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Case Summary" sheetId="1" r:id="rId3"/>
    <sheet state="visible" name="Authentication" sheetId="2" r:id="rId4"/>
    <sheet state="visible" name="General Sidebar Interactions" sheetId="3" r:id="rId5"/>
    <sheet state="visible" name="Dataset Management" sheetId="4" r:id="rId6"/>
    <sheet state="visible" name="Location Filter" sheetId="5" r:id="rId7"/>
    <sheet state="visible" name="Radius Filter" sheetId="6" r:id="rId8"/>
    <sheet state="visible" name="Service Line Filter" sheetId="7" r:id="rId9"/>
    <sheet state="visible" name="LOB Filter" sheetId="8" r:id="rId10"/>
    <sheet state="visible" name="Entity Filter" sheetId="9" r:id="rId11"/>
    <sheet state="visible" name="Time Filter" sheetId="10" r:id="rId12"/>
    <sheet state="visible" name="Time Filter_Not Implemented" sheetId="11" r:id="rId13"/>
    <sheet state="visible" name="View Dashboard" sheetId="12" r:id="rId14"/>
    <sheet state="visible" name="Graph View" sheetId="13" r:id="rId15"/>
    <sheet state="visible" name="New Graph Interaction_Priyanka " sheetId="14" r:id="rId16"/>
    <sheet state="visible" name="Map View" sheetId="15" r:id="rId17"/>
    <sheet state="visible" name="2D Graph View" sheetId="16" r:id="rId18"/>
    <sheet state="visible" name="LDS_2015-2018 2D Graph" sheetId="17" r:id="rId19"/>
    <sheet state="visible" name="LDS_20182D Graph" sheetId="18" r:id="rId20"/>
    <sheet state="visible" name="Benchmark Panel" sheetId="19" r:id="rId21"/>
    <sheet state="visible" name="Breadcrumb" sheetId="20" r:id="rId22"/>
    <sheet state="visible" name="Labels" sheetId="21" r:id="rId23"/>
    <sheet state="visible" name="Labels_LDS2016" sheetId="22" r:id="rId24"/>
    <sheet state="visible" name="Export as an Excel" sheetId="23" r:id="rId25"/>
    <sheet state="visible" name="Benchmark Average on Graph" sheetId="24" r:id="rId26"/>
    <sheet state="visible" name="Benchmark Percentile on Graph" sheetId="25" r:id="rId27"/>
    <sheet state="visible" name="LDS2015-2018 Benchmark Average " sheetId="26" r:id="rId28"/>
    <sheet state="visible" name="LDS2015-2018 Benchmark Percenti" sheetId="27" r:id="rId29"/>
    <sheet state="visible" name="Benchmark Average&amp;Percentile_Ma" sheetId="28" r:id="rId30"/>
    <sheet state="visible" name="LDS2015-2018 Benchmark Average&amp;" sheetId="29" r:id="rId31"/>
    <sheet state="visible" name="LDS2018 Smoke Test" sheetId="30" r:id="rId32"/>
    <sheet state="hidden" name="Quality Filter(WIP)" sheetId="31" r:id="rId33"/>
    <sheet state="visible" name="Data_DRG" sheetId="32" r:id="rId34"/>
    <sheet state="visible" name="API" sheetId="33" r:id="rId35"/>
    <sheet state="visible" name="Admin Panel" sheetId="34" r:id="rId36"/>
    <sheet state="visible" name="CC less than 11 - temporary" sheetId="35" r:id="rId37"/>
    <sheet state="visible" name="CC less than 11 - permament" sheetId="36" r:id="rId38"/>
    <sheet state="hidden" name="Benchmark Reference Table" sheetId="37" r:id="rId39"/>
  </sheets>
  <definedNames>
    <definedName hidden="1" localSheetId="1" name="_xlnm._FilterDatabase">Authentication!$A$1:$W$89</definedName>
    <definedName hidden="1" localSheetId="2" name="_xlnm._FilterDatabase">'General Sidebar Interactions'!$A$1:$V$136</definedName>
    <definedName hidden="1" localSheetId="3" name="_xlnm._FilterDatabase">'Dataset Management'!$A$1:$W$161</definedName>
    <definedName hidden="1" localSheetId="5" name="_xlnm._FilterDatabase">'Radius Filter'!$A$1:$Z$67</definedName>
    <definedName hidden="1" localSheetId="11" name="_xlnm._FilterDatabase">'View Dashboard'!$A$1:$V$66</definedName>
    <definedName hidden="1" localSheetId="13" name="_xlnm._FilterDatabase">'New Graph Interaction_Priyanka '!$A$1:$AF$381</definedName>
    <definedName hidden="1" localSheetId="16" name="_xlnm._FilterDatabase">'LDS_2015-2018 2D Graph'!$A$1:$AG$937</definedName>
    <definedName hidden="1" localSheetId="17" name="_xlnm._FilterDatabase">'LDS_20182D Graph'!$A$1:$AG$937</definedName>
    <definedName hidden="1" localSheetId="18" name="_xlnm._FilterDatabase">'Benchmark Panel'!$A$1:$AH$1111</definedName>
    <definedName hidden="1" localSheetId="21" name="_xlnm._FilterDatabase">Labels_LDS2016!$A$1:$AG$23</definedName>
    <definedName hidden="1" localSheetId="25" name="_xlnm._FilterDatabase">'LDS2015-2018 Benchmark Average '!$A$1:$AQ$658</definedName>
    <definedName hidden="1" localSheetId="27" name="_xlnm._FilterDatabase">'Benchmark Average&amp;Percentile_Ma'!$A$1:$AP$1425</definedName>
    <definedName hidden="1" localSheetId="28" name="_xlnm._FilterDatabase">'LDS2015-2018 Benchmark Average&amp;'!$A$1:$AB$1112</definedName>
    <definedName hidden="1" localSheetId="13" name="Z_62398F8F_3218_4A0A_A179_B4B9FBE1B357_.wvu.FilterData">'New Graph Interaction_Priyanka '!$A$1:$V$287</definedName>
    <definedName hidden="1" localSheetId="19" name="Z_62398F8F_3218_4A0A_A179_B4B9FBE1B357_.wvu.FilterData">Breadcrumb!$A$1:$V$154</definedName>
    <definedName hidden="1" localSheetId="2" name="Z_438BEA2F_537D_4020_94A9_EC6F394A4A06_.wvu.FilterData">'General Sidebar Interactions'!$A$1:$D$48</definedName>
    <definedName hidden="1" localSheetId="3" name="Z_438BEA2F_537D_4020_94A9_EC6F394A4A06_.wvu.FilterData">'Dataset Management'!$A$1:$W$161</definedName>
    <definedName hidden="1" localSheetId="4" name="Z_438BEA2F_537D_4020_94A9_EC6F394A4A06_.wvu.FilterData">'Location Filter'!$A$8:$V$80</definedName>
    <definedName hidden="1" localSheetId="12" name="Z_438BEA2F_537D_4020_94A9_EC6F394A4A06_.wvu.FilterData">'Graph View'!$A$1:$W$182</definedName>
    <definedName hidden="1" localSheetId="13" name="Z_438BEA2F_537D_4020_94A9_EC6F394A4A06_.wvu.FilterData">'New Graph Interaction_Priyanka '!$A$2:$AF$287</definedName>
    <definedName hidden="1" localSheetId="15" name="Z_438BEA2F_537D_4020_94A9_EC6F394A4A06_.wvu.FilterData">'2D Graph View'!$A$1:$AG$202</definedName>
    <definedName hidden="1" localSheetId="16" name="Z_438BEA2F_537D_4020_94A9_EC6F394A4A06_.wvu.FilterData">'LDS_2015-2018 2D Graph'!$A$1:$AG$56</definedName>
    <definedName hidden="1" localSheetId="17" name="Z_438BEA2F_537D_4020_94A9_EC6F394A4A06_.wvu.FilterData">'LDS_20182D Graph'!$A$1:$AG$56</definedName>
    <definedName hidden="1" localSheetId="18" name="Z_438BEA2F_537D_4020_94A9_EC6F394A4A06_.wvu.FilterData">'Benchmark Panel'!$A$1:$V$53</definedName>
    <definedName hidden="1" localSheetId="19" name="Z_438BEA2F_537D_4020_94A9_EC6F394A4A06_.wvu.FilterData">Breadcrumb!$A$2:$AF$154</definedName>
    <definedName hidden="1" localSheetId="24" name="Z_438BEA2F_537D_4020_94A9_EC6F394A4A06_.wvu.FilterData">'Benchmark Percentile on Graph'!$A$1:$Z$1057</definedName>
    <definedName hidden="1" localSheetId="26" name="Z_438BEA2F_537D_4020_94A9_EC6F394A4A06_.wvu.FilterData">'LDS2015-2018 Benchmark Percenti'!$A$1:$Z$904</definedName>
    <definedName hidden="1" localSheetId="27" name="Z_438BEA2F_537D_4020_94A9_EC6F394A4A06_.wvu.FilterData">'Benchmark Average&amp;Percentile_Ma'!$A$1:$AB$1425</definedName>
    <definedName hidden="1" localSheetId="28" name="Z_438BEA2F_537D_4020_94A9_EC6F394A4A06_.wvu.FilterData">'LDS2015-2018 Benchmark Average&amp;'!$A$1:$AB$1112</definedName>
    <definedName hidden="1" localSheetId="13" name="Z_AEB8009B_4C92_4593_8D28_A147189DE044_.wvu.FilterData">'New Graph Interaction_Priyanka '!$A$1:$V$287</definedName>
    <definedName hidden="1" localSheetId="19" name="Z_AEB8009B_4C92_4593_8D28_A147189DE044_.wvu.FilterData">Breadcrumb!$A$1:$V$154</definedName>
    <definedName hidden="1" localSheetId="13" name="Z_133CBB1C_2FA6_4E17_BF69_DBF27E6CDE7D_.wvu.FilterData">'New Graph Interaction_Priyanka '!$A$2:$AF$378</definedName>
    <definedName hidden="1" localSheetId="13" name="Z_1C5FEE76_7551_48A1_B74F_85EB3E5BD241_.wvu.FilterData">'New Graph Interaction_Priyanka '!$A$2:$AF$287</definedName>
    <definedName hidden="1" localSheetId="19" name="Z_1C5FEE76_7551_48A1_B74F_85EB3E5BD241_.wvu.FilterData">Breadcrumb!$A$2:$AF$154</definedName>
    <definedName hidden="1" localSheetId="13" name="Z_CD5D83BE_0968_4EA4_91CA_DBC195A437E3_.wvu.FilterData">'New Graph Interaction_Priyanka '!$A$1:$U$287</definedName>
    <definedName hidden="1" localSheetId="19" name="Z_CD5D83BE_0968_4EA4_91CA_DBC195A437E3_.wvu.FilterData">Breadcrumb!$A$1:$U$154</definedName>
    <definedName hidden="1" localSheetId="2" name="Z_72D2DB03_F60C_42A2_8F3C_967D370DABA6_.wvu.FilterData">'General Sidebar Interactions'!$A$1:$D$136</definedName>
    <definedName hidden="1" localSheetId="4" name="Z_72D2DB03_F60C_42A2_8F3C_967D370DABA6_.wvu.FilterData">'Location Filter'!$A$1:$V$80</definedName>
    <definedName hidden="1" localSheetId="12" name="Z_72D2DB03_F60C_42A2_8F3C_967D370DABA6_.wvu.FilterData">'Graph View'!$A$1:$W$182</definedName>
    <definedName hidden="1" localSheetId="13" name="Z_72D2DB03_F60C_42A2_8F3C_967D370DABA6_.wvu.FilterData">'New Graph Interaction_Priyanka '!$A$1:$U$287</definedName>
    <definedName hidden="1" localSheetId="15" name="Z_72D2DB03_F60C_42A2_8F3C_967D370DABA6_.wvu.FilterData">'2D Graph View'!$A$1:$AG$1</definedName>
    <definedName hidden="1" localSheetId="16" name="Z_72D2DB03_F60C_42A2_8F3C_967D370DABA6_.wvu.FilterData">'LDS_2015-2018 2D Graph'!$A$1:$AG$1</definedName>
    <definedName hidden="1" localSheetId="17" name="Z_72D2DB03_F60C_42A2_8F3C_967D370DABA6_.wvu.FilterData">'LDS_20182D Graph'!$A$1:$AG$1</definedName>
    <definedName hidden="1" localSheetId="18" name="Z_72D2DB03_F60C_42A2_8F3C_967D370DABA6_.wvu.FilterData">'Benchmark Panel'!$A$1:$AH$1111</definedName>
    <definedName hidden="1" localSheetId="19" name="Z_72D2DB03_F60C_42A2_8F3C_967D370DABA6_.wvu.FilterData">Breadcrumb!$A$1:$U$154</definedName>
    <definedName hidden="1" localSheetId="27" name="Z_72D2DB03_F60C_42A2_8F3C_967D370DABA6_.wvu.FilterData">'Benchmark Average&amp;Percentile_Ma'!$A$1:$AB$453</definedName>
    <definedName hidden="1" localSheetId="28" name="Z_72D2DB03_F60C_42A2_8F3C_967D370DABA6_.wvu.FilterData">'LDS2015-2018 Benchmark Average&amp;'!$A$1:$AB$126</definedName>
    <definedName hidden="1" localSheetId="13" name="Z_0544CCEF_D912_4C30_9F39_119BAEBC7DB9_.wvu.FilterData">'New Graph Interaction_Priyanka '!$A$1:$AF$378</definedName>
    <definedName hidden="1" localSheetId="13" name="Z_32E22583_48AB_4EB1_B333_9C16C9F8715D_.wvu.FilterData">'New Graph Interaction_Priyanka '!$A$1:$V$287</definedName>
    <definedName hidden="1" localSheetId="19" name="Z_32E22583_48AB_4EB1_B333_9C16C9F8715D_.wvu.FilterData">Breadcrumb!$A$1:$V$154</definedName>
    <definedName hidden="1" localSheetId="13" name="Z_627BC9A1_60A3_420D_90DB_4043F317C205_.wvu.FilterData">'New Graph Interaction_Priyanka '!$A$1:$V$287</definedName>
    <definedName hidden="1" localSheetId="19" name="Z_627BC9A1_60A3_420D_90DB_4043F317C205_.wvu.FilterData">Breadcrumb!$A$1:$V$154</definedName>
    <definedName hidden="1" localSheetId="13" name="Z_DBB6ABEB_6BF3_432D_9608_A1CCAC7853F2_.wvu.FilterData">'New Graph Interaction_Priyanka '!$A$1:$U$287</definedName>
    <definedName hidden="1" localSheetId="19" name="Z_DBB6ABEB_6BF3_432D_9608_A1CCAC7853F2_.wvu.FilterData">Breadcrumb!$A$1:$U$154</definedName>
    <definedName hidden="1" localSheetId="13" name="Z_40DF5AE6_BC66_420D_932F_EFDB380BD278_.wvu.FilterData">'New Graph Interaction_Priyanka '!$A$1:$U$287</definedName>
    <definedName hidden="1" localSheetId="19" name="Z_40DF5AE6_BC66_420D_932F_EFDB380BD278_.wvu.FilterData">Breadcrumb!$A$1:$U$154</definedName>
  </definedNames>
  <calcPr/>
  <customWorkbookViews>
    <customWorkbookView activeSheetId="0" maximized="1" tabRatio="600" windowHeight="0" windowWidth="0" guid="{627BC9A1-60A3-420D-90DB-4043F317C205}" name="Filter 11"/>
    <customWorkbookView activeSheetId="0" maximized="1" tabRatio="600" windowHeight="0" windowWidth="0" guid="{62398F8F-3218-4A0A-A179-B4B9FBE1B357}" name="Filter 12"/>
    <customWorkbookView activeSheetId="0" maximized="1" tabRatio="600" windowHeight="0" windowWidth="0" guid="{AEB8009B-4C92-4593-8D28-A147189DE044}" name="Filter 13"/>
    <customWorkbookView activeSheetId="0" maximized="1" tabRatio="600" windowHeight="0" windowWidth="0" guid="{1C5FEE76-7551-48A1-B74F-85EB3E5BD241}" name="Filter 9"/>
    <customWorkbookView activeSheetId="0" maximized="1" tabRatio="600" windowHeight="0" windowWidth="0" guid="{32E22583-48AB-4EB1-B333-9C16C9F8715D}" name="Filter 10"/>
    <customWorkbookView activeSheetId="0" maximized="1" tabRatio="600" windowHeight="0" windowWidth="0" guid="{DBB6ABEB-6BF3-432D-9608-A1CCAC7853F2}" name="Filter 6"/>
    <customWorkbookView activeSheetId="0" maximized="1" tabRatio="600" windowHeight="0" windowWidth="0" guid="{40DF5AE6-BC66-420D-932F-EFDB380BD278}" name="Filter 7"/>
    <customWorkbookView activeSheetId="0" maximized="1" tabRatio="600" windowHeight="0" windowWidth="0" guid="{133CBB1C-2FA6-4E17-BF69-DBF27E6CDE7D}" name="Filter 4"/>
    <customWorkbookView activeSheetId="0" maximized="1" tabRatio="600" windowHeight="0" windowWidth="0" guid="{CD5D83BE-0968-4EA4-91CA-DBC195A437E3}" name="Filter 5"/>
    <customWorkbookView activeSheetId="0" maximized="1" tabRatio="600" windowHeight="0" windowWidth="0" guid="{72D2DB03-F60C-42A2-8F3C-967D370DABA6}" name="Filter 2"/>
    <customWorkbookView activeSheetId="0" maximized="1" tabRatio="600" windowHeight="0" windowWidth="0" guid="{0544CCEF-D912-4C30-9F39-119BAEBC7DB9}" name="Filter 3"/>
    <customWorkbookView activeSheetId="0" maximized="1" tabRatio="600" windowHeight="0" windowWidth="0" guid="{438BEA2F-537D-4020-94A9-EC6F394A4A06}"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+kjablonski@ownedoutcomes.com 
Please mention here bars are in use, to avoid doubts for furture testers.
_Assigned to Kamil Jabłoński_
	-Deleted user
----
+mbielawska@ownedoutcomes.com
Could you please verify the data?
_Assigned to Deleted user_
	-Kamil Jabłoński
----
+jrejduch@ownedoutcomes.com 
Hi Janusz,
do you know which tab I should look at for "the new graph interaction" because we have two tabs and one is "v2.0".
Also, the "Jira story" ids are not associated in the test cases in the library yet.
_Assigned to Deleted user_
	-Joslyn Huang
----
Missing whether to Include or Exclude selected tags. 
Missing Apply steps.
+jrejduch@ownedoutcomes.com
	-Deleted user
----
- Chest pain is now an episode and its own DRG. 
- Limiting to the 313 - Chest Pain DRG node results in a graph with two nodes -- Home on the left, 313 on the right. 
After step 6, all filter tags appear gray on the sidenav, as no applied filter tags are displayed on the graph.
+jrejduch@ownedoutcomes.com
	-Deleted user
----
Needs to be more specific
DRGs can be searched for to save time in running the test -- no need to add service line they are associated with. And it is now necessary to expand a specific episode to access DRGs, so test steps would need to specify which episode to expand, as well. 
+jrejduch@ownedoutcomes.com
	-Deleted user
After Step 4, changes need to be applied.
	-Deleted user
----
Needs to be more specific. In order for graph to change, changes to filters need to be applied. 
+jrejduch@ownedoutcomes.com
	-Deleted user
----
+joslyn@ownedoutcomes.com I think it is Priyanka comment. Can you validate this scenario. In application it is working as described.
_Assigned to Joslyn Huang_
	-Deleted user
+priyanka.gorle@kratin.co.in The expected result is correct for TC_5.5.
	-Joslyn Huang
----
+priyanka.gorle@kratin.co.in please populate this column. I have put in a dummy value here as an example.
_Assigned to Deleted user_
	-Krupa Srinivas
----
+priyanka.gorle@kratin.co.in 
Hi Priyanka,
Can we add the expected cases for what the user sees on the left side and on the right side.
P2qa is down for me so not sure if your test case is correct or not.
_Assigned to Deleted user_
	-Joslyn Huang
Hi Joslyn,
      I also have the same concern, couldn't mentioned the expected result properly as instances were down, hence I mentioned the cases are under progress. Will add all required things in expected result.
	-Deleted user
Yes, please add the expected results for graph after applying filters and after expanding.
	-Joslyn Huang
+priyanka.gorle@kratin.co.in +sanjay@kratin.co.in Was this done pls?
_Reassigned to Sanjay Gadge_
	-Joslyn Huang
----
what is the value after "90d episode cost"?
	-Joslyn Huang</t>
      </text>
    </comment>
  </commentList>
</comments>
</file>

<file path=xl/comments2.xml><?xml version="1.0" encoding="utf-8"?>
<comments xmlns:r="http://schemas.openxmlformats.org/officeDocument/2006/relationships" xmlns="http://schemas.openxmlformats.org/spreadsheetml/2006/main">
  <authors>
    <author/>
  </authors>
  <commentList>
    <comment authorId="0" ref="M69">
      <text>
        <t xml:space="preserve">Add a scenario where you check if the login with the account is possible after successful changing the password to complete testing it from the  functionality point of view.
	-Deleted user</t>
      </text>
    </comment>
    <comment authorId="0" ref="G76">
      <text>
        <t xml:space="preserve">Not sure how to exactly test this one yet
	-Kamil Jabłoński
There is not other way but wait for a session/token to expire. As we discussed, if possible we should add here a step describing how to set the time to a short period, like 5 minutes or so.
	-Deleted user</t>
      </text>
    </comment>
    <comment authorId="0" ref="G60">
      <text>
        <t xml:space="preserve">Not sure how to exactly test this one yet
	-Kamil Jabłoński
Let me suggest to create 3 steps in which you will create 3 different literally defined  passwords. Then continue the scenario with the flow you written before, but with use of the exact passwords created in previous steps.
	-Deleted user</t>
      </text>
    </comment>
  </commentList>
</comments>
</file>

<file path=xl/comments3.xml><?xml version="1.0" encoding="utf-8"?>
<comments xmlns:r="http://schemas.openxmlformats.org/officeDocument/2006/relationships" xmlns="http://schemas.openxmlformats.org/spreadsheetml/2006/main">
  <authors>
    <author/>
  </authors>
  <commentList>
    <comment authorId="0" ref="G127">
      <text>
        <t xml:space="preserve">+jrejduch@ownedoutcomes.com This is not a valid test scenario. The  test steps have to be specific in order to test which section is "N/A".
_Assigned to Deleted user_
	-Joslyn Huang</t>
      </text>
    </comment>
  </commentList>
</comments>
</file>

<file path=xl/comments4.xml><?xml version="1.0" encoding="utf-8"?>
<comments xmlns:r="http://schemas.openxmlformats.org/officeDocument/2006/relationships" xmlns="http://schemas.openxmlformats.org/spreadsheetml/2006/main">
  <authors>
    <author/>
  </authors>
  <commentList>
    <comment authorId="0" ref="G98">
      <text>
        <t xml:space="preserve">+jrejduch@ownedoutcomes.com 
Need one test case.
	-Joslyn Huang
_Marked as resolved_
	-Joslyn Huang
_Re-opened_
DM_4.47.1
	-Deleted user</t>
      </text>
    </comment>
    <comment authorId="0" ref="N48">
      <text>
        <t xml:space="preserve">+shivshankar.borade@kratinsolutions.com
	-Deleted user
Thanks for the update
	-Shivshankar Borade</t>
      </text>
    </comment>
    <comment authorId="0" ref="A154">
      <text>
        <t xml:space="preserve">+jrejduch@ownedoutcomes.com regression library is missing test case for "Export" button.
	-Joslyn Huang</t>
      </text>
    </comment>
  </commentList>
</comments>
</file>

<file path=xl/comments5.xml><?xml version="1.0" encoding="utf-8"?>
<comments xmlns:r="http://schemas.openxmlformats.org/officeDocument/2006/relationships" xmlns="http://schemas.openxmlformats.org/spreadsheetml/2006/main">
  <authors>
    <author/>
  </authors>
  <commentList>
    <comment authorId="0" ref="G58">
      <text>
        <t xml:space="preserve">+jrejduch@ownedoutcomes.com I updated results
_Assigned to Deleted user_
	-Deleted user</t>
      </text>
    </comment>
    <comment authorId="0" ref="A95">
      <text>
        <t xml:space="preserve">+robyn@ownedoutcomes.com - can you also log the bugs in jira for the order are not working pls?
	-Joslyn Huang</t>
      </text>
    </comment>
  </commentList>
</comments>
</file>

<file path=xl/comments6.xml><?xml version="1.0" encoding="utf-8"?>
<comments xmlns:r="http://schemas.openxmlformats.org/officeDocument/2006/relationships" xmlns="http://schemas.openxmlformats.org/spreadsheetml/2006/main">
  <authors>
    <author/>
  </authors>
  <commentList>
    <comment authorId="0" ref="H26">
      <text>
        <t xml:space="preserve">+kjablonski@ownedoutcomes.com
Digestive is from service lines not LOB. 
Please modify.
	-Deleted user
+jrejduch@ownedoutcomes.com Done
	-Kamil Jabłoński</t>
      </text>
    </comment>
  </commentList>
</comments>
</file>

<file path=xl/comments7.xml><?xml version="1.0" encoding="utf-8"?>
<comments xmlns:r="http://schemas.openxmlformats.org/officeDocument/2006/relationships" xmlns="http://schemas.openxmlformats.org/spreadsheetml/2006/main">
  <authors>
    <author/>
  </authors>
  <commentList>
    <comment authorId="0" ref="H83">
      <text>
        <t xml:space="preserve">+kjablonski@ownedoutcomes.com 
Please add check that vertical and horizontal panels are conistent: contains the same quarters on bars as on vertical filters.
_Assigned to Kamil Jabłoński_
	-Deleted user</t>
      </text>
    </comment>
  </commentList>
</comments>
</file>

<file path=xl/comments8.xml><?xml version="1.0" encoding="utf-8"?>
<comments xmlns:r="http://schemas.openxmlformats.org/officeDocument/2006/relationships" xmlns="http://schemas.openxmlformats.org/spreadsheetml/2006/main">
  <authors>
    <author/>
  </authors>
  <commentList>
    <comment authorId="0" ref="H63">
      <text>
        <t xml:space="preserve">It's View Market, not Market share in p2demo.
	-Katarzyna Grodzka</t>
      </text>
    </comment>
    <comment authorId="0" ref="H26">
      <text>
        <t xml:space="preserve">+jrejduch@ownedoutcomes.com  I updated result
_Assigned to Deleted user_
	-Deleted user</t>
      </text>
    </comment>
    <comment authorId="0" ref="G55">
      <text>
        <t xml:space="preserve">+jrejduch@ownedoutcomes.com Please add the expected results or test steps.
_Assigned to Deleted user_
	-Joslyn Huang</t>
      </text>
    </comment>
    <comment authorId="0" ref="G87">
      <text>
        <t xml:space="preserve">Santa Barbara Cottage Hospital does not exist in the data set- replace with Santa Clara instead.
	-Deleted user</t>
      </text>
    </comment>
    <comment authorId="0" ref="H89">
      <text>
        <t xml:space="preserve">Automate it to cover all types of entity nodes. We have to confirm it is possible to be redirected to Details website from each of them.
	-Deleted user</t>
      </text>
    </comment>
    <comment authorId="0" ref="H28">
      <text>
        <t xml:space="preserve">+jrejduch@ownedoutcomes.com 
As per discussion with Priyanka according to the new implementation its showing 5 individual SNFs and grouped SNF (2 more). please refer the sotry P2BN-1446 and update the expected result
_Assigned to Deleted user_
	-Shivshankar Borade</t>
      </text>
    </comment>
    <comment authorId="0" ref="H108">
      <text>
        <t xml:space="preserve">Information needs to be split for search and make sure information is correct.
	-Deleted user
This feature is not being implemented for Sprint 3, so we can review it later.
	-Deleted user</t>
      </text>
    </comment>
    <comment authorId="0" ref="H11">
      <text>
        <t xml:space="preserve">text link should be in all views +doug@ownedoutcomes.com Add the default message
_Assigned to Deleted user_
	-Joslyn Huang</t>
      </text>
    </comment>
  </commentList>
</comments>
</file>

<file path=xl/comments9.xml><?xml version="1.0" encoding="utf-8"?>
<comments xmlns:r="http://schemas.openxmlformats.org/officeDocument/2006/relationships" xmlns="http://schemas.openxmlformats.org/spreadsheetml/2006/main">
  <authors>
    <author/>
  </authors>
  <commentList>
    <comment authorId="0" ref="A341">
      <text>
        <t xml:space="preserve">+jrejduch@ownedoutcomes.com 
"Show details" for 2D should be in 2D tab, not Graph tab?
_Assigned to Deleted user_
	-Joslyn Huang</t>
      </text>
    </comment>
    <comment authorId="0" ref="O308">
      <text>
        <t xml:space="preserve">Magda's notes:
"After step2:
-Graph should display 3 individual Hospitals on left
-Grouped Home, grouped SNF(2) and HHA (1) on right side of the graph
-Beside entity label in sidenav it should display count 5
-Under Entity label the tags should be display as:
  *Hospital text (Gray)&gt;&gt; (Bug: we see individual level)
   CEDARS-SINAI MEDICAL CENTER tag (Solid blue)
   MERCY SAN JUAN MEDICAL CENTER tag (Solid blue)
   STANFORD HEALTH CAR tag (Solid blue)
   SANTA ROSA MEMORIAL HOSPITAL tag(Solid Pink )
  *SNF Text (Blue)
   BAYSIDE CARE CENTER (Outlined Pink)
After step 3:
-Graph should display 2 individual Hospitals on left
- 2 individual SNFs on right side of the graph
-Beside entity label in sidenav it should display count 5
-Under Entity label the tags should be display as:
  *Hospital text (Gray)&gt;&gt; 
   CEDARS-SINAI MEDICAL CENTER tag (Outlined blue)
   MERCY SAN JUAN MEDICAL CENTER tag (Solid blue)
   STANFORD HEALTH CAR tag (Solid blue)
   SANTA ROSA MEMORIAL HOSPITAL tag(Light Pink ) (BUG: We see it solid Pink)
  *SNF Text (Gray)&gt;&gt;
   BAYSIDE CARE CENTER (Solid Pink )
After step 4:
-Graph should display 1 individual Hospitals on left
- 1 individual SNF on right side of the graph
-Beside entity label in sidenav it should display count 5
-Under Entity label the tags should be display as:
  *Hospital text (Gray)&gt;&gt; (BUG: WE see Individula Level)
   CEDARS-SINAI MEDICAL CENTER tag (Outlined blue)
   MERCY SAN JUAN MEDICAL CENTER tag (Outlined blue)
   STANFORD HEALTH CAR tag (Solid blue)
   SANTA ROSA MEMORIAL HOSPITAL tag(Outlined Pink )(BUG: We see Solid Pink)
  *SNF Text (Gray)&gt;&gt;
   BAYSIDE CARE CENTER (Light Pink )
    HEALTH CARE CTR AT THE FORUM AT RANCHO SAN ANTONIO  text (Blue)"
	-Deleted user</t>
      </text>
    </comment>
    <comment authorId="0" ref="G107">
      <text>
        <t xml:space="preserve">Is this current?
	-Deleted user</t>
      </text>
    </comment>
    <comment authorId="0" ref="G76">
      <text>
        <t xml:space="preserve">In many of these tests, it is hard to understand what segments of the Expected Results correspond to which steps.
In Step 2, the only time all filter tags would appear blue is in the sidenav extension panel -- the Filter settings themselves. This should be specified in either Test Steps or in the Expected Results. 
The SNF parent tag and individual entity child tags should not both be blue at the same time in this instance, because only one of them will ever appear on the graph at once. 
After Step 4:
- Hospital (blue, bold text)
|- Centinela Hospital Medical Center (grey tag)
HHA (grey tag)
- SNF (grey tag)
|- UNIVERSITY PARK HEALTHCARE CENTER (bold blue text)
+jrejduch@ownedoutcomes.com
_Assigned to Deleted user_
	-Deleted user</t>
      </text>
    </comment>
  </commentList>
</comments>
</file>

<file path=xl/comments10.xml><?xml version="1.0" encoding="utf-8"?>
<comments xmlns:r="http://schemas.openxmlformats.org/officeDocument/2006/relationships" xmlns="http://schemas.openxmlformats.org/spreadsheetml/2006/main">
  <authors>
    <author/>
  </authors>
  <commentList>
    <comment authorId="0" ref="G70">
      <text>
        <t xml:space="preserve">be more specific
	-Joslyn Huang
----
We are testing: "if the filters applied on the Map properly."
	-Joslyn Huang</t>
      </text>
    </comment>
    <comment authorId="0" ref="G17">
      <text>
        <t xml:space="preserve">add 2.3 to 2.1 and 2.2
	-Joslyn Huang</t>
      </text>
    </comment>
  </commentList>
</comments>
</file>

<file path=xl/comments11.xml><?xml version="1.0" encoding="utf-8"?>
<comments xmlns:r="http://schemas.openxmlformats.org/officeDocument/2006/relationships" xmlns="http://schemas.openxmlformats.org/spreadsheetml/2006/main">
  <authors>
    <author/>
  </authors>
  <commentList>
    <comment authorId="0" ref="F15">
      <text>
        <t xml:space="preserve">+piolszewski@ownedoutcomes.com 
I changed Psychiatry to Psychiatric.
	-Deleted user</t>
      </text>
    </comment>
    <comment authorId="0" ref="F9">
      <text>
        <t xml:space="preserve">+piolszewski@ownedoutcomes.com Please add step saying to click on 2D Graph.
	-Deleted user</t>
      </text>
    </comment>
    <comment authorId="0" ref="G33">
      <text>
        <t xml:space="preserve">+jrejduch@ownedoutcomes.com 
I am not getting tool tip underneath but it is visible either left or right side. So please verify the expected result
_Assigned to Deleted user_
	-Shivshankar Borade</t>
      </text>
    </comment>
    <comment authorId="0" ref="G24">
      <text>
        <t xml:space="preserve">+jrejduch@ownedoutcomes.com
	-Deleted user</t>
      </text>
    </comment>
    <comment authorId="0" ref="F24">
      <text>
        <t xml:space="preserve">+jrejduch@ownedoutcomes.com
	-Deleted user</t>
      </text>
    </comment>
    <comment authorId="0" ref="G10">
      <text>
        <t xml:space="preserve">+mbielawska@ownedoutcomes.com  +piolszewski@ownedoutcomes.com  I sum wrongly. We have only one entity in different quadrant.Probably rounding problem. We can ignore it for now. It has minor impact
_Assigned to Deleted user_
	-Deleted user</t>
      </text>
    </comment>
    <comment authorId="0" ref="N131">
      <text>
        <t xml:space="preserve">+mbielawska@ownedoutcomes.com please verify
_Assigned to Deleted user_
	-Deleted user</t>
      </text>
    </comment>
    <comment authorId="0" ref="A163">
      <text>
        <t xml:space="preserve">2D_8
	-Deleted user</t>
      </text>
    </comment>
    <comment authorId="0" ref="C34">
      <text>
        <t xml:space="preserve">Add cases:
	-Deleted user
Filter: 
Episode: Sepsis, Diabetes, UTI
DRGS: [insert drgs here, i guess]
BM Settings: Other Medical
- expected result is that the Service Line, episodes, and DRGs appear in the Legend. Any unused care levels will be greyed out.
	-Deleted user
Benchmark Settings: 4 DRGs are selected. Only two are used in the graph (the other two aren't applicable)
ER: All four are listed in the legend, but the two that aren't active are greyed out.
	-Deleted user
Benchmark settings: multiple DRGs are selected. Graph is zoomed in so that only one is being displayed. 
ER: only the DRGs that are currently being viewed are highlighted. All others are greyed out.
	-Deleted user
BM Settings: 2 Episodes and 2 respective DRGs are selected. Only one episode is applicable to the current Entity Type. 
ER: Both episodes and both DRGs are displayed in the Legend, but the Ep / DRG pair that aren't applicable are greyed out
	-Deleted user
Filter: Many DRGs, from fewer respective Service Lines
BM Settings: Service Line with largest Case Count out of the DRGs will automatically populate as the Service Line setting. Episodes which correspond with specific DRGs, as well as specific DRGs themselves will be only available BM Options
Alternatively, the Episodes and DRGs may also automatically populate. Pending implementation. 
Legend will display all careline levels filtered to, but those not applicable to the Entity selected will be greyed out.
	-Deleted user
+joslyn@ownedoutcomes.com Each case is in its own reply because I've found that Drive tends to arbitrarily eat comments above a certain character length
	-Deleted user</t>
      </text>
    </comment>
    <comment authorId="0" ref="A24">
      <text>
        <t xml:space="preserve">+robyn@ownedoutcomes.com 2D_2.1 and 2D_2.3 can be consolidated? Seems to be duplicate.
	-Joslyn Huang</t>
      </text>
    </comment>
  </commentList>
</comments>
</file>

<file path=xl/comments12.xml><?xml version="1.0" encoding="utf-8"?>
<comments xmlns:r="http://schemas.openxmlformats.org/officeDocument/2006/relationships" xmlns="http://schemas.openxmlformats.org/spreadsheetml/2006/main">
  <authors>
    <author/>
  </authors>
  <commentList>
    <comment authorId="0" ref="G41">
      <text>
        <t xml:space="preserve">+jrejduch@ownedoutcomes.com 
Skipped due to Time Level is not present in Level of Aggregation drop down
_Assigned to Deleted user_
	-Shivshankar Borade</t>
      </text>
    </comment>
    <comment authorId="0" ref="G40">
      <text>
        <t xml:space="preserve">+jrejduch@ownedoutcomes.com 
Verified manually according to the given steps and expected result is different. So can you please change it accordingly
_Assigned to Deleted user_
	-Shivshankar Borade</t>
      </text>
    </comment>
    <comment authorId="0" ref="G39">
      <text>
        <t xml:space="preserve">+jrejduch@ownedoutcomes.com 
Skipped due to County Level is not present in Level of Aggregation drop down
_Assigned to Deleted user_
	-Shivshankar Borade</t>
      </text>
    </comment>
    <comment authorId="0" ref="G38">
      <text>
        <t xml:space="preserve">+jrejduch@ownedoutcomes.com 
Skipped due to State is not present in Level of Aggregation drop down
_Assigned to Deleted user_
	-Shivshankar Borade</t>
      </text>
    </comment>
    <comment authorId="0" ref="G36">
      <text>
        <t xml:space="preserve">+jrejduch@ownedoutcomes.com 
Verified manually according to the given steps and expected result is different. So can you please change it accordingly
_Assigned to Deleted user_
	-Shivshankar Borade</t>
      </text>
    </comment>
  </commentList>
</comments>
</file>

<file path=xl/comments13.xml><?xml version="1.0" encoding="utf-8"?>
<comments xmlns:r="http://schemas.openxmlformats.org/officeDocument/2006/relationships" xmlns="http://schemas.openxmlformats.org/spreadsheetml/2006/main">
  <authors>
    <author/>
  </authors>
  <commentList>
    <comment authorId="0" ref="F4">
      <text>
        <t xml:space="preserve">+krupa@ownedoutcomes.com
	-Deleted user
----
What kind of file is exported? Could we determine it in the TC description? There should be some context, as what view has to be opened.
	-Deleted user
We have only info that it will be "Excel file"
	-Deleted user
_Marked as resolved_
	-Deleted user
_Re-opened_
It will be xlsx. COS#2 in P2BN1684.
	-Joslyn Huang
Thank you Joslyn. Also, the story describes both: Excel and PNG, so my preliminary question was about this level. But it would be even better to specify in TCs, the file is expected to be of particular type.
	-Deleted user
The story 1683 is about the buttons "PNG" and "Excel" on the sidebar, not about the output of the files. The overview for Excel is on p2bn-1684 as I have specified the output in the COS#2.
For now, it's not good to change stories as they are in the sprint already.
	-Joslyn Huang</t>
      </text>
    </comment>
  </commentList>
</comments>
</file>

<file path=xl/comments14.xml><?xml version="1.0" encoding="utf-8"?>
<comments xmlns:r="http://schemas.openxmlformats.org/officeDocument/2006/relationships" xmlns="http://schemas.openxmlformats.org/spreadsheetml/2006/main">
  <authors>
    <author/>
  </authors>
  <commentList>
    <comment authorId="0" ref="A191">
      <text>
        <t xml:space="preserve">+jrejduch@ownedoutcomes.com 
This is not relevant because it's using "Pennsylvania" as National Benchmark
_Assigned to Deleted user_
	-Joslyn Huang</t>
      </text>
    </comment>
    <comment authorId="0" ref="K320">
      <text>
        <t xml:space="preserve">+mbielawska@ownedoutcomes.com 
Hi Magda, do we have Jira ticket or related ticket?
_Assigned to Deleted user_
	-Joslyn Huang</t>
      </text>
    </comment>
    <comment authorId="0" ref="B538">
      <text>
        <t xml:space="preserve">+krupa@ownedoutcomes.com 
Hi Krupa, 
we have two scenarios and we are checking the same County benchmark for the same relation: same individual Hospital - Amputation relation:
1st scenario: No entity filter
2nd scenario: Include single Entity Filter
Output: if the County benchmark should be the same or not.
As Location filter is not applied in both cases, the 1st scenario is comparing the Hospital Type in all numerical average Counties; the 2nd is comparing the Hospitals in the county that the (hospital) filter is in.
_Assigned to Krupa Srinivas_
	-Joslyn Huang</t>
      </text>
    </comment>
  </commentList>
</comments>
</file>

<file path=xl/comments15.xml><?xml version="1.0" encoding="utf-8"?>
<comments xmlns:r="http://schemas.openxmlformats.org/officeDocument/2006/relationships" xmlns="http://schemas.openxmlformats.org/spreadsheetml/2006/main">
  <authors>
    <author/>
  </authors>
  <commentList>
    <comment authorId="0" ref="K23">
      <text>
        <t xml:space="preserve">@piolszewski@ownedoutcomes.com Hi piotr,
What is the ticket # for this bug please? I could not find it. I assumed this bug has been resolved. Please confirm.
_Assigned to Piotr Olszewski_
	-Joslyn Huang
_Marked as done_
	-Piotr Olszewski
_Re-opened_
	-Piotr Olszewski
@joslyn@ownedoutcomes.com
Hi Joslyn,
yes this bug is resolved, https://tangramcare.atlassian.net/browse/P2BN-3463 , sorry that i didn't attach the ticket before.
_Reassigned to Joslyn Huang_
	-Piotr Olszewski
@piolszewski@ownedoutcomes.com 
Thank you Piotr. I linked the bug ticket to p2bn-3236. 
Is the data in expected results correct? I was unable to get the data in the application in p2demo because of P2BN-3758 and P2BN-3763. 
Also zeppelin query sometimes does not return the same results.
The expected results in per_CC_3.3 is not the same shown on the application.
Do you know the reasons? 
Also the entity files folder in P2BN-3463 says it's under "deprecated - do not use" folder. Do you know the new files folders and is it reflected on the "LDS_2016_new_management_aug.csv" in zeppelin https://dist-zeppelin.itx.pl/#/notebook/2FQGFNNDK? I am happy to jump in a call if that's easier. Thank you.
_Reassigned to Piotr Olszewski_
	-Joslyn Huang</t>
      </text>
    </comment>
  </commentList>
</comments>
</file>

<file path=xl/sharedStrings.xml><?xml version="1.0" encoding="utf-8"?>
<sst xmlns="http://schemas.openxmlformats.org/spreadsheetml/2006/main" count="42553" uniqueCount="15099">
  <si>
    <t>Authors</t>
  </si>
  <si>
    <t>QA from Vegas and Poland teams</t>
  </si>
  <si>
    <t>Created date</t>
  </si>
  <si>
    <t>End-user URL</t>
  </si>
  <si>
    <t>p2demo.ownedoutcomes.com</t>
  </si>
  <si>
    <t>Testing Browser</t>
  </si>
  <si>
    <t>Product Version</t>
  </si>
  <si>
    <t>P2 new</t>
  </si>
  <si>
    <t>Sprint</t>
  </si>
  <si>
    <t>Test Case Summary</t>
  </si>
  <si>
    <t>Funationality Module</t>
  </si>
  <si>
    <t>Total Test Cases</t>
  </si>
  <si>
    <t>Total # That Can Be Automated</t>
  </si>
  <si>
    <t>Total Automated</t>
  </si>
  <si>
    <t># Manually Tested</t>
  </si>
  <si>
    <t>Total Pass</t>
  </si>
  <si>
    <t>Total Fail</t>
  </si>
  <si>
    <t>Total Unavailable</t>
  </si>
  <si>
    <t>Authentication</t>
  </si>
  <si>
    <t>View Dashboard</t>
  </si>
  <si>
    <t>General Sidebar Interactions</t>
  </si>
  <si>
    <t>Dataset Management</t>
  </si>
  <si>
    <t>Graph View</t>
  </si>
  <si>
    <t>Map View</t>
  </si>
  <si>
    <t>f</t>
  </si>
  <si>
    <t>2D View</t>
  </si>
  <si>
    <t>Location Filter</t>
  </si>
  <si>
    <t>Service Line Filter</t>
  </si>
  <si>
    <t>Entity Filter</t>
  </si>
  <si>
    <t>Time Filter</t>
  </si>
  <si>
    <t>Benchmark Panel</t>
  </si>
  <si>
    <t>TOTALS</t>
  </si>
  <si>
    <t>Data Module</t>
  </si>
  <si>
    <t>Manually Tested</t>
  </si>
  <si>
    <t>Incomplete</t>
  </si>
  <si>
    <t>Benchmark Average on Graph</t>
  </si>
  <si>
    <t>Benchmark Percentile on Graph</t>
  </si>
  <si>
    <t>Benchmark Average&amp; Percentile on Map</t>
  </si>
  <si>
    <t>Labels</t>
  </si>
  <si>
    <t>Funationality Module (for Graph)</t>
  </si>
  <si>
    <t>New Graph Implementation (Priyanka)</t>
  </si>
  <si>
    <t>Smoke Test for new graph implementation</t>
  </si>
  <si>
    <t>Manual Tester Daily Update Template</t>
  </si>
  <si>
    <t>Bug Ticket Testing</t>
  </si>
  <si>
    <t>Test Execution</t>
  </si>
  <si>
    <t>Resolved</t>
  </si>
  <si>
    <t>Rejected</t>
  </si>
  <si>
    <t>Pass</t>
  </si>
  <si>
    <t>Fail</t>
  </si>
  <si>
    <t>Time needed</t>
  </si>
  <si>
    <t>Writing new test cases</t>
  </si>
  <si>
    <t>In progress</t>
  </si>
  <si>
    <t>Written and Ready for Review</t>
  </si>
  <si>
    <t>Updating test cases after review</t>
  </si>
  <si>
    <t>In Progress after review</t>
  </si>
  <si>
    <t>Updated and Ready for Review</t>
  </si>
  <si>
    <t>Authentication (AU)</t>
  </si>
  <si>
    <t>Test Case ID</t>
  </si>
  <si>
    <t>JIRA story</t>
  </si>
  <si>
    <t>story COS</t>
  </si>
  <si>
    <t>Functionality</t>
  </si>
  <si>
    <t>Description</t>
  </si>
  <si>
    <t>Pre-Conditions</t>
  </si>
  <si>
    <t>Test Steps</t>
  </si>
  <si>
    <t>Expected Results</t>
  </si>
  <si>
    <t>Modified Date</t>
  </si>
  <si>
    <t>Modified By</t>
  </si>
  <si>
    <t>Test Date</t>
  </si>
  <si>
    <t>Test Results</t>
  </si>
  <si>
    <t>Test By</t>
  </si>
  <si>
    <t>Jira Ticket</t>
  </si>
  <si>
    <t>Notes (Actual results)</t>
  </si>
  <si>
    <t>Can be Automated?</t>
  </si>
  <si>
    <t>Automated By</t>
  </si>
  <si>
    <t>Automation Done</t>
  </si>
  <si>
    <t>Automated Date</t>
  </si>
  <si>
    <t>Reviewed By</t>
  </si>
  <si>
    <t>Version</t>
  </si>
  <si>
    <t>Smoke</t>
  </si>
  <si>
    <t>Release</t>
  </si>
  <si>
    <t>Legend</t>
  </si>
  <si>
    <t>Header</t>
  </si>
  <si>
    <t>Passed Test</t>
  </si>
  <si>
    <t>Benchmark Test</t>
  </si>
  <si>
    <t>Failed Test</t>
  </si>
  <si>
    <t>Unavailable Test</t>
  </si>
  <si>
    <t>Not Ready</t>
  </si>
  <si>
    <t>AU_1 Login</t>
  </si>
  <si>
    <t>AU_1.1</t>
  </si>
  <si>
    <t>Login</t>
  </si>
  <si>
    <t>User is able to login to P2 with the correct credentials.</t>
  </si>
  <si>
    <t>User must be at the login screen of P2.</t>
  </si>
  <si>
    <t>1. Enter correct user credential.
2. Enter associated password for username.
3. Click "Login" button or press enter.</t>
  </si>
  <si>
    <t>User is loaded into the landing page.</t>
  </si>
  <si>
    <t>Val</t>
  </si>
  <si>
    <t>P2QA; Win 10; Chrome: Authentication successful.</t>
  </si>
  <si>
    <t>Yes</t>
  </si>
  <si>
    <t>Paweł</t>
  </si>
  <si>
    <t>Done</t>
  </si>
  <si>
    <t>V1</t>
  </si>
  <si>
    <t>yes</t>
  </si>
  <si>
    <t>AU_1.2</t>
  </si>
  <si>
    <t>User is not able to login to P2 with the incorrect credentials.</t>
  </si>
  <si>
    <t>1. Enter incorrect user credentials.
2. Click "Login" button or press enter.</t>
  </si>
  <si>
    <t>User is presented with an error saying "Incorrect credentials. Please try again.".</t>
  </si>
  <si>
    <t>Pawel</t>
  </si>
  <si>
    <t>P2QA; Win 10; Chrome: Unable to log in with nonexistent usernames or existing username with incorrect password</t>
  </si>
  <si>
    <t>AU_1.3</t>
  </si>
  <si>
    <t>User is warned that none of the required fields can be left blank.</t>
  </si>
  <si>
    <t>1. Click "Login" button and press Sign In.
2. Enter the username with 5 random characters and repeat step 1. 
3. Clear the username and fill in the password with 5 random characters.
4. Repeat step 1.</t>
  </si>
  <si>
    <t xml:space="preserve">After step 1:
-The user is given an error "Username and Password are both required fields."
After step 2:
-The user is given an error "Password cannot be blank."
After step 4:
-The user is given an error "Username cannot be blank."
</t>
  </si>
  <si>
    <t xml:space="preserve">P2QA; Win 10; Chrome: Error message appears specifying which field is blank. </t>
  </si>
  <si>
    <t>AU_1.4</t>
  </si>
  <si>
    <t>User should only see one error message at a time</t>
  </si>
  <si>
    <t>1. Enter incorrect user credentials
2. Click "Login" button or press enter</t>
  </si>
  <si>
    <t>User will see error message and text fields are automatically cleared</t>
  </si>
  <si>
    <t>Kamil</t>
  </si>
  <si>
    <t>P2QA; Win 10; Chrome: Previous error message clears upon erasing login credentials to correct them.
P2demo: Error message is at the bottom of username field. The rest is working fine.</t>
  </si>
  <si>
    <t>AU_1 Login (V2)</t>
  </si>
  <si>
    <t>AU_1.5</t>
  </si>
  <si>
    <t>User's account is locked after three failed logins.</t>
  </si>
  <si>
    <t>1. Repeat AU_1.2 3 times.</t>
  </si>
  <si>
    <t>User has the account associating with the username locked until an admin unfreezes the account.</t>
  </si>
  <si>
    <t>Unavailable</t>
  </si>
  <si>
    <t>TBD</t>
  </si>
  <si>
    <t>V2</t>
  </si>
  <si>
    <t>AU_1.6</t>
  </si>
  <si>
    <t>User's login credentials is saved for usage in other BigSense sites.</t>
  </si>
  <si>
    <t>Follow preconditions and steps for AU_1.1</t>
  </si>
  <si>
    <t>When going to other BigSense sites, user is logged in with the same credentials as the ones they had used for P2. Any changes made to these credentials in P2 are made to other BigSense systems.</t>
  </si>
  <si>
    <t>No</t>
  </si>
  <si>
    <t>AU_2 Forgot Password</t>
  </si>
  <si>
    <t>AU_2.1</t>
  </si>
  <si>
    <t>Forgot Password</t>
  </si>
  <si>
    <t>User is able to access the password recovery page.</t>
  </si>
  <si>
    <t>User must be at the login screen of P2</t>
  </si>
  <si>
    <t>1. User clicks "Forgot password"</t>
  </si>
  <si>
    <t>User is redirected to a screen that prompts the user to enter a valid email.</t>
  </si>
  <si>
    <t>AU_2.2</t>
  </si>
  <si>
    <t>User is able to proceed to the next confirmation screen after entering a valid email.</t>
  </si>
  <si>
    <t>Follow preconditions and steps for AU_2.1</t>
  </si>
  <si>
    <t>1. User inputs valid email into the textbox.</t>
  </si>
  <si>
    <t xml:space="preserve">User is presented a screen with the message "An email with a secure password reset link is sent to your inbox." 
An email is sent a link to reset their password.
A "Go to main page" button is also available for the user.
</t>
  </si>
  <si>
    <t>Not yet Implemented</t>
  </si>
  <si>
    <t>AU_2.3</t>
  </si>
  <si>
    <t>User is notified when the email they entered doesn't relate to any account in the system.</t>
  </si>
  <si>
    <t>1. User inputs invalid email into the textbox.</t>
  </si>
  <si>
    <t>User cannot proceed to the next confirmation screen if the email is invalid or not in the P2 system.</t>
  </si>
  <si>
    <t>AU_2.4</t>
  </si>
  <si>
    <t>User is able to use the password reset link.</t>
  </si>
  <si>
    <t>Follow preconditions and steps for AU_2.2</t>
  </si>
  <si>
    <t>1. User navigates to the link from their email.
2. Click link.</t>
  </si>
  <si>
    <t>User is brought the the reset change password screen.</t>
  </si>
  <si>
    <t>AU_2.5</t>
  </si>
  <si>
    <t>User is unable to user the password reset link after 24 hours.</t>
  </si>
  <si>
    <t>1. Wait 24 hours after following precondition.
2. Click link.</t>
  </si>
  <si>
    <t>User is taken to a P2 error screen that displays "The password link is invalid or has expired."</t>
  </si>
  <si>
    <t>AU_2.6</t>
  </si>
  <si>
    <t>User is unable to user the password reset link more than once.</t>
  </si>
  <si>
    <t>1. User navigates to the link from their email.
2. Click link.
3. Complete process.
4. Repeat steps 1 and 2.</t>
  </si>
  <si>
    <t>AU_2.7</t>
  </si>
  <si>
    <t>User is warned if they are missing requirements to reset their password.</t>
  </si>
  <si>
    <t>The field requirements that are not met are highlighted in red with the respective error.</t>
  </si>
  <si>
    <t>AU_3 Password Change</t>
  </si>
  <si>
    <t>AU_3.1</t>
  </si>
  <si>
    <t>Password Change Interactions</t>
  </si>
  <si>
    <t>Verify that the user can create a new valid password and login. 
Requirements: 
-Minimum of 8 characters (the field cannot be blank)
-Minimum of 3 letters (1 uppercase and 1 lowercase)
-Minimum of 1 number
-Minimum of 1 special character
-Check password expiration in 1 hour
-Cannot contain a dictionary word
-User password expire in 3 months (= user password needs to be changed every 3 months)
-Enforce password history: The password cannot match any of the latest three passwords that the user has used.
-The entered password and repeated password must match</t>
  </si>
  <si>
    <t>User must have followed preconditions and steps for VI_4.3 or have followed the reset password link in their email.</t>
  </si>
  <si>
    <t>1. User enters a password that matches all of the specified criteria.</t>
  </si>
  <si>
    <t>The user is able to change his/her password.</t>
  </si>
  <si>
    <t>If this was Automated By changing the password instead of resetting the password, then the current password must also be entered.</t>
  </si>
  <si>
    <t>AU_3.2</t>
  </si>
  <si>
    <t>Verify that the user can login with the newly created password.</t>
  </si>
  <si>
    <t>User must have followed preconditions and steps for AU_3.1.</t>
  </si>
  <si>
    <t>1. User enters the login credentials with the newly created password.
2. User attempts to login.</t>
  </si>
  <si>
    <t>The user is able to login using the new password and the message "Your password has been reset successfully" is displayed. A "Go Back to Home Page" button is also displayed.</t>
  </si>
  <si>
    <t xml:space="preserve">This may not be a needed test as the password change success or failure can be used as the sole determining factor. </t>
  </si>
  <si>
    <t>AU_3.3</t>
  </si>
  <si>
    <t>Verify that the user cannot change their current password from the Change Password screen without entering their current password.</t>
  </si>
  <si>
    <t>User must have followed steps and preconditions for V_4.3 and AU_3.1</t>
  </si>
  <si>
    <t>1. User enters an incorrect current password.
2. User enters a correct new password and confirm password.
3. User clicks Save.</t>
  </si>
  <si>
    <t>If the current password is incorrect, an error is shown “Current password is incorrect.”</t>
  </si>
  <si>
    <t>AU_3.4</t>
  </si>
  <si>
    <t>Verify that clicking in the "New Password" or "Confirm New Password" fields causes a tooltip explaining the password requirements is shown.</t>
  </si>
  <si>
    <t>1. User clicks in the "New Password" field and observes.
2. User clicks in the "Confirm New Password" field and observes.</t>
  </si>
  <si>
    <t>A tooltip is shown for each fields when the user is clicked in them.</t>
  </si>
  <si>
    <t>This only applies to changing the password from within P2 and is not in the User Stories for Forgot Password.</t>
  </si>
  <si>
    <t>AU_3.5</t>
  </si>
  <si>
    <t>Verify that the user can click "Back to Application" from the change password screen.</t>
  </si>
  <si>
    <t>1. User clicks "Back to Application".</t>
  </si>
  <si>
    <t>User is taken back to the application (this is understood to be the home page or an already active session).</t>
  </si>
  <si>
    <t>AU_3.7</t>
  </si>
  <si>
    <t>Verify that the user cannot create a password with less than the minimum number of characters as the criteria in VI_5.1 states.</t>
  </si>
  <si>
    <t>1. User enters a password that does not match the minimum number of characters (8) criteria.</t>
  </si>
  <si>
    <t>The user is met with an error message saying either “Password cannot be blank” if it blank or “Password requirements not met" if not blank.</t>
  </si>
  <si>
    <t>AU_3.8</t>
  </si>
  <si>
    <t>Verify that the user cannot create a password with less than the minimum number of letters as the criteria in VI_5.1 states.</t>
  </si>
  <si>
    <t>1. User enters a password that does not match the minimum number of letters (3. 1 Upper and 1 Lower) criteria.</t>
  </si>
  <si>
    <t>The user is met with an error message and is asked to try a different password meeting the criteria.</t>
  </si>
  <si>
    <t>AU_3.9</t>
  </si>
  <si>
    <t>Verify that the user cannot create a password with less than the minimum number of numbers as the criteria in VI_5.1 states.</t>
  </si>
  <si>
    <t>1. User enters a password that does not match the minimum number of numbers (1) criteria.</t>
  </si>
  <si>
    <t>AU_3.10</t>
  </si>
  <si>
    <t>Verify that the user cannot create a password with less than the minimum number of special characters as the criteria in VI_5.1 states.</t>
  </si>
  <si>
    <t>1. User enters a password that does not match the minimum number of special characters (1) criteria.</t>
  </si>
  <si>
    <t>AU_3.11</t>
  </si>
  <si>
    <t>Verify that the user cannot create a password containing a dictionary word as the criteria in VI_5.1 states.</t>
  </si>
  <si>
    <t>1. User enters a password that does not match the dictionary word criteria.</t>
  </si>
  <si>
    <t>I do not believe that this can be reasonably tested without a check that compares the contents of the password with the entire dictionary.</t>
  </si>
  <si>
    <t>AU_3.12</t>
  </si>
  <si>
    <t>Verify that the user cannot create a password that matches one of the three most recent password held by the user as the criteria in VI_5.1 states.</t>
  </si>
  <si>
    <t xml:space="preserve">1. User enters a password that is identical to one of the three most recently used password from the user. </t>
  </si>
  <si>
    <t>The user is met with an error message and is asked to try a different password meeting the criteria. Error message is shown saying "This password has been used previously.".</t>
  </si>
  <si>
    <t>Undetermined</t>
  </si>
  <si>
    <t>AU_3.13</t>
  </si>
  <si>
    <t>Verify that the user's password and repeated password match</t>
  </si>
  <si>
    <t>1. User enters a valid password in either the password or "repeated password" input box.
2. User enters a different password in one of the input boxes.</t>
  </si>
  <si>
    <t>The error message "Password do not match" is displayed.</t>
  </si>
  <si>
    <t>AU_3.14</t>
  </si>
  <si>
    <t>Verify that the user can click the "Go back to home page" button and return to the home page.</t>
  </si>
  <si>
    <t>User must have followed preconditions and steps for AU_3.2.</t>
  </si>
  <si>
    <t>1. User clicks the "Go back to home page" button.</t>
  </si>
  <si>
    <t>User is taken back to the login page.</t>
  </si>
  <si>
    <t>AU_4 Logout</t>
  </si>
  <si>
    <t>AU_4.1</t>
  </si>
  <si>
    <t>Logout</t>
  </si>
  <si>
    <t>User is able to log out of P2 using the hamburger menu.</t>
  </si>
  <si>
    <t>Follow preconditions and steps from VI_4.5</t>
  </si>
  <si>
    <t>1. User clicks the logout label/button.</t>
  </si>
  <si>
    <t>AU_4.2</t>
  </si>
  <si>
    <t>User is logged out of P2 when closing all browser tabs for an account.</t>
  </si>
  <si>
    <t>User must be logged into P2.</t>
  </si>
  <si>
    <t xml:space="preserve">1. If the user is already logged into one tab, openning a second new tab would automatically log the user in. </t>
  </si>
  <si>
    <t>All sessions which had the account relating to it are logged out until relogged back in.</t>
  </si>
  <si>
    <t>On Win 10 using Chrome: Opened two tabs, both logged in to P2Demo. Closed both tabs, then re-opened one with keyboard shortcut. P2 session remained logged in and session was preserved (i.e. same data set was open, same view)</t>
  </si>
  <si>
    <t>AU_4.3</t>
  </si>
  <si>
    <t>User is automatically logged out of all sessions in other tabs.</t>
  </si>
  <si>
    <t xml:space="preserve">User must be logged into P2 and have at least two active browser tabs on the site. </t>
  </si>
  <si>
    <t>1. User logs out of P2 using any of the available methods on one tab.
2. User enters the other tab (that was previously logged in) and ensures that the user is now  logged out and at the login page.</t>
  </si>
  <si>
    <t>All tabs that were logged into P2 are brought back to the login page.</t>
  </si>
  <si>
    <t>have to wait for 10 seconds.</t>
  </si>
  <si>
    <t>AU_5 Password requirements</t>
  </si>
  <si>
    <t>AU_4.4</t>
  </si>
  <si>
    <t>Logout - timer</t>
  </si>
  <si>
    <t>User's session is put into an idle state after 15 minutes of inactivity.</t>
  </si>
  <si>
    <t>1. User doesn't interact with the P2 site for 15 minutes.</t>
  </si>
  <si>
    <t>Prompt is presented to user with a 5 minute timer.</t>
  </si>
  <si>
    <t>Joslyn</t>
  </si>
  <si>
    <t xml:space="preserve">The inactivity period and time for reaction are set in the P2 admin panel. This may be 2 mins countdown in the future. </t>
  </si>
  <si>
    <t>Ryan</t>
  </si>
  <si>
    <t>AU_4.5</t>
  </si>
  <si>
    <t>User is able to extend their session time from the idle state.</t>
  </si>
  <si>
    <t>1. User clicks "Stay" in prompt.</t>
  </si>
  <si>
    <t>Prompt is closed and the user's session becomes active.</t>
  </si>
  <si>
    <t>AU_4.6</t>
  </si>
  <si>
    <t>User is able to logout from the idle state.</t>
  </si>
  <si>
    <t>1. User clicks "Log out now" in prompt.</t>
  </si>
  <si>
    <t>AU_4.7</t>
  </si>
  <si>
    <t>User is automatically logged out once the idle timer reaches 0.</t>
  </si>
  <si>
    <t>1. User waits for the timer to reach 0</t>
  </si>
  <si>
    <t>AU_5.0</t>
  </si>
  <si>
    <t>P2BN-2550</t>
  </si>
  <si>
    <t>Tooltip with password requirements</t>
  </si>
  <si>
    <t>User click on a password field and sees a tooltip with password requirements</t>
  </si>
  <si>
    <t>User needs to be in the Password Creation screen or Password Reset screen</t>
  </si>
  <si>
    <t>1. Click the password field</t>
  </si>
  <si>
    <t>1. A tooltip displaying password requirements is shown</t>
  </si>
  <si>
    <t>Janusz</t>
  </si>
  <si>
    <t>AU_5.1</t>
  </si>
  <si>
    <t>Chceking password correctness according to requirements</t>
  </si>
  <si>
    <t>User types in a correct password and confirms it</t>
  </si>
  <si>
    <t xml:space="preserve">1. In the "New Password" and "Confirm New Password" field type: MyPa$$w0rd!
</t>
  </si>
  <si>
    <t>1. A password is changed correctly</t>
  </si>
  <si>
    <t>AU_5.2</t>
  </si>
  <si>
    <t>User types in a correct password and leaves confirmation field blank</t>
  </si>
  <si>
    <t xml:space="preserve">1. In the "New Password" field type: MyPa$$w0rd! 
2. Leave the "Confirm New Password" field  blank
</t>
  </si>
  <si>
    <t>1. “Passwords do not match.” message is shown
2. The tooltip displaying password requirements is shown</t>
  </si>
  <si>
    <t>AU_5.3</t>
  </si>
  <si>
    <t>User types in a correct password and wrong confirmation</t>
  </si>
  <si>
    <t>1. In the ""New Password"" field type: MyPa$$w0rd! 
2. In the "Confirm New Password" field type: abcdfefghij</t>
  </si>
  <si>
    <t>AU_5.4</t>
  </si>
  <si>
    <t>User leaves the password field blank</t>
  </si>
  <si>
    <t>1. Leave the "New Password" field blank</t>
  </si>
  <si>
    <t xml:space="preserve">1. The password field is highlighted red
2. "Password cannot be blank"  message is shown </t>
  </si>
  <si>
    <t>AU_5.5</t>
  </si>
  <si>
    <t>User types a password that contains less than 8 letters</t>
  </si>
  <si>
    <t xml:space="preserve">1. In the "New Password" field type: Pa$$w0r </t>
  </si>
  <si>
    <t xml:space="preserve">1. The password field is highlighted red
2. “At least one of the password requirements are not met.”  message is shown </t>
  </si>
  <si>
    <t>AU_5.6</t>
  </si>
  <si>
    <t>User types in a password that start with a special sign</t>
  </si>
  <si>
    <t>1. In the "New Password" field type: _MyPa$$w0rd!</t>
  </si>
  <si>
    <t>AU_5.7</t>
  </si>
  <si>
    <t>User types in a password that has no lowercase letters</t>
  </si>
  <si>
    <t>1. In the "New Password" field type: MYPA$$W0RD!</t>
  </si>
  <si>
    <t>AU_5.8</t>
  </si>
  <si>
    <t>User types in a password that has no uppercase letters</t>
  </si>
  <si>
    <t>1. In the "New Password" field type: mypa$$w0rd!</t>
  </si>
  <si>
    <t>AU_5.9</t>
  </si>
  <si>
    <t>User types in a passowrd that has no numbers</t>
  </si>
  <si>
    <t>1. In the "New Password" field type: mypa$$wrd!</t>
  </si>
  <si>
    <t>AU_5.10</t>
  </si>
  <si>
    <t>User types in a password that starts with a number</t>
  </si>
  <si>
    <t>1. In the "New Password" field type: 1MyPa$$w0rd!</t>
  </si>
  <si>
    <t>AU_5.11</t>
  </si>
  <si>
    <t>User types in a password that contains only special signs</t>
  </si>
  <si>
    <t xml:space="preserve">1. In the "New Password" field type: !@#$%^&amp;*()
</t>
  </si>
  <si>
    <t>AU_5.12</t>
  </si>
  <si>
    <t>User types in a password that contains only numbers</t>
  </si>
  <si>
    <t>1. In the "New Password" field type: 123456789</t>
  </si>
  <si>
    <t>AU_5.13</t>
  </si>
  <si>
    <t>User types in a password that is a dictionary word</t>
  </si>
  <si>
    <t xml:space="preserve">1. In the "New Password" field type: caterpillar
</t>
  </si>
  <si>
    <t>AU_5.14</t>
  </si>
  <si>
    <t>User types in 3 previous passwords</t>
  </si>
  <si>
    <t xml:space="preserve">1. Perform password change opeartion 3 times and write down the password used
2. Try to perform password change for the 4th times
1.  In the "New Password" field type: first password (the one that was set first)
2.  In the "New Password" field type: second password (the one that was set second)
3.  In the "New Password" field type: third password (the one that was set third) </t>
  </si>
  <si>
    <t xml:space="preserve">After each step:
1. The password field is highlighted red
2. “At least one of the password requirements are not met.”  message is shown </t>
  </si>
  <si>
    <t>AU_6 Accessing password change screen</t>
  </si>
  <si>
    <t>AU_6.0</t>
  </si>
  <si>
    <t>P2BN-1808</t>
  </si>
  <si>
    <t>Accessing password reset screen</t>
  </si>
  <si>
    <t>Check if "Forgot password" link is highlighted when hovered over</t>
  </si>
  <si>
    <t>User need to be on the login screen</t>
  </si>
  <si>
    <t>1. Hover of "Forgot password" text</t>
  </si>
  <si>
    <t>"Forgot password" link is highlighted</t>
  </si>
  <si>
    <t>AU_6.1</t>
  </si>
  <si>
    <t>Check if "Forgot password" link stops being highlighted when not hovered over anymore</t>
  </si>
  <si>
    <t>1. Hover of "Forgot password" text
2. Hover away from the text</t>
  </si>
  <si>
    <t>After step 2:
The underscore disappears</t>
  </si>
  <si>
    <t>AU_6.2</t>
  </si>
  <si>
    <t>Check if user is redirected to Passwrod Assistant screen</t>
  </si>
  <si>
    <t>1. Click "Forgot password" link</t>
  </si>
  <si>
    <t>The user is redirected to the Passwrod Assistant screen</t>
  </si>
  <si>
    <t>AU_6.3</t>
  </si>
  <si>
    <t>Check that typing an invalid email address with results with a proper message</t>
  </si>
  <si>
    <t>Follow steps and preconditions for PA_2.2</t>
  </si>
  <si>
    <t>1. In the email field type: "aaabbbccc@aa.com"
2. Click "Send email" button</t>
  </si>
  <si>
    <t>“Sorry, we do not have an account associated with this email address.” message is shown</t>
  </si>
  <si>
    <t>AU_6.4</t>
  </si>
  <si>
    <t>Check that leaving email address blank with results with a proper message</t>
  </si>
  <si>
    <t>1. Leave the email field blank
2. Click "Send email" button</t>
  </si>
  <si>
    <t>"Email cannot be blank" message is shown</t>
  </si>
  <si>
    <t>AU_6.5</t>
  </si>
  <si>
    <t>User is able to be redirected back to the sign in view</t>
  </si>
  <si>
    <t>1. Click "Back to Sign In" link</t>
  </si>
  <si>
    <t>User is redirected back to the sign in screen</t>
  </si>
  <si>
    <t>AU_6.6</t>
  </si>
  <si>
    <t>User is able to use the emailed token an access Password Reset screen</t>
  </si>
  <si>
    <t>1. Type in a valid email address (your business email e.g jsmith@ownedoutcomes.com)
2. Open the email with a reset token and use it to access password change panel</t>
  </si>
  <si>
    <t>User is redirected to the password change panel when he can see the following fields:
- “New Password” field
- “Confirm New Password” field
- “Save New Password” button</t>
  </si>
  <si>
    <t>AU_7 Password change</t>
  </si>
  <si>
    <t>AU_7.0</t>
  </si>
  <si>
    <t>P2BN-2551</t>
  </si>
  <si>
    <t>Resetting pasword</t>
  </si>
  <si>
    <t>User is able to reset his password</t>
  </si>
  <si>
    <t>Follow steps and preconditions for PA_2.6</t>
  </si>
  <si>
    <t>1. In the Password Change screen enter a valid new password and repeat it , similar to AU_5.1</t>
  </si>
  <si>
    <t>The user is taken to the Password Reset confirmation page displaying a message “Your password has been reset successfully.” and a “Back to Sign In” button where the user is redirected to the login page</t>
  </si>
  <si>
    <t>AU_7.1</t>
  </si>
  <si>
    <t>Follow steps and preconditions for PA_7.0</t>
  </si>
  <si>
    <t>1. After successfully changing password and being redirected to the login screen user your new credentials to log in</t>
  </si>
  <si>
    <t>User should be able to log in using new credentials</t>
  </si>
  <si>
    <t>User is unable to use the same reset token twice</t>
  </si>
  <si>
    <t>Follow steps and preconditions for PA_3.0</t>
  </si>
  <si>
    <t xml:space="preserve">1. Open the email with a received token again and try to use it to access the password reset screen </t>
  </si>
  <si>
    <t>“Your token has expired. Please request a new token.” message is shown</t>
  </si>
  <si>
    <t>AU_7.2</t>
  </si>
  <si>
    <t>When requesting a new token, all previous tokens get expired</t>
  </si>
  <si>
    <t>1. Type in a valid email address and request a token
2. Repeat step 1 to get another token
3. Open the email with a reset token and use the first token to access the password reset screen</t>
  </si>
  <si>
    <t>AU_7.3</t>
  </si>
  <si>
    <t>When requesting a new token only the latest one is active</t>
  </si>
  <si>
    <t>1. Type in a valid email address and request a token
2. Repeat step 1 to get another token
3. Open the email with a reset token and use the second token to access the password reset screen</t>
  </si>
  <si>
    <t>User is redirected to the password change panel where he can see the following fields:
- “New Password” field
- “Confirm New Password” field
- “Save New Password” button</t>
  </si>
  <si>
    <t>AU_7.4</t>
  </si>
  <si>
    <t>Check that the token expires after 24 hours and can't be user anymore</t>
  </si>
  <si>
    <t>1. Don't use the link long enough for it to expire (default 24 hours)
2. Try to use it after that time to access the password restet screen</t>
  </si>
  <si>
    <t>SI_8 Support Icon</t>
  </si>
  <si>
    <t xml:space="preserve">SI_8.0
</t>
  </si>
  <si>
    <t>P2BN-2949</t>
  </si>
  <si>
    <t xml:space="preserve">Tooltip "Support Icon" </t>
  </si>
  <si>
    <t xml:space="preserve">User is able to see tooltip, when hovers over the support icon. 
When the user hovers away from the icon, the tooltip disappers. Login screen </t>
  </si>
  <si>
    <t>User needs to be on the login screen.</t>
  </si>
  <si>
    <t>1. Hover over the "Support icon" at the bootom right login pages
2. Hover away from the "Support icon"</t>
  </si>
  <si>
    <t>After step 1:
 - tooltip with contact info should displays "For support, please contact us at support@ownedoutcomes.com"
After step 2:
 - tooltip should disappear</t>
  </si>
  <si>
    <t>Piotr</t>
  </si>
  <si>
    <t xml:space="preserve">yes
</t>
  </si>
  <si>
    <t xml:space="preserve">SI_8.1
</t>
  </si>
  <si>
    <t>User is able to see tooltip, when hovers over the support icon. 
When the user hovers away from the icon, the tooltip disappers. Password assitance screen</t>
  </si>
  <si>
    <t>User needs to be on the password assistance screen. (In order to access "password assistance" user should click "Forgot your password?" while in login screen)</t>
  </si>
  <si>
    <t xml:space="preserve">SI_8.2
</t>
  </si>
  <si>
    <t>User is able to see tooltip, when hovers over the support icon. 
When the user hovers away from the icon, the tooltip disappers.Password reset screen</t>
  </si>
  <si>
    <t>User needs to be on the password reset screen. (In order to access password reset screen user should click "Forgot your password"? while in login screen. Then enter valid email and click "Send email". In the received email click provided link to be redirected to the Password Reset screen)</t>
  </si>
  <si>
    <t xml:space="preserve">SI_8.3
</t>
  </si>
  <si>
    <t>User is able to see tooltip, when hovers over the support icon. 
When the user hovers away from the icon, the tooltip disappers.</t>
  </si>
  <si>
    <t xml:space="preserve">1. Be in the P2 main screen where all views are visible
2. Click "hamburger menu" button on the top-right
3. Hover over the "Support icon"
4. Hover away from the "Support icon"
</t>
  </si>
  <si>
    <t>After step 2:
 - user is able to see "Support" icon at the bottom of hamburger menu
After step 3:
  - tooltip with contact info should displays "For support, please contact us at support@ownedoutcomes.com or via toll-free at 1 (888) 820-0157"
After step 4:
 - tooltip should disappear</t>
  </si>
  <si>
    <t xml:space="preserve">SI_8.4
</t>
  </si>
  <si>
    <t>User is able to see tooltip, when hovers over the support icon. 
When the user hovers away from the icon, the tooltip disappers.
Graph View</t>
  </si>
  <si>
    <t>1. Open a view, apply Ca&amp;Nv dataset. 
2. Enter Graph view
3. Click "hamburger menu" button on the top-right
4. Hover over the "Support icon"
5. Hover away from the "Support icon"</t>
  </si>
  <si>
    <t>After step 3:
 - user is able to see ""Support"" icon at the bottom of hamburger menu
After step 4:
  - tooltip with contact info should displays ""For support, please contact us at support@ownedoutcomes.com or via toll-free at 1 (888) 820-0157""
After step 5:
 - tooltip should disappear</t>
  </si>
  <si>
    <t xml:space="preserve">SI_8.5
</t>
  </si>
  <si>
    <t>User is able to see tooltip, when hovers over the support icon. 
When the user hovers away from the icon, the tooltip disappers.
Map view</t>
  </si>
  <si>
    <t>1. Open a view, apply Ca&amp;Nv dataset. 
2. Enter Map View
3. Click "hamburger menu" button on the top-right
4. Hover over the "Support icon"
5. Hover away from the "Support icon"</t>
  </si>
  <si>
    <t xml:space="preserve">Janusz
</t>
  </si>
  <si>
    <t xml:space="preserve">SI_8.6
</t>
  </si>
  <si>
    <t>User is able to see tooltip, when hovers over the support icon. 
When the user hovers away from the icon, the tooltip disappers.
2D Graph View</t>
  </si>
  <si>
    <t>1. Open a view, apply Ca&amp;Nv dataset. 
2. Enter 2D Graph
3. Click "hamburger menu" button on the top-right
4. Hover over the "Support icon"
5. Hover away from the "Support icon"</t>
  </si>
  <si>
    <t xml:space="preserve">SI_8.7
</t>
  </si>
  <si>
    <t>User is able to see tooltip, when hovers over the support icon. 
When the user hovers away from the icon, the tooltip disappers.
Location filter</t>
  </si>
  <si>
    <t>1. Open a view, apply Ca&amp;Nv dataset. 
2. Click location filter
3. Click "hamburger menu" button on the top-right
4. Hover over the "Support icon"
5. Hover away from the "Support icon"</t>
  </si>
  <si>
    <t xml:space="preserve">SI_8.8
</t>
  </si>
  <si>
    <t>User is able to see tooltip, when hovers over the support icon. 
When the user hovers away from the icon, the tooltip disappers.
Service Line filter</t>
  </si>
  <si>
    <t>1. Open a view, apply Ca&amp;Nv dataset. 
2. Click service line filter
3. Click "hamburger menu" button on the top-right
4. Hover over the "Support icon"
5. Hover away from the "Support icon"</t>
  </si>
  <si>
    <t xml:space="preserve">SI_8.9
</t>
  </si>
  <si>
    <t>User is able to see tooltip, when hovers over the support icon. 
When the user hovers away from the icon, the tooltip disappers.
Entity filter</t>
  </si>
  <si>
    <t>1. Open a view, apply Ca&amp;Nv dataset. 
2. Click entity filter
3. Click "hamburger menu" button on the top-right
4. Hover over the "Support icon"
5. Hover away from the "Support icon"</t>
  </si>
  <si>
    <t xml:space="preserve">SI_8.10
</t>
  </si>
  <si>
    <t>User is able to see tooltip, when hovers over the support icon. 
When the user hovers away from the icon, the tooltip disappers.
Time filter</t>
  </si>
  <si>
    <t>1. Open a view, apply Ca&amp;Nv dataset. 
2. Click time filter
3. Click "hamburger menu" button on the top-right
4. Hover over the "Support icon"
5. Hover away from the "Support icon"</t>
  </si>
  <si>
    <t xml:space="preserve">SI_8.11
</t>
  </si>
  <si>
    <t>User is able to see tooltip, when hovers over the support icon. 
When the user hovers away from the icon, the tooltip disappers.
Benchmark Panel</t>
  </si>
  <si>
    <t>1. Open a view, apply Ca&amp;Nv dataset. 
2. Toggle benchmark, open benchmark panel
3. Click "hamburger menu" button on the top-right
4. Hover over the "Support icon"
5. Hover away from the "Support icon"</t>
  </si>
  <si>
    <t>General Sidebar Interactions (SI)</t>
  </si>
  <si>
    <t>Story ID</t>
  </si>
  <si>
    <t>Test Step(s)</t>
  </si>
  <si>
    <t>Automated by</t>
  </si>
  <si>
    <t>SI_1 sidenavigation Panel</t>
  </si>
  <si>
    <t>SI_1.1</t>
  </si>
  <si>
    <t>sidenavigation Panel</t>
  </si>
  <si>
    <t>User is able to open the sidenavigation panel by hovering the mouse over it.</t>
  </si>
  <si>
    <t>User must be in the view edit page of any view with the sidenavigation panel currently minimized.</t>
  </si>
  <si>
    <t>1. Hover mouse over side panel.</t>
  </si>
  <si>
    <t>The side panel is expanded from the left-hand side, revealing the subsections and their options.</t>
  </si>
  <si>
    <t>Robyn</t>
  </si>
  <si>
    <t>SI_1.2</t>
  </si>
  <si>
    <t>Verify that the user can only perform certain actions when no dataset is applied to the view.</t>
  </si>
  <si>
    <t>Follow any preconditions and steps for SI_1.1. No dataset should be active.</t>
  </si>
  <si>
    <t>1. User observes sidebar and clicks each option.</t>
  </si>
  <si>
    <t>When no dataset is applied, the user has most of the options in the sidenavigation grayed out. Options that are clickable by default are:
 -Graph View
 -Map View
 -2D View
 -Exit View
 -Select Dataset Expansion button</t>
  </si>
  <si>
    <t xml:space="preserve">P2Demo, Win10, Chrome: You are able to change the name of a view regardless of whether there are datasets selected. </t>
  </si>
  <si>
    <t>SI_1.3</t>
  </si>
  <si>
    <t>sidenavigation Panel - View Mode Switching</t>
  </si>
  <si>
    <t>User is able to switch to graph view.</t>
  </si>
  <si>
    <t>sidenavigation panel must be open, if not follow preconditions and steps for SI_1.1</t>
  </si>
  <si>
    <t>1. Click Graph View label under Views subsection.</t>
  </si>
  <si>
    <t>View is loaded into graph view, retaining any changes previously applied, if any.
When no dataset is applied, the text for the selected view becomes black while the other view modes have their texts grayed out. Default prompt page still remains.</t>
  </si>
  <si>
    <t>SI_1.4</t>
  </si>
  <si>
    <t>User is able to switch to map view.</t>
  </si>
  <si>
    <t>1. Click Map View label under Views subsection.</t>
  </si>
  <si>
    <t>View is loaded into map view, retaining any changes previously applied, if any.
When no dataset is applied, the text for the selected view becomes black while the other view modes have their texts grayed out. Default prompt page still remains.</t>
  </si>
  <si>
    <t>SI_1.5</t>
  </si>
  <si>
    <t>User is able to switch to 2D view.</t>
  </si>
  <si>
    <t>1. Click 2D View label under Views subsection.</t>
  </si>
  <si>
    <t>View is loaded into 2D view, retaining any changes previously applied, if any.
When no dataset is applied, the text for the selected view becomes black while the other view modes have their texts grayed out. Default prompt page still remains.</t>
  </si>
  <si>
    <t>SI_1.6</t>
  </si>
  <si>
    <t>sidenavigation Panel - Edit Name</t>
  </si>
  <si>
    <t>User is able to edit the name of the current view.</t>
  </si>
  <si>
    <t>1. User click the "pencil" icon next to the view name at the top of the side panel.
2. User inputs unique name into text box.
3. User clicks checkmark.</t>
  </si>
  <si>
    <t>The view name, as long as it meets the naming requirements, is changed to the name the user inputs.</t>
  </si>
  <si>
    <t>Karolina</t>
  </si>
  <si>
    <t>Naming conventions and restrictions are the same as the view creation/cloning requirements.</t>
  </si>
  <si>
    <t>SI_1.7</t>
  </si>
  <si>
    <t>User is able to edit the name of the current view and then cancel the change.</t>
  </si>
  <si>
    <t>1. User click the "pencil" icon next to the view name at the top of the side panel.
2. User inputs unique name into text box.
3. User clicks "x".</t>
  </si>
  <si>
    <t>SI_1.8</t>
  </si>
  <si>
    <t>User is unable to change the view to a blank name.</t>
  </si>
  <si>
    <t>user in view edit page</t>
  </si>
  <si>
    <t>1. User click the "pencil" icon next to the view name at the top of the side panel.
2. User inputs any number of blank " " characters into text box.
3. User clicks the checkmark.</t>
  </si>
  <si>
    <t xml:space="preserve">After step 2: 
-The checkmark and "x" buttons should remain aligned next to the textbox.
After step 3:
-An error is shown saying "Name field cannot be blank.". </t>
  </si>
  <si>
    <t>A blank name still does not work for a valid name, but a different error is shown for a matching view name.</t>
  </si>
  <si>
    <t>SI_1.9</t>
  </si>
  <si>
    <t xml:space="preserve">Moving the mouse away from the sidenav collapses it. </t>
  </si>
  <si>
    <t>1. User moves mouse away from the sidenav when no downlaod expansion is present.</t>
  </si>
  <si>
    <t>Sidenav retracts/minimizes.</t>
  </si>
  <si>
    <t>SI_1.10</t>
  </si>
  <si>
    <t>If there is any secondary panel expanding either on the right side or downward, the selector panel stays open when moving the mouse away from the sidenav.</t>
  </si>
  <si>
    <t>sidenavigation panel must be open, if not follow preconditions and steps for SI_1.1 and at least one sidenav expansion must be able to be opened.</t>
  </si>
  <si>
    <t>1. User expands any downward expansion from dataset, or any of the filters
2. User moves mouse away from the sidenav.</t>
  </si>
  <si>
    <t>The sidenav and expansion should remain open.</t>
  </si>
  <si>
    <t>SI_2 Saving View</t>
  </si>
  <si>
    <t>SI_2.1</t>
  </si>
  <si>
    <t>Saving View</t>
  </si>
  <si>
    <t>User is able to access the "Save as" prompt by using the bottom "Save View" button in the sidenavigation panel.</t>
  </si>
  <si>
    <t>Follow steps for SI_1.1.
Changes have to have been made to the current view.</t>
  </si>
  <si>
    <t>1. Click the "Save View" button at the bottom of the sidenavigation panel.</t>
  </si>
  <si>
    <t>Changes include but not limit to: Change dataset or Update dataset panel, updating view name, switching view mode, adding or removing filters, updating options and style (changing selections or on or off) will activate the "Save View".
A prompt is displayed to the user with two options to save the view. The first option is to save the changes into the current view, and the second option is to save the changes into a new view.</t>
  </si>
  <si>
    <t>Shivshankar</t>
  </si>
  <si>
    <t>SI_2.2</t>
  </si>
  <si>
    <t>User is able to save the current changes they've made into the current view.</t>
  </si>
  <si>
    <t>Follow steps for SI_2.1.
Changes have to have been made to the current view.</t>
  </si>
  <si>
    <t>1. Toggle option to "Save changes to current view"
2. Click "Save"</t>
  </si>
  <si>
    <t>The view is saved and they user is returned to the view they were working with.</t>
  </si>
  <si>
    <t>SI_2.3</t>
  </si>
  <si>
    <t>Saving View - as new view</t>
  </si>
  <si>
    <t>User is able to save the current changes they've made into a new view with a unique name.</t>
  </si>
  <si>
    <t>1. Toggle option to "Save as new view"
2. Input unique name into text box.
3. Click "Save"</t>
  </si>
  <si>
    <t>User is moved from the old view they were working with into the view edit page of the view with the new name they created. The old view doesn't have any of the changes they made to it previously.</t>
  </si>
  <si>
    <t>This should cover the same change made from SI_1.6 as well.</t>
  </si>
  <si>
    <t>SI_2.4</t>
  </si>
  <si>
    <t>Saving View - Name Error Handling</t>
  </si>
  <si>
    <t>User is not able to save the current changes they've made into a new view with a duplicate name.</t>
  </si>
  <si>
    <t>1. Toggle option to "Save as new view"
2. Input duplicate name into text box.
3. Click "Save"</t>
  </si>
  <si>
    <t>User is presented with an error that notifies them that the name is already being used in another view.</t>
  </si>
  <si>
    <t>SI_2.5</t>
  </si>
  <si>
    <t>User is unable to save the view to a blank name.</t>
  </si>
  <si>
    <t>1. Toggle option to "Save as new view"
2. Input ' ' into text box.
3. Click "Save"</t>
  </si>
  <si>
    <t>User is presented with an error that notifies them that the name cannot be blank.</t>
  </si>
  <si>
    <t>SI_2.6</t>
  </si>
  <si>
    <t>User is able to cancel from save view.</t>
  </si>
  <si>
    <t>Follow preconditions and steps for SI_2.1.</t>
  </si>
  <si>
    <t>1. Click the "cancel" button.</t>
  </si>
  <si>
    <t>User returns to the current view.</t>
  </si>
  <si>
    <t>SI_2.7</t>
  </si>
  <si>
    <t>User is unable to save if no changes have been made. "Save View..." should be grayed out.</t>
  </si>
  <si>
    <t>User must have just entered a view and made no changes.</t>
  </si>
  <si>
    <t>1. User attempts to open each expansion, hit cancel, and then see if "Save View..." becomes active.</t>
  </si>
  <si>
    <t>Doing this should not cause "Save View..." to become active and clicking on the option does nothing.</t>
  </si>
  <si>
    <t>SI_2.8</t>
  </si>
  <si>
    <t>Saving View - Benchmark</t>
  </si>
  <si>
    <t>User is unable to save if no changes have been made. "Save View..." should be grayed out. This is a test for a view that already has a Benchmark applied.</t>
  </si>
  <si>
    <t>User must have just entered a view and made no changes. User must have entered a view where benchmark was already applied for previously saved.</t>
  </si>
  <si>
    <t>Doing this should not cause "Save View..." to become active.</t>
  </si>
  <si>
    <t>Canceling from the benchmark expansion side panel doesn't register as a change anymore. Reconfirmed 8/20</t>
  </si>
  <si>
    <t>SI_2.9</t>
  </si>
  <si>
    <t>Saving View - Labels (edge case)</t>
  </si>
  <si>
    <t>Toggling Labels on or off does register as a change (causes a prompt to save when exiting or clicking the P2 logo and the "Save View..." button to become active).</t>
  </si>
  <si>
    <t>User must have just entered a graph view with an active dataset and made no changes.</t>
  </si>
  <si>
    <t>1. User toggles Labels on or off.</t>
  </si>
  <si>
    <t>A change should be registered (causes a prompt to save when exiting or clicking the P2 logo and the "Save View..." button to become active).</t>
  </si>
  <si>
    <t>SI_2.10</t>
  </si>
  <si>
    <t>Saving View - Dataset (edge case)</t>
  </si>
  <si>
    <t>Verify that the user can enter a view with no datasets, apply a dataset, then leave the view without saving, and re-enter the view without the dataset remaining applied in the dataset expansion.</t>
  </si>
  <si>
    <t>User must be at the view list page.</t>
  </si>
  <si>
    <t>1. User opens a view that has no dataset.
2. User adds a dataset and applies it.
3. User leaves the view without saving.
4. User re-enters the view.
5. User expands the dataset panel.
6. Observe.</t>
  </si>
  <si>
    <t>The user is able to enter the unsaved view again and not see any datasets active in the dataset expansion.</t>
  </si>
  <si>
    <t>SI_2.11</t>
  </si>
  <si>
    <t xml:space="preserve">We want to ensure that entering a view with at least one dataset and then changing the view type (Map, Graph, 2D) registers as a change that can be saved. </t>
  </si>
  <si>
    <t>User must have just entered a view that has at least one dataset applied.</t>
  </si>
  <si>
    <t>1. User switches the view to Graph if the user is not already in Graph View.. If the user is already in Graph View, then the user switches to Map View.
2. User expands the sidenav.</t>
  </si>
  <si>
    <t>After step 2:
-The "Save View..." text and icon on the sidenav becomes active and interactable.</t>
  </si>
  <si>
    <t>SI_2 Saving View (V2)</t>
  </si>
  <si>
    <t>User is able to save any current view as a PNG file.</t>
  </si>
  <si>
    <t>User must have applied at least one dataset to any view.</t>
  </si>
  <si>
    <t>1. User clicked the export button in the sidenavigation panel at the bottom left.</t>
  </si>
  <si>
    <t>The current view is saved as a PNG and stored in the users local storage.</t>
  </si>
  <si>
    <t xml:space="preserve">Currently, entering a view by default registers as a change already having been made. </t>
  </si>
  <si>
    <t>SI_3 Exiting View</t>
  </si>
  <si>
    <t>SI_3.1</t>
  </si>
  <si>
    <t>Exiting View - Side Panel</t>
  </si>
  <si>
    <t>User is able to exit a view using the exit button in the sidenavigation panel.</t>
  </si>
  <si>
    <t>Follow preconditions and steps for SI_1.1 and no changes were made to the view.</t>
  </si>
  <si>
    <t>1. Click the "Exit View" button at the bottom of the sidenavigation panel.</t>
  </si>
  <si>
    <t>User is returned to the landing page if no changes were made</t>
  </si>
  <si>
    <t>SI_3.2</t>
  </si>
  <si>
    <t>Exiting View - P2 Logo</t>
  </si>
  <si>
    <t>User is able to exit a view using the P2 Logo at the top left of the sidenavigation panel.</t>
  </si>
  <si>
    <t>1. Click the logo at the top left of the sidenavigation panel.</t>
  </si>
  <si>
    <t>SI_3.3</t>
  </si>
  <si>
    <t>Exiting View - Exit Save Prompt</t>
  </si>
  <si>
    <t>User is warned if they haven't saved their view.</t>
  </si>
  <si>
    <t>Follow preconditions and steps for SI_3.1 or SI_3.2 and have made changes to the current view.</t>
  </si>
  <si>
    <t>1. User makes changes to view
2. User follows steps for either SI_3.1 or SI_3.2</t>
  </si>
  <si>
    <t>After step 2:
User is presented with a prompt that notifies the user that they have made changes that aren't currently saved.</t>
  </si>
  <si>
    <t>Currently switching view doesn't register as a change to the view.</t>
  </si>
  <si>
    <t>SI_3.4</t>
  </si>
  <si>
    <t>Exiting View - Saving from prompt</t>
  </si>
  <si>
    <t>User is able to save in the warning prompt and exit the view</t>
  </si>
  <si>
    <t>Follow preconditions and steps for SI_3.3</t>
  </si>
  <si>
    <t>1. Click the "yes" button.</t>
  </si>
  <si>
    <t>User is returned to the landing page with ther changes to the view they were working with saved.</t>
  </si>
  <si>
    <t>SI_3.5</t>
  </si>
  <si>
    <t>Exiting View - Without Saving</t>
  </si>
  <si>
    <t>User is able to exit the view without saving.</t>
  </si>
  <si>
    <t>1. Click the "no" button.</t>
  </si>
  <si>
    <t>User is returned to the landing page with none of the changes they made saved to the current view.</t>
  </si>
  <si>
    <t>SI_3.6</t>
  </si>
  <si>
    <t>Exiting View - Cancel Exit</t>
  </si>
  <si>
    <t>User is able to cancel out of the warning prompt to return to the view.</t>
  </si>
  <si>
    <t>User is returned to the view edit page they were currently working with.</t>
  </si>
  <si>
    <t>SI_4 Labels</t>
  </si>
  <si>
    <t>SI_4.1</t>
  </si>
  <si>
    <t>User is able to toggle the label settings off.</t>
  </si>
  <si>
    <t xml:space="preserve">User must be in a view with the label settings toggled on. </t>
  </si>
  <si>
    <t>1. User clicks the label toggle.
2. User hovers over the sidenav and clicks on Map View.
3. User expands the legend. 
4. User hovers over an individual location/entity node. (If no individual location/entity node can be seen, then zoom into a grouped node until one can be seen and hovered over.)</t>
  </si>
  <si>
    <t>After step 1:
All Labels that were showing on graph nodes no longer show
After step 4:
Hovering over an individual location/entity node in map view no longer shows information based on the Labels.</t>
  </si>
  <si>
    <t xml:space="preserve">P2Demo, Win 10, Chrome: After following steps specified, hovering over an individual facility displays only the name of the facility. </t>
  </si>
  <si>
    <t>SI_4.2</t>
  </si>
  <si>
    <t>User is able to toggle the label settings on.</t>
  </si>
  <si>
    <t>User must be in view edit page with at least one dataset applied and the label settings toggled off.</t>
  </si>
  <si>
    <t>1. User clicks the label toggle.
2. User hovers over the sidenav and clicks on Map View.
3. User expands the legend. 
4. User hovers over an individual location/entity node to view the default Labels based on the settings. (If no individual location/entity node can be seen, then zoom into a grouped node until one can be seen and hovered over.)</t>
  </si>
  <si>
    <t>After step 1:
All default label settings now show for each graph node.
After step 4:
Hovering over an individual location/entity node in map view shows information based on the Labels.</t>
  </si>
  <si>
    <t>SI_4.3</t>
  </si>
  <si>
    <t>User is able to expand the label settings with 30d metrics</t>
  </si>
  <si>
    <t>User must have done actions and conditions for SI_4.2.</t>
  </si>
  <si>
    <t>1. Click label expansion settings button</t>
  </si>
  <si>
    <t>-The Label Settings header is at the top of the expansion.
-Beneath the Label Settings header is a message saying "Choose up to 5 Labels to display.".
-Beneath the message is the list of all available Label Settings. They are as follows in order:
Entity name
NPI
CCN
Case Count
90d readmission rate per instance
90d readmission rate per patient
90d readmission cost per instance
90d readmission cost per patient
90d episode cost
PAC length of stay (LOS)
Star rating</t>
  </si>
  <si>
    <t>Alicja</t>
  </si>
  <si>
    <t>SI_4.3_V2</t>
  </si>
  <si>
    <t>User is able to expand the label settings.</t>
  </si>
  <si>
    <t>-Beneath the message is the list of all available Label Settings. They are as follows in order:
30d readmission rate per instance
30d readmission rate per patient
30d readmission cost per instance
30d readmission cost per patient</t>
  </si>
  <si>
    <t xml:space="preserve">Piotr
</t>
  </si>
  <si>
    <t>There is no other list other than this from SI_4.3</t>
  </si>
  <si>
    <t>SI_4.4</t>
  </si>
  <si>
    <t>User is able to collapse the label settings.</t>
  </si>
  <si>
    <t xml:space="preserve">User must have done actions and conditions for SI_4.3. </t>
  </si>
  <si>
    <t xml:space="preserve">The Labels expansion collapses. </t>
  </si>
  <si>
    <t>SI_4.5</t>
  </si>
  <si>
    <t>Verify that the user can open and close the Label settings by clicking on the word "Labels" from the sidenav.</t>
  </si>
  <si>
    <t>User must have followed preconditions and steps for SI_1.1 and SI_4.2.</t>
  </si>
  <si>
    <t xml:space="preserve">1. User clicks the word "Labels" on the sidenav.
2. Observe.
3. User repeats steps 1 and 2. </t>
  </si>
  <si>
    <t>After step 1:
-The Label Settings open. The expected result should be the same as SI_4.3.
After step 3: 
-The Label Settings collapse.</t>
  </si>
  <si>
    <t>SI_4.6</t>
  </si>
  <si>
    <t>User is able to apply the Entity Name Label.</t>
  </si>
  <si>
    <t>User must have done actions and conditions for SI_4.3.</t>
  </si>
  <si>
    <t>1. User clicks the selected label.
2. User applies the change.
3. User hovers over the sidenav and clicks on Map View.
4. User expands the legend. 
5. User hovers over an individual location/entity node to view the default Labels based on the settings. (If no individual location/entity node can be seen, then zoom into a grouped node until one can be seen and hovered over.)</t>
  </si>
  <si>
    <t>After step 1: 
-The name of each entity shows on the corresponding node.
After step 5:
-The name of the entity shows on each node.</t>
  </si>
  <si>
    <t>SI_4.7</t>
  </si>
  <si>
    <t>User is able to apply the NPI Label.</t>
  </si>
  <si>
    <t>After step 1: 
-The NPI for each individual entity node now shows. Grouped entity nodes should not show the NPI on both graph and map view.
After step 5:
-The NPI for each individual location/entity shows on each node.</t>
  </si>
  <si>
    <t>SI_4.8</t>
  </si>
  <si>
    <t>User is able to apply the CCN Label.</t>
  </si>
  <si>
    <t>After step 1: 
-The CCN for each individual entity node now shows. Grouped entity nodes should not show the CCN. 
After step 5:
-The CCN for each individual location/entity shows on each node.</t>
  </si>
  <si>
    <t>SI_4.9</t>
  </si>
  <si>
    <t>User is able to apply the 30d readmission rate per instance Label.</t>
  </si>
  <si>
    <t>After step 1: 
-The 30d readmission rate per instance for each node now shows and the legend shows the readmission rate icon on both graph and map view.
After step 5:
-The 30d readmission rate per instance for each individual location/entity shows on each node and the legend shows the readmission rate icon.</t>
  </si>
  <si>
    <t>Same as SI_4.3_V2</t>
  </si>
  <si>
    <t>SI_4.10</t>
  </si>
  <si>
    <t>User is able to apply the 30d readmission rate per patient Label.</t>
  </si>
  <si>
    <t>After step 1: 
-The 30d readmission rate per patient for each node now shows and the legend shows the readmission rate icon on both graph and map view.
After step 5:
-The 30d readmission rate per patient for each individual location/entity shows on each node and the legend shows the readmission rate icon.</t>
  </si>
  <si>
    <t>Same as SI_4.3_V3</t>
  </si>
  <si>
    <t>SI_4.11</t>
  </si>
  <si>
    <t>User is able to apply the 30d readmission cost per instance Label.</t>
  </si>
  <si>
    <t>After step 1: 
-The 30d readmission cost per instance for each node now shows and the legend shows the cost icon.
After step 5:
-The 30d readmission cost per instance for each individual location/entity shows on each node and the legend shows the cost icon.</t>
  </si>
  <si>
    <t>Same as SI_4.3_V4</t>
  </si>
  <si>
    <t>SI_4.12</t>
  </si>
  <si>
    <t>User is able to apply the 30d readmission cost per patient Label.</t>
  </si>
  <si>
    <t>After step 1: 
-The 30d readmission cost per patient for each node now shows and the legend shows the cost icon.
After step 5:
-The 30d readmission cost per patient for each individual location/entity shows on each node and the legend shows the cost icon.</t>
  </si>
  <si>
    <t>Same as SI_4.3_V5</t>
  </si>
  <si>
    <t>SI_4.13</t>
  </si>
  <si>
    <t>User is able to apply the 90d readmission rate per instance Label.</t>
  </si>
  <si>
    <t>After step 1: 
-The 90d readmission rate for each node now shows and the legend shows the readmission rate icon.
After step 5:
-The 90d readmission rate per instance for each individual location/entity shows on each node and the legend shows the readmission rate icon.</t>
  </si>
  <si>
    <t>But readmission rate is 0% or 200% everywhere</t>
  </si>
  <si>
    <t>SI_4.14</t>
  </si>
  <si>
    <t>User is able to apply the 90d readmission rate per patient Label.</t>
  </si>
  <si>
    <t>After step 1: 
-The 90d readmission rate for each node now shows and the legend shows the readmission rate icon.
After step 5:
-The 90d readmission rate per patient for each individual location/entity shows on each node and the legend shows the readmission rate icon.</t>
  </si>
  <si>
    <t>SI_4.15</t>
  </si>
  <si>
    <t>User is able to apply the 90d readmission cost per instance Label.</t>
  </si>
  <si>
    <t>After step 1: 
-The 90d readmission cost per instance for each node now shows and the legend shows the cost icon.
After step 5:
-The 90d readmission cost per instance for each individual location/entity shows on each node and the legend shows the cost icon.</t>
  </si>
  <si>
    <t>But readmission rate is 0$ everywhere</t>
  </si>
  <si>
    <t>SI_4.16</t>
  </si>
  <si>
    <t>User is able to apply the 90d readmission cost per patient Label.</t>
  </si>
  <si>
    <t>After step 1: 
-The 90d readmission cost per patient for each node now shows and the legend shows the cost icon.
After step 5:
-The 90d readmission cost per patient for each individual location/entity shows on each node and the legend shows the cost icon.</t>
  </si>
  <si>
    <t>SI_4.17</t>
  </si>
  <si>
    <t>User is able to apply the 90d episode cost Label.</t>
  </si>
  <si>
    <t>After step 1: 
-The 90d episode cost for each node now shows and the legend shows the cost icon.
After step 5:
-The 90d episode cost for each individual location/entity shows on each node and the legend shows the cost icon.</t>
  </si>
  <si>
    <t>SI_4.18</t>
  </si>
  <si>
    <t>User is able to apply the PAC LOS (length of stay) Label.</t>
  </si>
  <si>
    <t>After step 1: 
-The PAC LOS for each node now shows and the legend shows the PAC LOS (calendar) icon.
After step 5:
-The PAC LOS for each individual location/entity shows on each node and the legend shows the PAC LOS (calendar) icon.</t>
  </si>
  <si>
    <t>SI_4.19</t>
  </si>
  <si>
    <t>Labels - Star Rating</t>
  </si>
  <si>
    <t>User is able to apply the Star Rating Label.</t>
  </si>
  <si>
    <t>After step 1: 
-The Star Rating for each individual and grouped entity node now shows and the legend shows the Star Rating icon. Service /lines should not show the star rating.
After step 5:
-The Star Rating for each individual location/entity shows on each node and the legend shows the Star Rating icon.
*note that LTCH and IRF entities will not have star entities. The star rating should not show for these entities.
*note that entities that are valid, but are without data, will show N/A</t>
  </si>
  <si>
    <t>SI_4.20</t>
  </si>
  <si>
    <t>User has the star rating appearing on grouped nodes correctly.</t>
  </si>
  <si>
    <t>User must have done actions and conditions for SI_4.19.</t>
  </si>
  <si>
    <t>When all the nodes within the grouped nodes have a star rating, the user is presented with an average star rating on the grouped node. (only for graph view) Map View will show the individual star rating.
If one of the nodes doesn't have a star rating the grouped node excludes the star rating for that node.</t>
  </si>
  <si>
    <t>SI_4.21</t>
  </si>
  <si>
    <t>User has the star rating appearing on individual nodes correctly.</t>
  </si>
  <si>
    <t>When the individual node has data for their star rating it shows a visualization of stars depicting the rating relating to that node.
If no data is available for the node the star rating is labeled as "N/A" for that node.
Hospital, SNF, and HHA nodes are applicable.</t>
  </si>
  <si>
    <t>SI_4.22</t>
  </si>
  <si>
    <t>User has the start rating hidden for LTCH and IRF nodes.</t>
  </si>
  <si>
    <t>No star rating should be visible on any of the LTCH or IRF nodes.</t>
  </si>
  <si>
    <t>SI_4.23</t>
  </si>
  <si>
    <t>User is able to cancel label settings.</t>
  </si>
  <si>
    <t>1. Click any label
2. Click cancel
3. Expand the label settings.</t>
  </si>
  <si>
    <t>After step 3:
No changes are made to the view and the changes are not saved to the Labels panel.</t>
  </si>
  <si>
    <t>SI_4.24</t>
  </si>
  <si>
    <t>User has the Labels enabled by default.</t>
  </si>
  <si>
    <t>User must have entered a new view where a dataset is applied.</t>
  </si>
  <si>
    <t>1. Observe</t>
  </si>
  <si>
    <t>Default Labels are enabled and applied to the default market share view:
 -Entity name
 -Case Count
 -90d readmission rate per instance
 -Star Rating</t>
  </si>
  <si>
    <t>SI_4.25</t>
  </si>
  <si>
    <t>User is able to select up to 5 Labels.</t>
  </si>
  <si>
    <t>1. User clicks on 6 Labels. 
2. Select the first 5 labels.
3. Go to Graph and Map
4. Select the second 5 labels
5. Go to Graph and Map
6. Select the remaning labels
7. Go to graph and Map</t>
  </si>
  <si>
    <t>After step 1: User selects the chosen Labels to be used. Once 5 Labels is reached, the rest of the options are grayed out and unclickable.
After step 3: 
-The 5 labels for each node now shows and the legend shows the readmission rate icon shown on both map and graph.
After step 5:
-The next group of 5 labels  for each individual location/entity shows on each node and the legend shows the readmission rate icon shown on both map and graph.
After step 7:
-The remaning set of labels for each individual location/entity shows on each node and the legend shows the readmission rate icon shown on both map and graph.</t>
  </si>
  <si>
    <t>Total number of Labels are limited to 5 and are properly displayed when all 5 are enabled.</t>
  </si>
  <si>
    <t>SI_4 Labels (V2)</t>
  </si>
  <si>
    <t>SI_4.</t>
  </si>
  <si>
    <t>User is able to apply the 30d episode cost Label.</t>
  </si>
  <si>
    <t xml:space="preserve">The label is now applied in the view. </t>
  </si>
  <si>
    <t>User is able to select number and percentage from Case Count as a Label.</t>
  </si>
  <si>
    <t>1. User clicks on # and % to the right of Case Count.</t>
  </si>
  <si>
    <t>User selects number and percentage as Case Count Labels.</t>
  </si>
  <si>
    <t>Currently Unavailable</t>
  </si>
  <si>
    <t>SI_5 Order</t>
  </si>
  <si>
    <t>SI_5.1</t>
  </si>
  <si>
    <t>Order</t>
  </si>
  <si>
    <t>User is only able to user the "Order" tool when in graph view only.</t>
  </si>
  <si>
    <t xml:space="preserve">User must be in Map View with any dataset active. </t>
  </si>
  <si>
    <t>1. Click on the "Order" expansion button.</t>
  </si>
  <si>
    <t>User is unable to open or interact with the order button. The button and label for "Order" are grayed out.</t>
  </si>
  <si>
    <t>SI_5.2</t>
  </si>
  <si>
    <t>User is able to expand and collapse order settings, as well as cancel or apply changes made to the order settings.</t>
  </si>
  <si>
    <t xml:space="preserve">1) User must be in Graph View with the "LDS-2016-Pennsylvania" dataset active. 
2) All filters must be cleared, and the Benchmark settings must be off.
3) Order sidenav panel must be expanded and graph sort must be set to Ascending Case Count. </t>
  </si>
  <si>
    <t xml:space="preserve">1. Click on the "Order" expansion button, then click it again.
2. Toggle "Case Count" arrow to Descending by clicking the small arrow displayed next to Case Count. 
3. Click "Cancel."
4. Click on the "Order" text on the sidenav.
5. Toggle "Case Count" arrow to Descending by clicking the small arrow displayed next to Case Count. 
6. Click "Apply."
</t>
  </si>
  <si>
    <t xml:space="preserve">After Step 1: Panel closes, then reopens. 
"Order" settings panel is displayed with default sorting methods presented:
 - Case count
 - Name
 - 90d readmission rate per instance
 - 90d readmission rate per patient
 - 90d readmission cost per instance
 - 90d readmission cost per patient
 - 90d episode cost
 - PAC length of stay (LOS)
 - Star rating
After Step 3:
Panel closes, no settings are saved. 
After step 4: Panel reopens. 
After Step 6:
Order of nodes on graph has been reversed. </t>
  </si>
  <si>
    <t>Checked on Pennsylvania dataset only</t>
  </si>
  <si>
    <t>SI_5.3</t>
  </si>
  <si>
    <t>User is able to see the order settings with 30d metrics. -V2</t>
  </si>
  <si>
    <t xml:space="preserve">1) User must be in Graph View with the "LDS-2016-Pennsylvania" dataset active. 
</t>
  </si>
  <si>
    <t>1. Click on the "Order" expansion button</t>
  </si>
  <si>
    <t>After Step 1:
"Order" settings panel is displayed with sorting methods presented:
 - Case count
 - Name
 - 90d readmission rate per instance
 - 90d readmission rate per patient
 - 90d readmission cost per instance
 - 90d readmission cost per patient
 - 90d episode cost
 - 30d readmission rate per instance
 - 30d readmission rate per patient
 - 30d readmission cost per instance
 - 30d readmission cost per patient
 - 30d episode cost
 - PAC length of stay (LOS)
 - Star rating</t>
  </si>
  <si>
    <t>19/12/2019</t>
  </si>
  <si>
    <t>unavailable</t>
  </si>
  <si>
    <t>SI_5.4</t>
  </si>
  <si>
    <t>Order &gt; Applying Order Settings</t>
  </si>
  <si>
    <r>
      <rPr>
        <rFont val="Arial"/>
        <color rgb="FF000000"/>
        <sz val="10.0"/>
      </rPr>
      <t xml:space="preserve">User is able to apply and change </t>
    </r>
    <r>
      <rPr>
        <rFont val="Arial"/>
        <b/>
        <color rgb="FF000000"/>
        <sz val="10.0"/>
      </rPr>
      <t>Case Count</t>
    </r>
    <r>
      <rPr>
        <rFont val="Arial"/>
        <color rgb="FF000000"/>
        <sz val="10.0"/>
      </rPr>
      <t xml:space="preserve"> Order settings.</t>
    </r>
  </si>
  <si>
    <t>1) User must be in Graph View with the "LDS-2016-Pennsylvania" dataset active. 
2) All filters and order settings must be cleared, and the Benchmark settings must be off.</t>
  </si>
  <si>
    <t>1. Click on the "Order" expansion button.
2. Toggle "Case Count" arrow to Descending by clicking the small arrow displayed next to Case Count.
3. Click "Apply."
4. Click on the "Order" expansion button.
5. Toggle "Case Count" arrow to Ascending by clicking the small arrow displayed next to Case Count.
6. Click "Apply."
7. Click on the "Order" expansion button.
8. Toggle "Case Count" arrow to Inactive by clicking the small arrow displayed next to Case Count.
9. Click "Apply."</t>
  </si>
  <si>
    <t xml:space="preserve">After step 3: 
The right side of the graph reads: 
 - Home [174,015]
 - HHA (539) [58,908]
 - SNF (1,107) [57,375]
 - IRF (123) [17,879]
 - LTCH (31) [2,619]
After step 6: 
The right side of the graph reads: 
 - LTCH (31) [2,619]
 - IRF (123) [17,879]
 - SNF (1,107) [57,375]
 - HHA (539) [58,908]
 - Home [174,015]
After step 9:
The right side of the graph reads: 
 - HHA (539) [58,908]
 - Home [174,015]
 - IRF (123) [17,879]
 - LTCH (31) [2,619]
 - SNF (1,107) [57,375]
</t>
  </si>
  <si>
    <t>Magda</t>
  </si>
  <si>
    <t>Kasia</t>
  </si>
  <si>
    <t>SI_5.5</t>
  </si>
  <si>
    <r>
      <rPr>
        <rFont val="Arial"/>
        <color rgb="FF000000"/>
        <sz val="10.0"/>
      </rPr>
      <t xml:space="preserve">User is able to apply and change </t>
    </r>
    <r>
      <rPr>
        <rFont val="Arial"/>
        <b/>
        <color rgb="FF000000"/>
        <sz val="10.0"/>
      </rPr>
      <t>Name</t>
    </r>
    <r>
      <rPr>
        <rFont val="Arial"/>
        <color rgb="FF000000"/>
        <sz val="10.0"/>
      </rPr>
      <t xml:space="preserve"> Order settings.</t>
    </r>
  </si>
  <si>
    <t>1. Click on the "Order" expansion button.
2. Toggle "Name" arrow to Descending by clicking the small arrow displayed next to Name.
3. Click "Apply."
4. Click on the "Order" expansion button.
5. Toggle "Name" arrow to Ascending by clicking the small arrow displayed next to Name.
6. Click "Apply."
7. Click on the "Order" expansion button.
8. Toggle "Name" arrow to Inactive by clicking the small arrow displayed next to Name.
9. Click "Apply."</t>
  </si>
  <si>
    <t xml:space="preserve">After step 3: 
The right side of the graph reads: 
 - SNF (1,107) [57,375]
 - LTCH (31) [2,619]
 - IRF (123) [17,879]
 - Home [174,015]
 - HHA (539) [58,908]
After step 6: 
The right side of the graph reads: 
 - HHA (539) [58,908]
 - Home [174,015]
 - IRF (123) [17,879]
 - LTCH (31) [2,619]
 - SNF (1,107) [57,375]
After step 9:
The right side of the graph reads: 
- HHA (539) [58,908]
- Home [174,015]
- IRF (123) [17,879]
- LTCH (31) [2,619]
- SNF (1,107) [57,375]
</t>
  </si>
  <si>
    <t>SI_5.6</t>
  </si>
  <si>
    <r>
      <rPr>
        <rFont val="Arial"/>
        <color rgb="FF000000"/>
        <sz val="10.0"/>
      </rPr>
      <t xml:space="preserve">User is able to apply and change </t>
    </r>
    <r>
      <rPr>
        <rFont val="Arial"/>
        <b/>
        <color rgb="FF000000"/>
        <sz val="10.0"/>
      </rPr>
      <t>90d readmission rate per instance</t>
    </r>
    <r>
      <rPr>
        <rFont val="Arial"/>
        <color rgb="FF000000"/>
        <sz val="10.0"/>
      </rPr>
      <t xml:space="preserve"> Order settings.</t>
    </r>
  </si>
  <si>
    <t>1. Click on the "Order" expansion button.
2. Toggle "90d readmission rate per instance" arrow to Descending by clicking the small arrow displayed next to 90d readmission rate per instance.
3. Click "Apply."
4. Click on the "Order" expansion button.
5. Toggle "90d readmission rate per instance" arrow to Ascending by clicking the small arrow displayed next to 90d readmission rate per instance.
6. Click "Apply."
7. Click on the "Order" expansion button.
8. Toggle "90d readmission rate per instance" arrow to Inactive by clicking the small arrow displayed next to 90d readmission rate per instance.
9. Click "Apply."</t>
  </si>
  <si>
    <t>After step 3: 
The right side of the graph reads: 
 - LTCH (31) [2,619]
 - SNF (1,107) [57,375]
 - IRF (123) [17,879]
 - HHA (539) [58,908]
 - Home [174,015]
After step 6: 
The right side of the graph reads: 
 - Home [174,015]
 - HHA (539) [58,908]
 - IRF (123) [17,879]
 - SNF (1,107) [57,375]
 - LTCH (31) [2,619]
After step 9:
The right side of the graph reads: 
 - HHA (539) [58,908]
- Home [174,015]
- IRF (123) [17,879]
- LTCH (31) [2,619]
- SNF (1,107) [57,375]</t>
  </si>
  <si>
    <t>SI_5.7</t>
  </si>
  <si>
    <r>
      <rPr>
        <rFont val="Arial"/>
        <color rgb="FF000000"/>
        <sz val="10.0"/>
      </rPr>
      <t xml:space="preserve">User is able to apply and change </t>
    </r>
    <r>
      <rPr>
        <rFont val="Arial"/>
        <b/>
        <color rgb="FF000000"/>
        <sz val="10.0"/>
      </rPr>
      <t>90d readmission rate per patient</t>
    </r>
    <r>
      <rPr>
        <rFont val="Arial"/>
        <color rgb="FF000000"/>
        <sz val="10.0"/>
      </rPr>
      <t xml:space="preserve"> Order settings.</t>
    </r>
  </si>
  <si>
    <t>1. Click on the "Order" expansion button.
2. Toggle "90d readmission rate per patient" arrow to Descending by clicking the small arrow displayed next to 90d readmission rate per patient.
3. Click "Apply."
4. Click on the "Order" expansion button.
5. Toggle "90d readmission rate per patient" arrow to Ascending by clicking the small arrow displayed next to 90d readmission rate per patient.
6. Click "Apply."
7. Click on the "Order" expansion button.
8. Toggle "90d readmission rate per patient" arrow to Inactive by clicking the small arrow displayed next to 90d readmission rate per patient.
9. Click "Apply."</t>
  </si>
  <si>
    <t>After step 3: 
The right side of the graph reads: 
 - LTCH (31) [2,619]
 - SNF (1,107) [57,375]
 - IRF (123) [17,879]
 - HHA (539) [58,908]
 - Home [174,015]
After step 6: 
The right side of the graph reads: 
 - Home [174,015]
 - HHA (539) [58,908]
 - IRF (123) [17,879]
 - SNF (1,107) [57,375]
 - LTCH (31) [2,619]
After step 9:
The right side of the graph reads: 
- HHA (539) [58,908]
- Home [174,015]
- IRF (123) [17,879]
- LTCH (31) [2,619]
- SNF (1,107) [57,375]</t>
  </si>
  <si>
    <t>SI_5.8</t>
  </si>
  <si>
    <r>
      <rPr>
        <rFont val="Arial"/>
        <color rgb="FF000000"/>
        <sz val="10.0"/>
      </rPr>
      <t xml:space="preserve">User is able to apply and change </t>
    </r>
    <r>
      <rPr>
        <rFont val="Arial"/>
        <b/>
        <color rgb="FF000000"/>
        <sz val="10.0"/>
      </rPr>
      <t>90d readmission cost per instance</t>
    </r>
    <r>
      <rPr>
        <rFont val="Arial"/>
        <color rgb="FF000000"/>
        <sz val="10.0"/>
      </rPr>
      <t xml:space="preserve"> Order settings.</t>
    </r>
  </si>
  <si>
    <t>1. Click on the "Order" expansion button.
2. Toggle " 90d readmission cost per instance" arrow to Descending by clicking the small arrow displayed next to  90d readmission cost per instance.
3. Click "Apply."
4. Click on the "Order" expansion button.
5. Toggle " 90d readmission cost per instance" arrow to Ascending by clicking the small arrow displayed next to  90d readmission cost per instance.
6. Click "Apply."
7. Click on the "Order" expansion button.
8. Toggle " 90d readmission cost per instance" arrow to Inactive by clicking the small arrow displayed next to  90d readmission cost per instance.
9. Click "Apply."</t>
  </si>
  <si>
    <t>After step 3: 
The right side of the graph reads: 
 - LTCH (31) [2,619]
 - Home [174,015]
 - IRF (123) [17,879]
 - HHA (539) [58,908]
 - SNF (1,107) [57,375]
After step 6: 
The right side of the graph reads: 
 - SNF (1,107) [57,375]
 - HHA (539) [58,908]
 - IRF (123) [17,879]
 - Home [174,015]
 - LTCH (31) [2,619]
After step 9:
The right side of the graph reads: 
- HHA (539) [58,908]
- Home [174,015]
- IRF (123) [17,879]
- LTCH (31) [2,619]
- SNF (1,107) [57,375]</t>
  </si>
  <si>
    <t>SI_5.9</t>
  </si>
  <si>
    <r>
      <rPr>
        <rFont val="Arial"/>
        <color rgb="FF000000"/>
        <sz val="10.0"/>
      </rPr>
      <t xml:space="preserve">User is able to apply and change </t>
    </r>
    <r>
      <rPr>
        <rFont val="Arial"/>
        <b/>
        <color rgb="FF000000"/>
        <sz val="10.0"/>
      </rPr>
      <t>90d reamission cost per patient</t>
    </r>
    <r>
      <rPr>
        <rFont val="Arial"/>
        <color rgb="FF000000"/>
        <sz val="10.0"/>
      </rPr>
      <t xml:space="preserve"> Order settings.</t>
    </r>
  </si>
  <si>
    <t>1. Click on the "Order" expansion button.
2. Toggle "90d reamission cost per patient" arrow to Descending by clicking the small arrow displayed next to 90d reamission cost per patient.
3. Click "Apply."
4. Click on the "Order" expansion button.
5. Toggle "90d reamission cost per patient" arrow to Ascending by clicking the small arrow displayed next to 90d reamission cost per patient.
6. Click "Apply."
7. Click on the "Order" expansion button.
8. Toggle "90d reamission cost per patient" arrow to Inactive by clicking the small arrow displayed next to 90d reamission cost per patient.
9. Click "Apply."</t>
  </si>
  <si>
    <t>After step 3: 
The right side of the graph reads: 
 - LTCH (31) [2,619]
 - Home [174,015]
 - HHA (539) [58,908]
 - IRF (123) [17,879]
 - SNF (1,107) [57,375]
After step 6: 
The right side of the graph reads: 
 - SNF (1,107) [57,375]
 - IRF (123) [17,879]
 - HHA (539) [58,908]
 - Home [174,015]
 - LTCH (31) [2,619]
After step 9:
The right side of the graph reads: 
- HHA (539) [58,908]
- Home [174,015]
- IRF (123) [17,879]
- LTCH (31) [2,619]
- SNF (1,107) [57,375]</t>
  </si>
  <si>
    <t>Lukasz</t>
  </si>
  <si>
    <t>SI_5.10</t>
  </si>
  <si>
    <r>
      <rPr>
        <rFont val="Arial"/>
        <color rgb="FF000000"/>
        <sz val="10.0"/>
      </rPr>
      <t xml:space="preserve">User is able to apply and change </t>
    </r>
    <r>
      <rPr>
        <rFont val="Arial"/>
        <b/>
        <color rgb="FF000000"/>
        <sz val="10.0"/>
      </rPr>
      <t>90d episode cost</t>
    </r>
    <r>
      <rPr>
        <rFont val="Arial"/>
        <color rgb="FF000000"/>
        <sz val="10.0"/>
      </rPr>
      <t xml:space="preserve"> Order settings.</t>
    </r>
  </si>
  <si>
    <t>1. Click on the "Order" expansion button.
2. Toggle "90d episode cost" arrow to Descending by clicking the small arrow displayed next to 90d episode cost.
3. Click "Apply."
4. Click on the "Order" expansion button.
5. Toggle "90d episode cost" arrow to Ascending by clicking the small arrow displayed next to 90d episode cost.
6. Click "Apply."
7. Click on the "Order" expansion button.
8. Toggle "90d episode cost" arrow to Inactive by clicking the small arrow displayed next to 90d episode cost.
9. Click "Apply."</t>
  </si>
  <si>
    <t>After step 3: 
The right side of the graph reads: 
 - LTCH (31) [2,619]
 - IRF (123) [17,879]
 - SNF (1,107) [57,375]
 - HHA (539) [58,908]
 - Home [174,015]
After step 6: 
The right side of the graph reads: 
 - Home [174,015]
 - HHA (539) [58,908]
 - SNF (1,107) [57,375]
 - IRF (123) [17,879]
 - LTCH (31) [2,619]
After step 9:
The right side of the graph reads: 
- HHA (539) [58,908]
- Home [174,015]
- IRF (123) [17,879]
- LTCH (31) [2,619]
- SNF (1,107) [57,375]</t>
  </si>
  <si>
    <t>SI_5.11</t>
  </si>
  <si>
    <r>
      <rPr>
        <rFont val="Arial"/>
        <color rgb="FF000000"/>
        <sz val="10.0"/>
      </rPr>
      <t xml:space="preserve">User is able to apply and change </t>
    </r>
    <r>
      <rPr>
        <rFont val="Arial"/>
        <b/>
        <color rgb="FF000000"/>
        <sz val="10.0"/>
      </rPr>
      <t>PAC length of stay (LOS)</t>
    </r>
    <r>
      <rPr>
        <rFont val="Arial"/>
        <color rgb="FF000000"/>
        <sz val="10.0"/>
      </rPr>
      <t xml:space="preserve"> Order settings.</t>
    </r>
  </si>
  <si>
    <t xml:space="preserve">1. Click on the "Order" expansion button.
2. Toggle "PAC length of stay (LOS)" arrow to Descending by clicking the small arrow displayed next to PAC length of stay (LOS).
3. Click "Apply."
4. Click on the "Order" expansion button.
5. Toggle "PAC length of stay (LOS)" arrow to Ascending by clicking the small arrow displayed next to PAC length of stay (LOS).
6. Click "Apply."
7. Click on the "Order" expansion button.
8. Toggle "PAC length of stay (LOS)" arrow to Inactive by clicking the small arrow displayed next to PAC length of stay (LOS).
9. Click "Apply."
</t>
  </si>
  <si>
    <t>After step 3: 
The right side of the graph reads: 
 - SNF (1,107) [57,375]
 - LTCH (31) [2,619]
 - IRF (123) [17,879]
 - HHA (539) [58,908]
 - Home [174,015]
After step 6: 
The right side of the graph reads: 
 - Home [174,015]
 - HHA (539) [58,908]
 - IRF (123) [17,879]
 - LTCH (31) [2,619]
 - SNF (1,107) [57,375]
After step 9:
The right side of the graph reads: 
 - HHA (539) [58,908]
- Home [174,015]
- IRF (123) [17,879]
- LTCH (31) [2,619]
- SNF (1,107) [57,375]</t>
  </si>
  <si>
    <t>SI_5.12</t>
  </si>
  <si>
    <r>
      <rPr>
        <rFont val="Arial"/>
        <color rgb="FF000000"/>
        <sz val="10.0"/>
      </rPr>
      <t xml:space="preserve">User is able to apply and change </t>
    </r>
    <r>
      <rPr>
        <rFont val="Arial"/>
        <b/>
        <color rgb="FF000000"/>
        <sz val="10.0"/>
      </rPr>
      <t>Star Rating</t>
    </r>
    <r>
      <rPr>
        <rFont val="Arial"/>
        <color rgb="FF000000"/>
        <sz val="10.0"/>
      </rPr>
      <t xml:space="preserve"> Order settings.</t>
    </r>
  </si>
  <si>
    <t>1. Click on the "Order" expansion button.
2. Toggle "Star Rating" arrow to Descending by clicking the small arrow displayed next to Star Rating.
3. Click "Apply."
4. Click on the "Order" expansion button.
5. Toggle "Star Rating" arrow to Ascending by clicking the small arrow displayed next to Star Rating.
6. Click "Apply."
7. Click on the "Order" expansion button.
8. Toggle "Star Rating" arrow to Inactive by clicking the small arrow displayed next to Star Rating.
9. Click "Apply."</t>
  </si>
  <si>
    <t>After step 3: 
The right side of the graph reads: 
 - HHA (539) [58,908]
 - SNF (1,107) [57,375]
 - Home [174,015]
 - IRF (123) [17,879]
 - LTCH (31) [2,619]
After step 6: 
The right side of the graph reads: 
 - Home [174,015]
 - IRF (123) [17,879]
 - LTCH (31) [2,619]
 - SNF (1,107) [57,375]
 - HHA (539) [58,908]
After step 9:
The right side of the graph reads: 
- HHA (539) [58,908]
- Home [174,015]
- IRF (123) [17,879]
- LTCH (31) [2,619]
- SNF (1,107) [57,375]</t>
  </si>
  <si>
    <t>SI_5.13</t>
  </si>
  <si>
    <t>Order &gt; Applying Order Settings &gt; Pagination</t>
  </si>
  <si>
    <t>Applied order settings will apply to different pages of a specific filter set, when applicable.</t>
  </si>
  <si>
    <t>1) User must be in Graph View with the "LDS-2016-Pennsylvania" dataset active. 
2) All filters must be cleared, and the Benchmark settings must be off.</t>
  </si>
  <si>
    <t>1. Click on the "Order" expansion button.
2. Toggle "Case Count" arrow to Descending by clicking the small arrow displayed next to Case Count.
3. Click "Apply."
4. Expand the "Hospital" node on the left side of the screen.
5. Right click the "Hospital (147 more) node on the bottom of the screen and navigate to the next group.
6. Right click the "Hospital (142 more) node on the bottom of the screen and navigate to the last group.
7. Right click the "Hospital (147 more) node on the top of the screen and navigate to the previous group.
8. Right click the "Hospital (142 more) node on the top of the screen and navigate to the first group.</t>
  </si>
  <si>
    <t xml:space="preserve">After step 4: Results displayed on the graph are ordered by case count, starting with the highest count. 
The left side of the graph reads: 
- LEHIGH VALLEY HOSPITAL [10,183]
- UPMC PRESBYTERIAN SHADYSIDE [8,613]
- THOMAS JEFFERSON UNIVERSITY HOSPITAL [8,582]
- LANCASTER GENERAL HOSPITAL [7,585]
- PINNACLE HEALTH HOSPITALS [7,279]
- Hospital (147 more)
After step 5:
the left side of the graph reads: 
Hospital (5 more)
- YORK HOSPITAL [7055]
- READING HOSPITAL [6825]
- ABINGTON MEMORIAL HOSPITAL [6620]
-ST LUKE'S HOSPITAL BETHLEHEM [6563]
- GEISINGER MEDICAL CENTER [5613]
Hospital (142 more)
After step 6: 
The left side of the graph reads: 
Hospital (147 more)
- CONEMAUGH MINERS MEDICAL CENTER [154]
- ADVANCED SURGICAL HOSPITAL [151]
- KENSINGTON HOSPITAL [35]
- EDGEWOOD SURGICAL HOSPITAL [34]
- BARIX CLINICS OF PENNSYLVANIA [12]
After step 7: 
The left side of the graph reads: 
Hospital (142 more) 
TYLER MEMORIAL HOSPITAL [208]
WELLSPAN SURGERY AND REHABILITATION HOSPITAL [206]
CHAN SOON-SHIONG MEDICAL CENTER AT WINDBER [192]
ELK REGIONAL HEALTH CENTER, INC. [190]
CANCER TREATMENT CENTERS OF AMERICA [155]
Hospital (5 more)
After step 8: 
The left side of the graph reads as it did after Step 4. </t>
  </si>
  <si>
    <t>SI_5.14</t>
  </si>
  <si>
    <t>Order &gt; Applying &amp; Prioritizinng Multiple Order Settings</t>
  </si>
  <si>
    <t>User is able to drag-and-drop order settings to establish priority.</t>
  </si>
  <si>
    <t xml:space="preserve">1. Disable all order settings
2. Toggle Case Count and Star Rating to Descending order. 
3. Apply the changes. 
4. Click and Drag Star Rating from the second in the Order settings list to the top, then apply the changes. </t>
  </si>
  <si>
    <t xml:space="preserve">After step 3: 
The right side of the graph reads: 
 - Home [174,015]
 - HHA (539) [58,908]
 - SNF (1,107) [57,375]
 - IRF (123) [17,879]
 - LTCH (31) [2,619]
After Step 4:
The right side of the graph reads: 
 - HHA (539) [58,908]
 - SNF (1,107) [57,375]
 - Home [174,015]
 - IRF (123) [17,879]
 - LTCH (31) [2,619]
</t>
  </si>
  <si>
    <t>Edit Karolina: All steps work correctly</t>
  </si>
  <si>
    <t>SI_5.15</t>
  </si>
  <si>
    <t>Order &gt; Applying Multiple Order Settings</t>
  </si>
  <si>
    <t>User is able to apply all of the order settings.</t>
  </si>
  <si>
    <t>1) User must create and enter a new view to ensure Order settings are set to default. 
1) User must be in Graph View with the "LDS-2016-Pennsylvania" dataset active. 
2) All filters must be cleared, and the Benchmark settings must be off.</t>
  </si>
  <si>
    <t xml:space="preserve">1. Expand the "Hospital (152)" node on the left side of the graph.
2. Expand the Order settings on the sidenav.
3. Toggle all order settings under "Case Count" once, then apply the changes. </t>
  </si>
  <si>
    <t xml:space="preserve">After step 1: 
The left side of the graph reads: 
- LEHIGH VALLEY HOSPITAL [10,183]
- UPMC PRESBYTERIAN SHADYSIDE [8,613]
- THOMAS JEFFERSON UNIVERSITY HOSPITAL [8,582]
- LANCASTER GENERAL HOSPITAL [7,585]
- PINNACLE HEALTH HOSPITALS [7,279]
- Hospital (147 more)
The right side of the graph reads: 
 - Home [174,015]
 - HHA (539) [58,908]
 - SNF (1,107) [57,375]
 - IRF (123) [17,879]
 - LTCH (31) [2,619]
After step 3, the graph does not change. </t>
  </si>
  <si>
    <t>Reopened Jira    Edit Karolina: Lancaster General Hospital [7,595] and Hospital [268,544]&lt;- not mentioned but appears</t>
  </si>
  <si>
    <t>SI_5.16</t>
  </si>
  <si>
    <t xml:space="preserve">User is able to apply multiple order settings and change the priority of the order. </t>
  </si>
  <si>
    <t>1. Expand the "Hospital (152)" node on the left side of the graph.
2. Expand the Order settings on the sidenav.
3. Move Name to the top of the sort and toggle it to Ascending, then apply the changes. 
4. Move Case Count to the second from the top of the sort, and toggle it to Descending, then apply the changes
5. Right click the "Hospital (147 more)" node at the bottom-left and navigate to the next page.</t>
  </si>
  <si>
    <t>After step 1: 
The left side of the graph reads: 
- LEHIGH VALLEY HOSPITAL [10,183]
- UPMC PRESBYTERIAN SHADYSIDE [8,613]
- THOMAS JEFFERSON UNIVERSITY HOSPITAL [8,582]
- LANCASTER GENERAL HOSPITAL [7,585]
- PINNACLE HEALTH HOSPITALS [7,279]
- Hospital (147 more)
The right side of the graph reads: 
 - Home [174,015]
 - HHA (539) [58,908]
 - SNF (1,107) [57,375]
 - IRF (123) [17,879]
 - LTCH (31) [2,619]
After step 4:
The left side of the graph reads: 
- ABINGTON MEMORIAL HOSPITAL [6,620]
- ACMH HOSPITAL [720]
- ADVANCED SURGICAL HOSPITAL [151]
- ALBERT EINSTEIN MEDICAL CENTER [3,289]
- ALLEGHENY GENERAL HOSPITAL [3,470]
- Hospital (147 more)
The right side of the graph reads: 
 - HHA (539) [58,908]
 - Home [174,015]
 - IRF (123) [17,879]
 - LTCH (31) [2,619]
 - SNF (1,107) [57,375]
After step 5:
The left side of the graph reads: 
- Hospital (5 more)
- ALLEGHENY VALLEY HOSPITAL [840]
- ARIA HEALTH [5,452]
- BARIX CLINICS OF PENNSYLVANIA [12]
- BERWICK HOSPITAL CENTER [440]
- BRADFORD REGIONAL MEDICAL CENTER [756]
- Hospital (142 more)
The right side of the graph reads: 
 - HHA (539) [58,908]
 - Home [174,015]
 - IRF (123) [17,879]
 - LTCH (31) [2,619]
 - SNF (1,107) [57,375]</t>
  </si>
  <si>
    <t>SI_8 Count</t>
  </si>
  <si>
    <t>SI_8.1</t>
  </si>
  <si>
    <t>Count</t>
  </si>
  <si>
    <t>User can expand the Count sidenav expansion.</t>
  </si>
  <si>
    <t>User must be in a view with a valid dataset and have done SI_1.1.</t>
  </si>
  <si>
    <t>1. User clicks on the small arrow next to "Count".</t>
  </si>
  <si>
    <t>Count sidenav is now expanded.</t>
  </si>
  <si>
    <t>SI_8.2</t>
  </si>
  <si>
    <t>User can close the Count sidenav expansion.</t>
  </si>
  <si>
    <t>User must have followed preconditions and steps for SI_8.1.</t>
  </si>
  <si>
    <t>Count sidenav is now closed.</t>
  </si>
  <si>
    <t>SI_8.3</t>
  </si>
  <si>
    <t>User can Apply changes to the current Count Settings.</t>
  </si>
  <si>
    <t xml:space="preserve">User must have followed preconditions and steps for SI_8.1 and made changes in the Count Settings. </t>
  </si>
  <si>
    <t>1. User clicks on "Apply" from the Count Settings.</t>
  </si>
  <si>
    <t>Changes made in the Count settings are now applied.</t>
  </si>
  <si>
    <t>Count doesn't seem to be functional quite yet.</t>
  </si>
  <si>
    <t>SI_8.4</t>
  </si>
  <si>
    <t>User can Cancel changes to the current Count Settings.</t>
  </si>
  <si>
    <t>1. User clicks on "Cancel" from the Count Settings.</t>
  </si>
  <si>
    <t>Changes made in the Count settings have been canceled.</t>
  </si>
  <si>
    <t>SI_8.5</t>
  </si>
  <si>
    <t>User can use the decrement single arrow on the lower limit of the Count Cases.</t>
  </si>
  <si>
    <t>1. User clicks on the the decrement single arrow on the lower limit of the Count Cases.</t>
  </si>
  <si>
    <t>The lower limit of Count Cases decrements by 1.</t>
  </si>
  <si>
    <t>SI_8.6</t>
  </si>
  <si>
    <t>User can use the increment single arrow on the lower limit of the Count Cases.</t>
  </si>
  <si>
    <t>1. User clicks on the increment single arrow on the lower limit of the Count Cases.</t>
  </si>
  <si>
    <t>The lower limit of Count Cases increments by 1.</t>
  </si>
  <si>
    <t>SI_8.7</t>
  </si>
  <si>
    <t>User can use the decrement single arrow on the upper limit of the Count Cases.</t>
  </si>
  <si>
    <t>The upper limit of Count Cases decrements by 1.</t>
  </si>
  <si>
    <t>SI_8.8</t>
  </si>
  <si>
    <t>User can use the increment single arrow on the upper limit of the Count Cases.</t>
  </si>
  <si>
    <t>1. User clicks on the increment single arrow on the upper limit of the Count Cases.</t>
  </si>
  <si>
    <t>The upper limit of Count Cases increments by 1.</t>
  </si>
  <si>
    <t>SI_8.9</t>
  </si>
  <si>
    <t>User can use the double arrow minimum on the lower limit of the Count Cases.</t>
  </si>
  <si>
    <t>1. User clicks on the double arrow minimum on the lower limit of the Count Cases.</t>
  </si>
  <si>
    <t>The lower limit of the Count Cases is brought to its minimum number.</t>
  </si>
  <si>
    <t>SI_8.10</t>
  </si>
  <si>
    <t>User can use the double arrow maximum on the upper limit of the Count Cases.</t>
  </si>
  <si>
    <t>1. User clicks on the double arrow maximum on the upper limit of the Count Cases.</t>
  </si>
  <si>
    <t>The upper limit of the Count Cases is brought to its maximum number.</t>
  </si>
  <si>
    <t>SI_8.11</t>
  </si>
  <si>
    <t>User can use the Count Cases slider.</t>
  </si>
  <si>
    <t>1. User clicks the Count Cases slider and moves it.</t>
  </si>
  <si>
    <t xml:space="preserve">The change made by the moved slider is reflected </t>
  </si>
  <si>
    <t>SI_8.12</t>
  </si>
  <si>
    <t>User can input a valid lower limit.</t>
  </si>
  <si>
    <t>1. User triple clicks into the input text box and enters a valid number.</t>
  </si>
  <si>
    <t>The existing lower limit is overwritten with the user-input number.</t>
  </si>
  <si>
    <t>SI_8.13</t>
  </si>
  <si>
    <t>User cannot input an invalid lower limit.</t>
  </si>
  <si>
    <t>1. User triple clicks into the input text box and enters an invalid number.</t>
  </si>
  <si>
    <t>An error message is shown “Your input value exceeds the limit.”</t>
  </si>
  <si>
    <t>Lower limit cannot be lower than 11.
Currently invalid changes are auto-removed.</t>
  </si>
  <si>
    <t>SI_8.14</t>
  </si>
  <si>
    <t>User can input a valid upper limit.</t>
  </si>
  <si>
    <t>The existing upper limit is overwritten with the user-input number.</t>
  </si>
  <si>
    <t>SI_8.15</t>
  </si>
  <si>
    <t>User cannot input an invalid upper limit.</t>
  </si>
  <si>
    <t>Upper limit cannot be higher than the maximum. Currently invalid changes are auto-removed.</t>
  </si>
  <si>
    <t>SI_8.16</t>
  </si>
  <si>
    <t>User can use the decrement single arrow on the lower limit of the Count Entities.</t>
  </si>
  <si>
    <t>1. User clicks on the decrement single arrow on the lower limit of the Count Entities.</t>
  </si>
  <si>
    <t>The lower limit of Count Entities decrements by 1.</t>
  </si>
  <si>
    <t>SI_8.17</t>
  </si>
  <si>
    <t>User can use the increment single arrow on the lower limit of the Count Entities.</t>
  </si>
  <si>
    <t>1. User clicks on the increment single arrow on the lower limit of the Count Entities.</t>
  </si>
  <si>
    <t>The lower limit of Count Entities increments by 1.</t>
  </si>
  <si>
    <t>SI_8.18</t>
  </si>
  <si>
    <t>User can use the decrement single arrow on the upper limit of the Count Entities.</t>
  </si>
  <si>
    <t>1. User clicks on the decrement single arrow on the upper limit of the Count Entities.</t>
  </si>
  <si>
    <t>The upper limit of Count Entities decrements by 1.</t>
  </si>
  <si>
    <t>SI_8.19</t>
  </si>
  <si>
    <t>User can use the increment single arrow on the upper limit of the Count Entities.</t>
  </si>
  <si>
    <t>1. User clicks on the increment single arrow on the upper limit of the Count Entities.</t>
  </si>
  <si>
    <t>The upper limit of Count Entities increments by 1.</t>
  </si>
  <si>
    <t>SI_8.20</t>
  </si>
  <si>
    <t>User can use the double arrow minimum on the lower limit of the Count Entities.</t>
  </si>
  <si>
    <t>1. User clicks on the double arrow minimum on the lower limit of the Count Entities.</t>
  </si>
  <si>
    <t>The lower limit is now the minimum valid value.</t>
  </si>
  <si>
    <t>SI_8.21</t>
  </si>
  <si>
    <t>User can use the double arrow maximum on the upper limit of the Count Entities.</t>
  </si>
  <si>
    <t>1. User clicks on the double arrow maximum on the upper limit of the Count Entities.</t>
  </si>
  <si>
    <t>The upper limit is now the maximum valid value.</t>
  </si>
  <si>
    <t>SI_8.22</t>
  </si>
  <si>
    <t>User can use the Count Entities slider.</t>
  </si>
  <si>
    <t>1. User clicks the Count Entities slider and moves it,</t>
  </si>
  <si>
    <t>SI_8.23</t>
  </si>
  <si>
    <t>SI_8.24</t>
  </si>
  <si>
    <t>Lower limit cannot be lower than 11. Currently invalid changes are auto-removed.</t>
  </si>
  <si>
    <t>SI_8.25</t>
  </si>
  <si>
    <t>SI_8.26</t>
  </si>
  <si>
    <t>SI_9 Threshold</t>
  </si>
  <si>
    <t>SI_9.1</t>
  </si>
  <si>
    <t>Threshold</t>
  </si>
  <si>
    <t>User can expand the Threshold sidenav expansion.</t>
  </si>
  <si>
    <t>1. User clicks on the small arrow next to "Threshold".</t>
  </si>
  <si>
    <t>Threshold sidenav is now expanded.</t>
  </si>
  <si>
    <t>Threshold does not yet exist.</t>
  </si>
  <si>
    <t>SI_9.2</t>
  </si>
  <si>
    <t>User can close the Threshold sidenav expansion.</t>
  </si>
  <si>
    <t>Threshold sidenav is now closed.</t>
  </si>
  <si>
    <t>SI_9.3</t>
  </si>
  <si>
    <t>User can Apply changes to the current Threshold Settings.</t>
  </si>
  <si>
    <t xml:space="preserve">User must have followed preconditions and steps for SI_8.1 and made changes in the Threshold Settings. </t>
  </si>
  <si>
    <t>1. User clicks on "Apply" from the Threshold Settings.</t>
  </si>
  <si>
    <t>Changes made in the Threshold settings are now applied.</t>
  </si>
  <si>
    <t>SI_9.4</t>
  </si>
  <si>
    <t>User can Cancel changes to the current Threshold Settings.</t>
  </si>
  <si>
    <t>1. User clicks on "Cancel" from the Threshold Settings.</t>
  </si>
  <si>
    <t>Changes made in the Threshold settings have been canceled.</t>
  </si>
  <si>
    <t>SI_10 Export</t>
  </si>
  <si>
    <t>SI_10.1</t>
  </si>
  <si>
    <t>Export</t>
  </si>
  <si>
    <t>User is able to open the "Export As" prompt.</t>
  </si>
  <si>
    <t>User must be in a view with at least one dataset being applied.</t>
  </si>
  <si>
    <t>1. Click the "Export As" button in the bottom left of the sidenav bar.</t>
  </si>
  <si>
    <t xml:space="preserve">Once the user clicks on the “Export as” selection located at the bottom of the left sidebar panel, the user is prompted with a downward expansion selection.
Two options are presents: PNG, and Excel file.
The user is able to have an option to customize the file name of the downloaded file.
By default when there is no name specified when clicking, the general format of the filename is “P2_view name_downloaded date[mm-dd-yyyy]_view mode.”
</t>
  </si>
  <si>
    <t>Not yet implemented.</t>
  </si>
  <si>
    <t>SI_10.2</t>
  </si>
  <si>
    <t>User is able to export a view as a PNG.</t>
  </si>
  <si>
    <t>Follow preconditions and steps for SI_10.1</t>
  </si>
  <si>
    <t>1. Select the PNG option.
2. Click apply.</t>
  </si>
  <si>
    <t>Current view is downloaded as a PNG format into the user's local computer storage.</t>
  </si>
  <si>
    <t>This works when clicking "Export As..." automatically. There is no prompt though.</t>
  </si>
  <si>
    <t>SI_10.3</t>
  </si>
  <si>
    <t>User is able to export a view as an Excel file.</t>
  </si>
  <si>
    <t>1. Select the Excel option.
2. Click apply.</t>
  </si>
  <si>
    <t>Current view is downloaded as a Excel format into the user's local computer storage.</t>
  </si>
  <si>
    <t xml:space="preserve">SI_10.4
</t>
  </si>
  <si>
    <t>Export as PNG for Graph detailed requirements</t>
  </si>
  <si>
    <t>P2BN-1916</t>
  </si>
  <si>
    <t xml:space="preserve">The user is able to download the current view (market share)
 </t>
  </si>
  <si>
    <t xml:space="preserve">1. Open the view with no datasets active.
2. Select dataset CA nad NV
3. Choose graph view
</t>
  </si>
  <si>
    <t>1. Set benchmark off.
2. Clicks on the “Export As” selection located at the bottom of the left sidebar panel.
3. Select on the PNG.
4. Select the 'Export' button.</t>
  </si>
  <si>
    <t>You should be able to download the current view  as multiple separate PNG files into yours local computer. 
You should see the standard header and footer as specified in test case expected results SI_10.13.
First page shows:
-View name
-Type view (Graph view)
-'Owner:' &lt;username&gt;
-'Create date:' &lt;date&gt; 
-The generated graph (looking like screenshot)
-The legend including the same statistics and count data from the current legend on the application screen
The second page shows:
-Filters: In this case you should see the filter section is "N/A" and the dataset should say "CA and NV".
-Options: Order (Case count) and “Order legend” in the bottom of the second page
On the first PNG file “O2_P2_[view name]_[view mode]_[mm-dd-yyyy]_page 1”, the user sees a snapshot of the current view (Graph) including the labels shown, format and the fixed tooltips if selected in this page.</t>
  </si>
  <si>
    <t>Alicja Karczewska</t>
  </si>
  <si>
    <t>Grzegorz</t>
  </si>
  <si>
    <t>https://tangramcare.atlassian.net/browse/P2BN-1916</t>
  </si>
  <si>
    <t xml:space="preserve">SI_10.5
</t>
  </si>
  <si>
    <t xml:space="preserve">The user is able to download the current view (when benchmark on)
</t>
  </si>
  <si>
    <t>1. Set benchmark on.
2. Clicks on the “Export As” selection located at the bottom of the left sidebar panel.
3. Select on the PNG.
4. Select the 'Export' button.</t>
  </si>
  <si>
    <t>You should be able to download the current view  as multiple separate PNG files into yours local computer. 
You should see the standard header and footer as specified in test case expected results SI_10.13.
First page shows:
-View name
-Type view (Graph view)
-'Owner:' &lt;username&gt;
-'Create date:' &lt;date&gt; 
-The generated graph (looking like screenshot)
-The correct benchmark legend is shown if the view is on benchmark mode which contains the same information as on the application screen
The second page shows:
-Filters: In this case you should see the filter section is "N/A" and the dataset should say "CA and NV".
-Benchmark Settings
    Entity Type: Post-acute care
    Measure: 90d readmission rate per instance (%)
    Level of Aggregation: National
    Metrics: Average
-Options: Order (Case count) and “Order legend” in the bottom of the second page
It should be visible a "Description" field too in the PNG file
On the first PNG file “O2_P2_[view name]_[view mode]_[mm-dd-yyyy]_page 
1”, the user sees a snapshot of the current view (Graph) including the 
labels shown, format and the fixed tooltips if selected in this page as 
shown in the mockup from benchmark view.</t>
  </si>
  <si>
    <t>SI_10.6</t>
  </si>
  <si>
    <t>User exports a graph as the PNG file from graph view with entity and service line filters and after expand nodes.</t>
  </si>
  <si>
    <t xml:space="preserve">1. Open the view with no datasets active.
2. Select dataset Orange
3. Choose graph view
</t>
  </si>
  <si>
    <t>1. Set benchmark on.
2. From entity filters 
include: IRF
exclude: SNF
3. From service line filters 
include:Cardiovascular, DRG_79, DRG_78
exclude: Neurosurgery, DRG_77
4. Click-right on 'Cardiovasular' node, click 'Expand'.
5. Click-right on 'Amputation' node, click 'Expand'.
6. Clicks on the “Export As” selection located at the bottom of the left sidebar panel.
7. Select on the PNG.
8. Click on the 'Export' button.</t>
  </si>
  <si>
    <t>You should be able to download the current view  as multiple separate PNG files into yours local computer. 
You should see the standard header and footer as specified in test case expected results SI_10.13.
First page shows:
-View name
-Type view (Graph view)
-'Owner:' &lt;username&gt;
-'Create date:' &lt;date&gt; 
-The generated graph (looking like screenshot:
  -at the left side: 'healthsouth tustin rehabilitation hospital,
  -at the right side: 3 nodes: drg_240, drg_239, drg_241)
-The correct benchmark legend is shown if the view is on benchmark mode which contains the same information as on the application screen:
  IRF (1/2)
  DRG (3/3)
  Case Count (12 /52)
  Star Rating
  Readmision Rate
The second page shows:
-Filters: 
  Dataset: Orange
  Location: N/A
  Service line:
    Neurosurgery (pink border)
    Cardiovascular (blue border), Amputation (black text) , DRG level (blue bold text)
    Neurology (black text), HYPERTENSIVE ENCEHALOPATHY (black text), drg_77 (pink border), drg_78 (blue border), drg_79 (blue border)
 Entity:
    SNF (pink border)
    IRF (blue border)
-Benchmark Settings
    Entity Type: Post-acute care
    Measure: 90d readmission rate per instance (%)
    Level of Aggregation: National
    Metrics: Average
-Options: Order (Case count) and “Order legend” in the bottom of the second page.
On the second PNG file “O2_P2_[view name]_[view mode]_[mm-dd-yyyy]_page 2”, the user is able to view a summary of all the active filters in breadcrumbs/trails that have been applied for the view as shown in the mockup from benchmark view.</t>
  </si>
  <si>
    <t>SI_10.7</t>
  </si>
  <si>
    <t>User exports a graph as the PNG file from graph view, after use navigation from Context Menu</t>
  </si>
  <si>
    <t>1. Set benchmark off.
2. From entity filters 
include: SNF, Hospital
exclude:  Home
3. Click-right on 'Hospital' node, click 'Navigation', click 'Last Group'.
4. Clicks on the “Export As” selection located at the bottom of the left sidebar panel.
5. Select on the PNG.
6. Click on the 'Export' button.</t>
  </si>
  <si>
    <t>You should be able to download the current view  as multiple separate PNG files into yours local computer. 
You should see the standard header and footer as specified in test case expected results SI_10.13.
First page shows:
-View name
-Type view (Graph view)
-'Owner:' &lt;username&gt;
-'Create date:' &lt;date&gt; 
-The generated graph (looking the same as the current view on the application screen)
-The correct benchmark legend is shown if the view is on benchmark mode which contains the same information as on the application screen:
  Hospital (18/18)
  SNF (18/18)
  Case Count (18/18)
  Star Rating
  Readmision Rate
The second page shows:
-Filters: 
  Dataset: CA nad NV
  Location: N/A
  Service line:N/A
 Entity:
    Home (pink border)
    Hospital (blue border)
    SNF (blue border)
-Options: Order (Case count) and “Order legend” in the bottom of the second page
On the second PNG file “O2_P2_[view name]_[view mode]_[mm-dd-yyyy]_page 2”, the user is able to view a summary of all the active filters in breadcrumbs/trails that have been applied for the view as shown in the mockup from market share view.</t>
  </si>
  <si>
    <t>SI_10.8</t>
  </si>
  <si>
    <t xml:space="preserve">Checking downloaded PNG file with option: Entity Ranking
</t>
  </si>
  <si>
    <t>1. Set benchmark off.
2. Select form the graph view Entity Ranking, apply ranking field (not default).
3. Clicks on the “Export As” selection located at the bottom of the left sidebar panel.
4. Select on the PNG.
5. Select the apply button.</t>
  </si>
  <si>
    <t>On the second PNG file “O2_P2_[view name]_[view mode]_[mm-dd-yyyy]_page 2”, you should see:
Entity Ranking setting is shown with selections
You should see the standard header and footer as specified in test case expected results SI_10.13.</t>
  </si>
  <si>
    <t>Unavailable (Postponed)</t>
  </si>
  <si>
    <t>SI_10.9</t>
  </si>
  <si>
    <t>Checking if Benchmark setting panel is downloaded on the right side of the second page</t>
  </si>
  <si>
    <t>1. Set benchmark on.
2. Set service line filters: 
include Cardiology, Surgery, Respiratory, 
exclude: Orthopedics, Other Medical. 
Set entity filters:
include HHA, Home, 
exclude: SNF.
3. Clicks on the “Export As” selection located at the bottom of the left sidebar panel.
4. Select on the PNG.
5. Select the 'Export' button.</t>
  </si>
  <si>
    <t>You should be able to download the current view  as multiple separate PNG files into yours local computer. 
You should see the standard header and footer as specified in test case expected results SI_10.13.
First page shows:
-View name
-Type view (Graph view)
-'Owner:' &lt;username&gt;
-'Create date:' &lt;date&gt; 
-The generated graph (looking the same as the current view on the application screen)
-The correct benchmark legend is shown if the view is on benchmark mode which contains the same information as on the application screen:
  HHA (4/4)
  Service Lines (3/3)
  Case Count (204/204)
  Star Rating
  Readmision Rate
The second page shows:
-Filters: 
  Dataset: CA nad NV
  Location: N/A
  Service line:
   Cardiology (blue tag)
   Respiratory (blue tag)
   Surgery (blue tag)
   Orthopedics (pink tag)
   Other Medical (pink tag)
 Entity:
    HHA (blue tag)
    Home (blue tag)
    SNF (pink border)
-Benchmark Settings
    Entity Type: Post-acute care
    Measure: 90d readmission rate per instance (%)
    Level of Aggregation: National
    Metrics: Averag
-Options: Order (Case count) and “Order legend” in the bottom of the second page</t>
  </si>
  <si>
    <t>SI_10.10</t>
  </si>
  <si>
    <t>User should see highlighted selected node from the graph on the download PNG file (without filters)</t>
  </si>
  <si>
    <t>1. Highlight (select) a 'Hospital' node
2. Clicks on the “Export As” selection located at the bottom of the left sidebar panel.
3. Select on the PNG.
4. Select the apply button.</t>
  </si>
  <si>
    <t>The downloaded PNG should have the same node (Hospital) highlighted (as making a screenshot).
You should see the standard header and footer as specified in test case expected results SI_10.13.</t>
  </si>
  <si>
    <t>SI_10.11</t>
  </si>
  <si>
    <t>User should see highlighted selected node from the graph on the download PNG file (with filters)</t>
  </si>
  <si>
    <t>1. Include filters: Home, SNF, Cardiology, exclude: HHA, Other Medical, Orthopedics.
2. Expand SNF node.
3. Expand Hospital node.
4. Highlight (Select) a 'Madera rehabilitation &amp; nursing center' node
5. Clicks on the “Export As” selection located at the bottom of the left sidebar panel.
6. Select on the PNG.
7. Select the 'Export' button.</t>
  </si>
  <si>
    <t>The downloaded PNG should have the same node ('Madera rehabilitation &amp; nursing center) highlighted (as making a screenshot).
You should see the standard header and footer as specified in test case expected results SI_10.13.</t>
  </si>
  <si>
    <t>SI_10.12</t>
  </si>
  <si>
    <t xml:space="preserve"> User sees pages downloaded as multiple PNG files (separate pages) with pagination as mentioned above - “O2_P2_[view name]_[view mode]_[mm-dd-yyyy]_page number” if there are more pages need to be downloaded</t>
  </si>
  <si>
    <t xml:space="preserve">1. Set benchmark off.
2. From service lines filters 
include DRGs:
-121, 122, 123, 124, 125, 
-129, 130, 131, 132, 133, 134, 135, 136, 137, 138,
-150, 151, 152, 153, 154, 155, 156, 157, 158, 159
and exclude DRGs:
-230, 231, 232, 233, 234, 235, 236, 237, 238,
-240, 241, 242, 243, 244, 245, 246, 247, 248, 249, 
-250, 251, 252, 253, 254.
3.From entity filters include:
Home, 
Hospital,
central gardens,
Orangegrove Rehabilitation Hospital,
Watsonville Post Acute Center
and exclude:
University Park Healthcare Center,
Health Care Ctr At The Forum At Rancho San Antonio.
4. Clicks on the “Export As” selection located at the bottom of the left sidebar panel.
5. Select on the PNG.
6. Click on the 'Export' button
</t>
  </si>
  <si>
    <t xml:space="preserve">You should be able to download the current view as multiple separate PNG files into yours local computer - with these specified filters should will be downloaded 3 pages.
You should see the standard header and footer as specified in test case expected results SI_10.13.
First page shows:
-View name
-Type view (Graph view)
-'Owner:' &lt;username&gt;
-'Create date:' &lt;date&gt; 
-The generated graph (looking the same as the current view on the application screen: 
    -four individual Hospital nodes at the left side and node 'Home;' at the right side)
-The legend which contains the same information as on the application screen:
  Case Count (4/4)
  Star Rating
  Readmision Rate
The second page shows:
-Filters: 
  Dataset: CA nad NV
  Location: N/A
  Service line:
     all excluded DRGs filters (pink bordered).
-Options: Order (Case count) and “Order legend” in the bottom of the second page
The third page shows:
Filters: 
  Service lines: 
    all included DRGs filters (blue bordered)
  Entity: N/A
</t>
  </si>
  <si>
    <t>SI_10.13</t>
  </si>
  <si>
    <t>User sees standard footers and headers in all downloaded PNG files as shown in the new mockups.</t>
  </si>
  <si>
    <t>1. Click on the “Export As” selection located at the bottom of the left sidebar panel.
2. Select on the PNG.
3. Select the Export button.</t>
  </si>
  <si>
    <t>You should see standard header and footer for all PNG pages:
The logo
The View name
The View type (For Graph view - “Graph View” type) 
Owner name: (username)
Created date: [mm/dd/yyyy] the date where the view was created by the View owner.
Page number at the bottom left of each page (as a standard footer).</t>
  </si>
  <si>
    <t>SI_10.14</t>
  </si>
  <si>
    <t>User sees DRG on the PNG files</t>
  </si>
  <si>
    <t xml:space="preserve">1. Set benchmark on.
2. From service lines filters 
include DRGs:
-870, 871.
4. Clicks on the “Export As” selection located at the bottom of the left sidebar panel.
5. Select on the PNG.
6. Click on the 'Export' button
</t>
  </si>
  <si>
    <t xml:space="preserve">You should be able to download the current view as multiple separate PNG files into yours local computer - with these specified filters should will be downloaded 2 pages.
You should see the standard header and footer as specified in test case expected results SI_10.13.
First page shows:
-View name
-Type view (Graph view)
-'Owner:' &lt;username&gt;
-'Create date:' &lt;date&gt; 
-The generated graph (looking the same as the current view on the application screen: 
    -nodes 'Home' and 'SNF' at  the left side and nodes DRG '871; and '870'' at the right side)
-The legend which contains the same information as on the application screen:
  SNF (2/2)
  DRG (2/2)
  Case Count (52/52)
  Star Rating
  Readmision Rate
The second page shows:
-Filters: 
  Dataset: CA nad NV
  Location: N/A
  Service line:
     Other Medical (black text),
     Sepsis (black text),
     - drg 870 (blue tag)
     - drg 871 (blue tag)
  Entity: N/A
-Benchmark Settings
    Entity Type: Post-acute care
    Measure: 90d readmission rate per instance (%)
    Level of Aggregation: National
    Metrics: Average
-Options: Order (Case count) and “Order legend” in the bottom of the second page
</t>
  </si>
  <si>
    <t>SI_10.15</t>
  </si>
  <si>
    <t>The user is able to specify the view name and download this view.</t>
  </si>
  <si>
    <t xml:space="preserve">1. Open the view with no datasets active.
2. Select dataset CA nad NV
3. Choose graph view
4. Set benchmark off.
</t>
  </si>
  <si>
    <t>1. Click on the pen icon net to view name and specified new name (e.g. "newname"), click blue tick icon to update the view name.
2. Clicks on the “Export As” selection located at the bottom of the left sidebar panel.
3. Select on the PNG.
4. Select the 'Export' button.</t>
  </si>
  <si>
    <t xml:space="preserve">You should be able to download the current view as multiple separate PNG files into yours local computer. 
The file name should be “O2_P2_[view name]_Graph View_[mm-dd-yyyy]_page number” (e.g.  if you change view name to "newname", the file name should be “O2_P2_newname_Graph View_[mm-dd-yyyy]_page number”).
</t>
  </si>
  <si>
    <t>PASS</t>
  </si>
  <si>
    <t>SI_10.16</t>
  </si>
  <si>
    <t>Export as PNG with customized the downloaded file name (Graph view)</t>
  </si>
  <si>
    <t>P2BN-1683</t>
  </si>
  <si>
    <t>The user is able to customize the downloaded file name on graph view</t>
  </si>
  <si>
    <t xml:space="preserve">1. Open the view with no datasets active.
</t>
  </si>
  <si>
    <t>1. Select Ca and NV dataset 
2. Choose Graph View
3. Click “Export As” button located at the bottom of the left sidebar panel
4. Add name  "&lt; &gt; ? [ ] : | *. ".
5. Delete name.
6. Add customized name.
7. Click "Export" button</t>
  </si>
  <si>
    <t xml:space="preserve">After step 3:
The "PNG" option is selected as default.
After step 4:
The user sees an error message “Invalid file name.”
After step 7:
PNG files are downloaded
</t>
  </si>
  <si>
    <t>https://tangramcare.atlassian.net/browse/P2BN-1683</t>
  </si>
  <si>
    <t>SI_10.17</t>
  </si>
  <si>
    <t>Export as PNG with customized the downloaded file name (Map view)</t>
  </si>
  <si>
    <t>The user is able to customize the downloaded file name on map view</t>
  </si>
  <si>
    <t>1. Select Ca and NV dataset 
2. Choose Map View
3. Click “Export As” button located at the bottom of the left sidebar panel
4. Add name  "&lt; &gt; ? [ ] : | *. ".
5. Delete name.
6. Add customized name.
7. Click "Export" button</t>
  </si>
  <si>
    <t>SI_10.18</t>
  </si>
  <si>
    <t>Export as PNG with customized the downloaded file name (2D view)</t>
  </si>
  <si>
    <t>The user is able to customize the downloaded file name on 2D view</t>
  </si>
  <si>
    <t>1. Select Ca and NV dataset 
2. Choose 2D View
3. Click “Export As” button located at the bottom of the left sidebar panel
4. Add name  "&lt; &gt; ? [ ] : | *. ".
5. Delete name.
6. Add customized name.
7. Click "Export" button</t>
  </si>
  <si>
    <t>Dataset Management (DM)</t>
  </si>
  <si>
    <t>/</t>
  </si>
  <si>
    <t>Jira Story</t>
  </si>
  <si>
    <t>Associated Files</t>
  </si>
  <si>
    <t>DM_1 Navigating Select Dataset from Sidebar</t>
  </si>
  <si>
    <t>N/A</t>
  </si>
  <si>
    <t>DM_1.1</t>
  </si>
  <si>
    <t>Expand Select Dataset</t>
  </si>
  <si>
    <t xml:space="preserve">User is able to expand the "Select dataset" settings panel. </t>
  </si>
  <si>
    <t xml:space="preserve">The user should be logged in and in dataset panel. </t>
  </si>
  <si>
    <t>1. Click the "&gt;" icon next to the "Select dataset" label.</t>
  </si>
  <si>
    <t>-The "Select dataset" settings panel is expanded and displayed to the user. 
-The right hand panel displays settings to upload a dataset, while the left hand panel displays a list of datasets already uploaded, if any. 
-Dataset with name over character limit is displayed with ellipsis after the 27th character.
-The first panel next to the sidenav shows the uploaded datasets with a scroll bar next to the togglable datasets.
-The top section should show "Select datasets".
-Under the "Select datasets" header is a search bar under it with a grayed-out magnifying button to the right of it. The search bar should read "Search" in grayed out text.
-The bottom section of the left panel should show the Apply button in blue with white text and the Cancel button in gray with black text.
-The right panel has the header "Add new datasets" with a textbox saying "Dataset name" in gray.
-Beneath "Add new datasets" is a header saying "Share with".
-The "Share with" has a toggle beneath it next to text that reads "All Users and Groups". There is a gray bar covering the bar to share with if "All Users and Groups" is toggled on.
-The last header reads "Share permissions" with two toggles underneath it. 
-The two toggles are "Allow to Delete" and "View Only". Only one can be selected at a time.
At the very bottom of the right panel is an upload button with a blue background and white text.</t>
  </si>
  <si>
    <t>DM_1.2</t>
  </si>
  <si>
    <t>Collapse Select Dataset</t>
  </si>
  <si>
    <t>User is able to collapse the "Select dataset" settings panel.</t>
  </si>
  <si>
    <t>Follow preconditions and steps for DM_1.1</t>
  </si>
  <si>
    <t>The "Select dataset" settings panel is minimized/collapsed and the sidenavigation panel is expanded until the user moves the mouse cursor away from it.</t>
  </si>
  <si>
    <t>DM_1.3</t>
  </si>
  <si>
    <t>Dataset(s) Text Link</t>
  </si>
  <si>
    <t>User is able to access the Dataset panel directly when clicking the "dataset(s)" text link shown when a view has no active dataset.</t>
  </si>
  <si>
    <t>User must have entered a view with no dataset.</t>
  </si>
  <si>
    <t>1. User clicks the text link.</t>
  </si>
  <si>
    <t>User is taken to the Dataset panel with the default visualization shown in DM_1.1.</t>
  </si>
  <si>
    <t>DM_1.4</t>
  </si>
  <si>
    <t>Active Datasets from Sidebar - Bug Check</t>
  </si>
  <si>
    <t>Verify that the user cannot expand the datasets downward on the sidenav to show active datasets when there are no datasets active.</t>
  </si>
  <si>
    <t>User must be in a view with no dataset and the Select dataset expansion must be closed.</t>
  </si>
  <si>
    <t>1. User hovers over the sidenav.
2. User clicks on the grayed-out term "Select dataset".</t>
  </si>
  <si>
    <t>After step 2:
-The sidenav should not react at all when clicking on "Select dataset" because there are no datasets active.
-The number next to "Select dataset" should read "0".</t>
  </si>
  <si>
    <t>DM_2 Navigating Select Dataset Expansion</t>
  </si>
  <si>
    <t>DM_2.1</t>
  </si>
  <si>
    <t>Expand Details</t>
  </si>
  <si>
    <t>User is able to expand the details for any dataset available.</t>
  </si>
  <si>
    <t>Follow preconditions and steps for DM_1.1
At least one dataset is uploaded in the list.</t>
  </si>
  <si>
    <t>1. Click the "&gt;" icon next to any dataset label.
2. User moves the mouse to the right of the sidenav to ensure that it does not close.</t>
  </si>
  <si>
    <t>After step 1:
-The Select datasets panel on the left side of the expansion remains the same as the default view as described in DM_1.1.
-The middle section of the expansion now has a header reading "Dataset details".
-The textbox at the top under Datasets details shows the name of the current dataset. Changing this name will change the name of the dataset.
-Beneath the Datasets details box is the "Share with" header.
-Under "Share with" is the dataset's setttings. Changing these will change the permissions for the dataset.
-Under the "Share with" section is the Share permissions section. This has the current permissions for the dataset.
-Beneath the "Share permissions" is the "Currently shared with" header. In grey highlights there is a listing for each user that the dataset is shared with. There is a key and and "x" on the right side of each listing.
-Beneath the "Currently shared with" section shows the following information:
Status:
Local file name:
Start time:
Duration:
File size:
Number of rows: 
-Beneath this section are three buttons:
Delete dataset (red background with white text)
Save (blue background with white text. This option is grayed out as inactive unless a change has been made.)
Cancel (gray background with black text)
-On the right side of the expansion shows two additional panels. 
-The left side of the two expansions shows the Drop Reasons, # of Patients, and # of Records. 
-Drop Reasons shows the following row types:
Blank claim ID
No discharge status code for AC
No NPI for institutional provider
No primary diagnosis
Incorrect claim type
No DRG code for AC
No begin date
No end date
Invalid MS-DRG
Negative claim amount
Blank patient ID
Validation
Removing duplicated records
Unique value in a group
-The right side of the expansion shows Statistics and # of Cases. 
-Statistics show the following row types:
Initial records
Initial patients
Records after initial validation
Valid records
Claims
Acute claims
Non-acute claims
Acute stays
Final stays
Grouper input
Episodes
Input episodes
Non-interrupted episodes
Episodes with matched entity
Relations
Final entities
-The two expansions are separated by a vertical split.
After step 2:
-The sidenav remains open.</t>
  </si>
  <si>
    <t>DM_2.2</t>
  </si>
  <si>
    <t>Select and Apply a Dataset</t>
  </si>
  <si>
    <t>User is able to select a dataset from the list.</t>
  </si>
  <si>
    <t>Follow preconditions and steps for DM_1.1
At least one dataset is uploaded to list.</t>
  </si>
  <si>
    <t>1. Click the label name of the dataset or the check box to the left of the label.
2. Apply the change.</t>
  </si>
  <si>
    <t>After step 1:
Dataset check box is active and filled in blue with a white check mark.
After step 2:
The count now reads "1" and the current view is updates with the chosen dataset.</t>
  </si>
  <si>
    <t>DM_2.3</t>
  </si>
  <si>
    <t>Deselecting a Dataset</t>
  </si>
  <si>
    <t>User is able to deselect a dataset from the list.</t>
  </si>
  <si>
    <t>Follow preconditions and steps for DM_2.2.</t>
  </si>
  <si>
    <t>1. Expand the Select dataset panel and then click the label name or check box of the previously selected dataset.</t>
  </si>
  <si>
    <t>Dataset checkbox is unchecked and filled with a white color.</t>
  </si>
  <si>
    <t>DM_2.4</t>
  </si>
  <si>
    <t>Expand and Collapse Active Datasets From Sidenav</t>
  </si>
  <si>
    <t>User is able to collapse and expand the "Select dataset" dataset preview.</t>
  </si>
  <si>
    <t>Follow preconditions and steps for DM_2.2 and the Select dataset expansion should be closed.</t>
  </si>
  <si>
    <t>1. User hovers over the sidenav.
2. User clicks on the term "Select dataset".
3. Observe.
4. User clicks on the term "Select dataset".</t>
  </si>
  <si>
    <t>After step 2:
-The dataset expansion on the sidenav is collapsed so that active datasets are no longer shown.
After step 4:
-The dataset expansion on the sidenav is expanded so that active datasets are now shown.</t>
  </si>
  <si>
    <t>DM_2.5</t>
  </si>
  <si>
    <t>Remove Datasets - Sidenav</t>
  </si>
  <si>
    <t>User is able to remove a dataset using the "Select datasets" preview.</t>
  </si>
  <si>
    <t>Follow preconditions and steps for DM_2.2 and DM_1.1.</t>
  </si>
  <si>
    <t>1. Click the "x" icon next to the dataset label in the preview on the sidenav.</t>
  </si>
  <si>
    <t>Dataset is removed from the filter preview. The count next to "Select dataset" now reads "0".</t>
  </si>
  <si>
    <t>DM_2.6</t>
  </si>
  <si>
    <t>Select a Dataset - Scroll</t>
  </si>
  <si>
    <t>User is able to scroll up and down to view datasets not shown in the side panel.</t>
  </si>
  <si>
    <t>Follow preconditions and steps for DM_1.1
Several datasets need to be in the list.</t>
  </si>
  <si>
    <t>1. Scroll using a peripheral or by using the bar and arrows located to the right of the dataset labels.</t>
  </si>
  <si>
    <t>Dataset list is translated up or down depending on how the user navigates the scroll bar.</t>
  </si>
  <si>
    <t>DM_2.7</t>
  </si>
  <si>
    <t>Cancel Selections</t>
  </si>
  <si>
    <t>User is able to cancel the selections they've made.</t>
  </si>
  <si>
    <t>Follow preconditions and steps for DM_1.1.</t>
  </si>
  <si>
    <t>1. User clicks the label name of the dataset or the checkbox that the user wishes to select.
2. Click "Cancel"</t>
  </si>
  <si>
    <t>After step 2:
-No changes are made to current view.
-The Select datasets expansion is now closed.</t>
  </si>
  <si>
    <t>DM_2.8</t>
  </si>
  <si>
    <t>Cancel Remove and Remove Dataset - From Expansion</t>
  </si>
  <si>
    <t>User is able to remove a dataset using the "Select datasets" expansion.</t>
  </si>
  <si>
    <t>1. Click the applied dataset so that it is toggled off.
2. User clicks "Cancel".
3. User opens the Select datasets expansion and repeats step 1.
4. User clicks "Apply".</t>
  </si>
  <si>
    <t>After step 2:
-No changes are made to current view.
-The Select datasets expansion is now closed.
After step 4:
-Dataset is removed from the filter preview. The count next to "Select dataset" now reads "0".</t>
  </si>
  <si>
    <t>DM_2.9</t>
  </si>
  <si>
    <t>Exporting Statistics</t>
  </si>
  <si>
    <t>User is able to export the statistics summary of a dataset.</t>
  </si>
  <si>
    <t>Follow preconditions and steps for DM_2.1</t>
  </si>
  <si>
    <t>1. Click on the "Export" button at the bottom of the tables displayed in the details panel.</t>
  </si>
  <si>
    <t>-An excel sheet containing two tabs is downloaded with the statistics summary being split into two halves.
-The file name is "o2_p2_uploaded dataset statistics_export_VIEWNAME_DATE" with the date in MMDDYYYY format.</t>
  </si>
  <si>
    <t>DM_2.10</t>
  </si>
  <si>
    <t>Dataset Details Scroll</t>
  </si>
  <si>
    <t xml:space="preserve">User is able to see and use a scroll bar when a dataset's details are too long for the current screen size. </t>
  </si>
  <si>
    <t>1. User resizes the window height until to bottom row "Unique value in a group" is no longer visible. 
2. The user scrolls down to view the row and then back up.</t>
  </si>
  <si>
    <t>After step 2:
-The dataset details are scrolled up and down so that all rows can be viewed.</t>
  </si>
  <si>
    <t>DM_2 Navigating Select Dataset Expansion (V2)</t>
  </si>
  <si>
    <t>DM_2.11</t>
  </si>
  <si>
    <t>Removing Datasets</t>
  </si>
  <si>
    <t>Verify that the user is able to remove active datasets using the filter preview.</t>
  </si>
  <si>
    <t>User must have active datasets and followed preconditions and steps for DM_1.3.</t>
  </si>
  <si>
    <t>1. User clicks on the 'x' next to a dataset.</t>
  </si>
  <si>
    <t>The dataset is removed.</t>
  </si>
  <si>
    <t>When the user removes all the datasets, if the user has not confirmed the unapplied changes by clicking on the “Apply” button on any of the right-hand side filter panels, the user should be warned with a popup.</t>
  </si>
  <si>
    <t>User must have active datasets.</t>
  </si>
  <si>
    <t>1. User removes all active datasets from the view.</t>
  </si>
  <si>
    <t>The user should get a popup saying: “You have unapplied changes in this filter. Removing all datasets will discard these changes before proceeding further”.</t>
  </si>
  <si>
    <t>DM_2.12</t>
  </si>
  <si>
    <t>User can click "Discard" to continue removing all datasets.</t>
  </si>
  <si>
    <t>Follow preconditions and steps for DM_2.11.</t>
  </si>
  <si>
    <t>1. User clicks Discard.</t>
  </si>
  <si>
    <t>All the datasets are removed and the unapplied changes on the filter right side panels are not saved; the right-side panel is collapsed.</t>
  </si>
  <si>
    <t>DM_2.13</t>
  </si>
  <si>
    <t>User can click "Cancel" to cancel applying after removing all datasets.</t>
  </si>
  <si>
    <t>1. User clicks Cancel.</t>
  </si>
  <si>
    <t>User is taken back to the right side panel to confirm the changes.</t>
  </si>
  <si>
    <t>DM_2.14</t>
  </si>
  <si>
    <t>After clicking on “Save Changes”, the remaining icons should be grayed out if the datasets are blank.</t>
  </si>
  <si>
    <t>Follow preconditions and steps for DM_2.12.</t>
  </si>
  <si>
    <t>1. User clicks "apply".</t>
  </si>
  <si>
    <t>The remaining icons should be grayed out. The previous filter selections are saved in the backend but not active and once the user selects the datasets and they become active again.</t>
  </si>
  <si>
    <t>The previous filter selections are saved in the backend but not active and once the user selects the datasets and they become active again.</t>
  </si>
  <si>
    <t>DM_3 Search</t>
  </si>
  <si>
    <t>DM_3.1</t>
  </si>
  <si>
    <t>Search Bar - Select Datasets - Valid Search</t>
  </si>
  <si>
    <t>User is able to search for specific datasets visible to them.</t>
  </si>
  <si>
    <t>Follow preconditions and steps for DM_1.1
At least one dataset is applied to list.</t>
  </si>
  <si>
    <t>1. Click the search bar at the top of the left hand panel.
2. Input any name of a dataset that exists</t>
  </si>
  <si>
    <t>Dataset list is dynamically filtered after the user types 1 character, until the specific result is fully typed, where one result will show.</t>
  </si>
  <si>
    <t>DM_3.2</t>
  </si>
  <si>
    <t>Search Bar - Select Datasets - Valid Search - Single Character</t>
  </si>
  <si>
    <t>User is able to search for specific datasets visible to them by using just a single character.</t>
  </si>
  <si>
    <t>1. Click the search bar at the top of the left hand panel.
2. Input the letter "c".</t>
  </si>
  <si>
    <t xml:space="preserve">Results for every dataset containing the letter "c" should be shown. </t>
  </si>
  <si>
    <t>DM_3.3</t>
  </si>
  <si>
    <t>Search Bar - Select Datasets - Invalid Search</t>
  </si>
  <si>
    <t>User is unable to search for datasets not visible to them or that don't exist.</t>
  </si>
  <si>
    <t>1. Click the search bar at the top of the left hand panel.
2. Input any name of a dataset does not exist or user does not have permission to view.</t>
  </si>
  <si>
    <t>If there is no match for a dataset that is viewable or that exists, an error message displays “No matching datasets found.”</t>
  </si>
  <si>
    <t>DM_3.4</t>
  </si>
  <si>
    <t>Search Bar - "Share With" Valid Search</t>
  </si>
  <si>
    <t>User searches for a user or group name with a valid search.</t>
  </si>
  <si>
    <t>Follow preconditions and steps for DM_1.1. "All Users and Groups" under the "Share with" header must be toggled off.</t>
  </si>
  <si>
    <t>1. User clicks into the textbox under "Share with" that says "Enter user or group name..." ini grayed out text.
2. User types "test".</t>
  </si>
  <si>
    <t>"After step 2: -The dropdown shows the following results: testuser1@o2.com testuser2@o2.com testuser3@o2.com testuser4@o2.com testuser5@o2.com"</t>
  </si>
  <si>
    <t>I think that when all of the datasets were removed, the test accounts for the dropdown was also removed. Test names are just "test@ownedoutcomes.com" Other than that the test worked fine. 
P2demo (1.15.2020): the dropdown shows only "searching..."</t>
  </si>
  <si>
    <t>DM_3.5</t>
  </si>
  <si>
    <t>Search Bar - "Share With" - Invalid Search</t>
  </si>
  <si>
    <t>User searches for a user or group name with an invalid search.</t>
  </si>
  <si>
    <t>1. User clicks into the textbox under "Share with" that says "Enter user or group name..." ini grayed out text.
2. User types "/#^)".</t>
  </si>
  <si>
    <t>After step 2:
-The dropdown shows "User/Group cannot be found.".</t>
  </si>
  <si>
    <t>DM_3.6</t>
  </si>
  <si>
    <t>Search Bar - "Share With" Valid Search - Single Character</t>
  </si>
  <si>
    <t>User searches for a user or group name with a valid search by using just a single character.</t>
  </si>
  <si>
    <t>1. User clicks into the textbox under "Share with" that says "Enter user or group name..." ini grayed out text.
2. User types the letter "t".</t>
  </si>
  <si>
    <t>After step 2:
-The dropdown shows the following results:
testuser1@o2.com
testuser2@o2.com
testuser3@o2.com
testuser4@o2.com
testuser5@o2.com</t>
  </si>
  <si>
    <t>DM_4 Uploading a Dataset</t>
  </si>
  <si>
    <t>DM_4.1</t>
  </si>
  <si>
    <t>Uploading a Dataset</t>
  </si>
  <si>
    <t>User must have proper permission to upload a dataset.</t>
  </si>
  <si>
    <t>1. Click the textbox at the top of the right hand upload panel.
2. Input unique name into the textbox.
3. Toggle/check atleast one of the permissions.
4. Click the "Upload" button.</t>
  </si>
  <si>
    <t>Only users with the add permission are allowed to upload a dataset.
A file explorer prompt is opened allowing the user to select a file from their computer to upload.</t>
  </si>
  <si>
    <t>DM_4.3</t>
  </si>
  <si>
    <t>User is unable to upload new dataset with a blank name field.</t>
  </si>
  <si>
    <t>1. Click the "Upload" button at the bottom of the right hand panel.</t>
  </si>
  <si>
    <t>Dataset name textbox is highlighted in red and the user is presented an error message stating they need to enter a name.</t>
  </si>
  <si>
    <t>DM_4.4</t>
  </si>
  <si>
    <t>User is able to upload a dataset after first specifying the permissions for the users and groups allowed to the dataset.</t>
  </si>
  <si>
    <t>1. Click textbox at the top of the right hand upload panel.
2. Input a unique name into the textbox.
3. Toggle/check any applied permissions.
4. Click "Upload" button.</t>
  </si>
  <si>
    <t>User is presented with an upload progress bar/status that informs the user what action is being taken during the upload process. A timer is also kept track of to determine the amount of time it took to complete the upload process. After the process finishes the user is presented a dynamic validation screen that updates based on what part of the validation process it is on. The file size and number of rows is now shown as well as detailed information and visualization of the dataset in two vertical sections with the drop reasons, dropped patients, and dropped records.
Column titles: Statistics, # of Cases
Categories: Initial records, Initial patients, Records after initial validation, Valid records, Claims, Acute claims, Non-acute claims, Acute stays, Final stays, Grouper input, Episodes, Input episodes, Non-interrupted episodes, Episodes with matched entity, Relations, Final entities.
All the values should be displayed with thousand separators if necessary per the mockup.</t>
  </si>
  <si>
    <t>missing test steps with choosing dataset to upload</t>
  </si>
  <si>
    <t>DM_4.5</t>
  </si>
  <si>
    <t>Navigating Dataset Options</t>
  </si>
  <si>
    <t>User is able to view datasets that were just added or are still being added.</t>
  </si>
  <si>
    <t>Follow preconditions and steps for DM_1.1 and a new dataset must have been uploaded or is currently being uploaded.</t>
  </si>
  <si>
    <t>1. User views the available datasets.
2. Select an excel or .csv file that meets the data requirements stated in DM_4.6 and DM_4.7
3. Add uniqudataset name in 'Dataset name' textobx.
4. Select Upload and choose file to upload.</t>
  </si>
  <si>
    <t>1. If the upload process is still in progress, the dataset is shown with an “in progress” timer icon under the “Select datasets” panel. 
2. Once the upload process is complete, the "x" icon next to the progress bar becomes a checkmark.</t>
  </si>
  <si>
    <t>Cant localizate 'Open'</t>
  </si>
  <si>
    <t>DM_4.6</t>
  </si>
  <si>
    <t>User is unable to upload new dataset with a duplicate name field.</t>
  </si>
  <si>
    <t>Follow preconditions and steps for DM_1.1 with at least one dataset uploaded into system.</t>
  </si>
  <si>
    <t>1. Record existing dataset name in left hand panel.
2. Click textbox at top of right hand upload panel.
3. Input recorded name into textbox.
4. Toggle/Check any permission.
5. Click "Upload" button.</t>
  </si>
  <si>
    <t>User is presented with an error notifying the user that the name already exists within the dataset list.</t>
  </si>
  <si>
    <t>DM_4.7</t>
  </si>
  <si>
    <t>User is not able to upload any .csv that is larger than 3GB.</t>
  </si>
  <si>
    <t>1. Select a .csv file that is larger than 3GB.
2. Select Open</t>
  </si>
  <si>
    <t>User is presented with an error notifying the user that the file is too large.</t>
  </si>
  <si>
    <t>Not currently testable.</t>
  </si>
  <si>
    <t>DM_4.8</t>
  </si>
  <si>
    <t>User is not able to upload any excel file that is larger than 100GB.</t>
  </si>
  <si>
    <t>1. Select a an excel file that is larger than 100GB.
2. Select Open</t>
  </si>
  <si>
    <t>DM_4.10</t>
  </si>
  <si>
    <t>User is not able to upload any file that is missing the required columns/fields.</t>
  </si>
  <si>
    <t xml:space="preserve">1. Click the "&gt;" icon next to the "Select dataset" label.
2. Click the textbox at the top of the right-hand upload panel.
3. Select a .csv file that is smaller than 3 GB and click "Open."
4. Input unique name into the textbox.
5. Toggle/check at least one permission. 
6. Click the "Upload" button. </t>
  </si>
  <si>
    <t>Error is displayed that informs the user what part of the file they uploaded was incorrect.</t>
  </si>
  <si>
    <t>Test cases were written previously by Magda in the P2 Regression Tests sheets.</t>
  </si>
  <si>
    <t>DM_4.11</t>
  </si>
  <si>
    <t>User is able to cancel the upload process.</t>
  </si>
  <si>
    <t xml:space="preserve">1. Click the "&gt;" icon next to the "Select dataset" label.
2. Click the textbox at the top of the right-hand upload panel.
3. Select a .csv file that is smaller than 3 GB and click "Open."
4. Input unique name into the textbox.
5. Toggle/check at least one permission. 
6. Click the "Upload" button. </t>
  </si>
  <si>
    <t>Side panel is set back to the default view of the "Add new datasets" panel.</t>
  </si>
  <si>
    <t xml:space="preserve">There isn't a way to cancel the upload once the process starts. </t>
  </si>
  <si>
    <t>DM_4.12</t>
  </si>
  <si>
    <t>User is notified when a dataset upload process fails</t>
  </si>
  <si>
    <t>An error icon is displayed for the respective dataset in the "Select datasets" panel. Under the "Dataset details" panel the user sees an error message shown below the status displaying the reason of the error, A "Try again" button is also shown.</t>
  </si>
  <si>
    <t>DM_4.13</t>
  </si>
  <si>
    <t>User is able to retry uploading a failed dataset.</t>
  </si>
  <si>
    <t>1. User expands the details for the failed dataset.
2. User clicks the "Try again" button</t>
  </si>
  <si>
    <t>The user is brought back to the default upload dataset panel.</t>
  </si>
  <si>
    <t>DM_4.14</t>
  </si>
  <si>
    <t>User is not able to upload a dataset after refusing to specify the permissions for the users and groups allowed to the dataset.</t>
  </si>
  <si>
    <t>1. Click textbox at the top of the right hand upload panel.
2. Input a unique name into the textbox.
3. Uncheck All Users and Groups.
4. Click Upload.</t>
  </si>
  <si>
    <t>User is given a message saying "User/Group cannot be found.".</t>
  </si>
  <si>
    <t xml:space="preserve">Updated in according to "P2 UI User Stories_2" doc. </t>
  </si>
  <si>
    <t>DM_4.15</t>
  </si>
  <si>
    <t>User can toggle the Share with checkbox for All Users and Groups.</t>
  </si>
  <si>
    <t>1. User clicks the "All Users and Groups" checkbox to toggle it on or off.</t>
  </si>
  <si>
    <t>User is toggles the permission for the dataset to upload.</t>
  </si>
  <si>
    <t>DM_4.16</t>
  </si>
  <si>
    <t>User can toggle the Share Permissions checkboxes for Allow to Delete and View Only.</t>
  </si>
  <si>
    <t>1. User clicks on the checkboxes in order to toggle them.</t>
  </si>
  <si>
    <t>User changes the permissions on the dataset to upload.</t>
  </si>
  <si>
    <t>DM_4.17</t>
  </si>
  <si>
    <t>User can search for a user or group name to share with. (The user is able to select a specific user and group by entering the respective usernames or emails within own parent organization and sub-organizations.)</t>
  </si>
  <si>
    <t>1. User clicks on the "Enter user or group name..." textbox (or "Add more..." if a user or group is selected already)
2. User searches for a valid name. 
3. User clicks on the selected user or group.</t>
  </si>
  <si>
    <t>User or group is added to the "Share with" list.</t>
  </si>
  <si>
    <t>No valid names are available (related to DM_3.4?)</t>
  </si>
  <si>
    <t>DM_4.18</t>
  </si>
  <si>
    <t>User gets the proper error message when searching for an invalid user or group name.</t>
  </si>
  <si>
    <t>1. User clicks on the "Enter user or group name..." textbox (or "Add more..." if a user or group is selected already)
2. User searches for an invalid name.</t>
  </si>
  <si>
    <t>User is given a message saying "User/Group was not found.".</t>
  </si>
  <si>
    <t>No message appears (related to DM_3.4?)</t>
  </si>
  <si>
    <t>DM_4.19</t>
  </si>
  <si>
    <t>User gets the proper error message if "All Users and Groups" is unchecked and the specific users/groups list is empty.</t>
  </si>
  <si>
    <t>Follow preconditions and steps for DM_1.1 and has the "All Users and Groups" unchecked + the specific users/groups list is empty.</t>
  </si>
  <si>
    <t>1. User clicks on Upload.</t>
  </si>
  <si>
    <t>User is given an error saying “User/Group cannot be found.”.</t>
  </si>
  <si>
    <t>DM_4.20</t>
  </si>
  <si>
    <t>If at least one of the “required” column/fields is missing, the file cannot be processed, and an error message is shown: “Error: at least one of the required fields is missing from the file: &lt;missing claim_id&gt;.”</t>
  </si>
  <si>
    <t>Follow preconditions and steps for DM_4.4 for the file in the link to the far right.</t>
  </si>
  <si>
    <t>1. User selects the file in the link to the far right and begins the upload process.
2. User waits for upload to fail.</t>
  </si>
  <si>
    <t>Error: At least one required field is missing from the file. Details: missing [claim_id]</t>
  </si>
  <si>
    <t>https://drive.google.com/open?id=1YYaGtDS724SU0MSNnjOFYMR9aypLNe58</t>
  </si>
  <si>
    <t>DM_4.21</t>
  </si>
  <si>
    <t>Follow preconditions and steps for DM_4.20.</t>
  </si>
  <si>
    <t xml:space="preserve">1. User expands the details for the failed dataset.
2. User clicks the "Try again" button
3. User repeats DM_4.20 by reuploading the failed data set again and observes. </t>
  </si>
  <si>
    <t xml:space="preserve">The user is given the correct error described in DM_4.20. </t>
  </si>
  <si>
    <t>DM_4.22</t>
  </si>
  <si>
    <t>If at least one of the “required” column/fields is missing, the file cannot be processed, and an error message is shown: “Error: at least one of the required fields is missing from the file: &lt;missing line_id&gt;.”</t>
  </si>
  <si>
    <t>Error: At least one required field is missing from the file. Details: missing [line_id]</t>
  </si>
  <si>
    <t>FAIL</t>
  </si>
  <si>
    <t>P2BN-3336</t>
  </si>
  <si>
    <t>https://drive.google.com/open?id=13jZh-Nh836DI_6m0KEGKCWAuaO5gpf9H</t>
  </si>
  <si>
    <t>DM_4.23</t>
  </si>
  <si>
    <t>If at least one of the “required” column/fields is missing, the file cannot be processed, and an error message is shown: “Error: at least one of the required fields is missing from the file: &lt;missing patient_id&gt;.”</t>
  </si>
  <si>
    <t>Error: At least one required field is missing from the file. Details: missing [patient_id]</t>
  </si>
  <si>
    <t>https://drive.google.com/open?id=1teefUR5op_Po6OT1IEWqY1Sr2SOxFUNf</t>
  </si>
  <si>
    <t>DM_4.24</t>
  </si>
  <si>
    <t>If at least one of the “required” column/fields is missing, the file cannot be processed, and an error message is shown: “Error: at least one of the required fields is missing from the file: &lt;missing patient_discharge_status_code&gt;.”</t>
  </si>
  <si>
    <t>Error: At least one required field is missing from the file. Details: missing [patient_discharge_status_code]</t>
  </si>
  <si>
    <t>22.11.2019</t>
  </si>
  <si>
    <t>https://drive.google.com/open?id=19hcmqiDNT4lHV3_Igm_PSS-E6voxWr8f</t>
  </si>
  <si>
    <t>DM_4.25</t>
  </si>
  <si>
    <t>If at least one of the “required” column/fields is missing, the file cannot be processed, and an error message is shown: “Error: at least one of the required fields is missing from the file: &lt;missing billing_entity_npi&gt;.”</t>
  </si>
  <si>
    <t>Error: At least one required field is missing from the file. Details: missing [billing_entity_npi]</t>
  </si>
  <si>
    <t>https://drive.google.com/open?id=1TGbXm9vrAUeW0e97myw29haU3p59zM6x</t>
  </si>
  <si>
    <t>DM_4.26</t>
  </si>
  <si>
    <t>If at least one of the “required” column/fields is missing, the file cannot be processed, and an error message is shown: “Error: at least one of the required fields is missing from the file: &lt;missing billing_entity_taxonomy_code&gt;.”</t>
  </si>
  <si>
    <t>Error: At least one required field is missing from the file. Details: missing [billing_entity_taxonomy_code]</t>
  </si>
  <si>
    <t>https://drive.google.com/open?id=1tIix2hs172iCa4s9Yec-YhJukMgWAGK_</t>
  </si>
  <si>
    <t>DM_4.27</t>
  </si>
  <si>
    <t>If at least one of the “required” column/fields is missing, the file cannot be processed, and an error message is shown: “Error: at least one of the required fields is missing from the file: &lt;missing type_of_bill&gt;.”</t>
  </si>
  <si>
    <t>Error: At least one required field is missing from the file. Details: missing [type_of_bill]</t>
  </si>
  <si>
    <t>https://drive.google.com/open?id=1fXroT3ubB5gHyysKwrFpHE00bNkuyNXE</t>
  </si>
  <si>
    <t>DM_4.28</t>
  </si>
  <si>
    <t>If at least one of the “required” column/fields is missing, the file cannot be processed, and an error message is shown: “Error: at least one of the required fields is missing from the file: &lt;missing primary_diagnosis&gt;.”</t>
  </si>
  <si>
    <t>Error: At least one required field is missing from the file. Details: missing [primary_diagnosis]</t>
  </si>
  <si>
    <t>https://drive.google.com/open?id=13wz-wJGG6teFI7DEH0ReNx1UfgIQRk5C</t>
  </si>
  <si>
    <t>DM_4.29</t>
  </si>
  <si>
    <t>If at least one of the “required” column/fields is missing, the file cannot be processed, and an error message is shown: “Error: at least one of the required fields is missing from the file: &lt;missing secondary_diagnoses&gt;.”</t>
  </si>
  <si>
    <t>Error: At least one required field is missing from the file. Details: missing [secondary_diagnoses]</t>
  </si>
  <si>
    <t>https://drive.google.com/open?id=1iIus3N1sV8wGk_RLiy5DTEal3azkosev</t>
  </si>
  <si>
    <t>DM_4.30</t>
  </si>
  <si>
    <t>If at least one of the “required” column/fields is missing, the file cannot be processed, and an error message is shown: “Error: at least one of the required fields is missing from the file: &lt;missing primary_procedure&gt;.”</t>
  </si>
  <si>
    <t>Error: At least one required field is missing from the file. Details: missing [primary_procedure]</t>
  </si>
  <si>
    <t>https://drive.google.com/open?id=1Ui2izWfX_pQMj1ByuMTHyLEz_wXeARJ6</t>
  </si>
  <si>
    <t>DM_4.31</t>
  </si>
  <si>
    <t>If at least one of the “required” column/fields is missing, the file cannot be processed, and an error message is shown: “Error: at least one of the required fields is missing from the file: &lt;missing secondary_procedures&gt;.”</t>
  </si>
  <si>
    <t>Error: At least one required field is missing from the file. Details: missing [secondary_procedures]</t>
  </si>
  <si>
    <t>https://drive.google.com/open?id=1sD2Gr_GJIfhb4eD1loqcdXUhKa3RzStU</t>
  </si>
  <si>
    <t>DM_4.32</t>
  </si>
  <si>
    <t>If at least one of the “required” column/fields is missing, the file cannot be processed, and an error message is shown: “Error: at least one of the required fields is missing from the file: &lt;missing LOB&gt;.”</t>
  </si>
  <si>
    <t>Error: At least one required field is missing from the file. Details: missing [LOB]</t>
  </si>
  <si>
    <t>https://drive.google.com/open?id=1x8NRxMzA4xOZyq6dK1FirdrUFf8XPMYV</t>
  </si>
  <si>
    <t>DM_4.33</t>
  </si>
  <si>
    <t>If at least one of the “required” column/fields is missing, the file cannot be processed, and an error message is shown: “Error: at least one of the required fields is missing from the file: &lt;missing ms-drg&gt;.”</t>
  </si>
  <si>
    <t>Error: At least one required field is missing from the file. Details: missing [ms_drg]</t>
  </si>
  <si>
    <t>https://drive.google.com/open?id=1HAU6uQO3c2WM0PlQal6-pVQO1mdyyX_i</t>
  </si>
  <si>
    <t>DM_4.34</t>
  </si>
  <si>
    <t>If at least one of the “required” column/fields is missing, the file cannot be processed, and an error message is shown: “Error: at least one of the required fields is missing from the file: &lt;missing claim_begin_date&gt;.”</t>
  </si>
  <si>
    <t>Error: At least one required field is missing from the file. Details: missing [claim_begin_date]</t>
  </si>
  <si>
    <t>25.11.2019</t>
  </si>
  <si>
    <t>https://drive.google.com/open?id=1cq1727u_wIC9-mZ155lH3POTKgRbeRSU</t>
  </si>
  <si>
    <t>DM_4.35</t>
  </si>
  <si>
    <t>If at least one of the “required” column/fields is missing, the file cannot be processed, and an error message is shown: “Error: at least one of the required fields is missing from the file: &lt;missing claim_end_date&gt;.”</t>
  </si>
  <si>
    <t>Error: At least one required field is missing from the file. Details: missing [claim_end_date]</t>
  </si>
  <si>
    <t>https://drive.google.com/open?id=1s5LBJeqJHs_wpYRCESTjTcuENtAk0Lii</t>
  </si>
  <si>
    <t>DM_4.36</t>
  </si>
  <si>
    <t>If at least one of the “required” column/fields is missing, the file cannot be processed, and an error message is shown: “Error: at least one of the required fields is missing from the file: &lt;missing place_of_service&gt;.”</t>
  </si>
  <si>
    <t>Error: At least one required field is missing from the file. Details: missing [place_of_service]</t>
  </si>
  <si>
    <t>https://drive.google.com/open?id=157ae3RrjlyRe86w2MNd23QL5_JM_mAbN</t>
  </si>
  <si>
    <t>DM_4.37</t>
  </si>
  <si>
    <t>If at least one of the “required” column/fields is missing, the file cannot be processed, and an error message is shown: “Error: at least one of the required fields is missing from the file: &lt;missing hcpcs_hipps&gt;.”</t>
  </si>
  <si>
    <t>Error: At least one required field is missing from the file. Details: missing [hcpcs_hipps]</t>
  </si>
  <si>
    <t>https://drive.google.com/open?id=16ZrE7hSxMLs5K2el8AZcrBPH7TSE5KE6</t>
  </si>
  <si>
    <t>DM_4.38</t>
  </si>
  <si>
    <t>If at least one of the “required” column/fields is missing, the file cannot be processed, and an error message is shown: “Error: at least one of the required fields is missing from the file: &lt;missing betos_code&gt;.”</t>
  </si>
  <si>
    <t>Error: At least one required field is missing from the file. Details: missing [betos_code]</t>
  </si>
  <si>
    <t>https://drive.google.com/open?id=1UKnMzj5mLbNQfGEAPVn24jRpMXGGezFF</t>
  </si>
  <si>
    <t>DM_4.39</t>
  </si>
  <si>
    <t>If at least one of the “required” column/fields is missing, the file cannot be processed, and an error message is shown: “Error: at least one of the required fields is missing from the file: &lt;missing revenue_code&gt;.”</t>
  </si>
  <si>
    <t>Error: At least one required field is missing from the file. Details: missing [revenue_code]</t>
  </si>
  <si>
    <t>https://drive.google.com/open?id=1K3-6uEQruuZ5Ru6ebq0LHs-Sdvc74icK</t>
  </si>
  <si>
    <t>DM_4.40</t>
  </si>
  <si>
    <t>If at least one of the “required” column/fields is missing, the file cannot be processed, and an error message is shown: “Error: at least one of the required fields is missing from the file: &lt;missing line_amount&gt;.”</t>
  </si>
  <si>
    <t>Error: At least one required field is missing from the file. Details: missing [line_amount]</t>
  </si>
  <si>
    <t>https://drive.google.com/open?id=1b_lBTU_l_bjOBuwsR9DQndaDQNkkQmww</t>
  </si>
  <si>
    <t>DM_4.41</t>
  </si>
  <si>
    <t>If at least one of the “required” column/fields is missing, the file cannot be processed, and an error message is shown: “Error: at least one of the required fields is missing from the file: &lt;missing claim_amount&gt;.”</t>
  </si>
  <si>
    <t>Error: At least one required field is missing from the file. Details: missing [claim_amount]</t>
  </si>
  <si>
    <t>https://drive.google.com/open?id=1DnGtUyLnTe_EGzBL6X8pIDdx-b2wttG9</t>
  </si>
  <si>
    <t>DM_4.42</t>
  </si>
  <si>
    <t>The field values of the above mentioned fields should be unique. Otherwise, the file cannot be processed, and an error is shown “Error: at least one of the column fields is duplicated” or “Error: At least one required field is not unique in the file. Details: not unique [claim_id]”.</t>
  </si>
  <si>
    <t>Error: At least one required field is not unique in the file. Details: not unique [claim_id]</t>
  </si>
  <si>
    <t>https://drive.google.com/open?id=1HWMJl8e4gdv3VlRdp6HjAg3kWydwPoEJ</t>
  </si>
  <si>
    <t>DM_4.43</t>
  </si>
  <si>
    <t>The field values of the above mentioned fields should be unique. Otherwise, the file cannot be processed, and an error is shown “Error: at least one of the column fields is duplicated” or “Error: At least one required field is not unique in the file. Details: not unique [line_id]”.</t>
  </si>
  <si>
    <t>Error: At least one required field is not unique in the file. Details: not unique [line_id]</t>
  </si>
  <si>
    <t>https://drive.google.com/open?id=1Zq1YbSmlg-IMIkWpi9pN1KmOlabYXAaa</t>
  </si>
  <si>
    <t>DM_4.44</t>
  </si>
  <si>
    <t>The field values of the above mentioned fields should be unique. Otherwise, the file cannot be processed, and an error is shown “Error: at least one of the column fields is duplicated” or “Error: At least one required field is not unique in the file. Details: not unique [patient_id]”.</t>
  </si>
  <si>
    <t>Error: At least one required field is not unique in the file. Details: not unique [patient_id]</t>
  </si>
  <si>
    <t>https://drive.google.com/open?id=1irDZ4k2o-ekqbB8AUve4etst6MFdq0Ec</t>
  </si>
  <si>
    <t>DM_4.45</t>
  </si>
  <si>
    <t>The field values of the above mentioned fields should be unique. Otherwise, the file cannot be processed, and an error is shown “Error: at least one of the column fields is duplicated” or “Error: At least one required field is not unique in the file. Details: not unique [patient_discharge_status_code]”.</t>
  </si>
  <si>
    <t>Error: At least one required field is not unique in the file. Details: not unique [patient_discharge_status_code]</t>
  </si>
  <si>
    <t>https://drive.google.com/open?id=1As1jA0AzU6UQGsLWDNpVqe-H11sAv-wC</t>
  </si>
  <si>
    <t>DM_4.46</t>
  </si>
  <si>
    <t>The field values of the above mentioned fields should be unique. Otherwise, the file cannot be processed, and an error is shown “Error: at least one of the column fields is duplicated” or “Error: At least one required field is not unique in the file. Details: not unique [billing_entity_npi]”.</t>
  </si>
  <si>
    <t>Error: At least one required field is not unique in the file. Details: not unique [billing_entity_npi]</t>
  </si>
  <si>
    <t>https://drive.google.com/open?id=1ETmyypMaNRzS97cmaKf2g-Sisswqsn0o</t>
  </si>
  <si>
    <t>DM_4.47</t>
  </si>
  <si>
    <t>The field values of the above mentioned fields should be unique. Otherwise, the file cannot be processed, and an error is shown “Error: at least one of the column fields is duplicated” or “Error: At least one required field is not unique in the file. Details: not unique [billing_entity_taxonomy_code]”.</t>
  </si>
  <si>
    <t>Error: At least one required field is not unique in the file. Details: not unique [billing_entity_taxonomy_code]</t>
  </si>
  <si>
    <t>https://drive.google.com/open?id=1qw0B7lAh5FwpFfteVl9Rb19UIKHyNSar</t>
  </si>
  <si>
    <t>DM_4.47.1</t>
  </si>
  <si>
    <t>The field values of 'lob' field should be unique. Otherwise, the file cannot be processed, and an error is shown “Error: at least one of the column fields is duplicated” or “Error: At least one required field is not unique in the file. Details: not unique [lob]".</t>
  </si>
  <si>
    <t xml:space="preserve">DS file containing 2 rows with non-empty and duplicated LOB value in 'lob' column.
User should be logged in and in dataset panel. </t>
  </si>
  <si>
    <t>1. User selects the file in the link to the far right and begins the upload process.
2. User waits for upload to complete.</t>
  </si>
  <si>
    <t>Error: At least one required field is not unique in the file. Details: not unique [lob]</t>
  </si>
  <si>
    <t>DM_4.48</t>
  </si>
  <si>
    <t>The field values of the above mentioned fields should be unique. Otherwise, the file cannot be processed, and an error is shown “Error: at least one of the column fields is duplicated” or “Error: At least one required field is not unique in the file. Details: not unique [type_of_bill]”.</t>
  </si>
  <si>
    <t>Error: At least one required field is not unique in the file. Details: not unique [type_of_bill]</t>
  </si>
  <si>
    <t>https://drive.google.com/open?id=1Ca6cn-sjDhIwXnPXAw5IvtnNXbsjEiWQ</t>
  </si>
  <si>
    <t>DM_4.49</t>
  </si>
  <si>
    <t>The field values of the above mentioned fields should be unique. Otherwise, the file cannot be processed, and an error is shown “Error: at least one of the column fields is duplicated” or “Error: At least one required field is not unique in the file. Details: not unique [primary_diagnosis]”.</t>
  </si>
  <si>
    <t>Error: At least one required field is not unique in the file. Details: not unique [primary_diagnosis]</t>
  </si>
  <si>
    <t>https://drive.google.com/open?id=1TVreOQXRpR7jbtgazDhgBqfiHxvBq0tE</t>
  </si>
  <si>
    <t>DM_4.50</t>
  </si>
  <si>
    <t>The field values of the above mentioned fields should be unique. Otherwise, the file cannot be processed, and an error is shown “Error: at least one of the column fields is duplicated” or “Error: At least one required field is not unique in the file. Details: not unique [secondary_diagnosis]”.</t>
  </si>
  <si>
    <t>Error: At least one required field is not unique in the file. Details: not unique [secondary_diagnoses]</t>
  </si>
  <si>
    <t>https://drive.google.com/open?id=1FDeC27rIKq_ZUGeqRUL2ZLfKLBvm14l6</t>
  </si>
  <si>
    <t>DM_4.51</t>
  </si>
  <si>
    <t>The field values of the above mentioned fields should be unique. Otherwise, the file cannot be processed, and an error is shown “Error: at least one of the column fields is duplicated” or “Error: At least one required field is not unique in the file. Details: not unique [primary_procedure]”.</t>
  </si>
  <si>
    <t>Error: At least one required field is not unique in the file. Details: not unique [primary_procedure]</t>
  </si>
  <si>
    <t>https://drive.google.com/open?id=1_zQQPQLztbNRNgeKVba0bbRic1CL3Q5U</t>
  </si>
  <si>
    <t>DM_4.52</t>
  </si>
  <si>
    <t>The field values of the above mentioned fields should be unique. Otherwise, the file cannot be processed, and an error is shown “Error: at least one of the column fields is duplicated” or “Error: At least one required field is not unique in the file. Details: not unique [secondary_procedures]”.</t>
  </si>
  <si>
    <t>Error: At least one required field is not unique in the file. Details: not unique [secondary_procedures]</t>
  </si>
  <si>
    <t>https://drive.google.com/open?id=1hxZWGzW_I6ubOVJVVMVi_xiYo3Zrlz5P</t>
  </si>
  <si>
    <t>DM_4.53</t>
  </si>
  <si>
    <t>The field values of the above mentioned fields should be unique. Otherwise, the file cannot be processed, and an error is shown “Error: at least one of the column fields is duplicated” or “Error: At least one required field is not unique in the file. Details: not unique [LOB]”.</t>
  </si>
  <si>
    <t>Error: At least one required field is not unique in the file. Details: not unique [LOB]</t>
  </si>
  <si>
    <t>https://drive.google.com/open?id=1vtuG-rLIJ-Lb2nh8KZ-YDmOLBwDXlWzM</t>
  </si>
  <si>
    <t>DM_4.54</t>
  </si>
  <si>
    <t>The field values of the above mentioned fields should be unique. Otherwise, the file cannot be processed, and an error is shown “Error: at least one of the column fields is duplicated” or “Error: At least one required field is not unique in the file. Details: not unique [ms-drg]”.</t>
  </si>
  <si>
    <t>Error: At least one required field is not unique in the file. Details: not unique [ms_drg]</t>
  </si>
  <si>
    <t>https://drive.google.com/open?id=1BdfXy7cxANL-pViLRikBw4lAVjty5_9h</t>
  </si>
  <si>
    <t>DM_4.55</t>
  </si>
  <si>
    <t>The field values of the above mentioned fields should be unique. Otherwise, the file cannot be processed, and an error is shown “Error: at least one of the column fields is duplicated” or “Error: At least one required field is not unique in the file. Details: not unique [claim_begin_date]”.</t>
  </si>
  <si>
    <t>Error: At least one required field is not unique in the file. Details: not unique [claim_begin_date]</t>
  </si>
  <si>
    <t>https://drive.google.com/open?id=1esnPKf4SsLx44cu-homWZDzIiAh5oJxQ</t>
  </si>
  <si>
    <t>DM_4.56</t>
  </si>
  <si>
    <t>The field values of the above mentioned fields should be unique. Otherwise, the file cannot be processed, and an error is shown “Error: at least one of the column fields is duplicated” or “Error: At least one required field is not unique in the file. Details: not unique [claim_end_date]”.</t>
  </si>
  <si>
    <t>Error: At least one required field is not unique in the file. Details: not unique [claim_end_date]</t>
  </si>
  <si>
    <t>https://drive.google.com/open?id=12BJ6qoVdKKR_HiXvY-D12yNNYq_2yQj8</t>
  </si>
  <si>
    <t>DM_4.57</t>
  </si>
  <si>
    <t>The field values of the above mentioned fields should be unique. Otherwise, the file cannot be processed, and an error is shown “Error: at least one of the column fields is duplicated” or “Error: At least one required field is not unique in the file. Details: not unique [place_of_service]”.</t>
  </si>
  <si>
    <t>Error: At least one required field is not unique in the file. Details: not unique [place_of_service]</t>
  </si>
  <si>
    <t>https://drive.google.com/open?id=1t_NHL3SmGnuvqK0Ql5SMIv5vcIvFg0LZ</t>
  </si>
  <si>
    <t>DM_4.58</t>
  </si>
  <si>
    <t>The field values of the above mentioned fields should be unique. Otherwise, the file cannot be processed, and an error is shown “Error: at least one of the column fields is duplicated” or “Error: At least one required field is not unique in the file. Details: not unique [hcpcs_hipps]”.</t>
  </si>
  <si>
    <t>Error: At least one required field is not unique in the file. Details: not unique [hcpcs_hipps]</t>
  </si>
  <si>
    <t>https://drive.google.com/open?id=1fJ05fuwU5wOopINqjzO4mqY_6X5tDp5B</t>
  </si>
  <si>
    <t>DM_4.59</t>
  </si>
  <si>
    <t>The field values of the above mentioned fields should be unique. Otherwise, the file cannot be processed, and an error is shown “Error: at least one of the column fields is duplicated” or “Error: At least one required field is not unique in the file. Details: not unique [betos_code]”.</t>
  </si>
  <si>
    <t>Error: At least one required field is not unique in the file. Details: not unique [betos_code]</t>
  </si>
  <si>
    <t>https://drive.google.com/open?id=1jG66CglJY4HOOfo82cVcRCYrfPINVZ80</t>
  </si>
  <si>
    <t>DM_4.60</t>
  </si>
  <si>
    <t>The field values of the above mentioned fields should be unique. Otherwise, the file cannot be processed, and an error is shown “Error: at least one of the column fields is duplicated” or “Error: At least one required field is not unique in the file. Details: not unique [revenue_code]”.</t>
  </si>
  <si>
    <t>Error: At least one required field is not unique in the file. Details: not unique [revenue_code]</t>
  </si>
  <si>
    <t>https://drive.google.com/open?id=10G1XjQ70R80Fz48mQ0kybfjO2Gym57F0</t>
  </si>
  <si>
    <t>DM_4.61</t>
  </si>
  <si>
    <t>The field values of the above mentioned fields should be unique. Otherwise, the file cannot be processed, and an error is shown “Error: at least one of the column fields is duplicated” or “Error: At least one required field is not unique in the file. Details: not unique [line_amount]”.</t>
  </si>
  <si>
    <t>Error: At least one required field is not unique in the file. Details: not unique [line_amount]</t>
  </si>
  <si>
    <t>https://drive.google.com/open?id=1sglp9UHmN0rYon5oNLKL1OZZXXTCoW-B</t>
  </si>
  <si>
    <t>DM_4.62</t>
  </si>
  <si>
    <t>The field values of the above mentioned fields should be unique. Otherwise, the file cannot be processed, and an error is shown “Error: at least one of the column fields is duplicated” or “Error: At least one required field is not unique in the file. Details: not unique [claim_amount]”.</t>
  </si>
  <si>
    <t>Error: At least one required field is not unique in the file. Details: not unique [claim_amount]</t>
  </si>
  <si>
    <t>https://drive.google.com/open?id=1Rh2x9dCIK3Eoaitz7cD0Ga5hcGYrL0i6</t>
  </si>
  <si>
    <t>DM_4.63</t>
  </si>
  <si>
    <t>If the field value data type is not met when the user clicks on “Upload” button, the file cannot be processed and an error is shown: “Error: Unsupported data type detected in columns &lt;column names if more than one column requirements is not met&gt;. Details: [example bad value]”.
E.g. if the claim_id is float/text, then the error should be shown.</t>
  </si>
  <si>
    <t>Follow preconditions and steps for DM_4.4 with a file that has invalid format.</t>
  </si>
  <si>
    <t>1. User waits for upload to fail.</t>
  </si>
  <si>
    <t>User is given the proper error message in the description.</t>
  </si>
  <si>
    <t>DM_4.64</t>
  </si>
  <si>
    <t>In the input file, claim_id data type is a string. This test file contains a claim id with letters, numbers and punctuation</t>
  </si>
  <si>
    <t>File should be uploaded correctly.</t>
  </si>
  <si>
    <t>https://drive.google.com/open?id=1q6C4YgeNKdUzyGc4fwAFdeDby7iL01Qz</t>
  </si>
  <si>
    <t>DM_4.65</t>
  </si>
  <si>
    <t>In the input file, line_id data type needs to be integer. This test file contains line_ids containing a letter and a question mark</t>
  </si>
  <si>
    <t>File should not be uploaded and the processing status should say failed. An error message should say Error: Unsupported data type detected in column 'line_id'. Details: example bad value [1A]</t>
  </si>
  <si>
    <t>https://drive.google.com/open?id=1TUcxlaviPSeEQuPgE_U6wt0yqiVFb1yb</t>
  </si>
  <si>
    <t>DM_4.66</t>
  </si>
  <si>
    <t>In the input file, line_id data type needs to be integer. This test file contains line_ids contains floats</t>
  </si>
  <si>
    <t>File should not be uploaded and the processing status should say failed. An error message should say Error: Unsupported data type detected in column 'line_id'. Details: example bad value [1.00]</t>
  </si>
  <si>
    <t>https://drive.google.com/open?id=1mOdXXc5bDmTLLIjdUwNb6JrWz2H8-LJi</t>
  </si>
  <si>
    <t>DM_4.67</t>
  </si>
  <si>
    <t>In the input file, patient_id data type is a string. This test file contains patient_ids with numbers, letters and punctuation.</t>
  </si>
  <si>
    <t>https://drive.google.com/open?id=1IVmfCu13YZ8g1ivkjeT8gtVOFwCQSj5l</t>
  </si>
  <si>
    <t>DM_4.68</t>
  </si>
  <si>
    <t>In the input file, patient_discharge_status_code data type needs to be integer. This test file contains patient_discharge_status_codes as strings</t>
  </si>
  <si>
    <t>File should not be uploaded and the processing status should say failed. An error message should say Error: Unsupported data type detected in column 'patient_discharge_status_code'. Details: example bad value [good]</t>
  </si>
  <si>
    <t>https://drive.google.com/open?id=1ieMsuRL71en8nXbKuvurozkq4mpuocR6</t>
  </si>
  <si>
    <t>DM_4.69</t>
  </si>
  <si>
    <t>In the input file, patient_discharge_status_code data type needs to be integer. This test file contains patient_discharge_status_codes as floats</t>
  </si>
  <si>
    <t>File should not be uploaded and the processing status should say failed. An error message should say Error: Unsupported data type detected in column 'patient_discharge_status_code'. Details: example bad value [30.00]</t>
  </si>
  <si>
    <t>https://drive.google.com/open?id=1wUWpuDrrJ_O4dYBMsNuKjWsyHgMphm-Q</t>
  </si>
  <si>
    <t>DM_4.70</t>
  </si>
  <si>
    <t>In the input file, billing_entity_npi data type needs to be integer. This test data includes billing_entity_npis as strings</t>
  </si>
  <si>
    <t>File should not be uploaded and the processing status should say failed. An error message should say Error: Unsupported data type detected in column 'billing_entity_npi'. Details: example bad value [16997two1324]</t>
  </si>
  <si>
    <t>https://drive.google.com/open?id=1po-pWtDcaoJb7XU3zixKgD0u5eg2nnic</t>
  </si>
  <si>
    <t>DM_4.71</t>
  </si>
  <si>
    <t>In the input file, billing_entity_npi data type needs to be integer. This test data includes billing_entity_npis as floats</t>
  </si>
  <si>
    <t>File should not be uploaded and the processing status should say failed. An error message should say Error: Unsupported data type detected in column 'billing_entity_npi'. Details: example bad value [16997213.24]</t>
  </si>
  <si>
    <t>https://drive.google.com/open?id=1Rp-QW_DR_FSEBrhDoGznpVuB4Kkj7P7B</t>
  </si>
  <si>
    <t>DM_4.72</t>
  </si>
  <si>
    <t>In the input file, primary diagnosis codes should not contain separators</t>
  </si>
  <si>
    <t>File should not be uploaded and the processing status should say failed. An error message should say Error: Unsupported data type detected in column 'primary_diagnosis'. Details: example bad value [V58.75]</t>
  </si>
  <si>
    <t>https://drive.google.com/open?id=1a12JPkVsxrq3NxfrVCuNriXpSa_Qzjfw</t>
  </si>
  <si>
    <t>DM_4.73</t>
  </si>
  <si>
    <t>In the input file, secondary_diagnoses data type needs to be separated by "/". In this test file secondary diagnoses are separated by ", "</t>
  </si>
  <si>
    <t xml:space="preserve">File should not be uploaded and the processing status should say failed. An error message should say Error: Unsupported data type detected in column 'secondary_diagnoses'. Details: example bad value [72887,5990,4019,5939,V552,49320,4439,72190,30000,53081,2449]
</t>
  </si>
  <si>
    <t>https://drive.google.com/open?id=121lUYLGQ1RqARjINKOgfVjwFzOi0Thp7</t>
  </si>
  <si>
    <t>DM_4.74</t>
  </si>
  <si>
    <t>In the input file, primary_procedure should not contain code separators</t>
  </si>
  <si>
    <t>File should not be uploaded and the processing status should say failed. An error message should say Error: Unsupported data type detected in column 'primary_procedure'. Details: example bad value [45.16]</t>
  </si>
  <si>
    <t>https://drive.google.com/open?id=1pQLr8S7bncbO92kxll5vnoFzh3iucthI</t>
  </si>
  <si>
    <t>DM_4.75</t>
  </si>
  <si>
    <t>In the input file, ms_drg data type needs to be integer. This file contains strings.</t>
  </si>
  <si>
    <t>File should not be uploaded and the processing status should say failed. An error message should say Error: Unsupported data type detected in column 'ms_drg'. Details: example bad value [sza]</t>
  </si>
  <si>
    <t>https://drive.google.com/open?id=1yh9WW3UhowvDd5KJ9ChJ6_J1-HmtyaJM</t>
  </si>
  <si>
    <t>DM_4.76</t>
  </si>
  <si>
    <t>In the input file, ms_drg data type needs to be integer. This file contains floats.</t>
  </si>
  <si>
    <t>File should not be uploaded and the processing status should say failed. An error message should say Error: Unsupported data type detected in column 'ms_drg'. Details: example bad value [641.00]</t>
  </si>
  <si>
    <t>https://drive.google.com/open?id=16j_huG61Sf5wWJewv5fT7hE4mQnOXwZa</t>
  </si>
  <si>
    <t>DM_4.77</t>
  </si>
  <si>
    <t>In the input file, claim_begin_date data type needs to be date (yyyy-mm-dd), this file contains dates which are (mm/dd/yyyy)</t>
  </si>
  <si>
    <t>File should not be uploaded and the processing status should say failed. An error message should say Error: Unsupported data type detected in column 'claim_begin_date'. Details: example bad value [11/4/2011]</t>
  </si>
  <si>
    <t>https://drive.google.com/open?id=1OEqHcVQisJ8IjipnBrzG0MPJvTeZtNih</t>
  </si>
  <si>
    <t>DM_4.78</t>
  </si>
  <si>
    <t>In the input file, claim_end_date data type needs to be date (yyyy-mm-dd), this file contains dates which are (mm/dd/yyyy)</t>
  </si>
  <si>
    <t>File should not be uploaded and the processing status should say failed. An error message should say Error: Unsupported data type detected in column 'claim_end_date'. Details: example bad value [12/30/2011]</t>
  </si>
  <si>
    <t>https://drive.google.com/open?id=1Fo4NQZZHFKdqyDTofYknvLNRsHPGhSDQ</t>
  </si>
  <si>
    <t>DM_4.79</t>
  </si>
  <si>
    <t>In the input file, claim_amount data type needs to be decimal. This file contains a string</t>
  </si>
  <si>
    <t>File should not be uploaded and the processing status should say failed. An error message should say Error: Unsupported data type detected in column 'claim_amount'. Details: example bad value [billz]</t>
  </si>
  <si>
    <t>https://drive.google.com/open?id=1hfnCwO_RcvZMw_yFSaVSdOzweTtqsJZO</t>
  </si>
  <si>
    <t>DM_4.80</t>
  </si>
  <si>
    <t>In the input file, place_of_service data type needs to be integer. This file contains strings.</t>
  </si>
  <si>
    <t>File should not be uploaded and the processing status should say failed. An error message should say Error: Unsupported data type detected in column 'place_of_service'. Details: example bad value [ER]</t>
  </si>
  <si>
    <t>https://drive.google.com/open?id=16ge6Bmt5u7YjBp5xrurDaXHgOixgnSum</t>
  </si>
  <si>
    <t>DM_4.81</t>
  </si>
  <si>
    <t>In the input file, place_of_service data type needs to be integer. This file contains floats.</t>
  </si>
  <si>
    <t>File should not be uploaded and the processing status should say failed. An error message should say Error: Unsupported data type detected in column 'place_of_service'. Details: example bad value [21.00]</t>
  </si>
  <si>
    <t>https://drive.google.com/open?id=1_myzXHKOU6psfUvMySshYou2cP9vUFWA</t>
  </si>
  <si>
    <t>DM_4.82</t>
  </si>
  <si>
    <t>In the input file, line_amount data type needs to be decimal. This file contains strings</t>
  </si>
  <si>
    <t>File should not be uploaded and the processing status should say failed. An error message should say Error: Unsupported data type detected in column 'line_amount'. Details: example bad value [NA]</t>
  </si>
  <si>
    <t>https://drive.google.com/open?id=1nqe3t-2mJ9BKD12YsEc23ESFF2uHZEP5</t>
  </si>
  <si>
    <t>DM_4.86</t>
  </si>
  <si>
    <t>If any claim_id is empty, that row is dropped (This file contains empty claim_ids)</t>
  </si>
  <si>
    <t>File should be uploaded and the processing status should say finished. "Dropped records number" should contain a positive number in "Claim id is empty" row. In this case it is 30.</t>
  </si>
  <si>
    <t>Num. of dropped record is correctly (30) but the name of row is 'Blank claim ID', also dont see "Dropped records number" column/row. 'uploading details' table currnetly looking like:
https://drive.google.com/open?id=1KQKyFbUA_AxOfVNFZuCtxb6mnQWTzxzK</t>
  </si>
  <si>
    <t>https://drive.google.com/open?id=1b7sHOShRNPSNVqSqUS0AuPXmLXI7wGoz</t>
  </si>
  <si>
    <t>DM_4.86.1</t>
  </si>
  <si>
    <t>If any LOB value is blank, that row is dropped (This file contains empty LOB)</t>
  </si>
  <si>
    <t xml:space="preserve">DS file containing 1 row with non-empty LOB value in 'lob' column + 1 row with empty LOB value in 'lob' column.
User should be logged in and in dataset panel. </t>
  </si>
  <si>
    <t>File should be uploaded and the processing status should say finished. "Dropped records number" should contain a positive number in "Blank LOB" row. In this case it is 1.</t>
  </si>
  <si>
    <t>DM_4.87</t>
  </si>
  <si>
    <t>If any primary_diagnosis is empty, that row is dropped (This file contains empty primary diagnoses)</t>
  </si>
  <si>
    <t>File should be uploaded and the processing status should say finished. "Dropped records number" should contain positive number in "Primary diagnosis is empty" row. In this case it is 30.</t>
  </si>
  <si>
    <t>https://drive.google.com/open?id=1ffTS8o6lLPPpKwDAyBDcMlaS6tvBW7-X</t>
  </si>
  <si>
    <t>DM_4.88</t>
  </si>
  <si>
    <t>If any claim_begin_date is empty, that row is dropped (This file contains empty claim_begin_dates)</t>
  </si>
  <si>
    <t>File should be uploaded and the processing status should say finished. "Dropped records number" should contain positive number in "Claim begin date is empty" row.</t>
  </si>
  <si>
    <t>https://drive.google.com/open?id=151L1TUfFtFq8L85pI75FDeJnbG5x_SOH</t>
  </si>
  <si>
    <t>DM_4.89</t>
  </si>
  <si>
    <t>If any claim_end_date is empty, that row is dropped (This file contains empty claim_end_dates)</t>
  </si>
  <si>
    <t>File should be uploaded and the processing status should say finished. "Dropped records number" should contain positive number in "Claim end date is empty" row.</t>
  </si>
  <si>
    <t>https://drive.google.com/open?id=1p5Z-gFpOJbQk1ZjVIEuTIDY0HwTIlMfj</t>
  </si>
  <si>
    <t>DM_4.90</t>
  </si>
  <si>
    <t>If any claim_amount is empty, the claim amount should be calculated from the line_amounts</t>
  </si>
  <si>
    <t>File should be uploaded and the processing status should say finished. "Dropped records number" should contain only '0'. Claim amount is calculated from line_amount.</t>
  </si>
  <si>
    <t>https://drive.google.com/open?id=1XvgtL-4QdyhWwnTQ3wc66VinpKkrnAgj</t>
  </si>
  <si>
    <t>DM_4.91</t>
  </si>
  <si>
    <t>If any claim_amount is negative, the patient history is dropped</t>
  </si>
  <si>
    <t>File should be uploaded and the processing status should say finished. Some claims should be dropped for having negative claim amounts.</t>
  </si>
  <si>
    <t>https://drive.google.com/open?id=11F3f9gC_dYa9cWEg0UcUm9iZ2TTlXAmh</t>
  </si>
  <si>
    <t>DM_4.92</t>
  </si>
  <si>
    <t>If patient_id is missing, that row is dropped (This file contains empty patient_ids)</t>
  </si>
  <si>
    <t>File should be uploaded and the processing status should say finished. Record of rows without patient ID should be positive.</t>
  </si>
  <si>
    <t>https://drive.google.com/open?id=1aetptxrJcwhJXNalfLxHRXF1qt_aIVR6</t>
  </si>
  <si>
    <t>DM_4.93</t>
  </si>
  <si>
    <t>If claim_type in (AC, HHA, SNF, HS, IRF, LTCH) and billing_entity_npi is empty, that row is dropped. This file contains missing npis</t>
  </si>
  <si>
    <t>File should be uploaded and the processing status should say finished. Record of "dropped claim lines without npi" should be positive.</t>
  </si>
  <si>
    <t>https://drive.google.com/open?id=1d2JW3D4QWx4LDeCQxyScidg0SHUv6pNT</t>
  </si>
  <si>
    <t>DM_4.94</t>
  </si>
  <si>
    <t>If claim_type is AC and ms-DRG is empty, the row is dropped (This file contains empty ms-DRGs with AC claim_types)</t>
  </si>
  <si>
    <t>File should be uploaded and the processing status should say finished. Record of patient without drg for acute will be dropped.</t>
  </si>
  <si>
    <t>https://drive.google.com/open?id=1RMkVGtfu7Pfq42SlmmGqZAbNfGvToNdD</t>
  </si>
  <si>
    <t>DM_4.95</t>
  </si>
  <si>
    <t>If claim_type is AC and ms-DRG is not in the reference table (see Notes (Actual results)), that row is dropped (this file contains AC claim types with invalid DRGs)</t>
  </si>
  <si>
    <t>File should be uploaded and the processing status should say finished. The rows with invalid drg for acute will be dropped.</t>
  </si>
  <si>
    <t>https://drive.google.com/open?id=1F7jDzC50M8bA4dD9C9IzUaRVk4LZdBLv</t>
  </si>
  <si>
    <t>DM_4.96</t>
  </si>
  <si>
    <t>If claim_type is AC and patient_discharge_status_code is empty, that row (this file contains AC claim types with empty patient_status_codes)</t>
  </si>
  <si>
    <t>File should be uploaded and the processing status should say finished. 30 rows should be dropped from this file due to patient_status_code.</t>
  </si>
  <si>
    <t>https://drive.google.com/open?id=1lczoGKWv8npytRp0Fpgu_I3xuBGhhnP4</t>
  </si>
  <si>
    <t>DM_4.97</t>
  </si>
  <si>
    <t>If any claim_end_date is earlier than claim_begin_date, then claim_end_date is changed to the claim_begin_date (this file contains some claim_end_date prior to claim_begin_date)</t>
  </si>
  <si>
    <t>File should be uploaded and the processing status should say finished. The dates should be corrected and no claims should be dropped because of dates.</t>
  </si>
  <si>
    <t>https://drive.google.com/open?id=18cLWplIvf4EXqqg1XYIwNWg2Gua8gfu4</t>
  </si>
  <si>
    <t>DM_4.98</t>
  </si>
  <si>
    <t>If any claim has different values for patient ID, the patient histories are dropped (this file contains different patient_ids for the same claim)</t>
  </si>
  <si>
    <t>File should not be uploaded and the processing status should say failed. All rows should be dropped.</t>
  </si>
  <si>
    <t>Error Typo "Error:There is no claims for further processing."</t>
  </si>
  <si>
    <t>https://drive.google.com/open?id=1-4vtoxTtQtGf19bOiPZesYuA-3NnT0v1</t>
  </si>
  <si>
    <t>DM_4.99</t>
  </si>
  <si>
    <t>If any claim has different values for patient_discharge_status_code, the patient history is dropped</t>
  </si>
  <si>
    <t>File should not be uploaded. All rows should be dropped.</t>
  </si>
  <si>
    <t>https://drive.google.com/open?id=1equ9itRnZF3uOLf4se-WvTmP_CHtfj4V</t>
  </si>
  <si>
    <t>DM_4.100</t>
  </si>
  <si>
    <t>If any claim has different values for billing_entity_npi, the patient histories is dropped</t>
  </si>
  <si>
    <t>https://drive.google.com/open?id=1yU9F8m_-4ECZMSnv1Bdq51xYUck3YORb</t>
  </si>
  <si>
    <t>DM_4.101</t>
  </si>
  <si>
    <t>If any claim has different values for primary_diagnosis, the patient history is dropped</t>
  </si>
  <si>
    <t>https://drive.google.com/open?id=114TYnNdLx1HvGt1Tzx9RFX0pUITgfVTh</t>
  </si>
  <si>
    <t>DM_4.102</t>
  </si>
  <si>
    <t>If any claim has different values for claim_type, the patient history is dropped</t>
  </si>
  <si>
    <t>https://drive.google.com/open?id=1nPQETolBmNThXUD7CDwy_yay93ve__eI</t>
  </si>
  <si>
    <t>DM_4.103</t>
  </si>
  <si>
    <t>If any claim has different values for ms_drg, the patient history is dropped</t>
  </si>
  <si>
    <t>https://drive.google.com/open?id=189zAPCTbtF-yv2eyWa3_eAyY8wq-uEbo</t>
  </si>
  <si>
    <t>DM_4.104</t>
  </si>
  <si>
    <t>If any claim has different values for claim_amount, the patient history is dropped</t>
  </si>
  <si>
    <t>https://drive.google.com/open?id=10TFF-TSwSKSILEbkb5in64edUMnADaFF</t>
  </si>
  <si>
    <t>DM_5 Editing Datasets</t>
  </si>
  <si>
    <t>DM_5.1</t>
  </si>
  <si>
    <t>Editing Datasets</t>
  </si>
  <si>
    <t>User is able to edit the name of an existing dataset.</t>
  </si>
  <si>
    <t>1. Click name of dataset in the details panel.</t>
  </si>
  <si>
    <t>The textbox is active and allows for the user to input any name they wish.</t>
  </si>
  <si>
    <t>DM_5.2</t>
  </si>
  <si>
    <t>User is able to edit the share permissions of an existing dataset.</t>
  </si>
  <si>
    <t>Follow preconditions and steps for DM_2.1.</t>
  </si>
  <si>
    <t>The admin user (who is “allowed to delete”) is able to see a popup displaying specific user share permission by clicking on the respective permission key icon as shown in the mockup. By selecting another permission, that admin user is able to change the permission from the permission key drop-down popup.</t>
  </si>
  <si>
    <t>DM_5.3</t>
  </si>
  <si>
    <t>User with correct permissions is able to interact with the dataset.</t>
  </si>
  <si>
    <t xml:space="preserve">The permission key and “x” remove buttons are not visible to the view-only users. </t>
  </si>
  <si>
    <t>DM_5.4</t>
  </si>
  <si>
    <t>User without correct permissions is not able to interact with the dataset.</t>
  </si>
  <si>
    <t>1. Expand the details panel.</t>
  </si>
  <si>
    <t>User is presented with the details of the dataset, however, all interactable functions such as editing the name or deleting the dataset, are grayed out.</t>
  </si>
  <si>
    <t>When a user has view-only access, the user can clone the view and becomes the owner with full permissions, but the permissions for the dataset should remain the same. This should be covered by this. Not currently testable.</t>
  </si>
  <si>
    <t>DM_5.5</t>
  </si>
  <si>
    <t>If there is a new change in this “‘Datasets details” review panel, two buttons (“Save” and “Cancel”) become visible where the user has to click on “Save” to apply the new changes.</t>
  </si>
  <si>
    <t>Follow preconditions and steps for DM_2.2. and a change must have been made to the Dataset Details.</t>
  </si>
  <si>
    <t>1. User clicks "Save".</t>
  </si>
  <si>
    <t>New changes are applied and any visualizations reflect this.</t>
  </si>
  <si>
    <t>DM_5.6</t>
  </si>
  <si>
    <t>If there is a new change in this “‘Datasets details” review panel, two buttons (“Save” and “Cancel”) become visible where the user has to click on “Cancel” to cancel changes.</t>
  </si>
  <si>
    <t>1. User clicks "Cancel".</t>
  </si>
  <si>
    <t>No changes and exit the "Datasets details" panel.</t>
  </si>
  <si>
    <t>This has been fixed. The save button used to be highlighted and clickable even when no change had been made.</t>
  </si>
  <si>
    <t>DM_6 Deleting Datasets</t>
  </si>
  <si>
    <t>DM_6.1</t>
  </si>
  <si>
    <t>Deleting Datasets</t>
  </si>
  <si>
    <t>User with the correct permissions is able to delete the dataset.</t>
  </si>
  <si>
    <t>1. User clicks the "Delete this dataset" button.
2. User clicks Confirm.</t>
  </si>
  <si>
    <t xml:space="preserve">Popup shows saying “Are you sure you want to delete this dataset? Doing this will also delete the following views: &lt;View names of all the related views&gt;.”
The user was able to remove the existing dataset from the P2 system and all the respective views and copy views will also be deleted. </t>
  </si>
  <si>
    <t xml:space="preserve">Users with view-only access cannot even see the "Delete this dataset" button. It should be invisible and not interactable. </t>
  </si>
  <si>
    <t>DM_6.2</t>
  </si>
  <si>
    <t>User with the correct permissions is able to start deleting a dataset, but then cancel.</t>
  </si>
  <si>
    <t>1. User clicks the "Delete this dataset" button. 
2. User clicks the "Cancel".</t>
  </si>
  <si>
    <t>Popup shows saying “Are you sure you want to delete this dataset? Doing this will also delete the following views: &lt;View names of all the related views&gt;.” 
No datasets are deleted.</t>
  </si>
  <si>
    <t>Permissions are not implemented</t>
  </si>
  <si>
    <t>DM_6 Deleting Datasets (V2)</t>
  </si>
  <si>
    <t>DM_6.3</t>
  </si>
  <si>
    <t>User is notified what views will be affected by deleting a dataset.</t>
  </si>
  <si>
    <t>Follow preconditions and steps for DM_6.1 and dataset has to have been used in multiple views.</t>
  </si>
  <si>
    <t>1. Delete dataset that is being used in multiple views.</t>
  </si>
  <si>
    <t>A popup will appear asking the user "Are you sure you want to delete this data? Doing this will also delete the following views: "
The user is presented with a list of the views the deletion will affect.</t>
  </si>
  <si>
    <t>DM_6.4</t>
  </si>
  <si>
    <t>User is is able to cancel the view deletion popup</t>
  </si>
  <si>
    <t>Follow preconditions and steps for DM_6.3.</t>
  </si>
  <si>
    <t>1. Click "Cancel" or the "x".</t>
  </si>
  <si>
    <t>No changes are made.</t>
  </si>
  <si>
    <t>WIP</t>
  </si>
  <si>
    <t>DM_6.5</t>
  </si>
  <si>
    <t>User is able to select which views they with to keep or delete from the view deletion popup.</t>
  </si>
  <si>
    <t>1. Click views that have multiple datasets.</t>
  </si>
  <si>
    <t>Selected views will have visual representation of being selected.</t>
  </si>
  <si>
    <t>DM_6.6</t>
  </si>
  <si>
    <t>User is able to delete a dataset.</t>
  </si>
  <si>
    <t>Follow preconditions and steps for DM_6.3 or DM_6.5.</t>
  </si>
  <si>
    <t>1. Click "Confirm"</t>
  </si>
  <si>
    <t>The dataset is removed from the system, along with any views the user had selected.</t>
  </si>
  <si>
    <t>7. Dataset</t>
  </si>
  <si>
    <t>DM_7.1</t>
  </si>
  <si>
    <t>"O2_P2_Uploaded Dataset Statistics_Export_&lt;Dataset Name&gt;_&lt;DatasetDownloadedDate&gt;.csv.</t>
  </si>
  <si>
    <t>DM_8 Uploading LDS datasets from P2 UI  [O2 users and superusers only]</t>
  </si>
  <si>
    <t>DM_8.1</t>
  </si>
  <si>
    <t>P2BN-2793</t>
  </si>
  <si>
    <t xml:space="preserve">Login as O2 user or superuser </t>
  </si>
  <si>
    <t xml:space="preserve">User is able to login as O2 user or superuser </t>
  </si>
  <si>
    <t xml:space="preserve">1. Enter correct Username for O2 user or superuser
2. Enter associated Password for username
3. Click "Sign in" button </t>
  </si>
  <si>
    <t>User is login as O2 user or superuser</t>
  </si>
  <si>
    <t>DM_8.2</t>
  </si>
  <si>
    <t>User is able to login as O2 user or superuser and see "LDS upload" section</t>
  </si>
  <si>
    <t>User is able to see "LDS upload" section visible</t>
  </si>
  <si>
    <t>DM_8.3</t>
  </si>
  <si>
    <t>Login as user who doesn't have the upload LDS dataset permissions</t>
  </si>
  <si>
    <t>User who doesn't have the upload LDS dataset permissions, should not see "LDS upload" section</t>
  </si>
  <si>
    <t xml:space="preserve">1. Enter correct Username which don't have the LDS dataset permissions
2. Enter associated Password for username
3. Click "Sign in" button </t>
  </si>
  <si>
    <t>User isn't able to see "LDS upload" section visible</t>
  </si>
  <si>
    <t>DM_8.4</t>
  </si>
  <si>
    <t>Login as user who has the upload LDS dataset permissions</t>
  </si>
  <si>
    <t>User who has the upload LDS dataset permissions, should see selectable field "Limited Data Set (LDS)"</t>
  </si>
  <si>
    <t>Follow preconditions and steps for DM_8.1.</t>
  </si>
  <si>
    <t>1. Open the "Upload LDS universal datasets"</t>
  </si>
  <si>
    <t>User is able to see selectable field "Limited Data Set (LDS)"</t>
  </si>
  <si>
    <t>DM_8.5</t>
  </si>
  <si>
    <t>P2BN-2969</t>
  </si>
  <si>
    <t>P2 UI dataset panel</t>
  </si>
  <si>
    <t xml:space="preserve">I P2 UI dataset panel, after the LDS datasets are uploaded to P2, the user should be able to see the second panel
</t>
  </si>
  <si>
    <t>User must be logged to P2</t>
  </si>
  <si>
    <t xml:space="preserve">1. Open dataset panel
2. Select uploaded LDS dataset
</t>
  </si>
  <si>
    <t>After step 2:
 - user should be able to see the second panel,
 - "All users in my organization" or specific "Individual" user sharing session should be non-editable 
 - current settings should be non-editable</t>
  </si>
  <si>
    <t>DM_8.6</t>
  </si>
  <si>
    <t>After step 2:
 - user should be able to see the second panel,
 - "Share permossions" session should be grayed out
 - current settings should be non-editable</t>
  </si>
  <si>
    <t>Location Filter (LF)</t>
  </si>
  <si>
    <t>JIRA ticket</t>
  </si>
  <si>
    <t>Benchmark Colors</t>
  </si>
  <si>
    <t>Dark Blue</t>
  </si>
  <si>
    <t>light pink</t>
  </si>
  <si>
    <t>Light Blue</t>
  </si>
  <si>
    <t>Pink</t>
  </si>
  <si>
    <t>Blue/Green</t>
  </si>
  <si>
    <t>Dark Pink</t>
  </si>
  <si>
    <t>LF_1 Navigating Location from Sidebar</t>
  </si>
  <si>
    <t>LF_1.1</t>
  </si>
  <si>
    <t>Navigating Location Filter from Sidebar</t>
  </si>
  <si>
    <t>Verify that the user can expand the Location Filter from the sidenav.</t>
  </si>
  <si>
    <t>User must have an active data set.</t>
  </si>
  <si>
    <t>1. User hovers over the sidenav to reveal the panel.
2. User clicks on the arrow next to "Location"</t>
  </si>
  <si>
    <t>After step 2:
-The Location Filter expands. 
-The user now sees an interactive map of the continental United States.
-The user sees the location filter tags for all US states and territories 
-User should see the white states divided by state lines.
-The tag selector for location filters are sorted based on the alphabetical order.</t>
  </si>
  <si>
    <t>LF_1.2</t>
  </si>
  <si>
    <t>Verify that the user can close the Location Filter from the sidenav.</t>
  </si>
  <si>
    <t>User must have followed preconditions and steps for LF_1.1.</t>
  </si>
  <si>
    <t>The Location Filter collapses.</t>
  </si>
  <si>
    <t>LF_1.3</t>
  </si>
  <si>
    <t>Default First Filter Panel Visualization</t>
  </si>
  <si>
    <t>Verify that the user sees the correct default visualization for the Included and Excluded Filters.</t>
  </si>
  <si>
    <t>-The first panel next to the sidenav shows the active location filters.
-The top section should show "Included Filters" with a grayed-out clear all filters button to the right of it.
-Under the Included Filters section, it should say "No filter set" in gray text.
-The middle section should show "Excluded Filters" with a grayed-out clear all filters button to the right of it.
-The top section should show "Included Filters" with a grayed-out clear all filters button to the right of it.
-Under the Excluded Filters section, it should say "No filter set" in gray text.
-The bottom section should show the Apply button in blue with white text and the cancel button in gray with black text.</t>
  </si>
  <si>
    <t>LF_1.4</t>
  </si>
  <si>
    <t>Default Second Panel Visualization</t>
  </si>
  <si>
    <t>Verify that the user sees the correct default visualization for the Filter Tags.</t>
  </si>
  <si>
    <t>-The expanded panel that is touching the location map contains all US states and territory filter tags underneath a breadcrumb showing "Location".
-The very top of the expansion should show a search bar with a magnifying glass icon on the right side in gray.
-The search bar should show "Search..." in light gray text.
-The filter tags shown by default have gray backgrounds with white text.</t>
  </si>
  <si>
    <t>LF_1.5</t>
  </si>
  <si>
    <t>Default Third Panel Visualization</t>
  </si>
  <si>
    <t>Verify that the user sees the correct default visualization for the Location Map.</t>
  </si>
  <si>
    <t>-The location map shows all of the US states and territories by default separated by white lines.
-The map is in grayscale and shows the US states and territories in a darker gray.
-The "+" and "-" zoom icons can be seen in the top left of the location map.</t>
  </si>
  <si>
    <t xml:space="preserve"> </t>
  </si>
  <si>
    <t>LF_1.6</t>
  </si>
  <si>
    <t>Default Third Panel- Zoom Functionality</t>
  </si>
  <si>
    <t>Verify that the user is able to zoom in and out while in the location map.</t>
  </si>
  <si>
    <t>1. User clicks the "+" icon at the top left of location map.
2. User zooms out by scrolling down.
3. User zooms in by scrolling up.
4. User clicks the "-" icon at the top left of Map View.
5. User zooms in by double-clicking a blank area on the location map.</t>
  </si>
  <si>
    <t xml:space="preserve">After step 1,3,5:
-When zooming in, the location map is zoomed in toward the center.
After step 2,4:
-When zooming out, the location map is zoomed out from the center. </t>
  </si>
  <si>
    <t>LF_1.7</t>
  </si>
  <si>
    <t>Active Location Filters from Sidebar - Bug Check</t>
  </si>
  <si>
    <t>Verify that the user cannot expand the location filter downward on the sidenav to show active location filters when there are no filters active.</t>
  </si>
  <si>
    <t>User must be in a view with no filters active with the CA and NV dataset.</t>
  </si>
  <si>
    <t>1. User hovers over the sidenav.
2. User clicks on the grayed-out word "Location".</t>
  </si>
  <si>
    <t>After step 2:
-The sidenav should not react at all when clicking on "Location" because there are no filters active.
-The number next to "Location" should read "0".</t>
  </si>
  <si>
    <t>LF_2 Context Menus</t>
  </si>
  <si>
    <t>LF_2.1</t>
  </si>
  <si>
    <t>Context Menu - Opening Context on Filter Tag</t>
  </si>
  <si>
    <t xml:space="preserve">Verify that the user is able to right click a filter tag so that the context menu options are shown. </t>
  </si>
  <si>
    <t>1. User right clicks on a filter tag.</t>
  </si>
  <si>
    <t>-Context Menu for the right-clicked filter pops up.
-The context menu shows the following options:
+ Include Filter
- Exclude Filter
(icon showing inner pointing arrows from all four corners) Collapse (grayed out)
(icon showing outer pointing arrows toward all four corners) Expand</t>
  </si>
  <si>
    <t>LF_2.2</t>
  </si>
  <si>
    <t>Context Menu - Closing Context Menu</t>
  </si>
  <si>
    <t>Verify that the context menu created by the right click on a filter tag disappears if the user left or right clicks elsewhere on the screen.</t>
  </si>
  <si>
    <t>User must have followed preconditions and steps for LF_2.1.</t>
  </si>
  <si>
    <t>1. User left clicks somewhere else on the screen. 
2. User repeats LF_2.1.
3. User right clicks somewhere else on the screen.</t>
  </si>
  <si>
    <t>Ater step 1:
-The context menu disappears.
After step 3:
-The previously created context menu disappears and a new context menu opens if the user right clicks on a location map's selectable area or filter tag.
-If the area right clicked was an empty space, then the browser's right click menu shows.</t>
  </si>
  <si>
    <t>LF_2.3</t>
  </si>
  <si>
    <t>Context Menu - Expand/Collapse FIPS - Filter Tag Selection</t>
  </si>
  <si>
    <t>Verify that the user can expand a Location Filter to FIPS and then collapse it.</t>
  </si>
  <si>
    <t>User must have followed preconditions and steps for LF_2.1 for Nevada and must be at the top-most level of filters.</t>
  </si>
  <si>
    <t>1. User clicks on Expand.
2. User clicks on FIPS.
3. User right-clicks any of the shown FIPS location filter tags. 
4. User clicks on Collapse</t>
  </si>
  <si>
    <t>After step 1:
-Expand shows an arrow pointing downward to the right of it and reveals the FIPS and CBSA options.
After step 2: 
-The following results are shown after the breadcrumb at the top changes to "Location &gt; Nevada (FIPS):
32510 - Carson City (NV)
32001 - Churchill (NV)
32003 - Clark (NV)
32005 - Douglas (NV)
32007 - Elko (NV)
32009 - Esmeralda (NV)
32011 - Eureka (NV)
32013 - Humboldt (NV)
32015 - Lander (NV)
32017 - Lincoln (NV)
32019 - Lyon (NV)
32021 - Mineral (NV)
32023 - Nye (NV)
32027 - Pershing (NV)
32029 - Storey (NV)
32031 - Washoe (NV)
32033 - White Pine (NV)
Only these shown filter tags are shown in the location map.
After step 3:
-Context Menu for the right-clicked filter pops up.
-The context menu shows the following options:
+ Include Filter
- Exclude Filter
(icon showing inner pointing arrows from all four corners) Collapse
(icon showing outer pointing arrows toward all four corners) Expand (grayed out)
After step 4:
-The user is sent back to the default Location Filter Tag selection panel as described in LF_1.4.
-The user is sent back to the default Location Map as described in LF_1.5.</t>
  </si>
  <si>
    <t>LF_2.4</t>
  </si>
  <si>
    <t>Context Menu - Expand/Collapse CBSA - Filter Tag Selection</t>
  </si>
  <si>
    <t>Verify that the user can expand a Location Filter to CBSA.</t>
  </si>
  <si>
    <t>User must have followed preconditions and steps for LF_2.1 for Connecticut and must be at the top-most level of filters.</t>
  </si>
  <si>
    <t>1. User clicks on Expand.
2. User clicks on CBSA.
3. User right-clicks any of the shown CBSA location filter tags. 
4. User clicks on Collapse</t>
  </si>
  <si>
    <t>After step 1:
-Expand shows an arrow pointing downward to the right of it and reveals the FIPS and CBSA options.
After step 2: 
-The following results are shown after the breadcrumb at the top changes to "Location &gt; Connecticut (CBSA):
14860 - Bridgeport-Stamford-Norwalk, CT
25540 - Hartford-West Hartford-East Hartford, C
35300 - New Haven-Milford, CT
35980 - Norwich-New London, CT
49340 - Worcester, MA
Only these shown filter tags are shown in the location map.
After step 3:
-Context Menu for the right-clicked filter pops up.
-The context menu shows the following options:
+ Include Filter
- Exclude Filter
(icon showing inner pointing arrows from all four corners) Collapse
(icon showing outer pointing arrows toward all four corners) Expand (grayed out)
After step 4:
-The user is sent back to the default Location Filter Tag selection panel as described in LF_1.4.
-The user is sent back to the default Location Map as described in LF_1.5.</t>
  </si>
  <si>
    <t>LF_2.5</t>
  </si>
  <si>
    <t>Context Menu - Opening Context on Location Map</t>
  </si>
  <si>
    <t xml:space="preserve">Verify that the user is able to right click an area (state, FIPS or CBSA) on the location map so that the context menu options are shown. </t>
  </si>
  <si>
    <t>1. User right clicks on a location map area (state, FIPS or CBSA).</t>
  </si>
  <si>
    <t>-Context Menu for the right-clicked area pops up.
-The context menu shows the following options:
+ Include Filter
- Exclude Filter
(icon showing inner pointing arrows from all four corners) Collapse (grayed out)
(icon showing outer pointing arrows toward all four corners) Expand</t>
  </si>
  <si>
    <t>LF_2.6</t>
  </si>
  <si>
    <t>Context Menu - Closing Context Menu on Location Map</t>
  </si>
  <si>
    <t>Verify that the context menu created by the right click on a location map area disappears if the user left or right clicks elsewhere on the screen.</t>
  </si>
  <si>
    <t>User must have followed preconditions and steps for LF_2.5.</t>
  </si>
  <si>
    <t>1. User left clicks somewhere else on the screen. 
2. User repeats LF_2.5.
3. User right clicks somewhere else on the screen.</t>
  </si>
  <si>
    <t>LF_2.7</t>
  </si>
  <si>
    <t>Context Menu - Expand/Collapse FIPS - Location Map</t>
  </si>
  <si>
    <t>User must have followed preconditions and steps for LF_2.5 for New York and must be at the top-most level of filters.</t>
  </si>
  <si>
    <t>After step 1:
-Expand shows an arrow pointing downward to the right of it and reveals the FIPS and CBSA options.
After step 2: 
-The following results are shown after the breadcrumb at the top changes to "Location &gt; New York (FIPS):
(the user must use the scrollbar that shows in order to view all of the location filter tags)
36001 - Albany (NY) 36063 - Niagara (NY)
36003 - Allegany (NY) 36065 - Oneida (NY)
36005 - Bronx (NY) 36067 - Onondaga (NY)
36007 - Broome (NY) 36069 - Ontario (NY)
36009 - Cattaraugus (NY) 36071 - Orange (NY)
36011 - Cayuga (NY) 36073 - Orleans (NY)
36013 - Chautauqua (NY) 36075 - Oswego (NY)
36015 - Chemung (NY) 36077 - Otsego (NY)
36017 - Chenango (NY) 36079 - Putnam (NY)
36019 - Clinton (NY) 36081 - Queens (NY)
36021 - Columbia (NY) 36083 - Rensselaer (NY)
36023 - Cortland (NY) 36085 - Richmond (NY)
36025 - Delaware (NY) 36087 - Rockland (NY)
36027 - Dutchess (NY) 36091 - Saratoga (NY)
36029 - Erie (NY) 36093 - Schenectady (NY)
36031 - Essex (NY) 36095 - Schoharie (NY)
36033 - Franklin (NY) 36097 - Schuyler (NY)
36035 - Fulton (NY) 36099 - Seneca (NY)
36037 - Genesee (NY) 36101 - Steuben (NY)
36039 - Greene (NY) 36089 - St. Lawrence (NY)
36041 - Hamilton (NY) 36103 - Suffolk (NY)
36043 - Herkimer (NY) 36105 - Sullivan (NY)
36045 - Jefferson (NY) 36107 - Tioga (NY)
36047 - Kings (NY) 36109 - Tompkins (NY)
36049 - Lewis (NY) 36111 - Ulster (NY)
36051 - Livingston (NY) 36113 - Warren (NY)
36053 - Madison (NY) 36115 - Washington (NY)
36055 - Monroe (NY) 36117 - Wayne (NY)
36057 - Montgomery (NY) 36119 - Westchester (NY)
36059 - Nassau (NY) 36121 - Wyoming (NY)
36061 - New York (NY) 36123 - Yates (NY)
Only these shown filter tags are shown in the location map.
After step 3:
-Context Menu for the right-clicked location map area pops up.
-The context menu shows the following options:
+ Include Filter
- Exclude Filter
(icon showing inner pointing arrows from all four corners) Collapse
(icon showing outer pointing arrows toward all four corners) Expand (grayed out)
After step 4:
-The user is sent back to the default Location Filter Tag selection panel as described in LF_1.4.
-The user is sent back to the default Location Mapl as described in LF_1.5.</t>
  </si>
  <si>
    <t>LF_2.8</t>
  </si>
  <si>
    <t>Context Menu - Expand/Collapse CBSA - Location Map</t>
  </si>
  <si>
    <t>User must have followed preconditions and steps for LF_2.5 for California and must be at the top-most level of filters.</t>
  </si>
  <si>
    <t>After step 1:
-Expand shows an arrow pointing downward to the right of it and reveals the FIPS and CBSA options.
After step 2: 
-The following results are shown after the breadcrumb at the top changes to "Location &gt; California (CBSA):
17020 - Chico, CA
40900 - Sacramento--Arden-Arcade--Roseville, CA
23420 - Fresno, CA
20940 - El Centro, CA
12540 - Bakersfield, CA
25260 - Hanford-Corcoran, CA
31460 - Madera, CA
32900 - Merced, CA
41500 - Salinas, CA
34900 - Napa, CA
40140 - Riverside-San Bernardino-Ontario, CA
41940 - San Jose-Sunnyvale-Santa Clara, CA
41740 - San Diego-Carlsbad-San Marcos, CA
44700 - Stockton, CA
42020 - San Luis Obispo-Paso Robles, CA
42100 - Santa Cruz-Watsonville, CA
39820 - Redding, CA
46700 - Vallejo-Fairfield, CA
42220 - Santa Rosa-Petaluma, CA
33700 - Modesto, CA
49700 - Yuba City, CA
47300 - Visalia-Porterville, CA
37100 - Oxnard-Thousand Oaks-Ventura, CA
Only these shown filter tags are shown in the location map.
After step 3:
-Context Menu for the right-clicked location map area pops up.
-The context menu shows the following options:
+ Include Filter
- Exclude Filter
(icon showing inner pointing arrows from all four corners) Collapse
(icon showing outer pointing arrows toward all four corners) Expand (grayed out)
After step 4:
-The user is sent back to the default Location Filter Tag selection panel as described in LF_1.4.
-The user is sent back to the default Location Mapl as described in LF_1.5.</t>
  </si>
  <si>
    <t>Focus on CT, PA, NV, CA for V1</t>
  </si>
  <si>
    <t>LF_3 Filter Selection and Removal</t>
  </si>
  <si>
    <t>LF_3.1</t>
  </si>
  <si>
    <t>Location Filter Tag Toggle Selection</t>
  </si>
  <si>
    <t>Verify that the user is able to toggle filter tags in the Location Filter.</t>
  </si>
  <si>
    <t>1. User clicks on all desired filter tags to toggle.</t>
  </si>
  <si>
    <t>Clicked filters become bold and darker blue on both the filter tag selection and on the location map to indicate that they are toggled.</t>
  </si>
  <si>
    <t>LF_3.2</t>
  </si>
  <si>
    <t>Location Map Toggle Selection</t>
  </si>
  <si>
    <t>Verify that the user is able to toggle location map areas in the Location Filter.</t>
  </si>
  <si>
    <t>1. User clicks on all desired location map areas to toggle.</t>
  </si>
  <si>
    <t>LF_3.3</t>
  </si>
  <si>
    <t>Location Filter Tag Selection - Single Include Filter Application</t>
  </si>
  <si>
    <t>Verify that the user can include a single tag filter.</t>
  </si>
  <si>
    <t>User must have followed preconditions and steps for LF_2.1 for Alabama.</t>
  </si>
  <si>
    <t>1. User clicks Include Filter - "Alabama"
2. User applies the change.</t>
  </si>
  <si>
    <t>After step 1:
-Alabama is shown in light blue under included filters,
-Alabama becomes blue on the location map.
-Alabama filter tag becomes white with a blue border and checkmark to signify it is included.
After step 2:
-Alabama becomes dark blue on the sidenav under "Location".
-The count next to Location on the sidenav is now 1.
- No data changes on the Graph.</t>
  </si>
  <si>
    <t>LF_3.4</t>
  </si>
  <si>
    <t>Location Filter Removal - Sidenav</t>
  </si>
  <si>
    <t>Verify that the user can remove filters from the sidenav.</t>
  </si>
  <si>
    <t>User must have followed preconditions and steps for LF_3.3.</t>
  </si>
  <si>
    <t>1. User expands the sidenav (If the active filters are not showing, left click the label 'Location' to expand the preview panel downwards.).
2. User clicks the small "x" next to the active filter. 
3. User expands the location filter.</t>
  </si>
  <si>
    <t>After step 1:
If the active filters are not showing, left click the label 'Location' to expand the preview panel downwards.
After step 2:
-The count next to Location on the sidenav is now 0.
After step 3:
-The user is sent back to the default Location Filter Tag selection panel as described in LF_1.4.
-The user is sent back to the default Location Map as described in LF_1.5.</t>
  </si>
  <si>
    <t>LF_3.5</t>
  </si>
  <si>
    <t>Location Filter Tag Selection - Multiple Exclude Filters Application</t>
  </si>
  <si>
    <t>Verify that the user can exclude multiple location filter tags.</t>
  </si>
  <si>
    <t>User must have followed preconditions and steps for LF_3.1 for Texas, Washington, and Florida and have already done LF_2.1 for any of the toggled choices.</t>
  </si>
  <si>
    <t>1. User clicks Exclude Filter.
2. User applies changes</t>
  </si>
  <si>
    <t>After step 1:
-Texas, Washington, and Florida are shown in pink under excluded filters,
-Texas, Washington, and Florida become pink on the location map.
-Texas, Washington, and Florida filter tag becomes white with a pink border and hyphen to signify it is excluded.
After step 2:
-Texas, Washington, and Florida become dark pink on the sidenav under "Location".
-The count next to Location on the sidenav is now 3.</t>
  </si>
  <si>
    <t>LF_3.6</t>
  </si>
  <si>
    <t>Location Filter Removal - Location Filter Expansion - Active Filters</t>
  </si>
  <si>
    <t>Verify that the user can remove filters from the location filter right-hand panel.</t>
  </si>
  <si>
    <t>User must have followed preconditions and steps for LF_3.5.</t>
  </si>
  <si>
    <t>1. User expands the location filter.
2. User clicks the small "x" next to each active filter shown in the location filter expansion.
3. User applies the change.
4. User expands the location filter.</t>
  </si>
  <si>
    <t>After step 3:
-The count next to Location on the sidenav is now 0.
After step 4:
-The user is sent back to the default Location Filter Tag selection panel as described in LF_1.4.
-The user is sent back to the default Location Map as described in LF_1.5.</t>
  </si>
  <si>
    <t>LF_3.7</t>
  </si>
  <si>
    <t>Location Map Selection - Single Exclude filter Application</t>
  </si>
  <si>
    <t>Verify that the user can exclude a single location map area.</t>
  </si>
  <si>
    <t>User must have followed preconditions and steps for LF_2.5 for Arizona.</t>
  </si>
  <si>
    <t>1. User clicks Exclude Filter.
2. User applies changes.</t>
  </si>
  <si>
    <t>After step 1:
-Arizona is shown in pink under excluded filters,
-Arizona becomes pink on the location map.
After step 2:
-Arizona becomes dark pink on the sidenav under "Location".
-The count next to Location on the sidenav is now 1.</t>
  </si>
  <si>
    <t>LF_3.8</t>
  </si>
  <si>
    <t>Location Filter Removal - Remove all Exclude Filters</t>
  </si>
  <si>
    <t>Verify that the user can remove all exclude filters from the location filter expansion using the clear all filters button.</t>
  </si>
  <si>
    <t>User must have followed preconditions and steps for LF_3.7.</t>
  </si>
  <si>
    <t>1. User expands the location filter.
2. User clicks the remove all exclude filter button next to "Excluded Filters".
3. User applies the change.
4. User expands the location filter.</t>
  </si>
  <si>
    <t>Test Passed in P2 Dev Originally.</t>
  </si>
  <si>
    <t>LF_3.9</t>
  </si>
  <si>
    <t>Location Map Selection - Multiple Include Filters Application</t>
  </si>
  <si>
    <t>Verify that the user can include multiple location map areas.</t>
  </si>
  <si>
    <t>User must have followed preconditions and steps for LF_3.2 for North Dakota, and Oklahoma and have already done LF_2.5.</t>
  </si>
  <si>
    <t>1. User clicks Include Filter.
2. User applies changes.</t>
  </si>
  <si>
    <t>After step 1:
-North Dakota and Oklahoma are shown in light blue under included filters,
-North Dakota and Oklahoma become blue on the location map.
After step 2:
-North Dakota and Oklahoma become dark blue on the sidenav under "Location".
--The count next to Location on the sidenav is now 3.</t>
  </si>
  <si>
    <t>LF_3.10</t>
  </si>
  <si>
    <t>Location Filter Removal - Remove all Include Filters</t>
  </si>
  <si>
    <t>Verify that the user can remove all include filters from the location filter expansion using the clear all filters button.</t>
  </si>
  <si>
    <t>User must have followed preconditions and steps for LF_3.9.</t>
  </si>
  <si>
    <t>1. User expands the location filter.
2. User clicks the remove all include filter button next to "Included Filters".
3. User applies the change.
4. User expands the location filter.</t>
  </si>
  <si>
    <t>LF_3.11</t>
  </si>
  <si>
    <t>Location Filter Tag Selection - Bulk Toggle</t>
  </si>
  <si>
    <t>Verify that the user is able to toggle a range of filters at once with Shift + click.</t>
  </si>
  <si>
    <t>1. User clicks on the first shown tag. 
2.. User holds down shift button and clicks on the last shown tag.</t>
  </si>
  <si>
    <t>All filters become bold and darker blue on both the filter tag selection and on the location map to indicate that they are toggled.</t>
  </si>
  <si>
    <t>Mathew</t>
  </si>
  <si>
    <t>Test Failed in Both P2 Dev and P2 Demo.</t>
  </si>
  <si>
    <t>LF_3.12</t>
  </si>
  <si>
    <t>Include and Exclude Filter - Bug Check</t>
  </si>
  <si>
    <t>Verify that the user can interact with the Include and Exclude buttons on the context menu by clicking to the left of the text saying "Include Filter" or "Exclude Filter".</t>
  </si>
  <si>
    <t>1. User follows the steps for LF_3.3 and LF_3,7 but clicks on to the left of the text saying "Include Filter" or "Exclude Filter".</t>
  </si>
  <si>
    <t xml:space="preserve">The expected results are the same as for both LF_3.3 and LF_3.7. </t>
  </si>
  <si>
    <t>Test Failed in Both P2 Dev and P2 Demo. Update 8/23: passed in p2 dev</t>
  </si>
  <si>
    <t>LF_4 Filter Applications</t>
  </si>
  <si>
    <t>LF_4.1</t>
  </si>
  <si>
    <t>Cancel Filter Applications</t>
  </si>
  <si>
    <t xml:space="preserve">Ensure that canceling location filter additions does not save any of the selections. </t>
  </si>
  <si>
    <t>1. The user toggles as many location tag filters as he or should would like (at least 3)
2. The user right clicks a filter and includes the toggled filters.
3. The user toggles as many location map areas as he or she would like (at least 3)
4. The user right clicks a state on the location map and excludes the toggles filters.
5. The user cancels the change.
6. The user expands the location filter.</t>
  </si>
  <si>
    <t>After step 6:
-The user is sent back to the default Location Filter Tag selection panel as described in LF_1.4.
-The user is sent back to the default Location Map as described in LF_1.5.</t>
  </si>
  <si>
    <t>LF_4.2</t>
  </si>
  <si>
    <t>Combination of Include Parent and Include Child Filters - Overlap Check</t>
  </si>
  <si>
    <t>Include Parent Filter and Include Multiple Child Filters</t>
  </si>
  <si>
    <t>User must have followed preconditions and steps for LF_1.1 with the CA and NV dataset. All previous filters should be cleared before starting the tests. The user should start in market share graph view.</t>
  </si>
  <si>
    <t>1. The user right-clicks the Nevada filter tag and includes the filter.
2. User right-clicks the Nevada filter tag again and expands it to FIPS.
3. User toggles the Clark (NV), Lincoln (NV), and Nye (NV) filter tags.
4. User right-clicks the Clark (NV) filter tag and includes the filters.
5. User hovers over a white child filter and then applies the changes.
6. User hovers over the sidenav and clicks on Map View.
7. User expands the legend. 
8. User moves around the map to ensure that the legend contents are dynamic.
9. Expand the location panel.</t>
  </si>
  <si>
    <t xml:space="preserve">After step 3:
-The child FIPS tags turn white in the active location filters section of the location filter expansion and are stacked under the blue parent Nevada tag.
After step 5:
-The left side of the graph shows a grouped node for Hospital (26).
-The right side of the graph shows SNF (1) and Home.
-The white child filter should show a message saying "Filter overridden by other choices you've made.".
The legend reads (along with the label icons):
Hospital (26 / 26)
SNF (1 / 1)
Home (1 / 1)
Case Count (58 / 58)
After step 6: 
-The child FIPS tags are white in the active location filters section of the location filter sidenav dropdown and are stacked under the blue parent Nevada tag.
After step 7:
The map shows 27 total entity nodes. The legend reads (along with the label icons):
Hospital (26)
SNF (1)
Case Count (58 / 58)
After step 8: The legend's contents are dynamic.
After step 9:
-The child FIPS tags are still white in the active location filters section of the location filter expansion and are stacked under the blue parent Nevada tag.
</t>
  </si>
  <si>
    <t>This passed in P2 Dev previously.</t>
  </si>
  <si>
    <t>LF_4.3</t>
  </si>
  <si>
    <t>Cancel Filter Removal From First Panel</t>
  </si>
  <si>
    <t xml:space="preserve">Ensure that canceling location filter removals does not save any of the selections. </t>
  </si>
  <si>
    <t>User must have followed preconditions and steps for LF_4.2.</t>
  </si>
  <si>
    <t>1. User expands the location filter.
2. User clicks the remove all include filter button next to "Included Filters".
3. User cancels the change.
4. User expands the location filter.</t>
  </si>
  <si>
    <t xml:space="preserve">After step 4:
-The child FIPS tags are still white in the active location filters section of the location filter expansion and are stacked under the blue parent Nevada tag.
-Nevada shows as blue on both the tag filter selection and in the location map. </t>
  </si>
  <si>
    <t>LF_4.4</t>
  </si>
  <si>
    <t>Combination of Exclude Parent and Exclude Child Filters - Overlap Check</t>
  </si>
  <si>
    <t>Exclude Parent Filter and Exclude Multiple Child Filters</t>
  </si>
  <si>
    <t>1. The user right-clicks the Nevada filter tag and excludes the filter.
2. User right-clicks the Nevada filter tag again and expands it to CBSA.
3. User toggles the Carson City, NV, Las Vegas-Paradise, and Reno-Sparks, NV filter tags.
4. User right-clicks the Carson City, NV filter tag and excludes the filters.
5. User applies the changes then hovers a white child filter..
6. User hovers over the sidenav and clicks on Map View.
7. User expands the legend. 
8. User moves around the map to ensure that the legend contents are dynamic.
9. Expand the location panel.</t>
  </si>
  <si>
    <t xml:space="preserve">After step 5:
-The left side of the graph shows a grouped node for Hospital (235).
-The right side of the graph shows LTCH (1), HHA (8), SNF (17) and Home.
-The white child filter should show a message saying "Filter overridden by other choices you've made.".
The legend reads (along with the label icons):
LTCH (1 / 1)
SNF (17 / 17)
HHA (8 / 8)
Home (1 / 1)
Case Count (670 / 670)
After step 7:
The map shows 261 total entity nodes. The legend reads (along with the label icons):
Hospital (235 / 235)
LTCH (1 / 1)
SNF (17 / 17)
HHA (8 / 8)
Case Count (670 / 670)
After step 8: The legend's contents are dynamic.
After step 9:
-The child FIPS tags are still white in the active location filters section of the location filter expansion and are stacked under the pink parent Nevada tag.
</t>
  </si>
  <si>
    <t>LF_4.5</t>
  </si>
  <si>
    <t>Navigating Filter Count from Sidebar</t>
  </si>
  <si>
    <t>Ensuring that the filter count next to "Location" shows the number of active filters.</t>
  </si>
  <si>
    <t>User must have followed preconditions and steps for LF_4.4.</t>
  </si>
  <si>
    <t>1. User expands the sidenav by hovering over it.</t>
  </si>
  <si>
    <t>The number next to "Location" should read "1".</t>
  </si>
  <si>
    <t>LF_4.6</t>
  </si>
  <si>
    <t>Navigating Location Filter from Sidebar- Name Selection</t>
  </si>
  <si>
    <t>Verify that the user can show and hide the active Location Filter(s) on the left sidenav panel.</t>
  </si>
  <si>
    <t xml:space="preserve">1. User clicks the word "Location" on the left sidenav panel in order to hide the active filters.
2. User clicks the word "Location" on the left sidenav panel again in order to show the active filters.
</t>
  </si>
  <si>
    <t>After step 1:
-The sidenav panel no longer shows the active Location Filter(s).
After step 2:
-The sidenav panel now shows the active Location filters(s).</t>
  </si>
  <si>
    <t>LF_5 Filter Combinations</t>
  </si>
  <si>
    <t>LF_5.1</t>
  </si>
  <si>
    <t>Single Include Location Filter - market share</t>
  </si>
  <si>
    <t>Include Location Inside the Dataset Single Filter With Benchmark Off</t>
  </si>
  <si>
    <t>User must have followed preconditions and steps for LF_1.1 with the CA and NV dataset. All previous filters should be cleared before starting the tests. The user should be in market share graph view with the legend expanded and the order set to ascending case count. .</t>
  </si>
  <si>
    <t>1. The user right-clicks the California filter tag and includes the filter.
2. User applies the changes.
3. User hovers over the sidenav and clicks on Map View.
4. User expands the legend. 
5. User moves the map up so that only the grouped node of 140 nodes is showing and the grouped node showing 117 nodes is completely covered by the top of the screen (but just barely) to ensure that the contents are dynamic.</t>
  </si>
  <si>
    <t>After step 2:
-The left side of the graph shows a grouped node for Hospital (235).
-The right side of the graph shows LTCH (1), HHA (8), SNF (17) and Home.
The legend reads (along with the label icons):
Hospital (235 / 235)
LTCH (1 / 1)
SNF (17 / 17)
HHA (8 / 8)
Home (1 / 1)
Case Count (670 / 670)
After step 4:
The map shows 261 total entity nodes. The legend reads the same as in step 2. 
After step 5: The legend's contents are dynamic. The user should see 416 - 464/ 670 nodes. This can vary slightly because while the nodes represent the grouped locations, the actual locations may fall slightly outside of it.</t>
  </si>
  <si>
    <t>This previously passed in P2 Demo-New</t>
  </si>
  <si>
    <t>LF_5.2</t>
  </si>
  <si>
    <t>Combination of Include Location Filters - market share</t>
  </si>
  <si>
    <t>Include Location Outside the Dataset Multiple Filters With Benchmark Off</t>
  </si>
  <si>
    <t xml:space="preserve">1. The user toggles the Utah, Washington, and Georgia filter tags. 
2. The user right-clicks the Georgia filter tag and includes the filters.
3. User applies the changes.
4. User hovers over the sidenav and clicks on Map View.
5. User expands the legend. </t>
  </si>
  <si>
    <t>After step 3: 
-The graph view will show an error message saying "Your graph cannot be generated. Please change your filters and try again.".
After step 5:
-No locations will show on the map. 
-The legend will show 0 for the case count.</t>
  </si>
  <si>
    <t>LF_5.3</t>
  </si>
  <si>
    <t>Single Exclude Location Filter - market share</t>
  </si>
  <si>
    <t>Exclude Location Inside the Dataset Single Filter With Benchmark Off</t>
  </si>
  <si>
    <t>1. The user right-clicks the California state and excludes the filter from the location map.
2. User applies the changes.
3. User hovers over the sidenav and clicks on Map View.
4. User expands the legend. 
5. User moves around the map to ensure that the legend contents are dynamic.</t>
  </si>
  <si>
    <t>After step 2:
-The left side of the graph shows a grouped node for Hospital (26).
-The right side of the graph shows SNF (1) and Home.
The legend reads (along with the label icons):
Hospital (26 / 26)
SNF (1 / 1)
Home (1 / 1)
Case Count (58 / 58)
After step 4:
The map shows 27 total nodes. The legend reads (along with the label icons):
Hospital (26)
SNF (1 / 1)
Case Count (58 / 58)
After step 5: The legend's contents are dynamic.</t>
  </si>
  <si>
    <t>LF_5.4</t>
  </si>
  <si>
    <t>Combination of Exclude Location Filters - market share</t>
  </si>
  <si>
    <t>Exclude Location Outside the Dataset Multiple Filters With Benchmark Off</t>
  </si>
  <si>
    <t>1. The user toggles Utah, Washington, and Georgia on the location map.
2. The user right-clicks Georgia on the location map and excludes the filters.
3. User applies the changes.
4. User hovers over the sidenav and clicks on Map View.
5. User expands the legend. 
6. User moves around the map to ensure that the legend contents are dynamic.</t>
  </si>
  <si>
    <t>After step 3:
-The left side of the graph shows a grouped node for Hospital (261).
-The right side of the graph shows LTCH (1), HHA (8), SNF (18) and Home.
The legend reads (along with the label icons):
Hospital (261 / 261)
LTCH (1 / 1)
SNF (18 / 18)
HHA (8 / 8)
Home (1 / 1)
Case Count (728 / 728)
After step 5:
The map shows 288 total nodes. The legend reads (along with the label icons):
Hospital (261 / 261)
LTCH (1 / 1)
SNF (18 / 18)
HHA (8 / 8)
Case Count (728 / 728)
After step 6: The legend's contents are dynamic.</t>
  </si>
  <si>
    <t>LF_5.5</t>
  </si>
  <si>
    <t>Single Include FIPS Location Filter - market share</t>
  </si>
  <si>
    <t>Include Expanded FIPS Location Inside the Dataset Single Filter With Benchmark Off</t>
  </si>
  <si>
    <t>1. The user right-clicks the Nevada filter tag and expands it to FIPS.
2. The user right-clicks the Clark (NV) filter tag and includes the filter.
3. User applies the changes.
4. User hovers over the sidenav and clicks on Map View.
5. User expands the legend. 
6. User moves around the map to ensure that the legend contents are dynamic.</t>
  </si>
  <si>
    <t>After step 3:
-The left side of the graph shows a grouped node for Hospital (17).
-The right side of the graph shows SNF (1) and Home.
The legend reads (along with the label icons):
Hospital (17 / 17)
SNF (1 / 1)
Home (1 / 1)
Case Count (34 / 34)
After step 5:
The map shows 18 total entity nodes. The legend reads (along with the label icons):
Hospital (17 / 17)
Case Count (34 / 34)
After step 6: The legend's contents are dynamic.</t>
  </si>
  <si>
    <t>LF_5.6</t>
  </si>
  <si>
    <t>Combination of Include FIPS Location Filters - market share</t>
  </si>
  <si>
    <t>Include Expanded FIPS Location Inside the Dataset Multiple Filters With Benchmark Off</t>
  </si>
  <si>
    <t>1. The user right-clicks Nevada on the location map and expands it to FIPS.
2. Toggles the Clark (NV) county (bottom) as well as Elko (NV) county (top right) on the location map.
3. Right-clicks Clark (NV) county (bottom) on the location map and includes the filters.
4. User applies the changes.
5. User hovers over the sidenav and clicks on Map View and expands the legend. 
6. User moves around the map to ensure that the legend contents are dynamic.</t>
  </si>
  <si>
    <t>After step 4:
-The left side of the graph shows a grouped node for Hospital (18).
-The right side of the graph shows SNF (1) and Home.
The legend reads (along with the label icons):
Hospital (18 / 18)
SNF (1 / 1)
Home (1 / 1)
Case Count (36 / 36)
After step 6:
The map shows 18 total entity nodes. The legend reads (along with the label icons):
Hospital (18 / 18)
SNF (1 / 1)
Case Count (36 / 36)
After step 7: The legend's contents are dynamic.</t>
  </si>
  <si>
    <t>no</t>
  </si>
  <si>
    <t>LF_5.7</t>
  </si>
  <si>
    <t>Include Expanded FIPS Location Outside the Dataset Multiple Filters With Benchmark Off</t>
  </si>
  <si>
    <t xml:space="preserve">1. The user right-clicks the California filter tag and expands it to FIPS.
2. The user toggles the Mono (CA) and Tuolumne (CA) filter tags
3. User right-clicks the Mono (CA) filter tag and includes the filters.
4. User applies the changes.
5. User hovers over the sidenav and clicks on Map View.
6. User expands the legend. </t>
  </si>
  <si>
    <t>After step 4: 
-The graph view will show an error message saying "Your graph cannot be generated. Please change your filters and try again.".
After step 6:
-No locations will show on the map. 
-The legend will show 0 for the case count.</t>
  </si>
  <si>
    <t>LF_5.8</t>
  </si>
  <si>
    <t>Combination of Exclude FIPS Location Filters - market share</t>
  </si>
  <si>
    <t>Exclude Expanded FIPS Location Outside the Dataset Multiple Filters With Benchmark Off</t>
  </si>
  <si>
    <t>1. The user right-clicks Georgia on the location map and expands it to FIPS.
2. The user toggles any 3 counties on the location map.
3. The user right-clicks a county and excludes the filters.
4. User applies the changes.
5. User hovers over the sidenav and clicks on Map View.
6. User expands the legend. 
7. User moves around the map to ensure that the legend contents are dynamic.</t>
  </si>
  <si>
    <t>After step 4:
-The left side of the graph shows a grouped node for Hospital (261).
-The right side of the graph shows LTCH (1), HHA (8), SNF (18) and Home.
The legend reads (along with the label icons):
Hospital (261 / 261)
LTCH (1 / 1)
SNF (18 / 18)
HHA (8 / 8)
Home (1 / 1)
Case Count (728 / 728)
After step 6:
The map shows 288 total entity nodes. The legend reads (along with the label icons):
Hospital (261 / 261)
LTCH (1 / 1)
SNF (18 / 18)
HHA (8 / 8)
Case Count (728 / 728)
After step 7: The legend's contents are dynamic.</t>
  </si>
  <si>
    <t>LF_5.9</t>
  </si>
  <si>
    <t>Single Include CBSA Location Filter - market share</t>
  </si>
  <si>
    <t>Include Expanded CBSA Location Inside the Dataset Single Filter With Benchmark Off</t>
  </si>
  <si>
    <t>1. The user right-clicks Nevada on the location map and expands it to CBSA.
2. The user right-clicks the Las Vegas-Paradise CBSA (bottom) and includes the filter.
3. User applies the changes.
4. User hovers over the sidenav and clicks on Map View.
5. User expands the legend. 
6. User moves around the map to ensure that the legend contents are dynamic.</t>
  </si>
  <si>
    <t>After step 3:
-The left side of the graph shows a grouped node for Hospital (17).
-The right side of the graph shows SNF (1) and Home.
The legend reads (along with the label icons):
Hospital (17 / 17)
SNF (1 / 1)
Home (1 / 1)
Case Count (34 / 34)
After step 5:
The map shows 18 total entity nodes. The legend reads (along with the label icons):
Hospital (17 / 17)
SNF (1 / 1)
Case Count (34 / 34)
After step 6: The legend's contents are dynamic.</t>
  </si>
  <si>
    <t>SNF still appears in the Legend under Map View</t>
  </si>
  <si>
    <t>LF_5.10</t>
  </si>
  <si>
    <t>Combination of Include CBSA Location Filters - market share</t>
  </si>
  <si>
    <t>Include Expanded CBSA Location Inside the Dataset Multiple Filters With Benchmark Off</t>
  </si>
  <si>
    <t>1. The user right-clicks the Nevada filter tag and expands it to CBSA.
2. The user toggles all 3 of the shown filter tags
3. User right-clicks a filter tag and includes the filters.
4. User applies the changes.
5. User hovers over the sidenav and clicks on Map View.
6. User expands the legend. 
7. User moves around the map to ensure that the legend contents are dynamic.</t>
  </si>
  <si>
    <t>After step 4:
-The left side of the graph shows a grouped node for Hospital (23).
-The right side of the graph shows SNF (1) and Home.
The legend reads (along with the label icons):
Hospital (23 / 23)
SNF (1 / 1)
Home (1 / 1)
Case Count (54 / 54)
After step 6:
The map shows 23 total entity nodes. The legend reads (along with the label icons):
Hospital (23 / 23)
Case Count (54 / 54)
After step 7: The legend's contents are dynamic.</t>
  </si>
  <si>
    <t>LF_5.11</t>
  </si>
  <si>
    <t>Include Expanded CBSA Location Outside the Dataset Multiple Filters With Benchmark Off</t>
  </si>
  <si>
    <t xml:space="preserve">1. The user right-clicks Idaho on the location map and expands it to CBSA.
2. The user toggles any 3 counties on the location map..
3. The user right-clicks a county and includes the filters.
4. User applies the changes.
5. User hovers over the sidenav and clicks on Map View.
6. User expands the legend. </t>
  </si>
  <si>
    <t>LF_5.12</t>
  </si>
  <si>
    <t>Combination of Exclude CBSA Location Filters - market share</t>
  </si>
  <si>
    <t>Exclude Expanded CBSA Location Outside the Dataset Multiple Filters With Benchmark Off</t>
  </si>
  <si>
    <t>1. The user right-clicks the Kansas filter tag and expands it to CBSA.
2. The user toggles all 5 of the shown filter tags
3. User right-clicks a filter tag and excludes the filters.
4. User applies the changes.
5. User hovers over the sidenav and clicks on Map View.
6. User expands the legend. 
7. User moves around the map to ensure that the legend contents are dynamic.</t>
  </si>
  <si>
    <t>LF_5.13</t>
  </si>
  <si>
    <t>Combination of Include and Exclude Location Filters - market share</t>
  </si>
  <si>
    <t>Include Multiple Filters and Exclude Multiple Filters</t>
  </si>
  <si>
    <t>1. The user toggles California, Texas, and Florida on the location map.
2. The user right-clicks Texas on the location map and includes the filter.
3. The user right-clicks Maine on the locations map and expands it to CBSA.
4. The user toggles all 3 of the CBSA filter tags on the location map.
5. The user right-clicks any CBSA filter tag on the location map and excludes them.
6. The user right-clicks any CBSA filter tag on the location map and collapses them.
7. The user right-clicks Minnesota on the locations map and expands it to FIPS.
8. The user toggles any number (at least 5) of the FIPS filter tags on the location map.
9. The user right-clicks any FIPS filter tag on the location map and excludes them.
10. User applies the changes.
11. User hovers over the sidenav and clicks on Map View.
12. User expands the legend. 
13. User moves around the map to ensure that the legend contents are dynamic.</t>
  </si>
  <si>
    <t>After step 10:
-The left side of the graph shows a grouped node for Hospital (235).
-The right side of the graph shows LTCH (1), HHA (8), SNF (17) and Home.
The legend reads (along with the label icons):
Hospital (235 / 235)
LTCH (1 / 1)
SNF (17 / 17)
HHA (8 / 8)
Home (1 / 1)
Case Count (670 / 670)
After step 12:
The map shows 261 total entity nodes. The legend reads (along with the label icons):
Hospital (235 / 235)
LTCH (1 / 1)
SNF (17 / 17)
HHA (8 / 8)
Case Count (670 / 670)
After step 13: The legend's contents are dynamic.</t>
  </si>
  <si>
    <t>LF_5.14</t>
  </si>
  <si>
    <t>Combination of Include Parent and Exclude Child Location Filters - market share</t>
  </si>
  <si>
    <t>Include Parent Filter and Exclude Multiple Child Filters</t>
  </si>
  <si>
    <t>CA and NV dataset. All previous filters should be cleared before starting the tests. The user should be in market share graph view with the legend expanded and the order set to ascending case count. .</t>
  </si>
  <si>
    <t>1. The user right-clicks the Nevada filter tag and includes the filter.
2. User right-clicks the Nevada filter tag again and expands it to FIPS.
3. User toggles the Clark (NV), Lincoln (NV), and Nye (NV) filter tags.
4. User right-clicks the Clark (NV) filter tag and excludes the filters.
5. User applies the changes.
6. User hovers over the sidenav and clicks on Map View.
7. User expands the legend. 
8. User moves around the map to ensure that the legend contents are dynamic.</t>
  </si>
  <si>
    <t>After step 5:-
The left side of the graph shows a grouped node for Hospital (26).
-The right side of the graph shows Home and SNF(1).
The legend reads (along with the label icons):
Hospital (26 / 26)
SNF(1/1)
Home (1 / 1)
Case Count (58 / 58)
After step 7:
The map shows 27 total entity nodes. The legend reads (along with the label icons):
Hospital (26 / 26)
SNF(1/1)
Case Count (58 / 58)
After step 8: The legend's contents are dynamic.</t>
  </si>
  <si>
    <t>19-11-2019</t>
  </si>
  <si>
    <t>LF_5.15</t>
  </si>
  <si>
    <t>Combination of Exclude Parent and Include Child Location Filters - market share</t>
  </si>
  <si>
    <t>Exclude Parent Filter and Include Multiple Child Filters</t>
  </si>
  <si>
    <t xml:space="preserve">1. The user Excludes California, Nevada filter tags.
2. User right-clicks the California filter tag again and expands it to CBSA.
3. User toggles as many CBSA filter tags as they would like (at least 1).
4. User right-clicks any CBSA filter tag and includes the filters.
5. User applies the changes.
6. User hovers over the sidenav and clicks on Map View.
7. User expands the legend. </t>
  </si>
  <si>
    <t>After step 5: 
-The graph view will show an error message saying "Your graph cannot be generated. Please change your filters and try again.".
After step 7:
-No locations will show on the map. 
-The legend will show 0 for the case count.</t>
  </si>
  <si>
    <t>LF_5.16</t>
  </si>
  <si>
    <t>Single Include Location Filter - Benchmark</t>
  </si>
  <si>
    <t>Include Location Inside the Dataset Single Filter With Benchmark On</t>
  </si>
  <si>
    <t>User must have followed preconditions and steps for LF_1.1 with the CA and NV dataset. All previous filters should be cleared before starting the tests. The user should be in benchmark graph view with the legend expanded, the order set to ascending case count, and the benchmark measure set to 90d episode cost .</t>
  </si>
  <si>
    <t>1. The user right-clicks the California filter tag and includes the filter.
2. User applies the changes.
3. User hovers over the sidenav and clicks on Map View.
4. User expands the legend. 
5. User moves around the map to ensure that the legend contents are dynamic.</t>
  </si>
  <si>
    <t>After step 2:
-The left side of the graph shows LTCH (1), HHA (8), SNF (17) and Home.
-The right side of the graph shows Other Medical, Cardiology, Orthopedics, Respiratory, Digestive, Neurology, Psychiatric, Surgery and Service Lines (14 more).
The legend reads (along with the label icons):
LTCH (1 / 1)
SNF (17 / 17)
HHA (8 / 8)
Home (1 / 1)
Service Line (22 / 22)
Case Count (670 / 670)
After step 4:
The map shows 261 total entity nodes. There are 4 nodes shown. The top right shows a single hospital node. The top left shows a grouped node with 3 locations. The middle shows a grouped node with 117 locations. The bottom shows a grouped node with 140 locations.
The legend reads (along with the label icons):
Hospital (235 / 235)
LTCH (1 / 1)
SNF (17 / 17)
HHA (8 / 8)
Case Count (670 / 670)
After step 5: The legend's contents are dynamic. The color of each node should reflect the appropriate color shown on the color scale.</t>
  </si>
  <si>
    <t>25/03/2020</t>
  </si>
  <si>
    <t>LF_5.17</t>
  </si>
  <si>
    <t>Combination of Include Location Filters - Benchmark</t>
  </si>
  <si>
    <t>Include Location Outside the Dataset Multiple Filters With Benchmark On</t>
  </si>
  <si>
    <t>After step 3: 
-The graph view will show an error message saying "Your graph cannot be generated. Please change your filters and try again.".
After step 5:
-No locations will show on the map. 
-The legend will show 0 for the case count. The color of each node should reflect the appropriate color shown on the color scale.</t>
  </si>
  <si>
    <t>LF_5.18</t>
  </si>
  <si>
    <t>Single Exclude Location Filter - Benchmark</t>
  </si>
  <si>
    <t>Exclude Location Inside the Dataset Single Filter With Benchmark On</t>
  </si>
  <si>
    <t>1. The user right-clicks the California state and excludes the filter from the location map.
2. User applies the changes.
3. User hovers over the sidenav and clicks on Map View.
4. User expands the legend. 
5. User moves around the map to ensure that the legend contents are dynamic.</t>
  </si>
  <si>
    <t>After step 2:
-The left side of the graph shows SNF (1) and Home..
-The right side of the graph shows Other Medical, Digestive, Respiratory, Digestive, Psychiatric, Orthopedics, Cardiology, Urology, Surgery, Service Lines (4).
The legend reads (along with the label icons):
SNF (1 / 1)
Home (1 / 1)
Service Line (8 / 8)
Case Count (58 / 58)
After step 4:
The map shows 27 total entity nodes. There are two nodes shown. The left side shows a grouped node with 9 locations. The bottom shows a grouped node with 18 locations.
The legend reads (along with the label icons):
Hospital (26)
SNF (1)
Case Count (58 / 58)
After step 5: The legend's contents are dynamic. The color of each node should reflect the appropriate color shown on the color scale.</t>
  </si>
  <si>
    <t>LF_5.19</t>
  </si>
  <si>
    <t>Combination of Exclude Location Filters - Benchmark</t>
  </si>
  <si>
    <t>Exclude Location Outside the Dataset Multiple Filters With Benchmark On</t>
  </si>
  <si>
    <t>After step 3:
-The left side of the graph shows LTCH (1), HHA (8), SNF (18) and Home.
-The right side of the graph shows Other Medical, Cardiology, Orthopedics,  Respiratory, Digestive, Psychiatric, Neurology, Surgery,  Service Lines (14 more).
-All connecting benchmark lines are dark pink.
The legend reads (along with the label icons):
LTCH (1 / 1)
SNF (18 / 18)
HHA (8 / 8)
Home (1 / 1)
Service Line (9 / 9)
Case Count (728 / 728)
After step 5:
The map shows 288 total entity nodes. There are 5 nodes shown on the map. The top left of California shows a grouped node with 3 locations. The left side of Nevada shows a grouped node with 10 locations. The middle-left of California shows a grouped node with 117 locations. The bottom of Nevada shows a grouped node with 21 locations. The bottom left of California shows a grouped node with 137 locations.
The legend reads (along with the label icons):
Hospital (261 / 261)
LTCH (1 / 1)
SNF (18 / 18)
HHA (8 / 8)
Case Count (728 / 728)
After step 6: The legend's contents are dynamic. The color of each node should reflect the appropriate color shown on the color scale.</t>
  </si>
  <si>
    <t>Right side of graph reads Other Medical, Cardiology, Orthopedics, Respiratory, Digestive, and Service Lines</t>
  </si>
  <si>
    <t>LF_5.20</t>
  </si>
  <si>
    <t>Single Include FIPS Location Filter - Benchmark</t>
  </si>
  <si>
    <t>Include Expanded FIPS Location Inside the Dataset Single Filter With Benchmark On</t>
  </si>
  <si>
    <t>After step 3:
-The left side of the graph shows Home.
-The right side of the graph shows Other Medical, Psychiatric, Respiratory, Orthopedics, Digestive, Cardiology, Neurology, Surgery and Service Lines (2 more).
-The Benchmark connections from Home are as follows: Dark pink, light pink, light blue, dark blue, light pink, and light blue in order from top to bottom.
The legend reads (along with the label icons):
Home (1 / 1)
Service Line (8 / 8)
Case Count (33 / 33)
After step 5:
The map shows 17 total entity nodes. The legend reads (along with the label icons):
Hospital (17 / 17)
Case Count (33 / 33)
After step 6: The legend's contents are dynamic. The color of each node should reflect the appropriate color shown on the color scale.</t>
  </si>
  <si>
    <t>Right side of graph reads Other Medical, Psychiatric, Respiratory, Orthopedics, Digestive, and Service Lines (5 more)</t>
  </si>
  <si>
    <t>LF_5.21</t>
  </si>
  <si>
    <t>Combination of Include FIPS Location Filters - Benchmark</t>
  </si>
  <si>
    <t>Include Expanded FIPS Location Inside the Dataset Multiple Filters With Benchmark On</t>
  </si>
  <si>
    <t>1. The user right-clicks Nevada on the location map and expands it to FIPS.
2. The user toggles the Clark (NV) county (bottom) as well as Elko (NV) county (top right) on the location map..
3. The user right-clicks Clark (NV) county (bottom) on the location map and includes the filters.
4. User applies the changes.
5. User hovers over the sidenav and clicks on Map View.
6. User expands the legend. 
7. User moves around the map to ensure that the legend contents are dynamic.</t>
  </si>
  <si>
    <t>After step 4:
-The left side of the graph shows a grouped node for Home.
-The right side of the graph shows:
Other Medical     9
Digestive         6
Psychiatric       5
Respiratory       4
Orthopedics       4
Cardiology        3
Neurology         2
Surgery           1.
Service Line (2 more)
The legend reads (along with the label icons):
Hospital (18 / 18)
Home (1 / 1)
Case Count (36 / 36)
After step 6:
The map shows 18 total entity nodes. The legend reads (along with the label icons):
Hospital (18 / 18)
Case Count (36 / 36)
After step 7: The legend's contents are dynamic. The color of each node should reflect the appropriate color shown on the color scale.</t>
  </si>
  <si>
    <t>LF_5.22</t>
  </si>
  <si>
    <t>Include Expanded FIPS Location Outside the Dataset Multiple Filters With Benchmark On</t>
  </si>
  <si>
    <t>After step 4: 
-The graph view will show an error message saying "Your graph cannot be generated. Please change your filters and try again.".
After step 6:
-No locations will show on the map. 
-The legend will show 0 for the case count. The color of each node should reflect the appropriate color shown on the color scale.</t>
  </si>
  <si>
    <t>LF_5.23</t>
  </si>
  <si>
    <t>Combination of Exclude FIPS Location Filters - Benchmark</t>
  </si>
  <si>
    <t>Exclude Expanded FIPS Location Outside the Dataset Multiple Filters With Benchmark On</t>
  </si>
  <si>
    <t>1. The user right-clicks Georgia on the location map and expands it to FIPS.
2. The user toggles any 3 counties on the location map..
3. The user right-clicks a county and excludes the filters.
4. User applies the changes.
5. User hovers over the sidenav and clicks on Map View.
6. User expands the legend. 
7. User moves around the map to ensure that the legend contents are dynamic.</t>
  </si>
  <si>
    <t>After step 4:-
-The left side of the graph shows LTCH (1), HHA (8), SNF (18) and Home.
-The right side of the graph shows: 
Other Medical         149
Cardiology             96
Orthopedics            84
Respiratory            71
Digestive              68
Psychiatric            45
Neurology              44
Surgery                41
Service Line (14 more)
-All connecting benchmark lines are dark pink except for Home to Digestive which is dark blue.
The legend reads (along with the label icons):
LTCH (1 / 1)
SNF (18 / 18)
HHA (8 / 8)
Home (1 / 1)
Service Line (22 / 22)
Case Count (728 / 728)
After step 6:
The map shows 288 total entity nodes. There are 5 nodes shown on the map. The top left of California shows a grouped node with 3 locations. The left side of Nevada shows a grouped node with 10 locations. The middle-left of California shows a grouped node with 117 locations. The bottom of Nevada shows a grouped node with 21 locations. The bottom left of California shows a grouped node with 137 locations.
The legend reads (along with the label icons):
Hospital (261 / 261)
LTCH (1 / 1)
SNF (18 / 18)
HHA (8 / 8)
Case Count (728 / 728)
After step 7: The legend's contents are dynamic. The color of each node should reflect the appropriate color shown on the color scale.</t>
  </si>
  <si>
    <t>LF_5.24</t>
  </si>
  <si>
    <t>Single Include CBSA Location Filter - Benchmark</t>
  </si>
  <si>
    <t>Include Expanded CBSA Location Inside the Dataset Single Filter With Benchmark On</t>
  </si>
  <si>
    <t>1. The user right-clicks Nevada on the location map and expands it to CBSA.
2. The user right-clicks the 29820 - Las Vegas-Paradise CBSA (bottom) and includes the filter.
3. User applies the changes.
4. User hovers over the sidenav and clicks on Map View.
5. User expands the legend. 
6. User moves around the map to ensure that the legend contents are dynamic.</t>
  </si>
  <si>
    <t>After step 3:
-The left side of the graph shows Home.
-The right side of the graph shows: 
Other Medical     9
Psychiatric       5
Respiratory       4
Orthopedics       4
Digestive         4
Cardiology        3
Neurology         2
Cancer Care       1
Service Lines (2 more).
-All connecting benchmark lines are dark pink except for Home to Digestive which is dark blue.
The legend reads (along with the label icons):
Home (1 / 1)
Service Line (8 / 8)
Case Count (34 / 34)
After step 5:
The map shows 17 total entity nodes. Only one node shows. The grouped node shows at the bottom of Nevada with 17 locations.
The legend reads (along with the label icons):
Hospital (17 / 17)
Case Count (34 / 34)
After step 6: The legend's contents are dynamic. The color of each node should reflect the appropriate color shown on the color scale.</t>
  </si>
  <si>
    <t>LF_5.25</t>
  </si>
  <si>
    <t>Combination of Include CBSA Location Filters - Benchmark</t>
  </si>
  <si>
    <t>Include Expanded CBSA Location Inside the Dataset Multiple Filters With Benchmark On</t>
  </si>
  <si>
    <t>After step 4:
-The left side of the graph shows Home
-The right side of the graph shows: 
Other Medical     12
Respiratory        6
Psychiatric        6
Orthopedics        6
Digestive          6
Cardiology         5
Urology            3
Surgery            3
Service Lines (4 more).
The legend reads (along with the label icons):
Service Line (12/ 12)
SNF (1 / 1)
Home (1 / 1)
Case Count (54 / 54)
After step 6:
The legend reads (along with the label icons):
Hospital (23 / 23)
SNF (1/1)
Case Count (54 / 54)
After step 7: The legend's contents are dynamic. The color of each node should reflect the appropriate color shown on the color scale.</t>
  </si>
  <si>
    <t>19/9/2019</t>
  </si>
  <si>
    <t>LF_5.26</t>
  </si>
  <si>
    <t>Include Expanded CBSA Location Outside the Dataset Multiple Filters With Benchmark On</t>
  </si>
  <si>
    <t xml:space="preserve">1. The user right-clicks Idaho on the location map and expands it to CBSA.
2. The user toggles all 6 counties on the location map..
3. The user right-clicks a county and includes the filters.
4. User applies the changes.
5. User hovers over the sidenav and clicks on Map View.
6. User expands the legend. </t>
  </si>
  <si>
    <t>LF_5.27</t>
  </si>
  <si>
    <t>Combination of Exclude CBSA Location Filters - Benchmark</t>
  </si>
  <si>
    <t>Exclude Expanded CBSA Location Outside the Dataset Multiple Filters With Benchmark On</t>
  </si>
  <si>
    <t>1. The user right-clicks the Arkansas filter tag and expands it to CBSA.
2. The user toggles all 7 of the shown filter tags
3. User right-clicks a filter tag and excludes the filters.
4. User applies the changes.
5. User hovers over the sidenav and clicks on Map View.
6. User expands the legend. 
7. User moves around the map to ensure that the legend contents are dynamic.</t>
  </si>
  <si>
    <t>After step 4:-
-The left side of the graph shows LTCH (1), HHA (8), SNF (18) and Home.
-The right side of the graph shows: 
Other Medical         149
Cardiology             96
Orthopedics            84
Respiratory            71
Digestive              68
Psychiatric            45
Neurology              44
Surgery                41
Service Lines (14 more).
The legend reads (along with the label icons):
LTCH (1 / 1)
SNF (18 / 18)
HHA (8 / 8)
Home (1 / 1)
Service Line (22 / 22)
Case Count (728 / 728)
After step 6:
The legend reads (along with the label icons):
Hospital (261 / 261)
LTCH (1 / 1)
SNF (18 / 18)
HHA (8 / 8)
Case Count (728 / 728)
After step 7: The legend's contents are dynamic. The color of each node should reflect the appropriate color shown on the color scale.</t>
  </si>
  <si>
    <t>LF_5.28</t>
  </si>
  <si>
    <t>Combination of Include and Exclude Location Filters - Benchmark</t>
  </si>
  <si>
    <t>1. The user toggles California, Texas, and Florida on the location map.
2. The user right-clicks Texas on the location map and includes the filters.
3. The user right-clicks Maine on the locations map and expands it to CBSA.
4. The user toggles any number all 3 of the CBSA filter tags on the location map.
5. The user right-clicks any CBSA filter tag on the location map and excludes them.
6. The user right-clicks any CBSA filter tag on the location map and collapses them.
7. The user right-clicks Minnesota on the locations map and expands it to FIPS.
8. The user toggles any number (at least 5) of the FIPS filter tags on the location map.
9. The user right-clicks any FIPS filter tag on the location map and excludes them.
10. User applies the changes.
11. User hovers over the sidenav and clicks on Map View.
12. User expands the legend. 
13. User moves around the map to ensure that the legend contents are dynamic.</t>
  </si>
  <si>
    <t>After step 2:
-The left side of the graph shows LTCH (1), HHA (8), SNF (17) and Home.
-The right side of the graph shows:
Other Medical         137
Cardiology             91
Orthopedics            78
Respiratory            64
Digestive              59
Neurology              41
Psychiatric            39
Surgery                38
Service Lines (14 more)
-All connecting benchmark lines are dark pink except for Home to Digestive which is dark blue.
The legend reads (along with the label icons):
LTCH (1 / 1)
SNF (17 / 17)
HHA (8 / 8)
Home (1 / 1)
Service Line (22 / 22)
Case Count (670 / 670)
After step 4:
The legend reads (along with the label icons):
Hospital (235 / 235)
LTCH (1 / 1)
SNF (17 / 17)
HHA (8 / 8)
Case Count (670 / 670)
After step 5: The legend's contents are dynamic. The color of each node should reflect the appropriate color shown on the color scale.</t>
  </si>
  <si>
    <t>LF_5.29</t>
  </si>
  <si>
    <t>Combination of Include Parent and Exclude Child Location Filters - Benchmark</t>
  </si>
  <si>
    <t>After step 5:
-The left side of the graph shows Home.
-The right side of the graph shows Cardiology, Ortho, Digestive, Respiratory, Other Medical, and Non-BPCI.
-All connecting benchmark lines are dark pink except for Home to Digestive which is dark blue.
The legend reads (along with the label icons):
Home (1 / 1)
Service Line (6 / 6)
Case Count (24 / 24)
After step 7:
The map shows 9 total entity nodes. There is one node with 9 locations.
The legend reads (along with the label icons):
Hospital (9 / 9)
Case Count (24 / 24)
After step 8: The legend's contents are dynamic. The color of each node should reflect the appropriate color shown on the color scale.</t>
  </si>
  <si>
    <t>LF_5.30</t>
  </si>
  <si>
    <t>Combination of Exclude Parent and Include Child Location Filters - Benchmark</t>
  </si>
  <si>
    <t xml:space="preserve">1. The user right-clicks the California, Nevada filter tag and excludes the filter.
2. User right-clicks the California filter tag again and expands it to CBSA.
3. User toggles as many CBSA filter tags as they would like.
4. User right-clicks any CBSA filter tag and includes the filters.
5. User applies the changes.
6. User hovers over the sidenav and clicks on Map View.
7. User expands the legend. </t>
  </si>
  <si>
    <t>After step 5: 
-The graph view will show an error message saying "Your graph cannot be generated. Please change your filters and try again.".
After step 7:
-No locations will show on the map. 
-The legend will show 0 for the case count. The color of each node should reflect the appropriate color shown on the color scale.</t>
  </si>
  <si>
    <t>This previously passed in P2 Demo-New - redundant?</t>
  </si>
  <si>
    <t>LF_5.31</t>
  </si>
  <si>
    <t>Exclude All States Within Dataset</t>
  </si>
  <si>
    <t>Exclude For Entire Dataset - Bug Check</t>
  </si>
  <si>
    <t>User must have followed preconditions and steps for LF_1.1 with the CA and NV dataset. All previous filters should be cleared before starting the tests. The user should be in benchmark graph view with the legend expanded.</t>
  </si>
  <si>
    <t>1. The user toggles the California and Nevada filter tags and excludes the filters.
2. User applies the changes.
3. User hovers over the sidenav and clicks on Map View.
4. User expands the legend. 
5. User moves around the map to ensure that the legend contents are dynamic.</t>
  </si>
  <si>
    <t>After step 2: 
-The graph view will show an error message saying "Your graph cannot be generated. Please change your filters and try again.".
After step 5:
-No locations will show on the map. 
-The legend will show 0 for the case count. The color of each node should reflect the appropriate color shown on the color scale.</t>
  </si>
  <si>
    <t>LF_6 Search</t>
  </si>
  <si>
    <t>LF_6.1</t>
  </si>
  <si>
    <t>Search Options FIPS and CBSA</t>
  </si>
  <si>
    <t>The Verify that the user is able to click into the search box and search for a location filter using a substring for FIPS and CBSA results.</t>
  </si>
  <si>
    <t>1. User clicks into the search bar.
2. User types "sac".
3. User waits for the dropdown to appear with results.
4. User clicks enter.</t>
  </si>
  <si>
    <t>After step 3:
-The user can see a dropdown of selectable listed terms that match what was searched for.
-The search results do not change the view of the map selector unless the location result is added as an active location filter.
-The typeahead dropdown and search results are in alphabetical order under each section (State, FIPS, CBSA).
-The following results show on the dropdown.
FIPS
-19161 - Sac (IA)
-06067 - Sacramento (CA)
CBSA
-40900 - Sacramento--Arden-Arcade--Roseville, CA (CA)
After step 4:
-The breadcrumb is disabled when the search results return with the tag selectors. 
-The breadcrumb is replaced with “Location &gt; Search Results.
-The typeahead dropdown and search results are in alphabetical order under each section (State, FIPS, CBSA).
-The following results show in the results.
FIPS
-19161 - Sac (IA)
-06067 - Sacramento (CA)
CBSA
-40900 - Sacramento--Arden-Arcade--Roseville, CA (CA)</t>
  </si>
  <si>
    <t>LF_6.2</t>
  </si>
  <si>
    <t>Search Options Navigation and Clear Textbox</t>
  </si>
  <si>
    <t>Verify that the can navigate back to the top level (state level) of location filters by clicking on "Location" breadcrumb and that the user can clear all text from the search bar.</t>
  </si>
  <si>
    <t>User must have followed preconditions and steps for LF_6.1.</t>
  </si>
  <si>
    <t>1. User clicks on "Location" from the breadcrumb next to "Search Results".
2. User clicks the "x" on the right side of the search bar.</t>
  </si>
  <si>
    <t>After step 1:
-The user is taken back to the default state level tags.
-The breadcrumb is replaced with "Location" again.
After step 2: 
-The search bar is cleared.</t>
  </si>
  <si>
    <t>LF_6.3</t>
  </si>
  <si>
    <t>Search Options States and FIPS</t>
  </si>
  <si>
    <t>Verify that the user is able to click into the search box and search for a location filter using a substring for FIPS and States results.</t>
  </si>
  <si>
    <t>User must have followed preconditions and steps for LF_1.1 or LF_6.2.</t>
  </si>
  <si>
    <t>1. User clicks into the search bar.
2. User types "ala".
3. User waits for the dropdown to appear with results.
4. User clicks the search icon (magnifying glass) on the right side of the search bar..</t>
  </si>
  <si>
    <t>After step 3:
-The user can see a dropdown of selectable listed terms that match what was searched for.
-The search results do not change the view of the map selector unless the location result is added as an active location filter.
-The typeahead dropdown and search results are in alphabetical order under each section (State, FIPS, CBSA).
-The following results show on the dropdown.
States
-Alabama (AL)
-Alaska (AK)
FIPS
-12001 - Alachua (FL)
-37001 - Alamance (NC)
-06001 - Alameda (CA)
-08003 - Alamosa (CO)
After step 4:
-The breadcrumb is disabled when the search results return with the tag selectors. 
-The breadcrumb is replaced with “Location &gt; Search Results.”
-The typeahead dropdown and search results are in alphabetical order under each section (State, FIPS, CBSA).
-The following results show in the results.
States
-Alabama (AL)
-Alaska (AK)
FIPS
-12001 - Alachua (FL)
-37001 - Alamance (NC)
-06001 - Alameda (CA)
-08003 - Alamosa (CO)</t>
  </si>
  <si>
    <t>LF_6.4</t>
  </si>
  <si>
    <t>Search Options - Include and Exclude</t>
  </si>
  <si>
    <t>Verify that the user is able to include and exclude filter from the Location Filter Search bar.</t>
  </si>
  <si>
    <t>User must have followed preconditions and steps for LF_6.3 (but does not perform the last step) and be in market share graph view with the legend expanded and the order set to ascending case count. .</t>
  </si>
  <si>
    <t>1. User hovers over Alameda county from the search bar dropdown and includes the filter.
2. User hovers over Alabama from the search bar dropdown and excludes the filter.
3. The user applies the change.
4. User hovers over the sidenav and clicks on Map View.
5. User expands the legend. 
6. User moves around the map to ensure that the legend contents are dynamic.</t>
  </si>
  <si>
    <t>After step 1:
-Alameda county is shown in light blue under included filters.
-Alameda county becomes blue on the location map.
-A blue checkmark is toggled on next to Alabama in the dropdown.
After step 2:
-Alabama is shown in pink under excluded filters,
-Alabama becomes pink on the location map.
-A pink "-" is toggled on within the dropdown next to Alabama.
After step 3:
-Alameda becomes dark blue on the sidenav under "Location".
-Alabama becomes dark pink on the sidenav under "Location".
-The left side of the graph shows a grouped node for Hospital (12).
-The right side of the graph shows SNF (1) and Home.
The legend reads (along with the label icons):
Hospital (12 / 12)
SNF (1 / 1)
Home (1 / 1)
Case Count (25 / 25)
After step 5:
The map shows 13 total entity nodes. The legend reads (along with the label icons):
Hospital (12 / 12)
SNF (1 / 1)
Case Count (25 / 25)
After step 6: The legend's contents are dynamic.</t>
  </si>
  <si>
    <t>LF_7.1</t>
  </si>
  <si>
    <t>Location Filter &gt; Search &gt; Context Menu</t>
  </si>
  <si>
    <t>Verify that user is able to Expand a search result in order to view its available child tags.</t>
  </si>
  <si>
    <t>At least one dataset must be active in Graph View. Benchmark settings must be off.</t>
  </si>
  <si>
    <t>1. Expand the Location filter on the sidenav.
2. Search “Nevada,” press Enter.
3. Right click on the generated result under “State.”
4. Click “Expand” then click “FIPS”
5. Right click on any displayed filter tag and click “Collapse”</t>
  </si>
  <si>
    <t xml:space="preserve">After step 3, a context menu appears: 
 - Include is active.
 - Exclude is active.
 - Expand is active.
 - Collapse is inactive.
After step 4:
 - Results appear in the sidenav expansion in this order:
 - 32510 - Carson City (NV)
 - 32001 - Churchill (NV)
 - 32003 - Clark (NV)
 - 32005 - Douglas (NV)
 - 32007 - Elko (NV)
 - 32009 - Esmeralda (NV)
 - 32011 - Eureka (NV)
 - 32013 - Humboldt (NV)
 - 32015 - Lander (NV)
 - 32017 - Lincoln (NV)
 - 32019 - Lyon (NV)
 - 32021 - Mineral (NV)
 - 32023 - Nye (NV)
 - 32027 - Pershing (NV)
 - 32029 - Storey (NV)
 - 32031 - Washoe (NV)
 - 32033 - White Pine (NV)
After step 5:
 - All available state and territory filter tags are shown. </t>
  </si>
  <si>
    <t>LF_7.2</t>
  </si>
  <si>
    <t>Verify that user is able to Include FIPS filters from the search results.</t>
  </si>
  <si>
    <t xml:space="preserve">1. Expand the Location filter on the sidenav.
2. Search “Nevada,” press Enter.
3. Right click on the generated result under “State.”
4. Click “Expand” then click “FIPS”
5. Toggle “Carson City,” “Clark,” and “Washoe,” then include the filters. 
6. Apply the changes. </t>
  </si>
  <si>
    <t>These filters appear blue on the sidenav:
32510 - Carson City (NV)
 - 32003 - Clark (NV)
 - 32031 - Washoe (NV)
A graph is generated (CA and NV)</t>
  </si>
  <si>
    <t>LF_7.3</t>
  </si>
  <si>
    <t>Verify that user is able to Exclude CBSA filters from the test results.</t>
  </si>
  <si>
    <t xml:space="preserve">1. Expand the Location filter on the sidenav.
2. Search “Nevada,” press Enter.
3. Right click on the generated result under “State.” and Include the filter.
4. Right click on “Nevada” again and expand it. Pick CBSA in the drop-down. 
5. Toggle “Carson City, NV” and “Reno-Sparks, NV” and exclude the filters.
6. Apply the changes. </t>
  </si>
  <si>
    <t>Nevada appears blue on the sidenav.
These filters appear pink on the sidenav:
 - 16180 - Carson City, NV
 - 39900 - Reno-Sparks, NV
A graph is generated of records pertaining to the Las Vegas area. (CA and NV)</t>
  </si>
  <si>
    <t>LF_8.1</t>
  </si>
  <si>
    <t>Location Filter &gt; Sidenav &gt; Tag Order</t>
  </si>
  <si>
    <t>Included &amp; Excluded location filter tags should appear in the sidenav in alphabetical order.</t>
  </si>
  <si>
    <t xml:space="preserve">1. Expand the Location filter on the sidenav.
2. Toggle Utah, Oregon, and Washington. Include the filters. 
3. Toggle North Carolina, South Carolina, and Virginia. Exclude the filters. 
4. Apply the changes. </t>
  </si>
  <si>
    <t xml:space="preserve">After step four:
 - Filter tags appear in the sidenav in this order: 
    - Include
       - Oregon, Utah, Washington.
    - Exclude
       - North Carolina, South Carolina, Virginia. </t>
  </si>
  <si>
    <t>LF_8.2</t>
  </si>
  <si>
    <t xml:space="preserve">When additional filters are applied, the new filter tags are automatically sorted alphabetically with the existing tags. </t>
  </si>
  <si>
    <t>1. Expand the Location filter on the sidenav.
2. Toggle Utah, Oregon, and Washington. Include the filters. 
3. Toggle North Carolina, South Carolina, and Virginia. Exclude the filters. 
4. Apply the changes. 
5. Toggle California, Nevada, and Idaho. Include the filters. 
6. Toggle Alabama, Georgia, and Florida. Exclude the filters. 
7. Apply the changes.</t>
  </si>
  <si>
    <t>After step four:
 - Filter tags appear in the sidenav in this order: 
    - Include
       - Oregon, Utah, Washington.
    - Exclude
       - North Carolina, South Carolina, Virginia. 
After step seven:
 - Filter tags appear in the sidenav in this order: 
    - Include
       - California, Idaho, Nevada, Oregon, Utah, Washington.
    - Exclude
       - Alabama, Florida, Georgia, North Carolina, South Carolina, Virginia.</t>
  </si>
  <si>
    <t>LF_8.3</t>
  </si>
  <si>
    <t xml:space="preserve">When child tags are added, they sort into the existing list in alphabetical order, underneath their respective parent tag. </t>
  </si>
  <si>
    <t xml:space="preserve">1. Expand the Location filter on the sidenav.
2. Toggle Utah, Oregon, and Washington. Include the filters. 
3. Toggle North Carolina, South Carolina, and Virginia. Exclude the filters. 
4. Apply the changes. 
5. Re-Expand the Location Filter panel. 
6. In the third sidenav panel, under “Location,” right click “Oregon,” click “Expand,” then click “FIPS.”
7. Toggle “Columbia (OR),” “Multnomah (OR),” and “Washington (OR),” then Include the filters.
8. Apply the changes. 
9. Re-Expand the Location Filter panel. 
10. In the third sidenav panel, under “Location,” right click “South Carolina,” click “Expand,” then click “CBSA.”
11. Toggle “Columbia, SC” and “Myrtle Beach-Conway-North Myrtle Beach,” then Exclude the filters. 
12. Apply the changes, then click “Location” on the sidenav to display the applied tags. </t>
  </si>
  <si>
    <t>After step five:
 - Filter tags appear in the sidenav in this order: 
    - Include
       - Oregon, Utah, Washington.
    - Exclude
       - North Carolina, South Carolina, Virginia.
After step nine:
 - Filter tags appear in the sidenav in this order:
    - Include
       - Oregon, 41009 - Columbia (OR), 41051 - Multnomah (OR), 41067 - Washington (OR), Utah, Washington.
    - Exclude
       - North Carolina, South Carolina, Virginia.
After Step 12: 
 - Filter tags appear in the sidenav in this order: 
    - Include
       - Oregon, 41009 - Columbia (OR), 41051 - Multnomah (OR), 41067 - Washington (OR),
Utah, Washington.
    - Exclude
       - North Carolina, South Carolina, 17900 - Columbia, SC, 34820 - Myrtle Beach-Conway-North Myrtle Beach, Virginia.</t>
  </si>
  <si>
    <t>LF_8.4</t>
  </si>
  <si>
    <t xml:space="preserve">When child tags are applied without a parent tag, the child tags sort into the tag list together, in alphabetical order, where the parent tag would normally be. </t>
  </si>
  <si>
    <t xml:space="preserve">1. Expand the Location filter on the sidenav.
2. Toggle Utah, Oregon, and Washington. Include the filters. 
3. Toggle North Carolina, South Carolina, and Virginia. Exclude the filters. 
4. Apply the changes. 
5. Re-Expand the Location Filter panel. 
6. In the third sidenav panel, under “Location,” right click “Oregon,” click “Expand,” then click “FIPS.”
7. Toggle “Columbia (OR),” “Multnomah (OR),” and “Washington (OR),” then Exclude the filters.
8. Apply the changes. 
9. Re-expand the Location Filter panel. 
10. In the third sidenav panel, under “Location,” right click “South Carolina,” click “Expand,” then click “CBSA.”
11.Toggle “Columbia, SC” and “Myrtle Beach-Conway-North Myrtle Beach,” then Include the filters.
12. Apply the changes, then click “Location” on the sidenav to display the applied tags. </t>
  </si>
  <si>
    <t>After step five:
 - Filter tags appear in the sidenav in this order: 
    - Include
       - Oregon, Utah, Washington.
    - Exclude
       - North Carolina, South Carolina, Virginia.
After step nine:
 - Filter tags appear in the sidenav in this order: 
    - Include
       - Oregon, Utah, Washington.
    - Exclude
       - North Carolina, Columbia (OR), Multnomah (OR), Washington (OR), South Carolina, Virginia.
After Step 12: 
 - Filter tags appear in the sidenav in this order: 
    - Include
       - Oregon, 17900 - Columbia, SC, 34820 - Myrtle Beach-Conway-North Myrtle Beach, Utah, Washington.
    - Exclude
       - North Carolina, 41009 - Columbia (OR), 41051 - Multnomah (OR), 41067 - Washington (OR), South Carolina, Virginia.</t>
  </si>
  <si>
    <t>LF_6.5</t>
  </si>
  <si>
    <t>Search Options - Single Filter Result</t>
  </si>
  <si>
    <t>Verify that the user can click a single searched result from the search bar dropdown and have it returned as a result under the Search Results.</t>
  </si>
  <si>
    <t>User must have followed preconditions and steps for LF_6.3 (but does not perform the last step).</t>
  </si>
  <si>
    <t>1. The user clicks on Alachua from the search bar dropdown.</t>
  </si>
  <si>
    <t>-The search results do not change the view of the map selector unless the location result is added as an active location filter.
-The breadcrumb is replaced with “Location &gt; Search Results.”
-The following result shows:
FIPS
-12001 - Alachua (FL)</t>
  </si>
  <si>
    <t>LF_6.6</t>
  </si>
  <si>
    <t>Search Options - Invalid Search</t>
  </si>
  <si>
    <t>Verify that the user is not given results with invalid search text.</t>
  </si>
  <si>
    <t>1. User clicks into the search box.
2. User enters "!@`/?".
3. User waits for the results.
4. User clicks enter.</t>
  </si>
  <si>
    <t>After step 3:
-For a few seconds the message "we are searching..." is shown.
-An error message is displayed: “No matching location found.”
After step 4:
-The breadcrumb is replaced with “Location &gt; Search Results.”
The results show "No matching location found".</t>
  </si>
  <si>
    <t>LF_6.7</t>
  </si>
  <si>
    <t>Search Options - Single Character</t>
  </si>
  <si>
    <t xml:space="preserve">The Verify that the user is able to click into the search box and search for a location filter using only one character. </t>
  </si>
  <si>
    <t>1. User clicks into the search bar.
2. User types "a".
3. User waits for the dropdown to appear with results.
4. User clicks enter.</t>
  </si>
  <si>
    <t xml:space="preserve">After step 3:
-The user can see a dropdown of selectable listed terms that match what was searched for.
-The search results do not change the view of the map selector unless the location result is added as an active location filter.
-The typeahead dropdown and search results are in alphabetical order under each section (State, FIPS, CBSA).
-The following results show on the dropdown.
States
Alabama (AL)
Alaska (AK)
FIPS
12001 - Alachua (FL)
37001 - Alamance (NC)
06001 - Alameda (CA)
08003 - Alamosa (CO)
56001 - Albany (WY)
36001 - Albany (NY)
51003 - Albemarle (VA)
26001 - Alcona (MI)
28003 - Alcorn (MS)
02013 - Aleutians East (AK)
02016 - Aleutians West (AK)
37003 - Alexander (NC)
17003 - Alexander (IL)
51510 - Alexandria (VA)
40003 - Alfalfa (OK)
26003 - Alger (MI)
19005 - Allamakee (IA)
26005 - Allegan (MI)
36003 - Allegany (NY)
24001 - Allegany (MD)
51005 - Alleghany (VA)
37005 - Alleghany (NC)
42003 - Allegheny (PA)
20001 - Allen (KS)
21003 - Allen (KY)
18003 - Allen (IN)
39003 - Allen (OH)
22003 - Allen (LA)
45005 - Allendale (SC)
26007 - Alpena (MI)
06003 - Alpine (CA)
CBSA
10500 - Albany, GA (GA)
10580 - Albany-Schenectady-Troy, NY (NY)
10740 - Albuquerque, NM (NM)
10780 - Alexandria, LA (LA)
10900 - Allentown-Bethlehem-Easton, PA-NJ (PA)
11020 - Altoona, PA (PA)
After step 4:
-The breadcrumb is disabled when the search results return with the tag selectors. 
-The breadcrumb is replaced with “Location &gt; Search Results.
-The typeahead dropdown and search results are in alphabetical order under each section (State, FIPS, CBSA).
-The results are the same as what was in the dropdown.
</t>
  </si>
  <si>
    <t>LF_7 Draw Circle Function (V2)</t>
  </si>
  <si>
    <t>7.  Tags Order</t>
  </si>
  <si>
    <t>order sorting for the applied active tags in Location, Service Line, and Entity filters</t>
  </si>
  <si>
    <t>8. Radius on Location Map</t>
  </si>
  <si>
    <t>Draw Custom Circle</t>
  </si>
  <si>
    <t>Verify that user can draw a custom circle filter.</t>
  </si>
  <si>
    <t>1. User clicks the "circle" button on the top left of the map.
3. User clicks to drop a pin and then drags to create the circle.</t>
  </si>
  <si>
    <t>The custom circle is drawn. A tooltip shows when dragging that shows the radius of the circle and a prompt explaining that the user should release the click to complete the circle.</t>
  </si>
  <si>
    <t xml:space="preserve">Intentionally removed. </t>
  </si>
  <si>
    <t>Toggle Custom Circle Filter</t>
  </si>
  <si>
    <t xml:space="preserve">Verify that user can turn the custom circle filter function off after toggling it on. </t>
  </si>
  <si>
    <t>1. User clicks the "circle" button on the top left of the map.
3. User clicks the "circle" button on the top left of the map a second time.</t>
  </si>
  <si>
    <t>The custom circle filter function is turned off after being turned on.</t>
  </si>
  <si>
    <t>Double-click Applied Radius</t>
  </si>
  <si>
    <t>Verify that double-clicking on the applied Radius Filter (under the Include or Exclude sections of the Location Filter) shows the radius in the location map with the zoom level where the user can see the radius.</t>
  </si>
  <si>
    <t>User must already have an applied radius filter.</t>
  </si>
  <si>
    <t>1. User double-clicks the radius filter from under the Include or Exclude sections of the Location Filter.</t>
  </si>
  <si>
    <t xml:space="preserve">The user is shown the radius on the location map at an appropriate zoom level. </t>
  </si>
  <si>
    <t>Draw Circle - Context Menu</t>
  </si>
  <si>
    <t>Verify that the user can right click the drawn circle filter and have the context menu pop up.</t>
  </si>
  <si>
    <t>User must have followed preconditions and steps for LF_2.8.</t>
  </si>
  <si>
    <t>1. User right clicks the drawn circle filter.</t>
  </si>
  <si>
    <t>The drawn circle context menu pops up.</t>
  </si>
  <si>
    <t>Include Circle Filter</t>
  </si>
  <si>
    <t>Verify that the user is able to include the drawn Circle Filter.</t>
  </si>
  <si>
    <t>User must have followed preconditions and steps for LF_7.5.</t>
  </si>
  <si>
    <t>1. User clicks "include filter".</t>
  </si>
  <si>
    <t>The drawn Circle Filter is now included.</t>
  </si>
  <si>
    <t>-If the state is completely under the radius ring, the respective state should be marked as active in the respective tag selector.
-If the state is not under the radius ring completely but some of its counties are under the radius based on the coordinates of its center, the respective county is marked in the tag selector. = If the center of the FIPS or CBSA falls under the radius ring range, the respective FIPS/CBSA is marked as selected in the tag selector.
Intentionally removed.</t>
  </si>
  <si>
    <t>Exclude Circle Filter</t>
  </si>
  <si>
    <t>Verify that the user is able to exclude the drawn Circle Filter.</t>
  </si>
  <si>
    <t>1. User right clicks on a toggled filter.
2. User clicks "exclude filter".</t>
  </si>
  <si>
    <t>The drawn Circle Filter is now excluded.</t>
  </si>
  <si>
    <t xml:space="preserve">-If the state is completely under the radius ring, the respective state should be marked as active in the respective tag selector.
-If the state is not under the radius ring completely but some of its counties are under the radius based on the coordinates of its center, the respective county is marked in the tag selector. = If the center of the FIPS or CBSA falls under the radius ring range, the respective FIPS/CBSA is marked as selected in the tag selector.
</t>
  </si>
  <si>
    <t>Cancel Circle Filter</t>
  </si>
  <si>
    <t>Verify that the user can Cancel the inclusion or exclusion of the filter from the Custom Filter.</t>
  </si>
  <si>
    <t>User must have followed preconditions and steps for LF_7.6 or LF_7.7.</t>
  </si>
  <si>
    <t>1. User clicks on "Cancel".</t>
  </si>
  <si>
    <t>The user is taken back to the current circle location on the location map.</t>
  </si>
  <si>
    <t>Expand Location Filter FIPS</t>
  </si>
  <si>
    <t>Verify that the user can expand a drawn Circle Location Filter to FIPS.</t>
  </si>
  <si>
    <t>User must have followed preconditions and steps for LF_7.5 and must be at the top-most level of filters.</t>
  </si>
  <si>
    <t>1. User expands the Location Filter side panel.
2. User expands a chosen Location Filter.</t>
  </si>
  <si>
    <t>The drawn Circle Filter is expanded.</t>
  </si>
  <si>
    <t>WIP.
Removed intentionally.</t>
  </si>
  <si>
    <t>Expand Location Filter CBSA</t>
  </si>
  <si>
    <t>Verify that the user can expand a drawn Circle Location Filter to CBSA.</t>
  </si>
  <si>
    <t>Collapse Location Filter</t>
  </si>
  <si>
    <t>Verify that the user can collapse the shown Circle Filters and return to the top most level of Location Filters.</t>
  </si>
  <si>
    <t>User must have followed preconditions and steps for LF_7.10 and LF_7.5.</t>
  </si>
  <si>
    <t>1. User collapses the already expanded Location Filters.</t>
  </si>
  <si>
    <t>The expanded Location Filters are collapsed.</t>
  </si>
  <si>
    <t>Circle Filter Context Menu - Bug Checking</t>
  </si>
  <si>
    <t>Verify that the context menu created by the right click on a circle filter disappears if the user left clicks elsewhere on the screen.</t>
  </si>
  <si>
    <t xml:space="preserve">1. User left clicks somewhere else on the screen. </t>
  </si>
  <si>
    <t>The context menu disappears.</t>
  </si>
  <si>
    <t>This was removed intentionally.</t>
  </si>
  <si>
    <t>Edit Circle Filter</t>
  </si>
  <si>
    <t>User is able to edit a drawn circle filter.</t>
  </si>
  <si>
    <t>Follow preconditions and steps for LF_7.9.</t>
  </si>
  <si>
    <t>1. User right-clicks (or currently left-clicks as well) on the diamond on the edge of the circle and moves the mouse accordingly.</t>
  </si>
  <si>
    <t>The circle filter's size is now changed accordingly.</t>
  </si>
  <si>
    <t xml:space="preserve">Diamonds are not present as icons.
Intentionally removed. </t>
  </si>
  <si>
    <t>Add Center Point - Valid</t>
  </si>
  <si>
    <t>Verify that the user is able to add a searched center point.</t>
  </si>
  <si>
    <t>1. User clicks into "Add Radius".
2. User searches for a location to be found.
3. User clicks on the location, the search icon, or hits Enter to add it.</t>
  </si>
  <si>
    <t xml:space="preserve">The center point is added. </t>
  </si>
  <si>
    <t xml:space="preserve">The user is able to search a center point by state, FIPS or CBSA name, FIPS or CBSA code, city, a specific provider name or CCN code or NPI code, (coordinates) based on an exact match. -- separate tests may want to be made for each.The radius numeric field is required if the center point is not blank. </t>
  </si>
  <si>
    <t>Add Radius - Valid</t>
  </si>
  <si>
    <t>Verify that the user is able to add a valid radius.</t>
  </si>
  <si>
    <t>User must have already added a center point.</t>
  </si>
  <si>
    <t>1. User clicks into the radius's "___ Miles" text box.
2. User enters a valid whole number.</t>
  </si>
  <si>
    <t>The radius is added.</t>
  </si>
  <si>
    <t xml:space="preserve">Verify that the manual radius input and radius circle are auto-updated on both sides. The radius on the map should be scaled automatically based on the entered number. The radius numeric field is required if the center point is not blank. </t>
  </si>
  <si>
    <t>Add Center Point - Invalid</t>
  </si>
  <si>
    <t>Verify that the user is notified with the proper error message when the searched center point yields no results.</t>
  </si>
  <si>
    <t>1. User clicks into the search bar.
2. User types some text that will yield no search results.
3. User waits for the results.</t>
  </si>
  <si>
    <t xml:space="preserve">The user can see a dropdown of selectable listed terms that match what was searched for. </t>
  </si>
  <si>
    <t>User is given the proper error message, but only if the user does not move the mouse away from the textbox during the search.</t>
  </si>
  <si>
    <t>Add Radius - Invalid</t>
  </si>
  <si>
    <t>Verify that the user is unable to add an invalid radius.</t>
  </si>
  <si>
    <t>1. User clicks into the radius's "___ Miles" text box.
2. User enters an invalid non-whole number.</t>
  </si>
  <si>
    <t>The radius is not added and the user is met with an error message saying “No matching center found.”</t>
  </si>
  <si>
    <t>WIP. 
Removed intentionally.</t>
  </si>
  <si>
    <t>Include Radius Range</t>
  </si>
  <si>
    <t>Verify that the user is able to Include the current radius range using the buttons below the two manual radius input fields.</t>
  </si>
  <si>
    <t>User must have followed preconditions and steps for LF_7.16 and LF_7.17.</t>
  </si>
  <si>
    <t>1. User clicks "Include".</t>
  </si>
  <si>
    <t>The radius is included as a filter. The quick radius in the right panel is removed and any text within the center or radius boxes are cleared.</t>
  </si>
  <si>
    <t>Exclude Radius Rance</t>
  </si>
  <si>
    <t>Verify that the user is able to Exclude the current radius range using the buttons below the two manual radius input fields.</t>
  </si>
  <si>
    <t>1. User clicks "Exclude".</t>
  </si>
  <si>
    <t>The radius is excluded as a filter. The quick radius in the right panel is removed and any text within the center or radius boxes are cleared.</t>
  </si>
  <si>
    <t>User double clicks on the applied radius filter under the include or exclude sections.</t>
  </si>
  <si>
    <t>Follow preconditions for LF_7.20 or LF_7.21</t>
  </si>
  <si>
    <t>1. User double clicks included or excluded filter.</t>
  </si>
  <si>
    <t>The radius will be shown in the location map with the zoom level where the user can see that radius. If the user is on another zoom level, the user will be taken back to radius level.</t>
  </si>
  <si>
    <t>Clear Center Point Input</t>
  </si>
  <si>
    <t>User clears manual input for center or radius.</t>
  </si>
  <si>
    <t>Follow preconditions for LF_7.16 or LF_7.17</t>
  </si>
  <si>
    <t>1. User selects either textbox.
2. User clears selection.</t>
  </si>
  <si>
    <t>Once either box is cleared, both boxes are cleared and the quick radius on the location map is turned off.</t>
  </si>
  <si>
    <t>This works for clearing the miles to also clear the center, but not vice versa.</t>
  </si>
  <si>
    <t>Clear Center Point with "x"</t>
  </si>
  <si>
    <t>Verify that the user can clear the Add Center by clicking the small "x" in the search bar.</t>
  </si>
  <si>
    <t>Follow preconditions for LF_7.16.</t>
  </si>
  <si>
    <t>1. User clicks the small "x" on the right side of the Add Center search bar.</t>
  </si>
  <si>
    <t>The search bar is cleared and "Center..." is shown in the search bar in light gray.</t>
  </si>
  <si>
    <t>Add Center Point Blank - Error Checking</t>
  </si>
  <si>
    <t>Verify that the user is given an error message if either field does not meet a requirement or is blank when clicking the Include or Exclude buttons.</t>
  </si>
  <si>
    <t>User must have followed preconditions and steps for LF_1.1 and have either both or one of the fields blank or invalid.</t>
  </si>
  <si>
    <t>1. User clicks Include or Exclude.</t>
  </si>
  <si>
    <t>User is given a message saying "Invalid Input Field" and the corresponding textbox is highlighted in red.</t>
  </si>
  <si>
    <t>LF_10 Tooltips for Location filter</t>
  </si>
  <si>
    <t>LF_10.1</t>
  </si>
  <si>
    <t>P2BN-2528</t>
  </si>
  <si>
    <t>Tooltips for states in location filter</t>
  </si>
  <si>
    <t>Tooltip appearance / disappearance for States</t>
  </si>
  <si>
    <t>1. Open view with no selected datasets
2. Select CA and NV dataset
3. Expand Location Filter</t>
  </si>
  <si>
    <t>1. Hover over any State.
2. Move the cursor out of State.</t>
  </si>
  <si>
    <t>After step 1:
Tooltip should appear
After step 2:
Tooltip should dissapear</t>
  </si>
  <si>
    <t>LF_10.2</t>
  </si>
  <si>
    <t>Verify the right format of State tooltip header</t>
  </si>
  <si>
    <t>1. Hover over Nevada State
2. Hover over California State
3. Hover over any other State</t>
  </si>
  <si>
    <t>After step 1:
Tooltip should appear with full name Nevada (NV) as a tooltip header with the entity count breakdown
After step 2: 
Tooltip should appear with full name California (CA) as a tooltip header with the entity count breakdown
After step 3: 
Tooltip should appear with full name in the format of “State_name (Two letter shortcut)” as a tooltip header with the entity count breakdown</t>
  </si>
  <si>
    <t>LF_10.3</t>
  </si>
  <si>
    <t>Verify only the entity type that is available under that location is shown within the tooltips</t>
  </si>
  <si>
    <t>1 Hover over Nevada state</t>
  </si>
  <si>
    <t>After step 1: 
Only entities available in this region should be show in tooltip, in this case:
Nevada (NV)
Hospital (26)
SNF (1)</t>
  </si>
  <si>
    <t>P2BN-3230</t>
  </si>
  <si>
    <t>LF_10.4</t>
  </si>
  <si>
    <t>Verify right order of State tooltip information about entities</t>
  </si>
  <si>
    <t>1. Open view with no selected datasets
2. Select PENNSYLVANIA dataset
3. Expand Location Filter</t>
  </si>
  <si>
    <t>1. Hover over Pennsylvania (PA)</t>
  </si>
  <si>
    <t>After step 1:
Entities in tooltip should be listed in this order:
Hospital 
LTCH 
IRF 
SNF 
HHA</t>
  </si>
  <si>
    <t>LF_10.5</t>
  </si>
  <si>
    <t>Verify the entity count is based on the underlying datasets and underlying region, without any filters into the calculations</t>
  </si>
  <si>
    <t>1. Open view with no selected datasets
2. Select CA and NV dataset</t>
  </si>
  <si>
    <t>1. Expand Service Line filter 
2. Exclude Cardiology, Respiratory and apply 
3. Expand Location filter
4. Hover over California</t>
  </si>
  <si>
    <t>After step 4:
Tooltip should show list of entities:
Hospital (235)
LTCH (1)
SNF (17)
HHA(8)</t>
  </si>
  <si>
    <t>LF_10.6</t>
  </si>
  <si>
    <t>Tooltips for FIPS county in location filter</t>
  </si>
  <si>
    <t>Tooltip appearance / disappearance for FIPS county</t>
  </si>
  <si>
    <t>1. Open view with no selected datasets
2. Select CA and NV dataset
3. Expand Location Filter
4. Expand California
5. Click FIPS</t>
  </si>
  <si>
    <t>1. Hover over any FIPS.
2. Move the cursor out of FIPS.</t>
  </si>
  <si>
    <t>LF_10.7</t>
  </si>
  <si>
    <t>Verify the right format of FIPS county tooltip header</t>
  </si>
  <si>
    <t>1. Hover over top-left FIPS county: Del Norte</t>
  </si>
  <si>
    <t>Header of tooltip should appear in this format: &lt;FIPS county code - County name (two-letter state code)&gt;
After step 1:
Tooltip should appear with full name 06015 – Del Norte (CA) as a tooltip header with the entity count breakdown</t>
  </si>
  <si>
    <t>LF_10.8</t>
  </si>
  <si>
    <t>1 Hover over bottom FIPS county Imperial</t>
  </si>
  <si>
    <t>After step 1: 
Only entities available in this region should be show in tooltip, in this case:
06025 – Imperial (CA)
Hospital (2)</t>
  </si>
  <si>
    <t>LF_10.9</t>
  </si>
  <si>
    <t>Verify right order of FIPS county tooltip information about entities</t>
  </si>
  <si>
    <t>1. Open view with no selected datasets
2. Select PENNSYLVANIA dataset</t>
  </si>
  <si>
    <t>1. Expand Location filter
2. Expand Pennsylvania
3. Click FIPS
4. Hover over bottom-right county Philadelphia</t>
  </si>
  <si>
    <t>After step 4:
Entities in tooltip should be listed in this order:
Hospital 
LTCH 
IRF 
SNF 
HHA</t>
  </si>
  <si>
    <t>LF_10.10</t>
  </si>
  <si>
    <t>1. Expand Service Line filter 
2. Exclude Cardiology, Respiratory, Other Medical, Orthopedics and apply 
3. Expand Location filter
4. Expand California 
5. Click FIPS
6. Hover over Los Angeles county</t>
  </si>
  <si>
    <t>After step 6:
Tooltip should show list of entities:
Hospital (57)
LTCH (1)
SNF (3)
HHA(4)</t>
  </si>
  <si>
    <t>LF_10.11</t>
  </si>
  <si>
    <t>Tooltips for CBSA in location filter</t>
  </si>
  <si>
    <t>Tooltip appearance / disappearance for CBSA county</t>
  </si>
  <si>
    <t>1. Open view with no selected datasets
2. Select CA and NV dataset
3. Expand Location Filter
4. Expand California
5. Click CBSA</t>
  </si>
  <si>
    <t>1. Hover over any CBSA.
2. Move the cursor out of CBSA.</t>
  </si>
  <si>
    <t>LF_10.12</t>
  </si>
  <si>
    <t>Verify the right format of CBSA county tooltip header</t>
  </si>
  <si>
    <t>1. Hover over CBSA county: Redding, located in the north part of California</t>
  </si>
  <si>
    <t>Header of tooltip should appear in this format: &lt;CBSA metro area code - CBSA name (two-letter state code)&gt;
After step 1:
Tooltip should appear with full name 39820 – Redding (CA) as a tooltip header with the entity count breakdown</t>
  </si>
  <si>
    <t>P2BN-3040</t>
  </si>
  <si>
    <t>LF_10.13</t>
  </si>
  <si>
    <t>1. Open view with no selected datasets
2. Select PENNSYLVANIA dataset
3. Expand Location Filter
4. Expand Pennsylvania
5. Click CBSA</t>
  </si>
  <si>
    <t>1 Hover over CBSA county Williamsport</t>
  </si>
  <si>
    <t>After step 1: 
Only entities available in this region should be show in tooltip, in this case:
48700 – Williamsport (PA)
Hospital (1)
IRF (1)
SNF (10)
Hhas (5)</t>
  </si>
  <si>
    <t>LF_10.14</t>
  </si>
  <si>
    <t>Verify right order of CBSA county tooltip information about entities</t>
  </si>
  <si>
    <t>1. Expand Location filter
2. Expand Pennsylvania
3. Click CBSA
4. Hover over top-left county Erie</t>
  </si>
  <si>
    <t>LF_10.15</t>
  </si>
  <si>
    <t>1. Expand Service Line filter 
2. Exclude Cardiology, Respiratory, Other Medical, Orthopedics and apply 
3. Expand Location filter
4. Expand Pennsylvania 
5. Click CBSA
6. Hover over 29540 - Lancaster county</t>
  </si>
  <si>
    <t>After step 6:
Tooltip should show list of entities:
Hospital (4)
IRF (3)
SNF (32)
HHA(5)</t>
  </si>
  <si>
    <t>LF_10.16</t>
  </si>
  <si>
    <t>1. Expand Service Line filter 
2. Exclude Cardiology, Respiratory, Other Medical, Orthopedics and apply
3. In Time filter include Q1 2016
4. In Entity filter include Hospital, SNF
5. Expand Location filter
6. Expand Pennsylvania 
7. Click CBSA
8. Hover over 29540 - Lancaster county</t>
  </si>
  <si>
    <t>LF_10.17</t>
  </si>
  <si>
    <t>Tooltips for State in location filter</t>
  </si>
  <si>
    <t>Verify the entity count is based on the underlying dataset</t>
  </si>
  <si>
    <t>1. open view with no selected datasets</t>
  </si>
  <si>
    <t>1. Select CA&amp;NV dataset
2. Expand location filter
3. Hover over CA state
4. Unselect CA&amp;NV dataset
5. Select Pennsylvania dataset
6. Expand location filter
7. Hover over CA state
8. Unselect Pennsylvania dataset
9. Select CA&amp;NV dataset
10. Expand location filter
11. Hover over CA state</t>
  </si>
  <si>
    <t xml:space="preserve">After step 3 tooltip should list of entities:
Hospital (235)
LTCH (1)
SNF (17)
HHA (8)
After step 7 tooltip should list of entities:
HHA (2)
After step 11 tooltip should list of entities:
Hospital (235)
LTCH (1)
SNF (17)
HHA (8)
</t>
  </si>
  <si>
    <t>P2BN-3237</t>
  </si>
  <si>
    <t xml:space="preserve">
</t>
  </si>
  <si>
    <t>Radius Filter (RF)</t>
  </si>
  <si>
    <t>Story COS</t>
  </si>
  <si>
    <t>RF_9 "Add Radius" section</t>
  </si>
  <si>
    <t>RF_9.1</t>
  </si>
  <si>
    <t>P2BN-1739</t>
  </si>
  <si>
    <t>“Add Radius” section of Location Filter from the Second panel</t>
  </si>
  <si>
    <t>User is able to search and modify the center point field - The user is able to search a center point by state, FIPS or CBSA (either name or code), city, a specific Entity/provider name or CCN code or NPI code, based on exact matching to the keywords.</t>
  </si>
  <si>
    <t>1. Open view with no selected datasets
2. Select Ca and NV dataset
3. Select Map view</t>
  </si>
  <si>
    <t xml:space="preserve">1. Expand Location Filter.
2. Under “Add Radius” section in the middle panel enter in the Center point field each of below and then delete and enter the next word:
-Nevada
-32510 - Carson City (NV)
-16180 - Carson City, NV
-Las Vegas
3. Under “Add Radius” section in the middle panel enter in the Center point field each of below and then delete and enter the next word:
-CEDARS-SINAI MEDICAL CENTER
-50625
-1639172372
</t>
  </si>
  <si>
    <t>After 2 Step:
Each of listed word [state, FIPS, CBSA, city] should be possible to search.
The City is displayed in the format of &lt;City (two-letter state code)&gt; - in this case “Las Vegas (NV)”.
After 3 Step:
The Entity is displayed in the format of &lt;Entity name (CCN: code, NPI: code)&gt;: “CEDARS-SINAI MEDICAL CENTER (CCN:50625; NPI:1639172372)” after entering each of listed words.</t>
  </si>
  <si>
    <t>[WIP]</t>
  </si>
  <si>
    <t>RF_9.2</t>
  </si>
  <si>
    <t>User is able to search and modify the radius miles field</t>
  </si>
  <si>
    <t>1. Expand Location Filter.
2. Under “Add Radius” section in the middle panel in the Center point field enter: Nevada.
3. From tags above the "Add Radius" section expand any tag.
4. Enter into the radius miles field: 1.23.
5. Delete the value 1.23, then enter 1234.
6. Delete the value 1234.
7. Enter the value 30, observe the map, then delete the value and enter 50.
8. Delete the previous value and try change the input to some values other than numbers: "a", "abc", "?", ",".</t>
  </si>
  <si>
    <t>After 3 step: 
The radius numeric field is required if the center point is not blank. You should see the prompt: “Not a valid value.”
After 4 step: 
Only whole numbers of the radius can be displayed/generated with the thousand separators (in miles). You should see the prompt: “Not a valid value.”
After 5 step:
You should see in radius miles field "1,234".
After 7 step:
The Radius (center and size) on the Location Map should be scaled automatically based on the user input. You should see on the map that the radius increased.
After 8 step:
If other values besides numbers are input, you should “Not a valid value” error message next to the radius field.</t>
  </si>
  <si>
    <t>RF_9.3</t>
  </si>
  <si>
    <t xml:space="preserve">The user sees Include and Exclude buttons
</t>
  </si>
  <si>
    <t>1. Expand Location Filter.
2. Under “Add Radius” section in the middle panel in the Center point field enter: Nevada.
3. Delete 'Nevada' from Center point field. Under “Add Radius” section in the middle panel in the radius miles field enter: 30.
4. Under “Add Radius” section in the middle panel in the Center point field enter: Nevada.</t>
  </si>
  <si>
    <t>After 1 step:
Right below the above two manual radius input fields, there are the “Include” and “Exclude” buttons that allow the user to add the current radius range directly. They should be grayed out.
After 2 and 3 step:
“Include Radius” and “Exclude Radius” are grayed out.
After 4 step:
“Include Radius” and “Exclude Radius” are active (not grayed out).</t>
  </si>
  <si>
    <t>RF_9.4</t>
  </si>
  <si>
    <t>The user can enter the coordinates for center of the radius.</t>
  </si>
  <si>
    <t xml:space="preserve">1. Expand Location Filter.
2. Under “Add Radius” section in the middle panel in the Center point field enter: "40.74, -150.48" and in the radius miles field enter: 30.
</t>
  </si>
  <si>
    <t xml:space="preserve">If the name of the center drawn cannot be located, the center of the radius should be based on the coordinates in the format of &lt;D°N, D°W/radius&gt;. For example “40.74, -150.48/30 miles”.
</t>
  </si>
  <si>
    <t>RF_9.5</t>
  </si>
  <si>
    <t>The user sees the entity icons by default based on the datasets and filters whether the Radius is On or not.</t>
  </si>
  <si>
    <t xml:space="preserve">1. Observe the Map view.
2. Expand Location Filter.
3. Under “Add Radius” section in the middle panel in the Center point field enter: Los Angeles and in the radius miles field enter: 100.
4. Iclude the radius.
5. Fold Location Filter (Apply changes) and observe the Map.
</t>
  </si>
  <si>
    <t>After Step 1 and after Step 4:
Compare the Map View: whether the Radius is On or not, Radius does not affect the entity icons display. Entity icons are not interactable / just a preview. You should see the entity icons by default based on the datasets and filters.</t>
  </si>
  <si>
    <t>RF_9.6</t>
  </si>
  <si>
    <t>User sees a typeahead drop-down list for the center search box.</t>
  </si>
  <si>
    <t xml:space="preserve">1. Expand Location Filter.
2. Under “Add Radius” section in the middle panel in the Center point field enter: 'ca' and observe the drop-down.
</t>
  </si>
  <si>
    <t xml:space="preserve">After Step 2:
You should see a typeahead drop-down list for the center search box that returns the related locations matching to the input keywords within the location filter based on an exact match - locations with substring 'ca' in them.
This list should contains 5 sections (if in each of them selected substring 'ca' is located) :
-State (state and 2-letter abbreviation)
-FIPS county (code and name and state)
-CBSA (code and name and state)
-City (city and state)
-Entity (the typeahead results for the Entity section are displayed. Please note that all the entities from different types (Hospital, LTCH, IRF, SNF, HHA) will be clustered under Entity section.)
Only the available sections should be displayed.
You should be able to scroll up and down to see the full typeahead list.
</t>
  </si>
  <si>
    <t>RF_9.7</t>
  </si>
  <si>
    <t>P2BN-1739,
P2BN-2687</t>
  </si>
  <si>
    <t>The user sees that the center options display format is the same as in Location and Entity filters - hovering over the option.</t>
  </si>
  <si>
    <t xml:space="preserve">1. Expand Location Filter.
2. Under “Add Radius” section in the middle panel in the Center point field enter: 'ca' and observe the the typeahead list.
3. Hover over any option within the typeahead box.
</t>
  </si>
  <si>
    <t xml:space="preserve">After the 3 step:
By hovering over the option within the typeahead box, the option is highlighted in gray.
</t>
  </si>
  <si>
    <t>RF_9.8</t>
  </si>
  <si>
    <t>The user sees that the center options display format is the same as in Location and Entity filters - pressing Enter/Search.</t>
  </si>
  <si>
    <t xml:space="preserve">1. Expand Location Filter.
2. Under “Add Radius” section in the middle panel in the Center point field enter: 'ca' and observe the typeahead list.
3. Press Enter.
4. Delete previous value and in the Center point field enter: 'ca' and observe the typeahead list.
5. Press Search.
</t>
  </si>
  <si>
    <t xml:space="preserve">After the 3 and 5 step:
By pressing Enter/Search, the first option from the typeahead list is selected and shown in center field.
</t>
  </si>
  <si>
    <t>RF_9.9</t>
  </si>
  <si>
    <t>The user sees that the center options display format is the same as in Location and Entity filters - selecting an option.</t>
  </si>
  <si>
    <t xml:space="preserve">1. Expand Location Filter.
2. Under “Add Radius” section in the middle panel in the Center point field enter: 'ca' and observe the typeahead list.
3. Select any option from the typeahead list.
</t>
  </si>
  <si>
    <t xml:space="preserve">After the 3 step:
By selecting an option from the typeahead list, the user sees the selected option shown in the center field.
</t>
  </si>
  <si>
    <t>RF_9.10</t>
  </si>
  <si>
    <t>The user sees that the center options display format is the same as in Location and Entity filters - selecting from the option or clicking on elsewhere.</t>
  </si>
  <si>
    <t>1. Expand Location Filter.
2. Under “Add Radius” section in the middle panel in the Center point field enter: 'ca' and observe the typeahead list.
3. Click on elsewhere.
4. Under “Add Radius” section in the middle panel in the Center point field enter: 'ca' and observe the typeahead list.
5. Selecting from the option.</t>
  </si>
  <si>
    <t xml:space="preserve">After the 3 and 5 step:
By selecting from the option or clicking on elsewhere, the typeahead list disappears.
</t>
  </si>
  <si>
    <t>RF_9.11</t>
  </si>
  <si>
    <t>The user sees a message when search for the “Center” field has no match.</t>
  </si>
  <si>
    <t>1. Expand Location Filter.
2. Under “Add Radius” section in the middle panel in the Center point field enter: 'abcdabcd'.</t>
  </si>
  <si>
    <t xml:space="preserve">After step 2:
You should see “No matching center found.” within the typeahead box below the searching field.
</t>
  </si>
  <si>
    <t>RF_9.12</t>
  </si>
  <si>
    <t>The user sees that both the manual radius input and the radius circle are auto-updated on both “Radius” input section and radius Location Map.</t>
  </si>
  <si>
    <t>1. Expand Location Filter.
2. Under “Add Radius” section in the middle panel in the Center point field enter: Nevada and in the radius miles field enter: 50.
3. Click "Include radius".
4. Observe the Location Filter section.
5. Fold the Location Filter and observe the map. 
6. Clicks the "circle" button on the top left of the map.
7. Clicks to drop a pin and then drags to create the circle.
8. Expand Location Filter, observe 'Add Radius' section.</t>
  </si>
  <si>
    <t xml:space="preserve">After 4 step:
You should see updated “Radius” input section.
After 5 step:
You should see updated radius Location Map - the circle is drawn on the map.
After 7 step:
You should see updated radius Location Map - another circle is drawn on the map.
After 8 step:
You should see that the "Add Radius" secition is auto-generated.
Explanatory note: 
Both the manual radius input and the radius circle are auto-updated on both “Radius” input section and radius Location Map.
The “Add radius” section is auto-generated when the radius circle is drawn on the map.
</t>
  </si>
  <si>
    <t>RF_9.13</t>
  </si>
  <si>
    <t>The user sees that the radius section is in sync with the radius at the same time.</t>
  </si>
  <si>
    <t>1. Expand Location Filter.
2. Clicks the "circle" button on the top left of the map.
7. Clicks to drop a pin and then drags to create the circle - try setting different radius values and observe the radius section.</t>
  </si>
  <si>
    <t xml:space="preserve">After 3 step:
You should see that the radius section is in sync with the radius at the same time. In other words, the radius section is auto-populated.
</t>
  </si>
  <si>
    <t>RF_9.14</t>
  </si>
  <si>
    <t>The user should see that the manual input fields from the “Add Radius” section and the “Radius” quick circle on Location Map are in sync at all times 
- after clearing the Center of the radius field.</t>
  </si>
  <si>
    <t>1. Expand Location Filter.
2. Under “Add Radius” section in the middle panel in the Center point field enter: Nevada and in the radius miles field enter: 50.
3. Click "Include radius".
4. Observe the map.
5. Clear out the manual input center fields.
6. Observe the Location map.</t>
  </si>
  <si>
    <t xml:space="preserve">After 6 step:
You should should see the quick radius on the Location Map is also turned Off.
</t>
  </si>
  <si>
    <t>RF_9.15</t>
  </si>
  <si>
    <t>The user should see that the manual input fields from the “Add Radius” section and the “Radius” quick circle on Location Map are in sync at all times 
- after clearing the radius miles field.</t>
  </si>
  <si>
    <t>1. Expand Location Filter.
2. Under “Add Radius” section in the middle panel in the Center point field enter: Nevada and in the radius miles field enter: 50.
3. Click "Include radius".
4. Observe the map.
5. Clear out the manual input radius miles field.
6. Observe the Location map.</t>
  </si>
  <si>
    <t>RF_9.16</t>
  </si>
  <si>
    <t>The user should see that the manual input fields from the “Add Radius” section and the “Radius” quick circle on Location Map are in sync at all times 
- after turning Off the manual “Add Radius” section.</t>
  </si>
  <si>
    <t>1. Expand Location Filter.
2. Under “Add Radius” section in the middle panel in the Center point field enter: Nevada and in the radius miles field enter: 50.
3. Click "Include radius".
4. Observe the map.
5. Turn Off the manual “Add Radius” section.
6. Observe the Location map.</t>
  </si>
  <si>
    <t>RF_9.17</t>
  </si>
  <si>
    <t>If the quick Radius on the Location Map is Off, the user should see all the manual input fields clear out.</t>
  </si>
  <si>
    <t>1. Expand Location Filter.
2. Under “Add Radius” section in the middle panel in the Center point field enter: Nevada and in the radius miles field enter: 50.
3. Click "Include radius".
4. Observe the map.
5. Delete the radius using trash can icon in the left top part of the map.
6. Expand Location Filter and observe the 'Add Radius' section.</t>
  </si>
  <si>
    <t xml:space="preserve">After 6 step:
You should see all the manual input fields clear out (both the center search and the radius should go back to blank).
</t>
  </si>
  <si>
    <t>RF_9.18</t>
  </si>
  <si>
    <t>User sees that the quick Radius is turned Off and the manual input search section should be cleared out after applying the radius on the Location Map.</t>
  </si>
  <si>
    <t>1. Apply the radius on the location map:
- Clicks the "circle" button on the top left of the map.
- Clicks to drop a pin and then drags to create the circle.
Then Expand the Location filter.</t>
  </si>
  <si>
    <t xml:space="preserve">After 1 step:
You should see the quick Radius is turned Off.
The manual input search section should be cleared out.
Explanatory note:
After the radius is applied on the Location Map, the quick Radius is turned Off and the manual input search section should be cleared out.
</t>
  </si>
  <si>
    <t>RF_9.19</t>
  </si>
  <si>
    <t>User could use 'x' icon in search box.</t>
  </si>
  <si>
    <t>1. Expand Location Filter.
2. Under “Add Radius” section in the middle panel in the Center point field enter: 'Los Angeles'.
3. Click 'x' clear button.
4.  Under “Add Radius” section in the middle panel in the Center point field enter: 'Los Angeles'.
5. Press Search.
6. Click 'x' clear button.</t>
  </si>
  <si>
    <t xml:space="preserve">After 2 step:
You should see the “x” clear button. The “x” clear button is shown next to the magnifying glass so you have an option to clear the search results.
You are able to click on the “x” button to reset the view to the default view dashboard.
After 3 and 6 step:
The keywords you type should be cleared.
</t>
  </si>
  <si>
    <t>RF_9.20</t>
  </si>
  <si>
    <t>P2BN-2687</t>
  </si>
  <si>
    <t>Simple Version of “Add Radius” section from the Second panel of Location Filter</t>
  </si>
  <si>
    <t xml:space="preserve">The user is able to search and modify the center point and the Radius:
Center Point field
</t>
  </si>
  <si>
    <t>1. Open view with no selected datasets
2. Select Ca and NV dataset
3. Select Map view.</t>
  </si>
  <si>
    <t xml:space="preserve">1. Expand Location Filter. Click on the “Switch to the Radius Selector” button on the second panel and click on the "Confirm" button. 
2. Under “Add Radius” section in the middle panel in the Center point field enter: 'Las Vegas'.
</t>
  </si>
  <si>
    <t>After Step 1:
You should see input field with default grey text "Center by City".
After Step 2:
You should see that the City name is displayed in the format of &lt;City (two-letter state code)&gt;, in this case “Las Vegas (NV)”.</t>
  </si>
  <si>
    <t>RF_9.21</t>
  </si>
  <si>
    <t>The user sees Decimal degrees (DD) to DMS (Degrees, minutes, and seconds) Format Switcher (Radio button)</t>
  </si>
  <si>
    <t xml:space="preserve">1. Expand Location Filter. Click on the “Switch to the Radius Selector” button on the second panel and click on the "Confirm" button. 
2. Start typing in Latitude Field. Observe and delete entry.
3. Switch to “DMS” from “Decimal” </t>
  </si>
  <si>
    <t xml:space="preserve">After Step 1:
By default, the “Decimal” Degrees format for coordinates are selected and shown. 
The field hint message is displayed “00.000000” when there is no keyword in each field. 
After Step 2:
The hint message disappears as soon as you start typing. 
After Step 3:
You should see all the formats of filters and input fields and coordinates in Decimal Miniutes and Seconds in the format of “DD MM SS.SS N/W/E/S”.
</t>
  </si>
  <si>
    <t>RF_9.22</t>
  </si>
  <si>
    <t xml:space="preserve">The user is able to search and modify the center point and the Radius:
Latitude field (“Decimal” format)
</t>
  </si>
  <si>
    <t xml:space="preserve">1. Expand Location Filter.  Click on the “Switch to the Radius Selector” button on the second panel and click on the "Confirm" button. 
2. Under “Add Radius” section in the middle panel in the Latitude field enter "1".
3. Change value entered into Latitude field, enter "90".
4. Change value entered into Latitude field, enter "-90".
5. Change value entered into Latitude field, enter "45".
6. Change value entered into Latitude field, enter "-191".
7. Change value entered into Latitude field, enter "91".
</t>
  </si>
  <si>
    <t>After Step 1:
You should see Latitude field.
After Steps 2-5:
You should be able to entered these values.
After Steps 6,7:
You should be not able to entered these values .
Expanatory note: Degrees Latitude must be in the range of -90 to 90. Always in the format of “00.000000”.</t>
  </si>
  <si>
    <t>RF_9.23</t>
  </si>
  <si>
    <t xml:space="preserve">The user is able to search and modify the center point and the Radius:
Longitude field (“Decimal” format)
</t>
  </si>
  <si>
    <t xml:space="preserve">1. Expand Location Filter.  Click on the “Switch to the Radius Selector” button on the second panel and click on the "Confirm" button. 
2. Under “Add Radius” section in the middle panel in the Longitude field enter "180".
3. Change value entered into Longitude field, enter "-180".
4. Change value entered into Longitude field, enter "-110".
5. Change value entered into Longitude field, enter "95".
6. Change value entered into Longitude field, enter "-191".
7. Change value entered into Longitude field, enter "185".
</t>
  </si>
  <si>
    <t>After Step 1:
You should see Latitude field.
After Steps 2-5:
You should be able to entered these values.
After Steps 6,7:
You should be not able to entered these values .
Expanatory note: Degrees Latitude must be in the range of -180 to 180. Always in the format of “00.000000”.</t>
  </si>
  <si>
    <t>RF_9.24</t>
  </si>
  <si>
    <t xml:space="preserve">The user is able to search and modify the center point and the Radius:
Latitude field (“DMS” format)
</t>
  </si>
  <si>
    <t xml:space="preserve">1. Expand Location Filter. Click on the “Switch to the Radius Selector” button on the second panel and click on the "Confirm" button. 
2. In the Latitude Deegrees field enter some values (and after typing each observe, delete it and type another):
-10,
0,
46,
170,
180,
200.
3.In the Latitude Minutes field enter some values (and after typing each observe, delete it and type another):
-10,
0,
46,
60,
70.
4. In the Latitude Seconds field enter some values (and after typing each observe, delete it and type another):
-10,
0,
46,
60,
70
5. Click "S" button next to Latitude Seconds field.
</t>
  </si>
  <si>
    <t>After Step 1:
You should see Latitude field. The field hint message is displayed “0”, “0”, “0.00” seperately for Degrees/Minutes/Seconds when there is no keyword in each field. The hint message disappears as soon as the you start typing. 
After Step 2:
You should be able to enter values in the range of 0 to 180 (in °).
After Step 3:
You should be able to enter values in the range of 0 to 60 (in '). When you entered the max value (60), you should see the values round up (e.g. 41° 60' 00" should rounds up to 42° 00' 00").
After Step 4:
You should be able to enter values in the range of 0 to 60 (in '').
The precision of the “.SS” Seconds field can be precise to 2 decimals. When you entered the max value (60), you should see the values round up (e.g. 41° 00' 60" should rounds up to 41° 01' 00").
After Step 5:
You should see two buttons: N means North (what should be default selection), S means South and be able to select the "S" button.</t>
  </si>
  <si>
    <t>RF_9.25</t>
  </si>
  <si>
    <t xml:space="preserve">The user is able to search and modify the center point and the Radius:
Longitude field (“DMS” format)
</t>
  </si>
  <si>
    <t xml:space="preserve">1. Open view with no selected datasets
2. Select Ca and NV dataset
3. Select Map view
4.Click on the “Switch to the Radius Selector” button on the second panel. </t>
  </si>
  <si>
    <t>1. Expand Location Filter. Click on the “Switch to the Radius Selector” button on the second panel and click on the "Confirm" button. 
2. In the Longtitude Deegrees field enter some values (and after typing each observe, delete it and type another):
-10,
0,
46,
170,
180,
200.
3.In the Longtitude Minutes field enter some values (and after typing each observe, delete it and type another):
-10,
0,
46,
60,
70.
4. In the Longtitude Seconds field enter some values (and after typing each observe, delete it and type another):
-10,
0,
46,
60,
70.
5. Click "W" button next to Longtitude Seconds field.</t>
  </si>
  <si>
    <t>After Step 1:
You should see Latitude field. The field hint message is displayed “0”, “0”, “0.00” seperately for Degrees/Minutes/Seconds when there is no keyword in each field. The hint message disappears as soon as the you start typing. 
After Step 2:
You should be able to enter values in the range of 0 to 180 (in °).
After Step 3:
You should be able to enter values in the range of 0 to 60 (in '). When you entered the max value (60), you should see the values round up (e.g. 41° 60' 00" should rounds up to 42° 00' 00").
After Step 4:
You should be able to enter values in the range of 0 to 60 (in '').
The precision of the “.SS” Seconds field can be precise to 2 decimals. When you entered the max value (60), you should see the values round up (e.g. 41° 00' 60" should rounds up to 41° 01' 00").
After Step 5:
You should see two buttons: E means East (what should be default selection), W means West and be able to select the "W" button.</t>
  </si>
  <si>
    <t>RF_9.26</t>
  </si>
  <si>
    <t>The user is able to search and modify the center point and the Radius:
Radius miles field</t>
  </si>
  <si>
    <t>1. Expand Location Filter. Click on the “Switch to the Radius Selector” button on the second panel and click on the "Confirm" button. 
2. In the Radius miles field enter "30".
3. In the Center point field enter: 'Los Angeles'.
4. Change value entered into Radius miles field, enter "12345".
5. Change value entered into Radius miles field, enter "abc".
6. Change value entered into Radius miles field, enter "-191".
7. Change value entered into Radius miles field, enter "40.5".</t>
  </si>
  <si>
    <t xml:space="preserve">After Step 1:
You should see Radius miles field.The field hint message is displayed “0” when there is no keyword in each field.
After Step 3:
The “Included” and “Excluded” buttons should be active.
After Steps 4-7:
You should see “Not a valid value.” error message next to the Radius field. 
</t>
  </si>
  <si>
    <t>RF_9.27</t>
  </si>
  <si>
    <t xml:space="preserve">The user is able to search and modify the center point and the Radius:
Include and Exclude buttons
</t>
  </si>
  <si>
    <t>1. Expand Location Filter. Click on the “Switch to the Radius Selector” button on the second panel and click on the "Confirm" button. 
2. In the Center point field enter: 'Los Angeles'.
3. In the Radius miles "100".
4. Click Include Filter</t>
  </si>
  <si>
    <t xml:space="preserve">After step 4:
"100 miles of Los Angeles" tag should appear in Included Filters section
</t>
  </si>
  <si>
    <t>RF_9.28</t>
  </si>
  <si>
    <t xml:space="preserve">User see how the “Center by City” search field, the Latitude field and the Longitude field interact
</t>
  </si>
  <si>
    <t>1. Expand Location Filter. Click on the “Switch to the Radius Selector” button on the second panel and click on the "Confirm" button. 
2. In the Center point field enter: 'Los Angeles'.
3. Clear the Center point field.
4. In the Latitude and Longitude fields type "44" and "-110".
5. Clear Latitude and Longitude</t>
  </si>
  <si>
    <t>After Step 2:
The Latitude and Longitude fields are not editable but populated.
After Step 3:
The two fields (Latitude and Longitude) are unlocked and become active (editable). 
After Step 4:
The “Center by City” field is inactive (grayed out).
After Step 5:
The “Center by City” field is active (editable).</t>
  </si>
  <si>
    <t>RF_9.29</t>
  </si>
  <si>
    <t xml:space="preserve">The user could search location typing in the search input field </t>
  </si>
  <si>
    <t xml:space="preserve">1. Expand Location Filter. Click on the “Switch to the Radius Selector” button on the second panel and click on the "Confirm" button. 
2. Under “Add Radius” section in the middle panel in the Center point field enter: 'ca' and observe the drop-down.
</t>
  </si>
  <si>
    <t xml:space="preserve">After Step 2:
You should see a typeahead drop-down list for the center search box that returns the related locations matching to the input keywords within the location filter based on an exact match - cities with substring 'ca' in them.
Only the available sections should be displayed.
You should be able to scroll up and down to see the full typeahead list.
</t>
  </si>
  <si>
    <t>RF_9.30</t>
  </si>
  <si>
    <t>The Center options display format is the same as in Location and Entity filters.</t>
  </si>
  <si>
    <t xml:space="preserve">1. Expand Location Filter. Click on the “Switch to the Radius Selector” button on the second panel and click on the "Confirm" button. 
2. Do the test steps from the following TCs:
LF_9.7
LF_9.8
LF_9.9
LF_9.10
</t>
  </si>
  <si>
    <t>RF_9.31</t>
  </si>
  <si>
    <t xml:space="preserve">The user sees a prompt if the search for the “Center” field has no match. </t>
  </si>
  <si>
    <t xml:space="preserve">1. Expand Location Filter. Click on the “Switch to the Radius Selector” button on the second panel and click on the "Confirm" button. 
2. Do the test steps from the following TCs:
LF_9.11
</t>
  </si>
  <si>
    <t>RF_9.32</t>
  </si>
  <si>
    <t>The user sees the “x” clear button if there is a keyword in the input field.</t>
  </si>
  <si>
    <t xml:space="preserve">1. Expand Location Filter. Click on the “Switch to the Radius Selector” button on the second panel and click on the "Confirm" button. 
2. Do the test steps from the following TCs:
LF_9.19
</t>
  </si>
  <si>
    <t>RF_9.33</t>
  </si>
  <si>
    <t xml:space="preserve">Both the manual Radius input fields and the Radius circle are auto-updated on both the “Radius” input section and the Radius Location Map. </t>
  </si>
  <si>
    <t xml:space="preserve">1. Expand Location Filter. Click on the “Switch to the Radius Selector” button on the second panel and click on the "Confirm" button. 
2. Do the test steps from the following TCs:
LF_9.12
LF_9.13
</t>
  </si>
  <si>
    <t>RF_9.34</t>
  </si>
  <si>
    <t>P2BN-2589</t>
  </si>
  <si>
    <t>1.
2.</t>
  </si>
  <si>
    <t>Simple Version of Radius Location on third panel and Tag Selector Location filter</t>
  </si>
  <si>
    <t>By default, the user sees the Tag and Map selector function and can switch from the Tag/Map Selector to Radius location Selector mode by:
"Switch to the Radius Selector" button.</t>
  </si>
  <si>
    <t xml:space="preserve">1. Open view with no selected datasets
2. Select Ca and NV dataset
</t>
  </si>
  <si>
    <t>1. Expand Location Filter.
2. Click on the “Switch to the Radius Selector” on the second panel.
3. Click on the "Confirm" button.</t>
  </si>
  <si>
    <t xml:space="preserve">After Step 1:
By default user should see the Tag/Map Selector.
After Step 2:
You should see a pop-up message displaying “Please note: Activating the Radius function will cause all of your other location filters to be lost.” 
After Step 3:
The Radius Selector is activated.
User is able to click "Switch to the Tag Selector" 
</t>
  </si>
  <si>
    <t>RF_9.35</t>
  </si>
  <si>
    <t>3.
4.a</t>
  </si>
  <si>
    <t xml:space="preserve">By default, the user sees the Tag/Map selector function and can switch from the Tag/Map Selector to Radius location Selector mode by:
-clicking on the “Switch to the Radius Selector” button on the second panel. </t>
  </si>
  <si>
    <t>1. Expand Location Filter.
2. Click on the “Switch to the Radius Selector” button on the second panel. 
3. Click on the "Confirm" button.
4. Click on the “Switch to the Tag Selector” button on the second panel. 
5. Click on the "Confirm" button</t>
  </si>
  <si>
    <t xml:space="preserve">After Step 1:
By default user should see the Tag/Map Selector.
"Switch to the Radius Selector" button is shown on the second panel
After Step 2:
You should see a pop-up message displaying “Please note: Activating the Radius function will cause all of your other location filters to be lost.” 
After Step 3:
You should be switched to the Radius Selector panel. 
There is "Radius-circle" button on the third panel
After Step 4:
You should see a pop-up message displaying "Please note: Deactivating the Radius function will cause your Radius location filter to be lost"
After Step 5:
You should be switched to the Tag/Map selector panels from the Radius panels.
</t>
  </si>
  <si>
    <t>RF_9.36</t>
  </si>
  <si>
    <t>5.a.ii</t>
  </si>
  <si>
    <t>The user could cancel Activating the radius fuction.</t>
  </si>
  <si>
    <t xml:space="preserve">1. Expand Location Filter.
2. Click on the “Switch to the Radius Selector” button on the second panel. 
3. Click on the "Cancel" button.
</t>
  </si>
  <si>
    <t xml:space="preserve">After Step 2:
You should see a pop-up message displaying “Please note: Activating the Radius function will cause all of your other location filters to be lost.” 
After Step 3:
By clicking on the “Cancel” button, the Radius function is not activated; you are at the Tag/Map selector mode.
</t>
  </si>
  <si>
    <t>RF_9.37</t>
  </si>
  <si>
    <t xml:space="preserve">5. a. i
8.
11. </t>
  </si>
  <si>
    <t>User can switch from the Tag/Map selector to Radius location Selector</t>
  </si>
  <si>
    <t xml:space="preserve">1. Expand Location Filter.
2. Include California (CA) state
3. Click on the “Switch to the Radius Selector” button on the second panel, click "Confirm".
4. Draw a radius on the map
5. Click right on the drawn radius, click Include
6. Click on the “Switch to the Tag Selector” button on the second panel, click "Confirm". 
7. Click on the “Switch to the Radius Selector” button on the second panel, click "Confirm".
</t>
  </si>
  <si>
    <t xml:space="preserve">After Step 1:
By default user should see the Tag/Map Selector.
"Switch to the Radius Selector" button is shown on the second panel
After Step 2:
California state should be  added under Included Filters panel
After Step 3:
You should see a pop-up message displaying “Please note: Activating the Radius function will cause all of your other location filters to be lost.”
You should be switched to the default Radius selector panels from the Tag/Map panels.
After Step 5:
Radius filter should be added under Included Filters panel
After Step 6:
You should see a pop-up message displaying “Please note: Deactivating the Radius function will cause all Radius location filter to be lost.”
User should be in the default Tag/Map Selector without any filters choosen. 
Choosen California filter (from step 2) should be removed
After Step 7:
You should see a pop-up message displaying “Please note: Activating the Radius function will cause all of your other location filters to be lost.”
User should be in the default Radius Selector without any filters choosen. 
Radius filter from step 5 should be removed
</t>
  </si>
  <si>
    <t>RF_9.38</t>
  </si>
  <si>
    <t>Context menu</t>
  </si>
  <si>
    <t xml:space="preserve">1. Open view with no selected datasets
2. Select Ca and NV dataset
3. Select Map view
4. Click on the “Switch to the Radius Selector” button on the second panel and click on the "Confirm" button. </t>
  </si>
  <si>
    <t>1. Click on the “Radius-circle” button in the 3rd panel.
2. Draw a radius on the map.
3. Click right on the drawn circle
4. Click Include Radius.</t>
  </si>
  <si>
    <t xml:space="preserve">After Step 3:
You should see the two action items on the context menu. By clicking on the “Include filter or “Exclude filter” from the context menu, you are able to add the current circle as an active filter.
After Step 4:
Radius filter should be added under Included Filters panel
The "delete" button should be shown
"Radius-circle" button is highlighted in blue
</t>
  </si>
  <si>
    <t>RF_9.39</t>
  </si>
  <si>
    <t xml:space="preserve">10
8. a. v 
9. a. </t>
  </si>
  <si>
    <t>If the user wants to remove or redraw the Radius, the user is able to remove the existing Radius circle</t>
  </si>
  <si>
    <t>1. Click on the “Radius-circle” button in the 3rd panel.
2. Draw a radius on the map.
3. Click right on the drawn circle and click Include Radius.
4. Hover over the “Radius-circle” button in the 3rd panel and then hover away.
4a.  Hover over the “Delete” button in the 3rd panel and then hover away.
5. Click on the “Delete” button in the 3rd panel.
6. Redo steps 1-3.
7. Click on “x” on the filter tag in active panel and sidebar</t>
  </si>
  <si>
    <t xml:space="preserve">After Step 4:
You should be able to see a tooltip displaying “Only one Radius can be applied at a time.” as shown in the mockup.
By hovering away from the button, the tooltip disappears.
After Step 4a:
By hovering over the “Delete” button, the button is highlighted in red and by hovering away the “Delete” button, the button has no highlight
After Step 5 and 7:
Existing Radius filter should be removed
User should be able to redraw a new Radius again
The "Delete" button should disappered
</t>
  </si>
  <si>
    <t>P2BN-3471</t>
  </si>
  <si>
    <t>https://tangramcare.atlassian.net/browse/P2BN-2959</t>
  </si>
  <si>
    <t>RF_9.40</t>
  </si>
  <si>
    <t>7. a. iii</t>
  </si>
  <si>
    <t>When the Radius function is activated, the user is able to see the “Add Radius” input section on the middle panel and see the “Radius-circle” button active on the top left corner of the Location Map on the third panel.</t>
  </si>
  <si>
    <t xml:space="preserve">1. Open view with no selected datasets
2. Select Ca and NV dataset
3. Select Map view
</t>
  </si>
  <si>
    <t>1. Click on the “Switch to the Radius Selector” button on the second panel and click on the "Confirm" button. 
2. Click on the "Radius cirlce" button and draw on an area that is completely not relevant and not applicable (outside of US territories).
3. Click-right on the drawn circle.</t>
  </si>
  <si>
    <t xml:space="preserve">After Step 1:
The user should be switched to the Radius filter
After Step 3:
The context menu options (Include, Exclude) on the right-click context menu will be grayed out (inactive). 
</t>
  </si>
  <si>
    <t>https://tangramcare.atlassian.net/browse/P2BN-2956</t>
  </si>
  <si>
    <t>RF_9.41</t>
  </si>
  <si>
    <t xml:space="preserve">7.a. i </t>
  </si>
  <si>
    <t>Only one Radius circle can be drawn and active at a time at any layer of the Location map when On.</t>
  </si>
  <si>
    <t xml:space="preserve">1. Click "Radius-circle".
2. Draw a radius circle in the US territories on the Location Map.
3. Try to draw another Radius.
</t>
  </si>
  <si>
    <t>After Step 3:
As soon as the you start to draw the second Radius, the first Radius disappears.</t>
  </si>
  <si>
    <t>RF_9.42</t>
  </si>
  <si>
    <t>7. a. ii</t>
  </si>
  <si>
    <t>Drawing radius circle auto-populate to the “Add Radius” section under the 2nd panel</t>
  </si>
  <si>
    <t xml:space="preserve">1. Open view with no selected datasets
2. Select Ca and NV dataset
3. Select Map view
4. Expand Location Filter
5. Click on the “Switch to the Radius Selector” button on the second panel and click on the "Confirm" button. </t>
  </si>
  <si>
    <t>1. Click "Radius-circle".
2. Draw a radius circle in the US territories on the Location Map and hover over it.
3. Observe the “Add Radius” section (second panel) under the 2nd panel.
4. Clear all filelds on the second panel 
5. Type Los Angeles (CA), click on it
6. Type 100 Miles
7. Hover over circle on the map (third panel)</t>
  </si>
  <si>
    <t>After Step 2:
The coordinates are in decimal degrees by default, in the format of “400.00 miles of (44.463005, -110.512323)” as the header of the tooltip. 
Only entities located in the radius (circle) filter should be shown in the tooltip.
After Step 3:
The “Add Radius” section (second panel) is auto-generated with coordinates in Decimal by default when the Radius circle is drawn on the Location filter map.
After Step 4:
Input filed Center by City should be active
After Step 5:
Latitude and Longitude should be populated with correct coords
After Step 6:
Circle should be shown on the map
After Step 7: 
"100 miles of Los Angeles (CA)" should shown as the header of the tooltip 
Only entities located in the radius (circle) filter should be shown in the tooltip.</t>
  </si>
  <si>
    <t>RF_9.43</t>
  </si>
  <si>
    <t>7. b.</t>
  </si>
  <si>
    <t>During the Drawing and Resizing stages, the user is able to see a tooltip next to the circle edge</t>
  </si>
  <si>
    <t>1. Click "Radius-circle" button.
2. Draw a radius circle in the US territories, and hover over it.
3. Select “DMS” on the selection panel.
4. Try to move, resize, rescale the Radius circle in the third panel and observe the “Add Radius” input fields on the second panel.
5. Zoom in and zoom out on the third panel.</t>
  </si>
  <si>
    <t xml:space="preserve">After Step 2:
The coordinates are in decimal degrees by default, in the format of “400.00 miles of (44.463005, -110.512323)” as the header of the tooltip. 
After Step 3:
All the radius will be in the DMS format as “30.00 miles of (40° 41′ 21.4” N, 74° 02′ 40.2” W)”. 
After Step 5:
You should be able to do all of these activities.
The Radius drawn is in gray color.
When you move, resize, rescale the Radius circle in the third panel, the “Add Radius” input fields (second panel) are updated dynamically on the second panel.
After Step 5:
You should be able to zoom in and zoom out as long as you are at the same map-layer (third panel).
</t>
  </si>
  <si>
    <t>Not Implemented</t>
  </si>
  <si>
    <t>RF_9.44</t>
  </si>
  <si>
    <t>6
7. b. iii.
13.</t>
  </si>
  <si>
    <t>The user hovers over the “Circle-drawing” button and see a tooltip.</t>
  </si>
  <si>
    <t>1. Hover over the “Radius-circle” button
2. Click "Radius-circle" button on the top left corner of the Location Map in the third panel.
3. Draw a radius circle in the US territories on the Location Map.
4. Try to move, resize, rescale the Radius circle in the third panel and observe the “Add Radius” input fields on the second panel.
5. Change value on the second panel: Latitude, Longitude, Miles</t>
  </si>
  <si>
    <t xml:space="preserve">After Step 1:
By hovering over the “Radius-circle” button, you should be able to see a tooltip displaying “Only one Radius can be applied at a time.”
After step 2:
User is able to draw circle on the map (third panel)
After step 3:
Input field on the second panel should be populated with drown circle values (Latitude, Longitude, Miles)
After step 4:
When you move, resize, rescale the Radius circle in the third panel, the “Add Radius” input fields are updated dynamically on the second panel.
After step 5:
Circle on the map should change location and size accordingly to changes on the second panel </t>
  </si>
  <si>
    <t>P2BN-3045</t>
  </si>
  <si>
    <t>RF_9.45</t>
  </si>
  <si>
    <t>At any stage of the Second stage (as long as the Radius function is On), the user is able to click on the “Radius-circle” button or “Switch to the Tag Selector” button to go back to the Tag Selector panel, which is the default stage [1st stage] where no Radius exists.</t>
  </si>
  <si>
    <t>1. Click on the “Radius-circle” button in the 3rd panel.
2. Draw a radius on the map.
3. Click right on the drawn circle
4. Click Exclude Radius.
5. Click on the “Switch to the Tag Selector” button.
6. Click on the “Cancel” button.
7. Click on the “Switch to the Tag Selector” button.
8. Click on the “Confirm” button.</t>
  </si>
  <si>
    <t xml:space="preserve">After Step 5:
You should see a pop-up message displaying “Please note: Deactivating the Radius function will cause all of your other location filters to be lost.” 
After Step 6:
The Radius function is still active; you should stay on the Radius Panel with selected Radius filter.
After Step 7:
You should see a pop-up message displaying “Please note: Deactivating the Radius function will cause all of your other location filters to be lost.” 
After Step 8:
The Radius function is deactivated
User should be in the default Tag/Map Selector without any filters choosen. </t>
  </si>
  <si>
    <t>RF_9.46</t>
  </si>
  <si>
    <t>7.b.iii
12.</t>
  </si>
  <si>
    <t>Radius is applied and active to its location map. -
Include radius</t>
  </si>
  <si>
    <t xml:space="preserve">1. Open view with no selected datasets
2. Select Ca and NV dataset
3. Select Map view
4. Open Legend
5. Expand Location Filter
6. Click on the “Switch to the Radius Selector” button on the second panel and click on the "Confirm" button. </t>
  </si>
  <si>
    <t>1. In the Center field type: Los Angeles (CA).
2. In miles field type: 30.
3. Click Include Radius button. 
4. Click Apply and observe the generated map and legend.</t>
  </si>
  <si>
    <t>Before include Radius Filter:
Hospital (261/261)
LTCH (1/1)
SNF (18/18)
HHA (8/8)
Case Count (728/728)
After 4 Step:
Only the entities (Hospitals or PAC or both) from that selected Radius location are shown.
It should be less than:
Hospital: 261
Case count: 728
In this testcase:
Hospital (69/69)
LTCH (1/1)
SNF (4/4)
HHA (5/5)
Case Count (216/216)
Once the Radius is added as an active filter tag, the Radius function is disabled.</t>
  </si>
  <si>
    <t>https://tangramcare.atlassian.net/browse/P2BN-3253
P2BN-3371</t>
  </si>
  <si>
    <t>RF_9.47</t>
  </si>
  <si>
    <t>Radius is applied and active to its location map. -
Exclude radius</t>
  </si>
  <si>
    <t>1. In the Center field type: Los Angeles (CA).
2. In miles field type: 30.
3. Click Exclude Radius button. 
4. Click Apply and observe the generated map and legend.</t>
  </si>
  <si>
    <t>Before exlude Radius Filter:
Hospital (261/261)
LTCH (1/1)
SNF (18/18)
HHA (8/8)
Case Count (728/728)
After 4 Step:
Only the entities (Hospitals or PAC or both) from that selected Radius location are shown.
It should be less than:
Hospital: 261
Case count: 728
In this testcase:
Hospital (192/192)
SNF (14/14)
HHA (3/3)
Case Count (512/512)
Once the Radius is added as an active filter tag, the Radius function is disabled.</t>
  </si>
  <si>
    <t>RF_9.48</t>
  </si>
  <si>
    <t>By right-clicking the Radius circle drawn the Location filter map, the user has the standard two action items on the context menu.</t>
  </si>
  <si>
    <t>1. Click on the “Radius-circle” button in the 3rd panel.
2. Draw a radius on the map.
3. Click right on the drawn circle.</t>
  </si>
  <si>
    <t xml:space="preserve">After Step 3:
You should see the standard two actions on the context menu (Include Filter, Exclude Filter).
</t>
  </si>
  <si>
    <t>RF_9.49</t>
  </si>
  <si>
    <t>Color is syncing between the Location sidebar, first panel, and Radius in the third panel.
-including radius</t>
  </si>
  <si>
    <t xml:space="preserve">1. Click on the “Radius-circle” button in the 3rd panel.
2. Draw a radius on the map.
3. Click right on the drawn circle and click Include Radius.
4. Click Apply.
</t>
  </si>
  <si>
    <t xml:space="preserve">After Step 2:
You should see the radius filter in light gray color on the location Map (third panel).
After Step 3:
The Included Radius on the location map should be in light blue.
You should see the radius filter tag in blue color (first panel).
After Step 5:
You should see the radius filter tag in blue color under Location filter (sidenav)
</t>
  </si>
  <si>
    <t>RF_9.50</t>
  </si>
  <si>
    <t>Color is syncing between the Location sidebar, first panel, and Radius in the third panel.
-excluding radius</t>
  </si>
  <si>
    <t xml:space="preserve">1. Click on the “Radius-circle” button in the 3rd panel.
2. Draw a radius on the map.
3. Click right on the drawn circle and click Exclude Radius.
4. Click Apply.
</t>
  </si>
  <si>
    <t xml:space="preserve">After Step 2:
You should see the radius filter in light gray color on the location Map (third panel).
After Step 3:
The Excluded Radius on the location map should be in light pink color.
You should see the radius filter tag in pink color (first panel).
After Step 5:
You should see the radius filter tag in pink color under Location filter (sidenav)
</t>
  </si>
  <si>
    <t>RF_9.51</t>
  </si>
  <si>
    <t>P2BN-2534</t>
  </si>
  <si>
    <t>Tooltips for radius</t>
  </si>
  <si>
    <t>Radius tooltip appearance / disappearance</t>
  </si>
  <si>
    <t xml:space="preserve">1. Open view with no selected datasets
2. Select CA and NV dataset
3. Expand Location Filter
4. Click on the “Switch to the Radius Selector” button on the second panel and click on the "Confirm" button. </t>
  </si>
  <si>
    <t>1. Click on the blue “Radius-circle” button in the 3rd panel.
2. Draw a radius on the map.
3. Hover over the radius circle.
4. Move the cursor out of the radius circle.</t>
  </si>
  <si>
    <t>After step 3:
Tooltip should appear
After step 4:
Tooltip should dissapear</t>
  </si>
  <si>
    <t>RF_9.52</t>
  </si>
  <si>
    <t>Checking the correctness of the parameters entered in the tooltip's header</t>
  </si>
  <si>
    <t>1. In Latitude field type 34.016212
2. In Longitude field type -115.756123
3. In Miles field type 300
4. Hover over radius circle on the map and check the header of the tooltip
5. Change values in Latitude/Longitude/Miles fields and hover over radius circle
6. Click on the center of the radius and move it around
7. Hover over radius circle and check tooltip’s header</t>
  </si>
  <si>
    <t>After step 4, 5 and 7:
Check if values in Latitude/Longitude/Miles fields match the values in tooltip’s header</t>
  </si>
  <si>
    <t>RF_9.53</t>
  </si>
  <si>
    <t>Tooltip without entities</t>
  </si>
  <si>
    <t>1. In Latitude field type 41
2. In Longitude field type -118
3. In Miles field type 100
4. Hover over radius circle
5. Change the radius in Miles field to 500
6. Change it back to 100</t>
  </si>
  <si>
    <t>After step 4 and 6:
Tooltip should show only header with given parameters, without any entities
After step 5:
Now tooltip should show list of entities</t>
  </si>
  <si>
    <t>RF_9.54</t>
  </si>
  <si>
    <t>Header of the tooltip with name of the city</t>
  </si>
  <si>
    <t>1. In “Center by City” search field type name of the city, for example Bakersfield and choose Bakersfield (CA) from the list
2. In Miles field type 150
3. Hover over radius circle and observe tooltip header</t>
  </si>
  <si>
    <t>After step 1:
Latitude and Longitude fields are grayed out and locked
After step 3:
Tooltip header should be in the format of “[Radius] miles of center name (name of the city you have chosen)”</t>
  </si>
  <si>
    <t>RF_9.55</t>
  </si>
  <si>
    <t>Header of the tooltip with coordinates</t>
  </si>
  <si>
    <t>1. Click on the blue “Radius-circle” button in the 3rd panel.
2. Draw a radius on the map.
3. Hover over the radius circle.</t>
  </si>
  <si>
    <t>After step 3:
Tooltip header should be in the format of “[Radius] miles of (coordinates)”</t>
  </si>
  <si>
    <t>RF_9.56</t>
  </si>
  <si>
    <t>Header of the tooltip in DMS format</t>
  </si>
  <si>
    <t>1. In second panel switch Latitude to DMS
2. Click on the blue “Radius-circle” button in the 3rd panel.
3. Draw a radius on the map.
4. Hover over the radius circle.</t>
  </si>
  <si>
    <t>After step 3:
Tooltip header should be in the format of "[Radius] miles of (coordinates in DMS format), for example: 30 miles of (40° 41′ 21.4” N, 74° 02′ 40.2” W)</t>
  </si>
  <si>
    <t>P2BN-3037</t>
  </si>
  <si>
    <t>RF_9.57</t>
  </si>
  <si>
    <t>Checking the order of entity type in tooltip</t>
  </si>
  <si>
    <t xml:space="preserve">1. Open view with no selected datasets
2. Select "PENNSYLVANIA" dataset
3. Expand Location Filter
4. Click on the “Switch to the Radius Selector” button on the second panel and click on the "Confirm" button. </t>
  </si>
  <si>
    <t>1. In “Center by City” search field type Bethlehem and choose Bethlehem (PA)
2. In Miles field type 100
3. Hover over radius circle and observe tooltip</t>
  </si>
  <si>
    <t>After step 3:
Entities in tooltip should be in exactly that order:
Hospital
LTCH
IRF
SNF
HHA</t>
  </si>
  <si>
    <t>P2BN-3252</t>
  </si>
  <si>
    <t>RF_9.58</t>
  </si>
  <si>
    <t>Check if the entity count is based on the underlying datasets and the Radius region, without any filters into the calculations</t>
  </si>
  <si>
    <t>1. Expand entity filter
2. Exclude HHA and SNF and apply
3. Expand Location Filter
4. Click on the “Switch to the Radius Selector” button on the second panel and click on the "Confirm" button.
5. In “Center by City” search field type Ontario and choose Ontario (CA)
6. In Miles field type 700
7. Hover over radius circle and observe tooltip</t>
  </si>
  <si>
    <t>After step 7:
Tooltip should show all types of entities available in this dataset, also HHA and SNF.</t>
  </si>
  <si>
    <t>RF_9.59</t>
  </si>
  <si>
    <t>Checking if the correct number of nodes is given</t>
  </si>
  <si>
    <t>1. In “Center by City” search field type San Bernardino and choose San Bernardino (CA)
2. In Miles field type 200
3. Hover over radius circle and observe tooltip</t>
  </si>
  <si>
    <t>After step 3:
Tooltip should show the same number of entities as graph:
Hospital (148)
LTCH (1)
SNF (6)
HHA (5)</t>
  </si>
  <si>
    <t>RF_9.60</t>
  </si>
  <si>
    <t>Check if only the entity type that is available under that Radius location is shown within the tooltip</t>
  </si>
  <si>
    <t>1. In “Center by City” search field type Sacramento and choose Sacramento (CA)
2. In Miles field type 30
3. Hover over radius circle and observe tooltip</t>
  </si>
  <si>
    <t>After step 3:
Tooltip should show only entities that are within radius circle, in this case:
Hospital (9)
SNF (1)</t>
  </si>
  <si>
    <t>Service Line Filter (SF)</t>
  </si>
  <si>
    <t>SF_1 Navigating Service Line from Sidebar</t>
  </si>
  <si>
    <t>SF_1.1</t>
  </si>
  <si>
    <t>Navigating Service Line Filter Options</t>
  </si>
  <si>
    <t>Verify that the user is able to expand the Service Line Filter from the sidenav.</t>
  </si>
  <si>
    <t>User must be using the CA and NV dataset.</t>
  </si>
  <si>
    <t>1. User hovers over the sidenav to reveal the panel.
2. User clicks on the arrow next to "Service Line"</t>
  </si>
  <si>
    <t>After step 2:
-The Service Line Filter expands.
-The user now sees the spiral chart with colored nodes on the left side of the screen.
-The user should see all available Service Line filter tags based on the underlying dataset.</t>
  </si>
  <si>
    <t>SF_1.2</t>
  </si>
  <si>
    <t>Verify that the user is able to close the Service Line Filter from the sidenav.</t>
  </si>
  <si>
    <t>User must have followed preconditions and steps for SF_1.1.</t>
  </si>
  <si>
    <t>The Service Line Filter closes.</t>
  </si>
  <si>
    <t>SF_1.3</t>
  </si>
  <si>
    <t>Default First Panel Visualization</t>
  </si>
  <si>
    <t>Verify that the user sees the correct default visualization for the Active Filters.</t>
  </si>
  <si>
    <t>-The first panel next to the sidenav shows the active Service Line filters.
-The top section should show "Included Filters" with a grayed-out clear all filters button to the right of it.
-Under the Included Filters section, it should say "No filter set" in gray text.
-The middle section should show "Excluded Filters" with a grayed-out clear all filters button to the right of it.
-The top section should show "Included Filters" with a grayed-out clear all filters button to the right of it.
-Under the Excluded Filters section, it should say "No filter set" in gray text.
-The bottom section should show the Apply button in blue with white text and the cancel button in gray with black text.</t>
  </si>
  <si>
    <t>SF_1.4</t>
  </si>
  <si>
    <t>-The expanded panel that is touching the spiral chart contains all Service Line filter tags underneath a breadcrumb showing "Service Line".
-The very top of the expansion should show a search bar with a magnifying glass icon on the right side in gray.
-The search bar should show "Search..." in light gray text.
-The filter tags shown by default have gray backgrounds with white text.
-The shown Service Line filter tags are as follows (ordered by case count):
Other Medical
Cardiology
Orthopedics
Respiratory
Digestive
Psychiatric
Neurology
Surgery
Cardiovascular
Neurosurgery
Urology
Cancer Care
Cardiothoracic
Other Surgical
Women's Health
Other
Rehabilitation
Wound Care
Transplant
Ear, Nose &amp; Throat
Podiatry
Dentistry</t>
  </si>
  <si>
    <t>SF_1.5</t>
  </si>
  <si>
    <t>Default Third Panel Visualization - Spiral Chart</t>
  </si>
  <si>
    <t>Verify that the user sees the correct default visualization for the Spiral Chart.</t>
  </si>
  <si>
    <t>1. Apply dataset CA and NV
2. Click Service Line filter to expand the sidenav.
3. Observe</t>
  </si>
  <si>
    <t>- 22 service lines are displayed, and sorted based on the case volume on both the tag selectors and spiral chart. This can vary from datasets with up to 25 service lines displaying 
- From outside to inside the dots are arranged by largest to smallest by case count and thus node size.
- Each service line on the spiral chart is one of eight colors, grouped in either twos or threes
- For CA and NV, the following Service Lines should be displayed:
Other Medical, Cardiology, Orthpedics, Respiratory, Digestive, Psychiatric, Neurology, Surgery, Cadiovascular, Neurosurgey, Urology, Cancer Care, Cadiothoracic, Other Surgical, Women's Health, Rehabilitation, Other, Wound Care, Ear Nose &amp; Throat, Transplant, Podiatry, Dentistry.</t>
  </si>
  <si>
    <t>Darek</t>
  </si>
  <si>
    <t>Checking only count of nodes on graph and not actual headers</t>
  </si>
  <si>
    <t>SF_1.6</t>
  </si>
  <si>
    <t>Active Service Line Filters from Sidebar - Bug Check</t>
  </si>
  <si>
    <t>Verify that the user cannot expand the Service Line filter downward on the sidenav to show active Service Line filters when there are no filters active.</t>
  </si>
  <si>
    <t>User must be in a view with no datasets active.</t>
  </si>
  <si>
    <t>1. User hovers over the sidenav.
2. User clicks on the grayed-out term "Service Line".</t>
  </si>
  <si>
    <t>After step 2:
-The sidenav should not react at all when clicking on "Service Line" because there are no filters active.
-The number next to "Service Line" should read "0".</t>
  </si>
  <si>
    <t>SF_1.7</t>
  </si>
  <si>
    <t>Spiral Chart</t>
  </si>
  <si>
    <t>User clicks the download button.</t>
  </si>
  <si>
    <t>Follow preconditions and steps for SF_1.1</t>
  </si>
  <si>
    <t>1. Click the "download" button.</t>
  </si>
  <si>
    <t>The filter visualization chart in downloaded as a PNG to the user's local computer tih the filename format of ”P2_spiral chart_View name_filter name_breadcrumb location_downloaded date &lt;MMDDYYYY&gt;”</t>
  </si>
  <si>
    <t>SF_1.8</t>
  </si>
  <si>
    <t>Default Visualization</t>
  </si>
  <si>
    <t>User is presented with tags that relate to the applied datasets.</t>
  </si>
  <si>
    <t>1. Go to a view and select "LDS-2016" dataset
2. Go to Service Line filter</t>
  </si>
  <si>
    <t>The service lines are displayed based on the underlying dataset and sorted based on case volume on both the tag selectors and spiral chart. (25 Service Lines can be available).
Based on LDS-2016 datasets, the user sees 24 service lines tags by case count volume from highest to lowest. 
Other Medical         1277456
Cardiology            1071834
Orthopedics            956612
Respiratory            762388
Digestive              697644
Neurology              470643
Surgery                384663
Cardiovascular         294335
Neurosurgery           245103
Urology                164897
Psychiatric            119784
Cancer Care             81502
Other Surgical          71286
Cardiothoracic          68274
Women's Health          50285
Wound Care              45626
Other                   42396
Ear, Nose &amp; Throat      25546
Transplant              11117
Dermatology              7993
Ophthalmology            7838
Podiatry                 5860
Dentistry                5074
Rehabilitation            454</t>
  </si>
  <si>
    <t>Only one Cardiology is showing and Neurosurgery is not showing. Non-BPCI is showing and Total Joints is not.</t>
  </si>
  <si>
    <t>SF_2 Context Menus</t>
  </si>
  <si>
    <t>SF_2.1</t>
  </si>
  <si>
    <t>Context Menu - Opening on Filter Tag</t>
  </si>
  <si>
    <t>User must be using an active dataset.</t>
  </si>
  <si>
    <t>1. User clicks Service Line filter and expands the sidenav.
2. User right clicks on a filter tag.</t>
  </si>
  <si>
    <t xml:space="preserve">-Context Menu for the right-clicked filter pops up.
-The context menu shows the following options:
+ Include Filter
- Exclude Filter
(icon showing outer pointing arrows toward all four corners) Expand
(icon showing inner pointing arrows from all four corners) Collapse (grayed out)
</t>
  </si>
  <si>
    <t>SF_2.2</t>
  </si>
  <si>
    <t>1. User clicks Service Line filter and expands the sidenav.
2. User right clicks on a filter tag.
3. User left clicks somewhere else on the screen. 
4. User right clicks on a filter tag.
5. User right clicks somewhere else on the screen.</t>
  </si>
  <si>
    <t>Ater step 1:
-The context menu disappears.
After step 3:
-The previously created context menu disappears and a new context menu opens if the user right clicks on a spiral chart node or filter tag.
-If the area right clicked was an empty space, then the browser's right click menu shows.</t>
  </si>
  <si>
    <t>SF_2.3</t>
  </si>
  <si>
    <t>Context Menu - Filter Tag Selection - Expand/Collapse 1st Level</t>
  </si>
  <si>
    <t>Verify that the user can expand into the 1st level of Service Line child tags and then collapse back to the topmost level of Service Line tags.</t>
  </si>
  <si>
    <t>1. User clicks Service Line filter and expands the sidenav.
2. User right clicks on Rehabilitation.
3. User clicks on expand.
4. User right clicks on a child filter tag.
5. User clicks on collapse.</t>
  </si>
  <si>
    <t>After step 1:
-The following results are shown after the breadcrumb at the top changes to "Service Line &gt; Rehabilitation":
Rehabilitation
Only these shown filter tags are shown on the spiral chart.
After step 2:
-Context Menu pops up.
-The context menu shows the following options:
(icon showing inner pointing arrows from all four corners) Collapse
(icon showing outer pointing arrows toward all four corners) Expand
After step 3:
-The user is sent back to the default Service Line selection panel as described in SF_1.4.
-The user is sent back to the default Spiral Chart as described in SF_1.5.</t>
  </si>
  <si>
    <t>SF_2.4</t>
  </si>
  <si>
    <t>Context Menu - Expand/Collapse from second panel (Filter Tag selector)</t>
  </si>
  <si>
    <t>Verify that the user can expand into the 2nd level of Service Line child tags and then collapse back to the topmost level of Service Line tags.</t>
  </si>
  <si>
    <t xml:space="preserve">1. User clicks Service Line filter and expands the sidenav.
2. User right-clicks the "Respiratory" service line filter and clicks "Expand."
3. User right-clicks "Chronic obstructive pulmonary disease" service line child filter and clicks "Expand."
4. User right-clicks "191 - Chronic obstructive p..." service line child filter and clicks "Collapse."
5.  User right-clicks the "Respiratory" service line filter and clicks "Collapse."
</t>
  </si>
  <si>
    <t>After step 1:
-The following results are shown after the breadcrumb at the top changes to "Service Line &gt; respiratory":
- Simple Pneumonia and respiratory infections
- Other Respiratory
- Chronic obstructive pulmonary disease, bronchitis/asthma
- INTERSTITIAL LUNG DISEASE
- PNEUMOTHORAX
- ECMO OR TRACH W MV &gt;96 HRS OR PDX EXC FACE. MOUTH &amp; NECK W MAJ O.R.
- TRACH W MV &gt;96 HRS OR PDX EXC FACE. MOUTH &amp; NECK W/O MAJ O.R.
Only these shown filter tags are shown on the spiral chart.
After step 2:
-Context Menu pops up.
-The context menu shows the following options:
+ Include Filter
- Exclude Filter
(icon showing inner pointing arrows from all four corners) Collapse
(icon showing outer pointing arrows toward all four corners) Expand
After step 3:
-The following results are shown after the breadcrumb at the top changes to "Service Line &gt; respiratory &gt; Chronic obstructive pulmonary disease":
191 - Chronic Obstructive Pulmonary Disease W Cc
190 - Chronic Obstructive Pulmonary Disease W Mcc
192 - Chronic Obstructive Pulmonary Disease W/O Cc/Mcc
202 - Bronchitis &amp; Asthma W Cc/Mcc
Only these shown filter tags are shown on the spiral chart.
After step 4:
-Context Menu pops up.
-The context menu shows the following options:
+ Include Filter
- Exclude Filter
(icon showing inner pointing arrows from all four corners) Collapse
(icon showing outer pointing arrows toward all four corners) Expand (grayed out)
After step 7:
-The user is sent back to the default Service Line selection panel as described in SF_1.4.
-The user is sent back to the default Spiral Chart as described in SF_1.5.</t>
  </si>
  <si>
    <t>SF_2.5</t>
  </si>
  <si>
    <t>Context Menu - Opening Context Menu on Spiral Chart + tooltip</t>
  </si>
  <si>
    <t xml:space="preserve">Verify that the user is able to right click a spiral chart node so that the context menu options are shown. </t>
  </si>
  <si>
    <t>1. User clicks Service Line filter and expands the sidenav.
2. User hovers over a spiral chart node
3. User right clicks on a spiral chart node.</t>
  </si>
  <si>
    <t>After step 1: 
-Once the user hovers over the node, a tooltip pops up showing the name of the Service Line and the case count.
After step 2:
-Context Menu for the right-clicked area pops up.
-The context menu shows the following options:
+ Include Filter
- Exclude Filter
(icon showing inner pointing arrows from all four corners) Collapse (grayed out)
(icon showing outer pointing arrows toward all four corners) Expand</t>
  </si>
  <si>
    <t>SF_2.6</t>
  </si>
  <si>
    <t>Context Menu - Closing Context Menu on Spiral Chart</t>
  </si>
  <si>
    <t>Verify that the context menu created by the right click on a spiral chart node disappears if the user left or right clicks elsewhere on the screen.</t>
  </si>
  <si>
    <t>1. User clicks Service Line filter and expands the sidenav.
2. User hovers over a spiral chart node
3. User right clicks on a spiral chart node.
4. User left clicks somewhere else on the screen. 
5. User right clicks on a spiral chart node.
6. User right clicks somewhere else on the screen.</t>
  </si>
  <si>
    <t>SF_2.7</t>
  </si>
  <si>
    <t>Context Menu - Expand/Collapse from third panel (Spiral chart)</t>
  </si>
  <si>
    <t>Verify that the user can expand into the 2nd level of Service Line child tags and then collapse back to the topmost level of Service Line tags from the spiral chart.</t>
  </si>
  <si>
    <t>1. Click Service Line filter to expand the sidenav.
2. Right click the spiral chart node for "Cancer Care" and click "Expand." 
3. Right click the spiral chart node for "LYMPHOMA &amp; NON-ACUTE LEUKEMIA" and click "Expand."
4. Right click either spiral chart node and click "Collapse."
5. Right click any spiral chart node and click "Collapse."</t>
  </si>
  <si>
    <t>After Step 2:
The spiral chart shows five nodes: 
 - LYMPHOMA &amp; NON-ACUTE LEUKEMIA
 - MALIGNANCY OF HEPATOBILIARY SYSTEM OR PANCREAS
 - CHEMOTHERAPY W/O ACUTE LEUKEMIA AS SECONDARY DIAGNOSIS
 - MALIGNANT BREAST DISORDERS
 - DIGESTIVE MALIGNANCY</t>
  </si>
  <si>
    <t>SF_3 Filter Selection and Removal</t>
  </si>
  <si>
    <t>SF_3.1</t>
  </si>
  <si>
    <t>Service Line Filter Tag Toggle Selection</t>
  </si>
  <si>
    <t>Verify that the user is able to toggle filter tags in the Service Line Filter.</t>
  </si>
  <si>
    <t>Clicked filters become bold and dark blue on both the filter tag selection and highlighted on the spiral chart to indicate that they are toggled.</t>
  </si>
  <si>
    <t>SF_3.2</t>
  </si>
  <si>
    <t>Spiral Chart Toggle Selection</t>
  </si>
  <si>
    <t>Verify that the user is able to toggle spiral graph nodes in the Service Line Filter.</t>
  </si>
  <si>
    <t>1. User clicks on all desired Service Line nodes to toggle.</t>
  </si>
  <si>
    <t>Clicked filters become bold and dark gray on the filter tag selection and highlighted on the spiral chart to indicate that they are toggled.</t>
  </si>
  <si>
    <t>SF_3.3</t>
  </si>
  <si>
    <t>Service Line Filter Tag Selection - Single Include Filter Application</t>
  </si>
  <si>
    <t>User must have an active dataset and be in Market Share Graph View</t>
  </si>
  <si>
    <t>1. User right-clicks "Digestive".
2. User clicks "Include."
3. User right-clicks "Digestive" again.
4. User clicks "Expand."
5. User right-clicks "Nutritional and metabolic..."
6. User clicks "Exclude."</t>
  </si>
  <si>
    <t>After step 2:
-Digestive is shown in light blue under included filters.
-Digestive becomes toggled on the spiral chart.
After step 6:
-Digestive becomes grey on the sidenav under "Service Line".
-Nutritional and metabolic... becomes pink on both Tag selector and spiral chart.</t>
  </si>
  <si>
    <t>SF_3.4</t>
  </si>
  <si>
    <t>Service Line Filter Removal - Sidenav</t>
  </si>
  <si>
    <t>User must have followed preconditions and steps for SF_3.3.</t>
  </si>
  <si>
    <t>1. User expands the sidenav. (If the active filters are not showing, left click the label 'Service Line' to expand the preview panel downwards.)
2. User clicks the small "x" next to the active filter. 
3. User expands the Service Line filter.</t>
  </si>
  <si>
    <t>After step 1:
If the active filters are not showing, left click the label 'Service Line' to expand the preview panel downwards.
After step 2:
-The count next to Service Line on the sidenav is now 0.
After step 3:
-The user is sent back to the default selection panel as described in SF_1.4.
-The user is sent back to the default spiral chart as described in SF_1.5.</t>
  </si>
  <si>
    <t>SF_3.5</t>
  </si>
  <si>
    <t>Service Line Filter Tag Selection - Multiple Exclude Filters Application</t>
  </si>
  <si>
    <t>Verify that the user can exclude multiple Service Line Filter tags.</t>
  </si>
  <si>
    <t>User must have followed preconditions and steps for SF_3.1 for Cardiovascular and Neurology and have already done SF_2.1 for any of the toggled choices.</t>
  </si>
  <si>
    <t>After step 1:
-Cardiovascular and Neurology are shown in pink under excluded filters.
-Cardiovascular and Neurology become toggled on the spiral chart.
After step 2:
-Cardiovascular and Neurology become dark pink on the sidenav under "Service Line".
-The count next to Service Line on the sidenav is now 2.</t>
  </si>
  <si>
    <t>SF_3.6</t>
  </si>
  <si>
    <t>Service Line Filter Removal - Service Line Filter Expansion - Active Filters</t>
  </si>
  <si>
    <t>Verify that the user can remove filters from the Service Line Filter expansion.</t>
  </si>
  <si>
    <t>User must have followed preconditions and steps for SF_3.5.</t>
  </si>
  <si>
    <t>1. User expands the Service Line filter.
2. User clicks the small "x" next to each active filter shown in the Service Line filter expansion.
3. User applies the change.
4. User expands the service filter.</t>
  </si>
  <si>
    <t>After step 3:
-The count next to Service Line on the sidenav is now 0.
After step 4:
-The user is sent back to the default selection panel as described in SF_1.4.
-The user is sent back to the default spiral chart as described in SF_1.5.</t>
  </si>
  <si>
    <t>SF_3.7</t>
  </si>
  <si>
    <t>Spiral Chart Selection - Single Exclude Filter Application</t>
  </si>
  <si>
    <t>Verify that the user can exclude a single spiral graph node.</t>
  </si>
  <si>
    <t>User must have followed preconditions and steps for SF_2.5 or Ortho.</t>
  </si>
  <si>
    <t>After step 1:
-Ortho is shown in pink under excluded filters.
-Ortho becomes toggled on the spiral chart.
-While the mouse is over the node, a "-" is shown in the center of it.
After step 2:
-Ortho becomes white-pink on the sidenav under "Service Line".
-The count next to Service Line on the sidenav is now 1.</t>
  </si>
  <si>
    <t>SF_3.8</t>
  </si>
  <si>
    <t>Service Line Filter Removal - Remove all Exclude Filters</t>
  </si>
  <si>
    <t>Verify that the user can remove all exclude filters from the Service Line Filter expansion using the clear all filters button.</t>
  </si>
  <si>
    <t>User must have followed preconditions and steps for SF_3.7.</t>
  </si>
  <si>
    <t>1. User expands the Service Line filter.
2. User clicks the remove all exclude filter button next to "Excluded Filters".
3. User applies the change.
4. User expands the Service Line filter.</t>
  </si>
  <si>
    <t>After step 3:
-The count next to Service Line on the sidenav is now 0.
After step 4:
-The user is sent back to the default selection panel as described in SF_1.4.
-The user is sent back to the default spiral chart as described in SF_1.5</t>
  </si>
  <si>
    <t>SF_3.9</t>
  </si>
  <si>
    <t>Spiral Chart Selection - Multiple Include Filters Application</t>
  </si>
  <si>
    <t>Verify that the user can include multiple spiral graph nodes.</t>
  </si>
  <si>
    <t>User must have followed preconditions and steps for SF_3.2 for Other Medical and Respiratory and have already done SF_2.5.</t>
  </si>
  <si>
    <t>1. User clicks Include Filter.
2. User applies changes</t>
  </si>
  <si>
    <t>After step 1:
-Other Medical and Respiratory are shown in light blue under included filters.
-Other Medical and Respiratory become toggled on the spiral chart.
-While the mouse is over the node, a checkmark is shown in the center of it.
After step 2:
-Other Medical and Respiratory become white-blue on the sidenav under "Service Line".
-The count next to Service Line on the sidenav is now 2.</t>
  </si>
  <si>
    <t>SF_3.10</t>
  </si>
  <si>
    <t>Service Line Filter Removal - Remove all Include Filters</t>
  </si>
  <si>
    <t>Verify that the user can remove all include filters from the Service Line Filter expansion using the clear all filters button.</t>
  </si>
  <si>
    <t>User must have followed preconditions and steps for SF_3.9.</t>
  </si>
  <si>
    <t>1. User expands the Service Line filter.
2. User clicks the remove all include filter button next to "Included Filters".
3. User applies the change.
4. User expands the Service Line filter.</t>
  </si>
  <si>
    <t>After step 3:
-The count next to Service Line on the sidenav is now 0.
After step 4:
-The user is sent back to the default Service Line selection panel as described in SF_1.4.
-The user is sent back to the default Spiral Chart as described in SF_1.5.</t>
  </si>
  <si>
    <t>SF_3.11</t>
  </si>
  <si>
    <t>Service Line Pagination - Next Page</t>
  </si>
  <si>
    <t>Verify user is able to navigate filter tags using the 'Next' buttons.</t>
  </si>
  <si>
    <t>1. Follow steps for SF_1.1
2. Expand Non-BPCI filter tag.
3. Click 'Next' button</t>
  </si>
  <si>
    <t>After step 2:
-User is presented with a list of filter tags that exceed the max limit of 40
-At the bottom right of the filter selection panel, 2 pagination buttons have appeared, 'Next' and 'Previous'
-'Previous' is currently written in gray and non interactable, while 'Next' is written in black.
After step 3:
-After a brief load time, the user is shown the next page of filter tags that belong to.
-'Previous' and 'Next' are now both written in black.</t>
  </si>
  <si>
    <t>SF_3.12</t>
  </si>
  <si>
    <t>Service Line Pagination - Previous</t>
  </si>
  <si>
    <t>Verify user is able to navigate filter tags using the 'Previous' buttons.</t>
  </si>
  <si>
    <t>User must have followed preconditions and steps for SF_3.11.</t>
  </si>
  <si>
    <t>1. Follow steps for SF_3.11
2. Click 'Previous' button</t>
  </si>
  <si>
    <t>After step 3:
-After a brief load time, the user is shown the previous page of filter tags that belong to Non-BPCI.
-'Next' is now the only pagination button written in black.
-The filter tags are the same group that was originally displayed when initially expanding the Non-BPCI tag.</t>
  </si>
  <si>
    <t>SF_3.13</t>
  </si>
  <si>
    <t>Service Line Pagination - Page Reset Bug Check</t>
  </si>
  <si>
    <t>Verify user is able to use the pagination buttons and exit the settings panel with no issue.</t>
  </si>
  <si>
    <t>1. Follow steps for SF_3.11
2. Collapse Service line filter panel
3. Expand Service line filter panel</t>
  </si>
  <si>
    <t>After step 3:
-Service line filter panel should be displayed as described in SF_1.1</t>
  </si>
  <si>
    <t>SF_3.14</t>
  </si>
  <si>
    <t>Service Line Filter Tag Selection - Bulk Toggle</t>
  </si>
  <si>
    <t>All filters become bold and darker blue on both the filter tag selection and the spiral chart nodes become highlighted to indicate that they are toggled.</t>
  </si>
  <si>
    <t>SF_3.15</t>
  </si>
  <si>
    <t>1. User follows the steps for SF_3.3 and SF_3,7 but clicks on to the left of the text saying "Include Filter" or "Exclude Filter".</t>
  </si>
  <si>
    <t xml:space="preserve">The expected results are the same as for both SF_3.3 and SF_3.7. </t>
  </si>
  <si>
    <t>SF_4 Filter Applications</t>
  </si>
  <si>
    <t>SF_4.1</t>
  </si>
  <si>
    <t>Cancel Filter Additions</t>
  </si>
  <si>
    <t xml:space="preserve">Ensure that canceling service line filter additions does not save any of the selections. </t>
  </si>
  <si>
    <t>1. The user toggles as many service line filters as he or she would like (at least 3)
2. The user right clicks a filter and includes the toggled filters.
3. The user toggles as many spiral chart nodes as he or she would like (at least 3)
4. The user right clicks a spiral chart node and excludes the toggled filters.
5. The user cancels the change.
6. The user expands the service line filter.</t>
  </si>
  <si>
    <t>After step 6:
-The user is sent back to the default Service Line Filter Tag selection panel as described in SF_1.4.
-The user is sent back to the default Spiral Chart as described in SF_1.5.</t>
  </si>
  <si>
    <t>SF_4.2</t>
  </si>
  <si>
    <t>Combination of Include Parent and Include Child Service Line Filters - Overlap check</t>
  </si>
  <si>
    <t>User must have followed preconditions and steps for SF_1.1 with the CA and NV dataset. All previous filters should be cleared before starting the tests. The user should start in market share graph view.</t>
  </si>
  <si>
    <t>1. The user right-clicks the Neurology filter tag and includes the filter.
2. User right-clicks the Neurology filter tag again and expands it.
3. User toggles the Stroke and Transient Ischemia tags.
4. User right-clicks the Transient Ischemia filter tag and includes the filters.
5. User hovers the cursor over a white child filter.
6. User applies the changes.
7. User hovers over the sidenav and clicks on Map View.
8. User expands the legend. 
9. User moves around the map to ensure that the legend contents are dynamic.
10. Expand the service line panel.</t>
  </si>
  <si>
    <t xml:space="preserve">After step 3:
- The child tags turn white in the active location filters section of the location filter expansion and are stacked under the blue parent Neurology tag.
After step 4:
-The child tags are white in the active service line filters section of the service line filter sidenav dropdown and are stacked under the blue parent Neurology tag.
After step 7:
-The left side of the graph shows a grouped node for Hospital (36).
-The right side of the graph shows SNF (2), HHA (1), Home.
-The white child filter should show a message saying "Filter overridden by other choices you've made.".
The legend reads (along with the label icons):
Hospital (36 / 36)
SNF (2 / 2)
HHA (1 / 1)
Home (1 / 1)
Case Count (44 / 44)
After step 8:
- The map shows 39 total locations. The legend reads (along with the label icons):
Hospital (36 / 36)
SNF (2 / 2)
HHA (1 / 1)
Case Count (44 / 44)
- The legend's contents are dynamic.
</t>
  </si>
  <si>
    <t>SF_4.3</t>
  </si>
  <si>
    <t>Cancel Filter Removal</t>
  </si>
  <si>
    <t xml:space="preserve">Ensure that canceling Service Line filter removals does not save any of the selections. </t>
  </si>
  <si>
    <t>User must have followed preconditions and steps for SF_4.2.</t>
  </si>
  <si>
    <t>1. User expands the service line filter.
2. User clicks the remove all include filter button next to "Included Filters".
3. User cancels the change.
4. User expands the service line filter.</t>
  </si>
  <si>
    <t xml:space="preserve">After step 4:
-The child tags are still white in the active service line filters section of the service line filter expansion and are stacked under the blue parent Neurology tag.
-Neurology shows as blue on the tag filter selection and is highlighted on the spiral chart. </t>
  </si>
  <si>
    <t>SF_4.4</t>
  </si>
  <si>
    <t>Combination of Exclude Parent and Exclude Child Service Line Filters - Overlap check</t>
  </si>
  <si>
    <t>1. The user expands the Service Line filter panel. 
2. User right-clicks the Other Medical filter tag and expands it. 
3. User right-clicks the Sepsis filter tag and excludes the filter.
4. User right-clicks the Sepsis filter tag again and expands it. This step is repeated again.
5. User toggles the three Septicemia filter tags.
6. User right-clicks one of the Septicemia filter tags and excludes the filters then hovers a white child filter.
7. User applies the changes.
8. User hovers over the sidenav and clicks on Map View.
9. User expands the legend. 
10. User moves around the map to ensure that the legend contents are dynamic.
11. Expand the service line panel.</t>
  </si>
  <si>
    <t>"After step 4:
-The white child filter should show a message saying ""Filter overridden by other choices you've made."".
After step 5:
-The left side of the graph shows a grouped node for Hospital (255).
-The right side of the graph shows LTCH (1), HHA (8), SNF (16) and Home.
The legend reads (along with the label icons):
Hospital (255 / 255)
LTCH (1 / 1)
SNF (16 / 16)
HHA (8 / 8)
Home (1 / 1)
Case Count (664 / 664)
After step 9:
The map shows 280 total locations. The legend reads (along with the label icons):
Hospital (255 / 255)
LTCH (1 / 1)
SNF (16 / 16)
HHA (8 / 8)
Case Count (664 / 664)
After step 10: The legend's contents are dynamic.
After step 11:
-The child tags are still white in the active service line filters section of the service line filter expansion and are stacked under the pink parent Sepsis tag.
- The number next to ""Service Line"" on the sidenav should read ""1""."</t>
  </si>
  <si>
    <t>SF_4.5</t>
  </si>
  <si>
    <t>Navigating Service Line Filter from Sidebar</t>
  </si>
  <si>
    <t>Verify that the user can show and hide the active Service Line Filter(s) on the left sidenav panel.</t>
  </si>
  <si>
    <t>User must have followed preconditions and steps for SF_4.4.</t>
  </si>
  <si>
    <t xml:space="preserve">1. User clicks the term "Service Line" on the left sidenav panel again in order to show the active filters.
2. User clicks the term "Service Line" on the left sidenav panel in order to hide the active filters.
</t>
  </si>
  <si>
    <t xml:space="preserve">After step 1:
-The sidenav panel now shows the active Service Line filters(s).
After step 2:
-The sidenav panel no longer shows the active Service Line Filter(s).
</t>
  </si>
  <si>
    <t>SF_5 Filter Combinations</t>
  </si>
  <si>
    <t>SF_5.1</t>
  </si>
  <si>
    <t>Include Service Line Filter - market share</t>
  </si>
  <si>
    <t>Include Service Line Filter With Benchmark Off</t>
  </si>
  <si>
    <t>User must have followed preconditions and steps for SF_1.1 with the CA and NV dataset. All previous filters should be cleared before starting the tests. The user should be in market share graph view with the legend expanded and the order set to ascending case count. .</t>
  </si>
  <si>
    <t>1. The user right-clicks the Cardiology filter tag and includes the filter.
2. User applies the changes.
3. User hovers over the sidenav and clicks on Map View.
4. User expands the legend. 
5. User moves the map up so that only the grouped node of 47 locations is showing and the grouped node showing 2 locations is completely covered by the top of the screen (but just barely) to ensure that the contents are dynamic.</t>
  </si>
  <si>
    <t xml:space="preserve">After step 2:
-The left side of the graph shows a grouped node for Hospital (70) with case count of 91.
-The right side of the graph shows LTCH (1) with case count of 1, SNF (2) with case count of 2, HHA (3) with case count of 3, and Home with case count of 85.
The legend reads (along with the label icons):
Hospital (69/ 69)
LTCH (1 / 1)
SNF (2 / 2)
HHA (4 / 4)
Home (1 / 1)
Case Count (96 / 96)
After step 4:
The map shows 76 total locations. The legend reads (along with the label icons):
Hospital (69 / 69)
LTCH (1 / 1)
SNF (2 / 2)
HHA (4 / 4)
Case Count (96 / 96)
After step 5: The legend's contents are dynamic. The user should see one of the three below outcomes on the legend. This can vary slightly because while the nodes represent the grouped locations, the actual locations may fall slightly outside of it.
Hospital (38 /69)
LTCH (1 / 1)
HHA (2 /4)
Case Count (48 / 96)
</t>
  </si>
  <si>
    <t>SF_5.2</t>
  </si>
  <si>
    <t>Combination of Include Service Line Filters - market share</t>
  </si>
  <si>
    <t>Include Service Line Filters With Benchmark Off</t>
  </si>
  <si>
    <t>1. The user toggles the Cardiology, Orthopedics, and Respiratory filter tags. 
2. The user right-clicks the Orthopedics filter tag and includes the filters.
3. User applies the changes.
4. User hovers over the sidenav and clicks on Map View.
5. User expands the legend. 
6. User moves around the map to ensure that the legend contents are dynamic.</t>
  </si>
  <si>
    <t>After step 2:
-The left side of the graph shows Hospital (153) with a case count of 251.
-The right side of the graph shows LTCH (1) with a case count of 1, HHA (5) with a case count of 5, SNF (7) with a case count of 7, and Home with a case count of 238. 
Hospital (153 / 153)
LTCH (1 / 1)
SNF (7 / 7)
HHA (5 / 5)
Home (1 / 1)
Case Count (251 / 251)
After step 4:
The map shows 166 total entity nodes. The legend reads (along with the label icons):
Hospital (153 / 153)
LTCH (1 / 1)
SNF (7 / 7)
HHA (5 / 5)
Case Count (251 / 251)
After step 5: The legend's contents are dynamic.</t>
  </si>
  <si>
    <t>SF_5.3</t>
  </si>
  <si>
    <t>Exclude Service Line Filter - market share</t>
  </si>
  <si>
    <t>Exclude Service Line Filter With Benchmark Off</t>
  </si>
  <si>
    <t>1. The user right-clicks the Digestive tag and excludes the filter from the spiral chart.
2. User applies the changes.
3. User hovers over the sidenav and clicks on Map View.
4. User expands the legend. 
5. User moves around the map to ensure that the legend contents are dynamic.</t>
  </si>
  <si>
    <t>After step 2:
-The left side of the graph shows a grouped node for Hospital (252) - with case count of 660.
-The right side of the graph shows LTCH (1) with a case count of 1, HHA (8) with case count of 8, SNF (18) with a case count of 18, and Home with case count of 633.
The legend reads (along with the label icons):
Hospital (252 / 252)
LTCH (1 / 1)
SNF (18 / 18)
HHA (8 / 8)
Home (1 / 1)
Case Count (660 / 660)
After step 4:
The map shows 279 total entity nodes. The legend reads (along with the label icons):
Hospital (252 / 252)
LTCH (1 / 1)
SNF (18 / 18)
HHA (8 / 8)
Case Count (660 / 660)
After step 5: The legend's contents are dynamic.</t>
  </si>
  <si>
    <t>SF_5.4</t>
  </si>
  <si>
    <t>Combination of Exclude Service Line Filters - market share</t>
  </si>
  <si>
    <t>Exclude Service Line Filters With Benchmark Off</t>
  </si>
  <si>
    <t>1. The user toggles Digestive, Neurology, and Psychiatric on the spiral chart.
2. The user right-clicks Psychiatric on the spiral chart and excludes the filters.
3. User applies the changes.
4. User hovers over the sidenav and clicks on Map View.
5. User expands the legend. 
6. User moves around the map to ensure that the legend contents are dynamic.</t>
  </si>
  <si>
    <t>After step 3:
-The left side of the graph shows a grouped node for Hospital (221) - with case count of 571.
-The right side of the graph shows LTCH (1) with a case count of 1, HHA (7) with case count of 7, SNF (16) with a case count of 16, and Home with case count of 547.
The legend reads (along with the label icons):
Hospital (221 / 221)
LTCH (1 / 1)
SNF (16 / 16)
HHA (7 / 7)
Home (1 / 1)
Case Count (571 / 571)
After step 5:
The map shows 245 total entity nodes. The legend reads (along with the label icons):
Hospital (221 / 221)
LTCH (1 / 1)
SNF (16 / 16)
HHA (7 / 7)
Case Count (571 / 571)
After step 6: The legend's contents are dynamic.</t>
  </si>
  <si>
    <t>SF_5.5</t>
  </si>
  <si>
    <t>Single Include Child Service Line Filter - market share</t>
  </si>
  <si>
    <t>Include Episode</t>
  </si>
  <si>
    <t>1. The user right-clicks the Respiratory filter tag and expands it.
2. The user right-clicks the Other Respiratory filter tag and includes the filter.
3. User applies the changes.
4. User hovers over the sidenav and clicks on Map View.
5. User expands the legend. 
6. User moves around the map to ensure that the legend contents are dynamic.</t>
  </si>
  <si>
    <t>After step 3:
-The left side of the graph shows a grouped node for Hospital (16) with case count of 18.
-The right side of the graph shows SNF (1) with case count of 1 and Home with case count of 17.
The legend reads (along with the label icons):
Hospital (16 / 16)
SNF (1 / 1)
Home (1 / 1)
Case Count (18 / 18)
After step 5:
The map shows 17 total entity nodes. The legend reads (along with the label icons):
Hospital (16 / 16)
SNF (1 / 1)
Case Count (18 / 18)
After step 6: The legend's contents are dynamic.</t>
  </si>
  <si>
    <t>SF_5.6</t>
  </si>
  <si>
    <t>Combination of Include Child Service Line Filters - market share</t>
  </si>
  <si>
    <t>Include Multiple DRGs from the same Service Line</t>
  </si>
  <si>
    <t>1. The user right-clicks Cardiology, expands it, and then right-clicks and expands Congestive heart failure the spiral chart.
2. The user toggles the 3 DRGs presented on the spiral chart.
3. The user right-clicks one of the DRG tags on the spiral chart and includes the filters.
4. User applies the changes.
5. User hovers over the sidenav and clicks on Map View.
6. User expands the legend. 
7. User moves around the map to ensure that the legend contents are dynamic.</t>
  </si>
  <si>
    <t>After step 4:
-The left side of the graph shows a grouped node for Hospital (26) with a case count of 29.
-The right side of the graph shows HHA (1) with a case count of 1 and Home with a case count of 28.
The legend reads (along with the label icons):
Hospital (26 / 26)
HHA (1 / 1)
Home (1 / 1)
Case Count (29 / 29)
After step 6:
The map shows 27 total entity nodes. The legend reads (along with the label icons):
Hospital (26 / 26)
HHA (1 / 1)
Case Count (29 / 29)
After step 7: The legend's contents are dynamic.</t>
  </si>
  <si>
    <t>SF_5.7</t>
  </si>
  <si>
    <t>Combination of Exclude Child Service Line Filters - market share</t>
  </si>
  <si>
    <t>Exclude Multiple DRGs from the same Service Line</t>
  </si>
  <si>
    <t>1. The user right-clicks the Cardiovascular filter tag and expands it, then right-clicks and expands Amputation.
2. The user toggles the 4 filter tags
3. User right-clicks one of the 4 filter tags and excludes the filters.
4. User applies the changes.
5. User hovers over the sidenav and clicks on Map View.
6. User expands the legend. 
7. User moves around the map to ensure that the legend contents are dynamic.</t>
  </si>
  <si>
    <t>After step 4:
-The left side of the graph shows a grouped node for Hospital (260) - with case count of 721.
-The right side of the graph shows LTCH (1) with a case count of 1, HHA (8) with a case count of 8, SNF (18) with a case count of 18, and Home with case count of 694.
The legend reads (along with the label icons):
Hospital (260 / 260)
LTCH (1 / 1)
SNF (18 / 18)
HHA (8 / 8)
Home (1 / 1)
Case Count (721 / 721)
After step 6:
The map shows 287 total locations. The legend reads (along with the label icons):
Hospital (260 / 260)
LTCH (1 / 1)
SNF (18 / 18)
HHA (8 / 8)
Case Count (721 / 721)
After step 7: The legend's contents are dynamic.</t>
  </si>
  <si>
    <t>SF_5.8</t>
  </si>
  <si>
    <t>Combination of Exclude Parent and Include Child Service Line Filters - market share</t>
  </si>
  <si>
    <t>Include Episodes and exclude Service LInes</t>
  </si>
  <si>
    <t>1. The user right-clicks Neurology on the spiral chart and expands it.
2. The user toggles the Cervical Spinal Fusion and Stroke tags on the spiral chart and includes the filters.
3. User right-clicks and collapses Stroke.
4. User toggles the Cardiovascular and Digestive and excludes the filters.
5. User applies the changes.
6. User hovers over the sidenav and clicks on Map View.
7. User expands the legend. 
8. User moves around the map to ensure that the legend contents are dynamic.</t>
  </si>
  <si>
    <t>After step 5:
-The left side of the graph shows a grouped node for Hospital (21) - with case count of 25.
-The right side of the graph shows HHA (1) with a case count of 1 and Home with case count of 24.
The legend reads (along with the label icons):
Hospital (21 / 21)
HHA (1 / 1)
Home (1 / 1)
Case Count (25 / 25)
After step 7:
The map shows 22 total locations. The legend reads (along with the label icons):
Hospital (21 / 21)
HHA (1 / 1)
Case Count (25 / 25)
After step 8: The legend's contents are dynamic.</t>
  </si>
  <si>
    <t>SF_5.9</t>
  </si>
  <si>
    <t>Combination of Include Parent and Exclude Child Service Line Filters - market share</t>
  </si>
  <si>
    <t>Combination of Service Lines and Episodes</t>
  </si>
  <si>
    <t>1. The user right-clicks Other Medical on the spiral chart and expands it.
2. The user toggles the Urinary Tract Infection and Renal Failure tags (first and second nodes) on the spiral chart and excludes the filters.
3. User right-clicks and collapses Renal Failure.
4. User toggles the Cardiovascular and Respiratory and includes the filters.
5. User applies the changes.
6. User hovers over the sidenav and clicks on Map View.
7. User expands the legend. 
8. User moves around the map to ensure that the legend contents are dynamic.</t>
  </si>
  <si>
    <t>After step 5:
-The left side of the graph shows a grouped node for Hospital (76) - with case count of 103.
-The right side of the graph shows SNF (2) with a case count of 2 and Home with case count of 101.
The legend reads (along with the label icons):
Hospital (76 / 76)
SNF (2 / 2)
Home (1 / 1)
Case Count (103 / 103)
After step 7:
The map shows 78 total locations. The legend reads (along with the label icons):
Hospital (76 / 76)
SNF (2 / 2)
Case Count (103 / 103)
After step 8: The legend's contents are dynamic.</t>
  </si>
  <si>
    <t>SF_5.10</t>
  </si>
  <si>
    <t>Combination of Several Filters - market share</t>
  </si>
  <si>
    <t>Combination of Service Line, Episode, and DRGs from different Service Lines.</t>
  </si>
  <si>
    <t>User must have followed preconditions and steps for SF_5.9. and SF_1.1.</t>
  </si>
  <si>
    <t>1. The user right-clicks the Orthopedics filter tag and expands it, then right-clicks and expands Major Joint Replacement Lower Extremity.
2. The user toggles the 2 filter tags
3. User right-clicks one of the 2 filter tags and includes the filters.
4. User right-clicks one of the 2 filter tags and collapses the filters.
5. User excludes Other Knee Procedures and Amputation. 
6. User applies the changes.
7. User hovers over the sidenav and clicks on Map View.
8. User expands the legend. 
9. User moves around the map to ensure that the legend contents are dynamic.</t>
  </si>
  <si>
    <t>After step 6:
-The left side of the graph shows a grouped node for Hospital (37) - with case count of 42.
-The right side of the graph shows HHA (1) with a case count of 1, and Home with case count of 41.
The legend reads (along with the label icons):
Hospital (37 / 37)
HHA (1 / 1)
Home (1 / 1)
Case Count (42 / 42)
After step 8:
The map shows 38 total locations. The legend reads (along with the label icons):
Hospital (37 / 37)
HHA (1 / 1)
Case Count (42 / 42)
After step 9: The legend's contents are dynamic.</t>
  </si>
  <si>
    <t>SF_5.11</t>
  </si>
  <si>
    <t>Combination of DRGs from different Service Lines - market share</t>
  </si>
  <si>
    <t>Combination of Several Include and Exclude DRGs</t>
  </si>
  <si>
    <t>1. The user right-clicks Cardiology, expands it, and then right-clicks and expands Ami on the spiral chart.
2. The user toggles the 3 Ami DRG tags on the spiral chart.
3. The user right-clicks one of the children tags on the spiral chart and includes the filters.
4. User collapses the tags twice so that they are back at the Service Line level.
5. User expands Neurosurgery and then Combined Anterior Posterior. 
6. User toggles and excludes all 3 DRGs from here. 
7. User applies the changes.
8. User hovers over the sidenav and clicks on Map View.
9. User expands the legend. 
10. User moves around the map to ensure that the legend contents are dynamic.</t>
  </si>
  <si>
    <t>After step 7:
-The left side of the graph shows a grouped node for Hospital (10).
-The right side of the graph shows SNF (1), HHA (1), and Home.
The legend reads (along with the label icons):
Hospital (10 / 10)
SNF (1 / 1)
HHA (1 / 1)
Home (1 / 1)
Case Count (10 / 10)
After step 9:
The map shows 12 total locations. The legend reads (along with the label icons):
Hospital (10 / 10)
SNF (1 / 1)
HHA (1 / 1)
Case Count (10 / 10)
After step 10: The legend's contents are dynamic.</t>
  </si>
  <si>
    <t>SF_5.12</t>
  </si>
  <si>
    <t>Combination of Episodes from different Service Lines - market share</t>
  </si>
  <si>
    <t>Combination of Several Include and Exclude Episodes</t>
  </si>
  <si>
    <t>1. The user right-clicks the Other Medical tag and expands it.
2. The user right-clicks and includes Diabetes.
3. The user right-clicks and excludes Cellulitis.
4. The user collapses back into the Service LIne level and then right-clicks the Digestive tag and expands it.
5. The user right-clicks and includes Major Bowel.
6. The user right-clicks and excludes Gastrointinal Obstruction. 
7. User applies the changes.
8. User hovers over the sidenav and clicks on Map View.
9. User expands the legend. 
10. User moves around the map to ensure that the legend contents are dynamic.</t>
  </si>
  <si>
    <t>After step 7:
-The left side of the graph shows Hospital (14).
-The right side of the graph shows HHA (1) and Home.
The legend reads (along with the label icons):
Hospital (14 / 14)
HHA (1 / 1)
Home (1 / 1)
Case Count (16 / 16)
After step 9:
The map shows 15 total locations. The legend reads (along with the label icons):
Hospital (14 / 14)
HHA (1 / 1)
Case Count (16 / 16)
After step 10: The legend's contents are dynamic.</t>
  </si>
  <si>
    <t>SF_5.13</t>
  </si>
  <si>
    <t>Include Service Line Filter - Benchmark</t>
  </si>
  <si>
    <t>Include Service Line Filter With Benchmark On</t>
  </si>
  <si>
    <t>User must have followed preconditions and steps for SF_1.1 with the CA and NV dataset. All previous filters should be cleared before starting the tests. The user should be in benchmark graph view with the legend expanded, the order set to ascending case count, and the benchmark measure set to 90d episode cost.</t>
  </si>
  <si>
    <t>1. The user right-clicks the Cardiology filter tag and includes the filter.
2. User applies the changes.
3. User hovers over the sidenav and clicks on Map View.
4. User expands the legend. 
5. User moves around the map to ensure that the legend contents are dynamic.</t>
  </si>
  <si>
    <t>After step 2:
-The left side of the graph reads: 
Home [89]
HHA (4)
SNF (2)
LTCH (1)
-The right side of the graph reads: 
Cardiology [96]
All benchmark connections should be dark blue.
The legend reads (along with the label icons):
LTCH (1 / 1) 
SNF (2 / 2)
HHA (4 / 4)
Home (1 / 1)
Service Line (1 / 1)
Case Count (96 / 96)
After step 4:
The map shows 76 total locations. The legend reads (along with the label icons):
Hospital (69 / 69)
LTCH (1 / 1)
SNF (2 / 2)
HHA (4 / 4)
Case Count (96 / 96)
After step 5: The legend's contents are dynamic.</t>
  </si>
  <si>
    <t>SF_5.14</t>
  </si>
  <si>
    <t>Combination of Include Service Line Filters - Benchmark</t>
  </si>
  <si>
    <t>Include Service Line Filters With Benchmark On</t>
  </si>
  <si>
    <t>After step 2:
-The left side of the graph shows LTCH (1) with a case count of 1, HHA (5) with a case count of 5, SNF (7) with a case count of 7, and Home with a case count of 238. 
-The right side of the graph shows Respiratory with a case count of 71, Orthopedics with a case count of 84, and Cardiology with a case count of 96. 
The legend reads (along with the label icons):
LTCH (1 / 1)
SNF (7 / 7)
HHA (5 / 5)
Home (1 / 1)
Service Line (3 / 3)
Case Count (251 / 251)
After step 4:
The map shows 166 total locations. The legend reads (along with the label icons):
Hospital (153 / 153)
LTCH (1 / 1)
SNF (7 / 7)
HHA (5 / 5)
Case Count (251 / 251)
After step 5: The legend's contents are dynamic.</t>
  </si>
  <si>
    <t>SF_5.15</t>
  </si>
  <si>
    <t>Exclude Service Line Filter - Benchmark</t>
  </si>
  <si>
    <t>Exclude Service Line Filter With Benchmark On</t>
  </si>
  <si>
    <t>After step 2:
-The left side of the graph shows Home with case count of 633, SNF (18) with a case count of 18, HHA (8) with case count of 8, and LTCH (1) with a case count of 1.
-The right side of the graph shows:
Other Medical         149
Cardiology             96
Orthopedics            84
Respiratory            71
Psychiatric            45
Neurology              44
Surgery                41
Cardiovascular         32
Service Lines (13 more)
The legend reads (along with the label icons):
LTCH (1 / 1)
SNF (18 / 18)
HHA (8 / 8)
Home (1 / 1)
Service Line (21 /21)
Case Count (660 / 660)
After step 4:
The map shows 279 total locations. The legend reads (along with the label icons):
Hospital (252 / 252)
LTCH (1 / 1)
SNF (18 / 18)
HHA (8 / 8)
Case Count (660 / 660)
After step 5: The legend's contents are dynamic.</t>
  </si>
  <si>
    <t>SF_5.16</t>
  </si>
  <si>
    <t>Combination of Exclude Service Line Filters - Benchmark</t>
  </si>
  <si>
    <t>Exclude Service Line Filters With Benchmark On</t>
  </si>
  <si>
    <t>1. The user toggles Digestive, Neurology, and Cardiovascular on the spiral chart.
2. The user right-clicks Cardiovascular on the spiral chart and excludes the filters.
3. User applies the changes.
4. User hovers over the sidenav and clicks on Map View.
5. User expands the legend. 
6. User moves around the map to ensure that the legend contents are dynamic.</t>
  </si>
  <si>
    <t>After step 3:
-The left side of the graph shows Home with case count of 561, SNF (15) with a case count of 15, HHA (7) with case count of 7, and LTCH (1) with a case count of 1.
-The right side of the graph shows:
Other Medical         149
Cardiology             96
Orthopedics            84
Respiratory            71
Psychiatric            45
Surgery                41
Neurosurgery           26
Urology                15
Service Lines (11 more)
The legend reads (along with the label icons):
LTCH (1 / 1)
SNF (15 / 15)
HHA (7 / 7)
Home (1 / 1)
Service Line (19 / 19)
Case Count (584 / 584)
After step 5:
The map shows 271 total locations. The legend reads (along with the label icons):
Hospital (248 / 248)
LTCH (1 / 1)
SNF (15 / 15)
HHA (7 / 7)
Case Count (584 / 584)
After step 6: The legend's contents are dynamic.</t>
  </si>
  <si>
    <t>SF_5.17</t>
  </si>
  <si>
    <t>Single Include Child Service Line Filter - Benchmark</t>
  </si>
  <si>
    <t>After step 3:
-The left side of the graph shows SNF (1) with a case count of 1 and Home with case count of 17.
-The right side of the graph shows Other Respiratory with a case count of 18.
The legend reads (along with the label icons):
SNF (1 / 1)
Home (1 / 1)
Episode (1 / 1)
Case Count (18 / 18)
After step 5:
The map shows 17 total locations. The legend reads (along with the label icons):
Hospital (16 / 16)
SNF (1 / 1)
Case Count (18 / 18)
After step 6: The legend's contents are dynamic.</t>
  </si>
  <si>
    <t>SF_5.18</t>
  </si>
  <si>
    <t>Combination of Include Child Service Line Filters - Benchmark</t>
  </si>
  <si>
    <t>1. The user right-clicks Cardiology, expands it, and then right-clicks and expands Congestive heart failure on the spiral chart.
2. The user toggles the 3 Congestive heart failure children tags on the spiral chart.
3. The user right-clicks one of the children tags on the spiral chart and includes the filters.
4. User applies the changes.
5. User hovers over the sidenav and clicks on Map View.
6. User expands the legend. 
7. User moves around the map to ensure that the legend contents are dynamic.</t>
  </si>
  <si>
    <t>After step 4:
-The left side of the graph shows Home with case count of 28 and HHA (1) with a case count of 1.
-The right side of the graph shows 3 selected DRG nodes
The legend reads (along with the label icons):
HHA (1 / 1)
Home (1 / 1)
DRG (3 / 3)
Case Count (29 / 29)
After step 6:
The map shows 27 total locations. The legend reads (along with the label icons):
Hospital (26 / 26)
HHA (1 / 1)
Case Count (29 / 29)
After step 7: The legend's contents are dynamic.</t>
  </si>
  <si>
    <t>SF_5.19</t>
  </si>
  <si>
    <t>Combination of Exclude Child Service Line Filters - Benchmark</t>
  </si>
  <si>
    <t>After step 4:
-The left side of the graph shows LTCH (1), HHA (8), SNF (18), and Home.
-The right side of the graph shows:
Other Medical         149
Cardiology             96
Orthopedics            84
Respiratory            71
Digestive              68
Psychiatric            45
Neurology              44
Surgery                41
Service Lines (14 more).
The legend reads (along with the label icons):
LTCH (1 / 1)
SNF (18 / 18)
HHA (8 / 8)
Home (1 / 1)
Service Line (22 / 22)
Case Count (721 / 721)
After step 6:
The map shows 287 total locations. The legend reads (along with the label icons):
Hospital (260 / 260)
LTCH (1 / 1)
SNF (18 / 18)
HHA (8 / 8)
Case Count (721 / 721)
After step 7: The legend's contents are dynamic.</t>
  </si>
  <si>
    <t>SF_5.20</t>
  </si>
  <si>
    <t>Combination of Exclude Parent and Include Child Service Line Filters - Benchmark</t>
  </si>
  <si>
    <t>1. The user right-clicks Neurology on the spiral chart and expands it.
2. The user toggles the Stroke tag and includes the filter.
3. User right-clicks and collapses Stroke.
4. The user right-clicks Neurosurgery on the spiral chart and expands it.
2. The user toggles the Cervical Spinal Fusion tag and includes the filter.
3. User right-clicks and collapses Cervical Spinal Fusion.
4. User toggles the Orthopedics and Digestive tags and excludes the filters.
5. User applies the changes.
6. User hovers over the sidenav and clicks on Map View.
7. User expands the legend. 
8. User moves around the map to ensure that the legend contents are dynamic.</t>
  </si>
  <si>
    <t>After step 5:
-The left side of the graph shows HHA (1) and Home.
-The right side of the graph shows 2 Episodes
One benchmark connection is dark pink. The three others are dark blue. 
The legend reads (along with the label icons):
HHA (1 / 1)
Home (1 / 1)
Episode (2 / 2)
Case Count (25 / 25)
After step 7:
The map shows 22 total locations. The legend reads (along with the label icons):
Hospital (21 / 21)
HHA (1 / 1)
Case Count (25 / 25)
After step 8: The legend's contents are dynamic.</t>
  </si>
  <si>
    <t>SF_5.21</t>
  </si>
  <si>
    <t>Combination of Include Parent and Exclude Child Service Line Filters - Benchmark</t>
  </si>
  <si>
    <t>1. The user right-clicks Other Medical on the spiral chart and expands it.
2. The user toggles the Urinary Tract Infection and Renal Failure tags (third and second nodes) on the spiral chart and excludes the filters.
3. User right-clicks and collapses Renal Failure.
4. User toggles the Cardiovascular and Respiratory and includes the filters.
5. User applies the changes.
6. User hovers over the sidenav and clicks on Map View.
7. User expands the legend. 
8. User moves around the map to ensure that the legend contents are dynamic.</t>
  </si>
  <si>
    <t>After step 5:
-The left side of the graph shows SNF (2) and Home.
-The right side of the graph shows Cardiovascular and Respiratory.
All benchmark connections are dark blue.
The legend reads (along with the label icons):
SNF (2/ 2)
Home (1 / 1)
Service Line (2 / 2)
Case Count (103 / 103)
After step 7:
The map shows 78 total locations. The legend reads (along with the label icons):
Hospital (76 / 76)
SNF (2 / 2)
Case Count (103 / 103)
After step 8: The legend's contents are dynamic.</t>
  </si>
  <si>
    <t>SF_5.22</t>
  </si>
  <si>
    <t>Combination of Service Line, Episode, and DRGs from different Service Lines - Benchmark</t>
  </si>
  <si>
    <t>Combination of Several Filters</t>
  </si>
  <si>
    <t>User must have followed preconditions and steps for SF_5.21. and SF_1.1.</t>
  </si>
  <si>
    <t>1. The user right-clicks the Orthopedics filter tag and expands it, then right-clicks and expands Major Joint Replacement Lower Extremity.
2. The user toggles the 2 filter tags
3. User right-clicks one of the 2 filter tags and includes the filters.
4. User right-clicks one of the 2 filter tags and collapses the filters.
5. User excludes Other Knee Procedures. 
6. User applies the changes.
7. User hovers over the sidenav and clicks on Map View.
8. User expands the legend. 
9. User moves around the map to ensure that the legend contents are dynamic.</t>
  </si>
  <si>
    <t>After step 6:
-The left side of the graph shows a HHA (1) and Home.
-The right side of the graph shows:
470 - Major joint replacement or reattachment of lower extremity without major complication or comorbidity
469 - Major joint replacement or reattachment of lower extremity with major complication or comorbidity.
Connections displayed are dark blue.
The legend reads (along with the label icons):
HHA (1 / 1)
Home (1 / 1)
DRG (2 / 2)
Case Count (42 / 42)
Star Rating
Readmission Rate
After step 8:
The map shows 38 total locations. The legend reads (along with the label icons):
Hospital (37 / 37)
HHA (1 / 1)
Case Count (42 / 42)
After step 9: The legend's contents are dynamic.</t>
  </si>
  <si>
    <t>SF_5.23</t>
  </si>
  <si>
    <t>Combination of DRGs from different Service Lines - Benchmark</t>
  </si>
  <si>
    <t>1. The user right-clicks Cardiology, expands it, and then right-clicks and expands Acute myocardial infarction on the spiral chart.
2. The user toggles the 3 Acute myocardial infarction DRG tags on the spiral chart.
3. The user right-clicks one of the children tags on the spiral chart and includes the filters.
4. User collapses the tags twice so that they are back at the Service Line level.
5. User expands Neurosurgery and then Combined Anterior Posterior. 
6. User toggles and excludes all 3 DRGs from here. 
7. User applies the changes.
8. User hovers over the sidenav and clicks on Map View.
9. User expands the legend. 
10. User moves around the map to ensure that the legend contents are dynamic.</t>
  </si>
  <si>
    <t>After step 7:
-The left side of the graph shows SNF (1), HHA (1), and Home.
-The right side of the graph shows 3 DRG
-The color of each connection is based on the benchmark value of each connection in combination with the color scale.
The legend reads (along with the label icons):
SNF (1 / 1)
HHA (1 / 1)
Home (1 / 1)
DRG (3/3)
Case Count (10 / 10)
After step 9:
The map shows 12 total locations. The legend reads (along with the label icons):
Hospital (10 / 10)
SNF (1 / 1)
HHA (1 / 1)
Case Count (10 / 10)
After step 10: The legend's contents are dynamic.</t>
  </si>
  <si>
    <t>SF_5.24</t>
  </si>
  <si>
    <t>Combination of Episodes from different Service Lines - Benchmark</t>
  </si>
  <si>
    <t>1. The user right-clicks the Other Medical tag and expands it.
2. The user right-clicks and includes Diabetes.
3. The user right-clicks and excludes Cellulitis.
4. The user collapses back into the Service LIne level and then right-clicks the Digestive tag and expands it.
6. The user right-clicks and excludes Gastrointestinal Obstruction. 
7. User applies the changes.
8. User hovers over the sidenav and clicks on Map View.
9. User expands the legend. 
10. User moves around the map to ensure that the legend contents are dynamic.</t>
  </si>
  <si>
    <t>After step 7:
-The left side of the graph shows HHA (1) and Home.
-The right side of the graph shows Diabetes
-The color of each connection is based on the benchmark value of each connection in combination with the color scale.
The legend reads (along with the label icons):
HHA (1 / 1)
Home (1 / 1)
Episode (1 / 1)
Case Count (10 / 10)
After step 9:
The map shows 9 total locations. The legend reads (along with the label icons):
Hospital (8 / 8)
HHA (1 / 1)
Case Count (10 / 10)
After step 10: The legend's contents are dynamic.</t>
  </si>
  <si>
    <t>SF_6 Search</t>
  </si>
  <si>
    <t>SF_6.1</t>
  </si>
  <si>
    <t>Search Options - General search</t>
  </si>
  <si>
    <t>The Verify that the user is able to click into the search box and search for a Service Line filter using a keyword for Episode and DRG results.</t>
  </si>
  <si>
    <t>1. User clicks into the search bar.
2. User types "acute".
3. User waits for the dropdown to appear with results.
4. User clicks enter.</t>
  </si>
  <si>
    <t>After step 3:
-The user can see a dropdown of selectable listed terms that match what was searched for.
-The search results do not change the view of the map selector unless the Service Line result is added as an active Service Line filter.
-The typeahead dropdown and search results are in alphabetical order under each section (Episodes, DRG).
-The following results show on the dropdown.
Episodes
Acute &amp; Subacute Endocarditis
Acute Adjustment Reaction &amp; Psychosocial Dysfunction
Acute Leukemia W/O Major O.R. Procedure
Acute Major Eye Infections
Acute Myocardial Infarction
Acute Myocardial Infarction. Expired
DRG
289 - Acute &amp; Subacute Endocarditis W CC
288 - Acute &amp; Subacute Endocarditis W MCC
290 - Acute &amp; Subacute Endocarditis without CC/MCC
880 - Acute Adjustment Reaction &amp; Psychosocial Dysfunction
62 - Acute Ischemic Stroke With Use Of Thrombolytic Agent With CC
61 - Acute Ischemic Stroke With Use Of Thrombolytic Agent With MCC
63 - Acute Ischemic Stroke With Use Of Thrombolytic Agent Without CC/MCC
835 - Acute Leukemia without Major O.R. Procedure W CC
834 - Acute Leukemia without Major O.R. Procedure W MCC
836 - Acute Leukemia without Major O.R. Procedure without CC/MCC
After step 4:
-The breadcrumb is disabled when the search results return with the tag selectors. 
-The breadcrumb is replaced with “Service Line &gt; Search Results.
-The typeahead dropdown and search results are in alphabetical order under each section (Episodes, DRG).
-The following results show in the results.
Episodes
Acute &amp; Subacute Endocarditis
Acute Adjustment Reaction &amp; Psychosocial Dysfunction
Acute Leukemia W/O Major O.R. Procedure
Acute Major Eye Infections
Acute Myocardial Infarction
Acute Myocardial Infarction. Expired
DRG
289 - Acute &amp; Subacute Endocarditis W CC
288 - Acute &amp; Subacute Endocarditis W MCC
290 - Acute &amp; Subacute Endocarditis without CC/MCC
880 - Acute Adjustment Reaction &amp; Psychosocial Dysfunction
62 - Acute Ischemic Stroke With Use Of Thrombolytic Agent With CC
61 - Acute Ischemic Stroke With Use Of Thrombolytic Agent With MCC
63 - Acute Ischemic Stroke With Use Of Thrombolytic Agent Without CC/MCC
835 - Acute Leukemia without Major O.R. Procedure W CC
834 - Acute Leukemia without Major O.R. Procedure W MCC
836 - Acute Leukemia without Major O.R. Procedure without CC/MCC</t>
  </si>
  <si>
    <t>21-11-2019</t>
  </si>
  <si>
    <t>SF_6.2</t>
  </si>
  <si>
    <t>Verify that the can navigate back to the top level of Service Line filters by clicking on "Service Line" breadcrumb and that the user can clear all text from the search bar.</t>
  </si>
  <si>
    <t>1. User clicks on "Service Line" from the breadcrumb next to "Search Results".
2. User clicks the "x" on the right side of the search bar.</t>
  </si>
  <si>
    <t>After step 1:
-The user is taken back to the default state level tags.
-The breadcrumb is replaced with "Service Line" again.
After step 2: 
-The search bar is cleared.</t>
  </si>
  <si>
    <t>SF_6.3</t>
  </si>
  <si>
    <t>Search Options - Episode/DRG search</t>
  </si>
  <si>
    <t>1. User clicks into the search bar.
2. User types "poison".
3. User waits for the dropdown to appear with results.
4. User clicks enter.</t>
  </si>
  <si>
    <t>After step 3:
-The user can see a dropdown of selectable listed terms that match what was searched for.
-The search results do not change the view of the map selector unless the service line result is added as an active Service Line filter.
-The typeahead dropdown and search results are in alphabetical order under each section (Episodes, DRG).
-The following results show on the dropdown.
Episodes
Poisoning &amp; Toxic Effects Of Drugs
DRG
917 - Poisoning &amp; Toxic Effects Of Drugs W MCC
918 - Poisoning &amp; Toxic Effects Of Drugs without MCC
After step 4:
-The breadcrumb is disabled when the search results return with the tag selectors. 
-The breadcrumb is replaced with “Service Line &gt; Search Results.
-The typeahead dropdown and search results are in alphabetical order under each section (Episodes, DRG).
-The following results show in the results.
Episodes
Poisoning &amp; Toxic Effects Of Drugs
DRG
917 - Poisoning &amp; Toxic Effects Of Drugs W MCC
918 - Poisoning &amp; Toxic Effects Of Drugs without MCC</t>
  </si>
  <si>
    <t>SF_6.4</t>
  </si>
  <si>
    <t>Verify that the user is able to include and exclude filter from the Service Line Filter search bar.</t>
  </si>
  <si>
    <t>User must have followed preconditions and steps for SF_6.3 (but does not perform the last step) and be in market share graph view with the legend expanded and the order set to ascending case count. .</t>
  </si>
  <si>
    <t>1. User hovers over Poisoning &amp; Toxic Effects Of Drugs from the search bar dropdown and includes the filter.
2. User hovers over Poisoning &amp; Toxic Effects Of Drugs W Mcc from the search bar dropdown and excludes the filter.
3. The user applies the change.
4. User hovers over the sidenav and clicks on Map View.
5. User expands the legend. 
6. User moves around the map to ensure that the legend contents are dynamic.</t>
  </si>
  <si>
    <t>After step 1:
-Poisoning &amp; Toxic Effects Of Drugs is shown in light blue under included filters.
-Poisoning &amp; Toxic Effects Of Drugs becomes toggled on the spiral chart.
-A blue checkmark is toggled on next to Poisoning &amp; Toxic Effects Of Drugs in the dropdown.
After step 2:
-Poisoning &amp; Toxic Effects Of Drugs W Mcc is shown in pink under excluded filters,
-Poisoning &amp; Toxic Effects Of Drugs W Mcc becomes toggled on the spiral chart.
-A pink "-" is toggled on within the dropdown next to Poisoning &amp; Toxic Effects Of Drugs W Mcc.
After step 3:
-Poisoning &amp; Toxic Effects Of Drugs becomes dark blue on the sidenav under "Service Line".
-Poisoning &amp; Toxic Effects Of Drugs W Mcc becomes dark pink on the sidenav under "Service Line".
-The left side of the graph shows a grouped node for Hospital (3).
-The right side of the graph shows Home.
The legend reads (along with the label icons):
Hospital (3 / 3)
Home (1 / 1)
Case Count (3 / 3)
After step 5:
The map shows 3 total locations. The legend reads (along with the label icons):
Hospital (3 / 3)
Case Count (3 / 3)
After step 6: The legend's contents are dynamic.</t>
  </si>
  <si>
    <t>SF_6.5</t>
  </si>
  <si>
    <t>User must have followed preconditions and steps for SF_6.3 (but does not perform the last step).</t>
  </si>
  <si>
    <t>1. The user clicks on Poisoning &amp; Toxic Effects Of Drugs</t>
  </si>
  <si>
    <t>-The breadcrumb is replaced with “Service Line &gt; Search Results.
-The following results show in the results.
Episodes
Poisoning &amp; Toxic Effects Of Drugs</t>
  </si>
  <si>
    <t>SF_6.6</t>
  </si>
  <si>
    <t>After step 3:
-For a few seconds the message "we are searching..." is shown.
-An error message is displayed: “No matching Service Line found.”
After step 4:
-The breadcrumb is replaced with “Service Line &gt; Search Results.”
The results show "No matching Service Line found".</t>
  </si>
  <si>
    <t>SF_6.7</t>
  </si>
  <si>
    <t>Search Options - Two Characters</t>
  </si>
  <si>
    <t>The Verify that the user is able to click into the search box and search for a filter using only two characters.</t>
  </si>
  <si>
    <t>1. User clicks into the search bar.
2. User types "al".
3. User waits for the dropdown to appear with results.
4. User clicks enter.</t>
  </si>
  <si>
    <t>After step 3:
-The user can see a dropdown of selectable listed terms that match what was searched for.
Episodes
Alcohol/Drug Abuse Or Dependence W Rehabilitation Therapy
Alcohol/Drug Abuse Or Dependence W/O Rehabilitation Therapy
Alcohol/Drug Abuse Or Dependence. Left Ama
Allergic Reactions
Allogeneic Bone Marrow Transplant
DRG
895 - Alcohol/Drug Abuse Or Dependence W Rehabilitation Therapy
896 - Alcohol/Drug Abuse Or Dependence without Rehabilitation Therapy W MCC
897 - Alcohol/Drug Abuse Or Dependence without Rehabilitation Therapy without MCC
894 - Alcohol/Drug Abuse Or Dependence. Left Ama
915 - Allergic Reactions W MCC
916 - Allergic Reactions without MCC
14 - Allogeneic Bone Marrow Transplant
After step 4:
-The following results show in the results.
Episodes
Alcohol/Drug Abuse Or Dependence W Rehabilitation Therapy
Alcohol/Drug Abuse Or Dependence W/O Rehabilitation Therapy
Alcohol/Drug Abuse Or Dependence. Left Ama
Allergic Reactions
Allogeneic Bone Marrow Transplant
DRG
895 - Alcohol/Drug Abuse Or Dependence W Rehabilitation Therapy
896 - Alcohol/Drug Abuse Or Dependence without Rehabilitation Therapy W MCC
897 - Alcohol/Drug Abuse Or Dependence without Rehabilitation Therapy without MCC
894 - Alcohol/Drug Abuse Or Dependence. Left Ama
915 - Allergic Reactions W MCC
916 - Allergic Reactions without MCC
14 - Allogeneic Bone Marrow Transplant</t>
  </si>
  <si>
    <t>SF_6.8</t>
  </si>
  <si>
    <t>Search Options - DRG Search</t>
  </si>
  <si>
    <t>The Verify that the user is able to click into the search box and search for a Service Line filter using a DRG.</t>
  </si>
  <si>
    <t>1. User clicks into the search bar.
2. User types "23".
3. User waits for the dropdown to appear with results.
4. User clicks enter.</t>
  </si>
  <si>
    <t>After step 3:
-The user can see a dropdown of selectable listed terms that match what was searched for.
-The search results do not change the view of the map selector unless the service line result is added as an active Service Line filter.
-The typeahead dropdown and search results are in alphabetical order under each section (Episodes, DRG).
-The following results show on the dropdown.
DRG
23 - Cranio W Major Dev Impl/Acute Complex Cns Pdx W MCC Or Chemo Implant
230 - Other Cardiothoracic Procedures without CC/MCC
231 - Coronary Bypass With Percutaneous Transluminal Coronary Angioplasty With MCC
232 - Coronary Bypass With Percutaneous Transluminal Coronary Angioplasty Without MCC
233 - Coronary Bypass With Cardiac Catheterization With MCC
234 - Coronary Bypass With Cardiac Cathetererization Without MCC
235 - Coronary Bypass Without Cardiac Catheterization With MCC
236 - Coronary Bypass Without Cardiac Catheterization Without MCC
237 - Major Cardiovascular Procedures With MCC
238 - Major Cardiovascular Procedures Without MCC
239 - Amputation For Circulatory System Disorder Except Upper Limb And Toe With MCC
After step 4:
-The breadcrumb is replaced with “Service Line &gt; Search Results.
-The typeahead dropdown and search results are in alphabetical order under each section (Episodes, DRG).
-The following results show in the results.
DRG
23 - Cranio W Major Dev Impl/Acute Complex Cns Pdx W MCC Or Chemo Implant
230 - Other Cardiothoracic Procedures without CC/MCC
231 - Coronary Bypass With Percutaneous Transluminal Coronary Angioplasty With MCC
232 - Coronary Bypass With Percutaneous Transluminal Coronary Angioplasty Without MCC
233 - Coronary Bypass With Cardiac Catheterization With MCC
234 - Coronary Bypass With Cardiac Cathetererization Without MCC
235 - Coronary Bypass Without Cardiac Catheterization With MCC
236 - Coronary Bypass Without Cardiac Catheterization Without MCC
237 - Major Cardiovascular Procedures With MCC
238 - Major Cardiovascular Procedures Without MCC
239 - Amputation For Circulatory System Disorder Except Upper Limb And Toe With MCC</t>
  </si>
  <si>
    <t xml:space="preserve">The Verify that the user is able to click into the search box and search for a location filter using only two characters. </t>
  </si>
  <si>
    <t>After step 3:
no dropdown appears
After step 4:
"No matching location found."</t>
  </si>
  <si>
    <t>SF_7.1</t>
  </si>
  <si>
    <t>Service Line Filter &gt; Search &gt; Context Menu</t>
  </si>
  <si>
    <t xml:space="preserve">Right-clicking a search result generates a context menu that allows a user to quickly add a result to the included or excluded filters. User is unable to Expand a DRG result or Collapse a Service line result. </t>
  </si>
  <si>
    <t xml:space="preserve">1.Expand the Service Line filter on the sidenav.
2. Search “Diab,” press Enter.
3. Right click “Diabetes” under Episodes, then click “Expand”.
4. Right click any of the available DRGs. 
5. Click “Collapse.” 
6. Right click “Diabetes” and collapse it.
</t>
  </si>
  <si>
    <t xml:space="preserve">After Step 4, a context menu appears: 
 - Include is active.
 - Exclude is active.
 - Expand is inactive.
 - Collapse is active.
After Step 5:
 - Breadcrumb at the top reads “Service Line &gt; Other Medical”
 - Other Medical child filter tags are visible below the breadcrumb, and vary in order based on which dataset is applied. 
After Step 6: 
 - User is returned to the main Service Line Filter expansion. </t>
  </si>
  <si>
    <t>SF_7.2</t>
  </si>
  <si>
    <t xml:space="preserve">User is able to Include and Exclude Service Lines, Episodes, and DRGs from search results using the context menu. </t>
  </si>
  <si>
    <t xml:space="preserve">1. Expand the Service Line filter on the sidenav.
2. Search “Cardio” and press Enter.
3. Right click “Cardiology” and Include the filter.
4. Right click “Cardiovascular” and Exclude the filter.
5. Search “Major” and press Enter. 
6. Toggle “MAJOR CHEST PROCEDURES” under Episodes and “183 - MAJOR CHEST TRAUMA W MCC” under DRG. Include the filters.
7. Right click “MAJOR CHEST TRAUMA” under Episodes and “165 - MAJOR CHEST PROCEDURES W/O CC/MCC”. Exclude the filters.
8. Apply the changes. 
</t>
  </si>
  <si>
    <t>The filters should appear on the sidenav in this order: 
 - Cardiovascular (in pink)
 - Cardiology (in grey)
 - Cardiothoracic (plain text)
    - MAJOR CHEST TRAUMA (in pink)
       - 183 - MAJOR CHEST TRAUMA W MCC  (in grey)
    - MAJOR CHEST PROCEDURES  (in grey)
       - 165 - MAJOR CHEST PROCEDURES W/O CC/MCC  (in pink)</t>
  </si>
  <si>
    <t>SF_7.3</t>
  </si>
  <si>
    <t>User is able to expand or collapse filter tags from the search results displayed in the spiral chart.</t>
  </si>
  <si>
    <t>1. Expand the Service Line filter on the sidenav.
2. Search “Diab,” press Enter.
3. Right click “Diabetes” on the spiral chart, then click “Expand”.
4. Right click any of the available DRGs on the spiral chart. .
5. Click “Collapse.” 
6. Right click “Diabetes” and collapse it.</t>
  </si>
  <si>
    <t>After Step 2:
 - A spiral chart is generated on the right side of the screen. Four nodes are present. The first node, “Diabetes,” is the largest. The other three get consecutively smaller, and indicate the three DRGs under the Episode tag “Diabetes.”
After step 3:
 - A new spiral chart is generated, with three active nodes: 
     - 638 - Diabetes with complication or comorbidity
     - 637 - Diabetes with major complication or comorbidity
     - 639 - Diabetes without complication or comorbidity or major complication or comorbidity
After Step 4, a context menu appears: 
 - Include Filter is active.
 - Exclude Filter is active.
 - Expand is inactive.
 - Collapse is active.
After Step 5: 
 - User is returned to the spiral chart generated in Step 2.
After Step 6:
 - User is returned to the default service line spiral chart for the applied dataset, with nodes sorted by case count.</t>
  </si>
  <si>
    <t>25/11/2019</t>
  </si>
  <si>
    <t>SF_7.4</t>
  </si>
  <si>
    <t>User is able to Include or Exclude filters from the search results displayed in the spiral chart.</t>
  </si>
  <si>
    <t>At least one dataset must be active in Graph View. Benchmark settings must be on.</t>
  </si>
  <si>
    <t xml:space="preserve">1. Expand the Service Line filter on the sidenav.
2. Search “Cardio” and press Enter.
3. Right click “Cardiology” on the spiral chart.
4. Click “Include.”
5. Right click “Cardiovascular” on the spiral chart and Exclude the filter.
6. Apply the changes. </t>
  </si>
  <si>
    <t>After step 3, a context menu appears: 
 - Include is active.
 - Exclude is active.
 - Expand is active.
 - Collapse is inactive.
After Step 6:
 - Service line filters appear on the sidenav in this order: 
    - Cardiology (in blue)
    - Cardiovascular (in pink)</t>
  </si>
  <si>
    <t>SF_8.1</t>
  </si>
  <si>
    <t>Service Line Filter &gt; Sidenav &gt; Tag Order</t>
  </si>
  <si>
    <t>Verify that Included &amp; Excluded service line filter tags appear in the sidenav in the correct order.</t>
  </si>
  <si>
    <t xml:space="preserve">1. Expand the Service Line filter on the sidenav.
2. Toggle Cardiology, Orthopedics, Respiratory, and Digestive, then include the filters. 
3. Toggle Neurology, Cardiovascular, Neurosurgery, and Urology, then exclude the filters. 
4. Apply the changes. 
</t>
  </si>
  <si>
    <t>After step four:
Filter tags appear in the sidenav in this order: 
 - Cardiovascular (in pink)
 - Neurology (in pink)
 - Neurosurgery (in pink)
 - Urology (in pink)
 - Cardiology (in grey)
 - Digestive (in grey)
 - Orthopedics (in grey)
 - Respiratory (in grey)</t>
  </si>
  <si>
    <t>SF_8.2</t>
  </si>
  <si>
    <t>Verify that when additional filters are applied, the new filter tags are automatically sorted with the existing active tags.</t>
  </si>
  <si>
    <t>1. Expand the Service Line filter on the sidenav.
2. Toggle Cardiology, Orthopedics, Respiratory, and Digestive, then include the filters. 
3. Toggle Neurology, Cardiovascular, Neurosurgery, and Urology, then exclude the filters. 
4. Apply the changes. 
5. Expand the Service Line filter on the sidenav.
6. Toggle Cancer Care and Psychiatric and include the filters. 
7. Toggle Dermatology and Podiatry and exclude the filters. 
8. Apply the changes.</t>
  </si>
  <si>
    <t>After step four:
Filter tags appear in the sidenav in this order: 
 - Cardiovascular (in pink)
 - Dermatology (in pink)
 - Neurology (in pink)
 - Neurosurgery (in pink)
 - Podiatry (in pink)
 - Urology (in pink)
 - Cancer Care (in grey)
 - Cardiology (in grey)
 - Digestive (in grey)
 - Orthopedics (in grey)
 - Psychiatric (in grey)
 - Respiratory (in grey)</t>
  </si>
  <si>
    <t>SF_8.3</t>
  </si>
  <si>
    <t xml:space="preserve">Verify that when child tags are added, they sort into the existing list in order, underneath their respective parent tag. </t>
  </si>
  <si>
    <t xml:space="preserve">1. Expand the Service Line filter on the sidenav.
2. Right click the Cardiology tag and include the filter. 
3. Right click the Cardiology tag and expand it. 
4. Toggle “Cardiac arrhythmia” and “Congestive heart failure”, then right click on a selected tag and include the filters. 
5. Toggle “Percutaneous coronary intervention” and “Acute myocardial infarction”, then right click on a selected tag and exclude the filters. 
6. Apply the changes.
7. Expand the Service Line filter on the sidenav.
8. Right click the Orthopedics tag and exclude the filter.
9. Right click the Orthopedics tag and expand it.
10. Toggle “Medical non-infectious orthopedic,” and “Major joint replacement of the lower extremity,” then right click on a selected tag and include the filters. 
11. Toggle “Revision of the hip or knee” and “Hip and femur procedures except major joint,” then right click and exclude the filters. 
12. Apply the changes.
</t>
  </si>
  <si>
    <t>After step twelve:
 - Filter tags appear in the sidenav in this order: 
    - Cardiology (in blue)
       - Cardiac Arrhythmia (in white)
       - Congestive heart failure (in white)
       - Acute myocardial infarction (in pink) 
       - Percutaneous coronary intervention (in pink) 
    - Orthopedics (in pink)
       - Major joint replacement (in blue)
       - Medical non-infectious orthopedic (in blue)
       - Hip and femur procedures except major joint (in white) 
       - Revision of the hip or knee (in white)</t>
  </si>
  <si>
    <t>SF_8.4</t>
  </si>
  <si>
    <t>Verify that when child tags are applied without a parent tag, the child tags sort into the tag list together, where the parent tag would normally be, and are listed under an indicator for their parent tag.</t>
  </si>
  <si>
    <t>1. Expand the Service Line filter on the sidenav.
2. Right click the Cardiology tag and expand it. 
3. Toggle “Cardiac arrhythmia” and “Congestive heart failure”, then right click on a selected tag and include the filters. 
4. Toggle “Percutaneous coronary intervention” and “Acute myocardial infarction”, then right click on a selected tag and exclude the filters. 
5. Apply the changes.
6. Expand the Service Line filter on the sidenav.
7. Right click the Orthopedics tag and expand it.
8. Toggle “Medical non-infectious orthopedic,” and “Major joint replacement of the lower extremity,” then right click on a selected tag and include the filters. 
9. Toggle “Revision of the hip or knee” and “Hip and femur procedures except major joint,” then right click and exclude the filters. 
10. Apply the changes.</t>
  </si>
  <si>
    <t>After step eleven:
 - Filter tags appear in the sidenav in this order: 
    - Cardiology (plain text)
       - Cardiac Arrhythmia (in blue)
       - Congestive heart failure (in blue)
       - Acute myocardial infarction (in pink) 
       - Percutaneous coronary intervention (in pink) 
    - Orthopedics (plain text)
       - Major joint replacement (in blue)
       - Medical non-infectious orthopedic (in blue)
       - Hip and femur procedures except major joint (in pink) 
       - Revision of the hip or knee (pink)</t>
  </si>
  <si>
    <t>Story CoS</t>
  </si>
  <si>
    <t>LOB_1 Navigating LOB  Filter Settings</t>
  </si>
  <si>
    <t>LOB_1.0</t>
  </si>
  <si>
    <t>LOB  Filter Pre-conditions</t>
  </si>
  <si>
    <t>(Pre-Conditions)
Verify that the LOB  Filter is active on the sidebar.</t>
  </si>
  <si>
    <t>P2BN-1741</t>
  </si>
  <si>
    <t>Log in to the P2QA environment: http://P2QA.ownedoutcomes.com</t>
  </si>
  <si>
    <r>
      <rPr>
        <rFont val="Arial"/>
        <color rgb="FF405077"/>
      </rPr>
      <t xml:space="preserve">1. Create a new View, or enter an existing view with default settings applied. 
2. Expand the Dataset settings on the sidenav, select </t>
    </r>
    <r>
      <rPr>
        <rFont val="Arial"/>
        <b/>
        <color rgb="FF405077"/>
      </rPr>
      <t xml:space="preserve">Pennsylvania </t>
    </r>
    <r>
      <rPr>
        <rFont val="Arial"/>
        <color rgb="FF405077"/>
      </rPr>
      <t xml:space="preserve">(may also be called "Penn," "LDS-Penn-2016," or some variation thereof according to the whim of the most recent tester), then apply the changes. 
3. Ensure any active filters have been cleared. 
4. Hover over the sidenav to expand it. </t>
    </r>
  </si>
  <si>
    <t xml:space="preserve">After Step 4:
Underneath the "Filters" subsection on the Sidenav, the last filter option reads "LOB ." 
The sidenav option for "LOB " is active, and displayed in black text. </t>
  </si>
  <si>
    <t>LOB_1.1</t>
  </si>
  <si>
    <t>Verify that LOB  Filter is not active when there is no dataset applied.</t>
  </si>
  <si>
    <t xml:space="preserve">1. Create a new View, or enter an existing view with default settings applied.
2. Hover over the sidenav to expand it. 
3. Click on the arrow next to LOB . </t>
  </si>
  <si>
    <t xml:space="preserve">After step 2: "LOB " is displayed in grey on the sidenav, with a filter count of 0. 
After step 3: Nothing happens. </t>
  </si>
  <si>
    <t>LOB_1.2</t>
  </si>
  <si>
    <t>Navigating LOB  Filter Settings</t>
  </si>
  <si>
    <t>Verify that the LOB  Filter expansion displays the correct default visualization.</t>
  </si>
  <si>
    <t>Follow pre-conditions and steps for LOB_1.0.</t>
  </si>
  <si>
    <t>1. Hover over the arrow next to "LOB ."
2. Click the arrow to open the LOB  Filter expansion.</t>
  </si>
  <si>
    <r>
      <rPr>
        <rFont val="Arial"/>
      </rPr>
      <t xml:space="preserve">After step 1: The arrow is highlighted in blue. 
After step 2: An expansion panel appears. 
The left side of the expansion reads: 
Included Filters              Yx
_____________________
No filter set
Excluded Filters             Yx
_____________________
No filter set
[Apply] (in blue) [Cancel] (in grey)
The center of the expansion panel reads: 
</t>
    </r>
    <r>
      <rPr>
        <rFont val="Arial"/>
        <color rgb="FFB7B7B7"/>
      </rPr>
      <t xml:space="preserve">______________________
</t>
    </r>
    <r>
      <rPr>
        <rFont val="Arial"/>
        <color rgb="FFB7B7B7"/>
        <u/>
      </rPr>
      <t xml:space="preserve">Search...                              </t>
    </r>
    <r>
      <rPr>
        <rFont val="Arial"/>
        <color rgb="FFB7B7B7"/>
      </rPr>
      <t xml:space="preserve">)
</t>
    </r>
    <r>
      <rPr>
        <rFont val="Arial"/>
      </rPr>
      <t>Line of Business
"LOB" tags are grnerated based on the underlying dataset {all tags in grey}
The right side of the expansion panel displays spiral and interactable graph.</t>
    </r>
  </si>
  <si>
    <t>LOB_1.3</t>
  </si>
  <si>
    <t>Verify that the user can close the LOB  Filter from the sidenav by clicking "Apply," "Cancel," or the expansion arrow.</t>
  </si>
  <si>
    <t>1. Click the arrow to open the LOB  Filter expansion.
2. Click the arrow again.
3. Click the arrow a third LOB .
4. Click "LOB " on the sidenav.
5. Click the arrow again.
6. Click the "Cancel" button on the lower-left of the expansion.
7. Click the arrow again.
8. Click "Apply."</t>
  </si>
  <si>
    <t xml:space="preserve">After step 1: The sidenav expands to display the LOB  Filter expansion panel. 
After step 2: The LOB  Filter expansion panel collapses. 
After step 4: The LOB  Filter expansion panel collapses. 
After step 6: The LOB  Filter expansion panel collapses. 
After step 8: The LOB  Filter expansion panel collapses. </t>
  </si>
  <si>
    <t>LOB_1.4</t>
  </si>
  <si>
    <t>Navigating LOB  Filter from Sidebar</t>
  </si>
  <si>
    <t xml:space="preserve">Verify that the user is able to see which LOB  filters are active on the sidenav, and is able to collapse the filter preview. </t>
  </si>
  <si>
    <t xml:space="preserve">1. Click the arrow to open the LOB  Filter expansion.
2. Click on the filter tag for FFS. 
3. Right click on the filter tag for FFS and click "Include."
4. Apply the changes. 
5. Click on the "LOB " text on the sidenav.
6. Click on the "LOB " text again. </t>
  </si>
  <si>
    <t xml:space="preserve">After step 2: The filter tag for FFS becomes darker to indicate that it is toggled. 
After step 3: The filter tag for FFS becomes white with a blue box to its left. Inside of the blue box, there is a white checkmark.
On the left panel, under "Included Filters," there is a light-blue filter tag that reads "FFS" in italic white text, with a white x on the right end of the tag.
After step 4: The count next to "LOB " on the sidenav reads "1". Underneath LOB , there is a small white panel with a dark blue filter tag that reads "FFS."
After step 5: The panel under "LOB " collapses, and the filter tag is no longer visible. 
After step 6: The panel under "LOB " expands and the filter tag becomes visible again. </t>
  </si>
  <si>
    <t>LOB_1.5</t>
  </si>
  <si>
    <t xml:space="preserve">Verify that the user is able to cancel changes made to the LOB  filter. </t>
  </si>
  <si>
    <t>1. Click the arrow to open the LOB  Filter expansion.
4. Right click on FFS and click "Include."
5. Right click on MA and click "Exclude."
6. Click the "Cancel" button.</t>
  </si>
  <si>
    <t xml:space="preserve">No changes are made. </t>
  </si>
  <si>
    <t>LOB_1.6</t>
  </si>
  <si>
    <t xml:space="preserve">Verify that the user is able to remove included LOB  filters from the setting expansion using the Clear Filters button. </t>
  </si>
  <si>
    <t xml:space="preserve">1. Click the arrow to open the LOB  Filter expansion.
2. Right click on the filter tag for FFS and click "Include."
3. Apply the changes. 
4. Click the arrow to open the LOB  Filter expansion.
5. Click on the small "Clear Filters" icon to the right of "Included Filters."
6. Apply the changes. </t>
  </si>
  <si>
    <t>After step 3:
Underneath LOB , there is a small white panel with a dark blue filter tag that reads "FFS."
After step 5:
Under "Included filters," the panel reads "No Filter Set" 
The "Medicare FFS" tag is light grey.
After step 6:
The graph returns to its default, the count next to "LOB " on the sidenav reads "0," and the small panel underneath "LOB " collapses.</t>
  </si>
  <si>
    <t>LOB_1.7</t>
  </si>
  <si>
    <t xml:space="preserve">Verify that the user is able to remove excluded LOB  filters from the setting expansion using the Clear Filters button. </t>
  </si>
  <si>
    <t xml:space="preserve">1. Click the arrow to open the LOB  Filter expansion.
2. Right click on the filter tag for FFS and click "Exclude."
3. Apply the changes. 
4. Click the arrow to open the LOB  Filter expansion.
5. Click on the small "Clear Filters" icon to the right of "Excluded Filters."
6. Apply the changes. </t>
  </si>
  <si>
    <t>After step 2:  The filter tag for FFS becomes white with a pink box to its left. Inside of the pink box, there is a white checkmark.
On the left panel, under "Excluded Filters" there is a light-pink filter tag that reads "Medicare FFS" in italic white text, with a white x on the right end of the tag.
After step 3: The count next to "LOB " on the sidenav reads "1". Underneath LOB , there is a small white panel with a pink filter tag that reads "FFS"
After step 5:
Under "Excluded filters," the panel reads "No Filter Set" 
The "FFS" tag is light grey.
After step 6:
The graph returns to its default, the count next to "LOB " on the sidenav reads "0," and the small panel underneath "LOB " collapses.</t>
  </si>
  <si>
    <t>LOB_1.8</t>
  </si>
  <si>
    <t>4.b</t>
  </si>
  <si>
    <t xml:space="preserve">Verify that the user is able to remove included/excluded LOB  filters from the sidebar. </t>
  </si>
  <si>
    <t xml:space="preserve">1. Click the arrow to open the LOB  Filter expansion.
2. Right click on the filter tag for FFS and click "Exclude"
3. Right click on the filter tag for MA and click "Include"
4. Apply the changes. 
5. Click "x" next to MA filter, underneath LOB on the sidenav
6. Click "x" next to FFS filter, underneath LOB on the sidenav
</t>
  </si>
  <si>
    <t xml:space="preserve">After step 4:
The count next to "LOB " on the sidenav reads "2".Underneath LOB , there is a small white panel with a pink filter tag that reads "FFS and dark blue filter tag that reads "MA"
After step 6:
The graph returns to its default, the count next to "LOB " on the sidenav reads "0," and the small panel underneath "LOB " collapses.
</t>
  </si>
  <si>
    <t>LOB_2 Context Menus</t>
  </si>
  <si>
    <t>LOB_2.1</t>
  </si>
  <si>
    <t>P2BN-2123</t>
  </si>
  <si>
    <t>1. User clicks LOB filter and expands the sidenav.
2. User right clicks on a filter tag.</t>
  </si>
  <si>
    <t xml:space="preserve">-Context Menu for the right-clicked filter pops up.
-The context menu shows the following options:
+ Include Filter
- Exclude Filter
Expand (grayed out)
Collapse (grayed out)
</t>
  </si>
  <si>
    <t>LOB_2.2</t>
  </si>
  <si>
    <t>1. User clicks LOB filter and expands the sidenav.
2. User right clicks on a filter tag.
3. User left clicks somewhere else on the screen. 
4. User right clicks on a filter tag.
5. User right clicks somewhere else on the screen.</t>
  </si>
  <si>
    <t>Ater step 3:
-The context menu disappears.
After step 5:
-The previously created context menu disappears and a new context menu opens if the user right clicks on a spiral chart node or filter tag.
-If the area right clicked was an empty space, then the browser's right click menu shows.</t>
  </si>
  <si>
    <t>LOB_2.3</t>
  </si>
  <si>
    <t>1. User clicks LOB  filter and expands the sidenav.
2. User hovers over a spiral chart node
3. User right clicks on a spiral chart node.</t>
  </si>
  <si>
    <t xml:space="preserve">After step 1:
-Context Menu for the right-clicked filter pops up.
After step 2:
Tooltip showing case count pops up
After step 3:
-The context menu shows the following options:
+ Include Filter
- Exclude Filter
Expand (grayed out)
Collapse (grayed out)
</t>
  </si>
  <si>
    <t>P2BN-3247</t>
  </si>
  <si>
    <t>LOB_2.4</t>
  </si>
  <si>
    <t>1. User clicks LOB filter and expands the sidenav.
2. User hovers over a spiral chart node
3. User right clicks on a spiral chart node.
4. User left clicks somewhere else on the screen. 
5. User right clicks on a spiral chart node.
6. User right clicks somewhere else on the screen.</t>
  </si>
  <si>
    <t>Ater step 4:
-The context menu disappears.
After step 6:
-The previously created context menu disappears and a new context menu opens if the user right clicks on a spiral chart node or filter tag.
-If the area right clicked was an empty space, then the browser's right click menu shows.</t>
  </si>
  <si>
    <t>LOB_2.5</t>
  </si>
  <si>
    <t>Context Menu- "Clear filter" button</t>
  </si>
  <si>
    <t>Verify that the "clear filter" button works properly</t>
  </si>
  <si>
    <t>1. User clicks LOB filter and expands the sidenav.
2. Include some filters.
3. Click "Clear filter" button, next to "Included Filters".
4. Exclude some filters.
5.  Click "Clear filter" button, next to "Excluded Filters".</t>
  </si>
  <si>
    <t>After step 3:
Included filters should be cleared
After step 5:
Excluded filters should be cleared</t>
  </si>
  <si>
    <t>LOB_3 Filter Selection and Removal</t>
  </si>
  <si>
    <t>LOB_3.1</t>
  </si>
  <si>
    <t>LOB  Filter Tag Toggle Selection</t>
  </si>
  <si>
    <t>Verify that the user is able to toggle filter tags in the LOB  Filter.</t>
  </si>
  <si>
    <t>LOB_3.2</t>
  </si>
  <si>
    <t>Verify that the user is able to toggle spiral graph nodes in the LOB  Filter.</t>
  </si>
  <si>
    <t>1. User clicks on all desired LOB  nodes to toggle.</t>
  </si>
  <si>
    <t>LOB_3.3</t>
  </si>
  <si>
    <t>LOB  Filter Tag Selection - Single Include Filter Application</t>
  </si>
  <si>
    <t xml:space="preserve">1. User right-clicks "FFS".
2. User clicks "Include."
3. User right-clicks "FFS" again.
4. User clicks "Exclude."
</t>
  </si>
  <si>
    <t>After step 2:
-" FFS is shown in blue under included filters.
-"FFS becomes toggled on the spiral chart.
After step 4:
-"FFS is shown in pink under included filters.
-"FFS becomes toggled on the spiral chart.</t>
  </si>
  <si>
    <t>LOB_3.4</t>
  </si>
  <si>
    <t>LOB  Filter Removal - Sidenav</t>
  </si>
  <si>
    <t>User must have followed preconditions and steps for LOB_3.3.</t>
  </si>
  <si>
    <t>1. User right-clicks "FFS".
2. User clicks "Include", apply change
3. User clicks the small "x" next to the active filter, under LOB filter on the sidenav 
4. User expands the LOB  filter.</t>
  </si>
  <si>
    <t>After step 2:
If the active filters are not showing, left click the label 'LOB ' to expand the preview panel downwards.
After step 3:
-The count next to LOB  on the sidenav is now 0.
After step 4:
-The user is sent back to the default selection panel</t>
  </si>
  <si>
    <t>LOB_3.5</t>
  </si>
  <si>
    <t>LOB  Filter Tag Selection - Multiple Exclude Filters Application</t>
  </si>
  <si>
    <t>Verify that the user can exclude multiple LOB  Filter tags.</t>
  </si>
  <si>
    <t>1. Exclude FFS and MA filter tags
2. User applies changes</t>
  </si>
  <si>
    <t>After step 1:
-FFS and MA are shown in pink under excluded filters.
-FFS and MA become toggled on the spiral chart.
After step 2:
-FFS and MA become dark pink on the sidenav under "LOB ".
-The count next to LOB  on the sidenav is now 2.</t>
  </si>
  <si>
    <t>LOB_3.6</t>
  </si>
  <si>
    <t>LOB  Filter Removal - LOB  Filter Expansion - Active Filters</t>
  </si>
  <si>
    <t>Verify that the user can remove filters from the LOB  Filter expansion.</t>
  </si>
  <si>
    <t>User must have followed preconditions and steps for LOB_3.5.</t>
  </si>
  <si>
    <t>1. User expands the LOB  filter.
2. User clicks the small "x" next to each active filter shown in the LOB  filter expansion.
3. User applies the change.
4. User expands the LOB filter.</t>
  </si>
  <si>
    <t xml:space="preserve">After step 3:
-The count next to LOB  on the sidenav is now 0.
After step 4:
-The user is sent back to the default selection panel </t>
  </si>
  <si>
    <t>LOB_3.7</t>
  </si>
  <si>
    <t>1. Exclude FFS on the spiral graph
2. User applies changes</t>
  </si>
  <si>
    <t>After step 1:
-FFS is shown in pink under excluded filters.
-FFS becomes toggled on the spiral chart.
- "-" is shown in the center of it.
- when the user hovers over the bubble, user is able to see tooltip with: LOB type full name and corresponding case value 
After step 2:
-FFS  becomes white-pink on the sidenav under "LOB ".
-The count next to LOB  on the sidenav is now 1.</t>
  </si>
  <si>
    <t>LOB_3.8</t>
  </si>
  <si>
    <t>LOB  Filter Removal - Remove all Exclude Filters</t>
  </si>
  <si>
    <t>Verify that the user can remove all exclude filters from the LOB  Filter expansion using the clear all filters button.</t>
  </si>
  <si>
    <t>User must have followed preconditions and steps for LOB_3.7.</t>
  </si>
  <si>
    <t>1. User expands the LOB  filter.
2. User clicks the remove all exclude filter button next to "Excluded Filters".
3. User applies the change.
4. User expands the LOB  filter.</t>
  </si>
  <si>
    <t xml:space="preserve">After step 3:
-The count next to LOB  on the sidenav is now 0.
After step 4:
-The user is sent back to the default selection panel 
-The user is sent back to the default spiral chart </t>
  </si>
  <si>
    <t>LOB_3.9</t>
  </si>
  <si>
    <t>1. On spiral graph include FFS and MA filter tags
2. User applies changes</t>
  </si>
  <si>
    <t>After step 1:
- FFS and MA are shown in light blue under included filters.
- FFS and MA become toggled on the spiral chart.
-While the mouse is over the node, a checkmark is shown in the center of it.
After step 2:
- Medicare FFS and Commercial  become white-blue on the sidenav under "LOB ".
-The count next to LOB  on the sidenav is now 2.</t>
  </si>
  <si>
    <t>LOB_3.10</t>
  </si>
  <si>
    <t>LOB  Filter Removal - Remove all Include Filters</t>
  </si>
  <si>
    <t>Verify that the user can remove all include filters from the LOB  Filter expansion using the clear all filters button.</t>
  </si>
  <si>
    <t>User must have followed preconditions and steps for LOB_3.9.</t>
  </si>
  <si>
    <t>1. User expands the LOB  filter.
2. User clicks the remove all include filter button next to "Included Filters".
3. User applies the change.
4. User expands the LOB  filter.</t>
  </si>
  <si>
    <t xml:space="preserve">After step 2:
-"No filter set" occurs under Included Filters
After step 3:
-The count next to LOB  on the sidenav is now 0.
After step 4:
-The user is sent back to the default LOB  selection panel 
-The user is sent back to the default Spiral Chart </t>
  </si>
  <si>
    <t>LOB_3.11</t>
  </si>
  <si>
    <t>LOB  Pagination - Page Reset Bug Check</t>
  </si>
  <si>
    <t xml:space="preserve">1. Expand LOB  filter panel
2. Collapse LOB  filter panel
</t>
  </si>
  <si>
    <t xml:space="preserve">After step 1:
-LOB filter panel should be displayed normally
After step 2:
-LOB filter panel should be collapsed
</t>
  </si>
  <si>
    <t>LOB_3.12</t>
  </si>
  <si>
    <t>LOB  Filter Tag Selection - Bulk Toggle</t>
  </si>
  <si>
    <t>1. Expand LOB filter panel
2. User clicks on the first shown tag. 
3. User clicks on the last shown tag.</t>
  </si>
  <si>
    <t>All filters become bold and darker on both the filter tag selection and the spiral chart nodes become highlighted to indicate that they are toggled.</t>
  </si>
  <si>
    <t>LOB_4 Filter Applications</t>
  </si>
  <si>
    <t>LOB_4.1</t>
  </si>
  <si>
    <t xml:space="preserve">Ensure that canceling LOB filter additions does not save any of the selections. </t>
  </si>
  <si>
    <t>1. The user toggles as many LOB filters as he or she would like 
2. The user right clicks a filter and includes the toggled filters.
3. The user toggles as many spiral chart nodes as he or she would like
4. The user right clicks a spiral chart node and excludes the toggled filters.
5. The user cancels the change.
6. The user expands the LOB filter.</t>
  </si>
  <si>
    <t xml:space="preserve">After step 6:
-The user is sent back to the default LOB Filter Tag selection panel 
-The user is sent back to the default Spiral Chart </t>
  </si>
  <si>
    <t>LOB_4.2</t>
  </si>
  <si>
    <t>Navigating LOB Filter from Sidebar</t>
  </si>
  <si>
    <t>Verify that the user can show and hide the active LOB Filter(s) on the left sidenav panel.</t>
  </si>
  <si>
    <t xml:space="preserve">1. Include FFS, exclude MA filters
2. User clicks the term "LOB" on the left sidenav panel in order to hide the active filters.
</t>
  </si>
  <si>
    <t xml:space="preserve">After step 1:
-The sidenav panel now shows the active LOB filters(s).
After step 2:
-The sidenav panel no longer shows the active LOB Filter(s).
</t>
  </si>
  <si>
    <t>LOB_4.3</t>
  </si>
  <si>
    <t>Verify that the user can generate a graph with LOB filters applied</t>
  </si>
  <si>
    <t>Generate graph with LOB filters</t>
  </si>
  <si>
    <t>User must be using the CA and NV dataset and be in the graph view.</t>
  </si>
  <si>
    <t>1. In LOB filter: Include FFS, Exclude MA
2. Hover over grouped Hospital node</t>
  </si>
  <si>
    <t xml:space="preserve">Case count:                              364
90d Readm rate/instance:     1.1 %
90d Readm rate/patient:        1.1 %
90d Readm cost/instance:  9,615 $
90d Readm cost/patient:     9,615 $
90d Episode cost:             14,962 $
PAC LOS:                               1.1 d
</t>
  </si>
  <si>
    <t>LOB_4.4</t>
  </si>
  <si>
    <t>1. In LOB filter: Include MA, Exclude FFS
2. Hover over grouped Hospital node</t>
  </si>
  <si>
    <t>Case count:                              364 
90d Readm rate/instance:     0.8 % 
90d Readm rate/patient:        0.8 % 
90d Readm cost/instance:  8,377 $ 
90d Readm cost/patient:     8,377 $ 
90d Episode cost:             15,632 $ 
PAC LOS:                               1.2 d</t>
  </si>
  <si>
    <t>LOB_4.5</t>
  </si>
  <si>
    <t>1. In LOB filter: Exclude MA, Exclude FFS</t>
  </si>
  <si>
    <t>Your graph cannot be generated. Please change your filters and try again.</t>
  </si>
  <si>
    <t>LOB_4.6</t>
  </si>
  <si>
    <t>Verify that the user can generate a  benchmark graph with LOB filters applied</t>
  </si>
  <si>
    <t>Generate benchmark graph with LOB filters</t>
  </si>
  <si>
    <t>User must be using the CA and NV dataset and be in the  benchmark graph view.</t>
  </si>
  <si>
    <t xml:space="preserve">1. In LOB filter: Include MA, Include FFS
2. Hover over grouped Hospital node
</t>
  </si>
  <si>
    <t>Case count:                             728
90d Readm rate/instance:    1.0 %
90d Readm rate/patient:       1.0 %
90d Readm cost/instance:  9,085 $
90d Readm cost/patient:    9,085 $
90d Episode cost:             15,297 $
PAC LOS:                               1.1 d</t>
  </si>
  <si>
    <t>LOB_4.7</t>
  </si>
  <si>
    <t xml:space="preserve">1.Include Commercial, Medicare AVS
</t>
  </si>
  <si>
    <t>Needs calculation</t>
  </si>
  <si>
    <t>LOB_4.8</t>
  </si>
  <si>
    <t>1.Exclude Veterans, Medicare AVS</t>
  </si>
  <si>
    <t>LOB_4.9</t>
  </si>
  <si>
    <t>Verify that the user can generate a map view with LOB filters applied</t>
  </si>
  <si>
    <t>Generate map with LOB filters</t>
  </si>
  <si>
    <t>User must be using the CA and NV dataset and be in the map view.</t>
  </si>
  <si>
    <t>1.Include FFS, Exclude MA</t>
  </si>
  <si>
    <t xml:space="preserve">Legend:
Hospital (213/213)
SNF (12/12)
HHA (4/4)
Case count (364/364)
Star rating
Readmission rate
</t>
  </si>
  <si>
    <t xml:space="preserve">Pass
</t>
  </si>
  <si>
    <t>P2BN-3256</t>
  </si>
  <si>
    <t>LOB_4.10</t>
  </si>
  <si>
    <t>1.Include MA, Exclude FFS</t>
  </si>
  <si>
    <t xml:space="preserve">Legend:
Hospital (210/210)
LTCH (1/1)
SNF (6/6)
HHA (4/4)
Case count (364/364)
Star rating
Readmission rate
</t>
  </si>
  <si>
    <t>LOB_4.11</t>
  </si>
  <si>
    <t>1.Exclude Medicare FFC, Medicare AVS</t>
  </si>
  <si>
    <t>LOB_4.12</t>
  </si>
  <si>
    <t>Generate benchmark map with LOB filters</t>
  </si>
  <si>
    <t>User must be using the CA and NV dataset and be in the benchmark map view.</t>
  </si>
  <si>
    <t>1.Include Commercial , Exclude Medicare FFC</t>
  </si>
  <si>
    <t>LOB_4.13</t>
  </si>
  <si>
    <t>User must be using the Ca and NV dataset and be in the benchmark map view.</t>
  </si>
  <si>
    <t>LOB_4.14</t>
  </si>
  <si>
    <t>LOB_4.15</t>
  </si>
  <si>
    <t>Verify that the user can generate a 2D Graph view with LOB filters applied</t>
  </si>
  <si>
    <t>Generate benchmark 2D Graph with LOB filters</t>
  </si>
  <si>
    <t>User must be using the CA and NV dataset and be in the 2D Graph view.</t>
  </si>
  <si>
    <t>1. In LOB filter panel, exclude Medicare FFC, Medicare AVS</t>
  </si>
  <si>
    <t>LOB_4.16</t>
  </si>
  <si>
    <t>1. In LOB filter panel, exclude Medicare FFC 
2. In 2D Graph benchmark settings include Medicare AVS</t>
  </si>
  <si>
    <t>LOB_4.17</t>
  </si>
  <si>
    <t>User must be using the Ca and NV dataset and be in the 2D Graph view.</t>
  </si>
  <si>
    <t>1. In LOB filter panel, include Commercial 
2. In 2D Graph benchmark settings include Medicare AVS</t>
  </si>
  <si>
    <t>LOB_4.18</t>
  </si>
  <si>
    <t>1. In Location filter include: California, exclude FIPS: 06111 - Ventura, 06113 - Yolo, 06115 - Yuba
2. In Service Line filter include: Other Medical
3. In Entity filter include: Hospital
4. In Time filter include: 2012, 2014, 2016
5. In LOB filter include: FFS
6. Collapse Hospital
7. Hover over grouped Hospital</t>
  </si>
  <si>
    <t>Case count:                            32
90d Readm rate/instance:  0.0 %
90d Readm rate/patient:    0.0 %
90d Readm cost/instance:     0 $
90d Readm cost/patient:        0 $
90d Episode cost:          13,946 $
PAC LOS:                            2.0 d</t>
  </si>
  <si>
    <t>LOB_4.19</t>
  </si>
  <si>
    <t>1. In Location filter include: California,
2. In Service Line include: Other Medical
3. In Entity include: Home
4. In Time include: 2014, 2015, 2016, exclude: Q1 2014, Q2 2014
5. In LOB exclude: Medicare FFS,
6. Hover over line between: Hospital - Home</t>
  </si>
  <si>
    <t>Case count:                              36
90d Readm rate/instance:    2.8 %
90d Readm rate/patient:       2.8 %
90d Readm cost/instance: 5,073 $
90d Readm cost/patient:   5,073 $
90d Episode cost:           12,253 $
PAC LOS:                             0.0 d</t>
  </si>
  <si>
    <t>LOB_4.20</t>
  </si>
  <si>
    <t>1. In Service Line exclude: Cardiology, Respiratory
2. In Entity exclude: HHA
3. In Time exclude: 2013, 2015
4. In LOB exclude: Medicare ADV
5. Hover over grouped node SNF</t>
  </si>
  <si>
    <t>LOB_4.21</t>
  </si>
  <si>
    <t xml:space="preserve">1. In Location filter include: California, exclude FIPS: 06111 - Ventura, 06113 - Yolo, 06115 - Yuba
2. In Service Line include: Other Medical, exclude: Sepsis, Renal Failure
3. In Entity include: Hospital, exclude: GLENDALE MEM HOSPITAL &amp; HLTH CENTER (1477610640), CENTINELA HOSPITAL MEDICAL CENTER (1336328244) 
4. In Time include: 2014, 2015, 2016, exclude: Q1 2014, Q2 2014
5. In LOB exclude: Medicare FFS,
6. Set Benchmark on
7. In Benchmark Settings:
  - Entity Type: Post-acute care
  - Measure: 90d episode cost ($)
  - Level of Aggregation: National
  - Metrics: Average
  - Benchmark Time Range: Start Quarter: Q1 2016, End Quarter: Q3 2016
8. Hover over line between: SNF - Other Medical
</t>
  </si>
  <si>
    <t>LOB_4.22</t>
  </si>
  <si>
    <t xml:space="preserve">1. In Location filter include: California, exclude FIPS: 06111 - Ventura, 06113 - Yolo, 06115 - Yuba
2. In Service Line include: Other Medical, exclude: Sepsis, Renal Failure
3. In Entity include: Hospital, exclude: GLENDALE MEM HOSPITAL &amp; HLTH CENTER (1477610640), CENTINELA HOSPITAL MEDICAL CENTER (1336328244) 
4. In Time include: 2014, 2015, 2016, exclude: Q1 2014, Q2 2014
5. In LOB exclude: Medicare FFS,
6. Set Benchmark on
7. In Benchmark Settings:
  - Entity Type: Acute care
  - Measure: 90d episode cost ($)
  - Level of Aggregation: National
  - Metrics: Percentile 50%
  - Benchmark Time Range: Start Quarter: Q1 2016, End Quarter: Q3 2016
8. Hover over line between: SNF - Other Medical
</t>
  </si>
  <si>
    <t>LOB_4.23</t>
  </si>
  <si>
    <t>1. In Service Line exclude: Cardiology, Respiratory
2. In Entity exclude: HHA
3. In Time exclude: 2013, 2015
4. In LOB exclude: Medicare ADV
5. Set Benchmark on
6. In Benchmark Settings:
  - Entity Type: Acute care
  - Measure: 90d episode cost ($)
  - Level of Aggregation: National
  - Metrics: Percentile 50%
  - Benchmark Time Range: Start Quarter: Q1 2016, End Quarter: Q3 2016
7. Hover over line: Hospital - Other Medical</t>
  </si>
  <si>
    <t>LOB_4.24</t>
  </si>
  <si>
    <t xml:space="preserve">1. In Location filter include: California, 
2. In Service Line include: Other Medical, 
3. In Entity include: Hospital, 
4. In Time include: 2014, 2015, 2016, 
5. In LOB exclude: FFS
</t>
  </si>
  <si>
    <t xml:space="preserve">Legend:
Hospital (36/36)
SNF (1/1)
</t>
  </si>
  <si>
    <t>P2BN-3272</t>
  </si>
  <si>
    <t>LOB_4.25</t>
  </si>
  <si>
    <t>User must be using the Pennsylvania dataset and be in the map view.</t>
  </si>
  <si>
    <t>1. In Location exclude: 42001 - Adams, 42003 - Allegheny
2. In Service Line include: Other Medical, Cardiology
3. In Entity include: SNF
4. In Time include: Q1 2016, Q2 2016, Q3 2016
5. In LOB include: FFS</t>
  </si>
  <si>
    <t>Legend:
Hospital (138/138)
SNF (681/681)
Case Count (6,672/6,672)</t>
  </si>
  <si>
    <t>LOB_4.26</t>
  </si>
  <si>
    <t xml:space="preserve">1. In Location exclude: 42001 - Adams, 42003 - Allegheny
2. In Service Line include: Other Medical, Cardiology, exclude: Sepsis, Renal Failure
3. In Entity include: Hospital, Home,
4. In Time include: 2016, exclude: Q4 2016
5. In LOB include: Medicare ADV
6. Hover over Hospital CEDARS-SINAI MEDICAL CENTER (1639172372) </t>
  </si>
  <si>
    <t>LOB_4.27</t>
  </si>
  <si>
    <t>1. In Location filter include: California, 
2. In Service Line include: Other Medical, 
3. In Entity include: Hospital, 
4. In Time include: 2014, 2015, 2016, 
5. In LOB exclude: FFS
6. Set benchmark on</t>
  </si>
  <si>
    <t>LOB_4.28</t>
  </si>
  <si>
    <t>User must be using the Pennsylvania dataset and be in the benchmark map view.</t>
  </si>
  <si>
    <t>1. In Location exclude: 42001 - Adams, 42003 - Allegheny
2. In Service Line include: Other Medical, Cardiology
3. In Entity include: SNF
4. In Time include: Q1 2016, Q2 2016, Q3 2016
5. In LOB include: FFS
6. Set benchmark on</t>
  </si>
  <si>
    <t>LOB_4.29</t>
  </si>
  <si>
    <t xml:space="preserve">1. In Location exclude: 42001 - Adams, 42003 - Allegheny
2. In Service Line include: Other Medical, Cardiology, exclude: Sepsis, Renal Failure
3. In Entity include: Hospital, Home,
4. In Time include: 2016, exclude: Q4 2016
5. In LOB include: Medicare ADV
6. Set Benchmark on
7.  
  - Measure: 90d episode cost ($)
  - Level of Aggregation: National
  - Metrics: Average
  - Benchmark Time Range: Start Quarter: Q1 2015, End Quarter: Q3 2016
8. Hover over Hospital CEDARS-SINAI MEDICAL CENTER (1639172372) </t>
  </si>
  <si>
    <t>LOB_4.30</t>
  </si>
  <si>
    <t>1. In Location filter include: California, exclude FIPS: 06111 - Ventura, 06113 - Yolo, 06115 - Yuba
2. In Service Line include: Other Medical, exclude: Sepsis, Renal Failure
3. In Entity include: Hospital, exclude: GLENDALE MEM HOSPITAL &amp; HLTH CENTER (1477610640), CENTINELA HOSPITAL MEDICAL CENTER (1336328244) 
4. In Time include: 2014, 2015, 2016, exclude: Q1 2014, Q2 2014
5. In LOB exclude: Medicare FFS,
7.   - Entity Type: Acute care
  - Measure: 90d episode cost ($)
  - Level of Aggregation: National
  - Metrics: Percentile 50%
  - Benchmark Time Range: Start Quarter: Q1 2015, End Quarter: Q3 2016
8. Hover over grouped nodes in III quarter</t>
  </si>
  <si>
    <t>LOB_4.31</t>
  </si>
  <si>
    <t>1. In Location filter include: California, exclude FIPS: 06111 - Ventura, 06113 - Yolo, 06115 - Yuba
2. In Service Line include: Other Medical, exclude: Sepsis, Renal Failure
3. In Entity include: Hospital, exclude: GLENDALE MEM HOSPITAL &amp; HLTH CENTER (1477610640), CENTINELA HOSPITAL MEDICAL CENTER (1336328244) 
4. In Time include: 2014, 2015, 2016, exclude: Q1 2014, Q2 2014
5. In LOB exclude: Medicare FFS,
7.   - Entity: Hospital
  - Measure: 90d episode cost ($)
  - Level of Aggregation: National
  - Metrics: Average
  - Benchmark Time Range: Start Quarter: Q1 2015, End Quarter: Q3 2016
8. Hover over grouped nodes in III quarter</t>
  </si>
  <si>
    <t>LOB_4.32</t>
  </si>
  <si>
    <t>1. Select CA&amp;NV_lob dataset
2. Switch to 2D Graph
3. In Benchmark Settings;
Service Line: Other Medical
Entity: Hosp
X-axis Measure: 90d readmission rate per instance (%)
X-axis Level of Aggregation: Dataset
Y-axis Measure: 90d episode cost (%)
Y-axis Level of Aggregation: Dataset
Metrics: Average
4. In Lob filter include: FFS</t>
  </si>
  <si>
    <t>High-performing Hospitals (41/56)
Mid-performing Hospitals (15/56)
Service line: Other Medical
Case count (65/65)</t>
  </si>
  <si>
    <t>P2BN-3269</t>
  </si>
  <si>
    <t>LOB_5 Search</t>
  </si>
  <si>
    <t>LOB_5.1</t>
  </si>
  <si>
    <t>The Verify that the user is able to click into the search box and search for a LOB filter</t>
  </si>
  <si>
    <t>1. User clicks into the search bar.
2. User types "MA".
3. User waits for the dropdown to appear with results.
4. User clicks enter.</t>
  </si>
  <si>
    <t xml:space="preserve">The resulting dropdown should be:
- MA
</t>
  </si>
  <si>
    <t>LOB_5.2</t>
  </si>
  <si>
    <t>Verify that the user is able to include and exclude filter from the LOB filter search bar.</t>
  </si>
  <si>
    <t xml:space="preserve">1. Type FFS in the searchbar
2. User hovers over FFS from the search bar dropdown and includes the filter.
3. Type MA in the searchbar
4. User hovers over Medicare ADV from the search bar dropdown and excludes the filter.
5. The user applies the change.
</t>
  </si>
  <si>
    <t>- FFS filter should be included and in blue color
- MA filter shoul be excluded and in pink color</t>
  </si>
  <si>
    <t>LOB_5.3</t>
  </si>
  <si>
    <t>1. Type "FF" in the searchbar
2. The user clicks on FFS</t>
  </si>
  <si>
    <t>-The following results show in the results:
  FFS</t>
  </si>
  <si>
    <t>LOB_5.4</t>
  </si>
  <si>
    <t>Verify that the user can press enter when presented with seach results and have them returned in the filter tags section</t>
  </si>
  <si>
    <t>1. Type "FFS" in the searchbar
2. Press enter after the dropdown appears</t>
  </si>
  <si>
    <t xml:space="preserve">-The following results show in the results.
  FFS
</t>
  </si>
  <si>
    <t>LOB_5.5</t>
  </si>
  <si>
    <t>Verify that the user can click magnifying glass icon when presented with seach results and have them returned in the filter tags section</t>
  </si>
  <si>
    <t>1. Type "M" in the searchbar
2. Click the magnyfing glass icon after the dropdown appears</t>
  </si>
  <si>
    <t>-The following results show in the results.
 LOB
- MA</t>
  </si>
  <si>
    <t>P2BN-3251</t>
  </si>
  <si>
    <t>LOB_5.6</t>
  </si>
  <si>
    <t>After step 3:
-For a few seconds the message "we are searching..." is shown.
-An error message is displayed: “No matching LOB found.”
After step 4:
-The breadcrumb is replaced with “Line of Business &gt; Search Results.”
The results show "No matching LOB found".</t>
  </si>
  <si>
    <t>LOB_5.7</t>
  </si>
  <si>
    <t>1. User clicks into the search bar.
2. User types "Ff".
3. User waits for the dropdown to appear with results.
4. User clicks enter.</t>
  </si>
  <si>
    <t xml:space="preserve">The resulting dropdown should be:
- FFS
</t>
  </si>
  <si>
    <t>LOB_5.8</t>
  </si>
  <si>
    <t>LOB search - graph interaction</t>
  </si>
  <si>
    <t>1. Type FFS in the searchbar
2. Include FFS in the spiral chart
3. Type MA
3. Exclude MA in the spiral chart
4. Apply changes</t>
  </si>
  <si>
    <t>LOB_5.9</t>
  </si>
  <si>
    <t>Verify that the breadcromb "Line of Business" has a text link for the user to go back to the default level</t>
  </si>
  <si>
    <t xml:space="preserve">1. Expand LOB filter
2. Type "MA" in the searchbar
3. Click glass icon 
4. Click breadcrumb "Line of Business" text link
 </t>
  </si>
  <si>
    <t xml:space="preserve">After step 3:
The following results show :
MA
After step 4:
The result is replaced with the default level:
FFS, MA
</t>
  </si>
  <si>
    <t>Export as Excel</t>
  </si>
  <si>
    <t>EE_lob_1.1</t>
  </si>
  <si>
    <t>Export as an Excel_Table of Data</t>
  </si>
  <si>
    <t>1.a.i</t>
  </si>
  <si>
    <t>At market share graph view, Verify that Excel  can be download.</t>
  </si>
  <si>
    <t>P2BN-1696
P2BN-1741</t>
  </si>
  <si>
    <t>1. Apply the dataset (Pennsylvania)
2. Click on Export as "Excel"
3. Observe each sections from second tab "table Of Data"</t>
  </si>
  <si>
    <t xml:space="preserve">-Should be able to download the excel
</t>
  </si>
  <si>
    <t>EE_lob_1.2</t>
  </si>
  <si>
    <t>1.a.ii</t>
  </si>
  <si>
    <t>At market share Map, Verify that Excel  can be download.</t>
  </si>
  <si>
    <t>1. Apply the dataset (Pennsylvania)
2. Switch to Map view 
3. Click on Export as "Excel"
4. Observe each sections from second tab "table Of Data"</t>
  </si>
  <si>
    <t>EE_lob_1.3</t>
  </si>
  <si>
    <t>1.a.iii</t>
  </si>
  <si>
    <t>At benchmark 2D Graph, Verify that Excel  can be download.</t>
  </si>
  <si>
    <t>1. Apply the dataset (Pennsylvania)
2. Switch to 2D Graph
3. Click on Export as "Excel"
4. Observe each sections from second tab "table Of Data"</t>
  </si>
  <si>
    <t>P2BN-3279</t>
  </si>
  <si>
    <t>EE_lob_1.4</t>
  </si>
  <si>
    <t>At benchmark graph view, Verify that Excel  can be download.</t>
  </si>
  <si>
    <t>1. Apply the dataset (Pennsylvania)
2. Turn on the benchmark
3. Click on Export as "Excel"
4. Observe each sections from second tab "table Of Data"</t>
  </si>
  <si>
    <t>EE_lob_1.5</t>
  </si>
  <si>
    <t>At benchmark Map View, Verify that Excel  can be download.</t>
  </si>
  <si>
    <t xml:space="preserve">P2BN-1696
P2BN-1741
</t>
  </si>
  <si>
    <t>1. Apply the dataset (Pennsylvania)
2. Turn on the benchmark and Switch to Map view 
3. Click on Export as "Excel"
4. Observe each sections from second tab "table Of Data"</t>
  </si>
  <si>
    <t>EE_lob_1.6</t>
  </si>
  <si>
    <t>For filtered marketshare Graph view, verify the file "Table Of Data" should display N/A for CCN when not available</t>
  </si>
  <si>
    <t>P2BN-1696</t>
  </si>
  <si>
    <t>1. Apply the dataset (Pennsylvania)
2. 
3. In Label Setting choose "Entity name" and "Case count"
4. Click on Export as "Excel"
5. Observe each sections from second tab "table Of Data"</t>
  </si>
  <si>
    <t>-Should be able to download the excel
-Tab "Table Of Data" should display following column with  info:
Column: Anchor CCN, Anchor NPI, Anchor Name, PAC CCN, PAC NPI,PAC Name, First PAC Type, Case Count, Service Line, Relations, 90d readmission rate per instance (%)
1.  50746, 1982697678, ORANGE COUNTY GAL MEDICAL CENTER, 52038, 1033294723, KINDRED HOSPITAL -- LA MIRADA, LTCH, 1, Cardiology, LTCH-Cardiology, 0%
2.  N/A, 1902844988, PROVIDENCE HEALTH SYSTEM - SOUTHERN CALIFORNIA, N/A, 1538279419, KEIRO NURSING HOME, SNF, 1, Other Medical, SNF- Other Medical, 0%
3.  555600, 1659361392, SIERRA NEVADA MEMORIAL HOSPITAL, 56391, 1710089255,  GOLDEN EMPIRE NURSING &amp; REHAB CENTER, SNF, 1, Neurology,  SNF- Neurology, 0%
4.  50457, 1174667158, ST MARY'S MEDICAL CENTER, 55280, 1093872715, CENTRAL GARDENS, SNF, 1, Other Medical, SNF- Other Medical, 0%</t>
  </si>
  <si>
    <t>need recalculation</t>
  </si>
  <si>
    <t>EE_lob_1.7</t>
  </si>
  <si>
    <t>For filtered market share Map view, verify the file "Table Of Data" should display N/A for CCN and NPI when not available</t>
  </si>
  <si>
    <t>1. Apply the dataset (CA&amp;NV)
2. Switch to Map view
3. From Entity filter, include grouped LTCH, 3 individual SNFs- CENTRAL GARDENS, GOLDEN EMPIRE NURSING &amp; REHAB CENTER, KEIRO NURSING HOME
4. In Label Setting choose "Entity name" and "Case count"
5. Click on Export as "Excel"
6. Observe each sections from second tab "table Of Data"</t>
  </si>
  <si>
    <t>-Should be able to download the excel
-Tab "Table Of Data" should display following column with  info:
Column: Anchor CCN, Anchor NPI, Anchor Name, PAC CCN, PAC NPI,PAC Name, First PAC Type, Case Count, Service Line, Relations, 90d readmission rate per instance (%)
1.  50746, 1982697678, ORANGE COUNTY GLOBAL MEDICAL CENTER, 52038, 1033294723, KINDRED HOSPITAL -- LA MIRADA, LTCH, 1, Cardiology, LTCH-Cardiology, 0%
2.  N/A, 1902844988, PROVIDENCE HEALTH SYSTEM - SOUTHERN CALIFORNIA, N/A, 1538279419, KEIRO NURSING HOME, SNF, 1, Other Medical, SNF- Other Medical, 0%
3.  555600, 1659361392, SIERRA NEVADA MEMORIAL HOSPITAL, 56391, 1710089255,  GOLDEN EMPIRE NURSING &amp; REHAB CENTER, SNF, 1, Neurology,  SNF- Neurology, 0%
4.  50457, 1174667158, ST MARY'S MEDICAL CENTER, 55280, 1093872715, CENTRAL GARDENS, SNF, 1, Other Medical, SNF- Other Medical, 0%</t>
  </si>
  <si>
    <t>EE_5.8</t>
  </si>
  <si>
    <t>For filtered Benchmark graph view, verify the file "Table Of Data" should display N/A for CCN and NPI when not available</t>
  </si>
  <si>
    <t>1. Apply the dataset (CA&amp;NV)
2. Toggle on the benchmark, Measue set to "90d episode cost"
3. From Entity filter, include grouped LTCH, 3 individual SNFs- CENTRAL GARDENS, GOLDEN EMPIRE NURSING &amp; REHAB CENTER, KEIRO NURSING HOME
4. From benchmark panel set level of aggregation to "Dataset
4. Click on Export as "Excel"
5. Observe each sections from second tab "table Of Data"</t>
  </si>
  <si>
    <t>-Should be able to download the excel
-Tab "Table Of Data" should display following column with  info:
Columns: Anchor CCN, Anchor NPI, Anchor Name, PAC CCN, PAC NPI,PAC Name, First PAC Type, Case Count, Service Line, Relations, 90d Episode Cost
1.  50746, 1982697678, ORANGE COUNTY GLOBAL MEDICAL CENTER, 52038, 1033294723, KINDRED HOSPITAL -- LA MIRADA, LTCH, 1, Cardiology, LTCH-Cardiology, Green
2.  N/A, 1902844988, PROVIDENCE HEALTH SYSTEM - SOUTHERN CALIFORNIA, N/A, 1538279419, KEIRO NURSING HOME, SNF, 1, Other Medical, SNF- Other Medical, Dark Blue
3.  555600, 1659361392, SIERRA NEVADA MEMORIAL HOSPITAL, 56391, 1710089255,  GOLDEN EMPIRE NURSING &amp; REHAB CENTER, SNF, 1, Neurology,  SNF- Neurology, blue
4.  50457, 1174667158, ST MARY'S MEDICAL CENTER, 55280, 1093872715, CENTRAL GARDENS, SNF, 1, Other Medical, SNF- Other Medical, Dark Pink</t>
  </si>
  <si>
    <t xml:space="preserve"> Entity Filter (EF)</t>
  </si>
  <si>
    <t>CoS</t>
  </si>
  <si>
    <t>EF_1 Navigating Entity from Sidebar</t>
  </si>
  <si>
    <t>EF_1.1</t>
  </si>
  <si>
    <t>Navigating Entity Filter from Sidebar</t>
  </si>
  <si>
    <t>Verify that the user can expand the Entity Filter from the sidenav.</t>
  </si>
  <si>
    <t>User must have applied the dataset "CA and NV".</t>
  </si>
  <si>
    <t>1. User hovers over the sidenav to reveal the panel.
2. User clicks on the arrow next to "Entity"</t>
  </si>
  <si>
    <r>
      <rPr>
        <rFont val="arial,sans,sans-serif"/>
      </rPr>
      <t xml:space="preserve">After step 2:
-The Entity Filter expands. 
-The user now sees an interactable spiral chart.
-The user sees the Entity filter tags for all entity types available in dataset: </t>
    </r>
    <r>
      <rPr>
        <rFont val="arial,sans,sans-serif"/>
        <color rgb="FF0000FF"/>
      </rPr>
      <t>Hospital, Home, SNF, HHA, LTCH</t>
    </r>
    <r>
      <rPr>
        <rFont val="arial,sans,sans-serif"/>
      </rPr>
      <t xml:space="preserve">
-The tag selector for Entity filters are sorted based on the case count volume descending order.
-Bubbles plotted in spiral chart match the tags available, with their size corresponding to the case count of each entity relative to each other.
-Maximum number of bubbles match the maximum for the tag selectors (40)</t>
    </r>
  </si>
  <si>
    <t>Sept 5</t>
  </si>
  <si>
    <t>EF_1.2</t>
  </si>
  <si>
    <t>Verify that the user can close the Entity Filter from the sidenav.</t>
  </si>
  <si>
    <t>User must have followed preconditions and steps for EF_1.1.</t>
  </si>
  <si>
    <t>The Entity Filter collapses.</t>
  </si>
  <si>
    <t>EF_1.3</t>
  </si>
  <si>
    <t>-The first panel next to the sidenav shows the active Entity filters.
-The top section should show "Included Filters" with a grayed-out clear all filters button to the right of it.
-Under the Included Filters section, it should say "No filter set" in gray text.
-The middle section should show "Excluded Filters" with a grayed-out clear all filters button to the right of it.
-The top section should show "Included Filters" with a grayed-out clear all filters button to the right of it.
-Under the Excluded Filters section, it should say "No filter set" in gray text.
-The bottom section should show the Apply button in blue with white text and the cancel button in gray with black text.</t>
  </si>
  <si>
    <t>EF_1.4</t>
  </si>
  <si>
    <t>-The expanded panel that is touching the spiral chart contains all Entity filter tags underneath a breadcrumb showing "Entity".
-The very top of the expansion should show a search bar with a magnifying glass icon on the right side in gray.
-The search bar should show "Search..." in light gray text.
The filter tags shown by default have gray backgrounds with white text.</t>
  </si>
  <si>
    <t>EF_1.5</t>
  </si>
  <si>
    <t>Verify that the user sees the correct default visualization for the Spiral Chart</t>
  </si>
  <si>
    <t>-All the dot elements are allocated into eight of the color categories accordingly from the outermost ring to the center.
-If the total dot elements are less than or equal to 8, the elements are plotted from the outermost ring first with one bubble per color bucket.
-The remaining blank buckets (that have no assigned Entity/clinical cares) will be shown in empty bubbles as shown in the mockup p71.
-If the total dot elements are less than 40 and more than 8, the elements are plotted as follows:
-The first [the remainder calculated from taking the total dots divided by the divisor 8] color category slots will display [the quotient calculated by taking the total dots divided by 8rounding up] per color category.
-The remaining color category slots [8minus the remainder mentioned above] will display [the quotient in whole numbers calculated by taking the total dots divided by 8 rounding down] per color category.
-If the dot elements are 40, then each color category has 5 dots.
-Bubbles, like the filter tags they represent, are ordered by case count volume, with the largest being first.</t>
  </si>
  <si>
    <t>EF_1.6</t>
  </si>
  <si>
    <t>Default Spiral Chart Visualization - tooltip</t>
  </si>
  <si>
    <t>Verify that the user sees the correct tooltip when hovering over a bubble in the spiral chart.</t>
  </si>
  <si>
    <t xml:space="preserve">User must have followed preconditions and steps for EF_1.1.
</t>
  </si>
  <si>
    <t>1. Hover over the largest bubble in the spiral chart.
2. Expand Hospital Filter tag
3. Hover over largest bubble in spiral chart.</t>
  </si>
  <si>
    <t>After step 1:
 -Tooltip appears revealing information: Hospital and a 728 case count for CA and NV dataset. (18582 case count for orange dataset)
After step 2:
 -Tooltip appears revealing similar information, i.e. name and case count, but with the addition of the CCN/NPI number relating to the specific entity.</t>
  </si>
  <si>
    <t>EF_1.7</t>
  </si>
  <si>
    <t>Active Entity Filters from Sidebar - Bug Check</t>
  </si>
  <si>
    <t>Verify that the user cannot expand the Entity filter downward on the sidenav to show active Entity filters when there are no filters active.</t>
  </si>
  <si>
    <t>1. User hovers over the sidenav.
2. User clicks on the grayed-out word "Entity".</t>
  </si>
  <si>
    <t>After step 2:
-The sidenav should not react at all when clicking on "Entity" because there are no filters active.
-The number next to "Entity" should read "0".</t>
  </si>
  <si>
    <t>EF_1.8</t>
  </si>
  <si>
    <t>Spiral Chart Case Count - Bug Check</t>
  </si>
  <si>
    <t xml:space="preserve">Verify that the default case count for the CA and NV dataset match on the Graph, Legend, and Spiral Chart. There is a bug where the case count on the spiral chart is off by one. </t>
  </si>
  <si>
    <t>1. User Notes (Actual results) the count of each entity on graph view. 
2. User expands the legend and Notes (Actual results) the case count of each entity. 
3. User expands the entity filter panel.
4. User hovers over nodes to view the case count of each entity and compares the count to those previously noted.</t>
  </si>
  <si>
    <t>After step 4: The case count of each entity should match on the graph, legend, and spiral chart.</t>
  </si>
  <si>
    <t>EF_2 Context Menu from Selection Panel</t>
  </si>
  <si>
    <t>EF_2.1</t>
  </si>
  <si>
    <t>Context Menu - Opening Context Menu on Filter Tag</t>
  </si>
  <si>
    <t>-Context Menu for the right-clicked filter pops up.
-The context menu shows the following options:
+ Include Filter
- Exclude Filter
(icon showing inner pointing arrows from all four corners) Collapse (grayed out)
(icon showing outer pointing arrows toward all four corners) Expand
Edge Case: Expand is grayed out when opening the context menu for 'Home' tag</t>
  </si>
  <si>
    <t>EF_2.2</t>
  </si>
  <si>
    <t>1. User left clicks somewhere else on the screen. 
2. User repeats EF_2.1.
3. User right clicks somewhere else on the screen.</t>
  </si>
  <si>
    <t>Ater step 1:
-The context menu disappears.
After step 3:
-The previously created context menu disappears and a new context menu opens if the user right clicks on a spiral chart bubble or filter tag.
-If the area right clicked was an empty space, then the browser's right click menu shows.</t>
  </si>
  <si>
    <t>EF_2.3</t>
  </si>
  <si>
    <t>Context Menu - Expand/Collapse - Filter Tag Selection</t>
  </si>
  <si>
    <t>Verify that the user can expand an Entity filter and then collapse it.</t>
  </si>
  <si>
    <t>User must have followed preconditions and steps for EF_2.1 for HHA and must be at the top-most level of filters.
User must have only CA and NV dataset applied for content in expected results to be relevant.</t>
  </si>
  <si>
    <t>1. User clicks on Expand..
2. User right-clicks any of the shown filter tags. 
3. User clicks on Collapse</t>
  </si>
  <si>
    <t>After step 1:
1. The selection panel is reloaded to display specific entities based on the selected filter tag.
2. The following results are shown after the user expands HHA:
MARSHALL HOME CARE
ACCREDITED HOME HEALTH SERVICES
TORRANCE MEMORIAL HOME HEALTH
SAN LORENZO HOME HEALTH
CENTRAL COAST VNA &amp; HOSPICE, INC
CAPITAL HOME HEALTH AGENCY INC
EXCELLENCE HOME HEALTH CARE AGENCY INC
MOKA CARE HOME HEALTH, INC
- the breadcrumb at the top changes to "Entity &gt; HHA"
- Only these shown filter tags are shown represented in the Spiral Chart as bubbles as well.
3. Context Menu pops up and the context menu shows all standard four menus with only "Collapse" is inactive. 
After step 3:
4. The user is taken back to the default level hwere Entity type tags are displayed. 
-The user is sent back to the default Spiral Chart.
For any time the number of filter tags exceed 40, a 'Next Page' and 'Previous Page' button appear at the bottom right of the selection panel, allowing the user to navigate to filter tags not currently represented in the selection panel.</t>
  </si>
  <si>
    <t>Automation - Need to add cases for bubbles/tags in expanded level.</t>
  </si>
  <si>
    <t>EF_2.4</t>
  </si>
  <si>
    <t>Context Menu - Opening Context Menu in Spiral Chart</t>
  </si>
  <si>
    <t xml:space="preserve">Verify that the user is able to right click a bubble on the Spiral Chart so that the context menu options are shown. </t>
  </si>
  <si>
    <t>1. User right clicks on a bubble in the spiral chart.</t>
  </si>
  <si>
    <t>As soon as the user hovers their mouse over a bubble, a tooltip appears revealing the name of the filter tag and the case count associated with the tag. 
-Context Menu for the right-clicked area pops up.
-The context menu shows the following options:
+ Include Filter
- Exclude Filter
(icon showing inner pointing arrows from all four corners) Collapse (grayed out)
(icon showing outer pointing arrows toward all four corners) Expand</t>
  </si>
  <si>
    <t>EF_2.5</t>
  </si>
  <si>
    <t>Context Menu - Closing Context Menu in Spiral Chart</t>
  </si>
  <si>
    <t>Verify that the context menu created by the right click in the spiral chart area disappears if the user left or right clicks elsewhere on the screen.</t>
  </si>
  <si>
    <t>User must have followed preconditions and steps for EF_2.4.</t>
  </si>
  <si>
    <t>1. User left clicks somewhere else on the screen. 
2. User repeats EF_2.4.
3. User right clicks somewhere else on the screen.</t>
  </si>
  <si>
    <t>EF_2.6</t>
  </si>
  <si>
    <t>Context Menu - Expand/Collapse - Spiral Chart</t>
  </si>
  <si>
    <t>Verify that the user can expand a Entity filter in the Spiral Chart and then collapse it.</t>
  </si>
  <si>
    <t>User must have followed preconditions and steps for EF_2.4 for LTCH and must be at the top-most level of filters.
User must have only CA and NV dataset applied for content in expected results to be relevant.</t>
  </si>
  <si>
    <t>1. User clicks on Expand.
2. User right-clicks any of the shown Entity filter bubbles. 
3. User clicks on Collapse</t>
  </si>
  <si>
    <t>After step 1: 
-The following results are shown after the breadcrumb at the top changes to "Entity &gt; LTCH":
Kindred Hospital -- La Mirada
Only these shown filter tags are represented in the Spiral Chart as bubbles.
After step 3:
-Context Menu for the right-clicked spiral chart bubble pops up.
-The context menu shows the following options:
+ Include Filter
- Exclude Filter
(icon showing inner pointing arrows from all four corners) Collapse
(icon showing outer pointing arrows toward all four corners) Expand (grayed out)
After step 4:
-The user is sent back to the default Entity Filter Tag selection panel as described in EF_1.4.
-The user is sent back to the default Spiral Chart as described in EF_1.5.</t>
  </si>
  <si>
    <t>EF_3 Filter Selection and Removal</t>
  </si>
  <si>
    <t>EF_3.1</t>
  </si>
  <si>
    <t>Entity Filter Tag Toggle Selection</t>
  </si>
  <si>
    <t>Verify that the user is able to toggle filter tags in the Entity Filter.</t>
  </si>
  <si>
    <t>Clicked filters become bold and darker blue on both the filter tag selection and on the spiral chart to indicate that they are toggled.</t>
  </si>
  <si>
    <t>Automation - selecting bubbles in expanded level needs to be checked/ ids added</t>
  </si>
  <si>
    <t>EF_3.2</t>
  </si>
  <si>
    <t>Verify that the user is able to toggle bubbles in the Spiral Chart.</t>
  </si>
  <si>
    <t>1. User clicks on all desired spiral chart bubbles to toggle.</t>
  </si>
  <si>
    <t>As soon as the user hovers their mouse over a bubble, a tooltip appears revealing the name of the filter tag and the case count associated with the tag.
Clicked bubbles are highlighted with a light gray border around the bubble, signifying its selection, and the associated filter tag is highlighted as described in EF_3.1
If a bubble is included the tooltip is updated to have a checkmark in the middle of the bubble, and a hyphen if it is excluded. The bubble is cleared of symbols when the filter is removed from the included or excluded filters panel.</t>
  </si>
  <si>
    <t>EF_3.2.b</t>
  </si>
  <si>
    <t>Spiral Chart Toggle_Tooltip - V2</t>
  </si>
  <si>
    <t>Verify that bubbles toggled in the Spiral Chart display tooltip until deselected.</t>
  </si>
  <si>
    <t xml:space="preserve">User must have "CA and NV" dataset applied. </t>
  </si>
  <si>
    <t xml:space="preserve">1. User expands the Entity Filter settings from the sidenav.
1. User clicks on all desired spiral chart bubbles to toggle.
2. User clicks on inactive space on the screen. </t>
  </si>
  <si>
    <t>As soon as the user hovers their mouse over a bubble, a tooltip appears revealing the name of the filter tag and the case count associated with the tag.
Selected filters become bold and darker blue on both the filter tag selection and on the spiral chart to indicate that they are toggled.
If a bubble is included the tooltip is updated to have a checkmark in the middle of the bubble, and a hyphen if it is excluded. The bubble is cleared of symbols when the filter is removed from the included or excluded filters panel.
After step 2: Tooltips on bubbles stay locked in place until the filter tag or bubble is unselected.</t>
  </si>
  <si>
    <t>EF_3.3</t>
  </si>
  <si>
    <t>Entity Filter Tag Selection - Single Include Filter Application</t>
  </si>
  <si>
    <t>User must have followed preconditions and steps for EF_3.1 for 'Hospital' and have already done EF_2.1 for 'Hospital'.</t>
  </si>
  <si>
    <t>1. User clicks Include Filter.
2. User applies the change.</t>
  </si>
  <si>
    <t>After step 1:
-Hospital is shown in light blue under included filters,
-Hospital bubble highlighted as described in EF_3.2
-Hospital filter tag in selection panel becomes white with a blue border and checkmark to signify it is included.
After step 2:
-Hospital tag appears in dark blue on the sidenav under "Entity".
-The count next to Entity on the sidenav is now 1.</t>
  </si>
  <si>
    <t>Works for selection panel and spiral individually, Issues arise when combine both.
EF_3.15</t>
  </si>
  <si>
    <t>EF_3.4</t>
  </si>
  <si>
    <t>Entity Filter Removal - Sidenav</t>
  </si>
  <si>
    <t>User must have followed preconditions and steps for EF_3.3. Active Filters preview panel must be opened.</t>
  </si>
  <si>
    <t>1. User expands the sidenav.
2. User clicks the small "x" next to the active filter. 
3. User expands the Entity filter.</t>
  </si>
  <si>
    <t>After step 1:
If the active filters are not showing, left click the label 'Entity' to expand the preview panel downwards.
After step 2:
-The count next to Entity on the sidenav is now 0.
After step 3:
-The user is sent back to the default Entity Filter Tag selection panel as described in EF_1.4.
-The user is sent back to the default Spiral Chart as described in EF_1.5.</t>
  </si>
  <si>
    <t>EF_3.5</t>
  </si>
  <si>
    <t>Entity Filter Tag Selection - Multiple Exclude Filters Application</t>
  </si>
  <si>
    <t>Verify that the user can exclude multiple Entity filter tags.</t>
  </si>
  <si>
    <t>User must have followed preconditions and steps for EF_3.1 for SNF, HHA, and LTCH and have already done EF_2.1 for any of the toggled choices.
User must have only CA and NV dataset applied for content in expected results to be relevant.</t>
  </si>
  <si>
    <t>After step 1:
-SNF, HHA, and LTCH are shown in pink under excluded filters,
-SNF, HHA, and LTCH bubbles are highlighted as described in EF_3.2.
-SNF, HHA, and LTCH filter tags in selection panel becomes white with a pink border and hyphen to signify it is excluded.
After step 2:
-SNF, HHA, and LTCH become dark pink on the sidenav under "Entity".
-The count next to Entity on the sidenav is now 3.</t>
  </si>
  <si>
    <t>EF_3.6</t>
  </si>
  <si>
    <t>Entity Filter Removal - Entity Filter Expansion - Active Filters</t>
  </si>
  <si>
    <t>Verify that the user can remove filters from the Entity filter expansion.</t>
  </si>
  <si>
    <t>User must have followed preconditions and steps for EF_3.5.</t>
  </si>
  <si>
    <t>1. User expands the entity filter.
2. User clicks the small "x" next to each active filter shown in the entity filter expansion.
3. User applies the change.
4. User expands the entity filter.</t>
  </si>
  <si>
    <t>After step 3:
-The count next to Entity on the sidenav is now 0.
After step 4:
-The user is sent back to the default Entity Filter Tag selection panel as described in EF_1.4.
-The user is sent back to the default Spiral Chart as described in EF_1.5.</t>
  </si>
  <si>
    <t>EF_3.7</t>
  </si>
  <si>
    <t>Verify that the user can exclude a single spiral chart bubble.</t>
  </si>
  <si>
    <t>User must have followed preconditions and steps for EF_3.2 for SNF and have already done EF_2.5 for SNF.</t>
  </si>
  <si>
    <t>After step 1:
-SNF is shown in pink under excluded filters,
-SNF bubble is highlighted as described in EF_3.2.
-SNF filter tag in selection panel becomes white with a pink border and hyphen to signify it is excluded.
After step 2:
-SNF becomes dark pink on the sidenav under "Entity".
-The count next to Entity on the sidenav is now 1.</t>
  </si>
  <si>
    <t>EF_3.8</t>
  </si>
  <si>
    <t>Entity Filter Removal - Remove all Exclude Filters</t>
  </si>
  <si>
    <t>Verify that the user can remove all exclude filters from the Entity filter expansion using the clear all filters button.</t>
  </si>
  <si>
    <t>User must have followed preconditions and steps for EF_3.7.</t>
  </si>
  <si>
    <t>1. User expands the entity filter.
2. User clicks the remove all exclude filter button next to "Excluded Filters".
3. User applies the change.
4. User expands the Entity filter.</t>
  </si>
  <si>
    <t>After step 3:
-The count next to Entity on the sidenav is now 0.
After step 4:
-The user is sent back to the default Entity Filter Tag selection panel as described in EF_1.4.
-The user is sent back to the default Entity Map as described in EF_1.5.</t>
  </si>
  <si>
    <t>EF_3.9</t>
  </si>
  <si>
    <t>Verify that the user can include multiple spiral chart bubbles.</t>
  </si>
  <si>
    <t>User must have followed preconditions and steps for EF_3.2 for Hospital, Home, and SNF and have already done EF_2.5 for the selected filters.</t>
  </si>
  <si>
    <t>After step 1:
-Hospital, Home, and SNF are shown in light blue under included filters,
-Hospital, Home, and SNF bubbles are highlighted as described in EF_3.2.
-Hospital, Home, and SNF filter tags in selection panel become white with a blue border and a checkmark to signify it is included.
After step 2:
-Hospital, Home, and SNF become dark blue on the sidenav under "Entity".
-The count next to Entity on the sidenav is now 3.</t>
  </si>
  <si>
    <t>EF_3.10</t>
  </si>
  <si>
    <t>Entity Filter Removal - Remove all Include Filters</t>
  </si>
  <si>
    <t>Verify that the user can remove all include filters from the entity filter expansion using the clear all filters button.</t>
  </si>
  <si>
    <t>1. User expands the entity filter.
2. User clicks the remove all include filter button next to "Included Filters".
3. User applies the change.
4. User expands the entity filter.</t>
  </si>
  <si>
    <t>EF_3.11</t>
  </si>
  <si>
    <t>Entity Pagination - Next Page</t>
  </si>
  <si>
    <t>User must have followed preconditions and steps for EF_1.1.
User must have applied 'CA and NV' for expected results to be relevant.</t>
  </si>
  <si>
    <t>1. Follow steps for EF_1.1
2. Expand Hospital filter tag.
3. Click 'Next' button</t>
  </si>
  <si>
    <t>After step 2:
-User is presented with a list of filter tags that exceed the max limit of 40
-At the bottom right of the filter selection panel, 2 pagination buttons have appeared, 'Next' and 'Previous'
-'Previous' is currently written in gray and non interactable, while 'Next' is written in black.
After step 3:
-After a brief load time, the user is shown the next page of filter tags that belong to Hospital.
-'Previous' and 'Next' are now both written in black.</t>
  </si>
  <si>
    <t>EF_3.12</t>
  </si>
  <si>
    <t>Entity Pagination - Previous</t>
  </si>
  <si>
    <t>User must have followed preconditions and steps for EF_3.11.
User must have applied 'CA and NV' for expected results to be relevant.</t>
  </si>
  <si>
    <t>1. Follow steps for EF_3.11
2. Click 'Previous' button</t>
  </si>
  <si>
    <t>After step 3:
-After a brief load time, the user is shown the previous page of filter tags that belong to Hospital.
-'Next' is now the only pagination button written in black.
-The filter tags are the same group that was originally displayed when initially expanding the Hospital tag.</t>
  </si>
  <si>
    <t>EF_3.13</t>
  </si>
  <si>
    <t>Entity Pagination - Page Reset Bug Check</t>
  </si>
  <si>
    <t>1. Follow steps for EF_3.11
2. Collapse entity filter panel
3. Expand entity filter panel</t>
  </si>
  <si>
    <t>After step 3:
-Entity filter panel should be displayed as described in EF_1.1</t>
  </si>
  <si>
    <t>EF_3.14</t>
  </si>
  <si>
    <t>Entity Filter Tag Toggle Selection - Bug Check</t>
  </si>
  <si>
    <t xml:space="preserve">Verify that the user is able to toggle filter tags in the Entity Filter, then toggle them off, right click and then include the filter. </t>
  </si>
  <si>
    <t>User must have followed preconditions and steps for EF_3.1.</t>
  </si>
  <si>
    <t>1. User clicks on one or two previously toggled filters and toggles them off.
2. The user right clicks a filter and includes the filters.</t>
  </si>
  <si>
    <t>After step 2:
-Only filters that were toggled on are included in the included filters section and are blue.</t>
  </si>
  <si>
    <t>EF_3.15</t>
  </si>
  <si>
    <t>Entity Filter Bubble Selection - Bug Check</t>
  </si>
  <si>
    <t>User must have followed preconditions and steps for EF_3.1 and EF_3.2.</t>
  </si>
  <si>
    <t>1. User clicks on one or two previously toggled filters and toggles them off using the spiral bubbles.
2. The user right clicks a filter bubble and includes the filters.</t>
  </si>
  <si>
    <t>EF_3.16</t>
  </si>
  <si>
    <t>Entity Filter Tag Selection - Bulk Toggle</t>
  </si>
  <si>
    <t>All filters can be bulk selected and become bold and darker blue on both the filter tag selection and the spiral chart nodes become highlighted to indicate that they are toggled.</t>
  </si>
  <si>
    <t>P2BN-503
P2BN-2764</t>
  </si>
  <si>
    <t>EF_3.17</t>
  </si>
  <si>
    <t>1. User follows the steps for EF_3.3 and EF_3,7 but clicks on to the left of the text saying "Include Filter" or "Exclude Filter".</t>
  </si>
  <si>
    <t xml:space="preserve">The expected results are the same as for both EF_3.3 and EF_3.7. </t>
  </si>
  <si>
    <t>EF_3.18</t>
  </si>
  <si>
    <t>Include Specific Entity from Home - Bug Check</t>
  </si>
  <si>
    <t xml:space="preserve">Verify that the user can include a specific entity filter tag (that is only associated with Home) and still have graph view generate. </t>
  </si>
  <si>
    <t xml:space="preserve">1. Enter view where CA and NV dataset is applied.
2. Remove any filters applied and enter market share graph view.
3. Expand order settings and disable all applied orders.
4. Expand order settings and apply ascending name order.
5. Expand entity filter settings and search "auror"
6. Include and apply “Aurora Las Encinas, LLC” filter tag from search.
7. Observe Graph
</t>
  </si>
  <si>
    <t xml:space="preserve">The graph should be generated. </t>
  </si>
  <si>
    <t>EF_3.19</t>
  </si>
  <si>
    <t>Include Specific Entity from Home - Benchmark - Bug Check</t>
  </si>
  <si>
    <t>User must be in benchmark graph view.</t>
  </si>
  <si>
    <t xml:space="preserve">1. Enter view where CA and NV dataset is applied.
2. Remove any filters applied and enter market share graph view.
3. Expand order settings and disable all applied orders.
4. Expand order settings and apply ascending name order.
5. Expand entity filter settings and search "auror"
6. Include and apply “Aurora Las Encinas, Llc” filter tag from search.
7. Observe Graph
</t>
  </si>
  <si>
    <t>EF_4 Filter Applications</t>
  </si>
  <si>
    <t>EF_4.1</t>
  </si>
  <si>
    <t xml:space="preserve">Ensure that canceling entity filter additions does not save any of the selections. </t>
  </si>
  <si>
    <t>1. The user toggles as many entity tag filters as he or should would like (at least 3)
2. The user right clicks a filter and includes the toggled filters.
3. The user toggles as many spiral chart bubbles as he or she would like (at least 3)
4. The user right clicks a bubble and excludes the toggles filters.
5. The user cancels the change.
6. The user expands the entity filter.</t>
  </si>
  <si>
    <t>After step 6:
-The user is sent back to the default Entity Filter Tag selection panel as described in EF_1.4.
-The user is sent back to the default Spiral Chart as described in EF_1.5.</t>
  </si>
  <si>
    <t>EF_4.2</t>
  </si>
  <si>
    <t>Combination of Include Parent and Include Child Entity Filters</t>
  </si>
  <si>
    <t>User must have followed preconditions and steps for EF_1.1 with the CA and NV dataset. All previous filters should be cleared before starting the tests. The user should start in market share graph view.</t>
  </si>
  <si>
    <t>1. The user right-clicks and includes the SNF filter tag.
2. User right-clicks the SNF filter tag again and expands it.
3. User includes the individual filter tags:
 -Central Gardens
 -Veterans Home Of California - Yountville - Snf
 -Apple Valley Post-Acute Rehab
4. User applies the changes then hovers a white child filter.
5. User hovers over the sidenav and clicks on Map View.
6. User expands the legend. 
7. User moves around the map to ensure that the legend contents are dynamic.
8. Expand the Entity panel.</t>
  </si>
  <si>
    <t>After step 4:
-The child tags turn white in the active entity filters section of the entity filter expansion and are stacked under the blue parent SNF tag.
After step 5:
-The white child filter should show a message saying  "Filter overridden by other filters you've selected."
The legend reads (along with the label icons):
Hospital (18 / 18)
SNF (18 / 18)
Case Count (18 / 18)
Star Rating
Readmission Rate
After step 6: 
-The child tags are white in the active entity filters section of the entity filter sidenav dropdown and are stacked under the blue parent SNF tag.
After step 7:
The map shows 18 total locations. The legend reads (along with the label icons):
Hospital (18 / 18)
SNF (18 / 18)
Case Count (18 / 18)
Star Rating
Readmission Rate
After step 8: The legend's contents are dynamic.
After step 9:
-The child tags are still white in the active location filters section of the location filter expansion and are stacked under the blue parent SNF tag.</t>
  </si>
  <si>
    <t>Sept 13</t>
  </si>
  <si>
    <t>EF_4.3</t>
  </si>
  <si>
    <t xml:space="preserve">Ensure that canceling entity filter removals does not save any of the selections. </t>
  </si>
  <si>
    <t>User must have followed preconditions and steps for EF_4.2.</t>
  </si>
  <si>
    <t>1. User expands the entity filter.
2. User clicks the remove all include filter button next to "Included Filters".
3. User cancels the change.
4. User expands the entity filter.</t>
  </si>
  <si>
    <t>After step 4:
-The child tags are still white in the active entity filters section of the entity filter expansion and are stacked under the blue parent SNF tag.
-SNF shows as blue in the tag filter selection and highlighted in the spiral chart</t>
  </si>
  <si>
    <t>EF_4.4</t>
  </si>
  <si>
    <t>Combination of Exclude Parent and Exclude Child Entity Filters</t>
  </si>
  <si>
    <t>1. The user right-clicks the SNF filter tag and excludes the filter.
2. User right-clicks the SNF filter tag again and expands it.
3. User toggles the filter tags:
 -Central Gardens
 -Veterans Home Of California - Yountville - Snf
 -Apple Valley Post-Acute Rehab
4. User right-clicks the Central Gardens filter tag and excludes the filters and hovers over a white child filter.
5. User applies the changes then hovers over a white child filter.
6. User hovers over the sidenav and clicks on Map View.
7. User expands the legend. 
8. User moves around the map to ensure that the legend contents are dynamic.
9. Expand the Entity panel.</t>
  </si>
  <si>
    <t>After step 4:
-The white child filter should show a message saying "Filter overridden by other choices you've made.".
After step 5:
-The left side of the graph shows a grouped node for Hospital (261).
-The right side of the graph shows LTCH (1), HHA (8), and Home.
-The white child filter should show a message saying "Filter overridden by other choices you've made.".
The legend reads (along with the label icons):
Hospital (261 / 261)
LTCH (1 / 1)
HHA (8 / 8)
Home (1 / 1)
Case Count (710 / 710)
Star Rating
Readmission Rate
After step 7:
The map shows 270 total locations. The legend reads (along with the label icons):
Hospital (261 / 261)
LTCH (1 / 1)
HHA (8 / 8)
Case Count (710 / 710)
Star Rating
Readmission Rate
After step 8: The legend's contents are dynamic.
After step 9:
-The child tags are still white in the active Entity filters section of the location filter expansion and are stacked under the blue parent SNF tag.</t>
  </si>
  <si>
    <t>EF_4.5</t>
  </si>
  <si>
    <t>Ensuring that the filter count next to "Entity" shows the number of active filters.</t>
  </si>
  <si>
    <t>User must have followed preconditions and steps for EF_4.4.</t>
  </si>
  <si>
    <t>The number next to "Entity" should read "1".</t>
  </si>
  <si>
    <t>EF_4.6</t>
  </si>
  <si>
    <t>Verify that the user can show and hide the active Entity Filter(s) on the left sidenav panel.</t>
  </si>
  <si>
    <t xml:space="preserve">1. User clicks the word "Entity" on the left sidenav panel in order to hide the active filters.
2. User clicks the word "Entity" on the left sidenav panel again in order to show the active filters.
</t>
  </si>
  <si>
    <t>After step 1:
-The sidenav panel no longer shows the active Entity Filter(s).
After step 2:
-The sidenav panel now shows the active Entity filters(s).</t>
  </si>
  <si>
    <t>EF_4.7</t>
  </si>
  <si>
    <t>Include Home as Active Filter</t>
  </si>
  <si>
    <t>User must have followed preconditions and steps for EF_1.1 with the "CA and NV" dataset. 
All previous filters should be cleared before starting the tests. 
The user should be in market share Graph View with the legend expanded.</t>
  </si>
  <si>
    <t>1. The right-clicks the Home filter tag and includes it.
2. The user applies the change. 
3. The user toggles benchmark on.</t>
  </si>
  <si>
    <t>After step 2: 
-The left side of the graph shows Hospital (261) with a case count of 728.
-The right side of the graph shows Home with a case count of 701. 
After step 3:
-The left side of the graph shows Home with a case count of 701. 
-The right side of the graph shows:
Other Medical         143
Cardiology             89
Orthopedics            79
Respiratory            70
Digestive              68
Psychiatric            45
Surgery                41
Neurology              41
Service Lines (14 more) 125</t>
  </si>
  <si>
    <t>EF_5 Filter Combinations</t>
  </si>
  <si>
    <t>EF_5.1</t>
  </si>
  <si>
    <t>Single Include Entity Filter - market share</t>
  </si>
  <si>
    <t>Include Entity Inside the Dataset Single Filter With Benchmark Off</t>
  </si>
  <si>
    <t>User must have followed preconditions and steps for EF_1.1 with the "Pennsylvania" dataset. 
All previous filters should be cleared before starting the tests. 
The user should be in market share Graph View with the legend expanded.</t>
  </si>
  <si>
    <t>1. The user right-clicks the SNF filter tag and includes the filter.
2. User applies the changes.
3. User hovers over the sidenav and clicks on Map View.
4. User expands the legend. 
5. User moves around the map to ensure that the legend contents are dynamic.</t>
  </si>
  <si>
    <t>After step 2:
-The left side of the graph shows a grouped node for Hospital (148).
-The right side of the graph shows 8 individual SNF and pagination node SNF (1,099 more)
The legend reads (along with the label icons):
Hospital (148 / 148)
SNF (1,107 / 1,107)
Case Count (57,375/ 57,375)
Star Rating
Readmission Rate
After step 4:
The map shows 187 nodes total locations. The legend reads (along with the label icons):
Hospital (148 / 148)
SNF (1,107 / 1,107)
Case Count (57,375/ 57,375)
Star Rating
Readmission Rate
After step 5: The legend's contents are dynamic.</t>
  </si>
  <si>
    <t>EF_5.2</t>
  </si>
  <si>
    <t>Combination of Include Entity Filters - market share</t>
  </si>
  <si>
    <t>Include Entity inside the Dataset Multiple Filters With Benchmark Off</t>
  </si>
  <si>
    <t xml:space="preserve">1. The user toggles the IRF, HHA, and LTCH filter bubbles in spiral chart. 
2. The user right-clicks the HHA filter bubble and includes the filters.
3. User applies the changes.
4. User hovers over the sidenav and clicks on Map View.
5. User expands the legend. </t>
  </si>
  <si>
    <t>After step 3:
-The left side of the graph shows a grouped node for Hospital (133).
-The right side of the graph shows HHA (109), IRF (20), and LTCH (9).
The legend reads (along with the label icons):
Hospital (149 / 149)
HHA (539)
IRF (123)
LTCH (31)
Case Count (79,406/ 79,406)
Star Rating
Readmission Rate
After step 4:
The legend reads (along with the label icons):
Hospital (149 / 149)
HHA (539)
IRF (123)
LTCH (31)
Case Count (79,406/ 79,406)
Star Rating
Readmission Rate
After step 5: The legend's contents are dynamic.</t>
  </si>
  <si>
    <t>EF_5.3</t>
  </si>
  <si>
    <t>Single Exclude Entity Filter - market share</t>
  </si>
  <si>
    <t>Exclude Entity Inside the Dataset Single Filter With Benchmark Off</t>
  </si>
  <si>
    <t>1. The user right-clicks the SNF filter tag and excludes the filter.
2. User applies the changes.
3. User hovers over the sidenav and clicks on Map View.
4. User expands the legend. 
5. User moves around the map to ensure that the legend contents are dynamic.</t>
  </si>
  <si>
    <t>After step 2:
-The left side of the graph shows a grouped node for Hospital (2,867).
-The right side of the graph shows Home, HHA (109), IRF (20), and LTCH (9)
The legend reads (along with the label icons):
Hospital (2867 / 2867)
LTCH (9 / 9)
IRF (20 / 20)
HHA (109 / 109)
Home (1 / 1)
Case Count (8,533 / 8,533)
Star Rating
Readmission Rate
After step 4:
The map shows 3005 nodes total locations. The legend reads (along with the label icons):
Hospital (2,867 / 2,867)
LTCH (9 / 9)
IRF (20 / 20)
HHA (109 / 109)
Case Count (8,533 / 8,533)
Star Rating
Readmission Rate
After step 5: The legend's contents are dynamic.</t>
  </si>
  <si>
    <t>EF_5.4</t>
  </si>
  <si>
    <t>Combination of Exclude Entity Filters - market share</t>
  </si>
  <si>
    <t>Exclude Entity inside the Dataset Multiple Filters With Benchmark Off</t>
  </si>
  <si>
    <t>User must have followed preconditions and steps for EF_1.1 with the "Pennsylvanie" dataset. 
All previous filters should be cleared before starting the tests. 
The user should be in market share Graph View with the legend expanded.</t>
  </si>
  <si>
    <t>1. The user toggles IRF, HHA, and LTCH filter bubbles in the spiral chart.
2. The user right-clicks IRF in the spiral chart and excludes the filters.
3. User applies the changes.
4. User hovers over the sidenav and clicks on Map View.
5. User expands the legend. 
6. User moves around the map to ensure that the legend contents are dynamic.</t>
  </si>
  <si>
    <t>After step 3:
-The left side of the graph shows a grouped node for Hospital (152).
-The right side of the graph shows Home and SNF (1,107)
The legend reads (along with the label icons):
Hospital (152 / 152)
SNF (1,107 / 1,107)
Home (1 / 1)
Case Count (231,390 / 231,390)
Star Rating
Readmission Rate
After step 4:
The map shows 1259 nodes total locations. The legend reads (along with the label icons):
Hospital (152 / 152)
SNF (1,107 / 1,107)
Case Count (231,390 / 231,390)
Star Rating
Readmission Rate
After step 5: The legend's contents are dynamic.</t>
  </si>
  <si>
    <t>EF_5.5</t>
  </si>
  <si>
    <t>Single Include Child Entity Filter - market share</t>
  </si>
  <si>
    <t>Include Expanded Child Entity Inside the Dataset Single Filter With Benchmark Off</t>
  </si>
  <si>
    <t>1. The user right-clicks the SNF filter tag and expands it.
2. The user right-clicks the LEHIGH VALLEY HOSPITAL TSU filter tag and includes the filter.
3. User applies the changes.
4. User hovers over the sidenav and clicks on Map View.
5. User expands the legend. 
6. User moves around the map to ensure that the legend contents are dynamic.</t>
  </si>
  <si>
    <t>After step 3:
-The left side of the graph shows a grouped node for Hospital (2).
-The right side of the graph shows LEHIGH VALLEY HOSPITAL TSU
The legend reads (along with the label icons):
Hospital (6 / 6)
SNF (1 / 1)
Case Count (568 / 568)
Star Rating
Readmission Rate
After step 4:
The map shows 3 nodes total locations. The legend reads (along with the label icons):
Hospital (6 / 6)
SNF (1 / 1)
Case Count (568 / 568)
Star Rating
Readmission Rate
After step 5: The legend's contents are dynamic.</t>
  </si>
  <si>
    <t>Works for other entities</t>
  </si>
  <si>
    <t>EF_5.6</t>
  </si>
  <si>
    <t>Combination of Include Child Entity Filters - market share</t>
  </si>
  <si>
    <t>Include Expanded Child Entity Inside the Dataset Multiple Filters With Benchmark Off</t>
  </si>
  <si>
    <t>User must have followed preconditions and steps for EF_1.1 with the "LDS-Penn-2016" dataset. 
All previous filters should be cleared before starting the tests. 
The user should be in market share Graph View with the legend expanded.</t>
  </si>
  <si>
    <t>1. The user right-clicks SNF in spiral chart and expands it.
2. The user toggles the largest 3 bubbles at beginning of spiral chart and includes the filters - "Moravian Village of Bet" "Lehigh Valley Hospital" "St Joseph's Manor" and include "UPMC Home HealthCare from HHA. (NPI: 1730493032", "1235198326","1710968458", "1376533109)
3. User applies the changes.
4. User hovers over the sidenav and clicks on Map View.
5. User expands the legend. 
6. User moves around the map to ensure that the legend contents are dynamic.</t>
  </si>
  <si>
    <t>After step 3:
-The graph shows a grouped node for Hospital (51) and SNF(3) with case count 1401 and UPMC Home HealthCare with case count 2918. 
The legend reads (along with the label icons):
Hospital (51 / 51)
SNF (3 / 3)
HHA (1 / 1)
Case Count (4,319 / 4,319)
Star Rating
Readmission Rate
After step 4:
The map shows 25 + 30 nodes total locations in Penn. The legend reads (along with the label icons):
Hospital (51 / 51)
SNF (3 / 3)
HHA (1 / 1)
Case Count (4,319 / 4,319)
After step 5: The legend's contents are dynamic.</t>
  </si>
  <si>
    <t>EF_5.7</t>
  </si>
  <si>
    <t>Single Exclude Child Entity Filters - market share</t>
  </si>
  <si>
    <t>Exclude Expanded Child Entity Inside the Dataset Single Filters With Benchmark Off</t>
  </si>
  <si>
    <t>1. The user right-clicks the SNF filter tag and expands it.
2. The user right-clicks the LEHIGH VALLEY HOSPITAL TSU filter tag and excludes the filter.
3. User applies the changes.
4. User hovers over the sidenav and clicks on Map View.
5. User expands the legend. 
6. User moves around the map to ensure that the legend contents are dynamic.</t>
  </si>
  <si>
    <t>After step 3:
-The graph shows a grouped node for Hospital (152), Home, SNF(1,106), LTCH (31), IRF (123), HHA (539)
The legend reads (along with the label icons):
Hospital (152 / 152)
LTCH (31 / 31)
IRF (123 / 123)
SNF (1,106 / 1,106)
HHA (539 / 539)
Home (1 / 1)
Case Count (310,228 / 310,228)
Star Rating
Readmission Rate
After step 4:
The map shows 1,951 nodes total locations. The legend reads (along with the label icons):
Hospital (152 / 152)
LTCH (31 / 31)
IRF (123 / 123)
SNF (1,106 / 1,106)
HHA (539 / 539)
Case Count (310,228 / 310,228)
Star Rating
Readmission Rate
After step 5: The legend's contents are dynamic.</t>
  </si>
  <si>
    <t>EF_5.8</t>
  </si>
  <si>
    <t>Combination of Exclude Child Entity Filters - market share</t>
  </si>
  <si>
    <t>Exclude Expanded Child Entity Inside the Dataset Multiple Filters With Benchmark Off</t>
  </si>
  <si>
    <t>1. The user right-clicks IRF bubble in spiral chart and expands it.
2. The user toggles the largest 3 bubbles at beginning of spiral chart.
3. The user right-clicks 1st/largest bubble on the spiral chart and excludes the filters.
4. User applies the changes.
5. User hovers over the sidenav and clicks on Map View.
6. User expands the legend. 
7. User moves around the map to ensure that the legend contents are dynamic.</t>
  </si>
  <si>
    <t>After step 3:
-The graph shows a grouped node for Hospital (152), Home, SNF(1,107), LTCH (31), IRF (121), HHA (539)
The legend reads (along with the label icons):
Hospital (152 / 152)
LTCH (31 / 31)
IRF (121 / 121)
SNF (1,107 / 1,107)
HHA (539 / 539)
Home (1 / 1)
Case Count (309,346 / 309,346)
Star Rating
Readmission Rate
After step 4:
The map shows 1,951 nodes total locations. The legend reads (along with the label icons):
Hospital (152 / 152)
LTCH (31 / 31)
IRF (121 / 121)
SNF (1,107 / 1,107)
HHA (539 / 539)
Case Count (309,346 / 309,346)
Star Rating
Readmission Rate
After step 5: The legend's contents are dynamic.</t>
  </si>
  <si>
    <t>EF_5.9</t>
  </si>
  <si>
    <t>Combination of Include and Exclude Entity Filters - market share</t>
  </si>
  <si>
    <t>1. The user toggles Home and HHA on the Spiral Chart.
2. The user right-clicks Home on the Spiral Chart and includes the filter.
3. The user right-clicks SNF on the Spiral Chart and expands it.
4. The user toggles first three filter tags.
5. The user right-clicks the any toggled filter tag in the tag selection and excludes them.
6. User applies the changes.
7. Observe Graph and Legend
8. User hovers over the sidenav and clicks on Map View.
9. User expands the legend. 
10. User moves around the map to ensure that the legend contents are dynamic.</t>
  </si>
  <si>
    <t>After step 7:
-The graph shows a grouped node for Hospital (152), Home, HHA (539)
The legend reads (along with the label icons):
Hospital (152 / 152)
HHA (539 / 539)
Home (1 / 1)
Case Count (232,923 / 232,923)
Star Rating
Readmission Rate
After step 9:
The map shows 691 nodes total locations. The legend reads (along with the label icons):
Hospital (152 / 152)
HHA (539 / 539)
Case Count (232,923 / 232,923)
Star Rating
Readmission Rate
After step 10: The legend's contents are dynamic.</t>
  </si>
  <si>
    <t>EF_5.10</t>
  </si>
  <si>
    <t>Combination of Include Parent and Exclude Child Entity Filters - market share</t>
  </si>
  <si>
    <t>1. The user toggles SNF in the filters tag selection and includes it.
2. User expands SNF
3. User toggles the first 5 filter tags (NPI:1235198326, 1700946605, 1710968458, 1922056076, 1427230739) and excludes them
4. User applies changes
5. User hovers over the sidenav and clicks on Map View.
6. User expands the legend. 
7. User moves around the map to ensure that the legend contents are dynamic.</t>
  </si>
  <si>
    <t>After step 3:
-The graph shows a grouped node for Hospital (148), 8 individual SNF, SNF(1,094)
The legend reads (along with the label icons):
Hospital (148 / 148)
SNF (1,102/ 1,102)
Case Count (55,058 / 55,058)
Star Rating
Readmission Rate
After step 4:
The map shows 182 nodes total locations. The legend reads (along with the label icons):
Hospital (148 / 148)
SNF (1,102/ 1,102)
Case Count (55,058 / 55,058)
Star Rating
Readmission Rate
After step 5: The legend's contents are dynamic.</t>
  </si>
  <si>
    <t>EF_5.11</t>
  </si>
  <si>
    <t>Combination of Exclude Parent and Include Child Entity Filters - market share</t>
  </si>
  <si>
    <t>1. The user toggles SNF in the filters tag selection and excludes it.
2. User expands SNF
3. User toggles the first 5 filter tags and includes them
4. User applies changes
5. User hovers over the sidenav and clicks on Map View.
6. User expands the legend. 
7. User moves around the map to ensure that the legend contents are dynamic.</t>
  </si>
  <si>
    <t>After Step 4: 
The left side of the graph reads "Hospital (261)"
The right side of the graph reads:
 - Home [701]
 - HHA (8) [8]
 - LTCH (1) [1]
The legend reads: 
Hospital (261 / 261)
LTCH (1 / 1)
HHA (8 / 8)
Home (1 / 1)
Case Count (710/ 710)
After step 6: 
On the map, the user should see
Hospital (261 / 261)
LTCH (1 / 1)
HHA (8 / 8)
Case Count (710/ 710)</t>
  </si>
  <si>
    <t xml:space="preserve">https://tangramcare.atlassian.net/browse/P2BN-238","P2BN-238
https://tangramcare.atlassian.net/browse/P2BN-2668","P2BN-2668
</t>
  </si>
  <si>
    <t>EF_5.12</t>
  </si>
  <si>
    <t>Single Include Entity Filter - Benchmark</t>
  </si>
  <si>
    <t>Include Entity Inside the Dataset Single Filter With Benchmark On</t>
  </si>
  <si>
    <t>User must have followed preconditions and steps for EF_1.1 with the "LDS-2016-Pennsylvania" dataset. 
All previous filters should be cleared before starting the tests. 
The user should be in Benchmark Graph View with the legend expanded.</t>
  </si>
  <si>
    <t>After step 2:
The left side of the graph reads:
LEHIGH VALLEY HOSPITAL TSU
TRANSITIONAL SUB-ACUTE UNIT
MORAVIAN VILLAGE OF BETHLEHEM
REHAB AT SHANNONDELL
POWERBACK REHABILITATION 1526 LOMBARD ST
PHOEBE ALLENTOWN HEALTH CARE CENTER,
ST JOSEPH'S MANOR (DBA ENTITY OF HRHS),
POWERBACK REHABILITATION 3485 DAVISVILLE ROAD,
SNF (1,099 more)
The right side of the graph reads: 
Orthopedics           13434
Other Medical         12923
Cardiology             6403
Respiratory            5195
Neurology              4498
Digestive              3885
Surgery                2590
Cardiovascular         2156
Service Lines (15 more) [6,291]
The legend reads (along with the label icons):
SNF (1,107 / 1,107)
Service Line (23 / 23)
Case Count (57,375 / 57,375)
After step 4:
The map shows 1255 total locations. 
The legend reads:
Hospital (148 / 148)
SNF (1,107 / 1,107)
Case Count (57,375 / 57,375)
After step 5: The legend's contents are dynamic.</t>
  </si>
  <si>
    <t>EF_5.13</t>
  </si>
  <si>
    <t>Combination of Include Entity Filters - Benchmark</t>
  </si>
  <si>
    <t>Include Entity Inside the Dataset Multiple Filters With Benchmark On</t>
  </si>
  <si>
    <t>After step 3:
The left side of the graph reads: 
HHA (539) [58,908]
IRF (123) [17,879]
LTCH (31) [2,619]
The right side of the graph reads: 
Orthopedics           16261
Other Medical         11789
Cardiology            10688
Respiratory            7815
Neurology              6995
Surgery                5149
Cardiovascular         5002
Digestive              4557
Service Lines (15 more) 11150
The legend reads (along with the label icons):
LTCH (31 / 31)
IRF (123 / 123)
HHA (539 / 539)
Service Line (23 / 23)
Case Count (79,406 / 79,406)
After step 4:
The map shows 842 total locations. The legend reads:
Hospital (149 / 149)
LTCH (31 / 31)
IRF (123 / 123)
HHA (539 / 539)
Case Count (79,406 / 79,406)
After step 5: The legend's contents are dynamic.</t>
  </si>
  <si>
    <t>EF_5.14</t>
  </si>
  <si>
    <t>Single Exclude Entity Filter - Benchmark</t>
  </si>
  <si>
    <t>Exclude Entity Inside the Dataset Single Filter With Benchmark On</t>
  </si>
  <si>
    <t>After step 2:
The left side of the graph reads: 
Home [174,015]
HHA (539) [58,908]
IRF (123) [17,879]
LTCH (31) [2,619]
The right side of the graph reads:
Cardiology            44026
Other Medical         43738
Orthopedics           28603
Digestive             27137
Respiratory           27086
Neurology             19083
Surgery               14689
Cardiovascular        10791
Service Lines (16 more) 38268
The legend reads (along with the label icons):
LTCH (31 / 31)
IRF (123 / 123)
HHA (539 / 539)
Home (1 / 1)
Service Line (24 / 24)
Case Count (253,421 / 253,421)
After step 4:
The map shows 845 total locations. The legend reads (along with the label icons):
Hospital (152 / 152)
LTCH (31 / 31)
IRF (123 / 123)
HHA (539 / 539)
Case Count (253,421 / 253,421)
After step 5: The legend's contents are dynamic.</t>
  </si>
  <si>
    <t>EF_5.15</t>
  </si>
  <si>
    <t>Combination of Exclude Entity Filters - Benchmark</t>
  </si>
  <si>
    <t>Exclude Entity Inside the Dataset Multiple Filters With Benchmark On</t>
  </si>
  <si>
    <t>After step 3:
The left side of the graph reads: 
Home [174,015]
SNF (1,107) [57,375]
The right side of the graph reads: 
Other Medical         44872
Cardiology            39741
Digestive             26465
Orthopedics           25776
Respiratory           24466
Neurology             16586
Surgery               12130
Cardiovascular         7945
Service Lines (16 more) 
The legend reads (along with the label icons):
SNF (1107 / 1107)
Home (1 / 1)
Service Line (24 / 24)
Case Count (231,390 / 231,390)
After step 4:
The map shows 3065 nodes total locations. The legend reads (along with the label icons):
Hospital (152 / 152)
SNF (1,107 / 1,107)
Case Count (231,390 / 231,390)
After step 5: The legend's contents are dynamic.</t>
  </si>
  <si>
    <t>26/03/2020</t>
  </si>
  <si>
    <t>EF_5.16</t>
  </si>
  <si>
    <t>Single Include Child Entity Filter - Benchmark</t>
  </si>
  <si>
    <t>Include Expanded Child Entity Inside the Dataset Single Filter With Benchmark On</t>
  </si>
  <si>
    <t>1. The user right-clicks the SNF filter tag and expands it and includes Northwell Health Stern Family Center (NPI: 1437187150)
2. User applies the changes.
3. User hovers over the sidenav and clicks on Map View.
4. User expands the legend. 
5. User moves around the map to ensure that the legend contents are dynamic.</t>
  </si>
  <si>
    <t>After step 3:
-The graph shows a grouped node for Orthopedics. 
The legend reads (along with the label icons):
SNF (1 / 1)
Service Line (1 / 1) - should be from DRG_470
Case Count (1 / 1)
Star Rating
Readmission Rate
After step 4:
The map shows 3 2odes total locations. The legend reads (along with the label icons):
Hospital (1 / 1)
SNF (1 / 1)
Case Count (1 / 1)
After step 5: The legend's contents are dynamic.</t>
  </si>
  <si>
    <t>Sept 16</t>
  </si>
  <si>
    <t>EF_5.17</t>
  </si>
  <si>
    <t>Combination of Include Child Entity Filters - Benchmark</t>
  </si>
  <si>
    <t>Include Expanded Child Entity Inside the Dataset Multiple Filters With Benchmark On</t>
  </si>
  <si>
    <t>1. The user right-clicks SNF in spiral chart and expands it.
2. The user toggles 3 SNF. (NPI: 1710968458; 1235198326; 1922056076)
3. The user right-clicks on the spiral chart and includes the filters.
4. User applies the changes.
5. User hovers over the sidenav and clicks on Map View.
6. User expands the legend. 
7. User moves around the map to ensure that the legend contents are dynamic.</t>
  </si>
  <si>
    <t>After step 3:
The left side of the graph reads:
EHAB AT SHANNONDELL 
LEHIGH VALLEY HOSPITAL TSU
MORAVIAN VILLAGE OF 
The right side of the graph reads: 
Orthopedics       555
Other Medical     188
Cardiology        172
Respiratory        91
Neurology          91
Surgery            67
Digestive          62
Cardiovascular     59
Service Lines (14 more)
The legend reads (along with the label icons):
SNF (3 / 3)
Service Line (22 / 22)
Case Count (1,426 / 1,426)
Star Rating
Readmission Rate
After step 4:
There are 35 entity nodes displayed on the map. 
Hospital (32 / 32)
SNF (3 / 3)
Case Count (1,426 / 1,426)
Star Rating
Readmission Rate
After step 5: The legend's contents are dynamic.</t>
  </si>
  <si>
    <t>EF_5.18</t>
  </si>
  <si>
    <t>Single Exclude Child Entity Filters - Benchmark</t>
  </si>
  <si>
    <t>Exclude Expanded Child Entity Inside the Dataset Single Filters With Benchmark On</t>
  </si>
  <si>
    <t>1. The user includes the SNF filter tag and excludes Northwell Health Stern Family Center (NPI: 1437187150)
3. User applies the changes.
4. User hovers over the sidenav and clicks on Map View.
5. User expands the legend. 
6. User moves around the map to ensure that the legend contents are dynamic.</t>
  </si>
  <si>
    <t>After step 3:
The legend reads (along with the label icons):
LTCH (31 / 31) - with case count 2619
IRF (123 / 123) - with case count 17879
SNF (1,106 / 1,106) - with case count 57374
HHA (539 / 539) - with case count 58908
Home (1 / 1) - with case count 174015
Service Line (24 / 24)
Case Count (310,795 / 310,795)
After step 4:
The legend reads (along with the label icons):
Hospital (152 / 152) 
LTCH (31 / 31)
IRF (123 / 123)
SNF (1,106 / 1,106)
HHA (539 / 539)
Case Count (310,795 / 310,795)
After step 5: The legend's contents are dynamic.</t>
  </si>
  <si>
    <t>EF_5.19</t>
  </si>
  <si>
    <t>Combination of Exclude Child Entity Filters - Benchmark</t>
  </si>
  <si>
    <t>Exclude Expanded Child Entity Inside the Dataset Multiple Filters With Benchmark On</t>
  </si>
  <si>
    <t>1. The user right-clicks SNF bubble in spiral chart and expands it.
2. The user toggles first and largest three filter tags of SNF (Moravian Village, Lehigh Valley Hospital, St Hoseph's Manor): NPI: 1710968458; 1235198326; 1376533109)
3. The user right-clicks on the spiral chart and excludes the filters.
4. User applies the changes.
5. User hovers over the sidenav and clicks on Map View.
6. User expands the legend. 
7. User moves around the map to ensure that the legend contents are dynamic.</t>
  </si>
  <si>
    <t>After step 3:
The left side of the graph reads: 
Home    with case count 174,015
HHA (539)     with case count 58908
SNF (1,104)    with case count 55974
IRF (123)     with test case 17879
LTCH (31)      with test case 2619
The legend reads (along with the label icons):
LTCH (31 / 31)
IRF (123 / 123)
SNF (1,104 / 1,104)
HHA (539 / 539)
Home (1 / 1)
Service Line (24 / 24)
Case Count (309,395 / 309,395)
Star Rating
Readmission Rate
After step 4:
The legend reads (along with the label icons):
Hospital (152 / 152)
LTCH (31 / 31)
IRF (123 / 123)
SNF (1,104 / 1,104)
HHA (539 / 539)
Case Count (309,395 / 309,395)
Star Rating
Readmission Rate
After step 5: The legend's contents are dynamic.</t>
  </si>
  <si>
    <t>Sept 18</t>
  </si>
  <si>
    <t>EF_5.20</t>
  </si>
  <si>
    <t>Combination of Include and Exclude Entity Filters - Benchmark</t>
  </si>
  <si>
    <t>1. From Service Line Spiral chart, the user includes Home and HHA on the Spiral Chart.
2. From Service Line Spiral chart, the user excludes first three filter tags of SNF (Moravian Village, Lehigh Valley Hospital, St Hoseph's Manor): NPI: 1710968458; 1235198326; 1376533109)
4 User applies the changes.
5. User hovers over the sidenav and clicks on Map View.
6. User expands the legend. 
7. User moves around the map to ensure that the legend contents are dynamic.</t>
  </si>
  <si>
    <t>After step 3:
-The graph shows a grouped node for Home, HHA on the left and:
Cardiology            42807
Other Medical         41322
Digestive             26553
Respiratory           25489
Orthopedics           22852
Neurology             15161
Surgery               13807
Cardiovascular         9759
Service Lines (16 more).
The legend reads (along with the label icons):
HHA (539 / 539) - with case count 58908
Home (1 / 1) - with case count 174,015
Service Line (24 / 24)
Case Count (232,923 / 232,923)
Star Rating
Readmission Rate
After step 4:
The map shows 691 nodes total locations. The legend reads (along with the label icons):
Hospital (152 / 152)
HHA (539 / 539)
Case Count (232,923 / 232,923)
Star Rating
Readmission Rate
After step 5: The legend's contents are dynamic.</t>
  </si>
  <si>
    <t>EF_5.21</t>
  </si>
  <si>
    <t>Combination of Include Parent and Exclude Child Entity Filters - Benchmark</t>
  </si>
  <si>
    <t>1. The user toggles SNF in the filters tag selection and includes it.
2. User expands SNF
3. User toggles the first 5 filter tags and excludes them
4. User applies changes
5. User hovers over the sidenav and clicks on Map View.
6. User expands the legend. 
7. User moves around the map to ensure that the legend contents are dynamic.</t>
  </si>
  <si>
    <t>After step 3:
On the left side of the graph: 
8 individual SNF
SNF (1,094 more) 
On the right side of the graph: 
Orthopedics           12618
Other Medical         12563
Cardiology             6140
Respiratory            5044
Neurology              4363
Digestive              3766
Surgery                2472
Cardiovascular         2053
Service Lines (15 more) [3615]
The legend reads (along with the label icons):
SNF (1,102 / 1,102)
Service Line (23 / 23)
Case Count (55,058 / 55,058)
Star Rating
Readmission Rate
After step 4:
The map shows 1250 total locations. 
The legend reads (along with the label icons):
Hospital (148 / 148)
SNF (1,102 / 1,102)
Case Count (55,058 / 55,058)
After step 5: The legend's contents are dynamic.</t>
  </si>
  <si>
    <t>P2BN-153
P2BN-2929</t>
  </si>
  <si>
    <t>EF_5.22</t>
  </si>
  <si>
    <t>Combination of Exclude Parent and Include Child Entity Filters - Benchmark</t>
  </si>
  <si>
    <t>1. The user Excludes SNF in the filters tag selection. 
2. User expands SNF
3. User includes the first 5 filter tags.
4. User applies changes
5. User hovers over the sidenav and clicks on Map View.
6. User expands the legend. 
7. User moves around the map to ensure that the legend contents are dynamic.</t>
  </si>
  <si>
    <t>After step 3:
The left side of the graph reads: 
Home [174,015]
HHA (539) [58,908] 
IRF (123) [17,879]
LTCH (31) [2,619]
The right side of the graph reads: 
Cardiology            44026
Other Medical         43738
Orthopedics           28603
Digestive             27137
Respiratory           27086
Neurology             19083
Surgery               14689
Cardiovascular        10791
Service Lines (16 more) 38268
The legend reads (along with the label icons):
LTCH (31 / 31)
IRF (123 / 123)
HHA (539 / 539)
Home (1 / 1)
Service Line (24 / 24)
Case Count (253,421 / 253,421)
Star Rating
Readmission Rate
After step 5:
Hospital (152/152)
LTCH (31 / 31)
IRF (123 / 123)
HHA (539 / 539)
Case Count (253,421 / 253,421)
Star Rating
Readmission Rate</t>
  </si>
  <si>
    <t>https://tangramcare.atlassian.net/browse/P2BN-238
https://tangramcare.atlassian.net/browse/P2BN-2668</t>
  </si>
  <si>
    <t>Map is not generated.
 Legend reads: 
Case Count (0/0)</t>
  </si>
  <si>
    <t>EF_5.23</t>
  </si>
  <si>
    <t>Include Specific Entity - Benchmark - Bug Test</t>
  </si>
  <si>
    <t>Include Specific Entity</t>
  </si>
  <si>
    <t>User must have followed preconditions and steps for EF_1.1 with the "CA and NV" dataset. 
All previous filters should be cleared before starting the tests. 
The user should be in Benchmark Graph View with the legend expanded.</t>
  </si>
  <si>
    <t>1. The user expands the Hospital filter tag.
2. User right-clicks and include the CEDARS- SIANAI MEDICAL CE... filter tag.
3. User applies change.</t>
  </si>
  <si>
    <t>After step 3:
-The Graph View should be generated. This is a bug check for an issue where the Graph View is not generated with this selection.</t>
  </si>
  <si>
    <t xml:space="preserve">Darek
</t>
  </si>
  <si>
    <t>EF_5.24</t>
  </si>
  <si>
    <t>Benchmark - Acute Care</t>
  </si>
  <si>
    <t>1. The user expands the benchmark settings and changes the Entity Type from Post-acute care to Acute care. 
2. User applies the change</t>
  </si>
  <si>
    <t xml:space="preserve">After step 2:
-The left side of the graph reads: 
Hospital (261).
-The right side of the graph reads:
Other Medical         149
Cardiology             96
Orthopedics            84
Respiratory            71
Digestive              68
Psychiatric            45
Neurology              44
Surgery                41
Service Lines (14 more) [130]
The benchmark connections are dark blue. </t>
  </si>
  <si>
    <t xml:space="preserve">Done </t>
  </si>
  <si>
    <t>EF_5.25</t>
  </si>
  <si>
    <t>Exclude PAC Type (Hospital)</t>
  </si>
  <si>
    <t>Exclude Hospital Entity Filter</t>
  </si>
  <si>
    <t>1. The user right-clicks the Hospital tag and excludes the filter.
2. User applies the changes.
3. User hovers over the sidenav and clicks on Map View.
4. User expands the legend. 
5. User moves around the map to ensure that the legend contents are dynamic.</t>
  </si>
  <si>
    <t>After step 2:
-The Graph View should not be generated.</t>
  </si>
  <si>
    <t>EF_6 Search</t>
  </si>
  <si>
    <t>EF_6.1</t>
  </si>
  <si>
    <t>Search Options</t>
  </si>
  <si>
    <t>The Verify that the user is able to click into the search box and search for a entity filter using a substring for entity results.</t>
  </si>
  <si>
    <t>User must have followed preconditions and steps for EF_1.1.
User must be in a view with no filters active with the CA and NV dataset.</t>
  </si>
  <si>
    <t>1. User clicks into the search bar.
2. User types "cen".
3. User waits for the dropdown to appear with results.
4. User presses enter.</t>
  </si>
  <si>
    <t>After step 3:
-The user can see a dropdown of selectable listed terms that match what was searched for.
-The search results do not change the view of the map selector unless the entity result is added as an active entity filter.
-The typeahead dropdown and search results are in alphabetical order under each section (Hospital, SNF, HHA).
-The following results show on the dropdown:
Hospital
Centennial Hills Hospital Medical Center (CCN: 290054, NPI: 1487771812)
Centinela Hospital Medical Center (CCN: 50739, NPI: 1336328244)
SNF
Central Gardens (CCN: 55280, NPI: 1093872715)
HHA
Central Coast Vna &amp; Hospice, Inc (CCN: 57002, NPI: 1093718884)
After step 4:
-The breadcrumb is disabled when the search results return with the tag selectors. 
-The breadcrumb is replaced with “Entity&gt; Search Results.
-Typeahead dropdown with previous search results closes.
-Spiral chart is updated with bubbles that relate to the displayed filter tags.
-The following tags show in the results under sections:
Hospital
Centennial Hills Hospital Medical Center
Centinela Hospital Medical Center
SNF
Central Gardens
HHA
Central Coast Vna &amp; Hospice, Inc</t>
  </si>
  <si>
    <t>EF_6.2</t>
  </si>
  <si>
    <t>Verify that the can navigate back to the top level (state level) of entity filters by clicking on "Entity" breadcrumb and that the user can clear all text from the search bar.</t>
  </si>
  <si>
    <t>User must have followed preconditions and steps for EF_6.1.</t>
  </si>
  <si>
    <t>1. User clicks on "Entity" from the breadcrumb next to "Search Results".
2. User clicks the "x" on the right side of the search bar.</t>
  </si>
  <si>
    <t>After step 1:
-The user is taken back to the default entity parent level tags.
-The breadcrumb is replaced with "Entity" again.
After step 2: 
-The search bar is cleared.</t>
  </si>
  <si>
    <t>EF_6.3</t>
  </si>
  <si>
    <t>Search Options Specific PAC</t>
  </si>
  <si>
    <t>Verify that the user is able to click into the search box and search for a Entity filter using a substring for LTCH PAC results.</t>
  </si>
  <si>
    <t>User must have followed preconditions and steps for EF_1.1 or EF_6.2.
User must be in a view with no filters active with the CA and NV dataset.</t>
  </si>
  <si>
    <t>1. User clicks into the search bar.
2. User types "kindred".
3. User waits for the dropdown to appear with results.
4. User clicks the search icon (magnifying glass) on the right side of the search bar..</t>
  </si>
  <si>
    <t>After step 3:
-The user can see a dropdown of selectable listed terms that match what was searched for.
-The search results do not change the view of the map selector unless the Entity result is added as an active entity filter.
-The typeahead dropdown and search results are in alphabetical order under each section (e.g LTCH).
-The following results show on the dropdown.
LTCH
Kindred Hospital -- La Mirada (CCN: 52038, NPI: 1033294723)
After step 4:
-The breadcrumb is disabled when the search results return with the tag selectors. 
-The breadcrumb is replaced with “Entity&gt; Search Results.”
-Typeahead dropdown with previous search results closes. 
-Spiral chart is updated with bubbles that relate to the displayed filter tags.
-The following tags show in the results under sections:
LTCH
Kindred Hospital -- La Mirada</t>
  </si>
  <si>
    <t>EF_6.4</t>
  </si>
  <si>
    <t>Verify that the user is able to include and exclude filter from the Entity Filter Search bar.</t>
  </si>
  <si>
    <t xml:space="preserve">User must have followed preconditions and steps for EF_6.2 (but does not perform the last step) and be in market share Graph View with the legend expanded.
User must be in a view with no filters active with the CA and NV dataset. 
Must have resolution size of 1920x1080 for expected results
</t>
  </si>
  <si>
    <t>1. User hovers over Centennial Hills Hospital Medical Center from the search bar dropdown and includes the filter.
2. User hovers over Centinela Hospital Medical Center from the search bar dropdown and excludes the filter.
3. The user applies the change.
4. User hovers over the sidenav and clicks on Map View.
5. User expands the legend. 
6. User moves around the map to ensure that the legend contents are dynamic.</t>
  </si>
  <si>
    <t xml:space="preserve">After step 3: The left side of the graph reads, "Centennial Hills Hospital Medical Center" and the right side reads, "Home."
After step 4: There is one node displayed on the map, for Centennial Hills Hospital Medical Center.
After step 6: The legend contents are dynamic. </t>
  </si>
  <si>
    <t>EF_6.5</t>
  </si>
  <si>
    <t>User must have followed preconditions and steps for EF_6.1 (except for last step) and be in market share Graph View with the legend expanded.</t>
  </si>
  <si>
    <t>1. The user clicks on Central Gardens from the search bar dropdown.</t>
  </si>
  <si>
    <t>-The search results do not change the view of the selector unless the entity result is added as an active Entity filter.
-The breadcrumb is replaced with “Entity &gt; Search Results.”
-The following result shows:
SNF
Central Gardens</t>
  </si>
  <si>
    <t>EF_6.6</t>
  </si>
  <si>
    <t>After step 3:
-For a few moments the message "we are searching..." is shown.
-An error message is displayed: “No matching entity found.”
After step 4:
-The breadcrumb is disabled.
-The breadcrumb is replaced with “Entity &gt; Search Results.”
The results show "No matching Entity found".</t>
  </si>
  <si>
    <t>EF_6.7</t>
  </si>
  <si>
    <t>1. User clicks into the search bar.
2. User types "ca".
3. User waits for the dropdown to appear with results.
4. User clicks enter.</t>
  </si>
  <si>
    <t>After step 3:
-The user can see a dropdown of selectable listed terms that match what was searched for.
Hospital
California Pacific Medical Ctr-Pacific Campus Hosp (CCN: 50047, NPI: 1740348929)
CALIFORNIA PACIFIC MEDICAL CTR - ST. LUKE'S CAMPUS (CCN: 555243, NPI: 1730238007)
Carson Tahoe Regional Healthcare ( NPI: 1487789871)
Carson Tahoe Regional Medical Center (CCN: 290019, NPI: 1255360160)
HHA
Capital Home Health Agency Inc (CCN: 58042, NPI: 1902007255)
After step 4:
-The following results show in the results.
Hospital
California Pacific Medical Ctr-Pacific Campus Hosp (CCN: 50047, NPI: 1740348929)
CALIFORNIA PACIFIC MEDICAL CTR - ST. LUKE'S CAMPUS (CCN: 555243, NPI: 1730238007)
Carson Tahoe Regional Healthcare ( NPI: 1487789871)
Carson Tahoe Regional Medical Center (CCN: 290019, NPI: 1255360160)
HHA
Capital Home Health Agency Inc (CCN: 58042, NPI: 1902007255)</t>
  </si>
  <si>
    <t>EF_6.8</t>
  </si>
  <si>
    <t>Search Options - NPI</t>
  </si>
  <si>
    <t>The Verify that the user is able to click into the search box and search for a entity filter using an NPI.</t>
  </si>
  <si>
    <t>1. User clicks into the search bar.
2. User types "151".
3. User waits for the dropdown to appear with results.
4. User presses enter.</t>
  </si>
  <si>
    <t>After step 3:
-The user can see a dropdown of selectable listed terms that match what was searched for.
-The search results do not change the view of the map selector unless the entity result is added as an active entity filter.
-The typeahead dropdown and search results are in alphabetical order under each section (Hospital, SNF, HHA).
-The following results show on the dropdown:
Hospital
Feather River Hospital (CCN: 50225, NPI: 1518940667)
Hoag Memorial Hospital Presbyterian (CCN: 50224, NPI: 1518951300)
Kaiser Foundation Hospital - Downey (CCN: 50139, NPI: 1518012301)
Mad River Community Hospital (CCN: 50028, NPI: 1518996040)
Mercy Medical Center (CCN: 50444, NPI: 1518018191)
Mills-Peninsula Medical Center (CCN: 50007, NPI: 1518937051)
After step 4:
-The breadcrumb is disabled when the search results return with the tag selectors. 
-The breadcrumb is replaced with “Entity&gt; Search Results.
-Typeahead dropdown with previous search results closes.
-The following tags show in the results under sections:
Hospital
Feather River Hospital (CCN: 50225, NPI: 1518940667)
Hoag Memorial Hospital Presbyterian (CCN: 50224, NPI: 1518951300)
Kaiser Foundation Hospital - Downey (CCN: 50139, NPI: 1518012301)
Mad River Community Hospital (CCN: 50028, NPI: 1518996040)
Mercy Medical Center (CCN: 50444, NPI: 1518018191)
Mills-Peninsula Medical Center (CCN: 50007, NPI: 1518937051)</t>
  </si>
  <si>
    <t>EF_6.9</t>
  </si>
  <si>
    <t>Search Options - CCN</t>
  </si>
  <si>
    <t>The Verify that the user is able to click into the search box and search for a entity filter using a CCN.</t>
  </si>
  <si>
    <t>1. User clicks into the search bar.
2. User types "5041".
3. User waits for the dropdown to appear with results.
4. User presses enter.</t>
  </si>
  <si>
    <t>After step 3:
-The user can see a dropdown of selectable listed terms that match what was searched for.
-The search results do not change the view of the map selector unless the entity result is added as an active entity filter.
-The typeahead dropdown and search results are in alphabetical order under each section (Hospital, SNF, HHA).
-The following results show on the dropdown:
Hospital
Mercy Hospital Of Folsom (CCN: 50414, NPI: 1356389878)
Sutter Coast Hospital (CCN: 50417, NPI: 1457367062)
After step 4:
-The breadcrumb is disabled when the search results return with the tag selectors. 
-The breadcrumb is replaced with “Entity&gt; Search Results.
-Typeahead dropdown with previous search results closes.
-The following tags show in the results under sections:
Hospital
Mercy Hospital Of Folsom (CCN: 50414, NPI: 1356389878)
Sutter Coast Hospital (CCN: 50417, NPI: 1457367062)</t>
  </si>
  <si>
    <t>EF_6.10</t>
  </si>
  <si>
    <t>Search Options - Applying filter tags and then searching.</t>
  </si>
  <si>
    <t>Verify that the dropdown and search results properly update when a filter tag is included or excluded from another section.</t>
  </si>
  <si>
    <t xml:space="preserve">1. User expands the hospital tag.
2. RIght click and include Mercy San Juan Medical Center tag.
3. User clicks into the search bar and types "Mercy San Juan"
4. Press enter
</t>
  </si>
  <si>
    <t>After Step 3:
-The user can see a dropdown that displays the Mercy San Juan Medical Center, which is has a Blue checkmark next to it.
After step 4:
-User is brought to the search results screen where the tag is shown to be included with a blue checkmark and white background.</t>
  </si>
  <si>
    <t>EF_6.11</t>
  </si>
  <si>
    <t>Search</t>
  </si>
  <si>
    <t xml:space="preserve">Verify that "Home" does not appear in the search results as an Entity name or type. </t>
  </si>
  <si>
    <t xml:space="preserve">1. User must have an active dataset
2. User must have no filters active. </t>
  </si>
  <si>
    <t xml:space="preserve">1. User expands the Entity filter options on the sidenav. 
2. User types "Home" into the search text box and presses Enter. </t>
  </si>
  <si>
    <t xml:space="preserve">After step 2:
"HOME" does appear under the search results as an available filter tag under the header "Home" </t>
  </si>
  <si>
    <t>Magda - updated in accordance with P2BN-2169</t>
  </si>
  <si>
    <t>EF_7 Search &amp; Context Menu</t>
  </si>
  <si>
    <t>EF_7.1</t>
  </si>
  <si>
    <t>Entity Filter &gt; Search &gt; Context Menu</t>
  </si>
  <si>
    <t xml:space="preserve">Right-clicking a search result generates a context menu that allows a user to quickly add a result to the included or excluded filters. </t>
  </si>
  <si>
    <t>User must have applied the LDS_2016_Pennsylvania dataset.</t>
  </si>
  <si>
    <t xml:space="preserve">1. Search “Home,” press Enter
2. Right click on a generated result under “HHA”
3. Toggle “Home Care Dept Del Co Mem Hosp,” “Homecare Maryland, Llc,” and “Home Care Plus, Incorporated” and exclude the filters. 
4. Toggle “Homecall,” “Home Call - Frederick,” and “Home Call, Inc,” and include the filters.
5. Apply the changes. </t>
  </si>
  <si>
    <t>After Step 2:
A context menu appears:
 - Include is active.
 - Exclude is active.
 - Expand is inactive.
 - Collapse is active.
After step 5: 
 - Applied filters appear on the sidenav:
    - Homecall (in blue)
    - Home Call - Frederick (in blue)
    - Home Call, Inc (in blue)
    - Homecare Maryland, Llc  (in pink)
    - Home Care Plus, Incorporated  (in pink)
    - Home Care Dept Del Co Mem Hosp  (in pink)</t>
  </si>
  <si>
    <t>EF_7.2</t>
  </si>
  <si>
    <t>A spiral chart is generated from search results which, upon right-clicking a node, displays the same context menu as the filter tag results. User is able to Include or Exclude filters from the search results displayed in the spiral chart.</t>
  </si>
  <si>
    <t>1. Search “Home,” press Enter
2. Right click on a generated result on the spiral chart.
3. Toggle “Homewood At Martinsburg Pa Inc,” “Homewood At Plum Creek,” and “Homewood At Williamsport Md” on the spiral chart. Right click on a toggled node and include the filters. 
4. Toggle “Homestead Village, Inc” and “Hometown Nursing And Rehab Cen” and exclude the filters.
5. Right click on any node and click “Collapse.”
6. Right click on the HHA filter and click “Exclude.”
7. Apply the changes.</t>
  </si>
  <si>
    <t>After Step 2:
A context menu appears:
 - Include is active.
 - Exclude is active.
 - Expand is inactive.
 - Collapse is active.
After step 5:
 - User is returned to the default Entity Filter page. The tags “Hospital,” “Home,” “SNF,” “HHA,” “IRF,” and “LTCH” are shown. 
After step 7:
 - Applied filters appear on the sidenav:
    - Homewood At Williamsport Md (blue)
    - Homewood At Plum Creek (blue)
    - Homewood At Martinsburg Pa Inc (blue)
    - HHA (pink)
    - Homestead Village, Inc (pink)
    - Hometown Nursing And Rehab Cen (pink)</t>
  </si>
  <si>
    <t>EF_8 Tag Order</t>
  </si>
  <si>
    <t>EF_8.1</t>
  </si>
  <si>
    <t>Entity Filter &gt; Sidenav &gt; Tag Order</t>
  </si>
  <si>
    <t>Verify that Included and Excluded Entity Filter tags are ordered correctly in the sidenav</t>
  </si>
  <si>
    <t xml:space="preserve">1. Expand the Entity filter on the sidenav.
2. Toggle HHA, IRF, LTCH, and SNF, then include the filters. 
3. Apply the changes. 
4. Expand the Entity filter on the sidenav.
5. Toggle IRF and SNF, then Exclude the filters. 
6. Apply the changes. </t>
  </si>
  <si>
    <t xml:space="preserve">After step 3: 
- Filter tags appear in the sidenav in this order:
    - HHA
    - IRF
    - LTCH
    - SNF
 - All filter tags display blue. 
After step 6: 
 - Filter tags appear in the sidenav in this order:
    - HHA (in blue)
    - LTCH (in blue)
    - IRF (in pink)
    - SNF (in pink)
</t>
  </si>
  <si>
    <t>EF_8.2</t>
  </si>
  <si>
    <t>Entity Filter &gt; Sidenav &gt; Tag Order (Parent &amp; Child)</t>
  </si>
  <si>
    <t xml:space="preserve">Verify that Included and Excluded Entity Filter tags are ordered correctly in the sidenav when Parent and Child tags are present. </t>
  </si>
  <si>
    <t>1. Expand the Entity filter on the sidenav and expand the Hospital tag. 
2. Toggle “THOMAS JEFFERSON UNIVERSITY HOSPITAL”, “UPMC PRESBYTERIAN SHADYSIDE”, and “LEHIGH VALLEY HOSPITAL” and include the filters. 
3. Click the “Entity” breadcrumb. 
4. Right click “LTCH” and include the filter, then right click LTCH again and expand it.
5. Toggle “LIFECARE HOSPITALS OF MECHANICSBURG”, “LIFECARE HOSPITALS OF PITTSBURGH- MONROEVILLE”, and “LIFECARE HOSPITALS OF CHESTER COUNTY”, then Exclude the filters. 
6. Apply the changes.</t>
  </si>
  <si>
    <t>After step 6: 
Filter tags appear in the sidenav in this order:
Hospital (plain text)
LEHIGH VALLEY HOSPITAL (blue)
THOMAS JEFFERSON UNIVERSITY HOSPITAL (blue)
UPMC PRESBYTERIAN SHADYSIDE (blue)
LTCH (blue)
“Individual level” (blue text)
LIFECARE HOSPITALS OF MECHANICSBURG (in pink)
LIFECARE HOSPITALS OF PITTSBURGH- MONROEVILLE (in pink)
LIFECARE HOSPITALS OF CHESTER COUNTY (in pink)</t>
  </si>
  <si>
    <t>EF_8.3</t>
  </si>
  <si>
    <t>Entity Filter &gt; Sidenav &gt; Tag Order (Tags absent from view)</t>
  </si>
  <si>
    <t>Verify that filter tags that are not displayed on the map are greyed out in the sidenav.</t>
  </si>
  <si>
    <t>User must have applied the LDS_2016_Pennsylvania dataset in Graph View with Benchmark settings off.</t>
  </si>
  <si>
    <t xml:space="preserve">1. Expand the Entity filter on the sidenav and expand the Hospital tag. 
2. Toggle “THOMAS JEFFERSON UNIVERSITY HOSPITAL”, “UPMC PRESBYTERIAN SHADYSIDE”, and “LEHIGH VALLEY HOSPITAL” and include the filters. 
3. Click the “Entity” breadcrumb. 
4. Right click “LTCH” and include the filter.
5. Apply the changes. </t>
  </si>
  <si>
    <t>After step 5: 
Filter tags appear in the sidenav in this order:
LTCH (blue)
“Individual level” (blue text)
Hospital (plain text)
LEHIGH VALLEY HOSPITAL (blue)
THOMAS JEFFERSON UNIVERSITY HOSPITAL (blue)
UPMC PRESBYTERIAN SHADYSIDE (blue)</t>
  </si>
  <si>
    <t>EF_9 "First" and "Last" pagination component</t>
  </si>
  <si>
    <t>EF_9.1</t>
  </si>
  <si>
    <t>New pagination menu, "First" and "Last" pagination component in filter panel</t>
  </si>
  <si>
    <t>P2BN-3178</t>
  </si>
  <si>
    <t>1
1 a i
2 b i</t>
  </si>
  <si>
    <t>Verify the pagination (navigation) menu appears only when the list is more than one page (40 entity tags per standard group)</t>
  </si>
  <si>
    <t>1. Open view with no dataset available
2. Load dataset Pennsylvania</t>
  </si>
  <si>
    <t>1. Expand Entity filter
2. Expand HHA</t>
  </si>
  <si>
    <t>Below entities list should be pagination (navigation) menu with "First", "Previous", "Next", "Last" buttons in that exact order</t>
  </si>
  <si>
    <t>EF_9.2</t>
  </si>
  <si>
    <t>1 a ii</t>
  </si>
  <si>
    <t>Verify that by default, the entities are sorted by case count in descending order</t>
  </si>
  <si>
    <t>1. Expand Entity filter
2. Expand Hospital</t>
  </si>
  <si>
    <t>Entities on the list should be in that order:
LEHIGH VALLEY HOSPITAL
UPMC PRESBYTERIAN SHADYSIDE
THOMAS JEFFERSON UNIVERSITY HOSPITAL
LANCASTER GENERAL HOSPITAL</t>
  </si>
  <si>
    <t>EF_9.3</t>
  </si>
  <si>
    <t>1 a iii</t>
  </si>
  <si>
    <t>Verify that the entities are sorted by alphabetical order after the Search function is on</t>
  </si>
  <si>
    <t>1. Expand Entity filter
2. Expand HHA
3. Click on search box
4. Type Conemaugh</t>
  </si>
  <si>
    <t>Entities in the dropdown list should be sorted alphabetically</t>
  </si>
  <si>
    <t>EF_9.4</t>
  </si>
  <si>
    <t>1 a iv</t>
  </si>
  <si>
    <t>Verify "Previous” and “Next” buttons are working the same as before</t>
  </si>
  <si>
    <t xml:space="preserve">1. Expand Entity filter
2. Expand Hospital
3. Click 'Next' button in navigation menu
4. Click 'Previous' button in navigation menu
5. Click 'Next' button twice
6. Click 'Previous' button </t>
  </si>
  <si>
    <t>After step 3 and 6:
User should see next page with list of Hospitals, starting with:
-Mercy Fitzgerald Hospital
-St Clair Hospital
-Pennsylvania Hospital
-Holy Spirit Hospital
-Easton Hospital
After step 4:
User should see first page with list of clinical episodes. 'First' and 'Previous' icon in navigation menu should be grayed out</t>
  </si>
  <si>
    <t>EF_9.5</t>
  </si>
  <si>
    <t>2 a</t>
  </si>
  <si>
    <t>Verify if there is only 1 page, there is no need to display the pagination menu</t>
  </si>
  <si>
    <t>1. Expand Service Line filter
2. Expand Cardiology
3. Expand Pacemaker</t>
  </si>
  <si>
    <t>After steps 1, 2, 3
There should be no pagination (navigation) menu below list of service lines, clinical episodes, DRGs</t>
  </si>
  <si>
    <t>EF_9.6</t>
  </si>
  <si>
    <t>2 c i</t>
  </si>
  <si>
    <t>Verify the “|&lt; First” button is active (in darker) when the user is not on the first page.</t>
  </si>
  <si>
    <t>"First" button in navigation menu should be grayed out and inactive</t>
  </si>
  <si>
    <t>EF_9.7</t>
  </si>
  <si>
    <t>Verify if the pagination is shown but the user is already on the first page, the “|&lt; First” page is not active (in lighter gray)</t>
  </si>
  <si>
    <t>1. Expand Entity filter
2. Expand HHA
3. Click 'Next' button in navigation menu</t>
  </si>
  <si>
    <t>"First" button in navigation menu should be dark now and clickable</t>
  </si>
  <si>
    <t>EF_9.8</t>
  </si>
  <si>
    <t>2 d
2 d i</t>
  </si>
  <si>
    <t>Verify the “Last &gt;|” button is active (in darker) when the user is not on the last page (there is at least one next group of tags remained to navigate)</t>
  </si>
  <si>
    <t>"Last" button in navigation menu should be dark now and clickable</t>
  </si>
  <si>
    <t>EF_9.9</t>
  </si>
  <si>
    <t>Verify if the pagination is shown but the user is already on the last page, the “Last &gt;|” page is not active (in lighter gray)</t>
  </si>
  <si>
    <t>1. Expand Entity filter
2. Expand HHA
3. Click "Last" button in navigation menu</t>
  </si>
  <si>
    <t>"Last" button in navigation menu should be grayed out and inactive</t>
  </si>
  <si>
    <t>EF_9.10</t>
  </si>
  <si>
    <t>3
4</t>
  </si>
  <si>
    <t>Verify by clicking on the “Last &gt;|”, the user is taken directly to the last page (group) of the tag list with the same sorting where the last group (the remaining tags) is shown</t>
  </si>
  <si>
    <t>1. Expand Entity filter
2. Expand IRF
3. Click "Last" in navigation menu</t>
  </si>
  <si>
    <t>After step 3:
There should be 3 entities on this list:
ST CHARLES HOSPITAL
ST. ELIZABETH HEALTH CENTER
UNITY HOSPITAL</t>
  </si>
  <si>
    <t>EF_9.11</t>
  </si>
  <si>
    <t>Verify by clicking on the “|&lt; First”, the user is taken back to the first (default) page of the tag list with the same sorting where the very first group of 40 tags is shown</t>
  </si>
  <si>
    <t>1. Expand Entity filter
2. Expand IRF
3. Click "Next" in navigation menu
4. Click "First" in navigation menu</t>
  </si>
  <si>
    <t>After step  4:
List of entities should start with:
ALLIED SERVICES INSTITUTE OF REHABILITATI MEDICINE
HEALTHSOUTH REHABILITATION HOSPITAL OF YORK 
MAIN LINE HOSPITAL BRYN MAWR REHABILITATION
JOHN HEINZ INSTITUTE OF REHABILITATION</t>
  </si>
  <si>
    <t>Time Filter (TF)</t>
  </si>
  <si>
    <t>NOTE for Selenium Testers (delete after updating tests in framework)</t>
  </si>
  <si>
    <t>Tested By</t>
  </si>
  <si>
    <t>TF_1 Navigating Time Filter Settings</t>
  </si>
  <si>
    <t>TF_1.0</t>
  </si>
  <si>
    <t>P2BN-1736</t>
  </si>
  <si>
    <t>Time Filter Pre-conditions</t>
  </si>
  <si>
    <r>
      <rPr>
        <rFont val="Arial"/>
        <b/>
        <color rgb="FF405077"/>
        <sz val="10.0"/>
      </rPr>
      <t xml:space="preserve">(Pre-Conditions)
</t>
    </r>
    <r>
      <rPr>
        <rFont val="Arial"/>
        <color rgb="FF405077"/>
        <sz val="10.0"/>
      </rPr>
      <t>Verify that the Time Filter is active on the sidebar.</t>
    </r>
  </si>
  <si>
    <r>
      <rPr>
        <rFont val="Arial"/>
        <color rgb="FF405077"/>
        <sz val="10.0"/>
      </rPr>
      <t xml:space="preserve">1. Create a new View, or enter an existing view with default settings applied. 
2. Expand the Dataset settings on the sidenav, select </t>
    </r>
    <r>
      <rPr>
        <rFont val="Arial"/>
        <b/>
        <color rgb="FF405077"/>
        <sz val="10.0"/>
      </rPr>
      <t xml:space="preserve">Pennsylvania </t>
    </r>
    <r>
      <rPr>
        <rFont val="Arial"/>
        <color rgb="FF405077"/>
        <sz val="10.0"/>
      </rPr>
      <t xml:space="preserve">(may also be called "Penn," "LDS-Penn-2016," or some variation thereof according to the whim of the most recent tester), then apply the changes. 
3. Ensure any active filters have been cleared. 
4. Hover over the sidenav to expand it. </t>
    </r>
  </si>
  <si>
    <t xml:space="preserve">After Step 4:
Underneath the "Filters" subsection on the Sidenav, the last filter option reads "Time." 
The sidenav option for "Time" is active, and displayed in black text. </t>
  </si>
  <si>
    <t>TF_1.1</t>
  </si>
  <si>
    <t>Verify that Time Filter is not active when there is no dataset applied.</t>
  </si>
  <si>
    <t xml:space="preserve">1. Create a new View, or enter an existing view with default settings applied.
2. Hover over the sidenav to expand it. 
3. Click on the arrow next to Time. </t>
  </si>
  <si>
    <t xml:space="preserve">After step 2: "Time" is displayed in grey on the sidenav, with a filter count of 0. 
After step 3: Nothing happens. </t>
  </si>
  <si>
    <t>TF_1.2</t>
  </si>
  <si>
    <t>Navigating Time Filter Settings</t>
  </si>
  <si>
    <t>Verify that the Time Filter expansion displays the correct default visualization.</t>
  </si>
  <si>
    <t>Follow pre-conditions and steps for TF_1.0.</t>
  </si>
  <si>
    <t>1. Hover over the arrow next to "Time."
2. Click the arrow to open the Time Filter expansion.</t>
  </si>
  <si>
    <r>
      <rPr>
        <rFont val="arial,sans,sans-serif"/>
      </rPr>
      <t xml:space="preserve">After step 1: The arrow is highlighted in blue. 
After step 2: An expansion panel appears. 
The left side of the expansion reads: 
Included Filters              Yx
_____________________
No filter set
Excluded Filters             Yx
_____________________
No filter set
[Apply] (in blue) [Cancel] (in grey)
The center of the expansion panel reads: 
</t>
    </r>
    <r>
      <rPr>
        <rFont val="arial,sans,sans-serif"/>
        <color rgb="FFB7B7B7"/>
      </rPr>
      <t xml:space="preserve">______________________
</t>
    </r>
    <r>
      <rPr>
        <rFont val="arial,sans,sans-serif"/>
        <color rgb="FFB7B7B7"/>
        <u/>
      </rPr>
      <t xml:space="preserve">Search...                              </t>
    </r>
    <r>
      <rPr>
        <rFont val="arial,sans,sans-serif"/>
        <color rgb="FFB7B7B7"/>
      </rPr>
      <t xml:space="preserve">)
</t>
    </r>
    <r>
      <rPr>
        <rFont val="arial,sans,sans-serif"/>
      </rPr>
      <t>Years
[2016] (in grey)
The right side of the expansion panel displays a vertical and interactable histogram.</t>
    </r>
  </si>
  <si>
    <t>TF_1.3</t>
  </si>
  <si>
    <t>Verify that the user can close the Time Filter from the sidenav by clicking "Apply," "Cancel," or the expansion arrow.</t>
  </si>
  <si>
    <t>1. Click the arrow to open the Time Filter expansion.
2. Click the arrow again.
3. Click the arrow a third time.
4. Click "Time" on the sidenav.
5. Click the arrow again.
6. Click the "Cancel" button on the lower-left of the expansion.
7. Click the arrow again.
8. Click "Apply."</t>
  </si>
  <si>
    <t xml:space="preserve">After step 1: The sidenav expands to display the Time Filter expansion panel. 
After step 2: The Time Filter expansion panel collapses. 
After step 4: The Time Filter expansion panel collapses. 
After step 6: The Time Filter expansion panel collapses. 
After step 8: The Time Filter expansion panel collapses. </t>
  </si>
  <si>
    <t>TF_1.4</t>
  </si>
  <si>
    <t>Navigating Time Filter from Sidebar</t>
  </si>
  <si>
    <t xml:space="preserve">Verify that the user is able to see which Time filters are active on the sidenav, and is able to collapse the filter preview. </t>
  </si>
  <si>
    <t xml:space="preserve">1. Click the arrow to open the Time Filter expansion.
2. Click on the filter tag for 2016. 
3. Right click on the filter tag for 2016 and click "Include."
4. Apply the changes. 
5. Click on the "Time" text on the sidenav.
6. Click on the "Time" text again. </t>
  </si>
  <si>
    <t xml:space="preserve">After step 2: The filter tag for 2016 becomes darker to indicate that it is toggled. 
After step 3: The filter tag for 2016 becomes white with a blue box to its left. Inside of the blue box, there is a white checkmark.
On the left panel, under "Included Filters," there is a light-blue filter tag that reads "2016" in italic white text, with a white x on the right end of the tag.
After step 4: The count next to "Time" on the sidenav reads "1". Underneath Time, there is a small white panel with a dark blue filter tag that reads "2016."
After step 5: The panel under "Time" collapses, and the filter tag is no longer visible. 
After step 6: The panel under "Time" expands and the filter tag becomes visible again. </t>
  </si>
  <si>
    <t>After step 4: The count next to "Time" on the sidenav reads "1". 
Underneath Time, there is no a small white panel with, a dark blue filter tag that reads "2016."</t>
  </si>
  <si>
    <t>TF_1.5</t>
  </si>
  <si>
    <t xml:space="preserve">Verify that the user is able to cancel changes made to the Time filter. </t>
  </si>
  <si>
    <t>1. Click the arrow to open the Time Filter expansion.
2. Right click on the filter tag for 2016 and click "Include."
3. Right click on the filter tag for 2016 and click "Expand."
4. Right click on Q2 2016 and click "Include."
5. Right click on Q3 2016 and click "Exclude."
6. Click the "Cancel" button.</t>
  </si>
  <si>
    <t>TF_1.6</t>
  </si>
  <si>
    <t xml:space="preserve">Verify that the user is able to remove included Time filters from the setting expansion using the Clear Filters button. </t>
  </si>
  <si>
    <t xml:space="preserve">1. Click the arrow to open the Time Filter expansion.
2. Right click on the filter tag for 2016 and click "Include."
3. Apply the changes. 
4. Click the arrow to open the Time Filter expansion.
5. Click on the small "Clear Filters" icon to the right of "Included Filters."
6. Apply the changes. </t>
  </si>
  <si>
    <t>After step 5:
Under "Included filters," the panel reads "No Filter Set" 
The "2016" tag is light grey.
After step 6:
The graph returns to its default, the count next to "Time" on the sidenav reads "0," and the small panel underneath "Time" collapses.</t>
  </si>
  <si>
    <t>TF_1.7</t>
  </si>
  <si>
    <t xml:space="preserve">Verify that the user is able to remove excluded Time filters from the setting expansion using the Clear Filters button. </t>
  </si>
  <si>
    <t xml:space="preserve">1. Click the arrow to open the Time Filter expansion.
2. Right click on the filter tag for 2016 and click "Exclude."
3. Apply the changes. 
4. Click the arrow to open the Time Filter expansion.
5. Click on the small "Clear Filters" icon to the right of "Excluded Filters."
6. Apply the changes. </t>
  </si>
  <si>
    <t>After step 2:  The filter tag for 2016 becomes white with a pink box to its left. Inside of the pink box, there is a white checkmark.
On the left panel, under ""Included Filters,"" there is a light-pink filter tag that reads "2016" in italic white text, with a white x on the right end of the tag.
After step 4: The count next to "Time" on the sidenav reads "1". Underneath Time, there is a small white panel with a pink filter tag that reads "2016."
After step 5:
Under "Included filters," the panel reads "No Filter Set" 
The "2016" tag is light grey.
After step 6:
The graph returns to its default, the count next to "Time" on the sidenav reads "0," and the small panel underneath "Time" collapses.</t>
  </si>
  <si>
    <t>TF_2 Filter Context Menu</t>
  </si>
  <si>
    <t>TF_2.00</t>
  </si>
  <si>
    <t>P2BN-1737</t>
  </si>
  <si>
    <r>
      <rPr>
        <rFont val="Arial"/>
        <b/>
        <color rgb="FF405077"/>
        <sz val="10.0"/>
      </rPr>
      <t xml:space="preserve">(Pre-Conditions)
</t>
    </r>
    <r>
      <rPr>
        <rFont val="Arial"/>
        <color rgb="FF405077"/>
        <sz val="10.0"/>
      </rPr>
      <t>Verify that the Time Filter is active on the sidebar.</t>
    </r>
  </si>
  <si>
    <t>User must be logged in to the P2QA environment: http://P2QA.ownedoutcomes.com</t>
  </si>
  <si>
    <t>1. Create a new View, or enter an existing view with default settings applied. 
2. Expand the Dataset settings on the sidenav, select Pennsylvania (may also be called "Penn," "LDS-Penn-2016," or some variation thereof according to the whim of the most recent tester), then apply the changes. 
3. Ensure any active filters have been cleared. 
4. Hover over the sidenav to expand it. 
5. Click on the expansion arrow next to "Time."</t>
  </si>
  <si>
    <t>TF_2.1</t>
  </si>
  <si>
    <t>Follow pre-conditions and steps for TF_2.0.</t>
  </si>
  <si>
    <t>1. Right click on the 2016 filter tag.</t>
  </si>
  <si>
    <t>A Context Menu appears with the following menu options:
 - Include Filter (active)
 - Exclude Filter (active)
 - Expand (active)
 - Collapse (inactive)</t>
  </si>
  <si>
    <t>TF_2.2</t>
  </si>
  <si>
    <t xml:space="preserve">1. Right click on the 2016 filter tag.
2. Left click somewhere else on the screen. 
3. Right click on the 2016 filter tag again.
4. Right click somewhere else on the screen. 
5. Right click on the 2016 filter tag again.
6. Click any active option on the context menu. </t>
  </si>
  <si>
    <t xml:space="preserve">After steps 2, 4, and 6: The context menu disappears. </t>
  </si>
  <si>
    <t>TF_2.3</t>
  </si>
  <si>
    <t>Verify that the user can expand a Time filter and then collapse it.</t>
  </si>
  <si>
    <t>1. Right click on the 2016 filter tag.
2. Click Expand.
2. Right-click any of the Quarter-Level filter tags. 
3. Click Collapse.</t>
  </si>
  <si>
    <t>Quarters should dissappear, only year tags should be visible.</t>
  </si>
  <si>
    <t>TF_2.4</t>
  </si>
  <si>
    <t>P2BN-1738</t>
  </si>
  <si>
    <t>Context Menu - Opening Context Menu in Histogram</t>
  </si>
  <si>
    <t xml:space="preserve">Verify that the user is able to right click the Histogram so that the context menu options are shown. </t>
  </si>
  <si>
    <t xml:space="preserve">1. User right clicks on the Histogram. </t>
  </si>
  <si>
    <t xml:space="preserve">A Context Menu appears with the following menu options:
 - Include Filter (active)
 - Exclude Filter (active)
</t>
  </si>
  <si>
    <t>TF_2.5</t>
  </si>
  <si>
    <t>Context Menu - Closing Context Menu in Histogram</t>
  </si>
  <si>
    <t>Verify that the context menu created by the right click in the histogram disappears if the user left or right clicks elsewhere on the screen.</t>
  </si>
  <si>
    <t>After Step 1:
A context menu should disappear
After step 2: 
A context menu appears again
After step 3:
A context menu disappears</t>
  </si>
  <si>
    <t>TF_3 Filter Selection and Removal</t>
  </si>
  <si>
    <t>TF_3.0</t>
  </si>
  <si>
    <t>Time Filter Interactions (Pre-conditions)</t>
  </si>
  <si>
    <r>
      <rPr>
        <rFont val="Arial"/>
        <b/>
        <color rgb="FF405077"/>
        <sz val="10.0"/>
      </rPr>
      <t xml:space="preserve">(Pre-Conditions)
</t>
    </r>
    <r>
      <rPr>
        <rFont val="Arial"/>
        <color rgb="FF405077"/>
        <sz val="10.0"/>
      </rPr>
      <t>Verify that the Time Filter is active on the sidebar.</t>
    </r>
  </si>
  <si>
    <t xml:space="preserve">After Step 5: The sidenav expands to reveal the Time Filter settings. </t>
  </si>
  <si>
    <t>TF_3.1</t>
  </si>
  <si>
    <t>Time Filter Interactions &gt; Expanding</t>
  </si>
  <si>
    <t>Verify that Year-level tags can be expanded to display their respective Quarter-level tags.</t>
  </si>
  <si>
    <t>Follow pre-conditions and steps for TF_3.0.</t>
  </si>
  <si>
    <t>1. Right-Click on the filter tag "2016"
2. Click "Expand"</t>
  </si>
  <si>
    <t>The breadcrumb underneath the Search bar reads, "Years &gt; 2016"
Four filter tags are displayed: 
[Q1 2016] [Q2 2016] [Q3 2016] [Q4 2016]</t>
  </si>
  <si>
    <t>TF_3.2</t>
  </si>
  <si>
    <t>Time Filter Interactions &gt; Filter Tags &gt; Including</t>
  </si>
  <si>
    <t xml:space="preserve">Verify that included Time filter tags display correctly in the sidenav and in the expansion panel. </t>
  </si>
  <si>
    <t>1. Right-Click on the filter tag "2016"
2. Click "Include"
3. Click "Apply"</t>
  </si>
  <si>
    <t>After step 2: The filter tag for 2016 becomes white with a blue box to its left. Inside of the blue box, there is a white checkmark.
On the left panel, under "Included Filters," there is a light-blue filter tag that reads "2016" in italic white text, with a white x on the right end of the tag.
After step 3: The count next to "Time" on the sidenav reads "1". Underneath Time, there is a small white panel with a dark blue filter tag that reads "2016."
The graph does not change, as all of the cases in the Penn dataset are in 2016.</t>
  </si>
  <si>
    <t>TF_3.3</t>
  </si>
  <si>
    <t>Verify that included Year-level parent tags and their Quarter-level child tags display correctly in the sidenav and the expansion panel.</t>
  </si>
  <si>
    <t xml:space="preserve">1. Right-Click on the filter tag "2016"
2. Click "Include"
3. Right-Click on the filter tag "2016"
4. Click "Expand"
5. Toggle "Q1 2016" and "Q2 2016" 
6. Right click on "Q2 2016" and click "Include."
7. Apply the changes. </t>
  </si>
  <si>
    <t>After step 5: The filter tags for Q1 2016 &amp; Q2 2016 become white with a blue box to the left. Inside of each blue box, there is a white checkmark.
On the left panel, under "Included Filters," there is a light-blue filter tag that reads "2016" in italic white text, with a white x on the right end of the tag. Next to it, there are two white tags with black italic text which read, respectively, "Q1 2016" &amp; "Q2 2016." 
After step 3: The count next to "Time" on the sidenav reads "1". Underneath Time, there is a small white panel with a dark blue filter tag that reads "2016."
Underneath the filter tag for "2016," there are two white filter tags: "Q1 2016" &amp; "Q2 2016." 
The graph does not change, as all of the cases in the Penn dataset are in 2016.</t>
  </si>
  <si>
    <t>TF_3.4</t>
  </si>
  <si>
    <t>Time Filter Interactions &gt; Filter Tags &gt; Excluding &gt; Quarters</t>
  </si>
  <si>
    <t>Verify that included Quarter-level child tags display correctly in the sidenav and the expansion panel.</t>
  </si>
  <si>
    <t xml:space="preserve">1. Right-Click on the filter tag "2016"
2. Click "Expand"
3. Toggle "Q1 2016" and "Q2 2016" 
4. Right click on "Q2 2016" and click "Include."
5. Apply the changes. </t>
  </si>
  <si>
    <r>
      <rPr>
        <rFont val="arial,sans,sans-serif"/>
      </rPr>
      <t xml:space="preserve">After step 4: The filter tags for Q1 2016 &amp; Q2 2016 become white with a blue box to the left. Inside of each blue box, there is a white checkmark.
On the left panel, under "Excluded Filters," there are two blue tags with white italic text which read, respectively, "Q1 2016" &amp; "Q2 2016." 
After step 5: The count next to "Time" on the sidenav reads "2". Underneath Time, there is a small white panel with two blue filter tags which read, respectively, "Q1 2016" &amp; "Q2 2016." 
A graph is generated.
</t>
    </r>
    <r>
      <rPr>
        <rFont val="arial,sans,sans-serif"/>
        <b/>
        <color rgb="FFCC0000"/>
      </rPr>
      <t>[Description of graph goes here once we know what it will look like]</t>
    </r>
    <r>
      <rPr>
        <rFont val="arial,sans,sans-serif"/>
      </rPr>
      <t xml:space="preserve">
</t>
    </r>
  </si>
  <si>
    <t>TF_3.5</t>
  </si>
  <si>
    <t>Time Filter Interactions &gt; Filter Tags &gt; Excluding</t>
  </si>
  <si>
    <t xml:space="preserve">Verify that excluded Time filter tags display correctly in the sidenav and in the expansion panel. </t>
  </si>
  <si>
    <t>1. Right-Click on the filter tag "2016"
2. Click "Exclude"
3. Click "Apply"</t>
  </si>
  <si>
    <t>After step 2: The filter tag for 2016 becomes white with a pink box to its left. Inside of the pink box, there is a white checkmark.
On the left panel, under "Included Filters," there is a pink filter tag that reads "2016" in italic white text, with a white x on the right end of the tag.
After step 3: The count next to "Time" on the sidenav reads "1". Underneath Time, there is a small white panel with a pink filter tag that reads "2016."
The graph cannot be generated, as all of the cases in the Penn dataset are in 2016.</t>
  </si>
  <si>
    <t>TF_3.6</t>
  </si>
  <si>
    <t>Verify that excluded Year-level parent tags and their Quarter-level child tags display correctly in the sidenav and the expansion panel.</t>
  </si>
  <si>
    <t xml:space="preserve">1. Right-Click on the filter tag "2016"
2. Click "Exclude"
3. Right-Click on the filter tag "2016"
4. Click "Expand"
5. Toggle "Q1 2016" and "Q2 2016" 
6. Right click on "Q2 2016" and click "Exclude."
7. Apply the changes. </t>
  </si>
  <si>
    <t>After step 5: The filter tags for Q1 2016 &amp; Q2 2016 become white with a pink box to the left. Inside of each pink box, there is a white checkmark.
On the left panel, under "Included Filters," there is a pink filter tag that reads "2016" in italic white text, with a white x on the right end of the tag. Next to it, there are two white tags with black italic text which read, respectively, "Q1 2016" &amp; "Q2 2016." 
After step 7: The count next to "Time" on the sidenav reads "1". Underneath Time, there is a small white panel with a pink filter tag that reads "2016."
Underneath the filter tag for "2016," there are two white filter tags: "Q1 2016" &amp; "Q2 2016." 
The graph cannot be generated, as all of the cases in the Penn dataset are in 2016.</t>
  </si>
  <si>
    <t>TF_3.7</t>
  </si>
  <si>
    <t>Verify that excluded Quarter-level child tags display correctly in the sidenav and the expansion panel.</t>
  </si>
  <si>
    <t xml:space="preserve">1. Right-Click on the filter tag "2016"
2. Click "Expand"
3. Toggle "Q3 2016" and "Q4 2016" 
4. Right click on "Q4 2016" and click "Exclude."
5. Apply the changes. </t>
  </si>
  <si>
    <r>
      <rPr>
        <rFont val="arial,sans,sans-serif"/>
      </rPr>
      <t xml:space="preserve">After step 4: The filter tags for Q3 2016 &amp; Q4 2016 become white with a pink box to the left. Inside of each pink box, there is a white checkmark.
On the left panel, under "Excluded Filters," there are two pink tags with white italic text which read, respectively, "Q3 2016" &amp; "Q4 2016." 
After step 5: The count next to "Time" on the sidenav reads "2". Underneath Time, there is a small white panel with two pink filter tags which read, respectively, "Q3 2016" &amp; "Q4 2016." 
A graph is generated.
</t>
    </r>
    <r>
      <rPr>
        <rFont val="arial,sans,sans-serif"/>
        <b/>
        <color rgb="FFCC0000"/>
      </rPr>
      <t>[Description of graph goes here once we know what it will look like]</t>
    </r>
    <r>
      <rPr>
        <rFont val="arial,sans,sans-serif"/>
      </rPr>
      <t xml:space="preserve">
</t>
    </r>
  </si>
  <si>
    <t>TF_3.8</t>
  </si>
  <si>
    <t>Time Filter Interactions &gt; Filter Tags &gt; Removal</t>
  </si>
  <si>
    <t>Verify that the user is able to remove included parent- and child-level Time filters from the sidenav without expanding the filter settings.</t>
  </si>
  <si>
    <t>1. Right-Click on the filter tag "2016"
2. Click "Include"
3. Right-Click on the filter tag "2016"
4. Click "Expand"
5. Toggle "Q1 2016" and "Q2 2016" 
6. Right click on "Q2 2016" and click "Include."
7. Apply the changes. 
8. Click the 'x' on each filter tag under "Time."
9. Click on the "Time" text on the sidenav.</t>
  </si>
  <si>
    <t xml:space="preserve">After step 8: The graph returns to its default, the count next to "Time" on the sidenav reads "0," and the small panel underneath "Time" collapses.
After step 9, nothing happens. </t>
  </si>
  <si>
    <t>TF_3.9</t>
  </si>
  <si>
    <t>Verify that the user is able to remove excluded parent- and child-level Time filters from the sidenav without expanding the filter settings.</t>
  </si>
  <si>
    <t>1. Right-Click on the filter tag "2016"
2. Click "Exclude"
3. Right-Click on the filter tag "2016"
4. Click "Expand"
5. Toggle "Q1 2016" and "Q2 2016" 
6. Right click on "Q2 2016" and click "Exclude."
7. Apply the changes. 
8. Click the 'x' on each filter tag under "Time."
9. Click on the "Time" text on the sidenav."</t>
  </si>
  <si>
    <t>TF_4 Filter Applications</t>
  </si>
  <si>
    <t>TF_4.2</t>
  </si>
  <si>
    <t>6a 6b</t>
  </si>
  <si>
    <t>Histogram Selection</t>
  </si>
  <si>
    <t>Verify that the user is able to select lines in the Histogram.</t>
  </si>
  <si>
    <t>User must have followed preconditions and steps for TF_3.0.</t>
  </si>
  <si>
    <t>1. User clicks on a horizontal bar in the Vertical Histogram</t>
  </si>
  <si>
    <t xml:space="preserve">Clicked filters become surrounded by a white border </t>
  </si>
  <si>
    <t>TF_4.3</t>
  </si>
  <si>
    <t>Verify that lines toggled in the Histogram are highlighted until deselected.</t>
  </si>
  <si>
    <t xml:space="preserve">1. User clicks on a horizontal bar in the Vertical Histogram
2. Close time filter panel
3. Open time filter panel
4. User clicks on a horizontal bar 
5. User clicks on a horizontal bar again </t>
  </si>
  <si>
    <t>After step 3 and 5
The white border around filters disappear</t>
  </si>
  <si>
    <t>TF_4.4</t>
  </si>
  <si>
    <t>Time Filter Tag Selection - Include Filter</t>
  </si>
  <si>
    <t>1. User clicks Include Filter on one of the available tags.
2. User applies the change.</t>
  </si>
  <si>
    <t>Chosen time filter is now included</t>
  </si>
  <si>
    <t>TF_4.5</t>
  </si>
  <si>
    <t>Time Filter Removal - Sidenav</t>
  </si>
  <si>
    <t>User must have followed preconditions and steps for TF_3.0 and have some active time filters applied</t>
  </si>
  <si>
    <t>1. User expands the sidenav.
2. User clicks the small "x" next to the active filter. 
3. User expands the Time filter.</t>
  </si>
  <si>
    <t>Filter that was clicked does not appear in the active filters list in the expanded panel</t>
  </si>
  <si>
    <t>TF_4.6</t>
  </si>
  <si>
    <t>Time Filter Tag Selection - Multiple Exclude Filters Application</t>
  </si>
  <si>
    <t>Verify that the user can exclude multiple Time filter tags.</t>
  </si>
  <si>
    <t>1. User clicks Exclude Filter on one of the available tags.
2. User applies changes</t>
  </si>
  <si>
    <t>Chosen time filter is now excluded</t>
  </si>
  <si>
    <t>TF_4.7</t>
  </si>
  <si>
    <t>Time Filter Removal - Expansion - Active Filters</t>
  </si>
  <si>
    <t>Verify that the user can remove filters from the Time filter expansion.</t>
  </si>
  <si>
    <t>1. User expands the Time filter.
2. User clicks the small "x" next to each active filter shown in the Time filter expansion.
3. User applies the change.
4. User expands the Time filter.</t>
  </si>
  <si>
    <t xml:space="preserve">After step 3:
-The count next to Time on the sidenav is now 0.
After step 4:
-The user is sent back to the default Time Filter Tag selection panel as described in TF_1.4.
</t>
  </si>
  <si>
    <t>TF_4.9</t>
  </si>
  <si>
    <t>Time Filter Removal - Remove all Exclude Filters</t>
  </si>
  <si>
    <t>Verify that the user can remove all exclude filters from the Time filter expansion using the clear all filters button.</t>
  </si>
  <si>
    <t>1. User expands the Time filter.
2. User clicks the remove all exclude filter button next to "Excluded Filters".
3. User applies the change.
4. User expands the Time filter.</t>
  </si>
  <si>
    <t xml:space="preserve">After step 3:
-The count next to Time on the sidenav is now 0.
After step 4:
-The user is sent back to the default Time Filter Tag selection panel as described in EF_1.4.
</t>
  </si>
  <si>
    <t>TF_5 Filter Applications</t>
  </si>
  <si>
    <t>TF_5.1</t>
  </si>
  <si>
    <t xml:space="preserve">Ensure that canceling Time filter additions does not save any of the selections. </t>
  </si>
  <si>
    <t>User must have followed preconditions and steps for TF_1.1.</t>
  </si>
  <si>
    <t>1. The user toggles as many Time tag filters as he or should would like (at least 3)
2. The user right clicks a filter and includes the toggled filters.
3. The user toggles as many Vertical Histogram lines as he or she would like (at least 3)
4. The user right clicks a bubble and excludes the toggles filters.
5. The user cancels the change.
6. The user expands the Time filter.</t>
  </si>
  <si>
    <t>After step 6:
-The user is sent back to the default Time Filter Tag selection panel as described in EF_1.4.
-The user is sent back to the default Vertical Histogram as described in EF_1.5.</t>
  </si>
  <si>
    <t>TF_5.3</t>
  </si>
  <si>
    <t xml:space="preserve">Ensure that canceling Time filter removals does not save any of the selections. </t>
  </si>
  <si>
    <t>User must have followed preconditions and steps for TF_4.2.</t>
  </si>
  <si>
    <t>1. User expands the Time filter.
2. User clicks the remove all include filter button next to "Included Filters".
3. User cancels the change.
4. User expands the Time filter.</t>
  </si>
  <si>
    <t>After step 4:
-The child tags are still white in the active Time filters section of the Time filter expansion and are stacked under the blue parent SNF tag.
-SNF shows as blue in the tag filter selection and highlighted in the spiral chart</t>
  </si>
  <si>
    <t>TF_5.6</t>
  </si>
  <si>
    <t>Verify that the user can show and hide the active Time Filter(s) on the left sidenav panel.</t>
  </si>
  <si>
    <t>User must have followed preconditions and steps for TF_4.4.</t>
  </si>
  <si>
    <t xml:space="preserve">1. User clicks the word "Time" on the left sidenav panel in order to hide the active filters.
2. User clicks the word "Time" on the left sidenav panel again in order to show the active filters.
</t>
  </si>
  <si>
    <t>After step 1:
-The sidenav panel no longer shows the active Time Filter(s).
After step 2:
-The sidenav panel now shows the active Time filters(s).</t>
  </si>
  <si>
    <t>TF_6 Filter Combinations</t>
  </si>
  <si>
    <t>TF_6.1</t>
  </si>
  <si>
    <t>Single Include Time Filter - market share</t>
  </si>
  <si>
    <t>Include Time Inside the Dataset Single Filter With Benchmark Off</t>
  </si>
  <si>
    <t>User must have followed preconditions and steps for TF_6.0.</t>
  </si>
  <si>
    <t>TF_6.2</t>
  </si>
  <si>
    <t>Combination of Include Time Filters - market share</t>
  </si>
  <si>
    <t>Include Time inside the Dataset Multiple Filters With Benchmark Off</t>
  </si>
  <si>
    <t>TF_6.3</t>
  </si>
  <si>
    <t>Single Exclude Time Filter - market share</t>
  </si>
  <si>
    <t>Exclude Time Inside the Dataset Single Filter With Benchmark Off</t>
  </si>
  <si>
    <t>TF_6.4</t>
  </si>
  <si>
    <t>Combination of Exclude Time Filters - market share</t>
  </si>
  <si>
    <t>Exclude Time inside the Dataset Multiple Filters With Benchmark Off</t>
  </si>
  <si>
    <t>TF_6.5</t>
  </si>
  <si>
    <t>Single Include Child Time Filter - market share</t>
  </si>
  <si>
    <t>Include Expanded Child Time Inside the Dataset Single Filter With Benchmark Off</t>
  </si>
  <si>
    <t>TF_6.6</t>
  </si>
  <si>
    <t>Combination of Include Child Time Filters - market share</t>
  </si>
  <si>
    <t>Include Expanded Child Time Inside the Dataset Multiple Filters With Benchmark Off</t>
  </si>
  <si>
    <t>TF_6.7</t>
  </si>
  <si>
    <t>Single Exclude Child Time Filters - market share</t>
  </si>
  <si>
    <t>Exclude Expanded Child Time Inside the Dataset Single Filters With Benchmark Off</t>
  </si>
  <si>
    <t>TF_6.8</t>
  </si>
  <si>
    <t>Combination of Exclude Child Time Filters - market share</t>
  </si>
  <si>
    <t>Exclude Expanded Child Time Inside the Dataset Multiple Filters With Benchmark Off</t>
  </si>
  <si>
    <t>TF_6.9</t>
  </si>
  <si>
    <t>Combination of Include and Exclude Time Filters - market share</t>
  </si>
  <si>
    <t>TF_6.10</t>
  </si>
  <si>
    <t>Combination of Include Parent and Exclude Child Time Filters - market share</t>
  </si>
  <si>
    <t>TF_6.11</t>
  </si>
  <si>
    <t>Combination of Exclude Parent and Include Child Time Filters - market share</t>
  </si>
  <si>
    <t>TF_6.12</t>
  </si>
  <si>
    <t>Single Include Time Filter - Benchmark</t>
  </si>
  <si>
    <t>Include Time Inside the Dataset Single Filter With Benchmark On</t>
  </si>
  <si>
    <t>TF_6.13</t>
  </si>
  <si>
    <t>Combination of Include Time Filters - Benchmark</t>
  </si>
  <si>
    <t>Include Time Inside the Dataset Multiple Filters With Benchmark On</t>
  </si>
  <si>
    <t>TF_6.14</t>
  </si>
  <si>
    <t>Single Exclude Time Filter - Benchmark</t>
  </si>
  <si>
    <t>Exclude Time Inside the Dataset Single Filter With Benchmark On</t>
  </si>
  <si>
    <t>TF_6.15</t>
  </si>
  <si>
    <t>Combination of Exclude Time Filters - Benchmark</t>
  </si>
  <si>
    <t>Exclude Time Inside the Dataset Multiple Filters With Benchmark On</t>
  </si>
  <si>
    <t>TF_6.16</t>
  </si>
  <si>
    <t>Single Include Child Time Filter - Benchmark</t>
  </si>
  <si>
    <t>Include Expanded Child Time Inside the Dataset Single Filter With Benchmark On</t>
  </si>
  <si>
    <t>TF_6.17</t>
  </si>
  <si>
    <t>Combination of Include Child Time Filters - Benchmark</t>
  </si>
  <si>
    <t>Include Expanded Child Time Inside the Dataset Multiple Filters With Benchmark On</t>
  </si>
  <si>
    <t>TF_6.18</t>
  </si>
  <si>
    <t>Single Exclude Child Time Filters - Benchmark</t>
  </si>
  <si>
    <t>Exclude Expanded Child Time Inside the Dataset Single Filters With Benchmark On</t>
  </si>
  <si>
    <t>TF_6.19</t>
  </si>
  <si>
    <t>Combination of Exclude Child Time Filters - Benchmark</t>
  </si>
  <si>
    <t>Exclude Expanded Child Time Inside the Dataset Multiple Filters With Benchmark On</t>
  </si>
  <si>
    <t>TF_6.20</t>
  </si>
  <si>
    <t>Combination of Include and Exclude Time Filters - Benchmark</t>
  </si>
  <si>
    <t>TF_6.21</t>
  </si>
  <si>
    <t>Combination of Include Parent and Exclude Child Time Filters - Benchmark</t>
  </si>
  <si>
    <t>TF_7 Search</t>
  </si>
  <si>
    <t>TF_7.2</t>
  </si>
  <si>
    <t>Verify that the can navigate back to the top level (state level) of Time filters by clicking on "Time" breadcrumb and that the user can clear all text from the search bar.</t>
  </si>
  <si>
    <t>User must have followed preconditions and steps for TF_7.0.</t>
  </si>
  <si>
    <t>1. User clicks on "Time" from the breadcrumb next to "Search Results".
2. User clicks the "x" on the right side of the search bar.</t>
  </si>
  <si>
    <t>After step 1:
-The user is taken back to the default Time parent level tags.
-The breadcrumb is replaced with "Time" again.
After step 2: 
-The search bar is cleared.</t>
  </si>
  <si>
    <t>P2BN-2963</t>
  </si>
  <si>
    <t>TF_7.3</t>
  </si>
  <si>
    <t>Verify that the user is able to click into the search box and search for a Time filter using a substring.</t>
  </si>
  <si>
    <t>1. Left click on a searchbox
2. Type in "201"</t>
  </si>
  <si>
    <t>After Step 2:
- All years available in dataset starting with a "201" substring should appear in search results</t>
  </si>
  <si>
    <t>TF_7.4</t>
  </si>
  <si>
    <t>Verify that the user is able to include and exclude filter from the Time Filter Search bar.</t>
  </si>
  <si>
    <t>1. Left click on a searchbox
2. Type 2015
3. Click include on Q1 2015 and exclude on Q2 2015</t>
  </si>
  <si>
    <t>After step 3:
- Q1 2015 should be included , Q2 2015 should be excluded</t>
  </si>
  <si>
    <t>TF_7.5</t>
  </si>
  <si>
    <t>1. Left click on a searchbox
2. Type 2015
3. Left click 2015 result</t>
  </si>
  <si>
    <t>After step 3:
- All search results should now appear under Search Results section in the second panel</t>
  </si>
  <si>
    <t>TF_7.6</t>
  </si>
  <si>
    <t>After step 3:
-For a few moments the message "we are searching..." is shown.
-An error message is displayed: “No matching Time found.”
After step 4:
-The breadcrumb is disabled.
-The breadcrumb is replaced with “Time &gt; Search Results.”
The results show "No matching Time found".</t>
  </si>
  <si>
    <t>TF_7.7</t>
  </si>
  <si>
    <t>1. User clicks into the search bar.
2. User types "20".
3. User waits for the dropdown to appear with results.
4. User clicks enter.</t>
  </si>
  <si>
    <t>After Step 4:
- All search results should now appear under Search Results section in the second panel</t>
  </si>
  <si>
    <t>TF_8 Search &amp; Context Menu</t>
  </si>
  <si>
    <t>TF_8.1</t>
  </si>
  <si>
    <t>Time Filter &gt; Search &gt; Context Menu</t>
  </si>
  <si>
    <t>User must have applied the CA &amp; NV dataset.</t>
  </si>
  <si>
    <t xml:space="preserve">1. Search "2014", press Enter
</t>
  </si>
  <si>
    <t>TF_9 Tag Order</t>
  </si>
  <si>
    <t>TF_9.1</t>
  </si>
  <si>
    <t>Time Filter &gt; Sidenav &gt; Tag Order</t>
  </si>
  <si>
    <t>Verify that Included and Excluded Time Filter tags are ordered correctly in the sidenav and active filters on the first panel of time filter section. Filters applied from the second panel</t>
  </si>
  <si>
    <t>User must have applied CA &amp; NV dataset</t>
  </si>
  <si>
    <t>From time filter second panel:
1. Include year 2015, 2016, 2017 
2. Exclude year 2012, 2013, 2014</t>
  </si>
  <si>
    <t>After step 2:
Time filter tags should appear on the sidenav and on first panel of time filter section in the following order:
- 2017, 2016, 2015 (blue)
- 2014, 2013, 2012 (pink)</t>
  </si>
  <si>
    <t>TF_9.2</t>
  </si>
  <si>
    <t>Time Filter &gt; Sidenav &gt; Tag Order (Parent &amp; Child)</t>
  </si>
  <si>
    <t>Verify that Included and Excluded Time Filter tags are ordered correctly in the sidenav and active filters on the first panel of time filter section when Parent and Child tags are present. Filters applied from the second panel</t>
  </si>
  <si>
    <t>From time filter second panel:
1. Include year 2015, Q1 2015, Q2 2015, 2016, 
2. Exclude year  2013, Q1 2013, Q2 2013, 2014</t>
  </si>
  <si>
    <t>After step 2:
Time filter tags should appear on the sidenav and on first panel of time filter section in the following order:
- 2016  (blue), 2015 (blue), Q2 2015 (white), Q1 2015 (white)
- 2014 (pink), 2013(pink), Q2 2013(white), Q1 2013(white)</t>
  </si>
  <si>
    <t>TF_9.3</t>
  </si>
  <si>
    <t>Time Filter &gt; Sidenav &gt; Tag Order (Tags absent from view)</t>
  </si>
  <si>
    <t>Verify that Time Filter Tags are sorted correctly on both sidenav and first panel when applying them from vertical histogram</t>
  </si>
  <si>
    <t>From vertical histogram apply:
1. Include: Q1 2015, Q2 2015, Q1 2016, Q2 2016-Q4 2016 range
2. Exclude Q2 2012, Q3 2012, Q1 2014 - Q4 2014 range</t>
  </si>
  <si>
    <t>After step 2:
Time filter tags should appear on the sidenav and on first panel of time filter section in the following order:
- Q2 2016 - Q4 2016, Q1 2016, Q2 2015, Q1 2015 (all blue)
- Q1 2014 - Q4 2014, Q3 2012, Q2 2012 (all pink)</t>
  </si>
  <si>
    <t>TF_9.4</t>
  </si>
  <si>
    <t>Verify that Time Filter Tags are sorted correctly on both sidenav and first panel when applying them from both second panel vertical histogram</t>
  </si>
  <si>
    <t>1.From vertical histogram apply:
- Include range Q1-Q3 2013, Q4 2013, Q1 2014
- Exclude Q2 2014, Q3 2014, range Q4 2014-Q2 2015
2.From second panel apply:
- Include 2015, Q1 2015, Q2 2015
- Exclude 2016, Q1 2016, Q2 2016</t>
  </si>
  <si>
    <t xml:space="preserve">After step 2:
Time filter tags should appear on the sidenav and on first panel of time filter section in the following order:
- 2015 (blue), Q2 2015 (white), Q1 2015(white),Q1 2014(blue), Q4 2013(blue), Q1 2013 -Q3 2013 (blue)
- 2016 (pink), Q2 2016 (white), Q1 2016(white), Q4 2014 - Q2 2015(pink), Q3 2014 (pink), Q2 2014 (pink) </t>
  </si>
  <si>
    <t xml:space="preserve">TF_10 Vertical
 Histogram 
</t>
  </si>
  <si>
    <t>TF_10.1</t>
  </si>
  <si>
    <t>1.a</t>
  </si>
  <si>
    <t>Vertical Histogram Interactions</t>
  </si>
  <si>
    <t>Check that horizontal bars are in full colors</t>
  </si>
  <si>
    <t>CA&amp;NV dataset should be applied</t>
  </si>
  <si>
    <t>1. Open the Time Filter panel
2. Observe tags in the vertical histogram</t>
  </si>
  <si>
    <t>Horizontal bars are in full colors (not outlined). Quarters of the same year are in the same colors</t>
  </si>
  <si>
    <t>TF_10.2</t>
  </si>
  <si>
    <t>2.a,c</t>
  </si>
  <si>
    <t>The time filter tags are shown in the histogram sorted based on reverse chronological order.</t>
  </si>
  <si>
    <t>The time filter tags are shown in the histogram From Q2 2012 to Q4 2017.
All quarters in that time range are present on the histogram</t>
  </si>
  <si>
    <t>Previous name:
TF_10.1</t>
  </si>
  <si>
    <t>TF_10.3</t>
  </si>
  <si>
    <t>2.d 2.e
8.a 8.b</t>
  </si>
  <si>
    <t>Veritcal and horizontal axes are generated correctly on a dataset spanning more than 5 years</t>
  </si>
  <si>
    <t>1. Open the Time Filter panel
2. Observe X and Y axes</t>
  </si>
  <si>
    <t>1. Y axis represents time in years (YYYY) and quarters (Q1, Q2, Q3, Q4)
2. X axis is generated. It's split into 3 equal parts and there's "case count" text beneath it.
3. Numbers on X axis range from 0 to 60 (with intervals on 20 and 40)</t>
  </si>
  <si>
    <t>TF_10.4</t>
  </si>
  <si>
    <t>1.b
2.b</t>
  </si>
  <si>
    <t>Verify that the vertical histogram for a dataset spanning around 1 year generates correctly</t>
  </si>
  <si>
    <t>1. Apply Pennsylvania dataset
2. Open time filter pannel</t>
  </si>
  <si>
    <t>Year 2016 should be in the middle of the histogram . The histogram itself should span from 2014 to 2018 but all quarters except those in the year 2016 should be colored gray and be inactive</t>
  </si>
  <si>
    <t>Previous name:
TF_10.2</t>
  </si>
  <si>
    <t>TF_10.5</t>
  </si>
  <si>
    <t>2.d,e
8.a 8.b</t>
  </si>
  <si>
    <t>Veritcal and horizontal axes are generated correctly on a dataset spanning only 1 year</t>
  </si>
  <si>
    <t>1. Y axis represents time in years (YYYY) and quarters (Q1, Q2, Q3, Q4)
2. X axis is generated. It's split into equal parts and there's "case count" text beneath it.
3. Numbers on X axis range from 0 to 80,000</t>
  </si>
  <si>
    <t>TF_10.6</t>
  </si>
  <si>
    <t>Verify that the user is able to click on a Year/Quarter and drag and drop through a time range on each of the respective Year/Quarter/Month vertical axis.</t>
  </si>
  <si>
    <t xml:space="preserve">1. Open time filter panel
2. In the vertical histogram panel click and drag Q1 2015 down the vertical scale
3. Repeate the scenario for remaining quarters of year 2015. </t>
  </si>
  <si>
    <t>Mentioned, dragged out quarter should be higlighted when dragging over them.</t>
  </si>
  <si>
    <t>Previous name:
TF_10.3</t>
  </si>
  <si>
    <t>P2BN-3233</t>
  </si>
  <si>
    <t>TF_10.7</t>
  </si>
  <si>
    <t>4.a</t>
  </si>
  <si>
    <t xml:space="preserve">Verify that the user is able to select a timeframe by clicking on a specific time point, then drag and drop at an endpoint. </t>
  </si>
  <si>
    <t>1. Open time filter panel
2. In the vertical histogram panel click and drag Q1 2015 down the vertical scale to Q4 2015
3. Release left mouse button</t>
  </si>
  <si>
    <t xml:space="preserve">The time frame ranging from Q1 2015 - Q4 2015 should be selected and highlighted. </t>
  </si>
  <si>
    <t>Previous name:
TF_10.4</t>
  </si>
  <si>
    <t>TF_10.8</t>
  </si>
  <si>
    <t>4.b,
4.d.i
5.b 5.c 5.e
10</t>
  </si>
  <si>
    <t>Verify that multiple time ranges can be selected and are included/excluded in correct format</t>
  </si>
  <si>
    <t>1. Open time filter panel
2. In the vertical panel select time range Q1 2013 to Q4 2014. Click right and include
3. Select time range Q1 2015 to Q2 2016, and exclude</t>
  </si>
  <si>
    <t>When right clicking on selected range a tooltip should appear. There should by only "Include" and "Exclude" options available
On selected filter panels in included section there should be 1 time range in blue 
- 2013-2014 (corresponding tags on second panel are the same color as the ones in the first panel)
Under excluded section 1 time range in pink color:
- Q1 2015 - Q2 2016 (corresponding tags on second panel are the same color as the ones in the first panel)
There should be "checkmark" icon on the Q4 2014 and "hyphen" (minus) icon on Q2 2016 bars</t>
  </si>
  <si>
    <t>P2BN-3229
P2BN-3233</t>
  </si>
  <si>
    <t>TF_10.9</t>
  </si>
  <si>
    <t>4.c</t>
  </si>
  <si>
    <t>Deselect time range when user leaves time filter panel or click the range again</t>
  </si>
  <si>
    <t xml:space="preserve">1. Open time filter panel
2. Select time range Q1 2015 to Q4 2015,
3. Leave time filter panel (for example by clicking on an arrow next to "Time" on sidebar)
4. Open time filter panel again
5. Select time range Q1 2015 to Q4 2015,
6. Left click somwhere on the third panel </t>
  </si>
  <si>
    <t>After steps 4 and 6:
Chosen time range should be deselected</t>
  </si>
  <si>
    <t>P2BN-2960</t>
  </si>
  <si>
    <t>TF_10.10</t>
  </si>
  <si>
    <t>5.a</t>
  </si>
  <si>
    <t>Only one context menu can be opened at a time</t>
  </si>
  <si>
    <t>1. Open time filter panel
2. Right click on any horizontal bar
3. Right click on some other horizontal bar</t>
  </si>
  <si>
    <t>After step 2:
- A context menu should appear
After step 3:
- Context menu on first horizontal bar should be closed, an then another one on the recently clicked bar should be opened</t>
  </si>
  <si>
    <t>TF_10.11</t>
  </si>
  <si>
    <t>User is able to scroll up and down to view all time ranges.</t>
  </si>
  <si>
    <t>1. Open time filter panel
2. In the vertical histogram panel scroll down.
3. In the verticval histogram panel scroll up.</t>
  </si>
  <si>
    <t xml:space="preserve">After step 2. 
The panel is scrolled down through available time scale.
After step 3. 
The panel is scrolled up through available time scale.
</t>
  </si>
  <si>
    <t>Previous name:
TF_10.5</t>
  </si>
  <si>
    <t>TF_10.12</t>
  </si>
  <si>
    <t>3.a</t>
  </si>
  <si>
    <t>User is able to click the "up" arrow to go to previous Years/Quarters/Months.</t>
  </si>
  <si>
    <t>1. User clicks the "up" arrow on the vertical histogram.</t>
  </si>
  <si>
    <t>User is taken to a previous chronological time range.</t>
  </si>
  <si>
    <t>Previous name:
TF_10.6</t>
  </si>
  <si>
    <t>TF_10.13</t>
  </si>
  <si>
    <t>3.b</t>
  </si>
  <si>
    <t>User is able to click the "down" arrow to go to the next following Years/Quarters</t>
  </si>
  <si>
    <t>1. User clicks the "down" arrow on the vertical histogram.</t>
  </si>
  <si>
    <t>User is taken to a following chronological time range.</t>
  </si>
  <si>
    <t>Previous name:
TF_10.7</t>
  </si>
  <si>
    <t>TF_10.14</t>
  </si>
  <si>
    <t>7a
8.c
9</t>
  </si>
  <si>
    <t>Verify that the user is able to switch to entity count as the horizontal bar representation in the vertical histogram.</t>
  </si>
  <si>
    <t>1. Open time filter panel 
2. Hover over Q4 2017 bar
3. Hover over Q1 2016 bar
4. Hover away from the bar</t>
  </si>
  <si>
    <t>After step 1:
There should be 2 icons in the left upper corner of the vertical histogram. By default the first one should be active and highlighted. Under X axis there should be "Case count" text
After step 2:
A vertical line should appear going down to X axis, on the axis a rectangle appears with number 4 in it
After step 3: 
Same as above, but this time number is "46"
After step 4:
The line and tooltip should disappear</t>
  </si>
  <si>
    <t>Previous name:
TF_10.8</t>
  </si>
  <si>
    <t>TF_10.15</t>
  </si>
  <si>
    <t>7b
8.c
9</t>
  </si>
  <si>
    <t>Verify that user is able to switch to case count as the horizontal bar representation in the vertical histogram.</t>
  </si>
  <si>
    <t>1. User clicks the case Entity Count on the vertical histogram.
2. Hover over Q4 2017 bar
3. Hover over Q1 2016 bar
4. Hover away from the bar
5. Click Case count (first button) again</t>
  </si>
  <si>
    <t xml:space="preserve">After step 1.
User is now using the entity count as the horizontal bar representation. Second icon should be highlighted. 
"Entity Count" text appears under X axis
After step 2:
A vertical line should appear going down to X axis, on the axis a rectangle appears with number 5 in it
After step 3: 
Same as above, but this time number is "45"
After step 4:
The line and tooltip should disappear
After step 5.
User is back in the case count view (as in TF_10.8)
</t>
  </si>
  <si>
    <t>Previous name:
TF_10.9</t>
  </si>
  <si>
    <t>TF_10.16</t>
  </si>
  <si>
    <t>Right Click Vertical Histogram Interactions.</t>
  </si>
  <si>
    <t>Verify that the user can left click on a time frame an see the outline</t>
  </si>
  <si>
    <t>1. Open time filter side panel
2. Left click on Q1 2015 time frame</t>
  </si>
  <si>
    <t>The border around the chosen timeframe appears</t>
  </si>
  <si>
    <t>Previous name:
TF_10.12</t>
  </si>
  <si>
    <t>TF_10.17</t>
  </si>
  <si>
    <t>5.b</t>
  </si>
  <si>
    <t>Verify that the user can right click a time frame from the vertical histogram on the right side of the screen and have the tooltip pop up.</t>
  </si>
  <si>
    <t>1. Open time filter side panel
2. Right click on Q1 2015 time frame</t>
  </si>
  <si>
    <t>After step 2
The tooltip pops up. There are only "Include" and "Exclude" option available</t>
  </si>
  <si>
    <t>Previous name:
TF_10.13</t>
  </si>
  <si>
    <t>TF_10.18</t>
  </si>
  <si>
    <t>4.d.ii
5.c, 5.e
10</t>
  </si>
  <si>
    <t>Verify that user is able to include selected filter from the vertical histogram.</t>
  </si>
  <si>
    <t>1. Open time filter side panel
2. Right click on Q1 2015 time frame
3. Choose "Include filter"</t>
  </si>
  <si>
    <t xml:space="preserve">1. Q1 2015 filter is now included
2. Checkmark icon appears on the corresponding bar
3. Q1 2015 tag becomes blue on the first panel, second panel, sidebar and searchbar (2015 needs to be expanded in order to verify this) </t>
  </si>
  <si>
    <t>Previous name:
TF_10.14</t>
  </si>
  <si>
    <t>TF_10.19</t>
  </si>
  <si>
    <t>4.d.ii
5.c, 5.d
10</t>
  </si>
  <si>
    <t>Verify that user is able to exclude selected filter from the vertical histogram.</t>
  </si>
  <si>
    <t>1. Open time filter side panel
2. Right click on Q1 2015 time frame
3. Choose "Exclude filter"</t>
  </si>
  <si>
    <t>1. Q1 2015 filter is now excluded
2. hyphen (minus) icon appears on the corresponding bar
3. Q1 2015 tag becomes pink on the first panel, second panel, sidebar and searchbar (2015 needs to be expanded in order to verify this)</t>
  </si>
  <si>
    <t>Previous name:
TF_10.15</t>
  </si>
  <si>
    <t>TF_10.20</t>
  </si>
  <si>
    <t>4.d.ii
6.d
10</t>
  </si>
  <si>
    <t>Verify that the 3 adjacent quarter filters wll result in 3 individual filter instead of 1 range</t>
  </si>
  <si>
    <t xml:space="preserve">1. Open time filter side panel
2. Include Q1 Q2 Q3 of 2015. 
</t>
  </si>
  <si>
    <t>1. 3 filters: Q1 2015, Q2 2015, Q3 2015 should be included 
2. Checkmark icon appears on all corresponding bars
3. Q1 2015, Q2 2015, Q3 2015 tags become blue on the first panel, second panel, sidebar and searchbar (2015 needs to be expanded in order to verify this)</t>
  </si>
  <si>
    <t>Previous name:
TF_10.16</t>
  </si>
  <si>
    <t>TF_10.21</t>
  </si>
  <si>
    <t>Verify that the tooltip created by the right click on a time period on the vertical histogram disappears if the user left clicks elsewhere on the screen.</t>
  </si>
  <si>
    <t>1. Open time filter side panel
2. Right click on Q1 2015 time frame and wait for the tooltip to appear
3. Left click somewhere else on the screen</t>
  </si>
  <si>
    <t>The tooltip disappears.</t>
  </si>
  <si>
    <t>Previous name:
TF_10.17</t>
  </si>
  <si>
    <t>TF_10.22</t>
  </si>
  <si>
    <t>P2BN-3029</t>
  </si>
  <si>
    <t>Buttons: Case Count and Entity Count</t>
  </si>
  <si>
    <t>Verify that the user is able to see two buttons: Case Count and Entity Count.</t>
  </si>
  <si>
    <t xml:space="preserve">1. Open time filter side panel
</t>
  </si>
  <si>
    <t>User should be able to see the two buttons: Case Count and Entity Count, on the top left corner of the histogram</t>
  </si>
  <si>
    <t>Previous name:
TF_10.18</t>
  </si>
  <si>
    <t>TF_10.23</t>
  </si>
  <si>
    <t>Tooltip for button: Case Count</t>
  </si>
  <si>
    <t>Verify that the user is able to see a tooltip for button: Case Count</t>
  </si>
  <si>
    <t>1. Open time filter side panel
2. Hover over Case Count button on the third panel of the histogram
3. Hover away from the button Case Count</t>
  </si>
  <si>
    <t>After step 2:
 - user should be able to see a tooltip displaying: "Show summary of the Case Count by quarter"
After step 3:
 - the tooltip should disappear</t>
  </si>
  <si>
    <t>Previous name:
TF_10.19</t>
  </si>
  <si>
    <t>TF_10.24</t>
  </si>
  <si>
    <t>Tooltip for button: Entity Count</t>
  </si>
  <si>
    <t>Verify that the user is able to see a tooltip for button: Entity Count</t>
  </si>
  <si>
    <t>1. Open time filter side panel
2. Hover over Entity Count button on the third panel of the histogram
3. Hover away from the button Entity Count</t>
  </si>
  <si>
    <t>After step 2:
 - user should be able to see a tooltip displaying: "Show summary of the Entity Count by quarter"
After step 3:
 - the tooltip should disappear</t>
  </si>
  <si>
    <t>Previous name:
TF_10.20</t>
  </si>
  <si>
    <t>Navigating Time Filter Options</t>
  </si>
  <si>
    <t>Verify that the user can expand the Time Filter from the sidenav.</t>
  </si>
  <si>
    <t>1. User hovers over the sidenav to reveal the panel.
2. User clicks on the arrow next to "Time"</t>
  </si>
  <si>
    <t>The Time Filter expands and the user is met with the vertical histogram on the right side of the screen. The vertical histogram represents the available time range from the earliest available time on top to the latest available time (present time) at the bottom.</t>
  </si>
  <si>
    <t>Verify that the user can close the Time Filter from the sidenav.</t>
  </si>
  <si>
    <t>The Time Filter closes.</t>
  </si>
  <si>
    <t>Verify that the user can hide the active Time Filter(s) on the left sidenav panel.</t>
  </si>
  <si>
    <t>User must hover over the sidenav and have active filters.</t>
  </si>
  <si>
    <t>1. User clicks the word "Time" on the left sidenav panel in order to hide the active filters.</t>
  </si>
  <si>
    <t>The sidenav panel no longer shows the active Time Filter(s).</t>
  </si>
  <si>
    <t>Verify that the user can show the active Time Filter(s) on the left sidenav panel.</t>
  </si>
  <si>
    <t>User must hover over the sidenav and must have already done TF_1.3.</t>
  </si>
  <si>
    <t>1. User clicks the word "Time" on the left sidenav panel in order to show the active filters.</t>
  </si>
  <si>
    <t>The sidenav panel now shows the active Time Filter(s) in alphabetical order.</t>
  </si>
  <si>
    <t>Verify can remove filters from the sidenav while in all views.</t>
  </si>
  <si>
    <t>User must hover over the sidenav, already have applied filters, and have the active filters showing on the sidenav.</t>
  </si>
  <si>
    <t>1. User clicks on the small 'x' next to each filter to remove each one.</t>
  </si>
  <si>
    <t>The specified filters are removed and the change is reflected in the current view.</t>
  </si>
  <si>
    <t>User can see the number of Time filters currently applied.</t>
  </si>
  <si>
    <t>User must hover over the sidenav and already have applied filters.</t>
  </si>
  <si>
    <t>1. User observes "Time" label.</t>
  </si>
  <si>
    <t>The number of active Time filters are displayed in a textbox next to the expansion button.</t>
  </si>
  <si>
    <t>Time Filter Options</t>
  </si>
  <si>
    <t>Verify that user is able to apply changes to the Time Filter.</t>
  </si>
  <si>
    <t>User must have followed preconditions and steps for TF_1.1 and there must be changes to apply.</t>
  </si>
  <si>
    <t>1. User clicks "Apply".</t>
  </si>
  <si>
    <t>Applied changes are reflected in the view.</t>
  </si>
  <si>
    <t>Verify that the user can cancel from the Time Filter expansion and return to the current view.</t>
  </si>
  <si>
    <t>1. User clicks on "Cancel" from the expanded Time Filter.</t>
  </si>
  <si>
    <t>The Time Filter closes and the user returns to the view.</t>
  </si>
  <si>
    <t>Verify that user is able to remove filters by clicking the small 'x' to the right of each Included or Excluded tag.</t>
  </si>
  <si>
    <t>TF_1.1 must have already been done and there must be included and/or excluded filters.</t>
  </si>
  <si>
    <t>The specified filters are removed and the change is reflected in the current view based on whether or not each was applied already.</t>
  </si>
  <si>
    <t>Verify that user is able to toggle filters in the Time Filter.</t>
  </si>
  <si>
    <t>1. User clicks on all desired filters to toggle.</t>
  </si>
  <si>
    <t>Clicked filters become bold and darker blue to indicate that they are toggled.</t>
  </si>
  <si>
    <t>Verify that the user can select a date to search from.</t>
  </si>
  <si>
    <t>1. User clicks to open the From Month.
2. User selects a From Month.
3. User clicks to open the From Year.
4. User selects a From Year.</t>
  </si>
  <si>
    <t>The From Date is now set.</t>
  </si>
  <si>
    <t>TF_2.6</t>
  </si>
  <si>
    <t>Verify that the user can select a date to search to.</t>
  </si>
  <si>
    <t>1. User clicks to open the To Month.
2. User selects a To Month.
3. User clicks to open the To Year.
4. User selects a To Year.</t>
  </si>
  <si>
    <t>The To Date is now set.</t>
  </si>
  <si>
    <t>TF_2.7</t>
  </si>
  <si>
    <t>Verify that the user can include a filter based on the current selected time frame.</t>
  </si>
  <si>
    <t>User must have followed preconditions and steps for TF_2.5 and TF_2.6.</t>
  </si>
  <si>
    <t>1. User clicks on "Include Filter" under the Time Frame.</t>
  </si>
  <si>
    <t>The filter is included.</t>
  </si>
  <si>
    <t>TF_2.8</t>
  </si>
  <si>
    <t>Verify that the user can exclude a filter based on the current selected time frame.</t>
  </si>
  <si>
    <t>1. User clicks on "Exclude Filter" under the Time Frame.</t>
  </si>
  <si>
    <t>The filter is excluded.</t>
  </si>
  <si>
    <t>TF_2.9</t>
  </si>
  <si>
    <t>Verify that the user is given the appropriate error message when attempting to add an exclude filter that is encompassed by an include filter.</t>
  </si>
  <si>
    <t>User must already have applied at least one applied include filter must have followed preconditions and steps for TF_1.1.</t>
  </si>
  <si>
    <t>1. User excludes a filter that is already covered by an existing include filter.</t>
  </si>
  <si>
    <t>The user should get a message saying "Filter overridden by other choices you've made.".</t>
  </si>
  <si>
    <t>This interaction can only happen between included and excluded filters where one filter completely encompasses the other.</t>
  </si>
  <si>
    <t>TF_2.10</t>
  </si>
  <si>
    <t>Verify that the user is given the appropriate error message when attempting to add an include filter that is encompassed by an exclude filter.</t>
  </si>
  <si>
    <t>User must already have applied at least one applied exclude filter and must have followed preconditions and steps for TF_1.1.</t>
  </si>
  <si>
    <t>1. User includes a filter that is already covered by an existing exclude filter.</t>
  </si>
  <si>
    <t>TF_2.11</t>
  </si>
  <si>
    <t>Verify that the user can search for a time frame by year, quarter, and month.</t>
  </si>
  <si>
    <t>1. User clicks into the search box.
2. User enters a valid search term.</t>
  </si>
  <si>
    <t>User has all matching available results displayed.</t>
  </si>
  <si>
    <t>TF_2.12</t>
  </si>
  <si>
    <t>1. User clicks into the search box.
2. User enters an invalid search term.</t>
  </si>
  <si>
    <t>An error message is displayed saying “No matching time found.”.</t>
  </si>
  <si>
    <t>TF_2.13</t>
  </si>
  <si>
    <t>Verify that the user can include the time filter directly from the search box.</t>
  </si>
  <si>
    <t>User must have followed preconditions and steps for TF_2.11.</t>
  </si>
  <si>
    <t>1. User hovers the mouse over the filter.
2. User clicks the Include Filter button that is shown.</t>
  </si>
  <si>
    <t>TF_2.14</t>
  </si>
  <si>
    <t>Verify that the user can exclude the time filter directly from the search box.</t>
  </si>
  <si>
    <t>1. User hovers the mouse over the filter.
2. User clicks the Exclude Filter button that is shown.</t>
  </si>
  <si>
    <t>TF_2.15</t>
  </si>
  <si>
    <t>Verify that the user cannot add the same time frame multiple times.</t>
  </si>
  <si>
    <t>User must have already added a time frame to attempt to duplicate.</t>
  </si>
  <si>
    <t>1. User selects a time frame that exactly matches that of the existing time frame. 
2. User attempts to either include or exclude the filter.</t>
  </si>
  <si>
    <t>The filter should show only once as either an included or excluded filter.</t>
  </si>
  <si>
    <t>If the selected time range exists already, the filter is only added once under the Applied filters section.</t>
  </si>
  <si>
    <t>TF_2.16</t>
  </si>
  <si>
    <t>Verify that the user cannot include a start date past the end date or an end date before the start date.</t>
  </si>
  <si>
    <t>1. User selects a start date that is after the end date or an end date that is before the start date.
2. User attempts to either include or exclude the filter.</t>
  </si>
  <si>
    <t>The respective picker field is highlighted in red.</t>
  </si>
  <si>
    <t>The end time cannot be the same as or prior to the start time. If false, the respective picker field is highlighted in red.</t>
  </si>
  <si>
    <t>TF_2.17</t>
  </si>
  <si>
    <t>User is able to clear all filters with the use of one button.</t>
  </si>
  <si>
    <t>User must have applied multiple filters.</t>
  </si>
  <si>
    <t>1. User clicks the "x" button next to the Include or Exclude Filters titles.</t>
  </si>
  <si>
    <t>User is prompted with a popup asking if the user is sure they want to remove the filters. Confirmation and cancelation are represented with a check and and "x" respectively.</t>
  </si>
  <si>
    <t>TF_2.18</t>
  </si>
  <si>
    <t>User is able to confirm they want to remove all filters from a selected section.</t>
  </si>
  <si>
    <t>Follow preconditions and steps for TF_2.17</t>
  </si>
  <si>
    <t>1. User clicks the checkmark icon.</t>
  </si>
  <si>
    <t>Filters from selected section are cleared.</t>
  </si>
  <si>
    <t>TF_2.19</t>
  </si>
  <si>
    <t>User is able to cancel removing all filters from a selected section.</t>
  </si>
  <si>
    <t>1. User clicks the "x" icon.</t>
  </si>
  <si>
    <t>Filters from selected section are not changed.</t>
  </si>
  <si>
    <t>TF_2.20</t>
  </si>
  <si>
    <t>Entity Filter Options</t>
  </si>
  <si>
    <t>Verify that pressing enter or clicking the search icon while searching for filters returns all matching results as selectable tags.</t>
  </si>
  <si>
    <t>1. User presses enter or clicks the search icon.</t>
  </si>
  <si>
    <t>User gets a list of matching results.</t>
  </si>
  <si>
    <t>TF_2.21</t>
  </si>
  <si>
    <t>Verify that pressing enter or clicking the search icon returns nothing when searching with invalid text.</t>
  </si>
  <si>
    <t>User is given no results.</t>
  </si>
  <si>
    <t>Right Click Time Filter Interactions.</t>
  </si>
  <si>
    <t>Verify that the user can right click a tag and have the tooltip pop up.</t>
  </si>
  <si>
    <t xml:space="preserve">1. User right clicks on a showing tag. </t>
  </si>
  <si>
    <t>The tooltip pops up.</t>
  </si>
  <si>
    <t>Verify that user is able to include selected filters</t>
  </si>
  <si>
    <t>User must have followed preconditions and steps for TF_3.1 and must have already toggled the desired filters.</t>
  </si>
  <si>
    <t>1. User right clicks on a toggled filter.
2. User clicks "include filter".</t>
  </si>
  <si>
    <t>The chosen filters are now included.</t>
  </si>
  <si>
    <t>Verify that user is able to exclude selected filters.</t>
  </si>
  <si>
    <t>The chosen filters are now excluded.</t>
  </si>
  <si>
    <t>Verify that the user can expand a Time Filter.</t>
  </si>
  <si>
    <t>User must have followed preconditions and steps for TF_3.1.</t>
  </si>
  <si>
    <t>1. User expands the Time Filter side panel.
2. User expands a chosen Time Filter.</t>
  </si>
  <si>
    <t>The chosen Time Filter is expanded.</t>
  </si>
  <si>
    <t>Verify that the user can collapse the shown Time Filters and return to the top most level of Time Filters.</t>
  </si>
  <si>
    <t>User must have followed preconditions and steps for TF_3.4.</t>
  </si>
  <si>
    <t>1. User collapses the already expanded Time Filters.</t>
  </si>
  <si>
    <t>The expanded Time Filters are collapsed.</t>
  </si>
  <si>
    <t>Verify that the tooltip created by the right click on a tag disappears if the user left clicks elsewhere on the screen.</t>
  </si>
  <si>
    <t>TF_4.1</t>
  </si>
  <si>
    <t>Verify that the user is able to click on a Year/Quarter/Month and drag and drop through a time range on each of the respective Year/Quarter/Month vertical axis.</t>
  </si>
  <si>
    <t>The User must have followed preconditions and steps for TF_1.1.</t>
  </si>
  <si>
    <t>1. The user clicks a Year/Quarter/Month.
2. User drags and drops the the selected time frame though a time range on its respective axis.</t>
  </si>
  <si>
    <t>The user has successfully moved the selected time frame onto an axis.</t>
  </si>
  <si>
    <t>1. User clicks a specific time point.
2. User drags the point and drops at the desired endpoint.</t>
  </si>
  <si>
    <t>The time frame specified by the start and end point is now selected.</t>
  </si>
  <si>
    <t>Unsure if the user story is describing the same thing as in TF_4.1.</t>
  </si>
  <si>
    <t>1. User scrolls up and/or down.</t>
  </si>
  <si>
    <t>User is able to view the entirety of the time ranges.</t>
  </si>
  <si>
    <t>User must have followed preconditions and steps for TF_1.1 and have a time range that requires multiple pages.</t>
  </si>
  <si>
    <t>User is take to a previous chronological time range.</t>
  </si>
  <si>
    <t>User is able to click the "down" arrow to go to the next following Years/Quarters/Months.</t>
  </si>
  <si>
    <t>User is take to a following chronological time range.</t>
  </si>
  <si>
    <t>User must have followed preconditions and steps for TF_1.1 and case count must be used as the horizontal bar representation.</t>
  </si>
  <si>
    <t>1. User clicks the entity count icon on the vertical histogram.</t>
  </si>
  <si>
    <t>User is now using the entity count as the horizontal bar representation.</t>
  </si>
  <si>
    <t>The default is case count.</t>
  </si>
  <si>
    <t>User must have followed preconditions and steps for TF_1.1 and entity count must be used as the horizontal bar representation.</t>
  </si>
  <si>
    <t>1. User clicks the case count icon on the vertical histogram.</t>
  </si>
  <si>
    <t>User is now using the case count as the horizontal bar representation.</t>
  </si>
  <si>
    <t>TF_4.8</t>
  </si>
  <si>
    <t>Verify that the user is able to hover over each horizontal bar and see the vertical line and respective case/Entity count value on the horizontal x-axis.</t>
  </si>
  <si>
    <t xml:space="preserve">1. User hovers over a horizontal bar. </t>
  </si>
  <si>
    <t>User can now view the vertical line and respective case/Entity count value on the horizontal x-axis.</t>
  </si>
  <si>
    <t>1. The user right clicks on a time frame from the time frame visualization on the right side of the screen.</t>
  </si>
  <si>
    <t>TF_5.2</t>
  </si>
  <si>
    <t>User must have followed preconditions and steps for TF_5.1.</t>
  </si>
  <si>
    <t>1. User clicks "exclude filter".</t>
  </si>
  <si>
    <t>TF_5.4</t>
  </si>
  <si>
    <t>Verify that the user can expand a Time Filter from the vertical histogram.</t>
  </si>
  <si>
    <t>1. User expands a chosen Time Filter.</t>
  </si>
  <si>
    <t>TF_5.5</t>
  </si>
  <si>
    <t>Verify that the user can collapse the shown Time Filters from the vertical histogram and return to the top most level of Time Filters.</t>
  </si>
  <si>
    <t>TF_7.1</t>
  </si>
  <si>
    <t>User is presented with the view that matches the applied datasets.</t>
  </si>
  <si>
    <t>Follow preconditions and steps for TF_1.1</t>
  </si>
  <si>
    <t>By clicking on the icon/title, the user is able to see the currently active and overlapping applied filters expanding downward
By selecting the “x” button, the user is able to remove the existing filters directly including the Exclude filters.
The removal of a filter reflects on the Time filter count if needed and the expansion on the right side.
Next to the Time title, there is a total number of currently active time filters including the “Exclude filters” but not the overlapping sub-categories.
The time format of the date filter is as follows:
Specific Year in the format of [YYYY]
Specific Month in the format of [MTH YYYY] where MTH is a 3-letter abbreviation of the Month (except in month picker and the search dropdown list where full month are displayed)
Specific Quarter in the format of [QN YYYYY] where QN is a quarter number.
Time range:
It can be a combination of different types of time range like “[QN YYYY] - [YYYY]”, “[MTH YYYY]-[MTH YYYY]”, “YYYY-YYYY”, and “[QN YYYY]-[QN YYYY]”.</t>
  </si>
  <si>
    <t>Under the “Time Frame” section, there is a time range dropdown selector contains the start time (From) and end time (To) input fields where each time range has a Year and Month dropdown picker:
Month/Quarter picker
This drop-down list contains options of 12 months from January to December (display full month name), 4 quarters from Q1 to Q4, and a hyphen for non-selection.
The unavailable months or quarters are grayed out (inactive) depending on the year selection and the underlying datasets.
Year picker:
This drop-down list contains all the available years based on the underlying datasets.
By default, the “Earliest available” and “Latest available” checkboxes are selected when the user revisits the time setting.
For the start time “from”, the Month/Quarter is set to the earliest available month and the Year is set to the earliest available year based on the underlying datasets.
For the end time “to”, the Month is set to the latest available month and the Year is set to the latest available year based on the underlying datasets.
Once the user changes the default time range to other time range, the respective radio should be unselected.
Once the user updates the default time range to the default time range, the respective radio is selected respectively.</t>
  </si>
  <si>
    <t>By default, the user can see the available state tags with the breadcrumb “Time” beneath the search box.</t>
  </si>
  <si>
    <t>User should be able to see the available Time tags.</t>
  </si>
  <si>
    <t>Below the search box, there is a breadcrumb indicating the Time hierarchy above the time tag selector.
The trail can be “ Years &gt;&gt; specific Year” with the highest level first and the level on the left of the greater-than sign is always one level higher than the one to its right.
Each level has a text link to go back to the stated level.</t>
  </si>
  <si>
    <t>User is presented with the vertical histogram view that matches the applied datasets.</t>
  </si>
  <si>
    <t>On the rightmost of the page, the user is able to see a vertical histogram selection.
By default, all the bars are highlighted in full colors based on the underlying datasets. 
There is a vertical histogram representing the available time range from the earliest available time on top to the latest available time (the present time) at the bottom based on the underlying datasets and filters as shown in the mockup.
Each horizontal bar represents the case count for the respective week for the month.
The X-axis represents the volume of the case count of the week for the month.
The Y-axis represents the time in Month, Quarter, and Year in the format of [MTH], [QN], [YYYY].</t>
  </si>
  <si>
    <t>The active time filters are sorted based on reverse chronological order.</t>
  </si>
  <si>
    <t>Time filters must have already been applied and the active filters should be showing from the sidenav.</t>
  </si>
  <si>
    <t>1. Observe.</t>
  </si>
  <si>
    <t>The searched time filters are sorted based on reverse chronological order.</t>
  </si>
  <si>
    <t>1. User clicks into the search box.
2. User enters text to search. 
3. Observe.</t>
  </si>
  <si>
    <t>The time filter tags are sorted based on reverse chronological order.</t>
  </si>
  <si>
    <t>STORY ID</t>
  </si>
  <si>
    <t>VD_1 View Creation</t>
  </si>
  <si>
    <t>VD_1.1</t>
  </si>
  <si>
    <t>View Creation</t>
  </si>
  <si>
    <t>User is able to create a view creation card using the top "+" icon. The view can also have a long name and be displayed correctly.</t>
  </si>
  <si>
    <t>User must be in the landing page.</t>
  </si>
  <si>
    <t xml:space="preserve">1. Click the "+" icon at the top of the landing page.
2. User enters a valid name for the view with over 50 characters. (example "This is an example of a name with fifty characters")
3. User clicks the blue checkmark.
</t>
  </si>
  <si>
    <t>After step 1:
-User is presented with a blank creation view card with the textbox as the active element, ready to receive keyboard input. Other areas are grayed out and inactive.
After step 3:
-The newly created view is now at the top of the list of view cards. The name should be wrapped into two lines. If using the example name, then the view should show:
"This is an example of a name wi
th fifty characters"</t>
  </si>
  <si>
    <t>VD_1.2</t>
  </si>
  <si>
    <t>User is able to create a view creation card using the bottom "+" icon on the view creation card.</t>
  </si>
  <si>
    <t>1. Click the "+" icon at the bottom of the landing page.
2. User enters a valid name for the view.
3. User clicks the blue checkmark.</t>
  </si>
  <si>
    <t>After step 1:
-User is presented with a blank creation view card with the textbox as the active element, ready to receive keyboard input. Other areas are grayed out and inactive.
After step 3:
-The newly created view is now at the top of the list of view cards.</t>
  </si>
  <si>
    <t>The owner and the created date are automatically generated.</t>
  </si>
  <si>
    <t>VD_1.3</t>
  </si>
  <si>
    <t>User is not able to create a view with the same name as another view.</t>
  </si>
  <si>
    <t>Follow preconditions and steps for VD_1.1 or VD_1.2</t>
  </si>
  <si>
    <t>1. Record the name of an existing view.
2. Input the recorded name into view creation textbox.
3. Click the submit "check" icon.</t>
  </si>
  <si>
    <t>After step 3:
-The user will be presented with an error message that informs them that the name they have chosen already exists within the view list.
-The text turns red.</t>
  </si>
  <si>
    <t xml:space="preserve">P2QA; Win 10; Chrome:Text does not turn red as specified. </t>
  </si>
  <si>
    <t>VD_1.4</t>
  </si>
  <si>
    <t>User is not able to create a view with no name.</t>
  </si>
  <si>
    <t>1. Click the submit "check" icon to ensure that it is not interactable.
2. User enters no name or space characters into the textbox.
3. Click the submit "check" icon.</t>
  </si>
  <si>
    <t>After step 1: Nothing should happen.
After step 3: The confirm checkmark will remain grayed out and not interactable until there is some text.</t>
  </si>
  <si>
    <t>VD_1.5</t>
  </si>
  <si>
    <t>User is able to cancel a view creation.</t>
  </si>
  <si>
    <t>1. Click the "x" icon.</t>
  </si>
  <si>
    <t>User is returned to the previous page they were on with no changes being made to the view list. The confirmation check and “x” exit buttons replace the copy and delete buttons (inactive).</t>
  </si>
  <si>
    <t>P2QA; Win 10; Chrome</t>
  </si>
  <si>
    <t>VD_1.6</t>
  </si>
  <si>
    <t xml:space="preserve">Verify that the user is met with the same outcome as described in the User Stores when getting an error at view creation. </t>
  </si>
  <si>
    <t>User must be on the landing/view-list page.</t>
  </si>
  <si>
    <t>1. User enters the view list page.
2. User clicks the "+" to create a new view. 
3. User types in an invalid name (either blank or duplicate).
4. User clicks on the checkmark. 
5. Observe.
6. User clicks into the textbox and begins typing a new view name.
7. Observe.</t>
  </si>
  <si>
    <t>The error should be shown when the user clicks on the checkmark confirmation. 
When the user begins typing a new view name, the error message should disappear.</t>
  </si>
  <si>
    <t>Passed</t>
  </si>
  <si>
    <t>VD_1.7</t>
  </si>
  <si>
    <t>User is unable to interact with other views while creating a view.</t>
  </si>
  <si>
    <t>1. Click on other views outside of the view creation textbox.
2. User clicks the P2 Logo to soft reset the page.</t>
  </si>
  <si>
    <t>After step 1: 
-Nothing should happen because other views are not interactable. 
After step 2:
-As soon as the user clicks the P2 Logo, the page should be soft reset and the user will be on the default landing page normally.</t>
  </si>
  <si>
    <t>VD_1.8</t>
  </si>
  <si>
    <t>Make sure that when creating a new view, the existing views keep their name and capitalization.</t>
  </si>
  <si>
    <t>Existing views should keep their original capitalization.</t>
  </si>
  <si>
    <t>This has been fixed.</t>
  </si>
  <si>
    <t>VD_2 View Cloning</t>
  </si>
  <si>
    <t>VD_2.1</t>
  </si>
  <si>
    <t>View Cloning</t>
  </si>
  <si>
    <t>User is able to create a cloned view card prompt.</t>
  </si>
  <si>
    <t>User must be in the landing page with at least one view card existing.</t>
  </si>
  <si>
    <t>1. Click the "clone view" icon on any view card in the view list.</t>
  </si>
  <si>
    <t>User is presented with a view card prompt that is similar to the creation view card, however has the datasets and properties of the cloned view card. All other view cards are grayed out.</t>
  </si>
  <si>
    <t>When a user has view-only access, the user can clone the view and becomes the owner with full permissions. This should be covered by this.</t>
  </si>
  <si>
    <t>VD_2.2</t>
  </si>
  <si>
    <t>User is able to clone a view using the "clone view" icon on a view card.</t>
  </si>
  <si>
    <t>Follow preconditions and steps for VD_2.1</t>
  </si>
  <si>
    <t>1. Input a unique name into the textbox.
2. Click the submit "check" icon.</t>
  </si>
  <si>
    <t>User is returned to the view dashboard with the cloned viewcard being present at the top with the name the user had input. The new view will have all the datasets and filters that were applied in the original view applied to the cloned view. The thumbnail will match the original view as well.</t>
  </si>
  <si>
    <t>VD_2.3</t>
  </si>
  <si>
    <t>User is not able to clone a view using the name of another view.</t>
  </si>
  <si>
    <t>1. Input the name of the cloned view into the textbox.
2. Click the submit "check" icon.</t>
  </si>
  <si>
    <t>As soon as the user clicks the checkmark, they will be presented with an error message that informs them that the name they have chosen already exists within the view list.</t>
  </si>
  <si>
    <t>VD_2.4</t>
  </si>
  <si>
    <t>User is not able to clone a view with no name.</t>
  </si>
  <si>
    <t>1. Input a no name into the textbox.
2. Click the submit "check" icon.</t>
  </si>
  <si>
    <t>Nothing should happen.</t>
  </si>
  <si>
    <t>P2QA; Win 10; Chrome: Check box is not interactable when nothing is inputted in the name textbox</t>
  </si>
  <si>
    <t>VD_2.5</t>
  </si>
  <si>
    <t>User is not able to interact with any other view while cloning a view.</t>
  </si>
  <si>
    <t>1. Click on buttons in other view cards.</t>
  </si>
  <si>
    <t>While cloning a view, the user has the other view cards grayed out and inactive. No clicks will register until the view cloning card is handled.</t>
  </si>
  <si>
    <t>VD_2.6</t>
  </si>
  <si>
    <t>User is able to cancel the cloning of a view.</t>
  </si>
  <si>
    <t>1. Click on the cancel "x" icon.</t>
  </si>
  <si>
    <t>The user is returned to the previous page they were working with. This can be either the default landing page or the search results page.</t>
  </si>
  <si>
    <t>VD_2.7</t>
  </si>
  <si>
    <t>View Cloning - Bug Check</t>
  </si>
  <si>
    <t>Verify that the user can clone a view and then immediately delete the view. There used to be a bug that caused the page to become unresponsive after doing this.</t>
  </si>
  <si>
    <t>Follow preconditions and steps for VD_2.2.</t>
  </si>
  <si>
    <t>1. Click on the delete icon for the newly cloned view.</t>
  </si>
  <si>
    <t>The user can delete the view.</t>
  </si>
  <si>
    <t xml:space="preserve">Deleted with no issues. </t>
  </si>
  <si>
    <t>VD_3 View Editing</t>
  </si>
  <si>
    <t>VD_3.1</t>
  </si>
  <si>
    <t>View Editing</t>
  </si>
  <si>
    <t>User is able to open the view edit card.</t>
  </si>
  <si>
    <t>1. Click the "pencil" icon on an existing view card.</t>
  </si>
  <si>
    <t>The card the user is interacting with is replaced by a view edit card where the user is able to interact with the textbox of the chosen view card.</t>
  </si>
  <si>
    <t>VD_3.2</t>
  </si>
  <si>
    <t>User is able to change the name of an existing view.</t>
  </si>
  <si>
    <t>Follow preconditions and steps for VD_3.1</t>
  </si>
  <si>
    <t>1. Click submit "check" icon.
2. Input a unique name into the textbox.
3. Click submit "check" icon.</t>
  </si>
  <si>
    <t xml:space="preserve">After step 1:
-The user cannot interact with the grayed out checkmark when there has been no change made.
After step 3:
- The new name is saved on the view they changed. 
- User is returned to the view dashboard. </t>
  </si>
  <si>
    <t>VD_3.3</t>
  </si>
  <si>
    <t>View Editing_Bug check</t>
  </si>
  <si>
    <t>User is able to change the name of an existing view. This test checks to make sure that it is not a recurring issue.</t>
  </si>
  <si>
    <t>Follow preconditions and steps for VD_3.1 and make sure that there is no test called mmtest. If there is a view with the EXACT name "mmtest", delete it before starting this test.</t>
  </si>
  <si>
    <t>1. Delete a view "mmtest" and make sure there is no view name this.
2. Input the name "mmtest" into the textbox.
2. Click submit "check" icon.</t>
  </si>
  <si>
    <t xml:space="preserve">After step 2:
-The view is created. </t>
  </si>
  <si>
    <t>VD_3.4</t>
  </si>
  <si>
    <t>User is not able to change the name of an existing view to another view name that already exists.</t>
  </si>
  <si>
    <t>1. Record the name of an existing view.
2. Input the recorded name into the textbox.
3. Click the submit "check" icon.</t>
  </si>
  <si>
    <t>After step 3:
-As soon as the user clicks the checkmark, they will be presented with an error message saying "The view name already exists. Please choose another for your view.".</t>
  </si>
  <si>
    <t>VD_3.5</t>
  </si>
  <si>
    <t>User is able to cancel out of the view edit card.</t>
  </si>
  <si>
    <t>1. Click the cancel "x" icon.</t>
  </si>
  <si>
    <t>As soon as the user click the "x" icon, they are brought back to the page they were previously on.</t>
  </si>
  <si>
    <t>VD_3.6</t>
  </si>
  <si>
    <t>User is to not able to change the name of an existing view to nothing.</t>
  </si>
  <si>
    <t>1. Erase the existing name.
2. Click the submit/checkmark icon.</t>
  </si>
  <si>
    <t>As soon as the user clicks the checkmark, they will be presented with an error message that informs them that a name is required for any view.</t>
  </si>
  <si>
    <t>VD_3.7</t>
  </si>
  <si>
    <t>User is not able to view or edit a view that is outside of their access level.</t>
  </si>
  <si>
    <t>1. User views the landing page.</t>
  </si>
  <si>
    <t>The user should not be able to view or edit any view outside of their permission level (No access, View-only, Allow to delete).</t>
  </si>
  <si>
    <t>This should encompass that views are hidden for users without access.</t>
  </si>
  <si>
    <t>VD_3.8</t>
  </si>
  <si>
    <t>Verify that after editing a view name, the user can scroll up or down on the page.</t>
  </si>
  <si>
    <t>Follow preconditions and steps for VD_3.2.</t>
  </si>
  <si>
    <t>1. User attempts to scroll up and/or down.</t>
  </si>
  <si>
    <t xml:space="preserve">The user can scroll up or down normally. </t>
  </si>
  <si>
    <t>VD_4 View Deletion</t>
  </si>
  <si>
    <t>VD_4.1</t>
  </si>
  <si>
    <t>View Deletion</t>
  </si>
  <si>
    <t>User is able to open the deletion prompt.</t>
  </si>
  <si>
    <t>1. Click the "trash" icon on any existing view.</t>
  </si>
  <si>
    <t>As soon as the user clicks the "trash" icon, the card does a flip animation revealing the rest two buttons labeled confirm and cancel.</t>
  </si>
  <si>
    <t>VD_4.2</t>
  </si>
  <si>
    <t>User is able to delete a view.</t>
  </si>
  <si>
    <t>Follow preconditions and steps for VD_4.1</t>
  </si>
  <si>
    <t>1.Click the "trash" icon on any existing view.
2. Click the Confirm button.</t>
  </si>
  <si>
    <t>1. The selected view is deleted from the dashboard
2. The user is taken back to the view dashboard</t>
  </si>
  <si>
    <t>VD_4.3</t>
  </si>
  <si>
    <t>View Deletion + View Creation - Bug Check</t>
  </si>
  <si>
    <t>This is a bug check to make sure that the view creation "+" can be interacted with after deleting a view.</t>
  </si>
  <si>
    <t>Follow preconditions and steps for VD_4.2.</t>
  </si>
  <si>
    <t>1. User repeats VD_1.1.</t>
  </si>
  <si>
    <t>The expected result is the same as for VD_1.1.</t>
  </si>
  <si>
    <t>VD_4.4</t>
  </si>
  <si>
    <t>User is able to cancel the delete prompt.</t>
  </si>
  <si>
    <t>1.Click the Cancel button.</t>
  </si>
  <si>
    <t>As soon as the user clicks the cancel button, the card does a flip animation to return it to its original preview image.</t>
  </si>
  <si>
    <t>VD_4.5</t>
  </si>
  <si>
    <t xml:space="preserve">Verify that the delete prompt is shown and that other view cards are not interactable. </t>
  </si>
  <si>
    <t>1. Click on other actions on other views or the create a view "+" icon.</t>
  </si>
  <si>
    <t>Other view cards are not interactable.</t>
  </si>
  <si>
    <t>This has been fixed. This was a previously failed test.</t>
  </si>
  <si>
    <t>VD_5 Search</t>
  </si>
  <si>
    <t>VD_5.1</t>
  </si>
  <si>
    <t>Search Bar Interaction</t>
  </si>
  <si>
    <t>User is able search for an existing view.</t>
  </si>
  <si>
    <t>1. Record the name of an existing view in the view list.
2. Click the search bar at the top of the view list.
3. Input the recorded name into the search bar.</t>
  </si>
  <si>
    <t>After step 3:
-As the user starts typing the name of the view, the list will dynamically update results according to the text that is input, starting after the first character is input. 
-The list will be generated by matching the letters exactly to corresponding views or datasets. 
-After the whole name is input, only one view, or similar starting view name will be present in the view list.</t>
  </si>
  <si>
    <t>Search function works; however, results are updated after just one character is input.</t>
  </si>
  <si>
    <t>VD_5.2</t>
  </si>
  <si>
    <t>User is presented with the appropriate screen when searching for a view that does not exist.</t>
  </si>
  <si>
    <t>1. Click the search bar at the top of the view list.
2. Input a unique name that does not exist within the view list.</t>
  </si>
  <si>
    <t>After step 2:
-As the user starts typing, the list will dynamically update results after the first character is input. 
-Once the user inputs letters that differ from the existing views and datasets in the list, the user is presented with a screen that notifies the user that no views or datasets with the input text exist within the view list. 
-An error message saying "No matching Views or Datasets found" will appear.</t>
  </si>
  <si>
    <t>PIotr</t>
  </si>
  <si>
    <t>VD_5.3</t>
  </si>
  <si>
    <t>User is able to search for views with a specific dataset.</t>
  </si>
  <si>
    <t>User must be in the landing page with at least one view card existing with at least one dataset applied.</t>
  </si>
  <si>
    <t>1. Click the search bar at the top of the view list.
2. Input the name of a dataset that is applied in a view.</t>
  </si>
  <si>
    <t>After step 2:
-As the user starts typing the name of the view, the list will dynamically update results according to the text that is input, starting after the first character is input. 
-The list will be generated by matching the letters exactly to corresponding views or datasets. 
-After the whole name is input, all view containing the dataset are presented in the view list.</t>
  </si>
  <si>
    <t>function works; however, results are updated by any character in input even at the middle or the end of viev name.</t>
  </si>
  <si>
    <t>VD_5.4</t>
  </si>
  <si>
    <t>User is able to clear the search bar.</t>
  </si>
  <si>
    <t>Follow preconditions and steps for VD_5.1, VD_5.2, or VD_5.3</t>
  </si>
  <si>
    <t>1. Click the "x" icon located next to the magnifying glass in the search bar.</t>
  </si>
  <si>
    <t>As soon as the user clicks the icon, the search bar is cleared and the user is presented with the full list of views.</t>
  </si>
  <si>
    <t>VD_5.5</t>
  </si>
  <si>
    <t>User is able to create a view while in the search results page with at least one view being present.</t>
  </si>
  <si>
    <t xml:space="preserve">1. Search for a view by entering the first two or three characters in the name of an existing view into the text box at the top of the page. 
2. Click the "Create New View" button at the top of the screen. 
3. Enter a unique name for your new view. 
4. Click the small blue check icon on the right-hand side of the view card. </t>
  </si>
  <si>
    <t>As soon as the user confirms the new view creation, the new card is created and displayed on the top of the view list, the search is cleared, and the user is taken back to the default landing page.</t>
  </si>
  <si>
    <r>
      <rPr>
        <rFont val="arial,sans,sans-serif"/>
        <color rgb="FF000000"/>
      </rPr>
      <t>- searched view list for a string of letters
- clicked "Create New View" button
&gt; search cleared prior to entering a name for the new view or confirming the creation of a new view.
- named and created new view
&gt; taken back to landing with the new view on the top of the page.</t>
    </r>
    <r>
      <rPr>
        <rFont val="arial,sans,sans-serif"/>
        <b/>
        <color rgb="FF000000"/>
      </rPr>
      <t xml:space="preserve"> Edit Karolina:</t>
    </r>
    <r>
      <rPr>
        <rFont val="arial,sans,sans-serif"/>
        <color rgb="FF000000"/>
      </rPr>
      <t xml:space="preserve"> everything works as it should be</t>
    </r>
  </si>
  <si>
    <t>VD_5.6</t>
  </si>
  <si>
    <t>User is able to create a view while in the search results page with no views being present.</t>
  </si>
  <si>
    <t>1. Search for a view that doesn't exist by typing something silly, like "no views have this name," into the text box at the top of the page. 
2. Click the "Create New View" button at the top of the screen. 
3. Enter a unique name for your new view. 
4. Click the small blue check icon on the right-hand side of the view card.</t>
  </si>
  <si>
    <t>After step 2:
-As soon as the user confirms the new view creation, the new card is created and displayed on the top of the view list, the search is cleared, and the user is taken back to the default landing page.</t>
  </si>
  <si>
    <r>
      <rPr>
        <rFont val="arial,sans,sans-serif"/>
        <color rgb="FF000000"/>
      </rPr>
      <t xml:space="preserve">- searched view list for a string of letters
- clicked "Create New View" button
&gt; search cleared prior to entering a name for the new view or confirming the creation of a new view.
- named and created new view
&gt; taken back to landing with the new view on the top of the page. </t>
    </r>
    <r>
      <rPr>
        <rFont val="arial,sans,sans-serif"/>
        <b/>
        <color rgb="FF000000"/>
      </rPr>
      <t>Edit Karolina:</t>
    </r>
    <r>
      <rPr>
        <rFont val="arial,sans,sans-serif"/>
        <color rgb="FF000000"/>
      </rPr>
      <t xml:space="preserve"> everything works as it should be</t>
    </r>
  </si>
  <si>
    <t>VD_5.7</t>
  </si>
  <si>
    <t xml:space="preserve">When a user cancels the creation of a view from the search results, they are returned to the results page. </t>
  </si>
  <si>
    <t>1. Search for a view by entering the first two or three characters in the name of an existing view into the text box at the top of the page. 
2. Click the "Create New View" button at the top of the screen. 
3. Click the small red X icon on the right-hand side of the view card.</t>
  </si>
  <si>
    <t xml:space="preserve">After step 3:
 - User is returned to the search result page from Step 1.  </t>
  </si>
  <si>
    <r>
      <rPr/>
      <t xml:space="preserve">tested on p2qa   </t>
    </r>
    <r>
      <rPr>
        <b/>
      </rPr>
      <t>Edit Karolina:</t>
    </r>
    <r>
      <rPr/>
      <t xml:space="preserve"> tested on p2demo</t>
    </r>
  </si>
  <si>
    <t>VD_5.8</t>
  </si>
  <si>
    <t>User is able to clone a view when the search is on.</t>
  </si>
  <si>
    <t xml:space="preserve">1. Search for a view to clone by entering the first two or three characters in the name of an existing view into the text box at the top of the page. 
2. Click the "clone" button just above the trash can icon on any view card.
3. Enter a unique name for your new view. 
4. Click the small blue check icon on the right-hand side of the view card. </t>
  </si>
  <si>
    <t>The search is cleared and the user is taken back to the default landing page with the new cloned view present at the top of the view list.</t>
  </si>
  <si>
    <r>
      <rPr>
        <rFont val="arial,sans,sans-serif"/>
        <color rgb="FF000000"/>
      </rPr>
      <t xml:space="preserve">tested on p2qa   </t>
    </r>
    <r>
      <rPr>
        <rFont val="arial,sans,sans-serif"/>
        <b/>
        <color rgb="FF000000"/>
      </rPr>
      <t>Edit Karolina:</t>
    </r>
    <r>
      <rPr>
        <rFont val="arial,sans,sans-serif"/>
        <color rgb="FF000000"/>
      </rPr>
      <t xml:space="preserve"> tested on p2demo</t>
    </r>
  </si>
  <si>
    <t>VD_5.9</t>
  </si>
  <si>
    <t>User is able to edit a view while the search is on.</t>
  </si>
  <si>
    <t>1. Search for a view to edit by entering the first two or three characters in the name of an existing view into the text box at the top of the page.
2. Click the small pencil icon next to the name of a view. 
3. Input a unique name into the textbox.
4. Click submit "check" icon.</t>
  </si>
  <si>
    <t>The search is cleared and the user is taken back to the default landing page with the new name being applied to the view they were interacting with.</t>
  </si>
  <si>
    <t xml:space="preserve">Fail
</t>
  </si>
  <si>
    <t>P2BN-3283</t>
  </si>
  <si>
    <t>Although new view name was successfully applied, the search bar was not cleared and the user was not taken back to the default landing page.</t>
  </si>
  <si>
    <t>VD_5.10</t>
  </si>
  <si>
    <t>User is able to delete a view while the search is on.</t>
  </si>
  <si>
    <t>1. Search for a view to delete by entering the first two or three characters in the name of an existing view into the text box at the top of the page. 
2. Click the "trash" icon on any existing view.
3. Click the Confirm button.</t>
  </si>
  <si>
    <t>The user is kept in the search results page and is allowed to delete other views. If the view the user deleted was the only view in the search results page, the user is presented with only the "+ Create New View" card place holder.</t>
  </si>
  <si>
    <t>Actual results: the 3. steps is not possible because there is not confirm button, only trash button and nothing happend after clicking it</t>
  </si>
  <si>
    <t>VD_6 Accessing a View</t>
  </si>
  <si>
    <t>VD_6.1</t>
  </si>
  <si>
    <t>Accessing a View</t>
  </si>
  <si>
    <t>User is able to enter any view in the landing page.</t>
  </si>
  <si>
    <t>User must be in the landing page with at least one view existing.
Follow preconditions and steps for VD_1.1 or VD_1.2 if no view exists</t>
  </si>
  <si>
    <t>1.Click on any visible view card.</t>
  </si>
  <si>
    <t>As soon as the user clicks the view card, the user is loaded into a new page with the previously saved settings for that view. If the view is new or doesn't have any datasets applied, the user is presented with the default screen that tells the user to select a dataset.</t>
  </si>
  <si>
    <t>VD_6.2</t>
  </si>
  <si>
    <t>User is only able to see views shared with them.</t>
  </si>
  <si>
    <t>User must have logged into P2 site successfully and be at the landing page.</t>
  </si>
  <si>
    <t>User is presented with views that have specified permissions that allow the user to see them.</t>
  </si>
  <si>
    <t>VD_6.3</t>
  </si>
  <si>
    <t>User is able to interact with arrow on landing page (if applicable)</t>
  </si>
  <si>
    <t xml:space="preserve">Landing page must have more views than it can fit on screen for arrow to show. </t>
  </si>
  <si>
    <t>1. Scroll down to at least the second page
2. Blue “back to the top” up arrow button should appear
3. Click on blue arrow button</t>
  </si>
  <si>
    <t xml:space="preserve">The "back to the top" arrow button should appear when you scroll down past the first screen.
Once the user clicks on the blue arrow button, it should bring you back to the top of the page. 
When you're at the top of the page, the "back to the top" arrow button should disappear. </t>
  </si>
  <si>
    <t xml:space="preserve">Win 10, Chrome, 1080p: Arrow appeared when 10 view cards were present. </t>
  </si>
  <si>
    <t>VD_7 Default Visualizations</t>
  </si>
  <si>
    <t>VD_7.1</t>
  </si>
  <si>
    <t>Page Header Visualization/Interactions</t>
  </si>
  <si>
    <t>User is presented with a greeting message in the page header.</t>
  </si>
  <si>
    <t>User must have logged into P2 site successfully.</t>
  </si>
  <si>
    <t>The P2 icon is located at the top right, a greeting message with the user's name is located on the to right, and a hamburger menu with revealable options is also located at the top right.</t>
  </si>
  <si>
    <t>The P2 icon is located at the top LEFT, the rest is ok.</t>
  </si>
  <si>
    <t>VD_7.2</t>
  </si>
  <si>
    <t>Clicking the PreferredPartners icon soft resets the page.</t>
  </si>
  <si>
    <t>Follow preconditions and steps for VD_7.1.</t>
  </si>
  <si>
    <t>1. User clicks on the PrefferedPartners icon.</t>
  </si>
  <si>
    <t>The page soft resets.</t>
  </si>
  <si>
    <t>Page now reloads when clicking the logo at the landing page.</t>
  </si>
  <si>
    <t>VD_7.3</t>
  </si>
  <si>
    <t>Scrolling up and down lets the user see all remaining views.</t>
  </si>
  <si>
    <t>1. User scrolls up or down.</t>
  </si>
  <si>
    <t>User can see the remaining views displayed.</t>
  </si>
  <si>
    <t>The views are shown in reverse chronological order based on the created date.</t>
  </si>
  <si>
    <t>VD_7.4</t>
  </si>
  <si>
    <t>Verify that thumbnails match the dataset and view of each viewcard.</t>
  </si>
  <si>
    <t xml:space="preserve">1. User compares the thumbnail with a view by noting it the thumbnail and then entering the view.
2. The user repeats step 1 for at least 3 views. </t>
  </si>
  <si>
    <t>The view card's view and dataset should reflect what is seen in the thumbnail.</t>
  </si>
  <si>
    <t xml:space="preserve">There are only two unique thumbnails covering all existing views and they are not reflecting that is in the view. </t>
  </si>
  <si>
    <t>Undetermined.</t>
  </si>
  <si>
    <t>VD_7.5</t>
  </si>
  <si>
    <t>Verify that view names match the expected format.</t>
  </si>
  <si>
    <t>1. User compares the view's information with the criteria.</t>
  </si>
  <si>
    <t xml:space="preserve">The maximum characters displayed is 50 characters in the default view (1366*768). 
Owner (the username that creates the view)
The created date—MTH DD, YYYY where MTH is three-letter month abbreviations
Datasets—all the datasets that are selected for the respective View are displayed in alphabetical order. The maximum number of characters is 50. </t>
  </si>
  <si>
    <t>Win 10, Chrome: Reduced window size to very nearly 1366 * 768 (give or take a few pixels). 50 characters were allowed in the view name, and none were truncated once view name was saved. Data Set name is not displayed.</t>
  </si>
  <si>
    <t>VD_7.6</t>
  </si>
  <si>
    <t>There is a consistent standard placeholder View card visible at the end of the view list as shown in the mock-up.</t>
  </si>
  <si>
    <t>1. User views the placeholder view card.</t>
  </si>
  <si>
    <t>User views the placeholder view card.</t>
  </si>
  <si>
    <t>VD_8 Hamburger Menu</t>
  </si>
  <si>
    <t>VD_8.1</t>
  </si>
  <si>
    <t>Hamburger Menu</t>
  </si>
  <si>
    <t>User can open the main menu.</t>
  </si>
  <si>
    <t>User must be on the landing page or in a view.</t>
  </si>
  <si>
    <t>1. The user clicks on the expandable hamburger menu in the top right corner of the screen.</t>
  </si>
  <si>
    <t>The menu opens.</t>
  </si>
  <si>
    <t>VD_8.2</t>
  </si>
  <si>
    <t>User can close the main menu.</t>
  </si>
  <si>
    <t>User must have followed preconditions and steps for VI_4.1.</t>
  </si>
  <si>
    <t>1. The user clicks on the "x" in the top right corner of the menu.</t>
  </si>
  <si>
    <t>The menu closes.</t>
  </si>
  <si>
    <t>VD_8.3</t>
  </si>
  <si>
    <t>User can view the Documentation.</t>
  </si>
  <si>
    <t>1. The user clicks to view Documentation.</t>
  </si>
  <si>
    <t>The user is able to view the Documentation which opens up in another tab.</t>
  </si>
  <si>
    <t>VD_8.4</t>
  </si>
  <si>
    <t xml:space="preserve">User can Logout. </t>
  </si>
  <si>
    <t>1. User clicks on Logout.</t>
  </si>
  <si>
    <t>The user is logged out of P2 in all tabs and browser windows. If there is only the one tab or window, then the user is logged out of just that tab or window.</t>
  </si>
  <si>
    <t>VD_8.5</t>
  </si>
  <si>
    <t>User can Change Password.</t>
  </si>
  <si>
    <t>1. The user clicks to Change Password.</t>
  </si>
  <si>
    <t>The user is taken to a change password screen.</t>
  </si>
  <si>
    <t>VD_9.1</t>
  </si>
  <si>
    <t>P2BN-2161</t>
  </si>
  <si>
    <t>User is able to search by username(within organization/tenant).</t>
  </si>
  <si>
    <t>1. Record username.
2. Click the search bar at the top of the page.
3. Input recorded username into searchbox.</t>
  </si>
  <si>
    <t>After step 3:
User should see all views for this user.</t>
  </si>
  <si>
    <t>Patrycja</t>
  </si>
  <si>
    <t>P2BN-3119</t>
  </si>
  <si>
    <t>User is not able to search for another user's view by 'username'</t>
  </si>
  <si>
    <t>VD_9.2</t>
  </si>
  <si>
    <t>Default hint message in searchbox.</t>
  </si>
  <si>
    <t>1. Observe the searchbox</t>
  </si>
  <si>
    <r>
      <rPr>
        <rFont val="Arial"/>
      </rPr>
      <t>User should see
'</t>
    </r>
    <r>
      <rPr>
        <rFont val="Arial"/>
        <b/>
      </rPr>
      <t>Search by view, username or dataset.</t>
    </r>
    <r>
      <rPr>
        <rFont val="Arial"/>
      </rPr>
      <t>'
hint message in searchbox.</t>
    </r>
  </si>
  <si>
    <t>VD_9.3</t>
  </si>
  <si>
    <t>Message when there is no seach results.</t>
  </si>
  <si>
    <t>1. Search for non existing username.</t>
  </si>
  <si>
    <r>
      <rPr>
        <rFont val="Arial"/>
      </rPr>
      <t xml:space="preserve">After step 1:
User should see following message:
</t>
    </r>
    <r>
      <rPr>
        <rFont val="Arial"/>
        <b/>
      </rPr>
      <t>'No matching Views or datasets found</t>
    </r>
    <r>
      <rPr>
        <rFont val="Arial"/>
      </rPr>
      <t>'.</t>
    </r>
  </si>
  <si>
    <t>VD_9.4</t>
  </si>
  <si>
    <t>Clear button</t>
  </si>
  <si>
    <t>1. Type 'ca' in searchbox.</t>
  </si>
  <si>
    <r>
      <rPr>
        <rFont val="Arial"/>
      </rPr>
      <t xml:space="preserve">After step 1:
</t>
    </r>
    <r>
      <rPr>
        <rFont val="Arial"/>
        <b/>
      </rPr>
      <t>Clear button</t>
    </r>
    <r>
      <rPr>
        <rFont val="Arial"/>
      </rPr>
      <t xml:space="preserve"> should appear next to the magnifying glass icon.</t>
    </r>
  </si>
  <si>
    <t>VD_9.5</t>
  </si>
  <si>
    <t>1. Type 'ca' in searchbox.
2. Click on clear button in searchbox.</t>
  </si>
  <si>
    <t>After step 2:
Searchbox is cleared</t>
  </si>
  <si>
    <t>VD_9.6</t>
  </si>
  <si>
    <t>Filtering based on search keyword.</t>
  </si>
  <si>
    <t>1. Type 'ca' in searchbox.
2. Click on search button.</t>
  </si>
  <si>
    <t>After step 1:
Views should be filtered by 'ca' keywoard</t>
  </si>
  <si>
    <t>VD_9.7</t>
  </si>
  <si>
    <t>After step 2:
User should be at default landing page.</t>
  </si>
  <si>
    <t>VD_9.8</t>
  </si>
  <si>
    <t>1. Type '    ' in searchbox.(empty string)</t>
  </si>
  <si>
    <t>After step 1:
Nothing should change.</t>
  </si>
  <si>
    <t>VD_9.9</t>
  </si>
  <si>
    <t>Summary section</t>
  </si>
  <si>
    <t>Summary section visibility.</t>
  </si>
  <si>
    <r>
      <rPr>
        <rFont val="Arial"/>
      </rPr>
      <t xml:space="preserve">User should see Summary section on the upper right corner in following format:
</t>
    </r>
    <r>
      <rPr>
        <rFont val="Arial"/>
        <b/>
      </rPr>
      <t>[#] Total Views | [#] My Views</t>
    </r>
  </si>
  <si>
    <t>VD_9.10</t>
  </si>
  <si>
    <t>Summary section values.</t>
  </si>
  <si>
    <t>1. Count all views.</t>
  </si>
  <si>
    <t>Verify that number in Summary section is equal to counted views.</t>
  </si>
  <si>
    <t>VD_9.11</t>
  </si>
  <si>
    <t>1. Count views for logged in user.</t>
  </si>
  <si>
    <t>Graph View (GV)</t>
  </si>
  <si>
    <t>Test case Not Ready</t>
  </si>
  <si>
    <t>GV_1 General Visualization</t>
  </si>
  <si>
    <t>GV_1.1</t>
  </si>
  <si>
    <t>Default Visualization - with no Dataset</t>
  </si>
  <si>
    <t>User enters a new view with no dataset(s) applied.</t>
  </si>
  <si>
    <t>User must have entered into a new testing view where no changes have been saved/made.</t>
  </si>
  <si>
    <t>1. User observes</t>
  </si>
  <si>
    <t>Right side screen is displayed with the default image shown from the mockup. A message with a link embedded in "dataset" is also displayed to the user prompting them to select a dataset. The word "dataset(s)" is highlighted in blue.
-Other icons (besides the dataset and graph view) on the left sidebar panel are grayed out (inactive) when no dataset is selected as shown in the mockup. 
-When the sidenav is expanded, the user sees all the icons including “&gt;” and the [number] are grayed out.
-Other icons (besides the dataset and Map View) on the left sidebar panel are grayed out (inactive) when no dataset is selected
-Grouped nodes should show the layers beneath them so that it looks like stacked disks.</t>
  </si>
  <si>
    <t xml:space="preserve">Layers are not showing for grouped nodes. </t>
  </si>
  <si>
    <t>GV_1.2</t>
  </si>
  <si>
    <t>General Visualization - Default Market Share with dataset</t>
  </si>
  <si>
    <t>User is presented with a default view that displays the default market share graph view with grey lines.</t>
  </si>
  <si>
    <t>Follow preconditions and steps for GV_1.1
User must have entered into a new view where no dataset is applied.</t>
  </si>
  <si>
    <t>1. User clicks on the word "dataset(s)" which in highlighted in blue on the right side of the screen.
2. User selects "CA and NV" dataset.
3. User clicks apply.</t>
  </si>
  <si>
    <t xml:space="preserve"> By clicking on “dataset(s)” text link, the user is taken to the dataset panel directly.
After Step 3:
 Default market share graph is presented in greyscale to the user which represents the general discharge patterns of the hospitals networks to post acute facilities.
 -Hospital (261) Grouped node is shown at the left of the graph
 -Home Node is shown at the top right of the graph
 -SNF (18) Grouped node is shown below the Home node
 -HHA (8) Grouped node is shown below the SNF node
 -LTCH(1) Grouped node is shown below the HHA node
 -Default labels are listed below each node
- Legend should be have the correct icons and count based on the above.</t>
  </si>
  <si>
    <t>-If the active labels to be displayed are within 1-2 lines of text, the user sees the maximum of 15 nodes on the Graph.
-If the active labels are 3 lines of text, the user sees the maximum of 11 nodes.
-If the active labels are 4 lines of text, the user sees the maximum of 8 nodes.
-If the active labels are 5 lines of text, the user sees the maximum of 7 nodes.</t>
  </si>
  <si>
    <t>GV_1.3</t>
  </si>
  <si>
    <t>General Visualization - Market Share Connections</t>
  </si>
  <si>
    <t>The user is able to determine the case count relation of each node through visual reference.</t>
  </si>
  <si>
    <t>Follow preconditions and steps for GV_1.2 if no dataset is applied.
User must also be in Market Share graph view.</t>
  </si>
  <si>
    <t>1. User observes thickness of Hosp to Home connection in comparison to other nodes.</t>
  </si>
  <si>
    <t>- Connection for Hosp to Home is the thickest connection (701 case count), while the others should be noticeably smaller (18 for SNF, 8 for HHA, 1 for LTCH)
- The thickness of each connection/node should be in direct proportion to the case count volumes of the represented entity/service.
- Thickness is determined by largest and lowest case count.</t>
  </si>
  <si>
    <t>Thickness of each connection represents the case count now.</t>
  </si>
  <si>
    <t>GV_1.4</t>
  </si>
  <si>
    <t>General Visualization - Default Benchmark with dataset</t>
  </si>
  <si>
    <t>User is presented with the correct nodes when in benchmark graph view.</t>
  </si>
  <si>
    <t>Follow preconditions and steps for GV_1.2 if no dataset is applied.
User must also be in default Market Share graph view.</t>
  </si>
  <si>
    <t>1. Follow steps for GV_1.2 (if entering new view with no dataset applied)
2. Left click the 'Toggle'/Switch button next to the Benchmark option under the 'Options' subsection. (If sidenavigation panel is not seen, hover mouse over left side panel)</t>
  </si>
  <si>
    <t>After step 2:
Default benchmark graph is presented. By default, the graph displays the PAC entity nodes against Service Line nodes.
Left side content for 'CA and NV' dataset are: (in order)
 -Home node is located at the top left of the graph.
 -Grouped node SNF (18)
 -Grouped node HHA (8)
 -Grouped node LTCH (1)
Right side content for 'CA and NV' dataset are: (in order)
 -Other Medical
 -Cardiology
 -Orthopedics
 -Respiratory
 -Digestive
- Psychiatric
- Neurology
- Surgery
 -Grouped node Service Lines (14 more)</t>
  </si>
  <si>
    <t>GV_1.5</t>
  </si>
  <si>
    <t>General Visualization - Benchmark Connections</t>
  </si>
  <si>
    <t>The user is able to determine the benchmark relationship of a connection between two nodes based on its color.</t>
  </si>
  <si>
    <t xml:space="preserve">Dataset "CA and NV" is applied.
View: Graph View
Benchmark: On, set to:
Entity Type: Post-acute care
Measure: 90d episode cost ($)
Level of Aggregation: National
</t>
  </si>
  <si>
    <t>1. User observes color of Home to Other Medical connection in comparison to benchmark color scale.</t>
  </si>
  <si>
    <t>-The left side of the graph shows Home, SNF (18), HHA (8), and LTCH (1)
-The right side shows Other Medical, Cardiology, Orthopedics, Respiratory, Digestive, Psychiatric, Service Lines (16 more). 
-The color scale now reads "$ 90d episode cost: National Average" 
-LTCH (1) has only a pink benchmark connection. 
-HHA (8) has 2 dark blue benchmark connections, 1 pink connection and 1 light blue. 
-SNF(18) has 5 dark blue connections. 
-Home has a 6 connections, 4 dark blue, one pink, and 2 light blue.</t>
  </si>
  <si>
    <t>GV_2 Graph View Interactions</t>
  </si>
  <si>
    <t>GV_2.1</t>
  </si>
  <si>
    <t>General Graph View Interactions - Graph translation</t>
  </si>
  <si>
    <t>The user is able to move the whole graph to change its position by dragging any points within the graph that are not icons/nodes (same as in the current P2).</t>
  </si>
  <si>
    <t>User must be in a view that has at least one dataset applied.</t>
  </si>
  <si>
    <t>1. User attempts to change the position of the graph by dragging points within the graph that are not icons or nodes.</t>
  </si>
  <si>
    <t>The whole graph must be within view when moved to a new position. If the graph is moved out of view, the graph snaps back into a default position, or the last position it was in view.</t>
  </si>
  <si>
    <t>User is able to move the graph around the current window, but can't move out of the window.</t>
  </si>
  <si>
    <t>GV_2.2</t>
  </si>
  <si>
    <t>General Graph View Interactions - Node</t>
  </si>
  <si>
    <t>User is able to move the nodes around the view freely.</t>
  </si>
  <si>
    <t>1. Left click and drag any node.</t>
  </si>
  <si>
    <t>-When moved, the nodes and their labels are moved to the new position until interacted with again.
-Moving nodes into positions where they overlap with other nodes, or an other node's labels, causes the selected node to move back to its original position before it was selected.</t>
  </si>
  <si>
    <t>Clicking blank spaces no longer moves any nodes.</t>
  </si>
  <si>
    <t>GV_2.3</t>
  </si>
  <si>
    <t>Graph View Interactions - Zoom</t>
  </si>
  <si>
    <t>Verify that the user is able to zoom in while in Graph View.</t>
  </si>
  <si>
    <t>User must already be in Graph View.</t>
  </si>
  <si>
    <t>1. User clicks the "+" icon if available in the top left of Graph View or by scrolling up.</t>
  </si>
  <si>
    <t>The Graph View is zoomed in toward the center, up to a certain limit.
Once that limit is reached, scrolling or pressing the "+" icon does nothing.
The view is constrained by the window size, the graph must always be within view in its entirety.</t>
  </si>
  <si>
    <t>Not yet Implemented - Button</t>
  </si>
  <si>
    <t>GV_2.4</t>
  </si>
  <si>
    <t>Verify that the user is able to zoom out while in Graph View.</t>
  </si>
  <si>
    <t>1. User clicks the "-" icon if available in the top left of GraphView or by scrolling down.</t>
  </si>
  <si>
    <t>The Graph View is zoomed out from the center, up to a certain limit.
Once that limit is reached, scrolling or pressing the "-" icon does nothing.</t>
  </si>
  <si>
    <t>GV_2.5</t>
  </si>
  <si>
    <t>Market Share Graph View Interactions - Node Highlight</t>
  </si>
  <si>
    <t>User is able to highlight the connections a node has with other nodes.</t>
  </si>
  <si>
    <t>Testing view must only have 'CA and NV' data applied to view for content to be relevant in expected results
User must be in market share graph view.</t>
  </si>
  <si>
    <t>1. Left click any node.</t>
  </si>
  <si>
    <t>When clicked, the node connections are highlighted a darker gray while the other connections and its nodes are faded out to a lighter gray.</t>
  </si>
  <si>
    <t>GV_2.6</t>
  </si>
  <si>
    <t>Market Share Graph View Interactions - Tooltip</t>
  </si>
  <si>
    <t>Verify that the user is displayed the correct tooltip when hovering over grouped/Home entity nodes.</t>
  </si>
  <si>
    <t>1. Hover mouse cursor over "Home" entity node in the top right of the graph view.</t>
  </si>
  <si>
    <t xml:space="preserve">Tooltip with the details of the selected entity is revealed at the location of the user's cursor. 
The default tooltip for the specified node has the details of the node, listed in descending order (default): 
-Case count: 701
-Market Share: 96.3%
-90d Readm/instance: 0.9%
-90d Readm/patient: 0.9%
-90d Readm cost/instance: $8,755
-90d Readm cost/patient: $8,755
-90d episode cost: $14,940
-PAC LOS: 0d
Tooltip disappears when the user moves away from the node or opens a context menu for the selected node. </t>
  </si>
  <si>
    <t>Automation still needs to be updated to check for specific tooltip details.</t>
  </si>
  <si>
    <t>GV_2.7</t>
  </si>
  <si>
    <t>Market Share Graph View Interactions - Node Tooltip</t>
  </si>
  <si>
    <t>Verify that the user is displayed the correct tooltip when hovering over specific Entity nodes</t>
  </si>
  <si>
    <t>1. Right click SNF grouped entity node and expand.
2. Hover mouse cursor over any SNF entity node at the right of the graph view
(e.g. Veterans Home of California)
3. Right click SNF entity node and clicks "back to main view".</t>
  </si>
  <si>
    <t>Tooltip with the details of the selected entity is revealed at the location of the user's cursor. 
The NPI and CCN of the node is displayed above the list of details:
-NPI: 1104811751
-CCN: 555095
The default tooltip for the example node has the details of the node, listed in the descending order (default): 
-Case count: 1
-Market Share: 5.6%
-Readm/instance: 0%
-90d Readm/patient: 0%
-90d Readm cost/instance: $0
-90d Readm cost/patient: $0
-90d episode cost: $6,823
-PAC LOS: 5d
-Star Rating: 5
Tooltip disappears when the user moves away from the node or opens a context menu for the selected node. 
After step 3:
User is returned to the default market share graph view as described in GV_1.2</t>
  </si>
  <si>
    <t>GV_2.8</t>
  </si>
  <si>
    <t>Market Share Graph View Interactions - Tooltip Connections</t>
  </si>
  <si>
    <t>Verify that the user is displayed the correct tooltip when hovering over node connections.</t>
  </si>
  <si>
    <t>Testing view must only have 'CA and NV' data applied to view for content to be relevant in expected results
User must be in market share graph view as described in GV_1.2</t>
  </si>
  <si>
    <t>1. Hover mouse cursor over connection between grouped SNF node to Grouped Hospital Node</t>
  </si>
  <si>
    <t xml:space="preserve">Tooltip with the details of the selected entity is revealed at the location of the user's cursor. 
The default tooltip for the example node has the details of the node, listed in the descending order (default): 
-Case count: 18
-Readm/instance: 0%
-90d Readm/patient: 0%
-90d Readm cost/instance: $0
-90d Readm cost/patient: $0
-90d episode cost: $26,810
-PAC LOS: 25.5d
Tooltip disappears when the user moves away from the node or opens a context menu for the selected node. </t>
  </si>
  <si>
    <t>GV_2.9</t>
  </si>
  <si>
    <t>Market Share Graph View Interactions - Legend</t>
  </si>
  <si>
    <t>User is presented with an accurate market share legend.</t>
  </si>
  <si>
    <t xml:space="preserve">
1. User clicks legend at the bottom right of the screen.</t>
  </si>
  <si>
    <t>Legend displays icons that are easily identifiable and relate to the view presented.
Legend in CA and NV dataset default graph view matches to:
 -Hospital (261 / 261)
 -LTCH (1 / 1)
 -SNF (18 / 18)
 -HHA (8 / 8)
 -Home (1 / 1)
 -Case Count (728 / 728)
 -Star Rating
 -Readmission Rate
The legend it dynamic and changes based upon what is currently visible on the screen.</t>
  </si>
  <si>
    <t>GV_2.10</t>
  </si>
  <si>
    <t>Benchmark Graph View Interactions - Node Highlight</t>
  </si>
  <si>
    <t>Testing view must only have 'CA and NV' data applied to view for content to be relevant in expected results
User must be in benchmark graph view as described in GV_1.3.</t>
  </si>
  <si>
    <t>When clicked, the node and its connections become the only ones highlighted, while the other connections and its nodes are faded out.</t>
  </si>
  <si>
    <t>GV_2.11</t>
  </si>
  <si>
    <t>Benchmark Graph View Interactions - Tooltip</t>
  </si>
  <si>
    <t>Verify that the user is displayed the correct tooltip when hovering over PAC nodes.</t>
  </si>
  <si>
    <t>1. Right click and expand grouped 'SNF'
2. Hover mouse cursor over grouped 'SNF(13 more)' node (On gaph user see SNF( = exclude NPI:  [1114902616, 1588830020, 1093872715, 1659366771, 1629158597, 1265415749])</t>
  </si>
  <si>
    <t xml:space="preserve">Tooltip with the details of the selected entity is revealed at the location of the user's cursor. 
The default tooltip for the example node has the details of the node, listed in the descending order (default): 
Case Count: 13
Market Share: 72.2%
90d readmission rate per instance: 0%
90d readmission rate per patient: 0%
90d readmission cost per instance: $0
90d readmission cost per patient: $0
90d episode cost: $26,541
PAC length of stay (LOS): 24.4d
NPI is not shown
CCN is not shown
Tooltip disappears when the user moves away from the node or opens a context menu for the selected node. </t>
  </si>
  <si>
    <t>In app Star rating 3.9</t>
  </si>
  <si>
    <t>GV_2.12</t>
  </si>
  <si>
    <t>Verify that the user is displayed the correct tooltip when hovering over Service Line nodes.</t>
  </si>
  <si>
    <t>Testing view must only have 'CA and NV' data applied to view for content to be relevant in expected results
Follow preconditions and steps for GV_2..11.</t>
  </si>
  <si>
    <t>1. Hover mouse cursor over 'Other Medical' node</t>
  </si>
  <si>
    <t xml:space="preserve">Tooltip with the details of the selected entity is revealed at the location of the user's cursor. 
The default tooltip for the example node has the details of the node, listed in the descending order (default): 
-Case count: 149
-Readm/instance: 1.3%
-90d Readm/patient: 1.3%
-90d Readm cost/instance: $9,572
-90d Readm cost/patient: $9,572
-90d episode cost: $14,084
-PAC LOS: 1.0d
Tooltip disappears when the user moves away from the node or opens a context menu for the selected node. </t>
  </si>
  <si>
    <t>GV_2.13</t>
  </si>
  <si>
    <t>Benchmark Graph View Interactions - Tooltip Connections</t>
  </si>
  <si>
    <t>1. Hover mouse cursor over 'SNF - Other Medical' line</t>
  </si>
  <si>
    <t>Tooltip with the details of the selected entity is revealed at the location of the user's cursor. 
The default tooltip for the example node has the details of the node, listed in the descending order (default): 
-Benchmark Value: 47.6%
-Case count: 4
-90d Readm/instance: 0%
-90d Readm/patient: 0%
-90d Readm cost/instance: $0
-90d Readm cost/patient: $0
-90d episode cost: $26,754
-PAC LOS: 23.5d
Tooltip disappears when the user moves away from the node or opens a context menu for the selected node.</t>
  </si>
  <si>
    <t>GV_2.14</t>
  </si>
  <si>
    <t>Benchmark Graph View Interactions - Legend</t>
  </si>
  <si>
    <t>User is presented with an accurate benchmark legend.</t>
  </si>
  <si>
    <t>1. Click 'Legend' at bottom right of page</t>
  </si>
  <si>
    <t>Legend displays icons that are easily identifiable and relate to the view presented.
Legend in CA and NV dataset default graph view matches to:
 -Service Line (22 /22)
 -SNF (18 / 18)
 -HHA (8 / 8)
 -LTCH (1 / 1)
 -Home (1 / 1)
 -Case Count (728 / 728)
 -Star Rating
 -Readmission Rate
The legend it dynamic and changes based upon what is currently visible on the screen.</t>
  </si>
  <si>
    <t>GV_2.15</t>
  </si>
  <si>
    <t>Benchmark Graph View - Grouped Node Count</t>
  </si>
  <si>
    <t>Verify that the grouped node for SNF shows the correct number. This is a bug check for a bug that always showed 1 for the count.</t>
  </si>
  <si>
    <t>1. User expands the Entity Filter from the sidenav.
2. User expands the SNF filter tag.
3. User toggles any 7 child filter tags and includes them.
4. User applies the change and then observes Graph View.</t>
  </si>
  <si>
    <t>After step 4:
- on the left side, the Benchmark Graph should view 7 SNF individual nodes.</t>
  </si>
  <si>
    <t>GV_2.16</t>
  </si>
  <si>
    <t>Removing Service Line Filter or Entity Filter while Expanded Into Related Node</t>
  </si>
  <si>
    <t>Verify that these actions do not cause unexpected error. This is a bug check.</t>
  </si>
  <si>
    <t>1. Enter any view with CA and NV dataset applied.
2. Enter graph view with no filters applied.
3. Expand entity filters, include SNF, and apply.
4. Expand into grouped SNF node.
5. Remove SNF filter from filter preview or entity settings panel.
6. Observe
7. Refresh page and toggle benchmark graph view
8. Expand service line filters, include Cardiology, and apply
9. Expand Cardiology node
10. Remove Cardiology filter and observe.
11. Collapse back to default node and observe.</t>
  </si>
  <si>
    <t>After step 2:
Left side of the graph: 'home', 'snf (18)', 'hha (8)', 'ltch (1)'
Right side of the graph: 'other medical', 'cardiology', 'orthopedics', 'respiratory', 'digestive',
                                          'psychiatric', 'neurology', 'surgery', 'service lines (14 more)'
After step 4:
Left side of the graph: 'apple valley post-acute rehab', 'bayside care center', 'central gardens',
                         'chaparral house', 'college oak nursing &amp; rehabilitation center',
                         'encinitas nursing and rehabilitation center',
                         'EVERGREEN LAKEPORT HEALTHCARE', 'GOLDEN EMPIRE NURSING &amp; REHAB CENTER',
                         'snf (10 more)'
Right side of the graph: 'orthopedics', 'other medical', 'cardiology', 'neurology', 'cardiothoracic',
                         'cardiovascular', 'neurosurgery', 'other surgical', 'service lines (2 more)'
After step 9:
Left side of the graph: 'home', 'hha (4)', 'snf (2)', 'ltch (1)'
Right side of the graph: 'congestive heart failure', 
                         'acute myocardial infarction',
                         'cardiac arrhythmia',
                         'other circulatory system diagnoses',
                         'percutaneous coronary intervention',
                         'chest pain',
                         'pacemaker',
                         'syncope and collapse',
                         'clinical episodes (7 more)'</t>
  </si>
  <si>
    <t>GV_2.17</t>
  </si>
  <si>
    <t>Benchmark Graph - Expanding Node Causes Entity Service Line to Ignore Filter</t>
  </si>
  <si>
    <t>Expanding Node Causes Entity Service Line to Ignore Filter - Bug Check</t>
  </si>
  <si>
    <t>Enter a view with the Orange Dataset active and no filters. The user should be in benchmark Graph View.</t>
  </si>
  <si>
    <t xml:space="preserve">1. User expands the service line Filter and types "239" in the search bar. 
2. The user includes the 239 - Amputation for Circ... filter and applies the change.
3. User expands the Entity Filter and includes SNF.
4. User applies the change.
5. User collapses "239 - Amputation for Circ..." on the right side of the graph. 
6. User collapses "Amputation" on the right side of the graph. </t>
  </si>
  <si>
    <t>After step 4:
Left side of the graph reads:
- ANAHEIM CREST NURSING CENTER
- WALNUT VILLAGE REHABILITATION AND CARE CENTER
- GARDEN GROVE CONVALESCENT HOSP
- ST ELIZABETH HEALTHCARE CENTER
- CAREHOUSE HEALTHCARE CENTER
- SNF (2 more)
Right side of the graph reads: 
- 239 - Amputation for circulatory system disorder except upper limb and toe with major complication or comorbidity (case count: 8)
After step 5: 
Left side of the graph reads:
- ANAHEIM CREST NURSING CENTER
- WALNUT VILLAGE REHABILITATION AND CARE CENTER
- GARDEN GROVE CONVALESCENT HOSP
- ST ELIZABETH HEALTHCARE CENTER
- CAREHOUSE HEALTHCARE CENTER
- FRENCH PARK CARE CENTER
- PALM TERRACE HEALTHCARE &amp; REHABILITATION CENTER
Right side of the graph reads: 
- Amputation (case count: 8)
After Step 6: 
Left side of the graph reads:
- ANAHEIM CREST NURSING CENTER
- WALNUT VILLAGE REHABILITATION AND CARE CENTER
- GARDEN GROVE CONVALESCENT HOSP
- ST ELIZABETH HEALTHCARE CENTER
- CAREHOUSE HEALTHCARE CENTER
- FRENCH PARK CARE CENTER
- PALM TERRACE HEALTHCARE &amp; REHABILITATION CENTER
Right side of the graph reads: 
- Cardiovascular (case count: 8)</t>
  </si>
  <si>
    <t>GV_2.18</t>
  </si>
  <si>
    <t>Graph interaction - effects on Benchmark Graph</t>
  </si>
  <si>
    <t>On the Graph view, when only 1 DRG is applied, by default, the user sees the DRG-level Graph view as the default view. on benchmark view, the DRG is shown on the right side. the benchmark value should be calculated based on the connected entity types and the selected DRG.</t>
  </si>
  <si>
    <t>1. Create new view or use view created before.
2. Open the view with no datasets active.</t>
  </si>
  <si>
    <t xml:space="preserve">1. Click 'select dataset' from the left side on the page 
2. Choose 'CA &amp; NV Test' from the dataset list 
3. Click 'Apply' button 
4. From 'View' at left side on the page choose 'Graph view' 
5. From 'Filters' expand 'Service Line'. Search '871'. Click right on found filter and click '+ Include Filter'. Click 'Apply' button. 
6. At left side from 'Options' click 'Benchmark' on. </t>
  </si>
  <si>
    <t>After all steps:The DRG is shown on the right side: '871 - Septicemia...' 46 people(100.0%), at left: Home (45 people) and SNF (1 person)</t>
  </si>
  <si>
    <t xml:space="preserve">Alicja </t>
  </si>
  <si>
    <t>GV_2.19</t>
  </si>
  <si>
    <t>Assuming the user selects grouped Hospital as Include, on Benchmark Graph,the default view shows related PAC type nodes as groups on the left (because the Benchmark setting panel is set to “PAC” by default); if the user switches to “AC” in Entity type in the Benchmark setting, then the user sees Hospital nodes (individual + grouped if exceeds the limit) on the left.</t>
  </si>
  <si>
    <t>1. At left side from 'Options' click 'Benchmark' on. 
2. Click 'Service Line' and delete all filters, click 'Apply' button.
3. Choose 'CA &amp; NV Test' from the dataset list, click 'Apply' button
4. From 'Filters' choose 'Entity', from column where entities are listed right click 'Hospital', click '+ Include Filted'. 
5. Click 'Apply' button
6. In the Benchmark setting expand Entity type and switch to 'Acute Care', click 'Apply' button</t>
  </si>
  <si>
    <t>After 5. step: You should see related PAC type nodes as groups on the left (because the Benchmark setting panel is set to “PAC” by default): Home, SNF, HHA, LTCH
After 6. step: You should see Hospital nodes (individual + grouped if exceeds the limit) on the left: CEDARS-SINAI 'cedars-sinai medical center',
'stanford health care',
'mercy san juan medical center',
'santa rosa memorial hospital',
'community regional medical center',
'cottage rehabilitation hospital',
'GROSSMONT HOSPITAL',
'RENOWN REGIONAL MEDICAL CENTER',
 'hospital (253 more)',</t>
  </si>
  <si>
    <t>GV_2.20</t>
  </si>
  <si>
    <t>Assuming the user selects only 1 individual Hospital as Include, on Benchmark Graph, the default shows related PAC types as groups in relation to that hospital based on filters on the left side;if the user switches to “AC” in Entity type in the Benchmark setting, then the user sees 1 hospital by name on the left side;</t>
  </si>
  <si>
    <t>1. View with an active dataset: 'CA and NV' - to get it click 'select dataset' from the left side on the page, choose it from the dataset list, click 'Apply' button.
2. Set option Benchmark on.
3. Clear all active filters.</t>
  </si>
  <si>
    <t>1. In the Benchmark setting expand Entity type and switch to 'Post Acute Care', click 'Apply' button
2. In Filters, In 'Entity' delete included filters, click 'Apply' button
3. In Filters, In 'Entity' click right 'Hospital' , click 'Expand', search 'CEDARS-SINAI MEDICAL CENTER', click right, click '+ Include Filter', click 'Apply' button
4. In the Benchmark setting expand Entity type and switch to 'Acute Care', click 'Apply' button</t>
  </si>
  <si>
    <t>After 3. step: You should see related PAC types as groups in relation to that hospital based on filters on the left side:  Home, HHA
After 4. step: You should see 1 hospital by name on the left side: 'CEDARS-SINAI MEDICAL CENTER' (18 people)</t>
  </si>
  <si>
    <t>GV_2.21</t>
  </si>
  <si>
    <t>Assuming the user selects grouped SNFs as Include, on Benchmark Graph,the default view shows SNF nodes in groups based on filters on the left (individual + grouped if exceeds the limit) on the left (because the Benchmark setting panel is set to “PAC” by default); if the user switches to “AC” in Entity type in the Benchmark setting, then the user sees Hospital nodes in relation to that grouped SNF based on the filters (individual + grouped if exceeds the limit) on the left.</t>
  </si>
  <si>
    <t>1. In the Benchmark setting expand Entity type and switch to 'Post Acute Care', click 'Apply' button
2. In Filters, In 'Entity' click right 'SNF' , click right, click '+ Include Filter', click 'Apply' button
3. In the Benchmark setting expand Entity type and switch to 'Acute Care', click 'Apply' button</t>
  </si>
  <si>
    <t>After 2. step: You should see the SNF nodes in groups based on filters on the left (individual + grouped if exceeds the limit) on the left (because the Benchmark setting panel is set to “PAC” by default: 
            'apple valley post-acute rehab',
            'bayside care center',
            'central gardens',
            'chaparral house',
            'COLLEGE OAK NURSING &amp; REHABILITATION CENTER',
            'ENCINITAS NURSING AND REHABILITATION CENTER',
            'EVERGREEN LAKEPORT HEALTHCARE',
            'GOLDEN EMPIRE NURSING &amp; REHAB CENTER'
            'snf (10 more)'
After 3. step: You should see Hospital nodes in relation to that grouped SNF based on the filters (individual + grouped if exceeds the limit) on the left: Hospital(18)</t>
  </si>
  <si>
    <t>GV_2.22</t>
  </si>
  <si>
    <t>Assuming the user selects 1 individual SNF as Include, on Benchmark Graph,The default view shows 1 individual SNF based on the filters on the left;if the user switches to “AC” in Entity type in the Benchmark setting, then the user sees the related Hospital nodes in relation to that SNF based on the filters (individual + grouped if exceeds the limit) on the left;</t>
  </si>
  <si>
    <t>1. In the Benchmark setting expand Entity type and switch to 'Post Acute Care', click 'Apply' button
2. In Filters, In 'Entity' click right 'SNF', click 'Expand', search 'BAYSIDE CARE CENTER' and click right, click '+ Include Filter', click 'Apply' button
3. In the Benchmark setting expand Entity type and switch to 'Acute Care', click 'Apply' button</t>
  </si>
  <si>
    <t>After 2. step: You should see the 1 individual SNF based on the filters on the left: BAYSIDE CARE CENTER
After 3. step: You should see the related Hospital nodes in relation to that SNF based on the filters (individual + grouped if exceeds the limit) on the left: Hospital (1)S</t>
  </si>
  <si>
    <t>GV_2.23</t>
  </si>
  <si>
    <t>Assuming the user selects only 1 individual SNF, 1 individual Hospital as Include, on Benchmark Graph, It depends if there is a relation between that specific SNF and that specific Hospital</t>
  </si>
  <si>
    <t>1. In the Benchmark setting expand Entity type and switch to 'Post Acute Care', click 'Apply' button
2. In Filters, In 'Entity' click right 'SNF', click 'Expand', search 'Pahrump Health And Rehabilitation Center', click '+ Include Filter'. 
3. From 'Entity' click right 'Hospital', click 'Expand', search 'Cedars-Sinai Medical Center',  click '+ Include Filter'. Click 'Apply' button.</t>
  </si>
  <si>
    <t>After 3. step: Selected specific SNF and this Hospital hasn't any relation so you 
should see 'Your graph cannot be generated.Please change your filters 
and try again.' - It depends if there is a relation between that specific SNF and that specific Hospital.</t>
  </si>
  <si>
    <t>GV_2.24</t>
  </si>
  <si>
    <t>Assuming the user selects grouped Hospital as Exclude, on Benchmark Graph,The user sees the graph cannot be generated.</t>
  </si>
  <si>
    <t>1. In the Benchmark setting expand Entity type and switch to 'Post Acute Care', click 'Apply' button
2. In Filters, In 'Entity' click right 'Hospital', click '-Exclude Filter'. Click 'Apply' button.</t>
  </si>
  <si>
    <t>After 2. step: You should see 'Your graph cannot be generated.Please change your filters and try again.'</t>
  </si>
  <si>
    <t>GV_2.25</t>
  </si>
  <si>
    <t>Assuming the user selects grouped SNF as Exclude, on Benchmark Graph,The default view shows all other PAC types (excluding SNF) on the left side when “PAC” is selected in the benchmark panel;if the user switches to “AC” in Entity type in the Benchmark setting, then the user sees the related Hospital nodes in relation to other PAC types and not related to any SNF based on the filters (individual + grouped if exceeds the limit) on the left;</t>
  </si>
  <si>
    <t>1. In the Benchmark setting expand Entity type and switch to 'Post Acute Care', click 'Apply' button
2. In Filters, In 'Entity' click right 'SNF', click '-Exclude Filter'. Click 'Apply' button.
3. In the Benchmark setting expand Entity type and switch to 'Acute Care', click 'Apply' button</t>
  </si>
  <si>
    <t>After 2. step: You should see on the left side Home (701 people), HHA (8), LTCH (1) - because the default view shows all other PAC types (excluding SNF) on the left side when “PAC” is selected in the benchmark panel.
After 3. step: You should see Hospital (261) - 710 people at the left side because this is the related Hospital nodes in relation to other PAC types and not related to any SNF based on the filters (individual + grouped if exceeds the limit) on the left;</t>
  </si>
  <si>
    <t>GV_3 Context Menu</t>
  </si>
  <si>
    <t>GV_3.0</t>
  </si>
  <si>
    <t>Context Menu - General Visualization</t>
  </si>
  <si>
    <t xml:space="preserve">User is able to view the Graph of a specific dataset. </t>
  </si>
  <si>
    <t xml:space="preserve">1. Log into P2QA.ownedoutcomes.com
2. Create a new view, or enter a view with default settings applied. </t>
  </si>
  <si>
    <t xml:space="preserve">1. Expand the Dataset settings on the sidebar and apply the CA and NV dataset. </t>
  </si>
  <si>
    <t xml:space="preserve">A graph is generated. </t>
  </si>
  <si>
    <t>GV_3.1</t>
  </si>
  <si>
    <t>User is able to open the context menu of a specific node.</t>
  </si>
  <si>
    <t>User must be in testing view with graph view currently enabled, and the 'CA and NV' dataset has been recently applied.</t>
  </si>
  <si>
    <t>1. Right click any node in graph view.</t>
  </si>
  <si>
    <t>For all nodes in graph view, a context menu appears when right clicking a node. The available options within the menu are determined by whether or not it is a grouped node or a specific entity node. Available options are written in black text while unavailable options are grayed out. 
Available options are highlighted when hovered over, and options with arrows need to be clicked in order to expand their accordion submenu.
Expand and collapse are only available in specific cases:
 -User can only expand on a node that contains multiple entities, denoted by a number after the name of the node. After expanding a specific PAC type or Hospital grouped node, the user is unable to expand on the entity type until the user collapses the entity type that was previously expanded.
 -User can only collapse a node that has been previously expanded, or a node that represents a single entity. (Edge Case: User is unable to collapse a single entity node when the filters restrict the display to that of the single entity.)
 -Home Entity node cannot be expanded or collapsed.
Navigation is only available when the user right clicks a Grouped Node of a PAC or Hospital node that had been previously expanded by user input.
Navigation is also available in Benchmark Graph view for grouped nodes representing Service Lines.
Benchmark and Market Share are always available no matter the circumstances, however, their sub-options under the accordion differ based on the view the user is in. (i.e. Market Share Graph view or Benchmark Graph view)</t>
  </si>
  <si>
    <t>GV_3.2</t>
  </si>
  <si>
    <t>Context Menu - Grouped Node Visualization</t>
  </si>
  <si>
    <t>User is displayed the correct context menu for Grouped Nodes.</t>
  </si>
  <si>
    <t>User must be in testing view with graph view currently enabled, and the 'CA and NV' dataset applied.
User must be in Market Share graph view</t>
  </si>
  <si>
    <t>1. User right clicks grouped SNF Node.</t>
  </si>
  <si>
    <t>After step 1:
Context menu is displayed to user with the options:
 -Expand is in black.
 -Collapse is in gray and can't be clicked.
 -Limit to this Node is in black.
 -Benchmark is in black.
 -View Market is in black.
 -Navigation is in gray and can't be clicked.</t>
  </si>
  <si>
    <t>GV_3.3</t>
  </si>
  <si>
    <t>Context Menu - Market Share Expand</t>
  </si>
  <si>
    <t>User is able to expand upon a grouped node.</t>
  </si>
  <si>
    <t>CA and NV' dataset applied.
User must be in Market Share graph view</t>
  </si>
  <si>
    <t>1. User right clicks grouped SNF Node.
2. Left click 'Expand'</t>
  </si>
  <si>
    <t>After step 2:
New graph is displayed as follows:
 -Hospitals(18) grouped node on the left
 -SNF(10 more)  node at the bottom right, with 8 specific SNF entity nodes listed above it.
Legend is updated with content: (as per dynamic functionality)
 Hospital (18 / 261)
SNF (18 / 18)
Case Count (18 / 728)</t>
  </si>
  <si>
    <t>GV_3.4</t>
  </si>
  <si>
    <t>Context Menu - Market Share Navigation Visualization</t>
  </si>
  <si>
    <t>User is able to expand the Navigation option in the context menu.</t>
  </si>
  <si>
    <t>1. User right clicks grouped SNF Node.
2. Left click 'Expand'
3. Right click SNF(13) grouped node at bottom right of graph.
4. Left click 'Navigation' option.</t>
  </si>
  <si>
    <t>After Step 2: 
Expand option is greyed out and cannot be clicked. 
Collapse option is in black.
Limit to this Node is greyed out and cannot be clicked.
Benchmark is in black. 
View Market is in black. 
Navigation is in black. 
After step 3:
 - Under Navigation:
 - Next Group is in black. 
 - Last Group is in black. 
 - Previous Group is greyed out and cannot be clicked.
 - First Group is greyed out and cannot be clicked. 
Legend is updated with content: (as per dynamic functionality)
Hospital (18 / 261)
SNF (18 / 18)
Case Count (18 / 728)
Star Rating
Readmission Rate</t>
  </si>
  <si>
    <t>GV_3.5</t>
  </si>
  <si>
    <t>Context Menu - Market Share Navigating Grouped Nodes</t>
  </si>
  <si>
    <t>User is able to navigate to the next set of grouped nodes.</t>
  </si>
  <si>
    <t>1. User right clicks grouped SNF Node.
2. Left click 'Expand'
3. Right click SNF(10 more) pagination node at bottom right of graph.
4. Left click 'Navigation' option.
5. Left click 'Next Group'</t>
  </si>
  <si>
    <t>After step 2:
User will have context menu displayed with the contents specified in GV_3.4
After step 5:
Page is reloaded with its contents being:
 -Grouped Node Hospital (18) on the left side of the graph
 -Grouped Node SNF (8 more) at the top right of the graph 
 -Grouped Node SNF (2 more) at the bottom right of the graph
 - Each Node has the default labels, or any labels that user may have specified before the test underneath each node.
 - In between the Grouped SNF nodes, there are 8 specific SNF entity nodes listed.
Legend is updated with content: (as per dynamic functionality)
 -Hospital (18 /261)
 -SNF (18 / 18)
 -Case Count (18 / 728) 
 -Star Rating
 -Readmission Rate</t>
  </si>
  <si>
    <t>GV_3.6</t>
  </si>
  <si>
    <t>User is able to navigate to the previous set of grouped nodes.</t>
  </si>
  <si>
    <t>1. User right clicks grouped SNF Node.
2. Left click 'Expand'
3. Right click SNF(10 more) grouped node at bottom right of graph.
4. Left click 'Navigation' option.
5. Left click 'Next Group'
6. Right click Grouped SNF(2 more) node at the bottom right of the graph.
7. Left click 'Navigation' option
8. Left click 'Previous Group'</t>
  </si>
  <si>
    <t>After step 5:
User should be in new page with contents specified in GV_3.5.
After step 7:
Arrow next to 'Navigation' option points down and all options are written in black. All options are clickable.
After step 8:
Page is reloaded and the user is displayed with the content described in GV_3.3.
Legend is updated with content: (as per dynamic functionality)
 -Hospital (18 / 261)
 -SNF (18 / 18)
 -Case Count (18 /728)
 -Star Rating
 -Readmission Rate</t>
  </si>
  <si>
    <t xml:space="preserve">Kasia
</t>
  </si>
  <si>
    <t>GV_3.7</t>
  </si>
  <si>
    <t>User is able to navigate to the last set of grouped nodes.</t>
  </si>
  <si>
    <t>1. User right clicks grouped SNF Node.
2. Left click 'Expand'
3. Right click SNF(10 more) grouped node at bottom right of graph.
4. Left click 'Navigation' option.
5. Left click 'Last Group'</t>
  </si>
  <si>
    <t>After step 1:
User will have context menu displayed with the contents specified in GV_3.4
After step 5:
Page is reloaded with its contents being:
 -Grouped Node Hospital (18) on the left side of the graph
 -Grouped Node SNF (10 more) at the top right of the graph 
 -8 specific SNF entity nodes are listed below the Grouped SNF node. (e.g. SOCAL POST- ACUTE CARE)</t>
  </si>
  <si>
    <t>GV_3.8</t>
  </si>
  <si>
    <t>User is able to navigate to the first set of grouped nodes.</t>
  </si>
  <si>
    <t>1. User right clicks grouped SNF Node.
2. Left click 'Expand'
3. Right click SNF(10 more) grouped node at bottom right of graph.
4. Left click 'Navigation' option.
5. Left click 'Last Group'
6. Right click Grouped Node SNF(10 more) at the top right of the graph
7. Left click the 'Navigation' option
8. Left click 'First Group'</t>
  </si>
  <si>
    <t>After step 5:
User should be in new page with contents specified in GV_3.7.
After step 6:
Arrow next to 'Navigation' option points down:
 -'Next Group' and 'Last Group' options are grayed out and not clickable. 
 -'Previous Group' and 'First Group' options are written in black and are clickable.
After step 8:
Page is reloaded with its contents being the same as described in GV_3.3
Legend is updated with content: (as per dynamic functionality)
 -Hospital 
 -SNF 
 -Case Count 
 -Star Rating
 -Readmission Rate</t>
  </si>
  <si>
    <t>GV_3.9</t>
  </si>
  <si>
    <t>Context Menu - Specific Entity Visualization</t>
  </si>
  <si>
    <t>User is displayed the correct context menu for specific entity nodes.</t>
  </si>
  <si>
    <t>1. User right clicks grouped SNF Node.
2. Left click 'Expand'
4. Left click 'Navigation' option.
5. Left click 'Last Group'
5. Right click SOCAL POST-ACUTE CARE entity node at the top right of the graph view.</t>
  </si>
  <si>
    <t>After step 2:
New graph is displayed as follows:
 -Hospitals(18) grouped node on the left
 -SNF(10 more) pagination node at the bottom right, with 8 specific SNF entity nodes listed above it.
After Step 5: 
Expand option is greyed out and cannot be clicked. 
Collapse option is in black.
Limit to this Node is in black.
Benchmark is in black. 
View Market is in black. 
Navigation is greyed out and cannot be clicked.</t>
  </si>
  <si>
    <t>GV_3.10</t>
  </si>
  <si>
    <t>Context Menu - Market Share Collapse</t>
  </si>
  <si>
    <t>User is able to use the 'collapse' option in the context menu</t>
  </si>
  <si>
    <t>1. User right clicks grouped SNF Node.
2. Left click 'Expand'
3. Right click BAYSIDE CARE CANTER entity node at the top right of the graph view.
4. Left click 'Collapse' option</t>
  </si>
  <si>
    <t>After step 2:
New graph is displayed as follows:
 -Hospitals(18) grouped node on the left
 -SNF(10 more) pagination node at the bottom right, with 8 specific SNF entity nodes listed above it
After step 4:
Left side of graph reads: 
Hospital (18) [18]
Right side of graph reads: 
SNF (18) [18]
Legend is updated with content:
Hospital (18 / 261)
SNF (18 / 18)
Case Count (18 / 728)</t>
  </si>
  <si>
    <t>GV_3.11</t>
  </si>
  <si>
    <t>Context Menu - (Market Share) Benchmark and market share Submenu Visualization</t>
  </si>
  <si>
    <t>User is displayed with the appropriate context menu and benchmark and Market Share submenus.</t>
  </si>
  <si>
    <t>1. Right click 'Home' entity node
2. Left click 'Benchmark'
3. Left click 'View Market'</t>
  </si>
  <si>
    <t xml:space="preserve">Context menus will always have the Benchmark and Market Share options available to the user. Their submenus will be populated with options depending on which graph view the user is currently in. If the user is already in Market Share graph view, the graph view option will be missing from the Market Share submenu. If the user is currently in benchmark graph view, then graph view option will be missing from the Benchmark submenu.
After step 1:
User should be in page with contents specified in GV_1.2
After step 2:
- Expand is greyed out
- Collapse is greyed out
- Limit to this Node is in black
- Benchmark is in black
- View Market is in black. 
- Navigation is greyed out
After step 3:
Arrow next to 'Benchmark' option points down revealing options:
- Graph is in black.
- Map is in black. 
- 2-D
After step 4:
Submenu for Benchmark is collapsed and arrow next to 'View Market' option points down revealing options:
- Map is in black. </t>
  </si>
  <si>
    <t>After step 3: 
Arrow next to 'Benchmark' option points down revealing options:
 -'Benchmark to 2-D' - is not implemented</t>
  </si>
  <si>
    <t>GV_3.12</t>
  </si>
  <si>
    <t>Context Menu - (Market Share) Benchmark Interactions</t>
  </si>
  <si>
    <t>User is able to switch to benchmark graph view.</t>
  </si>
  <si>
    <t>User must be in graph view with the 'CA and NV' dataset applied. User must be in Market Share view and displaying content specified in GV_1.2</t>
  </si>
  <si>
    <t>1. Follow steps from GV_1.2 (If not already at the default graph view page)
2. Right click 'Home' node at the top right of the graph view.
3. Left click 'Benchmark'
4. Left click 'Benchmark to Graph'</t>
  </si>
  <si>
    <t>After step 2 and 3:
Refer to GV_3.11 for proper visualization
After step 4:
Page is reloaded with Default Benchmark Graph View Visualization as specified in GV_1.3</t>
  </si>
  <si>
    <t>GV_3.13</t>
  </si>
  <si>
    <t>Context Menu - market share Interactions</t>
  </si>
  <si>
    <t>User is able to switch to market share Map view</t>
  </si>
  <si>
    <t>1. Follow steps from GV_1.2 (If not already at the default graph view page)
2. Right click 'Home' entity node
3. Left click 'View Market'
4. Left click 'Map'</t>
  </si>
  <si>
    <t>After step 2 and 3:
Refer to GV_3.11 for proper visualization
After step 4:
Page is reloaded with Default Market Share Map View Visualization as specified in MV_1.2</t>
  </si>
  <si>
    <t>GV_3.14</t>
  </si>
  <si>
    <t>User is able to switch to benchmark map view.</t>
  </si>
  <si>
    <t>1. Follow steps from GV_1.2 (If not already at the default graph view page)
2. Right click 'Home' node at the top right of the graph view.
3. Left click 'Benchmark'
4. Left click 'Map'</t>
  </si>
  <si>
    <t>After step 2 and 3:
Refer to GV_3.11 for proper visualization
After step 4:
Page is reloaded with Default Benchmark Map View Visualization as specified in MV_1.3</t>
  </si>
  <si>
    <t>GV_3.15</t>
  </si>
  <si>
    <t>1. Follow steps from GV_1.2 (If not already at the default graph view page)
2. Right click 'Home' node at the top right of the graph view.
3. Left click 'Benchmark'
4. Left click '2D Graph'</t>
  </si>
  <si>
    <t>After step 2 and 3:
Refer to GV_3.11 for proper visualization
After step 4:
Page is reloaded with Default Benchmark 2-D View Visualization</t>
  </si>
  <si>
    <t>16/1/2020</t>
  </si>
  <si>
    <t>GV_3.16</t>
  </si>
  <si>
    <t>Context Menu - Benchmark Grouped Node Visualization</t>
  </si>
  <si>
    <t>Testing view must only have 'CA and NV' data applied to view for content to be relevant in expected results
User must be in Benchmark Graph View</t>
  </si>
  <si>
    <t>1. User right clicks 'Cardiology' Node.</t>
  </si>
  <si>
    <t xml:space="preserve">After step 1:
Context menu is displayed:
Expand is active.
Collapse is inactive. 
Limit to this Node is active. 
Benchmark is active. 
View Market is active.
Navigation is inactive. </t>
  </si>
  <si>
    <t>GV_3.17</t>
  </si>
  <si>
    <t>Context Menu - Benchmark Expand to Clinical Episodes</t>
  </si>
  <si>
    <t xml:space="preserve">Testing view must only have 'CA and NV' data applied to view for content to be relevant in expected results
User must be in Benchmark Graph View with the order in descending case count. </t>
  </si>
  <si>
    <t>1. Right click and Expand 'Cardiology'
2. Right click and Expand 'Congestive heart failture'</t>
  </si>
  <si>
    <t>After step 1:
Left Side:
 -Home, HHA(4), SNF(2), LTCH(1)
Right Side:
 -Congestive heart failure, Acute myocardial infarction, Cardiac Arrhythmia, Other CIrculatory System Diagnoses, Percutaneous coronary intervention, 
 Chest Pain, Pacemaker, Syncope And Collapse, Clinical Episodes(7 more)
Legend is updated with content: (as per dynamic functionality)
LTCH (1 / 1)
SNF (2 / 18)
HHA (4 / 8)
Home (1 / 1)
Episode (15 / 15)
Case Count (96 / 728)
After step 2:
3 DRGs are shown: 
Heart failture and shock with Mcc
Heart failture and shock with CC
Heart failture and shock without CC or Mcc
Legend:
HHA (1 / 8)
Home (1 / 1)
DRG (3 / 3)
Case Count (29 / 728)</t>
  </si>
  <si>
    <t>GV_3.18</t>
  </si>
  <si>
    <t>Context Menu - Benchmark Navigation Visualization</t>
  </si>
  <si>
    <t>Follow preconditions and steps for GV_3.17
Testing view must only have 'CA and NV' data applied to view for content to be relevant in expected results
User must be in Benchmark Graph View</t>
  </si>
  <si>
    <t>1. Expand 'Cardiology'
2. Right click Clinical Episodes (7 more) pagination node at bottom right of graph.
3. Left click 'Navigation' option.</t>
  </si>
  <si>
    <t>After step 2: 
Expand is inactive.
Collapse is active.
Limit to this Node is inactive.
Benchmark is active.
View Market is active.
Navigation is active.
After step 3:
Arrow next to Navigation option points down and new options are presented:
 -Next Group is active.
 -Last Group is active. 
 -Previous Group is inactive.
 -First Group is inactive.</t>
  </si>
  <si>
    <t>GV_3.19</t>
  </si>
  <si>
    <t>Context Menu - Benchmark Navigating Grouped Nodes</t>
  </si>
  <si>
    <t>Follow preconditions and steps for GV_3.18
Testing view must only have 'CA and NV' data applied to view for content to be relevant in expected results
User must be in Benchmark Graph View with the order as descending case count.</t>
  </si>
  <si>
    <t>1. Expand 'Cardiology'
2. Right click Clinical Episodes (7 more) grouped node at bottom right of graph.
3. Left click 'Navigation' option.
4. Left click 'Next Group'</t>
  </si>
  <si>
    <t>After step 3:
User will have context menu displayed with the contents specified in GV_3.18
After step 4:
Page is reloaded with its contents being:
Left Side:
 -Home, HHA (4), SNF (2), LTCH (1)
Right Side:
 - Clinical Episodes (8 more)
 - circulatory disorders except ami. w card cath
 - Each Node has the default labels, or any labels that user may have specified before the test underneath each node.
The benchmark connection colors correspond to the benchmark value and the color scale. 
Legend is updated with content: (as per dynamic functionality)
LTCH (1 / 1)
SNF (2 / 18)
HHA (4 / 8)
Home (1 / 1)
Episode (15 / 15)
Case Count (96 / 728)</t>
  </si>
  <si>
    <t>GV_3.20</t>
  </si>
  <si>
    <t>Follow preconditions and steps for GV_3.19
Testing view must only have 'CA and NV' data applied to view for content to be relevant in expected results
User must be in Benchmark Graph View in descending case count.</t>
  </si>
  <si>
    <r>
      <rPr>
        <rFont val="Calibri"/>
        <sz val="10.0"/>
      </rPr>
      <t>1. Follow steps from GV_3.19 (If not previously followed)
2. Right click Grouped Clinical Episodes node at the top right of the graph.
3. Left click 'Navigation' option
4. Left click '</t>
    </r>
    <r>
      <rPr>
        <rFont val="Calibri"/>
        <b/>
        <sz val="10.0"/>
      </rPr>
      <t>Previous Group</t>
    </r>
    <r>
      <rPr>
        <rFont val="Calibri"/>
        <sz val="10.0"/>
      </rPr>
      <t>'</t>
    </r>
  </si>
  <si>
    <t>After step 1:
-User should be in new page with contents specified in GV_3.19.
After step 3:
-Arrow next to 'Navigation' option points down and all options are written in black. All options are clickable.
After step 4:
User is returned to visualization described in GV_3.17</t>
  </si>
  <si>
    <t>GV_3.21</t>
  </si>
  <si>
    <t>Follow preconditions and steps for GV_3.17
Testing view must only have 'CA and NV' data applied to view for content to be relevant in expected results
User must be in Benchmark Graph View in descending case count.</t>
  </si>
  <si>
    <r>
      <rPr>
        <rFont val="Calibri"/>
        <sz val="10.0"/>
      </rPr>
      <t>1. Expand Cardiology
2. Right click Clinical Episodes (7 more) and expand Navigation.
3. Left click '</t>
    </r>
    <r>
      <rPr>
        <rFont val="Calibri"/>
        <b/>
        <sz val="10.0"/>
      </rPr>
      <t>Last Group</t>
    </r>
    <r>
      <rPr>
        <rFont val="Calibri"/>
        <sz val="10.0"/>
      </rPr>
      <t>'</t>
    </r>
  </si>
  <si>
    <t>After step 1:
User will have context menu displayed with the contents specified in GV_3.17
After step 3:
Page is reloaded with its contents being:
Left Side:
 -Home, HHA (4), SNF (2), LTCH (1)
Right Side:
-  Clinical Episodes (7 more)
- 8 individual clinical episode,.
The benchmark connection colors correspond to the benchmark value and the color scale. 
Legend is updated with content: (as per dynamic functionality)
LTCH (1 / 1)
SNF (2 / 18)
HHA (4 / 8)
Home (1 / 1)
Episode (15 / 15)
Case Count (96 / 728)</t>
  </si>
  <si>
    <t>GV_3.22</t>
  </si>
  <si>
    <t>Context Menu - Navigating Grouped Nodes</t>
  </si>
  <si>
    <t>Follow preconditions and steps for GV_3.21
Testing view must only have 'CA and NV' data applied to view for content to be relevant in expected results.
User must be in Benchmark Graph View in descending case count.</t>
  </si>
  <si>
    <r>
      <rPr>
        <rFont val="Calibri"/>
        <sz val="10.0"/>
      </rPr>
      <t>1. Follow steps from GV_3.21 (If not previously followed)
2. Right click Grouped Node '' at the top right of the graph
3. Left click the 'Navigation' option
4. Left click '</t>
    </r>
    <r>
      <rPr>
        <rFont val="Calibri"/>
        <b/>
        <sz val="10.0"/>
      </rPr>
      <t>First Group</t>
    </r>
    <r>
      <rPr>
        <rFont val="Calibri"/>
        <sz val="10.0"/>
      </rPr>
      <t>'</t>
    </r>
  </si>
  <si>
    <t>After step 1:
User should be in new page with contents specified in GV_3.21
After step 3:
Arrow next to 'Navigation' option points down:
 -'Next Group' and 'Last Group' options are inactive
 -'Previous Group' and 'First Group' options are active
After step 4:
Page is reloaded with its contents being the same as described in GV_3.17</t>
  </si>
  <si>
    <t>GV_3.23</t>
  </si>
  <si>
    <t>Testing view must only have 'CA and NV' data applied to view for content to be relevant in expected results
User must be in the default Benchmark Graph View in descending case count.</t>
  </si>
  <si>
    <t>1. Expand 'Cardiology'
2. Right click Congestive heart failure episode node at the top right of the graph view.</t>
  </si>
  <si>
    <t>After step 1:
User should be in page with contents specified in GV_3.17
After step 2:
Context menu is displayed to user with the options:
 -Expand (active)
 -Collapse (active)
 -Benchmark (active)
 -market share (active)
 -Navigation (inactive)</t>
  </si>
  <si>
    <t>GV_3.24</t>
  </si>
  <si>
    <t>Context Menu - Expand to DRG</t>
  </si>
  <si>
    <t>User is able to expand clinical episode nodes to DRG level</t>
  </si>
  <si>
    <t>Follow preconditions and steps for GV_3.23
Testing view must only have 'CA and NV' data applied to view for content to be relevant in expected results
User must be in Benchmark Graph View in descending case count.</t>
  </si>
  <si>
    <t>1. Expand 'Cardiology'
2. Expand Congestive heart failure episode node</t>
  </si>
  <si>
    <t>After step 1:
User should be in page with contents specified in GV_3.23
After step 2:
Page is reloaded with content:
Left Side: 
 -Home and HHA (1)
Right Side
 -3 Specific DRGs relating to Chf node that was expanded earlier
 -Heart failure and shock with major complication or comorbidity, Heart failure and shock with complication or comorbidity, Heart failure and shock without complication or comorbidity or major complication or comorbidity
Legend is updated with content: (as per dynamic functionality)
HHA (1 / 8)
Home (1 / 1)
DRG (3 / 3)
Case Count (29 / 728)</t>
  </si>
  <si>
    <t>GV_3.25</t>
  </si>
  <si>
    <t>Context Menu - Expand Entity Nodes</t>
  </si>
  <si>
    <t>User is able to expand the PAC or Hospital nodes on the left side to see specific entity nodes and how they connect to the clinical episodes, service lines, or DRGs</t>
  </si>
  <si>
    <t>Follow preconditions and steps for GV_3.24
Testing view must only have 'CA and NV' data applied to view for content to be relevant in expected results
User must be in Benchmark Graph View in descending case count.</t>
  </si>
  <si>
    <t>1. Follow steps from GV_3.24 (If not already in expanded Chf graph view.)
2. Expand HHA grouped node on left of graph.</t>
  </si>
  <si>
    <t>After step 1:
User should be in page with contents specified in GV_3.24
After step 2:
Page is reloaded with content:
Left Side:
 -1 Specific HHA entity node on the left (TORRANCE MEMORIAL HOME HEALTH)
Right Side:
 -1 Specific DRG node on the right (292 - Heart Failure And Shock With CC)
Legend is updated with content: (as per dynamic functionality)
HHA (1 / 8)
DRG (1 / 3)
Case Count (1 / 728)</t>
  </si>
  <si>
    <t>GV_3.26</t>
  </si>
  <si>
    <t>Context Menu - Collapse to Clinical Episodes</t>
  </si>
  <si>
    <t>User is able to collapse DRG nodes to display clinical episode nodes</t>
  </si>
  <si>
    <t>Follow preconditions and steps for GV_3.25
Testing view must only have 'CA and NV' data applied to view for content to be relevant in expected results
User must be in Benchmark Graph View in descending case count.</t>
  </si>
  <si>
    <t>1. Follow steps from GV_3.25 (If not already in expanded Chf and HHA graph view.)
2. Right click Heart Failure &amp; Shock W Cc node
3. Left click 'Collapse'.</t>
  </si>
  <si>
    <t>After step 1:
User should be in page with contents specified in GV_3.25
After step 2:
Context menu is displayed to user with the options:
 -Expand (inactive)
 -Collapse (active)
- limit to this node (inactive)
- show details (inactive)
 -Benchmark (active)
 -market share (active)
 -Navigation (inactive)
After step 3:
User should be in page with contents:
Left Side:
 - Individual HHA TORRANCE MEMORIAL HOME HRALTH
Right Side:
 -1 Clinical Episodes that relate to Cardiology on the right (e.g Congestive Heart Failure)
Legend is updated with content: (as per dynamic functionality)
HHA (1 / 8)
Clinical Episode (1 / 15)
Case Count (1 / 728)</t>
  </si>
  <si>
    <t>P2BN-2916
P2BN-3091</t>
  </si>
  <si>
    <t>There is (1 / 155) Clinical Episode</t>
  </si>
  <si>
    <t>GV_3.27</t>
  </si>
  <si>
    <t>Context Menu - Collapse to Entity Nodes</t>
  </si>
  <si>
    <t>User is able to collapse specific entity nodes back into group nodes to see connections for all entities.</t>
  </si>
  <si>
    <t>Follow preconditions and steps for GV_3.26
Testing view must only have 'CA and NV' data applied to view for content to be relevant in expected results
User must be in Benchmark Graph View in descending case count.</t>
  </si>
  <si>
    <t>1. Expand Cardiology
2. Expand HHA(4)
3. Right click Excellence Home Health Care Agency INC node
4. Left click 'Collapse'.</t>
  </si>
  <si>
    <t xml:space="preserve">
After step 3:
Context menu is displayed to user with the options:
 - Expand is inactive. 
 - Collapse is active. 
 - Limit to this Node is active.
 - Benchmark is active. 
 - View Market is active. 
 - Navigation is inactive. 
After step 4:
Left Side:
 -HHA(4)
Right Side:
 -Acute myocardial infarction, Cardiac Arrhythmia, Congestive heart failure, Other CIrculatory System Diagnoses
Legend is updated with content: (as per dynamic functionality)
Clinical Episode (4 / 15)
HHA (4 / 8)
Case Count (4 / 728)</t>
  </si>
  <si>
    <t>GV_3.28</t>
  </si>
  <si>
    <t>Context Menu - Collapse to Service Line</t>
  </si>
  <si>
    <t>1. Expand 'Cardiology'
2. Right click Congestive heart failure episode node at the top right of the graph view.
3. Left click 'Collapse'.</t>
  </si>
  <si>
    <t>After step 2: 
User should be in page with contents specified in GV_3.23 and context menu currently opened.
"After step 3:
Default benchmark graph is presented. By default, the graph displays the PAC entity nodes against Service Line nodes.
Left side content for 'CA and NV' dataset are: (in order)
 -Home node is located at the top left of the graph.
 -Grouped node HHA (4) 
 -Grouped node SNF (2)
 -Grouped node LTCH (1)
Right side content for 'CA and NV' dataset are: (in order)
 -Cardiology
Legend reads: 
Service Line (1 / 22)
SNF (2 / 18)
HHA (4 / 8)
LTCH (1 / 1)
Home (1 / 1)
Case Count (96 / 728)</t>
  </si>
  <si>
    <t>GV_3.29</t>
  </si>
  <si>
    <t>Context Menu - Benchmark and market share Submenu Visualization</t>
  </si>
  <si>
    <t>User is displayed with the appropriate context menu and benchmark and market share submenus.</t>
  </si>
  <si>
    <t>User must be in graph view with the 'CA and NV' dataset applied. User must be in Benchmark view and displaying content specified in GV_1.3</t>
  </si>
  <si>
    <t>Context menus will always have the Benchmark and Market Share options available to the user. Their submenus will be populated with options depending on which graph view the user is currently in. If the user is already in Market Share graph view, the graph view option will be missing from the Market Share submenu. If the user is currently in benchmark graph view, then graph view option will be missing from the Benchmark submenu.
User should be in page with contents specified in GV_1.3
After step 1:
 -Only Benchmark and Market Share options are written in black and clickable.
After step 2:
Arrow next to 'Benchmark' option points down revealing options:
 -'Benchmark to Map'
 -'Benchmark to 2-D' 
After step 3:
Submenu for Benchmark is collapsed and arrow next to 'View Market' option points down revealing options:
 -'View Graph'
 -'View Map'</t>
  </si>
  <si>
    <t xml:space="preserve">2D View is not yet implemented. Passes otherwise. </t>
  </si>
  <si>
    <t>GV_3.30</t>
  </si>
  <si>
    <t>Context Menu - (Benchmark) Market Share Interactions</t>
  </si>
  <si>
    <t>User is able to switch to market share graph view.</t>
  </si>
  <si>
    <t>1. Right click 'Home' node at the top left of the graph view.
2. Left click 'View Market'
3. Left click 'View Graph'</t>
  </si>
  <si>
    <t>After step 1:
Context menu:
Expand is inactive.
Collapse is inactive.
Limit to this Node is active. 
Benchmark is active.
View Market is active. 
Navigation is inactive. 
After step 2:
Graph is active. 
Map is active. 
After step 3:
Left side of graph: 
Hospital (261) (case count 728)
Right side of graph: 
Home (case count: 701)
SNF (18) 
HHA (8)
LTCH (1)
The Legend reads: 
Hospital (261 / 261)
LTCH (1 / 1)
SNF (18 / 18)
HHA (8 / 8)
Home (1 / 1)
Case Count (728 / 728)</t>
  </si>
  <si>
    <t>GV_3.31</t>
  </si>
  <si>
    <t>User must be in benchmark graph view with the 'CA and NV' dataset applied. Page should be displaying content specified in GV_1.3</t>
  </si>
  <si>
    <t>1. Right click 'Home' entity node
2. Left click 'View Market'
3. Left click 'View Map'</t>
  </si>
  <si>
    <t>After step 1:
Context menu:
Expand is inactive.
Collapse is inactive.
Limit to this Node is active. 
Benchmark is active.
View Market is active. 
Navigation is inactive. 
After step 2:
Graph is active. 
Map is active. 
After step 3:
Page is reloaded with Default Market Share Map View Visualization MV_1.2</t>
  </si>
  <si>
    <t>GV_3.32</t>
  </si>
  <si>
    <t>Context Menu - Benchmark Interactions</t>
  </si>
  <si>
    <t>1. Follow steps from GV_1.3 (If not already at the default graph view page)
2. Right click 'Home' node at the top right of the graph view.
3. Left click 'Benchmark'
4. Left click 'Benchmark to Map'</t>
  </si>
  <si>
    <t>After step 2:
Context menu:
Expand is inactive.
Collapse is inactive.
Limit to this Node is active. 
Benchmark is active.
View Market is active. 
Navigation is inactive. 
After step 3:
Graph is active. 
Map is active.
After step 4:
Page is reloaded with Default Benchmark Map View Visualization as specified in MV_1.3</t>
  </si>
  <si>
    <t>GV_3.33</t>
  </si>
  <si>
    <t>1. Follow steps from GV_1.2 (If not already at the default graph view page)
2. Right click 'Home' node at the top right of the graph view.
3. Left click 'Benchmark'
4. Left click 'Benchmark to 2-D'</t>
  </si>
  <si>
    <t>After step 2 and 3:
Refer to GV_3.29 for proper visualization
After step 4:
Page is reloaded with Default Benchmark 2D View Visualization as specified in X</t>
  </si>
  <si>
    <t>GV_3.34</t>
  </si>
  <si>
    <t>Context Menu - Benchmark Interactions - Bug Check for Graph Generation</t>
  </si>
  <si>
    <t>We want to ensure that the user can add 4 datasets and add all entity filters then have the graph be generated. There was a bug preventing the benchmark graph from being generated with there were a large number of datasets and any entity filters active.</t>
  </si>
  <si>
    <t>User must be in benchmark graph view</t>
  </si>
  <si>
    <t xml:space="preserve">1. User expands the sidenav and the Select Dataset expansion
2. User checks 4 or more datasets.
3. User navigates to entity filter settings from the sidenav. 
4. User toggles all entity filters.
5. User right-clicks one of the entity filter tags and selects 'include'.
6. User applies the changes.
</t>
  </si>
  <si>
    <t xml:space="preserve">After step 3:
-The graph is generated. </t>
  </si>
  <si>
    <t>Test previously failed on 09/11/2019 and passed on 1/15/2020</t>
  </si>
  <si>
    <t>GV_3.35</t>
  </si>
  <si>
    <t>Context Menu - Benchmark Interactions  (Bug Check)</t>
  </si>
  <si>
    <t xml:space="preserve">User is able that the context menu works no matter the situation. This was previously a bug. </t>
  </si>
  <si>
    <t>Enter or create a view with the following datasets in benchmark graph view: CA and NV.</t>
  </si>
  <si>
    <t>1. Right click on HHA node and expand it.
2. Right click on the the node "HHA (2 more) and click "Navigate." 
3. Click "Next Group"
4. On the right side of the graph, right-click Neurology and expand it.</t>
  </si>
  <si>
    <t>After step 4:
-The user sees two nodes with one connection. 
-The left side shows ACCREDITED HOME HEALTH SERVICES with a case count of 1. 
-The right side shows STROKE with a case count of 1.</t>
  </si>
  <si>
    <t>GV_3.36</t>
  </si>
  <si>
    <t>Context Menu - Closing</t>
  </si>
  <si>
    <t>User is able to close the context menu.</t>
  </si>
  <si>
    <t>Follow preconditions and steps for GV_3.1</t>
  </si>
  <si>
    <t>1. Left click anywhere outside of the context menu.</t>
  </si>
  <si>
    <t>The context menu the user had opened previously is closed and the user is able to interact with other tools on the screen.</t>
  </si>
  <si>
    <t>GV_3.37</t>
  </si>
  <si>
    <t>Context Menu - Opening</t>
  </si>
  <si>
    <t>User is unable to create more than one context menu.</t>
  </si>
  <si>
    <t>1. Right click any other node outside of the context menu.</t>
  </si>
  <si>
    <t>As soon as the user clicks, another context menu appears at the selected node's location with the previous context menu disappearing.</t>
  </si>
  <si>
    <t>GV_3.38</t>
  </si>
  <si>
    <t>Context Menu - Market Share_Back to Main View_no Filter</t>
  </si>
  <si>
    <t>User is able to use "Back to Main View" without any filters on within the market share graph</t>
  </si>
  <si>
    <t xml:space="preserve">User must be in Market Share Graph View, have at least one dataset applied, and have Benchmark turned off. </t>
  </si>
  <si>
    <t xml:space="preserve">1. Apply dataset CA &amp; NV 
2. Make sure that there aren't any filters applied in Service Line or Entity Type
3. From the graph, right click and expand Hospital node 
4. From the graph, right click and expand SNF node
5. Right click Mercy San Juan Medical Hospital to oberve context menu
6. Click on Back to Main View button </t>
  </si>
  <si>
    <t>After Step 2:
Graph shows the Hospital on the left and Home, SNF, HHA, LTCH on the right.
Legend and graph should reflect the following:
Hospital (261 / 261)
LTCH (1 / 1)
SNF (18 / 18)
HHA (8 / 8)
Home (1 / 1)
If you right click on any node, you should see the following in the default context menu:
Expand 
Collapse (grayed out)
Back to Main View (grayed out)
Limit to this Node
Benchmark
View Market
Navigation (grayed out)
After Step 5:
In the context menu, you should see the following:
Expand (grayed out)
Collapse
Back to Main View
Limit to this Node
Benchmark
View Market
Navigation (grayed out)
After Step 6:
You should be able to go back to the default view (See After Step 2)</t>
  </si>
  <si>
    <t>GV_3.39</t>
  </si>
  <si>
    <t>Context Menu - Market Share_Back to Main View_Service Line Filter</t>
  </si>
  <si>
    <t>User is able to use "Back to Main View" on the market share graph with applied 1 group, 1 individual, and 1 DRG from service line filters</t>
  </si>
  <si>
    <t>User must be in Market Share Graph View, have at least one dataset applied, have at least one Service Line Filter, and have Benchmark turned off.</t>
  </si>
  <si>
    <t xml:space="preserve">1. Apply dataset CA &amp; NV .
2. Include and apply grouped Other Medical, Congestive heart failure (Cardiology node- individual), and 392- Esophagitis, gastro...(Digestive node- DRG). 
3. Exclude and apply grouped Respiratory node, Uranary Track Infection (Other Medical node- individual) and 638- Diabetes with complecation...(Other Medical node- DRG)
4. From the graph, right click Hospital node and expand.
5. From the graph, right click SNF node and expand
6. Right click St. Mary Medical Center 
7. Click on Back to Main View
</t>
  </si>
  <si>
    <t>After Step 3:
Graph and Legend should reflect the following:
Hospital (111 / 111)
SNF (2 / 2)
HHA (2 / 2)
Home (1 / 1)
Case Count (168 / 168)
Steps 4-6:
After expanding at least once, everytime you right click on a node you should see the "Back to Main View" button active. 
After Step 7:
The button will bring you back to the menu that you started off in (see After Step 3).</t>
  </si>
  <si>
    <t>GV_3.40</t>
  </si>
  <si>
    <t xml:space="preserve">Context Menu -Market Share_Back to Main View_Entity Filter </t>
  </si>
  <si>
    <t>User is able to use "Back to Main View" button to go back to the main view on the market share graph with applied 1 SNF filter</t>
  </si>
  <si>
    <t xml:space="preserve">User must be in Market Share Graph View, have at least one dataset applied, have at least one Service Line Filter, and have Benchmark turned off. </t>
  </si>
  <si>
    <t xml:space="preserve">1. Apply dataset CA &amp; NV
2. From entity filter, include group Hospital, expand SNF, include &amp; apply individual SNFs- APPLE VALLEY POST ACUTE REHAB and EVERGREEN LAKEPORT HEALTHCARE
3. From entity filter, exclude individual Hospitals- MERCY SAN JUAN MEDICAL CENTER and STANFORD HEALTH CARE 
4. On graph, right click on individual SNF node &amp; collapse the node to parent level
5. On graph, right click on individual Hospital &amp; collapse the node to parent level
6. Once it takes user at parent grouped SNF, right click on node &amp; select Back To Filter View option
</t>
  </si>
  <si>
    <t>After Step 3:
Graph and Legend should reflect the following:
Hospital (2 / 2)
SNF (2 / 2)
Case Count (2 / 2)
Step 4-5:
After collapesing as far as you can go, you will see Hospital (2) on left side and SNF (2) on right side of graph. 
After Step 6:
You should be able to go back to the default view (See After Step 3)</t>
  </si>
  <si>
    <t>GV_3.41</t>
  </si>
  <si>
    <t xml:space="preserve">Context Menu - Market Share_Back to Main View_Combinations of Service Line and Entity Filters </t>
  </si>
  <si>
    <t>User is able to use "Back to Main View" button to go back to the main view on the market share graph with a combination of SL and entity filters</t>
  </si>
  <si>
    <t xml:space="preserve">1. Apply dataset CA &amp; NV
2. From entity filter, expand HHA, exclude &amp; apply 1 individual HHA- TORRANCE MEMORIAL HOME HEALTH
3. From entity filter, include &amp; apply individual Hospitals- LOS ALAMITOS MEDICAL CENTER, LAKEWOOD REGIONAL MEDICAL CENTER, ORANGE COAST MEMORIAL MEDICAL CENTER, GLENDALE ADVENTIST MEDICAL CENTER, and TORRANCE MEMORIAL MEDICAL CENTER
4. From service line filter, include group Cardiology, Orthopedics, and Other medical
5. From service line, exclude Sepsis (Other Medical- individual) and 469- Major joint replacement...(Orthopedics- DRG)
6. On graph, right click on TORRANCE MEMORIAL MEDICAL CENTER and collapes 
7. Right click on HHA (1) and expand
8. Right click on Hospital (1) and expand
9. Right click on any node &amp; select Back To Main View option
</t>
  </si>
  <si>
    <t>After Step 3:
Graph and Legend should reflect the following:
Hospital (5 / 5)
HHA (1 / 1)
Home (1 / 1)
Case Count (8 / 8)
Steps 4-7:
After expanding or collapesing at least once, everytime you right click on a node you should see the "Back to Main View" button active. 
After Step 8:
You should see Torrance Memorial Medical Center on the left and Capital Home Health Agency INC on the right side of graph
After Step 9
The button will bring you back to the menu that you started off in (see After Step 3).</t>
  </si>
  <si>
    <t>GV_3.42</t>
  </si>
  <si>
    <t>1. Apply dataset CA &amp; NV
2. From entity filter, include &amp; apply individual SNF-CENTRAL GARDENS, EVERGREEN LAKEPORT HEALTHCARE, KEIRO NURSING HOME, CHAPARRAL HOUSE, and SOCAL POST-ACUTE CARE 
3. From entity level, exclude &amp; apply group HHA
4.From service line filter, include service line- Cardiology and Other Medical
5. From service line filter, exclude 870- Septicemia or sever... (Other Medical DRG) 
6. Expand Hospital (3) on graph
7. Collapes Central Gardens on graph
8. Colapes Sutter Bay Hospitals on graph
9. On graph, right click on each node of both side of the graph
10. Click on 'Back To Filter View'</t>
  </si>
  <si>
    <t>After Step 5:
Legend and graph should reflect the following:
Hospital (3 / 3)
SNF (3 / 3)
Case Count (3 / 3)
After Step 8:
You should see Hospitals (3) on left and SNF (3) on right side of graph
After Step 10:
You should go back to the default menu (see After Step 5)</t>
  </si>
  <si>
    <t>GV_3.43</t>
  </si>
  <si>
    <t xml:space="preserve">Context Menu - Benchmark_Back to Main View_no Filter </t>
  </si>
  <si>
    <t xml:space="preserve">User is able to use "Back to Main View" button to go back to the main view without any filters on within the benchmark graph  </t>
  </si>
  <si>
    <t xml:space="preserve">User must be in Benchmark Graph View, have at least one dataset applied, and have Benchmark turned on. </t>
  </si>
  <si>
    <t>1. Apply dataset CA &amp; NV Test
2. Make sure that there aren't any filters applied in Service Line or Entity Type
3. From the graph, right click and expand SNF node
4. From the graph, right click and expand SL_Cardiology node
5. Right click Evergreen Lakeport Healthcare to observe context menu
6. Right click and expand Pulmonary Embolism 
7. Right click on each node of both side of the graph
8. Click on 'Back To Filter View'</t>
  </si>
  <si>
    <t xml:space="preserve">After Step 2:
Legend and graph should reflect the following:
LTCH (1 / 1)
SNF (18 / 18)
HHA (8 / 8)
Home (1 / 1)
Service Line (22 / 22)
Case Count (728 / 728)
If you right click on any node, you should see the following in the default context menu:
Expand 
Collapse (grayed out)
Back to Main View (grayed out)
Limit to this Node
Benchmark
View Market
Navigation (grayed out)
After Step 5:
If you right click on any node, you should see the following in the default context menu:
Expand (grayed out) 
Collapse 
Back to Main View 
Limit to this Node
Benchmark
View Market
Navigation (grayed out)
After Step 7:
You should see Evergreen Lakeport Healthcare on left and DRG 175- Pulmonary Embolism W MCC on right side of graph
After Step 8:
You should go back to default menu
</t>
  </si>
  <si>
    <t>GV_3.44</t>
  </si>
  <si>
    <t xml:space="preserve">Context Menu - Benchmark_Back to Main View_Service Line Filter </t>
  </si>
  <si>
    <t>User is able to use "Back to Main View" button to go back to the main view after applying service line filters with benchmark on</t>
  </si>
  <si>
    <t xml:space="preserve">User must be in Benchmark Graph View, ave at least one dataset applied, and have Benchmark turned on. </t>
  </si>
  <si>
    <t xml:space="preserve">1. Apply Dataset CA &amp; NV
2. Turn on the benchmark 
3. From Service line filter, include and apply DRGs 641 - Miscellabeous disorders...(Digestive), 470 - Major joint replacement...(Orthopedics), and 885 - PSYCHOSES (Psychiatric)
4. From service line filter, exclude and apply DRG 640 - Miscellabeous disorders...(Digestive)
5. From graph, right click on HHA &amp; select expand option from context menu 
6. From graph, right click on DRG 470 &amp; select collapse option, so that user should be at individual level
7. From graph, right click on Major Joint Replacement...option, so that user should be at service line level
8. Right click on Service line -Orthopedics &amp; select Back To Main View from context menu
9. Observe </t>
  </si>
  <si>
    <t>After Step 3:
Graph and Legend should reflect the following:
HHA (1 / 1)
Home (1 / 1)
DRG (3 / 3)
Case Count (87 / 87)
After Step 5:
There should be Home on the left side of the graph and Major Joint Replacement procedures on the right
After Step 8:
There should be Marshall Home Care on the left side of the graph and Othropedics on the right
After Step 9:
You should go back to the default menu as seen in After Step 3.</t>
  </si>
  <si>
    <t>GV_3.45</t>
  </si>
  <si>
    <t xml:space="preserve">Context Menu - Benchmark_Back to Main View_Service Line Filter_PAC to AC to PAC </t>
  </si>
  <si>
    <t>User is able to use "Back to Main View" button to go back to the main view after applying service line filters with benchmark on and able to switch between PAC and AC</t>
  </si>
  <si>
    <t xml:space="preserve">User must be in Benchmark Graph View, ave at least one dataset applied, and have Benchmark turned on and start in default PAC. </t>
  </si>
  <si>
    <t>1. Apply dataset CA &amp; NV
2. From Service line filter, include &amp; apply group Respitory, individual Lymphoma &amp; Non-Acute... (Cancer Care), and DRG 326- Stomach, Esophages...(Surgery DRG)
3. From Service Line filter, exclude &amp; apply DRGs 840- Lymphoma &amp; Non-Acute...(Cancer Care), 189- Pulmonary edema...(Respiratory), and 454-Combined anterior... (Neurosurgery)
4. On graph, right click on DRG 326 node &amp; click on collapse 
5. Once it come up at Stomach, Esophages and Duodenal Pro, by right clicking the node collapse it to service line level
6. On graph, right click on Surgery node &amp; select Back to filter view from context menu option. 
7. Switch Benchmark to Acute Care
8. Repeat Steps 4-6
9. Observe
10. Switch Benchmark back to Post-Acute Care
11. Observe</t>
  </si>
  <si>
    <t xml:space="preserve">After Step 3: 
Legend and graph should reflect the following:
Home (1 / 1)
Service Line (1 / 1)
Episode (1 / 1)
DRG (1 / 1)
Case Count (66 / 66)
After Step 5:
You will have Home on the left and Surgery on the right of the graph
After Step 6:
You'll go back to the default menu (see after Step 3)
After Step 7:
Legend and graph should reflect the following:
Hospital (58 / 58)
Service Line (1 / 1)
Episode (1 / 1)
DRG (1 / 1)
Case Count (66 / 66)
After Step 9:
You should go back to the default menu (See after Step 7)
After Step 11:
The graph should reflect what was stated in After Step 3
</t>
  </si>
  <si>
    <t>GV_3.46</t>
  </si>
  <si>
    <t xml:space="preserve">Context Menu - Benchmark_Back to Main View_Entity Filter </t>
  </si>
  <si>
    <t>User is able to use "Back to Main View" button to go back to the main view after applying entity filters with benchmark on</t>
  </si>
  <si>
    <t>1. Apply dataset CA &amp; NV
2. From entity filter, include and apply group Home and group SNF
3. From entity filter, exclude BAYSIDE CARE CENTER,
CENTRAL GARDENS, and CHAPARRAL HOUSE from SNF while excluding TORRANCE MEMORIAL HOME HEALTH
and MARSHALL HOME CARE from HHA. 
4. On graph, right click and expand Cardiology node
5. Right click and expand Cardiac Arrhythmia node
6. Right click on any node &amp; select Back To Filter View option
7. Observe</t>
  </si>
  <si>
    <t>After Step 3:
Graph and Legend should reflect the following:
SNF (15 / 15)
Home (1 / 1)
Service Line (22 / 22)
Case Count (716 / 716)
After Step 5:
You should see DRGs 308, 309, 310
Steps 5-6:
You should Observe the context menu as the following:
Expand
Collapse
Back To Main View
Limit to this Node
Benchmark
View Market
Navigation (grayed out)
After Step 7:
you should go back to the default graph</t>
  </si>
  <si>
    <t>GV_3.47</t>
  </si>
  <si>
    <t xml:space="preserve">User must be in Benchmark Graph View, ave at least one dataset applied, and have Benchmark turned on and start in AC. </t>
  </si>
  <si>
    <t>1. Apply dataset CA &amp; NV
2. From entity filter, include group Hospital and individual Hospitals Regional Medical Center and Mercy Medical Center 
3. From entity filter, exclude group LTCH, group HHA, and individual hospitals Desert Springs Hospital, Santa Monica- UCLA, Glendal Adventist Medical Center, Carson Tahoe Regional Medical Center, Huntington Memorial Hospital, and SANTA CLARA VALLEY MEDICAL CENTER
4. On graph, right click and collapes Stanford Health Care
5. Right click and expand Cardiology node
6. Right click on Clinical Episodes (7 more) and click on Navigation to next group until you find the Pulmonary Embolism node
7. Right click and expand Pulmonary Embolism node
8. Right click on any node &amp; select Back To Filter View option
9. Observe</t>
  </si>
  <si>
    <t>After Step 3:
Graph left side:
            'CEDARS-SINAI MEDICAL CENTER', 
            'STANFORD HEALTH CARE',
            'MERCY SAN JUAN MEDICAL CENTER',
            'SANTA ROSA MEMORIAL HOSPITAL', 
            'COMMUNITY REGIONAL MEDICAL CENTER',
            'COTTAGE REHABILITATION HOSPITAL',
            'GROSSMONT HOSPITAL',
            'RENOWN REGIONAL MEDICAL CENTER',
            'Hospital (246 more)'
Graph right side:
            'Other Medical', 
            'Cardiology',
            'Orthopedics', 
            'Respiratory', 
            'Digestive', 
            'Psychiatric',
            'Neurology',
            'Surgery',
            'Service Lines (14 more)'
Legend:
Service Line (22 / 22)
Hospital (254 / 254)
Case Count (687/ 687)
Please keep in mind that in the sidebar, Regional Medical Center and Mercy Medical Center will be white tagged. 
After Step 5:
The right side of the graph:
'Hospital (63)'
The left side of the graph:
'Congestive heart failure', 
 'Acute myocardial infarction',
'Percutaneous coronary intervention',
 'Cardiac arrhythmia', 
'OTHER CIRCULATORY SYSTEM DIAGNOSES',
 'Chest Pain',
'Syncope And Collapse',
 'Circulatory Disorders Except Ami. W Card Cath',
 'Clinical Episodes (7 more)'
After Step 9:
You should go back to the default graph</t>
  </si>
  <si>
    <t>GV_3.48</t>
  </si>
  <si>
    <t>Context Menu - Benchmark_Back to Main View_Combination Filters</t>
  </si>
  <si>
    <t>User is able to use "Back to Main View" button to go back to the main view after using several filter combinations with Benchmark on</t>
  </si>
  <si>
    <t>1. Apply dataset CA &amp; NV
2. From entity filter, include group HHA, 
3. From service line filter, include group Other Medical, Neurology, Orthopedics, and Cardiology
4. From service line filter, exclude individual episodes Seizures (neurology), Renal Failure (other medical), Sepsis (other medical), and Other Kee Procedures (orthopedics)
5. From service line filter, exclude the following DRGs 313- Chest Pain (cardiology), 481- Hip and Femur...(othopedics), 603- Cellutis without major...(other medical), 864- Fever (other medical), and 812- Red Blood Cell Disorder (other medical
6. On graph, right click on and collapes Moka Care Home Health INC node
7. Right click and expand Other Medical node
8. Right click and expand Urinary Track Infection node
9. Right click and expand HHA (1)
10. Right click on any node &amp; select Back To Filter View option
11. Observe</t>
  </si>
  <si>
    <t>After Step 5:
Graph and Legend should reflect the following:
Service Line (4 / 4)
HHA (8 / 8)
Case Count (8 / 8)
Steps 6-9:
You should be able to navigate through each node with ease while seeing the "Back to Main View" button each time you navigate through each expansion/collision. 
After Step 9:
You should see San Lorenzo Home Health on left and DRG 690- Kidney and Urinary Track Infection... on the right
After Step 11:
You should go back to default graph (see After Step 5)</t>
  </si>
  <si>
    <t>GV_3.49</t>
  </si>
  <si>
    <t>Context Menu - Show Details</t>
  </si>
  <si>
    <t>User is able to view the details of a specific node.</t>
  </si>
  <si>
    <t>Follow preconditions and steps for GV_3.1 and node must a single entity node.</t>
  </si>
  <si>
    <t>1. Click "Show Details"</t>
  </si>
  <si>
    <t>User is sent to a new page showing the details.</t>
  </si>
  <si>
    <t xml:space="preserve">This may be a pass. Currently the user is not taken to a new page, but a popup is used. </t>
  </si>
  <si>
    <t>GV_3.50</t>
  </si>
  <si>
    <t>Context Menu - "Back to Main View" instead of "Back to Filter View"</t>
  </si>
  <si>
    <t xml:space="preserve">1. Open the view with no datasets active.
2. Select dataset CA nad NV
3. Clear all active filters
</t>
  </si>
  <si>
    <t>1. Set benchmark off.
2. Include from Entity Filters: Bayside care center, Central gardens, Keiro nursing home.
3. Right-click on the 'Bayside care center' node &amp; clicked on 'Limit to this Node" menu.
4. Set benchmark on.</t>
  </si>
  <si>
    <t>After 2. step: the left slide breadcrumb will show 
"SNF" 
&gt;&gt; Bayside care center tag (blue)
&gt;&gt; Central gardens tag (blue)
&gt;&gt; Keiro nursing home tag (blue)
After 3. step: the left slide breadcrumb will show 
"SNF" 
&gt;&gt; Bayside care center tag (blue)
&gt;&gt; Central gardens tag (white-blue)
&gt;&gt; Keiro nursing home tag (white-blue)</t>
  </si>
  <si>
    <t>pass</t>
  </si>
  <si>
    <t>GV_3.51</t>
  </si>
  <si>
    <t>1. Set benchmark off.
2. Include from Entity Filters: SNF.
3. Right-click on  the 'Apple vallet post-acute rehab' node &amp; clicked on 'Limit to this Node" menu.</t>
  </si>
  <si>
    <t>After 3. step: the left slide breadcrumb will show 
"SNF" 
&gt;&gt; ' Apple vallet post-acute rehab' (blue text)
The graph will have 2 nodes: Hospital(1) at the left side and 'Apple valley post-acute rehab' at the right side.</t>
  </si>
  <si>
    <t>GV_3.52</t>
  </si>
  <si>
    <t>1. Set benchmark off
2. Click-right of every node and observe how looks option 'Limit to the Node' from Context Menu
3. Click-right on the every node from right side and click option 'Limit to this Node'. Than observe graph and compare it with Expected Results, next step is click-right of the node what is paced on the right side of the graph and click 'Back To Main View'.</t>
  </si>
  <si>
    <t>After 1. step: you should see at the left side of graph Hospital(261) and on the right Home, SNF(18), HHA(8), LTCH (1)
After 2. step: In context menu after right-click on the Hospital Node you should see 'Limit to the None' inactive (grayed out), for every Node form right side this option should be active (darker black).
After 3. step: After usage option 'Limit to this Node' you should see new grapf (on the left side Hospital node, on the right side Node which you have clicked).</t>
  </si>
  <si>
    <t>GV_3.53</t>
  </si>
  <si>
    <t>1. Set benchmark off. 
2. From Entity Filters include filter Hospital. 
3. Click-right on each node, observe if option 'Limit to this node' from Context Menu is active or not.
3. Click-right Cedars-sinai medical center node, and click option 'Limit to this node'</t>
  </si>
  <si>
    <t>After 2. step: you should see graph with individual Hospitals on the left and Home, SNF, HHA and LTCH nodes on the right side of graph.
After 3. step: you should see that option 'Limit to this node' is active (black text) in every case except 'Hospital (253 more)' node when it inactive (gray text)
After 3. step: you should see new graph: on the left side the 'Cedars-sinai medical center' node, on the right side: 'Home' and 'HHA' nodes. On the left lide breadcrumb from Entity you should see 'Hospital (blue tag) &gt; Cedars-sinai medical center' (blue text)</t>
  </si>
  <si>
    <t>GV_3.54</t>
  </si>
  <si>
    <t>1. Set benchmark on.
2. In Benchmark setting set the Entity Type as 'Post-acute care' (default)
3. Click-right on each node, observe if option 'Limit to this node' from Context Menu is active or not.
4. In Benchmark setting set the Entity Type as 'Acute care' , apply.
5. Click-right on each node, observe if option 'Limit to this node' from Context Menu is active or not.
6. Click-right on Cardiology node, click 'Limit to this Node'
7. Click-right on 'Cardiology' node and expand 'Cardiology' node.
8. Click-right on each node, observe if option 'Limit to this node' from Context Menu is active or not.
9. Click-right on 'Congestive heart failure' and click 'Limit to this Node'
10. Click-right on 'Congestive heart failure' and click 'Expand'
11. Click-right on 'DRG_291' node and click 'Limit to this Node'
12. Click-right on 'DRG_291' and observe Context menu and the graph.</t>
  </si>
  <si>
    <t>After 2. step: You should see at the left side of the grapf should be Home, SNF, HHA and LTCH nodes, at the right Other Medical, Cardiology, Orthopedics, Respiratory, Digestive, Service Lines.
After 3. step: You should observe that option 'Limit to this node' is active (black text) in every case except 'Sevice Lines' node when it inactive (gray text)
After 4. step: At the left side of the graph should be an 'Hospita' node, on the right Other Medical, Cardiology, Orthopedics, Respiratory, Digestive, Service Lines.
After 5. step: You should observe that option 'Limit to this node' is active (black text) in every case except 2: a 'Sevice Lines' node and a 'Hospital (261)' node when it inactive (gray text)
After 6. step: you should see a graph with 2 nodes: at the left side 'Hospital(96)', at the rigth side a 'Cardiology' node.
After 7. step: you should see at the left side 'Hospital(96)' node, at the rigth side a episodes nodes ('Congestive heart failure', 'Acute myocardial infraction', ..., 'Clinical Episodes (7 more)')
After 8. step: you should see that option 'Limit to this Node' is inactive only with nodes: Clinical Episodes and Hospital, in other cases it should be active.
After 12. step: you should see that 'Limit to this Node' option inactive and the graph should have 2 nodes: Hospital at the left side and DRG_291 at the right side</t>
  </si>
  <si>
    <t>GV_3.55</t>
  </si>
  <si>
    <t>1. Set benchmark on.
2. In Benchmark setting set the Entity Type as 'Post-acute care' (default)
3. From Entity Filters: include 'Holspital', 'Home', 'SNF' and 'MARSHALL HOME CARE'
4. Click-right on the 'Home' node and click 'Limit to this Node'
5. Click-right on the 'Home' node and click 'Back to Main View'
6. Click-right on the 'SNF' node and click 'Limit to this Node'
7. Click-right on the 'SNF' node and click 'Expand'
8. Click-right each node from the graph and observe if option 'Limit to this node' from Context Menu is active or not.
9. Click-right on 'chaparral house' node and click 'limit to this node'.
10. Click-right on 'chaparral house' node and click 'back to main view'.
11. In Benchmark setting set the Entity Type as 'Acute care', apply.
12. Click-right each node from the graph and observe if option 'Limit to this node' from Context Menu is active or not.</t>
  </si>
  <si>
    <t xml:space="preserve">After 3. step: you should see at the left slide breadcrumb:
Home (blue tag)
SNF (blue tag)
HHA (black text)
 &gt;&gt; MARSHALL HOME CARE (blue tag)
Hospital (gray tag)
After 4. step: you should see at the left side one node 'Home' and at the right side many service lines nodes. At the left slide breadcrubm you should see only Home tag in blue, other tags gray.
After 7. step: you should see at the left side of the graph nodes with individual SNFs and node 'SNF (10 more)', at the right side individual service lines nodes and 'service lines (2 more)' node. Only the  'SNF (10 more)' and 'service lines (2 more)' nodes should have inactive option 'Limit to this Node' (grayed out), other nodes should have active this option (black text).
After 9. step: you should see at the left side of the graph an 'chaparral house' node and at the right side of the graph 'Orthopedics' node
After 12. step: you should see that option 'Limit to this node' is active in every case except nodes 'Hospital (253 more)' and 'Service Lines (14 more)'.
</t>
  </si>
  <si>
    <t>GV_3.56</t>
  </si>
  <si>
    <t>Context Menu - "Show Details" panel with "PNG" button</t>
  </si>
  <si>
    <t>User can download a PNG file from "Show Details" panel from Context Menu.</t>
  </si>
  <si>
    <t xml:space="preserve">1. Open the view with no datasets active.
2. Select and apply dataset.
3. Choose graph view.
</t>
  </si>
  <si>
    <t>1. Set benchmark on.
2. Click-right on a node from left side of te graph, click Expand if it is a grouped node.
3. Click-right on a individual node from left side of the graph, click "Show Details".
4. Click on the “Save as PNG” button.</t>
  </si>
  <si>
    <t>After 3. step: On the bottom left of the “Show details” screen, you should see a consistent “Downloaded as PNG” button.
After 4. step: You should see that the default file name for the “Show Details” PNG file is “O2_P2_[view name]_Show Details_[Entity name]_[mm-dd-yyyy]” where [mm-dd-yyyy] is the downloaded date.</t>
  </si>
  <si>
    <t>GV_3.57</t>
  </si>
  <si>
    <t>The user downloads the details of the entity that is active f the search is active.</t>
  </si>
  <si>
    <t>1. Set benchmark on.
2. Click-right on a node from left side of te graph, click Expand if it is a grouped node.
3. Click-right on a individual node from left side of the graph, click "Show Details".
4. Click on the magnifying glass icon next to the entity name on the top left  of the “Show details” screen.
5. Enter the character in the name of an existing entity into the text box that appeared after clicking the magnifying glass.
6. Click on the “Save as PNG” button.
7. Check downloaded file.</t>
  </si>
  <si>
    <t>After 7. step: you should download the details of the entity that is active and shown on the screen only  (no typeahead or search should be downloaded; no two buttons should be downloaded).</t>
  </si>
  <si>
    <t>GV_3.58</t>
  </si>
  <si>
    <t>The PNG download should be reset to the default view even if the 
location map is active and the user navigates to somewhere else.</t>
  </si>
  <si>
    <t>1. Set benchmark on.
2. Click-right on a node from left side of te graph, click Expand if it is a grouped node.
3. Click-right on a individual node from left side of the graph, click "Show Details".
4. Navigate to somewhere else on the location map at the left side of the screen.
5. Click on the “Save as PNG” button.
6. Check downloaded file.</t>
  </si>
  <si>
    <t xml:space="preserve">After 6. step: you should see on the PNG file the default view (of location map). </t>
  </si>
  <si>
    <t>GV_3 Show Details</t>
  </si>
  <si>
    <t>GV_3B.1</t>
  </si>
  <si>
    <t>Show Details - Search</t>
  </si>
  <si>
    <t>P2BN-2223</t>
  </si>
  <si>
    <t>User is able use the search bar in the details popup to search for another entity.</t>
  </si>
  <si>
    <t>Follow preconditions and steps for GV_3.49.</t>
  </si>
  <si>
    <t>1. Click the magnifying glass icon above the map at the left of the details popup.</t>
  </si>
  <si>
    <t>Text Box becomes active allowing the user to search for entities.</t>
  </si>
  <si>
    <t>GV_3B.2</t>
  </si>
  <si>
    <t>User is notified when the text they are searching for has no results.</t>
  </si>
  <si>
    <t>1. Input into search textbox an entity that doesn't exist.</t>
  </si>
  <si>
    <t>User is presented with the error "No matching search found."</t>
  </si>
  <si>
    <t>GV_3B.3</t>
  </si>
  <si>
    <t>User is able to change which entity the details panel describes.</t>
  </si>
  <si>
    <t>Follow preconditions and steps for GV_4.1</t>
  </si>
  <si>
    <t>1. Input into search textbox an entity that does exist.
2. Click the entity.</t>
  </si>
  <si>
    <t>Details panel popup updates to display the detail of the chosen entity.</t>
  </si>
  <si>
    <t>GV_3B.4</t>
  </si>
  <si>
    <t>Show Details - Functionalities</t>
  </si>
  <si>
    <t>User is able to exit the details popup.</t>
  </si>
  <si>
    <t>Follow preconditions and steps for GV_3.5</t>
  </si>
  <si>
    <t>1. Click the "Back to" icon in the bottom left of the details popup.</t>
  </si>
  <si>
    <t>User is returned to the previous graph view.</t>
  </si>
  <si>
    <t>GV_3B.5</t>
  </si>
  <si>
    <t>Show Details - SNF</t>
  </si>
  <si>
    <t>User is presented with the SNF details visualization.</t>
  </si>
  <si>
    <t>Follow preconditions and steps for GV_3.0</t>
  </si>
  <si>
    <t xml:space="preserve">1. User right clicks grouped SNF Node.
2. Left click 'Expand'
3. Click right on the 'BAYSIDE CARE CENTER' node.
4. Click 'Back to...'
</t>
  </si>
  <si>
    <t xml:space="preserve">After Step 3:
User should see the following details:
In left panel: 
SNF: BAYSIDE CARE CENTER
CCN: 555371
NPI: 1588830020
1405 TERESA DRIVE
MORRO BAY, CA 93442
(Map of where this SNF is located)
Back to...
Download as PNG
User should see the following details on right side (from top to bottom)
Header: 'Facility:  
Star rating: 5 and icon of five full star
Overall Star rating score from CMS SNF Compare (gray text)
Certifications : Medicare / Medicaid
Approved by the federal government to participate in Medicare or Medicaid (gray text)
Certified beds : 145
Header: Provider Level Details
Case count: 1
90d readmission rate per instance: 0%
90d readmission rate per patient: 0%
90d episode cost: $15,588
90d readmission cost per instance: $0
90d readmission cost per patient: $0
PAC length of stay (LOS): 11.0d
Header: Quality
Readmission: 17.5%
30-day readmission rate (gray text)
Inspection deficiencies: 10 
Most recent weighted deficiency score (gray text)
Pain management: 1.2% 
Percentage of residents reporting moderate to severe pain (gray text)
Pressure ulcer management: 0.2%
Percentage of patients with new or worsened pressure ulcers:(gray text)
</t>
  </si>
  <si>
    <t>GV_3B.6</t>
  </si>
  <si>
    <t>Show Details - Map</t>
  </si>
  <si>
    <t>User can zoom in or out on the show details map.</t>
  </si>
  <si>
    <t xml:space="preserve">1. Click the "+" on the map on the left side of the Show Details panel.
2. Click the "-" on the map on the left side of the Show Details panel.
3. Hover the cursor over the map and scroll upwards. 
4. Hover the cursor over the map and scroll downwards. </t>
  </si>
  <si>
    <t>After Step 1: The map is zoomed in, showing a smaller area in more detail. 
After Step 2: The map is zoomed out, showing a larger area in less detail. 
After Step 3: The map is zoomed in, showing a smaller area in more detail. 
After Step 4: The map is zoomed out, showing a larger area in less detail.</t>
  </si>
  <si>
    <t>GV_3B.7</t>
  </si>
  <si>
    <t>Show Details - HHA</t>
  </si>
  <si>
    <t>User is able to select Show Details from the individual HHA tag after expanding the entity type.</t>
  </si>
  <si>
    <t>Follow pre-conditions and steps for GV_3.0</t>
  </si>
  <si>
    <t xml:space="preserve">1. On the sidenav, expand the Entity Filter settings. 
2. Right click the HHA filter tag and attempt to select "Show Details."
3. In the context menu, click "Expand".
4. Right-click Marshall Home Care and click "Show Details." </t>
  </si>
  <si>
    <t>After Step 2: Clicking "Show Details" doesn't do anything. 
After Step 4:
User should see the following info on the left side (from top to bottom):
HHA: MARSHALL HOME CARE
CCN: 57019
NPI: 1992705040
681 MAIN STREET SUITE 206
PLACERVILLE, CA 95667 (the address)
(Map of where Marshall Home Care is located. User should be able to interact on the map).
Back to...
Download as PNG
User should see the following details on right side (from top to bottom).
Provider:
Star Rating: 2.5
Services Offered:
Nursing care (blue), Physical therapy(blue), Occupational Therapy(blue), Speech Pathology(blue), Medical Social(blue), Home Health Aide(blue)
Provider Details (information is same as tooltip labels)
Case count: 1
90d readmission rate per instance: 0%
90d readmission rate per patient: 0%
90d episode cost: $19,492
90d readmission cost per instance: $0
90d readmission cost per patient: $0
PAC Length of stay (LOS): 23.0d 
Quality Details (information about the patient's care such as: )
Timely start of care: 91.2 %
Bathing: 69.4%
Wound care: 91.1%
Mobility: 69.1%
Pain: 69.1%
Pressure Ulcer: 0.6% 
Transfer: 70.2%
Breathing: 75.9%</t>
  </si>
  <si>
    <t>GV_3B.8</t>
  </si>
  <si>
    <t>Show Details - LTCH</t>
  </si>
  <si>
    <t>Showing additional Quality and Facility sections in Show Details (LTCH)</t>
  </si>
  <si>
    <t xml:space="preserve">1. Apply dataset CA and NV
2. Click right on the 'LTCH' node, click 'Expand'.
3. Click right on the 'KINDRED HOSPITAL -- LA MIRADA' node, click 'Show Details'.
4. Click on Back to...
</t>
  </si>
  <si>
    <t>After Step 3:
User should see the following details displayed after search:
LTCH: KINDRED HOSPITAL -- LA MIRADA
CCN: 52038
NPI: 1033294723
14900 EAST IMPERIAL HIGHWAY
LA MIRADA, CA 90638 (the address)
(Map of where KINDRED HOSPITAL -- LA MIRADA  is located)
Back to...
Download as PNG
User should see the following details on right side (from top to bottom)
Provider Details (information is same as tooltip labels)
Provider Level Details
Case count: 1
90d readmission rate per instance: 0%
90d readmission rate per patient: 0%
90d episode cost: $68,584
90d readmission cost per instance: $0
90d readmission cost per patient: $0
PAC length of stay (LOS): 37.0d
After Step 4:
User should go back to previous Graph View</t>
  </si>
  <si>
    <t xml:space="preserve">Before in expected results were more information:
Facility:
Star Rating: 4
Capabilities: (below this tab you'll see the services that they offer highlighted in blue)
Able to receive lab results electronically
Able to track patients’ lab results, tests, and referals electronically between visits
Safe surgery checklist use (outpatient)
Patient safety culture
SM_HS_PATIENT_SAF
Safe surgery checklist use (inpatient)
SM_SS_SHECK
Provider Details (information is same as tooltip labels)
Provider Level Details
Case count: 1
90d readmission rate per instance: 0%
90d readmission rate per patient: 0%
90d episode cost: $68,584
90d readmission cost per instance: $0
90d readmission cost per patient: $0
PAC length of stay (LOS): 37.0d
Quality Details (percentages of the quality of care they give, such as:)
Pressure ulcer management- 34%
Colon Surgery- 33%
Mortality- 15%
Bloodstream infections- 14%
CDI- 31%
Abdominal Hysterectomy- 22%
Urniary Tract Infections- 64%
MRSA- 80%
</t>
  </si>
  <si>
    <t>GV_3B.9</t>
  </si>
  <si>
    <t>Show Details - To show additional Quality and Facility sections for Hospital search</t>
  </si>
  <si>
    <t>Verify that when viewing the details of one Entity, user is able to search to find details of another Entity.</t>
  </si>
  <si>
    <t xml:space="preserve">1. Right click the grouped HHA node on the right side of the graph and expand it. 
2. Right click on Marshall Medical Center and click on Show Details
3. Click on the Search icon, type Stanford Health Care, and press enter
4. Click on Back to...
</t>
  </si>
  <si>
    <t xml:space="preserve">After Step 2:
User should see the same information as the GV.3B.9
After Step 3:
User should see the following details displayed after search:
HOSPITAL: STANFORD HEALTH CARE
CCN: N/A
NPI: 1871543215
300 PASTEUR DRIVE
STANFORD, CA 94305 (the address)
(Map of where STANFORD HEALTH CARE is located. Map is interactive.)
Back to...
Download as PNG
User should see the following details on right side (from top to bottom)
Facility:
Star Rating: 4
Capabilities:
Able to receive lab results electronically (blue)
Able to track patients’ lab results, tests, and referals electronically between visits (blue)
Safe surgery checklist use (outpatient) (blue)
Patient safety culture (blue)
Safe surgery checklist use (inpatient) (blue)
Provider Details (information is same as tooltip labels)
Case count: 12
90d readmission rate per instance: 0%
90d readmission rate per patient: 0%
90d episode cost: $38,299
90d readmission cost per instance: $0
90d readmission cost per patient: $0
PAC length of stay (LOS): 4.9d
Quality Details (percentages of the quality of care they give, such as:)
Pressure ulcer management: NA
Colon Surgery: NA
Mortality: NA
Bloodstream infections: NA
CDI: NA
Abdominal Hysterectomy: NA
Urniary Tract Infections: NA
MRSA: NA
After Step 4:
User should go back to Graph View at the previous zoom level </t>
  </si>
  <si>
    <t>GV_3B.10</t>
  </si>
  <si>
    <t>Show Details - Hospital</t>
  </si>
  <si>
    <t>Verify that user is able to use "Show Details" to see more information about a specific node in Graph View.</t>
  </si>
  <si>
    <t>1. Right click grouped Hospital node on left-hand side. 
2. Click "Expand"
3. Right click "CEDARS-SINAI MEDICAL CENTER" and click "Show Details"</t>
  </si>
  <si>
    <r>
      <rPr>
        <rFont val="Calibri"/>
        <sz val="10.0"/>
      </rPr>
      <t xml:space="preserve">After Step 1: "Show Details" is gray on the context menu and cannot be interacted with. 
After Step 3: User sees the following information: 
</t>
    </r>
    <r>
      <rPr>
        <rFont val="Calibri"/>
        <b/>
        <sz val="10.0"/>
      </rPr>
      <t>In left column:</t>
    </r>
    <r>
      <rPr>
        <rFont val="Calibri"/>
        <sz val="10.0"/>
      </rPr>
      <t xml:space="preserve">
HOSPITAL: CEDARS-SINAI MEDICAL CENTER
CCN: 50625
NPI: 1639172372
8700 BEVERLY BOULEVARD
LOS ANGELES, CA 90048
[there is a map here]
&lt; Back to... 
v Download as PNG
</t>
    </r>
    <r>
      <rPr>
        <rFont val="Calibri"/>
        <b/>
        <sz val="10.0"/>
      </rPr>
      <t>In the right column:</t>
    </r>
    <r>
      <rPr>
        <rFont val="Calibri"/>
        <sz val="10.0"/>
      </rPr>
      <t xml:space="preserve">
Facility Details
Star Rating: ★★★★★
Capabilities: 
 - Able to receive lab results electronically (in blue)
 - Able to track patients’ lab results, tests, and referrals electronically between visits (in blue)
 - Safe surgery checklist use (outpatient) (in blue)
 - Patient safety culture (in blue)
 - Safe surgery checklist use (inpatient) (in blue)
Case count 18
90d readmission rate per instance 5.6%
90d readmission rate per patient 5.6%
90d episode cost $25,580
90d readmission cost per instance $11,060
90d readmission cost per patient $11,060
PAC length of stay (LOS) 0.1d
Quality
Pressure ulcer management: 0.4
Bloodstream infections: Better than the National Benchmark
Urinary tract infections: 0.7
Colon surgery: 1.6
C.Diff: 0.7
MRSA (bacteremia): 1
Mortality: Above the national average.
Abdominal hysterectomy: 0.5</t>
    </r>
  </si>
  <si>
    <t>GV_3B.11</t>
  </si>
  <si>
    <t>Show Details - IRF</t>
  </si>
  <si>
    <t>User is able to see "Show Details" within the Benchmark graph</t>
  </si>
  <si>
    <t>Follow pre-conditions and steps for GV_3.0.
Expand the Dataset settings on the sidenav. Uncheck "CA and NV" and check "LDS-2016-Penn" (or "Pennsylvania") and then apply the changes.
Toggle Benchmark settings to "on"</t>
  </si>
  <si>
    <t xml:space="preserve">1. On Graph, right click the grouped IRF node and expand it.
2. Right click the grouped IRF node on the bottom left, click Navigation, then click Next Group.
3. Right click the grouped IRF node on the bottom left, click Navigation, then click Next Group again. 
4. Right Click on Healthsouth Rehabilitation Hospital of Erie and select Show Details 
5. Click on Back to...
</t>
  </si>
  <si>
    <r>
      <rPr>
        <rFont val="Calibri"/>
        <sz val="10.0"/>
      </rPr>
      <t xml:space="preserve">After Step 5:
User should see the following info </t>
    </r>
    <r>
      <rPr>
        <rFont val="Calibri"/>
        <b/>
        <sz val="10.0"/>
      </rPr>
      <t>on the left side</t>
    </r>
    <r>
      <rPr>
        <rFont val="Calibri"/>
        <sz val="10.0"/>
      </rPr>
      <t xml:space="preserve">:
IRF: HEALTHSOUTH REHABILITATION HOSPITAL OF ERIE (note: it will be cut off) 
CCN: 393046
NPI: 1831162544
143 EAST SECOND STREET
ERIE, PA 16507 (the address)
(Map of where HEALTHSOUTH REHABILITATION HOSPITAL OF ERIE is located. User should be able to interact on the map)
Back to...
Download as PNG
User should see the following details </t>
    </r>
    <r>
      <rPr>
        <rFont val="Calibri"/>
        <b/>
        <sz val="10.0"/>
      </rPr>
      <t>on right side:</t>
    </r>
    <r>
      <rPr>
        <rFont val="Calibri"/>
        <sz val="10.0"/>
      </rPr>
      <t xml:space="preserve">
Facility:
Ownership Type:  For-profit
Certified Date: 08/24/1992
Provider Details (information is same as tooltip labels)
Case count: 459
90d readmission rate per instance: 42.0%
90d readmission rate per patient: 30.1%
90d episode cost: $35,813
90d readmission cost per instance: $10,590
90d readmission cost per patient: $14,810
PAC Length of stay (LOS): 12.2d
Quality Details (information about the patient's care such as: )
Pressure ulcer management:  0.3%</t>
    </r>
    <r>
      <rPr>
        <rFont val="Calibri"/>
        <color rgb="FFFF0000"/>
        <sz val="10.0"/>
      </rPr>
      <t xml:space="preserve">
</t>
    </r>
    <r>
      <rPr>
        <rFont val="Calibri"/>
        <sz val="10.0"/>
      </rPr>
      <t>CAUTI:  N/A
Patients vaccination: 94.2% 
MRSA: N/A
CDI: No Different than the National Benchmark
Personnel vaccination: 74%
After Step 6:
User should have gone back to the previous, expanded screen</t>
    </r>
  </si>
  <si>
    <t>GV_3B.12</t>
  </si>
  <si>
    <t>Show Details - IRF / Search</t>
  </si>
  <si>
    <t>Verify that when viewing the details of one IRF, user is able to search to find details of another IRF.</t>
  </si>
  <si>
    <t>Follow pre-conditions and steps for GV_3.0.
Expand the Dataset settings on the sidenav. Uncheck "CA and NV" and check "LDS-2016-Penn" (or "Pennsylvania") and then apply the changes.</t>
  </si>
  <si>
    <t xml:space="preserve">1. Right click "IRF (23)" on the right side of the graph and expand it. 
2. Right click "Healthsouth Rehabilitation Hospital of York" and click "Show Details". 
3. Click on the magnifying glass icon above the map. 
4. Input "THE READING HOSPITAL AND MEDICAL CENTER" and press Enter. 
5. Click on the magnifying glass icon above the map. 
6. Input "1831162544" and press Enter. </t>
  </si>
  <si>
    <t>After Step 2, the left side of the page reads: 
IRF: HEALTHSOUTH REHABILITATION HOSPITAL OF Y...
CCN: 393037 NPI: 1811960537
1850 NORMANDIE DRIVE
YORK, PA 17404
The right side of the page reads:
Facility
Ownership type: For profit
Certification date: Jul 1, 1984
Provider Level Details
Case count
774
90d readmission rate per instance
39.0%
90d readmission rate per patient
29.8%
90d episode cost
$42,383
90d readmission cost per instance
$11,364
90d readmission cost per patient
$14,857
PAC length of stay (LOS)
13.6d
Quality
0.1%
Pressure ulcer management
Rate of pressure ulcers that are new or worsened
No Different than the National Benchmark
CAUTI
Catheter-associated urinary tract infections score compared to National
99.6%
Patients vaccination
Facility rate of patients assessed and given influenza vaccination
N/A
MRSA
Methicillin-resistant Staphylococcus aureus bacterial infection score compared to National
No Different than the National Benchmark
CDI
Clostridium difficile infection score compared to National
98%
Personnel vaccination
Rate of influenza vaccination coverage among healthcare personnel
After Step 4, the left side of the page reads: 
IRF: THE READING HOSPITAL AND MEDICAL CENTER
CCN: 39T044 NPI: 1093875270
2802 PAPERMILL ROAD
WYOMISSING, PA 19610
The right side of the page reads:
Facility
Ownership type: Non-profit
Certification date: Jul 1, 1999
Provider Level Details
Case count
557
90d readmission rate per instance
38.4%
90d readmission rate per patient
27.8%
90d episode cost
$45,704
90d readmission cost per instance
$12,904
90d readmission cost per patient
$17,815
PAC length of stay (LOS)
12.9d
Quality
0.7%
Pressure ulcer management
Rate of pressure ulcers that are new or worsened
No Different than the National Benchmark
CAUTI
Catheter-associated urinary tract infections score compared to National
97.2%
Patients vaccination
Facility rate of patients assessed and given influenza vaccination
N/A
MRSA
Methicillin-resistant Staphylococcus aureus bacterial infection score compared to National
No Different than the National Benchmark
CDI
Clostridium difficile infection score compared to National
99%
Personnel vaccination
Rate of influenza vaccination coverage among healthcare personnel
After step 6, the left side of the page reads: 
IRF: HEALTHSOUTH REHABILITATION HOSPITAL OF E...
CCN: 393046 NPI: 1831162544
143 EAST SECOND STREET
ERIE, PA 16507
The right side of the page reads:
Facility
Ownership Type:  For-profit
Certified Date: Aug 24, 1992
Provider Level Details
Case count
459
90d readmission rate per instance
42.0%
90d readmission rate per patient
30.1%
90d episode cost
$35,813
90d readmission cost per instance
$10,590
90d readmission cost per patient
$14,810
PAC length of stay (LOS)
12.2d
Quality
0.3%
Pressure ulcer management
Rate of pressure ulcers that are new or worsened
N/A
CAUTI
Catheter-associated urinary tract infections score compared to National
94.2%
Patients vaccination
Facility rate of patients assessed and given influenza vaccination
N/A
MRSA
Methicillin-resistant Staphylococcus aureus bacterial infection score compared to National
No Different than the National Benchmark
CDI
Clostridium difficile infection score compared to National
74%
Personnel vaccination
Rate of influenza vaccination coverage among healthcare personnel</t>
  </si>
  <si>
    <t>GV_3B.13</t>
  </si>
  <si>
    <t>Show Details - Download to PNG</t>
  </si>
  <si>
    <t>User is able to download a PNG from "Show Details" from HHA</t>
  </si>
  <si>
    <t>Follow pre-conditions and steps for GV_3.0.</t>
  </si>
  <si>
    <t xml:space="preserve">1. Expand grouped HHA node.
2. Right click on Marshall Home Care node, and click on Show Details
3. Click on Download as PNG
</t>
  </si>
  <si>
    <r>
      <rPr>
        <rFont val="Calibri"/>
        <sz val="10.0"/>
      </rPr>
      <t xml:space="preserve">User should see a PNG file downloaded to the user's local computer. 
File name: "O2_P2_[view name]_Show Details_MARSHALL HOME CARE_[mm-dd-yyyy]” where [mm-dd-yyyy] is the download date.
The PNG file will have the same information that's on the screen as follows:
HHA: MARSHALL HOME CARE
CCN: 57019
NPI: 1992705040
681 MAIN STREET SUITE 206
PLACERVILLE, CA 95667 (the address)
(Map of where Marshal Home Care is located.)
User should see the following details on right side (from top to bottom)
Provider:
Star Rating: 2.5
Services Offered (in blue):
Nursing care, Physical therapy, Occupational Therapy, Speech Pathology, Medical social, Home health aide
</t>
    </r>
    <r>
      <rPr>
        <rFont val="Calibri"/>
        <sz val="10.0"/>
        <u/>
      </rPr>
      <t>Provider Level Details</t>
    </r>
    <r>
      <rPr>
        <rFont val="Calibri"/>
        <sz val="10.0"/>
      </rPr>
      <t xml:space="preserve">
Case count: 1
90d readmission rate per instance: 0%
90d readmission rate per patient: 0%
90d episode cost: $19,492
90d readmission cost per instance: $0
90d readmission cost per patient: $0
PAC Length of stay (LOS): 23.0d 
</t>
    </r>
    <r>
      <rPr>
        <rFont val="Calibri"/>
        <sz val="10.0"/>
        <u/>
      </rPr>
      <t>Quality</t>
    </r>
    <r>
      <rPr>
        <rFont val="Calibri"/>
        <sz val="10.0"/>
      </rPr>
      <t xml:space="preserve">
Timely start of care: 91.2 %
Bathing: 69.4%
Wound care: 91.1%
Mobility: 69.1%
Pain: 69.1%
Pressure Ulcer: 0.6% 
Transfer: 70.2%
Breathing: 75.9%</t>
    </r>
  </si>
  <si>
    <t>GV_3B.14</t>
  </si>
  <si>
    <t>Showing additional Quality and Facility sections in Show Details for any Hospital entity</t>
  </si>
  <si>
    <t>1. Expand filter 'Hospital', and apply "Stanford Health Care"
2. Expand to get the individual Hospital entity.
3. Click-right on any individual Hospital, click 'Show details'.
4. Click 'Back to...'</t>
  </si>
  <si>
    <t xml:space="preserve">After Step 4:
User should see the Stanford Health Care information outlined in GV.3B.10 
After Step 5:
User should go back to Graph View at the previous zoom level.
</t>
  </si>
  <si>
    <t>GV_3B.15</t>
  </si>
  <si>
    <t>Show details - To show additional Quality and Facility sections for LTCH - Graph View - benchmark off</t>
  </si>
  <si>
    <t>P2BN-2298</t>
  </si>
  <si>
    <t>The user sees Quality and Facility sections for LTCH from Graph View</t>
  </si>
  <si>
    <t>1. Open the view with no datasets active.
2. Select dataset CA nad NV
3. Clear all active filters</t>
  </si>
  <si>
    <t>1. Set Graph View, benchmark off.
2. Click right on the 'LTCH' node, click 'Expand'.
3. Click right on the 'KINDRED HOSPITAL -- LA MIRADA', click 'Show Details'.</t>
  </si>
  <si>
    <t>After Step 3:
At the left side the user should see:
LTCH: KINDRED HOSPITAL -- LA MIRADA
CCN: 52038
NPI: 1033294723
14900 EAST IMPERIAL HIGHWAY
LA MIRADA, CA 90638
(the map with this LTCH location)
Back to...
Download as PNG
At the rigth side:
Facility
Ownership type:For profit
Certification date:Nov 1, 1995
Number of beds:277
Provider Level Details
Case count:1
90d readmission rate per instance:0%
90d readmission rate per patient:0%
90d episode cost:$68,584
90d readmission cost per instance:$0
90d readmission cost per patient:$0
PAC length of stay (LOS):37.0d
Quality
Pressure ulcer management:1.2%
Influenza vaccination:38.4%
ADL:97.6%
Functional ability:97.6%
Fall with major injury: 0%
CAUTI:0
CLABSI:1
MRSA:1.4
CDI:1
Personnel vaccination:67%
Return:Worse than the National Rate
Check if all fields with a percentage (%) are displayed in percentage up to 1 decimal place (if no decimal, should be shown whole numbers).</t>
  </si>
  <si>
    <t>GV_3B.15_1</t>
  </si>
  <si>
    <t>Icons in details view - HHA</t>
  </si>
  <si>
    <t>User can see the icons in the details view</t>
  </si>
  <si>
    <t>1. Create a new view
2. Choose CA and NV dataset
3. Expand HHA(8)
4. Right click on "Capital Home Health Agency Inc" and choose "show details"</t>
  </si>
  <si>
    <t xml:space="preserve">After step 4:
User can see following icons on the left side of the texts in the Quality section.
CSS class names in parentheses for automation's sake:
- a clock next to "Timely start of care" (icon-clock)
- a bath next to "Bathing" (icon-bathing)
- a patch next to "Wound Care"  (icon-wound)
- a walking man next to "Mobility" (icon-mobility)
- a sad face next to "Pain" (icon-pain_management)
- an arrow pointing upwards next to "Pressure ulcer management" (icon-pressure_ulcer)
- a bed next to "Transfer" (icon-certified_beds)
- lungs next to "Breathing" (icon-breathing)
</t>
  </si>
  <si>
    <t xml:space="preserve">GV_3B.15_2 </t>
  </si>
  <si>
    <t>Icons in details view - Hospital</t>
  </si>
  <si>
    <t>User can see the icons when in the details view</t>
  </si>
  <si>
    <t>1. Create a new view
2. Choose CA and NV dataset
3. Expand Hospital(261)
4. Right click on "Stanford Health Care" and choose "show details"</t>
  </si>
  <si>
    <t xml:space="preserve">After step 4:
User can see following icons on the left side of the texts in the Quality section.
CSS class names in parentheses for automation's sake::
- an arrow pointing upwards next to "Pressure ulcer management" (icon-pressure_ulcer)
- a colon next tp "Colon surgery" (icon-colon)
- a tombstone next to "Mortality"  (icon-mortality)
- a drop next to "Bloodstream infections" (icon-blood)
- a bacteria next to "C.Diff" (icon-cdi)
- a uterus next to "Abdominal hysterectomy" (icon-abdominal_hysterectomy)
- kidneys next to "Urinary tract infections" (icon-urinary_tract)
- bacteries in a circle next to "MRSA bacteremia" (icon-mrsa)
</t>
  </si>
  <si>
    <t xml:space="preserve">GV_3B.15_3 </t>
  </si>
  <si>
    <t>Icons in details view - SNF</t>
  </si>
  <si>
    <t>1. Create a new view
2. Choose CA and NV dataset
3. Expand SNF(18)
4. Right click on "APPLE VALLEY POST-ACUTE REHAB" and choose "show details"</t>
  </si>
  <si>
    <t xml:space="preserve">After step 4:
User can see following icons on the left side of the texts in the Quality section.
CSS class names in parentheses for automation's sake:
- an arrow next to "Readmission" (icon-readmission)
- an arrow pointing upwards next to "Pressure ulcer management"  (icon-pressure_ulcer)
- a magnifying glass next to "Inspection deficiencies"  (icon-inspection)
- a sad face next to "Pain management"  (icon-pain_management)
</t>
  </si>
  <si>
    <t>GV_3B.15_4</t>
  </si>
  <si>
    <t>Icons in details view - LTCH</t>
  </si>
  <si>
    <t>1. Create a new view
2. Choose CA and NV dataset
3. Expand LTCH(1)
4. Right click on "KINDRED HOSPITAL -- LA MIRADA" and choose "show details"</t>
  </si>
  <si>
    <t xml:space="preserve">After step 4:
User can see following icons on the left side of the texts in the Quality section.
CSS class names in parentheses for automation's sake:
- an arrow pointing upwards next to "Pressure ulcer management" (icon-pressure_ulcer)
- a bacteria next to "CDI" (icon-cdi)
- bacteries in a circle next to "MRSA bacteremia"" (icon-mrsa)
- a person icon next to "ADL" (icon-patient)
- a drop next to "CLABSI" (icon-blood)
- a syringe next to "Influenza vaccination" (icon-vaccination)
- a house next to "Return" (icon-return)
- a person icon next to "Functional ability" (icon-patient)
- catheter next to "CAUTI" (icon-cauti)
- a syringe next to "Personnel vaccination" (icon-vaccination)
- a falling person next to "Fall with major injury" (icon-fall_with_major_injury)
</t>
  </si>
  <si>
    <t>GV_3B.15_5</t>
  </si>
  <si>
    <t>Icons in details view - IRF</t>
  </si>
  <si>
    <t>1. Create a new view
2. Choose 'Orange' dataset
3. Expand IRF(2)
4. Right click on "HEALTHSOUTH TUSTIN REHABILITATION HOSPITAL"</t>
  </si>
  <si>
    <t xml:space="preserve">After step 4:
User can see following icons on the left side of the texts in the Quality section.
CSS class names in parentheses for automation's sake:
- an arrow pointing upwards next to "Pressure ulcer management" (icon-pressure_ulcer)
- bacteries in a circle next to "MRSA bacteremia"" (icon-mrsa)
- catheter next to "CAUTI" (icon-cauti)
- a bacteria next to "CDI" (icon-cdi)
- a syringe next to "Patients vaccination" (icon-vaccination)
- a syringe next to "Personnel vaccination" (icon-vaccination)
</t>
  </si>
  <si>
    <t>GV_3B.16</t>
  </si>
  <si>
    <t xml:space="preserve">Show details - To show additional Quality and Facility sections for LTCH - Map view - benchmark off
</t>
  </si>
  <si>
    <t>The user sees Quality and Facility sections for LTCH from Map View</t>
  </si>
  <si>
    <t xml:space="preserve">1. Set Map View, benchmark off.
2. From Entity filters include 'LTCH', apply.
3. Click on the '2' node.
3. Click right on the 'KINDRED HOSPITAL -- LA MIRADA', click 'Show Details'.
</t>
  </si>
  <si>
    <t>GV_3B.17</t>
  </si>
  <si>
    <t xml:space="preserve">Show details - To show additional Quality and Facility sections for LTCH - from Entity filters
</t>
  </si>
  <si>
    <t>The user sees Quality and Facility sections for LTCH from Entity Filters</t>
  </si>
  <si>
    <t>1. Set Graph View, benchmark off.
2. Expand Entity filters from left-side panel.
3. Click right on the 'LTCH' tag, click 'Expand'.
4. Click right on the 'KINDRED HOSPITAL -- LA MIRADA', click 'Show Details'.</t>
  </si>
  <si>
    <t>GV_3B.18</t>
  </si>
  <si>
    <t xml:space="preserve">Show details - To show additional Quality and Facility sections for LTCH - Graph View - benchmark on
</t>
  </si>
  <si>
    <t xml:space="preserve">1. Open the view with no datasets active.
2. Select dataset Pennsylvania
3. Clear all active filters
</t>
  </si>
  <si>
    <t xml:space="preserve">1. Set Graph View.
2. Set benchmark on.
3. From Entity filters include: 'Life line hospital'.
4. Click right on the 'Life line hospital' node, click 'Show Details'.
</t>
  </si>
  <si>
    <t xml:space="preserve">After Step 4:
You should see
at the right side:
LTCH: LIFE LINE HOSPITAL
CCN: 362039
NPI: 1932335239
200 SCHOOL STREET
WINTERSVILLE, OH 43953
(Map with the entity location)
Back to...
Download as PNG
at the right side:
Facility
Ownership type:Non-profit
Certification date:Aug 1, 2010
Number of beds:36
Provider Level Details
Case count: 5
90d readmission rate per instance: 40.0%
90d readmission rate per patient: 40.0%
90d episode cost: $109,825
90d readmission cost per instance: $15,514
90d readmission cost per patient: $15,514
PAC length of stay (LOS): 23.0d
Quality
Pressure ulcer management:1.2%
CDI:1
MRSA:N/A
ADL:N/A
CLABSI:1
Influenza vaccination:78.3%
Return:Better than the National Rate
Functional ability:N/A
CAUTI:1
Personnel vaccination:36%
Fall with major injury:N/A
Check if all fields with a percentage (%) are displayed in percentage up to 1 decimal place (if no decimal, should be shown whole numbers).
</t>
  </si>
  <si>
    <t>GV_3B.19</t>
  </si>
  <si>
    <t xml:space="preserve">Show details - To show additional Quality and Facility sections for LTCH - Map View - benchmark on
</t>
  </si>
  <si>
    <t xml:space="preserve">1. Set Map View, benchmark off.
2. From Entity filters include: 'SELECT SPECIALTY HOSPITAL - JOHNSTOWN' (ccn: 392031), apply.
3. Click on the '12' node on the map.
4. Click on the '3' node on the map.
4. Click right on the 'SELECT SPECIALTY HOSPITAL - JOHNSTOWN' node which is on the top of the 3 nodes on the graph, click 'Show Details'.
</t>
  </si>
  <si>
    <t xml:space="preserve">After Step 5:
You should see
at the right side:
LTCH: SELECT SPECIALTY HOSPITAL - JOHNSTOWN
CCN: 392031
NPI: 1477553329
320 MAIN STREET
JOHNSTOWN, PA 15901
(Map with the entity location)
Back to...
Download as PNG
at the right side:
Facility
Ownership type:Non-profit
Certification date:May 1, 1999
Number of beds:39
Provider Level Details
Case count:157
90d readmission rate per instance:42.7%
90d readmission rate per patient:31.2%
90d episode cost:$84,294
90d readmission cost per instance:$14,226
90d readmission cost per patient:$19,452
PAC length of stay (LOS):26.8d
Quality
Pressure ulcer management:0,3%
CDI:0
MRSA:3.6
ADL:100%
CLABSI:1
Influenza vaccination:93,7%
Return:Worse than the National Rate
Functional ability:100%
CAUTI:1
Personnel vaccination:94%
Fall with major injury:0%
Check if all fields with a percentage (%) are displayed in percentage up to 1 decimal place (if no decimal, should be shown whole numbers).
</t>
  </si>
  <si>
    <t>GV_3B.20</t>
  </si>
  <si>
    <t>Show Details - To show additional Quality and Facility sections for AC and PAC on 2D view - Hospital</t>
  </si>
  <si>
    <t>P2BN-2225</t>
  </si>
  <si>
    <t>The user sees Quality and Facility sections on the 'Show Details' page from 2D view. - AC - Hospital</t>
  </si>
  <si>
    <t xml:space="preserve">1. Open the view with no datasets active.
2. Select dataset CA &amp; NV
3. Clear all active filters
</t>
  </si>
  <si>
    <t>1. Set 2D view.
2. In Entity filters include: 'SANTA MONICA - UCLA MEDICAL CENTER &amp; ORTHOPAEDIC HOSPITAL'.
3. Click right on the 'SANTA MONICA - UCLA MEDICAL CENTER &amp; ORTHOPAEDIC HOSPITAL' node, click 'Show Details'. - (if the individual node of this entity is not visible, ealier expand grouped node to get this individual node) 
4. Click 'Back to...'.</t>
  </si>
  <si>
    <t xml:space="preserve">After Step 3:
At the left side the user should see:
HOSPITAL: SANTA MONICA - UCLA MED CTR &amp; ORTHO...
CCN: 50112
NPI: 1427055839
1250 16TH STREET
SANTA MONICA, CA 90404
MSA: LOS ANGELES-LONG BEACH-ANAHEIM, CA
(the map with this entity location)
Back to...
Download as PNG
At the rigth side:
Facility
Star rating: 5
Capabilities (blue texts):
Able to receive lab results electronically
Able to track patients' lab results, tests, and referrals electronically between visits
Safe surgery checklist use (outpatient)
Patient safety culture
Safe surgery checklist use (inpatient)
Provider Level Details
Case count:5
90d readmission rate per instance:0%
90d readmission rate per patient:0%
90d episode cost:$22,566
90d readmission cost per instance:$0
90d readmission cost per patient:$0
PAC length of stay (LOS):0d
Quality
Pressure ulcer management: 0.1
CLABSI: No Different than National Benchmark
CAUTI: 0.8
Colon surgery: 1.4
C.Diff: 1
MRSA: 1.5
Mortality: Above the national average 
Abdominal hysterectomy: N/A
Check if all fields with a percentage (%) are displayed in percentage up to 1 decimal place (if no decimal, should be shown whole numbers).
After Step 4:
User should see the previous view (2D graph).
</t>
  </si>
  <si>
    <t>GV_3B.21</t>
  </si>
  <si>
    <t>Show Details - To show additional Quality and Facility sections for AC and PAC on 2D view -SNF</t>
  </si>
  <si>
    <t>The user sees Quality and Facility sections on the 'Show Details' page from 2D view. - PAC - SNF</t>
  </si>
  <si>
    <t>1. Set 2D view.
2. In Entity filters include: 'BAYSIDE CARE CENTER'.
3. Click right on the 'BAYSIDE CARE CENTER' node, click 'Show Details'. - (if the individual node of this entity is not visible, ealier expand grouped node to get this individual node) 
4. Click 'Back to...'.</t>
  </si>
  <si>
    <t xml:space="preserve">After Step 3:
At the left side the user should see:
SNF: BAYSIDE CARE CENTER
CCN: 555371
NPI: 1588830020
1405 TERESA DRIVE
MORRO BAY, CA 93442
(the map with this entity location)
Back to...
Download as PNG
At the rigth side:
Facility
Star rating: 5
Certifications: Medicare / Medicaid (blue text)
Certified beds: 145
Provider Level Details
Case count:1
90d readmission rate per instance:0%
90d readmission rate per patient:0%
90d episode cost:$15,588
90d readmission cost per instance:$0
90d readmission cost per patient:$0
PAC length of stay (LOS):11.0d
Quality
Readmission: 17.5%
Inspection deficiencies: 10
Pain management: 1.2%
Pressure ulcer management: 0.2%
Check if all fields with a percentage (%) are displayed in percentage up to 1 decimal place (if no decimal, should be shown whole numbers).
After Step 4:
User should see the previous view (2D graph).
</t>
  </si>
  <si>
    <t>GV_3B.22</t>
  </si>
  <si>
    <t>Show Details - To show additional Quality and Facility sections for AC and PAC on 2D view - HHA</t>
  </si>
  <si>
    <t>The user sees Quality and Facility sections on the 'Show Details' page from 2D view. - PAC - HHA</t>
  </si>
  <si>
    <t>1. Set 2D view.
2. In Entity filters include: 'MARSHALL HOME CARE'.
3. Click right on the 'MARSHALL HOME CARE' node, click 'Show Details'. - (if the individual node of this entity is not visible, ealier expand grouped node to get this individual node) 
4. Click 'Back to...'.</t>
  </si>
  <si>
    <t xml:space="preserve">After Step 3:
At the left side the user should see:
HHA: MARSHALL HOME CARE
CCN: 57019
NPI: 1992705040
681 MAIN STREET SUITE 206
PLACERVILLE, CA 95667
(the map with this entity location)
Back to...
Download as PNG
At the rigth side:
Facility
Star rating: 2.5
Services offered: (blue texts)
Nursing care
Physical therapy
Occupational therapy
Speech pathology
Medical social
Home health aide
Provider Level Details
Case count:1
90d readmission rate per instance:0%
90d readmission rate per patient:0%
90d episode cost:$19,492
90d readmission cost per instance:$0
90d readmission cost per patient:$0
PAC length of stay (LOS):23.0d
Quality
Timely start of care: 91.2%
Mobility: 69.1%
Transfer: 70.2%
Bathing: 69.4%
Pain: 69.1%
Breathing: 75.9%
Wound Care: 91.1%
Pressure ulcer management: 0.6%
Check if all fields with a percentage (%) are displayed in percentage up to 1 decimal place (if no decimal, should be shown whole numbers).
After Step 4:
User should see the previous view (2D graph).
</t>
  </si>
  <si>
    <t>GV_3B.23</t>
  </si>
  <si>
    <t>Show Details - To show additional Quality and Facility sections for AC and PAC on 2D view - IRF</t>
  </si>
  <si>
    <t>The user sees Quality and Facility sections on the 'Show Details' page from 2D view. - PAC - IRF</t>
  </si>
  <si>
    <t>1. Set 2D view.
2. In Entity filters include:  'LEHIGH VALLEY HOSPITAL'. 
3. Click right on the 'LEHIGH VALLEY HOSPITAL' node, click 'Show Details'. - (if the individual node of this entity is not visible, ealier expand grouped node to get this individual node) 
4. Click 'Back to...'.</t>
  </si>
  <si>
    <t xml:space="preserve">After Step 3:
At the left side the user should see:
IRF: LEHIGH VALLEY HOSPITAL
CCN: 39T133
NPI: 1295126340
1200 SOUTH CEDAR CREST BOULEVARD
ALLENTOWN, PA 18103
(the map with this entity location)
Back to...
Download as PNG
At the rigth side:
Facility
Ownership type: Non-profit
Certification date: Jul 1, 2015
Provider Level Details
Case count:325
90d readmission rate per instance:35.7%
90d readmission rate per patient:26.5%
90d episode cost: $48,828
90d readmission cost per instance: $10,569
90d readmission cost per patient: $14,256
PAC length of stay (LOS): 14.8d
Quality
Pressure ulcer management: 0.3%
CAUTI: No Different than the National Benchmark
Influenza vaccination: 94.5% 
MRSA: N/A
CDI: Better than the National Benchmark 
Personnel vaccination: 99%
Check if all fields with a percentage (%) are displayed in percentage up to 1 decimal place (if no decimal, should be shown whole numbers).
After Step 4:
User should see the previous view (2D graph).
</t>
  </si>
  <si>
    <t>GV_3B.24</t>
  </si>
  <si>
    <t>Show Details - To show additional Quality and Facility sections for AC and PAC on 2D view - LTCH</t>
  </si>
  <si>
    <t>The user sees Quality and Facility sections on the 'Show Details' page from 2D view. - PAC - LTCH</t>
  </si>
  <si>
    <t>1. Set 2D view.
2. In Entity filters include: 'KINDRED HOSPITAL -- LA MIRADA'.
3. Click right on the 'KINDRED HOSPITAL -- LA MIRADA' node, click 'Show Details'. - (if the individual node of this entity is not visible, ealier expand grouped node to get this individual node) 
4. Click 'Back to...'.</t>
  </si>
  <si>
    <t>GV_4 Filter Applications (Please refer to "New Graph Interaction_Priyanka V2.0" for details.)</t>
  </si>
  <si>
    <t>GV_4.1</t>
  </si>
  <si>
    <t>Filter Application - Error Handling</t>
  </si>
  <si>
    <t>User applies filters with no PAC/Hospitals</t>
  </si>
  <si>
    <t>User must be in the testing view that has 'CA and NV' dataset applied and currently in market share graph view as described in GV_1.2</t>
  </si>
  <si>
    <t>1. Exclude 'Hospital' filter</t>
  </si>
  <si>
    <t>The user sees a message displaying "Your Graph cannot be generated. Please change your filters or datasets and try again."</t>
  </si>
  <si>
    <t>GV_4.2</t>
  </si>
  <si>
    <t>Filter Application - Include and Exclude Combo</t>
  </si>
  <si>
    <t>User applies a combination of include and exclude filters.</t>
  </si>
  <si>
    <t>1. Expand Location FIlters and include California.
2. Expand Service line Filters and Exclude Other Medical
3. Expand Entity Filters and Include SNF
4. Switch to Benchmark Graph View</t>
  </si>
  <si>
    <t>Take note of changes in between filter applications. Graph shouldn't fail to generate at any point.
After step 3:
Market Share graph view will have content:
 -1 grouped hospital node on the left. Hospital(14)
 -14  SNFs individul nodes on the right.
After step 4:
Benchmark Graph view will have content:
  -14  SNFs individul nodes on the right.
 -9 service line nodes on the right.
 -Other Medical service line node should be missing.</t>
  </si>
  <si>
    <t>magda</t>
  </si>
  <si>
    <t>GV_4.3</t>
  </si>
  <si>
    <t>1. Expand Location FIlters and include California.
2. Right click California and Expand FIPS
3. Exclude: 
 06025 - Imperial (CA)
 06059 - Orange (CA)
 06073 - San Diego (CA)
4. Collapse back into State Level and Expand into California CBSA
5. Exclude 40140 - Riverside-Sandbern...
6. Expand Service Line Filters and includeOther Medical and Cardiology
7. Expand Entity Filters and include LTCH
8. Switch to Benchmark Graph View</t>
  </si>
  <si>
    <t>Take note of changes in between filter applications. Graph shouldn't fail to generate at any point.
After step 7:
 Market Share Graph view will have content:
 -Hospital (1) on left
 -individula LTCH on right
 Legend:
 -Hospital (1 / 1)
 -LTCH (1 / 1)
 -Case Count (1 / 1)
 -Star Rating
 -Readmission Rate
After step 8:
 Benchmark Graph view will have content:
 -individula LTCH on right
 -Cardiology node on right
 Legend: 
 -LTCH (1 / 1)
 -Service Line (1 /1)
 -Case Count (1 / 1)
 -Star Rating
 -Readmission Rate</t>
  </si>
  <si>
    <t>19/12/19</t>
  </si>
  <si>
    <t>GV_4.4</t>
  </si>
  <si>
    <t>User must be in the testing view that has Ca and NV' dataset applied and currently in market share graph view</t>
  </si>
  <si>
    <t>1. Expand Location Filters
 Include: California, Nevada, Utah, and Arizona
2. Expand Service Line Filters
 Exclude: Digestive, Other Medical, Neurology
3. Expand Entity Filters:
 Include SNF and the expand SNF tag
 Exclude:  LTCH
4. From SNF expanded tag:
 Exclude: ENCINITAS NURSING AND REHABILITATION CENTER(NPI: 1265415749) andSOCAL POST-ACUTE CARE (NPI: 1891706487)
5. Apply Changes
6. Switch to Benchmark Graph View</t>
  </si>
  <si>
    <t>Take note of changes in between filter applications. Graph shouldn't fail to generate at any point.
After step 5:
Market Share graph view will have content:
 -1 grouped hospital node on the left. Hospital(10)
 -1 grouped snf node on the right. SNF(10)
After step 6:
Benchmark Graph view will have content:
 -Individual SNF nodes
 -5 service line nodes on the right.
 -Digestive, Other Medical,  Neurology service line nodes should be missing.</t>
  </si>
  <si>
    <t>Step 5 Is failing because the SNF (10) node is being generated ungrouped. Step 6 is working.</t>
  </si>
  <si>
    <t>GV_4.5</t>
  </si>
  <si>
    <t>Filter Application - Single Filter Expanded Level</t>
  </si>
  <si>
    <t>User applies a single include filter with the related PAC node expanded</t>
  </si>
  <si>
    <t>User must be in the default market share graph view as described in GV_1.2</t>
  </si>
  <si>
    <t>User is returned to the top level market share graph view with the filter properties being applied to the view.</t>
  </si>
  <si>
    <t>GV_4.6</t>
  </si>
  <si>
    <t>User applies a single include filter with an unrelated PAC node expanded</t>
  </si>
  <si>
    <t>GV_4.7</t>
  </si>
  <si>
    <t>User applies a single exclude filter with a PAC node expanded</t>
  </si>
  <si>
    <t>GV_4.8</t>
  </si>
  <si>
    <t>Filter Application - Multiple Filters Expanded Level</t>
  </si>
  <si>
    <t>User applies multiple include filters with a PAC node expanded</t>
  </si>
  <si>
    <t>Doug</t>
  </si>
  <si>
    <t>Current Implementation blocks the test case</t>
  </si>
  <si>
    <t>GV_4.9</t>
  </si>
  <si>
    <t>User applies multiple exclude filters with a PAC node expanded.</t>
  </si>
  <si>
    <t>GV_4.10</t>
  </si>
  <si>
    <t>Filter Application - Expanding Nodes with multiple filters applied.</t>
  </si>
  <si>
    <t>User has applied multiple filters and chosen to expand the displayed nodes.</t>
  </si>
  <si>
    <t>1. Expand entity filter and include SNF and HHA filter tags.
2. Right click and expand grouped SNF node.</t>
  </si>
  <si>
    <t>Grouped SNF node is expanded and has the individual SNF nodes being displayed. HHA is hidden and the filters are still applied in the sidenav.</t>
  </si>
  <si>
    <t>GV_4.11</t>
  </si>
  <si>
    <t>Filter Application - Expanding nodes with multiple filters applied (Entities)</t>
  </si>
  <si>
    <t>GV_4.12</t>
  </si>
  <si>
    <t>User must be in the testing view that has 'Orange County' dataset applied and currently in benchmark graph view</t>
  </si>
  <si>
    <t>1. Expand entity filter and include"1568457299" "Anaheim Crest Nursing Center" (i.e through search bar)
2. Expand Service line filter and include "239" DRG (i.e through search)
3. Expand "SNF (1)"</t>
  </si>
  <si>
    <t>After step 3:
Go to legend, the user sees SNF (1 / 1) and Service Line (1 / 1) as results.</t>
  </si>
  <si>
    <t>GV_4.13</t>
  </si>
  <si>
    <t>User must be in the default benchmark graph view as described in GV_1.3</t>
  </si>
  <si>
    <t>User is returned to the top level benchmark graph view with the filter properties being applied to the view.</t>
  </si>
  <si>
    <t>GV_4.14</t>
  </si>
  <si>
    <t>GV_4.15</t>
  </si>
  <si>
    <t>GV_4.16</t>
  </si>
  <si>
    <t>GV_4.17</t>
  </si>
  <si>
    <t>GV_4.18</t>
  </si>
  <si>
    <t>User applies a single include filter with the related Service Line node expanded</t>
  </si>
  <si>
    <t>GV_4.19</t>
  </si>
  <si>
    <t>User applies a single include filter with an unrelated Service Line node expanded</t>
  </si>
  <si>
    <t>GV_4.20</t>
  </si>
  <si>
    <t>User applies a single exclude filter with a Service Line node expanded</t>
  </si>
  <si>
    <t>GV_4.21</t>
  </si>
  <si>
    <t>User applies multiple include filters with a Service Line node expanded</t>
  </si>
  <si>
    <t>GV_4.22</t>
  </si>
  <si>
    <t>User applies multiple exclude filters with a Service Line node expanded.</t>
  </si>
  <si>
    <t>GV_4.23</t>
  </si>
  <si>
    <t>Filter Application - Expanding Nodes with multiple filters applied. (PAC)</t>
  </si>
  <si>
    <t>GV_4.24</t>
  </si>
  <si>
    <t>Filter Application - Expanding Nodes with multiple filters applied. (Service Lines)</t>
  </si>
  <si>
    <t>1. Expand service line filter and include Cardiology and Digestive filter tags.
2. Right click and expand grouped Cardiology node.</t>
  </si>
  <si>
    <t>Clinical episodes for Cardiology are displayed as nodes and Digestive nodes are hidden. Applied filters are still seen in sidenav.</t>
  </si>
  <si>
    <t>GV_4.25</t>
  </si>
  <si>
    <t>GV_4.26</t>
  </si>
  <si>
    <t>Filter Application - Expanding nodes with multiple filters applied (Service Line)</t>
  </si>
  <si>
    <t>GV_4.27</t>
  </si>
  <si>
    <t>Handling edge case for Hierarchy for filters</t>
  </si>
  <si>
    <t>P2BN-1915</t>
  </si>
  <si>
    <t>User excludes Parent filter tags and includes direct Child for the Location filter</t>
  </si>
  <si>
    <t xml:space="preserve">1. Open the view with no datasets active.
2. Select dataset CA nad NV
3. Be on the graph view.
</t>
  </si>
  <si>
    <t>1. Exclude filters: California, Nevada .
2. Include filters: 06003 - Alpine (CA), 32510 - Carson City (NV).</t>
  </si>
  <si>
    <t>Your graph cannot be generated. Please change your filters and try again.
In the sidenav, under Location: 
06003 - Alpine (CA) (white)
32510 - Carson City (NV) (white)
California (pink) 
Nevada (pink)</t>
  </si>
  <si>
    <t>GV_4.28</t>
  </si>
  <si>
    <t>User excludes Parent filter tags and includes direct Child for the Service Line filter</t>
  </si>
  <si>
    <t>1. Exclude filters: Cardiology, Orthopedics, Other Medical.
2. Include filters: Congestive heart failure, Major joint replacement of the lower extermity, Sepsis.</t>
  </si>
  <si>
    <t>In the sidenav, under Service Line [  3  ]: 
Cardiology (pink outline)
|- Congestive Heart Failure (white)
Orthopedics (pink outline)
|- Major Joint Replacement of the Lower Extremity (white)
Other Medical (pink outline)
|- Sepsis (white)
On the left side of the graph: 
Hospital (200) [399]
On the right side of the graph: 
Home [390]
SNF (8) [8]
HHA (1) [1]</t>
  </si>
  <si>
    <t>24/10/2019</t>
  </si>
  <si>
    <t>GV_4.29</t>
  </si>
  <si>
    <t>User excludes Parent filter tags and includes direct Child for the Entity filter</t>
  </si>
  <si>
    <t>1. Exclude a filter: HHA.
2. Include a filter: Marshall home care.</t>
  </si>
  <si>
    <t>The parent (HHA) color should be in Pink and child (Marshall home care) color should be in White in the first panel and in the breadcrumbs.
The graph should show the graph displaying Hospitals against Home, LTCH, SNF in market share view.</t>
  </si>
  <si>
    <t>GV_4.30</t>
  </si>
  <si>
    <t>User excludes Parent filter tags and includes direct Child for the Time filter</t>
  </si>
  <si>
    <t>1. Exclude a filter: .
2. Include a filter: .</t>
  </si>
  <si>
    <t>The parent color should be in Pink and child color should be in White in the first panel and in the breadcrumbs.</t>
  </si>
  <si>
    <t>22/10/2019</t>
  </si>
  <si>
    <t>GV_4.31</t>
  </si>
  <si>
    <t>User excludes Parent filter tags and includes direct Child for the Quality filter</t>
  </si>
  <si>
    <t>GV_4.32</t>
  </si>
  <si>
    <t>User exclude Service line filters: parent tag and direct child tags on the graph.</t>
  </si>
  <si>
    <t xml:space="preserve">1. Open the view with no datasets active.
2. Select dataset CA nad NV
3. Be on the graph view., benchmark off.
</t>
  </si>
  <si>
    <t xml:space="preserve">1. Exclude filter Other Medical. Observe the graph.
2. Exclude filters: Sepsis, Diabetes, Renal failure. Observe the graph.
3. Set benchmark on.
</t>
  </si>
  <si>
    <t>After step 1: 
node at the left side:
Hospital (242)
nodes at the right side:
Home
SNF (14)
HHA (6)
LTCH (1)
On the sidenav, under Service Line: 
Other Medical (pink outline)
After Step 2: The graph does not change.
On the sidenav, under Service Line: 
Other Medical (pink outline)
Sepsis (white)
Diabetes (white)
Renal Failure (white)
After 3 step: 
On the sidenav, under Service Line: 
Other Medical (pink)
Sepsis (white)
Diabetes (white)
Renal Failure (white)
Explonatory note: All the views should be generated based on the Exclude selected parent filter tag with the child tags being white (if no other tags impact the view/data).</t>
  </si>
  <si>
    <t>GV_4.33</t>
  </si>
  <si>
    <t>User exclude Entity filters: parent tag and direct child tags on the graph.</t>
  </si>
  <si>
    <t xml:space="preserve">1. Exclude filter SNF. Observe the graph.
2. Exclude filters: Central gardens, Chaparral house, Keiro nursing home. Observe the graph.
3. Exclude filter HHA. Observe the graph.
4. Exclude filters: Moka care home health, Marshall home care. Observe the graph.
</t>
  </si>
  <si>
    <t>After step 1: 
On the left side of the graph: 
Hospital (261)
On the right side of the graph:
Home
HHA (8)
LTCH (1)
On the sidenav, under Entity: 
SNF (pink)
After Step 2: The graph does not change.
On the sidenav, under Entity: 
SNF (pink)
CENTRAL GARDENS (white)
CHAPARRAL HOUSE (white)
KIERO NURSING HOME (white)
After Step 3: 
On the left side of the graph: 
Hospital (260)
On the right side of the graph:
Home
LTCH (1)
On the sidenav, under Entity: 
HHA (pink)
MOKA CARE HOME HEALTH (white)
MARSHALL HOME CARE (white)
SNF (pink)
CENTRAL GARDENS (white)
CHAPARRAL HOUSE (white)
KIERO NURSING HOME (white)
Note: All the views should be generated based on the Exclude selected parent filter tag with the child tags being white (if no other tags impact the view/data).</t>
  </si>
  <si>
    <t>GV_4.34</t>
  </si>
  <si>
    <t>User exclude parent tag and direct child tags on the map view.</t>
  </si>
  <si>
    <t>1. Exclude filter Other Medical. Observe the graph.
2. Exclude filters: Sepsis, Diabetes, Renal failure. Observe the graph.
3. Set benchmark on.</t>
  </si>
  <si>
    <t>After 1 and 2 steps:
The graph should looks the same.
node at the left side:
Hospital (242)
nodes at the right side:
Home
SNF (14)
HHA (6)
LTCH (1)
After 3 step: 
At the breadcrumb child tags (Sepsis, Diabetes, Renal failure) should be white and parent tag (Other Medical) should be pink.
Explonatory note: All the views should be generated based on the Exclude selected parent filter tag with the child tags being white (if no other tags impact the view/data).</t>
  </si>
  <si>
    <t>GV_4.35</t>
  </si>
  <si>
    <t>User hovers over the white filter tag and gets the error message.</t>
  </si>
  <si>
    <t xml:space="preserve">1. Open the view with no datasets active.
2. Select dataset CA nad NV
3. Be on the graph view., benchmark on.
</t>
  </si>
  <si>
    <t>1. Set benchmark on.
2. Exclude filters Other Medical and Diabetes.
3. Expand Service Line filters.
4. Hover over on the 'Diabetes' tag in the first panel of the right-hand side panel.</t>
  </si>
  <si>
    <t xml:space="preserve">After 2 step:
At the breadcrumb Diabetes tag should be white and Other Medical tag should be pink.
After 4 step:
You should see an error message displaying “Filter overridden by other filters you've selected.”
</t>
  </si>
  <si>
    <t>GV_4.36</t>
  </si>
  <si>
    <t>User checks performance of white filter tag when parent and child tags are excluded.</t>
  </si>
  <si>
    <t xml:space="preserve">1. Set benchmark on.
2. Exclude filters HHA and Marshall home care.
3. Expand Entity filters.
</t>
  </si>
  <si>
    <t>After 3 step:
The color of the 'Marshall home care' tag: 
- on the sidebar on the downward expansion is white and when you hover over on it there shouldn't be visible the tooltip,
- on the active section of the first panel on the right-hand side expansion is white and and when you hover over on it you should see the tooltip.
The color on the Tag Selector on the second panel on the right-hand side expansion should be pink.
Explonatory note: 
For all the white tags on the filter panel:
-The color on the sidebar on the downward expansion is white without the tooltip.
-The color on the active section of the first panel on the right-hand side expansion is white and with the tooltip.
-The color on the Tag Selector on the second panel on the right-hand side expansion should have the true “Include” or “Exclude” color.</t>
  </si>
  <si>
    <t>GV_4.37</t>
  </si>
  <si>
    <t>User checks performance of white filter tag when parent and child tags are included.</t>
  </si>
  <si>
    <t xml:space="preserve">1. Set benchmark on.
2. Include filters Other Medical and Sepsis.
3. Expand Entity filters.
</t>
  </si>
  <si>
    <t>After 3 step:
The color of the 'Sepsis' tag: 
- on the sidebar on the downward expansion is white and when you hover over on it there shouldn't be visible the tooltip,
- on the active section of the first panel on the right-hand side expansion is white and and when you hover over on it you should see the tooltip.
The color on the Tag Selector on the second panel on the right-hand side expansion should be blue.
Explonatory note: 
For all the white tags on the filter panel:
-The color on the sidebar on the downward expansion is white without the tooltip.
-The color on the active section of the first panel on the right-hand side expansion is white and with the tooltip.
-The color on the Tag Selector on the second panel on the right-hand side expansion should have the true “Include” or “Exclude” color.</t>
  </si>
  <si>
    <t>GV_4.38</t>
  </si>
  <si>
    <t>The user uses filters on the Map View.</t>
  </si>
  <si>
    <t xml:space="preserve">1. Open the view with no datasets active.
2. Select dataset CA nad NV
3. Be on the map view.
</t>
  </si>
  <si>
    <t>After 1 and 2 steps:
There shouold be visible the same view:
5 bubbles with following numbers (from left to right): 3, 105, 10, 132, 20.
After 3 and 4 steps:
There shouold be visible the same view:
5 bubbles with following numbers (from left to right): 3, 101, 10, 127, 20.
On the breadcrumb: the 'HHA' and 'SNF' tags should be pink, other tags should be white.
Explonatory note: All the views should be generated based on the Exclude selected parent filter tag with the child tags being white (if no other tags impact the view/data).</t>
  </si>
  <si>
    <t>GV_4.39</t>
  </si>
  <si>
    <t>1. Exclude a filter: SNF.
2. Include a filter: Central Gardens.</t>
  </si>
  <si>
    <t xml:space="preserve">You should see the parent (SNF) color should be in Pink and child (Central Gardens) color should be in White in the first panel and in the breadcrumbs.
The graph should show the graph displaying Hospitals against Home, LTCH, HHA in market share view.
</t>
  </si>
  <si>
    <t>GV_4.40</t>
  </si>
  <si>
    <t>User excludes Parent filter tags and includes direct Children for the Location Filter so that the graph gets generated</t>
  </si>
  <si>
    <t xml:space="preserve">1. Open the view with no datasets active.
2. Select dataset CA nad NV
3. Benchmark should be off
4. Be on the graph view.
</t>
  </si>
  <si>
    <t>1. In the location filter exclude California
2. Right click on California -&gt; Expand -&gt; FIPS
2. Include FIPS: Alameda, Alpine, Amador</t>
  </si>
  <si>
    <t>A graph should be correctly generated for:
- Hospital (26) on the left 
- Home and SNF(1) on the right 
Filter tags in the expandable panel be:
- Alameda (white)
- Alpine (white) 
- Amador (white)
- California (solid pink)</t>
  </si>
  <si>
    <t>GV_4.41</t>
  </si>
  <si>
    <t xml:space="preserve">1. Open the view with no datasets active.
2. Select dataset CA nad NV
3. Benchmark should be on
4. Be on the graph view.
</t>
  </si>
  <si>
    <t>A graph should be correctly generated for:
- Home and SNF(1) on the left
- Other Medical, Digestive, Respiratory, Orthopedics, Psychiatric, Cardiology, Service Lines (6) on the right
Filter tags in the expandable panel be:
- Alameda (white)
- Alpine (white) 
- Amador (white)
- California (solid pink)</t>
  </si>
  <si>
    <t>GV_4.42</t>
  </si>
  <si>
    <t>User excludes Parent filter tags and includes direct Children for the Location Filter so that the map gets generated</t>
  </si>
  <si>
    <t xml:space="preserve">1. Open the view with no datasets active.
2. Select dataset CA nad NV
3. Benchmark should be off
4. Be on the map view.
</t>
  </si>
  <si>
    <t>There should be 2 bubbles on the map in the state of Nevada:
- Bubble with a number 9 and Hospital (9) tooltip
- Bubble with a number 18 and Hospital(17) SNF(1) tooltip
Filter tags in the expandable panel be:
- Alameda (white)
- Alpine (white) 
- Amador (white)
- California (solid pink)</t>
  </si>
  <si>
    <t>GV_4.43</t>
  </si>
  <si>
    <t>User excludes Parent filter tags and includes direct Children for the Location Filter so that the 2d graph gets generated</t>
  </si>
  <si>
    <t xml:space="preserve">1. Open the view with no datasets active.
2. Select dataset CA nad NV
3. Select 2D Graph 
</t>
  </si>
  <si>
    <t>There should be only 1 node on the graph: PAHRUMP HEALTH AND REHABILITATION CENTER
Filter tags in the expandable panel be:
- Alameda (white)
- Alpine (white) 
- Amador (white)
- California (solid pink)</t>
  </si>
  <si>
    <t>GV_5 Dataset Removal</t>
  </si>
  <si>
    <t>GV_5.1</t>
  </si>
  <si>
    <t>Remove Dataset from Sidenav</t>
  </si>
  <si>
    <t>Follow preconditions and steps for GV_1.2</t>
  </si>
  <si>
    <t>1. User hovers over the sidenav to expand it.
2. User clicks on "Select dataset" at the top of the sidenav in order to show active datasets.
3. User clicks the small "x" on the right of the blue CA and NV dataset tag. 
4. User clicks "Cancel" from the warning prompt.
5. User repeats steps 1-3.
6. User clicks "Discard" from the warning prompt.</t>
  </si>
  <si>
    <t xml:space="preserve">After step 3:
-After the change is applied, the user is prompted with a warning about active datasets.
After step 4:
-After canceling the changes, no changes are made to the view.
After step 6:
-If the user applies the change from there, the map visualization no longer shows.
-When the sidenav is expanded, the user sees all the icons including “&gt;” and the [number] are grayed out.
-Other icons (besides the dataset and Graph View) on the left sidebar panel are grayed out (inactive) when no dataset is selected as shown in the mockup. </t>
  </si>
  <si>
    <t xml:space="preserve">No warning prompt was displayed. </t>
  </si>
  <si>
    <t>GV_5.2</t>
  </si>
  <si>
    <t>Remove Dataset - Apply Dataset</t>
  </si>
  <si>
    <t>Follow preconditions and steps for GV_1.2.</t>
  </si>
  <si>
    <t>1. User hovers over the sidenav to expand it.
2. User clicks on "Select dataset" at the top of the sidenav in order to show active datasets.
3. User navigates to the CA and NV dataset under "Select datasets" and selects it.
4. User clicks "Apply"</t>
  </si>
  <si>
    <t>After step 4:
-User is presented with the default graph view described in GV_1.2 unless they had filters previously applied before removing.
-The CA and NV dataset is now being used.
-All previous filters that were active prior to GV_6.1 should now become active again.</t>
  </si>
  <si>
    <t>GV_5.3</t>
  </si>
  <si>
    <t>Remove Dataset from Select dataset Panel</t>
  </si>
  <si>
    <t>Follow preconditions and steps for GV_6.2</t>
  </si>
  <si>
    <t>1. User hovers over the sidenav to expand it.
2. User clicks on "Select dataset" at the top of the sidenav in order to show active datasets.
3. User navigates to the CA and NV dataset under "Select datasets" and deselects it.
4. User clicks "Cancel."
5. User repeats steps 1-3.
6. User clicks "Apply".
7. User clicks "Cancel" on the prompt.
8. User repeats steps 1-3.
9. User clicks "Discard" on the prompt.</t>
  </si>
  <si>
    <t xml:space="preserve">After step 4:
-After canceling the changes, no changes are made to the view.
After step 6:
-After the change is applied, the user is prompted with a warning about active datasets.
After step 9:
-If the user applies the change from there, the graph visualization no longer shows.
-When the sidenav is expanded, the user sees all the icons including “&gt;” and the [number] are grayed out.
-Other icons (besides the dataset and Graph View) on the left sidebar panel are grayed out (inactive) when no dataset is selected as shown in the mockup. </t>
  </si>
  <si>
    <t>GV_6 Save View</t>
  </si>
  <si>
    <t>GV_6.1</t>
  </si>
  <si>
    <t>Saving View - Cancel/Save</t>
  </si>
  <si>
    <t>User is able to access the "Save as" prompt by using the bottom "Save View" button in the sidenavigation panel and then save the view.</t>
  </si>
  <si>
    <t>Follow steps for GV_6.3.
Changes have to have been made to the current view.</t>
  </si>
  <si>
    <t>1. Click the "Save View" button at the bottom of the sidenavigation panel.
2. Click "Cancel"
3. Repeat step 1.
4. Toggle option to "Save changes to current view"
5. Click "Save"</t>
  </si>
  <si>
    <t>After step 1,3:
-A prompt is displayed to the user with two options to save the view. 
-The first option is to save the changes into the current view, and the second option is to save the changes into a new view.
After step 2:
-User returns to the current view.
After step 5:
-The view is saved and the user is returned to the view edit page they were working with.</t>
  </si>
  <si>
    <t>https://tangramcare.atlassian.net/browse/P2BN-2914</t>
  </si>
  <si>
    <t>GV_7 Exit View</t>
  </si>
  <si>
    <t>GV_7.1</t>
  </si>
  <si>
    <t>Exit View</t>
  </si>
  <si>
    <t>User is able to exit the view.</t>
  </si>
  <si>
    <t>Follow preconditions and steps for GV_7.1.</t>
  </si>
  <si>
    <t>1. User hovers over the sidenav to expand it. 
2. User clicks "Exit" at the bottom of the sidenav.</t>
  </si>
  <si>
    <t xml:space="preserve">After step 2: 
-The user is taken back to the edit view/landing page. </t>
  </si>
  <si>
    <t>GV_8 Recalculation of statistics when highlighting the node</t>
  </si>
  <si>
    <t>GV_8.1</t>
  </si>
  <si>
    <t>Recalculation of statistics when highlighting the node</t>
  </si>
  <si>
    <t>P2BN-2159</t>
  </si>
  <si>
    <t>1. a, b
2. a
3. b. ii</t>
  </si>
  <si>
    <t>Auto-calculation of labels and tooltips after highlighting related connected nodes on grouped hospitals/single other entities level in market share view</t>
  </si>
  <si>
    <t xml:space="preserve">1. Open the view with no datasets active.
2. Select dataset Pennsylvania
3. Expand Labels on sidenav and select:
- Entity name
- 90d readmission rate per instance
- 90d readmission rate per patient
- 90d readmission cost per instance
- 90d readmission cost per patient
</t>
  </si>
  <si>
    <t>1. Expand Service Line filter.
2. Expand Cardiology.
3. Include Congestive Heart Failure and apply.
4. Expand Entity filter, include LTCH and apply.
5. Hover over Hospital (34) grouped node and check tooltip and labels
6. Select and highlight Kindred Hospital Philadelphia
7. Hover over Hospital (9) grouped node and check tooltip and labels
8. Expand Labels on sidenav and select:
- Entity name
- Case count
- 90d episode cost
- PAC lenght of stay (LOS)
- Star rating
9. Highlight Kindred Hospital Philadelphia
10. Hover over Hospital (9) grouped node and check tooltip and labels</t>
  </si>
  <si>
    <t xml:space="preserve">After step 5:
On Hospital (34) grouped node tooltip you should see values:
- Case count                             71
- Market share                        100%
- 90d Readm rate/instance   50.7%
- 90d Readm rate/patient     36.6%
- 90d Readm cost/instance   $17,425
- 90d Readm cost/patient     $24,127
- 90d episode cost                  $67,177
- PAC LOS                                  23.4d
on Hospital (34) Label same values
After step 7 and 10:
On Hospital (34) grouped node tooltip you should see values:
- Case count                             9
- Market share                        100%
- 90d Readm rate/instance   88.9%
- 90d Readm rate/patient     55.6%
- 90d Readm cost/instance   $33,887
- 90d Readm cost/patient     $54,219
- 90d episode cost                  $122,466
- PAC LOS                                 22.8d
on Hospital (34) Label same values
</t>
  </si>
  <si>
    <t>GV_8.2</t>
  </si>
  <si>
    <t>Auto-calculation of labels and tooltips after highlighting related connected nodes on grouped hospitals/grouped other entities level in market share view</t>
  </si>
  <si>
    <t>Follow pre-conditions from GV_8.1</t>
  </si>
  <si>
    <t>1. Expand Location filter and expand Pennsylvania (FIPS).
2. Include first 3 counties:
- 42001 - Adams (PA)
- 42003 - Allegheny (PA)
- 42005 - Armstrong (PA)
3. Collapse and expand New York (CBSA)
4. Include 13780 - Binghampton, NY
5. Expand Service Line filter and exclude Cardiology and Orthopedics
6. Expand HHA grouped node on graph 
7. Hover over Hospital (17) grouped node and check tooltip and labels
8. Select and highlight HHA (171 more) on right side
9. Hover over Hospital (17) grouped node and check tooltip and labels
10. Expand Labels on sidenav and select:
- Entity name
- Case count
- 90d episode cost
- PAC lenght of stay (LOS)
- Star rating
11. Select and highlight HHA (171 more) on right side
12. Hover over Hospital (17) grouped node and check tooltip and labels</t>
  </si>
  <si>
    <t xml:space="preserve">After step 7:
On Hospital (17) grouped node tooltip you should see values:
- Case count                             4,851
- Market share                         100%
- 90d Readm rate/instance    47.6%
- 90d Readm rate/patient      31.9%
- 90d Readm cost/instance   $11,306
- 90d Readm cost/patient     $16,878
- 90d episode cost                  $24,550
- PAC LOS                                 13.7d
same values on Label
After step 9 and 12:
On Hospital (17) grouped node tooltip you should see values:
Case count:                           1,468
Market share                         100%
90d Readm rate/instance:  52.9 %
90d Readm rate/patient:    33.7 %
90d Readm cost/instance:  12,096 $
90d Readm cost/patient:    18,962 $
90d Episode cost:                28,262 $
PAC LOS:                               15.3 d
same values on Label
</t>
  </si>
  <si>
    <t>P2BN-3236</t>
  </si>
  <si>
    <t>GV_8.3</t>
  </si>
  <si>
    <t>Auto-calculation of labels and tooltips after highlighting related connected nodes on single hospitals/single other entites level in market share view</t>
  </si>
  <si>
    <t>1. Expand Location filter, switch to Radius Selector and confirm.
2. In Center by City find and choose Reading (PA).
3. In Miles field type 15, include filter and apply.
4. Expand Hospital on graph
5. Expand IRF on graph
6. Hover over Healtsouth Reading Rehabilitation Hospital node and check tooltip and labels
7. Select and highlight St Joseph Medical Centre on left side
8. Hover over Healtsouth Reading Rehabilitation Hospital node and check tooltip and labels
9. Expand Labels on sidenav and select:
- Entity name
- Case count
- 90d episode cost
- PAC lenght of stay (LOS)
- Star rating
10. Select and highlight Surgical Institute of Reading on left side
11. Hover over Healtsouth Reading Rehabilitation Hospital node and check tooltip and labels</t>
  </si>
  <si>
    <t xml:space="preserve">After step 6:
On "Healtsouth Reading Rehabilitation Hospital" node tooltip you should see values:
- Case count                             321
- Market share                         38.0%
- 90d Readm rate/instance    46.1%
- 90d Readm rate/patient      36.8%
- 90d Readm cost/instance   $10,608
- 90d Readm cost/patient      $13,305
- 90d episode cost                  $41,777
- PAC LOS                                 13.3d
on "Healtsouth Reading Rehabilitation Hospital" Label same values
After step 8 and 11:
On "Healtsouth Reading Rehabilitation Hospital" grouped node tooltip you should see values:
- Case count                              124
- Market share                         72.5%
- 90d Readm rate/instance    41.1%
- 90d Readm rate/patient      31.5%
- 90d Readm cost/instance   $9,778
- 90d Readm cost/patient     $12,787
- 90d episode cost                  $42.065
- PAC LOS                                 13.5d
on "Healtsouth Reading Rehabilitation Hospital" Label same values
</t>
  </si>
  <si>
    <t>GV_8.4</t>
  </si>
  <si>
    <t>Auto-calculation of labels and tooltips after highlighting related connected nodes on single hospitals/grouped other entities level in market share view</t>
  </si>
  <si>
    <t>1. Expand Location filter and exclude New York
2. Expand Entity filter.
3. Expand HHA and exclude first 3 entities:
- UPMC Home Healthcare
- Mercy Home Health
- Main Line Health Home Care &amp; Hospice - Home Health
4. Expand Time filter and and include Q1 2016
5. Expand LTCH on graph
6. Expand Hospital on graph
7. Hover over Hospital (97 more) grouped node and check tooltip and labels
8. Select and highlight Kindred Hospital Philadelphia on right side
9. Hover over Hospital (97 more) grouped node and check tooltip and labels
10. Expand Labels on sidenav and select:
- Entity name
- Case count
- 90d episode cost
- PAC lenght of stay (LOS)
- Star rating
11. Select and highlight Kindred Hospital Philadelphia on right side
12. Hover over Hospital (97 more) grouped node and check tooltip and labels</t>
  </si>
  <si>
    <t>After step 7:
On Hospital (97 more) grouped node tooltip you should see values:
- Case count                             451
- Market share                         77.5%
- 90d Readm rate/instance    51.0%
- 90d Readm rate/patient      35.5%
- 90d Readm cost/instance   $16,159
- 90d Readm cost/patient     $23,228
- 90d episode cost                 $100,983
- PAC LOS                                 27.2d
same values on Label
After step 9 and 12:
On Hospital (97 more) grouped node tooltip you should see values:
- Case count                              66
- Market share                         100%
- 90d Readm rate/instance    65.2%
- 90d Readm rate/patient      45.5%
- 90d Readm cost/instance   $16,130
- 90d Readm cost/patient     $23,120
- 90d episode cost                  $123,955
- PAC LOS                                 26.7d
same values on Label</t>
  </si>
  <si>
    <t>GV_8.5</t>
  </si>
  <si>
    <t>Auto-calculation of labels and tooltips after highlighting related connected nodes on expanded entities/SL level in benchmark view</t>
  </si>
  <si>
    <t xml:space="preserve">1. Open the view with no datasets active.
2. Select dataset Pennsylvania
3. Toggle on benchmark
4. Expand Labels and select:
- Entity name
- 90d readmission rate per instance
- 90d readmission rate per patient
- 90d readmission cost per instance
- 90d readmission cost per patient
</t>
  </si>
  <si>
    <t>1. Expand Entity filter and include LTCH
2. Hover over Respiratory node and check tooltip and labels
3. Select "Select Speciality Hospital - Central PA (Camp Hill)"
4. Hover over Respiratory node and check tooltip and labels
5. Expand Labels on sidenav and select:
- Entity name
- Case count
- 90d episode cost
- PAC lenght of stay (LOS)
- Star rating
6. Highlight "Select Speciality Hospital - Central PA (Camp Hill)"
7. Hover over Respiratory node and check tooltip and labels</t>
  </si>
  <si>
    <t>After step 2:
On Respiratory node tooltip you should see values:
- Case count                             857
- Market share                         32.7%
- 90d Readm rate/instance    57.6%
- 90d Readm rate/patient      42.4%
- 90d Readm cost/instance   $17,264
- 90d Readm cost/patient     $23,494
- 90d episode cost                 $145,893
- PAC LOS                                 29.3d
same values on Label
After step 4 and 7:
On Respiratory node tooltip you should see values:
- Case count                              93
- Market share                         29%
- 90d Readm rate/instance    41.9%
- 90d Readm rate/patient      34.4%
- 90d Readm cost/instance   $19,850
- 90d Readm cost/patient     $24,192
- 90d episode cost                  $152,769
- PAC LOS                                 33.1d
same values on Label</t>
  </si>
  <si>
    <t>GV_8.6</t>
  </si>
  <si>
    <t>Auto-calculation of labels and tooltips after highlighting related connected nodes on grouped entities/SL level in benchmark view</t>
  </si>
  <si>
    <t>Follow pre-conditions from GV_8.5</t>
  </si>
  <si>
    <t>1. Expand Entity filter, exclude HHA, Home, SNF and apply
2. Hover over Respiratory node and check tooltip and labels
3. Select and highlight LTCH grouped node
4. Hover over Respiratory node and check tooltip and labels
5. Expand Labels on sidenav and select:
- Entity name
- Case count
- 90d episode cost
- PAC lenght of stay (LOS)
- Star rating
6. Highlight LTCH grouped node
7. Hover over Respiratory node and check tooltip and labels</t>
  </si>
  <si>
    <t>After step 2:
On Respiratory node tooltip you should see values:
- Case count                             1597
- Market share                         7.8%
- 90d Readm rate/instance    55.4%
- 90d Readm rate/patient      39.9%
- 90d Readm cost/instance   $15,253
- 90d Readm cost/patient     $21,168
- 90d episode cost                 $102,100
- PAC LOS                                 21.9d
same values on Label
After step 4 and 7:
On Respiratory node tooltip you should see values:
- Case count                              857
- Market share                         32.7%
- 90d Readm rate/instance    57.6%
- 90d Readm rate/patient      42.4%
- 90d Readm cost/instance   $17,264
- 90d Readm cost/patient     $23,494
- 90d episode cost                  $145,893
- PAC LOS                                 29.3d
same values on Label</t>
  </si>
  <si>
    <t>GV_8.7</t>
  </si>
  <si>
    <t>Auto-calculation of labels and tooltips after highlighting related connected nodes on grouped entities/CE level in benchmark view</t>
  </si>
  <si>
    <t>1. Expand Location filter, switch to Radius Selector and confirm.
2. In Center by City find and choose Allentown (PA).
3. In Miles field type 100, exclude filter and apply.
4. Expand Cardiology on graph
5. Hover over Cardiac Arrhythmia node and check tooltip and labels
6. Select and highlight IRF (37) grouped node on left side
7. Hover over Cardiac Arrhythmia node and check tooltip and labels
8, Expand Labels on sidenav and select:
- Entity name
- Case count
- 90d episode cost
- PAC lenght of stay (LOS)
- Star rating
9. Select IRF (37) grouped node on left side
10. Hover over Cardiac Arrhythmia node and check tooltip and labels</t>
  </si>
  <si>
    <t xml:space="preserve">After step 2:
On Cardiac Arrhythmia node tooltip you should see values:
- Case count                             3,080
- Market share                         19.2%
- 90d Readm rate/instance    44.6%
- 90d Readm rate/patient      31.9%
- 90d Readm cost/instance   $10,724
- 90d Readm cost/patient     $15,032
- 90d episode cost                 $13,728
- PAC LOS                                 4.7d
same values on Label
After step 4 and 7:
On Cardiac Arrhythmia node tooltip you should see values:
- Case count                              53
- Market share                         14.0%
- 90d Readm rate/instance    62.3%
- 90d Readm rate/patient      43.4%
- 90d Readm cost/instance   $7,815
- 90d Readm cost/patient     $11,212
- 90d episode cost                  $34,716
- PAC LOS                                 12.3d
same values on Label
</t>
  </si>
  <si>
    <t>GV_8.8</t>
  </si>
  <si>
    <t>Auto-calculation of labels and tooltips after highlighting related connected nodes on expanded entities/CE level in benchmark view</t>
  </si>
  <si>
    <t>1. Expand Time filter,  exclude Q3 2016, Q4 2016 and confirm.
2. Expand Location filter, expand Pennsylvania (CBSA).
3. Select 38300 - Pittsburgh (PA), 39740 - Reading (PA), 11020 - Altoona (PA), include them and apply.
4. Expand SNF on graph
5. Expand Orthopedics on graph.
6. Hover over "Manorcare health services - Whitehall Borough" node and check tooltip and labels
7. Select and highlight "Major joint Replacement Of The Lower Extremity" node on right side
8. Hover over "Manorcare health services - Whitehall Borough" node and check tooltip and labels
9, Expand Labels on sidenav and select:
- Entity name
- Case count
- 90d episode cost
- PAC lenght of stay (LOS)
- Star rating
10. Select "Major joint Replacement Of The Lower Extremity" node on right side
11. Hover over "Manorcare health services - Whitehall Borough" node and check tooltip and labels</t>
  </si>
  <si>
    <t>After step 6:
On "Manorcare health services - Whitehall Borough" node tooltip you should see values:
- Case count                             34
- Market share                         3.0%
- 90d Readm rate/instance    17.6%
- 90d Readm rate/patient      17.6%
- 90d Readm cost/instance    $7,706
- 90d Readm cost/patient      $7,706
- 90d episode cost                  $28,779
- PAC LOS                                 4.0d
- Star Rating                            4.0 
same values on Label
After step 8 and 11:
On "Manorcare health services - Whitehall Borough" node tooltip you should see values:
- Case count                              15
- Market share                         3.9%
- 90d Readm rate/instance    6.7%
- 90d Readm rate/patient      6.7%
- 90d Readm cost/instance   $9,970
- 90d Readm cost/patient     $9,970
- 90d episode cost                  $28,371
- PAC LOS                                 4.0d
- Star Rating                            4.0 
same values on Label</t>
  </si>
  <si>
    <t>GV_8.9</t>
  </si>
  <si>
    <t>Auto-calculation of labels and tooltips after highlighting related connected nodes on grouped entities/DRG level in benchmark view</t>
  </si>
  <si>
    <t>1. Expand Entity filter, include and apply HHA.
2. Expand Service Line filter, include and apply Orthopedics.
3. Expand Orthopedics on graph.
4. Expand Medical Non-Infectious Orthopedic on graph.
5. Hover over "552 - medical Back problems Without MCC" node and check tooltip and labels
6. Select and highlight "HHA (186 more)" grouped node on left side
7. Hover over "552 - medical Back problems Without MCC" node and check tooltip and labels
8, Expand Labels on sidenav and select:
- Entity name
- Case count
- 90d episode cost
- PAC lenght of stay (LOS)
- Star rating
9. Select "HHA (186 more)" grouped node on left side
10. Hover over "552 - medical Back problems Without MCC" node and check tooltip and labels</t>
  </si>
  <si>
    <t>After step 5:
On "552 - medical Back problems Without MCC" node tooltip you should see values:
- Case count                             387
- Market share                         41.5%
- 90d Readm rate/instance    41.1%
- 90d Readm rate/patient      29.2%
- 90d Readm cost/instance    $10,041
- 90d Readm cost/patient      $14,128
- 90d episode cost                  $15,910
- PAC LOS                                 14.5d
same values on Label
After step 7 and 10:
On "552 - medical Back problems Without MCC" node tooltip you should see values:
- Case count                              286
- Market share                          41.3%
- 90d Readm rate/instance    38.5% 
- 90d Readm rate/patient      27.3%
- 90d Readm cost/instance    $9,669
- 90d Readm cost/patient      $13,636
- 90d episode cost                  $15,365
- PAC LOS                                 15.2d
same values on Label</t>
  </si>
  <si>
    <t>GV_8.10</t>
  </si>
  <si>
    <t>Auto-calculation of labels and tooltips after highlighting related connected nodes on expanded entities/DRG level in benchmark view</t>
  </si>
  <si>
    <t>1. Expand Location filter, expand Pennsylvania (FIPS).
2. Include and apply 42101 - Philadelphia (PA)
3. Expand Service Line filter.
4. Exclude Cardiology, Orthopedics and Other Medical
5. Expand HHA on graph.
6. Expand Surgery on graph
7. Expand Major Bowel on graph
8. Hover over "Holy Redeemer Home Care - PA" node and check tooltip and labels
9. Select and highlight "330 - Major Small And Large Bowel procedures With CC" node on right side
10. Hover over "Holy Redeemer Home Care - PA" node and check tooltip and labels
11. Expand Labels on sidenav and select:
- Entity name
- Case count
- 90d episode cost
- PAC lenght of stay (LOS)
- Star rating
12. Select "330 - Major Small And Large Bowel procedures With CC" node on right side
13. Hover over "Holy Redeemer Home Care - PA" node and check tooltip and labels</t>
  </si>
  <si>
    <t>After step 8:
On "Holy Redeemer Home Care - PA" node tooltip you should see values:
- Case count                             11
- Market share                         31.4%
- 90d Readm rate/instance    27.3%
- 90d Readm rate/patient      27.3%
- 90d Readm cost/instance    $17,654
- 90d Readm cost/patient      $17,654
- 90d episode cost                  $31,295
- PAC LOS                                 14.6d
- Star Rating                             3.0
same values on Label
After step 10 and 13:
On "Holy Redeemer Home Care - PA" node tooltip you should see values:
- Case count                              8
- Market share                         40.0%
- 90d Readm rate/instance    37.5%
- 90d Readm rate/patient      37.5%
- 90d Readm cost/instance   $17,654
- 90d Readm cost/patient     $17,654
- 90d episode cost                  $30,801
- PAC LOS                                 16.4d
- Star rating                              3.0
same values on Label</t>
  </si>
  <si>
    <t>GV_8.11</t>
  </si>
  <si>
    <t xml:space="preserve">2. c. ii. </t>
  </si>
  <si>
    <t>This part of label fields on corresponding nodes should not change (market share view)</t>
  </si>
  <si>
    <t xml:space="preserve">1. Open the view with no datasets active.
2. Select dataset Pennsylvania
3. Expand Labels on sidenav and select:
- Entity name
- NPI
- CCN
- Star Rating
</t>
  </si>
  <si>
    <t>1. Expand Service Line filter
2. Include Other Medical, Cardiology and apply.
3. Expand Hospital grouped node on graph
4. Observe Labels on individual nodes
5. Select and highlight IRF (83 more) grouped node
6. Deselect IRF (83 more) grouped node
7. Select and highlight Hospital (108 more) grouped node
8. Deselect Hospital (108 more) grouped node</t>
  </si>
  <si>
    <t>After step 4, 5, 6, 7, 8:
Observe Labels on corresponding entities when selecting and deselecting grouped nodes.
All labels should stay the same without any changes.</t>
  </si>
  <si>
    <t>GV_8.12</t>
  </si>
  <si>
    <t>This part of label fields on corresponding nodes should not change (benchmark view)</t>
  </si>
  <si>
    <t xml:space="preserve">1. Open the view with no datasets active.
2. Select dataset Pennsylvania
3. Toggle on benchmark
4. Expand Labels on sidenav and select:
- Entity name
- NPI
- CCN
- Star Rating
</t>
  </si>
  <si>
    <t>1. Expand Entity filter
2. Exclude HHA, LTCH and apply
3. Expand SNF sgouped node on graph
4. Observe labels on individual SNFs
5. Select and highlight Cardiology node
6. Deselect Cardiology</t>
  </si>
  <si>
    <t>After step 4, 5, 6:
Observe Labels on corresponding entities when selecting and deselecting grouped nodes.
All labels should stay the same without any changes.</t>
  </si>
  <si>
    <t>GV_8.13</t>
  </si>
  <si>
    <t>2. d.</t>
  </si>
  <si>
    <t>Verify the benchmark value on legend scale turning on</t>
  </si>
  <si>
    <t xml:space="preserve">1. Open the view with no datasets active.
2. Select dataset Pennsylvania.
3. Toggle on benchmark.
</t>
  </si>
  <si>
    <t>1. Expand HHA
2. Collapse HHA
2. Select and highlight Cardiology</t>
  </si>
  <si>
    <t>After step 2:
The Benchmark value on the legend scale should be shown automatically after highlighting nodes</t>
  </si>
  <si>
    <t>GV_8.14</t>
  </si>
  <si>
    <t>2. e.</t>
  </si>
  <si>
    <t>Legend on the graph should not change</t>
  </si>
  <si>
    <t xml:space="preserve">1. Open the view with no datasets active.
2. Select dataset Pennsylvania
</t>
  </si>
  <si>
    <t>1. Expand service line filter
2. Expand Other Medical and include Sepsis and Renal Failure
3. Expand HHA node on graph
4. Expand Hospital on graph
5. Expand Legend
6. Observe Legend
7. Select Wellspan VNA Homecare
8. Desect node and select St Mary Medical Center</t>
  </si>
  <si>
    <t xml:space="preserve">After step 6, 7, 8:
Values on legend should not change </t>
  </si>
  <si>
    <t>GV_8.15</t>
  </si>
  <si>
    <t>Legend on the graph should not change (benchmark view)</t>
  </si>
  <si>
    <t xml:space="preserve">1. Open the view with no datasets active.
2. Select dataset Pennsylvania
3. Toggle on benchmark
</t>
  </si>
  <si>
    <t>1. Expand Time filter
2. Exclude Q2 2016, Q3 2016 and apply
3. Expand Service Line filter
4. Expand Cardiology
5. Include Chest Pain, Hypertension and apply
6. Expand HHA node on graph
7. Expand Legend
8. Observe Legend
9. Select Chest Pain node
10. Desect node and select Conemaugh Home Health node</t>
  </si>
  <si>
    <t>After step 8, 9, 10:
Values on legend should not change 
It should be:
Episode (2 / 2)
HHA (78 / 78)
Case count (145 / 1,322)
Star rating
Readmission rate</t>
  </si>
  <si>
    <t>GV_8.16</t>
  </si>
  <si>
    <t>3. b. i.</t>
  </si>
  <si>
    <t>The tooltip on the line for the selected nodes does not change.</t>
  </si>
  <si>
    <t xml:space="preserve">1. Expand Service Line
2. Expand Cancer Care
3. Include Nervous System Neoplasms, Respiratory Neoplasms and apply
4. Expand Hospital grouped node on graph
5. Hover over line between Lehigh Valley Hospital and SNF (189)
6. Select Lehigh Valley Hospital and hover over same line again
7. Expand HHA node
8. Hover over line between St Mary Medical Center and Mercy Home Health
9. Select Mercy Home Health node and hover over same line again
</t>
  </si>
  <si>
    <t>After step 5 and 6:
Values on Lehigh Valley Hospital - SNF (189) line don't change and should be:
- Case count                             12
- 90d Readm rate/instance    66.7%
- 90d Readm rate/patient      50.0%
- 90d Readm cost/instance   $10,992
- 90d Readm cost/patient     $14,656
- 90d episode cost                  $31,901
- PAC LOS                                 18.1d
After step 8 and 9:
Values on St Mary Medical  Center - Mercy Home Health line don't change and should be:
- Case count                             9
- 90d Readm rate/instance    55.6%
- 90d Readm rate/patient      33.3%
- 90d Readm cost/instance   $9,708
- 90d Readm cost/patient     $16,181
- 90d episode cost                 $20.815
- PAC LOS                                 12.8d</t>
  </si>
  <si>
    <t>GV_8.17</t>
  </si>
  <si>
    <t>The tooltip on the line for the selected nodes does not change (benchmark view).</t>
  </si>
  <si>
    <t xml:space="preserve">1. Open the view with no datasets active.
2. Select dataset Pennsylvania
3. Toggle on benchmark
4. Expand benchmark setting and select Measure '90d readmission cost per instance ($)
</t>
  </si>
  <si>
    <t>1. Expand Entity Filter
2. Exclude SNF and HHA and apply
3. Expand IRF node
4. Hover over line between IRF (118 more) and Neurosurgery
5. Select IRF (118 more) grouped node and hover over same line again
6. Expand Neurology
7. Expand Smoke
8. Hover over line between "Main Line Hospital Bryn Mawr Rehabilitation" and "65 - Intracranial Hemorrhage ... "
9. Select "65 - Intracranial Hemorrhage ... " node and hover over same line again</t>
  </si>
  <si>
    <t>After step 4 and 5:
Values on IRF (118 more) - Neurosurgery line don't change and should be:
- Benchmark value                   $14,185
- Case count                             12
- 90d Readm rate/instance    66.7%
- 90d Readm rate/patient      50.0%
- 90d Readm cost/instance   $10,992
- 90d Readm cost/patient     $14,656
- 90d episode cost                  $31,901
- PAC LOS                                 18.1d
After step 8 and 9:
"Main Line Hospital Bryn Mawr Rehabilitation" and "65 - Intracranial Hemorrhage ... " line don't change and should be:
- Benchmark Value                 $10,207
- Case count                            118
- 90d Readm rate/instance    42.4%
- 90d Readm rate/patient      26.3%
- 90d Readm cost/instance   $10,409
- 90d Readm cost/patient     $16,788
- 90d episode cost                 $43,238
- PAC LOS                                 16.6d</t>
  </si>
  <si>
    <t>GV_8.18</t>
  </si>
  <si>
    <t>By deselecting the nodes or clicking out of the selected nodes and clicking on elsewhere or expand, the statistics are reset back to the default (original before highlighting).
Market share view</t>
  </si>
  <si>
    <t>1. Expand Time Filter.
2. Include Q1 2016 and apply.
3. Expand Service Line, exclude Other Medical, Cardiology and apply.
4. Expand Hospital on graph.
5. Check tooltips on Thomas Jefferson University Hospital and Hospital grouped node
6. Select and highlight Rehab at Shannondell node
7. Deselect Rehab at Shannondell node and check tooltips on Thomas Jefferson University Hospital and Hospital grouped node (should be back to original values)</t>
  </si>
  <si>
    <t xml:space="preserve">After step 5 and 7:
On Thomas Jefferson University Hospital node tooltip you should see values:
- Case count                             234
- Market share                         2.5%
- 90d Readm rate/instance    51.7%
- 90d Readm rate/patient      37.2%
- 90d Readm cost/instance   $15,402
- 90d Readm cost/patient     $21,421
- 90d episode cost                 $49,734
- PAC LOS                                 1.0d
same values on Label
On Hospital (141 more) grouped node tooltip you should see values:
- Case count                              7,846
- Market share                         85.5%
- 90d Readm rate/instance    37.9%
- 90d Readm rate/patient      28.0%
- 90d Readm cost/instance   $11,446
- 90d Readm cost/patient     $15,495
- 90d episode cost                  $32,103
- PAC LOS                                 28.9d
same values on Label
</t>
  </si>
  <si>
    <t>GV_8.19</t>
  </si>
  <si>
    <t>P2BN-2160</t>
  </si>
  <si>
    <t>By deselecting the nodes or clicking out of the selected nodes and clicking on elsewhere or expand, the statistics are reset back to the default (original before highlighting).
Benchmark view</t>
  </si>
  <si>
    <t>1. Expand Entity filter
2. Expand SNF
3. Include "Rehab at Shannondell", "Abramson Residence", "Quadrangle" and apply
4. Expand Respiratory on graph
5. Check tooltips on "Abramson Residence" and "Rehab at Shannondell"
6. Select and highlight "Pneumothorax"
7. Deselect Pneumothorax node and check tooltips on "Abramson Residence" and "Rehab at Shannondell" nodes (should be back 
to original values)</t>
  </si>
  <si>
    <t xml:space="preserve">After step 5 and 7:
On Abramson Residence node tooltip you should see values:
- Case count                             29
- Market share                         39.2%
- 90d Readm rate/instance    37.9%
- 90d Readm rate/patient      24.1%
- 90d Readm cost/instance   $8,285
- 90d Readm cost/patient     $13,019
- 90d episode cost                 $31.579
- PAC LOS                                 23.9d
same values on Label
On Rehab at Shannondell node tooltip you should see values:
- Case count                              23
- Market share                         31.1%
- 90d Readm rate/instance    65.2%
- 90d Readm rate/patient      43.5%
- 90d Readm cost/instance   $9,994
- 90d Readm cost/patient     $14,991
- 90d episode cost                  $29,982
- PAC LOS                                 23.5d
- Star rating                              5.0
same values on Label
</t>
  </si>
  <si>
    <t>New Graph Implementation</t>
  </si>
  <si>
    <t>Test Environment:</t>
  </si>
  <si>
    <t>https://p2dev. ownedoutcomes. com</t>
  </si>
  <si>
    <t>JIRA Story</t>
  </si>
  <si>
    <t>Actual Results</t>
  </si>
  <si>
    <t>Note</t>
  </si>
  <si>
    <t xml:space="preserve"> Automation candidate?</t>
  </si>
  <si>
    <t>Smoke Test</t>
  </si>
  <si>
    <t>Release Test</t>
  </si>
  <si>
    <t>1. Graph Interaction : Market Share Graph View:</t>
  </si>
  <si>
    <t>GI_1.1</t>
  </si>
  <si>
    <t>Default Market Share_no filters</t>
  </si>
  <si>
    <t>P2BN-1446
P2BN-1447</t>
  </si>
  <si>
    <t>Verify that user is able to view graph if no filter is added</t>
  </si>
  <si>
    <t>View should be entered
User must be at graph view</t>
  </si>
  <si>
    <t>1. Create a view &amp; apply dataset (CA&amp;NV)
2. Do not apply any filter &amp; observe graph</t>
  </si>
  <si>
    <t>1. Graph should be visible
For CA&amp;NV:
 Default market share graph is presented in greyscale to the user which represents the general discharge patterns of all the network connections among all entities. 
 -Hospital (261) Grouped node is shown at the left of the graph
 -Home Node is shown at the top right of the graph
 -SNF (18) Grouped node is shown below the Home node
 -HHA (8) Grouped node is shown below the SNF node
 -LTCH (1) Grouped node is shown below the HHA node
 -Default labels are listed below each node
2. Beside Location, Entity &amp; Service line filter label count should be zero
3. User can navigate the nodes to lowest level on graph. 
4.Dynamic Legend should be:
Hospital (261 / 261)
LTCH (1 / 1)
SNF (18 / 18)
HHA (8 / 8)
Home (1 / 1)
Case Count (728 / 728)</t>
  </si>
  <si>
    <t>already in the smoke</t>
  </si>
  <si>
    <t>GI_1.2</t>
  </si>
  <si>
    <t>Market Share_grouped node</t>
  </si>
  <si>
    <t>P2BN-1446</t>
  </si>
  <si>
    <t xml:space="preserve">Verify that the user is able to see the filter view on the graph when included one HHA tag </t>
  </si>
  <si>
    <t>1. Create a view &amp; apply dataset (CA&amp;NV)
2. From entity filter, include &amp; apply entity Tag (HHA)
3. Observe the graph</t>
  </si>
  <si>
    <t>1. Should display graph for Hospital against HHA
2. As filter count within same type is greater than one then it should display label name for individual node 
3. Maximum 10 individual nodes are visible &amp; 11th node will be grouped if exceed the count
4. Pagination menu i. e navigation menu will be activated for 11th node for next level
Exa: Hospital (7) grouped nodes on left side
 Following individual HHA labels on right side are as follows:
 MARSHALL HOME CARE
 MOKA CARE HOME HEALTH, INC
 SAN LORENZO HOME HEALTH
 TORRANCE MEMORIAL HOME HEALTH
 ACCREDITED HOME HEALTH SERVICES
 EXCELLENCE HOME HEALTH CARE AGENCY INC
 CAPITAL HOME HEALTH AGENCY INC
 CENTRAL COAST VNA &amp; HOSPIC
5.Dynamic legend should be:
Hospital (7 /7)
HHA (8 / 8)
Case Count (8 / 8)</t>
  </si>
  <si>
    <t>GI_1.3</t>
  </si>
  <si>
    <t>Market share_individual entity</t>
  </si>
  <si>
    <t>Verify the graph when included one individual HHA tag</t>
  </si>
  <si>
    <t>1. Create a view &amp; apply dataset (CA&amp;NV)
2. From entity filter, from HHA entity type include &amp; apply 1 HHA child tag (eg. CENTRAL COAST VNA &amp; HOSPIC)
3. Observe the graph</t>
  </si>
  <si>
    <t xml:space="preserve">1. Should display the graph for grouped hospital against individual HHA
2. Selecting individual node will display the label name of HHA node. 
-Grouped Hospital(1) on left side of graph
-CENTRAL COAST VNA &amp; HOSPIC on right side of the graph
3.Dynamic legend should be:
Hospital (1 / 1)
HHA (1 / 1)
Case Count (1 / 1)
</t>
  </si>
  <si>
    <t>GI_1.4</t>
  </si>
  <si>
    <t>Market share_two different entity types</t>
  </si>
  <si>
    <t>Verify the graph when included multiple grouped PAC types(HHA &amp; LTCH)</t>
  </si>
  <si>
    <t>1. Create a view &amp; apply dataset (CA&amp;NV)
2. From entity filter, include &amp; apply HHA &amp; LTCH
3. Observe the graph</t>
  </si>
  <si>
    <t>1. User should be able to see the graph for two entities to its related hospitals 
2. grouped HHA (8) &amp; grouped LTCH (1) should be display on right side of the graph
3. One grouped hospital (8) should be display on left side of the graph
4. Default label information should be display below each node
5.Dynamic legend should be:
Hospital (8 / 8)
LTCH (1 / 1)
HHA (8 / 8)
Case Count (9 / 9)</t>
  </si>
  <si>
    <t>GI_1.5</t>
  </si>
  <si>
    <t>Market share_individual entities from different layers</t>
  </si>
  <si>
    <t>Verify &amp; validate the graph for individual tag from two different PAC</t>
  </si>
  <si>
    <t>1. Create a view &amp; apply dataset (CA&amp;NV)
2. From entity filter, expand the SNF &amp; select one child tag 
 i. APPLE VALLEY POST-ACUTE REHAB 
3. From entity filter, expand the HHA &amp; select one child tag 
 ii. MOKA CARE HOME HEALTH, INC 
4. Observe the graph</t>
  </si>
  <si>
    <t>1. User should be able to see the graph for two individual entities to its related hospitals 
2. One individual SNF with label name APPLE VALLEY POST-ACUTE REHAB &amp; one more individual HHA with label names MOKA CARE HOME HEALTH, INC on right side should be display
3. One grouped hospital (2) should be display on left side of the graph
4. Default label information should be display below each node
5. Dynamic legend should be:
Hospital (2 / 2)
SNF (1 / 1)
HHA (1 / 1)
Case Count (2 / 2)</t>
  </si>
  <si>
    <t>GI_1.6</t>
  </si>
  <si>
    <t>Market share_multiple entities from multiple layers</t>
  </si>
  <si>
    <t>Verify &amp; validate the graph when multiple child tags for multiple PAC are included</t>
  </si>
  <si>
    <t>1. Create a view &amp; apply dataset (CA&amp;NV)
2. From entity filter, expand the SNF, select &amp; apply two child tag 
 i. APPLE VALLEY POST-ACUTE REHAB
 ii. WATSONVILLE POST ACUTE CEN
3. From entity filter, expand the HHA, select &amp; apply three child tag 
 i. MOKA CARE HOME HEALTH, INC
 ii. ACCREDITED HOME HEALTH SERV
 iii. CAPITAL HOME HEALTH AGENCY
4. Observe the graph</t>
  </si>
  <si>
    <t>1. User should be able to see the graph for two individual entities to its related hospitals 
2. One grouped SNF (2) &amp; one grouped HHA (3) on right side should be display
3. One grouped hospital (5) should be display on left side of the graph
4. Default label information should be display below each node
5. Dynamic legend should be:
Hospital (5 / 5)
SNF (2 / 2)
HHA (3 / 3)
Case Count (5 / 5)</t>
  </si>
  <si>
    <t>GI_1.7</t>
  </si>
  <si>
    <t>Market share_Grouped SNF &amp; 1 individual HHA</t>
  </si>
  <si>
    <t xml:space="preserve">Verify &amp; validate the graph when 1 child entity &amp; 1 parent entity tag of different type is included </t>
  </si>
  <si>
    <t>1. Create a view &amp; apply dataset (CA&amp;NV)
2. From entity filter, select &amp; Include grouped SNF tag
3. From entity filter, expand the HHA, select &amp; apply one child tag 
 i. MOKA CARE HOME HEALTH, INC
4. Observe the graph</t>
  </si>
  <si>
    <t>1. User should be able to see the graph for two individual entities to its related hospitals 
2. Grouped SNF (18) &amp; one individual HHA with label names MOKA CARE HOME HEALTH, INC on right side should be displayed
3. Grouped hospital (18) should be display on left side of the graph
4. Default label information should be display below each node
5.Dynamic legend should be:
Hospital (18 / 18)
SNF (18 / 18)
HHA (1 / 1)</t>
  </si>
  <si>
    <t>GI_1.8</t>
  </si>
  <si>
    <t>Market share_grouped SNF &amp; its 1 individual tag of same type</t>
  </si>
  <si>
    <t xml:space="preserve">Verify &amp; validate the graph when 1 child entity &amp; 1 parent entity tag of same type is included </t>
  </si>
  <si>
    <t>1. Create a view &amp; apply dataset (CA&amp;NV)
2. From entity filter, select &amp; apply 1 child entity from SNF
 i. APPLE VALLEY POST-ACUTE REHAB 
3. From entity filter, select &amp; apply SNF
4. Observe the graph</t>
  </si>
  <si>
    <t>1. User should be able to see the graph for two individual entities to its related hospitals 
2. individual8 SNF node &amp; 1 grouped SNF (10) on right side should be display
3. One grouped hospital (18) should be display on left side of the graph
4. Default label information should be display below each node
5.Dynamic legend should be:
Hospital (18 / 18)
SNF (18 / 18)</t>
  </si>
  <si>
    <t>1. User should be able to see the graph for individual entities to grouped hospital node</t>
  </si>
  <si>
    <t>GI_1.9</t>
  </si>
  <si>
    <t xml:space="preserve">Market share_multiple individual tags from Acute Care 'Hospital' </t>
  </si>
  <si>
    <t>Verify the graph if includes multiple individual tags from Hospital entity</t>
  </si>
  <si>
    <t>1. Create a view &amp; apply the dataset (CA &amp; NV)
2. From Entity filter, expand the Hospital tag and select any 15 child tags &amp; apply:
 i. CEDARS-SINAI MEDICAL CENTER
 ii. STANFORD HEALTH CARE
 iii. MERCY SAN JUAN MEDICAL CENTER
 iv. SANTA ROSA MEMORIAL HOSPITAL
 v. COTTAGE REHABILITATION HOSPITAL
 vi. COMMUNITY REGIONAL MEDICAL CENTER
 vii. GROSSMONT HOSPITAL
 viii. RENOWN REGIONAL MEDICAL CENTER
 ix. MERCY MEDICAL CENTER
 x. FOUNTAIN VALLEY REGIONAL
 xi. HUNTINGTON MEMORIAL HOSPITAL
 xii. DOMINICAN HOSPITAL
 xiii. PROVIDENCE HEALTH SYSTEM - SOUTHERN CALIFORNIA
 xiv. MARIAN REGIONAL MEDICAL CENTER
 xv. TORRANCE MEMORIAL MEDIC
3. Observe the graph</t>
  </si>
  <si>
    <t>1. Should display the graph for selected hospital against it's related PAC types
2. 5 individual nodes plus one group node should be display for hospital entity on left side of the graph
3. When right clicked on group node it should display 'Navigation' menu to be activated
4. Each individual label should display information for default labels
5. One grouped Home, grouped SNF (5) &amp; grouped HHA (5) should be displayed on right side of the graph
6.Dynamic Legend should be:
Hospital (15 / 15)
SNF (5 / 5)
HHA (5 / 5)
Home (1 / 1)
Case Count (140 / 140)</t>
  </si>
  <si>
    <t>6 individula hospital on fraph + grouped one
grouped HHA (5) on graph
HHA (5 / 5) on legend</t>
  </si>
  <si>
    <t>GI_1.10</t>
  </si>
  <si>
    <t xml:space="preserve">Market share_1 individual Hospital tags </t>
  </si>
  <si>
    <t>Verify the graph if includes 1 individual tag from Hospital entity</t>
  </si>
  <si>
    <t>1. Create a view &amp; apply dataset (CA&amp;NV)
2. From entity filter, select &amp; apply 1 individual Hospital tag
 i. STANFORD HEALTH CARE
3. Observe the graph</t>
  </si>
  <si>
    <t>1. User should be able to see the graph for :
label name of Hospital-STANFORD HEALTH CARE Tag against Home and grouped SNF(1)
2. Default label information should be display below each node
3.Dynamic legend should be:
Hospital (1/ 1)
SNF (1 / 1)
Home(1 / 1)</t>
  </si>
  <si>
    <t>GI_1.11</t>
  </si>
  <si>
    <t>Market share_when include Home tag</t>
  </si>
  <si>
    <t>Verify the graph if includes Home tag</t>
  </si>
  <si>
    <t>1.Create a view &amp; apply dataset CA&amp;NV
2.From entity filter, include  Home 
3.Observe the Market share Graph</t>
  </si>
  <si>
    <t>1. User should be able to see the graph for :
Grouped Hospital(260) against Home
2. Default label information should be display below each node
3.Dynamic legend should be:
Hospital (260 / 260)
Home (1 / 1)
Case Count (701 / 701)
Star Rating
Readmission Rate</t>
  </si>
  <si>
    <t>GI_1.12</t>
  </si>
  <si>
    <t>Market share_exclude location and include PACs</t>
  </si>
  <si>
    <t>Verify the graph when excludes location 'Nevada' and includes different individual PACs type with Home tag</t>
  </si>
  <si>
    <t>1.Create a view &amp; apply dataset CA&amp;NV
2.From Location filter, exclude Location 'Nevada'
3.From entity filter, include Home, 
1 HHA:
ACCREDITED HOME HEALTH SERVICES
2 SNF:
COLLEGE OAK NURSING &amp; REHABILITATION CENTER
HEALTH CARE CTR AT THE FORUM AT RANCHO SAN ANTONIO
3 Hospital:
CEDARS-SINAI MEDICAL CENTER
STANFORD HEALTH CARE
MERCY SAN JUAN MEDICAL CENTER
4.Observe the Market share Graph</t>
  </si>
  <si>
    <t>1. User should be able to see the graph for :
individual label name of 3 hospital on the left side of the graph
Label name for included HHA, grouped SNF(2), home on the right side of the graph
2. Default label information should be display below each node
3.Dynamic legend should be:
Hospital (3/ 3)
SNF (2 / 2)
HHA (1/1)
Home (1 / 1)
Case Count (41 / 41)
Star Rating
Readmission Rate</t>
  </si>
  <si>
    <t>GI_1.13</t>
  </si>
  <si>
    <t>Market share_exclude Home and SNF</t>
  </si>
  <si>
    <t xml:space="preserve">Verify the graph when excludes 'Location-Nevada', excludes PACs 'Home' ,'SNF' tag and includes HHA tag, individual LTCH </t>
  </si>
  <si>
    <t>1.Create a view &amp; apply dataset CA&amp;NV
2.From entity filter, exclude Home, SNF
3.From entity filter include HHA tag and 1 LTCH- KINDRED HOSPITAL -- LA MIRADA
4.From Location filter, exclude Location 'Nevada'
5.Observe the Market share Graph</t>
  </si>
  <si>
    <t>1. User should be able to see the graph for :
Grouped Hospital(8) on the left side of the graph
Label name for included LTCH, grouped HHA(8) on the right side of the graph
2. Default label information should be display below each node
3.Dynamic legend should be:
Hospital (8 / 8)
LTCH (1 / 1)
HHA (8 / 8)
Case Count (9 / 9)
Star Rating
Readmission Rate</t>
  </si>
  <si>
    <t>GI_1.14</t>
  </si>
  <si>
    <t>Market Shrae_graph interaction multilayer graph with include exclude functionality</t>
  </si>
  <si>
    <t>Verify multilayer graph when includes HHA, SNF tag, individual LTCH, Hospital tag along with its overlapping child(included and excluded) tags and excludes Home tag</t>
  </si>
  <si>
    <t>User must be at Market Share Graph view with at least one dataset applied</t>
  </si>
  <si>
    <t>1.Take a view &amp; apply Dataset(CA&amp;NV)
2.From Entity filter, 
a.Include grouped Hospital, include 3 individual hospital and exclude 4  individual hospital
Include child hospital:
GROSSMONT HOSPITAL
COMMUNITY REGIONAL MEDICAL CENTER
RENOWN REGIONAL MEDICAL CENTER
Exclude Child Hospital
CEDARS-SINAI MEDICAL CENTER
STANFORD HEALTH CARE
MERCY SAN JUAN MEDICAL CENTER
SANTA ROSA MEMORIAL HOSPITAL
b.Include entities HHA tag, SNF tag, individual LTCH-KINDRED HOSPITAL -- LA M
c.Exclude Home entity
5.Observe the Graph</t>
  </si>
  <si>
    <t>1. User should be able to see the graph for :
-10 Individual label name of hospital tag + 1 grouped pagination Hospital node(i.e Total 21 Hospital)should be on the left side of the graph
-Label name for included LTCH, grouped SNF(15), grouped HHA(7) should be on the right side of the graph
2.Dynamic legend should be:
Hospital (21 / 21)
LTCH (1 / 1)
SNF (15 / 15)
HHA (7 / 7)
Case Count (23 / 23)
Star Rating
Readmission Rate</t>
  </si>
  <si>
    <t>GI_1.15</t>
  </si>
  <si>
    <t>Verify graph when includes 3 child SNF, LTCH tag and excludes 2 child SNF and all child from LTCH tag</t>
  </si>
  <si>
    <t>1.Take a view &amp; apply Dataset(CA&amp;NV)
2.From Entity filter, 
a.Include entities: LTCH tag, 3 child SNF 
i.KEIRO NURSING HOME
ii.APPLE VALLEY POST-ACUTE REHAB
iii.CENTRAL GARDENS
b.Exclude entiies: 
-1 individual LTCH- KINDRED HOSPITAL -- LA MIRADA
-2 child SNF:
i.HEALTH CARE CTR AT THE FORUM AT RANCHO SAN ANTONIO
ii.ORANGEGROVE REHABILITATION HOSPITAL
3.Observe the graph</t>
  </si>
  <si>
    <t>1. User should be able to see the graph for :
-Grouped Hospital(3))should be on the left side of the graph
-3 individual SNF with Label name should be on the right side of the graph
2.Dynamic legend should be:
Hospital (3 / 3)
SNF (3 / 3)
Case Count (3 / 3)
Star Rating
Readmission Rate</t>
  </si>
  <si>
    <t>GI_1.16</t>
  </si>
  <si>
    <t>Market Shrae_graph interaction when exclude any single PAC type</t>
  </si>
  <si>
    <t>Verify the graph when exclude HHA grouped tag</t>
  </si>
  <si>
    <t>1.Create a view &amp; apply dataset CA&amp;NV
2.From entity filter, exclude any 1 PAC (eg.HHA) 
3. Save the view
4. Open the same view that has been saved in #3</t>
  </si>
  <si>
    <t>1. User should be able to see the graph for :
-Grouped Hospital(260)should be on the left side of the graph
-Grouped SNF(18), Home, LTCH(1) should be on right side of the graph
2.Dynamic legend should be:
Hospital (260 / 260)
LTCH (1 / 1)
SNF (18 / 18)
Home (1 / 1)
Case Count (720 / 720)
3.In sidenav under Entity label HHA tag should be pink color.</t>
  </si>
  <si>
    <t>GI_1.17</t>
  </si>
  <si>
    <t>Market share_graph interaction after saving the view</t>
  </si>
  <si>
    <t>Verify the graph where user review the saved view for multilayer graph when includes different layers such as individual SNF, LTCH and grouped HHA</t>
  </si>
  <si>
    <t>1. Select dataset CA &amp; NV
2. From entity filter, include grouped HHA tag and 3 SNFs:
  i.HEALTH CARE CTR AT THE FORUM AT RANCHO SAN ANTONIO
  ii.VETERANS HOME OF CALIFORNIA - YOUNTVILLE - SNF
  iii.CHAPARRAL HOUSE
and  include 1 individual LTCH- KINDRED HOSPITAL -- LA MIRADA
3. Save the view
4. Open the same view that has been saved in #3</t>
  </si>
  <si>
    <t>1. User should be able to see the graph for :
-Grouped Hospital(11)should be on the left side of the graph
-Grouped SNF(3), grouped HHA(8), 1 individual LTCH with label name should be on right side of the graph
2.Dynamic legend should be:
Hospital (11 / 11)
LTCH (1 / 1)
SNF (3 / 3)
HHA (8 / 8)
Case Count (12 / 12)
3.In sidenav under Entity label trail should be:
-HHA tag (blue)
-SNF text (Blue)
  &gt;HEALTH CARE CTR AT THE FORUM AT RANCHO SAN ANTONIO  tag (blue)
  &gt;VETERANS HOME OF CALIFORNIA - YOUNTVILLE - SNF  tag (blue)
  &gt;CHAPARRAL HOUSE  tag (blue)
-LTCH text (gray)
  &gt;KINDRED HOSPITAL -- LA MIRADA tag (blue)
Result should be same before and after saving the view</t>
  </si>
  <si>
    <t>2. Filter View for Benchmark Graph View:</t>
  </si>
  <si>
    <t>GI_2.1</t>
  </si>
  <si>
    <t>View should be entered
User must be at benchmark graph view</t>
  </si>
  <si>
    <t>Verify the graph if included multiple individual tags from SNF, grouped LTCH &amp; 2 individual tags from HHA entity</t>
  </si>
  <si>
    <t>1. Create a view &amp; apply dataset (CA&amp;NV)
2. Turn on the benchmark
2. From entity filter, select &amp; apply 15 child tag from SNF:
 i. ENCINITAS NURSING AND REHABILITATION CENTER
 ii. COLLEGE OAK NURSING &amp; REHABILITATION CENTER
 iii. VETERANS HOME OF CALIFORNIA - YOUNTVILLE - SNF
 iv. APPLE VALLEY POST-ACUTE REHAB
 v. WATSONVILLE POST ACUTE CENTER
 vi. MADERA REHABILITATION &amp; NURSING CENTER
 vii. EVERGREEN LAKEPORT HEALTHCARE
 viii. ORANGEGROVE REHABILITATION HOSPITAL
 ix. UNIVERSITY PARK HEALTHCARE CENTER
 x. KEIRO NURSING HOME
 xi. HEALTH CARE CTR AT THE FORUM AT RANCHO SAN ANTONIO
 xii. GOLDEN EMPIRE NURSING &amp; REHAB CENTER
 xiii. BAYSIDE CARE CENTER
 xiv. PAHRUMP HEALTH AND REHABILITATION CENTER
 xv. CHAPARRAL HOUSE 
3. From entity filter, select &amp; apply 2 child tag from HHA:
 i,MOKA CARE HOME HEALTH, INC
 ii. ACCREDITED HOME HEALTH SE
4. From entity filter, select LTCH grouped node
5. Observe the graph</t>
  </si>
  <si>
    <t>1. One grouped SNF (15), grouped LTCH (1) &amp; grouped HHA (2) on right side should be display
2. 10 Service Lines: Other Medical, Cardiology, Orthopedics, Neurology, Cardiovascular, Neurosurgery, Urology, Other Surgical, Respiratory, Cardiothoracic should be display on left side of the graph
3. Default label information should be display below each node
4.Dynamic Legend should be:
LTCH (1 / 1)
SNF (15 / 15)
HHA (2 / 2)
Service Line (10 / 10)
Case Count (18/ 18)</t>
  </si>
  <si>
    <t>6 service line as singular node 4 Service Lines as grouped node</t>
  </si>
  <si>
    <t>GI_2.2</t>
  </si>
  <si>
    <t>Benchmark graph_one service line</t>
  </si>
  <si>
    <t>Verify the graph if included one service line(Cardiology)</t>
  </si>
  <si>
    <t>1. Create a view &amp; apply the dataset (CA &amp; NV)
2. From Service line filter, select &amp; apply one service line (Cardiology)
3. Observe the graph</t>
  </si>
  <si>
    <t>1. User should be able to see the benchmark graph for selected service line on right side &amp; it's related PAC types on left side
2. Selected service line will be display with specific label name
3. Beside service line filter label in sidenav, the count will be 1. 
4. In CA &amp; NV:
On left side of the Graph:
1. Home
2. HHA (4)
3. SNF (2)
4. LTCH (1)
On right side of the graph:
1. Cardiology
5. Dynamic Legend should be:
LTCH (1 / 1)
SNF (2 / 2)
HHA (4 / 4)
Home (1 / 1)
Service Line (1 / 1)
Case Count (96 / 96)</t>
  </si>
  <si>
    <t>GI_2.3</t>
  </si>
  <si>
    <t>Benchmark graph_for DRG's from different service lines</t>
  </si>
  <si>
    <t>Verify the graph when included no. of DRGs from different type of service lines</t>
  </si>
  <si>
    <t>1. Create a view &amp; apply the dataset (CA &amp; NV)
2. From Service line filter, select &amp; apply 2 DRGs from Orthopedics 
 i. 470 - Major joint replacement or reattachment of lower extremity without major complication or comorbidity
 ii. 469 - Major joint replacement or reat 
3 DRGs from Cardiology 
 i. 291 - Heart failure and shock with major complication or comorbidity
 ii. 292 - Heart failure and shock with complication or comorbidity
 iii. 293 - Heart failure and shock 
3. Observe the graph</t>
  </si>
  <si>
    <t>1. User should be able to see the graph for PAC against DRG
2. DRGs should not be grouped as they belongs to same type of layer. 
3. User sees 5 individual DRGs with label names on the right. 
4. Grouped Home &amp; HHA (2) on left side of the graph
5. Dynamic Legend should be:
HHA (2 / 2)
Home (1 / 1)
DRG (5 / 5)
Case Count (71 / 71)</t>
  </si>
  <si>
    <t>GI_2.4</t>
  </si>
  <si>
    <t>Benchmark graph_multiple episodes from different service lines</t>
  </si>
  <si>
    <t>Verify the graph when included no. of clinical episodes from different type of service lines</t>
  </si>
  <si>
    <t>1. Create a view &amp; apply the dataset (CA &amp; NV)
2. From Service line filter, select &amp; apply clinical episodes:
3 clinical episodes from Orthopedics: 
 i. Major joint replacement of the lower extremity
 ii. Medical Non-Infectious Ortho
4 clinical episodes from cardiology 
 i. Chest Pain
 ii. Pacemaker
 iii. Syncope and collapse
 iv. Angina Pectoris
3. Observe the graph</t>
  </si>
  <si>
    <t>1. User should be able to see the graph for PAC against clinical episode
2. Clinical episodes should not be grouped as they belongs to same type of layer. 
3. User sees 6 individual Clinical episodes with label names on the right. 
4. On the left side of the graph, it should display grouped Home, grouped LTCH (1), grouped HHA (1)
5.Dynamic Legend should be:
LTCH (1 / 1)
HHA (1 / 1)
Home (1 / 1)
Episode (6 / 6)
Case Count (74 / 74)</t>
  </si>
  <si>
    <t>GI_2.5</t>
  </si>
  <si>
    <t>Benchmark graph_two service line</t>
  </si>
  <si>
    <t>Verify the graph when included two unique service lines</t>
  </si>
  <si>
    <t>1. Create a view &amp; apply dataset (CA&amp;NV)
2. From service line filter, include &amp; apply 2 service lines 
 i. Digestive 
 ii. Cardiology 
3. Observe the benchmark graph</t>
  </si>
  <si>
    <t>1. User should be able to see the graph for PAC against two service lines
2. Cardiology &amp; Digestive service lines should be display on right side
3. Home, Grouped SNF (2), grouped HHA (4) &amp; grouped LTCH (1) on left side of the graph
4.Dynamic legend should be:
LTCH (1 / 1)
SNF (2 / 2)
HHA (4 / 4)
Home (1 / 1)
Service Line (2 / 2)
Case Count (164 / 164)</t>
  </si>
  <si>
    <t>GI_2.6</t>
  </si>
  <si>
    <t xml:space="preserve">Benchmark graph_two episodes and its DRG's </t>
  </si>
  <si>
    <t>Verify the graph when included 2 clinical episodes &amp; 2 DRGs (belongs to those selected clinical episode)</t>
  </si>
  <si>
    <t>1. Create a view &amp; apply dataset (CA&amp;NV)
2. From service line filter, include &amp; apply 2 clinical episodes:
 i. Congestive heart failure (from cardiology) 
 ii. Revision of the hip or knee (from Orthopedics)
3. From service line filter, include &amp; apply 2 DRGs: 
 i. 291 - Heart failure and shock witH (which belongs to cardiology&gt;291-congestive heart failure) 
 ii. 466 - Revision of hip or knee (which belongs Service Line &gt; Orthopedics &gt; Revision of the hip or knee)
4. Observe the benchmark graph</t>
  </si>
  <si>
    <t>1. User should be able to see the graph for PAC against clinical episode. 
2. 2 individual clinical episode, Congestive Heart Failure &amp; Revision of the hip or knee should be display on right side
3. Home, Grouped SNF (1), grouped HHA (1) on left side of the graph
4.Dynamic Legend should be:
SNF (1 / 1)
HHA (1 / 1)
Home (1 / 1)
Episode (2 / 2)
Case Count (31 / 31)</t>
  </si>
  <si>
    <t>GI_2.7</t>
  </si>
  <si>
    <t>Benchmark graph_for Neurology and its belonging Episode &amp; DRG"s</t>
  </si>
  <si>
    <t>Verify the graph when included 1 service line (Neurology), 1 individual clinical episode (from neurology) &amp; 2 individual DRGs (from Neurology)</t>
  </si>
  <si>
    <t>1. Create a view &amp; apply dataset (CA&amp;NV)
2. From service line filter, include 1 service line (Neurology)
2. From service line filter, include 1 clinical episode: 
 i. Stroke from service line Neurology 
4. From service line filter, include 2 DRGs:
 i. DRG_ 65 - Intracranial hemorrhage or cerebr which is part of neurology&gt; stroke
 ii. 149 - Dysequilibrium from neurology
5. Observe the benchmark graph</t>
  </si>
  <si>
    <t xml:space="preserve">1. User should be able to see the graph for PAC against service line
2. Neurology with label name should be display on right side
3. Home, grouped SNF (2), HHA (1)on left side of the graph
</t>
  </si>
  <si>
    <t>GI_2.8</t>
  </si>
  <si>
    <t xml:space="preserve">Benchmark graph_Service line, Episode &amp; DRG </t>
  </si>
  <si>
    <t>Verify the graph when included 1 service line (Cardiology), 2 clinical episodes (from neurology) &amp; 4 DRGs (1 from cardiology &amp; 3 from Respiratory)</t>
  </si>
  <si>
    <t>1. Create a view &amp; apply dataset (CA&amp;NV)
2. From service line filter, include one service line Cardiology
3. From service line filter, include &amp; apply 2 clinical episodes
 i. Stroke
 ii. Other Disorders Of Nervous System 
which are part of Neurology
4. From service line filter, include &amp; apply 4 DRGs:
 i. 291 - Heart failure and shock (Part of Cardiology)
 ii. 194 - Simple pneumonia (Part of Respiratory)
 iii. 189 - Pulmonary edema (Part of Respiratory)
 iv. 191 - Chronic obstructive (Part of Respiratory)
5. Observe the Benchmark graph</t>
  </si>
  <si>
    <t>1.User should be able to see the graph for PAC against service line, clinical episode &amp; DRG's on same view
2.Cardiology, grouped clinical episodes (2), grouped DRGs (3) should be display on right side
3.Home, grouped HHA(5), grouped SNF(4), grouped LTCH(1),on left side of the graph
4.The dynamic legend should be:
LTCH (1 / 1)
SNF (4 / 4)
HHA (5 / 5)
Home (1 / 1)
Service Line (1 / 1)
Episode (2 / 2)
DRG (3 / 3)
Case Count (148 / 148)</t>
  </si>
  <si>
    <t>GI_2.9</t>
  </si>
  <si>
    <t>Benchmark graph_Grouped SNF</t>
  </si>
  <si>
    <t>Verify the graph when includes grouped SNF</t>
  </si>
  <si>
    <t>1. Create a view &amp; apply dataset (CA&amp;NV)
2. Turn on benchmark
3. From Entity filter, include grouped (SNF)
4. Observe the benchmark graph</t>
  </si>
  <si>
    <t>1. User should be able to see the graph for SNF against service lines
2. For 1 type of layer, on right side of the graph, user will see the 9 nodes for SNF, 8 individual SNF with label name &amp; 9th node will be grouped SNF (10 more) (it's depend on resolution)
3.Navigation menu for grouped pagination SNF node should be active
4. On right side of the graph,it will show service line label names:
 -Other Medical
 -Orthopedics
 -Cardiology
 -Neurology
 -Neurosurgery
 -Urology
 -Respiratory
 -Cardiothoracic
 -cardiovascular
 -Other Surgical</t>
  </si>
  <si>
    <t>For 1 type of layer, on LEFT side of the graph, user will see the 7 nodes for SNF, 6 individual SNF with label name &amp; 7th node will be grouped SNF (12)
3.Navigation menu for grouped pagination SNF node should be active</t>
  </si>
  <si>
    <t>GI_2.10</t>
  </si>
  <si>
    <t>Benchmark graph for multiple entity layers &amp; multiple service lin episodes &amp; DRG's</t>
  </si>
  <si>
    <t>Verify the graph when user includes grouped LTCH, individual SNFs from entity type &amp; 5 service line, 10 episodes of different type &amp; 3 DRGs from different service lines</t>
  </si>
  <si>
    <t>1.Create a view &amp; apply dataset (CA&amp;NV)
2.From entity filter, include grouped Home, grouped SNF, grouped LTCH
3.From service line filter, include &amp; apply 5 service lines:
 i.Other Medical
 ii.Cardiology
 iii.Orthopedics
 iv.Respiratory 
 v.Neurology
4.From service line filter, include &amp; apply 10 clinical episodes from other 5 service lines:
 i.Esophagitis, gastroenteritis and other digestive disorders(From digestive)
 ii.Gastrointestinal hemorrhage(From digestive)
 iii.Nutritional And Metabolic Diso(From digestive)
 iv.Other Vascular Surgery (From Cardiovascular)
 v.Coronary artery bypass graft surgery(From Cardiovascular)
 vi.Amputation (From Cardiovascular)
 vii.Extensive O.R. Procedure Unrel(From Other surgical)
 viii.Epistaxis W/O Mcc(From Ear, Nose &amp; Throat)
 ix.Mouth Procedures (From Ear, Nose &amp; Throat)
 x.Major Bowel (From surgery)
5.From service line filter, include &amp; apply 3 DRG's from other 3 service lines:
 i.652 - Kidney Transplant (From transplant)
 ii.504 - Foot Procedures W Cc (From Podiatry)
 iii.928 - Full Thickness Burn W Skin(From wound care)
6. Observe the benchmark graph</t>
  </si>
  <si>
    <t xml:space="preserve">1.User should be able to see the graph for PAC against clinical episode &amp; DRG's on same view
2.Service lines:Grouped Service lines(5), grouped clinical episodes(10), grouped DRG's(3) should be display on right side
3.Grouped Home, grouped SNF(13), grouped LTCH(1)on left side of the graph
</t>
  </si>
  <si>
    <t>GI_2.11</t>
  </si>
  <si>
    <t>Benchmark graph_grouped SNF &amp; grouped neurology</t>
  </si>
  <si>
    <t xml:space="preserve">Verify the graph when includes 2 individual SNF &amp; 1 service line </t>
  </si>
  <si>
    <t>1.Create a view &amp; apply dataset (CA&amp;NV)
2.From entity filter, include 2 individual (SNF)
 i.GOLDEN EMPIRE NURSING &amp; REHAB CENTER
 ii.WATSONVILLE POST ACUTE CENTER
3.From service line filter, include 1 service line(Neurology)
4.Observe the benchmark graph</t>
  </si>
  <si>
    <t>1. User should be able to see the graph for PAC against service line
2. Neurology should be display on right side of the graph
3. 2 individual SNFs with label name,on left side of the graph
4.Dynamic legend should be:
SNF (2 / 2)
Service Line (1 / 1)
Case Count (2 / 2)</t>
  </si>
  <si>
    <t>GI_2.12</t>
  </si>
  <si>
    <t>Benchmark Graph_1 Individual SNF &amp; 1 DRG</t>
  </si>
  <si>
    <t xml:space="preserve">verify the graph with valid relation when includes 1 child entity &amp; 1 DRG </t>
  </si>
  <si>
    <t>1. Create a view &amp; apply dataset (CA&amp;NV)
2. From entity filter, include &amp; apply 1 individual SNF: 
 i. GOLDEN EMPIRE NURSING &amp; REHAB CENTER
3. From service line filter include &amp; apply 1 individual DRG:
 i. 85 - Traumatic Stupor &amp; Coma. Coma &lt;1 Hr W Mcc (from Neurology)
4. Observe the benchmark graph</t>
  </si>
  <si>
    <t>1. User should be able to see the graph for PAC against DRG
2. Should be display one individual DRG with label name on right side
3. 1 individual SNF with label name on left side of the graph
4.The Dynamic legend should be:
SNF (1 / 1)
DRG (1 / 1)
Case Count (1 / 1)</t>
  </si>
  <si>
    <t>GI_2.13</t>
  </si>
  <si>
    <t>Benchmark Graph_ invalid relation</t>
  </si>
  <si>
    <t xml:space="preserve">Verify the graph warning message with invalid relation when includes 1 child entity &amp; 1 DRG </t>
  </si>
  <si>
    <t>1. Create a view &amp; apply dataset (CA&amp;NV)
2. From entity filter, include &amp; apply 1 individual SNF:
 i. GOLDEN EMPIRE NURSING &amp; REHAB CENTER
3. From service line filter, include &amp; apply 1 individual DRG:
 i. 652 - Kidney Transplant (From transplant)
4. Observe the benchmark graph</t>
  </si>
  <si>
    <t>Should redirect to error page
Graph should not be generated for invalid search
No breadcrumb trail should be generate
should display only selected filters in sidenav</t>
  </si>
  <si>
    <t>P2BN-1606</t>
  </si>
  <si>
    <t>When click on apply after including DRG-652, it stays in the same tag selection page, it should redirect user on the error page</t>
  </si>
  <si>
    <t>GI_2.14</t>
  </si>
  <si>
    <t>Benchmark graph_Grouped hospital &amp; grouped Service line</t>
  </si>
  <si>
    <t xml:space="preserve">Verify the graph when includes Hospital tag &amp; 1 service line "Digestive" </t>
  </si>
  <si>
    <t>1. Create a view &amp; apply dataset (CA&amp;NV)
2. From entity filter, include Hospital tag
3. From service line filter, include service line Digestive
4. Open Benchmark Setting Panel &amp; change Entity type from PAC to AC.
5. Observe the benchmark graph</t>
  </si>
  <si>
    <t xml:space="preserve">1. User should be able to see the graph for AC against service line
2. Should be display 5 individual Hospitals with label name &amp; 1 grouped Hospital (53) on left side of the graph
3. The navigation option for grouped hospital node will be activated 
4. On the right side of the graph, service line Digestive will be display
</t>
  </si>
  <si>
    <t>P2BN-1607</t>
  </si>
  <si>
    <t>GI_2.15</t>
  </si>
  <si>
    <t>Benchmark graph_individual hospital tags &amp; service lines, clinical episodes, DRG's</t>
  </si>
  <si>
    <t xml:space="preserve">Verify the multilayer graph when includes individual hospitals tags &amp; Unique service lines, clinical episodes, DRGs </t>
  </si>
  <si>
    <t>View should be entered
User must be at benchmark graph view and entity setting should be 'Acute Care'</t>
  </si>
  <si>
    <t>1. Create a view &amp; apply dataset (CA&amp;NV)
2. From entity filter, include 10 individual Hospital tags:
 i. CEDARS-SINAI MEDICAL CENTER
 ii. STANFORD HEALTH CARE
 iii. MERCY SAN JUAN MEDICAL CENTER
 iv. SANTA ROSA MEMORIAL HOSPITAL
 v. COTTAGE REHABILITATION HOSPITAL
 vi. COMMUNITY REGIONAL MEDICAL CENTER
 vii. GROSSMONT HOSPITAL
 viii. RENOWN REGIONAL MEDICAL CENTER
 ix. MERCY MEDICAL CENTER
 x. FOUNTAIN VALLEY REGIONAL 
3. From service line filter, include &amp; apply service lines 
 i. Digestive
 ii. Orthopedics
4. From service line filter, include &amp; apply 2 clinical episodes from other 2 service lines
 i. Sepsis (From other Medical)
 ii. Simple Pneumonia And Respir (From Respiratory)
5. From service line filter, include &amp; apply 1 DRG :
 1. 501 - Soft Tissue Procedures W cc (From Surgery)
6. Observe the benchmark graph</t>
  </si>
  <si>
    <t xml:space="preserve">1. User should be able to see the graph for AC against service line, grouped episodes &amp; individual DRG
2. Should be display 10 individual Hospitals with label name on left side [This is as per user story, but as per screen resolution it may vary i.e. It may display 8 individual Hosps and 1 grouped pagination node Hospital (2 more)]
3. Grouped service lines (2), grouped clinical episodes (2) &amp; 1 individual DRG with label name on right side of the graph
</t>
  </si>
  <si>
    <t>GI_2.16</t>
  </si>
  <si>
    <t>Benchmark graph_ 1 individual Hospital &amp; 1 DRG</t>
  </si>
  <si>
    <t xml:space="preserve">Verify the graph when includes 1 individual hospital tag &amp; individual DRG </t>
  </si>
  <si>
    <t>1. Create a view &amp; apply dataset (CA&amp;NV)
2. From entity filter, include &amp; apply 1 individual Hospital tag: 
 i. Stanford Health care
3. From service line filter, include &amp; apply 1 individual DRG:
 i. 501 - Soft Tissue Procedures W cc (From Surgery)
4. Observe the benchmark graph</t>
  </si>
  <si>
    <t>1. User should be able to see the graph for AC against DRG
2. Should be display 1 individual Hospital with label name on left side
3. 1 individual DRG with label name on right side of the graph
4.Dynamic Legend should be:
Hospital (1 / 1)
DRG (1 / 1)
Case Count (1 / 1)</t>
  </si>
  <si>
    <t>showing Hospital(0/1) instead showing Hospital(1/1)</t>
  </si>
  <si>
    <t>It displays that if we change to Acute Care in benchmark settings, please update tests steps if that is the case.</t>
  </si>
  <si>
    <t>GI_2.17</t>
  </si>
  <si>
    <t>Benchmark Graph_1 Individual hospital &amp; 1 episode</t>
  </si>
  <si>
    <t>Verify the graph when includes 1 individual hospital tag &amp; 1 clinical episode</t>
  </si>
  <si>
    <t>1. Create a view &amp; apply dataset (CA&amp;NV)
2. From entity filter, include &amp; apply 1 individual Hospital tag: 
 i. Stanford Health care
3. From service line filter, include &amp; apply 1 individual clinical episode: 
 i. Soft Tissue Procedures (From Surgery)
4. Observe the benchmark graph</t>
  </si>
  <si>
    <t xml:space="preserve">1. User should be able to see the graph for AC against clinical episode
2. Should be display 1 individual Hospital with label name on left side
3. 1 individual clinical episode with label name on right side of the graph
</t>
  </si>
  <si>
    <t>GI_2.18</t>
  </si>
  <si>
    <t>Benchmark graph_when includes and excludes PAC types, Location</t>
  </si>
  <si>
    <t>Verify the graph when excludes Location- Nevada, PAC- Home, SNF tag and includes HHA tag, individual LTCH</t>
  </si>
  <si>
    <t>1.Create a view &amp; apply dataset CA&amp;NV
2.Turn on the benchmark
3.From entity filter, exclude Home, SNF
4.From entity filter include HHA tag and 1 LTCH- KINDRED HOSPITAL -- LA MIRADA
5.From location filter exclude Nevada
6.Observe the Market share Graph</t>
  </si>
  <si>
    <t>1. User should be able to see the graph for :
-Label name for included LTCH, grouped HHA(8) on the left side of the graph
and service lines name- Cardiology, Other Medical, Orthopedics, Neurology on the right side of the graph
2. Default label information should be display below each node
3.Dynamic legend should be:
LTCH (1 / 1)
HHA (8 / 8)
Service Line (4 / 4)
Case Count (9 / 9)
Star Rating
Readmission Rate</t>
  </si>
  <si>
    <t>GI_2.19</t>
  </si>
  <si>
    <t>Benchmark graph_graph interaction with include exclude functionality</t>
  </si>
  <si>
    <t>Verify the graph when includes 3 child SNF, grouped LTCH tag, 1 service line, 2 episodes and excludes 2 child SNF and all child from LTCH tag</t>
  </si>
  <si>
    <t xml:space="preserve">User must be at Benchmark Graph view with at least one dataset applied </t>
  </si>
  <si>
    <t>1.Take a view &amp; apply Dataset(CA&amp;NV)
2.From Entity filter, 
a.Include entities: LTCH tag, 3 child SNF 
  i.KEIRO NURSING HOME
  ii.APPLE VALLEY POST-ACUTE REHAB
  iii.CENTRAL GARDENS
b.Exclude entiies: 
-1 individual LTCH- KINDRED HOSPITAL -- LA MIRADA
3.From service line filter, include:
-Service line-Cardiology
-2 Episodes from Other medical
  i.Sepsis
  ii.Urinary tract infection
3.Observe the graph</t>
  </si>
  <si>
    <t>1. User should be able to see the graph for :
-2 individual SNF with Label name should be on the left side of the graph
-2 individual episodes with label name should be on the right side of the graph
2.Dynamic legend should be:
SNF (2 / 2)
Episode (2 / 2)
Case Count (2 / 2)
Star Rating
Readmission Rate</t>
  </si>
  <si>
    <t>Graph shows:
SNF (2) on the left side(grouped),
Clinical Episodes (2) on the right side(grouped).</t>
  </si>
  <si>
    <t>GI_2.20</t>
  </si>
  <si>
    <t>Verify the multilayer graph view with include some entity IDs and PAC type also excluding entity IDs and PAC type along with these apply Location filter and include some service lines and episodes</t>
  </si>
  <si>
    <t>1.Take a view &amp; apply Dataset(CA&amp;NV)
2.From Entity filter, 
a.Include entities: LTCH tag, 3 child SNF 
  i.KEIRO NURSING HOME
  ii.APPLE VALLEY POST-ACUTE REHAB
  iii.CENTRAL GARDENS
b.Exclude entiies: 
-1 individual LTCH- KINDRED HOSPITAL -- LA MIRADA
-2 child SNF:
i.HEALTH CARE CTR AT THE FORUM AT RANCHO SAN ANTONIO
ii.ORANGEGROVE REHABILITATION HOSPITAL
3.From service line filter, include:
-Service line-Cardiology
-2 Episodes from Other medical
  i.Sepsis
  ii.Urinary tract infection
3.From Location filter, include 
-California
-Nevada
4.Observe the graph</t>
  </si>
  <si>
    <t>P2BN-2066
P2BN- 2070
P2BN-2388</t>
  </si>
  <si>
    <t>GI_2.21</t>
  </si>
  <si>
    <t>Benchmark graph_graph interaction when there is only relation for one layer for included filters</t>
  </si>
  <si>
    <t xml:space="preserve">Verify the graph with individuals service lines one side of the Graph while including multiple combinations of PAC and service line and episodes 
</t>
  </si>
  <si>
    <t>1.Go to the view and add dataset "CA and NV"
2.turn on the benchmark</t>
  </si>
  <si>
    <t xml:space="preserve">1. Go to Service Line filter and Include 9 service lines - Other Medical, Cardiology, Orthopedics, Respiratory, Digestive, Psychiatric, Neurology, Surgery, Cardiovascular;
2. Go to Service Line filter and Include 4 Episodes from service line 'Neurosurgery'-  Combined anterior posterior spinal fusion, Cervical spinal fusion, CRANIOTOMY &amp; ENDOVASCULAR INTRACRANIAL PROCEDURES, Spinal fusion (non-Cervical)
3. Go to Entity filter,  Include HHA tag,
expand HHA tag:
Exclude- MARSHALL HOME CARE, MOKA CARE HOME HEALTH, INC and 
Include -CENTRAL COAST VNA &amp; HOSPICE, INC, SAN LORENZO HOME HEALTH, TORRANCE MEMORIAL HOM
</t>
  </si>
  <si>
    <t>1. User should be able to see the graph for :
-6 individual HHAs with Label name should be on the left side of the graph
-3 individual service lines( Cardiology, Other Medical, Neurology) with label name should be on the right side of the graph
2.Dynamic legend should be:
HHA (6 / 6)
Service Line (3 / 3)
Case Count (6 / 6)
-In sidenav, under the service line label: Cardiology, Other Medical, Neurology should be in blue tag and other service lines should be outlined blue
-Included Episodes should be outlined blue
-In sidenav, under the entity label:
HHA tag (in outlined_blue)
Individual Level text (in blue)
MARSHALL HOME CARE  tag (in pink)
MOKA CARE HOME HEALTH, INC  tag (in pink)
CAPITAL HOME HEALTH AGENCY INC  tag (in white)
TORRANCE MEMORIAL HOME HEALTH  tag (in white)
SAN LORENZO HOME HEALTH  tag (in white)</t>
  </si>
  <si>
    <t>19.12.2019</t>
  </si>
  <si>
    <t>Priyanka</t>
  </si>
  <si>
    <t>Failed</t>
  </si>
  <si>
    <t>https://tangramcare.atlassian.net/browse/P2BN-2920</t>
  </si>
  <si>
    <t>GI_2.22</t>
  </si>
  <si>
    <t>Benchmark graph_after saving the view for multilayer graph</t>
  </si>
  <si>
    <t xml:space="preserve">Verify the graph where user review the saved view for multilayer graph when includes different layers from Entity and service line  </t>
  </si>
  <si>
    <t>1.Take a view and apply CA&amp; NV dataset
2.From Entity filter, include Home, 1 individual SNF-CENTRAL GARDENS and 1 individual HHA- TORRANCE MEMORIAL HOME HEALTH
3.From service line filter, include:
  1 Service line- Other Medical
  1 Episode-Congestive heart failure (From Cardiology)
  1 DRG- 470 (From service line- Orthopedics)
4. Save the view
5. Open the same view that has been saved in #4</t>
  </si>
  <si>
    <t>1. User should be able to see the graph for:
-Home, 1 individual SNF, 1 individual HHA with Label name should be on the left side of the graph
-1 individual service lines( Other Medical) with label name, 1 Episode( Congestive Heart Failure) with label name and 1 DRG(470) with label name should be on the right side of the graph
2.Dynamic legend should be:
SNF (1 / 1)
HHA (1 / 1)
Home (1 / 1)
Service Line (1 / 1)
Episode (1 / 1)
DRG (1 / 1)
Case Count (212 / 212)
-In sidenav, under service line label: all included tags should be in blue color
Trail should be:
*Other Medical tag (blue)
*Cardiology text (gray)&gt;&gt; Congestive heart failure tag(Blue)
*Orthopedics text ( in gray)&gt;&gt;Major joint replacement of the lower extremity text (In gray)&gt;&gt; DRG-470( In blue)
-In sidenav, under entity label: all included tags should be in blue color:
*Home tag (blue)
* HHA text (In gray) &gt;&gt; TORRANCE MEMORIAL HOME HEALTH tag (blue)
* SNF text (in gray) &gt;&gt; CENTRAL GARDENS tag (blue)
Result should be same before nad after saving the view</t>
  </si>
  <si>
    <t>While testing this test case it was showing all service lines name except what user has included, this happened after reviewing the saved view</t>
  </si>
  <si>
    <t>GI_2.23</t>
  </si>
  <si>
    <t>Benchmark graph for single filter type</t>
  </si>
  <si>
    <t>Verify the graph with label name when includes 1 services line, its child episodes, its child DRGs and SNF tag</t>
  </si>
  <si>
    <t xml:space="preserve">1.Take a view and apply CA&amp; NV dataset
2. Include 'Other Medical' service line from service line filter
3. Include 'Sepsis', 'Renal failure' clinical episode from Other medical service line
4. Include 603, 602 DRGs from Other Medical&gt;Cellulitis 
5. Include SNF tag from Entity Filter and Apply filter
</t>
  </si>
  <si>
    <t xml:space="preserve">1. User should be able to see the graph with 4 Individual SNF names at left and other medical service service line at right side
2.Dynamic legend should be:
SNF (4 / 4)
Service Line (1 / 1)
Case Count (4/ 4)
-In sidenav, under service line label: Other Medical in blue tag, 2 clinical epiode &amp; 2DRGs in white tag
-In sidenav, under entity label: SNF should be in blue tag and Individual level bule text
</t>
  </si>
  <si>
    <t>3. Filters status general visualisation:</t>
  </si>
  <si>
    <t>GI_3.1</t>
  </si>
  <si>
    <t>Filter status_child tag with its parent tag</t>
  </si>
  <si>
    <t>Verify the filter status for child entities when applied with its parent tag</t>
  </si>
  <si>
    <t xml:space="preserve">View should be entered
User must be at graph view
Filter should be applied </t>
  </si>
  <si>
    <t>1. Create &amp; apply the dataset (CA&amp;NV)
2. From entity filter, select &amp; apply SNF
3. From entity filter, select &amp; apply 1 individual SNF :
 i. APPLE VALLEY POST-ACUTE REHAB 
4. Observe the sidebar panel under entity label</t>
  </si>
  <si>
    <t>1. User should be able to see the graph for selected entity against hospital
2. In sidebar panel, active SNF should be display in Outlined blue tag. 
3. In sidebar panel, child SNF APPLE VALLEY POST-ACUTE REHAB should be highlighted in white as filer tags</t>
  </si>
  <si>
    <t>GI_3.2</t>
  </si>
  <si>
    <t>Filter status_individual SNF</t>
  </si>
  <si>
    <t>Verify the filter status when only child tag is applied</t>
  </si>
  <si>
    <t xml:space="preserve">1. Create &amp; apply the dataset (CA&amp;NV)
2. From entity filter, select &amp; apply 1 individual SNF: 
 i. APPLE VALLEY POST-ACUTE REH
3. Observe the sidebar panel under entity label
</t>
  </si>
  <si>
    <t xml:space="preserve">1. User should be able to see the graph for selected entity against hospital
2. In sidebar panel, child SNF APPLE VALLEY POST-ACUTE REHAB should be display in regular blue tag. </t>
  </si>
  <si>
    <t>GI_3.3</t>
  </si>
  <si>
    <t>filter status_removal of parent tag</t>
  </si>
  <si>
    <t>P2BN-1454</t>
  </si>
  <si>
    <t>Verify the filter status when user includes parent tag along with its child &amp; then removing the parent tag</t>
  </si>
  <si>
    <t>1. Create &amp; apply the dataset (CA&amp;NV) 
2. From entity filter, select &amp; apply SNF 
3. From entity filter, select &amp; apply 1 individual SNF: 
 i. APPLE VALLEY POST-ACUTE REH
4. Remove parent tag SNF from sidenav 
5. Observe the sidebar panel under entity label</t>
  </si>
  <si>
    <t xml:space="preserve">1. User should be able to see the graph for selected entity against hospital
2. For Step 1 to 3:
In sidenav, SNF should be highlighted in Outlined blue tag where individual SNF should be in white tag
3. After step 3:
In sidebar panel, after removing the grouped SNF, individual SNF APPLE VALLEY POST-ACUTE REHAB should be display in regular blue tag. </t>
  </si>
  <si>
    <t>GI_3.4</t>
  </si>
  <si>
    <t>Filter Status_multiple layers</t>
  </si>
  <si>
    <t>Verify the filter status when selected multiple entity types from different layers</t>
  </si>
  <si>
    <t>1. Create &amp; apply the dataset (CA&amp;NV)
2. From entity filter, select &amp; apply grouped HHA, 1 grouped LTCH &amp; 1 individual SNF 
 i. APPLE VALLEY POST-ACUTE REHAB
3. Observe the sidebar panel under entity label</t>
  </si>
  <si>
    <t xml:space="preserve">1. All applied filter in filter view should be display i. e
1 individual SNF with label name APPLE VALLEY POST-ACUTE REHAB, grouped HHA (8) &amp; grouped LTCH (1) should be display on right side whereas grouped Hospital (9) on left side should be display
2. All the applied filter are viewable on current graph view, therefore in sidenav all active filters should be display in regular blue tag. </t>
  </si>
  <si>
    <t>GI_3.5</t>
  </si>
  <si>
    <t>Filter status_expand HHA (interacted level)</t>
  </si>
  <si>
    <t>P2BN-1455</t>
  </si>
  <si>
    <t>Verify the filter status when applied filter is not part of current graph view</t>
  </si>
  <si>
    <t>1. Create &amp; apply the dataset (CA&amp;NV)
2. From entity filter, select &amp; apply grouped LTCH, grouped HHA, 1 individual SNF 
 i. APPLE VALLEY POST-ACUTE REHAB 
3. From graph view, expand grouped HHA node 
4. Observe the sidebar panel under entity label</t>
  </si>
  <si>
    <t>1. Once expand HHA grouped node, it should display only individual nodes with label name 
2. Current graph view should display expanded HHA node (10 individual + 1 grouped HHA)
3. In sidenav, individual SNF APPLE VALLEY POST-ACUTE REHAB, LTCH should be in gray background
4. Only active HHA should be display in blue tag &amp; Individual level in blue text</t>
  </si>
  <si>
    <t>GI_3.6</t>
  </si>
  <si>
    <t xml:space="preserve">Filter status_collapse </t>
  </si>
  <si>
    <t>Verify the filter status when included filter collapses to higher level</t>
  </si>
  <si>
    <t>1. Create &amp; apply the dataset (CA&amp;NV)
2. From entity filter, select &amp; apply 1 individual SNF 
 i. APPLE VALLEY POST-ACUTE REHAB
3. From graph view, right click on individual SNF &amp; select Collapse option from context menu
4. Observe the sidebar panel under entity label</t>
  </si>
  <si>
    <t xml:space="preserve">1. Collapsing individual SNF to highest level will display SNF text in blue color &amp; APPLE VALLEY POST-ACUTE REHAB in outlined blue tag </t>
  </si>
  <si>
    <t>15.01.2020</t>
  </si>
  <si>
    <t>GI_3.7</t>
  </si>
  <si>
    <t>filter status_adding service line</t>
  </si>
  <si>
    <t>Verify the filter status when included 1 service line</t>
  </si>
  <si>
    <t xml:space="preserve">View should be entered
User must be at benchmark graph view
</t>
  </si>
  <si>
    <t>1. Create &amp; apply the dataset (CA&amp;NV)
2. From service line filter, select &amp; apply 1 service line Cardiology
3. Observe the sidebar panel under service line label</t>
  </si>
  <si>
    <t>1. Graph for selected service line to its related PAC type should be display
2. Cardiology should be in blue tag</t>
  </si>
  <si>
    <t>GI_3.8</t>
  </si>
  <si>
    <t>Filter status_adding service line with it's belonging episode &amp; DRG</t>
  </si>
  <si>
    <t>P2BN-1447</t>
  </si>
  <si>
    <t xml:space="preserve">Verify the filter status when user includes 1 service line, 1 episode &amp; 1 DRG to see parent child relation </t>
  </si>
  <si>
    <t>1. Create &amp; apply the dataset (CA&amp;NV)
2. From service line filter, include &amp; apply 1 service line Cardiology, 
3. From service line, expand Cardiology &amp; include 1 Episode Congestive heart failure
4. Expand episode Congestive heart failure to DRG level &amp; include 1 DRG_291 
5. Observe the sidebar panel under service line label</t>
  </si>
  <si>
    <t>1. On graph, it should display Cardiology to its related PAC type
2. In sidenav, status should be shown as:
Cardiology (In blue tag) &gt; Congestive heart failure (In white) &gt; DRG_291(In white)</t>
  </si>
  <si>
    <t>GI_3.9</t>
  </si>
  <si>
    <t>Filter status_removing parent tag</t>
  </si>
  <si>
    <t>Verify the filter status when removing the parent tag changes the child tag status accordingly</t>
  </si>
  <si>
    <t>1. Create &amp; apply the dataset (CA&amp;NV)
2. From service line filter, include &amp; apply 1 service line Cardiology, 
3. From service line, expand service line Cardiology &amp; include 1 Episode Congestive heart failure
4. Expand episode Congestive heart failure to DRG level &amp; include 1 DRG_291 
5. From sidenav, remove the service line Cardiology
5. Observe the sidebar panel under service line label</t>
  </si>
  <si>
    <t>1. On graph, it should display Congestive heart failure on right side and its related PAC type on left side
2. After removing Cardiology, in sidenav the status for applied filter should be:
- Cardiology text (Gray) &gt; Congestive heart failure (blue tag) &gt; DRG_291 (white tag)</t>
  </si>
  <si>
    <t>GI_3.10</t>
  </si>
  <si>
    <t>Filter status_exclude service line</t>
  </si>
  <si>
    <t>Verify the filter status when exclude 1 service line</t>
  </si>
  <si>
    <t>1. Create &amp; apply the dataset (CA&amp;NV)
2. From service line filter, exclude &amp; apply 1 service line Cardiology
3. Observe the sidebar panel under service line label</t>
  </si>
  <si>
    <t>1. Graph should not display excluded service line
2. In sidenav, status for the excluded filter should be:
-Cardiology (In pink)</t>
  </si>
  <si>
    <t>GI_3.11</t>
  </si>
  <si>
    <t>New Graph - Filters application status</t>
  </si>
  <si>
    <t>P2BN-1448</t>
  </si>
  <si>
    <t>Checking: If the filters are applied but not active, they are highlighted in white as filer tags</t>
  </si>
  <si>
    <t>1. Log in on the http://p2qa.ownedoutcomes.com/
2. Create new view or use view created before.
3. Open the view with no datasets active.
5. Click 'select dataset' from the left side on the page
6. Choose 'CA and NV' from the dataset list
7. Click 'Apply' button
8. From 'View' at left side on the page choose 'Graph view'</t>
  </si>
  <si>
    <t>From 'Filters' expand 'Service Line' and find 'Neurology'. Click right on found filter and click '+ Include Filter'.
In expanded 'Service Line', find 'Neurology'. Click right on found filter and click 'Expand'.
In expanded 'Service Line&gt; Neurology' find 'Stroke'. Click right on found filter and click 'Include Filter'. Click 'Apply' button.
From 'View' at left side on the page choose 'Benchmark'</t>
  </si>
  <si>
    <t>You should see blue 'Neurology' parent filter and overlapped white 'Stroke' child filter</t>
  </si>
  <si>
    <t>23-09-2018</t>
  </si>
  <si>
    <t>GI_3.12</t>
  </si>
  <si>
    <t>Checking: activity of child filters after all parent filters are removed</t>
  </si>
  <si>
    <t>1. Log in on the http://p2qa.ownedoutcomes.com/
2. Create new view or use view created before.
3. Open the view with no datasets active.
5. Click 'select dataset' from the left side on the page
6. Choose 'CA and NV' from the dataset list
7. Click 'Apply' button
8. From 'View' at left side on the page choose 'Graph view'.
Executed steps from TC_3.11</t>
  </si>
  <si>
    <t xml:space="preserve">At 'View' at left side on the page find filtered tags and click 'X' on 'Neurology' filter </t>
  </si>
  <si>
    <t>1Stroke' filter should be blue and active after all parent filter is removed.</t>
  </si>
  <si>
    <t>GI_3.13</t>
  </si>
  <si>
    <t>Checking: If the filters are active but not part of the current active breadcrumb and not part of any layer of the current Graph view (as they fade out from the current interaction), they are in light gray as filter tags</t>
  </si>
  <si>
    <t xml:space="preserve">1. Log in on the http://p2qa.ownedoutcomes.com/
2. Create new view or use view created before.
3. Open the view with no datasets active.
5. Click 'select dataset' from the left side on the page
6. Choose 'CA and NV' from the dataset list
7. Click 'Apply' button
8. From 'View' at left side on the page choose 'Graph view'
</t>
  </si>
  <si>
    <t>From 'Filters' expand 'Service Line' and find 'Neurology'. Click right on found filter and click '+ Include Filter'.</t>
  </si>
  <si>
    <t>You should see white-blue 'Neurology' filter.</t>
  </si>
  <si>
    <t>GI_3.14</t>
  </si>
  <si>
    <t>Checking: The inactive overlapping child filters are still in white as filter tags. When they become active again, they should be in blue</t>
  </si>
  <si>
    <t>From 'Filters' expand 'Service Line' and find 'Neurology'. Click right on found filter and click '+ Include Filter'.
In expanded 'Service Line', find 'Neurology'. Click right on found filter and click 'Expand'.
In expanded 'Service Line&gt; Neurology' find 'Stroke'. Click right on found filter and click 'Include Filter'. Click 'Apply' button.
From 'View' at left side on the page choose 'Benchmark'</t>
  </si>
  <si>
    <t xml:space="preserve">
You should see white-blue parent 'Neurology' filter and white-gray 'Stroke' child 
You should see blue parent 'Neurology' filter and white-gray 'Stroke' child filter.</t>
  </si>
  <si>
    <t>GI_3.15</t>
  </si>
  <si>
    <t>Checking: If the filters are active and are part of the current active breadcrumb, the filter tags in the breadcrumb are in a regular blue background for Include and regular pink background for Exclude.</t>
  </si>
  <si>
    <t>From 'Filters' expand 'Service Line' and find 'Neurology'. 
Click right on found filter and click '+ Include Filter'.
From 'Filters' expand 'Service Line' and find 'Psychiatric'. 
Click right on found filter and click '+ Exclude Filter'. 
Click 'Apply' button.</t>
  </si>
  <si>
    <t xml:space="preserve">Neurology tag should be in Outlined-blue.
Psychiatric tag should be in Outlined-pink.
</t>
  </si>
  <si>
    <t>15/01/2020</t>
  </si>
  <si>
    <t>GI_3.16</t>
  </si>
  <si>
    <t>From 'Filters' expand 'Service Line' and find 'Neurology'. Click right on found filter and click '+ Include Filter'.
From 'Filters' expand 'Service Line' and find 'Psychiatric'. Click right on found filter and click '+ Exclude Filter'. Click 'Apply' button.
From 'View' at left side on the page choose 'Benchmark'</t>
  </si>
  <si>
    <t>Excluded tag should be displayed with pink background colour and included with blue.</t>
  </si>
  <si>
    <t>GI_3.17</t>
  </si>
  <si>
    <t>Checking: Exclude filters change the data display on the Graph  and the exclude nodes should not be shown on the Graph</t>
  </si>
  <si>
    <t>From 'View' at left side on the page choose 'Benchmark'
From 'Filters' expand 'Service Line' and find 'Psychiatric'. Click right on found filter and click '+ Exclude Filter'. Click 'Apply' button.</t>
  </si>
  <si>
    <t>You should see left nodes: 'Home', 'SNF' (18), 'HHA' (8), 'LTCH' (1) and right nodes 'Other Medical', 'Cardiology', 'Orthopedics', 'Respiratory', 'Digestive', 'Service Lines' (17 more)
You should see left nodes: 'Home', 'SNF' (18), 'HHA' (8) and right nodes 'Other Medical',  'Cardiology', 'Orthopedics', 'Respiratory', 'Digestive', 'Neurology', 'Service Lines' (15 more)</t>
  </si>
  <si>
    <t>GI_3.18</t>
  </si>
  <si>
    <t>Filter should be incorporated in the breadcrumb if its own parent node has breadcrumb active</t>
  </si>
  <si>
    <t>From 'Filters' expand 'Service Line' and find 'Cardiology'.
Click right on found filter and click '+ Exclude Filter'. 
Again click right on 'Cardiology' filter and click + 'Expand'.
Find 'Congestive heart failure'. 
Click right on found filter and click '+ Exclude Filter'. 
Click 'Apply' button.</t>
  </si>
  <si>
    <t>You should see outlined-pink parent 'Cardiology' filter and white 'Congestive heart failure'</t>
  </si>
  <si>
    <t>priyanka</t>
  </si>
  <si>
    <t>GI_3.19</t>
  </si>
  <si>
    <t>From 'Filters' expand 'Service Line' and find 'Cardiology'. 
Click right on found filter and click '+ Exclude Filter'. 
Again click right on 'Cardiology' filter and click + 'Expand'.
Find 'Congestive heart failure'. Click right on found filter and click '+ Exclude Filter'. 
Click 'Apply' button.
From 'View' at left side on the page choose 'Benchmark'</t>
  </si>
  <si>
    <t>You should see Solid pink parent 'Cardiology' filter and white 'Congestive heart failure' child filter.</t>
  </si>
  <si>
    <t>GI_3.20</t>
  </si>
  <si>
    <t>The level text in the breadcrumb is not a filter, just a text. The level text that indicates the status and layer related to the filters in the breadcrumb</t>
  </si>
  <si>
    <t>From 'Filters' expand 'Service Line' and find 'Cardiology'. Click right on found filter and click 'Expand'
Find 'Congestive heart failure'. Click right on found filter and click 'Expand'
Find 'Heart failure and shock with major complication or comorbidity'. Click 'Include Filter' on it. Click 'Apply' button.</t>
  </si>
  <si>
    <t>You should see: Breadcrumb with regular black text: ' Cardiology ', ' Congestive heart failure ' and white-gray tag: ' 291 - Heart failure and shock with major complication or comorbidity '</t>
  </si>
  <si>
    <t>4. Vertical Breadcrumb Trail in sidenav: Default market share graph</t>
  </si>
  <si>
    <t>GI_4.1</t>
  </si>
  <si>
    <t>Vertical Breadcrumb when no filter selected</t>
  </si>
  <si>
    <t>Verify The breadcrumb trail in sidenav when no filter is specified</t>
  </si>
  <si>
    <t xml:space="preserve">View should be entered
User must be at Market share graph view
</t>
  </si>
  <si>
    <t>1. Create &amp; apply the dataset (CA&amp;NV)
2. Do not select any filter 
3. Observe the sidebar panel under entity label</t>
  </si>
  <si>
    <t>1. Graph should be generated for underlying dataset
2. In sidenav, under entity &amp; service line label no breadcrumb should be appear
3. In Sidenav, count beside entity &amp; service line Title should be zero</t>
  </si>
  <si>
    <t>GI_4.2</t>
  </si>
  <si>
    <t>Vertical Breadcrumb_Grouped SNF</t>
  </si>
  <si>
    <t>Verify The breadcrumb trail in sidenav when one PAC type is selected</t>
  </si>
  <si>
    <t xml:space="preserve">View should be entered
User must be at Market share graph view
</t>
  </si>
  <si>
    <t xml:space="preserve">1. Create &amp; apply the dataset (CA&amp;NV)
2. From entity filter, include &amp; apply grouped SNF
3. Expand the grouped Hospital node and observe the sidenav
4. Right click on SNF-' APPLE VALLEY POST-ACUTE REHAB' and select Collapse option from context menu
5. </t>
  </si>
  <si>
    <t>After step 2:
1.Graph should be generated for 8 individual SNF and 1 grouped pagination SNF(10 more) on right side and Hospital(18) grouped node on left side of the graph
2.In Sidenav, beside entity label the count should be 1
3.The breadcrumb trail in sidenav should be:
 SNF(In Blue tag)&gt;&gt;Individual Level text(in blue)
After step 3:
Graph should be refreshed and should display - 
1.Graph should be generated for 8 individual SNFs and 1 grouped pagination SNF(10 more) on right side 
2.8 individual Hospitals with 1 grouped pagination Hospital(10 more) node on left side of the graph
3.
After step 4:
Graph should be refreshed and should display - 
1.Graph should be generated for grouped SNF(18) on right side 
2.8 individual Hospitals with 1 grouped pagination Hospital(13 more) node on left side of the graph</t>
  </si>
  <si>
    <t>P2BN-1619</t>
  </si>
  <si>
    <t>In sidenav, it is showing SNF in blue tag instead of " SNF(In Blue tag)&gt;&gt;Individual Level text(in blue)"</t>
  </si>
  <si>
    <t>GI_4.3</t>
  </si>
  <si>
    <t>Vertical Breadcrumb_Individual SNF</t>
  </si>
  <si>
    <t>Verify The breadcrumb trail in sidenav when one child entity type is selected</t>
  </si>
  <si>
    <t>1. Create &amp; apply the dataset (CA&amp;NV)
2. From entity filter, include &amp; apply 1 individual SNF:
 i. BAYSIDE CARE CENTER
3. Observe the sidebar panel under entity label</t>
  </si>
  <si>
    <t>1. In Sidenav, the breadcrumb should be shown as:
 -SNF text (In gray color) &gt;&gt; BAYSIDE CARE CENTER (In blue tag)</t>
  </si>
  <si>
    <t>P2BN-1621</t>
  </si>
  <si>
    <t>In sidenav, it is showing only BAYSIDE CARE CENTER (in blue background.)</t>
  </si>
  <si>
    <t>done</t>
  </si>
  <si>
    <t>06.11.2019</t>
  </si>
  <si>
    <t>GI_4.5</t>
  </si>
  <si>
    <t>Vertical Breadcrumb_two grouped PAC types</t>
  </si>
  <si>
    <t>Verify The breadcrumb trail in sidenav when two PAC type is selected</t>
  </si>
  <si>
    <t>1. Create &amp; apply the dataset (CA&amp;NV)
2. From entity filter, include &amp; apply grouped SNF and HHA
3. Observe the sidebar panel under entity label</t>
  </si>
  <si>
    <t>1. In Sidenav, the breadcrumb should be shown as :
-SNF (in blue tag)
-HHA (In blue tag)</t>
  </si>
  <si>
    <t>GI_4.6</t>
  </si>
  <si>
    <t>Vertical Breadcrumb_one Grouped SNF &amp; three individual HHA</t>
  </si>
  <si>
    <t>Verify the breadcrumb trail when user select 1 PAC type &amp; individual entities from another PAC type</t>
  </si>
  <si>
    <t>1. Create &amp; apply the dataset (CA&amp;NV)
2. From entity filter, include &amp; apply grouped SNF and 3 individual tags from HHA
 i. EXCELLENCE HOME HEALTH CARE AGENCY INC
 ii. MOKA CARE HOME HEALTH, INC
 iii. ACCREDITED HOME HEALTH SE
3. Observe the sidebar panel under entity label</t>
  </si>
  <si>
    <t>1. In Sidenav, breadcrumb under Entity label will be shown as:
- SNF (In blue tag)
- i. EXCELLENCE HOME HEALTH CARE AGENCY INC (In white-blue tag)
 ii. MOKA CARE HOME HEALTH, INC (In white-blue tag)
 iii. ACCREDITED HOME HEALTH SE (In white-blue tag)</t>
  </si>
  <si>
    <t>GI_4.7</t>
  </si>
  <si>
    <t>Vertical Breadcrumb_Grouped SNF &amp; its individual child</t>
  </si>
  <si>
    <t>Verify the breadcrumb trail when user select 1 PAC &amp; its individual child entities</t>
  </si>
  <si>
    <t>1. Create &amp; apply the dataset (CA&amp;NV)
2. From entity filter, include &amp; apply grouped SNF and 3 individual tags from SNF
 i. WATSONVILLE POST ACUTE CENTER
 ii. CENTRAL GARDENS
 iii. GOLDEN LIVING CENTER - HILLCREST
3. Observe the sidebar panel under entity label</t>
  </si>
  <si>
    <t>1. In Sidenav, breadcrumb under Entity label will be shown as:
- SNF (In blue tag)&gt;&gt;Individual Level Text(blue)
- i. WATSONVILLE POST ACUTE CENTER (In white tag)
 ii. CENTRAL GARDENS (In white tag)
 iii. GOLDEN LIVING CENTER - HILLCREST (In white tag)</t>
  </si>
  <si>
    <t>07.11.2019</t>
  </si>
  <si>
    <t>GI_4.8</t>
  </si>
  <si>
    <t>Vertical Breadcrumb_Individual child tag from different PAC types</t>
  </si>
  <si>
    <t>Verify the breadcrumb trail when user select individual entities from different PAC types</t>
  </si>
  <si>
    <t>1. Create &amp; apply the dataset (CA&amp;NV)
2. From entity filter, include 2 individual SNF, 1 individual LTCH &amp; 1 individual HHA
 i. WATSONVILLE POST ACUTE CENTER (SNF)
 ii. GOLDEN LIVING CENTER - HILLCREST (SNF)
 iii. MOKA CARE HOME HEALTH, INC (HHA)
 iv. KINDRED HOSPITAL -- LA MIRADA (LTCH)
3. Observe the sidebar panel under entity label</t>
  </si>
  <si>
    <t>1. In Sidenav, breadcrumb under Entity label will be shown as:
 i. WATSONVILLE POST ACUTE CENTER (In white-blue tag)
 ii. GOLDEN LIVING CENTER - HILLCREST (In white-blue tag)
 iii. MOKA CARE HOME HEALTH, INC (In blue tag)
 iv. KINDRED HOSPITAL -- LA MIRADA (In blue tag)</t>
  </si>
  <si>
    <t>GI_4.9</t>
  </si>
  <si>
    <t xml:space="preserve">Vertical breadcrumb _Expand Grouped SNF </t>
  </si>
  <si>
    <t>Verify that user is able to see breadcrumb trail when expand the grouped node</t>
  </si>
  <si>
    <t>User must be at Market share graph view with at least one dataset</t>
  </si>
  <si>
    <t>1. Take a view &amp; apply dataset (CA&amp;NV)
2. From entity filter, include &amp; apply grouped HHA, grouped SNF 
3. From graph, right click on SNF node &amp; Expand the SNF node
4. Observe the breadcrumb trail in sidenav</t>
  </si>
  <si>
    <t>1. Before expanding the node from the graph, in sidenav under entity label, HHA &amp; SNF should be highlighted in blue tag
2. Once expanded the SNF, in sidenav under Entity Label, it should display:
 -SNF (in white-blue tag) &gt;&gt;Individual Level (Text in blue color)
 -HHA (in white-blue tag)
3. On graph, it should only display the expanded SNF individual nodes</t>
  </si>
  <si>
    <t>GI_4.10</t>
  </si>
  <si>
    <t xml:space="preserve">Vertical breadcrumb _Collapse Grouped SNF </t>
  </si>
  <si>
    <t>Verify that user is able to see breadcrumb trail when collapsed the grouped node</t>
  </si>
  <si>
    <t>1. Take a view &amp; apply dataset (CA&amp;NV)
2. From entity filter, include HHA, SNF &amp; apply the changes
3. From graph, right click on SNF node &amp; select Expand from context menu
4. From Graph, right click on any individual SNF node &amp; click on Collapse option
5. Observe the breadcrumb trail in sidenav</t>
  </si>
  <si>
    <t>1.For step 1-2, graph should be display for grouped Hospital(24) on left whereas grouped SNF(18) &amp; grouped HHA(8) on right side.
2.In sidenav under entity label, HHA &amp; SNF should be highlighted in blue tag
3.For step 3, once expanded the SNF, on graph, it should be only display the expanded SNF individual nodes + 1 grouped pagination SNF node.
 In sidenav under Entity Label, it should be display :
 -SNF (in blue tag) &gt;&gt;Individual Level (Text in blue color)
 -HHA should be highlighted in light gray background
4.When collapses the expanded SNF, the graph should be generated for:
 Grouped Hospital(18) &amp; grouped SNF(18)
 In sidenav, the breadcrumb trail should be updated to:
 -SNF tag(In blue background) &amp; HHA tag(In gray background).</t>
  </si>
  <si>
    <t>GI_4.11</t>
  </si>
  <si>
    <t>Vertical breadcrumb_Expand grouped Hospital &amp; Grouped SNF</t>
  </si>
  <si>
    <t>Verify that user is able to see breadcrumb trail when expanded grouped node</t>
  </si>
  <si>
    <t>1.Take a view &amp; apply dataset(CA&amp;NV)
2.From entity filter, include grouped HHA, grouped SNF, 1 individual hospital tag- Centinela Hospital Medical Center
 &amp; apply the changes
3.From graph,right click on individual hospital node &amp; click on collapse option
4.Observe the breadcrumb trail in sidenav</t>
  </si>
  <si>
    <t>After step 2:
-Breadcrumb in sidenav panel should read:
 *HHA(Outline Blue tag)
 *SNF(Outline Blue tag)
 *Hospital text (Gray)&gt;&gt;
   Centinela Hospital Medical Center(Solid Blue tag)
After Step 3:
  * Hospital (blue, bold text)&gt;&gt;
    - Centinela Hospital Medical Center (Outlined blue tag)
 *HHA (Outlined blue tag)
 * SNF (outlined blue tag)</t>
  </si>
  <si>
    <t>GI_4.12</t>
  </si>
  <si>
    <t>Vertical Breadcrumb_Limit to this node</t>
  </si>
  <si>
    <t>Verify breadcrumb trail when user sees single market connection</t>
  </si>
  <si>
    <t>1.Take a view &amp; apply dataset(CA&amp;NV)
2.From entity filter, include grouped HHA, grouped SNF &amp; apply the changes
3.From graph, right click on grouped SNF node &amp; Expand it to individual level
4.From graph, right click on individual SNF- BAYSIDE CARE CENTER   node &amp; click on Limit to this node option from context menu
5.Observe the breadcrumb trail in sidenav</t>
  </si>
  <si>
    <t>1.Once expanded the SNF from the graph:
 - In sidenav, the HHA should be highlighted in Outlined Blue background 
 - SNF should be highlighted in Outlined Blue &gt;&gt; Individual level (Text in Blue)
2.For Limit to this node on any individual node of SNF:
 -In sidenav, Individual level text turns to Label name for that SNF
3.The breadcrumb will be shown as:
 -HHA (Outlined Blue background)
 -SNF (Outlined Blue background) &gt;&gt;  BAYSIDE CARE CENTER  (in blue text)
4.Graph will be for individual SNF Against Hospital</t>
  </si>
  <si>
    <t>https://tangramcare.atlassian.net/browse/P2BN-2919</t>
  </si>
  <si>
    <t>GI_4.13</t>
  </si>
  <si>
    <t>1.Take a view &amp; apply dataset(CA&amp;NV)
2.From entity filter, include grouped HHA, grouped SNF &amp; apply the changes
3.From graph, right click on HHA node &amp; click on Limit to this node option from context menu
4.Observe the breadcrumb trail in sidenav</t>
  </si>
  <si>
    <t>1.The user sees grouped SNF and grouped HHA on the right and grouped Hospital node on the left, of the graph
2. By selecting HHA and clicking on the Limit to this node, the user sees the HHA on the right side and the corresponding hospitals on the left side of the graph.
3.In the sidenav:
 -SNF(In outlined blue background)
 -HHA(In blue solid)</t>
  </si>
  <si>
    <t>-</t>
  </si>
  <si>
    <t>GI_4.14</t>
  </si>
  <si>
    <t>Vertical breadcrub_limit to this node</t>
  </si>
  <si>
    <t>verify that 'Limit To this node' should help user to display the selected entities on the graph and should highlight the trail in sidenav accordingly</t>
  </si>
  <si>
    <t>View should be entered
User must be at Market share graph view</t>
  </si>
  <si>
    <t>1. Create a view &amp; apply dataset (CA&amp;NV)
2. From entity filter include SNF tag
3. From entity filter, expand the Hospital tag, select &amp; apply 5 child tags 
 i. CEDARS-SINAI MEDICAL CENTER
 ii. STANFORD HEALTH CARE
 iii. MERCY SAN JUAN MEDICAL CENTER
 iv. SANTA ROSA MEMORIAL HOSPITAL
 v. COTTAGE REHABILITATION HOSPITAL
4. From graph, right click on 'STANFORD HEALTH CARE' hospital &amp; select 'Limit To This Node'
5. Observe the graph &amp; trail in the sidenav</t>
  </si>
  <si>
    <t>1. Graph should be generated for individual 3 Hospital nodes with label name against 3 individual SNFs
Breadcrumb should be:
*SNF tag( Outlined Blue)
&gt;&gt;Individual Level Text(Blue)
*Hospital text (Gray)
 CEDARS-SINAI MEDICAL CENTER  tag( Outlined Blue)
 COTTAGE REHABILITATION HOSPITAL tag( Outlined Blue)
 MERCY SAN JUAN MEDICAL CENTER  tag( Solid Blue)
 SANTA ROSA MEMORIAL HOSPITAL  tag( Solid Blue)
 STANFORD HEALTH CARE  tag( Solid Blue)
2. Once user select 'Limit To This Node' for hospital 'STANFORD HEALTH CARE', the graph should be generated between Hospital- 'STANFORD HEALTH CARE' and SNF- HEALTH CARE CT AT THE FORUM AT RANCHO SAN ANTONIO.
Breadcrumb trail should be updated to:
* SNF tag (In outlined blue)&gt;&gt; HEALTH CARE CT AT THE FORUM AT RANCHO SAN ANTONIO text (In blue)
*Hospital text (Gray)
 CEDARS-SINAI MEDICAL CENTER  tag( Outlined Blue)
 COTTAGE REHABILITATION HOSPITAL tag( Outlined Blue)
 MERCY SAN JUAN MEDICAL CENTER  tag( Outlined Blue)
 SANTA ROSA MEMORIAL HOSPITAL  tag( Outlined Blue)
 STANFORD HEALTH CARE  tag( Solid Blue)</t>
  </si>
  <si>
    <t xml:space="preserve">https://tangramcare.atlassian.net/browse/P2BN-2927 
</t>
  </si>
  <si>
    <t>GI_4.15</t>
  </si>
  <si>
    <t>Vertical breadcrumb_adding grouped LTCH to existing breadcrumb</t>
  </si>
  <si>
    <t>verify that user can add a new filter to already added filters</t>
  </si>
  <si>
    <t>user must have entered a view with at least one dataset
Filters should be added</t>
  </si>
  <si>
    <t>1. Take a view &amp; add a dataset (CA&amp;NV)
2. From entity filter, select &amp; apply grouped SNF
3. Observe the graph &amp; breadcrumb trail
4. From entity filter, include &amp; apply LTCH 
5. Observe the graph &amp; breadcrumb trail</t>
  </si>
  <si>
    <t>1. For only SNF entity, graph should be for:
 -Grouped Hospital (18) on left side of the graph whereas the user sees the individual SNFs + grouped SNFs with pagination
 -Breadcrumb tail in sidenav for entity filter will be:
 SNF(In Blue tag)&gt;&gt;Individual Level text(in blue)
2. After adding the LTCH entity:
 -State should get reload
 -Breadcrumb trail in sidenav for entity filter, will be:
 SNF (In blue background)
 LTCH (in blue background
 -Graph for the selected entities will be:
 Grouped Hospital (19) on left side &amp; grouped SNF (18), grouped LTCH (1) on right side of the graph</t>
  </si>
  <si>
    <t>12.11.2019</t>
  </si>
  <si>
    <t>GI_4.16</t>
  </si>
  <si>
    <t>vertical bradcrumb_adding 1 individual SNF to its parent entity</t>
  </si>
  <si>
    <t>Verify that user can see the recently added entity tag in breadcrumb trail when added one more individual tag to existing breadcrumb</t>
  </si>
  <si>
    <t xml:space="preserve">1. Create &amp; apply the dataset (CA&amp;NV)
2. From entity filter, select &amp; apply 1 individual SNF:
 i. BAYSIDE CARE CENTER
3. Observe breadcrumb trail in the sidebar panel under entity label
4. From entity filter, include one more individual SNF: 
 i. APPLE VALLEY POST-ACUTE REHAB
5. Observe the graph &amp; breadcrumb trail in sidenav under entity label
</t>
  </si>
  <si>
    <t>1. For steps 1 to3:
-In Sidenav, the breadcrumb should be shown as:
 SNF text (In gray color) &gt;&gt; BAYSIDE CARE CENTER (In blue tag)
-On graph, it will show grouped Hospital (1) on left side &amp; one individual SNF will be on right side of the graph
2. For step 4:
-Page will get reload
-On graph, it will show grouped Hospital (2) on left side &amp; two individual SNF will be on right side of the graph
-In Sidenav, the breadcrumb should be shown as:
 SNF text (In gray color) &gt;&gt; BAYSIDE CARE CENTER (In blue tag), APPLE VALLEY POST-ACUTE REHAB (In blue tag)</t>
  </si>
  <si>
    <t>13.11.2019</t>
  </si>
  <si>
    <t>GI_4.17</t>
  </si>
  <si>
    <t>Vertical breadcumb_adding parent entity to its individual entity</t>
  </si>
  <si>
    <t>Verify that adding a parent SNF to already added individual SNF, will change the filter status of its own child tag</t>
  </si>
  <si>
    <t xml:space="preserve">1. Create &amp; apply the dataset (CA&amp;NV)
2. From entity filter, select &amp; apply 1 individual SNF:
 i. BAYSIDE CARE CENTER
3. Observe breadcrumb trail in the sidebar panel under entity label
4. From entity filter, include &amp; apply grouped SNF
5. Observe the graph &amp; breadcrumb trail in sidenav under entity label
</t>
  </si>
  <si>
    <t>1. For step 1 to 3:
-Graph will be for grouped Hospital (1) &amp; 1 individual SNF with label name
-Breadcrumb trail will be:
 SNF text (in gray color)&gt;&gt;BAYSIDE CARE CENTER (in blue solid tag)
2. For step 4, after adding grouped SNF (parent):
-Graph will be for grouped Hospital (18) &amp; the user sees the 10 individual SNFs + grouped SNFs (8) with pagination
-Breadcrumb trail in sidenav under entity label will be shown as:
 SNF(in blue outlined tag) &gt;&gt; Individual Level text(in blue) &gt;&gt; BASIDE CARE CENTER(in white background)</t>
  </si>
  <si>
    <t>26.11.2019</t>
  </si>
  <si>
    <t>20.11.2019</t>
  </si>
  <si>
    <t>GI_4.18</t>
  </si>
  <si>
    <t>Vertical breadcumb_Excluding parent entity</t>
  </si>
  <si>
    <t>Verify that user can see the breadcrumb trail for exclude parent entity</t>
  </si>
  <si>
    <t>user must have entered a view with at least one dataset
User should be at benchmark graph view</t>
  </si>
  <si>
    <t>1. Take a view &amp; apply dataset CA&amp;NV
2. From entity filter, exclude grouped SNF
3. Observe the breadcrumb trail for exclude filter</t>
  </si>
  <si>
    <t>1. Relation for SNF entity should not be displayed on the graph
2. In sidenav, under entity filter, breadcrumb for exclude should be shown as:
 -SNF (tag should be in pink background)</t>
  </si>
  <si>
    <t>GI_4.19</t>
  </si>
  <si>
    <t>Vertical breadcumb_Excluding child entity</t>
  </si>
  <si>
    <t>Verify the breadcrumb trail in sidenav when only child tag is excluded</t>
  </si>
  <si>
    <t>1. Create &amp; apply the dataset (CA&amp;NV)
2. From entity filter, exclude &amp; apply 1 individual SNF:
 i. BAYSIDE CARE CENTER
3. Observe the sidebar panel under entity label</t>
  </si>
  <si>
    <t>1. Excluded individual SNF individual node should not be shown on the Graph
2. Breadcrumb generated for excluded filters should be shown as follows:
 -SNF (in blue text)
 &gt;&gt; BAYSIDE CARE CENTER (in pink outlined)</t>
  </si>
  <si>
    <t>16.01.2020</t>
  </si>
  <si>
    <t>21.11.2019</t>
  </si>
  <si>
    <t>GI_4.20</t>
  </si>
  <si>
    <t>Vertical breadcumb_Include child tag with Exclude its parent tag</t>
  </si>
  <si>
    <t xml:space="preserve">Verify the breadcrumb trail in sidenav when excluding SNF &amp; including 1 individual SNF </t>
  </si>
  <si>
    <t>1. Create &amp; apply the dataset (CA&amp;NV)
2. From entity filter, include 1 individual SNF BAYSIDE CARE CENTER and exclude grouped SNF
3. Observe the sidebar panel under entity label</t>
  </si>
  <si>
    <t>1. Graph does not contain SNF node
2. Breadcrumb for included &amp; excluded filters should be shown as follows:
 -SNF (In pink solid tag) &gt;&gt; BAYSIDE CARE CENTER (In white)</t>
  </si>
  <si>
    <t xml:space="preserve">GI_4.21
</t>
  </si>
  <si>
    <t>Vertical breadcrumb_Hierarchy level for expanded entity type</t>
  </si>
  <si>
    <t>Verify that expanded entity should be display with its own hierarchy</t>
  </si>
  <si>
    <t>User must be at market share graph view with at least one dataset</t>
  </si>
  <si>
    <t>1.Create &amp; apply the dataset(CA&amp;NV)
2.From Entity filter, include grouped SNF and grouped HHA
3.From graph, expand the grouped SNF node 
4.Observe the sidebar panel under Entity label</t>
  </si>
  <si>
    <t>1.For step 1 to 2:
-On graph, it should display grouped Hospital(24) left side and PAC type- grouped SNF(18), grouped HHA(8)
2.For step 3 &amp;4:
-The hierarchy level for expanded grouped SNF should be display in format "Entity type level &gt;&gt; Individual (entity) Level": 
 SNF (In blue outlined tag) &gt;&gt; "Individual Level" (in blue text)
 HHA (In blue outlined tag)</t>
  </si>
  <si>
    <t>GI_4.22</t>
  </si>
  <si>
    <t>Breadcrumb trail_Include parent-child tag and expand the parent to individual level</t>
  </si>
  <si>
    <t>Verify the trail while expanding the SNF tag incorporates the included child tags with the expanded breadcrumb hierarchy</t>
  </si>
  <si>
    <t>User must be at benchmark graph view with at least one dataset</t>
  </si>
  <si>
    <t>1.Create &amp; apply the dataset(CA&amp;NV)
2.From Entity filter, include HHA tag,SNF tag and 2 individual SNF child tag
 i.CHAPARRAL HOUSE
 ii.GOLDEN LIVING CENTER - HILLCREST
3.From the graph, expand the Grouped SNF using context menu
4.Observe the sidebar panel under Entity label</t>
  </si>
  <si>
    <t>1.For step 1 to 2:
-On graph, it should display grouped Hospital(24) on left side and PAC type- grouped SNF(18), grouped HHA(8) on right side of the graph.
-In sidenav, breadcrumb should be:
 SNF tag (In blue background)
 CHAPARRAL HOUSE tag (In white background)
 GOLDEN LIVING CENTER - HILLCREST tag (In white background)
 HHA tag (In blue background)
2.For step 3 &amp;4:
-When expand the grouped SNF node: 
 i.Graph should be between grouped Hospital (18) and expanded SNF nodes (8 individual + 1 grouped pagination npde) (it's depend on resolution)
  ii.Breadcrumb trail should be updated to:
 -SNF tag(In blue outlined tag)&gt;&gt; Individual Level text (In blue)&gt;&gt;CHAPARRAL HOUSE tag (In white background), GOLDEN LIVING CENTER - HILLCREST tag (In white background)
 -HHA tag(In blue outlined tag)</t>
  </si>
  <si>
    <t>GI_4.23</t>
  </si>
  <si>
    <t>Breadcrumb trail_include / exclude child parent tag</t>
  </si>
  <si>
    <t xml:space="preserve">Verify the trail for include exclude child-parent tag </t>
  </si>
  <si>
    <t>1.Create &amp; apply the dataset(CA&amp;NV)
2.From Entity filter, include HHA tag, SNF tag and 1 individual SNF child tags
 i.CHAPARRAL HOUSE
3.From entity filter, exclude 1 individual child SNF
 i.GOLDEN LIVING CENTER - HILLCREST
4.From the graph, expand the Grouped SNF using context menu
5.Observe the sidebar panel under Entity label</t>
  </si>
  <si>
    <t xml:space="preserve">1.For step 1 to 3:
-On graph, it should display grouped Hospital(23) on left side and PAC type- grouped SNF(17), grouped HHA(8) on right side of the graph
-In sidenav, breadcrumb should be:
 SNF tag (In solid blue)
 CHAPARRAL HOUSE tag (In white background)
 GOLDEN LIVING CENTER - HILLCREST tag (In outlined pink tag)
 HHA tag (In solid blue)
2.For step 4:
-When expand the grouped SNF node: 
 i.Graph should be between grouped Hospital(17) and expanded SNF nodes i.e17 (9 individual + 1 grouped pagination npde)(it's depend on resolution)
 ii.Breadcrumb trail should be updated to:
 -HHA(in outlined blue tag)       
 -SNF tag(In outlined blue tag)&gt;&gt; Individual Level text (In blue)&gt;&gt;CHAPARRAL HOUSE tag (In white background), GOLDEN LIVING CENTER - HILLCREST tag (In solid pink tag)
 </t>
  </si>
  <si>
    <t>5.Vertical Breadcrumb Trail in sidenav: Benchmark graph</t>
  </si>
  <si>
    <t>GI_5.1</t>
  </si>
  <si>
    <t>Vertical breadcrumb_when user at service line level</t>
  </si>
  <si>
    <t>Verify the breadcrumb trail when user select one grouped service line</t>
  </si>
  <si>
    <t>1. Take a view &amp; apply Dataset (CA&amp;NV)
2. Turn on the benchmark 
3. From Service line filter, include &amp; apply service line "Neurology"
4. Observe the breadcrumb trail in sidenav</t>
  </si>
  <si>
    <t xml:space="preserve">1. In sidenav, the user sees the breadcrumb trail as:
 -Neurology (in blue tag)
2. On graph, it will show relation for Home, SNF(2), HHA (1) on left side and service line Neurology on the right side of the graph. </t>
  </si>
  <si>
    <t>GI_5.2</t>
  </si>
  <si>
    <t>Vertical breadcrumb_expand service line</t>
  </si>
  <si>
    <t>Verify the breadcrumb trail when expanding the service line to Episode Level</t>
  </si>
  <si>
    <t>1.Take a view &amp; apply Dataset (CA&amp;NV)
2.Turn on the benchmark 
3.From Service line filter, include &amp; apply service line Neurology
4.From graph, right click on Neurology &amp; expand it using context menu
5.Observe the breadcrumb trail in sidenav</t>
  </si>
  <si>
    <t>1.In sidenav, the user sees the breadcrumb trail as:
 -Neurology (in blue background)
2.On graph, it will show relation for Home, SNF(2), HHA(1) on left side and service line Neurology on the right side of the graph.
3.After expanding the service line, the breadcrumb trail should be
 -Neurology(Blue tag)&gt;&gt; "Episode Level" text(in Blue)</t>
  </si>
  <si>
    <t>GI_5.3</t>
  </si>
  <si>
    <t>Vertical breadcrumb_Expand to DRG level when included parent child tag</t>
  </si>
  <si>
    <t xml:space="preserve">Verify the breadcrumb trail when user includes service line with its child nodes &amp; expands it to episode level </t>
  </si>
  <si>
    <t>1.Create &amp; apply the Dataset (CA&amp;NV)
2.From service line filter, include &amp; apply 1 service line Cardiology, 
3.From service line, expand service line Cardiology &amp; include 1 Episode Congestive heart failure
4.From service line filter, expand service line Cardiology to DRG level &amp; include 1 DRG_291 
5.From graph, right click on Cardiology and expand it to Episode level
6.Observe the sidebar panel under service line label</t>
  </si>
  <si>
    <t>1.For step 1 to 4:
-On graph, it should display Cardiology to its related PAC- grouped Home, grouped SNF(2), grouped HHA(4), grouped LTCH(1)
-In sidenav, breadcrumb should be shown as:
Cardiology(In blue tag) &gt; Congestive heart failure(In white tag) &gt; DRG_291(In white tag)
2.For step 5:
-the breadcrumb should be updated to:
Cardiology(Blue tag) &gt;&gt; Episode Level text (in blue) -&gt;Congestive Heart Failure (white tag) &gt;&gt; DRG_291(white tag)</t>
  </si>
  <si>
    <t>GI_5.4</t>
  </si>
  <si>
    <t>Vertical Breadcrumb_individual DRG</t>
  </si>
  <si>
    <t>Verify the breadcrumb trail when user select individual DRG</t>
  </si>
  <si>
    <t>1. Take a view &amp; apply Dataset (CA&amp;NV)
2. Turn on the benchmark 
3. From Service line filter, expand service line Orthopedics and include DRG 487 - Knee procedures with prim
4. Observe the breadcrumb trail in sidenav</t>
  </si>
  <si>
    <t>1. In sidenav, it will be display:
 -Orthopedics (in Gray text) &gt; CHF (in Gray text) &gt; 487 - Knee procedures with prim (blue tag). 
2. On graph, it will show relation for Home to 487 - Knee procedures with prim</t>
  </si>
  <si>
    <t>GI_5.5</t>
  </si>
  <si>
    <t xml:space="preserve">Vertical Breadcrumb_when Collapses DRG to Episode Level </t>
  </si>
  <si>
    <t>Verify the breadcrumb trail when user collapses an individual DRG to Episode Level</t>
  </si>
  <si>
    <t>1. Take a view &amp; apply Dataset (CA&amp;NV)
2. Turn on the benchmark 
3. From Service line filter, expand service line - Orthopedics and include DRG 487 - Knee procedures with prim
4. From Graph, right click on DRG_487 &amp; select collapse option from context menu
5. Observe the breadcrumb trail in sidenav</t>
  </si>
  <si>
    <t xml:space="preserve">1. On Graph, when DRG_487 collapses to Episode level, it will show the graph for grouped Home to individual Episode_Other Knee Procedure
2. In sidenav, when collapses to the Episode Level, the user sees:
 -Orthopedics (Gray text) &gt; Other Knee Procedure (Blue text) &gt; 487 - Knee procedures with prim (In outline blue tag)
</t>
  </si>
  <si>
    <t>GI_5.6</t>
  </si>
  <si>
    <t xml:space="preserve">Vertical Breadcrumb_when Collapses Episode level to Service Line Level </t>
  </si>
  <si>
    <t>Verify the breadcrumb trail when user collapses an individual Episode to Service Line Level</t>
  </si>
  <si>
    <t>1. Take a view &amp; apply Dataset (CA&amp;NV)
2. Turn on the benchmark 
3. From Service line filter, expand service line Orthopedics and include DRG 487 - Knee procedures with prim
4. From graph, right click on DRG_487 &amp; select collapse option from context menu
5. From graph, right click on Episode- Other knee procedure &amp; select collapse option from context menu 
6. Observe the breadcrumb trail in sidenav</t>
  </si>
  <si>
    <t xml:space="preserve">1. On Graph, when Episode collapses to Service Line Level, it will show the graph for Home to service line- Orthopedics
2. In sidenav, when episode collapses to the Service Line Level, the user sees:
 -Orthopedics text (in Blue) &gt; Other Knee Procedure text (in gray) &gt; 487 - Knee procedures with prim (In blue tag)
</t>
  </si>
  <si>
    <t>GI_5.7</t>
  </si>
  <si>
    <t>Vertical Breadcrumb_Back to filter view</t>
  </si>
  <si>
    <t>Verify the breadcrumb trail when user collapses service line to Filter level</t>
  </si>
  <si>
    <t>1. Take a view &amp; apply Dataset (CA&amp;NV)
2. Turn on the benchmark 
3. From Service line filter, expand service line orthopedics and include DRG 487 - Knee procedures with prim
4. From graph, right click on DRG_487 &amp; select collapse option from context menu 
5. From graph, right click on episode- Other knee procedure &amp; select collapse option, so that user should be at service line level
6. Now, right click on Service line -Orthopedics &amp; select Back To Filter View(Back to main view) option from context menu
7. Observe the breadcrumb trail in sidenav</t>
  </si>
  <si>
    <t xml:space="preserve">1. On Graph, when Service line collapses Back to Filter view, it will show the graph for Home to DRG_ 487
2. In sidenav, it will be display:
-Orthopedics text (in Gray) &gt; Other knee procedures text (in Gray) &gt; 487 - Knee procedures with prim (blue tag)
</t>
  </si>
  <si>
    <t>GI_5.8</t>
  </si>
  <si>
    <t>Vertical breadcrumb_individual Episode</t>
  </si>
  <si>
    <t>Verify the breadcrumb trail when user select individual Episode</t>
  </si>
  <si>
    <t>1. Take a view &amp; apply Dataset (CA&amp;NV)
2. Turn on the benchmark 
3. From Service line filter, expand Neurology service line, include &amp; apply Episode- Other Disorders Of Nervous System
4. Observe the breadcrumb trail in sidenav</t>
  </si>
  <si>
    <t>1. Graph should be generated for: Home, SNF (1) on left side of the graph &amp; Episode-Other Disorders Of Nervous System on right side of the graph. 
2. The breadcrumb should be shown as:
- Neurology text (in Gray) &gt;&gt; Other Disorders Of Nervous System (In blue tag)</t>
  </si>
  <si>
    <t>GI_5.9</t>
  </si>
  <si>
    <t>Vertical breadcrumb_when individual episode expands to DRG level</t>
  </si>
  <si>
    <t>Verify the breadcrumb trail when user expands individual Episode to DRG level</t>
  </si>
  <si>
    <t>1. Take a view &amp; apply Dataset (CA&amp;NV)
2. Turn on the benchmark 
3. From Service line filter, include &amp; apply Episode- Other Disorders Of Nervous System
4. From graph, right click on episode &amp; select Expand option from context menu
5. Observe the breadcrumb trail in sidenav</t>
  </si>
  <si>
    <t>1. Graph should be plotted for grouped Home, SNF (1) on left side of the graph &amp; 3 individual DRG_ 91,92,93 on left side of the graph
2. The breadcrumb should be shown as:
- Neurology text (in gray)&gt;&gt; Other Disorders Of Nervous System (In white-blue tag) &gt;&gt; DRG Level (in blue text)</t>
  </si>
  <si>
    <t>GI_5.10</t>
  </si>
  <si>
    <t>Interaction to graph view by clicking on layer of the breadcrumb trail</t>
  </si>
  <si>
    <t>verify that user should be taken to view when clicked specific layer of the trail</t>
  </si>
  <si>
    <t>1. Take a view &amp; apply dataset (CA&amp;NV)
2. Turn on benchmark
3. From Service line filter, expand service line Cardiology, Include Episode_Cardiac Arrhythmia
4. From graph, right click on episode &amp; Expand the episode to DRG level using context menu
5. From sidenav, click on Cardiology text
6. Observe the Graph</t>
  </si>
  <si>
    <t>1. When followed step 1 to 4:
 -On graph, it will display grouped Home, individual HHA,  to related 3 DRGs: 310, 308, 309
 -In breadcrumb trail user can see:
 Cardiology text (in Gray)&gt;&gt;Cardiac ArrhythmiA (in Outlined blue tag)&gt;&gt;DRG Level (in Blue text)
2. When followed step 5:
 -On graph, it will be shown graph for grouped Home, HHA (1) to service line Cardiology
 -In breadcrumb trail user can see:
 Cardiology (in Blue text)&gt;&gt;Cardiac Arrhythmia (in blue tag tag)</t>
  </si>
  <si>
    <t xml:space="preserve">After step 5:
No change. </t>
  </si>
  <si>
    <t>GI_5.11</t>
  </si>
  <si>
    <t>Breadcrumb tail_when included multiple layers from Entity type &amp; 1 service line</t>
  </si>
  <si>
    <t>Verify that user is able to see the breadcrumb trail when select multiple layers from entity type &amp; 1 service line</t>
  </si>
  <si>
    <t>1. Take a view &amp; apply dataset (CA&amp;NV)
2. Turn on benchmark
3. From entity filter, include &amp; apply grouped LTCH, grouped SNF &amp; 3 individual HHA: 
 i. EXCELLENCE HOME HEALTH CARE AGENCY INC
 ii. TORRANCE MEMORIAL HOME HEALTH
 iii. CENTRAL COAST VNA &amp; Hospice, Inc
4. From service line filter, include &amp; apply service line Cardiology</t>
  </si>
  <si>
    <t>1. User sees graph for, grouped HHA (3), grouped SNF (2) &amp; grouped LTCH (1) on left side of the graph and individual nodes of Cardiology on right side of the graph
2. In sidenav, under Entity label, it will be shown:
 -LTCH (in blue tag)
 -SNF (in blue tag)
 -i. EXCELLENCE HOME HEALTH CARE AGENCY INC (in blue tag)
 ii. TORRANCE MEMORIAL HOME HEALTH (in blue tag)
 iii. CENTRAL COAST VNA &amp; Hospice, Inc (in blue tag)
3. In sidenav, under Service line label, it will be shown:
 -Cardiology (in blue tag)</t>
  </si>
  <si>
    <t>GI_5.12</t>
  </si>
  <si>
    <t>Breadcrumb trail_when expanded 1 grouped HHA &amp; Cardiology</t>
  </si>
  <si>
    <t>Verify that user is able to see the breadcrumb trail for expanded HHA &amp; expanded service line</t>
  </si>
  <si>
    <t>1. Take a view &amp; apply dataset (CA&amp;NV)
2. Turn on benchmark
3. From entity filter, include &amp; apply grouped LTCH, grouped SNF &amp; 3 individual HHAs: 
 i. EXCELLENCE HOME HEALTH CARE AGENCY INC
 ii. TORRANCE MEMORIAL HOME HEALTH
 iii. CENTRAL COAST VNA &amp; HOSPICE, INC
4. From service line filter, include &amp; apply service line Cardiology
5. On graph, right click on grouped HHA &amp; select Expand option from context menu
6. On graph, right click on Cardiology &amp; select Expand from context menu 
7. Observe the breadcrumb trail</t>
  </si>
  <si>
    <t>1. For step 1 to 4, refer expected result of TC_5. 11
2. When expanded the grouped HHA, breadcrumb trail will be appeared as:
 -LTCH (In Outlined Blue) 
 -SNF (In Outlined Blue) 
 -HHA (in gray text) &gt;&gt;
    EXCELLENCE HOME HEALTH CARE AGENCY INC (Solid Blue tag)
    TORRANCE MEMORIAL HOME HEALTH (Solid Blue tag)
    CENTRAL COAST VNA &amp; HOSPICE, INC. (Solid Blue tag)
-Cardiology tag(solid Blue)
3. When expanded Cardiology, breadcrumb trail for service line filter will be appeared as:
 -Cardiology (in outlined blue tag) &gt;&gt; Episode level text (In blue)</t>
  </si>
  <si>
    <t>P2BN-1604
P2BN-1630</t>
  </si>
  <si>
    <t>GI_5.13</t>
  </si>
  <si>
    <t>Breadcrumb trail_when added new filter to existing one</t>
  </si>
  <si>
    <t>Verify that user should be able to add a filter &amp; changes should be made in breadcrumb trail accordingly</t>
  </si>
  <si>
    <t>User must be at benchmark graph view with at least one dataset
Filter should be applied</t>
  </si>
  <si>
    <r>
      <rPr>
        <rFont val="Calibri"/>
        <sz val="10.0"/>
      </rPr>
      <t>1. Take a view &amp; apply dataset (CA&amp;NV)
2. From entity filter, include &amp; apply grouped</t>
    </r>
    <r>
      <rPr>
        <rFont val="Calibri"/>
        <color rgb="FFFF0000"/>
        <sz val="10.0"/>
      </rPr>
      <t xml:space="preserve"> </t>
    </r>
    <r>
      <rPr>
        <rFont val="Calibri"/>
        <sz val="10.0"/>
      </rPr>
      <t>SNF
3. From service line filter, expand service line Cardiology and Include Episode-Acute Myocardial Infarction 
4. On graph, right click on episode node, select collapse option from context menu, observe the breadcrumb
5. Go to service line filter, add 1 service line -Other Medical
6. Observe the breadcrumb trail along with graph view</t>
    </r>
  </si>
  <si>
    <t>1.For step 1 to 3:
 -Graph will be plotted for the individual SNFs on left whereas on right side of the graph it will show an individual episode-Acute Myocardial Infarction label node
-Breadcrumb trail should be:
 SNF(In outlined Blue tag)&gt;&gt;MADERA REHABILITATION &amp; NURSING CENTER text (in blue)
 Cardiology (gray text)&gt;&gt;Acute Myocardial Infarction (Solid Blue tag) 
2.For step 4:
-Breadcrumb trail for entity filter will be: 
SNF(In outlined Blue tag)&gt;&gt;MADERA REHABILITATION &amp; NURSING CENTER text (in blue)
-Breadcrumb trail for service line will be:
 Cardiology (gray text)&gt;&gt;Acute Myocardial Infarction (outlined Blue tag) &gt;&gt; 280 - Acute Myocardial Infarction, Disease/Discharged Alive With MCC text (Blue)
4.After adding an filter to existing:
 -State will be reload
 -One more service line will be added to service line's breadcrumb trail
 -Graph will be for the 5 individual SNFs  on left and service line Other medical &amp; one individual episode congestive heart failure
 -Breadcrumb for service line will be updated to: 
 Other Medical(in blue solid) 
Cardiology (gray text)&gt;&gt;Acute Myocardial Infarction (solid Blue tag) 
 -Breadcrumb for Entity filter will be updated to: 
SNF(In outlined Blue tag)&gt;&gt;Individual Level text (in blue)</t>
  </si>
  <si>
    <t>a bit issue is with breadcrumb trail, but we have another failed test case and jira ticket
TC_4.12, P2BN-2019</t>
  </si>
  <si>
    <t>GI_5.14</t>
  </si>
  <si>
    <t>Breadcrumb trail_Exclude DRG &amp; expand to Episode level</t>
  </si>
  <si>
    <t>Verify the breadcrumb trail for excluded DRG when expanded to Episode level</t>
  </si>
  <si>
    <t>1.Take a view &amp; apply dataset (CA&amp;NV)
2.Turn on benchmark
3.From service line filter, include &amp; apply Neurology 
4.From service line filter, expand the service line Neurology to DRG level &amp; exclude 1 DRG_65
5.From entity filter, include grouped SNF &amp; Grouped HHA 
6.From graph, right click on Neurology &amp; select Expand option from context menu
7.Observe the breadcrumb trail</t>
  </si>
  <si>
    <t>1.Graph should be plotted between grouped SNF(2), Grouped HHA(1) on left and 1 service line-Neurology on right side of the graph
2.In sidenav, breadcrumb trail should be:
 -For Entity: SNF(Blue tag)
 HHA(Blue tag)
 -For Service line: Neurology(Blue tag)&gt;&gt; Stroke text (gray)
 DRG_65(Pink tag)
3.For step 6, the breadcrumb trail should be updated in sidenav as:
 -For Entity: SNF(Blue tag)
 HHA(Blue tag)
 -For Service line: Neurology(Blue tag)&gt;&gt;Episode Level text(in blue)&gt;&gt;Stoke text(in blue)&gt;&gt; DRG_65(Pink tag)</t>
  </si>
  <si>
    <t>https://tangramcare.atlassian.net/browse/P2BN-2593</t>
  </si>
  <si>
    <t>GI_5.15</t>
  </si>
  <si>
    <t>Breadcrumb trail_Exclude DRG &amp; expand to DRG level</t>
  </si>
  <si>
    <t>Verify the breadcrumb trail for excluded DRG when expanded to DRG level</t>
  </si>
  <si>
    <t>1.Take a view &amp; apply dataset (CA&amp;NV)
2.Turn on benchmark
3.From service line filter, include &amp; apply Neurology 
4.From service line filter, expand the service line Neurology to DRG level &amp; exclude 1 DRG_65
5.From entity filter, include grouped SNF &amp; Grouped HHA 
6.From graph, right click on Neurology &amp; select Expand option from context menu
7.Once expanded to Episode level, from graph, right click on Episode_Stroke &amp; expand it to DRG level
8.Observe the breadcrumb trail</t>
  </si>
  <si>
    <t>1.For steps 1 to 6, refer expected result of TC_5.14
2.For step 7, the graph should be for grouped HHA(1) on left &amp; DRG_64 on right side of the graph
3.breadcrumb tail should be updated to:
 -For Entity filter: SNF(Gray tag)
 HHA(Blue tag)
 -For service line Filter: 
Neurology(Blue tag) &gt;&gt; Stroke text(In Gray)
 &gt;&gt; DRG_64 (Intracranial Hemorrhage Or Cerebral Infarction With MCC) (In blue text) --&gt; DRG_65 Intracranial Hemorrhage Or Cerebral Infarction With CC Or Tpa In 24 Hours (pink tag)</t>
  </si>
  <si>
    <t>GI_5.16</t>
  </si>
  <si>
    <t>Vertical Breadcumb_removing the active filter</t>
  </si>
  <si>
    <t>Verify that, removing the active filter from breadcrumb trail should active the another applied filter</t>
  </si>
  <si>
    <t>1. Take a view &amp; apply the dataset (CA&amp;NV)
2. Turn on the benchmark 
3. From service line, select &amp; apply 1 service line Digestive, 1 Episode Amputation (from Cardiovascular service line)
4. On graph, right click on Amputation, select expand option from context menu &amp; observe the breadcrumb trail
5. From sidenav, remove the active filter Amputation
6. Observe the filter status of applied service line &amp; the graph</t>
  </si>
  <si>
    <t>1. For step 1 to3:
-Graph should show, grouped Home on left side of the graph whereas "Digestive" label name of service line, Episode label name "Amputation" on the right side of the graph
-Breadcrumb trail in sidenav under service line label should be:
Digestive (In solid blue tag)
Cardiovascular text (In gray color) &gt;&gt;Amputation (In solid blue tag)
2. For step 4 the graph &amp; breadcrumb will be shown as:
-After expanding the episode "Amputation" to lower level, it will show Home on left side &amp; 4 individual DRG label name "DRG_240, DRG_617, DRG_476, DRG_474" on right side of the graph
-The breadcrumb will be shown as:
Digestive (in blue outlined tag)
Cardiovascular text (In gray color) &gt;&gt;Amputation (In blue outlined tag)&gt;&gt; DRG level text (Blue color text)
3. After removing the active filter "Amputation" from breadcrumb:
-Page should get reloaded
-Graph should be applied filter Digestive to its related PAC type Home
-Breadcrumb in sidenav under service line filter will be remodified as follows:
Digestive (In Solid blue tag)</t>
  </si>
  <si>
    <t>GI_5.17</t>
  </si>
  <si>
    <t>Breadcrumb trail_2D graph</t>
  </si>
  <si>
    <t>Verify the breadcrumb trail should appear when user navigates to 2D graph</t>
  </si>
  <si>
    <t>User must have enter a view with at least one dataset
Filters should be applied</t>
  </si>
  <si>
    <t xml:space="preserve">1. Take a view &amp; apply Dataset (CA&amp;NV)
2. From Entity filter, select &amp; apply two individual SNFs:
 i. CHAPARRAL HOUSE
 ii. KEIRO NURSING HOME
3. From service line filter, select &amp; apply 1 Episode:
 i. Urinary Tract Infection
4. Observe the breadcrumb for benchmark graph view in sidenav
5. Now, from sidenav, click on '2D-Graph' label &amp; observe the selected filters in sidenav under Entity &amp; Service line filter label </t>
  </si>
  <si>
    <t>1. After following the steps 1 to 4, it generates the breadcrumb in side panel for selected filters:
For Entity filter:
-SNF text (In gray) &gt;&gt;i. CHAPARRAL HOUSE(In outlined blue tag)
 ii. KEIRO NURSING HOME (In blue tag)
For Service Line filter:
-Other Medical text (In gray) &gt;&gt;Urinary Tract Infection (In blue tag)
2. After step 5:
-when user switches to 2D graph, the “vertical breadcrumb trail” should appear under the filter section. 
-The filter section displays just applied filters, so it will become:
For Entity filter:
 CHAPARRAL HOUSE (In outline blue tag)
 KEIRO NURSING HOME (In blue tag)
For Service Line filter:
 Urinary Tract Infection (In blue tag)</t>
  </si>
  <si>
    <t>GI_5.18</t>
  </si>
  <si>
    <t>No breadcrumb trail when graph is not generated</t>
  </si>
  <si>
    <t xml:space="preserve">Verify that user should not be able to see the breadcrumb trail when graph is not generated </t>
  </si>
  <si>
    <t>1. Create &amp; apply the dataset (CA&amp;NV)
2. From service line filter, expand service line Other Medical select &amp; include 1 clinical episode Sepsis 
3. Observe the sidenav panel 
4. From entity filter, include grouped LTCH
5. Observe the sidebar panel under service line label</t>
  </si>
  <si>
    <t>1. For step 1 to 2:
-Graph should be generated for grouped Home, grouped SNF (2) on left whereas Sepsis on right side of the graph
-Breadcrumb should be:
 Other Medical text (In gray)&gt;&gt;Sepsis (In solid blue tag)
2. For step 4:
-Graph should not be generated
-Should not display breadcrumb
-In sidebar, under entity labe it should be shown as:
 LTCH (In Solid blue tag)
-In sidebar, under service line label:
 Sepsis (In Solid blue tag)</t>
  </si>
  <si>
    <t>Service Line Filter breadcrumb displays: 
 - Other Medical (in black)
|- Sepsis (Gray tag)</t>
  </si>
  <si>
    <t>GI_5.19</t>
  </si>
  <si>
    <t>Breadcrumb Trail_expand to DRG Level</t>
  </si>
  <si>
    <t>Verify the trail when only service line in included &amp; expanded it till DRG level</t>
  </si>
  <si>
    <t>1.Take a view &amp; apply Dataset(CA&amp;NV)
2.Turn on the benchmark 
3.From Service line filter, include &amp; apply service line Neurology
4.From graph, right click on Neurology &amp; expnd it to Episode Level using context menu
5.From graph, right click on Episode- Transient Ischemia and expand it to DRG level(we are expanding this episode because it contains only one DRG inside) 
6.Observe the breadcrumb trail in sidenav</t>
  </si>
  <si>
    <t xml:space="preserve">1.In sidenav, the user sees the breadcrumb trail as:
 -Neurology(in blue solid tag)
2.On graph, it will show relation for Home, SNF(2), HHA(1) on left side and service line Neurology on the right side of the graph.
3.For step 4, after expanding the service line, the breadcrumb trail should be:
 -Neurology(Blue outlined tag)&gt;&gt;Episode Level text(in Blue)
4.For step 5, after expanding the Episode- Transient Ischemia, the breadcrumb trail should be:
 -Neurology(Blue outlined tag)&gt;&gt;Transient Ischemia text(in gray)&gt;&gt;69 - Transient Ischemia text(In Blue) 
</t>
  </si>
  <si>
    <t>GI_5.20</t>
  </si>
  <si>
    <t>Breadcrumb Trail_Expands service line to DRG Level</t>
  </si>
  <si>
    <t>Verify the trail when grouped service line node expands to DRG level</t>
  </si>
  <si>
    <t xml:space="preserve">1.Take a view &amp; apply dataset CA&amp; NV
2.Turn on the benchmark
3.From service line filter:
 -Include 2 Service line: Other Medical &amp; Cardiology
 -Include 2 Episodes: Major joint replacement of the lower extremity &amp; Medical non-infectious ort (both from Orthopedics service line)
 -Include 2 DRGs: DRG-193, DRG-194(from service line Respiratory)
4.From graph, expand the service line grouped node, then expand the 1 service line -Other Medical and then expand Episode-Sepsis till DRG level 
5.Observe the Breadcrumb trail in sidenav
</t>
  </si>
  <si>
    <t>Here in this case the after following all step data sidenav should be updated to:
*Other Medical (Outlined Blue tag) &gt;&gt; Sepsis text(in gray) &gt;&gt; DRG Level text (blue)
*Cardiology(Outlined Blue tag)
*Orthopedics text (Gray)&gt;&gt;
   Major joint replacement of the lower extremity(Outlined Blue tag)
   Medical non-infectious ort(Outlined Blue tag)
*Respiratory text (gray)&gt;&gt;
   Simple Pneumonia And Respiratory Infections text  (gray)
   DRG-193(Outlined Blue tag)
   DRG-194(Outlined Blue tag)</t>
  </si>
  <si>
    <t>P2BN-1641</t>
  </si>
  <si>
    <t>GI_5.21</t>
  </si>
  <si>
    <t>Breadcrumb trail_Expand to DRG level when included parent child tag</t>
  </si>
  <si>
    <t>1.Create &amp; apply the dataset(CA&amp;NV)
2.From service line filter, include &amp; apply 1 service line Cardiology, 
3.From service line, expand service line Cardiology &amp; include 1 Episode Congestive heart failure
4.From service line filter, expand service line Cardiology &amp; include 1 DRG-313
5.From graph, right click on Cardiology and expand it to Epiode level
6.Observe the sidebar panel under service line label</t>
  </si>
  <si>
    <t>1.For step 1 to 4:
-On graph, it should display Cardiology to its related PAC- grouped Home, grouped SNF(4), grouped HHA(2), grouped LTCH(1)
-In sidenav, breadcrumb should be shown as:
Cardiology tag (In Solid blue background) &gt; Congestive heart failure(In white) &gt; Chest Pain text (Gray)&gt; DRG-313(In white)
2.For step 5:
-The breadcrumb should be updated to:
 Cardiology(Solid blue tag)&gt;&gt;Episode level text(in blue)--&gt;Congestive Heart Failure(white tag)--&gt;Chest pain text (In blue)--&gt;DRG-313(white tag)</t>
  </si>
  <si>
    <t>https://tangramcare.atlassian.net/browse/P2BN-2928</t>
  </si>
  <si>
    <t>GI_5.22</t>
  </si>
  <si>
    <t>Breadcrumb Trail_Expand Grouped DRGs which belongs to different service line</t>
  </si>
  <si>
    <t>Verify that breadcrumb trail shouldn't be appear when expanded DRGs are from different service line</t>
  </si>
  <si>
    <t>1.Create &amp; apply the dataset(CA&amp;NV)
2.From service line filter, include &amp; apply 1 service line Cardiology
3.From service line filter, expand service line Orthopedics &amp; include 2 Episodes: 
 i.Major joint replacement of the lower extremity
 ii.Medical non-infectious orthopedic
4.From service line filter &amp; include 3 DRGs:
 i.-DRG-193(Respiratory)
 ii.DRG-392(Digestive)
 iii.DRG-871(Other Medical)
5.From graph, right click on grouped DRGs and expand using context menu
6.Observe the sidebar panel under service line label</t>
  </si>
  <si>
    <t>1.For step 1 to 4:
-On graph, it should display Cardiology, grouped Episodes (2), grouped DRGs (3) on right side to its related PAC- grouped Home, grouped HHA(5), grouped SNF(3), grouped LTCH(1) on left side
-After expanding the grouped DRGs, in sidenav, breadcrumb should be shown as:
* Cardiology (In Outlined Blue background) 
* Orthopedics text (gray)
   Major joint replacement of the lower extremity tag (In Outlined Blue background), 
   Medical non-infectious Orthopedic tag (In Outlined Blue background) 
* Respiratory text (gray)
   Simple Pneumonia And Respiratory Infections text (gray)
   DRG-193 tag (In Solid Blue background), 
*  Digestive text (gray)
    Esophagitis, Gastroenteritis And Other Digestive Disorders  text (gray)
    DRG-392 tag (In Solid Blue background), 
* Other Medical text(gray
   sepsis text (gray)
   DRG-871 tag (In Solid Blue background)</t>
  </si>
  <si>
    <t>Trail for included DRGs is generated even though they does belongs to different service line</t>
  </si>
  <si>
    <t>GI_5.23</t>
  </si>
  <si>
    <t>Breadcrumb Trail_Expand Grouped DRGs which belongs to Same service line and the part of same episode</t>
  </si>
  <si>
    <t>Verify that breadcrumb trail should be appear after expanding the grouped DRG which belongs to same service line and those are the part of same episode</t>
  </si>
  <si>
    <t>1.Create &amp; apply the dataset(CA&amp;NV)
2.From service line filter, include &amp; apply 1 service line Cardiology
3.From service line, expand service line Orthopedics &amp; include 2 Episodes: 
 i.Major joint replacement of the lower extremity
 ii.Medical non-infectious orthopedic
4.From service line filter, expand the service line Respiratory &amp; include 3 DRGs from Episode_Simple pneumonia and respiratory infections:
 i.-DRG-193
 ii.DRG-194
 iii.DRG-177
5.From graph, right click on grouped DRGs and expand using context menu
6.Observe the sidebar panel under service line label</t>
  </si>
  <si>
    <t xml:space="preserve">1.For step 1 to 4:
-On graph, it should display Cardiology, grouped Episodes(2), grouped DRGs(3) on right side and its related PACs- grouped Home, grouped HHA(5), grouped SNF(2), grouped LTCH(1) on left side
-After expanding the grouped DRGs(3) node, in sidenav, breadcrumb should be shown as:
 Cardiology(In blue outlined tag)
Orthopedics (gray text) &gt;&gt; Major joint replacement of the lower extremity(In blue outlined tag), Medical non-infectious orthopedic(In blue outlined tag)
Respiratory text(In gray)--&gt; Simple pneumonia and respiratory infections text(In gray)--&gt;DRG-193(In Blue solid tag), DRG-194(In Blue solid tag), DRG-177(In Blue solid tag)
 </t>
  </si>
  <si>
    <t>GI_5.24</t>
  </si>
  <si>
    <t>Breadcrumb Trail_Expand grouped DRGs which belongs to same service line and the part of different episode</t>
  </si>
  <si>
    <t>Verify that breadcrumb trail should be appear after expanding the grouped DRG which belongs to same service line but those are the part of different episode</t>
  </si>
  <si>
    <t>1.Create &amp; apply the dataset(CA&amp;NV)
2.From service line filter, include &amp; apply 1 service line Cardiology
3.From service line, expand service line Orthopedics &amp; include 2 Episodes: 
 i.Major joint replacement of the lower extremity
 ii.Medical non-infectious orthopedic
4.From service line filter, expand the service line Respiratory &amp; include 2 DRGs:
 i.-DRG-193( from service line: Simple pneumonia and respiratory)
 ii.DRG-189( from service line: Other respiratory)
5.From graph, right click on grouped DRGs and expand using context menu
6.Observe the sidebar panel under service line label</t>
  </si>
  <si>
    <t>1.For step 1 to 4:
-On graph, it should display Cardiology, grouped Episodes (2), grouped DRGs(3) on right side to its related PAC- grouped Home, grouped HHA(5), grouped SNF(3), grouped LTCH(1) on left side
-After expanding the grouped DRGs, in sidenav, breadcrumb should be shown as:
* Cardiology(In Gray background)
* Major joint replacement of the lower extremity(In Gray background)
* Medical non-infectious orthopedic(In Gray background)
* Respiratory text(In gray)--&gt; Simple pneumonia and respiratory infections text(In gray)--&gt;DRG-193(In Blue background), Other respiratory text(In gray)--&gt;DRG-189</t>
  </si>
  <si>
    <t>GI_5.25</t>
  </si>
  <si>
    <t>Breadcrumb Trail_Hierachy level for multilayer graph filtered view</t>
  </si>
  <si>
    <t>Verify that the applied filter should be display by Hierarchy(Service line level &gt;&gt; Episode &gt;&gt; DRG)</t>
  </si>
  <si>
    <t>1.Create &amp; apply the dataset(CA&amp;NV)
2.From service line filter, include &amp; apply 2 service lines:
 i.Cardiology
 ii.Digestive
3.From service line, expand service line Neurology &amp; include 2 Episodes: 
 i.Seizures
 ii.Transient ischemia
4.From service line filter, expand the service line Respiratory &amp; include 2 DRGs:
 i.-DRG-194( from service line: Simple pneumonia and respiratory)
 ii.DRG-193( from service line: Other respiratory)
5.Observe the sidebar panel under service line label</t>
  </si>
  <si>
    <t>1.For step 1 to 4:
-On graph, it should display grouped Service lines (2), grouped Episodes (2), grouped DRGs(2) on right side to its related PAC- grouped Home, grouped HHA(4), grouped SNF(2), grouped LTCH(1) on left side
2.For step 5:
-In sidenav, the Hierarchy Level should be displayed as "Service line level &gt;&gt; Episode &gt;&gt; DRG"
 *Cardiology (Tag in Outlined blue background)
 *Digestive (Tag in Outlined blue background)
 *Neurology text (gray)
   -Seizures (Tag in Outlined blue background)
   -Transient ischemia (Tag in Outlined blue background)
 *Respiratory text (Gray)
   Simple Pneumonia And Respiratory Infections text (gray)
   DRG-194 (Tag in Outlined blue background)
   DRG-193 (Tag in Outlined blue background)</t>
  </si>
  <si>
    <t>GI_5.26</t>
  </si>
  <si>
    <t>Verify that Hierarchy Level should be consistent when user expands the applied filter (Service line level &gt;&gt; Episode &gt;&gt; DRG)</t>
  </si>
  <si>
    <t>1.Create &amp; apply the dataset(CA&amp;NV)
2.From service line filter, include &amp; apply service line:
 i.Neurology
3.From service line, expand service line Neurology &amp; exclude 1 Episodes: 
 i.NONTRAUMATIC STUPOR &amp; COMA
4.From service line filter, expand the service line Neurology &amp; exclude 1 DRG:
 i.-DRG-65
5.From graph, expand the service line to episode level 
6.Observe the sidebar panel under service line label</t>
  </si>
  <si>
    <t>1.For step 1 to 4:
-On graph, it should display Service line-Neurology on right side to its related PAC- grouped Home, grouped SNF(2), grouped HHA(1)
-Breadcrum before expanding:
-Neurology (In Solid  blue background)
 &gt;&gt; NONTRAUMATIC STUPOR &amp; COMA (Tag in Outlined pink background)
 &gt;&gt; Stroke text (in gray)
 &gt;&gt; DRG-65 (Tag in outlined pink background)
2.For step 5:
-After expanding the service line Neurology,in sidenav, the Hierarchy Level
(Service line level &gt;&gt; Episode &gt;&gt; DRG) should be display as: 
-Neurology (In outlined  blue background)
 &gt;&gt; Episode Level text (in blue)
 &gt;&gt; NONTRAUMATIC STUPOR &amp; COMA (Tag in Solid pink background)
 &gt;&gt; Stroke text (in gray)
 &gt;&gt; DRG-65 (Tag in outlined pink background)</t>
  </si>
  <si>
    <t>GI_5.27</t>
  </si>
  <si>
    <t>Breadcrumb trail_Collapsing single DRG to episode level</t>
  </si>
  <si>
    <t>Verify that user can see the the breadcrumb trail when collapsed the DRG to episode level</t>
  </si>
  <si>
    <t>1.Create &amp; apply the dataset(CA&amp;NV)
2.From service line filter, include &amp; apply 2 service lines:
 i.Cardiology
 ii.Digestive
3.From service line, expand service line Neurology &amp; include 2 Episodes: 
 i.Seizures
 ii.Transient ischemia
4.From service line filter, expand the service line Respiratory &amp; include 1 DRG:
 i.-DRG-194( from service line: Simple pneumonia and respiratory)
5.From graph, right click on DRG and collapse it using context menu
6.Observe the sidebar panel under service line label</t>
  </si>
  <si>
    <t>1.For step 1 to 4:
-On graph, it should display grouped Service lines (2), grouped Episodes (2), 1 DRG with label name on right side to its related PAC- grouped Home, grouped HHA(4), grouped SNF(2), grouped LTCH (1) on left side
2.For step 5:
-After collapsing the DRG to episode level the sidenav should be updated to:
 Cardiology (Tag outline blue)
 Digestive (Tag outline blue)
 Seizures (Tag outline blue)
 Transient ischemia (Tag outline blue)
 Respiratory text (In gray) &gt;&gt; Simple pneumonia and respiratory text (In blue)
 &gt;&gt;DRG-194 (Tag outline blue)</t>
  </si>
  <si>
    <t>GI_5.28</t>
  </si>
  <si>
    <t>Breadcrumb trail_trail should be for entities present on the graph</t>
  </si>
  <si>
    <t xml:space="preserve">Verify that user can see the the highlighted breadcrumb for the entities visible on the graph </t>
  </si>
  <si>
    <t>1.Select "CA and NV" dataset
2.Selecting a few DRGs from Service Line filters, DRG code_"310, 290, 91, 917, 916"
3.Selecting a few Entity types tags, "SNF", "Home", "LTCH", "HHA"
4.At the default filter view - check the breadcrumb color for Entity and Service Line section.</t>
  </si>
  <si>
    <t>1.For step 1 to 3:
-On graph, it should display 3 individual DRGs(310,  91, 917) with label name on right side to its related PAC- grouped Home, ungrouped HHA(1), grouped SNF(1)on left side
2.For step 4:
-Breadcrumb for selected entities in the sidenav should be:
 SNF tag (In solid blue tag)
 Home tag (In solid blue tag)
 LTCH tag (In outlined blue tag)
 HHA tag (In solid blue tag)
-Breadcrumb for selected DRGs for service line filter in the sidenav should be:
 DRG-310 tag (In blue)
 DRG-290 tag (In gray)
 DRG-91 tag (In blue)
 DRG-916 tag (In gray)
 DRG-917 tag (In blue)</t>
  </si>
  <si>
    <t>P2BN-1648</t>
  </si>
  <si>
    <t>If the filter tags are not part of the currently active view or not part of an active breadcrumb, they filter tags should be in gray color as it's already working for Entity tags.</t>
  </si>
  <si>
    <t>GI_5.29</t>
  </si>
  <si>
    <t>Vertical Breadcrumb_Limit To This Node</t>
  </si>
  <si>
    <t>Verify that 'Limit To This Node' should display the trail only for visible entities on the graph</t>
  </si>
  <si>
    <t>1. Take a view &amp; apply dataset (CA&amp;NV)
2. Turn on benchmark
3. From entity filter, include &amp; apply grouped LTCH, grouped SNF &amp; 3 individual HHAs: 
 i. EXCELLENCE HOME HEALTH CARE AGENCY INC
 ii. TORRANCE MEMORIAL HOME HEALTH
 iii. CENTRAL COAST VNA &amp; Hospice, Inc
4. From service line filter, include &amp; apply service line Cardiology
5. Once graph generated, right click on grouped HHA node &amp; select Limit to This Node menu
6. Observe the breadcrumb trail in the sidenav</t>
  </si>
  <si>
    <t>1. For steps 1 to 4: 
 -User sees graph for, grouped HHA (3), grouped SNF (2) &amp; ungrouped LTCH with label name on left side of the graph and individual nodes of Cardiology on right side of the graph
 *In sidenav, under Entity label, it will be shown:
 -LTCH (in blue outlined tag)
 -SNF (in blue solid tag)
- HHA in blue text
 -i. EXCELLENCE HOME HEALTH CARE AGENCY INC (Tag outline blue)
 ii. TORRANCE MEMORIAL HOME HEALTH (Tag outline blue)
 iii. CENTRAL COAST VNA &amp; Hospice, Inc (Tag outline blue)
 * In sidenav, under Service line label, it will be shown:
 -Cardiology (in blue solid tag)
2.For steps 5:
 -Graph should be for grouped HHA(3) &amp; service line Cardiology
 -Breadcrumb should be:
 *In sidenav, under Entity label, it will be shown:
 -LTCH (Tag outline blue)
 -SNF (Tag outline blue)
 -HHA text (blue text)&gt;&gt;i. EXCELLENCE HOME HEALTH CARE AGENCY INC (Tag outline blue)
 ii. TORRANCE MEMORIAL HOME HEALTH (Tag outline blue)
 iii. CENTRAL COAST VNA &amp; Hospice, Inc (Tag outline blue)
 * In sidenav, under Service line label, it will be shown:
 -Cardiology (in blue tag)</t>
  </si>
  <si>
    <t>GI_5.30</t>
  </si>
  <si>
    <t>1.Create &amp; apply the dataset(CA&amp;NV)
2.From service line filter, include &amp; apply 1 service line Cardiology
3.From service line filter, expand service line Orthopedics &amp; include 2 Episodes: 
 i.Major joint replacement of the lower extremity
 ii.Medical non-infectious orthopedic
4.From service line filter &amp; include 3 DRGs:
 i.-DRG-193(Respiratory)
 ii.DRG-392(Digestive)
 iii.DRG-871(Other Medical)
5.From graph, right click on grouped DRGs and select Limit To This Node menu
6.Observe the sidebar panel under service line label</t>
  </si>
  <si>
    <t>1.For step 1 to 4:
-On graph, it should display Cardiology, grouped Episodes (2), grouped DRGs (3) on right side to its related PAC- grouped Home, grouped HHA(5), grouped SNF(3), grouped LTCH(1) on left side
-Initially in sidenav, all selected tag will be in tag outline blue and Cardiology in blue tag
2.For step 5:
-Once user select the 'Limit To This Node' for grouped DRG(3),  the graph should be for DRG(3) on right side &amp; PACs Home , ungrouped SNF with label name on the left side of the graph. 
-The breadcrumb in the sidenav should be updated to:
* Cardiology (Tag outline blue) 
* Major joint replacement of the lower extremity(Tag outline blue), Medical non-infectious Orthopedic (Tag outline blue) 
* DRG-193(Tag outline blue), DRG-392(Tag outline blue), DRG-871(Tag outline blue)</t>
  </si>
  <si>
    <t>P2BN-2765</t>
  </si>
  <si>
    <t>GI_5.31</t>
  </si>
  <si>
    <t>1.Create &amp; apply the dataset(CA&amp;NV)
2.From service line filter, include &amp; apply 1 service line Cardiology
3.From service line filter, expand service line Orthopedics &amp; include 2 Episodes: 
 i.Major joint replacement of the lower extremity
 ii.Medical non-infectious orthopedic
4.From service line filter &amp; include 3 DRGs:
 i.-DRG-193(Respiratory)
 ii.DRG-392(Digestive)
 iii.DRG-871(Other Medical)
5.From graph, right click on grouped DRGs and expand using context menu
6.From graph, right click on DRG-392 and select 'Limit To This Node' menu
7.Observe the sidebar panel under service line label</t>
  </si>
  <si>
    <t>1.For step 1 to 4:
-On graph, it should display Cardiology, grouped Episodes (2), grouped DRGs (3) on right side to its related PAC- grouped Home, grouped HHA(5), grouped SNF(3), ungrouped LTCH with label name on left side
-Initially in sidenav, all selected tag will be in tag outline blue and Cardiology in blue tag
2.For step 5:
-After expanding the grouped DRG, graph should be for 3 individual DRG with label name against PAC type Home, SNF(1).
3. After Step 6, 
-Once user select the 'Limit To This Node' for DRG-392, the breadcrumb in the sidenav should be updated to:
* Cardiology (tag outline blue) 
* Major joint replacement of the lower extremity(tag outline blue), Medical non-infectious Orthopedic (tag outline blue) 
* DRG-193(tag outline blue), DRG-871(tag outline blue), Digestive text( In gray)&gt;&gt;Esophagitis, gastroenteritis and other digestive disorders text(In gray)&gt;&gt; DRG-392(In solid blue)</t>
  </si>
  <si>
    <t>GI_5.32</t>
  </si>
  <si>
    <t>P2BN-1456</t>
  </si>
  <si>
    <t>1.Create &amp; apply the dataset(CA&amp;NV)
2.From service line filter, include &amp; apply 1 service line Cardiology
3.From service line, expand service line Orthopedics &amp; include 2 Episodes: 
 i.Major joint replacement of the lower extremity
 ii.Medical non-infectious orthopedic
4.From service line filter, expand the service line Respiratory &amp; include 3 DRGs from Episode_Simple pneumonia and respiratory infections:
 i.-DRG-193
 ii.DRG-194
 iii.DRG-177
5.From graph, right click on grouped Episode and expand using context menu
6.From graph, right click on Episode-Medical non-infectious orthopedic and select 'Limit To This Node' menu
7.Observe the sidebar panel under service line label</t>
  </si>
  <si>
    <t xml:space="preserve">1.For step 1 to 4:
-On graph, it should display Cardiology, grouped Episodes(2), grouped DRGs(3) on right side and its related PACs- grouped Home, grouped HHA(5), grouped SNF(2), grouped LTCH(1) on left side
-After expanding the grouped Episode(2) node, the graph should be for 2 individual included Episodes with label name against PAC type Home, HHA(1).
-Once user select 'Limit To This Node' for Episode-Medical non-infectious orthopedic, graph should be for Home against Episode-Medical non-infectious orthopedic . In sidenav the updated breadcrumb should be shown as:
 *Cardiology(In white-blue background)
 *Major joint replacement of the lower extremity(In white-blue background)
 *Orthopedics text (In Gray)&gt;&gt; Medical non-infectious orthopedic(In Blue background)
 *DRG-193(In white-blue background), DRG-194(In white-blue background), DRG-177(In white-blue background)
 </t>
  </si>
  <si>
    <t>GI_5.33</t>
  </si>
  <si>
    <t>P2BN-1456
P2BN-1458</t>
  </si>
  <si>
    <t>1.Create &amp; apply the dataset(CA&amp;NV)
2.From service line filter, include &amp; apply 1 service line Cardiology
3.From service line, expand service line Orthopedics &amp; include 2 Episodes: 
 i.Major joint replacement of the lower extremity
 ii.Medical non-infectious orthopedic
4.From service line filter, expand the service line Respiratory &amp; include 2 DRGs:
 i.-DRG-193( from service line: Simple pneumonia and respiratory)
 ii.DRG-189( from service line: Other respiratory)
5.From graph, right click on 'Service Line' and expand it till 'DRG Level'(Cardiology &gt;&gt;Cardiac arrhythmia &gt;&gt; DRG Level) using context menu
6.From graph, right click on DRG-310 and select 'Limit To This Node' 
7.Observe the sidebar panel under service line label</t>
  </si>
  <si>
    <t>1.For step 1 to 4:
-On graph, it should display Cardiology, grouped Episodes (2), grouped DRGs(2) on right side to its related PAC- grouped Home, grouped HHA(5), grouped SNF(3), grouped LTCH(1) on left side
2.For step 5-6:
-After expanding the service line till DRG Level, graph should be generated for 'Individual DRG node + 1 grouped pagination DRG node'.
-Once user select 'Limit to This Node' for DRG-310, graph should be only for DRG-310 against Home, HHA(1)
-In sidenav, the updated breadcrumb should be shown as:
* Cardiology(In white-blue background)&gt;&gt; Cardiac Arrhythmia text(in gray)&gt;&gt;DRG_310 text(in Blue)
* Major joint replacement of the lower extremity(In white-blue background)
* Medical non-infectious orthopedic(In white-blue background)
* DRG-193(In white-blue background), DRG-189(In white-blue background)</t>
  </si>
  <si>
    <t>GI_5.34</t>
  </si>
  <si>
    <t>P2BN-1456
P2BN-1447
P2BN-1458</t>
  </si>
  <si>
    <t xml:space="preserve">Verify that user can see the the highlighted breadcrumb for entities visible on the graph </t>
  </si>
  <si>
    <t>1.Select "CA and NV" dataset
2.Selecting a few DRGs from Service Line filters, DRG code_"310, 290, 91, 916, 917"
3.Selecting a few Entity types tags, "SNF", "Home", "LTCH", "HHA"
4.At the default filter view - right click on DRG-310(Cardiac arrhythmia and conduction disorders) and select 'Limit To This Node'
5.Observe the breadcrumb in sidenav panel</t>
  </si>
  <si>
    <t xml:space="preserve">1.For step 1 to 3:
-On graph, it should display 3 individual DRGs(310, 91, 917) with label name on right side to its related PAC- grouped Home, grouped HHA(1), grouped SNF(1)on left side.
-Breadcrumb for selected entities in the sidenav should be:
 SNF tag (In blue)
 Home tag (In blue)
 LTCH tag (In gray)
 HHA tag (In blue)
-Breadcrumb for selected DRGs for service line filter in the sidenav should be:
 DRG-310 tag (In blue)
 DRG-290 tag (In gray)
 DRG-91 tag (In blue)
 DRG-916 tag (In gray)
 DRG-917 tag (In blue)
2.For step 4: Once select 'Limit To this Node' for DRG-310: 
-Graph should be for HHA(1) and DRG-310
-Breadcrumb should be updated to:
-Breadcrumb for selected entities in the sidenav should be:
 SNF tag (In Gray)
 Home tag (In Gray)
 LTCH tag (In gray)
 HHA tag (In blue)
-Breadcrumb for selected DRGs for service line filter in the sidenav should be:
 Cardiology text(In Gray)&gt;&gt;Cardiac arrhythmia text(In gray)&gt;&gt;DRG-310 tag (In blue)
 DRG-290 tag (In gray)
 DRG-91 tag (In gray)
 DRG-916 tag (In gray)
 DRG-917 tag (In gray)
</t>
  </si>
  <si>
    <t>Not getting DRG '290' and '916' in CA &amp; NV data set</t>
  </si>
  <si>
    <t>GI_5.35</t>
  </si>
  <si>
    <t>Appearance of breadcrumb trail</t>
  </si>
  <si>
    <t>P2BN-1643</t>
  </si>
  <si>
    <t>As soon as there is any filter applied (in either Service Line or Entity filters), the breadcrumb trail is shown under its respective filter section regardless of whether the graph is generated.
Basic Graph view</t>
  </si>
  <si>
    <t>From 'Filters' expand 'Service Line' and find 'Cardiology'. Click right on found filter and click '+ Include Filter'. 
Again click right on 'Cardiology' filter and click + 'Expand'.
Find 'Congestive heart failure'. Click right on found filter and click '+ Include Filter'.
Find 'Orthopedics'. Click right on found filter and click '+ Include Filter'.
Again click right on 'Orthopedics' filter and click + 'Expand'.
Find 'Major joint replacement of the lower extremity'. Click right on found filter and click '+ Include Filter'.
Click 'Apply' button.
From 'Filters' expand 'Entity' and find 'SNF'. Click right on found filter and click '- Exclude Filter'.</t>
  </si>
  <si>
    <t>Cardiology' filter should be in outlined blue tag and it's child 'Congestive heart failure' should be overriden by parent and gray. Both should be grupped. 'Orthopedics' filter should be in outlined blue tag and it child 'Major joint replacement of the lower extremity' should be overriden by parent and gray. 'SNF' filter should be pink</t>
  </si>
  <si>
    <t>28.11.2019</t>
  </si>
  <si>
    <t>GI_5.36</t>
  </si>
  <si>
    <t>As soon as there is any filter applied (in either Service Line or Entity filters), the breadcrumb trail is shown under its respective filter section regardless of whether the graph is generated.
Benchmark graph view</t>
  </si>
  <si>
    <t>Pre-Conditions steps reproduced.</t>
  </si>
  <si>
    <t>From 'Filters' expand 'Service Line' and find 'Cardiology'. Click right on found filter and click '+ Include Filter'. 
Again click right on 'Cardiology' filter and click + 'Expand'.
Find 'Congestive heart failure'. Click right on found filter and click '+ Include Filter'. Click 'Apply' button.
From 'Filters' expand 'Entity' and find 'SNF'. Click right on found filter and click '+ Exclude Filter'.
From 'View' at left side on the page choose 'Benchmark'</t>
  </si>
  <si>
    <t>Cardiology' filter should be in outlined blue tag and it child 'Congestive heart failure' should be overriden by parent gray. Both should be grupped. 'SNF' filter should be in solid pink tag</t>
  </si>
  <si>
    <t>29.11.2019</t>
  </si>
  <si>
    <t>From 'Filters' expand 'Service Line' and find 'Cardiology'. Click right on found filter and click '+ Include Filter'. 
Again click right on 'Cardiology' filter and click + 'Expand'.
Find 'Congestive heart failure'. Click right on found filter and click '+ Include Filter'.
Find 'Orthopedics'. Click right on found filter and click '+ Include Filter'.
Again click right on 'Orthopedics' filter and click + 'Expand'.
Find 'Major joint replacement of the lower extremity'. Click right on found filter and click '+ Include Filter'.
 Click 'Apply' button.
From 'Filters' expand 'Entity' and find 'SNF'. Click right on found filter and click '- Exclude Filter'.</t>
  </si>
  <si>
    <t>Cardiology' filter should be in outlined blue tag and it's child 'Congestive heart failure' should be overriden by parent and gray. Both should be grupped. 'Orthopedics' filter should be in outlined blue tag and it child 'Major joint replacement of the lower extremity' should be overriden by parent and gray.  'SNF' filter should be pink</t>
  </si>
  <si>
    <t xml:space="preserve">Pre-Conditions steps reproduced.
</t>
  </si>
  <si>
    <t xml:space="preserve">From 'Filters' expand 'Service Line' and find 'Cardiology'. Click right on found filter and click '+ Include Filter'. 
Again click right on 'Cardiology' filter and click + 'Expand'.
Find 'Congestive heart failure'. Click right on found filter and click '+ Include Filter'. Click 'Apply' button.
From 'Filters' expand 'Entity' and find 'SNF'. Click right on found filter and click '+ Exclude Filter'.
From 'View' at left side on the page choose 'Benchmark' </t>
  </si>
  <si>
    <t>GI_5.37</t>
  </si>
  <si>
    <t>As soon as there is any filter applied (in either Service Line or Entity filters), the breadcrumb trail is shown under its respective filter section regardless of whether the graph is generated.
Benchmark graph view with 'Acute care' option</t>
  </si>
  <si>
    <t>From 'Filters' expand 'Service Line' and find 'Cardiology' and "Orthopedics'. Click right on found filter and click '+ Include Filter'. 
Again click right on 'Cardiology' filter and click + 'Expand'.
Find 'Congestive heart failure'. Click right on found filter and click '+ Include Filter', than 'Collapse', right click on "Orthopedics' and click 'Expand',  
Find 'Major joint Replacement of the Lower Extremity. Click 'Apply' button.
From 'Filters' expand 'Entity' and find 'SNF'. Click right on found filter and click '- Exclude Filter'.
From 'View' at left side on the page turn on 'Benchmark', expand it and choose 'Acute care' from Entity Type. Click 'Apply' button.</t>
  </si>
  <si>
    <t>Cardiology' filter should be in blue tag and it child 'Congestive heart failure' should be overriden by parent and gray. Both should be grupped. 'Orthopedics' filter should be in blue tag and it child 'Major joint replacement of the lower extremity' should be overriden by parent and gray.  'SNF' filter should be in outlained pink tag</t>
  </si>
  <si>
    <t>GI_5.38</t>
  </si>
  <si>
    <t xml:space="preserve">When the trail appears, it should show all different layers down to the interacted level </t>
  </si>
  <si>
    <t>From 'Filters' expand 'Service Line' and type  '871' in Search bar. Click right on found filter and click 'Include Filter'. Click 'Apply' button.
From 'View' at left side on the page choose 'Benchmark'</t>
  </si>
  <si>
    <t xml:space="preserve">Other Medical' and 'Sepsis' should be displayed as text and '871 - Septicemia or severe sepsis without mechanical ventilation 96+ hours with major complication or comorbidity' should be blue.Each of data should be visible on different level in trial.
</t>
  </si>
  <si>
    <t>24-09-2018</t>
  </si>
  <si>
    <t>6.Context Menu:</t>
  </si>
  <si>
    <t>GI_6.1</t>
  </si>
  <si>
    <t>Verify that user is able to interact with marketshare graph when drawn with no filter</t>
  </si>
  <si>
    <t xml:space="preserve">User should be logged into the system, Should be inside the view and no dataset is selected 
</t>
  </si>
  <si>
    <t>1. Select dataset CA&amp;NV and apply</t>
  </si>
  <si>
    <t xml:space="preserve">System should display default Marketshare graph with following data:
  i. Grouped Hospital(261) at left side
  ii. Home, Grouped SNF(18), Grouped HHA(8) and Grouped LTCH(1) at right side
  </t>
  </si>
  <si>
    <t>GI_6.2</t>
  </si>
  <si>
    <t>Verify that the user is able to view the tooltip when hover over any node and connection link on the graph</t>
  </si>
  <si>
    <t>Follow preconditions and step from TC_1.1</t>
  </si>
  <si>
    <t xml:space="preserve">1. Hover over the grouped Hospital node
2. Hover over the grouped SNF node 
3. Hover over the connection link between Hospital and HHA nodes </t>
  </si>
  <si>
    <t>After executing step 1-
User should be able to see the tooltip with Hospital(261) in tooltip header and Hospital(AC) statistics
After executing step 2-
User should be able to see the tooltip with SNF(18) in tooltip header and SNF(AC) statistics
After executing step 3-
User should be able to see the tooltip with Hospital-HHA in tooltip header and statistics shared between Hospital and HHA</t>
  </si>
  <si>
    <t>GI_6.3</t>
  </si>
  <si>
    <t>Verify Expand and Collapse for each higher level grouped nodes (Hospital, SNF, HHA &amp; LTCH)</t>
  </si>
  <si>
    <t>0.From Order Settings select Name in ascending order
1. Right click on  SNF (18) node and Select Expand from context menu
2. Right click on Hospital(18) and select Expand from the context menu
3. Right click on the BAYSIDE CARE CENTER SNF and Select Collaps from the context menu
4. Right click on individual hospital node - ADVENTIST MEDICAL CENTER and seleect Collaps from context menu</t>
  </si>
  <si>
    <t>User should be able to view the graph as per TC_1.1
After step 1 user is able to view the context menu
Graph should be refreshed and should display - 
1. Individual SNF(APPLE VALLEY POST-ACUTE REHAB  , BAYSIDE CARE CENTER ,  CENTRAL GARDENS , CHAPARRAL HOUSE, COLLEGE OAK NURSING &amp;  REHABILITATION CENTER) on right hand side
2. Grouped SNF(13 more) at right side of the graph 
3. Grouped Hospital(18) at left side of the graph
4. Expand context menu option should be inactive 
After step 2:
Graph should be refreshed and should display -
1. Five individual Hospital (ALTA BATES SUMMIT MEDICAL CENTER - ALTA BATES CAMP, BEVERLY HOSPITAL, CENTINELA HOSPITAL MEDICAL CENTER ,COMMUNITY REGIONAL MEDICAL CENTER and GARDEN GROVE HOSPITAL &amp; MEDICAL CENTER) on left side 
2. Grouped Hospital(13 more) node at left side of the graph
3. Individual SNF(APPLE VALLEY POST-ACUTE REHAB  , BAYSIDE CARE CENTER ,  CENTRAL GARDENS , CHAPARRAL HOUSE, COLLEGE OAK NURSING &amp;  REHABILITATION CENTER) on right hand side
4. Grouped SNF(13 more) at right side of the graph 
5. Expand option from the context menu should be inactive for all the nodes visible on the graph
6. Collaps option from the context menu should be active for all the nodes visible on the graph
After step 3:
Graph should be refreshed and should display -
1. Five individual Hospital (ADVENTIST MEDICAL CENTER, AHMC ANAHEIM REGIONAL MEDICAL CENTER, AHMC SAN GABRIEL VALLEY MEDICAL, ALAMEDA HEALTH SYSTEM  and ALAMEDA HOSPITAL) on left side 
2. Grouped Hospital(13 more) node at left side of the graph
3. Grouped SNF(18) on right side of the graph
4. For all the nodes on the left side of the graph Expand option should be inactive and Collaps option should be active 
5. For SNF nodes Expand option should be active and Collaps option should be inactive
After step 4:
1. Grouped Hospital(18 more) node at left side of the graph
2. Grouped SNF(18) on right side of the graph
3. Expand option from the context menu should be acactive for all the nodes visible on the graph
4. Collaps option from the context menu should be inactive for all the nodes visible on the graph</t>
  </si>
  <si>
    <t>Wrong test steps
If user expands SNF node and then collapses one of SNFs then user is not taken back to previous graph, instead user will see grouped SNF node on the right side.</t>
  </si>
  <si>
    <t>GI_6.4</t>
  </si>
  <si>
    <t>Verify Expand and Collapse for each grouped higher level nodes (Hospital, SNF, HHA &amp; LTCH) along with navigation</t>
  </si>
  <si>
    <t>0. From Order Settings select Name in ascending order
1. Right click on grouped SNF(18) node and select Expand option from context menu
2. Right click on grouped SNF(13 more) and select Navigation-&gt;Next Group from context menu
3. Right click on grouped SNF(5 more) and select Navigation-&gt;Last Group from context menu 
4. Right click on grouped Hospital(18) node and select Expand option from context menu
5. Right click on grouped Hospital(13 more) and select Navigation-&gt;Next Group from context menu
6. Right click on grouped Hospital(5 more) and select Collaps from context menu
7. Right click on grouped SNF(13 more) and select Navigation-&gt;Previous Group from context menu 
8. Right click on grouped SNF(8 more) and select Collaps from context menu</t>
  </si>
  <si>
    <t xml:space="preserve">User should be able to view the graph as per TC_1.1
After step 1
Graph should be refreshed and should display - 
1. Individual SNF(APPLE VALLEY POST-ACUTE REHAB  , BAYSIDE CARE CENTER ,  CENTRAL GARDENS , CHAPARRAL HOUSE, COLLEGE OAK NURSING &amp;  REHABILITATION CENTER) on right hand side
2. Grouped SNF(13 more) at right side of the graph 
3. Navigation option from context menu should be inactive for grouped Hospital(18)
4. Navigation for individual SNF node on right side should be inactive
5. Navigation for grouped SNF(13 more) should be active with following sub-options
        5.1  Next Group and Last Group should be active
        5.2  Previous and First Group should be inactive 
After step 2
Graph should be refreshed and should display - 
1. Grouped SNF(5 more) at top of the right side of the graph with individual SNF(ENCINITAS NURSING AND REHABILITATION CENTER, EVERGREEN LAKEPORT HEALTHCARE, GOLDEN EMPIRE NURSING &amp; REHAB CENTER, GOLDEN LIVING CENTER - HILLCREST, HEALTH CARE CTR AT THE FORUM AT RANCHO SAN ANTONIO), grouped SNF(8 more) at the bottom
2.Grouped Hospital(18) at left side of the graph
3.Navigation menu on ONLY grouped SNF(5 more) and SNF(8 more) should be active with all the sub-options active
After step 3
Graph should be refreshed and should display - 
1. Grouped SNF(13 more),  PAHRUMP HEALTH AND REHABILITATION CENTER, SOCAL POST-ACUTE CARE,  UNIVERSITY PARK HEALTHCARE CENTER,VETERANS HOME OF CALIFORNIA - YOUNTVILLE -  SNF, WATSONVILLE POST ACUTE CENTER nodes on right side
2. Hospital(18) on left side
After step 4
Graph should be refreshed and should display - 
1. Grouped SNF(13 more),  PAHRUMP HEALTH AND REHABILITATION CENTER, SOCAL POST-ACUTE CARE,  UNIVERSITY PARK HEALTHCARE CENTER,VETERANS HOME OF CALIFORNIA - YOUNTVILLE -  SNF, WATSONVILLE POST ACUTE CENTER nodes on right side
2. Five individual Hospital (ALTA BATES SUMMIT MEDICAL CENTER - ALTA BATES CAMP, BEVERLY HOSPITAL, CENTINELA HOSPITAL MEDICAL CENTER ,COMMUNITY REGIONAL MEDICAL CENTER and GARDEN GROVE HOSPITAL &amp; MEDICAL CENTER)  and Grouped Hospital(13 more) on left side
3. Navigation option should be inactive for all the left hand side individual 
4. Navigation for grouped Hospital(13 more) should be active with following sub-options
        4.1  Next Group and Last Group should be active
        4.2   Previous and First Group should be inactive 
After step 5
Graph should be refreshed and should display - 
1. Grouped SNF(13 more),  PAHRUMP HEALTH AND REHABILITATION CENTER, SOCAL POST-ACUTE CARE,  UNIVERSITY PARK HEALTHCARE CENTER,VETERANS HOME OF CALIFORNIA - YOUNTVILLE -  SNF, WATSONVILLE POST ACUTE CENTER nodes on right side
2.  Hospital (5 more), MADERA COMMUNITY HOSPITAL,MERCY SAN JUAN MEDICAL CENTER,  PROVIDENCE HEALTH SYSTEM - SOUTHERN CALIFORNIA, QUEEN OF THE VALLEY MEDICAL CENTER, SANTA ROSA MEMORIAL HOSPITAL, Hospital (8 more) nodes on the left side
After step 6
Graph should be refreshed and should display - 
1. Grouped SNF(13 more),  PAHRUMP HEALTH AND REHABILITATION CENTER, SOCAL POST-ACUTE CARE,  UNIVERSITY PARK HEALTHCARE CENTER,VETERANS HOME OF CALIFORNIA - YOUNTVILLE -  SNF, WATSONVILLE POST ACUTE CENTER nodes on right side
2. Grouped Hospital(18) on left hand side
After step 7
Graph should be refreshed and should display - 
1. SNF(8 more),   GOLDEN LIVING CENTER - HILLCREST ,HEALTH CARE CTR AT THE FORUM AT RANCHO SAN ANTONIO, KEIRO NURSING HOME, MADERA REHABILITATION &amp; NURSING CENTER, ORANGEGROVE REHABILITATION HOSPITAL, SNF(5 more)  
2. Grouped Hospital(18) on left hand side
After step 8 user should view the graph as: Hospital (18) ----------- SNF (18)
</t>
  </si>
  <si>
    <t>GI_6.5</t>
  </si>
  <si>
    <t>Default Market Share_with filters</t>
  </si>
  <si>
    <t>Verify Expand and Collapse functionality when includes Grouped SNF, 1 individual HHA, 10 individual Hospitals, 2 individual SNF, exclude 3 individual SNF on default filter Market share graph</t>
  </si>
  <si>
    <t>1. Expand Entity filter:
        i.Includes Grouped SNF
        ii.Includes individual HHA (CENTRAL COAST VNA &amp; HOSPICE, INC)
        iii.Includes 10 individual Hospitals(CEDARS-SINAI MEDICAL CENTER, STANFORD HEALTH CARE, MERCY SAN JUAN MEDICAL CENTER, SANTA ROSA MEMORIAL HOSPITAL, COTTAGE REHABILITATION HOSPITAL, COMMUNITY REGIONAL MEDICAL CENTER, GROSSMONT HOSPITAL, RENOWN REGIONAL MEDICAL CENTER, DOMINICAN HOSPITAL &amp; MERCY MEDICAL CENTER)
        iv. Includes 2 individual SNFs(SOCAL POST-ACUTE CARE &amp; APPLE VALLEY POST-ACUTE REHAB)
        v. Excludes 3 individual SNFs(UNIVERSITY PARK HEALTHCARE CENTER, EVERGREEN LAKEPORT HEALTHCARE &amp; KEIRO NURSING HOME) and Apply filter
3. Right click on the 'APPLE VALLEY POST-ACUTE REHAB'(SNF) and Select Collaps from the context menu
4. Right click on the 'STANFORD HEALTH CARE'(Hospital) and Select Collaps from the context menu
5. Right click on the grouped SNF(4) and Select Expand from the context menu
6. Right click on the grouped Hospital(4) and Select Expand from the context menu</t>
  </si>
  <si>
    <t>User should be able to view the graph as per TC_1.1
After Step 1
Graph should refresh and should show -
1. 4 individual hospitals (COMMUNITY REGIONAL MEDICAL CENTER, MERCY SAN JUAN MEDICAL CENTER, SANTA ROSA MEMORIAL HOSPITAL, STANFORD HEALTH CARE) on left hand side of the graph
2. 4 individual SNF (COLLEGE OAK NURSING &amp;  REHABILITATION CENTER, APPLE VALLEY POST-ACUTE REHAB, HEALTH CARE CTR AT THE FORUM AT RANCHO SAN ANTONIO, GOLDEN LIVING CENTER - HILLCREST) on right hand side of the graph
3. Expand option is inactive and Collaps is active for all the nodes on the graph
After Step 2
Graph should refresh and should show -
1. 4 individual hospitals (SANTA ROSA MEMORIAL HOSPITAL, MERCY SAN JUAN MEDICAL CENTER, COMMUNITY REGIONAL MEDICAL CENTER, STANFORD HEALTH CARE) on left hand side of the graph
2. Grouped SNF(4) on right hand side of the graph
3. Expand option is active and Collaps is inactive for grouped SNF(4) node
After Step 3
Graph should refresh and should show -
1. Grouped Hospital(4) on the left hand side of the graph
2. Grouped SNF(4) on the right hand side of the graph
3. Expand option is active and Collaps is inactive for all the nodes on the graph
After Step 4
Graph should refresh and should show -
1. Grouped Hospital(4) on the left hand side of the graph
2. 4 individual SNF ( COLLEGE OAK NURSING &amp;  REHABILITATION CENTER, APPLE VALLEY POST-ACUTE REHAB, HEALTH CARE CTR AT THE FORUM AT RANCHO SAN ANTONIO, GOLDEN LIVING CENTER - HILLCREST) on right hand side of the graph
3. Expand option is inactive and Collaps is active for all the nodes on the right hand side on the graph
After Step 5
Graph should refresh and should show the results similar to Step 1</t>
  </si>
  <si>
    <t>GI_6.6</t>
  </si>
  <si>
    <t>Verify Naviagtion, Expand, Collapse and Back To Main View functionality when includes Home, Grouped SNF, 1 individual HHA, 10 individual Hospitals, 2 individual SNF, exclude 3 individual SNF on default filter Market share graph</t>
  </si>
  <si>
    <t>1. Expand Entity filter:
        i.Include Home 
        ii.Includes Grouped SNF
        iii.Includes individual HHA (CENTRAL COAST VNA &amp; HOSPICE, INC)
        iv.Includes 10 individual Hospitals(CEDARS-SINAI MEDICAL CENTER, STANFORD HEALTH CARE, MERCY SAN JUAN MEDICAL CENTER, SANTA ROSA MEMORIAL HOSPITAL
        ,COTTAGE REHABILITATION HOSPITAL, COMMUNITY REGIONAL MEDICAL CENTER, GROSSMONT HOSPITAL, RENOWN REGIONAL MEDICAL CENTER, DOMINICAN HOSPITAL &amp; MERCY MEDICAL CENTER)
        v. Includes 2 individual SNFs(SOCAL POST-ACUTE CARE &amp; APPLE VALLEY POST-ACUTE REHAB)
        vi. Excludes 3 individual SNFs(UNIVERSITY PARK HEALTHCARE CENTER, EVERGREEN LAKEPORT HEALTHCARE &amp; KEIRO NURSING HOME) and Apply filter
2. Right click on grouped HOSPITAL(5 more) and select Navigation-&gt;Next Group from context menu
3. Right click on grouped HOSPITAL(5 more) and select Navigation-&gt;Previous Group from context menu
4. Right click on the grouped SNF(4) and Select Expand from the context menu
5. Right click on the 'SANTA ROSA MEMORIAL HOSPITAL'(Hospital) and Select Collaps from the context menu
6. Right click on the 'APPLE VALLEY POST-ACUTE REHAB'(SNF) and Select Collaps from the context menu
7. Right click on the grouped HOSPITAL(4) and select Back To Main View from context menu</t>
  </si>
  <si>
    <t>User should be able to view the graph as per TC_1.1
After step 1:
Graph should be refreshed and should display - 
1. Individual Hospital(CEDARS-SINAI MEDICAL CENTER, STANFORD HEALTH CARE, MERCY SAN JUAN MEDICAL CENTER, SANTA ROSA MEMORIAL HOSPITAL, SANTA BARBARA COTTAGE HOSPITAL) on left hand side
2. Grouped Hospital(5 more) at left side of the graph 
3. Home node, grouped SNF(4) at right side of the graph
4. Expand, Collapse and Navigation options should be inactive for Home node
5. Collapse, Naviagtion should be inactive for SNF(4) and Expand should be active for it
6. Expand should be inactive for left side of nodes
7. Collapse should be active for left side of nodes including grouped Hospital(5 more)
8.Navigation option should be active for Hospital (5 more) with following sub-options
        5.1 Next Group and Last Group active
        5.2 Previous Group and First Group inactive
After step 2:
Graph should be refreshed and should display -
1. Hospital(5 more), 5 Individual Hospital(RENOWN REGIONAL MEDICAL CENTER, GROSSMONT HOSPITAL, COMMUNITY REGIONAL MEDICAL CENTER,DOMINICAN HOSPITAL, MERCY MEDICAL CENTER) on left hand side
2. Home node, grouped SNF(4) at right side of the graph
4. Expand, Collapse and Navigation options should be inactive for Home node
5. Collapse, Naviagtion should be inactive for SNF(4) and Expand should be active for it
6. Expand should be inactive for left side of nodes
7. Collapse should be active for left side of nodes including grouped Hospital(5 more)
8.Navigation option should be active for Hospital (5 more) with following sub-options
        5.1 Next Group and Last Group inactive
        5.2 Previous Group and First Group active
After step 3:
1. Individual Hospital(CEDARS-SINAI MEDICAL CENTER, STANFORD HEALTH CARE, MERCY SAN JUAN MEDICAL CENTER, SANTA ROSA MEMORIAL HOSPITAL, SANTA BARBARA COTTAGE HOSPITAL) on left hand side
2. Grouped Hospital(5 more) at left side of the graph 
3. Home node, grouped SNF(4) at right side of the graph
4. Expand, Collapse and Navigation options should be inactive for Home node
5. Collapse, Naviagtion should be inactive for SNF(4) and Expand should be active for it
6. Expand should be inactive for left side of nodes
7. Collapse should be active for left side of nodes including grouped Hospital(5 more)
8.Navigation option should be active for Hospital (5 more) with following sub-options
        5.1 Next Group and Last Group active
        5.2 Previous Group and First Group inactive
After step 4:
Graph should be refreshed and should display -
1. 4 Individual Hospitals(COMMUNITY REGIONAL MEDICAL CENTER, MERCY SAN JUAN MEDICAL CENTER, SANTA ROSA MEMORIAL HOSPITAL, STANFORD HEALTH CARE) at left side of the graph
2. 4 Individual SNF(HEALTH CARE CTR AT THE FORUM AT RANCHO SAN ANTONIO, 'COLLEGE OAK NURSING &amp;  REHABILITATION CENTER', APPLE VALLEY POST-ACUTE REHAB, GOLDEN LIVING CENTER - HILLCREST)
3. Expand and Navigation options should be inactive for all nodes
4. Collapse option should be active for all nodes
After step 5:
Graph should be refreshed and should display -
1. Grouped Hospital(4)at left side of the graph
2. 4 Individual SNF(HEALTH CARE CTR AT THE FORUM AT RANCHO SAN ANTONIO, 'COLLEGE OAK NURSING &amp;  REHABILITATION CENTER', APPLE VALLEY POST-ACUTE REHAB, GOLDEN LIVING CENTER - HILLCREST) at right side of the graph
3. Expand and Navigation options should be inactive for right side nodes
4. Collapse option should be active for all nodes
5. Collapse and Navigation option inactive for left side nodes
6. Collapse option should be active for right side nodes
7. Expand option should be active for left side grouped Hospital(4)
After step 6:
Graph should be refreshed and should display -
1. Grouped Hospital(4)at left side of the graph
2. Grouped SNF(4) at right side of the graph
3. Collapse and Navigation option should be inactive for all nodes
4. Expand option should be active for all nodes
After step 7:
Graph should display result as per Step1 result</t>
  </si>
  <si>
    <t>GI_6.7</t>
  </si>
  <si>
    <t>Verify Expand, Collapse and Back To Main View functionality when includes 5 individual SNF, 5 individual HHA, 10 individual Hospitals, excludes grouped LTCH on Market share graph with filter</t>
  </si>
  <si>
    <t>1. Expand Entity filter:
	i.Includes 5 individual SNFs(SOCAL POST-ACUTE CARE, APPLE VALLEY POST-ACUTE REHAB, UNIVERSITY PARK HEALTHCARE CENTER, EVERGREEN LAKEPORT HEALTHCARE &amp; KEIRO NURSING HOME)
	ii.Includes 5 individual HHA ('CENTRAL COAST VNA &amp; HOSPICE, INC', ACCREDITED HOME HEALTH SERVICES, SAN LORENZO HOME HEALTH, TORRANCE MEMORIAL HOME HEALTH &amp; EXCELLENCE HOME HEALTH CARE AGENCY INC)
	iii.Includes 10 individual Hospitals(CEDARS-SINAI MEDICAL CENTER, STANFORD HEALTH CARE, MERCY SAN JUAN MEDICAL CENTER, SANTA ROSA MEMORIAL HOSPITAL
	, SANTA BARBARA COTTAGE HOSPITAL, COMMUNITY REGIONAL MEDICAL CENTER, GROSSMONT HOSPITAL, RENOWN REGIONAL MEDICAL CENTER, DOMINICAN HOSPITAL &amp; MERCY MEDICAL CENTER)
	iv. Excludes grouped LTCH and Apply filter
2. Right click on the grouped HHA(2) and Select Expand from the context menu
3. Right click on the 'MERCY MEDICAL CENTER'(Hospital) and Select Collaps from the context menu
4. Right click on the 'SAN LORENZO HOME HEALTH'(HHA)and Select Collaps from the context menu
5. Right click on the grouped Hospital(2) and select Back To Main View from context menu
6. Right click on the grouped SNF(1) and Select Expand from the context menu
7. Right click on the 'SANTA ROSA MEMORIAL HOSPITAL'(Hospital) and Select Collaps from the context menu
8. Right click on the 'APPLE VALLEY POST-ACUTE REHAB'(SNF)and Select Collaps from the context menu
9. Right click on the grouped SNF(1) and select Back To Main View from context menu</t>
  </si>
  <si>
    <t>User should be able to view the graph as per TC_1.1
After Step 1
Graph should refresh and displat -
1. CEDARS-SINAI MEDICAL CENTER, SANTA ROSA MEMORIAL HOSPITAL, MERCY MEDICAL CENTER on left hand side
2. HHA(2) and SNF(1) on right hand side
3. Expand option inactive and Collaps active for left hand side group
4. Expand option active and Collaps inactive for right hand side group
5. Back To Main View is not displayed in context menu
After Step 2
Graph should refresh and displat -
1. CEDARS-SINAI MEDICAL CENTER, MERCY MEDICAL CENTER on left hand side
2. ACCREDITED HOME HEALTH SERVICES, SAN LORENZO HOME HEALTH on the right hand side
3. Expand option is inactive, Collaps is active and Back To Main View is active for all the nodes
After Step 3
Graph should refresh and displat -
1. Hospital(2) on left hand side
2. ACCREDITED HOME HEALTH SERVICES, SAN LORENZO HOME HEALTH on the right hand side
3. Expand option is active, Collaps is inactive and Back To Main View is active for Hospital(2) nodes
4. Expand option is inactive, Collaps is active and Back To Main View is active for right hand side nodes
After Step 4
Graph should refresh and display -
1. Hospital(2) on left hand side
2. HHA(2) on left hand side
After Step 5
Graph should refresh and display -
1. CEDARS-SINAI MEDICAL CENTER, SANTA ROSA MEMORIAL HOSPITAL, MERCY MEDICAL CENTER on left hand side
2. HHA(2) and SNF(1) on right hand side
After Step 6
Graph should refresh and display -
1. SANTA ROSA MEMORIAL HOSPITAL on left hand side
2. APPLE VALLEY POST-ACUTE REHAB on right hand side
3. Expand option is inactive, Collaps is active and Back To Main View is active for all nodes
After Step 7
Graph should refresh and display -
1. Hospital(1) on left hand side
2. APPLE VALLEY POST-ACUTE REHAB on right hand side
After Step 8
1. Hospital(1) on left hand side
2. SNF(1) on left hand side
After Step 9
Graph should display result as per Step 1</t>
  </si>
  <si>
    <t>GI_6.8</t>
  </si>
  <si>
    <t>Verify Naviagtion, Collapse and Expand functionality when includes grouped Hospital, grouped SNF, includes location Nevada, California
on default filter Market share graph</t>
  </si>
  <si>
    <t>1. Expand Entity filter:
        i.Includes grouped Hospital
        ii.Includes grouped SNF and Apply filter
2.      Expand Location filter:
        i.Includes California, Nevada and Apply filter
3. Right click on grouped Hospital(10 more) and select Navigation-&gt;Next Group from context menu
4. Right click on grouped Hospital(2 more) and select Navigation-&gt;Next Group from context menu
5. Right click on grouped Hospital(3 more) and select Navigation-&gt;Next Group from context menu
6. Right click on grouped Hospital(13 more) and select Navigation-&gt;Previous Group from context menu
7. Right click on grouped Hospital(10 more) and select Navigation-&gt;Previous Group from context menu
8. Right click on grouped Hospital(5 more) and select Navigation-&gt;Previous Group from context menu
9. Right click on grouped SNF(13 more) and select Navigation-&gt;Last Group from context menu
10.Right click on grouped SNF(13 more) and select Navigation-&gt;First Group from context menu
11.Right click on grouped SNF(13 more) and select Collapse from context menu
12.Right click on grouped Hospital(13 more) and select Collapse from context menu</t>
  </si>
  <si>
    <t>User should be able to view the graph as per TC_1.1
After step 2:
Graph should be refreshed and should display - 
1. Individual Hospitals(SOUTHERN HILLS HOSPITAL AND MEDICAL CENTER, MERCY SAN JUAN MEDICAL CENTER,ST MARY'S MEDICAL CENTER, UC SAN DIEGO HEALTH HILLCREST - HILLCREST MED CTR, QUEEN OF THE VALLEY MEDICAL CENTER) on left hand side
2. Grouped Hospital(13 more) at left side of the graph 
3. Individual SNFs(ORANGEGROVE REHABILITATION HOSPITAL, PAHRUMP HEALTH AND REHABILITATION CENTER, APPLE VALLEY POST-ACUTE REHAB, 'COLLEGE OAK NURSING &amp;  REHABILITATION CENTER', KEIRO NURSING HOME) at right side of the graph
4. Grouped SNF (13 more) at right side of the graph
5. Expand and Navigation options should be inactive for all individual nodes on the graph
6. Collapse option should be active for all nodes
7. Navigation option should be active for Hospital (13 more), SNF(13 more) with following sub-options
        5.1 Next Group and Last Group active
        5.2 Previous Group and First Group inactive
After step 3:
Graph should be refreshed and should display -
1. Hospital(5 more), 5 Individual Hospitals(PROVIDENCE HEALTH SYSTEM - SOUTHERN CALIFORNIA, WATSONVILLE COMMUNITY HOSPITAL, SIERRA VISTA REGIONAL MEDICAL CENTER,SANTA ROSA MEMORIAL HOSPITAL,SIERRA NEVADA MEMORIAL HOSPITAL), Hospital (8 more) on left hand side
2. 5 Individual SNFs(ORANGEGROVE REHABILITATION HOSPITAL, PAHRUMP HEALTH AND REHABILITATION CENTER, APPLE VALLEY POST-ACUTE REHAB, 'COLLEGE OAK NURSING &amp;  REHABILITATION CENTER', KEIRO NURSING HOME), SNF(13 more) at right side of the graph
3. Expand and Navigation options should be inactive for all individual nodes on the graph
4. Collapse option should be active for all nodes
7. Navigation option should be active for SNF(13 more) with following sub-options
        7.1 Next Group and Last Group active
        7.2 Previous Group and First Group inactive
8. Navigation option should be active for Hospital(8 more),Hospital(5 more) with following sub-options
        8.1 Next Group, Last Group,Previous Group and First Group active
After step 4:
Graph should be refreshed and should display -
1. Hospital(10 more), 5 Individual Hospitals('GARDEN GROVE HOSPITAL &amp; MEDICAL CENTER', MADERA COMMUNITY HOSPITAL, COMMUNITY REGIONAL MEDICAL CENTER,BEVERLY HOSPITAL,SUTTER BAY HOSPITALS), Hospital (3 more) on left hand side
2. 5 Individual SNFs(ORANGEGROVE REHABILITATION HOSPITAL, PAHRUMP HEALTH AND REHABILITATION CENTER, APPLE VALLEY POST-ACUTE REHAB, 'COLLEGE OAK NURSING &amp;  REHABILITATION CENTER', KEIRO NURSING HOME), SNF(13 more) at right side of the graph
3. Expand and Navigation options should be inactive for all individual nodes on the graph
4. Collapse option should be active for all nodes
7. Navigation option should be active for SNF(13 more) with following sub-options
        7.1 Next Group and Last Group active
        7.2 Previous Group and First Group inactive
8. Navigation option should be active for Hospital(10 more), Hospital(3 more) with following sub-options
        8.1 Next Group, Last Group,Previous Group and First Group active
After step 5:
Graph should be refreshed and should display -
1. Hospital(13 more), 5 Individual Hospitals(BEVERLY HOSPITAL, SUTTER BAY HOSPITALS, ALTA BATES SUMMIT MEDICAL CENTER - ALTA BATES CAMP,STANFORD HEALTH CARE,CENTINELA HOSPITAL MEDICAL CENTER) on left hand side
2. 5 Individual SNFs(ORANGEGROVE REHABILITATION HOSPITAL, PAHRUMP HEALTH AND REHABILITATION CENTER, APPLE VALLEY POST-ACUTE REHAB, 'COLLEGE OAK NURSING &amp;  REHABILITATION CENTER', KEIRO NURSING HOME), SNF(13 more) at right side of the graph
3. Expand and Navigation options should be inactive for all individual nodes on the graph
4. Collapse option should be active for all nodes
7. Navigation option should be active for SNF(13 more) with following sub-options
        7.1 Next Group and Last Group active
        7.2 Previous Group and First Group inactive
8. Navigation option should be active for Hospital(10 more), Hospital(3 more) with following sub-options
        8.1 Next Group and Last Group inactive
        8.2 Previous Group and First Group active
After step 6:
Graph should be refreshed and should display -
1. Hospital(10 more), 5 Individual Hospitals('GARDEN GROVE HOSPITAL &amp; MEDICAL CENTER', MADERA COMMUNITY HOSPITAL, COMMUNITY REGIONAL MEDICAL CENTER,BEVERLY HOSPITAL,SUTTER BAY HOSPITALS), Hospital (3 more) on left hand side
2. 5 Individual SNFs(ORANGEGROVE REHABILITATION HOSPITAL, PAHRUMP HEALTH AND REHABILITATION CENTER, APPLE VALLEY POST-ACUTE REHAB, 'COLLEGE OAK NURSING &amp;  REHABILITATION CENTER', KEIRO NURSING HOME), SNF(13 more) at right side of the graph
3. Expand and Navigation options should be inactive for all individual nodes on the graph
4. Collapse option should be active for all nodes
7. Navigation option should be active for SNF(13 more) with following sub-options
        7.1 Next Group and Last Group active
        7.2 Previous Group and First Group inactive
8. Navigation option should be active for Hospital(10 more), Hospital(3 more) with following sub-options
        8.1 Next Group, Last Group,Previous Group and First Group active
After step 7:
1. Hospital(5 more), 5 Individual Hospitals(PROVIDENCE HEALTH SYSTEM - SOUTHERN CALIFORNIA, WATSONVILLE COMMUNITY HOSPITAL, SIERRA VISTA REGIONAL MEDICAL CENTER,SANTA ROSA MEMORIAL HOSPITAL,SIERRA NEVADA MEMORIAL HOSPITAL), Hospital (8 more) on left hand side
2. 5 Individual SNFs(ORANGEGROVE REHABILITATION HOSPITAL, PAHRUMP HEALTH AND REHABILITATION CENTER, APPLE VALLEY POST-ACUTE REHAB, 'COLLEGE OAK NURSING &amp;  REHABILITATION CENTER', KEIRO NURSING HOME), SNF(13 more) at right side of the graph
3. Expand and Navigation options should be inactive for all individual nodes on the graph
4. Collapse option should be active for all nodes
7. Navigation option should be active for SNF(13 more) with following sub-options
        7.1 Next Group and Last Group active
        7.2 Previous Group and First Group inactive
8. Navigation option should be active for Hospital(8 more),Hospital(5 more) with following sub-options
        8.1 Next Group, Last Group,Previous Group and First Group active
After step 8:
Graph should be refreshed and should display - 
1. Individual Hospitals(SOUTHERN HILLS HOSPITAL AND MEDICAL CENTER, MERCY SAN JUAN MEDICAL CENTER,ST MARY'S MEDICAL CENTER, UC SAN DIEGO HEALTH HILLCREST - HILLCREST MED CTR, QUEEN OF THE VALLEY MEDICAL CENTER) on left hand side
2. Grouped Hospital(13 more) at left side of the graph 
3. Individual SNFs(ORANGEGROVE REHABILITATION HOSPITAL, PAHRUMP HEALTH AND REHABILITATION CENTER, APPLE VALLEY POST-ACUTE REHAB, 'COLLEGE OAK NURSING &amp;  REHABILITATION CENTER', KEIRO NURSING HOME) at right side of the graph
4. Grouped SNF (13 more) at right side of the graph
5. Expand and Navigation options should be inactive for all individual nodes on the graph
6. Collapse option should be active for all nodes
7. Navigation option should be active for Hospital (13 more), SNF(13 more) with following sub-options
        5.1 Next Group and Last Group active
        5.2 Previous Group and First Group inactive
After step 9:
Graph should be refreshed and should display - 
1. Individual Hospitals(SOUTHERN HILLS HOSPITAL AND MEDICAL CENTER, MERCY SAN JUAN MEDICAL CENTER,ST MARY'S MEDICAL CENTER, UC SAN DIEGO HEALTH HILLCREST - HILLCREST MED CTR, QUEEN OF THE VALLEY MEDICAL CENTER) on left hand side
2. Grouped Hospital(13 more) at left side of the graph 
3. Grouped SNF(13 more), 5 Individual SNFs(HEALTH CARE CTR AT THE FORUM AT RANCHO SAN ANTONIO, BAYSIDE CARE CENTER, GOLDEN EMPIRE NURSING &amp; REHAB CENTER, WATSONVILLE POST ACUTE CENTER, CENTRAL GARDENS) at right side of the graph
5. Expand and Navigation options should be inactive for all individual nodes on the graph
6. Collapse option should be active for all nodes
7. Navigation option should be active for Hospital (13 more) with following sub-options
        5.1 Next Group and Last Group active
        5.2 Previous Group and First Group inactive                
8. Navigation option should be active for SNF (13 more) with following sub-options
        5.1 Next Group and Last Group inactive
        5.2 Previous Group and First Group active        
After step 10:
Graph should be refreshed and should display -
1. Individual Hospitals(SOUTHERN HILLS HOSPITAL AND MEDICAL CENTER, MERCY SAN JUAN MEDICAL CENTER,ST MARY'S MEDICAL CENTER, UC SAN DIEGO HEALTH HILLCREST - HILLCREST MED CTR, QUEEN OF THE VALLEY MEDICAL CENTER) on left hand side
2. Grouped Hospital(13 more) at left side of the graph 
3 Individual SNFs(ORANGEGROVE REHABILITATION HOSPITAL, PAHRUMP HEALTH AND REHABILITATION CENTER, APPLE VALLEY POST-ACUTE REHAB, 'COLLEGE OAK NURSING &amp;  REHABILITATION CENTER', KEIRO NURSING HOME), SNF(13 more) at right side of the graph
4. Expand and Navigation options should be inactive for all individual nodes on the graph
5. Collapse option should be active for all nodes
6. Navigation option should be active for Hospital (13 more), SNF(13 more) with following sub-options
        6.1 Next Group and Last Group active
        6.2 Previous Group and First Group inactive
After step 11:
Graph should be refreshed and should display -
1. Individual Hospitals(SOUTHERN HILLS HOSPITAL AND MEDICAL CENTER, MERCY SAN JUAN MEDICAL CENTER,ST MARY'S MEDICAL CENTER, UC SAN DIEGO HEALTH HILLCREST - HILLCREST MED CTR, QUEEN OF THE VALLEY MEDICAL CENTER) on left hand side
2. Grouped Hospital(13 more) at left side of the graph 
3  Grouped SNF(18) at right side of the graph
4. Collapse and Navigation options should be inactive for SNF(18)
5. Collapse option should be active for left side nodes
6. Navigation option should be active for Hospital (13 more) with following sub-options
        6.1 Next Group and Last Group active
        6.2 Previous Group and First Group inactive                
After step 12:
Graph should be refreshed and should display -
1. Grouped Hospital(18 more) at left side of the graph 
2  Grouped SNF(18) at right side of the graph
3. Collapse and Navigation options should be inactive for all nodes
4. Expand option active for all nodes</t>
  </si>
  <si>
    <t>GI_6.9</t>
  </si>
  <si>
    <t>Verify Collapse and Expand functionality when includes 1 individual Hospital, 1 individual SNF, excludes location Nevada on default filter Market share graph</t>
  </si>
  <si>
    <t>1. Expand Entity filter:
        i.Includes 'BEVERLY HOSPITAL' Hospital
        ii.Includes 'SOCAL POST-ACUTE CARE' SNF and Apply filter
2.Expand Location filter:
        i.Excludes Nevada and Apply filter
3. Right click on 'SOCAL POST-ACUTE CARE' SNF and select  Collapse from context menu
4. Right click on 'BEVERLY HOSPITAL' Hospital and select Collapse from context menu
5. Right click on grouped SNF(1) and select Expand from context menu
6. Right click on grouped Hospital(1) and select Expand from context menu</t>
  </si>
  <si>
    <t xml:space="preserve">User should be able to view the graph as per TC_1.1
After Step 2
Graph should refresh and display -
1. BEVERLY HOSPITAL on left hand side
2. SOCAL POST-ACUTE CARE on right hand side
3. Expand inactive and Collaps option active for all the nodes
After Step 3
Graph should refresh and display -
1. BEVERLY HOSPITAL on left hand side
2. SNF(1) on right hand side
3. Expand inactive and Collaps option active for BEVERLY HOSPITAL nodes
4. Expand active and Collaps option inactive for SNF(1) nodes
After Step 4
Graph should refresh and display -
1. HOSPITAL(1) on left hand side
2. SNF(1) on right hand side
3. Expand active and Collaps option inactive for all the nodes
After Step 5
Graph should refresh and display -
1. HOSPITAL(1) on left hand side
2. SOCAL POST-ACUTE CARE on right hand side
After Step 6
Graph should refresh and display -
1. BEVERLY HOSPITAL on left hand side
2. SOCAL POST-ACUTE CARE on right hand side
</t>
  </si>
  <si>
    <t>GI_6.10</t>
  </si>
  <si>
    <t>Default Benchmark graph_no filters</t>
  </si>
  <si>
    <t xml:space="preserve">Verify that user is able to interact with benchmark graph when drawn with no filter </t>
  </si>
  <si>
    <t>1. Select dataset CA&amp;NV and apply
2. Set benchmark on</t>
  </si>
  <si>
    <t>System should display default Benchmark graph with following data:
  i. Grouped Home, SNF(18), HHA(8), LTCH(1) at left side
  ii.  Other Medical, Cardiology,  Orthopedics , Respiratory, Digestive, Service Lines (17 more) at right side</t>
  </si>
  <si>
    <t>GI_6.11</t>
  </si>
  <si>
    <t>Verify that user is able to interact with benchmark graph when drawn with no filter along with Expand and Collapse for each grouped higher level nodes (PAC and service lines)</t>
  </si>
  <si>
    <t>1. Toggle on the bechmark
2. Right click on  SNF (18) node and Select Expand from context menu
3. Right click on Other Medical and Select Expand from context menu
4. Right click on Episode -Sepsis and Select Expand from context menu
5. Right click on individual SNF-  UNIVERSITY PARK HEALTHCARE CENTER  and Select Collpapse from context menu
6. Right click on DRG - 871 - Septicemia or severe sepsis without mechanical ventilation 96+ hours with major complication or comorbidity  and Select collapse from context menu
7. Right click on Episode -Sepsis and Select collapse from context menu</t>
  </si>
  <si>
    <t>User should be able to view the graph as per TC_1.1
After step 2 user is able to view the context menu
Graph should be refreshed and should display - 
1. Individual SNF(ST MARY'S MEDICAL CENTER , QUEEN OF THE VALLEY MEDICAL CENTER,  SOUTHERN HILLS HOSPITAL AND MEDICAL CENTER,  PROVIDENCE HEALTH SYSTEM - SOUTHERN CALIFORNIA ,  SUTTER BAY HOSPITALS, Grouped SNF(13 more) at left side of the graph 
2. Orthopedics, Other Medical, Neurology, Other Surgical , Service Lines (5 more) at right side
3. Expand, Navigation context menu option should be inactive for individual SNF
4. Collapse, Navigation menu should be active grouped SNF(13 more)
5. Only Expand menu should be active for individual Service lines node
6. Both Expand and Collapse menu should be inactive for Grouped Service Lines(5 More) 
After step 3 user is able to view the context menu
Graph should be refreshed and should display - 
1. Individual SNF( KEIRO NURSING HOME ,  CENTRAL GARDENS  ,  PAHRUMP HEALTH AND REHABILITATION CENTER  ,  UNIVERSITY PARK HEALTHCARE CENTER) at left side of the graph 
2. Sepsis,  Urinary tract infection at right side
3. Expand, Navigation context menu option should be inactive for individual SNF
4 Collapse menu should be active for individual SNF nodes
5. Both Expand and collapse menu should be active for individual Episodes node
6. Navigation menu should be inactive for individual Episodes node
After step 4 user is able to view the context menu
Graph should be refreshed and should display - 
1. Individual SNF (CENTRAL GARDENS,  UNIVERSITY PARK HEALTHCARE CENTER) at left side of the graph 
2.  871 - Septicemia or severe sepsis without mechanical ventilation 96+ hours with major complication or comorbidity  ,  870 - Septicemia or severe sepsis with mechanical ventilation 96+ hours  at right side
3. Expand, Navigation context menu option should be inactive for all the nodes
4. Collapse menu should be active for all the nodes</t>
  </si>
  <si>
    <t>GI_6.12</t>
  </si>
  <si>
    <t>Verify that user is able to interact with benchmark graph when drawn with no filter along with Expand and Collapse for each higher level grouped nodes (Acute care and service lines)</t>
  </si>
  <si>
    <t>1. Toggle on the bechmark
2. Click on arrow given beside benchmark label and Expand Benchamrk panel, set Entity Type as 'Acute Care' and apply
3. Right click on  Hospital (261) node and Select Expand from context menu
4. Right click on Other Medical and Select Expand from context menu
5. Right click on Episode -Sepsis and Select Expand from context menu
6. Right click on individual Hospital-   MERCY SAN JUAN MEDICAL CENTER  and Select Collpapse from context menu
7. Right click on DRG - 871 - Septicemia or severe sepsis without mechanical ventilation 96+ hours with major complication or comorbidity  and Select collapse from context menu
8. Right click on Episode -Sepsis and Select collapse from context menu</t>
  </si>
  <si>
    <t>User should be able to view the graph as per TC_1.1
After Step 2
Graph should refresh and displat -
1. Hospital (261) on the left side
2. Other Medical, Cardiology, Orthopedics, Respiratory, Digestive and Service Lines(17 more) on the right hand side of the graph
3. Expand option is active and Collapse option is inactive for all the nodes except Service Line(17 more) node
4. Expand and Collapse should be inactive for Service Line(17 more) node
After Step 3
Graph should refresh and display -
1. CEDARS-SINAI MEDICAL CENTER, STANFORD HEALTH CARE, MERCY SAN JUAN MEDICAL CENTER, SANTA ROSA MEMORIAL HOSPITAL, SANTA BARBARA COTTAGE HOSPITAL and Hospital(256 more) on the left hand side of the graph
2. Other Medical, Cardiology, Orthopedics, Respiratory, Digestive and Service Lines(17 more) on the right hand side of the graph
3. Expand option is inactive and Collapse option is active for all the nodes on the left hand side of the graph
4. Expand and Collapse both inactive for Service Line(17 more) node
After Step 4
Graph should refresh and display-
1.  CEDARS-SINAI MEDICAL CENTER, CENTINELA HOSPITAL MEDICAL CENTER, MERCY MEDICAL CENTER, STANFORD HEALTH CARE - VALLEYCARE, SANTA BARBARA COTTAGE HOSPITAL and Hospital(96 more) on the left hand side of the graph
2.  Sepsis, Urinary tract infection, Renal failure, Diabetes, Red blood cell disorders and Clinical Episods(13 more) on the right hand side of the graph
3. Expand and Collapse both active for individual clinical episode nodes on right hand side
4. Expand is inactive and Collapse is active for Clinical Episods(13 more) node
After Step 5
Graph should refresh and display -
1.  CEDARS-SINAI MEDICAL CENTER,  MERCY SAN JUAN MEDICAL CENTER, TRI-CITY MEDICAL CENTER, MARIAN REGIONAL MEDICAL CENTER, REGIONAL MEDICAL CENTER OF SAN JOSE and Hospital (46 more) on left hand side of the graph
2.  3 DRGs (871 - Septicemia or severe sepsis without mechanical ventilation 96+ hours with major complication or comorbidity,  872 - Septicemia or severe sepsis without mechanical ventilation 96+ hours without major complication or comorbidity, 870 - Septicemia or severe sepsis with mechanical ventilation 96+ hours) on the right hand side of the graph
3. Expand is inactive and Collapse is active for all the nodes
After Step 6
Graph should refresh and display -
1. Hospital (51) on left hand side of the graph
2. 3 DRGs (871 - Septicemia or severe sepsis without mechanical ventilation 96+ hours with major complication or comorbidity,  872 - Septicemia or severe sepsis without mechanical ventilation 96+ hours without major complication or comorbidity, 870 - Septicemia or severe sepsis with mechanical ventilation 96+ hours) on the right hand side of the graph
3. Expand is inactive and Collapse is active for all the right hand side nodes
4. Expand is active and Collapse is inactive for Hospital (51) node
After Step 7
Graph should refresh and display - 
1. Hospital (51) on left hand side of the graph
2. Sepsis
After Step 8
User should be able to view the graph as per Hospital(51) on left, Other medical on right side.</t>
  </si>
  <si>
    <t>GI_6.13</t>
  </si>
  <si>
    <t>Verify that user is able to interact with benchmark graph when drawn with no filter along with Expand,Collapse and Navigation for each grouped higher level node when Entity Type set to Post Acute Care</t>
  </si>
  <si>
    <t>1. Toggle on the bechmark
2. Right click on Cardiology and Select Expand from context menu
3. Right click on grouped Clinical Episodes (10 more) and select Navigation-&gt;Next Group from context menu
4. Right click on grouped Clinical Episodes (5 more) and select Navigation-&gt;Previous Group from context menu 
5. Right click on grouped Clinical Episodes (10 more) and select Navigation-&gt;Last Group from context menu
6. Right click on grouped Clinical Episodes (10 more) from top right corner and select Navigation-&gt;First Group from context menu
7. Right click on Episode - Congestive heart failure  and Expand from context menu
8. Right click on grouped HHA node and Select Expand from the context menu
9. Right click on DRG-292 - Heart failure and shock with complication or comorbidity node and Select Collapse from the context menu
10. Right click on Episode - Congestive heart failure and Select Collapse from the context menu
11. Right click on individual HHA - SAN LORENZO HOME HEALTH and Select Collapse from the context menu</t>
  </si>
  <si>
    <t>User should be able to view the graph as per TC_1.1
After Step 1
Graph should refresh and displat -
1. Home, SNF(18), HHA(8), LTCH(1) on the left side
2. Other Medical, Cardiology, Orthopedics, Respiratory, Digestive, Service Lines (17 more) on the right hand side of the graph
3. Navigation option should be inactive for all the nodes except Service Line(17 more)
4. Navigation option should be active for Service Line(17 more) with following sub-options
        4.1 Next Group and Last Group active
        4.2 Previous Group and First Group inactive
After Step 2
Graph should refreshed and display -
1. Home, SNF(2), HHA(4), LTCH(1) on the left side
2. Congestive heart failure, Acute myocardial infarction, Cardiac arrhythmia, Percutaneous coronary intervention, OTHER CIRCULATORY SYSTEM DIAGNOSES and Clinical Episod (10 more) on the right hand side of the graph
3. Expand should be active for all nodes except Home,  Clinical Episodes (10 more) 
4. Collpase should be active for all individual nodes from right side graph whereas it should be inactive for all nodes from left side of the graph
After Step 3
Graph should refreshed and display -
1. Home, SNF(2), HHA(4), LTCH(1) on the left side
2. Clinical Episodes (5 more), Chest pain, Syncope and collapse, Pacemaker, CIRCULATORY DISORDERS EXCEPT AMI. W CARD CATH, PULMONARY EMBOLISM, Clinical Episodes (5 more) nodes on the right hand side of the graph
3. Expand and Collaps should be active for all the individual Clinical Episodes
4. Expand inactive and Collaps option active for both Clinical Episod (5 more) node 
5. Navigation option should be inactive for all nodes except both Clinical Episod (5 more)
6. Navigation option should be active for both Clinical Episod (5 more) with following sub-options
        6.1 Next Group and Last Group active
        6.2 Previous Group and First Group active
After Step 4
Graph should refreshed and display -
1. Home, SNF(2), HHA(4), LTCH(1) on the left side
2. Congestive heart failure, Acute myocardial infarction, Cardiac arrhythmia, Percutaneous coronary intervention, OTHER CIRCULATORY SYSTEM DIAGNOSES and Clinical Episod (10 more) on the right hand side of the graph
3. Expand should be active for all nodes except Home,  Clinical Episodes (10 more) 
4. Collpase should be active for all nodes from right side graph whereas it should be inactive for all nodes from left side of the graph
5. Navigation should be only active for  Clinical Episodes (10 more) 
        5.1  Next Group and Last Group should be active
        5.2  Previous and First Group should be inactive 
After Step 5
Graph should refresh and displat -
1. Home, SNF(2), HHA(4), LTCH(1) on the left side
2. Clinical Episod (10 more), Atherosclerosis, Pacemaker Device replacement or revision, ACUTE MYOCARDIAL INFARCTION. EXPIRED, PULMONARY EMBOLISM W/O MCC, ANGINA PECTORIS (in order top to bottom) on the right hand side of the graph
3. Expand should be active for all nodes except Home,  Clinical Episodes (10 more) 
4. Collpase should be active for all nodes from right side graph whereas it should be inactive for all nodes from left side of the graph
5. Navigation option should be active for Service Line(17 more) with following sub-options
        5.1 Next Group and Last Group inactive
        5.2 Previous Group and First Group active
After Step 6
Graph should refresh and displat -
1. Home, SNF(2), HHA(4), LTCH(1) on the left side
2. Congestive heart failure, Acute myocardial infarction, Cardiac arrhythmia, Percutaneous coronary intervention, OTHER CIRCULATORY SYSTEM DIAGNOSES and Clinical Episod (10 more) on the right hand side of the graph
After Step 7
Graph should refresh and displat - 
1. Home and HHA(1) on the left side
2. 291 - Heart failure and shock with major complication or comorbidity, 292 - Heart failure and shock with complication or comorbidity, 293 - Heart failure and shock without complication or comorbidity or major complication or comorbidity individual DRGs on the right hand side
3. Navigation option should be inactive for all the nodes
4. Expand inactive and collaps option active for individual DRGs
5. Expand should be active and collapse should be inactive for HHA(1)
6. Expand and Collapse should be inactive for Home node
7. Navigation should be inactive for all the nodes from both side of the graph
After Step 8
Graph should refresh and display - 
1. TORRANCE MEMORIAL HOME HEALTH on left hand side and DRG, 292 - Heart failure and shock with complication or comorbidity on right hand side of the graph
2. Expand option, Navigation option is inactive and collaps option is active for all the nodes
After Step 9
Graph should refresh and display - 
1. CENTRAL COAST VNA &amp; HOSPICE, INC, CAPITAL HOME HEALTH AGENCY INC, EXCELLENCE HOME HEALTH CARE AGENCY INC, TORRANCE MEMORIAL HOME HEALTH on the left hand side of the graph
2. Congestive heart failure, Cardiac arrhythmia, OTHER CIRCULATORY SYSTEM DIAGNOSES, Acute myocardial infarction on the irght hand side of the graph
3. Navigation option inactive for all the nodes
4. Expand and Collaps options active for all the right hand side node
After Step 10
Graph should refresh and display - 
1. CENTRAL COAST VNA &amp; HOSPICE, INC, ACCREDITED HOME HEALTH SERVICES, SAN LORENZO HOME HEALTH, TORRANCE MEMORIAL HOME HEALTH, EXCELLENCE HOME HEALTH CARE AGENCY INC, HHA (3 more) on the left hand side
2. Cardiology, Other Medical, Orthopedics, Neurology on right hand side
3. Navigation option is inactive for all the nodes except grouped HHA(3 more) with following sub-options
        3.1 Next Group and Last Group active
        3.2 Previous Group and First Group active
After Step 11
User should be able to view the graph as per the result after step 1</t>
  </si>
  <si>
    <t>Wrong expected results</t>
  </si>
  <si>
    <t>GI_6.14</t>
  </si>
  <si>
    <t>Verify that user is able to interact with benchmark graph with Expand, Collapse and Navigation when entity type set as Acute Care when no filters are applied</t>
  </si>
  <si>
    <t>1. Toggle on the bechmark
2. Click on arrow given beside benchmark label and Expand Benchamrk panel, set Entity Type as 'Acute Care' and apply
3. Right click on Hospital (261) node and Select Expand from context menu
4. Right click on grouped  Service Lines (17 more) and select Navigation-&gt;Next Group from context menu
5. Right click on grouped  Service Lines (12 more) and select Navigation-&gt;Previous Group from context menu 
5. Right click on grouped  Service Lines (17 more)  and select Navigation-&gt;Last Group from context menu
6. Right click on grouped  Service Lines (17 more) from top right corner and select Navigation-&gt;First Group from context menu
7. Right click on grouped  Hospital (256 more) and select Navigation-&gt;Next Group from context menu
8. Right click on grouped  Hospital (251 more) and select Navigation-&gt;Previous Group from context menu 
9. Right click on grouped  Hospital (256 more) and select Navigation-&gt;Last Group from context menu
10. Right click on grouped Hospital (256 more)  from top right corner and select Navigation-&gt;First Group from context menu
11. Right click on Service Line -Other Medical and Expand from context menu
12. Right click on grouped Clinical Episodes (13 more) and select Navigation-&gt;Next Group from context menu
13. Right click on grouped Clinical Episodes (8 more) and select Navigation-&gt;Previous Group from context menu 
14. Right click on grouped Clinical Episodes (13 more)  and select Navigation-&gt;Last Group from context menu
15. Right click on grouped  Clinical Episodes (13 more)  from top right corner and select Navigation-&gt;First Group from context menu
16. Right click on Episode-  Urinary tract infection node and Select Expand from the context menu
17. Right click on DRG- 690 - Kidney and urinary tract infections without major complication or comorbidity  and Select  Collapse from context menu
18. Right click on Episode - Urinary tract infection and Select Collapse from the context menu
19. Right click on individual any Hospital and Select Collapse from the context menu</t>
  </si>
  <si>
    <r>
      <rPr>
        <rFont val="Calibri"/>
        <color rgb="FF000000"/>
        <sz val="10.0"/>
      </rPr>
      <t xml:space="preserve">User should be able to view the graph as per TC_1.1
After step 4
Graph should refresh and display.
1) Service Line(5 more), Psychiatric, Neurology, Surgery, Cardiovascular, Neurosurgery and Service Line(12 more) on the right side.
2) Collapse is inactive for all the nodes on right side.
3) Expand is active for all individual Service line nodes. 
4) Expand and Collapse is inactive and Navigation is active for both grouped Service lines.
After step 5
User should be able to see the graph as after step 3 .
After step 6
Graph should refresh and display.
1) Service Line(17 more), Wound care, Ear Nose and Throat, Transplant, Dentistry and Podiatry on the right side.
After step 7
User should be able to see the graph as after step 3.
After step 8
Graph should refresh and display
1) Hospital(5 more), Community Regional Medical Center, Renown Regional Medical Center, Grossmont Hopsital, Dominican Hospital, Fountain Valley Regional &amp; Medical Center, Hospital(251 more) on the left side.
2) Collapse is active and Expand is inactive for all the nodes on left side.
3) Navigation is active for both grouped hospitals.
After step 9
User should be able to see the graph as after step 3 .
After step 10
Graph should refresh and display.
1) Hospital(256 more), Sutter Bay Hospital, Saint Francis Memorial Hospital, Aurora Las Encinas LLC, Port City Operation Company LLC, St.Elizabeth Comunity Hospital on the left side.
After step 11
User should be able to see the graph as after step 3 .
After step 12
Graph should refresh and display.
1) Sepsis, Urinary Tract Infection, Renal Failure, Diabetes, Red Blood Cell Disorders, Clinical Episodes(13 more) on the right side.
2) CEDARS-SINAI MEDICAL CENTER, CENTINELA HOSPITAL MEDICAL CENTER, MERCY MEDICAL CENTER, MERCY SAN JUAN MEDICAL CENTER, SANTA BARBARA COTTAGE HOSPITAL, Hospital (96 more) on the left side.
3) Collapse is active for all the nodes on right and Expand is active for all individual Clinical Episodes.
4) Navigation and collapse is active for Grouped Clinical Episode.
After step 13
Graph should refresh and display.
1) Clinical Episodes(5 more), Cellulitis, Poisoning &amp; Toxic Effects of Drugs, Infections &amp; Parasitic Diseases W.O.R. Procedure, Complications of Treatment, Other Musculoskeletal Sys &amp; Connective Tissue Diagnoses, Clinical Episodes(8 more) on the right side.
After step 14
User should be able to see the graph as after step 12.
After step 15
Graph should refresh and display.
1) Clinical Episodes(13 more), Coagulation Disorders, Endocrine Disorders, Reticuloendothelial &amp; Immunity Disorders, Major Hematol/Immun Diag Exc Sickle Cell Crisis &amp; Coagul, Other Infections &amp; Parasitic Diseases Diagnoses on the right side.
After step 16
User should be able to see the graph as after step 12.
After step 17
Graph should refresh and display.
1)  690 - Kidney and Urinary Tract Infections without Major Complication or Comorbidity and 689 - Kidney and Urinary Tract Infections with Major Complication or Comorbidity on the right side.
2) MERCY MEDICAL CENTER, HUNTINGTON MEMORIAL HOSPITAL, LOMA LINDA UNIVERSITY MEDICAL CENTER, PALOMAR HEALTH DOWNTOWN CAMPUS, OLYMPIA MEDICAL CENTER, Hospital (13 more) on the left side.
3) Expand is inactive and Collapse is active on all the nodes on graph.
4) Navigation is active on Grouped Hospital node on left side.
After step 18
User should be able to see </t>
    </r>
    <r>
      <rPr>
        <rFont val="Calibri"/>
        <b/>
        <color rgb="FF000000"/>
        <sz val="10.0"/>
      </rPr>
      <t>individual hospitals</t>
    </r>
    <r>
      <rPr>
        <rFont val="Calibri"/>
        <color rgb="FF000000"/>
        <sz val="10.0"/>
      </rPr>
      <t xml:space="preserve"> on left side and </t>
    </r>
    <r>
      <rPr>
        <rFont val="Calibri"/>
        <b/>
        <color rgb="FF000000"/>
        <sz val="10.0"/>
      </rPr>
      <t>Urinary tract infection</t>
    </r>
    <r>
      <rPr>
        <rFont val="Calibri"/>
        <color rgb="FF000000"/>
        <sz val="10.0"/>
      </rPr>
      <t xml:space="preserve"> episode on th right side.
After step 19
User should be able to see </t>
    </r>
    <r>
      <rPr>
        <rFont val="Calibri"/>
        <b/>
        <color rgb="FF000000"/>
        <sz val="10.0"/>
      </rPr>
      <t>individual hospitals</t>
    </r>
    <r>
      <rPr>
        <rFont val="Calibri"/>
        <color rgb="FF000000"/>
        <sz val="10.0"/>
      </rPr>
      <t xml:space="preserve"> on left side and </t>
    </r>
    <r>
      <rPr>
        <rFont val="Calibri"/>
        <b/>
        <color rgb="FF000000"/>
        <sz val="10.0"/>
      </rPr>
      <t>Other medical</t>
    </r>
    <r>
      <rPr>
        <rFont val="Calibri"/>
        <color rgb="FF000000"/>
        <sz val="10.0"/>
      </rPr>
      <t xml:space="preserve"> service line on th right side.
After step 20
User should be able to see </t>
    </r>
    <r>
      <rPr>
        <rFont val="Calibri"/>
        <b/>
        <color rgb="FF000000"/>
        <sz val="10.0"/>
      </rPr>
      <t>Hospital (101)</t>
    </r>
    <r>
      <rPr>
        <rFont val="Calibri"/>
        <color rgb="FF000000"/>
        <sz val="10.0"/>
      </rPr>
      <t xml:space="preserve"> on left and </t>
    </r>
    <r>
      <rPr>
        <rFont val="Calibri"/>
        <b/>
        <color rgb="FF000000"/>
        <sz val="10.0"/>
      </rPr>
      <t>Othre medical</t>
    </r>
    <r>
      <rPr>
        <rFont val="Calibri"/>
        <color rgb="FF000000"/>
        <sz val="10.0"/>
      </rPr>
      <t xml:space="preserve"> on the right.</t>
    </r>
  </si>
  <si>
    <t>GI_6.15</t>
  </si>
  <si>
    <t>Benchmark Graph_with filters</t>
  </si>
  <si>
    <t>Verify that user navigate the multilayer benchmark graph with Expand, Collapse menu and get back to default filter view using 'Back To Main View' when includes 2 service lines, 2 Episodes, 2 DRGs, grouped SNF, 2 individual SNFs, Home and excludes grouped LTCH, 1 individual SNF</t>
  </si>
  <si>
    <t>1. Toggle on the bechmark
2.From service line filter Include, 
    i. Includes 2 service lines- Cardiology &amp; Other medical. 
    ii. Include 2 Episodes- Major joint replacement of the lower extremity, Medical non-infectious orthopedic(From service line Orthopadic)
    iii. Include 2 DRGs- 193 and 194
3. From Entity Filter Include,
    i. Include grouped SNF and 2 individual SNF-HEALTH CARE CTR AT THE FORUM AT RANCHO SAN ANTONIO,  KEIRO NURSING HOME  
    ii. Include Home
4. From Entity Filter Excluded,
    i. Grouped LTCH
    ii. 1 Individual SNF- GOLDEN LIVING CENTER - HILLCREST
5. Right click on grouped DRG and Select Expand from the context menu
6. Right click on DRG- 194 and Select Collapse from context menu
7. Right click on Episode-  Simple pneumonia and respiratory infections  and Select Collapse from context menu
8. Right click on Service line-Respiratory and Select Expand from context menu
9. Right click on Episode- Simple pneumonia and respiratory infections  and Select Expand from context menu
10. Right click on DRG-193  and Select 'Back To Main View' from context menu</t>
  </si>
  <si>
    <t>User should be able to view the graph as per TC_1.1
After Step 4
Graph should refresh and display -
1. Home and SNF(6) on left hand side of the graph
2. Service Lines(2), Clinical Episodes(2), DRGs(2) on the right hand side
3. Expand and Collaps are inactive for Home node
4. Expand active and Collaps inactive for Service Lines(2) and SNF(6) node
5. Expand and Collaps both are active for Clinical Episodes(2) and DRGs(2) nodes
5. Context menu does not show Back To Main View option
After Step 5
Graph should refresh and display -
1. Home on left hand side
2. 194 - Simple pneumonia and pleurisy with complication or comorbidity and 193 - Simple pneumonia and pleurisy with major complication or comorbidity on right hand side
3. Expand inactive and Collaps active for all the nodes on right hand side
After Step 6
Graph should refresh and display -
1. Home on left hand side
2. Simple pneumonia and respiratory infections on right hand side
After Step 7
Graph should refresh and display -
1. Home on left hand side
2. Respiratory on the right hand side
After Step 8
Graph should refresh and display -
1. Home on left hand side
2. Simple pneumonia and respiratory infections on right hand side
After Step 9
Graph should refresh and display -
1. Home on left hand side
2. 194 - Simple pneumonia and pleurisy with complication or comorbidity and 193 - Simple pneumonia and pleurisy with major complication or comorbidity on right hand side
After Step 10
Graph should refresh and display -
1. Home and SNF(6) on left hand side of the graph
2. Service Lines(2), Clinical Episodes(2), DRGs(2) on the right hand side</t>
  </si>
  <si>
    <t>GI_6.16</t>
  </si>
  <si>
    <t>Verify that user navigate the multilayer benchmark graph with Expand, Collapse menu and get back to default filter view using 'Back To Main View' when excludes Location(state,FIPS), 2 DRGs, grouped SNF and include 4Episodes, 4 DRGs</t>
  </si>
  <si>
    <t>1. Toggle on the bechmark
2. From Location filter, Exclude state-'Nevada' and exclude 1 FIPS from state 'California':
    i. 06001 - Alameda (CA)
3. From Entity filter, Exclude grouped SNF tag
4. A. From Service Line filter, Include 4 Episode and 4 DRGs:
    i. Sepsis (From Other Medical)
    ii. Congestive heart failure  (From Other Medical)
    iii. Urinary tract infection  (From Cardiology)
    iv. Acute myocardial infarction  (From Cardiology)
    v. 470 -  (From Orthopedics)
    vi. 469 - (From Orthopedics)
    vii. 391 - (From Digestive)
    viii. 392 - (From Digestive)
    A. From Service Line filter, Exclude 2 DRGs:
    i. DRG-870 (From Other Medical)
    i. DRG-872 (From Other Medical)
5. Right click on grouped HHA(4) and Select Expand menu from context menu
6. Right click on DRG-470 and Select Collapse menu from context menu
7. Right click on Episodes- Major joint replacement of the lower extremity and Select collapse from context menu
8. Right click on individual HHA and select Collpase from context menu
9. Right click on grouped HHA(1) node and select 'Back To Main View' from context menu</t>
  </si>
  <si>
    <t xml:space="preserve">User should be able to view the graph as per TC_1.1
After step 4:
Graph should be refreshed and should display - 
1. Home node, grouped HHA(4) on left side of the graph
2. Grouped Clinical Episodes (4)  and grouped DRGs (4) on right side of the graph
3. Expand should be active for Grouped HHA(4), grouped Clinical Episodes (4) and grouped DRGs (4) except Home node
4. Collapse context menu option should be inactive for all node
5. Navigation context menu option should be inactive for all node
After step 5:
Graph should be refreshed and should display - 
1. 4 Individual HHAs- MARSHALL HOME CARE ,  SAN LORENZO HOME HEALTH ,  CENTRAL COAST VNA &amp; HOSPICE, INC  , TORRANCE MEMORIAL HOME HEALTH  on left side of the graph
2. Grouped Clinical Episodes (3) and DRGs-470 on right side of the graph
3. Expand should be inactive  and collpase should be active for individual HHA nodes and DRG- 470
4. Expand should be active and Collapse should be inactive for grouped Clinical Episode (3)
5. Navigation menu should be inactive for all the nodes
After step 6:
Graph should be refreshed and should display - 
1. 1 Individual HHAs-  MARSHALL HOME CARE on left side of the graph
2.  Clinical Episodes- Major joint replacement of the lower extremity on right side of the graph
3. Expand should be only active for Episodes- Major joint replacement of the lower extremity
4. Collapse should be active for both the node
5. Navigation menu should be inactive for all the nodes
After step 7:
Graph should be refreshed and should display - 
1. 1 Individual HHA-  MARSHALL HOME CARE on left side of the graph
2.  Service Line- Orthopedics on right side of the graph
3. Expand should be only active for Service Line- Orthopedics
4. Collapse should be only active for Individual HHA-  MARSHALL HOME CARE
5. Navigation menu should be inactive for all the nodes
After step 8:
Graph should be refreshed and should display - 
1. Grouped HHA(1) on left side of the graph
2.  Service Line- Orthopedics on right side of the graph
3. Expand should be active for both the nodes
4. Collapse should be inactive for both the nodes
5. Navigation menu should be inactive for all the nodes
After step 9:
Graph should be refreshed and view the graph as per after step 4. </t>
  </si>
  <si>
    <t>GI_6.17</t>
  </si>
  <si>
    <t xml:space="preserve">Verify Expand, Collapse and Navigation functionality when includes 9 clinical episodes from different service line on default Benchmark graph </t>
  </si>
  <si>
    <t xml:space="preserve">1. Toggle on the bechmark
2. Expand service line filter: 
    i. Includes 3 Episodes- Sepsis, Urinary tract infection &amp; Renal failure(From Other Medical service line)
    ii. Includes 3 Episodes- Congestive heart failure, Acute myocardial infarction &amp; Cardiac arrhythmia(From Cardiology service line)
    iii. Includes 2 Episodes- Stroke &amp; OTHER DISORDERS OF NERVOUS SYSTEM (From Neurology service line)
3. Right click on 'Sepsis'(CE) and select Expand from the context menu
4. Right click on grouped SNF(2) and select Expand from the context menu
5. Right click on 'CENTRAL GARDENS' and select Collapse from the context menu
6. Right click on '871' and select Collapse from the context menu
7. Right click on 'Sepsis' and select Collapse from the context menu
8. Right click on 'Other Medical' and select Back To Main View from the context menu
9. Right click on Clinical Episodes (3 more) and select Navigation-&gt;Next Group from context menu 
10. Right click on Clinical Episodes (3 more) and select Navigation-&gt;Previous Group from context menu </t>
  </si>
  <si>
    <t>After Step 1
Graph should refresh and displat -
1. Home, SNF(18), HHA(8), LTCH(1) on the left side
2. Other Medical, Cardiology, Orthopedics, Respiratory, Digestive, Service Lines (17 more) on the right hand side of the graph
3. Navigation option should be inactive for all the nodes except Service Line(17 more)
4. Navigation option should be active for Service Line(17 more) with following sub-options
        4.1 Next Group and Last Group active
        4.2 Previous Group and First Group inactive
5. Expand and Collapse option should be inactive for Home and Service Line(17 more)
6. Expand option should be active for SNF(18), HHA(8), LTCH(1),Other Medical, Cardiology, Orthopedics, Respiratory, Digestive 
7. Collapse option should be inactive for SNF(18), HHA(8), LTCH(1),Other Medical, Cardiology, Orthopedics, Respiratory, Digestive 
After Step 2
Graph should refresh and displat -
1. Home, SNF(6), HHA(5) on the left side
2. Sepsis, Congestive heart failure, Stroke,  Urinary tract infection, Renal failure and Clinical Episodes (3 more) on the right hand side of the graph
3. Expand and Collapse options should be inactive for Home and Clinical Episodes (3 more)
4. Expand option should be active and Collapse should be inactive for SNF(6), HHA(5)
5. Expand and collapse option should be active for Sepsis, Congestive heart failure, Stroke,  Urinary tract infection, Renal failure
6. Navigation option should be active for Clinical Episodes (3 more) with following sub-options
        6.1 Next Group and Last Group active
    6.2 Previous Group and First Group inactive
After Step 3
Graph should refresh and displat -
1. Home, SNF(2) on the left side
2. DRGs- 871, 872, 870 node on the right hand side of the graph
3. Navigation option should be inactive for all nodes
4. Expand and Collaps should be inactive for Home node
5. Expand should be active and Collapse should be inactive for SNF(2)
6. Collapse should be active for all DRGs which are present on the graph
After Step 4
Graph should refresh and displat -
1. Two individual SNFs(CENTRAL GARDENS, UNIVERSITY PARK HEALTHCARE CENTER) on the left side
2. Two individual DRGs(871, 870) on the right hand side of the graph
3. Expand and Naviagtion option should be inactive for all nodes
3. Collapse option should be active for all nodes
After Step 5
Graph should refresh and displat -
1. SNF(2) on the left side
2. Two individual DRGs(871, 870) on the right hand side of the graph
3. Naviagtion should be inactive for all nodes
4. Collapse should be active and Expand should be inactive for all DRGs
5. Expand should be active and Collapse should be inactive for SNF(2)
After Step 6
Graph should refresh and displat -
1. SNF(2) on the left side
2. Sepsis on the right hand side of the graph
3. Naviagtion should be inactive for all nodes
4. Collapse and Expand should be active for Sepsis
5. Expand should be active and Collapse should be inactive for SNF(2)
After Step 7
Graph should refresh and displat - 
1. SNF(4) on the left side
2. Other Medical on the right hand side of the graph
3. Naviagtion and Collapse should be inactive for all nodes
4. Expand should be active for all nodes
After Step 8
Graph should refresh and display - 
1. Home, SNF(6), HHA(5) on the left side
2. Sepsis, Congestive heart failure, Stroke,  Urinary tract infection, Renal failure and Clinical Episodes (3 more) on the right hand side of the graph
3. Expand and Collapse options should be inactive for Home and Clinical Episodes (3 more)
4. Expand option should be active and Collapse should be inactive for SNF(6), HHA(5)
5. Expand and collapse option should be active for Sepsis, Congestive heart failure, Stroke,  Urinary tract infection, Renal failure
6. Navigation option should be active for Clinical Episodes (3 more) with following sub-options
        6.1 Next Group and Last Group active
    6.2 Previous Group and First Group inactive
After Step 9
Graph should refresh and display - 
1. Home, SNF(6), HHA(5) on the left side
2. Clinical Episodes (3 more),Urinary tract infection, Renal failure, Acute myocardial infarction, Cardiac arrhythmia, OTHER DISORDERS OF NERVOUS SYSTEM on the irght hand side of the graph
3. Expand and Collapse options should be inactive for Home and Clinical Episodes (3 more)
4. Expand option should be active and Collapse should be inactive for SNF(6), HHA(5)
5. Expand and collapse option should be active for Renal failure, Stroke, Urinary tract infection, Congestive heart failure, Sepsis
6. Navigation option should be active for Clinical Episodes (3 more) with following sub-options
        6.1 Next Group and Last Group inactive
    6.2 Previous Group and First Group active
After Step 10
User should be able to view the graph as per the result after step 2</t>
  </si>
  <si>
    <t>GI_6.18</t>
  </si>
  <si>
    <t xml:space="preserve">Verify that user can navigate the benchmark graph with Expand, Collapse menu when only DRGs are included from different service lines and Home from entity filter </t>
  </si>
  <si>
    <t>1. Toggle on the bechmark
2. From Service Line Filter, include 9 DRGs from 4 different service lines
  i. 871 - (From Other Medical)
  ii. 872 -  (From Other Medical)
  iii. 870 -  (From Other Medical)
  iv. 470 -  (From Orthopedics)
  v. 469 - (From Orthopedics)
  vi. 193 - (From Respiratory)
  vii. 194 - (From Respiratory)
  viii. 293 - (From Cardiology)
  ix.  291 - (From Cardiology)
3. From Entity filter, include Home tag
4. Right click on  DRGs (4 more) and select Navigation-&gt;Next Group from context menu
5. Right click on DRGs (4 more) from top right corner and select Navigation-&gt;Previous Group from context menu 
6. Right click on DRGs (4 more) and select Navigation-&gt;Last Group from context menu
7. Right click on DRG-291 and Select Collapse from context menu
8. Right click on Episode - Congestive heart failure and select Collapse from context menu
9. Right click on Service Line-Cardiology and Select Expand from context menu
10. Right click on Episode - Congestive heart failure and Select Expand from context menu</t>
  </si>
  <si>
    <t>User should be able to view the graph as per TC_1.1
After step 3:
Graph should be refreshed and should display - 
1. Home node on left side of the graph
2. 5 Individual DRGs-871, 470, 291, 872, 194 and 1 grouped pagination DRGs (4 more)  on right side of the graph
3. Expand should be inactive for all the nodes
4. Collapse should be only active for individual DRGs-871, 470, 291, 872, 194
5. Navigation menu should be active for grouped pagination DRGs (4 more)
        5.1  Next Group and Last Group should be active
        5.2  Previous and First Group should be inactive 
After step 4:
Graph should be refreshed and should display - 
1. Home node on left side of the graph
2. 5 Individual DRGs- 194, 193, 870, 293, 469 and 1 grouped pagination DRGs (4 more) at the top right side of the graph
3. Expand should be inactive for all the nodes
4. Collapse should be only active for individual DRGs-193, 194, 870, 293, 469
5. Navigation menu should be active for grouped pagination DRGs (4 more)
        5.1  Next Group and Last Group should be inactive
        5.2   Previous and First Group should be active 
After step 5:
Graph should be refreshed and should display the view as per step 3
After step 6:
Graph should be refreshed and should display the view as per step 4
After step 7:
Graph should be refreshed and should display - 
1. Home node on left side of the graph
2. 1 Clinical Episode- Congestive heart failure on right side of the graph
3. Expand, collapse  should be active only for Clinical Episode- Congestive heart failure
4. Navigation context menu option should be inactive for both the nodes
After step 8:
Graph should be refreshed and should display - 
1. Home node on left side of the graph
2. 1 Service Line- Cardiology on right side of the graph
3. Expand should be active only for Service Line- Cardiology
4. Collapse and Navigation menu should be inactive for both the nodes
After step 9:
Graph should be refreshed and should display as per step 7
After step 10:
Graph should be refreshed and should display - 
1. Home node on left side of the graph
2. 2 DRGs-293, 291 on right side of the graph
3. Expand should be inactive for all the nodes
4. Collapse should be active for 2 DRG node 
5. Navigation context menu option should be inactive for all the nodes</t>
  </si>
  <si>
    <t>https://tangramcare.atlassian.net/browse/P2BN-2493</t>
  </si>
  <si>
    <t>GI_6.19</t>
  </si>
  <si>
    <t>Verify Expand, Collapse and Navigation functionality when includes 1 individual Service line, 1 individual Clinical Episodes, 1 individual DRGs, Home, 1 individual SNF,1 individual HHA for Benchmark graph</t>
  </si>
  <si>
    <t>1. Toggle on the bechmark
2. Expand service line filter: 
    i. Includes Other Medical service line
    ii. Includes 1 Episodes-  Congestive heart failure (From Cardiology service line)
	iii. Includes 1 DRGs- 470 (From Orthopedics (Service line)-&gt; Major joint replacement of the lower extremity(Clinical Episode))	iii. Includes 1 DRGs- 470 (From Orthopedics (Service line)-&gt; Major joint replacement of the lower extremity(Clinical Episode)) and Apply
3. Expand Entity filter: 
    i. Includes Home node
    ii. Includes individual SNF 'SOCAL POST-ACUTE CARE'
    iii. Includes individual HHA 'CENTRAL COAST VNA &amp; HOSPICE, INC' and Apply
4. Right click on 'Other Medical' and select Expand from the context menu
5. Right click on 'Clinical Episodes (13 more)' and select Navigation-&gt;Next Group from context menu 
6. Right click on 'Clinical Episodes (5 more)' and select Navigation-&gt;Previous Group from context menu 
7. Right click on 'Renal failure' and select Expand from the context menu
8. Right click on '682 - Renal failure with major complication or comorbidity' and select Collapse from the context menu
9. Right click on 'Renal failure' and select Collapse from the context menu</t>
  </si>
  <si>
    <t>User should be able to view the graph as per TC_1.1
After Step 1
Graph should refresh and displat -
1. Home, SNF(18), HHA(8), LTCH(1) on the left side
2. Other Medical, Cardiology, Orthopedics, Respiratory, Digestive, Service Lines (17 more) on the right hand side of the graph
3. Navigation option should be inactive for all the nodes except Service Line(17 more)
4. Navigation option should be active for Service Line(17 more) with following sub-options
        4.1 Next Group and Last Group active
        4.2 Previous Group and First Group inactive
5. Expand and Collapse option should be inactive for Home and Service Line(17 more)
6. Expand option should be active for SNF(18), HHA(8), LTCH(1),Other Medical, Cardiology, Orthopedics, Respiratory, Digestive 
7. Collapse option should be inactive for SNF(18), HHA(8), LTCH(1),Other Medical, Cardiology, Orthopedics, Respiratory, Digestive 
After Step 3
Graph should refresh and displat -
1. Home node on the left side
2. Other Medical, Congestive heart failure, 470 - Major joint replacement or reattachment of lower extremity without major complication or comorbidity on the right hand side of the graph
3. Naviagtion option should be inactive for all node
4. Expand and Collapse option should be inactive for Home node
5. Expand should be active and collapse should be inactive for Other Medical
6. Expand and Collapse should be active for Congestive heart failure
7. Collapse should be active and Expand should be inactive for DRGs-470
After Step 4
Graph should refresh and displat -
1. Home node on the left side
2. Sepsis, Urinary tract infection, Renal failureon, Red blood cell disorders, Diabetes, Clinical Episodes (13 more) the right hand side of the graph
3. Expand, Collapse, Navigation should be inactive for Home node
4. Expand should be inactive for Clinical Episodes (13 more)
5. Navigation option should be active for Clinical Episodes (13 more) with following sub-options
        5.1 Next Group and Last Group active
        5.2 Previous Group and First Group inactive
6. Collapse should be active for all clinical episodes including grouped clinical episodes(13 more)
After Step 5
Graph should refresh and displat -
1. Home node on the left side
2. Clinical Episodes (5 more), Cellulitis, POISONING &amp; TOXIC EFFECTS OF DRUGS, INFECTIOUS &amp; PARASITIC DISEASES W O.R. PROCEDURE, FEVER, OTHER MUSCULOSKELETAL SYS &amp; CONNECTIVE TISSUE DIAGNOSES, Clinical Episodes (8 more) the right hand side of the graph
3. Expand, Collapse, Navigation should be inactive for Home node
4. Expand should be inactive for Clinical Episodes (5 more),Clinical Episodes (8 more),
5. Navigation option should be active for Clinical Episodes (5 more), Clinical Episodes (8 more) with following sub-options
        5.1 Next Group, Last Group, First Group and Previous Group active
6. Collapse should be active for all clinical episodes including grouped clinical episodes
After Step 6
Graph should refresh and displat -
1. Home node on the left side
2. Sepsis, Urinary tract infection, Renal failureon, Red blood cell disorders, Diabetes, Clinical Episodes (13 more) the right hand side of the graph
3. Expand, Collapse, Navigation should be inactive for Home node
4. Expand should be inactive for Clinical Episodes (13 more)
5. Navigation option should be active for Clinical Episodes (13 more) with following sub-options
        5.1 Next Group and Last Group active
        5.2 Previous Group and First Group inactive
6. Collapse should be active for all clinical episodes including grouped clinical episodes(13 more)
After Step 7
Graph should refresh and displat -
1. Home node on the left side
2. DRGs-682, 683, 684 on the right hand side of the graph
3. Naviagtion and Expand options should be inactive for all nodes
4. Collapse option should be active for all DRGs excluding Home node
After Step 8
Graph should refresh and displat - 
1. Home node on the left side
2. Renal failure on the right hand side of the graph
3. Expand, Collapse and Naviagtion should be inactive for Home node
4. Expand and Collapse should be active for Renal failure
5. Navigation should be inactive for Renal failure
After Step 9
Graph should refresh and display - 
1. Home node on the left side
2. Other Medical on the right hand side of the graph
3. Expand, Collapse and Navigation options should be inactive for Home node
4. Expand should be active for Other Medical
5. Collapse and Navigation should be inactive for Other Medical</t>
  </si>
  <si>
    <t>GI_6.20</t>
  </si>
  <si>
    <t>Verify Expand and Collaps for benchmark graph when includes 2 FIPS, grouped SNF with 1 individual SNF, HHA, Home, 2 service line, 1 episode and excludes 13 episodes from one of included service line</t>
  </si>
  <si>
    <t>1. Toggle on the bechmark
2. Set aggregation level to "Data Set" from benchmark settings
3. From Location filter, expand state 'California' to FIPS, include and apply 
    i. 06001 - Alameda (CA)
    ii. 06003 - Alpine (CA)
4.From Entity filter, includes SNF tag, includes 1 individual SNF-CHAPARRAL HOUSE, exclude HHA tag, include HOME
5.From service line filter, includes 2 service lines-Orthopedics &amp; Other medical. 
 includes Episode- Sepsis (from  service line-Other Medical) and excludes all available episodes from Other medical except Sepsis (Urinary tract infection
Renal failure, Diabetes, Red blood cell disorders, POISONING &amp; TOXIC EFFECTS OF DRUGS, Cellulitis, INFECTIOUS &amp; PARASITIC DISEASES W O.R. PROCEDURE, FEVER, OTHER, MUSCULOSKELETAL SYS &amp; CONNECTIVE TISSUE DIAGNOSES, COMPLICATIONS OF TREATMENT, RETICULOENDOTHELIAL &amp; IMMUNITY DISORDERS, OTHER INFECTIOUS &amp; PARASITIC DISEASES,  , DIAGNOSES, MAJOR HEMATOL/IMMUN DIAG EXC SICKLE CELL CRISIS &amp; COAGUL, ENDOCRINE DISORDERS, OTITIS MEDIA &amp; URI, COAGULATION DISORDERS, HIV W MAJOR RELATED CONDITION) and apply
6.Save the current view 
7.Expand the gouped SNF from the graph
8.Expand the service line Orthopedics to episode level
9.Expand the Episode Hip and femur procedures except major joint to DRG level
10.Collapse the DRG node  to episode level from the graph
11.Collapse the Episode node to Service line level from the graph
12.Collapse the expanded SNF node from the graph
13.Click on SNF(1) node and select 'Back To Main View</t>
  </si>
  <si>
    <t xml:space="preserve">User should be able to view the graph as per TC_1.1
After step 6:
Graph should be refreshed and should display - 
1. Home node, grouped SNF(1) on left side of the graph
2. Orthopedics and Other Medical on right side of the graph
3. Expand context menu option should be active for grouped SNF(1), Orthopedics and Other  Medical on the graph
4. Collapse context menu option should be inactive for grouped SNF(1), Orthopedics and Other  Medical on the graph
5. Expand and Collapse context menu option should be inactive for Home node
6. Navigation context menu option should be inactive for all node
After step 7:
Graph should be refreshed and should display - 
1. CHAPARRAL HOUSE individual SNF at left side of the graph
2. Orthopedics service line at right side of the graph
3. Navigation context menu option should be inactive for all node
4. Expand context menu option should be inactive for CHAPARRAL HOUSE
5. Collapse context menu option should be active for CHAPARRAL HOUSE
6. Expand context menu option should be active for Orthopedics 
7. Collapse context menu option should be inactive for Orthopedics 
After step 8:
Graph should be refreshed and should display - 
1. CHAPARRAL HOUSE individual SNF at left side of the graph
2. Hip and femur procedures except major joint clinical episode at right side of the graph
3. Navigation context menu option should be inactive for all node
4. Expand context menu option should be inactive for CHAPARRAL HOUSE
5. Collapse context menu option should be active for CHAPARRAL HOUSE
6. Expand and Collapse context menu option should be active for Hip and femur procedures except major joint
After step 9:
Graph should be refreshed and should display - 
1. CHAPARRAL HOUSE individual SNF at left side of the graph
2. 480 - Hip and femur procedures except major joint with major complication or comorbidity at right side of the graph
3. Expand and Navigation context menu option should be inactive for all node
4. Collapse context menu option should be active for all node
After step 10:
Graph should be refreshed and should display - 
1. CHAPARRAL HOUSE individual SNF at left side of the graph
2. Hip and femur procedures except major joint clinical episode at right side of the graph
3. Navigation context menu option should be inactive for all node
4. Expand context menu option should be inactive for CHAPARRAL HOUSE
5. Collapse context menu option should be active for CHAPARRAL HOUSE
6. Expand and Collapse context menu option should be active for Hip and femur procedures except major joint
After step 11:
Graph should be refreshed and should display - 
1. CHAPARRAL HOUSE individual SNF at left side of the graph
2. Orthopedics service line at right side of the graph
3. Navigation context menu option should be inactive for all node
4. Expand context menu option should be inactive for CHAPARRAL HOUSE
5. Collapse context menu option should be active for CHAPARRAL HOUSE
6. Expand context menu option should be active for Orthopedics 
7. Collapse context menu option should be inactive for Orthopedics 
After step 12:
Graph should be refreshed and should display - 
1. Grouped SNF(1) on left side of the graph
2. Orthopedics on right side of the graph
3. Expand context menu option should be active for all node on the graph 
4. Collapse and Navigation context menu option should be inactive all node on the graph
After step 13:
Graph should be refreshed and should display (default filter view)- 
1. Home node, grouped SNF(1) on left side of the graph
2. Orthopedics and Other Medical on right side of the graph
3. Expand context menu option should be active for grouped SNF(1), Orthopedics and Other  Medical on the graph
4. Collapse context menu option should be inactive for grouped SNF(1), Orthopedics and Other  Medical on the graph
5. Expand and Collapse context menu option should be inactive for Home node
6. Navigation context menu option should be inactive for all node
</t>
  </si>
  <si>
    <t>After steps 6:
Home, CHAPARRAL HOUSE</t>
  </si>
  <si>
    <t xml:space="preserve">Change the SNF(1) to individual name CHAPARRAL HOUSE
https://tangramcare.atlassian.net/browse/P2BN-1446
</t>
  </si>
  <si>
    <t>GI_6.21</t>
  </si>
  <si>
    <t xml:space="preserve">Verify that user can navigate the benchmark graph with Expand, Collapse menu when included only Service lines  and grouped SNF from entity filter </t>
  </si>
  <si>
    <t xml:space="preserve">1. Toggle on the bechmark
2. From Service Line Filter, include8 service lines:
  i. Other Medical
  ii. Orthopedics
  iii. Cardiology
  iv. Respiratory
  v. Neurology
  vi. Neurosurgery
  vii. Cancer Care
  viii. Other Surgical
3. From Entity filter, include grouped SNF tag
4. Right click on SNF (10 more) and Select and select Navigation-&gt;Next Group from context menu
5. Right click on Service Lines (2 more) and select Navigation-&gt;Next Group from context menu
6. Right click on Service Lines (2 more) and select Navigation-&gt;Previous Group from context menu
7. Right click on SNF (5 more) and select Navigation-&gt;Last Group from context menu
</t>
  </si>
  <si>
    <t xml:space="preserve">User should be able to view the graph as per TC_1.1
After step 3:
Graph should be refreshed and should display - 
1. 5 individual SNFs( CENTRAL GARDENS,  WATSONVILLE POST ACUTE CENTER,   ENCINITAS NURSING AND REHABILITATION CENTER,  SOCAL POST-ACUTE CARE,  CHAPARRAL HOUSE ) and 1 grouped pagination node- SNF (10 more)  on left side of the graph
2. 5 Individual Service Lines- Other Medical,  Orthopedics,  Neurology,  Cardiology,  Neurosurgery and 1 grouped pagination  Service Lines (2 more) on right side of the graph
3. Expand should be active only for 5 Individual Service Lines- Other Medical,  Orthopedics,  Neurology,  Cardiology,  Neurosurgery
4. Collapse should be only active for all nodes from left side of the graph
5. Navigation menu should be active for grouped pagination SNF (10 more) and grouped pagination  Service Lines (2 more)
        5.1  Next Group and Last Group should be active
        5.2  Previous and First Group should be inactive  inactive for all the nodes
After step 4:
Graph should be refreshed and should display - 
1.  SNF (5 more) on the top, 5 individual SNFs (BAYSIDE CARE CENTER,  UNIVERSITY PARK HEALTHCARE CENTER,  COLLEGE OAK NURSING &amp;  REHABILITATION CENTER,  PAHRUMP HEALTH AND REHABILITATION CENTER ,  MADERA REHABILITATION &amp; NURSING CENTER ) and 1 grouped pagination node- SNF (5 more)  on left side of the graph
2. 5 Individual Service Lines- Other Medical,  Orthopedics,  Neurology,  Cardiology,  Neurosurgery and 1 grouped pagination  Service Lines (2 more) on right side of the graph
3. Expand should be active only for 5 Individual Service Lines- Other Medical,  Orthopedics,  Neurology,  Cardiology,  Neurosurgery
4. Collapse should be only active for all nodes from left side of the graph
5. A.Navigation menu should be active for grouped pagination Service Lines (2 more)
        5.1  Next Group and Last Group should be active
        5.2  Previous and First Group should be inactive
    B.Navigation menu should be active for grouped pagination SNF (5 more) 
        5.1  Next Group, Last Group, Previous and First Group should be active
After step 5:
Graph should be refreshed and should display - 
1.  SNF (5 more) on the top, 5 individual SNFs (BAYSIDE CARE CENTER,  UNIVERSITY PARK HEALTHCARE CENTER,  COLLEGE OAK NURSING &amp;  REHABILITATION CENTER,  PAHRUMP HEALTH AND REHABILITATION CENTER ,  MADERA REHABILITATION &amp; NURSING CENTER ) and 1 grouped pagination node- SNF (5 more)  on left side of the graph
2.  Service Lines (2 more)  on the top, 5 Individual Service Lines- Neurology,  Cardiology,  Neurosurgery, Other Surgical and Respiratory on right side of the graph
3. Expand should be active only 5 Individual Service Lines- Neurology,  Cardiology,  Neurosurgery, Other Surgical and Respiratory
4. Collapse should be only active for all nodes from left side of the graph
5. A.Navigation menu should be active for grouped pagination Service Lines (2 more)
        5.1  Next Group and Last Group should be inactive
        5.2  Previous and First Group should be active for all the nodes
    B.Navigation menu should be active for grouped pagination SNF (5 more) 
        5.1  Next Group, Last Group, Previous and First Group should be active
After step 6:
Graph should be generated as after step 4.
After step 7:
Graph should be refreshed and should display - 
1.   SNF (10 more) on the top, 5 individual SNFs ( EVERGREEN LAKEPORT HEALTHCARE , KEIRO NURSING HOME, VETERANS HOME OF CALIFORNIA - YOUNTVILLE -  SNF,  GOLDEN EMPIRE NURSING &amp; REHAB CENTER,  ORANGEGROVE REHABILITATION HOSPITAL) on left side of the graph
2.  5 Individual Service Lines- Other Medical,  Orthopedics,  Neurology,  Cardiology,  Neurosurgery and 1 grouped pagination  Service Lines (2 more) on right side of the graph
3. Expand should be active only 5 Individual Service Lines- Neurology,  Cardiology,  Neurosurgery, Other Surgical and Respiratory
4. Collapse should be only active for all nodes from left side of the graph
5. A.Navigation menu should be active for grouped pagination Service Lines (2 more)
        5.1  Next Group and Last Group should be active
        5.2  Previous and First Group should be inactive 
    B.Navigation menu should be active for grouped pagination SNF (10 more) 
        5.1  Next Group and Last Group should be inactive
        5.2  Previous and First Group should be active for all the nodes
</t>
  </si>
  <si>
    <t>GI_6.22</t>
  </si>
  <si>
    <t>Verify that user can navigate the benchmark graph with Expand, Collapse menu where grouped serviceline, episodes and DRGs and Hospital tag is included with excluding its child tags from entity filter</t>
  </si>
  <si>
    <t xml:space="preserve">1. Toggle on the bechmark
2.From service line filter Include, 
    i. Includes 2 service lines- Cardiology &amp; Other medical. 
    ii. Include 2 Episodes- Major joint replacement of the lower extremity, Medical non-infectious orthopedic(From service line Orthopedics)
    iii. Include 2 DRGs- 193 and 194
3. From Entity Filter, include Hospital tag , include 3 individual Hospital tag
    i. CEDARS-SINAI MEDICAL CENTER
   ii. STANFORD HEALTH CARE
    iii. MERCY SAN JUAN MEDICAL CENTER
Excluded 3 individual Hospital tag:
    i.SANTA ROSA MEMORIAL HOSPITAL
    ii.RENOWN REGIONAL MEDICAL CENTER
   iii.GROSSMONT HOSPITAL
   iv.HUNTINGTON MEMORIAL HOSPITAL
   v.MERCY MEDICAL CENTER
4. Right click on grouped Hospital (156 more) and select Collapse from Context menu
5. Right click on grouped DRG and select collapse from context menu
6. Right click on Episode- Simple pneumonia and respiratory infections and select Expand from context menu
7. Right click on Hospital(15) and select 'Back to Main View' from context menu
</t>
  </si>
  <si>
    <t xml:space="preserve">User should be able to view the graph as per TC_1.1
After step 3:
Graph should be refreshed and should display - 
1. 5 individual Hospitals(  CEDARS-SINAI MEDICAL CENTER,  GLENDALE MEM HOSPITAL &amp; HLTH CENTER,  SANTA BARBARA COTTAGE HOSPITAL,  MERCY SAN JUAN MEDICAL CENTER ,  DOMINICAN HOSPITAL ) and 1 grouped pagination node-  Hospital (156 more)  on left side of the graph
2. Grouped Service Line(2), Grouped Clinical Episode(2) and grouped DRGs(2) on right side of the graph
3. Expand should be active only for Grouped Service Line(2), Grouped Clinical Episode(2) and grouped DRGs(2)
4. Collapse should be only active for all nodes from left and right side of the graph except grouped Service line node
5. Navigation menu should be active for grouped pagination Hospital (156 more) node
        5.1  Next Group and Last Group should be active
        5.2  Previous and First Group should be inactive
After step 4:
Graph should be refreshed and should display - 
1. grouped Hospital (161)  on left side of the graph
2. Grouped Service Line(2), Grouped Clinical Episode(2) and grouped DRGs(2) on right side of the graph
3. Expand should be active for all nodes from both side of the graph
4. Collapse should be only active for Grouped Clinical Episode(2) and grouped DRGs(2)
5. Navigation menu should be inactive for all nodes from both side of the graph
After step 5:
Graph should be refreshed and should display - 
1. grouped Hospital (15)  on left side of the graph
2. 1 individual episode- Simple pneumonia and respiratory infections on right side of the graph
3. Expand should be active for nodes from both side of the graph
4. Collapse should be only active for episode- Simple pneumonia and respiratory infections
5. Navigation menu should be inactive for all nodes from both side of the graph
After step 6:
Graph should be refreshed and should display - 
1. grouped Hospital (26)  on left side of the graph
2. 2 individual DRGs- 194, 193 on right side of the graph
3. Expand should be active for only grouped Hospital(15) 
4. Collapse should be only active for DRGs- 194, 193
5. Navigation menu should be inactive for all nodes from both side of the graph
After step 7:
Graph should be refreshed and should display the view per step 3 
</t>
  </si>
  <si>
    <t>GI_6.23</t>
  </si>
  <si>
    <t>Context Menu_Back to filter view(Market share graph)</t>
  </si>
  <si>
    <t>Verify default filter view when user select 'back to the default filter' when includes individual SNF and user left the default filter view</t>
  </si>
  <si>
    <t xml:space="preserve">Dataset must be applied &amp; User must be at Market share graph view 
</t>
  </si>
  <si>
    <t>1. Create a view &amp; apply dataset CA&amp;NV
2. From entity filter, expand SNF, include &amp; apply 1 individual SNF- APPLE VALLEY POST ACUTE REHAB
3. On graph, right click on individual SNF node &amp; collapse the node to parent level
4. Once it takes user at parent grouped SNF, right click on node &amp; select Back To Filter View option
5. Observe the graph</t>
  </si>
  <si>
    <t>1.For step 1 to 3, graph should be between 1SNF-APPLE VALLEY POST ACUTE REHAB(Label name) on right side of the graph to its related grouped Hospital(1) (i.e SANTA ROSA MEMORIAL HOSPITAL) on left side of the graph
2.When right click on individual SNF node, in context menu options:
 -Expand should be grayed out
 -Collapse should be active
 -Back to filter view should not be display(user is in default filter view)
 -Pagination menu should be grayed out
 -Limit To This Node should be grayed out
3.After step 3, graph should be between grouped Hospital(1) and grouped SNF(1)
4.When right clicked on grouped SNF(1), the context menu should be:
 -Expand should be active
 -Collapse should be grayed out
 -Back to filter view should be active(user is not in default filter view)
 -Pagination menu should be grayed out
 -Limit To This Node should be grayed out
5.When clicked on 'Back To Filter View', it should take user at selected filter view and on graph, it should be display 1SNF-APPLE VALLEY POST ACUTE REHAB(Label name) on right to its related grouped Hospital(1) on left</t>
  </si>
  <si>
    <t>GI_6.24</t>
  </si>
  <si>
    <t xml:space="preserve">Context Menu_navigation </t>
  </si>
  <si>
    <t>Verify paggination for grouped SNF when includes SNF tag and user expand SNF on default filter view</t>
  </si>
  <si>
    <t xml:space="preserve">Dataset must be applied &amp; User must be at graph view 
</t>
  </si>
  <si>
    <t>1. Take a view &amp; apply dataset CA&amp;NV
2. From entity filter, select &amp; apply grouped SNF
3. Right click on grouped SNF node which is at right bottom corner
4. Click on Navigation menu &amp; select 'Next Group' option</t>
  </si>
  <si>
    <t>1. THe graph should be generated for Grouped Hospital (18) and individual 10 SNF plus 1 grouped SNF node (8)
2. for Last grouped node, in context menu, Expand option should be disable
3. The Collapse menu is active for lower layer node.
4. When right click on last grouped SNF (8) node, Navigation menu should get active (the navigation option should be active, only for same type of layer), it should show the following sub menus:
 -Next Group in black color text
 -Last Group in black color text
 -Previous Group is in gray and can't be clicked
 -First Group is in gray and can't be clicked
5. When clicked on 'Next Group', it should take user on next page:
-previously visible individual node should be grouped at upper right corner &amp; remaining 8 individual node should be displayed.</t>
  </si>
  <si>
    <t>GI_6.25</t>
  </si>
  <si>
    <t>Context Menu_Limit to this node</t>
  </si>
  <si>
    <t>Verify that 'Limit to this node' should be inactive when includes only 1 child tag</t>
  </si>
  <si>
    <t xml:space="preserve">Dataset must be applied &amp; User must be at market share graph view 
</t>
  </si>
  <si>
    <t xml:space="preserve">1. Take a view &amp; apply dataset CA&amp;NV
2. From entity filter, expand HHA tag &amp; include 1 individual HHA- CENTRAL COAST VNA &amp; HOSPIC 
3. Right click on grouped Hospital node, observe the context menu 'Limit to this node'
</t>
  </si>
  <si>
    <t>1. Should display the graph for SALINAS VALLEY MEMORIAL HOSPITAL on left side of graph
CENTRAL COAST VNA &amp; HOSPIC on right side of the graph
3. 'Limit to this node' menu for both Hospital &amp; HHA node should be inactive.</t>
  </si>
  <si>
    <t>GI_6.26</t>
  </si>
  <si>
    <t>User should be able to sees only the current selected node against the corresponding related connections</t>
  </si>
  <si>
    <t xml:space="preserve">1. Take a view &amp; apply dataset CA&amp;NV
2. From entity filter, select &amp; apply grouped SNF, grouped LTCH
3. Right click on grouped SNF node, expand the grouped SNF
4. Right click on individual SNF- APPLE VALLEY POST ACUTE REHAB &amp; click on Limit to this node option
</t>
  </si>
  <si>
    <t>1. Expanding SNF should expand the SNF only
2. The menu 'Limit to this node' should be active for individual SNF node
3. When hover over the 'Limit to this node', the option is highlighted in darker black
4. Once click on this menu, user should be able to see selected node individual SNF- APPLE VALLEY POST ACUTE REHAB on right side of the graph against Hospital- SANTA ROSA MEMORIAL HOSPITAL
5. When right click on grouped SNF which is at bottom right corner, the 'Limit to this node' should be inactive (as this grouped node is of same layer type).</t>
  </si>
  <si>
    <t>GI_6.27</t>
  </si>
  <si>
    <t xml:space="preserve">Verify that 'Limit To This Node' menu is disabled when user includes 1 service line &amp; entity type is 'Acute Care' </t>
  </si>
  <si>
    <t xml:space="preserve">Dataset must be applied &amp; User must be at benchmark graph view 
</t>
  </si>
  <si>
    <t>1. Take a view &amp; apply dataset CA&amp;NV
2. From service line filter, include service line -Neurology
3. In benchmark setting, entity type set to 'Acute Care'
4. On the graph, observe 'Limit to this node' menu for Hospital grouped node &amp; the for the service line-Neurology</t>
  </si>
  <si>
    <t>1. On graph, it will show relation for grouped Hospital(1) on left side and service line Neurology on the right side of the graph.
2. Context menu 'Limit to this node' should be inactive for both grouped Hospital node &amp; service line node</t>
  </si>
  <si>
    <t>GI_6.28</t>
  </si>
  <si>
    <t xml:space="preserve">User should be able to see the active 'Limit To This Node' menu for Episode nodes after expanding included service line </t>
  </si>
  <si>
    <t>1. Take a view &amp; apply dataset CA&amp;NV
2. From service line filter, include service line -Neurology
3. In benchmark setting, entity type set to 'Acute Care'
4. From the graph, expand the service line to Episode level
5. On the graph, observe 'Limit to this node' menu for Hospital grouped node &amp; the for the service line-Neurology</t>
  </si>
  <si>
    <t>1. For steps 1 to 3: follow the expected result of TC_6.24
 -After expanding the service line -Neurology:
 i. 'Limit to this node' menu should be inactive for grouped Hospital node
 ii. 'Limit To This Node' should be active for individual episode nodes
 iii. 'Limit To This Node' should be inactive for grouped pagination episode node</t>
  </si>
  <si>
    <t>GI_6.29</t>
  </si>
  <si>
    <t>Benchmark graph_expand collapse when include 9 episodes from 3 different service lines</t>
  </si>
  <si>
    <t>Verify  expand, collapse, Navigation menu when include 9 episodes from 3 different service lines on default filter view</t>
  </si>
  <si>
    <t>1. Create a view &amp; apply dataset (CA&amp;NV)
2..From service line filter, include 9 Episode from 3 different service line:
i.Sepsis  (Other Medical)
ii.Simple pneumonia and respiratory infections (Other Medical)
iii.Congestive heart failure  (Other Medical)
iv.Urinary tract infection (Cardiology)
v.Other respiratory (Cardiology)
vi.Chronic obstructive pulmonary disease, bronchitis/asthmae (Cardiology)
vii.Renal failure (Respiratory)
viii.Acute myocardial infarction (Respiratory)
ix.Cardiac arrhythmia (Respiratory)
3.Observe the Expand/collapse/Navigation menu on individual node and on grouped pagination node</t>
  </si>
  <si>
    <t xml:space="preserve">1.For step 1 to 3:
Graph should be display for Home, SNF(6), HHA(4) on left and 9 individual Episodes with label name with 1 pagination node on right side of the graph
a.Context menu 'Expand/Collapse/Navigation' for all individual Episoide node should be:
Expand should be active
Collapse should be active
Navigation should be inactive
b.Context menu 'Expand/Collapse/Navigation' for grouped pagination episode node should be:
Expand should be inactive
Collapse should be inactive
Navigation should be active
</t>
  </si>
  <si>
    <t>GI_6.30</t>
  </si>
  <si>
    <t>New Graph Context Menu -  “Back to Filter View” button</t>
  </si>
  <si>
    <t>P2BN-1457</t>
  </si>
  <si>
    <t>List of Required Conditions for the "Back to Filter View" to be active</t>
  </si>
  <si>
    <t>1. Log in on the http://p2qa.ownedoutcomes.com/
2. Create new view or use view created before.
3. Open the view with no datasets active.</t>
  </si>
  <si>
    <t>1. Click 'select dataset' from the left side on the page
2. Choose 'CA and NV' from the dataset list
3. Click 'Apply' button
4. From 'View' at left side on the page choose 'Graph view'
5. From 'Filters' expand 'Service Line' and find 'Cardiology'. Click right on found filter and click '+ Include Filter'. Click 'Apply' button. 
6.Right click on 'SNF' and choose 'Expand' from menu.</t>
  </si>
  <si>
    <t xml:space="preserve">You should see left node: 'Hospital (2)' and right nodes: '  MADERA REHABILITATION &amp; NURSING CENTER  ', ' EVERGREEN LAKEPORT HEALTHCARE  ' </t>
  </si>
  <si>
    <t>21-09-2018</t>
  </si>
  <si>
    <t>GI_6.31</t>
  </si>
  <si>
    <t>Checking availability and highlighting of button: 'Back To Main View'</t>
  </si>
  <si>
    <t xml:space="preserve">"1. Log in on the http://p2qa.ownedoutcomes.com/
2. Create new view or use view created before.
3. Open the view with no datasets active."
Executed steps from test_1 </t>
  </si>
  <si>
    <t>Right click on 'Hospital',  find 'Back To Main View' and hover mouse over it
Right click on 'MADERA REHABILITATION &amp; NURSING CENTER', find 'Back To Main View' and hover mouse over it
Right click on 'EVERGREEN LAKEPORT HEALTHCARE', find 'Back To Main View' and hover mouse over it</t>
  </si>
  <si>
    <t>You should see on each node (from left and right side) the button: 'Back To Main View' is changing colour from grey to pink</t>
  </si>
  <si>
    <t>21-09-2019</t>
  </si>
  <si>
    <t>GI_6.32</t>
  </si>
  <si>
    <t>Checking visibility of button: 'Back To Main View'</t>
  </si>
  <si>
    <t>Right click on 'Hospital'</t>
  </si>
  <si>
    <t>You should see inactive 'Back to Filter View'</t>
  </si>
  <si>
    <t>21-09-2020</t>
  </si>
  <si>
    <t>GI_6.33</t>
  </si>
  <si>
    <t>Checking possibility to back to default filter view</t>
  </si>
  <si>
    <t>View with active dataset: 'CA and NV' - to get it click 'select dataset' from the left side on the page,choose 'CA and NV' from the dataset list, click 'Apply' button</t>
  </si>
  <si>
    <t>From 'View' at left side on the page choose 'Graph view'
From 'Filters' expand 'Entity' and find 'Hospital'. Click right on found filter and click '+ Include Filter'. Click 'Apply' button.
In selceted graph find 'LTCH (1)' right click it and click on 'Expand'
Right click ' ORANGE COUNTY GLOBAL MEDICAL CENTER ' and in shown menu click on 'Back To Main View'</t>
  </si>
  <si>
    <t>Hospital' filter from the left side of screen should change colour from blue into gray 
User is taken back to the default Filter view, 'Hospital' filter from the left side of screen should change colour from gray to blue</t>
  </si>
  <si>
    <t>21-09-2021</t>
  </si>
  <si>
    <t>GI_6.34</t>
  </si>
  <si>
    <t>Context Menu - "Show details” menu</t>
  </si>
  <si>
    <t>P2BN-1546</t>
  </si>
  <si>
    <t>From all Graph, the “Show Details” menu item is inactive for the grouped node</t>
  </si>
  <si>
    <t>On graph view find 'HHA (8)' node, right click on it and find 'Expand' and click on it.
Filnd 'HHA (3 more)' and right click on it.</t>
  </si>
  <si>
    <t xml:space="preserve">Context menu should be displayed with visable but inactive 'Show Details' option. </t>
  </si>
  <si>
    <t>24-09-2019</t>
  </si>
  <si>
    <t>GI_6.35</t>
  </si>
  <si>
    <t>From all Graph, the “Show Details” menu item is active for the single node</t>
  </si>
  <si>
    <t>On graph view find 'HHA (8)' node, right click on it and find 'Expand' and click on it.
Filnd 'MARSHALL HOME CARE' and right click on it.</t>
  </si>
  <si>
    <t xml:space="preserve">Context menu should be displayed with visable and active 'Show Details' option. </t>
  </si>
  <si>
    <t>GI_6.36</t>
  </si>
  <si>
    <t>By clicking on the default “&lt;-” browser back button, the user is able to be taken back to the previous screen page</t>
  </si>
  <si>
    <t xml:space="preserve">On graph view find 'HHA (8)' node, right click on it and find 'Expand' and click on it.
Filnd 'MARSHALL HOME CARE' and right click on it.
Choose 'Show Details' and click on it.
When in Details page click on the default “&lt;-” browser back button </t>
  </si>
  <si>
    <t xml:space="preserve">User should be redirect into previous screen </t>
  </si>
  <si>
    <t>GI_6.37</t>
  </si>
  <si>
    <t>"1. Log in on the http://p2qa.ownedoutcomes.com/
2. Create new view or use view created before.
3. Open the view with no datasets active.
5. Click 'select dataset' from the left side on the page
6. Choose 'CA and NV' from the dataset list
7. Click 'Apply' button
8. From 'View' at left side on the page choose 'Graph view'"</t>
  </si>
  <si>
    <t xml:space="preserve">On graph view find 'HHA (8)' node, right click on it and find 'Expand' and click on it.
Filnd 'MARSHALL HOME CARE' and right click on it.
Choose 'Show Details' and click on it.
When in Details page click on '&lt; Back to...' button. </t>
  </si>
  <si>
    <t>GI_6.38</t>
  </si>
  <si>
    <t>Possibility to open 'Show Details' in 'Home'</t>
  </si>
  <si>
    <t>On graph view click right on "Home" node.</t>
  </si>
  <si>
    <t>Show details is inactive.</t>
  </si>
  <si>
    <t>GI_6.39</t>
  </si>
  <si>
    <t>From Benchmark, the “Show Details” menu item is inactive for the grouped node</t>
  </si>
  <si>
    <t>From 'View' at left side on the page choose 'Benchmark'
On graph view find 'HHA (8)' node, right click on it and find 'Expand' and click on it.
Filnd 'HHA (3 more)' and right click on it.</t>
  </si>
  <si>
    <t>GI_6.40</t>
  </si>
  <si>
    <t>From Benchmark, the “Show Details” menu item is active for the single node</t>
  </si>
  <si>
    <t>From 'View' at left side on the page choose 'Benchmark'
On graph view find 'HHA (8)' node, right click on it and find 'Expand' and click on it.
Filnd ' SAN LORENZO HOME HEALTH  ' and right click on it.</t>
  </si>
  <si>
    <t>GI_6.41</t>
  </si>
  <si>
    <t>In Benchmark, by clicking on the default “&lt;-” browser back button, the user is able to be taken back to the previous screen page</t>
  </si>
  <si>
    <t xml:space="preserve">From 'View' at left side on the page choose 'Benchmark'
On graph view find 'HHA (8)' node, right click on it and find 'Expand' and click on it.
Filnd ' SAN LORENZO HOME HEALTH  ' and right click on it.
Choose 'Show Details' and click on it.
When in Details page click on the default “&lt;-” browser back button </t>
  </si>
  <si>
    <t>GI_6.42</t>
  </si>
  <si>
    <t>In Benchmark, the “Show Details” menu item is active for the single node</t>
  </si>
  <si>
    <t xml:space="preserve">From 'View' at left side on the page choose 'Benchmark'
On graph view find 'HHA (8)' node, right click on it and find 'Expand' and click on it.
Filnd ' SAN LORENZO HOME HEALTH  ' and right click on it.
Choose 'Show Details' and click on it.
When in Details page click on '&lt; Back to...' button. </t>
  </si>
  <si>
    <t>GI_6.43</t>
  </si>
  <si>
    <t>Possibility to open 'Show Details' In Benchmark, in 'Home'</t>
  </si>
  <si>
    <t>From 'View' at left side on the page choose 'Benchmark'
On graph view click right on "Home" node.</t>
  </si>
  <si>
    <t>Context menu shouldn't be displayed.</t>
  </si>
  <si>
    <t>GI_6.44</t>
  </si>
  <si>
    <t>In 'Entity' filters, the “Show Details” menu item is active for the child tag</t>
  </si>
  <si>
    <t>From 'Filters' at left side on the page choose 'Entity'.
Find 'Hospital' tag, right click on it and choose 'Expand'
Find 'STANFORD HEALTH CARE' and right click on it.</t>
  </si>
  <si>
    <t>GI_6.45</t>
  </si>
  <si>
    <t>In 'Entity' filters, the “Show Details” menu item is inactive for the grouped node</t>
  </si>
  <si>
    <t>From 'Filters' at left side on the page choose 'Entity'.
Find 'Hospital' tag, right click on it.</t>
  </si>
  <si>
    <t xml:space="preserve">Context menu should be displayed with visable and inactive 'Show Details' option. </t>
  </si>
  <si>
    <t>GI_6.46</t>
  </si>
  <si>
    <t>In 'Entity' filters, By clicking on the default “&lt;-” browser back button, the user is able to be taken back to the previous screen page</t>
  </si>
  <si>
    <t>"From 'Filters' at left side on the page choose 'Entity'. Find 'Hospital' tag, right click on it and choose 'Expand' Find 'STANFORD HEALTH CARE', right click on it and choose 'Show Details'. When in Details page click on the default “&lt;-” browser back button "</t>
  </si>
  <si>
    <t>User should be redirected into previous screen</t>
  </si>
  <si>
    <t>GI_6.47</t>
  </si>
  <si>
    <t>In 'Entity' filters, By clicking on the “Back to…” button on the bottom left of the page, the user is able to be taken back to the previous screen page</t>
  </si>
  <si>
    <t xml:space="preserve">From 'Filters' at left side on the page choose 'Entity'.
Find 'Hospital' tag, right click on it and choose 'Expand'
Find 'STANFORD HEALTH CARE', right click on it and choose 'Show Details'.
In Details page click on '&lt; Back to...' button. </t>
  </si>
  <si>
    <t>GI_6.48</t>
  </si>
  <si>
    <t>In 'Entity' filters, the “Show Details” menu item is active for the child bubble</t>
  </si>
  <si>
    <t>From 'Filters' at left side on the page choose 'Entity'.
Find 'Hospital' bubble, right click on it and choose 'Expand'
Find 'STANFORD HEALTH CARE' and right click on it.</t>
  </si>
  <si>
    <t>GI_6.49</t>
  </si>
  <si>
    <t>In 'Entity' filters, the “Show Details” menu item is inactive for the grouped bubbles</t>
  </si>
  <si>
    <t>From 'Filters' at left side on the page choose 'Entity'.
Find 'Hospital' bubble, right click on it.</t>
  </si>
  <si>
    <t>GI_6.50</t>
  </si>
  <si>
    <t>In 'Entity' filters in bubble graph, By clicking on the default “&lt;-” browser back button, the user is able to be taken back to the previous screen page</t>
  </si>
  <si>
    <t xml:space="preserve">From 'Filters' at left side on the page choose 'Entity'.
Find 'Hospital' bubble, right click on it and choose 'Expand'
Find 'STANFORD HEALTH CARE' bubble, right click on it and choose 'Show Details'.
When in Details page click on the default “&lt;-” browser back button  </t>
  </si>
  <si>
    <t>GI_6.51</t>
  </si>
  <si>
    <t>In 'Entity' filters in bubble graph, By clicking on the “Back to…” button on the bottom left of the page, the user is able to be taken back to the previous screen page</t>
  </si>
  <si>
    <t xml:space="preserve">From 'Filters' at left side on the page choose 'Entity'.
Find 'Hospital' bubble, right click on it and choose 'Expand'
Find 'STANFORD HEALTH CARE' bubble, right click on it and choose 'Show Details'.
In Details page click on '&lt; Back to...' button. </t>
  </si>
  <si>
    <t>GI_6.52</t>
  </si>
  <si>
    <t>New Graph Context Menu - "Limit to this Node" menu</t>
  </si>
  <si>
    <t>https://tangramcare.atlassian.net/browse/P2BN-1459</t>
  </si>
  <si>
    <t>Paweł Czerniawski</t>
  </si>
  <si>
    <t>GI_6.53</t>
  </si>
  <si>
    <t>GI_6.54</t>
  </si>
  <si>
    <t>GI_6.55</t>
  </si>
  <si>
    <t>After 2. step: you should see graph with individual Hospitals on the left and Home, SNF, HHA and LTCH nodes on the right side of graph.
After 3. step: you should see that option 'Limit to this node' is active (black text) in every case except 'Hospital (256 more)' node when it inactive (gray text)
After 3. step: you should see new graph: on the left side the 'Cedars-sinai medical center' node, on the right side: 'Home' and 'HHA' nodes. On the left lide breadcrumb from Entity you should see 'Hospital (white-blue tag) &gt; Cedars-sinai medical center' (blue text)</t>
  </si>
  <si>
    <t>GI_6.56</t>
  </si>
  <si>
    <t>After 2. step: You should see at the left side of the grapf should be Home, SNF, HHA and LTCH nodes, at the right Other Medical, Cardiology, Orthopedics, Respiratory, Digestive, Service Lines.
After 3. step: You should observe that option 'Limit to this node' is active (black text) in every case except 'Sevice Lines' node when it inactive (gray text)
After 4. step: At the left side of the graph should be an 'Hospita' node, on the right Other Medical, Cardiology, Orthopedics, Respiratory, Digestive, Service Lines.
After 5. step: You should observe that option 'Limit to this node' is active (black text) in every case except 2: a 'Sevice Lines' node and a 'Hospital (261)' node when it inactive (gray text)
After 6. step: you should see a graph with 2 nodes: at the left side 'Hospital(96)', at the rigth side a 'Cardiology' node.
After 7. step: you should see at the left side 'Hospital(96)' node, at the rigth side a episodes nodes ('Congestive heart failure', 'Acute myocardial infraction', ..., 'Clinical Episodes (10)')
After 8. step: you should see that option 'Limit to this Node' is inactive only with nodes: Clinical Episodes and Hospital, in other cases it should be active.
After 12. step: you should see that 'Limit to this Node' option inactive and the graph should have 2 nodes: Hospital at the left side and DRG_291 at the right side</t>
  </si>
  <si>
    <t>GI_6.57</t>
  </si>
  <si>
    <t xml:space="preserve">After 3. step: you should see at the left slide breadcrumb:
Home (blue tag)
SNF (blue tag)
HHA (black text)
 &gt;&gt; MARSHALL HOME CARE (blue tag)
Hospital (white-blue tag)
After 4. step: you should see at the left side one node 'Home' and at the right side many service lines nodes. At the left slide breadcrubm you should see only Home tag in blue, other tags gray.
After 7. step: you should see at the left side of the graph nodes with individual SNFs and node 'SNF (13 more)', at the right side individual service lines nodes and 'service lines (5 more)' node. Only the  'SNF (13 more)' and 'service lines (5 more)' nodes should have inactive option 'Limit to this Node' (grayed out), other nodes should have active this option (black text).
After 9. step: you should see at the left side of the graph an 'chaparral house' node and at the right side of the graph 'Orthopedics' node
After 12. step: you should see that option 'Limit to this node' is active in every case except nodes 'Hospital (256 more)' and 'Service Lines (17 more)'.
</t>
  </si>
  <si>
    <t>GI_6.58</t>
  </si>
  <si>
    <t>https://tangramcare.atlassian.net/browse/P2BN-1756</t>
  </si>
  <si>
    <t xml:space="preserve">Checking visibility of the option on  on the default market share view </t>
  </si>
  <si>
    <t xml:space="preserve">1. Set benchmark off
2. Right-click on an each node and observe if appearing Context menu contains option "Back to Main View" </t>
  </si>
  <si>
    <t>After 2. step: you should always see a visible option "Back to Main View" during checking each node. It should be not active.
Should display in gray text</t>
  </si>
  <si>
    <t>31/10/19</t>
  </si>
  <si>
    <t>GI_6.59</t>
  </si>
  <si>
    <t xml:space="preserve">Checking visibility of the option on the default benchmark view </t>
  </si>
  <si>
    <t xml:space="preserve">1. Set benchmark on
2. Right-click on an each node and observe if appearing Context menu contains option "Back to Main View" </t>
  </si>
  <si>
    <t>After 2. step: you should see a visible option "Back to Main View" during checking each node. It should be not active.
Should display in gary text</t>
  </si>
  <si>
    <t>GI_6.60</t>
  </si>
  <si>
    <t xml:space="preserve">Checking the option on the market share view  without filters </t>
  </si>
  <si>
    <t>1. Set benchmark off
2. Right-click on the node 'Hospital' and click 'Expand'.
3. Right-click on an each node and observe if appearing Context menu contains option "Back to Main View"
4. Right-click on 'CEDARS-SINAI MEDICAL CENTER' node and click "Limit to this Node"
5. Right-click on an each node and observe if appearing Context menu contains option "Back to Main View"
6. Right-click on ''CEDARS-SINAI MEDICAL CENTER' node and click "Back to Main View"
7. Right-click on an each node and observe if appearing Context menu contains option "Back to Main View"</t>
  </si>
  <si>
    <t>After 3. step: the option "Back to Main View" shoud be active during checking all nodes
After 5. step: you should see graph with node 'CEDARS-SINAI MEDICAL CENTER' at the left side and 2 nodes: 'Home' and 'HHA (1)' at the right side. After right-clicking on all nodes in context menu should be visible active option "Back to Main View". 
After 7. step: you should see default view and after clicking-right on every node in Context Menu should be a visible inactive option "Back to Main View".</t>
  </si>
  <si>
    <t>https://tangramcare.atlassian.net/browse/P2BN-2305</t>
  </si>
  <si>
    <t>GI_6.61</t>
  </si>
  <si>
    <t>Checking the option on the benchmark view without filters, Entity type: Acute care</t>
  </si>
  <si>
    <t>1. Set benchmark on. In benchmark settings set Entity type: Acute care, apply.
2. Right-click on the node 'Hospital' and click 'Expand'.
3. Right-click on an each node and observe if appearing Context menu contains option "Back to Main View"
4. Right-click on 'CEDARS-SINAI MEDICAL CENTER' node and click "Limit to this Node"
5. Right-click on an each node and observe if appearing Context menu contains option "Back to Main View"
6. Right-click on ''CEDARS-SINAI MEDICAL CENTER' node and click "Back to Main View"
7. Right-click on an each node and observe if appearing Context menu contains option "Back to Main View"</t>
  </si>
  <si>
    <t>After 3. step: the option "Back to Main View" shoud be active during checking all nodes
After 5. step: you should see graph with node 'CEDARS-SINAI MEDICAL CENTER' at the left side and 'service lines' nodes at the right side. After right-clicking on all nodes in context menu should be visible active option "Back to Main View". 
After 7. step: you should see default view and after clicking-right on every node in Context Menu should be a visible inactive option "Back to Main View".</t>
  </si>
  <si>
    <t>GI_6.62</t>
  </si>
  <si>
    <t>Checking the option on the benchmark view without filters, Entity type: Post-acute care</t>
  </si>
  <si>
    <t>1. Set benchmark on. In benchmark settings set Entity type: Post-acute care, apply.
2. Right-click on the node 'SNF' and click 'Expand'.
3. Right-click on an each node and observe if appearing Context menu contains option "Back to Main View"
4. Right-click on 'BAYSIDE CARE CENTER' node and click "Limit to this Node"
5. Right-click on an each node and observe if appearing Context menu contains option "Back to Main View"
6. Right-click on '''BAYSIDE CARE CENTER' node and click "Back to Main View"
7. Right-click on "HHA" node and click "Limit to this Node" 
8. Right-click on 'Cardiology" node and click "Limit to this Node" 
9. Right-click on an each node and observe if appearing Context menu contains option "Back to Main View"</t>
  </si>
  <si>
    <t xml:space="preserve">After 3. step: the option "Back to Main View" shoud be active during checking all nodes
After 5. step: you should see graph with node ''BAYSIDE CARE CENTER' at the left side and an service line node at the right side. After right-clicking on all nodes in context menu should be visible active option "Back to Main View". 
After 7. step: you should see graph with node 'HHA' at the left side and service lines nodes at the right side. After right-clicking on all nodes in context menu should be visible active option "Back to Main View". 
After 9. step: you should see graph with node 'HHA' at the left side and an 'Cardiology' node at the right side. After right-clicking on all nodes in context menu should be visible active option "Back to Main View". </t>
  </si>
  <si>
    <t>GI_6.63</t>
  </si>
  <si>
    <t>Checking the option on the market share view with filters</t>
  </si>
  <si>
    <t>1. Set benchmark off
2. From Service Line Filters include 'Cardiology' and 'Neurology' filters, apply. 
3. From Entity Filters include 'Home' and 'SNF' filters, apply. 
4. Expand 'Hospital' node.
5. Click-right on 'El camino hospital' node, click 'limit to this node'.
6. Right-click on an each node and observe if appearing Context menu contains option "Back to Main View"</t>
  </si>
  <si>
    <t>After 4. step: the option "Back to Main View" shoud be visible and active during checking all nodes
After 6. step: you should see in context menu from each node active option 'back to main view'</t>
  </si>
  <si>
    <t>GI_6.64</t>
  </si>
  <si>
    <t>Checking the option on the benchmark view with filters, Entity type: Post-acute care</t>
  </si>
  <si>
    <t>1. Set benchmark on.
2. In benchmark settings set Entity type: Post-acute care, apply.
3. From Service Line Filters include 'Other Medical' filter, apply. 
4. From Entity Filters include 'Hospital' and 'SNF' filters, apply. 
5. Click-right on an each node and observe if appearing Context menu contains option "Back to Main View"
6. Click-right on the 'Central gardens' node, click 'Limit to this node'
7. Click-right on an each node and observe if appearing Context menu contains option "Back to Main View"
8. Click-right on the 'Central gardens' node, click "Back to Main View"</t>
  </si>
  <si>
    <t>After 5. step: the option 'Back to Main View' should be visible but inactive
After 7. step: the option 'Back to Main View' should be visible and active in context menu from every node
After 8. step: you should see graph with 5 nodes: 4 individual 'SNF' at the left side and 'Other Medical' node at the right side. After clicking-right to each of these node option "back to main view" should be visible but inactive</t>
  </si>
  <si>
    <t>GI_6.65</t>
  </si>
  <si>
    <t>Checking the option on the benchmark view with filters, Entity type: Acute care</t>
  </si>
  <si>
    <t>1. Set benchmark on.
2. In benchmark settings set Entity type: Acute care, apply.
3. From Service Line Filters include 'Other Medical' filter, apply. 
4. From Entity Filters include 'Hospital' and 'SNF' filters, apply. 
5. Click-right on any hospital node, click 'collapse'.
6. Click-right on an each node and observe if appearing Context menu contains option "Back to Main View"
7. Click-right on the 'Hospital' node, click "Back to Main View"
8. Click-right on an each node and observe if appearing Context menu contains option "Back to Main View"</t>
  </si>
  <si>
    <t xml:space="preserve">After 6. step: the option 'Back to Main View' should be visible and active in context menu from every node
After 8. step: the option 'Back to Main View' should be visible and inactive in context menu from every node
</t>
  </si>
  <si>
    <t>GI_6.66</t>
  </si>
  <si>
    <t>Context Menu -"Show Details" screen (with search function)</t>
  </si>
  <si>
    <t>P2BN-1547</t>
  </si>
  <si>
    <t>Verifying data returned from Show Details (for SNF)</t>
  </si>
  <si>
    <t>From View menu on left side of site choose 'Order' and set 'Name' as descending
Right click on 'SNF (18)' and choose 'Expand'
Find '   APPLE VALLEY POST-ACUTE REHAB    ' right click on it and choose 'Show Details'.</t>
  </si>
  <si>
    <t>On the left-hand side panel of the "Show Details" screen user should see 
informations:
SNF:APPLE VALLEY POST-ACUTE REHAB
CCN: 55919
NPI: 1114902616
1035 GRAVENSTEIN HIGHWAY SOUTH
SEBASTOPOL, CA 95472
Magnifying glass icon
entity type icon
Map</t>
  </si>
  <si>
    <t>25-09-2019</t>
  </si>
  <si>
    <t>GI_6.66_1</t>
  </si>
  <si>
    <t>Verifying data returned from Show Details (for HHA)</t>
  </si>
  <si>
    <t>From View menu on left side of site choose 'Order' and set 'Name' as descending
Right click on 'HHA (8)' and choose 'Expand'
Find '    TORRANCE MEMORIAL HOME HEALTH      ' right click on it and choose 'Show Details'.</t>
  </si>
  <si>
    <t>On the left-hand side panel of the "Show Details" screen user should see 
informations:
HHA: TORRANCE MEMORIAL HOME HEALTH
CCN: 57788
NPI: 1710989330
23326 HAWTHORNE BOULEVARD SUITE 100 A
TORRANCE, CA 90505
Magnifying glass icon
entity type icon
Map</t>
  </si>
  <si>
    <t>18-10-2019</t>
  </si>
  <si>
    <t>GI_6.66_2</t>
  </si>
  <si>
    <t>Verifying data returned from Show Details (for Hospital)</t>
  </si>
  <si>
    <t>From View menu on left side of site choose 'Order' and set 'Name' as descending
Right click on 'Hospital (261)' and choose 'Expand'
Find '  WHITTIER HOSPITAL MEDICAL CENTER    ' right click on it and choose 'Show Details'.</t>
  </si>
  <si>
    <t>On the left-hand side panel of the "Show Details" screen user should see 
informations:
HOSPITAL: WHITTIER HOSPITAL MEDICAL CENTER
CCN: 50735
NPI: 1023000569
9080 COLIMA ROAD
WHITTIER, CA 90605
MSA: LOS ANGELES-LONG BEACH-ANAHEIM, CA
Magnifying glass icon
entity type icon
Map</t>
  </si>
  <si>
    <t>GI_6.66_3</t>
  </si>
  <si>
    <t>Verifying data returned from Show Details (for LTCH)</t>
  </si>
  <si>
    <t>Right click on 'LTCH (1)' and choose 'Expand'
Find '  KINDRED HOSPITAL -- LA MIRADA    ' right click on it and choose 'Show Details'.</t>
  </si>
  <si>
    <t>On the left-hand side panel of the "Show Details" screen user should see 
informations:
LTCH: KINDRED HOSPITAL -- LA MIRADA
CCN: 52038
NPI: 1033294723
14900 EAST IMPERIAL HIGHWAY
LA MIRADA, CA 90638
Magnifying glass icon
entity type icon
Map</t>
  </si>
  <si>
    <t>22-10-2019</t>
  </si>
  <si>
    <t>GI_6.67</t>
  </si>
  <si>
    <t>Verifying activity of search bar (for SNF)</t>
  </si>
  <si>
    <t>From View menu on left side of site choose 'Order' and set 'Name' as descending. Click 'Apply' button
Right click on 'SNF (18)' and choose 'Expand'
Find '   APPLE VALLEY POST-ACUTE REHAB    ' right click on it and choose 'Show Details'.
Click on the Magnifying glass icon.</t>
  </si>
  <si>
    <t>The Entity name text (along with CCN and NPI) becomes a search field and the cursor is placed in the input field</t>
  </si>
  <si>
    <t>GI_6.67_1</t>
  </si>
  <si>
    <t>Verifying activity of search bar (for HHA)</t>
  </si>
  <si>
    <t>From View menu on left side of site choose 'Order' and set 'Name' as descending. Click 'Apply' button
Right click on 'HHA (8)' and choose 'Expand'
Find '   TORRANCE MEMORIAL HOME HEALTH    ' right click on it and choose 'Show Details'.
Click on the Magnifying glass icon.</t>
  </si>
  <si>
    <t>GI_6.67_2</t>
  </si>
  <si>
    <t>Verifying activity of search bar (for hospital)</t>
  </si>
  <si>
    <t>From View menu on left side of site choose 'Order' and set 'Name' as descending. Click 'Apply' button
Right click on 'Hospital (261)' and choose 'Expand'
Find '   WHITTIER HOSPITAL MEDICAL CENTER    ' right click on it and choose 'Show Details'.
Click on the Magnifying glass icon.</t>
  </si>
  <si>
    <t>GI_6.67_3</t>
  </si>
  <si>
    <t>Verifying activity of search bar (for LTCH)</t>
  </si>
  <si>
    <t>Right click on 'LTCH (1)' and choose 'Expand'
Find '  KINDRED HOSPITAL -- LA MIRADA    ' right click on it and choose 'Show Details'.
Click on the Magnifying glass icon.</t>
  </si>
  <si>
    <t>GI_6.68</t>
  </si>
  <si>
    <t>Verifying possibilities to find entities via name in the search bar</t>
  </si>
  <si>
    <t>From View menu on left side of site choose 'Order' and set 'Name' as descending. Click 'Apply' button
Right click on 'SNF (18)' and choose 'Expand'
Find '   APPLE VALLEY POST-ACUTE REHAB    ' right click on it and choose 'Show Details'.
Click on the Magnifying glass icon.
Type SNF: 'GOLDEN EMPIRE NURSING &amp; REHAB CENTER'
Click on found results.</t>
  </si>
  <si>
    <t>User should be able to see entity details of SNF: GOLDEN EMPIRE NURSING &amp; REHAB CENTER  searched via  in the existing screen. (the new searched entity info should replace the corresponding information in existing screen)</t>
  </si>
  <si>
    <t>GI_6.68_1</t>
  </si>
  <si>
    <t>Verifying possibilities to find entities via name in the search bar (for HHA)</t>
  </si>
  <si>
    <t>From View menu on left side of site choose 'Order' and set 'Name' as descending. Click 'Apply' button
Right click on 'HHA (8)' and choose 'Expand'
Find '   TORRANCE MEMORIAL HOME HEALTH    ' right click on it and choose 'Show Details'.
Click on the Magnifying glass icon.
Type HHA: 'SAN LORENZO HOME HEALTH'
Click on found results.</t>
  </si>
  <si>
    <t>User should be able to see entity details of HHA: SAN LORENZO HOME HEALTH  searched via  in the existing screen. (the new searched entity info should replace the corresponding information in existing screen)</t>
  </si>
  <si>
    <t>GI_6.68_2</t>
  </si>
  <si>
    <t>Verifying possibilities to find entities via name in the search bar (for Hospital)</t>
  </si>
  <si>
    <t>From View menu on left side of site choose 'Order' and set 'Name' as descending. Click 'Apply' button
Right click on 'Hospital (261)' and choose 'Expand'
Find '   WHITTIER HOSPITAL MEDICAL CENTER    ' right click on it and choose 'Show Details'.
Click on the Magnifying glass icon.
Type HHA: 'HOSPITAL: WHITE MEMORIAL MEDICAL CENTER'
Click on found results.</t>
  </si>
  <si>
    <t>User should be able to see entity details of HOSPITAL: WHITE MEMORIAL MEDICAL CENTER  searched via  in the existing screen. (the new searched entity info should replace the corresponding information in existing screen)</t>
  </si>
  <si>
    <t>GI_6.68_3</t>
  </si>
  <si>
    <t>Verifying possibilities to find entities via name in the search bar (for LTCH)</t>
  </si>
  <si>
    <t>From View menu on left side of site choose 'Order' and set 'Name' as descending. Click 'Apply' button
Right click on 'Hospital (261)' and choose 'Expand'
Find '   WHITTIER HOSPITAL MEDICAL CENTER    ' right click on it and choose 'Show Details'.
Click on the Magnifying glass icon.
Type LTCH: KINDRED HOSPITAL -- LA MIRADA
Click on found results.</t>
  </si>
  <si>
    <t>User should be able to see entity details of LTCH: KINDRED HOSPITAL -- LA MIRADA  searched via  in the existing screen. (the new searched entity info should replace the corresponding information in existing screen)</t>
  </si>
  <si>
    <t>GI_6.69</t>
  </si>
  <si>
    <t>Verifying possibilities to find entities via CNN number in the search bar (for SNF)</t>
  </si>
  <si>
    <t>From View menu on left side of site choose 'Order' and set 'Name' as descending. Click 'Apply' button
Right click on 'SNF (18)' and choose 'Expand'
Find '   APPLE VALLEY POST-ACUTE REHAB    ' right click on it and choose 'Show Details'.
Click on the Magnifying glass icon.
Type CCN:'56391'</t>
  </si>
  <si>
    <t>GI_6.69_1</t>
  </si>
  <si>
    <t>Verifying possibilities to find entities via CNN number in the search bar  (for HHA)</t>
  </si>
  <si>
    <t>From View menu on left side of site choose 'Order' and set 'Name' as descending. Click 'Apply' button
Right click on 'HHA (8)' and choose 'Expand'
Find '   TORRANCE MEMORIAL HOME HEALTH    ' right click on it and choose 'Show Details'.
Click on the Magnifying glass icon.
Type CCN:'59466'</t>
  </si>
  <si>
    <t>User should be able to see entity details of 
HHA: SAN LORENZO HOME HEALTH  searched via  in the existing screen. (the new searched entity info should replace the corresponding information in existing screen)</t>
  </si>
  <si>
    <t>GI_6.69_2</t>
  </si>
  <si>
    <t>Verifying possibilities to find entities via CNN number in the search bar (for Hospital)</t>
  </si>
  <si>
    <t>From View menu on left side of site choose 'Order' and set 'Name' as descending. Click 'Apply' button
Right click on 'Hospital (261)' and choose 'Expand'
Find '   WHITTIER HOSPITAL MEDICAL CENTER    ' right click on it and choose 'Show Details'.
Click on the Magnifying glass icon.
Type CCN:'50103'</t>
  </si>
  <si>
    <t>GI_6.69_3</t>
  </si>
  <si>
    <t>Verifying possibilities to find entities via CNN number in the search bar (for LTCH)</t>
  </si>
  <si>
    <t>From View menu on left side of site choose 'Order' and set 'Name' as descending. Click 'Apply' button
Right click on 'Hospital (261)' and choose 'Expand'
Find '   WHITTIER HOSPITAL MEDICAL CENTER    ' right click on it and choose 'Show Details'.
Click on the Magnifying glass icon.
Type CCN: '52038'</t>
  </si>
  <si>
    <t>GI_6.70</t>
  </si>
  <si>
    <t>Verifying possibilities to find entities via NPI number in the search bar (for SNF)</t>
  </si>
  <si>
    <t>From View menu on left side of site choose 'Order' and set 'Name' as descending. Click 'Apply' button
Right click on 'SNF (18)' and choose 'Expand'
Find '   APPLE VALLEY POST-ACUTE REHAB    ' right click on it and choose 'Show Details'.
Click on the Magnifying glass icon.
Type NPI: '1710089255'</t>
  </si>
  <si>
    <t>GI_6.70_1</t>
  </si>
  <si>
    <t>Verifying possibilities to find entities via NPI number in the search bar (for HHA)</t>
  </si>
  <si>
    <t>From View menu on left side of site choose 'Order' and set 'Name' as descending. Click 'Apply' button
Right click on 'HHA (8)' and choose 'Expand'
Find '   TORRANCE MEMORIAL HOME HEALTH    ' right click on it and choose 'Show Details'.
Click on the Magnifying glass icon.
Type NPI: '1326250879'</t>
  </si>
  <si>
    <t>User should be able to see entity details ofHHA: SAN LORENZO HOME HEALTH  searched via  in the existing screen. (the new searched entity info should replace the corresponding information in existing screen)</t>
  </si>
  <si>
    <t>GI_6.70_2</t>
  </si>
  <si>
    <t>Verifying possibilities to find entities via NPI number in the search bar (for Hospital)</t>
  </si>
  <si>
    <t>From View menu on left side of site choose 'Order' and set 'Name' as descending. Click 'Apply' button
Right click on 'Hospital (261)' and choose 'Expand'
Find '   WHITTIER HOSPITAL MEDICAL CENTER    ' right click on it and choose 'Show Details'.
Click on the Magnifying glass icon.
Type NPI: '1215927470'</t>
  </si>
  <si>
    <t>GI_6.70_3</t>
  </si>
  <si>
    <t>Verifying possibilities to find entities via NPI number in the search bar (for LTCH)</t>
  </si>
  <si>
    <t>From View menu on left side of site choose 'Order' and set 'Name' as descending. Click 'Apply' button
Right click on 'Hospital (261)' and choose 'Expand'
Find '   WHITTIER HOSPITAL MEDICAL CENTER    ' right click on it and choose 'Show Details'.
Click on the Magnifying glass icon.
Type NPI: '1033294723'</t>
  </si>
  <si>
    <t>User should be able to see entity details of LTCH: KINDRED HOSPITAL -- LA MIRADA
  searched via  in the existing screen. (the new searched entity info should replace the corresponding information in existing screen)</t>
  </si>
  <si>
    <t>GI_6.71</t>
  </si>
  <si>
    <t>Verifying behaving of search bar (for SNF)</t>
  </si>
  <si>
    <t>From View menu on left side of site choose 'Order' and set 'Name' as descending. Click 'Apply' button
Right click on 'SNF (18)' and choose 'Expand'
Find '   APPLE VALLEY POST-ACUTE REHAB    ' right click on it and choose 'Show Details'.
Click on the Magnifying glass icon.
Type 'Memorial'
Click outisde the search bar</t>
  </si>
  <si>
    <t>The typeahead panel is collapsed but the keyword stays with 'Memorial' text</t>
  </si>
  <si>
    <t>lkrsztofinski</t>
  </si>
  <si>
    <t>GI_6.71_1</t>
  </si>
  <si>
    <t>Verifying behaving of search bar (for HHA)</t>
  </si>
  <si>
    <t>From View menu on left side of site choose 'Order' and set 'Name' as descending. Click 'Apply' button
Right click on 'HHA (8)' and choose 'Expand'
Find '   TORRANCE MEMORIAL HOME HEALTH    ' right click on it and choose 'Show Details'.
Click on the Magnifying glass icon.
Type 'Memorial'
Click outisde the search bar</t>
  </si>
  <si>
    <t>GI_6.71_2</t>
  </si>
  <si>
    <t>Verifying behaving of search bar (for Hospital)</t>
  </si>
  <si>
    <t>From View menu on left side of site choose 'Order' and set 'Name' as descending. Click 'Apply' button
Right click on 'Hospital (261)' and choose 'Expand'
Find '   WHITTIER HOSPITAL MEDICAL CENTER    ' right click on it and choose 'Show Details'.
Click on the Magnifying glass icon.
Type 'Memorial'
Click outisde the search bar</t>
  </si>
  <si>
    <t>GI_6.71_3</t>
  </si>
  <si>
    <t>Verifying behaving of search bar (for LTCH)</t>
  </si>
  <si>
    <t>Right click on 'LTCH (1)' and choose 'Expand'
Find '  KINDRED HOSPITAL -- LA MIRADA    ' right click on it and choose 'Show Details'.
Click on the Magnifying glass icon.
Type 'Memorial'
Click outisde the search bar</t>
  </si>
  <si>
    <t>GI_6.72</t>
  </si>
  <si>
    <t>From View menu on left side of site choose 'Order' and set 'Name' as descending. Click 'Apply' button
Right click on 'SNF (18)' and choose 'Expand'
Find '   APPLE VALLEY POST-ACUTE REHAB    ' right click on it and choose 'Show Details'.
Click on the Magnifying glass icon.
Type 'Memorial'
Click 'X' in search bar</t>
  </si>
  <si>
    <t>The typeahead panel is collapsed and the keyword disappeared with 'Memorial' text</t>
  </si>
  <si>
    <t>GI_6.72_1</t>
  </si>
  <si>
    <t>From View menu on left side of site choose 'Order' and set 'Name' as descending. Click 'Apply' button
Right click on 'HHA (8)' and choose 'Expand'
Find '   TORRANCE MEMORIAL HOME HEALTH    ' right click on it and choose 'Show Details'.
Click on the Magnifying glass icon.
Type 'Memorial'
Click 'X' in search bar</t>
  </si>
  <si>
    <t>GI_6.72_2</t>
  </si>
  <si>
    <t>From View menu on left side of site choose 'Order' and set 'Name' as descending. Click 'Apply' button
Right click on 'Hospital (261)' and choose 'Expand'
Find '   WHITTIER HOSPITAL MEDICAL CENTER    ' right click on it and choose 'Show Details'.
Click on the Magnifying glass icon.
Type 'Memorial'
Click 'X' in search bar</t>
  </si>
  <si>
    <t>GI_6.72_3</t>
  </si>
  <si>
    <t>Right click on 'LTCH (1)' and choose 'Expand'
Find '  KINDRED HOSPITAL -- LA MIRADA    ' right click on it and choose 'Show Details'.
Click on the Magnifying glass icon.
Type 'Memorial'
Click 'X' in search bar</t>
  </si>
  <si>
    <t>GI_6.73</t>
  </si>
  <si>
    <t>Verifying behaving of typehead panel (for SNF)</t>
  </si>
  <si>
    <t>From View menu on left side of site choose 'Order' and set 'Name' as descending. Click 'Apply' button
Right click on 'SNF (18)' and choose 'Expand'
Find '   APPLE VALLEY POST-ACUTE REHAB    ' right click on it and choose 'Show Details'.
Click on the Magnifying glass icon.
Type '5024'</t>
  </si>
  <si>
    <t>User should see alphabetical sorted data (name, CCN, NPI) of "Arrowhead Regional Medical Center", "Desert Regional Medical Center", "Dominican Hospital", "Natvidad Medical Center"</t>
  </si>
  <si>
    <t>GI_6.73_1</t>
  </si>
  <si>
    <t>Verifying behaving of typehead panel (for HHA)</t>
  </si>
  <si>
    <t>From View menu on left side of site choose 'Order' and set 'Name' as descending. Click 'Apply' button
Right click on 'HHA (8)' and choose 'Expand'
Find '   TORRANCE MEMORIAL HOME HEALTH    ' right click on it and choose 'Show Details'.
Click on the Magnifying glass icon.
Type '5024'</t>
  </si>
  <si>
    <t>User should see alphabetical sorted data (name, CCN, NPI) of "Arrowhead Regional Medical Center", "Desert Regional Medical Center", "Dominican Hospital", "Nativdad Medical Center"</t>
  </si>
  <si>
    <t>GI_6.73_2</t>
  </si>
  <si>
    <t>Verifying behaving of typehead panel (for Hospital)</t>
  </si>
  <si>
    <t>From View menu on left side of site choose 'Order' and set 'Name' as descending. Click 'Apply' button
Right click on 'Hospital (261)' and choose 'Expand'
Find '   WHITTIER HOSPITAL MEDICAL CENTER     ' right click on it and choose 'Show Details'.
Click on the Magnifying glass icon.
Type '5024'</t>
  </si>
  <si>
    <t>GI_6.73_3</t>
  </si>
  <si>
    <t>Verifying behaving of typehead panel (for LTCH)</t>
  </si>
  <si>
    <t>Right click on 'LTCH (1)' and choose 'Expand'
Find '  KINDRED HOSPITAL -- LA MIRADA    ' right click on it and choose 'Show Details'.
Click on the Magnifying glass icon.
Type '5024'</t>
  </si>
  <si>
    <t>GI_6.74</t>
  </si>
  <si>
    <t>From View menu on left side of site choose 'Order' and set 'Name' as descending. Click 'Apply' button
Right click on 'SNF (18)' and choose 'Expand'
Find '   APPLE VALLEY POST-ACUTE REHAB    ' right click on it and choose 'Show Details'.
Click on the Magnifying glass icon.
Type '5024'
Hover mouse over 'Arrowhead Regional Medical Center'</t>
  </si>
  <si>
    <t>User should see highlighted 'Arrowhead Regional Medical Center' option</t>
  </si>
  <si>
    <t>GI_6.74_1</t>
  </si>
  <si>
    <t>Verifying behaving of typehead panel (for for HHA)</t>
  </si>
  <si>
    <t>From View menu on left side of site choose 'Order' and set 'Name' as descending. Click 'Apply' button
Right click on 'HHA (8)' and choose 'Expand'
Find '   TORRANCE MEMORIAL HOME HEALTH    ' right click on it and choose 'Show Details'.
Click on the Magnifying glass icon.
Type '5024'
Hover mouse over 'Arrowhead Regional Medical Center'</t>
  </si>
  <si>
    <t>GI_6.74_2</t>
  </si>
  <si>
    <t>From View menu on left side of site choose 'Order' and set 'Name' as descending. Click 'Apply' button
Right click on 'Hospital (261)' and choose 'Expand'
Find '   WHITTIER HOSPITAL MEDICAL CENTER     ' right click on it and choose 'Show Details'.
Click on the Magnifying glass icon.
Type '5024'
Hover mouse over 'Arrowhead Regional Medical Center'</t>
  </si>
  <si>
    <t>GI_6.74_3</t>
  </si>
  <si>
    <t>Right click on 'LTCH (1)' and choose 'Expand'
Find '  KINDRED HOSPITAL -- LA MIRADA    ' right click on it and choose 'Show Details'.
Click on the Magnifying glass icon.
Type '5024'
Hover mouse over 'Arrowhead Regional Medical Center'</t>
  </si>
  <si>
    <t>GI_6.75</t>
  </si>
  <si>
    <t>From View menu on left side of site choose 'Order' and set 'Name' as descending. Click 'Apply' button
Right click on 'SNF (18)' and choose 'Expand'
Find '   APPLE VALLEY POST-ACUTE REHAB    ' right click on it and choose 'Show Details'.
Click on the Magnifying glass icon.
Type '5024'
Press enter</t>
  </si>
  <si>
    <t>User should see Details page for first item from typeheadbox ('Arrowhead Regional Medical Center')</t>
  </si>
  <si>
    <t>GI_6.75_1</t>
  </si>
  <si>
    <t>From View menu on left side of site choose 'Order' and set 'Name' as descending. Click 'Apply' button
Right click on 'HHA (8)' and choose 'Expand'
Find '   TORRANCE MEMORIAL HOME HEALTH    ' right click on it and choose 'Show Details'.
Click on the Magnifying glass icon.
Type '5024'
Press enter</t>
  </si>
  <si>
    <t>GI_6.75_2</t>
  </si>
  <si>
    <t>From View menu on left side of site choose 'Order' and set 'Name' as descending. Click 'Apply' button
Right click on 'Hospital (261)' and choose 'Expand'
Find '   WHITTIER HOSPITAL MEDICAL CENTER     ' right click on it and choose 'Show Details'.
Click on the Magnifying glass icon.
Type '5024'
Press enter</t>
  </si>
  <si>
    <t>GI_6.75_3</t>
  </si>
  <si>
    <t>Right click on 'LTCH (1)' and choose 'Expand'
Find '  KINDRED HOSPITAL -- LA MIRADA    ' right click on it and choose 'Show Details'.
Click on the Magnifying glass icon.
Type '5024'
Press enter</t>
  </si>
  <si>
    <t>GI_6.76</t>
  </si>
  <si>
    <t>From View menu on left side of site choose 'Order' and set 'Name' as descending. Click 'Apply' button
Right click on 'SNF (18)' and choose 'Expand'
Find '   APPLE VALLEY POST-ACUTE REHAB    ' right click on it and choose 'Show Details'.
Click on the Magnifying glass icon.
Type '502'
Scroll down</t>
  </si>
  <si>
    <t>Typehead list should be scrolled down</t>
  </si>
  <si>
    <t>GI_6.76_1</t>
  </si>
  <si>
    <t>From View menu on left side of site choose 'Order' and set 'Name' as descending. Click 'Apply' button
Right click on 'HHA (8)' and choose 'Expand'
Find '   TORRANCE MEMORIAL HOME HEALTH    ' right click on it and choose 'Show Details'.
Click on the Magnifying glass icon.
Type '502'
Scroll down</t>
  </si>
  <si>
    <t>GI_6.76_2</t>
  </si>
  <si>
    <t>From View menu on left side of site choose 'Order' and set 'Name' as descending. Click 'Apply' button
Right click on 'Hospital (261)' and choose 'Expand'
Find '   WHITTIER HOSPITAL MEDICAL CENTER    ' right click on it and choose 'Show Details'.
Click on the Magnifying glass icon.
Type '502'
Scroll down</t>
  </si>
  <si>
    <t>GI_6.76_3</t>
  </si>
  <si>
    <t>Right click on 'LTCH (1)' and choose 'Expand'
Find '  KINDRED HOSPITAL -- LA MIRADA    ' right click on it and choose 'Show Details'..
Click on the Magnifying glass icon.
Type '502'
Scroll down</t>
  </si>
  <si>
    <t>GI_6.77</t>
  </si>
  <si>
    <t>Verifying ability to redirecting to desired site (from SNF details)</t>
  </si>
  <si>
    <t xml:space="preserve">From View menu on left side of site choose 'Order' and set 'Name' as descending. Click 'Apply' button
Right click on 'SNF (18)' and choose 'Expand'
Find '   APPLE VALLEY POST-ACUTE REHAB    ' right click on it and choose 'Show Details'.
Click on the Magnifying glass icon.
Type 'SAN LORENZO HOME HEALTH' and click on it
</t>
  </si>
  <si>
    <t>The entity icon in Details page is updated to the HHA icon, input field is replaced via the new entity name, CCN, NPI</t>
  </si>
  <si>
    <t>GI_6.77_1</t>
  </si>
  <si>
    <t>Verifying ability to redirecting to desired site (from HHA details)</t>
  </si>
  <si>
    <t xml:space="preserve">From View menu on left side of site choose 'Order' and set 'Name' as descending. Click 'Apply' button
Right click on 'HHA (8)' and choose 'Expand'
Find '   TORRANCE MEMORIAL HOME HEALTH   ' right click on it and choose 'Show Details'.
Click on the Magnifying glass icon.
Type 'SAN LORENZO HOME HEALTH' and click on it
</t>
  </si>
  <si>
    <t>GI_6.77_2</t>
  </si>
  <si>
    <t>Verifying ability to redirecting to desired site (from hospital details)</t>
  </si>
  <si>
    <t xml:space="preserve">From View menu on left side of site choose 'Order' and set 'Name' as descending. Click 'Apply' button
Right click on 'Hospital (261)' and choose 'Expand'
Find '   WHITTIER HOSPITAL MEDICAL CENTER   ' right click on it and choose 'Show Details'.
Click on the Magnifying glass icon.
Type 'SAN LORENZO HOME HEALTH' and click on it
</t>
  </si>
  <si>
    <t>GI_6.77_3</t>
  </si>
  <si>
    <t>Verifying ability to redirecting to desired site (from LTCH details)</t>
  </si>
  <si>
    <t xml:space="preserve">From View menu on left side of site choose 'Order' and set 'Name' as descending. Click 'Apply' button
Right click on 'Hospital (261)' and choose 'Expand'
Find ' stanford health care ' right click on it and choose 'Show Details'.
Click on the Magnifying glass icon.
Type 'KINDRED HOSPITAL' and click on it
</t>
  </si>
  <si>
    <t>The entity icon in Details page is updated to the LTCH icon, input field is replaced via the new entity name, CCN, NPI</t>
  </si>
  <si>
    <t>GI_6.78</t>
  </si>
  <si>
    <t>Verifying behaving of searching bar when incorrect phrase is typed  (in SNF details page)</t>
  </si>
  <si>
    <t xml:space="preserve">From View menu on left side of site choose 'Order' and set 'Name' as descending. Click 'Apply' button
Right click on 'SNF (18)' and choose 'Expand'
Find '   APPLE VALLEY POST-ACUTE REHAB    ' right click on it and choose 'Show Details'.
Click on the Magnifying glass icon.
Type 'random name'
</t>
  </si>
  <si>
    <t>On searchig bar error is displayed: “No matching entity found.”</t>
  </si>
  <si>
    <t>GI_6.78_1</t>
  </si>
  <si>
    <t>Verifying behaving of searching bar when incorrect phrase is typed  (in HHA details page)</t>
  </si>
  <si>
    <t xml:space="preserve">From View menu on left side of site choose 'Order' and set 'Name' as descending. Click 'Apply' button
Right click on 'HHA (8)' and choose 'Expand'
Find '    TORRANCE MEMORIAL HOME HEALTH      ' right click on it and choose 'Show Details'.
Click on the Magnifying glass icon.
Type 'random name'
</t>
  </si>
  <si>
    <t>GI_6.78_2</t>
  </si>
  <si>
    <t>Verifying behaving of searching bar when incorrect phrase is typed  (in hospital details page)</t>
  </si>
  <si>
    <t xml:space="preserve">From View menu on left side of site choose 'Order' and set 'Name' as descending. Click 'Apply' button
Right click on 'Hospital (261)' and choose 'Expand'
Find '    WHITTIER HOSPITAL MEDICAL CENTER      ' right click on it and choose 'Show Details'.
Click on the Magnifying glass icon.
Type 'random name'
</t>
  </si>
  <si>
    <t>GI_6.78_3</t>
  </si>
  <si>
    <t>Verifying behaving of searching bar when incorrect phrase is typed  (in LTCH details page)</t>
  </si>
  <si>
    <t xml:space="preserve">Right click on 'LTCH (1)' and choose 'Expand'
Find '  KINDRED HOSPITAL -- LA MIRADA    ' right click on it and choose 'Show Details'.
Click on the Magnifying glass icon.
Type 'random name'
</t>
  </si>
  <si>
    <t>GI_6.79</t>
  </si>
  <si>
    <t>Checking correctness of outputted data in Details page
(for SNF)</t>
  </si>
  <si>
    <t xml:space="preserve">From View menu on left side of site choose 'Order' and set 'Name' as descending. Click 'Apply' button
Right click on 'SNF (18)' and choose 'Expand'
Find '   APPLE VALLEY POST-ACUTE REHAB    ' right click on it and choose 'Show Details'.
Click on the Magnifying glass icon.
Type NPI: '1710089255'
Click on it
</t>
  </si>
  <si>
    <t>User should see details for 'GOLDEN EMPIRE NURSING &amp; REHAB CENTER'. On right side you should see: 
Case count
1
90d readmission rate per instance
0%
90d readmission rate per patient
0%
90d episode cost
$20,517
90d readmission cost per instance
$0
90d readmission cost per patient
$0
PAC LOS
4.0d</t>
  </si>
  <si>
    <t>GI_6.79_1</t>
  </si>
  <si>
    <t>Checking correctness of outputted data in Details page
(for HHA)</t>
  </si>
  <si>
    <t xml:space="preserve">From View menu on left side of site choose 'Order' and set 'Name' as descending. Click 'Apply' button
Right click on 'HHA (8)' and choose 'Expand'
Find '   TORRANCE MEMORIAL HOME HEALTH   ' right click on it and choose 'Show Details'.
Click on it
</t>
  </si>
  <si>
    <t>User should see details for 'GOLDEN EMPIRE NURSING &amp; REHAB CENTER'. On right side you should see: 
Case count
1
90d readmission rate per instance
0%
90d readmission rate per patient
0%
90d episode cost
$8,312
90d readmission cost per instance
$0
90d readmission cost per patient
$0
PAC LOS
89.0d</t>
  </si>
  <si>
    <t>GI_6.79_2</t>
  </si>
  <si>
    <t>Checking correctness of outputted data in Details page
(for Hospital)</t>
  </si>
  <si>
    <t xml:space="preserve">From View menu on left side of site choose 'Order' and set 'Name' as descending. Click 'Apply' button
Right click on 'Hospital (261)' and choose 'Expand'
Find '   WHITTIER HOSPITAL MEDICAL CENTER   ' right click on it and choose 'Show Details'.
Click on it
</t>
  </si>
  <si>
    <t>User should see details for 'GOLDEN EMPIRE NURSING &amp; REHAB CENTER'. On right side you should see: 
Case count
1
90d readmission rate per instance
0%
90d readmission rate per patient
0%
90d episode cost
$9,402
90d readmission cost per instance
$0
90d readmission cost per patient
$0
PAC LOS
0d</t>
  </si>
  <si>
    <t>GI_6.79_3</t>
  </si>
  <si>
    <t>Checking correctness of outputted data in Details page
(for LTCH)</t>
  </si>
  <si>
    <t xml:space="preserve">Right click on 'LTCH (1)' and choose 'Expand'
Find '  KINDRED HOSPITAL -- LA MIRADA    ' right click on it and choose 'Show Details'.
Click on it
</t>
  </si>
  <si>
    <t>User should see details for 'GOLDEN EMPIRE NURSING &amp; REHAB CENTER'. On right side you should see: 
Case count
1
90d readmission rate per instance
0%
90d readmission rate per patient
0%
90d episode cost
$68,584
90d readmission cost per instance
$0
90d readmission cost per patient
$0
PAC LOS
37.0d</t>
  </si>
  <si>
    <t>GI_6.80</t>
  </si>
  <si>
    <t xml:space="preserve">Context Menu - "Show Details" additional sections (specifically for SNF)
</t>
  </si>
  <si>
    <t>P2BN-1548</t>
  </si>
  <si>
    <t>Verifying data returned from Show Details if entity is SNF type</t>
  </si>
  <si>
    <t>Facility
5
Star rating
Overall Star rating score from CMS SNF Compare
Medicare / Medicaid
Certifications
Approved by the federal government to participate in Medicare or Medicaid
95
Certified beds
Details
Case count
1
90d readmission rate per instance
0%
90d readmission rate per patient
0%
90d episode cost
$26,061
90d readmission cost per instance
$0
90d readmission cost per patient
$0
PAC LOS
26.0d
Quality
20%
Readmission
30-day readmission rate
9.0
Inspection deficiencies
Most recent weighted deficiency score
26 days
SNF LOS
Average length of stay
0%
Pain management
Percentage of residents reporting moderate to severe pain
0%
Pressure ulcer management
Percentage of patients with new or worsened pressure ulcers</t>
  </si>
  <si>
    <t>GI_6.81</t>
  </si>
  <si>
    <t>Verifying data returned from Show Details if entity is SNF type: Facility rating</t>
  </si>
  <si>
    <t>User should be able to see details about Facility in SNF: 
5
Star rating
Overall Star rating score from CMS SNF Compare</t>
  </si>
  <si>
    <t>GI_6.82</t>
  </si>
  <si>
    <t xml:space="preserve">Verifying data returned from Show Details if entity is SNF type: Medicare / Medicaid with acreditation </t>
  </si>
  <si>
    <t>User should be able to see details about Medicare / Medicaid in SNF: 
95
Certified beds</t>
  </si>
  <si>
    <t>GI_6.83</t>
  </si>
  <si>
    <t>Verifying data returned from Show Details if entity is SNF type: Quality/Readmission</t>
  </si>
  <si>
    <t xml:space="preserve">User should be able to see details about Readmission in SNF: 
0%
90d readmission rate per patient
</t>
  </si>
  <si>
    <t>GI_6.84</t>
  </si>
  <si>
    <t>Verifying data returned from Show Details if entity is SNF type: Quality/Inspection deficiency</t>
  </si>
  <si>
    <t>User should be able to see details about Inspection deficiencies in SNF: 
9.0
Inspection deficiencies
Most recent weighted deficiency score</t>
  </si>
  <si>
    <t>GI_6.85</t>
  </si>
  <si>
    <t>Verifying data returned from Show Details if entity is SNF type: Quality/Pain management</t>
  </si>
  <si>
    <t>User should be able to see details about Pain management in SNF: 
0.2%
Pain management
Percentage of residents reporting moderate to severe pain</t>
  </si>
  <si>
    <t>GI_6.86</t>
  </si>
  <si>
    <t>Verifying data returned from Show Details if entity is SNF type: Quality/Pressure ulcer management</t>
  </si>
  <si>
    <t>User should be able to see details about Pressure ulcer management in SNF: 
0.2%
Pressure ulcer management
Percentage of patients with new or worsened pressure ulcers</t>
  </si>
  <si>
    <t>GI_6.87</t>
  </si>
  <si>
    <t>Verifying data returned from Show Details if entity is not SNF type</t>
  </si>
  <si>
    <t>From View menu on left side of site choose 'Order' and set 'Name' as descending
Right click on 'LTCH (1)' and choose 'Expand'
Find '    KINDRED HOSPITAL -- LA MIRADA    ' right click on it and choose 'Show Details'.</t>
  </si>
  <si>
    <t>User should be able to see details without : Facility and Quality</t>
  </si>
  <si>
    <t>GI_6.87_2</t>
  </si>
  <si>
    <t>Verifying data returned from Show Details if entity is SNF type but without certifications</t>
  </si>
  <si>
    <t>Go to the left side of screen to Filters and choose Entity.
Right click on 'SNF' and choose 'Expand'
Find 'SNF: KEIRO NURSING HOME', right click on it and choose 'Show Details'</t>
  </si>
  <si>
    <t>User should be able to see details with the respective uncertified program as grayed out</t>
  </si>
  <si>
    <t>26-09-2019</t>
  </si>
  <si>
    <t>GI_6.88</t>
  </si>
  <si>
    <t>New Implementation - effects on Order panel</t>
  </si>
  <si>
    <t>https://tangramcare.atlassian.net/browse/P2BN-1470</t>
  </si>
  <si>
    <t>Checking order by case count sorting method on market share view.</t>
  </si>
  <si>
    <t xml:space="preserve">1. Set benchmark off. 
2. From service line filters include: 'Other Medical', 'Cardiology', 'Major joint replacement of the lower extremity', 'Medical non-infectious orthopedic ' filters.
3. In order setting set desc (symbol 'V') 'case count' order, apply .
4. In order setting set asc (symbol 'Ʌ') 'case count' order, apply.
</t>
  </si>
  <si>
    <t>After 3. step: you should see at the left side of the graph:
Hospital (160) - 301 patients
and at the right side in order:
Home - 287 patients,
HHA (7) - 7 patients,
SNF (6) - 6 patients,
LTCH (1) - 1 patient.
After 4. step: you should see at the left side of the graph:
Hospital (160) - 301 patients
and at the right side in order:
LTCH (1) - 1 patient,
SNF (6) - 6 patients,
HHA (7) - 7 patients,
Home - 287 patients.</t>
  </si>
  <si>
    <t>GI_6.89</t>
  </si>
  <si>
    <t>Checking order by case count sorting method on benchmark view with entity type: post-acute care.</t>
  </si>
  <si>
    <t>1. Set benchmark on.
2. From service line filters include: 'Other Medical', 'Cardiology', 'Major joint replacement of the lower extremity', 'Medical non-infectious orthopedic' filters.
3. In Benchmark setting set Entity type: post-acute care.
4. In order setting set desc (symbol 'V') 'case count' order, apply.
5. In order setting set asc (symbol 'Ʌ') 'case count' order, apply.</t>
  </si>
  <si>
    <t>After 4. step: you should see at the right side of the graph:
Service Lines (2) - 245 patients,
Clinical Episodes (2)
and at the left side in order:
Home - 287 patients,
HHA (7) - 7 patients,
SNF (6) - 6 patients,
LTCH (1) - 1 patient.
After 5. step: you should see at the right side of the graph:
Service Lines (2) - 245 patients,
Clinical Episodes (2)
and at the left side in order:
LTCH (1) - 1 patient,
SNF (6) - 6 patients,
HHA (7) - 7 patients,
Home - 287 patients.</t>
  </si>
  <si>
    <t>GI_6.90</t>
  </si>
  <si>
    <t>Checking order by case count sorting method on benchmark view with entity type: acute care.</t>
  </si>
  <si>
    <t>1. Set benchmark on.
2. From service line filters include: 'Other Medical', 'Cardiology', 'Major joint replacement of the lower extremity', 'Medical non-infectious orthopedic ' filters.
3. In Benchmark setting set Entity type: acute care.
4. In order setting set desc (symbol 'V') 'case count' order, apply.
5. In order setting set asc (symbol 'Ʌ') 'case count' order, apply.</t>
  </si>
  <si>
    <t>After 4. step: you should see at the right side of the graph:
Service Lines (2) - 245 patients,
Clinical Episodes (2) - 56 patients
and at the left side in order:
Hospital (160) - 301  patients
After 5. step: you should see at the right side of the graph:
Service Lines (2) - 245 patients,
Clinical Episodes (2) - 56 patients
and at the left side in order:
Hospital (160) - 301  patients</t>
  </si>
  <si>
    <t>GI_6.91</t>
  </si>
  <si>
    <t>Checking order by name sorting method on market share view.</t>
  </si>
  <si>
    <t xml:space="preserve">1. Set benchmark off. 
2. From service line filters include: 'Other Medical', 'Cardiology', 'Major joint replacement of the lower extremity', 'Medical non-infectious orthopedic' filters.
3. In order setting set desc (symbol 'V') 'name' order, apply.
4. In order setting set asc (symbol 'Ʌ') 'name' order, apply.
</t>
  </si>
  <si>
    <t xml:space="preserve">After 3. step: you should see at the left side of the graph:
Hospital (160) - 301 patients
and at the right side in order:
SNF (6), 
LTCH (1), 
Home ,
HHA (7).
After 4. step: you should see at the left side of the graph:
Hospital (160) - 301 patients
and at the right side in order:
HHA (7)
Home 
LTCH (1)
SNF (6) </t>
  </si>
  <si>
    <t>GI_6.92</t>
  </si>
  <si>
    <t>Checking order by name sorting method on benchmark view with entity type: post-acute care.</t>
  </si>
  <si>
    <t>1. Set benchmark on.
2. From service line filters include: 'Other Medical', 'Cardiology', 'Major joint replacement of the lower extremity', 'Medical non-infectious orthopedic' filters.
3. In Benchmark setting set Entity type: post-acute care.
4. In order setting set desc (symbol 'V') 'name' order, apply.
5. In order setting set asc (symbol 'Ʌ') 'name' order, apply.</t>
  </si>
  <si>
    <t xml:space="preserve">After 4. step: you should see at the right side of the graph:
Service Lines (2) - 245 patients,
Clinical Episodes (2)
and at the left side in order:
SNF (6), 
LTCH (1), 
Home ,
HHA (7)
After 5. step: you should see at the right side of the graph:
Service Lines (2) - 245 patients,
Clinical Episodes (2)
and at the left side in order:
HHA (7)
Home 
LTCH (1)
SNF (6) </t>
  </si>
  <si>
    <t>GI_6.93</t>
  </si>
  <si>
    <t>Checking order by name sorting method on benchmark view with entity type: acute care.</t>
  </si>
  <si>
    <t>1. Set benchmark on.
2. From service line filters include: 'Other Medical', 'Cardiology', 'Major joint replacement of the lower extremity', 'Medical non-infectious orthopedic ' filters.
3. In Benchmark setting set Entity type: acute care.
4. In order setting set desc (symbol 'V') 'name' order, apply.
5. In order setting set asc (symbol 'Ʌ') 'name' order, apply.</t>
  </si>
  <si>
    <t xml:space="preserve">Piotr Olszewski
</t>
  </si>
  <si>
    <t>GI_6.94</t>
  </si>
  <si>
    <t>Checking order by 90d readmission rate per instance sorting method on benchmark view with entity type: post-acute care.</t>
  </si>
  <si>
    <t xml:space="preserve">1. Set benchmark off. 
2. From entity filters include: 'Home', 'HHA', 'SNF', 'STANFORD HEALTH CARE, 'CEDARS-SINAI MEDICAL CENTER'.
3. In order setting set desc (symbol 'V') '90d readmission rate per instance' order, apply.
4. In order setting set asc (symbol 'Ʌ') '90d readmission rate per instance' order, apply.
</t>
  </si>
  <si>
    <t xml:space="preserve">After 3. step: you should see at the left side of the graph:
CEDARS-SIANI MEDICAL CENTER - 90d read rate/instance 5.6%,
STANFORD HEALTH CARE - 90d read rate/instance 0%
and at the right side in order:
HHA (1) - 90d read rate/instance 100%
Home - 90d read rate/instance 0%
SNF(1) - 90d read rate/instance 0%
After 4. step: you should see at the left side of the graph:
STANFORD HEALTH CARE - 90d read rate/instance 0%
CEDARS-SIANI MEDICAL CENTER - 90d read rate/instance 5.6%
and at the right side in order:
Home - 90d read rate/instance 0%
SNF(1) - 90d read rate/instance 0%
HHA (1) - 90d read rate/instance 100% </t>
  </si>
  <si>
    <t>GI_6.95</t>
  </si>
  <si>
    <t>1. Set benchmark on.
2. From entity filters include: 'Home', 'HHA', 'SNF', 'STANFORD HEALTH CARE, 'CEDARS-SINAI MEDICAL CENTER'.
3. In Benchmark setting set Entity type: post-acute care.
4. In order setting set desc (symbol 'V') '90d readmission rate per instance' order, apply.
5. In order setting set asc (symbol 'Ʌ') '90d readmission rate per instance' order, apply.</t>
  </si>
  <si>
    <t>After 4. step: you should see at the left side of the graph:
HHA(1) - 90d read rate/instance 100%,
Home- 90d read rate/instance 0%,
SNF (1)- 90d read rate/instance 0%,
and at the right side in order:
Neurology - 90d read rate/instance 33.3%,
Cancer Care - 90d read rate/instance 0%,
Cardiology - 90d read rate/instance 0%, 
Cardiothoracic - 90d read rate/instance 0%,
Cardiovascular- 90d read rate/instance 0%,
Service Lines (7 more)- 90d read rate/instance 0%.
After 5. step: you should see at the left side of the graph:
Home - 90d read rate/instance 0%,
SNF (1) - 90d read rate/instance 0%,
HHA(1) - 90d read rate/instance 100%.
and at the right side in order:
Cancer Care - 90d read rate/instance 0%,
Cardiology- 90d read rate/instance 0%,
Cardiothoracic - 90d read rate/instance 0%,
Cardiovascular- 90d read rate/instance 0%,
Digestive - 90d read rate/instance 0%,
Service Lines (7 more)- 90d read rate/instance 4.8%.</t>
  </si>
  <si>
    <t>GI_6.96</t>
  </si>
  <si>
    <t>Checking order by 90d readmission rate per instance sorting method on benchmark view with entity type: acute care.</t>
  </si>
  <si>
    <t>1. Set benchmark on.
2. From entity filters include: 'Home', 'HHA', 'SNF', 'STANFORD HEALTH CARE, 'CEDARS-SINAI MEDICAL CENTER'.
3. In Benchmark setting set Entity type: acute care.
4. In order setting set desc (symbol 'V') '90d readmission rate per instance' order, apply.
5. In order setting set asc (symbol 'Ʌ') '90d readmission rate per instance' order, apply.</t>
  </si>
  <si>
    <t>After 4. step: you should see at the left side of the graph:
CEDARS-SIANI MEDICAL CENTER - 90d read rate/instance 5.6%,
STANFORD HEALTH CARE - 90d read rate/instance 0%
and at the right side in order:
Neurology - 90d read rate/instance 33.3%,
Cancer Care - 90d read rate/instance 0%,
Cardiology - 90d read rate/instance 0%, 
Cardiothoracic - 90d read rate/instance 0%,
Cardiovascular- 90d read rate/instance 0%,
Service Lines (7 more)- 90d read rate/instance 0%.
After 5. step:you should see at the left side of the graph:
STANFORD HEALTH CARE - 90d read rate/instance 0%,
CEDARS-SIANI MEDICAL CENTER - 90d read rate/instance 5.6%,
and at the right side in order:
Cancer Care - 90d read rate/instance 0%,
Cardiology- 90d read rate/instance 0%,
Cardiothoracic - 90d read rate/instance 0%,
Cardiovascular- 90d read rate/instance 0%,
Digestive - 90d read rate/instance 0%,
Service Lines (7 more)- 90d read rate/instance 4.8%.</t>
  </si>
  <si>
    <t>GI_6.97</t>
  </si>
  <si>
    <t>Checking order by 'star rating'  sorting method.</t>
  </si>
  <si>
    <t>1. Set benchmark on. 
2. From entity filters include: 'Home', 'HHA', 'SNF', 'STANFORD HEALTH CARE, 'CEDARS-SINAI MEDICAL CENTER'. From service lines filters include: 'Respiraory', 'Orthopedics', 'Cardiology', 'Other Medical', DRG - 221.
3. Check in labels if 'star rating' is on, if it's off, set on this option, apply.
4. In Benchmark setting set Entity type: acute care. 
Click on the 'star rating' option in order setting in all the steps below  
5. In order setting set desc (symbol 'V')  order, apply.
6. In order setting set asc (symbol 'Ʌ') order, apply.
7. In Benchmark setting set Entity type: post-acute care.
8. In order setting set desc (symbol 'V')  order, apply.
9. In order setting set asc (symbol 'Ʌ') order, apply.
10. In Benchmark setting set Entity type: acute care.
11. In order setting set desc (symbol 'V') order, apply.
12. In order setting set asc (symbol 'Ʌ')order, apply.</t>
  </si>
  <si>
    <t>After all steps relating to sorting check if on the graph all nodes are sorted in the proper way (ascending/descending)</t>
  </si>
  <si>
    <t>GI_6.98</t>
  </si>
  <si>
    <t>Checking order by '90d readmission rate per patient'  sorting method.</t>
  </si>
  <si>
    <t>1. Set benchmark on. 
2. From entity filters include: 'Home', 'HHA', 'SNF', 'STANFORD HEALTH CARE, 'CEDARS-SINAI MEDICAL CENTER'. From service lines filters include:
 'Respiraory', 'Orthopedics', 'Cardiology', 'Other Medical'.
3. Check in labels if '90d readmission rate per patient' is on, if it's off, set on this option, apply.
4. In Benchmark setting set Entity type: acute care. 
Click on the '90d readmission rate per patient' option in order setting in all the steps below  
5. In order setting set desc (symbol 'V')  order, apply.
6. In order setting set asc (symbol 'Ʌ') order, apply.
7. In Benchmark setting set Entity type: post-acute care.
8. In order setting set desc (symbol 'V')  order, apply.
9. In order setting set asc (symbol 'Ʌ') order, apply.
10. In Benchmark setting set Entity type: acute care.
11. In order setting set desc (symbol 'V') order, apply.
12. In order setting set asc (symbol 'Ʌ')order, apply.</t>
  </si>
  <si>
    <t>After all steps relating to sorting check if on the graph all nodes are sorted in the proper way (ascending/descending) except the multi-layered filter view.</t>
  </si>
  <si>
    <t>GI_6.99</t>
  </si>
  <si>
    <t>Checking order by '90d readmission cost per patient'  sorting method.</t>
  </si>
  <si>
    <t>1. Set benchmark on. 
2. From entity filters include: 'Home', 'HHA', 'SNF', 'STANFORD HEALTH CARE, 
'CEDARS-SINAI MEDICAL CENTER'. From service lines filters include:
 'Respiraory', 'Orthopedics', 'Cardiology', 'Other Medical'.
3. Check in labels if '90d readmission cost per patient' is on, if it's off, set on this option, apply.
4. In Benchmark setting set Entity type: acute care. 
Click on the '90d readmission cost per patient' option in order setting in all the steps below  
5. In order setting set desc (symbol 'V')  order, apply.
6. In order setting set asc (symbol 'Ʌ') order, apply.
7. In Benchmark setting set Entity type: post-acute care.
8. In order setting set desc (symbol 'V')  order, apply.
9. In order setting set asc (symbol 'Ʌ') order, apply.
10. In Benchmark setting set Entity type: acute care.
11. In order setting set desc (symbol 'V') order, apply.
12. In order setting set asc (symbol 'Ʌ')order, apply.</t>
  </si>
  <si>
    <t>GI_6.100</t>
  </si>
  <si>
    <t>Checking order by '90d readmission cost per instance'  sorting method.</t>
  </si>
  <si>
    <t>1. Set benchmark on. 
2. From entity filters include: 'Home', 'HHA', 'SNF', 'STANFORD HEALTH 
CARE, 'CEDARS-SINAI MEDICAL CENTER'. From service lines filters include:
 'Respiraory', 'Orthopedics', 'Cardiology', 'Other Medical'.
3. Check in labels if ''90d readmission cost per instance'' is on, if it's off, set on this option, apply.
4. In Benchmark setting set Entity type: acute care. 
Click on the '90d readmission cost per instance' option in order setting in all the steps below  
5. In order setting set desc (symbol 'V')  order, apply.
6. In order setting set asc (symbol 'Ʌ') order, apply.
7. In Benchmark setting set Entity type: post-acute care.
8. In order setting set desc (symbol 'V')  order, apply.
9. In order setting set asc (symbol 'Ʌ') order, apply.
10. In Benchmark setting set Entity type: acute care.
11. In order setting set desc (symbol 'V') order, apply.
12. In order setting set asc (symbol 'Ʌ')order, apply.</t>
  </si>
  <si>
    <t>GI_6.101</t>
  </si>
  <si>
    <t>Checking order by '90d episode cost'  sorting method.</t>
  </si>
  <si>
    <t>1. Set benchmark on. 
2. From entity filters include: 'Home', 'HHA', 'SNF', 'STANFORD HEALTH 
CARE, 'CEDARS-SINAI MEDICAL CENTER'. From service lines filters include:
 'Respiraory', 'Orthopedics', 'Cardiology', 'Other Medical'.
3. Check in labels if '90d episode cost' is on, if it's off, set on this option, apply.
4. In Benchmark setting set Entity type: acute care. 
Click on the '90d episode cost' option in order setting in all the steps below  
5. In order setting set desc (symbol 'V')  order, apply.
6. In order setting set asc (symbol 'Ʌ') order, apply.
7. In Benchmark setting set Entity type: post-acute care.
8. In order setting set desc (symbol 'V')  order, apply.
9. In order setting set asc (symbol 'Ʌ') order, apply.
10. In Benchmark setting set Entity type: acute care.
11. In order setting set desc (symbol 'V') order, apply.
12. In order setting set asc (symbol 'Ʌ')order, apply.</t>
  </si>
  <si>
    <t>GI_6.102</t>
  </si>
  <si>
    <t>Checking order by 'PAC lenght of stay (LOS)'  sorting method.</t>
  </si>
  <si>
    <t>1. Set benchmark on. 
2. From entity filters include: 'Home', 'HHA', 'SNF', 'STANFORD HEALTH 
CARE, 'CEDARS-SINAI MEDICAL CENTER'. From service lines filters include:
 'Respiraory', 'Orthopedics', 'Cardiology', 'Other Medical'.
3. Check in labels if 'PAC lenght of stay (LOS)' is on, if it's off, set on this option, apply.
4. In Benchmark setting set Entity type: acute care. 
Click on the 'PAC lenght of stay (LOS)' option in order setting in all the steps below  
5. In order setting set desc (symbol 'V')  order, apply.
6. In order setting set asc (symbol 'Ʌ') order, apply.
7. In Benchmark setting set Entity type: post-acute care.
8. In order setting set desc (symbol 'V')  order, apply.
9. In order setting set asc (symbol 'Ʌ') order, apply.
10. In Benchmark setting set Entity type: acute care.
11. In order setting set desc (symbol 'V') order, apply.
12. In order setting set asc (symbol 'Ʌ')order, apply.</t>
  </si>
  <si>
    <t>7. Effects On Tooltip Breadcrumb:</t>
  </si>
  <si>
    <t>GI_7.1</t>
  </si>
  <si>
    <t>Tooltip Breadcrumb_Default market share Graph</t>
  </si>
  <si>
    <t>Verify that user shuld see the breadcrumb trail for default graph view</t>
  </si>
  <si>
    <t>At least one dataset should be uploaded
User must be at Market Share Graph</t>
  </si>
  <si>
    <t>1. Create a view &amp; apply dataset (CA&amp;NV)
2. Do not apply any filter , hover over each node
3. Observe the default breadcrumb in tooltip</t>
  </si>
  <si>
    <t>1.Default graph should be display as:
-Hospital (261)  ,Home ,SNF (18) ,HHA (8) ,LTCH (1)
2.Tooltip for each node should be :
-Tooltip for grouped Hospital node should display- 'Hospital(261)'
-Tooltip for grouped Home node should display- 'Home'
-Tooltip for grouped Hospital node should display- 'SNF(18)'
-Tooltip for grouped Hospital node should display- 'HHA(8)'
-Tooltip for grouped Hospital node should display- 'LTCH(1)'</t>
  </si>
  <si>
    <t>GI_7.2</t>
  </si>
  <si>
    <t>Tooltip Breadcrumb_for expanded grouped SNF node(Lower level node)</t>
  </si>
  <si>
    <t>Verify the breadcrumb hierarchy for lower level PAC node</t>
  </si>
  <si>
    <t>1. Create a view &amp; apply dataset (CA&amp;NV)
2. Do not apply any filter, expand the grouped SNF node to individual level
3. From the graph,Hover over individual SNF- CENTRAL GARDENS node
4. Observe the default breadcrumb in tooltip</t>
  </si>
  <si>
    <t>1. Should be able to expand the grouped SNF &amp; graph for Grouped Hospital(18) against 10 individual SNFs +1 grouped pagination SNF should be generate.
2.Tooltip Breadcrumb trail for individual SNF- CENTRAL GARDENS should be:
- SNF &gt;CENTRAL GARDENS
3.Tooltip Breadcrumb trail for grouped pagination SNF node should be:
-SNF(13)</t>
  </si>
  <si>
    <t>GI_7.3</t>
  </si>
  <si>
    <t>Tooltip Breadcrumb_for expanded grouped Hospital node(Lower level node)</t>
  </si>
  <si>
    <t>Verify the breadcrumb hierarchy for lower level Hospital node</t>
  </si>
  <si>
    <t>1. Create a view &amp; apply dataset (CA&amp;NV)
2. Do not apply any filter, expand the grouped Hospital node to individual level
3. From the graph, hover over individual Hospital node- STANFORD HEALTH CARE
4. Observe the default breadcrumb in tooltip</t>
  </si>
  <si>
    <t>1. Should be able to expand the grouped Hospital node &amp; graph for Grouped Home, SNF(18), HHA(8), LTCH(1) against 10 individual Hospital +1 grouped pagination Hospital(256) should be generate.
2.Tooltip Breadcrumb trail for individual Hospital- STANFORD HEALTH CARE should be:
- Hospital &gt; STANFORD HEALTH CARE
3.Tooltip Breadcrumb trail for grouped pagination Hospital node should be:
-Hospital(256)</t>
  </si>
  <si>
    <t>GI_7.4</t>
  </si>
  <si>
    <t>Tooltip breadcrumb_Filter view</t>
  </si>
  <si>
    <t>Verify the breadcrumb hierarchy for multilayer grpah view</t>
  </si>
  <si>
    <t>1. Create a view &amp; apply dataset (CA&amp;NV)
2.From Entity filter, include 4 Hospital:
  i.CEDARS-SINAI MEDICAL CENTER
  ii.STANFORD HEALTH CARE
  iii.MERCY SAN JUAN MEDICAL CENTER  
  iv.SANTA ROSA MEMORIAL HOSPITAL
include 3 SNF:
   i.COLLEGE OAK NURSING &amp; REHABILITATION CENTER
   ii.HEALTH CARE CTR AT THE FORUM AT RANCHO SAN ANTONIO
   iii.APPLE VALLEY POST-ACUTE 
Include 1 individual HHA:
   i.ACCREDITED HOME HEALTH SERVICES
Include Home entity
3.Hover on each node &amp; observe the tooltip breadcrumb</t>
  </si>
  <si>
    <t>1. Graph should be for 4 individual Hospitals against grouped Home, SNF(3) &amp; 1 individual HHA 
2.Tooltip Breadcrumb trail for 4 individual Hospitals should be:
- Hospital &gt; CEDARS-SINAI MEDICAL CENTER
- Hospital &gt; STANFORD HEALTH CARE
- Hospital &gt; MERCY SAN JUAN MEDICAL CENTER  
- Hospital &gt; SANTA ROSA MEMORIAL HOSPITAL
3.Tooltip Breadcrumb trail for grouped SNF(3) should be:
-SNF(3)
4.Tooltip Breadcrumb trail for Individual HHA should be:
-HHA &gt; ACCREDITED HOME HEALTH SERVICES
5.Tooltip Breadcrumb trail for grouped Home should be:
-Home</t>
  </si>
  <si>
    <t>GI_7.5</t>
  </si>
  <si>
    <t>Tooltip breadcrumb_default Benchmark graph</t>
  </si>
  <si>
    <t>Verify that user shuld see the breadcrumb trail for default benchmark graph view</t>
  </si>
  <si>
    <t>At least one dataset should be uploaded
User must be at Benchmark Share Graph</t>
  </si>
  <si>
    <t>1. Create a view &amp; apply dataset (CA&amp;NV)
2. Do not apply any filter, turn on the benchmark &amp; hover over each node
3. Observe the default breadcrumb in tooltip</t>
  </si>
  <si>
    <t xml:space="preserve">1.Default benchmark graph for PAC vs Service lines should be generated 
2.Tooltip Breadcrumb trail for PAC type nodes should be:
-For Groupd Home: Home
-For grouped SNF node- SNF(18)
-For grouped HHA node- HHA(8)
-For grouped LTCH node- LTCH(1)
3.Tooltip Breadcrumb trail for Service line nodes should be:
Hovering on particular service line, the user should see the hierarchy as its own name 
eg. Hovering on Other Mediacl service line node will display the hierarchy as "Other Medical".
</t>
  </si>
  <si>
    <t>GI_7.6</t>
  </si>
  <si>
    <t>Tooltip breadcrumb_default Benchmark graph expanding the pariculer service line to Episode Level</t>
  </si>
  <si>
    <t xml:space="preserve">Verify the breadcrumb hierarchy when user expands service line to episode level </t>
  </si>
  <si>
    <t>1. Create a view &amp; apply dataset (CA&amp;NV)
2. Do not apply any filter, turn on the benchmark &amp; expand service line-Other Medical to episode level
3. Hover over individiual Episode- Sepsis &amp; observe the breadcrumb hierarchy in the tooltip</t>
  </si>
  <si>
    <t xml:space="preserve">1.On expanding the service line other medical to episode, the graph should be for Individual episodes against PAC type
2.The tooltip breadcrumb hierarchy For episode should be : Service line name &gt;&gt;Episode Name
3.When hover over Episode-Sepsis, tootip breadcrumb should be shown as:
-Other Medical &gt;&gt; Sepsis
4.Tooltip Breadcrumb trail for grouped Episode should be:
Other Medical &gt; Grouped Clinical Episode </t>
  </si>
  <si>
    <t>GI_7.7</t>
  </si>
  <si>
    <t>Tooltip breadcrumb_default Benchmark graph expanding the pariculer service line to its DRG level</t>
  </si>
  <si>
    <t xml:space="preserve">Verify the breadcrumb hierarchy when user expands service line to DRG level </t>
  </si>
  <si>
    <t>1. Create a view &amp; apply dataset (CA&amp;NV)
2. Do not apply any filter, turn on the benchmark 
3.From the graph, expand service line- Other Medical &gt;&gt;Sepsis &gt;&gt;DRG level
4. Hover over individiual DRG- 871 &amp; observe the breadcrumb hierarchy in the tooltip</t>
  </si>
  <si>
    <t>1.On expanding the service line Other Medical &gt;&gt;Sepsis &gt;&gt;DRG level, the graph should be for Individual DRGs(870, 871, 872) against PAC type- Home &amp; SNF(2)
2.The tooltip breadcrumb hierarchy For DRG should be : Service line name &gt;&gt;Episode Name &gt;&gt;DRG code with name
3.When hover over DRG- 871, tootip breadcrumb should be shown as:
-Other Medical &gt;&gt; Sepsis &gt;&gt; 871-Septicemia or severe sepsis without mechanical ventilation 96+ hours with major complication or comorbidity</t>
  </si>
  <si>
    <t>GI_7.8</t>
  </si>
  <si>
    <t>Tooltip breadcrumb_when includes Episode</t>
  </si>
  <si>
    <t>Verify the breadcrumb hierarchy for Episode level nodes</t>
  </si>
  <si>
    <t>1.Create a view &amp; apply dataset CA&amp;NV
2.Turn on the Benchmark
3.From service line filter,
Include 2 Episodes from service line(Orthopedic): 
   i.Major joint replacement of the lower extremity
   ii.Medical non-infectious orthopedic
4.From graph, expand the Episode- Major joint replacement of the lower extremity to DRG level
5.Hover over any DRG-470 node &amp; observe the tooltip breadcrumb hierarchy</t>
  </si>
  <si>
    <t xml:space="preserve">1.When hover over DRG-470, the breadcrumb for the tooltip should be shown as:
For lower layer node, theTooltip should display the hierarchy as, "Service line name&gt;&gt;Episode name&gt;&gt;DRG name"
Here in this case, breadcrumb should be: 
"Orthopedic&gt;&gt; Major joint replacement of the lower extremity &gt;&gt; 470 - Major joint replacement or reattachment of lower extremity without major complication or comorbidity"
</t>
  </si>
  <si>
    <t>GI_7.9</t>
  </si>
  <si>
    <t>Tooltip breadcrumb_when includes DRGs</t>
  </si>
  <si>
    <t>Verify the breadcrumb hierarchy for DRG level nodes</t>
  </si>
  <si>
    <t xml:space="preserve">1.Create a view &amp; apply dataset CA&amp;NV
2.Turn on the benchmark
3.From Service line line filter, include DRG-177(From service line-Respiratory), DRG-895(From service line-Psychiatric)
4.From graph, hover over both the node &amp; observe the Tooltip breadcrumb </t>
  </si>
  <si>
    <t>1.The tooltip should follow the hierarchy as, "Service line name&gt;&gt;Episode Name&gt;&gt;DRG name"
A. When hover over the node DRG-177, the heirarchy for tooltip breadcrumb should be shown as:
-Respiratory &gt;&gt; Simple pneumonia and respiratory infections &gt;&gt; 177-Respiratory infection
B.When hover over the node DRG-895, the heirarchy for tooltip breadcrumb should be shown as:
-Psychiatric &gt;&gt; ALCOHOL/DRUG ABUSE OR DEPENDENCE W REHABILITATION THERAPY&gt;&gt;895-ALCOHOL/DRUG ABUSE OR DEPENDENCE W REHABILITATION THERAPY</t>
  </si>
  <si>
    <t>GI_7.10</t>
  </si>
  <si>
    <t>Tooltip breadcrumb_grouped nodes(multiple layer graph)</t>
  </si>
  <si>
    <t>Verify the tooltip breadcrumb for multilayer graph node</t>
  </si>
  <si>
    <t xml:space="preserve">1.Create &amp; apply the dataset(CA&amp;NV)
2.From service line filter, include &amp; apply 2 service line Cardiology &amp; Neurology
3.From service line filter, expand service line Orthopedics &amp; include 2 Episodes: 
   i.Major joint replacement of the lower extremity
   ii.Medical non-infectious orthopedic
4.From service line filter &amp; include 3 DRGs:
   i.-DRG-193(Respiratory)
   ii.DRG-392(Digestive)
   iii.DRG-871(Other Medical)
5.From graph, hover on each grouped (Service Line/Episode/DRGs) and observe tooltip breadcrumb hierarchy
</t>
  </si>
  <si>
    <t>1.For step 1 to 4:
-On graph, it should display Cardiology, grouped Episodes (2), grouped DRGs (3) on right side to its related PAC- grouped Home, grouped  HHA(6), grouped SNF(5), grouped LTCH(1) on left side
2.Tooltip breadcrumb for Service line grouped node should be:
-Grouped Service Line
3.Tooltip breadcrumb for Episode grouped node should be:
-Orthopedics &gt; Grouped Episode
4.Tooltip breadcrumb for DRGs grouped node should be:
-Grouped DRGs</t>
  </si>
  <si>
    <t>8. Effects On Tooltip on nodes:</t>
  </si>
  <si>
    <t>GI_8.1</t>
  </si>
  <si>
    <t>Tooltips on nodes</t>
  </si>
  <si>
    <t>P2BN-1608</t>
  </si>
  <si>
    <t>Only the current level of the selected node is highlighted in bold</t>
  </si>
  <si>
    <t>On graph view find 'HHA (8)' node, right click on it and find 'Expand' and click on it.
Hoover mouse over node icon ' MARSHALL HOME CARE '.</t>
  </si>
  <si>
    <t>The tooltip should be displayed, 
Only the current trial level of the selected node should be highlighted in bold</t>
  </si>
  <si>
    <t>GI_8.2</t>
  </si>
  <si>
    <t>If the grouped node the tooltip displays the same name on the graph without hierarchy but with count.</t>
  </si>
  <si>
    <t>Hoover mouse over node icon  'HHA' (8).</t>
  </si>
  <si>
    <t>Tooltip should dispalyed, 
also instead of a trial, the tooltip should displays highlighted in bold the same name and count like on the node.</t>
  </si>
  <si>
    <t>GI_8.3</t>
  </si>
  <si>
    <t>If the group nodes with parentheses are from the same parent node but different direct parent node, we can display the same parent/source name.</t>
  </si>
  <si>
    <t>From 'Filters' expand 'Service Line' and find 'Cardiology'. Click right on found filter and click '+ Include Filter'. 
Find 'Other Medical'. Click right on found filter and click '+ Include Filter'.  
In 'Search' bar type '470' and click '+Add' on displayed result.
In 'Search' bar type '552' and click '+Add' on displayed result
In 'Search' bar type '481' and click '+Add' on displayed result
In 'Search' bar type '536' and click '+Add' on displayed result
Click 'Apply' button.
From view menu choose 'Benchmark'</t>
  </si>
  <si>
    <t>The tooltip for the grouped DRGs should display “Orthopedics &gt; DRGs (4)”</t>
  </si>
  <si>
    <t>GI_8.4</t>
  </si>
  <si>
    <t>From 'Filters' expand 'Service Line' and find 'Cardiology'. Click right on found filter and click '+ Include Filter'. 
Find 'Other Medical'. Click right on found filter and click '+ Include Filter'. 
In 'Search' bar type '65' and click '+Add' on displayed result.
In 'Search' bar type '64' and click '+Add' on displayed result
Click 'Apply' button.
From view menu choose 'Benchmark'</t>
  </si>
  <si>
    <t>The tooltip for the DRGs should display “Neurology &gt; Stroke &gt; DRGs (2).”</t>
  </si>
  <si>
    <t>GI_8.5</t>
  </si>
  <si>
    <t xml:space="preserve">When the user hovers over the single node of the same branch (source/parent), the tooltip is shown displaying the same information from the breadcrumb trail </t>
  </si>
  <si>
    <t xml:space="preserve">From view menu choose 'Benchmark'
Hoover mouse over node icon  'Cardiology', right click on it and chose 'Expand'.
Find 'Cardiac arrhythmia', right click on it and chose 'Expand'.
Hoover over ' 309 - Cardiac arrhythmia and conduction disorders with complication or comorbidity'  </t>
  </si>
  <si>
    <t>Tooltip should display:
trial: 'Cardiology &gt; Cardiac arryhythmia &gt;  309 - Cardiac arrhythmia and conduction disorders with complication or comorbidity '</t>
  </si>
  <si>
    <t>GI_8.6</t>
  </si>
  <si>
    <t>When the node is already the highest level of the node, then the breadcrumb does not have a trail</t>
  </si>
  <si>
    <t>From view menu choose 'Benchmark'
Hoover mouse over node icon  'Orthopedics'</t>
  </si>
  <si>
    <t>Only bolded 'Orthopedic' should be displayed (highest level of the node)</t>
  </si>
  <si>
    <t>GI_8.7</t>
  </si>
  <si>
    <t>New Implementation - effects on Legend</t>
  </si>
  <si>
    <t>https://tangramcare.atlassian.net/browse/P2BN-1468</t>
  </si>
  <si>
    <t>User sees that the legend dynamically displays the relevant information from the current view level.</t>
  </si>
  <si>
    <t xml:space="preserve">1. Open the view with no datasets active.
2. Select dataset CA nad NV
</t>
  </si>
  <si>
    <t>1. Choose graph view.
2. Click on the legend located on bottom right site of the screen.</t>
  </si>
  <si>
    <t xml:space="preserve">You should see thet the legend dynamically displays:
Hospital (261 / 261)
SNF (18 / 18)
HHA (8 / 8)
LTCH (1 / 1)
Home (1 / 1)
Case Count (728 / 728)
Star Rating
Readmission Rate </t>
  </si>
  <si>
    <t>GI_8.8</t>
  </si>
  <si>
    <t>At the filter view, the user sees that the legend is dynamic and should show the count of all layers of care lines or entities if present on the Graph in the current view level.</t>
  </si>
  <si>
    <t>1. Choose graph view.
2. Set benchmark on.
3. From Entity Filters include SNF and HHA.
4. From Service Lines include Other Medical, Congestive Heart Failure, drg_280.
5. Click on the legend.</t>
  </si>
  <si>
    <t xml:space="preserve">The legend should show the node type count of each icon: SNF (5), HHA (4), service lines (1), episodes (1), DRGs (1) for Service Line and Entity information. </t>
  </si>
  <si>
    <t>GI_8.9</t>
  </si>
  <si>
    <t>At the filter view, the legend is dynamic and should show the count of all layers of care lines or entities if present on the Graph in the current view level - filtering by entity (all levels)</t>
  </si>
  <si>
    <t>1. Choose graph view.
2. Set benchmark on.
3. From Entity Filters include HHA, Home, Bayside care center, Central Gardens, Keiro Nursing Home.
4. Click on the legend.</t>
  </si>
  <si>
    <t xml:space="preserve">The legend should show the node type count of each icon: Service Line (22), SNF (3), HHA (8), Home (1) . </t>
  </si>
  <si>
    <t>GI_8.10</t>
  </si>
  <si>
    <t>At the filter view, the legend is dynamic and should show the count of all layers of care lines or entities if present on the Graph in the current view level - filtering by care lines (all levels)</t>
  </si>
  <si>
    <t>1. Choose graph view.
2. Set benchmark on.
3. From service line Filters include:
from service lines: Cardiology, Orthopedics, Respiratory;
from episodes: Sepsis, Urinary Tract Infection,
from DRGs: 885
4. Click on the legend.</t>
  </si>
  <si>
    <t xml:space="preserve">The legend should show the node type count of each icon: Service Line (3),  Episode (2),  DRG (1),  SNF (11),  HHA (6),  LTCH (1),  Home (1). </t>
  </si>
  <si>
    <t>GI_8.11</t>
  </si>
  <si>
    <t>At the filter view, the legend is dynamic and should show the count of all layers of care lines or entities if present on the Graph in the current view level - filtering by care lines (expanding service lines)</t>
  </si>
  <si>
    <t>1. Choose graph view.
2. Set benchmark on.
3. From service line Filters include:
from service lines: Cardiology, Orthopedics, Respiratory;
from episodes: Sepsis, Urinary Tract Infection,
from DRGs: 885
4. Click-right on Service Lines node and click Expand.
5. Click on the legend.</t>
  </si>
  <si>
    <t xml:space="preserve">The legend should show the node type count of each icon: Service Line (3),  SNF (7),  HHA (5),  LTCH (1),  Home (1). </t>
  </si>
  <si>
    <t>GI_8.12</t>
  </si>
  <si>
    <t>At the filter view, the legend is dynamic and should show the count of all layers of care lines or entities if present on the Graph in the current view level - filtering by care lines (expanding episodes)</t>
  </si>
  <si>
    <t>1. Choose graph view.
2. Set benchmark on.
3. From service line Filters include:
from episodes: Sepsis, Urinary Tract Infection, Renal Failure, Diabetes;
from service lines: Women's Health, Rehabilitation.
4. Click on the legend.
5. Click-right on clinical episodes node and click Expand.
6. Click on the legend.</t>
  </si>
  <si>
    <t xml:space="preserve">After 4. step: The legend should show the node type count of each icon: Service Line (2),  Episode (4),  SNF (4),  HHA (2),  Home (1) 
After 6. step: The legend should show the node type count of each icon: Episode (4),  SNF (4),  HHA (2),  Home (1) </t>
  </si>
  <si>
    <t>GI_8.13</t>
  </si>
  <si>
    <t>At the regular node view, the legend shows the same info as before - view without flters</t>
  </si>
  <si>
    <t>1. Choose graph view.
2. Set benchmark on.
3. In benchmark settings set Measure: '$ 90d Readm cost/patient", Aggregation level type: National, Metrics: Average. 
4. Click on the legend.</t>
  </si>
  <si>
    <t xml:space="preserve">The legend should display the selected setting in the legend title, color scale and dynamically displays the nodes names with the number of them </t>
  </si>
  <si>
    <t>9. New Outlined Color Scheme (to replace Gray filter tags) for Graph</t>
  </si>
  <si>
    <t>GI_9.1</t>
  </si>
  <si>
    <t>Color scheme_to replace gray tags in breadcrumb for marketshare graph</t>
  </si>
  <si>
    <t>P2BN-1923</t>
  </si>
  <si>
    <t>Verifying the color scheme when to be in solid state for market share graph when user apllies Entity filters</t>
  </si>
  <si>
    <t xml:space="preserve">1. Apply the dataset (CA&amp;NV)
2. From entity filter, include &amp; apply grouped SNF, grouped Home, grouped LTCH
</t>
  </si>
  <si>
    <t>After step2:
-Graph should display grouped Hospital(260) on left
-Grouped Home, grouped SNF(18) and Grouped LTCH(1) on right side of the graph
-Beside entity label in sidenav it should display count 3
-Under Entity label the tags should be display as:
  Home tag (Solid blue)
  SNF tag (Solid blue)
  LTCH tag (Solid blue)</t>
  </si>
  <si>
    <t>GI_9.2</t>
  </si>
  <si>
    <t>verify the color scheme when to be in solid state and outlined color when applied filter are expanded</t>
  </si>
  <si>
    <t>Follow preconditions and step from CS_1.1</t>
  </si>
  <si>
    <t>1. Apply the dataset (CA&amp;NV)
2. From entity filter, include &amp; apply grouped SNF, grouped Home, grouped LTCH
3. From graph, expand the SNF tag to individual level</t>
  </si>
  <si>
    <t xml:space="preserve">After step2:
-Graph should display grouped Hospital(260) on left
-Grouped Home, grouped SNF(18) and Grouped LTCH(1) on right side of the graph
-Beside entity label in sidenav it should display count 3
-Under Entity label the tags should be display as:
  Home tag (Solid blue)
  SNF tag (Solid blue)
  LTCH tag (Solid blue)
After step3:
-Graph should display grouped Hospital(18) on left
-5 individual SNFs with label name and one grouped pagination node SNF(13 more) on right side of the graph
-Beside entity label in sidenav it should display count 3
-Under Entity label the tags should be display as:
  Home tag (Outlined blue)
  SNF tag (Outlined blue)&gt;&gt;Individual Level
  LTCH tag (Outlined blue)
</t>
  </si>
  <si>
    <t>GI_9.3</t>
  </si>
  <si>
    <t>Verify the color scheme when to be in solid, outlined and white overlappling color when applied filters are expanded</t>
  </si>
  <si>
    <t xml:space="preserve">1. Apply the dataset (CA&amp;NV)
2. From entity filter, include &amp; apply:
    i. 1 LTCH- KINDRED HOSPITAL -- LA MIRADA
    ii. Grouped HHA tag and 3 individual HHAs-EXCELLENCE HOME HEALTH CARE AGENCY INC, MARSHALL HOME CARE, TORRANCE MEMORIAL HOME HEALTH
</t>
  </si>
  <si>
    <t xml:space="preserve">After step2:
-Graph should display grouped Hospital(8) on left
-Grouped HHA(8) and 1 LTCH with label name on right side of the graph
-Beside entity label in sidenav it should display count 2
-Under Entity label the tags should be display as:
  *HHA tag (Solid blue)
   EXCELLENCE HOME HEALTH CARE AGENCY INC tag (White)
   MARSHALL HOME CARE tag (White)
   TORRANCE MEMORIAL HOME HEALTH tag (White)
  *LTCH text(Gray)
    KINDRED HOSPITAL -- LA MIRADA tag (Solid blue)
</t>
  </si>
  <si>
    <t>GI_9.4</t>
  </si>
  <si>
    <t>Verify the color scheme for active overlapping child tag when its included parent expanded to individual level</t>
  </si>
  <si>
    <t>1. Apply the dataset (CA&amp;NV)
2. From entity filter, include &amp; apply:
    i. 1 LTCH- KINDRED HOSPITAL -- LA MIRADA
    ii. Grouped HHA tag and 3 individual HHAs-EXCELLENCE HOME HEALTH CARE AGENCY INC, MARSHALL HOME CARE, TORRANCE MEMORIAL HOME HEALTH
3. From graph, expand the HHA tag to individual level</t>
  </si>
  <si>
    <t>After step2:
-Graph should display grouped Hospital(8) on left
-Grouped HHA(8) and 1 LTCH with label name on right side of the graph
-Beside entity label in sidenav it should display count 2
-Under Entity label the tags should be display as:
  *HHA tag (Solid blue)
   EXCELLENCE HOME HEALTH CARE AGENCY INC tag (White)
   MARSHALL HOME CARE tag (White)
   TORRANCE MEMORIAL HOME HEALTH tag (White)
  *LTCH text(Gray)
    KINDRED HOSPITAL -- LA MIRADA tag (Solid blue)
After Step 3:
Graph should be reloaded and display
-Grouped Hospital(7) on left side of the graph
-5 individual HHAs with 1 grouped HHA(3 more) on right side
-Sidenav breadcrumb to be updated to:
   *HHA tag (Outlined blue)
   Individual Level text(Blue)
   EXCELLENCE HOME HEALTH CARE AGENCY INC tag (White)
   MARSHALL HOME CARE tag (White)
   TORRANCE MEMORIAL HOME HEALTH tag (White)
  *LTCH text(Gray)
    KINDRED HOSPITAL -- LA MIRADA tag (Outlined blue)</t>
  </si>
  <si>
    <t>GI_9.5</t>
  </si>
  <si>
    <t>Verify the color scheme for active overlapping child tag when its included parent expanded to individual level and applied Limit menu to one of overlapping child</t>
  </si>
  <si>
    <t>1. Apply the dataset (CA&amp;NV)
2. From entity filter, include &amp; apply:
    i. 1 LTCH- KINDRED HOSPITAL -- LA MIRADA
    ii. Grouped HHA tag and 3 individual HHAs-EXCELLENCE HOME HEALTH CARE AGENCY INC, MARSHALL HOME CARE, TORRANCE MEMORIAL HOME HEALTH
3. From graph, expand the HHA tag to individual level
4. From graph, right click on HHA- MARSHALL HOME CARE and select Limit To This Node menu</t>
  </si>
  <si>
    <t>After step2:
-Graph should display grouped Hospital(8) on left
-Grouped HHA(8) and 1 LTCH with label name on right side of the graph
-Beside entity label in sidenav it should display count 2
-Under Entity label the tags should be display as:
  *HHA tag (Solid blue)
   EXCELLENCE HOME HEALTH CARE AGENCY INC tag (White)
   MARSHALL HOME CARE tag (White)
   TORRANCE MEMORIAL HOME HEALTH tag (White)
  *LTCH text(Gray)
    KINDRED HOSPITAL -- LA MIRADA tag (Solid blue)
After Step 3:
Graph should be reloaded and display
-Grouped Hospital(7) on left side of the graph
-5 individual HHAs with 1 grouped HHA(3 more) on right side
-Sidenav breadcrumb to be updated to:
   *HHA tag (Outlined blue)
    Individual Level Text(Blue)
   EXCELLENCE HOME HEALTH CARE AGENCY INC tag (White)
   MARSHALL HOME CARE tag (White)
   TORRANCE MEMORIAL HOME HEALTH tag (White)
  *LTCH text(Gray)
    KINDRED HOSPITAL -- LA MIRADA tag (Outlined blue)
After Step 4:
Graph should be reloaded and display
-Grouped Hospital(1) on left side of the graph
-1 individual HHA-MARSHALL HOME CARE on right side
-Sidenav breadcrumb to be updated to:
  *HHA tag (Outlined blue)
   EXCELLENCE HOME HEALTH CARE AGENCY INC tag (White)
   MARSHALL HOME CARE tag (White)
   TORRANCE MEMORIAL HOME HEALTH tag (White)
  *LTCH text(Gray)
    KINDRED HOSPITAL -- LA MIRADA tag (Outlined blue)</t>
  </si>
  <si>
    <t>GI_9.6</t>
  </si>
  <si>
    <t>Verify the color status of applied before and after expanding child tag when its parent is not included</t>
  </si>
  <si>
    <t xml:space="preserve">1. Apply the dataset (CA&amp;NV)
2. From entity filter, include &amp; apply:
    i. Grouped HHA, grouped Hospital, grouped LTCH
    ii. 2 individual SNFs- BAYSIDE CARE CENTER, CHAPARRAL HOUSE
3. From graph, expand the SNF grouped node to individual level
</t>
  </si>
  <si>
    <t>After step2:
-Graph should display 5 individual Hospitals and 1 grouped Hospital(5 more) on left
-Grouped HHA(8), grouped SNF(2) and LTCH (1) on right side of the graph
-Beside entity label in sidenav it should display count 5
-Under Entity label the tags should be display as:
  *HHA tag (Solid Blue)
  *Hospital tag (Outlined Blue)&gt;&gt; Individual Level text (blue)
  *LTCH Tag(Solid Blue)
  *SNF Text (Blue)
   BAYSIDE CARE CENTER (Outlined blue)
   CHAPARRAL HOUSE (Outlined blue)
 After Step 3:
-Graph should display 2 individual Hospitals on left
-2 individual SNFs with label name on right side of the graph
-Beside entity label in sidenav it should display count 5
-Under Entity label the tags should be display as:
  *HHA tag (Outlined Blue)
  *Hospital tag (Otlined Blue) &gt;&gt; Individual Level text (blue)
  *LTCH Tag(Outlined Blue)
  *SNF Text (Gray )
   BAYSIDE CARE CENTER (Solid blue)
   CHAPARRAL HOUSE (Solid blue)</t>
  </si>
  <si>
    <t>GI_9.7</t>
  </si>
  <si>
    <t>Verify the color scheme to analyse solid and outlined color for included and excluded tags for applied parent and its belonging child</t>
  </si>
  <si>
    <t>1. Apply the dataset (CA&amp;NV)
2. From entity filter:
    i. Include: 3 individual Hospitals- CEDARS-SINAI MEDICAL CENTER, MERCY SAN JUAN MEDICAL CENTER, STANFORD HEALTH CARE
    ii. Exclude: 1 Hospital-SANTA ROSA MEMORIAL HOSPITAL, 1 SNF- BAYSIDE CARE CENTER
3. From graph, expand the SNF grouped node to individual level
4. Right click on SNF- HEALTH CARE CTR AT THE FORUM AT RANCHO SAN ANTONIO  and select Limit to this node</t>
  </si>
  <si>
    <t>After step2:
-Graph should display 3 individual Hospitals on left
-Grouped Home, grouped SNF(2) and HHA (1) on right side of the graph
-Beside entity label in sidenav it should display count 5
-Under Entity label the tags should be display as:
  *Hospital text (Gray)&gt;&gt; 
   CEDARS-SINAI MEDICAL CENTER tag (Solid blue)
   MERCY SAN JUAN MEDICAL CENTER tag (Solid blue)
   STANFORD HEALTH CAR tag (Solid blue)
   SANTA ROSA MEMORIAL HOSPITAL tag(Solid Pink )
  *SNF Text (Blue)
   BAYSIDE CARE CENTER (Outlined Pink)
After step 3:
-Graph should display 2 individual Hospitals on left
- 2 individual SNFs on right side of the graph
-Beside entity label in sidenav it should display count 5
-Under Entity label the tags should be display as:
  *Hospital text (Gray)&gt;&gt; 
   CEDARS-SINAI MEDICAL CENTER tag (Outlined blue)
   MERCY SAN JUAN MEDICAL CENTER tag (Solid blue)
   STANFORD HEALTH CAR tag (Solid blue)
   SANTA ROSA MEMORIAL HOSPITAL tag(Solid Pink )
  *SNF Text (Gray)&gt;&gt;
   Individual Level Text (Blue) 
   BAYSIDE CARE CENTER (Solid Pink )
After step 4:
-Graph should display 1 individual Hospitals on left
- 1 individual SNF on right side of the graph
-Beside entity label in sidenav it should display count 5
-Under Entity label the tags should be display as:
  *Hospital text (Gray)&gt;&gt; 
   CEDARS-SINAI MEDICAL CENTER tag (Outlined blue)
   MERCY SAN JUAN MEDICAL CENTER tag (Outlined blue)
   STANFORD HEALTH CAR tag (Solid blue)
   SANTA ROSA MEMORIAL HOSPITAL tag(Solid Pink )
  *SNF Text (Gray)&gt;&gt;
   BAYSIDE CARE CENTER (Solid Pink )
    HEALTH CARE CTR AT THE FORUM AT RANCHO SAN ANTONIO  text (Blue)</t>
  </si>
  <si>
    <t>GI_9.8</t>
  </si>
  <si>
    <t>Verify the color scheme to analyse solid and outlined color for included and excluded tags for applied child entities without its parent tag</t>
  </si>
  <si>
    <t xml:space="preserve">1. Apply the dataset (CA&amp;NV)
2. From entity filter:
    i. Include: Hospital tag, 1 individual Hospital- STANFORD HEALTH CARE(NPI: 1871543215), 3 individual HHAs-EXCELLENCE HOME HEALTH CARE AGENCY INC, MARSHALL HOME CARE, SAN LORENZO HOME HEALTH, 2 SNFs-HEALTH CARE CTR AT THE FORUM AT RANCHO SAN ANTONIO, PAHRUMP HEALTH AND REHABILITATION CENTER, 1 LTCH- KINDRED HOSPITAL -- LA MIRADA
    ii. Exclude: 1 Hospital-MERCY MEDICAL CENTER, 1 SNF- CHAPARRAL HOUSE
3. From graph, expand the HHA grouped node to individual level
</t>
  </si>
  <si>
    <t xml:space="preserve">After step2:
-Graph should display 5 individual Hospitals on left
-Grouped SNF(2), grouped HHA (2), 1 LTCH with label name on right side of the graph
-Beside entity label in sidenav it should display count 9
-Under Entity label the tags should be display as:
  *Hospital Tag (Outlined Blue)&gt;&gt; 
individual level blue text
   STANFORD HEALTH CARE tag (White)
   MERCY MEDICAL CENTER tag (Solid Pink )
  *HHA text(Blue)&gt;&gt;
   EXCELLENCE HOME HEALTH CARE AGENCY INC tag (Outlined Blue)
   MARSHALL HOME CARE tag (Outlined Blue)
   SAN LORENZO HOME HEALTH tag (Outlined Blue)
  *LTCH text (gray)&gt;&gt;
   KINDRED HOSPITAL -- LA MIRADA (solid Blue)
  *SNF Text (Blue)
   CHAPARRAL HOUSE tag (Outlined Pink)
   HEALTH CARE CTR AT THE FORUM AT RANCHO SAN ANTONIO tag (Outlined Blue)
   PAHRUMP HEALTH AND REHABILITATION CENTER tag (Outlined Blue)
After step 3:
-Graph should display 2 individual Hospitals on left
-2 individual HHAs with label name on right side of the graph
-Beside entity label in sidenav it should display count 9
-Under Entity label the tags should be display as:
  *Hospital Tag (Outlined Blue)&gt;&gt; Individual Level Text (Blue)
   STANFORD HEALTH CARE tag (White)
   MERCY MEDICAL CENTER tag (Solid Pink )
  *HHA text(Gray)&gt;&gt;
   EXCELLENCE HOME HEALTH CARE AGENCY INC tag (Solid Blue)
   MARSHALL HOME CARE tag (Solid Blue)
   SAN LORENZO HOME HEALTH tag (Outlined Blue)
  *LTCH text (gray)&gt;&gt;
   KINDRED HOSPITAL -- LA MIRADA (Outlined Blue)
  *SNF Text (Gray)
   HEALTH CARE CTR AT THE FORUM AT RANCHO SAN ANTONIO tag (Outlined Blue)
   PAHRUMP HEALTH AND REHABILITATION CENTER tag (Outlined Blue)
   CHAPARRAL HOUSE tag (Outlined Pink)
</t>
  </si>
  <si>
    <t>Showing individual level text after expanding HHA node</t>
  </si>
  <si>
    <t>GI_9.9</t>
  </si>
  <si>
    <t>Verify the color scheme to analyse solid and outlined color for included and excluded tags for applied entity and service line filter</t>
  </si>
  <si>
    <t xml:space="preserve">1. Apply the dataset (CA&amp;NV)
2. From entity filter:
    i. Include: Hospital tag, SNF tag, 1 HHA-MARSHALL HOME CARE
    ii. Exclude: HHA tag
3. From service Line filter:
   i. Include: Service Line- Other Medical, Episode- Sepsis
   ii. Exclude: DRG-871, Service Line- Cardiology
4. From graph, Collapse the SNF grouped node to grouped parent level
</t>
  </si>
  <si>
    <t xml:space="preserve">After step 3:
-Graph should display 3 individual Hospitals on left
-3 individual SNFs with label name on right side of the graph
-Beside entity label in sidenav it should display count 3
-Beside Service Line label in sidenav it should display count 3
-Under Entity label the tags should be display as:
  *Hospital Tag (Outlined Blue)&gt;&gt; Individual Level text(Blue)
  *SNF Tag (Outlined Blue) &gt;&gt; Individual Level text (Blue)
  *HHA Tag(Outlined pink)&gt;&gt;
   MARSHALL HOME CARE tag (White)
-Under Service Line label the tags should be display as:
  *Cardiology tag (Outlined Pink)
  *Other Medical tag(Outlined Blue)
   Sepsis tag(White)
   DRG-871 tag (outlined Pink)
After step 4:
-Graph should display 3 individual Hospitals on left
-Grouped SNF(3)on right side of the graph
-Beside entity label in sidenav it should display count 3
-Beside Service Line label in sidenav it should display count 3
-Under Entity label the tags should be display as:
  *Hospital Tag (Outlined Blue)&gt;&gt; Individual Level text(Blue)
  *SNF Tag (Solid Blue)
  *HHA Tag(Solid pink)&gt;&gt;
   MARSHALL HOME CARE tag (white-gray)
-Under Service Line label the tags should be display as:
  *Cardiology tag (Outlined Pink)
  *Other Medical tag(Outlined Blue)
   Sepsis tag(White)
   DRG-871 tag (outlined Pink)
</t>
  </si>
  <si>
    <t>GI_9.10</t>
  </si>
  <si>
    <t>Verify the color scheme for include active filter tags including pagination node when user applies Hospital tag with 8 individual HHAs</t>
  </si>
  <si>
    <t>1. Apply the dataset (CA&amp;NV)
2. From entity filter:
    i. Include: Hospital tag, 8 HHA
3.Right click on HHA-CENTRAL COAST VNA &amp; HOSPICE, INC and select collapse option
4. Right click on Hospital- MARSHALL MEDICAL CENTER  and select Limit To This Node Menu</t>
  </si>
  <si>
    <t xml:space="preserve">After step 2:
-Graph should display 5 individual Hospitals with label name and grouped Hospital(2 more)on left
-5 individual HHAs with label name and grouped HHAs(3 more)on right side of the graph
-Beside entity label in sidenav it should display count 9
-Under Entity label the tags should be display as:
  *Hospital Tag (Outlined Blue)&gt;&gt; Individual Level text(Blue)
  *HHA text(Gray)&gt;&gt;
   ACCREDITED HOME HEALTH SERVICES tag (Solid Blue)
   CAPITAL HOME HEALTH AGENCY INC tag (Solid Blue)
   CENTRAL COAST VNA &amp; HOSPICE, INC tag (Solid Blue)
   EXCELLENCE HOME HEALTH CARE AGENCY INC tag (Solid Blue)
   MARSHALL HOME CARE tag (Solid Blue)
   MOKA CARE HOME HEALTH, INC tag (Solid Blue)
   SAN LORENZO HOME HEALTH tag (Solid Blue)
   TORRANCE MEMORIAL HOME HEALTH tag (Solid Blue)
After step 3:
-Graph should display 5 individual Hospitals with label name and grouped Hospital(2 more)on left
-Grouped HHA(8) on right side of the graph
-Beside entity label in sidenav it should display count 9
-Under Entity label the tags should be display as:
  *Hospital Tag (Outlined Blue)&gt;&gt; Individual Level text(Blue)
  *HHA text(Blue)&gt;&gt;
   ACCREDITED HOME HEALTH SERVICES tag (Outlined Blue)
   CAPITAL HOME HEALTH AGENCY INC tag (Outlined Blue)
   CENTRAL COAST VNA &amp; HOSPICE, INC tag (Outlined Blue)
   EXCELLENCE HOME HEALTH CARE AGENCY INC tag (Outlined Blue)
   MARSHALL HOME CARE tag (Outlined Blue)
   MOKA CARE HOME HEALTH, INC tag (Outlined Blue)
   SAN LORENZO HOME HEALTH tag (Outlined Blue)
   TORRANCE MEMORIAL HOME HEALTH tag (Outlined Blue)
After step 4:
-Graph should display individual Hospital-MARSHALL MEDICAL CENTER on left
-Grouped HHA(1) on right side of the graph
-Beside entity label in sidenav it should display count 9
-Under Entity label the tags should be display as:
  *Hospital Tag (Outlined Blue)&gt;&gt; MARSHALL MEDICAL CENTER text (Blue)
  *HHA text(Blue)&gt;&gt;
   ACCREDITED HOME HEALTH SERVICES tag (Outlined Blue)
   CAPITAL HOME HEALTH AGENCY INC tag (Outlined Blue)
   CENTRAL COAST VNA &amp; HOSPICE, INC tag (Outlined Blue)
   EXCELLENCE HOME HEALTH CARE AGENCY INC tag (Outlined Blue)
   MARSHALL HOME CARE tag (Outlined Blue)
   MOKA CARE HOME HEALTH, INC tag (Outlined Blue)
   SAN LORENZO HOME HEALTH tag (Outlined Blue)
   TORRANCE MEMORIAL HOME HEALTH tag (Outlined Blue)
</t>
  </si>
  <si>
    <t>GI_9.11</t>
  </si>
  <si>
    <t>Color scheme_to replace gray tags in breadcrumb for benchmark graph</t>
  </si>
  <si>
    <t>Verify the color scheme when to be solid and outlined when only service line is included and user interacts using Expand, Limit, collapse menu</t>
  </si>
  <si>
    <t>1. Apply the dataset (CA&amp;NV) and turn on the benchmark
2. From Service line filter:
    i. Include: service line Other Medical
3. Right click on Other Medical and select Expand option
4. Right click on Episode-Sepsis and select Expand menu
5. Right click on DRG-871 and select Limit To This Node
6. Right click on DRG-871 and select Collapse menu
7. Right click on Episode-Sepsis and select Collapse
8. Right click on SNF(1)- and select Limit to this node</t>
  </si>
  <si>
    <t xml:space="preserve">After step 2:
-Graph should display for grouped Home, grouped SNF(4) and grouped HHA(2)on left
-1 service line-Other Medical on right side of the graph
-Beside Service Line label in sidenav it should display count 1
-Under Service line label the tags should be display as:
  *Other medical Tag (Solid Blue)
After step 3:
-Graph should display for grouped Home, grouped SNF(4) and grouped HHA(2)on left
-5 individual Episode and 1 grouped Clinical Episode(13 more) on right side of the graph
-Beside Service Line label in sidenav it should display count 1
-Under Service line label the tags should be display as:
  *Other medical Tag (Outlined Blue)
    Episode Level text (Blue)
After step 4:
-Graph should display for grouped Home, grouped SNF(2) on left
-3 individual DRGs on right side of the graph
-Beside Service Line label in sidenav it should display count 1
-Under Service line label the tags should be display as:
  *Other medical Tag (Outlined Blue)
    Sepsis text (Gray)
    DRG Level text (Blue)
After step 5:
-Graph should display for grouped Home, grouped SNF(1) on left
-1 individual DRG-871 on right side of the graph
-Beside Service Line label in sidenav it should display count 1
-Under Service line label the tags should be display as:
  *Other medical Tag (Outlined Blue)
    Sepsis text (Gray)
     871 - Septicemia or severe sepsis without mechanical ventilation 96+ hours with major complication or comorbidity text (Blue)
After step 6:
-Graph should display for grouped Home, grouped SNF(1) on left
-1 individual Episode-Sepsis on right side of the graph
-Beside Service Line label in sidenav it should display count 1
-Under Service line label the tags should be display as:
  *Other medical Tag (Outlined Blue)
    Sepsis text (Blue)
After step 7:
-Graph should display for grouped Home, grouped SNF(1) on left
-Other Medical on right side of the graph
-Beside Service Line label in sidenav it should display count 1
-Under Service line label the tags should be display as:
  *Other medical Tag (Solid Blue)
After step 8:
-Graph should display for grouped SNF(1) on left
-Other Medical on right side of the graph
-Beside Service Line label in sidenav it should display count 1
-Under Service line label the tags should be display as:
  *Other medical Tag (Solid Blue)
     </t>
  </si>
  <si>
    <t>GI_9.12</t>
  </si>
  <si>
    <t>Verify the color scheme when to be solid and outlined when only service line with its episode and DRGs are included and excluded along with included PAC- Home, SNF where user interacts using Expand, Limit, Back to main View menu</t>
  </si>
  <si>
    <t xml:space="preserve">1. Apply the dataset (CA&amp;NV) and turn on the benchmark
2. From Service line filter:
    i. Include: service line Cardiology, episode-Congestive Heart Failure, DRG-313
    ii. Exclude DRG-291, 292
3. From Entity filter:
    i. Include: Home &amp; SNF tag
4. Right click on Home and select Limit To This Node
5. Right click on Cardiology and select Expand option
6. Right click on Episode-Chest Pain and select Expand menu
7. Right click on DRG-313 and select 'Back to Main View'
</t>
  </si>
  <si>
    <t xml:space="preserve">After step 3:
-Graph should display for grouped Home, grouped SNF(2) on left
-1 service line-Cardiology on right side of the graph
-Beside Service Line label in sidenav it should display count 3
-Beside Entity label in sidenav it should display count 2
-Under Entity label the tags should be display as:
   Home tag (Solid Blue)
   SNF tag (Solid Blue)
-Under Service line label the tags should be display as:
  *Cardiology Tag (Solid Blue)
   Congestive Heart failure tag (White)
    292 - Heart failure and shock with complication or comorbidity  tag (Outlined Pink)
    291 - Heart failure and shock with major complication or comorbidity  tag (Outlined Pink)
   Chest Pain text (Gray)
    313 - Chest pain tag(white)
After step 4:
-Graph should display for grouped Home on left
-1 service line-Cardiology on right side of the graph
-Beside Service Line label in sidenav it should display count 3
-Beside Entity label in sidenav it should display count 2
-Under Entity label the tags should be display as:
   Home tag (Solid Blue)
   SNF tag (Outlined Blue)
-Under Service line label the tags should be display as:
  *Cardiology Tag (Solid Blue)
   Congestive Heart failure tag (White)
    292 - Heart failure and shock with complication or comorbidity  tag (Outlined Pink)
    291 - Heart failure and shock with major complication or comorbidity  tag (Outlined Pink)
   Chest Pain text (Gray)
    313 - Chest pain tag(white)     
After step 5:
-Graph should display for grouped Home on left
-5 individual Episodes and 1 grouped Clinical Episode(10 more) on right side of the graph
-Beside Service Line label in sidenav it should display count 3
-Beside Entity label in sidenav it should display count 2
-Under Entity label the tags should be display as:
   Home tag (Solid Blue)
   SNF tag (Outlined Blue)
-Under Service line label the tags should be display as:
  *Cardiology Tag (Outlined Blue)
    Episode Level Text (Blue)
   Congestive Heart failure tag (White)
    292 - Heart failure and shock with complication or comorbidity  tag (Outlined Pink)
    291 - Heart failure and shock with major complication or comorbidity  tag (Outlined Pink)
   Chest Pain text (Blue)
    313 - Chest pain tag(white)     
After step 6:
-Graph should display for grouped Home on left
-1 individual DRG-313-Chest Pain on right side of the graph
-Beside Service Line label in sidenav it should display count 3
-Beside Entity label in sidenav it should display count 2
-Under Entity label the tags should be display as:
   Home tag (Solid Blue)
   SNF tag (Outlined Blue)
-Under Service line label the tags should be display as:
  *Cardiology Tag (Outlined Blue)
   Congestive Heart failure tag (White)
    292 - Heart failure and shock with complication or comorbidity  tag (Outlined Pink)
    291 - Heart failure and shock with major complication or comorbidity  tag (Outlined Pink)
   Chest Pain text (Gray)
    313 - Chest pain tag (white)
After step 7:
-Graph should be reloaded and display the result as same as step 3
</t>
  </si>
  <si>
    <t>GI_9.13</t>
  </si>
  <si>
    <t>Verify the color scheme when to be solid and outlined when service line with its excluded DRG are applied with entity Hospital where user interacts using Expand, Limit, Back to main View menu</t>
  </si>
  <si>
    <t xml:space="preserve">1. Apply the dataset (CA&amp;NV)
2. Expand Benchmark panel and set entity Type as a 'Acute Care'
3. From Service line filter:
    i. Include: service line Neurology, 
    ii. Exclude DRG-65
4. From Entity filter:
    i. Include: Hospital tag
5. Right click on Neurology and select Expand
6. Right click on Episode-Stroke and select Expand menu
7. Right click on  DRG-66 and select Limit menu
</t>
  </si>
  <si>
    <t>After step 4:
-Graph should display for 5 individual Hospitals with label name and grouped Hospital(24 more) on left
-1 service line-Neurology on right side of the graph
-Beside Service Line label in sidenav it should display count 2
-Beside Entity label in sidenav it should display count 1
-Under Entity label the tags should be display as:
   Hospital tag (Outlined Blue)
   Individual Level text(Blue)
-Under Service line label the tags should be display as:
  *Neurology Tag (Solid Blue)
    Stroke text (Gray)
    65 -Intracranial hemorrhage or cerebral infarction with complication or comorbidity or tPA in 24 hours tag(outlined pink)
After step 5:
-Graph should display for 5 individual Hospitals with label name and grouped Hospital(24 more) on left
-5 individual Episodes and 1 grouped Clinical Episodes(8 more) on right side of the graph
-Beside Service Line label in sidenav it should display count 2
-Beside Entity label in sidenav it should display count 1
-Under Entity label the tags should be display as:
   Hospital tag (Outlined Blue)
   Individual Level text(Blue)
-Under Service line label the tags should be display as:
  *Neurology Tag (Outlined Blue)
     Episode Level text (Blue)
     Stroke text (Blue)
    65 -Intracranial hemorrhage or cerebral infarction with complication or comorbidity or tPA in 24 hours tag(outlined pink)
After step 6:
-Graph should display for 5 individual Hospitals with label name and grouped Hospital(4 more) on left
-2 individual DRGs on right side of the graph
-Beside Service Line label in sidenav it should display count 2
-Beside Entity label in sidenav it should display count 1
-Under Entity label the tags should be display as:
   Hospital tag (Outlined Blue)
   Individual Level text(Blue)
-Under Service line label the tags should be display as:
  *Neurology Tag (Outlined Blue)
     Stroke text (Gray)
     DRG level text (Blue)
     65 -Intracranial hemorrhage or cerebral infarction with complication or comorbidity or tPA in 24 hours tag(Solid pink)
After step 7:
-Graph should display for 4 individual Hospitals with label name on left
-1 individual DRG-66 on right side of the graph
-Beside Service Line label in sidenav it should display count 2
-Beside Entity label in sidenav it should display count 1
-Under Entity label the tags should be display as:
   Hospital tag (Outlined Blue)
   Individual Level text(Blue)
-Under Service line label the tags should be display as:
  *Neurology Tag (Outlined Blue)
     Stroke text (Gray)
     65 -Intracranial hemorrhage or cerebral infarction with complication or comorbidity or tPA in 24 hours tag(Solid pink)
     66 - Intracranial hemorrhage or cerebral infarction without complication or comorbidity or major complication or comorbidity  text (Blue)</t>
  </si>
  <si>
    <t>GI_9.14</t>
  </si>
  <si>
    <t>Verify the color scheme when to be solid and outlined when multilayer (service line, episode, DRG) with few individual Hospitals are applied where user interacts using Expand menu for service line node</t>
  </si>
  <si>
    <t xml:space="preserve">1. Apply the dataset (CA&amp;NV)
2. Expand Benchmark panel and set entity Type as a 'Acute Care'
3. From Service line filter:
    i. Include: service line Neurology, DRG-100, 470, Episode-Sepsis
    ii. Exclude DRG-65, Episode-SEIZURES 
4. From Entity filter:
    i. Include: 12 individual Hospitals: 
   CALIFORNIA PACIFIC MEDICAL CTR-PACIFIC CAMPUS HOSP
   Cedars-Sinai Medical Center
   Community Memorial Hospital San Buenaventura
   Community Regional Medical Center
   Garden Grove Hospital &amp; Medical Center
   College Hospital, Inc.
   Grossmont Hospital
   Mercy Medical Center Redding
   Providence Health System - Southern California
   SANTA CLARA VALLEY MEDICAL CENTER
   SUTTER BAY HOSPITALS (NPI: 1952634008)
   UNIVERSITY OF CALIFORNIA, SAN FRANCISCO
   ii. Exclude: Hospital- STANFORD HEALTH CARE  
5. Right click on Neurology and select Expand
6. Right click on Episode-Stoke and select Expand menu
</t>
  </si>
  <si>
    <t xml:space="preserve">After step 4:
-Graph should display for 5 individual Hospitals with label name and grouped Hospital(3 more) on left
-1 service line-Neurology, episode- Sepsies, DRG-470 on right side of the graph
-Beside Service Line label in sidenav it should display count 5
-Beside Entity label in sidenav it should display count 13
-Under Entity label the tags should be display as:
   Hospital text (Gray)
  CALIFORNIA PACIFIC MEDICAL CTR-PACIFIC CAMPUS HOSP tag (Solid Blue)
  Cedars-Sinai Medical Center tag (Solid Blue)
  College Hospital, Inc. tag (Outlined Blue)
  Community Memorial Hospital San Buenaventura tag (Solid Blue)
  Community Regional Medical Center tag (Solid Blue)
  Garden Grove Hospital &amp; Medical Center tag (Solid Blue)
  Grossmont Hospital tag (Outlined Blue)
  Mercy Medical Center Redding tag (Outlined Blue)
  Providence Health System - Southern California tag (Solid Blue)
  SANTA CLARA VALLEY MEDICAL CENTER tag (Solid Blue)
  STANFORD HEALTH CARE tag (Solid Pink)
  SUTTER BAY HOSPITALS tag (Outlined Blue)
  UNIVERSITY OF CALIFORNIA, SAN FRANCISCO tag (Solid Blue)
-Under Service line label the tags should be display as:
  *Neurology Tag (Solid Blue)
     SEIZURES tag (Outlined pink)
     100 - SEIZURES W MCC  tag (White)
     Stroke text  (Gray)
     65 - Intracranial hemorrhage or cerebral infarction with complication or comorbidity or tPA in 24 hours  tag (Outlined Pink)
    *Other Medical Text(gray)
      Sepsis tag (solid blue)
   *Orthopedics text(Gray)
     Major joint replacement of the lower extremity text(Gray)
     470 - Major joint replacement or reattachment of lower extremity without major complication or comorbidity tag(Solid blue)
After step 5:
-Graph should display for 3 individual Hospitals with label name on left
-3 episodes on right side of the graph
-Beside Service Line label in sidenav it should display count 5
-Beside Entity label in sidenav it should display count 13
-Under Entity label the tags should be display as:
   Hospital text (Gray)
  CALIFORNIA PACIFIC MEDICAL CTR-PACIFIC CAMPUS HOSP tag (Outlined Blue)
  Cedars-Sinai Medical Center tag (Solid Blue)
  College Hospital, Inc. tag (Outlined Blue)
  Community Memorial Hospital San Buenaventura tag (Outlined Blue)
  Community Regional Medical Center tag (Outlined Blue)
  Garden Grove Hospital &amp; Medical Center tag (Outlined Blue)
  Grossmont Hospital tag (Outlined Blue)
  Mercy Medical Center Redding tag (Outlined Blue)
  Providence Health System - Southern California tag (Outlined Blue)
  SANTA CLARA VALLEY MEDICAL CENTER tag (Solid Blue)
  STANFORD HEALTH CARE tag (Solid Pink)
  SUTTER BAY HOSPITALS tag (Outlined Blue)
  UNIVERSITY OF CALIFORNIA, SAN FRANCISCO tag (Solid Blue)
-Under Service line label the tags should be display as:
  *Neurology Tag (Outlined Blue)
     Episode Level text (Blue)
     SEIZURES tag (Solid pink)
     100 - SEIZURES W MCC  tag (White)
     Stoke text  (Blue)
     65 - Intracranial hemorrhage or cerebral infarction with complication or comorbidity or tPA in 24 hours  tag (Outlined Pink)
    *Other Medical Text(gray)
      Sepsis tag (Outlined blue)
   *Orthopedics text(Gray)
     Major joint replacement of the lower extremity text(Gray)
     470 - Major joint replacement or reattachment of lower extremity without major complication or comorbidity tag(Outlined blue)
After step 6:
-Graph should display for 2 individual Hospitals with label name on left
-1 DRG-64 on right side of the graph
-Beside Service Line label in sidenav it should display count 5
-Beside Entity label in sidenav it should display count 13
-Under Entity label the tags should be display as:
   Hospital text (Gray)
  CALIFORNIA PACIFIC MEDICAL CTR-PACIFIC CAMPUS HOSP tag (Outlined Blue)
  Cedars-Sinai Medical Center tag (Solid Blue)
  College Hospital, Inc. tag (Outlined Blue)
  Community Memorial Hospital San Buenaventura tag (Outlined Blue)
  Community Regional Medical Center tag (Outlined Blue)
  Garden Grove Hospital &amp; Medical Center tag (Outlined Blue)
  Grossmont Hospital tag (Outlined Blue)
  Mercy Medical Center Redding tag (Outlined Blue)
  Providence Health System - Southern California tag (Outlined Blue)
  SANTA CLARA VALLEY MEDICAL CENTER tag (Outlined Blue)
  STANFORD HEALTH CARE tag (Solid Pink)
  SUTTER BAY HOSPITALS tag (Outlined Blue)
  UNIVERSITY OF CALIFORNIA, SAN FRANCISCO tag (Solid Blue)
-Under Service line label the tags should be display as:
  *Neurology Tag (Outlined Blue)
     SEIZURES tag (Outlined pink)
     100 - SEIZURES W MCC  tag (White)
     Stoke text  (Gray)
     65 - Intracranial hemorrhage or cerebral infarction with complication or comorbidity or tPA in 24 hours  tag (Solid Pink)
      64 - Intracranial hemorrhage or cerebral infarction with major complication or comorbidity  text (Blue)
    *Other Medical Text(gray)
      Sepsis tag (Outlined blue)
   *Orthopedics text(Gray)
     Major joint replacement of the lower extremity text(Gray)
     470 - Major joint replacement or reattachment of lower extremity without major complication or comorbidity tag(Outlined blue)
</t>
  </si>
  <si>
    <t>08.11.2019</t>
  </si>
  <si>
    <t>https://tangramcare.atlassian.net/browse/P2BN-2309</t>
  </si>
  <si>
    <t>Tags which are for pagination grouped nodes are seems to be in outlined blue
'Individual level' shown</t>
  </si>
  <si>
    <t>GI_9.15</t>
  </si>
  <si>
    <t>Follow preconditions and steps from CS_1.1</t>
  </si>
  <si>
    <t>1. Apply the dataset (CA&amp;NV)
2. Expand Benchmark panel and set entity Type as a 'Acute Care'
3. From Service line filter:
    i. Include: service line Neurology, DRG-100, 470, Episode-Sepsis
    ii. Exclude DRG-65, Episode-SEIZURES 
4. From Entity filter:
    i. Include: 12 individual Hospitals: 
   CALIFORNIA PACIFIC MEDICAL CTR-PACIFIC CAMPUS HOSP
   Cedars-Sinai Medical Center
   Community Memorial Hospital San Buenaventura
   Community Regional Medical Center
   Garden Grove Hospital &amp; Medical Center
   College Hospital, Inc.
   Grossmont Hospital
   Mercy Medical Center Redding
   Providence Health System - Southern California
   SANTA CLARA VALLEY MEDICAL CENTER
   SUTTER BAY HOSPITALS
   UNIVERSITY OF CALIFORNIA, SAN FRANCISCO
   ii. Exclude: Hospital- STANFORD HEALTH CARE  
5. Right click on Neurology and select Expand
6. Right click on Episode-Stoke and select Expand menu
7. Right click on any DRG and select Back To Main View
8. Right click on Sepsis and select Collapse menu
9. Right click on service line- Other Medical and select Expand menu</t>
  </si>
  <si>
    <t>Till steps 6 Follow test case result from test case CS_1.14 
After Step 7:
Graph should be reloaded and display as a displaying after step 4
After Step 8:
-Graph should display for 3 individual Hospitals with label name on left
-1 service line-Other Medical on right side of the graph
-Beside Service Line label in sidenav it should display count 5
-Beside Entity label in sidenav it should display count 13
-Under Entity label the tags should be display as:
   Hospital text (Gray)
  CALIFORNIA PACIFIC MEDICAL CTR-PACIFIC CAMPUS HOSP tag (Outlined Blue)
  Cedars-Sinai Medical Center tag (Solid Blue)
  College Hospital, Inc. tag (Outlined Blue)
  Community Memorial Hospital San Buenaventura tag (Solid Blue)
  Community Regional Medical Center tag (Outlined Blue)
  Garden Grove Hospital &amp; Medical Center tag (Solid Blue)
  Grossmont Hospital tag (Outlined Blue)
  Mercy Medical Center Redding tag (Outlined Blue)
  Providence Health System - Southern California tag (Outlined Blue)
  SANTA CLARA VALLEY MEDICAL CENTER tag (Outlined Blue)
  STANFORD HEALTH CARE tag (Solid Pink)
  SUTTER BAY HOSPITALS tag (Outlined Blue)
  UNIVERSITY OF CALIFORNIA, SAN FRANCISCO tag (Outlined Blue)
-Under Service line label the tags should be display as:
  *Neurology Tag (Outlined Blue)
     SEIZURES tag (Outlined pink)
     100 - SEIZURES W MCC  tag (White)
     Stoke text  (Gray)
     65 - Intracranial hemorrhage or cerebral infarction with complication or comorbidity or tPA in 24 hours  tag (Outlined Pink)
    *Other Medical Text(Blue)
      Sepsis tag (Outlined blue)
   *Orthopedics text(Gray)
     Major joint replacement of the lower extremity text(Gray)
     470 - Major joint replacement or reattachment of lower extremity without major complication or comorbidity tag(Outlined blue)
After Step 9:
-Graph should display for 3 individual Hospitals with label name on left
-1 Episode-Sepsis on right side of the graph
-Beside Service Line label in sidenav it should display count 5
-Beside Entity label in sidenav it should display count 13
-Under Entity label the tags should be display as:
   Hospital text (Gray)
  CALIFORNIA PACIFIC MEDICAL CTR-PACIFIC CAMPUS HOSP tag (Outlined Blue)
  Cedars-Sinai Medical Center tag (Solid Blue)
  College Hospital, Inc. tag (Outlined Blue)
  Community Memorial Hospital San Buenaventura tag (Solid Blue)
  Community Regional Medical Center tag (Outlined Blue)
  Garden Grove Hospital &amp; Medical Center tag (Solid Blue)
  Grossmont Hospital tag (Outlined Blue)
  Mercy Medical Center Redding tag (Outlined Blue)
  Providence Health System - Southern California tag (Outlined Blue)
  SANTA CLARA VALLEY MEDICAL CENTER tag (Outlined Blue)
  STANFORD HEALTH CARE tag (Solid Pink)
  SUTTER BAY HOSPITALS tag (Outlined Blue)
  UNIVERSITY OF CALIFORNIA, SAN FRANCISCO tag (Outlined Blue)
-Under Service line label the tags should be display as:
  *Neurology Tag (Outlined Blue)
     SEIZURES tag (Outlined pink)
     100 - SEIZURES W MCC  tag (White)
     Stoke text  (Gray)
     65 - Intracranial hemorrhage or cerebral infarction with complication or comorbidity or tPA in 24 hours  tag (Outlined Pink)
    *Other Medical Text(Gray)
      Sepsis tag (Solid blue)
   *Orthopedics text(Gray)
     Major joint replacement of the lower extremity text(Gray)
     470 - Major joint replacement or reattachment of lower extremity without major complication or comorbidity tag(Outlined blue)</t>
  </si>
  <si>
    <t>GI_9.16</t>
  </si>
  <si>
    <t>Verify the color scheme when to be solid and outlined when multilayer (Grouped service line, Grouped episode, Grouped DRG) with different entity layer(SNF, LTCH, Home) are applied where user interacts using Expand menu for service line node</t>
  </si>
  <si>
    <t xml:space="preserve">1. Apply the dataset (CA&amp;NV)
2. Expand Benchmark panel and set entity Type as a 'Post Acute Care'
3. From Service line filter:
    i. Include: service line: Cardiology, Other Medical, Episodes: Cardiac valve , Medical non-infectious orthopedic ,Major joint replacement of the lower extremity DRG-193, 194, 65
4. From Entity filter:
    i. Include: Home, LTCH tag and 2 SNFs-CENTRAL GARDENS, KEIRO NURSING HOME
5. Right click on grouped Episode and select Expand
6. Right click on Home and select Back To Main View
7. Right click on LTCH(1) and select Expand menu
</t>
  </si>
  <si>
    <t>After Step 4:
-Graph should display for Home, SNF(2), LTCH(1) on left
-Grouped Service Line(2), Clinical Episode(3), DRG(3)on right side of the graph
-Beside Service Line label in sidenav it should display count 8
-Beside Entity label in sidenav it should display count 4
-Under Entity label the tags should be display as:
   *Home tag (Solid blue)
   *LTCH tag (Solid Blue)
   *SNF text (Blue)
     CENTRAL GARDENS tag (Outlined blue)
     KEIRO NURSING HOME tag (Outlined blue)
-Under Service line label the tags should be display as:
  *Other Medical Tag (Outlined Blue)
    Cadiology Tag (Outlined Blue)
   *Cardiovascular text (Gray)
     Cardiac valve Tag (Outlined Blue)
   *Orthopedics text (Gray)
     Medical non-infectious orthopedic  Tag (Outlined Blue)
     Major joint replacement of the lower extremity Tag (Outlined Blue)
    *Neurology  text (Gray)
      Stroke  text (Gray)
      65 - Intracranial hemorrhage or cerebral infarction with complication or comorbidity or tPA in 24 hours Tag (Outlined Blue) 
     *Respiratory  text (Gray)
       Simple pneumonia and respiratory infections  text (Gray)
       194 - Simple pneumonia and pleurisy with complication or comorbidity  Tag (Outlined Blue)
       193 - Simple pneumonia and pleurisy with major complication or comorbidity  Tag (Outlined Blue)
After Step 5:
-Graph should display for Home on left
-3 Clinical Episode on right side of the graph
-Beside Service Line label in sidenav it should display count 8
-Beside Entity label in sidenav it should display count 4
-Under Entity label the tags should be display as:
   *Home tag (Solid blue)
   *LTCH tag (Outlined Blue)
   *SNF text (Gray)
     CENTRAL GARDENS tag (Outlined blue)
     KEIRO NURSING HOME tag (Outlined blue)
-Under Service line label the tags should be display as:
  *Other Medical Tag (Outlined Blue)
    Cadiology Tag (Outlined Blue)
   *Cardiovascular text (Gray)
     Cardiac valve Tag (Solid Blue)
   *Orthopedics text (Gray)
     Medical non-infectious orthopedic  Tag (Solid Blue)
     Major joint replacement of the lower extremity Tag (Solid Blue)
    *Neurology  text (Gray)
      Stroke  text (Gray)
      65 - Intracranial hemorrhage or cerebral infarction with complication or comorbidity or tPA in 24 hours Tag (Outlined Blue) 
     *Respiratory  text (Gray)
       Simple pneumonia and respiratory infections text (Gray)
       194 - Simple pneumonia and pleurisy with complication or comorbidity Tag (Outlined Blue)
       193 - Simple pneumonia and pleurisy with major complication or comorbidity Tag (Outlined Blue)
After Step 6:
Graph should be refreshed and display as same as step 4
After Step 7:
-Graph should display for 1 LTCH-KINDRED HOSPITAL -- LA MIRADA on left
-1 Service Line -Cardiology on right side of the graph
-Beside Service Line label in sidenav it should display count 8
-Beside Entity label in sidenav it should display count 4
-Under Entity label the tags should be display as:
   *Home tag (Outlined blue)
   *LTCH tag (Outlined Blue)
      LTCH-KINDRED HOSPITAL -- LA MIRADA text (Blue)
   *SNF text (Gray)
     CENTRAL GARDENS tag (Outlined blue)
     KEIRO NURSING HOME tag (Outlined blue)
-Under Service line label the tags should be display as:
  *Other Medical Tag (Outlined Blue)
    Cadiology Tag (Solid Blue)
   *Cardiovascular text (Gray)
     Cardiac valve Tag (Outlined Blue)
   *Orthopedics text (Gray)
     Medical non-infectious orthopedic  Tag (Outlined Blue)
     Major joint replacement of the lower extremity Tag (Outlined Blue)
    *Neurology  text (Gray)
      Stoke  text (Gray)
      65 - Intracranial hemorrhage or cerebral infarction with complication or comorbidity or tPA in 24 hours Tag (Outlined Blue) 
     *Respiratory  text (Gray)
       Simple pneumonia and respiratory infections text (Gray)
       194 - Simple pneumonia and pleurisy with complication or comorbidity Tag (Outlined Blue)
       193 - Simple pneumonia and pleurisy with major complication or comorbidity Tag (Outlined Blue)</t>
  </si>
  <si>
    <t>GI_9.17</t>
  </si>
  <si>
    <t>Verify the color scheme when to be solid and outlined when multilayer (1 service line, 1 episode, 1 DRG) with different entity layer(SNF, LTCH, Home) are applied where user interacts using Expand menu for service line node</t>
  </si>
  <si>
    <t xml:space="preserve">1. Apply the dataset (CA&amp;NV)
2. Expand Benchmark panel and set entity Type as a 'Post Acute Care'2. From Service line filter:
    i. Include: service line: Other Medical, Episodes: Congestive Heart Failure, DRG-470
3. From Entity filter:
    i. Include:HHA tag, SNF tag, 1 HHAs- MARSHALL HOME CARE
    ii. Exclude: 1 HHA-SAN LORENZO HOME HEALTH
4. Right click onEpisode-Congestive heart failure and select Limit To This Node
</t>
  </si>
  <si>
    <t>After Step 3:
-Graph should display for HHA(3), SNF(4) on left
-1 Service Line, 1 Clinical Episode, 1 DRG with the label name on right side of the graph
-Beside Service Line label in sidenav it should display count 3
-Beside Entity label in sidenav it should display count 3
-Under Entity label the tags should be display as:
   *HHA tag (Solid blue)
     MARSHALL HOME CARE tag (White)
     SAN LORENZO HOME HEALTH tag (Outlined pink)
    TORRANCE MEMORIAL HOME HEALTH (Blue text)
 *SNF Tag (Solid blue)
-Under Service line label the tags should be display as:
  *Other Medical Tag (Solid Blue)
   *Cardiology text (Gray)
     Congestive heart failure Tag (Solid Blue)
   *Orthopedics text (Gray)
     Major joint replacement of the lower extremity text (Gray)
     470 - Major joint replacement or reattachment of lower extremity without major complication or comorbidity tag (Solid Blue)
After Step 4:
-Graph should display for 1 HHA- TORRANCE MEMORIAL HOME HEALTH   on left
- 1 Clinical Episode on right side of the graph
-Beside Service Line label in sidenav it should display count 3
-Beside Entity label in sidenav it should display count 3
-Under Entity label the tags should be display as:
   *HHA tag (Outlined blue)
     MARSHALL HOME CARE tag (White)
     SAN LORENZO HOME HEALTH tag (Outlined pink)
   *SNF Tag (Outlined blue)
-Under Service line label the tags should be display as:
  *Other Medical Tag (Outlined Blue)
   *Cardiology text (Gray)
     Congestive heart failure Tag (Solid Blue)
   *Orthopedics text (Gary)
     Major joint replacement of the lower extremity text (Gray)
     470 - Major joint replacement or reattachment of lower extremity without major complication or comorbidity tag (Outlined Blue)</t>
  </si>
  <si>
    <t>12.11.19</t>
  </si>
  <si>
    <t>GI_9.18</t>
  </si>
  <si>
    <t>Verify the color scheme of pagination node when to be solid and outlined when 9 service lines are included</t>
  </si>
  <si>
    <t>1. Apply the dataset (CA&amp;NV)
2. From Service line filter:
    i. Include: service line: Cardiology, Digestive, Orthopedics, Other Medical, Respiratory, Cardiovascular, Neurology, Psychiatric, Surgery
3. From Entity filter:
    i. Exclude: SNF tag
4. Right click on HHA node and select Expand
5. Right click on Cardiology and select 'Limit To This node'</t>
  </si>
  <si>
    <t>After Step 3:
-Graph should display for Home, HHA(8), LTCH(1) on left
-5 individual Service Line(Other Medical, Cardiology, Orthopedics, Respiratory, Digestive) and 1 grouped Service line(4 more)on right side of the graph
-Beside Service Line label in sidenav it should display count 9
-Beside Entity label in sidenav it should display count 1
-Under Entity label the tags should be display as:
   *SNF Tag (Solid Pink)
-Under Service line label the tags should be display as:
  *Cardiology tag (Solid Blue)
  *Digestive tag (Solid Blue)
  *Orthopedics tag (Solid Blue)
  *Other Medical tag (Solid Blue)
   *Respiratory tag (Solid Blue)
   *Cardiovascular tag (Solid Blue)
   *Neurology tag (Solid Blue)
   *Psychiatric tag (Solid Blue)
    *Surgery tag (Solid Blue)
After Step 4:
-Graph should display for 5 individual HHAs and 1 grouped node(HHA more3)on left
-4 individual Service Line(Other Medical, Cardiology, Orthopedics, Neurology) on right side of the graph
-Beside Service Line label in sidenav it should display count 9
-Beside Entity label in sidenav it should display count 1
-Under Entity label the tags should be display as:
   *SNF Tag (Outlined Pink)
-Under Service line label the tags should be display as:
  *Cardiology tag (Solid Blue)
  *Digestive tag (Outlined Blue)
  *Orthopedics tag (Solid Blue)
  *Other Medical tag (Solid Blue)
   *Respiratory tag (Outlined Blue)
   *Cardiovascular tag (Outlined Blue)
   *Neurology tag (Solid Blue)
   *Psychiatric tag (Outlined Blue)
    *Surgery tag (Outlined Blue)
After Step 5:
-Graph should display for 4 individual HHAs on left
-1 individual Service Line-Cardiology on right side of the graph
-Beside Service Line label in sidenav it should display count 9
-Beside Entity label in sidenav it should display count 1
-Under Entity label the tags should be display as:
   *SNF Tag (Outlined Pink)
-Under Service line label the tags should be display as:
  *Cardiology tag (Solid Blue)
  *Digestive tag (Outlined Blue)
  *Orthopedics tag (Outlined Blue)
  *Other Medical tag (Outlined Blue)
   *Respiratory tag (Outlined Blue)
   *Cardiovascular tag (Outlined Blue)
   *Neurology tag (Outlined Blue)
   *Psychiatric tag (Outlined Blue)
    *Surgery tag (Outlined Blue)</t>
  </si>
  <si>
    <t>Tags which are for pagination grouped nodes are seems to be in outlined blue</t>
  </si>
  <si>
    <t>GI_9.19</t>
  </si>
  <si>
    <t>Color scheme_to replace gray tags in breadcrumb for Marketshare Map</t>
  </si>
  <si>
    <t>P2BN-3034</t>
  </si>
  <si>
    <t>Verify the color scheme for marketshare map where user zoom in the map for applied Location, PACs and service line filters</t>
  </si>
  <si>
    <t>1. Apply the dataset (CA&amp;NV)
2. Swich from Graph view to map view
3. From Location filter:
    i. Include: 2 State: California, Alaska
4. From Service line filter:
    i. Include: service line: Cardiology, Respiratory
    ii. Exclude: Episode: Congestive Heart Failure
5. From Entity filter:
    i. Include: LTCH tag, 2 SNF: MADERA REHABILITATION &amp; NURSING CENTER, VETERANS HOME OF CALIFORNIA - YOUNTVILLE -  SNF                  
6. Scroll Up (Zoom in) the map so that it should display only SNF entity on the map
7. Click on the node and zoom in the map so that only hospital node should be display</t>
  </si>
  <si>
    <t>After Step 5:
-Map should display 2 nodes, each should display count two
-Beside Service Line label in sidenav it should display count 3
-Beside Entity label in sidenav it should display count 3
-Under Entity label the tags should be display as:
   *LTCH Tag (Solid Blue)
   *SNF text 
    MADERA REHABILITATION &amp; NURSING CENTER Tag (Solid Blue)
    VETERANS HOME OF CALIFORNIA - YOUNTVILLE -  SNF Tag (Outlined Blue)
-Under Service line label the tags should be display as:
  *Cardiology tag (Outlined Blue)
    Congestive Heart Failure tag (Outlined Pink)
   *Respiratory tag (Outlined Blue)
After Step 6:
-Map should display 1 nodes with count two
-Beside Service Line label in sidenav it should display count 3
-Beside Entity label in sidenav it should display count 3
-Under Entity label the tags should be display as:
   *LTCH Tag (Outlined Blue)
   *SNF text (Gray)
    MADERA REHABILITATION &amp; NURSING CENTER Tag (Solid Blue)
    VETERANS HOME OF CALIFORNIA - YOUNTVILLE -  SNF Tag (Outlined Blue)
-Under Service line label the tags should be display as:
  *Cardiology tag (Outlined Blue)
    Congestive Heart Failure tag (Outlined Pink)
   *Respiratory tag (Outlined Blue)
After Step 7:
-Map should display 1 Hospital node-Madera Community Hospital
-Beside Service Line label in sidenav it should display count 3
-Beside Entity label in sidenav it should display count 3
-Under Entity label the tags should be display as:
   *LTCH Tag (Outlined Blue)
   *SNF text (Gray)
    MADERA REHABILITATION &amp; NURSING CENTER Tag (Outlined Blue)
    VETERANS HOME OF CALIFORNIA - YOUNTVILLE -  SNF Tag (Outlined Blue)
-Under Service line label the tags should be display as:
  *Cardiology tag (Outlined Blue)
    Congestive Heart Failure tag (Outlined Pink)
   *Respiratory tag (Outlined Blue)</t>
  </si>
  <si>
    <t>Implementation planned for Sprint 5.</t>
  </si>
  <si>
    <t>GI_9.20</t>
  </si>
  <si>
    <t>P2BN-2184</t>
  </si>
  <si>
    <t>Verify the color scheme for marketshare map where user zoom in/out to view specific entity where only entity filter is applied</t>
  </si>
  <si>
    <t>1. Apply the dataset (CA&amp;NV)
2. Swich from Graph view to map view
3. From Entity filter:
    i. Include: 4 HHAs:ACCREDITED HOME HEALTH SERVICES,  EXCELLENCE HOME HEALTH CARE AGENCY INC,  MARSHALL HOME CARE, SAN LORENZO HOME HEALTH  and 5 SNF: BAYSIDE CARE CENTER, CENTRAL GARDENS, KEIRO NURSING HOME, MADERA REHABILITATION &amp; NURSING CENTER, VETERANS HOME OF CALIFORNIA - YOUNTVILLE -  SNF
    ii. Exclude: 1 HHA: CAPITAL HOME HEALTH AGENCY INC              
4. Click on the node(with count 8) 
5. Zoom in the map in such a way so thatt only 1 HHA-ACCREDITED HOME HEALTH SERVICES should be visible</t>
  </si>
  <si>
    <t>After Step 3:
-Map should display 2 nodes, one with count 10(Hospital 5, SNF 3, HHA 2) and another with count 8(Hospital 4, SNF2, HHA 2)
-Beside Service Line label in sidenav it should display count 0
-Beside Entity label in sidenav it should display count 10
-Under Entity label the tags should be display as:
   *HHA Text (Gray)
    ACCREDITED HOME HEALTH SERVICES tag (Solid Blue)
    EXCELLENCE HOME HEALTH CARE AGENCY INC  tag (Solid Blue)
    CAPITAL HOME HEALTH AGENCY INC tag (Solid Pink) 
    MARSHALL HOME CAR tag (Solid Blue) 
    SAN LORENZO HOME HEALTH tag (Solid Blue)  
   *SNF text (Gray)
    BAYSIDE CARE CENTER tag (Solid Blue)
    CENTRAL GARDENS tag (Solid Blue)
    KEIRO NURSING HOME tag (Solid Blue) 
    MADERA REHABILITATION &amp; NURSING CENTER tag (Solid Blue) 
    VETERANS HOME OF CALIFORNIA - YOUNTVILLE -  SNF tag (Solid Blue)
After Step 4:
-Map should display 6 nodes
-Beside Service Line label in sidenav it should display count 0
-Beside Entity label in sidenav it should display count 10
-Under Entity label the tags should be display as:
   *HHA Text (Gray)
    ACCREDITED HOME HEALTH SERVICES tag (Solid Blue)
    EXCELLENCE HOME HEALTH CARE AGENCY INC  tag (Solid Blue)
    CAPITAL HOME HEALTH AGENCY INC tag (Solid Pink) 
    MARSHALL HOME CAR tag (Outlined Blue) 
    SAN LORENZO HOME HEALTH tag (Outlined Blue)  
   *SNF text (Gray)
    BAYSIDE CARE CENTER tag (Solid Blue)
    CENTRAL GARDENS tag (Outlined Blue)
    KEIRO NURSING HOME tag (Solid Blue) 
    MADERA REHABILITATION &amp; NURSING CENTER tag (Outlined Blue) 
    VETERANS HOME OF CALIFORNIA - YOUNTVILLE -  SNF tag (Outlined Blue)
After Step 5:
-Map should display 1-HHA nodes
-Beside Service Line label in sidenav it should display count 0
-Beside Entity label in sidenav it should display count 10
-Under Entity label the tags should be display as:
   *HHA Text (Gray)
    ACCREDITED HOME HEALTH SERVICES tag (Solid Blue)
    EXCELLENCE HOME HEALTH CARE AGENCY INC  tag (Outlined Blue)
    CAPITAL HOME HEALTH AGENCY INC tag (Solid Pink) 
    MARSHALL HOME CAR tag (Outlined Blue) 
    SAN LORENZO HOME HEALTH tag (Outlined Blue)  
   *SNF text (Gray)
    BAYSIDE CARE CENTER tag (Outlined Blue)
    CENTRAL GARDENS tag (Outlined Blue)
    KEIRO NURSING HOME tag (Outlined Blue) 
    MADERA REHABILITATION &amp; NURSING CENTER tag (Outlined Blue) 
    VETERANS HOME OF CALIFORNIA - YOUNTVILLE -  SNF tag (Outlined Blue)</t>
  </si>
  <si>
    <t>GI_9.21</t>
  </si>
  <si>
    <t>Verify the color scheme for marketshare map when map has no data to display</t>
  </si>
  <si>
    <t>1. Apply the dataset (CA&amp;NV)
2. Swich from Graph view to map view
3. From Entity filter:
    i. Include: SNF tag, 2 Hospitals- OROVILLE HOSPITAL, COLLEGE HOSPITAL, INC.      
4. Click on the node(with count 8) 
5. Zoom in the map in such a way so thatt only 1 HHA-ACCREDITED HOME HEALTH SERVICES should be visible</t>
  </si>
  <si>
    <t xml:space="preserve">After Step 3:
- Map should display the error message "Your Map Has no data to display because of filters you have selected"
- Filter count beside the entity label should be 3
- Under Entity label the tags should be display as:
  SNF tag (Solid Blue)
  OROVILLE HOSPITAL tag (Solid Blue)
  COLLEGE HOSPITAL, INC.  tag (Solid Blue)     </t>
  </si>
  <si>
    <t>GI_9.22</t>
  </si>
  <si>
    <t>Color scheme_to replace gray tags in breadcrumb for Benchmark Map</t>
  </si>
  <si>
    <t>Verify the color scheme for Benchmark map where not all included filters are active on the map for applied service line and PAC type</t>
  </si>
  <si>
    <t>1. Apply the dataset (CA&amp;NV)
2. Swich from Graph view to map view
3. Turn on the benchmark
4. From Service line filter:
    i. Include: service line: Neurology
    ii. Exclude: Episode: Sroke
5. From Entity filter:
    i. Include: SNF tag, 2 HHAs-MARSHALL HOME CARE, SAN LORENZO HOME HEALTH 
6. Scroll Up (Zoom in) the map so that it should display no data on the map</t>
  </si>
  <si>
    <t>After Step 5:
-Map should display 1 nodes, with count 4(Hospital 2, SNF 2) 
-Beside Service Line label in sidenav it should display count 2
-Beside Entity label in sidenav it should display count 3
-Under Entity label the tags should be display as:
   *HHA Text (Gray)
    MARSHALL HOME CARE tag(Outlined Blue)
    SAN LORENZO HOME HEALTH tag(Outlined Blue)
   *SNF Tag(Solid Blue)
-Under Service line label the tags should be display as:
  *Neurology Tag (Solid Blue)
    Stoke Tag (Solid Pink)
After Step 6:
-Map should display no data
-Beside Service Line label in sidenav it should display count 2
-Beside Entity label in sidenav it should display count 3
-Under Entity label the tags should be display as:
   *HHA Text (Gray)
    MARSHALL HOME CARE tag(Outlined Blue)
    SAN LORENZO HOME HEALTH tag(Outlined Blue)
   *SNF Tag(Outlined Blue)
-Under Service line label the tags should be display as:
  *Neurology Tag (Outlined Blue)
    Stoke Tag (Outlined Pink)</t>
  </si>
  <si>
    <t xml:space="preserve">Implementation on Map planned for Sprint 5. </t>
  </si>
  <si>
    <t>GI_9.23</t>
  </si>
  <si>
    <t>Color scheme_to replace gray tags in breadcrumb for2D graph</t>
  </si>
  <si>
    <t xml:space="preserve">P2BN-1471
</t>
  </si>
  <si>
    <t>Verify the color scheme for 2D graph</t>
  </si>
  <si>
    <t>1. Apply the dataset (CA&amp;NV)
2. Swich from Graph view to 2D graph
3. From Service line filter:
    i. Include: service line: Cardiology, Other Medical, Episode-Congestive heart failure
    ii. Exclude: DRG-291
4. From Entity filter:
    i. Include: HHA tag, SNF tag                
5. Expand Benchamrk panel and select service line: Cardiology and Entity type as:SNF
7.</t>
  </si>
  <si>
    <t xml:space="preserve">After Step 5:
-Map should display 1 nodes, with count 4(Hospital 2, SNF 2) 
-Beside Service Line label in sidenav it should display count 2
-Beside Entity label in sidenav it should display count 3
-Under Entity label the tags should be display as:
   *HHA Tag (Outlined Blue)
    *SNF tag (Solid Blue)
-Under Service line label the tags should be display as:
  *Cardiology Tag (Solid Blue)
    Congestive heart failure text (Solid Pink)
   *Other Medical tag(Outlined blue)
</t>
  </si>
  <si>
    <t xml:space="preserve">2D View not yet available. </t>
  </si>
  <si>
    <t>10. New Breadcrumb (outlined tag) Implementation for Map</t>
  </si>
  <si>
    <t>GI_10.1</t>
  </si>
  <si>
    <t>Breadcrumb Trail_Market share Map View</t>
  </si>
  <si>
    <t>Verify that user should be able to see the trail when switching from graph to map view</t>
  </si>
  <si>
    <t xml:space="preserve">1. Apply the dataset (CA&amp;NV)
2.  From entity filter, include &amp; apply grouped SNF, grouped LTCH
3. Switch to map view from the graph view
</t>
  </si>
  <si>
    <t xml:space="preserve">After step 2:
-Under Entity label the tags should be display as:
  SNF tag (Solid blue)
  LTCH tag (Solid blue)
After step 3:
When switched from graph to map view, breadcrumb trail should not be disappeared
-Breadcrumb for map view should be:
  SNF tag (Solid blue)
  LTCH tag (Solid blue)
</t>
  </si>
  <si>
    <t>GI_10.2</t>
  </si>
  <si>
    <t>To verify the included overlapping child tags in breadcrumb trail when user is at marketshare map view</t>
  </si>
  <si>
    <t>Follow preconditions from TC_10.1</t>
  </si>
  <si>
    <t xml:space="preserve">1. Apply the dataset (CA&amp;NV)
2.  From entity filter, include &amp; apply grouped SNF, grouped HHA, 1 individual Hospital-CEDARS-SINAI MEDICAL CENTER
3. Switch to map view from the graph view
</t>
  </si>
  <si>
    <t xml:space="preserve">After step 3:
In california state, 1 grouped node with count 2 should be display 
-Breadcrumb for map view should be:
HHA tag(Solid blue)
ACCREDITED HOME HEALTH SERVICES text (solid Blue)
SNF tag(outlined blue)
Hospital text(gray)
CEDARS-SINAI MEDICAL CENTER text(solid blue)
</t>
  </si>
  <si>
    <t>GI_10.3</t>
  </si>
  <si>
    <t>To verify the applied Service Line filter tags should be outlined when user is at marketshare graph.</t>
  </si>
  <si>
    <t xml:space="preserve">1. Apply the dataset (CA&amp;NV)
2. From entity filter:
    i. Include: Hospital tag, SNF tag, 1 HHA-MARSHALL HOME CARE
    ii. Exclude: HHA tag
3. From service Line filter:
   i. Include: Service Line- Other Medical, Episode- Sepsis
   ii. Exclude: DRG-871, Service Line- Cardiology
4. Switch to map view from the graph view
</t>
  </si>
  <si>
    <t>-Map should display 2 grouped nodes . One with count 4 and another with count 2
-Under Entity label the breadcrumb should be display as:
  *Hospital Tag (Solid Blue)
  *SNF Tag (Solid Blue)
  *HHA Tag(Outlined pink)&gt;&gt;
   MARSHALL HOME CARE tag (Outlined Blue)
-Under Service Line label the tags should be display as:
  *Cardiology tag (Outlined Pink)
  *Other Medical tag(Outlined Blue)
   Sepsis tag(White)
   DRG-871 tag (outlined Pink)</t>
  </si>
  <si>
    <t>GI_10.4</t>
  </si>
  <si>
    <t>To verify the filter tags that do not have connection on the Map should be outlined</t>
  </si>
  <si>
    <t>1. Apply the dataset (CA&amp;NV)
2. From entity filter:
    i. Include: Hospital tag, 1 individual Hospital- STANFORD HEALTH CARE, 3 individual HHAs-EXCELLENCE HOME HEALTH CARE AGENCY INC, MARSHALL HOME CARE, SAN LORENZO HOME HEALTH, 2 SNFs-HEALTH CARE CTR AT THE FORUM AT RANCHO SAN ANTONIO, PAHRUMP HEALTH AND REHABILITATION CENTER, 1 LTCH- KINDRED HOSPITAL -- LA MIRADA
    ii. Exclude: 1 Hospital-MERCY MEDICAL CENTER, 1 SNF- CHAPARRAL HOUSE
3. Switch to map view from the graph view
4. Click on grouped node having count 2</t>
  </si>
  <si>
    <t>After step 3:
-Map should display 3 grouped node in state california and nevada
2 group nodes with count 4 and 3rd group node with count 2
-Under Entity label the breadcrumb should be display as:
  *Hospital Tag (solid Blue)&gt;&gt; 
   STANFORD HEALTH CARE tag (Solid blue)
   MERCY MEDICAL CENTER tag (Solid Pink )
  *HHA text(Gray)&gt;&gt;
   EXCELLENCE HOME HEALTH CARE AGENCY INC tag (Solid Blue)
   MARSHALL HOME CARE tag (solid Blue)
   SAN LORENZO HOME HEALTH tag (Outlined Blue)
  *LTCH text (gray)&gt;&gt;
   KINDRED HOSPITAL -- LA MIRADA (solid Blue)
  *SNF Text (Gray)
   HEALTH CARE CTR AT THE FORUM AT RANCHO SAN ANTONIO tag (solid Blue)
   PAHRUMP HEALTH AND REHABILITATION CENTER tag (solid Blue)
   CHAPARRAL HOUSE tag (solid Pink)
After step 4:
-Map should display 1 individual hospital-SOUTHERN HILLS HOSPITAL AND MEDICAL CENTER and 1 individual SNF-PAHRUMP HEALTH AND REHABILITATION CENTER
-Under Entity label the breadcrumb should be display as:
-Under Entity label the breadcrumb should be display as:
  *Hospital Tag (Solid Blue)&gt;&gt; 
   STANFORD HEALTH CARE tag (Outlined blue)
   MERCY MEDICAL CENTER tag (outlined Pink )
  *HHA text(Gray)&gt;&gt;
   EXCELLENCE HOME HEALTH CARE AGENCY INC tag (outlined Blue)
   MARSHALL HOME CARE tag (outlined Blue)
   SAN LORENZO HOME HEALTH tag (Outlined Blue)
  *LTCH text (gray)&gt;&gt;
   KINDRED HOSPITAL -- LA MIRADA (outlined Blue)
  *SNF Text (Gray)
   HEALTH CARE CTR AT THE FORUM AT RANCHO SAN ANTONIO tag (outlined Blue)
   PAHRUMP HEALTH AND REHABILITATION CENTER tag (solid Blue)
   CHAPARRAL HOUSE tag (solid Pink)</t>
  </si>
  <si>
    <t>GI_10.5</t>
  </si>
  <si>
    <t>To verify the trail for included and excluded tags and also to verify the included Home tag to be display in outlined blue</t>
  </si>
  <si>
    <t xml:space="preserve">1. Apply the dataset (CA&amp;NV)
2.  From entity filter, include &amp; apply grouped hospital and Home 
3. From service line filter, exclude other Medical and Cardiology
4. Switch to map view from the graph view
</t>
  </si>
  <si>
    <t>After step 4:
-Map should display 4 grouped nodes in state california and nevada
1 groued node with count 5, 2nd node with count 86, 3rd node with count 8 and 4th node with count 123
-Under Entity label the breadcrumb should be display as:
Home tag(solid blue)
Hospital tag(Solid blue)
-Under Service Line label the breadcrumb should be display as:
Other Medical tag (outlined pink)
Cardilogy tag (outlined pink)</t>
  </si>
  <si>
    <t>GI_10.6</t>
  </si>
  <si>
    <t>Verify the breadcrumb trail for marketshare map when map has no data to display</t>
  </si>
  <si>
    <t xml:space="preserve">1. Apply the dataset (CA&amp;NV)
2.  From entity filter, include &amp; apply grouped hospital and 1 individual SNF-KEIRO NURSING HOME
3. From service line filter, include service line-cardiology and exclude episode-Congestive Heart Failure
4. Switch to map view from the graph view
</t>
  </si>
  <si>
    <t>-Map should display an error "Your Map has no data to display because of the filters you’ve selected. In order to view your Map, please change your ___(Filter type)___(exclude/include) filters and try again."
-Under Entity label the breadcrumb should be display as:
  *Hospital Tag (Solid Blue)
  * KEIRO NURSING HOME tag(solid blue)
-Under Service Line label the tags should be display as:
  *Cardiology tag (solid Pink)
  *Congestive heart failure tag (Solid pink)</t>
  </si>
  <si>
    <t>GI_10.7</t>
  </si>
  <si>
    <t>Verify the breadcrumb trail for marketshare map where user zoom in the map for applied Location, PACs and service line filters</t>
  </si>
  <si>
    <t>After Step 5:
-Map should display 2 nodes, each should display count two
-Beside Service Line label in sidenav it should display count 3
-Beside Entity label in sidenav it should display count 3
-Under Entity label the tags should be display as:
   *LTCH Tag (Solid Blue)
   *SNF text (gray)
    MADERA REHABILITATION &amp; NURSING CENTER Tag (Solid Blue)
    VETERANS HOME OF CALIFORNIA - YOUNTVILLE -  SNF Tag (Outlined Blue)
-Under Service line label the tags should be display as:
  *Cardiology tag (Outlined Blue)
    Congestive Heart Failure tag (Outlined Pink)
   *Respiratory tag (Outlined Blue)
After Step 6:
-Map should display 1 nodes with count two
-Beside Service Line label in sidenav it should display count 3
-Beside Entity label in sidenav it should display count 3
-Under Entity label the tags should be display as:
   *LTCH Tag (Outlined Blue)
   *SNF text (Gray)
    MADERA REHABILITATION &amp; NURSING CENTER Tag (Solid Blue)
    VETERANS HOME OF CALIFORNIA - YOUNTVILLE -  SNF Tag (Outlined Blue)
-Under Service line label the tags should be display as:
  *Cardiology tag (Outlined Blue)
    Congestive Heart Failure tag (Outlined Pink)
   *Respiratory tag (Outlined Blue)
After Step 7:
-Map should display 1 Hospital node-Madera Community Hospital
-Beside Service Line label in sidenav it should display count 3
-Beside Entity label in sidenav it should display count 3
-Under Entity label the tags should be display as:
   *LTCH Tag (Outlined Blue)
   *SNF text (Gray)
    MADERA REHABILITATION &amp; NURSING CENTER Tag (Outlined Blue)
    VETERANS HOME OF CALIFORNIA - YOUNTVILLE -  SNF Tag (Outlined Blue)
-Under Service line label the tags should be display as:
  *Cardiology tag (Outlined Blue)
    Congestive Heart Failure tag (Outlined Pink)
   *Respiratory tag (Outlined Blue)</t>
  </si>
  <si>
    <t>GI_10.8</t>
  </si>
  <si>
    <t>Verify the breadcrumb trail for marketshare map where user zooms in to view specific 1 individual entity filter tag shown on the map is solid and other individual included tags that are not shown on the map will be outlined.</t>
  </si>
  <si>
    <t>1. Apply the dataset (CA&amp;NV)
2. Swich from Graph view to map view
3. From Entity filter:
    i. Include: 4 HHAs:ACCREDITED HOME HEALTH SERVICES,  EXCELLENCE HOME HEALTH CARE AGENCY INC,  MARSHALL HOME CARE, SAN LORENZO HOME HEALTH  and 5 SNF: BAYSIDE CARE CENTER, CENTRAL GARDENS, KEIRO NURSING HOME, MADERA REHABILITATION &amp; NURSING CENTER, VETERANS HOME OF CALIFORNIA - YOUNTVILLE -  SNF
    ii. Exclude: 1 HHA: CAPITAL HOME HEALTH AGENCY INC              
4. Click on the node(with count 8) 
5. Zoom in the map in such a way so that only 1 HHA-ACCREDITED HOME HEALTH SERVICES should be visible</t>
  </si>
  <si>
    <t>After Step 3:
-Map should display 2 nodes, one with count 10(Hospital 5, SNF 3, HHA 2) and another with count 8(Hospital 4, SNF 2, HHA 2)
-Beside Service Line label in sidenav it should display count 0
-Beside Entity label in sidenav it should display count 10
-Under Entity label the tags should be display as:
   *HHA Text (Gray)
    ACCREDITED HOME HEALTH SERVICES tag (Solid Blue)
    EXCELLENCE HOME HEALTH CARE AGENCY INC  tag (Solid Blue)
    CAPITAL HOME HEALTH AGENCY INC tag (Solid Pink) 
    MARSHALL HOME CAR tag (Solid Blue) 
    SAN LORENZO HOME HEALTH tag (Solid Blue)  
   *SNF text (Gray)
    BAYSIDE CARE CENTER tag (Solid Blue)
    CENTRAL GARDENS tag (Solid Blue)
    KEIRO NURSING HOME tag (Solid Blue) 
    MADERA REHABILITATION &amp; NURSING CENTER tag (Solid Blue) 
    VETERANS HOME OF CALIFORNIA - YOUNTVILLE -  SNF tag (Solid Blue)
After Step 4:
-Map should display 6 nodes
-Beside Service Line label in sidenav it should display count 0
-Beside Entity label in sidenav it should display count 10
-Under Entity label the tags should be display as:
   *HHA Text (Gray)
    ACCREDITED HOME HEALTH SERVICES tag (Solid Blue)
    EXCELLENCE HOME HEALTH CARE AGENCY INC  tag (Solid Blue)
    CAPITAL HOME HEALTH AGENCY INC tag (Solid Pink) 
    MARSHALL HOME CAR tag (Outlined Blue) 
    SAN LORENZO HOME HEALTH tag (Outlined Blue)  
   *SNF text (Gray)
    BAYSIDE CARE CENTER tag (Solid Blue)
    CENTRAL GARDENS tag (Outlined Blue)
    KEIRO NURSING HOME tag (Solid Blue) 
    MADERA REHABILITATION &amp; NURSING CENTER tag (Outlined Blue) 
    VETERANS HOME OF CALIFORNIA - YOUNTVILLE -  SNF tag (Outlined Blue)
After Step 5:
-Map should display 1-HHA nodes
-Beside Service Line label in sidenav it should display count 0
-Beside Entity label in sidenav it should display count 10
-Under Entity label the tags should be display as:
   *HHA Text (Gray)
    ACCREDITED HOME HEALTH SERVICES tag (Solid Blue)
    EXCELLENCE HOME HEALTH CARE AGENCY INC  tag (Outlined Blue)
    CAPITAL HOME HEALTH AGENCY INC tag (Solid Pink) 
    MARSHALL HOME CAR tag (Outlined Blue) 
    SAN LORENZO HOME HEALTH tag (Outlined Blue)  
   *SNF text (Gray)
    BAYSIDE CARE CENTER tag (Outlined Blue)
    CENTRAL GARDENS tag (Outlined Blue)
    KEIRO NURSING HOME tag (Outlined Blue) 
    MADERA REHABILITATION &amp; NURSING CENTER tag (Outlined Blue) 
    VETERANS HOME OF CALIFORNIA - YOUNTVILLE -  SNF tag (Outlined Blue)</t>
  </si>
  <si>
    <t>GI_10.9</t>
  </si>
  <si>
    <t>Breadcrumb Trail_Benchmark Map View</t>
  </si>
  <si>
    <t>GI_10.10</t>
  </si>
  <si>
    <t>At benchmark Map, verify the breadcrumb trail for both entity and service line filter should not get disappeared when switching the views from graph to map
Also verify that included overlapping Episode should be in connection with included SNFS</t>
  </si>
  <si>
    <t xml:space="preserve">1. Apply the dataset (CA&amp;NV)
2. Turn on the benchmark
3. From Service line filter:
    i. Include: service line: Orthopedic, Episode: Revision Of The Hip Or Knee, DRG: 698
4. From Entity filter:
    i. Include: 3 individual SNF tag(APPLE VALLEY POST-ACUTE REHAB, SOCAL POST-ACUTE CARE)
    ii. Exclude: 1 individual SNF- CENTRAL GARDENS
5. Switch from Graph view to map view
</t>
  </si>
  <si>
    <t>After Step 5:
-Breadcrumb trail should not be disappeared when Switching from graph to map view
-Map should display 2 grouped nodes in state california
  one with count 2(Hospital(1), SNF(1)), second with count 2(Hospital(1), SNF(1)) 
-Beside Service Line label in sidenav it should display count 2
-Beside Entity label in sidenav it should display count 3
-Under Entity label the tags should be display as:
   *SNF Text (Gray)
    APPLE VALLEY POST-ACUTE REHAB tag(solid Blue)
    SOCAL POST-ACUTE CARE tag(solid Blue)
    CENTRAL GARDENS tag (solid pink)</t>
  </si>
  <si>
    <t>GI_10.11</t>
  </si>
  <si>
    <t>Verify the filter status in a trail when included overlapping Episode is not in connection with applied child SNFs</t>
  </si>
  <si>
    <t>1. Apply the dataset (CA&amp;NV)
2. Switch from Graph view to map view
3. Turn on the benchmark
4. From Service line filter:
    i. Include: service line: Orthopedic, Episode: Major Joint Replacement Of The Lower Extremity, DRG: 699
5. From Entity filter:
    i. Include: 3 individual SNF tag(APPLE VALLEY POST-ACUTE REHAB, HEALTH CARE CTR AT THE FORUM AT RANCHO SAN ANTONIO, SOCAL POST-ACUTE CARE)
    ii. Exclude: 1 individual SNF- CENTRAL GARDENS</t>
  </si>
  <si>
    <t>After Step 5:
-Breadcrumb trail should not be disappeared when Switching from graph to map view
-Map should display 1 grouped nodes in state california
  Node with count 2(Hospital(1), SNF(1))
-Beside Service Line label in sidenav it should display count 2
-Beside Entity label in sidenav it should display count 4
-Under Entity label the tags should be display as:
   *SNF Text (Gray)
    APPLE VALLEY POST-ACUTE REHAB tag(outlined Blue)
    HEALTH CARE CTR AT THE FORUM AT RANCHO SAN ANTONIO tag(outlined blue)
    SOCAL POST-ACUTE CARE tag(solid Blue)
    CENTRAL GARDENS tag (solid pink)
-Under Service line label the tags should be display as:
  *Orthopedics Tag (Solid Blue)
    Revision Of The Hip Or Knee Tag (white)
  *Urology text(gray)
   Other Kidney &amp; Urinary Tract Diagnoses text(gray)
    698 - Other Kidney &amp; Urinary Tract Diagnoses W MCC tag(Outlined blue)</t>
  </si>
  <si>
    <t>GI_10.12</t>
  </si>
  <si>
    <t>Verify that zooming in on the map should display only 1 service line in solid where user  sees only 1 entity left on the map and that entity only has a connection to 1 service line</t>
  </si>
  <si>
    <t>1. Apply the dataset (CA&amp;NV)
2. Switch from Graph view to map view
3. Turn on the benchmark
4. From Service line filter:
    i. Include: 5 service line: Cardiology, Digestive, Orthopedics, Other Medical, Respiratory
5. From Entity filter:
    i. Include: 1 individual LTCH-KINDRED HOSPITAL -- LA MIRADA, grouped SNF tag
    ii. Exclude: Home
6. Click on the node(with count 8) 
7. Zoom in the map in such a way so that only 1 LTCH should be visible</t>
  </si>
  <si>
    <t>After Step 5:
-Map should display 5 grouped nodes in state california and Nevada
  4 grouped nodes in state California(one with count 10(Hospital(5), SNF(5), second node with count 2(Hospital(1), SNF(1), 3rd node with count 2(Hospital(1), SNF(1), 4th node with count 8(Hospital(4), SNF(3), LTCH(1)) 
  1 Grouped node in state Nevada with count 2(Hospital(1), SNF(1))
-Beside Service Line label in sidenav it should display count 5
-Beside Entity label in sidenav it should display count 3
-Under Entity label the tags should be display as:
   *SNF Tag (Solid blue)
   *LTCH text (gray)
    KINDRED HOSPITAL -- LA MIRADA tag(Solid blue)
   *Home tag(Outlined Pink)
-Under Service line label the tags should be display as:
  *Cardiology  Tag (Solid Blue)
  *Digestive Tag (Outlined blue)
  *Orthopedics tag (Solid Blue)
  *Other Medical tag (Solid Blue)
  *Respiratory tag (Solid Blue)
After Step 6:
-Map should display only 1 individual LTCH node
-Beside Service Line label in sidenav it should display count 5
-Beside Entity label in sidenav it should display count 3
-Under Entity label the tags should be display as:
   *SNF Tag (Outlined blue)
   *LTCH text (gray)
    KINDRED HOSPITAL -- LA MIRADA tag(Solid blue)
   *Home tag(Outlined Pink)
-Under Service line label the tags should be display as:
  *Cardiology  Tag (Solid Blue)
  *Digestive Tag (Outlined blue)
  *Orthopedics tag (Outlined Blue)
  *Other Medical tag (Outlined Blue)
  *Respiratory tag (Outlined Blue)</t>
  </si>
  <si>
    <t>GI_10.13</t>
  </si>
  <si>
    <t>Verify that zooming in on the map should display the excluded child episodes and DRGs in solid as long as the its included service line is there on the map</t>
  </si>
  <si>
    <t>1. Apply the dataset (CA&amp;NV)
2. Switch from Graph view to map view
3. Turn on the benchmark
4. From Service line filter:
    i. Include: 1 service line: Other Medical
    ii. Exclude: Episode-Sepsis, DRG-690
5. From Entity filter:
    i. Include: HHA, Home
    ii. Exclude: SNF
6. Click on the node(with count 32) then on node(with count 16), again click on node(with count 5) and then on node which has count 2
7. Zoom in the map in such a way so that only 1 HHA should be visible</t>
  </si>
  <si>
    <t>After Step 5:
-Map should display 3 grouped nodes and 1 individual Hospuital node in state california and Nevada
  2 grouped nodes in state California(one with count 19(Hospital(19), second node with count 32(Hospital(31), HHA(1))
  1 Grouped node in state Nevada with count 5(Hospital(5))
-Beside Service Line label in sidenav it should display count 3
-Beside Entity label in sidenav it should display count 3
-Under Entity label the tags should be display as:
   *HHA Tag (Solid blue)
   *Home tag(Outlined blue)
   *SNF tag (outlined pink)
-Under Service line label the tags should be display as:
  *Other Medical tag (Solid Blue)
  *Sepsis tag (Solid pink)
   Urinary Tract Infection text (gray)
   690 - Kidney And Urinary Tract Infections Without MCC tag(solid pink)
After Step 6:
-Map should display only 1 individual HHA node
-Beside Service Line label in sidenav it should display count 3
-Beside Entity label in sidenav it should display count 3
-Under Entity label the tags should be display as:
   *HHA Tag (Solid blue)
   *Home tag(Outlined blue)
   *SNF tag (outlined pink)
-Under Service line label the tags should be display as:
  *Other Medical tag (Solid Blue)
  *Sepsis tag (Solid pink)
   Urinary Tract Infection text (gray)
   690 - Kidney And Urinary Tract Infections Without MCC tag(solid pink)</t>
  </si>
  <si>
    <t>GI_10.14</t>
  </si>
  <si>
    <t>Verify that zooming in on the map should display the individual hospital tags in solid and Other individual hospital tags that are not shown on the map will be outlined</t>
  </si>
  <si>
    <t>1. Apply the dataset (CA&amp;NV)
2. Switch from Graph view to map view
3. Turn on the benchmark 
4. From Service line filter:
    i. Include: 5 individual episodes (Renal Failure, Sepsis, Urinary Tract Infection, Acute Myocardial Infarction, Congestive Heart Failure)
5. From Entity filter:
    i. Include: 3 individual Hospitals(CEDARS-SINAI MEDICAL CENTER, MERCY SAN JUAN MEDICAL CENTER, STANFORD HEALTH CARE)
    ii. Exclude: 1 Hospital(GROSSMONT HOSPITAL)
6. Zoom in the map in such a way so that only 1 Hospital-MERCY SAN JUAN MEDICAL CENTER should be visible</t>
  </si>
  <si>
    <t>After Step 5:
-Map should display 2 individual Hospital nodes in state california
  2 grouped nodes in state California(one with count 19(Hospital(19), second node with count 32(Hospital(31), HHA(1))
  1 Grouped node in state Nevada with count 5(Hospital(5))
-Beside Service Line label in sidenav it should display count 3
-Beside Entity label in sidenav it should display count 3
-Under Entity label the tags should be display as:
   *CEDARS-SINAI MEDICAL CENTER Tag (Solid blue)
    MERCY SAN JUAN MEDICAL Tag CENTER (Solid blue)
    STANFORD HEALTH CARE Tag (Solid blue)
    GROSSMONT HOSPITAL tag (Solid Pink)
-Under Service line label the tags should be display as:
  *Cardilogy text(gray)
   Acute Myocardial Infarction tag (Outlined blue)
   Congestive Heart Failure tag (Outlined blue)
  *Other Medical text(Gray)
   Renal Failure tag (Outlined blue)
   Sepsis tag (Solid blue)
   Urinary Tract Infection tag (Solid blue)
After Step 6:
-Map should display only 1 individual Hospital node(MERCY SAN JUAN MEDICAL CENTER)
-Beside Service Line label in sidenav it should display count 5
-Beside Entity label in sidenav it should display count 4
-Under Entity label the tags should be display as:
   *Hospital text(gray)
    CEDARS-SINAI MEDICAL CENTER Tag (Outlined blue)
    MERCY SAN JUAN MEDICAL Tag CENTER (Solid blue)
    STANFORD HEALTH CARE Tag (Outlined blue)
    GROSSMONT HOSPITAL tag (Outlined Pink)
-Under Service line label the tags should be display as:
  *Cardilogy text(gray)
   Acute Myocardial Infarction tag (Outlined blue)
   Congestive Heart Failure tag (Outlined blue)
  *Other Medical text(Gray)
   Renal Failure tag (Outlined blue)
   Sepsis tag (Solid blue)
   Urinary Tract Infection tag (Outlined blue)</t>
  </si>
  <si>
    <t>GI_10.15</t>
  </si>
  <si>
    <t>Verify that zooming in on the map should display the hospital tag in solid as long as the user still sees an individual hospital</t>
  </si>
  <si>
    <t>1. Apply the dataset (CA&amp;NV)
2. Switch from Graph view to map view
3. Turn on the benchmark and set Entity Type to "Acute Care"
4. From Service line filter:
    i. Include: 2 Service line-Cardiology, Other Medical, 2 individual episodes (Hip And Femur Procedures Except Major Joint, Major Joint Replacement Of The Lower Extremity)
    ii. Exclude DRG-328
5. From Entity filter:
    i. Include: Hospital tag
    ii. Exclude: Home tag, SNF tag
6. Click on node(having count 6)
7. Zoom in the map in such a way so that only 1 Hospital-MERCY SAN JUAN MEDICAL CENTER should be visible</t>
  </si>
  <si>
    <t>After Step 5:
-Map should display 2 grouped nodes in state california
 one with count 6(Hospital(3), HHA(3)), second with cound 9(Hospital(4), HHA(4), LTCH(1))
-Beside Service Line label in sidenav it should display count 5
-Beside Entity label in sidenav it should display count 3
-Under Entity label the tags should be display as:
   *Hospital tag (Solid blue)
   *Home Tag (outlined pink)
   *SNF tag (outlined pink)
-Under Service line label the tags should be display as:
  *Cardilogy Tag (Solid blue)
  *Other Medical tag (Solid blue)
  *Orthopedics text(Gray)
   Hip And Femur Procedures Except Major Joint Tag (Outlined blue)
   Major Joint Replacement Of The Lower Extremity Tag (Solid blue)
  *Surgery text(gray)
   Stomach, Esophageal &amp; Duodenal Proc text (Gray)
   328 - Stomach, Esophageal &amp; Duodenal Proc without CC/MCC tag(outlined pink)
After Step 6:
-Map should display only 1 individual Hospital node(MERCY MEDICAL CENTER)
-Beside Service Line label in sidenav it should display count 5
-Beside Entity label in sidenav it should display count 3
-Under Entity label the tags should be display as:
   *Hospital tag (Solid blue)
   *Home Tag (outlined pink)
   *SNF tag (outlined pink)
-Under Service line label the tags should be display as:
  *Cardilogy Tag (outlined blue)
  *Other Medical tag (Solid blue)
  *Orthopedics text(Gray)
   Hip And Femur Procedures Except Major Joint Tag (Outlined blue)
   Major Joint Replacement Of The Lower Extremity Tag (outlined blue)
  *Surgery text(gray)
   Stomach, Esophageal &amp; Duodenal Proc text (Gray)
   328 - Stomach, Esophageal &amp; Duodenal Proc without CC/MCC tag(outlined pink)</t>
  </si>
  <si>
    <t xml:space="preserve">11."Show details” context menu of the single entity node for 2D view.
</t>
  </si>
  <si>
    <t>GI_11.1</t>
  </si>
  <si>
    <t>Context Menu - "Show details” menu for 2D view</t>
  </si>
  <si>
    <t>P2BN-2203</t>
  </si>
  <si>
    <t>On 2D view, “Show Details” menu item is inactive for the grouped node</t>
  </si>
  <si>
    <t>1. Apply the dataset (CA&amp;NV)
2. Click on 2D-Graph
3. From entity filter, include &amp; apply grouped SNF
4. Expand 2D-benchmark setting, from entity Drop down select entity SNF
5. Right click on any grouped  node and hover over "Show Details"</t>
  </si>
  <si>
    <t>-Context menu  "Show details" should be displayed at the top
-should be inactive and display in 'Gray' color on hovering.</t>
  </si>
  <si>
    <t>GI_11.2</t>
  </si>
  <si>
    <t>On 2D view, “Show Details” menu item is active for the single node</t>
  </si>
  <si>
    <t>1. Apply the dataset (CA&amp;NV)
2. Click on 2D-Graph
3. From entity filter, include &amp; apply grouped SNF
4. Expand 2D-benchmark setting, from entity Drop down select entity SNF
5. Expand 2D-benchmark setting, from Service Line Drop down select Other Medical
6. Right click on any individual SNF node and hover over "Show Details"</t>
  </si>
  <si>
    <t>-Context menu  "Show details" should be displayed at the top 
-Should be active and highlight in purple color on hovering.</t>
  </si>
  <si>
    <t>GI_11.3</t>
  </si>
  <si>
    <t>On 2D view, on clicking “Show Details” should take user at details page</t>
  </si>
  <si>
    <t xml:space="preserve">1. Apply the dataset (CA&amp;NV)
2. Click on 2D-Graph
3. From entity filter, include &amp; apply grouped SNF
4. Expand 2D-benchmark setting, from entity Drop down select entity SNF
5. Expand 2D-benchmark setting, from Service Line Drop down select Other Medical
6. Right click on any individual SNF(CENTRAL GARDENS) node and select "Show Details"
</t>
  </si>
  <si>
    <t>-By clicking on "Show Details", it should take user at Details page
-At left side, it should display SNF name, CCN, NPI, Magnifying glass to search, Map and link such as Back To.. and Download as PNG
-At right side corner, it should display information such as Facility, provider level details and Quality</t>
  </si>
  <si>
    <t>GI_11.4</t>
  </si>
  <si>
    <t>Verify that details page for 2D view shows an info as same as on Map and graph view</t>
  </si>
  <si>
    <t xml:space="preserve">1. Apply the dataset (CA&amp;NV)
2. Click on 2D-Graph
3. From entity filter, include &amp; apply grouped SNF
4. Expand 2D-benchmark setting, from entity Drop down select entity SNF
5. Expand 2D-benchmark setting, from Service Line Drop down select Other Medical
6. Right click on any individual SNF(CENTRAL GARDENS) node and select ""Show Details""
</t>
  </si>
  <si>
    <t xml:space="preserve">-The information in Details page should be as same as  on Map and Graph view
-At left side "SNF: CENTRAL GARDENS, CCN: 55280, NPI: 1093872715"
  Location: 1355 ELLIS STREET, SAN FRANCISCO, CA 94115
-Provider Level Details should be:
 Case count  1
 90d readmission rate per instance  0%
 90d readmission rate per patient  0%
 90d episode cost   $33,899
 90d readmission cost per instance  $0
 90d readmission cost per patient  $0
 PAC length of stay (LOS)  19.0d
-Star Rating should be- 2
</t>
  </si>
  <si>
    <t>GI_11.5</t>
  </si>
  <si>
    <t>Verify that 'Home' should not be display in search result</t>
  </si>
  <si>
    <t>1. Apply the dataset (CA&amp;NV)
2. Click on 2D-Graph
3. Expand 2D-benchmark setting, from entity Drop down select entity SNF</t>
  </si>
  <si>
    <t xml:space="preserve">Home entity should not be </t>
  </si>
  <si>
    <t>GI_11.6</t>
  </si>
  <si>
    <t>Verify that By clicking on the default “&lt;-” browser back button, the user is able to be taken back to the previous screen page</t>
  </si>
  <si>
    <t xml:space="preserve">1. Apply the dataset (CA&amp;NV)
2. Click on 2D-Graph
3. From entity filter, include &amp; apply grouped SNF
4. Expand 2D-benchmark setting, from entity Drop down select entity SNF
5. Expand 2D-benchmark setting, from Service Line Drop down select Other Medical
6. From 2D graph, zoom in to the graph till only 1 SNF left (CENTRAL GARDENS)
7. Right click on any individual SNF(CENTRAL GARDENS) node and select ""Show Details""
</t>
  </si>
  <si>
    <t>The browser reloads the page to the previous page if any from the server when the user presses the browser back button and should display the default filtered 2d Graph view</t>
  </si>
  <si>
    <t>GI_11.7</t>
  </si>
  <si>
    <t>Verify that clicking on the "back to..." should take user back at interacted/zoom level</t>
  </si>
  <si>
    <t>By clicking on "Back To..", the user is taken back to the previous Map view at the previous zoom level/interacted level
( where 2D graph should display only 1 SNF on the graph)</t>
  </si>
  <si>
    <t xml:space="preserve">12."Show details” context menu of the single entity node for 2D view.
</t>
  </si>
  <si>
    <t>GI_12.1</t>
  </si>
  <si>
    <t xml:space="preserve">Context menu_Benchmark to 2D </t>
  </si>
  <si>
    <t>P2BN-2341</t>
  </si>
  <si>
    <t>Verify "Benchmark to 2D" to be active and able to go to 2D view from default Market share Graph View</t>
  </si>
  <si>
    <t xml:space="preserve">1. Apply the dataset (CA&amp;NV)
2. From graph, right click on SNF(18) and select "benchmark" option
3. Click on "2D"
</t>
  </si>
  <si>
    <t xml:space="preserve">After Step3:
-"2D" option from Benchmark accordion should be active and highlighed in "Red" 
-Benchamrk shoud get toggle on automatically
-While clicking on it, it should take user at 2D view from Market share graph view </t>
  </si>
  <si>
    <t>GI_12.2</t>
  </si>
  <si>
    <t>Verify "Benchmark to 2D" to be active and able to go to 2D view when expands any grouped entity in default market share graph</t>
  </si>
  <si>
    <t xml:space="preserve">1. Apply the dataset (CA&amp;NV)
2. From graph, right click on SNF(18) and select "Expand" option
3. Right click on individual SNF- BAYSIDE CARE CENTER  and select "Benchamrk"
4. Click on "2D"
</t>
  </si>
  <si>
    <t xml:space="preserve">After Step 4:
-"2D" option from Benchmark accordion should be active and highlighed in "Red" 
-Benchamrk shoud get toggle on automatically
-While clicking on it, it should take user at 2D view </t>
  </si>
  <si>
    <t>GI_12.3</t>
  </si>
  <si>
    <t>Verify "Benchmark to 2D" to be active and able to go to 2D view when user is at default filtered market share graph</t>
  </si>
  <si>
    <t xml:space="preserve">1. Apply the dataset (CA&amp;NV)
2. FRom entity filter, include SNF tag and 1 individual LTCH-KINDRED HOSPITAL -- LA MIRADA
3. From graph, right click on individual LTCH-KINDRED HOSPITAL -- LA MIRADA
4. Select "Benchamrk" and Click on "2D"
</t>
  </si>
  <si>
    <t xml:space="preserve">After Step 4:
-"2D" option from Benchmark accordion should be active and highlighed in "Red" 
-Benchamrk shoud get toggle on automatically
-While clicking on individual LTCH, it should take user at 2D view </t>
  </si>
  <si>
    <t>GI_12.4</t>
  </si>
  <si>
    <t>Verify "Benchmark to 2D" to be active and able to go to 2D view from Market share map View</t>
  </si>
  <si>
    <t>1. Apply the dataset (CA&amp;NV)
2. Switch from Graph to Map view
3. From Map, right click on individual node and select "benchmark" option
4. Click on "2D"</t>
  </si>
  <si>
    <t xml:space="preserve">After Step 4:
-"2D" option from Benchmark accordion should be active and highlighed in "Red" 
-Benchamrk shoud get toggle on automatically
-While clicking on it, it should take user at 2D view from Market share graph view </t>
  </si>
  <si>
    <t>GI_12.5</t>
  </si>
  <si>
    <t>Verify "Benchmark to 2D" to be active and able to go to 2D view from Benchmark map View</t>
  </si>
  <si>
    <t>1. Apply the dataset (CA&amp;NV)
2. Switch from Graph to Map view
3. Toggle on the benchmark
4. From Map, right click on individual node and select "benchmark" option
5. Click on "2D"</t>
  </si>
  <si>
    <t xml:space="preserve">After Step 5:
-"2D" option from Benchmark accordion should be active and highlighed in "Red" 
-While clicking on it, it should take user at 2D view </t>
  </si>
  <si>
    <t>GI_12.6</t>
  </si>
  <si>
    <t>Verify "Benchmark to 2D" to be active and able to go to 2D view from Benchamrk Graph View where Entity type: PAC</t>
  </si>
  <si>
    <t>1. Apply the dataset (CA&amp;NV)
2. Toggle on the benchmark
3. From graph, right click on SNF(18) and select "benchmark" option
4. Click on "2D"</t>
  </si>
  <si>
    <t xml:space="preserve">-"2D" option from Benchmark accordion should be active 
-While clicking on it, it should take user at 2D view from Benchmark graph view </t>
  </si>
  <si>
    <t>GI_12.7</t>
  </si>
  <si>
    <t>Verify "Benchmark to 2D" to be active and able to go to 2D view from filtered Benchamrk Graph</t>
  </si>
  <si>
    <t>1. Apply the dataset (CA&amp;NV)
2. Toggle on the benchmark
3. From Location filter, expand state "California" to FIPS level and include:
    06001 - Alameda (CA) , 06003 - Alpine (CA) 
4. From Entity filter, include SNF tag
5. From graph, right click individual SNF and select "benchmark" option
6. Click on "2D"</t>
  </si>
  <si>
    <t xml:space="preserve">After Step 6:
-"2D" option from Benchmark accordion should be active and highlight in Red
-While clicking on it, it should take user at 2D view </t>
  </si>
  <si>
    <t>GI_12.8</t>
  </si>
  <si>
    <t>Verify "Benchmark to 2D" to be active and able to go to 2D view from Benchamrk Graph View where Entity type: AC</t>
  </si>
  <si>
    <t>1. Apply the dataset (CA&amp;NV)
2. Toggle on the benchmark
3. Expand benchmark setting and set Entity Type: AC
4. From graph, right click on grouped Hospital node and select "benchmark" option
5. Click on "2D"</t>
  </si>
  <si>
    <t>GI_12.9</t>
  </si>
  <si>
    <t xml:space="preserve">Verify "Benchmark to 2D" not to be visible at 2D view </t>
  </si>
  <si>
    <t>1. Apply the dataset (CA&amp;NV)
2. Click on 2D-Graph
3. From entity filter, include &amp; apply grouped SNF
4. Expand 2D-benchmark setting, from entity Drop down select entity SNF
5. Right click on any grouped  node and select "Benchmark"</t>
  </si>
  <si>
    <t xml:space="preserve">
-When expand Benchmark option, it should display "Graph" &amp;"Map" to be active
and no "2D" option should be visible
</t>
  </si>
  <si>
    <t>GI_12.10</t>
  </si>
  <si>
    <t>Verify that user is taken back to graph view when selects “Benchmark to Graph”from 2-D view</t>
  </si>
  <si>
    <t>1. Apply the dataset (CA&amp;NV)
2. Click on 2D-Graph
3. Expand 2D-benchmark setting, from entity Drop down select Entity:SNF, Service Line: Other Medical
4. Right click on SNF-CENTRAL GARDERNS node and select "Benchmark"
5. Click on  "Graph"</t>
  </si>
  <si>
    <t>After Step 5:
-When clicking on "benchmark" only two sub menus should be visible: "Graph", "Map"
- "Graph" menu should be active
- Should take user at Benchamrk graph view</t>
  </si>
  <si>
    <t>GI_12.11</t>
  </si>
  <si>
    <t>Verify that user is taken back to Map view when selects “Benchmark to Map”from 2-D view</t>
  </si>
  <si>
    <t>After Step 5:
-When clicking on "benchmark" only two sub menus should be visible: "Graph", "Map"
- "Map" menu should be active
- Should take user at Benchamrk Map view</t>
  </si>
  <si>
    <t>13.Simple version of Breadcrumb implementation covering only tree structure for Map and 2D</t>
  </si>
  <si>
    <t>GI_13.1</t>
  </si>
  <si>
    <t>Breadcrumb covering tree structure without outlined tags for Market Share Map view</t>
  </si>
  <si>
    <t>P2BN-2544</t>
  </si>
  <si>
    <t>Verify the breadcrumb trail for Map view when switching from graph to map</t>
  </si>
  <si>
    <t xml:space="preserve">1. Apply the dataset (CA&amp;NV)
2.  From entity filter, include grouped SNF, 1 individual SNF-BAYSIDE CARE CENTER
3. Switch to map view from the graph view
</t>
  </si>
  <si>
    <t xml:space="preserve">After step 2:
-Under Entity label for Graph view, the tags should be display as:
SNF (plain text)&gt;&gt;
BAYSIDE CARE CENTER (solid blue)
After step 3:
When switched from graph to map view, breadcrumb trail should not be disappeared
-Breadcrumb for map view should be:
SNF (plain text)&gt;&gt;
BAYSIDE CARE CENTER (solid blue)
</t>
  </si>
  <si>
    <t xml:space="preserve">Yes
</t>
  </si>
  <si>
    <t>GI_13.2</t>
  </si>
  <si>
    <t>Verify the breadcrumb trail for the tags to be in solid color where the included tags are Parent and having connection on the Map</t>
  </si>
  <si>
    <t>Follow preconditions from TC_13.1</t>
  </si>
  <si>
    <t xml:space="preserve">1. Apply the dataset (CA&amp;NV)
2. Switch to map view
3.  From entity filter, include &amp; apply grouped SNF, grouped LTCH
</t>
  </si>
  <si>
    <t xml:space="preserve">After step 2:
-Under Entity label the tags should be display as:
  SNF tag (Solid blue)
  LTCH tag (Solid blue)
</t>
  </si>
  <si>
    <t>GI_13.3</t>
  </si>
  <si>
    <t>Verify the included overlapping child tags in breadcrumb trail to be in there respective colors</t>
  </si>
  <si>
    <t xml:space="preserve">1. Apply the dataset (CA&amp;NV)
2. Switch to map view 
3.  From entity filter, include &amp; apply grouped SNF, grouped LTCh, 1 individual LTCh-KINDRED HOSPITAL -- LA MIRADA, 2 individual SNFs-BAYSIDE CARE CENTER, CENTRAL GARDENS
</t>
  </si>
  <si>
    <t xml:space="preserve">After step 3:
In california state, 2 grouped node with count 22 and second with count 14
Nevada state should display 1 node with count 2 
-Breadcrumb for map view should be:
*SNF tag(Solid blue)
  BAYSIDE CARE CENTER tag(White))
  CENTRAL GARDENS tag(White)
*LTCh tag(Solid blue)
KINDRED HOSPITAL -- LA MIRADA tag (White)
</t>
  </si>
  <si>
    <t>GI_13.4</t>
  </si>
  <si>
    <t>Verify the breadcrumb trail showing parent text and the appropriate tag color when only child entity tags are included/excluded</t>
  </si>
  <si>
    <t xml:space="preserve">1. Apply the dataset (CA&amp;NV)
2. Switch to map view 
3.  From entity filter:
          include : 1 individual LTCh-KINDRED HOSPITAL -- LA MIRADA, 2 individual SNFs-BAYSIDE CARE CENTER, CENTRAL GARDENS, 2 individual Hospitals-ORANGE COUNTY GLOBAL MEDICAL CENTER, ST MARY'S MEDICAL CENTER
          exclude: 1 SNF-KEIRO NURSING HOME, 1 Hospital-STANFORD HEALTH CARE
</t>
  </si>
  <si>
    <t>After step 3:
In california state, 2 grouped node with count 2 should be display
-Breadcrumb for map view should be:
*SNF text(gray)
  BAYSIDE CARE CENTER tag (Solid Blue)
  CENTRAL GARDENS tag (Solid Blue)
   KEIRO NURSING HOM tag (solid pink)
*LTCh text (gray)
    KINDRED HOSPITAL -- LA MIRADA tag (White)
*Hospitals text (gray)
   ORANGE COUNTY GLOBAL MEDICAL CENTER tag (solid Blue)
   ST MARY'S MEDICAL CENTER  tag (solid Blue)
   STANFORD HEALTH CARE tag (Solid Pink)</t>
  </si>
  <si>
    <t>https://tangramcare.atlassian.net/browse/P2BN-3032</t>
  </si>
  <si>
    <t>GI_13.5</t>
  </si>
  <si>
    <t>Verify the breadcrumb trail showing respective solid colored tag when includes and excludes parent along with childs regardless user interaction on the Map</t>
  </si>
  <si>
    <t>1. Apply the dataset (CA&amp;NV)
2. Switch to map view 
3.  From entity filter:
          include : SNF tag, 2 individual SNFs-BAYSIDE CARE CENTER, CENTRAL GARDENS, Hospital tag, 2 individual Hospitals-ORANGE COUNTY GLOBAL MEDICAL CENTER, ST MARY'S MEDICAL CENTER
          exclude: 1 SNF-KEIRO NURSING HOME, 1 Hospital-STANFORD HEALTH CARE
4. Zoom in the map and then zoom out</t>
  </si>
  <si>
    <t>After step 3:
In california state, 2 grouped nodes: one node with count 20 and another with 10
In nevada state, 1 grouped node with count 2 should be display
-Breadcrumb for map view should be:
*SNF tag (Solid blue)
   KEIRO NURSING HOM tag (solid pink)
   BAYSIDE CARE CENTER tag (White )
   CENTRAL GARDENS tag (White )
*Hospitals tag (Solid blue)
   STANFORD HEALTH CARE tag (Solid Pink)
   ORANGE COUNTY GLOBAL MEDICAL CENTER tag (White)
   ST MARY'S MEDICAL CENTER  tag (White)
After Steps 4:
Should display the same breadcrumb hirarchy even after user interaction using zoom in/out</t>
  </si>
  <si>
    <t>https://tangramcare.atlassian.net/browse/P2BN-3034</t>
  </si>
  <si>
    <t>GI_13.6</t>
  </si>
  <si>
    <t>Verify the applied Service Line filter tags should not be outlined when user is at marketshare Map.</t>
  </si>
  <si>
    <t xml:space="preserve">1. Apply the dataset (CA&amp;NV)
2. Switch to map view from the graph view
3. From entity filter:
    i. Include: Hospital tag, SNF tag, 1 HHA-MARSHALL HOME CARE
    ii. Exclude: HHA tag
4. From service Line filter:
   i. Include: Service Line- Other Medical, Episode- Sepsis
   ii. Exclude: DRG-871, Service Line- Cardiology
</t>
  </si>
  <si>
    <t>-Map should display 2 grouped nodes . One with count 4 and another with count 2
-Under Entity label the breadcrumb should be display as:
  *Hospital Tag (Solid Blue)
  *SNF Tag (Solid Blue)
  *HHA Tag(Solid pink)&gt;&gt;
   MARSHALL HOME CARE tag (White)
-Under Service Line label the tags should be display as:
  *Cardiology tag (Solid Pink)
  *Other Medical tag(Solid Blue)
   Sepsis tag(White)
   DRG-871 tag (Solid Pink)</t>
  </si>
  <si>
    <t>https://tangramcare.atlassian.net/browse/P2BN-3035</t>
  </si>
  <si>
    <t>GI_13.7</t>
  </si>
  <si>
    <t>Verify the tags in the breadcrumb trail should not go outlined when included tags having no connection on the Map</t>
  </si>
  <si>
    <t>1. Apply the dataset (CA&amp;NV)
2. Switch to map view from the graph view
3. From entity filter:
    i. Include: Hospital tag, 1 individual Hospital- STANFORD HEALTH CARE, 3 individual HHAs-EXCELLENCE HOME HEALTH CARE AGENCY INC, MARSHALL HOME CARE, SAN LORENZO HOME HEALTH, 2 SNFs-HEALTH CARE CTR AT THE FORUM AT RANCHO SAN ANTONIO, PAHRUMP HEALTH AND REHABILITATION CENTER, 1 LTCH- KINDRED HOSPITAL -- LA MIRADA
    ii. Exclude: 1 Hospital-MERCY MEDICAL CENTER, 1 SNF- CHAPARRAL HOUSE
4. Click on grouped node having count 2</t>
  </si>
  <si>
    <t>After step 3:
-Map should display 3 grouped node in state california and nevada
2 group nodes with count 4 and 3rd group node with count 2
-Under Entity label the breadcrumb should be display as:
  *Hospital Tag (solid Blue)&gt;&gt; 
   STANFORD HEALTH CARE tag (Solid blue)
   MERCY MEDICAL CENTER tag (Solid Pink )
  *HHA text(Gray)&gt;&gt;
   EXCELLENCE HOME HEALTH CARE AGENCY INC tag (Solid Blue)
   MARSHALL HOME CARE tag (solid Blue)
   SAN LORENZO HOME HEALTH tag (solid Blue)
  *LTCH text (gray)&gt;&gt;
   KINDRED HOSPITAL -- LA MIRADA (solid Blue)
  *SNF Text (Gray)
   HEALTH CARE CTR AT THE FORUM AT RANCHO SAN ANTONIO tag (solid Blue)
   PAHRUMP HEALTH AND REHABILITATION CENTER tag (solid Blue)
   CHAPARRAL HOUSE tag (solid Pink)
After step 4:
-Map should display 1 individual hospital-SOUTHERN HILLS HOSPITAL AND MEDICAL CENTER and 1 individual SNF-PAHRUMP HEALTH AND REHABILITATION CENTER
-Under Entity label the breadcrumb should be display as:
  *Hospital Tag (Solid Blue)&gt;&gt; 
   STANFORD HEALTH CARE tag (Solid blue)
   MERCY MEDICAL CENTER tag (Solid Pink )
  *HHA text(Gray)&gt;&gt;
   EXCELLENCE HOME HEALTH CARE AGENCY INC tag (Solid Blue)
   MARSHALL HOME CARE tag (Solid Blue)
   SAN LORENZO HOME HEALTH tag (Solid Blue)
  *LTCH text (gray)&gt;&gt;
   KINDRED HOSPITAL -- LA MIRADA (Solid Blue)
  *SNF Text (Gray)
   HEALTH CARE CTR AT THE FORUM AT RANCHO SAN ANTONIO tag (Solid Blue)
   PAHRUMP HEALTH AND REHABILITATION CENTER tag (solid Blue)
   CHAPARRAL HOUSE tag (solid Pink)</t>
  </si>
  <si>
    <t>GI_13.8</t>
  </si>
  <si>
    <t>Verify that, no trail should appear for included tags but should be in there respective colors when map has no data to display</t>
  </si>
  <si>
    <t>-Under Entity label the breadcrumb should be display as:
  *Hospital Tag (Solid Blue)
  * KEIRO NURSING HOME tag(solid blue)
-Under Service Line label the tags should be display as:
  *Cardiology tag (solid Blue)
  *Congestive heart failure tag (Solid pink)</t>
  </si>
  <si>
    <t>GI_13.9</t>
  </si>
  <si>
    <t>Breadcrumb covering tree structure without outlined tags for Benchamrk Map view</t>
  </si>
  <si>
    <t>Verify the breadcrumb trail showing hierarchy for service line filter when includes Parent tag with its belonging episodes and DRGs with their respective colors</t>
  </si>
  <si>
    <t>1. Apply the dataset (CA&amp;NV)
2. Switch from Graph view to map view
3. Turn on the benchmark
4. From Service line filter:
    i. Include: service line: Orthopedic, Episode: Revision Of The Hip Or Knee, DRG: 698
5. From Entity filter:
    i. Include: 2 individual SNF tag(APPLE VALLEY POST-ACUTE REHAB, SOCAL POST-ACUTE CARE)
    ii. Exclude: 1 individual SNF- CENTRAL GARDENS</t>
  </si>
  <si>
    <t>After Step 5:
-Map should display 2 grouped nodes in state california
  one with count 2(Hospital(1), SNF(1)), second with count 2(Hospital(1), SNF(1)) 
-Beside Service Line label in sidenav it should display count 2
-Beside Entity label in sidenav it should display count 3
-Under Entity label the tags should be display as:
   *SNF Text (Gray)
    APPLE VALLEY POST-ACUTE REHAB tag(solid Blue)
    SOCAL POST-ACUTE CARE tag(solid Blue)
    CENTRAL GARDENS tag (solid pink)
-Under Service Line label the tags should be display as:
   *Orthopedic Tag (Gray)&gt;&gt;
    Revision Of The Hip Or Knee tag(White)
    *Urology text (gray)
      Other Kidney &amp; Urinary Tract Diagnoses text(gray)
      698 - Other Kidney &amp; Urinary Tract Diagnoses W MCC  tag (solid Blue)</t>
  </si>
  <si>
    <t>GI_13.10</t>
  </si>
  <si>
    <t>After Step 5:
-Breadcrumb trail should not be disappeared when Switching from graph to map view
-Map should display 1 grouped nodes in state california
  Node with count 2(Hospital(1), SNF(1))
-Beside Service Line label in sidenav it should display count 2
-Beside Entity label in sidenav it should display count 4
-Under Entity label the tags should be display as:
   *SNF Text (Gray)
    APPLE VALLEY POST-ACUTE REHAB tag(solid Blue)
    HEALTH CARE CTR AT THE FORUM AT RANCHO SAN ANTONIO tag(solid blue)
    SOCAL POST-ACUTE CARE tag(solid Blue)
    CENTRAL GARDENS tag (solid pink)
-Under Service line label the tags should be display as:
  *Orthopedics Tag (Solid Blue)
    Revision Of The Hip Or Knee Tag (white)
  *Urology text(gray)
   Other Kidney &amp; Urinary Tract Diagnoses text(gray)
    699 - Other Kidney &amp; Urinary Tract Diagnoses W CC  tag(solid blue)</t>
  </si>
  <si>
    <t>GI_13.11</t>
  </si>
  <si>
    <t>Verify that trail should display the parent level text (Tree hierarchy for included/excluded tags) when selects only DRG/Episodes</t>
  </si>
  <si>
    <t xml:space="preserve">1. Apply the dataset (CA&amp;NV)
2. Turn on the Benchmark &amp; switch to map View
3. From Service Line filter:
    include: 1 Episode- Renal Failure, 2 DRGs- 812, 871
    Exclude: 1 DRG-870
4. Observe the hierachy in the trail </t>
  </si>
  <si>
    <t xml:space="preserve">After Step 4:
-Map should display 1 grouped nodes in state california
  Node with count 2(Hospital(1), SNF(1))
-Beside Service Line label in sidenav it should display count 2
-Under Service line label the tags should be display as:
  *Other Medical text (Gray)&gt;&gt;
    -Renal failure Tag (Solid Blue)
    -Red Bllod Cells Disorder text (Gray)&gt;&gt;
    812 - Red Blood Cell Disorders Without MCC  tag (Solid Blue)
    -Sepsis text(gray)&gt;&gt;
    871 - Septicemia Or Severe Sepsis Without Mechanical Ventilation 96+ Hours With MCC tag(solid Blue)
    870 - Septicemia Or Severe Sepsis With Mechanical Ventilation 96+ Hours  tag (solid pink) </t>
  </si>
  <si>
    <t>GI_13.12</t>
  </si>
  <si>
    <t>Verify the trail and its respective colors to be in solid while zoom in the Map, so that only 1 service line with only 1 entity type should have connection among the included filters tag</t>
  </si>
  <si>
    <t>After Step 5:
-Map should display 5 grouped nodes in state california and Nevada
  4 grouped nodes in state California(one with count 10(Hospital(5), SNF(5), second node with count 2(Hospital(1), SNF(1), 3rd node with count 2(Hospital(1), SNF(1), 4th node with count 8(Hospital(4), SNF(3), LTCH(1)) 
  1 Grouped node in state Nevada with count 2(Hospital(1), SNF(1))
-Beside Service Line label in sidenav it should display count 5
-Beside Entity label in sidenav it should display count 3
-Under Entity label the tags should be display as:
   *SNF Tag (Solid blue)
   *LTCH text (gray)
    KINDRED HOSPITAL -- LA MIRADA tag(Solid blue)
   *Home tag(Solid Pink)
-Under Service line label the tags should be display as:
  *Cardiology  Tag (Solid Blue)
  *Digestive Tag (Solid blue)
  *Orthopedics tag (Solid Blue)
  *Other Medical tag (Solid Blue)
  *Respiratory tag (Solid Blue)
After Step 6:
-Map should display only 1 individual LTCH node
-Beside Service Line label in sidenav it should display count 5
-Beside Entity label in sidenav it should display count 3
-Under Entity label the tags should be display as:
   *SNF Tag (Solid blue)
   *LTCH text (gray)
    KINDRED HOSPITAL -- LA MIRADA tag(Solid blue)
   *Home tag(Solid Pink)
-Under Service line label the tags should be display as:
  *Cardiology  Tag (Solid Blue)
  *Digestive Tag (Solid blue)
  *Orthopedics tag (Solid Blue)
  *Other Medical tag (Solid Blue)
  *Respiratory tag (Solid Blue)</t>
  </si>
  <si>
    <t>SNF in outlined blue after zooming in</t>
  </si>
  <si>
    <t>GI_13.13</t>
  </si>
  <si>
    <t>Verify that zooming in on the map should display the hospital tags in solid even if no Hospital node appears on the Map</t>
  </si>
  <si>
    <t>1. Apply the dataset (CA&amp;NV)
2. Switch from Graph view to map view
3. Turn on the benchmark and set Entity Type to "Acute Care"
4. From Service line filter:
    i. Include: 2 Service line-Cardiology, Other Medical, 2 individual episodes (Hip And Femur Procedures Except Major Joint, Major Joint Replacement Of The Lower Extremity)
    ii. Exclude DRG-328
5. From Entity filter:
    i. Include: Hospital tag
    ii. Exclude: Home tag, SNF tag
6. Click on node(having count 9)
7. Zoom in the map in such a way so that only 1 individual LTCH-KINDRED HOSPITAL -- LA MIRADA should be visible</t>
  </si>
  <si>
    <t>After Step 5:
-Map should display 2 grouped nodes in state california
 one with count 6(Hospital(3), HHA(3)), second with cound 9(Hospital(4), HHA(4), LTCH(1))
-Beside Service Line label in sidenav it should display count 5
-Beside Entity label in sidenav it should display count 3
-Under Entity label the tags should be display as:
   *Hospital tag (Solid blue)
   *Home Tag (outlined pink)
   *SNF tag (outlined pink)
-Under Service line label the tags should be display as:
  *Cardilogy Tag (Solid blue)
  *Other Medical tag (Solid blue)
  *Orthopedics text(Gray)
   Hip And Femur Procedures Except Major Joint Tag (Outlined blue)
   Major Joint Replacement Of The Lower Extremity Tag (Solid blue)
  *Surgery text(gray)
   Stomach, Esophageal &amp; Duodenal Proc text (Gray)
   328 - Stomach, Esophageal &amp; Duodenal Proc without CC/MCC tag(outlined pink)
After Step 7:
-Map should display only 1 individual LTCH- KINDRED HOSPITAL -- LA MIRADA 
-Beside Service Line label in sidenav it should display count 5
-Beside Entity label in sidenav it should display count 3
-Under Entity label the tags should be display as:
   *Hospital tag (Solid blue)
   *Home Tag (Solid pink)
   *SNF tag (Solid pink)
-Under Service line label the tags should be display as:
  *Cardilogy Tag (Solid blue)
  *Other Medical tag (Solid blue)
  *Orthopedics text(Gray)
   Hip And Femur Procedures Except Major Joint Tag (Solid blue)
   Major Joint Replacement Of The Lower Extremity Tag (Solid blue)
  *Surgery text(gray)
   Stomach, Esophageal &amp; Duodenal Proc text (Gray)
   328 - Stomach, Esophageal &amp; Duodenal Proc without CC/MCC tag(Solid pink)</t>
  </si>
  <si>
    <t>Hospital in outlined blue after zooming in</t>
  </si>
  <si>
    <t>GI_13.14</t>
  </si>
  <si>
    <t>Breadcrumb covering tree structure without outlined tags for 2-D view</t>
  </si>
  <si>
    <t>At 2-D view, verify the trail and the tags to be in their respective solid color when view has no connection with all included tags</t>
  </si>
  <si>
    <t>1. Apply the dataset (CA&amp;NV)
2. From Service Line filter:
    include: 1 Episode- Pacemaker, Congestive Heart Failure, 1 DRG-242
    Exclude: 1 DRG-243
3. From service Line filter:
    Include: LTCH tag, SNF tag, Hospital tag, 1 individual Hospital-CEDARS-SINAI MEDICAL CENTER 
    Exclude: 1 individual Hospital- Stanford Health Care
4. Click on 2-D view</t>
  </si>
  <si>
    <t>After Step 4:
-2D view should display 1 individual LTCh-KINDRED HOSPITAL -- LA MIRADA
-Beside Service Line label in sidenav it should display count 3
-Beside Entity label in sidenav it should display count 4
-Under Service line label the tags should be display as:
  *Cardiology text(Gray)
   Congestive Heart Failure tag(Solid Blue)
   Pacemaker tag(Solid Blue)
   243 - Permanent Cardiac Pacemaker Implant With CC tag (Solid Pink)
   242 - Permanent Cardiac Pacemaker Implant With MCC tag (white)
-Under Entity label the tags should be display as:
   *Hospital tag(solid Blue)
    Stanford Health Care tag (solid pink)
    CEDARS-SINAI MEDICAL CENTER tag (white)
   *LTCH tag(Solid Blue)
   *SNF tag(Solid Blue)</t>
  </si>
  <si>
    <t>GI_13.15</t>
  </si>
  <si>
    <t>Verify the trail and its respective colors to be in solid while zoom in the view, so that only 1 node left on the view among the included filters tag</t>
  </si>
  <si>
    <t>1. Apply the dataset (CA&amp;NV)
2. From Service Line filter:
    include: 4 SErvice Lines- Neurosurgery, Cardiovascular, Neurology, Other Medical
3. From Entity filter:
    Include: 5 individual SNF-WATSONVILLE POST ACUTE CENTER, GOLDEN LIVING CENTER - HILLCREST, APPLE VALLEY POST-ACUTE REHAB, PAHRUMP HEALTH AND REHABILITATION CENTER, GOLDEN EMPIRE NURSING &amp; REHAB CENTER 
4. Click on 2-D view
5. Expand the benchmark setting, Set service line to: Neurology
6. Zoom in the grapbh so that only 1 individual SNF-GOLDEN EMPIRE NURSING &amp; REHAB CENTER should left</t>
  </si>
  <si>
    <t>After Step 4:
-2D view should display 2 individual SNF-GOLDEN EMPIRE NURSING &amp; REHAB CENTER  and WATSONVILLE POST ACUTE CENTER 
-Beside Service Line label in sidenav it should display count 4
-Beside Entity label in sidenav it should display count 5
-Under Service line label the tags should be display as:
* Neurosurgery tag (Solid Blue)
* Cardiovascular tag (Solid Blue)
* Neurology tag (Solid Blue)
* Other Medical tag (Solid Blue)
-Under Entity label the tags should be display as:
   *SNF text (Gray)
    WATSONVILLE POST ACUTE CENTER tag (Solid Blue)
    GOLDEN LIVING CENTER - HILLCREST tag (Solid Blue)
    APPLE VALLEY POST-ACUTE REHAB tag (Solid Blue)
    PAHRUMP HEALTH AND REHABILITATION CENTER tag (Solid Blue)
    GOLDEN EMPIRE NURSING &amp; REHAB CENTER tag (Solid Blue)
After Step 6:
-2D view should display 1 individual SNF-GOLDEN EMPIRE NURSING &amp; REHAB CENTER  
-Trail under both the filters should be as same as step 4</t>
  </si>
  <si>
    <t>https://tangramcare.atlassian.net/browse/P2BN-3038</t>
  </si>
  <si>
    <t>New 'Limit to this node' functionality.</t>
  </si>
  <si>
    <t>GI_14.1</t>
  </si>
  <si>
    <t>Limit to this node</t>
  </si>
  <si>
    <t>https://tangramcare.atlassian.net/browse/P2BN-2903</t>
  </si>
  <si>
    <t>Verify that graph shows correct nodes when applies limit to this node and doing another action (Expand, Collapse...)</t>
  </si>
  <si>
    <t>1. Apply 'CA and NV' dataset
2. Expand SNF (18) node on the right side of the graph.
3. Open context menu on Keiro Nursing Home and select 'Limit to this node'.
4. Open context menu on Keiro Nursing Home and select 'Collapse'.</t>
  </si>
  <si>
    <t>After step 4:
User sees Hospital (18) on the left side of the graph.
User sees SNF (18) on the right side of the graph.</t>
  </si>
  <si>
    <t>27/12/19</t>
  </si>
  <si>
    <t>GI_14.2</t>
  </si>
  <si>
    <t>1. Apply 'CA and NV' dataset
2. Expand grouped Hospital node on the left side of the graph.
3. Open context menu on any hospital and select 'Limit to this node'.
4. Open context menu on hospital node and select 'Collapse'.</t>
  </si>
  <si>
    <t>After step 4:
User sees default graph.</t>
  </si>
  <si>
    <t>GI_14.3</t>
  </si>
  <si>
    <t>1. Apply 'CA and NV' dataset
2. Set benchmark on.
3. Expand Orthopedics node.
4. Expand Medical Non-Infectious Orthopedics.
5. Open context menu on 552 and select Limit to this node. 
6. Open context menu on 552 and select Collapse.
7. Open context menu on Home node and select Back to main view.</t>
  </si>
  <si>
    <t>After step 5:
User sees Home and 522 drg on the graph.
After step 6:
User sees Home and Medical Non-Infectious Orthopedics on the graph.
After step 7:
User is taken back to the default graph.</t>
  </si>
  <si>
    <t>GI_14.4</t>
  </si>
  <si>
    <t>1. Apply 'CA and NV' dataset
2. Open context menu on HHA (8) node and select limit to this node.
3. Open context menu on Other Medical node and select Limit to this node.
4. Expand Other medical node.</t>
  </si>
  <si>
    <t>After step 2:
User sees HHA (8), Cardiology, Other Medical, Neurology, Orthopedics on the graph.
After step 3:
User sees HHA (2) and Other Medical on the graph.
After step 4:
User sees HHA(2), Diabetes and Urinary Tract Infection on the graph.</t>
  </si>
  <si>
    <t>Map View (MV)</t>
  </si>
  <si>
    <t>MV_1 General Visualization</t>
  </si>
  <si>
    <t>MV_1.1</t>
  </si>
  <si>
    <t>Default Visualization without Dataset</t>
  </si>
  <si>
    <t>User enters a new view with no dataset(s) applied and switches to Map View.</t>
  </si>
  <si>
    <t>User must have entered a view with no active dataset.</t>
  </si>
  <si>
    <t>1. Observe.
2. Expand sidenav.
3. Click on Map View.</t>
  </si>
  <si>
    <t xml:space="preserve">-Other icons (besides the dataset and graph view) on the left sidebar panel are grayed out (inactive) when no dataset is selected as shown in the mockup. 
-When the sidenav is expanded, the user sees all the icons including “&gt;” and the [number] are grayed out.
-Other icons (besides the dataset and Map View) on the left sidebar panel are grayed out (inactive) when no dataset is selected as shown in the mockup. </t>
  </si>
  <si>
    <t>MV_1.2</t>
  </si>
  <si>
    <t>Default Visualization with added Dataset</t>
  </si>
  <si>
    <t>User clicks the “dataset(s)” text link, and then applies the CA and NV dataset.</t>
  </si>
  <si>
    <t>Follow preconditions and steps for MV_1.1</t>
  </si>
  <si>
    <t>1. User clicks clicks the “dataset(s)” text link.
2. User navigates to the CA and NV dataset under "Select datasets" 
3. User selects it the CA and NV dataset.
4. User clicks "Cancel."
5. User repeats steps 1-3.
6. User clicks "Apply".</t>
  </si>
  <si>
    <t>After step 1:
-By clicking on “dataset(s)” text link, the user is taken to the dataset panel directly.
After step 6:
-By default, the user sees the US continental map (with an opacity of 100%).
-On the state level map, the user is able to see grouped icon that represents the total entities of the entire state with an entity count on the top right corner of the icon based on the underlying datasets as shown in the mockup.
-The CA and NV dataset is now being used. There are 288 locations showing total on the map.</t>
  </si>
  <si>
    <t>While the arrow next to "Select Dataset" is interactable, the words "Select Dataset" are not interactable until a dataset has been selected, at which point they become active and can be used to open the sidenav</t>
  </si>
  <si>
    <t>MV_1.3</t>
  </si>
  <si>
    <t>Default Benchmark Visualization with added Dataset</t>
  </si>
  <si>
    <t>User toggles Benchmark setting.</t>
  </si>
  <si>
    <t>User must be in Map View and have at least 1 dataset applied.</t>
  </si>
  <si>
    <t>1. Toggle benchmark setting.</t>
  </si>
  <si>
    <t>-The user is able to see the borders of the entities are colored based on the calculation of the benchmark measure, level of aggregation, and metrics, and determined by the benchmark color scale as shown in the mockup.
-If the icon is at the grouped level, the color of the outer ring is based on the average of the grouped entities against the selected benchmark.
-When there is no single service line specified (in the filters) for the entity benchmark, the benchmark will be based on the average of all case counts from all service lines of that entity.
-The benchmark and the label legend are shown (according to the benchmark story and label story).
-User is loaded into the Benchmark Map View.
-5 grouped nodes from north to south are showing with counts of 3 (blue), 10 (blue), 117 (white), 21 (white), and 137 (white). 
-The color scale shows above the legend with the benchmark value at the top of the color scale.</t>
  </si>
  <si>
    <t>MV_1.4</t>
  </si>
  <si>
    <t>Default Visualization - No Nodes Outside of US</t>
  </si>
  <si>
    <t>User is unable to make selections outside of the US.</t>
  </si>
  <si>
    <t>User must be in Map View with an active dataset.</t>
  </si>
  <si>
    <t>1. User navigates to other countries.</t>
  </si>
  <si>
    <t>No nodes should be present anywhere outside of the US.</t>
  </si>
  <si>
    <t>MV_2 Map View Options</t>
  </si>
  <si>
    <t>MV_2.1</t>
  </si>
  <si>
    <t>Navigating Market Share Map View Options from Sidenav</t>
  </si>
  <si>
    <t>Verify that the user is able to change from Grayscale Map View to Terrain Map View and then hide the Map options (Grayscale and Terrain) on the left sidenav panel.</t>
  </si>
  <si>
    <t>User must already be in Grayscale Market Share Map View.</t>
  </si>
  <si>
    <t>1: User applies the Terrain Map View while in Map (default) Grayscale Map View.
2. Observe.
3. User clicks the Map View Icon on the sidenav.
4. Observe.
5. User clicks the Map View icon on the sidenav.
6. Observe.</t>
  </si>
  <si>
    <t>After step 1:
-The dataset is shown exactly the same as before the change in Map View. 
-The background is now in color and shows the terrain however. 
After step 3:
-Clicking on the Map View icon toggles the show/hide for the Map Options (Grayscale and Terrain).
After step 5:
-The first click hides the options. The second click shows them again.</t>
  </si>
  <si>
    <t>MV_2.2</t>
  </si>
  <si>
    <t>Verify that the user is able to change from Terrain Map View to Grayscale Map View and then hide the Map options (Grayscale and Terrain) on the left sidenav panel.</t>
  </si>
  <si>
    <t>User must already be in Terrain market share Map View.</t>
  </si>
  <si>
    <t>1: User applies the Grayscale Map View while in Terrain Map View.
2. Observe.
3. User clicks the Map View Icon on the sidenav.
4. Observe.
5. User clicks the Map View icon on the sidenav.
6. Observe.</t>
  </si>
  <si>
    <t>After step 1:
-The dataset is shown exactly the same as before the change in Map View. 
-The background is now in grayscale however. 
After step 3:
-Clicking on the Map View icon toggles the show/hide for the Map Options (Grayscale and Terrain).
After step 5:
-The first click hides the options. The second click shows them again.</t>
  </si>
  <si>
    <t xml:space="preserve">The data shown is the same, but the map zooms out. </t>
  </si>
  <si>
    <t>MV_2.3</t>
  </si>
  <si>
    <t>Navigating Benchmark Map View Options from Sidenav</t>
  </si>
  <si>
    <t>User must already be in Grayscale Benchmark Map View.</t>
  </si>
  <si>
    <t>MV_2.4</t>
  </si>
  <si>
    <t>User must already be in Terrain Benchmark Map View.</t>
  </si>
  <si>
    <t>MV_3 Map View Interactions</t>
  </si>
  <si>
    <t>MV_3.1</t>
  </si>
  <si>
    <t>Map Interactions - Market Share</t>
  </si>
  <si>
    <t>Verify that the user is able to zoom in and out while in Map View.</t>
  </si>
  <si>
    <t>User must already be in a valid market share Map View.</t>
  </si>
  <si>
    <t>1. User clicks the "+" icon at the top left of Map View.
2. User zooms out by scrolling down.
3. User zooms in by scrolling up.
4. User clicks the "-" icon at the top left of Map View.
5. User zooms in by double-clicking a blank area on the map.</t>
  </si>
  <si>
    <t>After step 1,3,5:
-When zooming in, the Map View is zoomed in toward the center. Group nodes are now separated depending on the zoom level. 
After step 2,4:
-When zooming out, the Map View is zoomed out from the center. Separated group nodes are now further grouped depending on the zoom level. 
-Grouped icon - If all of the individual entity/location nodes cannot be shown at a time in the current map level, the user sees the grouped entity nodes grouped by entity type with a total count of all the child entities.
-If the group entity nodes overlap, the user can see them stacked together as shown in the mockup until the user zooms in further.</t>
  </si>
  <si>
    <t>MV_3.2</t>
  </si>
  <si>
    <t>Verify that the user is able to hover over grouped nodes in Map View to view the tooltip.</t>
  </si>
  <si>
    <t>User must be in a valid market share Map View with an active dataset. There must be enough locations for group nodes to be present.</t>
  </si>
  <si>
    <t>1. User hovers over a group node.</t>
  </si>
  <si>
    <t>-The group node's tooltip is revealed.
-Grouped node tooltip: summary of entity breakdown
-The display order of the grouped entity types is Hospital, LTCH, IRF, SNF, HHA.
-Only the available grouped entity types will be visible.
-The number of each entity type will show next to each shown entity type. For example (HHA (12), SNF (1), IRF (3), etc).</t>
  </si>
  <si>
    <t>MV_3.3</t>
  </si>
  <si>
    <t>Verify that the user is able to hover over individual entity/location icons in Map View to view the tooltip.</t>
  </si>
  <si>
    <t>User must be in a valid market share Map View with an active dataset. Individual entity/location nodes must be present.</t>
  </si>
  <si>
    <t>1. User hovers over an individual entity/location node.</t>
  </si>
  <si>
    <t>-The location icon tooltip is revealed.
-Individual node tooltip: name + respective selected active labels</t>
  </si>
  <si>
    <t>MV_3.4</t>
  </si>
  <si>
    <t>Map Interactions - Market Share - Tooltip</t>
  </si>
  <si>
    <t>User is able to lock the tooltips for an entity node</t>
  </si>
  <si>
    <t>1. User clicks on an individual entity/location node.
2. User moves mouse off of the tooltip to ensure that it stays in place.
3. User zooms out to ensure that the tooltip closes.
4. User zooms back in and repeats steps 1-2.
5. User clicks the individual entity/location node again in order to unlock the tooltip.
6. User moves the mouse off of the node to ensure that the tooltip is no longer showing.</t>
  </si>
  <si>
    <t>After step 1,2:
-The location icon tooltip is locked and stay there until the user zooms out and the node is grouped, or the user clicks on the node again. 
After step 3:
-The tooltip is collapsed after zooming out.
After step 5:
-The tooltip is locked again and then unlocked by the second click. 
After step 6:
-The tooltip collapses when the user moves the mouse away from the individual entity/location node.</t>
  </si>
  <si>
    <t>MV_3.5</t>
  </si>
  <si>
    <t>Map Interactions - Market Share - Grouped Nodes left-click</t>
  </si>
  <si>
    <t>Verify that the user is able to click on a group node to expand the contained locations.</t>
  </si>
  <si>
    <t>1. User clicks on a group node.</t>
  </si>
  <si>
    <t>-The group node is broken up into the containted group and individual entity/location nodes.
- The screen zooms in toward the expanded nodes.</t>
  </si>
  <si>
    <t>MV_3.6</t>
  </si>
  <si>
    <t>Map Interactions - Market Share - Grouped Nodes left-click - Bug Test</t>
  </si>
  <si>
    <t>Verify that splitting small groups of locations by clicking on the group nodes does not produce an invisible or light-colored center node between them.</t>
  </si>
  <si>
    <t>1. User clicks a few small parent nodes (2-3 locations).
2. Observe.</t>
  </si>
  <si>
    <t>The locations separate normally and there is no interactable transparent or translucent node.</t>
  </si>
  <si>
    <t>MV_3.7</t>
  </si>
  <si>
    <t>Map Interactions - Market Share - Legend</t>
  </si>
  <si>
    <t xml:space="preserve">User is able to expand and collapse the legend. </t>
  </si>
  <si>
    <t>User must be in a valid market share Map View with an active dataset.</t>
  </si>
  <si>
    <t>1. User clicks the legend in Map View.
2. User clicks and drags around Map View to ensure that the count for each entity type and case count is dynamic based on what is currently seen in Map View.
3. Observe the legend.
4. User clicks the legend in Map View.</t>
  </si>
  <si>
    <t>After step 1:
-The legend expands revealing information about the icons currently present on the view.
-The legend shows each entity type (with its corresponding icon) with a dynamic count next to each. 
-The legend also shows the icons based on the active labels ($ for cost, % for rates, ★ for star rating, a calendar for PAC LOS, and a person for case count. 
After step 4:
-The legend is collapsed.</t>
  </si>
  <si>
    <t>MV_3.8</t>
  </si>
  <si>
    <t>User is able to interact with the legend's scrollbar when there are more than 7 legend icons showing.</t>
  </si>
  <si>
    <t>User must be in a valid market share Map View with an active dataset and the legend expanded.</t>
  </si>
  <si>
    <t>1. User clicks the legend in Map View.
2. User clicks and drags around Map View to ensure that there are multiple entity types showing on the map.
3. Observe the legend.
4. If there are not 7 icons, then the user expands the sidenav and applies multiple label settings like star rating and case count so that there are 7 icons showing on the legend.
5. User scrolls up and down within the legend.</t>
  </si>
  <si>
    <t>After step 5: 
The user is able to scroll up and down within the legend.</t>
  </si>
  <si>
    <t xml:space="preserve">The legend displays all of its contents without needing to scroll. </t>
  </si>
  <si>
    <t>MV_3.9</t>
  </si>
  <si>
    <t>Map Interactions - Benchmark</t>
  </si>
  <si>
    <t>User must already be in a valid Benchmark Map View.</t>
  </si>
  <si>
    <t>After step 1,4:
-When zooming in, the Map View is zoomed in toward the center. The user sees 5 grouped nodes in blue (with entity counts 3, 8, 8 12, 3), two individual blue nodes (Modoc Medical center + Northeastern Nevada) and 6 grouped nodes (with entity counts 10, 83, 11, 5, 18, 125 from north to south) in white in CA and NV. 
Legend:
Hospital (261 / 261)
LTCH (1 / 1)
SNF (18 / 18)
HHA (8 / 8)
Case Count (728 / 728)
After step 2:
-When zooming out, the Map View is zoomed out from the center. the Map View is zoomed out at US state level - 2 grouped nodes in white (130 + 158)
After step 5:
- the user sees Sutter Coast Hospital, Mad River Community Hospital, St Joseph Hospital Eureka.
Legend:
Hospital (3 / 261)
Case Count (4 / 728)
-Grouped icon - If all of the individual entity/location nodes cannot be shown at a time in the current map level, the user sees the grouped entity nodes grouped by entity type with a total count of all the child entities.
-If the group entity nodes overlap, the user can see them stacked together as shown in the mockup until the user zooms in further.</t>
  </si>
  <si>
    <t>MV_3.10</t>
  </si>
  <si>
    <t>User must be in a valid Benchmark Map View with an active dataset. There must be enough locations for group nodes to be present.</t>
  </si>
  <si>
    <t>MV_3.11</t>
  </si>
  <si>
    <t>User must be in a valid Benchmark Map View with an active dataset. Individual entity/location nodes must be present.</t>
  </si>
  <si>
    <t>MV_3.12</t>
  </si>
  <si>
    <t>Map Interactions - Benchmark - Tooltip</t>
  </si>
  <si>
    <t>1. User clicks on an individual entity/location node.
2. User moves mouse off of the tooltip to ensure that it stays in place.
3. User zooms out to ensure that the tooltip closes.
4. User zooms back in and repeats steps 1-2.
5. User clicks the individual entity/location node again in order to hide the tooltip.
6. User moves the mouse off of the node to ensure that the tooltip is no longer showing.</t>
  </si>
  <si>
    <t>MV_3.13</t>
  </si>
  <si>
    <t>Map Interactions - Benchmark - Grouped Nodes left-click</t>
  </si>
  <si>
    <t>MV_3.14</t>
  </si>
  <si>
    <t>Map Interactions - Benchmark - Grouped Nodes left-click - Bug Test</t>
  </si>
  <si>
    <t>MV_3.15</t>
  </si>
  <si>
    <t>Map Interactions - Benchmark - Legend</t>
  </si>
  <si>
    <t>User must be in a valid Benchmark Map View with an active dataset.</t>
  </si>
  <si>
    <t>MV_3.16</t>
  </si>
  <si>
    <t>User must be in a valid Benchmark Map View with an active dataset and the legend expanded.</t>
  </si>
  <si>
    <t xml:space="preserve">The legend displays all contents without the need to scroll. </t>
  </si>
  <si>
    <t>MV_3.17</t>
  </si>
  <si>
    <t>Map Interactions - Benchmark - Grouped Nodes left-click [Edge case]</t>
  </si>
  <si>
    <t>User ensures that group nodes that contain multiple locations within the same building can still separate normally.</t>
  </si>
  <si>
    <t>User must be in Benchmark Map View with only the magda dataset active and no filters.</t>
  </si>
  <si>
    <t>1. User clicks on the rightmost group of 3 locations.</t>
  </si>
  <si>
    <t>The group node expands to show all three individual entity/location nodes.</t>
  </si>
  <si>
    <t>MV_3.18</t>
  </si>
  <si>
    <t>Map Interactions - Benchmark - Grouped Nodes left-click - Bug check</t>
  </si>
  <si>
    <t>User ensures that expanding one group node does not collapse other expanded group nodes.</t>
  </si>
  <si>
    <t>1. User zooms into northeastern Illinois until only 5 locations are showing in the group node.
2. User clicks the group node so that the 5 locations expand into two group nodes (one containing 3 locations and the other containing 2 locations).
3. The user clicks the group node that has 3 locations.
4. The user clicks the group node that has 2 locations.
5. Observe.</t>
  </si>
  <si>
    <t>After step 2:
-The group node containing 5 locations expands into two smaller group nodes:
    - one node has 3 locations
    - one node has 2 locations
After step 3:
-The group node with three locations splits into its three individual entities.
After step 4:
-The group node expands to show the two individual entities.
-The group node that expanded in step 3 does not collapse or recombine after step 4.</t>
  </si>
  <si>
    <t xml:space="preserve">The group node that expanded in Step 3 does collapse in Step 4. </t>
  </si>
  <si>
    <t>MV_3.19</t>
  </si>
  <si>
    <t>Map Interactions - Benchmark - Tooltip [Edge case]</t>
  </si>
  <si>
    <t>User ensure that tooltips for locations in close proximity can be locked and viewed.</t>
  </si>
  <si>
    <t>User must have followed preconditions and steps for MV_3.17.</t>
  </si>
  <si>
    <t xml:space="preserve">1. User clicks on each of the three individual entity/location nodes.
2. User moves the mouse away from the three locked tooltips. </t>
  </si>
  <si>
    <t xml:space="preserve">After step 1:
-The tooltips for all three individual entity/location nodes are now locked.
After step 2:
-All three tooltips should all be visible at the same time. </t>
  </si>
  <si>
    <t>MV_3.20</t>
  </si>
  <si>
    <t>Opacity Slider</t>
  </si>
  <si>
    <t>User interacts with the opacity slider on the right most part of the map page.</t>
  </si>
  <si>
    <t>1. Click and drag slider up or down.</t>
  </si>
  <si>
    <t>The opacity of the map is affected, becoming less opaque when sliding down.</t>
  </si>
  <si>
    <t>MV_4 Context Menus</t>
  </si>
  <si>
    <t>MV_3.0</t>
  </si>
  <si>
    <t xml:space="preserve">User is able to view the map of a specific dataset. </t>
  </si>
  <si>
    <t xml:space="preserve">1. Expand the Dataset settings on the sidebar and apply the CA and NV dataset. 
2. Click "Map View" on the sidenav. </t>
  </si>
  <si>
    <t xml:space="preserve">A map is generated. </t>
  </si>
  <si>
    <t>MV_4.1</t>
  </si>
  <si>
    <t>Right Click Map Interactions - Market Share</t>
  </si>
  <si>
    <t>Verify that the user is able to right click on a location icon to reveal the "View Market" and "Benchmark" options. on the context menu</t>
  </si>
  <si>
    <t>1) User must be in Map View with the "CA and NV" dataset active. 
2) All filters must be cleared, and the Benchmark settings must be off.</t>
  </si>
  <si>
    <t>1. User right clicks an individual entity/location icon.</t>
  </si>
  <si>
    <t>A context menu appears with two active options:
 - View Market
 - Benchmark</t>
  </si>
  <si>
    <t>MV_4.2</t>
  </si>
  <si>
    <t>Verify that the user is able to hover over and click on "View Market" to view the expansion.</t>
  </si>
  <si>
    <t>1. User right clicks an individual entity/location icon.
2. User clicks "View Market" in the context menu.</t>
  </si>
  <si>
    <t>-Hovering over "View Market" highlights the row is gray and turns the icon next to it light pink.
-The context menu expands downward revealing the "Graph " option.</t>
  </si>
  <si>
    <t>MV_4.3</t>
  </si>
  <si>
    <t>Verify that the user is able to click on "Graph" from the View Market expansion.</t>
  </si>
  <si>
    <t>1. User right clicks an individual entity/location icon.
2. User hovers over and clicks ""View Market"" in the context menu.
3. User hovers over and clicks on "View Graph" in the context menu expansion.</t>
  </si>
  <si>
    <t>-User is loaded into the Market Share Graph View.
-The leftmost node shows Hospital (261) with a case count of 728.
-The right side of the graph shows (from top to bottom):
 - Home
   701 (96.3%)
 - SNF (18)
   18 (2.5%)
 - HHA (8)
   8 (1.1%)
 - LTCH (1)
   1 (0.1%)
 - The legend reads: 
      Hospital (261 / 261)
      LTCH (1 / 1)
      SNF (18 / 18)
      HHA (8 / 8)
      Home (1 / 1)
      Case Count (728 / 728)</t>
  </si>
  <si>
    <t>Expected result is correct</t>
  </si>
  <si>
    <t>MV_4.4</t>
  </si>
  <si>
    <t>Verify that the user is able to hover over and click on "Benchmark" to view the expansion.</t>
  </si>
  <si>
    <t>1. User right clicks an individual entity/location icon.
2. User clicks "Benchmark" in the context menu.</t>
  </si>
  <si>
    <t xml:space="preserve"> - Hovering over "Benchmark" highlights the row gray and turns the icon next to it orange.
After Step 2:
 - A context menu appears:
    - Graph
    - Map
    - 2-D</t>
  </si>
  <si>
    <t xml:space="preserve">2D View is not yet implemented. Test passes otherwise. </t>
  </si>
  <si>
    <t>MV_4.5</t>
  </si>
  <si>
    <t>Verify that the user is able to click on "Graph" from the Benchmark expansion.</t>
  </si>
  <si>
    <t>1. User right clicks an individual entity/location icon.
2. User clicks ""Benchmark"" in the context menu.
3. User clicks "Graph" in the context menu expansion.</t>
  </si>
  <si>
    <t>User is loaded into the Benchmark Graph View.
-The left side of the graph shows (from top to bottom):
'Home', '701 (96.3%)', '90d Readm rate/instance', '0.9%', 
'SNF (18)', '18 (2.5%)', '90d Readm rate/instance', '0%', 
'HHA (8)', '8 (1.1%)', '90d Readm rate/instance', '12.5%', 
'LTCH (1)', '1 (0.1%)', '90d Readm rate/instance', '0%'
-The right side of the graph shows (from top to bottom):
'Other Medical', '149 (20.5%)', '90d Readm rate/instance', '1.3%', 
'Cardiology', '96 (13.2%)', '90d Readm rate/instance', '0%', 
'Orthopedics', '84 (11.5%)', '90d Readm rate/instance', '0%', 
'Respiratory', '71 (9.8%)', '90d Readm rate/instance', '0%', 
'Digestive', '68 (9.3%)', '90d Readm rate/instance', '1.5%', 
'Psychiatric', '45 (6.2%)', '90d Readm rate/instance', '2.2%', 
'Neurology', '44 (6.0%)', '90d Readm rate/instance', '2.3%', 
'Surgery', '41 (5.6%)', '90d Readm rate/instance', '0%', 
'Service Lines (14 more)', '130 (17.9%)', '90d Readm rate/instance', '1.5%',
-The Benchmark color scale shows above the legend.
-The legend reads:
LTCH (1 / 1)
SNF (18 / 18)
HHA (8 / 8)
Service Line (22 / 22)
Case Count (728 / 728)</t>
  </si>
  <si>
    <t>MV_4.6</t>
  </si>
  <si>
    <t>Verify that the user is able to click on "Map" from the Benchmark expansion.</t>
  </si>
  <si>
    <t>1. User right clicks an individual entity/location icon.
2. User clicks ""Benchmark"" in the context menu.
3. User hovers over and clicks on "Map" in the context menu expansion.</t>
  </si>
  <si>
    <t>User is loaded into the Benchmark Map View.
 - Five group nodes are showing. From north to south: 
    - Blue-bordered node in northern California (3)
    - Blue-bordered node in northwestern Nevada (10)
    - White-bordered node in north-central California (117)
    - White-bordered node in southern Nevada (21)
    - White-bordered node in southern California (137)
 - The benchmark color scale shows above the legend.
 - The legend reads: 
    - Hospital (261 / 261)
    - LTCH (1 / 1)
    - SNF (18 / 18)
    - HHA (8 / 8)
    - Case Count (728 / 728)</t>
  </si>
  <si>
    <t>MV_4.7</t>
  </si>
  <si>
    <t>Verify that the user is able to click on "2-D" from the Benchmark expansion.</t>
  </si>
  <si>
    <t>1. User right clicks an individual entity/location icon.
2. User clicks "Benchmark" in the context menu.
3. User hovers over and clicks on "2-D" in the context menu expansion.</t>
  </si>
  <si>
    <t>-User is loaded into the Benchmark 2D Graph View.
-The color scale shows above the legend with the benchmark value at the top of the color scale</t>
  </si>
  <si>
    <t>MV_4.8</t>
  </si>
  <si>
    <t>Verify that the context menu created by the right click on an individual entity/location icon disappears if the user left clicks elsewhere on the screen or right-clicks another individual entity/location node.</t>
  </si>
  <si>
    <t>1. User right clicks an individual entity/location icon.
2. User left clicks outside the context menu on the screen.
3. User right-clicks an individual entity/location node. 
4. User right-clicks a different individual entity/location node.</t>
  </si>
  <si>
    <t>After step 1:
-The context menu collapses.
After step 2:
-The context menu expands. 
-The past context menu collapses and a new context menu expands on the newly right-clicked node.</t>
  </si>
  <si>
    <t>MV_4.9</t>
  </si>
  <si>
    <t>Right Click Map Interactions</t>
  </si>
  <si>
    <t>Verify that the user is able to right click on a location icon to reveal the "View Market" and "Benchmark" options.</t>
  </si>
  <si>
    <t>1) User must be in Map View with the "CA and NV" dataset active. 
2) All filters must be cleared, and the Benchmark settings must be on.</t>
  </si>
  <si>
    <t>Context menu opens, revealing two options: 
 - View Market
 - Benchmark</t>
  </si>
  <si>
    <t>MV_4.10</t>
  </si>
  <si>
    <t>After step 1:
Hovering over "View Market" highlights the row gray and turns the icon next to it light pink.
After Step 2: 
-The context menu expands downward revealing the "Graph " option.</t>
  </si>
  <si>
    <t>MV_4.11</t>
  </si>
  <si>
    <t>1. User right clicks an individual entity/location icon.
2. User clicks "View Market" in the context menu.
3. User hovers over and clicks on "Graph" in the context menu expansion.</t>
  </si>
  <si>
    <t xml:space="preserve"> - User is loaded into the Market Share Graph View.
 - The leftmost node shows Hospital (261) with a case count of 728.
 - The right side of the graph shows (from top to bottom):
    - Home
      701 (96.3%)
    - SNF (18)
      18 (2.5%)
    - HHA (8)
      8 (1.1%)
    - LTCH (1)
      1 (0.1%)
 - The legend reads: 
      Hospital (261 / 261)
      LTCH (1 / 1)
      SNF (18 / 18)
      HHA (8 / 8)
      Home (1 / 1)
      Case Count (728 / 728)</t>
  </si>
  <si>
    <t>MV_4.12</t>
  </si>
  <si>
    <t>Verify that the user is able to click on "Map" from the View Market expansion.</t>
  </si>
  <si>
    <t>1. User right clicks an individual entity/location icon.
2. User clicks "View Market" in the context menu.
3. User hovers over and clicks on "Map" in the context menu expansion.</t>
  </si>
  <si>
    <t>User is loaded into Market Share Map View.
 - Five group nodes are showing. From north to south: 
    - Node in northern California (3)
    - Node in northwestern Nevada (10)
    - Node in north-central California (117)
    - Node in southern Nevada (21)
    - Node in southern California (137)
 - The legend reads: 
    - Hospital (261 / 261)
    - LTCH (1 / 1)
    - SNF (18 / 18)
    - HHA (8 / 8)
    - Case Count (728 / 728)</t>
  </si>
  <si>
    <t>MV_4.13</t>
  </si>
  <si>
    <t>After Step 1: 
Hovering over "Benchmark" highlights the row is gray and turns the icon next to it orange.
After Step 2: 
 - The context menu expands:
    - Graph
    - Map
    - 2-D</t>
  </si>
  <si>
    <t>MV_4.14</t>
  </si>
  <si>
    <t>1. User right clicks an individual entity/location icon.
2. User clicks "Benchmark" in the context menu.
3. User hovers over and clicks on "Graph" in the context menu expansion.</t>
  </si>
  <si>
    <t>MV_4.15</t>
  </si>
  <si>
    <t>1. User right clicks an individual entity/location icon.
2. User clicks "Benchmark" in the context menu.
3. User hovers over and clicks on "2D" in the context menu expansion.</t>
  </si>
  <si>
    <t>MV_4.16</t>
  </si>
  <si>
    <t>1. User right clicks an individual entity/location icon.
2. User left clicks anywhere else but the context menu on the screen.
3. User opens another context menu by right-clicking an individual entity/location node. 
4. User right-clicks a different individual entity/location node.</t>
  </si>
  <si>
    <t>MV_4.17</t>
  </si>
  <si>
    <t>From Map, the “Show Details” menu item is active for the single node</t>
  </si>
  <si>
    <t>Move to 'View' at left side on the page and choose 'Map View'
In California state click on '3' bubble with 'Hospital (3)' in description.
Click right on bubble over Eureka with 'SUTTER COAST HOSPITAL' in description.</t>
  </si>
  <si>
    <t>Context menu should be displayed with visable and active 'Show Details' option. 
On hovering , it should highlights in purple color.</t>
  </si>
  <si>
    <t>MV_4.18</t>
  </si>
  <si>
    <t>Once the user clicks on “Show Details”, the user is taken to the Details page</t>
  </si>
  <si>
    <t>Move to 'View' at left side on the page and choose 'Map View'
In California state click on '3' bubble with 'Hospital (3)' in description.
Click right on bubble over Eureka with 'SUTTER COAST HOSPITAL' in description and choose 'Show Details' option.</t>
  </si>
  <si>
    <t>User should be taken into Details Page</t>
  </si>
  <si>
    <t>MV_4.19</t>
  </si>
  <si>
    <t>By clicking on the “Back to…” button on the bottom left of the page, the user is able to be taken back to the previous screen page</t>
  </si>
  <si>
    <t xml:space="preserve">Move to 'View' at left side on the page and choose 'Map View'
In California state click on '3' bubble with 'Hospital (3)' in description.
Next click right on bubble over Eureka with 'SUTTER COAST HOSPITAL' in description and choose 'Show Details' option.
In Details page click on '&lt; Back to...' button. </t>
  </si>
  <si>
    <t xml:space="preserve">User should be redirect into previous screen
By clicking on "Back To..", the user is taken back to the previous Map view at the previous zoom level/interacted level.(where user can see map where 3 individual hospitals are displaying)
</t>
  </si>
  <si>
    <t>MV_4.20</t>
  </si>
  <si>
    <t xml:space="preserve">Move to 'View' at left side on the page and choose 'Map View'
In California state click on '3' bubble with 'Hospital (3)' in description.
Next click right on bubble over Eureka with 'SUTTER COAST HOSPITAL' in description and choose 'Show Details' option.
When in Details page click on the default “&lt;-” browser back button </t>
  </si>
  <si>
    <t xml:space="preserve">User should be redirect into previous screen
The browser reloads the page to the previous page (If the pages are not cached)
(So it should take user back at default MAP view where at California and Nevada state it should display 5 grouped nodes 1st with count 3, second with count 117, 3rd with count 10, 4th with count 137 &amp; 5th with count 21)
</t>
  </si>
  <si>
    <t>MV_4.21</t>
  </si>
  <si>
    <t>In Benchmark's Map View, the “Show Details” menu item is active for the single node</t>
  </si>
  <si>
    <t>From 'View' at left side on the page choose 'Benchmark'.
Next choose 'Map View'
In California state click on '3' bubble with 'Hospital (3)' in description.
Click right on bubble over Eureka with 'SUTTER COAST HOSPITAL' in description.</t>
  </si>
  <si>
    <t>Context menu should be displayed with visable and active 'Show Details' option.
On hovering , it should highlights in purple color.</t>
  </si>
  <si>
    <t>MV_4.22</t>
  </si>
  <si>
    <t>In Benchmark, once the user clicks on “Show Details”, the user is taken to the Details page</t>
  </si>
  <si>
    <t>From 'View' at left side on the page choose 'Benchmark'.
Next choose 'Map View'
In California state click on '3' bubble with 'Hospital (3)' in description.
Click right on bubble over Eureka with 'SUTTER COAST HOSPITAL' in description and choose 'Show Details' option.</t>
  </si>
  <si>
    <t>User should be taken into Details Page.</t>
  </si>
  <si>
    <t>MV_4.23</t>
  </si>
  <si>
    <t>In Benchmark, By clicking on the “Back to…” button on the bottom left of the page, the user is able to be taken back to the previous screen page</t>
  </si>
  <si>
    <t xml:space="preserve">From 'View' at left side on the page choose 'Benchmark'.
Next choose 'Map View'
In California state click on '3' bubble with 'Hospital (3)' in description.
Next click right on bubble over Eureka with 'SUTTER COAST HOSPITAL' in description and choose 'Show Details' option.
In Details page click on '&lt; Back to...' button. </t>
  </si>
  <si>
    <t>User should be redirect into previous screen
By clicking on "Back To..", the user is taken back to the previous Map view at the previous zoom level/interacted level.(where user can see map where 3 individual hospitals are displaying)</t>
  </si>
  <si>
    <t>MV_4.24</t>
  </si>
  <si>
    <t>In Benchmark, By clicking on the default “&lt;-” browser back button, the user is able to be taken back to the previous screen page</t>
  </si>
  <si>
    <t xml:space="preserve">From 'View' at left side on the page choose 'Benchmark'.
Next choose 'Map View'
In California state click on '3' bubble with 'Hospital (3)' in description.
Next click right on bubble over Eureka with 'SUTTER COAST HOSPITAL' in description and choose 'Show Details' option.
When in Details page click on the default “&lt;-” browser back button </t>
  </si>
  <si>
    <t>User should be redirect into previous screen
The browser reloads the page to the previous page (If the pages are not cached)
(So it should take user back at default MAP view where at California and Nevada state it should display 5 grouped nodes 1st with count 3, second with count 117, 3rd with count 10, 4th with count 137 &amp; 5th with count 21)</t>
  </si>
  <si>
    <t>MV_4.25</t>
  </si>
  <si>
    <t>Show Details - To show additional Quality and Facility sections for HHA</t>
  </si>
  <si>
    <t xml:space="preserve">User is able to select Show Details from the individual HHA tag after expanding the entity type. </t>
  </si>
  <si>
    <t xml:space="preserve">User must be in map view and have no filters active. </t>
  </si>
  <si>
    <t>1. Apply data set CA and NV
2. In entity filter, expand HHA until you find Marshall Home Care.
3. Right click on Marshall Home Care tag and click on Show Details
4. Observe</t>
  </si>
  <si>
    <t>After Step 4:
User should see the following info on the left side (from top to bottom):
HHA: MARSHALL HOME CARE
CCN: 57019
NPI: 1992705040
681 MAIN STREET SUITE 206
PLACERVILLE, CA 95667 (the address)
(Map of where Marshall Home Care is located. User should be able to interact on the map).
Back to...
Download as PNG
User should see the following details on right side (from top to bottom).
Provider:
Star Rating: 2.5
Services Offered:
Nursing care (blue), Physical therapy(blue), Occupational Therapy(blue), Speech Pathology(blue), Medical Social(blue), Home Health Aide(blue)
Provider Details (information is same as tooltip labels)
Case count: 1
90d readmission rate per instance: 0%
90d readmission rate per patient: 0%
90d episode cost: $19,492
90d readmission cost per instance: $0
90d readmission cost per patient: $0
PAC Length of stay (LOS): 23.0d 
Quality Details (information about the patient's care such as: )
Timely start of care: 91.2 %
Bathing: 69.4%
Wound care: 91.1%
Mobility: 69.1%
Pain: 69.1%
Pressure Ulcer: 0.6% 
Transfer: 70.2%
Breathing: 75.9%</t>
  </si>
  <si>
    <t>Old Expected Results:
"After Step 4: 
User should see the following info on the left side (from top to bottom): 
HHA: MARSHALL HOME CARE 
CCN: 57019 
NPI: 1992705040 681 
MAIN STREET SUITE 206 PLACERVILLE, CA 95667 (the address) 
(Map of where Marshal Home Care is located. User should be able to interact on the map). 
Back to...
Download as PNG 
User should see the following details on right side (from top to bottom). 
Provider: 
Star Rating: 4 
Services Offered: (below this tab you'll see the services that they offer highlighted in blue. You should see the following 7 services: Nursing care (blue), Physical therapy, Occupational Therapy, Speech Therapy, Speech Pathology, Medical Social, Home Health Aide)
Provider Details (information is same as tooltip labels)
Case count:1
90d readmission rate per instance: 0%
90d readmission rate per patient: 0%
90d episode cost: $19,492
90d readmission cost per instance: $0 
90d readmission cost per patient: $0 
PAC Length of stay (LOS): 23.0d 
Quality Details (information about the patient's care such as: )
Timely start of care- 91 %
Bathing- 69.4%
Wound care- 91.1%
Mobility- 55%
Pain- 69.1%
Pressure Ulcer- 22% 
Transfer- 64%
Breathing- 33%"</t>
  </si>
  <si>
    <t>MV_4.26</t>
  </si>
  <si>
    <t>Show Details - Map - Search</t>
  </si>
  <si>
    <t xml:space="preserve">User is able to Show Details for an HHA entity from the map, then search for another Entity.  </t>
  </si>
  <si>
    <t>Follow pre-conditions and steps for MV_4.25</t>
  </si>
  <si>
    <t xml:space="preserve">5. Click on the Search icon, type Stanford Health Care, and press enter
6. Click on Back to...
</t>
  </si>
  <si>
    <r>
      <rPr>
        <rFont val="Calibri"/>
        <sz val="10.0"/>
      </rPr>
      <t xml:space="preserve">After pre-conditions: 
User should see the same expected results as on MV_4.25.
</t>
    </r>
    <r>
      <rPr>
        <rFont val="Calibri"/>
        <b/>
        <sz val="10.0"/>
      </rPr>
      <t xml:space="preserve">After Step 5: 
</t>
    </r>
    <r>
      <rPr>
        <rFont val="Calibri"/>
        <sz val="10.0"/>
      </rPr>
      <t xml:space="preserve">The left side of the screen reads:
HOSPITAL: STANFORD HEALTH CARE
CCN: N/A NPI: 1871543215
300 PASTEUR DRIVE
STANFORD, CA 94305
HOSPITAL: STANFORD HEALTH CARE
CCN: N/A
NPI: 1871543215
300 PASTEUR DRIVE
STANFORD, CA 94305 (the address)
(Map of where STANFORD HEALTH CARE is located. Map is interactive.)
Back to...
Download as PNG
User should see the following details on right side (from top to bottom)
Facility:
Star Rating: 4
Capabilities:
Able to receive lab results electronically (blue)
Able to track patients’ lab results, tests, and referals electronically between visits (blue)
Safe surgery checklist use (outpatient) (blue)
Patient safety culture (blue)
Safe surgery checklist use (inpatient) (blue)
Provider Details (information is same as tooltip labels)
Case count: 12
90d readmission rate per instance: 0%
90d readmission rate per patient: 0%
90d episode cost: $38,299
90d readmission cost per instance: $0
90d readmission cost per patient: $0
PAC length of stay (LOS): 4.9d
Quality Details (percentages of the quality of care they give, such as:)
Pressure ulcer management: NA
Colon Surgery: NA
Mortality: NA
Bloodstream infections: NA
CDI: NA
Abdominal Hysterectomy: NA
Urniary Tract Infections: NA
MRSA: NA
After Step 6: The map is displayed. </t>
    </r>
  </si>
  <si>
    <t>MV_4.27</t>
  </si>
  <si>
    <t>Show Details - Map - Hospital</t>
  </si>
  <si>
    <t xml:space="preserve">User is able to Show Details for a Hospital entity from the map.  </t>
  </si>
  <si>
    <t>Follow pre-conditions and steps for MV_4.0</t>
  </si>
  <si>
    <t xml:space="preserve">1. On Map, click the grouped "137" node, then click the grouped "63" node near Torrance, then click the grouped "4" node near Beverly Hills. 
2. Right click the node "Cedars-sinai medical center" on the top of the screen next to Burton Way and select Show details.
3. Click on Back to...
</t>
  </si>
  <si>
    <t xml:space="preserve">After Step 2, the left side of the page reads: 
HOSPITAL: CEDARS-SINAI MEDICAL CENTER
CCN: 50625
NPI: 1639172372
8700 BEVERLY BOULEVARD
LOS ANGELES, CA 90048
[map]
Back to...
Download as PNG
the right side of page:
Facility
5
Star rating
Overall Star rating score from CMS SNF Compare
Capabilities
Able to receive lab results electronically
Able to track patients' lab results, tests, and referrals electronically between visits
Safe surgery checklist use (outpatient)
Patient safety culture
Safe surgery checklist use (inpatient)
Provider Level Details
Case count
18
90d readmission rate per instance
5.6%
90d readmission rate per patient
5.6%
90d episode cost
$25,580
90d readmission cost per instance
$11,060
90d readmission cost per patient
$11,060
PAC length of stay (LOS)
0.1d
Quality
0.4
Pressure ulcer management
Exceptional patient safety indicator scores for pressure sores
Better than the National Benchmark
Bloodstream infections
Standardized Infection Ratio of Central line associated bloodstream infections
0.7
Urinary tract infections
Standardized Infection Ratio of Catheter-associated urinary tract infections
1.6
Colon surgery
Surgical Site Infections score from colon surgery
0.7
C.Diff
Clostridium difficile infection score
1
MRSA bacteremia
Methicillin-resistant Staphylococcus aureus bacterial infection score
Above the national average
Mortality
Mortality national comparison
0.5
Abdominal hysterectomy
SSI Abdominal Hysterectomy score
After Step 3: 
User should go back to Map View at the previous zoom level </t>
  </si>
  <si>
    <t>MV_4.28</t>
  </si>
  <si>
    <t>Show Details - Map - IRF</t>
  </si>
  <si>
    <t>User is able to see "Show Details" for an IRF in Map View.</t>
  </si>
  <si>
    <t>Follow pre-conditions and steps for MV_4.0
Expand the Dataset settings on the sidenav. Uncheck "CA and NV" and check "LDS-2016-Penn" (or "Pennsylvania") and then apply the changes.</t>
  </si>
  <si>
    <t>1. On the sidenav, expand the Entity filter panel and include IRF, then apply the changes. 
2. Right-click the IRF node in the bottom-right, HEALTHSOUTH REHABILITATION HOSPITAL AT MARTIN HEAL, then click "Show Details."</t>
  </si>
  <si>
    <r>
      <rPr>
        <rFont val="Calibri"/>
        <sz val="10.0"/>
      </rPr>
      <t xml:space="preserve">After Step 2, the left side of the panel reads: 
IRF: HEALTHSOUTH REHABILITATION HOSPITAL AT M...
CCN: 103044 NPI: 1942553599 
5850 SOUTHEAST COMMUNITY DRIVE
STUART, FL 34997
The right side of the panel reads: 
</t>
    </r>
    <r>
      <rPr>
        <rFont val="Calibri"/>
        <sz val="10.0"/>
        <u/>
      </rPr>
      <t xml:space="preserve">Facility
</t>
    </r>
    <r>
      <rPr>
        <rFont val="Calibri"/>
        <sz val="10.0"/>
      </rPr>
      <t xml:space="preserve">Ownership type: For profit
Certification date: Jun 24, 2013
</t>
    </r>
    <r>
      <rPr>
        <rFont val="Calibri"/>
        <sz val="10.0"/>
        <u/>
      </rPr>
      <t xml:space="preserve">Provider Level Details
</t>
    </r>
    <r>
      <rPr>
        <rFont val="Calibri"/>
        <sz val="10.0"/>
      </rPr>
      <t xml:space="preserve">Case count: 1
90d readmission rate per instance: 0%
90d readmission rate per patient: 0%
90d episode cost: $33,525
90d readmission cost per instance: $0
90d readmission cost per patient: $0
PAC length of stay (LOS): 19.0d
</t>
    </r>
    <r>
      <rPr>
        <rFont val="Calibri"/>
        <sz val="10.0"/>
        <u/>
      </rPr>
      <t>Quality</t>
    </r>
    <r>
      <rPr>
        <rFont val="Calibri"/>
        <sz val="10.0"/>
      </rPr>
      <t xml:space="preserve">
Pressure ulcer management: 1.1%
CAUTI: No Different than the National Benchmark 
Patients vaccination: 99.1%
MRSA: N/A
CDI: No Different than the National Benchmark
Personnel vaccination: 83%</t>
    </r>
  </si>
  <si>
    <t>MV_4.29</t>
  </si>
  <si>
    <t xml:space="preserve">User is able to use the search function in the "Show Details" panel while in Map View. </t>
  </si>
  <si>
    <t xml:space="preserve">1. On the sidenav, expand the Entity filter panel and include IRF, then apply the changes. 
2. Right-click the IRF node in the bottom-right, HEALTHSOUTH REHABILITATION HOSPITAL AT MARTIN HEAL, then click "Show Details."
3. Click the magnifying glass icon and type Unity Hospital into the search box, then press Enter. </t>
  </si>
  <si>
    <t xml:space="preserve">After Step 2, the left side of the panel reads: 
IRF: HEALTHSOUTH REHABILITATION HOSPITAL AT M...
CCN: 103044 NPI: 1942553599 
5850 SOUTHEAST COMMUNITY DRIVE
STUART, FL 34997
The right side of the panel reads, in part: 
Facility
Ownership type: For profit
Certification date: Jun 24, 2013
Provider Level Details
Case count: 1
90d readmission rate per instance: 0%
90d readmission rate per patient: 0%
90d episode cost: $33,525
90d readmission cost per instance: $0
90d readmission cost per patient: $0
PAC length of stay (LOS): 19.0d
Quality
Pressure ulcer management: 1.1%
CAUTI: No Different than the National Benchmark 
Patients vaccination: 99.1%
MRSA: N/A
CDI: No Different than the National Benchmark
Personnel vaccination: 83%
After Step 3, the left side of the panel reads:
IRF: UNITY HOSPITAL
CCN: 33T226 NPI: 1851449714
1555 LONG POND ROAD
ROCHESTER, NY 14626
The right side of the panel reads, in part: 
Facility
Ownership type: Non-profit
Certification date: Jan 1, 1997
Provider Level Details
Case count: 1
90d readmission rate per instance: 0%
90d readmission rate per patient: 0%
90d episode cost:$26,018
90d readmission cost per instance: $0
90d readmission cost per patient: $0
PAC length of stay (LOS): 9.0d
Quality
0%
Pressure ulcer management
Rate of pressure ulcers that are new or worsened
No Different than the National Benchmark
CAUTI
Catheter-associated urinary tract infections score compared to National
91%
Patients vaccination
Facility rate of patients assessed and given influenza vaccination
N/A
MRSA
Methicillin-resistant Staphylococcus aureus bacterial infection score compared to National
No Different than the National Benchmark
CDI
Clostridium difficile infection score compared to National
91%
Personnel vaccination
Rate of influenza vaccination coverage among healthcare personnel
</t>
  </si>
  <si>
    <t>MV_4.30</t>
  </si>
  <si>
    <t>Show Details - To show additional Quality and Facility sections for HHA_Download to PNG</t>
  </si>
  <si>
    <t xml:space="preserve">1. On Map, double click the grouped "117" node, then double click the grouped "10" node on the right-hand side, then click the rightmost grouped "2" node. 
2. Right click on the Marshall Home Care node and click on Show Details
3. Click on Download as PNG
</t>
  </si>
  <si>
    <t>User should see a PNG file downloaded to the user's local computer. 
File name: "O2_P2_[view name]_Show Details_MARSHALL HOME CARE_[mm-dd-yyyy]” where [mm-dd-yyyy] is the download date.
The PNG file will have the same information that's on the screen as follows:
HHA: MARSHALL HOME CARE
CCN: 57019
NPI: 1992705040
681 MAIN STREET SUITE 206
PLACERVILLE, CA 95667 (the address)
(Map of where Marshal Home Care is located.)
User should see the following details on right side (from top to bottom)
Provider:
Star Rating: 2.5
Services Offered (in blue):
Nursing care, Physical therapy, Occupational Therapy, Speech Pathology, Medical social, Home health aide
Provider Level Details
Case count: 1
90d readmission rate per instance: 0%
90d readmission rate per patient: 0%
90d episode cost: $19,492
90d readmission cost per instance: $0
90d readmission cost per patient: $0
PAC Length of stay (LOS): 23.0d 
Quality
Timely start of care: 91.2 %
Bathing: 69.4%
Wound care: 91.1%
Mobility: 69.1%
Pain: 69.1%
Pressure Ulcer: 0.6% 
Transfer: 70.2%
Breathing: 75.9%</t>
  </si>
  <si>
    <t>MV_5 Filter Combinations</t>
  </si>
  <si>
    <t>MV_5.1</t>
  </si>
  <si>
    <t>1. Expand Location FIlters and include California then apply the change.
2. Expand Service line Filters and exclude Other Medical, then apply the change.
3. Expand Entity Filters and include SNF then apply the change.
4. User Observes Graph View and the legend.
5. User switches to Map View and expands the legend.</t>
  </si>
  <si>
    <t>After step 4: 
-The left side of the graph shows a grouped node for Hospital (14) with a case count of 14. 
-The right side of the graph reads: 
"apple valley post-acute rehab",
"bayside care center",
"chaparral house",
"college oak nursing &amp; rehabilitation center",
"ENCINITAS NURSING AND REHABILITATION CENTER",
"EVERGREEN LAKEPORT HEALTHCARE",
"GOLDEN EMPIRE NURSING &amp; REHAB CENTER",
"GOLDEN LIVING CENTER - HILLCREST",
"snf (6 more)"
The legend reads (along with the label icons): 
Hospital (14 / 14)
SNF (14 / 14)
Case Count (14 / 14)
After step 5: 
The map shows 28 total locations. There are two nodes: 
- One in northern California, near the Bay Area (20)
 - One in southern California, near Los Angeles (8) 
The legend reads (along with the label icons): 
Hospital (14 / 14)
 SNF (14 / 14)
 Case Count (14 / 14)</t>
  </si>
  <si>
    <t>MV_5.2</t>
  </si>
  <si>
    <t>1. Expand Location FIlters and include California.
2. Right click California and Expand FIPS
3. Exclude: 
 06025 - Imperial (CA)
 06037 - Los Angeles(CA)
 06059 - Orange (CA)
 06073 - San Diego (CA)
4. Collapse back into State Level and Expand into California CBSA
5. Exclude 40140 - Riverside-Sandbern... and apply the change.
6. Expand Service Line Filters and include Cardiovascular and Cardiology then apply the change.
7. Expand Entity Filters and include Home and LTCH and then apply the change.
8. Switch to Map View, Toggle Benchmark on, and expand the legend.</t>
  </si>
  <si>
    <t>After step 7:
-The left side of the graph shows a grouped node for Hospital (98) with a case count of 181.
-The right side of the graph shows Home with a case count of 181.
The legend reads (along with the label icons):
Hospital (85 / 85)
Home (1 / 1)
Case Count (120 / 120)
After step 8:
The map shows 85 total locations:
 - one near Redding, CA [5]
 - One near the San Francisco Bay Area [31]
 - One near Las Vegas, NV [3]
 - One near Los Angeles, CA [46]
The legend reads (along with the label icons):
Hospital (85 / 85)
Case Count (120 / 120)</t>
  </si>
  <si>
    <t>Three hospitals in Nevada are displayed: 
 - Summerlin Hospital Medical Center
 - Valley Hospital Medical Center
 - Desert Springs Hospital</t>
  </si>
  <si>
    <t>MV_5.3</t>
  </si>
  <si>
    <t>1. Expand Location Filters
 Include: Arizona, California, Nevada, and Utah, then apply the change.
2. Expand Service Line Filters
 Exclude: Digestive, Neurology, Psychiatric, and Surgery,  then apply the change
3. Expand Entity Filters:
 Include SNF
 Exclude: LTCH then apply the change
4. Switch to Map View and toggle the benchmark off.</t>
  </si>
  <si>
    <t>After step 3:
-The left side of the graph reads: 
 - Hospital (16) [16]
-The right side of the graph reads: 
"APPLE VALLEY POST-ACUTE REHAB",
"BAYSIDE CARE CENTER",
"CENTRAL GARDENS",
"CHAPARRAL HOUSE",
"COLLEGE OAK NURSING &amp; REHABILITATION CENTER",
"ENCINITAS NURSING AND REHABILITATION CENTER",
"EVERGREEN LAKEPORT HEALTHCARE",
"GOLDEN LIVING CENTER - HILLCREST",
SNF (8 more)
The legend reads (along with the label icons):
Hospital (16 / 16)
SNF (16 / 16)
Case Count (16 / 16)
After step 4:
The map shows 32 total locations:
 - one node [18] near the San Francisco Bay Area
 - one node [12] near Los Angeles
 - one node [2] near Las Vegas, Nevada
The legend reads (along with the label icons):
Hospital (16 / 16)
SNF (16 / 16)
Case Count (16 / 16)</t>
  </si>
  <si>
    <t>MV_6 Removal of Datasets</t>
  </si>
  <si>
    <t>MV_6.1</t>
  </si>
  <si>
    <t xml:space="preserve">1. User hovers over the sidenav to expand it.
2. User clicks on "Select dataset" at the top of the sidenav in order to show active datasets.
3. User clicks the small "x" on the right of the blue CA and NV dataset tag. 
</t>
  </si>
  <si>
    <t xml:space="preserve">After step 3:
 - The map visualization no longer shows.
 - When the sidenav is expanded, the user sees all the icons including [number] [&gt;] are grayed out.
 - Other icons (aside from Map View) on the left sidebar panel are inactive when no dataset is selected. </t>
  </si>
  <si>
    <t>MV_6.2</t>
  </si>
  <si>
    <t>Follow preconditions and steps for MV_1.3.</t>
  </si>
  <si>
    <t>After step 4:
-By default, the user sees the US continental map (with an opacity of 100%) - V2.
-On the state level map, the user is able to see grouped icon that represents the total entities of the entire state with an entity count on the top right corner of the icon based on the underlying datasets as shown in the mockup.
-The CA and NV dataset is now being used.
-All previous filters that were active prior to MV_6.1 should now become active again.</t>
  </si>
  <si>
    <t xml:space="preserve">The previous filter selections are removed upon reloading the dataset. </t>
  </si>
  <si>
    <t>MV_6.3</t>
  </si>
  <si>
    <t>Remove Dataset from Select dataset Panel_with Popup message</t>
  </si>
  <si>
    <t>Follow preconditions and steps for MV_6.2</t>
  </si>
  <si>
    <t xml:space="preserve">After step 4:
-After canceling the changes, no changes are made to the view.
After step 6:
-After the change is applied, the user is prompted with a warning about active datasets.
After step 9:
-If the user applies the change from there, the map visualization no longer shows.
-When the sidenav is expanded, the user sees all the icons including “&gt;” and the [number] are grayed out.
-Other icons (besides the dataset and Map View) on the left sidebar panel are grayed out (inactive) when no dataset is selected as shown in the mockup. </t>
  </si>
  <si>
    <t>V2 functionality.</t>
  </si>
  <si>
    <t>MV_7 Save View</t>
  </si>
  <si>
    <t>MV_7.1</t>
  </si>
  <si>
    <t>Follow steps for MV_6.3.
Changes have to have been made to the current view.</t>
  </si>
  <si>
    <t>After step 1,3:
-A prompt is displayed to the user with two options to save the view. 
-The first option is to save the changes into the current view, and the second option is to save the changes into a new view.
After step 2:
-User returns to the current view.
After step 5:
-The view is saved and they user is returned to the view edit page they were working with.</t>
  </si>
  <si>
    <t>MV_8 Exit View</t>
  </si>
  <si>
    <t>MV_8.1</t>
  </si>
  <si>
    <t>Follow preconditions and steps for MV_7.1.</t>
  </si>
  <si>
    <t>MV_9 Export to PNG</t>
  </si>
  <si>
    <t>MV_9.0</t>
  </si>
  <si>
    <t>Export as PNG from Map View_no filters</t>
  </si>
  <si>
    <t>User will not be able to export as PNG in Map View</t>
  </si>
  <si>
    <t>1. Must be in Map View
2. No datasets applied
3. No filters applied</t>
  </si>
  <si>
    <t>1. After creating and entering a View, open sidebar without selecting dataset
2. Observe</t>
  </si>
  <si>
    <t xml:space="preserve">On the bottom of the sidebar, there will be an Export As button. It should be grayed out as there isn't anything to export. </t>
  </si>
  <si>
    <t>MV_9.1</t>
  </si>
  <si>
    <t>Export information as PNG from Map View_Benchmarks off_Default Name</t>
  </si>
  <si>
    <t>User will be able to export as PNG in Map View</t>
  </si>
  <si>
    <t>1. After applying dataset CA and NV, open sidebar
2. Click on Export As button, PNG should be the default setting
3. Click on Apply (do not change name). 
4. Go to local computer and view the files of the downloaded PNG
5. Observe</t>
  </si>
  <si>
    <t xml:space="preserve">After Step 3:
User is able to download the current view as multiple separate PNG files into the user’s local computer.
After Step 4:
In the local computer, the file name will be: O2_P2_[View name]_Map View_[mm-dd-yyyy]_page 1 (with the date being the day of download). 
There will be multiple files with this name, but the page numbers will differ. </t>
  </si>
  <si>
    <t>MV_9.2</t>
  </si>
  <si>
    <t>Export as PNG from Map View_Benchmarks off_Custom Name</t>
  </si>
  <si>
    <t>Follow steps within MV_9.1</t>
  </si>
  <si>
    <t>1. After applying dataset CA and NV, open sidebar
2. Click on Export As button, PNG should be the default setting
3. Before click on Apply, type the name "Map CA&amp;NV Test" as PNG name 
4. Go to local computer and view the files of the downloaded PNG
5. Observe</t>
  </si>
  <si>
    <t>After Step 3: User is able to download the current view as multiple separate PNG files into the user’s local computer. 
After Step 4: In the local computer, the file name will be: Map CA&amp;NV Test (each page will be labled as such)</t>
  </si>
  <si>
    <t>MV_9.3</t>
  </si>
  <si>
    <t>Export as PNG from Map View_Benchmarks off_Filters</t>
  </si>
  <si>
    <t>User will be able to verify the standard information within the Files</t>
  </si>
  <si>
    <t>1. Follow test steps 1-4 from MV_9.1 
2 Open the files
3. Observe</t>
  </si>
  <si>
    <r>
      <rPr>
        <rFont val="Calibri"/>
        <sz val="10.0"/>
      </rPr>
      <t>After Step 3:
The first PNG file “</t>
    </r>
    <r>
      <rPr>
        <rFont val="Calibri"/>
        <b/>
        <sz val="10.0"/>
      </rPr>
      <t>O2_P2_CA and NV_Map View_[mm-dd-yyyy]_page 1</t>
    </r>
    <r>
      <rPr>
        <rFont val="Calibri"/>
        <sz val="10.0"/>
      </rPr>
      <t xml:space="preserve"> (with the date being the day of download)”, the user sees a snapshot of the current zoom level (Map) including the same nodes, labels and statistics shown, format, the fixed tooltips if selected.
</t>
    </r>
    <r>
      <rPr>
        <rFont val="Calibri"/>
        <b/>
        <sz val="10.0"/>
      </rPr>
      <t xml:space="preserve">Standard header
</t>
    </r>
    <r>
      <rPr>
        <rFont val="Calibri"/>
        <sz val="10.0"/>
      </rPr>
      <t xml:space="preserve">The logo: </t>
    </r>
    <r>
      <rPr>
        <rFont val="Calibri"/>
        <b/>
        <sz val="10.0"/>
      </rPr>
      <t>Prefered Partners</t>
    </r>
    <r>
      <rPr>
        <rFont val="Calibri"/>
        <sz val="10.0"/>
      </rPr>
      <t xml:space="preserve">
The View name: </t>
    </r>
    <r>
      <rPr>
        <rFont val="Calibri"/>
        <b/>
        <sz val="10.0"/>
      </rPr>
      <t>Map</t>
    </r>
    <r>
      <rPr>
        <rFont val="Calibri"/>
        <sz val="10.0"/>
      </rPr>
      <t xml:space="preserve">
The View type:  </t>
    </r>
    <r>
      <rPr>
        <rFont val="Calibri"/>
        <b/>
        <sz val="10.0"/>
      </rPr>
      <t xml:space="preserve">Grayscale </t>
    </r>
    <r>
      <rPr>
        <rFont val="Calibri"/>
        <sz val="10.0"/>
      </rPr>
      <t xml:space="preserve">(this is the default setting)
Owner name: </t>
    </r>
    <r>
      <rPr>
        <rFont val="Calibri"/>
        <b/>
        <sz val="10.0"/>
      </rPr>
      <t>Testuser1</t>
    </r>
    <r>
      <rPr>
        <rFont val="Calibri"/>
        <sz val="10.0"/>
      </rPr>
      <t xml:space="preserve">
Created date: </t>
    </r>
    <r>
      <rPr>
        <rFont val="Calibri"/>
        <b/>
        <sz val="10.0"/>
      </rPr>
      <t>[mm/dd/yyyy]</t>
    </r>
    <r>
      <rPr>
        <rFont val="Calibri"/>
        <sz val="10.0"/>
      </rPr>
      <t xml:space="preserve"> the date where the view was created by the View owner.
</t>
    </r>
    <r>
      <rPr>
        <rFont val="Calibri"/>
        <b/>
        <sz val="10.0"/>
      </rPr>
      <t>The Legend</t>
    </r>
    <r>
      <rPr>
        <rFont val="Calibri"/>
        <sz val="10.0"/>
      </rPr>
      <t xml:space="preserve"> (the expanded version of the all the legend information located on the left-hand side of the first page of the downloaded PNG file) including the same statistics and count data (both dynamic and total) from the current legend on the application screen. Benchmark legend should not be seen
</t>
    </r>
    <r>
      <rPr>
        <rFont val="Calibri"/>
        <b/>
        <sz val="10.0"/>
      </rPr>
      <t xml:space="preserve">Expected Legend:
</t>
    </r>
    <r>
      <rPr>
        <rFont val="Calibri"/>
        <sz val="10.0"/>
      </rPr>
      <t>Hospital (261 / 261)
LTCH (1 / 1)
SNF (18 / 18)
HHA (8 / 8)
Case Count (728 / 728)
On the second PNG file “</t>
    </r>
    <r>
      <rPr>
        <rFont val="Calibri"/>
        <b/>
        <sz val="10.0"/>
      </rPr>
      <t>O2_P2_CA and NV_Map View_[mm-dd-yyyy]_page 2</t>
    </r>
    <r>
      <rPr>
        <rFont val="Calibri"/>
        <sz val="10.0"/>
      </rPr>
      <t xml:space="preserve"> (with the date being the day of download)”, the user is able to view a summary of all the active filters in breadcrumbs/trails that have been applied for the view as shown in the mockup.
</t>
    </r>
    <r>
      <rPr>
        <rFont val="Calibri"/>
        <b/>
        <sz val="10.0"/>
      </rPr>
      <t xml:space="preserve">Standard header </t>
    </r>
    <r>
      <rPr>
        <rFont val="Calibri"/>
        <sz val="10.0"/>
      </rPr>
      <t>(see above)
The Dataset name:</t>
    </r>
    <r>
      <rPr>
        <rFont val="Calibri"/>
        <b/>
        <sz val="10.0"/>
      </rPr>
      <t xml:space="preserve"> CA and NV</t>
    </r>
    <r>
      <rPr>
        <rFont val="Calibri"/>
        <sz val="10.0"/>
      </rPr>
      <t xml:space="preserve">
All the Filter sections should be showing as "</t>
    </r>
    <r>
      <rPr>
        <rFont val="Calibri"/>
        <b/>
        <sz val="10.0"/>
      </rPr>
      <t>N/A"</t>
    </r>
    <r>
      <rPr>
        <rFont val="Calibri"/>
        <sz val="10.0"/>
      </rPr>
      <t xml:space="preserve"> as no filters have been applied. 
</t>
    </r>
  </si>
  <si>
    <t>MV_9.4</t>
  </si>
  <si>
    <t xml:space="preserve">User will be able to export as PNG in Map View with California Location, Respiratory and Other Medical (service line), and Hospital (entity) filters. </t>
  </si>
  <si>
    <t>1. In service line, include and apply Respiratory and Other Medical 
2. In service line, exclude and apply DRG 193
3. In entity, include and apply UC San Diego Health Hillcrest and Garden Grove Hospital &amp; Medical Center
4. In entity, exclude and apply Torrance Memorial Medical Center
5. Open sidebar and click on Export As (PNG should be the default setting)
6. Click on Apply
7. Go to local computer and open PNG files
8. Observe</t>
  </si>
  <si>
    <r>
      <rPr>
        <rFont val="Calibri"/>
        <sz val="10.0"/>
      </rPr>
      <t xml:space="preserve">After Step 7
File names should be as shown in MV_9.3
Header and Legend should be as seen in MV_9.3
All the Filter sections from all the left-hand side sidebar are downloaded to the left side of the second page.
All the Include and Exclude filters should be highlighted in the respective included (blue) and excluded color. The order is by the application. The formatting, display, and coloring should be downloaded the same as on the application. 
Filter display: 
</t>
    </r>
    <r>
      <rPr>
        <rFont val="Calibri"/>
        <b/>
        <sz val="10.0"/>
      </rPr>
      <t xml:space="preserve">Location: </t>
    </r>
    <r>
      <rPr>
        <rFont val="Calibri"/>
        <sz val="10.0"/>
      </rPr>
      <t>N/A</t>
    </r>
    <r>
      <rPr>
        <rFont val="Calibri"/>
        <b/>
        <sz val="10.0"/>
      </rPr>
      <t xml:space="preserve">
Service Line: </t>
    </r>
    <r>
      <rPr>
        <rFont val="Calibri"/>
        <sz val="10.0"/>
      </rPr>
      <t>Respiratory (blue), Other Medical (Blue), DRG 193 (pink)</t>
    </r>
    <r>
      <rPr>
        <rFont val="Calibri"/>
        <b/>
        <sz val="10.0"/>
      </rPr>
      <t xml:space="preserve">
Entity: </t>
    </r>
    <r>
      <rPr>
        <rFont val="Calibri"/>
        <sz val="10.0"/>
      </rPr>
      <t xml:space="preserve">Hospital (blue)
</t>
    </r>
    <r>
      <rPr>
        <rFont val="Calibri"/>
        <b/>
        <sz val="10.0"/>
      </rPr>
      <t xml:space="preserve">
</t>
    </r>
    <r>
      <rPr>
        <rFont val="Calibri"/>
        <sz val="10.0"/>
      </rPr>
      <t xml:space="preserve">Hospital (1 / 1)
Case Count (2 / 2)
</t>
    </r>
  </si>
  <si>
    <t>MV_9.5</t>
  </si>
  <si>
    <t xml:space="preserve">User will be able to export as PNG in Map View with (California) FIPS Location and pink, blue, and white SNF (entity) filters. </t>
  </si>
  <si>
    <t>1. In location filter, expand California and click on FIPS. Apply Napa, San Francisco, and Santa Cruz.
2. In entity filter, include and apply group SNF, Veterans Home of California, Moka Care Home Health, and Excellence Home Health Care Agency INC. 
3. In entity filter, exclude and apply Bayside Care Center, Keiro Nursing Home, Central Gardens, and Chaparral House.
3.5. Click one of nodes on map 
4. Open sidebar and click on Export As (PNG should be the default setting)
5. Click on Apply
6. Go to local computer and open PNG files
7. Observe</t>
  </si>
  <si>
    <r>
      <rPr>
        <rFont val="Calibri"/>
        <sz val="10.0"/>
      </rPr>
      <t xml:space="preserve">After Step 7:
File names should be as shown in MV_9.3
Header and Legend should be as seen in MV_9.3
All the Filter sections from all the left-hand side sidebar are downloaded to the left side of the second page.
All the Include and Exclude filters should be highlighted in the respective included (blue) and excluded color. The order is by the application. The formatting, display, and coloring should be downloaded the same as on the application. 
Map should have visible tooltip
Filter display: 
Location: Napa(blue), San Francisco(blue), and Santa Cruz (blue)
Service Line: N/A
Entity: SNF(blue)
</t>
    </r>
    <r>
      <rPr>
        <rFont val="Calibri"/>
        <b/>
        <sz val="10.0"/>
      </rPr>
      <t xml:space="preserve">Expected Legend:
</t>
    </r>
    <r>
      <rPr>
        <rFont val="Calibri"/>
        <sz val="10.0"/>
      </rPr>
      <t>Hospital (14 / 14)
SNF (2 / 2)
Case Count (37 / 37)</t>
    </r>
  </si>
  <si>
    <t>MV_9.6</t>
  </si>
  <si>
    <t>User will see the Export As button grayed out in sidebar with Filters and Benchmark on</t>
  </si>
  <si>
    <t>User should see export button, but can not be able to export as PNG in Map View as the Filter combination has errors</t>
  </si>
  <si>
    <t>1. In service line, include and apply Respiratory and Other Medical 
2. In service line, exclude and apply DRG 193
3. In entity, include and apply LTCH, UC San Diego Health Hillcrest and Garden Grove Hospital &amp; Medical Center
4. In entity, exclude and apply Torrance Memorial Medical Center
5. Open sidebar 
6. Observe</t>
  </si>
  <si>
    <t>MV_9.7</t>
  </si>
  <si>
    <t>User should see export button, but can not be able to export as PNG in Map View</t>
  </si>
  <si>
    <t>1. Must be in Map View
2. Apply dataset CA and NV
3. No filters applied
4. Turn on Benchmark</t>
  </si>
  <si>
    <t>1. Turn on Benchmark
2. In service line, include and apply Respiratory and Other Medical 
3. In service line, exclude and apply DRG 193
4. In entity, include and apply LTCH, UC San Diego Health Hillcrest and Garden Grove Hospital &amp; Medical Center
5. In entity, exclude and apply Torrance Memorial Medical Center
6. Open sidebar 
7. Observe</t>
  </si>
  <si>
    <t>Results should be the same as MV_9.6</t>
  </si>
  <si>
    <t>MV_9.8</t>
  </si>
  <si>
    <t>Export as PNG from Map View_Benchmarks on_Filters</t>
  </si>
  <si>
    <t>User will be able to export as PNG in Map View with benchmark on using the default name and Benchmark Settings</t>
  </si>
  <si>
    <t xml:space="preserve">1. Follow all test steps for MV_9.3 with the benchmark on. 
</t>
  </si>
  <si>
    <r>
      <rPr>
        <rFont val="Calibri"/>
        <sz val="10.0"/>
      </rPr>
      <t xml:space="preserve">The file name, header, and general information should be the same as MV_9.2
</t>
    </r>
    <r>
      <rPr>
        <rFont val="Calibri"/>
        <b/>
        <sz val="10.0"/>
      </rPr>
      <t>The Legend</t>
    </r>
    <r>
      <rPr>
        <rFont val="Calibri"/>
        <sz val="10.0"/>
      </rPr>
      <t xml:space="preserve"> (the expanded version of the all the legend information located on the left-hand side of the first page of the downloaded PNG file) including the same statistics and count data (both dynamic and total) from the current legend on the application screen. The correct benchmark legend is shown if the view is on benchmark mode which contains the same information as on the application screen
</t>
    </r>
    <r>
      <rPr>
        <rFont val="Calibri"/>
        <b/>
        <sz val="10.0"/>
      </rPr>
      <t xml:space="preserve">Expected Legend:
</t>
    </r>
    <r>
      <rPr>
        <rFont val="Calibri"/>
        <sz val="10.0"/>
      </rPr>
      <t xml:space="preserve">Hospital (261 / 261)
LTCH (1 / 1)
SNF (18 / 18)
HHA (8 / 8)
Case Count (728 / 728)
On Page 2:
All the settings in the Benchmark setting panel should be downloaded on the right side of the second PNG page. 
For Map view, Measure, Level of Aggregation, Metrics are shown accordingly based on the selections.
</t>
    </r>
    <r>
      <rPr>
        <rFont val="Calibri"/>
        <b/>
        <sz val="10.0"/>
      </rPr>
      <t>Measure: 90d readmission rate per instance (%)</t>
    </r>
    <r>
      <rPr>
        <rFont val="Calibri"/>
        <sz val="10.0"/>
      </rPr>
      <t xml:space="preserve"> [default]</t>
    </r>
    <r>
      <rPr>
        <rFont val="Calibri"/>
        <b/>
        <sz val="10.0"/>
      </rPr>
      <t xml:space="preserve">
Level of Aggregation: National </t>
    </r>
    <r>
      <rPr>
        <rFont val="Calibri"/>
        <sz val="10.0"/>
      </rPr>
      <t>[default]</t>
    </r>
    <r>
      <rPr>
        <rFont val="Calibri"/>
        <b/>
        <sz val="10.0"/>
      </rPr>
      <t xml:space="preserve">
Metrics: Average</t>
    </r>
    <r>
      <rPr>
        <rFont val="Calibri"/>
        <sz val="10.0"/>
      </rPr>
      <t xml:space="preserve"> [default]
The sub-menus are downloaded on the Benchmark settings as well. </t>
    </r>
  </si>
  <si>
    <t>MV_9.9</t>
  </si>
  <si>
    <t>User will be able to export as PNG in Map View with benchmark on using a custom name</t>
  </si>
  <si>
    <t>1. Follow all test steps for MV_9.2 with the benchmark on.</t>
  </si>
  <si>
    <t xml:space="preserve">Results should be the same as MV_9.2
If you open file, results should be the same as MV_9.2 with the exception of the name. </t>
  </si>
  <si>
    <t>MV_9.10</t>
  </si>
  <si>
    <t>User will be able to export as PNG in Map View with benchmark on using the default name, custom benchmark, and custom view</t>
  </si>
  <si>
    <t>1. In location filter, expand California and click on FIPS. Apply Napa, San Francisco, and Santa Cruz.
2. In entity filter, include and apply group SNF, Veterans Home of California, Moka Care Home Health, and Excellence Home Health Care Agency INC. 
3. In entity filter, exclude and apply Bayside Care Center, Keiro Nursing Home, Central Gardens, and Chaparral House.
4. Change Map View to Terrain
5. In Benchmark settings change to the following items: 
Measure: 90d episode cost ($)
Level of Aggregation: National [default]
Metrics: Percentile= 50
6. Open sidebar and click on Export As (PNG should be the default setting)
7. Click on Apply
8. Go to local computer and open PNG files
9. Observe</t>
  </si>
  <si>
    <r>
      <rPr>
        <rFont val="Calibri"/>
        <sz val="10.0"/>
      </rPr>
      <t xml:space="preserve">After Step 7:
File names should be as shown in MV_9.3
</t>
    </r>
    <r>
      <rPr>
        <rFont val="Calibri"/>
        <b/>
        <sz val="10.0"/>
      </rPr>
      <t xml:space="preserve">Standard header
</t>
    </r>
    <r>
      <rPr>
        <rFont val="Calibri"/>
        <sz val="10.0"/>
      </rPr>
      <t xml:space="preserve">The logo: Prefered Partners
The View name: Map
The View type:  Terrain 
Owner name: Testuser1
Created date: [mm/dd/yyyy] the date where the view was created by the View owner.
</t>
    </r>
    <r>
      <rPr>
        <rFont val="Calibri"/>
        <b/>
        <sz val="10.0"/>
      </rPr>
      <t xml:space="preserve">The Legend </t>
    </r>
    <r>
      <rPr>
        <rFont val="Calibri"/>
        <sz val="10.0"/>
      </rPr>
      <t xml:space="preserve">(the expanded version of the all the legend information located on the left-hand side of the first page of the downloaded PNG file) including the same statistics and count data (both dynamic and total) from the current legend on the application screen. The correct benchmark legend is shown if the view is on benchmark mode which contains the same information as on the application screen
Expected Legend:
On Page 2:
All the settings in the Benchmark setting panel should be downloaded on the right side of the second PNG page. 
</t>
    </r>
    <r>
      <rPr>
        <rFont val="Calibri"/>
        <b/>
        <sz val="10.0"/>
      </rPr>
      <t xml:space="preserve">Measure: 90d episode cost ($)
Level of Aggregation: National [default]
Metrics: Percentile= 50
</t>
    </r>
    <r>
      <rPr>
        <rFont val="Calibri"/>
        <sz val="10.0"/>
      </rPr>
      <t xml:space="preserve">
</t>
    </r>
    <r>
      <rPr>
        <rFont val="Calibri"/>
        <b/>
        <sz val="10.0"/>
      </rPr>
      <t xml:space="preserve">Filter display: </t>
    </r>
    <r>
      <rPr>
        <rFont val="Calibri"/>
        <sz val="10.0"/>
      </rPr>
      <t xml:space="preserve">
Same as MV_9.3</t>
    </r>
  </si>
  <si>
    <t xml:space="preserve">The application  hangs after step 5. </t>
  </si>
  <si>
    <t>Location Filter_“Radius” on Location Map</t>
  </si>
  <si>
    <t>MV_10.0</t>
  </si>
  <si>
    <t xml:space="preserve">Specify a radius circle on the map_marketshare view_no filters </t>
  </si>
  <si>
    <t>P2BN-1704</t>
  </si>
  <si>
    <t>User will be able to draw or specify a radius on the map and convert it to a filter with no added filters.</t>
  </si>
  <si>
    <t xml:space="preserve">1. Must be in Map View
2. No Dataset is applied
3. No filters applied
</t>
  </si>
  <si>
    <t>1. Apply dataset LDS_year_2016
2. In Location Filter, view the “Add Radius” input section
3. In the 3rd panel, clicking on the “circle” button on the top left corner and  draw a radius circle directly on the Location Map in southern California
4. The circle will convert the US states borders and the FIPS/CBSA borders as its interacted level.
5. Observe</t>
  </si>
  <si>
    <t>After Step 2:
The “Add Radius” input section is in the middle panel and you can see “Radius”/”Circle” button on the top left corner of the Location Map in the third panel
After Step 3: 
When you click on the circle in the Location Map, the circle-drawing function is On (the icon is highlighted in a darker color).  By dropping the first pin and starting to drag the circle, the user is able to see center (the dropping point) and the radius (in miles) auto-populate around the circle and the “Add Radius” section and shown on the map. You can only have one circle be drawn at a time when On. The user is able to drag the circle edge and adjust the circle size/circle range.
When the "drawing cirlcle" is on, the user is still able to interact with the second panel (location tag selector and “Add Radius” input section) but not on the location map selection.
The user should not be able to select the locations from the third panel - Location Map selector (meaning no right-click menu and no selection because two separate functions should not co-exist on the same Location Map)
After Step 5:
If the state tag is completely under the radius ring, the respective state should be marked as active in the respective tag selector in the Location Tag Selector.
If the state is not under the radius ring completely but some of its counties are under the radius based on the coordinates of its center, the respective county is marked in the tag selector based on the coordinates of the county/metro center. = If the center of the FIPS or CBSA falls under the radius ring range, the respective FIPS/CBSA is marked as selected in the tag selector.</t>
  </si>
  <si>
    <t>MV_10.1</t>
  </si>
  <si>
    <t>Verify if the On/ Off function of the Radius are true</t>
  </si>
  <si>
    <t xml:space="preserve">1. Follow Steps 1-3 from MV_10.0 
2. Verify if the On/ Off functions of the radius map are true. </t>
  </si>
  <si>
    <t>Steps 1-3 results should be the same as in MV_10.0
The radius drawing function is turned Off if any of these is true:
As soon as the user clicks on the “circle vector” button again. When any of the active options from the right-click menu is applied;
If the user selects “Expand” or “Collapse”, the “Radius” function is Off.
As soon as the user makes selections (Include and Exclude) from either “Add Radius” input section or from the Location Map “circle radius”, the “Radius” function is Off.
If the user clears out the Radius “center” field (radius disappears) and clicks out of the input field (the “Radius” function is Off)
The user is able to click on the “circle” button again to turn off the radius. By clicking on the button again, the user is able to draw a new Graph.
Once the circle radius function is Off, the circle is drawn on the Location Map (including context menu) disappears;
the “Add section” all fields are cleared out and two “Include” and “Exclude” buttons are inactive; All should be set back to the default blank.</t>
  </si>
  <si>
    <t>MV_10.2</t>
  </si>
  <si>
    <t xml:space="preserve">Specify a radius circle on the map_marketshare view_Hospital and SNF filter </t>
  </si>
  <si>
    <t>User will be able to draw or specify a radius on the map and convert it to a filter with entity filters</t>
  </si>
  <si>
    <t xml:space="preserve">1. Must be in Map View
2. Apply dataset LDS_year_2016
3. No filters applied
</t>
  </si>
  <si>
    <t>1. Follow Steps 1-4 from MV_10.0 
2. In entity filter, select Hospital and SNF
3. Observe</t>
  </si>
  <si>
    <t xml:space="preserve">Steps 1-4 results should be the same as in MV_10.0
After Step 3
Only the Hospital and SNF will appear in the radus circle that the user drew. </t>
  </si>
  <si>
    <t>MV_10.3</t>
  </si>
  <si>
    <t>Specify a radius circle on the map_marketshare view_service line filter</t>
  </si>
  <si>
    <t>User will be able to draw or specify a radius on the map and convert it to a filter with service line filters</t>
  </si>
  <si>
    <t>Follow pre-conditions in MV_10.1</t>
  </si>
  <si>
    <t>1. Follow Steps 1-4 from MV_10.0 
2. In service line filter, include and apply Other Medical
3. Observe</t>
  </si>
  <si>
    <t xml:space="preserve">Steps 1-4 results should be the same as in MV_10.0
After Step 3
Only entities that were included in Other Medical will appear in the radus circle that the user drew. </t>
  </si>
  <si>
    <t>MV_10.4</t>
  </si>
  <si>
    <t>Specify a radius circle on the map_benchmark view_no filters</t>
  </si>
  <si>
    <t xml:space="preserve">User will be able to interact with the radius circle by including or excluding options. </t>
  </si>
  <si>
    <t>1. Must be in Map View
2. Apply dataset LDS_year_2016
3. No filters applied
4. Turn on Benchmark</t>
  </si>
  <si>
    <t>1. Follow Steps 1-3 from MV_10.0 
2. Verify if the interaction functions of the radius map are true
3. Observe</t>
  </si>
  <si>
    <t>Steps 1-3 results should be the same as in MV_10.0
By right-clicking the radius circle drawn the map, the user has the same four options (as in Location Tag selector in the second panel but no “Show details”) on the right-click context menu (please refer to the story “Standard Requirements for all of the four filters”).
The Collapse and Expand should work the same as on the location tag selector in the second panel. By clicking on “Collapse” or “Expand”, the Radius function is Off.
If the user selects “Include filter” or “Exclude filter” either from the radius context menu or from the Radius section buttons, the user adds the current Radius circle as an active filter in the format of “center location/&lt;radius&gt; miles.” where &lt;radius&gt; is displayed in whole numbers with thousand separators.
The Radius filter tag has the same coloring rules and interaction rules as the regular location tag. Once the radius is added as an active filter tag, the Radius function is Off.</t>
  </si>
  <si>
    <t>MV_10.5</t>
  </si>
  <si>
    <t xml:space="preserve">Specify a radius circle on the map_benchmark view_location filters </t>
  </si>
  <si>
    <t>User will be able to draw or specify a radius on the map and convert it to a filter with a combination of filters (including location) in benchmark view</t>
  </si>
  <si>
    <t>Follow pre-conditions in MV_10.4</t>
  </si>
  <si>
    <t>1. Follow Steps 1-4 from MV_10.0
2. In location filter, include and apply California. 
3. In service line, include and apply Other Medical.
4. In entity filter, include and apply SNF
5. Observe</t>
  </si>
  <si>
    <t>Steps 1-4 results should be the same as in MV_10.0
After Step 5
The child Radius that is completely covered by parent Radius should be in white. The excluded Radius should be in pink and the included Radius should be in blue.
Usually the Radius filter overwrites its child/lower level location tags. If the Radius is in conflict with the existing filter tags that the system could not handle, the user should see an error message.</t>
  </si>
  <si>
    <t>MV_10.6</t>
  </si>
  <si>
    <t>Location Filter_Radius filter on the third panel of the Location filter</t>
  </si>
  <si>
    <t>User sees the “Radius”/”Circle” button on the top left corner of the Location Map in the third panel.</t>
  </si>
  <si>
    <t xml:space="preserve">1. Must be in Map View
2. Apllied datase 'CA and NV'
3. No filters applied
</t>
  </si>
  <si>
    <t>1. Expand Location Filter</t>
  </si>
  <si>
    <t>After Step 1:
You should see the “Add Radius” input section at the bottom in the middle panel and see the “Radius”/”Circle” button on the top left corner of the Location Map in the third panel.</t>
  </si>
  <si>
    <t>MV_10.7</t>
  </si>
  <si>
    <t>The user draws on an area that is outside of US territories.</t>
  </si>
  <si>
    <t xml:space="preserve">1. Expand Location Filter
2. Click circle button on the top left corner of the Location Map in the third panel.
3. Draw a radius circle on an area that is completely not relevant and not applicable (outside of US territories) on the Location Map.
</t>
  </si>
  <si>
    <t xml:space="preserve">After Step 3:
There should be no right-click context menu needed and also no need to populate to the “Add Radius” section on the second panel of the Location filter right-hand side expansion.
</t>
  </si>
  <si>
    <t>MV_10.8</t>
  </si>
  <si>
    <t>The user sees that “Circle-drawing” button has three status stages.</t>
  </si>
  <si>
    <t xml:space="preserve">1. Expand Location Filter
2. Click circle button on the top left corner of the Location Map in the third panel.
3. Draw a radius circle in the US territories on the Location Map.
4. Include or exclude the Radius.
</t>
  </si>
  <si>
    <t xml:space="preserve">After Step 1:
You should see on the third panel of the Location filter that the “Circle-drawing” button is Off (clickable for activation) and you can interact with the location map selector.
After Step 3:
You should see that the “Circle-drawing” button is highlighted to indicate it’s On.
After Step 4:
The “Circle-drawing” button should be in a locked stage (grayed out and not clickable due to an existing Radius filter and one Radius is allowed at a time).
</t>
  </si>
  <si>
    <t>MV_10.9</t>
  </si>
  <si>
    <t xml:space="preserve">1. Expand Location Filter
2. Click circle button on the top left corner of the Location Map in the third panel.
3. Draw a radius circle in the US territories on the Location Map.
4. Try to draw another Radius.
</t>
  </si>
  <si>
    <t>After Step 4:
As soon as the you start to draw the second Radius elsewhere, the first Radius disappears.</t>
  </si>
  <si>
    <t>MV_10.10</t>
  </si>
  <si>
    <t xml:space="preserve">1. Expand Location Filter
2. Click circle button on the top left corner of the Location Map in the third panel.
3. Draw a radius circle in the US territories on the Location Map.
4. Observe the “Add Radius” section under the 2nd panel.
</t>
  </si>
  <si>
    <t xml:space="preserve">After Step 4:
You should see the center (the dropping point) and the Radius (in miles) auto-populated to the “Add Radius” section under the 2nd panel, and auto-populated around the circle in the third panel shown on the Location Map </t>
  </si>
  <si>
    <t>MV_10.11</t>
  </si>
  <si>
    <t xml:space="preserve">1. Expand Location Filter
2. Click circle button on the top left corner of the Location Map in the third panel.
3. Draw a radius circle in the US territories on the Location Map in two ways and observe:
- when the center point is anywhere,
- when the center point is in the center of State/ FIPS/ CBSA/ City.
4. Change the "Add Radius" input fields on the second panel (e.g. enter "Los Angeles", "30" miles). </t>
  </si>
  <si>
    <t xml:space="preserve">After step 3:
During the Drawing and Resizing stages, you should see a tooltip displaying the Radius information: “Center: [center point] Radius: [in the format of 400.00] miles. Release the mouse to finish resizing.” next to the circle edge.
When the center is anywhere the center point should be in the format of coordinates.
When the center is in the center of specific State/ FIPS/ CBSA/ City in the header of the tooltip should be displayed this specific name e.g. “30 miles of 06019 - Fresno (CA)”.
The tooltip data should be updated dynamically and accordingly when you move, resize, rescale the Radius circle in the third panel. 
After Step 4: 
The tooltip data should be updated dynamically and accordingly when the you change “Add Radius” input fields on the second panel.
</t>
  </si>
  <si>
    <t>MV_10.12</t>
  </si>
  <si>
    <t>The user is able to adjust or resize the circle size/range by scaling from the circle edge.</t>
  </si>
  <si>
    <t xml:space="preserve">1. Expand Location Filter
2. Click circle button on the top left corner of the Location Map in the third panel.
3. Draw a radius circle in the US territories on the Location Map.
4. Try to adjust or resize the circle size/range by scaling from the circle edge.
</t>
  </si>
  <si>
    <t>After Step 4:
You should be able to adjust or resize the circle size/range by scaling from the circle edge.</t>
  </si>
  <si>
    <t>MV_10.13</t>
  </si>
  <si>
    <t>The user is able to move the whole Radius circle to drag it to somewhere else on the Location filter map.</t>
  </si>
  <si>
    <t>1. Expand Location Filter
2. Click circle button on the top left corner of the Location Map in the third panel.
3. Draw a radius circle in the US territories on the Location Map.
4. Try to interact with the location map selector such as selecting a state or FIPS or CBSA.</t>
  </si>
  <si>
    <t>After Step 4:
You should not be able to interact with the location map selector such as selecting a state or FIPS or CBSA (it will not be clickable because two separate functions cannot co-exist on the same Location Map and each click is for drawing the center of the Radius).
The states or FIPS/CBSA are not selectable and have no right-click menu.
In this stage, no hovering-over tooltips are on State or FIPS/CBSA map layer.</t>
  </si>
  <si>
    <t>MV_10.14</t>
  </si>
  <si>
    <t>The user is able to interact with further with the tag selector on the second panel (Expand or Collapse).</t>
  </si>
  <si>
    <t>1. Expand Location Filter
2. Click circle button on the top left corner of the Location Map in the third panel.
3. Draw a radius circle in the US territories on the Location Map.
4. Try to interact with further with the tag selector on the second panel (Expand or Collapse).</t>
  </si>
  <si>
    <t>After Step 4:
You should see that the drawn but unapplied Radius disappears.</t>
  </si>
  <si>
    <t>MV_10.15</t>
  </si>
  <si>
    <t>The user is able to zoom the map.</t>
  </si>
  <si>
    <t>1. Expand Location Filter
2. Click circle button on the top left corner of the Location Map in the third panel.
3. Draw a radius circle in the US territories on the Location Map.
4. Zoom in and zoom out.</t>
  </si>
  <si>
    <t>After Step 4:
You should be able to zoom in and zoom out as long as you are at the same map-layer and the Radius should be auto-scaled proportionally in the case.</t>
  </si>
  <si>
    <t>MV_10.16</t>
  </si>
  <si>
    <t>The user still sees the US states borders and the FIPS/CBSA borders as its interacted layer but not interactable.</t>
  </si>
  <si>
    <t>1. Expand Location Filter
2. Click circle button on the top left corner of the Location Map in the third panel.
3. Draw a radius circle in the US territories on the Location Map.
4. Observe the map.</t>
  </si>
  <si>
    <t>After Step 4:
You should still see the US states borders and the FIPS/CBSA borders as its interacted layer but not interactable.</t>
  </si>
  <si>
    <t>MV_10.17</t>
  </si>
  <si>
    <t>1. Expand Location Filter
2. Hover over the “Circle-drawing” button
3. Click circle button on the top left corner of the Location Map in the third panel.
4. Draw a radius circle in the US territories on the Location Map.
5. Hover over the “Circle-drawing” button</t>
  </si>
  <si>
    <t>After Steps 2 and 5:
You should see a tooltip displaying “Only one Radius can be applied at a time.”
By hovering away from the button, the tooltip disappears.</t>
  </si>
  <si>
    <t>MV_10.18</t>
  </si>
  <si>
    <t>The user can include Radius as an active filter.</t>
  </si>
  <si>
    <t>1. Expand Location Filter
2. Hover over the “Circle-drawing” button
3. Click circle button on the top left corner of the Location Map in the third panel.
4. Draw a radius circle in the US territories on the Location Map.
5. Right-click on Radius
6. Click on the “Include filter"from  the context menu.</t>
  </si>
  <si>
    <t>After Step 5:
You should see the standard four action items on the context menu.
After Step 6:
You should is able to add the current circle as an active filter.</t>
  </si>
  <si>
    <t>MV_10.19</t>
  </si>
  <si>
    <t>The user can exclude Radius as an active filter.</t>
  </si>
  <si>
    <t>1. Expand Location Filter
2. Hover over the “Circle-drawing” button
3. Click circle button on the top left corner of the Location Map in the third panel.
4. Draw a radius circle in the US territories on the Location Map.
5. Right-click on Radius
6. Click on the “Exclude filter” from the context menu.</t>
  </si>
  <si>
    <t>MV_10.20</t>
  </si>
  <si>
    <t>The user is able to interact with the location map selector.</t>
  </si>
  <si>
    <t>1. Expand Location Filter
2. Hover over the “Circle-drawing” button
3. Click circle button on the top left corner of the Location Map in the third panel.
4. Draw a radius circle in the US territories on the Location Map.
5. Right-click on Radius
6. Click on the “Include filter" from  the context menu.
7. Try to interact with the location map selector:
- right click on the states or FIPS/CBSA
- hover over State or FIPS/CBSA on the location map
- look at “Add Radius” section in 3rd panel
8. Zoom in and zoom out the map.</t>
  </si>
  <si>
    <t>After Step 7:
You should be able to interact with the location map selector:
The states or FIPS/CBSA are selectable and have the right-click context menu active.
Hovering-over State or FIPS/CBSA on the location map, the tooltips are active on State or FIPS/CBSA map layer.
You should see the “Add Radius” section input fields grayed out.
You should see the “Only one Radius can be applied at a time” warning message under the “Add Radius” section.
After Step 8:
The user is able to zoom in and zoom out as long as the user is at the same map-layer and the Radius should be auto-scaled proportionally.</t>
  </si>
  <si>
    <t>MV_10.21</t>
  </si>
  <si>
    <t>The user is able to remove the existing Radius circle by clicking on the “Delete” button.</t>
  </si>
  <si>
    <t>1. Expand Location Filter
2. Hover over the “Circle-drawing” button
3. Click circle button on the top left corner of the Location Map in the third panel.
4. Draw a radius circle in the US territories on the Location Map.
5. Right-click on Radius
6. Click on the “Include filter" from  the context menu.
7. Click on the "Delete" button.</t>
  </si>
  <si>
    <t>After Step 7:
You should be able to remove the existing Radius circle by clicking on the “Delete” button.</t>
  </si>
  <si>
    <t>MV_10.22</t>
  </si>
  <si>
    <t>The user can delete Radius filter</t>
  </si>
  <si>
    <t>1. Expand Location Filter
2. Hover over the “Circle-drawing” button
3. Click circle button on the top left corner of the Location Map in the third panel.
4. Draw a radius circle in the US territories on the Location Map.
5. Right-click on Radius
6. Click on the “Include filter" from  the context menu.
7. Remove the only Radius filter from the sidebar.</t>
  </si>
  <si>
    <t xml:space="preserve">After Step 7:
You should be able to see the “Circle-drawing” button set back to the default stage where no Radius exists and the “Circle-drawing” button is clickable.
The circle that is drawn on the Location Map (including context menu) disappears and the filter tag is removed from the first panel;
The “Add section” all fields are cleared out and two “Include” and “Exclude” buttons are grayed out and inactive;
All Radius related fields should be set back to the default blank.
You can redraw another Radius by activating the “Circle-drawing” button again.
</t>
  </si>
  <si>
    <t>MV_10.23</t>
  </si>
  <si>
    <t>When the radius circle is drawn the user is able to click on the “Circle-drawing” button again to deactivate the Radius and the Radius is set back to the default.</t>
  </si>
  <si>
    <t>1. Expand Location Filter.
2. Hover over the “Circle-drawing” button.
3. Click circle button on the top left corner of the Location Map in the third panel.
4. Draw a radius circle in the US territories on the Location Map.
5. Click on the “Circle-drawing” button again.</t>
  </si>
  <si>
    <t xml:space="preserve">After Step 5:
You should be able to deactivate the Radius and the Radius is set back to the default.
</t>
  </si>
  <si>
    <t>MV_10.24</t>
  </si>
  <si>
    <t>The user could include FIPS / CBSA from just one state if radius has been drawn on the FIPS/CBSA map-layer.</t>
  </si>
  <si>
    <t>1. Expand Location Filter.
2. Click right on the California filter, click Expand &gt; FIPS.
3. Draw a radius covers multiple states (CA and NV) - a Radius “250 miles of 06019 - Fresno (CA)”.
4. Include radius.</t>
  </si>
  <si>
    <t xml:space="preserve">After Step 1:
You should see FIPS/CBSA map-layer on the third panel. 
After Step 4:
Only entities from the California region should have been included even radius has Nevada region.
Explanatory note: If the user is at the FIPS/CBSA map-layer, by drawing a Radius that covers multiple states, the Radius includes only its parent State range. E.g., if the user draws a Radius “250 miles of 06019 - Fresno (CA)” under the California_FIPS map layer, the user only includes entities from the California region even it has Nevada region.
</t>
  </si>
  <si>
    <t>MV_10.25</t>
  </si>
  <si>
    <t>The user could include multiple states, multiple regions, and multiple FIPS/CBSA if the Radius covers those entities under the State map-layer.</t>
  </si>
  <si>
    <t xml:space="preserve">1. Expand Location Filter.
2. Draw a radius covers multiple states (especialy CA and NV).
3. Include radius.
4. Click right on the California filter, click Expand &gt; FIPS.
</t>
  </si>
  <si>
    <t xml:space="preserve">After Step 1:
You should see State map-layer on the third panel. 
After Step 2:
You should see that the Radius included all multiple states, multiple regions, and multiple FIPS/CBSA, on the map should be included CA and NV states.
After Step 3:
You should see State map-layer on the third panel and that the radius covers and includes multiple States.
After Step 4:
You should see FIPS/CBSA map-layer on the third panel and that the radius covers and includes multiple FIPS.
Explanatory note:
If the user is at the State map-layer, by drawing a Radius that covers multiple states, the Radius includes all multiple states, multiple regions, and multiple FIPS/CBSA because the Radius covers those entities under the State map-layer.
</t>
  </si>
  <si>
    <t>MV_10.26</t>
  </si>
  <si>
    <t>The user right clicks on the radius and has the standard context menu.</t>
  </si>
  <si>
    <t>1. Expand Location Filter.
2. Draw a radius cirle.
3. Click right on the radius cirle.
4. Click Expand &gt; FIPS.
5. Click right on the radius cirle, click Collapse.</t>
  </si>
  <si>
    <t xml:space="preserve">After Step 3:
You should see he standard four action items on the context menu (Include Filter, Exclude Filter, Expand, Collapse).
By right-clicking the Radius circle drawn the Location filter map, the user has the standard four action items on the context menu (as in Location Tag selector in the second panel) on the right-click context menu.
After Step 4:
You should see FIPS-layer map on the third panel.
After Step 5:
You should see State map-layer on the third panel. 
Explanatory note:
The Collapse and Expand should work the same as on the location tag selector in the second panel.
</t>
  </si>
  <si>
    <t>MV_10.27</t>
  </si>
  <si>
    <t>The user sees radius as an active filter in proper format after excluding it.</t>
  </si>
  <si>
    <t xml:space="preserve">1. Expand Location Filter.
2. Draw a radius cirle.
3. Select “Exclude filter” from the Radius section button.
</t>
  </si>
  <si>
    <t xml:space="preserve">After Step 3:
You should see in the second panel an active excluded filter in the format of “&lt;Radius&gt; miles of &lt;center name or coordinates if the center name is not available” where &lt;Radius&gt; is displayed in whole numbers with thousand separators.
The excluded Radius filter tags should be in pink.
The Radius function should be disabled.
Explanatory note:
The Radius filter tag has the same coloring rules and interaction rules as the regular location tag.
Once the Radius is added as an active filter tag, the Radius function is disabled.
</t>
  </si>
  <si>
    <t>MV_10.28</t>
  </si>
  <si>
    <t>The user sees radius as an active filter in proper format after including it.</t>
  </si>
  <si>
    <t xml:space="preserve">1. Expand Location Filter.
2. Draw a radius cirle.
3. Click right on the radius cirle, click 'Include Filter'.
</t>
  </si>
  <si>
    <t xml:space="preserve">After Step 3:
You should see in the second panel an active included filter in the format of “&lt;Radius&gt; miles of &lt;center name or coordinates if the center name is not available” where &lt;Radius&gt; is displayed in whole numbers with thousand separators.
The included Radius filter tags should be in blue.
The Radius function should be disabled.
Explanatory note:
The Radius filter tag has the same coloring rules and interaction rules as the regular location tag.
Once the Radius is added as an active filter tag, the Radius function is disabled.
</t>
  </si>
  <si>
    <t>MV_10.29</t>
  </si>
  <si>
    <t>The user sees that the radius overwrites other location filters (included FIPS).</t>
  </si>
  <si>
    <t xml:space="preserve">1. Expand Location Filter.
2. Click right on the California filter tag, click expand FIPS.
3. Click right on the '06001-Alameda (CA)', click Include Filter.
4. Add radius: center - (65.33, -140.5), miles - 30.
5. Click 'Include Filter'.
</t>
  </si>
  <si>
    <t>After Step 5:
In included filters the radius filter tag should be blue and the '06001-Alameda(CA)' filter tag should be white.
Explanatory note:
Color is syncing between the Location sidebar, first panel, and Radius in the third panel. If the Radius is added as an active filter,
The Radius always has the highest priority and overwrites other filter tags, meaning Radius should be the last to apply on the Map.
Whenever the Radius is on, the Radius overwrites the existing entities under the Radius range regardless of other filter tags are applied or not.</t>
  </si>
  <si>
    <t>MV_10.30</t>
  </si>
  <si>
    <t>The user sees that the radius overwrites other location filters (excluded state).</t>
  </si>
  <si>
    <t xml:space="preserve">1. Expand Location Filter.
2. Draw radius covers California.
3. Click right on the radius cirle, click 'Exclude Radius'.
4. Click right on the California filter tag, click expand FIPS.
5. Click right on the '06001-Alameda (CA)', click Exclude Filter.
</t>
  </si>
  <si>
    <t>After Step 5:
In included filters the radius filter tag should be pink and the '06001-Alameda(CA)' filter tag should be white.
Explanatory note:
Color is syncing between the Location sidebar, first panel, and Radius in the third panel. If the Radius is added as an active filter,
The Radius always has the highest priority and overwrites other filter tags, meaning Radius should be the last to apply on the Map.
Whenever the Radius is on, the Radius overwrites the existing entities under the Radius range regardless of other filter tags are applied or not.</t>
  </si>
  <si>
    <t>MV_10.31</t>
  </si>
  <si>
    <t xml:space="preserve">User sees that applying smaller Radius overwrites the entities under that Radius.
</t>
  </si>
  <si>
    <t xml:space="preserve">1. Expand location filter.
2. Click on the California tag filter, click Expand FIPS.
3. Include filters:
06027 - Inyo,
06029- Kern,
06059 - Orange,
06071 - San Bernardino.
4. Draw the radius circle covering 06059 - Orange (the smalest of included FIPS.
5. Click right on the radius and click 'Include Radius'.
</t>
  </si>
  <si>
    <t>After Step 5:
You should see that in included filter is active blue radius filter tag and the entity under thet radius (06059 - Orange tag) is white.
Explanatory note:
If the larger location tags are applied, applying smaller Radius tags should be active and overwrite the entities under that Radius.</t>
  </si>
  <si>
    <t>MV_10.32</t>
  </si>
  <si>
    <t>User sees the radius overwrites ther location filter.</t>
  </si>
  <si>
    <t xml:space="preserve">1. Expand location filter.
2. Click on the California tag filter, click Expand FIPS.
3. Include filters:
06027 - Inyo,
06029- Kern,
06059 - Orange,
06071 - San Bernardino.
4. Draw the radius circle covering all of included FIPS.
5. Click right on the radius and click 'Include Radius'.
</t>
  </si>
  <si>
    <t xml:space="preserve">After Step 5:
You should see that radius overwrites the entities. In included filter the active radius filter tag shoud be blue and the individual FIPS tags should be white.
Explanatory note:
If the smaller location tags are applied, applying larger Radius tags should be active and overwrite the entities under the Radius. Even if they are in conflict status, Radius tag wins.
</t>
  </si>
  <si>
    <t>MV_10.33</t>
  </si>
  <si>
    <t>User sees the radius overwrites ther location filter even if they are in a conflict status.</t>
  </si>
  <si>
    <t xml:space="preserve">1. Expand location filter.
2. Click on the California tag filter, click Expand FIPS.
3. Include filters:
06027 - Inyo,
06029- Kern,
06059 - Orange,
06071 - San Bernardino.
4. Draw the radius circle covering all of included FIPS.
5. Click right on the radius and click 'Exclude Radius'.
</t>
  </si>
  <si>
    <t xml:space="preserve">After Step 5:
You should see that radius overwrites the entities under it so in Excluded filters should be pink Radius filter tag and white individual FIPS tags which were included before.
Explanatory note:
If the smaller location tags are applied, applying larger Radius tags should be active and overwrite the entities under the Radius. Even if they are in conflict status, Radius tag wins.
</t>
  </si>
  <si>
    <t>MV_10.34</t>
  </si>
  <si>
    <t>The user checks if the radius filter tag is in the proper color (excluding radius).</t>
  </si>
  <si>
    <t>1. Expand location filter.
2. Draw the radius circle.
3. Click right on the radius and click 'Exclude Radius'.
4. Click 'Apply'.
5. Expand location filter.</t>
  </si>
  <si>
    <t xml:space="preserve">After Step 3:
You should see the radius filter tag in light-pink color.
After Step 5:
You should see the radius filter tag in pink color.
Explanatory note:
The excluded Radius filter tags should be in pink and the included Radius should be in blue.
The Radius filter tags have two colors (since Radius has the highest priority, the filter tags have only two colors - pink and blue) but have four status (light pink and light blue before clicking on the “Apply”).
</t>
  </si>
  <si>
    <t>MV_10.35</t>
  </si>
  <si>
    <t>The user checks if the radius filter tag is in the proper color (including radius).</t>
  </si>
  <si>
    <t>1. Expand location filter.
2. Draw the radius circle.
3. Click right on the radius and click 'Include Radius'.
4. Click 'Apply'.
5. Expand location filter.</t>
  </si>
  <si>
    <t xml:space="preserve">After Step 3:
You should see the radius filter tag in light-blue color.
After Step 5:
You should see the radius filter tag in blue color.
Explanatory note:
The excluded Radius filter tags should be in pink and the included Radius should be in blue.
The Radius filter tags have two colors (since Radius has the highest priority, the filter tags have only two colors - pink and blue) but have four status (light pink and light blue before clicking on the “Apply”).
</t>
  </si>
  <si>
    <t>MV_11  New Breadcrumb (outlined tag) Implementation for Map</t>
  </si>
  <si>
    <t>MV_11.1</t>
  </si>
  <si>
    <t>[Enhancement] New Breadcrumb (outlined tag) Implementation for Map</t>
  </si>
  <si>
    <t>The user includes 3 Service Lines and all are active and in use (all of them to have the connections with the existing filters and are applied on any of the applicable nodes on the map when on connection).</t>
  </si>
  <si>
    <t xml:space="preserve">1. Open the view with no datasets active.
2. Select 'CA and NV' dataset.
</t>
  </si>
  <si>
    <t>1. From 'View' at left side on the page choose 'Graph view'.
2. From Service Line filters include: Other Medical, Cardiology, Orthopedics.
3. Set benchmark on.
4. From 'View' at left side on the page choose 'Map view'.
5. Click on the '3' bubble on the top.
6. Zoom in on the map to see only middle bubble - MAD RIVER COMMUNITY HOSPITAL (CCN: 50028).</t>
  </si>
  <si>
    <t xml:space="preserve">After Step 2:
You should see the Service Lines in outlined on breadcrumb.
After Step 3 and 4:
You should see all three Service Line in solid on breadcrumb.
After Step 6:
You should see only "Orthopedics" tag solid and the other tags outlined on the breadcrumb. 
Explanatory note:
When the user is on the market share map, the user should see the Service Lines in outlined.
When the user is on a benchmark map, the user should see all three Service Line in solid.
Zooming in on the map, if the user only sees 1 entity left on the map and that entity only has a connection to 1 service line, then only 1 service line is in solid.
</t>
  </si>
  <si>
    <t>MV_11.2</t>
  </si>
  <si>
    <t>The user includes 5 Service Lines and 2 Entity types filters but only 3 are in use.</t>
  </si>
  <si>
    <t>1. From 'View' at left side on the page choose 'Graph view'.
2. From Service Line filters include: Other Medical, Cardiology, Orthopedics, Psychiatric, Digestive.
3. From Entity filters include: LTCH, SNF.
4. Set benchmark on.
5. From 'View' at left side on the page choose 'Map view'.</t>
  </si>
  <si>
    <t xml:space="preserve">After Step 2:
You should see the Service Lines in outlined on breadcrumb.
After Step 4 and 5:
You should see only three service (Other Medical, Cardiology, Orthopedics) lines in solid.
Explanatory note:
When the user is on the market share map, all service lines are outlined.
When the user is on the benchmark map, the user should see only three service lines in solid.
</t>
  </si>
  <si>
    <t>MV_11.3</t>
  </si>
  <si>
    <t>The user includes 1 service line and excludes 2 episodes and excludes 3 DRGs from different episodes.</t>
  </si>
  <si>
    <t>1. From 'View' at left side on the page choose 'Graph view'.
2. From Service Line filters include Service Line: Other Medical.
3. From Service Line filters exclude Episodes: Diabetes, Renal Failure.
4. From Service Line filters exclude DRGs:638, 683, 682.
4. Set benchmark on.
5. From 'View' at left side on the page choose 'Map view'.</t>
  </si>
  <si>
    <t xml:space="preserve">
Explanatory note: Zooming in on the map, as long as the 1 service line is in use, the child tags for 2 excluded episodes and 3 excluded DRGs will be in solid.</t>
  </si>
  <si>
    <t>MV_11.4</t>
  </si>
  <si>
    <t>The user includes 1 Hospital grouped tag and 1 Home.</t>
  </si>
  <si>
    <t>1. From 'View' at left side on the page choose 'Graph view'.
2. Set benchmark off.
3. From Entity filters include Hospital and Home.
4. Set benchmark on.
5. From 'View' at left side on the page choose 'Map view'.</t>
  </si>
  <si>
    <t xml:space="preserve">After Step 3:
You should see the Hospital tag in solid, and Home tag in outline.
After Step 4:
You  should see the Hospital tag in solid, and Home tag outlined.
Explanatory note:
When the user is on a market share map, the user should see the Hospital tag in solid, and Home tag in outline.
When the user is on a benchmark map, the user should see the Hospital tag in solid, and Home tag outlined.
Zooming in into other locations and detailed level, as long as the user still sees an individual hospital, the user should see the “Hospital” tag solid.
</t>
  </si>
  <si>
    <t>MV_11.5</t>
  </si>
  <si>
    <t>The user includes multiple individual hospitals.</t>
  </si>
  <si>
    <t xml:space="preserve">
Explanatory note:
In this case, if the user sees all hospitals on the map by default, the filter tags are in solid by default.
Zooming in into a detailed level, the user sees the individual hospital tags in solid when they are shown on the map.
</t>
  </si>
  <si>
    <t>MV_11.6</t>
  </si>
  <si>
    <t>The user includes “Home”, then excludes the same filter.</t>
  </si>
  <si>
    <t xml:space="preserve">
Explanatory note:
“Home” will be always outlined in blue or pink depending on selection.</t>
  </si>
  <si>
    <t>MV_11.7</t>
  </si>
  <si>
    <t>The user includes such set of filters that Graph/2D graph is not generated and Map is blank.</t>
  </si>
  <si>
    <t xml:space="preserve">
Explanatory note:
The error message says “Your Map has no data to display because of the filters you’ve selected. In order to view your Map, please change your ___(Filter type)___(exclude/include) filters and try again.”.
When the error message is shown, all the active tags will be in solid </t>
  </si>
  <si>
    <t>Test Result</t>
  </si>
  <si>
    <t>Blue</t>
  </si>
  <si>
    <t>V2 Test</t>
  </si>
  <si>
    <t>Bug Preventing Result From Being Recorded</t>
  </si>
  <si>
    <t>Light Pink</t>
  </si>
  <si>
    <t>2D_1 General Visualization</t>
  </si>
  <si>
    <t>2D_1.0</t>
  </si>
  <si>
    <r>
      <rPr>
        <rFont val="Arial"/>
        <b/>
        <color rgb="FF405077"/>
        <sz val="10.0"/>
      </rPr>
      <t xml:space="preserve">(Pre-Conditions)
</t>
    </r>
    <r>
      <rPr>
        <rFont val="Arial"/>
        <color rgb="FF405077"/>
        <sz val="10.0"/>
      </rPr>
      <t>Verify that the 2D Graph View can be generated.</t>
    </r>
  </si>
  <si>
    <t>1. Log in to P2QA
2. Create a new View, or enter an existing view with default settings applied. 
3. Expand the Dataset settings on the sidenav, select Pennsylvania (may also be called "Penn," "LDS-Penn-2016," or some variation thereof according to the whim of the most recent tester), then apply the changes. 
4. Ensure any active filters have been cleared. 
5. On the sidenav, click the Benchmark toggle, then click 2D Graph. 
6. Include one service line and one PAC type in filters</t>
  </si>
  <si>
    <t xml:space="preserve">A Cartesian plane is generated.
The plane is populated by datapoints. By default, each individual datapoint corresponds with a single SNF.
The largest datapoints on the plane are 121 px in diameter, and the smallest datapoints on the graph are 32 px in diameter. Each datapoint has the SNF icon (a nurse's cap). 
The quardrants of the graph are divided by a gradiated, faint grey line. Datapoints in Quadrant 1 are dark pink, the ones in Quadrants 2 and 4 are purple, and the ones in Quadrant 3 are dark blue. There is a dark gray circle at the origin, where both benchmark values intersect.
Where there are too many datapoints to display individually, the datapoints group together. There is a small circle to the top of a grouped node, indicating how many datapoints are grouped there. 
To the top left of the plane, the Y-Axis label reads, "90d episode cost: National Average" To the bottom right of the plane, the X-Axis label reads, "90d readmission rate per instance: National Average." There are hatch marks along both axes on the outer border of the graph, with measurements indicating the coordinates of the displayed data. </t>
  </si>
  <si>
    <t>2D_1.01</t>
  </si>
  <si>
    <t xml:space="preserve">User is unable to see 2D Graph View when there is no applied dataset. </t>
  </si>
  <si>
    <t>Follow steps and pre-conditions for 2D_1.0.</t>
  </si>
  <si>
    <t xml:space="preserve">1. Select Pennsylvania dataset.
2. Switch to 2D Graph.
3. Hover over the sidenav to expand it.
4. Click the "Select Dataset" text. 
5. Click the small "x" next to Pennsylvania. </t>
  </si>
  <si>
    <t>The user is shown the generic "Please select your dataset(s)" text link while a blank version of graph view is displayed in lighter shades.</t>
  </si>
  <si>
    <t>2D_1.02</t>
  </si>
  <si>
    <t>Verify that the 2D Graph View is by default set to display the Service Line and Entity Type with the highest case counts.</t>
  </si>
  <si>
    <t xml:space="preserve">1. Include Service Line: Other Medical
2. Include Entity: SNF 
3. Examine the graph. </t>
  </si>
  <si>
    <t xml:space="preserve">The graph has 800 nodes total, and displays only SNFs with cases in Other Medical.
The origin of the graph is at (47.6%, $34,205). 
Enity count of quarant 1: 142
Enity count of quarant 2: 65
Enity count of quarant 3: 420
Enity count of quarant 4: 173
At the default zoom level, several grouped nodes are displayed. 
To the top left of the plane, the Y-Axis label reads, "90d episode cost: National Average" 
To the bottom right of the plane, the X-Axis label reads, "90d readmission rate per instance: National Average." 
There are hatch marks along both axes on the outer border of the graph, with measurements indicating the coordinates of the displayed data. </t>
  </si>
  <si>
    <t>Enity count of quarant
1: 142
2: 65
3: 420
4: 173
Service line filter doesn't work well. (bug - P2BN-2588 )
Pass on p2demo</t>
  </si>
  <si>
    <t>2D_1.03</t>
  </si>
  <si>
    <t>Navigating 2D Benchmark Options</t>
  </si>
  <si>
    <t>Verify that the graph cannot be generated with 2D Benchmark off.</t>
  </si>
  <si>
    <t>1. User hovers over the sidenav to expand it.
2. User toggles the 2D Benchmark toggle to "off."</t>
  </si>
  <si>
    <t>The graph attempts to reload, then displays an error message that reads, "Your graph cannot be generated. Please change your filters or benchmark settings and try again."</t>
  </si>
  <si>
    <t>2D_1.04</t>
  </si>
  <si>
    <t xml:space="preserve">Verify that the contents of the displayed graph change according to the contents of the applied dataset. </t>
  </si>
  <si>
    <t xml:space="preserve">Follow steps and pre-conditions for 2D_1.0.
</t>
  </si>
  <si>
    <t xml:space="preserve">1. Expand the Dataset panel on the sidenav. Uncheck "Pennsylvania", and check "CA and NV". 
2. Apply the changes. </t>
  </si>
  <si>
    <t>A 2D Graph is generated for new dataset</t>
  </si>
  <si>
    <t>2D_1.05</t>
  </si>
  <si>
    <t xml:space="preserve">Verify that the graph cannot be generated when the Case Count of applied Service Line in applied Entity is 0. </t>
  </si>
  <si>
    <t xml:space="preserve">1. Expand the Dataset panel on the sidenav. Uncheck "Pennsylvania", and check "CA and NV". 
2. Expand the Service Line filter panel and include Dentistry, then apply the changes.
3. Expand the Entity filter panel and include SNF, then apply the changes.
</t>
  </si>
  <si>
    <t>2D_1.06</t>
  </si>
  <si>
    <t>Verify that the graph cannot be generated when the user filters out all applicable Entities or Service Lines.</t>
  </si>
  <si>
    <t xml:space="preserve">1. Expand the Service Line filter panel amd exclude all available service lines, then apply the changes. 
2. Clear the Service line filters. 
3. Expand the Entity filter panel and exlude all filter tags, then apply the changes.
</t>
  </si>
  <si>
    <t>After Step 1: The graph attempts to reload, then displays an error message that reads, "Your graph cannot be generated. Please change your filters or benchmark settings and try again."
After Step 3: The graph attempts to reload, then displays an error message that reads, "Your graph cannot be generated. Please change your filters or benchmark settings and try again."</t>
  </si>
  <si>
    <t>After step 3: Graph was generated</t>
  </si>
  <si>
    <t>2D_1.07</t>
  </si>
  <si>
    <t xml:space="preserve">Verify that the graph is generated according to applied filters. </t>
  </si>
  <si>
    <t>Select Pennsylvania dataset.</t>
  </si>
  <si>
    <r>
      <rPr>
        <rFont val="Arial"/>
        <color rgb="FF000000"/>
      </rPr>
      <t xml:space="preserve">1. Select Pennsylvania dataset
2. Expand the Service Line </t>
    </r>
    <r>
      <rPr>
        <rFont val="Arial"/>
        <b/>
        <color rgb="FF000000"/>
      </rPr>
      <t xml:space="preserve">filter </t>
    </r>
    <r>
      <rPr>
        <rFont val="Arial"/>
        <color rgb="FF000000"/>
      </rPr>
      <t xml:space="preserve">panel and expand Psychiatric
3. Include </t>
    </r>
    <r>
      <rPr>
        <rFont val="Arial"/>
        <b/>
        <color rgb="FF000000"/>
      </rPr>
      <t>DEPRESSIVE NEUROSES</t>
    </r>
    <r>
      <rPr>
        <rFont val="Arial"/>
        <color rgb="FF000000"/>
      </rPr>
      <t xml:space="preserve">, then apply the changes.
4. Expand the Entity filter panel and include </t>
    </r>
    <r>
      <rPr>
        <rFont val="Arial"/>
        <b/>
        <color rgb="FF000000"/>
      </rPr>
      <t>HHA</t>
    </r>
    <r>
      <rPr>
        <rFont val="Arial"/>
        <color rgb="FF000000"/>
      </rPr>
      <t>, then apply the changes. 
5. Switch to 2D Graph</t>
    </r>
  </si>
  <si>
    <t xml:space="preserve">After step 3:
A 2D Graph is generated. There are five nodes. 
There are three blue datapoints in quadrant 3, and two dark pink datapoints in quadrant 1. All nodes have an icon of a house with a heart inside. 
The origin of the graph is at (38.7%, $14,677), and the exact coordinates of each datapoint are as follows (from bottom-left to top-right):
Blue: 
GEISINGER HOME HEALTH &amp; HOSPICE (0%, $5,710) 
SOUTHEASTERN HEALTH SERVICES OF PENNSYLVANIA, INC. (0%, $6,701)
VISITING NURSE ASSOCIATION OF ERIE COUNTY (0%, $7,186)
Pink:
PENN MEDICINE HOME HEALTH (100.0%, $20,677) 
BLUE MOUNTAIN HOME HEALTH CARE (100.0%, $73,473)
Along the bottom of the graph, the axis label reads "90d Readm rate/instance." 
Along the left side of the graph, the y-axis label reads "90d Episode Cost".
The legend is expanded and reads: 
High Performing HHAs: (3 / 5)
Mid Performing HHAs: (0 / 5)
Low Performing HHAs: (2 / 5)
Service Line: Psychiatric 
► Episode: DEPRESSIVE NEUROSES 
👤 Case Count: (5 / 5)
↻ Readmission Rate
★ Star Rating
Following option should be selected by defult in 2D Benchmark Settings:
Service Line: Psychatric
Episode: Depressive Neuroses
Entity: HHA
</t>
  </si>
  <si>
    <t>2D_1.08</t>
  </si>
  <si>
    <t>1. Select Pennsylvania dataset
2. In Time include: 2016 
3. Switch to 2D Graph</t>
  </si>
  <si>
    <t xml:space="preserve">Following option should be selected by defult in 2D Benchmark Settings:
Service Line: Other Medical
Episode: --
DRG: --
Entity: Hospital
X-axis Measure: 90d readmission rate per instance
X-axis Level of Aggregation: National
Y-axis Measure: 90d episode cost($)
Y-axis Level of Agrregation: National
Metrics: Average
Start Quarter: Q1 2016
End Quarter: Q4 2016
Along the bottom of the graph, the axis label reads "90d Readm rate/instance." 
Along the left side of the graph, the y-axis label reads "90d Episode Cost".
The legend is expanded and reads: 
High Performing Hospital: (59 / 140)
Mid Performing Hospital: (50 / 140)
Low Performing Hospital: (31 / 140)
Service Line: Other Medical 
👤 Case Count: (56,661 / 56,661)
↻ Readmission Rate
★ Star Rating
</t>
  </si>
  <si>
    <t>2D_1.09</t>
  </si>
  <si>
    <t>1. Select Pennsylvania dataset
2. In Service Line include: 871 -  Septicemia...
3. In Time include: 2016 
4. Switch to 2D Graph</t>
  </si>
  <si>
    <t xml:space="preserve">Following option should be selected by defult in 2D Benchmark Settings:
Service Line: Other Medical
Episode: Sepsis
DRG: 871 - Septicemia
Entity: Hospital
X-axis Measure: 90d readmission rate per instance
X-axis Level of Aggregation: National
Y-axis Measure: 90d episode cost($)
Y-axis Level of Agrregation: National
Metrics: Average
Start Quarter: Q1 2016
End Quarter: Q4 2016
Along the bottom of the graph, the axis label reads "90d Readm rate/instance." 
Along the left side of the graph, the y-axis label reads "90d Episode Cost".
The legend is expanded and reads: 
High Performing Hospitals: (45 / 139)
Mid Performing Hospitals: (46 / 139)
Low Performing Hospitals: (48 / 139)
Service Line: Other Medical 
Episode: Sepsis
DRG: 871 - Septicemia or Severve...
👤 Case Count: (13,988 / 13,988)
↻ Readmission Rate
★ Star Rating
</t>
  </si>
  <si>
    <t>2D_1.10</t>
  </si>
  <si>
    <t xml:space="preserve">1. Select Pennsylvania dataset
2. In Service Line include: 871 -  Septicemia...
3. In Time include: 2016 
4. Switch to 2D Graph
5. In Benchmark Settings set:
  -Metrics: Percentile 50% </t>
  </si>
  <si>
    <t xml:space="preserve">Following option should be selected by defult in 2D Benchmark Settings:
Service Line: Other Medical
Episode: Sepsis
DRG: 871 - Septicemia
Entity: Hospital
X-axis Measure: 90d readmission rate per instance
X-axis Level of Aggregation: National
Y-axis Measure: 90d episode cost($)
Y-axis Level of Agrregation: National
Metrics: Percentile 50%
Start Quarter: Q1 2016
End Quarter: Q4 2016
Along the bottom of the graph, the axis label reads "90d Readm rate/instance." 
Along the left side of the graph, the y-axis label reads "90d Episode Cost".
The legend is expanded and reads: 
High Performing Hospitals: (42 / 139)
Mid Performing Hospitals: (40 / 139)
Low Performing Hospitals: (57 / 139)
Service Line: Other Medical 
Episode: Sepsis
DRG: 871 - Septicemia or Severve...
👤 Case Count: (13,988 / 13,988)
↻ Readmission Rate
★ Star Rating
</t>
  </si>
  <si>
    <t>2D_2 2D Graph Interactions</t>
  </si>
  <si>
    <t>2D_2.0</t>
  </si>
  <si>
    <t>View Interaction</t>
  </si>
  <si>
    <r>
      <rPr>
        <rFont val="Arial"/>
        <b/>
        <color rgb="FF405077"/>
        <sz val="10.0"/>
      </rPr>
      <t xml:space="preserve">(Pre-Conditions)
</t>
    </r>
    <r>
      <rPr>
        <rFont val="Arial"/>
        <color rgb="FF405077"/>
        <sz val="10.0"/>
      </rPr>
      <t>Verify that the 2D Graph View can be generated.</t>
    </r>
  </si>
  <si>
    <t>1. Log in to P2QA
2. Create a new View, or enter an existing view with default settings applied. 
3. Expand the Dataset settings on the sidenav, select Pennsylvania (may also be called "Penn," "LDS-Penn-2016," or some variation thereof according to the whim of the most recent tester), then apply the changes. 
4. Ensure any active filters have been cleared. 
5. On the sidenav, click the Benchmark toggle, then click 2D Graph. 
6. Include service line: Other Medical and Entity: SNF in filters</t>
  </si>
  <si>
    <r>
      <rPr>
        <rFont val="Arial"/>
        <color rgb="FF405077"/>
        <sz val="10.0"/>
      </rPr>
      <t xml:space="preserve">A 2D Graph is generated. </t>
    </r>
    <r>
      <rPr>
        <rFont val="Arial"/>
        <color rgb="FF0000FF"/>
        <sz val="10.0"/>
      </rPr>
      <t>The expected results should be the same as 2D_1.0.</t>
    </r>
  </si>
  <si>
    <t>2D_2.01</t>
  </si>
  <si>
    <t>View Interaction - Zoom</t>
  </si>
  <si>
    <t>Verify that the graph can be zoomed in to see fewer datapoints, or zoomed out to see more datapoints, but the size of each datapoint does not change.</t>
  </si>
  <si>
    <t>Follow steps and pre-conditions for 2D_2.0.</t>
  </si>
  <si>
    <t xml:space="preserve">1. Hover the cursor over any grouped node. 
2. Scroll up with the mouse wheel. 
3. Scroll down with the mouse wheel. 
4. Click on any grouped node. </t>
  </si>
  <si>
    <t xml:space="preserve">After step 2: The graph zooms in toward the point on the graph underneath the cursor. The size of each node does not change, but grouped nodes split into smaller groups or individual nodes. The range of the scales to the left and bottom of the graph becomes smaller according to the data displayed at the current zoom level. 
After step 3: The graph zooms in toward the point on the graph underneath the cursor. The size of each node does not change, but nodes which would otherwise overlap group together. The range of the scales to the left and bottom of the graph becomes larger according to the data displayed at the current zoom level. 
After step 4: The zoom level is increased by an amount equivalent to one notch on the scroll wheel. The clicked node is broken up into multiple nodes, which scatter according to their respective coordinates. The range of the scales to the left and bottom of the graph becomes smaller according to the data displayed at the current zoom level. </t>
  </si>
  <si>
    <t>2D_2.02</t>
  </si>
  <si>
    <t xml:space="preserve">Verify that the user can only zoom in until only one node is displayed. </t>
  </si>
  <si>
    <t xml:space="preserve">1. Scroll up with the mouse wheel until the graph does not continue to zoom in.
2. Scroll down with the mouse wheel until the graph does not continue to zoom out. </t>
  </si>
  <si>
    <t xml:space="preserve">The graph does not zoom in or out indefinitely.
After step 1: The graph will zoom in until the last grouped node displayed splits into multiple nodes, or until only one node is displayed. The individual nodes do not increase in size. The range of both the x and y scales on the bottom and left of the graph decrease proportionally according to the data displayed at the current zoom level. 
After step 2: The graph will zoom out until all of the datapoints are displayed. The datapoints will group together; however, they will not become smaller as the graph is zoomed out. The range of both the x and y scales on the bottom and left of the graph increase proportionally according to the data displayed at the current zoom level. </t>
  </si>
  <si>
    <t>2D_2.03</t>
  </si>
  <si>
    <t>View Interaction - Move</t>
  </si>
  <si>
    <t>User is able to move the 2D Graph around.</t>
  </si>
  <si>
    <t xml:space="preserve">1. Click on any empty space within the graph. 
2. While holding the left mouse button down, move the mouse around in a circle. 
3. Try to move graph as far as you can in every direction
</t>
  </si>
  <si>
    <t>The graph changes position at any point at any zoom level. The user is able to view parts of the graph adjacent in any direction to the information displayed at the current zoom level, and the scales to the bottom and left of the graph change according to the data displayed. 
After step 3: The whole chart with all the bubbles positions shifts until the point that the last bubble is shown without being cut off. At least one bubble should be visible, if you can move the graph so far that no bubble is visible this is an error</t>
  </si>
  <si>
    <t>P2BN-2738</t>
  </si>
  <si>
    <t>2D_2.04</t>
  </si>
  <si>
    <t>View Interaction - Save as PNG</t>
  </si>
  <si>
    <t xml:space="preserve">Verify that the user is able to save a screenshot of the 2D graph as a PNG and download it to their local machine. </t>
  </si>
  <si>
    <t xml:space="preserve">1. Expand the Sidenav and click "Export to..."
2. Click the PNG option. </t>
  </si>
  <si>
    <r>
      <rPr>
        <rFont val="Arial"/>
        <color rgb="FF000000"/>
        <sz val="10.0"/>
      </rPr>
      <t xml:space="preserve">A PNG file is downloaded to the local computer. 
File name: "O2_P2_[view name]_2D Graph_[mm-dd-yyyy]” where [mm-dd-yyyy] is the download date.
</t>
    </r>
    <r>
      <rPr>
        <rFont val="Arial"/>
        <color rgb="FF0000FF"/>
        <sz val="10.0"/>
      </rPr>
      <t xml:space="preserve">(WIP) Please refer to Story P2BN-2205 and Excel - P2BN-1684, 1695, 1696, 1703. </t>
    </r>
  </si>
  <si>
    <t>2D_2.05</t>
  </si>
  <si>
    <t>View Interaction - Filters &amp; settings</t>
  </si>
  <si>
    <r>
      <rPr>
        <rFont val="Arial"/>
        <color rgb="FF000000"/>
      </rPr>
      <t xml:space="preserve">1. Expand the Service Line </t>
    </r>
    <r>
      <rPr>
        <rFont val="Arial"/>
        <b/>
        <color rgb="FF000000"/>
      </rPr>
      <t xml:space="preserve">filter </t>
    </r>
    <r>
      <rPr>
        <rFont val="Arial"/>
        <color rgb="FF000000"/>
      </rPr>
      <t xml:space="preserve">panel and expand Psychiatry
2. Include </t>
    </r>
    <r>
      <rPr>
        <rFont val="Arial"/>
        <b/>
        <color rgb="FF000000"/>
      </rPr>
      <t>DEPRESSIVE NEUROSES</t>
    </r>
    <r>
      <rPr>
        <rFont val="Arial"/>
        <color rgb="FF000000"/>
      </rPr>
      <t xml:space="preserve">, then apply the changes.
3. Expand the Entity filter panel and include </t>
    </r>
    <r>
      <rPr>
        <rFont val="Arial"/>
        <b/>
        <color rgb="FF000000"/>
      </rPr>
      <t>HHA</t>
    </r>
    <r>
      <rPr>
        <rFont val="Arial"/>
        <color rgb="FF000000"/>
      </rPr>
      <t xml:space="preserve">, then apply the changes. 
4. Clear all filters. 
5. Expand the 2D Benchmark panel on the sidenav, expand the "Service Line" dropdown menu and select "Psychiatry".
6. Expand the "Episode" dropdown menu and select "DEPRESSIVE NEUROSES".
7. Expand the "Entity" dropdown menu and select "HHA".
8. Apply the changes. </t>
    </r>
  </si>
  <si>
    <t xml:space="preserve">After step 3:
A 2D Graph is generated. There are five nodes. 
There are three blue datapoints in quadrant 3, and two dark pink datapoints in quadrant 1. All nodes have an icon of a house with a heart inside. 
The origin of the graph is at (42.8%, $16,274), and the exact coordinates of each datapoint are as follows (from bottom-left to top-right):
Blue: 
GEISINGER HOME HEALTH &amp; HOSPICE (0%, $5,710) 
SOUTHEASTERN HEALTH SERVICES OF PENNSYLVANIA, INC. (0%, $6,701)
VISITING NURSE ASSOCIATION OF ERIE COUNTY (0%, $7,186)
Pink:
PENN MEDICINE HOME HEALTH (100.0%, $20,677) 
BLUE MOUNTAIN HOME HEALTH CARE (100.0%, $73,473)
Along the bottom of the graph, the axis label reads "90d Readm rate/instance." 
Along the left side of the graph, the y-axis label reads "90d Episode Cost".
The legend is expanded and reads: 
High Performing HHAs: (3 / 5)
Mid Performing HHAs: (0 / 5)
Low Performing HHAs: (2 / 5)
Service Line: Psychiatric 
► Episode: DEPRESSIVE NEUROSES 
👤 Case Count: (5 / 5)
↻ Readmission Rate
★ Star Rating
After step 8:
The same graph is generated as in Step 3. </t>
  </si>
  <si>
    <t xml:space="preserve">P2BN-2775 </t>
  </si>
  <si>
    <t>Automation script will fail due to the bug P2BN-2775 and it will work fine after resolution of the bug
"After step 3:
A 2D Graph is generated. There are five nodes. 
There are 2 blue datapoints in quadrant 3, and 3 dark pink datapoints in quadrant 1. - difference than in expected results
The origin of the graph is at (42.8%, $16,274) -  it's ok.
Blue: 
SOUTHEASTERN HEALTH SERVICES OF PENNSYLVANIA, INC. (20%, $12,653)
VISITING NURSE ASSOCIATION OF ERIE COUNTY (0%, $9,326)
Pink:
GEISINGER HOME HEALTH &amp; HOSPICE (50%, $35,045) 
PENN MEDICINE HOME HEALTH (66.7%, $28,727) 
BLUE MOUNTAIN HOME HEALTH CARE (50.0%, $40,930)
The legend is expanded and reads: 
Low Performing HHAs: (16/23)
High Performing HHAs: (0/23)
Service Line: Psychiatric 
► Episode: DEPRESSIVE NEUROSES 
👤 Case Count: (16/23)
★ Star Rating
↻ Readmission Rate
After step 8:
The same graph is generated as in Step 3. "</t>
  </si>
  <si>
    <t>2D_2.06</t>
  </si>
  <si>
    <t>View Interaction - Labels &amp; Tooltips</t>
  </si>
  <si>
    <t xml:space="preserve">Verify that a tooltip is displayed when the user hovers over a single entity. </t>
  </si>
  <si>
    <t xml:space="preserve">1. Hover mouse over the blue datapoint at (15.4%, $14390) -  Name: CROSSLANDS
</t>
  </si>
  <si>
    <t>A tooltip appears. It is 250px wide -- any text that exceeds this length is wrapped to the next line.
If the tooltip is too long to fit, it can be scrolled through to view all of its information. 
SNF &gt; CROSSLANDS
👤 13
 ↻  90d Readm rate/instance 15.4%
 ★★ ★★ ★</t>
  </si>
  <si>
    <t>2D_2.07</t>
  </si>
  <si>
    <t xml:space="preserve">Verify that a tooltip is displayed when the user hovers over a grouped entity. </t>
  </si>
  <si>
    <r>
      <rPr>
        <rFont val="Arial"/>
        <color rgb="FF000000"/>
        <sz val="10.0"/>
      </rPr>
      <t>1. Hover mouse over any grouped datapoint</t>
    </r>
    <r>
      <rPr>
        <rFont val="Arial"/>
        <color rgb="FF0000FF"/>
        <sz val="10.0"/>
      </rPr>
      <t xml:space="preserve"> in the default view (as they are all in grouped node)</t>
    </r>
  </si>
  <si>
    <t xml:space="preserve">A tooltip appears. It is 250px wide -- any text that exceeds this length is wrapped to the next line.
If the tooltip is too long to fit, it can be scrolled through to view all of its information. </t>
  </si>
  <si>
    <t>Automation script will fail due to the bug P2BN-2775 and it will work fine after resolution of the bug</t>
  </si>
  <si>
    <t>2D_2.08</t>
  </si>
  <si>
    <t xml:space="preserve">Verify that tooltips are locked into place with clicked. </t>
  </si>
  <si>
    <t xml:space="preserve">Follow steps and pre-conditions for 2D_2.0.
</t>
  </si>
  <si>
    <t>1. Expand the Service Line filter panel and expand Psychiatry
2. Include DEPRESSIVE NEUROSES, then apply the changes.
3. Expand the Entity filter panel and include HHA, then apply the changes. 
4. Hover over the node at (0%, $5,710), in the bottom-left corner of the graph: GEISINGER HOME HEALTH &amp; HOSPICE
5. Hover the mouse cursor away from the node. 
6. Click the node for GEISINGER HOME HEALTH &amp; HOSPICE.
7. Hover the mouse cursor away from the node again.
8. Click the node for GEISINGER HOME HEALTH &amp; HOSPICE again.
9. Hover the mouse cursor away from the node again.</t>
  </si>
  <si>
    <r>
      <rPr>
        <rFont val="Arial"/>
        <color rgb="FF000000"/>
        <sz val="10.0"/>
      </rPr>
      <t>After Step 4: A tooltip appears which reads: 
GEISINGER HOME HEALTH &amp; HOSPICE
👤: 1  ↻ 90d Readm. rate/instance: 0% 
★★★</t>
    </r>
    <r>
      <rPr>
        <rFont val="Arial"/>
        <color rgb="FFFF0000"/>
        <sz val="10.0"/>
      </rPr>
      <t xml:space="preserve">
</t>
    </r>
    <r>
      <rPr>
        <rFont val="Arial"/>
        <color rgb="FF000000"/>
        <sz val="10.0"/>
      </rPr>
      <t xml:space="preserve">
Two hatched gray lines intersect at the node, and its x and y values, 0% and $5,710, are displayed in small gray boxes on the bottom and left sides of the graph, respectively. 
After step 5, the tooltip and hatch lines disappear. 
After step 6, the tooltip reappears.
After step 7, the tooltip remains in place. 
After step 9, the tooltip and hatch lines disappear. 
</t>
    </r>
  </si>
  <si>
    <t xml:space="preserve">P2BN-2667,
P2BN-2775 </t>
  </si>
  <si>
    <t>Automation script will fail due to the bug P2BN-2775 and it will work fine after resolution of the bug
Expected Results don't match those in the application. 
Checking the data and tooltips in a regular graph show that the 2D Graph presents the wrong data. 
More specific information in the corresponding JIRA ticket</t>
  </si>
  <si>
    <t>2D_2.09</t>
  </si>
  <si>
    <t>View Interaction - Labels &amp; Tooltips - Fixed Tooltips</t>
  </si>
  <si>
    <t xml:space="preserve">Verify that selected tooltips are persistent for multiple datapoints simultaneously, and tooltips clear when the graph is moved or zoomed. </t>
  </si>
  <si>
    <t xml:space="preserve">1. Expand the Labels panel on the sidenav. Uncheck 90d Readmission Rate / instance, and check 90d episode cost and PAC LOS, then apply the changes. 
2. Expand the Service Line filter panel and expand Psychiatry
3. Include DEPRESSIVE NEUROSES, then apply the changes.
4. Expand the Entity filter panel and include HHA, then apply the changes. 
5. Click on the node at (0%, $5,710), in the bottom-left corner of the graph: GEISINGER HOME HEALTH &amp; HOSPICE
6. Click on the node at (0%, $6,701): SOUTHEASTERN HEALTH SERVICES OF PENNSYLVANIA, INC.
7. Click on the node at (0%, $7,186): VISITING NURSE ASSOCIATION OF ERIE COUNTY 
8. Zoom out, or click and drag the graph. </t>
  </si>
  <si>
    <t>After Step 4: A tooltip appears which reads: 
GEISINGER HOME HEALTH &amp; HOSPICE
👤: 1  $ 90d episode cost: $5,710
📅 0d   ★★★
After Step 5: The first tooltip does not disappear. 
A second tooltip appears, which reads: 
SOUTHEASTERN HEALTH SERVICES OF PENNSYLVANIA, INC.
👤: 1  $ 90d episode cost: $6,701
📅 0d   ★★★(3.5 star)
After Step 6: Neither of the other tooltips disappear. 
A third tooltip appears, which reads:
VISITING NURSE ASSOCIATION OF ERIE COUNTY
👤: 1  $ 90d episode cost: $7,186
📅 10d   ★★
After Step 8: All locked tooltips disappear. Nodes do not change in size.</t>
  </si>
  <si>
    <t>2D_2.10</t>
  </si>
  <si>
    <t>View Interaction - Labels &amp; Tooltips - Hatch Lines</t>
  </si>
  <si>
    <t>Verify that the coordinates displayed on the scale and hatch lines are accurate.</t>
  </si>
  <si>
    <r>
      <rPr>
        <rFont val="Arial"/>
        <color rgb="FF000000"/>
        <sz val="10.0"/>
      </rPr>
      <t>1. Expand the Label settings on the sidenav and check "</t>
    </r>
    <r>
      <rPr>
        <rFont val="Arial"/>
        <b/>
        <color rgb="FF000000"/>
        <sz val="10.0"/>
      </rPr>
      <t>90d episode cost</t>
    </r>
    <r>
      <rPr>
        <rFont val="Arial"/>
        <color rgb="FF000000"/>
        <sz val="10.0"/>
      </rPr>
      <t xml:space="preserve">," then apply the changes. 
2. Expand the Service Line filter panel and expand Psychiatry.
3. Include DEPRESSIVE NEUROSES, then apply the changes.
4. Expand the Entity filter panel and include HHA, then apply the changes. 
5. Zoom in and move the graph so that only the three nodes in Quadrant 3 are visible. 
6. Hover over each node, from the bottommost node to the top. </t>
    </r>
  </si>
  <si>
    <r>
      <rPr>
        <rFont val="Arial"/>
        <color rgb="FF000000"/>
        <sz val="10.0"/>
      </rPr>
      <t xml:space="preserve">The first tooltip reads: 
GEISINGER HOME HEALTH &amp; HOSPICE
👤 1  
 ↻  90d Readm rate/instance 0% 
</t>
    </r>
    <r>
      <rPr>
        <rFont val="Arial"/>
        <b/>
        <color rgb="FF000000"/>
        <sz val="10.0"/>
      </rPr>
      <t xml:space="preserve"> $   </t>
    </r>
    <r>
      <rPr>
        <rFont val="Arial"/>
        <color rgb="FF000000"/>
        <sz val="10.0"/>
      </rPr>
      <t xml:space="preserve">90d episode cost $5,710     
★★★
There is a grey, hatched line extending from the bottom of the graph to the node. Against the scale at the bottom of the line is a small grey rectangle that reads "0%".
Another line extends from the left side of the graph. Against the scale to the left is a small grey rectangle that reads "$5,710". The scale indicator above the line is greater than $5,710, and the one below it is less than $5,710. 
The second tooltip reads: 
SOUTHEASTERN HEALTH SERVICES OF PENNSYLVANIA, INC.
👤 1 
 </t>
    </r>
    <r>
      <rPr>
        <rFont val="Arial"/>
        <b/>
        <color rgb="FF000000"/>
        <sz val="10.0"/>
      </rPr>
      <t xml:space="preserve">↻ </t>
    </r>
    <r>
      <rPr>
        <rFont val="Arial"/>
        <color rgb="FF000000"/>
        <sz val="10.0"/>
      </rPr>
      <t xml:space="preserve">90d Readm. rate/instance 0% 
</t>
    </r>
    <r>
      <rPr>
        <rFont val="Arial"/>
        <b/>
        <color rgb="FF000000"/>
        <sz val="10.0"/>
      </rPr>
      <t xml:space="preserve"> $</t>
    </r>
    <r>
      <rPr>
        <rFont val="Arial"/>
        <color rgb="FF000000"/>
        <sz val="10.0"/>
      </rPr>
      <t xml:space="preserve">  90d episode cost $6,701     
★★★
There is a grey, hatched line extending from the bottom of the graph to the node. Against the scale at the bottom of the line is a small grey rectangle that reads "0%".
Another line extends from the left side of the graph. Against the scale to the left is a small grey rectangle that reads "$6,701". The scale indicator above the line is greater than $6,701, and the one below it is less than $6,701. 
The third tooltip reads: 
VISITING NURSE ASSOCIATION OF ERIE COUNTY
👤: 1  ↻ 90d Readm. rate/instance: 0% 
$ 90d episode cost $7,186     ★★
There is a grey, hatched line extending from the bottom of the graph to the node. Against the scale at the bottom of the line is a small grey rectangle that reads "0%".
Another line extends from the left side of the graph. Against the scale to the left is a small grey rectangle that reads "$7,186". The scale indicator above the line is greater than $7,186, and the one below it is less than $7,186. </t>
    </r>
  </si>
  <si>
    <t>2D_2.11</t>
  </si>
  <si>
    <t xml:space="preserve">Verify that the tooltip only appears for nodes that are visible at the current zoom level. </t>
  </si>
  <si>
    <t xml:space="preserve">1. Expand the Label settings on the sidenav and check "90d episode cost," then apply the changes. 
2. Expand the Service Line filter panel and expand Psychiatry.
3. Include DEPRESSIVE NEUROSES, then apply the changes.
4. Expand the Entity filter panel and include HHA, then apply the changes. 
5. Zoom in and move the graph so that only the three nodes in Quadrant 3 are visible. 
6. Drag the graph just until the three nodes are no longer visible under the left edge of the graph. 
7. Hover the cursor over the edge of the graph, where the nodes were moved to. </t>
  </si>
  <si>
    <t xml:space="preserve">Nothing happens. No tooltip is displayed. </t>
  </si>
  <si>
    <t>2D_2.12</t>
  </si>
  <si>
    <r>
      <rPr>
        <rFont val="Arial"/>
        <color rgb="FF000000"/>
        <sz val="10.0"/>
      </rPr>
      <t>View Interaction - Labels &amp; Tooltips [</t>
    </r>
    <r>
      <rPr>
        <rFont val="Arial"/>
        <color rgb="FF0000FF"/>
        <sz val="10.0"/>
      </rPr>
      <t>Minor</t>
    </r>
    <r>
      <rPr>
        <rFont val="Arial"/>
        <color rgb="FF000000"/>
        <sz val="10.0"/>
      </rPr>
      <t>]</t>
    </r>
  </si>
  <si>
    <t xml:space="preserve">Verify that tooltips change orientation if there is not enough room on the edge of the graph to display the entire tooltip. </t>
  </si>
  <si>
    <t xml:space="preserve">1. Set zoom level so that at least one node is fully visible, but a side of it is near the top edge of the graph. 
2. Hover over a node near the top edge of the graph. 
3. Set zoom level so that at least one node is fully visible, but a side of it is near the right edge of the graph. 
4. Hover over the node near the right edge of the graph. </t>
  </si>
  <si>
    <t xml:space="preserve">After step 2: The tooltip appears underneath the node. 
After step 4: The tooltip appears to the left of the node. 
</t>
  </si>
  <si>
    <t>On Hold due to expected result</t>
  </si>
  <si>
    <t>2D_2.5</t>
  </si>
  <si>
    <r>
      <rPr>
        <rFont val="Arial"/>
        <color rgb="FF000000"/>
        <sz val="10.0"/>
      </rPr>
      <t>View Interaction - Legend_</t>
    </r>
    <r>
      <rPr>
        <rFont val="Arial"/>
        <color rgb="FF0000FF"/>
        <sz val="10.0"/>
      </rPr>
      <t>No filters at default settings</t>
    </r>
  </si>
  <si>
    <t>Verify that the user can show the contents of the Legend.</t>
  </si>
  <si>
    <r>
      <rPr>
        <rFont val="Arial"/>
        <color rgb="FF000000"/>
        <sz val="10.0"/>
      </rPr>
      <t xml:space="preserve">1. Click and drag on the </t>
    </r>
    <r>
      <rPr>
        <rFont val="Arial"/>
        <b/>
        <color rgb="FF0000FF"/>
        <sz val="10.0"/>
      </rPr>
      <t xml:space="preserve">2D </t>
    </r>
    <r>
      <rPr>
        <rFont val="Arial"/>
        <color rgb="FF000000"/>
        <sz val="10.0"/>
      </rPr>
      <t>so that some nodes are not visible on the screen. 
2. Click on the Legend header.</t>
    </r>
  </si>
  <si>
    <t>After Step 1: The Legend displays the available entity icons:
[Nurses' hat icon in a blue dot] High Performing SNFs: ([dynamic entity count in quadrant 3 based on a particular view after zooming or moving] | 800)
[Nurses' hat icon in a purple dot] Mid Performing SNFs: ([dynamic entity count in quadrant 2 and 4 based on a particular view after zooming or moving] | 800)
[Nurses' hat icon in a pink dot] Low Performing SNFs: ([dynamic entity count in quadrant 1 based on a particular view after zooming or moving] | 800)
Service Line: Other Medical
Readmission Rate
Star Rating
The Legend contents are dynamic; the counts change depending on what is displayed. 
After Step 3: The Legend collapses to hide the contents.</t>
  </si>
  <si>
    <t>2D_2.13</t>
  </si>
  <si>
    <t>View Interaction - Legend &gt; Active Care Line Display</t>
  </si>
  <si>
    <t xml:space="preserve">Verify that the Legend will display all Care Line layers relevant to the calculation of the Benchmark. </t>
  </si>
  <si>
    <t>2D_2.14</t>
  </si>
  <si>
    <t xml:space="preserve">Verify that Episodes included in the Benchmark Settings, but not displayed on the graph will be greyed out on the Legend. </t>
  </si>
  <si>
    <t>2D_2.15</t>
  </si>
  <si>
    <t xml:space="preserve">Verify that DRGs included in the Benchmark Settings, but not displayed on the graph will be greyed out on the Legend. </t>
  </si>
  <si>
    <t>2D_2.16</t>
  </si>
  <si>
    <t xml:space="preserve">Verify that Episodes and their respective DRGs included in the Benchmark Settings, but not displayed on the graph will be greyed out on the Legend. </t>
  </si>
  <si>
    <t>2D_2.18</t>
  </si>
  <si>
    <t>View Interaction - Filters &amp; Settings</t>
  </si>
  <si>
    <t>Verify that Benchmark Settings will default to the Service Line with the highest Case Count when data is filtered to an assortment of DRGs.</t>
  </si>
  <si>
    <t>2D_3 Navigating 2D Benchmark Options</t>
  </si>
  <si>
    <t>2D_3.0</t>
  </si>
  <si>
    <t xml:space="preserve">User can enter 2D Graph View. </t>
  </si>
  <si>
    <t xml:space="preserve">1. Log in to P2QA
2. Create a new View, or enter an existing view with default settings applied. 
3. Expand the Dataset settings on the sidenav and select CA and NV, then apply the changes. 
4. Ensure any active filters have been cleared. 
5. On the sidenav, click the Benchmark toggle, then click 2D Graph. </t>
  </si>
  <si>
    <t xml:space="preserve">A 2D Graph is generated according to default settings.
</t>
  </si>
  <si>
    <t>2D_3.1</t>
  </si>
  <si>
    <t>Verify that the user can open the 2D Benchmark Options from the sidenav.</t>
  </si>
  <si>
    <t>1. User clicks on the small arrow next to "Benchmark".</t>
  </si>
  <si>
    <t xml:space="preserve">2D Benchmark sidenav is now expanded. All listed settings are searchable dropdown menus, except for Metrics, which is a bulleted selection. 
Default settings in Pennsylvania dataset: 
Service Line: Other Medical
Episode: ---
DRG: ---
Entity: SNF
X-Axis Measure: 90d readmission rate per instance (%)
Y-Axis Measure: 90d Episode Cost
X-Axis Level of Aggregation: National
Y-Axis Level of Aggregation: National
Metrics: Average
Underneath these options, there is a rectangular "Apply" button, in light blue, and a "Cancel" button, in gray. </t>
  </si>
  <si>
    <t>2D_3.2</t>
  </si>
  <si>
    <t>Verify that the user can close the 2D Benchmark Options from the sidenav.</t>
  </si>
  <si>
    <t>Follow steps and pre-conditions for 2D_3.0.</t>
  </si>
  <si>
    <t xml:space="preserve">1. Click the small arrow next to "Benchmark" to expand the settings panel. 
2. Click the "Cancel" button on the bottom of the panel. 
3. Click on the "2D Benchmark" text on the sidenav. 
4. Click the "Apply" button.
5. Click the small arrow next to "Benchmark", then click it again.  </t>
  </si>
  <si>
    <t>After step 1: The 2D Benchmark settings panel expands. The graph behind it is no longer interactable. 
After step 2: The 2D Benchmark settings panel collapses, and the 2D Graph is displayed and interactable.
After step 3: The 2D Benchmark settings panel expands. The graph behind it is no longer interactable. 
After step 4: The 2D Benchmark settings panel collapses, and the 2D Graph is displayed and interactable.
After step 5: The 2D Benchmark settings panel collapses, and the 2D Graph is displayed and interactable.</t>
  </si>
  <si>
    <t>2D_3.3</t>
  </si>
  <si>
    <t>Verify that the dropdown menus to select the Benchmark options disappear when the user clicks elsewhere on the screen or when the user selects another menu.</t>
  </si>
  <si>
    <t xml:space="preserve">1. Expand the 2D Benchmark panel on the sidenav by clicking on "&gt;".
2. Click the Service Line dropdown menu. 
3. Click the X-Axis Measure dropdown menu. 
4. Click the Episode dropdown menu. 
5. Click an empty space on the sidenav expansion. </t>
  </si>
  <si>
    <t xml:space="preserve">After step 3: The Service Line menu collapses, and the X-Axis Measure menu expands. 
After step 4: The X-Axis Measure menu collapses, and the Episode menu expands. 
After step 5: The Episode menu collapses. </t>
  </si>
  <si>
    <t>2D_3.4</t>
  </si>
  <si>
    <t>Navigating 2D Benchmark Options - Service Line Dropdown</t>
  </si>
  <si>
    <t>Verify that the Service Line dropdown menu displays a list of only available Service Lines, sorted by Descending Case Count.</t>
  </si>
  <si>
    <t>1. Expand the 2D Benchmark panel on the sidenav by clicking on "&gt;".
2. Observe the default Service Line setting. 
3. Click the down-arrow on the the Service Line dropdown menu. 
4. Hover over the Service Line options. 
5. Scroll to the bottom of the list.
6. Scroll to the top of the list.</t>
  </si>
  <si>
    <t>By default, the Service Line benchmark should be set to "Other Medical."
The Service Lines should appear in this order, sorted by Descending Case Count:
- Other Medical
- Cardiology
- Orthopedics
- Respiratory
- Digestive
- Psychiatric
- Neurology
- Surgery
- Cardiovascular
- Neurosurgery
- Urology
- Cancer Care
- Cardiothoracic
- Other Surgical
- Women's Health
- Other
- Rehabilitation
- Wound Care
- Transplant
- Ear, Nose &amp; Throat
- Dentistry
- Podiatry
When hovered over, a selection in the list will highlight.
The list will scroll to display its full contents.</t>
  </si>
  <si>
    <t xml:space="preserve">Service Lines with higher case counts tend to appear higher on the list, but they are not listed in order by Case count, even if you take into consideration the case count of the applied entity to each service line. </t>
  </si>
  <si>
    <t>2D_3.5</t>
  </si>
  <si>
    <t>Navigating 2D Benchmark Options - Service Line Dropdowns &gt; Episode Dropdown</t>
  </si>
  <si>
    <t>Verify that Episode and DRG dropdowns are blank (---) by default.</t>
  </si>
  <si>
    <t>1. Expand the 2D Benchmark panel on the sidenav by clicking on "&gt;".
2. Observe the Episode and DRG dropdowns.</t>
  </si>
  <si>
    <t>Both fields should appear blank until a selection is specifically made because they are optional fields.</t>
  </si>
  <si>
    <t>2D_3.6</t>
  </si>
  <si>
    <t>Navigating 2D Benchmark Options - Service Line Dropdowns</t>
  </si>
  <si>
    <t>Verify that an error message displayed if no Service Line, Episode, or DRG is selected clears when a Service Line, Episode, or DRG is selected.</t>
  </si>
  <si>
    <t xml:space="preserve">1. Expand the 2D Benchmark panel on the sidenav by clicking on "&gt;".
2. User changes the Service Line, Episode, and DRG fields to the blank "---" option.
3. Apply the changes. 
4. Expand one of the three dropdowns, and make a selection. </t>
  </si>
  <si>
    <t xml:space="preserve">After Step 3:
- An error is displayed: "Please make at least one clinical area selection to generate the chart."
- All three blank fields are highlighted in red.
After Step 4:
- The error message and highlight are cleared. </t>
  </si>
  <si>
    <t xml:space="preserve">There's no option to clear the Service Line field. </t>
  </si>
  <si>
    <t>2D_3.7</t>
  </si>
  <si>
    <t xml:space="preserve">Verify that the Service Line dropdown only allows the user to select one Service Line. </t>
  </si>
  <si>
    <t xml:space="preserve">1. Expand the 2D Benchmark panel on the sidenav by clicking on "&gt;".
2. Expand the "Service Line" dropdown menu.
3. Make a selection that isn't "---". 
4. Attempt to select multiple Service Lines. </t>
  </si>
  <si>
    <t>After Step 4: 
Only one Service Line is able to be selected at a time. Once the user selects a second Service Line, the first one is deselected.</t>
  </si>
  <si>
    <t>2D_3.8</t>
  </si>
  <si>
    <t>Verify that the Service Line dropdown only allows the user to select Service Lines that are available under applied filters and that all Service Line, Episode, and DRG options are sorted by Descending Case Count.</t>
  </si>
  <si>
    <r>
      <rPr>
        <rFont val="Arial"/>
        <color rgb="FF000000"/>
        <sz val="10.0"/>
      </rPr>
      <t xml:space="preserve">1. Expand the Service Line Filter on the sidenav. 
2. Toggle </t>
    </r>
    <r>
      <rPr>
        <rFont val="Arial"/>
        <i/>
        <color rgb="FF000000"/>
        <sz val="10.0"/>
      </rPr>
      <t xml:space="preserve">Other Medical </t>
    </r>
    <r>
      <rPr>
        <rFont val="Arial"/>
        <color rgb="FF000000"/>
        <sz val="10.0"/>
      </rPr>
      <t xml:space="preserve">and </t>
    </r>
    <r>
      <rPr>
        <rFont val="Arial"/>
        <i/>
        <color rgb="FF000000"/>
        <sz val="10.0"/>
      </rPr>
      <t xml:space="preserve">Orthopedics </t>
    </r>
    <r>
      <rPr>
        <rFont val="Arial"/>
        <color rgb="FF000000"/>
        <sz val="10.0"/>
      </rPr>
      <t xml:space="preserve">and exclude them, then apply the changes. 
3. Expand the 2D Benchmark panel on the sidenav by clicking on "&gt;".
4. Expand the "Service Line" dropdown menu.
5. Select the blank (---) Service Line option.
6. Expand the "Episode" dropdown menu.
7. Select the blank (---) Episode option.
8. Expand the "DRG" dropdown menu. 
</t>
    </r>
  </si>
  <si>
    <t>By default, the Service Line benchmark is set to "Cardiology."
After Step 4, the Service Lines should appear in this order (sorted by Descending Case Count):
- Cardiology
- Respiratory
- Digestive
- Psychiatric
- Neurology
- Surgery
- Cardiovascular
- Neurosurgery
- Urology
- Cancer Care
- Cardiothoracic
- Other Surgical
- Women's Health
- Other
- Rehabilitation
- Wound Care
- Transplant
- Ear, Nose &amp; Throat
- Dentistry
- Podiatry
After Step 6, the uppermost Episodes should appear in this order (sorted by Descending Case Count):
- Psychoses
- Simple pneumonia and respiratory infections
- Congestive heart failure
- Stroke
- Esophagitis, gastroenteritis and other digestive disorders
- Other Respiratory
- Chronic obstructive pulmonary disease, bronchitis/asthmae
- Gastrointestinal hemorrhage
- Acute Myocardial Infarction
- Cardiac Arrhythmia
After Step 8, the uppermost DRGs should appear in this order (sorted by Descending Case Count):
- 885 - PSYCHOSES
- 291 - Heart failure and shock with major complication or comorbidity
- 392 - Esophagitis, gastroenteritis and miscellaneous digestive disorder
- 189 - Pulmonary edema and respiratory failure
- 65 - Intracranial hemorrhage or cerebral infarction with complication or comorbidity
- 194 - Simple pneumonia and pleurisy with complication or comorbidity
- 193 - Simple pneumonia and pleurisy with major complication or comorbidity
- 378 - Gastrointestinal hemorrhage with complication or comorbidity
- 177 - Respiratory infections and inflammations with major complication or comorbidity
- 191 - Chronic obstructive pulmonary disease with complication or comorbidity
- 292 - Heart failure and shock with complication or comorbidity</t>
  </si>
  <si>
    <t>P2BN-2986</t>
  </si>
  <si>
    <t xml:space="preserve">Service Lines with higher case counts tend to appear higher on the list, but they are not listed in order by Case count, even if you take into consideration the case count of the applied entity to each service line. 
You can't set the Service Line to a blank. </t>
  </si>
  <si>
    <t>2D_3.9</t>
  </si>
  <si>
    <t xml:space="preserve">Verify that the Service Line dropdown is greyed out when no Service Lines are available. </t>
  </si>
  <si>
    <r>
      <rPr>
        <rFont val="Arial"/>
        <color rgb="FF000000"/>
        <sz val="10.0"/>
      </rPr>
      <t xml:space="preserve">1. Expand the Service Line Filter on the sidenav. 
2. Toggle </t>
    </r>
    <r>
      <rPr>
        <rFont val="Arial"/>
        <i/>
        <color rgb="FF000000"/>
        <sz val="10.0"/>
      </rPr>
      <t xml:space="preserve">all available Service Lines </t>
    </r>
    <r>
      <rPr>
        <rFont val="Arial"/>
        <color rgb="FF000000"/>
        <sz val="10.0"/>
      </rPr>
      <t xml:space="preserve">(CA and NV has 22 of them) and exclude them, then apply the changes. 
3. Expand the 2D Benchmark panel on the sidenav by clicking on "&gt;".
</t>
    </r>
  </si>
  <si>
    <t xml:space="preserve">After Step 2: No 2D graph is generated. 
After Step 3: The Service Line, Episode, and DRG dropdowns are greyed out. </t>
  </si>
  <si>
    <t>2D_3.10</t>
  </si>
  <si>
    <t xml:space="preserve">Verify that the user is able to switch between Service Line, Episode, and DRG fields. </t>
  </si>
  <si>
    <t xml:space="preserve">1. Expand the 2D Benchmark panel on the sidenav by clicking on "&gt;".
2. Expand the "Service Line" dropdown menu and select (---)
3. Expand the "Episode" dropdown menu and select "PSYCHOSES." 
4. Expand the "DRG" dropdown menu. </t>
  </si>
  <si>
    <r>
      <rPr>
        <rFont val="Arial"/>
        <color rgb="FF000000"/>
        <sz val="10.0"/>
      </rPr>
      <t xml:space="preserve">After step 2:
- Two sections appear on the Episode dropdown: "Selection" and "Available."
- Only those tags that were actually selected appear under "Selection." Every other tag remains under "Available."
- The Service Line selection automatically changes to coorespond with the selected Episode. 
After step 3: 
The uppermost </t>
    </r>
    <r>
      <rPr>
        <rFont val="Arial"/>
        <b/>
        <color rgb="FF000000"/>
        <sz val="10.0"/>
      </rPr>
      <t xml:space="preserve">Available </t>
    </r>
    <r>
      <rPr>
        <rFont val="Arial"/>
        <color rgb="FF000000"/>
        <sz val="10.0"/>
      </rPr>
      <t xml:space="preserve">Episodes appear in this order (sorted by descending case count): 
- Sepsis
- Major joint replacement of the lower extremity
</t>
    </r>
    <r>
      <rPr>
        <rFont val="Arial"/>
        <strike/>
        <color rgb="FF000000"/>
        <sz val="10.0"/>
      </rPr>
      <t xml:space="preserve">- PSYCHOSES
</t>
    </r>
    <r>
      <rPr>
        <rFont val="Arial"/>
        <color rgb="FF000000"/>
        <sz val="10.0"/>
      </rPr>
      <t>- Simple pneumonia and respiratory infections
- Congestive heart failure
- Stroke
- Urinary tract infection
- Esophagitis, gastroenteritis and other digestive disorders
- Other respiratory
- Chronic obstructive pulmonary disease, bronchitis/asthmae
The Service Line selection automatically changes to "Psychiatry". 
"PSYCHOSES" moves from the Available list to the Selection list. The Selection list and Available list do not duplicate with each other.
After step 4:
Under "Available": 885 - PSYCHOSES</t>
    </r>
  </si>
  <si>
    <t>You can't blank out the service line option. 
Under Episode, Psychoses has the highest case count, but isn't the first available option on the inactive list.</t>
  </si>
  <si>
    <t>2D_3.11</t>
  </si>
  <si>
    <t xml:space="preserve">Verify that selecting DRGs from multiple Episodes causes those Episodes to automatically populate in the Selection field of the Episode dropdown. </t>
  </si>
  <si>
    <t>1. Expand the 2D Benchmark panel on the sidenav by clicking on "&gt;".
2. Expand the "Service Line" dropdown menu and select (---)
3. Expand the "Episode" dropdown menu and select "Sepsis". 
4. Expand the "DRG" dropdown menu and select "871 - Septicemia or severe sepsis without mechanical ventilation 96+ hours with major complication or comorbidity"
4.1 Clear selections ('select --- in every dropdown').
5. Expand the "DRG" dropdown menu and select "690 - Kidney and urinary tract infections without major complication or comorbidity"</t>
  </si>
  <si>
    <t xml:space="preserve">After step 3: 
After step 2:
- Two sections appear on the Episode dropdown: "Selection" and "Available."
- Only those tags that were actually selected appear under "Selection." Every other tag remains under "Available."
- The Service Line selection automatically changes to coorespond with the selected Episode. 
After step 3: 
The uppermost Available Episodes appear in this order (sorted by descending case count):
Selection 
- Sepsis
Available
- Urinary tract infection
- Renal failure
- Diabetes
- Red blood cell disorders
- Cellulitis
- POISONING &amp; TOXIC EFFECTS OF DRUGS
- INFECTIOUS &amp; PARASITIC DISEASES W O.R. PROCEDURE
- FEVER
- OTHER MUSCULOSKELETAL SYS &amp; CONNECTIVE TISSUE DIAGNOSES
- COMPLICATIONS OF TREATMENT
- MAJOR HEMATOL/IMMUN DIAG EXC SICKLE CELL CRISIS &amp; COAGUL
- OTHER INFECTIOUS &amp; PARASITIC DISEASES DIAGNOSES
- ENDOCRINE DISORDERS
- OTITIS MEDIA &amp; URI
- HIV W MAJOR RELATED CONDITION
- COAGULATION DISORDERS
- RETICULOENDOTHELIAL &amp; IMMUNITY DISORDERS
The Service Line selection automatically changes to "Other Medical". 
"Sepsis" moves from the Available list to the Selection list. The Selection list and Available list do not duplicate with each other.
After step 5: "Urinary tract infection" is added to the selected Episodes list automatically. </t>
  </si>
  <si>
    <t>2D_3.12</t>
  </si>
  <si>
    <t xml:space="preserve">Verify that the user is able to select multiple Episodes at one time. </t>
  </si>
  <si>
    <t>1. Expand the 2D Benchmark panel on the sidenav by clicking on "&gt;".
2. Expand the "Service Line" dropdown menu and select "Other Medical."
3. Expand the "Episode" dropdown menu and select "Sepsis".
4. In the same dropdown, select "Urinary tract infection" and "Diabetes".</t>
  </si>
  <si>
    <t xml:space="preserve">After Step 3: 
- Two sections appear on the Episode dropdown: "Selection" and "Available."
- Only "Sepsis" appears under "Selection." Every other tag remains under "Available."
After Step 4: 
On the dropdown menu, "Sepsis," "Urinary tract infection," and "Diabetes" appear under "Selection." Every other tag remains under "Available."
The "Selection" and "Available" lists do not duplicate each other. </t>
  </si>
  <si>
    <t>2D_3.13</t>
  </si>
  <si>
    <t>Verify that once the user deselects an option from the Episode dropdown, that option goes from the “Selection” list back to the “Available” list.</t>
  </si>
  <si>
    <t xml:space="preserve">1. Expand the 2D Benchmark panel on the sidenav by clicking on "&gt;".
2. Expand the "Service Line" dropdown menu and select "Other Medical."
2. Expand the "Episode" dropdown menu and select "Sepsis," "Urinary Tract Infection," "Renal Failure," and "Diabetes."
3. Uncheck all Episodes in the "Selected" header. </t>
  </si>
  <si>
    <t xml:space="preserve">After step 2:
- Two sections appear on the Episode dropdown: "Selection" and "Available."
Under "Selection:" 
- Sepsis
- Urinary tract infection
- Renal failure
- Diabetes
Under "Available":
- [All other "Other Medical" episodes.]
After step 3: 
- All episodes return to the "Available" list. </t>
  </si>
  <si>
    <t>2D_3.14</t>
  </si>
  <si>
    <t>Navigating 2D Benchmark Options - Episode Dropdown</t>
  </si>
  <si>
    <t xml:space="preserve">Verify user is able to clear a selection from the Episode dropdown menu. </t>
  </si>
  <si>
    <t xml:space="preserve">1. Expand the 2D Benchmark panel on the sidenav by clicking on "&gt;".
2. Expand the "Episode" dropdown menu and select one episode. 
3. Click the clear selection 'x' at the top of the dropdown list. 
4. Select multiple Episodes.  
5. Click the clear selection 'x' at the top of the dropdown list. </t>
  </si>
  <si>
    <t>After step 2: The menu collapses and the selected Episode displays. 
After steps 3 and 5: all selected tags move back to the "Available" list, and the selection is set to a blank (---).</t>
  </si>
  <si>
    <t>2D_3.15</t>
  </si>
  <si>
    <t>Navigating 2D Benchmark Options - Search</t>
  </si>
  <si>
    <t>benchmark_calculate</t>
  </si>
  <si>
    <t xml:space="preserve">Verify an error message appears if user selects Episodes from different Service Lines. </t>
  </si>
  <si>
    <t xml:space="preserve">1. Expand the 2D Benchmark panel on the sidenav by clicking on "&gt;".
2. Expand the "Service Line" dropdown menu and select "---"
3. Expand the "Episode" dropdown menu and select "Sepsis"
4. Observe - "Congestive Heart Failure." 
</t>
  </si>
  <si>
    <t>After Step 3: The parent service line becomes "Other Medical"
The Episode list changes. Only the options belong to that service line are active on the top of the “Available list”; options which belong to other service lines are grayed out at the bottom of the “Available List”
After step 4: "Congestive Heart Failure" cannot be selected /grayed out. A hint message is displayed: “You can only select Episodes from the same Service Line.”</t>
  </si>
  <si>
    <t>2D_3.16</t>
  </si>
  <si>
    <t>Navigating 2D Benchmark Options - Service Line Dropdowns &gt; DRG Dropdown</t>
  </si>
  <si>
    <t xml:space="preserve">Verify that the user is able to select multiple DRGs at one time. </t>
  </si>
  <si>
    <t>1. Expand the 2D Benchmark panel on the sidenav by clicking on "&gt;".
2. Expand the "Service Line" dropdown menu and select "Other Medical."
3. Expand the "DRG" dropdown menu and select 871 and 870.</t>
  </si>
  <si>
    <r>
      <rPr>
        <rFont val="Arial"/>
        <color rgb="FF000000"/>
        <sz val="10.0"/>
      </rPr>
      <t xml:space="preserve">After step 2: The menu collapses and the Service Line dropdown displays Other Medical. 
After Step 3: The menu collapses and the Episode dropdown displays </t>
    </r>
    <r>
      <rPr>
        <rFont val="Arial"/>
        <b/>
        <color rgb="FF000000"/>
        <sz val="10.0"/>
      </rPr>
      <t>Sepsis</t>
    </r>
    <r>
      <rPr>
        <rFont val="Arial"/>
        <color rgb="FF000000"/>
        <sz val="10.0"/>
      </rPr>
      <t>. 
After Step 4: 
On the dropdown menu, DRGs 871 and 870 appear under "Selection." DRG 872 remains under "Available."</t>
    </r>
  </si>
  <si>
    <t>2D_3.17</t>
  </si>
  <si>
    <t>1. Expand the 2D Benchmark panel on the sidenav by clicking on "&gt;".
2. Expand the "Service Line" dropdown menu and select "Other Medical."
3. Expand the "DRG" dropdown menu and select 871 and 870, then select 603.</t>
  </si>
  <si>
    <t>After step 4: Under "Episode," the setting reads "Sepsis" and "Cellulitis."</t>
  </si>
  <si>
    <t>Cannot select DRGs from non-selected Episodes</t>
  </si>
  <si>
    <t>2D_3.18</t>
  </si>
  <si>
    <t>Verify that once the user deselects an option from the DRG dropdown, that option goes from “Selection” list back to the “Available” list.</t>
  </si>
  <si>
    <t xml:space="preserve">1. Expand the 2D Benchmark panel on the sidenav by clicking on "&gt;".
2. Expand the Service Line dropdown and select "Other Medical." 
3. Expand the "DRG" dropdown menu and select:
870 - Septicemia or severe sepsis with mechanical ventilation 96+ hours
871 - Septicemia or severe sepsis without mechanical ventilation 96+ hours with major complication or comorbidity
872 - Septicemia or severe sepsis without mechanical ventilation 96+ hours without major complication or comorbidity
4. Uncheck all DRGs in the "Selected" header. </t>
  </si>
  <si>
    <t xml:space="preserve">After step 3:
- Two sections appear on the DRG dropdown: "Selection" and "Available."
- The Episode updates to read "Sepsis."
- Only those tags that were actually selected appear under "Selection." Every other tag remains under "Available."
After step 4: 
- All DRGs return to the "Available" list. </t>
  </si>
  <si>
    <t>2D_3.19</t>
  </si>
  <si>
    <t xml:space="preserve">Verify user is able to clear a selection from the DRG dropdown menu. </t>
  </si>
  <si>
    <t xml:space="preserve">1. Expand the 2D Benchmark panel on the sidenav by clicking on "&gt;".
2. Expand the "DRG" dropdown menu and select one DRG. 
3. Click the clear selection 'x' at the top of the dropdown list. 
4. Select multiple DRGs.  
5. Click the clear selection 'x' at the top of the dropdown list. 
</t>
  </si>
  <si>
    <t>After steps 3 and 5: all selected tags move back to the "Available" list, and the selection is set to a blank (---).</t>
  </si>
  <si>
    <t>2D_3.20</t>
  </si>
  <si>
    <t xml:space="preserve">Verify that uppdating the Service Line setting clears incompatible child settings. </t>
  </si>
  <si>
    <t>1. Expand the 2D Benchmark panel on the sidenav by clicking on "&gt;".
2. Expand the Service Line dropdown menu.
3. Click "Other Surgical".
4. Expand the Episode dropdown menu.
5. Select "OTHER O.R. PROCEDURES FOR MULTIPLE SIGNIFICANT TRAUMA," "OTHER ENDOCRINE. NUTRIT &amp; METAB O.R. PROC".
6. Expand the DRG dropdown menu. 
7. Select "957 - OTHER O.R. PROCEDURES FOR MULTIPLE SIGNIFICANT TRAUMA W MCC", "628 - OTHER ENDOCRINE. NUTRIT &amp; METAB O.R. PROC W MCC"
8. Click an empty space in the Benchmark Settings expansion to close the drop-down. 
9. Expand the Service Line dropdown menu and select "Other Medical."</t>
  </si>
  <si>
    <t xml:space="preserve">The Service Line is set to "Other Medical". 
The Episode and DRG fields are automatically cleared. </t>
  </si>
  <si>
    <t>2D_3.21</t>
  </si>
  <si>
    <t xml:space="preserve">Verify that uppdating a parent setting clears incompatible child settings. </t>
  </si>
  <si>
    <t>1. Expand the 2D Benchmark panel on the sidenav by clicking on "&gt;".
2. Expand the Service Line dropdown menu.
3. Click "Other Surgical".
4. Expand the Episode dropdown menu.
5. Select "OTHER O.R. PROCEDURES FOR MULTIPLE SIGNIFICANT TRAUMA," "OTHER ENDOCRINE. NUTRIT &amp; METAB O.R. PROC".
6. Expand the DRG dropdown menu. 
7. Select "957 - OTHER O.R. PROCEDURES FOR MULTIPLE SIGNIFICANT TRAUMA W MCC", "628 - OTHER ENDOCRINE. NUTRIT &amp; METAB O.R. PROC W MCC"
8. Click an empty space in the Benchmark Settings expansion to close the drop-down. 
9. Expand the Episode dropdown menu and select "EXTENSIVE O.R. PROCEDURE UNRELATED TO PRINCIPAL DIAGNOSIS."</t>
  </si>
  <si>
    <t xml:space="preserve">"Other Surgical" should be selected. 
The DRG field should automatically clear. 
</t>
  </si>
  <si>
    <t>2D_3.22</t>
  </si>
  <si>
    <t>Navigating 2D Benchmark Options - Entity Dropdown</t>
  </si>
  <si>
    <t xml:space="preserve">Verify that all Entity types are listed on the Entity dropdown, and in the correct order. </t>
  </si>
  <si>
    <t>Follow steps for 2D_3.0. Change dataset to LDS-2016-Penn.</t>
  </si>
  <si>
    <t>1. Expand the 2D Benchmark panel on the sidenav by clicking on "&gt;".
2. Observe the default Entity setting. 
3. Expand the Entity dropdown menu. 
4. Hover over the Entity options. 
5. Scroll to the bottom of the list.
6. Scroll to the top of the list.</t>
  </si>
  <si>
    <t xml:space="preserve">The default Entity type is SNF. 
- When expanded, the Entities are listed in this order:
- SNF
- HHA
- Hospital
- LTCH
- IRF.
Home is not an option on the Entity dropdown. 
The hovered options are highlighted.
The list is able to be scrolled if the window is not large enough to display all of the options. 
</t>
  </si>
  <si>
    <t>2D_3.23</t>
  </si>
  <si>
    <t xml:space="preserve">Verify that only Entity types included in the dataset are listed in the Entity dropdown. </t>
  </si>
  <si>
    <t xml:space="preserve">1. Expand the 2D Benchmark panel on the sidenav by clicking on "&gt;".
2. Expand the Entity dropdown menu. </t>
  </si>
  <si>
    <t xml:space="preserve">The default Entity type is SNF. 
- When expanded, the Entities are listed in this order:
- SNF
- HHA
- Hospital
- LTCH
In the CA and NV dataset, Home and IRF are not options on the Entity dropdown. </t>
  </si>
  <si>
    <t>2D_3.24</t>
  </si>
  <si>
    <t xml:space="preserve">Verify that only Entity types included in active filters are listed in the Entity dropdown. </t>
  </si>
  <si>
    <t xml:space="preserve">1. Expand the Entity filter on the sidenav.
2. Exclude SNF and apply the changes. 
3. Expand the 2D Benchmark panel on the sidenav by clicking on "&gt;".
4. Expand the Entity dropdown menu. </t>
  </si>
  <si>
    <t xml:space="preserve">The default Entity type is HHA. 
- When expanded, the Entities are listed in this order:
- HHA
- Hospital
- LTCH
SNF, Home, and IRF are not listed on the Entity dropdown. </t>
  </si>
  <si>
    <t>2D_3.25</t>
  </si>
  <si>
    <t xml:space="preserve">Verify that the Entity Benchmark setting is grayed out when the user has no entity type to select.  </t>
  </si>
  <si>
    <t xml:space="preserve">1. Expand the Entity filter on the sidenav.
2. Toggle all available Entity filter tags, then exclude them and apply the changes. 
3. Expand the 2D Benchmark panel on the sidenav by clicking on "&gt;".
</t>
  </si>
  <si>
    <t xml:space="preserve">The Entity drop down menu is grayed out, and cannot be interacted with. </t>
  </si>
  <si>
    <t xml:space="preserve">The Service Line menu is grayed out. The Entity menu is set to "Hospital". 
When clicked, the only Entity option is Hospital. 
When clicked, there are no Episode or DRG options. </t>
  </si>
  <si>
    <t>2D_3.26</t>
  </si>
  <si>
    <t>Verify that if the user only includes “Home” as Entity filter, the Entity Benchmark field has only “Hospital” as an option.</t>
  </si>
  <si>
    <t xml:space="preserve">1. Expand the Entity filter on the sidenav.
2. Include "Home" and apply the changes. 
3. Expand the 2D Benchmark panel on the sidenav by clicking on "&gt;".
4. Expand the Entity dropdown menu. </t>
  </si>
  <si>
    <t>The only available option under the Entity dropdown is "Hospital."</t>
  </si>
  <si>
    <t>2D_3.27</t>
  </si>
  <si>
    <t>Navigating 2D Benchmark Options - X-Axis Measure</t>
  </si>
  <si>
    <t>Verify that the X-axis Measure is set to “90d readmission rate per instance” by default and that the options of the X-axis Measure drop-down menu are the same as the Measure options in the single benchmark settings.</t>
  </si>
  <si>
    <t>1. Expand the 2D Benchmark panel on the sidenav by clicking on "&gt;".
2. Observe the default X-axis Measure setting. 
3. Expand the X-axis Measure dropdown menu. 
4. Hover over the X-axis Measure options. 
5. Scroll to the bottom of the list.
6. Scroll to the top of the list.</t>
  </si>
  <si>
    <t xml:space="preserve">After step 1: X-axis Measure is set to “90d readmission rate per instance”
After step 2: Available options for X-axis measure:
90d episode cost ($)
90d readmission cost per instance ($)
90d readmission cost per patient ($)
90d readmission rate per instance (%)
90d readmission rate per patient (%)
PAC LOS (days)
When hovered over, a selection in the list will highlight.
The list will scroll to display its full contents. </t>
  </si>
  <si>
    <t>2D_3.28</t>
  </si>
  <si>
    <t>Navigating 2D Benchmark Options - Y-axis Measure</t>
  </si>
  <si>
    <t>Verify that the Y-axis Measure is set to “90d episode cost” by default and that the options of the Y-axis Measure drop-down menu are the same as the Measure options in the single benchmark settings.</t>
  </si>
  <si>
    <t>1. Expand the 2D Benchmark panel on the sidenav by clicking on "&gt;".
2. Observe the default Y-axis Measure setting. 
3. Expand the Y-axis Measure dropdown menu. 
4. Hover over the Y-axis Measure options. 
5. Scroll to the bottom of the list.
6. Scroll to the top of the list.</t>
  </si>
  <si>
    <t xml:space="preserve">After Step 1: Y-axis Measure is set to “90d episode cost”
After step 2: Available options for Y-axis measure:
90d episode cost ($)
90d readmission cost per instance ($)
90d readmission cost per patient ($)
90d readmission rate per instance (%)
90d readmission rate per patient (%)
PAC LOS (days)
When hovered over, a selection in the list will highlight.
The list will scroll to display its full contents. </t>
  </si>
  <si>
    <t>2D_3.29</t>
  </si>
  <si>
    <t>Navigating 2D Benchmark Options - Levels of Aggregation</t>
  </si>
  <si>
    <t xml:space="preserve">Verify that Levels of Aggregation on either axis are set to National by default, and that each dropdown presents the correct options. </t>
  </si>
  <si>
    <t xml:space="preserve">1. Expand the 2D Benchmark panel on the sidenav by clicking on "&gt;".
2. Expand the X-Axis Level of Aggregation drop-down menu. 
3. Expand the Y-Axis Level of Aggregation drop-down menu.
</t>
  </si>
  <si>
    <t>After Step 1: 
Both Levels of Aggregation should be set to National. 
After Step 3: 
Both drop-downs display the same two options:
- National
- Dataset
When hovered over, a selection in the list will highlight.</t>
  </si>
  <si>
    <t>2D_3.30</t>
  </si>
  <si>
    <t>Verify that the new Levels of Aggregation (Region, State, FIPS, CBSA, and Time) are available and can be selected.</t>
  </si>
  <si>
    <t>1. Expand the 2D Benchmark panel on the sidenav by clicking on "&gt;".
2. Expand the X-Axis Level of Aggregation drop-down menu. 
3. Expand the Y-Axis Level of Aggregation drop-down menu.</t>
  </si>
  <si>
    <t>After Step 1: 
Both Levels of Aggregation should be set to National. 
After Step 3: 
Both drop-downs display the same seven options:
- National
- Dataset
- Regional
- State
- FIPS
- CBSA
- Time
When hovered over, a selection in the list will highlight.</t>
  </si>
  <si>
    <t>2D_3.31</t>
  </si>
  <si>
    <t>Navigating 2D Benchmark Options - Metrics</t>
  </si>
  <si>
    <t xml:space="preserve">Verify that Metrics are set to Average by default, and that the option to view the Metrics as a percentile is also available.  </t>
  </si>
  <si>
    <t xml:space="preserve">1. Expand the 2D Benchmark panel on the sidenav by clicking on "&gt;".
2. Click on "Percentile" under "Metrics". </t>
  </si>
  <si>
    <t>After Step 1: 
Metrics should be set to Average. 
After Step 2: 
User is able to switch from Average to Percentile. By default, the Percentile is set to 0.</t>
  </si>
  <si>
    <t>2D_3.32</t>
  </si>
  <si>
    <t>2D Graph Benchmark - Additional Requirements</t>
  </si>
  <si>
    <t>The 2D Settings fields are auto-populated based on the applied active filters dynamically and auto-selected by the service line with the highest case count: including DRGs and an episode.</t>
  </si>
  <si>
    <t>1. Include two DRGs 870 and 871 (from the same service line_Other Medical and Sepsis) and one episode Chest Pain (from 2nd service line_Cardiology).
2. Expand the 2D settings and observe.</t>
  </si>
  <si>
    <t xml:space="preserve">After Step 2:
The Service Line field should be "Other Medical".
The Episode field should be "Sepsis".
The DRG field should have "DRG_870" and "DRG_871" auto-selected and auto-populated.
Legend will be shown down to the "DRG" layer. 
</t>
  </si>
  <si>
    <t>2D_3.33</t>
  </si>
  <si>
    <t>P2BN-2570</t>
  </si>
  <si>
    <t>The 2D Settings fields are auto-populated based on the applied active filters dynamically and auto-selected by the service line with the highest case count: including service lines,  episodes and DRGs.</t>
  </si>
  <si>
    <t>1. Include two episodes (Simple Pneumonia and Respiratory Infections, Other Respiratory) from Respiratory  (49 = 31 18 cases), one episode Stroke from Neurology (20 cases), Podiatry service line (1 case), DRG 293 and DRG 280 from Cardiology (11= 5 + 6 cases).
2. Expand the 2D settings and observe.</t>
  </si>
  <si>
    <t xml:space="preserve">After Step 2:
The service Line is auto-populated to "Respiratory" with the dropdown list of other service lines (Neurology, Podiatry, Cardiology).
The Episode field is auto-populated to "Simple Pneumonia and Respiratory Infections, Other Respiratory".
DRG field is blank. (because the filter layer of the branch with the highest case count is not specified down to DRG). 
</t>
  </si>
  <si>
    <t>2D_3.34</t>
  </si>
  <si>
    <t>The 2D Settings fields are auto-populated based on the applied active filters dynamically and auto-selected by the service line with the highest case count: excluding a episode including a service line and episodes.</t>
  </si>
  <si>
    <t>1. Exclude an episode "Urinary Tract Infection" and includes "Other Medical" (128 = 148 - 20 cases), and includes two episodes (Major joint replacement of the lower extremity, Medical Non-Infectious Orthopedic) from Orthopedics (56 cases).
2. Expand the 2D settings and observe.</t>
  </si>
  <si>
    <t>The service Line is auto-populated to "Other Medical".
 Episode field and DRG field are not populated (as selecting all episodes and not-selecting all episodes from the dropdown list does not make an impact on the benchmark).</t>
  </si>
  <si>
    <t>2D_4 Benchmark Settings Search</t>
  </si>
  <si>
    <t>2D_4.0</t>
  </si>
  <si>
    <t xml:space="preserve">A 2D Graph is generated according to default settings. </t>
  </si>
  <si>
    <t>2D_4.1</t>
  </si>
  <si>
    <t xml:space="preserve">Verify that the user is able to search Service Lines in the 2D Benchmark dropdown menu, and is able to clear their search by pressing the "clear" x button. </t>
  </si>
  <si>
    <t>Follow steps for 2D_4.0.</t>
  </si>
  <si>
    <t xml:space="preserve">1. Expand the 2D Benchmark panel on the sidenav.
2. Expand the Service Line dropdown menu.
3. Click on the "Search" field at the top of the dropdown list. 
4. Type "Other".
5. Click the small x to the right of the input to clear the search query. </t>
  </si>
  <si>
    <t>After step 1: The Service Line is set to "Other Medical" by default. 
After step 2: The top of the dropdown menu reads "Search". 
After step 4: The "Available" list title changes to read "Search Results". 
The "Search" hint text at the top of the dropdown is replaced by the new input. 
The Search Results list reads: 
- Other
- Other Medical (with checkmark)
- Other Surgical
After step 5: By clicking on the “x” clear button next to the input field, all the keyword inputs are cleared out and the user sees the default full list of the dropdown menu (the Search is still On)</t>
  </si>
  <si>
    <t>RDM</t>
  </si>
  <si>
    <t>2D_4.2</t>
  </si>
  <si>
    <t xml:space="preserve">Verify that the user is able to search Service Lines in the 2D Benchmark dropdown menu, and is able to make a selection from the search results. </t>
  </si>
  <si>
    <t>1. Expand the 2D Benchmark panel on the sidenav.
2. Expand the Service Line dropdown menu.
3. Click on the "Search" field at the top of the dropdown list. 
4. Type "Other".
5. Click "Other Surgical".</t>
  </si>
  <si>
    <t xml:space="preserve">After step 4: 
The "Available" list title changes to read "Search Results". 
The "Search" hint text at the top of the dropdown is replaced by the new input. 
The Search Results list reads: 
- Other
- Other Medical (with checkmark)
- Other Surgical
After Step 5: 
The dropdown should collapse and "Other Surgical" should be the Service Line setting. </t>
  </si>
  <si>
    <t>2D_4.3</t>
  </si>
  <si>
    <t xml:space="preserve">Verify that the user is able to search Episodes in the 2D Benchmark dropdown menu, and is able to clear their search by pressing the "clear" x button. </t>
  </si>
  <si>
    <t xml:space="preserve">1. Expand the 2D Benchmark panel on the sidenav.
2. Expand the Service Line dropdown menu, then click the blank option (---)
3. Expand the Episode dropdown menu.
4. Click on the "Search" field at the top of the dropdown list. 
5. Type "Dis".
6. Click the small x to the right of the input to clear the search query. </t>
  </si>
  <si>
    <t>After step 1: The Episode is blank (---) by default. 
After step 3: The top of the dropdown menu reads "Search". 
After step 5: The "Available" list title changes to read "Search Results". 
The Search Results list reads (in alphabetical order): 
- DISORDERS OF LIVER EXCEPT MALIG.CIRR.ALC HEPA
- DISORDERS OF PANCREAS EXCEPT MALIGNANCY
- DISORDERS OF PERSONALITY &amp; IMPULSE CONTROL
- DISORDERS OF THE BILIARY TRACT
After step 6: By clicking on the “x” clear button next to the input field, all the keyword inputs are cleared out and the user sees the default full list of the dropdown menu (the Search is still On)</t>
  </si>
  <si>
    <t>Service Line field has no blank option.</t>
  </si>
  <si>
    <t>2D_4.4</t>
  </si>
  <si>
    <t xml:space="preserve">Verify that the user is able to search Episodes in the 2D Benchmark dropdown menu, and is able to select multiple Episodes from the search results. </t>
  </si>
  <si>
    <t xml:space="preserve">1. Expand the 2D Benchmark panel on the sidenav.
2. Expand the Service Line dropdown menu.
3. Click on the "Search" field at the top of the dropdown list. 
4. Type "Other".
5. Click "Other Surgical".
6. Expand the Episode dropdown menu.
7. Select "EXTENSIVE O.R. PROCEDURE UNRELATED TO PRINCIPAL DIAGNOSIS," "OTHER O.R. PROCEDURES FOR MULTIPLE SIGNIFICANT TRAUMA," and  "OTHER ENDOCRINE. NUTRIT &amp; METAB O.R. PROC".
8. Click an empty space in the Benchmark Settings expansion to close the drop-down. </t>
  </si>
  <si>
    <t>After step 6: The options in the Episode menu are (in alphabetical order): 
- Extensive O.R. Procedure Unrelated To Principal Diagnosis
- Other O.R. Procedures For Multiple Significant Trauma
- Other Endocrine. Nutrit &amp; Metab O.R. Proc
- Adrenal &amp; Pituitary Procedures
After Step 7: The three selected Episodes are moved from the Search Results list to the Selection list. 
After Step 8: The Episode dropdown displays "Extensive O.R. Procedure Unrelate..." and the input fileld should have selected options( "EXTENSIVE O.R. PROCEDURE UNRELATED TO PRINCIPAL DIAGNOSIS," "OTHER O.R. PROCEDURES FOR MULTIPLE SIGNIFICANT TRAUMA," and  "OTHER ENDOCRINE. NUTRIT &amp; METAB O.R. PROC")</t>
  </si>
  <si>
    <t>2D_4.5</t>
  </si>
  <si>
    <t xml:space="preserve">Verify that the user is able to search DRGs in the 2D Benchmark dropdown menu, and is able to clear their search by pressing the "clear" x button. </t>
  </si>
  <si>
    <t xml:space="preserve">1. Expand the 2D Benchmark panel on the sidenav.
2. Expand the DRG dropdown menu.
3. Click on the "Search" field at the top of the dropdown list. 
4. Type "Sep".
5. Click the small x to the right of the input field to clear the search query. </t>
  </si>
  <si>
    <t xml:space="preserve"> After step 1: The Service Line is set to Other Medical by default. 
The DRG is blank (---) by default. 
After step 2: The top of the dropdown menu reads "Search". 
After step 4: The "Available" list title changes to read "Search Results". 
The Search Results list reads:
 - 870 - Septicemia or severe sepsis with mechanical ventilation 96+ hours
 - 871 - Septicemia or severe sepsis without mechanical ventilation 96+ hours With MCC
 - 872 - Septicemia or severe sepsis without mechanical ventilation 96+ hours Without MCC 
After step 5: By clicking on the “x” clear button next to the input field, all the keyword inputs are cleared out and the user sees the default full list of the dropdown menu (the Search is still On)</t>
  </si>
  <si>
    <t>2D_4.6</t>
  </si>
  <si>
    <t>Verify that making a DRG selection out of search results updates the Episode and Service Line fields automatically.</t>
  </si>
  <si>
    <t xml:space="preserve">1. Expand the 2D Benchmark panel on the sidenav.
2. Expand the DRG dropdown menu.
3. Click on the "Search" field at the top of the dropdown list. 
4. Type "Sep".
5. Select "872 - Septicemia or severe sepsis without mechanical ventilation 96+ hours without major complication or comorbidity"
6. Click an empty space in the Benchmark Settings expansion to close the drop-down. </t>
  </si>
  <si>
    <t xml:space="preserve"> After step 1: The Service Line is set to Other Medical by default. 
The DRG is blank (---) by default. 
After step 2: The top of the dropdown menu reads "Search". 
After step 4:
The Search Results list reads:
 - 870 - Septicemia or severe sepsis with mechanical ventilation 96+ hours
 - 871 - Septicemia or severe sepsis without mechanical ventilation 96+ hours with major complication or comorbidity
 - 872 - Septicemia or severe sepsis without mechanical ventilation 96+ hours without major complication or comorbidity 
After step 5: The menu collapses.
The Service Line field reads "Other Medical." The Episode field reads "Sepsis." The DRG field reads: "872 - Septicemia or severe..."</t>
  </si>
  <si>
    <r>
      <rPr>
        <rFont val="arial,sans,sans-serif"/>
        <color rgb="FF000000"/>
      </rPr>
      <t xml:space="preserve">Results seem to include all DRGs, even those from other service lines:
871 - Septicemia Or Severe Sepsis Without Mechanical Ventilation 96+ Hours With MCC
870 - Septicemia Or Severe Sepsis With Mechanical Ventilation 96+ Hours
</t>
    </r>
    <r>
      <rPr>
        <rFont val="arial,sans,sans-serif"/>
        <color rgb="FF999999"/>
      </rPr>
      <t>470 - Major Joint Replacement Or Reattachment Of Lower Extremity Without MCC
885 - Psychoses
690 - Kidney And Urinary Tract Infections Without MCC
64 - Intracranial Hemorrhage Or Cerebral Infarction With MCC</t>
    </r>
  </si>
  <si>
    <t>2D_4.7</t>
  </si>
  <si>
    <t xml:space="preserve">Verify that the user is able to search DRGs in the 2D Benchmark dropdown menu, and is able to select multiple DRGs from the search results. </t>
  </si>
  <si>
    <t xml:space="preserve">1. Expand the 2D Benchmark panel on the sidenav.
2. Expand the Service Line dropdown menu.
3. Click on the "Search" field at the top of the dropdown list. 
4. Type "Other".
5. Click "Other Surgical".
6. Expand the Episode dropdown menu.
7. Search "other". 
7. Select "OTHER O.R. PROCEDURES FOR MULTIPLE SIGNIFICANT TRAUMA," "OTHER ENDOCRINE. NUTRIT &amp; METAB O.R. PROC".
8. search "Ext"
Select "EXTENSIVE O.R. PROCEDURE UNRELATED TO PRINCIPAL DIAGNOSIS".
9. Expand the DRG dropdown menu. 
10. Search "Other." 
11. Select "957 - OTHER O.R. PROCEDURES FOR MULTIPLE SIGNIFICANT TRAUMA W MCC", "628 - OTHER ENDOCRINE. NUTRIT &amp; METAB O.R. PROC W MCC"
12.  search, "ext"
Select "981 - EXTENSIVE O.R. PROCEDURE UNRELATED TO PRINCIPAL DIAGNOSIS W MCC", 
13. Click an empty space in the Benchmark Settings expansion to close the drop-down. </t>
  </si>
  <si>
    <t>After step 6: The options in the Episode menu are: 
- ADRENAL &amp; PITUITARY PROCEDURES
- EXTENSIVE O.R. PROCEDURE UNRELATED TO PRINCIPAL DIAGNOSIS
- OTHER ENDOCRINE. NUTRIT &amp; METAB O.R. PROC
- OTHER O.R. PROCEDURES FOR MULTIPLE SIGNIFICANT TRAUMA
After Step 7: The three selected Episodes are moved from the Search Results list to the Selection list. 
After Step 8: The Episode dropdown displays "EXTENSIVE O.R. PROCEDURE ..."
After Step 9: The DRG dropdown displays: 
 - 981 - EXTENSIVE O.R. PROCEDURE UNRELATED TO PRINCIPAL DIAGNOSIS W MCC
 - 957 - OTHER O.R. PROCEDURES FOR MULTIPLE SIGNIFICANT TRAUMA W MCC
 - 628 - OTHER ENDOCRINE. NUTRIT &amp; METAB O.R. PROC W MCC
After step 10: The DRG dropdown displays: 
"Search Results:
- 628 - OTHER ENDOCRINE. NUTRIT &amp; METAB O.R. PROC W MCC
- 957 - OTHER O.R. PROCEDURES FOR MULTIPLE SIGNIFICANT TRAUMA W MCC"
After step 12: The DRG dropdown displays: 
"Selected: 
- 628 - OTHER ENDOCRINE. NUTRIT &amp; METAB O.R. PROC W MCC
- 957 - OTHER O.R. PROCEDURES FOR MULTIPLE SIGNIFICANT TRAUMA W MCC
Search Results:
- 981 - EXTENSIVE O.R. PROC..."
Once select it should move to "Selection List"
After step 13: The menu collapses.
The Service Line field reads "Other Surgical." The Episode field reads "EXTENSIVE O.R. PROCEDURE UNRELATED TO PRINCIPAL DIA..." The DRG field reads: " 957 - OTHER O.R. PROCEDURES FOR MULTIPLE SIGNIFICANT..."</t>
  </si>
  <si>
    <t>2D_4.8</t>
  </si>
  <si>
    <t xml:space="preserve">Verify that the user is able to search Entity types in the 2D Benchmark dropdown menu, and is able to clear their search by pressing the "clear" x button. </t>
  </si>
  <si>
    <t xml:space="preserve">1. Expand the 2D Benchmark panel on the sidenav.
2. Expand the Entity dropdown menu.
3. Click on the "Search" field at the top of the dropdown list. 
4. Type "Ho".
5. Click the small x to the right of the input to clear the search query. </t>
  </si>
  <si>
    <t>After step 1: The Entity type is set to SNF by default. 
After step 2: The top of the dropdown menu reads "Search". 
After step 4: The "Available" list title changes to read "Search Results". 
The only search result is "Hospital".
After step 5: By clicking on the “x” clear button next to the input field, all the keyword inputs are cleared out and the user sees the default full list of the dropdown menu (the Search is still On)</t>
  </si>
  <si>
    <t>2D_4.9</t>
  </si>
  <si>
    <t xml:space="preserve">Verify that the user is able to search X-Axis Measure in the 2D Benchmark dropdown menu, and is able to clear their search by pressing the "clear" x button. </t>
  </si>
  <si>
    <t xml:space="preserve">1. Expand the 2D Benchmark panel on the sidenav.
2. Expand the X-Axis Measure dropdown menu.
3. Click on the "Search" field at the top of the dropdown list. 
4. Type "90d".
5. Click the small x to the right of the input to clear the search query. </t>
  </si>
  <si>
    <t>After step 1: The X-Axis measure is “90d readmission rate per instance” by default. 
After step 2: The top of the dropdown menu reads "Search". 
After step 4: The "Available" list title changes to read "Search Results". 
The Search Results list reads: 
- 90d episode cost ($)
- 90d readmission cost per instance ($)
- 90d readmission cost per patient ($)
- 90d readmission rate per instance (%)
- 90d readmission rate per patient (%)
After step 5: By clicking on the “x” clear button next to the input field, all the keyword inputs are cleared out and the user sees the default full list of the dropdown menu (the Search is still On) and should display the default (90d readmission rate per instance (%) ) selection to be checked.</t>
  </si>
  <si>
    <t>2D_4.10</t>
  </si>
  <si>
    <t xml:space="preserve">Verify that the user is able to search Y-axis Measure in the 2D Benchmark dropdown menu, and is able to clear their search by pressing the "clear" x button. </t>
  </si>
  <si>
    <t xml:space="preserve">1. Expand the 2D Benchmark panel on the sidenav.
2. Expand the Y-Axis Measure dropdown menu.
3. Click on the "Search" field at the top of the dropdown list. 
4. Type "90d".
5. Click the small x to the right of the input to clear the search query. </t>
  </si>
  <si>
    <t>After step 1: The Y-Axis Measure is "90d episode cost" by default. 
After step 2: The top of the dropdown menu reads "Search". 
After step 4: The "Available" list title changes to read "Search Results". 
The Search Results list reads: 
- 90d episode cost ($)
- 90d readmission cost per instance ($)
- 90d readmission cost per patient ($)
- 90d readmission rate per instance (%)
- 90d readmission rate per patient (%)
After step 5: By clicking on the “x” clear button next to the input field, all the keyword inputs are cleared out and the user sees the default full list of the dropdown menu (the Search is still On) and should display the default (90d episode cost ($) ) selection to be checked.</t>
  </si>
  <si>
    <t>2D_4.11</t>
  </si>
  <si>
    <t xml:space="preserve">Verify that the user is able to search X-axis Level of Aggregation in the 2D Benchmark dropdown menu, and is able to clear their search by pressing the "clear" x button. </t>
  </si>
  <si>
    <t xml:space="preserve">1. Expand the 2D Benchmark panel on the sidenav.
2. Expand the X-axis Level of Aggregation dropdown menu.
3. Click on the "Search" field at the top of the dropdown list. 
4. Type "Nat".
5. Click the small x to the right of the input to clear the search query. </t>
  </si>
  <si>
    <t>After step 1: The X-axis Level of Aggregation is National by default. 
After step 2: The top of the dropdown menu reads "Search". 
After step 4: The "Available" list title changes to read "Search Results". 
There is only one search result: "National".
After step 5: By clicking on the “x” clear button next to the input field, all the keyword inputs are cleared out and the user sees the default full list of the dropdown menu (the Search is still On) and should display the default (National) selection to be checked.</t>
  </si>
  <si>
    <t>2D_4.12</t>
  </si>
  <si>
    <t xml:space="preserve">Verify that the user is able to search Y-axis Level of Aggregation in the 2D Benchmark dropdown menu, and is able to clear their search by pressing the "clear" x button. </t>
  </si>
  <si>
    <t xml:space="preserve">1. Expand the 2D Benchmark panel on the sidenav.
2. Expand the Y-axis Level of Aggregation dropdown menu.
3. Click on the "Search" field at the top of the dropdown list. 
4. Type "Dat".
5. Click the small x to the right of the input to clear the search query. </t>
  </si>
  <si>
    <t>After step 1: The Y-axis Level of Aggregation is set to "National" by default. 
After step 2: The top of the dropdown menu reads "Search". 
After step 4: The "Available" list title changes to read "Search Results". 
There is only one search result: "Dataset".
After step 5: By clicking on the “x” clear button next to the input field, all the keyword inputs are cleared out and the user sees the default full list of the dropdown menu (the Search is still On) and should display the default (National) selection to be checked.</t>
  </si>
  <si>
    <t>2D_4.13</t>
  </si>
  <si>
    <t xml:space="preserve">Verify that clicking out of a dropdown during search cancels the search. </t>
  </si>
  <si>
    <t xml:space="preserve">1. Expand the 2D Benchmark panel on the sidenav.
2. Expand the Service Line dropdown menu.
3. Click on the "Search" field at the top of the dropdown list. 
4. Type "Other".
5. Click an empty space in the Benchmark Settings expansion to close the drop-down. </t>
  </si>
  <si>
    <t>After step 1: The Service Line is set to "Other Medical" by default. 
After step 2: The top of the dropdown menu reads "Search". 
After step 4: The "Available" list title changes to read "Search Results". 
The Search Results list reads: 
- Other
- Other Medical (with checkmark)
- Other Surgical
After step 5: By clicking out of the field or selecting from the menu option, the dropdown panel collapses and the search is off (the search field disappears and the original selection " Other Medical" is shown).</t>
  </si>
  <si>
    <t>2D_4.14</t>
  </si>
  <si>
    <t xml:space="preserve">Verify that the user is able to deselect search results in the Episode dropdown. </t>
  </si>
  <si>
    <t xml:space="preserve">1. Expand the 2D Benchmark panel on the sidenav.
2. Expand the Service Line dropdown menu.
3. Click on the "Search" field at the top of the dropdown list. 
4. Type "Other".
5. Click "Other Surgical".
6. Expand the Episode dropdown menu.
7. Search "other". 
8. Select "OTHER O.R. PROCEDURES FOR MULTIPLE SIGNIFICANT TRAUMA," "OTHER ENDOCRINE. NUTRIT &amp; METAB O.R. PROC".
9. Uncheck selected episodes. 
10. Click an empty space in the Benchmark Settings panel to close the drop-down. </t>
  </si>
  <si>
    <t>After step 1: The Service Line is set to "Other Medical" by default. 
The Episode is set to "---" by default.
After step 9: The "Selected" Episodes appear under "Search Results".
After step 10: The menu collapses.
The Service Line is set to the prior selection, Other Surgical. The Episode and DRG are set to "---".</t>
  </si>
  <si>
    <t>2D_4.15</t>
  </si>
  <si>
    <t xml:space="preserve">Verify that the user is able to deselect search results in the DRG dropdown. </t>
  </si>
  <si>
    <t xml:space="preserve">1. Expand the 2D Benchmark panel on the sidenav.
2. Expand the Service Line dropdown menu.
3. Click on the "Search" field at the top of the dropdown list. 
4. Type "Other".
5. Click "Other Surgical".
6. Expand the Episode dropdown menu.
7. Search "other". 
8. Select "OTHER O.R. PROCEDURES FOR MULTIPLE SIGNIFICANT TRAUMA," "OTHER ENDOCRINE. NUTRIT &amp; METAB O.R. PROC".
9. Expand the DRG dropdown menu. 
10. Search "Other." 
11. Select "957 - OTHER O.R. PROCEDURES FOR MULTIPLE SIGNIFICANT TRAUMA W MCC", "628 - OTHER ENDOCRINE. NUTRIT &amp; METAB O.R. PROC W MCC"
12. Uncheck selected DRGs. 
13. Click out of the field, meaning click an empty space in the Benchmark Settings panel to close the drop-down. </t>
  </si>
  <si>
    <t>After step 1: The Service Line is set to "Other Medical" by default. 
The Episode is set to "---" by default. 
After step 8: The Service Line is set to Other Surgical. The Episode is set to "OTHER O.R. PROCEDURES FOR MULTIPLE SIGNIFICANT TRAUMA," and "OTHER ENDOCRINE. NUTRIT &amp; METAB O.R. PROC".
After Step 12: The "Selected" DRGs now appear under "Search Results."
After step 13: The menu collapses.
The Service Line is set to the prior selection,  Other Surgical. The Episode is set to "OTHER O.R. PROCEDURES FOR MULTIPLE SIGNIFICANT TRAUMA," and "OTHER ENDOCRINE. NUTRIT &amp; METAB O.R. PROC". The DRG is set to "---".</t>
  </si>
  <si>
    <t>2D_4.16</t>
  </si>
  <si>
    <t xml:space="preserve">Verify that user is able to scroll through search results if there are too many to view in one page. </t>
  </si>
  <si>
    <t xml:space="preserve">1. Expand the 2D Benchmark panel on the sidenav.
2. Expand the Service Line dropdown menu, then click the blank option (---)
3. Expand the Episode dropdown menu.
4. Type "oth"
5. Scroll to the bottom of the list.
6. Scroll to the top of the list. </t>
  </si>
  <si>
    <t xml:space="preserve">After Step 4: 
The "Available" list title changes to read "Search Results". 
The "Search" hint text at the top of the dropdown is replaced by the new input. 
The Search Results list reads, in part (in alphabetical order): 
OTHER ANTEPARTUM DIAGNOSES W MEDICAL COMPLICATIONS
OTHER ANTEPARTUM DIAGNOSES W/O MEDICAL COMPLICATIONS
Other antepartum diagnoses with O.R. procedure
Other antepartum diagnoses without O.R. procedure
OTHER CARDIOTHORACIC PROCEDURES
OTHER CIRCULATORY SYSTEM DIAGNOSES
OTHER CIRCULATORY SYSTEM O.R. PROCEDURES
OTHER DIGESTIVE SYSTEM DIAGNOSES
OTHER DIGESTIVE SYSTEM O.R. PROCEDURES
OTHER DISORDERS OF NERVOUS SYSTEM
OTHER EAR. NOSE. MOUTH &amp; THROAT DIAGNOSES
OTHER EAR. NOSE. MOUTH &amp; THROAT O.R. PROCEDURES
OTHER ENDOCRINE. NUTRIT &amp; METAB O.R. PROC
OTHER FACTORS INFLUENCING HEALTH STATUS
OTHER FEMALE REPRODUCTIVE SYSTEM O.R. PROCEDURES
OTHER HEART ASSIST SYSTEM IMPLANT
OTHER HEPATOBILIARY OR PANCREAS O.R. PROCEDURES
OTHER INFECTIOUS &amp; PARASITIC DISEASES DIAGNOSES
OTHER INJURY. POISONING &amp; TOXIC EFFECT DIAG
OTHER KIDNEY &amp; URINARY TRACT DIAGNOSES
OTHER KIDNEY &amp; URINARY TRACT PROCEDURES
Other knee procedures
After Step 5: 
The dropdown menu is scrolled to the bottom. 
After Step 6: 
The dropdown menu returns to the top. </t>
  </si>
  <si>
    <t>2D_4.17</t>
  </si>
  <si>
    <t xml:space="preserve">1. Expand the 2D Benchmark panel on the sidenav.
2. Expand the Service Line dropdown menu, then click the blank option (---)
3. Expand the DRG dropdown menu.
4. Click the "Search" box at the top of the dropdown.
5. Type "Maj"
6. Scroll to the bottom of the list.
7. Scroll to the top of the list. </t>
  </si>
  <si>
    <t xml:space="preserve">After Step 4: 
The "Available" list title changes to read "Search Results". 
The "Search" hint text at the top of the dropdown is replaced by the new input. 
The Search Results list reads, in part: 
654 - MAJOR BLADDER PROCEDURES W CC
653 - MAJOR BLADDER PROCEDURES W MCC
655 - MAJOR BLADDER PROCEDURES W/O CC/MCC
237 - Major cardiovascular procedures with major complication or comorbidity
238 - Major cardiovascular procedures without major complication or comorbidity
164 - MAJOR CHEST PROCEDURES W CC
163 - MAJOR CHEST PROCEDURES W MCC
165 - MAJOR CHEST PROCEDURES W/O CC/MCC
184 - MAJOR CHEST TRAUMA W CC
183 - MAJOR CHEST TRAUMA W MCC
185 - MAJOR CHEST TRAUMA W/O CC/MCC
369 - MAJOR ESOPHAGEAL DISORDERS W CC
368 - MAJOR ESOPHAGEAL DISORDERS W MCC
370 - MAJOR ESOPHAGEAL DISORDERS W/O CC/MCC
After Step 5: 
The dropdown menu is scrolled to the bottom. 
After Step 6: 
The dropdown menu returns to the top. </t>
  </si>
  <si>
    <t>2D_4.18</t>
  </si>
  <si>
    <t>Verify that Service Line dropdown will inform the user if their search returned no results.</t>
  </si>
  <si>
    <t>1. Expand the 2D Benchmark panel on the sidenav.
2. Expand the Service Line dropdown menu.
3. Click the "Search" box at the top of the dropdown.
4. Type "asdfjkl;"</t>
  </si>
  <si>
    <t>After Step 4: The Search Results display an error message: 
"No matching Service Line found."</t>
  </si>
  <si>
    <t>2D_4.19</t>
  </si>
  <si>
    <t>Verify that searching an Episode from another service line returns no results.</t>
  </si>
  <si>
    <t>1. Expand the 2D Benchmark panel on the sidenav.
2. Expand the Service Line dropdown menu and select "Cardiology."
3. Expand the Episode dropdown menu.
4. Click the "Search" box at the top of the dropdown.
5. Type "Sepsis."</t>
  </si>
  <si>
    <t>After Step 4: The Search Results display an error message: 
"No matching Episode found."</t>
  </si>
  <si>
    <t>"Sepsis" is shown in grey.</t>
  </si>
  <si>
    <t>2D_4.20</t>
  </si>
  <si>
    <t>Verify that searching a DRG from another service line returns no results</t>
  </si>
  <si>
    <t>1. Expand the 2D Benchmark panel on the sidenav.
2. Expand the Service Line dropdown menu and select "Cardiology."
2. Expand the DRG dropdown menu.
3. Click the "Search" box at the top of the dropdown.
4. Type "864".</t>
  </si>
  <si>
    <t>After Step 4: The Search Results display an error message: 
"No matching DRG found."</t>
  </si>
  <si>
    <t>2D_4.21</t>
  </si>
  <si>
    <t>Verify that Entity dropdown will inform the user if their search returned no results.</t>
  </si>
  <si>
    <t>1. Expand the 2D Benchmark panel on the sidenav.
2. Expand the Entity dropdown menu.
3. Click the "Search" box at the top of the dropdown.
4. Type "asdfjkl;"</t>
  </si>
  <si>
    <t>After Step 3: the Entities are listed in this order:
- SNF
- HHA
- Hospital
- LTCH
In the CA and NV dataset, Home and IRF are not options on the Entity dropdown.
After Step 4: The Search Results display an error message: 
"No matching Entity found."</t>
  </si>
  <si>
    <t>2D_4.22</t>
  </si>
  <si>
    <t>Verify that X-Axis Level of Aggregation dropdown will inform the user if their search returned no results.</t>
  </si>
  <si>
    <t>1. Expand the 2D Benchmark panel on the sidenav.
2. Expand the X-Axis Level of Aggregation dropdown menu.
3. Click the "Search" box at the top of the dropdown.
4. Type "asdfjkl;"</t>
  </si>
  <si>
    <t>After Step 3: 
After Step 4: The Search Results display an error message: 
"No matching X-Axis Level of Aggregation found."</t>
  </si>
  <si>
    <t>2D_4.23</t>
  </si>
  <si>
    <t>Verify that Y-Axis Level of Aggregation dropdown will inform the user if their search returned no results.</t>
  </si>
  <si>
    <t>1. Expand the 2D Benchmark panel on the sidenav.
2. Expand the Y-Axis Level of Aggregation dropdown menu.
3. Click the "Search" box at the top of the dropdown.
4. Type "asdfjkl;"</t>
  </si>
  <si>
    <t>After Step 3: 
After Step 4: The Search Results display an error message: 
"No matching Y-Axis Level of Aggregation found."</t>
  </si>
  <si>
    <t>2D_4.24</t>
  </si>
  <si>
    <t>Verify that X-Axis Measure dropdown will inform the user if their search returned no results.</t>
  </si>
  <si>
    <t>1. Expand the 2D Benchmark panel on the sidenav.
2. Expand the X-Axis Measure dropdown menu.
3. Click the "Search" box at the top of the dropdown.
4. Type "asdfjkl;"</t>
  </si>
  <si>
    <t>After Step 3: Available options for X-axis measure:
90d episode cost ($)
90d readmission cost per instance ($)
90d readmission cost per patient ($)
90d readmission rate per instance (%)
90d readmission rate per patient (%)
PAC LOS (days)
After Step 4: The Search Results display an error message: 
"No matching X-Axis Measure found."</t>
  </si>
  <si>
    <t>2D_4.25</t>
  </si>
  <si>
    <t>Verify that Y-Axis Measure dropdown will inform the user if their search returned no results.</t>
  </si>
  <si>
    <t>1. Expand the 2D Benchmark panel on the sidenav.
2. Expand the Y-Axis Measure dropdown menu.
3. Click the "Search" box at the top of the dropdown.
4. Type "asdfjkl;"</t>
  </si>
  <si>
    <t>After Step 3: Available options for Y-axis measure:
90d episode cost ($)
90d readmission cost per instance ($)
90d readmission cost per patient ($)
90d readmission rate per instance (%)
90d readmission rate per patient (%)
PAC LOS (days)
After Step 4: The Search Results display an error message: 
"No matching Y-Axis Measure found."</t>
  </si>
  <si>
    <t>2D_4 Labels</t>
  </si>
  <si>
    <t>2D_5.00</t>
  </si>
  <si>
    <t>Labels - Pre-conditions</t>
  </si>
  <si>
    <r>
      <rPr>
        <rFont val="Arial"/>
        <b/>
        <color rgb="FF405077"/>
        <sz val="10.0"/>
      </rPr>
      <t xml:space="preserve">(Pre-Conditions)
</t>
    </r>
    <r>
      <rPr>
        <rFont val="Arial"/>
        <color rgb="FF405077"/>
        <sz val="10.0"/>
      </rPr>
      <t>Verify that the 2D Graph View can be generated.</t>
    </r>
  </si>
  <si>
    <r>
      <rPr>
        <rFont val="Arial"/>
        <color rgb="FF405077"/>
        <sz val="10.0"/>
      </rPr>
      <t xml:space="preserve">1. Log in to P2QA
2. Create a new View, or enter an existing view with default settings applied. 
3. Expand the Dataset settings on the sidenav, select </t>
    </r>
    <r>
      <rPr>
        <rFont val="Arial"/>
        <b/>
        <color rgb="FF405077"/>
        <sz val="10.0"/>
      </rPr>
      <t xml:space="preserve">Pennsylvania </t>
    </r>
    <r>
      <rPr>
        <rFont val="Arial"/>
        <color rgb="FF405077"/>
        <sz val="10.0"/>
      </rPr>
      <t xml:space="preserve">(may also be called "Penn," "LDS-Penn-2016," or some variation thereof according to the whim of the most recent tester), then apply the changes. 
4. Ensure any active filters have been cleared. 
5. On the sidenav, click the Benchmark toggle, then click 2D Graph. </t>
    </r>
  </si>
  <si>
    <t>A 2D Graph is generated.</t>
  </si>
  <si>
    <t>2D_5.01</t>
  </si>
  <si>
    <t>Labels &gt; Grouped Hospitals</t>
  </si>
  <si>
    <t xml:space="preserve">Verify that tooltips appear correctly for grouped Hospital nodes. </t>
  </si>
  <si>
    <t>Follow steps and pre-conditions for 2D_5.00.</t>
  </si>
  <si>
    <t>1. In Service Line Filter include DRG:379
2. Expand the Benchmark Settings panel on the sidenav. 
3. Click the DRG dropdown menu to expand it, then select 379
4. Apply the changes. 
5. Expand the Label settings on the sidenav. Uncheck 90d Readmission Rate per Instance, and check Name, Case Count, 90d Episode Cost, Length of stay, and Star Rating. Then, apply the changes. 
6. Hover over the grouped node in Quadrant 4. (3 entities)</t>
  </si>
  <si>
    <t>#SNF in grouped node (NPI: 1184619736, 1477986370, 1730182635) (CCN: 395692, 395321, 00000)
#Center at Episode cost: 22845, Readmission rate per instance: 32.8
Case count: 
3 
Market Share:
7.0%
Lenght of stay
6.0
Episode cost
19511
Readmission rate per patient
100.0
#Readmission rate per instance
#100.0
Readmission cost per patient
6971
Readmission cost per instance
6971
Star rating: 3</t>
  </si>
  <si>
    <t>28/11/2019</t>
  </si>
  <si>
    <t>28-11-2019</t>
  </si>
  <si>
    <t>2D_5.02</t>
  </si>
  <si>
    <t>Labels &gt; Individual Hospitals</t>
  </si>
  <si>
    <t xml:space="preserve">Verify that Name, Case Count, 90d Episode Cost, Length of stay, and Star Rating labels are appearing correctly for Hospital entities in tooltips and in the Legend. </t>
  </si>
  <si>
    <t>1. Expand the Benchmark Settings panel on the sidenav. 
2. Click the Service Line dropdown menu to expand it, then select Cancer Care.  
3. Click the DRG menu to expand it, then select DRG 848 - Chemotherapy without Acute Leukemia As Secondary Diagnosis without CC/MCC
4. Click the Entity dropdown menu, then select Hospital.
5. Apply the changes. 
6. Expand the Label settings on the sidenav. Uncheck 90d Readmission Rate per Instance, and check Name, Case Count, 90d Episode Cost, Length of stay, and Star Rating. Then, apply the changes. 
7. Hover over the legend and scroll down to read its contents. 
8. Zoom into Quadrant 3 so that both individual blue nodes are visible. Click on both nodes to lock their tooltips.</t>
  </si>
  <si>
    <r>
      <rPr>
        <rFont val="Arial"/>
        <b/>
        <color rgb="FF000000"/>
        <sz val="10.0"/>
      </rPr>
      <t>After Step 7</t>
    </r>
    <r>
      <rPr>
        <rFont val="Arial"/>
        <color rgb="FF000000"/>
        <sz val="10.0"/>
      </rPr>
      <t xml:space="preserve">, the </t>
    </r>
    <r>
      <rPr>
        <rFont val="Arial"/>
        <b/>
        <color rgb="FF000000"/>
        <sz val="10.0"/>
      </rPr>
      <t xml:space="preserve">legend </t>
    </r>
    <r>
      <rPr>
        <rFont val="Arial"/>
        <color rgb="FF000000"/>
        <sz val="10.0"/>
      </rPr>
      <t xml:space="preserve">reads: 
High Performing Hospitals: (2 / </t>
    </r>
    <r>
      <rPr>
        <rFont val="Arial"/>
        <b/>
        <color rgb="FF000000"/>
        <sz val="10.0"/>
      </rPr>
      <t>4</t>
    </r>
    <r>
      <rPr>
        <rFont val="Arial"/>
        <color rgb="FF000000"/>
        <sz val="10.0"/>
      </rPr>
      <t xml:space="preserve">)
Mid Performing Hospitals: (2 / </t>
    </r>
    <r>
      <rPr>
        <rFont val="Arial"/>
        <b/>
        <color rgb="FF000000"/>
        <sz val="10.0"/>
      </rPr>
      <t>4</t>
    </r>
    <r>
      <rPr>
        <rFont val="Arial"/>
        <color rgb="FF000000"/>
        <sz val="10.0"/>
      </rPr>
      <t xml:space="preserve">)
Low Performing Hospitals: (0 / </t>
    </r>
    <r>
      <rPr>
        <rFont val="Arial"/>
        <b/>
        <color rgb="FF000000"/>
        <sz val="10.0"/>
      </rPr>
      <t>4</t>
    </r>
    <r>
      <rPr>
        <rFont val="Arial"/>
        <color rgb="FF000000"/>
        <sz val="10.0"/>
      </rPr>
      <t xml:space="preserve">)
Service Line: Cancer Care 
Episode: Chemotherapy W/O Acute Leukemia As Secondary Diagnosis
► </t>
    </r>
    <r>
      <rPr>
        <rFont val="Arial"/>
        <b/>
        <color rgb="FF000000"/>
        <sz val="10.0"/>
      </rPr>
      <t>DRG: 848 - Chemotherapy without Acute Leukemia As Secondary Diagnosis without CC/MCC</t>
    </r>
    <r>
      <rPr>
        <rFont val="Arial"/>
        <color rgb="FF000000"/>
        <sz val="10.0"/>
      </rPr>
      <t xml:space="preserve">
👤 Case Count: (5 / </t>
    </r>
    <r>
      <rPr>
        <rFont val="Arial"/>
        <b/>
        <color rgb="FF000000"/>
        <sz val="10.0"/>
      </rPr>
      <t>5</t>
    </r>
    <r>
      <rPr>
        <rFont val="Arial"/>
        <color rgb="FF000000"/>
        <sz val="10.0"/>
      </rPr>
      <t xml:space="preserve">)
 </t>
    </r>
    <r>
      <rPr>
        <rFont val="Arial"/>
        <b/>
        <color rgb="FF000000"/>
        <sz val="10.0"/>
      </rPr>
      <t>$</t>
    </r>
    <r>
      <rPr>
        <rFont val="Arial"/>
        <color rgb="FF000000"/>
        <sz val="10.0"/>
      </rPr>
      <t xml:space="preserve">  Cost
</t>
    </r>
    <r>
      <rPr>
        <rFont val="Arial"/>
        <b/>
        <color rgb="FF000000"/>
        <sz val="10.0"/>
      </rPr>
      <t xml:space="preserve"> ↻</t>
    </r>
    <r>
      <rPr>
        <rFont val="Arial"/>
        <color rgb="FF000000"/>
        <sz val="10.0"/>
      </rPr>
      <t xml:space="preserve"> Readmission Rate
📅 PAC LOS
 ★ Star Rating
</t>
    </r>
    <r>
      <rPr>
        <rFont val="Arial"/>
        <b/>
        <color rgb="FF000000"/>
        <sz val="10.0"/>
      </rPr>
      <t>After step 8</t>
    </r>
    <r>
      <rPr>
        <rFont val="Arial"/>
        <color rgb="FF000000"/>
        <sz val="10.0"/>
      </rPr>
      <t xml:space="preserve">, two </t>
    </r>
    <r>
      <rPr>
        <rFont val="Arial"/>
        <b/>
        <color rgb="FF000000"/>
        <sz val="10.0"/>
      </rPr>
      <t xml:space="preserve">tooltips </t>
    </r>
    <r>
      <rPr>
        <rFont val="Arial"/>
        <color rgb="FF000000"/>
        <sz val="10.0"/>
      </rPr>
      <t xml:space="preserve">should appear and persist on the graph. From top to bottom: 
</t>
    </r>
    <r>
      <rPr>
        <rFont val="Arial"/>
        <b/>
        <color rgb="FF000000"/>
        <sz val="10.0"/>
      </rPr>
      <t xml:space="preserve">MAGEE WOMENS HOSPITAL OF UPMC HEALTH SYSTEM
</t>
    </r>
    <r>
      <rPr>
        <rFont val="Arial"/>
        <color rgb="FF000000"/>
        <sz val="10.0"/>
      </rPr>
      <t xml:space="preserve">👤 2   </t>
    </r>
    <r>
      <rPr>
        <rFont val="Arial"/>
        <b/>
        <color rgb="FF000000"/>
        <sz val="10.0"/>
      </rPr>
      <t xml:space="preserve">$ </t>
    </r>
    <r>
      <rPr>
        <rFont val="Arial"/>
        <color rgb="FF000000"/>
        <sz val="10.0"/>
      </rPr>
      <t xml:space="preserve">90d episode cost $22,360
📅 0d  ★ ★ ★
</t>
    </r>
    <r>
      <rPr>
        <rFont val="Arial"/>
        <b/>
        <color rgb="FF000000"/>
        <sz val="10.0"/>
      </rPr>
      <t xml:space="preserve">SAINT VINCENT HOSPITAL
</t>
    </r>
    <r>
      <rPr>
        <rFont val="Arial"/>
        <color rgb="FF000000"/>
        <sz val="10.0"/>
      </rPr>
      <t xml:space="preserve">👤 1   </t>
    </r>
    <r>
      <rPr>
        <rFont val="Arial"/>
        <b/>
        <color rgb="FF000000"/>
        <sz val="10.0"/>
      </rPr>
      <t xml:space="preserve">$ </t>
    </r>
    <r>
      <rPr>
        <rFont val="Arial"/>
        <color rgb="FF000000"/>
        <sz val="10.0"/>
      </rPr>
      <t xml:space="preserve">90d episode cost $16,621
📅 0d  ★ ★ ★
The legend is updated so that the first part reads: 
High Performing Hospitals: (2 / </t>
    </r>
    <r>
      <rPr>
        <rFont val="Arial"/>
        <b/>
        <color rgb="FF000000"/>
        <sz val="10.0"/>
      </rPr>
      <t>4</t>
    </r>
    <r>
      <rPr>
        <rFont val="Arial"/>
        <color rgb="FF000000"/>
        <sz val="10.0"/>
      </rPr>
      <t xml:space="preserve">)
Mid Performing Hospitals: (0 / </t>
    </r>
    <r>
      <rPr>
        <rFont val="Arial"/>
        <b/>
        <color rgb="FF000000"/>
        <sz val="10.0"/>
      </rPr>
      <t>4</t>
    </r>
    <r>
      <rPr>
        <rFont val="Arial"/>
        <color rgb="FF000000"/>
        <sz val="10.0"/>
      </rPr>
      <t xml:space="preserve">)
Low Performing Hospitals: (0 / </t>
    </r>
    <r>
      <rPr>
        <rFont val="Arial"/>
        <b/>
        <color rgb="FF000000"/>
        <sz val="10.0"/>
      </rPr>
      <t>4</t>
    </r>
    <r>
      <rPr>
        <rFont val="Arial"/>
        <color rgb="FF000000"/>
        <sz val="10.0"/>
      </rPr>
      <t xml:space="preserve">)
👤 Case Count: (3 / </t>
    </r>
    <r>
      <rPr>
        <rFont val="Arial"/>
        <b/>
        <color rgb="FF000000"/>
        <sz val="10.0"/>
      </rPr>
      <t>5</t>
    </r>
    <r>
      <rPr>
        <rFont val="Arial"/>
        <color rgb="FF000000"/>
        <sz val="10.0"/>
      </rPr>
      <t>)</t>
    </r>
  </si>
  <si>
    <t>27.11.2019</t>
  </si>
  <si>
    <t>2D_5.03</t>
  </si>
  <si>
    <t xml:space="preserve">Verify that Name, 90d Readmission Rate per Instance, 90d Readmission Rate per Patient, 90d Readmission Cost per Instance, and 90d Readmission cost per Patient labels are appearing correctly for Hospital entities in tooltips and in the Legend. </t>
  </si>
  <si>
    <t>1. Expand the Benchmark Settings panel on the sidenav. 
2. Click the Service Line dropdown menu to expand it, then select Cancer Care.  
3. Click the DRG menu to expand it, then select DRG 848 - Chemotherapy without Acute Leukemia As Secondary Diagnosis without CC/MCC
4. Click the Entity dropdown menu, then select Hospital.
5. Apply the changes. 
6. Expand the Label settings on the sidenav. Check Name, 90d Readmission Rate per Instance, 90d Readmission Rate per Patient, 90d Readmission Cost per Instance, and 90d Readmission cost per Patient, then apply the changes. 
7. Hover over the legend and scroll down to read its contents. 
8. Zoom into Quadrant 3 so that both individual blue nodes are visible. Click on both nodes to lock their tooltips.</t>
  </si>
  <si>
    <r>
      <rPr>
        <rFont val="Arial"/>
        <b/>
        <color rgb="FF000000"/>
        <sz val="10.0"/>
      </rPr>
      <t>After Step 7</t>
    </r>
    <r>
      <rPr>
        <rFont val="Arial"/>
        <color rgb="FF000000"/>
        <sz val="10.0"/>
      </rPr>
      <t>, the legend reads: 
High Performing Hospitals: (2 /</t>
    </r>
    <r>
      <rPr>
        <rFont val="Arial"/>
        <b/>
        <color rgb="FF000000"/>
        <sz val="10.0"/>
      </rPr>
      <t xml:space="preserve"> 4</t>
    </r>
    <r>
      <rPr>
        <rFont val="Arial"/>
        <color rgb="FF000000"/>
        <sz val="10.0"/>
      </rPr>
      <t xml:space="preserve">)
Mid Performing Hospitals: (2 / </t>
    </r>
    <r>
      <rPr>
        <rFont val="Arial"/>
        <b/>
        <color rgb="FF000000"/>
        <sz val="10.0"/>
      </rPr>
      <t>4</t>
    </r>
    <r>
      <rPr>
        <rFont val="Arial"/>
        <color rgb="FF000000"/>
        <sz val="10.0"/>
      </rPr>
      <t>)
Low Performing Hospitals: (0 /</t>
    </r>
    <r>
      <rPr>
        <rFont val="Arial"/>
        <b/>
        <color rgb="FF000000"/>
        <sz val="10.0"/>
      </rPr>
      <t xml:space="preserve"> 4</t>
    </r>
    <r>
      <rPr>
        <rFont val="Arial"/>
        <color rgb="FF000000"/>
        <sz val="10.0"/>
      </rPr>
      <t xml:space="preserve">)
Service Line: Cancer Care 
Episode: Chemotherapy W/O Acute Leukemia As Secondary Diagnosis
</t>
    </r>
    <r>
      <rPr>
        <rFont val="Arial"/>
        <b/>
        <color rgb="FF000000"/>
        <sz val="10.0"/>
      </rPr>
      <t xml:space="preserve">► DRG: 848 - Chemotherapy without Acute Leukemia As Secondary Diagnosis without CC/MCC
 ↻ </t>
    </r>
    <r>
      <rPr>
        <rFont val="Arial"/>
        <color rgb="FF000000"/>
        <sz val="10.0"/>
      </rPr>
      <t xml:space="preserve">Readmission Rate
</t>
    </r>
    <r>
      <rPr>
        <rFont val="Arial"/>
        <b/>
        <color rgb="FF000000"/>
        <sz val="10.0"/>
      </rPr>
      <t xml:space="preserve"> $</t>
    </r>
    <r>
      <rPr>
        <rFont val="Arial"/>
        <color rgb="FF000000"/>
        <sz val="10.0"/>
      </rPr>
      <t xml:space="preserve">  Cost
</t>
    </r>
    <r>
      <rPr>
        <rFont val="Arial"/>
        <b/>
        <color rgb="FF000000"/>
        <sz val="10.0"/>
      </rPr>
      <t>After step 8</t>
    </r>
    <r>
      <rPr>
        <rFont val="Arial"/>
        <color rgb="FF000000"/>
        <sz val="10.0"/>
      </rPr>
      <t xml:space="preserve">, two tooltips should appear and persist on the graph. From top to bottom: 
</t>
    </r>
    <r>
      <rPr>
        <rFont val="Arial"/>
        <b/>
        <color rgb="FF000000"/>
        <sz val="10.0"/>
      </rPr>
      <t>MAGEE WOMENS HOSPITAL OF UPMC HEALTH SYSTEM</t>
    </r>
    <r>
      <rPr>
        <rFont val="Arial"/>
        <color rgb="FF000000"/>
        <sz val="10.0"/>
      </rPr>
      <t xml:space="preserve">
</t>
    </r>
    <r>
      <rPr>
        <rFont val="Arial"/>
        <b/>
        <color rgb="FF000000"/>
        <sz val="10.0"/>
      </rPr>
      <t>↻</t>
    </r>
    <r>
      <rPr>
        <rFont val="Arial"/>
        <color rgb="FF000000"/>
        <sz val="10.0"/>
      </rPr>
      <t xml:space="preserve"> 90d Readm rate/instance 50.0%
</t>
    </r>
    <r>
      <rPr>
        <rFont val="Arial"/>
        <b/>
        <color rgb="FF000000"/>
        <sz val="10.0"/>
      </rPr>
      <t>↻</t>
    </r>
    <r>
      <rPr>
        <rFont val="Arial"/>
        <color rgb="FF000000"/>
        <sz val="10.0"/>
      </rPr>
      <t xml:space="preserve"> 90d Readm rate/patient 50.0%
 </t>
    </r>
    <r>
      <rPr>
        <rFont val="Arial"/>
        <b/>
        <color rgb="FF000000"/>
        <sz val="10.0"/>
      </rPr>
      <t>$</t>
    </r>
    <r>
      <rPr>
        <rFont val="Arial"/>
        <color rgb="FF000000"/>
        <sz val="10.0"/>
      </rPr>
      <t xml:space="preserve"> 90d Readm cost/instance $13,771
 </t>
    </r>
    <r>
      <rPr>
        <rFont val="Arial"/>
        <b/>
        <color rgb="FF000000"/>
        <sz val="10.0"/>
      </rPr>
      <t>$</t>
    </r>
    <r>
      <rPr>
        <rFont val="Arial"/>
        <color rgb="FF000000"/>
        <sz val="10.0"/>
      </rPr>
      <t xml:space="preserve"> 90d Readm cost/patient $13,771
</t>
    </r>
    <r>
      <rPr>
        <rFont val="Arial"/>
        <b/>
        <color rgb="FF000000"/>
        <sz val="10.0"/>
      </rPr>
      <t>SAINT VINCENT HOSPITAL
↻</t>
    </r>
    <r>
      <rPr>
        <rFont val="Arial"/>
        <color rgb="FF000000"/>
        <sz val="10.0"/>
      </rPr>
      <t xml:space="preserve"> 90d Readm rate/instance 100.0%
</t>
    </r>
    <r>
      <rPr>
        <rFont val="Arial"/>
        <b/>
        <color rgb="FF000000"/>
        <sz val="10.0"/>
      </rPr>
      <t>↻</t>
    </r>
    <r>
      <rPr>
        <rFont val="Arial"/>
        <color rgb="FF000000"/>
        <sz val="10.0"/>
      </rPr>
      <t xml:space="preserve"> 90d Readm rate/patient 100.0%
 </t>
    </r>
    <r>
      <rPr>
        <rFont val="Arial"/>
        <b/>
        <color rgb="FF000000"/>
        <sz val="10.0"/>
      </rPr>
      <t>$</t>
    </r>
    <r>
      <rPr>
        <rFont val="Arial"/>
        <color rgb="FF000000"/>
        <sz val="10.0"/>
      </rPr>
      <t xml:space="preserve"> 90d Readm cost/instance $7,565
 </t>
    </r>
    <r>
      <rPr>
        <rFont val="Arial"/>
        <b/>
        <color rgb="FF000000"/>
        <sz val="10.0"/>
      </rPr>
      <t>$</t>
    </r>
    <r>
      <rPr>
        <rFont val="Arial"/>
        <color rgb="FF000000"/>
        <sz val="10.0"/>
      </rPr>
      <t xml:space="preserve"> 90d Readm cost/patient $7,565
The legend is updated so that the first part reads: 
High Performing Hospitals: (2 / </t>
    </r>
    <r>
      <rPr>
        <rFont val="Arial"/>
        <b/>
        <color rgb="FF000000"/>
        <sz val="10.0"/>
      </rPr>
      <t>4</t>
    </r>
    <r>
      <rPr>
        <rFont val="Arial"/>
        <color rgb="FF000000"/>
        <sz val="10.0"/>
      </rPr>
      <t xml:space="preserve">)
Mid Performing Hospitals: (0 / </t>
    </r>
    <r>
      <rPr>
        <rFont val="Arial"/>
        <b/>
        <color rgb="FF000000"/>
        <sz val="10.0"/>
      </rPr>
      <t>4</t>
    </r>
    <r>
      <rPr>
        <rFont val="Arial"/>
        <color rgb="FF000000"/>
        <sz val="10.0"/>
      </rPr>
      <t xml:space="preserve">)
Low Performing Hospitals: (0 / </t>
    </r>
    <r>
      <rPr>
        <rFont val="Arial"/>
        <b/>
        <color rgb="FF000000"/>
        <sz val="10.0"/>
      </rPr>
      <t>4</t>
    </r>
    <r>
      <rPr>
        <rFont val="Arial"/>
        <color rgb="FF000000"/>
        <sz val="10.0"/>
      </rPr>
      <t>)</t>
    </r>
  </si>
  <si>
    <t>2D_5.04</t>
  </si>
  <si>
    <t>Labels &gt; Grouped HHA</t>
  </si>
  <si>
    <t xml:space="preserve">Verify that tooltips appear correctly for grouped HHA nodes. </t>
  </si>
  <si>
    <t xml:space="preserve">1. Expand the Benchmark Settings panel on the sidenav. 
2. Click the Service Line dropdown menu to expand it, then select Dentistry.  
3. Click the Entity dropdown menu, then select HHA.
4. Apply the changes.
5. Expand the Label settings on the sidenav. Uncheck 90d Readmission Rate per Instance, and check Name, Case Count, 90d Episode Cost, Length of stay, and Star Rating. Then, apply the changes.
6. Hover over the grouped node in Quadrant 1 to reveal its tooltip. </t>
  </si>
  <si>
    <t>For 2 grouped nodes in Quadrant 1 (NPI: 1891755393, 1386645323), the tooltip should read:
👤 2   $ 90d episode cost $28749
📅 8d  ★ ★ ★ ★</t>
  </si>
  <si>
    <t>2D_5.05</t>
  </si>
  <si>
    <t>Labels &gt; Individual HHA</t>
  </si>
  <si>
    <t xml:space="preserve">Verify that Name, Case Count, 90d Episode Cost, Length of stay, and Star Rating labels are appearing correctly for HHA entities in tooltips and in the Legend. </t>
  </si>
  <si>
    <t xml:space="preserve">1. Expand the Benchmark Settings panel on the sidenav. 
2. Click the Service Line dropdown menu to expand it, then select Dentistry.  
3. Click the Entity dropdown menu, then select HHA.
4. Apply the changes.
5. Expand the Label settings on the sidenav. Uncheck 90d Readmission Rate per Instance, and check Name, Case Count, 90d Episode Cost, Length of stay, and Star Rating. Then, apply the changes.
6. Zoom in to the graph until only all of Quadrant 1 (Low Performing HHAs) is visible. 
7. Click on each individual node to reveal its tooltip. </t>
  </si>
  <si>
    <t xml:space="preserve">After step 5, the legend reads: 
High Performing HHAs: (28 / 38)
Mid Performing HHAs: (4 / 38)
Low Performing HHAs: (6 / 38)
► Service Line: Dentistry 
👤 Case Count: (50 / 50)
 $  Cost
📅 PAC LOS
 ★ Star Rating
Center is in:
Episode cost:
17344
Readmission rate per instance:
32.7
After Step 6, the top of the legend changes to read: 
High Performing HHAs: (0  / 38)
Mid Performing HHAs: (0 / 38)
Low Performing HHAs: (6 / 38)
► Service Line: Dentistry 
👤 Case Count: (9 / 50)
The following tooltips coorespond to the individual nodes in Quadrant 1, from top to bottom:
DOYLESTOWN HOSPITAL VISITING NURSE/HCD
👤 1   $ 90d episode cost $60,960
📅 15.0d  ★ ★ ★ and half
WELLSPAN VNA HOMECARE
👤 1   $ 90d episode cost $40,567
📅 12.0d  ★ ★ ★★
ST LUKE'S HOME HEALTH
👤 1   $ 90d episode cost $29,127
📅 14.0d  ★ ★ ★
PENN MEDICINE HOME HEALTH LANCASTER GENERAL HEALTH
👤 1   $ 90d episode cost $28,370
📅 2.0d    ★ ★ ★ ★ and half
VISITING NURSES ASSOCIATION
WESTERN PA
👤 2   $ 90d episode cost $23,119
📅 14.0d  ★ ★ and half
SOUTHEASTERN HEALTH SERVICES OF PENNSYLVANIA, INC.
👤 3   $ 90d episode cost $20,228
📅 12.7d  ★ ★ ★and half
</t>
  </si>
  <si>
    <t xml:space="preserve">Tested 27.11.2019:
Legend:
High-performing HHAs (28 / 38)
Low-performing HHAs (6 / 38)
Mid-performing HHAs (4 / 38)
After step 6 results are correct (Low performing HHAs number are correct):
High-performing HHAs (0 / 50)
Mid-performing HHAs (0 / 50)
Low-performing HHAs (6 / 50)
Tooltips are correct. </t>
  </si>
  <si>
    <t>2D_5.06</t>
  </si>
  <si>
    <t xml:space="preserve">Verify that Name, 90d Readmission Rate per Instance, 90d Readmission Rate per Patient, 90d Readmission Cost per Instance, and 90d Readmission cost per Patient labels are appearing correctly for HHA entities in tooltips and in the Legend. </t>
  </si>
  <si>
    <t xml:space="preserve">1. Expand the Benchmark Settings panel on the sidenav. 
2. Click the Service Line dropdown menu to expand it, then select Dentistry.  
3. Click the Entity dropdown menu, then select HHA.
4. Apply the changes.
5. Expand the Label settings on the sidenav. Check Name, 90d Readmission Rate per Instance, 90d Readmission Rate per Patient, 90d Readmission Cost per Instance, and 90d Readmission cost per Patient, then apply the changes. 
6. Zoom in to the graph until only all of Quadrant 1 (Low Performing HHAs) is visible. 
7. Click on each individual node to reveal its tooltip. </t>
  </si>
  <si>
    <r>
      <rPr/>
      <t xml:space="preserve">After step 6, the legend reads: 
High Performing HHAs: (28 / </t>
    </r>
    <r>
      <rPr>
        <b/>
      </rPr>
      <t>38</t>
    </r>
    <r>
      <rPr/>
      <t xml:space="preserve">)
Mid Performing HHAs: (4 / </t>
    </r>
    <r>
      <rPr>
        <b/>
      </rPr>
      <t>38</t>
    </r>
    <r>
      <rPr/>
      <t xml:space="preserve">)
Low Performing HHAs: (6 / </t>
    </r>
    <r>
      <rPr>
        <b/>
      </rPr>
      <t>38</t>
    </r>
    <r>
      <rPr/>
      <t xml:space="preserve">)
► Service Line: Dentistry 
 </t>
    </r>
    <r>
      <rPr>
        <b/>
      </rPr>
      <t>↻</t>
    </r>
    <r>
      <rPr/>
      <t xml:space="preserve"> Readmission Rate
 </t>
    </r>
    <r>
      <rPr>
        <b/>
      </rPr>
      <t>$</t>
    </r>
    <r>
      <rPr/>
      <t xml:space="preserve">  Cost
After step 7, the top of the legend changes to read: 
High Performing HHAs: (0  / </t>
    </r>
    <r>
      <rPr>
        <b/>
      </rPr>
      <t>38</t>
    </r>
    <r>
      <rPr/>
      <t xml:space="preserve">)
Mid Performing HHAs: (0 / </t>
    </r>
    <r>
      <rPr>
        <b/>
      </rPr>
      <t>38</t>
    </r>
    <r>
      <rPr/>
      <t xml:space="preserve">)
Low Performing HHAs: (6 / </t>
    </r>
    <r>
      <rPr>
        <b/>
      </rPr>
      <t>38</t>
    </r>
    <r>
      <rPr/>
      <t xml:space="preserve">)
The following tooltips coorespond to the individual nodes in Quadrant 1, from top to bottom:
</t>
    </r>
    <r>
      <rPr>
        <b/>
      </rPr>
      <t>DOYLESTOWN HOSPITAL VISITING NURSE/HCD
↻</t>
    </r>
    <r>
      <rPr/>
      <t xml:space="preserve"> 90d Readm rate/instance 300.0%
</t>
    </r>
    <r>
      <rPr>
        <b/>
      </rPr>
      <t xml:space="preserve">↻ </t>
    </r>
    <r>
      <rPr/>
      <t xml:space="preserve">90d Readm rate/patient 100.0%
 </t>
    </r>
    <r>
      <rPr>
        <b/>
      </rPr>
      <t xml:space="preserve">$ </t>
    </r>
    <r>
      <rPr/>
      <t xml:space="preserve">90d Readm cost/instance $10,450
 </t>
    </r>
    <r>
      <rPr>
        <b/>
      </rPr>
      <t xml:space="preserve">$ </t>
    </r>
    <r>
      <rPr/>
      <t xml:space="preserve">90d Readm cost/patient $31,349
</t>
    </r>
    <r>
      <rPr>
        <b/>
      </rPr>
      <t xml:space="preserve">WELLSPAN VNA HOMECARE
↻ </t>
    </r>
    <r>
      <rPr/>
      <t xml:space="preserve">90d Readm rate/instance 100.0%
</t>
    </r>
    <r>
      <rPr>
        <b/>
      </rPr>
      <t xml:space="preserve">↻ </t>
    </r>
    <r>
      <rPr/>
      <t xml:space="preserve">90d Readm rate/patient 100.0%
 </t>
    </r>
    <r>
      <rPr>
        <b/>
      </rPr>
      <t xml:space="preserve">$ </t>
    </r>
    <r>
      <rPr/>
      <t xml:space="preserve">90d Readm cost/instance $13,933
 </t>
    </r>
    <r>
      <rPr>
        <b/>
      </rPr>
      <t xml:space="preserve">$ </t>
    </r>
    <r>
      <rPr/>
      <t xml:space="preserve">90d Readm cost/patient $13,933
</t>
    </r>
    <r>
      <rPr>
        <b/>
      </rPr>
      <t>ST LUKE'S HOME HEALTH
↻</t>
    </r>
    <r>
      <rPr/>
      <t xml:space="preserve"> 90d Readm rate/instance 100.0%
</t>
    </r>
    <r>
      <rPr>
        <b/>
      </rPr>
      <t xml:space="preserve">↻ </t>
    </r>
    <r>
      <rPr/>
      <t xml:space="preserve">90d Readm rate/patient 100.0% 
 </t>
    </r>
    <r>
      <rPr>
        <b/>
      </rPr>
      <t xml:space="preserve">$ </t>
    </r>
    <r>
      <rPr/>
      <t xml:space="preserve">90d Readm cost/instance $16,572
 </t>
    </r>
    <r>
      <rPr>
        <b/>
      </rPr>
      <t xml:space="preserve">$ </t>
    </r>
    <r>
      <rPr/>
      <t xml:space="preserve">90d Readm cost/patient $16,572
</t>
    </r>
    <r>
      <rPr>
        <b/>
      </rPr>
      <t>PENN MEDICINE HOME HEALTH
LANCASTER GENERAL HEALTH
↻</t>
    </r>
    <r>
      <rPr/>
      <t xml:space="preserve"> 90d Readm rate/instance 100.0%
</t>
    </r>
    <r>
      <rPr>
        <b/>
      </rPr>
      <t xml:space="preserve">↻ </t>
    </r>
    <r>
      <rPr/>
      <t xml:space="preserve">90d Readm rate/patient 100.0%
 </t>
    </r>
    <r>
      <rPr>
        <b/>
      </rPr>
      <t xml:space="preserve">$ </t>
    </r>
    <r>
      <rPr/>
      <t xml:space="preserve">90d Readm cost/instance $12,788
 </t>
    </r>
    <r>
      <rPr>
        <b/>
      </rPr>
      <t xml:space="preserve">$ </t>
    </r>
    <r>
      <rPr/>
      <t xml:space="preserve">90d Readm cost/patient $12,788
</t>
    </r>
    <r>
      <rPr>
        <b/>
      </rPr>
      <t xml:space="preserve">VISITING NURSES ASSOCIATION
WESTERN PA
↻ </t>
    </r>
    <r>
      <rPr/>
      <t xml:space="preserve">90d Readm rate/instance 200.0%
</t>
    </r>
    <r>
      <rPr>
        <b/>
      </rPr>
      <t xml:space="preserve">↻ </t>
    </r>
    <r>
      <rPr/>
      <t xml:space="preserve">90d Readm rate/patient 100.0%
 </t>
    </r>
    <r>
      <rPr>
        <b/>
      </rPr>
      <t xml:space="preserve">$ </t>
    </r>
    <r>
      <rPr/>
      <t xml:space="preserve">90d Readm cost/instance $6,279
 </t>
    </r>
    <r>
      <rPr>
        <b/>
      </rPr>
      <t xml:space="preserve">$ </t>
    </r>
    <r>
      <rPr/>
      <t xml:space="preserve">90d Readm cost/patient $12,559
</t>
    </r>
    <r>
      <rPr>
        <b/>
      </rPr>
      <t>SOUTHEASTERN HEALTH SERVICES OF PENNSYLVANIA, INC.
↻</t>
    </r>
    <r>
      <rPr/>
      <t xml:space="preserve"> 90d Readm rate/instance 66.7%
</t>
    </r>
    <r>
      <rPr>
        <b/>
      </rPr>
      <t xml:space="preserve">↻ </t>
    </r>
    <r>
      <rPr/>
      <t xml:space="preserve">90d Readm rate/patient 66.7%
 </t>
    </r>
    <r>
      <rPr>
        <b/>
      </rPr>
      <t xml:space="preserve">$ </t>
    </r>
    <r>
      <rPr/>
      <t xml:space="preserve">90d Readm cost/instance $12,256
 </t>
    </r>
    <r>
      <rPr>
        <b/>
      </rPr>
      <t xml:space="preserve">$ </t>
    </r>
    <r>
      <rPr/>
      <t>90d Readm cost/patient $12,256</t>
    </r>
  </si>
  <si>
    <t>2D_5.07</t>
  </si>
  <si>
    <t>Labels &gt; Grouped IRF</t>
  </si>
  <si>
    <t xml:space="preserve">Verify that tooltips appear correctly for grouped IRF nodes. </t>
  </si>
  <si>
    <t>1. Expand the Benchmark Settings panel on the sidenav. 
2. Click the Service Line dropdown menu to expand it, then select Neurosurgery.  
3. Click the DRG menu to expand it, then select DRG 520 - Back And Neck Procedures Except Spinal Fusion Without CC/MCC
4. Expand the Entity dropdown menu, then select IRF.
5. Apply the changes. 
6. Expand the Label settings on the sidenav. Uncheck 90d Readmission Rate per Instance, and check Name, CCN, Case Count, 90d Episode Cost, Length of Stay. Then, apply the changes. 
7. Hover over the grouped node in Quadrant 4.</t>
  </si>
  <si>
    <t xml:space="preserve">"After step 5, the legend reads: 
High Performing HHAs: (9 / 25)
Mid Performing HHAs: (8 / 25)
Low Performing HHAs: (8 / 25)
► Service Line: Neurosugrery
Episode:
Back And Neck Except Spinal Fusion
DRG:
520 - Back And Neck Procedures Except Spinal Fusion Without CC/MCC
👤 Case Count: (41 / 41)
 $  Cost
📅 PAC LOS
Center at:
Episode cost 
31840
Readmission rate per instance
17.1
IRF(7)
👤 12   $ 90d episode cost $38379
📅 15.1d  </t>
  </si>
  <si>
    <t>P2BN-2773</t>
  </si>
  <si>
    <t>90d episode cost: 38,735
Pac LOS 15.7</t>
  </si>
  <si>
    <t>2D_5.08</t>
  </si>
  <si>
    <t>Labels &gt; Individual IRF</t>
  </si>
  <si>
    <r>
      <rPr>
        <rFont val="Arial"/>
        <color rgb="FF000000"/>
        <sz val="10.0"/>
      </rPr>
      <t xml:space="preserve">Verify that Name, </t>
    </r>
    <r>
      <rPr>
        <rFont val="Arial"/>
        <b/>
        <color rgb="FF000000"/>
        <sz val="10.0"/>
      </rPr>
      <t>CCN</t>
    </r>
    <r>
      <rPr>
        <rFont val="Arial"/>
        <color rgb="FF000000"/>
        <sz val="10.0"/>
      </rPr>
      <t xml:space="preserve">, Case Count, 90d Episode Cost, and Length of Stay labels are appearing correctly for IRF entities in tooltips and in the Legend. </t>
    </r>
  </si>
  <si>
    <t>1. Expand the Benchmark Settings panel on the sidenav. 
2. Click the Service Line dropdown menu to expand it, then select Neurosurgery.  
3. Click the DRG menu to expand it, then select DRG 520 - Back And Neck Procedures Except Spinal Fusion Without CC/MCC
4. Expand the Entity dropdown menu, then select IRF.
5. Apply the changes. 
6. Expand the Label settings on the sidenav. Uncheck 90d Readmission Rate per Instance, and check Name, CCN, Case Count, 90d Episode Cost, Length of Stay. Then, apply the changes. 
7. Hover over the legend and scroll down to read its contents. 
8. Zoom into Quadrant 4 so that its individual purple node is visible. Click on the node to lock its tooltip.</t>
  </si>
  <si>
    <t>After step 6, the legend reads: 
High Performing IRFs: (9 / 25)
Mid Performing IRFs: (8 / 25)
Low Performing IRFs: (8 / 25)
Service Line: Neurosurgery
Episode: Back And Neck Except Spinal Fusion
► DRG: 520 - Back And Neck Procedures Except Spinal Fusion Without CC/MCC
👤 Case Count: (41 / 41)
 $  Cost
📅 PAC LOS
After step 8, the top of the legend changes to read: 
High Performing IRFs: (0 / 25)
Mid Performing IRFs: (1 / 25)
Low Performing IRFs: (0 / 25)
👤 Case Count: (2 / 41)
The tooltip in Quadrant 4 reads: 
HEALTHSOUTH REHABILITATION HOSPITAL OF YORK
CCN: 393037   👤 2
 $  90d episode cost $26510  📅 13.0d</t>
  </si>
  <si>
    <t>EVANGELICAL COMMUNITY HOSPITAL 
CCN: 39T013   👤 6
 $  90d episode cost $37,988  📅 15.0d</t>
  </si>
  <si>
    <t>2D_5.09</t>
  </si>
  <si>
    <t xml:space="preserve">Verify that Name, 90d Readmission Rate per Instance, 90d Readmission Rate per Patient, 90d Readmission Cost per Instance, and 90d Readmission cost per Patient labels are appearing correctly for IRF entities in tooltips and in the Legend. </t>
  </si>
  <si>
    <t>1. Expand the Benchmark Settings panel on the sidenav. 
2. Click the Service Line dropdown menu to expand it, then select Neurosurgery.  
3. Click the DRG menu to expand it, then select DRG 520 - Back And Neck Procedures Except Spinal Fusion Without CC/MCC
4. Expand the Entity dropdown menu, then select IRF.
5. Apply the changes. 
6. Expand the Label settings on the sidenav. Uncheck 90d Readmission Rate per Instance, and check Name, CCN, Case Count, 90d Episode Cost, Length of Stay. Then, apply the changes. 
7. Hover over the legend and scroll down to read its contents. 
8. Zoom into Quadrant 2 so that its individual purple node is visible. Click on the node to lock its tooltip.</t>
  </si>
  <si>
    <r>
      <rPr/>
      <t xml:space="preserve">After step 6, the legend reads: 
High Performing IRFs: (9 / 25)
Mid Performing IRFs: (8 / 25)
Low Performing IRFs: (8 / 25)
Service Line: Neurosurgery
Episode: Back And Neck Except Spinal Fusion
► DRG: 520 - Back And Neck Procedures Except Spinal Fusion Without CC/MCC
 ↻ Readmission Rate
 $  Cost
After step 8, the top of the legend changes to read: 
High Performing IRFs: (0 / 25)
Mid Performing IRFs: (1 / 25)
Low Performing IRFs: (0 / 25)
The tooltip in Quadrant 2 reads: 
</t>
    </r>
    <r>
      <rPr>
        <b/>
      </rPr>
      <t>EVANGELICAL COMMUNITY HOSPITAL
↻</t>
    </r>
    <r>
      <rPr/>
      <t xml:space="preserve"> 90d Readm rate/instance 0%
</t>
    </r>
    <r>
      <rPr>
        <b/>
      </rPr>
      <t>↻</t>
    </r>
    <r>
      <rPr/>
      <t xml:space="preserve"> 90d Readm rate/patient 0%
 </t>
    </r>
    <r>
      <rPr>
        <b/>
      </rPr>
      <t>$</t>
    </r>
    <r>
      <rPr/>
      <t xml:space="preserve"> 90d Readm cost/instance $0
 </t>
    </r>
    <r>
      <rPr>
        <b/>
      </rPr>
      <t>$</t>
    </r>
    <r>
      <rPr/>
      <t xml:space="preserve"> 90d Readm cost/patient $0</t>
    </r>
  </si>
  <si>
    <t>this tooltip was as expected but the legend issue persists</t>
  </si>
  <si>
    <t>2D_5.10</t>
  </si>
  <si>
    <t>Labels &gt; Grouped LTCH</t>
  </si>
  <si>
    <t xml:space="preserve">Verify that tooltips appear correctly for grouped LTCH nodes. </t>
  </si>
  <si>
    <t xml:space="preserve">1. Expand the Location Filter panel on the sidenav. Search for 383, then select Add next to 38300 - Pittsburgh, PA (PA). Apply the changes.
2. Expand the Benchmark Settings panel on the sidenav. 
3. Expand the Service Line dropdown menu and select Orthopedics.
4. Expand the Entity dropdown menu and select LTCH.
5. Apply the changes. 
6. Expand the Label settings on the sidenav. Uncheck 90d Readmission Rate per Instance, and check Name, NPI, Case Count, 90d Episode Cost, Length of Stay. Then, apply the changes.
7. Hover over the grouped node in Quadrant 3. </t>
  </si>
  <si>
    <t>If 2 of the nodes in Q3 group, the grouped node's tooltip will read: 
👤 15   $ 90d episode cost $59893
📅 22.7d</t>
  </si>
  <si>
    <t>2D_5.11</t>
  </si>
  <si>
    <t>Labels &gt; Individual LTCH</t>
  </si>
  <si>
    <r>
      <rPr>
        <rFont val="Arial"/>
        <color rgb="FF000000"/>
        <sz val="10.0"/>
      </rPr>
      <t xml:space="preserve">Verify that Name, </t>
    </r>
    <r>
      <rPr>
        <rFont val="Arial"/>
        <b/>
        <color rgb="FF000000"/>
        <sz val="10.0"/>
      </rPr>
      <t>NPI</t>
    </r>
    <r>
      <rPr>
        <rFont val="Arial"/>
        <color rgb="FF000000"/>
        <sz val="10.0"/>
      </rPr>
      <t xml:space="preserve">, Case Count, 90d Episode Cost, and Length of Stay labels are appearing correctly for LTCH entities in tooltips and in the Legend. </t>
    </r>
  </si>
  <si>
    <t>1. Expand the Location Filter panel on the sidenav. Search for 383, then select Add next to 38300 - Pittsburgh, PA (PA). Apply the changes.
2. Expand the Benchmark Settings panel on the sidenav. 
3. Expand the Service Line dropdown menu and select Orthopedics.
4. Expand the Entity dropdown menu and select LTCH.
5. Apply the changes. 
6. Expand the Label settings on the sidenav. Uncheck 90d Readmission Rate per Instance, and check Name, NPI, Case Count, 90d Episode Cost, Length of Stay. Then, apply the changes.
7. Zoom into Quadrant 3 so that each individual blue node is visible. Click on the nodes to lock their tooltips.</t>
  </si>
  <si>
    <r>
      <rPr/>
      <t xml:space="preserve">After </t>
    </r>
    <r>
      <rPr>
        <b/>
      </rPr>
      <t>step 6</t>
    </r>
    <r>
      <rPr/>
      <t xml:space="preserve">, the legend reads: 
High Performing LTCHs: (3 / </t>
    </r>
    <r>
      <rPr>
        <b/>
      </rPr>
      <t>7</t>
    </r>
    <r>
      <rPr/>
      <t xml:space="preserve">)
Mid Performing LTCHs: (4 / </t>
    </r>
    <r>
      <rPr>
        <b/>
      </rPr>
      <t>7</t>
    </r>
    <r>
      <rPr/>
      <t xml:space="preserve">)
Low Performing LTCHs: (0 / </t>
    </r>
    <r>
      <rPr>
        <b/>
      </rPr>
      <t>7</t>
    </r>
    <r>
      <rPr/>
      <t xml:space="preserve">)
► Service Line: Orthopedics
👤 Case Count: (36 / </t>
    </r>
    <r>
      <rPr>
        <b/>
      </rPr>
      <t>36</t>
    </r>
    <r>
      <rPr/>
      <t xml:space="preserve">)
 </t>
    </r>
    <r>
      <rPr>
        <b/>
      </rPr>
      <t>$</t>
    </r>
    <r>
      <rPr/>
      <t xml:space="preserve">  Cost
📅 PAC LOS
After </t>
    </r>
    <r>
      <rPr>
        <b/>
      </rPr>
      <t>Step</t>
    </r>
    <r>
      <rPr/>
      <t xml:space="preserve"> </t>
    </r>
    <r>
      <rPr>
        <b/>
      </rPr>
      <t>7</t>
    </r>
    <r>
      <rPr/>
      <t xml:space="preserve">, the top of the legend changes to read: 
High Performing LTCHs: (3 / </t>
    </r>
    <r>
      <rPr>
        <b/>
      </rPr>
      <t>7</t>
    </r>
    <r>
      <rPr/>
      <t xml:space="preserve">)
Mid Performing LTCHs: (0 / </t>
    </r>
    <r>
      <rPr>
        <b/>
      </rPr>
      <t>7</t>
    </r>
    <r>
      <rPr/>
      <t xml:space="preserve">)
Low Performing LTCHs: (0 / </t>
    </r>
    <r>
      <rPr>
        <b/>
      </rPr>
      <t>7</t>
    </r>
    <r>
      <rPr/>
      <t xml:space="preserve">)
👤 Case Count: (21 / </t>
    </r>
    <r>
      <rPr>
        <b/>
      </rPr>
      <t>36</t>
    </r>
    <r>
      <rPr/>
      <t xml:space="preserve">)
The tooltips read, from top to bottom: 
</t>
    </r>
    <r>
      <rPr>
        <b/>
      </rPr>
      <t xml:space="preserve">LIFECARE HOSPITALS OF PITTSBURGH-MONROEVILLE 
</t>
    </r>
    <r>
      <rPr/>
      <t xml:space="preserve">NPI: 1982047908    👤 5
 </t>
    </r>
    <r>
      <rPr>
        <b/>
      </rPr>
      <t>$</t>
    </r>
    <r>
      <rPr/>
      <t xml:space="preserve">  90d episode cost $60,561  📅 27.4d
</t>
    </r>
    <r>
      <rPr>
        <b/>
      </rPr>
      <t xml:space="preserve">NEW LIFECARE HOSPITALS OF PITTSBURGH LLC
</t>
    </r>
    <r>
      <rPr/>
      <t xml:space="preserve">NPI: 1700229671   👤 10
 </t>
    </r>
    <r>
      <rPr>
        <b/>
      </rPr>
      <t>$</t>
    </r>
    <r>
      <rPr/>
      <t xml:space="preserve">  90d episode cost $59,559  📅 20.3d
</t>
    </r>
    <r>
      <rPr>
        <b/>
      </rPr>
      <t xml:space="preserve">CURAHEALTH PITTSBURGH
</t>
    </r>
    <r>
      <rPr/>
      <t xml:space="preserve">NPI: 1295804219   👤 6
 </t>
    </r>
    <r>
      <rPr>
        <b/>
      </rPr>
      <t>$</t>
    </r>
    <r>
      <rPr/>
      <t xml:space="preserve">  90d episode cost $43,367  📅 19.0d</t>
    </r>
  </si>
  <si>
    <t>Tested 27.11.2019:
High-performing LTCHs (7 / 20)
Mid-performing LTCHs (8 / 20)
Low-performing LTCHs (5 / 20)
Service line:
Orthopedics
Case count (98 / 98)
Cost
PAC LOS</t>
  </si>
  <si>
    <t>2D_5.12</t>
  </si>
  <si>
    <t xml:space="preserve">Verify that Name, 90d Readmission Rate per Instance, 90d Readmission Rate per Patient, 90d Readmission Cost per Instance, and 90d Readmission cost per Patient labels are appearing correctly for LTCH entities in tooltips and in the Legend. </t>
  </si>
  <si>
    <t>1. Expand the Location Filter panel on the sidenav. Search for 383, then select Add next to 38300 - Pittsburgh, PA (PA). Apply the changes.
2. Expand the Benchmark Settings panel on the sidenav. 
3. Expand the Service Line dropdown menu and select Orthopedics.
4. Expand the Entity dropdown menu and select LTCH.
5. Apply the changes. 
6. Expand the Label settings on the sidenav. Check Name, 90d Readmission Rate per Instance, 90d Readmission Rate per Patient, 90d Readmission Cost per Instance, and 90d Readmission cost per Patient, then apply the changes.
7. Zoom into Quadrant 3 so that each individual blue node is visible. Click on the nodes to lock their tooltips.</t>
  </si>
  <si>
    <r>
      <rPr>
        <rFont val="Arial"/>
        <color rgb="FF000000"/>
      </rPr>
      <t xml:space="preserve">After </t>
    </r>
    <r>
      <rPr>
        <rFont val="Arial"/>
        <b/>
        <color rgb="FF000000"/>
      </rPr>
      <t>step 6</t>
    </r>
    <r>
      <rPr>
        <rFont val="Arial"/>
        <color rgb="FF000000"/>
      </rPr>
      <t xml:space="preserve">, the legend reads: 
High Performing LTCHs: (3 / </t>
    </r>
    <r>
      <rPr>
        <rFont val="Arial"/>
        <b/>
        <color rgb="FF000000"/>
      </rPr>
      <t>7</t>
    </r>
    <r>
      <rPr>
        <rFont val="Arial"/>
        <color rgb="FF000000"/>
      </rPr>
      <t xml:space="preserve">)
Mid Performing LTCHs: (4 / </t>
    </r>
    <r>
      <rPr>
        <rFont val="Arial"/>
        <b/>
        <color rgb="FF000000"/>
      </rPr>
      <t>7</t>
    </r>
    <r>
      <rPr>
        <rFont val="Arial"/>
        <color rgb="FF000000"/>
      </rPr>
      <t xml:space="preserve">)
Low Performing LTCHs: (0 / </t>
    </r>
    <r>
      <rPr>
        <rFont val="Arial"/>
        <b/>
        <color rgb="FF000000"/>
      </rPr>
      <t>7</t>
    </r>
    <r>
      <rPr>
        <rFont val="Arial"/>
        <color rgb="FF000000"/>
      </rPr>
      <t xml:space="preserve">)
► Service Line: Orthopedics
 </t>
    </r>
    <r>
      <rPr>
        <rFont val="Arial"/>
        <b/>
        <color rgb="FF000000"/>
      </rPr>
      <t>↻</t>
    </r>
    <r>
      <rPr>
        <rFont val="Arial"/>
        <color rgb="FF000000"/>
      </rPr>
      <t xml:space="preserve"> Readmission Rate
 </t>
    </r>
    <r>
      <rPr>
        <rFont val="Arial"/>
        <b/>
        <color rgb="FF000000"/>
      </rPr>
      <t>$</t>
    </r>
    <r>
      <rPr>
        <rFont val="Arial"/>
        <color rgb="FF000000"/>
      </rPr>
      <t xml:space="preserve">  Cost
After </t>
    </r>
    <r>
      <rPr>
        <rFont val="Arial"/>
        <b/>
        <color rgb="FF000000"/>
      </rPr>
      <t>Step 7</t>
    </r>
    <r>
      <rPr>
        <rFont val="Arial"/>
        <color rgb="FF000000"/>
      </rPr>
      <t xml:space="preserve">,  the legend changes to read: 
High Performing LTCHs: (3 / </t>
    </r>
    <r>
      <rPr>
        <rFont val="Arial"/>
        <b/>
        <color rgb="FF000000"/>
      </rPr>
      <t>7</t>
    </r>
    <r>
      <rPr>
        <rFont val="Arial"/>
        <color rgb="FF000000"/>
      </rPr>
      <t xml:space="preserve">)
Mid Performing LTCHs: (0 / </t>
    </r>
    <r>
      <rPr>
        <rFont val="Arial"/>
        <b/>
        <color rgb="FF000000"/>
      </rPr>
      <t>7</t>
    </r>
    <r>
      <rPr>
        <rFont val="Arial"/>
        <color rgb="FF000000"/>
      </rPr>
      <t xml:space="preserve">)
Low Performing LTCHs: (0 / </t>
    </r>
    <r>
      <rPr>
        <rFont val="Arial"/>
        <b/>
        <color rgb="FF000000"/>
      </rPr>
      <t>7</t>
    </r>
    <r>
      <rPr>
        <rFont val="Arial"/>
        <color rgb="FF000000"/>
      </rPr>
      <t xml:space="preserve">)
► Service Line: Orthopedics
 </t>
    </r>
    <r>
      <rPr>
        <rFont val="Arial"/>
        <b/>
        <color rgb="FF000000"/>
      </rPr>
      <t>↻</t>
    </r>
    <r>
      <rPr>
        <rFont val="Arial"/>
        <color rgb="FF000000"/>
      </rPr>
      <t xml:space="preserve"> Readmission Rate
 </t>
    </r>
    <r>
      <rPr>
        <rFont val="Arial"/>
        <b/>
        <color rgb="FF000000"/>
      </rPr>
      <t>$</t>
    </r>
    <r>
      <rPr>
        <rFont val="Arial"/>
        <color rgb="FF000000"/>
      </rPr>
      <t xml:space="preserve">  Cost
The tooltips read, from top to bottom: 
</t>
    </r>
    <r>
      <rPr>
        <rFont val="Arial"/>
        <b/>
        <color rgb="FF000000"/>
      </rPr>
      <t xml:space="preserve">LIFECARE HOSPITALS OF PITTSBURGH-MONROEVILLE 
↻ </t>
    </r>
    <r>
      <rPr>
        <rFont val="Arial"/>
        <color rgb="FF000000"/>
      </rPr>
      <t xml:space="preserve">90d Readm rate/instance 20.0%
</t>
    </r>
    <r>
      <rPr>
        <rFont val="Arial"/>
        <b/>
        <color rgb="FF000000"/>
      </rPr>
      <t>↻</t>
    </r>
    <r>
      <rPr>
        <rFont val="Arial"/>
        <color rgb="FF000000"/>
      </rPr>
      <t xml:space="preserve"> 90d Readm rate/patient 20.0%
 </t>
    </r>
    <r>
      <rPr>
        <rFont val="Arial"/>
        <b/>
        <color rgb="FF000000"/>
      </rPr>
      <t>$</t>
    </r>
    <r>
      <rPr>
        <rFont val="Arial"/>
        <color rgb="FF000000"/>
      </rPr>
      <t xml:space="preserve"> 90d Readm cost/instance $3,934
 </t>
    </r>
    <r>
      <rPr>
        <rFont val="Arial"/>
        <b/>
        <color rgb="FF000000"/>
      </rPr>
      <t>$</t>
    </r>
    <r>
      <rPr>
        <rFont val="Arial"/>
        <color rgb="FF000000"/>
      </rPr>
      <t xml:space="preserve"> 90d Readm cost/patient $3,934
</t>
    </r>
    <r>
      <rPr>
        <rFont val="Arial"/>
        <b/>
        <color rgb="FF000000"/>
      </rPr>
      <t>NEW LIFECARE HOSPITALS OF PITTSBURGH LLC
↻</t>
    </r>
    <r>
      <rPr>
        <rFont val="Arial"/>
        <color rgb="FF000000"/>
      </rPr>
      <t xml:space="preserve"> 90d Readm rate/instance 40.0%
</t>
    </r>
    <r>
      <rPr>
        <rFont val="Arial"/>
        <b/>
        <color rgb="FF000000"/>
      </rPr>
      <t>↻</t>
    </r>
    <r>
      <rPr>
        <rFont val="Arial"/>
        <color rgb="FF000000"/>
      </rPr>
      <t xml:space="preserve"> 90d Readm rate/patient 40.0%
 </t>
    </r>
    <r>
      <rPr>
        <rFont val="Arial"/>
        <b/>
        <color rgb="FF000000"/>
      </rPr>
      <t>$</t>
    </r>
    <r>
      <rPr>
        <rFont val="Arial"/>
        <color rgb="FF000000"/>
      </rPr>
      <t xml:space="preserve"> 90d Readm cost/instance $15,017
 </t>
    </r>
    <r>
      <rPr>
        <rFont val="Arial"/>
        <b/>
        <color rgb="FF000000"/>
      </rPr>
      <t>$</t>
    </r>
    <r>
      <rPr>
        <rFont val="Arial"/>
        <color rgb="FF000000"/>
      </rPr>
      <t xml:space="preserve"> 90d Readm cost/patient $15,017
</t>
    </r>
    <r>
      <rPr>
        <rFont val="Arial"/>
        <b/>
        <color rgb="FF000000"/>
      </rPr>
      <t>CURAHEALTH PITTSBURGH
↻</t>
    </r>
    <r>
      <rPr>
        <rFont val="Arial"/>
        <color rgb="FF000000"/>
      </rPr>
      <t xml:space="preserve"> 90d Readm rate/instance 33.3%
</t>
    </r>
    <r>
      <rPr>
        <rFont val="Arial"/>
        <b/>
        <color rgb="FF000000"/>
      </rPr>
      <t>↻</t>
    </r>
    <r>
      <rPr>
        <rFont val="Arial"/>
        <color rgb="FF000000"/>
      </rPr>
      <t xml:space="preserve"> 90d Readm rate/patient 33.3%
 </t>
    </r>
    <r>
      <rPr>
        <rFont val="Arial"/>
        <b/>
        <color rgb="FF000000"/>
      </rPr>
      <t>$</t>
    </r>
    <r>
      <rPr>
        <rFont val="Arial"/>
        <color rgb="FF000000"/>
      </rPr>
      <t xml:space="preserve"> 90d Readm cost/instance $6,950
 </t>
    </r>
    <r>
      <rPr>
        <rFont val="Arial"/>
        <b/>
        <color rgb="FF000000"/>
      </rPr>
      <t>$</t>
    </r>
    <r>
      <rPr>
        <rFont val="Arial"/>
        <color rgb="FF000000"/>
      </rPr>
      <t xml:space="preserve"> 90d Readm cost/patient $6,950</t>
    </r>
  </si>
  <si>
    <t>2D_5.13</t>
  </si>
  <si>
    <t xml:space="preserve">Labels &gt; Grouped SNF </t>
  </si>
  <si>
    <t xml:space="preserve">Verify that tooltips appear correctly for grouped SNF nodes. </t>
  </si>
  <si>
    <t xml:space="preserve">1. Expand the Entity Filter on the sidenav. Search for and include five SNFs: 
 - NORTHAMPTON COUNTY-GRACEDALE
 - MORAVIAN VILLAGE OF BETHLEHEM
 - PHOEBE ALLENTOWN HEALTH CARE CENTER
 - LEHIGH CENTER
 - CROSS KEYS VILLAGE-BRETHREN HOME COMMUNITY
Then apply the changes. 
2. Expand the Benchmark Settings panel on the sidenav. 
3. Click the Service Line dropdown menu to expand it, then select Other Medical.  
4. Click the Episode menu to expand it, then select Renal Failure.
5. Click the Entity dropdown menu, then select SNF. 
6. Apply the changes.
7. Expand the Label settings on the sidenav. Uncheck 90d Readmission Rate per Instance, and check Name, Case Count, 90d Episode Cost, Length of stay, and Star Rating. Then, apply the changes.
8. Hover over the grouped node in Quadrant 3. </t>
  </si>
  <si>
    <t>(Results pending additional information. EM'd Magda and Janusz 11/08/2019, expecting response 11/12/2019)
Magda: I cannot do expected result before https://tangramcare.atlassian.net/browse/P2BN-2590 will not be fixed</t>
  </si>
  <si>
    <t>https://tangramcare.atlassian.net/browse/P2BN-2590</t>
  </si>
  <si>
    <t>Legend:</t>
  </si>
  <si>
    <t>2D_5.14</t>
  </si>
  <si>
    <t xml:space="preserve">Labels &gt; Individual SNF </t>
  </si>
  <si>
    <t xml:space="preserve">Verify that Name, Case Count, 90d Episode Cost, Length of stay, and Star Rating labels are appearing correctly for SNF entities in tooltips and in the Legend. </t>
  </si>
  <si>
    <t>1. Expand the Entity Filter on the sidenav. Search for and include five SNFs: 
 - NORTHAMPTON COUNTY-GRACEDALE
 - MORAVIAN VILLAGE OF BETHLEHEM
 - PHOEBE ALLENTOWN HEALTH CARE CENTER
 - LEHIGH CENTER
 - CROSS KEYS VILLAGE-BRETHREN HOME COMMUNITY
Then apply the changes. 
2. Expand the Benchmark Settings panel on the sidenav. 
3. Click the Service Line dropdown menu to expand it, then select Other Medical.  
4. Click the Episode menu to expand it, then select Renal Failure.
5. Click the Entity dropdown menu, then select SNF. 
6. Apply the changes.
7. Expand the Label settings on the sidenav. Uncheck 90d Readmission Rate per Instance, and check Name, Case Count, 90d Episode Cost, Length of stay, and Star Rating. Then, apply the changes.
8. Zoom into Quadrant 3 so that each individual blue node is visible. Click on the nodes to lock their tooltips.</t>
  </si>
  <si>
    <t xml:space="preserve">After step 7, the legend reads: 
High Performing SNFs: (2 / 5)
Mid Performing SNFs: (3 / 5)
Low Performing SNFs: (0 / 5)
Service Line: Other Medical
► Episode: Renal Failure 
👤 Case Count: (89 / 89)
 $  Cost
📅 PAC LOS
 ★ Star Rating
Center at:
Episode cost
31170
Readmission rate per instance
49.8
After Step 8, the top of the legend changes to read: 
High Performing SNFs: (2 / 5)
Mid Performing SNFs: (0 / 5)
Low Performing SNFs: (0 / 5)
Service Line: Other Medical
► Episode: Renal Failure 
👤 Case Count: (31 / 89)
The following tooltips coorespond to the individual nodes in Quadrant 3, from top to bottom:
PHOEBE ALLENTOWN HEALTH CARE CENTER 
👤  18  $ 90d episode cost $27,591
📅 28.7d  ★ ★ ★★
CROSS KEYS VILLAGE-BRETHREN HOME COMMUNITY 
👤 13   $ 90d episode cost $22,403
📅 39.8d  ★★
</t>
  </si>
  <si>
    <t>2D_5.15</t>
  </si>
  <si>
    <t xml:space="preserve">Verify that Name, 90d Readmission Rate per Instance, 90d Readmission Rate per Patient, 90d Readmission Cost per Instance, and 90d Readmission cost per Patient labels are appearing correctly for SNF entities in tooltips and in the Legend. </t>
  </si>
  <si>
    <t>1. Expand the Entity Filter on the sidenav. Search for and include five SNFs: 
 - NORTHAMPTON COUNTY-GRACEDALE
 - MORAVIAN VILLAGE OF BETHLEHEM
 - PHOEBE ALLENTOWN HEALTH CARE CENTER
 - LEHIGH CENTER
 - CROSS KEYS VILLAGE-BRETHREN HOME COMMUNITY
Then apply the changes. 
2. Expand the Benchmark Settings panel on the sidenav. 
3. Click the Service Line dropdown menu to expand it, then select Other Medical.  
4. Click the Episode menu to expand it, then select Renal Failure.
5. Click the Entity dropdown menu, then select SNF. 
6. Apply the changes.
7. Expand the Label settings on the sidenav. Check Name, 90d Readmission Rate per Instance, 90d Readmission Rate per Patient, 90d Readmission Cost per Instance, and 90d Readmission cost per Patient, then apply the changes. 
8. Zoom into Quadrant 3 so that each individual blue node is visible. Click on the nodes to lock their tooltips.</t>
  </si>
  <si>
    <t xml:space="preserve">After step 7, the legend reads: 
High Performing SNFs: (2 / 5)
Mid Performing SNFs: (3 / 5)
Low Performing SNFs: (0 / 5)
Service Line: Other Medical
► Episode: Renal Failure 
 ↻ Readmission Rate
 $  Cost
After Step 8, the top of the legend changes to read: 
High Performing SNFs: (2 / 5)
Mid Performing SNFs: (0 / 5)
Low Performing SNFs: (0 / 5)
Service Line: Other Medical
► Episode: Renal Failure 
The following tooltips coorespond to the individual nodes in Quadrant 3, from top to bottom:
PHOEBE ALLENTOWN HEALTH CARE CENTER 
↻ 90d Readm rate/instance 33.3%
↻ 90d Readm rate/patient 22.2%
 $ 90d Readm cost/instance $12,275
 $ 90d Readm cost/patient $18,412
CROSS KEYS VILLAGE-BRETHREN HOME COMMUNITY 
↻ 90d Readm rate/instance 15.4%
↻ 90d Readm rate/patient 15.4%
 $ 90d Readm cost/instance $22,801
 $ 90d Readm cost/patient $22,801
</t>
  </si>
  <si>
    <t>Low-performing HHAs (6 / 38)</t>
  </si>
  <si>
    <t>2D_5 Filtered Views</t>
  </si>
  <si>
    <t>Mid-performing HHAs (4 / 38)</t>
  </si>
  <si>
    <t>2D_6.00</t>
  </si>
  <si>
    <t>Filter Pre-Conditions</t>
  </si>
  <si>
    <r>
      <rPr>
        <rFont val="Arial"/>
        <b/>
        <color rgb="FF405077"/>
        <sz val="10.0"/>
      </rPr>
      <t xml:space="preserve">(Pre-Conditions)
</t>
    </r>
    <r>
      <rPr>
        <rFont val="Arial"/>
        <color rgb="FF405077"/>
        <sz val="10.0"/>
      </rPr>
      <t>Verify that the 2D Graph View can be generated.</t>
    </r>
  </si>
  <si>
    <r>
      <rPr>
        <rFont val="Arial"/>
        <color rgb="FF405077"/>
        <sz val="10.0"/>
      </rPr>
      <t xml:space="preserve">1. Log in to P2QA
2. Create a new View, or enter an existing view with default settings applied. 
3. Expand the Dataset settings on the sidenav, select </t>
    </r>
    <r>
      <rPr>
        <rFont val="Arial"/>
        <b/>
        <color rgb="FF405077"/>
        <sz val="10.0"/>
      </rPr>
      <t xml:space="preserve">Pennsylvania </t>
    </r>
    <r>
      <rPr>
        <rFont val="Arial"/>
        <color rgb="FF405077"/>
        <sz val="10.0"/>
      </rPr>
      <t xml:space="preserve">(may also be called "Penn," "LDS-Penn-2016," or some variation thereof according to the whim of the most recent tester), then apply the changes. 
4. Ensure any active filters have been cleared. 
5. On the sidenav, click the Benchmark toggle, then click 2D Graph. </t>
    </r>
  </si>
  <si>
    <t>2D_6.01</t>
  </si>
  <si>
    <t>Combining Filters &gt; Include</t>
  </si>
  <si>
    <t xml:space="preserve">Verify that the contents of the displayed graph and available benchmark options change according to the included filters, combining FIPS-level Location Filter and DRG-level Service Line Filter. </t>
  </si>
  <si>
    <t>Follow steps and pre-conditions for 2D_6.00.</t>
  </si>
  <si>
    <r>
      <rPr>
        <rFont val="Arial"/>
        <color rgb="FF000000"/>
        <sz val="10.0"/>
      </rPr>
      <t xml:space="preserve">1. Expand the Location Filter on the sidenav and </t>
    </r>
    <r>
      <rPr>
        <rFont val="Arial"/>
        <b/>
        <color rgb="FF000000"/>
        <sz val="10.0"/>
      </rPr>
      <t>include FIPS 42003, 42101, and 42049</t>
    </r>
    <r>
      <rPr>
        <rFont val="Arial"/>
        <color rgb="FF000000"/>
        <sz val="10.0"/>
      </rPr>
      <t>, then apply the changes.
2. Expand the Entity Filter on the sidenav and</t>
    </r>
    <r>
      <rPr>
        <rFont val="Arial"/>
        <b/>
        <color rgb="FF000000"/>
        <sz val="10.0"/>
      </rPr>
      <t xml:space="preserve"> include Home,</t>
    </r>
    <r>
      <rPr>
        <rFont val="Arial"/>
        <color rgb="FF000000"/>
        <sz val="10.0"/>
      </rPr>
      <t xml:space="preserve"> then apply the changes. 
3. Expand the Benchmark Settings panel on the sidenav. 
4. Click the Service Line dropdown menu to expand it, then select </t>
    </r>
    <r>
      <rPr>
        <rFont val="Arial"/>
        <b/>
        <color rgb="FF000000"/>
        <sz val="10.0"/>
      </rPr>
      <t>Cancer Care</t>
    </r>
    <r>
      <rPr>
        <rFont val="Arial"/>
        <color rgb="FF000000"/>
        <sz val="10.0"/>
      </rPr>
      <t xml:space="preserve">.  
5. Click the DRG menu to expand it, then select DRG </t>
    </r>
    <r>
      <rPr>
        <rFont val="Arial"/>
        <b/>
        <color rgb="FF000000"/>
        <sz val="10.0"/>
      </rPr>
      <t>848 - Chemotherapy without Acute Leukemia As Secondary Diagnosis without CC/MCC</t>
    </r>
    <r>
      <rPr>
        <rFont val="Arial"/>
        <color rgb="FF000000"/>
        <sz val="10.0"/>
      </rPr>
      <t xml:space="preserve">
6. Apply the changes. </t>
    </r>
  </si>
  <si>
    <t>A 2D Graph is generated. There are four nodes. 
There are two blue datapoints in quadrant 3, and two purple datapoints in quadrant 4. All nodes have an icon depicting a building with a medical cross on it. 
The origin of the graph is at (164.1%, $29,887), and the exact coordinates of each datapoint are as follows (from bottom-left to top-right):
Blue: 
MAGEE WOMENS HOSPITAL OF UPMC HEALTH SYSTEM (50%, $22,360)
SAINT VINCENT HOSPITAL (100.0%, $16,621)
Purple:
THOMAS JEFFERSON UNIVERSITY HOSPITAL (0%, $31,440) 
UPMC PRESBYTERIAN SHADYSIDE (100.0%, $40,662)
Along the bottom of the graph, the axis label reads "90d Readm rate/instance."
Along the left side of the graph, the y-axis label reads "90d Episode Cost". The bottom hatchmark reads at most $16,621, and the topmost hatchmark reads at least $40,662. 
The legend reads: 
High Performing Hospitals: (2 / 4)
Mid Performing Hospitals: (2 / 4)
Low Performing Hospitals: (0 / 4)
Service Line: Cancer Care 
Episode: Chemotherapy W/O Acute Leukemia As Secondary Diagnosis
► DRG: 848 - Chemotherapy without Acute Leukemia As Secondary Diagnosis without CC/MCC
👤 Case Count: (5 / 5)
 ↻ Readmission Rate
 ★ Star Rating</t>
  </si>
  <si>
    <t>the 2-D graph is generated with wrong data</t>
  </si>
  <si>
    <t>2D_6.02</t>
  </si>
  <si>
    <t>Combining Filters &gt; Include &amp; Exclude</t>
  </si>
  <si>
    <t xml:space="preserve">Verify that the contents of the displayed graph and available benchmark options change according to the included and excluded filters: including 1 episode, excluding 2 DRGs, and excluding 4 Entity Types. </t>
  </si>
  <si>
    <t xml:space="preserve">1. Expand the Service Line filter on the sidenav. Expand Cancer Care, and include the Episode "Chemotherapy W/O Acute Leukemia As Secondary Diagnosis".
2. Right click on Chemotherapy W/O Acute Leukemia As Secondary Diagnosis and select Expand. Exclude DRGs 846 and 847, then apply the changes.
3. Expand the Entity Filter on the sidenav and exclude SNF, HHA, IRF, and LTCH, then apply the changes. 
4. Expand the Benchmark Settings panel on the sidenav. 
</t>
  </si>
  <si>
    <r>
      <rPr>
        <rFont val="Arial"/>
        <b/>
        <color rgb="FF000000"/>
        <sz val="10.0"/>
      </rPr>
      <t xml:space="preserve">After Step 3: 
</t>
    </r>
    <r>
      <rPr>
        <rFont val="Arial"/>
        <color rgb="FF000000"/>
        <sz val="10.0"/>
      </rPr>
      <t xml:space="preserve">A 2D Graph is generated. There are four nodes. 
There are two blue datapoints in quadrant 3, and two purple datapoints in quadrant 4. All nodes have an icon depicting a building with a medical cross on it. 
The origin of the graph is at (164.1%, $29,887), and the exact coordinates of each datapoint are as follows (from bottom-left to top-right):
Blue: 
MAGEE WOMENS HOSPITAL OF UPMC HEALTH SYSTEM (50%, $22,360)
SAINT VINCENT HOSPITAL (100.0%, $16,621)
Purple:
THOMAS JEFFERSON UNIVERSITY HOSPITAL (0%, $31,440) 
UPMC PRESBYTERIAN SHADYSIDE (100.0%, $40,662)
Along the bottom of the graph, the axis label reads "90d Readm rate/instance."
Along the left side of the graph, the y-axis label reads "90d Episode Cost". The bottom hatchmark reads at most $16,621, and the topmost hatchmark reads at least $40,662. 
The legend reads: 
High Performing Hospitals: (2 / 4)
Mid Performing Hospitals: (2 / 4)
Low Performing Hospitals: (0 / 4)
Service Line: Cancer Care 
Episode: Chemotherapy W/O Acute Leukemia As Secondary Diagnosis
► DRG: 848 - Chemotherapy without Acute Leukemia As Secondary Diagnosis without CC/MCC
👤 Case Count: (5 / 5)
 ↻ Readmission Rate
 ★ Star Rating
</t>
    </r>
    <r>
      <rPr>
        <rFont val="Arial"/>
        <b/>
        <color rgb="FF000000"/>
        <sz val="10.0"/>
      </rPr>
      <t>After Step 4</t>
    </r>
    <r>
      <rPr>
        <rFont val="Arial"/>
        <color rgb="FF000000"/>
        <sz val="10.0"/>
      </rPr>
      <t xml:space="preserve">, the Benchmark Settings Panel reads: 
Service Line: Cancer Care
Episode: Chemotherapy W/O Acute Leukemia As Secondary Diagnosis
DRG: 848 - Chemotherapy without Acute Leukemia As Secondary Diagnosis without CC/MCC
Entity: Hospital </t>
    </r>
  </si>
  <si>
    <t>https://tangramcare.atlassian.net/browse/P2BN-2667
https://tangramcare.atlassian.net/browse/P2BN-2730</t>
  </si>
  <si>
    <t>2D_6.03</t>
  </si>
  <si>
    <t>Verify that the contents of the displayed graph and available benchmark options change according to the applied filters: including 1 DRG, and excluding 3 FIPS.</t>
  </si>
  <si>
    <t xml:space="preserve">1. Expand the Service Line filter on the sidenav. Right click on Cancer Care and select "Expand". 
2. Right click on Chemotherapy W/O Acute Leukemia As Secondary Diagnosis and select Expand. Include DRG 848 - Chemotherapy without Acute Leukemia As Secondary Diagnosis without CC/MCC, then apply the changes.
3. Expand the Location Filter on the sidenav. Right click on Pennsylvania and click Expand, then click FIPS. Exclude 42125, 42127, and 42129, then apply the changes. 
4. Expand the Benchmark Settings panel. </t>
  </si>
  <si>
    <r>
      <rPr>
        <rFont val="Arial"/>
        <b/>
        <color rgb="FF000000"/>
        <sz val="10.0"/>
      </rPr>
      <t xml:space="preserve">After Step 3: 
</t>
    </r>
    <r>
      <rPr>
        <rFont val="Arial"/>
        <color rgb="FF000000"/>
        <sz val="10.0"/>
      </rPr>
      <t xml:space="preserve">A 2D Graph is generated. There are four nodes. 
There are two blue datapoints in quadrant 3, and two purple datapoints in quadrant 4. All nodes have an icon depicting a building with a medical cross on it. 
The origin of the graph is at (164.1%, $29,887), and the exact coordinates of each datapoint are as follows (from bottom-left to top-right):
Blue: 
MAGEE WOMENS HOSPITAL OF UPMC HEALTH SYSTEM (50%, $22,360)
SAINT VINCENT HOSPITAL (100.0%, $16,621)
Purple:
THOMAS JEFFERSON UNIVERSITY HOSPITAL (0%, $31,440) 
UPMC PRESBYTERIAN SHADYSIDE (100.0%, $40,662)
Along the bottom of the graph, the axis label reads "90d Readm rate/instance."
Along the left side of the graph, the y-axis label reads "90d Episode Cost". The bottom hatchmark reads at most $16,621, and the topmost hatchmark reads at least $40,662. 
The legend reads: 
High Performing Hospitals: (2 / 4)
Mid Performing Hospitals: (2 / 4)
Low Performing Hospitals: (0 / 4)
Service Line: Cancer Care 
Episode: Chemotherapy W/O Acute Leukemia As Secondary Diagnosis
► DRG: 848 - Chemotherapy without Acute Leukemia As Secondary Diagnosis without CC/MCC
👤 Case Count: (5 / 5)
 ↻ Readmission Rate
 ★ Star Rating
</t>
    </r>
    <r>
      <rPr>
        <rFont val="Arial"/>
        <b/>
        <color rgb="FF000000"/>
        <sz val="10.0"/>
      </rPr>
      <t>After Step 4</t>
    </r>
    <r>
      <rPr>
        <rFont val="Arial"/>
        <color rgb="FF000000"/>
        <sz val="10.0"/>
      </rPr>
      <t xml:space="preserve">, the Benchmark Settings Panel reads: 
Service Line: Cancer Care
Episode: Chemotherapy W/O Acute Leukemia As Secondary Diagnosis
DRG: 848 - Chemotherapy without Acute Leukemia As Secondary Diagnosis without CC/MCC
Entity: Hospital </t>
    </r>
  </si>
  <si>
    <t xml:space="preserve">https://tangramcare.atlassian.net/browse/P2BN-2667
</t>
  </si>
  <si>
    <t>2D_6.04</t>
  </si>
  <si>
    <t>Combining Filters &gt; Exclude</t>
  </si>
  <si>
    <t>Verify that the contents of the displayed graph and available benchmark options change according to the applied filters.</t>
  </si>
  <si>
    <t xml:space="preserve">1. Expand the Service Line filter on the sidenav. Expand Cancer Care.
2. Right click on Chemotherapy W/O Acute Leukemia As Secondary Diagnosis and select Expand. Exclude DRGs 846 and 847, then collapse to Episode level. Exclude all Episodes except for Chemotherapy W/O Acute Leukemia As Secondary Diagnosis, then apply the changes. 
3. Expand the Location Filter on the sidenav. Right click on Pennsylvania and click Expand, then click FIPS. Exclude 42125, 42127, and 42129, then apply the changes. 
4. Expand the Entity Filter on the sidenav and exclude SNF, HHA, IRF, and LTCH, then apply the changes. 
5. Expand the Benchmark Settings panel on the sidenav. 
6. Click the Service Line dropdown menu to expand it, then select Cancer Care.  
7. Apply the changes. </t>
  </si>
  <si>
    <r>
      <rPr>
        <rFont val="Arial"/>
        <b/>
        <color rgb="FF000000"/>
        <sz val="10.0"/>
      </rPr>
      <t>After Step 5</t>
    </r>
    <r>
      <rPr>
        <rFont val="Arial"/>
        <color rgb="FF000000"/>
        <sz val="10.0"/>
      </rPr>
      <t xml:space="preserve">, the Benchmark Settings Panel reads: 
Service Line: Other Medical
Episode: ---
DRG: ---
Entity: Hospital 
</t>
    </r>
    <r>
      <rPr>
        <rFont val="Arial"/>
        <b/>
        <color rgb="FF000000"/>
        <sz val="10.0"/>
      </rPr>
      <t>After Step 7:</t>
    </r>
    <r>
      <rPr>
        <rFont val="Arial"/>
        <color rgb="FF000000"/>
        <sz val="10.0"/>
      </rPr>
      <t xml:space="preserve"> 
A 2D Graph is generated. There are four nodes. 
There are two blue datapoints in quadrant 3, and two purple datapoints in quadrant 4. All nodes have an icon depicting a building with a medical cross on it. 
The origin of the graph is at (164.1%, $29,887), and the exact coordinates of each datapoint are as follows (from bottom-left to top-right):
Blue: 
MAGEE WOMENS HOSPITAL OF UPMC HEALTH SYSTEM (50%, $22,360)
SAINT VINCENT HOSPITAL (100.0%, $16,621)
Purple:
THOMAS JEFFERSON UNIVERSITY HOSPITAL (0%, $31,440) 
UPMC PRESBYTERIAN SHADYSIDE (100.0%, $40,662)
Along the bottom of the graph, the axis label reads "90d Readm rate/instance."
Along the left side of the graph, the y-axis label reads "90d Episode Cost". The bottom hatchmark reads at most $16,621, and the topmost hatchmark reads at least $40,662. 
The legend reads: 
High Performing Hospitals: (2 / 4)
Mid Performing Hospitals: (2 / 4)
Low Performing Hospitals: (0 / 4)
Service Line: Cancer Care 
Episode: Chemotherapy W/O Acute Leukemia As Secondary Diagnosis
► DRG: 848 - Chemotherapy without Acute Leukemia As Secondary Diagnosis without CC/MCC
👤 Case Count: (5 / 5)
 ↻ Readmission Rate
 ★ Star Rating</t>
    </r>
  </si>
  <si>
    <t>https://tangramcare.atlassian.net/browse/P2BN-2667
https://tangramcare.atlassian.net/browse/P2BN-2730</t>
  </si>
  <si>
    <t>2D_6.05</t>
  </si>
  <si>
    <t xml:space="preserve">1. Expand the Entity Filter on the sidenav. Select IRF, LTCH, and Hospital, then include them. 
2. Search for and include five SNFs: 
 - NORTHAMPTON COUNTY-GRACEDALE
 - MORAVIAN VILLAGE OF BETHLEHEM
 - PHOEBE ALLENTOWN HEALTH CARE CENTER
 - LEHIGH CENTER
 - CROSS KEYS VILLAGE-BRETHREN HOME COMMUNITY
Then apply the changes. 
3. Expand the Service Line panel on the sidenav. Expand Other Medical, include Renal Failure, then apply the changes. 
4. Expand the Benchmark settings on the sidenav. </t>
  </si>
  <si>
    <r>
      <rPr>
        <b/>
      </rPr>
      <t>After Step 3</t>
    </r>
    <r>
      <rPr/>
      <t xml:space="preserve">, a 2D Graph is generated. There are five nodes. 
There are two blue datapoints in quadrant 3, and three purple datapoints in quadrant 2. All nodes have an icon depicting a nurse's cap. 
The origin of the graph is at (49.8%, $31,216), and the exact coordinates of each datapoint are as follows (from bottom-left to top-right):
Blue: 
CROSS KEYS VILLAGE-BRETHREN HOME COMMUNITY (15.4%, $22,403)
PHOEBE ALLENTOWN HEALTH CARE CENTER (33.3%, $27,591)
Purple:
NORTHAMPTON COUNTY-GRACEDALE (50.0%, $25,382)
LEHIGH CENTER (50.0%, $30,498)
MORAVIAN VILLAGE OF BETHLEHEM (65.0%, $29,713)
Along the bottom of the graph, the axis label reads "90d Readm rate/instance." The furthest left hatchmark reads at most 15.4%, and the furthest right hatchmark reads at least 65.0%. 
Along the left side of the graph, the y-axis label reads "90d Episode Cost".
The legend reads: 
High Performing SNFs: (2 / 5)
Mid Performing SNFs: (3 / 5)
Low Performing SNFs: (0 / 5)
Service Line: Other Medical
► Episode: Renal Failure 
👤 Case Count: (89 / 89)
 ★ Star Rating
</t>
    </r>
    <r>
      <rPr>
        <b/>
      </rPr>
      <t>After Step 4</t>
    </r>
    <r>
      <rPr/>
      <t xml:space="preserve">, the Benchmark Settings panel reads, in part: 
Service Line: Other Medical
Episode: Renal Failure
DRG: ---
Entity: SNF
</t>
    </r>
  </si>
  <si>
    <t>2D_6.06</t>
  </si>
  <si>
    <t>2D_6.07</t>
  </si>
  <si>
    <t>2D_6.08</t>
  </si>
  <si>
    <t>2D_6.09</t>
  </si>
  <si>
    <t>2D_6.10</t>
  </si>
  <si>
    <t>2D_6.11</t>
  </si>
  <si>
    <t xml:space="preserve">Verify that the contents of the displayed graph and available benchmark options change according to the included individual PAC filters. </t>
  </si>
  <si>
    <t>2D_6.12</t>
  </si>
  <si>
    <t>Verify that the contents of the displayed graph and available benchmark options change according to the included individual Hospitals.</t>
  </si>
  <si>
    <t>2D_6.13</t>
  </si>
  <si>
    <t xml:space="preserve">Verify that the contents of the displayed graph and available benchmark options change according to the excluded PAC types. </t>
  </si>
  <si>
    <t>2D_6.14</t>
  </si>
  <si>
    <t xml:space="preserve">Verify that the contents of the displayed graph and available benchmark options change according to the excluded Hospital filter. </t>
  </si>
  <si>
    <t>2D_6.15</t>
  </si>
  <si>
    <t>2D_6.16</t>
  </si>
  <si>
    <t>2D_6.17</t>
  </si>
  <si>
    <t>2D_6.18</t>
  </si>
  <si>
    <t>2D_7 Benchmark Settings</t>
  </si>
  <si>
    <t>2D_7.00</t>
  </si>
  <si>
    <t>Benchmark Settings - Pre-conditions</t>
  </si>
  <si>
    <r>
      <rPr>
        <rFont val="Arial"/>
        <b/>
        <color rgb="FF405077"/>
        <sz val="10.0"/>
      </rPr>
      <t xml:space="preserve">(Pre-Conditions)
</t>
    </r>
    <r>
      <rPr>
        <rFont val="Arial"/>
        <color rgb="FF405077"/>
        <sz val="10.0"/>
      </rPr>
      <t>Verify that the 2D Graph View can be generated.</t>
    </r>
  </si>
  <si>
    <r>
      <rPr>
        <rFont val="Arial"/>
        <color rgb="FF405077"/>
        <sz val="10.0"/>
      </rPr>
      <t xml:space="preserve">1. Log in to P2QA
2. Create a new View, or enter an existing view with default settings applied. 
3. Expand the Dataset settings on the sidenav, select </t>
    </r>
    <r>
      <rPr>
        <rFont val="Arial"/>
        <b/>
        <color rgb="FF405077"/>
        <sz val="10.0"/>
      </rPr>
      <t xml:space="preserve">Pennsylvania </t>
    </r>
    <r>
      <rPr>
        <rFont val="Arial"/>
        <color rgb="FF405077"/>
        <sz val="10.0"/>
      </rPr>
      <t xml:space="preserve">(may also be called "Penn," "LDS-Penn-2016," or some variation thereof according to the whim of the most recent tester), then apply the changes. 
4. Ensure any active filters have been cleared. 
5. On the sidenav, click the Benchmark toggle, then click 2D Graph. </t>
    </r>
  </si>
  <si>
    <t>2D_7.01</t>
  </si>
  <si>
    <t>Benchmark Settings: Axis Measure Combinations</t>
  </si>
  <si>
    <t>Verify that the x- and y-axes and the position of datapoints on the graph change according to the selected x- and y-axis measures. (90d episode cost, 90d readm / ins)</t>
  </si>
  <si>
    <t>2D_7.02</t>
  </si>
  <si>
    <t>Verify that the x- and y-axes and the position of datapoints on the graph change according to the selected x- and y-axis measures. (90d readm cost / ins, 90d readm / p)</t>
  </si>
  <si>
    <t>2D_7.03</t>
  </si>
  <si>
    <t>Verify that the x- and y-axes and the position of datapoints on the graph change according to the selected x- and y-axis measures. (PAC LOS, 90d episode cost)</t>
  </si>
  <si>
    <t>2D_7.04</t>
  </si>
  <si>
    <t>Verify that the x- and y-axes and the position of datapoints on the graph change according to the selected x- and y-axis measures. (90d readm cost / patient, 90d readm / patient)</t>
  </si>
  <si>
    <t>2D_7.05</t>
  </si>
  <si>
    <t>Verify that the x- and y-axes and the position of datapoints on the graph change according to the selected x- and y-axis measures. (90d readm / patient, PAC LOS)</t>
  </si>
  <si>
    <t>2D_7.06</t>
  </si>
  <si>
    <t>2D_7.07</t>
  </si>
  <si>
    <t>Benchmark Settings: Levels of Aggregation</t>
  </si>
  <si>
    <t>Verify that the values generated, and the position of the datapoints on the graph, change according to the Level of Aggregation selected (Dataset)</t>
  </si>
  <si>
    <t>2D_7.08</t>
  </si>
  <si>
    <t>Verify that the values generated, and the position of the datapoints on the graph, change according to the Level of Aggregation selected (Regional)</t>
  </si>
  <si>
    <t>2D_7.09</t>
  </si>
  <si>
    <t>Verify that the values generated, and the position of the datapoints on the graph, change according to the Level of Aggregation selected (State)</t>
  </si>
  <si>
    <t>2D_7.10</t>
  </si>
  <si>
    <t>Verify that the values generated, and the position of the datapoints on the graph, change according to the Level of Aggregation selected (FIPS)</t>
  </si>
  <si>
    <t>2D_7.11</t>
  </si>
  <si>
    <t>Verify that the values generated, and the position of the datapoints on the graph, change according to the Level of Aggregation selected (CBSA)</t>
  </si>
  <si>
    <t>2D_7.12</t>
  </si>
  <si>
    <t>Verify that the values generated, and the position of the datapoints on the graph, change according to the Level of Aggregation selected (Time)</t>
  </si>
  <si>
    <t>2D_8 Show Details</t>
  </si>
  <si>
    <t>2D_8.00</t>
  </si>
  <si>
    <t>Show Details - Pre-conditions</t>
  </si>
  <si>
    <r>
      <rPr>
        <rFont val="Arial"/>
        <b/>
        <color rgb="FF405077"/>
        <sz val="10.0"/>
      </rPr>
      <t xml:space="preserve">(Pre-Conditions)
</t>
    </r>
    <r>
      <rPr>
        <rFont val="Arial"/>
        <color rgb="FF405077"/>
        <sz val="10.0"/>
      </rPr>
      <t>Verify that the 2D Graph View can be generated.</t>
    </r>
  </si>
  <si>
    <r>
      <rPr>
        <rFont val="Arial"/>
        <color rgb="FF405077"/>
        <sz val="10.0"/>
      </rPr>
      <t xml:space="preserve">1. Log in to P2QA
2. Create a new View, or enter an existing view with default settings applied. 
3. Expand the Dataset settings on the sidenav, select </t>
    </r>
    <r>
      <rPr>
        <rFont val="Arial"/>
        <b/>
        <color rgb="FF405077"/>
        <sz val="10.0"/>
      </rPr>
      <t xml:space="preserve">Pennsylvania </t>
    </r>
    <r>
      <rPr>
        <rFont val="Arial"/>
        <color rgb="FF405077"/>
        <sz val="10.0"/>
      </rPr>
      <t xml:space="preserve">(may also be called "Penn," "LDS-Penn-2016," or some variation thereof according to the whim of the most recent tester), then apply the changes. 
4. Ensure any active filters have been cleared. 
5. On the sidenav, click the Benchmark toggle, then click 2D Graph. </t>
    </r>
  </si>
  <si>
    <t>27-11-2019</t>
  </si>
  <si>
    <t>2D_8.01</t>
  </si>
  <si>
    <t>Show Details</t>
  </si>
  <si>
    <r>
      <rPr/>
      <t xml:space="preserve">Verify that the “Show Details” menu item is </t>
    </r>
    <r>
      <rPr>
        <i/>
      </rPr>
      <t>not</t>
    </r>
    <r>
      <rPr/>
      <t xml:space="preserve"> active on the right-click context menu for a grouped datapoint.</t>
    </r>
  </si>
  <si>
    <t>Follow steps and pre-conditions for 2D_7.00.</t>
  </si>
  <si>
    <t xml:space="preserve">1. Expand the Benchmark Settings panel on the sidenav. 
2. Click the Service Line dropdown menu to expand it, then select Dentistry.  
3. Click the Entity dropdown menu, then select HHA.
4. Apply the changes.
5. Right click a grouped node. </t>
  </si>
  <si>
    <t>A Context menu appears:
 - "Show Details" is greyed out. 
 - "Benchmark" dropdown is active.
 - "View Market" dropdown is active.</t>
  </si>
  <si>
    <t>2D_8.02</t>
  </si>
  <si>
    <t>Verify that the “Show Details” menu item is active on the right-click context menu for an individual datapoint.</t>
  </si>
  <si>
    <t>1. Expand the Benchmark Settings panel on the sidenav. 
2. Click the Service Line dropdown menu to expand it, then select Dentistry.  
3. Click the Entity dropdown menu, then select HHA.
4. Apply the changes.
5. Zoom in to Quadrant 1 so that the six individual nodes are displayed.
6. Right click on the lowest node in Quadrant 1, "SOUTHEASTERN HEALTH SERVICES OF PENNSYLVANIA, INC."</t>
  </si>
  <si>
    <t>A Context menu appears:
 - "Show Details" is active. 
 - "Benchmark" dropdown is active.
 - "View Market" dropdown is active.</t>
  </si>
  <si>
    <t>2D_8.03</t>
  </si>
  <si>
    <t>Verify that clicking the "Show Details" option opens the Details page for an individual HHA.</t>
  </si>
  <si>
    <t>1. Expand the Benchmark Settings panel on the sidenav. 
2. Click the Service Line dropdown menu to expand it, then select Dentistry.  
3. Click the Entity dropdown menu, then select HHA.
4. Apply the changes.
5. Zoom in to Quadrant 1 so that the six individual nodes are displayed.
6. Right click on the lowest node in Quadrant 1, "SOUTHEASTERN HEALTH SERVICES OF PENNSYLVANIA, INC."
7. Click "Show Details".</t>
  </si>
  <si>
    <r>
      <rPr/>
      <t xml:space="preserve">A Details page opens for the HHA "Southeastern Health Services of Pennsylvania, Inc."
User should see the following info on the left side (from top to bottom):
HHA: SOUTHEASTERN HEALTH SERVICES OF PENNSYLVANIA, INC
CCN: 397472
NPI: 1518901610
1501 GRUNDY LANE SUITE 100
BRISTOL, PA 19007
(Map of where Southeastern Health Services of Pennsylvania, Inc. is located. User should be able to interact with the map).
&lt; Back to...
 </t>
    </r>
    <r>
      <rPr>
        <u/>
      </rPr>
      <t>v</t>
    </r>
    <r>
      <rPr/>
      <t xml:space="preserve"> Download as PNG
User should see the following details on right side (from top to bottom).
Provider:
Star Rating: 3.5
Services Offered:
Nursing care (blue), Physical therapy(blue), Occupational Therapy(blue), Speech Pathology(blue), Medical Social(blue), Home Health Aide(blue)
Provider Details (information is same as tooltip labels)
Case count: 739
90d readmission rate per instance: 43.7%
90d readmission rate per patient: 32.5%
90d episode cost: $22.346
90d readmission cost per instance: $11,550
90d readmission cost per patient: $15,545
PAC Length of stay (LOS): 15.5d 
Quality Details (information about the patient's care such as: )
Timely start of care: 96.4 %
Bathing: 78.2%
Wound care: 93.2%
Mobility: 77.2%
Pain: 75.7%
Pressure Ulcer: 0.5% 
Transfer: 76.8%
Breathing: 83.5%</t>
    </r>
  </si>
  <si>
    <t>P2BN-2736</t>
  </si>
  <si>
    <t>2D_8.04</t>
  </si>
  <si>
    <t>Verify that clicking the "Back to..." button in the bottom left corner returns the user to the previous display.</t>
  </si>
  <si>
    <t xml:space="preserve">1. Expand the Benchmark Settings panel on the sidenav. 
2. Click the Service Line dropdown menu to expand it, then select Dentistry.  
3. Click the Entity dropdown menu, then select HHA.
4. Apply the changes.
5. Zoom in to Quadrant 1 so that the six individual nodes are displayed.
6. Right click on the lowest node in Quadrant 1, "SOUTHEASTERN HEALTH SERVICES OF PENNSYLVANIA, INC."
7. Click "Show Details".
8. Click the "Back to..." text in the bottom left corner. </t>
  </si>
  <si>
    <t>The user is returned to the zoom level after step 5.</t>
  </si>
  <si>
    <t>2D_8.05</t>
  </si>
  <si>
    <t>Verify that clicking the browser's "Back" button returns the user to the previous display.</t>
  </si>
  <si>
    <t>1. Expand the Benchmark Settings panel on the sidenav. 
2. Click the Service Line dropdown menu to expand it, then select Dentistry.  
3. Click the Entity dropdown menu, then select HHA.
4. Apply the changes.
5. Zoom in to Quadrant 1 so that the six individual nodes are displayed.
6. Right click on the lowest node in Quadrant 1, "SOUTHEASTERN HEALTH SERVICES OF PENNSYLVANIA, INC."
7. Click "Show Details".
8. Click the Back button on the web browser.</t>
  </si>
  <si>
    <t>The user is returned to the graph displayed after step 4. Depending on browser settings, the zoom level may be set to what it was after step 5.</t>
  </si>
  <si>
    <t>2D_8.06</t>
  </si>
  <si>
    <t>Verify that clicking the "Show Details" option opens the Details page for an individual Hospital.</t>
  </si>
  <si>
    <t>1. Expand the Benchmark Settings panel on the sidenav. 
2. Click the Service Line dropdown menu to expand it, then select Cancer Care.  
3. Click the DRG menu to expand it, then select DRG 848 - Chemotherapy without Acute Leukemia As Secondary Diagnosis without CC/MCC
4. Click the Entity dropdown menu, then select Hospital.
5. Apply the changes. 
6. Zoom into Quadrant 3 so that both individual blue nodes are visible.
7. Right click on the lowest node in Quadrant 3, SAINT VINCENT HOSPITAL.
8. Click "Show Details".</t>
  </si>
  <si>
    <r>
      <rPr/>
      <t xml:space="preserve">A Details page opens for "SAINT VINCENT HOSPITAL"
User should see the following info on the left side (from top to bottom):
HOSPITAL: SAINT VINCENT HOSPITAL
CCN: 390009
NPI: 1861435042
232 WEST 25TH STREET
ERIE, PA 16544
(Map of where Saint Vincent Hospital is located. User should be able to interact with the map).
&lt; Back to...
 </t>
    </r>
    <r>
      <rPr>
        <u/>
      </rPr>
      <t>v</t>
    </r>
    <r>
      <rPr/>
      <t xml:space="preserve"> Download as PNG
User should see the following details on right side (from top to bottom).
Facility
Star Rating: 3
Services Offered:
Able to receive lab results electronically (blue)
Able to track patients' lab results, tests, and referrals electronically between visits (blue)
Safe surgery checklist use (outpatient) (blue)
Patient safety culture (blue)
Safe surgery checklist use (inpatient) (blue)
Provider Details (information is same as tooltip labels)
Case count: 3,136
90d readmission rate per instance: 35.5%
90d readmission rate per patient: 25.3%
90d episode cost: $19,533
90d readmission cost per instance: $10,925
90d readmission cost per patient: $15,333
PAC Length of stay (LOS): 7.8d
Quality Details
0.1
Pressure ulcer management
Exceptional patient safety indicator scores for pressure sores
Better than the National Benchmark
Bloodstream infections
Standardized Infection Ratio of Central line associated bloodstream infections
0.5
Urinary tract infections
Standardized Infection Ratio of Catheter-associated urinary tract infections
2
Colon surgery
Surgical Site Infections score from colon surgery
N/A
C.Diff
Clostridium difficile infection score
0.9
MRSA bacteremia
Methicillin-resistant Staphylococcus aureus bacterial infection score
Same as the national average
Mortality
Mortality national comparison
N/A
Abdominal hysterectomy
SSI Abdominal Hysterectomy score</t>
    </r>
  </si>
  <si>
    <t>2D_8.07</t>
  </si>
  <si>
    <t>Verify that clicking the "Show Details" option opens the Details page for an individual SNF.</t>
  </si>
  <si>
    <t>1. Expand the Entity Filter on the sidenav. Search for and include five SNFs: 
 - NORTHAMPTON COUNTY-GRACEDALE
 - MORAVIAN VILLAGE OF BETHLEHEM
 - PHOEBE ALLENTOWN HEALTH CARE CENTER
 - LEHIGH CENTER
 - CROSS KEYS VILLAGE-BRETHREN HOME COMMUNITY
Then apply the changes. 
2. Expand the Benchmark Settings panel on the sidenav. 
3. Click the Service Line dropdown menu to expand it, then select Other Medical.  
4. Click the Episode menu to expand it, then select Renal Failure.
5. Click the Entity dropdown menu, then select SNF. 
6. Apply the changes.
7. Zoom into Quadrant 3 so that each individual blue node is visible.
8. Right click on the lowest node in Quadrant 1, CROSS KEYS VILLAGE-BRETHREN HOME COMMUNITY 
9. Click "Show Details".</t>
  </si>
  <si>
    <r>
      <rPr/>
      <t xml:space="preserve">A Details page opens for the SNF "Cross Keys Village-Brethren Home Community"
User should see the following info on the left side (from top to bottom):
SNF: CROSS KEYS VILLAGE-BRETHREN HOME COMMUNI...
CCN: 395108
NPI: 1225034440
BOX 128 2990 CARLISLE PARK
NEW OXFORD, PA 17350
(Map of where Cross Keys Village-Brethren Home Community is located. User should be able to interact with the map).
&lt; Back to...
 </t>
    </r>
    <r>
      <rPr>
        <u/>
      </rPr>
      <t>v</t>
    </r>
    <r>
      <rPr/>
      <t xml:space="preserve"> Download as PNG
User should see the following details on right side (from top to bottom).
Provider:
Star Rating: 1
Medicare / Medicaid Certifications
Approved by the federal government to participate in Medicare or Medicaid
Certified beds: 270
Provider Level Details
Case count: 249
90d readmission rate per instance: 31.3%
90d readmission rate per patient: 24.9%
90d episode cost: $26,203
90d readmission cost per instance: $11,013
90d readmission cost per patient: $13,855
PAC Length of stay (LOS): 35.2d
Quality Details (information about the patient's care such as: )
Readmission: 20.1%
30-day readmission rate
Inspection deficiencies: 19
Most recent weighted deficiency score
Pain management: 14.5%
Percentage of residents reporting moderate to severe pain
Pressure ulcer management: 1%
Percentage of patients with new or worsened pressure ulcers
</t>
    </r>
  </si>
  <si>
    <t>P2BN-2590</t>
  </si>
  <si>
    <t>2D_8.08</t>
  </si>
  <si>
    <t>Verify that clicking the "Show Details" option opens the Details page for an individual IRF.</t>
  </si>
  <si>
    <t>1. Expand the Benchmark Settings panel on the sidenav. 
2. Click the Service Line dropdown menu to expand it, then select Neurosurgery.  
3. Click the DRG menu to expand it, then select DRG 520 - Back And Neck Procedures Except Spinal Fusion Without CC/MCC
4. Expand the Entity dropdown menu, then select IRF.
5. Apply the changes. 
6. Zoom into Quadrant 2 so that its individual purple node is visible. 
7. Right-click the node in Quadrant 2 and select "Show Details."</t>
  </si>
  <si>
    <r>
      <rPr/>
      <t xml:space="preserve">A Details page opens for the SNF "Evangelical Community Hospital"
User should see the following info on the left side (from top to bottom):
IRF: EVANGELICAL COMMUNITY HOSPITAL
CCN: 39T013
NPI: 1326096744
ONE HOSPITAL DRIVE
LEWISBURG, PA 17837
(Map of where Evangelical Community Hospital is located. User should be able to interact with the map).
&lt; Back to...
 </t>
    </r>
    <r>
      <rPr>
        <u/>
      </rPr>
      <t>v</t>
    </r>
    <r>
      <rPr/>
      <t xml:space="preserve"> Download as PNG
User should see the following details on right side (from top to bottom).
Facility
Ownership type: Non-profit
The hospital's ownership type
Certification date: Jul 1, 2003
The initial Medicare certification or recertification date of the hospital
Provider Level Details
Case count: 63
90d readmission rate per instance: 30.2%
90d readmission rate per patient: 23.8%
90d episode cost: $42,189
90d readmission cost per instance: $8,093
90d readmission cost per patient: $10,251
PAC length of stay (LOS): 12.5d
Quality
Pressure ulcer management 2.6%
Rate of pressure ulcers that are new or worsened
CAUTI N/A
Catheter-associated urinary tract infections score compared to National
Patients vaccination 100%
Facility rate of patients assessed and given influenza vaccination
MRSA N/A
Methicillin-resistant Staphylococcus aureus bacterial infection score compared to National
CDI N/A
Clostridium difficile Infection score compared to National
Personnel vaccination 98%
Rate of influenza vaccination coverage among healthcare personnel</t>
    </r>
  </si>
  <si>
    <t>2D_8.09</t>
  </si>
  <si>
    <t>Verify that clicking the "Show Details" option opens the Details page for an individual LTCH.</t>
  </si>
  <si>
    <t>1. Expand the Location Filter panel on the sidenav. Search for 383, then select Add next to 38300 - Pittsburgh, PA (PA). Apply the changes.
2. Expand the Benchmark Settings panel on the sidenav. 
3. Expand the Service Line dropdown menu and select Orthopedics.
4. Expand the Entity dropdown menu and select LTCH.
5. Apply the changes. 
6. Zoom into Quadrant 3 so that each individual blue node is visible.
7. Right-click the bottom node in Quadrant 3 and select "Show Details".</t>
  </si>
  <si>
    <r>
      <rPr/>
      <t xml:space="preserve">A Details page opens for the LTCH "Curahealth Pittsburgh"
User should see the following info on the left side (from top to bottom):
LTCH: Curahealth Pittsburgh
CCN: 392028
NPI: 1295804219
7777 STEUBENVILLE PIKE
OAKDALE, PA 15071
(Map of where Curahealth Pittsburgh is located. User should be able to interact with the map).
&lt; Back to...
 </t>
    </r>
    <r>
      <rPr>
        <u/>
      </rPr>
      <t>v</t>
    </r>
    <r>
      <rPr/>
      <t xml:space="preserve"> Download as PNG
User should see the following details on right side (from top to bottom).
Facility
Ownership type: For profit 
The hospital's ownership type
Certification date: Jul 1, 1996
The initial Medicare certification or recertification date of the hospital
Certified beds: 63
Provider Level Details
Case count: 96
90d readmission rate per instance: 58.3%
90d readmission rate per patient: 41.7%
90d episode cost: $85,150
90d readmission cost per instance: $11,012
90d readmission cost per patient: $15,417
PAC length of stay (LOS): 26.3d
Quality
Pressure ulcer management 0%
Facility adjusted rate of pressure ulcers that are new or worsened
CLABSI 0
Standardized Infection Ratio of Central line associated bloodstream infections
CAUTI 0
Standardized Infection Ratio of Catheter-associated urinary tract infections
CDI 0
Standardized Infection Ratio of Clostridium difficile Infection
Influenza vaccination 90.1%
Facility rate of patients assessed and given influenza vaccination
Personnel vaccination 55%
Rate of flu vaccination among healthcare personnel
MRSA N/A
Standardized Infection Ratio of Methicillin-resistant Staphylococcus aureus bacterial infection
Return Worse than the National Rate
Rate of successful return to home and community from an LTCH
Fall with major injury 0%
Percentage of patients who experience one or more falls with major injury during their LTCH stay
ADL 100%
Percentage of patients whose activities of daily living and thinking skills were assessed and functional goals were included in their treament plan
Functional ability 100%
Percentage of patients whose functional abilities were assessed and functional goals were included in their treatment plan</t>
    </r>
  </si>
  <si>
    <t>https://tangramcare.atlassian.net/browse/P2BN-2619
P2BN-2736</t>
  </si>
  <si>
    <t>Benchmark panel is not loaded</t>
  </si>
  <si>
    <t>2D_9 Export to PNG</t>
  </si>
  <si>
    <t>2D_9.0</t>
  </si>
  <si>
    <t>Export as PNG from 2D View_no filters</t>
  </si>
  <si>
    <t>P2BN-2205</t>
  </si>
  <si>
    <t>User will not be able to export as PNG in 2D View</t>
  </si>
  <si>
    <t>1. Must be in 2D View
2. No datasets applied
3. No filters applied</t>
  </si>
  <si>
    <t>2D_9.1</t>
  </si>
  <si>
    <t>Export information as PNG from 2D View_Benchmarks off_Default Name</t>
  </si>
  <si>
    <t>User will be able to export as PNG in 2D View</t>
  </si>
  <si>
    <t xml:space="preserve">After Step 3:
User is able to download the current view as multiple separate PNG files into the user’s local computer.
After Step 4:
In the local computer, the file name will be: O2_P2_[view name]_[view mode]_[mm-dd-yyyy]_page 1 (with the date being the day of download). 
There will be multiple files with this name, but the page numbers will differ. </t>
  </si>
  <si>
    <t>2D_9.2</t>
  </si>
  <si>
    <t>Export as PNG from 2D View_Benchmarks off_Custom Name</t>
  </si>
  <si>
    <t>Follow steps within 2D_9.1</t>
  </si>
  <si>
    <t>1. After applying dataset CA and NV, open sidebar
2. Click on Export As button, PNG should be the default setting
3. Before click on Apply, type the name "2D CA&amp;NV Test" as PNG name 
4. Go to local computer and view the files of the downloaded PNG
5. Observe</t>
  </si>
  <si>
    <t>After Step 3: User is able to download the current view as multiple separate PNG files into the user’s local computer. 
After Step 4: In the local computer, the file name will be: 2D CA&amp;NV Test (each page will be labled as such)</t>
  </si>
  <si>
    <t>2D_9.3</t>
  </si>
  <si>
    <t>Export as PNG from 2D View_Benchmarks off_Filters</t>
  </si>
  <si>
    <r>
      <rPr>
        <rFont val="Calibri"/>
        <sz val="10.0"/>
      </rPr>
      <t>After Step 3:
The first PNG file “</t>
    </r>
    <r>
      <rPr>
        <rFont val="Calibri"/>
        <b/>
        <sz val="10.0"/>
      </rPr>
      <t>O2_P2_CA and NV_2D View_[mm-dd-yyyy]_page 1</t>
    </r>
    <r>
      <rPr>
        <rFont val="Calibri"/>
        <sz val="10.0"/>
      </rPr>
      <t xml:space="preserve"> (with the date being the day of download)”, the user sees a snapshot of the current zoom level 2D Graph including the labels shown, format, the fixed tooltips if selected.
</t>
    </r>
    <r>
      <rPr>
        <rFont val="Calibri"/>
        <b/>
        <sz val="10.0"/>
      </rPr>
      <t xml:space="preserve">Standard header
</t>
    </r>
    <r>
      <rPr>
        <rFont val="Calibri"/>
        <sz val="10.0"/>
      </rPr>
      <t xml:space="preserve">The logo: </t>
    </r>
    <r>
      <rPr>
        <rFont val="Calibri"/>
        <b/>
        <sz val="10.0"/>
      </rPr>
      <t>Prefered Partners</t>
    </r>
    <r>
      <rPr>
        <rFont val="Calibri"/>
        <sz val="10.0"/>
      </rPr>
      <t xml:space="preserve">
The View name: </t>
    </r>
    <r>
      <rPr>
        <rFont val="Calibri"/>
        <b/>
        <sz val="10.0"/>
      </rPr>
      <t>2D View</t>
    </r>
    <r>
      <rPr>
        <rFont val="Calibri"/>
        <sz val="10.0"/>
      </rPr>
      <t xml:space="preserve">
The View type:  </t>
    </r>
    <r>
      <rPr>
        <rFont val="Calibri"/>
        <b/>
        <sz val="10.0"/>
      </rPr>
      <t xml:space="preserve">2-D Graph View </t>
    </r>
    <r>
      <rPr>
        <rFont val="Calibri"/>
        <sz val="10.0"/>
      </rPr>
      <t xml:space="preserve">(this is the default setting)
Owner name: </t>
    </r>
    <r>
      <rPr>
        <rFont val="Calibri"/>
        <b/>
        <sz val="10.0"/>
      </rPr>
      <t>Testuser1</t>
    </r>
    <r>
      <rPr>
        <rFont val="Calibri"/>
        <sz val="10.0"/>
      </rPr>
      <t xml:space="preserve">
Created date: </t>
    </r>
    <r>
      <rPr>
        <rFont val="Calibri"/>
        <b/>
        <sz val="10.0"/>
      </rPr>
      <t>[mm/dd/yyyy]</t>
    </r>
    <r>
      <rPr>
        <rFont val="Calibri"/>
        <sz val="10.0"/>
      </rPr>
      <t xml:space="preserve"> the date where the view was created by the View owner.
</t>
    </r>
    <r>
      <rPr>
        <rFont val="Calibri"/>
        <b/>
        <sz val="10.0"/>
      </rPr>
      <t xml:space="preserve">The Legend </t>
    </r>
    <r>
      <rPr>
        <rFont val="Calibri"/>
        <sz val="10.0"/>
      </rPr>
      <t>(the expanded version of the all the legend information located on the left-hand side of the first page of the downloaded PNG file) including the same statistics and count data (dynamic and total) from the current legend on the application screen. If Benchmark is On, the correct benchmark legend is shown if the view is on benchmark mode.
On the second PNG file “</t>
    </r>
    <r>
      <rPr>
        <rFont val="Calibri"/>
        <b/>
        <sz val="10.0"/>
      </rPr>
      <t>O2_P2_CA and NV_2D View_[mm-dd-yyyy]_page 2</t>
    </r>
    <r>
      <rPr>
        <rFont val="Calibri"/>
        <sz val="10.0"/>
      </rPr>
      <t xml:space="preserve"> (with the date being the day of download)”, the user is able to view a summary of all the active filters in breadcrumbs/trails that have been applied for the view 
</t>
    </r>
    <r>
      <rPr>
        <rFont val="Calibri"/>
        <b/>
        <sz val="10.0"/>
      </rPr>
      <t xml:space="preserve">Standard header </t>
    </r>
    <r>
      <rPr>
        <rFont val="Calibri"/>
        <sz val="10.0"/>
      </rPr>
      <t>(see above)
The Dataset name:</t>
    </r>
    <r>
      <rPr>
        <rFont val="Calibri"/>
        <b/>
        <sz val="10.0"/>
      </rPr>
      <t xml:space="preserve"> CA and NV</t>
    </r>
    <r>
      <rPr>
        <rFont val="Calibri"/>
        <sz val="10.0"/>
      </rPr>
      <t xml:space="preserve">
All the Filter sections should be showing as "</t>
    </r>
    <r>
      <rPr>
        <rFont val="Calibri"/>
        <b/>
        <sz val="10.0"/>
      </rPr>
      <t>N/A"</t>
    </r>
    <r>
      <rPr>
        <rFont val="Calibri"/>
        <sz val="10.0"/>
      </rPr>
      <t xml:space="preserve"> as no filters have been applied. 
</t>
    </r>
  </si>
  <si>
    <t>2D_9.4</t>
  </si>
  <si>
    <t xml:space="preserve">User will be able to export as PNG in 2D View with California Location, Respiratory and Other Medical (service line), and Hospital (entity) filters. </t>
  </si>
  <si>
    <r>
      <rPr>
        <rFont val="Calibri"/>
        <sz val="10.0"/>
      </rPr>
      <t xml:space="preserve">After Step 7
File names should be as shown in 2D_9.3
Header and Legend should be as seen in 2D_9.3
All the Filter sections from all the left-hand side sidebar are downloaded to the left side of the second page.
All the Include and Exclude filters should be highlighted in the respective included (blue) and excluded color. The order is by the application. The formatting, display, and coloring should be downloaded the same as on the application. 
Filter display: 
</t>
    </r>
    <r>
      <rPr>
        <rFont val="Calibri"/>
        <b/>
        <sz val="10.0"/>
      </rPr>
      <t xml:space="preserve">Location: </t>
    </r>
    <r>
      <rPr>
        <rFont val="Calibri"/>
        <sz val="10.0"/>
      </rPr>
      <t>California (blue)</t>
    </r>
    <r>
      <rPr>
        <rFont val="Calibri"/>
        <b/>
        <sz val="10.0"/>
      </rPr>
      <t xml:space="preserve">
Service Line: </t>
    </r>
    <r>
      <rPr>
        <rFont val="Calibri"/>
        <sz val="10.0"/>
      </rPr>
      <t>Respiratory (blue), Other Medical (Blue), DRG 193 (pink)</t>
    </r>
    <r>
      <rPr>
        <rFont val="Calibri"/>
        <b/>
        <sz val="10.0"/>
      </rPr>
      <t xml:space="preserve">
Entity: </t>
    </r>
    <r>
      <rPr>
        <rFont val="Calibri"/>
        <sz val="10.0"/>
      </rPr>
      <t>UC San Diego Health Hillcrest (blue) Garden Grove Hospital &amp; Medical Center (blue), Torrance Memorial Medical Center (pink)</t>
    </r>
    <r>
      <rPr>
        <rFont val="Calibri"/>
        <b/>
        <sz val="10.0"/>
      </rPr>
      <t xml:space="preserve">
</t>
    </r>
    <r>
      <rPr>
        <rFont val="Calibri"/>
        <b/>
        <color rgb="FFFF0000"/>
        <sz val="10.0"/>
      </rPr>
      <t xml:space="preserve">Case Count: 
Time: </t>
    </r>
    <r>
      <rPr>
        <rFont val="Calibri"/>
        <color rgb="FFFF0000"/>
        <sz val="10.0"/>
      </rPr>
      <t>Unavailable</t>
    </r>
    <r>
      <rPr>
        <rFont val="Calibri"/>
        <b/>
        <color rgb="FFFF0000"/>
        <sz val="10.0"/>
      </rPr>
      <t xml:space="preserve">
Quality: </t>
    </r>
    <r>
      <rPr>
        <rFont val="Calibri"/>
        <b/>
        <sz val="10.0"/>
      </rPr>
      <t xml:space="preserve">
</t>
    </r>
    <r>
      <rPr>
        <rFont val="Calibri"/>
        <b/>
        <color rgb="FFFF0000"/>
        <sz val="10.0"/>
      </rPr>
      <t>LOB:</t>
    </r>
    <r>
      <rPr>
        <rFont val="Calibri"/>
        <color rgb="FFFF0000"/>
        <sz val="10.0"/>
      </rPr>
      <t xml:space="preserve"> unavailable</t>
    </r>
    <r>
      <rPr>
        <rFont val="Calibri"/>
        <sz val="10.0"/>
      </rPr>
      <t xml:space="preserve">
</t>
    </r>
  </si>
  <si>
    <t>2D_9.5</t>
  </si>
  <si>
    <t xml:space="preserve">User will be able to export as PNG in 2D View with (California) FIPS Location and pink, blue, and white SNF (entity) filters. </t>
  </si>
  <si>
    <t>1. In location filter, expand California and click on FIPS. Apply Napa, San Francisco, and Santa Cruz.
2. In entity filter, include and apply group SNF, Veterans Home of California, Moka Care Home Health, and Excellence Home Health Care Agency INC. 
3. In entity filter, exclude and apply Bayside Care Center, Keiro Nursing Home, Central Gardens, and Chaparral House.
4. Open sidebar and click on Export As (PNG should be the default setting)
5. Click on Apply
6. Go to local computer and open PNG files
7. Observe</t>
  </si>
  <si>
    <r>
      <rPr>
        <rFont val="Calibri"/>
        <sz val="10.0"/>
      </rPr>
      <t xml:space="preserve">After Step 7:
File names should be as shown in 2D_9.3
Header and Legend should be as seen in 2D_9.3
All the Filter sections from all the left-hand side sidebar are downloaded to the left side of the second page.
All the Include and Exclude filters should be highlighted in the respective included (blue) and excluded color. The order is by the application. The formatting, display, and coloring should be downloaded the same as on the application. 
</t>
    </r>
    <r>
      <rPr>
        <rFont val="Calibri"/>
        <b/>
        <sz val="10.0"/>
      </rPr>
      <t xml:space="preserve">Filter display: </t>
    </r>
    <r>
      <rPr>
        <rFont val="Calibri"/>
        <sz val="10.0"/>
      </rPr>
      <t xml:space="preserve">
</t>
    </r>
    <r>
      <rPr>
        <rFont val="Calibri"/>
        <b/>
        <sz val="10.0"/>
      </rPr>
      <t>Location:</t>
    </r>
    <r>
      <rPr>
        <rFont val="Calibri"/>
        <sz val="10.0"/>
      </rPr>
      <t xml:space="preserve"> Napa(blue), San Francisco(blue), and Santa Cruz (blue)
</t>
    </r>
    <r>
      <rPr>
        <rFont val="Calibri"/>
        <b/>
        <sz val="10.0"/>
      </rPr>
      <t>Service Line</t>
    </r>
    <r>
      <rPr>
        <rFont val="Calibri"/>
        <sz val="10.0"/>
      </rPr>
      <t xml:space="preserve">: N/A
</t>
    </r>
    <r>
      <rPr>
        <rFont val="Calibri"/>
        <b/>
        <sz val="10.0"/>
      </rPr>
      <t>Entity</t>
    </r>
    <r>
      <rPr>
        <rFont val="Calibri"/>
        <sz val="10.0"/>
      </rPr>
      <t xml:space="preserve">: SNF(blue), Veterans Home of California(white), Moka Care Home Health(blue), Excellence Home Health Care Agency INC. (blue), Bayside Care Center (pink), Keiro Nursing Home(pink), Central Gardens (pink), and Chaparral House (pink)
</t>
    </r>
    <r>
      <rPr>
        <rFont val="Calibri"/>
        <b/>
        <color rgb="FFFF0000"/>
        <sz val="10.0"/>
      </rPr>
      <t>Case Count:</t>
    </r>
    <r>
      <rPr>
        <rFont val="Calibri"/>
        <color rgb="FFFF0000"/>
        <sz val="10.0"/>
      </rPr>
      <t xml:space="preserve"> Unavailable
</t>
    </r>
    <r>
      <rPr>
        <rFont val="Calibri"/>
        <b/>
        <sz val="10.0"/>
      </rPr>
      <t>Time</t>
    </r>
    <r>
      <rPr>
        <rFont val="Calibri"/>
        <sz val="10.0"/>
      </rPr>
      <t>: N/A</t>
    </r>
    <r>
      <rPr>
        <rFont val="Calibri"/>
        <b/>
        <color rgb="FFFF0000"/>
        <sz val="10.0"/>
      </rPr>
      <t xml:space="preserve">
Quality: </t>
    </r>
    <r>
      <rPr>
        <rFont val="Calibri"/>
        <color rgb="FFFF0000"/>
        <sz val="10.0"/>
      </rPr>
      <t>Unavailable</t>
    </r>
    <r>
      <rPr>
        <rFont val="Calibri"/>
        <b/>
        <color rgb="FFFF0000"/>
        <sz val="10.0"/>
      </rPr>
      <t xml:space="preserve">
LOB: </t>
    </r>
    <r>
      <rPr>
        <rFont val="Calibri"/>
        <color rgb="FFFF0000"/>
        <sz val="10.0"/>
      </rPr>
      <t>unavailable</t>
    </r>
  </si>
  <si>
    <t>2D_9.6</t>
  </si>
  <si>
    <t>User should see export button, but can not be able to export as PNG in 2D View as the Filter combination has errors</t>
  </si>
  <si>
    <t>2D_9.8</t>
  </si>
  <si>
    <t>Export as PNG from 2D View_Benchmarks on_Filters</t>
  </si>
  <si>
    <t>User will be able to export as PNG in 2D View with benchmark on using the default name and Benchmark Settings</t>
  </si>
  <si>
    <t>1. Must be in 2D View
2. Apply dataset CA and NV
3. No filters applied
4. Turn on Benchmark</t>
  </si>
  <si>
    <r>
      <rPr>
        <rFont val="Calibri"/>
        <sz val="10.0"/>
      </rPr>
      <t xml:space="preserve">The file name, header, and general information should be the same as MV_9.2
</t>
    </r>
    <r>
      <rPr>
        <rFont val="Calibri"/>
        <b/>
        <sz val="10.0"/>
      </rPr>
      <t xml:space="preserve">The Legend </t>
    </r>
    <r>
      <rPr>
        <rFont val="Calibri"/>
        <sz val="10.0"/>
      </rPr>
      <t xml:space="preserve">(the expanded version of the all the legend information located on the left-hand side of the first page of the downloaded PNG file) including the same statistics and count data (dynamic and total) from the current legend on the application screen. If Benchmark is On, the correct benchmark legend is shown if the view is on benchmark mode.
On Page 2:
All the settings in the Benchmark setting panel should be downloaded on the right side of the second PNG page. 
For the 2D view, Service Line, Episode, DRG, Entity, X-axis Measure, X-axis Level of Aggregation, Y-axis Measure, Y-axis Level of Aggregation, Metrics are shown accordingly based on the selections.
If optional fields are not selected, it can display “N/A” for the benchmark DRG will show full names with code in the downloaded version regardless of the abbreviation version in the The sub-menus are downloaded on the Benchmark settings as well.
</t>
    </r>
  </si>
  <si>
    <t>2D_9.10</t>
  </si>
  <si>
    <t>User will be able to export as PNG in 2D View with benchmark on using the default name, custom benchmark, and custom view</t>
  </si>
  <si>
    <t>1. In location filter, expand California and click on FIPS. Apply Napa, San Francisco, and Santa Cruz.
2. In entity filter, include and apply group SNF, Veterans Home of California, Moka Care Home Health, and Excellence Home Health Care Agency INC. 
3. In entity filter, exclude and apply Bayside Care Center, Keiro Nursing Home, Central Gardens, and Chaparral House.
4. In Benchmark settings change to the following items: 
Measure: 90d episode cost ($)
Level of Aggregation: National [default]
Metrics: Percentile= 50
5. Open sidebar and click on Export As (PNG should be the default setting)
6. Click on Apply
7. Go to local computer and open PNG files
8. Observe</t>
  </si>
  <si>
    <r>
      <rPr>
        <rFont val="Calibri"/>
        <sz val="10.0"/>
      </rPr>
      <t xml:space="preserve">After Step 7:
File names should be as shown in 2D_9.3
</t>
    </r>
    <r>
      <rPr>
        <rFont val="Calibri"/>
        <b/>
        <sz val="10.0"/>
      </rPr>
      <t xml:space="preserve">Standard header
</t>
    </r>
    <r>
      <rPr>
        <rFont val="Calibri"/>
        <sz val="10.0"/>
      </rPr>
      <t xml:space="preserve">The logo: Prefered Partners
The View name: 2D View
The View type:  2-D Graph View (this is the default setting)
Owner name: Testuser1
Created date: [mm/dd/yyyy] the date where the view was created by the View owner.
</t>
    </r>
    <r>
      <rPr>
        <rFont val="Calibri"/>
        <b/>
        <sz val="10.0"/>
      </rPr>
      <t xml:space="preserve">The Legend </t>
    </r>
    <r>
      <rPr>
        <rFont val="Calibri"/>
        <sz val="10.0"/>
      </rPr>
      <t xml:space="preserve">(the expanded version of the all the legend information located on the left-hand side of the first page of the downloaded PNG file) including the same statistics and count data (dynamic and total) from the current legend on the application screen. If Benchmark is On, the correct benchmark legend is shown if the view is on benchmark mode.
On Page 2:
All the settings in the Benchmark setting panel should be downloaded on the right side of the second PNG page. 
</t>
    </r>
    <r>
      <rPr>
        <rFont val="Calibri"/>
        <b/>
        <sz val="10.0"/>
      </rPr>
      <t xml:space="preserve">Measure: 90d episode cost ($)
Level of Aggregation: National [default]
Metrics: Percentile= 50
</t>
    </r>
    <r>
      <rPr>
        <rFont val="Calibri"/>
        <sz val="10.0"/>
      </rPr>
      <t xml:space="preserve">
</t>
    </r>
    <r>
      <rPr>
        <rFont val="Calibri"/>
        <b/>
        <sz val="10.0"/>
      </rPr>
      <t xml:space="preserve">Filter display: </t>
    </r>
    <r>
      <rPr>
        <rFont val="Calibri"/>
        <sz val="10.0"/>
      </rPr>
      <t xml:space="preserve">
Same as 2D_9.3</t>
    </r>
  </si>
  <si>
    <t>2D_3 Context Menu</t>
  </si>
  <si>
    <t>Right Click 2D Interactions</t>
  </si>
  <si>
    <t>Verify that the user is able to right click on a icon to reveal the Benchmark and View Market options.</t>
  </si>
  <si>
    <t>User must be in 2D Graph View with an active dataset. Icons must be present.</t>
  </si>
  <si>
    <t>1. User right clicks a icon.</t>
  </si>
  <si>
    <t>User right clicks an icon.</t>
  </si>
  <si>
    <t>Verify that the user is able to click on Benchmark to view the expansion.</t>
  </si>
  <si>
    <t>User must have followed preconditions and steps for 2D_3.1.</t>
  </si>
  <si>
    <t>1. User hovers over and clicks "Benchmark" in the icon expansion.</t>
  </si>
  <si>
    <t>User hovers over "Benchmark" in the icon expansion.</t>
  </si>
  <si>
    <t>Verify that the user is able to click on "Benchmark to Graph" from the Benchmark expansion in order to switch from 2D Graph View to benchmark Graph View.</t>
  </si>
  <si>
    <t>User must have followed preconditions and steps for 2D_3.1 and 2D_3.2.</t>
  </si>
  <si>
    <t>1. User clicks on "Benchmark to Graph" in the icon expansion after clicking on "Benchmark".</t>
  </si>
  <si>
    <t>User clicks on "View Graph" in the icon expansion after clicking on "Benchmark".</t>
  </si>
  <si>
    <t>Verify that the user is able to click on "Benchmark to Map" from the Benchmark expansion in order to switch from 2D Graph View to benchmark Map View.</t>
  </si>
  <si>
    <t>1. User clicks on "Benchmark to Map" in the icon expansion after clicking on ""Benchmark".</t>
  </si>
  <si>
    <t>User clicks on "View Map" in the icon expansion after clicking on "Benchmark".</t>
  </si>
  <si>
    <t>Verify that the user is able to click on View Market to view the expansion.</t>
  </si>
  <si>
    <t>1. User hovers over and clicks "View Market" in the icon expansion.</t>
  </si>
  <si>
    <t>User hovers over "View Market" in the icon expansion.</t>
  </si>
  <si>
    <t>Verify that the user is able to click on "View Graph" from the View Market expansion in order to switch from 2D Graph View to market share Graph View.</t>
  </si>
  <si>
    <t>User must have followed preconditions and steps for 2D_3.1 and 2D_3.3.</t>
  </si>
  <si>
    <t>1. User clicks on "View Graph" in the icon expansion after clicking on "View Market".</t>
  </si>
  <si>
    <t>User clicks on "View Graph" in the icon expansion after clicking on "View Market".</t>
  </si>
  <si>
    <t>Verify that the user is able to click on "View Map" from the View Market expansion in order to switch from 2D Graph View to market share Map View.</t>
  </si>
  <si>
    <t>1. User clicks on "View Map" in the icon expansion after clicking on "View Market".</t>
  </si>
  <si>
    <t>User clicks on "View Map" in the icon expansion after clicking on "View Market".</t>
  </si>
  <si>
    <t>Verify that the context menu created by the right click on a icon disappears if the user left clicks elsewhere on the screen.</t>
  </si>
  <si>
    <t>1. User left clicks somewhere else on the screen. 
2. User opens another context menu by right clicking a node.
3. User right clicks yet another node to ensure that the original context menu closes and that a new one is created.</t>
  </si>
  <si>
    <t>After step 1:
-The context menu disappears.
After step 3:
-Another context menu is opened upon right-click of the new node. The original context menu created in step 2 is now gone.</t>
  </si>
  <si>
    <t>2D_4 Datasets</t>
  </si>
  <si>
    <t>Dataset Visualization</t>
  </si>
  <si>
    <t>User applies dataset(s).</t>
  </si>
  <si>
    <t>Follow preconditions and steps for DM_2.2</t>
  </si>
  <si>
    <t>The view is loaded with the dataset reflecting changes to the view. Refer to default visualization.</t>
  </si>
  <si>
    <t xml:space="preserve">This has been fixed. </t>
  </si>
  <si>
    <t>User removes dataset(s).</t>
  </si>
  <si>
    <t>Follow preconditions and steps for DM_2.3</t>
  </si>
  <si>
    <t>2D_10.1</t>
  </si>
  <si>
    <t>2D Benchmark X-axis Measure</t>
  </si>
  <si>
    <t>Verify that the user can open the X-axis Measure dropdown from the 2D Benchmark Settings sidenav.</t>
  </si>
  <si>
    <t>User must have followed preconditions and steps for 2D_5.3.</t>
  </si>
  <si>
    <t>1. User clicks on the X-axis Measure dropdown.</t>
  </si>
  <si>
    <t>The X-axis Measure dropdown is now open.</t>
  </si>
  <si>
    <t>2D_10.2</t>
  </si>
  <si>
    <t>Verify that the user can change the X-axis Measure to "90d Episode Cost".</t>
  </si>
  <si>
    <t>User must have followed preconditions and steps for 2D_9.1.</t>
  </si>
  <si>
    <t>1. User clicks on the selected measure.</t>
  </si>
  <si>
    <t>The X-axis Measure is now shown in the measure selection box as the active measure.</t>
  </si>
  <si>
    <t>This tag is now implemented.</t>
  </si>
  <si>
    <t>2D_10.3</t>
  </si>
  <si>
    <t>Verify that the user can change the X-axis Measure to "90d Readmission Cost Per Instance".</t>
  </si>
  <si>
    <t>2D_10.4</t>
  </si>
  <si>
    <t>Verify that the user can change the X-axis Measure to "90d Readmission Cost Per Patient".</t>
  </si>
  <si>
    <t>2D_10.5</t>
  </si>
  <si>
    <t>Verify that the user can change the X-axis Measure to "90d Readmission Rate Per Instance".</t>
  </si>
  <si>
    <t>2D_10.6</t>
  </si>
  <si>
    <t>Verify that the user can change the X-axis Measure to "90d Readmission Rate Per Patient".</t>
  </si>
  <si>
    <t>2D_10.7</t>
  </si>
  <si>
    <t>Verify that the user can change the X-axis Measure to "PAC LOC Cost Per Patient".</t>
  </si>
  <si>
    <t>2D_11.1</t>
  </si>
  <si>
    <t>2D Benchmark X-axis Level of Aggregation</t>
  </si>
  <si>
    <t>Verify that the user can open the X-axis Level of Aggregation dropdown from the 2D Benchmark Settings sidenav.</t>
  </si>
  <si>
    <t>1. User clicks on the X-axis Level of Aggregation dropdown.</t>
  </si>
  <si>
    <t>The X-axis Level of Aggregation dropdown opens.</t>
  </si>
  <si>
    <t>There is a bug that auto updates the Y-axis Level of Aggregation to match this selection.</t>
  </si>
  <si>
    <t>2D_11.2</t>
  </si>
  <si>
    <t>Verify that the user can change Benchmark setting for X-axis Level of Aggregation to National.</t>
  </si>
  <si>
    <t>User must have followed preconditions and steps for 2D_10.1.</t>
  </si>
  <si>
    <t>1. User clicks on the selected X-axis Level of Aggregation.</t>
  </si>
  <si>
    <t>The selected X-axis Level of Aggregation is now selected.</t>
  </si>
  <si>
    <t>2D_11.3</t>
  </si>
  <si>
    <t>Verify that the user can change Benchmark setting for X-axis Level of Aggregation to Regional.</t>
  </si>
  <si>
    <t>There is a bug that auto updates the Y-axis Level of Aggregation to match this selection.
Note: 'Regional' option is not availaable in the drop down</t>
  </si>
  <si>
    <t>2D_11.4</t>
  </si>
  <si>
    <t>Verify that the user can change Benchmark setting for X-axis Level of Aggregation to State.</t>
  </si>
  <si>
    <t>There is a bug that auto updates the Y-axis Level of Aggregation to match this selection.
Note: 'State' option is not availaable in the drop down</t>
  </si>
  <si>
    <t>2D_11.5</t>
  </si>
  <si>
    <t>Verify that the user can change Benchmark setting for X-axis Level of Aggregation to County.</t>
  </si>
  <si>
    <t>There is a bug that auto updates the Y-axis Level of Aggregation to match this selection.
Note: 'County' option is not availaable in the drop down</t>
  </si>
  <si>
    <t>2D_11.6</t>
  </si>
  <si>
    <t>Verify that the user can change Benchmark setting for X-axis Level of Aggregation to Dataset.</t>
  </si>
  <si>
    <t>2D_11.7</t>
  </si>
  <si>
    <t>Verify that the user can change Benchmark setting for X-axis Level of Aggregation to Time.</t>
  </si>
  <si>
    <t>There is a bug that auto updates the Y-axis Level of Aggregation to match this selection.
Note: 'Time' option is not availaable in the drop down</t>
  </si>
  <si>
    <t>2D_12.1</t>
  </si>
  <si>
    <t>2D Benchmark Y-axis Measure</t>
  </si>
  <si>
    <t>Verify that the user can change the Y-axis Measure to "90d Episode Cost".</t>
  </si>
  <si>
    <t>User must have followed preconditions and steps for 2D_11.1.</t>
  </si>
  <si>
    <t>The Y-axis Measure is now shown in the measure selection box as the active measure.</t>
  </si>
  <si>
    <t>2D_12.2</t>
  </si>
  <si>
    <t>Verify that the user can change the Y-axis Measure to "90d Readmission Cost Per Instance".</t>
  </si>
  <si>
    <t>2D_12.3</t>
  </si>
  <si>
    <t>Verify that the user can change the Y-axis Measure to "90d Readmission Cost Per Patient".</t>
  </si>
  <si>
    <t>2D_12.4</t>
  </si>
  <si>
    <t>Verify that the user can change the Y-axis Measure to "90d Readmission Rate Per Instance".</t>
  </si>
  <si>
    <t>2D_12.5</t>
  </si>
  <si>
    <t>Verify that the user can change the Y-axis Measure to "90d Readmission Rate Per Patient".</t>
  </si>
  <si>
    <t>2D_12.6</t>
  </si>
  <si>
    <t>Verify that the user can change the Y-axis Measure to "PAC LOC Cost Per Patient".</t>
  </si>
  <si>
    <t>2D_13.1</t>
  </si>
  <si>
    <t>2D Benchmark Y-axis Level of Aggregation</t>
  </si>
  <si>
    <t>Verify that the user can open the Y-axis Level of Aggregation dropdown from the 2D Benchmark Settings sidenav.</t>
  </si>
  <si>
    <t>1. User clicks on the Y-axis Level of Aggregation dropdown.</t>
  </si>
  <si>
    <t>The Y-axis Level of Aggregation dropdown opens.</t>
  </si>
  <si>
    <t>There is a bug that auto updates the X-axis Level of Aggregation to match this selection.</t>
  </si>
  <si>
    <t>2D_13.2</t>
  </si>
  <si>
    <t>Verify that the user can change Benchmark setting for Y-axis Level of Aggregation to National.</t>
  </si>
  <si>
    <t>User must have followed preconditions and steps for 2D_12.1.</t>
  </si>
  <si>
    <t>1. User clicks on the selected Y-axis Level of Aggregation.</t>
  </si>
  <si>
    <t>The selected Y-axis Level of Aggregation is now selected.</t>
  </si>
  <si>
    <t>2D_14.1</t>
  </si>
  <si>
    <t>2D Benchmark Metrics</t>
  </si>
  <si>
    <t>Verify that the user can change the Metrics in the 2D Benchmark Settings to Percentile from Average.</t>
  </si>
  <si>
    <t>1. User clicks on the desired Metrics selection (Percentile).</t>
  </si>
  <si>
    <t>The Percentile Metric is now being used.</t>
  </si>
  <si>
    <t>2D_14.2</t>
  </si>
  <si>
    <t>Verify that the user can change the Metrics in the 2D Benchmark Settings to Average from Percentile.</t>
  </si>
  <si>
    <t>1. User clicks on the desired Metrics selection (Average).</t>
  </si>
  <si>
    <t>The Average Metric is now being used.</t>
  </si>
  <si>
    <t>2D_15.1</t>
  </si>
  <si>
    <t>2D Benchmark Percentile Options</t>
  </si>
  <si>
    <t>Verify that the user can remove the existing text in the benchmark percentile input box and then input a valid whole number percentile to use.</t>
  </si>
  <si>
    <t>User must have followed preconditions and steps for 2D_1.1.</t>
  </si>
  <si>
    <t>The Benchmark options must be open from the sidenav and the Percentile Metrics must be selected.</t>
  </si>
  <si>
    <t xml:space="preserve">The new percentile is used. </t>
  </si>
  <si>
    <t>2D_15.2</t>
  </si>
  <si>
    <t>Verify that the user can remove the existing text in the benchmark percentile input box and then input an invalid number percentile to use.</t>
  </si>
  <si>
    <t>1. User clicks into the textbox and removes existing text.. 
2. User types their own percentile (overwrites the existing percentile).
3. User applies the change.</t>
  </si>
  <si>
    <t>The user should be met with an error message saying "Not a Valid Value".</t>
  </si>
  <si>
    <t>It seems as if the percentile is just ignored for right now.</t>
  </si>
  <si>
    <t>2D_15.3</t>
  </si>
  <si>
    <t>Verify that the user can triple click into the benchmark percentile input box and then input an invalid blank percentile to use.</t>
  </si>
  <si>
    <t>1. User clicks into the textbox and removes existing text..
2. User remove the percentile.
3. User applies the change.</t>
  </si>
  <si>
    <t>2D_15.4</t>
  </si>
  <si>
    <t>Verify that the user can click into the benchmark percentile input box, remove the existing input, and then input an invalid (3....23) percentile to use.</t>
  </si>
  <si>
    <t>1. User clicks into the percentile textbox.
2. User remove the percentile.
3. User applies the change.</t>
  </si>
  <si>
    <t>It seems as if the percentile is just ignored for right now.
https://tangramcare.atlassian.net/browse/P2BN-2994</t>
  </si>
  <si>
    <t>2D_15.5</t>
  </si>
  <si>
    <t>Verify that the user can triple click into the benchmark percentile input box and then input a decimal.</t>
  </si>
  <si>
    <t>1. User clicks three times in succession into the text box in order to highlight the existing percentile.
2. User remove the percentile.
3. User applies the change.</t>
  </si>
  <si>
    <t>The user should be able to input the decimal, but have its value auto rounded off.</t>
  </si>
  <si>
    <t>Seems to allow for the input, but not sure about the value being rounded.</t>
  </si>
  <si>
    <t>VI. Benchmark Average Time Range Calculation (LDS 2012Q2 - 2018Q1 as Time Range benchmark)</t>
  </si>
  <si>
    <t>2D_16.1</t>
  </si>
  <si>
    <t>2D Benchmark 
Average</t>
  </si>
  <si>
    <t>Verify benchmark average</t>
  </si>
  <si>
    <t xml:space="preserve">1. Select CAandNV dataset
2. Click 2D Graph
3. Expand the Benchmark Settings panel on the sidenav. 
4. Click the Service Line dropdown menu to expand it, then select Other Medical.  
5. Click the Entity dropdown menu, then select Hospital.
6. X-axis: Measure "90d readmissin rate per instance(%)", Level of Aggregation "National"
7. Y-axis: Measure "90d episode cost ($)", Level of Aggregation "National"
8. Benchmark Time Range: Start Quarter "Q1 2015", End Quarter "Q4 2017"
9. Apply the changes.  
</t>
  </si>
  <si>
    <r>
      <rPr>
        <rFont val="Arial"/>
        <b/>
        <color rgb="FF000000"/>
        <sz val="10.0"/>
      </rPr>
      <t>After Step 9</t>
    </r>
    <r>
      <rPr>
        <rFont val="Arial"/>
        <color rgb="FF000000"/>
        <sz val="10.0"/>
      </rPr>
      <t xml:space="preserve">, the </t>
    </r>
    <r>
      <rPr>
        <rFont val="Arial"/>
        <b/>
        <color rgb="FF000000"/>
        <sz val="10.0"/>
      </rPr>
      <t xml:space="preserve">legend </t>
    </r>
    <r>
      <rPr>
        <rFont val="Arial"/>
        <color rgb="FF000000"/>
        <sz val="10.0"/>
      </rPr>
      <t xml:space="preserve">reads: 
High Performing Hospitals: (88 / </t>
    </r>
    <r>
      <rPr>
        <rFont val="Arial"/>
        <b/>
        <color rgb="FF000000"/>
        <sz val="10.0"/>
      </rPr>
      <t>101</t>
    </r>
    <r>
      <rPr>
        <rFont val="Arial"/>
        <color rgb="FF000000"/>
        <sz val="10.0"/>
      </rPr>
      <t xml:space="preserve">)
Mid Performing Hospitals: (13 / </t>
    </r>
    <r>
      <rPr>
        <rFont val="Arial"/>
        <b/>
        <color rgb="FF000000"/>
        <sz val="10.0"/>
      </rPr>
      <t>101</t>
    </r>
    <r>
      <rPr>
        <rFont val="Arial"/>
        <color rgb="FF000000"/>
        <sz val="10.0"/>
      </rPr>
      <t xml:space="preserve">)
Service Line: Other Medical 
👤 Case Count: (149 / </t>
    </r>
    <r>
      <rPr>
        <rFont val="Arial"/>
        <b/>
        <color rgb="FF000000"/>
        <sz val="10.0"/>
      </rPr>
      <t>149</t>
    </r>
    <r>
      <rPr>
        <rFont val="Arial"/>
        <color rgb="FF000000"/>
        <sz val="10.0"/>
      </rPr>
      <t>)</t>
    </r>
  </si>
  <si>
    <t>2D_16.2</t>
  </si>
  <si>
    <t xml:space="preserve">1. Select CAandNV dataset
2. Click 2D Graph
3. Expand the Benchmark Settings panel on the sidenav. 
4. Click the Service Line dropdown menu to expand it, then select Other Medical.  
5. Episode "Sepsis"
6. DRG 871
7. Click the Entity dropdown menu, then select Hospital.
8. X-axis: Measure "90d readmissin rate per instance(%)", Level of Aggregation "National"
9. Y-axis: Measure "90d episode cost ($)", Level of Aggregation "National"
10. Benchmark Time Range: Start Quarter "Q1 2015", End Quarter "Q4 2017"
11. Apply the changes.  
</t>
  </si>
  <si>
    <r>
      <rPr>
        <rFont val="Arial"/>
        <b/>
        <color rgb="FF000000"/>
        <sz val="10.0"/>
      </rPr>
      <t>After Step 11</t>
    </r>
    <r>
      <rPr>
        <rFont val="Arial"/>
        <color rgb="FF000000"/>
        <sz val="10.0"/>
      </rPr>
      <t xml:space="preserve">, the </t>
    </r>
    <r>
      <rPr>
        <rFont val="Arial"/>
        <b/>
        <color rgb="FF000000"/>
        <sz val="10.0"/>
      </rPr>
      <t xml:space="preserve">legend </t>
    </r>
    <r>
      <rPr>
        <rFont val="Arial"/>
        <color rgb="FF000000"/>
        <sz val="10.0"/>
      </rPr>
      <t xml:space="preserve">reads: 
High Performing Hospitals: (35 / </t>
    </r>
    <r>
      <rPr>
        <rFont val="Arial"/>
        <b/>
        <color rgb="FF000000"/>
        <sz val="10.0"/>
      </rPr>
      <t>37</t>
    </r>
    <r>
      <rPr>
        <rFont val="Arial"/>
        <color rgb="FF000000"/>
        <sz val="10.0"/>
      </rPr>
      <t xml:space="preserve">)
Mid Performing Hospitals: (2 / </t>
    </r>
    <r>
      <rPr>
        <rFont val="Arial"/>
        <b/>
        <color rgb="FF000000"/>
        <sz val="10.0"/>
      </rPr>
      <t>37</t>
    </r>
    <r>
      <rPr>
        <rFont val="Arial"/>
        <color rgb="FF000000"/>
        <sz val="10.0"/>
      </rPr>
      <t xml:space="preserve">)
Service Line: Other Medical 
👤 Case Count: (46 / </t>
    </r>
    <r>
      <rPr>
        <rFont val="Arial"/>
        <b/>
        <color rgb="FF000000"/>
        <sz val="10.0"/>
      </rPr>
      <t>46</t>
    </r>
    <r>
      <rPr>
        <rFont val="Arial"/>
        <color rgb="FF000000"/>
        <sz val="10.0"/>
      </rPr>
      <t>)</t>
    </r>
  </si>
  <si>
    <t>2D_16.3</t>
  </si>
  <si>
    <t xml:space="preserve">1. Select Pennsylvania dataset
2. Click 2D Graph
3. Expand the Benchmark Settings panel on the sidenav. 
4. Click the Service Line dropdown menu to expand it, then select Other Medical.  
5. Click the Entity dropdown menu, then select Hospital.
6. X-axis: Measure "90d readmissin rate per instance(%)", Level of Aggregation "National"
7. Y-axis: Measure "90d episode cost ($)", Level of Aggregation "National"
8. Benchmark Time Range: Start Quarter "Q1 2015", End Quarter "Q3 2016"
9. Apply the changes.  
</t>
  </si>
  <si>
    <t>After Step 9, the legend reads: 
High Performing Hospitals: (67 / 140)
Mid Performing Hospitals: (47 / 140)
Low Performing Hospitals: (26 / 140)
Service Line: Other Medical 
👤 Case Count: (56,661 / 56,661)</t>
  </si>
  <si>
    <t>2D_16.4</t>
  </si>
  <si>
    <t xml:space="preserve">1. Select Pennsylvania dataset
2. Click 2D Graph
3. Expand the Benchmark Settings panel on the sidenav. 
4. Click the Service Line dropdown menu to expand it, then select Other Medical.
5. Episode "Renal Failure"
6.  DRG 682
7. Click the Entity dropdown menu, then select Hospital.
8. X-axis: Measure "90d readmissin rate per instance(%)", Level of Aggregation "National"
9. Y-axis: Measure "90d episode cost ($)", Level of Aggregation "National"
10. Benchmark Time Range: Start Quarter "Q1 2015", End Quarter "Q4 2015"
11. Apply the changes.  
</t>
  </si>
  <si>
    <t>After Step 11, the legend reads: 
High Performing Hospitals: (62 / 135)
Mid Performing Hospitals: (34 / 135)
Low Performing Hospitals: (39 / 135)
Service Line: Other Medical 
👤 Case Count: (2,847 / 2,847)</t>
  </si>
  <si>
    <t>2D_16.5</t>
  </si>
  <si>
    <t xml:space="preserve">1. Select Pennsylvania dataset
2. In Location filter exclude FIPS: 42019, 42037
2. Click 2D Graph
3. Expand the Benchmark Settings panel on the sidenav. 
4. Click the Service Line dropdown menu to expand it, then select Other Medical.
5. Episode "Renal Failure"
6.  DRG 682
7. Click the Entity dropdown menu, then select Hospital.
8. X-axis: Measure "90d readmissin rate per instance(%)", Level of Aggregation "National"
9. Y-axis: Measure "90d episode cost ($)", Level of Aggregation "National"
10. Benchmark Time Range: Start Quarter "Q3 2015", End Quarter "Q2 2017"
11. Apply the changes.  
</t>
  </si>
  <si>
    <t>After Step 11, the legend reads: 
High Performing Hospitals: (58 / 132)
Mid Performing Hospitals: (35 / 132)
Low Performing Hospitals: (39 / 132)
Service Line: Other Medical 
👤 Case Count: (2,832 / 2,832)</t>
  </si>
  <si>
    <t>VI. Benchmark Percentile Time Range Calculation (LDS 2012Q2 - 2018Q1 as Time Range benchmark)</t>
  </si>
  <si>
    <t>2D_17.1</t>
  </si>
  <si>
    <t>2D Benchmark 
Percentile</t>
  </si>
  <si>
    <t>Verify benchmark percentile</t>
  </si>
  <si>
    <t xml:space="preserve">1. Select CAandNV dataset
2. Click 2D Graph
3. Expand the Benchmark Settings panel on the sidenav. 
4. Click the Service Line dropdown menu to expand it, then select Other Medical.  
5. Click the Entity dropdown menu, then select Hospital.
6. X-axis: Measure "90d readmissin rate per instance(%)", Level of Aggregation "National"
7. Y-axis: Measure "90d episode cost ($)", Level of Aggregation "National"
8. Metrics Percentile 50%
9. Benchmark Time Range: Start Quarter "Q1 2016", End Quarter Q4 2016
10. Apply the changes.  
</t>
  </si>
  <si>
    <r>
      <rPr>
        <rFont val="Arial"/>
        <color rgb="FF000000"/>
      </rPr>
      <t xml:space="preserve">After Step 10, the legend reads: 
High Performing Hospitals: (86 / </t>
    </r>
    <r>
      <rPr>
        <rFont val="Arial"/>
        <b/>
        <color rgb="FF000000"/>
      </rPr>
      <t>101</t>
    </r>
    <r>
      <rPr>
        <rFont val="Arial"/>
        <color rgb="FF000000"/>
      </rPr>
      <t xml:space="preserve">)
Mid Performing Hospitals: (15 / </t>
    </r>
    <r>
      <rPr>
        <rFont val="Arial"/>
        <b/>
        <color rgb="FF000000"/>
      </rPr>
      <t>101</t>
    </r>
    <r>
      <rPr>
        <rFont val="Arial"/>
        <color rgb="FF000000"/>
      </rPr>
      <t xml:space="preserve">)
Service Line: Other Medical 
👤 Case Count: (149 / </t>
    </r>
    <r>
      <rPr>
        <rFont val="Arial"/>
        <b/>
        <color rgb="FF000000"/>
      </rPr>
      <t>149</t>
    </r>
    <r>
      <rPr>
        <rFont val="Arial"/>
        <color rgb="FF000000"/>
      </rPr>
      <t>)</t>
    </r>
  </si>
  <si>
    <t>2D_17.2</t>
  </si>
  <si>
    <t xml:space="preserve">1. Select CAandNV dataset
2. Click 2D Graph
3. Expand the Benchmark Settings panel on the sidenav. 
4. Click the Service Line dropdown menu to expand it, then select Other Medical.  
5. Episode "Sepsis"
6. DRG 871
7. Click the Entity dropdown menu, then select Hospital.
8. X-axis: Measure "90d readmissin rate per instance(%)", Level of Aggregation "National"
9. Y-axis: Measure "90d episode cost ($)", Level of Aggregation "National"
10. Metrics Percentile 25%
11. Benchmark Time Range: Start Quarter "Q1 2015", End Quarter "Q4 2017"
12. Apply the changes.  
</t>
  </si>
  <si>
    <t>After Step 12, the legend reads: 
High Performing Hospitals: (34 / 37)
Mid Performing Hospitals: (3 / 37)
Service Line: Other Medical 
👤 Case Count: (46 / 46)</t>
  </si>
  <si>
    <t>2D_17.3</t>
  </si>
  <si>
    <t xml:space="preserve">1. Select CAandNV dataset
2. Click 2D Graph
3. In Location filter exclude California
3. Expand the Benchmark Settings panel on the sidenav. 
4. Click the Service Line dropdown menu to expand it, then select Other Medical.  
5. Click the Entity dropdown menu, then select Hospital.
6. X-axis: Measure "90d readmissin rate per instance(%)", Level of Aggregation "National"
7. Y-axis: Measure "90d episode cost ($)", Level of Aggregation "National"
8. Metrics Percentile 50%
9. Benchmark Time Range: Start Quarter "Q1 2016", End Quarter "Q2 2017"
10. Apply the changes.  
</t>
  </si>
  <si>
    <t>After Step 10, the legend reads: 
High Performing Hospitals: (9 / 9)
Service Line: Other Medical 
👤 Case Count: (12 / 12)</t>
  </si>
  <si>
    <t>2D_17.4</t>
  </si>
  <si>
    <t xml:space="preserve">1. Select Pennsylvania dataset
2. Click 2D Graph
3. In Location filter include FIPS: 42019, 42037
4. Expand the Benchmark Settings panel on the sidenav. 
5. Click the Service Line dropdown menu to expand it, then select Other Medical.  
6. Click the Entity dropdown menu, then select Hospital.
7. X-axis: Measure "90d readmissin rate per instance(%)", Level of Aggregation "National"
8. Y-axis: Measure "90d episode cost ($)", Level of Aggregation "National"
9. Metrics Percentile 25%
10. Benchmark Time Range: Start Quarter "Q1 2016", End Quarter "Q3 2016"
11. Apply the changes.  
</t>
  </si>
  <si>
    <t>After Step 11, the legend reads: 
High Performing Hospitals: (3 / 3)
Service Line: Other Medical 
👤 Case Count: (446 / 446)</t>
  </si>
  <si>
    <t>2D_17.5</t>
  </si>
  <si>
    <t xml:space="preserve">1. Select Pennsylvania dataset
2. Click 2D Graph
3. In Location filter include FIPS: 42019, 42037
4. Expand the Benchmark Settings panel on the sidenav. 
5. Click the Service Line dropdown menu to expand it, then select Other Medical.  
6. Episode "Sepsis"
7. DRG 682
8. Click the Entity dropdown menu, then select SNF
9. X-axis: Measure "90d readmissin rate per instance(%)", Level of Aggregation "National"
10. Y-axis: Measure "90d episode cost ($)", Level of Aggregation "National"
11. Metrics Percentile 50%
12. Benchmark Time Range: Start Quarter "Q2 2016", End Quarter "Q3 2017"
13. Apply the changes.  
</t>
  </si>
  <si>
    <t>After Step 11, the legend reads: 
High Performing SNFs: (2 / 6)
Mid Performing SNFs: (2 / 6)
Low Performing SNFs (2 / 6)
Service Line: Other Medical 
👤 Case Count: (7 / 7)</t>
  </si>
  <si>
    <t>2D Graph View (2D)</t>
  </si>
  <si>
    <r>
      <rPr>
        <rFont val="Arial"/>
        <b/>
        <color rgb="FF405077"/>
        <sz val="10.0"/>
      </rPr>
      <t xml:space="preserve">(Pre-Conditions)
</t>
    </r>
    <r>
      <rPr>
        <rFont val="Arial"/>
        <color rgb="FF405077"/>
        <sz val="10.0"/>
      </rPr>
      <t>Verify that the 2D Graph View can be generated.</t>
    </r>
  </si>
  <si>
    <t>Piotr Olszewski</t>
  </si>
  <si>
    <t xml:space="preserve">The graph has 800 nodes total, and displays only SNFs with cases in Other Medical.
The origin of the graph is at (42.9%, $32,913). 
Enity count of quarant 1: 169
Enity count of quarant 2: 70
Enity count of quarant 3: 378
Enity count of quarant 4: 183
At the default zoom level, several grouped nodes are displayed. 
To the top left of the plane, the Y-Axis label reads, "90d episode cost: National Average" 
To the bottom right of the plane, the X-Axis label reads, "90d readmission rate per instance: National Average." 
There are hatch marks along both axes on the outer border of the graph, with measurements indicating the coordinates of the displayed data. </t>
  </si>
  <si>
    <r>
      <rPr>
        <rFont val="Arial"/>
        <b/>
        <color rgb="FF405077"/>
        <sz val="10.0"/>
      </rPr>
      <t xml:space="preserve">(Pre-Conditions)
</t>
    </r>
    <r>
      <rPr>
        <rFont val="Arial"/>
        <color rgb="FF405077"/>
        <sz val="10.0"/>
      </rPr>
      <t>Verify that the 2D Graph View can be generated.</t>
    </r>
  </si>
  <si>
    <t xml:space="preserve">1. Log in to P2QA
2. Create a new View, or enter an existing view with default settings applied. 
3. Expand the Dataset settings on the sidenav, select Pennsylvania (may also be called "Penn," "LDS-Penn-2016," or some variation thereof according to the whim of the most recent tester), then apply the changes. 
4. Ensure any active filters have been cleared. 
5. On the sidenav, click the Benchmark toggle, then click 2D Graph. 
</t>
  </si>
  <si>
    <r>
      <rPr>
        <rFont val="Arial"/>
        <color rgb="FF405077"/>
        <sz val="10.0"/>
      </rPr>
      <t xml:space="preserve">A 2D Graph is generated. </t>
    </r>
    <r>
      <rPr>
        <rFont val="Arial"/>
        <color rgb="FF0000FF"/>
        <sz val="10.0"/>
      </rPr>
      <t>The expected results should be the same as 2D_1.0.</t>
    </r>
  </si>
  <si>
    <r>
      <rPr>
        <rFont val="Arial"/>
        <color rgb="FF000000"/>
      </rPr>
      <t xml:space="preserve">1. Expand the Service Line </t>
    </r>
    <r>
      <rPr>
        <rFont val="Arial"/>
        <b/>
        <color rgb="FF000000"/>
      </rPr>
      <t xml:space="preserve">filter </t>
    </r>
    <r>
      <rPr>
        <rFont val="Arial"/>
        <color rgb="FF000000"/>
      </rPr>
      <t xml:space="preserve">panel and expand Psychiatry
2. Include </t>
    </r>
    <r>
      <rPr>
        <rFont val="Arial"/>
        <b/>
        <color rgb="FF000000"/>
      </rPr>
      <t>DEPRESSIVE NEUROSES</t>
    </r>
    <r>
      <rPr>
        <rFont val="Arial"/>
        <color rgb="FF000000"/>
      </rPr>
      <t xml:space="preserve">, then apply the changes.
3. Expand the Entity filter panel and include </t>
    </r>
    <r>
      <rPr>
        <rFont val="Arial"/>
        <b/>
        <color rgb="FF000000"/>
      </rPr>
      <t>HHA</t>
    </r>
    <r>
      <rPr>
        <rFont val="Arial"/>
        <color rgb="FF000000"/>
      </rPr>
      <t xml:space="preserve">, then apply the changes. 
4. Clear all filters. 
5. Expand the 2D Benchmark panel on the sidenav, expand the "Service Line" dropdown menu and select "Psychiatry".
6. Expand the "Episode" dropdown menu and select "DEPRESSIVE NEUROSES".
7. Expand the "Entity" dropdown menu and select "HHA".
8. Apply the changes. </t>
    </r>
  </si>
  <si>
    <t xml:space="preserve">After step 3:
A 2D Graph is generated. There are five nodes. 
There are three blue datapoints in quadrant 3, and two dark pink datapoints in quadrant 1. All nodes have an icon of a house with a heart inside. 
The origin of the graph is at (38.7%, $14,677), and the exact coordinates of each datapoint are as follows (from bottom-left to top-right):
Blue: 
GEISINGER HOME HEALTH &amp; HOSPICE (0%, $5,710) 
SOUTHEASTERN HEALTH SERVICES OF PENNSYLVANIA, INC. (0%, $6,701)
VISITING NURSE ASSOCIATION OF ERIE COUNTY (0%, $7,186)
Pink:
PENN MEDICINE HOME HEALTH (100.0%, $20,677) 
BLUE MOUNTAIN HOME HEALTH CARE (100.0%, $73,473)
Along the bottom of the graph, the axis label reads "90d Readm rate/instance." 
Along the left side of the graph, the y-axis label reads "90d Episode Cost".
The legend is expanded and reads: 
High Performing HHAs: (3 / 5)
Mid Performing HHAs: (0 / 5)
Low Performing HHAs: (2 / 5)
Service Line: Psychiatric 
► Episode: DEPRESSIVE NEUROSES 
👤 Case Count: (5 / 5)
↻ Readmission Rate
★ Star Rating
After step 8:
The same graph is generated as in Step 3. </t>
  </si>
  <si>
    <r>
      <rPr>
        <rFont val="Arial"/>
        <b/>
        <color rgb="FF405077"/>
        <sz val="10.0"/>
      </rPr>
      <t xml:space="preserve">(Pre-Conditions)
</t>
    </r>
    <r>
      <rPr>
        <rFont val="Arial"/>
        <color rgb="FF405077"/>
        <sz val="10.0"/>
      </rPr>
      <t>Verify that the 2D Graph View can be generated.</t>
    </r>
  </si>
  <si>
    <r>
      <rPr>
        <rFont val="Arial"/>
        <color rgb="FF405077"/>
        <sz val="10.0"/>
      </rPr>
      <t xml:space="preserve">1. Log in to P2QA
2. Create a new View, or enter an existing view with default settings applied. 
3. Expand the Dataset settings on the sidenav, select </t>
    </r>
    <r>
      <rPr>
        <rFont val="Arial"/>
        <b/>
        <color rgb="FF405077"/>
        <sz val="10.0"/>
      </rPr>
      <t xml:space="preserve">Pennsylvania </t>
    </r>
    <r>
      <rPr>
        <rFont val="Arial"/>
        <color rgb="FF405077"/>
        <sz val="10.0"/>
      </rPr>
      <t xml:space="preserve">(may also be called "Penn," "LDS-Penn-2016," or some variation thereof according to the whim of the most recent tester), then apply the changes. 
4. Ensure any active filters have been cleared. 
5. On the sidenav, click the Benchmark toggle, then click 2D Graph. </t>
    </r>
  </si>
  <si>
    <r>
      <rPr>
        <rFont val="Arial"/>
        <b/>
        <color rgb="FF000000"/>
        <sz val="10.0"/>
      </rPr>
      <t>After Step 7</t>
    </r>
    <r>
      <rPr>
        <rFont val="Arial"/>
        <color rgb="FF000000"/>
        <sz val="10.0"/>
      </rPr>
      <t xml:space="preserve">, the </t>
    </r>
    <r>
      <rPr>
        <rFont val="Arial"/>
        <b/>
        <color rgb="FF000000"/>
        <sz val="10.0"/>
      </rPr>
      <t xml:space="preserve">legend </t>
    </r>
    <r>
      <rPr>
        <rFont val="Arial"/>
        <color rgb="FF000000"/>
        <sz val="10.0"/>
      </rPr>
      <t xml:space="preserve">reads: 
High Performing Hospitals: (2 / </t>
    </r>
    <r>
      <rPr>
        <rFont val="Arial"/>
        <b/>
        <color rgb="FF000000"/>
        <sz val="10.0"/>
      </rPr>
      <t>4</t>
    </r>
    <r>
      <rPr>
        <rFont val="Arial"/>
        <color rgb="FF000000"/>
        <sz val="10.0"/>
      </rPr>
      <t xml:space="preserve">)
Mid Performing Hospitals: (2 / </t>
    </r>
    <r>
      <rPr>
        <rFont val="Arial"/>
        <b/>
        <color rgb="FF000000"/>
        <sz val="10.0"/>
      </rPr>
      <t>4</t>
    </r>
    <r>
      <rPr>
        <rFont val="Arial"/>
        <color rgb="FF000000"/>
        <sz val="10.0"/>
      </rPr>
      <t xml:space="preserve">)
Low Performing Hospitals: (0 / </t>
    </r>
    <r>
      <rPr>
        <rFont val="Arial"/>
        <b/>
        <color rgb="FF000000"/>
        <sz val="10.0"/>
      </rPr>
      <t>4</t>
    </r>
    <r>
      <rPr>
        <rFont val="Arial"/>
        <color rgb="FF000000"/>
        <sz val="10.0"/>
      </rPr>
      <t xml:space="preserve">)
Service Line: Cancer Care 
Episode: Chemotherapy W/O Acute Leukemia As Secondary Diagnosis
► </t>
    </r>
    <r>
      <rPr>
        <rFont val="Arial"/>
        <b/>
        <color rgb="FF000000"/>
        <sz val="10.0"/>
      </rPr>
      <t>DRG: 848 - Chemotherapy without Acute Leukemia As Secondary Diagnosis without CC/MCC</t>
    </r>
    <r>
      <rPr>
        <rFont val="Arial"/>
        <color rgb="FF000000"/>
        <sz val="10.0"/>
      </rPr>
      <t xml:space="preserve">
👤 Case Count: (5 / </t>
    </r>
    <r>
      <rPr>
        <rFont val="Arial"/>
        <b/>
        <color rgb="FF000000"/>
        <sz val="10.0"/>
      </rPr>
      <t>5</t>
    </r>
    <r>
      <rPr>
        <rFont val="Arial"/>
        <color rgb="FF000000"/>
        <sz val="10.0"/>
      </rPr>
      <t xml:space="preserve">)
 </t>
    </r>
    <r>
      <rPr>
        <rFont val="Arial"/>
        <b/>
        <color rgb="FF000000"/>
        <sz val="10.0"/>
      </rPr>
      <t>$</t>
    </r>
    <r>
      <rPr>
        <rFont val="Arial"/>
        <color rgb="FF000000"/>
        <sz val="10.0"/>
      </rPr>
      <t xml:space="preserve">  Cost
</t>
    </r>
    <r>
      <rPr>
        <rFont val="Arial"/>
        <b/>
        <color rgb="FF000000"/>
        <sz val="10.0"/>
      </rPr>
      <t xml:space="preserve"> ↻</t>
    </r>
    <r>
      <rPr>
        <rFont val="Arial"/>
        <color rgb="FF000000"/>
        <sz val="10.0"/>
      </rPr>
      <t xml:space="preserve"> Readmission Rate
📅 PAC LOS
 ★ Star Rating
</t>
    </r>
    <r>
      <rPr>
        <rFont val="Arial"/>
        <b/>
        <color rgb="FF000000"/>
        <sz val="10.0"/>
      </rPr>
      <t>After step 8</t>
    </r>
    <r>
      <rPr>
        <rFont val="Arial"/>
        <color rgb="FF000000"/>
        <sz val="10.0"/>
      </rPr>
      <t xml:space="preserve">, two </t>
    </r>
    <r>
      <rPr>
        <rFont val="Arial"/>
        <b/>
        <color rgb="FF000000"/>
        <sz val="10.0"/>
      </rPr>
      <t xml:space="preserve">tooltips </t>
    </r>
    <r>
      <rPr>
        <rFont val="Arial"/>
        <color rgb="FF000000"/>
        <sz val="10.0"/>
      </rPr>
      <t xml:space="preserve">should appear and persist on the graph. From top to bottom: 
</t>
    </r>
    <r>
      <rPr>
        <rFont val="Arial"/>
        <b/>
        <color rgb="FF000000"/>
        <sz val="10.0"/>
      </rPr>
      <t xml:space="preserve">MAGEE WOMENS HOSPITAL OF UPMC HEALTH SYSTEM
</t>
    </r>
    <r>
      <rPr>
        <rFont val="Arial"/>
        <color rgb="FF000000"/>
        <sz val="10.0"/>
      </rPr>
      <t xml:space="preserve">👤 2   </t>
    </r>
    <r>
      <rPr>
        <rFont val="Arial"/>
        <b/>
        <color rgb="FF000000"/>
        <sz val="10.0"/>
      </rPr>
      <t xml:space="preserve">$ </t>
    </r>
    <r>
      <rPr>
        <rFont val="Arial"/>
        <color rgb="FF000000"/>
        <sz val="10.0"/>
      </rPr>
      <t xml:space="preserve">90d episode cost $22,360
📅 0d  ★ ★ ★
</t>
    </r>
    <r>
      <rPr>
        <rFont val="Arial"/>
        <b/>
        <color rgb="FF000000"/>
        <sz val="10.0"/>
      </rPr>
      <t xml:space="preserve">SAINT VINCENT HOSPITAL
</t>
    </r>
    <r>
      <rPr>
        <rFont val="Arial"/>
        <color rgb="FF000000"/>
        <sz val="10.0"/>
      </rPr>
      <t xml:space="preserve">👤 1   </t>
    </r>
    <r>
      <rPr>
        <rFont val="Arial"/>
        <b/>
        <color rgb="FF000000"/>
        <sz val="10.0"/>
      </rPr>
      <t xml:space="preserve">$ </t>
    </r>
    <r>
      <rPr>
        <rFont val="Arial"/>
        <color rgb="FF000000"/>
        <sz val="10.0"/>
      </rPr>
      <t xml:space="preserve">90d episode cost $16,621
📅 0d  ★ ★ ★
The legend is updated so that the first part reads: 
High Performing Hospitals: (2 / </t>
    </r>
    <r>
      <rPr>
        <rFont val="Arial"/>
        <b/>
        <color rgb="FF000000"/>
        <sz val="10.0"/>
      </rPr>
      <t>4</t>
    </r>
    <r>
      <rPr>
        <rFont val="Arial"/>
        <color rgb="FF000000"/>
        <sz val="10.0"/>
      </rPr>
      <t xml:space="preserve">)
Mid Performing Hospitals: (0 / </t>
    </r>
    <r>
      <rPr>
        <rFont val="Arial"/>
        <b/>
        <color rgb="FF000000"/>
        <sz val="10.0"/>
      </rPr>
      <t>4</t>
    </r>
    <r>
      <rPr>
        <rFont val="Arial"/>
        <color rgb="FF000000"/>
        <sz val="10.0"/>
      </rPr>
      <t xml:space="preserve">)
Low Performing Hospitals: (0 / </t>
    </r>
    <r>
      <rPr>
        <rFont val="Arial"/>
        <b/>
        <color rgb="FF000000"/>
        <sz val="10.0"/>
      </rPr>
      <t>4</t>
    </r>
    <r>
      <rPr>
        <rFont val="Arial"/>
        <color rgb="FF000000"/>
        <sz val="10.0"/>
      </rPr>
      <t xml:space="preserve">)
👤 Case Count: (3 / </t>
    </r>
    <r>
      <rPr>
        <rFont val="Arial"/>
        <b/>
        <color rgb="FF000000"/>
        <sz val="10.0"/>
      </rPr>
      <t>5</t>
    </r>
    <r>
      <rPr>
        <rFont val="Arial"/>
        <color rgb="FF000000"/>
        <sz val="10.0"/>
      </rPr>
      <t>)</t>
    </r>
  </si>
  <si>
    <t xml:space="preserve">After step 5, the legend reads: 
High Performing HHAs: (28 / 38)
Mid Performing HHAs: (4 / 38)
Low Performing HHAs: (6 / 38)
► Service Line: Dentistry 
👤 Case Count: (50 / 50)
 $  Cost
📅 PAC LOS
 ★ Star Rating
Center is in:
Episode cost:
$17,163
Readmission rate per instance:
30.5%
After Step 6, the top of the legend changes to read: 
High Performing HHAs: (0  / 38)
Mid Performing HHAs: (0 / 38)
Low Performing HHAs: (6 / 38)
► Service Line: Dentistry 
👤 Case Count: (9 / 50)
The following tooltips coorespond to the individual nodes in Quadrant 1, from top to bottom:
DOYLESTOWN HOSPITAL VISITING NURSE/HCD
👤 1   $ 90d episode cost $60,960
📅 15.0d  ★ ★ ★ and half
WELLSPAN VNA HOMECARE
👤 1   $ 90d episode cost $40,567
📅 12.0d  ★ ★ ★★
ST LUKE'S HOME HEALTH
👤 1   $ 90d episode cost $29,127
📅 14.0d  ★ ★ ★
PENN MEDICINE HOME HEALTH LANCASTER GENERAL HEALTH
👤 1   $ 90d episode cost $28,370
📅 2.0d    ★ ★ ★ ★ and half
VISITING NURSES ASSOCIATION
WESTERN PA
👤 2   $ 90d episode cost $23,119
📅 14.0d  ★ ★ and half
SOUTHEASTERN HEALTH SERVICES OF PENNSYLVANIA, INC.
👤 3   $ 90d episode cost $20,228
📅 12.7d  ★ ★ ★and half
</t>
  </si>
  <si>
    <r>
      <rPr/>
      <t xml:space="preserve">After step 6, the legend reads: 
High Performing HHAs: (28 / </t>
    </r>
    <r>
      <rPr>
        <b/>
      </rPr>
      <t>38</t>
    </r>
    <r>
      <rPr/>
      <t xml:space="preserve">)
Mid Performing HHAs: (4 / </t>
    </r>
    <r>
      <rPr>
        <b/>
      </rPr>
      <t>38</t>
    </r>
    <r>
      <rPr/>
      <t xml:space="preserve">)
Low Performing HHAs: (6 / </t>
    </r>
    <r>
      <rPr>
        <b/>
      </rPr>
      <t>38</t>
    </r>
    <r>
      <rPr/>
      <t xml:space="preserve">)
► Service Line: Dentistry 
 </t>
    </r>
    <r>
      <rPr>
        <b/>
      </rPr>
      <t>↻</t>
    </r>
    <r>
      <rPr/>
      <t xml:space="preserve"> Readmission Rate
 </t>
    </r>
    <r>
      <rPr>
        <b/>
      </rPr>
      <t>$</t>
    </r>
    <r>
      <rPr/>
      <t xml:space="preserve">  Cost
After step 7, the top of the legend changes to read: 
High Performing HHAs: (0  / </t>
    </r>
    <r>
      <rPr>
        <b/>
      </rPr>
      <t>38</t>
    </r>
    <r>
      <rPr/>
      <t xml:space="preserve">)
Mid Performing HHAs: (0 / </t>
    </r>
    <r>
      <rPr>
        <b/>
      </rPr>
      <t>38</t>
    </r>
    <r>
      <rPr/>
      <t xml:space="preserve">)
Low Performing HHAs: (6 / </t>
    </r>
    <r>
      <rPr>
        <b/>
      </rPr>
      <t>38</t>
    </r>
    <r>
      <rPr/>
      <t xml:space="preserve">)
The following tooltips coorespond to the individual nodes in Quadrant 1, from top to bottom:
</t>
    </r>
    <r>
      <rPr>
        <b/>
      </rPr>
      <t>DOYLESTOWN HOSPITAL VISITING NURSE/HCD
↻</t>
    </r>
    <r>
      <rPr/>
      <t xml:space="preserve"> 90d Readm rate/instance 300.0%
</t>
    </r>
    <r>
      <rPr>
        <b/>
      </rPr>
      <t xml:space="preserve">↻ </t>
    </r>
    <r>
      <rPr/>
      <t xml:space="preserve">90d Readm rate/patient 100.0%
 </t>
    </r>
    <r>
      <rPr>
        <b/>
      </rPr>
      <t xml:space="preserve">$ </t>
    </r>
    <r>
      <rPr/>
      <t xml:space="preserve">90d Readm cost/instance $10,450
 </t>
    </r>
    <r>
      <rPr>
        <b/>
      </rPr>
      <t xml:space="preserve">$ </t>
    </r>
    <r>
      <rPr/>
      <t xml:space="preserve">90d Readm cost/patient $31,349
</t>
    </r>
    <r>
      <rPr>
        <b/>
      </rPr>
      <t xml:space="preserve">WELLSPAN VNA HOMECARE
↻ </t>
    </r>
    <r>
      <rPr/>
      <t xml:space="preserve">90d Readm rate/instance 100.0%
</t>
    </r>
    <r>
      <rPr>
        <b/>
      </rPr>
      <t xml:space="preserve">↻ </t>
    </r>
    <r>
      <rPr/>
      <t xml:space="preserve">90d Readm rate/patient 100.0%
 </t>
    </r>
    <r>
      <rPr>
        <b/>
      </rPr>
      <t xml:space="preserve">$ </t>
    </r>
    <r>
      <rPr/>
      <t xml:space="preserve">90d Readm cost/instance $13,933
 </t>
    </r>
    <r>
      <rPr>
        <b/>
      </rPr>
      <t xml:space="preserve">$ </t>
    </r>
    <r>
      <rPr/>
      <t xml:space="preserve">90d Readm cost/patient $13,933
</t>
    </r>
    <r>
      <rPr>
        <b/>
      </rPr>
      <t>ST LUKE'S HOME HEALTH
↻</t>
    </r>
    <r>
      <rPr/>
      <t xml:space="preserve"> 90d Readm rate/instance 100.0%
</t>
    </r>
    <r>
      <rPr>
        <b/>
      </rPr>
      <t xml:space="preserve">↻ </t>
    </r>
    <r>
      <rPr/>
      <t xml:space="preserve">90d Readm rate/patient 100.0% 
 </t>
    </r>
    <r>
      <rPr>
        <b/>
      </rPr>
      <t xml:space="preserve">$ </t>
    </r>
    <r>
      <rPr/>
      <t xml:space="preserve">90d Readm cost/instance $16,572
 </t>
    </r>
    <r>
      <rPr>
        <b/>
      </rPr>
      <t xml:space="preserve">$ </t>
    </r>
    <r>
      <rPr/>
      <t xml:space="preserve">90d Readm cost/patient $16,572
</t>
    </r>
    <r>
      <rPr>
        <b/>
      </rPr>
      <t>PENN MEDICINE HOME HEALTH
LANCASTER GENERAL HEALTH
↻</t>
    </r>
    <r>
      <rPr/>
      <t xml:space="preserve"> 90d Readm rate/instance 100.0%
</t>
    </r>
    <r>
      <rPr>
        <b/>
      </rPr>
      <t xml:space="preserve">↻ </t>
    </r>
    <r>
      <rPr/>
      <t xml:space="preserve">90d Readm rate/patient 100.0%
 </t>
    </r>
    <r>
      <rPr>
        <b/>
      </rPr>
      <t xml:space="preserve">$ </t>
    </r>
    <r>
      <rPr/>
      <t xml:space="preserve">90d Readm cost/instance $12,788
 </t>
    </r>
    <r>
      <rPr>
        <b/>
      </rPr>
      <t xml:space="preserve">$ </t>
    </r>
    <r>
      <rPr/>
      <t xml:space="preserve">90d Readm cost/patient $12,788
</t>
    </r>
    <r>
      <rPr>
        <b/>
      </rPr>
      <t xml:space="preserve">VISITING NURSES ASSOCIATION
WESTERN PA
↻ </t>
    </r>
    <r>
      <rPr/>
      <t xml:space="preserve">90d Readm rate/instance 200.0%
</t>
    </r>
    <r>
      <rPr>
        <b/>
      </rPr>
      <t xml:space="preserve">↻ </t>
    </r>
    <r>
      <rPr/>
      <t xml:space="preserve">90d Readm rate/patient 100.0%
 </t>
    </r>
    <r>
      <rPr>
        <b/>
      </rPr>
      <t xml:space="preserve">$ </t>
    </r>
    <r>
      <rPr/>
      <t xml:space="preserve">90d Readm cost/instance $6,279
 </t>
    </r>
    <r>
      <rPr>
        <b/>
      </rPr>
      <t xml:space="preserve">$ </t>
    </r>
    <r>
      <rPr/>
      <t xml:space="preserve">90d Readm cost/patient $12,559
</t>
    </r>
    <r>
      <rPr>
        <b/>
      </rPr>
      <t>SOUTHEASTERN HEALTH SERVICES OF PENNSYLVANIA, INC.
↻</t>
    </r>
    <r>
      <rPr/>
      <t xml:space="preserve"> 90d Readm rate/instance 66.7%
</t>
    </r>
    <r>
      <rPr>
        <b/>
      </rPr>
      <t xml:space="preserve">↻ </t>
    </r>
    <r>
      <rPr/>
      <t xml:space="preserve">90d Readm rate/patient 66.7%
 </t>
    </r>
    <r>
      <rPr>
        <b/>
      </rPr>
      <t xml:space="preserve">$ </t>
    </r>
    <r>
      <rPr/>
      <t xml:space="preserve">90d Readm cost/instance $12,256
 </t>
    </r>
    <r>
      <rPr>
        <b/>
      </rPr>
      <t xml:space="preserve">$ </t>
    </r>
    <r>
      <rPr/>
      <t>90d Readm cost/patient $12,256</t>
    </r>
  </si>
  <si>
    <t xml:space="preserve">"After step 5, the legend reads: 
High Performing IRFs: (10 / 25)
Mid Performing IRFs: (7 / 25)
Low Performing IRFs: (8 / 25)
► Service Line: Neurosugrery
Episode:
Back And Neck Except Spinal Fusion
DRG:
520 - Back And Neck Procedures Except Spinal Fusion Without CC/MCC
👤 Case Count: (41 / 41)
 $  Cost
📅 PAC LOS
Center at:
Episode cost 
$33,766
Readmission rate per instance
18.5%
IRF(1) (NPI: 1811960537)
👤 12   $ 90d episode cost $26,510
📅 13.0d  </t>
  </si>
  <si>
    <r>
      <rPr>
        <rFont val="Arial"/>
        <color rgb="FF000000"/>
        <sz val="10.0"/>
      </rPr>
      <t xml:space="preserve">Verify that Name, </t>
    </r>
    <r>
      <rPr>
        <rFont val="Arial"/>
        <b/>
        <color rgb="FF000000"/>
        <sz val="10.0"/>
      </rPr>
      <t>CCN</t>
    </r>
    <r>
      <rPr>
        <rFont val="Arial"/>
        <color rgb="FF000000"/>
        <sz val="10.0"/>
      </rPr>
      <t xml:space="preserve">, Case Count, 90d Episode Cost, and Length of Stay labels are appearing correctly for IRF entities in tooltips and in the Legend. </t>
    </r>
  </si>
  <si>
    <t>After step 6, the legend reads: 
High Performing IRFs: (10 / 25)
Mid Performing IRFs: (7 / 25)
Low Performing IRFs: (8 / 25)
Service Line: Neurosurgery
Episode: Back And Neck Except Spinal Fusion
► DRG: 520 - Back And Neck Procedures Except Spinal Fusion Without CC/MCC
👤 Case Count: (41 / 41)
 $  Cost
📅 PAC LOS
After step 8, the top of the legend changes to read: 
High Performing IRFs: (0 / 25)
Mid Performing IRFs: (1 / 25)
Low Performing IRFs: (0 / 25)
👤 Case Count: (2 / 41)
The tooltip in Quadrant 4 reads: 
HEALTHSOUTH REHABILITATION HOSPITAL OF YORK
NPI: 1811960537   👤 2
 $  90d episode cost $26,510  📅 13.0d</t>
  </si>
  <si>
    <r>
      <rPr/>
      <t xml:space="preserve">After step 6, the legend reads: 
High Performing IRFs: (9 / 25)
Mid Performing IRFs: (8 / 25)
Low Performing IRFs: (8 / 25)
Service Line: Neurosurgery
Episode: Back And Neck Except Spinal Fusion
► DRG: 520 - Back And Neck Procedures Except Spinal Fusion Without CC/MCC
 ↻ Readmission Rate
 $  Cost
After step 8, the top of the legend changes to read: 
High Performing IRFs: (0 / 25)
Mid Performing IRFs: (1 / 25)
Low Performing IRFs: (0 / 25)
The tooltip in Quadrant 2 reads: 
</t>
    </r>
    <r>
      <rPr>
        <b/>
      </rPr>
      <t>EVANGELICAL COMMUNITY HOSPITAL (NPI: 1326096744)
↻</t>
    </r>
    <r>
      <rPr/>
      <t xml:space="preserve"> 90d Readm rate/instance 0%
</t>
    </r>
    <r>
      <rPr>
        <b/>
      </rPr>
      <t>↻</t>
    </r>
    <r>
      <rPr/>
      <t xml:space="preserve"> 90d Readm rate/patient 0%
 </t>
    </r>
    <r>
      <rPr>
        <b/>
      </rPr>
      <t>$</t>
    </r>
    <r>
      <rPr/>
      <t xml:space="preserve"> 90d Readm cost/instance $0
 </t>
    </r>
    <r>
      <rPr>
        <b/>
      </rPr>
      <t>$</t>
    </r>
    <r>
      <rPr/>
      <t xml:space="preserve"> 90d Readm cost/patient $0</t>
    </r>
  </si>
  <si>
    <t xml:space="preserve">1. Expand the Location Filter panel on the sidenav. Search for 383, then select Add next to 38300 - Pittsburgh, PA (PA). Apply the changes.
2. Expand the Benchmark Settings panel on the sidenav. 
3. Expand the Service Line dropdown menu and select Orthopedics.
4. Expand the Entity dropdown menu and select LTCH.
5. Apply the changes. 
6. Expand the Label settings on the sidenav. Uncheck 90d Readmission Rate per Instance, and check Name, NPI, Case Count, 90d Episode Cost, Length of Stay. Then, apply the changes.
7. Hover over the grouped node LTCH(2) in Quadrant 3. </t>
  </si>
  <si>
    <r>
      <rPr/>
      <t xml:space="preserve">High Performing LTCHs: (2 / 7)
Mid Performing LTCHs: (5 / 7)
► Service Line: Orthopedics
👤 Case Count: (41 / 41)
↻ Readmission Rate
$  Cost
📅 PAC LOS
After </t>
    </r>
    <r>
      <rPr>
        <b/>
      </rPr>
      <t>Step 7</t>
    </r>
    <r>
      <rPr/>
      <t xml:space="preserve">, the top of the legend changes to read: 
High Performing LTCHs: (2 / 7)
Mid Performing LTCHs: (0 / 7)
► Service Line: Orthopedics
👤 Case Count: (11 / 36)
↻ Readmission Rate
$  Cost
📅 PAC LOS
Center at:
Episode cost 
$62,301
Readmission rate per instance
37.3%
LTCH(2) (NPI: 1295804219, 1982047908)
👤 11   $ 90d episode cost $51,182
📅 22.8d </t>
    </r>
  </si>
  <si>
    <r>
      <rPr>
        <rFont val="Arial"/>
        <color rgb="FF000000"/>
        <sz val="10.0"/>
      </rPr>
      <t xml:space="preserve">Verify that Name, </t>
    </r>
    <r>
      <rPr>
        <rFont val="Arial"/>
        <b/>
        <color rgb="FF000000"/>
        <sz val="10.0"/>
      </rPr>
      <t>NPI</t>
    </r>
    <r>
      <rPr>
        <rFont val="Arial"/>
        <color rgb="FF000000"/>
        <sz val="10.0"/>
      </rPr>
      <t xml:space="preserve">, Case Count, 90d Episode Cost, and Length of Stay labels are appearing correctly for LTCH entities in tooltips and in the Legend. </t>
    </r>
  </si>
  <si>
    <r>
      <rPr/>
      <t xml:space="preserve">High Performing LTCHs: (2 / 7)
Mid Performing LTCHs: (5 / 7)
► Service Line: Orthopedics
👤 Case Count: (41 / 41)
↻ Readmission Rate
$  Cost
📅 PAC LOS
After </t>
    </r>
    <r>
      <rPr>
        <b/>
      </rPr>
      <t>Step 7</t>
    </r>
    <r>
      <rPr/>
      <t xml:space="preserve">, the top of the legend changes to read: 
High Performing LTCHs: (2 / 7)
Mid Performing LTCHs: (0 / 7)
► Service Line: Orthopedics
👤 Case Count: (11 / 36)
↻ Readmission Rate
$  Cost
📅 PAC LOS)
The tooltips read, from top to bottom: 
</t>
    </r>
    <r>
      <rPr>
        <b/>
      </rPr>
      <t xml:space="preserve">LIFECARE HOSPITALS OF PITTSBURGH-MONROEVILLE 
</t>
    </r>
    <r>
      <rPr/>
      <t xml:space="preserve">NPI: 1982047908    👤 5
 </t>
    </r>
    <r>
      <rPr>
        <b/>
      </rPr>
      <t>$</t>
    </r>
    <r>
      <rPr/>
      <t xml:space="preserve">  90d episode cost $60,561  📅 27.4d
</t>
    </r>
    <r>
      <rPr>
        <b/>
      </rPr>
      <t xml:space="preserve">CURAHEALTH PITTSBURGH
</t>
    </r>
    <r>
      <rPr/>
      <t xml:space="preserve">NPI: 1295804219   👤 6
 </t>
    </r>
    <r>
      <rPr>
        <b/>
      </rPr>
      <t>$</t>
    </r>
    <r>
      <rPr/>
      <t xml:space="preserve">  90d episode cost $43,367  📅 19.0d</t>
    </r>
  </si>
  <si>
    <r>
      <rPr>
        <rFont val="Arial"/>
        <color rgb="FF000000"/>
      </rPr>
      <t xml:space="preserve">High Performing LTCHs: (2 / 7)
Mid Performing LTCHs: (5 / 7)
► Service Line: Orthopedics
👤 Case Count: (41 / 41)
↻ Readmission Rate
$  Cost
📅 PAC LOS
After </t>
    </r>
    <r>
      <rPr>
        <rFont val="Arial"/>
        <b/>
        <color rgb="FF000000"/>
      </rPr>
      <t>Step 7</t>
    </r>
    <r>
      <rPr>
        <rFont val="Arial"/>
        <color rgb="FF000000"/>
      </rPr>
      <t xml:space="preserve">, the top of the legend changes to read: 
High Performing LTCHs: (2 / 7)
Mid Performing LTCHs: (0 / 7)
► Service Line: Orthopedics
👤 Case Count: (11 / 36)
↻ Readmission Rate
$  Cost
📅 PAC LOS)
The tooltips read, from top to bottom: 
</t>
    </r>
    <r>
      <rPr>
        <rFont val="Arial"/>
        <b/>
        <color rgb="FF000000"/>
      </rPr>
      <t xml:space="preserve">LIFECARE HOSPITALS OF PITTSBURGH-MONROEVILLE 
↻ </t>
    </r>
    <r>
      <rPr>
        <rFont val="Arial"/>
        <color rgb="FF000000"/>
      </rPr>
      <t xml:space="preserve">90d Readm rate/instance 20.0%
</t>
    </r>
    <r>
      <rPr>
        <rFont val="Arial"/>
        <b/>
        <color rgb="FF000000"/>
      </rPr>
      <t>↻</t>
    </r>
    <r>
      <rPr>
        <rFont val="Arial"/>
        <color rgb="FF000000"/>
      </rPr>
      <t xml:space="preserve"> 90d Readm rate/patient 20.0%
 </t>
    </r>
    <r>
      <rPr>
        <rFont val="Arial"/>
        <b/>
        <color rgb="FF000000"/>
      </rPr>
      <t>$</t>
    </r>
    <r>
      <rPr>
        <rFont val="Arial"/>
        <color rgb="FF000000"/>
      </rPr>
      <t xml:space="preserve"> 90d Readm cost/instance $3,934
 </t>
    </r>
    <r>
      <rPr>
        <rFont val="Arial"/>
        <b/>
        <color rgb="FF000000"/>
      </rPr>
      <t>$</t>
    </r>
    <r>
      <rPr>
        <rFont val="Arial"/>
        <color rgb="FF000000"/>
      </rPr>
      <t xml:space="preserve"> 90d Readm cost/patient $3,934
</t>
    </r>
    <r>
      <rPr>
        <rFont val="Arial"/>
        <b/>
        <color rgb="FF000000"/>
      </rPr>
      <t>CURAHEALTH PITTSBURGH
↻</t>
    </r>
    <r>
      <rPr>
        <rFont val="Arial"/>
        <color rgb="FF000000"/>
      </rPr>
      <t xml:space="preserve"> 90d Readm rate/instance 33.3%
</t>
    </r>
    <r>
      <rPr>
        <rFont val="Arial"/>
        <b/>
        <color rgb="FF000000"/>
      </rPr>
      <t>↻</t>
    </r>
    <r>
      <rPr>
        <rFont val="Arial"/>
        <color rgb="FF000000"/>
      </rPr>
      <t xml:space="preserve"> 90d Readm rate/patient 33.3%
 </t>
    </r>
    <r>
      <rPr>
        <rFont val="Arial"/>
        <b/>
        <color rgb="FF000000"/>
      </rPr>
      <t>$</t>
    </r>
    <r>
      <rPr>
        <rFont val="Arial"/>
        <color rgb="FF000000"/>
      </rPr>
      <t xml:space="preserve"> 90d Readm cost/instance $6,950
 </t>
    </r>
    <r>
      <rPr>
        <rFont val="Arial"/>
        <b/>
        <color rgb="FF000000"/>
      </rPr>
      <t>$</t>
    </r>
    <r>
      <rPr>
        <rFont val="Arial"/>
        <color rgb="FF000000"/>
      </rPr>
      <t xml:space="preserve"> 90d Readm cost/patient $6,950</t>
    </r>
  </si>
  <si>
    <t xml:space="preserve">1. Expand the Entity Filter on the sidenav. Search for and include five SNFs: 
 - NORTHAMPTON COUNTY-GRACEDALE (NPI: 1588668214)
 - MORAVIAN VILLAGE OF BETHLEHEM (NPI: 1710968458)
 - PHOEBE ALLENTOWN HEALTH CARE CENTER (NPI: 1982602447)
 - LEHIGH CENTER (NPI: 1255513560)
 - CROSS KEYS VILLAGE-BRETHREN HOME COMMUNITY (NPI: 1225034440)
Then apply the changes. 
2. Expand the Benchmark Settings panel on the sidenav. 
3. Click the Service Line dropdown menu to expand it, then select Other Medical.  
4. Click the Episode menu to expand it, then select Renal Failure.
5. Click the Entity dropdown menu, then select SNF. 
6. Apply the changes.
7. Expand the Label settings on the sidenav. Uncheck 90d Readmission Rate per Instance, and check Name, Case Count, 90d Episode Cost, Length of stay, and Star Rating. Then, apply the changes.
8. Hover over the grouped node in Quadrant 3. </t>
  </si>
  <si>
    <t xml:space="preserve">After step 7, the legend reads: 
High Performing SNFs: (2 / 5)
Mid Performing SNFs: (1 / 5)
Low Performing SNFs: (2 / 5)
Service Line: Other Medical
► Episode: Renal Failure 
👤 Case Count: (89 / 89)
 $  Cost
📅 PAC LOS
 ★ Star Rating
Center at:
Episode cost
$29,374
Readmission rate per instance
44.4%
After Step 8, the top of the legend changes to read: 
High Performing SNFs: (2 / 5)
Mid Performing SNFs: (0 / 5)
Low Performing SNFs: (0 / 5)
Service Line: Other Medical
► Episode: Renal Failure 
👤 Case Count: (31 / 89)
SNF(2) (NPI: 1225034440, 1982602447)
👤 11   
$ 90d episode cost $25,415
📅 33.4d 
</t>
  </si>
  <si>
    <t xml:space="preserve">17/12/2019
</t>
  </si>
  <si>
    <t xml:space="preserve">After step 7, the legend reads: 
High Performing SNFs: (2 / 5)
Mid Performing SNFs: (1 / 5)
Low Performing SNFs: (2 / 5)
Service Line: Other Medical
► Episode: Renal Failure 
👤 Case Count: (89 / 89)
 $  Cost
📅 PAC LOS
 ★ Star Rating
Center at:
Episode cost
$29,374
Readmission rate per instance
44.4%
After Step 8, the top of the legend changes to read: 
High Performing SNFs: (2 / 5)
Mid Performing SNFs: (0 / 5)
Low Performing SNFs: (0 / 5)
Service Line: Other Medical
► Episode: Renal Failure 
👤 Case Count: (31 / 89)
The following tooltips coorespond to the individual nodes in Quadrant 3, from top to bottom:
PHOEBE ALLENTOWN HEALTH CARE CENTER (NPI: 1982602447)
👤  18  $ 90d episode cost $27,591
📅 28.7d  ★ ★ ★★
CROSS KEYS VILLAGE-BRETHREN HOME COMMUNITY  (NPI: 1225034440)
👤 13   $ 90d episode cost $22,403
📅 39.8d  ★★
</t>
  </si>
  <si>
    <r>
      <rPr>
        <rFont val="Arial"/>
        <b/>
        <color rgb="FF405077"/>
        <sz val="10.0"/>
      </rPr>
      <t xml:space="preserve">(Pre-Conditions)
</t>
    </r>
    <r>
      <rPr>
        <rFont val="Arial"/>
        <color rgb="FF405077"/>
        <sz val="10.0"/>
      </rPr>
      <t>Verify that the 2D Graph View can be generated.</t>
    </r>
  </si>
  <si>
    <r>
      <rPr>
        <rFont val="Arial"/>
        <color rgb="FF405077"/>
        <sz val="10.0"/>
      </rPr>
      <t xml:space="preserve">1. Log in to P2QA
2. Create a new View, or enter an existing view with default settings applied. 
3. Expand the Dataset settings on the sidenav, select </t>
    </r>
    <r>
      <rPr>
        <rFont val="Arial"/>
        <b/>
        <color rgb="FF405077"/>
        <sz val="10.0"/>
      </rPr>
      <t xml:space="preserve">Pennsylvania </t>
    </r>
    <r>
      <rPr>
        <rFont val="Arial"/>
        <color rgb="FF405077"/>
        <sz val="10.0"/>
      </rPr>
      <t xml:space="preserve">(may also be called "Penn," "LDS-Penn-2016," or some variation thereof according to the whim of the most recent tester), then apply the changes. 
4. Ensure any active filters have been cleared. 
5. On the sidenav, click the Benchmark toggle, then click 2D Graph. </t>
    </r>
  </si>
  <si>
    <r>
      <rPr>
        <rFont val="Arial"/>
        <color rgb="FF000000"/>
        <sz val="10.0"/>
      </rPr>
      <t xml:space="preserve">1. Expand the Location Filter on the sidenav and </t>
    </r>
    <r>
      <rPr>
        <rFont val="Arial"/>
        <b/>
        <color rgb="FF000000"/>
        <sz val="10.0"/>
      </rPr>
      <t>include FIPS 42003, 42101, and 42049</t>
    </r>
    <r>
      <rPr>
        <rFont val="Arial"/>
        <color rgb="FF000000"/>
        <sz val="10.0"/>
      </rPr>
      <t>, then apply the changes.
2. Expand the Entity Filter on the sidenav and</t>
    </r>
    <r>
      <rPr>
        <rFont val="Arial"/>
        <b/>
        <color rgb="FF000000"/>
        <sz val="10.0"/>
      </rPr>
      <t xml:space="preserve"> include Home,</t>
    </r>
    <r>
      <rPr>
        <rFont val="Arial"/>
        <color rgb="FF000000"/>
        <sz val="10.0"/>
      </rPr>
      <t xml:space="preserve"> then apply the changes. 
3. Expand the Benchmark Settings panel on the sidenav. 
4. Click the Service Line dropdown menu to expand it, then select </t>
    </r>
    <r>
      <rPr>
        <rFont val="Arial"/>
        <b/>
        <color rgb="FF000000"/>
        <sz val="10.0"/>
      </rPr>
      <t>Cancer Care</t>
    </r>
    <r>
      <rPr>
        <rFont val="Arial"/>
        <color rgb="FF000000"/>
        <sz val="10.0"/>
      </rPr>
      <t xml:space="preserve">.  
5. Click the DRG menu to expand it, then select DRG </t>
    </r>
    <r>
      <rPr>
        <rFont val="Arial"/>
        <b/>
        <color rgb="FF000000"/>
        <sz val="10.0"/>
      </rPr>
      <t>848 - Chemotherapy without Acute Leukemia As Secondary Diagnosis without CC/MCC</t>
    </r>
    <r>
      <rPr>
        <rFont val="Arial"/>
        <color rgb="FF000000"/>
        <sz val="10.0"/>
      </rPr>
      <t xml:space="preserve">
6. Apply the changes. </t>
    </r>
  </si>
  <si>
    <t>A 2D Graph is generated. There are four nodes. 
There are two purple datapoints in quadrant 2, and two blue datapoints in quadrant 3. All nodes have an icon depicting a building with a medical cross on it. 
The origin of the graph is at (142.9%, $30,103), and the exact coordinates of each datapoint are as follows (from bottom-left to top-right):
Purple: 
THOMAS JEFFERSON UNIVERSITY HOSPITAL (0%, $31,440) 
UPMC PRESBYTERIAN SHADYSIDE (100.0%, $40,662)
Blue:
MAGEE WOMENS HOSPITAL OF UPMC HEALTH SYSTEM (50%, $22,360)
SAINT VINCENT HOSPITAL (100.0%, $16,621)
Along the bottom of the graph, the axis label reads "90d Readm rate/instance."
Along the left side of the graph, the y-axis label reads "90d Episode Cost". The bottom hatchmark reads at most $16,621, and the topmost hatchmark reads at least $40,662. 
The legend reads: 
High Performing Hospitals: (2 / 4)
Mid Performing Hospitals: (2 / 4)
Low Performing Hospitals: (0 / 4)
Service Line: Cancer Care 
Episode: Chemotherapy W/O Acute Leukemia As Secondary Diagnosis
► DRG: 848 - Chemotherapy without Acute Leukemia As Secondary Diagnosis without CC/MCC
👤 Case Count: (5 / 5)
 ↻ Readmission Rate
 ★ Star Rating</t>
  </si>
  <si>
    <t xml:space="preserve">A 2D Graph is generated. There are four nodes. 
There are two purple datapoints in quadrant 2, and two blue datapoints in quadrant 3. All nodes have an icon depicting a building with a medical cross on it. 
The origin of the graph is at (142.9%, $30,103), and the exact coordinates of each datapoint are as follows (from bottom-left to top-right):
Purple: 
THOMAS JEFFERSON UNIVERSITY HOSPITAL (0%, $31,440) 
UPMC PRESBYTERIAN SHADYSIDE (100.0%, $40,662)
Blue:
MAGEE WOMENS HOSPITAL OF UPMC HEALTH SYSTEM (50%, $22,360)
SAINT VINCENT HOSPITAL (100.0%, $16,621)
Along the bottom of the graph, the axis label reads "90d Readm rate/instance."
</t>
  </si>
  <si>
    <t>A 2D Graph is generated. There are four nodes. 
There are two purple datapoints in quadrant 2, and two blue datapoints in quadrant 3. All nodes have an icon depicting a building with a medical cross on it. 
The origin of the graph is at (145.1%, $31,334), and the exact coordinates of each datapoint are as follows (from bottom-left to top-right):
Purple: 
THOMAS JEFFERSON UNIVERSITY HOSPITAL (0%, $31,440) 
UPMC PRESBYTERIAN SHADYSIDE (100.0%, $40,662)
Blue:
MAGEE WOMENS HOSPITAL OF UPMC HEALTH SYSTEM (50%, $22,360)
SAINT VINCENT HOSPITAL (100.0%, $16,621)
Along the bottom of the graph, the axis label reads "90d Readm rate/instance."
The legend reads: 
High Performing Hospitals: (2 / 4)
Mid Performing Hospitals: (2 / 4)
Low Performing Hospitals: (0 / 4)
Service Line: Cancer Care 
Episode: Chemotherapy W/O Acute Leukemia As Secondary Diagnosis
► DRG: 848 - Chemotherapy without Acute Leukemia As Secondary Diagnosis without CC/MCC
👤 Case Count: (5 / 5)
 ↻ Readmission Rate
 ★ Star Rating</t>
  </si>
  <si>
    <t>A 2D Graph is generated. There are four nodes. 
There are two purple datapoints in quadrant 2, and two blue datapoints in quadrant 3. All nodes have an icon depicting a building with a medical cross on it. 
The origin of the graph is at (142.9%, $30,103), and the exact coordinates of each datapoint are as follows (from bottom-left to top-right):
Purple: 
THOMAS JEFFERSON UNIVERSITY HOSPITAL (0%, $31,440) 
UPMC PRESBYTERIAN SHADYSIDE (100.0%, $40,662)
Blue:
MAGEE WOMENS HOSPITAL OF UPMC HEALTH SYSTEM (50%, $22,360)
SAINT VINCENT HOSPITAL (100.0%, $16,621)
Along the bottom of the graph, the axis label reads "90d Readm rate/instance."
The legend reads: 
High Performing Hospitals: (2 / 4)
Mid Performing Hospitals: (2 / 4)
Low Performing Hospitals: (0 / 4)
Service Line: Cancer Care 
Episode: Chemotherapy W/O Acute Leukemia As Secondary Diagnosis
► DRG: 848 - Chemotherapy without Acute Leukemia As Secondary Diagnosis without CC/MCC
👤 Case Count: (5 / 5)
 ↻ Readmission Rate
 ★ Star Rating</t>
  </si>
  <si>
    <t xml:space="preserve">1. Expand the Entity Filter on the sidenav. Select IRF, LTCH, and Hospital, then include them. 
2. Search for and include five SNFs: 
 - NORTHAMPTON COUNTY-GRACEDALE (NPI: 1588668214)
 - MORAVIAN VILLAGE OF BETHLEHEM (NPI: 1710968458)
 - PHOEBE ALLENTOWN HEALTH CARE CENTER (NPI: 1982602447)
 - LEHIGH CENTER (NPI: 1255513560)
 - CROSS KEYS VILLAGE-BRETHREN HOME COMMUNITY (NPI: 1225034440)
Then apply the changes. 
3. Expand the Service Line panel on the sidenav. Expand Other Medical, include Renal Failure, then apply the changes. 
4. Expand the Benchmark settings on the sidenav. </t>
  </si>
  <si>
    <r>
      <rPr>
        <b/>
      </rPr>
      <t>After Step 3</t>
    </r>
    <r>
      <rPr/>
      <t xml:space="preserve">, a 2D Graph is generated. There are five nodes. 
There are two blue datapoints in quadrant 3, and three purple datapoints in quadrant 2. All nodes have an icon depicting a nurse's cap. 
The origin of the graph is at (39.6%, $23,419), and the exact coordinates of each datapoint are as follows (from bottom-left to top-right):
Along the left side of the graph, the y-axis label reads "90d Episode Cost".
The legend reads: 
High Performing SNFs: (3 5)
Mid Performing SNFs: (1 / 5)
Low Performing SNFs: (1 / 5)
Service Line: Other Medical
► Episode: Renal Failure 
👤 Case Count: (89 / 89)
 ★ Star Rating
</t>
    </r>
  </si>
  <si>
    <r>
      <rPr>
        <rFont val="Arial"/>
        <b/>
        <color rgb="FF405077"/>
        <sz val="10.0"/>
      </rPr>
      <t xml:space="preserve">(Pre-Conditions)
</t>
    </r>
    <r>
      <rPr>
        <rFont val="Arial"/>
        <color rgb="FF405077"/>
        <sz val="10.0"/>
      </rPr>
      <t>Verify that the 2D Graph View can be generated.</t>
    </r>
  </si>
  <si>
    <r>
      <rPr>
        <rFont val="Arial"/>
        <color rgb="FF405077"/>
        <sz val="10.0"/>
      </rPr>
      <t xml:space="preserve">1. Log in to P2QA
2. Create a new View, or enter an existing view with default settings applied. 
3. Expand the Dataset settings on the sidenav, select </t>
    </r>
    <r>
      <rPr>
        <rFont val="Arial"/>
        <b/>
        <color rgb="FF405077"/>
        <sz val="10.0"/>
      </rPr>
      <t xml:space="preserve">Pennsylvania </t>
    </r>
    <r>
      <rPr>
        <rFont val="Arial"/>
        <color rgb="FF405077"/>
        <sz val="10.0"/>
      </rPr>
      <t xml:space="preserve">(may also be called "Penn," "LDS-Penn-2016," or some variation thereof according to the whim of the most recent tester), then apply the changes. 
4. Ensure any active filters have been cleared. 
5. On the sidenav, click the Benchmark toggle, then click 2D Graph. </t>
    </r>
  </si>
  <si>
    <r>
      <rPr/>
      <t xml:space="preserve">Verify that the “Show Details” menu item is </t>
    </r>
    <r>
      <rPr>
        <i/>
      </rPr>
      <t>not</t>
    </r>
    <r>
      <rPr/>
      <t xml:space="preserve"> active on the right-click context menu for a grouped datapoint.</t>
    </r>
  </si>
  <si>
    <r>
      <rPr/>
      <t xml:space="preserve">A Details page opens for the HHA "Southeastern Health Services of Pennsylvania, Inc."
User should see the following info on the left side (from top to bottom):
HHA: SOUTHEASTERN HEALTH SERVICES OF PENNSYLVANIA, INC
CCN: 397472
NPI: 1518901610
1501 GRUNDY LANE SUITE 100
BRISTOL, PA 19007
(Map of where Southeastern Health Services of Pennsylvania, Inc. is located. User should be able to interact with the map).
&lt; Back to...
 </t>
    </r>
    <r>
      <rPr>
        <u/>
      </rPr>
      <t>v</t>
    </r>
    <r>
      <rPr/>
      <t xml:space="preserve"> Download as PNG
User should see the following details on right side (from top to bottom).
Provider:
Star Rating: 3.5
Services Offered:
Nursing care (blue), Physical therapy(blue), Occupational Therapy(blue), Speech Pathology(blue), Medical Social(blue), Home Health Aide(blue)
Provider Details (information is same as tooltip labels)
Case count: 739
90d readmission rate per instance: 43.7%
90d readmission rate per patient: 32.5%
90d episode cost: $22.346
90d readmission cost per instance: $11,550
90d readmission cost per patient: $15,545
PAC Length of stay (LOS): 15.5d 
Quality Details (information about the patient's care such as: )
Timely start of care: 96.4 %
Bathing: 78.2%
Wound care: 93.2%
Mobility: 77.2%
Pain: 75.7%
Pressure Ulcer: 0.5% 
Transfer: 76.8%
Breathing: 83.5%</t>
    </r>
  </si>
  <si>
    <r>
      <rPr/>
      <t xml:space="preserve">A Details page opens for "SAINT VINCENT HOSPITAL"
User should see the following info on the left side (from top to bottom):
HOSPITAL: SAINT VINCENT HOSPITAL
CCN: 390009
NPI: 1861435042
232 WEST 25TH STREET
ERIE, PA 16544
(Map of where Saint Vincent Hospital is located. User should be able to interact with the map).
&lt; Back to...
 </t>
    </r>
    <r>
      <rPr>
        <u/>
      </rPr>
      <t>v</t>
    </r>
    <r>
      <rPr/>
      <t xml:space="preserve"> Download as PNG
User should see the following details on right side (from top to bottom).
Facility
Star Rating: 3
Services Offered:
Able to receive lab results electronically (blue)
Able to track patients' lab results, tests, and referrals electronically between visits (blue)
Safe surgery checklist use (outpatient) (blue)
Patient safety culture (blue)
Safe surgery checklist use (inpatient) (blue)
Provider Details (information is same as tooltip labels)
Case count: 3,136
90d readmission rate per instance: 35.5%
90d readmission rate per patient: 25.3%
90d episode cost: $19,533
90d readmission cost per instance: $10,925
90d readmission cost per patient: $15,333
PAC Length of stay (LOS): 7.8d
Quality Details
0.1
Pressure ulcer management
Exceptional patient safety indicator scores for pressure sores
Better than the National Benchmark
Bloodstream infections
Standardized Infection Ratio of Central line associated bloodstream infections
0.5
Urinary tract infections
Standardized Infection Ratio of Catheter-associated urinary tract infections
2
Colon surgery
Surgical Site Infections score from colon surgery
N/A
C.Diff
Clostridium difficile infection score
0.9
MRSA bacteremia
Methicillin-resistant Staphylococcus aureus bacterial infection score
Same as the national average
Mortality
Mortality national comparison
N/A
Abdominal hysterectomy
SSI Abdominal Hysterectomy score</t>
    </r>
  </si>
  <si>
    <r>
      <rPr/>
      <t xml:space="preserve">A Details page opens for the SNF "Cross Keys Village-Brethren Home Community"
User should see the following info on the left side (from top to bottom):
SNF: CROSS KEYS VILLAGE-BRETHREN HOME COMMUNI...
CCN: 395108
NPI: 1225034440
BOX 128 2990 CARLISLE PARK
NEW OXFORD, PA 17350
(Map of where Cross Keys Village-Brethren Home Community is located. User should be able to interact with the map).
&lt; Back to...
 </t>
    </r>
    <r>
      <rPr>
        <u/>
      </rPr>
      <t>v</t>
    </r>
    <r>
      <rPr/>
      <t xml:space="preserve"> Download as PNG
User should see the following details on right side (from top to bottom).
Provider:
Star Rating: 1
Medicare / Medicaid Certifications
Approved by the federal government to participate in Medicare or Medicaid
Certified beds: 270
Provider Level Details
Case count: 249
90d readmission rate per instance: 31.3%
90d readmission rate per patient: 24.9%
90d episode cost: $26,203
90d readmission cost per instance: $11,013
90d readmission cost per patient: $13,855
PAC Length of stay (LOS): 35.2d
Quality Details (information about the patient's care such as: )
Readmission: 20.1%
30-day readmission rate
Inspection deficiencies: 19
Most recent weighted deficiency score
Pain management: 14.5%
Percentage of residents reporting moderate to severe pain
Pressure ulcer management: 1%
Percentage of patients with new or worsened pressure ulcers
</t>
    </r>
  </si>
  <si>
    <r>
      <rPr/>
      <t xml:space="preserve">A Details page opens for the SNF "Evangelical Community Hospital"
User should see the following info on the left side (from top to bottom):
IRF: EVANGELICAL COMMUNITY HOSPITAL
CCN: 39T013
NPI: 1326096744
ONE HOSPITAL DRIVE
LEWISBURG, PA 17837
(Map of where Evangelical Community Hospital is located. User should be able to interact with the map).
&lt; Back to...
 </t>
    </r>
    <r>
      <rPr>
        <u/>
      </rPr>
      <t>v</t>
    </r>
    <r>
      <rPr/>
      <t xml:space="preserve"> Download as PNG
User should see the following details on right side (from top to bottom).
Facility
Ownership type: Non-profit
The hospital's ownership type
Certification date: Jul 1, 2003
The initial Medicare certification or recertification date of the hospital
Provider Level Details
Case count: 63
90d readmission rate per instance: 30.2%
90d readmission rate per patient: 23.8%
90d episode cost: $42,189
90d readmission cost per instance: $8,093
90d readmission cost per patient: $10,251
PAC length of stay (LOS): 12.5d
Quality
Pressure ulcer management 2.6%
Rate of pressure ulcers that are new or worsened
CAUTI N/A
Catheter-associated urinary tract infections score compared to National
Patients vaccination 100%
Facility rate of patients assessed and given influenza vaccination
MRSA N/A
Methicillin-resistant Staphylococcus aureus bacterial infection score compared to National
CDI N/A
Clostridium difficile Infection score compared to National
Personnel vaccination 98%
Rate of influenza vaccination coverage among healthcare personnel</t>
    </r>
  </si>
  <si>
    <r>
      <rPr/>
      <t xml:space="preserve">A Details page opens for the LTCH "Curahealth Pittsburgh"
User should see the following info on the left side (from top to bottom):
LTCH: Curahealth Pittsburgh
CCN: 392028
NPI: 1295804219
7777 STEUBENVILLE PIKE
OAKDALE, PA 15071
(Map of where Curahealth Pittsburgh is located. User should be able to interact with the map).
&lt; Back to...
 </t>
    </r>
    <r>
      <rPr>
        <u/>
      </rPr>
      <t>v</t>
    </r>
    <r>
      <rPr/>
      <t xml:space="preserve"> Download as PNG
User should see the following details on right side (from top to bottom).
Facility
Ownership type: For profit 
The hospital's ownership type
Certification date: Jul 1, 1996
The initial Medicare certification or recertification date of the hospital
Certified beds: 63
Provider Level Details
Case count: 96
90d readmission rate per instance: 58.3%
90d readmission rate per patient: 41.7%
90d episode cost: $85,150
90d readmission cost per instance: $11,012
90d readmission cost per patient: $15,417
PAC length of stay (LOS): 26.3d
Quality
Pressure ulcer management 0%
Facility adjusted rate of pressure ulcers that are new or worsened
CLABSI 0
Standardized Infection Ratio of Central line associated bloodstream infections
CAUTI 0
Standardized Infection Ratio of Catheter-associated urinary tract infections
CDI 0
Standardized Infection Ratio of Clostridium difficile Infection
Influenza vaccination 90.1%
Facility rate of patients assessed and given influenza vaccination
Personnel vaccination 55%
Rate of flu vaccination among healthcare personnel
MRSA N/A
Standardized Infection Ratio of Methicillin-resistant Staphylococcus aureus bacterial infection
Return Worse than the National Rate
Rate of successful return to home and community from an LTCH
Fall with major injury 0%
Percentage of patients who experience one or more falls with major injury during their LTCH stay
ADL 100%
Percentage of patients whose activities of daily living and thinking skills were assessed and functional goals were included in their treament plan
Functional ability 100%
Percentage of patients whose functional abilities were assessed and functional goals were included in their treatment plan</t>
    </r>
  </si>
  <si>
    <t xml:space="preserve">After Step 3:
User is able to download the current view as multiple separate PNG files into the user’s local computer.
After Step 4:
In the local computer, the file name will be: O2_P2_CA and NV_2D View_[mm-dd-yyyy]_page 1 (with the date being the day of download). 
There will be multiple files with this name, but the page numbers will differ. </t>
  </si>
  <si>
    <t>Follow steps within 2D_19.1</t>
  </si>
  <si>
    <t>1. Follow test steps 1-4 from 2D_19.1
2 Open the files
3. Observe</t>
  </si>
  <si>
    <r>
      <rPr>
        <rFont val="Calibri"/>
        <sz val="10.0"/>
      </rPr>
      <t>After Step 3:
The first PNG file “</t>
    </r>
    <r>
      <rPr>
        <rFont val="Calibri"/>
        <b/>
        <sz val="10.0"/>
      </rPr>
      <t>O2_P2_CA and NV_2D View_[mm-dd-yyyy]_page 1</t>
    </r>
    <r>
      <rPr>
        <rFont val="Calibri"/>
        <sz val="10.0"/>
      </rPr>
      <t xml:space="preserve"> (with the date being the day of download)”, the user sees a snapshot of the current zoom level 2D Graph including the labels shown, format, the fixed tooltips if selected.
</t>
    </r>
    <r>
      <rPr>
        <rFont val="Calibri"/>
        <b/>
        <sz val="10.0"/>
      </rPr>
      <t xml:space="preserve">Standard header
</t>
    </r>
    <r>
      <rPr>
        <rFont val="Calibri"/>
        <sz val="10.0"/>
      </rPr>
      <t xml:space="preserve">The logo: </t>
    </r>
    <r>
      <rPr>
        <rFont val="Calibri"/>
        <b/>
        <sz val="10.0"/>
      </rPr>
      <t>Prefered Partners</t>
    </r>
    <r>
      <rPr>
        <rFont val="Calibri"/>
        <sz val="10.0"/>
      </rPr>
      <t xml:space="preserve">
The View name: </t>
    </r>
    <r>
      <rPr>
        <rFont val="Calibri"/>
        <b/>
        <sz val="10.0"/>
      </rPr>
      <t>2D View</t>
    </r>
    <r>
      <rPr>
        <rFont val="Calibri"/>
        <sz val="10.0"/>
      </rPr>
      <t xml:space="preserve">
The View type:  </t>
    </r>
    <r>
      <rPr>
        <rFont val="Calibri"/>
        <b/>
        <sz val="10.0"/>
      </rPr>
      <t xml:space="preserve">2-D Graph View </t>
    </r>
    <r>
      <rPr>
        <rFont val="Calibri"/>
        <sz val="10.0"/>
      </rPr>
      <t xml:space="preserve">(this is the default setting)
Owner name: </t>
    </r>
    <r>
      <rPr>
        <rFont val="Calibri"/>
        <b/>
        <sz val="10.0"/>
      </rPr>
      <t>Testuser1</t>
    </r>
    <r>
      <rPr>
        <rFont val="Calibri"/>
        <sz val="10.0"/>
      </rPr>
      <t xml:space="preserve">
Created date: </t>
    </r>
    <r>
      <rPr>
        <rFont val="Calibri"/>
        <b/>
        <sz val="10.0"/>
      </rPr>
      <t>[mm/dd/yyyy]</t>
    </r>
    <r>
      <rPr>
        <rFont val="Calibri"/>
        <sz val="10.0"/>
      </rPr>
      <t xml:space="preserve"> the date where the view was created by the View owner.
</t>
    </r>
    <r>
      <rPr>
        <rFont val="Calibri"/>
        <b/>
        <sz val="10.0"/>
      </rPr>
      <t xml:space="preserve">The Legend </t>
    </r>
    <r>
      <rPr>
        <rFont val="Calibri"/>
        <sz val="10.0"/>
      </rPr>
      <t>(the expanded version of the all the legend information located on the left-hand side of the first page of the downloaded PNG file) including the same statistics and count data (dynamic and total) from the current legend on the application screen. If Benchmark is On, the correct benchmark legend is shown if the view is on benchmark mode.
On the second PNG file “</t>
    </r>
    <r>
      <rPr>
        <rFont val="Calibri"/>
        <b/>
        <sz val="10.0"/>
      </rPr>
      <t>O2_P2_CA and NV_2D View_[mm-dd-yyyy]_page 2</t>
    </r>
    <r>
      <rPr>
        <rFont val="Calibri"/>
        <sz val="10.0"/>
      </rPr>
      <t xml:space="preserve"> (with the date being the day of download)”, the user is able to view a summary of all the active filters in breadcrumbs/trails that have been applied for the view 
</t>
    </r>
    <r>
      <rPr>
        <rFont val="Calibri"/>
        <b/>
        <sz val="10.0"/>
      </rPr>
      <t xml:space="preserve">Standard header </t>
    </r>
    <r>
      <rPr>
        <rFont val="Calibri"/>
        <sz val="10.0"/>
      </rPr>
      <t>(see above)
The Dataset name:</t>
    </r>
    <r>
      <rPr>
        <rFont val="Calibri"/>
        <b/>
        <sz val="10.0"/>
      </rPr>
      <t xml:space="preserve"> CA and NV</t>
    </r>
    <r>
      <rPr>
        <rFont val="Calibri"/>
        <sz val="10.0"/>
      </rPr>
      <t xml:space="preserve">
All the Filter sections should be showing as "</t>
    </r>
    <r>
      <rPr>
        <rFont val="Calibri"/>
        <b/>
        <sz val="10.0"/>
      </rPr>
      <t>N/A"</t>
    </r>
    <r>
      <rPr>
        <rFont val="Calibri"/>
        <sz val="10.0"/>
      </rPr>
      <t xml:space="preserve"> as no filters have been applied. 
</t>
    </r>
  </si>
  <si>
    <t xml:space="preserve">After Step 7
File names should be as shown in 2D_19.3
Header and Legend should be as seen in 2D_19.3
All the Filter sections from all the left-hand side sidebar are downloaded to the left side of the second page.
All the Include and Exclude filters should be highlighted in the respective included (blue) and excluded color. The order is by the application. The formatting, display, and coloring should be downloaded the same as on the application. 
Filter display: 
Location: California (blue)
Service Line: Respiratory (blue), Other Medical (Blue), DRG 193 (pink)
Entity: UC San Diego Health Hillcrest (blue) Garden Grove Hospital &amp; Medical Center (blue), Torrance Memorial Medical Center (pink)
Case Count: 
Time: Unavailable
Quality: 
LOB: unavailable
</t>
  </si>
  <si>
    <t>After Step 7:
File names should be as shown in 2D_19.3
Header and Legend should be as seen in 2D_19.3
All the Filter sections from all the left-hand side sidebar are downloaded to the left side of the second page.
All the Include and Exclude filters should be highlighted in the respective included (blue) and excluded color. The order is by the application. The formatting, display, and coloring should be downloaded the same as on the application. 
Filter display: 
Location: Napa(blue), San Francisco(blue), and Santa Cruz (blue)
Service Line: N/A
Entity: SNF(blue), Veterans Home of California(white), Moka Care Home Health(blue), Excellence Home Health Care Agency INC. (blue), Bayside Care Center (pink), Keiro Nursing Home(pink), Central Gardens (pink), and Chaparral House (pink)
Case Count: Unavailable
Time: Unavailable
Quality: Unavailable
LOB: unavailable</t>
  </si>
  <si>
    <t>2D_9.7</t>
  </si>
  <si>
    <t>User should see export button, but can not be able to export as PNG in 2D View</t>
  </si>
  <si>
    <t>Results should be the same as 2D_19.6</t>
  </si>
  <si>
    <r>
      <rPr>
        <rFont val="Calibri"/>
        <sz val="10.0"/>
      </rPr>
      <t xml:space="preserve">The file name, header, and general information should be the same as MV_9.2
</t>
    </r>
    <r>
      <rPr>
        <rFont val="Calibri"/>
        <b/>
        <sz val="10.0"/>
      </rPr>
      <t xml:space="preserve">The Legend </t>
    </r>
    <r>
      <rPr>
        <rFont val="Calibri"/>
        <sz val="10.0"/>
      </rPr>
      <t xml:space="preserve">(the expanded version of the all the legend information located on the left-hand side of the first page of the downloaded PNG file) including the same statistics and count data (dynamic and total) from the current legend on the application screen. If Benchmark is On, the correct benchmark legend is shown if the view is on benchmark mode.
On Page 2:
All the settings in the Benchmark setting panel should be downloaded on the right side of the second PNG page. 
For the 2D view, Service Line, Episode, DRG, Entity, X-axis Measure, X-axis Level of Aggregation, Y-axis Measure, Y-axis Level of Aggregation, Metrics are shown accordingly based on the selections.
If optional fields are not selected, it can display “N/A” for the benchmark DRG will show full names with code in the downloaded version regardless of the abbreviation version in the The sub-menus are downloaded on the Benchmark settings as well.
</t>
    </r>
  </si>
  <si>
    <t>2D_9.9</t>
  </si>
  <si>
    <t>User will be able to export as PNG in 2D View with benchmark on using a custom name</t>
  </si>
  <si>
    <t xml:space="preserve">Results should be the same as 2D_19.2
If you open file, results should be the same as 2D_19.3 with the exception of the name. </t>
  </si>
  <si>
    <t>After Step 7:
File names should be as shown in 2D_19.3
Standard header
The logo: Prefered Partners
The View name: 2D View
The View type:  2-D Graph View (this is the default setting)
Owner name: Testuser1
Created date: [mm/dd/yyyy] the date where the view was created by the View owner.
The Legend (the expanded version of the all the legend information located on the left-hand side of the first page of the downloaded PNG file) including the same statistics and count data (dynamic and total) from the current legend on the application screen. If Benchmark is On, the correct benchmark legend is shown if the view is on benchmark mode.
On Page 2:
All the settings in the Benchmark setting panel should be downloaded on the right side of the second PNG page. 
Measure: 90d episode cost ($)
Level of Aggregation: National [default]
Metrics: Percentile= 50
Filter display: 
Same as 2D_19.3</t>
  </si>
  <si>
    <r>
      <rPr>
        <rFont val="Arial"/>
        <b/>
        <color rgb="FF405077"/>
        <sz val="10.0"/>
      </rPr>
      <t xml:space="preserve">(Pre-Conditions)
</t>
    </r>
    <r>
      <rPr>
        <rFont val="Arial"/>
        <color rgb="FF405077"/>
        <sz val="10.0"/>
      </rPr>
      <t>Verify that the 2D Graph View can be generated.</t>
    </r>
  </si>
  <si>
    <r>
      <rPr>
        <rFont val="Arial"/>
        <b/>
        <color rgb="FF405077"/>
        <sz val="10.0"/>
      </rPr>
      <t xml:space="preserve">(Pre-Conditions)
</t>
    </r>
    <r>
      <rPr>
        <rFont val="Arial"/>
        <color rgb="FF405077"/>
        <sz val="10.0"/>
      </rPr>
      <t>Verify that the 2D Graph View can be generated.</t>
    </r>
  </si>
  <si>
    <r>
      <rPr>
        <rFont val="Arial"/>
        <color rgb="FF405077"/>
        <sz val="10.0"/>
      </rPr>
      <t xml:space="preserve">A 2D Graph is generated. </t>
    </r>
    <r>
      <rPr>
        <rFont val="Arial"/>
        <color rgb="FF0000FF"/>
        <sz val="10.0"/>
      </rPr>
      <t>The expected results should be the same as 2D_1.0.</t>
    </r>
  </si>
  <si>
    <r>
      <rPr>
        <rFont val="Arial"/>
        <color rgb="FF000000"/>
      </rPr>
      <t xml:space="preserve">1. Expand the Service Line </t>
    </r>
    <r>
      <rPr>
        <rFont val="Arial"/>
        <b/>
        <color rgb="FF000000"/>
      </rPr>
      <t xml:space="preserve">filter </t>
    </r>
    <r>
      <rPr>
        <rFont val="Arial"/>
        <color rgb="FF000000"/>
      </rPr>
      <t xml:space="preserve">panel and expand Psychiatry
2. Include </t>
    </r>
    <r>
      <rPr>
        <rFont val="Arial"/>
        <b/>
        <color rgb="FF000000"/>
      </rPr>
      <t>DEPRESSIVE NEUROSES</t>
    </r>
    <r>
      <rPr>
        <rFont val="Arial"/>
        <color rgb="FF000000"/>
      </rPr>
      <t xml:space="preserve">, then apply the changes.
3. Expand the Entity filter panel and include </t>
    </r>
    <r>
      <rPr>
        <rFont val="Arial"/>
        <b/>
        <color rgb="FF000000"/>
      </rPr>
      <t>HHA</t>
    </r>
    <r>
      <rPr>
        <rFont val="Arial"/>
        <color rgb="FF000000"/>
      </rPr>
      <t xml:space="preserve">, then apply the changes. 
4. Clear all filters. 
5. Expand the 2D Benchmark panel on the sidenav, expand the "Service Line" dropdown menu and select "Psychiatry".
6. Expand the "Episode" dropdown menu and select "DEPRESSIVE NEUROSES".
7. Expand the "Entity" dropdown menu and select "HHA".
8. Apply the changes. </t>
    </r>
  </si>
  <si>
    <t xml:space="preserve">After step 3:
A 2D Graph is generated. There are five nodes. 
There are three blue datapoints in quadrant 3, and two dark pink datapoints in quadrant 1. All nodes have an icon of a house with a heart inside. 
The origin of the graph is at (40.5%, $16,994), and the exact coordinates of each datapoint are as follows (from bottom-left to top-right):
Blue: 
GEISINGER HOME HEALTH &amp; HOSPICE (0%, $5,710) 
SOUTHEASTERN HEALTH SERVICES OF PENNSYLVANIA, INC. (0%, $6,701)
VISITING NURSE ASSOCIATION OF ERIE COUNTY (0%, $7,186)
Pink:
PENN MEDICINE HOME HEALTH (100.0%, $20,677) 
BLUE MOUNTAIN HOME HEALTH CARE (100.0%, $73,473)
Along the bottom of the graph, the axis label reads "90d Readm rate/instance." 
Along the left side of the graph, the y-axis label reads "90d Episode Cost".
The legend is expanded and reads: 
High Performing HHAs: (3 / 5)
Mid Performing HHAs: (0 / 5)
Low Performing HHAs: (2 / 5)
Service Line: Psychiatric 
► Episode: DEPRESSIVE NEUROSES 
👤 Case Count: (5 / 5)
↻ Readmission Rate
★ Star Rating
After step 8:
The same graph is generated as in Step 3. </t>
  </si>
  <si>
    <r>
      <rPr>
        <rFont val="Arial"/>
        <b/>
        <color rgb="FF405077"/>
        <sz val="10.0"/>
      </rPr>
      <t xml:space="preserve">(Pre-Conditions)
</t>
    </r>
    <r>
      <rPr>
        <rFont val="Arial"/>
        <color rgb="FF405077"/>
        <sz val="10.0"/>
      </rPr>
      <t>Verify that the 2D Graph View can be generated.</t>
    </r>
  </si>
  <si>
    <r>
      <rPr>
        <rFont val="Arial"/>
        <color rgb="FF405077"/>
        <sz val="10.0"/>
      </rPr>
      <t xml:space="preserve">1. Log in to P2QA
2. Create a new View, or enter an existing view with default settings applied. 
3. Expand the Dataset settings on the sidenav, select </t>
    </r>
    <r>
      <rPr>
        <rFont val="Arial"/>
        <b/>
        <color rgb="FF405077"/>
        <sz val="10.0"/>
      </rPr>
      <t xml:space="preserve">Pennsylvania </t>
    </r>
    <r>
      <rPr>
        <rFont val="Arial"/>
        <color rgb="FF405077"/>
        <sz val="10.0"/>
      </rPr>
      <t xml:space="preserve">(may also be called "Penn," "LDS-Penn-2016," or some variation thereof according to the whim of the most recent tester), then apply the changes. 
4. Ensure any active filters have been cleared. 
5. On the sidenav, click the Benchmark toggle, then click 2D Graph. </t>
    </r>
  </si>
  <si>
    <r>
      <rPr>
        <rFont val="Arial"/>
        <b/>
        <color rgb="FF000000"/>
        <sz val="10.0"/>
      </rPr>
      <t>After Step 7</t>
    </r>
    <r>
      <rPr>
        <rFont val="Arial"/>
        <color rgb="FF000000"/>
        <sz val="10.0"/>
      </rPr>
      <t xml:space="preserve">, the </t>
    </r>
    <r>
      <rPr>
        <rFont val="Arial"/>
        <b/>
        <color rgb="FF000000"/>
        <sz val="10.0"/>
      </rPr>
      <t xml:space="preserve">legend </t>
    </r>
    <r>
      <rPr>
        <rFont val="Arial"/>
        <color rgb="FF000000"/>
        <sz val="10.0"/>
      </rPr>
      <t xml:space="preserve">reads: 
High Performing Hospitals: (2 / </t>
    </r>
    <r>
      <rPr>
        <rFont val="Arial"/>
        <b/>
        <color rgb="FF000000"/>
        <sz val="10.0"/>
      </rPr>
      <t>4</t>
    </r>
    <r>
      <rPr>
        <rFont val="Arial"/>
        <color rgb="FF000000"/>
        <sz val="10.0"/>
      </rPr>
      <t xml:space="preserve">)
Mid Performing Hospitals: (2 / </t>
    </r>
    <r>
      <rPr>
        <rFont val="Arial"/>
        <b/>
        <color rgb="FF000000"/>
        <sz val="10.0"/>
      </rPr>
      <t>4</t>
    </r>
    <r>
      <rPr>
        <rFont val="Arial"/>
        <color rgb="FF000000"/>
        <sz val="10.0"/>
      </rPr>
      <t xml:space="preserve">)
Low Performing Hospitals: (0 / </t>
    </r>
    <r>
      <rPr>
        <rFont val="Arial"/>
        <b/>
        <color rgb="FF000000"/>
        <sz val="10.0"/>
      </rPr>
      <t>4</t>
    </r>
    <r>
      <rPr>
        <rFont val="Arial"/>
        <color rgb="FF000000"/>
        <sz val="10.0"/>
      </rPr>
      <t xml:space="preserve">)
Service Line: Cancer Care 
Episode: Chemotherapy W/O Acute Leukemia As Secondary Diagnosis
► </t>
    </r>
    <r>
      <rPr>
        <rFont val="Arial"/>
        <b/>
        <color rgb="FF000000"/>
        <sz val="10.0"/>
      </rPr>
      <t>DRG: 848 - Chemotherapy without Acute Leukemia As Secondary Diagnosis without CC/MCC</t>
    </r>
    <r>
      <rPr>
        <rFont val="Arial"/>
        <color rgb="FF000000"/>
        <sz val="10.0"/>
      </rPr>
      <t xml:space="preserve">
👤 Case Count: (5 / </t>
    </r>
    <r>
      <rPr>
        <rFont val="Arial"/>
        <b/>
        <color rgb="FF000000"/>
        <sz val="10.0"/>
      </rPr>
      <t>5</t>
    </r>
    <r>
      <rPr>
        <rFont val="Arial"/>
        <color rgb="FF000000"/>
        <sz val="10.0"/>
      </rPr>
      <t xml:space="preserve">)
 </t>
    </r>
    <r>
      <rPr>
        <rFont val="Arial"/>
        <b/>
        <color rgb="FF000000"/>
        <sz val="10.0"/>
      </rPr>
      <t>$</t>
    </r>
    <r>
      <rPr>
        <rFont val="Arial"/>
        <color rgb="FF000000"/>
        <sz val="10.0"/>
      </rPr>
      <t xml:space="preserve">  Cost
</t>
    </r>
    <r>
      <rPr>
        <rFont val="Arial"/>
        <b/>
        <color rgb="FF000000"/>
        <sz val="10.0"/>
      </rPr>
      <t xml:space="preserve"> ↻</t>
    </r>
    <r>
      <rPr>
        <rFont val="Arial"/>
        <color rgb="FF000000"/>
        <sz val="10.0"/>
      </rPr>
      <t xml:space="preserve"> Readmission Rate
📅 PAC LOS
 ★ Star Rating
</t>
    </r>
    <r>
      <rPr>
        <rFont val="Arial"/>
        <b/>
        <color rgb="FF000000"/>
        <sz val="10.0"/>
      </rPr>
      <t>After step 8</t>
    </r>
    <r>
      <rPr>
        <rFont val="Arial"/>
        <color rgb="FF000000"/>
        <sz val="10.0"/>
      </rPr>
      <t xml:space="preserve">, two </t>
    </r>
    <r>
      <rPr>
        <rFont val="Arial"/>
        <b/>
        <color rgb="FF000000"/>
        <sz val="10.0"/>
      </rPr>
      <t xml:space="preserve">tooltips </t>
    </r>
    <r>
      <rPr>
        <rFont val="Arial"/>
        <color rgb="FF000000"/>
        <sz val="10.0"/>
      </rPr>
      <t xml:space="preserve">should appear and persist on the graph. From top to bottom: 
</t>
    </r>
    <r>
      <rPr>
        <rFont val="Arial"/>
        <b/>
        <color rgb="FF000000"/>
        <sz val="10.0"/>
      </rPr>
      <t xml:space="preserve">MAGEE WOMENS HOSPITAL OF UPMC HEALTH SYSTEM
</t>
    </r>
    <r>
      <rPr>
        <rFont val="Arial"/>
        <color rgb="FF000000"/>
        <sz val="10.0"/>
      </rPr>
      <t xml:space="preserve">👤 2   </t>
    </r>
    <r>
      <rPr>
        <rFont val="Arial"/>
        <b/>
        <color rgb="FF000000"/>
        <sz val="10.0"/>
      </rPr>
      <t xml:space="preserve">$ </t>
    </r>
    <r>
      <rPr>
        <rFont val="Arial"/>
        <color rgb="FF000000"/>
        <sz val="10.0"/>
      </rPr>
      <t xml:space="preserve">90d episode cost $22,360
📅 0d  ★ ★ ★
</t>
    </r>
    <r>
      <rPr>
        <rFont val="Arial"/>
        <b/>
        <color rgb="FF000000"/>
        <sz val="10.0"/>
      </rPr>
      <t xml:space="preserve">SAINT VINCENT HOSPITAL
</t>
    </r>
    <r>
      <rPr>
        <rFont val="Arial"/>
        <color rgb="FF000000"/>
        <sz val="10.0"/>
      </rPr>
      <t xml:space="preserve">👤 1   </t>
    </r>
    <r>
      <rPr>
        <rFont val="Arial"/>
        <b/>
        <color rgb="FF000000"/>
        <sz val="10.0"/>
      </rPr>
      <t xml:space="preserve">$ </t>
    </r>
    <r>
      <rPr>
        <rFont val="Arial"/>
        <color rgb="FF000000"/>
        <sz val="10.0"/>
      </rPr>
      <t xml:space="preserve">90d episode cost $16,621
📅 0d  ★ ★ ★
The legend is updated so that the first part reads: 
High Performing Hospitals: (2 / </t>
    </r>
    <r>
      <rPr>
        <rFont val="Arial"/>
        <b/>
        <color rgb="FF000000"/>
        <sz val="10.0"/>
      </rPr>
      <t>4</t>
    </r>
    <r>
      <rPr>
        <rFont val="Arial"/>
        <color rgb="FF000000"/>
        <sz val="10.0"/>
      </rPr>
      <t xml:space="preserve">)
Mid Performing Hospitals: (0 / </t>
    </r>
    <r>
      <rPr>
        <rFont val="Arial"/>
        <b/>
        <color rgb="FF000000"/>
        <sz val="10.0"/>
      </rPr>
      <t>4</t>
    </r>
    <r>
      <rPr>
        <rFont val="Arial"/>
        <color rgb="FF000000"/>
        <sz val="10.0"/>
      </rPr>
      <t xml:space="preserve">)
Low Performing Hospitals: (0 / </t>
    </r>
    <r>
      <rPr>
        <rFont val="Arial"/>
        <b/>
        <color rgb="FF000000"/>
        <sz val="10.0"/>
      </rPr>
      <t>4</t>
    </r>
    <r>
      <rPr>
        <rFont val="Arial"/>
        <color rgb="FF000000"/>
        <sz val="10.0"/>
      </rPr>
      <t xml:space="preserve">)
👤 Case Count: (3 / </t>
    </r>
    <r>
      <rPr>
        <rFont val="Arial"/>
        <b/>
        <color rgb="FF000000"/>
        <sz val="10.0"/>
      </rPr>
      <t>5</t>
    </r>
    <r>
      <rPr>
        <rFont val="Arial"/>
        <color rgb="FF000000"/>
        <sz val="10.0"/>
      </rPr>
      <t>)</t>
    </r>
  </si>
  <si>
    <r>
      <rPr/>
      <t xml:space="preserve">After step 6, the legend reads: 
High Performing HHAs: (28 / </t>
    </r>
    <r>
      <rPr>
        <b/>
      </rPr>
      <t>38</t>
    </r>
    <r>
      <rPr/>
      <t xml:space="preserve">)
Mid Performing HHAs: (4 / </t>
    </r>
    <r>
      <rPr>
        <b/>
      </rPr>
      <t>38</t>
    </r>
    <r>
      <rPr/>
      <t xml:space="preserve">)
Low Performing HHAs: (6 / </t>
    </r>
    <r>
      <rPr>
        <b/>
      </rPr>
      <t>38</t>
    </r>
    <r>
      <rPr/>
      <t xml:space="preserve">)
► Service Line: Dentistry 
 </t>
    </r>
    <r>
      <rPr>
        <b/>
      </rPr>
      <t>↻</t>
    </r>
    <r>
      <rPr/>
      <t xml:space="preserve"> Readmission Rate
 </t>
    </r>
    <r>
      <rPr>
        <b/>
      </rPr>
      <t>$</t>
    </r>
    <r>
      <rPr/>
      <t xml:space="preserve">  Cost
After step 7, the top of the legend changes to read: 
High Performing HHAs: (0  / </t>
    </r>
    <r>
      <rPr>
        <b/>
      </rPr>
      <t>38</t>
    </r>
    <r>
      <rPr/>
      <t xml:space="preserve">)
Mid Performing HHAs: (0 / </t>
    </r>
    <r>
      <rPr>
        <b/>
      </rPr>
      <t>38</t>
    </r>
    <r>
      <rPr/>
      <t xml:space="preserve">)
Low Performing HHAs: (6 / </t>
    </r>
    <r>
      <rPr>
        <b/>
      </rPr>
      <t>38</t>
    </r>
    <r>
      <rPr/>
      <t xml:space="preserve">)
The following tooltips coorespond to the individual nodes in Quadrant 1, from top to bottom:
</t>
    </r>
    <r>
      <rPr>
        <b/>
      </rPr>
      <t>DOYLESTOWN HOSPITAL VISITING NURSE/HCD
↻</t>
    </r>
    <r>
      <rPr/>
      <t xml:space="preserve"> 90d Readm rate/instance 300.0%
</t>
    </r>
    <r>
      <rPr>
        <b/>
      </rPr>
      <t xml:space="preserve">↻ </t>
    </r>
    <r>
      <rPr/>
      <t xml:space="preserve">90d Readm rate/patient 100.0%
 </t>
    </r>
    <r>
      <rPr>
        <b/>
      </rPr>
      <t xml:space="preserve">$ </t>
    </r>
    <r>
      <rPr/>
      <t xml:space="preserve">90d Readm cost/instance $10,450
 </t>
    </r>
    <r>
      <rPr>
        <b/>
      </rPr>
      <t xml:space="preserve">$ </t>
    </r>
    <r>
      <rPr/>
      <t xml:space="preserve">90d Readm cost/patient $31,349
</t>
    </r>
    <r>
      <rPr>
        <b/>
      </rPr>
      <t xml:space="preserve">WELLSPAN VNA HOMECARE
↻ </t>
    </r>
    <r>
      <rPr/>
      <t xml:space="preserve">90d Readm rate/instance 100.0%
</t>
    </r>
    <r>
      <rPr>
        <b/>
      </rPr>
      <t xml:space="preserve">↻ </t>
    </r>
    <r>
      <rPr/>
      <t xml:space="preserve">90d Readm rate/patient 100.0%
 </t>
    </r>
    <r>
      <rPr>
        <b/>
      </rPr>
      <t xml:space="preserve">$ </t>
    </r>
    <r>
      <rPr/>
      <t xml:space="preserve">90d Readm cost/instance $13,933
 </t>
    </r>
    <r>
      <rPr>
        <b/>
      </rPr>
      <t xml:space="preserve">$ </t>
    </r>
    <r>
      <rPr/>
      <t xml:space="preserve">90d Readm cost/patient $13,933
</t>
    </r>
    <r>
      <rPr>
        <b/>
      </rPr>
      <t>ST LUKE'S HOME HEALTH
↻</t>
    </r>
    <r>
      <rPr/>
      <t xml:space="preserve"> 90d Readm rate/instance 100.0%
</t>
    </r>
    <r>
      <rPr>
        <b/>
      </rPr>
      <t xml:space="preserve">↻ </t>
    </r>
    <r>
      <rPr/>
      <t xml:space="preserve">90d Readm rate/patient 100.0% 
 </t>
    </r>
    <r>
      <rPr>
        <b/>
      </rPr>
      <t xml:space="preserve">$ </t>
    </r>
    <r>
      <rPr/>
      <t xml:space="preserve">90d Readm cost/instance $16,572
 </t>
    </r>
    <r>
      <rPr>
        <b/>
      </rPr>
      <t xml:space="preserve">$ </t>
    </r>
    <r>
      <rPr/>
      <t xml:space="preserve">90d Readm cost/patient $16,572
</t>
    </r>
    <r>
      <rPr>
        <b/>
      </rPr>
      <t>PENN MEDICINE HOME HEALTH
LANCASTER GENERAL HEALTH
↻</t>
    </r>
    <r>
      <rPr/>
      <t xml:space="preserve"> 90d Readm rate/instance 100.0%
</t>
    </r>
    <r>
      <rPr>
        <b/>
      </rPr>
      <t xml:space="preserve">↻ </t>
    </r>
    <r>
      <rPr/>
      <t xml:space="preserve">90d Readm rate/patient 100.0%
 </t>
    </r>
    <r>
      <rPr>
        <b/>
      </rPr>
      <t xml:space="preserve">$ </t>
    </r>
    <r>
      <rPr/>
      <t xml:space="preserve">90d Readm cost/instance $12,788
 </t>
    </r>
    <r>
      <rPr>
        <b/>
      </rPr>
      <t xml:space="preserve">$ </t>
    </r>
    <r>
      <rPr/>
      <t xml:space="preserve">90d Readm cost/patient $12,788
</t>
    </r>
    <r>
      <rPr>
        <b/>
      </rPr>
      <t xml:space="preserve">VISITING NURSES ASSOCIATION
WESTERN PA
↻ </t>
    </r>
    <r>
      <rPr/>
      <t xml:space="preserve">90d Readm rate/instance 200.0%
</t>
    </r>
    <r>
      <rPr>
        <b/>
      </rPr>
      <t xml:space="preserve">↻ </t>
    </r>
    <r>
      <rPr/>
      <t xml:space="preserve">90d Readm rate/patient 100.0%
 </t>
    </r>
    <r>
      <rPr>
        <b/>
      </rPr>
      <t xml:space="preserve">$ </t>
    </r>
    <r>
      <rPr/>
      <t xml:space="preserve">90d Readm cost/instance $6,279
 </t>
    </r>
    <r>
      <rPr>
        <b/>
      </rPr>
      <t xml:space="preserve">$ </t>
    </r>
    <r>
      <rPr/>
      <t xml:space="preserve">90d Readm cost/patient $12,559
</t>
    </r>
    <r>
      <rPr>
        <b/>
      </rPr>
      <t>SOUTHEASTERN HEALTH SERVICES OF PENNSYLVANIA, INC.
↻</t>
    </r>
    <r>
      <rPr/>
      <t xml:space="preserve"> 90d Readm rate/instance 66.7%
</t>
    </r>
    <r>
      <rPr>
        <b/>
      </rPr>
      <t xml:space="preserve">↻ </t>
    </r>
    <r>
      <rPr/>
      <t xml:space="preserve">90d Readm rate/patient 66.7%
 </t>
    </r>
    <r>
      <rPr>
        <b/>
      </rPr>
      <t xml:space="preserve">$ </t>
    </r>
    <r>
      <rPr/>
      <t xml:space="preserve">90d Readm cost/instance $12,256
 </t>
    </r>
    <r>
      <rPr>
        <b/>
      </rPr>
      <t xml:space="preserve">$ </t>
    </r>
    <r>
      <rPr/>
      <t>90d Readm cost/patient $12,256</t>
    </r>
  </si>
  <si>
    <r>
      <rPr>
        <rFont val="Arial"/>
        <color rgb="FF000000"/>
        <sz val="10.0"/>
      </rPr>
      <t xml:space="preserve">Verify that Name, </t>
    </r>
    <r>
      <rPr>
        <rFont val="Arial"/>
        <b/>
        <color rgb="FF000000"/>
        <sz val="10.0"/>
      </rPr>
      <t>CCN</t>
    </r>
    <r>
      <rPr>
        <rFont val="Arial"/>
        <color rgb="FF000000"/>
        <sz val="10.0"/>
      </rPr>
      <t xml:space="preserve">, Case Count, 90d Episode Cost, and Length of Stay labels are appearing correctly for IRF entities in tooltips and in the Legend. </t>
    </r>
  </si>
  <si>
    <r>
      <rPr/>
      <t xml:space="preserve">After step 6, the legend reads: 
High Performing IRFs: (9 / 25)
Mid Performing IRFs: (8 / 25)
Low Performing IRFs: (8 / 25)
Service Line: Neurosurgery
Episode: Back And Neck Except Spinal Fusion
► DRG: 520 - Back And Neck Procedures Except Spinal Fusion Without CC/MCC
 ↻ Readmission Rate
 $  Cost
After step 8, the top of the legend changes to read: 
High Performing IRFs: (0 / 25)
Mid Performing IRFs: (1 / 25)
Low Performing IRFs: (0 / 25)
The tooltip in Quadrant 2 reads: 
</t>
    </r>
    <r>
      <rPr>
        <b/>
      </rPr>
      <t>EVANGELICAL COMMUNITY HOSPITAL (NPI: 1326096744)
↻</t>
    </r>
    <r>
      <rPr/>
      <t xml:space="preserve"> 90d Readm rate/instance 0%
</t>
    </r>
    <r>
      <rPr>
        <b/>
      </rPr>
      <t>↻</t>
    </r>
    <r>
      <rPr/>
      <t xml:space="preserve"> 90d Readm rate/patient 0%
 </t>
    </r>
    <r>
      <rPr>
        <b/>
      </rPr>
      <t>$</t>
    </r>
    <r>
      <rPr/>
      <t xml:space="preserve"> 90d Readm cost/instance $0
 </t>
    </r>
    <r>
      <rPr>
        <b/>
      </rPr>
      <t>$</t>
    </r>
    <r>
      <rPr/>
      <t xml:space="preserve"> 90d Readm cost/patient $0</t>
    </r>
  </si>
  <si>
    <r>
      <rPr/>
      <t xml:space="preserve">High Performing LTCHs: (2 / 7)
Mid Performing LTCHs: (5 / 7)
► Service Line: Orthopedics
👤 Case Count: (41 / 41)
↻ Readmission Rate
$  Cost
📅 PAC LOS
After </t>
    </r>
    <r>
      <rPr>
        <b/>
      </rPr>
      <t>Step 7</t>
    </r>
    <r>
      <rPr/>
      <t xml:space="preserve">, the top of the legend changes to read: 
High Performing LTCHs: (2 / 7)
Mid Performing LTCHs: (0 / 7)
► Service Line: Orthopedics
👤 Case Count: (11 / 36)
↻ Readmission Rate
$  Cost
📅 PAC LOS
Center at:
Episode cost 
$62,301
Readmission rate per instance
37.3%
LTCH(2) (NPI: 1295804219, 1982047908)
👤 11   $ 90d episode cost $51,182
📅 22.8d </t>
    </r>
  </si>
  <si>
    <r>
      <rPr>
        <rFont val="Arial"/>
        <color rgb="FF000000"/>
        <sz val="10.0"/>
      </rPr>
      <t xml:space="preserve">Verify that Name, </t>
    </r>
    <r>
      <rPr>
        <rFont val="Arial"/>
        <b/>
        <color rgb="FF000000"/>
        <sz val="10.0"/>
      </rPr>
      <t>NPI</t>
    </r>
    <r>
      <rPr>
        <rFont val="Arial"/>
        <color rgb="FF000000"/>
        <sz val="10.0"/>
      </rPr>
      <t xml:space="preserve">, Case Count, 90d Episode Cost, and Length of Stay labels are appearing correctly for LTCH entities in tooltips and in the Legend. </t>
    </r>
  </si>
  <si>
    <r>
      <rPr/>
      <t xml:space="preserve">High Performing LTCHs: (2 / 7)
Mid Performing LTCHs: (5 / 7)
► Service Line: Orthopedics
👤 Case Count: (41 / 41)
↻ Readmission Rate
$  Cost
📅 PAC LOS
After </t>
    </r>
    <r>
      <rPr>
        <b/>
      </rPr>
      <t>Step 7</t>
    </r>
    <r>
      <rPr/>
      <t xml:space="preserve">, the top of the legend changes to read: 
High Performing LTCHs: (2 / 7)
Mid Performing LTCHs: (0 / 7)
► Service Line: Orthopedics
👤 Case Count: (11 / 36)
↻ Readmission Rate
$  Cost
📅 PAC LOS)
The tooltips read, from top to bottom: 
</t>
    </r>
    <r>
      <rPr>
        <b/>
      </rPr>
      <t xml:space="preserve">LIFECARE HOSPITALS OF PITTSBURGH-MONROEVILLE 
</t>
    </r>
    <r>
      <rPr/>
      <t xml:space="preserve">NPI: 1982047908    👤 5
 </t>
    </r>
    <r>
      <rPr>
        <b/>
      </rPr>
      <t>$</t>
    </r>
    <r>
      <rPr/>
      <t xml:space="preserve">  90d episode cost $60,561  📅 27.4d
</t>
    </r>
    <r>
      <rPr>
        <b/>
      </rPr>
      <t xml:space="preserve">CURAHEALTH PITTSBURGH
</t>
    </r>
    <r>
      <rPr/>
      <t xml:space="preserve">NPI: 1295804219   👤 6
 </t>
    </r>
    <r>
      <rPr>
        <b/>
      </rPr>
      <t>$</t>
    </r>
    <r>
      <rPr/>
      <t xml:space="preserve">  90d episode cost $43,367  📅 19.0d</t>
    </r>
  </si>
  <si>
    <r>
      <rPr>
        <rFont val="Arial"/>
        <color rgb="FF000000"/>
      </rPr>
      <t xml:space="preserve">High Performing LTCHs: (2 / 7)
Mid Performing LTCHs: (5 / 7)
► Service Line: Orthopedics
👤 Case Count: (41 / 41)
↻ Readmission Rate
$  Cost
📅 PAC LOS
After </t>
    </r>
    <r>
      <rPr>
        <rFont val="Arial"/>
        <b/>
        <color rgb="FF000000"/>
      </rPr>
      <t>Step 7</t>
    </r>
    <r>
      <rPr>
        <rFont val="Arial"/>
        <color rgb="FF000000"/>
      </rPr>
      <t xml:space="preserve">, the top of the legend changes to read: 
High Performing LTCHs: (2 / 7)
Mid Performing LTCHs: (0 / 7)
► Service Line: Orthopedics
👤 Case Count: (11 / 36)
↻ Readmission Rate
$  Cost
📅 PAC LOS)
The tooltips read, from top to bottom: 
</t>
    </r>
    <r>
      <rPr>
        <rFont val="Arial"/>
        <b/>
        <color rgb="FF000000"/>
      </rPr>
      <t xml:space="preserve">LIFECARE HOSPITALS OF PITTSBURGH-MONROEVILLE 
↻ </t>
    </r>
    <r>
      <rPr>
        <rFont val="Arial"/>
        <color rgb="FF000000"/>
      </rPr>
      <t xml:space="preserve">90d Readm rate/instance 20.0%
</t>
    </r>
    <r>
      <rPr>
        <rFont val="Arial"/>
        <b/>
        <color rgb="FF000000"/>
      </rPr>
      <t>↻</t>
    </r>
    <r>
      <rPr>
        <rFont val="Arial"/>
        <color rgb="FF000000"/>
      </rPr>
      <t xml:space="preserve"> 90d Readm rate/patient 20.0%
 </t>
    </r>
    <r>
      <rPr>
        <rFont val="Arial"/>
        <b/>
        <color rgb="FF000000"/>
      </rPr>
      <t>$</t>
    </r>
    <r>
      <rPr>
        <rFont val="Arial"/>
        <color rgb="FF000000"/>
      </rPr>
      <t xml:space="preserve"> 90d Readm cost/instance $3,934
 </t>
    </r>
    <r>
      <rPr>
        <rFont val="Arial"/>
        <b/>
        <color rgb="FF000000"/>
      </rPr>
      <t>$</t>
    </r>
    <r>
      <rPr>
        <rFont val="Arial"/>
        <color rgb="FF000000"/>
      </rPr>
      <t xml:space="preserve"> 90d Readm cost/patient $3,934
</t>
    </r>
    <r>
      <rPr>
        <rFont val="Arial"/>
        <b/>
        <color rgb="FF000000"/>
      </rPr>
      <t>CURAHEALTH PITTSBURGH
↻</t>
    </r>
    <r>
      <rPr>
        <rFont val="Arial"/>
        <color rgb="FF000000"/>
      </rPr>
      <t xml:space="preserve"> 90d Readm rate/instance 33.3%
</t>
    </r>
    <r>
      <rPr>
        <rFont val="Arial"/>
        <b/>
        <color rgb="FF000000"/>
      </rPr>
      <t>↻</t>
    </r>
    <r>
      <rPr>
        <rFont val="Arial"/>
        <color rgb="FF000000"/>
      </rPr>
      <t xml:space="preserve"> 90d Readm rate/patient 33.3%
 </t>
    </r>
    <r>
      <rPr>
        <rFont val="Arial"/>
        <b/>
        <color rgb="FF000000"/>
      </rPr>
      <t>$</t>
    </r>
    <r>
      <rPr>
        <rFont val="Arial"/>
        <color rgb="FF000000"/>
      </rPr>
      <t xml:space="preserve"> 90d Readm cost/instance $6,950
 </t>
    </r>
    <r>
      <rPr>
        <rFont val="Arial"/>
        <b/>
        <color rgb="FF000000"/>
      </rPr>
      <t>$</t>
    </r>
    <r>
      <rPr>
        <rFont val="Arial"/>
        <color rgb="FF000000"/>
      </rPr>
      <t xml:space="preserve"> 90d Readm cost/patient $6,950</t>
    </r>
  </si>
  <si>
    <r>
      <rPr>
        <rFont val="Arial"/>
        <b/>
        <color rgb="FF405077"/>
        <sz val="10.0"/>
      </rPr>
      <t xml:space="preserve">(Pre-Conditions)
</t>
    </r>
    <r>
      <rPr>
        <rFont val="Arial"/>
        <color rgb="FF405077"/>
        <sz val="10.0"/>
      </rPr>
      <t>Verify that the 2D Graph View can be generated.</t>
    </r>
  </si>
  <si>
    <r>
      <rPr>
        <rFont val="Arial"/>
        <color rgb="FF405077"/>
        <sz val="10.0"/>
      </rPr>
      <t xml:space="preserve">1. Log in to P2QA
2. Create a new View, or enter an existing view with default settings applied. 
3. Expand the Dataset settings on the sidenav, select </t>
    </r>
    <r>
      <rPr>
        <rFont val="Arial"/>
        <b/>
        <color rgb="FF405077"/>
        <sz val="10.0"/>
      </rPr>
      <t xml:space="preserve">Pennsylvania </t>
    </r>
    <r>
      <rPr>
        <rFont val="Arial"/>
        <color rgb="FF405077"/>
        <sz val="10.0"/>
      </rPr>
      <t xml:space="preserve">(may also be called "Penn," "LDS-Penn-2016," or some variation thereof according to the whim of the most recent tester), then apply the changes. 
4. Ensure any active filters have been cleared. 
5. On the sidenav, click the Benchmark toggle, then click 2D Graph. </t>
    </r>
  </si>
  <si>
    <r>
      <rPr>
        <rFont val="Arial"/>
        <color rgb="FF000000"/>
        <sz val="10.0"/>
      </rPr>
      <t xml:space="preserve">1. Expand the Location Filter on the sidenav and </t>
    </r>
    <r>
      <rPr>
        <rFont val="Arial"/>
        <b/>
        <color rgb="FF000000"/>
        <sz val="10.0"/>
      </rPr>
      <t>include FIPS 42003, 42101, and 42049</t>
    </r>
    <r>
      <rPr>
        <rFont val="Arial"/>
        <color rgb="FF000000"/>
        <sz val="10.0"/>
      </rPr>
      <t>, then apply the changes.
2. Expand the Entity Filter on the sidenav and</t>
    </r>
    <r>
      <rPr>
        <rFont val="Arial"/>
        <b/>
        <color rgb="FF000000"/>
        <sz val="10.0"/>
      </rPr>
      <t xml:space="preserve"> include Home,</t>
    </r>
    <r>
      <rPr>
        <rFont val="Arial"/>
        <color rgb="FF000000"/>
        <sz val="10.0"/>
      </rPr>
      <t xml:space="preserve"> then apply the changes. 
3. Expand the Benchmark Settings panel on the sidenav. 
4. Click the Service Line dropdown menu to expand it, then select </t>
    </r>
    <r>
      <rPr>
        <rFont val="Arial"/>
        <b/>
        <color rgb="FF000000"/>
        <sz val="10.0"/>
      </rPr>
      <t>Cancer Care</t>
    </r>
    <r>
      <rPr>
        <rFont val="Arial"/>
        <color rgb="FF000000"/>
        <sz val="10.0"/>
      </rPr>
      <t xml:space="preserve">.  
5. Click the DRG menu to expand it, then select DRG </t>
    </r>
    <r>
      <rPr>
        <rFont val="Arial"/>
        <b/>
        <color rgb="FF000000"/>
        <sz val="10.0"/>
      </rPr>
      <t>848 - Chemotherapy without Acute Leukemia As Secondary Diagnosis without CC/MCC</t>
    </r>
    <r>
      <rPr>
        <rFont val="Arial"/>
        <color rgb="FF000000"/>
        <sz val="10.0"/>
      </rPr>
      <t xml:space="preserve">
6. Apply the changes. </t>
    </r>
  </si>
  <si>
    <r>
      <rPr>
        <b/>
      </rPr>
      <t>After Step 3</t>
    </r>
    <r>
      <rPr/>
      <t xml:space="preserve">, a 2D Graph is generated. There are five nodes. 
There are two blue datapoints in quadrant 3, and three purple datapoints in quadrant 2. All nodes have an icon depicting a nurse's cap. 
The origin of the graph is at (39.6%, $23,419), and the exact coordinates of each datapoint are as follows (from bottom-left to top-right):
Along the left side of the graph, the y-axis label reads "90d Episode Cost".
The legend reads: 
High Performing SNFs: (3 5)
Mid Performing SNFs: (1 / 5)
Low Performing SNFs: (1 / 5)
Service Line: Other Medical
► Episode: Renal Failure 
👤 Case Count: (89 / 89)
 ★ Star Rating
</t>
    </r>
  </si>
  <si>
    <r>
      <rPr>
        <rFont val="Arial"/>
        <b/>
        <color rgb="FF405077"/>
        <sz val="10.0"/>
      </rPr>
      <t xml:space="preserve">(Pre-Conditions)
</t>
    </r>
    <r>
      <rPr>
        <rFont val="Arial"/>
        <color rgb="FF405077"/>
        <sz val="10.0"/>
      </rPr>
      <t>Verify that the 2D Graph View can be generated.</t>
    </r>
  </si>
  <si>
    <r>
      <rPr>
        <rFont val="Arial"/>
        <color rgb="FF405077"/>
        <sz val="10.0"/>
      </rPr>
      <t xml:space="preserve">1. Log in to P2QA
2. Create a new View, or enter an existing view with default settings applied. 
3. Expand the Dataset settings on the sidenav, select </t>
    </r>
    <r>
      <rPr>
        <rFont val="Arial"/>
        <b/>
        <color rgb="FF405077"/>
        <sz val="10.0"/>
      </rPr>
      <t xml:space="preserve">Pennsylvania </t>
    </r>
    <r>
      <rPr>
        <rFont val="Arial"/>
        <color rgb="FF405077"/>
        <sz val="10.0"/>
      </rPr>
      <t xml:space="preserve">(may also be called "Penn," "LDS-Penn-2016," or some variation thereof according to the whim of the most recent tester), then apply the changes. 
4. Ensure any active filters have been cleared. 
5. On the sidenav, click the Benchmark toggle, then click 2D Graph. </t>
    </r>
  </si>
  <si>
    <r>
      <rPr/>
      <t xml:space="preserve">Verify that the “Show Details” menu item is </t>
    </r>
    <r>
      <rPr>
        <i/>
      </rPr>
      <t>not</t>
    </r>
    <r>
      <rPr/>
      <t xml:space="preserve"> active on the right-click context menu for a grouped datapoint.</t>
    </r>
  </si>
  <si>
    <r>
      <rPr/>
      <t xml:space="preserve">A Details page opens for the HHA "Southeastern Health Services of Pennsylvania, Inc."
User should see the following info on the left side (from top to bottom):
HHA: SOUTHEASTERN HEALTH SERVICES OF PENNSYLVANIA, INC
CCN: 397472
NPI: 1518901610
1501 GRUNDY LANE SUITE 100
BRISTOL, PA 19007
(Map of where Southeastern Health Services of Pennsylvania, Inc. is located. User should be able to interact with the map).
&lt; Back to...
 </t>
    </r>
    <r>
      <rPr>
        <u/>
      </rPr>
      <t>v</t>
    </r>
    <r>
      <rPr/>
      <t xml:space="preserve"> Download as PNG
User should see the following details on right side (from top to bottom).
Provider:
Star Rating: 3.5
Services Offered:
Nursing care (blue), Physical therapy(blue), Occupational Therapy(blue), Speech Pathology(blue), Medical Social(blue), Home Health Aide(blue)
Provider Details (information is same as tooltip labels)
Case count: 739
90d readmission rate per instance: 43.7%
90d readmission rate per patient: 32.5%
90d episode cost: $22.346
90d readmission cost per instance: $11,550
90d readmission cost per patient: $15,545
PAC Length of stay (LOS): 15.5d 
Quality Details (information about the patient's care such as: )
Timely start of care: 96.4 %
Bathing: 78.2%
Wound care: 93.2%
Mobility: 77.2%
Pain: 75.7%
Pressure Ulcer: 0.5% 
Transfer: 76.8%
Breathing: 83.5%</t>
    </r>
  </si>
  <si>
    <r>
      <rPr/>
      <t xml:space="preserve">A Details page opens for "SAINT VINCENT HOSPITAL"
User should see the following info on the left side (from top to bottom):
HOSPITAL: SAINT VINCENT HOSPITAL
CCN: 390009
NPI: 1861435042
232 WEST 25TH STREET
ERIE, PA 16544
(Map of where Saint Vincent Hospital is located. User should be able to interact with the map).
&lt; Back to...
 </t>
    </r>
    <r>
      <rPr>
        <u/>
      </rPr>
      <t>v</t>
    </r>
    <r>
      <rPr/>
      <t xml:space="preserve"> Download as PNG
User should see the following details on right side (from top to bottom).
Facility
Star Rating: 3
Services Offered:
Able to receive lab results electronically (blue)
Able to track patients' lab results, tests, and referrals electronically between visits (blue)
Safe surgery checklist use (outpatient) (blue)
Patient safety culture (blue)
Safe surgery checklist use (inpatient) (blue)
Provider Details (information is same as tooltip labels)
Case count: 3,136
90d readmission rate per instance: 35.5%
90d readmission rate per patient: 25.3%
90d episode cost: $19,533
90d readmission cost per instance: $10,925
90d readmission cost per patient: $15,333
PAC Length of stay (LOS): 7.8d
Quality Details
0.1
Pressure ulcer management
Exceptional patient safety indicator scores for pressure sores
Better than the National Benchmark
Bloodstream infections
Standardized Infection Ratio of Central line associated bloodstream infections
0.5
Urinary tract infections
Standardized Infection Ratio of Catheter-associated urinary tract infections
2
Colon surgery
Surgical Site Infections score from colon surgery
N/A
C.Diff
Clostridium difficile infection score
0.9
MRSA bacteremia
Methicillin-resistant Staphylococcus aureus bacterial infection score
Same as the national average
Mortality
Mortality national comparison
N/A
Abdominal hysterectomy
SSI Abdominal Hysterectomy score</t>
    </r>
  </si>
  <si>
    <r>
      <rPr/>
      <t xml:space="preserve">A Details page opens for the SNF "Cross Keys Village-Brethren Home Community"
User should see the following info on the left side (from top to bottom):
SNF: CROSS KEYS VILLAGE-BRETHREN HOME COMMUNI...
CCN: 395108
NPI: 1225034440
BOX 128 2990 CARLISLE PARK
NEW OXFORD, PA 17350
(Map of where Cross Keys Village-Brethren Home Community is located. User should be able to interact with the map).
&lt; Back to...
 </t>
    </r>
    <r>
      <rPr>
        <u/>
      </rPr>
      <t>v</t>
    </r>
    <r>
      <rPr/>
      <t xml:space="preserve"> Download as PNG
User should see the following details on right side (from top to bottom).
Provider:
Star Rating: 1
Medicare / Medicaid Certifications
Approved by the federal government to participate in Medicare or Medicaid
Certified beds: 270
Provider Level Details
Case count: 249
90d readmission rate per instance: 31.3%
90d readmission rate per patient: 24.9%
90d episode cost: $26,203
90d readmission cost per instance: $11,013
90d readmission cost per patient: $13,855
PAC Length of stay (LOS): 35.2d
Quality Details (information about the patient's care such as: )
Readmission: 20.1%
30-day readmission rate
Inspection deficiencies: 19
Most recent weighted deficiency score
Pain management: 14.5%
Percentage of residents reporting moderate to severe pain
Pressure ulcer management: 1%
Percentage of patients with new or worsened pressure ulcers
</t>
    </r>
  </si>
  <si>
    <r>
      <rPr/>
      <t xml:space="preserve">A Details page opens for the SNF "Evangelical Community Hospital"
User should see the following info on the left side (from top to bottom):
IRF: EVANGELICAL COMMUNITY HOSPITAL
CCN: 39T013
NPI: 1326096744
ONE HOSPITAL DRIVE
LEWISBURG, PA 17837
(Map of where Evangelical Community Hospital is located. User should be able to interact with the map).
&lt; Back to...
 </t>
    </r>
    <r>
      <rPr>
        <u/>
      </rPr>
      <t>v</t>
    </r>
    <r>
      <rPr/>
      <t xml:space="preserve"> Download as PNG
User should see the following details on right side (from top to bottom).
Facility
Ownership type: Non-profit
The hospital's ownership type
Certification date: Jul 1, 2003
The initial Medicare certification or recertification date of the hospital
Provider Level Details
Case count: 63
90d readmission rate per instance: 30.2%
90d readmission rate per patient: 23.8%
90d episode cost: $42,189
90d readmission cost per instance: $8,093
90d readmission cost per patient: $10,251
PAC length of stay (LOS): 12.5d
Quality
Pressure ulcer management 2.6%
Rate of pressure ulcers that are new or worsened
CAUTI N/A
Catheter-associated urinary tract infections score compared to National
Patients vaccination 100%
Facility rate of patients assessed and given influenza vaccination
MRSA N/A
Methicillin-resistant Staphylococcus aureus bacterial infection score compared to National
CDI N/A
Clostridium difficile Infection score compared to National
Personnel vaccination 98%
Rate of influenza vaccination coverage among healthcare personnel</t>
    </r>
  </si>
  <si>
    <r>
      <rPr/>
      <t xml:space="preserve">A Details page opens for the LTCH "Curahealth Pittsburgh"
User should see the following info on the left side (from top to bottom):
LTCH: Curahealth Pittsburgh
CCN: 392028
NPI: 1295804219
7777 STEUBENVILLE PIKE
OAKDALE, PA 15071
(Map of where Curahealth Pittsburgh is located. User should be able to interact with the map).
&lt; Back to...
 </t>
    </r>
    <r>
      <rPr>
        <u/>
      </rPr>
      <t>v</t>
    </r>
    <r>
      <rPr/>
      <t xml:space="preserve"> Download as PNG
User should see the following details on right side (from top to bottom).
Facility
Ownership type: For profit 
The hospital's ownership type
Certification date: Jul 1, 1996
The initial Medicare certification or recertification date of the hospital
Certified beds: 63
Provider Level Details
Case count: 96
90d readmission rate per instance: 58.3%
90d readmission rate per patient: 41.7%
90d episode cost: $85,150
90d readmission cost per instance: $11,012
90d readmission cost per patient: $15,417
PAC length of stay (LOS): 26.3d
Quality
Pressure ulcer management 0%
Facility adjusted rate of pressure ulcers that are new or worsened
CLABSI 0
Standardized Infection Ratio of Central line associated bloodstream infections
CAUTI 0
Standardized Infection Ratio of Catheter-associated urinary tract infections
CDI 0
Standardized Infection Ratio of Clostridium difficile Infection
Influenza vaccination 90.1%
Facility rate of patients assessed and given influenza vaccination
Personnel vaccination 55%
Rate of flu vaccination among healthcare personnel
MRSA N/A
Standardized Infection Ratio of Methicillin-resistant Staphylococcus aureus bacterial infection
Return Worse than the National Rate
Rate of successful return to home and community from an LTCH
Fall with major injury 0%
Percentage of patients who experience one or more falls with major injury during their LTCH stay
ADL 100%
Percentage of patients whose activities of daily living and thinking skills were assessed and functional goals were included in their treament plan
Functional ability 100%
Percentage of patients whose functional abilities were assessed and functional goals were included in their treatment plan</t>
    </r>
  </si>
  <si>
    <r>
      <rPr>
        <rFont val="Calibri"/>
        <sz val="10.0"/>
      </rPr>
      <t>After Step 3:
The first PNG file “</t>
    </r>
    <r>
      <rPr>
        <rFont val="Calibri"/>
        <b/>
        <sz val="10.0"/>
      </rPr>
      <t>O2_P2_CA and NV_2D View_[mm-dd-yyyy]_page 1</t>
    </r>
    <r>
      <rPr>
        <rFont val="Calibri"/>
        <sz val="10.0"/>
      </rPr>
      <t xml:space="preserve"> (with the date being the day of download)”, the user sees a snapshot of the current zoom level 2D Graph including the labels shown, format, the fixed tooltips if selected.
</t>
    </r>
    <r>
      <rPr>
        <rFont val="Calibri"/>
        <b/>
        <sz val="10.0"/>
      </rPr>
      <t xml:space="preserve">Standard header
</t>
    </r>
    <r>
      <rPr>
        <rFont val="Calibri"/>
        <sz val="10.0"/>
      </rPr>
      <t xml:space="preserve">The logo: </t>
    </r>
    <r>
      <rPr>
        <rFont val="Calibri"/>
        <b/>
        <sz val="10.0"/>
      </rPr>
      <t>Prefered Partners</t>
    </r>
    <r>
      <rPr>
        <rFont val="Calibri"/>
        <sz val="10.0"/>
      </rPr>
      <t xml:space="preserve">
The View name: </t>
    </r>
    <r>
      <rPr>
        <rFont val="Calibri"/>
        <b/>
        <sz val="10.0"/>
      </rPr>
      <t>2D View</t>
    </r>
    <r>
      <rPr>
        <rFont val="Calibri"/>
        <sz val="10.0"/>
      </rPr>
      <t xml:space="preserve">
The View type:  </t>
    </r>
    <r>
      <rPr>
        <rFont val="Calibri"/>
        <b/>
        <sz val="10.0"/>
      </rPr>
      <t xml:space="preserve">2-D Graph View </t>
    </r>
    <r>
      <rPr>
        <rFont val="Calibri"/>
        <sz val="10.0"/>
      </rPr>
      <t xml:space="preserve">(this is the default setting)
Owner name: </t>
    </r>
    <r>
      <rPr>
        <rFont val="Calibri"/>
        <b/>
        <sz val="10.0"/>
      </rPr>
      <t>Testuser1</t>
    </r>
    <r>
      <rPr>
        <rFont val="Calibri"/>
        <sz val="10.0"/>
      </rPr>
      <t xml:space="preserve">
Created date: </t>
    </r>
    <r>
      <rPr>
        <rFont val="Calibri"/>
        <b/>
        <sz val="10.0"/>
      </rPr>
      <t>[mm/dd/yyyy]</t>
    </r>
    <r>
      <rPr>
        <rFont val="Calibri"/>
        <sz val="10.0"/>
      </rPr>
      <t xml:space="preserve"> the date where the view was created by the View owner.
</t>
    </r>
    <r>
      <rPr>
        <rFont val="Calibri"/>
        <b/>
        <sz val="10.0"/>
      </rPr>
      <t xml:space="preserve">The Legend </t>
    </r>
    <r>
      <rPr>
        <rFont val="Calibri"/>
        <sz val="10.0"/>
      </rPr>
      <t>(the expanded version of the all the legend information located on the left-hand side of the first page of the downloaded PNG file) including the same statistics and count data (dynamic and total) from the current legend on the application screen. If Benchmark is On, the correct benchmark legend is shown if the view is on benchmark mode.
On the second PNG file “</t>
    </r>
    <r>
      <rPr>
        <rFont val="Calibri"/>
        <b/>
        <sz val="10.0"/>
      </rPr>
      <t>O2_P2_CA and NV_2D View_[mm-dd-yyyy]_page 2</t>
    </r>
    <r>
      <rPr>
        <rFont val="Calibri"/>
        <sz val="10.0"/>
      </rPr>
      <t xml:space="preserve"> (with the date being the day of download)”, the user is able to view a summary of all the active filters in breadcrumbs/trails that have been applied for the view 
</t>
    </r>
    <r>
      <rPr>
        <rFont val="Calibri"/>
        <b/>
        <sz val="10.0"/>
      </rPr>
      <t xml:space="preserve">Standard header </t>
    </r>
    <r>
      <rPr>
        <rFont val="Calibri"/>
        <sz val="10.0"/>
      </rPr>
      <t>(see above)
The Dataset name:</t>
    </r>
    <r>
      <rPr>
        <rFont val="Calibri"/>
        <b/>
        <sz val="10.0"/>
      </rPr>
      <t xml:space="preserve"> CA and NV</t>
    </r>
    <r>
      <rPr>
        <rFont val="Calibri"/>
        <sz val="10.0"/>
      </rPr>
      <t xml:space="preserve">
All the Filter sections should be showing as "</t>
    </r>
    <r>
      <rPr>
        <rFont val="Calibri"/>
        <b/>
        <sz val="10.0"/>
      </rPr>
      <t>N/A"</t>
    </r>
    <r>
      <rPr>
        <rFont val="Calibri"/>
        <sz val="10.0"/>
      </rPr>
      <t xml:space="preserve"> as no filters have been applied. 
</t>
    </r>
  </si>
  <si>
    <r>
      <rPr>
        <rFont val="Calibri"/>
        <sz val="10.0"/>
      </rPr>
      <t xml:space="preserve">The file name, header, and general information should be the same as MV_9.2
</t>
    </r>
    <r>
      <rPr>
        <rFont val="Calibri"/>
        <b/>
        <sz val="10.0"/>
      </rPr>
      <t xml:space="preserve">The Legend </t>
    </r>
    <r>
      <rPr>
        <rFont val="Calibri"/>
        <sz val="10.0"/>
      </rPr>
      <t xml:space="preserve">(the expanded version of the all the legend information located on the left-hand side of the first page of the downloaded PNG file) including the same statistics and count data (dynamic and total) from the current legend on the application screen. If Benchmark is On, the correct benchmark legend is shown if the view is on benchmark mode.
On Page 2:
All the settings in the Benchmark setting panel should be downloaded on the right side of the second PNG page. 
For the 2D view, Service Line, Episode, DRG, Entity, X-axis Measure, X-axis Level of Aggregation, Y-axis Measure, Y-axis Level of Aggregation, Metrics are shown accordingly based on the selections.
If optional fields are not selected, it can display “N/A” for the benchmark DRG will show full names with code in the downloaded version regardless of the abbreviation version in the The sub-menus are downloaded on the Benchmark settings as well.
</t>
    </r>
  </si>
  <si>
    <t>Options - Benchmark (OB)</t>
  </si>
  <si>
    <t>OB_1 Navigating Benchmark Options</t>
  </si>
  <si>
    <t>OB_1.1</t>
  </si>
  <si>
    <t>Navigating Benchmark Options</t>
  </si>
  <si>
    <t>Verify that the user can toggle the Benchmark on.</t>
  </si>
  <si>
    <t>User must be in a View with the Benchmark toggle off.</t>
  </si>
  <si>
    <t>1. User hovers over the sidenav to expand it.
2. User clicks on the Benchmark toggle.</t>
  </si>
  <si>
    <t>The Benchmark settings are toggled on and are reflected in the current View.</t>
  </si>
  <si>
    <t>OB_1.2</t>
  </si>
  <si>
    <t>Verify that the user can toggle the Benchmark off.</t>
  </si>
  <si>
    <t>User must be in a View with the Benchmark toggle on.</t>
  </si>
  <si>
    <t>The Benchmark settings are toggled off and are reflected in the current View.</t>
  </si>
  <si>
    <t>OB_1.3</t>
  </si>
  <si>
    <t>Navigating Benchmark Options - Search</t>
  </si>
  <si>
    <t xml:space="preserve">Verify that user is able to expand Benchmark settings panel on the sidenav. </t>
  </si>
  <si>
    <t>User must be logged in to P2QA.ownedoutcomes.com</t>
  </si>
  <si>
    <t xml:space="preserve">1. Log in to P2QA
2. Create a new View, or enter an existing view with default settings applied. 
3. Expand the Dataset settings on the sidenav and select CA and NV, then apply the changes. 
4. Ensure any active filters have been cleared. 
5. On the sidenav, click the Benchmark toggle, then expand the Benchmark settings. </t>
  </si>
  <si>
    <t>User is in Benchmark Graph View. 
The Benchmark panel expands. The available options are:
- Entity Type
- Measure
- Level of Aggregation
- Metrics</t>
  </si>
  <si>
    <t>OB_1.4</t>
  </si>
  <si>
    <t xml:space="preserve">1. Log in to P2QA
2. Create a new View, or enter an existing view with default settings applied. 
3. Expand the Dataset settings on the sidenav and select CA and NV, then apply the changes. 
4. Ensure any active filters have been cleared. 
5. Click the "Map View" option on the sidenav.
5. On the sidenav, click the Benchmark toggle, then expand the Benchmark settings. </t>
  </si>
  <si>
    <t>User is in Benchmark Map View. 
The Benchmark panel expands. The available options are:
- Measure
- Level of Aggregation
- Metrics</t>
  </si>
  <si>
    <t>OB_1.5</t>
  </si>
  <si>
    <t>1. User clicks on the Legend header.</t>
  </si>
  <si>
    <t>The Legend expands to show the contents.</t>
  </si>
  <si>
    <t>OB_1.6</t>
  </si>
  <si>
    <t>Verify that the user can hide the contents of the Legend.</t>
  </si>
  <si>
    <t>User must have followed preconditions and steps for OB_1.2.</t>
  </si>
  <si>
    <t>The Legend collapses to hide the contents.</t>
  </si>
  <si>
    <t>OB_1.7</t>
  </si>
  <si>
    <t>Verify that the user can expand the Benchmark sidenav expansion.</t>
  </si>
  <si>
    <t>User must have followed preconditions and steps for OB_1.1.</t>
  </si>
  <si>
    <t>-The Benchmark Settings open.
-The top of the expansion shows "Benchmark Settings" in dark gray text.
-Under "Benchmark Settings" is the Entity Type header with a dropdown if the user is in Graph View. If the user is not in Graph View, then this header and dropdown do not show.
-The Measure heading and dropdown is under "Benchmark Settings" (if not in Graph View) or under "Entity Type" (if in Graph View). 
-Beneath the Measure is the Level of Aggregation header and dropdown.
-Beneath the Level of Aggregation header and dropdown is the Metrics header with a toggler for Average and Percentile. The percentile toggle has a textbox to the right of it.
-Beneath the Metrics header is the apply button with a blue background and white text and the cancel button on a gray background with black text. 
-The default for the (Graph View Only) Entity Type is Post-acute care.
-The default for the Measure is 90d episode cost ($).
-The default for Level of Aggregation is National. 
-The default Metric is Average.</t>
  </si>
  <si>
    <t>Actual results: The default for Measure is 90d readmission per instance (%)</t>
  </si>
  <si>
    <t>OB_1.8</t>
  </si>
  <si>
    <t>Verify that the user can close the Benchmark sidenav expansion.</t>
  </si>
  <si>
    <t>User must have followed preconditions and steps for OB_1.5.</t>
  </si>
  <si>
    <t>Benchmark sidenav is now closed.</t>
  </si>
  <si>
    <t>OB_1.9</t>
  </si>
  <si>
    <t>Verify that the user can open and close the Benchmark settings by clicking on the word "Benchmark" from the sidenav.</t>
  </si>
  <si>
    <t xml:space="preserve">1. User clicks the word "Benchmark" on the sidenav.
2. Observe.
3. User repeats steps 1 and 2. </t>
  </si>
  <si>
    <t>The expected result is the same as OB_1.5.</t>
  </si>
  <si>
    <t>OB_1.10</t>
  </si>
  <si>
    <t>Benchmark Options</t>
  </si>
  <si>
    <t>Verify that the user can Cancel changes to the current Benchmark Settings.</t>
  </si>
  <si>
    <t>1. The user changes the Measure to another selection.
2. The user changes the Level of Aggregation to another selection.
3. The user changes the Metric to another selection. 
4. The user cancels the changes.
5. The user expands the benchmark panel to ensure that the changes were not saved in the expansion.</t>
  </si>
  <si>
    <t>After step 5:
Changes made in the Benchmark settings have been canceled and were not saved in the expansion.</t>
  </si>
  <si>
    <t>OB_2 Benchmark Entity Type (Only Applicable to Graph View)</t>
  </si>
  <si>
    <t>OB_2.1</t>
  </si>
  <si>
    <t>Benchmark Entity Type</t>
  </si>
  <si>
    <t>Verify that the user can change the Entity Type to Acute care.</t>
  </si>
  <si>
    <t>User must have followed preconditions and steps for OB_1.5 and be using the CA and NV dataset.</t>
  </si>
  <si>
    <t>1. User expands the Benchmark Settings.
2. User clicks on the Entity Type dropdown.
3. User clicks on Acute care.
4. User applies the change.
5. Observe.</t>
  </si>
  <si>
    <t>After step 5:
-The selected Entity Type is now active. 
-The left side of the graph should show the Hospital (261) node.
-The right side should show the Vascular, Neurology, Digestive, Other Medical, Respiratory, and Service Lines (14 more) nodes.
-All benchmark connections are as follows as they relate to Home:
-Vascular - dark blue
-Neurology - dark pink
-Digestive - dark blue
-Other Medical - dark blue
-Sepsis - dark pink
-Service Lines (14 more) - light blue
-The color scale reads "$ 90d episode cost: National Average"</t>
  </si>
  <si>
    <t>This is only applicable to Graph View.</t>
  </si>
  <si>
    <t>OB_2.2</t>
  </si>
  <si>
    <t>Verify that the user can change the Entity Type to Post-acute care.</t>
  </si>
  <si>
    <t>User must have followed preconditions and steps for OB_2.1 and OB_1.5.</t>
  </si>
  <si>
    <t>1. User expands the Benchmark Settings.
2. User clicks on the Entity Type dropdown.
3. User clicks on Post-acute care.
4. User applies the change.
5. Observe.</t>
  </si>
  <si>
    <t>After step 5:
-The selected Entity Type is now active. 
-The left side of the graph should show LTCH (1), HHA (8), SNF (18), and Home.
-The right side should show the Vascular, Neurology, Digestive, Other Medical, Respiratory, and Service Lines (14 more) nodes.
-All benchmark connections are as follows as they relate to Home:
-Vascular - blue/green
-Neurology - dark pink
-Digestive - dark blue
-Other Medical - dark blue
-Sepsis - light blue
-Service Lines (14 more) - light blue
-All benchmark connections are as follows as they relate to Service Lines (4)
-LTCH (1) - dark blue
-HHA (8) - dark blue
-SNF (18) - dark blue
-Home - light blue
The remaining interconnections are a mix of blue/green and dark blue connections. 
-The color scale reads "$ 90d episode cost: National Average"</t>
  </si>
  <si>
    <t>OB_3 Benchmark Measures</t>
  </si>
  <si>
    <t>OB_3.1</t>
  </si>
  <si>
    <t>Benchmark Measures</t>
  </si>
  <si>
    <t>Verify that the user can open the Benchmark Measure dropdown.</t>
  </si>
  <si>
    <t>1. User clicks on the Benchmark Measure dropdown.</t>
  </si>
  <si>
    <t>-The Benchmark Measure dropdown opens revealing the following options:
30d readmission cost per instance ($)
30d readmission cost per patient ($)
30d readmission rate per instance (%)
30d readmission rate per patient (%)
90d episode cost ($)
90d readmission cost per instance ($)
90d readmission cost per patient ($)
90d readmission rate per instance (%)
90d readmission rate per patient (%)
PAC LOS (days)</t>
  </si>
  <si>
    <t>OB_3.2</t>
  </si>
  <si>
    <t>Verify that the user can change the Benchmark Measure to "30d Readmission Cost Per Instance".</t>
  </si>
  <si>
    <t>User must have followed preconditions and steps for OB_3.1.</t>
  </si>
  <si>
    <t>1. User clicks on the selected measure.
2. User applies the change.</t>
  </si>
  <si>
    <t>-The left side of the graph should show LTCH (1), HHA (1), SNF (1), and Home all with dark blue benchmark connections highlights.
-The right side should show Other Medical, Cardiology, Orthopedics, Respiratory, Digestive, Psychiatric, Neurology, Surgery, and Service Lines (14 more) all with dark blue benchmark connections.
-The bottom nodes Home and Service Line (14 more) are connected by a light blue benchmark connection.
-The color scale now reads "$ 30d Readm/instance: National Average"</t>
  </si>
  <si>
    <t>fail</t>
  </si>
  <si>
    <t>Actual results: the option "30d Readmission Cost Per Instance" is not available in Benchmark Measure</t>
  </si>
  <si>
    <t>OB_3.3</t>
  </si>
  <si>
    <t>Verify that the user can change the Benchmark Measure to "30d Readmission Cost Per Patient".</t>
  </si>
  <si>
    <t>After step 2:
-The left side of the graph should show LTCH (1), HHA (1), SNF (1), and Home all with dark blue benchmark connections highlights.
-The right side should show Other Medical, Cardiology, Orthopedics, Respiratory, Digestive, Psychiatric, Neurology, Surgery, and Service Lines (14 more) all with dark blue benchmark connections.
-The bottom nodes Home and Service Line (14 more) are connected by a light blue benchmark connection.
-The color scale now reads "$ 30d Readm/patient: National Average"</t>
  </si>
  <si>
    <t>Actual results: the option "30d Readmission Cost Per Patient" is not available in Benchmark Measure</t>
  </si>
  <si>
    <t>OB_3.4</t>
  </si>
  <si>
    <t>Verify that the user can change the Benchmark Measure to "30d Readmission Rate Per Instance".</t>
  </si>
  <si>
    <t>After step 2:
-The left side of the graph should show LTCH (1), HHA (1), SNF (1), and Home all with dark blue benchmark connections highlights.
-The right side should show Other Medical, Cardiology, Orthopedics, Respiratory, Digestive, Psychiatric, Neurology, Surgery, and Service Lines (14 more) all with dark blue benchmark connections.
-The bottom nodes Home and Service Line (14 more) are connected by a light blue benchmark connection.
-The color scale now reads "-&gt; 30d Readm/instance: National Average"</t>
  </si>
  <si>
    <t>Actual results: the option "30d Readmission Rate Per Instance" is not available in Benchmark Measure</t>
  </si>
  <si>
    <t>OB_3.5</t>
  </si>
  <si>
    <t>Verify that the user can change the Benchmark Measure to "30d Readmission Rate Per Patient".</t>
  </si>
  <si>
    <t>After step 2:
-The left side of the graph should show LTCH (1), HHA (1), SNF (1), and Home all with dark blue benchmark connections highlights.
-The right side should show Other Medical, Cardiology, Orthopedics, Respiratory, Digestive, Psychiatric, Neurology, Surgery, and Service Lines (14 more) all with dark blue benchmark connections.
-The bottom nodes Home and Service Line (14 more) are connected by a light blue benchmark connection.
-The color scale now reads "-&gt; 30d Readm/patient: National Average"</t>
  </si>
  <si>
    <t>Actual results: the option "30d Readmission Rate Per Patient" is not available in Benchmark Measure</t>
  </si>
  <si>
    <t>OB_3.6</t>
  </si>
  <si>
    <t>Verify that the user can change the Benchmark Measure to "90d Episode Cost".</t>
  </si>
  <si>
    <t>After step 2:
-The left side of the graph should show LTCH (1), HHA (8), SNF (18), and Home
-The right side should show 8 individual Service lines and grouped Service Lines (14 more)
-The color scale now reads "$ 90d episode cost: National Average"
-LTCH(1) has only a light pink benchmark connection
-HHA (8) has 3 dark blue and 1 light pink connection
-SNF(18) has 5 dark blue connections
-Home has a 7 connections: light pink, light green, light blue, 4 dark blue</t>
  </si>
  <si>
    <t>Actual results: the graph looks different to the described (seems the dataset is bigger). Other steps verified successfully. Generated graph to compare: https://drive.google.com/open?id=13V_E-ljeXnIEuTO2TUGCdsKV6rGF7BXV
wrong dataset - results cannot be compared</t>
  </si>
  <si>
    <t>OB_3.7</t>
  </si>
  <si>
    <t>Verify that the user can change the Benchmark Measure to "90d Readmission Cost Per Instance".</t>
  </si>
  <si>
    <t>After step 2:
-The left side of the graph should show LTCH (1), HHA (8), SNF (18), and Home
-The right side should show 8 individual Service lines and grouped Service Lines (14 more)
-The color scale now reads "$ 90d Readm/instance: National Average"</t>
  </si>
  <si>
    <t>wrong dataset - results cannot be compared</t>
  </si>
  <si>
    <t>OB_3.8</t>
  </si>
  <si>
    <t>Verify that the user can change the Benchmark Measure to "90d Readmission Cost Per Patient".</t>
  </si>
  <si>
    <t>After step 2:
-The left side of the graph should show LTCH (1), HHA (8), SNF (18), and Home
-The right side should show 8 individual Service lines and grouped Service Lines (14 more)
-The color scale now reads "$ 90d Readm/patient: National Average"</t>
  </si>
  <si>
    <t>OB_3.9</t>
  </si>
  <si>
    <t>Verify that the user can change the Benchmark Measure to "90d Readmission Rate Per Instance".</t>
  </si>
  <si>
    <t>After step 2:
-The left side of the graph should show LTCH (1), HHA (8), SNF (18), and Home
-The right side should show 8 individual Service lines and grouped Service Lines (14 more)
-The color scale now reads "-&gt; 90d Readm/instance: National Average"</t>
  </si>
  <si>
    <t>OB_3.10</t>
  </si>
  <si>
    <t>Verify that the user can change the Benchmark Measure to "90d Readmission Rate Per Patient".</t>
  </si>
  <si>
    <t>After step 2:
-The left side of the graph should show LTCH (1), HHA (8), SNF (18), and Home
-The right side should show 8 individual Service lines and grouped Service Lines (14 more)
-The color scale now reads "-&gt; 90d Readm/patient: National Average"</t>
  </si>
  <si>
    <t>OB_3.11</t>
  </si>
  <si>
    <t>Verify that the user can change the Benchmark Measure to "PAC LOS (days)".</t>
  </si>
  <si>
    <t xml:space="preserve">After step 2:
-The left side of the graph should show LTCH (1), HHA (8), SNF (18), and Home
-The right side should show 8 individual Service lines and grouped Service Lines (14 more)
-The color scale now reads "PAC LOS: National Average".
-LTCH (1) has 1 dark pink connection.
-HHA (8) has 3 dark pink and 1 dark blue connections
-SNF(18) has 3 dark blue, 1 dark pink, 1 light green connections
-All connections to Home are dark blue. </t>
  </si>
  <si>
    <t>Verify that the user can change the Benchmark Measure to "30d Episode Cost".</t>
  </si>
  <si>
    <t>The measure is now shown in the measure selection box as the active measure.</t>
  </si>
  <si>
    <t>OB_4 Benchmark Level of Aggregation</t>
  </si>
  <si>
    <t>OB_4.1</t>
  </si>
  <si>
    <t>Benchmark Level of Aggregation</t>
  </si>
  <si>
    <t>Verify that the user can open the Benchmark Level of Aggregation dropdown.</t>
  </si>
  <si>
    <t>1. User clicks the Benchmark Level of Aggregation dropdown.</t>
  </si>
  <si>
    <t>The Benchmark Level of Aggregation dropdown opens.</t>
  </si>
  <si>
    <t>OB_4.2</t>
  </si>
  <si>
    <t>Verify that the user can select the National Level of Aggregation.</t>
  </si>
  <si>
    <t>User must have followed preconditions and steps for OB_4.1.</t>
  </si>
  <si>
    <t>1. User clicks the selected Benchmark Level of Aggregation.
2. User applies the change.</t>
  </si>
  <si>
    <t>After step 2:
-The left side of the graph should show LTCH (1), HHA (8), SNF (18), and Home all with dark blue benchmark connections highlights.
-The right side should show Vascular, Neurology, Digestive, Other Medical, Sepsis, and Service Lines (4) all with dark blue benchmark connections.
-The right side should show 8 individual Service lines and grouped Service Lines (14 more)
-The color scale now reads "$ 90d episode cost: National Average"</t>
  </si>
  <si>
    <t>OB_4.3</t>
  </si>
  <si>
    <t>Verify that the user can select the Regional Level of Aggregation.</t>
  </si>
  <si>
    <t>OB_4.4</t>
  </si>
  <si>
    <t>Verify that the user can select the State Level of Aggregation.</t>
  </si>
  <si>
    <t>After step 2:
-The left side of the graph should show LTCH (1), HHA (1), SNF (1), and Home.
-The right side should show Vascular, Neurology, Digestive, Other Medical, Sepsis, and Service Lines (4).
-The bottom nodes Home and Service Line (4) are connected by a light blue benchmark connection.
-The color scale now reads "$ 90d episode cost: State Average"
-LTCH has only a dark blue benchmark connection.
-HHA (1) has only dark blue benchmark connections.
-SNF has alternating blue/green and dark blue connections. There are 4.
-Home has a 6 connections, blue/green, dark pink, two dark blue, and two light blue.</t>
  </si>
  <si>
    <t>OB_4.5</t>
  </si>
  <si>
    <t>Verify that the user can select the County Level of Aggregation.</t>
  </si>
  <si>
    <t>After step 2:
-The left side of the graph should show LTCH (1), HHA (1), SNF (1), and Home.
-The right side should show Vascular, Neurology, Digestive, Other Medical, Sepsis, and Service Lines (4).
-The bottom nodes Home and Service Line (4) are connected by a light blue benchmark connection.
-The color scale now reads "$ 90d episode cost: County Average"
-LTCH has only a dark blue benchmark connection.
-HHA (1) has only dark blue benchmark connections.
-SNF has alternating blue/green and dark blue connections. There are 4.
-Home has a 6 connections, blue/green, dark pink, two dark blue, and two light blue.</t>
  </si>
  <si>
    <t>OB_4.6</t>
  </si>
  <si>
    <t>Verify that the user can select the Dataset Level of Aggregation.</t>
  </si>
  <si>
    <t>After step 2:
-The left side of the graph should show LTCH (1), HHA (1), SNF (1), and Home all with dark blue benchmark connections highlights.
-The right side should show Vascular, Neurology, Digestive, Other Medical, Sepsis, and Service Lines (4) all with dark blue benchmark connections.
-The bottom nodes Home and Service Line (4) are connected by a dark blue benchmark connection.
-The color scale now reads "$ 90d episode cost: Dataset Average"</t>
  </si>
  <si>
    <t>OB_4.7</t>
  </si>
  <si>
    <t>Verify that the user can select the Time Level of Aggregation.</t>
  </si>
  <si>
    <t>After step 2:
-The left side of the graph should show LTCH (1), HHA (1), SNF (1), and Home.
-The right side should show Vascular, Neurology, Digestive, Other Medical, Sepsis, and Service Lines (4).
-The bottom nodes Home and Service Line (4) are connected by a light blue benchmark connection.
-The color scale now reads "$ 90d episode cost: National Average"
-LTCH has only a dark blue benchmark connection.
-HHA (1) has three benchmark connections. One blue/green and two dark blue benchmark connections.
-SNF has alternating dark pink and dark blue connections. There are 4.
-Home has a 6 connections, blue/green, dark pink, two dark blue, and two light blue.</t>
  </si>
  <si>
    <t>OB_5 Benchmark Metrics</t>
  </si>
  <si>
    <t>OB_5.1</t>
  </si>
  <si>
    <t>Benchmark Metrics</t>
  </si>
  <si>
    <t>Verify that the user can change the Metrics in the Benchmark Settings to Average from Percentile.</t>
  </si>
  <si>
    <t>1. User clicks on the desired Metrics selection (Percentile).
2. User applies the change.</t>
  </si>
  <si>
    <t xml:space="preserve">After step 2:
-The left side of the graph should show LTCH (1), HHA (1), SNF (1), and Home.
-The right side should show Vascular, Neurology, Digestive, Other Medical, Sepsis, and Service Lines (4).
-The bottom nodes Home and Service Line (4) are connected by a dark blue benchmark connection.
-The color scale now reads "$ 90d episode cost: National 50th Percentile"
-All connections are dark blue except for HHA to Neurology (light blue benchmark connection) and SNF to Neurology (light pink benchmark connection). </t>
  </si>
  <si>
    <t>OB_5.2</t>
  </si>
  <si>
    <t>Verify that the user can change the Metrics in the Benchmark Settings to Percentile from Average.</t>
  </si>
  <si>
    <t>1. User clicks on the desired Metrics selection (Average).
2. User applies the change.</t>
  </si>
  <si>
    <t>After step 2:
-The left side of the graph should show LTCH (1), HHA (1), SNF (1), and Home.
-The right side should show Vascular, Neurology, Digestive, Other Medical, Sepsis, and Service Lines (4).
-The bottom nodes Home and Service Line (4) are connected by a light blue benchmark connection.
-The color scale now reads "$ 90d episode cost: National Average"
-LTCH has only a dark blue benchmark connection.
-HHA (1) has only dark blue benchmark connections.
-SNF has alternating blue/green and dark blue connections. There are 4.
-Home has a 6 connections, blue/green, dark pink, two dark blue, and two light blue.</t>
  </si>
  <si>
    <t>Percentile is used, but not reflected in the view.</t>
  </si>
  <si>
    <t>OB_5.3</t>
  </si>
  <si>
    <t>Benchmark Percentile Options</t>
  </si>
  <si>
    <t>Verify that the user can click into the benchmark percentile input box, remove the existing percentile, and then input a valid whole number percentile to use.</t>
  </si>
  <si>
    <t>User must have followed preconditions and steps for OB_5.2.</t>
  </si>
  <si>
    <t>1. User clicks into the text box and removes the existing percentile. 
2. User types their own percentile "1" (overwrites the existing percentile).
3. User applies the change.</t>
  </si>
  <si>
    <t>After step 3:
-The left side of the graph should show LTCH (1), HHA (1), SNF (1), and Home.
-The right side should show Vascular, Neurology, Digestive, Other Medical, Sepsis, and Service Lines (4).
-The bottom nodes Home and Service Line (4)
-The color scale now reads "$ 90d episode cost: National 1st Percentile"
-Home has a 6 connections, 3 blue/green, 2 dark pink, then 1 blue/green.
-All other connections are dark pink except for SNF (18) to Other Medical (which is pink).</t>
  </si>
  <si>
    <t>OB_5.4</t>
  </si>
  <si>
    <t>Verify that the user can click into the benchmark percentile input box, remove the existing percentile, and then input an invalid (non-whole number) percentile to use.</t>
  </si>
  <si>
    <t>1. User clicks into the text box and removes the existing percentile.
2. User types their own percentile ".01" (overwrites the existing percentile).
3. User applies the change.</t>
  </si>
  <si>
    <t>After step 3:
The user should be met with an error message saying "Not a Valid Value".</t>
  </si>
  <si>
    <t>OB_5.5</t>
  </si>
  <si>
    <t>Verify that the user can click into the benchmark percentile input box, remove the existing percentile, and then input an invalid percentile "3....25" to use.</t>
  </si>
  <si>
    <t>1. User clicks into the text box and removes the existing percentile.2. User inputs "3....25".
3. User applies the change.</t>
  </si>
  <si>
    <t>OB_5.6</t>
  </si>
  <si>
    <t>Verify that the user has decimal inputs are rounded off when applying.</t>
  </si>
  <si>
    <t>1. User clicks into the text box and removes the existing percentile.
2. User inputs "3.25".
3. User applies the change.</t>
  </si>
  <si>
    <t>User should have their input rounded to 3 and the settings are applied.</t>
  </si>
  <si>
    <t>I do not see this described in the User Stories. Currently the invalid input is accepted but not used.</t>
  </si>
  <si>
    <t>6. Search</t>
  </si>
  <si>
    <t>OB_6.0</t>
  </si>
  <si>
    <t>OB_6.1</t>
  </si>
  <si>
    <t xml:space="preserve">Verify that the user is able to search Entity Type in the Benchmark dropdown menu, and is able to clear their search by pressing the "clear" x button. </t>
  </si>
  <si>
    <t>Follow steps for OB_6.0.</t>
  </si>
  <si>
    <t xml:space="preserve">1. Expand the Entity Type dropdown menu.
2. Click on the "Search" field at the top of the dropdown list. 
3. Type "Acute".
4. Click the small x to the right of the input to clear the search query. </t>
  </si>
  <si>
    <t>After step 1: The Entity Type is set to "Post-Acute Care" by default. 
After step 2: The top of the dropdown menu reads "Search". 
After step 3: 
There are two search results: "Acute Care", and "Post-Acute Care."
After step 4: The menu collapses. The Entity Type field reads "Post-Acute Care".</t>
  </si>
  <si>
    <t>OB_6.2</t>
  </si>
  <si>
    <t xml:space="preserve">Verify that the user is able to search Measure in the Benchmark dropdown menu, and is able to clear their search by pressing the "clear" x button. </t>
  </si>
  <si>
    <t xml:space="preserve">1. Expand the Measure dropdown menu.
2. Click on the "Search" field at the top of the dropdown list. 
3. Type "90d".
4. Click the small x to the right of the input to clear the search query. </t>
  </si>
  <si>
    <t>The Measure is “90d readmission rate per instance” by default. 
After step 1: The top of the dropdown menu reads "Search". 
After step 3: The "Available" list title changes to read "Search Results". 
- ✔ 90d readmission rate per instance (%)
The Search Results list reads: 
- 90d episode cost ($)
- 90d readmission cost per instance ($)
- 90d readmission cost per patient ($)
- 90d readmission rate per patient (%)
After step 4: The menu collapses. The Measure is “90d readmission rate per instance”.</t>
  </si>
  <si>
    <t>OB_6.3</t>
  </si>
  <si>
    <t xml:space="preserve">Verify that the user is able to search Level of Aggregation in the Benchmark dropdown menu, and is able to clear their search by pressing the "clear" x button. </t>
  </si>
  <si>
    <t xml:space="preserve">1. Expand the Level of Aggregation dropdown menu.
2. Click on the "Search" field at the top of the dropdown list. 
3. Type "Dat".
4. Click the small x to the right of the input to clear the search query. </t>
  </si>
  <si>
    <t>After step 1: The Level of Aggregation is set to "National" by default. 
After step 2: The top of the dropdown menu reads "Search". 
After step 3: The "Available" list title changes to read "Search Results". 
There is only one search result: "Dataset".
After step 4: The menu collapses. The Level of Aggregation field reads "National".</t>
  </si>
  <si>
    <t>7. Time range</t>
  </si>
  <si>
    <t>OB_7.1</t>
  </si>
  <si>
    <t>Benchmark Time range</t>
  </si>
  <si>
    <t>https://tangramcare.atlassian.net/browse/P2BN-2805</t>
  </si>
  <si>
    <t>Check if benchmark time range if under benchmark settings.</t>
  </si>
  <si>
    <t>1. Open view with ‘CA and NV’ dataset selected.</t>
  </si>
  <si>
    <t>1. Toggle benchmark on.
2. Open benchmark settings pane.</t>
  </si>
  <si>
    <t>After step 2:
User should see “Benchmark Time Range” field under benchmark settings.</t>
  </si>
  <si>
    <t>OB_7.2</t>
  </si>
  <si>
    <t>Check format of start quarter dropdown options(ex. Q1 2016)</t>
  </si>
  <si>
    <t>1. Toggle benchmark on.
2. Open benchmark settings panel.
3. Open Start Quarter dropdown menu.</t>
  </si>
  <si>
    <t>After step 3:
User should see all the options in following format:
XX XXXX ex. Q1 2016(quarter year)</t>
  </si>
  <si>
    <t>OB_7.3</t>
  </si>
  <si>
    <t>Check if start quarter is equal or lower than end quarter</t>
  </si>
  <si>
    <t>After step 2:
Start quarter should be equal or lower than end quarter</t>
  </si>
  <si>
    <t>OB_7.4</t>
  </si>
  <si>
    <t>Check if end quarter is equal or lower than end quarter</t>
  </si>
  <si>
    <t>After step 2:
End quarter should be equal or higher than end quarter</t>
  </si>
  <si>
    <t>OB_7.5</t>
  </si>
  <si>
    <t>Check if start quarter dropdown has all quarters from benchmark dataset</t>
  </si>
  <si>
    <t>1. Toggle benchmark on.
2. Open benchmark settings pane.
3. Set Level of Aggregation to National(default).
4. Open Start Quarter dropdown.</t>
  </si>
  <si>
    <t>After step 4:
User should see all options in range:
Q1 2012 – Q1 2018(quarters from ingested LDS datasets)</t>
  </si>
  <si>
    <t>For now its 2016 year only because we have not all LDS datasets.</t>
  </si>
  <si>
    <t>OB_7.6</t>
  </si>
  <si>
    <t>Check if start quarter dropdown option has all quarters from selected dataset.</t>
  </si>
  <si>
    <t>1. Toggle benchmark on.
2. Open benchmark settings pane.
3. Set Level of Aggredation to Dataset.
4. Open Start Quarter dropdown.</t>
  </si>
  <si>
    <t>After step 4:
User should see all quarters from selected dataset. For CA and NV it’s:
Q2 2012 – Q4 2017</t>
  </si>
  <si>
    <t>OB_7.7</t>
  </si>
  <si>
    <t>Check if quarters in end quarter dropdown are grayed out/hidden when user sets quarter in start quarter field</t>
  </si>
  <si>
    <t>1. Toggle benchmark on.
2. Open benchmark settings pane.
3. Open Start Quarter dropdown.
4. Select Q2 2016.
5. Open End Quarter dropdown.</t>
  </si>
  <si>
    <t>After step 5:
Any time range prior to quarter selected in Start Quarter should be grayed out/hidden(per story).</t>
  </si>
  <si>
    <t>https://tangramcare.atlassian.net/browse/P2BN-3189</t>
  </si>
  <si>
    <t>OB_7.8</t>
  </si>
  <si>
    <t>Check if quarters in start quarter dropdown are grayed out/hidden when user sets quarter in end quarter field</t>
  </si>
  <si>
    <t>1. Toggle benchmark on.
2. Open benchmark settings pane.
3. Open End Quarter dropdown.
4. Select Q4 2017.
5. Open Start Quarter dropdown.</t>
  </si>
  <si>
    <t>After step 5:
Any time range after quarter selected in End Quarter should be grayed out/hidden(per story).</t>
  </si>
  <si>
    <t>OB_7.9</t>
  </si>
  <si>
    <t xml:space="preserve">Check if time filter has impact on quarter options in benchmark settings panel </t>
  </si>
  <si>
    <t>1. Toggle benchmark on.
2. Open Time Filter.
3. Include years 2014, 2016.
4. Apply Time Filter panel.
5. Open Benchmark settings.</t>
  </si>
  <si>
    <t>After step 5: The user should see:
Q1 2015 in start quarter.
Q4 2016 in end quarter.</t>
  </si>
  <si>
    <t>https://tangramcare.atlassian.net/browse/P2BN-3190</t>
  </si>
  <si>
    <t>Tested for 2015, 2016 since 2014 LDS is not on p2qa</t>
  </si>
  <si>
    <t>OB_7.10</t>
  </si>
  <si>
    <t>1. Toggle benchmark on.
2. Open Time Filter.
3. Include years 2014.
4. Apply Time Filter panel.
5. Open Benchmark settings.
6. Set Level of Aggregation to dataset.</t>
  </si>
  <si>
    <t>After step 5: The user should see:
Start quarter: Q1 2014
End quarter: Q4 2014</t>
  </si>
  <si>
    <t>Tested for 2015</t>
  </si>
  <si>
    <t>OB_7.11</t>
  </si>
  <si>
    <t>1. Toggle benchmark on.
2. Open Time Filter.
3. Include years 2017.
4. Apply Time Filter panel.
5. Open Benchmark settings.
6. Set Level of Aggregation to dataset.</t>
  </si>
  <si>
    <t>After step 6: The user should see:
Start quarter: Q1 2017
End quarter: Q4 2017</t>
  </si>
  <si>
    <t>OB_7.12</t>
  </si>
  <si>
    <t>Check if removing time filter from sidenav has impact on default options in benchmark time range</t>
  </si>
  <si>
    <t>1. Toggle benchmark on.
2. Open Time Filter.
3. Include years 2014.
4. Apply Time Filter panel.
5. Open Benchmark settings.
6. Set Start quarter to Q1 2014.
7. Set End Quarter to Q2 2014.
8. Apply benchmark panel.
9. Remove 2014 from time filters.
10. Open benchmark settings panel.</t>
  </si>
  <si>
    <t>After step 10:
Start/End quarter fields should be populated with default time range.(first and last quarter from ingested LDS datasets.)</t>
  </si>
  <si>
    <t>OB_7.13</t>
  </si>
  <si>
    <t>Check if benchmark time range is in benchmark panel when user is in map view.</t>
  </si>
  <si>
    <t>1. Toggle benchmark on.
2. Open benchmark settings panel.
3. Switch to Map View.</t>
  </si>
  <si>
    <t>After step 3:
User should see “Benchmark Time Range” field under benchmark settings.</t>
  </si>
  <si>
    <t>OB_7.14</t>
  </si>
  <si>
    <t>Check if benchmark time range is in benchmark panel when user is in 2D graph view.</t>
  </si>
  <si>
    <t>1. Switch to 2D graph view.
2. Open benchmark settings panel.
3. Switch to 2D graph view.</t>
  </si>
  <si>
    <t>OB_7.15</t>
  </si>
  <si>
    <t>2D graph - Check format of time range options in benchmark panel</t>
  </si>
  <si>
    <t>1. Switch to 2D graph view.
2. Open benchmark settings panel
3. Open Start Quarter dropdown menu.</t>
  </si>
  <si>
    <t>OB_7.16</t>
  </si>
  <si>
    <t>2D graph - Check if start quarter is equal or lower than end quarter</t>
  </si>
  <si>
    <t>1. Switch to 2D graph view.
2. Open benchmark settings pane.</t>
  </si>
  <si>
    <t>OB_7.17</t>
  </si>
  <si>
    <t>2D graph - Check if end quarter is equal or lower than end quarter</t>
  </si>
  <si>
    <t>After step 2:
End quarter should be equal or higher than start quarter</t>
  </si>
  <si>
    <t>OB_7.18</t>
  </si>
  <si>
    <t>2D graph - Check if start quarter dropdown has all quarters from benchmark dataset</t>
  </si>
  <si>
    <t>1. Switch to 2D graph view.
2. Open benchmark settings pane.
3. Set Level of Aggredation to National(default).
4. Open Start Quarter dropdown.</t>
  </si>
  <si>
    <t>OB_7.19</t>
  </si>
  <si>
    <t>2D graph - Check if start quarter dropdown option has all quarters from selected dataset.</t>
  </si>
  <si>
    <t>1. Switch to 2D graph view.
2. Open benchmark settings pane.
3. Set Level of Aggredation(both axis) to Dataset.
4. Open Start Quarter dropdown.</t>
  </si>
  <si>
    <t>OB_7.20</t>
  </si>
  <si>
    <t>2D graph - Check if quarters in end quarter dropdown are grayed out/hidden when user sets quarter in start quarter field</t>
  </si>
  <si>
    <t>1. Switch to 2D graph view.
2. Open benchmark settings pane.
3. Open Start Quarter dropdown.
4. Select Q1 2014.
5. Open End Quarter dropdown.</t>
  </si>
  <si>
    <t>OB_7.21</t>
  </si>
  <si>
    <t>2D graph - Check if quarters in start quarter dropdown are grayed out/hidden when user sets quarter in end quarter field</t>
  </si>
  <si>
    <t>1. Switch to 2D graph view.
2. Open benchmark settings pane.
3. Open End Quarter dropdown.
4. Select Q4 2017.
5. Open Start Quarter dropdown.</t>
  </si>
  <si>
    <t>OB_7.22</t>
  </si>
  <si>
    <t xml:space="preserve">2D graph - Check if time filter has impact on quarter options in benchmark settings panel </t>
  </si>
  <si>
    <t>1. Switch to 2D graph view.
2. Open Time Filter.
3. Include years 2014, 2016.
4. Apply Time Filter panel.
5. Open Benchmark settings.</t>
  </si>
  <si>
    <t>OB_7.23</t>
  </si>
  <si>
    <t>1. Switch to 2D graph view.
2. Open Time Filter.
3. Include years 2014.
4. Apply Time Filter panel.
5. Open Benchmark settings.
6. Set Level of Aggregation to dataset.</t>
  </si>
  <si>
    <t>OB_7.24</t>
  </si>
  <si>
    <t>1. Switch to 2D graph view.
2. Open Time Filter.
3. Include years 2017.
4. Apply Time Filter panel.
5. Open Benchmark settings.
6. Set Level of Aggregation to dataset.</t>
  </si>
  <si>
    <t>OB_7.25</t>
  </si>
  <si>
    <t>2D graph - Check if removing time filter from sidenav has impact on default options in benchmark time range</t>
  </si>
  <si>
    <t>1. Switch to 2D graph view.
2. Open Time Filter.
3. Include years 2014.
4. Apply Time Filter panel.
5. Open Benchmark settings.
6. Set Start quarter to Q1 2014.
7. Set End Quarter to Q2 2014.
8. Apply benchmark panel.
9. Remove 2014 from time filters.
10. Open benchmark settings panel.</t>
  </si>
  <si>
    <t>https://tangramcare.atlassian.net/browse/P2BN-3373</t>
  </si>
  <si>
    <t>OB_7.26</t>
  </si>
  <si>
    <t>Check if benchmark time range options are the same after switching between Graph view and map view.</t>
  </si>
  <si>
    <t>1. Open Benchmark settings.
2. Set Start quarter to Q2 2016.
3. Set End Quarter to Q3 2016.
4. Apply benchmark panel.
5. Go to map view.
6. Open benchmark panel.</t>
  </si>
  <si>
    <t>After step 6:
Benchmark panel should have preselected options, the same ones which user selected in graph view.</t>
  </si>
  <si>
    <t>OB_7.27</t>
  </si>
  <si>
    <t>Check if benchmark time range options are the same after switching between Map view and graph view.</t>
  </si>
  <si>
    <t>0. Go to Map view.
1. Open Benchmark settings.
2. Set Start quarter to Q1 2014.
3. Set End Quarter to Q2 2014.
4. Apply benchmark panel.
5. Go to graph view.
6. Open benchmark panel.</t>
  </si>
  <si>
    <t>After step 6:
Benchmark panel should have preselected options, the same ones which user selected in map view.</t>
  </si>
  <si>
    <t>OB_7.28</t>
  </si>
  <si>
    <t>Check if benchmark time range options are the same after switching between 2D graph and graph view.</t>
  </si>
  <si>
    <t>0. Go to 2D graph view.
1. Open Benchmark settings.
2. Set Start quarter to Q1 2015.
3. Set End Quarter to Q2 2015.
4. Apply benchmark panel.
5. Go to graph view.
6. Open benchmark panel.</t>
  </si>
  <si>
    <t>After step 6:
Benchmark panel should have preselected options, the same ones which user selected in 2D graph view.</t>
  </si>
  <si>
    <t>OB_8.1_1</t>
  </si>
  <si>
    <t>National Benchmark Time range calculations</t>
  </si>
  <si>
    <t>90d readmission cost per instance</t>
  </si>
  <si>
    <t>1. Select dataset "Orange"
2. Set Benchmark to On
3. Open benchmark panel.
4. Set Start quarter to Q2 2016.
5. Set End quarter to Q3 2016.
6. Apply benchmark Panel.
7. Hover over line between grouped SNF and Other medical</t>
  </si>
  <si>
    <t>Benchmark value: 11,580 $
90d readmission cost/instance: 12,153$
line color: 4.9 %</t>
  </si>
  <si>
    <t>Won't test since p2 has different results for benchmark due to different datasets.</t>
  </si>
  <si>
    <t>OB_8.1_2</t>
  </si>
  <si>
    <t>90d readmission cost per patient</t>
  </si>
  <si>
    <t>Benchmark value: $15,938
90d readmission cost per patient:$15,191
line color: -4.7 %</t>
  </si>
  <si>
    <t>OB_8.1_3</t>
  </si>
  <si>
    <t>90d readmission rate per instance</t>
  </si>
  <si>
    <t>Benchmark value: 47.5 %
90d readmission rate per instance:45.5 %
line color: -4.4 %</t>
  </si>
  <si>
    <t>OB_8.1_4</t>
  </si>
  <si>
    <t>90d readmission rate per patient</t>
  </si>
  <si>
    <t>Benchmark value: 34.5 %
90d readmission rate per patient: 36.4 %
line color:  5.3 %</t>
  </si>
  <si>
    <t>OB_8.1_5</t>
  </si>
  <si>
    <t>90d episode cost</t>
  </si>
  <si>
    <t>Benchmark value:  33,566 $
90d episode cost: 50,069 $
line color:  49.2 %</t>
  </si>
  <si>
    <t>OB_8.1_6</t>
  </si>
  <si>
    <t>PAC LOS (days)</t>
  </si>
  <si>
    <t>Benchmark value:  30.5 d
PAC LOS: 0.0 d
line color:  -100.0 %</t>
  </si>
  <si>
    <t>OB_8.2_1</t>
  </si>
  <si>
    <t>Dataset Benchmark Time range calculations</t>
  </si>
  <si>
    <t>1. Select dataset "Ca and NV"
2. Set Benchmark to On
3. Open benchmark panel.
4. Change Level of aggregation to Dataset.
4. Set Start quarter to Q1 2017.
5. Set End quarter to Q4 2017.
6. Apply benchmark Panel.
7. Hover over line between grouped HHA and Cardiology</t>
  </si>
  <si>
    <t>Benchmark value:  0$
90d readmission cost per instance: 0$
line color:  0%</t>
  </si>
  <si>
    <t>OB_8.2_2</t>
  </si>
  <si>
    <t>Benchmark value:  0$
90d readmission cost per patient: 0$
line color:  0%</t>
  </si>
  <si>
    <t>OB_8.2_3</t>
  </si>
  <si>
    <t>Benchmark value:  0%
90d readmission rate per instance: 0%
line color:  0%</t>
  </si>
  <si>
    <t>OB_8.2_4</t>
  </si>
  <si>
    <t>Benchmark value:  0%
90d readmission rate per patient: 0%
line color:  0%</t>
  </si>
  <si>
    <t>OB_8.2_5</t>
  </si>
  <si>
    <t>Benchmark value:  18,287 $
90d episode cost: 12,359 $
line color: -32.4 %</t>
  </si>
  <si>
    <t>OB_8.2_6</t>
  </si>
  <si>
    <t>Benchmark value:  20.0 d
PAC LOS : 60.8 d
line color: 203.8 %</t>
  </si>
  <si>
    <t>OB_8.3_1</t>
  </si>
  <si>
    <t>1. Select dataset "Pennsylvania"
2. Set Benchmark to On
3. Open benchmark panel.
4. Change Level of aggregation to Dataset.
5. Set Start quarter to Q1 2016.
6. Set End quarter to Q1 2016.
7. Apply benchmark Panel.
8. Limit to grouped IRF node.(right click -&gt; limit to this node)
9. Expand Cardiology.
10. Hover over line between grouped IRF and Pacemaker</t>
  </si>
  <si>
    <t>Benchmark value:  13,135 $
90d readmission cost per instance: 10,359 $
line color:  -21.1 %</t>
  </si>
  <si>
    <t>OB_8.3_2</t>
  </si>
  <si>
    <t>Benchmark value:  19,703 $
90d readmission cost per instance: 14,579 $
line color:  -21.1 %</t>
  </si>
  <si>
    <t>OB_8.3_3</t>
  </si>
  <si>
    <t>Benchmark value:  46.2 %
90d readmission rate per instance: 46.9 %
line color:  1.6 %</t>
  </si>
  <si>
    <t>OB_8.3_4</t>
  </si>
  <si>
    <t>Benchmark value:  30.8 %
90d readmission rate per patient: 33.3% 
line color:  8.3 %</t>
  </si>
  <si>
    <t>OB_8.3_5</t>
  </si>
  <si>
    <t>Benchmark value:   45,290 $
90d episode cost: 47,871 $
line color:  5.7 %</t>
  </si>
  <si>
    <t>OB_8.3_6</t>
  </si>
  <si>
    <t>Benchmark value:   11.2 d
90d episode cost: 11.9 d
line color:  7.0 %</t>
  </si>
  <si>
    <t>OB_8.4_1</t>
  </si>
  <si>
    <t>1. Select dataset "Pennsylvania"
2. From entity filter include: MOSS REHAB(irf)
3. Set Benchmark to On
4. Open benchmark panel.
5. Change Level of aggregation to Dataset.
6. Set Start quarter to Q4 2016.
7. Set End quarter to Q4 2016.
8. Apply benchmark Panel.
9. Expand Cardiology.
10. Hover over line between Moss Rehab and Pacemaker</t>
  </si>
  <si>
    <t>Benchmark value:   8,238 $
90d readmission cost per instance: 0$
line color:  -21.1 %</t>
  </si>
  <si>
    <t>OB_8.4_2</t>
  </si>
  <si>
    <t>Benchmark value:    12,356 $
90d readmission cost per patient: 0$
line color:  -26.0 %</t>
  </si>
  <si>
    <t>OB_8.4_3</t>
  </si>
  <si>
    <t>Benchmark value:    50.0 %
90d readmission rate per instance: 0%
line color:  1.6 %</t>
  </si>
  <si>
    <t>OB_8.4_4</t>
  </si>
  <si>
    <t>Benchmark value:  33.3 %
90d readmission rate per patient: 0%
line color: 8.3 %</t>
  </si>
  <si>
    <t>OB_8.4_5</t>
  </si>
  <si>
    <t>Benchmark value:  48,472 $
90d episode cost: 57,660 $
line color: 5.7 %</t>
  </si>
  <si>
    <t>OB_8.4_6</t>
  </si>
  <si>
    <t>Benchmark value:  11.6 d
PAC LOS : 15.2 d
line color: 7.0 %</t>
  </si>
  <si>
    <t>https://p2qa. ownedoutcomes. com</t>
  </si>
  <si>
    <t>B_1 Filters - Display order of the filter tags</t>
  </si>
  <si>
    <t>B_1.1</t>
  </si>
  <si>
    <t>Displaying order of the filter tags before or after breadcrumb</t>
  </si>
  <si>
    <t>1. Select dataset CA nad NV
2. Clear all active filters
3. Set benchmark on</t>
  </si>
  <si>
    <t>1. From 'Filters' expand 'Service Line' section
2. Search 'Neurology', include that filter (click '+ Add' from search results list or click right button with serching name and click '+ Include Filter').
3. Search episode 'Multiple Sclerosis &amp; Cerebel', exclude that filter (click '- Exc' from search results list or click right button with serching name and click '- Exclude Filter').
4. Search DRG '65', exclude that filter (click '- Exc' from search results list or click right button with serching name and click '- Exclude Filter').
5. Expand the service line to Episode Level</t>
  </si>
  <si>
    <t>After 4. step: In the breadcrumb you should see :
“Neurology” tag &gt;&gt; “Episode level” text
&gt;&gt; “Multiple Sclerosis &amp; Cerebel” outlined pink tag
&gt;&gt; “Stroke” gray text
&gt;&gt; “DRG_65” outlined pink tag.</t>
  </si>
  <si>
    <t>B_1.2</t>
  </si>
  <si>
    <t>1. From 'Filters' expand 'Entity' section
2. Search 'SNF', include that filter (click '+ Add' from search results list or click right button with serching name and click '+ Include Filter').
3. Search University Park Healthcare Center 56206, exclude that filter (click '- Exc' from search results list or click right button with serching name and click '- Exclude Filter').
4. Search 'Bayside Care Center', include that filter (click '+ Add' from search results list or click right button with serching name and click '+ Include Filter').
5. Search 'Moka Care Home Health'  (CCN: 557620), include that filter (click '+ Add' from search results list or click right button with serching name and click '+ Include Filter').
6. Search 'Kindred Hospital'  (CCN: 52038), include that filter (click '+ Add' from search results list or click right button with serching name and click '+ Include Filter').</t>
  </si>
  <si>
    <t>After 6. step: in the filter section you should see “SNF” (solid-blue), “University Park 
Healthcare Center” (solid-pink), “Bayside Care Center” (white), “Kindred 
Hospital (CCN:52038)” (solid-blue), “Moka Care Home Health, Inc” (solid-blue).</t>
  </si>
  <si>
    <t>B_1.3</t>
  </si>
  <si>
    <t>1. In Entity filter from Filters include 'SNF'
2. In Entity filter from Filters include 'Bayside Care Center'
3. In Entity filter from Filters include 'Moka Care Home Health' (CCN: 557620)
4. In Entity filter from Filters include 'Kindred Hospital' (CCN: 52038)
5. In Entity filter from Filters exclude 'University Park Healthcare Center' (CCN: 56206)
6. Expand Entity Filters. From Included Filters search SNF, click right on it and choose 'Exclude Filter'. Apply changes.
7. Expand Entity Filters. From Excluded Filters search SNF, click right on it and choose 'Include Filter'. Apply changes.</t>
  </si>
  <si>
    <t>After 5. step: Expand Entity filter, in Filters Section - in Included filters you should see: SNF (solid-blue), Moka Care Home Health (solid-blue), 'Kindred Hospital' (solid-blue), Bayside Care Center (white); in Excluded Filters you should see 'University Park Healthcare Center' (solid-pink) 
After 6. step: Expand Entity filter, in Filters Section - in Included filters you should see: Moka Care Home Health (solid-blue), 'Kindred Hospital' (solid-blue), Bayside Care Center (white); in Excluded Filters you should see SNF (solid-pink), 'University Park Healthcare Center' (white). In left breadcrumb you should see: 
"SNF" (solid pink)
&gt;&gt;  'University Park Healthcare Center' (white)
&gt;&gt;  Bayside Care Center (white)
HHA (blue text)
&gt;&gt; 'Moka Care Home Health' (solid-blue)
LTCH (blue text)
&gt;&gt; 'Kindred Hospital' (outlined-blue)
After 7. step: Expand Entity filter, in Filters Section - in Included filters you should see: SNF (solid-blue), Moka Care Home Health (solid-blue), 'Kindred Hospital' (solid-blue), Bayside Care Center (white); in Excluded Filters you should see 'University Park Healthcare Center' (solid-pink). In left breadcrumb you should see:  
"SNF" (solid-blue)
&gt;&gt;  'University Park Healthcare Center' (outlined pink)
&gt;&gt;  Bayside Care Center (white)
HHA (gray text)
&gt;&gt; 'Moka Care Home Health' tag (solid-blue)
LTCH (gray text)
&gt;&gt; 'Kindred Hospital' tag (solid-blue)</t>
  </si>
  <si>
    <t>Graph is not generating after step 6</t>
  </si>
  <si>
    <t>B_1.4</t>
  </si>
  <si>
    <t>1. In Entity Filter include HOSPITAL
2. In Entity Filter click right HOSPITAL, expand it 
3. Search STANFORD HEALTH CARE, include that filter
4. Apply filters
5. In Entity Filter serach STANFORD HEALTH CARE and exclude it, apply changes.
6. In Entity Filter include 'Home', include 'SNF' and expand 'HHA'
7. Exclude 'MARSHALL HOME CARE', include 'MOKA CARE HOME HEALTH'
8. Apply fiters</t>
  </si>
  <si>
    <t xml:space="preserve">After 2. step: you should see in breadcrumb trail: 'Entity &gt; Hospital'
After 4. step: After expanding Filter in Included Filter Section you should see Hospital tag (solid blue) and STANFORD HEALTH CARE tag (white), in left bradcrumb " 'Hospital' (outlined blue tag) &gt;&gt; 'STANFORD HEALTH CARE' tag (white)'
After 5. step: After expanding Filter in Included filters section you should see Hospital tag (solid blue) and in Excluded filters section you should see STANFORD HEALTH CARE tag (solid pink), in left bradcrumb " 'Hospital' (outline blue) tag &gt;&gt; 'STANFORD HEALTH CARE' tag (outline pink)'
After 6. step: You should see in breadcrumb trail 'Entity &gt; HHA'
After 8. step: After expanding Filter in Included filters section you should see 'SNF' tag (solid blue), 'Hospital' tag (solid blue), 'Home' tag (solid blue),  'MOKA CARE HOME HEALTH' tag (solid blue) and in Excluded filters section you should see 'STANFORD HEALTH CARE' tag (solid pink), 'MARSHALL HOME CARE' tag (solid pink). In left bradcrumb "'Home' (solid blue),  'Hospital'(outline blue) tag &gt;&gt; 'STANFORD HEALTH CARE' tag (outline pink)', 'SNF' (solid blue), " 'HHA' (gray text) &gt;&gt; 'MOKA CARE HOME HEALTH'(solid blue),  'marshall home care' (solid pink) , </t>
  </si>
  <si>
    <t>B_1.5</t>
  </si>
  <si>
    <t>1. In Sevice Line Filter include Other Medical
2. In Sevice Line Filter expand Other Medical, search Sepsis and exclude this filter. Apply changes
3. In Sevice Line Filter search and include DRG '871', than search and exclude DRG '872'. Apply changes
4. In Sevice Line Filter expand Other Medical, include 'Diabetes'.
5. In Sevice Line Filter expand Other Medical, expand 'Diabetes'.
6. In Sevice Line Filter search and include DRG '638', than search and exclude DRG '637'. Apply changes</t>
  </si>
  <si>
    <t>After 2. step: you should see in bradcrumb trail 'Service Line &gt; Other Medical (solid blue tag) &gt; Sepsis (outlined pink tag)'
After 4. step: you should see in breadcrumb trail : 
'Service Line:
* Other Medical (solid blue tag)
  &gt; Sepsis (outlined pink tag)
     &gt;&gt; DRG 871 (white)
     &gt;&gt; DRG 872 (white)
  &gt; Diabetes' (white)
After 6. step: After expanding Filter in Included filters section you should see 'Other Medical' 
tag (solid blue), '871 - Septicemia..' tag (white), Diabetes tag (white), 638 tag (white) and in Excluded filters section you should see 
'Sepsis' tag (solid pink), '872 - Septicemia...' tag (white), 637 tag (solid pink). In the left slider breadcrumb you should see:
Other Medical tag (solid blue)
&gt;&gt; Sepsis tag (outline pink)
&gt;&gt; &gt;&gt; 871 tag (white)
&gt;&gt; &gt;&gt; 872 tag (white)
&gt;&gt; Diabetes tag (white)
&gt;&gt; &gt;&gt; 637 tag (outline pink)
&gt;&gt; &gt;&gt; 638 tag (white)</t>
  </si>
  <si>
    <t>B_1.6</t>
  </si>
  <si>
    <t>1. In Sevice Line Filter expand 'Psychiatric', than expand 'PSYCHOSES'.
2. In Sevice Line Filter search DRG '885 - PSYCHOSES' and include this filter.
3. Apply filters.
4. In Entity filter expand 'HHA'
5. In Entity filter search 'Marshall home care' and include this filter.
6. In Entity filter search 'HHA' and exclude this filter, than search 'Hospital' and include this filter.
7. In Entity Filter expand 'Hospital'.
8. In Entity Filter search and exclude filter CEDARS-SINAI MEDICAL CENTER
9. Apply filters.</t>
  </si>
  <si>
    <t>After 3. step: you should see in breadcrumb trail 'Service Line &gt; Psychiatric (gray text)&gt; PSYCHOSES (gray text) &gt;  885 - Psychoses (solid blue tag) '
After 6. step: you should see breadcrumb trail:
'Entity 
&gt; Hospital (outlined blue tag)
&gt; HHA (solid pink tag)
&gt;&gt; Marshall home care (white)'
After 9. step: After expanding Entity Filter in Included filters section you should see 'Hospital' 
tag (solid-blue), 'Marshall home care' tag (white) and in Excluded filters section you should see 
'HHA' tag (solid pink), 'CEDARS-SINAI MEDICAL CENTER' tag (solid pink), in left slider breadcrumb you should see:
&gt; Hospital'  (outline blue)
&gt;&gt; 'CEDARS-SINAI MEDICAL CENTER' tag (outline pink)
&gt;&gt; HHA' tag (solid pink)
&gt;&gt; 'Marshall home care' tag (white) 
After expanding Service Line Filter in Included filters section you should see '885 - psychoses' tag (solid blue),in left slider breadcrumb you should see:
&gt;&gt; 'psychiatric'  (grey text)
&gt;&gt; PSYCHOSES (grey text)
&gt;&gt; '885 - psychoses' tag  (solid blue)</t>
  </si>
  <si>
    <t>TC_1.14</t>
  </si>
  <si>
    <t>TC_1.16</t>
  </si>
  <si>
    <t>TC_1.17</t>
  </si>
  <si>
    <t>TC_2.17</t>
  </si>
  <si>
    <t>TC_2.18</t>
  </si>
  <si>
    <t>TC_2.21</t>
  </si>
  <si>
    <t xml:space="preserve">1.Go to the view and add dataset "CA and NV"
2.turn on the benchmark 
3.Go to Service Line filter and Include 9 service lines - Other Medical, Cardiology, Orthopedics, Respiratory, Digestive, Psychiatric, Neurology, Surgery, Cardiovascular;
4. Go to Service Line filter and Include 4 Episodes from service line 'Neurology'-  Combined anterior posterior spinal fusion, Cervical spinal fusion, CRANIOTOMY &amp; ENDOVASCULAR INTRACRANIAL PROCEDURES, Spinal fusion (non-Cervical)
5.Go to Entity filter,  Include HHA tag,
expand HHA tag:
Exclude- MARSHALL HOME CARE, MOKA CARE HOME HEALTH, INC and 
Include -CENTRAL COAST VNA &amp; HOSPICE, INC, SAN LORENZO HOME HEALTH, TORRANCE MEMORIAL HOM
</t>
  </si>
  <si>
    <t>1. User should be able to see the graph for :
-6 individual HHAs with Label name should be on the left side of the graph
-3 individual service lines( Cardiology, Other Medical, Neurology) with label name should be on the right side of the graph
2.Dynamic legend should be:
HHA (6 / 6)
Service Line (3 / 3)
Case Count (6 / 6)
-In sidenav, under the service line label: Cardiology, Other Medical, Neurology should be in blue tag and other service lines should be grayed out
-Included Episodes should be grayed out
-In sidenav, under the entity label:
HHA tag (inblue)
Individual Level text (in blue)
MARSHALL HOME CARE  tag (in pink)
MOKA CARE HOME HEALTH, INC  tag (in pink)
CAPITAL HOME HEALTH AGENCY INC  tag (in white)
TORRANCE MEMORIAL HOME HEALTH  tag (in white)
SAN LORENZO HOME HEALTH  tag (in white)</t>
  </si>
  <si>
    <t>P2BN-2066</t>
  </si>
  <si>
    <t xml:space="preserve">Under Service Line in side bar, all selected service lines have blue font, are not greyout.
4 clinical episodes have black font. I legend view there is no Case count. There are no mentioned dieses  from service line 'Neurology' all of them are in "Neurosyrgery"-  Combined anterior posterior spinal fusion, Cervical spinal fusion, CRANIOTOMY &amp; ENDOVASCULAR INTRACRANIAL PROCEDURES, Spinal fusion (non-Cervical), so for the test was selected this four: Degenerative NS, Other Disorders, Seizures and Stroke
</t>
  </si>
  <si>
    <t>TC_2.22</t>
  </si>
  <si>
    <t>TC_2.23</t>
  </si>
  <si>
    <t>TC_3.1</t>
  </si>
  <si>
    <t>1. User should be able to see the graph for selected entity against hospital
2. In sidebar panel, active SNF should be display in regular blue tag. 
3. In sidebar panel, child SNF APPLE VALLEY POST-ACUTE REHAB should be highlighted in white as filer tags</t>
  </si>
  <si>
    <t>TC_3.2</t>
  </si>
  <si>
    <t>TC_3.6</t>
  </si>
  <si>
    <t xml:space="preserve">1. Collapsing individual SNF to highest level will display SNF text in blue color &amp; APPLE VALLEY POST-ACUTE REHAB in blue tag </t>
  </si>
  <si>
    <t>TC_3.7</t>
  </si>
  <si>
    <t>TC_3.9</t>
  </si>
  <si>
    <t>TC_3.10</t>
  </si>
  <si>
    <t>1. Create &amp; apply the dataset (CA&amp;NV)
2. From service line filter, exclude &amp; apply 1 service line Cardiology, 
3. Observe the sidebar panel under service line label</t>
  </si>
  <si>
    <t>TC_4.1</t>
  </si>
  <si>
    <t>TC_4.2</t>
  </si>
  <si>
    <t xml:space="preserve">1. Create &amp; apply the dataset (CA&amp;NV)
2. From entity filter, include &amp; apply grouped SNF
3. Expand the grouped Hospital node and observe the sidenav
4. Right click on SNF-' SOCAL POST-ACUTE CARE' and select Collapse option from context menu
5. </t>
  </si>
  <si>
    <t>After step 2:
1.Graph should be generated for 5 individual SNF and 1 grouped pagination SNF(12 more) on right side and Hospital(18) grouped node on left side of the graph
2.In Sidenav, beside entity label the count should be 1
3.The breadcrumb trail in sidenav should be:
 SNF(In Blue tag)&gt;&gt;Individual Level text(in blue)
After step 3:
Graph should be refreshed and should display - 
1.Graph should be generated for 5 individual SNFs and 1 grouped pagination SNF(12 more) on right side 
2.5 individual Hospitals with 1 grouped pagination Hospital(12 more) node on left side of the graph
3.
After step 4:
Graph should be refreshed and should display - 
1.Graph should be generated for 5 individual SNFs and 1 grouped pagination SNF(12 more) on right side 
2.5 individual Hospitals with 1 grouped pagination Hospital(12 more) node on left side of the graph</t>
  </si>
  <si>
    <t>TC_4.3</t>
  </si>
  <si>
    <t>TC_4.5</t>
  </si>
  <si>
    <t>1. Create &amp; apply the dataset (CA&amp;NV)
2. From entity filter, include &amp; apply grouped SNF and IRF
3. Observe the sidebar panel under entity label</t>
  </si>
  <si>
    <t>1. In Sidenav, the breadcrumb should be shown as :
-SNF (in blue tag)
-IRF (In blue tag)</t>
  </si>
  <si>
    <t>TC_4.6</t>
  </si>
  <si>
    <t>1. In Sidenav, breadcrumb under Entity label will be shown as:
- SNF (In blue tag)
- i. EXCELLENCE HOME HEALTH CARE AGENCY INC (In blue tag)
 ii. MOKA CARE HOME HEALTH, INC (In blue tag)
 iii. ACCREDITED HOME HEALTH SE (In blue tag)</t>
  </si>
  <si>
    <t>TC_4.7</t>
  </si>
  <si>
    <t>TC_4.8</t>
  </si>
  <si>
    <t>1. In Sidenav, breadcrumb under Entity label will be shown as:
 i. WATSONVILLE POST ACUTE CENTER (In blue tag)
 ii. GOLDEN LIVING CENTER - HILLCREST (In blue tag)
 iii. MOKA CARE HOME HEALTH, INC (In blue tag)
 iv. KINDRED HOSPITAL -- LA MIRADA (In blue tag)</t>
  </si>
  <si>
    <t>TC_4.9</t>
  </si>
  <si>
    <t>1. Before expanding the node from the graph, in sidenav under entity label, HHA &amp; SNF should be highlighted in blue tag
2. Once expanded the SNF, in sidenav under Entity Label, it should display:
 -SNF (in blue tag) &gt;&gt;Individual Level (Text in blue color)
 -HHA should be highlighted in light gray background
3. On graph, it should only display the expanded SNF individual nodes</t>
  </si>
  <si>
    <t>TC_4.10</t>
  </si>
  <si>
    <t>TC_4.14</t>
  </si>
  <si>
    <t xml:space="preserve">1. Graph should be generated for individual 5 Hospital nodes with label name against individual 10 SNF tag + 1 grouped pagination SNF node.
2. Once user select 'Limit To This Node' for hospital 'STANFORD HEALTH CARE', the breadcrumb trail should be updated to:
- SNF tag (In blue)&gt;&gt; RANCHO SAN ANTONIO RETIREMENT SERVICES, INC text (In blue)
</t>
  </si>
  <si>
    <t xml:space="preserve">Karolina </t>
  </si>
  <si>
    <t>https://tangramcare.atlassian.net/browse/P2BN-2069</t>
  </si>
  <si>
    <t>TC_4.15</t>
  </si>
  <si>
    <t>TC_4.16</t>
  </si>
  <si>
    <t>TC_4.17</t>
  </si>
  <si>
    <t>1. For step 1 to 3:
-Graph will be for grouped Hospital (1) &amp; 1 individual SNF with label name
-Breadcrumb trail will be:
 SNF text (in gray color)&gt;&gt;BAYSIDE CARE CENTER (in blue tag)
2. For step 4, after adding grouped SNF (parent):
-Graph will be for grouped Hospital (18) &amp; the user sees the 10 individual SNFs + grouped SNFs (8) with pagination
-Breadcrumb trail in sidenav under entity label will be shown as:
 SNF(in blue background) &gt;&gt; Individual Level text(in blue) &gt;&gt; BASIDE CARE CENTER(in white background)</t>
  </si>
  <si>
    <t>TC_4.18</t>
  </si>
  <si>
    <t>TC_4.19</t>
  </si>
  <si>
    <t>1. Excluded individual SNF individual node should not be shown on the Graph
2. Breadcrumb generated for excluded filters should be shown as follows:
 -SNF text (in gray color) &gt;&gt; Individual Level (in blue)
 &gt;&gt; BAYSIDE CARE CENTER (in pink background)</t>
  </si>
  <si>
    <t>https://tangramcare.atlassian.net/browse/P2BN-2102</t>
  </si>
  <si>
    <t>TC_4.20</t>
  </si>
  <si>
    <t>1. Graph should not be generated
2. Breadcrumb for included &amp; excluded filters should be shown as follows:
 -SNF (In pink background) &gt;&gt; BAYSIDE CARE CENTER (In Blue)</t>
  </si>
  <si>
    <t xml:space="preserve">TC_4.21
</t>
  </si>
  <si>
    <t>1.For step 1 to 2:
-On graph, it should display grouped Hospital(24) left side and PAC type- grouped SNF(18), grouped HHA(8)
2.For step 3 &amp;4:
-The hierarchy level for expanded grouped SNF should be display in format "Entity type level &gt;&gt; Individual (entity) Level": 
 SNF (In blue background) &gt;&gt; "Individual Level" (in blue text)
 HHA (In gray background)</t>
  </si>
  <si>
    <t>TC_4.22</t>
  </si>
  <si>
    <t>1.Create &amp; apply the dataset(CA&amp;NV)
2.From Entity filter, include HHA tag,SNF tag and 2 individual SNF child tag
 i.CHAPARRAL HOUSE
 ii.GOLDEN LIVING CENTER - HILLCREST
3.From the graph, expand the Grouped SNF using context menu
6.Observe the sidebar panel under Entity label</t>
  </si>
  <si>
    <t>1.For step 1 to 2:
-On graph, it should display grouped Hospital(18) on left side and PAC type- grouped SNF(18), grouped HHA(8) on right side of the graph.
-In sidenav, breadcrumb should be:
 SNF tag (In blue background)
 CHAPARRAL HOUSE tag (In white background)
 GOLDEN LIVING CENTER - HILLCREST tag (In white background)
 HHA tag (In blue background)
2.For step 3 &amp;4:
-When expand the grouped SNF node: 
 i.Graph should be between grouped Hospital (18) and expanded SNF nodes (10 individual + 1 grouped pagination npde)
 ii.Breadcrumb trail should be updated to:
 -SNF tag(In blue background)&gt;&gt; Individual Level text (In blue)&gt;&gt;CHAPARRAL HOUSE tag (In white background), GOLDEN LIVING CENTER - HILLCREST tag (In white background)
 -HHA tag(In gray)</t>
  </si>
  <si>
    <t>TC_4.23</t>
  </si>
  <si>
    <t>1.Create &amp; apply the dataset(CA&amp;NV)
2.From Entity filter, include HHA tag, SNF tag and 2 individual SNF child tags
 i.CHAPARRAL HOUSE
3.From entity filter, exclude 1 individual child SNF
 i.GOLDEN LIVING CENTER - HILLCREST
4.From the graph, expand the Grouped SNF using context menu
5.Observe the sidebar panel under Entity label</t>
  </si>
  <si>
    <t>1.For step 1 to 3:
-On graph, it should display grouped Hospital(23) on left side and PAC type- grouped SNF(17), grouped HHA(8) on right side of the graph
-In sidenav, breadcrumb should be:
 SNF tag (In blue background)
 CHAPARRAL HOUSE tag (In white background)
 GOLDEN LIVING CENTER - HILLCREST tag (In pink background)
 HHA tag (In blue background)
2.For step 4:
-When expand the grouped SNF node: 
 i.Graph should be between grouped Hospital(17) and expanded SNF nodes i.e17 (10 individual + 1 grouped pagination npde)
 ii.Breadcrumb trail should be updated to:
 -SNF tag(In blue background)&gt;&gt; Individual Level text (In blue)&gt;&gt;CHAPARRAL HOUSE tag (In white background), GOLDEN LIVING CENTER - HILLCREST tag (In pink background)
 -HHA tag(In gray)</t>
  </si>
  <si>
    <t>TC_5.1</t>
  </si>
  <si>
    <t>TC_5.2</t>
  </si>
  <si>
    <t>TC_5.3</t>
  </si>
  <si>
    <t>TC_5.4</t>
  </si>
  <si>
    <t>TC_5.5</t>
  </si>
  <si>
    <t xml:space="preserve">1. On Graph, when DRG_487 collapses to Episode level, it will show the graph for grouped Home to individual Episode_Other Knee Procedure
2. In sidenav, when collapses to the Episode Level, the user sees:
 -Orthopedics (Gray text) &gt; Other Knee Procedure (Blue text) &gt; 487 - Knee procedures with prim (In blue tag)
</t>
  </si>
  <si>
    <t>Question need to be ask to Joslyn regarding this Test case</t>
  </si>
  <si>
    <t>TC_5.6</t>
  </si>
  <si>
    <t>TC_5.7</t>
  </si>
  <si>
    <t>TC_5.8</t>
  </si>
  <si>
    <t>TC_5.10</t>
  </si>
  <si>
    <t>1. When followed step 1 to 4:
 -On graph, it will display grouped Home, HHA (1) to related 3 DRGs: 310, 308, 309
 -In breadcrumb trail user can see:
 Cardiology text (in Gray)&gt;&gt;Cardiac ArrhythmiA (in blue tag)&gt;&gt;DRG Level (in Blue text)
2. When followed step 5:
 -On graph, it will be shown graph for grouped Home, HHA (1) to service line Cardiology
 -In breadcrumb trail user can see:
 Cardiology (in Blue text)&gt;&gt;Cardiac Arrhythmia (in blue tag tag)</t>
  </si>
  <si>
    <t>Step 5: Cardiology is not active, it has black font and do nothing// steps 1-4 ok</t>
  </si>
  <si>
    <t>TC_5.11</t>
  </si>
  <si>
    <t>TC_5.13</t>
  </si>
  <si>
    <r>
      <rPr>
        <rFont val="Calibri"/>
        <sz val="10.0"/>
      </rPr>
      <t>1. Take a view &amp; apply dataset (CA&amp;NV)
2. From entity filter, include &amp; apply grouped</t>
    </r>
    <r>
      <rPr>
        <rFont val="Calibri"/>
        <color rgb="FFFF0000"/>
        <sz val="10.0"/>
      </rPr>
      <t xml:space="preserve"> </t>
    </r>
    <r>
      <rPr>
        <rFont val="Calibri"/>
        <sz val="10.0"/>
      </rPr>
      <t>SNF
3. From service line filter, expand service line Cardiology and Include Episode-Congestive heart failure
4. On graph, right click on episode node, select collapse option from context menu, observe the breadcrumb
5. Go to service line filter, add 1 service line -Other Medical
6. Observe the breadcrumb trail along with graph view</t>
    </r>
  </si>
  <si>
    <t>1.For step 1 to 3:
 -Graph will be plotted for the individual SNFs + grouped SNFs with pagination on left whereas on right side of the graph it will show an individual episode-Congestive heart Failure label node
-Breadcrumb trail should be:
 SNF(In Blue tag)&gt;&gt;Individual Level text(in blue)
 Cardiology(gray text)&gt;&gt;Congestive heart failure(Blue tag) 
2.For step 4:
-Breadcrumb trail for entity filter will be: 
 SNF(In Blue tag)&gt;&gt;Individual Level text(in blue)
-Breadcrumb trail for service line will be:
 Cardiology text (In blue) &gt;&gt;Congestive heart failure(in blue background)
4.After adding an filter to existing:
 -State will be reload
 -One more service line will be added to service line's breadcrumb trail
 -Graph will be for the individual SNFs + grouped SNFs with pagination labels on left to service line Other medical &amp; one individual episode congestive heart failure
 -Breadcrumb for service line will be updated to: 
 Other Medical(in blue background) &amp; Congestive heart failure(in blue background)</t>
  </si>
  <si>
    <t>After step 3 "Your graph cannot be generated.
Please change your filters and try again."</t>
  </si>
  <si>
    <t>TC_5.14</t>
  </si>
  <si>
    <t>1.Graph should be plotted between grouped SNF(2), Grouped HHA(1) on left and 1 service line-Neurology on right side of the graph
2.In sidenav, breadcrumb trail should be:
 -For Entity: SNF(Blue tag)
 HHA(Blue tag)
 -For Service line: Neurology(Blue tag)
 DRG_65(Pink tag)
3.For step 6, the breadcrumb trail should be updated in sidenav as:
 -For Entity: SNF(Blue tag)
 HHA(Blue tag)
 -For Service line: Neurology(Blue tag)&gt;&gt;Episode Level text(in blue)&gt;&gt;Stoke text(in blue)&gt;&gt; DRG_65(Pink tag)</t>
  </si>
  <si>
    <t>TC_5.15</t>
  </si>
  <si>
    <t>TC_5.16</t>
  </si>
  <si>
    <t>1. For step 1 to3:
-Graph should show, grouped Home on left side of the graph whereas "Digestive" label name of service line, Episode label name "Amputation" on the right side of the graph
-Breadcrumb trail in sidenav under service line label should be:
Digestive (In blue tag)
Cardiovascular text (In gray color) &gt;&gt;Amputation (In blue tag)
2. For step 4 the graph &amp; breadcrumb will be shown as:
-After expanding the episode "Amputation" to lower level, it will show Home on left side &amp; 4 individual DRG label name "DRG_240, DRG_617, DRG_476, DRG_474" on right side of the graph
-The breadcrumb will be shown as:
Digestive (in Gray background)
Cardiovascular text (In gray color) &gt;&gt;Amputation (In blue tag)&gt;&gt; DRG level text (Blue color text)
3. After removing the active filter "Amputation" from breadcrumb:
-Page should get reloaded
-Graph should be applied filter Digestive to its related PAC type
-Breadcrumb in sidenav under service line filter will be remodified as follows:
Digestive (In blue tag)</t>
  </si>
  <si>
    <t xml:space="preserve">For step 2 in Expected results: in breadcrumb trail Digestive should be in Gray background, but it is in white. </t>
  </si>
  <si>
    <t>TC_5.17</t>
  </si>
  <si>
    <t>Verify the breadcrumb trail should be disappear when user navigates to 2D graph</t>
  </si>
  <si>
    <t>1. After following the steps 1 to 4, it generates the breadcrumb in side panel for selected filters:
For Entity filter:
-SNF text (In gray) &gt;&gt;i. CHAPARRAL HOUSE(In blue tag)
 ii. KEIRO NURSING HOME (In blue tag)
For Service Line filter:
-Other Medical text (In gray) &gt;&gt;Urinary Tract Infection (In blue tag)
2. After step 5:
-when user switches to 2D graph, the “vertical breadcrumb trail” should not appear under the filter section. 
-The filter section displays just applied filters, so it will become:
For Entity filter:
 CHAPARRAL HOUSE (In blue tag)
 KEIRO NURSING HOME (In blue tag)
For Service Line filter:
 Urinary Tract Infection (In blue tag)</t>
  </si>
  <si>
    <t>For step 1 and 2 in Expected results:  CHAPARRAL HOUSE and UTI tags are white with blue frame and font (KEIRO tag is blue with white font)</t>
  </si>
  <si>
    <t>TC_5.18</t>
  </si>
  <si>
    <t>1. For step 1 to 2:
-Graph should be generated for grouped Home, grouped SNF (2) on left whereas Sepsis on right side of the graph
-Breadcrumb should be:
 Other Medical text (In gray)&gt;&gt;Sepsis (In blue tag)
2. For step 4:
-Graph should not be generated
-Should not display breadcrumb
-In sidebar, under entity labe it should be shown as:
 LTCH (In blue tag)
-In sidebar, under service line label:
 Sepsis (In blue tag)</t>
  </si>
  <si>
    <t>TC_5.19</t>
  </si>
  <si>
    <t xml:space="preserve">1.In sidenav, the user sees the breadcrumb trail as:
 -Neurology(in blue background)
2.On graph, it will show relation for Home, SNF(2), HHA(1) on left side and service line Neurology on the right side of the graph.
3.For step 4, after expanding the service line, the breadcrumb trail should be:
 -Neurology(Blue tag)&gt;&gt;Episode Level text(in Blue)
4.For step 5, after expanding the Episode- Transient Ischemia, the breadcrumb trail should be:
 -Neurology(Blue tag)&gt;&gt;Transient Ischemia text(in gray)&gt;&gt;69 - Transient Ischemia text(In Blue) 
</t>
  </si>
  <si>
    <t>TC_5.20</t>
  </si>
  <si>
    <t xml:space="preserve">1.Take a view &amp; apply dataset CA&amp; NV
2.Turn on the benchmark
3.From service line filter:
 -Include 1 Service line: Other Medical &amp; Cardiology
 -Include 2 Episodes: Major joint replacement of the lower extremity &amp; Medical non-infectious ort (both from Orthopedics service line)
 -Include 2 DRGs: DRG-193, DRG-194(from service line Respiratory)
4.From graph, expand the service line grouped node, then expand the 1 service line -Other Medical till DRG level 
5.Observe the Breadcrumb trail in sidenav
</t>
  </si>
  <si>
    <t>Here in this case the after following all step data sidenav should be updated to:
Other Medical (Blue tag) &gt;&gt; Sepsis text(in gray) &gt;&gt; DRG Level
Cardiology(Gray tag)
Major joint replacement of the lower extremity(Gray tag)
Medical non-infectious ort(Gray tag)
DRG-193(Gray tag)
DRG-194(Gray tag)</t>
  </si>
  <si>
    <t>Not working. Non of mentioned (Cardiology, Other Medical) is in gray, nor grey tag. I the navbar Sepsis is not included. Trail for included DRGs is generated eg. Orthopedics--&gt;Major Joint.., Medical Non-Infectious.</t>
  </si>
  <si>
    <t>TC_5.21</t>
  </si>
  <si>
    <t>1.For step 1 to 4:
-On graph, it should display Cardiology to its related PAC- grouped Home, grouped SNF(4), grouped HHA(2), grouped LTCH(1)
-In sidenav, breadcrumb should be shown as:
Cardiology(In blue background) &gt; Congestive heart failure(In white) &gt; DRG-313(In white)
2.For step 5:
-The breadcrumb should be updated to:
 Cardiology(Blue tag)&gt;&gt;Episode level text(in blue)--&gt;Congestive Heart Failure(white tag)--&gt;Chest pain text (In blue)--&gt;DRG-313(white tag)</t>
  </si>
  <si>
    <t>For step 4 SNF is (2) and HHA(4) so it is reverse. Else is ok</t>
  </si>
  <si>
    <t>TC_5.22</t>
  </si>
  <si>
    <t>1.For step 1 to 4:
-On graph, it should display Cardiology, grouped Episodes (2), grouped DRGs (3) on right side to its related PAC- grouped Home, grouped HHA(5), grouped SNF(3), grouped LTCH(1) on left side
-After expanding the grouped DRGs, in sidenav, breadcrumb should be shown as:
* Cardiology (In Gray background) 
* Major joint replacement of the lower extremity(In Gray background), Medical non-infectious Orthopedic (In Gray background) 
* DRG-193(In Blue background), DRG-392(In Blue background), DRG-871(In Blue background)</t>
  </si>
  <si>
    <t xml:space="preserve">Niether Cardiology nor Major Jont nor Medical Non-Infectious have grey background. Trail for included DRGs is generated eg. Digestive--&gt;Esophagitis,Gastro... --&gt; 392 Esophagitis.... </t>
  </si>
  <si>
    <t>TC_5.23</t>
  </si>
  <si>
    <t xml:space="preserve">1.For step 1 to 4:
-On graph, it should display Cardiology, grouped Episodes(2), grouped DRGs(3) on right side and its related PACs- grouped Home, grouped HHA(5), grouped SNF(2), grouped LTCH(1) on left side
-After expanding the grouped DRGs(3) node, in sidenav, breadcrumb should be shown as:
 Cardiology(In Gray background) &gt;&gt; Major joint replacement of the lower extremity(In Gray background), Medical non-infectious orthopedic(In Gray background) &gt;&gt; Respiratory text(In gray)--&gt; Simple pneumonia and respiratory infections text(In gray)--&gt;DRG-193(In Blue background), DRG-194(In Blue background), DRG-177(In Blue background)
 </t>
  </si>
  <si>
    <t>TC_5.24</t>
  </si>
  <si>
    <t>TC_5.25</t>
  </si>
  <si>
    <t>1.For step 1 to 4:
-On graph, it should display grouped Service lines (2), grouped Episodes (2), grouped DRGs(2) on right side to its related PAC- grouped Home, grouped HHA(4), grouped SNF(2), grouped LTCH(1) on left side
2.For step 5:
-In sidenav, the Hierarchy Level should be displayed as "Service line level &gt;&gt; Episode &gt;&gt; DRG"
 Cardiology (Tag in blue background)
 Digestive (Tag in blue background)
 Seizures (Tag in blue background)
 Transient ischemia (Tag in blue background)
 DRG-194 (Tag in blue background)
 DRG-193 (Tag in blue background)</t>
  </si>
  <si>
    <t xml:space="preserve">None of tag is on a blue background, all have white bc and blue font </t>
  </si>
  <si>
    <t>TC_5.26</t>
  </si>
  <si>
    <t>1.For step 1 to 4:
-On graph, it should display Service line-Neurology on right side to its related PAC- grouped Home, grouped SNF(2), grouped HHA(1)
2.For step 5:
-After expanding the service line Neurology,in sidenav, the Hierarchy Level(Service line level &gt;&gt; Episode &gt;&gt; DRG) should be display as: 
-Neurology(In blue background)&gt;&gt; Episode Level text (in blue)
 &gt;&gt; NONTRAUMATIC STUPOR &amp; COMA (Tag in pink background)
 &gt;&gt; Stroke text (in blue)
 &gt;&gt;DRG-65(Tag in pink background)</t>
  </si>
  <si>
    <t>After step 5 in the sidenav Neurology has white backround not blue// everything else ok</t>
  </si>
  <si>
    <t>TC_5.27</t>
  </si>
  <si>
    <t>1.For step 1 to 4:
-On graph, it should display grouped Service lines (2), Clinical Episodes (2), 1 DRG with label name on right side to its related PAC- grouped Home, grouped HHA(4), grouped SNF(2), grouped LTCH (1) on left side
2.For step 5:
-After collapsing the DRG to episode level the sidenav should be updated to:
&gt; Cardiology (in outlined blue tag)
&gt; Digestive (in outlined blue tag)
&gt;Neurology (gray text)
&gt;&gt; Seizures (in outlined blue tag)
&gt;&gt; Transient ischemia (in outlined blue tag)
&gt; Respiratory text (gray text) 
&gt;&gt;Simple pneumonia and respiratory text (blue text)
&gt;&gt;&gt;DRG-194 (outlined blue tag)</t>
  </si>
  <si>
    <t>TC_5.28</t>
  </si>
  <si>
    <t>1.Select "CA and NV" dataset
2.Selecting a few DRGs from Service Line filters, DRG code_"310, 91, 917"
3.Selecting a few Entity types tags, "SNF", "Home", "LTCH", "HHA"
4.At the default filter view - check the breadcrumb color for Entity and Service Line section.</t>
  </si>
  <si>
    <t>1.For step 1 to 3:
-On graph, it should display 3 individual DRGs(310, 91, 917) with label name on right side to its related PAC- grouped Home, grouped HHA(1), grouped SNF(1)on left side
2.For step 4:
-Breadcrumb for selected entities in the sidenav should be:
 SNF tag (In solid blue)
 Home tag (In solid blue)
 LTCH tag (In outlined blue)
 HHA tag (In solid blue)
-Breadcrumb for selected DRGs for service line filter in the sidenav should be:
 DRG-310 tag (In solid blue)
 DRG-91 tag (In solid blue)
 DRG-917 tag (In solid blue)</t>
  </si>
  <si>
    <t>TC_5.29</t>
  </si>
  <si>
    <t>1. For steps 1 to 4: 
 -User sees graph for, grouped HHA (3), grouped SNF (2) &amp; grouped LTCH (1) on left side of the graph and individual node of Cardiology on right side of the graph
 *In sidenav, under Entity label, it will be shown:
&gt; LTCH (in solid blue tag)
&gt; SNF (in solid blue tag)
&gt; HHA (blue text)
 -i. EXCELLENCE HOME HEALTH CARE AGENCY INC (in outlined blue tag)
 ii. TORRANCE MEMORIAL HOME HEALTH (in outlined blue tag)
 iii. CENTRAL COAST VNA &amp; Hospice, Inc (in outlined blue tag)
 * In sidenav, under Service line label, it will be shown:
 -Cardiology (in solid blue tag)
2.For steps 5:
 -Graph should be for grouped HHA(3) &amp; service line Cardiology
 -Breadcrumb should be:
 *In sidenav, under Entity label, it will be shown:
 -LTCH (in outlined blue tag)
 -SNF (in outlined blue tag)
 -HHA text (blue)&gt;&gt;
i. EXCELLENCE HOME HEALTH CARE AGENCY INC (in outlined blue tag)
 ii. TORRANCE MEMORIAL HOME HEALTH (in outlined blue tag)
 iii. CENTRAL COAST VNA &amp; Hospice, Inc (in outlined blue tag)
 * In sidenav, under Service line label, it will be shown:
 -Cardiology (in solid blue tag)</t>
  </si>
  <si>
    <t>TC_5.30</t>
  </si>
  <si>
    <t>1.For step 1 to 4:
-On graph, it should display Cardiology, grouped Clinical Episodes (2), grouped DRGs (3) on right side to its related PAC- grouped Home, grouped HHA(5), grouped SNF(3), grouped LTCH(1) on left side. Sidenav should be:
* Cardiology (In solid blue tag) 
* DIgestive (gray text)
&gt; Esophagitis, ... (gray text)
&gt;&gt; 392 - Esophagitis, ... (outlined blue tag)
* Orthopedics (gray text)
&gt; Major joint replacement of the lower extremity(In outlined blue tag), 
&gt; Medical non-infectious Orthopedic (In outlined blue tag) 
* Other Medical (gray text)
&gt; Sepsis (gray text)
&gt;&gt; DRG-871(In solid blue tag)
* Respiratory
&gt; Simple Pneumonia and ... (gray text)
&gt;&gt; DRG-193(In outlined blue tag)
2.For step 5:
-Once user select the 'Limit To This Node' for grouped DRG(3),  the graph should be for DRG(3) on right side &amp; PACs Home , SNF(1) on the left side of the graph. 
-The breadcrumb in the sidenav should be updated to:
* Cardiology (In outlined blue tag) 
* Other colors are the same like in #1</t>
  </si>
  <si>
    <t>TC_5.31</t>
  </si>
  <si>
    <t>1.Create &amp; apply the dataset(CA&amp;NV)
2.From service line filter, include &amp; apply 1 service line Cardiology
3.From service line filter, expand service line Orthopedics &amp; include 2 Episodes: 
 i.Major joint replacement of the lower extremity
 ii.Medical non-infectious orthopedic
4.From service line filter &amp; include 3 DRGs:
 i.-DRG-193(Respiratory)
 ii.DRG-392(Digestive)
 iii.DRG-871(Other Medical)
5.From graph, right click on grouped DRGs and expand using context menu
6.From graph, right click on DRG-871 and select 'Limit To This Node' menu
7.Observe the sidebar panel under service line label</t>
  </si>
  <si>
    <t>1.For step 1 to 4:
-On graph, it should display Cardiology, grouped Clinical Episodes (2), grouped DRGs (3) on right side to its related PAC- grouped Home, grouped HHA(5), grouped SNF(3), grouped LTCH(1) on left side. Sidenav should be:
* Cardiology (In solid blue tag) 
* DIgestive (gray text)
&gt; Esophagitis, ... (gray text)
&gt;&gt; 392 - Esophagitis, ... (outlined blue tag)
* Orthopedics (gray text)
&gt; Major joint replacement of the lower extremity(In outlined blue tag), 
&gt; Medical non-infectious Orthopedic (In outlined blue tag) 
* Other Medical (gray text)
&gt; Sepsis (gray text)
&gt;&gt; DRG-871(In solid blue tag)
* Respiratory
&gt; Simple Pneumonia and ... (gray text)
&gt;&gt; DRG-193(In outlined blue tag)
2.For step 5:
-After expanding the grouped DRG, graph should be for 3 individual DRG with label name against PAC type Home, SNF(1).
3. After Step 6, 
-Once user select the 'Limit To This Node' for DRG-871, the breadcrumb in the sidenav should be updated to:
* Cardiology (In outlined blue tag) 
&gt;&gt; DRG-871(In solid blue tag)
other colors stay the same as in #1</t>
  </si>
  <si>
    <t>TC_6.1</t>
  </si>
  <si>
    <t>TC_6.2</t>
  </si>
  <si>
    <t>TC_6.3</t>
  </si>
  <si>
    <t>"Verify Expand and Collapse for each higher level grouped nodes (Hospital, SNF, HHA &amp; LTCH)"</t>
  </si>
  <si>
    <t>User should be able to view the graph as per TC_1.1
After step 1 user is able to view the context menu
Graph should be refreshed and should display - 
1. Individual SNF(APPLE VALLEY POST-ACUTE REHAB  , BAYSIDE CARE CENTER ,  CENTRAL GARDENS , CHAPARRAL HOUSE, COLLEGE OAK NURSING &amp;  REHABILITATION CENTER, ENCINITAS NURSING AND REHABILITATION CENTER) on right hand side
2. Grouped SNF(12 more) at right side of the graph 
3. Grouped Hospital(18) at left side of the graph
4. Expand context menu option should be inactive 
After step 2:
Graph should be refreshed and should display -
1. Five individual Hospital (ALTA BATES SUMMIT MEDICAL CENTER - ALTA BATES CAMP, BEVERLY HOSPITAL, CENTINELA HOSPITAL MEDICAL CENTER ,COMMUNITY REGIONAL MEDICAL CENTER and GARDEN GROVE HOSPITAL &amp; MEDICAL CENTER, MADERA COMMUNITY HOSPITAL) on left side 
2. Grouped Hospital(12 more) node at left side of the graph
3. Individual SNF(APPLE VALLEY POST-ACUTE REHAB  , BAYSIDE CARE CENTER ,  CENTRAL GARDENS , CHAPARRAL HOUSE, COLLEGE OAK NURSING &amp;  REHABILITATION CENTER, ENCINITAS NURSING AND REHABILITATION CENTER) on right hand side
4. Grouped SNF(12 more) at right side of the graph 
5. Expand option from the context menu should be inactive for all the nodes visible on the graph
6. Collaps option from the context menu should be active for all the nodes visible on the graph
After step 3:
Graph should be refreshed and should display -
1. Five individual Hospital (ADVENTIST MEDICAL CENTER, AHMC ANAHEIM REGIONAL MEDICAL CENTER, AHMC SAN GABRIEL VALLEY MEDICAL, ALAMEDA HEALTH SYSTEM  and ALAMEDA HOSPITAL) on left side 
2. Grouped Hospital(256 more) node at left side of the graph
3.  Grouped HHA(8), Home, grouped LTCH(1),  grouped SNF(18) on right side of the graph
4. For all the nodes on the left side of the graph Expand option should be inactive and Collaps option should be active 
5. For SNF, HHA, LTCH nodes Expand option should be active and Collaps option should be inactive
6. For Home node Expand, Navigation and Collaps from the context menu should be inactive 
After step 4 user should view the graph as per TC_1.1</t>
  </si>
  <si>
    <t>After step 3:
graph is updated and display:
1. On the left side:
* 6 individual hospitals: 
- ALTA BATES SUMMIT MEDICAL CENTER, 
- ALTA BATES CAMP, 
- BEVERLY HOSPITAL, 
- CENTINELA HOSPITAL MEDICAL CENTER
- COMMUNITY REGIONAL MEDICAL CENTER
- GARDEN GROVE HOSPITAL &amp; MEDICAL CENTER
- MADERA COMMUNITY HOSPITAL
* Grouped Hospital (12 more)
2. On the right side:
* SNF (18)
---------------------------
UPDATE ON 31.01.2020
After step 1 info: "Graph can't be generated"</t>
  </si>
  <si>
    <t>TC_6.4</t>
  </si>
  <si>
    <t>0. From Order Settings select Name in ascending order
1. Right click on grouped SNF(18) node and select Expand option from context menu
2. Right click on grouped SNF(12 more) and select Navigation-&gt;Next Group from context menu
3. Right click on grouped SNF(6 more) and select Navigation-&gt;Last Group from context menu 
4. Right click on grouped Hospital(18) node and select Expand option from context menu
5. Right click on grouped Hospital(12 more) and select Navigation-&gt;Next Group from context menu
6. Right click on grouped Hospital(6 more) and select Collaps from context menu
7. Right click on grouped SNF(12 more) and select Navigation-&gt;Previous Group from context menu 
8. Right click on grouped SNF(6 more) and select Collaps from context menu</t>
  </si>
  <si>
    <t xml:space="preserve">User should be able to view the graph as per TC_1.1
After step 1
Graph should be refreshed and should display - 
1. Individual SNF(APPLE VALLEY POST-ACUTE REHAB  , BAYSIDE CARE CENTER ,  CENTRAL GARDENS , CHAPARRAL HOUSE, COLLEGE OAK NURSING &amp;  REHABILITATION CENTER, ENCINITAS NURSING AND REHABILITATION CENTER) on right hand side
2. Grouped SNF(12 more) at right side of the graph 
3. Navigation option from context menu should be inactive for grouped Hospital(18)
4. Navigation for individual SNF node on right side should be inactive
5. Navigation for grouped SNF(12 more) should be active with following sub-options
        5.1  Next Group and Last Group should be active
        5.2  Previous and First Group should be inactive 
After step 2
Graph should be refreshed and should display - 
1. Grouped SNF(6) at top of the right side of the graph with individual SNF(EVERGREEN LAKEPORT HEALTHCARE,  GOLDEN EMPIRE NURSING &amp; REHAB CENTER, GOLDEN LIVING CENTER - HILLCREST, HEALTH CARE CTR AT THE FORUM AT RANCHO SAN ANTONIO, KEIRO NURSING HOME, MADERA REHABILITTION &amp;NURSING CENTER), grouped SNF(6 more) at the bottom
2.Grouped Hospital(18) at left side of the graph
3.Navigation menu on ONLY grouped SNF(5 more) and SNF(8 more) should be active with all the sub-options active
After step 3
Graph should be refreshed and should display - 
1. Grouped SNF(12 more),  ORANGEGREOVE REHABILITATION HOSPITAL, PAHRUMP HEALTH AND REHABILITATION CENTER, SOCAL POST-ACUTE CARE,  UNIVERSITY PARK HEALTHCARE CENTER,VETERANS HOME OF CALIFORNIA - YOUNTVILLE -  SNF, WATSONVILLE POST ACUTE CENTER nodes on right side
2. Hospital(18) on left side
After step 4
Graph should be refreshed and should display - 
1. Grouped SNF(12 more),  ORANGEGREOVE REHABILITATION HOSPITAL, PAHRUMP HEALTH AND REHABILITATION CENTER, SOCAL POST-ACUTE CARE,  UNIVERSITY PARK HEALTHCARE CENTER,VETERANS HOME OF CALIFORNIA - YOUNTVILLE -  SNF, WATSONVILLE POST ACUTE CENTER nodes on right side
2. Five individual Hospital (ALTA BATES SUMMIT MEDICAL CENTER - ALTA BATES CAMP, BEVERLY HOSPITAL, CENTINELA HOSPITAL MEDICAL CENTER ,COMMUNITY REGIONAL MEDICAL CENTER and GARDEN GROVE HOSPITAL &amp; MEDICAL CENTER, MADERA COMMUNITY HOSPITAL)  and Grouped Hospital(12 more) on left side
3. Navigation option should be inactive for all the left hand side individual 
4. Navigation for grouped Hospital(12 more) should be active with following sub-options
        4.1  Next Group and Last Group should be active
        4.2   Previous and First Group should be inactive 
After step 5
Graph should be refreshed and should display - 
1. Grouped SNF(12 more),  ORANGEGREOVE REHABILITATION HOSPITAL, PAHRUMP HEALTH AND REHABILITATION CENTER, SOCAL POST-ACUTE CARE,  UNIVERSITY PARK HEALTHCARE CENTER,VETERANS HOME OF CALIFORNIA - YOUNTVILLE -  SNF, WATSONVILLE POST ACUTE CENTER nodes on right side
2.  Hospital (6 more), MERCY SAN JUAN MEDICAL CENTER,  PROVIDENCE HEALTH SYSTEM - SOUTHERN CALIFORNIA, QUEEN OF THE VALLEY MEDICAL CENTER, SANTA ROSA MEMORIAL HOSPITAL, SIERRA NEVADA MEMORIAL HOSPITAL, SIERRA VISTA REGIONAL MEDICAL CENTER, Hospital (6 more) nodes on the left side
After step 6
Graph should be refreshed and should display - 
1. Grouped SNF(12 more),  ORANGEGREOVE REHABILITATION HOSPITAL, PAHRUMP HEALTH AND REHABILITATION CENTER, SOCAL POST-ACUTE CARE,  UNIVERSITY PARK HEALTHCARE CENTER,VETERANS HOME OF CALIFORNIA - YOUNTVILLE -  SNF, WATSONVILLE POST ACUTE CENTER nodes on right side
2. Grouped Hospital(18) on left hand side
After step 7
Graph should be refreshed and should display - 
1. SNF(6 more),  EVERGREEN LAKEPORT HEALTHCENTER, GOLDEN EMPIRE NURSING &amp; REHAB CENTER, GOLDEN LIVING CENTER - HILLCREST ,HEALTH CARE CTR AT THE FORUM AT RANCHO SAN ANTONIO, KEIRO NURSING HOME, MADERA REHABILITATION &amp; NURSING CENTER, SNF(6 more)  
2. Grouped Hospital(18) on left hand side
After step 8 user should view the graph as per TC_1.1
</t>
  </si>
  <si>
    <t>TC_1.1 not existing in the excel file. Can't compare graph after step 8</t>
  </si>
  <si>
    <t>TC_6.5</t>
  </si>
  <si>
    <t>1. Expand Entity filter:
        i.Includes Grouped SNF
        ii.Includes individual HHA (CENTRAL COAST VNA &amp; HOSPICE, INC)
        iii.Includes 9 individual Hospitals(CEDARS-SINAI MEDICAL CENTER, STANFORD HEALTH CARE, MERCY SAN JUAN MEDICAL CENTER, SANTA ROSA MEMORIAL HOSPITAL, COMMUNITY REGIONAL MEDICAL CENTER, GROSSMONT HOSPITAL, RENOWN REGIONAL MEDICAL CENTER, DOMINICAN HOSPITAL &amp; MERCY MEDICAL CENTER)
        iv. Includes 2 individual SNFs(SOCAL POST-ACUTE CARE &amp; APPLE VALLEY POST-ACUTE REHAB)
        v. Excludes 2 individual SNFs( EVERGREEN LAKEPORT HEALTHCARE &amp; KEIRO NURSING HOME) and Apply filter
2. Right click on the 'APPLE VALLEY POST-ACUTE REHAB'(SNF) and Select Collaps from the context menu
3. Right click on the 'STANFORD HEALTH CARE'(Hospital) and Select Collaps from the context menu
4. Right click on the grouped SNF(4) and Select Expand from the context menu
5. Right click on the grouped Hospital(4) and Select Expand from the context menu</t>
  </si>
  <si>
    <t>User should be able to view the graph as per TC_1.1
After Step 1
Graph should refresh and should show -
1. 4 individual hospitals (SANTA ROSA MEMORIAL HOSPITAL, MERCY SAN JUAN MEDICAL CENTER, COMMUNITY REGIONAL MEDICAL CENTER, STANFORD HEALTH CARE) on left hand side of the graph
2. 4 individual SNF (COLLEGE OAK NURSING &amp;  REHABILITATION CENTER, APPLE VALLEY POST-ACUTE REHAB, HEALTH CARE CTR AT THE FORUM AT RANCHO SAN ANTONIO, GOLDEN LIVING CENTER - HILLCREST) on right hand side of the graph
3. Expand option is inactive and Collaps is active for all the nodes on the graph
After Step 2
Graph should refresh and should show -
1. 4 individual hospitals (SANTA ROSA MEMORIAL HOSPITAL, MERCY SAN JUAN MEDICAL CENTER, COMMUNITY REGIONAL MEDICAL CENTER, STANFORD HEALTH CARE) on left hand side of the graph
2. Grouped SNF(4) on right hand side of the graph
3. Expand option is active and Collaps is inactive for grouped SNF(4) node
After Step 3
Graph should refresh and should show -
1. Grouped Hospital(4) on the left hand side of the graph
2. Grouped SNF(4) on the right hand side of the graph
3. Expand option is active and Collaps is inactive for all the nodes on the graph
After Step 4
Graph should refresh and should show -
1. Grouped Hospital(4) on the left hand side of the graph
2. 4 individual SNF ( COLLEGE OAK NURSING &amp;  REHABILITATION CENTER, APPLE VALLEY POST-ACUTE REHAB, HEALTH CARE CTR AT THE FORUM AT RANCHO SAN ANTONIO, GOLDEN LIVING CENTER - HILLCREST) on right hand side of the graph
3. Expand option is inactive and Collaps is active for all the nodes on the right hand side on the graph
After Step 5
Graph should refresh and should show the results similar to Step 1</t>
  </si>
  <si>
    <t>TC_6.6</t>
  </si>
  <si>
    <t>1. Expand Entity filter:
        i.Include Home 
        ii.Includes Grouped SNF
        iii.Includes individual HHA (CENTRAL COAST VNA &amp; HOSPICE, INC)
        iv.Includes 14 individual Hospitals(CEDARS-SINAI MEDICAL CENTER, STANFORD HEALTH CARE, MERCY SAN JUAN MEDICAL CENTER, SANTA ROSA MEMORIAL HOSPITAL
        ,  COMMUNITY REGIONAL MEDICAL CENTER, GROSSMONT HOSPITAL, RENOWN REGIONAL MEDICAL CENTER, DOMINICAN HOSPITAL &amp; MERCY MEDICAL CENTER, COTTAGE REHABILITATION HOSPITAL, GROSSMONT HOSPITAL, HUNTINGTON MEMORIAL HOSPITAL, DOMINICAN HOSPITAL,  FOUNTAIN VALLEY REGIONAL HOSPITAL &amp; MEDICAL CENTER, HOAG MEMORIAL HOSPITAL PRESBYTERIAN, PROVIDENCE HEALTH SYSTEM - SOUTHERN CALIFORNIA)
        v. Includes 2 individual SNFs(SOCAL POST-ACUTE CARE &amp; APPLE VALLEY POST-ACUTE REHAB)
        vi. Excludes 2 individual SNFs( EVERGREEN LAKEPORT HEALTHCARE &amp; KEIRO NURSING HOME) and Apply filter
2. Right click on grouped HOSPITAL(5 more) and select Navigation-&gt;Next Group from context menu
3. Right click on grouped HOSPITAL(5 more) and select Navigation-&gt;Previous Group from context menu
4. Right click on the grouped SNF(4) and Select Expand from the context menu
5. Right click on the 'SANTA ROSA MEMORIAL HOSPITAL'(Hospital) and Select Collaps from the context menu
6. Right click on the 'APPLE VALLEY POST-ACUTE REHAB'(SNF) and Select Collaps from the context menu
7. Right click on the grouped HOSPITAL(4) and select Back To Main View from context menu</t>
  </si>
  <si>
    <t>User should be able to view the graph as per TC_1.1
After step 1:
Graph should be refreshed and should display - 
1.9 individual hospitals on left hand side
2. Grouped Hospital(5 more) at left side of the graph 
3. Home node, grouped SNF(4) at right side of the graph
4. Expand, Collapse and Navigation options should be inactive for Home node
5. Collapse, Naviagtion should be inactive for SNF(4) and Expand should be active for it
6. Expand should be inactive for left side of nodes
7. Collapse should be active for left side of nodes including grouped Hospital(5 more)
8.Navigation option should be active for Hospital (5 more) with following sub-options
        5.1 Next Group and Last Group active
        5.2 Previous Group and First Group inactive
After step 2:
Graph should be refreshed and should display -
1. Hospital(5 more), 5 Individual Hospital(RENOWN REGIONAL MEDICAL CENTER, GROSSMONT HOSPITAL, COMMUNITY REGIONAL MEDICAL CENTER,DOMINICAN HOSPITAL, MERCY MEDICAL CENTER) on left hand side
2. Home node, grouped SNF(4) at right side of the graph
4. Expand, Collapse and Navigation options should be inactive for Home node
5. Collapse, Naviagtion should be inactive for SNF(4) and Expand should be active for it
6. Expand should be inactive for left side of nodes
7. Collapse should be active for left side of nodes including grouped Hospital(5 more)
8.Navigation option should be active for Hospital (5 more) with following sub-options
        5.1 Next Group and Last Group inactive
        5.2 Previous Group and First Group active
After step 3:
1. Individual Hospital(CEDARS-SINAI MEDICAL CENTER, STANFORD HEALTH CARE, MERCY SAN JUAN MEDICAL CENTER, SANTA ROSA MEMORIAL HOSPITAL, SANTA BARBARA COTTAGE HOSPITAL) on left hand side
2. Grouped Hospital(5 more) at left side of the graph 
3. Home node, grouped SNF(4) at right side of the graph
4. Expand, Collapse and Navigation options should be inactive for Home node
5. Collapse, Naviagtion should be inactive for SNF(4) and Expand should be active for it
6. Expand should be inactive for left side of nodes
7. Collapse should be active for left side of nodes including grouped Hospital(5 more)
8.Navigation option should be active for Hospital (5 more) with following sub-options
        5.1 Next Group and Last Group active
        5.2 Previous Group and First Group inactive
After step 4:
Graph should be refreshed and should display -
1. 4 Individual Hospitals(COMMUNITY REGIONAL MEDICAL CENTER, MERCY SAN JUAN MEDICAL CENTER, SANTA ROSA MEMORIAL HOSPITAL, STANFORD HEALTH CARE) at left side of the graph
2. 4 Individual SNF(HEALTH CARE CTR AT THE FORUM AT RANCHO SAN ANTONIO, 'COLLEGE OAK NURSING &amp;  REHABILITATION CENTER', APPLE VALLEY POST-ACUTE REHAB, GOLDEN LIVING CENTER - HILLCREST)
3. Expand and Navigation options should be inactive for all nodes
4. Collapse option should be active for all nodes
After step 5:
Graph should be refreshed and should display -
1. Grouped Hospital(4)at left side of the graph
2. 4 Individual SNF(HEALTH CARE CTR AT THE FORUM AT RANCHO SAN ANTONIO, 'COLLEGE OAK NURSING &amp;  REHABILITATION CENTER', APPLE VALLEY POST-ACUTE REHAB, GOLDEN LIVING CENTER - HILLCREST) at right side of the graph
3. Expand and Navigation options should be inactive for right side nodes
4. Collapse option should be active for all nodes
5. Collapse and Navigation option inactive for left side nodes
6. Collapse option should be active for right side nodes
7. Expand option should be active for left side grouped Hospital(4)
After step 6:
Graph should be refreshed and should display -
1. Grouped Hospital(4)at left side of the graph
2. Grouped SNF(4) at right side of the graph
3. Collapse and Navigation option should be inactive for all nodes
4. Expand option should be active for all nodes
After step 7:
Graph should display result as per Step1 result</t>
  </si>
  <si>
    <t>TC_6.7</t>
  </si>
  <si>
    <t>TC_6.8</t>
  </si>
  <si>
    <t>1. Expand Entity filter:
        i.Includes grouped Hospital
        ii.Includes grouped SNF and Apply filter
2.      Expand Location filter:
        i.Includes California, Nevada and Apply filter
3. Right click on grouped Hospital(13 more) and select Navigation-&gt;Next Group from context menu
4. Right click on grouped Hospital(8 more) and select Navigation-&gt;Next Group from context menu
5. Right click on grouped Hospital(3 more) and select Navigation-&gt;Next Group from context menu
6. Right click on grouped Hospital(13 more) and select Navigation-&gt;Previous Group from context menu
7. Right click on grouped Hospital(10 more) and select Navigation-&gt;Previous Group from context menu
8. Right click on grouped Hospital(5 more) and select Navigation-&gt;Previous Group from context menu
9. Right click on grouped SNF(13 more) and select Navigation-&gt;Last Group from context menu
10.Right click on grouped SNF(13 more) and select Navigation-&gt;First Group from context menu
11.Right click on grouped SNF(13 more) and select Collapse from context menu
12.Right click on grouped Hospital(13 more) and select Collapse from context menu</t>
  </si>
  <si>
    <t>User should be able to view the graph as per TC_1.1
After step 2:
Graph should be refreshed and should display - 
1. Individual Hospitals(SOUTHERN HILLS HOSPITAL AND MEDICAL CENTER, MERCY SAN JUAN MEDICAL CENTER,ST MARY'S MEDICAL CENTER, UC SAN DIEGO HEALTH HILLCREST - HILLCREST MED CTR, QUEEN OF THE VALLEY MEDICAL CENTER) on left hand side
2. Grouped Hospital(13 more) at left side of the graph 
3. Individual SNFs(ORANGEGROVE REHABILITATION HOSPITAL, PAHRUMP HEALTH AND REHABILITATION CENTER, APPLE VALLEY POST-ACUTE REHAB, 'COLLEGE OAK NURSING &amp;  REHABILITATION CENTER', KEIRO NURSING HOME) at right side of the graph
4. Grouped SNF (13 more) at right side of the graph
5. Expand and Navigation options should be inactive for all individual nodes on the graph
6. Collapse option should be active for all nodes
7. Navigation option should be active for Hospital (13 more), SNF(13 more) with following sub-options
        5.1 Next Group and Last Group active
        5.2 Previous Group and First Group inactive
After step 3:
Graph should be refreshed and should display -
1. Hospital(5 more), 5 Individual Hospitals(PROVIDENCE HEALTH SYSTEM - SOUTHERN CALIFORNIA, WATSONVILLE COMMUNITY HOSPITAL, SIERRA VISTA REGIONAL MEDICAL CENTER,SANTA ROSA MEMORIAL HOSPITAL,SIERRA NEVADA MEMORIAL HOSPITAL), Hospital (8 more) on left hand side
2. 5 Individual SNFs(ORANGEGROVE REHABILITATION HOSPITAL, PAHRUMP HEALTH AND REHABILITATION CENTER, APPLE VALLEY POST-ACUTE REHAB, 'COLLEGE OAK NURSING &amp;  REHABILITATION CENTER', KEIRO NURSING HOME), SNF(13 more) at right side of the graph
3. Expand and Navigation options should be inactive for all individual nodes on the graph
4. Collapse option should be active for all nodes
7. Navigation option should be active for SNF(13 more) with following sub-options
        7.1 Next Group and Last Group active
        7.2 Previous Group and First Group inactive
8. Navigation option should be active for Hospital(8 more),Hospital(5 more) with following sub-options
        8.1 Next Group, Last Group,Previous Group and First Group active
After step 4:
Graph should be refreshed and should display -
1. Hospital(10 more), 5 Individual Hospitals('GARDEN GROVE HOSPITAL &amp; MEDICAL CENTER', MADERA COMMUNITY HOSPITAL, COMMUNITY REGIONAL MEDICAL CENTER,BEVERLY HOSPITAL,SUTTER BAY HOSPITALS), Hospital (3 more) on left hand side
2. 5 Individual SNFs(ORANGEGROVE REHABILITATION HOSPITAL, PAHRUMP HEALTH AND REHABILITATION CENTER, APPLE VALLEY POST-ACUTE REHAB, 'COLLEGE OAK NURSING &amp;  REHABILITATION CENTER', KEIRO NURSING HOME), SNF(13 more) at right side of the graph
3. Expand and Navigation options should be inactive for all individual nodes on the graph
4. Collapse option should be active for all nodes
7. Navigation option should be active for SNF(13 more) with following sub-options
        7.1 Next Group and Last Group active
        7.2 Previous Group and First Group inactive
8. Navigation option should be active for Hospital(10 more), Hospital(3 more) with following sub-options
        8.1 Next Group, Last Group,Previous Group and First Group active
After step 5:
Graph should be refreshed and should display -
1. Hospital(13 more), 5 Individual Hospitals(BEVERLY HOSPITAL, SUTTER BAY HOSPITALS, ALTA BATES SUMMIT MEDICAL CENTER - ALTA BATES CAMP,STANFORD HEALTH CARE,CENTINELA HOSPITAL MEDICAL CENTER) on left hand side
2. 5 Individual SNFs(ORANGEGROVE REHABILITATION HOSPITAL, PAHRUMP HEALTH AND REHABILITATION CENTER, APPLE VALLEY POST-ACUTE REHAB, 'COLLEGE OAK NURSING &amp;  REHABILITATION CENTER', KEIRO NURSING HOME), SNF(13 more) at right side of the graph
3. Expand and Navigation options should be inactive for all individual nodes on the graph
4. Collapse option should be active for all nodes
7. Navigation option should be active for SNF(13 more) with following sub-options
        7.1 Next Group and Last Group active
        7.2 Previous Group and First Group inactive
8. Navigation option should be active for Hospital(10 more), Hospital(3 more) with following sub-options
        8.1 Next Group and Last Group inactive
        8.2 Previous Group and First Group active
After step 6:
Graph should be refreshed and should display -
1. Hospital(10 more), 5 Individual Hospitals('GARDEN GROVE HOSPITAL &amp; MEDICAL CENTER', MADERA COMMUNITY HOSPITAL, COMMUNITY REGIONAL MEDICAL CENTER,BEVERLY HOSPITAL,SUTTER BAY HOSPITALS), Hospital (3 more) on left hand side
2. 5 Individual SNFs(ORANGEGROVE REHABILITATION HOSPITAL, PAHRUMP HEALTH AND REHABILITATION CENTER, APPLE VALLEY POST-ACUTE REHAB, 'COLLEGE OAK NURSING &amp;  REHABILITATION CENTER', KEIRO NURSING HOME), SNF(13 more) at right side of the graph
3. Expand and Navigation options should be inactive for all individual nodes on the graph
4. Collapse option should be active for all nodes
7. Navigation option should be active for SNF(13 more) with following sub-options
        7.1 Next Group and Last Group active
        7.2 Previous Group and First Group inactive
8. Navigation option should be active for Hospital(10 more), Hospital(3 more) with following sub-options
        8.1 Next Group, Last Group,Previous Group and First Group active
After step 7:
1. Hospital(5 more), 5 Individual Hospitals(PROVIDENCE HEALTH SYSTEM - SOUTHERN CALIFORNIA, WATSONVILLE COMMUNITY HOSPITAL, SIERRA VISTA REGIONAL MEDICAL CENTER,SANTA ROSA MEMORIAL HOSPITAL,SIERRA NEVADA MEMORIAL HOSPITAL), Hospital (8 more) on left hand side
2. 5 Individual SNFs(ORANGEGROVE REHABILITATION HOSPITAL, PAHRUMP HEALTH AND REHABILITATION CENTER, APPLE VALLEY POST-ACUTE REHAB, 'COLLEGE OAK NURSING &amp;  REHABILITATION CENTER', KEIRO NURSING HOME), SNF(13 more) at right side of the graph
3. Expand and Navigation options should be inactive for all individual nodes on the graph
4. Collapse option should be active for all nodes
7. Navigation option should be active for SNF(13 more) with following sub-options
        7.1 Next Group and Last Group active
        7.2 Previous Group and First Group inactive
8. Navigation option should be active for Hospital(8 more),Hospital(5 more) with following sub-options
        8.1 Next Group, Last Group,Previous Group and First Group active
After step 8:
Graph should be refreshed and should display - 
1. Individual Hospitals(SOUTHERN HILLS HOSPITAL AND MEDICAL CENTER, MERCY SAN JUAN MEDICAL CENTER,ST MARY'S MEDICAL CENTER, UC SAN DIEGO HEALTH HILLCREST - HILLCREST MED CTR, QUEEN OF THE VALLEY MEDICAL CENTER) on left hand side
2. Grouped Hospital(13 more) at left side of the graph 
3. Individual SNFs(ORANGEGROVE REHABILITATION HOSPITAL, PAHRUMP HEALTH AND REHABILITATION CENTER, APPLE VALLEY POST-ACUTE REHAB, 'COLLEGE OAK NURSING &amp;  REHABILITATION CENTER', KEIRO NURSING HOME) at right side of the graph
4. Grouped SNF (13 more) at right side of the graph
5. Expand and Navigation options should be inactive for all individual nodes on the graph
6. Collapse option should be active for all nodes
7. Navigation option should be active for Hospital (13 more), SNF(13 more) with following sub-options
        5.1 Next Group and Last Group active
        5.2 Previous Group and First Group inactive
After step 9:
Graph should be refreshed and should display - 
1. Individual Hospitals(SOUTHERN HILLS HOSPITAL AND MEDICAL CENTER, MERCY SAN JUAN MEDICAL CENTER,ST MARY'S MEDICAL CENTER, UC SAN DIEGO HEALTH HILLCREST - HILLCREST MED CTR, QUEEN OF THE VALLEY MEDICAL CENTER) on left hand side
2. Grouped Hospital(13 more) at left side of the graph 
3. Grouped SNF(13 more), 5 Individual SNFs(HEALTH CARE CTR AT THE FORUM AT RANCHO SAN ANTONIO, BAYSIDE CARE CENTER, GOLDEN EMPIRE NURSING &amp; REHAB CENTER, WATSONVILLE POST ACUTE CENTER, CENTRAL GARDENS) at right side of the graph
5. Expand and Navigation options should be inactive for all individual nodes on the graph
6. Collapse option should be active for all nodes
7. Navigation option should be active for Hospital (13 more) with following sub-options
        5.1 Next Group and Last Group active
        5.2 Previous Group and First Group inactive                
8. Navigation option should be active for SNF (13 more) with following sub-options
        5.1 Next Group and Last Group inactive
        5.2 Previous Group and First Group active        
After step 10:
Graph should be refreshed and should display -
1. Individual Hospitals(SOUTHERN HILLS HOSPITAL AND MEDICAL CENTER, MERCY SAN JUAN MEDICAL CENTER,ST MARY'S MEDICAL CENTER, UC SAN DIEGO HEALTH HILLCREST - HILLCREST MED CTR, QUEEN OF THE VALLEY MEDICAL CENTER) on left hand side
2. Grouped Hospital(13 more) at left side of the graph 
3 Individual SNFs(ORANGEGROVE REHABILITATION HOSPITAL, PAHRUMP HEALTH AND REHABILITATION CENTER, APPLE VALLEY POST-ACUTE REHAB, 'COLLEGE OAK NURSING &amp;  REHABILITATION CENTER', KEIRO NURSING HOME), SNF(13 more) at right side of the graph
4. Expand and Navigation options should be inactive for all individual nodes on the graph
5. Collapse option should be active for all nodes
6. Navigation option should be active for Hospital (13 more), SNF(13 more) with following sub-options
        6.1 Next Group and Last Group active
        6.2 Previous Group and First Group inactive
After step 11:
Graph should be refreshed and should display -
1. Individual Hospitals(SOUTHERN HILLS HOSPITAL AND MEDICAL CENTER, MERCY SAN JUAN MEDICAL CENTER,ST MARY'S MEDICAL CENTER, UC SAN DIEGO HEALTH HILLCREST - HILLCREST MED CTR, QUEEN OF THE VALLEY MEDICAL CENTER) on left hand side
2. Grouped Hospital(13 more) at left side of the graph 
3  Grouped SNF(18) at right side of the graph
4. Collapse and Navigation options should be inactive for SNF(18)
5. Collapse option should be active for left side nodes
6. Navigation option should be active for Hospital (13 more) with following sub-options
        6.1 Next Group and Last Group active
        6.2 Previous Group and First Group inactive                
After step 12:
Graph should be refreshed and should display -
1. Grouped Hospital(13 more) at left side of the graph 
2  Grouped SNF(18) at right side of the graph
3. Collapse and Navigation options should be inactive for all nodes
4. Expand option active for all nodes</t>
  </si>
  <si>
    <t>After choosing filters in 'Location' and 'Entity' from 'Test Steps 1 and 2' there is an information on the screen: "Your graph cannot be generated.Please change your filters and try again."</t>
  </si>
  <si>
    <t>TC_6.9</t>
  </si>
  <si>
    <t>TC_6.10</t>
  </si>
  <si>
    <t>TC_6.11</t>
  </si>
  <si>
    <t xml:space="preserve">FAIL
</t>
  </si>
  <si>
    <t xml:space="preserve">1. After step 3 there much more nodes displaying in the graph on the right side than in Expected Results: sepsis, urinary tract infection, acute myocardial infarction, cardiac valve, fractures femur and hip/pelvis, hip and femur procedures except major joint. 
2. The "Expected Results" are not written correctly. There is no informatin what should happen after step 5, 6 and 7 " 
</t>
  </si>
  <si>
    <t>TC_6.12</t>
  </si>
  <si>
    <t>User should be able to view the graph as per TC_1.1
After Step 2
Graph should refresh and displat -
1. Hospital (261) on the left side
2. Other Medical, Cardiology, Orthopedics, Respiratory, Digestive and Service Lines(17 more) on the right hand side of the graph
3. Expand option is active and Collapse option is inactive for all the nodes except Service Line(17 more) node
4. Expand and Collapse should be inactive for Service Line(17 more) node
After Step 3
Graph should refresh and display -
1. CEDARS-SINAI MEDICAL CENTER, STANFORD HEALTH CARE, MERCY SAN JUAN MEDICAL CENTER, SANTA ROSA MEMORIAL HOSPITAL, SANTA BARBARA COTTAGE HOSPITAL and Hospital(256 more) on the left hand side of the graph
2. Other Medical, Cardiology, Orthopedics, Respiratory, Digestive and Service Lines(17 more) on the right hand side of the graph
3. Expand option is inactive and Collapse option is active for all the nodes on the left hand side of the graph
4. Expand and Collapse both inactive for Service Line(17 more) node
After Step 4
Graph should refresh and display-
1.  CEDARS-SINAI MEDICAL CENTER, CENTINELA HOSPITAL MEDICAL CENTER, MERCY MEDICAL CENTER, STANFORD HEALTH CARE - VALLEYCARE, SANTA BARBARA COTTAGE HOSPITAL and Hospital(96 more) on the left hand side of the graph
2.  Sepsis, Urinary tract infection, Renal failure, Diabetes, Red blood cell disorders and Clinical Episods(13 more) on the right hand side of the graph
3. Expand and Collapse both active for individual clinical episode nodes on right hand side
4. Expand is inactive and Collapse is active for Clinical Episods(13 more) node
After Step 5
Graph should refresh and display -
1.  CEDARS-SINAI MEDICAL CENTER,  MERCY SAN JUAN MEDICAL CENTER, TRI-CITY MEDICAL CENTER, MARIAN REGIONAL MEDICAL CENTER, REGIONAL MEDICAL CENTER OF SAN JOSE and Hospital (46 more) on left hand side of the graph
2.  3 DRGs (871 - Septicemia or severe sepsis without mechanical ventilation 96+ hours with major complication or comorbidity,  872 - Septicemia or severe sepsis without mechanical ventilation 96+ hours without major complication or comorbidity, 870 - Septicemia or severe sepsis with mechanical ventilation 96+ hours) on the right hand side of the graph
3. Expand is inactive and Collapse is active for all the nodes
After Step 6
Graph should refresh and display -
1. Hospital (51) on left hand side of the graph
2. 3 DRGs (871 - Septicemia or severe sepsis without mechanical ventilation 96+ hours with major complication or comorbidity,  872 - Septicemia or severe sepsis without mechanical ventilation 96+ hours without major complication or comorbidity, 870 - Septicemia or severe sepsis with mechanical ventilation 96+ hours) on the right hand side of the graph
3. Expand is inactive and Collapse is active for all the right hand side nodes
4. Expand is active and Collapse is inactive for Hospital (51) node
After Step 7
Graph should refresh and display - 
1. Hospital (101) on left hand side of the graph
2. Sepsis, Urinary tract infection, Renal failure, Diabetes, Red blood cell disorders and Clinical Episods(13 more) on the right hand side of the graph
After Step 8
User should be able to view the graph as per TC_1.1 with benchamrk toggle ON</t>
  </si>
  <si>
    <t xml:space="preserve">Patrycja
</t>
  </si>
  <si>
    <t>1. After Step 4 and step 5 the number of Hospitals is not changing. According to 'Expected results' it should decrease from 256 to 96, but it's still the same.
2. The same situation is also with number of other nodes (DRGs after step 5 - on the graph amount of them is bigger than in 'Expected results')</t>
  </si>
  <si>
    <t>TC_6.13</t>
  </si>
  <si>
    <t xml:space="preserve">After step 2: Number of displayed Clinical Episoded (149) in the graph is not matching amount of Clinical Episodes from 'Expected results (10)'
</t>
  </si>
  <si>
    <t>TC_6.14</t>
  </si>
  <si>
    <t>1. Toggle on the bechmark
2. Click on arrow given beside benchmark label and Expand Benchamrk panel, set Entity Type as 'Acute Care' and apply
3. Right click on Hospital (261) node and Select Expand from context menu
4. Right click on grouped  Service Lines (17 more) and select Navigation-&gt;Next Group from context menu
5. Right click on grouped  Service Lines (12 more) and select Navigation-&gt;Previous Group from context menu 
6. Right click on grouped  Service Lines (17 more) and select Navigation-&gt;Last Group from context menu
7. Right click on grouped  Hospital (256 more) and select Navigation-&gt;Next Group from context menu
8. Right click on grouped  Hospital (251 more) and select Navigation-&gt;Previous Group from context menu 
9. Right click on grouped  Hospital (256 more) and select Navigation-&gt;Last Group from context menu
10. Right click on grouped Hospital (256 more)  from top right corner and select Navigation-&gt;First Group from context menu
11. Right click on Service Line -Other Medical and Expand from context menu
12. Right click on grouped Clinical Episodes (13 more) and select Navigation-&gt;Next Group from context menu
13. Right click on grouped Clinical Episodes (8 more) and select Navigation-&gt;Previous Group from context menu 
14. Right click on grouped Clinical Episodes (13 more)  and select Navigation-&gt;Last Group from context menu
15. Right click on grouped  Clinical Episodes (13 more)  from top right corner and select Navigation-&gt;First Group from context menu
16. Right click on Episode-  Urinary tract infection node and Select Expand from the context menu
17. Right click on DRG- 690 - Kidney and urinary tract infections without major complication or comorbidity  and Select  Collapse from context menu
18. Right click on Episode - Congestive heart failure and Select Collapse from the context menu
19. Right click on individual Hospital-  STANFORD HEALTH CARE  and Select Collapse from the context menu</t>
  </si>
  <si>
    <t>User should be able to view the graph as per TC_1.1
After step 4
Graph should refresh and display.
1) Service Line(5 more), Psychiatric, Neurology, Surgery, Cardiovascular, Neurosurgery and Service Line(12 more) on the right side.
2) Collapse is inactive for all the nodes on right side.
3) Expand is active for all individual Service line nodes. 
4) Expand and Collapse is inactive and Navigation is active for both grouped Service lines.
After step 5
User should be able to see the graph as after step 3 .
After step 6
Graph should refresh and display.
1) Service Line(17 more), Wound care, Ear Nose and Throat, Transplant, Dentistry and Podiatry on the right side.
After step 7
User should be able to see the graph as after step 3.
After step 8
Graph should refresh and display
1) Hospital(5 more), Community Regional Medical Center, Renown Regional Medical Center, Grossmont Hopsital, Dominican Hospital, Fountain Valley Regional &amp; Medical Center, Hospital(251 more) on the left side.
2) Collapse is active and Expand is inactive for all the nodes on left side.
3) Navigation is active for both grouped hospitals.
After step 9
User should be able to see the graph as after step 3 .
After step 10
Graph should refresh and display.
1) Hospital(256 more), Sutter Bay Hospital, Saint Francis Memorial Hospital, Aurora Las Encinas LLC, Port City Operation Company LLC, St.Elizabeth Comunity Hospital on the left side.
After step 11
User should be able to see the graph as after step 3 .
After step 12
Graph should refresh and display.
1) Sepsis, Urinary Tract Infection, Renal Failure, Diabetes, Red Blood Cell Disorders, Clinical Episodes(13 more) on the right side.
2) CEDARS-SINAI MEDICAL CENTER, CENTINELA HOSPITAL MEDICAL CENTER, MERCY MEDICAL CENTER, MERCY SAN JUAN MEDICAL CENTER, SANTA BARBARA COTTAGE HOSPITAL, Hospital (96 more) on the left side.
3) Collapse is active for all the nodes on right and Expand is active for all individual Clinical Episodes.
4) Navigation and collapse is active for Grouped Clinical Episode.
After step 13
Graph should refresh and display.
1) Clinical Episodes(5 more), Cellulitis, Poisoning &amp; Toxic Effects of Drugs, Infections &amp; Parasitic Diseases W.O.R. Procedure, Complications of Treatment, Other Musculoskeletal Sys &amp; Connective Tissue Diagnoses, Clinical Episodes(8 more) on the right side.
After step 14
User should be able to see the graph as after step 12.
After step 15
Graph should refresh and display.
1) Clinical Episodes(13 more), Coagulation Disorders, Endocrine Disorders, Reticuloendothelial &amp; Immunity Disorders, Major Hematol/Immun Diag Exc Sickle Cell Crisis &amp; Coagul, Other Infections &amp; Parasitic Diseases Diagnoses on the right side.
After step 16
User should be able to see the graph as after step 12.
After step 17
Graph should refresh and display.
1)  690 - Kidney and Urinary Tract Infections without Major Complication or Comorbidity and 689 - Kidney and Urinary Tract Infections with Major Complication or Comorbidity on the right side.
2) MERCY MEDICAL CENTER, HUNTINGTON MEMORIAL HOSPITAL, LOMA LINDA UNIVERSITY MEDICAL CENTER, PALOMAR HEALTH DOWNTOWN CAMPUS, OLYMPIA MEDICAL CENTER, Hospital (13 more) on the left side.
3) Expand is inactive and Collapse is active on all the nodes on graph.
4) Navigation is active on Grouped Hospital node on left side.
After step 18
User should be able to see the graph as after step 12.
After step 19
User should be able to see the graph as after step 3.
After step 20
User should be able to see the graph as after step 2.</t>
  </si>
  <si>
    <t xml:space="preserve">After step 7 graph is not the same as after step 3
</t>
  </si>
  <si>
    <t>TC_6.15</t>
  </si>
  <si>
    <t>There is no TC_1.1</t>
  </si>
  <si>
    <t>TC_6.16</t>
  </si>
  <si>
    <t xml:space="preserve">After step 4 Collapse context menu is active for DGRs (according to Expected Results after step 4' it should be inactive for all nodes
</t>
  </si>
  <si>
    <t>TC_6.17</t>
  </si>
  <si>
    <r>
      <rPr>
        <rFont val="Calibri"/>
        <sz val="10.0"/>
      </rPr>
      <t xml:space="preserve">1. Toggle on the bechmark
</t>
    </r>
    <r>
      <rPr>
        <rFont val="Calibri"/>
        <sz val="12.0"/>
      </rPr>
      <t xml:space="preserve">2. Expand service line filter: 
    i. Includes 3 Episodes- Sepsis, Urinary tract infection &amp; Renal failure(From Other Medical service line)
    ii. Includes 3 Episodes- Congestive heart failure, Acute myocardial infarction &amp; Cardiac arrhythmia(From Cardiology service line)
    iii. Includes 2 Episodes- Stroke &amp; OTHER DISORDERS OF NERVOUS SYSTEM (From Neurology service line)
3. Right click on 'Sepsis'(CE) and select Expand from the context menu
4. Right click on grouped SNF(2) and select Expand from the context menu
5. Right click on 'CENTRAL GARDENS' and select Collapse from the context menu
6. Right click on '871' and select Collapse from the context menu
7. Right click on 'Sepsis' and select Collapse from the context menu
8. Right click on 'Other Medical' and select Back To Main View from the context menu
9. Right click on Clinical Episodes (3 more) and select Navigation-&gt;Next Group from context menu 
10. Right click on Clinical Episodes (3 more) and select Navigation-&gt;Previous Group from context menu </t>
    </r>
  </si>
  <si>
    <t xml:space="preserve">After step 3 graph is showing:
1. on the left side:
* Home
* SNF (18)
* HHA (8)
* LTCH (1)
2. on the right side:
DRGs:
* 871
* 885
* 470
* 291
* 392
* 690
* DRGs (252 more)
</t>
  </si>
  <si>
    <t>TC_6.18</t>
  </si>
  <si>
    <t>TC_6.19</t>
  </si>
  <si>
    <t>TC_6.20</t>
  </si>
  <si>
    <t>TC_6.21</t>
  </si>
  <si>
    <t>TC_6.22</t>
  </si>
  <si>
    <t xml:space="preserve">User should be able to view the graph as per TC_1.1
After step 3:
Graph should be refreshed and should display - 
1. 5 individual Hospitals(  CEDARS-SINAI MEDICAL CENTER,  GLENDALE MEM HOSPITAL &amp; HLTH CENTER,  SANTA BARBARA COTTAGE HOSPITAL,  MERCY SAN JUAN MEDICAL CENTER ,  DOMINICAN HOSPITAL ) and 1 grouped pagination node-  Hospital (156 more)  on left side of the graph
2. Grouped Service Line(2), Grouped Clinical Episode(2) and grouped DRGs(2) on right side of the graph
3. Expand should be active only for Grouped Service Line(2), Grouped Clinical Episode(2) and grouped DRGs(2)
4. Collapse should be only active for all nodes from left and right side of the graph except grouped Service line node
5. Navigation menu should be active for grouped pagination Hospital (156 more) node
        5.1  Next Group and Last Group should be active
        5.2  Previous and First Group should be inactive
After step 4:
Graph should be refreshed and should display - 
1. grouped Hospital (161)  on left side of the graph
2. Grouped Service Line(2), Grouped Clinical Episode(2) and grouped DRGs(2) on right side of the graph
3. Expand should be active for all nodes from both side of the graph
4. Collapse should be only active for Grouped Clinical Episode(2) and grouped DRGs(2)
5. Navigation menu should be inactive for all nodes from both side of the graph
After step 5:
Graph should be refreshed and should display - 
1. grouped Hospital (15)  on left side of the graph
2. 1 individual episode- Simple pneumonia and respiratory infections on right side of the graph
3. Expand should be active for nodes from both side of the graph
4. Collapse should be only active for episode- Simple pneumonia and respiratory infections
5. Navigation menu should be inactive for all nodes from both side of the graph
After step 6:
Graph should be refreshed and should display - 
1. grouped Hospital (15)  on left side of the graph
2. 2 individual DRGs- 194, 193 on right side of the graph
3. Expand should be active for only grouped Hospital(15) 
4. Collapse should be only active for DRGs- 194, 193
5. Navigation menu should be inactive for all nodes from both side of the graph
After step 7:
Graph should be refreshed and should display the view per step 3 
</t>
  </si>
  <si>
    <t>TC_6.23</t>
  </si>
  <si>
    <t>TC_6.24</t>
  </si>
  <si>
    <t>TC_6.25</t>
  </si>
  <si>
    <t>TC_6.26</t>
  </si>
  <si>
    <t>TC_6.27</t>
  </si>
  <si>
    <t>TC_6.28</t>
  </si>
  <si>
    <t>TC_6.29</t>
  </si>
  <si>
    <t>TC_7.1</t>
  </si>
  <si>
    <t>TC_7.2</t>
  </si>
  <si>
    <t>TC_7.3</t>
  </si>
  <si>
    <t>TC_7.4</t>
  </si>
  <si>
    <t>TC_7.5</t>
  </si>
  <si>
    <t>TC_7.6</t>
  </si>
  <si>
    <t>TC_7.7</t>
  </si>
  <si>
    <t>TC_7.8</t>
  </si>
  <si>
    <t>TC_7.9</t>
  </si>
  <si>
    <t>TC_7.10</t>
  </si>
  <si>
    <t>1.For step 1 to 4:
-On graph, it should display Cardiology, grouped Episodes (2), grouped DRGs (3) on right side to its related PAC- grouped Home, grouped  HHA(6), grouped SNF(5), grouped LTCH(1) on left side
2.Tooltip breadcrumb for Service line grouped node should be:
-Grouped Service Line
3.Tooltip breadcrumb for Episode grouped node should be:
-Grouped Episode
4.Tooltip breadcrumb for DRGs grouped node should be:
-Grouped DRGs</t>
  </si>
  <si>
    <t>Author:</t>
  </si>
  <si>
    <t>Magdalena Bielawska</t>
  </si>
  <si>
    <t>Software Build ID</t>
  </si>
  <si>
    <t>https://p2demo.ownedoutcomes.com/</t>
  </si>
  <si>
    <t>Name:</t>
  </si>
  <si>
    <t>Functionality tested:</t>
  </si>
  <si>
    <t>Test Steps:</t>
  </si>
  <si>
    <t>Expected Case:</t>
  </si>
  <si>
    <t>Test Result:</t>
  </si>
  <si>
    <t xml:space="preserve">
Tested By</t>
  </si>
  <si>
    <t>Notes:</t>
  </si>
  <si>
    <t>JIRA Task(s):</t>
  </si>
  <si>
    <t>Test Date:</t>
  </si>
  <si>
    <t>IA. Node: Label &amp; tooltip (Dataset Orange) - Benchmark Graph</t>
  </si>
  <si>
    <t>Module</t>
  </si>
  <si>
    <t>Total</t>
  </si>
  <si>
    <t>Today date</t>
  </si>
  <si>
    <t>Label_1A_Left</t>
  </si>
  <si>
    <t>Orange
Grouped IRF - Neurosurgery</t>
  </si>
  <si>
    <t>Label and tooltip on left node</t>
  </si>
  <si>
    <t>1. Select dataset "Orange"
2. Set Benchmark ON
3. In Label Settings select 2nd-6th label. After that select 7th-11th label
4. Hover over grouped IRF node and compare value in tooltip and on label next to node</t>
  </si>
  <si>
    <t>Legend:
LTCH: 1/1
IRF: 2/2
Home( 1/1)
SNF(30/30)
Service Line(21/21)
Case count ( 18,582/18,582)
Case count: 462
Market Share in label is 2.5%
90d readmission rate per instance: 27.5%
90d readmission rate per patient: 21.4%
90d readmission cost per instance: $16,253
90d readmission cost per patient: $20,850
90d episode cost: $55,608
PAC length of stay (LOS): 0d
Star Rating is not shown
NPI is not shown
CCN is not shown</t>
  </si>
  <si>
    <t>Label_1A_Line</t>
  </si>
  <si>
    <t>Tooltip on Line</t>
  </si>
  <si>
    <t>1. Select dataset "Orange"
2. Set Benchmark ON
3. Hover over line grouped IRF - Neurosurgery and compare value in tooltip</t>
  </si>
  <si>
    <t>Case count: 41
90d readmission rate per instance: 51.2%
90d readmission rate per patient: 34.1%
90d readmission cost per instance: $13,830
90d readmission cost per patient: $20,745
90d episode cost: $76,765
PAC length of stay (LOS): 0d
Star Rating is not shown
NPI is not shown
CCN is not shown</t>
  </si>
  <si>
    <t>duplicate Label_1A_Line</t>
  </si>
  <si>
    <t>Ca and NV
Grouped SNF - Orthopedics</t>
  </si>
  <si>
    <t>1. Select dataset "Ca and NV"
2. Set Benchmark ON
3. Hover over line grouped SNF - Orthopedics and compare value in tooltip</t>
  </si>
  <si>
    <t xml:space="preserve">Case count: 4
90d readmission rate per instance: 0.0%
90d readmission rate per patient: 0.0%
90d readmission cost per instance: 0$
90d readmission cost per patient: 0$
90d episode cost: $24,101
PAC length of stay (LOS): 25.8d
</t>
  </si>
  <si>
    <t>Label_1A_Right</t>
  </si>
  <si>
    <t>Label and tooltip on right node</t>
  </si>
  <si>
    <t>1. Select dataset "Orange"
2. Set Benchmark ON
3. In Label Settings select 2nd-6th label. After that select 7th-11th label
4. Hover over Neurosurgery node and compare value in tooltip and on label next to node</t>
  </si>
  <si>
    <t>Case count: 1,387
Market Share in label is 7.5%
90d readmission rate per instance: 32.7%
90d readmission rate per patient: 23.9%
90d readmission cost per instance: $14,816
90d readmission cost per patient: $20,321
90d episode cost: $25,652
PAC length of stay (LOS): 0d
Star Rating is not shown
NPI is not shown
CCN is not shown</t>
  </si>
  <si>
    <t>Label_2A_Left</t>
  </si>
  <si>
    <t>Orange
Episode: Amputation -include
Home-Amputation</t>
  </si>
  <si>
    <t>1. Select dataset "Orange"
2. Set Benchmark ON
3. In Service line filter include Clinical episode "Amputation"
4. In Label Settings select 2nd-6th label. After that select 7th-11th label
5. Hover over Home node and compare value in tooltip and on label next to node</t>
  </si>
  <si>
    <t>Legend:
LTCH: 1/1
IRF: 1/1
Home( 1/1)
SNF(20/20)
Episode(1/1)
Case count (357/357)
Case count: 300
Market Share in label is 84.0%
90d readmission rate per instance: 29.7%
90d readmission rate per patient: 19.7%
90d readmission cost per instance: $12,553
90d readmission cost per patient: $18,937
90d episode cost: $16,003
PAC length of stay (LOS): 0d
Star Rating is not shown
NPI is not shown
CCN is not shown</t>
  </si>
  <si>
    <t>Label_2A_Line</t>
  </si>
  <si>
    <t>1. Select dataset "Orange"
2. Set Benchmark ON
3. In Service line filter include Clinical episode "Amputation"
5. Hover over line Home-Amputation and compare value in tooltip</t>
  </si>
  <si>
    <t>Case count: 300
90d readmission rate per instance: 29.7%
90d readmission rate per patient: 19.7%
90d readmission cost per instance: $12,553
90d readmission cost per patient: $18,837
90d episode cost: $16,003
PAC length of stay (LOS): 0d
Star Rating is not shown
NPI is not shown
CCN is not shown</t>
  </si>
  <si>
    <t>duplicate Label_2A_Line</t>
  </si>
  <si>
    <t>Ca and VV
Episode: Amputation -include
Home-Amputation</t>
  </si>
  <si>
    <t>1. Select dataset "Ca and NV"
2. Set Benchmark ON
3. In Service line filter include Clinical episode "Amputation"
5. Hover over line Home-Amputation and compare value in tooltip</t>
  </si>
  <si>
    <t xml:space="preserve">Case count: 7
90d readmission rate per instance: 0%
90d readmission rate per patient: 0%
90d readmission cost per instance: $0
90d readmission cost per patient: $0
90d episode cost: $23,616
PAC length of stay (LOS): 0.0d
</t>
  </si>
  <si>
    <t>Label_2A_Right</t>
  </si>
  <si>
    <t>1. Select dataset "Orange"
2. Set Benchmark ON
3. In Service line filter include Clinical episode "Amputation"
4. In Label Settings select 2nd-6th label. After that select 7th-11th label
5. Hover over Amputation node and compare value in tooltip and on label next to node</t>
  </si>
  <si>
    <t>Case Count: 357
Market Share: 100%
90d readmission rate per instance: 31.7%
90d readmission rate per patient: 22.4%
90d readmission cost per instance: $13,197
90d readmission cost per patient: $18,641
90d episode cost: $20,585
PAC length of stay (LOS): 0d
Star rating is not shown
NPI is not shown
CCN is not shown</t>
  </si>
  <si>
    <t>Label_3A_Left</t>
  </si>
  <si>
    <t>Orange
LTCH - Neurology</t>
  </si>
  <si>
    <t>1. Select dataset "Orange"
2. Set Benchmark ON
3. In Label Settings select 2nd-6th label. After that select 7th-11th label
4. Hover over grouped LTCH node and compare value in tooltip and on label next to node</t>
  </si>
  <si>
    <t>Legend:
LTCH: 1/1
IRF: 2/2
Home( 1/1)
SNF(30/30)
Service Line(21/21)
Case count ( 18,582/18,582)
Case count: 256
Market Share 1.4%
90d readmission rate per instance: 39.8%
90d readmission rate per patient: 31.6%
90d readmission cost per instance: $19,680
90d readmission cost per patient: $24,782
90d episode cost: $107,515
PAC length of stay (LOS): 0d
Star Rating is not shown
NPI is not shown
CCN is not shown</t>
  </si>
  <si>
    <t>Label_3A_Line</t>
  </si>
  <si>
    <t>1. Select dataset "Orange"
2. Set Benchmark ON
3. Hover over line LTCH - Neurology and compare value in tooltip</t>
  </si>
  <si>
    <t>Case count: 19
90d readmission rate per instance: 57.9%
90d readmission rate per patient: 42.1%
90d readmission cost per instance: $15,968
90d readmission cost per patient: $21,956
90d episode cost: $112,765
PAC length of stay (LOS): 0d
Star Rating is not shown
NPI is not shown
CCN is not shown</t>
  </si>
  <si>
    <t>Label_3A_Right</t>
  </si>
  <si>
    <t>1. Select dataset "Orange"
2. Set Benchmark ON
3. In Label Settings select 2nd-6th label. After that select 7th-11th label
4. Hover over Neurology node and compare value in tooltip and on label next to node</t>
  </si>
  <si>
    <t xml:space="preserve">Case Count: 5,296
Market Share: 28.5%
90d readmission rate per instance: 29.4%
90d readmission rate per patient: 21.3%
90d readmission cost per instance: $13,661
90d readmission cost per patient: $18,889
90d episode cost: $21,181
PAC length of stay (LOS): 0d
Star rating is not shown
NPI is not shown
CCN is not shown </t>
  </si>
  <si>
    <t>Label_4A_Left</t>
  </si>
  <si>
    <t>Orange
Service Line: Neurology - include
SNF - Stroke</t>
  </si>
  <si>
    <t>1. Select dataset "Orange"
2. Set Benchmark ON
3. In Service line include 'Neurology'
4. Expand Service line to Clinical episode
5. In Label Settings select 2nd-6th label. After that select 7th-11th label
6. Hover over 'SNF' node and compare value in tooltip and on label next to node</t>
  </si>
  <si>
    <t>Legend:
LTCH: 1/1
IRF: 2/2
Home( 1/1)
SNF(28/28)
Episode(20/20)
Case count ( 5,296/5,296)
Case count: 787
Market Share 14.9%
90d readmission rate per instance: 30.4%
90d readmission rate per patient: 23.8%
90d readmission cost per instance: $13,124
90d readmission cost per patient: $16,774
90d episode cost: $37,307
PAC length of stay (LOS): 0d
Star Rating: 3.3
NPI is not shown
CCN is not shown</t>
  </si>
  <si>
    <t>Label_4A_Line</t>
  </si>
  <si>
    <t>1. Select dataset "Orange"
2. Set Benchmark ON
3. In Service line include 'Neurology'
4. Expand Service line to Clinical episode
5. Hover over line SNF(grouped) -'Stroke' node and compare value in tooltip</t>
  </si>
  <si>
    <t>From tooltip:
Case count: 32
90d readmission rate per instance: 46.9%
90d readmission rate per patient: 37.5%
90d readmission cost per instance: $13,717
90d readmission cost per patient: $17146
90d episode cost: $36,158
PAC length of stay (LOS): 0d
Star Rating is not shown
NPI is not shown
CCN is not shown</t>
  </si>
  <si>
    <t>duplicate Label_4A_Line</t>
  </si>
  <si>
    <t>Ca and Nv
Service Line: Neurology - include
HHA - Stroke</t>
  </si>
  <si>
    <t>1. Select dataset "Ca and NV"
2. Set Benchmark ON
3. In Service line include 'Neurology'
4. Expand Service line to Clinical episode
5. Hover over line Home -'Transient ischemia' node and compare value in tooltip</t>
  </si>
  <si>
    <t xml:space="preserve">Case count: 2
90d readmission rate per instance: 0%
90d readmission rate per patient: 0%
90d readmission cost per instance: $0
90d readmission cost per patient: $0
90d episode cost: 5,549
PAC length of stay (LOS): 0d
</t>
  </si>
  <si>
    <t>Label_4A_Right</t>
  </si>
  <si>
    <t>1. Select dataset "Orange"
2. Set Benchmark ON
3. In Service line include 'Neurology'
4. Expand Service line to Clinical episode
5. In Label Settings select 2nd-6th label. After that select 7th-11th label
6. Hover over 'Concussion' node and compare value in tooltip and on label next to node</t>
  </si>
  <si>
    <t>Case Count: 1,342
Market Share: 25.3%
90d readmission rate per instance: 8.7%
90d readmission rate per patient: 6.9%
90d readmission cost per instance: $11,206
90d readmission cost per patient: $14,098
90d episode cost: $20,419
PAC length of stay (LOS): 0d
Star rating is not shown
NPI is not shown
CCN is not shown</t>
  </si>
  <si>
    <t>Label_5A_Left</t>
  </si>
  <si>
    <t>Orange
Entity: Hospital NPI:1518951300,NPI:1689608150 
Grouped Hospital - Urology</t>
  </si>
  <si>
    <t>1. Select dataset "Orange"
2. Set Benchmark ON
3. In Entity filter include Hospital - Hoag Memorial Hospital Presbyterian (NPI:1518951300) and University of California Irvine Med Center (NPI:1689608150)
4. In Benchmark select Entity type "Acute care"
5. In Label Settings select 2nd-6th label. After that select 7th-11th label
6. Hover over grouped Hospital node and compare value in tooltip and on label next to node</t>
  </si>
  <si>
    <t>Case Count: 5,477
Market Share: 100%
90d readmission rate per instance: 33.3%
90d readmission rate per patient: 23.4%
90d readmission cost per instance: $17,246
90d readmission cost per patient: $24,582
90d episode cost: $27,484
PAC length of stay (LOS): 0
Star rating: ... 
NPI is not shown
CCN is not shown</t>
  </si>
  <si>
    <t>PAss</t>
  </si>
  <si>
    <t>Star rating 3.5</t>
  </si>
  <si>
    <t>Label_5A_Line</t>
  </si>
  <si>
    <t>1. Select dataset "Orange"
2. Set Benchmark ON
3. In Entity filter include Hospital - Hoag Memorial Hospital Presbyterian (NPI:1518951300) and University of California Irvine Med Center (NPI:1689608150)
4. In Benchmark select Entity type "Acute care"
5. Hover over line grouped Hospital - Urology and compare value in tooltip</t>
  </si>
  <si>
    <t>Case count: 343
Market Share in not shown
90d readmission rate per instance: 59.8%
90d readmission rate per patient: 33.2%
90d readmission cost per instance: $19,106
90d readmission cost per patient: $34357
90d episode cost: $37,031
PAC length of stay (LOS): 0d
Star Rating is not shown
NPI is not shown
CCN is not shown</t>
  </si>
  <si>
    <t>Label_5A_Right</t>
  </si>
  <si>
    <t>1. Select dataset "Orange"
2. Set Benchmark ON
3. In Entity filter include Hospital - Hoag Memorial Hospital Presbyterian (NPI:1518951300) and University of California Irvine Med Center (NPI:1689608150)
4. In Benchmark select Entity type "Acute care"
5. In Label Settings select 2nd-6th label. After that select 7th-11th label
6. Hover over Urology node and compare value in tooltip and on label next to node</t>
  </si>
  <si>
    <t>Case count: 343
Market Share: 6.3%
90d readmission rate per instance: 59.8%
90d readmission rate per patient: 33.2%
90d readmission cost per instance: $19,106
90d readmission cost per patient: $34357
90d episode cost: $37,031
PAC length of stay (LOS): 0d
Star Rating is not shown
NPI is not shown
CCN is not shown</t>
  </si>
  <si>
    <t>Label_6A_Left</t>
  </si>
  <si>
    <t>Orange
Entity: Hospital NPI:1518951300,NPI:1689608150; exclude SNF
Grouped Hospital - Urology</t>
  </si>
  <si>
    <t>1. Select dataset "Orange"
2. Set Benchmark ON
3. In Entity include Hospital - Hoag Memorial Hospital Presbyterian (NPI:1518951300), University of California Irvine Med Center (NPI:1689608150) and exclude SNF
4. In Benchmark select Entity type "Acute care"
5. In Label Settings select 2nd-6th label. After that select 7th-11th label
6. Hover over grouped Hospital node and compare value in tooltip and on label next to node</t>
  </si>
  <si>
    <t>Case Count: 5,110
Market Share: 100%
90d readmission rate per instance: 32.7%
90d readmission rate per patient: 22.7%
90d readmission cost per instance: $17,602
90d readmission cost per patient: $25,325
90d episode cost: $25,853
PAC length of stay (LOS): 0d
Star rating: ... 
NPI is not shown
CCN is not shown</t>
  </si>
  <si>
    <t>Label_6A_Line</t>
  </si>
  <si>
    <t>1. Select dataset "Orange"
2. Set Benchmark ON
3. In Entity include Hospital - Hoag Memorial Hospital Presbyterian (NPI:1518951300), University of California Irvine Med Center (NPI:1689608150) and exclude SNF
4. In Benchmark select Entity type "Acute care"
5. Hover over line grouped Hospital - Urology and compare value in tooltip</t>
  </si>
  <si>
    <t>Case count: 316
Market Share in not shown
90d readmission rate per instance: 60.1%
90d readmission rate per patient: 32.6%
90d readmission cost per instance: $19,826
90d readmission cost per patient: $36,571
90d episode cost: $35,021
PAC length of stay (LOS): 0d
Star Rating is not shown
NPI is not shown
CCN is not shown</t>
  </si>
  <si>
    <t>Label_6A_Right</t>
  </si>
  <si>
    <t>1. Select dataset "Orange"
2. Set Benchmark ON
3. In Entity include Hospital - Hoag Memorial Hospital Presbyterian (NPI:1518951300), University of California Irvine Med Center (NPI:1689608150) and exclude SNF
4. In Benchmark select Entity type "Acute care"
5. In Label Settings select 2nd-6th label. After that select 7th-11th label
6. Hover over Urology node and compare value in tooltip and on label next to node</t>
  </si>
  <si>
    <t>Case count: 316
Market Share: 6.2%
90d readmission rate per instance: 60.1%
90d readmission rate per patient: 32.6%
90d readmission cost per instance: $19,826
90d readmission cost per patient: $36,572
90d episode cost: $35,021
PAC length of stay (LOS): 0d
Star Rating is not shown
NPI is not shown
CCN is not shown</t>
  </si>
  <si>
    <t>Label_7A_Left</t>
  </si>
  <si>
    <t xml:space="preserve">Orange
Episode: Spinal Procedures, Cardic Defibrillator
DRG: 78
Entity: Home, SNF(NPI: 1790768083, 1609865583)
Hospital(NPI: 1659538858)  - Clinical Episode (2) </t>
  </si>
  <si>
    <t>1. Select dataset Orange
2. Set Benchmark ON
3. In Service Line filter include Episode: Spinal Procedures, Cardic Defibrillator, DRG: 78
4. In Entity filter include Home, SNF(NPI: 1790768083, 1609865583)
5. In Benchmark set Entity Type to Acute Care
6. In Label Settings select 2nd-6th label. After that select 7th-11th label
7.  Hover over Hospital(NPI: 1659538858)  node and compare value in tooltip and on label next to node</t>
  </si>
  <si>
    <t>Legend: 
Hospital (17/17)
Episode (2/2)
DRG (1/1)
Case count  (310 / 310)
Case count: 6
Market Share: 1.9%
90d readmission rate per instance: 33.3
90d readmission rate per patient: 33.3
90d readmission cost per instance: 14,647
90d readmission cost per patient: 14,647
90d episode cost: $16,106
PAC length of stay (LOS): 0d
Star Rating: 
NPI is not shown
CCN is not shown</t>
  </si>
  <si>
    <t>No stars</t>
  </si>
  <si>
    <t>Label_7A_Line</t>
  </si>
  <si>
    <t>1. Select dataset Orange
2. Set Benchmark ON
3. In Service Line filter include Episode: Spinal Procedures, Cardic Defibrillator, DRG: 78
4. In Entity filter include Home, SNF(NPI: 1790768083, 1609865583)
5. In Benchmark set Entity Type to Acute Care
6. Hover over line between Hospital(NPI: 1659538858)  - Clinical Episode (2)  and compare value in tooltip</t>
  </si>
  <si>
    <t xml:space="preserve">Case count: 6
90d readmission rate per instance: 33.3
90d readmission rate per patient: 33.3
90d readmission cost per instance: 14,647
90d readmission cost per patient: 14,647
90d episode cost: $16,106
PAC length of stay (LOS): 0d </t>
  </si>
  <si>
    <t>29-11-2019</t>
  </si>
  <si>
    <t xml:space="preserve">https://tangramcare.atlassian.net/browse/P2BN-2036
</t>
  </si>
  <si>
    <t>Label_8A_Left</t>
  </si>
  <si>
    <t>1. Select dataset Orange
2. Set Benchmark ON
3. In Service Line filter include Episode: Spinal Procedures, Cardiac Defibrillator, DRG: 78
4. In Entity filter include Home, SNF(NPI: 1790768083, 1609865583)
5. In Benchmark set Entity Type to Acute Care
6. In Label Settings select 2nd-6th label. After that select 7th-11th label
7.  Hover over Clinical Episode (2)  node and compare value in tooltip and on label next to node</t>
  </si>
  <si>
    <t xml:space="preserve">Case count: 284
Market Share: 91.6%
90d readmission rate per instance: 22.9%
90d readmission rate per patient: 18.7%
90d readmission cost per instance: $12,925
90d readmission cost per patient: $15,851
90d episode cost: $11,871
PAC length of stay (LOS): 0d 
</t>
  </si>
  <si>
    <t>Label_8A_Line</t>
  </si>
  <si>
    <t>Orange
IRF - Surgery with excluded DRG 411,412,413</t>
  </si>
  <si>
    <t>1. Select dataset "Orange"
2. Set Benchmark ON
3. In Service line include 'Surgery' and exclude DRG 411,412,413
4. In Label Settings select 2nd-6th label. After that select 7th-11th label
5. Hover over grouped IRF node and compare value in tooltip and on label next to node</t>
  </si>
  <si>
    <t xml:space="preserve">Case Count: 1
Market Share: 0.1%
90d readmission rate per instance: 0%
90d readmission rate per patient: 0%
90d readmission cost per instance: $0
90d readmission cost per patient: $0
90d episode cost: $32,091
PAC length of stay (LOS): 0d
Star rating is not shown
NPI is not shown
CCN is not shown </t>
  </si>
  <si>
    <t>Label_8A_Right</t>
  </si>
  <si>
    <t>1. Select dataset "Orange"
2. Set Benchmark ON
3. In Service line include 'Surgery' and exclude DRG 411,412,413
4. In Label Settings select 2nd-6th label. After that select 7th-11th label
5. Hover over line IRF - 'Surgery' and compare value in tooltip</t>
  </si>
  <si>
    <t xml:space="preserve">Case Count: 1
90d readmission rate per instance: 0%
90d readmission rate per patient: 0%
90d readmission cost per instance: $0
90d readmission cost per patient: $0
90d episode cost: $32,091
PAC length of stay (LOS): 0d
Star rating is not shown
NPI is not shown
CCN is not shown </t>
  </si>
  <si>
    <t>Label_9A_Right</t>
  </si>
  <si>
    <t>1. Select dataset "Orange"
2. Set Benchmark ON
3. In Service line include 'Surgery' and exclude DRG 411,412,413
4. In Label Settings select 2nd-6th label. After that select 7th-11th label
5. Hover over grouped Service line 'Surgery' node and compare value in tooltip and on label next to node</t>
  </si>
  <si>
    <t xml:space="preserve">Case Count: 1187
Market Share: 100%
90d readmission rate per instance: 37.7%
90d readmission rate per patient: 25.4%
90d readmission cost per instance: $19,518
90d readmission cost per patient: $28,954
90d episode cost: $25,197
PAC length of stay (LOS): 0
Star rating is not shown
NPI is not shown
CCN is not shown </t>
  </si>
  <si>
    <t>Label_9A_Left</t>
  </si>
  <si>
    <t>Orange
Entity: Hospital, SNF -include
SNF - Urology</t>
  </si>
  <si>
    <t>1. Select dataset "Orange"
2. Set Benchmark ON
3. In Entity include Hospital, SNF
4. In Label Settings select 2nd-6th label. After that select 7th-11th label
5. Hover over grouped SNF node and compare value in tooltip and on label next to node</t>
  </si>
  <si>
    <t xml:space="preserve">Case Count: 2,167
Market Share: 100%
90d readmission rate per instance: 40.2%
90d readmission rate per patient: 30.6%
90d readmission cost per instance: $14,387
90d readmission cost per patient: $18,900
90d episode cost: $43,683
PAC length of stay (LOS): 0d
Star rating is ...
NPI is not shown
CCN is not shown </t>
  </si>
  <si>
    <t>Star rating is 3.4</t>
  </si>
  <si>
    <t>08//28/2019</t>
  </si>
  <si>
    <t>Label_9A_Line</t>
  </si>
  <si>
    <t>1. Select dataset "Orange"
2. Set Benchmark ON
3. In Entity include Hospital, SNF
4. In Label Settings select 2nd-6th label. After that select 7th-11th label
5. Hover over line SNF - Urology and compare value in tooltip</t>
  </si>
  <si>
    <t xml:space="preserve">Case Count: 97
90d readmission rate per instance: 54.6%
90d readmission rate per patient: 37.1%
90d readmission cost per instance: $14,094
90d readmission cost per patient: $20,749
90d episode cost: $56,125
PAC length of stay (LOS): 0d
Star rating is not shown
NPI is not shown
CCN is not shown </t>
  </si>
  <si>
    <t>1. Select dataset "Orange"
2. Set Benchmark ON
3. In Entity include Hospital, SNF
4. In Label Settings select 2nd-6th label. After that select 7th-11th label
5. Hover over grouped Service line Urology node and compare value in tooltip and on label next to node</t>
  </si>
  <si>
    <t xml:space="preserve">Case Count: 97
Market Share: 4.5%
90d readmission rate per instance: 54.6%
90d readmission rate per patient: 37.1%
90d readmission cost per instance: $14,094
90d readmission cost per patient: $20,749
90d episode cost: $56,125
PAC length of stay (LOS): 0d
Star rating is not shown
NPI is not shown
CCN is not shown </t>
  </si>
  <si>
    <t>Case count 1,046</t>
  </si>
  <si>
    <t>https://tangramcare.atlassian.net/browse/P2BN-2032</t>
  </si>
  <si>
    <t>IB. Node: Label &amp; tooltip (Dataset: Pennsylvania) - Benchmark Graph</t>
  </si>
  <si>
    <t>Label_1B_Left</t>
  </si>
  <si>
    <t>LDS-2016-Pennsylvania
Location: FIPS: 42129 - include
Grouped Hospitals</t>
  </si>
  <si>
    <t>1. Select dataset "LDS-2016-Pennsylvania"
2. Set Benchmark ON
3. In Location select 42129 - Westmoreland (PA)
4. In Benchmark select Entity type "Acute care"
5. In Label Settings select 2nd-6th label. After that select 7th-11th label
6. Hover over grouped Hospital node and compare value in tooltip and on label next to node</t>
  </si>
  <si>
    <t>Case Count: 3,520
Market Share in label is 100%
90d readmission rate per instance: 38.3%
90d readmission rate per patient: 27.9%
90d readmission cost per instance: 9,626
90d readmission cost per patient: $13,228
90d episode cost: $18,290
PAC length of stay (LOS): 10.2d
Star Rating: 3.3</t>
  </si>
  <si>
    <t>duplicate
Label_1B_Left</t>
  </si>
  <si>
    <t>Ca and NV
Location: FIPS: 06047 - include
Hospital (NPI: 1518018191)</t>
  </si>
  <si>
    <t>1. Select dataset "Ca and NV"
2. Set Benchmark ON
3. In Location select 06047
4. In Benchmark select Entity type "Acute care"
5. In Label Settings select 2nd-6th label. After that select 7th-11th label
6. Hover over Hospital node and compare value in tooltip and on label next to node</t>
  </si>
  <si>
    <t>Case Count: 8
Market Share in label is 100%
90d readmission rate per instance: 0%
90d readmission rate per patient: 0%
90d readmission cost per instance: $0
90d readmission cost per patient: $0
90d episode cost: $10,082
PAC length of stay (LOS): 7.5d
Star Rating: 2.0</t>
  </si>
  <si>
    <t>Label_1B_Line</t>
  </si>
  <si>
    <t>1. Select dataset "LDS-2016-Pennsylvania"
2. Set Benchmark ON
3. In Location select 42129 - Westmoreland (PA)
4. In Benchmark select Entity type "Acute care"
5. Hover over grouped Hospital -Other Medical node and compare value in tooltip</t>
  </si>
  <si>
    <t>Case Count: 742
90d readmission rate per instance: 42.2%
90d readmission rate per patient: 31.9%
90d readmission cost per instance: $9,194
90d readmission cost per patient: $12,142
90d episode cost: $21,206
PAC length of stay (LOS): 12.1</t>
  </si>
  <si>
    <t>Label_1B_Right</t>
  </si>
  <si>
    <t>1. Select dataset "LDS-2016-Pennsylvania"
2. Set Benchmark ON
3. In Location select 42129 - Westmoreland (PA)
4. In Benchmark select Entity type "Acute care"
5. In Label Settings select 2nd-6th label. After that select 7th-11th label
6. Hover over 'Other Medical' node and compare value in tooltip and on label next to node</t>
  </si>
  <si>
    <t xml:space="preserve">Case Count: 742
Market share: 21.1%
90d readmission rate per instance: 42.2%
90d readmission rate per patient: 31.9%
90d readmission cost per instance: $9,194
90d readmission cost per patient: $12,142
90d episode cost: $21,206
PAC length of stay (LOS): 12.1
</t>
  </si>
  <si>
    <t>Label_2B_Left</t>
  </si>
  <si>
    <t>LDS-2016-Pennsylvania
Location: included CBSA: 45940,10900
Hospital (NPI: 1164400131)</t>
  </si>
  <si>
    <t>1. Select dataset "LDS-2016-Pennsylvania"
2. Set Benchmark ON
3. In Location filter include CBSA "45940- Trenton-Ewing, NJ" and "10900-Allentown_Bethlehen-Easton,PA-NJ(PA)
4. In Benchmark select Entity type "Acute care"
5. Expand Hospital
6. In Label Settings select 2nd-6th label. After that select 7th-11th label
7. Hover over Lehigh Valley Hospital (NPI: 1164400131) node and compare value in tooltip and on label next to node</t>
  </si>
  <si>
    <t>Case Count: 10,183
Market Share: 36.5%
90d readmission rate per instance: 36.1%
90d readmission rate per patient: 25.3%
90d readmission cost per instance: $10,809
90d readmission cost per patient: $15,446
90d episode cost: $21,853
PAC length of stay (LOS): 8.3d
Star rating: 3 stars
NPI: 1164400131
CCN: 390133</t>
  </si>
  <si>
    <t>duplicate Label_2B_Left</t>
  </si>
  <si>
    <t>Ca and Nv
CBSA: 42100,42220
Hospital (NPI: 1134152549)</t>
  </si>
  <si>
    <t>1. Select dataset "Ca and NV"
2. Set Benchmark ON
3. In Location filter include CBSA: 42100, 42220
4. In Benchmark select Entity type "Acute care"
5. Expand Hospital
6. In Label Settings select 2nd-6th label. After that select 7th-11th label
7. Hover over Hospital SANTA ROSA MEMORIAL HOSPITAL(NPI: 1134152549) node and compare value in tooltip and on label next to node</t>
  </si>
  <si>
    <t xml:space="preserve">Name: Santa Rosa Memorial Hospital
NPI:1134152549
CCN:50174
Case Count: 10 
Market Share: 43.5%
90d readmission rate per instance: 0%
90d readmission rate per patient: 0%
90d readmission cost per instance: 0$
90d readmission cost per patient: 0$
90d episode cost: 13,135$
PAC length of stay (LOS): 2.6d
Star rating: 3.0
 </t>
  </si>
  <si>
    <t>Label_2B_Line</t>
  </si>
  <si>
    <t>Ca and NV
Location: included CBSA: 45940,10900
Hospital (NPI: 1164400131)</t>
  </si>
  <si>
    <t>1. Select dataset "LDS-2016-Pennsylvania"
2. Set Benchmark ON
3. In Location filter include CBSA "45940- Trenton-Ewing, NJ" and "10900-Allentown_Bethlehen-Easton,PA-NJ(PA)
4. In Benchmark select Entity type "Acute care"
5. Expand Hospital
6. Hover over line Lehigh Valley Hospital (NPI: 1164400131) - Digestive and compare value in tooltip</t>
  </si>
  <si>
    <t xml:space="preserve">Case Count: 907
90d readmission rate per instance: 45.4%
90d readmission rate per patient: 31.1%
90d readmission cost per instance: $10,127
90d readmission cost per patient: $14,796
90d episode cost: $14,980
PAC length of stay (LOS): 5.3d
</t>
  </si>
  <si>
    <t>Label_2B_Right</t>
  </si>
  <si>
    <t>1. Select dataset "LDS-2016-Pennsylvania"
2. Set Benchmark ON
3. In Location filter include CBSA "45940- Trenton-Ewing, NJ" and "10900-Allentown_Bethlehen-Easton,PA-NJ(PA)
4. In Benchmark select Entity type "Acute care"
5. Expand Hospital
6. In Label Settings select 2nd-6th label. After that select 7th-11th label
7. Hover over Digestive node and compare value in tooltip and on label next to node</t>
  </si>
  <si>
    <t>"Case Count: 2,758
Market Share: 9.9%
90d readmission rate per instance: 45.5%
90d readmission rate per patient: 31.4%
90d readmission cost per instance: $10,295
90d readmission cost per patient: $14,931
90d episode cost: $14,862
PAC length of stay (LOS): 4.9</t>
  </si>
  <si>
    <t>Label_3B_Left</t>
  </si>
  <si>
    <t>LDS-2016-Pennsylvania
Location: included CBSA: 45940,10900
Entity: Hospital- include
Hospital (NPI: 1164400131)</t>
  </si>
  <si>
    <t>1. Select dataset "LDS-2016-Pennsylvania"
2. Set Benchmark ON
3. In Location filter include CBSA "45940- Trenton-Ewing, NJ" and "10900-Allentown_Bethlehen-Easton,PA-NJ(PA)
4. In Entity Filter include Hospital
5. In Benchmark select Entity type "Acute care" 
6. Expand Hospital
7. In Label Settings select 2nd-6th label. After that select 7th-11th label
8. Hover over Lehigh Valley Hospital (NPI: 1164400131) node and compare value in tooltip and on label next to node</t>
  </si>
  <si>
    <t>Label_3B_Line</t>
  </si>
  <si>
    <t>1. Select dataset "LDS-2016-Pennsylvania"
2. Set Benchmark ON
3. In Location filter include CBSA "45940- Trenton-Ewing, NJ" and "10900-Allentown_Bethlehen-Easton,PA-NJ(PA)
4. In Entity Filter include Hospital
5. In Benchmark select Entity type "Acute care" 
6. Expand Hospital
8. Hover over line Lehigh Valley Hospital (NPI: 1164400131) - Orthopedics and compare value in tooltip</t>
  </si>
  <si>
    <t xml:space="preserve">Case Count: 1,639
90d readmission rate per instance: 20.2%
90d readmission rate per patient: 15.7%
90d readmission cost per instance: $9,886
90d readmission cost per patient: $12,733
90d episode cost: $22,248
PAC length of stay (LOS): 15.2d
</t>
  </si>
  <si>
    <t>Label_3B_Right</t>
  </si>
  <si>
    <t>1. Select dataset "LDS-2016-Pennsylvania"
2. Set Benchmark ON
3. In Location filter include CBSA "45940- Trenton-Ewing, NJ" and "10900-Allentown_Bethlehen-Easton,PA-NJ(PA)
4. In Entity Filter include Hospital
5. In Benchmark select Entity type "Acute care" 
6. Expand Hospital
7. In Label Settings select 2nd-6th label. After that select 7th-11th label
8. Hover over Orthopedics node and compare value in tooltip and on label next to node</t>
  </si>
  <si>
    <t>Case Count: 4,302
Market Share: 15.4%
90d readmission rate per instance: 21.1%
90d readmission rate per patient: 16.8%
90d readmission cost per instance: $10,814
90d readmission cost per patient: $13,562
90d episode cost: $22,702
PAC length of stay (LOS): 13.5d</t>
  </si>
  <si>
    <t>Label_4B_Left</t>
  </si>
  <si>
    <t>LDS-2016-Pennsylvania
Location: included CBSA: 12100, FIPS: 34009
HHA (NPI: 1962484659)</t>
  </si>
  <si>
    <t>1. Select dataset "LDS-2016-Pennsylvania"
2. Set Benchmark ON
3. In Location filter include FIPS- 34009- Cape May (NJ) and CBSA- 12100- Atlan City, NJ (NJ)
4. Include HHA and expand on graph
5. In Label Settings select 2nd-6th label. After that select 7th-11th label
6. Hover over Cape Regional Home Health Care LLC (NPI: 1962484659) node and compare value in tooltip and on label next to node</t>
  </si>
  <si>
    <t>Case Count: 22
Market Share: 5.5%
90d readmission rate per instance: 27.3%
90d readmission rate per patient: 27.3%
90d readmission cost per instance: $32,706
90d readmission cost per patient: $32,706
90d episode cost: $55,778
PAC length of stay (LOS): 6.3d
Star rating: 4 stars
NPI: 1962484659
CCN: 317012</t>
  </si>
  <si>
    <t>Label_4B_Line</t>
  </si>
  <si>
    <t xml:space="preserve">1. Select dataset "LDS-2016-Pennsylvania"
2. Set Benchmark ON
3. In Location filter include FIPS- 34009- Cape May (NJ) and CBSA- 12100- Atlan City, NJ (NJ)
4. Include HHA and expand on graph
5. In Label Settings select 2nd-6th label. After that select 7th-11th label
6. Hover over line Cape Regional Home Health Care LLC (NPI: 1962484659) - Respiratory and compare value in tooltip </t>
  </si>
  <si>
    <t xml:space="preserve">Case Count: 1
90d readmission rate per instance: 0.0%
90d readmission rate per patient: 0.0%
90d readmission cost per instance: $0
90d readmission cost per patient: $0
90d episode cost: $8,442
PAC length of stay (LOS): 4.0d
</t>
  </si>
  <si>
    <t>Label_4B_Right</t>
  </si>
  <si>
    <t>1. Select dataset "LDS-2016-Pennsylvania"
2. Set Benchmark ON
3. In Location filter include FIPS- 34009- Cape May (NJ) and CBSA- 12100- Atlan City, NJ (NJ)
4. Include HHA and expand on graph
5. In Label Settings select 2nd-6th label. After that select 7th-11th label
6. Hover over Respiratory node and compare value in tooltip and on label next to node</t>
  </si>
  <si>
    <t>Case Count: 11
Market Share: 2.8%
90d readmission rate per instance: 0%
90d readmission rate per patient: 0%
90d readmission cost per instance: $0
90d readmission cost per patient: $30
90d episode cost: $19,305
PAC length of stay (LOS): 10.6</t>
  </si>
  <si>
    <t>Label_5B_Left</t>
  </si>
  <si>
    <t>LDS-2016-Pennsylvania
Location: Maryland exclude CBSA: 12580, 25180
SNF - Surgery</t>
  </si>
  <si>
    <t>1. Select dataset "LDS-2016-Pennsylvania"
2. Set Benchmark ON
3. In Location filter include Maryland and exclude CBSA- 12580- Baltimore-Towson, MD and 25180- Hagerstown-Martin, MD
4. In entity filter include SNF
4. In Label Settings select 2nd-6th label. After that select 7th-11th label
5. Hover over grouped SNF node and compare value in tooltip and on label next to node</t>
  </si>
  <si>
    <t>Case Count: 81
Market Share: 100% 
90d readmission rate per instance: 33.3%
90d readmission rate per patient: 30.9%
90d readmission cost per instance: $11,729
90d readmission cost per patient: $12,667
90d episode cost: $32,645
PAC length of stay (LOS): 30.5
Star rating: 3 stars</t>
  </si>
  <si>
    <t>LDS-2016-Pennsylvania
Location: Maryland exclude CBSA: 12580, 25180
Entity: SNF
SNF - Surgery</t>
  </si>
  <si>
    <t>Case Count: 81
Market Share: 100% 
90d readmission rate per instance: 33.3%
90d readmission rate per patient: 30.9%
90d readmission cost per instance: $11,729
90d readmission cost per patient: $12,667
90d episode cost: $32,645
PAC length of stay (LOS): 30.5
Star rating: 3.2 stars</t>
  </si>
  <si>
    <t>Label_5B_Line</t>
  </si>
  <si>
    <t xml:space="preserve">1. Select dataset "LDS-2016-Pennsylvania"
2. Set Benchmark ON
3. In Location filter include Maryland and exclude CBSA- 12580- Baltimore-Towson, MD and 25180- Hagerstown-Martin, MD
4. In entity filter include SNF
4. Hover over line grouped SNF - Surgery and compare value in tooltip </t>
  </si>
  <si>
    <t>Case Count: 6
90d readmission rate per instance: 50%
90d readmission rate per patient: 50%
90d readmission cost per instance: $17,376
90d readmission cost per patient: $17,376
90d episode cost: $44,432
PAC length of stay (LOS): 26.2</t>
  </si>
  <si>
    <t>duplicated Label_5B_Line</t>
  </si>
  <si>
    <t>Ca and Nv
Location: California exclude CBSA: 40140, 42100
Home - Psychiatric</t>
  </si>
  <si>
    <t xml:space="preserve">1. Select dataset "Ca and NV"
2. Set Benchmark ON
3. In Location filter exclude CBSA: 40140, 42100
4. Hover over line grouped Home - Psychiatric and compare value in tooltip </t>
  </si>
  <si>
    <t>Case Count: 43
90d readmission rate per instance: %2.3
90d readmission rate per patient: %2.3
90d readmission cost per instance: $10,751
90d readmission cost per patient: $10,751
90d episode cost: 11,591$
PAC length of stay (LOS): 0d</t>
  </si>
  <si>
    <t>Label_5B_Right</t>
  </si>
  <si>
    <t>1. Select dataset "LDS-2016-Pennsylvania"
2. Set Benchmark ON
3. In Location filter include Maryland and exclude CBSA- 12580- Baltimore-Towson, MD and 25180- Hagerstown-Martin, MD
4. In entity filter include SNF
4. In Label Settings select 2nd-6th label. After that select 7th-11th label
5. Hover over 'Surgery' node and compare value in tooltip and on label next to node</t>
  </si>
  <si>
    <t>Case Count: 6
Market Share: 7.4%
90d readmission rate per instance: 50%
90d readmission rate per patient: 50%
90d readmission cost per instance: $17,376
90d readmission cost per patient: $17,376
90d episode cost: $44,432
PAC length of stay (LOS): 26.2</t>
  </si>
  <si>
    <t>Label_6B_Left</t>
  </si>
  <si>
    <t>LDS-2016-Pennsylvania
Location: exclude Pennsylvania
LTCH (NIP:1578543468) -Neurosurgery</t>
  </si>
  <si>
    <t>1. Select dataset "LDS-2016-Pennsylvania"
2. Set Benchmark ON
3. In Location filter exclude Pennsylvania
4. In Entity filter include Lourdes Specialty Hospital of Southern New Jersey (NIP:1578543468)
5. Expand LTCH
6. In Label Settings select 2nd-6th label. After that select 7th-11th label
7. Hover over Lourdes Specialty Hospital of Southern New Jersey node and compare value in tooltip and on label next to node</t>
  </si>
  <si>
    <t>Case count: 18
Market Share: 100%
90d readmission rate per instance: 55.6%
90d readmission rate per patient: 50%
90d readmission cost per instance: $13,014
90d readmission cost per patient: $14,461
90d episode cost: $182,285
PAC length of stay (LOS): 38.4
NPI:1578543468
CCN: 312022</t>
  </si>
  <si>
    <t>Label_6B_Line</t>
  </si>
  <si>
    <t>1. Select dataset "LDS-2016-Pennsylvania"
2. Set Benchmark ON
3. In Location filter exclude Pennsylvania
4. In Entity filter include Lourdes Specialty Hospital of Southern New Jersey (NIP:1578543468)
5. Expand LTCH
6. In Label Settings select 2nd-6th label. After that select 7th-11th label
7. Hover over line Lourdes Specialty Hospital of Southern New Jerse - Neurosurgery and compare value in tooltip</t>
  </si>
  <si>
    <t xml:space="preserve">Case count: 2
90d readmission rate per instance: 50%
90d readmission rate per patient: 50%
90d readmission cost per instance: $6,994
90d readmission cost per patient: $6,994
90d episode cost: $175,634
PAC length of stay (LOS): 32.5
</t>
  </si>
  <si>
    <t>Label_6B_Right</t>
  </si>
  <si>
    <t>1. Select dataset "LDS-2016-Pennsylvania"
2. Set Benchmark ON
3. In Location filter exclude Pennsylvania
4. In Entity filter include Lourdes Specialty Hospital of Southern New Jersey (NIP:1578543468)
5. Expand LTCH
6. In Label Settings select 2nd-6th label. After that select 7th-11th label
7. Hover over Neurosurgery node and compare value in tooltip and on label next to node</t>
  </si>
  <si>
    <t xml:space="preserve">Case count: 2
Market Share: 11.1%
90d readmission rate per instance: 50%
90d readmission rate per patient: 50%
90d readmission cost per instance: $6,994
90d readmission cost per patient: $6,994
90d episode cost: $175,634
PAC length of stay (LOS): 32.5
</t>
  </si>
  <si>
    <t>Label_7B_Left</t>
  </si>
  <si>
    <t>LDS-2016-Pennsylvania
Service line: exclude Cardiology, Cancer Care and Psychiatric
Home - Orthopedics</t>
  </si>
  <si>
    <t>1. Select dataset "LDS-2016-Pennsylvania"
2. Set Benchmark ON
3. In Service Line filter exclude Cardiology, Cancer Care, Psychiatric
4. In Label Settings select 2nd-6th label. After that select 7th-11th label
6. Hover over Home node and compare value in tooltip and on label next to node</t>
  </si>
  <si>
    <t xml:space="preserve">Case Count: 132,691
Market Share: 53.1%
90d readmission rate per instance: 35.4%
90d readmission rate per patient: 24.2%
90d readmission cost per instance: $12,459
90d readmission cost per patient: $18,226
90d episode cost: $16,521
PAC length of stay (LOS): 0.1
</t>
  </si>
  <si>
    <t>Label_7B_Line</t>
  </si>
  <si>
    <t>1. Select dataset "LDS-2016-Pennsylvania"
2. Set Benchmark ON
3. In Service Line filter exclude Cardiology, Cancer Care, Psychiatric
4. In Label Settings select 2nd-6th label. After that select 7th-11th label
6. Hover over line Home- Orthopedics node and compare value in tooltip</t>
  </si>
  <si>
    <t xml:space="preserve">Case Count: 12,342
90d readmission rate per instance: 19.6%
90d readmission rate per patient: 14.8%
90d readmission cost per instance: $12,893
90d readmission cost per patient: $2,532
90d episode cost: $14,867
PAC length of stay (LOS): 0.1
</t>
  </si>
  <si>
    <t>duplicate Label_7B_Line</t>
  </si>
  <si>
    <t>Ca and Nv
Service line: exclude Cardiology, Cancer Care and Psychiatric
Home - Orthopedics</t>
  </si>
  <si>
    <t>1. Select dataset "Ca and Nv"
2. Set Benchmark ON
3. In Service Line filter exclude Cardiology, Cancer Care, Psychiatric
4. In Label Settings select 2nd-6th label. After that select 7th-11th label
6. Hover over line Home- Orthopedics node and compare value in tooltip</t>
  </si>
  <si>
    <t xml:space="preserve">Case Count: 79
90d readmission rate per instance: 0%
90d readmission rate per patient: 0%
90d readmission cost per instance: $0
90d readmission cost per patient: $0
90d episode cost: $14,455
PAC length of stay (LOS): 0.0d
</t>
  </si>
  <si>
    <t>Label_7B_Right</t>
  </si>
  <si>
    <t>1. Select dataset "LDS-2016-Pennsylvania"
2. Set Benchmark ON
3. In Service Line filter exclude Cardiology, Cancer Care, Psychiatric
4. In Label Settings select 2nd-6th label. After that select 7th-11th label
6. Hover over Orthopedics node and compare value in tooltip and on label next to node</t>
  </si>
  <si>
    <t>Case Count: 42,037
Market Share: 16.8
90d readmission rate per instance: 21.2%
90d readmission rate per patient: 16.5%
90d readmission cost per instance: $11,785
90d readmission cost per patient: $15,111
90d episode cost: $24,004
PAC length of stay (LOS): 14.1</t>
  </si>
  <si>
    <t>Label_8B_Left</t>
  </si>
  <si>
    <t>LDS-2016-Pennsylvania
Entity: LTCH
LTCH (25) - Service Line (15)</t>
  </si>
  <si>
    <t>1. Select dataset "LDS-2016-Pennsylvania"
2. Set Benchmark ON
3. In Entity filter include LTCH and expand them on graph
4. In Label Settings select 2nd-6th label. After that select 7th-11th label
5. Hover over LTCH (25) bucket node node and compare value in tooltip and on label next to node</t>
  </si>
  <si>
    <t>Visible Nodes: NPI: 1235333089, 1346248333, 1700229671, 1326337528, 1194168054, 1477553329 + LTCH(25)
Case Count: 1,160
Market Share: 44.3%
90d readmission rate per instance: 57.8%
90d readmission rate per patient: 40.9%
90d readmission cost per instance: $16,087
90d readmission cost per patient: $22,739
90d episode cost: $102,628
PAC length of stay (LOS): 27.2</t>
  </si>
  <si>
    <t>Label_8B_Line</t>
  </si>
  <si>
    <t>1. Select dataset "LDS-2016-Pennsylvania"
2. Set Benchmark ON
3. In Entity filter include LTCH and expand them on graph
4. Hover over line LTCH(25) -Service Lines(15) node and compare value in tooltip</t>
  </si>
  <si>
    <t xml:space="preserve">Case Count: 211
90d readmission rate per instance: 60.7%
90d readmission rate per patient: 42.2%
90d readmission cost per instance: $15,314
90d readmission cost per patient: $22,025
90d episode cost: $82,851
PAC length of stay (LOS): 28.1
</t>
  </si>
  <si>
    <t>Duplicated Label_8B_Line</t>
  </si>
  <si>
    <t>Ca and NV
Entity: SNF
Snf (12) - Service Line (4)</t>
  </si>
  <si>
    <t>1. Select dataset "Ca and NV"
2. Set Benchmark ON
3. In Entity filter include SNF
4. Hover over line SNF(11) -Service Lines(3) node and compare value in tooltip</t>
  </si>
  <si>
    <t xml:space="preserve">Case Count: 1
90d readmission rate per instance: 0%
90d readmission rate per patient: 0%
90d readmission cost per instance: $0
90d readmission cost per patient: $0
90d episode cost: $17,698
PAC length of stay (LOS): 15.0d
</t>
  </si>
  <si>
    <t xml:space="preserve">SNF visible on graph: NPI( 1659366771,1114902616,1588830020, 1215922570,1538279419, 1699723460)
Service Lines in grouped Node: Cardithoracic, Other Surgical, Respiratory, Cardiovascular
</t>
  </si>
  <si>
    <t>Label_8B_Right</t>
  </si>
  <si>
    <t>1. Select dataset "LDS-2016-Pennsylvania"
2. Set Benchmark ON
3. In Entity filter include LTCH and expand them on graph
4. In Label Settings select 2nd-6th label. After that select 7th-11th label
6. Hover over Service Lines (15) node and compare value in tooltip and on label next to node</t>
  </si>
  <si>
    <t xml:space="preserve">Visible Nodes: Respiratory, Other Medical, Surgery, Cardiology, Cardiovascular, Orthopedics + Service Lines (15)
Case Count: 494
Market Share: 18.9
90d readmission rate per instance: 55.1%
90d readmission rate per patient: 39.5%
90d readmission cost per instance: $14,255
90d readmission cost per patient: $19,884
90d episode cost: $72,987
PAC length of stay (LOS): 26.1
</t>
  </si>
  <si>
    <t>Label_9B_Left</t>
  </si>
  <si>
    <t>LDS-2016-Pennsylvania
Entity: LTCH
Serviceline: Exclude Other Medical and Respiratory
LTCH - Service Line (13)</t>
  </si>
  <si>
    <t>1. Select dataset "LDS-2016-Pennsylvania"
2. Set Benchmark ON
3. In Entity filter include LTCH
4. In Service Line exclude Other Medical, Respiratory
5. In Label Settings select 2nd-6th label. After that select 7th-11th label
6. Hover over grouped LTCH (28) node node and compare value in tooltip and on label next to node</t>
  </si>
  <si>
    <t xml:space="preserve">Visible Nodes: LTCH(28)
Case Count: 1,072
Market Share: 100.0%
90d readmission rate per instance: 54.4%
90d readmission rate per patient: 39.5%
90d readmission cost per instance: $14,950
90d readmission cost per patient: $20,605
90d episode cost: $78,835
PAC length of stay (LOS): 25.4
</t>
  </si>
  <si>
    <t>Label_9B_Line</t>
  </si>
  <si>
    <t>1. Select dataset "LDS-2016-Pennsylvania"
2. Set Benchmark ON
3. In Entity filter include LTCH 
4. In Service Line exclude Other Medical, Respiratory
5. Hover over line LTCH(28) -Service Lines(13) node and compare value in tooltip</t>
  </si>
  <si>
    <t xml:space="preserve">Case Count: 317
90d readmission rate per instance: 48.9%
90d readmission rate per patient: 35.6%
90d readmission cost per instance: $13,182
90d readmission cost per patient: $18,081
90d episode cost: $68,503
PAC length of stay (LOS): 24.9
</t>
  </si>
  <si>
    <t>Label_9B_Right</t>
  </si>
  <si>
    <t>1. Select dataset "LDS-2016-Pennsylvania"
2. Set Benchmark ON
3. In Entity filter include LTCH
4. In Service Line exclude Other Medical, Respiratory
5. In Label Settings select 2nd-6th label. After that select 7th-11th label
6. Hover over Service Lines (13) node and compare value in tooltip and on label next to node</t>
  </si>
  <si>
    <t>Visible Nodes: Surgery, Cardiology, Cardiovascular, Orthopedics, Wound Care, Other Surgical + Service Lines (13)
Case Count: 317
Market Share: 29.6
90d readmission rate per instance: 48.9%
90d readmission rate per patient: 35.6%
90d readmission cost per instance: $13,182
90d readmission cost per patient: $18,081
90d episode cost: $68,503
PAC length of stay (LOS): 24.9</t>
  </si>
  <si>
    <t>Star_Rating_Benchmark_1</t>
  </si>
  <si>
    <t>LDS-2016-Pennsylvania
Entity: SNF (NPI: 1710968458)</t>
  </si>
  <si>
    <t>Star Rating</t>
  </si>
  <si>
    <t>1. Select dataset "LDS-2016-Pennsylvania"
2. Set Benchmark ON
3. In Entity include SNF Moravian Village of Bethlehem (NPI: 1710968458)
4. In Labels settings select "Star Rating"
5. Hover over SNF Moravian Village of Bethlehem (NPI: 1710968458) node and compare value in tooltip and on label next to node</t>
  </si>
  <si>
    <t>Star rating: 5 stars</t>
  </si>
  <si>
    <t>Star_Rating_Benchmark_2</t>
  </si>
  <si>
    <t>LDS-2016-Pennsylvania
Service line: DRG 194
IRF (NPI:1811960537)</t>
  </si>
  <si>
    <t>1. Select dataset "LDS-2016-Pennsylvania"
2. Set Benchmark ON
3. Expand Service line to DRG
4. In Service line filter include DRG 194
5. In Labels settings select "Star Rating"
6. Expand IRF
7. Hover over Healthsouth Rehabilitation Hospital of York (NPI: 1811960537) node and compare value in tooltip and on label next to node</t>
  </si>
  <si>
    <t>Star rating is not shown</t>
  </si>
  <si>
    <t>Star_Rating_Benchmark_3</t>
  </si>
  <si>
    <t>LDS-2016-Pennsylvania
Location: New jersey
LTCH</t>
  </si>
  <si>
    <t>1. Select dataset "LDS-2016-Pennsylvania"
2. Set Benchmark ON
3. In Location filter include New Jersey
4. In Labels settings select "Star Rating"
5. Hover over grouped LTCH node and compare value in tooltip and on label next to node</t>
  </si>
  <si>
    <t>Star_Rating_Benchmark_4</t>
  </si>
  <si>
    <t>LDS-2016-Pennsylvania
Location: New jersey
Episode: Intraocular procedures
HHA</t>
  </si>
  <si>
    <t>1. Select dataset "LDS-2016-Pennsylvania"
2. Set Benchmark ON
3. Expand Service line to Clinical Episode
4. In Service line filter include Intraocular procedures
5. In Labels settings select "Star Rating"
6. Hover over grouped HHA node and compare value in tooltip and on label next to node</t>
  </si>
  <si>
    <t>Star rating: 3.8 stars</t>
  </si>
  <si>
    <t>duplicate
Star_Rating_Benchmark_4</t>
  </si>
  <si>
    <t>LDS-yesr-2016
Episode: Intraocular procedures
HHA</t>
  </si>
  <si>
    <t>1. Select dataset "LDS-year-2016"
2. Set Benchmark ON
3. Expand Service line to Clinical Episode
4. In Service line filter include Intraocular procedures
5. In Labels settings select "Star Rating"
6. Hover over grouped HHA node and compare value in tooltip and on label next to node</t>
  </si>
  <si>
    <t>Star rating: 3.5</t>
  </si>
  <si>
    <t>https://tangramcare.atlassian.net/browse/P2BN-53</t>
  </si>
  <si>
    <t>IC. Node: Label &amp; tooltip (Dataset: LDS-year-2016) - Benchmark Graph</t>
  </si>
  <si>
    <t>Label_1C_Left</t>
  </si>
  <si>
    <t xml:space="preserve">LDS-year-2016
LTCH - Sepsis </t>
  </si>
  <si>
    <t>1. Select dataset LDS-year-2016
2. Set Benchmark ON
3. Expand Other Medical Node
4. In Label Settings select 2nd-6th label. After that select 7th-11th label
5.  Hover over LTCH node and compare value in tooltip and on label next to node</t>
  </si>
  <si>
    <t>Legend: 
SNF(15350 / 16039)
HHA (8994 / 10313)
IRF (1064 / 1100)
LTCH (426 / 427)
Home (1 / 1)
Episodes (6 / 26)
Case count (1321481 / 7081357)
Case count: 19,235
Market Share: 1.5%
90d readmission rate per instance: 48.2% 
90d readmission rate per patient: 35.9%
90d readmission cost per instance: $14,223
90d readmission cost per patient: $19,113
90d episode cost: $73,160
PAC length of stay (LOS): 26.4d
Star Rating: 0.0
NPI is not shown
CCN is not shown</t>
  </si>
  <si>
    <t>Label_1C_Line</t>
  </si>
  <si>
    <t>1. Select dataset LDS-year-2016
2. Set Benchmark ON
3. Expand Other Medical Node
4. Hover over line between LTCH - Sepsis and compare value in tooltip</t>
  </si>
  <si>
    <t xml:space="preserve">Case count: 9851
90d readmission rate per instance: 47.0% 
90d readmission rate per patient: 35.0%
90d readmission cost per instance: $14,065
90d readmission cost per patient: $18,903
90d episode cost: $69,833
PAC length of stay (LOS): 25.8d </t>
  </si>
  <si>
    <t>Label_1C_Right</t>
  </si>
  <si>
    <t>1. Select dataset LDS-year-2016
2. Set Benchmark ON
3. Expand Other Medical Node
4. In Label Settings select 2nd-6th label. After that select 7th-11th label
5.  Hover over Sepsis node and compare value in tooltip and on label next to node</t>
  </si>
  <si>
    <t>Case count: 485793
Market Share: 36.8%
90d readmission rate per instance: 38.7%
90d readmission rate per patient: 27.2%
90d readmission cost per instance: $13,280
90d readmission cost per patient: $18,846
90d episode cost: $24,561
PAC length of stay (LOS): 9.7d</t>
  </si>
  <si>
    <t>Label_2C_Left</t>
  </si>
  <si>
    <t>LDS-year-2016
Location: California
CBSA: 40140 - exclude
DRG: 381, 382 -exclude
SNF(NPI: 1720035090)  - Digestive</t>
  </si>
  <si>
    <t>1. Select dataset LDS-year-2016
2. Set Benchmark ON
3. In Location filter include California
4. In Location filter exclude CBSA: 40140
5. In Service Line filter exclude DRG: 381, 382
6. Expand SNF Node
7. In Label Settings select 2nd-6th label. After that select 7th-11th label
8.  Hover over SNF(NPI: 1720035090)  node and compare value in tooltip and on label next to node</t>
  </si>
  <si>
    <t>Case count: 537
Market Share: 0.6%
90d readmission rate per instance: 33.3%
90d readmission rate per patient: 25.7%
90d readmission cost per instance: $18,093
90d readmission cost per patient: $23,468
90d episode cost: $54,572
PAC length of stay (LOS): 28.7d
Star Rating: 5.0
NPI: 1720035090
CCN: 555446</t>
  </si>
  <si>
    <t xml:space="preserve">https://tangramcare.atlassian.net/browse/P2BN-2017
exclude not working </t>
  </si>
  <si>
    <t>Label_2C_Line</t>
  </si>
  <si>
    <t>1. Select dataset LDS-year-2016
2. Set Benchmark ON
3. In Location filter include California
4. In Location filter exclude CBSA: 40140
5. In Service Line filter exclude DRG: 381, 382
6. Expand SNF Node
7. Hover over line between SNF(NPI: 1720035090)  - Digestive and compare value in tooltip</t>
  </si>
  <si>
    <t xml:space="preserve">Case count: 24
90d readmission rate per instance: 25.0% 
90d readmission rate per patient: 20.8%
90d readmission cost per instance: $22,542
90d readmission cost per patient: $27,050
90d episode cost: $40,314
PAC length of stay (LOS): 28.1d </t>
  </si>
  <si>
    <t>Label_2C_Right</t>
  </si>
  <si>
    <t>1. Select dataset LDS-year-2016
2. Set Benchmark ON
3. In Location filter include California
4. In Location filter exclude CBSA: 40140
5. In Service Line filter exclude DRG: 381, 382
6. Expand SNF Node
7. In Label Settings select 2nd-6th label. After that select 7th-11th label
8.  Hover over Digestive node and compare value in tooltip and on label next to node</t>
  </si>
  <si>
    <t>Case count: 6228
Market Share: 6.3%
90d readmission rate per instance: 52.5%
90d readmission rate per patient: 36.8%
90d readmission cost per instance: $14,919
90d readmission cost per patient: $21,303
90d episode cost: $40,842
PAC length of stay (LOS): 31.3d</t>
  </si>
  <si>
    <t>Case count: 6,753
Market Share: 6.3%
90d readmission rate per instance: 51.8%
90d readmission rate per patient: 36.4%
90d readmission cost per instance: $14,772
90d readmission cost per patient: $21,032
90d episode cost: $40,427
PAC length of stay (LOS): 31.2d</t>
  </si>
  <si>
    <t xml:space="preserve">https://tangramcare.atlassian.net/browse/P2BN-1820
https://tangramcare.atlassian.net/browse/P2BN-2776
</t>
  </si>
  <si>
    <t>Label_3C_Left</t>
  </si>
  <si>
    <t>LDS-year-2016
Location: California - exclude
Entity: Hospital
Hospital - Cardiology</t>
  </si>
  <si>
    <t>1. Select dataset LDS-year-2016
2. Set Benchmark ON
3. In Location filter exclude California
4. In Entity filter include Hospital
5. In Benchmark set Entity Type to Acute Care
6. In Label Settings select 2nd-6th label. After that select 7th-11th label
7.  Hover over Hospital node and compare value in tooltip and on label next to node</t>
  </si>
  <si>
    <t xml:space="preserve">Case count: 6,538,080
Market Share: 100.0%
90d readmission rate per instance: 37.7%
90d readmission rate per patient: 26.4%
90d readmission cost per instance: $12,106
90d readmission cost per patient: $17,309
90d episode cost: $22,538
PAC length of stay (LOS): 8.4d
Star Rating: 3.3
</t>
  </si>
  <si>
    <t>Case count: 6,538,080
Market Share: 100.0%
90d readmission rate per instance: 37.7%
90d readmission rate per patient: 26.4%
90d readmission cost per instance: $12,106
90d readmission cost per patient: $17,309
90d episode cost: $22,538
PAC length of stay (LOS): 8.4d
Star Rating: 3.0</t>
  </si>
  <si>
    <t>https://tangramcare.atlassian.net/browse/P2BN-2040
https://tangramcare.atlassian.net/browse/P2BN-2789</t>
  </si>
  <si>
    <t>Label_3C_Line</t>
  </si>
  <si>
    <t>1. Select dataset LDS-year-2016
2. Set Benchmark ON
3. In Location filter exclude California
4. In Entity filter include Hospital
5. In Benchmark set Entity Type to Acute Care
6. Hover over line between Hospital - Cardiology and compare value in tooltip</t>
  </si>
  <si>
    <t xml:space="preserve">Case count: 1,037,540
90d readmission rate per instance: 43.9%
90d readmission rate per patient: 30.4%
90d readmission cost per instance: $13,140
90d readmission cost per patient: $19,004
90d episode cost: $19,402
PAC length of stay (LOS): 5.6d </t>
  </si>
  <si>
    <t>https://tangramcare.atlassian.net/browse/P2BN-2040</t>
  </si>
  <si>
    <t>Label_3C_Right</t>
  </si>
  <si>
    <t>1. Select dataset LDS-year-2016
2. Set Benchmark ON
3. In Location filter exclude California
4. In Entity filter include Hospital
5. In Benchmark set Entity Type to Acute Care
6. In Label Settings select 2nd-6th label. After that select 7th-11th label
7.  Hover over Cardiology node and compare value in tooltip and on label next to node</t>
  </si>
  <si>
    <t>Case count: 1,037,540
Market Share: 15.9%
90d readmission rate per instance: 43.9%
90d readmission rate per patient: 30.4%
90d readmission cost per instance: $13,140
90d readmission cost per patient: $19,004
90d episode cost: $19,402
PAC length of stay (LOS): 5.6d</t>
  </si>
  <si>
    <t>Label_4C_Left</t>
  </si>
  <si>
    <t>LDS-year-2016
Home - Other Medical</t>
  </si>
  <si>
    <t>1. Select dataset LDS-year-2016
2. Set Benchmark ON
3. In Label Settings select 2nd-6th label. After that select 7th-11th label
4.  Hover over Home node and compare value in tooltip and on label next to node</t>
  </si>
  <si>
    <t>Legend: 
Case count: 4,314,732
Market Share: 60.9%
90d readmission rate per instance: 36.9%
90d readmission rate per patient: 25.1%
90d readmission cost per instance: $12,712
90d readmission cost per patient: $18,705
90d episode cost: $17,295
PAC length of stay (LOS): 0.0d
Star Rating is not shown
NPI is not shown
CCN is not shown</t>
  </si>
  <si>
    <t>https://tangramcare.atlassian.net/browse/P2BN-2149</t>
  </si>
  <si>
    <t>Label_4C_Line</t>
  </si>
  <si>
    <t>1. Select dataset LDS-year-2016
2. Set Benchmark ON
3. In Label Settings select 2nd-6th label. After that select 7th-11th label
4. Hover over line between Home - Other Medical and compare value in tooltip</t>
  </si>
  <si>
    <t xml:space="preserve">Case count: 805,255
90d readmission rate per instance: 40.5%
90d readmission rate per patient: 26.9%
90d readmission cost per instance: $12,304
90d readmission cost per patient: $18,524
90d episode cost: $17,349
PAC length of stay (LOS): 0d </t>
  </si>
  <si>
    <t>From a business perspective, LOS should be 0. Error in LDS relation file</t>
  </si>
  <si>
    <t>Label_4C_Right</t>
  </si>
  <si>
    <t>1. Select dataset LDS-year-2016
2. Set Benchmark ON
3. In Label Settings select 2nd-6th label. After that select 7th-11th label
4.  Hover over Other Medical node and compare value in tooltip and on label next to node</t>
  </si>
  <si>
    <t>Legend: 
Case count: 1,321,481
Market Share: 18.7%
90d readmission rate per instance: 42.9%
90d readmission rate per patient: 29.5%
90d readmission cost per instance: $12,129
90d readmission cost per patient: $17,623
90d episode cost: $22,721
PAC length of stay (LOS): 9.5d
Star Rating is not shown
NPI is not shown
CCN is not shown</t>
  </si>
  <si>
    <t>ID. Node: Label &amp; tooltip (Dataset: Pennsylvania &amp; Orange) - Benchmark Graph</t>
  </si>
  <si>
    <t>Multiply_Datasets_Benchmark_1_1</t>
  </si>
  <si>
    <t xml:space="preserve">Pennsylvania + Orange
</t>
  </si>
  <si>
    <t>Case Count</t>
  </si>
  <si>
    <t>1. Select datasets "Pennsylvania" and "Orange"
2. Set Benchmark ON
3. In Labels select 'Case Count'
4. Hover over grouped IRF node and compare value in tooltip and on label next to node</t>
  </si>
  <si>
    <t>Case Count: 18,341</t>
  </si>
  <si>
    <t>VA. Node: Label &amp; tooltip  (Dataset: Ca and NV) - Benchmark Graph</t>
  </si>
  <si>
    <t>CA and NV
Service Line: Other Medical 
DRG: 468, 280, 175, 480
SNF - DRG(4)</t>
  </si>
  <si>
    <t>1. Select dataset CA and NV
2. Set Benchmark ON
3. In Service Line filter include Service Line: Other Medical, DRG: 468, 280, 175, 480
4. In Label Settings select 2nd-6th label. After that select 7th-11th label
5.  Hover over SNF node and compare value in tooltip and on label next to node</t>
  </si>
  <si>
    <t>Legend: 
Home (1 / 1)
HHA (3 /3)
SNF (8 / 8)
Service Line (1 / 1)
DRG (4 / 4)
Case count (163 / 163)
Case count: 8
Market Share: 4.9% 
90d readmission rate per instance: 0.0 
90d readmission rate per patient: 0.0
90d readmission cost per instance: 0
90d readmission cost per patient: 0
90d episode cost: $28747
PAC length of stay (LOS): 32.5d
Star Rating: 3.0
NPI is not shown
CCN is not shown</t>
  </si>
  <si>
    <t>31-07-2019</t>
  </si>
  <si>
    <t>1. Select dataset CA and NV
2. Set Benchmark ON
3. In Service Line filter include Service Line: Other Medical, DRG: 468, 280, 175, 480
4. Hover over line between SNF - DRG(4) and compare value in tooltip</t>
  </si>
  <si>
    <t>Case count: 4
90d readmission rate per instance: 0
90d readmission rate per patient: 0
90d readmission cost per instance: 0
90d readmission cost per patient: 0
90d episode cost: $30,739
PAC length of stay (LOS): 41.5d</t>
  </si>
  <si>
    <t>1. Select dataset CA and NV
2. Set Benchmark ON
3. In Service Line filter include Service Line: Other Medical, DRG: 468, 280, 175, 480
4. In Label Settings select 2nd-6th label. After that select 7th-11th label
5.  Hover over DRG(4) node and compare value in tooltip and on label next to node</t>
  </si>
  <si>
    <t xml:space="preserve">Case count: 14
Market Share: 8.6%
90d readmission rate per instance: 0
90d readmission rate per patient: 0
90d readmission cost per instance: 0
90d readmission cost per patient: 0
90d episode cost: $19,169
PAC length of stay (LOS): 13.3d 
</t>
  </si>
  <si>
    <t>CA and NV
Service Line: Neurosurgery, Cardiology,Respiratory 
Episode: Stroke, Pulmonary Embolism
Home - Stroke</t>
  </si>
  <si>
    <t>1. Select dataset CA and NV
2. Set Benchmark ON
3. In Service Line filter include SL: Neurosurgery, Cardiology,, Respiratory CE: Stroke
4. In Label Settings select 2nd-6th label. After that select 7th-11th label
5.  Hover over Home node and compare value in tooltip and on label next to node</t>
  </si>
  <si>
    <t>Legend: 
Home (1 / 1)
HHA (5 / 5)
SNF(4 / 4)
LTCH (1 / 1) 
Service Line (3 / 3)
Episode (1 / 1)
Case count (213 / 213)
Case count: 203
Market Share: 95.3%
90d readmission rate per instance: 0%
90d readmission rate per patient: 0%
90d readmission cost per instance: $0
90d readmission cost per patient: $0
90d episode cost: $14,447
PAC length of stay (LOS): 0d
Star Rating is not shown 
NPI is not shown
CCN is not shown</t>
  </si>
  <si>
    <t>Pulmonary Embolism will be white and invisible on graph</t>
  </si>
  <si>
    <t>1. Select dataset CA and NV
2. Set Benchmark ON
3. In Service Line filter include SL: Neurosurgery, Cardiology,, Respiratory CE: Stroke
4. Hover over line between Home - Stroke and compare value in tooltip</t>
  </si>
  <si>
    <t>Case count: 19
90d readmission rate per instance: 0%
90d readmission rate per patient: 0%
90d readmission cost per instance: $0
90d readmission cost per patient: $0
90d episode cost: $9418
PAC length of stay (LOS): 0d</t>
  </si>
  <si>
    <t>1. Select dataset CA and NV
2. Set Benchmark ON
3. In Service Line filter include SL: Neurosurgery, Cardiology,, Respiratory CE: Stroke
4. In Label Settings select 2nd-6th label. After that select 7th-11th label
5.  Hover over Stroke node and compare value in tooltip and on label next to node</t>
  </si>
  <si>
    <t xml:space="preserve">Case count: 20
Market Share: 9.4%
90d readmission rate per instance: 5.0%
90d readmission rate per patient: 5.0%
90d readmission cost per instance: $11060
90d readmission cost per patient: $11060
90d episode cost: $10,073
PAC length of stay (LOS): 0.1d
</t>
  </si>
  <si>
    <t>CA and NV
Entity: HHA, SNFs(NPI: 1346392321, 1659366771, 1104811751), LTCH:(NPI: 1033294723)
 LTCH:(NPI: 1033294723) - Cardiology</t>
  </si>
  <si>
    <t>1. Select dataset CA and NV
2. Set Benchmark ON
3. In Entity filter include HHA, SNFs(NPI: 1346392321, 1659366771, 1104811751), LTCH:(NPI: 1033294723)
4. In Label Settings select 2nd-6th label. After that select 7th-11th label
5.  Hover over LTCH:(NPI: 1033294723) node and compare value in tooltip and on label next to node</t>
  </si>
  <si>
    <t>Legend: 
HHA (8 / 8)
SNF (3 / 3)
LTCH (1 / 1)
Service Line (4 / 4)
Case count (12 / 12)
Case count: 1
Market Share: 8.3%
90d readmission rate per instance: 0
90d readmission rate per patient: 0
90d readmission cost per instance: 0 
90d readmission cost per patient: 0
90d episode cost: $68,584
PAC length of stay (LOS): 37.0d
Star Rating is not shown 
NPI is 1033294723
CCN is 52038</t>
  </si>
  <si>
    <t>1. Select dataset CA and NV
2. Set Benchmark ON
3. In Entity filter include HHA, SNFs(NPI: 1346392321, 1659366771, 1104811751), LTCH:(NPI: 1033294723)
4. Hover over line between LTCH:(NPI: 1033294723) - Cardiology and compare value in tooltip</t>
  </si>
  <si>
    <t>Case count: 1
90d readmission rate per instance: 0
90d readmission rate per patient: 0
90d readmission cost per instance: 0
90d readmission cost per patient: 0
90d episode cost: $68584
PAC length of stay (LOS): 37.0d</t>
  </si>
  <si>
    <t>1. Select dataset CA and NV
2. Set Benchmark ON
3. In Entity filter include HHA, SNFs(NPI: 1346392321, 1659366771, 1104811751), LTCH:(NPI: 1033294723)
4. In Label Settings select 2nd-6th label. After that select 7th-11th label
5.  Hover over Cardiology node and compare value in tooltip and on label next to node</t>
  </si>
  <si>
    <t xml:space="preserve">Case count: 5
Market Share: 41.7%
90d readmission rate per instance: 0
90d readmission rate per patient: 0
90d readmission cost per instance: 0
90d readmission cost per patient: 0
90d episode cost: $23604
PAC length of stay (LOS): 56.0d
</t>
  </si>
  <si>
    <t>CA and NV
Service Line: CE: Sepsis, DRG: 310, 25, 65,,78,100 - include
Entity: HHA, SNFs(NPI: 1346392321, 1659366771, 1104811751), LTCH:(NPI: 1033294723) -  exclude
Hospital - DRG(5)</t>
  </si>
  <si>
    <t>1. Select dataset CA and NV
2. Set Benchmark ON
3. In Service Line filter include CE: Sepsis, DRG: 310, 25, 65,78,100
4. In Entity filter exclude SNFs(NPI: 1346392321, 1659366771, 1104811751), LTCH:(NPI: 1033294723)
5. In Benchmark set Entity Type to Acute Care
6. In Label Settings select 2nd-6th label. After that select 7th-11th label
7.  Hover over Hospital node and compare value in tooltip and on label next to node</t>
  </si>
  <si>
    <t>Legend: 
Hospital (64 / 64)
Episode (1 / 1)
DRG (5 / 5)
Case count (83 / 83)
Case count: 83
Market Share: 100%
90d readmission rate per instance: 0%
90d readmission rate per patient: 0%
90d readmission cost per instance: $0
90d readmission cost per patient: $0
90d episode cost: $15,685
PAC length of stay (LOS): 1.7d 
Star Rating: 
NPI is not shown
CCN is not shown</t>
  </si>
  <si>
    <t>1. Select dataset CA and NV
2. Set Benchmark ON
3. In Service Line filter include CE: Sepsis, DRG: 310, 25, 65,78,100
4. In Entity filter exclude SNFs(NPI: 1346392321, 1659366771, 1104811751), LTCH:(NPI: 1033294723)
5. In Benchmark set Entity Type to Acute Care
6. Hover over line between Hospital - DRG(5) and compare value in tooltip</t>
  </si>
  <si>
    <t xml:space="preserve">Case count: 19
90d readmission rate per instance: 0%
90d readmission rate per patient: 0%
90d readmission cost per instance: $0
90d readmission cost per patient: $0
90d episode cost: $10,887
PAC length of stay (LOS): 3.2d </t>
  </si>
  <si>
    <t>1. Select dataset CA and NV
2. Set Benchmark ON
3. In Service Line filter include CE: Sepsis, DRG: 310, 25, 65,78,100
4. In Entity filter exclude SNFs(NPI: 1346392321, 1659366771, 1104811751), LTCH:(NPI: 1033294723)
5. In Benchmark set Entity Type to Acute Care
6. In Label Settings select 2nd-6th label. After that select 7th-11th label
7.  Hover over DRG(5) node and compare value in tooltip and on label next to node</t>
  </si>
  <si>
    <t xml:space="preserve">Case count: 19
Market Share: 22.9%
90d readmission rate per instance: 0%
90d readmission rate per patient: 0%
90d readmission cost per instance: $0
90d readmission cost per patient: $0
90d episode cost: $10,887
PAC length of stay (LOS): 3.2d 
</t>
  </si>
  <si>
    <t xml:space="preserve">CA and NV
Episode: Stroke, Diabetes
DRG: 292
Entity: Home, HHA(NPI: 1497789648, 1508088709), Hospital(NPI: 1639172372, 1336328244)
Hospital(NPI: 1639172372)  - Clinical Episode (2) </t>
  </si>
  <si>
    <t>1. Select dataset CA and NV
2. Set Benchmark ON
3. In Service Line filter include Episode: Stroke, Diabetes, DRG: 292
4. In Entity filter include Home, HHA(NPI: 1497789648, 1508088709), Hospital(NPI: 1639172372, 1336328244)
5. In Benchmark set Entity Type to Acute Care
6. In Label Settings select 2nd-6th label. After that select 7th-11th label
7.  Hover over Hospital(NPI: 1639172372)  node and compare value in tooltip and on label next to node</t>
  </si>
  <si>
    <t>Legend: 
Hospital (2 / 2)
Episode (2 / 2)
Case count  (4 / 4)
Case count: 2
Market Share: 50%
90d readmission rate per instance: 50%
90d readmission rate per patient: 50%
90d readmission cost per instance: $11,060
90d readmission cost per patient: $11,060
90d episode cost: $26,955
PAC length of stay (LOS): 0.5d 
Star Rating: 5
NPI is not shown
CCN is not shown</t>
  </si>
  <si>
    <t>Test Steps and Expected Results
need to be updated</t>
  </si>
  <si>
    <t>1. Select dataset CA and NV
2. Set Benchmark ON
3. In Service Line filter include Episode: Stroke, Diabetes, DRG: 292
4. In Entity filter include Home, HHA(NPI: 1497789648, 1508088709), Hospital(NPI: 1639172372, 1336328244)
5. In Benchmark set Entity Type to Acute Care
6. Hover over line between Hospital(NPI: 1639172372)  - Clinical Episode (2)  and compare value in tooltip</t>
  </si>
  <si>
    <t xml:space="preserve">Case count: 2
90d readmission rate per instance: 50%
90d readmission rate per patient: 50%
90d readmission cost per instance: $11,060
90d readmission cost per patient: $11,060
90d episode cost: $26,955
PAC length of stay (LOS): 0.5d </t>
  </si>
  <si>
    <t>1. Select dataset CA and NV
2. Set Benchmark ON
3. In Service Line filter include Episode: Stroke, Diabetes, DRG: 292
4. In Entity filter include Home, HHA(NPI: 1497789648, 1508088709), Hospital(NPI: 1639172372, 1336328244)
5. In Benchmark set Entity Type to Acute Care
6. In Label Settings select 2nd-6th label. After that select 7th-11th label
7.  Hover over Clinical Episode (2)  node and compare value in tooltip and on label next to node</t>
  </si>
  <si>
    <t xml:space="preserve">Case count: 4
Market Share: 100%
90d readmission rate per instance: 25%
90d readmission rate per patient: 25%
90d readmission cost per instance: $11,060
90d readmission cost per patient: $11,060
90d episode cost: $19,411
PAC length of stay (LOS): 0.5d 
</t>
  </si>
  <si>
    <t>Test Case and Expected Results
need to be updated</t>
  </si>
  <si>
    <t xml:space="preserve">CA and NV
Service Line: Neurology, Other Medical, Orthopedics
Episode: Stroke, Diabetes
DRG: 292
Entity: Home, HHA(NPI: 1497789648, 1508088709), Hospital(NPI: 1639172372, 1336328244)
Hospital(2)  - Service Line (2) </t>
  </si>
  <si>
    <t>1. Select dataset CA and NV
2. Set Benchmark ON
3. In Service Line filter include Service Line: Neurology, Other Medical, Orthopedics, Episode: Stroke, Diabetes, DRG: 292
4. In Entity filter include Home, HHA(NPI: 1497789648, 1508088709), Hospital(NPI: 1639172372, 1336328244)
5. In Benchmark set Entity Type to Acute Care
6. Collapse Hospital
7.  Hover over Hospital(2)  node and compare value in tooltip and on label next to node
8. In Label Settings select 2nd-6th label. After that select 7th-11th label</t>
  </si>
  <si>
    <t xml:space="preserve">Case count: 13
Market Share: 100%
90d readmission rate per instance: 7,7%
90d readmission rate per patient: 7,7%
90d readmission cost per instance: $11,060
90d readmission cost per patient:  $11,060
90d episode cost: $17,977
PAC length of stay (LOS): 0.2d
</t>
  </si>
  <si>
    <t>1. Select dataset CA and NV
2. Set Benchmark ON
3. In Service Line filter include Service Line: Neurology, Other Medical, Orthopedics, Episode: Stroke, Diabetes, DRG: 292
4. In Entity filter include Home, HHA(NPI: 1497789648, 1508088709), Hospital(NPI: 1639172372, 1336328244)
5. In Benchmark set Entity Type to Acute Care
6. Collapse Hospital
7. Hover over line between Hospital(2)  - Service Line (2)  and compare value in tooltip</t>
  </si>
  <si>
    <t xml:space="preserve">Case count: 13
90d readmission rate per instance: 7,7%
90d readmission rate per patient: 7,7%
90d readmission cost per instance: $11,060
90d readmission cost per patient:  $11,060
90d episode cost: $17,977
PAC length of stay (LOS): 0.2d
</t>
  </si>
  <si>
    <t>1. Select dataset CA and NV
2. Set Benchmark ON
3. In Service Line filter include Service Line: Neurology, Other Medical, Orthopedics, Episode: Stroke, Diabetes, DRG: 292
4. In Entity filter include Home, HHA(NPI: 1497789648, 1508088709), Hospital(NPI: 1639172372, 1336328244)
5. In Benchmark set Entity Type to Acute Care
6. In Label Settings select 2nd-6th label. After that select 7th-11th label
7.  Hover over Service Line (2)  node and compare value in tooltip and on label next to node</t>
  </si>
  <si>
    <t>II. Node: Label &amp; tooltip (Dataset Pennsylvania) - market share Graph</t>
  </si>
  <si>
    <t>MSLabel_1_Left</t>
  </si>
  <si>
    <t>Pennsylvania 
Hospital - IRF</t>
  </si>
  <si>
    <t>1. Select dataset: Pennsylvania 
2. In Label Settings select 2nd-6th label. After that select 7th-11th label
3. Hover over Grouped Hospital node and compare value in tooltip and on label next to node</t>
  </si>
  <si>
    <t>Case count: 310796
Market Share: 100%
90d readmission rate per instance: 38.5%
90d readmission rate per patient: 26.9%
90d readmission cost per instance: $12,403
90d readmission cost per patient: $17,736
90d episode cost: $22,879
PAC length of stay (LOS): 8.8d 
Star Rating: 3
NPI is not shown
CCN is not shown</t>
  </si>
  <si>
    <t>MSLabel_1_Line</t>
  </si>
  <si>
    <t>1. Select dataset: Pennsylvania 
2. Hover over line between Grouped Hospital - Grouped IRF and compare value in tooltip</t>
  </si>
  <si>
    <t>Case count: 17879
90d readmission rate per instance: 39.0%
90d readmission rate per patient: 28.3%
90d readmission cost per instance: $11,981
90d readmission cost per patient: $16,488
90d episode cost: $46,157
PAC length of stay (LOS): 13.6</t>
  </si>
  <si>
    <t>MSLabel_1_Right</t>
  </si>
  <si>
    <t>1. Select dataset: Pennsylvania 
2. In Label Settings select 2nd-6th label. After that select 7th-11th label
3. Hover over Grouped IRF node and compare value in tooltip and on label next to node</t>
  </si>
  <si>
    <t>Case count: 17879
Market Share: 5.8%
90d readmission rate per instance: 39.0%
90d readmission rate per patient: 28.3%
90d readmission cost per instance: $11,981
90d readmission cost per patient: $16,488
90d episode cost: $46,157
PAC length of stay (LOS): 13.6
Star Rating is not shown
NPI is not shown
CCN is not shown</t>
  </si>
  <si>
    <t>MSLabel_2_Left</t>
  </si>
  <si>
    <t>Pennsylvania 
Entity: IRF - exclude
Hospital - Home</t>
  </si>
  <si>
    <t>1. Select dataset: Pennsylvania 
2. In Entity filter exclude IRF
3. In Label Settings select 2nd-6th label. After that select 7th-11th label
4. Hover over Grouped Hospital node and compare value in tooltip and on label next to node</t>
  </si>
  <si>
    <t>Case count: 292917
Market Share: 100%
90d readmission rate per instance: 38.5%
90d readmission rate per patient: 26.8%
90d readmission cost per instance: $12,429
90d readmission cost per patient: $17,817
90d episode cost: $21,458
PAC length of stay (LOS): 8.5d 
Star Rating is not shown
NPI is not shown
CCN is not shown</t>
  </si>
  <si>
    <t>MSLabel_2_Line</t>
  </si>
  <si>
    <t>1. Select dataset: Pennsylvania 
2. In Entity filter exclude IRF
3. Hover over line between Grouped Hospital - Home and compare value in tooltip</t>
  </si>
  <si>
    <t>Case count: 174015
90d readmission rate per instance: 37.4
90d readmission rate per patient: 25.5
90d readmission cost per instance: 12830
90d readmission cost per patient: 18851
90d episode cost: 16634
PAC length of stay (LOS): 0.0</t>
  </si>
  <si>
    <t>MSLabel_2_Right</t>
  </si>
  <si>
    <t>1. Select dataset: Pennsylvania 
2. In Entity filter exclude IRF
3. In Label Settings select 2nd-6th label. After that select 7th-11th label
4. Hover over Home node and compare value in tooltip and on label next to node</t>
  </si>
  <si>
    <t>Case count: 174,015
Market Share: 59.4
90d readmission rate per instance: 37.4
90d readmission rate per patient: 25.5
90d readmission cost per instance: 12830
90d readmission cost per patient: 18851
90d episode cost: 16634
PAC length of stay (LOS): 0.0
Star Rating is not shown
NPI is not shown
CCN is not shown</t>
  </si>
  <si>
    <t>MSLabel_3_Left</t>
  </si>
  <si>
    <t>Pennsylvania 
Entity: HHA(NPI:1467412296) - exclude
Hospital(NPI:1215916002) - HHA</t>
  </si>
  <si>
    <t>1. Select dataset: Pennsylvania 
2. In Entity filter exclude HHA: Mercy Home Health (NPI:1467412296)
3. Expand Grouped Hospital node
4. In Label Settings select 2nd-6th label. After that select 7th-11th label
5. Hover over Thomas Jefferson University Hospital (NPI:1215916002) node and compare value in tooltip and on label next to node</t>
  </si>
  <si>
    <t>Case count: 8424
Market Share: 2.7
90d readmission rate per instance: 39.8
90d readmission rate per patient: 26.6
90d readmission cost per instance: 15649
90d readmission cost per patient: 23432
90d episode cost: 30942
PAC length of stay (LOS): 7.4
Star Rating: 1
NPI: 1215916002
CCN: 390174</t>
  </si>
  <si>
    <t>MSLabel_3_Line</t>
  </si>
  <si>
    <t>1. Select dataset: Pennsylvania 
2. In Entity filter exclude HHA: Mercy Home Health (NPI:1467412296)
3. Expand Grouped Hospital node
4. Hover over line between Thomas Jefferson University Hospital (NPI:1215916002) - HHA and compare value in tooltip</t>
  </si>
  <si>
    <t xml:space="preserve">Case count: 1746
90d readmission rate per instance: 41.9
90d readmission rate per patient: 28.2
90d readmission cost per instance: 16045
90d readmission cost per patient: 23872
90d episode cost: 32733
PAC length of stay (LOS): 12.7
</t>
  </si>
  <si>
    <t>MSLabel_3_Right</t>
  </si>
  <si>
    <t>1. Select dataset: Pennsylvania 
2. In Entity filter exclude HHA: Mercy Home Health (NPI:1467412296)
3. Expand Grouped Hospital node
4. In Label Settings select 2nd-6th label. After that select 7th-11th label
5. Hover over HHA node and compare value in tooltip and on label next to node</t>
  </si>
  <si>
    <t>Case count: 56102
Market Share: 18.2
90d readmission rate per instance: 38.3
90d readmission rate per patient: 27.1
90d readmission cost per instance: 11762
90d readmission cost per patient: 16595
90d episode cost: 21948
PAC length of stay (LOS): 13.3
Star Rating: 3
NPI is not shown
CCN is not shown</t>
  </si>
  <si>
    <t>MSLabel_4_Left</t>
  </si>
  <si>
    <t>Pennsylvania 
Service Line: Cardiology- exclude
Hospital(NPI:1215916002) - HHA(NPI:1215916002)</t>
  </si>
  <si>
    <t>1. Select dataset: Pennsylvania 
2. In Service Line filter exclude Cardiology
3. Expand Grouped Hospital node
4. Expand Grouped HHA node
5. In Label Settings select 2nd-6th label. After that select 7th-11th label
6. Hover over Thomas Jefferson University Hospital (NPI:1215916002) node and compare value in tooltip and on label next to node</t>
  </si>
  <si>
    <t>Case count: 1731
Market Share: 3.5
90d readmission rate per instance: 39.1
90d readmission rate per patient: 26.6
90d readmission cost per instance: 15450
90d readmission cost per patient: 22705
90d episode cost: 32501
PAC length of stay (LOS): 12.6
Star Rating: 1
NPI: 1215916002
CCN: 390174</t>
  </si>
  <si>
    <t>MSLabel_4_Line</t>
  </si>
  <si>
    <t>1. Select dataset: Pennsylvania 
2. In Service Line filter exclude Cardiology
3. Expand Grouped Hospital node
4. Expand Grouped HHA node
5. Hover over line between Thomas Jefferson University Hospital (NPI:1215916002) - Mercy Home Health (NPI:1467412296) and compare value in tooltip</t>
  </si>
  <si>
    <t xml:space="preserve">Case count: 141
90d readmission rate per instance: 41.1
90d readmission rate per patient: 27.0
90d readmission cost per instance: 13447
90d readmission cost per patient: 20524
90d episode cost: 30427
PAC length of stay (LOS): 12.9
</t>
  </si>
  <si>
    <t>MSLabel_4_Right</t>
  </si>
  <si>
    <t>1. Select dataset: Pennsylvania 
2. In Service Line filter exclude Cardiology
3. Expand Grouped Hospital node
4. Expand Grouped HHA node
5. In Label Settings select 2nd-6th label. After that select 7th-11th label
6. Hover over Mercy Home Health (NPI:1467412296) node and compare value in tooltip and on label next to node</t>
  </si>
  <si>
    <t>Case count: 2284
Market Share: 4.6
90d readmission rate per instance: 39.7
90d readmission rate per patient: 26.8
90d readmission cost per instance: 12218
90d readmission cost per patient: 18087
90d episode cost: 22229
PAC length of stay (LOS): 14.2
Star Rating: 4.5
NPI: 1467412296
CCN: 397015</t>
  </si>
  <si>
    <t>MSLabel_5_Left</t>
  </si>
  <si>
    <t>Pennsylvania 
Service Line: Major joint replacement of the lower extremity - include,
DRG:469 - exclude
Entity: Hospital(NPI:1215916002) - include
Hospital(NPI:1215916002) - HHA(NPI:1215916002)</t>
  </si>
  <si>
    <t>1. Select dataset: Pennsylvania 
2. In Service Line filter include: Major joint replacement of the lower extremity
3. In Service Line filter exclude: DRG:469
4. In Entity filter include: Thomas Jefferson University Hospital (NPI:1215916002)
5. Expand Grouped Hospital node
6. Expand Grouped HHA node
7. In Label Settings select 2nd-6th label. After that select 7th-11th label
8. Hover over Thomas Jefferson University Hospital (NPI:1215916002) node and compare value in tooltip and on label next to node</t>
  </si>
  <si>
    <t>Case count: 92
Market Share: 100.0
90d readmission rate per instance: 10.9
90d readmission rate per patient: 9.8
90d readmission cost per instance: 11066
90d readmission cost per patient: 12295
90d episode cost: 22558
PAC length of stay (LOS): 13.6
Star Rating: 1
NPI: 1215916002
CCN: 390174</t>
  </si>
  <si>
    <t>MSLabel_5_Line</t>
  </si>
  <si>
    <t>1. Select dataset: Pennsylvania 
2. In Service Line filter include: Major joint replacement of the lower extremity
3. In Service Line filter exclude: DRG:469
4. In Entity filter include: Thomas Jefferson University Hospital (NPI:1215916002)
5. Expand Grouped Hospital node
6. Expand Grouped HHA node
7. Hover over line between Thomas Jefferson University Hospital (NPI:1215916002) - Mercy Home Health (NPI:1467412296) and compare value in tooltip</t>
  </si>
  <si>
    <t xml:space="preserve">Case count: 6
90d readmission rate per instance: 16.7
90d readmission rate per patient: 16.7
90d readmission cost per instance: 6433
90d readmission cost per patient: 6433
90d episode cost: 23898
PAC length of stay (LOS): 20.7
</t>
  </si>
  <si>
    <t>MSLabel_5_Right</t>
  </si>
  <si>
    <t>1. Select dataset: Pennsylvania 
2. In Service Line filter include: Major joint replacement of the lower extremity
3. In Service Line filter exclude: DRG:469
4. In Entity filter include: Thomas Jefferson University Hospital (NPI:1215916002)
5. Expand Grouped Hospital node
6. Expand Grouped HHA node
7. In Label Settings select 2nd-6th label. After that select 7th-11th label
8. Hover over Mercy Home Health (NPI:1467412296) node and compare value in tooltip and on label next to node</t>
  </si>
  <si>
    <t>Case count: 6
Market Share: 6.5
90d readmission rate per instance: 16.7
90d readmission rate per patient: 16.7
90d readmission cost per instance: 6433
90d readmission cost per patient: 6433
90d episode cost: 23898
PAC length of stay (LOS): 20.7
Star Rating: 4.5
NPI: 1467412296
CCN: 397015</t>
  </si>
  <si>
    <t>MSLabel_6_Left</t>
  </si>
  <si>
    <t>Pennsylvania 
Location: FIPS: 42133,42131 - include,
Hospital - IRF(NPI: 1811960537)</t>
  </si>
  <si>
    <t>1. Select dataset: Pennsylvania 
2. In Location filter include: FIPS: 42133 - York(PA), 42131 - Wyoming (PA)
3. Expand Grouped IRF node
4. In Label Settings select 2nd-6th label. After that select 7th-11th label
5. Hover over Grouped Hospital node and compare value in tooltip and on label next to node</t>
  </si>
  <si>
    <t>Case count: 1,222
Market Share: 100.0
90d readmission rate per instance: 37.8
90d readmission rate per patient: 28.7
90d readmission cost per instance: 12,230
90d readmission cost per patient: 16,098
90d episode cost: 44,911
PAC length of stay (LOS): 13.8
Star Rating: 2.5
NPI is not shown
CCN is not shown</t>
  </si>
  <si>
    <t>Case count: 1,222
Market Share: 100.0
90d readmission rate per instance: 37.8
90d readmission rate per patient: 28.7
90d readmission cost per instance: 12,230
90d readmission cost per patient: 16,098
90d episode cost: 44,911
PAC length of stay (LOS): 13.8
Star Rating: 3.5
NPI is not shown
CCN is not shown</t>
  </si>
  <si>
    <t xml:space="preserve">12/6.2019
</t>
  </si>
  <si>
    <t>MSLabel_6_Line</t>
  </si>
  <si>
    <t>1. Select dataset: Pennsylvania 
2. In Location filter include: FIPS: 42133 - York(PA), 42131 - Wyoming (PA)
3. Expand Grouped IRF node
4. Hover over line between Grouped Hospital - Healthsouth Rehabilitation Hospital of York (NPI: 1811960537) and compare value in tooltip</t>
  </si>
  <si>
    <t>Case count: 774
90d readmission rate per instance: 39.0
90d readmission rate per patient: 29.8
90d readmission cost per instance: 11364
90d readmission cost per patient: 14857
90d episode cost: 42383
PAC length of stay (LOS): 13.6</t>
  </si>
  <si>
    <t>MSLabel_6_Right</t>
  </si>
  <si>
    <t>1. Select dataset: Pennsylvania 
2. In Location filter include: FIPS: 42133 - York(PA), 42131 - Wyoming (PA)
3. Expand Grouped IRF node
4. In Label Settings select 2nd-6th label. After that select 7th-11th label
5. Hover over Healthsouth Rehabilitation Hospital of York (NPI: 1811960537) node and compare value in tooltip and on label next to node</t>
  </si>
  <si>
    <t>Case count: 774
Market Share: 60.8
90d readmission rate per instance: 39.0
90d readmission rate per patient: 29.8
90d readmission cost per instance: 11364
90d readmission cost per patient: 14857
90d episode cost: 42383
PAC length of stay (LOS): 13.6
Star Rating is not shown
NPI: 1811960537
CCN: 393037</t>
  </si>
  <si>
    <t>Market share: 62.1
Grouped IRF shown 12 nodes, after expanding we get only 2</t>
  </si>
  <si>
    <t>MSLabel_7_Left</t>
  </si>
  <si>
    <t>Pennsylvania 
Location: CBSA: 38300, 11020, 21500 - exclude,
Service Line: Orthopedics - include
Entity: SNF - include
Hospital -SNF(NPI: 1922056076)</t>
  </si>
  <si>
    <t>1. Select dataset: Pennsylvania 
2. In Location filter exclude: CBSA: 38300 - Pittsburgh, PA, 11020 - Altoona, PA, 21500 - Erie, PA
3. In Service Line filter include Orthopedics
4. In Entity filter include SNF
6. In Label Settings select 2nd-6th label. After that select 7th-11th label
7. Hover over Grouped Hospital node and compare value in tooltip and on label next to node</t>
  </si>
  <si>
    <t>Case count: 10995
Market Share: 100.0
90d readmission rate per instance: 25.8
90d readmission rate per patient: 20.6
90d readmission cost per instance: 11526
90d readmission cost per patient: 14477
90d episode cost: 31141
PAC length of stay (LOS): 28.3
Star Rating: 3
NPI is not shown
CCN is not shown</t>
  </si>
  <si>
    <t>MSLabel_7_Line</t>
  </si>
  <si>
    <t>1. Select dataset: Pennsylvania 
2. In Location filter exclude: CBSA: 38300 - Pittsburgh, PA, 11020 - Altoona, PA, 21500 - Erie, PA
3. In Service Line filter include Orthopedics
4. In Entity filter include SNF
6. Hover over line between Grouped Hospital - Rehab at Shannondell (NPI: 1922056076) and compare value in tooltip</t>
  </si>
  <si>
    <t>Case count: 174
90d readmission rate per instance: 25.9
90d readmission rate per patient: 21.3
90d readmission cost per instance: 9819
90d readmission cost per patient: 11943
90d episode cost: 30043
PAC length of stay (LOS): 25.1</t>
  </si>
  <si>
    <t>MSLabel_7_Right</t>
  </si>
  <si>
    <t>1. Select dataset: Pennsylvania 
2. In Location filter exclude: CBSA: 38300 - Pittsburgh, PA, 11020 - Altoona, PA, 21500 - Erie, PA
3. In Service Line filter include Orthopedics
4. In Entity filter include SNF
6. In Label Settings select 2nd-6th label. After that select 7th-11th label
7. Hover over Rehab at Shannondell (NPI: 1922056076) node and compare value in tooltip and on label next to node</t>
  </si>
  <si>
    <t>Case count: 174
Market Share: 1.3
90d readmission rate per instance: 25.9
90d readmission rate per patient: 21.3
90d readmission cost per instance: 9819
90d readmission cost per patient: 11943
90d episode cost: 30043
PAC length of stay (LOS): 25.1
Star Rating: 4
NPI: 1922056076
CCN: 396101</t>
  </si>
  <si>
    <t>MSLabel_8_Left</t>
  </si>
  <si>
    <t>Pennsylvania 
Location: CBSA: 11020,10900, 21500 - include,
Service Line: Orthopedics - include
Entity: Hospital, SNF - include
Hospital(8) - Other PAC (3)</t>
  </si>
  <si>
    <t>1. Select dataset: Pennsylvania 
2. In Location filter include: CBSA: 11020 - Altoona, PA,10900 - Allentown-Bethlehe..., 21500 - Erie, PA
3. In Service Line filter include Orthopedics
4. In Entity filter include Hospital, IRF
5. Expand Grouped IRF node
6. Expand Grouped Hospital node
7. In Label Settings select 2nd-6th label. After that select 7th-11th label
8. Hover over Bucket Hospital(8) node and compare value in tooltip and on label next to node</t>
  </si>
  <si>
    <t>Case count: 154
Market Share: 19.0
90d readmission rate per instance: 22.7
90d readmission rate per patient: 19.5
90d readmission cost per instance: 11284
90d readmission cost per patient: 13164
90d episode cost: 36750
PAC length of stay (LOS): 12.4
Star Rating : 3
NPI is not shown
CCN is not shown</t>
  </si>
  <si>
    <t>6 visible Hospitals by NPI: 1164400131, 1487647590, 1013933175, 1649278730, 1861435042, 1598743585
6 visible IRF by NPI: 1184854762, 1831162544, 1255374799, 1073543120, 1295126340, 1780706093</t>
  </si>
  <si>
    <t>MSLabel_8_Line</t>
  </si>
  <si>
    <t>1. Select dataset: Pennsylvania 
2. In Location filter include: CBSA: 11020 - Altoona, PA,10900 - Allentown-Bethlehe..., 21500 - Erie, PA
3. In Service Line filter include Orthopedics
4. In Entity filter include Hospital, IRF
5. Expand Grouped IRF node
6. Expand Grouped Hospital node
7. Hover over line between Bucket Hospital(8) - Bucket Other PAC (3) and compare value in tooltip</t>
  </si>
  <si>
    <t>Case count: 51
90d readmission rate per instance: 13.7
90d readmission rate per patient: 13.7
90d readmission cost per instance: 8967
90d readmission cost per patient: 8967
90d episode cost: 34198
PAC length of stay (LOS): 10.0</t>
  </si>
  <si>
    <t>MSLabel_8_Right</t>
  </si>
  <si>
    <t>1. Select dataset: Pennsylvania 
2. In Location filter include: CBSA: 11020 - Altoona, PA,10900 - Allentown-Bethlehe..., 21500 - Erie, PA
3. In Service Line filter include Orthopedics
4. In Entity filter include Hospital, IRF
5. Expand Grouped IRF node
6. Expand Grouped Hospital node
7. In Label Settings select 2nd-6th label. After that select 7th-11th label
8. Hover over Bucket Other PAC (3) node and compare value in tooltip and on label next to node</t>
  </si>
  <si>
    <t>Case count: 132
Market Share: 16.3
90d readmission rate per instance: 20.5
90d readmission rate per patient: 14.4
90d readmission cost per instance: 9572
90d readmission cost per patient: 13603
90d episode cost: 32914
PAC length of stay (LOS): 9.9
Star Rating is not show
NPI is not shown
CCN is not shown</t>
  </si>
  <si>
    <t>IIC. Node: Label &amp; tooltip (Dataset: LDS-year-2016) - MarketShare Graph</t>
  </si>
  <si>
    <t>LDS-year-2016
Hospital (3,321) - SNF (16,039)</t>
  </si>
  <si>
    <t>1. Select dataset LDS-year-2016
2. In Label Settings select 2nd-6th label. After that select 7th-11th label
3.  Hover over Hospital (4,590) node and compare value in tooltip and on label next to node</t>
  </si>
  <si>
    <t>Legend: 
Hospital (4,590 / 4,590)
SNF (16,102 / 16,102)
HHA (10,458 / 10,458)
IRF (1,092 / 1,092)
LTCH (424 / 424)
Home (1 / 1)
Case Count (6,868,611 / 6,868,611)
Case count:               6868611
Market share: 100%
90d Readm rate/instance:  40.1 %
90d Readm rate/patient:   27.9 %
90d Readm cost/instance:  12076 $
90d Readm cost/patient:   17341 $
90d Episode cost:         23376 $
PAC LOS:                  12.2 d
Star Rating: 3.0
NPI is not shown
CCN is not shown</t>
  </si>
  <si>
    <t>Star rating: 3.0
Pawel's note:
To calculate star rating I dropped
0, 0.0, 'Not Available' and got
3.011756
Shivshankar: In expected Legend contains 'Case Count' and I am not getting this on legend</t>
  </si>
  <si>
    <t>1. Select dataset LDS-year-2016
2. Hover over line between Hospital (4,590) - SNF (16,102) and compare value in tooltip</t>
  </si>
  <si>
    <t>Case count:               1353867
90d Readm rate/instance:  41.6 %
90d Readm rate/patient:   30.5 %
90d Readm cost/instance:  11551 $
90d Readm cost/patient:   15744 $
90d Episode cost:         34522 $
PAC LOS:                  28.7 d</t>
  </si>
  <si>
    <t>1. Select dataset LDS-year-2016
2. In Label Settings select 2nd-6th label. After that select 7th-11th label
3.  Hover over SNF (16,039) node and compare value in tooltip and on label next to node</t>
  </si>
  <si>
    <t>Case count:               1353867
Market Share: 19.1%
90d Readm rate/instance:  41.6 %
90d Readm rate/patient:   30.5 %
90d Readm cost/instance:  11551 $
90d Readm cost/patient:   15744 $
90d Episode cost:         34523 $
PAC LOS:                  28.7 d</t>
  </si>
  <si>
    <t>Star rating: 3.1
Pawel's note:
To calculate star rating I dropped
0, 0.0, 'Not Available' and got
2.68451
Shivshankar: As per above comment i am considering 2.7 and actual is 3.1</t>
  </si>
  <si>
    <t>LDS-year-2016
Location: Texas
Service Line: Cardiology
Hospital (NPI: 1598744856) - Home</t>
  </si>
  <si>
    <t>1. Select dataset LDS-year-2016
2. In Location filter include Texas
3. In Service Line filter include Service Line: Cardiology
4. Expand Hospital Node
5. In Label Settings select 2nd-6th label. After that select 7th-11th label
6.  Hover over Hospital (NPI: 1598744856) node and compare value in tooltip and on label next to node</t>
  </si>
  <si>
    <t>Legend: 
Hospital:  250
HHA     1683
SNF     1092
IRF       94
LTCH      32
Home       1
Case count:               1,366
Market Share: 2.0%
90d Readm rate/instance:  39.8 %
90d Readm rate/patient:   27.7 %
90d Readm cost/instance:  11,735 $
90d Readm cost/patient:   16,813 $
90d Episode cost:         18,467 $
PAC LOS:                  10.0 d
NPI is not shown
CCN is not shown</t>
  </si>
  <si>
    <r>
      <rPr>
        <rFont val="Calibri,Arial"/>
      </rPr>
      <t xml:space="preserve">Case count (75782 / 75782)
Pawel's note:
Case count on legend is correct </t>
    </r>
    <r>
      <rPr>
        <rFont val="Calibri,Arial"/>
        <b/>
      </rPr>
      <t>(75784 / 75784)</t>
    </r>
    <r>
      <rPr>
        <rFont val="Calibri,Arial"/>
      </rPr>
      <t xml:space="preserve"> and
applications shows correct data on tooltip.
Shivshankar: I am not getting Case count on legend and getting NPI, CCN values on tooltip</t>
    </r>
  </si>
  <si>
    <t>1. Select dataset LDS-year-2016
2. In Location filter include Texas
3. In Service Line filter include Service Line: Cardiology
4. Expand Hospital Node
5. Hover over line between Hospital (NPI: 1598744856) - Home and compare value in tooltip</t>
  </si>
  <si>
    <t>Case count:               979
90d Readm rate/instance:  37.6 %
90d Readm rate/patient:   25.6 %
90d Readm cost/instance:  12612 $
90d Readm cost/patient:   18491 $
90d Episode cost:         15606 $
PAC LOS:                  0.0 d</t>
  </si>
  <si>
    <t>1. Select dataset LDS-year-2016
2. In Location filter include Texas
3. In Service Line filter include Service Line: Cardiology
4. Expand Hospital Node
5. In Label Settings select 2nd-6th label. After that select 7th-11th label
6.  Hover over Home node and compare value in tooltip and on label next to node</t>
  </si>
  <si>
    <t xml:space="preserve">Case count:               51,752
Market Share: 72.6%
90d Readm rate/instance:  44.2 %
90d Readm rate/patient:    29.9 %
90d Readm cost/instance:  $12,810
90d Readm cost/patient:    $18,924
90d Episode cost:                $16,714
PAC LOS:                               0d
</t>
  </si>
  <si>
    <t>LDS-year-2016
FIPS: 06059
Service Line: Orthopedics, Cardiology - exclude
Episode: Fever - exclude
Entity: LTCH, IRF(NPI: 1942404165)
Hospital -  IRF(NPI: 1942404165)</t>
  </si>
  <si>
    <t>1. Select dataset LDS-year-2016
2. In Location filter include FIPS: 06059
3. In Service Line filter exclude Service Line: Orthopedics, Cardiology, Episode: Fever
4. In Entity filter include LTCH, IRF(NPI: 1942404165)
5. In Label Settings select 2nd-6th label. After that select 7th-11th label
6.  Hover over Hospital node and compare value in tooltip and on label next to node</t>
  </si>
  <si>
    <t>Legend:
'hospital (49 / 49)',
 'ltch (2 / 2)',
 'irf (1 / 1)',
 'readmission rate',
 'cost',
 'star rating'
Case count:               651
90d Readm rate/instance:  42.2 %
90d Readm rate/patient:   30.6 %
90d Readm cost/instance:  18104 $
90d Readm cost/patient:   25019 $
90d Episode cost:         95353 $
PAC LOS:                  25.6 d
NPI is not shown
CCN is not shown</t>
  </si>
  <si>
    <t>1. Select dataset LDS-year-2016
2. In Location filter include FIPS: 06059
3. In Service Line filter exclude Service Line: Orthopedics, Cardiology, Episode: Fever
4. In Entity filter include LTCH, IRF(NPI: 1942404165)
5. Hover over line between Hospital - IRF(NPI: 1942404165) and compare value in tooltip</t>
  </si>
  <si>
    <t xml:space="preserve">NPI: 1942404165
CCN: 05T168
Case count:               165
90d Readm rate/instance:  38.8 %
90d Readm rate/patient:   24.2 %
90d Readm cost/instance:  12769 $
90d Readm cost/patient:   20430 $
90d Episode cost:         62458 $
PAC LOS:                  13.4 d
</t>
  </si>
  <si>
    <t>1. Select dataset LDS-year-2016
2. In Location filter include FIPS: 06059
3. In Service Line filter exclude Service Line: Orthopedics, Cardiology, Episode: Fever
4. In Entity filter include LTCH, IRF(NPI: 1942404165)
5. In Label Settings select 2nd-6th label. After that select 7th-11th label
6.  Hover over IRF(NPI: 1942404165) node and compare value in tooltip and on label next to node</t>
  </si>
  <si>
    <t xml:space="preserve">NPI: 1942404165
CCN: 05T168
Case count:               165
Market share: 25.3%
90d Readm rate/instance:  38.8 %
90d Readm rate/patient:   24.2 %
90d Readm cost/instance:  12769 $
90d Readm cost/patient:   20430 $
90d Episode cost:         62458 $
PAC LOS:                  13.4 d
</t>
  </si>
  <si>
    <t>VID. Node: Label &amp; tooltip (Dataset: CA and NV) - MarketShare Graph</t>
  </si>
  <si>
    <t>Label_1D_Left</t>
  </si>
  <si>
    <t>CA and NV
Service Line: Sepsis
DRG: 310, 25, 65,78,100
Entity: HHA, SNFs(NPI: 1346392321, 1659366771, 1104811751), LTCH:(NPI: 1033294723) -  exclude
Hospital - SNF(NPI: 1215922570)</t>
  </si>
  <si>
    <t>1. Select dataset CA and NV
2. In Service Line filter include CE: Sepsis, DRG: 310, 25, 65,78,100
3. In Entity filter exclude SNFs(NPI: 1346392321, 1659366771, 1104811751), LTCH:(NPI: 1033294723)
4. Expand SNF grouped node
5. In Label Settings select 2nd-6th label. After that select 7th-11th label
6.  Hover over Hospital node and compare value in tooltip and on label next to node</t>
  </si>
  <si>
    <t>Legend: 
Hospital (2 / 64)
SNF (2 / 2)
Case Count (2 / 83)
Case count: 2
Market Share: 100%
90d readmission rate per instance: 0%
90d readmission rate per patient: 0%
90d readmission cost per instance: $0
90d readmission cost per patient: $0
90d episode cost: $43,648
PAC length of stay (LOS): 40.5d
Star Rating: 4  
NPI is not shown
CCN is not shown</t>
  </si>
  <si>
    <t>Label_1D_Line</t>
  </si>
  <si>
    <t>1. Select dataset CA and NV
2. In Service Line filter include CE: Sepsis, DRG: 310, 25, 65,78,100
3. In Entity filter exclude SNFs(NPI: 1346392321, 1659366771, 1104811751), LTCH:(NPI: 1033294723)
4. Expand SNF grouped node
5. Hover over line between Hospital - SNF(NPI: 1215922570) and compare value in tooltip</t>
  </si>
  <si>
    <t>Case count: 1
90d readmission rate per instance: 0
90d readmission rate per patient: 0
90d readmission cost per instance: 0
90d readmission cost per patient: 0
90d episode cost: $53,397
PAC length of stay (LOS): 62.0d</t>
  </si>
  <si>
    <t>Label_1D_Right</t>
  </si>
  <si>
    <t>1. Select dataset CA and NV
2. In Service Line filter include CE: Sepsis, DRG: 310, 25, 65,78,100
3. In Entity filter exclude SNFs(NPI: 1346392321, 1659366771, 1104811751), LTCH:(NPI: 1033294723)
4. Expand SNF grouped node
5. In Label Settings select 2nd-6th label. After that select 7th-11th label
6.  Hover over SNF(NPI: 1215922570) node and compare value in tooltip and on label next to node</t>
  </si>
  <si>
    <t xml:space="preserve">Case count: 1
Market Share: 50%
90d readmission rate per instance: 0
90d readmission rate per patient: 0
90d readmission cost per instance: 0
90d readmission cost per patient: 0
90d episode cost: $53,397
PAC length of stay (LOS): 62.0d
Star rating: 3
</t>
  </si>
  <si>
    <t>Label_2D_Left</t>
  </si>
  <si>
    <t>CA and NV
Entity: Hosp(NPI: 1518018191, 1467459776)
Hospital (2) - HHA</t>
  </si>
  <si>
    <t>1. Select dataset CA and NV
2. In Entity filter include Hosp(NPI: 1518018191, 1467459776)
3. In Label Settings select 2nd-6th label. After that select 7th-11th label
4.  Hover over Hospital(2) node and compare value in tooltip and on label next to node</t>
  </si>
  <si>
    <t>Legend: 
Hospital (2 / 2)
HHA (3 / 3)
Case count (15 / 15)
Case count: 15
Market Share: 100%
90d readmission rate per instance: 0%
90d readmission rate per patient: 0%
90d readmission cost per instance: $0
90d readmission cost per patient: $0
90d episode cost: $10,972
PAC length of stay (LOS): 14.9d
Star Rating: 
NPI is not shown
CCN is not shown</t>
  </si>
  <si>
    <t>Label_2D_Line</t>
  </si>
  <si>
    <t>1. Select dataset CA and NV
2. In Entity filter include Hosp(NPI: 1518018191, 1467459776)
3. Hover over line between Hospital(2) - HHA and compare value in tooltip</t>
  </si>
  <si>
    <t>Case count: 3
90d readmission rate per instance: 0
90d readmission rate per patient: 0
90d readmission cost per instance: 0
90d readmission cost per patient: 0
90d episode cost: $10,972
PAC length of stay (LOS): 74.3d</t>
  </si>
  <si>
    <t>Label_2D_Right</t>
  </si>
  <si>
    <t>1. Select dataset CA and NV
2. In Entity filter include Hosp(NPI: 1518018191, 1467459776)
3. In Label Settings select 2nd-6th label. After that select 7th-11th label
4.  Hover over HHA node and compare value in tooltip and on label next to node</t>
  </si>
  <si>
    <t xml:space="preserve">Case count: 3
Market Share: 20%
90d readmission rate per instance: 0
90d readmission rate per patient: 0
90d readmission cost per instance: 0
90d readmission cost per patient: 0
90d episode cost: $10,931
PAC length of stay (LOS): 74.3d
</t>
  </si>
  <si>
    <t>VIE. Node: Label &amp; tooltip (Dataset: Orange) - MarketShare Graph</t>
  </si>
  <si>
    <t>Label_1E_Left</t>
  </si>
  <si>
    <t>Orange
SL: Urology - exclude
Episode: Concussion - exclude
DRG: 377,27,381 - exclude
Entity: SNFs(NPI: 1073944450, 1942386644), LTCH:(NPI: 1528143179) -  include
Hospital - LTCH:(NPI: 1528143179)</t>
  </si>
  <si>
    <t>1. Select dataset Orange
2. In Service Line filter exclude Service Line: Urology, Episode: Concussion,DRG: 377,27,381
3. In Entity filter include SNFs(NPI: 1073944450, 1942386644), LTCH(NPI: 1528143179)
4. In Label Settings select 2nd-6th label. After that select 7th-11th label
5.  Hover over Hospital node and compare value in tooltip and on label next to node</t>
  </si>
  <si>
    <t>Legend: 
Hospital (15 / 15)
SNF (2 / 2)
LTCH (1 / 1)
Case count (76 / 76)
Case count: 76
Market Share: 100%
90d readmission rate per instance: 27.6%
90d readmission rate per patient: 21.1%
90d readmission cost per instance: $23,853
90d readmission cost per patient: $31,307
90d episode cost: $57,822
PAC length of stay (LOS): 0d
Star Rating: 
NPI is not shown
CCN is not shown</t>
  </si>
  <si>
    <t>Label_1E_Line</t>
  </si>
  <si>
    <t>1. Select dataset Orange
2. In Service Line filter exclude Service Line: Urology, Episode: Concussion,DRG: 377,27,381
3. In Entity filter include SNFs(NPI: 1073944450, 1942386644), LTCH(NPI: 1528143179)
4. Hover over line between Hospital - LTCH:(NPI: 1528143179) and compare value in tooltip</t>
  </si>
  <si>
    <t xml:space="preserve">NPI: 1528143179
CCN: 52035
Case count: 233
90d Readm/instance: 40.3%
90d Readm/patient:31.3%
90d Readm cost/instance: $17,724
90d Readm cost/patient: $22,823
90d Episode cost: $108,152
PAC LOS: 0d
</t>
  </si>
  <si>
    <t>Shivshankar: Please update the expected result</t>
  </si>
  <si>
    <t>Label_1E_Right</t>
  </si>
  <si>
    <t>1. Select dataset Orange
2. In Service Line filter exclude Service Line: Urology, Episode: Concussion,DRG: 377,27,381
3. In Entity filter include SNFs(NPI: 1073944450, 1942386644), LTCH(NPI: 1528143179)
4. In Label Settings select 2nd-6th label. After that select 7th-11th label
5.  Hover over LTCH:(NPI: 1528143179) node and compare value in tooltip and on label next to node</t>
  </si>
  <si>
    <t xml:space="preserve">NPI: 1528143179
CCN: 52035
Case count: 233
Market share: 55.9%
90d Readm/instance: 40.3%
90d Readm/patient:31.3%
90d Readm cost/instance: $17,724
90d Readm cost/patient: $22,823
90d Episode cost: $108,152
PAC LOS: 0d
</t>
  </si>
  <si>
    <t xml:space="preserve">VII. Node: Label </t>
  </si>
  <si>
    <t>Label_Measure_1</t>
  </si>
  <si>
    <t>The default "Label Settings"</t>
  </si>
  <si>
    <t>P2BN-3447</t>
  </si>
  <si>
    <t>1
2.c.ii</t>
  </si>
  <si>
    <t>The default "Label Settings" on the Graph View</t>
  </si>
  <si>
    <t xml:space="preserve">1. Log in p2
2. Select View
3. Select CA&amp;NV dataset
4. Turn benchmark on
5. Expand grouped HHA node
6. Observe labels next to individual HHA node
7. Open Label panel
</t>
  </si>
  <si>
    <t>After steps 6 and 7:
The following (default) labels are displayed on the Graph View and choosen in the Labels Settings:
- Entity name, 
- Case count, 
- 90d readmission rate per instance, 
- Star rating</t>
  </si>
  <si>
    <t>Label_Measure_2</t>
  </si>
  <si>
    <t>Auto update the "Label Settings" from the "Measure" field</t>
  </si>
  <si>
    <t>1.
3.a.c</t>
  </si>
  <si>
    <t>Auto update the "Label Settings" from the "Measure" field on the Graph View</t>
  </si>
  <si>
    <t>1. Log in p2
2. Select View
3. Select CA&amp;NV dataset
4. Turn benchmark on
5. Open Benchmark panel
6. In Measure field select: 90d readmission rate per patient (%)
7. Apply
8. Expand grouped HHA node
9. Observe labels next to individual HHA node
10. Open Label panel</t>
  </si>
  <si>
    <t>After steps 9 and 10:
The following labels are displayed on the Graph View and choosen in the Labels Settings:
- Entity name
- Case count
- 90d readmission rate per instance
- 90d readmission rate per patient
- Star rating</t>
  </si>
  <si>
    <t>Label_Measure_3</t>
  </si>
  <si>
    <t>1.
3.a.</t>
  </si>
  <si>
    <t>1. Log in p2
2. Select View
3. Select CA&amp;NV dataset
4. Turn benchmark on
5. Open Benchmark panel
6. In Measure field select: 90d readmission cost per instance ($)
7. Apply
8. In Entity Filter include HHA
9. Observe labels next to individual HHA node
10. Open Label panel</t>
  </si>
  <si>
    <t>After steps 9 and 10:
The following labels are displayed on the Graph View and choosen in the Labels Settings:
- Entity name
- Case count
- 90d readmission rate per instance
- 90d readmission cost per instance
- Star rating</t>
  </si>
  <si>
    <t>Label_Measure_4</t>
  </si>
  <si>
    <t>1. Log in p2
2. Select View
3. Select CA&amp;NV dataset
4. Turn benchmark on
5. Open Benchmark panel
6. In Measure field select: 90d readmission cost per patient ($)
7. Apply
8. Observe labels next to grouped SNF node
9. Open Label panel</t>
  </si>
  <si>
    <t>After step 8:
The following labels are displayed on the Graph View:
- Case count
- 90d readmission rate per instance
- 90d readmission cost per patient
- Star rating
After step 9:
The following labels are choosen in the Labels Settings:
- Entity name
- Case count
- 90d readmission rate per instance
- 90d readmission cost per patient
- Star rating</t>
  </si>
  <si>
    <t>Label_Measure_5</t>
  </si>
  <si>
    <t>1. Log in p2
2. Select View
3. Select LDS-2016 dataset
4. Turn benchmark on
5. Open Benchmark panel
6. In Measure field select: 90d episode cost ($)
7. Apply
8. In Entity Filter include SNF
9. Observe labels next to individual SNF node
10. Open Label panel</t>
  </si>
  <si>
    <t>After steps 9 and 10
The following labels are displayed on the Graph View and choosen in the Labels Settings:
- Entity name
- Case count
- 90d readmission rate per instance
- 90d episode cost
- Star rating</t>
  </si>
  <si>
    <t>Label_Measure_6</t>
  </si>
  <si>
    <t>1. Log in p2
2. Select View
3. Select LDS-2016 dataset
4. Turn benchmark on
5. Open Benchmark panel
6. In Measure field select: PAC LOS (days)
7. Apply
8. Expand HHA node
9. Observe labels next to individual HHA node
10. Open Label panel</t>
  </si>
  <si>
    <t>After steps 9 and 10:
The following labels are displayed on the Graph View and choosen in the Labels Settings:
- Entity name
- Case count
- 90d readmission rate per instance
- PAC length of stay (LOS)
- Star rating</t>
  </si>
  <si>
    <t>Label_Measure_7</t>
  </si>
  <si>
    <t>The default "Label Settings" on the Graph View on the Map View</t>
  </si>
  <si>
    <t xml:space="preserve">1. Log in p2
2. Select View
3. Switch to Map View
4. Select CA&amp;NV dataset
5. Turn benchmark on
6. Zoom map to see individual nodes
7. Hover over individual node
8. Open Label panel
</t>
  </si>
  <si>
    <t>After steps 7 and 8:
The following (default) labels are displayed on the Map View and choosen in the Labels Settings:
- Entity name, 
- Case count, 
- 90d readmission rate per instance, 
- Star rating</t>
  </si>
  <si>
    <t>Label_Measure_8</t>
  </si>
  <si>
    <t>Auto update the "Label Settings" from the "Measure" field on the Map View</t>
  </si>
  <si>
    <t>1. Log in p2
2. Select View
3. Switch to Map View
4. Select CA&amp;NV dataset
5. Turn benchmark on
6. Open Benchmark panel
7. In Measure field select: 90d readmission rate per patient (%)
8. Apply
9. Zoom map to see individual nodes
10. Hover over individual node
11. Open Label panel</t>
  </si>
  <si>
    <t>After steps 10 and 11:
The following labels are displayed on the Map View and choosen in the Labels Settings:
- Entity name
- Case count
- 90d readmission rate per instance
- 90d readmission rate per patient
- Star rating</t>
  </si>
  <si>
    <t>Label_Measure_9</t>
  </si>
  <si>
    <t>1. Log in p2
2. Select View
3. Switch to Map View
4. Select CA&amp;NV dataset
5.. Turn benchmark on
6. Open Benchmark panel
7. In Measure field select: 90d readmission cost per instance ($)
8. Apply
9. Zoom map to see individual nodes
10. Hover over individual node
11. Open Label panel</t>
  </si>
  <si>
    <t>After steps 10 and 11:
The following labels are displayed on the Map View and choosen in the Labels Settings:
- Entity name
- Case count
- 90d readmission rate per instance
- 90d readmission cost per instance
- Star rating</t>
  </si>
  <si>
    <t>Label_Measure_10</t>
  </si>
  <si>
    <t xml:space="preserve">1. Log in p2
2. Select View
3. Switch to Map View
4. Select LDS-2016 dataset
5. Turn benchmark on
6. Open Benchmark panel
7. In Measure field select: 90d readmission cost per patient ($)
8. Apply
9. Zoom map to see individual nodes
10. Hover over individual node
11. Open Label panel
</t>
  </si>
  <si>
    <t>After steps 10 and 11:
The following labels are displayed on the Map View and choosen in the Labels Settings:
- Entity name
- Case count
- 90d readmission rate per instance
- 90d readmission cost per patient
- Star rating</t>
  </si>
  <si>
    <t>Label_Measure_11</t>
  </si>
  <si>
    <t>1. Log in p2
2. Select View
3. Switch to Map View
4. Select LDS-2016 dataset
5. Turn benchmark on
6. Open Benchmark panel
7. In Measure field select: 90d episode cost ($)
8. Apply
9. Zoom map to see individual nodes
10. Hover over individual node
11. Open Label panel</t>
  </si>
  <si>
    <t>After steps 10 and 11:
The following labels are displayed on the Map View and choosen in the Labels Settings:
- Entity name
- Case count
- 90d readmission rate per instance
- 90d episode cost
- Star rating</t>
  </si>
  <si>
    <t>Label_Measure_12</t>
  </si>
  <si>
    <t xml:space="preserve">1. Log in p2
2. Select View
3. Switch to Map View
4. Select LDS-2016 dataset
5. Turn benchmark on
6. Open Benchmark panel
7. In Measure field select: PAC LOS (days)
8. Apply
9. Zoom map to see individual nodes
10. Hover over individual node
11. Open Label panel
</t>
  </si>
  <si>
    <t>After steps 10 and 11:
The following labels are displayed on the Map View and choosen in the Labels Settings:
- Entity name
- Case count
- 90d readmission rate per instance
- PAC length of stay (LOS)
- Star rating</t>
  </si>
  <si>
    <t>Label_Measure_13</t>
  </si>
  <si>
    <t>1.
2.c.ii
3.e.i</t>
  </si>
  <si>
    <t>The default "Label Settings" on the 2D Graph</t>
  </si>
  <si>
    <t xml:space="preserve">1. Log in p2
2. Select View
3. Switch to 2D Graph
4. Select CA&amp;NV dataset
5. Hover over individual node (zoom in if need)
6. Open Label panel
</t>
  </si>
  <si>
    <t>After steps 5 and 6:
The following (default) labels are displayed on the 2D Graph and choosen in the Labels Settings:
- Entity name, 
- Case count, 
- 90d readmission rate per instance
- 90d episode cost
- Star rating</t>
  </si>
  <si>
    <t>Label_Measure_14</t>
  </si>
  <si>
    <t>1
3.e.ii.</t>
  </si>
  <si>
    <t>Auto update the "Label Settings" from the "Measure" field on the 2D Graph</t>
  </si>
  <si>
    <t>1. Log in p2
2. Select View
3. Switch to 2D Graph
4. Select CA&amp;NV dataset
5. Open Benchmark panel
6. In X-axis Measure field select: 90d readmission rate per patient (%)
7. Apply
8. Hover over individual node (zoom in if need)
9. Open Label panel</t>
  </si>
  <si>
    <t>After steps 8 and 9:
The following labels are displayed on the 2D Graph and choosen in the Labels Settings:
- Entity name
- Case count
- 90d readmission rate per patient
- 90d episode cost
- Star rating</t>
  </si>
  <si>
    <t>Label_Measure_15</t>
  </si>
  <si>
    <t>1
3.a.</t>
  </si>
  <si>
    <t>1. Log in p2
2. Select View
3. Switch to 2D Graph
4. Select CA&amp;NV dataset
5. Open Benchmark panel
6. In Y-axis Measure field select: 90d readmission cost per instance ($)
7. Apply
8. Hover over individual node (zoom in if need)
9. Open Label panel</t>
  </si>
  <si>
    <t>After steps 8 and 9:
The following labels are displayed on the 2D Graph and choosen in the Labels Settings:
- Entity name
- Case count
- 90d readmission rate per instance
- 90d readmission cost per instance
- Star rating</t>
  </si>
  <si>
    <t>Label_Measure_16</t>
  </si>
  <si>
    <t xml:space="preserve">1. Log in p2
2. Select View
3. Switch to 2D Graph
4. Select LDS-2016 dataset
5. Open Benchmark panel
6. In X-axis Measure field select: 90d readmission cost per patient ($)
7. In Y-axis Measure filed select: PAC LOS (days)
8. Apply
9. Hover over individual node (if need zoom in)
10. Open Label panel
</t>
  </si>
  <si>
    <t>After steps 9 and 10:
The following labels are displayed on the 2D Graph and choosen in the Labels Settings:
- Entity name
- Case count
- 90d readmission cost per patient
- PAC LOS
- Star rating</t>
  </si>
  <si>
    <t>Label_Measure_17</t>
  </si>
  <si>
    <t>Keeping the Label settings when the user navigates between view types</t>
  </si>
  <si>
    <t>1.
2.a.</t>
  </si>
  <si>
    <t>The Label settings should be kept when the user navigates between different view types</t>
  </si>
  <si>
    <t>1. Log in p2
2. Select View
3. Select CA&amp;NV dataset
4. Turn benchmark on
5. Open Benchmark panel
6. In Measure field select: 90d episode cost ($), Click Apply
7. Expand grouped HHA node and observe labels next to individual HHA
8. Open Label panel
9. Switch to Map View
10. Zoom map to see individual nodes
11. Hover over individual node
12. Open Label panel</t>
  </si>
  <si>
    <t>After steps 7 and 8:
The following labels are displayed on the Graph View and choosen in the Labels Settings:
- Entity name
- Case count
- 90d readmission rate per instance
- 90d episode cost
- Star rating
After steps 11 and 12:
The following labels are displayed on the Map View and choosen in the Labels Settings (the same as after steps 7 and 8):
- Entity name
- Case count
- 90d readmission rate per instance
- 90d episode cost
- Star rating</t>
  </si>
  <si>
    <t>Label_Measure_18</t>
  </si>
  <si>
    <t>1.
2.c.i.1</t>
  </si>
  <si>
    <t>1. Log in p2
2. Select View
3. Select CA&amp;NV dataset
4. Turn benchmark on
5. Open Benchmark panel
6. In Measure field select: PAC LOS (days). Click Apply
7. Expand grouped SNF node and observe labels next to individual SNF
8. Open Label panel
9. Switch to 2D Graph
11. Hover over individual node (zoom in if need)
12. Open Label panel
13. Open Benchmark panel</t>
  </si>
  <si>
    <t>After steps 7 and 8:
The following labels are displayed on the Graph View and choosen in the Labels Settings:
- Entity name
- Case count
- 90d readmission rate per instance
- PAC length of stay (LOS)
- Star rating
After steps 11 and 12:
The following labels are displayed on the 2D Graph and choosen in the Labels Settings:
- Entity name
- Case count
- PAC length of stay (LOS)
- 90d episode cost
- Star rating
After step 13:
X-axis Measure: PAC LOS (days)
Y-axis Measure: 90d episode cost ($)</t>
  </si>
  <si>
    <t>Label_Measure_19</t>
  </si>
  <si>
    <t>1.
2.c.i.2</t>
  </si>
  <si>
    <t>1. Log in p2
2. Select View
3. Switch to 2D Graph
4. Select CA&amp;NV dataset
5. Open Benchmark panel
6. In Y-axis Measure field select: PAC LOS (days)
7. Apply
8. Hover over individual node (zoom in if need)
9. Open Label panel
10. Switch to Map View
11. Zoom map to see individual nodes
12. Hover over individual node
13. Open Label panel
14. Open Benchmark panel</t>
  </si>
  <si>
    <t>After steps 8, 9:
The following labels are displayed on the 2D Graph and choosen in the Labels Settings:
- Entity name
- Case count
- 90d readmission rate per instance
- PAC length of stay (LOS)
- Star rating
After steps 12, 13:
The following labels are displayed on the 2D Graph and choosen in the Labels Settings:
- Entity name
- Case count
- 90d readmission rate per instance
- PAC length of stay (LOS)
- Star rating
After step 14:
Measure: 90d readmission rate per instance (%)</t>
  </si>
  <si>
    <t>Label_Measure_20</t>
  </si>
  <si>
    <t>Maximum active “Label Settings”</t>
  </si>
  <si>
    <t>The number of maximum active Lables can be 5.</t>
  </si>
  <si>
    <t>1. Log in p2
2. Select View
3. Select LDS-2016 dataset
4. Turn benchmark on
5. Open Benchmark panel
6. In Measure field select: 90d readmission rate per patient (%)
7. Apply
8. In Entity Filter include SNF
9. Observe labels next to individual SNF
10. Open Label panel
11. Open Benchmark panel
12. In Measure field select: 90d readmission cost per instance ($)
13. Apply
14. Observe labels next to individual SNF
15. Open Label panel</t>
  </si>
  <si>
    <t>After steps 9 and 10:
The following labels are displayed on the Graph View and choosen in the Labels Settings:
- Entity name
- Case count
- 90d readmission rate per instance
- 90d readmission rate per patient
- Star rating
After steps 14 and 15:
The following labels are displayed on the Graph View and choosen in the Labels Settings:
- Entity name
- Case count
- 90d readmission rate per patient
- 90d readmission cost per instance
- Star rating</t>
  </si>
  <si>
    <t>Label_Measure_21</t>
  </si>
  <si>
    <t>Maximum active “Label Settings”
Priority of swap.</t>
  </si>
  <si>
    <t>2.b
3.b.d</t>
  </si>
  <si>
    <t>The number of maximum active Lables can be 5. Priority of swap.</t>
  </si>
  <si>
    <t xml:space="preserve">1. Log in p2
2. Select View
3. Select LDS-2016 dataset
4. Turn benchmark on
5. In Lable settings select: Entity name, NPI, CCN, Case count, Star rating. Click Apply
6. In Entity Filter include HHA
7. Observe labels next to individual HHA
8. Open Benchmark panel
9. In Measure field select: 90d readmission rate per patient (%)
10. Apply
11. Observe labels next to individual HHA
12. Open Label panel
</t>
  </si>
  <si>
    <t>After steps 5 and 7:
The following labels are displayed on the Graph View and choosen in the Labels Settings:
- Entity name
- NPI
- CCN
- Case count
- Star rating
After steps 11 and 12:
The following labels are displayed on the Graph View and choosen in the Labels Settings:
- Entity name
- NPI
- Case count
- 90d readmission cost per instance
- Star rating</t>
  </si>
  <si>
    <t>Label_Measure_22</t>
  </si>
  <si>
    <t xml:space="preserve">1. Log in p2
2. Select View
3. Switch to 2D Graph
4. Select LDS-2016 dataset
5. Open Label panel and select: Entity name, NPI, CCN, Case count, Star rating. Click Apply
6. Hover over individual node (zoom in if need)
7. Open Benchmark panel
8. In X-axis Measure field select: 90d readmission cost per instance ($)
9. In Y-axis Measure field select: 90d readmission cost per patient ($)
10. Apply
11. Hover over individual node (zoom in if need)
12. Open Label panel
</t>
  </si>
  <si>
    <t>After steps 5 and 6
The following labels are displayed on the 2D Graph and choosen in the Labels Settings:
- Entity name
- NPI
- CCN
- Case count
- Star rating
After steps 11 and 12:
The following labels are displayed on the Graph View and choosen in the Labels Settings:
- Entity name
- Case count
- 90d readmission cost per instance
- 90d readmission cost per patinet
- Star rating</t>
  </si>
  <si>
    <t>Expected Results:</t>
  </si>
  <si>
    <t>Test Results:</t>
  </si>
  <si>
    <t>Test by:</t>
  </si>
  <si>
    <t>JIRA Ticket (s):</t>
  </si>
  <si>
    <t>Test Data:</t>
  </si>
  <si>
    <t>Notes (Actual results):</t>
  </si>
  <si>
    <t>Number of cases:</t>
  </si>
  <si>
    <t>I. LDS dataset comparison between old P2 and new P2</t>
  </si>
  <si>
    <t>MS_1.1</t>
  </si>
  <si>
    <t>Market share Graph</t>
  </si>
  <si>
    <t>default market share Graph view</t>
  </si>
  <si>
    <t>1) Log into http://p2-test.itx.pl/users/login (I don't have access to production)
2) Create a report "LDS-year-2016" from LDS-year-2016
3) Check market share view without filters in both new and old environments</t>
  </si>
  <si>
    <t>By default, the market share view is shown displaying the discharge pattern from hospitals to PAC providers. 
 -Hospital (3,321) Grouped node is shown at the left of the graph
 -Home Node is shown at the top right of the graph
 -SNF (16,039) Grouped node is shown below the Home node
 -HHA (10,313) Grouped node is shown below the SNF node
 -IRF (1,100) Grouped node is shown below the HHA node
 -LTCH (427) Grouped node is shown below the IRF node
 -Default labels are listed below each node</t>
  </si>
  <si>
    <t>No matching data between P2 demo-new and P2 old test because P2 old test does not have the correct LDS datasets</t>
  </si>
  <si>
    <t>Pass:</t>
  </si>
  <si>
    <t>MS_1.2</t>
  </si>
  <si>
    <t xml:space="preserve">default market share Graph view_Hospital tooltips </t>
  </si>
  <si>
    <t xml:space="preserve">1) Follow MS_1.1
2) Hover over Hospital to see the detailed tooltip for data to compare new P2 and old P2
3) In Demo-new, active the labels </t>
  </si>
  <si>
    <t xml:space="preserve"> - Hospital (3,321) Grouped node is shown at the left of the graph
n = 7,081,356 case count, market share = 100%
90 RR per patient: 26.4% 
90 RR per instance: 37.8%</t>
  </si>
  <si>
    <t>Fail:</t>
  </si>
  <si>
    <t>MS_1.3</t>
  </si>
  <si>
    <t xml:space="preserve">default market share Graph view_Home tooltips </t>
  </si>
  <si>
    <t>1) Follow MS_1.1
2) Hover over Hospital to see the detailed tooltip for data to compare new P2 and old P2</t>
  </si>
  <si>
    <t>-Home Node is shown at the top right of the graph
n = 4,314,731 case count, market share = 60.93%
90 RR per patient: 25.1% 
90 RR per instance: 36.9%</t>
  </si>
  <si>
    <t>n = 4,314,732</t>
  </si>
  <si>
    <t>Rest:</t>
  </si>
  <si>
    <t>MS_1.4</t>
  </si>
  <si>
    <t xml:space="preserve">default market share Graph view_SNF tooltips </t>
  </si>
  <si>
    <t>-SNF (16,039) Grouped node is shown below the Home node
n = 1,310,290 case count, market share = 18.5%
90 RR per patient: 30.2% 
90 RR per instance: 41.1%</t>
  </si>
  <si>
    <t>MS_1.5</t>
  </si>
  <si>
    <t xml:space="preserve">default market share Graph view_HHA tooltips </t>
  </si>
  <si>
    <t>-HHA (10,313) Grouped node is shown below the SNF node
n = 1,146,450 case count, 16.19% market share
90 RR per patient: 26.0% 
90 RR per instance: 36.5%</t>
  </si>
  <si>
    <t>HHA is 10,313</t>
  </si>
  <si>
    <t>MS_1.6</t>
  </si>
  <si>
    <t xml:space="preserve">default market share Graph view_IRF tooltips </t>
  </si>
  <si>
    <t>-IRF (1,100) Grouped node is shown below the HHA node
n = 245,655 case count, market share = 3.47%
90 RR per patient: 27.7% 
90 RR per instance: 37.7%</t>
  </si>
  <si>
    <t>MS_1.7</t>
  </si>
  <si>
    <t xml:space="preserve">default market share Graph view_LTCH tooltips </t>
  </si>
  <si>
    <t>-LTCH (427) Grouped node is shown below the IRF node
n = 64,230 case count, market share = 0.91%
90 RR per patient: 36.6% 
90 RR per instance: 49.5%</t>
  </si>
  <si>
    <t>II. Location filter on LDS-2016 Dataset comparison between old P2 and new P2</t>
  </si>
  <si>
    <t>MS_2.1</t>
  </si>
  <si>
    <t>1) Log into http://p2-test.itx.pl/users/login (I don't have access to production)
2) Create a report "LDS-year-2016" from LDS-year-2016
3) Select "FIPS" and "06059" with location applies to "Hospitals and Post Acute Facitlities"
4) Once the report is generated 
5) Run the same filters on new P2 and make sure market share view have the same data in both new and old environments</t>
  </si>
  <si>
    <t>By default, the market share view is shown displaying the discharge pattern from hospitals to PAC providers. 
 -Hospital (23) Grouped node is shown at the left of the graph
 -Home Node is shown at the top right of the graph
 -SNF (69) Grouped node is shown below the Home node
 -HHA (39) Grouped node is shown below the SNF node
 -IRF (4) Grouped node is shown below the HHA node
 -LTCH (2) Grouped node is shown below the IRF node
 -Default labels are listed below each node</t>
  </si>
  <si>
    <t>MS_2.2</t>
  </si>
  <si>
    <t xml:space="preserve">1) Follow MS_2.1
2) Hover over Hospital to see the detailed tooltip for data to compare new P2 and old P2
3) In Demo-new, active the labels </t>
  </si>
  <si>
    <t xml:space="preserve"> - Hospital (23) Grouped node is shown at the left of the graph
n = 14,298 case count, market share = 100%
90 RR per patient: 26.4% 
90 RR per instance: 35.3%</t>
  </si>
  <si>
    <t>MS_2.3</t>
  </si>
  <si>
    <t>-Home Node is not shown at the top right of the graph
- 21,477 case count, market share = 60.93%
90 RR per patient: 34.5 % 
90 RR per instance: 23.7%</t>
  </si>
  <si>
    <t>MS_2.4</t>
  </si>
  <si>
    <t>-SNF (69) Grouped node is shown below the Home node
n = 7,572 case count, market share = 52.96%
90 RR per patient: 30.5% 
90 RR per instance: 40.3%</t>
  </si>
  <si>
    <t>MS_2.5</t>
  </si>
  <si>
    <t>-HHA (39) Grouped node is shown below the SNF node
n = 5,286 case count, 36.97% market share
90 RR per patient: 20.5% 
90 RR per instance: 28.1%</t>
  </si>
  <si>
    <t>MS_2.6</t>
  </si>
  <si>
    <t>-IRF (4) Grouped node is shown below the HHA node
n = 970 case count, market share = 6.78%
90 RR per patient: 22.1% 
90 RR per instance: 29.7%</t>
  </si>
  <si>
    <t>MS_2.7</t>
  </si>
  <si>
    <t>-LTCH (2) Grouped node is shown below the IRF node
n = 470 case count, market share = 0.91%
90 RR per patient: 34.5% 
90 RR per instance: 46.2%</t>
  </si>
  <si>
    <t>MS_3.1</t>
  </si>
  <si>
    <t>1) Create a report "LDS-year-2016" from LDS-year-2016
2) Include "California" as Location filter
3) Turn on Benchmark 
4) Switch to "AC" benchmark</t>
  </si>
  <si>
    <t>After Step 3:
HHA (1165) with case count  96,095
IRF (82) with case count 118,83
SNF (1183) with case count 107,335
LTCH (30) with case count 5,914
Home (1) with case count 322,050
After Step 4:
Hospitals (301) with case count 543,277</t>
  </si>
  <si>
    <t>IIC. Map (Dataset: LDS-year-2016) - MarketShare Map</t>
  </si>
  <si>
    <t>Market share Map</t>
  </si>
  <si>
    <t>default market share Map view</t>
  </si>
  <si>
    <t>By default, the market share view is shown displaying the discharge pattern from hospitals to PAC providers. 
Legend: 
 -Hospital (3,321/3,321) Grouped node
 -LTCH (427/427) Grouped node
 -IRF (1,100/1,100) Grouped node
 -SNF (16,039/16,039) Grouped node
 -HHA (10,313/10,313) Grouped node
- Case Count (7,081,025/7,081,025) Grouped node</t>
  </si>
  <si>
    <t>https://p2qa.ownedoutcomes.com/</t>
  </si>
  <si>
    <t>Functionality tested</t>
  </si>
  <si>
    <t>Expected Cases:</t>
  </si>
  <si>
    <t>Reviewed</t>
  </si>
  <si>
    <t>Tested by</t>
  </si>
  <si>
    <t>Do not delete</t>
  </si>
  <si>
    <t>I. Export as Excel</t>
  </si>
  <si>
    <t>EE1_1</t>
  </si>
  <si>
    <t>Export file as Excel or PNG</t>
  </si>
  <si>
    <t>User can export a file without naming it</t>
  </si>
  <si>
    <t>1. Select Ca and NV dataset 
2. Click “Export As” button located at the bottom of the left sidebar panel</t>
  </si>
  <si>
    <t>Exported file (Excel file) is genarated with default name (O2_P2_[view name]_[view mode]_[mm-dd-yyyy])</t>
  </si>
  <si>
    <t>22-10-19</t>
  </si>
  <si>
    <t>EE1_2</t>
  </si>
  <si>
    <t>User is not able to export a file if 
a view is not generated</t>
  </si>
  <si>
    <t>1. Select Ca and NV dataset 
3. In location filter: include Puerto Rico
2. Click “Export As” button located at the bottom of the left sidebar panel</t>
  </si>
  <si>
    <t>Graph is not generated
"Export As" button should be disabled</t>
  </si>
  <si>
    <t>17-10-19</t>
  </si>
  <si>
    <t>EE1_3</t>
  </si>
  <si>
    <t>Verify that export is impossible when no file format is selected</t>
  </si>
  <si>
    <t xml:space="preserve">1. Select Ca and NV dataset 
2. Click “Export As” button located at the bottom of the left sidebar panel
3. Disselect PNG 
4. Click “Export” button
5. Select PNG
6. Add name
7. Click “Export” button
</t>
  </si>
  <si>
    <t>After step 4 
“Export” button is grayed out (disabled)
Exported file is not generated
After step 7
PNG file with given name is generated</t>
  </si>
  <si>
    <t>EE1_4</t>
  </si>
  <si>
    <t>Verify that the file name field doesn't accept more than 100 characters</t>
  </si>
  <si>
    <t>1. Select Ca and NV dataset 
2. Click “Export As” button located at the bottom of the left sidebar panel
3. Select Excel
4. Paste name with more 100 characters
5. Try to add some characters
6. Click "Export" button</t>
  </si>
  <si>
    <t>After step 4 
Text will be cut to 100 character
After step 5
Character will not be added
After step 6
Excel file with given name is generated</t>
  </si>
  <si>
    <t>EE1_5</t>
  </si>
  <si>
    <t>User can't add invalid signs in name field</t>
  </si>
  <si>
    <t>1. Select Ca and NV dataset 
2. Click “Export As” button located at the bottom of the left sidebar panel
3. Add name  "\ / : * ? “ &lt; &gt; |"
4. Select Excel
5. Add name  "&lt; &gt; ? [ ] : | *.  "</t>
  </si>
  <si>
    <t xml:space="preserve">After step 3 
Error message "Invalid file name" occurs
After step 5
Error message "Invalid file name" occurs
</t>
  </si>
  <si>
    <t>EE1_6</t>
  </si>
  <si>
    <t>User can export a file with a custom name</t>
  </si>
  <si>
    <t>1. Select Ca and NV dataset 
2. Click “Export As” button located at the bottom of the left sidebar panel
3. Type in some name for the file
4. Click "Export" button</t>
  </si>
  <si>
    <t xml:space="preserve">After step 4:
- a PNG file with a given name is downloaded 
- name input is stay in the export panel </t>
  </si>
  <si>
    <t>16-01-20</t>
  </si>
  <si>
    <t>EE1_7</t>
  </si>
  <si>
    <t>User can export 2 types of files with default name at once on 2D Graph</t>
  </si>
  <si>
    <t>1. Select Ca and NV dataset 
2. Click “Export As” button located at the bottom of the left sidebar panel
3. Select "Excel file" so that both "PNG" and "Excel file are selected"
4. Click "Export" button</t>
  </si>
  <si>
    <t xml:space="preserve"> Exported files (Excel and PNG) are genarated with the default names (O2_P2_[view name]_[view mode]_[mm-dd-yyyy])</t>
  </si>
  <si>
    <t>EE1_8</t>
  </si>
  <si>
    <t xml:space="preserve">Verify if collapsing the export pannel works properly </t>
  </si>
  <si>
    <t xml:space="preserve">1. Select Ca and NV dataset 
2. Click “Export As” button located at the bottom of the left sidebar panel
3. Click "Excel" 
4. Click "Export As" button to close the pannel
5. Click "Export As" button to open the pannel again
6. Click Cancel
7.Click "Export As" button to open the pannel again
</t>
  </si>
  <si>
    <t xml:space="preserve">After Step 4:
The export panel collapses
After Step 5:
The export pannel has default settings (PNG format, blank name field)
After Step 6:
The export pannel has default settings (PNG format, blank name field
After Step 7:
The export pannel has default settings (PNG format, blank name field
</t>
  </si>
  <si>
    <t>EE1_9</t>
  </si>
  <si>
    <t>Export files as Excel and PNG</t>
  </si>
  <si>
    <t>User can export 2 types of files with default name at once on Map View</t>
  </si>
  <si>
    <t>1. Select Ca and NV dataset 
2. Select Map View
3. Click “Export As” button located at the bottom of the left sidebar panel
4. Select "Excel file" so that both "PNG" and "Excel file are selected"
5. Click "Export" button</t>
  </si>
  <si>
    <t>EE1_10</t>
  </si>
  <si>
    <t>1. Select Ca and NV dataset 
2. Select 2D Graph
3. Click “Export As” button located at the bottom of the left sidebar panel
4. Select "Excel file" so that both "PNG" and "Excel file are selected"
5. Click "Export" button</t>
  </si>
  <si>
    <t>II. Export as Excel - Readme</t>
  </si>
  <si>
    <t>EE2_1</t>
  </si>
  <si>
    <t>Generating a header in an Excel file</t>
  </si>
  <si>
    <t>P2BN-1684</t>
  </si>
  <si>
    <t>Verify that the header for a graph view contains correct information</t>
  </si>
  <si>
    <t>1. Choose "CA and NV" dataset 
2. Enter the graph view
3. Open the "Export as" view, choose an Excel file,
type in some name for the file (eg. View)
4. Export the view as an Excel file</t>
  </si>
  <si>
    <t xml:space="preserve">After step 3:
The header of the file should look as follows (from top to bottom):
1. O2 logo with a "Preferred Partnets" text should be visible
2. "Copyright ©[current year] OwnedOutcomes, Inc."
3. A row with View Name, View Type, and Download Date
a) View Name: O2_P2_[view name]_Graph view_[mm-dd-yyyy]
b) View Type: Graph
c) Download Date: current date in mm/dd/yyyy format   </t>
  </si>
  <si>
    <t xml:space="preserve">PASS
</t>
  </si>
  <si>
    <t>EE2_2</t>
  </si>
  <si>
    <t>Verify that the header for a Map view contains correct information</t>
  </si>
  <si>
    <t>1. Choose "CA and NV" dataset 
2. Enter the map view
3. Open the "Export as" view, choose an Excel file,
type in some name for the file (eg. View)
4. Export the view as an Excel file
5. Open the the file and try to perform some actions on the O2 logo (copy/delete/alter size/alter format/insert)</t>
  </si>
  <si>
    <t>After step 3:
The header of the file should look as follows (from top to bottom):
1. O2 logo with a "Preferred Partnets" text should be visible
2. "Copyright ©[current year] OwnedOutcomes, Inc."
3. A row with View Name, View Type, and Download Date
a) View Name: O2_P2_[view name]_Map view_[mm-dd-yyyy]
b) View Type: Map
c) Download Date: current date in mm/dd/yyyy format   
After Step 5:
O2 logo should be protected and none of the performed actions should be possible</t>
  </si>
  <si>
    <t>EE2_3</t>
  </si>
  <si>
    <t>Verify that the header for a 2-D view contains correct information</t>
  </si>
  <si>
    <t xml:space="preserve">1. Choose "CA and NV" dataset 
2. Enter the 2-D view
3. Open the "Export as" view, choose an Excel file,
type in some name for the file (eg. View)
4. Export the view as an Excel file
</t>
  </si>
  <si>
    <t>After step 3:
The header of the file should look as follows (from top to bottom):
1. O2 logo with a "Preferred Partnets" text should be visible
2. "Copyright ©[current year] OwnedOutcomes, Inc."
3. A row with View Name, View Type, and Download Date
a) View Name: O2_P2_[view name]_2D view _[mm-dd-yyyy]
b) View Type: 2D
c) Download Date: current date in mm/dd/yyyy format   
Fonts and formatting should be consistent across the whole file and the same as in the previous tests</t>
  </si>
  <si>
    <t>EE2_5</t>
  </si>
  <si>
    <t>Generate README tab in an Excel file</t>
  </si>
  <si>
    <t>P2BN-1695</t>
  </si>
  <si>
    <t>Verify that the README tab is generated correctly for the Graph view  with the benchmark on</t>
  </si>
  <si>
    <t>1. Select "CA and NV" dataset
2. Enter Graph View
3. In the Location filter pannel: 
Include: State (California)
Exclude: State-(Nevada), FIPS-(Alameda)
4. In the Service Line filter pannel:
Include: Episodes-(Cardiac Arrhytmia, Congestive Heart Failure, Pacemaker)
Exclude: DRG (233, 310, 480)
5. In the Entity filter pannel:
Include: Hospital, HHA, SNF-(Bayside Care Center)
Exclude: Hospital -(Mountainview Hospital, Fountain Valley Regional Hospital &amp; Medical Center)
6. Set benchmark ON
7. In the benchmark settings choose "percentile" 
8. Export as Excel</t>
  </si>
  <si>
    <t xml:space="preserve">Generated Excel file should look similiar to the one provided in the mockup except there are:
- 1 Dataset (CA and NV)
- CBSA should say "Not set"
- 3 DRGs (233, 310, 480) in 2 rows: 2 in the first and 1 in the second row
- 3 entities in the Hospital section (Hospital, Mountainview Hospital, Fountain View Regional Hospital &amp; Medical Center) in 2 rows: 2 in the first and 1 in the second row. 
-There should be 2 blank cells on the right side the first Hospital row
-Colors of the filters should match those in the side pannel of the application
- In the benchmark tab measure should now be set to "percentile"
</t>
  </si>
  <si>
    <t>EE2_6</t>
  </si>
  <si>
    <t>Verify that the README tab is generated correctly for the Map view  with the benchmark on</t>
  </si>
  <si>
    <t>1. Select "CA and NV" dataset
2. Enter Map View
3. In the Location filter pannel: 
Include: State (California)
Exclude: State-(Nevada), FIPS-(Alameda)
4. In the Service Line filter pannel:
Include: Episodes-(Cardiac Arrhytmia, Congestive Heart Failure, Pacemaker)
Exclude: DRG (233, 310, 480)
5. In the Entity filter pannel:
Include: Hospital, HHA, SNF-(Bayside Care Center)
Exclude: Hospital -(Mountainview Hospital, Fountain View Regional Hospital &amp; Medical Center)
6. Set benchmark ON
7. Expand "HHA" node
7. Export as Excel</t>
  </si>
  <si>
    <t xml:space="preserve">Generated Excel file should look similiar to the one provided in the mockup except there are:
- 1 Dataset (CA and NV)
- 3 DRGs (233, 310, 480) in 2 rows: 2 in the first and 1 in the second row
- 3 entities in the Hospital section (Hospital, Mountainview Hospital, Fountain View Regional Hospital &amp; Medical Center) in 2 rows: 2 in the first and 1 in the second row. 
-There should be 2 blank cells on the right side the first Hospital row
Colors of the filters should match those in the view after expanding nodes
</t>
  </si>
  <si>
    <t>EE2_7</t>
  </si>
  <si>
    <t>Verify that the README tab is generated correctly for the 2-D view with the benchmark on</t>
  </si>
  <si>
    <t>1. Select "CA and NV" dataset
2. Enter 2D View
3. In the Location filter pannel: 
Include: State (California)
Exclude: State-(Nevada), FIPS-(Alameda)
4. In the Service Line filter pannel:
Include: Service Line- (Cardiology, Orthopedic, Neurology. Other Medical, Vascular)
Episodes-(Cardiac Arrhytmia, Congestive Heart Failure, Pacemaker)
Exclude: DRG (233, 310, 480)
5. In the Entity filter pannel:
Include: Hospital, HHA, SNF-(Bayside Care Center)
Exclude: Hospital -(Mountainview Hospital, Fountain View Regional Hospital &amp; Medical Center)
6. Set benchmark ON
7. In the benchmark settings and change entity type to "Acute Care"
8. Expand "Cardiology" node
9. Export as Excel</t>
  </si>
  <si>
    <t>Generated Excel file should look similiar to the one provided in the mockup except there are:
- 1 Dataset (CA and NV)
- 3 DRGs (233, 310, 480) in 2 rows: 2 in the first and 1 in the second row
- 3 entities in the Hospital section (Hospital, Mountainview Hospital, Fountain View Regional Hospital &amp; Medical Center) in 2 rows: 2 in the first and 1 in the second row. 
-There should be 2 blank cells on the right side the first Hospital row
- In the benchmark tab, entity type should be set to "Acute Care"
Colors of the filters should match those in the view after expanding nodes</t>
  </si>
  <si>
    <t>EE2_8</t>
  </si>
  <si>
    <t>Verify that the README tab is generated correctly for the Graph view  with the benchmark off</t>
  </si>
  <si>
    <t>1. Select "CA and NV" dataset
2. Enter Graph View
3. In the Location filter pannel: 
Include: State (California)
Exclude: State-(Nevada), FIPS-(Alameda)
4. In the Service Line filter pannel:
Include: Episodes-(Cardiac Arrhytmia, Congestive Heart Failure, Pacemaker)
Exclude: DRG (233, 310, 480)
5. In the Entity filter pannel:
Include: Hospital, HHA, SNF-(Bayside Care Center)
Exclude: Hospital -(Mountainview Hospital, Fountain View Regional Hospital &amp; Medical Center)
6. Export as Excel</t>
  </si>
  <si>
    <t>Generated Excel file should look similiar to the one provided in the mockup except there are:
- 1 Dataset (CA and NV)
- 3 DRGs (233, 310, 480) in 2 rows: 2 in the first and 1 in the second row
- 3 entities in the Hospital section (Hospital, Mountainview Hospital, Fountain View Regional Hospital &amp; Medical Center) in 2 rows: 2 in the first and 1 in the second row. 
-There should be 2 blank cells on the right side the first Hospital row
-Colors of the filters should match those in the side pannel of the application
- Benchmark table should be set to "Off" , the rest of the Benchmark table should not 
be generated
- Benchmark Color Interpretaion should not be generated
Fonts used in the document should be the same as those in the application</t>
  </si>
  <si>
    <t>EE2_9</t>
  </si>
  <si>
    <t>Verify that the README tab is generated correctly for the Map view  with the benchmark off</t>
  </si>
  <si>
    <t xml:space="preserve">1. Select "CA and NV" "Orange", "LDS-2016" dataset
2. Enter Map View
3. In the Location filter pannel: 
Include: State (California)
Exclude: State-(Nevada), FIPS-(Alameda)
4. In the Service Line filter pannel:
Include: Episodes-(Cardiac Arrhytmia, Congestive Heart Failure, Pacemaker)
Exclude: DRG (233, 310, 480)
5. In the Entity filter pannel:
Include: Hospital, HHA, SNF-(Bayside Care Center)
Exclude: Hospital -(Mountainview Hospital, Fountain View Regional Hospital &amp; Medical Center)
6. Export as Excel
</t>
  </si>
  <si>
    <t>Generated Excel file should look similiar to the one provided in the mockup except there are:
- 3 Datasets ("CA and NV" "Orange", "LDS-2016" )
- 3 DRGs (233, 310, 480) in 2 rows: 2 in the first and 1 in the second row
- 3 entities in the Hospital section (Hospital, Mountainview Hospital, Fountain View Regional Hospital &amp; Medical Center) in 2 rows: 2 in the first and 1 in the second row. 
-There should be 2 blank cells on the right side the first Hospital row
-Colors of the filters should match those in the side pannel of the application
- Benchmark table should be set to "Off" , the rest of the Benchmark table should not 
be generated
- Benchmark Color Interpretaion should not be generated</t>
  </si>
  <si>
    <t>EE2_10</t>
  </si>
  <si>
    <t xml:space="preserve">Verify that the README tab is generated correctly for the 2-D view </t>
  </si>
  <si>
    <t xml:space="preserve">1. Select "CA and NV" dataset
2. Enter 2D View
3. In the Location filter pannel: 
Include: State (California)
Exclude: State-(Nevada), FIPS-(Alameda)
4. In the Service Line filter pannel:
Include: Service Line- (Cardiology, Orthopedic, Neurology. Other Medical, Vascular)
Episodes-(Cardiac Arrhytmia, Congestive Heart Failure, Pacemaker)
Exclude: DRG (233, 310, 480)
5. In the Entity filter pannel:
Include: Hospital, HHA, SNF-(Bayside Care Center)
Exclude: Hospital -(Mountainview Hospital, Fountain View Regional Hospital &amp; Medical Center)
6. In the benchmark settings: entity type to "Hospital", Metrics to "Average"
7. Export as Excel
</t>
  </si>
  <si>
    <t>Generated Excel file should look similiar to the one provided in the mockup except there are:
- 1 Dataset (CA and NV)
- 3 DRGs (233, 310, 480) in 2 rows: 2 in the first and 1 in the second row
- 3 entities in the Hospital section (Hospital, Mountainview Hospital, Fountain View Regional Hospital &amp; Medical Center) in 2 rows: 2 in the first and 1 in the second row. 
-There should be 2 blank cells on the right side the first Hospital row
-Colors of the filters should match those in the side pannel of the application
- In the benchmark tab, entity type should be set to "Hospital", Metrics to "Average" 
- Filter tags should be either in the same order as in the application or sorted alphabetically</t>
  </si>
  <si>
    <t>EE2_11</t>
  </si>
  <si>
    <t xml:space="preserve">1. Select "CA and NV" dataset
2. Enter 2D View
3. In the benchmark settings:
 - Service Line to "Other Medical", 
 - Episode to "Sepsis",
 - DRG to "---",
 - Entity to "SNF",
 - X-axis Measure to "90d rr per instance",
 - X-axis Level of Aggrgation to "National",
 - Y-axis Measure to "90d episode cost ($)",
 - Y-axis Level of Aggregation to "Dataset"
 - Metrics to "Average"
7. Export as Excel
</t>
  </si>
  <si>
    <t>Generated Excel file should look similiar to the one provided in the mockup except there are:
1. In the benchmark tab: 
 - Service Line to "Other Medical", 
 - Episode to "Sepsis",
 - DRG to "N/A",
 - Entity to "SNF",
 - X-axis Measure to "90d rr per instance",
 - X-axis Level of Aggrgation to "National",
 - Y-axis Measure to "90d episode cost ($)",
 - Y-axis Level of Aggregation to "Dataset"
 - Metrics to "Average"
- Filter tags should be either in the same order as in the application or sorted alphabetically</t>
  </si>
  <si>
    <t>17-01-2020</t>
  </si>
  <si>
    <t>EE2_12</t>
  </si>
  <si>
    <t>Verify that the README tab is generated correctly for the Graph View without filters</t>
  </si>
  <si>
    <t xml:space="preserve">1. Select "CA and NV" dataset
2. Enter Graph View
3. Export as "Excel file"
</t>
  </si>
  <si>
    <t xml:space="preserve">Generated Excel file should look similiar to the one provided in the mockup:
- filters sections should be set to "Not set"
</t>
  </si>
  <si>
    <t>EE2_13</t>
  </si>
  <si>
    <t>Verify that the README tab is generated correctly for the Map View without filters</t>
  </si>
  <si>
    <t>EE2_14</t>
  </si>
  <si>
    <t>Verify that the README tab is generated correctly for the 2D Graph without filters</t>
  </si>
  <si>
    <t>III. Export as Excel - Table of data</t>
  </si>
  <si>
    <t>EE3_1</t>
  </si>
  <si>
    <t>Export file as Excel</t>
  </si>
  <si>
    <t>P2BN-1703</t>
  </si>
  <si>
    <t>MarketShare graph
Generate excel with no labels</t>
  </si>
  <si>
    <t>1. Select Ca and NV dataset
2. Unselect all labels in Labels filter
3. Export as Excel</t>
  </si>
  <si>
    <t>Data shouldn't show any identiication informations about hospitals and PAC</t>
  </si>
  <si>
    <t>EE3_2</t>
  </si>
  <si>
    <t>Benchmark graph - postacute
Data is not deppended on selected level of aggreagtion</t>
  </si>
  <si>
    <t>1. Select Ca and NV dataset
2. Set benchmark on 
3. In Service Line filter include Other Medical, Cardiology
4. Expand Other Medical node 
5. Expand Red blood cell disorders
6. Export as Excel</t>
  </si>
  <si>
    <t>Data should cointain information about both service lines, Benchmark is for pac-serviceline and for default benchmark options</t>
  </si>
  <si>
    <t>EE3_3</t>
  </si>
  <si>
    <t>Benchmark graph - acute
Selecting different measure</t>
  </si>
  <si>
    <t>1. Select Ca and NV dataset
2. Set benchmark ON
3. Set Benchmark, entity type to Acute care
4. Set Benchmark, Measure to PAC LOS (days)
5. Set Benchmark, Level of Aggregation to Dataset
6. In Location select California
7. In Service Line filter exclude Other Medical
8. In Entity filter exclude HHA
9. Export as Excel</t>
  </si>
  <si>
    <t>Benchmark is for Acute, Pac LOS, Datasets. There is no Other Medical Service LIne or HHA</t>
  </si>
  <si>
    <t>EE3_4</t>
  </si>
  <si>
    <t>Map view - Benchmark
Acute and Post acute on Map</t>
  </si>
  <si>
    <t>1. Select Ca and NV dataset
2. Set Benchmark ON
3. Go to map view
4. In location filter exclude California
5. In Label, select CCN, Entity Name, 90d episode cost, 90d rr cort per patient
6. In Benchmark select 90d episode cost
7. Export as Excel</t>
  </si>
  <si>
    <t>Data should only be for one SNF and hospital, Benchamrk should be for both acute and postacute</t>
  </si>
  <si>
    <t>EE3_5</t>
  </si>
  <si>
    <t>Map view - Marker Share
Showing entity without NPI</t>
  </si>
  <si>
    <t>1. Select Ca and NV dataset
2. Go to map view
3. In Service Line filter include Other Medical,
4. In Service Line filter exclude Pacemaker
5. In Entity filrte include LTCH and Keiro nursing home (NPI: 1538279419)
6. In Label, select CCN
6. Export as Excel</t>
  </si>
  <si>
    <t>Data should only be for one SNF and SNF do have CCN number</t>
  </si>
  <si>
    <t>EE3_6</t>
  </si>
  <si>
    <t xml:space="preserve">2D-graph view
</t>
  </si>
  <si>
    <t>1. Select Ca and NV dataset
2. Set benchmark ON
3. Go to 2D graph
4. Select 2 Benchmark Measures: 90d readmision cost per instance, 90d readmision cost per patient
5. In Entity filter include HHA
6. In Service Line select Orthopedics
7. Export as Excel</t>
  </si>
  <si>
    <t>Data should cointain information about both axis Measures and Quadrant column with coresponding color.Select to see 3 types of quadrant</t>
  </si>
  <si>
    <t>14-01-2020</t>
  </si>
  <si>
    <t>EE3_7</t>
  </si>
  <si>
    <t>User deselects “Entity Name”</t>
  </si>
  <si>
    <t xml:space="preserve">1. Select Ca and NV dataset
2. Unselect Entity name
</t>
  </si>
  <si>
    <t>“CCN” and “NPI” selection options should be gray out (no-clickable).</t>
  </si>
  <si>
    <t>EE3_8</t>
  </si>
  <si>
    <t xml:space="preserve">2D-graph view - home
</t>
  </si>
  <si>
    <t>1. Select Ca and NV dataset
2. Set benchmark ON
3. Go to 2D graph
4. Select 2 Benchmark Measures: 90d readmision cost per instance, 90d readmision cost per patient
5. In Entity filter include Home
6. In Servile Line filter select Other Medical
7. Export as Excel</t>
  </si>
  <si>
    <t>Data should cointain information about both axis Measures and Quadrant column with coresponding color.</t>
  </si>
  <si>
    <t>EE3_9</t>
  </si>
  <si>
    <t>1. Select Ca and NV dataset
2. Set benchmark ON
3. Go to 2D graph
4. Select 2 Benchmark Measures: 90d readmision cost per instance, 90d readmision cost per patient
5. In Entity filrte include SNF
6. In Service Line select Sepsis
7. In Service Line exclude: DRG:871
8. Export as Excel</t>
  </si>
  <si>
    <t>EE3_10</t>
  </si>
  <si>
    <t>Map view - Market Share
Showing service Line when drg is selected</t>
  </si>
  <si>
    <t>1. Select Ca and NV dataset
2. Go to map view
3. In Service Line filter include DRG: 864,
4. In Entity filter include Cedars-sinai medical center (NPI: 1639172372)
5. Move map to see only Hospital
6. Export as Excel</t>
  </si>
  <si>
    <t xml:space="preserve"> Data should only be for one Service Line</t>
  </si>
  <si>
    <t>EE3_11</t>
  </si>
  <si>
    <t>Map view - Marker Share</t>
  </si>
  <si>
    <t>1. Select Ca and NV dataset
2. Go to map view
3. Move map to the right(you shuoldn't see any entities)
4. Export as Excel</t>
  </si>
  <si>
    <t>Table of date cointains data</t>
  </si>
  <si>
    <t>EE3_12</t>
  </si>
  <si>
    <t>Benchmark graph - acute
Selecting different measure Limit to this node</t>
  </si>
  <si>
    <t>1. Select Ca and NV dataset
2. Set benchmark ON
3. Set Benchmark, entity type to Acute care
4. Set Benchmark, Measure to 90d readmission rate per patient (%) 
7. In Service Line filter exclude Digestive, Sepsis
8. Limit to this node on Other Medical
9. Export as Excel</t>
  </si>
  <si>
    <t>After step 9: 
Benchmark is calculated for Acute(hospitals), Digestive is not in column Service Line</t>
  </si>
  <si>
    <t>EE3_13</t>
  </si>
  <si>
    <t>EE3_14</t>
  </si>
  <si>
    <t>EE3_15</t>
  </si>
  <si>
    <t>IV. README tab in the Export File</t>
  </si>
  <si>
    <t>EE4_1</t>
  </si>
  <si>
    <t>[Enhancement][Dataset Panel] To add README tab in the Export File for dataset statistics</t>
  </si>
  <si>
    <t>P2BN-2418</t>
  </si>
  <si>
    <t>The user is able to download a README tab as the first tab to show the general information of the dataset
- general case</t>
  </si>
  <si>
    <t>1. Expand dataset panel (click on '&gt;' next to 'Select dataset' from the left panel). 
2. Click on '&gt;' next to the name of the dataset from the middle panel named 'Select dataset'.
3. Clicks on the “Export” button at the bottom of the right-hand side dataset panel.
4. Open the download file.
5. Try to: copy, delete, alter size, alter format, insert the logo from the header of the table on each tab.</t>
  </si>
  <si>
    <t>After step 4:
The file should contains 3 tabs: README, Drop Reason, Case Statistics.
The header of each tab of the file should look as follows (from top to bottom):
1. O2 logo with a "Preferred Partners" text.
2. "Copyright ©[actual year of download] OwnedOutcomes, Inc."
3. A row with: "Dataset Name: &lt;name of the downloaded dataset&gt;  Download Date: &lt;the date that the user downloads the dataset [mm/dd/yyyy]&gt;  User ID: &lt;the user ID that downloads the dataset&gt;".
The README tab should include the table which look as follows (from top to bottom):
Dataset owner | &lt;the user account that uploads the downloaded dataset&gt;                                                        
Share with | All users / Specific users. E.g., “Share with chandan@ownedoutcomces.com”.                                                                
Status | Finished                                                                
Source file | &lt;original name of the uploaded file&gt;                                                                
Uploaded date and time | &lt;the original dataset uploaded date in the format of &lt;MM DD, YYYY&gt; &lt;Time hh:mm based on user time zone if available&gt; &gt;                                                
Dataset upload duration | [#]h [#]m [#]s                                                
File size | [number] in KB / MB/ GB                                                        
Number of rows | [number]                                                        
After Step 5:
O2 logo should be protected and none of the performed actions should be possible</t>
  </si>
  <si>
    <t>Not implemented</t>
  </si>
  <si>
    <t>EE4_2</t>
  </si>
  <si>
    <t>The user is able to download a README tab as the first tab to show the general information of the dataset - selecting all users to share with
-"CA &amp; NV data"</t>
  </si>
  <si>
    <t>1. Expand dataset panel (click on '&gt;' next to 'Select dataset' from the left panel). 
2. Click on '&gt;' next to the "CA &amp; NV data" from the middle panel named 'Select dataset'.
3. Clicks on the “Export” button at the bottom of the right-hand side dataset panel.
4. Open the download file.
5. Try to: copy, delete, alter size, alter format, insert the logo from the header of the table on each tab.</t>
  </si>
  <si>
    <t>After step 2:
On the middle panel you should see selected option "All Users ad Groups" below the "Share with" text.
After step 4:
The file should contains 3 tabs: README, Drop Reason, Case Statistics.
The header of each tab of the file should look as follows (from top to bottom):
1. O2 logo with a "Preferred Partners" text.
2. "Copyright ©[actual year of download] OwnedOutcomes, Inc."
3. A row with: "Dataset Name: &lt;name of the downloaded dataset&gt;  Download Date: &lt;the date that the user downloads the dataset [mm/dd/yyyy]&gt;  User ID: &lt;the user ID that downloads the dataset&gt;".
The README tab should include the table which look as follows (from top to bottom) - the data should be the same like from Dataset details panel in application:
Dataset owner | &lt;the user account that uploads the downloaded dataset&gt;                                                        
Share with |  All users                                                               
Status | Finished                                                                
Source file | ca&amp;nv _state_dataset.csv                                                      
Uploaded date and time | Oct 29, 2019 15:32 CET                                                
Dataset upload duration | 0h 1m 14s                                          
File size | 5.8MB                                                 
Number of rows | 727                                                  
After Step 5:
O2 logo should be protected and none of the performed actions should be possible</t>
  </si>
  <si>
    <t>EE4_3</t>
  </si>
  <si>
    <t>The user is able to download a README tab as the first tab to show the general information of the dataset - selecting specified users to share with
-"CA &amp; NV data"</t>
  </si>
  <si>
    <t>1. Expand dataset panel (click on '&gt;' next to 'Select dataset' from the left panel). 
2. Click on '&gt;' next to the "CA &amp; NV data" from the middle panel named 'Select dataset'.
2b. Unclick 'All Users and Groups' from 'Share with' panel and enter in textbox below "chandan@ownedoutcomces.com"
3. Clicks on the “Export” button at the bottom of the right-hand side dataset panel.
4. Open the download file.
5. Try to: copy, delete, alter size, alter format, insert the logo from the header of the table on each tab.</t>
  </si>
  <si>
    <t>After step 4:
The file should contains 3 tabs: README, Drop Reason, Case Statistics.
The header of each tab of the file should look as follows (from top to bottom):
1. O2 logo with a "Preferred Partners" text.
2. "Copyright ©[actual year of download] OwnedOutcomes, Inc."
3. A row with: "Dataset Name: &lt;name of the downloaded dataset&gt;  Download Date: &lt;the date that the user downloads the dataset [mm/dd/yyyy]&gt;  User ID: &lt;the user ID that downloads the dataset&gt;".
The README tab should include the table which look as follows (from top to bottom) - the data should be the same like from Dataset details panel in application:
Dataset owner | &lt;the user account that uploads the downloaded dataset&gt;                                                        
Share with |  “Share with chandan@ownedoutcomces.com”                                                               
Status | Finished                                                                
Source file | ca&amp;nv _state_dataset.csv                                                      
Uploaded date and time | Oct 29, 2019 15:32 CET                                                
Dataset upload duration | 0h 1m 14s                                          
File size | 5.8MB                                                 
Number of rows | 727                                                  
After Step 5:
O2 logo should be protected and none of the performed actions should be possible</t>
  </si>
  <si>
    <t>EE4_4</t>
  </si>
  <si>
    <t xml:space="preserve">The user is able to download a README tab as the first tab to show the general information of the dataset - selecting specified users to share with
- when dataset is LDS related </t>
  </si>
  <si>
    <t>1. Expand dataset panel (click on '&gt;' next to 'Select dataset' from the left panel). 
2. Click on '&gt;' next to the dataset which is LDS related from the middle panel named 'Select dataset'.
3. Clicks on the “Export” button at the bottom of the right-hand side dataset panel.
4. Open the download file.
5. Try to: copy, delete, alter size, alter format, insert the logo from the header of the table on each tab.</t>
  </si>
  <si>
    <t>After step 4:
The file should contains 3 tabs: README, Drop Reason, Case Statistics.
The header of each tab of the file should look as follows (from top to bottom):
1. O2 logo with a "Preferred Partners" text.
2. "Copyright ©[actual year of download] OwnedOutcomes, Inc."
3. A row with: "Dataset Name: &lt;name of the downloaded dataset&gt;  Download Date: &lt;the date that the user downloads the dataset [mm/dd/yyyy]&gt;  User ID: &lt;the user ID that downloads the dataset&gt;".
The README tab should include the table which look as follows (from top to bottom):
Dataset owner | O2                                           
Share with | All users                                                     
Status | Finished                                                                
Source file | &lt;original name of the uploaded file&gt;                                                                
Uploaded date and time | &lt;the original dataset uploaded date in the format of &lt;MM DD, YYYY&gt; &lt;Time hh:mm based on user time zone if available&gt; &gt;                                                
Dataset upload duration | [#]h [#]m [#]s                                                
File size | [number] in KB / MB/ GB                                                        
Number of rows | [number]                                                        
After Step 5:
O2 logo should be protected and none of the performed actions should be possible</t>
  </si>
  <si>
    <t>V. “Export as an Excel” for all three views_(second tab Table of Data body)</t>
  </si>
  <si>
    <t>EE_5.1</t>
  </si>
  <si>
    <t>1. Apply the dataset (CA&amp;NV)
2. Click on Export as "Excel"
3. Observe each sections from second tab "table Of Data"</t>
  </si>
  <si>
    <t>EE_5.2</t>
  </si>
  <si>
    <t>1. Apply the dataset (CA&amp;NV)
2. Switch to Map view 
3. Click on Export as "Excel"
4. Observe each sections from second tab "table Of Data"</t>
  </si>
  <si>
    <t>EE_5.3</t>
  </si>
  <si>
    <t>1. Apply the dataset (CA&amp;NV)
2. Turn on the benchmark
3. Click on Export as "Excel"
4. Observe each sections from second tab "table Of Data"</t>
  </si>
  <si>
    <t>EE_5.4</t>
  </si>
  <si>
    <t>1. Apply the dataset (CA&amp;NV)
2. Turn on the benchmark and Switch to Map view 
3. Click on Export as "Excel"
4. Observe each sections from second tab "table Of Data"</t>
  </si>
  <si>
    <t>EE_5.5</t>
  </si>
  <si>
    <t>1. Apply the dataset (CA&amp;NV)
2. Switch to 2-D view 
3. Click on Export as "Excel"
4. Observe each sections from second tab "table Of Data"</t>
  </si>
  <si>
    <t>EE_5.6</t>
  </si>
  <si>
    <t>1. Apply the dataset (CA&amp;NV)
2. From Entity filter, include grouped LTCH, 3 individual SNFs- CENTRAL GARDENS, GOLDEN EMPIRE NURSING &amp; REHAB CENTER, KEIRO NURSING HOME
3. In Label Setting choose "Entity name" and "Case count"
4. Click on Export as "Excel"
5. Observe each sections from second tab "table Of Data"</t>
  </si>
  <si>
    <t>Check Labels Setting, if there is other columns in excel file.</t>
  </si>
  <si>
    <t>EE_5.7</t>
  </si>
  <si>
    <t>EE_5.9</t>
  </si>
  <si>
    <t>For filtered Benchmark Map view, verify the file "Table Of Data" should display N/A for CCN and NPI when not available</t>
  </si>
  <si>
    <t>1. Apply the dataset (CA&amp;NV)
2. Toggle on the benchmark and switch to map view (Measure: 90d Readmission rate per instance; Level of agreegation: National
3. From Entity filter, include grouped LTCH, 3 individual SNFs- CENTRAL GARDENS, GOLDEN EMPIRE NURSING &amp; REHAB CENTER, KEIRO NURSING HOME
4. Click on Export as "Excel"
5. Observe each sections from second tab "table Of Data"</t>
  </si>
  <si>
    <t>-Should be able to download the excel
-Tab "Table Of Data" should display following column with  info:
Columns: Anchor CCN, Anchor NPI, Anchor Name, PAC CCN, PAC NPI,PAC Name, First PAC Type, Case Count, Service Line, Relations, 90d Readmission rate per instance
1.  50746, 1982697678, ORANGE COUNTY GLOBAL MEDICAL CENTER, 52038, 1033294723, KINDRED HOSPITAL -- LA MIRADA, LTCH, 1, Cardiology, LTCH-Cardiology, Dark Blue
2.  N/A, 1902844988, PROVIDENCE HEALTH SYSTEM - SOUTHERN CALIFORNIA, N/A, 1538279419, KEIRO NURSING HOME, SNF, 1, Other Medical, SNF- Other Medical, Dark Blue
3.  555600, 1659361392, SIERRA NEVADA MEMORIAL HOSPITAL, 56391, 1710089255,  GOLDEN EMPIRE NURSING &amp; REHAB CENTER, SNF, 1, Neurology,  SNF- Neurology, Dark Blue
4.  50457, 1174667158, ST MARY'S MEDICAL CENTER, 55280, 1093872715, CENTRAL GARDENS, SNF, 1, Other Medical, SNF- Other Medical, Dark Blue</t>
  </si>
  <si>
    <t>EE_5.10</t>
  </si>
  <si>
    <t>For filtered 2-D view, verify the file "Table Of Data" should display N/A for CCN and NPI when not available</t>
  </si>
  <si>
    <t>1. Apply the dataset (CA&amp;NV)
2. Switch to 2-D view
3. In Benchmark select: X-axis Measure -&gt; 90d episode cost, Y-axis Measure- 90d episode cost
4. From Entity filter, include grouped LTCH, 3 individual SNFs- CENTRAL GARDENS, GOLDEN EMPIRE NURSING &amp; REHAB CENTER, KEIRO NURSING HOME
5. Click on Export as "Excel"
6. Observe each sections from second tab "table Of Data"</t>
  </si>
  <si>
    <t>-Should be able to download the excel
-Tab "Table Of Data" should display following column with  info:
Columns: Anchor CCN, Anchor NPI, Anchor Name, PAC CCN, PAC NPI,PAC Name, First PAC Type, Case Count, Service Line, Relations, X-axis Measure, Y-axis Measure, Quadrant 
1.  50746, 1982697678, ORANGE COUNTY GLOBAL MEDICAL CENTER, 52038, 1033294723, KINDRED HOSPITAL -- LA MIRADA, LTCH, 1, Cardiology, LTCH-Cardiology, $68,584, $68,584, Mid performing
2.  N/A, 1902844988, PROVIDENCE HEALTH SYSTEM - SOUTHERN CALIFORNIA, N/A, 1538279419, KEIRO NURSING HOME, SNF, 1, Other Medical, SNF- Other Medical, &amp;7,992, $7,992 High performing
3.  555600, 1659361392, SIERRA NEVADA MEMORIAL HOSPITAL, 56391, 1710089255,  GOLDEN EMPIRE NURSING &amp; REHAB CENTER, SNF, 1, Neurology,  SNF- Neurology, $20,517,$20,517, High performing
4.  50457, 1174667158, ST MARY'S MEDICAL CENTER, 55280, 1093872715, CENTRAL GARDENS, SNF, 1, Other Medical, SNF- Other Medical, $33,899, $33,899, Mid performing</t>
  </si>
  <si>
    <t>Instead X-axis Measure and Y-axis Measure, can be 90d episode cost in excel file</t>
  </si>
  <si>
    <t>EE_5.11</t>
  </si>
  <si>
    <t>At Benchmark graph view, verify the file "Table Of Data" should display N/A for sections- "CCN, NPI" and Anonymized “Entity Name” for section Anchor_name &amp; PAC_name when deselects Entity name CCN and NPI from Label setting</t>
  </si>
  <si>
    <t>1. Apply the dataset (CA&amp;NV)
2. From Entity filter, include grouped LTCH, Home tag, 4 individual Hospitals- LAKEWOOD REGIONAL MEDICAL CENTER, PROVIDENCE SAINT JOSEPH MEDICAL CTR, TORRANCE MEMORIAL MEDICAL CENTER, ORANGE COUNTY GLOBAL MEDICAL CENTER
3. From Service Line filter, include DRG-871 and Episode- Pacemaker
4. From Label setting, deselect Entity name, CCN and NPI and select Case Count, 90d RRper instance
5. Turn on the benchmark
6. Click on Export as "Excel"
7. Observe each sections from second tab "table Of Data"</t>
  </si>
  <si>
    <t>-Should be able to download the excel
-Tab "Table Of Data" should display following column with  info:
Columns: Anchor CCN, Anchor NPI, Anchor Name, PAC CCN, PAC NPI,PAC Name, First PAC Type, Case Count, 90 d Readmission Rate Per Instance, Service Line, Relations, 90d Episode Cost
1.  N/A, N/A, Hospital 1, N/A, N/A, LTCH 1, LTCH, 1, 0%, Cardiology, LTCH-Cardiology, Dark Blue
2.  N/A, N/A, Hospital 1, N/A, N/A, Home, Home, 1, 0%, Other Medical, Home- Other Medical, Dark Blue
3.  N/A, N/A, Hospital 2, N/A, N/A, Home, Home, 1, 0%, Other Medical, Home- Neurology, Dark Blue</t>
  </si>
  <si>
    <t>EE_5.12</t>
  </si>
  <si>
    <t>At market share graph view, verify the file "Table Of Data" should display N/A for sections- "CCN, NPI" and Anonymized “Entity Name” for section Anchor_name &amp; PAC_name when deselects Entity name CCN and NPI from Label setting</t>
  </si>
  <si>
    <t>1. Apply the dataset (CA&amp;NV)
2. From Entity filter, include grouped LTCH, Home tag, 4 individual Hospitals- LAKEWOOD REGIONAL MEDICAL CENTER, PROVIDENCE SAINT JOSEPH MEDICAL CTR, TORRANCE MEMORIAL MEDICAL CENTER, ORANGE COUNTY GLOBAL MEDICAL CENTER
3. From Service Line filter, include DRG-871 and Episode- Pacemaker
4. From Label setting, deselect Entity name, CCN and NPI and select 90d Readmission Rate per Patient, 90d Episode Cost
5. Click on Export as "Excel"
6. Observe each sections from second tab "table Of Data"</t>
  </si>
  <si>
    <t>-Should be able to download the excel
-Tab "Table Of Data" should display following column with  info:
Columns: Anchor CCN, Anchor NPI, Anchor Name, PAC CCN, PAC NPI,PAC Name, First PAC Type, Case Count, 90d Readmission Rate per Patient, 90 d Episode cost, Service Line, 90d Readmission Rate per Instance
1.  N/A, N/A, Hospital 1, N/A, N/A, LTCH 1, LTCH, 1, 0%, $68,584, Cardiology, LTCH-Cardiology, 0%
2.  N/A, N/A, Hospital 1, N/A, N/A, Home, Home, 1, 0%, $16298, Other Medical, Home- Other Medical, 0%
3.  N/A, N/A, Hospital 2, N/A, N/A, Home, Home, 1, 0%, $13211, Other Medical, Home- Neurology, 0%</t>
  </si>
  <si>
    <t>EE_5.13</t>
  </si>
  <si>
    <t>At market share graph view, verify the file "Table Of Data" should not display subsequent columns when only three labels- Entity name, CCN, NPI are selected from Label setting</t>
  </si>
  <si>
    <t>1. Apply the dataset (CA&amp;NV)
2. From Entity filter, 3 individual Hospitals- CEDARS-SINAI MEDICAL CENTER, COTTAGE REHABILITATION HOSPITAL, GROSSMONT HOSPITAL
3. From Label setting, select Entity name, CCN and NPI 
4. Click on Export as "Excel"
5. Observe each sections from second tab "table Of Data"</t>
  </si>
  <si>
    <t>Columns: Anchor CCN, Anchor NPI, Anchor Name, PAC CCN, PAC NPI,PAC Name, First PAC Type, Case Count, Service Line, 90d Readmission Rate per Instance
1.  50625, 1639172372,  CEDARS-SINAI MEDICAL CENTER  , N/A, N/A, Home, Home, 6,  Other Medical, Home-Other Medical, 0%
2.  50625, 1639172372,  CEDARS-SINAI MEDICAL CENTER  , N/A, N/A, Home, Home, 2,  Neurology, Home-Neurology, 0%
3.  50625, 1639172372,  CEDARS-SINAI MEDICAL CENTER  , N/A, N/A, Home, Home, 2,  Cardiology, Home-Cardiology, 0%
4.  50625, 1639172372,  CEDARS-SINAI MEDICAL CENTER  , N/A, N/A, Home, Home, 2,  Cardiovascular, Home-Cardiovascular, 0%
5.  50625, 1639172372,  CEDARS-SINAI MEDICAL CENTER  , N/A, N/A, Home, Home, 1,  Cancer Care, Home-Cancer Care, 0%
6.  50625, 1639172372,  CEDARS-SINAI MEDICAL CENTER  , N/A, N/A, Home, Home, 1,  Digestive, Home-Digestive, 0%
7.  50625, 1639172372,  CEDARS-SINAI MEDICAL CENTER  , N/A, N/A, Home, Home, 1,  Neurosurgery, Home-Neurosurgery, 0%
8.  50625, 1639172372,  CEDARS-SINAI MEDICAL CENTER  , N/A, N/A, Home, Home, 1,  Respiratory, Home-Respiratory, 0%
9.  50625, 1639172372,  CEDARS-SINAI MEDICAL CENTER  , N/A, N/A, Home, Home, 1,  Urology, Home-Urology, 0%
10. 50625, 1639172372,  CEDARS-SINAI MEDICAL CENTER  , 57445, 1497789648,  ACCREDITED HOME HEALTH SERVICES  , HHA, 1, Neurology, HHA-Neurology, 100%
11.  05T396, 1477554152,  COTTAGE REHABILITATION HOSPITAL, N/A, N/A, Home, Home, 3,  Other Medical, Home-Other Medical, 0%
12.  05T396, 1477554152,  COTTAGE REHABILITATION HOSPITAL, N/A, N/A, Home, Home, 2,  Cardiology, Home-Cardiology, 0%
13.  05T396, 1477554152,  COTTAGE REHABILITATION HOSPITAL, N/A, N/A, Home, Home, 2,  Cardiovascular, Home-Cardiovascular, 0%
14.  05T396, 1477554152,  COTTAGE REHABILITATION HOSPITAL, N/A, N/A, Home, Home, 1,  Digestive, Home-Digestive, 0%
15.  05T396, 1477554152,  COTTAGE REHABILITATION HOSPITAL, N/A, N/A, Home, Home, 1,  Orthopedics, Home-Orthopedics, 0%
17.  50026, 1528041811,  GROSSMONT HOSPITAL, N/A, N/A, Home, Home, 2,  Digestive, Home-Digestive, 0%
18.  50026, 1528041811,  GROSSMONT HOSPITAL, N/A, N/A, Home, Home, 2,  Other Medical, Home-Other Medical, 0%
19.  50026, 1528041811,  GROSSMONT HOSPITAL, N/A, N/A, Home, Home, 2,  Respiratory, Home-Respiratory, 0%
20.  50026, 1528041811,  GROSSMONT HOSPITAL, N/A, N/A, Home, Home, 1,  Cardiology, Home-Cardiology, 0%
21.  50026, 1528041811,  GROSSMONT HOSPITAL, N/A, N/A, Home, Home, 1,  Orthopedics, Home-Orthopedics, 0%
22.  50026, 1528041811,  GROSSMONT HOSPITAL, N/A, N/A, Home, Home, 1,  Psychiatric, Home-Psychiatric, 0%</t>
  </si>
  <si>
    <t>EE_5.14</t>
  </si>
  <si>
    <t>At Benchmark graph view, verify the file "Table Of Data" should display the column header is the actual name of Benchamrk Measure depending on user selection.</t>
  </si>
  <si>
    <t>1. Apply the dataset (CA&amp;NV)
2. From Entity filter, include grouped LTCH, Home tag, 4 individual Hospitals- LAKEWOOD REGIONAL MEDICAL CENTER, PROVIDENCE SAINT JOSEPH MEDICAL CTR, TORRANCE MEMORIAL MEDICAL CENTER, ORANGE COUNTY GLOBAL MEDICAL CENTER
3. From Service Line filter, include DRG-871 and Episode- Pacemaker
4. From Label setting, deselect Entity name, CCN and NPI and select Case Count, 90d RRper instance
5. Turn on the benchmark, expand benchmark setting and set Measure to 90d episode cost, Level of aggregation:Dataset, Entity Type:Acute Care
6. Click on Export as "Excel"
7. Observe each sections from second tab "table Of Data"</t>
  </si>
  <si>
    <t>-Should be able to download the excel
-Tab "Table Of Data" should display following column with  info:
Columns: Anchor CCN, Anchor NPI, Anchor Name, PAC CCN, PAC NPI,PAC Name, First PAC Type, Case Count, 90 d Readmission Rate Per Instance, Service Line, Benchmark Relation, 90d Episode Cost
1.  N/A, N/A, Hospital 1, N/A, N/A, LTCH 1, LTCH, 1, 0%, Cardiology, LTCH-Cardiology, Red
2.  N/A, N/A, Hospital 1, N/A, N/A, Home, Home, 1, 0%, Other Medical, Home- Other Medical, Pink
3.  N/A, N/A, Hospital 2, N/A, N/A, Home, Home, 1, 0%, Other Medical, Home- Neurology, light Blue</t>
  </si>
  <si>
    <t>TC_6.88</t>
  </si>
  <si>
    <t>IA. Dataset Benchmark Calculation (Dataset: Orange) - Benchmark Graph</t>
  </si>
  <si>
    <t>Today</t>
  </si>
  <si>
    <t>Dataset_Benchmark_1A_1</t>
  </si>
  <si>
    <t>Orange
DRG 239
SNF NPI:1568457299</t>
  </si>
  <si>
    <t>1. Select dataset "Orange"
2. Set Benchmark ON
3. Expand nodes on graph to DRG level 
4. In Service Line filter include DRG "239" 
5. In Entity filter include "SNF" 
6. In Benchmark select Measure 90d readmission cost per instance ($)
7. In Benchmark select Level of Aggregation "Dataset"
8. Expand on the SNF node on Graph
9. Hover over line between DRG and SNF - Anaheim Crest Nursing Center (NPI:1568457299) on Graph</t>
  </si>
  <si>
    <t>Legend:
12,738
$ 90d Readm/instance: Dataset Average
Dataset benchmark 12,738
90d readmission cost per instance: 13,656
line color: 7.2% (pink)</t>
  </si>
  <si>
    <t>All test from data tab</t>
  </si>
  <si>
    <t>Dataset_Benchmark_1A_2</t>
  </si>
  <si>
    <t>1. Select dataset "Orange"
2. Set Benchmark ON
3. Expand nodes on graph to DRG level 
4. In Service Line filter include DRG "239" 
5. In Entity filter include "SNF" 
6. In Benchmark select Measure 90d readmission cost per patient ($)
7. In Benchmark select Level of Aggregation "Dataset"
8. Expand SNF 
9. Hover over line between DRG and SNF - Anaheim Crest Nursing Center (NPI:1568457299)</t>
  </si>
  <si>
    <t>Legend:
15,285
$ 90d Readm/patient: Dataset Average
Dataset benchmark 15,285
90d readmission cost per patient: 13,656
line color: -10.7%</t>
  </si>
  <si>
    <t>Dataset_Benchmark_1A_3</t>
  </si>
  <si>
    <t>1. Select dataset "Orange"
2. Set Benchmark ON
3. Expand nodes on graph to DRG level 
4. In Service Line filter include DRG "239" 
5. In Entity filter include "SNF" 
6. In Benchmark select Measure 90d readmission rate per instance (%)
7. In Benchmark select Level of Aggregation "Dataset"
8. Expand SNF 
9. Hover over line between DRG and SNF - Anaheim Crest Nursing Center (NPI:1568457299)</t>
  </si>
  <si>
    <t>Legend:
75.00%
90d Readm/instance: Dataset Average
Dataset benchmark 75.00%
90d readmission rate per instance: 50%
line color: -33.3%</t>
  </si>
  <si>
    <t>Dataset_Benchmark_1A_4</t>
  </si>
  <si>
    <t>1. Select dataset "Orange"
2. Set Benchmark ON
3. Expand nodes on graph to DRG level 
4. In Service Line filter include DRG "239" 
5. In Entity filter include "SNF" 
6. In Benchmark select Measure 90d readmission rate per patient (%)
7. In Benchmark select Level of Aggregation "Dataset"
8. Expand SNF 
9. Hover over line between DRG and SNF - Anaheim Crest Nursing Center (NPI:1568457299)</t>
  </si>
  <si>
    <t>Legend:
62.5%
90d Readm/patient: Dataset Average
 Dataset benchmark 62.5%
90d readmission rate per patient: 50%
line color: -20.0%</t>
  </si>
  <si>
    <t>Dataset_Benchmark_1A_5</t>
  </si>
  <si>
    <t>1. Select dataset "Orange"
2. Set Benchmark ON
3. Expand nodes on graph to DRG level 
4. In Service Line filter include DRG "239" 
5. In Entity filter include "SNF" 
6. In Benchmark select Measure 90d episode cost ($)
7. In Benchmark select Level of Aggregation "Dataset"
8. Expand SNF 
9. Hover over line between DRG and SNF - Anaheim Crest Nursing Center (NPI:1568457299)</t>
  </si>
  <si>
    <t>Legend:
65,473
90d episode cost: Dataset Average
Dataset benchmark 65,473
90d episode cost: 43,676
line color: -33.3%</t>
  </si>
  <si>
    <t>Dataset_Benchmark_1A_6</t>
  </si>
  <si>
    <t>1. Select dataset "Orange"
2. Set Benchmark ON
3. Expand nodes on graph to DRG level 
4. In Service Line filter include DRG "239" 
5. In Entity filter include "SNF" 
6. In Benchmark select Measure PAC LOS (days)
7. In Benchmark select Level of Aggregation "Dataset"
8. Expand on the SNF node on Graph 
9. Hover over line between DRG and SNF - Anaheim Crest Nursing Center (NPI:1568457299)</t>
  </si>
  <si>
    <t>Legend:
0
PAC Length of Stay(LOS): Dataset Average
Benchmark: 0
PAC LOS (days): 0
line color: 0%</t>
  </si>
  <si>
    <t>Dataset_Benchmark_2A_1</t>
  </si>
  <si>
    <t>Orange
Clinical episode Amputation
SNF (NPI:1568457299)</t>
  </si>
  <si>
    <t>1. Select dataset "Orange"
2. Set Benchmark ON
3. Expand nodes on graph to Clinical Episode level 
4. In Service Line filter include Clinical episode "Amputation"
5. In Entity filter include individual SNF
6. In Benchmark select Measure 90d readmission cost per instance ($)
7. In Benchmark select Level of Aggregation "Dataset"
8. Expand SNF 
9. Hover over line between "Amputation" and SNF - Anaheim Crest Nursing Center (NPI:1568457299)</t>
  </si>
  <si>
    <t>Legend:
11,518
$ 90d Readm/instance: Dataset Average
Dataset benchmark 11,518
90d readmission cost per instance: 13,656
line color: 18.6%</t>
  </si>
  <si>
    <t>Dataset_Benchmark_2A_2</t>
  </si>
  <si>
    <t>1. Select dataset "Orange"
2. Set Benchmark ON
3. Expand nodes on graph to Clinical Episode level 
4. In Service Line filter include Clinical episode "Amputation"
5. In Entity filter include "SNF" 
6. In Benchmark select Measure 90d readmission cost per patient ($)
7. In Benchmark select Level of Aggregation "Dataset"
8. Expand SNF 
9. Hover over line between "Amputation" and SNF - Anaheim Crest Nursing Center (NPI:1568457299)</t>
  </si>
  <si>
    <t>Legend:
13,053
$ 90d Readm/patient: Dataset Average
Dataset benchmark 13,053
90d readmission cost per patient: 13,656
line color: 4.6%</t>
  </si>
  <si>
    <t>Dataset_Benchmark_2A_3</t>
  </si>
  <si>
    <t>1. Select dataset "Orange"
2. Set Benchmark ON
3. Expand nodes on graph to Clinical Episode level 
4. In Service Line filter include Clinical episode "Amputation"
5. In Entity filter include "SNF" 
6. In Benchmark select Measure 90d readmission rate per instance (%)
7. In Benchmark select Level of Aggregation "Dataset"
8. Expand SNF 
9. Hover over line between "Amputation" and SNF - Anaheim Crest Nursing Center (NPI:1568457299)</t>
  </si>
  <si>
    <t>Legend:
38.6%
90d Readm/instance: Dataset Average
Dataset benchmark 38.6%
90d readmission rate per instance: 50.00%
line color: 29.5%</t>
  </si>
  <si>
    <t>Dataset_Benchmark_2A_4</t>
  </si>
  <si>
    <t>1. Select dataset "Orange"
2. Set Benchmark ON
3. Expand nodes on graph to Clinical Episode level 
4. In Service Line filter include Clinical episode "Amputation"
5. In Entity filter include "SNF" 
6. In Benchmark select Measure 90d readmission rate per patient (%)
7. In Benchmark select Level of Aggregation "Dataset"
8. Expand SNF 
9. Hover over line between "Amputation" and SNF - Anaheim Crest Nursing Center (NPI:1568457299)</t>
  </si>
  <si>
    <t>Legend:
34.10%
90d Readm/patient: Dataset Average
Dataset benchmark 34.10%
90d readmission rate per patient: 50.00%
line color: 46.6%</t>
  </si>
  <si>
    <t>Dataset_Benchmark_2A_5</t>
  </si>
  <si>
    <t>1. Select dataset "Orange"
2. Set Benchmark ON
3. Expand nodes on graph to Clinical Episode level 
4. In Service Line filter include Clinical episode "Amputation"
5. In Entity filter include "SNF" 
6. In Benchmark select Measure 90d episode cost ($)
7. In Benchmark select Level of Aggregation "Dataset"
8. Expand SNF 
9. Hover over line between "Amputation" and SNF - Anaheim Crest Nursing Center (NPI:1568457299)</t>
  </si>
  <si>
    <t>Legend:
39,204
90d episode cost: Dataset Average
Dataset benchmark $39,204
90d episode cost: 43,676
line color: 11.4%</t>
  </si>
  <si>
    <t>Dataset_Benchmark_2A_6</t>
  </si>
  <si>
    <t>1. Select dataset "Orange"
2. Set Benchmark ON
3. Expand nodes on graph to Clinical Episode level 
4. In Service Line filter include Clinical episode "Amputation"
5. In Entity filter include "SNF" 
6. In Benchmark select Measure PAC LOS (days)
7. In Benchmark select Level of Aggregation "Dataset"
8. Expand on the SNF node on Graph 
9. Hover over line between "Amputation" and SNF - Anaheim Crest Nursing Center (NPI:1568457299)</t>
  </si>
  <si>
    <t>Dataset_Benchmark_3A_1</t>
  </si>
  <si>
    <t>Orange 
DRG 239
SNF</t>
  </si>
  <si>
    <t>1. Select dataset "Orange"
2. Set Benchmark ON
3. Expand nodes on graph to DRG level 
4. In Service Line filter include DRG "239"
5. In Entity filter include "SNF" 
6. In Benchmark select Measure 90d readmission cost per instance ($)
7. In Benchmark select Level of Aggregation "Dataset"
8. Hover over line between DRG and SNF (grouped)</t>
  </si>
  <si>
    <t>Legend:
12,738
$ 90d Readm/instance: Dataset Average
Dataset benchmark 12,738
90d readmission cost per instance: 12,738
line color: 0.0%</t>
  </si>
  <si>
    <t>Dataset_Benchmark_3A_2</t>
  </si>
  <si>
    <t>1. Select dataset "Orange"
2. Set Benchmark ON
3. Expand nodes on graph to DRG level 
4. In Service Line filter include DRG "239"
5. In Entity filter include "SNF" 
6. In Benchmark select Measure 90d readmission cost per patient ($)
7. In Benchmark select Level of Aggregation "Dataset"
8. Hover over line between DRG and SNF (grouped)</t>
  </si>
  <si>
    <t>Legend:
15,285
$ 90d Readm/patient: Dataset Average
Dataset benchmark 15,285
90d readmission cost per patient: 15,285
line color: 0.0%</t>
  </si>
  <si>
    <t>Dataset_Benchmark_3A_3</t>
  </si>
  <si>
    <t>1. Select dataset "Orange"
2. Set Benchmark ON
3. Expand nodes on graph to DRG level 
4. In Service Line filter include DRG "239"
5. In Entity filter include "SNF" 
6. In Benchmark select Measure 90d readmission rate per instance (%)
7. In Benchmark select Level of Aggregation "Dataset"
8. Hover over line between DRG and SNF (grouped)</t>
  </si>
  <si>
    <t>Legend:
75%
90d Readm/instance: Dataset Average
Dataset benchmark 75%
90d readmission rate per instance: 75%
line color: 0.0%</t>
  </si>
  <si>
    <t>Dataset_Benchmark_3A_4</t>
  </si>
  <si>
    <t>1. Select dataset "Orange"
2. Set Benchmark ON
3. Expand nodes on graph to DRG level 
4. In Service Line filter include DRG "239"
5. In Entity filter include "SNF" 
6. In Benchmark select Measure 90d readmission rate per patient (%)
7. In Benchmark select Level of Aggregation "Dataset"
8. Hover over line between DRG and SNF (grouped)</t>
  </si>
  <si>
    <t>Legend:
62.50%
90d Readm/patient: Dataset Average
 Dataset benchmark 62.50%
90d readmission rate per patient: 62.50%
line color: 0.0%</t>
  </si>
  <si>
    <t>Dataset_Benchmark_3A_5</t>
  </si>
  <si>
    <t>1. Select dataset "Orange"
2. Set Benchmark ON
3. Expand nodes on graph to DRG level 
4. In Service Line filter include DRG "239"
5. In Entity filter include "SNF" 
6. In Benchmark select Measure 90d episode cost ($)
7. In Benchmark select Level of Aggregation "Dataset"
8. Hover over line between DRG and SNF (grouped)</t>
  </si>
  <si>
    <t>Legend:
65,473
90d episode cost: Dataset Average
Dataset benchmark 65,473
90d episode cost: 65,473
line color: 0.0%</t>
  </si>
  <si>
    <t>Dataset_Benchmark_3A_6</t>
  </si>
  <si>
    <t>1. Select dataset "Orange"
2. Set Benchmark ON
3. Expand nodes on graph to DRG level 
4. In Service Line filter include DRG "239"
5. In Entity filter include "SNF" 
6. In Benchmark select Measure PAC LOS (days)
7. In Benchmark select Level of Aggregation "Dataset"
8. Hover over line between DRG and SNF (grouped)</t>
  </si>
  <si>
    <t>Dataset_Benchmark_4A_1</t>
  </si>
  <si>
    <t>Orange 
Clinical episode "Amputation"
SNF</t>
  </si>
  <si>
    <t>1. Select dataset "Orange"
2. Set Benchmark ON
3. Expand nodes on graph to Clinical episode level 
4. In Service Line filter include Clinical episode "Amputation"
5. In Entity filter include "SNF" 
6. In Benchmark select Measure 90d readmission cost per instance ($)
7. In Benchmark select Level of Aggregation "Dataset"
8. Hover over line between Amputation and SNF (grouped)</t>
  </si>
  <si>
    <t>Dataset benchmark 11,518
90d readmission cost per instance: 11,518
line color: 0.0%</t>
  </si>
  <si>
    <t>Dataset_Benchmark_4A_2</t>
  </si>
  <si>
    <t>1. Select dataset "Orange"
2. Set Benchmark ON
3. Expand nodes on graph to Clinical episode level 
4. In Service Line filter include Clinical episode "Amputation"
5. In Entity filter include "SNF" 
6. In Benchmark select Measure 90d readmission cost per patient ($)
7. In Benchmark select Level of Aggregation "Dataset"
8. Hover over line between Amputation and SNF (grouped)</t>
  </si>
  <si>
    <t>Dataset benchmark 13,053
90d readmission cost per patient: 13,053
line color: 0.0%</t>
  </si>
  <si>
    <t>Dataset_Benchmark_4A_3</t>
  </si>
  <si>
    <t>1. Select dataset "Orange"
2. Set Benchmark ON
3. Expand nodes on graph to Clinical episode level 
4. In Service Line filter include Clinical episode "Amputation"
5. In Entity filter include "SNF" 
6. In Benchmark select Measure 90d readmission rate per instance (%)
7. In Benchmark select Level of Aggregation "Dataset"
8. Hover over line between Amputation and SNF (grouped)</t>
  </si>
  <si>
    <t>Dataset benchmark 38.6%
90d readmission rate per instance: 38.6%
line color: 0.0%</t>
  </si>
  <si>
    <t>Dataset_Benchmark_4A_4</t>
  </si>
  <si>
    <t>1. Select dataset "Orange"
2. Set Benchmark ON
3. Expand nodes on graph to Clinical episode level 
4. In Service Line filter include Clinical episode "Amputation"
5. In Entity filter include "SNF" 
6. In Benchmark select Measure 90d readmission rate per patient (%)
7. In Benchmark select Level of Aggregation "Dataset"
8. Hover over line between Amputation and SNF (grouped)</t>
  </si>
  <si>
    <t>Dataset benchmark 34.10%
90d readmission rate per patient: 34.10%
line color: 0.0%</t>
  </si>
  <si>
    <t>Dataset_Benchmark_4A_5</t>
  </si>
  <si>
    <t>1. Select dataset "Orange"
2. Set Benchmark ON
3. Expand nodes on graph to Clinical episode level 
4. In Service Line filter include Clinical episode "Amputation"
5. In Entity filter include "SNF" 
6. In Benchmark select Measure 90d episode cost ($)
7. In Benchmark select Level of Aggregation "Dataset"
8. Hover over line between Amputation and SNF (grouped)</t>
  </si>
  <si>
    <t>Dataset benchmark 39,204
90d episode cost: 39,204
line color: 0.0%</t>
  </si>
  <si>
    <t>Dataset_Benchmark_4A_6</t>
  </si>
  <si>
    <t>1. Select dataset "Orange"
2. Set Benchmark ON
3. Expand nodes on graph to Clinical episode level 
4. In Service Line filter include Clinical episode "Amputation"
5. In Entity filter include "SNF" 
6. In Benchmark select Measure PAC LOS (days)
7. In Benchmark select Level of Aggregation "Dataset"
8. Hover over line between Amputation and SNF (grouped)</t>
  </si>
  <si>
    <t>Benchmark: 0
PAC LOS (days): 0
line color: 0%</t>
  </si>
  <si>
    <t>Dataset_Benchmark_5A_1</t>
  </si>
  <si>
    <t>Orange
Service Line "Cardiovascular"
SNF</t>
  </si>
  <si>
    <t>1. Select dataset "Orange"
2. Set Benchmark ON
3. In Service Line filter include Service line "Cardiovascular"
4. In Entity filter include "SNF" 
5. In Benchmark select Measure 90d readmission cost per instance ($)
6. In Benchmark select Level of Aggregation "Dataset"
7. Hover over line between Cardiovascular and SNF (grouped)</t>
  </si>
  <si>
    <t>Dataset benchmark 13,664
90d readmission cost per instance: 13,664
line color: 0.0%</t>
  </si>
  <si>
    <t>Dataset_Benchmark_5A_2</t>
  </si>
  <si>
    <t>1. Select dataset "Orange"
2. Set Benchmark ON
3. In Service Line filter include Service line "Cardiovascular"
4. In Entity filter include "SNF" 
5. In Benchmark select Measure 90d readmission cost per patient ($)
6. In Benchmark select Level of Aggregation "Dataset"
7. Hover over line between Cardiovascular and SNF (grouped)</t>
  </si>
  <si>
    <t>Dataset benchmark 15,372
90d readmission cost per patient: 15,372
line color: 0.0%</t>
  </si>
  <si>
    <t>Dataset_Benchmark_5A_3</t>
  </si>
  <si>
    <t>1. Select dataset "Orange"
2. Set Benchmark ON
3. In Service Line filter include Service line "Cardiovascular"
4. In Entity filter include "SNF" 
5. In Benchmark select Measure 90d readmission rate per patient (%)
6. In Benchmark select Level of Aggregation "Dataset"
7. Hover over line between Cardiovascular and SNF (grouped)</t>
  </si>
  <si>
    <t>Dataset benchmark 34.4%
90d readmission rate per instance: 34.4%
line color: 0.0%</t>
  </si>
  <si>
    <t>Dataset_Benchmark_5A_4</t>
  </si>
  <si>
    <t>1. Select dataset "Orange"
2. Set Benchmark ON
3. In Service Line filter include Service line "Cardiovascular"
4. In Entity filter include "SNF" 
5. In Benchmark select Measure 90d readmission rate per instance (%)
6. In Benchmark select Level of Aggregation "Dataset"
7. Hover over line between Cardiovascular and SNF (grouped)</t>
  </si>
  <si>
    <t>Dataset benchmark 30.5%
90d readmission rate per patient: 30.5%
line color: 0.0%</t>
  </si>
  <si>
    <t>Dataset_Benchmark_5A_5</t>
  </si>
  <si>
    <t>1. Select dataset "Orange"
2. Set Benchmark ON
3. In Service Line filter include Service line "Cardiovascular"
4. In Entity filter include "SNF" 
5. In Benchmark select Measure 90d episode cost ($)
6. In Benchmark select Level of Aggregation "Dataset"
7. Hover over line between Cardiovascular and SNF (grouped)</t>
  </si>
  <si>
    <t>Dataset benchmark 40,844
90d episode cost: 40,844
line color: 0.0%</t>
  </si>
  <si>
    <t>Dataset_Benchmark_5A_6</t>
  </si>
  <si>
    <t>1. Select dataset "Orange"
2. Set Benchmark ON
3. In Service Line filter include Service line "Cardiovascular"
4. In Entity filter include "SNF" 
5. In Benchmark select Measure PAC LOS (days)
6. In Benchmark select Level of Aggregation "Dataset"
7. Hover over line between Cardiovascular and SNF (grouped)</t>
  </si>
  <si>
    <t>Dataset_Benchmark_6A_1</t>
  </si>
  <si>
    <t>Orange
DRG 239
Hospital (NPI:1821002007)</t>
  </si>
  <si>
    <t>1. Select dataset "Orange"
2. Set Benchmark ON
3. Expand nodes on graph to DRG level
4. In Service Line filter include DRG "239"
5. In Benchmark select Entity type "Acute care"
6. In Benchmark select Measure 90d readmission cost per instance ($)
7. In Benchmark select Level of Aggregation "Dataset"
8. Expand Hospital
9. Hover over line between DRG and Hospital- Fountain Valley Regional Hospital &amp; Medical Center (NPI:1821002007)</t>
  </si>
  <si>
    <t>Dataset benchmark $21,307
90d readmission cost per instance: 51,936
line color: 143.8%</t>
  </si>
  <si>
    <t>Dataset_Benchmark_6A_2</t>
  </si>
  <si>
    <t>1. Select dataset "Orange"
2. Set Benchmark ON
3. Expand nodes on graph to DRG level
4. In Service Line filter include DRG "239"
5. In Benchmark select Entity type "Acute care"
6. In Benchmark select Measure 90d readmission cost per patient ($)
7. In Benchmark select Level of Aggregation "Dataset"
8. Expand Hospital
9. Hover over line between DRG and Hospital- Fountain Valley Regional Hospital &amp; Medical Center (NPI:1821002007)</t>
  </si>
  <si>
    <t>Dataset benchmark $31,251
90d readmission cost per patient: 69,248
line color: 121.6%</t>
  </si>
  <si>
    <t>Dataset_Benchmark_6A_3</t>
  </si>
  <si>
    <t>1. Select dataset "Orange"
2. Set Benchmark ON
3. Expand nodes on graph to DRG level
4. In Service Line filter include DRG "239"
5. In Benchmark select Entity type "Acute care"
6. In Benchmark select Measure 90d readmission rate per instance (%)
7. In Benchmark select Level of Aggregation "Dataset"
8. Expand Hospital
9. Hover over line between DRG and Hospital- Fountain Valley Regional Hospital &amp; Medical Center (NPI:1821002007)</t>
  </si>
  <si>
    <t>Dataset benchmark 42.30%
90d readmission rate per instance: 57.10%
line color: 35.0%</t>
  </si>
  <si>
    <t>Dataset_Benchmark_6A_4</t>
  </si>
  <si>
    <t>1. Select dataset "Orange"
2. Set Benchmark ON
3. Expand nodes on graph to DRG level
4. In Service Line filter include DRG "239"
5. In Benchmark select Entity type "Acute care"
6. In Benchmark select Measure 90d readmission rate per patient (%)
7. In Benchmark select Level of Aggregation "Dataset"
8. Expand Hospital
9. Hover over line between DRG and Hospital- Fountain Valley Regional Hospital &amp; Medical Center (NPI:1821002007)</t>
  </si>
  <si>
    <t>Dataset benchmark 28.80%
90d readmission rate per patient: 42.90%
line color: 49.0%</t>
  </si>
  <si>
    <t>Dataset_Benchmark_6A_5</t>
  </si>
  <si>
    <t>1. Select dataset "Orange"
2. Set Benchmark ON
3. Expand nodes on graph to DRG level
4. In Service Line filter include DRG "239"
5. In Benchmark select Entity type "Acute care"
6. In Benchmark select Measure 90d episode cost ($)
7. In Benchmark select Level of Aggregation "Dataset"
8. Expand Hospital
9. Hover over line between DRG and Hospital- Fountain Valley Regional Hospital &amp; Medical Center (NPI:1821002007)</t>
  </si>
  <si>
    <t>Dataset benchmark $40,730
90d episode cost: 93,791
line color: 130.3%</t>
  </si>
  <si>
    <t>Dataset_Benchmark_6A_6</t>
  </si>
  <si>
    <t>1. Select dataset "Orange"
2. Set Benchmark ON
3. Expand nodes on graph to DRG level
4. In Service Line filter include DRG "239"
5. In Benchmark select Entity type "Acute care"
6. In Benchmark select Measure PAC LOS (days)
7. In Benchmark select Level of Aggregation "Dataset"
8. Expand on the Hospital node on Graph
9. Hover over line between DRG and Hospital- Fountain Valley Regional Hospital &amp; Medical Center (NPI:1821002007)</t>
  </si>
  <si>
    <t>Dataset_Benchmark_7A_1</t>
  </si>
  <si>
    <t>Orange
DRG 239
Hospital</t>
  </si>
  <si>
    <t>1. Select dataset "Orange"
2. Set Benchmark ON
3. Expand nodes on graph to DRG level
4. In Service Line filter include DRG "239"
5. In Benchmark select Entity type "Acute care"
6. In Benchmark select Measure 90d readmission cost per instance ($)
7. In Benchmark select Level of Aggregation "Dataset"
8. Hover over line between DRG and Hospital (grouped)</t>
  </si>
  <si>
    <t>Dataset benchmark 21,307
90d readmission cost per instance: 21,307
line color: 0.0%</t>
  </si>
  <si>
    <t>Dataset_Benchmark_7A_2</t>
  </si>
  <si>
    <t>1. Select dataset "Orange"
2. Set Benchmark ON
3. Expand nodes on graph to DRG level
4. In Service Line filter include DRG "239"
5. In Benchmark select Entity type "Acute care"
6. In Benchmark select Measure 90d readmission cost per patient ($)
7. In Benchmark select Level of Aggregation "Dataset"
8. Hover over line between DRG and Hospital (grouped)</t>
  </si>
  <si>
    <t>Dataset benchmark 31,251
90d readmission cost per patient: 31,251
line color: 0.0%</t>
  </si>
  <si>
    <t>Dataset_Benchmark_7A_3</t>
  </si>
  <si>
    <t>1. Select dataset "Orange"
2. Set Benchmark ON
3. Expand nodes on graph to DRG level
4. In Service Line filter include DRG "239"
5. In Benchmark select Entity type "Acute care"
6. In Benchmark select Measure 90d readmission rate per instance (%)
7. In Benchmark select Level of Aggregation "Dataset"
8. Hover over line between DRG and Hospital (grouped)</t>
  </si>
  <si>
    <t>Dataset benchmark 42.30%
90d readmission rate per instance: 42.30%
line color: 0.0%</t>
  </si>
  <si>
    <t>Dataset_Benchmark_7A_4</t>
  </si>
  <si>
    <t>1. Select dataset "Orange"
2. Set Benchmark ON
3. Expand nodes on graph to DRG level
4. In Service Line filter include DRG "239"
5. In Benchmark select Entity type "Acute care"
6. In Benchmark select Measure 90d readmission rate per patient (%)
7. In Benchmark select Level of Aggregation "Dataset"
8. Hover over line between DRG and Hospital (grouped)</t>
  </si>
  <si>
    <t>Dataset benchmark 28.80%
90d readmission rate per patient: 28.80%
line color: 0.0%</t>
  </si>
  <si>
    <t>Dataset_Benchmark_7A_5</t>
  </si>
  <si>
    <t>1. Select dataset "Orange"
2. Set Benchmark ON
3. Expand nodes on graph to DRG level
4. In Service Line filter include DRG "239"
5. In Benchmark select Entity type "Acute care"
6. In Benchmark select Measure 90d episode cost ($)
7. In Benchmark select Level of Aggregation "Dataset"
8. Hover over line between DRG and Hospital (grouped)</t>
  </si>
  <si>
    <t>Dataset benchmark 40,730
90d episode cost: 40,730
line color: 0.0%</t>
  </si>
  <si>
    <t>Dataset_Benchmark_7A_6</t>
  </si>
  <si>
    <t>1. Select dataset "Orange"
2. Set Benchmark ON
3. Expand nodes on graph to DRG level
4. In Service Line filter include DRG "239"
5. In Benchmark select Entity type "Acute care"
6. In Benchmark select Measure PAC LOS (days)
7. In Benchmark select Level of Aggregation "Dataset"
8. Hover over line between DRG and Hospital (grouped)</t>
  </si>
  <si>
    <t>Dataset_Benchmark_8A_1</t>
  </si>
  <si>
    <t>Orange
Clinical episode 
Amputation
Hospital</t>
  </si>
  <si>
    <t>1. Select dataset "Orange"
2. Set Benchmark ON
3. Expand nodes on graph to Clinical episode level
4. In Service Line filter include Clinical episode "Amputation"
5. In Benchmark select Entity type "Acute care"
6. In Benchmark select Measure 90d readmission cost per instance ($)
7. In Benchmark select Level of Aggregation "Dataset"
8. Hover over line between Amputation and Hospital (grouped)</t>
  </si>
  <si>
    <t>Dataset benchmark 13,197
90d readmission cost per instance: 13,197
line color: 0.0%</t>
  </si>
  <si>
    <t>Dataset_Benchmark_8A_2</t>
  </si>
  <si>
    <t>1. Select dataset "Orange"
2. Set Benchmark ON
3. Expand nodes on graph to Clinical episode level
4. In Service Line filter include Clinical episode "Amputation"
5. In Benchmark select Entity type "Acute care"
6. In Benchmark select Measure 90d readmission cost per patient ($)
7. In Benchmark select Level of Aggregation "Dataset"
8. Hover over line between Amputation and Hospital (grouped)</t>
  </si>
  <si>
    <t>Dataset benchmark 18,641
90d readmission cost per patient: 18,641
line color: 0.0%</t>
  </si>
  <si>
    <t>Dataset_Benchmark_8A_3</t>
  </si>
  <si>
    <t>1. Select dataset "Orange"
2. Set Benchmark ON
3. Expand nodes on graph to Clinical episode level
4. In Service Line filter include Clinical episode "Amputation"
5. In Benchmark select Entity type "Acute care"
6. In Benchmark select Measure 90d readmission rate per instance (%)
7. In Benchmark select Level of Aggregation "Dataset"
8. Hover over line between Amputation and Hospital (grouped)</t>
  </si>
  <si>
    <t>Dataset benchmark 31.70%
90d readmission rate per instance: 31.70%
line color: 0.0%</t>
  </si>
  <si>
    <t>Dataset_Benchmark_8A_4</t>
  </si>
  <si>
    <t>1. Select dataset "Orange"
2. Set Benchmark ON
3. Expand nodes on graph to Clinical episode level
4. In Service Line filter include Clinical episode "Amputation"
5. In Benchmark select Entity type "Acute care"
6. In Benchmark select Measure 90d readmission rate per patient (%)
7. In Benchmark select Level of Aggregation "Dataset"
8. Hover over line between Amputation and Hospital (grouped)</t>
  </si>
  <si>
    <t>Dataset benchmark 22.40%
90d readmission rate per patient: 22.40%
line color: 0.0%</t>
  </si>
  <si>
    <t>Dataset_Benchmark_8A_5</t>
  </si>
  <si>
    <t>1. Select dataset "Orange"
2. Set Benchmark ON
3. Expand nodes on graph to Clinical episode level
4. In Service Line filter include Clinical episode "Amputation"
5. In Benchmark select Entity type "Acute care"
6. In Benchmark select Measure 90d episode cost ($)
7. In Benchmark select Level of Aggregation "Dataset"
8. Hover over line between Amputation and Hospital (grouped)</t>
  </si>
  <si>
    <t>Dataset benchmark 20,585
90d episode cost: 20,585
line color: 0.0%</t>
  </si>
  <si>
    <t>Dataset_Benchmark_8A_6</t>
  </si>
  <si>
    <t>1. Select dataset "Orange"
2. Set Benchmark ON
3. Expand nodes on graph to Clinical episode level
4. In Service Line filter include Clinical episode "Amputation"
5. In Benchmark select Entity type "Acute care"
6. In Benchmark select Measure PAC LOS (days)
7. In Benchmark select Level of Aggregation "Dataset"
8. Hover over line between Amputation and Hospital (grouped)</t>
  </si>
  <si>
    <t>Dataset_Benchmark_9A_1</t>
  </si>
  <si>
    <t>Orange
Service Line "Cardiovascular"
Hospital</t>
  </si>
  <si>
    <t>1. Select dataset "Orange"
2. Set Benchmark ON
3. In Service Line filter include Service line "Cardiovascular"
4. In Benchmark select Entity type "Acute care"
5. In Benchmark select Measure 90d readmission cost per instance ($)
6. In Benchmark select Level of Aggregation "Dataset"
7. Hover over line between Cardiovascular and Hospital (grouped)</t>
  </si>
  <si>
    <t>Dataset benchmark $20,534
90d readmission cost per instance: $20,534
line color: 0.0%</t>
  </si>
  <si>
    <t>Dataset_Benchmark_9A_2</t>
  </si>
  <si>
    <t>1. Select dataset "Orange"
2. Set Benchmark ON
3. In Service Line filter include Service line "Cardiovascular"
4. In Benchmark select Entity type "Acute care"
5. In Benchmark select Measure 90d readmission cost per patient ($)
6. In Benchmark select Level of Aggregation "Dataset"
7. Hover over line between Cardiovascular and Hospital (grouped)</t>
  </si>
  <si>
    <t>Dataset benchmark 28,337
90d readmission cost per patient: $28.337
line color: 0.0%</t>
  </si>
  <si>
    <t>Dataset_Benchmark_9A_3</t>
  </si>
  <si>
    <t>1. Select dataset "Orange"
2. Set Benchmark ON
3. In Service Line filter include Service line "Cardiovascular"
4. In Benchmark select Entity type "Acute care"
5. In Benchmark select Measure 90d readmission rate per instance (%)
6. In Benchmark select Level of Aggregation "Dataset"
7. Hover over line between Cardiovascular and Hospital (grouped)</t>
  </si>
  <si>
    <t>Dataset benchmark 34.3%
90d readmission rate per instance: 34.3%
line color: 0.0%</t>
  </si>
  <si>
    <t>Dataset_Benchmark_9A_4</t>
  </si>
  <si>
    <t>1. Select dataset "Orange"
2. Set Benchmark ON
3. In Service Line filter include Service line "Cardiovascular"
4. In Benchmark select Entity type "Acute care"
5. In Benchmark select Measure 90d readmission rate per patient (%)
6. In Benchmark select Level of Aggregation "Dataset"
7. Hover over line between Cardiovascular and Hospital (grouped)</t>
  </si>
  <si>
    <t>Dataset benchmark 24.9%
90d readmission rate per patient: 24.9%
line color: 0.0%</t>
  </si>
  <si>
    <t>Dataset_Benchmark_9A_5</t>
  </si>
  <si>
    <t>1. Select dataset "Orange"
2. Set Benchmark ON
3. In Service Line filter include Service line "Cardiovascular"
4. In Benchmark select Entity type "Acute care"
5. In Benchmark select Measure 90d episode cost ($)
6. In Benchmark select Level of Aggregation "Dataset"
7. Hover over line between Cardiovascular and Hospital (grouped)</t>
  </si>
  <si>
    <t>Dataset benchmark 26,124
90d episode cost: 26,124
line color: 0.0%</t>
  </si>
  <si>
    <t>Dataset_Benchmark_9A_6</t>
  </si>
  <si>
    <t>1. Select dataset "Orange"
2. Set Benchmark ON
3. In Service Line filter include Service line "Cardiovascular"
4. In Benchmark select Entity type "Acute care"
5. In Benchmark select Measure PAC LOS (days)
6. In Benchmark select Level of Aggregation "Dataset"
7. Hover over line between Cardiovascular and Hospital (grouped)</t>
  </si>
  <si>
    <t>Dataset_Benchmark_10A_1</t>
  </si>
  <si>
    <t>Orange
Clinical episode "Amputation"
Hospital (NPI:1821002007)</t>
  </si>
  <si>
    <t>1. Select dataset "Orange"
2. Set Benchmark ON
3. Expand nodes on graph to Clinical episode level
4. In Service Line filter include Clinical episode "Amputation"
5. In Benchmark select Entity type "Acute care"
6. In Benchmark select Measure 90d readmission cost per instance ($)
7. In Benchmark select Level of Aggregation "Dataset"
8. Expand Hospital
9. Hover over line between Amputation and Hospital- Fountain Valley Regional Hospital &amp; Medical Center (NPI:1821002007)</t>
  </si>
  <si>
    <t>Dataset benchmark $13,197
90d readmission cost per instance: 37,305
line color: 129.0%</t>
  </si>
  <si>
    <t>Dataset_Benchmark_10A_2</t>
  </si>
  <si>
    <t>1. Select dataset "Orange"
2. Set Benchmark ON
3. Expand nodes on graph to Clinical episode level
4. In Service Line filter include Clinical episode "Amputation"
5. In Benchmark select Entity type "Acute care"
6. In Benchmark select Measure 90d readmission cost per patient ($)
7. In Benchmark select Level of Aggregation "Dataset"
8. Expand Hospital
9. Hover over line between Amputation and Hospital- Fountain Valley Regional Hospital &amp; Medical Center (NPI:1821002007)</t>
  </si>
  <si>
    <t>Dataset benchmark $18,641
90d readmission cost per patient: 44,766
line color: 140.0%</t>
  </si>
  <si>
    <t>Dataset_Benchmark_10A_3</t>
  </si>
  <si>
    <t>1. Select dataset "Orange"
2. Set Benchmark ON
3. Expand nodes on graph to Clinical episode level
4. In Service Line filter include Clinical episode "Amputation"
5. In Benchmark select Entity type "Acute care"
6. In Benchmark select Measure 90d readmission rate per instance (%)
7. In Benchmark select Level of Aggregation "Dataset"
8. Expand Hospital
9. Hover over line between Amputation and Hospital- Fountain Valley Regional Hospital &amp; Medical Center (NPI:1821002007)</t>
  </si>
  <si>
    <t>Dataset benchmark 31.7%
90d readmission rate per instance: 23.1%
line color: -27%</t>
  </si>
  <si>
    <t>Dataset_Benchmark_10A_4</t>
  </si>
  <si>
    <t>1. Select dataset "Orange"
2. Set Benchmark ON
3. Expand nodes on graph to Clinical episode level
4. In Service Line filter include Clinical episode "Amputation"
5. In Benchmark select Entity type "Acute care"
6. In Benchmark select Measure 90d readmission rate per patient (%)
7. In Benchmark select Level of Aggregation "Dataset"
8. Expand Hospital
9. Hover over line between Amputation and Hospital- Fountain Valley Regional Hospital &amp; Medical Center (NPI:1821002007)</t>
  </si>
  <si>
    <t>Dataset benchmark 22.4%
90d readmission rate per patient: 19.2%
line color: 14.2%</t>
  </si>
  <si>
    <t>Dataset_Benchmark_10A_5</t>
  </si>
  <si>
    <t>1. Select dataset "Orange"
2. Set Benchmark ON
3. Expand nodes on graph to Clinical episode level
4. In Service Line filter include Clinical episode "Amputation"
5. In Benchmark select Entity type "Acute care"
6. In Benchmark select Measure 90d episode cost ($)
7. In Benchmark select Level of Aggregation "Dataset"
8. Expand Hospital
9. Hover over line between Amputation and Hospital- Fountain Valley Regional Hospital &amp; Medical Center (NPI:1821002007)</t>
  </si>
  <si>
    <t>Dataset benchmark 20,585
90d episode cost: 33,118
line color: 60.9%</t>
  </si>
  <si>
    <t>Dataset_Benchmark_10A_6</t>
  </si>
  <si>
    <t>1. Select dataset "Orange"
2. Set Benchmark ON
3. Expand nodes on graph to Clinical episode level
4. In Service Line filter include Clinical episode "Amputation"
5. In Benchmark select Entity type "Acute care"
6. In Benchmark select Measure PAC LOS (days)
7. In Benchmark select Level of Aggregation "Dataset"
8. Expand on the Hospital node on Graph
9. Hover over line between Amputation and Hospital- Fountain Valley Regional Hospital &amp; Medical Center (NPI:1821002007)</t>
  </si>
  <si>
    <t>Dataset_Benchmark_11A_1</t>
  </si>
  <si>
    <t>Orange
DRG 239
SNF with excluded NPI:1568457299</t>
  </si>
  <si>
    <t>1. Select dataset "Orange"
2. Set Benchmark ON
3. Expand nodes on graph to DRG level
4. In Service Line filter include DRG "239"
5. In Entity filter include "SNF" and exclude SNF Anaheim Crest Nursing Center NPI:1568457299
6. In Benchmark select Measure 90d readmission cost per instance ($)
7. In Benchmark select Level of Aggregation "Dataset"
8. Collapse individual SNF node
9. Hover over line between DRG and SNF (grouped)</t>
  </si>
  <si>
    <t>Dataset benchmark $12,738
90d readmission cost per instance: $12,554
line color: 1.4%</t>
  </si>
  <si>
    <t>Dataset_Benchmark_11A_2</t>
  </si>
  <si>
    <t>1. Select dataset "Orange"
2. Set Benchmark ON
3. Expand nodes on graph to DRG level
4. In Service Line filter include DRG "239"
5. In Entity filter include "SNF" and exclude SNF Anaheim Crest Nursing Center NPI:1568457299
6. In Benchmark select Measure 90d readmission cost per patient ($)
7. In Benchmark select Level of Aggregation "Dataset"
8. Collapse individual SNF node
9. Hover over line between DRG and SNF (grouped)</t>
  </si>
  <si>
    <t>Dataset benchmark $15,285
90d readmission cost per patient: $15,693
line color: 2.7%</t>
  </si>
  <si>
    <t>Dataset_Benchmark_11A_3</t>
  </si>
  <si>
    <t>1. Select dataset "Orange"
2. Set Benchmark ON
3. Expand nodes on graph to DRG level
4. In Service Line filter include DRG "239"
5. In Entity filter include "SNF" and exclude SNF Anaheim Crest Nursing Center NPI:1568457299
6. In Benchmark select Measure 90d readmission rate per instance (%)
7. In Benchmark select Level of Aggregation "Dataset"
8. Collapse individual SNF node
9. Hover over line between DRG and SNF (grouped)</t>
  </si>
  <si>
    <t>Dataset benchmark 75%
90d readmission rate per instance: 83.3%
line color: 11%</t>
  </si>
  <si>
    <t>Dataset_Benchmark_11A_4</t>
  </si>
  <si>
    <t>1. Select dataset "Orange"
2. Set Benchmark ON
3. Expand nodes on graph to DRG level
4. In Service Line filter include DRG "239"
5. In Entity filter include "SNF" and exclude SNF Anaheim Crest Nursing Center NPI:1568457299
6. In Benchmark select Measure 90d readmission rate per patient (%)
7. In Benchmark select Level of Aggregation "Dataset"
8. Collapse individual SNF node
9. Hover over line between DRG and SNF (grouped)</t>
  </si>
  <si>
    <t>Dataset benchmark 62.5%
90d readmission rate per patient: 66.7%
line color: 6.7%</t>
  </si>
  <si>
    <t>Dataset_Benchmark_11A_5</t>
  </si>
  <si>
    <t>1. Select dataset "Orange"
2. Set Benchmark ON
3. Expand nodes on graph to DRG level
4. In Service Line filter include DRG "239"
5. In Entity filter include "SNF" and exclude SNF Anaheim Crest Nursing Center NPI:1568457299
6. In Benchmark select Measure 90d episode cost ($)
7. In Benchmark select Level of Aggregation "Dataset"
8. Collapse individual SNF node
9. Hover over line between DRG and SNF (grouped)</t>
  </si>
  <si>
    <t>Dataset benchmark $65,473
90d episode cost: $72,738
line color: 11%</t>
  </si>
  <si>
    <t>Dataset_Benchmark_11A_6</t>
  </si>
  <si>
    <t>1. Select dataset "Orange"
2. Set Benchmark ON
3. Expand nodes on graph to DRG level
4. In Service Line filter include DRG "239"
5. In Entity filter include "SNF" and exclude SNF Anaheim Crest Nursing Center NPI:1568457299
6. In Benchmark select Measure PAC LOS (days)
7. In Benchmark select Level of Aggregation "Dataset"
8. Collapse individual SNF node
9. Hover over line between DRG and SNF (grouped)</t>
  </si>
  <si>
    <t>Dataset_Benchmark_12A_1</t>
  </si>
  <si>
    <t>Orange
Clinical episode "Amputation"
SNF with excluded NPI:1568457299</t>
  </si>
  <si>
    <t>1. Select dataset "Orange"
2. Set Benchmark ON
3. Expand nodes on graph to Clinical episode level
4. In Service Line filter include Clinical episode "Amputation"
5. In Entity filter include "SNF" and exclude SNF Anaheim Crest Nursing Center NPI:1568457299
6. In Benchmark select Measure 90d readmission cost per instance ($)
7. In Benchmark select Level of Aggregation "Dataset"
8. Hover over line between Amputation and SNF (grouped)</t>
  </si>
  <si>
    <t>Dataset benchmark $11,518
90d readmission cost per instance: $11,384
line color: 1.6%</t>
  </si>
  <si>
    <t>Dataset_Benchmark_12A_2</t>
  </si>
  <si>
    <t>1. Select dataset "Orange"
2. Set Benchmark ON
3. Expand nodes on graph to Clinical episode level
4. In Service Line filter include Clinical episode "Amputation"
5. In Entity filter include "SNF" and exclude SNF Anaheim Crest Nursing Center NPI:1568457299
6. In Benchmark select Measure 90d readmission cost per patient ($)
7. In Benchmark select Level of Aggregation "Dataset"
8. Hover over line between Amputation and SNF (grouped)</t>
  </si>
  <si>
    <t>Dataset benchmark $13,053
90d readmission cost per patient: $13,010
line color: -0.0%</t>
  </si>
  <si>
    <t>Dataset_Benchmark_12A_3</t>
  </si>
  <si>
    <t>1. Select dataset "Orange"
2. Set Benchmark ON
3. Expand nodes on graph to Clinical episode level
4. In Service Line filter include Clinical episode "Amputation"
5. In Entity filter include "SNF" and exclude SNF Anaheim Crest Nursing Center NPI:1568457299
6. In Benchmark select Measure 90d readmission rate per instance (%)
7. In Benchmark select Level of Aggregation "Dataset"
8. Hover over line between Amputation and SNF (grouped)</t>
  </si>
  <si>
    <t>Dataset benchmark 38.6%
90d readmission rate per instance: 38.1%
line color: -1.3%</t>
  </si>
  <si>
    <t>Dataset_Benchmark_12A_4</t>
  </si>
  <si>
    <t>1. Select dataset "Orange"
2. Set Benchmark ON
3. Expand nodes on graph to Clinical episode level
4. In Service Line filter include Clinical episode "Amputation"
5. In Entity filter include "SNF" and exclude SNF Anaheim Crest Nursing Center NPI:1568457299
6. In Benchmark select Measure 90d readmission rate per patient (%)
7. In Benchmark select Level of Aggregation "Dataset"
8. Hover over line between Amputation and SNF (grouped)</t>
  </si>
  <si>
    <t>Dataset benchmark 34.1%
90d readmission rate per patient: 33.3%
line color: -2.3%</t>
  </si>
  <si>
    <t>Dataset_Benchmark_12A_5</t>
  </si>
  <si>
    <t>1. Select dataset "Orange"
2. Set Benchmark ON
3. Expand nodes on graph to Clinical episode level
4. In Service Line filter include Clinical episode "Amputation"
5. In Entity filter include "SNF" and exclude SNF Anaheim Crest Nursing Center NPI:1568457299
6. In Benchmark select Measure 90d episode cost ($)
7. In Benchmark select Level of Aggregation "Dataset"
8. Hover over line between Amputation and SNF (grouped)</t>
  </si>
  <si>
    <t>Dataset benchmark $39,204
90d episode cost: $38,992
line color: -0.5%</t>
  </si>
  <si>
    <t>Dataset_Benchmark_12A_6</t>
  </si>
  <si>
    <t>1. Select dataset "Orange"
2. Set Benchmark ON
3. Expand nodes on graph to Clinical episode level
4. In Service Line filter include Clinical episode "Amputation"
5. In Entity filter include "SNF" and exclude SNF Anaheim Crest Nursing Center NPI:1568457299
6. In Benchmark select Measure PAC LOS (days)
7. In Benchmark select Level of Aggregation "Dataset"
8. Hover over line between Amputation and SNF (grouped)</t>
  </si>
  <si>
    <t>Dataset_Benchmark_13A_1</t>
  </si>
  <si>
    <t>Orange
Service line "Cardiovascular"
SNF with excluded NPI:1568457299</t>
  </si>
  <si>
    <t>1. Select dataset "Orange"
2. Set Benchmark ON
3. In Service Line filter include Service line "Cardiovascular"
4. In Entity filter include "SNF" and exclude SNF Anaheim Crest Nursing Center NPI:1568457299
5. In Benchmark select Measure 90d readmission cost per instance ($)
6. In Benchmark select Level of Aggregation "Dataset"
7. Hover over line between Cardiovascular and SNF (grouped)</t>
  </si>
  <si>
    <t>Dataset benchmark $13,664
90d readmission cost per instance: $13,664
line color: 0%</t>
  </si>
  <si>
    <t>Dataset_Benchmark_13A_2</t>
  </si>
  <si>
    <t>1. Select dataset "Orange"
2. Set Benchmark ON
3. In Service Line filter include Service line "Cardiovascular"
4. In Entity filter include "SNF" and exclude SNF Anaheim Crest Nursing Center NPI:1568457299
5. In Benchmark select Measure 90d readmission cost per patient ($)
6. In Benchmark select Level of Aggregation "Dataset"
7. Hover over line between Cardiovascular and SNF (grouped)</t>
  </si>
  <si>
    <t>Dataset benchmark $15,372
90d readmission cost per patient: $15,416
line color: 28%</t>
  </si>
  <si>
    <t>Dataset_Benchmark_13A_3</t>
  </si>
  <si>
    <t>1. Select dataset "Orange"
2. Set Benchmark ON
3. In Service Line filter include Service line "Cardiovascular"
4. In Entity filter include "SNF" and exclude SNF Anaheim Crest Nursing Center NPI:1568457299
5. In Benchmark select Measure 90d readmission rate per instance (%)
6. In Benchmark select Level of Aggregation "Dataset"
7. Hover over line between Cardiovascular and SNF (grouped)</t>
  </si>
  <si>
    <t>Dataset benchmark 34.4%
90d readmission rate per instance: 34.4%
line color: 0%</t>
  </si>
  <si>
    <t>Dataset_Benchmark_13A_4</t>
  </si>
  <si>
    <t>1. Select dataset "Orange"
2. Set Benchmark ON
3. In Service Line filter include Service line "Cardiovascular"
4. In Entity filter include "SNF" and exclude SNF Anaheim Crest Nursing Center NPI:1568457299
5. In Benchmark select Measure 90d readmission rate per patient (%)
6. In Benchmark select Level of Aggregation "Dataset"
7. Hover over line between Cardiovascular and SNF (grouped)</t>
  </si>
  <si>
    <t>Dataset benchmark 30.5%
90d readmission rate per patient: 30.5%
line color: 0%</t>
  </si>
  <si>
    <t>Dataset_Benchmark_13A_5</t>
  </si>
  <si>
    <t>1. Select dataset "Orange"
2. Set Benchmark ON
3. In Service Line filter include Service line "Cardiovascular"
4. In Entity filter include "SNF" and exclude SNF Anaheim Crest Nursing Center NPI:1568457299
5. In Benchmark select Measure 90d episode cost ($)
6. In Benchmark select Level of Aggregation "Dataset"
7. Hover over line between Cardiovascular and SNF (grouped)</t>
  </si>
  <si>
    <t>Dataset benchmark $40,844
90d episode cost: $40,861
line color: 4%</t>
  </si>
  <si>
    <t>Dataset_Benchmark_13A_6</t>
  </si>
  <si>
    <t>1. Select dataset "Orange"
2. Set Benchmark ON
3. In Service Line filter include Service line "Cardiovascular"
4. In Entity filter include "SNF" and exclude SNF Anaheim Crest Nursing Center NPI:1568457299
5. In Benchmark select Measure PAC LOS (days)
6. In Benchmark select Level of Aggregation "Dataset"
7. Hover over line between Cardiovascular and SNF (grouped)</t>
  </si>
  <si>
    <t>Dataset_Benchmark_14A_1</t>
  </si>
  <si>
    <t>Orange
DRG 239
Hospital with excluded NPI:1821002007 and NPI:1194926279</t>
  </si>
  <si>
    <t>1. Select dataset "Orange"
2. Set Benchmark ON
3. Expand nodes on graph to DRG level
4. In Service Line filter include DRG "239"
5. In Entity filter exclude Hospital- Fountain Valley Regional Hospital &amp; Medical Center (NPI:1821002007) and St Jude Medical Center (NPI:1194926279
6. In Benchmark select Entity type "Acute care"
7. In Benchmark select Measure 90d readmission cost per instance ($)
8. In Benchmark select Level of Aggregation "Dataset"
9. Hover over line between DRG and Hospital (grouped)</t>
  </si>
  <si>
    <t>Dataset Benchmark : $21,307
90d readmission cost per instance: $15,337
line color: &lt;-20%</t>
  </si>
  <si>
    <t>Dataset_Benchmark_14A_2</t>
  </si>
  <si>
    <t>1. Select dataset "Orange"
2. Set Benchmark ON
3. Expand nodes on graph to DRG level
4. In Service Line filter include DRG "239"
5. In Entity filter exclude Hospital- Fountain Valley Regional Hospital &amp; Medical Center (NPI:1821002007) and St Jude Medical Center (NPI:1194926279
6. In Benchmark select Entity type "Acute care"
7. In Benchmark select Measure 90d readmission cost per patient ($)
8. In Benchmark select Level of Aggregation "Dataset"
9. Hover over line between DRG and Hospital (grouped)</t>
  </si>
  <si>
    <t>Dataset Benchmark : $31,251
90d readmission cost per patient: $21,089
line color:&lt;-20%</t>
  </si>
  <si>
    <t>Dataset_Benchmark_14A_3</t>
  </si>
  <si>
    <t>1. Select dataset "Orange"
2. Set Benchmark ON
3. Expand nodes on graph to DRG level
4. In Service Line filter include DRG "239"
5. In Entity filter exclude Hospital- Fountain Valley Regional Hospital &amp; Medical Center (NPI:1821002007) and St Jude Medical Center (NPI:1194926279
6. In Benchmark select Entity type "Acute care"
7. In Benchmark select Measure 90d readmission rate per instance (%)
8. In Benchmark select Level of Aggregation "Dataset"
9. Hover over line between DRG and Hospital (grouped)</t>
  </si>
  <si>
    <t>Dataset Benchmark : 42.3%
90d readmission rate per instance: 32.4%
line color: &lt;-20%</t>
  </si>
  <si>
    <t>Dataset_Benchmark_14A_4</t>
  </si>
  <si>
    <t>1. Select dataset "Orange"
2. Set Benchmark ON
3. Expand nodes on graph to DRG level
4. In Service Line filter include DRG "239"
5. In Entity filter exclude Hospital- Fountain Valley Regional Hospital &amp; Medical Center (NPI:1821002007) and St Jude Medical Center (NPI:1194926279
6. In Benchmark select Entity type "Acute care"
7. In Benchmark select Measure 90d readmission rate per patient (%)
8. In Benchmark select Level of Aggregation "Dataset"
9. Hover over line between DRG and Hospital (grouped)</t>
  </si>
  <si>
    <t>Dataset Benchmark : 28.8%
90d readmission rate per patient: 23.5%
line color: -18%</t>
  </si>
  <si>
    <t>Dataset_Benchmark_14A_5</t>
  </si>
  <si>
    <t>1. Select dataset "Orange"
2. Set Benchmark ON
3. Expand nodes on graph to DRG level
4. In Service Line filter include DRG "239"
5. In Entity filter exclude Hospital- Fountain Valley Regional Hospital &amp; Medical Center (NPI:1821002007) and St Jude Medical Center (NPI:1194926279
6. In Benchmark select Entity type "Acute care"
7. In Benchmark select Measure 90d episode cost ($)
8. In Benchmark select Level of Aggregation "Dataset"
9. Hover over line between DRG and Hospital (grouped)</t>
  </si>
  <si>
    <t>Dataset Benchmark : $40,730
90d episode cost: $33,581
line color: -17%</t>
  </si>
  <si>
    <t>Dataset_Benchmark_14A_6</t>
  </si>
  <si>
    <t>1. Select dataset "Orange"
2. Set Benchmark ON
3. Expand nodes on graph to DRG level
4. In Service Line filter include DRG "239"
5. In Entity filter exclude Hospital- Fountain Valley Regional Hospital &amp; Medical Center (NPI:1821002007) and St Jude Medical Center (NPI:1194926279
6. In Benchmark select Entity type "Acute care"
7. In Benchmark select Measure PAC LOS (days)
8. In Benchmark select Level of Aggregation "Dataset"
9. Hover over line between DRG and Hospital (grouped)</t>
  </si>
  <si>
    <t>Dataset_Benchmark_15A_1</t>
  </si>
  <si>
    <t>Orange
Clinical episode "Amputation"
Hospital with excluded NPI:1821002007 and NPI:1194926279</t>
  </si>
  <si>
    <t>1. Select dataset "Orange"
2. Set Benchmark ON
3. Expand nodes on graph to Clinical episode
4. In Service Line filter include Clinical episode "Amputation"
5. In Entity filter exclude Hospital- Fountain Valley Regional Hospital &amp; Medical Center (NPI:1821002007) and St Jude Medical Center (NPI:1194926279
6. In Benchmark select Entity type "Acute care"
7. In Benchmark select Measure 90d readmission cost per instance ($)
8. In Benchmark select Level of Aggregation "Dataset"
9. Hover over line between Amputation and Hospital (grouped)</t>
  </si>
  <si>
    <t>Dataset benchmark $13,197
90d readmission cost per instance: $11,824
line color: -10.4%</t>
  </si>
  <si>
    <t>Dataset_Benchmark_15A_2</t>
  </si>
  <si>
    <t>1. Select dataset "Orange"
2. Set Benchmark ON
3. Expand nodes on graph to Clinical episode
4. In Service Line filter include Clinical episode "Amputation"
5. In Entity filter exclude Hospital- Fountain Valley Regional Hospital &amp; Medical Center (NPI:1821002007) and St Jude Medical Center (NPI:1194926279
6. In Benchmark select Entity type "Acute care"
7. In Benchmark select Measure 90d readmission cost per patient ($)
8. In Benchmark select Level of Aggregation "Dataset"
9. Hover over line between Amputation and Hospital (grouped)</t>
  </si>
  <si>
    <t>Dataset benchmark $18,641
90d readmission cost per patient: $16,793
line color: -9.9%</t>
  </si>
  <si>
    <t>Dataset_Benchmark_15A_3</t>
  </si>
  <si>
    <t>1. Select dataset "Orange"
2. Set Benchmark ON
3. Expand nodes on graph to Clinical episode
4. In Service Line filter include Clinical episode "Amputation"
5. In Entity filter exclude Hospital- Fountain Valley Regional Hospital &amp; Medical Center (NPI:1821002007) and St Jude Medical Center (NPI:1194926279
6. In Benchmark select Entity type "Acute care"
7. In Benchmark select Measure 90d readmission rate per instance (%)
8. In Benchmark select Level of Aggregation "Dataset"
9. Hover over line between Amputation and Hospital (grouped)</t>
  </si>
  <si>
    <t>Dataset benchmark 31.7%
90d readmission rate per instance: 32.2%
line color: 1.6%</t>
  </si>
  <si>
    <t>Dataset_Benchmark_15A_4</t>
  </si>
  <si>
    <t>1. Select dataset "Orange"
2. Set Benchmark ON
3. Expand nodes on graph to Clinical episode
4. In Service Line filter include Clinical episode "Amputation"
5. In Entity filter exclude Hospital- Fountain Valley Regional Hospital &amp; Medical Center (NPI:1821002007) and St Jude Medical Center (NPI:1194926279
6. In Benchmark select Entity type "Acute care"
7. In Benchmark select Measure 90d readmission rate per patient (%)
8. In Benchmark select Level of Aggregation "Dataset"
9. Hover over line between Amputation and Hospital (grouped)</t>
  </si>
  <si>
    <t>Dataset benchmark 22.4%
90d readmission rate per patient: 22.7%
line color: -1.3%</t>
  </si>
  <si>
    <t>Dataset_Benchmark_15A_5</t>
  </si>
  <si>
    <t>1. Select dataset "Orange"
2. Set Benchmark ON
3. Expand nodes on graph to Clinical episode
4. In Service Line filter include Clinical episode "Amputation"
5. In Entity filter exclude Hospital- Fountain Valley Regional Hospital &amp; Medical Center (NPI:1821002007) and St Jude Medical Center (NPI:1194926279
6. In Benchmark select Entity type "Acute care"
7. In Benchmark select Measure 90d episode cost ($)
8. In Benchmark select Level of Aggregation "Dataset"
9. Hover over line between Amputation and Hospital (grouped)</t>
  </si>
  <si>
    <t>Dataset benchmark $20,585
90d episode cost: $19,744
line color: -4%</t>
  </si>
  <si>
    <t>Dataset_Benchmark_15A_6</t>
  </si>
  <si>
    <t>1. Select dataset "Orange"
2. Set Benchmark ON
3. Expand nodes on graph to Clinical episode
4. In Service Line filter include Clinical episode "Amputation"
5. In Entity filter exclude Hospital- Fountain Valley Regional Hospital &amp; Medical Center (NPI:1821002007) and St Jude Medical Center (NPI:1194926279
6. In Benchmark select Entity type "Acute care"
7. In Benchmark select Measure PAC LOS (days)
8. In Benchmark select Level of Aggregation "Dataset"
9. Hover over line between Amputation and Hospital (grouped)</t>
  </si>
  <si>
    <t>Dataset_Benchmark_16A_1</t>
  </si>
  <si>
    <t>Orange
Service line "Cardiovascular"
Hospital with excluded NPI:1821002007 and NPI:1194926279</t>
  </si>
  <si>
    <t xml:space="preserve">1. Select dataset "Orange"
2. Set Benchmark ON
3. In Service Line filter include Service line "Cardiovascular"
4. In Entity filter exclude Hospital- Fountain Valley Regional Hospital &amp; Medical Center (NPI:1821002007) and St Jude Medical Center (NPI:1194926279
5. In Benchmark select Entity type "Acute care"
6. In Benchmark select Measure 90d readmission cost per instance ($)
7. In Benchmark select Level of Aggregation "Dataset"
8. Hover over line between Cardiovascular and Hospital (grouped)
</t>
  </si>
  <si>
    <t>Dataset benchmark $20,534
90d readmission cost per instance: $19,756
line color: -3.8%</t>
  </si>
  <si>
    <t>Dataset_Benchmark_16A_2</t>
  </si>
  <si>
    <t>1. Select dataset "Orange"
2. Set Benchmark ON
3. In Service Line filter include Service line "Cardiovascular"
4. In Entity filter exclude Hospital- Fountain Valley Regional Hospital &amp; Medical Center (NPI:1821002007) and St Jude Medical Center (NPI:1194926279
5. In Benchmark select Entity type "Acute care"
6. In Benchmark select Measure 90d readmission cost per patient ($)
7. In Benchmark select Level of Aggregation "Dataset"
8. Hover over line between Cardiovascular and Hospital (grouped)</t>
  </si>
  <si>
    <t>Dataset benchmark $28,337
90d readmission cost per patient: $27,610
line color: -2.6%</t>
  </si>
  <si>
    <t>Dataset_Benchmark_16A_3</t>
  </si>
  <si>
    <t>1. Select dataset "Orange"
2. Set Benchmark ON
3. In Service Line filter include Service line "Cardiovascular"
4. In Entity filter exclude Hospital- Fountain Valley Regional Hospital &amp; Medical Center (NPI:1821002007) and St Jude Medical Center (NPI:1194926279
5. In Benchmark select Entity type "Acute care"
6. In Benchmark select Measure 90d readmission rate per instance (%)
7. In Benchmark select Level of Aggregation "Dataset"
8. Hover over line between Cardiovascular and Hospital (grouped)</t>
  </si>
  <si>
    <t>Dataset benchmark 34.3%
90d readmission rate per instance: 33.8%
line color: -1.5%</t>
  </si>
  <si>
    <t>Dataset_Benchmark_16A_4</t>
  </si>
  <si>
    <t>1. Select dataset "Orange"
2. Set Benchmark ON
3. In Service Line filter include Service line "Cardiovascular"
4. In Entity filter exclude Hospital- Fountain Valley Regional Hospital &amp; Medical Center (NPI:1821002007) and St Jude Medical Center (NPI:1194926279
5. In Benchmark select Entity type "Acute care"
6. In Benchmark select Measure 90d readmission rate per patient (%)
7. In Benchmark select Level of Aggregation "Dataset"
8. Hover over line between Cardiovascular and Hospital (grouped)</t>
  </si>
  <si>
    <t>Dataset benchmark 24.9%
90d readmission rate per patient: 24.2%
line color: -2.8%</t>
  </si>
  <si>
    <t>Dataset_Benchmark_16A_5</t>
  </si>
  <si>
    <t>1. Select dataset "Orange"
2. Set Benchmark ON
3. In Service Line filter include Service line "Cardiovascular"
4. In Entity filter exclude Hospital- Fountain Valley Regional Hospital &amp; Medical Center (NPI:1821002007) and St Jude Medical Center (NPI:1194926279
5. In Benchmark select Entity type "Acute care"
6. In Benchmark select Measure 90d episode cost ($)
7. In Benchmark select Level of Aggregation "Dataset"
8. Hover over line between Cardiovascular and Hospital (grouped)</t>
  </si>
  <si>
    <t>Dataset benchmark $26,124
90d episode cost: $25,586
line color: -2.1%</t>
  </si>
  <si>
    <t>Dataset_Benchmark_16A_6</t>
  </si>
  <si>
    <t>1. Select dataset "Orange"
2. Set Benchmark ON
3. In Service Line filter include Service line "Cardiovascular"
4. In Entity filter exclude Hospital- Fountain Valley Regional Hospital &amp; Medical Center (NPI:1821002007) and St Jude Medical Center (NPI:1194926279
5. In Benchmark select Entity type "Acute care"
6. In Benchmark select Measure PAC LOS (days)
7. In Benchmark select Level of Aggregation "Dataset"
8. Hover over line between Cardiovascular and Hospital (grouped)</t>
  </si>
  <si>
    <t>Dataset_Benchmark_17A_1</t>
  </si>
  <si>
    <t>Orange
Clinical episode "Amputation" with excluded DRG 239 and 240
SNF</t>
  </si>
  <si>
    <t>1. Select dataset "Orange"
2. Set Benchmark ON
3. Expand nodes on graph to Clinical episode
4. In Service Line filter include Clinical episode "Amputation" and exclude DRG "239" and "240"
5. In Entity filter include "SNF" 
6. In Benchmark select Measure 90d readmission cost per instance ($)
7. In Benchmark select Level of Aggregation "Dataset"
8. Hover over line between Amputation and SNF (grouped)</t>
  </si>
  <si>
    <t>Dataset benchmark $10,643
90d readmission cost per instance: $10,643
line color: 0%</t>
  </si>
  <si>
    <t>Dataset_Benchmark_17A_2</t>
  </si>
  <si>
    <t>1. Select dataset "Orange"
2. Set Benchmark ON
3. Expand nodes on graph to Clinical episode
4. In Service Line filter include Clinical episode "Amputation" and exclude DRG "239" and "240"
5. In Entity filter include "SNF" 
6. In Benchmark select Measure 90d readmission cost per patient ($)
7. In Benchmark select Level of Aggregation "Dataset"
8. Hover over line between Amputation and SNF (grouped)</t>
  </si>
  <si>
    <t>Dataset benchmark $10,643
90d readmission cost per patient: $10,643
line color: 0%</t>
  </si>
  <si>
    <t>Dataset_Benchmark_17A_3</t>
  </si>
  <si>
    <t>1. Select dataset "Orange"
2. Set Benchmark ON
3. Expand nodes on graph to Clinical episode
4. In Service Line filter include Clinical episode "Amputation" and exclude DRG "239" and "240"
5. In Entity filter include "SNF" 
6. In Benchmark select Measure 90d readmission rate per instance (%)
7. In Benchmark select Level of Aggregation "Dataset"
8. Hover over line between Amputation and SNF (grouped)</t>
  </si>
  <si>
    <t>Dataset benchmark 16.7%
90d readmission rate per instance: 16.7%
line color: 0%</t>
  </si>
  <si>
    <t>Dataset_Benchmark_17A_4</t>
  </si>
  <si>
    <t>1. Select dataset "Orange"
2. Set Benchmark ON
3. Expand nodes on graph to Clinical episode
4. In Service Line filter include Clinical episode "Amputation" and exclude DRG "239" and "240"
5. In Entity filter include "SNF" 
6. In Benchmark select Measure 90d readmission rate per patient (%)
7. In Benchmark select Level of Aggregation "Dataset"
8. Hover over line between Amputation and SNF (grouped)</t>
  </si>
  <si>
    <t>Dataset benchmark 16.7%
90d readmission rate per patient: 16.7%
line color: 0%</t>
  </si>
  <si>
    <t>Dataset_Benchmark_17A_5</t>
  </si>
  <si>
    <t>1. Select dataset "Orange"
2. Set Benchmark ON
3. Expand nodes on graph to Clinical episode
4. In Service Line filter include Clinical episode "Amputation" and exclude DRG "239" and "240"
5. In Entity filter include "SNF" 
6. In Benchmark select Measure 90d episode cost ($)
7. In Benchmark select Level of Aggregation "Dataset"
8. Hover over line between Amputation and SNF (grouped)</t>
  </si>
  <si>
    <t>Dataset benchmark $30,605
90d episode cost: $30,605
line color: 0%</t>
  </si>
  <si>
    <t>Dataset_Benchmark_17A_6</t>
  </si>
  <si>
    <t>1. Select dataset "Orange"
2. Set Benchmark ON
3. Expand nodes on graph to Clinical episode
4. In Service Line filter include Clinical episode "Amputation" and exclude DRG "239" and "240"
5. In Entity filter include "SNF" 
6. In Benchmark select Measure PAC LOS (days)
7. In Benchmark select Level of Aggregation "Dataset"
8. Hover over line between Amputation and SNF (grouped)</t>
  </si>
  <si>
    <t>Dataset_Benchmark_18A_1</t>
  </si>
  <si>
    <t>Orange
Service line "Cardiovascular" with excluded DRG 239 and 240
SNF</t>
  </si>
  <si>
    <t xml:space="preserve">1. Select dataset "Orange"
2. Set Benchmark ON
3. In Service Line filter include Service line "Cardiovascular" and exclude DRG "239" and "240"
4. In Entity filter include "SNF" 
5. In Benchmark select Measure 90d readmission cost per instance ($)
6. In Benchmark select Level of Aggregation "Dataset"
7. Hover over line between Service line and SNF (grouped)
 </t>
  </si>
  <si>
    <t>Case count: 105
Dataset benchmark $14,549
90d readmission cost per instance: $14,549
line color: 0%</t>
  </si>
  <si>
    <t>Dataset_Benchmark_18A_2</t>
  </si>
  <si>
    <t>1. Select dataset "Orange"
2. Set Benchmark ON
3. In Service Line filter include Service line "Cardiovascular" and exclude DRG "239" and "240"
4. In Entity filter include "SNF" 
5. In Benchmark select Measure 90d readmission cost per patient ($)
6. In Benchmark select Level of Aggregation "Dataset"
7. Hover over line between Service line and SNF (grouped)</t>
  </si>
  <si>
    <t>Dataset benchmark $16,107
90d readmission cost per patient: $16,107
line color: 0%</t>
  </si>
  <si>
    <t>Dataset_Benchmark_18A_3</t>
  </si>
  <si>
    <t>1. Select dataset "Orange"
2. Set Benchmark ON
3. In Service Line filter include Service line "Cardiovascular" and exclude DRG "239" and "240"
4. In Entity filter include "SNF" 
5. In Benchmark select Measure 90d readmission rate per instance (%)
6. In Benchmark select Level of Aggregation "Dataset"
7. Hover over line between Service line and SNF (grouped)</t>
  </si>
  <si>
    <t>Dataset benchmark 29.5%
90d readmission rate per instance: 29.5%
line color: 0%</t>
  </si>
  <si>
    <t>Dataset_Benchmark_18A_4</t>
  </si>
  <si>
    <t>1. Select dataset "Orange"
2. Set Benchmark ON
3. In Service Line filter include Service line "Cardiovascular" and exclude DRG "239" and "240"
4. In Entity filter include "SNF" 
5. In Benchmark select Measure 90d readmission rate per patient (%)
6. In Benchmark select Level of Aggregation "Dataset"
7. Hover over line between Service line and SNF (grouped)</t>
  </si>
  <si>
    <t>Dataset benchmark 26.7%
90d readmission rate per patient: 26.7%
line color: 0%</t>
  </si>
  <si>
    <t>Dataset_Benchmark_18A_5</t>
  </si>
  <si>
    <t>1. Select dataset "Orange"
2. Set Benchmark ON
3. In Service Line filter include Service line "Cardiovascular" and exclude DRG "239" and "240"
4. In Entity filter include "SNF" 
5. In Benchmark select Measure 90d episode cost ($)
6. In Benchmark select Level of Aggregation "Dataset"
7. Hover over line between Service line and SNF (grouped)</t>
  </si>
  <si>
    <t>Dataset benchmark $39,776
90d episode cost: $39,776
line color: 0%</t>
  </si>
  <si>
    <t>Dataset_Benchmark_18A_6</t>
  </si>
  <si>
    <t>Orange
Service line "Ortho" with excluded DRG 239 and 240
SNF</t>
  </si>
  <si>
    <t>1. Select dataset "Orange"
2. Set Benchmark ON
3. In Service Line filter include Service line "Ortho" and exclude DRG "239" and "240"
4. In Entity filter include "SNF" 
5. In Benchmark select Measure PAC LOS (days)
6. In Benchmark select Level of Aggregation "Dataset"
7. Hover over line between Service line and SNF (grouped)</t>
  </si>
  <si>
    <t>Dataset_Benchmark_19A_1</t>
  </si>
  <si>
    <t>Orange
Clinical episode "Amputation" with excluded DRG 239 and 240
Hospital</t>
  </si>
  <si>
    <t>1. Select dataset "Orange"
2. Set Benchmark ON
3. Expand nodes on graph to Clinical episode level
4. In Service Line filter include Clinical episode "Amputation" and exclude DRG "239" and "240"
5. In Benchmark select Entity type "Acute care"
6. In Benchmark select Measure 90d readmission cost per instance ($)
7. In Benchmark select Level of Aggregation "Dataset"
8. Hover over line between Amputation and Hospital (grouped)</t>
  </si>
  <si>
    <t>Number of patients: 222
Dataset benchmark $10,156
90d readmission cost per instance: $10,156
line color: 0%</t>
  </si>
  <si>
    <t>Dataset_Benchmark_19A_2</t>
  </si>
  <si>
    <t xml:space="preserve">1. Select dataset "Orange"
2. Set Benchmark ON
3. Expand nodes on graph to Clinical episode level
4. In Service Line filter include Clinical episode "Amputation" and exclude DRG "239" and "240"
5. In Benchmark select Entity type "Acute care"
6. In Benchmark select Measure 90d readmission cost per patient ($)
7. In Benchmark select Level of Aggregation "Dataset"
8. Hover over line between Amputation and Hospital (grouped)
</t>
  </si>
  <si>
    <t>Dataset benchmark $16,100
90d readmission cost per patient: $16,100
line color: 0%</t>
  </si>
  <si>
    <t>Dataset_Benchmark_19A_3</t>
  </si>
  <si>
    <t xml:space="preserve">1. Select dataset "Orange"
2. Set Benchmark ON
3. Expand nodes on graph to Clinical episode level
4. In Service Line filter include Clinical episode "Amputation" and exclude DRG "239" and "240"
5. In Benchmark select Entity type "Acute care"
6. In Benchmark select Measure 90d readmission rate per instance (%)
7. In Benchmark select Level of Aggregation "Dataset"
8. Hover over line between Amputation and Hospital (grouped)
</t>
  </si>
  <si>
    <t>Dataset benchmark 29.3%
90d readmission rate per instance: 29.3%
line color: 0%</t>
  </si>
  <si>
    <t>Dataset_Benchmark_19A_4</t>
  </si>
  <si>
    <t>1. Select dataset "Orange"
2. Set Benchmark ON
3. Expand nodes on graph to Clinical episode level
4. In Service Line filter include Clinical episode "Amputation" and exclude DRG "239" and "240"
5. In Benchmark select Entity type "Acute care"
6. In Benchmark select Measure 90d readmission rate per patient (%)
7. In Benchmark select Level of Aggregation "Dataset"
8. Hover over line between Amputation and Hospital (grouped)</t>
  </si>
  <si>
    <t>Dataset benchmark 18.5%
90d readmission rate per patient: 18.5%
line color: 0%</t>
  </si>
  <si>
    <t>Dataset_Benchmark_19A_5</t>
  </si>
  <si>
    <t xml:space="preserve">1. Select dataset "Orange"
2. Set Benchmark ON
3. Expand nodes on graph to Clinical episode level
4. In Service Line filter include Clinical episode "Amputation" and exclude DRG "239" and "240"
5. In Benchmark select Entity type "Acute care"
6. In Benchmark select Measure 90d episode cost ($)
7. In Benchmark select Level of Aggregation "Dataset"
8. Hover over line between Amputation and Hospital (grouped)
</t>
  </si>
  <si>
    <t>Dataset benchmark 14,062
90d episode cost: 14,062
line color: 0%</t>
  </si>
  <si>
    <t>Dataset_Benchmark_19A_6</t>
  </si>
  <si>
    <t xml:space="preserve">1. Select dataset "Orange"
2. Set Benchmark ON
3. Expand nodes on graph to Clinical episode level
4. In Service Line filter include Clinical episode "Amputation" and exclude DRG "239" and "240"
5. In Benchmark select Entity type "Acute care"
6. In Benchmark select Measure PAC LOS (days)
7. In Benchmark select Level of Aggregation "Dataset"
8. Hover over line between Amputation and Hospital (grouped)
</t>
  </si>
  <si>
    <t>Dataset_Benchmark_20A_1</t>
  </si>
  <si>
    <t>Orange
Service line "Cardiovascular" with excluded DRG 239 and 240
Hospital</t>
  </si>
  <si>
    <t xml:space="preserve">1. Select dataset "Orange"
2. Set Benchmark ON
3. In Service Line filter include Service line "Cardiovascular" and exclude DRG "239" and "240"
4. In Benchmark select Entity type "Acute care"
5. In Benchmark select Measure 90d readmission cost per instance ($)
6. In Benchmark select Level of Aggregation "Dataset"
7. Hover over line between Cardiovascular and Hospital (grouped)
</t>
  </si>
  <si>
    <t>Number of patients: 1071
Dataset benchmark $20,956
90d readmission cost per instance: $20,956
line color: 0%</t>
  </si>
  <si>
    <t>Dataset_Benchmark_20A_2</t>
  </si>
  <si>
    <t>1. Select dataset "Orange"
2. Set Benchmark ON
3. In Service Line filter include Service line "Cardiovascular" and exclude DRG "239" and "240"
4. In Benchmark select Entity type "Acute care"
5. In Benchmark select Measure 90d readmission cost per patient ($)
6. In Benchmark select Level of Aggregation "Dataset"
7. Hover over line between Cardiovascular and Hospital (grouped)</t>
  </si>
  <si>
    <t>Dataset benchmark $29,387
90d readmission cost per patient: $29,387
line color: 0%</t>
  </si>
  <si>
    <t>Dataset_Benchmark_20A_3</t>
  </si>
  <si>
    <t>1. Select dataset "Orange"
2. Set Benchmark ON
3. In Service Line filter include Service line "Cardiovascular" and exclude DRG "239" and "240"
4. In Benchmark select Entity type "Acute care"
5. In Benchmark select Measure 90d readmission rate per instance (%)
6. In Benchmark select Level of Aggregation "Dataset"
7. Hover over line between Cardiovascular and Hospital (grouped)</t>
  </si>
  <si>
    <t>Dataset benchmark 34.2%
90d readmission rate per instance: 34.2%
line color: 0%</t>
  </si>
  <si>
    <t>Dataset_Benchmark_20A_4</t>
  </si>
  <si>
    <t>1. Select dataset "Orange"
2. Set Benchmark ON
3. In Service Line filter include Service line "Cardiovascular" and exclude DRG "239" and "240"
4. In Benchmark select Entity type "Acute care"
5. In Benchmark select Measure 90d readmission rate per patient (%)
6. In Benchmark select Level of Aggregation "Dataset"
7. Hover over line between Cardiovascular and Hospital (grouped)</t>
  </si>
  <si>
    <t>Dataset benchmark 24.4%
90d readmission rate per patient: 24.4%
line color: 0%</t>
  </si>
  <si>
    <t>Dataset_Benchmark_20A_5</t>
  </si>
  <si>
    <t>1. Select dataset "Orange"
2. Set Benchmark ON
3. In Service Line filter include Service line "Cardiovascular" and exclude DRG "239" and "240"
4. In Benchmark select Entity type "Acute care"
5. In Benchmark select Measure 90d episode cost ($)
6. In Benchmark select Level of Aggregation "Dataset"
7. Hover over line between Cardiovascular and Hospital (grouped)</t>
  </si>
  <si>
    <t>Dataset benchmark $25,469
90d episode cost: $25,469
line color: 0%</t>
  </si>
  <si>
    <t>Dataset_Benchmark_20A_6</t>
  </si>
  <si>
    <t>1. Select dataset "Orange"
2. Set Benchmark ON
3. In Service Line filter include Service line "Cardiovascular" and exclude DRG "239" and "240"
4. In Benchmark select Entity type "Acute care"
5. In Benchmark select Measure PAC LOS (days)
6. In Benchmark select Level of Aggregation "Dataset"
7. Hover over line between Cardiovascular and Hospital (grouped)</t>
  </si>
  <si>
    <t>Dataset_Benchmark_21A_1</t>
  </si>
  <si>
    <t>Orange
DRG 239 and 240
Collapse to Clinical episode
SNF</t>
  </si>
  <si>
    <t>1. Select dataset "Orange"
2. Set Benchmark ON
3. Expand nodes on graph to DRG level
4. In Service Line filter include DRG "239" and "240"
5. In Entity filter include "SNF"
6. In Benchmark select Measure 90d readmission cost per instance ($)
7. In Benchmark select Level of Aggregation "Dataset"
8. Collapse nodes DRG to Clinical episode on graph
9. Hover over line between Amputation and SNF (grouped)</t>
  </si>
  <si>
    <t>Number of patients: 26
Dataset benchmark $11,705
90d readmission cost per instance: $11,705
line color: 0%</t>
  </si>
  <si>
    <t>26-11-2019</t>
  </si>
  <si>
    <t>Dataset_Benchmark_21A_2</t>
  </si>
  <si>
    <t>1. Select dataset "Orange"
2. Set Benchmark ON
3. Expand nodes on graph to DRG level
4. In Service Line filter include DRG "239" and "240"
5. In Entity filter include "SNF"
6. In Benchmark select Measure 90d readmission cost per patient ($)
7. In Benchmark select Level of Aggregation "Dataset"
8. Collapse nodes DRG to Clinical episode on graph
9. Collapse SNF node 
10. Hover over line between Amputation and SNF (grouped)</t>
  </si>
  <si>
    <t>Dataset benchmark $13,656
90d readmission cost per patient: 13,656
line color: 0%</t>
  </si>
  <si>
    <t>Dataset_Benchmark_21A_3</t>
  </si>
  <si>
    <t xml:space="preserve">1. Select dataset "Orange"
2. Set Benchmark ON
3. Expand nodes on graph to DRG level
4. In Service Line filter include DRG "239" and "240"
5. In Entity filter include "SNF"
6. In Benchmark select Measure 90d readmission rate per instance (%)
7. In Benchmark select Level of Aggregation "Dataset"
8. Collapse nodes DRG to Clinical episode on graph
9. Hover over line between Amputation and SNF (grouped)
</t>
  </si>
  <si>
    <t>Dataset benchmark53.8%
90d readmission rate per instance: 53.8%
line color: 0%</t>
  </si>
  <si>
    <t>Dataset_Benchmark_21A_4</t>
  </si>
  <si>
    <t>1. Select dataset "Orange"
2. Set Benchmark ON
3. Expand nodes on graph to DRG level
4. In Service Line filter include DRG "239" and "240"
5. In Entity filter include "SNF"
6. In Benchmark select Measure 90d readmission rate per patient (%)
7. In Benchmark select Level of Aggregation "Dataset"
8. Collapse nodes DRG to Clinical episode on graph
9. Hover over line between Amputation and SNF (grouped)</t>
  </si>
  <si>
    <t>Dataset benchmark46.2%
90d readmission rate per patient: 46.2%
line color: 0%</t>
  </si>
  <si>
    <t>Dataset_Benchmark_21A_5</t>
  </si>
  <si>
    <t>1. Select dataset "Orange"
2. Set Benchmark ON
3. Expand nodes on graph to DRG level
4. In Service Line filter include DRG "239" and "240"
5. In Entity filter include "SNF"
6. In Benchmark select Measure 90d episode cost ($)
7. In Benchmark select Level of Aggregation "Dataset"
8. Collapse nodes DRG to Clinical episode on graph
9. Hover over line between Amputation and SNF (grouped)</t>
  </si>
  <si>
    <t>Dataset benchmark $45,158
90d episode cost: $45,158
line color: 0%</t>
  </si>
  <si>
    <t>Dataset_Benchmark_21A_6</t>
  </si>
  <si>
    <t>1. Select dataset "Orange"
2. Set Benchmark ON
3. Expand nodes on graph to DRG level
4. In Service Line filter include DRG "239" and "240"
5. In Entity filter include "SNF"
6. In Benchmark select Measure PAC LOS (days)
7. In Benchmark select Level of Aggregation "Dataset"
8. Collapse nodes DRG to Clinical episode on graph
9. Hover over line between Amputation and SNF (grouped)</t>
  </si>
  <si>
    <t>IB. Dataset Average (Dataset: CA and NV) - Benchmark Graph</t>
  </si>
  <si>
    <t>Dataset_Benchmark_1B_1</t>
  </si>
  <si>
    <t>CA and NV
Service Line: Orthopedics, Episode: Psychoses, DRG: 310, 254, 189, 69
HHA - DRGs(4)</t>
  </si>
  <si>
    <t>1. Select dataset CA and NV
2. Set Benchmark ON
3. In Service Line filter include SL: Orthopedics, CE: Psychoses, DRG: 310, 254, 189, 69
4. In Benchmark set Level of aggregation to Dataset
5. In Benchmark select Measure 90d readmission cost per instance 
6. Hover over line between Grouped HHA - DRGs(4)</t>
  </si>
  <si>
    <t>Legend:
$90d Readm/instance: Dataset Average
Benchmark value: $0
90d readmission cost per instance: $0
line color: 0%</t>
  </si>
  <si>
    <t>Dataset_Benchmark_1B_2</t>
  </si>
  <si>
    <t>1. Select dataset CA and NV
2. Set Benchmark ON
3. In Service Line filter include SL: Orthopedics, CE: Psychoses, DRG: 310, 254, 189, 69
4. In Benchmark set Level of aggregation to Dataset
5. In Benchmark select Measure 90d readmission cost per patient 
6. Hover over line between Grouped HHA - DRGs(4)</t>
  </si>
  <si>
    <t xml:space="preserve">Legend:
$90d Readm/patient: Dataset Average
Benchmark value: $0
90d readmisstion cost per patient: $0
line color: 0%
</t>
  </si>
  <si>
    <t>Dataset_Benchmark_1B_3</t>
  </si>
  <si>
    <t>1. Select dataset CA and NV
2. Set Benchmark ON
3. In Service Line filter include SL: Orthopedics, CE: Psychoses, DRG: 310, 254, 189, 69
4. In Benchmark set Level of aggregation to Dataset
5. In Benchmark select Measure 90d readmission rate per instance 
6. Hover over line between Grouped HHA - DRGs(4)</t>
  </si>
  <si>
    <t>Legend:
90d Readm/instance: Dataset Average
Benchmark value: 0.0%
90d readmission rate per instance: 0.0%
line color: 0%</t>
  </si>
  <si>
    <t>Dataset_Benchmark_1B_4</t>
  </si>
  <si>
    <t>1. Select dataset CA and NV
2. Set Benchmark ON
3. In Service Line filter include SL: Orthopedics, CE: Psychoses, DRG: 310, 254, 189, 69
4. In Benchmark set Level of aggregation to Dataset
5. In Benchmark select Measure 90d readmission rate per patient 
6. Hover over line between Grouped HHA - DRGs(4)</t>
  </si>
  <si>
    <t>Legend:
90d Readm/patient: Dataset Average
Benchmark value: 0.0%
90d readmission rate per patient: 0.0%
line color: 0%</t>
  </si>
  <si>
    <t>Dataset_Benchmark_1B_5</t>
  </si>
  <si>
    <t>1. Select dataset CA and NV
2. Set Benchmark ON
3. In Service Line filter include SL: Orthopedics, CE: Psychoses, DRG: 310, 254, 189, 69
4. In Benchmark set Level of aggregation to Dataset
5. In Benchmark select Measure 90d episode cost 
6. Hover over line between Grouped HHA - DRGs(4)</t>
  </si>
  <si>
    <t>Legend:
90d episode cost: Dataset Average
Benchmark value: $7848
90d episode cost: $7848
line color: &lt; -20%</t>
  </si>
  <si>
    <t>Dataset_Benchmark_1B_6</t>
  </si>
  <si>
    <t>1. Select dataset CA and NV
2. Set Benchmark ON
3. In Service Line filter include SL: Orthopedics, CE: Psychoses, DRG: 310, 254, 189, 69
4. In Benchmark set Level of aggregation to Dataset
5. In Benchmark select Measure PAC LOS (days) 
6. Hover over line between Grouped HHA - DRGs(4)</t>
  </si>
  <si>
    <t>Legend:
PAC LOS: Dataset Average
Benchmark value: 60.0d
PAC LOS: 60.0d
line color: &gt; 20%</t>
  </si>
  <si>
    <t>Dataset_Benchmark_2B_1</t>
  </si>
  <si>
    <t>CA and NV
Service Line: Neurology, Orthopedics, 
Episode: Psychoses, Signs &amp; Symptoms, 
DRG: 310, 254, 189, 69 - include
Entity: HHA, IRF, SNF( NPI: 1346392321, 1659366771, 1104811751) -exclude
Hospital - Service Lines (2)</t>
  </si>
  <si>
    <t>1. Select dataset CA and NV
2. Set Benchmark ON
3. In Service Line filter include SL: Neurology, Orthopedics CE: Psychoses, Signs &amp; Symptoms DRG: 310, 254, 189, 69
4. In Entity filter exclude HHA, IRF, SNFs(NPI: 1346392321, 1659366771, 1104811751)
5. In Benchmark set Entity Type to Acute Care
6. In Benchmark set Level of aggregation to Dataset
7. In Benchmark select Measure 90d readmission cost per instance 
8. Hover over line between Grouped Hospital - Service Line(2)</t>
  </si>
  <si>
    <t>Legend:
$90d Readm/instance: Dataset Average
Benchmark value: $0.0
90d readmission cost per instance: $0.0
line color: 0%</t>
  </si>
  <si>
    <t>Dataset_Benchmark_2B_2</t>
  </si>
  <si>
    <t>CA and NV
Service Line: Neurology, Orthopedics, Episode: Psychoses, Signs &amp; Symptoms, DRG: 310, 254, 189, 69 - include
Entity: HHA, IRF, SNF( NPI: 1346392321, 1659366771, 1104811751) -exclude
Hospital - Service Lines (2)</t>
  </si>
  <si>
    <t>1. Select dataset CA and NV
2. Set Benchmark ON
3. In Service Line filter include SL: Neurology, Orthopedics CE: Psychoses, Signs &amp; Symptoms DRG: 310, 254, 189, 69
4. In Entity filter exclude HHA, IRF, SNFs(NPI: 1346392321, 1659366771, 1104811751)
5. In Benchmark set Entity Type to Acute Care
6. In Benchmark set Level of aggregation to Dataset
7. In Benchmark select Measure 90d readmission cost per patient 
8. Hover over line between Grouped Hospital - Service Line(2)</t>
  </si>
  <si>
    <t>Legend:
$90d Readm/patient: Dataset Average
Benchmark value: $0.0
90d readmisstion cost per patient: $0.0
line color: 0%</t>
  </si>
  <si>
    <t>Dataset_Benchmark_2B_3</t>
  </si>
  <si>
    <t>1. Select dataset CA and NV
2. Set Benchmark ON
3. In Service Line filter include SL: Neurology, Orthopedics CE: Psychoses, Signs &amp; Symptoms DRG: 310, 254, 189, 69
4. In Entity filter exclude HHA, IRF, SNFs(NPI: 1346392321, 1659366771, 1104811751)
5. In Benchmark set Entity Type to Acute Care
6. In Benchmark set Level of aggregation to Dataset
7. In Benchmark select Measure 90d readmission rate per instance 
8. Hover over line between Grouped Hospital - Service Line(2)</t>
  </si>
  <si>
    <t>Legend:
%90d Readm/instance: Dataset Average
Benchmark value: 0.0%
90d readmission rate per instance: 0.0%
line color: 0%</t>
  </si>
  <si>
    <t>Dataset_Benchmark_2B_4</t>
  </si>
  <si>
    <t>1. Select dataset CA and NV
2. Set Benchmark ON
3. In Service Line filter include SL: Neurology, Orthopedics CE: Psychoses, Signs &amp; Symptoms DRG: 310, 254, 189, 69
4. In Entity filter exclude HHA, IRF, SNFs(NPI: 1346392321, 1659366771, 1104811751)
5. In Benchmark set Entity Type to Acute Care
6. In Benchmark set Level of aggregation to Dataset
7. In Benchmark select Measure 90d readmission rate per patient 
8. Hover over line between Grouped Hospital - Service Line(2)</t>
  </si>
  <si>
    <t>Legend:
%90d Readm/patient: Dataset Average
Benchmark value: 0.0%
90d readmission rate per patient: 0.0%
line color: 0%</t>
  </si>
  <si>
    <t>Dataset_Benchmark_2B_5</t>
  </si>
  <si>
    <t>1. Select dataset CA and NV
2. Set Benchmark ON
3. In Service Line filter include SL: Neurology, Orthopedics CE: Psychoses, Signs &amp; Symptoms DRG: 310, 254, 189, 69
4. In Entity filter exclude HHA, IRF, SNFs(NPI: 1346392321, 1659366771, 1104811751)
5. In Benchmark set Entity Type to Acute Care
6. In Benchmark set Level of aggregation to Dataset
7. In Benchmark select Measure 90d episode cost 
8. Hover over line between Grouped Hospital - Service Line(2)</t>
  </si>
  <si>
    <t>Legend:
90d episode cost: Dataset Average
Benchmark value: $12,851
90d episode cost: $12,851
line color: 0%</t>
  </si>
  <si>
    <t>Dataset_Benchmark_2B_6</t>
  </si>
  <si>
    <t>1. Select dataset CA and NV
2. Set Benchmark ON
3. In Service Line filter include SL: Neurology, Orthopedics CE: Psychoses, Signs &amp; Symptoms DRG: 310, 254, 189, 69
4. In Entity filter exclude HHA, IRF, SNFs(NPI: 1346392321, 1659366771, 1104811751)
5. In Benchmark set Entity Type to Acute Care
6. In Benchmark set Level of aggregation to Dataset
7. In Benchmark select Measure PAC LOS (days) 
8. Hover over line between Grouped Hospital - Service Line(2)</t>
  </si>
  <si>
    <t>Legend:
PAC LOS: Dataset Average
Benchmark value: 0.4d
PAC LOS: 0.4d
line color: 0%</t>
  </si>
  <si>
    <t>Dataset_Benchmark_3B_1</t>
  </si>
  <si>
    <t>CA and NV
Service Line: Neurology, Orthopedics, Episode: Psychoses, Signs &amp; Symptoms, DRG: 310, 254, 189, 69 - include
Entity: HHA, IRF, SNF( NPI: 1346392321, 1659366771, 1104811751) -exclude
Hospital - Clinical Episodes (2)</t>
  </si>
  <si>
    <t>1. Select dataset CA and NV
2. Set Benchmark ON
3. In Service Line filter include SL: Neurology, Orthopedics CE: Psychoses, Signs &amp; Symptoms DRG: 310, 254, 189, 69
4. In Entity filter exclude HHA, IRF, SNFs(NPI: 1346392321, 1659366771, 1104811751)
5. In Benchmark set Entity Type to Acute Care
6. In Benchmark set Level of aggregation to Dataset
7. In Benchmark select Measure 90d readmission cost per instance 
8. Hover over line between Grouped Hospital - Clinical Episode(2)</t>
  </si>
  <si>
    <t>Legend:
$90d Readm/instance: Dataset Average
Benchmark value: $10,751
90d readmission cost per instance: $10,751
line color: 0%</t>
  </si>
  <si>
    <t>Dataset_Benchmark_3B_2</t>
  </si>
  <si>
    <t>1. Select dataset CA and NV
2. Set Benchmark ON
3. In Service Line filter include SL: Neurology, Orthopedics CE: Psychoses, Signs &amp; Symptoms DRG: 310, 254, 189, 69
4. In Entity filter exclude HHA, IRF, SNFs(NPI: 1346392321, 1659366771, 1104811751)
5. In Benchmark set Entity Type to Acute Care
6. In Benchmark set Level of aggregation to Dataset
7. In Benchmark select Measure 90d readmission cost per patient 
8. Hover over line between Grouped Hospital - Clinical Episode(2)</t>
  </si>
  <si>
    <t>Legend:
$90d Readm/patient: Dataset Average
Benchmark value: $10,751
90d readmisstion cost per patient: $10,751
line color: 0%</t>
  </si>
  <si>
    <t>Dataset_Benchmark_3B_3</t>
  </si>
  <si>
    <t>1. Select dataset CA and NV
2. Set Benchmark ON
3. In Service Line filter include SL: Neurology, Orthopedics CE: Psychoses, Signs &amp; Symptoms DRG: 310, 254, 189, 69
4. In Entity filter exclude HHA, IRF, SNFs(NPI: 1346392321, 1659366771, 1104811751)
5. In Benchmark set Entity Type to Acute Care
6. In Benchmark set Level of aggregation to Dataset
7. In Benchmark select Measure 90d readmission rate per instance 
8. Hover over line between Grouped Hospital - Clinical Episode(2)</t>
  </si>
  <si>
    <t>Legend:
%90d Readm/instance: Dataset Average
Benchmark value: 2.3%
90d readmission rate per instance: 2.3%
line color: 0%</t>
  </si>
  <si>
    <t>Dataset_Benchmark_3B_4</t>
  </si>
  <si>
    <t>1. Select dataset CA and NV
2. Set Benchmark ON
3. In Service Line filter include SL: Neurology, Orthopedics CE: Psychoses, Signs &amp; Symptoms DRG: 310, 254, 189, 69
4. In Entity filter exclude HHA, IRF, SNFs(NPI: 1346392321, 1659366771, 1104811751)
5. In Benchmark set Entity Type to Acute Care
6. In Benchmark set Level of aggregation to Dataset
7. In Benchmark select Measure 90d readmission rate per patient 
8. Hover over line between Grouped Hospital - Clinical Episode(2)</t>
  </si>
  <si>
    <t>Legend:
%90d Readm/patient: Dataset Average
Benchmark value: 2.3%
90d readmission rate per patient: 2.3%
line color: 0%</t>
  </si>
  <si>
    <t>Dataset_Benchmark_3B_5</t>
  </si>
  <si>
    <t>1. Select dataset CA and NV
2. Set Benchmark ON
3. In Service Line filter include SL: Neurology, Orthopedics CE: Psychoses, Signs &amp; Symptoms DRG: 310, 254, 189, 69
4. In Entity filter exclude HHA, IRF, SNFs(NPI: 1346392321, 1659366771, 1104811751)
5. In Benchmark set Entity Type to Acute Care
6. In Benchmark set Level of aggregation to Dataset
7. In Benchmark select Measure 90d episode cost 
8. Hover over line between Grouped Hospital - Clinical Episode(2)</t>
  </si>
  <si>
    <t>Legend:
90d episode cost: Dataset Average
Benchmark value: $11,397
90d episode cost: $11,397
line color: 0%</t>
  </si>
  <si>
    <t>Dataset_Benchmark_3B_6</t>
  </si>
  <si>
    <t>1. Select dataset CA and NV
2. Set Benchmark ON
3. In Service Line filter include SL: Neurology, Orthopedics CE: Psychoses, Signs &amp; Symptoms DRG: 310, 254, 189, 69
4. In Entity filter exclude HHA, IRF, SNFs(NPI: 1346392321, 1659366771, 1104811751)
5. In Benchmark set Entity Type to Acute Care
6. In Benchmark set Level of aggregation to Dataset
7. In Benchmark select Measure PAC LOS (days) 
8. Hover over line between Grouped Hospital - Clinical Episode(2)</t>
  </si>
  <si>
    <t>Legend: 
PAC LOS: Dataset Average
Benchmark value: 0.0d
PAC LOS: 0.0d
line color: 0%</t>
  </si>
  <si>
    <t>Dataset_Benchmark_4B_1</t>
  </si>
  <si>
    <t>CA and NV
Service Line: Neurology, Orthopedics, Episode: Psychoses, Signs &amp; Symptoms, DRG: 310, 254, 189, 69 - include
Entity: HHA, SNF( NPI: 1346392321, 1659366771, 1104811751) -exclude
Hospital - DRGs (3)</t>
  </si>
  <si>
    <t>1. Select dataset CA and NV
2. Set Benchmark ON
3. In Service Line filter include SL: Neurology, Orthopedics CE: Psychoses, Signs &amp; Symptoms DRG: 310, 254, 189, 69
4. In Entity filter exclude HHA, SNFs(NPI: 1346392321, 1659366771, 1104811751)
5. In Benchmark set Entity Type to Acute Care
6. In Benchmark set Level of aggregation to Dataset
7. In Benchmark select Measure 90d readmission cost per instance 
8. Hover over line between Grouped Hospital - DRGs(3)</t>
  </si>
  <si>
    <t>Magda - no update</t>
  </si>
  <si>
    <t xml:space="preserve">-DRG: 69  is part of Neurology and should be white on graph
</t>
  </si>
  <si>
    <t>Dataset_Benchmark_4B_2</t>
  </si>
  <si>
    <t>1. Select dataset CA and NV
2. Set Benchmark ON
3. In Service Line filter include SL: Neurology, Orthopedics CE: Psychoses, Signs &amp; Symptoms DRG: 310, 254, 189, 69
4. In Entity filter exclude HHA, SNFs(NPI: 1346392321, 1659366771, 1104811751)
5. In Benchmark set Entity Type to Acute Care
6. In Benchmark set Level of aggregation to Dataset
7. In Benchmark select Measure 90d readmission cost per patient 
8. Hover over line between Grouped Hospital - DRGs(3)</t>
  </si>
  <si>
    <t>Legend:
$90d Readm/patient: Dataset Average
Benchmark value: $0
90d readmisstion cost per patient: $0
line color: 0%</t>
  </si>
  <si>
    <t>Dataset_Benchmark_4B_3</t>
  </si>
  <si>
    <t>1. Select dataset CA and NV
2. Set Benchmark ON
3. In Service Line filter include SL: Neurology, Orthopedics CE: Psychoses, SIGHS &amp; SYMPTOMS DRG: 310, 254, 189, 69
4. In Entity filter exclude HHA, SNFs(NPI: 1346392321, 1659366771, 1104811751)
5. In Benchmark set Entity Type to Acute Care
6. In Benchmark set Level of aggregation to Dataset
7. In Benchmark select Measure 90d readmission rate per instance 
8. Hover over line between Grouped Hospital - DRGs(3)</t>
  </si>
  <si>
    <t>Legend:
%90d Readm/instance: Dataset Average
Benchmark value: 0.0%
90d readmission rate per instance: 0%
line color: 0%</t>
  </si>
  <si>
    <t>Dataset_Benchmark_4B_4</t>
  </si>
  <si>
    <t>1. Select dataset CA and NV
2. Set Benchmark ON
3. In Service Line filter include SL: Neurology, Orthopedics CE: Psychoses, Signs &amp; Symptoms DRG: 310, 254, 189, 69
4. In Entity filter exclude HHA, SNFs(NPI: 1346392321, 1659366771, 1104811751)
5. In Benchmark set Entity Type to Acute Care
6. In Benchmark set Level of aggregation to Dataset
7. In Benchmark select Measure 90d readmission rate per patient 
8. Hover over line between Grouped Hospital - DRGs(3)</t>
  </si>
  <si>
    <t>Legend:
%90d Readm/patient: Dataset Average
Benchmark value: 0.0%
90d readmission rate per patient: 0%
line color: 0%</t>
  </si>
  <si>
    <t>Dataset_Benchmark_4B_5</t>
  </si>
  <si>
    <t>1. Select dataset CA and NV
2. Set Benchmark ON
3. In Service Line filter include SL: Neurology, Orthopedics CE: Psychoses, Signs &amp; Symptoms DRG: 310, 254, 189, 69
4. In Entity filter exclude HHA, SNFs(NPI: 1346392321, 1659366771, 1104811751)
5. In Benchmark set Entity Type to Acute Care
6. In Benchmark set Level of aggregation to Dataset
7. In Benchmark select Measure 90d episode cost 
8. Hover over line between Grouped Hospital - DRGs(3)</t>
  </si>
  <si>
    <t>Legend:
90d episode cost: Dataset Average
Benchmark value: $8,676
90d episode cost: $8,676
line color: 0%</t>
  </si>
  <si>
    <t>30-12-2019</t>
  </si>
  <si>
    <t>Dataset_Benchmark_4B_6</t>
  </si>
  <si>
    <t>CA and NV
Service Line (SL) Neurology, Orthopedics, Episode: Psychoses, Signs &amp; Symptoms, DRG: 310, 254, 189, 69 - include
Entity: HHA, SNF( NPI: 1346392321, 1659366771, 1104811751) -exclude
Hospital - DRGs (3)</t>
  </si>
  <si>
    <t>1. Select dataset CA and NV
2. Set Benchmark ON
3. In Service Line filter include SL: Neurology, Orthopedics CE: Psychoses, Signs &amp; Symptoms DRG: 310, 254, 189, 69
4. In Entity filter exclude HHA, SNFs(NPI: 1346392321, 1659366771, 1104811751)
5. In Benchmark set Entity Type to Acute Care
6. In Benchmark set Level of aggregation to Dataset
7. In Benchmark select Measure PAC LOS (days) 
8. Hover over line between Grouped Hospital - DRGs(3)</t>
  </si>
  <si>
    <t>Legend:
PAC LOS: Dataset Average
Benchmark value: 0.7d
PAC LOS: 0.7d
line color: 0%</t>
  </si>
  <si>
    <t>Dataset_Benchmark_5B_1</t>
  </si>
  <si>
    <t>CA and NV
Service Line: Neurology - include 
DRG: 65 - exclude
Entity: Home, HHA, SNF - include
HHA NPI:1497789648 - DRG: 64</t>
  </si>
  <si>
    <t>1. Select dataset CA and NV
2. Set Benchmark ON
3. In Service Line filter include SL: Neurology and exclude DRG: 65
4. In Entity filter include Home, HHA, SNF
5. In Benchmark set Level of aggregation to Dataset
6. Expand graph to DRG level(Expand Neurology node and Stroke node)
7. Expand HHA node
8. In Benchmark select Measure 90d readmission cost per instance 
9. Hover over line between HHA NPI:1497789648 and DRG: 64</t>
  </si>
  <si>
    <t>Legend:
$90d Readm/instance: Dataset Average
Benchmark value: $11,060
90d readmission cost per instance: $11,060
line color: 0%</t>
  </si>
  <si>
    <t>Dataset_Benchmark_5B_2</t>
  </si>
  <si>
    <t>1. Select dataset CA and NV
2. Set Benchmark ON
3. In Service Line filter include SL: Neurology and exclude DRG: 65
4. In Entity filter include Home, HHA, SNF
5. In Benchmark set Level of aggregation to Dataset
6. Expand graph to DRG level(Expand Neurology node and Stroke node)
7. Expand HHA node
8. In Benchmark select Measure 90d readmission cost per patient 
9. Hover over line between HHA NPI:1497789648 and DRG: 64</t>
  </si>
  <si>
    <t>Legend:
$90d Readm/patient: Dataset Average
Benchmark value: $11,060
90d readmisstion cost per patient: $11,060
line color: 0%</t>
  </si>
  <si>
    <t>Dataset_Benchmark_5B_3</t>
  </si>
  <si>
    <t>1. Select dataset CA and NV
2. Set Benchmark ON
3. In Service Line filter include SL: Neurology and exclude DRG: 65
4. In Entity filter include Home, HHA, SNF
5. In Benchmark set Level of aggregation to Dataset
6. Expand graph to DRG level(Expand Neurology node and Stroke node)
7. Expand HHA node
8. In Benchmark select Measure 90d readmission rate per instance 
9. Hover over line between HHA NPI:1497789648 and DRG: 64</t>
  </si>
  <si>
    <t>Legend:
%90d Readm/instance: Dataset Average
Benchmark value: 100.0%
90d readmission rate per instance: 100.0%
line color: 0%</t>
  </si>
  <si>
    <t>Dataset_Benchmark_5B_4</t>
  </si>
  <si>
    <t>1. Select dataset CA and NV
2. Set Benchmark ON
3. In Service Line filter include SL: Neurology and exclude DRG: 65
4. In Entity filter include Home, HHA, SNF
5. In Benchmark set Level of aggregation to Dataset
6. Expand graph to DRG level(Expand Neurology node and Stroke node)
7. Expand HHA node
8. In Benchmark select Measure 90d readmission rate per patient 
9. Hover over line between HHA NPI:1497789648 and DRG: 64</t>
  </si>
  <si>
    <t>Legend:
%90d Readm/patient: Dataset Average
Benchmark value: 100.0%
90d readmission rate per patient: 100.0%
line color: 0%</t>
  </si>
  <si>
    <t>Dataset_Benchmark_5B_5</t>
  </si>
  <si>
    <t>1. Select dataset CA and NV
2. Set Benchmark ON
3. In Service Line filter include SL: Neurology and exclude DRG: 65
4. In Entity filter include Home, HHA, SNF
5. In Benchmark set Level of aggregation to Dataset
6. Expand graph to DRG level(Expand Neurology node and Stroke node)
7. Expand HHA node
8. In Benchmark select Measure 90d episode cost 
9. Hover over line between HHA NPI:1497789648 and DRG: 64</t>
  </si>
  <si>
    <t>Legend:
90d episode cost: Dataset Average
Benchmark value: $22,522
90d episode cost: $22,522
line color: 0%</t>
  </si>
  <si>
    <t>Dataset_Benchmark_5B_6</t>
  </si>
  <si>
    <t>1. Select dataset CA and NV
2. Set Benchmark ON
3. In Service Line filter include SL: Neurology and exclude DRG: 65
4. In Entity filter include Home, HHA, SNF
5. In Benchmark set Level of aggregation to Dataset
6. Expand graph to DRG level(Expand Neurology node and Stroke node)
7. Expand HHA node
8. In Benchmark select Measure PAC LOS (days) 
9. Hover over line between HHA NPI:1497789648 and DRG: 64</t>
  </si>
  <si>
    <t>Legend:
PAC LOS: Dataset Average
Benchmark value: 1.0d
PAC LOS: 1.0d
line color: 0%</t>
  </si>
  <si>
    <t>Dataset_Benchmark_6B_1</t>
  </si>
  <si>
    <t>CA and NV
Service Line: Neurology, DRG: 65 - include
Service Line: Episode: Stroke, DRG: 101 - exclude
SNF - Neurology</t>
  </si>
  <si>
    <t>1. Select dataset CA and NV
2. Set Benchmark ON
3. In Service Line filter include SL: Neurology, DRG: 65 and exclude CE: Stroke, DRG: 101
4. In Benchmark set Level of aggregation to Dataset
5. In Benchmark select Measure 90d readmission cost per instance 
6. Hover over line between SNF and Neurology</t>
  </si>
  <si>
    <t>Dataset_Benchmark_6B_2</t>
  </si>
  <si>
    <t>1. Select dataset CA and NV
2. Set Benchmark ON
3. In Service Line filter include SL: Neurology, DRG: 65 and exclude CE: Stroke, DRG: 101
4. In Benchmark set Level of aggregation to Dataset
5. In Benchmark select Measure 90d readmission cost per patient 
6. Hover over line between SNF and Neurology</t>
  </si>
  <si>
    <t>Dataset_Benchmark_6B_3</t>
  </si>
  <si>
    <t>1. Select dataset CA and NV
2. Set Benchmark ON
3. In Service Line filter include SL: Neurology, DRG: 65 and exclude CE: Stroke, DRG: 101
4. In Benchmark set Level of aggregation to Dataset
5. In Benchmark select Measure 90d readmission rate per instance 
6. Hover over line between SNF and Neurology</t>
  </si>
  <si>
    <t>Dataset_Benchmark_6B_4</t>
  </si>
  <si>
    <t>1. Select dataset CA and NV
2. Set Benchmark ON
3. In Service Line filter include SL: Neurology, DRG: 65 and exclude CE: Stroke, DRG: 101
4. In Benchmark set Level of aggregation to Dataset
5. In Benchmark select Measure 90d readmission rate per patient 
6. Hover over line between SNF and Neurology</t>
  </si>
  <si>
    <t>Dataset_Benchmark_6B_5</t>
  </si>
  <si>
    <t>1. Select dataset CA and NV
2. Set Benchmark ON
3. In Service Line filter include SL: Neurology, DRG: 65 and exclude CE: Stroke, DRG: 101
4. In Benchmark set Level of aggregation to Dataset
5. In Benchmark select Measure 90d episode cost 
6. Hover over line between SNF and Neurology</t>
  </si>
  <si>
    <t>Legend:
90d episode cost: Dataset Average
Benchmark value: $23,677
90d episode cost: $23,677
line color: 0%</t>
  </si>
  <si>
    <t>Dataset_Benchmark_6B_6</t>
  </si>
  <si>
    <t>1. Select dataset CA and NV
2. Set Benchmark ON
3. In Service Line filter include SL: Neurology, DRG: 65 and exclude CE: Stroke, DRG: 101
4. In Benchmark set Level of aggregation to Dataset
5. In Benchmark select Measure PAC LOS (days) 
6. Hover over line between SNF and Neurology</t>
  </si>
  <si>
    <t>Legend:
PAC LOS: Dataset Average
Benchmark value: 10.5d
PAC LOS: 10.5d
line color: 0%</t>
  </si>
  <si>
    <t>Dataset_Benchmark_7B_1</t>
  </si>
  <si>
    <t>CA and NV
Service Line: Neurology, Respiratory, Cardiovascular, Episode: Pacemaker, Cardiac Arrhythmia, Diabetes - include
SNF - Service Line(3)</t>
  </si>
  <si>
    <t>1. Select dataset CA and NV
2. Set Benchmark ON
3. In Service Line filter include SL: Neurology, Respiratory, Cardiovascular, CE: Pacemaker, Cardiac Arrhythmia, Diabetes
4. In Benchmark set Level of aggregation to Dataset
5. In Benchmark select Measure 90d readmission cost per instance
6. Hover over line between SNF and Service Line (3)</t>
  </si>
  <si>
    <t>Dataset_Benchmark_7B_2</t>
  </si>
  <si>
    <t>1. Select dataset CA and NV
2. Set Benchmark ON
3. In Service Line filter include SL: Neurology, Respiratory, Cardiovascular, CE: Pacemaker, CardiacArrhythmia, Diabetes
4. In Benchmark set Level of aggregation to Dataset
5. In Benchmark select Measure 90d readmission cost per patient
6. Hover over line between SNF and Service Line (3)</t>
  </si>
  <si>
    <t>Dataset_Benchmark_7B_3</t>
  </si>
  <si>
    <t>1. Select dataset CA and NV
2. Set Benchmark ON
3. In Service Line filter include SL: Neurology, Respiratory, Cardiovascular, CE: Pacemaker, CardiacArrhythmia, Diabetes
4. In Benchmark set Level of aggregation to Dataset
5. In Benchmark select Measure 90d readmission rate per instance
6. Hover over line between SNF and Service Line (3)</t>
  </si>
  <si>
    <t>Dataset_Benchmark_7B_4</t>
  </si>
  <si>
    <t>1. Select dataset CA and NV
2. Set Benchmark ON
3. In Service Line filter include SL: Neurology, Respiratory, Cardiovascular, CE: Pacemaker, CardiacArrhythmia, Diabetes
4. In Benchmark set Level of aggregation to Dataset
5. In Benchmark select Measure 90d readmission rate per patient
6. Hover over line between SNF and Service Line (3)</t>
  </si>
  <si>
    <t>Dataset_Benchmark_7B_5</t>
  </si>
  <si>
    <t>1. Select dataset CA and NV
2. Set Benchmark ON
3. In Service Line filter include SL: Neurology, Respiratory, Cardiovascular, CE: Pacemaker, CardiacArrhythmia, Diabetes
4. In Benchmark set Level of aggregation to Dataset
5. In Benchmark select Measure 90d episode cost
6. Hover over line between SNF and Service Line (3)</t>
  </si>
  <si>
    <t>Legend:
90d episode cost: Dataset Average
Benchmark value: $27,865
90d episode cost: $27,865
line color: 0%</t>
  </si>
  <si>
    <t>Dataset_Benchmark_7B_6</t>
  </si>
  <si>
    <t>1. Select dataset CA and NV
2. Set Benchmark ON
3. In Service Line filter include SL: Neurology, Respiratory, Cardiovascular, CE: Pacemaker, CardiacArrhythmia, Diabetes
4. In Benchmark set Level of aggregation to Dataset
5. In Benchmark select Measure PAC LOS (days)
6. Hover over line between SNF and Service Line (3)</t>
  </si>
  <si>
    <t>Legend:
PAC LOS: Dataset Average
Benchmark value: 9.5d
PAC LOS: 9.5d
line color: 0%</t>
  </si>
  <si>
    <t>Dataset_Benchmark_8B_1</t>
  </si>
  <si>
    <t>CA and NV
Service Line: Neurology, Respiratory,  Episode: Pacemaker, Cardiac Valve, Diabetes - include
SNF - Clinical Episode(3)</t>
  </si>
  <si>
    <t>1. Select dataset CA and NV
2. Set Benchmark ON
3. In Service Line filter include SL: Neurology, Respiratory,  CE: Pacemaker, Cardiac Valve, Diabetes
4. In Benchmark set Level of aggregation to Dataset
5. In Benchmark select Measure 90d readmission cost per instance
6. Hover over line between SNF and Clinical Episode (3)</t>
  </si>
  <si>
    <t>22-11-2019</t>
  </si>
  <si>
    <t>Dataset_Benchmark_8B_2</t>
  </si>
  <si>
    <t>1. Select dataset CA and NV
2. Set Benchmark ON
3. In Service Line filter include SL: Neurology, Respiratory,  CE: Pacemaker, Cardiac Valve, Diabetes
4. In Benchmark set Level of aggregation to Dataset
5. In Benchmark select Measure 90d readmission cost per patient
6. Hover over line between SNF and Clinical Episode (3)</t>
  </si>
  <si>
    <t>Dataset_Benchmark_8B_3</t>
  </si>
  <si>
    <t>1. Select dataset CA and NV
2. Set Benchmark ON
3. In Service Line filter include SL: Neurology, Respiratory,  CE: Pacemaker, Cardiac Valve, Diabetes
4. In Benchmark set Level of aggregation to Dataset
5. In Benchmark select Measure 90d readmission rate per instance
6. Hover over line between SNF and Clinical Episode (3)</t>
  </si>
  <si>
    <t>Dataset_Benchmark_8B_4</t>
  </si>
  <si>
    <t>1. Select dataset CA and NV
2. Set Benchmark ON
3. In Service Line filter include SL: Neurology, Respiratory,  CE: Pacemaker, Cardiac Valve, Diabetes
4. In Benchmark set Level of aggregation to Dataset
5. In Benchmark select Measure 90d readmission rate per patient
6. Hover over line between SNF and Clinical Episode (3)</t>
  </si>
  <si>
    <t>Dataset_Benchmark_8B_5</t>
  </si>
  <si>
    <t>CA and NV
Service Line: Neurology, Respiratory,  Episode: Pacemaker, Cardiac Arrhythmia, Diabetes - include
SNF - Clinical Episode(3)</t>
  </si>
  <si>
    <t>1. Select dataset CA and NV
2. Set Benchmark ON
3. In Service Line filter include SL: Neurology, Respiratory,  CE: Pacemaker, Cardiac Valve, Diabetes
4. In Benchmark set Level of aggregation to Dataset
5. In Benchmark select Measure 90d episode cost
6. Hover over line between SNF and Clinical Episode (3)</t>
  </si>
  <si>
    <t>Legend:
90d episode cost: Dataset Average
Benchmark value: $48516
90d episode cost: $48516
line color: 0%</t>
  </si>
  <si>
    <t>Dataset_Benchmark_8B_6</t>
  </si>
  <si>
    <t>1. Select dataset CA and NV
2. Set Benchmark ON
3. In Service Line filter include SL: Neurology, Respiratory,  CE: Pacemaker, Cardiac Valve, Diabetes
4. In Benchmark set Level of aggregation to Dataset
5. In Benchmark select Measure PAC LOS (days)
6. Hover over line between SNF and Clinical Episode (3)</t>
  </si>
  <si>
    <t>Legend:
PAC LOS: Dataset Average
Benchmark value: 6.0d
PAC LOS: 6.0d
line color: 0%</t>
  </si>
  <si>
    <t>Dataset_Benchmark_9B_1</t>
  </si>
  <si>
    <t>CA and NV
Location: California
Home - Digestive</t>
  </si>
  <si>
    <t>1. Select dataset CA and NV
2. Set Benchmark ON
3. In Location filter include California
4. In Benchmark set Level of aggregation to Dataset
5. In Benchmark select Measure 90d readmission cost per instance
6. Hover over line between Home - Digestive</t>
  </si>
  <si>
    <t>Number of patients: 59
Benchmark: $0
90d rc per instance: $0
color: 0%</t>
  </si>
  <si>
    <t>Dataset_Benchmark_9B_2</t>
  </si>
  <si>
    <t>1. Select dataset CA and NV
2. Set Benchmark ON
3. In Location filter include California
4. In Benchmark set Level of aggregation to Dataset
5. In Benchmark select Measure 90d readmission cost per patient
6. Hover over line between Home - Digestive</t>
  </si>
  <si>
    <t>Benchmark: $0
90d rc per patient $0
color: 0%</t>
  </si>
  <si>
    <t>Dataset_Benchmark_9B_3</t>
  </si>
  <si>
    <t>1. Select dataset CA and NV
2. Set Benchmark ON
3. In Location filter include California
4. In Benchmark set Level of aggregation to Dataset
5. In Benchmark select Measure 90d readmission rate per instance
6. Hover over line between Home - Digestive</t>
  </si>
  <si>
    <t>Benchmark: 1.5%
90d rr per instance: 1.7%
color: 15.3%</t>
  </si>
  <si>
    <t>Dataset_Benchmark_9B_4</t>
  </si>
  <si>
    <t>1. Select dataset CA and NV
2. Set Benchmark ON
3. In Location filter include California
4. In Benchmark set Level of aggregation to Dataset
5. In Benchmark select Measure 90d readmission rate per patient
6. Hover over line between Home - Digestive</t>
  </si>
  <si>
    <t>Benchmark: 1.5%
90d rr per patient 1.7%
color: 15.3%</t>
  </si>
  <si>
    <t>Dataset_Benchmark_9B_5</t>
  </si>
  <si>
    <t>1. Select dataset CA and NV
2. Set Benchmark ON
3. In Location filter include California
4. In Benchmark set Level of aggregation to Dataset
5. In Benchmark select Measure 90d episode cost
6. Hover over line between Home - Digestive</t>
  </si>
  <si>
    <t>Benchmark: $7,098
90d episode cost: $7,056
color: -0.6%</t>
  </si>
  <si>
    <t>Dataset_Benchmark_9B_6</t>
  </si>
  <si>
    <t>1. Select dataset CA and NV
2. Set Benchmark ON
3. In Location filter include California
4. In Benchmark set Level of aggregation to Dataset
5. In Benchmark select Measure PAC LOS (days)
6. Hover over line between Home - Digestive</t>
  </si>
  <si>
    <t>Benchmark: 0d
PAC LOS: 0d
color: 0%</t>
  </si>
  <si>
    <t>Dataset_Benchmark_10B_1</t>
  </si>
  <si>
    <t>CA and NV
Location: California - exclude
Entity: SNF, HHA
Hospital - Other Medical</t>
  </si>
  <si>
    <t>1. Select dataset CA and NV
2. Set Benchmark ON
3. In Location filter exclude California
4. In Entity filter include SNF, HHA
5. In Benchmark set Entity Type to Acute Care
6. In Benchmark set Level of aggregation to Dataset
7. In Benchmark select Measure 90d readmission cost per instance
8. Hover over line between Hospital - Other Medical</t>
  </si>
  <si>
    <t>Number of patients: 1
Benchmark: $0
90d rc per instance: $0
color: 0%</t>
  </si>
  <si>
    <t>Dataset_Benchmark_10B_2</t>
  </si>
  <si>
    <t>1. Select dataset CA and NV
2. Set Benchmark ON
3. In Location filter exclude California
4. In Entity filter include SNF, HHA
5. In Benchmark set Entity Type to Acute Care
6. In Benchmark set Level of aggregation to Dataset
7. In Benchmark select Measure 90d readmission cost per patient
8. Hover over line between Hospital - Other Medical</t>
  </si>
  <si>
    <t>Dataset_Benchmark_10B_3</t>
  </si>
  <si>
    <t>1. Select dataset CA and NV
2. Set Benchmark ON
3. In Location filter exclude California
4. In Entity filter include SNF, HHA
5. In Benchmark set Entity Type to Acute Care
6. In Benchmark set Level of aggregation to Dataset
7. In Benchmark select Measure 90d readmission rate per instance
8. Hover over line between Hospital - Other Medical</t>
  </si>
  <si>
    <t>Benchmark: 0%
90d rr per instance: 0%
color: 0</t>
  </si>
  <si>
    <t>Dataset_Benchmark_10B_4</t>
  </si>
  <si>
    <t>1. Select dataset CA and NV
2. Set Benchmark ON
3. In Location filter exclude California
4. In Entity filter include SNF, HHA
5. In Benchmark set Entity Type to Acute Care
6. In Benchmark set Level of aggregation to Dataset
7. In Benchmark select Measure 90d readmission rate per patient
8. Hover over line between Hospital - Other Medical</t>
  </si>
  <si>
    <t>Benchmark: 0%
90d rr per patient 0%
color: 0</t>
  </si>
  <si>
    <t>Dataset_Benchmark_10B_5</t>
  </si>
  <si>
    <t>1. Select dataset CA and NV
2. Set Benchmark ON
3. In Location filter exclude California
4. In Entity filter include SNF, HHA
5. In Benchmark set Entity Type to Acute Care
6. In Benchmark set Level of aggregation to Dataset
7. In Benchmark select Measure 90d episode cost
8. Hover over line between Hospital - Other Medical</t>
  </si>
  <si>
    <t>Benchmark: $21,307
90d episode cost: $11,798
color: &lt;-20%</t>
  </si>
  <si>
    <t>Dataset_Benchmark_10B_6</t>
  </si>
  <si>
    <t>1. Select dataset CA and NV
2. Set Benchmark ON
3. In Location filter exclude California
4. In Entity filter include SNF, HHA
5. In Benchmark set Entity Type to Acute Care
6. In Benchmark set Level of aggregation to Dataset
7. In Benchmark select Measure PAC LOS (days)
8. Hover over line between Hospital - Other Medical</t>
  </si>
  <si>
    <t>Benchmark: 25.8d
PAC LOS:9.0d
color: &lt;-20%</t>
  </si>
  <si>
    <t>II.A. National Benchmark Calculation (Dataset: Orange; Pennsylvania as National Benchmark) - Benchmark Graph</t>
  </si>
  <si>
    <t>National_Benchmark_1_1</t>
  </si>
  <si>
    <t>Orange
DRG 331 (Major small and large bowel procedures without complication or comorbidity or MCC)
SNF</t>
  </si>
  <si>
    <t>1. Select dataset "Orange" dataset
2. Set Benchmark to On
3. Expand nodes on graph to DRG level 
4. In Service Line filter include DRG "331" 
5. In Entity filter include "SNF" 
6. In Benchmark select Measure 90d readmission cost per instance ($)
7. In Benchmark select Level of Aggregation "National"
8. Collapse individual SNF
9. Hover over line between DRG and SNF (grouped)</t>
  </si>
  <si>
    <t>Number of patients:
3
National benchmark: $10,632
90d readmission cost per instance: $15,076
line color: &gt;20%</t>
  </si>
  <si>
    <t>National_Benchmark_1_2</t>
  </si>
  <si>
    <t>1. Select dataset "Orange" dataset
2. Set Benchmark to On
3. Expand nodes on graph to DRG level 
4. In Service Line filter include DRG "331" 
5. In Entity filter include "SNF" 
6. In Benchmark select Measure 90d readmission cost per patient ($)
7. In Benchmark select Level of Aggregation "National"
8. Collapse individual SNF
9. Hover over line between DRG and SNF (grouped)</t>
  </si>
  <si>
    <t>National benchmark: $12,954
90d readmission cost per patient: $30,152
line color: &gt;20%</t>
  </si>
  <si>
    <t>National_Benchmark_1_3</t>
  </si>
  <si>
    <t>1. Select dataset "Orange" dataset
2. Set Benchmark to On
3. Expand nodes on graph to DRG level 
4. In Service Line filter include DRG "331" 
5. In Entity filter include "SNF" 
6. In Benchmark select Measure 90d readmission rate per instance (%)
7. In Benchmark select Level of Aggregation "National"
8. Collapse individual SNF
9. Hover over line between DRG and SNF (grouped)</t>
  </si>
  <si>
    <t>National benchmark: 29.9%
90d readmission rate per instance: 133.3%
line color: &gt;20%</t>
  </si>
  <si>
    <t>National_Benchmark_1_4</t>
  </si>
  <si>
    <t>1. Select dataset "Orange" dataset
2. Set Benchmark to On
3. Expand nodes on graph to DRG level 
4. In Service Line filter include DRG "331" 
5. In Entity filter include "SNF" 
6. In Benchmark select Measure 90d readmission rate per patient (%)
7. In Benchmark select Level of Aggregation "National"
8. Collapse individual SNF
9. Hover over line between DRG and SNF (grouped)</t>
  </si>
  <si>
    <t>National benchmark: 24.6%
90d readmission rate per patient: 66.7%
line color: &gt;20%</t>
  </si>
  <si>
    <t>National_Benchmark_1_5</t>
  </si>
  <si>
    <t>1. Select dataset "Orange" dataset
2. Set Benchmark to On
3. Expand nodes on graph to DRG level 
4. In Service Line filter include DRG "331" 
5. In Entity filter include "SNF" 
6. In Benchmark select Measure 90d repisode cost ($)
7. In Benchmark select Level of Aggregation "National"
8. Collapse individual SNF
9. Hover over line between DRG and SNF (grouped)</t>
  </si>
  <si>
    <t>National benchmark: $27,191
90d episode cost: $82,737
line color: &gt;20%</t>
  </si>
  <si>
    <t>National_Benchmark_1_6</t>
  </si>
  <si>
    <t>1. Select dataset "Orange" dataset
2. Set Benchmark to On
3. Expand nodes on graph to DRG level 
4. In Service Line filter include DRG "331" 
5. In Entity filter include "SNF" 
6. In Benchmark select Measure PAC LOS (days)
7. In Benchmark select Level of Aggregation "National"
8. Collapse individual SNF
9. Hover over line between DRG and SNF (grouped)</t>
  </si>
  <si>
    <t>National benchmark: 21.0d
PAC LOS: 0 days
line color: -100%</t>
  </si>
  <si>
    <t>National_Benchmark_2_1</t>
  </si>
  <si>
    <t>Orange 
Digestive
SNF</t>
  </si>
  <si>
    <t>1. Select dataset "Orange" dataset
2. Set Benchmark to On
3. In Service Line filter include Digestive
5. In Entity filter include "SNF" 
6. In Benchmark select Measure 90d readmission cost per instance ($)
7. In Benchmark select Level of Aggregation "National"
8. Collapse individual SNF
9. Hover over line between Digestive and SNF (grouped)</t>
  </si>
  <si>
    <t>National benchmark: $11,106
90d readmission cost per instance: $17,468
line color: &gt;20%</t>
  </si>
  <si>
    <t>National_Benchmark_2_2</t>
  </si>
  <si>
    <t>1. Select dataset "Orange" dataset
2. Set Benchmark to On
3. In Service Line filter include Digestive
5. In Entity filter include "SNF" 
6. In Benchmark select Measure 90d readmission cost per patient ($)
7. In Benchmark select Level of Aggregation "National"
8. Collapse individual SNF
9. Hover over line between Digestive and SNF (grouped)</t>
  </si>
  <si>
    <t>National benchmark: $15,386
90d readmission cost per patient: $23,514
line color: &gt;20%</t>
  </si>
  <si>
    <t>National_Benchmark_2_3</t>
  </si>
  <si>
    <t>1. Select dataset "Orange" dataset
2. Set Benchmark to On
3. In Service Line filter include Digestive
5. In Entity filter include "SNF" 
6. In Benchmark select Measure 90d readmission rate per instance (%)
7. In Benchmark select Level of Aggregation "National"
8. Collapse individual SNF
9. Hover over line between Digestive and SNF (grouped)</t>
  </si>
  <si>
    <t>National benchmark: 48.7%
90d readmission rate per instance: 55.6%
line color: 14.2%</t>
  </si>
  <si>
    <t>National_Benchmark_2_4</t>
  </si>
  <si>
    <t>1. Select dataset "Orange" dataset
2. Set Benchmark to On
3. In Service Line filter include Digestive
5. In Entity filter include "SNF" 
6. In Benchmark select Measure 90d readmission rate per patient (%)
7. In Benchmark select Level of Aggregation "National"
8. Collapse individual SNF
9. Hover over line between Digestive and SNF (grouped)</t>
  </si>
  <si>
    <t>National benchmark: 35.1%
90d readmission rate per patient: 41.3%
line color: 17.5%</t>
  </si>
  <si>
    <t>National_Benchmark_2_5</t>
  </si>
  <si>
    <t>1. Select dataset "Orange" dataset
2. Set Benchmark to On
3. In Service Line filter include Digestive
5. In Entity filter include "SNF" 
6. In Benchmark select Measure 90d episode cost ($)
7. In Benchmark select Level of Aggregation "National"
8. Collapse individual SNF
9. Hover over line between Digestive and SNF (grouped)</t>
  </si>
  <si>
    <t>National benchmark: $29,459
90d episode cost: $44,917
line color: &gt;20%</t>
  </si>
  <si>
    <t>National_Benchmark_2_6</t>
  </si>
  <si>
    <t>1. Select dataset "OrangeCounty" dataset
2. Set Benchmark to On
3. In Service Line filter include Digestive
5. In Entity filter include "SNF" 
6. In Benchmark select Measure PAC LOS (days)
7. In Benchmark select Level of Aggregation "National"
8. Collapse individual SNF
9. Hover over line between Digestive and SNF (grouped)</t>
  </si>
  <si>
    <t>National benchmark: 29.5days
PAC LOS: 0 days
line color: &lt;-20%</t>
  </si>
  <si>
    <t>National_Benchmark_3_1</t>
  </si>
  <si>
    <t>90d readmission cost per instance ($)/ National</t>
  </si>
  <si>
    <t xml:space="preserve">1. Select dataset "Orange"
2. Set Benchmark ON
3. In Service Line filter include Service line "Cardiovascular" and exclude DRG "239" and "240"
4. In Entity filter include "SNF" 
5. In Benchmark select Measure 90d readmission cost per instance ($)
6. In Benchmark select Level of Aggregation "National"
7. Collapse individual SNF
8. Hover over line between Service line and SNF (grouped)
 </t>
  </si>
  <si>
    <t>National benchmark: $13,407
90d readmission cost per instance: $14,549
line color: 8.5%</t>
  </si>
  <si>
    <t>P2BN-3642</t>
  </si>
  <si>
    <t>National_Benchmark_3_2</t>
  </si>
  <si>
    <t>90d readmission cost per patient ($)/ National</t>
  </si>
  <si>
    <t>1. Select dataset "Orange"
2. Set Benchmark ON
3. In Service Line filter include Service line "Cardiovascular" and exclude DRG "239" and "240"
4. In Entity filter include "SNF" 
5. In Benchmark select Measure 90d readmission cost per patient ($)
6. In Benchmark select Level of Aggregation "National"
7. Collapse individual SNF
8. Hover over line between Service line and SNF (grouped)</t>
  </si>
  <si>
    <t>National benchmark: $19,339
90d readmission cost per patient: $16,107
line color: -16.7%</t>
  </si>
  <si>
    <t>National_Benchmark_3_3</t>
  </si>
  <si>
    <t>90d readmission rate per instance (%)/ National</t>
  </si>
  <si>
    <t>1. Select dataset "Orange"
2. Set Benchmark ON
3. In Service Line filter include Service line "Cardiovascular" and exclude DRG "239" and "240"
4. In Entity filter include "SNF" 
5. In Benchmark select Measure 90d readmission rate per instance (%)
6. In Benchmark select Level of Aggregation "National"
7. Collapse individual SNF
8. Hover over line between Service line and SNF (grouped)</t>
  </si>
  <si>
    <t>National benchmark: 55.1%
90d readmission rate per instance: 29.5% 
line color: -46.5%</t>
  </si>
  <si>
    <t>National_Benchmark_3_4</t>
  </si>
  <si>
    <t>90d readmission rate per patient (%)/ National</t>
  </si>
  <si>
    <t>1. Select dataset "Orange"
2. Set Benchmark ON
3. In Service Line filter include Service line "Cardiovascular" and exclude DRG "239" and "240"
4. In Entity filter include "SNF" 
5. In Benchmark select Measure 90d readmission rate per patient (%)
6. In Benchmark select Level of Aggregation "National"
7. Collapse individual SNF
8. Hover over line between Service line and SNF (grouped)</t>
  </si>
  <si>
    <t>National benchmark: 38.2%
90d readmission rate per patient: 26.7%
line color: -30.2%</t>
  </si>
  <si>
    <t>National_Benchmark_3_5</t>
  </si>
  <si>
    <t>90d episode cost($)/ National</t>
  </si>
  <si>
    <t>1. Select dataset "Orange"
2. Set Benchmark ON
3. In Service Line filter include Service line "Cardiovascular" and exclude DRG "239" and "240"
4. In Entity filter include "SNF" 
5. In Benchmark select Measure 90d episode cost ($)
6. In Benchmark select Level of Aggregation "National"
7. Collapse individual SNF
8. Hover over line between Service line and SNF (grouped)</t>
  </si>
  <si>
    <t>National benchmark: $53,887
90d episode cost: $39,776
line color: -26.2%</t>
  </si>
  <si>
    <t>National_Benchmark_3_6</t>
  </si>
  <si>
    <t>PAC LOS (days)/ National</t>
  </si>
  <si>
    <t>1. Select dataset "Orange"
2. Set Benchmark ON
3. In Service Line filter include Service line "Cardiovascular" and exclude DRG "239" and "240"
4. In Entity filter include "SNF" 
5. In Benchmark select Measure PAC LOS (days)
6. In Benchmark select Level of Aggregation "National"
7. Collapse individual SNF
8. Hover over line between Service line and SNF (grouped)</t>
  </si>
  <si>
    <t>National Benchmark: 25.6
PAC LOS (days): 0
line color: -100%</t>
  </si>
  <si>
    <t>National_Benchmark_4_1</t>
  </si>
  <si>
    <t xml:space="preserve">1. Select dataset "Orange"
2. Set Benchmark ON
3. In Service Line filter include Service line "Cardiovascular" and exclude DRG "239" and "240"
4. In Benchmark select Entity type "Acute care"
5. In Benchmark select Measure 90d readmission cost per instance ($)
6. In Benchmark select Level of Aggregation "National"
7. Hover over line between Cardiovascular and Hospital (grouped)
</t>
  </si>
  <si>
    <t>National benchmark: $14,433
90d readmission cost per instance: $20,956
line color: 45.2%</t>
  </si>
  <si>
    <t>National_Benchmark_4_2</t>
  </si>
  <si>
    <t>1. Select dataset "Orange"
2. Set Benchmark ON
3. In Service Line filter include Service line "Cardiovascular" and exclude DRG "239" and "240"
4. In Benchmark select Entity type "Acute care"
5. In Benchmark select Measure 90d readmission cost per patient ($)
6. In Benchmark select Level of Aggregation "National"
7. Hover over line between Cardiovascular and Hospital (grouped)</t>
  </si>
  <si>
    <t>National benchmark: $20,693
90d readmission cost per patient: $29,387
line color: 42.0%</t>
  </si>
  <si>
    <t>National_Benchmark_4_3</t>
  </si>
  <si>
    <t>1. Select dataset "Orange"
2. Set Benchmark ON
3. In Service Line filter include Service line "Cardiovascular" and exclude DRG "239" and "240"
4. In Benchmark select Entity type "Acute care"
5. In Benchmark select Measure 90d readmission rate per instance (%)
6. In Benchmark select Level of Aggregation "National"
7. Hover over line between Cardiovascular and Hospital (grouped)</t>
  </si>
  <si>
    <t>National benchmark: 41.5%
90d readmission rate per instance: 34.2%
line color: -17.6%</t>
  </si>
  <si>
    <t>National_Benchmark_4_4</t>
  </si>
  <si>
    <t>1. Select dataset "Orange"
2. Set Benchmark ON
3. In Service Line filter include Service line "Cardiovascular" and exclude DRG "239" and "240"
4. In Benchmark select Entity type "Acute care"
5. In Benchmark select Measure 90d readmission rate per patient (%)
6. In Benchmark select Level of Aggregation "National"
7. Hover over line between Cardiovascular and Hospital (grouped)</t>
  </si>
  <si>
    <t>National benchmark: 28.9%
90d readmission rate per patient: 24.4%
line color: -15.7%</t>
  </si>
  <si>
    <t>National_Benchmark_4_5</t>
  </si>
  <si>
    <t>1. Select dataset "Orange"
2. Set Benchmark ON
3. In Service Line filter include Service line "Cardiovascular" and exclude DRG "239" and "240"
4. In Benchmark select Entity type "Acute care"
5. In Benchmark select Measure 90d episode cost ($)
6. In Benchmark select Level of Aggregation "National"
7. Hover over line between Cardiovascular and Hospital (grouped)</t>
  </si>
  <si>
    <t>National benchmark: $40,099
90d episode cost: $25,469
line color: -36.5%</t>
  </si>
  <si>
    <t>National_Benchmark_4_6</t>
  </si>
  <si>
    <t>1. Select dataset "Orange"
2. Set Benchmark ON
3. In Service Line filter include Service line "Cardiovascular" and exclude DRG "239" and "240"
4. In Benchmark select Entity type "Acute care"
5. In Benchmark select Measure PAC LOS (days)
6. In Benchmark select Level of Aggregation "National"
7. Hover over line between Cardiovascular and Hospital (grouped)</t>
  </si>
  <si>
    <t>National Benchmark: 12.7 days
PAC LOS (days): 0
line color: -100%</t>
  </si>
  <si>
    <t>National_Benchmark_5_1</t>
  </si>
  <si>
    <t>Orange
DRG 239 and 240
Collapse to Service line
SNF</t>
  </si>
  <si>
    <t>1. Select dataset "Orange"
2. Set Benchmark ON
3. Expand nodes on graph to DRG level
4. In Service Line filter include DRG "239" and "240"
5. In Entity filter include "SNF"
6. In Benchmark select Measure 90d readmission cost per instance ($)
7. In Benchmark select Level of Aggregation "National"
8. Collapse nodes DRG to Service line on graph
9. Collapse SNF
10. Hover over line between Cardiovascular and SNF (grouped)</t>
  </si>
  <si>
    <t>National benchmark: $13,407
90d readmission cost per instance: $11,705
line color: -12.7%</t>
  </si>
  <si>
    <t>P2BN-3642
P2BN-3527</t>
  </si>
  <si>
    <t>National_Benchmark_5_2</t>
  </si>
  <si>
    <t>1. Select dataset "Orange"
2. Set Benchmark ON
3. Expand nodes on graph to DRG level
4. In Service Line filter include DRG "239" and "240"
5. In Entity filter include "SNF"
6. In Benchmark select Measure 90d readmission cost per patient ($)
7. In Benchmark select Level of Aggregation "National"
8. Collapse nodes DRG to Service line on graph
9. Collapse SNF
10. Hover over line between Cardiovascular and SNF (grouped)</t>
  </si>
  <si>
    <t>National benchmark: $19,339
90d readmission cost per patient: $13,656
line color: -29.4%</t>
  </si>
  <si>
    <t>National_Benchmark_5_3</t>
  </si>
  <si>
    <t>1. Select dataset "Orange"
2. Set Benchmark ON
3. Expand nodes on graph to DRG level
4. In Service Line filter include DRG "239" and "240"
5. In Entity filter include "SNF"
6. In Benchmark select Measure 90d readmission rate per instance (%)
7. In Benchmark select Level of Aggregation "National"
8. Collapse nodes DRG to Service line on graph
9. Collapse SNF
10. Hover over line between Cardiovascular and SNF (grouped)</t>
  </si>
  <si>
    <t>National benchmark: 55.1%
90d readmission rate per instance: 53.8%
line color: -2.3%</t>
  </si>
  <si>
    <t>National_Benchmark_5_4</t>
  </si>
  <si>
    <t>1. Select dataset "Orange"
2. Set Benchmark ON
3. Expand nodes on graph to DRG level
4. In Service Line filter include DRG "239" and "240"
5. In Entity filter include "SNF"
6. In Benchmark select Measure 90d readmission rate per patient (%)
7. In Benchmark select Level of Aggregation "National"
8. Collapse nodes DRG to Service line on graph
9. Collapse SNF
10. Hover over line between Cardiovascular and SNF (grouped)</t>
  </si>
  <si>
    <t>National benchmark: 38.2%
90d readmission rate per patient: 46.2%
line color: &gt;20%</t>
  </si>
  <si>
    <t>National_Benchmark_5_5</t>
  </si>
  <si>
    <t>1. Select dataset "Orange"
2. Set Benchmark ON
3. Expand nodes on graph to DRG level
4. In Service Line filter include DRG "239" and "240"
5. In Entity filter include "SNF"
6. In Benchmark select Measure 90d episode cost ($)
7. In Benchmark select Level of Aggregation "National"
8. Collapse nodes DRG to Service line on graph
9. Collapse SNF
10. Hover over line between Cardiovascular and SNF (grouped)</t>
  </si>
  <si>
    <t>National benchmark: $53,887
90d episode cost: $45,158
line color: -16.2%</t>
  </si>
  <si>
    <t>National_Benchmark_5_6</t>
  </si>
  <si>
    <t>1. Select dataset "Orange"
2. Set Benchmark ON
3. Expand nodes on graph to DRG level
4. In Service Line filter include DRG "239" and "240"
5. In Entity filter include "SNF"
6. In Benchmark select Measure PAC LOS (days)
7. In Benchmark select Level of Aggregation "National"
8. Collapse nodes DRG to Service line on graph
9. Collapse SNF
10. Hover over line between Cardiovascular and SNF (grouped)</t>
  </si>
  <si>
    <t>National Benchmark: 25.6d
PAC LOS (days): 0
line color: -100%</t>
  </si>
  <si>
    <t>II.B. National Benchmark Calculation (Dataset: Pennsylvania; Pennsylvania as National Benchmark) - Benchmark Graph</t>
  </si>
  <si>
    <t>National_Benchmark_1B_1</t>
  </si>
  <si>
    <t>Pennsylvania
DRG 23
Hospital (NPI:1104875103)</t>
  </si>
  <si>
    <t>1. Select dataset "Pennsylvania"
2. Set Benchmark ON
3. Expand nodes on graph to DRG level
4. In Service Line filter include DRG "23"
5. In Benchmark select Entity type "Acute care"
6. In Benchmark select Measure 90d readmission cost per instance ($)
7. In Benchmark select Level of Aggregation "National"
8. Expand Hospital
9. Hover over line between DRG and Hospital- Lancaster General Hospital (NPI:1104875103)</t>
  </si>
  <si>
    <t>National benchmark: $14457
90d readmission cost per instance: $0
Line color: &lt;-20%</t>
  </si>
  <si>
    <t>Not valid</t>
  </si>
  <si>
    <t>National_Benchmark_1B_2</t>
  </si>
  <si>
    <t>90d readmission cost per patient ($)</t>
  </si>
  <si>
    <t>1. Select dataset "Pennsylvania"
2. Set Benchmark ON
3. Expand nodes on graph to DRG level
4. In Service Line filter include DRG "23"
5. In Benchmark select Entity type "Acute care"
6. In Benchmark select Measure 90d readmission cost per patient ($)
7. In Benchmark select Level of Aggregation "National"
8. Expand Hospital
9. Hover over line between DRG and Hospital- Lancaster General Hospital (NPI:1104875103)</t>
  </si>
  <si>
    <t>National benchmark: $19878
90d readmission cost per patient: $0
Line color: &lt;-20%</t>
  </si>
  <si>
    <t>National_Benchmark_1B_3</t>
  </si>
  <si>
    <t>90d readmission rate per instance (%)</t>
  </si>
  <si>
    <t>1. Select dataset "Pennsylvania"
2. Set Benchmark ON
3. Expand nodes on graph to DRG level
4. In Service Line filter include DRG "23"
5. In Benchmark select Entity type "Acute care"
6. In Benchmark select Measure rate per instance (%)
7. In Benchmark select Level of Aggregation "National"
8. Expand Hospital
9. Hover over line between DRG and Hospital- Lancaster General Hospital (NPI:1104875103)</t>
  </si>
  <si>
    <t>National benchmark: 22.6%
90d readmission rate per instance: 0%
Line color: &lt;-20%</t>
  </si>
  <si>
    <t>National_Benchmark_1B_4</t>
  </si>
  <si>
    <t>90d readmission rate per patient (%)</t>
  </si>
  <si>
    <t>1. Select dataset "Pennsylvania"
2. Set Benchmark ON
3. Expand nodes on graph to DRG level
4. In Service Line filter include DRG "23"
5. In Benchmark select Entity type "Acute care"
6. In Benchmark select Measure rate per patient (%)
7. In Benchmark select Level of Aggregation "National"
8. Expand Hospital
9. Hover over line between DRG and Hospital- Lancaster General Hospital (NPI:1104875103)</t>
  </si>
  <si>
    <t>National benchmark: 16.5%
90d readmission rate per patient: 0%
Line color: &lt;-20%</t>
  </si>
  <si>
    <t>National_Benchmark_1B_5</t>
  </si>
  <si>
    <t>90d episode cost ($)</t>
  </si>
  <si>
    <t>1. Select dataset "Pennsylvania"
2. Set Benchmark ON
3. Expand nodes on graph to DRG level
4. In Service Line filter include DRG "23"
5. In Benchmark select Entity type "Acute care"
6. In Benchmark select Measure 90d episode cost ($)
7. In Benchmark select Level of Aggregation "National"
8. Expand Hospital
9. Hover over line between DRG and Hospital- Lancaster General Hospital (NPI:1104875103)</t>
  </si>
  <si>
    <t xml:space="preserve">National benchmark: $58,198
90d episode cost: $0
Line color: </t>
  </si>
  <si>
    <t>National_Benchmark_1B_6</t>
  </si>
  <si>
    <t>1. Select dataset "Pennsylvania"
2. Set Benchmark ON
3. Expand nodes on graph to DRG level
4. In Service Line filter include DRG "23"
5. In Benchmark select Entity type "Acute care"
6. In Benchmark select Measure PAC LOS (days)
7. In Benchmark select Level of Aggregation "National"
8. Expand Hospital
9. Hover over line between DRG and Hospital- Lancaster General Hospital (NPI:1104875103)</t>
  </si>
  <si>
    <t>National benchmark: 10.7
PAC LOS: 5.5
Line color: &lt;-20%</t>
  </si>
  <si>
    <t>National_Benchmark_2B_1</t>
  </si>
  <si>
    <t>Pennsylvania
DRG 23
Hospital</t>
  </si>
  <si>
    <t>1. Select dataset "Pennsylvania"
2. Set Benchmark ON
3. Expand nodes on graph to DRG level
4. In Service Line filter include DRG "23"
5. In Benchmark select Entity type "Acute care"
6. In Benchmark select Measure 90d readmission cost per instance ($)
7. In Benchmark select Level of Aggregation "National"
8. Hover over line between DRG and Hospital (grouped)</t>
  </si>
  <si>
    <t>National benchmark: $14,457
90d readmission cost per instance: $14,457
Line color:0%</t>
  </si>
  <si>
    <t>National_Benchmark_2B_2</t>
  </si>
  <si>
    <t>1. Select dataset "Pennsylvania"
2. Set Benchmark ON
3. Expand nodes on graph to DRG level
4. In Service Line filter include DRG "23"
5. In Benchmark select Entity type "Acute care"
6. In Benchmark select Measure 90d readmission cost per patient ($)
7. In Benchmark select Level of Aggregation "National"
8. Hover over line between DRG and Hospital (grouped)</t>
  </si>
  <si>
    <t>National benchmark: $19,878
90d readmission cost per patient: $19,878
Line color: 0%</t>
  </si>
  <si>
    <t>National_Benchmark_2B_3</t>
  </si>
  <si>
    <t>1. Select dataset "Pennsylvania"
2. Set Benchmark ON
3. Expand nodes on graph to DRG level
4. In Service Line filter include DRG "23"
5. In Benchmark select Entity type "Acute care"
6. In Benchmark select Measure rate per instance (%)
7. In Benchmark select Level of Aggregation "National"
8. Hover over line between DRG and Hospital (grouped)</t>
  </si>
  <si>
    <t>National benchmark: 22.6%
90d readmission rate per instance: 22.6%
Line color: 0%</t>
  </si>
  <si>
    <t>National_Benchmark_2B_4</t>
  </si>
  <si>
    <t>1. Select dataset "Pennsylvania"
2. Set Benchmark ON
3. Expand nodes on graph to DRG level
4. In Service Line filter include DRG "23"
5. In Benchmark select Entity type "Acute care"
6. In Benchmark select Measure rate per patient (%)
7. In Benchmark select Level of Aggregation "National"
8. Hover over line between DRG and Hospital (grouped)</t>
  </si>
  <si>
    <t>National benchmark: 16.5%
90d readmission rate per patient: 16.5%
Line color: 0%</t>
  </si>
  <si>
    <t>National_Benchmark_2B_5</t>
  </si>
  <si>
    <t>1. Select dataset "Pennsylvania"
2. Set Benchmark ON
3. Expand nodes on graph to DRG level
4. In Service Line filter include DRG "23"
5. In Benchmark select Entity type "Acute care"
6. In Benchmark select Measure 90d episode cost ($)
7. In Benchmark select Level of Aggregation "National"
8. Hover over line between DRG and Hospital (grouped)</t>
  </si>
  <si>
    <t>National benchmark: $58,198
90d episode cost: $58,198
Line color: 0%</t>
  </si>
  <si>
    <t>National_Benchmark_2B_6</t>
  </si>
  <si>
    <t>1. Select dataset "Pennsylvania"
2. Set Benchmark ON
3. Expand nodes on graph to DRG level
4. In Service Line filter include DRG "23"
5. In Benchmark select Entity type "Acute care"
6. In Benchmark select Measure PAC LOS (days)
7. In Benchmark select Level of Aggregation "National"
8. Hover over line between DRG and Hospital (grouped)</t>
  </si>
  <si>
    <t>National benchmark: 10.7
PAC LOS: 10.7
Line color: 0%</t>
  </si>
  <si>
    <t>National_Benchmark_3B_1</t>
  </si>
  <si>
    <t>Pennsylvania
Clinical episode 
Amputation
Hospital</t>
  </si>
  <si>
    <t>1. Select dataset "Pennsylvania"
2. Set Benchmark ON
3. Expand nodes on graph to Clinical episode level
4. In Service Line filter include Clinical episode "Amputation"
5. In Benchmark select Entity type "Acute care"
6. In Benchmark select Measure 90d readmission cost per instance ($)
7. In Benchmark select Level of Aggregation "National"
8. Hover over line between Amputation and Hospital (grouped)</t>
  </si>
  <si>
    <t>National benchmark: 15717
90d readmission cost per instance: 15717
Line color: 0</t>
  </si>
  <si>
    <t>National_Benchmark_3B_2</t>
  </si>
  <si>
    <t>1. Select dataset "Pennsylvania"
2. Set Benchmark ON
3. Expand nodes on graph to Clinical episode level
4. In Service Line filter include Clinical episode "Amputation"
5. In Benchmark select Entity type "Acute care"
6. In Benchmark select Measure 90d readmission cost per patient ($)
7. In Benchmark select Level of Aggregation "National"
8. Hover over line between Amputation and Hospital (grouped)</t>
  </si>
  <si>
    <t>National benchmark: 23184
90d readmission cost per patient: 23184
Line color: 0</t>
  </si>
  <si>
    <t>National_Benchmark_3B_3</t>
  </si>
  <si>
    <t>1. Select dataset "Pennsylvania"
2. Set Benchmark ON
3. Expand nodes on graph to Clinical episode level
4. In Service Line filter include Clinical episode "Amputation"
5. In Benchmark select Entity type "Acute care"
6. In Benchmark select Measure 90d readmission rate per instance (%)
7. In Benchmark select Level of Aggregation "National"
8. Hover over line between Amputation and Hospital (grouped)</t>
  </si>
  <si>
    <t>National benchmark: 61.5
90d readmission rate per instance: 61.5
Line color: 0</t>
  </si>
  <si>
    <t>National_Benchmark_3B_4</t>
  </si>
  <si>
    <t>1. Select dataset "Pennsylvania"
2. Set Benchmark ON
3. Expand nodes on graph to Clinical episode level
4. In Service Line filter include Clinical episode "Amputation"
5. In Benchmark select Entity type "Acute care"
6. In Benchmark select Measure rate per patient (%)
7. In Benchmark select Level of Aggregation "National"
8. Hover over line between Amputation and Hospital (grouped)</t>
  </si>
  <si>
    <t>National benchmark: 41.7
90d readmission rate per patient: 41.7
Line color: 0</t>
  </si>
  <si>
    <t>National_Benchmark_3B_5</t>
  </si>
  <si>
    <t>1. Select dataset "Pennsylvania"
2. Set Benchmark ON
3. Expand nodes on graph to Clinical episode level
4. In Service Line filter include Clinical episode "Amputation"
5. In Benchmark select Entity type "Acute care"
6. In Benchmark select Measure 90d episode cost ($)
7. In Benchmark select Level of Aggregation "National"
8. Hover over line between Amputation and Hospital (grouped)</t>
  </si>
  <si>
    <t>National benchmark: 44397
90d episode cost: 44397
Line color: 0</t>
  </si>
  <si>
    <t>National_Benchmark_3B_6</t>
  </si>
  <si>
    <t>1. Select dataset "Pennsylvania"
2. Set Benchmark ON
3. Expand nodes on graph to Clinical episode level
4. In Service Line filter include Clinical episode "Amputation"
5. In Benchmark select Entity type "Acute care"
6. In Benchmark select Measure PAC LOS (days)
7. In Benchmark select Level of Aggregation "National"
8. Hover over line between Amputation and Hospital (grouped)</t>
  </si>
  <si>
    <t>National benchmark: 17.3
PAC LOS: 17.3
Line color: 0</t>
  </si>
  <si>
    <t>National_Benchmark_4B_1</t>
  </si>
  <si>
    <t>Pennsylvania
Service Line "Cardiovascular"
Hospital</t>
  </si>
  <si>
    <t>1. Select dataset "Pennsylvania"
2. Set Benchmark ON
3. In Service Line filter include Service line "Cardiovascular"
4. In Benchmark select Entity type "Acute care"
5. In Benchmark select Measure 90d readmission cost per instance ($)
6. In Benchmark select Level of Aggregation "National"
7. Hover over line between Cardiovascular and Hospital (grouped)</t>
  </si>
  <si>
    <t>National benchmark: 15,104
90d readmission cost per instance: 15,104
Line color: 0%</t>
  </si>
  <si>
    <t>National_Benchmark_4B_2</t>
  </si>
  <si>
    <t>1. Select dataset "Pennsylvania"
2. Set Benchmark ON
3. In Service Line filter include Service line "Cardiovascular"
4. In Benchmark select Entity type "Acute care"
5. In Benchmark select Measure 90d readmission cost per patient ($)
6. In Benchmark select Level of Aggregation "National"
7. Hover over line between Cardiovascular and Hospital (grouped)</t>
  </si>
  <si>
    <t>National benchmark: 21,625
90d readmission cost per patient: 21,625
Line color: 0%</t>
  </si>
  <si>
    <t>National_Benchmark_4B_3</t>
  </si>
  <si>
    <t>1. Select dataset "Pennsylvania"
2. Set Benchmark ON
3. In Service Line filter include Service line "Cardiovascular"
4. In Benchmark select Entity type "Acute care"
5. In Benchmark select Measure 90d readmission rate per instance (%)
6. In Benchmark select Level of Aggregation "National"
7. Hover over line between Cardiovascular and Hospital (grouped)</t>
  </si>
  <si>
    <t>National benchmark: 39.5%
90d readmission rate per instance: 39.5%
Line color: 0%</t>
  </si>
  <si>
    <t>National_Benchmark_4B_4</t>
  </si>
  <si>
    <t>1. Select dataset "Pennsylvania"
2. Set Benchmark ON
3. In Service Line filter include Service line "Cardiovascular"
4. In Benchmark select Entity type "Acute care"
5. In Benchmark select Measure rate per patient (%)
6. In Benchmark select Level of Aggregation "National"
7. Hover over line between Cardiovascular and Hospital (grouped)</t>
  </si>
  <si>
    <t>National benchmark: 27.6%
90d readmission rate per patient: 27.6%
Line color: 0%</t>
  </si>
  <si>
    <t>National_Benchmark_4B_5</t>
  </si>
  <si>
    <t>1. Select dataset "Pennsylvania"
2. Set Benchmark ON
3. In Service Line filter include Service line "Cardiovascular"
4. In Benchmark select Entity type "Acute care"
5. In Benchmark select Measure 90d episode cost ($)
6. In Benchmark select Level of Aggregation "National"
7. Hover over line between Cardiovascular and Hospital (grouped)</t>
  </si>
  <si>
    <t>National benchmark: 40,318
90d episode cost: 40,318
Line color: 0%</t>
  </si>
  <si>
    <t>National_Benchmark_4B_6</t>
  </si>
  <si>
    <t>1. Select dataset "Pennsylvania"
2. Set Benchmark ON
3. In Service Line filter include Service line "Cardiovascular"
4. In Benchmark select Entity type "Acute care"
5. In Benchmark select Measure PAC LOS (days)
6. In Benchmark select Level of Aggregation "National"
7. Hover over line between Cardiovascular and Hospital (grouped)</t>
  </si>
  <si>
    <t>National benchmark: 8.9
PAC LOS: 8.9
Line color: 0%</t>
  </si>
  <si>
    <t>National_Benchmark_5B_1</t>
  </si>
  <si>
    <t>Pennsylvania
Clinical episode "Amputation"
Hospital (NPI:1104875103)</t>
  </si>
  <si>
    <t>1. Select dataset "Pennsylvania"
2. Set Benchmark ON
3. Expand nodes on graph to Clinical episode level
4. In Service Line filter include Clinical episode "Amputation"
5. In Benchmark select Entity type "Acute care"
6. In Benchmark select Measure 90d readmission cost per instance ($)
7. In Benchmark select Level of Aggregation "National"
8. Expand Hospital
9. Hover over line between Amputation and Hospital- Lancaster General Hospital (NPI:1104875103)</t>
  </si>
  <si>
    <t>National benchmark: 15717
90d readmission cost per instance: 17099
Line color: 9%</t>
  </si>
  <si>
    <t>National_Benchmark_5B_2</t>
  </si>
  <si>
    <t>1. Select dataset "Pennsylvania"
2. Set Benchmark ON
3. Expand nodes on graph to Clinical episode level
4. In Service Line filter include Clinical episode "Amputation"
5. In Benchmark select Entity type "Acute care"
6. In Benchmark select Measure 90d readmission cost per patient ($)
7. In Benchmark select Level of Aggregation "National"
8. Expand Hospital
9. Hover over line between Amputation and Hospital- Lancaster General Hospital (NPI:1104875103)</t>
  </si>
  <si>
    <t>National benchmark: 23184
90d readmission cost per patient: 18653
Line color: -19%</t>
  </si>
  <si>
    <t>National_Benchmark_5B_3</t>
  </si>
  <si>
    <t>1. Select dataset "Pennsylvania"
2. Set Benchmark ON
3. Expand nodes on graph to Clinical episode level
4. In Service Line filter include Clinical episode "Amputation"
5. In Benchmark select Entity type "Acute care"
6. In Benchmark select Measure 90d readmission rate per instance (%)
7. In Benchmark select Level of Aggregation "National"
8. Expand Hospital
9. Hover over line between Amputation and Hospital- Lancaster General Hospital (NPI:1104875103)</t>
  </si>
  <si>
    <t>National benchmark: 61.5
90d readmission rate per instance: 41.4
Line color: &lt;-20%</t>
  </si>
  <si>
    <t>National_Benchmark_5B_4</t>
  </si>
  <si>
    <t>1. Select dataset "Pennsylvania"
2. Set Benchmark ON
3. Expand nodes on graph to Clinical episode level
4. In Service Line filter include Clinical episode "Amputation"
5. In Benchmark select Entity type "Acute care"
6. In Benchmark select Measure rate per patient (%)
7. In Benchmark select Level of Aggregation "National"
8. Expand Hospital
9. Hover over line between Amputation and Hospital- Lancaster General Hospital (NPI:1104875103)</t>
  </si>
  <si>
    <t>National benchmark: 41.7
90d readmission rate per patient: 37.9
Line color: -9%</t>
  </si>
  <si>
    <t>National_Benchmark_5B_5</t>
  </si>
  <si>
    <t>1. Select dataset "Pennsylvania"
2. Set Benchmark ON
3. Expand nodes on graph to Clinical episode level
4. In Service Line filter include Clinical episode "Amputation"
5. In Benchmark select Entity type "Acute care"
6. In Benchmark select Measure 90d episode cost ($)
7. In Benchmark select Level of Aggregation "National"
8. Expand Hospital
9. Hover over line between Amputation and Hospital- Lancaster General Hospital (NPI:1104875103)</t>
  </si>
  <si>
    <t>National benchmark: 44397
90d episode cost: 36488
Line color: -18%</t>
  </si>
  <si>
    <t>National_Benchmark_5B_6</t>
  </si>
  <si>
    <t>1. Select dataset "Pennsylvania"
2. Set Benchmark ON
3. Expand nodes on graph to Clinical episode level
4. In Service Line filter include Clinical episode "Amputation"
5. In Benchmark select Entity type "Acute care"
6. In Benchmark select Measure PAC LOS (days)
7. In Benchmark select Level of Aggregation "National"
8. Expand Hospital
9. Hover over line between Amputation and Hospital- Lancaster General Hospital (NPI:1104875103)</t>
  </si>
  <si>
    <t>National benchmark: 17.3
PAC LOS: 15.9
Line color: -8%</t>
  </si>
  <si>
    <t>National_Benchmark_6B_1</t>
  </si>
  <si>
    <t>Pennsylvania
Entity (NPI:1104875103)
DRG 23</t>
  </si>
  <si>
    <t>1. Select dataset "Pennsylvania"
2. Set Benchmark ON
3. Expand nodes on graph to DRG level
4. In Service Line filter include DRG "23"
5. In Benchmark select Entity type "Acute care"
6. In Benchmark select Measure 90d readmission cost per instance ($)
7. In Benchmark select Level of Aggregation "National"
8. Expand Hospital
9. In Entity filter select hospital "Lancaster General Hospital (NPI:1104875103)"
10. Hover over line between DRG and Hospital- Lancaster General Hospital (NPI:1104875103)</t>
  </si>
  <si>
    <t>National benchmark: $14457
90d readmission cost per instance: 0
Line color: &lt;-20%</t>
  </si>
  <si>
    <t>National_Benchmark_6B_2</t>
  </si>
  <si>
    <t>1. Select dataset "Pennsylvania"
2. Set Benchmark ON
3. Expand nodes on graph to DRG level
4. In Service Line filter include DRG "23"
5. In Benchmark select Entity type "Acute care"
6. In Benchmark select Measure 90d readmission cost per patient ($)
7. In Benchmark select Level of Aggregation "National"
8. Expand Hospital
9. In Entity filter select hospital "Lancaster General Hospital (NPI:1104875103)"
10. Hover over line between DRG and Hospital- Lancaster General Hospital (NPI:1104875103)</t>
  </si>
  <si>
    <t>National_Benchmark_6B_3</t>
  </si>
  <si>
    <t>1. Select dataset "Pennsylvania"
2. Set Benchmark ON
3. Expand nodes on graph to DRG level
4. In Service Line filter include DRG "23"
5. In Benchmark select Entity type "Acute care"
6. In Benchmark select Measure 90d readmission rate per instance (%)
7. In Benchmark select Level of Aggregation "National"
8. Expand Hospital
9. In Entity filter select hospital "Lancaster General Hospital (NPI:1104875103)"
10. Hover over line between DRG and Hospital- Lancaster General Hospital (NPI:1104875103)</t>
  </si>
  <si>
    <t>National_Benchmark_6B_4</t>
  </si>
  <si>
    <t>1. Select dataset "Pennsylvania"
2. Set Benchmark ON
3. Expand nodes on graph to DRG level
4. In Service Line filter include DRG "23"
5. In Benchmark select Entity type "Acute care"
6. In Benchmark select Measure 90d readmission rate per patient (%)
7. In Benchmark select Level of Aggregation "National"
8. Expand Hospital
9. In Entity filter select hospital "Lancaster General Hospital (NPI:1104875103)"
10. Hover over line between DRG and Hospital- Lancaster General Hospital (NPI:1104875103)</t>
  </si>
  <si>
    <t>National benchmark: 16.5
90d readmission rate per patient: 0%
Line color: &lt;-20%</t>
  </si>
  <si>
    <t>National_Benchmark_6B_5</t>
  </si>
  <si>
    <t>1. Select dataset "Pennsylvania"
2. Set Benchmark ON
3. Expand nodes on graph to DRG level
4. In Service Line filter include DRG "23"
5. In Benchmark select Entity type "Acute care"
6. In Benchmark select Measure 90d episode cost ($)
7. In Benchmark select Level of Aggregation "National"
8. Expand Hospital
9. In Entity filter select hospital "Lancaster General Hospital (NPI:1104875103)"
10. Hover over line between DRG and Hospital- Lancaster General Hospital (NPI:1104875103)</t>
  </si>
  <si>
    <t>National benchmark: $58198
90d episode cost: 0
Line color: &lt;-20%</t>
  </si>
  <si>
    <t>National_Benchmark_6B_6</t>
  </si>
  <si>
    <t>1. Select dataset "Pennsylvania"
2. Set Benchmark ON
3. Expand nodes on graph to DRG level
4. In Service Line filter include DRG "23"
5. In Benchmark select Entity type "Acute care"
6. In Benchmark select Measure PAC LOS (days)
7. In Benchmark select Level of Aggregation "National"
8. Expand Hospital
9. In Entity filter select hospital "Lancaster General Hospital (NPI:1104875103)"
10. Hover over line between DRG and Hospital- Lancaster General Hospital (NPI:1104875103)</t>
  </si>
  <si>
    <t>National_Benchmark_7B_1</t>
  </si>
  <si>
    <t xml:space="preserve">Pennsylvania
Entity (NPI:1104875103)
Clinical episode "Amputation"
</t>
  </si>
  <si>
    <t>1. Select dataset "Pennsylvania"
2. Set Benchmark ON
3. Expand nodes on graph to Clinical episode level
4. In Service Line filter include Clinical episode "Amputation"
5. In Benchmark select Entity type "Acute care"
6. In Benchmark select Measure 90d readmission cost per instance ($)
7. In Benchmark select Level of Aggregation "National"
8. Expand Hospital
9. In Entity filter select hospital "Lancaster General Hospital (NPI:1104875103)"
10. Hover over line between Amputation and Hospital- Lancaster General Hospital (NPI:1104875103)</t>
  </si>
  <si>
    <t>National_Benchmark_7B_2</t>
  </si>
  <si>
    <t>1. Select dataset "Pennsylvania"
2. Set Benchmark ON
3. Expand nodes on graph to Clinical episode level
4. In Service Line filter include Clinical episode "Amputation"
5. In Benchmark select Entity type "Acute care"
6. In Benchmark select Measure 90d readmission cost per patient ($)
7. In Benchmark select Level of Aggregation "National"
8. Expand Hospital
9. In Entity filter select hospital "Lancaster General Hospital (NPI:1104875103)"
10. Hover over line between Amputation and Hospital- Lancaster General Hospital (NPI:1104875103)</t>
  </si>
  <si>
    <t>National benchmark: 23184
90d readmission cost per patient: 18653
Line color: -19.5%</t>
  </si>
  <si>
    <t>National_Benchmark_7B_3</t>
  </si>
  <si>
    <t>1. Select dataset "Pennsylvania"
2. Set Benchmark ON
3. Expand nodes on graph to Clinical episode level
4. In Service Line filter include Clinical episode "Amputation"
5. In Benchmark select Entity type "Acute care"
6. In Benchmark select Measure 90d readmission rate per instance (%)
7. In Benchmark select Level of Aggregation "National"
8. Expand Hospital
9. In Entity filter select hospital "Lancaster General Hospital (NPI:1104875103)"
10. Hover over line between Amputation and Hospital- Lancaster General Hospital (NPI:1104875103)</t>
  </si>
  <si>
    <t>National benchmark: 61.5
90d readmission rate per instance: 41.4
Line color: &lt;-20</t>
  </si>
  <si>
    <t>National_Benchmark_7B_4</t>
  </si>
  <si>
    <t>1. Select dataset "Pennsylvania"
2. Set Benchmark ON
3. Expand nodes on graph to Clinical episode level
4. In Service Line filter include Clinical episode "Amputation"
5. In Benchmark select Entity type "Acute care"
6. In Benchmark select Measure 90d readmission 90d readmission rate per patient (%)
7. In Benchmark select Level of Aggregation "National"
8. Expand Hospital
9. In Entity filter select hospital "Lancaster General Hospital (NPI:1104875103)"
10. Hover over line between Amputation and Hospital- Lancaster General Hospital (NPI:1104875103)</t>
  </si>
  <si>
    <t>National_Benchmark_7B_5</t>
  </si>
  <si>
    <t>1. Select dataset "Pennsylvania"
2. Set Benchmark ON
3. Expand nodes on graph to Clinical episode level
4. In Service Line filter include Clinical episode "Amputation"
5. In Benchmark select Entity type "Acute care"
6. In Benchmark select Measure 90d episode cost ($)
7. In Benchmark select Level of Aggregation "National"
8. Expand Hospital
9. In Entity filter select hospital "Lancaster General Hospital (NPI:1104875103)"
10. Hover over line between Amputation and Hospital- Lancaster General Hospital (NPI:1104875103)</t>
  </si>
  <si>
    <t>National_Benchmark_7B_6</t>
  </si>
  <si>
    <t>1. Select dataset "Pennsylvania"
2. Set Benchmark ON
3. Expand nodes on graph to Clinical episode level
4. In Service Line filter include Clinical episode "Amputation"
5. In Benchmark select Entity type "Acute care"
6. In Benchmark select Measure PAC LOS (days)
7. In Benchmark select Level of Aggregation "National"
8. Expand Hospital
9. In Entity filter select hospital "Lancaster General Hospital (NPI:1104875103)"
10. Hover over line between Amputation and Hospital- Lancaster General Hospital (NPI:1104875103)</t>
  </si>
  <si>
    <t>National_Benchmark_8B_1</t>
  </si>
  <si>
    <t>Pennsylvania
Location Lancaster
Clinical episode "Amputation"</t>
  </si>
  <si>
    <t>1. Select dataset "Pennsylvania"
2. Set Benchmark ON
3. Expand nodes on graph to Clinical episode level
4. In Service Line filter include Clinical episode "Amputation"
5. In Benchmark select Entity type "Acute care"
6. In Benchmark select Measure 90d readmission cost per instance ($)
7. In Benchmark select Level of Aggregation "National"
8. Expand Hospital
9. In Location filter select "42071 - Lancaster (PA)"
10. Hover over line between Amputation and Hospital- Lancaster General Hospital (NPI:1104875103)</t>
  </si>
  <si>
    <t>National_Benchmark_8B_2</t>
  </si>
  <si>
    <t>1. Select dataset "Pennsylvania"
2. Set Benchmark ON
3. Expand nodes on graph to Clinical episode level
4. In Service Line filter include Clinical episode "Amputation"
5. In Benchmark select Entity type "Acute care"
6. In Benchmark select Measure 90d readmission cost per patient ($)
7. In Benchmark select Level of Aggregation "National"
8. Expand Hospital
9. In Location filter select "42071 - Lancaster (PA)"
10. Hover over line between Amputation and Hospital- Lancaster General Hospital (NPI:1104875103)</t>
  </si>
  <si>
    <t>National benchmark: 23184
90d readmission cost per patient: 18653
Line color: -19,5%</t>
  </si>
  <si>
    <t>National_Benchmark_8B_3</t>
  </si>
  <si>
    <t>1. Select dataset "Pennsylvania"
2. Set Benchmark ON
3. Expand nodes on graph to Clinical episode level
4. In Service Line filter include Clinical episode "Amputation"
5. In Benchmark select Entity type "Acute care"
6. In Benchmark select Measure 90d readmission rate per instance (%)
7. In Benchmark select Level of Aggregation "National"
8. Expand Hospital
9. In Location filter select "42071 - Lancaster (PA)"
10. Hover over line between Amputation and Hospital- Lancaster General Hospital (NPI:1104875103)</t>
  </si>
  <si>
    <t>National_Benchmark_8B_4</t>
  </si>
  <si>
    <t>1. Select dataset "Pennsylvania"
2. Set Benchmark ON
3. Expand nodes on graph to Clinical episode level
4. In Service Line filter include Clinical episode "Amputation"
5. In Benchmark select Entity type "Acute care"
6. In Benchmark select Measure 90d readmission rate per patient (%)
7. In Benchmark select Level of Aggregation "National"
8. Expand Hospital
9. In Location filter select "42071 - Lancaster (PA)"
10. Hover over line between Amputation and Hospital- Lancaster General Hospital (NPI:1104875103)</t>
  </si>
  <si>
    <t>National_Benchmark_8B_5</t>
  </si>
  <si>
    <t>1. Select dataset "Pennsylvania"
2. Set Benchmark ON
3. Expand nodes on graph to Clinical episode level
4. In Service Line filter include Clinical episode "Amputation"
5. In Benchmark select Entity type "Acute care"
6. In Benchmark select Measure 90d episode cost ($)
7. In Benchmark select Level of Aggregation "National"
8. Expand Hospital
9. In Location filter select "42071 - Lancaster (PA)"
10. Hover over line between Amputation and Hospital- Lancaster General Hospital (NPI:1104875103)</t>
  </si>
  <si>
    <t>National_Benchmark_8B_6</t>
  </si>
  <si>
    <t>1. Select dataset "Pennsylvania"
2. Set Benchmark ON
3. Expand nodes on graph to Clinical episode level
4. In Service Line filter include Clinical episode "Amputation"
5. In Benchmark select Entity type "Acute care"
6. In Benchmark select Measure PAC LOS (days)
7. In Benchmark select Level of Aggregation "National"
8. Expand Hospital
9. In Location filter select "42071 - Lancaster (PA)"
10. Hover over line between Amputation and Hospital- Lancaster General Hospital (NPI:1104875103)</t>
  </si>
  <si>
    <t>National_Benchmark_9B_1</t>
  </si>
  <si>
    <t>Pennsylvania
Entity IRF(NPI:1457403966)
DRG 470</t>
  </si>
  <si>
    <t>1. Select dataset "Pennsylvania"
2. Set Benchmark ON
3. Expand nodes on graph to DRG level 
4. In Service Line filter include DRG "470" 
5. In Benchmark select Measure 90d readmission cost per instance ($)
6. In Benchmark select Level of Aggregation "National"
7. Expand on the IRF node on Graph
8. In Entity filter select IRF "Lancaster Rehabilitation Hospital" (NPI:1457403966)
9. Hover over line between DRG and IRF - Lancaster Rehabilitation Hospital (NPI:1457403966) on Graph</t>
  </si>
  <si>
    <t>National benchmark: 10582
90d readmission cost per instance: 4772
Line color: &lt;-20%</t>
  </si>
  <si>
    <t>National_Benchmark_9B_2</t>
  </si>
  <si>
    <t>1. Select dataset "Pennsylvania"
2. Set Benchmark ON
3. Expand nodes on graph to DRG level 
4. In Service Line filter include DRG "470" 
5. In Benchmark select Measure 90d readmission cost per patient ($)
6. In Benchmark select Level of Aggregation "National"
7. Expand on the IRF node on Graph
8. In Entity filter select IRF "Lancaster Rehabilitation Hospital" (NPI:1457403966)
9. Hover over line between DRG and IRF - Lancaster Rehabilitation Hospital (NPI:1457403966) on Graph</t>
  </si>
  <si>
    <t>National benchmark: 13494
90d readmission cost per patient: 7953
Line color: -&lt;-20%</t>
  </si>
  <si>
    <t>National_Benchmark_9B_3</t>
  </si>
  <si>
    <t>1. Select dataset "Pennsylvania"
2. Set Benchmark ON
3. Expand nodes on graph to DRG level 
4. In Service Line filter include DRG "470" 
5. In Benchmark select Measure 90d readmission rate per instance (%)
6. In Benchmark select Level of Aggregation "National"
7. Expand on the IRF node on Graph
8. In Entity filter select IRF "Lancaster Rehabilitation Hospital" (NPI:1457403966)
9. Hover over line between DRG and IRF - Lancaster Rehabilitation Hospital (NPI:1457403966) on Graph</t>
  </si>
  <si>
    <t>National benchmark: 21.0
90d readmission rate per instance: 25.0
Line color: 19%</t>
  </si>
  <si>
    <t>National_Benchmark_9B_4</t>
  </si>
  <si>
    <t>1. Select dataset "Pennsylvania"
2. Set Benchmark ON
3. Expand nodes on graph to DRG level 
4. In Service Line filter include DRG "470" 
5. In Benchmark select Measure 90d readmission rate per patient (%)
6. In Benchmark select Level of Aggregation "National"
7. Expand on the IRF node on Graph
8. In Entity filter select IRF "Lancaster Rehabilitation Hospital" (NPI:1457403966)
9. Hover over line between DRG and IRF - Lancaster Rehabilitation Hospital (NPI:1457403966) on Graph</t>
  </si>
  <si>
    <t>National benchmark: 16.5
90d readmission rate per patient: 15.0
Line color: -9%</t>
  </si>
  <si>
    <t>National_Benchmark_9B_5</t>
  </si>
  <si>
    <t>1. Select dataset "Pennsylvania"
2. Set Benchmark ON
3. Expand nodes on graph to DRG level 
4. In Service Line filter include DRG "470" 
5. In Benchmark select Measure 90d episode cost ($)
6. In Benchmark select Level of Aggregation "National"
7. Expand on the IRF node on Graph
8. In Entity filter select IRF "Lancaster Rehabilitation Hospital" (NPI:1457403966)
9. Hover over line between DRG and IRF - Lancaster Rehabilitation Hospital (NPI:1457403966) on Graph</t>
  </si>
  <si>
    <t>National benchmark: 34628
90d episode cost: 39405
Line color: 14%</t>
  </si>
  <si>
    <t>National_Benchmark_9B_6</t>
  </si>
  <si>
    <t>1. Select dataset "Pennsylvania"
2. Set Benchmark ON
3. Expand nodes on graph to DRG level 
4. In Service Line filter include DRG "470" 
5. In Benchmark select Measure PAC LOS (days)
6. In Benchmark select Level of Aggregation "National"
7. Expand on the IRF node on Graph
8. In Entity filter select IRF "Lancaster Rehabilitation Hospital" (NPI:1457403966)
9. Hover over line between DRG and IRF - Lancaster Rehabilitation Hospital (NPI:1457403966) on Graph</t>
  </si>
  <si>
    <t>National benchmark: 11.5
PAC LOS: 12.9
Line color: 11.8%</t>
  </si>
  <si>
    <t>National_Benchmark_10B_1</t>
  </si>
  <si>
    <t xml:space="preserve">Pennsylvania
Location Lancaster
DRG 470
 </t>
  </si>
  <si>
    <t>1. Select dataset "Pennsylvania"
2. Set Benchmark ON
3. Expand nodes on graph to DRG level 
4. In Service Line filter include DRG "470" 
5. In Benchmark select Measure 90d readmission cost per instance ($)
6. In Benchmark select Level of Aggregation "National"
7. Expand on the IRF node on Graph
8. In Location filter select National "42071 - Lancaster (PA)"
9. Hover over line between DRG and IRF - Lancaster Rehabilitation Hospital (NPI:1457403966) on Graph</t>
  </si>
  <si>
    <t>National_Benchmark_10B_2</t>
  </si>
  <si>
    <t>1. Select dataset "Pennsylvania"
2. Set Benchmark ON
3. Expand nodes on graph to DRG level 
4. In Service Line filter include DRG "470" 
5. In Benchmark select Measure 90d readmission 90d readmission cost per patient ($)
6. In Benchmark select Level of Aggregation "National"
7. Expand on the IRF node on Graph
8. In Location filter select National "42071 - Lancaster (PA)"
9. Hover over line between DRG and IRF - Lancaster Rehabilitation Hospital (NPI:1457403966) on Graph</t>
  </si>
  <si>
    <t>National benchmark: 13494
90d readmission cost per patient: 7953
Line color: &lt;-20%</t>
  </si>
  <si>
    <t>National_Benchmark_10B_3</t>
  </si>
  <si>
    <t>1. Select dataset "Pennsylvania"
2. Set Benchmark ON
3. Expand nodes on graph to DRG level 
4. In Service Line filter include DRG "470" 
5. In Benchmark select Measure 90d readmission rate per instance (%)
6. In Benchmark select Level of Aggregation "National"
7. Expand on the IRF node on Graph
8. In Location filter select National "42071 - Lancaster (PA)"
9. Hover over line between DRG and IRF - Lancaster Rehabilitation Hospital (NPI:1457403966) on Graph</t>
  </si>
  <si>
    <t>National_Benchmark_10B_4</t>
  </si>
  <si>
    <t>1. Select dataset "Pennsylvania"
2. Set Benchmark ON
3. Expand nodes on graph to DRG level 
4. In Service Line filter include DRG "470" 
5. In Benchmark select Measure 90d readmission rate per patient (%)
6. In Benchmark select Level of Aggregation "National"
7. Expand on the IRF node on Graph
8. In Location filter select National "42071 - Lancaster (PA)"
9. Hover over line between DRG and IRF - Lancaster Rehabilitation Hospital (NPI:1457403966) on Graph</t>
  </si>
  <si>
    <t>National_Benchmark_10B_5</t>
  </si>
  <si>
    <t>1. Select dataset "Pennsylvania"
2. Set Benchmark ON
3. Expand nodes on graph to DRG level 
4. In Service Line filter include DRG "470" 
5. In Benchmark select Measure 90d episode cost ($)
6. In Benchmark select Level of Aggregation "National"
7. Expand on the IRF node on Graph
8. In Location filter select National "42071 - Lancaster (PA)"
9. Hover over line between DRG and IRF - Lancaster Rehabilitation Hospital (NPI:1457403966) on Graph</t>
  </si>
  <si>
    <t>National benchmark: 34628
90d episode cost: 39405
Line color: 13%</t>
  </si>
  <si>
    <t>National_Benchmark_10B_6</t>
  </si>
  <si>
    <t>1. Select dataset "Pennsylvania"
2. Set Benchmark ON
3. Expand nodes on graph to DRG level 
4. In Service Line filter include DRG "470" 
5. In Benchmark select Measure PAC LOS (days)
6. In Benchmark select Level of Aggregation "National"
7. Expand on the IRF node on Graph
8. In Location filter select National "42071 - Lancaster (PA)"
9. Hover over line between DRG and IRF - Lancaster Rehabilitation Hospital (NPI:1457403966) on Graph</t>
  </si>
  <si>
    <t>National benchmark: 11.5
PAC LOS: 12.9
Line color: 11%</t>
  </si>
  <si>
    <t>II.C. NATIONAL Benchmark Calculation (LDS-year-2016 as National benchmark)</t>
  </si>
  <si>
    <t>LDS_National_Benchmark_1_1</t>
  </si>
  <si>
    <t>LDS-year-2016
No filters for Post Acute</t>
  </si>
  <si>
    <t>1. Select dataset "LDS-year-2016"
2. Set Benchmark ON
3. In Benchmark select Measure 90d readmission cost per instance ($)
4. Hover over line between SNF(grouped) and Cardiovascular</t>
  </si>
  <si>
    <t>Benchmark: 14,030
90d readmission cost per instance: 14,030
line color: 0%</t>
  </si>
  <si>
    <t>LDS_National_Benchmark_1_2</t>
  </si>
  <si>
    <t>1. Select dataset "LDS-year-2016"
2. Set Benchmark ON
3. In Benchmark select Measure 90d readmission cost per patient ($)
4. Hover over line between SNF(grouped) and Cardiovascular</t>
  </si>
  <si>
    <t>Benchmark: 20,196
90d readmission cost per patient: 20,196
line color: 0%</t>
  </si>
  <si>
    <t>LDS_National_Benchmark_1_3</t>
  </si>
  <si>
    <t>1. Select dataset "LDS-year-2016"
2. Set Benchmark ON
3. In Benchmark select Measure 90d readmission rate per instance (%)
4. Hover over line between SNF(grouped) and Cardiovascular</t>
  </si>
  <si>
    <t>Benchmark: 54.0%
90d readmission rate per instance: 54.0%
line color: 0%</t>
  </si>
  <si>
    <t>LDS_National_Benchmark_1_4</t>
  </si>
  <si>
    <t>Benchmark: 37.5%
90d readmission rate per instance: 37.5%
line color: 0%</t>
  </si>
  <si>
    <t>LDS_National_Benchmark_1_5</t>
  </si>
  <si>
    <t>1. Select dataset "LDS-year-2016"
2. Set Benchmark ON
3. In Benchmark select Measure 90d episode cost ($)
4. Hover over line between SNF(grouped) and Cardiovascular</t>
  </si>
  <si>
    <t>Benchmark: $54,696
90d episode cost: $54,696
line color: 0%</t>
  </si>
  <si>
    <t>LDS_National_Benchmark_1_6</t>
  </si>
  <si>
    <t>1. Select dataset "LDS-year-2016"
2. Set Benchmark ON
3. In Benchmark select Measure PAC LOS (days)
4. Hover over line between SNF(grouped) and Cardiovascular</t>
  </si>
  <si>
    <t>Benchmark: 25.3
PAC LOS (days): 25.3
line color: 0%</t>
  </si>
  <si>
    <t>LDS_National_Benchmark_2_1</t>
  </si>
  <si>
    <t>LDS-year-2016
No filters for Acute</t>
  </si>
  <si>
    <t>1. Select dataset "LDS-year-2016"
2. Set Benchmark ON
3. In Benchmark select Measure 90d readmission cost per instance ($)
4. In Benchmark select Entity type "Acute care"
5. Hover over line between Hospital(grouped) and Cardiovascular</t>
  </si>
  <si>
    <t>Benchmark: 14,731
90d readmission cost per instance: 14,731
line color: 0%</t>
  </si>
  <si>
    <t>My result: 14731.4568
On P2demo-new: 14732</t>
  </si>
  <si>
    <t>https://tangramcare.atlassian.net/browse/P2BN-2</t>
  </si>
  <si>
    <t>LDS_National_Benchmark_2_2</t>
  </si>
  <si>
    <t>1. Select dataset "LDS-year-2016"
2. Set Benchmark ON
3. In Benchmark select Measure 90d readmission cost per patient ($)
4. In Benchmark select Entity type "Acute care"
5. Hover over line between Hospital(grouped) and Cardiovascular</t>
  </si>
  <si>
    <t>Benchmark: 21056
90d readmission cost per patient: 21056
line color: 0%</t>
  </si>
  <si>
    <t>Benchmark: 21303
90d readmission cost per patient: 21056
line color: 0%</t>
  </si>
  <si>
    <t>LDS_National_Benchmark_2_3</t>
  </si>
  <si>
    <t>1. Select dataset "LDS-year-2016"
2. Set Benchmark ON
3. In Benchmark select Measure 90d readmission rate per instance (%)
4. In Benchmark select Entity type "Acute care"
5. Hover over line between Hospital(grouped) and Cardiovascular</t>
  </si>
  <si>
    <t>Benchmark: 39.9%
90d readmission rate per instance: 39.9%
line color: 0%</t>
  </si>
  <si>
    <t>LDS_National_Benchmark_2_4</t>
  </si>
  <si>
    <t>1. Select dataset "LDS-year-2016"
2. Set Benchmark ON
3. In Benchmark select Measure 90d readmission rate per patient (%)
4. In Benchmark select Entity type "Acute care"
5. Hover over line between Hospital(grouped) and Cardiovascular</t>
  </si>
  <si>
    <t>Benchmark: 27.9%
90d readmission rate per instance: 27.9%
line color: 0%</t>
  </si>
  <si>
    <t>LDS_National_Benchmark_2_5</t>
  </si>
  <si>
    <t>1. Select dataset "LDS-year-2016"
2. Set Benchmark ON
3. In Benchmark select Measure 90d episode cost ($)
4. In Benchmark select Entity type "Acute care"
5. Hover over line between Hospital(grouped) and Cardiovascular</t>
  </si>
  <si>
    <t>Benchmark: $40,095
90d episode cost: $40,095
line color: 0%</t>
  </si>
  <si>
    <t>LDS_National_Benchmark_2_6</t>
  </si>
  <si>
    <t>1. Select dataset "LDS-year-2016"
2. Set Benchmark ON
3. In Benchmark select Measure PAC LOS (days)
4. In Benchmark select Entity type "Acute care"
5. Hover over line between Hospital(grouped) and Cardiovascular</t>
  </si>
  <si>
    <t>Benchmark: 8.3
PAC LOS (days): 8.3
line color: 0%</t>
  </si>
  <si>
    <t>LDS_National_Benchmark_3_1</t>
  </si>
  <si>
    <t>LDS-year-2016
Include Entity: SNF 
for Acute</t>
  </si>
  <si>
    <t>1. Select dataset "LDS-year-2016"
2. Set Benchmark ON
3. In Benchmark select Measure 90d readmission cost per instance ($)
4. In Benchmark select Entity type "Acute care"
5. In Entity filter select SNF -Include
6. Hover over line between Hospital(grouped) and Cardiovascular</t>
  </si>
  <si>
    <t>Benchmark: 14030
90d readmission cost per instance: 14030
line color: 0%</t>
  </si>
  <si>
    <t>LDS_National_Benchmark_3_2</t>
  </si>
  <si>
    <t>1. Select dataset "LDS-year-2016"
2. Set Benchmark ON
3. In Benchmark select Measure 90d readmission cost per patient ($)
4. In Benchmark select Entity type "Acute care"
5. In Entity filter select SNF -Include
6. Hover over line between Hospital(grouped) and Cardiovascular</t>
  </si>
  <si>
    <t>Benchmark: 20196
90d readmission cost per patient: 20196
line color: 0%</t>
  </si>
  <si>
    <t>LDS_National_Benchmark_3_3</t>
  </si>
  <si>
    <t>1. Select dataset "LDS-year-2016"
2. Set Benchmark ON
3. In Benchmark select Measure 90d readmission rate per instance (%)
4. In Benchmark select Entity type "Acute care"
5. In Entity filter select SNF -Include
6. Hover over line between Hospital(grouped) and Cardiovascular</t>
  </si>
  <si>
    <t>LDS_National_Benchmark_3_4</t>
  </si>
  <si>
    <t>1. Select dataset "LDS-year-2016"
2. Set Benchmark ON
3. In Benchmark select Measure 90d readmission rate per patient (%)
4. In Benchmark select Entity type "Acute care"
5. In Entity filter select SNF -Include
6. Hover over line between Hospital(grouped) and Cardiovascular</t>
  </si>
  <si>
    <t>LDS_National_Benchmark_3_5</t>
  </si>
  <si>
    <t>1. Select dataset "LDS-year-2016"
2. Set Benchmark ON
3. In Benchmark select Measure 90d episode cost ($)
4. In Benchmark select Entity type "Acute care"
5. In Entity filter select SNF -Include
6. Hover over line between Hospital(grouped) and Cardiovascular</t>
  </si>
  <si>
    <t>LDS_National_Benchmark_3_6</t>
  </si>
  <si>
    <t>1. Select dataset "LDS-year-2016"
2. Set Benchmark ON
3. In Benchmark select Measure PAC LOS (days)
4. In Benchmark select Entity type "Acute care"
5. In Entity filter select SNF -Include
6. Hover over line between Hospital(grouped) and Cardiovascular</t>
  </si>
  <si>
    <t>LDS_National_Benchmark_4_1</t>
  </si>
  <si>
    <t>LDS-year-2016
Exclude Entity: SNF
for Acute</t>
  </si>
  <si>
    <t>1. Select dataset "LDS-year-2016"
2. Set Benchmark ON
3. In Benchmark select Measure 90d readmission cost per instance ($)
4. In Benchmark select Entity type "Acute care"
5. In Entity filter select SNF-Exclude
6. Hover over line between Hospital(grouped) and Cardiovascular</t>
  </si>
  <si>
    <t>Number of patients:
243699
Benchmark: 14935
90d readmission cost per instance: 14935
line color: 0%</t>
  </si>
  <si>
    <t>Benchmark:
$14732</t>
  </si>
  <si>
    <t>https://tangramcare.atlassian.net/browse/P2BN-1</t>
  </si>
  <si>
    <t>LDS_National_Benchmark_4_2</t>
  </si>
  <si>
    <t>1. Select dataset "LDS-year-2016"
2. Set Benchmark ON
3. In Benchmark select Measure 90d readmission cost per patient ($)
4. In Benchmark select Entity type "Acute care"
5. In Entity filter select SNF-Exclude
6. Hover over line between Hospital(grouped) and Cardiovascular</t>
  </si>
  <si>
    <t>Benchmark: 21302
90d readmission cost per patient: 21302
line color: 0%</t>
  </si>
  <si>
    <t>Benchmark: $21303</t>
  </si>
  <si>
    <t>LDS_National_Benchmark_4_3</t>
  </si>
  <si>
    <t>1. Select dataset "LDS-year-2016"
2. Set Benchmark ON
3. In Benchmark select Measure 90d readmission rate per instance (%)
4. In Benchmark select Entity type "Acute care"
5. In Entity filter select SNF-Exclude
6. Hover over line between Hospital(grouped) and Cardiovascular</t>
  </si>
  <si>
    <t>Benchmark: 37.1%
90d readmission rate per instance: 37.1%
line color: 0%</t>
  </si>
  <si>
    <t>Benchmark: 39.9%</t>
  </si>
  <si>
    <t>LDS_National_Benchmark_4_4</t>
  </si>
  <si>
    <t>1. Select dataset "LDS-year-2016"
2. Set Benchmark ON
3. In Benchmark select Measure 90d readmission rate per patient (%)
4. In Benchmark select Entity type "Acute care"
5. In Entity filter select SNF-Exclude
6. Hover over line between Hospital(grouped) and Cardiovascular</t>
  </si>
  <si>
    <t>Benchmark: 26.0%
90d readmission rate per patient: 26.0%
line color: 0%</t>
  </si>
  <si>
    <t>Benchmark: 27.9%</t>
  </si>
  <si>
    <t>LDS_National_Benchmark_4_5</t>
  </si>
  <si>
    <t>1. Select dataset "LDS-year-2016"
2. Set Benchmark ON
3. In Benchmark select Measure 90d episode cost ($)
4. In Benchmark select Entity type "Acute care"
5. In Entity filter select SNF-Exclude
6. Hover over line between Hospital(grouped) and Cardiovascular</t>
  </si>
  <si>
    <t>Benchmark: $37188
90d episode cost: $37188
line color: 0%</t>
  </si>
  <si>
    <t>Benchmark: $40095</t>
  </si>
  <si>
    <t>LDS_National_Benchmark_4_6</t>
  </si>
  <si>
    <t>1. Select dataset "LDS-year-2016"
2. Set Benchmark ON
3. In Benchmark select Measure PAC LOS (days)
4. In Benchmark select Entity type "Acute care"
5. In Entity filter select SNF-Exclude
6. Hover over line between Hospital(grouped) and Cardiovascular</t>
  </si>
  <si>
    <t>Benchmark: 4.8
PAC LOS (days): 4.8
line color: 0%</t>
  </si>
  <si>
    <t>Benchmark: 8.3d</t>
  </si>
  <si>
    <t>NBAVG_1C_1</t>
  </si>
  <si>
    <t>LDS-year-2016
Hospital - DRG: 618</t>
  </si>
  <si>
    <t>1. Select dataset LDS-year-2016
2. Set Benchmark ON
3. In Benchmark set Entity Type to Acute Care
4. In Benchmark set Level of aggregation to National
5. Expand Cardiovascular node
6. Expand Amputation node
7. In Benchmark select Measure 90d readmission cost per instance
8. Hover over line between Grouped Hospital and DRG: 618</t>
  </si>
  <si>
    <t>Benchmark: $15,314
90d readmission cost per instance: $15,314
Line color: 0%</t>
  </si>
  <si>
    <t>NBAVG_1C_2</t>
  </si>
  <si>
    <t>1. Select dataset LDS-year-2016
2. Set Benchmark ON
3. In Benchmark set Entity Type to Acute Care
4. In Benchmark set Level of aggregation to National
5. Expand Cardiovascular node
6. Expand Amputation node
7. In Benchmark select Measure 90d readmission cost per patient
8. Hover over line between Grouped Hospital and DRG: 618</t>
  </si>
  <si>
    <t>Benchmark: $18,772
90d readmission cost per patient: $18,772
Line color: 0%</t>
  </si>
  <si>
    <t>NBAVG_1C_3</t>
  </si>
  <si>
    <t>1. Select dataset LDS-year-2016
2. Set Benchmark ON
3. In Benchmark set Entity Type to Acute Care
4. In Benchmark set Level of aggregation to National
5. Expand Cardiovascular node
6. Expand Amputation node
7. In Benchmark select Measure 90d readmission rate per instance
8. Hover over line between Grouped Hospital and DRG: 618</t>
  </si>
  <si>
    <t>Benchmark: 34.2%
90d readmission rate per instance: 34.2%
Line color: 0%</t>
  </si>
  <si>
    <t>NBAVG_1C_4</t>
  </si>
  <si>
    <t>1. Select dataset LDS-year-2016
2. Set Benchmark ON
3. In Benchmark set Entity Type to Acute Care
4. In Benchmark set Level of aggregation to National
5. Expand Cardiovascular node
6. Expand Amputation node
7. In Benchmark select Measure 90d readmission rate per patient
8. Hover over line between Grouped Hospital and DRG: 618</t>
  </si>
  <si>
    <t>Benchmark: 27.9%
90d readmission rate per patient: 27.9%
Line color: 0%</t>
  </si>
  <si>
    <t>NBAVG_1C_5</t>
  </si>
  <si>
    <t>1. Select dataset LDS-year-2016
2. Set Benchmark ON
3. In Benchmark set Entity Type to Acute Care
4. In Benchmark set Level of aggregation to National
5. Expand Cardiovascular node
6. Expand Amputation node
7. In Benchmark select Measure 90d episode cost
8. Hover over line between Grouped Hospital and DRG: 618</t>
  </si>
  <si>
    <t>Benchmark: $20,490
90d episode cost: $20,490
Line color: 0%</t>
  </si>
  <si>
    <t>NBAVG_1C_6</t>
  </si>
  <si>
    <t>1. Select dataset LDS-year-2016
2. Set Benchmark ON
3. In Benchmark set Entity Type to Acute Care
4. In Benchmark set Level of aggregation to National
5. Expand Cardiovascular node
6. Expand Amputation node
7. In Benchmark select Measure PAC LOS (days)
8. Hover over line between Grouped Hospital and DRG: 618</t>
  </si>
  <si>
    <t>Benchmark: 11.5d
PAC LOS: 11.5d
Line color: 0%</t>
  </si>
  <si>
    <t>NBAVG_2C_1</t>
  </si>
  <si>
    <t>LDS-year-2016
Episode: Amputation 
DRG: 618 - exclude
Hospital(NPI: 1306938071) - Amputation</t>
  </si>
  <si>
    <t>1. Select dataset LDS-year-2016
2. Set Benchmark ON
3. In Service Line filter include Episode: Amputation and exclude DRG:618
4. In Benchmark set Entity Type to Acute Care
5. In Benchmark set Level of aggregation to National
6. Expand Hospital node
7. In Benchmark select Measure 90d readmission cost per instance
8. Hover over line between Hospital(NPI: 1306938071) and  Amputation</t>
  </si>
  <si>
    <t>Benchmark: $14,783
90d readmission cost per instance: $14,351
Line color: -2.9%</t>
  </si>
  <si>
    <t>NBAVG_2C_2</t>
  </si>
  <si>
    <t>1. Select dataset LDS-year-2016
2. Set Benchmark ON
3. In Service Line filter include Episode: Amputation and exclude DRG:618
4. In Benchmark set Entity Type to Acute Care
5. In Benchmark set Level of aggregation to National
6. Expand Hospital node
7. In Benchmark select Measure 90d readmission cost per patient
8. Hover over line between Hospital(NPI: 1306938071) and  Amputation</t>
  </si>
  <si>
    <t>Benchmark: $21,780
90d readmission cost per patient: $18,337
Line color: -15.8%</t>
  </si>
  <si>
    <t>NBAVG_2C_3</t>
  </si>
  <si>
    <t>1. Select dataset LDS-year-2016
2. Set Benchmark ON
3. In Service Line filter include Episode: Amputation and exclude DRG:618
4. In Benchmark set Entity Type to Acute Care
5. In Benchmark set Level of aggregation to National
6. Expand Hospital node
7. In Benchmark select Measure 90d readmission rate per instance
8. Hover over line between Hospital(NPI: 1306938071) and  Amputation</t>
  </si>
  <si>
    <t>Benchmark: 56.6%
90d readmission rate per instance: 63.0%
Line color: 11.4%</t>
  </si>
  <si>
    <t>NBAVG_2C_4</t>
  </si>
  <si>
    <t>1. Select dataset LDS-year-2016
2. Set Benchmark ON
3. In Service Line filter include Episode: Amputation and exclude DRG:618
4. In Benchmark set Entity Type to Acute Care
5. In Benchmark set Level of aggregation to National
6. Expand Hospital node
7. In Benchmark select Measure 90d readmission rate per patient
8. Hover over line between Hospital(NPI: 1306938071) and  Amputation</t>
  </si>
  <si>
    <t>Benchmark: 38.4%
90d readmission rate per patient: 49.3%
Line color: 28.5%</t>
  </si>
  <si>
    <t>NBAVG_2C_5</t>
  </si>
  <si>
    <t>1. Select dataset LDS-year-2016
2. Set Benchmark ON
3. In Service Line filter include Episode: Amputation and exclude DRG:618
4. In Benchmark set Entity Type to Acute Care
5. In Benchmark set Level of aggregation to National
6. Expand Hospital node
7. In Benchmark select Measure 90d episode cost
8. Hover over line between Hospital(NPI: 1306938071) and  Amputation</t>
  </si>
  <si>
    <t>Benchmark: $43,723
90d episode cost: $40,733
Line color: -6.8%</t>
  </si>
  <si>
    <t>NBAVG_2C_6</t>
  </si>
  <si>
    <t>1. Select dataset LDS-year-2016
2. Set Benchmark ON
3. In Service Line filter include Episode: Amputation and exclude DRG:618
4. In Benchmark set Entity Type to Acute Care
5. In Benchmark set Level of aggregation to National
6. Expand Hospital node
7. In Benchmark select Measure PAC LOS (days)
8. Hover over line between Hospital(NPI: 1306938071) and  Amputation</t>
  </si>
  <si>
    <t>Benchmark: 17.9d
PAC LOS: 19.7d
Line color: 9.6%</t>
  </si>
  <si>
    <t>NBAVG_3C_1</t>
  </si>
  <si>
    <t>LDS-year-2016
Location: Florida
SNF - Cardiology</t>
  </si>
  <si>
    <t>1. Select dataset LDS-year-2016
2. Set Benchmark ON
3. In Location filter include Florida
4. In Benchmark set Level of aggregation to National
5. In Benchmark select Measure 90d readmission cost per instance
6. Hover over line between SNF and Cardiology</t>
  </si>
  <si>
    <t>Benchmark: $11,547
90d readmission cost per instance: $9705
Line color: -16%</t>
  </si>
  <si>
    <t>90d rc per instance: $10,116</t>
  </si>
  <si>
    <t>NBAVG_3C_2</t>
  </si>
  <si>
    <t>1. Select dataset LDS-year-2016
2. Set Benchmark ON
3. In Location filter include Florida
4. In Benchmark set Level of aggregation to National
5. In Benchmark select Measure 90d readmission cost per patient
6. Hover over line between SNF and Cardiology</t>
  </si>
  <si>
    <t>Benchmark: $16,070
90d readmission cost per patient: $13,862
Line color: -13.7%</t>
  </si>
  <si>
    <t>90d rc per patient: $14,325</t>
  </si>
  <si>
    <t>NBAVG_3C_3</t>
  </si>
  <si>
    <t>1. Select dataset LDS-year-2016
2. Set Benchmark ON
3. In Location filter include Florida
4. In Benchmark set Level of aggregation to National
5. In Benchmark select Measure 90d readmission rate per instance
6. Hover over line between SNF and Cardiology</t>
  </si>
  <si>
    <t>Benchmark: 52.5%
90d readmission rate per instance: 60.9%
Line color: 16.0%</t>
  </si>
  <si>
    <t>90d rr per instance: 58.4%</t>
  </si>
  <si>
    <t>NBAVG_3C_4</t>
  </si>
  <si>
    <t>1. Select dataset LDS-year-2016
2. Set Benchmark ON
3. In Location filter include Florida
4. In Benchmark set Level of aggregation to National
5. In Benchmark select Measure 90d readmission rate per patient
6. Hover over line between SNF and Cardiology</t>
  </si>
  <si>
    <t>Benchmark: 37.7%
90d readmission rate per patient: 42.7%
Line color: 13.0%</t>
  </si>
  <si>
    <t>90d rr per patient: 41.2%</t>
  </si>
  <si>
    <t>NBAVG_3C_5</t>
  </si>
  <si>
    <t>1. Select dataset LDS-year-2016
2. Set Benchmark ON
3. In Location filter include Florida
4. In Benchmark set Level of aggregation to National
5. In Benchmark select Measure 90d episode cost
6. Hover over line between SNF and Cardiology</t>
  </si>
  <si>
    <t>Benchmark: $32,985
90d episode cost: $31,093
Line color: -5.7%</t>
  </si>
  <si>
    <t>90d episode cost: $31,538</t>
  </si>
  <si>
    <t>NBAVG_3C_6</t>
  </si>
  <si>
    <t>1. Select dataset LDS-year-2016
2. Set Benchmark ON
3. In Location filter include Florida
4. In Benchmark set Level of aggregation to National
5. In Benchmark select Measure PAC LOS (days)
6. Hover over line between SNF and Cardiology</t>
  </si>
  <si>
    <t>Benchmark: 27.6d
PAC LOS: 27.9d
Line color: 1.1%</t>
  </si>
  <si>
    <t>PAC LOS: 27.3d</t>
  </si>
  <si>
    <t>II.C. NATIONAL Benchmark Calculation (Dataset Ca and NV; LDS-2016 as benchmark)</t>
  </si>
  <si>
    <t>NBAVG_1D_1</t>
  </si>
  <si>
    <t>CA and NV
Service Line: Orthopedics, Other Surgical, Episode: Stroke, Cardic Valve, Traumatic Stupor &amp; Coma. Coma &lt;1 Hr
Hospital - Service Line (2)</t>
  </si>
  <si>
    <t>1. Select dataset CA and NV
2. Set Benchmark ON
3. In Service Line filter include SL: Orthopedics, Other Surgical, CE: Stroke, Cardiac Valve, Traumatic Stupor &amp; Coma. Coma &lt;1 Hr
4. In Benchmark set Entity Type to Acute Care
5. In Benchmark set Level of aggregation to National
6. In Benchmark select Measure 90d readmission cost per instance
7. Hover over line between Grouped Hospital - Service Line(2)</t>
  </si>
  <si>
    <t>Legend:
$90d Readm/instance: National Average
Number of patients:
92
Benchmark value: $12329
90d readmission cost per instance: $0
line color: &lt; -20%</t>
  </si>
  <si>
    <t>25-11-2019</t>
  </si>
  <si>
    <t>NBAVG_1D_2</t>
  </si>
  <si>
    <t>1. Select dataset CA and NV
2. Set Benchmark ON
3. In Service Line filter include SL: Orthopedics, Other Surgical, CE: Stroke, Cardic Valve, Traumatic Stupor &amp; Coma. Coma &lt;1 Hr
4. In Benchmark set Entity Type to Acute Care
5. In Benchmark set Level of aggregation to National
6. In Benchmark select Measure 90d readmission cost per patient
7. Hover over line between Grouped Hospital - Service Line(2)</t>
  </si>
  <si>
    <t xml:space="preserve">Legend:
$90d Readm/patient: National Average
Benchmark value: $16120
90d readmisstion cost per patient: $0
line color: &lt; -20%
</t>
  </si>
  <si>
    <t>NBAVG_1D_3</t>
  </si>
  <si>
    <t>1. Select dataset CA and NV
2. Set Benchmark ON
3. In Service Line filter include SL: Orthopedics, Other Surgical, CE: Stroke, Cardic Valve, Traumatic Stupor &amp; Coma. Coma &lt;1 Hr
4. In Benchmark set Entity Type to Acute Care
5. In Benchmark set Level of aggregation to National
6. In Benchmark select Measure 90d readmission rate per instance
7. Hover over line between Grouped Hospital - Service Line(2)</t>
  </si>
  <si>
    <t>Legend:
90d Readm/instance: National Average
Benchmark value:22.0
90d readmission rate per instance: 0.0%
line color: &lt; - 20%</t>
  </si>
  <si>
    <t>Benchmark 22.0%</t>
  </si>
  <si>
    <t>P2BN-2714</t>
  </si>
  <si>
    <t>NBAVG_1D_4</t>
  </si>
  <si>
    <t>1. Select dataset CA and NV
2. Set Benchmark ON
3. In Service Line filter include SL: Orthopedics, Other Surgical, CE: Stroke, Cardic Valve, Traumatic Stupor &amp; Coma. Coma &lt;1 Hr
4. In Benchmark set Entity Type to Acute Care
5. In Benchmark set Level of aggregation to National
6. In Benchmark select Measure 90d readmission rate per patient
7. Hover over line between Grouped Hospital - Service Line(2)</t>
  </si>
  <si>
    <t>Legend:
90d Readm/patient: National Average
Benchmark value: 16.8% 
90d readmission rate per patient: 0.0%
line color: &lt; -20%</t>
  </si>
  <si>
    <t>NBAVG_1D_5</t>
  </si>
  <si>
    <t>1. Select dataset CA and NV
2. Set Benchmark ON
3. In Service Line filter include SL: Orthopedics, Other Surgical, CE: Stroke, Cardic Valve, Traumatic Stupor &amp; Coma. Coma &lt;1 Hr
4. In Benchmark set Entity Type to Acute Care
5. In Benchmark set Level of aggregation to National
6. In Benchmark select Measure 90d episode cost
7. Hover over line between Grouped Hospital - Service Line(2)</t>
  </si>
  <si>
    <t>Legend:
90d episode cost: National Average
Benchmark value: $25380
90d episode cost: $16,456
line color: &lt; -20%</t>
  </si>
  <si>
    <t>NBAVG_1D_6</t>
  </si>
  <si>
    <t>1. Select dataset CA and NV
2. Set Benchmark ON
3. In Service Line filter include SL: Orthopedics, Other Surgical, CE: Stroke, Cardic Valve, Traumatic Stupor &amp; Coma. Coma &lt;1 Hr
4. In Benchmark set Entity Type to Acute Care
5. In Benchmark set Level of aggregation to National
6. In Benchmark select Measure PAC LOS (days)
7. Hover over line between Grouped Hospital - Service Line(2)</t>
  </si>
  <si>
    <t>Legend:
PAC LOS: National Average
Benchmark value:14.6d
PAC LOS: 1.5d
line color: &lt; -20%</t>
  </si>
  <si>
    <t>NBAVG_2D_1</t>
  </si>
  <si>
    <t>CA and NV
Service Line: Cardiology, Neurology - include, 
Episode: Mouth Procedures
DRG: 292, 310 - exclude
Entity: HHA, LTCH, SNF( NPI: 1710089255, 1659366771), 
LTCH (1) - Service Line (2)</t>
  </si>
  <si>
    <t>1. Select dataset CA and NV
2. Set Benchmark ON
3. In Service Line filter include SL: Cardiology, Neurology
4. In Service Line filter exclude DRG: 292,310
5. In Benchmark set Level of aggregation to National
6. In Benchmark select Measure 90d readmission cost per instance
7. Hover over line between LTCH(NPI:1033294723) - Service Line(2)</t>
  </si>
  <si>
    <t>Legend:
$90d Readm/instance: National Average
Case count: 1
Benchmark value: $14085
90d readmission cost per instance: $0
line color: &lt; -20%</t>
  </si>
  <si>
    <t>NBAVG_2D_2</t>
  </si>
  <si>
    <t>1. Select dataset CA and NV
2. Set Benchmark ON
3. In Service Line filter include SL: Cardiology, Neurology, Episode: Mouth Procedures
4. In Service Line filter exclude DRG: 292,310
5. In Benchmark set Level of aggregation to National
6. In Benchmark select Measure 90d readmission cost per patient
7. Hover over line between LTCH - Service Line(2)</t>
  </si>
  <si>
    <t xml:space="preserve">Legend:
$90d Readm/patient: National Average
Benchmark value: $19179
90d readmisstion cost per patient: $0
line color: &lt; -20%
</t>
  </si>
  <si>
    <t>NBAVG_2D_3</t>
  </si>
  <si>
    <t>1. Select dataset CA and NV
2. Set Benchmark ON
3. In Service Line filter include SL: Cardiology, Neurology, Episode: Mouth Procedures
4. In Service Line filter exclude DRG: 292,310
5. In Benchmark set Level of aggregation to National
6. In Benchmark select Measure 90d readmission rate per instance
7. Hover over line between LTCH - Service Line(2)</t>
  </si>
  <si>
    <t>Legend:
90d Readm/instance: National Average
Benchmark value: 49.1
90d readmission rate per instance: 0.0%
line color: &lt; -20%</t>
  </si>
  <si>
    <t>NBAVG_2D_4</t>
  </si>
  <si>
    <t>1. Select dataset CA and NV
2. Set Benchmark ON
3. In Service Line filter include SL: Cardiology, Neurology, Episode: Mouth Procedures
4. In Service Line filter exclude DRG: 292,310
5. In Benchmark set Level of aggregation to National
6. In Benchmark select Measure 90d readmission rate per patient
7. Hover over line between LTCH - Service Line(2)</t>
  </si>
  <si>
    <t>Legend:
90d Readm/patient: National Average
Benchmark value:36.1% 
90d readmission rate per patient: 0.0%
line color: &lt; -20%</t>
  </si>
  <si>
    <t>NBAVG_2D_5</t>
  </si>
  <si>
    <t>1. Select dataset CA and NV
2. Set Benchmark ON
3. In Service Line filter include SL: Cardiology, Neurology, Episode: Mouth Procedures
4. In Service Line filter exclude DRG: 292,310
5. In Benchmark set Level of aggregation to National
6. In Benchmark select Measure 90d episode cost
7. Hover over line between LTCH - Service Line(2)</t>
  </si>
  <si>
    <t>Legend:
90d episode cost: National Average
Benchmark value: $65836
90d episode cost: $68,584
line color: 4.0%</t>
  </si>
  <si>
    <t>NBAVG_2D_6</t>
  </si>
  <si>
    <t>1. Select dataset CA and NV
2. Set Benchmark ON
3. In Service Line filter include SL: Cardiology, Neurology, Episode: Mouth Procedures
4. In Service Line filter exclude DRG: 292,310
5. In Benchmark set Level of aggregation to National
6. In Benchmark select Measure PAC LOS (days)
7. Hover over line between LTCH - Service Line(2)</t>
  </si>
  <si>
    <t>Legend:
PAC LOS: National Average
Benchmark value: 24.1d 
PAC LOS: 37.0d
line color: &gt; 20%</t>
  </si>
  <si>
    <t>NBAVG_3D_1</t>
  </si>
  <si>
    <t>CA and NV
Service Line: Other Medical, Episode: Nontraumatic Stupor &amp; Coma, DRG: 177, 391, 871, 885 -include
Hospital (NPI:1649381682) - DRG (3)</t>
  </si>
  <si>
    <t>1. Select dataset CA and NV
2. Set Benchmark ON
3. In Service Line filter include SL: Other Medical, CE: Nontraumatic Stupor &amp; Coma, DRG: 177, 391, 871, 885
4. In Benchmark set Entity Type to Acute Care
5. In Benchmark set Level of aggregation to National
6. Expand grouped hospital node
7. In Benchmark select Measure 90d readmission cost per instance
8. Hover over line between Hospital (NPI:1649381682) - DRG (3)</t>
  </si>
  <si>
    <t>Legend:
$90d Readm/instance: National Average
Number of patients:
2
Benchmark value: $10568
90d readmission cost per instance: $0
line color: &lt; -20%</t>
  </si>
  <si>
    <t>DGR 871 is part of Other Medical</t>
  </si>
  <si>
    <t>NBAVG_3D_2</t>
  </si>
  <si>
    <t>1. Select dataset CA and NV
2. Set Benchmark ON
3. In Service Line filter include SL: Other Medical, CE: Nontraumatic Stupor &amp; Coma, DRG: 177, 391, 871, 885
4. In Benchmark set Entity Type to Acute Care
5. In Benchmark set Level of aggregation to National
6. Expand grouped hospital node
7. In Benchmark select Measure 90d readmission cost per patient
8. Hover over line between Hospital (NPI:1649381682) - DRG (3)</t>
  </si>
  <si>
    <t xml:space="preserve">Legend:
$90d Readm/patient: National Average
Benchmark value: $15951
90d readmisstion cost per patient: $0
line color: &lt; -20%
</t>
  </si>
  <si>
    <t>NBAVG_3D_3</t>
  </si>
  <si>
    <t>1. Select dataset CA and NV
2. Set Benchmark ON
3. In Service Line filter include SL: Other Medical, CE: Nontraumatic Stupor &amp; Coma, DRG: 177, 391, 871, 885
4. In Benchmark set Entity Type to Acute Care
5. In Benchmark set Level of aggregation to National
6. Expand grouped hospital node
7. In Benchmark select Measure 90d readmission rate per instance
8. Hover over line between Hospital (NPI:1649381682) - DRG (3)</t>
  </si>
  <si>
    <t>Legend:
90d Readm/instance: National Average
Benchmark value:47.8% 
90d readmission rate per instance: 0.0%
line color: &lt; -20%</t>
  </si>
  <si>
    <t>NBAVG_3D_4</t>
  </si>
  <si>
    <t>1. Select dataset CA and NV
2. Set Benchmark ON
3. In Service Line filter include SL: Other Medical, CE: Nontraumatic Stupor &amp; Coma, DRG: 177, 391, 871, 885
4. In Benchmark set Entity Type to Acute Care
5. In Benchmark set Level of aggregation to National
6. Expand grouped hospital node
7. In Benchmark select Measure 90d readmission rate per patient
8. Hover over line between Hospital (NPI:1649381682) - DRG (3)</t>
  </si>
  <si>
    <t>Legend:
90d Readm/patient: National Average
Benchmark value: 31.7% 
90d readmission rate per patient: 0.0%
line color: &lt; -20%</t>
  </si>
  <si>
    <t>NBAVG_3D_5</t>
  </si>
  <si>
    <t>1. Select dataset CA and NV
2. Set Benchmark ON
3. In Service Line filter include SL: Other Medical, CE: Nontraumatic Stupor &amp; Coma, DRG: 177, 391, 871, 885
4. In Benchmark set Entity Type to Acute Care
5. In Benchmark set Level of aggregation to National
6. Expand grouped hospital node
7. In Benchmark select Measure 90d episode cost
8. Hover over line between Hospital (NPI:1649381682) - DRG (3)</t>
  </si>
  <si>
    <t>Legend:
90d episode cost: National Average
Benchmark value: $20999
90d episode cost: $15,431
line color: &lt; -20%</t>
  </si>
  <si>
    <t>NBAVG_3D_6</t>
  </si>
  <si>
    <t>1. Select dataset CA and NV
2. Set Benchmark ON
3. In Service Line filter include SL: Other Medical, CE: Nontraumatic Stupor &amp; Coma, DRG: 177, 391, 871, 885
4. In Benchmark set Entity Type to Acute Care
5. In Benchmark set Level of aggregation to National
6. Expand grouped hospital node
7. In Benchmark select Measure PAC LOS (days)
8. Hover over line between Hospital (NPI:1649381682) - DRG (3)</t>
  </si>
  <si>
    <t>Legend:
PAC LOS: National Average
Benchmark value: 6.6d 
PAC LOS: 0.0d
line color: &lt; -20%</t>
  </si>
  <si>
    <t>NBAVG_4D_1</t>
  </si>
  <si>
    <t>CA and NV
Location: FIPS: 06007, 06061, 06115
Service Line: Respiratory
Entity: Hospital
Hospital (NPI: 1356390264) - DRG: 178</t>
  </si>
  <si>
    <t>1. Select dataset CA and NV
2. Set Benchmark ON
3. In Location filter include  FIPS: 06007, 06061, 06115
4. In Service Line filter include Respiratory
5. In Entity filter include Hospital
6. In Benchmark set Entity Type to Acute Care
7. In Benchmark set Level of aggregation to National
8. Expand expand right side node to DRG level
9. In Benchmark select Measure 90d readmission cost per instance
10. Hover over line between Hospital (NPI: 1356390264) - DRG: 178</t>
  </si>
  <si>
    <t>Benchmark: $11,673
90d readmission cost per instance: $0 
Line color: &lt; -20%</t>
  </si>
  <si>
    <t xml:space="preserve">FAIL
</t>
  </si>
  <si>
    <t>NBAVG_4D_2</t>
  </si>
  <si>
    <t>1. Select dataset CA and NV
2. Set Benchmark ON
3. In Location filter include  FIPS: 06007, 06061, 06115
4. In Service Line filter include Respiratory
5. In Entity filter include Hospital
6. In Benchmark set Entity Type to Acute Care
7. In Benchmark set Level of aggregation to National
8. Expand expand right side node to DRG level
9. In Benchmark select Measure 90d readmission cost per patient
10. Hover over line between Hospital (NPI: 1356390264) - DRG: 178</t>
  </si>
  <si>
    <t>Benchmark: $16,403
90d readmission cost per patient: $0
Line color: &lt; -20%</t>
  </si>
  <si>
    <t>1. Select dataset CA and NV
2. Set Benchmark ON
3. In Location filter include  FIPS: 06007, 06061, 06115
4. In Service Line filter include Respiratory
5. In Entity filter include Hospital
6. In Benchmark set Entity Type to Acute Care
7. In Benchmark set Level of aggregation to National
8. Expand expand right side node to DRG level
9. In Benchmark select Measure 90d readmission rate per instance
10. Hover over line between Hospital (NPI: 1356390264) - DRG: 178</t>
  </si>
  <si>
    <t>Benchmark: $11,672
90d readmission rate per instance: $0
Line color: &lt; -20%</t>
  </si>
  <si>
    <t>Benchmark: $16,402
90d readmission rate per instance: $0
Line color: &lt; -20%</t>
  </si>
  <si>
    <t>NBAVG_4D_3</t>
  </si>
  <si>
    <t>Benchmark: 42.7%
90d readmission rate per instance: 0.0%
Line color: &lt; -20%</t>
  </si>
  <si>
    <t>NBAVG_4D_4</t>
  </si>
  <si>
    <t>1. Select dataset CA and NV
2. Set Benchmark ON
3. In Location filter include  FIPS: 06007, 06061, 06115
4. In Service Line filter include Respiratory
5. In Entity filter include Hospital
6. In Benchmark set Entity Type to Acute Care
7. In Benchmark set Level of aggregation to National
8. Expand expand right side node to DRG level
9. In Benchmark select Measure 90d readmission rate per patient
10. Hover over line between Hospital (NPI: 1356390264) - DRG: 178</t>
  </si>
  <si>
    <t>Benchmark: 30.4%
90d readmission rate per patient: 0.0%
Line color: &lt; -20%</t>
  </si>
  <si>
    <t>NBAVG_4D_5</t>
  </si>
  <si>
    <t>1. Select dataset CA and NV
2. Set Benchmark ON
3. In Location filter include  FIPS: 06007, 06061, 06115
4. In Service Line filter include Respiratory
5. In Entity filter include Hospital
6. In Benchmark set Entity Type to Acute Care
7. In Benchmark set Level of aggregation to National
8. Expand right side node to DRG level
9. In Benchmark select Measure 90d episode cost
10. Hover over line between Hospital (NPI: 1356390264) - DRG: 178</t>
  </si>
  <si>
    <t>Benchmark: $21,096
90d episode cost: $10,373
Line color: &lt; -20%</t>
  </si>
  <si>
    <t>NBAVG_4D_6</t>
  </si>
  <si>
    <t>1. Select dataset CA and NV
2. Set Benchmark ON
3. In Location filter include  FIPS: 06007, 06061, 06115
4. In Service Line filter include Respiratory
5. In Entity filter include Hospital
6. In Benchmark set Entity Type to Acute Care
7. In Benchmark set Level of aggregation to National
8. Expand expand right side node to DRG level
9. In Benchmark select Measure PAC LOS (days)
10. Hover over line between Hospital (NPI: 1356390264) - DRG: 178</t>
  </si>
  <si>
    <t>Benchmark: 11.1d
PAC LOS: 0.0d
Line color: &lt;-20%</t>
  </si>
  <si>
    <t>IIE. National Average Benchmark Calculation (Dataset: Orange; National: Pennsylvania) - Benchmark Graph</t>
  </si>
  <si>
    <t>NBAVG_1B_1</t>
  </si>
  <si>
    <t>Orange
Service Line: Episode: Pneumothorax, DRG: 70, 71 -include
Entity: Home, IRF (NPI:1043284706) - include
IRF (NPI:1043284706) - DRG (2)</t>
  </si>
  <si>
    <t>1. Select dataset Orange
2. Set Benchmark ON
3. In Service Line filter include CE: Pneumothorax, DRG: 70, 71
4. In Benchmark set Level of aggregation to National
5. In Benchmark select Measure 90d readmission cost per instance
6. Hover over line between IRF (NPI:1043284706) and DRG (2)</t>
  </si>
  <si>
    <t>Legend:
$90d Readm/instance: National Average
Benchmark value: $9896
90d readmission cost per instance: $15,484
line color: &gt; 20%</t>
  </si>
  <si>
    <t>Not Valid</t>
  </si>
  <si>
    <t>NBAVG_1B_2</t>
  </si>
  <si>
    <t>1. Select dataset Orange
2. Set Benchmark ON
3. In Service Line filter include CE: Pneumothorax, DRG: 70, 71
4. In Benchmark set Level of aggregation to National
5. In Benchmark select Measure 90d readmission cost per patient
6. Hover over line between IRF (NPI:1043284706) and DRG (2)</t>
  </si>
  <si>
    <t xml:space="preserve">Legend:
$90d Readm/patient: National Average
Benchmark value: $12,534
90d readmisstion cost per patient: $15,484
line color: &gt; 20%
</t>
  </si>
  <si>
    <t>NBAVG_1B_3</t>
  </si>
  <si>
    <t>1. Select dataset Orange
2. Set Benchmark ON
3. In Service Line filter include CE: Pneumothorax, DRG: 70, 71
4. In Benchmark set Level of aggregation to National
5. In Benchmark select Measure 90d readmission rate per instance
6. Hover over line between IRF (NPI:1043284706) and DRG (2)</t>
  </si>
  <si>
    <t>Legend:
90d Readm/instance: National Average
Benchmark value: 57.6% 
90d readmission rate per instance: 66.7%
line color: 15.8%</t>
  </si>
  <si>
    <t>NBAVG_1B_4</t>
  </si>
  <si>
    <t>Orange
Service Line: Episode: Pneumothorax
DRG: 70, 71 -include
Entity: Home, IRF (NPI:1043284706) - include
IRF (NPI:1043284706) - DRG (2)</t>
  </si>
  <si>
    <t>1. Select dataset Orange
2. Set Benchmark ON
3. In Service Line filter include CE: Pneumothorax, DRG: 70, 71
4. In Benchmark set Level of aggregation to National
5. In Benchmark select Measure 90d readmission rate per patient
6. Hover over line between IRF (NPI:1043284706) and DRG (2)</t>
  </si>
  <si>
    <t>Legend:
90d Readm/patient: National Average
Benchmark value: 45.5% 
90d readmission rate per patient: 66.7%
line color: &gt;20%</t>
  </si>
  <si>
    <t>NBAVG_1B_5</t>
  </si>
  <si>
    <t>Orange
Service Line: Episode: Pneumothorax, DRG: 70, 71-include
Entity: Home, IRF (NPI:1043284706) - include
IRF (NPI:1043284706) - DRG (2)</t>
  </si>
  <si>
    <t>1. Select dataset Orange
2. Set Benchmark ON
3. In Service Line filter include CE: Pneumothorax, DRG: 70, 71
4. In Benchmark set Level of aggregation to National
5. In Benchmark select Measure 90d episode cost
6. Hover over line between IRF (NPI:1043284706) and DRG (2)</t>
  </si>
  <si>
    <t>Legend:
90d episode cost: National Average
Benchmark value: $42,887
90d episode cost: $46,721
line color: 8.9%</t>
  </si>
  <si>
    <t>NBAVG_1B_6</t>
  </si>
  <si>
    <t>Orange
Episode:Pneumothorax, 
DRG: 70, 71-include
Entity: Home, IRF (NPI:1043284706) - include
IRF (NPI:1043284706) - DRG (2)</t>
  </si>
  <si>
    <t>1. Select dataset Orange
2. Set Benchmark ON
3. In Service Line filter include CE: Pneumothorax, DRG: 70, 71
4. In Benchmark set Level of aggregation to National
5. In Benchmark select Measure PAC LOS (days)
6. Hover over line between IRF (NPI:1043284706) and DRG (2)</t>
  </si>
  <si>
    <t xml:space="preserve">Legend:
PAC LOS: National Average
Benchmark value: 13.0d
PAC LOS: No pac los in orange
line color: </t>
  </si>
  <si>
    <t>III.A. State Benchmark Calculation (Dataset: Pennsylvania; LDS-year-2016 as State Benchmark) - Benchmark Graph</t>
  </si>
  <si>
    <t>State_Benchmark_1A_1</t>
  </si>
  <si>
    <t>Pennsylvania
DRG 330
SNF</t>
  </si>
  <si>
    <t>1. Select dataset "Pennsylvania" dataset
2. Set Benchmark On
3. Expand nodes on graph to DRG level
4. In Service Line filter include DRG 330
5. In Entity filter include "SNF" 
6. In Benchmark select Measure 90d readmission cost per instance ($)
7. In Benchmark select Level of Aggregation "State"
8. Hover over line DRG and SNF (grouped)</t>
  </si>
  <si>
    <t>State benchmark: $11,396
90d readmission cost per instance: $$11,539
line color: 0%</t>
  </si>
  <si>
    <t>State_Benchmark_1A_2</t>
  </si>
  <si>
    <t>1. Select dataset "Pennsylvania" dataset
2. Set Benchmark On
3. Expand nodes on graph to DRG level
4. In Service Line filter include DRG 330
5. In Entity filter include "SNF" 
6. In Benchmark select Measure 90d readmission cost per patient ($)
7. In Benchmark select Level of Aggregation "State"
8. Hover over line DRG and SNF (grouped)</t>
  </si>
  <si>
    <t>State benchmark: $15,273
90d readmission cost per patient: $$14,320
line color: 0%</t>
  </si>
  <si>
    <t>State_Benchmark_1A_3</t>
  </si>
  <si>
    <t>1. Select dataset "Pennsylvania" dataset
2. Set Benchmark On
3. Expand nodes on graph to DRG level
4. In Service Line filter include DRG 330
5. In Entity filter include "SNF" 
6. In Benchmark select Measure 90d readmission rate per instance (%)
7. In Benchmark select Level of Aggregation "State"
8. Hover over line DRG and SNF (grouped)</t>
  </si>
  <si>
    <t>State benchmark: 40.9%
90d readmission rate per instance: $35.0%
line color: 0%</t>
  </si>
  <si>
    <t>State_Benchmark_1A_4</t>
  </si>
  <si>
    <t>1. Select dataset "Pennsylvania" dataset
2. Set Benchmark On
3. Expand nodes on graph to DRG level
4. In Service Line filter include DRG 330
5. In Entity filter include "SNF" 
6. In Benchmark select Measure 90d readmission rate per patient (%)
7. In Benchmark select Level of Aggregation "State"
8. Hover over line DRG and SNF (grouped)</t>
  </si>
  <si>
    <t>State benchmark: 30.6%
90d readmission rate per instance: $28.2%
line color: 0%</t>
  </si>
  <si>
    <t>State_Benchmark_1A_5</t>
  </si>
  <si>
    <t>1. Select dataset "Pennsylvania" dataset
2. Set Benchmark On
3. Expand nodes on graph to DRG level
4. In Service Line filter include DRG 330
5. In Entity filter include "SNF" 
6. In Benchmark select Measure 90d episode cost ($)
7. In Benchmark select Level of Aggregation "State"
8. Hover over line DRG and SNF (grouped)</t>
  </si>
  <si>
    <t>State benchmark: $37804
90d episode cost: $$36,662
line color: 0%</t>
  </si>
  <si>
    <t>State_Benchmark_1A_6</t>
  </si>
  <si>
    <t>1. Select dataset "Pennsylvania" dataset
2. Set Benchmark On
3. Expand nodes on graph to DRG level
3. In Service Line filter include DRG 330
5. In Entity filter include "SNF" 
6. In Benchmark select Measure PAC LOS (days)
7. In Benchmark select Level of Aggregation "State"
8. Hover over line DRG and SNF (grouped)</t>
  </si>
  <si>
    <t>State benchmark: 22.6 days
PAC LOS: 23.8 days
line color: 0%</t>
  </si>
  <si>
    <t>State_Benchmark_2A_1</t>
  </si>
  <si>
    <t>Pennsylvania
DRG 23
Hospital (NPI:1104875103)
Lancaster General Hospital</t>
  </si>
  <si>
    <t>1. Select dataset "Pennsylvania"
2. Set Benchmark ON
3. Expand nodes on graph to DRG level
4. In Service Line filter include DRG "23"
5. In Benchmark select Entity type "Acute care"
6. In Benchmark select Measure 90d readmission cost per instance ($)
7. In Benchmark select Level of Aggregation "State"
8. Expand Hospital
9. Hover over line between DRG and Hospital- Lancaster General Hospital (NPI:1104875103)</t>
  </si>
  <si>
    <t>State benchmark $16,062
90d readmission cost per instance: $0
line color: &lt;-20%</t>
  </si>
  <si>
    <t>State_Benchmark_2A_2</t>
  </si>
  <si>
    <t>1. Select dataset "Pennsylvania"
2. Set Benchmark ON
3. Expand nodes on graph to DRG level
4. In Service Line filter include DRG "23"
5. In Benchmark select Entity type "Acute care"
6. In Benchmark select Measure 90d readmission cost per patient ($)
7. In Benchmark select Level of Aggregation "State"
8. Expand Hospital
9. Hover over line between DRG and Hospital- Lancaster General Hospital (NPI:1104875103)</t>
  </si>
  <si>
    <t>State benchmark $22575
90d readmission cost per patient: $0
line color: &lt;-20%</t>
  </si>
  <si>
    <t>State_Benchmark_2A_3</t>
  </si>
  <si>
    <t>1. Select dataset "Pennsylvania"
2. Set Benchmark ON
3. Expand nodes on graph to DRG level
4. In Service Line filter include DRG "23"
5. In Benchmark select Entity type "Acute care"
6. In Benchmark select Measure rate per instance (%)
7. In Benchmark select Level of Aggregation "State"
8. Expand Hospital
9. Hover over line between DRG and Hospital- Lancaster General Hospital (NPI:1104875103)</t>
  </si>
  <si>
    <t>State benchmark 30.0%
90d readmission rate per instance (%): 0%
line color: &lt;-20%</t>
  </si>
  <si>
    <t>State_Benchmark_2A_4</t>
  </si>
  <si>
    <t>1. Select dataset "Pennsylvania"
2. Set Benchmark ON
3. Expand nodes on graph to DRG level
4. In Service Line filter include DRG "23"
5. In Benchmark select Entity type "Acute care"
6. In Benchmark select Measure rate per patient (%)
7. In Benchmark select Level of Aggregation "State"
8. Expand Hospital
9. Hover over line between DRG and Hospital- Lancaster General Hospital (NPI:1104875103)</t>
  </si>
  <si>
    <t>State benchmark 21.3%
90d readmission rate per patient (%): 0%
line color: &lt;-20%</t>
  </si>
  <si>
    <t>State_Benchmark_2A_5</t>
  </si>
  <si>
    <t>1. Select dataset "Pennsylvania"
2. Set Benchmark ON
3. Expand nodes on graph to DRG level
4. In Service Line filter include DRG "23"
5. In Benchmark select Entity type "Acute care"
6. In Benchmark select Measure 90d episode cost ($)
7. In Benchmark select Level of Aggregation "State"
8. Expand Hospital
9. Hover over line between DRG and Hospital- Lancaster General Hospital (NPI:1104875103)</t>
  </si>
  <si>
    <t>State benchmark $59361
90d episode cost ($): 43772
line color: &lt;-20%</t>
  </si>
  <si>
    <t>State_Benchmark_2A_6</t>
  </si>
  <si>
    <t>1. Select dataset "Pennsylvania"
2. Set Benchmark ON
3. Expand nodes on graph to DRG level
4. In Service Line filter include DRG "23"
5. In Benchmark select Entity type "Acute care"
6. In Benchmark select Measure PAC LOS (days)
7. In Benchmark select Level of Aggregation "State"
8. Expand Hospital
9. Hover over line between DRG and Hospital- Lancaster General Hospital (NPI:1104875103)</t>
  </si>
  <si>
    <t>State benchmark 12.3 days
90d episode cost ($): 5.5 days
line color: &lt;-20%</t>
  </si>
  <si>
    <t>State_Benchmark_3A_1</t>
  </si>
  <si>
    <t>1. Select dataset "Pennsylvania"
2. Set Benchmark ON
3. Expand nodes on graph to Clinical episode level
4. In Service Line filter include Clinical episode "Amputation"
5. In Benchmark select Entity type "Acute care"
6. In Benchmark select Measure 90d readmission cost per instance ($)
7. In Benchmark select Level of Aggregation "State"
8. Hover over line between Amputation and Hospital (grouped)</t>
  </si>
  <si>
    <t>State benchmark 14784
90d readmission cost per instance: 15,717
Line color: 6%</t>
  </si>
  <si>
    <t>State_Benchmark_3A_2</t>
  </si>
  <si>
    <t>1. Select dataset "Pennsylvania"
2. Set Benchmark ON
3. Expand nodes on graph to Clinical episode level
4. In Service Line filter include Clinical episode "Amputation"
5. In Benchmark select Entity type "Acute care"
6. In Benchmark select Measure 90d readmission cost per patient ($)
7. In Benchmark select Level of Aggregation "State"
8. Hover over line between Amputation and Hospital (grouped)</t>
  </si>
  <si>
    <t>State benchmark: 21771
90d readmission cost per patient: 23184
Line color: 6%</t>
  </si>
  <si>
    <t>State_Benchmark_3A_3</t>
  </si>
  <si>
    <t>1. Select dataset "Pennsylvania"
2. Set Benchmark ON
3. Expand nodes on graph to Clinical episode level
4. In Service Line filter include Clinical episode "Amputation"
5. In Benchmark select Entity type "Acute care"
6. In Benchmark select Measure 90d readmission rate per instance (%)
7. In Benchmark select Level of Aggregation "State"
8. Hover over line between Amputation and Hospital (grouped)</t>
  </si>
  <si>
    <t>State benchmark: 56.5%
90d readmission rate per instance: 61.5%
Line color: 9%</t>
  </si>
  <si>
    <t>State_Benchmark_3A_4</t>
  </si>
  <si>
    <t>1. Select dataset "Pennsylvania"
2. Set Benchmark ON
3. Expand nodes on graph to Clinical episode level
4. In Service Line filter include Clinical episode "Amputation"
5. In Benchmark select Entity type "Acute care"
6. In Benchmark select Measure rate per patient (%)
7. In Benchmark select Level of Aggregation "State"
8. Hover over line between Amputation and Hospital (grouped)</t>
  </si>
  <si>
    <t>State benchmark: 38.3%
90d readmission rate per patient: 41.7%
Line color: 9%</t>
  </si>
  <si>
    <t>State_Benchmark_3A_5</t>
  </si>
  <si>
    <t>1. Select dataset "Pennsylvania"
2. Set Benchmark ON
3. Expand nodes on graph to Clinical episode level
4. In Service Line filter include Clinical episode "Amputation"
5. In Benchmark select Entity type "Acute care"
6. In Benchmark select Measure 90d episode cost ($)
7. In Benchmark select Level of Aggregation "State"
8. Hover over line between Amputation and Hospital (grouped)</t>
  </si>
  <si>
    <t>State benchmark: 43,621
90d episode cost: 44,396
Line color: 2%</t>
  </si>
  <si>
    <t>State_Benchmark_3A_6</t>
  </si>
  <si>
    <t>1. Select dataset "Pennsylvania"
2. Set Benchmark ON
3. Expand nodes on graph to Clinical episode level
4. In Service Line filter include Clinical episode "Amputation"
5. In Benchmark select Entity type "Acute care"
6. In Benchmark select Measure PAC LOS (days)
7. In Benchmark select Level of Aggregation "State"
8. Hover over line between Amputation and Hospital (grouped)</t>
  </si>
  <si>
    <t>State benchmark: 17.9
PAC LOS: 17.3
Line color: -3%</t>
  </si>
  <si>
    <t>State_Benchmark_4A_1</t>
  </si>
  <si>
    <t>Pennsylvania
Location Lancaster
DRG 23
Hospital (NPI:1104875103)</t>
  </si>
  <si>
    <t>1. Select dataset "Pennsylvania"
2. Set Benchmark ON
3. Expand nodes on graph to DRG level
4. In Service Line filter include DRG "23"
5. In Benchmark select Entity type "Acute care"
6. In Benchmark select Measure 90d readmission cost per instance ($)
7. In Benchmark select Level of Aggregation "State"
8. Expand Hospital
9. In Location filter select county"42071 - Lancaster (PA)"
10. Hover over line between DRG and Hospital- Lancaster General Hospital (NPI:1104875103)</t>
  </si>
  <si>
    <t>State benchmark: 16062
90d readmission cost per instance:0
Line color: &lt;-20%</t>
  </si>
  <si>
    <t>State_Benchmark_4A_2</t>
  </si>
  <si>
    <t>1. Select dataset "Pennsylvania"
2. Set Benchmark ON
3. Expand nodes on graph to DRG level
4. In Service Line filter include DRG "23"
5. In Benchmark select Entity type "Acute care"
6. In Benchmark select Measure 90d readmission cost per patient ($)
7. In Benchmark select Level of Aggregation "State"
8. Expand Hospital
9. In Location filter select State "42071 - Lancaster (PA)"
10. Hover over line between DRG and Hospital- Lancaster General Hospital (NPI:1104875103)</t>
  </si>
  <si>
    <t>State benchmark: 22575
90d readmission cost per patient:0
Line color: &lt;-20%</t>
  </si>
  <si>
    <t>State_Benchmark_4A_3</t>
  </si>
  <si>
    <t>1. Select dataset "Pennsylvania"
2. Set Benchmark ON
3. Expand nodes on graph to DRG level
4. In Service Line filter include DRG "23"
5. In Benchmark select Entity type "Acute care"
6. In Benchmark select Measure 90d readmission rate per instance (%)
7. In Benchmark select Level of Aggregation "State"
8. Expand Hospital
9. In Location filter select county "42071 - Lancaster (PA)"
10. Hover over line between DRG and Hospital- Lancaster General Hospital (NPI:1104875103)</t>
  </si>
  <si>
    <t>State benchmark: 30
90d readmission rate per patient:0
Line color: &lt;-20%</t>
  </si>
  <si>
    <t>State_Benchmark_4A_4</t>
  </si>
  <si>
    <t>1. Select dataset "Pennsylvania"
2. Set Benchmark ON
3. Expand nodes on graph to DRG level
4. In Service Line filter include DRG "23"
5. In Benchmark select Entity type "Acute care"
6. In Benchmark select Measure 90d readmission rate per patient (%)
7. In Benchmark select Level of Aggregation "State"
8. Expand Hospital
9. In Location filter select State "42071 - Lancaster (PA)"
10. Hover over line between DRG and Hospital- Lancaster General Hospital (NPI:1104875103)</t>
  </si>
  <si>
    <t>State benchmark: 21.3
90d readmission rate per patient:0
Line color: &lt;-20%</t>
  </si>
  <si>
    <t>State_Benchmark_4A_5</t>
  </si>
  <si>
    <t>1. Select dataset "Pennsylvania"
2. Set Benchmark ON
3. Expand nodes on graph to DRG level
4. In Service Line filter include DRG "23"
5. In Benchmark select Entity type "Acute care"
6. In Benchmark select Measure 90d episode cost ($)
7. In Benchmark select Level of Aggregation "State"
8. Expand Hospital
9. In Location filter select county "42071 - Lancaster (PA)"
10. Hover over line between DRG and Hospital- Lancaster General Hospital (NPI:1104875103)</t>
  </si>
  <si>
    <t>State benchmark: 59361.3
90d episode cost: 43772
Line color: &lt;-20%</t>
  </si>
  <si>
    <t>State_Benchmark_4A_6</t>
  </si>
  <si>
    <t>1. Select dataset "Pennsylvania"
2. Set Benchmark ON
3. Expand nodes on graph to DRG level
4. In Service Line filter include DRG "23"
5. In Benchmark select Entity type "Acute care"
6. In Benchmark select Measure PAC LOS (days)
7. In Benchmark select Level of Aggregation "State"
8. Expand Hospital
9. In Location filter select State "42071 - Lancaster (PA)"
10. Hover over line between DRG and Hospital- Lancaster General Hospital (NPI:1104875103)</t>
  </si>
  <si>
    <t>State benchmark: 12.0
PAC LOS: 5.5
Line color: &lt;-20%</t>
  </si>
  <si>
    <t>State_Benchmark_5A_1</t>
  </si>
  <si>
    <t>1. Select dataset "Pennsylvania"
2. Set Benchmark ON
3. Expand nodes on graph to Clinical episode level
4. In Service Line filter include Clinical episode "Amputation"
5. In Benchmark select Entity type "Acute care"
6. In Benchmark select Measure 90d readmission cost per instance ($)
7. In Benchmark select Level of Aggregation "State"
8. Expand Hospital
9. In Entity filter select hospital "Lancaster General Hospital (NPI:1104875103)"
10. Hover over line between Amputation and Hospital- Lancaster General Hospital (NPI:1104875103)</t>
  </si>
  <si>
    <t>State benchmark: 14784
90d readmission cost per instance: 17099
Line color: 16%</t>
  </si>
  <si>
    <t>State_Benchmark_5A_2</t>
  </si>
  <si>
    <t>1. Select dataset "Pennsylvania"
2. Set Benchmark ON
3. Expand nodes on graph to Clinical episode level
4. In Service Line filter include Clinical episode "Amputation"
5. In Benchmark select Entity type "Acute care"
6. In Benchmark select Measure 90d readmission cost per patient ($)
7. In Benchmark select Level of Aggregation "State"
8. Expand Hospital
9. In Entity filter select hospital "Lancaster General Hospital (NPI:1104875103)"
10. Hover over line between Amputation and Hospital- Lancaster General Hospital (NPI:1104875103)</t>
  </si>
  <si>
    <t>State benchmark: 21771
90d readmission cost per patient: 18653
Line color: -14%</t>
  </si>
  <si>
    <t>State_Benchmark_5A_3</t>
  </si>
  <si>
    <t>1. Select dataset "Pennsylvania"
2. Set Benchmark ON
3. Expand nodes on graph to Clinical episode level
4. In Service Line filter include Clinical episode "Amputation"
5. In Benchmark select Entity type "Acute care"
6. In Benchmark select Measure 90d readmission rate per instance (%)
7. In Benchmark select Level of Aggregation "State"
8. Expand Hospital
9. In Entity filter select hospital "Lancaster General Hospital (NPI:1104875103)"
10. Hover over line between Amputation and Hospital- Lancaster General Hospital (NPI:1104875103)</t>
  </si>
  <si>
    <t>State benchmark: 56.5
90d readmission rate per patient: 41.4
Line color: &lt;-20%</t>
  </si>
  <si>
    <t>State_Benchmark_5A_4</t>
  </si>
  <si>
    <t>1. Select dataset "Pennsylvania"
2. Set Benchmark ON
3. Expand nodes on graph to Clinical episode level
4. In Service Line filter include Clinical episode "Amputation"
5. In Benchmark select Entity type "Acute care"
6. In Benchmark select Measure 90d readmission 90d readmission rate per patient (%)
7. In Benchmark select Level of Aggregation "State"
8. Expand Hospital
9. In Entity filter select hospital "Lancaster General Hospital (NPI:1104875103)"
10. Hover over line between Amputation and Hospital- Lancaster General Hospital (NPI:1104875103)</t>
  </si>
  <si>
    <t>State benchmark: 38.3
90d readmission rate per patient: 37.9
Line color: 1%</t>
  </si>
  <si>
    <t>State_Benchmark_5A_5</t>
  </si>
  <si>
    <t>1. Select dataset "Pennsylvania"
2. Set Benchmark ON
3. Expand nodes on graph to Clinical episode level
4. In Service Line filter include Clinical episode "Amputation"
5. In Benchmark select Entity type "Acute care"
6. In Benchmark select Measure 90d episode cost ($)
7. In Benchmark select Level of Aggregation "State"
8. Expand Hospital
9. In Entity filter select hospital "Lancaster General Hospital (NPI:1104875103)"
10. Hover over line between Amputation and Hospital- Lancaster General Hospital (NPI:1104875103)</t>
  </si>
  <si>
    <t>State benchmark: 43621
90d episode cost: 36488
Line color: -16%</t>
  </si>
  <si>
    <t>State_Benchmark_5A_6</t>
  </si>
  <si>
    <t>1. Select dataset "Pennsylvania"
2. Set Benchmark ON
3. Expand nodes on graph to Clinical episode level
4. In Service Line filter include Clinical episode "Amputation"
5. In Benchmark select Entity type "Acute care"
6. In Benchmark select Measure PAC LOS (days)
7. In Benchmark select Level of Aggregation "State"
8. Expand Hospital
9. In Entity filter select hospital "Lancaster General Hospital (NPI:1104875103)"
10. Hover over line between Amputation and Hospital- Lancaster General Hospital (NPI:1104875103)</t>
  </si>
  <si>
    <t>State benchmark: 17.9
PAC LOS: 15.9
Line color: -11%</t>
  </si>
  <si>
    <t>III.B. State Benchmark Calculation (Dataset: LSD-year-2016; LDS-year-2016 as State Benchmark) - Benchmark Graph</t>
  </si>
  <si>
    <t>State_Benchmark_1B_1</t>
  </si>
  <si>
    <t>LDS-year-2016
IRF
Respiratory</t>
  </si>
  <si>
    <t>1. Select dataset "LDS-year-2016"
2. Set Benchmark ON
3. In Benchmark select Measure 90d readmission cost per instance ($)
4. In Benchmark select Level of Aggregation "State"
5. Hover over line between IRF (grouped) and Respiratory</t>
  </si>
  <si>
    <t>State Benchmark: $11,801
90d readmission cost per instance: $11,801
Line color: 0%</t>
  </si>
  <si>
    <t>State_Benchmark_1B_2</t>
  </si>
  <si>
    <t>1. Select dataset "LDS-year-2016"
2. Set Benchmark ON
3. In Benchmark select Measure 90d readmission cost per patient ($)
4. In Benchmark select Level of Aggregation "State"
5. Hover over line between IRF (grouped) and Respiratory</t>
  </si>
  <si>
    <t>State Benchmark: $ 16,693
90d readmission cost per patient: $ 16,693
Line color: 0%</t>
  </si>
  <si>
    <t>State_Benchmark_1B_3</t>
  </si>
  <si>
    <t>1. Select dataset "LDS-year-2016"
2. Set Benchmark ON
3. In Benchmark select Measure 90d readmission rate per instance (%)
4. In Benchmark select Level of Aggregation "State"
5. Hover over line between IRF (grouped) and Respiratory</t>
  </si>
  <si>
    <t>State Benchmark: 54%
90d readmission rate per instance: 54%
Line color: 0%</t>
  </si>
  <si>
    <t>State_Benchmark_1B_4</t>
  </si>
  <si>
    <t>1. Select dataset "LDS-year-2016"
2. Set Benchmark ON
3. In Benchmark select Measure 90d readmission rate per patient (%)
4. In Benchmark select Level of Aggregation "State"
5. Hover over line between IRF (grouped) and Respiratory</t>
  </si>
  <si>
    <t>State Benchmark: 38%
90d readmission rate per patient: 38%
Line color: 0%</t>
  </si>
  <si>
    <t>State_Benchmark_1B_5</t>
  </si>
  <si>
    <t>1. Select dataset "LDS-year-2016"
2. Set Benchmark ON
3. In Benchmark select Measure 90d episode cost ($)
4. In Benchmark select Level of Aggregation "State"
5. Hover over line between IRF (grouped) and Respiratory</t>
  </si>
  <si>
    <t>State Benchmark: $54,845
90d episode cost: $54,845
Line color: 0%</t>
  </si>
  <si>
    <t>State_Benchmark_1B_6</t>
  </si>
  <si>
    <t>1. Select dataset "LDS-year-2016"
2. Set Benchmark ON
3. In Benchmark select Measure PAC LOS (days)
4. In Benchmark select Level of Aggregation "State"
5. Hover over line between IRF (grouped) and Respiratory</t>
  </si>
  <si>
    <t>State Benchmark: 13.1
PAC LOS (days): 13.1
Line color: 0%</t>
  </si>
  <si>
    <t>State_Benchmark_2B_1</t>
  </si>
  <si>
    <t>LDS-year-2016
Location: Pennsylvania
HHA (NPI:1730493032) 
Cardiology</t>
  </si>
  <si>
    <t>1. Select dataset "LDS-year-2016"
2. Set Benchmark ON
3. In Location filter include Pennsylvania
4. In Benchmark select Measure 90d readmission cost per instance ($)
5. In Benchmark select Level of Aggregation "State"
6. Expand HHA
7. Hover over line between UPMC Home Healthcare (NPI:1730493032) and Cardiology</t>
  </si>
  <si>
    <t>State Benchmark: $12039
90d readmission cost per instance: $11,856
Line color: -2%</t>
  </si>
  <si>
    <t>State_Benchmark_2B_2</t>
  </si>
  <si>
    <t>1. Select dataset "LDS-year-2016"
2. Set Benchmark ON
3. In Location filter include Pennsylvania
4. In Benchmark select Measure 90d readmission cost per patient ($)
5. In Benchmark select Level of Aggregation "State"
6. Expand HHA
7. Hover over line between UPMC Home Healthcare (NPI:1730493032) and Cardiology</t>
  </si>
  <si>
    <t>State Benchmark: $17,598
90d readmission cost per patient: $16,927
Line color: -4%</t>
  </si>
  <si>
    <t>State_Benchmark_2B_3</t>
  </si>
  <si>
    <t>1. Select dataset "LDS-year-2016"
2. Set Benchmark ON
3. In Location filter include Pennsylvania
4. In Benchmark select Measure 90d readmission rate per instance (%)
5. In Benchmark select Level of Aggregation "State"
6. Expand HHA
7. Hover over line between UPMC Home Healthcare (NPI:1730493032) and Cardiology</t>
  </si>
  <si>
    <t>State Benchmark: 50.1%
90d readmission rate per instance: 56%
Line color: 12%</t>
  </si>
  <si>
    <t>State_Benchmark_2B_4</t>
  </si>
  <si>
    <t>1. Select dataset "LDS-year-2016"
2. Set Benchmark ON
3. In Location filter include Pennsylvania
4. In Benchmark select Measure 90d readmission rate per patient (%)
5. In Benchmark select Level of Aggregation "State"
6. Expand HHA
7. Hover over line between UPMC Home Healthcare (NPI:1730493032) and Cardiology</t>
  </si>
  <si>
    <t>State Benchmark: 34%
90d readmission rate per patient: 39%
Line color: 15%</t>
  </si>
  <si>
    <t>State_Benchmark_2B_5</t>
  </si>
  <si>
    <t>1. Select dataset "LDS-year-2016"
2. Set Benchmark ON
3. In Location filter include Pennsylvania
4. In Benchmark select Measure 90d episode cost ($)
5. In Benchmark select Level of Aggregation "State"
6. Expand HHA
7. Hover over line between UPMC Home Healthcare (NPI:1730493032) and Cardiology</t>
  </si>
  <si>
    <t>State Benchmark: $20,504
90d episode cost: $20,593
Line color: 0%</t>
  </si>
  <si>
    <t>State_Benchmark_2B_6</t>
  </si>
  <si>
    <t>1. Select dataset "LDS-year-2016"
2. Set Benchmark ON
3. In Location filter include Pennsylvania
4. In Benchmark select Measure PAC LOS (days)
5. In Benchmark select Level of Aggregation "State"
6. Expand HHA
7. Hover over line between UPMC Home Healthcare (NPI:1730493032) and Cardiology</t>
  </si>
  <si>
    <t>State Benchmark: 14.2
PAC LOS (days): 10.9
Line color: &lt;-20%</t>
  </si>
  <si>
    <t>State_Benchmark_3B_1</t>
  </si>
  <si>
    <t>LDS-year-2016
Location: Pennsylvania and Florida
LTCH 
Orthopedics</t>
  </si>
  <si>
    <t>1. Select dataset "LDS-year-2016"
2. Set Benchmark ON
3. In Location filter include Pennsylvania and Florida
4. In Benchmark select Measure 90d readmission cost per instance ($)
5. In Benchmark select Level of Aggregation "State"
6. Hover over line between LTCH and Orthopedics</t>
  </si>
  <si>
    <t>State Benchmark: $13,332
90d readmission cost per instance: $13,332
Line color: 0%</t>
  </si>
  <si>
    <t>State_Benchmark_3B_2</t>
  </si>
  <si>
    <t>State Benchmark: $18283
90d readmission cost per patient: $18283
Line color: 0%</t>
  </si>
  <si>
    <t>State_Benchmark_3B_3</t>
  </si>
  <si>
    <t>State Benchmark: 43%
90d readmission rate per instance: 43%
Line color: 0%</t>
  </si>
  <si>
    <t>State_Benchmark_3B_4</t>
  </si>
  <si>
    <t>State Benchmark: 32%
90d readmission rate per patient: 32%
Line color: 0%</t>
  </si>
  <si>
    <t>State_Benchmark_3B_5</t>
  </si>
  <si>
    <t>State Benchmark: $69058
90d episode cost: $69058
Line color: 0%</t>
  </si>
  <si>
    <t>State_Benchmark_3B_6</t>
  </si>
  <si>
    <t>State Benchmark: 24.9
PAC LOS (days): 24.9
Line color: 0%</t>
  </si>
  <si>
    <t>State_Benchmark_4B_1</t>
  </si>
  <si>
    <t>LDS-year-2016
Location: FIPS - 42015, Bradfort (PA)
SNF (NPI:1336314384)
Digestive</t>
  </si>
  <si>
    <t>1. Select dataset "LDS-year-2016"
2. Set Benchmark ON
3. In Location filter include FIPS - 42015, Bradfort (PA)
4. In Benchmark select Measure 90d readmission cost per instance ($)
5. In Benchmark select Level of Aggregation "State"
6. Expand SNF
7. Hover over line between Guthrie Towanda Memorial Hospital (NPI:1336314384) and Digestive</t>
  </si>
  <si>
    <t>State Benchmark: $11977
90d readmission cost per instance: $5589
Line color: &lt;-20%</t>
  </si>
  <si>
    <t>State_Benchmark_4B_2</t>
  </si>
  <si>
    <t>1. Select dataset "LDS-year-2016"
2. Set Benchmark ON
3. In Location filter include FIPS - 42015, Bradfort (PA)
4. In Benchmark select Measure 90d readmission 90d readmission cost per patient ($)
5. In Benchmark select Level of Aggregation "State"
6. Expand SNF
7. Hover over line between Guthrie Towanda Memorial Hospital (NPI:1336314384) and Digestive</t>
  </si>
  <si>
    <t>State Benchmark: $16736
90d readmission cost per patient: $5589
Line color: &lt;-20%</t>
  </si>
  <si>
    <t>State_Benchmark_4B_3</t>
  </si>
  <si>
    <t>1. Select dataset "LDS-year-2016"
2. Set Benchmark ON
3. In Location filter include FIPS - 42015, Bradfort (PA)
4. In Benchmark select Measure 90d readmission rate per instance (%)
5. In Benchmark select Level of Aggregation "State"
6. Expand SNF
7. Hover over line between Guthrie Towanda Memorial Hospital (NPI:1336314384) and Digestive</t>
  </si>
  <si>
    <t>State Benchmark: 47.1%
90d readmission rate per instance: 20%
Line color: &lt;-20%</t>
  </si>
  <si>
    <t>State_Benchmark_4B_4</t>
  </si>
  <si>
    <t>1. Select dataset "LDS-year-2016"
2. Set Benchmark ON
3. In Location filter include FIPS - 42015, Bradfort (PA)
4. In Benchmark select Measure 90d readmission rate per patient (%)
5. In Benchmark select Level of Aggregation "State"
6. Expand SNF
7. Hover over line between Guthrie Towanda Memorial Hospital (NPI:1336314384) and Digestive</t>
  </si>
  <si>
    <t>State Benchmark: 33.7%
90d readmission rate per patient: 20%
Line color: &lt;-20%</t>
  </si>
  <si>
    <t>State_Benchmark_4B_5</t>
  </si>
  <si>
    <t>1. Select dataset "LDS-year-2016"
2. Set Benchmark ON
3. In Location filter include FIPS - 42015, Bradfort (PA)
4. In Benchmark select Measure 90d episode cost ($)
5. In Benchmark select Level of Aggregation "State"
6. Expand SNF
7. Hover over line between Guthrie Towanda Memorial Hospital (NPI:1336314384) and Digestive</t>
  </si>
  <si>
    <t>State Benchmark: $27555
90d episode cost: $17519</t>
  </si>
  <si>
    <t>State_Benchmark_4B_6</t>
  </si>
  <si>
    <t>1. Select dataset "LDS-year-2016"
2. Set Benchmark ON
3. In Location filter include FIPS - 42015, Bradfort (PA)
4. In Benchmark select Measure PAC LOS (days)
5. In Benchmark select Level of Aggregation "State"
6. Expand SNF
7. Hover over line between Guthrie Towanda Memorial Hospital (NPI:1336314384) and Digestive</t>
  </si>
  <si>
    <t>State Benchmark: 28.9
PAC LOS (days): 9.6
Line color: &lt;-20%</t>
  </si>
  <si>
    <t>State_Benchmark_5B_1</t>
  </si>
  <si>
    <t>LDS-year-2016
Location: CBSA: 38300-Pittsburgh, PA, 23540- Gainesville, FL
SNF Neurology</t>
  </si>
  <si>
    <t>1. Select dataset "LDS-year-2016"
2. Set Benchmark ON
3. In Location filter include CBSA: 38300-Pittsburgh, PA, 23540- Gainesville, FL
4. In Benchmark select Measure 90d readmission cost per instance ($)
5. In Benchmark select Level of Aggregation "State"
6. Hover over line between SNF and Neurology</t>
  </si>
  <si>
    <t>State Benchmark: $9644
90d readmission cost per instance: $11368
Line color: 18%</t>
  </si>
  <si>
    <t>State_Benchmark_5B_2</t>
  </si>
  <si>
    <t>1. Select dataset "LDS-year-2016"
2. Set Benchmark ON
3. In Location filter include CBSA: 38300-Pittsburgh, PA, 23540- Gainesville, FL
4. In Benchmark select Measure 90d readmission cost per patient ($)
5. In Benchmark select Level of Aggregation "State"
6. Hover over line between SNF and Neurology</t>
  </si>
  <si>
    <t>State Benchmark: $12860
90d readmission cost per patient: $14843
Line color: 15%</t>
  </si>
  <si>
    <t>State_Benchmark_5B_3</t>
  </si>
  <si>
    <t>1. Select dataset "LDS-year-2016"
2. Set Benchmark ON
3. In Location filter include CBSA: 38300-Pittsburgh, PA, 23540- Gainesville, FL
4. In Benchmark select Measure 90d readmission rate per instance (%)
5. In Benchmark select Level of Aggregation "State"
6. Hover over line between SNF and Neurology</t>
  </si>
  <si>
    <t>State Benchmark: 40%
90d readmission rate per instance: 39.4%
Line color: -2%</t>
  </si>
  <si>
    <t>State_Benchmark_5B_4</t>
  </si>
  <si>
    <t>1. Select dataset "LDS-year-2016"
2. Set Benchmark ON
3. In Location filter include CBSA: 38300-Pittsburgh, PA, 23540- Gainesville, FL
4. In Benchmark select Measure 90d readmission rate per patient (%)
5. In Benchmark select Level of Aggregation "State"
6. Hover over line between SNF and Neurology</t>
  </si>
  <si>
    <t>State Benchmark: 30%
90d readmission rate per patient: 30.2%
Line color: 1%</t>
  </si>
  <si>
    <t>State_Benchmark_5B_5</t>
  </si>
  <si>
    <t>1. Select dataset "LDS-year-2016"
2. Set Benchmark ON
3. In Location filter include CBSA: 38300-Pittsburgh, PA, 23540- Gainesville, FL
4. In Benchmark select Measure 90d episode cost ($)
5. In Benchmark select Level of Aggregation "State"
6. Hover over line between SNF and Neurology</t>
  </si>
  <si>
    <t>State Benchmark: $29138
90d episode cost: $28702
Line color: -1%</t>
  </si>
  <si>
    <t>State_Benchmark_5B_6</t>
  </si>
  <si>
    <t>1. Select dataset "LDS-year-2016"
2. Set Benchmark ON
3. In Location filter include CBSA: 38300-Pittsburgh, PA, 23540- Gainesville, FL
4. In Benchmark select Measure PAC LOS (days)
5. In Benchmark select Level of Aggregation "State"
6. Hover over line between SNF and Neurology</t>
  </si>
  <si>
    <t>State Benchmark: 32.6
PAC LOS (days): 30.7
line color: -6%</t>
  </si>
  <si>
    <t>State_Benchmark_6B_1</t>
  </si>
  <si>
    <t>LDS-year-2016
Location: include Florida, exclude CBSA- 23540- Gainesville, FL and 27260- Jacksonville, FL
LTCH (NPI: 1174716955) 
Respiratory</t>
  </si>
  <si>
    <t>1. Select dataset "LDS-year-2016"
2. Set Benchmark ON
3. In Location filter include Florida and exclude CBSA- 23540- Gainesville, FL and 27260- Jacksonville, FL
4. In Benchmark select Measure 90d readmission cost per instance ($)
5. In Benchmark select Level of Aggregation "State"
6. Expand LTCH
7. Hover over line between Baycare Alliant Hospital (NPI: 1174716955) and Respiratory</t>
  </si>
  <si>
    <t>State Benchmark: $9952
90d readmission cost per instance: $10015
line color: 1%</t>
  </si>
  <si>
    <t>State_Benchmark_6B_2</t>
  </si>
  <si>
    <t>1. Select dataset "LDS-year-2016"
2. Set Benchmark ON
3. In Location filter include Florida and exclude CBSA- 23540- Gainesville, FL and 27260- Jacksonville, FL
4. In Benchmark select Measure 90d readmission cost per patient ($)
5. In Benchmark select Level of Aggregation "State"
6. Expand LTCH
7. Hover over line between Baycare Alliant Hospital (NPI: 1174716955) and Respiratory</t>
  </si>
  <si>
    <t>State Benchmark: $13889
90d readmission cost per patient: $13960
line color: 1%</t>
  </si>
  <si>
    <t>State_Benchmark_6B_3</t>
  </si>
  <si>
    <t>1. Select dataset "LDS-year-2016"
2. Set Benchmark ON
3. In Location filter include Florida and exclude CBSA- 23540- Gainesville, FL and 27260- Jacksonville, FL
4. In Benchmark select Measure 90d readmission rate per instance (%)
5. In Benchmark select Level of Aggregation "State"
6. Expand LTCH
7. Hover over line between Baycare Alliant Hospital (NPI: 1174716955) and Respiratory</t>
  </si>
  <si>
    <t>State Benchmark: 55.7%
90d readmission rate per instance: 55.3%
line color: -1%</t>
  </si>
  <si>
    <t>State_Benchmark_6B_4</t>
  </si>
  <si>
    <t>1. Select dataset "LDS-year-2016"
2. Set Benchmark ON
3. In Location filter include Florida and exclude CBSA- 23540- Gainesville, FL and 27260- Jacksonville, FL
4. In Benchmark select Measure 90d readmission rate per patient (%)
5. In Benchmark select Level of Aggregation "State"
6. Expand LTCH
7. Hover over line between Baycare Alliant Hospital (NPI: 1174716955) and Respiratory</t>
  </si>
  <si>
    <t>State Benchmark: 39.9%
90d readmission rate per patient: 39.7%
line color: -1%</t>
  </si>
  <si>
    <t>State_Benchmark_6B_5</t>
  </si>
  <si>
    <t>1. Select dataset "LDS-year-2016"
2. Set Benchmark ON
3. In Location filter include Florida and exclude CBSA- 23540- Gainesville, FL and 27260- Jacksonville, FL
4. In Benchmark select Measure 90d episode cost ($)
5. In Benchmark select Level of Aggregation "State"
6. Expand LTCH
7. Hover over line between Baycare Alliant Hospital (NPI: 1174716955) and Respiratory</t>
  </si>
  <si>
    <t>State Benchmark: $30922
90d episode cost: $30844
line color: -0,2</t>
  </si>
  <si>
    <t>State_Benchmark_6B_6</t>
  </si>
  <si>
    <t>1. Select dataset "LDS-year-2016"
2. Set Benchmark ON
3. In Location filter include Florida and exclude CBSA- 23540- Gainesville, FL and 27260- Jacksonville, FL
4. In Benchmark select Measure PAC LOS (days)
5. In Benchmark select Level of Aggregation "State"
6. Expand LTCH
7. Hover over line between Baycare Alliant Hospital (NPI: 1174716955) and Respiratory</t>
  </si>
  <si>
    <t>State Benchmark: 29.2
PAC LOS (days): 29.3
line color: 0.3</t>
  </si>
  <si>
    <t>State_Benchmark_7B_1</t>
  </si>
  <si>
    <t xml:space="preserve">LDS-year-2016
Service line: 254 DRG
Hospital </t>
  </si>
  <si>
    <t>1. Select dataset "LDS-year-2016"
2. Set Benchmark ON
3. In Service line filter include DRG 254
4. In Benchmark select Entity type "Acute care"
5. In Benchmark select Measure 90d readmission cost per instance ($)
6. In Benchmark select Level of Aggregation "State"
6. Hover over line between Hospital (grouped) and DRG</t>
  </si>
  <si>
    <t>State Benchmark: $13353
90d readmission cost per instance: $13353
line color: 0</t>
  </si>
  <si>
    <t>State_Benchmark_7B_2</t>
  </si>
  <si>
    <t>1. Select dataset "LDS-year-2016"
2. Set Benchmark ON
3. In Service line filter include DRG 254
4. In Benchmark select Entity type "Acute care"
5. In Benchmark select Measure 90d readmission cost per patient ($)
6. In Benchmark select Level of Aggregation "State"
6. Hover over line between Hospital (grouped) and DRG</t>
  </si>
  <si>
    <t>State Benchmark: $17765
90d readmission cost per patient: $17765
line color: 0</t>
  </si>
  <si>
    <t>State_Benchmark_7B_3</t>
  </si>
  <si>
    <t>1. Select dataset "LDS-year-2016"
2. Set Benchmark ON
3. In Service line filter include DRG 254
4. In Benchmark select Entity type "Acute care"
5. In Benchmark select Measure 90d readmission rate per instance (%)
6. In Benchmark select Level of Aggregation "State"
6. Hover over line between Hospital (grouped) and DRG</t>
  </si>
  <si>
    <t>State Benchmark: 31.8%
90d readmission rate per instance: 31.8%
line color: 0</t>
  </si>
  <si>
    <t>State_Benchmark_7B_4</t>
  </si>
  <si>
    <t>1. Select dataset "LDS-year-2016"
2. Set Benchmark ON
3. In Service line filter include DRG 254
4. In Benchmark select Entity type "Acute care"
5. In Benchmark select Measure 90d readmission rate per patient (%)
6. In Benchmark select Level of Aggregation "State"
6. Hover over line between Hospital (grouped) and DRG</t>
  </si>
  <si>
    <t>State Benchmark: 23.9%
90d readmission rate per patient: 23.9%
line color: 0</t>
  </si>
  <si>
    <t>State_Benchmark_7B_5</t>
  </si>
  <si>
    <t>1. Select dataset "LDS-year-2016"
2. Set Benchmark ON
3. In Service line filter include DRG 254
4. In Benchmark select Entity type "Acute care"
5. In Benchmark select Measure 90d episode cost ($)
6. In Benchmark select Level of Aggregation "State"
6. Hover over line between Hospital (grouped) and DRG</t>
  </si>
  <si>
    <t>State Benchmark: $18585
90d episode cost: $18585
line color: 0</t>
  </si>
  <si>
    <t>State_Benchmark_7B_6</t>
  </si>
  <si>
    <t>1. Select dataset "LDS-year-2016"
2. Set Benchmark ON
3. In Service line filter include DRG 254
4. In Benchmark select Entity type "Acute care"
5. In Benchmark select Measure PAC LOS (days)
6. In Benchmark select Level of Aggregation "State"
6. Hover over line between Hospital (grouped) and DRG</t>
  </si>
  <si>
    <t>State Benchmark: 4.3
PAC LOS (days): 4.3
line color: 0</t>
  </si>
  <si>
    <t>State_Benchmark_8B_1</t>
  </si>
  <si>
    <t>LDS-year-2016
Entity: Hospital (NPI:1225047699, NPI:1356333579)
Orthopedics</t>
  </si>
  <si>
    <t>1. Select dataset "LDS-year-2016"
2. Set Benchmark ON
3. In Entity filter include UPMC Passavant (NPI:1225047699) and Chester County Hospital (NPI:1356333579)
4. In Benchmark select Entity type "Acute care"
5. In Benchmark select Measure 90d readmission cost per instance ($)
6. In Benchmark select Level of Aggregation "State"
7. Hover over line between Hospital (grouped) and Orthopedics</t>
  </si>
  <si>
    <t>State Benchmark: $12024
90d readmission cost per instance: $10487
line color: -13%</t>
  </si>
  <si>
    <t>State_Benchmark_8B_2</t>
  </si>
  <si>
    <t>1. Select dataset "LDS-year-2016"
2. Set Benchmark ON
3. In Entity filter include UPMC Passavant (NPI:1225047699) and Chester County Hospital (NPI:1356333579)
4. In Benchmark select Entity type "Acute care"
5. In Benchmark select Measure 90d readmission cost per patient ($)
6. In Benchmark select Level of Aggregation "State"
7. Hover over line between Hospital (grouped) and Orthopedics</t>
  </si>
  <si>
    <t>State Benchmark: $15398
90d readmission cost per patient: $12990
line color: -16%</t>
  </si>
  <si>
    <t>State_Benchmark_8B_3</t>
  </si>
  <si>
    <t>1. Select dataset "LDS-year-2016"
2. Set Benchmark ON
3. In Entity filter include UPMC Passavant (NPI:1225047699) and Chester County Hospital (NPI:1356333579)
4. In Benchmark select Entity type "Acute care"
5. In Benchmark select Measure 90d readmission rate per instance (%)
6. In Benchmark select Level of Aggregation "State"
7. Hover over line between Hospital (grouped) and Orthopedics</t>
  </si>
  <si>
    <t>State Benchmark: 20.1%
90d readmission rate per instance: 20.7%
line color: 3%</t>
  </si>
  <si>
    <t>State_Benchmark_8B_4</t>
  </si>
  <si>
    <t>1. Select dataset "LDS-year-2016"
2. Set Benchmark ON
3. In Entity filter include UPMC Passavant (NPI:1225047699) and Chester County Hospital (NPI:1356333579)
4. In Benchmark select Entity type "Acute care"
5. In Benchmark select Measure 90d readmission rate per patient (%)
6. In Benchmark select Level of Aggregation "State"
7. Hover over line between Hospital (grouped) and Orthopedics</t>
  </si>
  <si>
    <t>State Benchmark: 15.7%
90d readmission rate per patient: 16.7%
line color: 6%</t>
  </si>
  <si>
    <t>State_Benchmark_8B_5</t>
  </si>
  <si>
    <t>1. Select dataset "LDS-year-2016"
2. Set Benchmark ON
3. In Entity filter include UPMC Passavant (NPI:1225047699) and Chester County Hospital (NPI:1356333579)
4. In Benchmark select Entity type "Acute care"
5. In Benchmark select Measure 90d episode cost ($)
6. In Benchmark select Level of Aggregation "State"
7. Hover over line between Hospital (grouped) and Orthopedics</t>
  </si>
  <si>
    <t>State Benchmark: $24380
90d episode cost: $20427
line color: -16%</t>
  </si>
  <si>
    <t>State_Benchmark_8B_6</t>
  </si>
  <si>
    <t>1. Select dataset "LDS-year-2016"
2. Set Benchmark ON
3. In Entity filter include UPMC Passavant (NPI:1225047699) and Chester County Hospital (NPI:1356333579)
4. In Benchmark select Entity type "Acute care"
5. In Benchmark select Measure PAC LOS (days)
6. In Benchmark select Level of Aggregation "State"
7. Hover over line between Hospital (grouped) and Orthopedics</t>
  </si>
  <si>
    <t>State Benchmark: 14.9
PAC LOS (days): 13.2
line color: -11%</t>
  </si>
  <si>
    <t>State_Benchmark_9B_1</t>
  </si>
  <si>
    <t>LDS-year-2016
Entity: SNF (NPI:1710968458, NPI:1336252717)
DRG 536</t>
  </si>
  <si>
    <t>1. Select dataset "LDS-year-2016"
2. Set Benchmark ON
3. In Entity filter include SNF Moravian Village Of Bethlehem (NPI:1710968458) and IRF Integris Southwest Medical Center (NPI:1336252717)
4. In Service Line include DRG 536
5. In Benchmark select Measure 90d readmission cost per instance ($)
6. In Benchmark select Level of Aggregation "State"
7. Expand SNF
8. Hover over line between Moravian Village Of Bethlehem (NPI:1710968458) and DRG</t>
  </si>
  <si>
    <t>State Benchmark: $10158
90d readmission cost per instance: $8837
line color: -13%</t>
  </si>
  <si>
    <t>State_Benchmark_9B_2</t>
  </si>
  <si>
    <t>1. Select dataset "LDS-year-2016"
2. Set Benchmark ON
3. In Entity filter include SNF Moravian Village Of Bethlehem (NPI:1710968458) and IRF Integris Southwest Medical Center (NPI:1336252717)
4. In Service Line include DRG 536
5. In Benchmark select Measure 90d readmission cost per patient ($)
6. In Benchmark select Level of Aggregation "State"
7. Expand SNF
8. Hover over line between Moravian Village Of Bethlehem (NPI:1710968458) and DRG</t>
  </si>
  <si>
    <t>State Benchmark: $12459
90d readmission cost per patient: $8837
line color: &lt; -20%</t>
  </si>
  <si>
    <t>State_Benchmark_9B_3</t>
  </si>
  <si>
    <t>1. Select dataset "LDS-year-2016"
2. Set Benchmark ON
3. In Entity filter include SNF Moravian Village Of Bethlehem (NPI:1710968458) and IRF Integris Southwest Medical Center (NPI:1336252717)
4. In Service Line include DRG 536
5. In Benchmark select Measure 90d readmission rate per instance (%)
6. In Benchmark select Level of Aggregation "State"
7. Expand SNF
8. Hover over line between Moravian Village Of Bethlehem (NPI:1710968458) and DRG</t>
  </si>
  <si>
    <t>State Benchmark: 24.4%
90d readmission rate per instance: 28.6%
line color: 17%</t>
  </si>
  <si>
    <t>State_Benchmark_9B_4</t>
  </si>
  <si>
    <t>1. Select dataset "LDS-year-2016"
2. Set Benchmark ON
3. In Entity filter include SNF Moravian Village Of Bethlehem (NPI:1710968458) and IRF Integris Southwest Medical Center (NPI:1336252717)
4. In Service Line include DRG 536
5. In Benchmark select Measure 90d readmission rate per patient (%)
6. In Benchmark select Level of Aggregation "State"
7. Expand SNF
8. Hover over line between Moravian Village Of Bethlehem (NPI:1710968458) and DRG</t>
  </si>
  <si>
    <t>State Benchmark: 19.9%
90d readmission rate per patient: 28.6%
line color: &gt; 20%</t>
  </si>
  <si>
    <t>State_Benchmark_9B_5</t>
  </si>
  <si>
    <t>1. Select dataset "LDS-year-2016"
2. Set Benchmark ON
3. In Entity filter include SNF Moravian Village Of Bethlehem (NPI:1710968458) and IRF Integris Southwest Medical Center (NPI:1336252717)
4. In Service Line include DRG 536
5. In Benchmark select Measure 90d readmission 90d episode cost ($)
6. In Benchmark select Level of Aggregation "State"
7. Expand SNF
8. Hover over line between Moravian Village Of Bethlehem (NPI:1710968458) and DRG</t>
  </si>
  <si>
    <t>State Benchmark: $ 26343
90d episode cost: $18769
line color: &lt; -20%</t>
  </si>
  <si>
    <t>State_Benchmark_9B_6</t>
  </si>
  <si>
    <t>1. Select dataset "LDS-year-2016"
2. Set Benchmark ON
3. In Entity filter include SNF Moravian Village Of Bethlehem (NPI:1710968458) and IRF Integris Southwest Medical Center (NPI:1336252717)
4. In Service Line include DRG 536
5. In Benchmark select Measure PAC LOS (days)
6. In Benchmark select Level of Aggregation "State"
7. Expand SNF
8. Hover over line between Moravian Village Of Bethlehem (NPI:1710968458) and DRG</t>
  </si>
  <si>
    <t xml:space="preserve">State Benchmark: 33.7
PAC LOS (days): 21.6
line color: &lt; -20%
</t>
  </si>
  <si>
    <t>State_Benchmark_10B_1</t>
  </si>
  <si>
    <t>LDS-year-2016
Entity: Hospital (NPI: 1326060492, NPI:1194757369)
Cardiology</t>
  </si>
  <si>
    <t>1. Select dataset "LDS-year-2016"
2. Set Benchmark ON
3. In Location filter include Pennsylvania
4. In Entity filter include York Hospital (NPI: 1326060492) and Rosebud Indian Health Service (NPI:1194757369)
4. In Benchmark select Entity type "Acute care"
5. In Benchmark select Measure 90d readmission cost per instance ($)
6. In Benchmark select Level of Aggregation "State"
6. Hover over line between York Hospital (NPI: 1326060492) and Cardiology</t>
  </si>
  <si>
    <t>State Benchmark: $11,700
90d readmission cost per instance: $14,860
line color: &gt; 20%</t>
  </si>
  <si>
    <t>State_Benchmark_10B_2</t>
  </si>
  <si>
    <t>1. Select dataset "LDS-year-2016"
2. Set Benchmark ON
3. In Location filter include Pennsylvania
4. In Entity filter include York Hospital (NPI: 1326060492) and Rosebud Indian Health Service (NPI:1194757369)
4. In Benchmark select Entity type "Acute care"
5. In Benchmark select Measure 90d readmission cost per patient ($)
6. In Benchmark select Level of Aggregation "State"
6. Hover over line between York Hospital (NPI: 1326060492) and Cardiology</t>
  </si>
  <si>
    <t>State Benchmark: $16639
90d readmission cost per patient: $19814
line color: 19%</t>
  </si>
  <si>
    <t>State_Benchmark_10B_3</t>
  </si>
  <si>
    <t>1. Select dataset "LDS-year-2016"
2. Set Benchmark ON
3. In Location filter include Pennsylvania
4. In Entity filter include York Hospital (NPI: 1326060492) and Rosebud Indian Health Service (NPI:1194757369)
4. In Benchmark select Entity type "Acute care"
5. In Benchmark select Measure 90d readmission rate per instance (%)
6. In Benchmark select Level of Aggregation "State"
6. Hover over line between York Hospital (NPI: 1326060492) and Cardiology</t>
  </si>
  <si>
    <t>State Benchmark: 50.5%
90d readmission rate per instance: 46.5%
line color: -8%</t>
  </si>
  <si>
    <t>State_Benchmark_10B_4</t>
  </si>
  <si>
    <t>1. Select dataset "LDS-year-2016"
2. Set Benchmark ON
3. In Location filter include Pennsylvania
4. In Entity filter include York Hospital (NPI: 1326060492) and Rosebud Indian Health Service (NPI:1194757369)
4. In Benchmark select Entity type "Acute care"
5. In Benchmark select Measure 90d readmission rate per patient (%)
6. In Benchmark select Level of Aggregation "State"
6. Hover over line between York Hospital (NPI: 1326060492) and Cardiology</t>
  </si>
  <si>
    <t>State Benchmark: 35.5%
90d readmission rate per patient: 34.8%
line color: -2%</t>
  </si>
  <si>
    <t>State_Benchmark_10B_5</t>
  </si>
  <si>
    <t>1. Select dataset "LDS-year-2016"
2. Set Benchmark ON
3. In Location filter include Pennsylvania
4. In Entity filter include York Hospital (NPI: 1326060492) and Rosebud Indian Health Service (NPI:1194757369)
4. In Benchmark select Entity type "Acute care"
5. In Benchmark select Measure 90d episode cost ($)
6. In Benchmark select Level of Aggregation "State"
6. Hover over line between York Hospital (NPI: 1326060492) and Cardiology</t>
  </si>
  <si>
    <t>State Benchmark: $25672
90d episode cost: $29514
line color: 15%</t>
  </si>
  <si>
    <t>State_Benchmark_10B_6</t>
  </si>
  <si>
    <t>1. Select dataset "LDS-year-2016"
2. Set Benchmark ON
3. In Location filter include Pennsylvania
4. In Entity filter include York Hospital (NPI: 1326060492) and Rosebud Indian Health Service (NPI:1194757369)
4. In Benchmark select Entity type "Acute care"
5. In Benchmark select Measure PAC LOS (days)
6. In Benchmark select Level of Aggregation "State"
6. Hover over line between York Hospital (NPI: 1326060492) and Cardiology</t>
  </si>
  <si>
    <t>State Benchmark: 18.9
PAC LOS (days): 19.2
line color: 2%</t>
  </si>
  <si>
    <t>State_Benchmark_11B_1</t>
  </si>
  <si>
    <t>LDS-year-2016
Entity: Hospital (NPI: 1306938071)
Digestive</t>
  </si>
  <si>
    <t>1. Select dataset "LDS-year-2016"
2. Set Benchmark ON
3. In Location filter include Florida
4. In Entity filter exclude Florida Hospital (NPI: 1306938071)
4. In Benchmark select Entity type "Acute care"
5. In Benchmark select Measure 90d readmission cost per instance ($)
6. In Benchmark select Level of Aggregation "State"
6. Hover over line between Hospital (grouped) and Digestive</t>
  </si>
  <si>
    <t>State Benchmark: $9492
90d readmission cost per instance: $10216
line color: 8%</t>
  </si>
  <si>
    <t>State_Benchmark_11B_2</t>
  </si>
  <si>
    <t>1. Select dataset "LDS-year-2016"
2. Set Benchmark ON
3. In Location filter include Florida
4. In Entity filter exclude Florida Hospital (NPI: 1306938071)
4. In Benchmark select Entity type "Acute care"
5. In Benchmark select Measure 90d readmission cost per patient ($)
6. In Benchmark select Level of Aggregation "State"
6. Hover over line between Hospital (grouped) and Digestive</t>
  </si>
  <si>
    <t>State Benchmark: $13564
90d readmission cost per patient: $16230
line color: 20%</t>
  </si>
  <si>
    <t>State_Benchmark_11B_3</t>
  </si>
  <si>
    <t>1. Select dataset "LDS-year-2016"
2. Set Benchmark ON
3. In Location filter include Florida
4. In Entity filter exclude Florida Hospital (NPI: 1306938071)
4. In Benchmark select Entity type "Acute care"
5. In Benchmark select Measure 90d readmission rate per instance (%)
6. In Benchmark select Level of Aggregation "State"
6. Hover over line between Hospital (grouped) and Digestive</t>
  </si>
  <si>
    <t>State Benchmark: 51.9%
90d readmission rate per instance: 50.3%
line color: -3%</t>
  </si>
  <si>
    <t>State_Benchmark_11B_4</t>
  </si>
  <si>
    <t>1. Select dataset "LDS-year-2016"
2. Set Benchmark ON
3. In Location filter include Florida
4. In Entity filter exclude Florida Hospital (NPI: 1306938071)
4. In Benchmark select Entity type "Acute care"
5. In Benchmark select Measure 90d readmission rate per patient (%)
6. In Benchmark select Level of Aggregation "State"
6. Hover over line between Hospital (grouped) and Digestive</t>
  </si>
  <si>
    <t>State Benchmark: 36.3%
90d readmission rate per patient: 31.7%
line color: -13%</t>
  </si>
  <si>
    <t>State_Benchmark_11B_5</t>
  </si>
  <si>
    <t>1. Select dataset "LDS-year-2016"
2. Set Benchmark ON
3. In Location filter include Florida
4. In Entity filter exclude Florida Hospital (NPI: 1306938071)
4. In Benchmark select Entity type "Acute care"
5. In Benchmark select Measure 90d episode cost ($)
6. In Benchmark select Level of Aggregation "State"
6. Hover over line between Hospital (grouped) and Digestive</t>
  </si>
  <si>
    <t>State Benchmark: $22686
90d episode cost: $15764
line color: &lt; -20%</t>
  </si>
  <si>
    <t>State_Benchmark_11B_6</t>
  </si>
  <si>
    <t>1. Select dataset "LDS-year-2016"
2. Set Benchmark ON
3. In Location filter include Florida
4. In Entity filter exclude Florida Hospital (NPI: 1306938071)
4. In Benchmark select Entity type "Acute care"
5. In Benchmark select Measure PAC LOS (days)
6. In Benchmark select Level of Aggregation "State"
6. Hover over line between Hospital (grouped) and Digestive</t>
  </si>
  <si>
    <t>State Benchmark: 23.4
PAC LOS (days): 6.1
line color: &lt; -20%</t>
  </si>
  <si>
    <t>IVA. County Benchmark Calculation (Dataset: Orange; LDS-year-2016 as County Benchmark)</t>
  </si>
  <si>
    <t>County_Benchmark_1A_1</t>
  </si>
  <si>
    <t>Orange
Serviceline: Digestive and DRG:331
SNF - Surgery</t>
  </si>
  <si>
    <t>1. Select dataset "Orange" dataset
2. Set Benchmark ON
3. In Service Line filter Include Digestive
5. In Service Line filter include "331" 
6. In Benchmark select Measure - 90d readmission cost per instance ($)
7. In Benchmark select Level of Aggregation "County"
8. Hover over line SNF - Surgery</t>
  </si>
  <si>
    <t>County benchmark: $13,745
90d readmission cost per instance: $15,076
line color: 10%</t>
  </si>
  <si>
    <t>BENCHMARK
FIPS: 06059
SNF and Hospital
Digestive</t>
  </si>
  <si>
    <t>County_Benchmark_1A_2</t>
  </si>
  <si>
    <t>1. Select dataset "Orange" dataset
2. Set Benchmark to On
3. In Service Line filter include Digestive
5. In Service Line filter include "331" 
6. In Benchmark select Measure - 90d readmission cost per patient ($)
7. In Benchmark select Level of Aggregation "County"
8. Hover over line SNF - Surgery</t>
  </si>
  <si>
    <t>County benchmark: $27,489
90d readmission cost per patient: $30,151
line color: &gt;20%</t>
  </si>
  <si>
    <t>County_Benchmark_1A_3</t>
  </si>
  <si>
    <t>1. Select dataset "Orange" dataset
2. Set Benchmark to On
3. In Service Line filter include Digestive
5. In Service Line filter include "331" 
6. In Benchmark select Measure - 90d readmission cost per instance ($)
7. In Benchmark select Level of Aggregation "County"
8. Hover over line SNF - Surgery</t>
  </si>
  <si>
    <t>County benchmark: 33.3%
90d readmission rate per instance: 133.3%
line color: &gt;20%</t>
  </si>
  <si>
    <t>County_Benchmark_1A_4</t>
  </si>
  <si>
    <t>1. Select dataset "Orange" dataset
2. Set Benchmark to On
3. In Service Line filter include Digestive
5. In Service Line filter include "331" 
6. In Benchmark select Measure - 90d readmission rate per patient
7. In Benchmark select Level of Aggregation "County"
8. Hover over line SNF - Surgery</t>
  </si>
  <si>
    <t>County benchmark: 16.7%
90d readmission rate per patient: 66.7%
line color: &gt;20%</t>
  </si>
  <si>
    <t>County_Benchmark_1A_5</t>
  </si>
  <si>
    <t>1. Select dataset "Orange" dataset
2. Set Benchmark to On
3. In Service Line filter include Digestive
5. In Service Line filter include "331" 
6. In Benchmark select Measure 90d episode cost ($)
7. In Benchmark select Level of Aggregation "County"
8. Hover over line SNF - Surgery</t>
  </si>
  <si>
    <t>County benchmark: $36,955
90d episode cost: $82,736
line color: &gt;20%</t>
  </si>
  <si>
    <t>County_Benchmark_1A_6</t>
  </si>
  <si>
    <t>1. Select dataset "Orange" dataset
2. Set Benchmark to On
3. In Service Line filter include Digestive
5. In Service Line filter include "331" 
6. In Benchmark select Measure PAC LOS (days)
7. In Benchmark select Level of Aggregation "County"
8. Hover over line SNF - Surgery</t>
  </si>
  <si>
    <t>County benchmark: 23.0 
PAC LOS: 0
line color: &lt;-20%</t>
  </si>
  <si>
    <t>County_Benchmark_2A_1</t>
  </si>
  <si>
    <t>Orange
Service Line: Digestive
Entity: SNF
SNF - Digestive</t>
  </si>
  <si>
    <t>1. Select dataset "Orange" dataset
2. Set Benchmark to On
3. In Service Line filter Include Digestive
5. In Entity filter include "SNF" 
6. In Benchmark select Measure - 90d readmission cost per instance ($)
7. In Benchmark select Level of Aggregation "County"
8. Hover over line SNF - Digestive</t>
  </si>
  <si>
    <t>County benchmark: $14,179
90d readmission cost per instance: $17,467
line color: &gt;20%</t>
  </si>
  <si>
    <t>County_Benchmark_2A_2</t>
  </si>
  <si>
    <t>1. Select dataset "OrangeCounty" dataset
2. Set Benchmark to On
3. In Service Line filter include Digestive
5. In Entity filter include "SNF" 
6. In Benchmark select Measure - 90d readmission cost per patient ($)
7. In Benchmark select Level of Aggregation "County"
8. Hover over line SNF - Digestive</t>
  </si>
  <si>
    <t>County benchmark: $19,976
90d readmission cost per patient: $23,513
line color: &gt;20%</t>
  </si>
  <si>
    <t>County_Benchmark_2A_3</t>
  </si>
  <si>
    <t>1. Select dataset "OrangeCounty" dataset
2. Set Benchmark to On
3. In Service Line filter include Digestive
5. In Entity filter include "SNF" 
6. In Benchmark select Measure - 90d readmission cost per instance ($)
7. In Benchmark select Level of Aggregation "County"
8. Hover over line SNF - Digestive</t>
  </si>
  <si>
    <t>County benchmark: 52.9%
90d readmission rate per instance: 55.6%
line color: 5%</t>
  </si>
  <si>
    <t>County_Benchmark_2A_4</t>
  </si>
  <si>
    <t>1. Select dataset "OrangeCounty" dataset
2. Set Benchmark to On
3. In Service Line filter include Digestive
5. In Entity filter include "SNF" 
6. In Benchmark select Measure - 90d readmission rate per patient
7. In Benchmark select Level of Aggregation "County"
8. Hover over line SNF - Digestive</t>
  </si>
  <si>
    <t>County benchmark:37.6%
90d readmission rate per patient: 41.3%
line color: 10%</t>
  </si>
  <si>
    <t>County_Benchmark_2A_5</t>
  </si>
  <si>
    <t>1. Select dataset "OrangeCounty" dataset
2. Set Benchmark to On
3. In Service Line filter include Digestive
5. In Entity filter include "SNF" 
6. In Benchmark select Measure 90d episode cost ($)
7. In Benchmark select Level of Aggregation "County"
8. Hover over line SNF - Digestive</t>
  </si>
  <si>
    <t>County benchmark: $39,749
90d episode cost: $44,917
line color: 13%</t>
  </si>
  <si>
    <t>County_Benchmark_2A_6</t>
  </si>
  <si>
    <t>1. Select dataset "OrangeCounty" dataset
2. Set Benchmark to On
3. In Service Line filter include Digestive
5. In Entity filter include "SNF" 
6. In Benchmark select PAC LOS (days)
7. In Benchmark select Level of Aggregation "County"
8. Hover over line SNF - Digestive</t>
  </si>
  <si>
    <t>County benchmark: 31.8
PAC LOS: 0 
line color: &lt; -20%</t>
  </si>
  <si>
    <t>County_Benchmark_3A_1</t>
  </si>
  <si>
    <t>Orange
Episode: Amputation
Hospital - Amputation</t>
  </si>
  <si>
    <t>1. Select County "Orange"
2. Set Benchmark ON
3. Expand nodes on graph to Clinical episode level
4. In Service Line filter include Clinical episode "Amputation"
5. In Benchmark select Entity type "Acute care"
6. In Benchmark select Measure 90d readmission cost per instance ($)
7. In Benchmark select Level of Aggregation "County"
8. Hover over line between Amputation and Hospital (grouped)</t>
  </si>
  <si>
    <t>County benchmark $14,374
90d readmission cost per instance: 13,197
line color: -8%</t>
  </si>
  <si>
    <t>BENCHMARK
FIPS: 06059
Hospital
Amputation</t>
  </si>
  <si>
    <t>County_Benchmark_3A_2</t>
  </si>
  <si>
    <t>1. Select County "Orange"
2. Set Benchmark ON
3. Expand nodes on graph to Clinical episode level
4. In Service Line filter include Clinical episode "Amputation"
5. In Benchmark select Entity type "Acute care"
6. In Benchmark select Measure 90d readmission cost per patient ($)
7. In Benchmark select Level of Aggregation "County"
8. Hover over line between Amputation and Hospital (grouped)</t>
  </si>
  <si>
    <t>County benchmark: $19,424
90d readmission cost per patient: $18,641
 line color: -4%</t>
  </si>
  <si>
    <t>County_Benchmark_3A_3</t>
  </si>
  <si>
    <t>1. Select County "Orange"
2. Set Benchmark ON
3. Expand nodes on graph to Clinical episode level
4. In Service Line filter include Clinical episode "Amputation"
5. In Benchmark select Entity type "Acute care"
6. In Benchmark select Measure 90d readmission rate per instance
7. In Benchmark select Level of Aggregation "County"
8. Hover over line between Amputation and Hospital (grouped)</t>
  </si>
  <si>
    <t>County benchmark: 50.5% 
90d readmission rate per instance: 31.7% 
line color: &lt; -20%</t>
  </si>
  <si>
    <t>County_Benchmark_3A_4</t>
  </si>
  <si>
    <t>1. Select County "Orange"
2. Set Benchmark ON
3. Expand nodes on graph to Clinical episode level
4. In Service Line filter include Clinical episode "Amputation"
5. In Benchmark select Entity type "Acute care"
6. In Benchmark select Measure 90d readmission rate per patient
7. In Benchmark select Level of Aggregation "County"
8. Hover over line between Amputation and Hospital (grouped)</t>
  </si>
  <si>
    <t>County benchmark: 37.4% 
90d readmission rate per patient: 22.4% 
line color: &lt; -40%</t>
  </si>
  <si>
    <t>County_Benchmark_3A_5</t>
  </si>
  <si>
    <t>1. Select County "Orange"
2. Set Benchmark ON
3. Expand nodes on graph to Clinical episode level
4. In Service Line filter include Clinical episode "Amputation"
5. In Benchmark select Entity type "Acute care"
6. In Benchmark select Measure 90d episode cost
7. In Benchmark select Level of Aggregation "County"
8. Hover over line between Amputation and Hospital (grouped)</t>
  </si>
  <si>
    <t>County benchmark: $43,612 
90d episode cost: $20,585 
line color: &lt; -20%</t>
  </si>
  <si>
    <t>County_Benchmark_3A_6</t>
  </si>
  <si>
    <t>1. Select County "Orange"
2. Set Benchmark ON
3. Expand nodes on graph to Clinical episode level
4. In Service Line filter include Clinical episode "Amputation"
5. In Benchmark select Entity type "Acute care"
6. In Benchmark select Measure PAC LOS (days)
7. In Benchmark select Level of Aggregation "County"
8. Hover over line between Amputation and Hospital (grouped)</t>
  </si>
  <si>
    <t>County benchmark: 23.1 
PAC LOS: 0
line color: &lt; -20%</t>
  </si>
  <si>
    <t>County_Benchmark_4A_1</t>
  </si>
  <si>
    <t>Orange
DRG 239
Hospital - DRG</t>
  </si>
  <si>
    <t>1. Select County "Orange"
2. Set Benchmark ON
3. Expand nodes on graph to DRG level
4. In Service Line filter include DRG "239"
5. In Benchmark select Entity type "Acute care"
6. In Benchmark select Measure 90d readmission cost per instance ($)
7. In Benchmark select Level of Aggregation "County"
8. Hover over line between DRG and Hospital (grouped)</t>
  </si>
  <si>
    <t>County benchmark $17,515
90d readmission cost per instance: 21,307
line color: &gt; 20.0%</t>
  </si>
  <si>
    <t>BENCHMARK
FIPS: 06059
Hospital
DRG:239</t>
  </si>
  <si>
    <t>County_Benchmark_4A_2</t>
  </si>
  <si>
    <t>1. Select County "Orange"
2. Set Benchmark ON
3. Expand nodes on graph to DRG level
4. In Service Line filter include DRG "239"
5. In Benchmark select Entity type "Acute care"
6. In Benchmark select Measure 90d readmission cost per patient
7. In Benchmark select Level of Aggregation "County"
8. Hover over line between DRG and Hospital (grouped)</t>
  </si>
  <si>
    <t>County benchmark: $27,524 
90d readmission cost per patient: $31250
 line color: 14%</t>
  </si>
  <si>
    <t>County_Benchmark_4A_3</t>
  </si>
  <si>
    <t>1. Select County "Orange"
2. Set Benchmark ON
3. Expand nodes on graph to DRG level
4. In Service Line filter include DRG "239"
5. In Benchmark select Entity type "Acute care"
6. In Benchmark select Measure 90d readmission rate per instance
7. In Benchmark select Level of Aggregation "County"
8. Hover over line between DRG and Hospital (grouped)</t>
  </si>
  <si>
    <t>County benchmark: 73.3% 
90d readmission rate per instance: 42.3% 
line color: &lt; -20%</t>
  </si>
  <si>
    <t>County_Benchmark_4A_4</t>
  </si>
  <si>
    <t>1. Select County "Orange"
2. Set Benchmark ON
3. Expand nodes on graph to DRG level
4. In Service Line filter include DRG "239"
5. In Benchmark select Entity type "Acute care"
6. In Benchmark select Measure 90d readmission rate per patient
7. In Benchmark select Level of Aggregation "County"
8. Hover over line between DRG and Hospital (grouped)</t>
  </si>
  <si>
    <t>County benchmark: 46.7% 
90d readmission rate per patient:28.8% 
line color: &lt; -20%</t>
  </si>
  <si>
    <t>County_Benchmark_4A_5</t>
  </si>
  <si>
    <t>1. Select County "Orange"
2. Set Benchmark ON
3. Expand nodes on graph to DRG level
4. In Service Line filter include DRG "239"
5. In Benchmark select Entity type "Acute care"
6. In Benchmark select Measure 90d episode cost
7. In Benchmark select Level of Aggregation "County"
8. Hover over line between DRG and Hospital (grouped)</t>
  </si>
  <si>
    <t>County benchmark: $65,266 
90d episode cost: $40,729 
line color: &lt; -20%</t>
  </si>
  <si>
    <t>County_Benchmark_4A_6</t>
  </si>
  <si>
    <t>1. Select County "Orange"
2. Set Benchmark ON
3. Expand nodes on graph to DRG level
4. In Service Line filter include DRG "239"
5. In Benchmark select Entity type "Acute care"
6. In Benchmark select Measure PAC LOS (days)
7. In Benchmark select Level of Aggregation "County"
8. Hover over line between DRG and Hospital (grouped)</t>
  </si>
  <si>
    <t>County benchmark: 19.7 
PAC LOS: 0
line color: &lt; -20%</t>
  </si>
  <si>
    <t>County_Benchmark_5A_1</t>
  </si>
  <si>
    <t>Orange
Episode: Amputation
Hospital (NPI:1821002007) - Amputation</t>
  </si>
  <si>
    <t>1. Select County "Orange"
2. Set Benchmark ON
3. Expand nodes on graph to Clinical episode level
4. In Service Line filter include Clinical episode "Amputation"
5. In Benchmark select Entity type "Acute care"
6. In Benchmark select Measure 90d readmission cost per instance ($)
7. In Benchmark select Level of Aggregation "County"
8. Expand on the Hospital node on Graph
9. Hover over line between Amputation and Hospital- Fountain Valley Regional Hospital &amp; Medical Center (NPI:1821002007)</t>
  </si>
  <si>
    <t>County benchmark 14,374$
90d readmission cost per instance: 37,305
line color: &gt; 20.0%</t>
  </si>
  <si>
    <t>County_Benchmark_5A_2</t>
  </si>
  <si>
    <t>1. Select County "Orange"
2. Set Benchmark ON
3. Expand nodes on graph to Clinical episode level
4. In Service Line filter include Clinical episode "Amputation"
5. In Benchmark select Entity type "Acute care"
6. In Benchmark select Measure 90d readmission cost per patient
7. In Benchmark select Level of Aggregation "County"
8. Expand on the Hospital node on Graph
9. Hover over line between Amputation and Hospital- Fountain Valley Regional Hospital &amp; Medical Center (NPI:1821002007)</t>
  </si>
  <si>
    <t>County benchmark: $19,424
90d readmission cost per patient: $44,766
 line color: &gt; 20%</t>
  </si>
  <si>
    <t>County_Benchmark_5A_3</t>
  </si>
  <si>
    <t>1. Select County "Orange"
2. Set Benchmark ON
3. Expand nodes on graph to Clinical episode level
4. In Service Line filter include Clinical episode "Amputation"
5. In Benchmark select Entity type "Acute care"
6. In Benchmark select Measure 90d readmission rate per instance
7. In Benchmark select Level of Aggregation "County"
8. Expand on the Hospital node on Graph
9. Hover over line between Amputation and Hospital- Fountain Valley Regional Hospital &amp; Medical Center (NPI:1821002007)</t>
  </si>
  <si>
    <t>County benchmark: 50.5% 
90d readmission rate per instance: 23.1% 
line color: &lt; -20%</t>
  </si>
  <si>
    <t>County_Benchmark_5A_4</t>
  </si>
  <si>
    <t>1. Select County "Orange"
2. Set Benchmark ON
3. Expand nodes on graph to Clinical episode level
4. In Service Line filter include Clinical episode "Amputation"
5. In Benchmark select Entity type "Acute care"
6. In Benchmark select Measure 90d readmission rate per patient
7. In Benchmark select Level of Aggregation "County"
8. Expand on the Hospital node on Graph
9. Hover over line between Amputation and Hospital- Fountain Valley Regional Hospital &amp; Medical Center (NPI:1821002007)</t>
  </si>
  <si>
    <t>County benchmark: 37.4% 
90d readmission rate per patient: 19.2% 
line color: &lt; -20%</t>
  </si>
  <si>
    <t>County_Benchmark_5A_5</t>
  </si>
  <si>
    <t>1. Select County "Orange"
2. Set Benchmark ON
3. Expand nodes on graph to Clinical episode level
4. In Service Line filter include Clinical episode "Amputation"
5. In Benchmark select Entity type "Acute care"
6. In Benchmark select Measure 90d episode cost
7. In Benchmark select Level of Aggregation "County"
8. Expand on the Hospital node on Graph
9. Hover over line between Amputation and Hospital- Fountain Valley Regional Hospital &amp; Medical Center (NPI:1821002007)</t>
  </si>
  <si>
    <t>County benchmark: $43,612 
90d episode cost: $33,118 
line color: &lt; -20%</t>
  </si>
  <si>
    <t>County_Benchmark_5A_6</t>
  </si>
  <si>
    <t>1. Select County "Orange"
2. Set Benchmark ON
3. Expand nodes on graph to Clinical episode level
4. In Service Line filter include Clinical episode "Amputation"
5. In Benchmark select Entity type "Acute care"
6. In Benchmark select Measure PAC LOS (days)
7. In Benchmark select Level of Aggregation "County"
8. Expand on the Hospital node on Graph
9. Hover over line between Amputation and Hospital- Fountain Valley Regional Hospital &amp; Medical Center (NPI:1821002007)</t>
  </si>
  <si>
    <t>County_Benchmark_6A_1</t>
  </si>
  <si>
    <t>Orange
Service Line: DRG 239
Hospital (NPI:1821002007) - DRG</t>
  </si>
  <si>
    <t>1. Select County "Orange"
2. Set Benchmark ON
3. Expand nodes on graph to DRG level
4. In Service Line filter include DRG "239"
5. In Benchmark select Entity type "Acute care"
6. In Benchmark select Measure 90d readmission cost per instance ($)
7. In Benchmark select Level of Aggregation "County"
8. Expand on the Hospital node on Graph
9. Hover over line between DRG and Hospital- Fountain Valley Regional Hospital &amp; Medical Center (NPI:1821002007)</t>
  </si>
  <si>
    <t>County benchmark $17,515
90d readmission cost per instance: 51,936
line color: &gt; 20%</t>
  </si>
  <si>
    <t>BENCHMARK
FIPS: 06059
Hospital
DRG 239</t>
  </si>
  <si>
    <t>County_Benchmark_6A_2</t>
  </si>
  <si>
    <t>1. Select County "Orange"
2. Set Benchmark ON
3. Expand nodes on graph to DRG level
4. In Service Line filter include DRG "239"
5. In Benchmark select Entity type "Acute care"
6. In Benchmark select Measure 90d readmission cost per patient ($)
7. In Benchmark select Level of Aggregation "County"
8. Expand on the Hospital node on Graph
9. Hover over line between DRG and Hospital- Fountain Valley Regional Hospital &amp; Medical Center (NPI:1821002007)</t>
  </si>
  <si>
    <t>County benchmark: $27,524
90d readmission cost per patient: $69,247
line color: &gt; 20%</t>
  </si>
  <si>
    <t>County_Benchmark_6A_3</t>
  </si>
  <si>
    <t>1. Select County "Orange"
2. Set Benchmark ON
3. Expand nodes on graph to DRG level
4. In Service Line filter include DRG "239"
5. In Benchmark select Entity type "Acute care"
6. In Benchmark select Measure 90d readmission rate per instance
7. In Benchmark select Level of Aggregation "County"
8. Expand on the Hospital node on Graph
9. Hover over line between DRG and Hospital- Fountain Valley Regional Hospital &amp; Medical Center (NPI:1821002007)</t>
  </si>
  <si>
    <t>County benchmark: 73.3%
90d readmission rate per instance: 57.1%
line color: &lt; -20%</t>
  </si>
  <si>
    <t>County_Benchmark_6A_4</t>
  </si>
  <si>
    <t>1. Select County "Orange"
2. Set Benchmark ON
3. Expand nodes on graph to DRG level
4. In Service Line filter include DRG "239"
5. In Benchmark select Entity type "Acute care"
6. In Benchmark select Measure 90d readmission rate per patient
7. In Benchmark select Level of Aggregation "County"
8. Expand on the Hospital node on Graph
9. Hover over line between DRG and Hospital- Fountain Valley Regional Hospital &amp; Medical Center (NPI:1821002007)</t>
  </si>
  <si>
    <t>County benchmark: 46.7%
90d readmission rate per patient: 42.9%
line color: -8%</t>
  </si>
  <si>
    <t>County_Benchmark_6A_5</t>
  </si>
  <si>
    <t>1. Select County "Orange"
2. Set Benchmark ON
3. Expand nodes on graph to DRG level
4. In Service Line filter include DRG "239"
5. In Benchmark select Entity type "Acute care"
6. In Benchmark select Measure 90d episode cost
7. In Benchmark select Level of Aggregation "County"
8. Expand on the Hospital node on Graph
9. Hover over line between DRG and Hospital- Fountain Valley Regional Hospital &amp; Medical Center (NPI:1821002007)</t>
  </si>
  <si>
    <t>County benchmark: $65,266
90d episode cost: $93,971
line color: &gt; 20%</t>
  </si>
  <si>
    <t>County_Benchmark_6A_6</t>
  </si>
  <si>
    <t>1. Select County "Orange"
2. Set Benchmark ON
3. Expand nodes on graph to DRG level
4. In Service Line filter include DRG "239"
5. In Benchmark select Entity type "Acute care"
6. In Benchmark select Measure PAC LOS (days)
7. In Benchmark select Level of Aggregation "County"
8. Expand on the Hospital node on Graph
9. Hover over line between DRG and Hospital- Fountain Valley Regional Hospital &amp; Medical Center (NPI:1821002007)</t>
  </si>
  <si>
    <t>County benchmark: 19.7
PAC LOS: 0
line color: &lt; -20%</t>
  </si>
  <si>
    <t>IVB. County Benchmark Calculation (Dataset: Pennsylvania; LDS-year-2016 as County Benchmark)</t>
  </si>
  <si>
    <t>County_Benchmark_1B_1</t>
  </si>
  <si>
    <t>Pennsylvania
Service Line: Digestive
Entity SNF, Hospital
Location: 42007 (Beaver)
SNF - Digestive</t>
  </si>
  <si>
    <t>1. Select dataset "Pennsylvania" dataset
2. Set Benchmark to On
3. In Service Line filter Include Digestive
5. In Entity filter include "SNF" and "Hospital"
6. In Location filter include FIPS_county_code: "42007"
7. In Benchmark select Measure - 90d readmission cost per instance ($)
8. In Benchmark select Level of Aggregation "County"
9. Hover over line SNF - Digestive</t>
  </si>
  <si>
    <t>County benchmark: $7,637
90d readmission cost per instance: $7,637
line color: 0%</t>
  </si>
  <si>
    <t>BENCHMARK
FIPS: 42007
SNF and Hospital
Digestive</t>
  </si>
  <si>
    <t>County_Benchmark_1B_2</t>
  </si>
  <si>
    <t>1. Select dataset "Pennsylvania" dataset
2. Set Benchmark to On
3. In Service Line filter Include Digestive
5. In Entity filter include "SNF" and "Hospital"
6. In Location filter include FIPS_county_code: "42007"
7. In Benchmark select Measure - 90d readmission cost per patient ($)
8. In Benchmark select Level of Aggregation "County"
9. Hover over line SNF - Digestive</t>
  </si>
  <si>
    <t>County benchmark: $11,031
90d readmission cost per patient: $11,031
line color: 0%</t>
  </si>
  <si>
    <t>County_Benchmark_1B_3</t>
  </si>
  <si>
    <t>1. Select dataset "Pennsylvania" dataset
2. Set Benchmark to On
3. In Service Line filter Include Digestive
5. In Entity filter include "SNF" and "Hospital"
6. In Location filter include FIPS_county_code: "42007"
7. In Benchmark select Measure - 90d readmission rate per instance ($)
8. In Benchmark select Level of Aggregation "County"
9. Hover over line SNF - Digestive</t>
  </si>
  <si>
    <t>County benchmark: 37.1%
90d readmission rate per instance: 37.1%
line color: 0%</t>
  </si>
  <si>
    <t>County_Benchmark_1B_4</t>
  </si>
  <si>
    <t>1. Select dataset "Pennsylvania" dataset
2. Set Benchmark to On
3. In Service Line filter Include Digestive
5. In Entity filter include "SNF" and "Hospital"
6. In Location filter include FIPS_county_code: "42007"
7. In Benchmark select Measure - 90d readmission rate per patient ($)
8. In Benchmark select Level of Aggregation "County"
9. Hover over line SNF - Digestive</t>
  </si>
  <si>
    <t>County benchmark: 25.7%
90d readmission rate per patient: 25.7%
line color: 0%</t>
  </si>
  <si>
    <t>County_Benchmark_1B_5</t>
  </si>
  <si>
    <t>1. Select dataset "Pennsylvania" dataset
2. Set Benchmark to On
3. In Service Line filter Include Digestive
5. In Entity filter include "SNF" and "Hospital"
6. In Location filter include FIPS_county_code: "42007"
7. In Benchmark select Measure - 90d episode cost ($)
8. In Benchmark select Level of Aggregation "County"
9. Hover over line SNF - Digestive</t>
  </si>
  <si>
    <t>County benchmark: $21,275
90d episode cost: $21,275
line color: 0%</t>
  </si>
  <si>
    <t>County_Benchmark_1B_6</t>
  </si>
  <si>
    <t>1. Select dataset "Pennsylvania" dataset
2. Set Benchmark to On
3. In Service Line filter Include Digestive
5. In Entity filter include "SNF" and "Hospital"
6. In Location filter include FIPS_county_code: "42007"
7. In Benchmark select Measure - PAC LOS (days)
8. In Benchmark select Level of Aggregation "County"
9. Hover over line SNF - Digestive</t>
  </si>
  <si>
    <t>County benchmark: 21.8
PAC LOS: 21.8
line color: 0%</t>
  </si>
  <si>
    <t>County_Benchmark_2B_1</t>
  </si>
  <si>
    <t>Pennsylvania
Entity IRF(NPI:1457403966)
IRF(NPI:1457403966) - DRG</t>
  </si>
  <si>
    <t>1. Select dataset "Pennsylvania"
2. Set Benchmark ON
3. Expand nodes on graph to DRG level 
4. In Service Line filter include DRG "470" 
5. In Benchmark select Measure 90d readmission cost per instance ($)
6. In Benchmark select Level of Aggregation "County"
7. Expand on the IRF node on Graph
8. In Entity filter select IRF "Lancaster Rehabilitation Hospital" (NPI:1457403966)
9. Hover over line between DRG and IRF - Lancaster Rehabilitation Hospital (NPI:1457403966) on Graph</t>
  </si>
  <si>
    <t>County benchmark $5491
90d readmission cost per instance: $4771
line color: -13%</t>
  </si>
  <si>
    <t>BENCHMARK
FIPS: 42071
IRF
DRG 470</t>
  </si>
  <si>
    <t>County_Benchmark_2B_2</t>
  </si>
  <si>
    <t>1. Select dataset "Pennsylvania"
2. Set Benchmark ON
3. Expand nodes on graph to DRG level 
4. In Service Line filter include DRG "470" 
5. In Benchmark select Measure 90d readmission cost per patient ($)
6. In Benchmark select Level of Aggregation "County"
7. Expand on the IRF node on Graph
8. In Entity filter select IRF "Lancaster Rehabilitation Hospital" (NPI:1457403966)
9. Hover over line between DRG and IRF - Lancaster Rehabilitation Hospital (NPI:1457403966) on Graph</t>
  </si>
  <si>
    <t>County benchmark $5491
90d readmission cost per patient: $7952
line color: &gt; 20%</t>
  </si>
  <si>
    <t>County_Benchmark_2B_3</t>
  </si>
  <si>
    <t>1. Select dataset "Pennsylvania"
2. Set Benchmark ON
3. Expand nodes on graph to DRG level 
4. In Service Line filter include DRG "470" 
5. In Benchmark select Measure 90d readmission rate per instance (%)
6. In Benchmark select Level of Aggregation "County"
7. Expand on the IRF node on Graph
8. In Entity filter select IRF "Lancaster Rehabilitation Hospital" (NPI:1457403966)
9. Hover over line between DRG and IRF - Lancaster Rehabilitation Hospital (NPI:1457403966) on Graph</t>
  </si>
  <si>
    <t>County benchmark 50%
90d readmission rate per instance: 25%
line color: &lt; -20%</t>
  </si>
  <si>
    <t>County_Benchmark_2B_4</t>
  </si>
  <si>
    <t>1. Select dataset "Pennsylvania"
2. Set Benchmark ON
3. Expand nodes on graph to DRG level 
4. In Service Line filter include DRG "470" 
5. In Benchmark select Measure 90d readmission rate per patient (%)
6. In Benchmark select Level of Aggregation "County"
7. Expand on the IRF node on Graph
8. In Entity filter select IRF "Lancaster Rehabilitation Hospital" (NPI:1457403966)
9. Hover over line between DRG and IRF - Lancaster Rehabilitation Hospital (NPI:1457403966) on Graph</t>
  </si>
  <si>
    <t>County benchmark 50%
90d readmission rate per patient: 15%
line color: &lt; -20%</t>
  </si>
  <si>
    <t>County_Benchmark_2B_5</t>
  </si>
  <si>
    <t>1. Select dataset "Pennsylvania"
2. Set Benchmark ON
3. Expand nodes on graph to DRG level 
4. In Service Line filter include DRG "470" 
5. In Benchmark select Measure 90d episode cost ($)
6. In Benchmark select Level of Aggregation "County"
7. Expand on the IRF node on Graph
8. In Entity filter select IRF "Lancaster Rehabilitation Hospital" (NPI:1457403966)
9. Hover over line between DRG and IRF - Lancaster Rehabilitation Hospital (NPI:1457403966) on Graph</t>
  </si>
  <si>
    <t>County benchmark $53496
90d episode cost: $39405
line color: &gt; 20%</t>
  </si>
  <si>
    <t>County_Benchmark_2B_6</t>
  </si>
  <si>
    <t>1. Select dataset "Pennsylvania"
2. Set Benchmark ON
3. Expand nodes on graph to DRG level 
4. In Service Line filter include DRG "470" 
5. In Benchmark select Measure PAC LOS (days)
7. Expand on the IRF node on Graph
8. In Entity filter select IRF "Lancaster Rehabilitation Hospital" (NPI:1457403966)
9. Hover over line between DRG and IRF - Lancaster Rehabilitation Hospital (NPI:1457403966) on Graph</t>
  </si>
  <si>
    <t>County benchmark: 14.5
PAC LOS: 12.9
line color: -11%</t>
  </si>
  <si>
    <t>County_Benchmark_3B_1</t>
  </si>
  <si>
    <t>1. Select dataset "Pennsylvania"
2. Set Benchmark ON
3. Expand nodes on graph to DRG level 
4. In Service Line filter include DRG "470" 
5. In Benchmark select Measure 90d readmission cost per instance ($)
6. In Benchmark select Level of Aggregation "County"
7. Expand on the IRF node on Graph
8. In Location filter select county "42071 - Lancaster (PA)"
9. Hover over line between DRG and IRF - Lancaster Rehabilitation Hospital (NPI:1457403966) on Graph</t>
  </si>
  <si>
    <t>County_Benchmark_3B_2</t>
  </si>
  <si>
    <t>1. Select dataset "Pennsylvania"
2. Set Benchmark ON
3. Expand nodes on graph to DRG level 
4. In Service Line filter include DRG "470" 
5. In Benchmark select Measure 90d readmission 90d readmission cost per patient ($)
6. In Benchmark select Level of Aggregation "County"
7. Expand on the IRF node on Graph
8. In Location filter select county "42071 - Lancaster (PA)"
9. Hover over line between DRG and IRF - Lancaster Rehabilitation Hospital (NPI:1457403966) on Graph</t>
  </si>
  <si>
    <t>County_Benchmark_3B_3</t>
  </si>
  <si>
    <t>1. Select dataset "Pennsylvania"
2. Set Benchmark ON
3. Expand nodes on graph to DRG level 
4. In Service Line filter include DRG "470" 
5. In Benchmark select Measure 90d readmission rate per instance (%)
6. In Benchmark select Level of Aggregation "County"
7. Expand on the IRF node on Graph
8. In Location filter select county "42071 - Lancaster (PA)"
9. Hover over line between DRG and IRF - Lancaster Rehabilitation Hospital (NPI:1457403966) on Graph</t>
  </si>
  <si>
    <t>County_Benchmark_3B_4</t>
  </si>
  <si>
    <t>1. Select dataset "Pennsylvania"
2. Set Benchmark ON
3. Expand nodes on graph to DRG level 
4. In Service Line filter include DRG "470" 
5. In Benchmark select Measure 90d readmission rate per patient (%)
6. In Benchmark select Level of Aggregation "County"
7. Expand on the IRF node on Graph
8. In Location filter select county "42071 - Lancaster (PA)"
9. Hover over line between DRG and IRF - Lancaster Rehabilitation Hospital (NPI:1457403966) on Graph</t>
  </si>
  <si>
    <t>County_Benchmark_3B_5</t>
  </si>
  <si>
    <t>1. Select dataset "Pennsylvania"
2. Set Benchmark ON
3. Expand nodes on graph to DRG level 
4. In Service Line filter include DRG "470" 
5. In Benchmark select Measure 90d episode cost ($)
6. In Benchmark select Level of Aggregation "County"
7. Expand on the IRF node on Graph
8. In Location filter select county "42071 - Lancaster (PA)"
9. Hover over line between DRG and IRF - Lancaster Rehabilitation Hospital (NPI:1457403966) on Graph</t>
  </si>
  <si>
    <t>County benchmark $53496
90d episode cost: $39405
line color: &lt; -20%</t>
  </si>
  <si>
    <t>County_Benchmark_3B_6</t>
  </si>
  <si>
    <t>1. Select dataset "Pennsylvania"
2. Set Benchmark ON
3. Expand nodes on graph to DRG level 
4. In Service Line filter include DRG "470" 
5. In Benchmark select Measure PAC LOS (days)
6. In Benchmark select Level of Aggregation "County"
7. Expand on the IRF node on Graph
8. In Location filter select county "42071 - Lancaster (PA)"
9. Hover over line between DRG and IRF - Lancaster Rehabilitation Hospital (NPI:1457403966) on Graph</t>
  </si>
  <si>
    <t>County_Benchmark_4B_1</t>
  </si>
  <si>
    <t>Pennsylvania
Service Line "Ortho"
Hospital - Ortho</t>
  </si>
  <si>
    <t>1. Select dataset "Pennsylvania"
2. Set Benchmark ON
3. In Service Line filter include Service line "Ortho"
4. In Benchmark select Entity type "Acute care"
5. In Benchmark select Measure 90d readmission cost per instance ($)
6. In Benchmark select Level of Aggregation "County"
7. Hover over line between Ortho and Hospital (grouped)</t>
  </si>
  <si>
    <t>County benchmark 11,839
90d readmission cost per instance: $11,839
line color: 0.0%</t>
  </si>
  <si>
    <t>BENCHMARK
FIPS: all Pennsylvania fips
Hospital 
Ortho</t>
  </si>
  <si>
    <t>County_Benchmark_4B_2</t>
  </si>
  <si>
    <t>1. Select dataset "Pennsylvania"
2. Set Benchmark ON
3. In Service Line filter include Service line "Ortho"
4. In Benchmark select Entity type "Acute care"
5. In Benchmark select Measure 90d readmission cost per patient ($)
6. In Benchmark select Level of Aggregation "County"
7. Hover over line between Ortho and Hospital (grouped)</t>
  </si>
  <si>
    <t>County benchmark $15,190
90d readmission cost per patient: $15,190
line color: 0%</t>
  </si>
  <si>
    <t>County_Benchmark_4B_3</t>
  </si>
  <si>
    <t>1. Select dataset "Pennsylvania"
2. Set Benchmark ON
3. In Service Line filter include Service line "Ortho"
4. In Benchmark select Entity type "Acute care"
5. In Benchmark select Measure 90d readmission rate per instance (%)
6. In Benchmark select Level of Aggregation "County"
7. Hover over line between Ortho and Hospital (grouped)</t>
  </si>
  <si>
    <t>County benchmark 21.2%
90d readmission rate per instance: 21.2%
line color: 0%</t>
  </si>
  <si>
    <t>County_Benchmark_4B_4</t>
  </si>
  <si>
    <t>1. Select dataset "Pennsylvania"
2. Set Benchmark ON
3. In Service Line filter include Service line "Ortho"
4. In Benchmark select Entity type "Acute care"
5. In Benchmark select Measure rate per patient (%)
6. In Benchmark select Level of Aggregation "County"
7. Hover over line between Ortho and Hospital (grouped)</t>
  </si>
  <si>
    <t>County benchmark 16.5%
90d readmission rate per patient: 16.5%
line color: 0%</t>
  </si>
  <si>
    <t>County_Benchmark_4B_5</t>
  </si>
  <si>
    <t>1. Select dataset "Pennsylvania"
2. Set Benchmark ON
3. In Service Line filter include Service line "Ortho"
4. In Benchmark select Entity type "Acute care"
5. In Benchmark select Measure 90d episode cost ($)
6. In Benchmark select Level of Aggregation "County"
7. Hover over line between Ortho and Hospital (grouped)</t>
  </si>
  <si>
    <t>County benchmark $24,261
90d episode cost: $24,261
line color: 0%</t>
  </si>
  <si>
    <t>County_Benchmark_4B_6</t>
  </si>
  <si>
    <t>1. Select dataset "Pennsylvania"
2. Set Benchmark ON
3. In Service Line filter include Service line "Ortho"
4. In Benchmark select Entity type "Acute care"
5. In Benchmark select Measure PAC LOS (days)
6. In Benchmark select Level of Aggregation "County"
7. Hover over line between Ortho and Hospital (grouped)</t>
  </si>
  <si>
    <t>County benchmark: 14.2
PAC LOS: 14.2
line color: 0%</t>
  </si>
  <si>
    <t>County_Benchmark_5B_1</t>
  </si>
  <si>
    <t>Pennsylvania
Episode: Amputation
Hospital - Amputation</t>
  </si>
  <si>
    <t>1. Select dataset "Pennsylvania"
2. Set Benchmark ON
3. Expand nodes on graph to Clinical episode level
4. In Service Line filter include Clinical episode "Amputation"
5. In Benchmark select Entity type "Acute care"
6. In Benchmark select Measure 90d readmission cost per instance ($)
7. In Benchmark select Level of Aggregation "County"
8. Hover over line between Amputation and Hospital (grouped)</t>
  </si>
  <si>
    <t>County benchmark 15,717
90d readmission cost per instance: 15,717
line color: 0.0%</t>
  </si>
  <si>
    <t>BENCHMARK
FIPS: all Pennsylvania fips
Hospital 
Amputation</t>
  </si>
  <si>
    <t>County_Benchmark_5B_2</t>
  </si>
  <si>
    <t>1. Select dataset "Pennsylvania"
2. Set Benchmark ON
3. Expand nodes on graph to Clinical episode level
4. In Service Line filter include Clinical episode "Amputation"
5. In Benchmark select Entity type "Acute care"
6. In Benchmark select Measure 90d readmission cost per patient ($)
7. In Benchmark select Level of Aggregation "County"
8. Hover over line between Amputation and Hospital (grouped)</t>
  </si>
  <si>
    <t>County benchmark $23,184
90d readmission cost per patient: $23,184
line color: 0%</t>
  </si>
  <si>
    <t>County_Benchmark_5B_3</t>
  </si>
  <si>
    <t>1. Select dataset "Pennsylvania"
2. Set Benchmark ON
3. Expand nodes on graph to Clinical episode level
4. In Service Line filter include Clinical episode "Amputation"
5. In Benchmark select Entity type "Acute care"
6. In Benchmark select Measure 90d readmission rate per instance (%)
7. In Benchmark select Level of Aggregation "County"
8. Hover over line between Amputation and Hospital (grouped)</t>
  </si>
  <si>
    <t>County benchmark 61.5%
90d readmission rate per instance: 61.5%
line color: 0%</t>
  </si>
  <si>
    <t>County_Benchmark_5B_4</t>
  </si>
  <si>
    <t>1. Select dataset "Pennsylvania"
2. Set Benchmark ON
3. Expand nodes on graph to Clinical episode level
4. In Service Line filter include Clinical episode "Amputation"
5. In Benchmark select Entity type "Acute care"
6. In Benchmark select Measure rate per patient (%)
7. In Benchmark select Level of Aggregation "County"
8. Hover over line between Amputation and Hospital (grouped)</t>
  </si>
  <si>
    <t>County benchmark 41.7%
90d readmission rate per patient: 41.7%
line color: 0%</t>
  </si>
  <si>
    <t>County_Benchmark_5B_5</t>
  </si>
  <si>
    <t>1. Select dataset "Pennsylvania"
2. Set Benchmark ON
3. Expand nodes on graph to Clinical episode level
4. In Service Line filter include Clinical episode "Amputation"
5. In Benchmark select Entity type "Acute care"
6. In Benchmark select Measure 90d episode cost ($)
7. In Benchmark select Level of Aggregation "County"
8. Hover over line between Amputation and Hospital (grouped)</t>
  </si>
  <si>
    <t>County benchmark $44,396
90d episode cost: $44,396
line color: 0%</t>
  </si>
  <si>
    <t>County_Benchmark_5B_6</t>
  </si>
  <si>
    <t>1. Select dataset "Pennsylvania"
2. Set Benchmark ON
3. Expand nodes on graph to Clinical episode level
4. In Service Line filter include Clinical episode "Amputation"
5. In Benchmark select Entity type "Acute care"
6. In Benchmark select Measure PAC LOS (days)
7. In Benchmark select Level of Aggregation "County"
8. Hover over line between Amputation and Hospital (grouped)</t>
  </si>
  <si>
    <t>County benchmark: 17.3
PAC LOS: 17.3
line color: 0%</t>
  </si>
  <si>
    <t>County_Benchmark_6B_1</t>
  </si>
  <si>
    <t>Pennsylvania
DRG 23
Hospital - DRG</t>
  </si>
  <si>
    <t>1. Select dataset "Pennsylvania"
2. Set Benchmark ON
3. Expand nodes on graph to DRG level
4. In Service Line filter include DRG "23"
5. In Benchmark select Entity type "Acute care"
6. In Benchmark select Measure 90d readmission cost per instance ($)
7. In Benchmark select Level of Aggregation "County"
8. Hover over line between DRG and Hospital (grouped)</t>
  </si>
  <si>
    <t>County benchmark 14,457
90d readmission cost per instance: 14,457
line color: 0.0%</t>
  </si>
  <si>
    <t>BENCHMARK
FIPS: all Pennsylvania fips
Hospital 
DRG 23</t>
  </si>
  <si>
    <t>County_Benchmark_6B_2</t>
  </si>
  <si>
    <t>1. Select dataset "Pennsylvania"
2. Set Benchmark ON
3. Expand nodes on graph to DRG level
4. In Service Line filter include DRG "23"
5. In Benchmark select Entity type "Acute care"
6. In Benchmark select Measure 90d readmission cost per patient ($)
7. In Benchmark select Level of Aggregation "County"
8. Hover over line between DRG and Hospital (grouped)</t>
  </si>
  <si>
    <t>County benchmark $19,878
90d readmission cost per patient: $19,878
line color: 0%</t>
  </si>
  <si>
    <t>County_Benchmark_6B_3</t>
  </si>
  <si>
    <t>1. Select dataset "Pennsylvania"
2. Set Benchmark ON
3. Expand nodes on graph to DRG level
4. In Service Line filter include DRG "23"
5. In Benchmark select Entity type "Acute care"
6. In Benchmark select Measure rate per instance (%)
7. In Benchmark select Level of Aggregation "County"
8. Hover over line between DRG and Hospital (grouped)</t>
  </si>
  <si>
    <t>County benchmark 22.6%
90d readmission rate per instance: 22.6%
line color: 0%</t>
  </si>
  <si>
    <t>County_Benchmark_6B_4</t>
  </si>
  <si>
    <t>1. Select dataset "Pennsylvania"
2. Set Benchmark ON
3. Expand nodes on graph to DRG level
4. In Service Line filter include DRG "23"
5. In Benchmark select Entity type "Acute care"
6. In Benchmark select Measure rate per patient (%)
7. In Benchmark select Level of Aggregation "County"
8. Hover over line between DRG and Hospital (grouped)</t>
  </si>
  <si>
    <t>County_Benchmark_6B_5</t>
  </si>
  <si>
    <t>1. Select dataset "Pennsylvania"
2. Set Benchmark ON
3. Expand nodes on graph to DRG level
4. In Service Line filter include DRG "23"
5. In Benchmark select Entity type "Acute care"
6. In Benchmark select Measure 90d episode cost ($)
7. In Benchmark select Level of Aggregation "County"
8. Hover over line between DRG and Hospital (grouped)</t>
  </si>
  <si>
    <t>County benchmark $58,198
90d episode cost: $58,198
line color: 0%</t>
  </si>
  <si>
    <t>County_Benchmark_6B_6</t>
  </si>
  <si>
    <t>1. Select dataset "Pennsylvania"
2. Set Benchmark ON
3. Expand nodes on graph to DRG level
4. In Service Line filter include DRG "23"
5. In Benchmark select Entity type "Acute care"
6. In Benchmark select Measure PAC LOS (days)
7. In Benchmark select Level of Aggregation "County"
8. Hover over line between DRG and Hospital (grouped)</t>
  </si>
  <si>
    <t>County benchmark: 10.6
PAC LOS: 10.6
line color: 0%</t>
  </si>
  <si>
    <t>County_Benchmark_7B_1</t>
  </si>
  <si>
    <t>Pennsylvania
Clinical episode "Amputation"
Hospital (NPI:1104875103) - Amputation</t>
  </si>
  <si>
    <t>1. Select dataset "Pennsylvania"
2. Set Benchmark ON
3. Expand nodes on graph to Clinical episode level
4. In Service Line filter include Clinical episode "Amputation"
5. In Benchmark select Entity type "Acute care"
6. In Benchmark select Measure 90d readmission cost per instance ($)
7. In Benchmark select Level of Aggregation "County"
8. Expand Hospital
9. Hover over line between Amputation and Hospital- Lancaster General Hospital (NPI:1104875103)</t>
  </si>
  <si>
    <t>County benchmark 15,717
90d readmission cost per instance: 17,099
line color: 9%</t>
  </si>
  <si>
    <t>County_Benchmark_7B_2</t>
  </si>
  <si>
    <t>1. Select dataset "Pennsylvania"
2. Set Benchmark ON
3. Expand nodes on graph to Clinical episode level
4. In Service Line filter include Clinical episode "Amputation"
5. In Benchmark select Entity type "Acute care"
6. In Benchmark select Measure 90d readmission cost per patient ($)
7. In Benchmark select Level of Aggregation "County"
8. Expand Hospital
9. Hover over line between Amputation and Hospital- Lancaster General Hospital (NPI:1104875103)</t>
  </si>
  <si>
    <t>County benchmark $23,184
90d readmission cost per patient: $18,653
line color: -19%</t>
  </si>
  <si>
    <t>County_Benchmark_7B_3</t>
  </si>
  <si>
    <t>1. Select dataset "Pennsylvania"
2. Set Benchmark ON
3. Expand nodes on graph to Clinical episode level
4. In Service Line filter include Clinical episode "Amputation"
5. In Benchmark select Entity type "Acute care"
6. In Benchmark select Measure 90d readmission rate per instance (%)
7. In Benchmark select Level of Aggregation "County"
8. Expand Hospital
9. Hover over line between Amputation and Hospital- Lancaster General Hospital (NPI:1104875103)</t>
  </si>
  <si>
    <t>County benchmark 61.5%
90d readmission rate per instance: 41.4%
line color: &lt;-20%</t>
  </si>
  <si>
    <t>County_Benchmark_7B_4</t>
  </si>
  <si>
    <t>1. Select dataset "Pennsylvania"
2. Set Benchmark ON
3. Expand nodes on graph to Clinical episode level
4. In Service Line filter include Clinical episode "Amputation"
5. In Benchmark select Entity type "Acute care"
6. In Benchmark select Measure rate per patient (%)
7. In Benchmark select Level of Aggregation "County"
8. Expand Hospital
9. Hover over line between Amputation and Hospital- Lancaster General Hospital (NPI:1104875103)</t>
  </si>
  <si>
    <t>County benchmark 41.7%
90d readmission rate per patient: 37.9%
line color: -9%</t>
  </si>
  <si>
    <t>County_Benchmark_7B_5</t>
  </si>
  <si>
    <t>1. Select dataset "Pennsylvania"
2. Set Benchmark ON
3. Expand nodes on graph to Clinical episode level
4. In Service Line filter include Clinical episode "Amputation"
5. In Benchmark select Entity type "Acute care"
6. In Benchmark select Measure 90d episode cost ($)
7. In Benchmark select Level of Aggregation "County"
8. Expand Hospital
9. Hover over line between Amputation and Hospital- Lancaster General Hospital (NPI:1104875103)</t>
  </si>
  <si>
    <t>County benchmark $44,396
90d episode cost: $36,488
line color: -17%</t>
  </si>
  <si>
    <t>County_Benchmark_7B_6</t>
  </si>
  <si>
    <t>1. Select dataset "Pennsylvania"
2. Set Benchmark ON
3. Expand nodes on graph to Clinical episode level
4. In Service Line filter include Clinical episode "Amputation"
5. In Benchmark select Entity type "Acute care"
6. In Benchmark select Measure PAC LOS (days)
7. In Benchmark select Level of Aggregation "County"
8. Expand Hospital
9. Hover over line between Amputation and Hospital- Lancaster General Hospital (NPI:1104875103)</t>
  </si>
  <si>
    <t>County benchmark: 17.3 
PAC LOS: 15.9
line color: -9</t>
  </si>
  <si>
    <t>County_Benchmark_8B_1</t>
  </si>
  <si>
    <t>Pennsylvania
Entity (NPI:1104875103)
Clinical episode "Amputation"
Hospital (NPI:1104875103) - Amputation</t>
  </si>
  <si>
    <t>1. Select dataset "Pennsylvania"
2. Set Benchmark ON
3. Expand nodes on graph to Clinical episode level
4. In Service Line filter include Clinical episode "Amputation"
5. In Benchmark select Entity type "Acute care"
6. In Benchmark select Measure 90d readmission cost per instance ($)
7. In Benchmark select Level of Aggregation "County"
8. Expand Hospital
9. In Entity filter select hospital "Lancaster General Hospital (NPI:1104875103)"
10. Hover over line between Amputation and Hospital- Lancaster General Hospital (NPI:1104875103)</t>
  </si>
  <si>
    <t>County benchmark $15,651
90d readmission cost per instance: $17,099
line color: 9%</t>
  </si>
  <si>
    <t>BENCHMARK
FIPS: 42071 
Hospital 
Amputation</t>
  </si>
  <si>
    <t>County_Benchmark_8B_2</t>
  </si>
  <si>
    <t>1. Select dataset "Pennsylvania"
2. Set Benchmark ON
3. Expand nodes on graph to Clinical episode level
4. In Service Line filter include Clinical episode "Amputation"
5. In Benchmark select Entity type "Acute care"
6. In Benchmark select Measure 90d readmission cost per patient ($)
7. In Benchmark select Level of Aggregation "County"
8. Expand Hospital
9. In Entity filter select hospital "Lancaster General Hospital (NPI:1104875103)"
10. Hover over line between Amputation and Hospital- Lancaster General Hospital (NPI:1104875103)</t>
  </si>
  <si>
    <t>County benchmark $16,694
90d readmission cost per patient: $18,653
line color: 12%</t>
  </si>
  <si>
    <t>County_Benchmark_8B_3</t>
  </si>
  <si>
    <t>1. Select dataset "Pennsylvania"
2. Set Benchmark ON
3. Expand nodes on graph to Clinical episode level
4. In Service Line filter include Clinical episode "Amputation"
5. In Benchmark select Entity type "Acute care"
6. In Benchmark select Measure 90d readmission rate per instance (%)
7. In Benchmark select Level of Aggregation "County"
8. Expand Hospital
9. In Entity filter select hospital "Lancaster General Hospital (NPI:1104875103)"
10. Hover over line between Amputation and Hospital- Lancaster General Hospital (NPI:1104875103)</t>
  </si>
  <si>
    <t>County benchmark 41
90d readmission rate per instance: 41.4%
line color: 1%</t>
  </si>
  <si>
    <t>County_Benchmark_8B_4</t>
  </si>
  <si>
    <t>1. Select dataset "Pennsylvania"
2. Set Benchmark ON
3. Expand nodes on graph to Clinical episode level
4. In Service Line filter include Clinical episode "Amputation"
5. In Benchmark select Entity type "Acute care"
6. In Benchmark select Measure 90d readmission 90d readmission rate per patient (%)
7. In Benchmark select Level of Aggregation "County"
8. Expand Hospital
9. In Entity filter select hospital "Lancaster General Hospital (NPI:1104875103)"
10. Hover over line between Amputation and Hospital- Lancaster General Hospital (NPI:1104875103)</t>
  </si>
  <si>
    <t>County benchmark 38.5%
90d readmission rate per patient: 37.9%
line color: -2%</t>
  </si>
  <si>
    <t>County_Benchmark_8B_5</t>
  </si>
  <si>
    <t>1. Select dataset "Pennsylvania"
2. Set Benchmark ON
3. Expand nodes on graph to Clinical episode level
4. In Service Line filter include Clinical episode "Amputation"
5. In Benchmark select Entity type "Acute care"
6. In Benchmark select Measure 90d episode cost ($)
7. In Benchmark select Level of Aggregation "County"
8. Expand Hospital
9. In Entity filter select hospital "Lancaster General Hospital (NPI:1104875103)"
10. Hover over line between Amputation and Hospital- Lancaster General Hospital (NPI:1104875103)</t>
  </si>
  <si>
    <t>County benchmark $38,207
90d episode cost: $36,488
line color: -5%</t>
  </si>
  <si>
    <t>County_Benchmark_8B_6</t>
  </si>
  <si>
    <t>1. Select dataset "Pennsylvania"
2. Set Benchmark ON
3. Expand nodes on graph to Clinical episode level
4. In Service Line filter include Clinical episode "Amputation"
5. In Benchmark select Entity type "Acute care"
6. In Benchmark select Measure PAC LOS (days)
7. In Benchmark select Level of Aggregation "County"
8. Expand Hospital
9. In Entity filter select hospital "Lancaster General Hospital (NPI:1104875103)"
10. Hover over line between Amputation and Hospital- Lancaster General Hospital (NPI:1104875103)</t>
  </si>
  <si>
    <t>County benchmark: 16.6 
PAC LOS: 15.9
line color: -4%</t>
  </si>
  <si>
    <t>County_Benchmark_9B_1</t>
  </si>
  <si>
    <t>Pennsylvania
Location: Lancaster
Clinical episode "Amputation"
Hospital (NPI:1104875103) - Amputation</t>
  </si>
  <si>
    <t>1. Select dataset "Pennsylvania"
2. Set Benchmark ON
3. Expand nodes on graph to Clinical episode level
4. In Service Line filter include Clinical episode "Amputation"
5. In Benchmark select Entity type "Acute care"
6. In Benchmark select Measure 90d readmission cost per instance ($)
7. In Benchmark select Level of Aggregation "County"
8. Expand Hospital
9. In Location filter select county "42071 - Lancaster (PA)"
10. Hover over line between Amputation and Hospital- Lancaster General Hospital (NPI:1104875103)</t>
  </si>
  <si>
    <t>County_Benchmark_9B_2</t>
  </si>
  <si>
    <t>1. Select dataset "Pennsylvania"
2. Set Benchmark ON
3. Expand nodes on graph to Clinical episode level
4. In Service Line filter include Clinical episode "Amputation"
5. In Benchmark select Entity type "Acute care"
6. In Benchmark select Measure 90d readmission cost per patient ($)
7. In Benchmark select Level of Aggregation "County"
8. Expand Hospital
9. In Location filter select county "42071 - Lancaster (PA)"
10. Hover over line between Amputation and Hospital- Lancaster General Hospital (NPI:1104875103)</t>
  </si>
  <si>
    <t>County_Benchmark_9B_3</t>
  </si>
  <si>
    <t>1. Select dataset "Pennsylvania"
2. Set Benchmark ON
3. Expand nodes on graph to Clinical episode level
4. In Service Line filter include Clinical episode "Amputation"
5. In Benchmark select Entity type "Acute care"
6. In Benchmark select Measure 90d readmission rate per instance (%)
7. In Benchmark select Level of Aggregation "County"
8. Expand Hospital
9. In Location filter select county "42071 - Lancaster (PA)"
10. Hover over line between Amputation and Hospital- Lancaster General Hospital (NPI:1104875103)</t>
  </si>
  <si>
    <t>County_Benchmark_9B_4</t>
  </si>
  <si>
    <t>1. Select dataset "Pennsylvania"
2. Set Benchmark ON
3. Expand nodes on graph to Clinical episode level
4. In Service Line filter include Clinical episode "Amputation"
5. In Benchmark select Entity type "Acute care"
6. In Benchmark select Measure 90d readmission rate per patient (%)
7. In Benchmark select Level of Aggregation "County"
8. Expand Hospital
9. In Location filter select county "42071 - Lancaster (PA)"
10. Hover over line between Amputation and Hospital- Lancaster General Hospital (NPI:1104875103)</t>
  </si>
  <si>
    <t>County_Benchmark_9B_5</t>
  </si>
  <si>
    <t>1. Select dataset "Pennsylvania"
2. Set Benchmark ON
3. Expand nodes on graph to Clinical episode level
4. In Service Line filter include Clinical episode "Amputation"
5. In Benchmark select Entity type "Acute care"
6. In Benchmark select Measure 90d episode cost ($)
7. In Benchmark select Level of Aggregation "County"
8. Expand Hospital
9. In Location filter select county "42071 - Lancaster (PA)"
10. Hover over line between Amputation and Hospital- Lancaster General Hospital (NPI:1104875103)</t>
  </si>
  <si>
    <t>County_Benchmark_9B_6</t>
  </si>
  <si>
    <t>1. Select dataset "Pennsylvania"
2. Set Benchmark ON
3. Expand nodes on graph to Clinical episode level
4. In Service Line filter include Clinical episode "Amputation"
5. In Benchmark select Entity type "Acute care"
6. In Benchmark select Measure PAC LOS (days)
7. In Benchmark select Level of Aggregation "County"
8. Expand Hospital
9. In Location filter select county "42071 - Lancaster (PA)"
10. Hover over line between Amputation and Hospital- Lancaster General Hospital (NPI:1104875103)</t>
  </si>
  <si>
    <t>County_Benchmark_10B_1</t>
  </si>
  <si>
    <t>Pennsylvania
Service Line: DRG 23
Hospital (NPI:1104875103) - DRG</t>
  </si>
  <si>
    <t>1. Select dataset "Pennsylvania"
2. Set Benchmark ON
3. Expand nodes on graph to DRG level
4. In Service Line filter include DRG "23"
5. In Benchmark select Entity type "Acute care"
6. In Benchmark select Measure 90d readmission cost per instance ($)
7. In Benchmark select Level of Aggregation "County"
8. Expand Hospital
9. Hover over line between DRG and Hospital- Lancaster General Hospital (NPI:1104875103)</t>
  </si>
  <si>
    <t>County benchmark 14,457
90d readmission cost per instance: 0
line color: &lt;-20%</t>
  </si>
  <si>
    <t>BENCHMARK
Fips: all Pennsylvania fips
Hospital 
DRG 23</t>
  </si>
  <si>
    <t>County_Benchmark_10B_2</t>
  </si>
  <si>
    <t>1. Select dataset "Pennsylvania"
2. Set Benchmark ON
3. Expand nodes on graph to DRG level
4. In Service Line filter include DRG "23"
5. In Benchmark select Entity type "Acute care"
6. In Benchmark select Measure 90d readmission cost per patient ($)
7. In Benchmark select Level of Aggregation "County"
8. Expand Hospital
9. Hover over line between DRG and Hospital- Lancaster General Hospital (NPI:1104875103)</t>
  </si>
  <si>
    <t>County benchmark $19,878
90d readmission cost per patient: $0
line color: &lt;-20%</t>
  </si>
  <si>
    <t>County_Benchmark_10B_3</t>
  </si>
  <si>
    <t>1. Select dataset "Pennsylvania"
2. Set Benchmark ON
3. Expand nodes on graph to DRG level
4. In Service Line filter include DRG "23"
5. In Benchmark select Entity type "Acute care"
6. In Benchmark select Measure rate per instance (%)
7. In Benchmark select Level of Aggregation "County"
8. Expand Hospital
9. Hover over line between DRG and Hospital- Lancaster General Hospital (NPI:1104875103)</t>
  </si>
  <si>
    <t>County benchmark 22.6%
90d readmission rate per instance: 0%
line color: &lt; -20%</t>
  </si>
  <si>
    <t>County_Benchmark_10B_4</t>
  </si>
  <si>
    <t>1. Select dataset "Pennsylvania"
2. Set Benchmark ON
3. Expand nodes on graph to DRG level
4. In Service Line filter include DRG "23"
5. In Benchmark select Entity type "Acute care"
6. In Benchmark select Measure rate per patient (%)
7. In Benchmark select Level of Aggregation "County"
8. Expand Hospital
9. Hover over line between DRG and Hospital- Lancaster General Hospital (NPI:1104875103)</t>
  </si>
  <si>
    <t>County benchmark 16.5%
90d readmission rate per patient: 0%
line color: &lt;-20%</t>
  </si>
  <si>
    <t>County_Benchmark_10B_5</t>
  </si>
  <si>
    <t>1. Select dataset "Pennsylvania"
2. Set Benchmark ON
3. Expand nodes on graph to DRG level
4. In Service Line filter include DRG "23"
5. In Benchmark select Entity type "Acute care"
6. In Benchmark select Measure 90d episode cost ($)
7. In Benchmark select Level of Aggregation "County"
8. Expand Hospital
9. Hover over line between DRG and Hospital- Lancaster General Hospital (NPI:1104875103)</t>
  </si>
  <si>
    <t>County benchmark $58,198
90d episode cost: $43,772
line color: &lt;-20%</t>
  </si>
  <si>
    <t>County_Benchmark_10B_6</t>
  </si>
  <si>
    <t>1. Select dataset "Pennsylvania"
2. Set Benchmark ON
3. Expand nodes on graph to DRG level
4. In Service Line filter include DRG "23"
5. In Benchmark select Entity type "Acute care"
6. In Benchmark select Measure PAC LOS (days)
7. In Benchmark select Level of Aggregation "County"
8. Expand Hospital
9. Hover over line between DRG and Hospital- Lancaster General Hospital (NPI:1104875103)</t>
  </si>
  <si>
    <t>County benchmark: 10.7
PAC LOS: 5.5
line color: &lt; -20%</t>
  </si>
  <si>
    <t>County_Benchmark_11B_1</t>
  </si>
  <si>
    <t>Pennsylvania
Entity (NPI:1104875103)
Hospital (NPI:1104875103) -DRG</t>
  </si>
  <si>
    <t>1. Select dataset "Pennsylvania"
2. Set Benchmark ON
3. Expand nodes on graph to DRG level
4. In Service Line filter include DRG "23"
5. In Benchmark select Entity type "Acute care"
6. In Benchmark select Measure 90d readmission cost per instance ($)
7. In Benchmark select Level of Aggregation "County"
8. Expand Hospital
9. In Entity filter select hospital "Lancaster General Hospital (NPI:1104875103)"
10. Hover over line between DRG and Hospital- Lancaster General Hospital (NPI:1104875103)</t>
  </si>
  <si>
    <t>County benchmark $0
90d readmission cost per instance: $0
line color: 0%</t>
  </si>
  <si>
    <t>BENCHMARK
Fips: 42071 
Hospital 
DRG 23</t>
  </si>
  <si>
    <t>County_Benchmark_11B_2</t>
  </si>
  <si>
    <t>1. Select dataset "Pennsylvania"
2. Set Benchmark ON
3. Expand nodes on graph to DRG level
4. In Service Line filter include DRG "23"
5. In Benchmark select Entity type "Acute care"
6. In Benchmark select Measure 90d readmission cost per patient ($)
7. In Benchmark select Level of Aggregation "County"
8. Expand Hospital
9. In Entity filter select hospital "Lancaster General Hospital (NPI:1104875103)"
10. Hover over line between DRG and Hospital- Lancaster General Hospital (NPI:1104875103)</t>
  </si>
  <si>
    <t>County benchmark $0
90d readmission cost per patient: $0
line color: 0%</t>
  </si>
  <si>
    <t>County_Benchmark_11B_3</t>
  </si>
  <si>
    <t>1. Select dataset "Pennsylvania"
2. Set Benchmark ON
3. Expand nodes on graph to DRG level
4. In Service Line filter include DRG "23"
5. In Benchmark select Entity type "Acute care"
6. In Benchmark select Measure 90d readmission rate per instance (%)
7. In Benchmark select Level of Aggregation "County"
8. Expand Hospital
9. In Entity filter select hospital "Lancaster General Hospital (NPI:1104875103)"
10. Hover over line between DRG and Hospital- Lancaster General Hospital (NPI:1104875103)</t>
  </si>
  <si>
    <t>County benchmark 0%
90d readmission rate per instance: 0%
line color: 0%</t>
  </si>
  <si>
    <t>County_Benchmark_11B_4</t>
  </si>
  <si>
    <t>1. Select dataset "Pennsylvania"
2. Set Benchmark ON
3. Expand nodes on graph to DRG level
4. In Service Line filter include DRG "23"
5. In Benchmark select Entity type "Acute care"
6. In Benchmark select Measure 90d readmission rate per patient (%)
7. In Benchmark select Level of Aggregation "County"
8. Expand Hospital
9. In Entity filter select hospital "Lancaster General Hospital (NPI:1104875103)"
10. Hover over line between DRG and Hospital- Lancaster General Hospital (NPI:1104875103)</t>
  </si>
  <si>
    <t>County benchmark 0%
90d readmission rate per patient: 0%
line color: 0%</t>
  </si>
  <si>
    <t>County_Benchmark_11B_5</t>
  </si>
  <si>
    <t>1. Select dataset "Pennsylvania"
2. Set Benchmark ON
3. Expand nodes on graph to DRG level
4. In Service Line filter include DRG "23"
5. In Benchmark select Entity type "Acute care"
6. In Benchmark select Measure 90d episode cost ($)
7. In Benchmark select Level of Aggregation "County"
8. Expand Hospital
9. In Entity filter select hospital "Lancaster General Hospital (NPI:1104875103)"
10. Hover over line between DRG and Hospital- Lancaster General Hospital (NPI:1104875103)</t>
  </si>
  <si>
    <t>County benchmark $43,772
90d episode cost: $43,772
line color: 0%</t>
  </si>
  <si>
    <t>County_Benchmark_11B_6</t>
  </si>
  <si>
    <t>1. Select dataset "Pennsylvania"
2. Set Benchmark ON
3. Expand nodes on graph to DRG level
4. In Service Line filter include DRG "23"
5. In Benchmark select Entity type "Acute care"
6. In Benchmark select Measure PAC LOS (days)
7. In Benchmark select Level of Aggregation "County"
8. Expand Hospital
9. In Entity filter select hospital "Lancaster General Hospital (NPI:1104875103)"
10. Hover over line between DRG and Hospital- Lancaster General Hospital (NPI:1104875103)</t>
  </si>
  <si>
    <t>County benchmark: 5.5
PAC LOS: 5.5
line color: 0</t>
  </si>
  <si>
    <t>County_Benchmark_12B_1</t>
  </si>
  <si>
    <t>Pennsylvania
Location Lancaster
DRG 23
Hospital (NPI:1104875103) -DRG</t>
  </si>
  <si>
    <t>1. Select dataset "Pennsylvania"
2. Set Benchmark ON
3. Expand nodes on graph to DRG level
4. In Service Line filter include DRG "23"
5. In Benchmark select Entity type "Acute care"
6. In Benchmark select Measure 90d readmission cost per instance ($)
7. In Benchmark select Level of Aggregation "County"
8. Expand Hospital
9. In Location filter select county "42071 - Lancaster (PA)"
10. Hover over line between DRG and Hospital- Lancaster General Hospital (NPI:1104875103)</t>
  </si>
  <si>
    <t>County_Benchmark_12B_2</t>
  </si>
  <si>
    <t>1. Select dataset "Pennsylvania"
2. Set Benchmark ON
3. Expand nodes on graph to DRG level
4. In Service Line filter include DRG "23"
5. In Benchmark select Entity type "Acute care"
6. In Benchmark select Measure 90d readmission cost per patient ($)
7. In Benchmark select Level of Aggregation "County"
8. Expand Hospital
9. In Location filter select county "42071 - Lancaster (PA)"
10. Hover over line between DRG and Hospital- Lancaster General Hospital (NPI:1104875103)</t>
  </si>
  <si>
    <t>County_Benchmark_12B_3</t>
  </si>
  <si>
    <t>1. Select dataset "Pennsylvania"
2. Set Benchmark ON
3. Expand nodes on graph to DRG level
4. In Service Line filter include DRG "23"
5. In Benchmark select Entity type "Acute care"
6. In Benchmark select Measure 90d readmission rate per instance (%)
7. In Benchmark select Level of Aggregation "County"
8. Expand Hospital
9. In Location filter select county "42071 - Lancaster (PA)"
10. Hover over line between DRG and Hospital- Lancaster General Hospital (NPI:1104875103)</t>
  </si>
  <si>
    <t>County_Benchmark_12B_4</t>
  </si>
  <si>
    <t>1. Select dataset "Pennsylvania"
2. Set Benchmark ON
3. Expand nodes on graph to DRG level
4. In Service Line filter include DRG "23"
5. In Benchmark select Entity type "Acute care"
6. In Benchmark select Measure 90d readmission rate per patient (%)
7. In Benchmark select Level of Aggregation "County"
8. Expand Hospital
9. In Location filter select county "42071 - Lancaster (PA)"
10. Hover over line between DRG and Hospital- Lancaster General Hospital (NPI:1104875103)</t>
  </si>
  <si>
    <t>County_Benchmark_12B_5</t>
  </si>
  <si>
    <t>1. Select dataset "Pennsylvania"
2. Set Benchmark ON
3. Expand nodes on graph to DRG level
4. In Service Line filter include DRG "23"
5. In Benchmark select Entity type "Acute care"
6. In Benchmark select Measure 90d episode cost ($)
7. In Benchmark select Level of Aggregation "County"
8. Expand Hospital
9. In Location filter select county "42071 - Lancaster (PA)"
10. Hover over line between DRG and Hospital- Lancaster General Hospital (NPI:1104875103)</t>
  </si>
  <si>
    <t>County benchmark $43772
90d episode cost: $43772
line color: 0%</t>
  </si>
  <si>
    <t>County_Benchmark_12B_6</t>
  </si>
  <si>
    <t>1. Select dataset "Pennsylvania"
2. Set Benchmark ON
3. Expand nodes on graph to DRG level
4. In Service Line filter include DRG "23"
5. In Benchmark select Entity type "Acute care"
6. In Benchmark select Measure PAC LOS (days)
7. In Benchmark select Level of Aggregation "County"
8. Expand Hospital
9. In Location filter select county "42071 - Lancaster (PA)"
10. Hover over line between DRG and Hospital- Lancaster General Hospital (NPI:1104875103)</t>
  </si>
  <si>
    <t>V. Time Benchmark Calculation (Pennsylvania as Time benchmark)</t>
  </si>
  <si>
    <t>Time_Benchmark_5_1</t>
  </si>
  <si>
    <t>Orange
Digestive
SNF</t>
  </si>
  <si>
    <t>1. Select dataset "OrangeCounty" dataset
2. Set Benchmark to On
3. In Service Line filter Include Digestive
5. In Entity filter include "SNF" 
6. In Benchmark select Measure - 90d readmission cost per instance ($)
7. In Benchmark select Level of Aggregation "Time"</t>
  </si>
  <si>
    <t>Time benchmark: $12,072
90d readmission cost per instance: $15,076
line color: 20%</t>
  </si>
  <si>
    <t>red</t>
  </si>
  <si>
    <t>Time_Benchmark_5_2</t>
  </si>
  <si>
    <t>1. Select dataset "OrangeCounty" dataset
2. Set Benchmark to On
3. In Service Line filter include Digestive
5. In Entity filter include "SNF" 
6. In Benchmark select Measure - 90d readmission cost per patient ($)
7. In Benchmark select Level of Aggregation "Time"</t>
  </si>
  <si>
    <t>Time benchmark: $16,303
90d readmission cost per patient: $30,151.58
line color: 20%</t>
  </si>
  <si>
    <t>Time_Benchmark_5_3</t>
  </si>
  <si>
    <t>1. Select dataset "OrangeCounty" dataset
2. Set Benchmark to On
3. In Service Line filter include Digestive
5. In Entity filter include "SNF" 
6. In Benchmark select Measure - 90d readmission cost per instance ($)
7. In Benchmark select Level of Aggregation "Time"</t>
  </si>
  <si>
    <t>Time benchmark: 42.6%
90d readmission rate per instance: 80%
line color: 20%</t>
  </si>
  <si>
    <t>Time_Benchmark_5_4</t>
  </si>
  <si>
    <t>1. Select dataset "OrangeCounty" dataset
2. Set Benchmark to On
3. In Service Line filter include Digestive
5. In Entity filter include "SNF" 
6. In Benchmark select Measure - 90d readmission rate per patient
7. In Benchmark select Level of Aggregation "Time"</t>
  </si>
  <si>
    <t>Time benchmark:31.6%
90d readmission rate per patient: 40%
line color: 20%</t>
  </si>
  <si>
    <t>Time_Benchmark_5_5</t>
  </si>
  <si>
    <t>1. Select dataset "OrangeCounty" dataset
2. Set Benchmark to On
3. In Service Line filter include Digestive
5. In Entity filter include "SNF" 
6. In Benchmark select Measure 90d episode cost ($)
7. In Benchmark select Level of Aggregation "Time"</t>
  </si>
  <si>
    <t>Time benchmark: $29,841
90d episode cost: $58,289
line color: 20%</t>
  </si>
  <si>
    <t>VI. Benchmark Time Range Calculation (LDS 2012Q2 - 2018Q1 as Time Range benchmark)</t>
  </si>
  <si>
    <t>Time_Range_Benchmark_5_1</t>
  </si>
  <si>
    <t>CAandNV
Other Medical
FFS</t>
  </si>
  <si>
    <t>1. Select dataset "CAandNV"
2. In LOB filter select FFS - Include
3. Set Benchmark ON
4. In Benchmark select Entity type "Acute care"
5. In Benchmark select Measure 90d readmission cost per instance ($)
6. In Benchmark select Level of Aggregation "National"
7. In Benchmark Time Range select Start Quarter "Q1 2015", End Quarter "Q4 2017"
8. Hover over line between Hospital(grouped) and Other Medical</t>
  </si>
  <si>
    <t>Benchmark: $11,664
90d readmission cost per instance: $5,073
line color: &lt;-20%</t>
  </si>
  <si>
    <t>P2BN-3265</t>
  </si>
  <si>
    <t>Time_Range_Benchmark_5_2</t>
  </si>
  <si>
    <t>1. Select dataset "CAandNV"
2. In LOB filter select FFS - Include
3. Set Benchmark ON
4. In Benchmark select Entity type "Acute care"
5. In Benchmark select Measure 90d readmission cost per patient ($)
6. In Benchmark select Level of Aggregation "National"
7. In Benchmark Time Range select Start Quarter "Q1 2015", End Quarter "Q4 2017"
8. Hover over line between Hospital(grouped) and Other Medical</t>
  </si>
  <si>
    <t>Benchmark: $16,980
90d readmission cost per patient: $5,073
line color: &lt;-20%</t>
  </si>
  <si>
    <t>Time_Range_Benchmark_5_3</t>
  </si>
  <si>
    <t>1. Select dataset "CAandNV"
2. In LOB filter select FFS - Include
3. Set Benchmark ON
4. In Benchmark select Measure 90d readmission rate per instance ($)
5. In Benchmark select Entity type "Acute care"
6. In Benchmark select Level of Aggregation "National"
7. In Benchmark Time Range select Start Quarter "Q1 2015", End Quarter "Q4 2017"
8. Hover over line between Hospital(grouped) and Other Medical</t>
  </si>
  <si>
    <t>Benchmark: 45.8%
90d readmission rate per instance: 1.5%
line color: &lt;-20%</t>
  </si>
  <si>
    <t>Time_Range_Benchmark_5_4</t>
  </si>
  <si>
    <t>1. Select dataset "CAandNV"
2. In LOB filter select FFS - Include
3. Set Benchmark ON
4. In Benchmark select Measure 90d readmission rate per patient ($)
5. In Benchmark select Entity type "Acute care"
6. In Benchmark select Level of Aggregation "National"
7. In Benchmark Time Range select Start Quarter "Q1 2015", End Quarter "Q4 2017"
8. Hover over line between Hospital(grouped) and Other Medical</t>
  </si>
  <si>
    <t>Benchmark: 31.5%
90d readmission rate per patient 1.5%
line color: &lt;-20%</t>
  </si>
  <si>
    <t>Time_Range_Benchmark_5_5</t>
  </si>
  <si>
    <t>1. Select dataset "CAandNV"
2. In LOB filter select FFS - Include
3. Set Benchmark ON
4. In Benchmark select Measure 90d episode cost ($)
5. In Benchmark select Entity type "Acute care"
6. In Benchmark select Level of Aggregation "National"
7. In Benchmark Time Range select Start Quarter "Q1 2015", End Quarter "Q4 2017"
8. Hover over line between Hospital(grouped) and Other Medical</t>
  </si>
  <si>
    <t>Benchmark: $22,807
90d episode cost: $14,181
line color: &lt;-20%</t>
  </si>
  <si>
    <t>Time_Range_Benchmark_5_6</t>
  </si>
  <si>
    <t>1. Select dataset "CAandNV"
2. In LOB filter select FFS - Include
3. Set Benchmark ON
4. In Benchmark select Measure PAC LOS (days)
5. In Benchmark select Entity type "Acute care"
6. In Benchmark select Level of Aggregation "National"
7. In Benchmark Time Range select Start Quarter "Q1 2015", End Quarter "Q4 2017"
8. Hover over line between Hospital(grouped) and Other Medical</t>
  </si>
  <si>
    <t>Benchmark: 13.3d
PAC LOS (days): 1.1d
line color: &lt;-20%</t>
  </si>
  <si>
    <t xml:space="preserve">IA. Dataset Percentile Calculation (Dataset: Orange) - Benchmark Graph </t>
  </si>
  <si>
    <t>Percentile_Dataset_1A_50_1</t>
  </si>
  <si>
    <t>Orange
DRG 697
SNF
percentile - 50</t>
  </si>
  <si>
    <t>1. Select dataset "Orange"
2. Set Benchmark ON
3. Expand nodes on graph to DRG level 
4. In Service Line filter include DRG "697" 
5. In Entity filter select SNF - Include and expand on graph
6. In Benchmark select Measure 90d readmission cost per instance ($)
7. In Benchmark select Level of Aggregation "Dataset"
8. In Benchmark set Metrics to Percentile - set to 50
9. Hover over line between DRG and SNF - COUNTRY VILLA PLAZA CONVALESCENT CENTER on Graph</t>
  </si>
  <si>
    <t>Benchmark: 0
90d readmission cost per instance: $9,544
line color: &gt;20%</t>
  </si>
  <si>
    <t>5 SNF on graph
6 patients</t>
  </si>
  <si>
    <t>Percentile_Dataset_1A_50_2</t>
  </si>
  <si>
    <t>1. Select dataset "Orange"
2. Set Benchmark ON
3. Expand nodes on graph to DRG level 
4. In Service Line filter include DRG "697" 
5. In Entity filter select SNF - Include and expand on graph
6. In Benchmark select Measure 90d readmission cost per patient ($)
7. In Benchmark select Level of Aggregation "Dataset"
8. In Benchmark set Metrics to Percentile - set to 50
9. Hover over line between DRG and SNF - COUNTRY VILLA PLAZA CONVALESCENT CENTER on Graph</t>
  </si>
  <si>
    <t>Benchmark: 0
90d readmission cost per patient: $19,087
line color: -&gt;20%</t>
  </si>
  <si>
    <t>Percentile_Dataset_1A_50_3</t>
  </si>
  <si>
    <t>1. Select dataset "Orange"
2. Set Benchmark ON
3. Expand nodes on graph to DRG level 
4. In Service Line filter include DRG "697" 
5. In Entity filter select SNF - Include and expand on graph
6. In Benchmark select Measure 90d readmission rate per instance (%)
7. In Benchmark select Level of Aggregation "Dataset"
8. In Benchmark set Metrics to Percentile - set to 50
9. Hover over line between DRG and SNF - COUNTRY VILLA PLAZA CONVALESCENT CENTER on Graph</t>
  </si>
  <si>
    <t>Benchmark: 0
90d readmission rate per instance: 200%
line color: &gt;20%</t>
  </si>
  <si>
    <t>Percentile_Dataset_1A_50_4</t>
  </si>
  <si>
    <t>1. Select dataset "Orange"
2. Set Benchmark ON
3. Expand nodes on graph to DRG level 
4. In Service Line filter include DRG "697" 
5. In Entity filter select SNF - Include and expand on graph
6. In Benchmark select Measure 90d readmission rate per patient (%)
7. In Benchmark select Level of Aggregation "Dataset"
8. In Benchmark set Metrics to Percentile - set to 50
9. Hover over line between DRG and SNF - COUNTRY VILLA PLAZA CONVALESCENT CENTER on Graph</t>
  </si>
  <si>
    <t>Benchmark: 0
90d readmission rate per patient: 100%
line color: &gt;20%</t>
  </si>
  <si>
    <t>Percentile_Dataset_1A_50_5</t>
  </si>
  <si>
    <t>1. Select dataset "Orange"
2. Set Benchmark ON
3. Expand nodes on graph to DRG level 
4. In Service Line filter include DRG "697" 
5. In Entity filter select SNF - Include and expand on graph
6. In Benchmark select Measure 90d episode cost ($)
7. In Benchmark select Level of Aggregation "Dataset"
8. In Benchmark set Metrics to Percentile - set to 50
9. Hover over line between DRG and SNF - COUNTRY VILLA PLAZA CONVALESCENT CENTER on Graph</t>
  </si>
  <si>
    <t>Benchmark: 48,346
90d episode cost: $94,012
line color: &gt;20%</t>
  </si>
  <si>
    <t>Percentile_Dataset_1A_50_6</t>
  </si>
  <si>
    <t>1. Select dataset "Orange"
2. Set Benchmark ON
3. Expand nodes on graph to DRG level 
4. In Service Line filter include DRG "697" 
5. In Entity filter select SNF - Include and expand on graph
6. In Benchmark select Measure PAC LOS (days)
7. In Benchmark select Level of Aggregation "Dataset"
8. In Benchmark set Metrics to Percentile - set to 50
9. Hover over line between DRG and SNF - COUNTRY VILLA PLAZA CONVALESCENT CENTER on Graph</t>
  </si>
  <si>
    <t>Benchmark: 0.0
PAC LOS (days): 0.0
line color: 0%</t>
  </si>
  <si>
    <t>Percentile_Dataset_1A_20_1</t>
  </si>
  <si>
    <t>Orange
DRG 697
SNF
percentile - 20</t>
  </si>
  <si>
    <t>1. Select dataset "Orange"
2. Set Benchmark ON
3. Expand nodes on graph to DRG level 
4. In Service Line filter include DRG "697" 
5. In Entity filter select SNF - Include and expand on graph
6. In Benchmark select Measure 90d readmission cost per instance ($)
7. In Benchmark select Level of Aggregation "Dataset"
8. In Benchmark set Metrics to Percentile - set to 20
9. Hover over line between DRG and SNF - COUNTRY VILLA PLAZA CONVALESCENT CENTER on Graph</t>
  </si>
  <si>
    <t>Percentile_Dataset_1A_20_2</t>
  </si>
  <si>
    <t>1. Select dataset "Orange"
2. Set Benchmark ON
3. Expand nodes on graph to DRG level 
4. In Service Line filter include DRG "697" 
5. In Entity filter select SNF - Include and expand on graph
6. In Benchmark select Measure 90d readmission cost per patient ($)
7. In Benchmark select Level of Aggregation "Dataset"
8. In Benchmark set Metrics to Percentile - set to 20
9. Hover over line between DRG and SNF - COUNTRY VILLA PLAZA CONVALESCENT CENTER on Graph</t>
  </si>
  <si>
    <t>Benchmark: 0
90d readmission cost per patient: $19,087
line color: &gt;20%</t>
  </si>
  <si>
    <t>Percentile_Dataset_1A_20_3</t>
  </si>
  <si>
    <t>1. Select dataset "Orange"
2. Set Benchmark ON
3. Expand nodes on graph to DRG level 
4. In Service Line filter include DRG "697" 
5. In Entity filter select SNF - Include and expand on graph
6. In Benchmark select Measure 90d readmission rate per instance (%)
7. In Benchmark select Level of Aggregation "Dataset"
8. In Benchmark set Metrics to Percentile - set to 20
9. Hover over line between DRG and SNF - COUNTRY VILLA PLAZA CONVALESCENT CENTER on Graph</t>
  </si>
  <si>
    <t>Percentile_Dataset_1A_20_4</t>
  </si>
  <si>
    <t>1. Select dataset "Orange"
2. Set Benchmark ON
3. Expand nodes on graph to DRG level 
4. In Service Line filter include DRG "697" 
5. In Entity filter select SNF - Include and expand on graph
6. In Benchmark select Measure 90d readmission rate per patient (%)
7. In Benchmark select Level of Aggregation "Dataset"
8. In Benchmark set Metrics to Percentile - set to 20
9. Hover over line between DRG and SNF - COUNTRY VILLA PLAZA CONVALESCENT CENTER on Graph</t>
  </si>
  <si>
    <t>Benchmark: 0
90d readmission rate per patient: 100%
line color: -&gt;20%</t>
  </si>
  <si>
    <t>Percentile_Dataset_1A_20_5</t>
  </si>
  <si>
    <t>1. Select dataset "Orange"
2. Set Benchmark ON
3. Expand nodes on graph to DRG level 
4. In Service Line filter include DRG "697" 
5. In Entity filter select SNF - Include and expand on graph
6. In Benchmark select Measure 90d episode cost ($)
7. In Benchmark select Level of Aggregation "Dataset"
8. In Benchmark set Metrics to Percentile - set to 20
9. Hover over line between DRG and SNF - COUNTRY VILLA PLAZA CONVALESCENT CENTER on Graph</t>
  </si>
  <si>
    <t>Benchmark: $15,029
90d episode cost: $94,012
line color: &gt;20%</t>
  </si>
  <si>
    <t>Benchmark dataset: $14,550</t>
  </si>
  <si>
    <t>Percentile_Dataset_1A_20_6</t>
  </si>
  <si>
    <t>1. Select dataset "Orange"
2. Set Benchmark ON
3. Expand nodes on graph to DRG level 
4. In Service Line filter include DRG "697" 
5. In Entity filter select SNF - Include and expand on graph
6. In Benchmark select Measure PAC LOS (days)
7. In Benchmark select Level of Aggregation "Dataset"
8. In Benchmark set Metrics to Percentile - set to 20
9. Hover over line between DRG and SNF - COUNTRY VILLA PLAZA CONVALESCENT CENTER on Graph</t>
  </si>
  <si>
    <t>Percentile_Dataset_1A_70_1</t>
  </si>
  <si>
    <t>Orange
DRG 697
SNF
percentile - 70</t>
  </si>
  <si>
    <t>1. Select dataset "Orange"
2. Set Benchmark ON
3. Expand nodes on graph to DRG level 
4. In Service Line filter include DRG "697" 
5. In Entity filter select SNF - Include and expand on graph
6. In Benchmark select Measure 90d readmission cost per instance ($)
7. In Benchmark select Level of Aggregation "Dataset"
8. In Benchmark set Metrics to Percentile - set to 70
9. Hover over line between DRG and SNF - COUNTRY VILLA PLAZA CONVALESCENT CENTER on Graph</t>
  </si>
  <si>
    <t>Benchmark: $7,635
90d readmission cost per instance: $9,544
line color: &gt;20%</t>
  </si>
  <si>
    <t>Percentile_Dataset_1A_70_2</t>
  </si>
  <si>
    <t>1. Select dataset "Orange"
2. Set Benchmark ON
3. Expand nodes on graph to DRG level 
4. In Service Line filter include DRG "697" 
5. In Entity filter select SNF - Include and expand on graph
6. In Benchmark select Measure 90d readmission cost per patient ($)
7. In Benchmark select Level of Aggregation "Dataset"
8. In Benchmark set Metrics to Percentile - set to 70
9. Hover over line between DRG and SNF - COUNTRY VILLA PLAZA CONVALESCENT CENTER on Graph</t>
  </si>
  <si>
    <t>Benchmark: $15,270
90d readmission cost per patient: $19,087
line color: &gt;20%</t>
  </si>
  <si>
    <t>Percentile_Dataset_1A_70_3</t>
  </si>
  <si>
    <t>1. Select dataset "Orange"
2. Set Benchmark ON
3. Expand nodes on graph to DRG level 
4. In Service Line filter include DRG "697" 
5. In Entity filter select SNF - Include and expand on graph
6. In Benchmark select Measure 90d readmission rate per instance (%)
7. In Benchmark select Level of Aggregation "Dataset"
8. In Benchmark set Metrics to Percentile - set to 70
9. Hover over line between DRG and SNF - COUNTRY VILLA PLAZA CONVALESCENT CENTER on Graph</t>
  </si>
  <si>
    <t>Benchmark: 160%
90d readmission rate per instance: 200%
line color: &gt;20%</t>
  </si>
  <si>
    <t>Percentile_Dataset_1A_70_4</t>
  </si>
  <si>
    <t>1. Select dataset "Orange"
2. Set Benchmark ON
3. Expand nodes on graph to DRG level 
4. In Service Line filter include DRG "697" 
5. In Entity filter select SNF - Include and expand on graph
6. In Benchmark select Measure 90d readmission rate per patient (%)
7. In Benchmark select Level of Aggregation "Dataset"
8. In Benchmark set Metrics to Percentile - set to 70
9. Hover over line between DRG and SNF - COUNTRY VILLA PLAZA CONVALESCENT CENTER on Graph</t>
  </si>
  <si>
    <t>Benchmark: 80%
90d readmission rate per patient: 100%
line color: &gt;20%</t>
  </si>
  <si>
    <t>Percentile_Dataset_1A_70_5</t>
  </si>
  <si>
    <t>1. Select dataset "Orange"
2. Set Benchmark ON
3. Expand nodes on graph to DRG level 
4. In Service Line filter include DRG "697" 
5. In Entity filter select SNF - Include and expand on graph
6. In Benchmark select Measure 90d episode cost ($)
7. In Benchmark select Level of Aggregation "Dataset"
8. In Benchmark set Metrics to Percentile - set to 70
9. Hover over line between DRG and SNF - COUNTRY VILLA PLAZA CONVALESCENT CENTER on Graph</t>
  </si>
  <si>
    <t>Benchmark: $59,085
90d episode cost: 94,012
line color: &gt;20%</t>
  </si>
  <si>
    <t>Percentile_Dataset_1A_70_6</t>
  </si>
  <si>
    <t>1. Select dataset "Orange"
2. Set Benchmark ON
3. Expand nodes on graph to DRG level 
4. In Service Line filter include DRG "697" 
5. In Entity filter select SNF - Include and expand on graph
6. In Benchmark select Measure PAC LOS (days)
7. In Benchmark select Level of Aggregation "Dataset"
8. In Benchmark set Metrics to Percentile - set to 70
9. Hover over line between DRG and SNF - COUNTRY VILLA PLAZA CONVALESCENT CENTER on Graph</t>
  </si>
  <si>
    <t>Percentile_Dataset_1A_80_1</t>
  </si>
  <si>
    <t>Orange
DRG 697
SNF
percentile - 80</t>
  </si>
  <si>
    <t>1. Select dataset "Orange"
2. Set Benchmark ON
3. Expand nodes on graph to DRG level 
4. In Service Line filter include DRG "697" 
5. In Entity filter select SNF - Include and expand on graph
6. In Benchmark select Measure 90d readmission cost per instance ($)
7. In Benchmark select Level of Aggregation "Dataset"
8. In Benchmark set Metrics to Percentile - set to 80
9. Hover over line between DRG and SNF - COUNTRY VILLA PLAZA CONVALESCENT CENTER on Graph</t>
  </si>
  <si>
    <t>Benchmark: $9,662
90d readmission cost per instance: $9,544
line color: 0%</t>
  </si>
  <si>
    <t>Benchmark: $9,544</t>
  </si>
  <si>
    <t>Percentile_Dataset_1A_80_2</t>
  </si>
  <si>
    <t>1. Select dataset "Orange"
2. Set Benchmark ON
3. Expand nodes on graph to DRG level 
4. In Service Line filter include DRG "697" 
5. In Entity filter select SNF - Include and expand on graph
6. In Benchmark select Measure 90d readmission cost per patient ($)
7. In Benchmark select Level of Aggregation "Dataset"
8. In Benchmark set Metrics to Percentile - set to 80
9. Hover over line between DRG and SNF - COUNTRY VILLA PLAZA CONVALESCENT CENTER on Graph</t>
  </si>
  <si>
    <t>Benchmark: $19,324
90d readmission cost per patient: $19,087
line color: 0%</t>
  </si>
  <si>
    <t>Benchmark: $19,087</t>
  </si>
  <si>
    <t>Percentile_Dataset_1A_80_3</t>
  </si>
  <si>
    <t>1. Select dataset "Orange"
2. Set Benchmark ON
3. Expand nodes on graph to DRG level 
4. In Service Line filter include DRG "697" 
5. In Entity filter select SNF - Include and expand on graph
6. In Benchmark select Measure 90d readmission rate per instance (%)
7. In Benchmark select Level of Aggregation "Dataset"
8. In Benchmark set Metrics to Percentile - set to 80
9. Hover over line between DRG and SNF - COUNTRY VILLA PLAZA CONVALESCENT CENTER on Graph</t>
  </si>
  <si>
    <t>Benchmark: 200%
90d readmission rate per instance: 200%
line color: 0%</t>
  </si>
  <si>
    <t>Benchmark: 200%</t>
  </si>
  <si>
    <t>Percentile_Dataset_1A_80_4</t>
  </si>
  <si>
    <t>1. Select dataset "Orange"
2. Set Benchmark ON
3. Expand nodes on graph to DRG level 
4. In Service Line filter include DRG "697" 
5. In Entity filter select SNF - Include and expand on graph
6. In Benchmark select Measure 90d readmission rate per patient (%)
7. In Benchmark select Level of Aggregation "Dataset"
8. In Benchmark set Metrics to Percentile - set to 80
9. Hover over line between DRG and SNF - COUNTRY VILLA PLAZA CONVALESCENT CENTER on Graph</t>
  </si>
  <si>
    <t>Benchmark: 100%
90d readmission rate per patient: 100%
line color: 0%</t>
  </si>
  <si>
    <t>Benchmark: 100%</t>
  </si>
  <si>
    <t>Percentile_Dataset_1A_80_5</t>
  </si>
  <si>
    <t>1. Select dataset "Orange"
2. Set Benchmark ON
3. Expand nodes on graph to DRG level 
4. In Service Line filter include DRG "697" 
5. In Entity filter select SNF - Include and expand on graph
6. In Benchmark select Measure 90d episode cost ($)
7. In Benchmark select Level of Aggregation "Dataset"
8. In Benchmark set Metrics to Percentile - set to 80
9. Hover over line between DRG and SNF - COUNTRY VILLA PLAZA CONVALESCENT CENTER on Graph</t>
  </si>
  <si>
    <t>Benchmark: $68,219
90d episode cost: 94,012
line color &gt;20%</t>
  </si>
  <si>
    <t xml:space="preserve">Benchmark: 61770
</t>
  </si>
  <si>
    <t>Percentile_Dataset_1A_80_6</t>
  </si>
  <si>
    <t>1. Select dataset "Orange"
2. Set Benchmark ON
3. Expand nodes on graph to DRG level 
4. In Service Line filter include DRG "697" 
5. In Entity filter select SNF - Include and expand on graph
6. In Benchmark select Measure PAC LOS (days)
7. In Benchmark select Level of Aggregation "Dataset"
8. In Benchmark set Metrics to Percentile - set to 80
9. Hover over line between DRG and SNF - COUNTRY VILLA PLAZA CONVALESCENT CENTER on Graph</t>
  </si>
  <si>
    <t>Percentile_Dataset_2A_25_1</t>
  </si>
  <si>
    <t>Orange
DRG 697
SNF
percentile - 25</t>
  </si>
  <si>
    <t>1. Select dataset "Orange"
2. Set Benchmark ON
3. Expand nodes on graph to DRG level 
4. In Service Line filter include DRG "697" 
5. In Entity filter select SNF - Include and expand on graph
6. In Benchmark select Measure 90d readmission cost per instance ($)
7. In Benchmark select Level of Aggregation "Dataset"
8. In Benchmark set Metrics to Percentile - set to 25
9. Hover over line between DRG and SNF - COUNTRY VILLA PLAZA CONVALESCENT CENTER on Graph</t>
  </si>
  <si>
    <t>Percentile_Dataset_2A_25_2</t>
  </si>
  <si>
    <t>1. Select dataset "Orange"
2. Set Benchmark ON
3. Expand nodes on graph to DRG level 
4. In Service Line filter include DRG "697" 
5. In Entity filter select SNF - Include and expand on graph
6. In Benchmark select Measure 90d readmission cost per patient ($)
7. In Benchmark select Level of Aggregation "Dataset"
8. In Benchmark set Metrics to Percentile - set to 25
9. Hover over line between DRG and SNF - COUNTRY VILLA PLAZA CONVALESCENT CENTER on Graph</t>
  </si>
  <si>
    <t>Percentile_Dataset_2A_25_3</t>
  </si>
  <si>
    <t>1. Select dataset "Orange"
2. Set Benchmark ON
3. Expand nodes on graph to DRG level 
4. In Service Line filter include DRG "697" 
5. In Entity filter select SNF - Include and expand on graph
6. In Benchmark select Measure 90d readmission rate per instance (%)
7. In Benchmark select Level of Aggregation "Dataset"
8. In Benchmark set Metrics to Percentile - set to 25
9. Hover over line between DRG and SNF - COUNTRY VILLA PLAZA CONVALESCENT CENTER on Graph</t>
  </si>
  <si>
    <t>Percentile_Dataset_2A_25_4</t>
  </si>
  <si>
    <t>1. Select dataset "Orange"
2. Set Benchmark ON
3. Expand nodes on graph to DRG level 
4. In Service Line filter include DRG "697" 
5. In Entity filter select SNF - Include and expand on graph
6. In Benchmark select Measure 90d readmission rate per patient (%)
7. In Benchmark select Level of Aggregation "Dataset"
8. In Benchmark set Metrics to Percentile - set to 25
9. Hover over line between DRG and SNF - COUNTRY VILLA PLAZA CONVALESCENT CENTER on Graph</t>
  </si>
  <si>
    <t>Percentile_Dataset_2A_25_5</t>
  </si>
  <si>
    <t>1. Select dataset "Orange"
2. Set Benchmark ON
3. Expand nodes on graph to DRG level 
4. In Service Line filter include DRG "697" 
5. In Entity filter select SNF - Include and expand on graph
6. In Benchmark select Measure 90d episode cost ($)
7. In Benchmark select Level of Aggregation "Dataset"
8. In Benchmark set Metrics to Percentile - set to 25
9. Hover over line between DRG and SNF - COUNTRY VILLA PLAZA CONVALESCENT CENTER on Graph</t>
  </si>
  <si>
    <t>Benchmark: $15,149
90d episode cost: $94,012
line color: &gt;20%</t>
  </si>
  <si>
    <t>Benchmark: $14,550</t>
  </si>
  <si>
    <t>Percentile_Dataset_2A_25_6</t>
  </si>
  <si>
    <t>1. Select dataset "Orange"
2. Set Benchmark ON
3. Expand nodes on graph to DRG level 
4. In Service Line filter include DRG "697" 
5. In Entity filter select SNF - Include and expand on graph
6. In Benchmark select Measure PAC LOS (days)
7. In Benchmark select Level of Aggregation "Dataset"
8. In Benchmark set Metrics to Percentile - set to 25
9. Hover over line between DRG and SNF - COUNTRY VILLA PLAZA CONVALESCENT CENTER on Graph</t>
  </si>
  <si>
    <t>Percentile_Dataset_2A_75_1</t>
  </si>
  <si>
    <t>Orange
DRG 697
SNF
percentile - 75</t>
  </si>
  <si>
    <t>1. Select dataset "Orange"
2. Set Benchmark ON
3. Expand nodes on graph to DRG level 
4. In Service Line filter include DRG "697" 
5. In Entity filter select SNF - Include and expand on graph
6. In Benchmark select Measure 90d readmission cost per instance ($)
7. In Benchmark select Level of Aggregation "Dataset"
8. In Benchmark set Metrics to Percentile - set to 75
9. Hover over line between DRG and SNF - COUNTRY VILLA PLAZA CONVALESCENT CENTER on Graph</t>
  </si>
  <si>
    <t>Benchmark: $9,544
90d readmission cost per instance: $9,544
line color: 0%</t>
  </si>
  <si>
    <t>Percentile_Dataset_2A_75_2</t>
  </si>
  <si>
    <t>1. Select dataset "Orange"
2. Set Benchmark ON
3. Expand nodes on graph to DRG level 
4. In Service Line filter include DRG "697" 
5. In Entity filter select SNF - Include and expand on graph
6. In Benchmark select Measure 90d readmission cost per patient ($)
7. In Benchmark select Level of Aggregation "Dataset"
8. In Benchmark set Metrics to Percentile - set to 75
9. Hover over line between DRG and SNF - COUNTRY VILLA PLAZA CONVALESCENT CENTER on Graph</t>
  </si>
  <si>
    <t>Benchmark: $19,087
90d readmission cost per patient: $19,087
line color: 0%</t>
  </si>
  <si>
    <t>Percentile_Dataset_2A_75_3</t>
  </si>
  <si>
    <t>1. Select dataset "Orange"
2. Set Benchmark ON
3. Expand nodes on graph to DRG level 
4. In Service Line filter include DRG "697" 
5. In Entity filter select SNF - Include and expand on graph
6. In Benchmark select Measure 90d readmission rate per instance (%)
7. In Benchmark select Level of Aggregation "Dataset"
8. In Benchmark set Metrics to Percentile - set to 75
9. Hover over line between DRG and SNF - COUNTRY VILLA PLAZA CONVALESCENT CENTER on Graph</t>
  </si>
  <si>
    <t>Percentile_Dataset_2A_75_4</t>
  </si>
  <si>
    <t>1. Select dataset "Orange"
2. Set Benchmark ON
3. Expand nodes on graph to DRG level 
4. In Service Line filter include DRG "697" 
5. In Entity filter select SNF - Include and expand on graph
6. In Benchmark select Measure 90d readmission rate per patient (%)
7. In Benchmark select Level of Aggregation "Dataset"
8. In Benchmark set Metrics to Percentile - set to 75
9. Hover over line between DRG and SNF - COUNTRY VILLA PLAZA CONVALESCENT CENTER on Graph</t>
  </si>
  <si>
    <t>Percentile_Dataset_2A_75_5</t>
  </si>
  <si>
    <t>1. Select dataset "Orange"
2. Set Benchmark ON
3. Expand nodes on graph to DRG level 
4. In Service Line filter include DRG "697" 
5. In Entity filter select SNF - Include and expand on graph
6. In Benchmark select Measure 90d episode cost ($)
7. In Benchmark select Level of Aggregation "Dataset"
8. In Benchmark set Metrics to Percentile - set to 75
9. Hover over line between DRG and SNF - COUNTRY VILLA PLAZA CONVALESCENT CENTER on Graph</t>
  </si>
  <si>
    <t>Benchmark: $61,770
90d episode cost: 94,012
line color: &gt;20%</t>
  </si>
  <si>
    <t>Percentile_Dataset_2A_75_6</t>
  </si>
  <si>
    <t>1. Select dataset "Orange"
2. Set Benchmark ON
3. Expand nodes on graph to DRG level 
4. In Service Line filter include DRG "697" 
5. In Entity filter select SNF - Include and expand on graph
6. In Benchmark select Measure PAC LOS (days)
7. In Benchmark select Level of Aggregation "Dataset"
8. In Benchmark set Metrics to Percentile - set to 75
9. Hover over line between DRG and SNF - COUNTRY VILLA PLAZA CONVALESCENT CENTER on Graph</t>
  </si>
  <si>
    <t>Percentile_Dataset_3A_25_1</t>
  </si>
  <si>
    <t>Orange
Service Line: Cardiology, Neurosurgery, Cardiovascular Episode: Pneumothorax, Other Kidney &amp; Urinary Tract Procedures, DRG: 76, 754, 384 -include
Entity: Home, IRF (NPI:1043284706) - exclude
Hospital - DRG (3)</t>
  </si>
  <si>
    <t>1. Select dataset Orange
2. Set Benchmark ON
3. In Service Line filter include SL:Cardiology, Neurosurgery, Cardiovascular CE: Pneumothorax, Other Kidney &amp; Urinary Tract Procedures, DRG: 76, 754, 384
4. In Benchmark Settings set Entity type as Acute care.
5. In Benchmark set Level of aggregation to Dataset
6. In Benchmark set Metrics to Percentile - set to 25
7. In Benchmark select Measure 90d readmission cost per instance
8. Hover over line between Hospital and DRG (3)</t>
  </si>
  <si>
    <t>Legend:
$90d Readm/instance: Dataset 25th Percentile
Benchmark value: $7,914
90d readmission cost per instance: $15,835
line color: &gt;20</t>
  </si>
  <si>
    <t>P2BN-3527</t>
  </si>
  <si>
    <t>Percentile_Dataset_3A_25_2</t>
  </si>
  <si>
    <t>1. Select dataset Orange
2. Set Benchmark ON
3. In Service Line filter include SL:Cardiology, Neurosurgery, Cardiovascular CE: Pneumothorax, Other Kidney &amp; Urinary Tract Procedures, DRG: 76, 754, 384
4. In Benchmark set Level of aggregation to Dataset
5. In Benchmark set Metrics to Percentile - set to 25
6. In Benchmark select Measure 90d readmission cost per patient
7. Hover over line between Hospital and DRG (3)</t>
  </si>
  <si>
    <t>Legend:
$90d Readm/patient: Dataset 25th Percentile
Benchmark value: $7,914
90d readmisstion cost per patient: $24,494
line color: &gt;20</t>
  </si>
  <si>
    <t>Percentile_Dataset_3A_25_3</t>
  </si>
  <si>
    <t>1. Select dataset Orange
2. Set Benchmark ON
3. In Service Line filter include SL:Cardiology, Neurosurgery, Cardiovascular CE: Pneumothorax, Other Kidney &amp; Urinary Tract Procedures, DRG: 76, 754, 384
4. In Benchmark set Level of aggregation to Dataset
5. In Benchmark set Metrics to Percentile - set to 25
6. In Benchmark select Measure 90d readmission rate per instance
7. Hover over line between Hospital and DRG (3)</t>
  </si>
  <si>
    <t>Legend:
%90d Readm/instance: Dataset 25th Percentile
Benchmark value: 15.6%
90d readmission rate per instance: 43.0%
line color: &gt;20</t>
  </si>
  <si>
    <t>Percentile_Dataset_3A_25_4</t>
  </si>
  <si>
    <t>1. Select dataset Orange
2. Set Benchmark ON
3. In Service Line filter include SL:Cardiology, Neurosurgery, Cardiovascular CE: Pneumothorax, Other Kidney &amp; Urinary Tract Procedures, DRG: 76, 754, 384
4. In Benchmark set Level of aggregation to Dataset
5. In Benchmark set Metrics to Percentile - set to 25
6. In Benchmark select Measure 90d readmission rate per patient
7. Hover over line between Hospital and DRG (3)</t>
  </si>
  <si>
    <t>Legend:
%90d Readm/patient: Dataset 25th Percentile
Benchmark value: 14.2%
90d readmission rate per patient: 27.8% 
line color: &gt;20</t>
  </si>
  <si>
    <t>Percentile_Dataset_3A_25_5</t>
  </si>
  <si>
    <t>1. Select dataset Orange
2. Set Benchmark ON
3. In Service Line filter include SL:Cardiology, Neurosurgery, Cardiovascular CE: Pneumothorax, Other Kidney &amp; Urinary Tract Procedures, DRG: 76, 754, 384
4. In Benchmark set Level of aggregation to Dataset
5. In Benchmark set Metrics to Percentile - set to 25
6. In Benchmark select Measure 90d episode cost
7. Hover over line between Hospital and DRG (3)</t>
  </si>
  <si>
    <t>Legend:
90d episode cost: Dataset 25th Percentile
Benchmark value: $12,614
90d episode cost: $18,210
line color: &gt; 20%</t>
  </si>
  <si>
    <t>Percentile_Dataset_3A_25_6</t>
  </si>
  <si>
    <t>1. Select dataset Orange
2. Set Benchmark ON
3. In Service Line filter include SL:Cardiology, Neurosurgery, Cardiovascular CE: Pneumothorax, Other Kidney &amp; Urinary Tract Procedures, DRG: 76, 754, 384
4. In Benchmark set Level of aggregation to Dataset
5. In Benchmark set Metrics to Percentile - set to 25
6. In Benchmark select Measure PAC LOS (days)
7. Hover over line between Hospital and DRG (3)</t>
  </si>
  <si>
    <t>Legend:
PAC LOS: Dataset 25th Percentile
Benchmark value: 0.0d
PAC LOS: 0.0d
line color: 0</t>
  </si>
  <si>
    <t>Percentile_Dataset_3A_50_1</t>
  </si>
  <si>
    <t>1. Select dataset Orange
2. Set Benchmark ON
3. In Service Line filter include SL:Cardiology, Neurosurgery, Cardiovascular CE: Pneumothorax, Other Kidney &amp; Urinary Tract Procedures, DRG: 76, 754, 384
4. In Benchmark Settings set Entity type as Acute care.
5. In Benchmark set Level of aggregation to Dataset
6. In Benchmark set Metrics to Percentile - set to 50
7. In Benchmark select Measure 90d readmission cost per instance
8. Hover over line between Hospital and DRG (3)</t>
  </si>
  <si>
    <t>Legend:
$90d Readm/instance: Dataset 25th Percentile
Benchmark value: $11,135
90d readmission cost per instance: $15,835
line color: &gt;20</t>
  </si>
  <si>
    <t>Percentile_Dataset_3A_50_2</t>
  </si>
  <si>
    <t>1. Select dataset Orange
2. Set Benchmark ON
3. In Service Line filter include SL:Cardiology, Neurosurgery, Cardiovascular CE: Pneumothorax, Other Kidney &amp; Urinary Tract Procedures, DRG: 76, 754, 384
4. In Benchmark set Level of aggregation to Dataset
5. In Benchmark set Metrics to Percentile - set to 50
6. In Benchmark select Measure 90d readmission cost per patient
7. Hover over line between Hospital and DRG (3)</t>
  </si>
  <si>
    <t>Legend:
$90d Readm/patient: Dataset 25th Percentile
Benchmark value: $18,154
90d readmisstion cost per patient: $24,494
line color: &gt;20</t>
  </si>
  <si>
    <t>Percentile_Dataset_3A_50_3</t>
  </si>
  <si>
    <t>1. Select dataset Orange
2. Set Benchmark ON
3. In Service Line filter include SL:Cardiology, Neurosurgery, Cardiovascular CE: Pneumothorax, Other Kidney &amp; Urinary Tract Procedures, DRG: 76, 754, 384
4. In Benchmark set Level of aggregation to Dataset
5. In Benchmark set Metrics to Percentile - set to 50
6. In Benchmark select Measure 90d readmission rate per instance
7. Hover over line between Hospital and DRG (3)</t>
  </si>
  <si>
    <t>Legend:
%90d Readm/instance: Dataset 25th Percentile
Benchmark value: 33.3%
90d readmission rate per instance: 43.0%
line color: &gt;20</t>
  </si>
  <si>
    <t>Percentile_Dataset_3A_50_4</t>
  </si>
  <si>
    <t>1. Select dataset Orange
2. Set Benchmark ON
3. In Service Line filter include SL:Cardiology, Neurosurgery, Cardiovascular CE: Pneumothorax, Other Kidney &amp; Urinary Tract Procedures, DRG: 76, 754, 384
4. In Benchmark set Level of aggregation to Dataset
5. In Benchmark set Metrics to Percentile - set to 50
6. In Benchmark select Measure 90d readmission rate per patient
7. Hover over line between Hospital and DRG (3)</t>
  </si>
  <si>
    <t>Legend:
%90d Readm/patient: Dataset 25th Percentile
Benchmark value: 29.8%
90d readmission rate per patient: 27.8% 
line color: -6.5</t>
  </si>
  <si>
    <t>Percentile_Dataset_3A_50_5</t>
  </si>
  <si>
    <t>1. Select dataset Orange
2. Set Benchmark ON
3. In Service Line filter include SL:Cardiology, Neurosurgery, Cardiovascular CE: Pneumothorax, Other Kidney &amp; Urinary Tract Procedures, DRG: 76, 754, 384
4. In Benchmark set Level of aggregation to Dataset
5. In Benchmark set Metrics to Percentile - set to 50
6. In Benchmark select Measure 90d episode cost
7. Hover over line between Hospital and DRG (3)</t>
  </si>
  <si>
    <t>Legend:
90d episode cost: Dataset 25th Percentile
Benchmark value: $19,425
90d episode cost: $18,210
line color: -6.3%</t>
  </si>
  <si>
    <t>Percentile_Dataset_3A_50_6</t>
  </si>
  <si>
    <t>1. Select dataset Orange
2. Set Benchmark ON
3. In Service Line filter include SL:Cardiology, Neurosurgery, Cardiovascular CE: Pneumothorax, Other Kidney &amp; Urinary Tract Procedures, DRG: 76, 754, 384
4. In Benchmark set Level of aggregation to Dataset
5. In Benchmark set Metrics to Percentile - set to 50
6. In Benchmark select Measure PAC LOS (days)
7. Hover over line between Hospital and DRG (3)</t>
  </si>
  <si>
    <t>Percentile_Dataset_3A_75_1</t>
  </si>
  <si>
    <t>1. Select dataset Orange
2. Set Benchmark ON
3. In Service Line filter include SL:Cardiology, Neurosurgery, Cardiovascular CE: Pneumothorax, Other Kidney &amp; Urinary Tract Procedures, DRG: 76, 754, 384
4. In Benchmark set Level of aggregation to Dataset
5. In Benchmark set Metrics to Percentile - set to 75
6. In Benchmark select Measure 90d readmission cost per instance
7. Hover over line between Hospital and DRG (3)</t>
  </si>
  <si>
    <t>Legend:
$90d Readm/instance: Dataset 25th Percentile
Benchmark value: $15,046
90d readmission cost per instance: $15,835
line color: 5.2%</t>
  </si>
  <si>
    <t>Percentile_Dataset_3A_75_2</t>
  </si>
  <si>
    <t>1. Select dataset Orange
2. Set Benchmark ON
3. In Service Line filter include SL:Cardiology, Neurosurgery, Cardiovascular CE: Pneumothorax, Other Kidney &amp; Urinary Tract Procedures, DRG: 76, 754, 384
4. In Benchmark set Level of aggregation to Dataset
5. In Benchmark set Metrics to Percentile - set to 75
6. In Benchmark select Measure 90d readmission cost per patient
7. Hover over line between Hospital and DRG (3)</t>
  </si>
  <si>
    <t>Legend:
$90d Readm/patient: Dataset 25th Percentile
Benchmark value: $29,886
90d readmisstion cost per patient: $24,494
line color: -18%</t>
  </si>
  <si>
    <t>Percentile_Dataset_3A_75_3</t>
  </si>
  <si>
    <t>1. Select dataset Orange
2. Set Benchmark ON
3. In Service Line filter include SL:Cardiology, Neurosurgery, Cardiovascular CE: Pneumothorax, Other Kidney &amp; Urinary Tract Procedures, DRG: 76, 754, 384
4. In Benchmark set Level of aggregation to Dataset
5. In Benchmark set Metrics to Percentile - set to 75
6. In Benchmark select Measure 90d readmission rate per instance
7. Hover over line between Hospital and DRG (3)</t>
  </si>
  <si>
    <t>Legend:
%90d Readm/instance: Dataset 25th Percentile
Benchmark value: 57.1%
90d readmission rate per instance: 43.0%
line color: &lt;-20</t>
  </si>
  <si>
    <t>Percentile_Dataset_3A_75_4</t>
  </si>
  <si>
    <t>1. Select dataset Orange
2. Set Benchmark ON
3. In Service Line filter include SL:Cardiology, Neurosurgery, Cardiovascular CE: Pneumothorax, Other Kidney &amp; Urinary Tract Procedures, DRG: 76, 754, 384
4. In Benchmark set Level of aggregation to Dataset
5. In Benchmark set Metrics to Percentile - set to 75
6. In Benchmark select Measure 90d readmission rate per patient
7. Hover over line between Hospital and DRG (3)</t>
  </si>
  <si>
    <t>Legend:
%90d Readm/patient: Dataset 25th Percentile
Benchmark value: 34.5%
90d readmission rate per patient: 27.8% 
line color: -19.4</t>
  </si>
  <si>
    <t>Percentile_Dataset_3A_75_5</t>
  </si>
  <si>
    <t>1. Select dataset Orange
2. Set Benchmark ON
3. In Service Line filter include SL:Cardiology, Neurosurgery, Cardiovascular CE: Pneumothorax, Other Kidney &amp; Urinary Tract Procedures, DRG: 76, 754, 384
4. In Benchmark set Level of aggregation to Dataset
5. In Benchmark set Metrics to Percentile - set to 75
6. In Benchmark select Measure 90d episode cost
7. Hover over line between Hospital and DRG (3)</t>
  </si>
  <si>
    <t>Legend:
90d episode cost: Dataset 25th Percentile
Benchmark value: $24,854
90d episode cost: $18,210
line color: &lt;-20%</t>
  </si>
  <si>
    <t>Percentile_Dataset_3A_75_6</t>
  </si>
  <si>
    <t>1. Select dataset Orange
2. Set Benchmark ON
3. In Service Line filter include SL:Cardiology, Neurosurgery, Cardiovascular CE: Pneumothorax, Other Kidney &amp; Urinary Tract Procedures, DRG: 76, 754, 384
4. In Benchmark set Level of aggregation to Dataset
5. In Benchmark set Metrics to Percentile - set to 75
6. In Benchmark select Measure PAC LOS (days)
7. Hover over line between Hospital and DRG (3)</t>
  </si>
  <si>
    <t xml:space="preserve">IB. Dataset Percentile Calculation (Dataset: Ca and NV) - Benchmark Graph </t>
  </si>
  <si>
    <t>Percentile_Dataset_1B_25_1</t>
  </si>
  <si>
    <t>CA and NV
Service Line: Cancer Care, Episode: Major Chest Trauma, Pulmonary Embolism, DRG: 497 - include
Hospital - Cancer Care</t>
  </si>
  <si>
    <t>1. Select dataset CA and NV
2. Set Benchmark ON
3. In Service Line filter include SL: Cancer Care, CE: Major Chest Trauma,Pulmonary Embolism, DRG: 497
4. In Benchmark set Entity Type to Acute Care
5. In Benchmark set Level of aggregation to Dataset
6. In Benchmark set Metrics to Percentile - set to 25 
7. In Benchmark select Measure 90d readmission cost per instance 
8. Hover over line between Grouped Hospitals and Cancer Care</t>
  </si>
  <si>
    <t>Legend:
$90d Readm/instance: Dataset 25th Percentile
Benchmark value: $0
90d readmission cost per instance: $0
line color: 0%</t>
  </si>
  <si>
    <t>Percentile_Dataset_1B_25_2</t>
  </si>
  <si>
    <t>1. Select dataset CA and NV
2. Set Benchmark ON
3. In Service Line filter include SL: Cancer Care, CE: Major Chest Trauma,Pulmonary Embolism, DRG: 497
4. In Benchmark set Entity Type to Acute Care
5. In Benchmark set Level of aggregation to Dataset
6. In Benchmark set Metrics to Percentile - set to 25 
7. In Benchmark select Measure 90d readmission cost per patient 
8. Hover over line between Grouped Hospitals and Cancer Care</t>
  </si>
  <si>
    <t>Legend:
$90d Readm/patient: Dataset 25th Percentile
Benchmark value: $0 
90d readmisstion cost per patient: $0
line color: 0%</t>
  </si>
  <si>
    <t>Percentile_Dataset_1B_25_3</t>
  </si>
  <si>
    <t>1. Select dataset CA and NV
2. Set Benchmark ON
3. In Service Line filter include SL: Cancer Care, CE: Major Chest Trauma,Pulmonary Embolism, DRG: 497
4. In Benchmark set Entity Type to Acute Care
5. In Benchmark set Level of aggregation to Dataset
6. In Benchmark set Metrics to Percentile - set to 25 
7. In Benchmark select Measure 90d readmission rate per instance 
8. Hover over line between Grouped Hospitals and Cancer Care</t>
  </si>
  <si>
    <t>Legend:
%90d Readm/instance: Dataset 25th Percentile
Benchmark value: 0.0%
90d readmission rate per instance: 0.0%
line color: 0%</t>
  </si>
  <si>
    <t>Percentile_Dataset_1B_25_4</t>
  </si>
  <si>
    <t>1. Select dataset CA and NV
2. Set Benchmark ON
3. In Service Line filter include SL: Cancer Care, CE: Major Chest Trauma,Pulmonary Embolism, DRG: 497
4. In Benchmark set Entity Type to Acute Care
5. In Benchmark set Level of aggregation to Dataset
6. In Benchmark set Metrics to Percentile - set to 25 
7. In Benchmark select Measure 90d readmission rate per patient 
8. Hover over line between Grouped Hospitals and Cancer Care</t>
  </si>
  <si>
    <t>Legend:
%90d Readm/patient: Dataset 25th Percentile
Benchmark value: 0.0%
90d readmission rate per patient: 0.0%
line color: 0%</t>
  </si>
  <si>
    <t>Percentile_Dataset_1B_25_5</t>
  </si>
  <si>
    <t>1. Select dataset CA and NV
2. Set Benchmark ON
3. In Service Line filter include SL: Cancer Care, CE: Major Chest Trauma,Pulmonary Embolism, DRG: 497
4. In Benchmark set Entity Type to Acute Care
5. In Benchmark set Level of aggregation to Dataset
6. In Benchmark set Metrics to Percentile - set to 25 
7. In Benchmark select Measure 90d episode cost 
8. Hover over line between Grouped Hospitals and Cancer Care</t>
  </si>
  <si>
    <t>Legend:
90d episode cost: Dataset 25th Percentile
Benchmark value: $9,844
90d episode cost: $12,332
line color: &gt;20%</t>
  </si>
  <si>
    <t>Percentile_Dataset_1B_25_6</t>
  </si>
  <si>
    <t>1. Select dataset CA and NV
2. Set Benchmark ON
3. In Service Line filter include SL: Cancer Care, CE: Major Chest Trauma,Pulmonary Embolism, DRG: 497
4. In Benchmark set Entity Type to Acute Care
5. In Benchmark set Level of aggregation to Dataset
6. In Benchmark set Metrics to Percentile - set to 25 
7. In Benchmark select Measure PAC LOS (days) 
8. Hover over line between Grouped Hospitals and Cancer Care</t>
  </si>
  <si>
    <t>Legend:
PAC LOS: Dataset 25th Percentile
Benchmark value: 0.0d
PAC LOS: 0.0d
line color:0%</t>
  </si>
  <si>
    <t>Percentile_Dataset_1B_50_1</t>
  </si>
  <si>
    <t>1. Select dataset CA and NV
2. Set Benchmark ON
3. In Service Line filter include SL: Cancer Care, CE: Major Chest Trauma,Pulmonary Embolism, DRG: 497
4. In Benchmark set Entity Type to Acute Care
5. In Benchmark set Level of aggregation to Dataset
6. In Benchmark set Metrics to Percentile - set to 50 
7. In Benchmark select Measure 90d readmission cost per instance 
8. Hover over line between Grouped Hospitals and Cancer Care</t>
  </si>
  <si>
    <t>Legend:
$90d Readm/instance: Dataset 50th Percentile
Benchmark value: $0 
90d readmission cost per instance: $0
line color: 0%</t>
  </si>
  <si>
    <t>Percentile_Dataset_1B_50_2</t>
  </si>
  <si>
    <t>1. Select dataset CA and NV
2. Set Benchmark ON
3. In Service Line filter include SL: Cancer Care, CE: Major Chest Trauma,Pulmonary Embolism, DRG: 497
4. In Benchmark set Entity Type to Acute Care
5. In Benchmark set Level of aggregation to Dataset
6. In Benchmark set Metrics to Percentile - set to 50 
7. In Benchmark select Measure 90d readmission cost per patient 
8. Hover over line between Grouped Hospitals and Cancer Care</t>
  </si>
  <si>
    <t>Legend:
$90d Readm/patient: Dataset 50th Percentile
Benchmark value: $0 
90d readmisstion cost per patient: $0
line color: 0%</t>
  </si>
  <si>
    <t>Percentile_Dataset_1B_50_3</t>
  </si>
  <si>
    <t>1. Select dataset CA and NV
2. Set Benchmark ON
3. In Service Line filter include SL: Cancer Care, CE: Major Chest Trauma,Pulmonary Embolism, DRG: 497
4. In Benchmark set Entity Type to Acute Care
5. In Benchmark set Level of aggregation to Dataset
6. In Benchmark set Metrics to Percentile - set to 50 
7. In Benchmark select Measure 90d readmission rate per instance 
8. Hover over line between Grouped Hospitals and Cancer Care</t>
  </si>
  <si>
    <t>Legend:
%90d Readm/instance: Dataset 50th Percentile
Benchmark value: 0.0%
90d readmission rate per instance: 0.0%
line color: 0%</t>
  </si>
  <si>
    <t>Percentile_Dataset_1B_50_4</t>
  </si>
  <si>
    <t>1. Select dataset CA and NV
2. Set Benchmark ON
3. In Service Line filter include SL: Cancer Care, CE: Major Chest Trauma,Pulmonary Embolism, DRG: 497
4. In Benchmark set Entity Type to Acute Care
5. In Benchmark set Level of aggregation to Dataset
6. In Benchmark set Metrics to Percentile - set to 50 
7. In Benchmark select Measure 90d readmission rate per patient 
8. Hover over line between Grouped Hospitals and Cancer Care</t>
  </si>
  <si>
    <t>Legend:
%90d Readm/patient: Dataset 50th Percentile
Benchmark value: 0.0%
90d readmission rate per patient: 0.0%
line color: 0%</t>
  </si>
  <si>
    <t>Percentile_Dataset_1B_50_5</t>
  </si>
  <si>
    <t>1. Select dataset CA and NV
2. Set Benchmark ON
3. In Service Line filter include SL: Cancer Care, CE: Major Chest Trauma,Pulmonary Embolism, DRG: 497
4. In Benchmark set Entity Type to Acute Care
5. In Benchmark set Level of aggregation to Dataset
6. In Benchmark set Metrics to Percentile - set to 50 
7. In Benchmark select Measure 90d episode cost 
8. Hover over line between Grouped Hospitals and Cancer Care</t>
  </si>
  <si>
    <t>Legend:
90d episode cost: Dataset 50th Percentile
Benchmark value: $11,972
90d episode cost: $12,332
line color: 3.0%</t>
  </si>
  <si>
    <t>Percentile_Dataset_1B_50_6</t>
  </si>
  <si>
    <t>1. Select dataset CA and NV
2. Set Benchmark ON
3. In Service Line filter include SL: Cancer Care, CE: Major Chest Trauma,Pulmonary Embolism, DRG: 497
4. In Benchmark set Entity Type to Acute Care
5. In Benchmark set Level of aggregation to Dataset
6. In Benchmark set Metrics to Percentile - set to 50 
7. In Benchmark select Measure PAC LOS (days) 
8. Hover over line between Grouped Hospitals and Cancer Care</t>
  </si>
  <si>
    <t>Legend:
PAC LOS: Dataset 50th Percentile
Benchmark value: 0.0d 
PAC LOS: 0.0d
line color: 0%</t>
  </si>
  <si>
    <t>Percentile_Dataset_1B_75_1</t>
  </si>
  <si>
    <t>1. Select dataset CA and NV
2. Set Benchmark ON
3. In Service Line filter include SL: Cancer Care, CE: Major Chest Trauma,Pulmonary Embolism, DRG: 497
4. In Benchmark set Entity Type to Acute Care
5. In Benchmark set Level of aggregation to Dataset
6. In Benchmark set Metrics to Percentile - set to 75 
7. In Benchmark select Measure 90d readmission cost per instance 
8. Hover over line between Grouped Hospitals and Cancer Care</t>
  </si>
  <si>
    <t>Legend:
$90d Readm/instance: Dataset 75th Percentile
Benchmark value: $0 
90d readmission cost per instance: $0
line color: 0%</t>
  </si>
  <si>
    <t>Percentile_Dataset_1B_75_2</t>
  </si>
  <si>
    <t>1. Select dataset CA and NV
2. Set Benchmark ON
3. In Service Line filter include SL: Cancer Care, CE: Major Chest Trauma,Pulmonary Embolism, DRG: 497
4. In Benchmark set Entity Type to Acute Care
5. In Benchmark set Level of aggregation to Dataset
6. In Benchmark set Metrics to Percentile - set to 75 
7. In Benchmark select Measure 90d readmission cost per patient 
8. Hover over line between Grouped Hospitals and Cancer Care</t>
  </si>
  <si>
    <t>Legend:
$90d Readm/patient: Dataset 75th Percentile
Benchmark value: $0 
90d readmisstion cost per patient: $0
line color: 0.0%</t>
  </si>
  <si>
    <t>Percentile_Dataset_1B_75_3</t>
  </si>
  <si>
    <t>1. Select dataset CA and NV
2. Set Benchmark ON
3. In Service Line filter include SL: Cancer Care, CE: Major Chest Trauma,Pulmonary Embolism, DRG: 497
4. In Benchmark set Entity Type to Acute Care
5. In Benchmark set Level of aggregation to Dataset
6. In Benchmark set Metrics to Percentile - set to 75 
7. In Benchmark select Measure 90d readmission rate per instance 
8. Hover over line between Grouped Hospitals and Cancer Care</t>
  </si>
  <si>
    <t>Legend:
%90d Readm/instance: Dataset 75th Percentile
Benchmark value: 0.0%
90d readmission rate per instance: 0.0%
line color: 0%</t>
  </si>
  <si>
    <t>Percentile_Dataset_1B_75_4</t>
  </si>
  <si>
    <t>1. Select dataset CA and NV
2. Set Benchmark ON
3. In Service Line filter include SL: Cancer Care, CE: Major Chest Trauma,Pulmonary Embolism, DRG: 497
4. In Benchmark set Entity Type to Acute Care
5. In Benchmark set Level of aggregation to Dataset
6. In Benchmark set Metrics to Percentile - set to 75 
7. In Benchmark select Measure 90d readmission rate per patient 
8. Hover over line between Grouped Hospitals and Cancer Care</t>
  </si>
  <si>
    <t>Legend:
%90d Readm/instance: Dataset 75th Percentile
Benchmark value: 0.0%
90d readmission rate per patient: 0.0%
line color: 0%</t>
  </si>
  <si>
    <t>Percentile_Dataset_1B_75_5</t>
  </si>
  <si>
    <t>1. Select dataset CA and NV
2. Set Benchmark ON
3. In Service Line filter include SL: Cancer Care, CE: Major Chest Trauma,Pulmonary Embolism, DRG: 497
4. In Benchmark set Entity Type to Acute Care
5. In Benchmark set Level of aggregation to Dataset
6. In Benchmark set Metrics to Percentile - set to 75 
7. In Benchmark select Measure 90d episode cost 
8. Hover over line between Grouped Hospitals and Cancer Care</t>
  </si>
  <si>
    <t>Legend:
90d episode cost: Dataset 75th Percentile
Benchmark value: $13,549
90d episode cost: $12,332
line color: -9.0%</t>
  </si>
  <si>
    <t>Percentile_Dataset_1B_75_6</t>
  </si>
  <si>
    <t>1. Select dataset CA and NV
2. Set Benchmark ON
3. In Service Line filter include SL: Cancer Care, CE: Major Chest Trauma,Pulmonary Embolism, DRG: 497
4. In Benchmark set Entity Type to Acute Care
5. In Benchmark set Level of aggregation to Dataset
6. In Benchmark set Metrics to Percentile - set to 75 
7. In Benchmark select Measure PAC LOS (days) 
8. Hover over line between Grouped Hospitals and Cancer Care</t>
  </si>
  <si>
    <t>Legend:
PAC LOS: Dataset 75th Percentile
Benchmark value: 0.0d
PAC LOS: 0.0d
line color: 0%</t>
  </si>
  <si>
    <t>Percentile_Dataset_2B_25_1</t>
  </si>
  <si>
    <t>CA and NV
Service Line: Cardithoracic Episode: Pacemaker, DRG: 497 -include
Entity: SNF, Home, LTCH(NPI:1033294723) - include
LTCH(NPI:1033294723) - Pacemaker</t>
  </si>
  <si>
    <t>1. Select dataset CA and NV
2. Set Benchmark ON
3. In Service Line filter include SL: Cardithoracic, CE: Pacemaker, DRG: 497
4. In Entity filter include SNF, Home, LTCH(NPI:1033294723)
5. In Benchmark set Level of aggregation to Dataset
6. In Benchmark set Metrics to Percentile - set to 25 
7. In Benchmark select Measure 90d readmission cost per instance 
8. Hover over line between LTCH(NPI:1033294723) and Pacemaker</t>
  </si>
  <si>
    <t>Percentile_Dataset_2B_25_2</t>
  </si>
  <si>
    <t>1. Select dataset CA and NV
2. Set Benchmark ON
3. In Service Line filter include SL: Cardithoracic, CE: Pacemaker, DRG: 497
4. In Entity filter include SNF, Home, LTCH(NPI:1033294723)
5. In Benchmark set Level of aggregation to Dataset
6. In Benchmark set Metrics to Percentile - set to 25 
7. In Benchmark select Measure 90d readmission cost per patient 
8. Hover over line between LTCH(NPI:1033294723) and Pacemaker</t>
  </si>
  <si>
    <t>Legend:
$90d Readm/patient: Dataset 25th Percentile
Benchmark value: $0
90d readmisstion cost per patient: $0
line color: 0%</t>
  </si>
  <si>
    <t>Percentile_Dataset_2B_25_3</t>
  </si>
  <si>
    <t>1. Select dataset CA and NV
2. Set Benchmark ON
3. In Service Line filter include SL: Cardithoracic, CE: Pacemaker, DRG: 497
4. In Entity filter include SNF, Home, LTCH(NPI:1033294723)
5. In Benchmark set Level of aggregation to Dataset
6. In Benchmark set Metrics to Percentile - set to 25 
7. In Benchmark select Measure 90d readmission rate per instance 
8. Hover over line between LTCH(NPI:1033294723) and Pacemaker</t>
  </si>
  <si>
    <t>Percentile_Dataset_2B_25_4</t>
  </si>
  <si>
    <t>1. Select dataset CA and NV
2. Set Benchmark ON
3. In Service Line filter include SL: Cardithoracic, CE: Pacemaker, DRG: 497
4. In Entity filter include SNF, Home, LTCH(NPI:1033294723)
5. In Benchmark set Level of aggregation to Dataset
6. In Benchmark set Metrics to Percentile - set to 25 
7. In Benchmark select Measure 90d readmission rate per patient 
8. Hover over line between LTCH(NPI:1033294723) and Pacemaker</t>
  </si>
  <si>
    <t>Legend:
%90d Readm/patient Dataset 25th Percentile
Benchmark value: 0.0%
90d readmission rate per patient: 0.0%
line color: 0%</t>
  </si>
  <si>
    <t>Percentile_Dataset_2B_25_5</t>
  </si>
  <si>
    <t>1. Select dataset CA and NV
2. Set Benchmark ON
3. In Service Line filter include SL: Cardithoracic, CE: Pacemaker, DRG: 497
4. In Entity filter include SNF, Home, LTCH(NPI:1033294723)
5. In Benchmark set Level of aggregation to Dataset
6. In Benchmark set Metrics to Percentile - set to 25 
7. In Benchmark select Measure 90d episode cost 
8. Hover over line between LTCH(NPI:1033294723) and Pacemaker</t>
  </si>
  <si>
    <t>Legend:
90d episode cost: Dataset 25th Percentile
Benchmark value: $68,584 
90d episode cost: $68,584
line color: 0%</t>
  </si>
  <si>
    <t>Percentile_Dataset_2B_25_6</t>
  </si>
  <si>
    <t>1. Select dataset CA and NV
2. Set Benchmark ON
3. In Service Line filter include SL: Cardithoracic, CE: Pacemaker, DRG: 497
4. In Entity filter include SNF, Home, LTCH(NPI:1033294723)
5. In Benchmark set Level of aggregation to Dataset
6. In Benchmark set Metrics to Percentile - set to 25 
7. In Benchmark select Measure PAC LOS (days) 
8. Hover over line between LTCH(NPI:1033294723) and Pacemaker</t>
  </si>
  <si>
    <t>Legend:
PAC LOS: Dataset 25th Percentile
Benchmark value: 37.0d
PAC LOS: 37.0d
line color: 0%</t>
  </si>
  <si>
    <t>Percentile_Dataset_2B_50_1</t>
  </si>
  <si>
    <t>1. Select dataset CA and NV
2. Set Benchmark ON
3. In Service Line filter include SL: Cardithoracic, CE: Pacemaker, DRG: 497
4. In Entity filter include SNF, Home, LTCH(NPI:1033294723)
5. In Benchmark set Level of aggregation to Dataset
6. In Benchmark set Metrics to Percentile - set to 50 
7. In Benchmark select Measure 90d readmission cost per instance 
8. Hover over line between LTCH(NPI:1033294723) and Pacemaker</t>
  </si>
  <si>
    <t>Legend:
$90d Readm/instance: Dataset 50th Percentile
Benchmark value: $0
90d readmission cost per instance: $0
line color: 0%</t>
  </si>
  <si>
    <t>Percentile_Dataset_2B_50_2</t>
  </si>
  <si>
    <t>1. Select dataset CA and NV
2. Set Benchmark ON
3. In Service Line filter include SL: Cardithoracic, CE: Pacemaker, DRG: 497
4. In Entity filter include SNF, Home, LTCH(NPI:1033294723)
5. In Benchmark set Level of aggregation to Dataset
6. In Benchmark set Metrics to Percentile - set to 50 
7. In Benchmark select Measure 90d readmission cost per patient 
8. Hover over line between LTCH(NPI:1033294723) and Pacemaker</t>
  </si>
  <si>
    <t>Legend:
$90d Readm/patient: Dataset 50th Percentile
Benchmark value: $0
90d readmisstion cost per patient: $0
line color: 0%</t>
  </si>
  <si>
    <t>Percentile_Dataset_2B_50_3</t>
  </si>
  <si>
    <t>1. Select dataset CA and NV
2. Set Benchmark ON
3. In Service Line filter include SL: Cardithoracic, CE: Pacemaker, DRG: 497
4. In Entity filter include SNF, Home, LTCH(NPI:1033294723)
5. In Benchmark set Level of aggregation to Dataset
6. In Benchmark set Metrics to Percentile - set to 50 
7. In Benchmark select Measure 90d readmission rate per instance 
8. Hover over line between LTCH(NPI:1033294723) and Pacemaker</t>
  </si>
  <si>
    <t>Percentile_Dataset_2B_50_4</t>
  </si>
  <si>
    <t>1. Select dataset CA and NV
2. Set Benchmark ON
3. In Service Line filter include SL: Cardithoracic, CE: Pacemaker, DRG: 497
4. In Entity filter include SNF, Home, LTCH(NPI:1033294723)
5. In Benchmark set Level of aggregation to Dataset
6. In Benchmark set Metrics to Percentile - set to 50 
7. In Benchmark select Measure 90d readmission rate per patient 
8. Hover over line between LTCH(NPI:1033294723) and Pacemaker</t>
  </si>
  <si>
    <t>Percentile_Dataset_2B_50_5</t>
  </si>
  <si>
    <t>1. Select dataset CA and NV
2. Set Benchmark ON
3. In Service Line filter include SL: Cardithoracic, CE: Pacemaker, DRG: 497
4. In Entity filter include SNF, Home, LTCH(NPI:1033294723)
5. In Benchmark set Level of aggregation to Dataset
6. In Benchmark set Metrics to Percentile - set to 50 
7. In Benchmark select Measure 90d episode cost 
8. Hover over line between LTCH(NPI:1033294723) and Pacemaker</t>
  </si>
  <si>
    <t>Legend:
90d episode cost: Dataset 50th Percentile
Benchmark value: $68,584 
90d episode cost: $68,584
line color: 0%</t>
  </si>
  <si>
    <t>Percentile_Dataset_2B_50_6</t>
  </si>
  <si>
    <t>1. Select dataset CA and NV
2. Set Benchmark ON
3. In Service Line filter include SL: Cardithoracic, CE: Pacemaker, DRG: 497
4. In Entity filter include SNF, Home, LTCH(NPI:1033294723)
5. In Benchmark set Level of aggregation to Dataset
6. In Benchmark set Metrics to Percentile - set to 50 
7. In Benchmark select Measure PAC LOS (days) 
8. Hover over line between LTCH(NPI:1033294723) and Pacemaker</t>
  </si>
  <si>
    <t>Legend:
PAC LOS: Dataset 50th Percentile
Benchmark value: 37.0d
PAC LOS: 37.0d
line color: 0%</t>
  </si>
  <si>
    <t>Percentile_Dataset_2B_75_1</t>
  </si>
  <si>
    <t>1. Select dataset CA and NV
2. Set Benchmark ON
3. In Service Line filter include SL: Cardithoracic, CE: Pacemaker, DRG: 497
4. In Entity filter include SNF, Home, LTCH(NPI:1033294723)
5. In Benchmark set Level of aggregation to Dataset
6. In Benchmark set Metrics to Percentile - set to 75 
7. In Benchmark select Measure 90d readmission cost per instance 
8. Hover over line between LTCH(NPI:1033294723) and Pacemaker</t>
  </si>
  <si>
    <t>Legend:
$90d Readm/instance: Dataset 75th Percentile
Benchmark value: $0
90d readmission cost per instance: $0
line color: 0%</t>
  </si>
  <si>
    <t>Percentile_Dataset_2B_75_2</t>
  </si>
  <si>
    <t>1. Select dataset CA and NV
2. Set Benchmark ON
3. In Service Line filter include SL: Cardithoracic, CE: Pacemaker, DRG: 497
4. In Entity filter include SNF, Home, LTCH(NPI:1033294723)
5. In Benchmark set Level of aggregation to Dataset
6. In Benchmark set Metrics to Percentile - set to 75 
7. In Benchmark select Measure 90d readmission cost per patient 
8. Hover over line between LTCH(NPI:1033294723) and Pacemaker</t>
  </si>
  <si>
    <t>Legend:
$90d Readm/patient: Dataset 75th Percentile
Benchmark value: $0
90d readmisstion cost per patient: $0
line color: 0%</t>
  </si>
  <si>
    <t>Percentile_Dataset_2B_75_3</t>
  </si>
  <si>
    <t>1. Select dataset CA and NV
2. Set Benchmark ON
3. In Service Line filter include SL: Cardithoracic, CE: Pacemaker, DRG: 497
4. In Entity filter include SNF, Home, LTCH(NPI:1033294723)
5. In Benchmark set Level of aggregation to Dataset
6. In Benchmark set Metrics to Percentile - set to 75 
7. In Benchmark select Measure 90d readmission rate per instance 
8. Hover over line between LTCH(NPI:1033294723) and Pacemaker</t>
  </si>
  <si>
    <t>Percentile_Dataset_2B_75_4</t>
  </si>
  <si>
    <t>1. Select dataset CA and NV
2. Set Benchmark ON
3. In Service Line filter include SL: Cardithoracic, CE: Pacemaker, DRG: 497
4. In Entity filter include SNF, Home, LTCH(NPI:1033294723)
5. In Benchmark set Level of aggregation to Dataset
6. In Benchmark set Metrics to Percentile - set to 75 
7. In Benchmark select Measure 90d readmission rate per patient 
8. Hover over line between LTCH(NPI:1033294723) and Pacemaker</t>
  </si>
  <si>
    <t>Legend:
%90d Readm/patient: Dataset 75th Percentile
Benchmark value: 0.0%
90d readmission rate per patient: 0.0%
line color: 0%</t>
  </si>
  <si>
    <t>Percentile_Dataset_2B_75_5</t>
  </si>
  <si>
    <t>1. Select dataset CA and NV
2. Set Benchmark ON
3. In Service Line filter include SL: Cardithoracic, CE: Pacemaker, DRG: 497
4. In Entity filter include SNF, Home, LTCH(NPI:1033294723)
5. In Benchmark set Level of aggregation to Dataset
6. In Benchmark set Metrics to Percentile - set to 75 
7. In Benchmark select Measure 90d episode cost 
8. Hover over line between LTCH(NPI:1033294723) and Pacemaker</t>
  </si>
  <si>
    <t>Legend:
90d episode cost: Dataset 75th Percentile
Benchmark value: $68,584 
90d episode cost: $68,584
line color: 0%</t>
  </si>
  <si>
    <t>Percentile_Dataset_2B_75_6</t>
  </si>
  <si>
    <t>1. Select dataset CA and NV
2. Set Benchmark ON
3. In Service Line filter include SL: Cardithoracic, CE: Pacemaker, DRG: 497
4. In Entity filter include SNF, Home, LTCH(NPI:1033294723)
5. In Benchmark set Level of aggregation to Dataset
6. In Benchmark set Metrics to Percentile - set to 75 
7. In Benchmark select Measure PAC LOS (days) 
8. Hover over line between LTCH(NPI:1033294723) and Pacemaker</t>
  </si>
  <si>
    <t>Legend:
PAC LOS: Dataset 75th Percentile
Benchmark value: 37.0d
PAC LOS: 37.0d
line color: 0%</t>
  </si>
  <si>
    <t xml:space="preserve">IIA. National Percentile Calculation (Dataset: Orange / Pennsylvania) - Benchmark Graph </t>
  </si>
  <si>
    <t>Percentile_National_1A_1</t>
  </si>
  <si>
    <t>1. Select dataset "Orange"
2. Set Benchmark ON
3. Expand nodes on graph to DRG level 
4. In Service Line filter include DRG "697" 
5. In Entity filter select SNF - Include and expand on graph
6. In Benchmark select Measure 90d readmission cost per instance ($)
7. In Benchmark select Level of Aggregation "National"
8. In Benchmark set Metrics to Percentile - set to 50
9. Hover over line between DRG and SNF - COUNTRY VILLA PLAZA CONVALESCENT CENTER on Graph</t>
  </si>
  <si>
    <t>Benchmark: $0
90d readmission cost per instance: $9,544
line color: &gt;20%</t>
  </si>
  <si>
    <t>Percentile_National_1A_2</t>
  </si>
  <si>
    <t>1. Select dataset "Orange"
2. Set Benchmark ON
3. Expand nodes on graph to DRG level 
4. In Service Line filter include DRG "697" 
5. In Entity filter select SNF - Include and expand on graph
6. In Benchmark select Measure 90d readmission cost per patient ($)
7. In Benchmark select Level of Aggregation "National"
8. In Benchmark set Metrics to Percentile - set to 50
9. Hover over line between DRG and SNF - COUNTRY VILLA PLAZA CONVALESCENT CENTER on Graph</t>
  </si>
  <si>
    <t>Benchmark:$0
90d readmission cost per patient: $19,087
line color: -&gt;20%</t>
  </si>
  <si>
    <t>Percentile_National_1A_3</t>
  </si>
  <si>
    <t>1. Select dataset "Orange"
2. Set Benchmark ON
3. Expand nodes on graph to DRG level 
4. In Service Line filter include DRG "697" 
5. In Entity filter select SNF - Include and expand on graph
6. In Benchmark select Measure 90d readmission rate per instance (%)
7. In Benchmark select Level of Aggregation "National"
8. In Benchmark set Metrics to Percentile - set to 50
9. Hover over line between DRG and SNF - COUNTRY VILLA PLAZA CONVALESCENT CENTER on Graph</t>
  </si>
  <si>
    <t>Benchmark: 0%
90d readmission rate per instance: 200%
line color: &gt;20%</t>
  </si>
  <si>
    <t>Percentile_National_1A_4</t>
  </si>
  <si>
    <t>1. Select dataset "Orange"
2. Set Benchmark ON
3. Expand nodes on graph to DRG level 
4. In Service Line filter include DRG "697" 
5. In Entity filter select SNF - Include and expand on graph
6. In Benchmark select Measure 90d readmission rate per patient (%)
7. In Benchmark select Level of Aggregation "National"
8. In Benchmark set Metrics to Percentile - set to 50
9. Hover over line between DRG and SNF - COUNTRY VILLA PLAZA CONVALESCENT CENTER on Graph</t>
  </si>
  <si>
    <t>Benchmark: 0%
90d readmission rate per patient: 100%
line color: 0%</t>
  </si>
  <si>
    <t>Percentile_National_1A_5</t>
  </si>
  <si>
    <t>1. Select dataset "Orange"
2. Set Benchmark ON
3. Expand nodes on graph to DRG level 
4. In Service Line filter include DRG "697" 
5. In Entity filter select SNF - Include and expand on graph
6. In Benchmark select Measure 90d episode cost ($)
7. In Benchmark select Level of Aggregation "National"
8. In Benchmark set Metrics to Percentile - set to 50
9. Hover over line between DRG and SNF - COUNTRY VILLA PLAZA CONVALESCENT CENTER on Graph</t>
  </si>
  <si>
    <t>Benchmark: $21,516
90d episode cost: $94,012
line color: &gt;20%</t>
  </si>
  <si>
    <t>Percentile_National_1A_6</t>
  </si>
  <si>
    <t>1. Select dataset "Orange"
2. Set Benchmark ON
3. Expand nodes on graph to DRG level 
4. In Service Line filter include DRG "697" 
5. In Entity filter select SNF - Include and expand on graph
6. In Benchmark select Measure PAC LOS (days) ($)
7. In Benchmark select Level of Aggregation "National"
8. In Benchmark set Metrics to Percentile - set to 50
9. Hover over line between DRG and SNF - COUNTRY VILLA PLAZA CONVALESCENT CENTER on Graph</t>
  </si>
  <si>
    <t>Benchmark: 21.0d
PAC LOS (days): 0.0d
line color: &lt;-20%</t>
  </si>
  <si>
    <t>Percentile_National_2A_1</t>
  </si>
  <si>
    <t>Orange
DRG 697
SNF
percentile - 38</t>
  </si>
  <si>
    <t>1. Select dataset "Orange"
2. Set Benchmark ON
3. Expand nodes on graph to DRG level 
4. In Service Line filter include DRG "697" 
5. In Entity filter select SNF - Include and expand on graph
6. In Benchmark select Measure 90d readmission cost per instance ($)
7. In Benchmark select Level of Aggregation "National"
8. In Benchmark set Metrics to Percentile - set to 38
9. Hover over line between DRG and SNF - COUNTRY VILLA PLAZA CONVALESCENT CENTER on Graph</t>
  </si>
  <si>
    <t>Percentile_National_2A_2</t>
  </si>
  <si>
    <t>1. Select dataset "Orange"
2. Set Benchmark ON
3. Expand nodes on graph to DRG level 
4. In Service Line filter include DRG "697" 
5. In Entity filter select SNF - Include and expand on graph
6. In Benchmark select Measure 90d readmission cost per patient ($)
7. In Benchmark select Level of Aggregation "National"
8. In Benchmark set Metrics to Percentile - set to 38
9. Hover over line between DRG and SNF - COUNTRY VILLA PLAZA CONVALESCENT CENTER on Graph</t>
  </si>
  <si>
    <t>Percentile_National_2A_3</t>
  </si>
  <si>
    <t>1. Select dataset "Orange"
2. Set Benchmark ON
3. Expand nodes on graph to DRG level 
4. In Service Line filter include DRG "697" 
5. In Entity filter select SNF - Include and expand on graph
6. In Benchmark select Measure 90d readmission rate per instance (%)
7. In Benchmark select Level of Aggregation "National"
8. In Benchmark set Metrics to Percentile - set to 38
9. Hover over line between DRG and SNF - COUNTRY VILLA PLAZA CONVALESCENT CENTER on Graph</t>
  </si>
  <si>
    <t>Percentile_National_2A_4</t>
  </si>
  <si>
    <t>1. Select dataset "Orange"
2. Set Benchmark ON
3. Expand nodes on graph to DRG level 
4. In Service Line filter include DRG "697" 
5. In Entity filter select SNF - Include and expand on graph
6. In Benchmark select Measure 90d readmission rate per patient (%)
7. In Benchmark select Level of Aggregation "National"
8. In Benchmark set Metrics to Percentile - set to 38
9. Hover over line between DRG and SNF - COUNTRY VILLA PLAZA CONVALESCENT CENTER on Graph</t>
  </si>
  <si>
    <t>Percentile_National_2A_5</t>
  </si>
  <si>
    <t>1. Select dataset "Orange"
2. Set Benchmark ON
3. Expand nodes on graph to DRG level 
4. In Service Line filter include DRG "697" 
5. In Entity filter select SNF - Include and expand on graph
6. In Benchmark select Measure 90d episode cost ($)
7. In Benchmark select Level of Aggregation "National"
8. In Benchmark set Metrics to Percentile - set to 38
9. Hover over line between DRG and SNF - COUNTRY VILLA PLAZA CONVALESCENT CENTER on Graph</t>
  </si>
  <si>
    <t>Benchmark: $20,625
90d episode cost: $94,012
line color: &gt;20%</t>
  </si>
  <si>
    <t>Percentile_National_2A_6</t>
  </si>
  <si>
    <t>1. Select dataset "Orange"
2. Set Benchmark ON
3. Expand nodes on graph to DRG level 
4. In Service Line filter include DRG "697" 
5. In Entity filter select SNF - Include and expand on graph
6. In Benchmark select Measure PAC LOS (days)
7. In Benchmark select Level of Aggregation "National"
8. In Benchmark set Metrics to Percentile - set to 38
9. Hover over line between DRG and SNF - COUNTRY VILLA PLAZA CONVALESCENT CENTER on Graph</t>
  </si>
  <si>
    <t>Benchmark: 16.4d
PAC LOS (days): 0.0d
line color: &lt;-20%</t>
  </si>
  <si>
    <t>Percentile_National_3A_1</t>
  </si>
  <si>
    <t>Orange
Clinical Episode: Major chest trauma
LTCH
percentile - 50</t>
  </si>
  <si>
    <t>1. Select dataset "Orange"
2. Set Benchmark ON
3. Expand nodes on graph to Clinical Episode level 
4. In Service Line filter include Clinical Episode - Major chest trauma
5. In Entity filter include LTCH
6. In Benchmark select Measure 90d readmission cost per instance ($)
7. In Benchmark select Level of Aggregation "National"
8. In Benchmark set Metrics to Percentile - set to 50
9. Hover over line between Clinical Episode and LTCH (grouped) on Graph</t>
  </si>
  <si>
    <t>Benchmark: $6,420
90d readmission cost per instance: $14,781
line color: &gt;20%</t>
  </si>
  <si>
    <t>Percentile_National_3A_2</t>
  </si>
  <si>
    <t>1. Select dataset "Orange"
2. Set Benchmark ON
3. Expand nodes on graph to Clinical Episode level 
4. In Service Line filter include Clinical Episode - Major chest trauma
5. In Entity filter include LTCH
6. In Benchmark select Measure 90d readmission cost per patient ($)
7. In Benchmark select Level of Aggregation "National"
8. In Benchmark set Metrics to Percentile - set to 50
9. Hover over line between Clinical Episode and LTCH (grouped) on Graph</t>
  </si>
  <si>
    <t>Benchmark: $6,487
90d readmission cost per patient: $29,561
line color: &gt;20%</t>
  </si>
  <si>
    <t>Percentile_National_3A_3</t>
  </si>
  <si>
    <t>1. Select dataset "Orange"
2. Set Benchmark ON
3. Expand nodes on graph to Clinical Episode level 
4. In Service Line filter include Clinical Episode - Major chest trauma
5. In Entity filter include LTCH
6. In Benchmark select Measure90d readmission rate per instance (%)
7. In Benchmark select Level of Aggregation "National"
8. In Benchmark set Metrics to Percentile - set to 50
9. Hover over line between Clinical Episode and LTCH (grouped) on Graph</t>
  </si>
  <si>
    <t>Benchmark: 100%
90d readmission rate per instance: 200%
line color: &gt;20%</t>
  </si>
  <si>
    <t>Percentile_National_3A_4</t>
  </si>
  <si>
    <t>1. Select dataset "Orange"
2. Set Benchmark ON
3. Expand nodes on graph to Clinical Episode level 
4. In Service Line filter include Clinical Episode - Major chest trauma
5. In Entity filter include LTCH
6. In Benchmark select Measure 90d readmission rate per patient (%)
7. In Benchmark select Level of Aggregation "National"
8. In Benchmark set Metrics to Percentile - set to 50
9. Hover over line between Clinical Episode and LTCH (grouped) on Graph</t>
  </si>
  <si>
    <t>Percentile_National_3A_5</t>
  </si>
  <si>
    <t>1. Select dataset "Orange"
2. Set Benchmark ON
3. Expand nodes on graph to Clinical Episode level 
4. In Service Line filter include Clinical Episode - Major chest trauma
5. In Entity filter include LTCH
6. In Benchmark select Measure 90d episode cost ($)
7. In Benchmark select Level of Aggregation "National"
8. In Benchmark set Metrics to Percentile - set to 50
9. Hover over line between Clinical Episode and LTCH (grouped) on Graph</t>
  </si>
  <si>
    <t>Benchmark: $45,683
90d episode cost: $264,487
line color: &gt;20%</t>
  </si>
  <si>
    <t>Percentile_National_3A_6</t>
  </si>
  <si>
    <t>1. Select dataset "Orange"
2. Set Benchmark ON
3. Expand nodes on graph to Clinical Episode level 
4. In Service Line filter include Clinical Episode - Major chest trauma
5. In Entity filter include LTCH
6. In Benchmark select Measure PAC LOS (days)
7. In Benchmark select Level of Aggregation "National"
8. In Benchmark set Metrics to Percentile - set to 50
9. Hover over line between Clinical Episode and LTCH (grouped) on Graph</t>
  </si>
  <si>
    <t>Benchmark: 15.0d
PAC LOS (days): 0
line color: &lt;-20%</t>
  </si>
  <si>
    <t>Percentile_National_4A_1</t>
  </si>
  <si>
    <t>Orange
Clinical Episode: Major chest trauma
LTCH
percentile - 5</t>
  </si>
  <si>
    <t>1. Select dataset "Orange"
2. Set Benchmark ON
3. Expand nodes on graph to Clinical Episode level 
4. In Service Line filter include Clinical Episode - Major chest trauma
5. In Entity filter include LTCH
6. In Benchmark select Measure 90d readmission cost per instance ($)
7. In Benchmark select Level of Aggregation "National"
8. In Benchmark set Metrics to Percentile - set to 5
9. Hover over line between Clinical Episode and LTCH (grouped) on Graph</t>
  </si>
  <si>
    <t>Benchmark: $0
90d readmission cost per instance: $14,781
line color: &gt;20%</t>
  </si>
  <si>
    <t>Percentile_National_4A_2</t>
  </si>
  <si>
    <t>1. Select dataset "Orange"
2. Set Benchmark ON
3. Expand nodes on graph to Clinical Episode level 
4. In Service Line filter include Clinical Episode - Major chest trauma
5. In Entity filter include LTCH
6. In Benchmark select Measure 90d readmission cost per patient ($)
7. In Benchmark select Level of Aggregation "National"
8. In Benchmark set Metrics to Percentile - set to 5
9. Hover over line between Clinical Episode and LTCH (grouped) on Graph</t>
  </si>
  <si>
    <t>Benchmark: $0
90d readmission cost per patient: $29,561
line color: &gt;20%</t>
  </si>
  <si>
    <t>Percentile_National_4A_3</t>
  </si>
  <si>
    <t>1. Select dataset "Orange"
2. Set Benchmark ON
3. Expand nodes on graph to Clinical Episode level 
4. In Service Line filter include Clinical Episode - Major chest trauma
5. In Entity filter include LTCH
6. In Benchmark select Measure 90d readmission rate per instance (%)
7. In Benchmark select Level of Aggregation "National"
8. In Benchmark set Metrics to Percentile - set to 5
9. Hover over line between Clinical Episode and LTCH (grouped) on Graph</t>
  </si>
  <si>
    <t>Percentile_National_4A_4</t>
  </si>
  <si>
    <t>1. Select dataset "Orange"
2. Set Benchmark ON
3. Expand nodes on graph to Clinical Episode level 
4. In Service Line filter include Clinical Episode - Major chest trauma
5. In Entity filter include LTCH
6. In Benchmark select Measure 90d readmission rate per patient (%)
7. In Benchmark select Level of Aggregation "National"
8. In Benchmark set Metrics to Percentile - set to 5
9. Hover over line between Clinical Episode and LTCH (grouped) on Graph</t>
  </si>
  <si>
    <t>Percentile_National_4A_5</t>
  </si>
  <si>
    <t>1. Select dataset "Orange"
2. Set Benchmark ON
3. Expand nodes on graph to Clinical Episode level 
4. In Service Line filter include Clinical Episode - Major chest trauma
5. In Entity filter include LTCH
6. In Benchmark select Measure 90d episode cost ($)
7. In Benchmark select Level of Aggregation "National"
8. In Benchmark set Metrics to Percentile - set to 5
9. Hover over line between Clinical Episode and LTCH (grouped) on Graph</t>
  </si>
  <si>
    <t>Benchmark: $15,531
90d episode cost: $264,487
line color: &gt;20%</t>
  </si>
  <si>
    <t>Percentile_National_4A_6</t>
  </si>
  <si>
    <t>1. Select dataset "Orange"
2. Set Benchmark ON
3. Expand nodes on graph to Clinical Episode level 
4. In Service Line filter include Clinical Episode - Major chest trauma
5. In Entity filter include LTCH
6. In Benchmark select Measure PAC LOS (days)
7. In Benchmark select Level of Aggregation "National"
8. In Benchmark set Metrics to Percentile - set to 5
9. Hover over line between Clinical Episode and LTCH (grouped) on Graph</t>
  </si>
  <si>
    <t>Benchmark: 7.2d
PAC LOS (days): 0
line color: &lt;-20%</t>
  </si>
  <si>
    <t>Percentile_National_5A_1</t>
  </si>
  <si>
    <t>Orange
Clinical Episode: Major chest trauma
LTCH
percentile - 25</t>
  </si>
  <si>
    <t>1. Select dataset "Orange"
2. Set Benchmark ON
3. Expand nodes on graph to Clinical Episode level 
4. In Service Line filter include Clinical Episode - Major chest trauma
5. In Entity filter include LTCH
6. In Benchmark select Measure 90d readmission cost per instance ($)
7. In Benchmark select Level of Aggregation "National"
8. In Benchmark set Metrics to Percentile - set to 25
9. Hover over line between Clinical Episode and LTCH (grouped) on Graph</t>
  </si>
  <si>
    <t>Benchmark: 0
90d readmission cost per instance: $14,781
line color:&gt;20%</t>
  </si>
  <si>
    <t>Percentile_National_5A_2</t>
  </si>
  <si>
    <t>1. Select dataset "Orange"
2. Set Benchmark ON
3. Expand nodes on graph to Clinical Episode level 
4. In Service Line filter include Clinical Episode - Major chest trauma
5. In Entity filter include LTCH
6. In Benchmark select Measure 90d readmission cost per patient ($)
7. In Benchmark select Level of Aggregation "National"
8. In Benchmark set Metrics to Percentile - set to 25
9. Hover over line between Clinical Episode and LTCH (grouped) on Graph</t>
  </si>
  <si>
    <t>Benchmark: 0
90d readmission cost per patient: $29,561
line color:&gt;20%</t>
  </si>
  <si>
    <t>Percentile_National_5A_3</t>
  </si>
  <si>
    <t>1. Select dataset "Orange"
2. Set Benchmark ON
3. Expand nodes on graph to Clinical Episode level 
4. In Service Line filter include Clinical Episode - Major chest trauma
5. In Entity filter include LTCH
6. In Benchmark select Measure90d readmission rate per instance (%)
7. In Benchmark select Level of Aggregation "National"
8. In Benchmark set Metrics to Percentile - set to 25
9. Hover over line between Clinical Episode and LTCH (grouped) on Graph</t>
  </si>
  <si>
    <t>Benchmark: 0%
90d readmission rate per instance: 200%
line color:&gt;20%</t>
  </si>
  <si>
    <t>Percentile_National_5A_4</t>
  </si>
  <si>
    <t>1. Select dataset "Orange"
2. Set Benchmark ON
3. Expand nodes on graph to Clinical Episode level 
4. In Service Line filter include Clinical Episode - Major chest trauma
5. In Entity filter include LTCH
6. In Benchmark select Measure 90d readmission rate per patient (%)
7. In Benchmark select Level of Aggregation "National"
8. In Benchmark set Metrics to Percentile - set to 25
9. Hover over line between Clinical Episode and LTCH (grouped) on Graph</t>
  </si>
  <si>
    <t>Benchmark: 0%
90d readmission rate per patient: 100%
line color:&gt;20%</t>
  </si>
  <si>
    <t>Percentile_National_5A_5</t>
  </si>
  <si>
    <t>1. Select dataset "Orange"
2. Set Benchmark ON
3. Expand nodes on graph to Clinical Episode level 
4. In Service Line filter include Clinical Episode - Major chest trauma
5. In Entity filter include LTCH
6. In Benchmark select Measure 90d episode cost ($)
7. In Benchmark select Level of Aggregation "National"
8. In Benchmark set Metrics to Percentile - set to 25
9. Hover over line between Clinical Episode and LTCH (grouped) on Graph</t>
  </si>
  <si>
    <t>Benchmark: 41,101$
90d episode cost: $264,487
line color:&gt;20%</t>
  </si>
  <si>
    <t>Percentile_National_5A_6</t>
  </si>
  <si>
    <t>1. Select dataset "Orange"
2. Set Benchmark ON
3. Expand nodes on graph to Clinical Episode level 
4. In Service Line filter include Clinical Episode - Major chest trauma
5. In Entity filter include LTCH
6. In Benchmark select Measure PAC LOS (days)
7. In Benchmark select Level of Aggregation "National"
8. In Benchmark set Metrics to Percentile - set to 25
9. Hover over line between Clinical Episode and LTCH (grouped) on Graph</t>
  </si>
  <si>
    <t>Benchmark: 10.0d
PAC LOS (days): 0
line color:&lt;-20%</t>
  </si>
  <si>
    <t>Percentile_National_6A_1</t>
  </si>
  <si>
    <t>LDS-2016-Pennsylvania
Location: include Maryland, excluded CBSA: 12580, 25180
SNF
percentile - 0</t>
  </si>
  <si>
    <t>1. Select dataset "LDS-2016-Pennsylvania"
2. Set Benchmark ON
3. In Location filter include Maryland and exclude CBSA- 12580- Baltimore-Towson, MD and 25180- Hagerstown-Martin, MD
4. In Entity filter include SNF
5. In Benchmark settings select "90d readmission cost per instance"
6. In Benchmark select level of aggregation 'National'
7. In Benchmark set Metrics to Percentile - set to 0
8. Hover over line between Neurology and SNF (grouped) on Graph</t>
  </si>
  <si>
    <t>Benchmark: 0$
90d readmission cost per instance: $4,489
line color: &gt;20%</t>
  </si>
  <si>
    <t>Percentile_National_6A_2</t>
  </si>
  <si>
    <t>1. Select dataset "LDS-2016-Pennsylvania"
2. Set Benchmark ON
3. In Location filter include Maryland and exclude CBSA- 12580- Baltimore-Towson, MD and 25180- Hagerstown-Martin, MD
4. In Entity filter include SNF
5. In Benchmark settings select "90d readmission cost per patient"
6. In Benchmark select level of aggregation 'National'
7. In Benchmark set Metrics to Percentile - set to 0
8. Hover over line between Neurology and SNF (grouped) on Graph</t>
  </si>
  <si>
    <t>Benchmark: 0$
90d readmission cost per patient: $4,489
line color: -&gt;20%</t>
  </si>
  <si>
    <t>Percentile_National_6A_3</t>
  </si>
  <si>
    <t>1. Select dataset "LDS-2016-Pennsylvania"
2. Set Benchmark ON
3. In Location filter include Maryland and exclude CBSA- 12580- Baltimore-Towson, MD and 25180- Hagerstown-Martin, MD
4. In Entity filter include SNF
5. In Benchmark settings select "90d readmission rate per instance"
6. In Benchmark select level of aggregation 'National'
7. In Benchmark set Metrics to Percentile - set to 0
8. Hover over line between Neurology and SNF (grouped) on Graph</t>
  </si>
  <si>
    <t>Benchmark: 0%
90d readmission rate per instance: 50%
line color: &gt;20%</t>
  </si>
  <si>
    <t>Percentile_National_6A_4</t>
  </si>
  <si>
    <t>1. Select dataset "LDS-2016-Pennsylvania"
2. Set Benchmark ON
3. In Location filter include Maryland and exclude CBSA- 12580- Baltimore-Towson, MD and 25180- Hagerstown-Martin, MD
4. In Entity filter include SNF
5. In Benchmark settings select "90d readmission rate per patient"
6. In Benchmark select level of aggregation 'National'
7. In Benchmark set Metrics to Percentile - set to 0
8. Hover over line between Neurology and SNF (grouped) on Graph</t>
  </si>
  <si>
    <t>Benchmark: 0%
90d readmission rate per patient: 50%
line color: &gt;20%</t>
  </si>
  <si>
    <t>Percentile_National_6A_5</t>
  </si>
  <si>
    <t>1. Select dataset "LDS-2016-Pennsylvania"
2. Set Benchmark ON
3. In Location filter include Maryland and exclude CBSA- 12580- Baltimore-Towson, MD and 25180- Hagerstown-Martin, MD
4. In Entity filter include SNF
5. In Benchmark settings select "90d episode cost"
6. In Benchmark select level of aggregation 'National'
7. In Benchmark set Metrics to Percentile - set to 0
8. Hover over line between Neurology and SNF (grouped) on Graph</t>
  </si>
  <si>
    <t>Benchmark: $190
90d episode cost: $33,055
line color: &gt;20%</t>
  </si>
  <si>
    <t>Percentile_National_6A_6</t>
  </si>
  <si>
    <t>1. Select dataset "LDS-2016-Pennsylvania"
2. Set Benchmark ON
3. In Location filter include Maryland and exclude CBSA- 12580- Baltimore-Towson, MD and 25180- Hagerstown-Martin, MD
4. In Entity filter include SNF
5. In Benchmark settings select "PAC LOS (days)"
6. In Benchmark select level of aggregation 'National'
7. In Benchmark set Metrics to Percentile - set to 0
8. Hover over line between Neurology and SNF (grouped) on Graph</t>
  </si>
  <si>
    <t>Benchmark: 1.0d
PAC LOS (days): 40.5d
line color: &gt;20%</t>
  </si>
  <si>
    <t>Percentile_National_7A_1</t>
  </si>
  <si>
    <t>LDS-2016-Pennsylvania
Location: include Maryland, excluded CBSA: 12580, 25180
SNF
percentile - 25</t>
  </si>
  <si>
    <t>1. Select dataset "LDS-2016-Pennsylvania"
2. Set Benchmark ON
3. In Location filter include Maryland and exclude CBSA- 12580- Baltimore-Towson, MD and 25180- Hagerstown-Martin, MD
4. In Entity filter include SNF
5. In Benchmark settings select "90d readmission cost per instance"
6. In Benchmark select level of aggregation 'National'
7. In Benchmark set Metrics to Percentile - set to 25
8. Hover over line between Neurology and SNF (grouped) on Graph</t>
  </si>
  <si>
    <t>Benchmark: 0
90d readmission cost per instance: $4,489
line color: &gt;20%</t>
  </si>
  <si>
    <t>Percentile_National_7A_2</t>
  </si>
  <si>
    <t>LDS-2016-Pennsylvania
Location: excluded CBSA: 12580, 25180
SNF
percentile - 25</t>
  </si>
  <si>
    <t>1. Select dataset "LDS-2016-Pennsylvania"
2. Set Benchmark ON
3. In Location filter include Maryland and exclude CBSA- 12580- Baltimore-Towson, MD and 25180- Hagerstown-Martin, MD
4. In Entity filter include SNF
5. In Benchmark settings select "90d readmission cost per patient"
6. In Benchmark select level of aggregation 'National'
7. In Benchmark set Metrics to Percentile - set to 25
8. Hover over line between Neurology and SNF (grouped) on Graph</t>
  </si>
  <si>
    <t>Benchmark: 0
90d readmission cost per patient: $4,489
line color: -&gt;20%</t>
  </si>
  <si>
    <t>Percentile_National_7A_3</t>
  </si>
  <si>
    <t>1. Select dataset "LDS-2016-Pennsylvania"
2. Set Benchmark ON
3. In Location filter include Maryland and exclude CBSA- 12580- Baltimore-Towson, MD and 25180- Hagerstown-Martin, MD
4. In Entity filter include SNF
5. In Benchmark settings select "90d readmission rate per instance"
6. In Benchmark select level of aggregation 'National'
7. In Benchmark set Metrics to Percentile - set to 25
8. Hover over line between Neurology and SNF (grouped) on Graph</t>
  </si>
  <si>
    <t>Percentile_National_7A_4</t>
  </si>
  <si>
    <t>1. Select dataset "LDS-2016-Pennsylvania"
2. Set Benchmark ON
3. In Location filter include Maryland and exclude CBSA- 12580- Baltimore-Towson, MD and 25180- Hagerstown-Martin, MD
4. In Entity filter include SNF
5. In Benchmark settings select "90d readmission rate per patient"
6. In Benchmark select level of aggregation 'National'
7. In Benchmark set Metrics to Percentile - set to 25
8. Hover over line between Neurology and SNF (grouped) on Graph</t>
  </si>
  <si>
    <t>Percentile_National_7A_5</t>
  </si>
  <si>
    <t>1. Select dataset "LDS-2016-Pennsylvania"
2. Set Benchmark ON
3. In Location filter include Maryland and exclude CBSA- 12580- Baltimore-Towson, MD and 25180- Hagerstown-Martin, MD
4. In Entity filter include SNF
5. In Benchmark settings select "90d episode cost"
6. In Benchmark select level of aggregation 'National'
7. In Benchmark set Metrics to Percentile - set to 25
8. Hover over line between Neurology and SNF (grouped) on Graph</t>
  </si>
  <si>
    <t>Benchmark: $23,610
90d episode cost: $33,055
line color: &gt;20%</t>
  </si>
  <si>
    <t>Percentile_National_7A_6</t>
  </si>
  <si>
    <t>1. Select dataset "LDS-2016-Pennsylvania"
2. Set Benchmark ON
3. In Location filter include Maryland and exclude CBSA- 12580- Baltimore-Towson, MD and 25180- Hagerstown-Martin, MD
4. In Entity filter include SNF
5. In Benchmark settings select "PAC LOS (days)"
6. In Benchmark select level of aggregation 'National'
7. In Benchmark set Metrics to Percentile - set to 25
8. Hover over line between Neurology and SNF (grouped) on Graph</t>
  </si>
  <si>
    <t>Benchmark: 21.6d
PAC LOS: 40.5d
line color: &gt;20%</t>
  </si>
  <si>
    <t>Percentile_National_8A_1</t>
  </si>
  <si>
    <t>LDS-2016-Pennsylvania
Location: excluded CBSA: 12580, 25180
SNF
percentile - 50</t>
  </si>
  <si>
    <t>1. Select dataset "LDS-2016-Pennsylvania"
2. Set Benchmark ON
3. In Location filter include Maryland and exclude CBSA- 12580- Baltimore-Towson, MD and 25180- Hagerstown-Martin, MD
4. In Entity filter include SNF
5. In Benchmark settings select "90d readmission cost per instance"
6. In Benchmark select level of aggregation 'National'
7. In Benchmark set Metrics to Percentile - set to 50
8. Hover over line between Neurology and SNF (grouped) on Graph</t>
  </si>
  <si>
    <t>Benchmark: $7,584
90d readmission cost per instance: $4,489
line color: &lt;-20%</t>
  </si>
  <si>
    <t>Percentile_National_8A_2</t>
  </si>
  <si>
    <t>1. Select dataset "LDS-2016-Pennsylvania"
2. Set Benchmark ON
3. In Location filter include Maryland and exclude CBSA- 12580- Baltimore-Towson, MD and 25180- Hagerstown-Martin, MD
4. In Entity filter include SNF
5. In Benchmark settings select "90d readmission cost per patient"
6. In Benchmark select level of aggregation 'National'
7. In Benchmark set Metrics to Percentile - set to 50
8. Hover over line between Neurology and SNF (grouped) on Graph</t>
  </si>
  <si>
    <t>Benchmark: $8,923
90d readmission cost per patient: $4,489
line color: &lt;-20%</t>
  </si>
  <si>
    <t>Percentile_National_8A_3</t>
  </si>
  <si>
    <t>1. Select dataset "LDS-2016-Pennsylvania"
2. Set Benchmark ON
3. In Location filter include Maryland and exclude CBSA- 12580- Baltimore-Towson, MD and 25180- Hagerstown-Martin, MD
4. In Entity filter include SNF
5. In Benchmark settings select "90d readmission rate per instance"
6. In Benchmark select level of aggregation 'National'
7. In Benchmark set Metrics to Percentile - set to 50
8. Hover over line between Neurology and SNF (grouped) on Graph</t>
  </si>
  <si>
    <t>Benchmark: 33.3%
90d readmission rate per instance: 50%
line color: &gt;20%</t>
  </si>
  <si>
    <t>Percentile_National_8A_4</t>
  </si>
  <si>
    <t>1. Select dataset "LDS-2016-Pennsylvania"
2. Set Benchmark ON
3. In Location filter include Maryland and exclude CBSA- 12580- Baltimore-Towson, MD and 25180- Hagerstown-Martin, MD
4. In Entity filter include SNF
5. In Benchmark settings select "90d readmission rate per patient"
6. In Benchmark select level of aggregation 'National'
7. In Benchmark set Metrics to Percentile - set to 50
8. Hover over line between Neurology and SNF (grouped) on Graph</t>
  </si>
  <si>
    <t>Benchmark: 25.0%
90d readmission rate per patient: 50%
line color: &gt;20%</t>
  </si>
  <si>
    <t>Percentile_National_8A_5</t>
  </si>
  <si>
    <t>1. Select dataset "LDS-2016-Pennsylvania"
2. Set Benchmark ON
3. In Location filter include Maryland and exclude CBSA- 12580- Baltimore-Towson, MD and 25180- Hagerstown-Martin, MD
4. In Entity filter include SNF
5. In Benchmark settings select "90d episode cost"
6. In Benchmark select level of aggregation 'National'
7. In Benchmark set Metrics to Percentile - set to 50
8. Hover over line between Neurology and SNF (grouped) on Graph</t>
  </si>
  <si>
    <t>Benchmark: $29,128
90d episode cost: $33,055
line color: 13.5%</t>
  </si>
  <si>
    <t>Percentile_National_8A_6</t>
  </si>
  <si>
    <t>1. Select dataset "LDS-2016-Pennsylvania"
2. Set Benchmark ON
3. In Location filter include Maryland and exclude CBSA- 12580- Baltimore-Towson, MD and 25180- Hagerstown-Martin, MD
4. In Entity filter include SNF
5. In Benchmark settings select "PAC LOS (days)"
6. In Benchmark select level of aggregation 'National'
7. In Benchmark set Metrics to Percentile - set to 50
8. Hover over line between Neurology and SNF (grouped) on Graph</t>
  </si>
  <si>
    <t>Benchmark: 31.0d
PAC LOS: 40.5d
line color: &gt;20%</t>
  </si>
  <si>
    <t>Percentile_National_9A_1</t>
  </si>
  <si>
    <t>LDS-2016-Pennsylvania
Location: excluded CBSA: 12580, 25180
SNF
percentile - 75</t>
  </si>
  <si>
    <t>1. Select dataset "LDS-2016-Pennsylvania"
2. Set Benchmark ON
3. In Location filter include Maryland and exclude CBSA- 12580- Baltimore-Towson, MD and 25180- Hagerstown-Martin, MD
4. In Entity filter include SNF
5. In Benchmark settings select "90d readmission cost per instance"
6. In Benchmark select level of aggregation 'National'
7. In Benchmark set Metrics to Percentile - set to 75
8. Hover over line between Neurology and SNF (grouped) on Graph</t>
  </si>
  <si>
    <t>Benchmark: $10,822
90d readmission cost per instance: $4,489
line color: &lt;-20%</t>
  </si>
  <si>
    <t>Percentile_National_9A_2</t>
  </si>
  <si>
    <t>1. Select dataset "LDS-2016-Pennsylvania"
2. Set Benchmark ON
3. In Location filter include Maryland and exclude CBSA- 12580- Baltimore-Towson, MD and 25180- Hagerstown-Martin, MD
4. In Entity filter include SNF
5. In Benchmark settings select "90d readmission cost per patient"
6. In Benchmark select level of aggregation 'National'
7. In Benchmark set Metrics to Percentile - set to 75
8. Hover over line between Neurology and SNF (grouped) on Graph</t>
  </si>
  <si>
    <t>Benchmark: $14,081
90d readmission cost per patient: $4,489
line color: &lt;-20%</t>
  </si>
  <si>
    <t>Percentile_National_9A_3</t>
  </si>
  <si>
    <t>1. Select dataset "LDS-2016-Pennsylvania"
2. Set Benchmark ON
3. In Location filter include Maryland and exclude CBSA- 12580- Baltimore-Towson, MD and 25180- Hagerstown-Martin, MD
4. In Entity filter include SNF
5. In Benchmark settings select "90d readmission rate per instance"
6. In Benchmark select level of aggregation 'National'
7. In Benchmark set Metrics to Percentile - set to 75
8. Hover over line between Neurology and SNF (grouped) on Graph</t>
  </si>
  <si>
    <t>Benchmark: 50%
90d readmission rate per instance: 50%
line color: 0%</t>
  </si>
  <si>
    <t>Percentile_National_9A_4</t>
  </si>
  <si>
    <t>1. Select dataset "LDS-2016-Pennsylvania"
2. Set Benchmark ON
3. In Location filter include Maryland and exclude CBSA- 12580- Baltimore-Towson, MD and 25180- Hagerstown-Martin, MD
4. In Entity filter include SNF
5. In Benchmark settings select "90d readmission rate per patient"
6. In Benchmark select level of aggregation 'National'
7. In Benchmark set Metrics to Percentile - set to 75
8. Hover over line between Neurology and SNF (grouped) on Graph</t>
  </si>
  <si>
    <t>Benchmark: 40%
90d readmission rate per patient: 50%
line color: &gt;20%</t>
  </si>
  <si>
    <t>Percentile_National_9A_5</t>
  </si>
  <si>
    <t>1. Select dataset "LDS-2016-Pennsylvania"
2. Set Benchmark ON
3. In Location filter include Maryland and exclude CBSA- 12580- Baltimore-Towson, MD and 25180- Hagerstown-Martin, MD
4. In Entity filter include SNF
5. In Benchmark settings select "90d episode cost"
6. In Benchmark select level of aggregation 'National'
7. In Benchmark set Metrics to Percentile - set to 75
8. Hover over line between Neurology and SNF (grouped) on Graph</t>
  </si>
  <si>
    <t xml:space="preserve">Benchmark: $36,079
90d episode cost: $33,055
line color:&lt;-10% </t>
  </si>
  <si>
    <t>Percentile_National_9A_6</t>
  </si>
  <si>
    <t>1. Select dataset "LDS-2016-Pennsylvania"
2. Set Benchmark ON
3. In Location filter include Maryland and exclude CBSA- 12580- Baltimore-Towson, MD and 25180- Hagerstown-Martin, MD
4. In Entity filter include SNF
5. In Benchmark settings select "PAC LOS (days)"
6. In Benchmark select level of aggregation 'National'
7. In Benchmark set Metrics to Percentile - set to 75
8. Hover over line between Neurology and SNF (grouped) on Graph</t>
  </si>
  <si>
    <t>Benchmark: 42.5d
PAC LOS (days): 40.5d
line color: &lt;-10%</t>
  </si>
  <si>
    <t>Percentile_National_10A_1</t>
  </si>
  <si>
    <t>LDS-2016-Pennsylvania
Location: excluded CBSA: 12580, 25180
SNF
percentile - 100</t>
  </si>
  <si>
    <t>1. Select dataset "LDS-2016-Pennsylvania"
2. Set Benchmark ON
3. In Location filter include Maryland and exclude CBSA- 12580- Baltimore-Towson, MD and 25180- Hagerstown-Martin, MD
4. In Entity filter include SNF
5. In Benchmark settings select "90d readmission cost per instance"
6. In Benchmark select level of aggregation 'National'
7. In Benchmark set Metrics to Percentile - set to 100
8. Hover over line between Neurology and SNF (grouped) on Graph</t>
  </si>
  <si>
    <t>Benchmark: $975,272
90d readmission cost per instance: $4,489
line color: &lt;-20%</t>
  </si>
  <si>
    <t>Percentile_National_10A_2</t>
  </si>
  <si>
    <t>1. Select dataset "LDS-2016-Pennsylvania"
2. Set Benchmark ON
3. In Location filter include Maryland and exclude CBSA- 12580- Baltimore-Towson, MD and 25180- Hagerstown-Martin, MD
4. In Entity filter include SNF
5. In Benchmark settings select "90d readmission cost per patient"
6. In Benchmark select level of aggregation 'National'
7. In Benchmark set Metrics to Percentile - set to 100
8. Hover over line between Neurology and SNF (grouped) on Graph</t>
  </si>
  <si>
    <t>Benchmark: $975,272
90d readmission cost per patient: $4,489
line color: &lt;-20%</t>
  </si>
  <si>
    <t>Percentile_National_10A_3</t>
  </si>
  <si>
    <t>1. Select dataset "LDS-2016-Pennsylvania"
2. Set Benchmark ON
3. In Location filter include Maryland and exclude CBSA- 12580- Baltimore-Towson, MD and 25180- Hagerstown-Martin, MD
4. In Entity filter include SNF
5. In Benchmark settings select "90d readmission rate per instance"
6. In Benchmark select level of aggregation 'National'
7. In Benchmark set Metrics to Percentile - set to 100
8. Hover over line between Neurology and SNF (grouped) on Graph</t>
  </si>
  <si>
    <t>Benchmark: 400%
90d readmission rate per instance: 50%
line color: &lt;-20%</t>
  </si>
  <si>
    <t>Percentile_National_10A_4</t>
  </si>
  <si>
    <t>1. Select dataset "LDS-2016-Pennsylvania"
2. Set Benchmark ON
3. In Location filter include Maryland and exclude CBSA- 12580- Baltimore-Towson, MD and 25180- Hagerstown-Martin, MD
4. In Entity filter include SNF
5. In Benchmark settings select "90d readmission rate per patient"
6. In Benchmark select level of aggregation 'National'
7. In Benchmark set Metrics to Percentile - set to 100
8. Hover over line between Neurology and SNF (grouped) on Graph</t>
  </si>
  <si>
    <t>Benchmark: 100%
90d readmission rate per patient: 50%
line color: &lt;-20%</t>
  </si>
  <si>
    <t>Percentile_National_10A_5</t>
  </si>
  <si>
    <t>1. Select dataset "LDS-2016-Pennsylvania"
2. Set Benchmark ON
3. In Location filter include Maryland and exclude CBSA- 12580- Baltimore-Towson, MD and 25180- Hagerstown-Martin, MD
4. In Entity filter include SNF
5. In Benchmark settings select "90d episode cost"
6. In Benchmark select level of aggregation 'National'
7. In Benchmark set Metrics to Percentile - set to 100
8. Hover over line between Neurology and SNF (grouped) on Graph</t>
  </si>
  <si>
    <t xml:space="preserve">Benchmark: $260,819
90d episode cost: $33,055
line color: &lt;-20%
</t>
  </si>
  <si>
    <t>Percentile_National_10A_6</t>
  </si>
  <si>
    <t>1. Select dataset "LDS-2016-Pennsylvania"
2. Set Benchmark ON
3. In Location filter include Maryland and exclude CBSA- 12580- Baltimore-Towson, MD and 25180- Hagerstown-Martin, MD
4. In Entity filter include SNF
5. In Benchmark settings select "PAC LOS (days)"
6. In Benchmark select level of aggregation 'National'
7. In Benchmark set Metrics to Percentile - set to 100
8. Hover over line between Neurology and SNF (grouped) on Graph</t>
  </si>
  <si>
    <t>Benchmark: 90.0d
PAC LOS: 40.5d
line color: &lt;-20%</t>
  </si>
  <si>
    <t xml:space="preserve">IIB. National Percentile Calculation (Dataset: Pennsylvania; LDS-year-2016 as National Benchmark) - Benchmark Graph </t>
  </si>
  <si>
    <t>Percentile_National_1B_25_1</t>
  </si>
  <si>
    <t>Pennsylvania
Home - Cardiac Arrhythmia</t>
  </si>
  <si>
    <t>1. Select dataset Pennsylvania
2. Set Benchmark ON
3. In Benchmark set Level of aggregation to National
4. In Benchmark set Metrics to Percentile - set to 25 
5. In Benchmark select Measure 90d readmission cost per instance 
6. Expand Cardiology node
7. Hover over line between Home - Cardiac Arrhythmia</t>
  </si>
  <si>
    <t>Benchmark: $11,863
90d readmission cost per instance: $11,809
Line color: -0.5%</t>
  </si>
  <si>
    <t>Percentile_National_1B_25_2</t>
  </si>
  <si>
    <t>1. Select dataset Pennsylvania
2. Set Benchmark ON
3. In Benchmark set Level of aggregation to National
4. In Benchmark set Metrics to Percentile - set to 25 
5. In Benchmark select Measure 90d readmission cost per patient 
6. Expand Cardiology node
7. Hover over line between Home - Cardiac Arrhythmia</t>
  </si>
  <si>
    <t>Benchmark: $16,684
90d readmission cost per patient: $16,268
Line color: -2.5%</t>
  </si>
  <si>
    <t>Percentile_National_1B_25_3</t>
  </si>
  <si>
    <t>1. Select dataset Pennsylvania
2. Set Benchmark ON
3. In Benchmark set Level of aggregation to National
4. In Benchmark set Metrics to Percentile - set to 25 
5. In Benchmark select Measure 90d readmission rate per instance 
6. Expand Cardiology node
7. Hover over line between Home - Cardiac Arrhythmia</t>
  </si>
  <si>
    <t>Benchmark: 36.3%
90d readmission rate per instance: 37.2%
Line color: 2.5%</t>
  </si>
  <si>
    <t>Percentile_National_1B_25_4</t>
  </si>
  <si>
    <t>1. Select dataset Pennsylvania
2. Set Benchmark ON
3. In Benchmark set Level of aggregation to National
4. In Benchmark set Metrics to Percentile - set to 25 
5. In Benchmark select Measure 90d readmission rate per patient 
6. Expand Cardiology node
7. Hover over line between Home - Cardiac Arrhythmia</t>
  </si>
  <si>
    <t>Benchmark: 25.8%
90d readmission rate per patient: 27.0%
Line color: 4.7%</t>
  </si>
  <si>
    <t>Percentile_National_1B_25_5</t>
  </si>
  <si>
    <t>1. Select dataset Pennsylvania
2. Set Benchmark ON
3. In Benchmark set Level of aggregation to National
4. In Benchmark set Metrics to Percentile - set to 25 
5. In Benchmark select Measure 90d episode cost 
6. Expand Cardiology node
7. Hover over line between Home - Cardiac Arrhythmia</t>
  </si>
  <si>
    <t>Benchmark: $11,670
90d episode cost: $11,273
Line color: -3.4</t>
  </si>
  <si>
    <t>Percentile_National_1B_25_6</t>
  </si>
  <si>
    <t>1. Select dataset Pennsylvania
2. Set Benchmark ON
3. In Benchmark set Level of aggregation to National
4. In Benchmark set Metrics to Percentile - set to 25 
5. In Benchmark select Measure PAC LOS (days) 
6. Expand Cardiology node
7. Hover over line between Home - Cardiac Arrhythmia</t>
  </si>
  <si>
    <t>Benchmark: 0.0d
PAC LOS: 0.0d
Line color: &gt; 20%</t>
  </si>
  <si>
    <t>Percentile_National_1B_50_1</t>
  </si>
  <si>
    <t>1. Select dataset Pennsylvania
2. Set Benchmark ON
3. In Benchmark set Level of aggregation to National
4. In Benchmark set Metrics to Percentile - set to 50 
5. In Benchmark select Measure 90d readmission cost per instance 
6. Expand Cardiology node
7. Hover over line between Home - Cardiac Arrhythmia</t>
  </si>
  <si>
    <t>Percentile_National_1B_50_2</t>
  </si>
  <si>
    <t>1. Select dataset Pennsylvania
2. Set Benchmark ON
3. In Benchmark set Level of aggregation to National
4. In Benchmark set Metrics to Percentile - set to 50 
5. In Benchmark select Measure 90d readmission cost per patient 
6. Expand Cardiology node
7. Hover over line between Home - Cardiac Arrhythmia</t>
  </si>
  <si>
    <t>Percentile_National_1B_50_3</t>
  </si>
  <si>
    <t>1. Select dataset Pennsylvania
2. Set Benchmark ON
3. In Benchmark set Level of aggregation to National
4. In Benchmark set Metrics to Percentile - set to 50 
5. In Benchmark select Measure 90d readmission rate per instance 
6. Expand Cardiology node
7. Hover over line between Home - Cardiac Arrhythmia</t>
  </si>
  <si>
    <t>Percentile_National_1B_50_4</t>
  </si>
  <si>
    <t>1. Select dataset Pennsylvania
2. Set Benchmark ON
3. In Benchmark set Level of aggregation to National
4. In Benchmark set Metrics to Percentile - set to 50 
5. In Benchmark select Measure 90d readmission rate per patient 
6. Expand Cardiology node
7. Hover over line between Home - Cardiac Arrhythmia</t>
  </si>
  <si>
    <t>Percentile_National_1B_50_5</t>
  </si>
  <si>
    <t>1. Select dataset Pennsylvania
2. Set Benchmark ON
3. In Benchmark set Level of aggregation to National
4. In Benchmark set Metrics to Percentile - set to 50 
5. In Benchmark select Measure 90d episode cost 
6. Expand Cardiology node
7. Hover over line between Home - Cardiac Arrhythmia</t>
  </si>
  <si>
    <t>Percentile_National_1B_50_6</t>
  </si>
  <si>
    <t>1. Select dataset Pennsylvania
2. Set Benchmark ON
3. In Benchmark set Level of aggregation to National
4. In Benchmark set Metrics to Percentile - set to 50 
5. In Benchmark select Measure PAC LOS (days) 
6. Expand Cardiology node
7. Hover over line between Home - Cardiac Arrhythmia</t>
  </si>
  <si>
    <t>Percentile_National_1B_75_1</t>
  </si>
  <si>
    <t>1. Select dataset Pennsylvania
2. Set Benchmark ON
3. In Benchmark set Level of aggregation to National
4. In Benchmark set Metrics to Percentile - set to 75 
5. In Benchmark select Measure 90d readmission cost per instance 
6. Expand Cardiology node
7. Hover over line between Home - Cardiac Arrhythmia</t>
  </si>
  <si>
    <t>Percentile_National_1B_75_2</t>
  </si>
  <si>
    <t>1. Select dataset Pennsylvania
2. Set Benchmark ON
3. In Benchmark set Level of aggregation to National
4. In Benchmark set Metrics to Percentile - set to 75 
5. In Benchmark select Measure 90d readmission cost per patient 
6. Expand Cardiology node
7. Hover over line between Home - Cardiac Arrhythmia</t>
  </si>
  <si>
    <t>Percentile_National_1B_75_3</t>
  </si>
  <si>
    <t>1. Select dataset Pennsylvania
2. Set Benchmark ON
3. In Benchmark set Level of aggregation to National
4. In Benchmark set Metrics to Percentile - set to 75 
5. In Benchmark select Measure 90d readmission rate per instance 
6. Expand Cardiology node
7. Hover over line between Home - Cardiac Arrhythmia</t>
  </si>
  <si>
    <t>Percentile_National_1B_75_4</t>
  </si>
  <si>
    <t>1. Select dataset Pennsylvania
2. Set Benchmark ON
3. In Benchmark set Level of aggregation to National
4. In Benchmark set Metrics to Percentile - set to 75 
5. In Benchmark select Measure 90d readmission rate per patient 
6. Expand Cardiology node
7. Hover over line between Home - Cardiac Arrhythmia</t>
  </si>
  <si>
    <t>Percentile_National_1B_75_5</t>
  </si>
  <si>
    <t>1. Select dataset Pennsylvania
2. Set Benchmark ON
3. In Benchmark set Level of aggregation to National
4. In Benchmark set Metrics to Percentile - set to 75 
5. In Benchmark select Measure 90d episode cost 
6. Expand Cardiology node
7. Hover over line between Home - Cardiac Arrhythmia</t>
  </si>
  <si>
    <t>Percentile_National_1B_75_6</t>
  </si>
  <si>
    <t>1. Select dataset Pennsylvania
2. Set Benchmark ON
3. In Benchmark set Level of aggregation to National
4. In Benchmark set Metrics to Percentile - set to 75 
5. In Benchmark select Measure PAC LOS (days) 
6. Expand Cardiology node
7. Hover over line between Home - Cardiac Arrhythmia</t>
  </si>
  <si>
    <t>Percentile_National_2B_25_1</t>
  </si>
  <si>
    <t>Pennsylvania
Location: New Jersey, Maryland, New York -include
Entity: HHA, IRF NPI:1518998855, 1871570614 - inlcude, SNF - exclude
Hospital NPI:1083614382 - Surgery</t>
  </si>
  <si>
    <t>1. Select dataset Pennsylvania
2. Set Benchmark ON
3. In Location filter include New Jersey, Maryland, New York 
4. In Entity filter include HHA, St Josephs Hospital (NPI:1518998855), WCA Hospital(NPI:1871570614), exclude SNF
5. In Benchmark set Entity Type to Acute Care
6. In Benchmark set Level of aggregation to National
7. In Benchmark set Metrics to Percentile - set to 25 
8. In Benchmark select Measure 90d readmission cost per instance 
9. Expand Hospital node
10. Hover over line between Robert Packer Hospital (NPI:1083614382) - Surgery</t>
  </si>
  <si>
    <t>Benchmark: $6567
90d readmission cost per instance: $9586
Line color: &gt;20%</t>
  </si>
  <si>
    <t>Need recalculation</t>
  </si>
  <si>
    <t>Percentile_National_2B_25_2</t>
  </si>
  <si>
    <t>1. Select dataset Pennsylvania
2. Set Benchmark ON
3. In Location filter include New Jersey, Maryland, New York 
4. In Entity filter include HHA, St Josephs Hospital (NPI:1518998855), WCA Hospital(NPI:1871570614), exclude SNF
5. In Benchmark set Entity Type to Acute Care
6. In Benchmark set Level of aggregation to National
7. In Benchmark set Metrics to Percentile - set to 25 
8. In Benchmark select Measure 90d readmission cost per patient 
9. Expand Hospital node
10. Hover over line between Robert Packer Hospital (NPI:1083614382) - Surgery</t>
  </si>
  <si>
    <t>Benchmark: $6857
90d readmission cost per patient: $12781
Line color: &gt; 20%</t>
  </si>
  <si>
    <t>Percentile_National_2B_25_3</t>
  </si>
  <si>
    <t>1. Select dataset Pennsylvania
2. Set Benchmark ON
3. In Location filter include New Jersey, Maryland, New York 
4. In Entity filter include HHA, St Josephs Hospital (NPI:1518998855), WCA Hospital(NPI:1871570614), exclude SNF
5. In Benchmark set Entity Type to Acute Care
6. In Benchmark set Level of aggregation to National
7. In Benchmark set Metrics to Percentile - set to 25 
8. In Benchmark select Measure 90d readmission rate per instance 
9. Expand Hospital node
10. Hover over line between Robert Packer Hospital (NPI:1083614382) - Surgery</t>
  </si>
  <si>
    <t>Benchmark: 16.7%
90d readmission rate per instance: 33.4%
Line color: &gt; 20%</t>
  </si>
  <si>
    <t>Percentile_National_2B_25_4</t>
  </si>
  <si>
    <t>1. Select dataset Pennsylvania
2. Set Benchmark ON
3. In Location filter include New Jersey, Maryland, New York 
4. In Entity filter include HHA, St Josephs Hospital (NPI:1518998855), WCA Hospital(NPI:1871570614), exclude SNF
5. In Benchmark set Entity Type to Acute Care
6. In Benchmark set Level of aggregation to National
7. In Benchmark set Metrics to Percentile - set to 25 
8. In Benchmark select Measure 90d readmission rate per patient 
9. Expand Hospital node
10. Hover over line between Robert Packer Hospital (NPI:1083614382) - Surgery</t>
  </si>
  <si>
    <t>Benchmark: 13.6%
90d readmission rate per patient: 25.0%
Line color: &gt; 20%</t>
  </si>
  <si>
    <t>Percentile_National_2B_25_5</t>
  </si>
  <si>
    <t>1. Select dataset Pennsylvania
2. Set Benchmark ON
3. In Location filter include New Jersey, Maryland, New York 
4. In Entity filter include HHA, St Josephs Hospital (NPI:1518998855), WCA Hospital(NPI:1871570614), exclude SNF
5. In Benchmark set Entity Type to Acute Care
6. In Benchmark set Level of aggregation to National
7. In Benchmark set Metrics to Percentile - set to 25 
8. In Benchmark select Measure 90d episode cost 
9. Expand Hospital node
10. Hover over line between Robert Packer Hospital (NPI:1083614382) - Surgery</t>
  </si>
  <si>
    <t>Benchmark: $20273
90d episode cost: $18879
Line color: -6.9%</t>
  </si>
  <si>
    <t>Percentile_National_2B_25_6</t>
  </si>
  <si>
    <t>1. Select dataset Pennsylvania
2. Set Benchmark ON
3. In Location filter include New Jersey, Maryland, New York 
4. In Entity filter include HHA, St Josephs Hospital (NPI:1518998855), WCA Hospital(NPI:1871570614), exclude SNF
5. In Benchmark set Entity Type to Acute Care
6. In Benchmark set Level of aggregation to National
7. In Benchmark set Metrics to Percentile - set to 25 
8. In Benchmark select Measure PAC LOS (days) 
9. Expand Hospital node
10. Hover over line between Robert Packer Hospital (NPI:1083614382) - Surgery</t>
  </si>
  <si>
    <t>Benchmark: 12.3d
PAC LOS: 17.4d
Line color: &gt;20%</t>
  </si>
  <si>
    <t>Percentile_National_2B_50_1</t>
  </si>
  <si>
    <t>1. Select dataset Pennsylvania
2. Set Benchmark ON
3. In Location filter include New Jersey, Maryland, New York 
4. In Entity filter include HHA, St Josephs Hospital (NPI:1518998855), WCA Hospital(NPI:1871570614), exclude SNF
5. In Benchmark set Entity Type to Acute Care
6. In Benchmark set Level of aggregation to National
7. In Benchmark set Metrics to Percentile - set to 50 
8. In Benchmark select Measure 90d readmission cost per instance 
9. Expand Hospital node
10. Hover over line between Robert Packer Hospital (NPI:1083614382) - Surgery</t>
  </si>
  <si>
    <t>Benchmark: $10838
90d readmission cost per instance: $9586
Line color: -11.6%</t>
  </si>
  <si>
    <t>Percentile_National_2B_50_2</t>
  </si>
  <si>
    <t>1. Select dataset Pennsylvania
2. Set Benchmark ON
3. In Location filter include New Jersey, Maryland, New York 
4. In Entity filter include HHA, St Josephs Hospital (NPI:1518998855), WCA Hospital(NPI:1871570614), exclude SNF
5. In Benchmark set Entity Type to Acute Care
6. In Benchmark set Level of aggregation to National
7. In Benchmark set Metrics to Percentile - set to 50 
8. In Benchmark select Measure 90d readmission cost per patient 
9. Expand Hospital node
10. Hover over line between Robert Packer Hospital (NPI:1083614382) - Surgery</t>
  </si>
  <si>
    <t>Benchmark: 15018
90d readmission cost per patient: $12781
Line color: -14.9%</t>
  </si>
  <si>
    <t>Percentile_National_2B_50_3</t>
  </si>
  <si>
    <t>1. Select dataset Pennsylvania
2. Set Benchmark ON
3. In Location filter include New Jersey, Maryland, New York 
4. In Entity filter include HHA, St Josephs Hospital (NPI:1518998855), WCA Hospital(NPI:1871570614), exclude SNF
5. In Benchmark set Entity Type to Acute Care
6. In Benchmark set Level of aggregation to National
7. In Benchmark set Metrics to Percentile - set to 50 
8. In Benchmark select Measure 90d readmission rate per instance 
9. Expand Hospital node
10. Hover over line between Robert Packer Hospital (NPI:1083614382) - Surgery</t>
  </si>
  <si>
    <t>Benchmark: 30.6%
90d readmission rate per instance: 33.4%
Line color: 9.2%</t>
  </si>
  <si>
    <t>Percentile_National_2B_50_4</t>
  </si>
  <si>
    <t>1. Select dataset Pennsylvania
2. Set Benchmark ON
3. In Location filter include New Jersey, Maryland, New York 
4. In Entity filter include HHA, St Josephs Hospital (NPI:1518998855), WCA Hospital(NPI:1871570614), exclude SNF
5. In Benchmark set Entity Type to Acute Care
6. In Benchmark set Level of aggregation to National
7. In Benchmark set Metrics to Percentile - set to 50 
8. In Benchmark select Measure 90d readmission rate per patient 
9. Expand Hospital node
10. Hover over line between Robert Packer Hospital (NPI:1083614382) - Surgery</t>
  </si>
  <si>
    <t>Benchmark: 23.3%
90d readmission rate per patient: 25.0%
Line color: 7.3%</t>
  </si>
  <si>
    <t>Percentile_National_2B_50_5</t>
  </si>
  <si>
    <t>1. Select dataset Pennsylvania
2. Set Benchmark ON
3. In Location filter include New Jersey, Maryland, New York 
4. In Entity filter include HHA, St Josephs Hospital (NPI:1518998855), WCA Hospital(NPI:1871570614), exclude SNF
5. In Benchmark set Entity Type to Acute Care
6. In Benchmark set Level of aggregation to National
7. In Benchmark set Metrics to Percentile - set to 50 
8. In Benchmark select Measure 90d episode cost 
9. Expand Hospital node
10. Hover over line between Robert Packer Hospital (NPI:1083614382) - Surgery</t>
  </si>
  <si>
    <t>Benchmark: 25511
90d episode cost: $18879
Line color: &lt; -20%</t>
  </si>
  <si>
    <t>Percentile_National_2B_50_6</t>
  </si>
  <si>
    <t>1. Select dataset Pennsylvania
2. Set Benchmark ON
3. In Location filter include New Jersey, Maryland, New York 
4. In Entity filter include HHA, St Josephs Hospital (NPI:1518998855), WCA Hospital(NPI:1871570614), exclude SNF
5. In Benchmark set Entity Type to Acute Care
6. In Benchmark set Level of aggregation to National
7. In Benchmark set Metrics to Percentile - set to 50 
8. In Benchmark select Measure PAC LOS (days) 
9. Expand Hospital node
10. Hover over line between Robert Packer Hospital (NPI:1083614382) - Surgery</t>
  </si>
  <si>
    <t>Percentile_National_2B_75_1</t>
  </si>
  <si>
    <t>1. Select dataset Pennsylvania
2. Set Benchmark ON
3. In Location filter include New Jersey, Maryland, New York 
4. In Entity filter include HHA, St Josephs Hospital (NPI:1518998855), WCA Hospital(NPI:1871570614), exclude SNF
5. In Benchmark set Entity Type to Acute Care
6. In Benchmark set Level of aggregation to National
7. In Benchmark set Metrics to Percentile - set to 75 
8. In Benchmark select Measure 90d readmission cost per instance 
9. Expand Hospital node
10. Hover over line between Robert Packer Hospital (NPI:1083614382) - Surgery</t>
  </si>
  <si>
    <t>Benchmark: $15131
90d readmission cost per instance: $9586
Line color: &lt; -20%</t>
  </si>
  <si>
    <t>Percentile_National_2B_75_2</t>
  </si>
  <si>
    <t>1. Select dataset Pennsylvania
2. Set Benchmark ON
3. In Location filter include New Jersey, Maryland, New York 
4. In Entity filter include HHA, St Josephs Hospital (NPI:1518998855), WCA Hospital(NPI:1871570614), exclude SNF
5. In Benchmark set Entity Type to Acute Care
6. In Benchmark set Level of aggregation to National
7. In Benchmark set Metrics to Percentile - set to 75 
8. In Benchmark select Measure 90d readmission cost per patient 
9. Expand Hospital node
10. Hover over line between Robert Packer Hospital (NPI:1083614382) - Surgery</t>
  </si>
  <si>
    <t>Benchmark: 21652
90d readmission cost per patient: $12781
Line color: &lt; -20%</t>
  </si>
  <si>
    <t>Percentile_National_2B_75_3</t>
  </si>
  <si>
    <t>1. Select dataset Pennsylvania
2. Set Benchmark ON
3. In Location filter include New Jersey, Maryland, New York 
4. In Entity filter include HHA, St Josephs Hospital (NPI:1518998855), WCA Hospital(NPI:1871570614), exclude SNF
5. In Benchmark set Entity Type to Acute Care
6. In Benchmark set Level of aggregation to National
7. In Benchmark set Metrics to Percentile - set to 75 
8. In Benchmark select Measure 90d readmission rate per instance 
9. Expand Hospital node
10. Hover over line between Robert Packer Hospital (NPI:1083614382) - Surgery</t>
  </si>
  <si>
    <t>Benchmark: 43.0%
90d readmission rate per instance: 33.4%
Line color: &lt; -20%</t>
  </si>
  <si>
    <t>Percentile_National_2B_75_4</t>
  </si>
  <si>
    <t>1. Select dataset Pennsylvania
2. Set Benchmark ON
3. In Location filter include New Jersey, Maryland, New York 
4. In Entity filter include HHA, St Josephs Hospital (NPI:1518998855), WCA Hospital(NPI:1871570614), exclude SNF
5. In Benchmark set Entity Type to Acute Care
6. In Benchmark set Level of aggregation to National
7. In Benchmark set Metrics to Percentile - set to 75 
8. In Benchmark select Measure 90d readmission rate per patient 
9. Expand Hospital node
10. Hover over line between Robert Packer Hospital (NPI:1083614382) - Surgery</t>
  </si>
  <si>
    <t>Benchmark: 31.3%
90d readmission rate per patient: 25.0%
Line color: &lt; -20%</t>
  </si>
  <si>
    <t>Percentile_National_2B_75_5</t>
  </si>
  <si>
    <t>1. Select dataset Pennsylvania
2. Set Benchmark ON
3. In Location filter include New Jersey, Maryland, New York 
4. In Entity filter include HHA, St Josephs Hospital (NPI:1518998855), WCA Hospital(NPI:1871570614), exclude SNF
5. In Benchmark set Entity Type to Acute Care
6. In Benchmark set Level of aggregation to National
7. In Benchmark set Metrics to Percentile - set to 75 
8. In Benchmark select Measure 90d episode cost 
9. Expand Hospital node
10. Hover over line between Robert Packer Hospital (NPI:1083614382) - Surgery</t>
  </si>
  <si>
    <t>Benchmark: $34267
90d episode cost: $18879
Line color: &lt; -20%</t>
  </si>
  <si>
    <t>Percentile_National_2B_75_6</t>
  </si>
  <si>
    <t>1. Select dataset Pennsylvania
2. Set Benchmark ON
3. In Location filter include New Jersey, Maryland, New York 
4. In Entity filter include HHA, St Josephs Hospital (NPI:1518998855), WCA Hospital(NPI:1871570614), exclude SNF
5. In Benchmark set Entity Type to Acute Care
6. In Benchmark set Level of aggregation to National
7. In Benchmark set Metrics to Percentile - set to 75 
8. In Benchmark select Measure PAC LOS (days) 
9. Expand Hospital node
10. Hover over line between Robert Packer Hospital (NPI:1083614382) - Surgery</t>
  </si>
  <si>
    <t>Benchmark: 14.4d
PAC LOS: 17.4d
Line color: &gt; 20%</t>
  </si>
  <si>
    <t>Percentile_National_3B_25_1</t>
  </si>
  <si>
    <t>Pennsylvania
 Location: CBSA: 38300 - include 
Service Line: Other Medical - include 
Top bucket Hospital(6) - Red Blood Cell Disorders</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</si>
  <si>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25 
8. In Benchmark select Measure 90d readmission cost per instance 
9. Expand Hospital node
10. Expand Other Medical node
11. Right click Hospital(20 more) and Navigate to Next group
12. Hover over line between top bucket Hospital(6) - Red Blood Cell Disorders</t>
  </si>
  <si>
    <t>Benchmark: $6,718
90d readmission cost per instance: $10,043
Line color: &gt; 20%</t>
  </si>
  <si>
    <t>Hospital in bucket node( NPI: 1821007881,  1578560504, 1225323983, 1063422053, 1073587119, 1689691214)</t>
  </si>
  <si>
    <t>Percentile_National_3B_25_2</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</si>
  <si>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25 
8. In Benchmark select Measure 90d readmission cost per patient 
9. Expand Hospital node
10. Expand Other Medical node
11. Right click Hospital(20) and Navigate to Next group
12. Hover over line between top bucket Hospital(6) - Red Blood Cell Disorders</t>
  </si>
  <si>
    <t>Benchmark: $9,119
90d readmission cost per patient: $16,306
Line color: &gt; 20%</t>
  </si>
  <si>
    <t>Percentile_National_3B_25_3</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</si>
  <si>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25 
8. In Benchmark select Measure 90d readmission rate per instance 
9. Expand Hospital node
10. Expand Other Medical node
11. Right click Hospital(20) and Navigate to Next group
12. Hover over line between top bucket Hospital(6) - Red Blood Cell Disorders</t>
  </si>
  <si>
    <t>Benchmark: 33.3%
90d readmission rate per instance: 71.9%
Line color: &gt; 20%</t>
  </si>
  <si>
    <t>Percentile_National_3B_25_4</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</si>
  <si>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25 
8. In Benchmark select Measure 90d readmission rate per patient 
9. Expand Hospital node
10. Expand Other Medical node
11. Right click Hospital(20) and Navigate to Next group
12. Hover over line between top bucket Hospital(6) - Red Blood Cell Disorders</t>
  </si>
  <si>
    <t>Benchmark: 25.0%
90d readmission rate per patient: 44.3%
Line color: &gt; 20%</t>
  </si>
  <si>
    <t>Percentile_National_3B_25_5</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</si>
  <si>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25 
8. In Benchmark select Measure 90d episode cost 
9. Expand Hospital node
10. Expand Other Medical node
11. Right click Hospital(20) and Navigate to Next group
12. Hover over line between top bucket Hospital(6) - Red Blood Cell Disorders</t>
  </si>
  <si>
    <t>Benchmark: $12,675
90d episode cost: $17,869
Line color: &gt; 20%</t>
  </si>
  <si>
    <t>Percentile_National_3B_25_6</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</si>
  <si>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25 
8. In Benchmark select Measure PAC LOS (days) 
9. Expand Hospital node
10. Expand Other Medical node
11. Right click Hospital(20) and Navigate to Next group
12. Hover over line between top bucket Hospital(6) - Red Blood Cell Disorders</t>
  </si>
  <si>
    <t>Benchmark: 2.0d
PAC LOS: 4.2d
Line color: &gt; 20%</t>
  </si>
  <si>
    <t>Percentile_National_3B_50_1</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</si>
  <si>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50 
8. In Benchmark select Measure 90d readmission cost per instance 
9. Expand Hospital node
10. Expand Other Medical node
11. Right click Hospital(20) and Navigate to Next group
12. Hover over line between top bucket Hospital(6) - Red Blood Cell Disorders</t>
  </si>
  <si>
    <t>Benchmark: $9,003
90d readmission cost per instance: $10,043
Line color: &gt; 11.6%</t>
  </si>
  <si>
    <t>Percentile_National_3B_50_2</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</si>
  <si>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50 
8. In Benchmark select Measure 90d readmission cost per patient 
9. Expand Hospital node
10. Expand Other Medical node
11. Right click Hospital(20) and Navigate to Next group
12. Hover over line between top bucket Hospital(6) - Red Blood Cell Disorders</t>
  </si>
  <si>
    <t>Benchmark: $13,841
90d readmission cost per patient: $16,306
Line color: 17.8%</t>
  </si>
  <si>
    <t>Percentile_National_3B_50_3</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</si>
  <si>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50 
8. In Benchmark select Measure 90d readmission rate per instance 
9. Expand Hospital node
10. Expand Other Medical node
11. Right click Hospital(20) and Navigate to Next group
12. Hover over line between top bucket Hospital(6) - Red Blood Cell Disorders</t>
  </si>
  <si>
    <t>Benchmark: 51.7%
90d readmission rate per instance: 71.9%
Line color: &gt; 20%</t>
  </si>
  <si>
    <t>Percentile_National_3B_50_4</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</si>
  <si>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50 
8. In Benchmark select Measure 90d readmission rate per patient 
9. Expand Hospital node
10. Expand Other Medical node
11. Right click Hospital(20) and Navigate to Next group
12. Hover over line between top bucket Hospital(6) - Red Blood Cell Disorders</t>
  </si>
  <si>
    <t>Benchmark: 36.0%
90d readmission rate per patient: 44.3%
Line color: &gt; 20%</t>
  </si>
  <si>
    <t>Percentile_National_3B_50_5</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</si>
  <si>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50 
8. In Benchmark select Measure 90d episode cost 
9. Expand Hospital node
10. Expand Other Medical node
11. Right click Hospital(20) and Navigate to Next group
12. Hover over line between top bucket Hospital(6) - Red Blood Cell Disorders</t>
  </si>
  <si>
    <t>Benchmark: $16,087
90d episode cost: $17,869
Line color: 11.1%</t>
  </si>
  <si>
    <t>Percentile_National_3B_50_6</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</si>
  <si>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50 
8. In Benchmark select Measure PAC LOS (days) 
9. Expand Hospital node
10. Expand Other Medical node
11. Right click Hospital(20) and Navigate to Next group
12. Hover over line between top bucket Hospital(6) - Red Blood Cell Disorders</t>
  </si>
  <si>
    <t>Benchmark: 4.6d
PAC LOS: 4.2d
Line color: -8.3%</t>
  </si>
  <si>
    <t>Percentile_National_3B_75_1</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</si>
  <si>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75 
8. In Benchmark select Measure 90d readmission cost per instance 
9. Expand Hospital node
10. Expand Other Medical node
11. Right click Hospital(20) and Navigate to Next group
12. Hover over line between top bucket Hospital(6) - Red Blood Cell Disorders</t>
  </si>
  <si>
    <t>Benchmark: $12,251
90d readmission cost per instance: $10,043
Line color: -18.0%</t>
  </si>
  <si>
    <t>Percentile_National_3B_75_2</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</si>
  <si>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75 
8. In Benchmark select Measure 90d readmission cost per patient 
9. Expand Hospital node
10. Expand Other Medical node
11. Right click Hospital(20) and Navigate to Next group
12. Hover over line between top bucket Hospital(6) - Red Blood Cell Disorders</t>
  </si>
  <si>
    <t>Benchmark: $19,458
90d readmission cost per patient: $16,306
Line color: -16.2%</t>
  </si>
  <si>
    <t>Percentile_National_3B_75_3</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</si>
  <si>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75 
8. In Benchmark select Measure 90d readmission rate per instance 
9. Expand Hospital node
10. Expand Other Medical node
11. Right click Hospital(20) and Navigate to Next group
12. Hover over line between top bucket Hospital(6) - Red Blood Cell Disorders</t>
  </si>
  <si>
    <t>Benchmark: 75.0%
90d readmission rate per instance: 71.9%
Line color: -4.2%</t>
  </si>
  <si>
    <t>Percentile_National_3B_75_4</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</si>
  <si>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75 
8. In Benchmark select Measure 90d readmission rate per patient 
9. Expand Hospital node
10. Expand Other Medical node
11. Right click Hospital(20) and Navigate to Next group
12. Hover over line between top bucket Hospital(6) - Red Blood Cell Disorders</t>
  </si>
  <si>
    <t>Benchmark: 46.2%
90d readmission rate per patient: 44.3%
Line color: -4.1%</t>
  </si>
  <si>
    <t>Percentile_National_3B_75_5</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</si>
  <si>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75 
8. In Benchmark select Measure 90d episode cost 
9. Expand Hospital node
10. Expand Other Medical node
11. Right click Hospital(20) and Navigate to Next group
12. Hover over line between top bucket Hospital(6) - Red Blood Cell Disorders</t>
  </si>
  <si>
    <t>Benchmark: $20,687
90d episode cost: $17,869
Line color: -13.6%</t>
  </si>
  <si>
    <t>Percentile_National_3B_75_6</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</si>
  <si>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75 
8. In Benchmark select Measure PAC LOS (days) 
9. Expand Hospital node
10. Expand Other Medical node
11. Right click Hospital(20) and Navigate to Next group
12. Hover over line between top bucket Hospital(6) - Red Blood Cell Disorders</t>
  </si>
  <si>
    <t>Benchmark: 7.5d
PAC LOS: 4.2d
Line color: &lt;-20.0%</t>
  </si>
  <si>
    <t>Percentile_National_4B_25_1</t>
  </si>
  <si>
    <t>Pennsylvania
Location: FIPS: 41133 , 42127, 42117 -exclude
Service Line: Other Medical, Cardiology -exclude
Entity: LTCH -include
top bucket Hospital(25) - bottom bucket Service Lines (7)</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</si>
  <si>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25 
8. In Benchmark select Measure 90d readmission cost per instance 
9. Expand LTCH node
10. Right click Other PAC (25) and Navigate to Last group
11. Right click Service Lines (13) and Navigate to Next group
12. Hover over line between top bucket Hospital(25) - bottom bucket Service Lines (7)</t>
  </si>
  <si>
    <t>Benchmark: $0
90d readmission cost per instance: $0
Line color:</t>
  </si>
  <si>
    <t>LTCH NOT in bucket: NPI: 1962580803, 1174716955, 1003858390, 1447320676, 1093713521, 1235110768, 
Service Lines in bucket: Ear, Nose &amp; Throat; Cancer Care, Podiatry, Other, Women's Health, Transplant, Dermatology</t>
  </si>
  <si>
    <t>Percentile_National_4B_25_2</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</si>
  <si>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25 
8. In Benchmark select Measure 90d readmission cost per patient 
9. Expand LTCH node
10. Right click Other PAC (25) and Navigate to Last group
11. Right click Service Lines (13) and Navigate to Next group
12. Hover over line between top bucket Hospital(25) - bottom bucket Service Lines (7)</t>
  </si>
  <si>
    <t>Benchmark: $0
90d readmission cost per patient: $0
Line color:</t>
  </si>
  <si>
    <t>Percentile_National_4B_25_3</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</si>
  <si>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25 
8. In Benchmark select Measure 90d readmission rate per instance 
9. Expand LTCH node
10. Right click Other PAC (25) and Navigate to Last group
11. Right click Service Lines (13) and Navigate to Next group
12. Hover over line between top bucket Hospital(25) - bottom bucket Service Lines (7)</t>
  </si>
  <si>
    <t>Benchmark: 0%
90d readmission rate per instance: 0%
Line color:</t>
  </si>
  <si>
    <t>Percentile_National_4B_25_4</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</si>
  <si>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25 
8. In Benchmark select Measure 90d readmission rate per patient 
9. Expand LTCH node
10. Right click Other PAC (25) and Navigate to Last group
11. Right click Service Lines (13) and Navigate to Next group
12. Hover over line between top bucket Hospital(25) - bottom bucket Service Lines (7)</t>
  </si>
  <si>
    <t>Benchmark: 0%
90d readmission rate per patient: 0%
Line color:</t>
  </si>
  <si>
    <t>Percentile_National_4B_25_5</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</si>
  <si>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25 
8. In Benchmark select Measure 90d episode cost 
9. Expand LTCH node
10. Right click Other PAC (25) and Navigate to Last group
11. Right click Service Lines (13) and Navigate to Next group
12. Hover over line between top bucket Hospital(25) - bottom bucket Service Lines (7)</t>
  </si>
  <si>
    <t>Benchmark: $53021
90d episode cost: $59931
Line color: 13.0%</t>
  </si>
  <si>
    <t>Percentile_National_4B_25_6</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</si>
  <si>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25 
8. In Benchmark select Measure PAC LOS (days) 
9. Expand LTCH node
10. Right click Other PAC (25) and Navigate to Last group
11. Right click Service Lines (13) and Navigate to Next group
12. Hover over line between top bucket Hospital(25) - bottom bucket Service Lines (7)</t>
  </si>
  <si>
    <t>Benchmark: 20.7d
PAC LOS: 18.4d
Line color: -11.1%</t>
  </si>
  <si>
    <t>Percentile_National_4B_50_1</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</si>
  <si>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50 
8. In Benchmark select Measure 90d readmission cost per instance 
9. Expand LTCH node
10. Right click Other PAC (25) and Navigate to Last group
11. Right click Service Lines (13) and Navigate to Next group
12. Hover over line between top bucket Hospital(25) - bottom bucket Service Lines (7)</t>
  </si>
  <si>
    <t>Benchmark: $6605
90d readmission cost per instance: $5408
Line color: -18.1%</t>
  </si>
  <si>
    <t>Percentile_National_4B_50_2</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</si>
  <si>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50 
8. In Benchmark select Measure 90d readmission cost per patient 
9. Expand LTCH node
10. Right click Other PAC (25) and Navigate to Last group
11. Right click Service Lines (13) and Navigate to Next group
12. Hover over line between top bucket Hospital(25) - bottom bucket Service Lines (7)</t>
  </si>
  <si>
    <t>Benchmark: $7522
90d readmission cost per patient: $5408
Line color: &lt; - 20%</t>
  </si>
  <si>
    <t>Percentile_National_4B_50_3</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</si>
  <si>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50 
8. In Benchmark select Measure 90d readmission rate per instance 
9. Expand LTCH node
10. Right click Other PAC (25) and Navigate to Last group
11. Right click Service Lines (13) and Navigate to Next group
12. Hover over line between top bucket Hospital(25) - bottom bucket Service Lines (7)</t>
  </si>
  <si>
    <t>Benchmark: 33.3%
90d readmission rate per instance: 33.4%
Line color: 0.3%</t>
  </si>
  <si>
    <t>Percentile_National_4B_50_4</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</si>
  <si>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50 
8. In Benchmark select Measure 90d readmission rate per patient 
9. Expand LTCH node
10. Right click Other PAC (25) and Navigate to Last group
11. Right click Service Lines (13) and Navigate to Next group
12. Hover over line between top bucket Hospital(25) - bottom bucket Service Lines (7)</t>
  </si>
  <si>
    <t>Benchmark: 25.0%
90d readmission rate per patient: 33.4%
Line color: &gt;20%</t>
  </si>
  <si>
    <t>Percentile_National_4B_50_5</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</si>
  <si>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50 
8. In Benchmark select Measure 90d episode cost 
9. Expand LTCH node
10. Right click Other PAC (25) and Navigate to Last group
11. Right click Service Lines (13) and Navigate to Next group
12. Hover over line between top bucket Hospital(25) - bottom bucket Service Lines (7)</t>
  </si>
  <si>
    <t>Benchmark: $71251
90d episode cost: $77152
Line color: 8.3%</t>
  </si>
  <si>
    <t>Percentile_National_4B_50_6</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</si>
  <si>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50 
8. In Benchmark select Measure PAC LOS (days) 
9. Expand LTCH node
10. Right click Other PAC (25) and Navigate to Last group
11. Right click Service Lines (13) and Navigate to Next group
12. Hover over line between top bucket Hospital(25) - bottom bucket Service Lines (7)</t>
  </si>
  <si>
    <t>Benchmark: 24.0d
PAC LOS: 24.4d
Line color: 1.7%</t>
  </si>
  <si>
    <t>Percentile_National_4B_75_1</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</si>
  <si>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75 
8. In Benchmark select Measure 90d readmission cost per instance 
9. Expand LTCH node
10. Right click Other PAC (25) and Navigate to Last group
11. Right click Service Lines (13) and Navigate to Next group
12. Hover over line between top bucket Hospital(25) - bottom bucket Service Lines (7)</t>
  </si>
  <si>
    <t>Benchmark: $12811
90d readmission cost per instance: $16976
Line color: &gt; 20%</t>
  </si>
  <si>
    <t>Percentile_National_4B_75_2</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</si>
  <si>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75 
8. In Benchmark select Measure 90d readmission cost per patient 
9. Expand LTCH node
10. Right click Other PAC (25) and Navigate to Last group
11. Right click Service Lines (13) and Navigate to Next group
12. Hover over line between top bucket Hospital(25) - bottom bucket Service Lines (7)</t>
  </si>
  <si>
    <t>Benchmark: $17807
90d readmission cost per patient: $17996
Line color: 1.1%</t>
  </si>
  <si>
    <t>Percentile_National_4B_75_3</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</si>
  <si>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75 
8. In Benchmark select Measure 90d readmission rate per instance 
9. Expand LTCH node
10. Right click Other PAC (25) and Navigate to Last group
11. Right click Service Lines (13) and Navigate to Next group
12. Hover over line between top bucket Hospital(25) - bottom bucket Service Lines (7)</t>
  </si>
  <si>
    <t>Benchmark: 80%
90d readmission rate per instance: 63.4%
Line color: &lt; -20%</t>
  </si>
  <si>
    <t>Percentile_National_4B_75_4</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</si>
  <si>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75 
8. In Benchmark select Measure 90d readmission rate per patient 
9. Expand LTCH node
10. Right click Other PAC (25) and Navigate to Last group
11. Right click Service Lines (13) and Navigate to Next group
12. Hover over line between top bucket Hospital(25) - bottom bucket Service Lines (7)</t>
  </si>
  <si>
    <t>Benchmark: 50.0%
90d readmission rate per patient: 50.0%
Line color: 0%</t>
  </si>
  <si>
    <t>Percentile_National_4B_75_5</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</si>
  <si>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75 
8. In Benchmark select Measure 90d episode cost 
9. Expand LTCH node
10. Right click Other PAC (25) and Navigate to Last group
11. Right click Service Lines (13) and Navigate to Next group
12. Hover over line between top bucket Hospital(25) - bottom bucket Service Lines (7)</t>
  </si>
  <si>
    <t>Benchmark: $93600
90d episode cost: $91320
Line color: -2.4%</t>
  </si>
  <si>
    <t>Percentile_National_4B_75_6</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</si>
  <si>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75 
8. In Benchmark select Measure PAC LOS (days) 
9. Expand LTCH node
10. Right click Other PAC (25) and Navigate to Last group
11. Right click Service Lines (13) and Navigate to Next group
12. Hover over line between top bucket Hospital(25) - bottom bucket Service Lines (7)</t>
  </si>
  <si>
    <t>Benchmark: 30.0d
PAC LOS: 28.4d
Line color: -5.3%</t>
  </si>
  <si>
    <t>IVA. National Percentile Benchmark Calculation (Dataset: CA and NV, National: LDS-year-2016) - Benchmark Graph</t>
  </si>
  <si>
    <t>NBPercentile_1A_25P_1</t>
  </si>
  <si>
    <t>CA and NV
Service Line: Cardithoracic Episode: Pacemaker, Major Chest Trauma, Diabetes DRG: 184, 242, 87 -include
Entity: SNF, LTCH(NPI:1033294723) - include
SNF - DRG:871 (Rest of DRG should be gray)</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</si>
  <si>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25 
7. In Benchmark select Measure 90d readmission cost per instance 
8. Hover over line between Grouped SNF and DRG: 871</t>
  </si>
  <si>
    <t>Legend:
$90d Readm/instance: National 25th Percentile
Benchmark value: $2965
90d readmission cost per instance: $0
line color: &lt; -20%</t>
  </si>
  <si>
    <t>Bug ticket fixed</t>
  </si>
  <si>
    <t>Legend:
$90d Readm/instance: National 25th Percentile
Benchmark value: $8,098
90d readmission cost per instance: $0
line color: &lt; -20%</t>
  </si>
  <si>
    <t>NBPercentile_1A_25P_2</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</si>
  <si>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25 
7. In Benchmark select Measure 90d readmission cost per patient 
8. Hover over line between Grouped SNF and DRG: 871</t>
  </si>
  <si>
    <t>Legend:
$90d Readm/patient: National 25th Percentile
Benchmark value: $3368
90d readmisstion cost per patient: $0
line color: &lt; -20%</t>
  </si>
  <si>
    <t>Legend:
$90d Readm/patient: National 25th Percentile
Benchmark value: $9,669
90d readmisstion cost per patient: $0
line color: &lt; -20%</t>
  </si>
  <si>
    <t>NBPercentile_1A_25P_3</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</si>
  <si>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25 
7. In Benchmark select Measure 90d readmission rate per instance 
8. Hover over line between Grouped SNF and DRG: 871</t>
  </si>
  <si>
    <t>Legend:
%90d Readm/instance: National 25th Percentile
Benchmark value: 11.1%
90d readmission rate per instance: 0.0%
line color: &lt; -20%</t>
  </si>
  <si>
    <t>NBPercentile_1A_25P_4</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</si>
  <si>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25 
7. In Benchmark select Measure 90d readmission rate per patient 
8. Hover over line between Grouped SNF and DRG: 871</t>
  </si>
  <si>
    <t>Legend:
%90d Readm/patient: National 25th Percentile
Benchmark value: 11.1%
90d readmission rate per patient: 0.0%
line color: &lt; -20%</t>
  </si>
  <si>
    <t>NBPercentile_1A_25P_5</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</si>
  <si>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25 
7. In Benchmark select Measure 90d episode cost 
8. Hover over line between Grouped SNF and DRG: 871</t>
  </si>
  <si>
    <t>Legend:
90d episode cost: National 25th Percentile
Benchmark value: $25,944 
90d episode cost: $33,899
line color: &gt; 20%</t>
  </si>
  <si>
    <t>NBPercentile_1A_25P_6</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</si>
  <si>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25 
7. In Benchmark select Measure PAC LOS (days) 
8. Hover over line between Grouped SNF and DRG: 871</t>
  </si>
  <si>
    <t>Legend:
PAC LOS: National 25th Percentile
Benchmark value: 19.3d
PAC LOS: 19.0d
line color: -10/0%</t>
  </si>
  <si>
    <t>NBPercentile_1A_50P_1</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</si>
  <si>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50 
7. In Benchmark select Measure 90d readmission cost per instance 
8. Hover over line between Grouped SNF and DRG: 871</t>
  </si>
  <si>
    <t>Legend:
$90d Readm/instance: National 50th Percentile
Benchmark value: $8946
90d readmission cost per instance: $0
line color: &lt; -20%</t>
  </si>
  <si>
    <t>Legend:
$90d Readm/instance: National 50th Percentile
Benchmark value: $10,434
90d readmission cost per instance: $0
line color: &lt; -20</t>
  </si>
  <si>
    <t>NBPercentile_1A_50P_2</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</si>
  <si>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50 
7. In Benchmark select Measure 90d readmission cost per patient 
8. Hover over line between Grouped SNF and DRG: 871</t>
  </si>
  <si>
    <t>Legend:
$90d Readm/patient: National 50th Percentile
Benchmark value: $10,967
90d readmisstion cost per patient: $0
line color: &lt; -20%</t>
  </si>
  <si>
    <t>Legend:
$90d Readm/patient: National 50th Percentile
Benchmark value: $13,577
90d readmisstion cost per patient: $0
line color: &lt; -20%</t>
  </si>
  <si>
    <t>NBPercentile_1A_50P_3</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</si>
  <si>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50 
7. In Benchmark select Measure 90d readmission rate per instance 
8. Hover over line between Grouped SNF and DRG: 871</t>
  </si>
  <si>
    <t>Legend:
%90d Readm/instance: National 50th Percentile
Benchmark value: 40.0%
90d readmission rate per instance: 0.0%
line color: &lt; -20%</t>
  </si>
  <si>
    <t>NBPercentile_1A_50P_4</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</si>
  <si>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50 
7. In Benchmark select Measure 90d readmission rate per patient 
8. Hover over line between Grouped SNF and DRG: 871</t>
  </si>
  <si>
    <t>Legend:
%90d Readm/patient: National 50th Percentile
Benchmark value: 33.3%
90d readmission rate per patient: 0.0%
line color: &lt; -20%</t>
  </si>
  <si>
    <t>NBPercentile_1A_50P_5</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</si>
  <si>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50 
7. In Benchmark select Measure 90d episode cost 
8. Hover over line between Grouped SNF and DRG: 871</t>
  </si>
  <si>
    <t>Legend:
90d episode cost: National 50th Percentile
Benchmark value: $32,114 
90d episode cost: $33,899
line color: 0/10%</t>
  </si>
  <si>
    <t>NBPercentile_1A_50P_6</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</si>
  <si>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50 
7. In Benchmark select Measure PAC LOS (days) 
8. Hover over line between Grouped SNF and DRG: 871</t>
  </si>
  <si>
    <t>Legend:
PAC LOS: National 50th Percentile
Benchmark value: 28.1d
PAC LOS: 19.0d
line color: &lt; -20%</t>
  </si>
  <si>
    <t>NBPercentile_1A_75P_1</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</si>
  <si>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75 
7. In Benchmark select Measure 90d readmission cost per instance 
8. Hover over line between Grouped SNF and DRG: 871</t>
  </si>
  <si>
    <t>Legend:
$90d Readm/instance: National 75th Percentile
Benchmark value: $12,452
90d readmission cost per instance: $0
line color: &lt; -20%</t>
  </si>
  <si>
    <t>Legend:
$90d Readm/instance: National 75th Percentile
Benchmark value: $13,849
90d readmission cost per instance: $0
line color: &lt; -20%</t>
  </si>
  <si>
    <t>NBPercentile_1A_75P_2</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</si>
  <si>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75 
7. In Benchmark select Measure 90d readmission cost per patient 
8. Hover over line between Grouped SNF and DRG: 871</t>
  </si>
  <si>
    <t>Legend:
$90d Readm/patient: National 75th Percentile
Benchmark value: $17,541
90d readmisstion cost per patient: $0
line color: &lt; -20%</t>
  </si>
  <si>
    <t>Legend:
$90d Readm/patient: National 75th Percentile
Benchmark value: $20,082
90d readmisstion cost per patient: $0
line color: &lt; -20%</t>
  </si>
  <si>
    <t>NBPercentile_1A_75P_3</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</si>
  <si>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75 
7. In Benchmark select Measure 90d readmission rate per instance 
8. Hover over line between Grouped SNF and DRG: 871</t>
  </si>
  <si>
    <t>Legend:
%90d Readm/instance: National 75th Percentile
Benchmark value: 66.7%
90d readmission rate per instance: 0.0%
line color: &lt; -20%</t>
  </si>
  <si>
    <t>NBPercentile_1A_75P_4</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</si>
  <si>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75 
7. In Benchmark select Measure 90d readmission rate per patient 
8. Hover over line between Grouped SNF and DRG: 871</t>
  </si>
  <si>
    <t>Legend:
%90d Readm/patient: National 75th Percentile
Benchmark value: 50%
90d readmission rate per patient: 0.0%
line color: &lt; -20%</t>
  </si>
  <si>
    <t>NBPercentile_1A_75P_5</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</si>
  <si>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75 
7. In Benchmark select Measure 90d episode cost 
8. Hover over line between Grouped SNF and DRG: 871</t>
  </si>
  <si>
    <t>Legend:
90d episode cost: National 75th Percentile
Benchmark value: $40,300
90d episode cost: $33,899
line color:  -20/-10%</t>
  </si>
  <si>
    <t>NBPercentile_1A_75P_6</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</si>
  <si>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75 
7. In Benchmark select Measure PAC LOS (days) 
8. Hover over line between Grouped SNF and DRG: 871</t>
  </si>
  <si>
    <t>Legend:
PAC LOS: National 75th Percentile
Benchmark value: 39.6d
PAC LOS: 19.0d
line color: &lt; -20%</t>
  </si>
  <si>
    <t>NBPercentile_2A_25P_1</t>
  </si>
  <si>
    <t>CA and NV
Service Line: Other Medical - include
Service Line: Episode: Diabetes,  - exclude
Hospital(NPI: 1336328244) - Episode: Sepsis</t>
  </si>
  <si>
    <t>1. Select dataset CA and NV
2. Set Benchmark ON
3. In Service Line filter include SL: Other Medical and exclude CE: Diabetes 
4. In Benchmark set Entity Type to Acute Care
5. In Benchmark set Level of aggregation to National
6. In Benchmark set Metrics to Percentile - set to 25 
7. In Benchmark select Measure 90d readmission cost per instance 
8. Expand Hospital node
9. Expand Other Medical node
10. Hover over line between Hospital(NPI: 1336328244 and CE: Sepsis</t>
  </si>
  <si>
    <t>Legend:
$90d Readm/instance: National 25th Percentile
Benchmark value: $8254
90d readmission cost per instance: $0
line color: &lt; -20%</t>
  </si>
  <si>
    <t>Legend:
$90d Readm/instance: National 25th Percentile
Benchmark value: $8,642
90d readmission cost per instance: $0
line color: &lt; -20%</t>
  </si>
  <si>
    <t>NBPercentile_2A_25P_2</t>
  </si>
  <si>
    <t>1. Select dataset CA and NV
2. Set Benchmark ON
3. In Service Line filter include SL: Other Medical and exclude CE: Diabetes 
4. In Benchmark set Entity Type to Acute Care
5. In Benchmark set Level of aggregation to National
6. In Benchmark set Metrics to Percentile - set to 25 
7. In Benchmark select Measure 90d readmission cost per patient 
8. Expand Hospital node
9. Expand Other Medical node
10. Hover over line between Hospital(NPI: 1336328244 and CE: Sepsis</t>
  </si>
  <si>
    <t>Legend:
$90d Readm/patient: National 25th Percentile
Benchmark value: $10,753
90d readmisstion cost per patient: $0
line color: &lt; -20%</t>
  </si>
  <si>
    <t>Legend:
$90d Readm/patient: National 25th Percentile
Benchmark value: $11,344
90d readmisstion cost per patient: $0
line color: &lt; -20%</t>
  </si>
  <si>
    <t>NBPercentile_2A_25P_3</t>
  </si>
  <si>
    <t>1. Select dataset CA and NV
2. Set Benchmark ON
3. In Service Line filter include SL: Other Medical and exclude CE: Diabetes 
4. In Benchmark set Entity Type to Acute Care
5. In Benchmark set Level of aggregation to National
6. In Benchmark set Metrics to Percentile - set to 25 
7. In Benchmark select Measure 90d readmission rate per instance 
8. Expand Hospital node
9. Expand Other Medical node
10. Hover over line between Hospital(NPI: 1336328244 and CE: Sepsis</t>
  </si>
  <si>
    <t>Legend:
%90d Readm/instance: National 25th Percentile
Benchmark value: 25% 
90d readmission rate per instance: 0.0%
line color: &lt; -20%</t>
  </si>
  <si>
    <t>NBPercentile_2A_25P_4</t>
  </si>
  <si>
    <t>1. Select dataset CA and NV
2. Set Benchmark ON
3. In Service Line filter include SL: Other Medical and exclude CE: Diabetes 
4. In Benchmark set Entity Type to Acute Care
5. In Benchmark set Level of aggregation to National
6. In Benchmark set Metrics to Percentile - set to 25 
7. In Benchmark select Measure 90d readmission rate per patient 
8. Expand Hospital node
9. Expand Other Medical node
10. Hover over line between Hospital(NPI: 1336328244 and CE: Sepsis</t>
  </si>
  <si>
    <t>Legend:
%90d Readm/patient: National 25th Percentile
Benchmark value: 19.7% 
90d readmission rate per patient: 0.0%
line color: &lt; -20%</t>
  </si>
  <si>
    <t>NBPercentile_2A_25P_5</t>
  </si>
  <si>
    <t>1. Select dataset CA and NV
2. Set Benchmark ON
3. In Service Line filter include SL: Other Medical and exclude CE: Diabetes 
4. In Benchmark set Entity Type to Acute Care
5. In Benchmark set Level of aggregation to National
6. In Benchmark set Metrics to Percentile - set to 25 
7. In Benchmark select Measure 90d episode cost 
8. Expand Hospital node
9. Expand Other Medical node
10. Hover over line between Hospital(NPI: 1336328244 and CE: Sepsis</t>
  </si>
  <si>
    <t>Legend:
90d episode cost: National 25th Percentile
Benchmark value: $15,864
90d episode cost: $53,397
line color: &gt; 20%</t>
  </si>
  <si>
    <t>NBPercentile_2A_25P_6</t>
  </si>
  <si>
    <t>1. Select dataset CA and NV
2. Set Benchmark ON
3. In Service Line filter include SL: Other Medical and exclude CE: Diabetes 
4. In Benchmark set Entity Type to Acute Care
5. In Benchmark set Level of aggregation to National
6. In Benchmark set Metrics to Percentile - set to 25 
7. In Benchmark select Measure PAC LOS (days) 
8. Expand Hospital node
9. Expand Other Medical node
10. Hover over line between Hospital(NPI: 1336328244 and CE: Sepsis</t>
  </si>
  <si>
    <t>Legend:
PAC LOS: National 25th Percentile
Benchmark value: 5.6d
PAC LOS: 62.0d
line color: &gt;20%</t>
  </si>
  <si>
    <t>NBPercentile_2A_50P_1</t>
  </si>
  <si>
    <t>1. Select dataset CA and NV
2. Set Benchmark ON
3. In Service Line filter include SL: Other Medical and exclude CE: Diabetes 
4. In Benchmark set Entity Type to Acute Care
5. In Benchmark set Level of aggregation to National
6. In Benchmark set Metrics to Percentile - set to 50 
7. In Benchmark select Measure 90d readmission cost per instance 
8. Expand Hospital node
9. Expand Other Medical node
10. Hover over line between Hospital(NPI: 1336328244 and CE: Sepsis</t>
  </si>
  <si>
    <t>Legend:
$90d Readm/instance: National 50th Percentile
Benchmark value: $12,227
90d readmission cost per instance: $0
line color: &lt; -20%</t>
  </si>
  <si>
    <t>Legend:
$90d Readm/patient: National 50th Percentile
Benchmark value: $14,809
90d readmisstion cost per patient: $0
line color: &lt; 0%</t>
  </si>
  <si>
    <t>NBPercentile_2A_50P_2</t>
  </si>
  <si>
    <t>1. Select dataset CA and NV
2. Set Benchmark ON
3. In Service Line filter include SL: Other Medical and exclude CE: Diabetes 
4. In Benchmark set Entity Type to Acute Care
5. In Benchmark set Level of aggregation to National
6. In Benchmark set Metrics to Percentile - set to 50 
7. In Benchmark select Measure 90d readmission cost per patient 
8. Expand Hospital node
9. Expand Other Medical node
10. Hover over line between Hospital(NPI: 1336328244 and CE: Sepsis</t>
  </si>
  <si>
    <t>Legend:
$90d Readm/patient: National 50th Percentile
Benchmark value: $17,244
90d readmisstion cost per patient: $0
line color: &lt; -20%</t>
  </si>
  <si>
    <t>Legend:
%90d Readm/instance: National 50th Percentile
Benchmark value: 0.0%
90d readmission rate per instance: 0.0%
line color: &lt; 0%</t>
  </si>
  <si>
    <t>NBPercentile_2A_50P_3</t>
  </si>
  <si>
    <t>1. Select dataset CA and NV
2. Set Benchmark ON
3. In Service Line filter include SL: Other Medical and exclude CE: Diabetes 
4. In Benchmark set Entity Type to Acute Care
5. In Benchmark set Level of aggregation to National
6. In Benchmark set Metrics to Percentile - set to 50 
7. In Benchmark select Measure 90d readmission rate per instance 
8. Expand Hospital node
9. Expand Other Medical node
10. Hover over line between Hospital(NPI: 1336328244 and CE: Sepsis</t>
  </si>
  <si>
    <t>Legend:
%90d Readm/instance: National 50th Percentile
Benchmark value: 38.7%
90d readmission rate per instance: 0.0%
line color: &lt; -20%</t>
  </si>
  <si>
    <t>NBPercentile_2A_50P_4</t>
  </si>
  <si>
    <t>1. Select dataset CA and NV
2. Set Benchmark ON
3. In Service Line filter include SL: Other Medical and exclude CE: Diabetes 
4. In Benchmark set Entity Type to Acute Care
5. In Benchmark set Level of aggregation to National
6. In Benchmark set Metrics to Percentile - set to 50 
7. In Benchmark select Measure 90d readmission rate per patient 
8. Expand Hospital node
9. Expand Other Medical node
10. Hover over line between Hospital(NPI: 1336328244 and CE: Sepsis</t>
  </si>
  <si>
    <t>Legend:
%90d Readm/patient: National 50th Percentile
Benchmark value: 27.5%
90d readmission rate per patient: 0.0%
line color: &lt; -20%</t>
  </si>
  <si>
    <t>NBPercentile_2A_50P_5</t>
  </si>
  <si>
    <t>1. Select dataset CA and NV
2. Set Benchmark ON
3. In Service Line filter include SL: Other Medical and exclude CE: Diabetes 
4. In Benchmark set Entity Type to Acute Care
5. In Benchmark set Level of aggregation to National
6. In Benchmark set Metrics to Percentile - set to 50 
7. In Benchmark select Measure 90d episode cost 
8. Expand Hospital node
9. Expand Other Medical node
10. Hover over line between Hospital(NPI: 1336328244 and CE: Sepsis</t>
  </si>
  <si>
    <t>Legend:
90d episode cost: National 50th Percentile
Benchmark value: $22,599
90d episode cost: $53,397
line color: &gt; 20%</t>
  </si>
  <si>
    <t>NBPercentile_2A_50P_6</t>
  </si>
  <si>
    <t>1. Select dataset CA and NV
2. Set Benchmark ON
3. In Service Line filter include SL: Other Medical and exclude CE: Diabetes 
4. In Benchmark set Entity Type to Acute Care
5. In Benchmark set Level of aggregation to National
6. In Benchmark set Metrics to Percentile - set to 50 
7. In Benchmark select Measure PAC LOS (days) 
8. Expand Hospital node
9. Expand Other Medical node
10. Hover over line between Hospital(NPI: 1336328244 and CE: Sepsis</t>
  </si>
  <si>
    <t>Legend:
PAC LOS: National 50th Percentile
Benchmark value: 9.4d
PAC LOS: 62.0d
line color: &gt; 20%</t>
  </si>
  <si>
    <t>NBPercentile_2A_75P_1</t>
  </si>
  <si>
    <t>1. Select dataset CA and NV
2. Set Benchmark ON
3. In Service Line filter include SL: Other Medical and exclude CE: Diabetes 
4. In Benchmark set Entity Type to Acute Care
5. In Benchmark set Level of aggregation to National
6. In Benchmark set Metrics to Percentile - set to 75 
7. In Benchmark select Measure 90d readmission cost per instance 
8. Expand Hospital node
9. Expand Other Medical node
10. Hover over line between Hospital(NPI: 1336328244 and CE: Sepsis</t>
  </si>
  <si>
    <t>Legend:
$90d Readm/instance: National 75th Percentile
Benchmark value: $14,033
90d readmission cost per instance: $0
line color: &lt; -20%</t>
  </si>
  <si>
    <t>NBPercentile_2A_75P_2</t>
  </si>
  <si>
    <t>1. Select dataset CA and NV
2. Set Benchmark ON
3. In Service Line filter include SL: Other Medical and exclude CE: Diabetes 
4. In Benchmark set Entity Type to Acute Care
5. In Benchmark set Level of aggregation to National
6. In Benchmark set Metrics to Percentile - set to 75 
7. In Benchmark select Measure 90d readmission cost per patient 
8. Expand Hospital node
9. Expand Other Medical node
10. Hover over line between Hospital(NPI: 1336328244 and CE: Sepsis</t>
  </si>
  <si>
    <t>Legend:
$90d Readm/patient: National 75th Percentile
Benchmark value: $19,537
90d readmisstion cost per patient: $0
line color: &lt; -20%</t>
  </si>
  <si>
    <t>Legend:
$90d Readm/patient: National 75th Percentile
Benchmark value: $19,874
90d readmisstion cost per patient: $0
line color: &lt; -20%</t>
  </si>
  <si>
    <t>NBPercentile_2A_75P_3</t>
  </si>
  <si>
    <t>1. Select dataset CA and NV
2. Set Benchmark ON
3. In Service Line filter include SL: Other Medical and exclude CE: Diabetes 
4. In Benchmark set Entity Type to Acute Care
5. In Benchmark set Level of aggregation to National
6. In Benchmark set Metrics to Percentile - set to 75 
7. In Benchmark select Measure 90d readmission rate per instance 
8. Expand Hospital node
9. Expand Other Medical node
10. Hover over line between Hospital(NPI: 1336328244 and CE: Sepsis</t>
  </si>
  <si>
    <t>Legend:
%90d Readm/instance: National 75th Percentile
Benchmark value: 44.4% 
90d readmission rate per instance: 0.0%
line color: &lt; -20%</t>
  </si>
  <si>
    <t>NBPercentile_2A_75P_4</t>
  </si>
  <si>
    <t>1. Select dataset CA and NV
2. Set Benchmark ON
3. In Service Line filter include SL: Other Medical and exclude CE: Diabetes 
4. In Benchmark set Entity Type to Acute Care
5. In Benchmark set Level of aggregation to National
6. In Benchmark set Metrics to Percentile - set to 75 
7. In Benchmark select Measure 90d readmission rate per patient 
8. Expand Hospital node
9. Expand Other Medical node
10. Hover over line between Hospital(NPI: 1336328244 and CE: Sepsis</t>
  </si>
  <si>
    <t>Legend:
%90d Readm/patient: National 75th Percentile
Benchmark value: 31.5% 
90d readmission rate per patient: 0.0%
line color: &lt; -20%</t>
  </si>
  <si>
    <t>NBPercentile_2A_75P_5</t>
  </si>
  <si>
    <t>1. Select dataset CA and NV
2. Set Benchmark ON
3. In Service Line filter include SL: Other Medical and exclude CE: Diabetes 
4. In Benchmark set Entity Type to Acute Care
5. In Benchmark set Level of aggregation to National
6. In Benchmark set Metrics to Percentile - set to 75 
7. In Benchmark select Measure 90d episode cost 
8. Expand Hospital node
9. Expand Other Medical node
10. Hover over line between Hospital(NPI: 1336328244 and CE: Sepsis</t>
  </si>
  <si>
    <t>Legend:
90d episode cost: National 75th Percentile
Benchmark value: $25,812 
90d episode cost: $53,397
line color: &gt; 20%</t>
  </si>
  <si>
    <t>NBPercentile_2A_75P_6</t>
  </si>
  <si>
    <t>1. Select dataset CA and NV
2. Set Benchmark ON
3. In Service Line filter include SL: Other Medical and exclude CE: Diabetes 
4. In Benchmark set Entity Type to Acute Care
5. In Benchmark set Level of aggregation to National
6. In Benchmark set Metrics to Percentile - set to 75 
7. In Benchmark select Measure PAC LOS (days) 
8. Expand Hospital node
9. Expand Other Medical node
10. Hover over line between Hospital(NPI: 1336328244 and CE: Sepsis</t>
  </si>
  <si>
    <t>Legend:
PAC LOS: National 75th Percentile
Benchmark value: 11.1d
PAC LOS: 62.0d
line color: &gt; 20%</t>
  </si>
  <si>
    <t>IVB. National Percentile Benchmark Calculation (Dataset: Orange, National: LDS-year-2016) - Benchmark Graph</t>
  </si>
  <si>
    <t>NBPercentile_1B_25P_1</t>
  </si>
  <si>
    <t xml:space="preserve">Orange
Service Line:  Transplant, Respiratory, Neurology, Surgery
Episode: Concussion, Other Knee Procedures
DRG: 671,749, 
Entity: LTCH, SNF, Home
LTCH -Service Line(4)
</t>
  </si>
  <si>
    <t>1. Select dataset Orange
2. Set Benchmark ON
3. In Service Line filter include Service Line:  Transplant, Respiratory, Neurology, Surgery, Episode: Concussion, Other Knee Procedures, DRG: 671,749
4. In Benchmark set Level of aggregation to National
5. In Benchmark set Metrics to Percentile - set to 25
6. In Benchmark select Measure 90d readmission cost per instance
7. Hover over line between LTCH and Service Line (4)</t>
  </si>
  <si>
    <t>Legend:
$90d Readm/instance: National 25th Percentile
Benchmark value: $0
90d readmission cost per instance: $0
line color: 0</t>
  </si>
  <si>
    <t>NBPercentile_1B_25P_2</t>
  </si>
  <si>
    <t>1. Select dataset Orange
2. Set Benchmark ON
3. In Service Line filter include Service Line:  Transplant, Respiratory, Neurology, Surgery, Episode: Concussion, Other Knee Procedures, DRG: 671,749
4. In Benchmark set Level of aggregation to National
5. In Benchmark set Metrics to Percentile - set to 25
6. In Benchmark select Measure 90d readmission cost per patient
7. Hover over line between LTCH and Service Line (4)</t>
  </si>
  <si>
    <t>Legend:
$90d Readm/patient: National 25th Percentile
Benchmark value: $0
90d readmisstion cost per patient: $0
line color: 0</t>
  </si>
  <si>
    <t>NBPercentile_1B_25P_3</t>
  </si>
  <si>
    <t>1. Select dataset Orange
2. Set Benchmark ON
3. In Service Line filter include Service Line:  Transplant, Respiratory, Neurology, Surgery, Episode: Concussion, Other Knee Procedures, DRG: 671,749
4. In Benchmark set Level of aggregation to National
5. In Benchmark set Metrics to Percentile - set to 25
6. In Benchmark select Measure 90d readmission rate per instance
7. Hover over line between LTCH and Service Line (4)</t>
  </si>
  <si>
    <t>Legend:
%90d Readm/instance: National 25th Percentile
Benchmark value: 0.0% 
90d readmission rate per instance: 0.0%
line color: 0</t>
  </si>
  <si>
    <t>NBPercentile_1B_25P_4</t>
  </si>
  <si>
    <t>1. Select dataset Orange
2. Set Benchmark ON
3. In Service Line filter include Service Line:  Transplant, Respiratory, Neurology, Surgery, Episode: Concussion, Other Knee Procedures, DRG: 671,749
4. In Benchmark set Level of aggregation to National
5. In Benchmark set Metrics to Percentile - set to 25
6. In Benchmark select Measure 90d readmission rate per patient
7. Hover over line between LTCH and Service Line (4)</t>
  </si>
  <si>
    <t>Legend:
%90d Readm/patient: National 25th Percentile
Benchmark value: 0.0% 
90d readmission rate per patient: 0.0%
line color: 0</t>
  </si>
  <si>
    <t>NBPercentile_1B_25P_5</t>
  </si>
  <si>
    <t>1. Select dataset Orange
2. Set Benchmark ON
3. In Service Line filter include Service Line:  Transplant, Respiratory, Neurology, Surgery, Episode: Concussion, Other Knee Procedures, DRG: 671,749
4. In Benchmark set Level of aggregation to National
5. In Benchmark set Metrics to Percentile - set to 25
6. In Benchmark select Measure 90d episode cost
7. Hover over line between LTCH and Service Line (4)</t>
  </si>
  <si>
    <t>Legend:
90d episode cost: National 25th Percentile
Benchmark value: $55,839
90d episode cost: $92,030
line color: &gt; 20%</t>
  </si>
  <si>
    <t>NBPercentile_1B_25P_6</t>
  </si>
  <si>
    <t>1. Select dataset Orange
2. Set Benchmark ON
3. In Service Line filter include Service Line:  Transplant, Respiratory, Neurology, Surgery, Episode: Concussion, Other Knee Procedures, DRG: 671,749
4. In Benchmark set Level of aggregation to National
5. In Benchmark set Metrics to Percentile - set to 25
6. In Benchmark select Measure PAC LOS (days)
7. Hover over line between LTCH and Service Line (4)</t>
  </si>
  <si>
    <t>Legend:
PAC LOS: National 25th Percentile
Benchmark value: 19.0d
PAC LOS: 0.0d
line color: &lt; - 20%</t>
  </si>
  <si>
    <t>NBPercentile_1B_50P_1</t>
  </si>
  <si>
    <t>1. Select dataset Orange
2. Set Benchmark ON
3. In Service Line filter include Service Line:  Transplant, Respiratory, Neurology, Surgery, Episode: Concussion, Other Knee Procedures, DRG: 671,749
4. In Benchmark set Level of aggregation to National
5. In Benchmark set Metrics to Percentile - set to 50
6. In Benchmark select Measure 90d readmission cost per instance
7. Hover over line between LTCH and Service Line (4)</t>
  </si>
  <si>
    <t>Legend:
$90d Readm/instance: National 50th Percentile
Benchmark value: $0
90d readmission cost per instance: $3213
line color: &gt; 20%</t>
  </si>
  <si>
    <t>NBPercentile_1B_50P_2</t>
  </si>
  <si>
    <t>1. Select dataset Orange
2. Set Benchmark ON
3. In Service Line filter include Service Line:  Transplant, Respiratory, Neurology, Surgery, Episode: Concussion, Other Knee Procedures, DRG: 671,749
4. In Benchmark set Level of aggregation to National
5. In Benchmark set Metrics to Percentile - set to 50
6. In Benchmark select Measure 90d readmission cost per patient
7. Hover over line between LTCH and Service Line (4)</t>
  </si>
  <si>
    <t>Legend:
$90d Readm/patient: National 50th Percentile
Benchmark value: $0
90d readmisstion cost per patient: $3213
line color: &gt; 20%</t>
  </si>
  <si>
    <t>NBPercentile_1B_50P_3</t>
  </si>
  <si>
    <t>1. Select dataset Orange
2. Set Benchmark ON
3. In Service Line filter include Service Line:  Transplant, Respiratory, Neurology, Surgery, Episode: Concussion, Other Knee Procedures, DRG: 671,749
4. In Benchmark set Level of aggregation to National
5. In Benchmark set Metrics to Percentile - set to 50
6. In Benchmark select Measure 90d readmission rate per instance
7. Hover over line between LTCH and Service Line (4)</t>
  </si>
  <si>
    <t>Legend:
%90d Readm/instance: National 50th Percentile
Benchmark value: 0.0% 
90d readmission rate per instance: 16.7%
line color: &gt; 20%</t>
  </si>
  <si>
    <t>NBPercentile_1B_50P_4</t>
  </si>
  <si>
    <t>1. Select dataset Orange
2. Set Benchmark ON
3. In Service Line filter include Service Line:  Transplant, Respiratory, Neurology, Surgery, Episode: Concussion, Other Knee Procedures, DRG: 671,749
4. In Benchmark set Level of aggregation to National
5. In Benchmark set Metrics to Percentile - set to 50
6. In Benchmark select Measure 90d readmission rate per patient
7. Hover over line between LTCH and Service Line (4)</t>
  </si>
  <si>
    <t>Legend:
%90d Readm/patient: National 50th Percentile
Benchmark value: 0.0% 
90d readmission rate per patient: 16.7%
line color: &gt; 20%</t>
  </si>
  <si>
    <t>NBPercentile_1B_50P_5</t>
  </si>
  <si>
    <t>1. Select dataset Orange
2. Set Benchmark ON
3. In Service Line filter include Service Line:  Transplant, Respiratory, Neurology, Surgery, Episode: Concussion, Other Knee Procedures, DRG: 671,749
4. In Benchmark set Level of aggregation to National
5. In Benchmark set Metrics to Percentile - set to 50
6. In Benchmark select Measure 90d episode cost
7. Hover over line between LTCH and Service Line (4)</t>
  </si>
  <si>
    <t>Legend:
90d episode cost: National 50th Percentile
Benchmark value:  $96,991
90d episode cost:$131,336
line color: &gt; 20%</t>
  </si>
  <si>
    <t>NBPercentile_1B_50P_6</t>
  </si>
  <si>
    <t>1. Select dataset Orange
2. Set Benchmark ON
3. In Service Line filter include Service Line:  Transplant, Respiratory, Neurology, Surgery, Episode: Concussion, Other Knee Procedures, DRG: 671,749
4. In Benchmark set Level of aggregation to National
5. In Benchmark set Metrics to Percentile - set to 50
6. In Benchmark select Measure PAC LOS (days)
7. Hover over line between LTCH and Service Line (4)</t>
  </si>
  <si>
    <t>Legend:
PAC LOS: National 50th Percentile
Benchmark value: 25.0d
PAC LOS: 0.0d
line color: &lt; -20%</t>
  </si>
  <si>
    <t>NBPercentile_1B_75P_1</t>
  </si>
  <si>
    <t>1. Select dataset Orange
2. Set Benchmark ON
3. In Service Line filter include Service Line:  Transplant, Respiratory, Neurology, Surgery, Episode: Concussion, Other Knee Procedures, DRG: 671,749
4. In Benchmark set Level of aggregation to National
5. In Benchmark set Metrics to Percentile - set to 75
6. In Benchmark select Measure 90d readmission cost per instance
7. Hover over line between LTCH and Service Line (4)</t>
  </si>
  <si>
    <t>Legend:
$90d Readm/instance: National 75th Percentile
Benchmark value: $9738
90d readmission cost per instance: $15,329
line color: &gt; 20%</t>
  </si>
  <si>
    <t>NBPercentile_1B_75P_2</t>
  </si>
  <si>
    <t>1. Select dataset Orange
2. Set Benchmark ON
3. In Service Line filter include Service Line:  Transplant, Respiratory, Neurology, Surgery, Episode: Concussion, Other Knee Procedures, DRG: 671,749
4. In Benchmark set Level of aggregation to National
5. In Benchmark set Metrics to Percentile - set to 75
6. In Benchmark select Measure 90d readmission cost per patient
7. Hover over line between LTCH and Service Line (4)</t>
  </si>
  <si>
    <t>Legend:
$90d Readm/patient: National 75th Percentile
Benchmark value: $11,470
90d readmisstion cost per patient: $23,227
line color: &gt; 20%</t>
  </si>
  <si>
    <t>NBPercentile_1B_75P_3</t>
  </si>
  <si>
    <t>1. Select dataset Orange
2. Set Benchmark ON
3. In Service Line filter include Service Line:  Transplant, Respiratory, Neurology, Surgery, Episode: Concussion, Other Knee Procedures, DRG: 671,749
4. In Benchmark set Level of aggregation to National
5. In Benchmark set Metrics to Percentile - set to 75
6. In Benchmark select Measure 90d readmission rate per instance
7. Hover over line between LTCH and Service Line (4)</t>
  </si>
  <si>
    <t>Legend:
%90d Readm/instance: National 75th Percentile
Benchmark value: 100% 
90d readmission rate per instance: 100%
line color: 0%</t>
  </si>
  <si>
    <t>NBPercentile_1B_75P_4</t>
  </si>
  <si>
    <t>1. Select dataset Orange
2. Set Benchmark ON
3. In Service Line filter include Service Line:  Transplant, Respiratory, Neurology, Surgery, Episode: Concussion, Other Knee Procedures, DRG: 671,749
4. In Benchmark set Level of aggregation to National
5. In Benchmark set Metrics to Percentile - set to 75
6. In Benchmark select Measure 90d readmission rate per patient
7. Hover over line between LTCH and Service Line (4)</t>
  </si>
  <si>
    <t>Legend:
%90d Readm/patient: National 75th Percentile
Benchmark value: 100% 
90d readmission rate per patient: 100%
line color: 0%</t>
  </si>
  <si>
    <t>NBPercentile_1B_75P_5</t>
  </si>
  <si>
    <t>1. Select dataset Orange
2. Set Benchmark ON
3. In Service Line filter include Service Line:  Transplant, Respiratory, Neurology, Surgery, Episode: Concussion, Other Knee Procedures, DRG: 671,749
4. In Benchmark set Level of aggregation to National
5. In Benchmark set Metrics to Percentile - set to 75
6. In Benchmark select Measure 90d episode cost
7. Hover over line between LTCH and Service Line (4)</t>
  </si>
  <si>
    <t>Legend:
90d episode cost: National 75th Percentile
Benchmark value:  $163,333
90d episode cost: $193,546
line color: 18.5%</t>
  </si>
  <si>
    <t>NBPercentile_1B_75P_6</t>
  </si>
  <si>
    <t>1. Select dataset Orange
2. Set Benchmark ON
3. In Service Line filter include Service Line:  Transplant, Respiratory, Neurology, Surgery, Episode: Concussion, Other Knee Procedures, DRG: 671,749
4. In Benchmark set Level of aggregation to National
5. In Benchmark set Metrics to Percentile - set to 75
6. In Benchmark select Measure PAC LOS (days)
7. Hover over line between LTCH and Service Line (4)</t>
  </si>
  <si>
    <t>Legend:
PAC LOS: National 75th Percentile
Benchmark value: 35.0d
PAC LOS: 0.0d
line color: &lt; -20%</t>
  </si>
  <si>
    <t>V. Time Range Benchmark Percentile Calculation (LDS 2012Q2 - 2018Q1 as Time Range benchmark)</t>
  </si>
  <si>
    <t>Time_Range_Percentile_5_1</t>
  </si>
  <si>
    <t>1. Select dataset "CAandNV"
2. In LOB filter select FFS - Include
3. Set Benchmark ON
4. In Benchmark select Entity type "Acute care"
5. In Benchmark select Measure 90d readmission cost per instance ($)
6. In Benchmark select Level of Aggregation "National"
7. In Benchmark set Metrics to Percentile - set to 50
8. In Benchmark Time Range select Start Quarter "Q1 2015", End Quarter "Q4 2017"
9. Hover over line between Hospital(grouped) and Other Medical</t>
  </si>
  <si>
    <t>Benchmark: $10,664
90d readmission cost per instance: $5,073
line color: &lt;-20%</t>
  </si>
  <si>
    <t>Time_Range_Percentile_5_2</t>
  </si>
  <si>
    <t>1. Select dataset "CAandNV"
2. In LOB filter select FFS - Include
3. Set Benchmark ON
4. In Benchmark select Entity type "Acute care"
5. In Benchmark select Measure 90d readmission cost per patient ($)
6. In Benchmark select Level of Aggregation "National"
7. In Benchmark set Metrics to Percentile - set to 50
8. In Benchmark Time Range select Start Quarter "Q1 2015", End Quarter "Q4 2017"
9. Hover over line between Hospital(grouped) and Other Medical</t>
  </si>
  <si>
    <t>Benchmark: $15,229
90d readmission cost per patient: $5,073
line color: &lt;-20%</t>
  </si>
  <si>
    <t>Time_Range_Percentile_5_3</t>
  </si>
  <si>
    <t>1. Select dataset "CAandNV"
2. In LOB filter select FFS - Include
3. Set Benchmark ON
4. In Benchmark select Measure 90d readmission rate per instance ($)
5. In Benchmark select Entity type "Acute care"
6. In Benchmark select Level of Aggregation "National"
7. In Benchmark set Metrics to Percentile - set to 50
8. In Benchmark Time Range select Start Quarter "Q1 2015", End Quarter "Q4 2017"
9. Hover over line between Hospital(grouped) and Other Medical</t>
  </si>
  <si>
    <t>Benchmark: 44.5%
90d readmission rate per instance: 1.5%
line color: &lt;-20%</t>
  </si>
  <si>
    <t>Time_Range_Percentile_5_4</t>
  </si>
  <si>
    <t>1. Select dataset "CAandNV"
2. In LOB filter select FFS - Include
3. Set Benchmark ON
4. In Benchmark select Measure 90d readmission rate per patient ($)
5. In Benchmark select Entity type "Acute care"
6. In Benchmark select Level of Aggregation "National"
7. In Benchmark set Metrics to Percentile - set to 50
8. In Benchmark Time Range select Start Quarter "Q1 2015", End Quarter "Q4 2017"
9. Hover over line between Hospital(grouped) and Other Medical</t>
  </si>
  <si>
    <t>Benchmark: 31.3%
90d readmission rate per patient 1.5%
line color: &lt;-20%</t>
  </si>
  <si>
    <t>Time_Range_Percentile_5_5</t>
  </si>
  <si>
    <t>1. Select dataset "CAandNV"
2. In LOB filter select FFS - Include
3. Set Benchmark ON
4. In Benchmark select Measure 90d episode cost ($)
5. In Benchmark select Entity type "Acute care"
6. In Benchmark select Level of Aggregation "National"
7. In Benchmark set Metrics to Percentile - set to 50
8. In Benchmark Time Range select Start Quarter "Q1 2015", End Quarter "Q4 2017"
9. Hover over line between Hospital(grouped) and Other Medical</t>
  </si>
  <si>
    <t>Benchmark: $20,540
90d episode cost: $14,181
line color: &lt;-20%</t>
  </si>
  <si>
    <t>Time_Range_Percentile_5_6</t>
  </si>
  <si>
    <t>1. Select dataset "CAandNV"
2. In LOB filter select FFS - Include
3. Set Benchmark ON
4. In Benchmark select Measure PAC LOS (days)
5. In Benchmark select Entity type "Acute care"
6. In Benchmark select Level of Aggregation "National"
7. In Benchmark set Metrics to Percentile - set to 50
8. In Benchmark Time Range select Start Quarter "Q1 2015", End Quarter "Q4 2017"
9. Hover over line between Hospital(grouped) and Other Medical</t>
  </si>
  <si>
    <t>Benchmark: 12.4d
PAC LOS (days): 1.1d
line color: &lt;-20%</t>
  </si>
  <si>
    <t>II.C. NATIONAL Benchmark Calculation (LDS-year-2018 as National benchmark)</t>
  </si>
  <si>
    <t>LDS-year-2018
No filters for Post Acute</t>
  </si>
  <si>
    <t>Benchmark: $13,757
Readmission cost per instance: $13,757
Line: 0.0%</t>
  </si>
  <si>
    <t>Benchmark: $20,031
Readmission cost per patient: $20,031
Line: 0.0%</t>
  </si>
  <si>
    <t>Benchmark: 55,9%
Readmission rate per instance: 55.9%
Line: 0.0%</t>
  </si>
  <si>
    <t>1. Select dataset "LDS-year-2016"
2. Set Benchmark ON
3. In Benchmark select Measure 90d readmission rate per patient (%)
4. Hover over line between SNF(grouped) and Cardiovascular</t>
  </si>
  <si>
    <t>Benchmark: 38.4%
Readmission rate per patient: 38.4%
Line: 0.0%</t>
  </si>
  <si>
    <t xml:space="preserve">Benchmark: $54,186
Episode cost: $54,186
Line: 0.0% </t>
  </si>
  <si>
    <t>Benchmark: 25.5d 
Lenght of stay: 25.5d
Line: 0.0%</t>
  </si>
  <si>
    <t xml:space="preserve">Benchmark: $14,426
Readmission cost per instance: $14,426
Line: 0.0% </t>
  </si>
  <si>
    <t>Benchmark: $20,701
Readmission cost per patient: $20,701
Line: 0.0%</t>
  </si>
  <si>
    <t>Benchmark: 41.2%
Readmission rate per instance: 41.2% 
Line: 0.0%</t>
  </si>
  <si>
    <t>Benchmark: 28.7%
Readmission rate per patient: 28.7% 
Line: -0.0%</t>
  </si>
  <si>
    <t xml:space="preserve">Benchmark: $40,382
Episode cost: $40,382
Line: 0.0% </t>
  </si>
  <si>
    <t xml:space="preserve">Benchmark: 12.7d 
Lenght of stay: 12.7d
Line: 0.0% </t>
  </si>
  <si>
    <t>Benchmark: $13,428
Readmission cost per instance: $13,428
Line: 0.0%</t>
  </si>
  <si>
    <t>Benchmark: $19,452
Readmission cost per patient: $19,452
Line: 0.0%</t>
  </si>
  <si>
    <t>Benchmark: 55,2%
Readmission rate per instance: 55.2%
Line: 0.0%</t>
  </si>
  <si>
    <t>Benchmark: 38.1%
Readmission rate per patient: 38.1%
Line: 0.0%</t>
  </si>
  <si>
    <t xml:space="preserve">Benchmark: $53,554
Episode cost: $53,554
Line: 0.0% </t>
  </si>
  <si>
    <t>Benchmark: 25.2d 
Lenght of stay: 25.2d
Line: 0.0%</t>
  </si>
  <si>
    <t>Benchmark: $14,714
Readmission cost per instance: $14,714
Line: 0.0%</t>
  </si>
  <si>
    <t>Benchmark: $21,056
Readmission cost per patient: $21,056
Line: 0.0%</t>
  </si>
  <si>
    <t>Benchmark: 38.5%
Readmission rate per instance: 38.5% 
Line: 0.0%</t>
  </si>
  <si>
    <t>Benchmark: 26.9%
Readmission rate per patient: 26.9%
Line: 0.0%</t>
  </si>
  <si>
    <t>Benchmark: $37,736
Episode cost: $37,736
Line: 0.0%</t>
  </si>
  <si>
    <t>Benchmark: 10.2d
Lenght of stay: 10.2d
Line: 0.0%</t>
  </si>
  <si>
    <t>LDS-year-2016
Hospital - DRG: 617</t>
  </si>
  <si>
    <t>1. Select dataset LDS-year-2016
2. Set Benchmark ON
3. In Benchmark set Entity Type to Acute Care
4. In Benchmark set Level of aggregation to National
5. Expand Cardiovascular node
6. Expand Amputation node
7. In Benchmark select Measure 90d readmission cost per instance
8. Hover over line between Grouped Hospital and DRG: 617</t>
  </si>
  <si>
    <t>Benchmark: $13,013
Readmission cost per instance: $13,013
Line: 0.0%</t>
  </si>
  <si>
    <t>1. Select dataset LDS-year-2016
2. Set Benchmark ON
3. In Benchmark set Entity Type to Acute Care
4. In Benchmark set Level of aggregation to National
5. Expand Cardiovascular node
6. Expand Amputation node
7. In Benchmark select Measure 90d readmission cost per patient
8. Hover over line between Grouped Hospital and DRG: 617</t>
  </si>
  <si>
    <t>Benchmark: $18,380
Readmission cost per patient: $18,380
Line: 0.0%</t>
  </si>
  <si>
    <t>1. Select dataset LDS-year-2016
2. Set Benchmark ON
3. In Benchmark set Entity Type to Acute Care
4. In Benchmark set Level of aggregation to National
5. Expand Cardiovascular node
6. Expand Amputation node
7. In Benchmark select Measure 90d readmission rate per instance
8. Hover over line between Grouped Hospital and DRG: 617</t>
  </si>
  <si>
    <t>Benchmark: 44.4%
Readmission rate per instance: 44.4% 
Line: 0.0%</t>
  </si>
  <si>
    <t>1. Select dataset LDS-year-2016
2. Set Benchmark ON
3. In Benchmark set Entity Type to Acute Care
4. In Benchmark set Level of aggregation to National
5. Expand Cardiovascular node
6. Expand Amputation node
7. In Benchmark select Measure 90d readmission rate per patient
8. Hover over line between Grouped Hospital and DRG: 617</t>
  </si>
  <si>
    <t>Benchmark: 31.4%
Readmission rate per patient: 31.4%
Line: 0.0%</t>
  </si>
  <si>
    <t>1. Select dataset LDS-year-2016
2. Set Benchmark ON
3. In Benchmark set Entity Type to Acute Care
4. In Benchmark set Level of aggregation to National
5. Expand Cardiovascular node
6. Expand Amputation node
7. In Benchmark select Measure 90d episode cost
8. Hover over line between Grouped Hospital and DRG: 617</t>
  </si>
  <si>
    <t>Benchmark: $31,053
Episode cost: $31,053
Line: 0.0%</t>
  </si>
  <si>
    <t>1. Select dataset LDS-year-2016
2. Set Benchmark ON
3. In Benchmark set Entity Type to Acute Care
4. In Benchmark set Level of aggregation to National
5. Expand Cardiovascular node
6. Expand Amputation node
7. In Benchmark select Measure PAC LOS (days)
8. Hover over line between Grouped Hospital and DRG: 617</t>
  </si>
  <si>
    <t>Benchmark: 21.7d
Lenght of stay: 21.7d
Line: 0.0%</t>
  </si>
  <si>
    <t>LDS-year-2016
Episode: Amputation 
DRG: 618 - exclude
Hospital(NPI: 1932123247) - Amputation</t>
  </si>
  <si>
    <t>1. Select dataset LDS-year-2016
2. Set Benchmark ON
3. In Service Line filter include Episode: Amputation and exclude DRG:618
4. In Benchmark set Entity Type to Acute Care
5. In Benchmark set Level of aggregation to National
6. Expand Hospital node
7. In Benchmark select Measure 90d readmission cost per instance
8. Hover over line between Hospital(NPI: 1932123247) and  Amputation</t>
  </si>
  <si>
    <t>Benchmark: $14,383
Readmission cost per instance: $22,356
Line: &gt;20.0%</t>
  </si>
  <si>
    <t>1. Select dataset LDS-year-2016
2. Set Benchmark ON
3. In Service Line filter include Episode: Amputation and exclude DRG:618
4. In Benchmark set Entity Type to Acute Care
5. In Benchmark set Level of aggregation to National
6. Expand Hospital node
7. In Benchmark select Measure 90d readmission cost per patient
8. Hover over line between Hospital(NPI: 1932123247) and  Amputation</t>
  </si>
  <si>
    <t>Benchmark: $21,230
Readmission cost per patient: $31,298
Line: &gt;20.0%</t>
  </si>
  <si>
    <t>1. Select dataset LDS-year-2016
2. Set Benchmark ON
3. In Service Line filter include Episode: Amputation and exclude DRG:618
4. In Benchmark set Entity Type to Acute Care
5. In Benchmark set Level of aggregation to National
6. Expand Hospital node
7. In Benchmark select Measure 90d readmission rate per instance
8. Hover over line between Hospital(NPI: 1932123247) and  Amputation</t>
  </si>
  <si>
    <t>Benchmark: 58.5% 
Readmission rate per instance: 60.0%
Line: 2.5%</t>
  </si>
  <si>
    <t>1. Select dataset LDS-year-2016
2. Set Benchmark ON
3. In Service Line filter include Episode: Amputation and exclude DRG:618
4. In Benchmark set Entity Type to Acute Care
5. In Benchmark set Level of aggregation to National
6. Expand Hospital node
7. In Benchmark select Measure 90d readmission rate per patient
8. Hover over line between Hospital(NPI: 1932123247) and  Amputation</t>
  </si>
  <si>
    <t>Benchmark: 39.7%
Readmission rate per patient: 42.9% 
Line: 8.1%</t>
  </si>
  <si>
    <t>1. Select dataset LDS-year-2016
2. Set Benchmark ON
3. In Service Line filter include Episode: Amputation and exclude DRG:618
4. In Benchmark set Entity Type to Acute Care
5. In Benchmark set Level of aggregation to National
6. Expand Hospital node
7. In Benchmark select Measure 90d episode cost
8. Hover over line between Hospital(NPI: 1932123247) and  Amputation</t>
  </si>
  <si>
    <t>Benchmark: $43,761
Episode cost: $49,737
Line: 13.7%</t>
  </si>
  <si>
    <t>1. Select dataset LDS-year-2016
2. Set Benchmark ON
3. In Service Line filter include Episode: Amputation and exclude DRG:618
4. In Benchmark set Entity Type to Acute Care
5. In Benchmark set Level of aggregation to National
6. Expand Hospital node
7. In Benchmark select Measure PAC LOS (days)
8. Hover over line between Hospital(NPI: 1932123247) and  Amputation</t>
  </si>
  <si>
    <t>Benchmark: 23.1d
Lenght of stay: 17.7d
Line: &lt;-20%</t>
  </si>
  <si>
    <t>Benchmark: $11,158
Readmission cost per instance: $9,649
Line: -13.5%</t>
  </si>
  <si>
    <t>Benchmark: $15,537
Readmission cost per patient: $13,633
Line: -12.3%</t>
  </si>
  <si>
    <t>Benchmark: 53.0%
Readmission rate per instance: 59.4%
Line: 12.1%</t>
  </si>
  <si>
    <t>Benchmark: 38.1%
Readmission rate per patient: 42.1%
Line: 10.4%</t>
  </si>
  <si>
    <t>Benchmark: $32,261
Episode cost: $30,632
Line: -5.0%</t>
  </si>
  <si>
    <t>Benchmark: 27.4d
Lenght of stay: 27.8d
Line: 1.5%</t>
  </si>
  <si>
    <t xml:space="preserve">Benchmark: $12,218
Readmission cost per instance: $0
Line: &lt;-20% </t>
  </si>
  <si>
    <t xml:space="preserve">Benchmark: $15,991
Readmission cost per patient: $0
Line: &lt;-20% </t>
  </si>
  <si>
    <t xml:space="preserve">Benchmark: 23.1%
Readmission rate per instance: 0% 
Line: &lt;-20% </t>
  </si>
  <si>
    <t xml:space="preserve">Benchmark: 17.7%
Readmission rate per patient: 0%
Line: &lt;-20% </t>
  </si>
  <si>
    <t xml:space="preserve">Benchmark: $26,577
Episode cost: $16,456
Line: &lt;-20% </t>
  </si>
  <si>
    <t xml:space="preserve">Benchmark: 18.0d
Lenght of stay: 1.5d 
Line: &lt;-20% </t>
  </si>
  <si>
    <t>1. Select dataset CA and NV
2. Set Benchmark ON
3. In Service Line filter include SL: Cardiology, Neurology, Episode: Mouth Procedures
4. In Service Line filter exclude DRG: 292,310
5. In Benchmark set Level of aggregation to National
6. In Benchmark select Measure 90d readmission cost per instance
7. Hover over line between LTCH(NPI:1033294723) - Service Line(2)</t>
  </si>
  <si>
    <t xml:space="preserve">Benchmark: $13,187
Readmission cost per instance: $0
Line: &lt;-20% </t>
  </si>
  <si>
    <t xml:space="preserve">Benchmark: $18,222
Readmission cost per patient: $0
Line: &lt;-20% </t>
  </si>
  <si>
    <t xml:space="preserve">Benchmark: 51.7%
Readmission rate per instance: 0% 
Line: &lt;-20% </t>
  </si>
  <si>
    <t xml:space="preserve">Benchmark: 37.5%
Readmission rate per patient: 0%
Line: &lt;-20% </t>
  </si>
  <si>
    <t xml:space="preserve">Benchmark: $63,494
Episode cost: $68,584
Line: 8.0% </t>
  </si>
  <si>
    <t xml:space="preserve">Benchmark: 23.7d
Lenght of stay: 37.0d 
Line: &gt;20% </t>
  </si>
  <si>
    <t xml:space="preserve">Benchmark: $10,547
Readmission cost per instance: $0
Line: &lt;-20% </t>
  </si>
  <si>
    <t xml:space="preserve">Benchmark: $16,000
Readmission cost per patient: $0
Line: &lt;-20% </t>
  </si>
  <si>
    <t xml:space="preserve">Benchmark: 51.4%
Readmission rate per instance: 0% 
Line: &lt;-20% </t>
  </si>
  <si>
    <t xml:space="preserve">Benchmark: 33.9%
Readmission rate per patient: 0%
Line: &lt;-20% </t>
  </si>
  <si>
    <t xml:space="preserve">Benchmark: $21,591
Episode cost: $15,431
Line: &lt;-20% </t>
  </si>
  <si>
    <t xml:space="preserve">Benchmark: 9.3d 
Lenght of stay: 0.0d
Line: &lt;-20% </t>
  </si>
  <si>
    <t xml:space="preserve">Benchmark: $11,569
Readmission cost per instance: $0 
Line: &lt;-20% </t>
  </si>
  <si>
    <t xml:space="preserve">Benchmark: $15,213
Readmission cost per patient: $0 
Line: &lt;-20% </t>
  </si>
  <si>
    <t xml:space="preserve">Benchmark: 46.2%
Readmission rate per instance: 0.0%
Line: &lt;-20% </t>
  </si>
  <si>
    <t xml:space="preserve">Benchmark: 33.0%
Readmission rate per patient: 0.0% 
Line: &lt;-20% </t>
  </si>
  <si>
    <t xml:space="preserve">Benchmark: $21,947
Episode cost: $10,373 
Line: &lt;-20% </t>
  </si>
  <si>
    <t xml:space="preserve">Benchmark: 15.6d
Lenght of stay: 0d
Line: &lt;-20% </t>
  </si>
  <si>
    <t xml:space="preserve">IIB. National Percentile Calculation (Dataset: Pennsylvania; LDS-year-2018 as National Benchmark) - Benchmark Graph </t>
  </si>
  <si>
    <t>Benchmark: $11,780
90d readmission cost per instance: $11,809
Line color: 0.2%</t>
  </si>
  <si>
    <t>Benchmark: $16,633
90d readmission cost per patient: $16,268
Line color: -2.2%</t>
  </si>
  <si>
    <t>Benchmark: 38.8%
90d readmission rate per instance: 37.2%
Line color: -4.0%</t>
  </si>
  <si>
    <t>Benchmark: 27.5%
90d readmission rate per patient: 27.0%
Line color: -1.7%</t>
  </si>
  <si>
    <t>Benchmark: $11,958
90d episode cost: $11,273
Line color: -5.7%</t>
  </si>
  <si>
    <t>Benchmark: 0.0d
PAC LOS: 0.0d
Line color:  0.0%</t>
  </si>
  <si>
    <t>Benchmark: $4,588
90d readmission cost per instance: $9,586
Line color: &gt;20%</t>
  </si>
  <si>
    <t>Benchmark: $4,861
90d readmission cost per patient: $12,781
Line color: &gt; 20%</t>
  </si>
  <si>
    <t>Benchmark: 12.5%
90d readmission rate per instance: 33.3%
Line color: &gt; 20%</t>
  </si>
  <si>
    <t>Benchmark: 11.5%
90d readmission rate per patient: 25.0%
Line color: &gt; 20%</t>
  </si>
  <si>
    <t>Benchmark: $19,033
90d episode cost: $18,880
Line color: -0.8%</t>
  </si>
  <si>
    <t>Benchmark: 27.0d
PAC LOS: 17.3d
Line color: &lt;-20%</t>
  </si>
  <si>
    <t>Benchmark: $8,987
90d readmission cost per instance: $9,586
Line color: 6.7%</t>
  </si>
  <si>
    <t>Benchmark: $11,770
90d readmission cost per patient: $12,781
Line color: 8.6%</t>
  </si>
  <si>
    <t>Benchmark: 33.3%
90d readmission rate per instance: 33.3%
Line color: 0.0%</t>
  </si>
  <si>
    <t>Benchmark: 25.0%
90d readmission rate per patient: 25.0%
Line color: 0.0%</t>
  </si>
  <si>
    <t>Benchmark: $25,003
90d episode cost: $18,880
Line color: &lt;-20%</t>
  </si>
  <si>
    <t>Benchmark: 32.4d
PAC LOS: 17.3d
Line color: &lt;-20%</t>
  </si>
  <si>
    <t>Benchmark: $12,325
90d readmission cost per instance: $9,586
Line color: &lt;-20%</t>
  </si>
  <si>
    <t>Benchmark: $17,241
90d readmission cost per patient: $12,781
Line color: &lt;-20%</t>
  </si>
  <si>
    <t>Benchmark: 46.2%
90d readmission rate per instance: 33.3%
Line color: &lt; -20%</t>
  </si>
  <si>
    <t>Benchmark: 33.3%
90d readmission rate per patient: 25.0%
Line color: &lt;-20%</t>
  </si>
  <si>
    <t>Benchmark: $31,430
90d episode cost: $18,880
Line color: &lt; -20%</t>
  </si>
  <si>
    <t>Benchmark: 38.5d
PAC LOS: 17.3d
Line color: &lt;-20%</t>
  </si>
  <si>
    <t>Pennsylvania
 Location: CBSA: 38300 - include 
Service Line: Other Medical - include 
Top bucket Hospital(8 more) - Red Blood Cell Disorders</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</si>
  <si>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25 
8. In Benchmark select Measure 90d readmission cost per instance 
9. Expand Hospital node
10. Expand Other Medical node
11. Right click Red Blood Cell Disorders, limit to this node 
12. Right click Hospital(18 more) and Navigate to Next group
13. Hover over line between top bucket Hospital(8 more) - Red Blood Cell Disorders</t>
  </si>
  <si>
    <t>Benchmark: $5,776
90d readmission cost per instance: $10,064
Line color: &gt; 20%</t>
  </si>
  <si>
    <t>Hospital in bucket node( NPI: 1821007881, 1578560504, 1225323983, 1063422053, 1073587119, 1689691214, 1679592380,                                           1912905548)</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</si>
  <si>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25 
8. In Benchmark select Measure 90d readmission cost per patient 
9. Expand Hospital node
10. Expand Other Medical node
11. Right click Red Blood Cell Disorders, limit to this node 
12. Right click Hospital(18 more) and Navigate to Next group
13. Hover over line between top bucket Hospital(8 more) - Red Blood Cell Disorders</t>
  </si>
  <si>
    <t>Benchmark: $7,406
90d readmission cost per patient: $16,564
Line color: &gt;20%</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</si>
  <si>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25 
8. In Benchmark select Measure 90d readmission rate per instance 
9. Expand Hospital node
10. Expand Other Medical node
11. Right click Red Blood Cell Disorders, limit to this node 
12. Right click Hospital(18 more) and Navigate to Next group
13. Hover over line between top bucket Hospital(8 more) - Red Blood Cell Disorders</t>
  </si>
  <si>
    <t>Benchmark: 31.6%
90d readmission rate per instance: 69.0%
Line color: &gt; 20%</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</si>
  <si>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25 
8. In Benchmark select Measure 90d readmission rate per patient 
9. Expand Hospital node
10. Expand Other Medical node
11. Right click Red Blood Cell Disorders, limit to this node 
12. Right click Hospital(18 more) and Navigate to Next group
13. Hover over line between top bucket Hospital(8 more) - Red Blood Cell Disorders</t>
  </si>
  <si>
    <t>Benchmark: 25.0%
90d readmission rate per patient: 41.9%
Line color: &gt; 20%</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</si>
  <si>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25 
8. In Benchmark select Measure 90d episode cost 
9. Expand Hospital node
10. Expand Other Medical node
11. Right click Red Blood Cell Disorders, limit to this node 
12. Right click Hospital(18 more) and Navigate to Next group
13. Hover over line between top bucket Hospital(8 more) - Red Blood Cell Disorders</t>
  </si>
  <si>
    <t>Benchmark: $11,962
90d episode cost: $17,742
Line color: &gt; 20%</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</si>
  <si>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25 
8. In Benchmark select Measure PAC LOS (days) 
9. Expand Hospital node
10. Expand Other Medical node
11. Right click Red Blood Cell Disorders, limit to this node 
12. Right click Hospital(18 more) and Navigate to Next group
13. Hover over line between top bucket Hospital(8 more) - Red Blood Cell Disorders</t>
  </si>
  <si>
    <t>Benchmark: 1.7d
PAC LOS: 4.3d
Line color: &gt;20%</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</si>
  <si>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50 
8. In Benchmark select Measure 90d readmission cost per instance 
9. Expand Hospital node
10. Expand Other Medical node
11. Right click Red Blood Cell Disorders, limit to this node 
12. Right click Hospital(18 more) and Navigate to Next group
13. Hover over line between top bucket Hospital(8 more) - Red Blood Cell Disorders</t>
  </si>
  <si>
    <t>Benchmark: $8,469
90d readmission cost per instance: $10,064
Line color: 18.8%</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</si>
  <si>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50 
8. In Benchmark select Measure 90d readmission cost per patient 
9. Expand Hospital node
10. Expand Other Medical node
11. Right click Red Blood Cell Disorders, limit to this node 
12. Right click Hospital(18 more) and Navigate to Next group
13. Hover over line between top bucket Hospital(8 more) - Red Blood Cell Disorders</t>
  </si>
  <si>
    <t>Benchmark: $12,633
90d readmission cost per patient: $16,564
Line color: &gt;20%</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</si>
  <si>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50 
8. In Benchmark select Measure 90d readmission rate per instance 
9. Expand Hospital node
10. Expand Other Medical node
11. Right click Red Blood Cell Disorders, limit to this node 
12. Right click Hospital(18 more) and Navigate to Next group
13. Hover over line between top bucket Hospital(8 more) - Red Blood Cell Disorders</t>
  </si>
  <si>
    <t>Benchmark: 51.5%
90d readmission rate per instance: 69.0%
Line color: &gt; 20%</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</si>
  <si>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50 
8. In Benchmark select Measure 90d readmission rate per patient 
9. Expand Hospital node
10. Expand Other Medical node
11. Right click Red Blood Cell Disorders, limit to this node 
12. Right click Hospital(18 more) and Navigate to Next group
13. Hover over line between top bucket Hospital(8 more) - Red Blood Cell Disorders</t>
  </si>
  <si>
    <t>Benchmark: 37.5%
90d readmission rate per patient: 41.9%
Line color: 11.8%</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</si>
  <si>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50 
8. In Benchmark select Measure 90d episode cost 
9. Expand Hospital node
10. Expand Other Medical node
11. Right click Red Blood Cell Disorders, limit to this node 
12. Right click Hospital(18 more) and Navigate to Next group
13. Hover over line between top bucket Hospital(8 more) - Red Blood Cell Disorders</t>
  </si>
  <si>
    <t>Benchmark: $16,118
90d episode cost: $17,742
Line color: 10.1%</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</si>
  <si>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50 
8. In Benchmark select Measure PAC LOS (days) 
9. Expand Hospital node
10. Expand Other Medical node
11. Right click Red Blood Cell Disorders, limit to this node 
12. Right click Hospital(18 more) and Navigate to Next group
13. Hover over line between top bucket Hospital(8 more) - Red Blood Cell Disorders</t>
  </si>
  <si>
    <t>Benchmark: 6.8d
PAC LOS: 4.3d
Line color: &lt;-20%</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</si>
  <si>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75 
8. In Benchmark select Measure 90d readmission cost per instance 
9. Expand Hospital node
10. Expand Other Medical node
11. Right click Red Blood Cell Disorders, limit to this node 
12. Right click Hospital(18 more) and Navigate to Next group
13. Hover over line between top bucket Hospital(8 more) - Red Blood Cell Disorders</t>
  </si>
  <si>
    <t>Benchmark: $11,734
90d readmission cost per instance: $10,064
Line color: -14.2%</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</si>
  <si>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75 
8. In Benchmark select Measure 90d readmission cost per patient 
9. Expand Hospital node
10. Expand Other Medical node
11. Right click Red Blood Cell Disorders, limit to this node 
12. Right click Hospital(18 more) and Navigate to Next group
13. Hover over line between top bucket Hospital(8 more) - Red Blood Cell Disorders</t>
  </si>
  <si>
    <t>Benchmark: $18,426
90d readmission cost per patient: $16,564
Line color: -10.1%</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</si>
  <si>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75 
8. In Benchmark select Measure 90d readmission rate per instance 
9. Expand Hospital node
10. Expand Other Medical node
11. Right click Red Blood Cell Disorders, limit to this node 
12. Right click Hospital(18 more) and Navigate to Next group
13. Hover over line between top bucket Hospital(8 more) - Red Blood Cell Disorders</t>
  </si>
  <si>
    <t>Benchmark: 78.6%
90d readmission rate per instance: 69.0%
Line color: -12.2%</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</si>
  <si>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75 
8. In Benchmark select Measure 90d readmission rate per patient 
9. Expand Hospital node
10. Expand Other Medical node
11. Right click Red Blood Cell Disorders, limit to this node 
12. Right click Hospital(18 more) and Navigate to Next group
13. Hover over line between top bucket Hospital(8 more) - Red Blood Cell Disorders</t>
  </si>
  <si>
    <t>Benchmark: 50.0%
90d readmission rate per patient: 41.9%
Line color: -16.2%</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</si>
  <si>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75 
8. In Benchmark select Measure 90d episode cost 
9. Expand Hospital node
10. Expand Other Medical node
11. Right click Red Blood Cell Disorders, limit to this node 
12. Right click Hospital(18 more) and Navigate to Next group
13. Hover over line between top bucket Hospital(8 more) - Red Blood Cell Disorders</t>
  </si>
  <si>
    <t>Benchmark: $21,325
90d episode cost: $17,742
Line color: -16.8%</t>
  </si>
  <si>
    <t>1. Select dataset Pennsylvania
2. Set Benchmark ON
3. In Location filter include CBSA: 38300 - Pittsburgh, PA
4. In Service Line filter include Other Medical
5. In Benchmark set Entity Type to Acute Care
6. In Benchmark set Level of aggregation to National
7. In Benchmark set Metrics to Percentile - set to 75 
8. In Benchmark select Measure PAC LOS (days) 
9. Expand Hospital node
10. Expand Other Medical node
11. Right click Red Blood Cell Disorders, limit to this node 
12. Right click Hospital(18 more) and Navigate to Next group
13. Hover over line between top bucket Hospital(8 more) - Red Blood Cell Disorders</t>
  </si>
  <si>
    <t>Benchmark: 11.9d
PAC LOS: 4.3d
Line color: &lt;-20.0%</t>
  </si>
  <si>
    <t>Pennsylvania
Location: FIPS: 41133 , 42127, 42117 -exclude
Service Line: Other Medical, Cardiology -exclude
Entity: LTCH -include
top bucket LTCH(23 more) - bottom bucket Service Lines (3 more)</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</si>
  <si>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25 
8. In Benchmark select Measure 90d readmission cost per instance 
9. Expand LTCH node
10. Right click LTCH (23 more) and Navigate to Last group
11. Right click Service Lines (11 more) and Navigate to Next group
12. Hover over line between top bucket LTCHl(23 more) - bottom bucket Service Lines (3 more)</t>
  </si>
  <si>
    <t>Benchmark: $0
90d readmission cost per instance: $14,197
Line color: &gt;20%</t>
  </si>
  <si>
    <t>LTCH NOT in bucket: NPI: 1962580803, 1174716955, 1003858390, 1447320676, 1093713521, 1235110768
Service Lines in bucket: "Ear, Nose &amp; Throat",  "Cancer Care", "Podiatry", "Other", "Transplant", "Women's Health", "Dermatology"</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</si>
  <si>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25 
8. In Benchmark select Measure 90d readmission cost per patient
9. Expand LTCH node
10. Right click LTCH (23 more) and Navigate to Last group
11. Right click Service Lines (11 more) and Navigate to Next group
12. Hover over line between top bucket LTCHl(23 more) - bottom bucket Service Lines (3 more)</t>
  </si>
  <si>
    <t>Benchmark: $0
90d readmission cost per patient: $21,296
Line color: &gt;20%</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</si>
  <si>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25 
8. In Benchmark select Measure 90d readmission rate per instance
9. Expand LTCH node
10. Right click LTCH (23 more) and Navigate to Last group
11. Right click Service Lines (11 more) and Navigate to Next group
12. Hover over line between top bucket LTCHl(23 more) - bottom bucket Service Lines (3 more)</t>
  </si>
  <si>
    <t>Benchmark: 0%
90d readmission rate per instance: 60.0%
Line color: &gt;20%</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</si>
  <si>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25 
8. In Benchmark select Measure 90d readmission rate per patient
9. Expand LTCH node
10. Right click LTCH (23 more) and Navigate to Last group
11. Right click Service Lines (11 more) and Navigate to Next group
12. Hover over line between top bucket LTCHl(23 more) - bottom bucket Service Lines (3 more)</t>
  </si>
  <si>
    <t>Benchmark: 0%
90d readmission rate per patient: 40.0%
Line color: &gt;20%</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</si>
  <si>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25 
8. In Benchmark select Measure 90d episode cost
9. Expand LTCH node
10. Right click LTCH (23 more) and Navigate to Last group
11. Right click Service Lines (11 more) and Navigate to Next group
12. Hover over line between top bucket LTCHl(23 more) - bottom bucket Service Lines (3 more)</t>
  </si>
  <si>
    <t>Benchmark: $43,938
90d episode cost: $131,294
Line color: &gt;20%</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</si>
  <si>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25 
8. In Benchmark select Measure PAC LOS (days)
9. Expand LTCH node
10. Right click LTCH (23 more) and Navigate to Last group
11. Right click Service Lines (11 more) and Navigate to Next group
12. Hover over line between top bucket LTCHl(23 more) - bottom bucket Service Lines (3 more)</t>
  </si>
  <si>
    <t>Benchmark: 23.0d
PAC LOS: 19.0d
Line color:  &gt;20%</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</si>
  <si>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50
8. In Benchmark select Measure 90d readmission cost per instance 
9. Expand LTCH node
10. Right click LTCH (23 more) and Navigate to Last group
11. Right click Service Lines (11 more) and Navigate to Next group
12. Hover over line between top bucket LTCHl(23 more) - bottom bucket Service Lines (3 more)</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</si>
  <si>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50
8. In Benchmark select Measure 90d readmission cost per patient
9. Expand LTCH node
10. Right click LTCH (23 more) and Navigate to Last group
11. Right click Service Lines (11 more) and Navigate to Next group
12. Hover over line between top bucket LTCHl(23 more) - bottom bucket Service Lines (3 more)</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</si>
  <si>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50
8. In Benchmark select Measure 90d readmission rate per instance
9. Expand LTCH node
10. Right click LTCH (23 more) and Navigate to Last group
11. Right click Service Lines (11 more) and Navigate to Next group
12. Hover over line between top bucket LTCHl(23 more) - bottom bucket Service Lines (3 more)</t>
  </si>
  <si>
    <t>Benchmark: 0.0%
90d readmission rate per instance: 60.0%
Line color: &gt;20%</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</si>
  <si>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50
8. In Benchmark select Measure 90d readmission rate per patient
9. Expand LTCH node
10. Right click LTCH (23 more) and Navigate to Last group
11. Right click Service Lines (11 more) and Navigate to Next group
12. Hover over line between top bucket LTCHl(23 more) - bottom bucket Service Lines (3 more)</t>
  </si>
  <si>
    <t>Benchmark: 0.0%
90d readmission rate per patient: 40.0%
Line color: &gt;20%</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</si>
  <si>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50
8. In Benchmark select Measure 90d episode cost
9. Expand LTCH node
10. Right click LTCH (23 more) and Navigate to Last group
11. Right click Service Lines (11 more) and Navigate to Next group
12. Hover over line between top bucket LTCHl(23 more) - bottom bucket Service Lines (3 more)</t>
  </si>
  <si>
    <t>Benchmark: $64,712
90d episode cost: $131,294
Line color: &gt;20%</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</si>
  <si>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50 
8. In Benchmark select Measure PAC LOS (days)
9. Expand LTCH node
10. Right click LTCH (23 more) and Navigate to Last group
11. Right click Service Lines (11 more) and Navigate to Next group
12. Hover over line between top bucket LTCHl(23 more) - bottom bucket Service Lines (3 more)</t>
  </si>
  <si>
    <t>Benchmark: 23.0d
PAC LOS: 23.0d
Line color:  0.0%</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</si>
  <si>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75
8. In Benchmark select Measure 90d readmission cost per instance 
9. Expand LTCH node
10. Right click LTCH (23 more) and Navigate to Last group
11. Right click Service Lines (11 more) and Navigate to Next group
12. Hover over line between top bucket LTCHl(23 more) - bottom bucket Service Lines (3 more)</t>
  </si>
  <si>
    <t>Benchmark: $9,768
90d readmission cost per instance: $14,197
Line color: &gt;20%</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</si>
  <si>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75
8. In Benchmark select Measure 90d readmission cost per patient
9. Expand LTCH node
10. Right click LTCH (23 more) and Navigate to Last group
11. Right click Service Lines (11 more) and Navigate to Next group
12. Hover over line between top bucket LTCHl(23 more) - bottom bucket Service Lines (3 more)</t>
  </si>
  <si>
    <t>Benchmark: $10,783
90d readmission cost per patient: $21,296
Line color: &gt;20%</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</si>
  <si>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75
8. In Benchmark select Measure 90d readmission rate per instance
9. Expand LTCH node
10. Right click LTCH (23 more) and Navigate to Last group
11. Right click Service Lines (11 more) and Navigate to Next group
12. Hover over line between top bucket LTCHl(23 more) - bottom bucket Service Lines (3 more)</t>
  </si>
  <si>
    <t>Benchmark: 100.0%
90d readmission rate per instance: 60.0%
Line color: &lt;-20.0%</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</si>
  <si>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75
8. In Benchmark select Measure 90d readmission rate per patient
9. Expand LTCH node
10. Right click LTCH (23 more) and Navigate to Last group
11. Right click Service Lines (11 more) and Navigate to Next group
12. Hover over line between top bucket LTCHl(23 more) - bottom bucket Service Lines (3 more)</t>
  </si>
  <si>
    <t>Benchmark: 100.0%
90d readmission rate per patient: 40.0%
Line color: &lt;-20.0%</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</si>
  <si>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75
8. In Benchmark select Measure 90d episode cost
9. Expand LTCH node
10. Right click LTCH (23 more) and Navigate to Last group
11. Right click Service Lines (11 more) and Navigate to Next group
12. Hover over line between top bucket LTCHl(23 more) - bottom bucket Service Lines (3 more)</t>
  </si>
  <si>
    <t>Benchmark: $111,294
90d episode cost: $131,294
Line color: 18.0%</t>
  </si>
  <si>
    <t>1. Select dataset Pennsylvania
2. Set Benchmark ON
3. In Location filter exclude FIPS: 42133 - York(PA), 42127 - Wayne (PA), 42117 - Tioga (PA)
4. In Service Line filter exclude Other Medical, Cardiology
5. In Entity filter include LTCH
6. In Benchmark set Level of aggregation to National
7. In Benchmark set Metrics to Percentile - set to 75
8. In Benchmark select Measure PAC LOS (days)
9. Expand LTCH node
10. Right click LTCH (23 more) and Navigate to Last group
11. Right click Service Lines (11 more) and Navigate to Next group
12. Hover over line between top bucket LTCHl(23 more) - bottom bucket Service Lines (3 more)</t>
  </si>
  <si>
    <t>Benchmark: 32.0d
PAC LOS: 23.0d
Line color:  -28.1%</t>
  </si>
  <si>
    <t>IVA. National Percentile Benchmark Calculation (Dataset: CA and NV, National: LDS-year-2018) - Benchmark Graph</t>
  </si>
  <si>
    <t>CA and NV
Service Line: Cardithoracic Episode: Pacemaker, Major Chest Trauma, Diabetes DRG: 184, 242, 871 -include
Entity: SNF, LTCH(NPI:1033294723) - include
SNF - DRG:871 (Rest of DRG should be gray)</t>
  </si>
  <si>
    <t>1. Select dataset CA and NV
2. Set Benchmark ON
3. In Service Line filter include SL: Cardithoracic CE: Pacemaker, Major Chest Trauma, Diabetes, DRG: 184, 242, 871
4. In Entity filter include SNF, LTCH(NPI:1033294723)
5. In Benchmark set Level of aggregation to National
6. In Benchmark set Metrics to Percentile - set to 25 
7. In Benchmark select Measure 90d readmission cost per instance 
8. Hover over line between Grouped SNF and DRG: 871</t>
  </si>
  <si>
    <t>Legend:
$90d Readm/instance: National 25th Percentile
Benchmark value: $7,609
90d readmission cost per instance: $0
line color: &lt; -20%</t>
  </si>
  <si>
    <t>Legend:
$90d Readm/patient: National 25th Percentile
Benchmark value: $9,209
90d readmisstion cost per patient: $0
line color: &lt; -20%</t>
  </si>
  <si>
    <t>Legend:
%90d Readm/instance: National 25th Percentile
Benchmark value: 29.6%
90d readmission rate per instance: 0.0%
line color: &lt; -20%</t>
  </si>
  <si>
    <t>Legend:
%90d Readm/patient: National 25th Percentile
Benchmark value: 25.0%
90d readmission rate per patient: 0.0%
line color: &lt; -20%</t>
  </si>
  <si>
    <t>Legend:
90d episode cost: National 25th Percentile
Benchmark value: $26,800
90d episode cost: $33,899
line color: &gt; 20%</t>
  </si>
  <si>
    <t>Legend:
PAC LOS: National 25th Percentile
Benchmark value: 21.8d
PAC LOS: 19.0d
line color: -12.8%</t>
  </si>
  <si>
    <t>Legend:
$90d Readm/instance: National 25th Percentile
Benchmark value: $9,874
90d readmission cost per instance: $0
line color: &lt; -20%</t>
  </si>
  <si>
    <t>Legend:
$90d Readm/patient: National 25th Percentile
Benchmark value: $13,148
90d readmisstion cost per patient: $0
line color: &lt; -20%</t>
  </si>
  <si>
    <t>Legend:
%90d Readm/instance: National 25th Percentile
Benchmark value: 46.7%
90d readmission rate per instance: 0.0%
line color: &lt; -20%</t>
  </si>
  <si>
    <t>Legend:
%90d Readm/patient: National 25th Percentile
Benchmark value: 34.5%
90d readmission rate per patient: 0.0%
line color: &lt; -20%</t>
  </si>
  <si>
    <t>Legend:
90d episode cost: National 25th Percentile
Benchmark value: $31,765
90d episode cost: $33,899
line color: 6.7%</t>
  </si>
  <si>
    <t>Legend:
PAC LOS: National 25th Percentile
Benchmark value: 29.1d
PAC LOS: 19.0d
line color: &lt;-20.0%</t>
  </si>
  <si>
    <t>Legend:
$90d Readm/instance: National 75th Percentile
Benchmark value: $12,781
90d readmission cost per instance: $0
line color: &lt; -20%</t>
  </si>
  <si>
    <t>Legend:
$90d Readm/patient: National 75th Percentile
Benchmark value: $18,294
90d readmisstion cost per patient: $0
line color: &lt; -20%</t>
  </si>
  <si>
    <t>Legend:
%90d Readm/instance: National 75th Percentile
Benchmark value: 64.7%
90d readmission rate per instance: 0.0%
line color: &lt; -20%</t>
  </si>
  <si>
    <t>Legend:
%90d Readm/patient: National 75th Percentile
Benchmark value: 46.2%
90d readmission rate per patient: 0.0%
line color: &lt; -20%</t>
  </si>
  <si>
    <t>Legend:
90d episode cost: National 75th Percentile
Benchmark value: $38,372
90d episode cost: $33,899
line color:  -11.7%</t>
  </si>
  <si>
    <t>Legend:
PAC LOS: National 75th Percentile
Benchmark value: 38.1d
PAC LOS: 19.0d
line color: &lt; -20%</t>
  </si>
  <si>
    <t>Legend:
$90d Readm/patient: National 25th Percentile
Benchmark value: $13,610
90d readmisstion cost per patient: $0
line color: &lt; -20%</t>
  </si>
  <si>
    <t>Legend:
%90d Readm/instance: National 25th Percentile
Benchmark value: 36.6% 
90d readmission rate per instance: 0.0%
line color: &lt; -20%</t>
  </si>
  <si>
    <t>Legend:
%90d Readm/patient: National 25th Percentile
Benchmark value: 26.8% 
90d readmission rate per patient: 0.0%
line color: &lt; -20%</t>
  </si>
  <si>
    <t>Legend:
90d episode cost: National 25th Percentile
Benchmark value: $19,697
90d episode cost: $53,397
line color: &gt; 20%</t>
  </si>
  <si>
    <t>Legend:
PAC LOS: National 25th Percentile
Benchmark value: 8.6d
PAC LOS: 62.0d
line color: &gt;20%</t>
  </si>
  <si>
    <t>Legend:
$90d Readm/instance: National 50th Percentile
Benchmark value: $11,637
90d readmission cost per instance: $0
line color: &lt; -20%</t>
  </si>
  <si>
    <t>Legend:
$90d Readm/patient: National 50th Percentile
Benchmark value: $16,370
90d readmisstion cost per patient: $0
line color: &lt; -20%</t>
  </si>
  <si>
    <t>Legend:
%90d Readm/instance: National 50th Percentile
Benchmark value: 43.0%
90d readmission rate per instance: 0.0%
line color: &lt; -20%</t>
  </si>
  <si>
    <t>Legend:
%90d Readm/patient: National 50th Percentile
Benchmark value: 30.8%
90d readmission rate per patient: 0.0%
line color: &lt; -20%</t>
  </si>
  <si>
    <t>Legend:
90d episode cost: National 50th Percentile
Benchmark value: $22,747
90d episode cost: $53,397
line color: &gt; 20%</t>
  </si>
  <si>
    <t>Legend:
PAC LOS: National 50th Percentile
Benchmark value: 12.3d
PAC LOS: 62.0d
line color: &gt; 20%</t>
  </si>
  <si>
    <t>Legend:
$90d Readm/instance: National 75th Percentile
Benchmark value: $14,129
90d readmission cost per instance: $0
line color: &lt; -20%</t>
  </si>
  <si>
    <t>Legend:
$90d Readm/patient: National 75th Percentile
Benchmark value: $20,095
90d readmisstion cost per patient: $0
line color: &lt; -20%</t>
  </si>
  <si>
    <t>Legend:
%90d Readm/instance: National 75th Percentile
Benchmark value: 50.4% 
90d readmission rate per instance: 0.0%
line color: &lt; -20%</t>
  </si>
  <si>
    <t>Legend:
%90d Readm/patient: National 75th Percentile
Benchmark value: 35.3% 
90d readmission rate per patient: 0.0%
line color: &lt; -20%</t>
  </si>
  <si>
    <t>Legend:
90d episode cost: National 75th Percentile
Benchmark value: $27,214
90d episode cost: $53,397
line color: &gt; 20%</t>
  </si>
  <si>
    <t>Legend:
PAC LOS: National 75th Percentile
Benchmark value: 15.0d
PAC LOS: 62.0d
line color: &gt; 20%</t>
  </si>
  <si>
    <t>IVB. National Percentile Benchmark Calculation (Dataset: Orange, National: LDS-year-2018) - Benchmark Graph</t>
  </si>
  <si>
    <t>Legend:
$90d Readm/instance: National 25th Percentile
Benchmark value: $9,367
90d readmission cost per instance: $21,972
line color: &gt;20%</t>
  </si>
  <si>
    <t>Legend:
$90d Readm/patient: National 25th Percentile
Benchmark value: $11,596
90d readmisstion cost per patient: $30,899
line color: &gt;20%</t>
  </si>
  <si>
    <t>Legend:
%90d Readm/instance: National 25th Percentile
Benchmark value: 33.3% 
90d readmission rate per instance: 56.2%
line color: &gt;20%</t>
  </si>
  <si>
    <t>Legend:
%90d Readm/patient: National 25th Percentile
Benchmark value: 26.4% 
90d readmission rate per patient: 40.0%
line color: &gt;20%</t>
  </si>
  <si>
    <t>Legend:
90d episode cost: National 50th Percentile
Benchmark value: $89,697
90d episode cost: $155,837
line color: &gt; 20%</t>
  </si>
  <si>
    <t>Legend:
PAC LOS: National 25th Percentile
Benchmark value: 25.0d
PAC LOS: 0.0d
line color: &lt; - 20%</t>
  </si>
  <si>
    <t>Legend:
$90d Readm/instance: National 50th Percentile
Benchmark value: $12,705
90d readmission cost per instance: $21,972
line color: &gt;20%</t>
  </si>
  <si>
    <t>Legend:
$90d Readm/patient: National 50th Percentile
Benchmark value: $17,166
90d readmisstion cost per patient: $30,899
line color: &gt;20%</t>
  </si>
  <si>
    <t>Legend:
%90d Readm/instance: National 25th Percentile
Benchmark value: 50.0% 
90d readmission rate per instance: 56.2%
line color: 12.5%</t>
  </si>
  <si>
    <t>Legend:
%90d Readm/patient: National 25th Percentile
Benchmark value: 37.9% 
90d readmission rate per patient: 40.0%
line color: 5.5%</t>
  </si>
  <si>
    <t>Legend:
90d episode cost: National 25th Percentile
Benchmark value: $114,453
90d episode cost: $155,837
line color: &gt; 20%</t>
  </si>
  <si>
    <t>Legend:
PAC LOS: National 50th Percentile
Benchmark value: 28.4d
PAC LOS: 0.0d
line color: &lt; - 20%</t>
  </si>
  <si>
    <t>Legend:
$90d Readm/instance: National 75th Percentile
Benchmark value: $17,377
90d readmission cost per instance: $21,972
line color: &gt; 20%</t>
  </si>
  <si>
    <t>Legend:
$90d Readm/patient: National 75th Percentile
Benchmark value: $23,815
90d readmisstion cost per patient: $30,899
line color: &gt; 20%</t>
  </si>
  <si>
    <t>Legend:
%90d Readm/instance: National 75th Percentile
Benchmark value: 68.1% 
90d readmission rate per instance: 56.2%
line color: -17.4%</t>
  </si>
  <si>
    <t>Legend:
%90d Readm/patient: National 75th Percentile
Benchmark value: 50.0% 
90d readmission rate per patient: 40.0%
line color: -20.0%</t>
  </si>
  <si>
    <t>Legend:
90d episode cost: National 75th Percentile
Benchmark value:  $140,058
90d episode cost: $155,837
line color: 11.3%</t>
  </si>
  <si>
    <t>Legend:
PAC LOS: National 75th Percentile
Benchmark value: 33.1d
PAC LOS: 0.0d
line color: &lt; -20%</t>
  </si>
  <si>
    <t xml:space="preserve">IA. National Average (Dataset: Pennsylvania; Pennsylvania as National Benchmark) - Benchmark Map </t>
  </si>
  <si>
    <t>Map_National_Average_1A_1</t>
  </si>
  <si>
    <t>Pennsylvania
Service Line: DRG 61
Entity: SNF
Grouped Node</t>
  </si>
  <si>
    <t>1. Select dataset "Pennsylvania"
2. Set Benchmark ON
3. Expand nodes on graph to DRG level 
4. In Service Line filter include DRG "61" 
5. In Entity filter select SNF - Include
6. In Benchmark select Measure 90d readmission cost per instance ($)
7. In Benchmark select Level of Aggregation "National"
8. In Benchmark set Metrics to average
9. In Labels select 90d readmission cost per instance ($)
10. Open Map view and zoom out to see all entity as one node
11. Hover over grouped node: '29' on Map</t>
  </si>
  <si>
    <t>Legend:
$9327
$ 90d Readm/instance: National Average
SNF(29/29)
Border color: 0%</t>
  </si>
  <si>
    <t>P2BN-12</t>
  </si>
  <si>
    <t xml:space="preserve">
Border color: &lt; -20%</t>
  </si>
  <si>
    <t>Map_National_Average_1A_2</t>
  </si>
  <si>
    <t>1. Select dataset "Pennsylvania"
2. Set Benchmark ON
3. Expand nodes on graph to DRG level 
4. In Service Line filter include DRG "61" 
5. In Entity filter select SNF - Include
6. In Benchmark select Measure 90d readmission cost per patient ($)
7. In Benchmark select Level of Aggregation "National"
8. In Benchmark set Metrics to average
9. In Labels select 90d readmission cost per patient ($)
10. Open Map view and zoom out to see all entity as one node
11. Hover over grouped node: '29' on Map</t>
  </si>
  <si>
    <t>Legend:
$13,716
$ 90d Readm/patient: National Average
SNF(29/29)
Border color: 0%</t>
  </si>
  <si>
    <t>Border color: &lt; -20%</t>
  </si>
  <si>
    <t>Map_National_Average_1A_3</t>
  </si>
  <si>
    <t>1. Select dataset "Pennsylvania"
2. Set Benchmark ON
3. Expand nodes on graph to DRG level 
4. In Service Line filter include DRG "61" 
5. In Entity filter select SNF - Include
6. In Benchmark select Measure 90d readmission rate per instance (%)
7. In Benchmark select Level of Aggregation "National"
8. In Benchmark set Metrics to average
9. In Labels select 90d readmission rate per instance (%)
10. Open Map view and zoom out to see all entity as one node
11. Hover over grouped node: '29' on Map</t>
  </si>
  <si>
    <t>Legend:
3.4%
90d Readm/instance: National Average
SNF(29/29)
Border color: 0%</t>
  </si>
  <si>
    <t>Border color: &gt; 20%</t>
  </si>
  <si>
    <t>Map_National_Average_1A_4</t>
  </si>
  <si>
    <t>1. Select dataset "Pennsylvania"
2. Set Benchmark ON
3. Expand nodes on graph to DRG level 
4. In Service Line filter include DRG "61" 
5. In Entity filter select SNF - Include
6. In Benchmark select Measure 90d readmission rate per patient (%)
7. In Benchmark select Level of Aggregation "National"
8. In Benchmark set Metrics to average
9. In Labels select 90d readmission rate per patient (%)
10. Open Map view and zoom out to see all entity as one node
11. Hover over grouped node: '29' on Map</t>
  </si>
  <si>
    <t>Legend:
3.4%
90d Readm/patient: National Average
SNF(29/29)
Border color: 0%</t>
  </si>
  <si>
    <t>Map_National_Average_1A_5</t>
  </si>
  <si>
    <t>1. Select dataset "Pennsylvania"
2. Set Benchmark ON
3. Expand nodes on graph to DRG level 
4. In Service Line filter include DRG "61" 
5. In Entity filter select SNF - Include
6. In Benchmark select Measure 90d episode cost ($)
7. In Benchmark select Level of Aggregation "National"
8. In Benchmark set Metrics to average
9. In Labels select 90d episode cost ($)
10. Open Map view and zoom out to see all entity as one node
11. Hover over grouped node: '29' on Map</t>
  </si>
  <si>
    <t>Legend:
$44,909
90d episode cost: National Average
SNF(29/29)
Border color: 0%</t>
  </si>
  <si>
    <t>Border color: 0/+10%</t>
  </si>
  <si>
    <t>Map_National_Average_1A_6</t>
  </si>
  <si>
    <t>1. Select dataset "Pennsylvania"
2. Set Benchmark ON
3. Expand nodes on graph to DRG level 
4. In Service Line filter include DRG "61" 
5. In Entity filter select SNF - Include
6. In Benchmark select Measure PAC LOS (days)
7. In Benchmark select Level of Aggregation "National"
8. In Benchmark set Metrics to average
9. In Labels select PAC LOS (days)
10. Open Map view and zoom out to see all entity as one node
11. Hover over grouped node: '29' on Map</t>
  </si>
  <si>
    <t>Legend:
28.9d
PAC Length of Stay(LOS): National Average
SNF(29/29)
Border color: 0%</t>
  </si>
  <si>
    <t>Map_National_Average_2A_1</t>
  </si>
  <si>
    <t>Pennsylvania
Service Line: DRG 61
Entity: SNF
Single Node</t>
  </si>
  <si>
    <t>1. Select dataset "Pennsylvania"
2. Set Benchmark ON
3. Expand nodes on graph to DRG level 
4. In Service Line filter include DRG "61" 
5. In Entity filter select SNF - Include
6. In Benchmark select Measure 90d readmission cost per instance ($)
7. In Benchmark select Level of Aggregation "National"
8. In Benchmark set Metrics to average
9. In Labels select 90d readmission cost per instance ($)
10. Open Map view and zoom to see each entity
11. Hover over node: SNF - Highlands at Wyomissing on Map</t>
  </si>
  <si>
    <t>Legend: 
$9327
$ 90d Readm/instance: National Average
SNF(29/29)
Value in tooltip: 
90d Readm cost/instance: $11,640
Border color: &gt; +20%</t>
  </si>
  <si>
    <t>Map_National_Average_2A_2</t>
  </si>
  <si>
    <t>1. Select dataset "Pennsylvania"
2. Set Benchmark ON
3. Expand nodes on graph to DRG level 
4. In Service Line filter include DRG "61" 
5. In Entity filter select SNF - Include
6. In Benchmark select Measure 90d readmission cost per patient ($)
7. In Benchmark select Level of Aggregation "National"
8. In Benchmark set Metrics to average
9. In Labels select 90d readmission cost per patient ($)
10. Open Map view and zoom to see each entity
11. Hover over node: SNF - Highlands at Wyomissing on Map</t>
  </si>
  <si>
    <t>Legend:
$13,716
$ 90d Readm/patient: National Average
SNF(29/29)
Value in tooltip:
90d Readm cost/patient: $11,640
Border color: -15%</t>
  </si>
  <si>
    <t>Map_National_Average_2A_3</t>
  </si>
  <si>
    <t>1. Select dataset "Pennsylvania"
2. Set Benchmark ON
3. Expand nodes on graph to DRG level 
4. In Service Line filter include DRG "61" 
5. In Entity filter select SNF - Include
6. In Benchmark select Measure 90d readmission rate per instance (%)
7. In Benchmark select Level of Aggregation "National"
8. In Benchmark set Metrics to average
9. In Labels select 90d readmission rate per instance (%)
10. Open Map view and zoom to see each entity
11. Hover over node: SNF - Highlands at Wyomissing on Map</t>
  </si>
  <si>
    <r>
      <rPr>
        <rFont val="Arial"/>
        <sz val="10.0"/>
      </rPr>
      <t xml:space="preserve">Legend:
80.6%
90d Readm/instance: National Average
SNF(29/29)
Value in tooltip: 
90d Readm rate/instance: 100%
</t>
    </r>
    <r>
      <rPr>
        <rFont val="Arial"/>
        <color rgb="FF0000FF"/>
        <sz val="10.0"/>
      </rPr>
      <t>Benchmark: 46.9%</t>
    </r>
    <r>
      <rPr>
        <rFont val="Arial"/>
        <sz val="10.0"/>
      </rPr>
      <t xml:space="preserve">
Border color: &gt; 20%</t>
    </r>
  </si>
  <si>
    <t>https://p2kratinteam.atlassian.net/browse/PF-2115</t>
  </si>
  <si>
    <t xml:space="preserve">Legend:
3.4%
</t>
  </si>
  <si>
    <t>Map_National_Average_2A_4</t>
  </si>
  <si>
    <t>1. Select dataset "Pennsylvania"
2. Set Benchmark ON
3. Expand nodes on graph to DRG level 
4. In Service Line filter include DRG "61" 
5. In Entity filter select SNF - Include
6. In Benchmark select Measure 90d readmission rate per patient (%)
7. In Benchmark select Level of Aggregation "National"
8. In Benchmark set Metrics to average
9. In Labels select 90d readmission rate per patient (%)
10. Open Map view and zoom to see each entity
11. Hover over node: SNF - Highlands at Wyomissing on Map</t>
  </si>
  <si>
    <t>Legend: 
54.8%
90d Readm/patient: National Average
SNF(29/29)
Value in tooltip: 
90d Readm rate/patient: 100%
Border color: &gt; 20%</t>
  </si>
  <si>
    <t>Map_National_Average_2A_5</t>
  </si>
  <si>
    <t>1. Select dataset "Pennsylvania"
2. Set Benchmark ON
3. Expand nodes on graph to DRG level 
4. In Service Line filter include DRG "61" 
5. In Entity filter select SNF - Include
6. In Benchmark select Measure 90d episode cost ($)
7. In Benchmark select Level of Aggregation "National"
8. In Benchmark set Metrics to average
9. In Labels select 90d episode cost ($)
10. Open Map view and zoom to see each entity
11. Hover over node: SNF - Highlands at Wyomissing on Map</t>
  </si>
  <si>
    <t>Legend:
$44,909
90d episode cost: National Average
SNF(29/29)
Value in tooltip: 
90d episode cost: $44,172
Border color: -2%</t>
  </si>
  <si>
    <t>Map_National_Average_2A_6</t>
  </si>
  <si>
    <t>1. Select dataset "Pennsylvania"
2. Set Benchmark ON
3. Expand nodes on graph to DRG level 
4. In Service Line filter include DRG "61" 
5. In Entity filter select SNF - Include
6. In Benchmark select Measure PAC LOS (days)
7. In Benchmark select Level of Aggregation "National"
8. In Benchmark set Metrics to average
9. In Labels select PAC LOS (days)
10. Open Map view and zoom to see each entity
11. Hover over node: SNF - Highlands at Wyomissing on Map</t>
  </si>
  <si>
    <t>Legend:
28.9d
PAC Length of Stay(LOS): National Average
SNF(29/29)
Value in tooltip: 23.0d
Border color: &lt; -20%</t>
  </si>
  <si>
    <t>Map_National_Average_3A_1</t>
  </si>
  <si>
    <t>Pennsylvania
Service Line: Rehabilitation
Entity: Home
Single Node</t>
  </si>
  <si>
    <t>1. Select dataset "Pennsylvania" 
2. Set Benchmark ON
3. In Service Line filter include "Rehabilitation"
4. In Entity filter select Home - Include
5. In Benchmark select Measure "90d readmission cost per instance" 
6. In Labels select "90d readmission cost per instance" 
7. Open Map view and zoom to see each entity
8. Hover over node: "Lehigh Valley Hospital"</t>
  </si>
  <si>
    <t>Legend: 
$0
$ 90d Readm/instance: National Average
Hospital(1/1)
Value in tooltip: 
90d Readm cost/instance: $0
Border color: 0%</t>
  </si>
  <si>
    <t>Legend: 
$0
$ 90d Readm/instance: National Average
Hospital(1/1)
Value in tooltip: 
90d Readm cost/instance: $0
Border color: 0/10%</t>
  </si>
  <si>
    <t>Map_National_Average_3A_2</t>
  </si>
  <si>
    <t>1. Select dataset "Pennsylvania" 
2. Set Benchmark ON
3. In Service Line filter include "Rehabilitation"
4. In Entity filter select Home - Include
5. In Benchmark select Measure "90d readmission cost per patient" 
6. In Labels select "90d readmission cost per patient" 
7. Open Map view and zoom to see each entity
8. Hover over node: "Lehigh Valley Hospital"</t>
  </si>
  <si>
    <t>Legend:
$0
$ 90d Readm/patient: National Average
Hospital(1/1)
Value in tooltip:
90d Readm cost/patient: $0
Border color: 0%</t>
  </si>
  <si>
    <t>Legend:
$0
$ 90d Readm/patient: National Average
Hospital(1/1)
Value in tooltip:
90d Readm cost/patient: $0
Border color: 0/10%</t>
  </si>
  <si>
    <t>Sum</t>
  </si>
  <si>
    <t>Map_National_Average_3A_3</t>
  </si>
  <si>
    <t xml:space="preserve">1. Select dataset "Pennsylvania" 
2. Set Benchmark ON
3. In Service Line filter include "Rehabilitation"
4. In Entity filter select Home - Include
5. In Benchmark select Measure "90d readmission rate per instance" 
6. In Labels select "90d readmission rate per instance" 
7. Open Map view and zoom to see each entity
8. Hover over node: "Lehigh Valley Hospital"
</t>
  </si>
  <si>
    <t>Legend:
0%
90d Readm/instance: National Average
Hospital(1/1)
Value in tooltip: 
90d Readm rate/instance: 
0%
Border color: 0%</t>
  </si>
  <si>
    <t>Legend:
N/A
90d Readm/instance: National Average
Hospital(1/1)
Value in tooltip: 
90d Readm rate/instance: 
0%
Border color: 0/10%</t>
  </si>
  <si>
    <t>Map_National_Average_3A_4</t>
  </si>
  <si>
    <t xml:space="preserve">1. Select dataset "Pennsylvania" 
2. Set Benchmark ON
3. In Service Line filter include "Rehabilitation"
4. In Entity filter select Home - Include
5. In Benchmark select Measure "90d readmission rate per patient" 
6. In Labels select "90d readmission rate per patient" 
7. Open Map view and zoom to see each entity
8. Hover over node: "Lehigh Valley Hospital"
</t>
  </si>
  <si>
    <t>Legend: 
0%
90d Readm/patient: National Average
Hospital(1/1)
Value in tooltip: 
90d Readm rate/patient: 0%
Border color: 0%</t>
  </si>
  <si>
    <t>Legend: 
N/A
90d Readm/patient: National Average
Hospital(1/1)
Value in tooltip: 
90d Readm rate/patient: 0%
Border color: 0/10%</t>
  </si>
  <si>
    <t>Map_National_Average_3A_5</t>
  </si>
  <si>
    <t>1. Select dataset "Pennsylvania" 
2. Set Benchmark ON
3. In Service Line filter include "Rehabilitation"
4. In Entity filter select Home - Include
5. In Benchmark select Measure "90d episode cost" 
6. In Labels select "90d episode cost" 
7. Open Map view and zoom to see each entity
8. Hover over node: "Lehigh Valley Hospital"</t>
  </si>
  <si>
    <t>Legend:
$0
90d episode cost: National Average
Hospital(1/1)
Value in tooltip: 
90d episode cost: $0
Border color: 0%</t>
  </si>
  <si>
    <t>Legend:
$0
90d episode cost: National Average
Hospital(1/1)
Value in tooltip: 
90d episode cost: $0
Border color: 0/10%</t>
  </si>
  <si>
    <t>Map_National_Average_3A_6</t>
  </si>
  <si>
    <t>1. Select dataset "Pennsylvania" 
2. Set Benchmark ON
3. In Service Line filter include "Rehabilitation"
4. In Entity filter select Home - Include
5. In Benchmark select Measure "PAC LOS (days)" 
6. In Labels select "PAC LOS (days)" 
7. Open Map view and zoom to see each entity
8. Hover over node: "Lehigh Valley Hospital"</t>
  </si>
  <si>
    <t>Legend:
0d
PAC Length of Stay(LOS): National Average
Hospital(1/1)
Value in tooltip: 
0d
Border color: 0%</t>
  </si>
  <si>
    <t>Legend:
0.0d
PAC Length of Stay(LOS): National Average
Hospital(1/1)
Value in tooltip: 
0d
Border color: 0/10%</t>
  </si>
  <si>
    <t>Map_National_Average_4A_1</t>
  </si>
  <si>
    <t>Pennsylvania
Location: FIPS: 42059, 42013
Entity: Hospital
Single Node</t>
  </si>
  <si>
    <t>1. Select dataset "Pennsylvania" 
2. Set Benchmark ON
3. In Location filter include FIPS "42059 - Greene (PA)" and "42013 - Blair (PA)" 
4. In Entity filter select Hospital - Include
5. In Benchmark select Measure "90d readmission cost per instance" 
6. In Labels select "90d readmission cost per instance" 
7. Open Map view and zoom to see each entity
8. Hover over node: "Nason Hospital"</t>
  </si>
  <si>
    <t>Legend: 
$12,403
$ 90d Readm/instance: National Average
Hospital(3/3)
Value in tooltip: 
90d Readm cost/instance: $11341
Border color: -9%</t>
  </si>
  <si>
    <t>Legend: 
$12,393
$ 90d Readm/instance: National Average
Hospital(3/3)
Value in tooltip: 
90d Readm cost/instance: $11,341
Border color: -10/0%</t>
  </si>
  <si>
    <t>Map_National_Average_4A_2</t>
  </si>
  <si>
    <t xml:space="preserve">1. Select dataset "Pennsylvania" 
2. Set Benchmark ON
3. In Location filter include FIPS "42059 - Greene (PA)" and "42013 - Blair (PA)" 
4. In Entity filter select Hospital - Include
5. In Benchmark select Measure "90d readmission cost per patient" 
6. In Labels select "90d readmission cost per patient" 
7. Open Map view and zoom to see each entity
8. Hover over node: "Nason Hospital"
</t>
  </si>
  <si>
    <t>Legend:
$17736
$ 90d Readm/patient: National Average
Hospital(3/3)
Value in tooltip:
90d Readm cost/patient: $17,135
Border color: -3%</t>
  </si>
  <si>
    <t>Legend:
$18,852
$ 90d Readm/patient: National Average
Hospital(3/3)
Value in tooltip:
90d Readm cost/patient: $17,135
Border color: -10/0%</t>
  </si>
  <si>
    <t>Map_National_Average_4A_3</t>
  </si>
  <si>
    <t>1. Select dataset "Pennsylvania" 
2. Set Benchmark ON
3. In Location filter include FIPS "42059 - Greene (PA)" and "42013 - Blair (PA)" 
4. In Entity filter select Hospital - Include
5. In Benchmark select Measure "90d readmission rate per instance" 
6. In Labels select "90d readmission rate per instance" 
7. Open Map view and zoom to see each entity
8. Hover over node: "Nason Hospital"</t>
  </si>
  <si>
    <t>Legend:
38.5%
90d Readm/instance: National Average
Hospital(3/3)
Value in tooltip: 
90d Readm rate/instance: 35.5%
Border color: -8%</t>
  </si>
  <si>
    <t>Legend:
33.3%
90d Readm/instance: National Average
Hospital(3/3)
Value in tooltip: 
90d Readm rate/instance: 35.5%
Border color: 0/10%</t>
  </si>
  <si>
    <t>Map_National_Average_4A_4</t>
  </si>
  <si>
    <t xml:space="preserve">1. Select dataset "Pennsylvania" 
2. Set Benchmark ON
3. In Location filter include FIPS "42059 - Greene (PA)" and "42013 - Blair (PA)" 
4. In Entity filter select Hospital - Include
5. In Benchmark select Measure "90d readmission rate per patient" 
6. In Labels select "90d readmission rate per patient" 
7. Open Map view and zoom to see each entity
8. Hover over node: "Nason Hospital"
</t>
  </si>
  <si>
    <t>Legend: 
26.9%
90d Readm/patient: National Average
Hospital(3/3)
Value in tooltip: 
90d Readm rate/patient: 23.5% 
Border color: -12%</t>
  </si>
  <si>
    <t>Legend: 33.3%
90d Readm/patient: National Average
Hospital(3/3)
Value in tooltip: 
90d Readm rate/patient: 23.5%
Border color: &lt; -20%</t>
  </si>
  <si>
    <t>Map_National_Average_4A_5</t>
  </si>
  <si>
    <t xml:space="preserve">1. Select dataset "Pennsylvania" 
2. Set Benchmark ON
3. In Location filter include FIPS "42059 - Greene (PA)" and "42013 - Blair (PA)" 
4. In Entity filter select Hospital - Include
5. In Benchmark select Measure "90d episode cost" 
6. In Labels select "90d episode cost" 
7. Open Map view and zoom to see each entity
8. Hover over node: "Nason Hospital"
</t>
  </si>
  <si>
    <t>Legend:
$22,879
90d episode cost: National Average
Hospital(3/3)
Value in tooltip: 
90d episode cost: $18,281
Border color: &lt; -20%</t>
  </si>
  <si>
    <t>Legend: $22,822
90d episode cost: National Average
Hospital(3/3)
Value in tooltip: 
90d episode cost: $18,281
Border color: -20/-10%</t>
  </si>
  <si>
    <t>Map_National_Average_4A_6</t>
  </si>
  <si>
    <t xml:space="preserve">1. Select dataset "Pennsylvania" 
2. Set Benchmark ON
3. In Location filter include FIPS "42059 - Greene (PA)" and "42013 - Blair (PA)" 
4. In Entity filter select Hospital - Include
5. In Benchmark select Measure "PAC LOS (days)" 
6. In Labels select "PAC LOS (days)" 
7. Open Map view and zoom to see each entity
8. Hover over node: "Nason Hospital"
</t>
  </si>
  <si>
    <t>Legend:
8.8d
PAC Length of Stay(LOS): National Average
Hospital(3/3)
Value in tooltip: 11.2d 
Border color: &gt; +20%</t>
  </si>
  <si>
    <t>Map_National_Average_5A_1</t>
  </si>
  <si>
    <t>Pennsylvania
Location: FIPS: 42059, 42013
Service Line: Dentistry, Dermatiology
Entity: Hospital
Single Node</t>
  </si>
  <si>
    <t>1. Select dataset "Pennsylvania" 
2. Set Benchmark ON
3. In Location filter include FIPS "42059 - Greene (PA)" and "42013 - Blair (PA)" 
4. In Service Line filter include "Dentistry" and "Dermatology" 
5. n Entity filter select Hospital - Include
6. In Benchmark select Measure "90d readmission cost per instance" 
7. In Labels select "90d readmission cost per instance" 
8. Open Map view and zoom to see each entity
9. Hover over node: "UPMC ALTOONA (NPI: 1649278730)"</t>
  </si>
  <si>
    <t>Legend: 
$12426
$ 90d Readm/instance: National Average
Hospital(3/3)
Value in tooltip: 
90d Readm cost/instance: $0
Border color: &lt; -20%</t>
  </si>
  <si>
    <t>Map_National_Average_5A_2</t>
  </si>
  <si>
    <t>1. Select dataset "Pennsylvania" 
2. Set Benchmark ON
3. In Location filter include FIPS "42059 - Greene (PA)" and "42013 - Blair (PA)" 
4. In Service Line filter include "Dentistry" and "Dermatology" 
5. n Entity filter select Hospital - Include
6. In Benchmark select Measure "90d readmission cost per patient" 
7. In Labels select "90d readmission cost per patient" 
8. Open Map view and zoom to see each entity
9. Hover over node: "UPMC ALTOONA (NPI: 1649278730)"</t>
  </si>
  <si>
    <t>Legend:
$17121
$ 90d Readm/patient: National Average
Hospital(3/3)
Value in tooltip:
90d Readm cost/patient: $0
Border color: &lt; -20%</t>
  </si>
  <si>
    <t>Map_National_Average_5A_3</t>
  </si>
  <si>
    <t>1. Select dataset "Pennsylvania" 
2. Set Benchmark ON
3. In Location filter include FIPS "42059 - Greene (PA)" and "42013 - Blair (PA)" 
4. In Service Line filter include "Dentistry" and "Dermatology" 
5. n Entity filter select Hospital - Include
6. In Benchmark select Measure "90d readmission rate per instance" 
7. In Labels select "90d readmission rate per instance" 
8. Open Map view and zoom to see each entity
9. Hover over node: "UPMC ALTOONA (NPI: 1649278730)"</t>
  </si>
  <si>
    <t>Legend: 42.8%
90d Readm/instance: National Average
Hospital(3/3)
Value in tooltip: 
90d Readm rate/instance: 0%
Border color: &lt; -20%</t>
  </si>
  <si>
    <t>Legend: 50.0%
Border color: &lt; -20%</t>
  </si>
  <si>
    <t>Map_National_Average_5A_4</t>
  </si>
  <si>
    <t xml:space="preserve">1. Select dataset "Pennsylvania" 
2. Set Benchmark ON
3. In Location filter include FIPS "42059 - Greene (PA)" and "42013 - Blair (PA)" 
4. In Service Line filter include "Dentistry" and "Dermatology" 
5. n Entity filter select Hospital - Include
6. In Benchmark select Measure "90d readmission rate per patient" 
7. In Labels select "90d readmission rate per patient" 
8. Open Map view and zoom to see each entity
9. Hover over node: "UPMC ALTOONA (NPI: 1649278730)"
</t>
  </si>
  <si>
    <t>Legend: 31.1%
90d Readm/patient: National Average
Hospital(3/3)
Value in tooltip: 
90d Readm rate/patient: 0%
Border color: &lt; -20%</t>
  </si>
  <si>
    <t>Legend: 50%
Border color: &lt; -20%</t>
  </si>
  <si>
    <t>Map_National_Average_5A_5</t>
  </si>
  <si>
    <t>1. Select dataset "Pennsylvania" 
2. Set Benchmark ON
3. In Location filter include FIPS "42059 - Greene (PA)" and "42013 - Blair (PA)" 
4. In Service Line filter include "Dentistry" and "Dermatology" 
5. n Entity filter select Hospital - Include
6. In Benchmark select Measure "90d episode cost" 
7. In Labels select "90d episode cost" 
8. Open Map view and zoom to see each entity
9. Hover over node: "UPMC ALTOONA (NPI: 1649278730)"</t>
  </si>
  <si>
    <t>Legend: $17097
90d episode cost: National Average
Hospital(3/3)
Value in tooltip: 
90d episode cost: $14031
Border color: -18%</t>
  </si>
  <si>
    <t>Legend: $17097
90d episode cost: National Average
Hospital(3/3)
Value in tooltip: 
90d episode cost: $14031
Border color: -20/-10%</t>
  </si>
  <si>
    <t>Map_National_Average_5A_6</t>
  </si>
  <si>
    <t>1. Select dataset "Pennsylvania" 
2. Set Benchmark ON
3. In Location filter include FIPS "42059 - Greene (PA)" and "42013 - Blair (PA)" 
4. In Service Line filter include "Dentistry" and "Dermatology" 
5. n Entity filter select Hospital - Include
6. In Benchmark select Measure "PAC LOS (days)" 
7. In Labels select "PAC LOS (days)" 
8. Open Map view and zoom to see each entity
9. Hover over node: "UPMC ALTOONA (NPI: 1649278730)"</t>
  </si>
  <si>
    <t>Legend: 6.6d
PAC Length of Stay(LOS): National Average
Hospital(3/3)
Value in tooltip: 4.3d 
Border color: &lt; -20%</t>
  </si>
  <si>
    <t>Map_National_Average_6A_1</t>
  </si>
  <si>
    <t>Pennsylvania
Location: Pennsylvania - exclude
Service Line: Dentistry, Dermatiology -exclude
Entity: LTCH
Bucket Node</t>
  </si>
  <si>
    <t>1. Select dataset "Pennsylvania" 
2. Set Benchmark ON
3. In Location filter exclude "Pennsylvania" 
4. In Service Line filter exclude "Dentistry" and "Dermatology" 
5. In Entity filter select LTCH - Include
6. In Benchmark select Measure "90d readmission cost per instance" 
7. Open Map view and zoom to see 11 grouped LTCH and 2 separated nodes("Kindred Hospitals-Dayton(NPI: 1447320676)" and "Baycare Alliant Hospital(NPI:1174716955)"
8. Hover over bucket node: "11"</t>
  </si>
  <si>
    <t>Legend: 
$12420
$ 90d Readm/instance: National Average
LTCH(13/13)
Value in tooltip: 
LTCH(11)
Border color: 1%</t>
  </si>
  <si>
    <t>Value on node, invisible on map:
90d Readm cost/instance: $12,495</t>
  </si>
  <si>
    <t>Legend: 
$15,915
Border color: &lt; -20%</t>
  </si>
  <si>
    <t>Map_National_Average_6A_2</t>
  </si>
  <si>
    <t>1. Select dataset "Pennsylvania" 
2. Set Benchmark ON
3. In Location filter exclude "Pennsylvania" 
4. In Service Line filter exclude "Dentistry" and "Dermatology" 
5. In Entity filter select LTCH - Include
6. In Benchmark select Measure "90d readmission cost per patient" 
7. Open Map view and zoom to see 11 grouped LTCH and 2 separated nodes("Kindred Hospitals-Dayton(NPI: 1447320676)" and "Baycare Alliant Hospital(NPI:1174716955)"
8. Hover over bucket node: "11"</t>
  </si>
  <si>
    <t>Legend:
$16560
$ 90d Readm/patient: National Average
LTCH(13/13)
Value in tooltip:
LTCH(11)
Border color: 2%</t>
  </si>
  <si>
    <t>Value on node, invisible on map:
90d Readm cost/patient: $16820</t>
  </si>
  <si>
    <t>Legend:
$21,979
Border color: &lt; -20%</t>
  </si>
  <si>
    <t>Map_National_Average_6A_3</t>
  </si>
  <si>
    <t>1. Select dataset "Pennsylvania" 
2. Set Benchmark ON
3. In Location filter exclude "Pennsylvania" 
4. In Service Line filter exclude "Dentistry" and "Dermatology" 
5. In Entity filter select LTCH - Include
6. In Benchmark select Measure "90d readmission rate per instance" 
7. Open Map view and zoom to see 11 grouped LTCH and 2 separated nodes("Kindred Hospitals-Dayton(NPI: 1447320676)" and "Baycare Alliant Hospital(NPI:1174716955)"
8. Hover over bucket node: "11"</t>
  </si>
  <si>
    <t>Legend:
47.4%
90d Readm/instance: National Average
LTCH(13/13)
Value in tooltip: 
LTCH(11)
Border color: -0.2%</t>
  </si>
  <si>
    <t>Value on node, invisible on map:
90d Readm rate/instance: 47.3%</t>
  </si>
  <si>
    <t>Legend:
N/A
Border color: 0/10%</t>
  </si>
  <si>
    <t>Map_National_Average_6A_4</t>
  </si>
  <si>
    <t>1. Select dataset "Pennsylvania" 
2. Set Benchmark ON
3. In Location filter exclude "Pennsylvania" 
4. In Service Line filter exclude "Dentistry" and "Dermatology" 
5. In Entity filter select LTCH - Include
6. In Benchmark select Measure "90d readmission rate per patient" 
7. Open Map view and zoom to see 11 grouped LTCH and 2 separated nodes("Kindred Hospitals-Dayton(NPI: 1447320676)" and "Baycare Alliant Hospital(NPI:1174716955)"
8. Hover over bucket node: "11"</t>
  </si>
  <si>
    <t>Legend: 
35.5%
90d Readm/patient: National Average
LTCH(13/13)
Value in tooltip: 
LTCH(11)
Border color: -1%</t>
  </si>
  <si>
    <t xml:space="preserve">Value on node, invisible on map:
90d Readm rate/patient: 35.1%
</t>
  </si>
  <si>
    <t xml:space="preserve">Legend: 
7.7%
Border color: &gt; +20 </t>
  </si>
  <si>
    <t>Map_National_Average_6A_5</t>
  </si>
  <si>
    <t>1. Select dataset "Pennsylvania" 
2. Set Benchmark ON
3. In Location filter exclude "Pennsylvania" 
4. In Service Line filter exclude "Dentistry" and "Dermatology" 
5. In Entity filter select LTCH - Include
6. In Benchmark select Measure "90d episode cost" 
7. Open Map view and zoom to see 11 grouped LTCH and 2 separated nodes("Kindred Hospitals-Dayton(NPI: 1447320676)" and "Baycare Alliant Hospital(NPI:1174716955)"
8. Hover over bucket node: "11"</t>
  </si>
  <si>
    <t>Legend:
$130,963
90d episode cost: National Average
LTCH(13/13)
Value in tooltip: 
LTCH(11)
Border color: 0.1%</t>
  </si>
  <si>
    <t>Value on node, invisible on map:
90d episode cost: $131140</t>
  </si>
  <si>
    <t xml:space="preserve">Legend:
$101,069
Border color: 0/+10 </t>
  </si>
  <si>
    <t>Map_National_Average_6A_6</t>
  </si>
  <si>
    <t>1. Select dataset "Pennsylvania" 
2. Set Benchmark ON
3. In Location filter exclude "Pennsylvania" 
4. In Service Line filter exclude "Dentistry" and "Dermatology" 
5. In Entity filter select LTCH - Include
6. In Benchmark select Measure "PAC LOS (days)" 
7. Open Map view and zoom to see 11 grouped LTCH and 2 separated nodes("Kindred Hospitals-Dayton(NPI: 1447320676)" and "Baycare Alliant Hospital(NPI:1174716955)"
8. Hover over bucket node: "11"</t>
  </si>
  <si>
    <t>Legend:
28.6d
PAC Length of Stay(LOS): National Average
LTCH(13/13)
Value in tooltip: 
LTCH(11) 
Border color: 0.3%</t>
  </si>
  <si>
    <t>Value on node, invisible on map:
28.7d</t>
  </si>
  <si>
    <t>Legend:
27.0d
Border color: -10/0</t>
  </si>
  <si>
    <t xml:space="preserve">IB. National Average (Dataset: Pennsylvania; LDS-year-2016 as National Benchmark) - Benchmark Map                                    </t>
  </si>
  <si>
    <t>Map_National_Average_1B_1</t>
  </si>
  <si>
    <t>Pennsylvania
No filters
Bucket Node: HHAs (NPI: 1285682955, 1831147529, 1891725693)</t>
  </si>
  <si>
    <t>1. Select dataset Pennsylvania
2. Set Benchmark ON  
3. In Benchmark select Measure 90d readmission cost per instance  
4. In Benchmark select Level of Aggregation National  
5. In Labels select 90d readmission cost per instance
6. Open Map view and zoom to see bucket node in Atlanta with 3 HHA in it 
7. Hover over bucket node 3 - in region of Atlanta city</t>
  </si>
  <si>
    <t>Legend: 12438
$ 90d Readm/instance: National Average
AC 152
HHA 539
IRF 123
LTCH 31
SNF 1107
Value in tooltip: 8205
HHA(3)
Border color: -0.3%</t>
  </si>
  <si>
    <t>to calculate</t>
  </si>
  <si>
    <t xml:space="preserve">Legend: 11079
</t>
  </si>
  <si>
    <t>Map_National_Average_1B_2</t>
  </si>
  <si>
    <t>1. Select dataset Pennsylvania
2. Set Benchmark ON  
3. In Benchmark select Measure 90d readmission cost per patient  
4. In Benchmark select Level of Aggregation National  
5. In Labels select 90d readmission cost per patient
6. Open Map view and zoom to see bucket node in Atlanta with 3 HHA in it 
7. Hover over bucket node 3 - in region of Atlanta city</t>
  </si>
  <si>
    <t>Legend: 17805
$ 90d Readm/patient: National Average
Value in tooltip: 16409
Border color: -7.8%</t>
  </si>
  <si>
    <t>Map_National_Average_1B_3</t>
  </si>
  <si>
    <t>1. Select dataset Pennsylvania
2. Set Benchmark ON  
3. In Benchmark select Measure 90d readmission rate per instance  
4. In Benchmark select Level of Aggregation National  
5. In Labels select 90d readmission rate per instance
6. Open Map view and zoom to see bucket node in Atlanta with 3 HHA in it 
7. Hover over bucket node 3 - in region of Atlanta city</t>
  </si>
  <si>
    <t>Legend:
37.8%
90d Readm/instance: National Average
Value in tooltip: 
66.7%
Border color: &gt; 20%</t>
  </si>
  <si>
    <t>Map_National_Average_1B_4</t>
  </si>
  <si>
    <t>1. Select dataset Pennsylvania
2. Set Benchmark ON  
3. In Benchmark select Measure 90d readmission rate per patient  
4. In Benchmark select Level of Aggregation National  
5. In Labels select 90d readmission rate per patient
6. Open Map view and zoom to see bucket node in Atlanta with 3 HHA in it 
7. Hover over bucket node 3 - in region of Atlanta city</t>
  </si>
  <si>
    <t>Legend: 
26.4%
90d Readm/patient: National Average
Value in tooltip: 
33.3%
Border color: &gt; 20%</t>
  </si>
  <si>
    <t>Map_National_Average_1B_5</t>
  </si>
  <si>
    <t>1. Select dataset Pennsylvania
2. Set Benchmark ON  
3. In Benchmark select Measure 90d episode cost  
4. In Benchmark select Level of Aggregation National  
5. In Labels select 90d episode cost
6. Open Map view and zoom to see bucket node in Atlanta with 3 HHA in it 
7. Hover over bucket node 3 - in region of Atlanta city</t>
  </si>
  <si>
    <t>Legend:
$23139
90d episode cost: National Average
Value in tooltip: 
$33323
Border color: &gt;20%</t>
  </si>
  <si>
    <t>Map_National_Average_1B_6</t>
  </si>
  <si>
    <t>1. Select dataset Pennsylvania
2. Set Benchmark ON  
3. In Benchmark select Measure PAC LOS (days)  
4. In Benchmark select Level of Aggregation National  
5. In Labels select PAC LOS (days)
6. Open Map view and zoom to see bucket node in Atlanta with 3 HHA in it 
7. Hover over bucket node 3 - in region of Atlanta city</t>
  </si>
  <si>
    <t>Legend:
8.5d
PAC Length of Stay(LOS): National Average
Value in tooltip: 
26.3d
Border color: &gt; 20%</t>
  </si>
  <si>
    <t>Map_National_Average_2B_1</t>
  </si>
  <si>
    <t>Pennsylvania
Location: Pennsylvania - exclude
Entity: IRF - include,  IRF NPI: 1942553599 -exclude
IRF NPI: 1336252717</t>
  </si>
  <si>
    <t>1. Select dataset Pennsylvania
2. Set Benchmark ON  
3. In Location filter exclude: Pennsylvania  
4. In Entity filter include IRF and exclude Healthsouth Rehabilitation Hospital at Martin Heal (NPI: 1942553599)
5. In Benchmark select Measure 90d readmission cost per instance  
6. In Benchmark select Level of Aggregation National  
7. In Labels select 90d readmission cost per instance
8. Open Map view and zoom to see each entity 
9. Hover over node: IRF: Integris Southwest Medical Center (NPI: 1336252717)</t>
  </si>
  <si>
    <t>Legend: 12031
$ 90d Readm/instance: National Average
AC 42
IRF 46
Value in tooltip: 15775
Border color: &gt; 20%</t>
  </si>
  <si>
    <t>Map_National_Average_2B_2</t>
  </si>
  <si>
    <t>1. Select dataset Pennsylvania
2. Set Benchmark ON  
3. In Location filter exclude: Pennsylvania  
4. In Entity filter include IRF and exclude Healthsouth Rehabilitation Hospital at Martin Heal (NPI: 1942553599)
5. In Benchmark select Measure 90d readmission cost per patient  
6. In Benchmark select Level of Aggregation National  
7. In Labels select 90d readmission cost per patient
8. Open Map view and zoom to see each entity 
9. Hover over node: IRF: Integris Southwest Medical Center (NPI: 1336252717)</t>
  </si>
  <si>
    <t>Legend: 16366
$ 90d Readm/patient: National Average
Value in tooltip: 31549
Border color: &gt;20%</t>
  </si>
  <si>
    <t>Map_National_Average_2B_3</t>
  </si>
  <si>
    <t>1. Select dataset Pennsylvania
2. Set Benchmark ON  
3. In Location filter exclude: Pennsylvania  
4. In Entity filter include IRF and exclude Healthsouth Rehabilitation Hospital at Martin Heal (NPI: 1942553599)
5. In Benchmark select Measure 90d readmission rate per instance  
6. In Benchmark select Level of Aggregation National  
7. In Labels select 90d readmission rate per instance
8. Open Map view and zoom to see each entity 
9. Hover over node: IRF: Integris Southwest Medical Center (NPI: 1336252717)</t>
  </si>
  <si>
    <t>Legend: 37.6
90d Readm/instance: National Average
Value in tooltip: 200%
Border color: &gt;20%</t>
  </si>
  <si>
    <t>Map_National_Average_2B_4</t>
  </si>
  <si>
    <t>1. Select dataset Pennsylvania
2. Set Benchmark ON  
3. In Location filter exclude: Pennsylvania  
4. In Entity filter include IRF and exclude Healthsouth Rehabilitation Hospital at Martin Heal (NPI: 1942553599)
5. In Benchmark select Measure 90d readmission rate per patient  
6. In Benchmark select Level of Aggregation National  
7. In Labels select 90d readmission rate per patient
8. Open Map view and zoom to see each entity 
9. Hover over node: IRF: Integris Southwest Medical Center (NPI: 1336252717)</t>
  </si>
  <si>
    <t>Legend: 27.7
90d Readm/patient: National Average
Value in tooltip: 100
Border color: &gt;20%</t>
  </si>
  <si>
    <t>Map_National_Average_2B_5</t>
  </si>
  <si>
    <t>1. Select dataset Pennsylvania
2. Set Benchmark ON  
3. In Location filter exclude: Pennsylvania  
4. In Entity filter include IRF and exclude Healthsouth Rehabilitation Hospital at Martin Heal (NPI: 1942553599)
5. In Benchmark select Measure 90d episode cost  
6. In Benchmark select Level of Aggregation National  
7. In Labels select 90d episode cost
8. Open Map view and zoom to see each entity 
9. Hover over node: IRF: Integris Southwest Medical Center (NPI: 1336252717)</t>
  </si>
  <si>
    <t>Legend: 48626
90d episode cost: National Average
Value in tooltip: $48238
Border color: -8%</t>
  </si>
  <si>
    <t>Map_National_Average_2B_6</t>
  </si>
  <si>
    <t>1. Select dataset Pennsylvania
2. Set Benchmark ON  
3. In Location filter exclude: Pennsylvania  
4. In Entity filter include IRF and exclude Healthsouth Rehabilitation Hospital at Martin Heal (NPI: 1942553599)
5. In Benchmark select Measure PAC LOS (days)  
6. In Benchmark select Level of Aggregation National  
7. In Labels select PAC LOS (days)
8. Open Map view and zoom to see each entity 
9. Hover over node: IRF: Integris Southwest Medical Center (NPI: 1336252717)</t>
  </si>
  <si>
    <t>Legend: 13.6d
PAC Length of Stay(LOS): National Average
Value in tooltip: 8.0d
Border color: &lt; -20%</t>
  </si>
  <si>
    <t>Map_National_Average_3B_1</t>
  </si>
  <si>
    <t>Pennsylvania
Location:Ohio - include
Service Line: Sepsis, Renal Failure, Cellulitis, DRG: 460 - include
Entity: HHA - include
HHA NPI: 18614139999</t>
  </si>
  <si>
    <t>1. Select dataset Pennsylvania
2. Set Benchmark ON  
3. In Location filter include Ohio  
4. In Service Line filter include Sepsis, Renal Failure, Cellulitis, DRG: 460
5. In Entity filter include HHA
6. In Benchmark select Measure 90d readmission cost per instance  
7. In Benchmark select Level of Aggregation National  
8. In Labels select 90d readmission cost per instance
9. Open Map view and zoom to see each entity 
10. Hover over node: HHA: Summit Orthopaedic Home Care (NPI: 1861413999)</t>
  </si>
  <si>
    <t>Legend: 10167
$ 90d Readm/instance: National Average
Value in tooltip: 0
Border color: &lt; -20%</t>
  </si>
  <si>
    <t>Map_National_Average_3B_2</t>
  </si>
  <si>
    <t>Pennsylvania</t>
  </si>
  <si>
    <t>1. Select dataset Pennsylvania
2. Set Benchmark ON  
3. In Location filter include Ohio  
4. In Service Line filter include Sepsis, Renal Failure, Cellulitis , DRG: 460
5. In Entity filter include HHA
6. In Benchmark select Measure 90d readmission cost per patient  
7. In Benchmark select Level of Aggregation National  
8. In Labels select 90d readmission cost per patient
9. Open Map view and zoom to see each entity 
10. Hover over node: HHA: Summit Orthopaedic Home Care (NPI: 1861413999)</t>
  </si>
  <si>
    <t>Legend: 11830
$ 90d Readm/patient: National Average
Value in tooltip: 0
Border color: &lt; -20%</t>
  </si>
  <si>
    <t>Map_National_Average_3B_3</t>
  </si>
  <si>
    <t>Location:Ohio - include</t>
  </si>
  <si>
    <t>1. Select dataset Pennsylvania
2. Set Benchmark ON  
3. In Location filter include Ohio  
4. In Service Line filter include Sepsis, Renal Failure, Cellulitis , DRG: 460
5. In Entity filter include HHA
6. In Benchmark select Measure 90d readmission rate per instance  
7. In Benchmark select Level of Aggregation National  
8. In Labels select 90d readmission rate per instance
9. Open Map view and zoom to see each entity 
10. Hover over node: HHA: Summit Orthopaedic Home Care (NPI: 1861413999)</t>
  </si>
  <si>
    <t>Legend: 13.1
90d Readm/instance: National Average
Value in tooltip: 0
Border color: &lt; -20%</t>
  </si>
  <si>
    <t>Map_National_Average_3B_4</t>
  </si>
  <si>
    <t>Service Line: Sepsis, Renal Failure, Cellulitis, DRG: 460 - include</t>
  </si>
  <si>
    <t>1. Select dataset Pennsylvania
2. Set Benchmark ON  
3. In Location filter include Ohio  
4. In Service Line filter include Sepsis, Renal Failure, Cellulitis , DRG: 460
5. In Entity filter include HHA
6. In Benchmark select Measure 90d readmission rate per patient  
7. In Benchmark select Level of Aggregation National  
8. In Labels select 90d readmission rate per patient
9. Open Map view and zoom to see each entity 
10. Hover over node: HHA: Summit Orthopaedic Home Care (NPI: 1861413999)</t>
  </si>
  <si>
    <t>Legend: 11.3
90d Readm/patient: National Average
Value in tooltip: 0
Border color: &lt; -20%</t>
  </si>
  <si>
    <t>Map_National_Average_3B_5</t>
  </si>
  <si>
    <t>Entity: HHA - include</t>
  </si>
  <si>
    <t>1. Select dataset Pennsylvania
2. Set Benchmark ON  
3. In Location filter include Ohio  
4. In Service Line filter include Sepsis, Renal Failure, Cellulitis, DRG: 460 
5. In Entity filter include HHA
6. In Benchmark select Measure 90d episode cost  
7. In Benchmark select Level of Aggregation National  
8. In Labels select 90d episode cost
9. Open Map view and zoom to see each entity 
10. Hover over node: HHA: Summit Orthopaedic Home Care (NPI: 1861413999)</t>
  </si>
  <si>
    <t>Legend: 29034
90d episode cost: National Average
Value in tooltip: 48576.0
Border color: &gt; 20%</t>
  </si>
  <si>
    <t>Map_National_Average_3B_6</t>
  </si>
  <si>
    <t>HHA NPI: 18614139999</t>
  </si>
  <si>
    <t>1. Select dataset Pennsylvania
2. Set Benchmark ON  
3. In Location filter include Ohio  
4. In Service Line filter include Sepsis, Renal Failure, Cellulitis, DRG: 460 
5. In Entity filter include HHA
6. In Benchmark select Measure PAC LOS (days)  
7. In Benchmark select Level of Aggregation National  
8. In Labels select PAC LOS (days)
9. Open Map view and zoom to see each entity 
10. Hover over node: HHA: Summit Orthopaedic Home Care (NPI: 1861413999)</t>
  </si>
  <si>
    <t>Legend: 12.3
PAC Length of Stay(LOS): National Average
Value in tooltip: 31.0d
Border color: &gt; 20%</t>
  </si>
  <si>
    <t xml:space="preserve">IC. National Average (Dataset: LDS-year-2016; LDS-year-2016 as National Benchmark) - Benchmark Map                                    </t>
  </si>
  <si>
    <t>Map_National_Average_1C_1</t>
  </si>
  <si>
    <t>LDS-year-2016
HHA (NPI: 1760427082)</t>
  </si>
  <si>
    <t>1. Select dataset LDS-year-2016
2. Open Map view
3. Set Benchmark ON
4. In Benchmark set Level of aggregation to National
5. In Benchmark select Measure 90d readmission cost per instance
6. In Labels select 90d readmission cost per instance
7. Hover over node HHA (NPI: 1760427082) -South end of Alaska</t>
  </si>
  <si>
    <t>Legend
Hospital(3320 / 3320)
SNF (16039 / 16039)
HHA (10313 / 10313)
IRF (1100 / 1100)
LTCH (427 / 427)
Home (1 / 1)
Benchmark: $12,440
90d readmission cost per instance: $13,021
color: 4.7%</t>
  </si>
  <si>
    <t>Benchmark: $11,999
90d readmission cost per instance: $0
color:&lt;-20%</t>
  </si>
  <si>
    <t>Map_National_Average_1C_2</t>
  </si>
  <si>
    <t>1. Select dataset LDS-year-2016
2. Open Map view
3. Set Benchmark ON
4. In Benchmark set Level of aggregation to National
5. In Benchmark select Measure 90d readmission cost per patient
6. In Labels select 90d readmission cost per patient
7. Hover over node HHA (NPI: 1760427082) -South end of Alaska</t>
  </si>
  <si>
    <t>National Benchmark: $16,625
90d readmission cost per patient: $0
color: &lt; -20%</t>
  </si>
  <si>
    <t>Map_National_Average_1C_3</t>
  </si>
  <si>
    <t>1. Select dataset LDS-year-2016
2. Open Map view
3. Set Benchmark ON
4. In Benchmark set Level of aggregation to National
5. In Benchmark select Measure 90d readmission rate per instance
6. In Labels select 90d readmission rate per instance
7. Hover over node HHA (NPI: 1760427082) -South end of Alaska</t>
  </si>
  <si>
    <t>National Benchmark: 36.5%
90d readmission rate per instance: 12.5%
color: &lt; -20%</t>
  </si>
  <si>
    <t>Map_National_Average_1C_4</t>
  </si>
  <si>
    <t>1. Select dataset LDS-year-2016
2. Open Map view
3. Set Benchmark ON
4. In Benchmark set Level of aggregation to National
5. In Benchmark select Measure 90d readmission rate per patient
6. In Labels select 90d readmission rate per patient
7. Hover over node HHA (NPI: 1760427082) -South end of Alaska</t>
  </si>
  <si>
    <t>National benchmark: 26.0%
90d readmission rate per patient: 12.5%
color: &lt; -20%</t>
  </si>
  <si>
    <t>Map_National_Average_1C_5</t>
  </si>
  <si>
    <t>1. Select dataset LDS-year-2016
2. Open Map view
3. Set Benchmark ON
4. In Benchmark set Level of aggregation to National
5. In Benchmark select Measure 90d episode cost
6. In Labels select 90d episode cost
7. Hover over node HHA (NPI: 1760427082) -South end of Alaska</t>
  </si>
  <si>
    <t>National benchmark: $21,987
90d episode cost: $46,046
color: &gt; 20%</t>
  </si>
  <si>
    <t>Map_National_Average_1C_6</t>
  </si>
  <si>
    <t>1. Select dataset LDS-year-2016
2. Open Map view
3. Set Benchmark ON
4. In Benchmark set Level of aggregation to National
5. In Benchmark select Measure PAC LOS (days)
6. In Labels select PAC LOS (days)
7. Hover over node HHA (NPI: 1760427082) -South end of Alaska</t>
  </si>
  <si>
    <t>National benchmark: 14.6d
PAC LOS: 18.5d
color: &gt; 20%</t>
  </si>
  <si>
    <t>Map_National_Average_2C_1</t>
  </si>
  <si>
    <t>LDS-year-2016
Location: California
Episode: Radiotherapy
Entity: IRF(NPI:1952342297)
IRF(NPI:1952342297)</t>
  </si>
  <si>
    <t>1. Select dataset LDS-year-2016
2. Open Map view
3. Set Benchmark ON
4. In Location filter include California
5. In Service Line filter include Episode: Radiotherapy
6. In Entity filter include IRF(NPI:1952342297)
7. In Benchmark set Level of aggregation to National
8. In Benchmark select Measure 90d readmission cost per instance
9. In Labels select 90d readmission cost per instance
10. Hover over node IRF(NPI:1952342297)</t>
  </si>
  <si>
    <t>Legend
IRF (1 / 1)
National Benchmark: $10,476
90d readmission cost per instance: $10,476
color: 0%</t>
  </si>
  <si>
    <t>Map_National_Average_2C_2</t>
  </si>
  <si>
    <t>1. Select dataset LDS-year-2016
2. Open Map view
3. Set Benchmark ON
4. In Location filter include California
5. In Service Line filter include Episode: Radiotherapy
6. In Entity filter include IRF(NPI:1952342297)
7. In Benchmark set Level of aggregation to National
8. In Benchmark select Measure 90d readmission cost per patient
9. In Labels select 90d readmission cost per patient
10. Hover over node IRF(NPI:1952342297)</t>
  </si>
  <si>
    <t>National Benchmark: $10,476 
90d readmission cost per patient: $10,476 
color: 0%</t>
  </si>
  <si>
    <t>Map_National_Average_2C_3</t>
  </si>
  <si>
    <t>1. Select dataset LDS-year-2016
2. Open Map view
3. Set Benchmark ON
4. In Location filter include California
5. In Service Line filter include Episode: Radiotherapy
6. In Entity filter include IRF(NPI:1952342297)
7. In Benchmark set Level of aggregation to National
8. In Benchmark select Measure 90d readmission rate per instance
9. In Labels select 90d readmission rate per instance
10. Hover over node IRF(NPI:1952342297)</t>
  </si>
  <si>
    <t>National Benchmark: 100% 
90d readmission rate per instance: 100% 
color: 0%</t>
  </si>
  <si>
    <t>Map_National_Average_2C_4</t>
  </si>
  <si>
    <t>1. Select dataset LDS-year-2016
2. Open Map view
3. Set Benchmark ON
4. In Location filter include California
5. In Service Line filter include Episode: Radiotherapy
6. In Entity filter include IRF(NPI:1952342297)
7. In Benchmark set Level of aggregation to National
8. In Benchmark select Measure 90d readmission rate per patient
9. In Labels select 90d readmission rate per patient
10. Hover over node IRF(NPI:1952342297)</t>
  </si>
  <si>
    <t>National benchmark: 100% 
90d readmission rate per patient: 100% 
color: 0%</t>
  </si>
  <si>
    <t>Map_National_Average_2C_5</t>
  </si>
  <si>
    <t>1. Select dataset LDS-year-2016
2. Open Map view
3. Set Benchmark ON
4. In Location filter include California
5. In Service Line filter include Episode: Radiotherapy
6. In Entity filter include IRF(NPI:1952342297)
7. In Benchmark set Level of aggregation to National
8. In Benchmark select Measure 90d episode cost
9. In Labels select 90d episode cost
10. Hover over node IRF(NPI:1952342297)</t>
  </si>
  <si>
    <t>National benchmark: $83,198 
90d episode cost: $83,198
color: 0%</t>
  </si>
  <si>
    <t>Map_National_Average_2C_6</t>
  </si>
  <si>
    <t>1. Select dataset LDS-year-2016
2. Open Map view
3. Set Benchmark ON
4. In Location filter include California
5. In Service Line filter include Episode: Radiotherapy
6. In Entity filter include IRF(NPI:1952342297)
7. In Benchmark set Level of aggregation to National
8. In Benchmark select Measure PAC LOS (days)
9. In Labels select PAC LOS (days)
10. Hover over node IRF(NPI:1952342297)</t>
  </si>
  <si>
    <t>National benchmark: 17.0d
PAC LOS: 17.0d 
color: 0%</t>
  </si>
  <si>
    <t xml:space="preserve">IIA. Dataset Average Calculation (Dataset: Orange) - Benchmark Map </t>
  </si>
  <si>
    <t>Map_Dataset_Average_1A_1</t>
  </si>
  <si>
    <t>Orange
service Line:DRG 697
Entity: SNF
Single Node</t>
  </si>
  <si>
    <t>1. Select dataset "Orange"
2. Set Benchmark ON
3. Expand nodes on graph to DRG level 
4. In Service Line filter include DRG "697" 
5. In Entity filter select SNF - Include
6. In Benchmark select Measure 90d readmission cost per instance ($)
7. In Benchmark select Level of Aggregation "Dataset"
8. In Benchmark set Metrics to Average
9. In Labels select 90d readmission cost per instance ($)
10. Open Map view and zoom to see each entity
11. Hover over node: SNF - COUNTRY VILLA PLAZA CONVALESCENT CENTER on Map</t>
  </si>
  <si>
    <t>Legend: 
$9,840
$ 90d Readm/instance: Dataset average
SNF(5/5)
Value in tooltip: 
90d Readm cost/instance: $9,544 
Border color: -3%</t>
  </si>
  <si>
    <t>Map_Dataset_Average_1A_2</t>
  </si>
  <si>
    <t>1. Select dataset "Orange"
2. Set Benchmark ON
3. Expand nodes on graph to DRG level 
4. In Service Line filter include DRG "697" 
5. In Entity filter select SNF - Include
6. In Benchmark select Measure 90d readmission cost per patient ($)
7. In Benchmark select Level of Aggregation "Dataset"
8. In Benchmark set Metrics to Average
9. In Labels select 90d readmission cost per patient ($)
10. Open Map view and zoom to see each entity
11. Hover over node: SNF - COUNTRY VILLA PLAZA CONVALESCENT CENTER on Map</t>
  </si>
  <si>
    <t>Legend:
$19,679
$ 90d Readm/patient: Dataset Average
SNF(5/5)
Value in tooltip:
90d Readm cost/patient: $19,087
Border color: -3%</t>
  </si>
  <si>
    <t>Map_Dataset_Average_1A_3</t>
  </si>
  <si>
    <t>1. Select dataset "Orange"
2. Set Benchmark ON
3. Expand nodes on graph to DRG level 
4. In Service Line filter include DRG "697" 
5. In Entity filter select SNF - Include
6. In Benchmark select Measure 90d readmission rate per instance (%)
7. In Benchmark select Level of Aggregation "Dataset"
8. In Benchmark set Metrics to Average
9. In Labels select 90d readmission rate per instance (%)
10. Open Map view and zoom to see each entity
11. Hover over node: SNF - COUNTRY VILLA PLAZA CONVALESCENT CENTER on Map</t>
  </si>
  <si>
    <t>Legend:
20%
90d Readm/instance: Dataset Average
SNF(5/5)
Value in tooltip: 
90d Readm rate/instance: 200%
Border color: &gt; 20%</t>
  </si>
  <si>
    <t>Map_Dataset_Average_1A_4</t>
  </si>
  <si>
    <t>1. Select dataset "Orange"
2. Set Benchmark ON
3. Expand nodes on graph to DRG level 
4. In Service Line filter include DRG "697" 
5. In Entity filter select SNF - Include
6. In Benchmark select Measure 90d readmission rate per patient (%)
7. In Benchmark select Level of Aggregation "Dataset"
8. In Benchmark set Metrics to Average
9. In Labels select 90d readmission rate per patient (%)
10. Open Map view and zoom to see each entity
11. Hover over node: SNF - COUNTRY VILLA PLAZA CONVALESCENT CENTER on Map</t>
  </si>
  <si>
    <t>Legend:
20%
90d Readm/patient: Dataset Average
SNF(5/5)
Value in tooltip: 
90d Readm rate/patient: 100%
Border color: &gt; 20%</t>
  </si>
  <si>
    <t>Map_Dataset_Average_1A_5</t>
  </si>
  <si>
    <t>1. Select dataset "Orange"
2. Set Benchmark ON
3. Expand nodes on graph to DRG level 
4. In Service Line filter include DRG "697" 
5. In Entity filter select SNF - Include
6. In Benchmark select Measure 90d episode cost ($)
7. In Benchmark select Level of Aggregation "Dataset"
8. In Benchmark set Metrics to Average
9. In Labels select 90d episode cost ($)
10. Open Map view and zoom to see each entity
11. Hover over node: SNF - COUNTRY VILLA PLAZA CONVALESCENT CENTER on Map</t>
  </si>
  <si>
    <t>Legend:
$41,496
90d episode cost: Dataset Average
SNF(5/5)
Value in tooltip: 
90d episode cost: $94,012
Border color: &gt; +20%</t>
  </si>
  <si>
    <t>Map_Dataset_Average_1A_6</t>
  </si>
  <si>
    <t>1. Select dataset "Orange"
2. Set Benchmark ON
3. Expand nodes on graph to DRG level 
4. In Service Line filter include DRG "697" 
5. In Entity filter select SNF - Include
6. In Benchmark select Measure PAC LOS (days)
7. In Benchmark select Level of Aggregation "Dataset"
8. In Benchmark set Metrics to Average
9. In Labels select PAC LOS (days)
10. Open Map view and zoom to see each entity
11. Hover over node: SNF - COUNTRY VILLA PLAZA CONVALESCENT CENTER on Map</t>
  </si>
  <si>
    <t>Legend:
0.0d
PAC Length of Stay(LOS): Dataset Average
SNF(5/5)
Value in tooltip: 
0d
Border color: 0%</t>
  </si>
  <si>
    <t>Map_Dataset_Average_2A_1</t>
  </si>
  <si>
    <t>Orange
Service Line: Neurosurgery, Sinus &amp; Mastoid Procedures, DRG 79 -include
Service Line: Neurology, Orbital Procedures, DRG:135 - exclude
Entity: Hospital NPI: 1194926279
Hospital NPI: 1194926279</t>
  </si>
  <si>
    <t>1. Select dataset Orange
2. Set Benchmark ON 
3. In Service Line filter include Neurosurgery, Sinus &amp; Mastoid Procedures, DRG 79 
4. In Service Line filter exclude Neurology, Orbital Procedures, DRG:135
5. In Entity filter select Hospital: St Jude Medical Center (NPI: 1194926279) 
6. In Benchmark select Measure 90d readmission cost per instance 
7. In Benchmark select Level of Aggregation Dataset 
8. In Benchmark set Metrics to Average 
9. In Labels select 90d readmission cost per instance
10. Open Map view and zoom to see each entity 
11. Hover over node: Hospital St Jude Medical Center (NPI: 1194926279) on Map</t>
  </si>
  <si>
    <t>Benchmark: 14395
90d readmission cost per instance: 12220
line color: -15%</t>
  </si>
  <si>
    <t>Benchmark: 6222
line color: &gt; +20</t>
  </si>
  <si>
    <t>Benchmark:
All hospitals from orange dataset.
DRGs from test steps.</t>
  </si>
  <si>
    <t>Map_Dataset_Average_2A_2</t>
  </si>
  <si>
    <t>1. Select dataset Orange
2. Set Benchmark ON 
3. In Service Line filter include Neurosurgery, Sinus &amp; Mastoid Procedures, DRG 79 
4. In Service Line filter exclude Neurology, Orbital Procedures, DRG:135
5. In Entity filter select Hospital: St Jude Medical Center (NPI: 1194926279) 
6. In Benchmark select Measure 90d readmission cost per patient 
7. In Benchmark select Level of Aggregation Dataset 
8. In Benchmark set Metrics to Average 
9. In Labels select 90d readmission cost per patient
10. Open Map view and zoom to see each entity 
11. Hover over node: Hospital St Jude Medical Center (NPI: 1194926279) on Map</t>
  </si>
  <si>
    <t>Benchmark: 19666
90d readmission cost per patient: 18973
line color: -3.5%</t>
  </si>
  <si>
    <t>Benchmark: 8296
line color: &gt; +20</t>
  </si>
  <si>
    <t>Map_Dataset_Average_2A_3</t>
  </si>
  <si>
    <t>1. Select dataset Orange
2. Set Benchmark ON 
3. In Service Line filter include Neurosurgery, Sinus &amp; Mastoid Procedures, DRG 79 
4. In Service Line filter exclude Neurology, Orbital Procedures, DRG:135
5. In Entity filter select Hospital: St Jude Medical Center (NPI: 1194926279) 
6. In Benchmark select Measure 90d readmission rate per instance 
7. In Benchmark select Level of Aggregation Dataset 
8. In Benchmark set Metrics to Average 
9. In Labels select 90d readmission rate per instance
10. Open Map view and zoom to see each entity 
11. Hover over node: Hospital St Jude Medical Center (NPI: 1194926279) on Map</t>
  </si>
  <si>
    <t>Benchmark: 29.1
90d readmission rate per instance: 34.3
line color: 17.9%</t>
  </si>
  <si>
    <t>Benchmark: 40%
line color: &gt; +20</t>
  </si>
  <si>
    <t>Map_Dataset_Average_2A_4</t>
  </si>
  <si>
    <t>1. Select dataset Orange
2. Set Benchmark ON 
3. In Service Line filter include Neurosurgery, Sinus &amp; Mastoid Procedures, DRG 79 
4. In Service Line filter exclude Neurology, Orbital Procedures, DRG:135
5. In Entity filter select Hospital: St Jude Medical Center (NPI: 1194926279) 
6. In Benchmark select Measure 90d readmission rate per patient 
7. In Benchmark select Level of Aggregation Dataset 
8. In Benchmark set Metrics to Average 
9. In Labels select 90d readmission rate per patient
10. Open Map view and zoom to see each entity 
11. Hover over node: Hospital St Jude Medical Center (NPI: 1194926279) on Map</t>
  </si>
  <si>
    <t>Benchmark: 21.3
90d readmission rate per patient: 22.1
line color: 3.8%</t>
  </si>
  <si>
    <t>Benchmark: 30%
line color: -20/-10%</t>
  </si>
  <si>
    <t>Map_Dataset_Average_2A_5</t>
  </si>
  <si>
    <t>1. Select dataset Orange
2. Set Benchmark ON 
3. In Service Line filter include Neurosurgery, Sinus &amp; Mastoid Procedures, DRG 79 
4. In Service Line filter exclude Neurology, Orbital Procedures, DRG:135
5. In Entity filter select Hospital: St Jude Medical Center (NPI: 1194926279) 
6. In Benchmark select Measure 90d episode cost 
7. In Benchmark select Level of Aggregation Dataset 
8. In Benchmark set Metrics to Average 
9. In Labels select 90d episode cost
10. Open Map view and zoom to see each entity 
11. Hover over node: Hospital St Jude Medical Center (NPI: 1194926279) on Map</t>
  </si>
  <si>
    <t>Benchmark: 24091
90d episode cost: 21332
line color: -11.4%</t>
  </si>
  <si>
    <t>Benchmark: 38017
line color: &lt; -20%</t>
  </si>
  <si>
    <t>Map_Dataset_Average_2A_6</t>
  </si>
  <si>
    <t>1. Select dataset Orange
2. Set Benchmark ON 
3. In Service Line filter include Neurosurgery, Sinus &amp; Mastoid Procedures, DRG 79 
4. In Service Line filter exclude Neurology, Orbital Procedures, DRG:135
5. In Entity filter select Hospital: St Jude Medical Center (NPI: 1194926279) 
6. In Benchmark select Measure PAC LOS (days) 
7. In Benchmark select Level of Aggregation Dataset 
8. In Benchmark set Metrics to Average 
9. In Labels select PAC LOS (days)
10. Open Map view and zoom to see each entity 
11. Hover over node: Hospital St Jude Medical Center (NPI: 1194926279) on Map</t>
  </si>
  <si>
    <t>Benchmark: 0d
PAC LOS(days): 0d
line color: 0</t>
  </si>
  <si>
    <t>Map_Dataset_Average_3A_1</t>
  </si>
  <si>
    <t>Orange
No filters
Hospital: NPI: 1427041110</t>
  </si>
  <si>
    <t>1. Select dataset Orange
2. Set Benchmark ON
3. In Benchmark select Measure 90d readmission cost per instance
4. In Benchmark select Level of Aggregation Dataset
5. In Benchmark set Metrics to Average
6. In Labels select 90d readmission cost per instance 
7. Open Map view and zoom to see each entity 
8. Hover over node: Hospital - Chapman Global Medical Center (NPI: 1427041110) on Map</t>
  </si>
  <si>
    <t>Legend: $15989
$ 90d Readm/instance: Dataset Average
AC 20
IRF 2
LTCH 1
SNF 30
Value in tooltip: 
90d Readm cost/instance: $15595
Border color: -0.1%</t>
  </si>
  <si>
    <t>Legend: $9224
$ 90d Readm/instance: Dataset Average
AC 20
IRF 2
LTCH 1
SNF 30
Value in tooltip: 
90d Readm cost/instance: $15595
Border color: &gt;20%</t>
  </si>
  <si>
    <t>Yes
test_map_no_filters in orangeTestCases
Check only grouped node</t>
  </si>
  <si>
    <t>Map_Dataset_Average_3A_2</t>
  </si>
  <si>
    <t>1. Select dataset Orange
2. Set Benchmark ON
3. In Benchmark select Measure 90d readmission cost per patient
4. In Benchmark select Level of Aggregation Dataset
5. In Benchmark set Metrics to Average
6. In Labels select 90d readmission cost per patient 
7. Open Map view and zoom to see each entity 
8. Hover over node: Hospital - Chapman Global Medical Center (NPI: 1427041110) on Map</t>
  </si>
  <si>
    <t>Legend: $22765
$ 90d Readm/patient: Dataset Average
Value in tooltip:
90d Readm cost/patient: $21219
Border color: -6.7%</t>
  </si>
  <si>
    <t>Legend: $12024
$ 90d Readm/patient: Dataset Average
Value in tooltip:
90d Readm cost/patient: $21219
Border color: &gt;20%</t>
  </si>
  <si>
    <t>Map_Dataset_Average_3A_3</t>
  </si>
  <si>
    <t>1. Select dataset Orange
2. Set Benchmark ON
3. In Benchmark select Measure 90d readmission rate per instance
4. In Benchmark select Level of Aggregation Dataset
5. In Benchmark set Metrics to Average
6. In Labels select 90d readmission rate per instance 
7. Open Map view and zoom to see each entity 
8. Hover over node: Hospital - Chapman Global Medical Center (NPI: 1427041110) on Map</t>
  </si>
  <si>
    <t>Legend: 34.9%
90d Readm/instance: Dataset Average
Value in tooltip: 
90d Readm rate/instance: 37.2%
Border color: 6.6%</t>
  </si>
  <si>
    <t>Legend: 24.7%
90d Readm/instance: Dataset Average
Value in tooltip: 
90d Readm rate/instance: 37.2%
Border color: &gt;20%</t>
  </si>
  <si>
    <t>Map_Dataset_Average_3A_4</t>
  </si>
  <si>
    <t>1. Select dataset Orange
2. Set Benchmark ON
3. In Benchmark select Measure 90d readmission rate per patient
4. In Benchmark select Level of Aggregation Dataset
5. In Benchmark set Metrics to Average
6. In Labels select 90d readmission rate per patient 
7. Open Map view and zoom to see each entity 
8. Hover over node: Hospital - Chapman Global Medical Center (NPI: 1427041110) on Map</t>
  </si>
  <si>
    <t>Legend: 24.5%
90d Readm/patient: Dataset Average
Value in tooltip: 
90d Readm rate/patient: 27.4%
Border color: 11.8%</t>
  </si>
  <si>
    <t>Legend: 19.0%
90d Readm/patient: Dataset Average
Value in tooltip: 
90d Readm rate/patient: 27.4%
Border color: &gt;20%</t>
  </si>
  <si>
    <t>Map_Dataset_Average_3A_5</t>
  </si>
  <si>
    <t>1. Select dataset Orange
2. Set Benchmark ON
3. In Benchmark select Measure 90d episode cost
4. In Benchmark select Level of Aggregation Dataset
5. In Benchmark set Metrics to Average
6. In Labels select 90d episode cost 
7. Open Map view and zoom to see each entity 
8. Hover over node: Hospital - Chapman Global Medical Center (NPI: 1427041110) on Map</t>
  </si>
  <si>
    <t>Legend: $25891
90d episode cost: Dataset Average
Value in tooltip: 
90d episode cost: $21811
Border color: -15.8%</t>
  </si>
  <si>
    <t>Legend: $28459
90d episode cost: Dataset Average
Value in tooltip: 
90d episode cost: $21811
Border color: &lt; -20%</t>
  </si>
  <si>
    <t>Map_Dataset_Average_3A_6</t>
  </si>
  <si>
    <t>1. Select dataset Orange
2. Set Benchmark ON
3. In Benchmark select Measure PAC LOS (days)
4. In Benchmark select Level of Aggregation Dataset
5. In Benchmark set Metrics to Average
6. In Labels select PAC LOS (days) 
7. Open Map view and zoom to see each entity 
8. Hover over node: Hospital - Chapman Global Medical Center (NPI: 1427041110) on Map</t>
  </si>
  <si>
    <t>Legend:
0.0d
PAC Length of Stay(LOS): Dataset Average
Value in tooltip: 
0d
Border color: 0%</t>
  </si>
  <si>
    <t>Map_Dataset_Average_4A_1</t>
  </si>
  <si>
    <t xml:space="preserve">Orange
Service Line:  Transplant, Respiratory
Episode: Concussion, Other Knee Procedures
DRG: 671,749
Entity: LTCH, SNF(NPI: 1790768083) 
LTCH - DRG(2)
</t>
  </si>
  <si>
    <t>1. Select dataset Orange
2. Set Benchmark ON
3. In Service Line filter include Service Line:  Transplant, Respiratory, Episode: Concussion, Other Knee Procedures, DRG: 671,749
4. In Benchmark set Level of aggregation to Dataset
5. In Benchmark select Measure 90d readmission cost per instance
6. Hover over line between LTCH and DRG (2)</t>
  </si>
  <si>
    <t>Legend:
$90d Readm/instance: Dataset Average
Benchmark value: $57,086
90d readmission cost per instance: $57,086
line color: 0%</t>
  </si>
  <si>
    <t>Map_Dataset_Average_4A_2</t>
  </si>
  <si>
    <t xml:space="preserve">Orange
Service Line:  Transplant, Respiratory
Episode: Concussion, Other Knee Procedures
DRG: 671,749
Entity: LTCH, SNF(NPI: 1790768083) 
</t>
  </si>
  <si>
    <t>1. Select dataset Orange
2. Set Benchmark ON
3. In Service Line filter include Service Line:  Transplant, Respiratory, Episode: Concussion, Other Knee Procedures, DRG: 671,749
4. In Benchmark set Level of aggregation to Dataset
5. In Benchmark select Measure 90d readmission cost per patient
6. Hover over line between LTCH and DRG (2)</t>
  </si>
  <si>
    <t>Legend:
$90d Readm/patient: Dataset Average
Benchmark value: $57,086
90d readmisstion cost per patient: $57,086
line color: 0%</t>
  </si>
  <si>
    <t>Map_Dataset_Average_4A_3</t>
  </si>
  <si>
    <t>1. Select dataset Orange
2. Set Benchmark ON
3. In Service Line filter include Service Line:  Transplant, Respiratory, Episode: Concussion, Other Knee Procedures, DRG: 671,749
4. In Benchmark set Level of aggregation to Dataset
5. In Benchmark select Measure 90d readmission rate per instance
6. Hover over line between LTCH and DRG (2)</t>
  </si>
  <si>
    <t>Legend:
%90d Readm/instance: Dataset Average
Benchmark value: 31.3%
90d readmission rate per instance: 31.3%
line color: 0%</t>
  </si>
  <si>
    <t>Map_Dataset_Average_4A_4</t>
  </si>
  <si>
    <t>1. Select dataset Orange
2. Set Benchmark ON
3. In Service Line filter include Service Line:  Transplant, Respiratory, Episode: Concussion, Other Knee Procedures, DRG: 671,749
4. In Benchmark set Level of aggregation to Dataset
5. In Benchmark select Measure 90d readmission rate per patient
6. Hover over line between LTCH and DRG (2)</t>
  </si>
  <si>
    <t>Legend:
%90d Readm/patient: Dataset Average
Benchmark value: 31.3%
90d readmission rate per patient: 31.3%
line color: 0%</t>
  </si>
  <si>
    <t>Map_Dataset_Average_4A_5</t>
  </si>
  <si>
    <t>1. Select dataset Orange
2. Set Benchmark ON
3. In Service Line filter include Service Line:  Transplant, Respiratory, Episode: Concussion, Other Knee Procedures, DRG: 671,749
4. In Benchmark set Level of aggregation to Dataset
5. In Benchmark select Measure 90d episode cost
6. Hover over line between LTCH and DRG (2)</t>
  </si>
  <si>
    <t>Legend:
90d episode cost: Dataset Average
Benchmark value: $108,719
90d episode cost:  $108,719
line color: 0%</t>
  </si>
  <si>
    <t>Map_Dataset_Average_4A_6</t>
  </si>
  <si>
    <t>1. Select dataset Orange
2. Set Benchmark ON
3. In Service Line filter include Service Line:  Transplant, Respiratory, Episode: Concussion, Other Knee Procedures, DRG: 671,749
4. In Benchmark set Level of aggregation to Dataset
5. In Benchmark select Measure PAC LOS (days)
6. Hover over line between LTCH and DRG (2)</t>
  </si>
  <si>
    <t>Legend:
PAC LOS: Dataset Average
Benchmark value: 0d
PAC LOS: 0d
line color: 0</t>
  </si>
  <si>
    <t xml:space="preserve">IIB. Dataset Average Calculation (Dataset: Pennsylvania) - Benchmark Map </t>
  </si>
  <si>
    <t>Map_Dataset_Average_1B_1</t>
  </si>
  <si>
    <t>Pennsylvania
Service Line: Surgery, Pacemaker, DRG: 37, 453, 876 - include
Service Line: Neurosurgery, DRG: 347 -exclude
Entity: Hospital NPI: 1821007881, Home -include
Hospital: NPI: 1821007881</t>
  </si>
  <si>
    <t>1. Select dataset Pennsylvania
2. Set Benchmark ON 
3. In Service Line filter include Surgery, Pacemaker, DRG 37, 453, 876 
4. In Service Line filter exclude Neurosurgery, DRG: 347 
5. In Entity filter select Hospital: UPMC Presbyterian Shadyside (NPI: 1821007881) and Home 
6. In Benchmark select Measure 90d readmission cost per instance 
7. In Benchmark select Level of Aggregation Dataset 
8. In Benchmark set Metrics to Average 
9. In Labels select 90d readmission cost per instance
10. Open Map view and zoom to see each entity 
11. Hover over node:Hospital Presbyterian Shadyside (NPI: 1821007881) on Map</t>
  </si>
  <si>
    <t>Benchmark on legend: 12252
90d readmission cost per instance: 11677
Line color: -4.6%</t>
  </si>
  <si>
    <t>Benchmark: 0$
line color: 0/10%</t>
  </si>
  <si>
    <t>Benchmark:
All hospitals from pennsylvania dataset.
DRGs from test steps.</t>
  </si>
  <si>
    <t>Map_Dataset_Average_1B_2</t>
  </si>
  <si>
    <t>1. Select dataset Pennsylvania
2. Set Benchmark ON 
3. In Service Line filter include Surgery, Pacemaker, DRG 37, 453, 876 
4. In Service Line filter exclude Neurosurgery, DRG: 347 
5. In Entity filter select Hospital: UPMC Presbyterian Shadyside (NPI: 1821007881) and Home 
6. In Benchmark select Measure 90d readmission cost per patient 
7. In Benchmark select Level of Aggregation Dataset 
8. In Benchmark set Metrics to Average 
9. In Labels select 90d readmission cost per patient
10. Open Map view and zoom to see each entity 
11. Hover over node:Hospital Presbyterian Shadyside (NPI: 1821007881) on Map</t>
  </si>
  <si>
    <t>Benchmark on legend: 16851
90d readmission cost per patient: 17676
Line color: 4.9%</t>
  </si>
  <si>
    <t>Map_Dataset_Average_1B_3</t>
  </si>
  <si>
    <t>1. Select dataset Pennsylvania
2. Set Benchmark ON 
3. In Service Line filter include Surgery, Pacemaker, DRG 37, 453, 876 
4. In Service Line filter exclude Neurosurgery, DRG: 347 
5. In Entity filter select Hospital: UPMC Presbyterian Shadyside (NPI: 1821007881) and Home 
6. In Benchmark select Measure 90d readmission rate per instance 
7. In Benchmark select Level of Aggregation Dataset 
8. In Benchmark set Metrics to Average 
9. In Labels select 90d readmission rate per instance
10. Open Map view and zoom to see each entity 
11. Hover over node:Hospital Presbyterian Shadyside (NPI: 1821007881) on Map</t>
  </si>
  <si>
    <t>Benchmark on legend: 30.2
90d readmission rate per instance: 41.1
Line color: &gt; 20%</t>
  </si>
  <si>
    <t>Benchmark: N/A
line color: 0/10%</t>
  </si>
  <si>
    <t>Map_Dataset_Average_1B_4</t>
  </si>
  <si>
    <t>1. Select dataset Pennsylvania
2. Set Benchmark ON 
3. In Service Line filter include Surgery, Pacemaker, DRG 37, 453, 876 
4. In Service Line filter exclude Neurosurgery, DRG: 347 
5. In Entity filter select Hospital: UPMC Presbyterian Shadyside (NPI: 1821007881) and Home 
6. In Benchmark select Measure 90d readmission rate per patient 
7. In Benchmark select Level of Aggregation Dataset 
8. In Benchmark set Metrics to Average 
9. In Labels select 90d readmission rate per patient
10. Open Map view and zoom to see each entity 
11. Hover over node:Hospital Presbyterian Shadyside (NPI: 1821007881) on Map</t>
  </si>
  <si>
    <t>Benchmark on legend: 22.0
90d readmission rate per patient: 27.2
Line color: &gt; 20%</t>
  </si>
  <si>
    <t>Map_Dataset_Average_1B_5</t>
  </si>
  <si>
    <t>1. Select dataset Pennsylvania
2. Set Benchmark ON 
3. In Service Line filter include Surgery, Pacemaker, DRG 37, 453, 876 
4. In Service Line filter exclude Neurosurgery, DRG: 347 
5. In Entity filter select Hospital: UPMC Presbyterian Shadyside (NPI: 1821007881) and Home 
6. In Benchmark select Measure 90d episode cost 
7. In Benchmark select Level of Aggregation Dataset 
8. In Benchmark set Metrics to Average 
9. In Labels select 90d episode cost
10. Open Map view and zoom to see each entity 
11. Hover over node:Hospital Presbyterian Shadyside (NPI: 1821007881) on Map</t>
  </si>
  <si>
    <t>Benchmark on legend: 25241
90d episode cost: 25168
Line color: -0.3%</t>
  </si>
  <si>
    <t>Map_Dataset_Average_1B_6</t>
  </si>
  <si>
    <t>1. Select dataset Pennsylvania
2. Set Benchmark ON 
3. In Service Line filter include Surgery, Pacemaker, DRG 37, 453, 876 
4. In Service Line filter exclude Neurosurgery, DRG: 347 
5. In Entity filter select Hospital: UPMC Presbyterian Shadyside (NPI: 1821007881) and Home 
6. In Benchmark select Measure PAC LOS (days) 
7. In Benchmark select Level of Aggregation Dataset 
8. In Benchmark set Metrics to Average 
9. In Labels select PAC LOS (days)
10. Open Map view and zoom to see each entity 
11. Hover over node:Hospital Presbyterian Shadyside (NPI: 1821007881) on Map</t>
  </si>
  <si>
    <t>Benchmark on legend: 7.7d
PAC LOS(days): 0.1d
Line color: &lt; - 20%</t>
  </si>
  <si>
    <t>Benchmark: 0.0d
line color: 0/10%</t>
  </si>
  <si>
    <t>Map_Dataset_Average_2B_1</t>
  </si>
  <si>
    <t>Pennsylvania
Service line: Neurosurgery, Urology - include
Service line: Surgery, DRG 653, 654, 655 - exclude
Entity: HHA:1164403358
NPI: 1164403358</t>
  </si>
  <si>
    <t>1. Select dataset Pennsylvania
2. Set Benchmark ON 
3. In Service Line filter include Neurosurgery, Urology
4. In Service Line filter exclude Surgery, drg: 653, 654, 655
5. In Entity filter select HHA: JEFFERSON HEALTH HOME CARE AND HOSPICE(npi:1164403358)
6. In Benchmark select Measure 90d readmission cost per instance 
7. In Benchmark select Level of Aggregation Dataset 
8. In Benchmark set Metrics to Average 
9. In Labels select 90d readmission cost per instance
10. Open Map view and zoom to see each entity 
11. Hover over node: JEFFERSON HEALTH HOME CARE AND HOSPICE (NPI:1164403358) on Map</t>
  </si>
  <si>
    <t>Benchmark on legend: 12032
90d readmission cost per instance: 12257
Line color: 1.9%</t>
  </si>
  <si>
    <t>Benchmark: 1327
line color: &gt; 20%</t>
  </si>
  <si>
    <t>Benchmark:
All HHA from pennsylvania dataset.
DRGs from test steps.</t>
  </si>
  <si>
    <t>Map_Dataset_Average_2B_2</t>
  </si>
  <si>
    <t>1. Select dataset Pennsylvania
2. Set Benchmark ON 
3. In Service Line filter include Neurosurgery, Urology
4. In Service Line filter exclude Surgery, drg: 653, 654, 655
5. In Entity filter select HHA: JEFFERSON HEALTH HOME CARE AND HOSPICE(npi:1164403358)
6. In Benchmark select Measure 90d readmission cost per patient 
7. In Benchmark select Level of Aggregation Dataset 
8. In Benchmark set Metrics to Average 
9. In Labels select 90d readmission cost per instance
10. Open Map view and zoom to see each entity 
11. Hover over node: JEFFERSON HEALTH HOME CARE AND HOSPICE (NPI:1164403358) on Map</t>
  </si>
  <si>
    <t>Benchmark on legend: 16544
90d readmission cost per patient: 14981
Line color: -9.4%</t>
  </si>
  <si>
    <t>Benchmark: 1653
line color: &gt; 20%</t>
  </si>
  <si>
    <t>Map_Dataset_Average_2B_3</t>
  </si>
  <si>
    <t>1. Select dataset Pennsylvania
2. Set Benchmark ON 
3. In Service Line filter include Neurosurgery, Urology
4. In Service Line filter exclude Surgery, drg: 653, 654, 655
5. In Entity filter select HHA: JEFFERSON HEALTH HOME CARE AND HOSPICE(npi:1164403358)
6. In Benchmark select Measure 90d readmission rate per instance 
7. In Benchmark select Level of Aggregation Dataset 
8. In Benchmark set Metrics to Average 
9. In Labels select 90d readmission cost per instance
10. Open Map view and zoom to see each entity 
11. Hover over node: JEFFERSON HEALTH HOME CARE AND HOSPICE (NPI:1164403358) on Map</t>
  </si>
  <si>
    <t>Benchmark on legend: 31.5
90d readmission rate per instance: 25.9
Line color: -17.8%</t>
  </si>
  <si>
    <t>Benchmark: 3.4
line color: &gt; 20%</t>
  </si>
  <si>
    <t>Map_Dataset_Average_2B_4</t>
  </si>
  <si>
    <t>1. Select dataset Pennsylvania
2. Set Benchmark ON 
3. In Service Line filter include Neurosurgery, Urology
4. In Service Line filter exclude Surgery, drg: 653, 654, 655
5. In Entity filter select HHA: JEFFERSON HEALTH HOME CARE AND HOSPICE(npi:1164403358)
6. In Benchmark select Measure 90d readmission rate per patient 
7. In Benchmark select Level of Aggregation Dataset 
8. In Benchmark set Metrics to Average 
9. In Labels select 90d readmission cost per instance
10. Open Map view and zoom to see each entity 
11. Hover over node: JEFFERSON HEALTH HOME CARE AND HOSPICE (NPI:1164403358) on Map</t>
  </si>
  <si>
    <t>Benchmark on legend: 22.9
90d readmission rate per patient: 21.2
Line color: -7.4%</t>
  </si>
  <si>
    <t>Benchmark: 2.9
line color: &gt; 20%</t>
  </si>
  <si>
    <t>Map_Dataset_Average_2B_5</t>
  </si>
  <si>
    <t>1. Select dataset Pennsylvania
2. Set Benchmark ON 
3. In Service Line filter include Neurosurgery, Urology
4. In Service Line filter exclude Surgery, drg: 653, 654, 655
5. In Entity filter select HHA: JEFFERSON HEALTH HOME CARE AND HOSPICE(npi:1164403358)
6. In Benchmark select Measure 90d episode cost 
7. In Benchmark select Level of Aggregation Dataset 
8. In Benchmark set Metrics to Average 
9. In Labels select 90d readmission cost per instance
10. Open Map view and zoom to see each entity 
11. Hover over node: JEFFERSON HEALTH HOME CARE AND HOSPICE (NPI:1164403358) on Map</t>
  </si>
  <si>
    <t>Benchmark on legend: 27523 
90d episode cost: 23460
Line color: -14.8%</t>
  </si>
  <si>
    <t>Benchmark: 1999
line color: &gt; 20%</t>
  </si>
  <si>
    <t>Map_Dataset_Average_2B_6</t>
  </si>
  <si>
    <t>1. Select dataset Pennsylvania
2. Set Benchmark ON 
3. In Service Line filter include Neurosurgery, Urology
4. In Service Line filter exclude Surgery, drg: 653, 654, 655
5. In Entity filter select HHA: JEFFERSON HEALTH HOME CARE AND HOSPICE(npi:1164403358)
6. In Benchmark select Measure PAC LOS
7. In Benchmark select Level of Aggregation Dataset 
8. In Benchmark set Metrics to Average 
9. In Labels select 90d readmission cost per instance
10. Open Map view and zoom to see each entity 
11. Hover over node: JEFFERSON HEALTH HOME CARE AND HOSPICE (NPI:1164403358) on Map</t>
  </si>
  <si>
    <t>Benchmark on legend: 11.5d
PAC LOS(days): 12.5d
Line color: 8.7%</t>
  </si>
  <si>
    <t>Benchmark: 1.7d
line color: &gt; 20%</t>
  </si>
  <si>
    <t>Map_Dataset_Average_3B_1</t>
  </si>
  <si>
    <t>Pennsylvania
Location: FIPS: 42013 - Blair (PA)
Service Line: Cardiology, Sepsis, Diabetes, DRG: 872, 486, 533 -exclude
Entity: Hospital and Home -include
Hospital NPI: 1649278730</t>
  </si>
  <si>
    <t>1. Select dataset Pennsylvania
2. Set Benchmark ON 
3. In Location filter include FIPS: 42013 - Blair(PA) 
4. In Service Line filter exclude Cardiology, Sepsis, Diabetes, DRG: 872, 486, 533 
5. In Entity filter select Hospital and Home 
6. In Benchmark select Measure 90d readmission cost per instance 
7. In Benchmark select Level of Aggregation Dataset 
8. In Benchmark set Metrics to Average 
9. In Labels select 90d readmission cost per instance
10. Open Map view and zoom to see each entity 
11. Hover over node:Hospital Upmc Altoona (NPI: 1649278730) on Map</t>
  </si>
  <si>
    <t>Benchmark on legend: 12118
90d readmission cost per instance: 10776
Line color: -11.1%</t>
  </si>
  <si>
    <t>Benchmark: 9732
90d readmission cost per instance: 10453
Line color: 0/10
PF-2121</t>
  </si>
  <si>
    <t>Benchmark:
All hospitals from Pennsylvania dataset.
DRGs from test steps.
DRG: 872 is white</t>
  </si>
  <si>
    <t>Map_Dataset_Average_3B_2</t>
  </si>
  <si>
    <t>1. Select dataset Pennsylvania
2. Set Benchmark ON 
3. In Location filter include FIPS: 42013 - Blair(PA) 
4. In Service Line filter exclude Cardiology, Sepsis, Diabetes, DRG: 872, 486, 533 
5. In Entity filter select Hospital and Home 
6. In Benchmark select Measure 90d readmission cost per patient 
7. In Benchmark select Level of Aggregation Dataset 
8. In Benchmark set Metrics to Average 
9. In Labels select 90d readmission cost per patient
10. Open Map view and zoom to see each entity 
11. Hover over node:Hospital Upmc Altoona (NPI: 1649278730) on Map</t>
  </si>
  <si>
    <t>Benchmark on legend: 17245
90d readmission cost per patient: 15280
Line color: -11.4%</t>
  </si>
  <si>
    <t>Benchmark: 13019
90d readmission cost per patient: 14394
Line color: 10/20</t>
  </si>
  <si>
    <t>Map_Dataset_Average_3B_3</t>
  </si>
  <si>
    <t>1. Select dataset Pennsylvania
2. Set Benchmark ON 
3. In Location filter include FIPS: 42013 - Blair(PA) 
4. In Service Line filter exclude Cardiology, Sepsis, Diabetes, DRG: 872, 486, 533 
5. In Entity filter select Hospital and Home 
6. In Benchmark select Measure 90d readmission rate per instance 
7. In Benchmark select Level of Aggregation Dataset 
8. In Benchmark set Metrics to Average 
9. In Labels select 90d readmission rate per instance
10. Open Map view and zoom to see each entity 
11. Hover over node:Hospital Upmc Altoona (NPI: 1649278730) on Map</t>
  </si>
  <si>
    <t>Benchmark on legend: 36.9
90d readmission rate per instance: 35.3
Line color: -4.3%</t>
  </si>
  <si>
    <t>Benchmark: 35.5
90d readmission rate per instance: 36.7
Line color: &gt; 20%</t>
  </si>
  <si>
    <t>Map_Dataset_Average_3B_4</t>
  </si>
  <si>
    <t>1. Select dataset Pennsylvania
2. Set Benchmark ON 
3. In Location filter include FIPS: 42013 - Blair(PA) 
4. In Service Line filter exclude Cardiology, Sepsis, Diabetes, DRG: 872, 486, 533 
5. In Entity filter select Hospital and Home 
6. In Benchmark select Measure 90d readmission rate per patient 
7. In Benchmark select Level of Aggregation Dataset 
8. In Benchmark set Metrics to Average 
9. In Labels select 90d readmission rate per patient
10. Open Map view and zoom to see each entity 
11. Hover over node:Hospital Upmc Altoona (NPI: 1649278730) on Map</t>
  </si>
  <si>
    <t>Benchmark on legend: 25.9
90d readmission rate per patient: 24.9
Line color: -3.9%</t>
  </si>
  <si>
    <t>Benchmark: 26.5%
90d readmission rate per patient: 26.6%
Line color: &gt; 20%</t>
  </si>
  <si>
    <t>Map_Dataset_Average_3B_5</t>
  </si>
  <si>
    <t>1. Select dataset Pennsylvania
2. Set Benchmark ON 
3. In Location filter include FIPS: 42013 - Blair(PA) 
4. In Service Line filter exclude Cardiology, Sepsis, Diabetes, DRG: 872, 486, 533 
5. In Entity filter select Hospital and Home 
6. In Benchmark select Measure 90d episode cost 
7. In Benchmark select Level of Aggregation Dataset 
8. In Benchmark set Metrics to Average 
9. In Labels select 90d episode cost
10. Open Map view and zoom to see each entity 
11. Hover over node:Hospital Upmc Altoona (NPI: 1649278730) on Map</t>
  </si>
  <si>
    <t>Benchmark on legend: 23538
90d episode cost: 14593
Line color: -38%</t>
  </si>
  <si>
    <t>Benchmark: 28241
90d episode cost: 23888
line color: -20/-10</t>
  </si>
  <si>
    <t>Map_Dataset_Average_3B_6</t>
  </si>
  <si>
    <t>1. Select dataset Pennsylvania
2. Set Benchmark ON 
3. In Location filter include FIPS: 42013 - Blair(PA) 
4. In Service Line filter exclude Cardiology, Sepsis, Diabetes, DRG: 872, 486, 533 
5. In Entity filter select Hospital and Home 
6. In Benchmark select Measure PAC LOS (days) 
7. In Benchmark select Level of Aggregation Dataset 
8. In Benchmark set Metrics to Average 
9. In Labels select PAC LOS (days)
10. Open Map view and zoom to see each entity 
11. Hover over node:Hospital Upmc Altoona (NPI: 1649278730) on Map</t>
  </si>
  <si>
    <t>Benchmark on legend: 9.2d
PAC LOS(days): 0.0d
Line color: -100%</t>
  </si>
  <si>
    <t>Benchmark: 23.3d
90d episode cost: 9.7d
line color: &lt; -20</t>
  </si>
  <si>
    <t>Map_Dataset_Average_4B_1</t>
  </si>
  <si>
    <t>Pennsylvania
Location: CBSA: 29540
Service Line: DRG 682
Hospital NPI: 1083615587</t>
  </si>
  <si>
    <t>1. Select dataset Pennsylvania
2. Set Benchmark ON 
3. In Location filter include CBSA: 29540 - Lancaster, PA 
4. In Service Line filter include DRG: 682 
5. In Benchmark select Measure 90d readmission cost per instance 
6. In Benchmark select Level of Aggregation Dataset 
7. In Benchmark set Metrics to Average 
8. In Labels select 90d readmission cost per instance
9. Open Map view and zoom to see each entity 
10. Hover over Hospital node Wellspan Ephrata Community Hospital (NPI: 1083615587) on Map</t>
  </si>
  <si>
    <t>Benchmark: 12733
90d readmission cost per instance: 20210
line color: &gt; 20%</t>
  </si>
  <si>
    <t>Benchmark: 5833
90d readmission cost per instance: 20210
line color: &gt; 20%</t>
  </si>
  <si>
    <t>Map_Dataset_Average_4B_2</t>
  </si>
  <si>
    <t>1. Select dataset Pennsylvania
2. Set Benchmark ON 
3. In Location filter include CBSA: 29540 - Lancaster, PA 
4. In Service Line filter include DRG: 682 
5. In Benchmark select Measure 90d readmission cost per patient 
6. In Benchmark select Level of Aggregation Dataset 
7. In Benchmark set Metrics to Average 
8. In Labels select 90d readmission cost per patient
9. Open Map view and zoom to see each entity 
10. Hover over Hospital node Wellspan Ephrata Community Hospital (NPI: 1083615587) on Map</t>
  </si>
  <si>
    <t>Benchmark: 19868
90d readmission cost per patient: 20210
line color: 1.7%</t>
  </si>
  <si>
    <t>Benchmark: 7278
90d readmission cost per patient: 20210
line color: &gt; 20%</t>
  </si>
  <si>
    <t>Map_Dataset_Average_4B_3</t>
  </si>
  <si>
    <t>1. Select dataset Pennsylvania
2. Set Benchmark ON 
3. In Location filter include CBSA: 29540 - Lancaster, PA 
4. In Service Line filter include DRG: 682 
5. In Benchmark select Measure 90d readmission rate per instance 
6. In Benchmark select Level of Aggregation Dataset 
7. In Benchmark set Metrics to Average 
8. In Labels select 90d readmission rate per instance
9. Open Map view and zoom to see each entity 
10. Hover over Hospital node Wellspan Ephrata Community Hospital (NPI: 1083615587) on Map</t>
  </si>
  <si>
    <t>Benchmark: 57.2
90d readmission rate per instance 33.3
line color: &lt; -20%</t>
  </si>
  <si>
    <t>Benchmark: 20.8
90d readmission rate per instance 33.3
line color: &gt; 20%</t>
  </si>
  <si>
    <t>Map_Dataset_Average_4B_4</t>
  </si>
  <si>
    <t>1. Select dataset Pennsylvania
2. Set Benchmark ON 
3. In Location filter include CBSA: 29540 - Lancaster, PA 
4. In Service Line filter include DRG: 682 
5. In Benchmark select Measure 90d readmission rate per patient 
6. In Benchmark select Level of Aggregation Dataset 
7. In Benchmark set Metrics to Average 
8. In Labels select 90d readmission rate per patient
9. Open Map view and zoom to see each entity 
10. Hover over Hospital node Wellspan Ephrata Community Hospital (NPI: 1083615587) on Map</t>
  </si>
  <si>
    <t>Benchmark: 36.7
90d readmission rate per patient: 33.3
line color: &lt; -9.3%</t>
  </si>
  <si>
    <t>Benchmark: 16.5
90d readmission rate per patient: 33.3
line color: &gt; 20%</t>
  </si>
  <si>
    <t>Map_Dataset_Average_4B_5</t>
  </si>
  <si>
    <t>1. Select dataset Pennsylvania
2. Set Benchmark ON 
3. In Location filter include CBSA: 29540 - Lancaster, PA 
4. In Service Line filter include DRG: 682 
5. In Benchmark select Measure 90d episode cost 
6. In Benchmark select Level of Aggregation Dataset 
7. In Benchmark set Metrics to Average 
8. In Labels select 90d episode cost
9. Open Map view and zoom to see each entity 
10. Hover over Hospital node Wellspan Ephrata Community Hospital (NPI: 1083615587) on Map</t>
  </si>
  <si>
    <t>Benchmark: 26458
90d episode cost: 21885
line color: &lt; -17%</t>
  </si>
  <si>
    <t>Benchmark: 21825
90d episode cost: 21885
line color: 0/10</t>
  </si>
  <si>
    <t>Map_Dataset_Average_4B_6</t>
  </si>
  <si>
    <t>1. Select dataset Pennsylvania
2. Set Benchmark ON 
3. In Location filter include CBSA: 29540 - Lancaster, PA 
4. In Service Line filter include DRG: 682 
5. In Benchmark select Measure PAC LOS (days) 
6. In Benchmark select Level of Aggregation Dataset 
7. In Benchmark set Metrics to Average 
8. In Labels select PAC LOS (days)
9. Open Map view and zoom to see each entity 
10. Hover over Hospital node Wellspan Ephrata Community Hospital (NPI: 1083615587) on Map</t>
  </si>
  <si>
    <t>Benchmark: 11.4d
PAC LOS: 6.2d
line color: &lt; -20%</t>
  </si>
  <si>
    <t>Benchmark: 24.6d
PAC LOS: 6.2d
line color: &lt; -20%</t>
  </si>
  <si>
    <t>Map_Dataset_Average_5B_1</t>
  </si>
  <si>
    <t>Pennsylvania
Entity IRF(NPI:1457403966)
DRG 470
SNF NPI: 1710968458</t>
  </si>
  <si>
    <t>1. Select dataset Pennsylvania
2. Set Benchmark ON 
3. In Service Line filter include DRG: 682 
4. In Entity filter select SNF: Moravian Village Bethlehem (NPI: 1710968458) 
5. In Benchmark select Measure 90d readmission cost per instance 
6. In Benchmark select Level of Aggregation Dataset 
7. In Benchmark set Metrics to Average 
8. In Labels select 90d readmission cost per instance
9. Open Map view and zoom to see each entity 
10. Hover over node SNF: Moravian Village Bethlehem (NPI: 1710968458) on Map</t>
  </si>
  <si>
    <t>Benchmark: 11243
90d readmission cost per instance: 9332
line color: -17%</t>
  </si>
  <si>
    <t>Benchmark: 2333
90d readmission cost per patient: 9332
line color: &gt; 20%</t>
  </si>
  <si>
    <t>Map_Dataset_Average_5B_2</t>
  </si>
  <si>
    <t>1. Select dataset Pennsylvania
2. Set Benchmark ON 
3. In Service Line filter include DRG: 682 
4. In Entity filter select SNF: Moravian Village Bethlehem (NPI: 1710968458) 
5. In Benchmark select Measure 90d readmission cost per patient 
6. In Benchmark select Level of Aggregation Dataset 
7. In Benchmark set Metrics to Average 
8. In Labels select 90d readmission cost per patient
9. Open Map view and zoom to see each entity 
10. Hover over node SNF: Moravian Village Bethlehem (NPI: 1710968458) on Map</t>
  </si>
  <si>
    <t>Benchmark: 16078
90d readmission cost per patient: 12443
line color: &lt; -20%</t>
  </si>
  <si>
    <t>Benchmark: 3111
90d readmission cost per patient: 12443
line color: &gt; 20%</t>
  </si>
  <si>
    <t>Map_Dataset_Average_5B_3</t>
  </si>
  <si>
    <t>1. Select dataset Pennsylvania
2. Set Benchmark ON 
3. In Service Line filter include DRG: 682 
4. In Entity filter select SNF: Moravian Village Bethlehem (NPI: 1710968458) 
5. In Benchmark select Measure 90d readmission rate per instance 
6. In Benchmark select Level of Aggregation Dataset 
7. In Benchmark set Metrics to Average 
8. In Labels select 90d readmission rate per instance
9. Open Map view and zoom to see each entity 
10. Hover over node SNF: Moravian Village Bethlehem (NPI: 1710968458) on Map</t>
  </si>
  <si>
    <t>Benchmark: 50.8
90d readmission rate per instance 44.4
line color: -12.3%</t>
  </si>
  <si>
    <t>Benchmark: 11.1
90d readmission rate per instance 44.4
line color: &gt; 20%</t>
  </si>
  <si>
    <t>Map_Dataset_Average_5B_4</t>
  </si>
  <si>
    <t>1. Select dataset Pennsylvania
2. Set Benchmark ON 
3. In Service Line filter include DRG: 682 
4. In Entity filter select SNF: Moravian Village Bethlehem (NPI: 1710968458) 
5. In Benchmark select Measure 90d readmission rate per patient 
6. In Benchmark select Level of Aggregation Dataset 
7. In Benchmark set Metrics to Average 
8. In Labels select 90d readmission rate per patient
9. Open Map view and zoom to see each entity 
10. Hover over node SNF: Moravian Village Bethlehem (NPI: 1710968458) on Map</t>
  </si>
  <si>
    <t>Benchmark: 35.6
90d readmission rate per patient: 33.3
line color: -6.5%</t>
  </si>
  <si>
    <t>Benchmark: 8.3
90d readmission rate per patient: 33.3
line color: &gt; 20%</t>
  </si>
  <si>
    <t>Map_Dataset_Average_5B_5</t>
  </si>
  <si>
    <t>1. Select dataset Pennsylvania
2. Set Benchmark ON 
3. In Service Line filter include DRG: 682 
4. In Entity filter select SNF: Moravian Village Bethlehem (NPI: 1710968458) 
5. In Benchmark select Measure 90d episode cost 
6. In Benchmark select Level of Aggregation Dataset 
7. In Benchmark set Metrics to Average 
8. In Labels select 90d episode cost
9. Open Map view and zoom to see each entity 
10. Hover over node SNF: Moravian Village Bethlehem (NPI: 1710968458) on Map</t>
  </si>
  <si>
    <t>Benchmark: 30714
90d episode cost: 28380
line color: &lt; -20%</t>
  </si>
  <si>
    <t>Benchmark: 7095
90d episode cost: 28380
line color: &gt; 20%</t>
  </si>
  <si>
    <t>Map_Dataset_Average_5B_6</t>
  </si>
  <si>
    <t>1. Select dataset Pennsylvania
2. Set Benchmark ON 
3. In Service Line filter include DRG: 682 
4. In Entity filter select SNF: Moravian Village Bethlehem (NPI: 1710968458) 
5. In Benchmark select Measure PAC LOS (days) 
6. In Benchmark select Level of Aggregation Dataset 
7. In Benchmark set Metrics to Average 
8. In Labels select PAC LOS (days)
9. Open Map view and zoom to see each entity 
10. Hover over node SNF: Moravian Village Bethlehem (NPI: 1710968458) on Map</t>
  </si>
  <si>
    <t>Benchmark: 29.4d
PAC LOS: 16.0d
line color: &lt; -20%</t>
  </si>
  <si>
    <t>Benchmark: 4.0dd
PAC LOS: 16.0dd
line color: &gt; 20%</t>
  </si>
  <si>
    <t>Map_Dataset_Average_6B_1</t>
  </si>
  <si>
    <t>Service Line: Angina Pectoris, DRG: 682 
Entity: LTCH NPI: 1700229671 - exclude, Hospital NPI: 1821007881 -include
 Hospital NPI: 1821007881</t>
  </si>
  <si>
    <t>1. Select dataset Pennsylvania
2. Set Benchmark ON 
3. In Service Line filter include Angina Pectoris, DRG: 682 
4. In Entity filter exclude LTCH: New Lifecare Hospitals of Pittsburgh LLC (NPI: 1700229671) and include Hospital: UPMC Presbyterian Shadyside (NPI: 1821007881) 
5. In Benchmark select Measure 90d readmission cost per instance 
6. In Benchmark select Level of Aggregation Dataset 
7. In Benchmark set Metrics to Average 
8. In Labels select 90d readmission cost per instance
9. Open Map view and zoom to see each entity 
10. Hover over node Hospital: UPMC Presbyterian Shadyside (NPI: 1821007881) on Map</t>
  </si>
  <si>
    <t>Benchmark on legend: 12673
90d readmission cost per instance: 13315
line color: 5%</t>
  </si>
  <si>
    <t>Benchmark: Not shown
90d readmission cost per instance: 13315
line color: &gt; 20%</t>
  </si>
  <si>
    <t>Benchmark:
All hospitals from pennsylvania dataset.
DRGs from test steps</t>
  </si>
  <si>
    <t>Map_Dataset_Average_6B_2</t>
  </si>
  <si>
    <t>1. Select dataset Pennsylvania
2. Set Benchmark ON 
3. In Service Line filter include Angina Pectoris, DRG: 682 
4. In Entity filter exclude LTCH: New Lifecare Hospitals of Pittsburgh LLC (NPI: 1700229671) and include Hospital: UPMC Presbyterian Shadyside (NPI: 1821007881) 
5. In Benchmark select Measure 90d readmission cost per patient 
6. In Benchmark select Level of Aggregation Dataset 
7. In Benchmark set Metrics to Average 
8. In Labels select 90d readmission cost per patient
9. Open Map view and zoom to see each entity 
10. Hover over node Hospital: UPMC Presbyterian Shadyside (NPI: 1821007881) on Map</t>
  </si>
  <si>
    <t>Benchmark on legend: 19514
90d readmission cost per patient: 16387 
line color: -16%</t>
  </si>
  <si>
    <t>Benchmark: Not shown
90d readmission cost per patient: 16387 
line color: &gt;20%</t>
  </si>
  <si>
    <t>Map_Dataset_Average_6B_3</t>
  </si>
  <si>
    <t>1. Select dataset Pennsylvania
2. Set Benchmark ON 
3. In Service Line filter include Angina Pectoris, DRG: 682 
4. In Entity filter exclude LTCH: New Lifecare Hospitals of Pittsburgh LLC (NPI: 1700229671) and include Hospital: UPMC Presbyterian Shadyside (NPI: 1821007881) 
5. In Benchmark select Measure 90d readmission rate per instance 
6. In Benchmark select Level of Aggregation Dataset 
7. In Benchmark set Metrics to Average 
8. In Labels select 90d readmission rate per instance
9. Open Map view and zoom to see each entity 
10. Hover over node Hospital: UPMC Presbyterian Shadyside (NPI: 1821007881) on Map</t>
  </si>
  <si>
    <t>Benchmark on legend: 56.5
90d readmission rate per instance: 50.0
line color: -11%</t>
  </si>
  <si>
    <t>Benchmark: Not shown
90d readmission rate per instance: 50.0
line color: &gt;20%</t>
  </si>
  <si>
    <t>Map_Dataset_Average_6B_4</t>
  </si>
  <si>
    <t>1. Select dataset Pennsylvania
2. Set Benchmark ON 
3. In Service Line filter include Angina Pectoris, DRG: 682 
4. In Entity filter exclude LTCH: New Lifecare Hospitals of Pittsburgh LLC (NPI: 1700229671) and include Hospital: UPMC Presbyterian Shadyside (NPI: 1821007881) 
5. In Benchmark select Measure 90d readmission rate per patient 
6. In Benchmark select Level of Aggregation Dataset 
7. In Benchmark set Metrics to Average 
8. In Labels select 90d readmission rate per patient
9. Open Map view and zoom to see each entity 
10. Hover over node Hospital: UPMC Presbyterian Shadyside (NPI: 1821007881) on Map</t>
  </si>
  <si>
    <t>Benchmark on legend: 36.7
90d readmission rate per patient: 40.6
line color: 10.6%</t>
  </si>
  <si>
    <t>Benchmark: Not shown
90d readmission rate per patient: 40.6
line color: &gt;20%</t>
  </si>
  <si>
    <t>Map_Dataset_Average_6B_5</t>
  </si>
  <si>
    <t>1. Select dataset Pennsylvania
2. Set Benchmark ON 
3. In Service Line filter include Angina Pectoris, DRG: 682 
4. In Entity filter exclude LTCH: New Lifecare Hospitals of Pittsburgh LLC (NPI: 1700229671) and include Hospital: UPMC Presbyterian Shadyside (NPI: 1821007881) 
5. In Benchmark select Measure 90d episode cost 
6. In Benchmark select Level of Aggregation Dataset 
7. In Benchmark set Metrics to Average 
8. In Labels select 90d episode cost
9. Open Map view and zoom to see each entity 
10. Hover over node Hospital: UPMC Presbyterian Shadyside (NPI: 1821007881) on Map</t>
  </si>
  <si>
    <t>Benchmark on legend: 25488
90d episode cost: 28004
line color: 9.9%</t>
  </si>
  <si>
    <t>Benchmark: Not shown
90d episode cost: 28004
line color: &lt; -20%</t>
  </si>
  <si>
    <t>Map_Dataset_Average_6B_6</t>
  </si>
  <si>
    <t>1. Select dataset Pennsylvania
2. Set Benchmark ON 
3. In Service Line filter include Angina Pectoris, DRG: 682 
4. In Entity filter exclude LTCH: New Lifecare Hospitals of Pittsburgh LLC (NPI: 1700229671) and include Hospital: UPMC Presbyterian Shadyside (NPI: 1821007881) 
5. In Benchmark select Measure PAC LOS (days) 
6. In Benchmark select Level of Aggregation Dataset 
7. In Benchmark set Metrics to Average 
8. In Labels select PAC LOS (days)
9. Open Map view and zoom to see each entity 
10. Hover over node Hospital: UPMC Presbyterian Shadyside (NPI: 1821007881) on Map</t>
  </si>
  <si>
    <t>Benchmark on legend: 10.9
PAC LOS: 5.4d
line color: &lt; -20%</t>
  </si>
  <si>
    <t xml:space="preserve">IIC. Dataset Average (Dataset: LDS-year-2016) - Benchmark Map                                    </t>
  </si>
  <si>
    <t>Map_Dataset_Average_1C_1</t>
  </si>
  <si>
    <t>LDS-year-2016
Hosp (NPI: 1568465144)</t>
  </si>
  <si>
    <t>1. Select dataset LDS-year-2016
2. Open Map view
3. Set Benchmark ON
4. In Benchmark set Level of aggregation to Dataset
5. In Benchmark select Measure 90d readmission cost per instance
6. In Labels select 90d readmission cost per instance
7. Hover over node Hosp (NPI: 1568465144) - North end of Maine</t>
  </si>
  <si>
    <t>Legend
Hospital(3321 / 3321)
SNF (16039 / 16039)
HHA (10313 / 10313)
IRF (1100 / 1100)
LTCH (427 / 427)
Home (1 / 1)
Case count(7081357 / 7081357)
Dataset Benchmark: $12,440
90d readmission cost per instance: $13,021
color: 4%</t>
  </si>
  <si>
    <t>Benchmark: $11,999</t>
  </si>
  <si>
    <t>Map_Dataset_Average_1C_2</t>
  </si>
  <si>
    <t>1. Select dataset LDS-year-2016
2. Open Map view
3. Set Benchmark ON
4. In Benchmark set Level of aggregation to Dataset
5. In Benchmark select Measure 90d readmission cost per patient
6. In Labels select 90d readmission cost per patient
7. Hover over node Hosp (NPI: 1568465144) - North end of Maine</t>
  </si>
  <si>
    <t>Dataset Benchmark: $17805
90d readmission cost per patient: $17,991
color: 1.0%</t>
  </si>
  <si>
    <t>Map_Dataset_Average_1C_3</t>
  </si>
  <si>
    <t>1. Select dataset LDS-year-2016
2. Open Map view
3. Set Benchmark ON
4. In Benchmark set Level of aggregation to Dataset
5. In Benchmark select Measure 90d readmission rate per instance
6. In Labels select 90d readmission rate per instance
7. Hover over node Hosp (NPI: 1568465144) - North end of Maine</t>
  </si>
  <si>
    <t>Dataset Benchmark: 37.8%
90d readmission rate per instance: 38.0%
color: 0.7%</t>
  </si>
  <si>
    <t>Map_Dataset_Average_1C_4</t>
  </si>
  <si>
    <t>1. Select dataset LDS-year-2016
2. Open Map view
3. Set Benchmark ON
4. In Benchmark set Level of aggregation to Dataset
5. In Benchmark select Measure 90d readmission rate per patient
6. In Labels select 90d readmission rate per patient
7. Hover over node Hosp (NPI: 1568465144) - North end of Maine</t>
  </si>
  <si>
    <t>Dataset benchmark: 26.4%
90d readmission rate per patient: 27.5%
color: 4.3%</t>
  </si>
  <si>
    <t>Map_Dataset_Average_1C_5</t>
  </si>
  <si>
    <t>1. Select dataset LDS-year-2016
2. Open Map view
3. Set Benchmark ON
4. In Benchmark set Level of aggregation to Dataset
5. In Benchmark select Measure 90d episode cost
6. In Labels select 90d episode cost
7. Hover over node Hosp (NPI: 1568465144) - North end of Maine</t>
  </si>
  <si>
    <t>Dataset benchmark: $23,139
90d episode cost: $22,686
color: -1.9%</t>
  </si>
  <si>
    <t>Map_Dataset_Average_1C_6</t>
  </si>
  <si>
    <t>1. Select dataset LDS-year-2016
2. Open Map view
3. Set Benchmark ON
4. In Benchmark set Level of aggregation to Dataset
5. In Benchmark select Measure PAC LOS (days)
6. In Labels select PAC LOS (days)
7. Hover over node HHA (NPI: 1760427082) -South end of Alaska</t>
  </si>
  <si>
    <t>Dataset benchmark: 8.5d
PAC LOS: 7.5d
color: -11.5%</t>
  </si>
  <si>
    <t>Map_Dataset_Average_2C_1</t>
  </si>
  <si>
    <t>LDS-year-2016
Location: Alaska
Service Line: Neurology
Entity:Hospital
HHA (NPI:1609923747)</t>
  </si>
  <si>
    <t>1. Select dataset LDS-year-2016
2. Open Map view
3. Set Benchmark ON
4. In Location filter include Alaska
5. In Service Line filter include Neurology
6. In Entity filter include Hospital
7. In Benchmark set Level of aggregation to Dataset
8. In Benchmark select Measure 90d readmission cost per instance
9. In Labels select 90d readmission cost per instance
10. Hover over node HHA (NPI:1609923747)</t>
  </si>
  <si>
    <t>Legend:
HHA(10 / 10)
SNF(8 / 8)
IRF (3 / 3)
Home (1 / 1)
Benchmark: $10,625
90d readmission cost per instance: $0 
color: &lt; - 20%</t>
  </si>
  <si>
    <t xml:space="preserve">
Benchmark: $14,246
90d readmission cost per instance: $0 
color: &lt; - 20%</t>
  </si>
  <si>
    <t>Map_Dataset_Average_2C_2</t>
  </si>
  <si>
    <t>1. Select dataset LDS-year-2016
2. Open Map view
3. Set Benchmark ON
4. In Location filter include Alaska
5. In Service Line filter include Neurology
6. In Entity filter include Hospital
7. In Benchmark set Level of aggregation to Dataset
8. In Benchmark select Measure 90d readmission cost per patient
9. In Labels select 90d readmission cost per patient
10. Hover over node HHA (NPI:1609923747)</t>
  </si>
  <si>
    <t>Benchmark: %14,147 
90d readmission cost per patient: $0
color: &lt; -20%</t>
  </si>
  <si>
    <t>Map_Dataset_Average_2C_3</t>
  </si>
  <si>
    <t>1. Select dataset LDS-year-2016
2. Open Map view
3. Set Benchmark ON
4. In Location filter include Alaska
5. In Service Line filter include Neurology
6. In Entity filter include Hospital
7. In Benchmark set Level of aggregation to Dataset
8. In Benchmark select Measure 90d readmission rate per instance
9. In Labels select 90d readmission rate per instance
10. Hover over node HHA (NPI:1609923747)</t>
  </si>
  <si>
    <t>Benchmark: 31.4%
90d readmission rate per instance: 0% 
color: &lt; -20%</t>
  </si>
  <si>
    <t>Map_Dataset_Average_2C_4</t>
  </si>
  <si>
    <t>1. Select dataset LDS-year-2016
2. Open Map view
3. Set Benchmark ON
4. In Location filter include Alaska
5. In Service Line filter include Neurology
6. In Entity filter include Hospital
7. In Benchmark set Level of aggregation to Dataset
8. In Benchmark select Measure 90d readmission rate per patient
9. In Labels select 90d readmission rate per patient
10. Hover over node HHA (NPI:1609923747)</t>
  </si>
  <si>
    <t>Benchmark: 23.6% 
90d readmission rate per patient: 0% 
color: &lt; -20%</t>
  </si>
  <si>
    <t>Map_Dataset_Average_2C_5</t>
  </si>
  <si>
    <t>1. Select dataset LDS-year-2016
2. Open Map view
3. Set Benchmark ON
4. In Location filter include Alaska
5. In Service Line filter include Neurology
6. In Entity filter include Hospital
7. In Benchmark set Level of aggregation to Dataset
8. In Benchmark select Measure 90d episode cost
9. In Labels select 90d episode cost
10. Hover over node HHA (NPI:1609923747)</t>
  </si>
  <si>
    <t>Benchmark: $16,221 
90d episode cost: $20,848 
color: &gt; 20%</t>
  </si>
  <si>
    <t>Map_Dataset_Average_2C_6</t>
  </si>
  <si>
    <t>1. Select dataset LDS-year-2016
2. Open Map view
3. Set Benchmark ON
4. In Location filter include Alaska
5. In Service Line filter include Neurology
6. In Entity filter include Hospital
7. In Benchmark set Level of aggregation to Dataset
8. In Benchmark select Measure PAC LOS (days)
9. In Labels select PAC LOS (days)
10. Hover over node HHA (NPI:1609923747)</t>
  </si>
  <si>
    <t>Benchmark: 16.2d 
PAC LOS: 23.0d 
color: &gt; 20%</t>
  </si>
  <si>
    <t xml:space="preserve">IID. Dataset Average (Dataset: Ca and NV, National: LDS-year-2016) - Benchmark Map                                    </t>
  </si>
  <si>
    <t>Map_Dataset_Average_1D_5</t>
  </si>
  <si>
    <t>Ca and NV
Hosp (NPI: 1124098421)</t>
  </si>
  <si>
    <t>1. Select dataset Ca and NV
2. Open Map view
3. Set Benchmark ON
4. In Benchmark set Level of aggregation to National
5. In Benchmark select Measure 90d episode cost
6. In Labels select 90d episode cost
7. Hover over node Hosp (NPI: 1124098421) - Reno city in Nevada</t>
  </si>
  <si>
    <t>Legend
Hospital(261/261)
SNF (18 / 18)
HHA (8 / 8)
LTCH (1/ 1)
Case count(728 / 728)
National Benchmark: $22,315
90d episode cost: 15,152
color: -32%</t>
  </si>
  <si>
    <t xml:space="preserve">IIIA. National Percentile Calculation (Dataset: Orange; Pennsylvania as National Benchmark) - Benchmark Map </t>
  </si>
  <si>
    <t>Map_National_Percentile_1A_25P_1</t>
  </si>
  <si>
    <t>Orange
service Line:Liver Transplant
Entity: SNF, LTCH, IRF - exclude
percentile - 25</t>
  </si>
  <si>
    <t>1. Select dataset "Orange" 
2. Set Benchmark ON
3. In Service Line filter include clinical episode "Liver Transplant" 
4. In Entity filter select and exclude LTCH, SNF, IRF
5. In Benchmark set Metrics to Percentile - set to 25
6. In Benchmark select Measure "90d readmission cost per instance" 
7. In Labels select "90d readmission cost per instance" 
8. Open Map view and zoom to see each entity
9. Hover over node: "St Jude Medical Center(NPI: 1194926279)"</t>
  </si>
  <si>
    <t>Legend: 
$0
$ 90d Readm/instance: National Average
Hospital(3/3)
Value in tooltip: 
90d Readm cost/instance: $0
Border color: 0%</t>
  </si>
  <si>
    <t>Map_National_Percentile_1A_25P_2</t>
  </si>
  <si>
    <t>1. Select dataset "Orange" 
2. Set Benchmark ON
3. In Service Line filter include clinical episode "Liver Transplant" 
4. In Entity filter select and exclude LTCH, SNF, IRF
5. In Benchmark set Metrics to Percentile - set to 25
6. In Benchmark select Measure "90d readmission cost per patient" 
7. In Labels select "90d readmission cost per patient" 
8. Open Map view and zoom to see each entity
9. Hover over node: "St Jude Medical Center(NPI: 1194926279)"</t>
  </si>
  <si>
    <t>Legend:
$0
$ 90d Readm/patient: National Average
Hospital(3/3)
Value in tooltip:
90d Readm cost/patient: $0
Border color: 0%</t>
  </si>
  <si>
    <t>Map_National_Percentile_1A_25P_3</t>
  </si>
  <si>
    <t>1. Select dataset "Orange" 
2. Set Benchmark ON
3. In Service Line filter include clinical episode "Liver Transplant" 
4. In Entity filter select and exclude LTCH, SNF, IRF
5. In Benchmark set Metrics to Percentile - set to 25
6. In Benchmark select Measure "90d readmission rate per instance" 
7. In Labels select "90d readmission rate per instance" 
8. Open Map view and zoom to see each entity
9. Hover over node: "St Jude Medical Center(NPI: 1194926279)"</t>
  </si>
  <si>
    <t>Legend:
0
90d Readm/instance: National Average
Hospital(3/3)
Value in tooltip: 
90d Readm rate/instance: 0
Border color: 0%</t>
  </si>
  <si>
    <t>https://p2kratinteam.atlassian.net/browse/PF-2122</t>
  </si>
  <si>
    <t xml:space="preserve">Legend:
N/A
90d Readm/instance: National Average
Hospital(3/3)
</t>
  </si>
  <si>
    <t>Map_National_Percentile_1A_25P_4</t>
  </si>
  <si>
    <t>1. Select dataset "Orange" 
2. Set Benchmark ON
3. In Service Line filter include clinical episode "Liver Transplant" 
4. In Entity filter select and exclude LTCH, SNF, IRF
5. In Benchmark set Metrics to Percentile - set to 25
6. In Benchmark select Measure "90d readmission rate per patient" 
7. In Labels select "90d readmission rate per patient" 
8. Open Map view and zoom to see each entity
9. Hover over node: "St Jude Medical Center(NPI: 1194926279)"</t>
  </si>
  <si>
    <t>Legend: 
0
90d Readm/patient: National Average
Hospital(3/3)
Value in tooltip: 
90d Readm rate/patient: 0
Border color: 0%</t>
  </si>
  <si>
    <t xml:space="preserve">Legend: 
N/A
90d Readm/patient: National Average
Hospital(3/3)
</t>
  </si>
  <si>
    <t>Map_National_Percentile_1A_25P_5</t>
  </si>
  <si>
    <t>1. Select dataset "Orange" 
2. Set Benchmark ON
3. In Service Line filter include clinical episode "Liver Transplant" 
4. In Entity filter select and exclude LTCH, SNF, IRF
5. In Benchmark set Metrics to Percentile - set to 25
6. In Benchmark select Measure "90d episode cost" 
7. In Labels select "90d episode cost" 
8. Open Map view and zoom to see each entity
9. Hover over node: "St Jude Medical Center(NPI: 1194926279)"</t>
  </si>
  <si>
    <t>Legend: $47,717
90d episode cost: National Average
Hospital(3/3)
Value in tooltip: 
90d episode cost: $0
Border color: &lt; - 20%</t>
  </si>
  <si>
    <t xml:space="preserve">Legend 
0$
</t>
  </si>
  <si>
    <t>Map_National_Percentile_1A_25P_6</t>
  </si>
  <si>
    <t>1. Select dataset "Orange" 
2. Set Benchmark ON
3. In Service Line filter include clinical episode "Liver Transplant" 
4. In Entity filter select and exclude LTCH, SNF, IRF
5. In Benchmark set Metrics to Percentile - set to 25
6. In Benchmark select Measure "PAC LOS (days)" 
7. In Labels select "PAC LOS (days)" 
8. Open Map view and zoom to see each entity
9. Hover over node: "St Jude Medical Center(NPI: 1194926279)"</t>
  </si>
  <si>
    <t>Legend: 0.0d
PAC Length of Stay(LOS): National Average
Hospital(3/3)
Value in tooltip: 0
Border color: 0%</t>
  </si>
  <si>
    <t>Map_National_Percentile_1A_50P_1</t>
  </si>
  <si>
    <t>Orange
service Line:Liver Transplant
Entity: SNF, LTCH, IRF - exclude
percentile - 50</t>
  </si>
  <si>
    <t>1. Select dataset "Orange" 
2. Set Benchmark ON
3. In Service Line filter include clinical episode "Liver Transplant" 
4. In Entity filter select and exclude LTCH, SNF, IRF
5. In Benchmark set Metrics to Percentile - set to 50
6. In Benchmark select Measure "90d readmission cost per instance" 
7. In Labels select "90d readmission cost per instance" 
8. Open Map view and zoom to see each entity
9. Hover over node: "St Jude Medical Center(NPI: 1194926279)"</t>
  </si>
  <si>
    <t>Map_National_Percentile_1A_50P_2</t>
  </si>
  <si>
    <t>1. Select dataset "Orange" 
2. Set Benchmark ON
3. In Service Line filter include clinical episode "Liver Transplant" 
4. In Entity filter select and exclude LTCH, SNF, IRF
5. In Benchmark set Metrics to Percentile - set to 50
6. In Benchmark select Measure "90d readmission cost per patient" 
7. In Labels select "90d readmission cost per patient" 
8. Open Map view and zoom to see each entity
9. Hover over node: "St Jude Medical Center(NPI: 1194926279)"</t>
  </si>
  <si>
    <t>Map_National_Percentile_1A_50P_3</t>
  </si>
  <si>
    <t>1. Select dataset "Orange" 
2. Set Benchmark ON
3. In Service Line filter include clinical episode "Liver Transplant" 
4. In Entity filter select and exclude LTCH, SNF, IRF
5. In Benchmark set Metrics to Percentile - set to 50
6. In Benchmark select Measure "90d readmission rate per instance" 
7. In Labels select "90d readmission rate per instance" 
8. Open Map view and zoom to see each entity
9. Hover over node: "St Jude Medical Center(NPI: 1194926279)"</t>
  </si>
  <si>
    <t>Legend: 0%
90d Readm/instance: National Average
Hospital(3/3)
Value in tooltip: 
90d Readm rate/instance: 0
Border color: 0%</t>
  </si>
  <si>
    <t xml:space="preserve">Legend: N/A
</t>
  </si>
  <si>
    <t>Map_National_Percentile_1A_50P_4</t>
  </si>
  <si>
    <t>1. Select dataset "Orange" 
2. Set Benchmark ON
3. In Service Line filter include clinical episode "Liver Transplant" 
4. In Entity filter select and exclude LTCH, SNF, IRF
5. In Benchmark set Metrics to Percentile - set to 50
6. In Benchmark select Measure "90d readmission rate per patient" 
7. In Labels select "90d readmission rate per patient" 
8. Open Map view and zoom to see each entity
9. Hover over node: "St Jude Medical Center(NPI: 1194926279)"</t>
  </si>
  <si>
    <t>Legend: 0%
90d Readm/patient: National Average
Hospital(3/3)
Value in tooltip: 
90d Readm rate/patient: 0
Border color: 0%</t>
  </si>
  <si>
    <t>Legend: 14.3%
90d Readm/patient: National Average
Hospital(3/3)
Value in tooltip: 
90d Readm rate/patient: 0
Border color: &lt; -20%</t>
  </si>
  <si>
    <t>Map_National_Percentile_1A_50P_5</t>
  </si>
  <si>
    <t>1. Select dataset "Orange" 
2. Set Benchmark ON
3. In Service Line filter include clinical episode "Liver Transplant" 
4. In Entity filter select and exclude LTCH, SNF, IRF
5. In Benchmark set Metrics to Percentile - set to 50
6. In Benchmark select Measure "90d episode cost" 
7. In Labels select "90d episode cost" 
8. Open Map view and zoom to see each entity
9. Hover over node: "St Jude Medical Center(NPI: 1194926279)"</t>
  </si>
  <si>
    <t>Legend: $56,571
90d episode cost: National Average
Hospital(3/3)
Value in tooltip: 
90d episode cost: $0
Border color: &lt; -20%</t>
  </si>
  <si>
    <t>Legend: $61,901
90d episode cost: National Average
Hospital(3/3)
Value in tooltip: 
90d episode cost: $0
Border color: &lt; -20%</t>
  </si>
  <si>
    <t>Map_National_Percentile_1A_50P_6</t>
  </si>
  <si>
    <t>1. Select dataset "Orange" 
2. Set Benchmark ON
3. In Service Line filter include clinical episode "Liver Transplant" 
4. In Entity filter select and exclude LTCH, SNF, IRF
5. In Benchmark set Metrics to Percentile - set to 50
6. In Benchmark select Measure "PAC LOS (days)" 
7. In Labels select "PAC LOS (days)" 
8. Open Map view and zoom to see each entity
9. Hover over node: "St Jude Medical Center(NPI: 1194926279)"</t>
  </si>
  <si>
    <t>Legend: 8.0d
PAC Length of Stay(LOS): National Average
Hospital(3/3)
Value in tooltip: 
0d
Border color: &lt; -20%</t>
  </si>
  <si>
    <t>Map_National_Percentile_1A_75P_1</t>
  </si>
  <si>
    <t>Orange
service Line:Liver Transplant
Entity: SNF, LTCH, IRF - exclude
percentile - 75</t>
  </si>
  <si>
    <t>1. Select dataset "Orange" 
2. Set Benchmark ON
3. In Service Line filter include clinical episode "Liver Transplant" 
4. In Entity filter select and exclude LTCH, SNF, IRF
5. In Benchmark set Metrics to Percentile - set to 75
6. In Benchmark select Measure "90d readmission cost per instance" 
7. In Labels select "90d readmission cost per instance" 
8. Open Map view and zoom to see each entity
9. Hover over node: "St Jude Medical Center(NPI: 1194926279)"</t>
  </si>
  <si>
    <t>Legend: 
$8261
$ 90d Readm/instance: National Average
Hospital(3/3)
Value in tooltip: 
90d Readm cost/instance: $0
Border color: &lt; -20%</t>
  </si>
  <si>
    <t>Legend: 
$9144
$ 90d Readm/instance: National Average
Hospital(3/3)
Value in tooltip: 
90d Readm cost/instance: $0
Border color: &lt; -20%</t>
  </si>
  <si>
    <t>Map_National_Percentile_1A_75P_2</t>
  </si>
  <si>
    <t>1. Select dataset "Orange" 
2. Set Benchmark ON
3. In Service Line filter include clinical episode "Liver Transplant" 
4. In Entity filter select and exclude LTCH, SNF, IRF
5. In Benchmark set Metrics to Percentile - set to 75
6. In Benchmark select Measure "90d readmission cost per patient" 
7. In Labels select "90d readmission cost per patient" 
8. Open Map view and zoom to see each entity
9. Hover over node: "St Jude Medical Center(NPI: 1194926279)"</t>
  </si>
  <si>
    <t>Legend:
$9144
$ 90d Readm/patient: National Average
Hospital(3/3)
Value in tooltip:
90d Readm cost/patient: $0
Border color: &lt; -20%</t>
  </si>
  <si>
    <t>Map_National_Percentile_1A_75P_3</t>
  </si>
  <si>
    <t>1. Select dataset "Orange" 
2. Set Benchmark ON
3. In Service Line filter include clinical episode "Liver Transplant" 
4. In Entity filter select and exclude LTCH, SNF, IRF
5. In Benchmark set Metrics to Percentile - set to 75
6. In Benchmark select Measure "90d readmission rate per instance" 
7. In Labels select "90d readmission rate per instance" 
8. Open Map view and zoom to see each entity
9. Hover over node: "St Jude Medical Center(NPI: 1194926279)"</t>
  </si>
  <si>
    <t>Legend: 100%
90d Readm/instance: National Average
Hospital(3/3)
Value in tooltip: 
90d Readm rate/instance: 0% 
Border color: &lt; -20%</t>
  </si>
  <si>
    <t>Legend:14.3%
90d Readm/instance: National Average
Hospital(3/3)
Value in tooltip: 
90d Readm rate/instance: 0% 
Border color: &lt; -20%</t>
  </si>
  <si>
    <t>Map_National_Percentile_1A_75P_4</t>
  </si>
  <si>
    <t>1. Select dataset "Orange" 
2. Set Benchmark ON
3. In Service Line filter include clinical episode "Liver Transplant" 
4. In Entity filter select and exclude LTCH, SNF, IRF
5. In Benchmark set Metrics to Percentile - set to 75
6. In Benchmark select Measure "90d readmission rate per patient" 
7. In Labels select "90d readmission rate per patient" 
8. Open Map view and zoom to see each entity
9. Hover over node: "St Jude Medical Center(NPI: 1194926279)"</t>
  </si>
  <si>
    <t>Legend: 100%
90d Readm/patient: National Average
Hospital(3/3)
Value in tooltip: 
90d Readm rate/patient: 0.0% 
Border color: &lt; -20%</t>
  </si>
  <si>
    <t>Legend: 14.3%
90d Readm/patient: National Average
Hospital(3/3)
Value in tooltip: 
90d Readm rate/patient: 0.0% 
Border color: &lt; -20%</t>
  </si>
  <si>
    <t>Map_National_Percentile_1A_75P_5</t>
  </si>
  <si>
    <t>1. Select dataset "Orange" 
2. Set Benchmark ON
3. In Service Line filter include clinical episode "Liver Transplant" 
4. In Entity filter select and exclude LTCH, SNF, IRF
5. In Benchmark set Metrics to Percentile - set to 75
6. In Benchmark select Measure "90d episode cost" 
7. In Labels select "90d episode cost" 
8. Open Map view and zoom to see each entity
9. Hover over node: "St Jude Medical Center(NPI: 1194926279)"</t>
  </si>
  <si>
    <t>Legend: $102,471
90d episode cost: National Average
Hospital(3/3)
Value in tooltip: 
90d episode cost: $0
Border color: &lt; -20%</t>
  </si>
  <si>
    <t>Legend: $107,017
90d episode cost: National Average
Hospital(3/3)
Value in tooltip: 
90d episode cost: $0
Border color: &lt; -20%</t>
  </si>
  <si>
    <t>Map_National_Percentile_1A_75P_6</t>
  </si>
  <si>
    <t>1. Select dataset "Orange" 
2. Set Benchmark ON
3. In Service Line filter include clinical episode "Liver Transplant" 
4. In Entity filter select and exclude LTCH, SNF, IRF
5. In Benchmark set Metrics to Percentile - set to 75
6. In Benchmark select Measure "PAC LOS (days)" 
7. In Labels select "PAC LOS (days)" 
8. Open Map view and zoom to see each entity
9. Hover over node: "St Jude Medical Center(NPI: 1194926279)"</t>
  </si>
  <si>
    <t>Legend: 11.0d
PAC Length of Stay(LOS): National Average
Hospital(3/3)
Value in tooltip: 0d 
Border color: &lt; -20%</t>
  </si>
  <si>
    <t>Legend: 13.0d
PAC Length of Stay(LOS): National Average
Hospital(3/3)
Value in tooltip: 0.0d
Border color: &lt; -20%</t>
  </si>
  <si>
    <t>Map_National_Percentile_2A_25P_1</t>
  </si>
  <si>
    <t>Orange
Location: California 
Service Line: Surgery, DRG:88, 89 -include
SNF NPI: 1568437325</t>
  </si>
  <si>
    <t>1. Select dataset Orange
2. Set Benchmark ON
3. In Location filter include California 
4. In Service Line filter include Surgery and DRG:88, 89 
5. In Benchmark set Metrics to Percentile - set to 25 
6. In Benchmark select Measure 90d readmission cost per instance 
7. In Labels select 90d readmission cost per instance
8. Open Map view and zoom to see each entity 
9. Hover over node: SNF: Regents Point - Windcrest (NPI: 1568437325)</t>
  </si>
  <si>
    <t>Legend: Benchmark on legend: $0
$90d readm/instance: Dataset 25th Percentile
Value in tooltip: $10524
Border color: &gt; 20%</t>
  </si>
  <si>
    <t>Legend: $0
$90d readm/instance: Dataset 25th Percentile
Value in tooltip: $10524
Border color: &gt; 20%</t>
  </si>
  <si>
    <t>Map_National_Percentile_2A_25P_2</t>
  </si>
  <si>
    <t>1. Select dataset Orange
2. Set Benchmark ON
3. In Location filter include California 
4. In Service Line filter include Surgery and DRG:88, 89 
5. In Benchmark set Metrics to Percentile - set to 25 
6. In Benchmark select Measure 90d readmission cost per patient 
7. In Labels select 90d readmission cost per patient
8. Open Map view and zoom to see each entity 
9. Hover over node: SNF: Regents Point - Windcrest (NPI: 1568437325)</t>
  </si>
  <si>
    <t>Legend: Benchmark on legend: $0
$90d readm/patient: Dataset 25th Percentile
Value in tooltip: $21047
Border color: &gt; 20%</t>
  </si>
  <si>
    <t>Border color: 0/10%</t>
  </si>
  <si>
    <t>Map_National_Percentile_2A_25P_3</t>
  </si>
  <si>
    <t>1. Select dataset Orange
2. Set Benchmark ON
3. In Location filter include California 
4. In Service Line filter include Surgery and DRG:88, 89 
5. In Benchmark set Metrics to Percentile - set to 25 
6. In Benchmark select Measure 90d readmission rate per instance 
7. In Labels select 90d readmission rate per instance
8. Open Map view and zoom to see each entity 
9. Hover over node: SNF: Regents Point - Windcrest (NPI: 1568437325)</t>
  </si>
  <si>
    <t>Legend: Benchmark on legend: 0.0%
90d readm/instance: Dataset 25th Percentile
Value in tooltip: 28.6%
Border color: &gt; 20%</t>
  </si>
  <si>
    <t>Legend: N/A
90d readm/instance: Dataset 25th Percentile
Value in tooltip: 28.6%
Border color: 0/10%</t>
  </si>
  <si>
    <t>Map_National_Percentile_2A_25P_4</t>
  </si>
  <si>
    <t>1. Select dataset Orange
2. Set Benchmark ON
3. In Location filter include California 
4. In Service Line filter include Surgery and DRG:88, 89 
5. In Benchmark set Metrics to Percentile - set to 25 
6. In Benchmark select Measure 90d readmission rate per patient 
7. In Labels select 90d readmission rate per patient
8. Open Map view and zoom to see each entity 
9. Hover over node: SNF: Regents Point - Windcrest (NPI: 1568437325)</t>
  </si>
  <si>
    <t>Legend: Benchmark on legend: 0.0%
90d readm/patient: Dataset 25th Percentile
Value in tooltip: 14.3%
Border color: &gt; 20%</t>
  </si>
  <si>
    <t>Legend: N/A
90d readm/patient: Dataset 25th Percentile
Value in tooltip: 14.3%
Border color: 0/10%</t>
  </si>
  <si>
    <t>Map_National_Percentile_2A_25P_5</t>
  </si>
  <si>
    <t>1. Select dataset Orange
2. Set Benchmark ON
3. In Location filter include California 
4. In Service Line filter include Surgery and DRG:88, 89 
5. In Benchmark set Metrics to Percentile - set to 25 
6. In Benchmark select Measure 90d episode cost 
7. In Labels select 90d episode cost
8. Open Map view and zoom to see each entity 
9. Hover over node: SNF: Regents Point - Windcrest (NPI: 1568437325)</t>
  </si>
  <si>
    <t>Legend: Benchmark on legend: 28085
90d episode cost: Dataset 25th Percentile
Value in tooltip: 30851
Border color: 9.8%</t>
  </si>
  <si>
    <t>Legend: 0
90d episode cost: Dataset 25th Percentile
Value in tooltip: 30851
Border color: &gt; 20%</t>
  </si>
  <si>
    <t>Map_National_Percentile_2A_25P_6</t>
  </si>
  <si>
    <t>1. Select dataset Orange
2. Set Benchmark ON
3. In Location filter include California 
4. In Service Line filter include Surgery and DRG:88, 89 
5. In Benchmark set Metrics to Percentile - set to 25 
6. In Benchmark select Measure PAC LOS (days) 
7. In Labels select PAC LOS (days)
8. Open Map view and zoom to see each entity 
9. Hover over node: SNF: Regents Point - Windcrest (NPI: 1568437325)</t>
  </si>
  <si>
    <t>Legend: Benchmark on legend: 15.8d
PAC Length of Stay: Dataset 25th Percentile
Value in tooltip: 0d
Border color: 0%</t>
  </si>
  <si>
    <t>Legend: 0.0d
PAC Length of Stay: Dataset 25th Percentile
Value in tooltip: 0d
Border color: 0/10%</t>
  </si>
  <si>
    <t>Map_National_Percentile_2A_50P_1</t>
  </si>
  <si>
    <t>1. Select dataset Orange
2. Set Benchmark ON
3. In Location filter include California 
4. In Service Line filter include Surgery and DRG:88, 89 
5. In Benchmark set Metrics to Percentile - set to 50 
6. In Benchmark select Measure 90d readmission cost per instance 
7. In Labels select 90d readmission cost per instance
8. Open Map view and zoom to see each entity 
9. Hover over node: SNF: Regents Point - Windcrest (NPI: 1568437325)</t>
  </si>
  <si>
    <t>Legend: Benchmark on legend: $6780
$90d readm/instance: Dataset 50th Percentile
Value in tooltip: $10524
Border color: &gt;20%</t>
  </si>
  <si>
    <t>Legend: $0
$90d readm/instance: Dataset 50th Percentile
Value in tooltip: $10524
Border color: &gt; 20%</t>
  </si>
  <si>
    <t>Map_National_Percentile_2A_50P_2</t>
  </si>
  <si>
    <t>1. Select dataset Orange
2. Set Benchmark ON
3. In Location filter include California 
4. In Service Line filter include Surgery and DRG:88, 89 
5. In Benchmark set Metrics to Percentile - set to 50 
6. In Benchmark select Measure 90d readmission cost per patient 
7. In Labels select 90d readmission cost per patient
8. Open Map view and zoom to see each entity 
9. Hover over node: SNF: Regents Point - Windcrest (NPI: 1568437325)</t>
  </si>
  <si>
    <t>Legend: Benchmark on legend: $7263
$90d readm/patient: Dataset 50th Percentile
Value in tooltip: $21047
Border color: &gt; 20%</t>
  </si>
  <si>
    <t>Legend: $0
$90d readm/patient: Dataset 50th Percentile
Value in tooltip: $21047
Border color: &gt; 20%</t>
  </si>
  <si>
    <t>Map_National_Percentile_2A_50P_3</t>
  </si>
  <si>
    <t>1. Select dataset Orange
2. Set Benchmark ON
3. In Location filter include California 
4. In Service Line filter include Surgery and DRG:88, 89 
5. In Benchmark set Metrics to Percentile - set to 50 
6. In Benchmark select Measure 90d readmission rate per instance 
7. In Labels select 90d readmission rate per instance
8. Open Map view and zoom to see each entity 
9. Hover over node: SNF: Regents Point - Windcrest (NPI: 1568437325)</t>
  </si>
  <si>
    <t>Legend: Benchmark on legend: 26.3%
90d readm/instance: Dataset 50th Percentile
Value in tooltip: 28.6%
Border color: 8.7%</t>
  </si>
  <si>
    <t>Legend: N/A
90d readm/instance: Dataset 50th Percentile
Value in tooltip: 28.6%
Border color: 0/10%</t>
  </si>
  <si>
    <t>Map_National_Percentile_2A_50P_4</t>
  </si>
  <si>
    <t>1. Select dataset Orange
2. Set Benchmark ON
3. In Location filter include California 
4. In Service Line filter include Surgery and DRG:88, 89 
5. In Benchmark set Metrics to Percentile - set to 50 
6. In Benchmark select Measure 90d readmission rate per patient 
7. In Labels select 90d readmission rate per patient
8. Open Map view and zoom to see each entity 
9. Hover over node: SNF: Regents Point - Windcrest (NPI: 1568437325)</t>
  </si>
  <si>
    <t>Legend: Benchmark on legend: 25.0%
90d readm/patient: Dataset 50th Percentile
Value in tooltip: 14.3%
Border color: &lt; -20%</t>
  </si>
  <si>
    <t>Legend: N/A
90d readm/patient: Dataset 50th Percentile
Value in tooltip: 14.3%
Border color: 0/10%</t>
  </si>
  <si>
    <t>Map_National_Percentile_2A_50P_5</t>
  </si>
  <si>
    <t>1. Select dataset Orange
2. Set Benchmark ON
3. In Location filter include California 
4. In Service Line filter include Surgery and DRG:88, 89 
5. In Benchmark set Metrics to Percentile - set to 50 
6. In Benchmark select Measure 90d episode cost 
7. In Labels select 90d episode cost
8. Open Map view and zoom to see each entity 
9. Hover over node: SNF: Regents Point - Windcrest (NPI: 1568437325)</t>
  </si>
  <si>
    <t>Legend: Benchmark on legend: 36159
90d episode cost: Dataset 50th Percentile
Value in tooltip: 30851
Border color: -14.7%</t>
  </si>
  <si>
    <t>Legend: 0
90d episode cost: Dataset 50th Percentile
Value in tooltip: 30851
Border color: 0/10%</t>
  </si>
  <si>
    <t>Map_National_Percentile_2A_50P_6</t>
  </si>
  <si>
    <t>1. Select dataset Orange
2. Set Benchmark ON
3. In Location filter include California 
4. In Service Line filter include Surgery and DRG:88, 89 
5. In Benchmark set Metrics to Percentile - set to 50 
6. In Benchmark select Measure PAC LOS (days) 
7. In Labels select PAC LOS (days)
8. Open Map view and zoom to see each entity 
9. Hover over node: SNF: Regents Point - Windcrest (NPI: 1568437325)</t>
  </si>
  <si>
    <t>Legend: Benchmark on legend: 23.7d
PAC Length of Stay: Dataset 50th Percentile
Value in tooltip: 0d
Border color: &lt; -20%</t>
  </si>
  <si>
    <t>Legend: 0.0d
PAC Length of Stay: Dataset 50th Percentile
Value in tooltip: 0d
Border color: 0%</t>
  </si>
  <si>
    <t>Map_National_Percentile_2A_75P_1</t>
  </si>
  <si>
    <t>1. Select dataset Orange
2. Set Benchmark ON
3. In Location filter include California 
4. In Service Line filter include Surgery and DRG:88, 89 
5. In Benchmark set Metrics to Percentile - set to 75 
6. In Benchmark select Measure 90d readmission cost per instance 
7. In Labels select 90d readmission cost per instance
8. Open Map view and zoom to see each entity 
9. Hover over node: SNF: Regents Point - Windcrest (NPI: 1568437325)</t>
  </si>
  <si>
    <t>Legend: Benchmark on legend: $11051
$90d readm/instance: Dataset 75th Percentile
Value in tooltip: $10524
Border color: -4.8</t>
  </si>
  <si>
    <t>Legend: $0
$90d readm/instance: Dataset 75th Percentile
Value in tooltip: $10524
Border color: &gt; 20%</t>
  </si>
  <si>
    <t>Map_National_Percentile_2A_75P_2</t>
  </si>
  <si>
    <t>1. Select dataset Orange
2. Set Benchmark ON
3. In Location filter include California 
4. In Service Line filter include Surgery and DRG:88, 89 
5. In Benchmark set Metrics to Percentile - set to 75 
6. In Benchmark select Measure 90d readmission cost per patient 
7. In Labels select 90d readmission cost per patient
8. Open Map view and zoom to see each entity 
9. Hover over node: SNF: Regents Point - Windcrest (NPI: 1568437325)</t>
  </si>
  <si>
    <t>Legend: Benchmark on legend: $14795
$90d readm/patient: Dataset 75th Percentile
Value in tooltip: $21047
Border color: &gt; 20%</t>
  </si>
  <si>
    <t>Legend: $0
$90d readm/patient: Dataset 75th Percentile
Value in tooltip: $21047
Border color: &gt; 20%</t>
  </si>
  <si>
    <t>Map_National_Percentile_2A_75P_3</t>
  </si>
  <si>
    <t>1. Select dataset Orange
2. Set Benchmark ON
3. In Location filter include California 
4. In Service Line filter include Surgery and DRG:88, 89 
5. In Benchmark set Metrics to Percentile - set to 75 
6. In Benchmark select Measure 90d readmission rate per instance 
7. In Labels select 90d readmission rate per instance
8. Open Map view and zoom to see each entity 
9. Hover over node: SNF: Regents Point - Windcrest (NPI: 1568437325)</t>
  </si>
  <si>
    <t>Legend: Benchmark on legend: 66.7%
90d readm/instance: Dataset 75th Percentile
Value in tooltip: 28.6%
Border color: &lt; -20%</t>
  </si>
  <si>
    <t>Legend: N/A
90d readm/instance: Dataset 75th Percentile
Value in tooltip: 28.6%
Border color: &gt; 20%</t>
  </si>
  <si>
    <t>Map_National_Percentile_2A_75P_4</t>
  </si>
  <si>
    <t>1. Select dataset Orange
2. Set Benchmark ON
3. In Location filter include California 
4. In Service Line filter include Surgery and DRG:88, 89 
5. In Benchmark set Metrics to Percentile - set to 75 
6. In Benchmark select Measure 90d readmission rate per patient 
7. In Labels select 90d readmission rate per patient
8. Open Map view and zoom to see each entity 
9. Hover over node: SNF: Regents Point - Windcrest (NPI: 1568437325)</t>
  </si>
  <si>
    <t>Legend: Benchmark on legend: 50.0%
90d readm/patient: Dataset 75th Percentile
Value in tooltip: 14.3%
Border color: &lt; -20%</t>
  </si>
  <si>
    <t>Legend: N/A
90d readm/patient: Dataset 75th Percentile
Value in tooltip: 14.3%
Border color: &gt; 20%</t>
  </si>
  <si>
    <t>Map_National_Percentile_2A_75P_5</t>
  </si>
  <si>
    <t>1. Select dataset Orange
2. Set Benchmark ON
3. In Location filter include California 
4. In Service Line filter include Surgery and DRG:88, 89 
5. In Benchmark set Metrics to Percentile - set to 75 
6. In Benchmark select Measure 90d episode cost 
7. In Labels select 90d episode cost
8. Open Map view and zoom to see each entity 
9. Hover over node: SNF: Regents Point - Windcrest (NPI: 1568437325)</t>
  </si>
  <si>
    <t>Legend: Benchmark on legend: 46278
90d episode cost: Dataset 75th Percentile
Value in tooltip: 30851
Border color: &lt; -20%</t>
  </si>
  <si>
    <t>Legend: 0
90d episode cost: Dataset 75th Percentile
Value in tooltip: 30851
Border color: &lt; -20%</t>
  </si>
  <si>
    <t>Map_National_Percentile_2A_75P_6</t>
  </si>
  <si>
    <t>1. Select dataset Orange
2. Set Benchmark ON
3. In Location filter include California 
4. In Service Line filter include Surgery and DRG:88, 89 
5. In Benchmark set Metrics to Percentile - set to 75 
6. In Benchmark select Measure PAC LOS (days) 
7. In Labels select PAC LOS (days)
8. Open Map view and zoom to see each entity 
9. Hover over node: SNF: Regents Point - Windcrest (NPI: 1568437325)</t>
  </si>
  <si>
    <t>Legend: Benchmark on legend: 36d
PAC Length of Stay: Dataset 75th Percentile
Value in tooltip: 0d
Border color: &lt; -20%</t>
  </si>
  <si>
    <t>Legend: 0.0d
PAC Length of Stay: Dataset 75th Percentile
Value in tooltip: 0d
Border color: 0%</t>
  </si>
  <si>
    <t>Map_Dataset_Percentile_3A_25P_1</t>
  </si>
  <si>
    <t>Orange 
No filter
Hospital NPI:1497702575</t>
  </si>
  <si>
    <t>1. Select dataset Orange
2. Set Benchmark ON
3. In Benchmark set Level of aggregation to Dataset
4. In Benchmark set Metrics to Percentile - set to 25 
5. In Benchmark select Measure 90d readmission cost per instance 
6. In Labels select 90d readmission cost per instance
7. Open Map view and zoom to see each entity 
8. Hover over node: Orange Coast Memorial Medical Center (NPI:1497702575)</t>
  </si>
  <si>
    <t xml:space="preserve">Legend: 0
90d readm/instance :Dataset 25th Percentile
Value in tooltip: 13993
Border color: 0
AC 20
IRF 2
LTCH 1
SNF 30
</t>
  </si>
  <si>
    <t>Map_Dataset_Percentile_3A_25P_2</t>
  </si>
  <si>
    <t>1. Select dataset Orange
2. Set Benchmark ON
3. In Benchmark set Level of aggregation to Dataset
4. In Benchmark set Metrics to Percentile - set to 25 
5. In Benchmark select Measure 90d readmission cost per patient 
6. In Labels select 90d readmission cost per patient
7. Open Map view and zoom to see each entity 
8. Hover over node: Orange Coast Memorial Medical Center (NPI:1497702575)</t>
  </si>
  <si>
    <t>Legend: 0
90d readm/patient :Dataset 25th Percentile
Value in tooltip: 19207
Border color: 0</t>
  </si>
  <si>
    <t>Map_Dataset_Percentile_3A_25P_3</t>
  </si>
  <si>
    <t>1. Select dataset Orange
2. Set Benchmark ON
3. In Benchmark set Level of aggregation to Dataset
4. In Benchmark set Metrics to Percentile - set to 25 
5. In Benchmark select Measure 90d readmission rate per instance 
6. In Labels select 90d readmission rate per instance
7. Open Map view and zoom to see each entity 
8. Hover over node: Orange Coast Memorial Medical Center (NPI:1497702575)</t>
  </si>
  <si>
    <t>Legend: 0%
90d readm/instance: Dataset 25th Percentile
Value in tooltip: 36.9%
Border color: 0</t>
  </si>
  <si>
    <t>Map_Dataset_Percentile_3A_25P_4</t>
  </si>
  <si>
    <t>1. Select dataset Orange
2. Set Benchmark ON
3. In Benchmark set Level of aggregation to Dataset
4. In Benchmark set Metrics to Percentile - set to 25 
5. In Benchmark select Measure 90d readmission rate per patient 
6. In Labels select 90d readmission rate per patient
7. Open Map view and zoom to see each entity 
8. Hover over node: Orange Coast Memorial Medical Center (NPI:1497702575)</t>
  </si>
  <si>
    <t>Legend: 0%
90d readm/patient: Dataset 25th Percentile
Value in tooltip: 26.9%
Border color: 0%</t>
  </si>
  <si>
    <t>Map_Dataset_Percentile_3A_25P_5</t>
  </si>
  <si>
    <t>1. Select dataset Orange
2. Set Benchmark ON
3. In Benchmark set Level of aggregation to Dataset
4. In Benchmark set Metrics to Percentile - set to 25 
5. In Benchmark select Measure 90d episode cost 
6. In Labels select 90d episode cost
7. Open Map view and zoom to see each entity 
8. Hover over node: Orange Coast Memorial Medical Center (NPI:1497702575)</t>
  </si>
  <si>
    <t>Legend: 31019
90d episode cost: Dataset 25th Percentile
Value in tooltip: 21996
Border color: &lt; -20%</t>
  </si>
  <si>
    <t>Map_Dataset_Percentile_3A_25P_6</t>
  </si>
  <si>
    <t>1. Select dataset Orange
2. Set Benchmark ON
3. In Benchmark set Level of aggregation to Dataset
4. In Benchmark set Metrics to Percentile - set to 25 
5. In Benchmark select Measure PAC LOS (days) 
6. In Labels select PAC LOS (days)
7. Open Map view and zoom to see each entity 
8. Hover over node: Orange Coast Memorial Medical Center (NPI:1497702575)</t>
  </si>
  <si>
    <t>Legend: 0d
PAC LOS: Dataset 25th Percentile
Value in tooltip: 0d
Border color: 0%</t>
  </si>
  <si>
    <t>Map_Dataset_Percentile_3A_50P_1</t>
  </si>
  <si>
    <t>1. Select dataset Orange
2. Set Benchmark ON
3. In Benchmark set Level of aggregation to Dataset
4. In Benchmark set Metrics to Percentile - set to 50 
5. In Benchmark select Measure 90d readmission cost per instance 
6. In Labels select 90d readmission cost per instance
7. Open Map view and zoom to see each entity 
8. Hover over node: Orange Coast Memorial Medical Center (NPI:1497702575)</t>
  </si>
  <si>
    <t xml:space="preserve">Legend: 10767
90d readm/instance :Dataset 50th Percentile
Value in tooltip: 13993
Border color: &gt;20%
AC 20
IRF 2
LTCH 1
SNF 30
</t>
  </si>
  <si>
    <t>Map_Dataset_Percentile_3A_50P_2</t>
  </si>
  <si>
    <t>1. Select dataset Orange
2. Set Benchmark ON
3. In Benchmark set Level of aggregation to Dataset
4. In Benchmark set Metrics to Percentile - set to 50 
5. In Benchmark select Measure 90d readmission cost per patient 
6. In Labels select 90d readmission cost per patient
7. Open Map view and zoom to see each entity 
8. Hover over node: Orange Coast Memorial Medical Center (NPI:1497702575)</t>
  </si>
  <si>
    <t>Legend: 12456
90d readm/patient :Dataset 50th Percentile
Value in tooltip: 19207
Border color: &gt; 20%</t>
  </si>
  <si>
    <t>Map_Dataset_Percentile_3A_50P_3</t>
  </si>
  <si>
    <t>1. Select dataset Orange
2. Set Benchmark ON
3. In Benchmark set Level of aggregation to Dataset
4. In Benchmark set Metrics to Percentile - set to 50 
5. In Benchmark select Measure 90d readmission rate per instance 
6. In Labels select 90d readmission rate per instance
7. Open Map view and zoom to see each entity 
8. Hover over node: Orange Coast Memorial Medical Center (NPI:1497702575)</t>
  </si>
  <si>
    <t>Legend: 33.3%
90d readm/instance: Dataset 50th Percentile
Value in tooltip: 36.9
Border color: 10.8%</t>
  </si>
  <si>
    <t>Map_Dataset_Percentile_3A_50P_4</t>
  </si>
  <si>
    <t>1. Select dataset Orange
2. Set Benchmark ON
3. In Benchmark set Level of aggregation to Dataset
4. In Benchmark set Metrics to Percentile - set to 50 
5. In Benchmark select Measure 90d readmission rate per patient 
6. In Labels select 90d readmission rate per patient
7. Open Map view and zoom to see each entity 
8. Hover over node: Orange Coast Memorial Medical Center (NPI:1497702575)</t>
  </si>
  <si>
    <t>Legend: 25.0%
90d readm/patient: Dataset 50th Percentile
Value in tooltip: 26.9%
Border color: 7.6%</t>
  </si>
  <si>
    <t>Map_Dataset_Percentile_3A_50P_5</t>
  </si>
  <si>
    <t>1. Select dataset Orange
2. Set Benchmark ON
3. In Benchmark set Level of aggregation to Dataset
4. In Benchmark set Metrics to Percentile - set to 50 
5. In Benchmark select Measure 90d episode cost 
6. In Labels select 90d episode cost
7. Open Map view and zoom to see each entity 
8. Hover over node: Orange Coast Memorial Medical Center (NPI:1497702575)</t>
  </si>
  <si>
    <t>Legend: 41927
90d episode cost: Dataset 50th Percentile
Value in tooltip: 21996
Border color: &lt; -20%</t>
  </si>
  <si>
    <t>Map_Dataset_Percentile_3A_50P_6</t>
  </si>
  <si>
    <t>1. Select dataset Orange
2. Set Benchmark ON
3. In Benchmark set Level of aggregation to Dataset
4. In Benchmark set Metrics to Percentile - set to 50 
5. In Benchmark select Measure PAC LOS (days) 
6. In Labels select PAC LOS (days)
7. Open Map view and zoom to see each entity 
8. Hover over node: Orange Coast Memorial Medical Center (NPI:1497702575)</t>
  </si>
  <si>
    <t>Legend: 0d
PAC LOS: Dataset 50th Percentile
Value in tooltip: 0d
Border color: 0%</t>
  </si>
  <si>
    <t>Map_Dataset_Percentile_3A_75P_1</t>
  </si>
  <si>
    <t>1. Select dataset Orange
2. Set Benchmark ON
3. In Benchmark set Level of aggregation to Dataset
4. In Benchmark set Metrics to Percentile - set to 75 
5. In Benchmark select Measure 90d readmission cost per instance 
6. In Labels select 90d readmission cost per instance
7. Open Map view and zoom to see each entity 
8. Hover over node: Orange Coast Memorial Medical Center (NPI:1497702575)</t>
  </si>
  <si>
    <t xml:space="preserve">Legend: 15330
90d readm/instance :Dataset 75th Percentile
Value in tooltip: 13993
Border color: -8.7%
AC 20
IRF 2
LTCH 1
SNF 30
</t>
  </si>
  <si>
    <t>Map_Dataset_Percentile_3A_75P_2</t>
  </si>
  <si>
    <t>1. Select dataset Orange
2. Set Benchmark ON
3. In Benchmark set Level of aggregation to Dataset
4. In Benchmark set Metrics to Percentile - set to 75 
5. In Benchmark select Measure 90d readmission cost per patient 
6. In Labels select 90d readmission cost per patient
7. Open Map view and zoom to see each entity 
8. Hover over node: Orange Coast Memorial Medical Center (NPI:1497702575)</t>
  </si>
  <si>
    <t>Legend: 20982
90d readm/patient :Dataset 75th Percentile
Value in tooltip: 19207
Border color: -8.5%</t>
  </si>
  <si>
    <t>Map_Dataset_Percentile_3A_75P_3</t>
  </si>
  <si>
    <t>1. Select dataset Orange
2. Set Benchmark ON
3. In Benchmark set Level of aggregation to Dataset
4. In Benchmark set Metrics to Percentile - set to 75 
5. In Benchmark select Measure 90d readmission rate per instance 
6. In Labels select 90d readmission rate per instance
7. Open Map view and zoom to see each entity 
8. Hover over node: Orange Coast Memorial Medical Center (NPI:1497702575)</t>
  </si>
  <si>
    <t>Legend: 51.8%
90d readm/instance: Dataset 75th Percentile
Value in tooltip: 36.6%
Border color: &lt; -20%</t>
  </si>
  <si>
    <t>Map_Dataset_Percentile_3A_75P_4</t>
  </si>
  <si>
    <t>1. Select dataset Orange
2. Set Benchmark ON
3. In Benchmark set Level of aggregation to Dataset
4. In Benchmark set Metrics to Percentile - set to 75 
5. In Benchmark select Measure 90d readmission rate per patient 
6. In Labels select 90d readmission rate per patient
7. Open Map view and zoom to see each entity 
8. Hover over node: Orange Coast Memorial Medical Center (NPI:1497702575)</t>
  </si>
  <si>
    <t>Legend: 44.0%
90d readm/patient: Dataset 75th Percentile
Value in tooltip: 26.9%
Border color: &lt; -20%%</t>
  </si>
  <si>
    <t>Map_Dataset_Percentile_3A_75P_5</t>
  </si>
  <si>
    <t>1. Select dataset Orange
2. Set Benchmark ON
3. In Benchmark set Level of aggregation to Dataset
4. In Benchmark set Metrics to Percentile - set to 75 
5. In Benchmark select Measure 90d episode cost 
6. In Labels select 90d episode cost
7. Open Map view and zoom to see each entity 
8. Hover over node: Orange Coast Memorial Medical Center (NPI:1497702575)</t>
  </si>
  <si>
    <t>Legend: 53762
90d episode cost: Dataset 75th Percentile
Value in tooltip: 21996
Border color: &lt; -20%</t>
  </si>
  <si>
    <t>Map_Dataset_Percentile_3A_75P_6</t>
  </si>
  <si>
    <t>1. Select dataset Orange
2. Set Benchmark ON
3. In Benchmark set Level of aggregation to Dataset
4. In Benchmark set Metrics to Percentile - set to 75 
5. In Benchmark select Measure PAC LOS (days) 
6. In Labels select PAC LOS (days)
7. Open Map view and zoom to see each entity 
8. Hover over node: Orange Coast Memorial Medical Center (NPI:1497702575)</t>
  </si>
  <si>
    <t>Legend: 0d
PAC LOS: Dataset 75th Percentile
Value in tooltip: 0d
Border color: 0%</t>
  </si>
  <si>
    <t xml:space="preserve">IIIB. National Percentile Calculation (Dataset: Pennsylvania; LDS-year-2016 as National Benchmark) - Benchmark Map                  </t>
  </si>
  <si>
    <t>Map_National_Percentile_1B_25P_1</t>
  </si>
  <si>
    <t>Pennsylvania
Location: California - include
Entity: HHA - include
Bucket node: 2</t>
  </si>
  <si>
    <t>1. Select dataset Pennsylvania
2. Set Benchmark ON
3. In Location filter include California 
4. In Entity filter include HHA 
5. In Benchmark set Metrics to Percentile - set to 25 
6. In Benchmark select Measure 90d readmission cost per instance 
7. In Labels select 90d readmission cost per instance
8. Open Map view and zoom out to all entity together 
9. Hover over bucket node: 2</t>
  </si>
  <si>
    <t>Legend: $7921
90d readm/instance :National 25th Percentile
Value in tooltip: $0.0
Border color: &lt; -20%</t>
  </si>
  <si>
    <t>Bucket node contains: HHAs NPI:1669657821 and NPI:1538347646</t>
  </si>
  <si>
    <t>Map_National_Percentile_1B_25P_2</t>
  </si>
  <si>
    <t>1. Select dataset Pennsylvania
2. Set Benchmark ON
3. In Location filter include California 
4. In Entity filter include HHA 
5. In Benchmark set Metrics to Percentile - set to 25 
6. In Benchmark select Measure 90d readmission cost per patient 
7. In Labels select 90d readmission cost per patient
8. Open Map view and zoom out to all entity together 
9. Hover over bucket node: 2</t>
  </si>
  <si>
    <t>Legend: $10107
90d readm/patient :National 25th Percentile
Value in tooltip: $0
Border color: &lt; -20%</t>
  </si>
  <si>
    <t>Map_National_Percentile_1B_25P_3</t>
  </si>
  <si>
    <t>1. Select dataset Pennsylvania
2. Set Benchmark ON
3. In Location filter include California 
4. In Entity filter include HHA 
5. In Benchmark set Metrics to Percentile - set to 25 
6. In Benchmark select Measure 90d readmission rate per instance 
7. In Labels select 90d readmission rate per instance
8. Open Map view and zoom out to all entity together 
9. Hover over bucket node: 2</t>
  </si>
  <si>
    <t>Legend: 25%
90d readm/instance: National 25th Percentile
Value in tooltip: 0%
Border color: &lt; -20%</t>
  </si>
  <si>
    <t>Map_National_Percentile_1B_25P_4</t>
  </si>
  <si>
    <t>1. Select dataset Pennsylvania
2. Set Benchmark ON
3. In Location filter include California 
4. In Entity filter include HHA 
5. In Benchmark set Metrics to Percentile - set to 25 
6. In Benchmark select Measure 90d readmission rate per patient 
7. In Labels select 90d readmission rate per patient
8. Open Map view and zoom out to all entity together 
9. Hover over bucket node: 2</t>
  </si>
  <si>
    <t>Legend: 20%
90d readm/patient: National 25th Percentile
Value in tooltip: 0%
Border color: &lt; -20%</t>
  </si>
  <si>
    <t>Map_National_Percentile_1B_25P_5</t>
  </si>
  <si>
    <t>1. Select dataset Pennsylvania
2. Set Benchmark ON
3. In Location filter include California 
4. In Entity filter include HHA 
5. In Benchmark set Metrics to Percentile - set to 25 
6. In Benchmark select Measure 90d episode cost 
7. In Labels select 90d episode cost
8. Open Map view and zoom out to all entity together 
9. Hover over bucket node: 2</t>
  </si>
  <si>
    <t>Legend: 17376
90d episode cost: National 25th Percentile
Value in tooltip: 13155
Border color: &lt; -20%</t>
  </si>
  <si>
    <t>Map_National_Percentile_1B_25P_6</t>
  </si>
  <si>
    <t>1. Select dataset Pennsylvania
2. Set Benchmark ON
3. In Location filter include California 
4. In Entity filter include HHA 
5. In Benchmark set Metrics to Percentile - set to 25 
6. In Benchmark select Measure PAC LOS (days) 
7. In Labels select PAC LOS (days)
8. Open Map view and zoom out to all entity together 
9. Hover over bucket node: 2</t>
  </si>
  <si>
    <t>Legend: 12.8d
PAC LOS: National 25th Percentile
Value in tooltip: 4.8d
Border color: &lt; -20%</t>
  </si>
  <si>
    <t>Map_National_Percentile_1B_50P_1</t>
  </si>
  <si>
    <t>1. Select dataset Pennsylvania
2. Set Benchmark ON
3. In Location filter include California 
4. In Entity filter include HHA 
5. In Benchmark set Metrics to Percentile - set to 50 
6. In Benchmark select Measure 90d readmission cost per instance 
7. In Labels select 90d readmission cost per instance
8. Open Map view and zoom out to all entity together 
9. Hover over bucket node: 2</t>
  </si>
  <si>
    <t>Legend: $10088
90d readm/instance :National 50th Percentile
Value in tooltip: $0.0
Border color: &lt; -20%</t>
  </si>
  <si>
    <t>Map_National_Percentile_1B_50P_2</t>
  </si>
  <si>
    <t>1. Select dataset Pennsylvania
2. Set Benchmark ON
3. In Location filter include California 
4. In Entity filter include HHA 
5. In Benchmark set Metrics to Percentile - set to 50 
6. In Benchmark select Measure 90d readmission cost per patient 
7. In Labels select 90d readmission cost per patient
8. Open Map view and zoom out to all entity together 
9. Hover over bucket node: 2</t>
  </si>
  <si>
    <t>Legend: $13850
90d readm/patient :National 50th Percentile
Value in tooltip: $0
Border color: &lt; -20%</t>
  </si>
  <si>
    <t>Map_National_Percentile_1B_50P_3</t>
  </si>
  <si>
    <t>1. Select dataset Pennsylvania
2. Set Benchmark ON
3. In Location filter include California 
4. In Entity filter include HHA 
5. In Benchmark set Metrics to Percentile - set to 50 
6. In Benchmark select Measure 90d readmission rate per instance 
7. In Labels select 90d readmission rate per instance
8. Open Map view and zoom out to all entity together 
9. Hover over bucket node: 2</t>
  </si>
  <si>
    <t>Legend: 36.2%
90d readm/instance: National 50th Percentile
Value in tooltip: 0%
Border color: &lt; -20%</t>
  </si>
  <si>
    <t>Map_National_Percentile_1B_50P_4</t>
  </si>
  <si>
    <t>1. Select dataset Pennsylvania
2. Set Benchmark ON
3. In Location filter include California 
4. In Entity filter include HHA 
5. In Benchmark set Metrics to Percentile - set to 50 
6. In Benchmark select Measure 90d readmission rate per patient 
7. In Labels select 90d readmission rate per patient
8. Open Map view and zoom out to all entity together 
9. Hover over bucket node: 2</t>
  </si>
  <si>
    <t>Legend: 26.4%
90d readm/patient: National 50th Percentile
Value in tooltip: 0%
Border color: &lt; -20%</t>
  </si>
  <si>
    <t>Map_National_Percentile_1B_50P_5</t>
  </si>
  <si>
    <t>1. Select dataset Pennsylvania
2. Set Benchmark ON
3. In Location filter include California 
4. In Entity filter include HHA 
5. In Benchmark set Metrics to Percentile - set to 50 
6. In Benchmark select Measure 90d episode cost 
7. In Labels select 90d episode cost
8. Open Map view and zoom out to all entity together 
9. Hover over bucket node: 2</t>
  </si>
  <si>
    <t>Legend: 20304
90d episode cost: National 50th Percentile
Value in tooltip: 13651
Border color: &lt; -20%</t>
  </si>
  <si>
    <t>Map_National_Percentile_1B_50P_6</t>
  </si>
  <si>
    <t>1. Select dataset Pennsylvania
2. Set Benchmark ON
3. In Location filter include California 
4. In Entity filter include HHA 
5. In Benchmark set Metrics to Percentile - set to 50 
6. In Benchmark select Measure PAC LOS (days) 
7. In Labels select PAC LOS (days)
8. Open Map view and zoom out to all entity together 
9. Hover over bucket node: 2</t>
  </si>
  <si>
    <t>Legend: 15.7d
PAC LOS: National 50th Percentile
Value in tooltip: 5.5d
Border color: &lt; -20%</t>
  </si>
  <si>
    <t>Map_National_Percentile_1B_75P_1</t>
  </si>
  <si>
    <t>1. Select dataset Pennsylvania
2. Set Benchmark ON
3. In Location filter include California 
4. In Entity filter include HHA 
5. In Benchmark set Metrics to Percentile - set to 75 
6. In Benchmark select Measure 90d readmission cost per instance 
7. In Labels select 90d readmission cost per instance
8. Open Map view and zoom out to all entity together 
9. Hover over bucket node: 2</t>
  </si>
  <si>
    <t>Legend: $12798
90d readm/instance :National 75th Percentile
Value in tooltip: $0.0
Border color: &lt; -20%</t>
  </si>
  <si>
    <t>Map_National_Percentile_1B_75P_2</t>
  </si>
  <si>
    <t>1. Select dataset Pennsylvania
2. Set Benchmark ON
3. In Location filter include California 
4. In Entity filter include HHA 
5. In Benchmark set Metrics to Percentile - set to 75 
6. In Benchmark select Measure 90d readmission cost per patient 
7. In Labels select 90d readmission cost per patient
8. Open Map view and zoom out to all entity together 
9. Hover over bucket node: 2</t>
  </si>
  <si>
    <t>Legend: $18212
90d readm/patient :National 75th Percentile
Value in tooltip: $0
Border color: &lt; -20%</t>
  </si>
  <si>
    <t>Map_National_Percentile_1B_75P_3</t>
  </si>
  <si>
    <t>1. Select dataset Pennsylvania
2. Set Benchmark ON
3. In Location filter include California 
4. In Entity filter include HHA 
5. In Benchmark set Metrics to Percentile - set to 75 
6. In Benchmark select Measure 90d readmission rate per instance 
7. In Labels select 90d readmission rate per instance
8. Open Map view and zoom out to all entity together 
9. Hover over bucket node: 2</t>
  </si>
  <si>
    <t>Legend: 48.0%
90d readm/instance: National 75th Percentile
Value in tooltip: 0%
Border color: &lt; -20%</t>
  </si>
  <si>
    <t>Map_National_Percentile_1B_75P_4</t>
  </si>
  <si>
    <t>1. Select dataset Pennsylvania
2. Set Benchmark ON
3. In Location filter include California 
4. In Entity filter include HHA 
5. In Benchmark set Metrics to Percentile - set to 75 
6. In Benchmark select Measure 90d readmission rate per patient 
7. In Labels select 90d readmission rate per patient
8. Open Map view and zoom out to all entity together 
9. Hover over bucket node: 2</t>
  </si>
  <si>
    <t>Legend: 33.3%
90d readm/patient: National 50th Percentile
Value in tooltip: 0%
Border color: &lt; -20%</t>
  </si>
  <si>
    <t>Map_National_Percentile_1B_75P_5</t>
  </si>
  <si>
    <t>1. Select dataset Pennsylvania
2. Set Benchmark ON
3. In Location filter include California 
4. In Entity filter include HHA 
5. In Benchmark set Metrics to Percentile - set to 75 
6. In Benchmark select Measure 90d episode cost 
7. In Labels select 90d episode cost
8. Open Map view and zoom out to all entity together 
9. Hover over bucket node: 2</t>
  </si>
  <si>
    <t>Legend: 24358
90d episode cost: National 50th Percentile
Value in tooltip: 14146
Border color: &lt; -20%</t>
  </si>
  <si>
    <t>Map_National_Percentile_1B_75P_6</t>
  </si>
  <si>
    <t>1. Select dataset Pennsylvania
2. Set Benchmark ON
3. In Location filter include California 
4. In Entity filter include HHA 
5. In Benchmark set Metrics to Percentile - set to 75 
6. In Benchmark select Measure PAC LOS (days) 
7. In Labels select PAC LOS (days)
8. Open Map view and zoom out to all entity together 
9. Hover over bucket node: 2</t>
  </si>
  <si>
    <t>Legend: 19.3d
PAC LOS: National 50th Percentile
Value in tooltip: 6.3d
Border color: &lt; -20%</t>
  </si>
  <si>
    <t>Map_National_Percentile_2B_25P_1</t>
  </si>
  <si>
    <t>Pennsylvania
Service Line: Dentistry, DRG:265 -include
Entity: Home - include
Hospital NPI: 1881695146</t>
  </si>
  <si>
    <t>1. Select dataset Pennsylvania
2. Set Benchmark ON
3. In Service Line filter include Dentistry and DRG:265 
4. In Entity filter include Home 
5. In Benchmark set Metrics to Percentile - set to 25 
6. In Benchmark select Measure 90d readmission cost per instance 
7. In Labels select 90d readmission cost per instance
8. Hover over node: Hospital: UPMC Mercy (NPI: 1881695146) - Hospital in Pittsburgh</t>
  </si>
  <si>
    <t>Legend: $0
90d readm/instance :National 25th Percentile
Value in tooltip: $0
Border color: 0%</t>
  </si>
  <si>
    <t>Map_National_Percentile_2B_25P_2</t>
  </si>
  <si>
    <t>1. Select dataset Pennsylvania
2. Set Benchmark ON
3. In Service Line filter include Dentistry and DRG:265 
4. In Entity filter include Home 
5. In Benchmark set Metrics to Percentile - set to 25 
6. In Benchmark select Measure 90d readmission cost per patient 
7. In Labels select 90d readmission cost per patient
8. Hover over node: Hospital: UPMC Mercy (NPI: 1881695146) - Hospital in Pittsburgh</t>
  </si>
  <si>
    <t>Legend: $0
90d readm/patient :National 25th Percentile
Value in tooltip: $0
Border color: 0%</t>
  </si>
  <si>
    <t>Map_National_Percentile_2B_25P_3</t>
  </si>
  <si>
    <t>1. Select dataset Pennsylvania
2. Set Benchmark ON
3. In Service Line filter include Dentistry and DRG:265 
4. In Entity filter include Home 
5. In Benchmark set Metrics to Percentile - set to 25 
6. In Benchmark select Measure 90d readmission rate per instance 
7. In Labels select 90d readmission rate per instance
8. Hover over node: Hospital: UPMC Mercy (NPI: 1881695146) - Hospital in Pittsburgh</t>
  </si>
  <si>
    <t>Legend: 0
90d readm/instance: National 25th Percentile
Value in tooltip: 0%
Border color: 0%</t>
  </si>
  <si>
    <t>Map_National_Percentile_2B_25P_4</t>
  </si>
  <si>
    <t>1. Select dataset Pennsylvania
2. Set Benchmark ON
3. In Service Line filter include Dentistry and DRG:265 
4. In Entity filter include Home 
5. In Benchmark set Metrics to Percentile - set to 25 
6. In Benchmark select Measure 90d readmission rate per patient 
7. In Labels select 90d readmission rate per patient
8. Hover over node: Hospital: UPMC Mercy (NPI: 1881695146) - Hospital in Pittsburgh</t>
  </si>
  <si>
    <t>Legend: 0%
90d readm/patient: National 25th Percentile
Value in tooltip: 0%
Border color: 0%</t>
  </si>
  <si>
    <t>Map_National_Percentile_2B_25P_5</t>
  </si>
  <si>
    <t>1. Select dataset Pennsylvania
2. Set Benchmark ON
3. In Service Line filter include Dentistry and DRG:265 
4. In Entity filter include Home 
5. In Benchmark set Metrics to Percentile - set to 25 
6. In Benchmark select Measure 90d episode cost 
7. In Labels select 90d episode cost
8. Hover over node: Hospital: UPMC Mercy (NPI: 1881695146) - Hospital in Pittsburgh</t>
  </si>
  <si>
    <t>Legend: 4592
90d episode cost: National 25th Percentile
Value in tooltip: 4383
Border color: -4.6%</t>
  </si>
  <si>
    <t>Map_National_Percentile_2B_25P_6</t>
  </si>
  <si>
    <t>1. Select dataset Pennsylvania
2. Set Benchmark ON
3. In Service Line filter include Dentistry and DRG:265 
4. In Entity filter include Home 
5. In Benchmark set Metrics to Percentile - set to 25 
6. In Benchmark select Measure PAC LOS (days) 
7. In Labels select PAC LOS (days)
8. Hover over node: Hospital: UPMC Mercy (NPI: 1881695146) - Hospital in Pittsburgh</t>
  </si>
  <si>
    <t>Legend: 0d
PAC LOS: National 25th Percentile
Value in tooltip: 0d
Border color: 0%</t>
  </si>
  <si>
    <t>Map_National_Percentile_2B_50P_1</t>
  </si>
  <si>
    <t>1. Select dataset Pennsylvania
2. Set Benchmark ON
3. In Service Line filter include Dentistry and DRG:265 
4. In Entity filter include Home 
5. In Benchmark set Metrics to Percentile - set to 50 
6. In Benchmark select Measure 90d readmission cost per instance 
7. In Labels select 90d readmission cost per instance
8. Hover over node: Hospital: UPMC Mercy (NPI: 1881695146) - Hospital in Pittsburgh</t>
  </si>
  <si>
    <t>Legend: $0
90d readm/instance :National 50th Percentile
Value in tooltip: $0
Border color: 0%</t>
  </si>
  <si>
    <t>Map_National_Percentile_2B_50P_2</t>
  </si>
  <si>
    <t>1. Select dataset Pennsylvania
2. Set Benchmark ON
3. In Service Line filter include Dentistry and DRG:265 
4. In Entity filter include Home 
5. In Benchmark set Metrics to Percentile - set to 50 
6. In Benchmark select Measure 90d readmission cost per patient 
7. In Labels select 90d readmission cost per patient
8. Hover over node: Hospital: UPMC Mercy (NPI: 1881695146) - Hospital in Pittsburgh</t>
  </si>
  <si>
    <t>Legend: $0
90d readm/patient :National 50th Percentile
Value in tooltip: $0
Border color: 0%</t>
  </si>
  <si>
    <t>Map_National_Percentile_2B_50P_3</t>
  </si>
  <si>
    <t>1. Select dataset Pennsylvania
2. Set Benchmark ON
3. In Service Line filter include Dentistry and DRG:265 
4. In Entity filter include Home 
5. In Benchmark set Metrics to Percentile - set to 50 
6. In Benchmark select Measure 90d readmission rate per instance 
7. In Labels select 90d readmission rate per instance
8. Hover over node: Hospital: UPMC Mercy (NPI: 1881695146) - Hospital in Pittsburgh</t>
  </si>
  <si>
    <t>Legend: 0%
90d readm/instance: National 50th Percentile
Value in tooltip: 0%
Border color: 0%</t>
  </si>
  <si>
    <t>Map_National_Percentile_2B_50P_4</t>
  </si>
  <si>
    <t>1. Select dataset Pennsylvania
2. Set Benchmark ON
3. In Service Line filter include Dentistry and DRG:265 
4. In Entity filter include Home 
5. In Benchmark set Metrics to Percentile - set to 50 
6. In Benchmark select Measure 90d readmission rate per patient 
7. In Labels select 90d readmission rate per patient
8. Hover over node: Hospital: UPMC Mercy (NPI: 1881695146) - Hospital in Pittsburgh</t>
  </si>
  <si>
    <t>Legend: 0%
90d readm/patient: National 50th Percentile
Value in tooltip: 0%
Border color: 0%</t>
  </si>
  <si>
    <t>Map_National_Percentile_2B_50P_5</t>
  </si>
  <si>
    <t>1. Select dataset Pennsylvania
2. Set Benchmark ON
3. In Service Line filter include Dentistry and DRG:265 
4. In Entity filter include Home 
5. In Benchmark set Metrics to Percentile - set to 50 
6. In Benchmark select Measure 90d episode cost 
7. In Labels select 90d episode cost
8. Hover over node: Hospital: UPMC Mercy (NPI: 1881695146) - Hospital in Pittsburgh</t>
  </si>
  <si>
    <t>Legend: 8344
90d episode cost: National 50th Percentile
Value in tooltip: 7864
Border color: -5.6%</t>
  </si>
  <si>
    <t>Map_National_Percentile_2B_50P_6</t>
  </si>
  <si>
    <t>1. Select dataset Pennsylvania
2. Set Benchmark ON
3. In Service Line filter include Dentistry and DRG:265 
4. In Entity filter include Home 
5. In Benchmark set Metrics to Percentile - set to 50 
6. In Benchmark select Measure PAC LOS (days) 
7. In Labels select PAC LOS (days)
8. Hover over node: Hospital: UPMC Mercy (NPI: 1881695146) - Hospital in Pittsburgh</t>
  </si>
  <si>
    <t>Legend: 0d
PAC LOS: National 50th Percentile
Value in tooltip: 0d
Border color: 0%</t>
  </si>
  <si>
    <t>Map_National_Percentile_2B_75P_1</t>
  </si>
  <si>
    <t>1. Select dataset Pennsylvania
2. Set Benchmark ON
3. In Service Line filter include Dentistry and DRG:265 
4. In Entity filter include Home 
5. In Benchmark set Metrics to Percentile - set to 75 
6. In Benchmark select Measure 90d readmission cost per instance 
7. In Labels select 90d readmission cost per instance
8. Hover over node: Hospital: UPMC Mercy (NPI: 1881695146) - Hospital in Pittsburgh</t>
  </si>
  <si>
    <t>Legend: $0
90d readm/instance :National 75th Percentile
Value in tooltip: $5011
Border color: &gt; 20%</t>
  </si>
  <si>
    <t>Map_National_Percentile_2B_75P_2</t>
  </si>
  <si>
    <t>1. Select dataset Pennsylvania
2. Set Benchmark ON
3. In Service Line filter include Dentistry and DRG:265 
4. In Entity filter include Home 
5. In Benchmark set Metrics to Percentile - set to 75 
6. In Benchmark select Measure 90d readmission cost per patient 
7. In Labels select 90d readmission cost per patient
8. Hover over node: Hospital: UPMC Mercy (NPI: 1881695146) - Hospital in Pittsburgh</t>
  </si>
  <si>
    <t>Legend: $0
90d readm/patient :National 75th Percentile
Value in tooltip: $5381
Border color: &gt; 20%</t>
  </si>
  <si>
    <t>Map_National_Percentile_2B_75P_3</t>
  </si>
  <si>
    <t>1. Select dataset Pennsylvania
2. Set Benchmark ON
3. In Service Line filter include Dentistry and DRG:265 
4. In Entity filter include Home 
5. In Benchmark set Metrics to Percentile - set to 75 
6. In Benchmark select Measure 90d readmission rate per instance 
7. In Labels select 90d readmission rate per instance
8. Hover over node: Hospital: UPMC Mercy (NPI: 1881695146) - Hospital in Pittsburgh</t>
  </si>
  <si>
    <t>Legend: 0%
90d readm/instance: National 75th Percentile
Value in tooltip: 100%
Border color: &gt; 20%</t>
  </si>
  <si>
    <t>Map_National_Percentile_2B_75P_4</t>
  </si>
  <si>
    <t>1. Select dataset Pennsylvania
2. Set Benchmark ON
3. In Service Line filter include Dentistry and DRG:265 
4. In Entity filter include Home 
5. In Benchmark set Metrics to Percentile - set to 75 
6. In Benchmark select Measure 90d readmission rate per patient 
7. In Labels select 90d readmission rate per patient
8. Hover over node: Hospital: UPMC Mercy (NPI: 1881695146) - Hospital in Pittsburgh</t>
  </si>
  <si>
    <t>Legend: 0%
90d readm/patient: National 50th Percentile
Value in tooltip: 50%
Border color: &gt; 20%</t>
  </si>
  <si>
    <t>Map_National_Percentile_2B_75P_5</t>
  </si>
  <si>
    <t>1. Select dataset Pennsylvania
2. Set Benchmark ON
3. In Service Line filter include Dentistry and DRG:265 
4. In Entity filter include Home 
5. In Benchmark set Metrics to Percentile - set to 75 
6. In Benchmark select Measure 90d episode cost 
7. In Labels select 90d episode cost
8. Hover over node: Hospital: UPMC Mercy (NPI: 1881695146) - Hospital in Pittsburgh</t>
  </si>
  <si>
    <t>Legend: 17930
90d episode cost: National 50th Percentile
Value in tooltip: 15774
Border color: -12%</t>
  </si>
  <si>
    <t>Map_National_Percentile_2B_75P_6</t>
  </si>
  <si>
    <t>1. Select dataset Pennsylvania
2. Set Benchmark ON
3. In Service Line filter include Dentistry and DRG:265 
4. In Entity filter include Home 
5. In Benchmark set Metrics to Percentile - set to 75 
6. In Benchmark select Measure PAC LOS (days) 
7. In Labels select PAC LOS (days)
8. Hover over node: Hospital: UPMC Mercy (NPI: 1881695146) - Hospital in Pittsburgh</t>
  </si>
  <si>
    <t>Map_National_Percentile_3B_25P_1</t>
  </si>
  <si>
    <t>Pennsylvania
Location: FIPS: 42045, 42101 - exclude
Service Line: Aftercare - include
Hospital NPI: 1104875103</t>
  </si>
  <si>
    <t>1. Select dataset Pennsylvania
2. Set Benchmark ON
3. In Location filter exclude FIPS: 42045 - Delaware (PA), 42101 - Philadelphia (PA)
4. In Service Line filter include Aftercare
5. In Benchmark set Metrics to Percentile - set to 25 
6. In Benchmark select Measure 90d readmission cost per instance 
7. In Labels select 90d readmission cost per instance
8. Hover over node: Hospital: Lancaster General Hospital (NPI: 1104875103) - Hospital in Lancaster</t>
  </si>
  <si>
    <t>Map_National_Percentile_3B_25P_2</t>
  </si>
  <si>
    <t>1. Select dataset Pennsylvania
2. Set Benchmark ON
3. In Location filter exclude FIPS: 42045 - Delaware (PA), 42101 - Philadelphia (PA)
4. In Service Line filter include Aftercare
5. In Benchmark set Metrics to Percentile - set to 25 
6. In Benchmark select Measure 90d readmission cost per patient 
7. In Labels select 90d readmission cost per patient
8. Hover over node: Hospital: Lancaster General Hospital (NPI: 1104875103) - Hospital in Lancaster</t>
  </si>
  <si>
    <t>Map_National_Percentile_3B_25P_3</t>
  </si>
  <si>
    <t>1. Select dataset Pennsylvania
2. Set Benchmark ON
3. In Location filter exclude FIPS: 42045 - Delaware (PA), 42101 - Philadelphia (PA)
4. In Service Line filter include Aftercare
5. In Benchmark set Metrics to Percentile - set to 25 
6. In Benchmark select Measure 90d readmission rate per instance 
7. In Labels select 90d readmission rate per instance
8. Hover over node: Hospital: Lancaster General Hospital (NPI: 1104875103) - Hospital in Lancaster</t>
  </si>
  <si>
    <t>Map_National_Percentile_3B_25P_4</t>
  </si>
  <si>
    <t>1. Select dataset Pennsylvania
2. Set Benchmark ON
3. In Location filter exclude FIPS: 42045 - Delaware (PA), 42101 - Philadelphia (PA)
4. In Service Line filter include Aftercare
5. In Benchmark set Metrics to Percentile - set to 25 
6. In Benchmark select Measure 90d readmission rate per patient 
7. In Labels select 90d readmission rate per patient
8. Hover over node: Hospital: Lancaster General Hospital (NPI: 1104875103) - Hospital in Lancaster</t>
  </si>
  <si>
    <t>Map_National_Percentile_3B_25P_5</t>
  </si>
  <si>
    <t>1. Select dataset Pennsylvania
2. Set Benchmark ON
3. In Location filter exclude FIPS: 42045 - Delaware (PA), 42101 - Philadelphia (PA)
4. In Service Line filter include Aftercare
5. In Benchmark set Metrics to Percentile - set to 25 
6. In Benchmark select Measure 90d episode cost 
7. In Labels select 90d episode cost
8. Hover over node: Hospital: Lancaster General Hospital (NPI: 1104875103) - Hospital in Lancaster</t>
  </si>
  <si>
    <t>Legend: 6777
90d episode cost: National 25th Percentile
Value in tooltip: 3017
Border color: &lt; -20%</t>
  </si>
  <si>
    <t>Map_National_Percentile_3B_25P_6</t>
  </si>
  <si>
    <t>1. Select dataset Pennsylvania
2. Set Benchmark ON
3. In Location filter exclude FIPS: 42045 - Delaware (PA), 42101 - Philadelphia (PA)
4. In Service Line filter include Aftercare
5. In Benchmark set Metrics to Percentile - set to 25 
6. In Benchmark select Measure PAC LOS (days) 
7. In Labels select PAC LOS (days)
8. Hover over node: Hospital: Lancaster General Hospital (NPI: 1104875103) - Hospital in Lancaster</t>
  </si>
  <si>
    <t>Map_National_Percentile_3B_50P_1</t>
  </si>
  <si>
    <t>1. Select dataset Pennsylvania
2. Set Benchmark ON
3. In Location filter exclude FIPS: 42045 - Delaware (PA), 42101 - Philadelphia (PA)
4. In Service Line filter include Aftercare
5. In Benchmark set Metrics to Percentile - set to 50 
6. In Benchmark select Measure 90d readmission cost per instance 
7. In Labels select 90d readmission cost per instance
8. Hover over node: Hospital: Lancaster General Hospital (NPI: 1104875103) - Hospital in Lancaster</t>
  </si>
  <si>
    <t>Map_National_Percentile_3B_50P_2</t>
  </si>
  <si>
    <t>1. Select dataset Pennsylvania
2. Set Benchmark ON
3. In Location filter exclude FIPS: 42045 - Delaware (PA), 42101 - Philadelphia (PA)
4. In Service Line filter include Aftercare
5. In Benchmark set Metrics to Percentile - set to 50 
6. In Benchmark select Measure 90d readmission cost per patient 
7. In Labels select 90d readmission cost per patient
8. Hover over node: Hospital: Lancaster General Hospital (NPI: 1104875103) - Hospital in Lancaster</t>
  </si>
  <si>
    <t>Map_National_Percentile_3B_50P_3</t>
  </si>
  <si>
    <t>1. Select dataset Pennsylvania
2. Set Benchmark ON
3. In Location filter exclude FIPS: 42045 - Delaware (PA), 42101 - Philadelphia (PA)
4. In Service Line filter include Aftercare
5. In Benchmark set Metrics to Percentile - set to 50 
6. In Benchmark select Measure 90d readmission rate per instance 
7. In Labels select 90d readmission rate per instance
8. Hover over node: Hospital: Lancaster General Hospital (NPI: 1104875103) - Hospital in Lancaster</t>
  </si>
  <si>
    <t>Map_National_Percentile_3B_50P_4</t>
  </si>
  <si>
    <t>1. Select dataset Pennsylvania
2. Set Benchmark ON
3. In Location filter exclude FIPS: 42045 - Delaware (PA), 42101 - Philadelphia (PA)
4. In Service Line filter include Aftercare
5. In Benchmark set Metrics to Percentile - set to 50 
6. In Benchmark select Measure 90d readmission rate per patient 
7. In Labels select 90d readmission rate per patient
8. Hover over node: Hospital: Lancaster General Hospital (NPI: 1104875103) - Hospital in Lancaster</t>
  </si>
  <si>
    <t>Map_National_Percentile_3B_50P_5</t>
  </si>
  <si>
    <t>1. Select dataset Pennsylvania
2. Set Benchmark ON
3. In Location filter exclude FIPS: 42045 - Delaware (PA), 42101 - Philadelphia (PA)
4. In Service Line filter include Aftercare
5. In Benchmark set Metrics to Percentile - set to 50 
6. In Benchmark select Measure 90d episode cost 
7. In Labels select 90d episode cost
8. Hover over node: Hospital: Lancaster General Hospital (NPI: 1104875103) - Hospital in Lancaster</t>
  </si>
  <si>
    <t>Legend: 12243
90d episode cost: National 50th Percentile
Value in tooltip: 3017
Border color: &lt; -20%</t>
  </si>
  <si>
    <t>Map_National_Percentile_3B_50P_6</t>
  </si>
  <si>
    <t>1. Select dataset Pennsylvania
2. Set Benchmark ON
3. In Location filter exclude FIPS: 42045 - Delaware (PA), 42101 - Philadelphia (PA)
4. In Service Line filter include Aftercare
5. In Benchmark set Metrics to Percentile - set to 50 
6. In Benchmark select Measure PAC LOS (days) 
7. In Labels select PAC LOS (days)
8. Hover over node: Hospital: Lancaster General Hospital (NPI: 1104875103) - Hospital in Lancaster</t>
  </si>
  <si>
    <t>Map_National_Percentile_3B_75P_1</t>
  </si>
  <si>
    <t>1. Select dataset Pennsylvania
2. Set Benchmark ON
3. In Location filter exclude FIPS: 42045 - Delaware (PA), 42101 - Philadelphia (PA)
4. In Service Line filter include Aftercare
5. In Benchmark set Metrics to Percentile - set to 75 
6. In Benchmark select Measure 90d readmission cost per instance 
7. In Labels select 90d readmission cost per instance
8. Hover over node: Hospital: Lancaster General Hospital (NPI: 1104875103) - Hospital in Lancaster</t>
  </si>
  <si>
    <t>Legend: $5112
90d readm/instance :National 75th Percentile
Value in tooltip: $0
Border color: &lt; - 20%</t>
  </si>
  <si>
    <t>Map_National_Percentile_3B_75P_2</t>
  </si>
  <si>
    <t>1. Select dataset Pennsylvania
2. Set Benchmark ON
3. In Location filter exclude FIPS: 42045 - Delaware (PA), 42101 - Philadelphia (PA)
4. In Service Line filter include Aftercare
5. In Benchmark set Metrics to Percentile - set to 75 
6. In Benchmark select Measure 90d readmission cost per patient 
7. In Labels select 90d readmission cost per patient
8. Hover over node: Hospital: Lancaster General Hospital (NPI: 1104875103) - Hospital in Lancaster</t>
  </si>
  <si>
    <t>Legend: 5231
90d readm/patient :National 75th Percentile
Value in tooltip: $0
Border color: &lt; -20%</t>
  </si>
  <si>
    <t>Map_National_Percentile_3B_75P_3</t>
  </si>
  <si>
    <t>1. Select dataset Pennsylvania
2. Set Benchmark ON
3. In Location filter exclude FIPS: 42045 - Delaware (PA), 42101 - Philadelphia (PA)
4. In Service Line filter include Aftercare
5. In Benchmark set Metrics to Percentile - set to 75 
6. In Benchmark select Measure 90d readmission rate per instance 
7. In Labels select 90d readmission rate per instance
8. Hover over node: Hospital: Lancaster General Hospital (NPI: 1104875103) - Hospital in Lancaster</t>
  </si>
  <si>
    <t>Legend: 100%
90d readm/instance: National 75th Percentile
Value in tooltip: 0%
Border color: &lt; -20%</t>
  </si>
  <si>
    <t>Map_National_Percentile_3B_75P_4</t>
  </si>
  <si>
    <t>1. Select dataset Pennsylvania
2. Set Benchmark ON
3. In Location filter exclude FIPS: 42045 - Delaware (PA), 42101 - Philadelphia (PA)
4. In Service Line filter include Aftercare
5. In Benchmark set Metrics to Percentile - set to 75 
6. In Benchmark select Measure 90d readmission rate per patient 
7. In Labels select 90d readmission rate per patient
8. Hover over node: Hospital: Lancaster General Hospital (NPI: 1104875103) - Hospital in Lancaster</t>
  </si>
  <si>
    <t>Legend: 100%
90d readm/patient: National 50th Percentile
Value in tooltip: 0%
Border color: &lt; -20%</t>
  </si>
  <si>
    <t>Map_National_Percentile_3B_75P_5</t>
  </si>
  <si>
    <t>1. Select dataset Pennsylvania
2. Set Benchmark ON
3. In Location filter exclude FIPS: 42045 - Delaware (PA), 42101 - Philadelphia (PA)
4. In Service Line filter include Aftercare
5. In Benchmark set Metrics to Percentile - set to 75 
6. In Benchmark select Measure 90d episode cost 
7. In Labels select 90d episode cost
8. Hover over node: Hospital: Lancaster General Hospital (NPI: 1104875103) - Hospital in Lancaster</t>
  </si>
  <si>
    <t>Legend: 25555
90d episode cost: National 50th Percentile
Value in tooltip: 3017
Border color: &lt; -20%</t>
  </si>
  <si>
    <t>Map_National_Percentile_3B_75P_6</t>
  </si>
  <si>
    <t>1. Select dataset Pennsylvania
2. Set Benchmark ON
3. In Location filter exclude FIPS: 42045 - Delaware (PA), 42101 - Philadelphia (PA)
4. In Service Line filter include Aftercare
5. In Benchmark set Metrics to Percentile - set to 75 
6. In Benchmark select Measure PAC LOS (days) 
7. In Labels select PAC LOS (days)
8. Hover over node: Hospital: Lancaster General Hospital (NPI: 1104875103) - Hospital in Lancaster</t>
  </si>
  <si>
    <t>Legend: 12.3d
PAC LOS: National 50th Percentile
Value in tooltip: 0d
Border color: &lt; -20%</t>
  </si>
  <si>
    <t xml:space="preserve">IIIC. National Percentile Calculation (Dataset: LDS, LDS-2016 as National Benchmark) - Benchmark Map </t>
  </si>
  <si>
    <t>Map_National_Percentile_1C_25P_1</t>
  </si>
  <si>
    <t>LDS-year-2016
percentile - 25</t>
  </si>
  <si>
    <t>1. Select dataset LDS-year-2016
2. Open Map view
3. Set Benchmark ON
4. In Benchmark set Level of aggregation to National
5. In Benchmark set Metrics to Percentile - set to 25
6. In Benchmark select Measure 90d readmission cost per instance
7. In Labels select 90d readmission cost per instance
8. Hover over node SNF(NPI: 1215950241) - north Montana</t>
  </si>
  <si>
    <t>Legend: 
$8961
$ 90d Readm/instance: National 25th Percentile
Zoomed out map legend:
Hospital (3321 / 3321)
LTCH (427 / 427)
IRF (1,100 / 1,100)
SNF (16,039 / 16,039)
HHA (10,313 / 10,313)
Case count (7081357 / 7081357)
Value in tooltip: 
90d Readm cost/instance: $13,775
Border color: &gt;20%</t>
  </si>
  <si>
    <t>Legend: $6,885
$ 90d Readm/instance: National 25th Percentile 
Zoomed out map legend:
LTCH (427 / 427)
IRF (1,100 / 1,100)
SNF (16,039 / 16,039)
HHA (10,313 / 10,313)</t>
  </si>
  <si>
    <t>Map_National_Percentile_1C_25P_2</t>
  </si>
  <si>
    <t>1. Select dataset LDS-year-2016
2. Open Map view
3. Set Benchmark ON
4. In Benchmark set Level of aggregation to National
5. In Benchmark set Metrics to Percentile - set to 25
6. In Benchmark select Measure 90d readmission cost per patient
7. In Labels select 90d readmission cost per patient
8. Hover over node SNF(NPI: 1215950241) - north Montana</t>
  </si>
  <si>
    <t>Legend:
$11,568
$ 90d Readm/patient: National 25th Percentile
Value in tooltip:
90d Readm cost/patient: $13,775
Border color: 19%</t>
  </si>
  <si>
    <t>Legend: $7,145
$ 90d Readm/patient: National 25th Percentile
color: &gt; 20%</t>
  </si>
  <si>
    <t>Map_National_Percentile_1C_25P_3</t>
  </si>
  <si>
    <t>1. Select dataset LDS-year-2016
2. Open Map view
3. Set Benchmark ON
4. In Benchmark set Level of aggregation to National
5. In Benchmark set Metrics to Percentile - set to 25
6. In Benchmark select Measure 90d readmission rate per instance
7. In Labels select 90d readmission rate per instance
8. Hover over node SNF(NPI: 1215950241) - north Montana</t>
  </si>
  <si>
    <t>Legend:
28.7%
90d Readm/instance: National 25th Percentile
Value in tooltip: 
90d Readm rate/instance: 33.3%
Border color: 16.1%</t>
  </si>
  <si>
    <t>Legend: 0%
90d Readm/instance: National 25th Percentile
color: -10/0%</t>
  </si>
  <si>
    <t>Map_National_Percentile_1C_25P_4</t>
  </si>
  <si>
    <t>1. Select dataset LDS-year-2016
2. Open Map view
3. Set Benchmark ON
4. In Benchmark set Level of aggregation to National
5. In Benchmark set Metrics to Percentile - set to 25
6. In Benchmark select Measure 90d readmission rate per patient
7. In Labels select 90d readmission rate per patient
8. Hover over node SNF(NPI: 1215950241) - north Montana</t>
  </si>
  <si>
    <t>Legend: 
22.9%
90d Readm/patient: National 25th Percentile
Value in tooltip: 
90d Readm rate/patient: 33.3%
Border color: &gt;20%</t>
  </si>
  <si>
    <t>Legend: 0%
90d Readm/patient: National 25th Percentile
color: -10/0%</t>
  </si>
  <si>
    <t>Map_National_Percentile_1C_25P_5</t>
  </si>
  <si>
    <t>1. Select dataset LDS-year-2016
2. Open Map view
3. Set Benchmark ON
4. In Benchmark set Level of aggregation to National
5. In Benchmark set Metrics to Percentile - set to 25
6. In Benchmark select Measure 90d episode cost
7. In Labels select 90d episode cost
8. Hover over node SNF(NPI: 1215950241) - north Montana</t>
  </si>
  <si>
    <t>Legend: $28,701
90d episode cost: National 25th Percentile
Value in tooltip: 
90d episode cost: $37,120
Border color: &gt; 20%</t>
  </si>
  <si>
    <t>Legend: $17,985
$ 90d episode cost: National 25th Percentile</t>
  </si>
  <si>
    <t>Map_National_Percentile_1C_25P_6</t>
  </si>
  <si>
    <t>1. Select dataset LDS-year-2016
2. Open Map view
3. Set Benchmark ON
4. In Benchmark set Level of aggregation to National
5. In Benchmark set Metrics to Percentile - set to 25
6. In Benchmark select Measure PAC LOS (days)
7. In Labels select PAC LOS (days)
8. Hover over node SNF(NPI: 1215950241) - north Montana</t>
  </si>
  <si>
    <t>Legend: 24.7dd
PAC Length of Stay(LOS): National 25th Percentile
Value in tooltip: 46.3d
Border color: &gt; 20%</t>
  </si>
  <si>
    <t>Legend: 11.6d
$ PAC LOS: National 25th Percentile</t>
  </si>
  <si>
    <t>Map_National_Percentile_1C_50P_1</t>
  </si>
  <si>
    <t>LDS-year-2016
percentile - 50</t>
  </si>
  <si>
    <t>1. Select dataset LDS-year-2016
2. Open Map view
3. Set Benchmark ON
4. In Benchmark set Level of aggregation to National
5. In Benchmark set Metrics to Percentile - set to 50
6. In Benchmark select Measure 90d readmission cost per instance
7. In Labels select 90d readmission cost per instance
8. Hover over node SNF(NPI: 1215950241) - north Montana</t>
  </si>
  <si>
    <t>Legend: 
$10,813
$ 90d Readm/instance: National 50th Percentile
Zoomed out map legend:
Hospital (3321 / 3321)
LTCH (427 / 427)
IRF (1,100 / 1,100)
SNF (16,039 / 16,039)
HHA (10,313 / 10,313)
Case count(7081357 / 7081357)
Value in tooltip: 
90d Readm cost/instance: $13,775
Border color: &gt;20%</t>
  </si>
  <si>
    <t>Legend: $10,124
$ 90d Readm/instance: National 50th Percentile 
Zoomed out map legend:
LTCH (427 / 427)
IRF (1,100 / 1,100)
SNF (16,039 / 16,039)
HHA (10,313 / 10,313)</t>
  </si>
  <si>
    <t>Map_National_Percentile_1C_50P_2</t>
  </si>
  <si>
    <t>1. Select dataset LDS-year-2016
2. Open Map view
3. Set Benchmark ON
4. In Benchmark set Level of aggregation to National
5. In Benchmark set Metrics to Percentile - set to 50
6. In Benchmark select Measure 90d readmission cost per patient
7. In Labels select 90d readmission cost per patient
8. Hover over node SNF(NPI: 1215950241) - north Montana</t>
  </si>
  <si>
    <t>Legend:
$14,446
$ 90d Readm/patient: National 50th Percentile
Value in tooltip:
90d Readm cost/patient: $13,775
Border color: -4.6%</t>
  </si>
  <si>
    <t>Map_National_Percentile_1C_50P_3</t>
  </si>
  <si>
    <t>1. Select dataset LDS-year-2016
2. Open Map view
3. Set Benchmark ON
4. In Benchmark set Level of aggregation to National
5. In Benchmark set Metrics to Percentile - set to 50
6. In Benchmark select Measure 90d readmission rate per instance
7. In Labels select 90d readmission rate per instance
8. Hover over node SNF(NPI: 1215950241) - north Montana</t>
  </si>
  <si>
    <t>Legend:
39.1%
90d Readm/instance: National 50th Percentile
Value in tooltip: 
90d Readm rate/instance: 33.3%
Border color: -14.7%</t>
  </si>
  <si>
    <t>Map_National_Percentile_1C_50P_4</t>
  </si>
  <si>
    <t>1. Select dataset LDS-year-2016
2. Open Map view
3. Set Benchmark ON
4. In Benchmark set Level of aggregation to National
5. In Benchmark set Metrics to Percentile - set to 50
6. In Benchmark select Measure 90d readmission rate per patient
7. In Labels select 90d readmission rate per patient
8. Hover over node SNF(NPI: 1215950241) - north Montana</t>
  </si>
  <si>
    <t>Legend: 
29.6%
90d Readm/patient: National 50th Percentile
Value in tooltip: 
90d Readm rate/patient: 33.3%
Border color: 12.5%</t>
  </si>
  <si>
    <t>Map_National_Percentile_1C_50P_5</t>
  </si>
  <si>
    <t>1. Select dataset LDS-year-2016
2. Open Map view
3. Set Benchmark ON
4. In Benchmark set Level of aggregation to National
5. In Benchmark set Metrics to Percentile - set to 50
6. In Benchmark select Measure 90d episode cost
7. In Labels select 90d episode cost
8. Hover over node SNF(NPI: 1215950241) - north Montana</t>
  </si>
  <si>
    <t>Legend: $33,063
90d episode cost: National 50th Percentile
Value in tooltip: 
90d episode cost: $37,120
Border color: 12.3%</t>
  </si>
  <si>
    <t>Map_National_Percentile_1C_50P_6</t>
  </si>
  <si>
    <t>1. Select dataset LDS-year-2016
2. Open Map view
3. Set Benchmark ON
4. In Benchmark set Level of aggregation to National
5. In Benchmark set Metrics to Percentile - set to 50
6. In Benchmark select Measure PAC LOS (days)
7. In Labels select PAC LOS (days)
8. Hover over node SNF(NPI: 1215950241) - north Montana</t>
  </si>
  <si>
    <t>Legend: 30.8d
PAC Length of Stay(LOS): National 50th Percentile
Value in tooltip: 46.3d
Border color: &gt; 20%</t>
  </si>
  <si>
    <t>Map_National_Percentile_1C_75P_1</t>
  </si>
  <si>
    <t>LDS-year-2016
percentile - 75</t>
  </si>
  <si>
    <t>1. Select dataset LDS-year-2016
2. Open Map view
3. Set Benchmark ON
4. In Benchmark set Level of aggregation to National
5. In Benchmark set Metrics to Percentile - set to 75
6. In Benchmark select Measure 90d readmission cost per instance
7. In Labels select 90d readmission cost per instance
8. Hover over node SNF(NPI: 1215950241) - north Montana</t>
  </si>
  <si>
    <t>Legend: 
$13,328
$ 90d Readm/instance: National 75th Percentile
Zoomed out map legend:
Hospital (3321 / 3321)
LTCH (427 / 427)
IRF (1,100 / 1,100)
SNF (16,039 / 16,039)
HHA (10,313 / 10,313)
Case count(7081357 / 7081357)
Value in tooltip: 
90d Readm cost/instance: $13,775
Border color: 3.4%</t>
  </si>
  <si>
    <t>Map_National_Percentile_1C_75P_2</t>
  </si>
  <si>
    <t>1. Select dataset LDS-year-2016
2. Open Map view
3. Set Benchmark ON
4. In Benchmark set Level of aggregation to National
5. In Benchmark set Metrics to Percentile - set to 75
6. In Benchmark select Measure 90d readmission cost per patient
7. In Labels select 90d readmission cost per patient
8. Hover over node SNF(NPI: 1215950241) - north Montana</t>
  </si>
  <si>
    <t>Legend:
$18,309
$ 90d Readm/patient: National 75th Percentile
Value in tooltip:
90d Readm cost/patient: $13,775
Border color: &lt; -20%</t>
  </si>
  <si>
    <t>Map_National_Percentile_1C_75P_3</t>
  </si>
  <si>
    <t>1. Select dataset LDS-year-2016
2. Open Map view
3. Set Benchmark ON
4. In Benchmark set Level of aggregation to National
5. In Benchmark set Metrics to Percentile - set to 75
6. In Benchmark select Measure 90d readmission rate per instance
7. In Labels select 90d readmission rate per instance
8. Hover over node SNF(NPI: 1215950241) - north Montana</t>
  </si>
  <si>
    <t>Legend:
50%
90d Readm/instance: National 75th Percentile
Value in tooltip: 
90d Readm rate/instance: 33.3%
Border color: &lt; -20%</t>
  </si>
  <si>
    <t>Map_National_Percentile_1C_75P_4</t>
  </si>
  <si>
    <t>1. Select dataset LDS-year-2016
2. Open Map view
3. Set Benchmark ON
4. In Benchmark set Level of aggregation to National
5. In Benchmark set Metrics to Percentile - set to 75
6. In Benchmark select Measure 90d readmission rate per patient
7. In Labels select 90d readmission rate per patient
8. Hover over node SNF(NPI: 1215950241) - north Montana</t>
  </si>
  <si>
    <t>Legend: 
35.7%
90d Readm/patient: National 75th Percentile
Value in tooltip: 
90d Readm rate/patient: 33.3%
Border color: -6.7%</t>
  </si>
  <si>
    <t>Map_National_Percentile_1C_75P_5</t>
  </si>
  <si>
    <t>1. Select dataset LDS-year-2016
2. Open Map view
3. Set Benchmark ON
4. In Benchmark set Level of aggregation to National
5. In Benchmark set Metrics to Percentile - set to 75
6. In Benchmark select Measure 90d episode cost
7. In Labels select 90d episode cost
8. Hover over node SNF(NPI: 1215950241) - north Montana</t>
  </si>
  <si>
    <t>Legend: $39,105
90d episode cost: National 75th Percentile
Value in tooltip: 
90d episode cost: $37,120
Border color: -5.1%</t>
  </si>
  <si>
    <t>Map_National_Percentile_1C_75P_6</t>
  </si>
  <si>
    <t>1. Select dataset LDS-year-2016
2. Open Map view
3. Set Benchmark ON
4. In Benchmark set Level of aggregation to National
5. In Benchmark set Metrics to Percentile - set to 75
6. In Benchmark select Measure PAC LOS (days)
7. In Labels select PAC LOS (days)
8. Hover over node SNF(NPI: 1215950241) - north Montana</t>
  </si>
  <si>
    <t>Legend: 37.8d
PAC Length of Stay(LOS): National 75th Percentile
Value in tooltip: 46.3d
Border color: &gt; 20%</t>
  </si>
  <si>
    <t>Map_National_Percentile_2C_25P_1</t>
  </si>
  <si>
    <t>LDS-year-2016
Service Line: Respiratory
percentile - 25</t>
  </si>
  <si>
    <t>1. Select dataset LDS-year-2016
2. Open Map view
3. Set Benchmark ON
4. In Service Line filter include Respiratory
5. In Benchmark set Level of aggregation to National
6. In Benchmark set Metrics to Percentile - set to 25
7. In Benchmark select Measure 90d readmission cost per instance
8. In Labels select 90d readmission cost per instance
9. Hover over node Hospital(NPI: 1154346161) - North Dacota/Minesota border</t>
  </si>
  <si>
    <t>Legend: $9243
$ 90d Readm/instance: National 25th Percentile
Zoomed out map legend:
Hospital (3153 / 3153)
LTCH (423 / 423)
IRF (984 / 984)
SNF (14299 / 14299)
HHA (8134 / 8134)
Case count (769108 / 769108)
Value in tooltip: 
90d Readm cost/instance: $12,526
Border color: &gt; 20%</t>
  </si>
  <si>
    <t>Map_National_Percentile_2C_25P_2</t>
  </si>
  <si>
    <t>1. Select dataset LDS-year-2016
2. Open Map view
3. Set Benchmark ON
4. In Service Line filter include Respiratory
5. In Benchmark set Level of aggregation to National
6. In Benchmark set Metrics to Percentile - set to 25
7. In Benchmark select Measure 90d readmission cost per patient
8. In Labels select 90d readmission cost per patient
9. Hover over node Hospital(NPI: 1154346161) - North Dacota/Minesota border</t>
  </si>
  <si>
    <t>Legend: $13,178
$ 90d Readm/patient: National 25th Percentile
Value in tooltip:
90d Readm cost/patient: $17,537
Border color: &gt; 20%</t>
  </si>
  <si>
    <t>Map_National_Percentile_2C_25P_3</t>
  </si>
  <si>
    <t>1. Select dataset LDS-year-2016
2. Open Map view
3. Set Benchmark ON
4. In Service Line filter include Respiratory
5. In Benchmark set Level of aggregation to National
6. In Benchmark set Metrics to Percentile - set to 25
7. In Benchmark select Measure 90d readmission rate per instance
8. In Labels select 90d readmission rate per instance
9. Hover over node Hospital(NPI: 1154346161) - North Dacota/Minesota border</t>
  </si>
  <si>
    <t>Legend: 36.9%
90d Readm/instance: National 25th Percentile
Value in tooltip: 
90d Readm rate/instance: 43.1%
Border color: 16.8%</t>
  </si>
  <si>
    <t>Map_National_Percentile_2C_25P_4</t>
  </si>
  <si>
    <t>1. Select dataset LDS-year-2016
2. Open Map view
3. Set Benchmark ON
4. In Service Line filter include Respiratory
5. In Benchmark set Level of aggregation to National
6. In Benchmark set Metrics to Percentile - set to 25
7. In Benchmark select Measure 90d readmission rate per patient
8. In Labels select 90d readmission rate per patient
9. Hover over node Hospital(NPI: 1154346161) - North Dacota/Minesota border</t>
  </si>
  <si>
    <t>Legend: 26.7%
90d Readm/patient: National 25th Percentile
Value in tooltip: 
90d Readm rate/patient: 30.8%
Border color: 15.2%</t>
  </si>
  <si>
    <t>Map_National_Percentile_2C_25P_5</t>
  </si>
  <si>
    <t>1. Select dataset LDS-year-2016
2. Open Map view
3. Set Benchmark ON
4. In Service Line filter include Respiratory
5. In Benchmark set Level of aggregation to National
6. In Benchmark set Metrics to Percentile - set to 25
7. In Benchmark select Measure 90d episode cost
8. In Labels select 90d episode cost
9. Hover over node Hospital(NPI: 1154346161) - North Dacota/Minesota border</t>
  </si>
  <si>
    <t>Legend: $16,062
90d episode cost: National 25th Percentile
Value in tooltip: 
90d episode cost: $21,239
Border color: &gt; 20%</t>
  </si>
  <si>
    <t>Map_National_Percentile_2C_25P_6</t>
  </si>
  <si>
    <t>1. Select dataset LDS-year-2016
2. Open Map view
3. Set Benchmark ON
4. In Service Line filter include Respiratory
5. In Benchmark set Level of aggregation to National
6. In Benchmark set Metrics to Percentile - set to 25
7. In Benchmark select Measure PAC LOS (days)
8. In Labels select PAC LOS (days)
9. Hover over node Hospital(NPI: 1154346161) - North Dacota/Minesota border</t>
  </si>
  <si>
    <t>Legend: 5.8d
PAC Length of Stay(LOS): National 25th Percentile
Value in tooltip: 4.8d
Border color: -18%</t>
  </si>
  <si>
    <t>Map_National_Percentile_2C_50P_1</t>
  </si>
  <si>
    <t>LDS-year-2016
Service Line: Respiratory
percentile - 50</t>
  </si>
  <si>
    <t>1. Select dataset LDS-year-2016
2. Open Map view
3. Set Benchmark ON
4. In Service Line filter include Respiratory
5. In Benchmark set Level of aggregation to National
6. In Benchmark set Metrics to Percentile - set to 50
7. In Benchmark select Measure 90d readmission cost per instance
8. In Labels select 90d readmission cost per instance
9. Hover over node Hospital(NPI: 1154346161) - North Dacota/Minesota border</t>
  </si>
  <si>
    <t>Legend: $10,795
$ 90d Readm/instance: National 50th Percentile
Zoomed out map legend:
Hospital (3153 / 3153)
LTCH (423 / 423)
IRF (984 / 984)
SNF (14299 / 14299)
HHA (8134 / 8134)
Case count (769108 / 769108)
Value in tooltip: 
90d Readm cost/instance: $12,526
Border color: 16%</t>
  </si>
  <si>
    <t>Map_National_Percentile_2C_50P_2</t>
  </si>
  <si>
    <t>1. Select dataset LDS-year-2016
2. Open Map view
3. Set Benchmark ON
4. In Service Line filter include Respiratory
5. In Benchmark set Level of aggregation to National
6. In Benchmark set Metrics to Percentile - set to 50
7. In Benchmark select Measure 90d readmission cost per patient
8. In Labels select 90d readmission cost per patient
9. Hover over node Hospital(NPI: 1154346161) - North Dacota/Minesota border</t>
  </si>
  <si>
    <t>Legend: $15,494
$ 90d Readm/patient: National 50th Percentile
Value in tooltip:
90d Readm cost/patient: $17,537
Border color: 13.2%</t>
  </si>
  <si>
    <t>Map_National_Percentile_2C_50P_3</t>
  </si>
  <si>
    <t>1. Select dataset LDS-year-2016
2. Open Map view
3. Set Benchmark ON
4. In Service Line filter include Respiratory
5. In Benchmark set Level of aggregation to National
6. In Benchmark set Metrics to Percentile - set to 50
7. In Benchmark select Measure 90d readmission rate per instance
8. In Labels select 90d readmission rate per instance
9. Hover over node Hospital(NPI: 1154346161) - North Dacota/Minesota border</t>
  </si>
  <si>
    <t>Legend: 43.12%
90d Readm/instance: National 50th Percentile
Value in tooltip: 
90d Readm rate/instance: 43.1%
Border color: -0.05%</t>
  </si>
  <si>
    <t>Map_National_Percentile_2C_50P_4</t>
  </si>
  <si>
    <t>1. Select dataset LDS-year-2016
2. Open Map view
3. Set Benchmark ON
4. In Service Line filter include Respiratory
5. In Benchmark set Level of aggregation to National
6. In Benchmark set Metrics to Percentile - set to 50
7. In Benchmark select Measure 90d readmission rate per patient
8. In Labels select 90d readmission rate per patient
9. Hover over node Hospital(NPI: 1154346161) - North Dacota/Minesota border</t>
  </si>
  <si>
    <t>Legend: 30.1%
90d Readm/patient: National 50th Percentile
Value in tooltip: 
90d Readm rate/patient: 30.8%
Border color: 2.2%</t>
  </si>
  <si>
    <t>Map_National_Percentile_2C_50P_5</t>
  </si>
  <si>
    <t>1. Select dataset LDS-year-2016
2. Open Map view
3. Set Benchmark ON
4. In Service Line filter include Respiratory
5. In Benchmark set Level of aggregation to National
6. In Benchmark set Metrics to Percentile - set to 50
7. In Benchmark select Measure 90d episode cost
8. In Labels select 90d episode cost
9. Hover over node Hospital(NPI: 1154346161) - North Dacota/Minesota border</t>
  </si>
  <si>
    <t>Legend: $18,997
90d episode cost: National 50th Percentile
Value in tooltip: 
90d episode cost: $21,239
Border color: 11.8%</t>
  </si>
  <si>
    <t>Map_National_Percentile_2C_50P_6</t>
  </si>
  <si>
    <t>1. Select dataset LDS-year-2016
2. Open Map view
3. Set Benchmark ON
4. In Service Line filter include Respiratory
5. In Benchmark set Level of aggregation to National
6. In Benchmark set Metrics to Percentile - set to 50
7. In Benchmark select Measure PAC LOS (days)
8. In Labels select PAC LOS (days)
9. Hover over node Hospital(NPI: 1154346161) - North Dacota/Minesota border</t>
  </si>
  <si>
    <t>Legend: 7.4d
PAC Length of Stay(LOS): National 50th Percentile
Value in tooltip: 4.8d
Border color: &lt; -20%</t>
  </si>
  <si>
    <t>Map_National_Percentile_2C_75P_1</t>
  </si>
  <si>
    <t>LDS-year-2016
Service Line: Respiratory
percentile - 75</t>
  </si>
  <si>
    <t>1. Select dataset LDS-year-2016
2. Open Map view
3. Set Benchmark ON
4. In Service Line filter include Respiratory
5. In Benchmark set Level of aggregation to National
6. In Benchmark set Metrics to Percentile - set to 75
7. In Benchmark select Measure 90d readmission cost per instance
8. In Labels select 90d readmission cost per instance
9. Hover over node Hospital(NPI: 1154346161) - North Dacota/Minesota border</t>
  </si>
  <si>
    <t>Legend: $13,072
$ 90d Readm/instance: National 50th Percentile
Zoomed out map legend:
Hospital (3153 / 3153)
LTCH (423 / 423)
IRF (984 / 984)
SNF (14299 / 14299)
HHA (8134 / 8134)
Case count (769108 / 769108)
Value in tooltip: 
90d Readm cost/instance: $12,526
Border color: -4.2%</t>
  </si>
  <si>
    <t>Map_National_Percentile_2C_75P_2</t>
  </si>
  <si>
    <t>1. Select dataset LDS-year-2016
2. Open Map view
3. Set Benchmark ON
4. In Service Line filter include Respiratory
5. In Benchmark set Level of aggregation to National
6. In Benchmark set Metrics to Percentile - set to 75
7. In Benchmark select Measure 90d readmission cost per patient
8. In Labels select 90d readmission cost per patient
9. Hover over node Hospital(NPI: 1154346161) - North Dacota/Minesota border</t>
  </si>
  <si>
    <t>Legend: $18,996
$ 90d Readm/patient: National 50th Percentile
Value in tooltip:
90d Readm cost/patient: $17,537
Border color: -7.7%</t>
  </si>
  <si>
    <t>Map_National_Percentile_2C_75P_3</t>
  </si>
  <si>
    <t>1. Select dataset LDS-year-2016
2. Open Map view
3. Set Benchmark ON
4. In Service Line filter include Respiratory
5. In Benchmark set Level of aggregation to National
6. In Benchmark set Metrics to Percentile - set to 75
7. In Benchmark select Measure 90d readmission rate per instance
8. In Labels select 90d readmission rate per instance
9. Hover over node Hospital(NPI: 1154346161) - North Dacota/Minesota border</t>
  </si>
  <si>
    <t>Legend: 49.6%
90d Readm/instance: National 50th Percentile
Value in tooltip: 
90d Readm rate/instance: 43.1%
Border color: -13.1%</t>
  </si>
  <si>
    <t>Map_National_Percentile_2C_75P_4</t>
  </si>
  <si>
    <t>1. Select dataset LDS-year-2016
2. Open Map view
3. Set Benchmark ON
4. In Service Line filter include Respiratory
5. In Benchmark set Level of aggregation to National
6. In Benchmark set Metrics to Percentile - set to 75
7. In Benchmark select Measure 90d readmission rate per patient
8. In Labels select 90d readmission rate per patient
9. Hover over node Hospital(NPI: 1154346161) - North Dacota/Minesota border</t>
  </si>
  <si>
    <t>Legend: 33.5%
90d Readm/patient: National 50th Percentile
Value in tooltip: 
90d Readm rate/patient: 30.8%
Border color: -8%</t>
  </si>
  <si>
    <t>Map_National_Percentile_2C_75P_5</t>
  </si>
  <si>
    <t>1. Select dataset LDS-year-2016
2. Open Map view
3. Set Benchmark ON
4. In Service Line filter include Respiratory
5. In Benchmark set Level of aggregation to National
6. In Benchmark set Metrics to Percentile - set to 75
7. In Benchmark select Measure 90d episode cost
8. In Labels select 90d episode cost
9. Hover over node Hospital(NPI: 1154346161) - North Dacota/Minesota border</t>
  </si>
  <si>
    <t>Legend: $23,347
90d episode cost: National 50th Percentile
Value in tooltip: 
90d episode cost: $21,239
Border color: -13.2%</t>
  </si>
  <si>
    <t>Map_National_Percentile_2C_75P_6</t>
  </si>
  <si>
    <t>1. Select dataset LDS-year-2016
2. Open Map view
3. Set Benchmark ON
4. In Service Line filter include Respiratory
5. In Benchmark set Level of aggregation to National
6. In Benchmark set Metrics to Percentile - set to 75
7. In Benchmark select Measure PAC LOS (days)
8. In Labels select PAC LOS (days)
9. Hover over node Hospital(NPI: 1154346161) - North Dacota/Minesota border</t>
  </si>
  <si>
    <t>Legend: 9.0d
PAC Length of Stay(LOS): National 50th Percentile
Value in tooltip: 4.8d
Border color: &lt; -20%</t>
  </si>
  <si>
    <t xml:space="preserve">IVA. Dataset Percentile Calculation (Dataset: Orange) - Benchmark Map </t>
  </si>
  <si>
    <t>Map_Dataset_Percentile_1A_50P_1</t>
  </si>
  <si>
    <t>Orange
Service Line: DRG 697
Entity: SNF
percentile - 50</t>
  </si>
  <si>
    <t>1. Select dataset "Orange"
2. Set Benchmark ON
3. Expand nodes on graph to DRG level 
4. In Service Line filter include DRG "697" 
5. In Entity filter select SNF - Include
6. In Benchmark select Measure 90d readmission cost per instance ($)
7. In Benchmark select Level of Aggregation "Dataset"
8. In Benchmark set Metrics to Percentile - set to 50
9. In Labels select 90d readmission cost per instance ($)
10. Open Map view and zoom to see each entity
11. Hover over node: SNF - COUNTRY VILLA PLAZA CONVALESCENT CENTER on Map</t>
  </si>
  <si>
    <t>Legend:
Benchmark value not shown
$ 90d Readm/instance: Dataset 50th Percentile
SNF(5/5)
Value in tooltip: 
90d Readm cost/instance: 9,544
Border color: &lt;-20%</t>
  </si>
  <si>
    <t>Benchmark value, invisible on legend:
17,889</t>
  </si>
  <si>
    <t>Map_Dataset_Percentile_1A_50P_2</t>
  </si>
  <si>
    <t>1. Select dataset "Orange"
2. Set Benchmark ON
3. Expand nodes on graph to DRG level 
4. In Service Line filter include DRG "697" 
5. In Entity filter select SNF - Include
6. In Benchmark select Measure 90d readmission cost per patient ($)
7. In Benchmark select Level of Aggregation "Dataset"
8. In Benchmark set Metrics to Percentile - set to 50
9. In Labels select 90d readmission cost per patient ($)
10. Open Map view and zoom to see each entity
11. Hover over node: SNF - COUNTRY VILLA PLAZA CONVALESCENT CENTER on Map</t>
  </si>
  <si>
    <t xml:space="preserve">Legend:
Benchmark value not shown
$ 90d Readm/patient: Dataset 50th Percentile
SNF(5/5)
Value in tooltip: 
90d Readm cost/patient: 19,087
Border color: -11% </t>
  </si>
  <si>
    <t>Benchmark value, invisible on legend:
21,467</t>
  </si>
  <si>
    <t xml:space="preserve">
Border color: 0/+10%</t>
  </si>
  <si>
    <t>Map_Dataset_Percentile_1A_50P_3</t>
  </si>
  <si>
    <t>1. Select dataset "Orange"
2. Set Benchmark ON
3. Expand nodes on graph to DRG level 
4. In Service Line filter include DRG "697" 
5. In Entity filter select SNF - Include
6. In Benchmark select Measure 90d readmission rate per instance (%)
7. In Benchmark select Level of Aggregation "Dataset"
8. In Benchmark set Metrics to Percentile - set to 50
9. In Labels select 90d readmission rate per instance (%)
10. Open Map view and zoom to see each entity
11. Hover over node: SNF - COUNTRY VILLA PLAZA CONVALESCENT CENTER on Map</t>
  </si>
  <si>
    <t>Legend:
Benchmark value not shown
90d Readm/instance: Dataset 50th Percentile
SNF(5/5)
Value in tooltip: 
90d Readm rate/instance: 200%
Border color: &gt;20%</t>
  </si>
  <si>
    <t>Benchmark value, invisible on legend:
31.6</t>
  </si>
  <si>
    <t>Map_Dataset_Percentile_1A_50P_4</t>
  </si>
  <si>
    <t>1. Select dataset "Orange"
2. Set Benchmark ON
3. Expand nodes on graph to DRG level 
4. In Service Line filter include DRG "697" 
5. In Entity filter select SNF - Include
6. In Benchmark select Measure 90d readmission rate per patient (%)
7. In Benchmark select Level of Aggregation "Dataset"
8. In Benchmark set Metrics to Percentile - set to 50
9. In Labels select 90d readmission rate per patient (%)
10. Open Map view and zoom to see each entity
11. Hover over node: SNF - COUNTRY VILLA PLAZA CONVALESCENT CENTER on Map</t>
  </si>
  <si>
    <t xml:space="preserve">Legend:
Benchmark value not shown
90d Readm/patient: Dataset 50th Percentile
SNF(5/5)
Value in tooltip: 
90d Readm rate/patient: 100%
Border color: &gt;20% </t>
  </si>
  <si>
    <t>"Benchmark value, invisible on legend:
26.3</t>
  </si>
  <si>
    <t>Map_Dataset_Percentile_1A_50P_5</t>
  </si>
  <si>
    <t>1. Select dataset "Orange"
2. Set Benchmark ON
3. Expand nodes on graph to DRG level 
4. In Service Line filter include DRG "697" 
5. In Entity filter select SNF - Include
6. In Benchmark select Measure 90d episode cost ($)
7. In Benchmark select Level of Aggregation "Dataset"
8. In Benchmark set Metrics to Percentile - set to 50
9. In Labels select 90d episode cost ($)
10. Open Map view and zoom to see each entity
11. Hover over node: SNF - COUNTRY VILLA PLAZA CONVALESCENT CENTER on Map</t>
  </si>
  <si>
    <t>Legend:
Benchmark value not shown
90d episode cost: Dataset 50th Percentile
SNF(5/5)
Value in tooltip: 
90d episode cost: 94,012
Border color: &gt;20%</t>
  </si>
  <si>
    <t>Benchmark value, invisible on legend:
46,362</t>
  </si>
  <si>
    <t>Map_Dataset_Percentile_1A_50P_6</t>
  </si>
  <si>
    <t>1. Select dataset "Orange"
2. Set Benchmark ON
3. Expand nodes on graph to DRG level 
4. In Service Line filter include DRG "697" 
5. In Entity filter select SNF - Include
6. In Benchmark select Measure PAC LOS (days)
7. In Benchmark select Level of Aggregation "Dataset"
8. In Benchmark set Metrics to Percentile - set to 50
9. In Labels select 90d readmission PAC LOS (days)
10. Open Map view and zoom to see each entity
11. Hover over node: SNF - COUNTRY VILLA PLAZA CONVALESCENT CENTER on Map</t>
  </si>
  <si>
    <t>Legend:
Benchmark value not shown
PAC Length of Stay (LOS): Dataset 50th Percentile
SNF(5/5)
Value in tooltip: 
0d
Border color: 0%</t>
  </si>
  <si>
    <t>Benchmark value, invisible on legend:
0.0d</t>
  </si>
  <si>
    <t>Map_Dataset_Percentile_1A_99P_1</t>
  </si>
  <si>
    <t>Orange
Service Line: DRG 697
Entity: SNF
percentile - 99</t>
  </si>
  <si>
    <t>1. Select dataset "Orange"
2. Set Benchmark ON
3. Expand nodes on graph to DRG level 
4. In Service Line filter include DRG "697" 
5. In Entity filter select SNF - Include
6. In Benchmark select Measure 90d readmission cost per instance ($)
7. In Benchmark select Level of Aggregation "Dataset"
8. In Benchmark set Metrics to Percentile - set to 99
9. In Labels select 90d readmission cost per instance ($)
10. Open Map view and zoom to see each entity
11. Hover over node: SNF - COUNTRY VILLA PLAZA CONVALESCENT CENTER on Map</t>
  </si>
  <si>
    <t>Legend:
Benchmark value not shown
$ 90d Readm/instance: Dataset 99th Percentile
SNF(5/5)
Value in tooltip: 
90d Readm cost/instance: 9,544
Border color: -6%</t>
  </si>
  <si>
    <t>Benchmark value, invisible on legend:
17889</t>
  </si>
  <si>
    <t>Map_Dataset_Percentile_1A_99P_2</t>
  </si>
  <si>
    <t>1. Select dataset "Orange"
2. Set Benchmark ON
3. Expand nodes on graph to DRG level 
4. In Service Line filter include DRG "697" 
5. In Entity filter select SNF - Include
6. In Benchmark select Measure 90d readmission cost per patient ($)
7. In Benchmark select Level of Aggregation "Dataset"
8. In Benchmark set Metrics to Percentile - set to 99
9. In Labels select 90d readmission cost per patient ($)
10. Open Map view and zoom to see each entity
11. Hover over node: SNF - COUNTRY VILLA PLAZA CONVALESCENT CENTER on Map</t>
  </si>
  <si>
    <t>Legend:
Benchmark value not shown
$ 90d Readm/patient: Dataset 99th Percentile
SNF(5/5)
Value in tooltip: 
90d Readm cost/patient: $19,087
Border color: -6%</t>
  </si>
  <si>
    <t>Benchmark value, invisible on legend:
21467</t>
  </si>
  <si>
    <t>Map_Dataset_Percentile_1A_99P_3</t>
  </si>
  <si>
    <t>1. Select dataset "Orange"
2. Set Benchmark ON
3. Expand nodes on graph to DRG level 
4. In Service Line filter include DRG "697" 
5. In Entity filter select SNF - Include
6. In Benchmark select Measure 90d readmission rate per instance (%)
7. In Benchmark select Level of Aggregation "Dataset"
8. In Benchmark set Metrics to Percentile - set to 99
9. In Labels select 90d readmission rate per instance (%)
10. Open Map view and zoom to see each entity
11. Hover over node: SNF - COUNTRY VILLA PLAZA CONVALESCENT CENTER on Map</t>
  </si>
  <si>
    <t>Legend:
Benchmark value not shown
Value in tooltip: 
90d readmission rate per instance: 200%
Border color: 0%</t>
  </si>
  <si>
    <t>"Benchmark value, invisible on legend:
200%
https://p2kratinteam.atlassian.net/browse/PF-2109</t>
  </si>
  <si>
    <t xml:space="preserve">
Border color: &gt;20%</t>
  </si>
  <si>
    <t>Map_Dataset_Percentile_1A_99P_4</t>
  </si>
  <si>
    <t>1. Select dataset "Orange"
2. Set Benchmark ON
3. Expand nodes on graph to DRG level 
4. In Service Line filter include DRG "697" 
5. In Entity filter select SNF - Include
6. In Benchmark select Measure 90d readmission rate per patient (%)
7. In Benchmark select Level of Aggregation "Dataset"
8. In Benchmark set Metrics to Percentile - set to 99
9. In Labels select 90d readmission rate per patient (%)
10. Open Map view and zoom to see each entity
11. Hover over node: SNF - COUNTRY VILLA PLAZA CONVALESCENT CENTER on Map</t>
  </si>
  <si>
    <t>Legend:
Benchmark value not shown
90d Readm/Patient: Dataset 99th Percentile
SNF(5/5)
Value in tooltip: 
90d Readm rate/patient: 100%
Border color: &gt; +20%</t>
  </si>
  <si>
    <t>"Benchmark value, invisible on legend:
100%
https://p2kratinteam.atlassian.net/browse/PF-2109</t>
  </si>
  <si>
    <t xml:space="preserve">
Border color: &gt; 20%</t>
  </si>
  <si>
    <t>Map_Dataset_Percentile_1A_99P_5</t>
  </si>
  <si>
    <t>1. Select dataset "Orange"
2. Set Benchmark ON
3. Expand nodes on graph to DRG level 
4. In Service Line filter include DRG "697" 
5. In Entity filter select SNF - Include
6. In Benchmark select Measure 90d episode cost ($)
7. In Benchmark select Level of Aggregation "Dataset"
8. In Benchmark set Metrics to Percentile - set to 99
9. In Labels select 90d episode cost ($)
10. Open Map view and zoom to see each entity
11. Hover over node: SNF - COUNTRY VILLA PLAZA CONVALESCENT CENTER on Map</t>
  </si>
  <si>
    <t>Legend:
Benchmark value not shown
$ 90d episode cost: Dataset 99th Percentile
SNF(5/5)
Value in tooltip: 
90d episode cost: $94,012
Border color: 0%</t>
  </si>
  <si>
    <t>Benchmark value, invisible on legend:
$46,362</t>
  </si>
  <si>
    <t>Map_Dataset_Percentile_1A_99P_6</t>
  </si>
  <si>
    <t>1. Select dataset "Orange"
2. Set Benchmark ON
3. Expand nodes on graph to DRG level 
4. In Service Line filter include DRG "697" 
5. In Entity filter select SNF - Include
6. In Benchmark select Measure PAC LOS (days)
7. In Benchmark select Level of Aggregation "Dataset"
8. In Benchmark set Metrics to Percentile - set to 99
9. In Labels select PAC LOS (days)
10. Open Map view and zoom to see each entity
11. Hover over node: SNF - COUNTRY VILLA PLAZA CONVALESCENT CENTER on Map</t>
  </si>
  <si>
    <t>Legend:
Benchmark value not shown
PAC Length of Stay (LOS): Dataset 99th Percentile
SNF(5/5)
Value in tooltip: 
0d
Border color: 0%</t>
  </si>
  <si>
    <t>Map_Dataset_Percentile_2A_25P_1</t>
  </si>
  <si>
    <t>Orange
 Entity: SNF, IRF, LTCH - exclude
Bucket node 20</t>
  </si>
  <si>
    <t>1. Select dataset Orange
2. Set Benchmark ON
3. In Entity filter exclude SNF, IRF, LTCH
4. In Benchmark set Level of aggregation to Dataset
5. In Benchmark set Metrics to Percentile - set to 25 
6. In Benchmark select Measure 90d readmission cost per instance 
7. In Labels select 90d readmission cost per instance
8. Open Map view and zoom out to all entity together 
9. Hover over bucket node 20</t>
  </si>
  <si>
    <t xml:space="preserve">Legend: $13887
90d readm/instance :Dataset 25th Percentile
Value in tooltip: $13887
Border color: 0 
AC 20
</t>
  </si>
  <si>
    <t>Map_Dataset_Percentile_2A_25P_2</t>
  </si>
  <si>
    <t>1. Select dataset Orange
2. Set Benchmark ON
3. In Entity filter exclude SNF, IRF, LTCH
4. In Benchmark set Level of aggregation to Dataset
5. In Benchmark set Metrics to Percentile - set to 25 
6. In Benchmark select Measure 90d readmission cost per patient 
7. In Labels select 90d readmission cost per patient
8. Open Map view and zoom out to all entity together 
9. Hover over bucket node 20</t>
  </si>
  <si>
    <t>Legend: $19493
90d readm/patient :Dataset 25th Percentile
Value in tooltip: $19493
Border color: 0%</t>
  </si>
  <si>
    <t>Map_Dataset_Percentile_2A_25P_3</t>
  </si>
  <si>
    <t>1. Select dataset Orange
2. Set Benchmark ON
3. In Entity filter exclude SNF, IRF, LTCH
4. In Benchmark set Level of aggregation to Dataset
5. In Benchmark set Metrics to Percentile - set to 25 
6. In Benchmark select Measure 90d readmission rate per instance 
7. In Labels select 90d readmission rate per instance
8. Open Map view and zoom out to all entity together 
9. Hover over bucket node 20</t>
  </si>
  <si>
    <t>Legend: 32.3%
90d readm/instance: Dataset 25th Percentile
Value in tooltip: 32.3%
Border color: 0%</t>
  </si>
  <si>
    <t>Map_Dataset_Percentile_2A_25P_4</t>
  </si>
  <si>
    <t>1. Select dataset Orange
2. Set Benchmark ON
3. In Entity filter exclude SNF, IRF, LTCH
4. In Benchmark set Level of aggregation to Dataset
5. In Benchmark set Metrics to Percentile - set to 25 
6. In Benchmark select Measure 90d readmission rate per patient 
7. In Labels select 90d readmission rate per patient
8. Open Map view and zoom out to all entity together 
9. Hover over bucket node 20</t>
  </si>
  <si>
    <t>Legend: 22.0%
90d readm/patient: Dataset 25th Percentile
Value in tooltip: 22.0%
Border color: 0%</t>
  </si>
  <si>
    <t>Map_Dataset_Percentile_2A_25P_5</t>
  </si>
  <si>
    <t>1. Select dataset Orange
2. Set Benchmark ON
3. In Entity filter exclude SNF, IRF, LTCH
4. In Benchmark set Level of aggregation to Dataset
5. In Benchmark set Metrics to Percentile - set to 25 
6. In Benchmark select Measure 90d episode cost 
7. In Labels select 90d episode cost
8. Open Map view and zoom out to all entity together 
9. Hover over bucket node 20</t>
  </si>
  <si>
    <t>Legend: 18557
90d episode cost: Dataset 25th Percentile
Value in tooltip: 18557
Border color: 0%</t>
  </si>
  <si>
    <t>Map_Dataset_Percentile_2A_25P_6</t>
  </si>
  <si>
    <t>1. Select dataset Orange
2. Set Benchmark ON
3. In Entity filter exclude SNF, IRF, LTCH
4. In Benchmark set Level of aggregation to Dataset
5. In Benchmark set Metrics to Percentile - set to 25 
6. In Benchmark select Measure PAC LOS (days) 
7. In Labels select PAC LOS (days)
8. Open Map view and zoom out to all entity together 
9. Hover over bucket node 20</t>
  </si>
  <si>
    <t>Map_Dataset_Percentile_2A_50P_1</t>
  </si>
  <si>
    <t>1. Select dataset Orange
2. Set Benchmark ON
3. In Entity filter exclude SNF, IRF, LTCH
4. In Benchmark set Level of aggregation to Dataset
5. In Benchmark set Metrics to Percentile - set to 50 
6. In Benchmark select Measure 90d readmission cost per instance 
7. In Labels select 90d readmission cost per instance
8. Open Map view and zoom out to all entity together 
9. Hover over bucket node 20</t>
  </si>
  <si>
    <t xml:space="preserve">Legend: $15489
90d readm/instance :Dataset 50th Percentile
Value in tooltip: $15489
Border color: 0 
AC 20
</t>
  </si>
  <si>
    <t>Map_Dataset_Percentile_2A_50P_2</t>
  </si>
  <si>
    <t>1. Select dataset Orange
2. Set Benchmark ON
3. In Entity filter exclude SNF, IRF, LTCH
4. In Benchmark set Level of aggregation to Dataset
5. In Benchmark set Metrics to Percentile - set to 50 
6. In Benchmark select Measure 90d readmission cost per patient 
7. In Labels select 90d readmission cost per patient
8. Open Map view and zoom out to all entity together 
9. Hover over bucket node 20</t>
  </si>
  <si>
    <t>Legend: $22157
90d readm/patient :Dataset 50th Percentile
Value in tooltip: $22157
Border color: 0%</t>
  </si>
  <si>
    <t>Map_Dataset_Percentile_2A_50P_3</t>
  </si>
  <si>
    <t>1. Select dataset Orange
2. Set Benchmark ON
3. In Entity filter exclude SNF, IRF, LTCH
4. In Benchmark set Level of aggregation to Dataset
5. In Benchmark set Metrics to Percentile - set to 50 
6. In Benchmark select Measure 90d readmission rate per instance 
7. In Labels select 90d readmission rate per instance
8. Open Map view and zoom out to all entity together 
9. Hover over bucket node 20</t>
  </si>
  <si>
    <t>Legend: 38.7%
90d readm/instance: Dataset 50th Percentile
Value in tooltip: 38.7%
Border color: 0%</t>
  </si>
  <si>
    <t>Map_Dataset_Percentile_2A_50P_4</t>
  </si>
  <si>
    <t>1. Select dataset Orange
2. Set Benchmark ON
3. In Entity filter exclude SNF, IRF, LTCH
4. In Benchmark set Level of aggregation to Dataset
5. In Benchmark set Metrics to Percentile - set to 50 
6. In Benchmark select Measure 90d readmission rate per patient 
7. In Labels select 90d readmission rate per patient
8. Open Map view and zoom out to all entity together 
9. Hover over bucket node 20</t>
  </si>
  <si>
    <t>Legend: 26.8%
90d readm/patient: Dataset 50th Percentile
Value in tooltip: 26.8%
Border color: 0%</t>
  </si>
  <si>
    <t>Map_Dataset_Percentile_2A_50P_5</t>
  </si>
  <si>
    <t>1. Select dataset Orange
2. Set Benchmark ON
3. In Entity filter exclude SNF, IRF, LTCH
4. In Benchmark set Level of aggregation to Dataset
5. In Benchmark set Metrics to Percentile - set to 50 
6. In Benchmark select Measure 90d episode cost 
7. In Labels select 90d episode cost
8. Open Map view and zoom out to all entity together 
9. Hover over bucket node 20</t>
  </si>
  <si>
    <t>Legend: 21452
90d episode cost: Dataset 50th Percentile
Value in tooltip: 21452
Border color: 0%</t>
  </si>
  <si>
    <t>Map_Dataset_Percentile_2A_50P_6</t>
  </si>
  <si>
    <t>1. Select dataset Orange
2. Set Benchmark ON
3. In Entity filter exclude SNF, IRF, LTCH
4. In Benchmark set Level of aggregation to Dataset
5. In Benchmark set Metrics to Percentile - set to 50 
6. In Benchmark select Measure PAC LOS (days) 
7. In Labels select PAC LOS (days)
8. Open Map view and zoom out to all entity together 
9. Hover over bucket node 20</t>
  </si>
  <si>
    <t>Map_Dataset_Percentile_2A_75P_1</t>
  </si>
  <si>
    <t>1. Select dataset Orange
2. Set Benchmark ON
3. In Entity filter exclude SNF, IRF, LTCH
4. In Benchmark set Level of aggregation to Dataset
5. In Benchmark set Metrics to Percentile - set to 75 
6. In Benchmark select Measure 90d readmission cost per instance 
7. In Labels select 90d readmission cost per instance
8. Open Map view and zoom out to all entity together 
9. Hover over bucket node 20</t>
  </si>
  <si>
    <t xml:space="preserve">Legend: $17134
90d readm/instance :Dataset 75th Percentile
Value in tooltip: $17134
Border color: 0 
AC 20
</t>
  </si>
  <si>
    <t>Map_Dataset_Percentile_2A_75P_2</t>
  </si>
  <si>
    <t>1. Select dataset Orange
2. Set Benchmark ON
3. In Entity filter exclude SNF, IRF, LTCH
4. In Benchmark set Level of aggregation to Dataset
5. In Benchmark set Metrics to Percentile - set to 75 
6. In Benchmark select Measure 90d readmission cost per patient 
7. In Labels select 90d readmission cost per patient
8. Open Map view and zoom out to all entity together 
9. Hover over bucket node 20</t>
  </si>
  <si>
    <t>Legend: $25319
90d readm/patient :Dataset 75th Percentile
Value in tooltip: $25319
Border color: 0%</t>
  </si>
  <si>
    <t>Map_Dataset_Percentile_2A_75P_3</t>
  </si>
  <si>
    <t>1. Select dataset Orange
2. Set Benchmark ON
3. In Entity filter exclude SNF, IRF, LTCH
4. In Benchmark set Level of aggregation to Dataset
5. In Benchmark set Metrics to Percentile - set to 75 
6. In Benchmark select Measure 90d readmission rate per instance 
7. In Labels select 90d readmission rate per instance
8. Open Map view and zoom out to all entity together 
9. Hover over bucket node 20</t>
  </si>
  <si>
    <t>Legend: 43.7%
90d readm/instance: Dataset 75th Percentile
Value in tooltip: 43.7%
Border color: 0%</t>
  </si>
  <si>
    <t>Map_Dataset_Percentile_2A_75P_4</t>
  </si>
  <si>
    <t>1. Select dataset Orange
2. Set Benchmark ON
3. In Entity filter exclude SNF, IRF, LTCH
4. In Benchmark set Level of aggregation to Dataset
5. In Benchmark set Metrics to Percentile - set to 75 
6. In Benchmark select Measure 90d readmission rate per patient 
7. In Labels select 90d readmission rate per patient
8. Open Map view and zoom out to all entity together 
9. Hover over bucket node 20</t>
  </si>
  <si>
    <t>Legend: 30.2%
90d readm/patient: Dataset 75th Percentile
Value in tooltip: 30.2%
Border color: 0%</t>
  </si>
  <si>
    <t>Map_Dataset_Percentile_2A_75P_5</t>
  </si>
  <si>
    <t>1. Select dataset Orange
2. Set Benchmark ON
3. In Entity filter exclude SNF, IRF, LTCH
4. In Benchmark set Level of aggregation to Dataset
5. In Benchmark set Metrics to Percentile - set to 75 
6. In Benchmark select Measure 90d episode cost 
7. In Labels select 90d episode cost
8. Open Map view and zoom out to all entity together 
9. Hover over bucket node 20</t>
  </si>
  <si>
    <t>Legend: 25773
90d episode cost: Dataset 75th Percentile
Value in tooltip: 25773
Border color: 0%</t>
  </si>
  <si>
    <t>Map_Dataset_Percentile_2A_75P_6</t>
  </si>
  <si>
    <t>1. Select dataset Orange
2. Set Benchmark ON
3. In Entity filter exclude SNF, IRF, LTCH
4. In Benchmark set Level of aggregation to Dataset
5. In Benchmark set Metrics to Percentile - set to 75 
6. In Benchmark select Measure PAC LOS (days) 
7. In Labels select PAC LOS (days)
8. Open Map view and zoom out to all entity together 
9. Hover over bucket node 20</t>
  </si>
  <si>
    <t xml:space="preserve">IVB. Dataset Percentile Calculation (Dataset: Pennsylvania) - Benchmark Map                                    </t>
  </si>
  <si>
    <t>Map_Dataset_Percentile_1B_25P_1</t>
  </si>
  <si>
    <t>Pennsylvania
Location: Virgina - exclude
Entity: HHA - exclude
IRF NPI: 1164495867</t>
  </si>
  <si>
    <t>1. Select dataset Pennsylvania
2. Set Benchmark ON
3. In Location filter exclude Virginia, West Virginia 
4. In Entity filter exclude HHA
5. In Benchmark set Level of aggregation to Dataset
6. In Benchmark set Metrics to Percentile - set to 25 
7. In Benchmark select Measure 90d readmission cost per instance 
8. In Labels select 90d readmission cost per instance
9. Open Map view and zoom to see each entity 
10. Hover over node:IRF: Healthsouth chesapeake Rehabilitation Hospital (NPI: 1164495867) - IRF South-East from Washington</t>
  </si>
  <si>
    <t>Legend: $7116
90d readm/instance :Dataset 25th Percentile
Value in tooltip: $8257
Border color: 16%
AC 152
IRF 121
LTCH 31
SNF 1101</t>
  </si>
  <si>
    <t xml:space="preserve">Legend: $0
90d readm/instance :Dataset 25th Percentile
Value in tooltip: $8257
Border color: 0/10%
Hospital (152 / 152)
LTCH (31 / 31)
IRF (121 / 121)
SNF (1,101 / 1,101) </t>
  </si>
  <si>
    <t>Map_Dataset_Percentile_1B_25P_2</t>
  </si>
  <si>
    <t>1. Select dataset Pennsylvania
2. Set Benchmark ON
3. In Location filter exclude Virginia, West Virginia 
4. In Entity filter exclude HHA
5. In Benchmark set Level of aggregation to Dataset
6. In Benchmark set Metrics to Percentile - set to 25 
7. In Benchmark select Measure 90d readmission cost per patient 
8. In Labels select 90d readmission cost per patient
9. Open Map view and zoom to see each entity 
10. Hover over node:IRF: Healthsouth chesapeake Rehabilitation Hospital (NPI: 1164495867) - IRF South-East from Washington</t>
  </si>
  <si>
    <t>Legend: $8480
90d readm/patient :Dataset 25th Percentile
Value in tooltip: $13762
Border color: &gt; 20%</t>
  </si>
  <si>
    <t xml:space="preserve">Legend: $0
90d readm/patient :Dataset 25th Percentile
Value in tooltip: $13762
Border color: 0/10%
Hospital (152 / 152)
LTCH (31 / 31)
IRF (121 / 121)
SNF (1,101 / 1,101) </t>
  </si>
  <si>
    <t>Map_Dataset_Percentile_1B_25P_3</t>
  </si>
  <si>
    <t>1. Select dataset Pennsylvania
2. Set Benchmark ON
3. In Location filter exclude Virginia, West Virginia 
4. In Entity filter exclude HHA
5. In Benchmark set Level of aggregation to Dataset
6. In Benchmark set Metrics to Percentile - set to 25 
7. In Benchmark select Measure 90d readmission rate per instance 
8. In Labels select 90d readmission rate per instance
9. Open Map view and zoom to see each entity 
10. Hover over node:IRF: Healthsouth chesapeake Rehabilitation Hospital (NPI: 1164495867) - IRF South-East from Washington</t>
  </si>
  <si>
    <t>Legend: 22.2%
90d readm/instance: Dataset 25th Percentile
Value in tooltip: 125.0%
Border color: &gt;20%</t>
  </si>
  <si>
    <t xml:space="preserve">Legend: 0%
90d readm/instance: Dataset 25th Percentile
Value in tooltip: 125.0%
Border color: 0/10%
Hospital (152 / 152)
LTCH (31 / 31)
IRF (121 / 121)
SNF (1,101 / 1,101) </t>
  </si>
  <si>
    <t>Map_Dataset_Percentile_1B_25P_4</t>
  </si>
  <si>
    <t>1. Select dataset Pennsylvania
2. Set Benchmark ON
3. In Location filter exclude Virginia, West Virginia 
4. In Entity filter exclude HHA
5. In Benchmark set Level of aggregation to Dataset
6. In Benchmark set Metrics to Percentile - set to 25 
7. In Benchmark select Measure 90d readmission rate per patient 
8. In Labels select 90d readmission rate per patient
9. Open Map view and zoom to see each entity 
10. Hover over node:IRF: Healthsouth chesapeake Rehabilitation Hospital (NPI: 1164495867) - IRF South-East from Washington</t>
  </si>
  <si>
    <t>Legend: 18.4%
90d readm/patient: Dataset 25th Percentile
Value in tooltip: 75.0%
Border color: &gt;20%</t>
  </si>
  <si>
    <t xml:space="preserve">Legend: 0%
90d readm/patient: Dataset 25th Percentile
Value in tooltip: 75.0%
Border color: 0/10%
Hospital (152 / 152)
LTCH (31 / 31)
IRF (121 / 121)
SNF (1,101 / 1,101) </t>
  </si>
  <si>
    <t>Map_Dataset_Percentile_1B_25P_5</t>
  </si>
  <si>
    <t>1. Select dataset Pennsylvania
2. Set Benchmark ON
3. In Location filter exclude Virginia, West Virginia 
4. In Entity filter exclude HHA
5. In Benchmark set Level of aggregation to Dataset
6. In Benchmark set Metrics to Percentile - set to 25 
7. In Benchmark select Measure 90d episode cost 
8. In Labels select 90d episode cost
9. Open Map view and zoom to see each entity 
10. Hover over node:IRF: Healthsouth chesapeake Rehabilitation Hospital (NPI: 1164495867) - IRF South-East from Washington</t>
  </si>
  <si>
    <t>Legend: 27559
90d episode cost: Dataset 25th Percentile
Value in tooltip: 90396
Border color: &gt;20%</t>
  </si>
  <si>
    <t xml:space="preserve">Legend: 17058
90d episode cost: Dataset 25th Percentile
Value in tooltip: 90396
Border color: &gt;20%
Hospital (152 / 152)
LTCH (31 / 31)
IRF (121 / 121)
SNF (1,101 / 1,101) </t>
  </si>
  <si>
    <t>Map_Dataset_Percentile_1B_25P_6</t>
  </si>
  <si>
    <t>1. Select dataset Pennsylvania
2. Set Benchmark ON
3. In Location filter exclude Virginia, West Virginia 
4. In Entity filter exclude HHA
5. In Benchmark set Level of aggregation to Dataset
6. In Benchmark set Metrics to Percentile - set to 25 
7. In Benchmark select Measure PAC LOS (days) 
8. In Labels select PAC LOS (days)
9. Open Map view and zoom to see each entity 
10. Hover over node:IRF: Healthsouth chesapeake Rehabilitation Hospital (NPI: 1164495867) - IRF South-East from Washington</t>
  </si>
  <si>
    <t>Legend: 18.0d
PAC LOS: Dataset 25th Percentile
Value in tooltip: 14.5d
Border color: -19%</t>
  </si>
  <si>
    <t xml:space="preserve">Legend: 9.7d
PAC LOS: Dataset 25th Percentile
Value in tooltip: 14.5d
Border color: &gt;20%
Hospital (152 / 152)
LTCH (31 / 31)
IRF (121 / 121)
SNF (1,101 / 1,101) </t>
  </si>
  <si>
    <t>Map_Dataset_Percentile_1B_50P_1</t>
  </si>
  <si>
    <t>1. Select dataset Pennsylvania
2. Set Benchmark ON
3. In Location filter exclude Virginia, West Virginia 
4. In Entity filter exclude HHA
5. In Benchmark set Level of aggregation to Dataset
6. In Benchmark set Metrics to Percentile - set to 50 
7. In Benchmark select Measure 90d readmission cost per instance 
8. In Labels select 90d readmission cost per instance
9. Open Map view and zoom to see each entity 
10. Hover over node:IRF: Healthsouth chesapeake Rehabilitation Hospital (NPI: 1164495867) - IRF South-East from Washington</t>
  </si>
  <si>
    <t>Legend: $10026
90d readm/instance :Dataset 50th Percentile
Value in tooltip: $8257
Border color: -17.6%
AC 152
IRF 121
LTCH 31
SNF 1101</t>
  </si>
  <si>
    <t xml:space="preserve">Legend: $0
90d readm/instance :Dataset 50th Percentile
Value in tooltip: $8257
Border color: 0/10%
Hospital (152 / 152)
LTCH (31 / 31)
IRF (121 / 121)
SNF (1,101 / 1,101) </t>
  </si>
  <si>
    <t>Map_Dataset_Percentile_1B_50P_2</t>
  </si>
  <si>
    <t>1. Select dataset Pennsylvania
2. Set Benchmark ON
3. In Location filter exclude Virginia, West Virginia 
4. In Entity filter exclude HHA
5. In Benchmark set Level of aggregation to Dataset
6. In Benchmark set Metrics to Percentile - set to 50 
7. In Benchmark select Measure 90d readmission cost per patient 
8. In Labels select 90d readmission cost per patient
9. Open Map view and zoom to see each entity 
10. Hover over node:IRF: Healthsouth chesapeake Rehabilitation Hospital (NPI: 1164495867) - IRF South-East from Washington</t>
  </si>
  <si>
    <t>Legend: $13219
90d readm/patient :Dataset 50th Percentile
Value in tooltip: $13762
Border color: 4.1%</t>
  </si>
  <si>
    <t xml:space="preserve">Legend: $0
90d readm/patient :Dataset 50th Percentile
Value in tooltip: $13762
Border color: 0/10%
Hospital (152 / 152)
LTCH (31 / 31)
IRF (121 / 121)
SNF (1,101 / 1,101) </t>
  </si>
  <si>
    <t>Map_Dataset_Percentile_1B_50P_3</t>
  </si>
  <si>
    <t>1. Select dataset Pennsylvania
2. Set Benchmark ON
3. In Location filter exclude Virginia, West Virginia 
4. In Entity filter exclude HHA
5. In Benchmark set Level of aggregation to Dataset
6. In Benchmark set Metrics to Percentile - set to 50 
7. In Benchmark select Measure 90d readmission rate per instance 
8. In Labels select 90d readmission rate per instance
9. Open Map view and zoom to see each entity 
10. Hover over node:IRF: Healthsouth chesapeake Rehabilitation Hospital (NPI: 1164495867) - IRF South-East from Washington</t>
  </si>
  <si>
    <t>Legend: 38.0%
90d readm/instance: Dataset 50th Percentile
Value in tooltip: 125%
Border color: &gt; 20%</t>
  </si>
  <si>
    <t xml:space="preserve">Legend: 0%
90d readm/instance: Dataset 50th Percentile
Value in tooltip: 125%
Border color: 0/10%
Hospital (152 / 152)
LTCH (31 / 31)
IRF (121 / 121)
SNF (1,101 / 1,101) </t>
  </si>
  <si>
    <t>Map_Dataset_Percentile_1B_50P_4</t>
  </si>
  <si>
    <t>1. Select dataset Pennsylvania
2. Set Benchmark ON
3. In Location filter exclude Virginia, West Virginia 
4. In Entity filter exclude HHA
5. In Benchmark set Level of aggregation to Dataset
6. In Benchmark set Metrics to Percentile - set to 50 
7. In Benchmark select Measure 90d readmission rate per patient 
8. In Labels select 90d readmission rate per patient
9. Open Map view and zoom to see each entity 
10. Hover over node:IRF: Healthsouth chesapeake Rehabilitation Hospital (NPI: 1164495867) - IRF South-East from Washington</t>
  </si>
  <si>
    <t>Legend: 28.9%
90d readm/patient: Dataset 50th Percentile
Value in tooltip: 75.0%
Border color: &gt; 20%</t>
  </si>
  <si>
    <t xml:space="preserve">Legend: 0%
90d readm/patient: Dataset 50th Percentile
Value in tooltip: 75.0%
Border color: 0/10%
Hospital (152 / 152)
LTCH (31 / 31)
IRF (121 / 121)
SNF (1,101 / 1,101) </t>
  </si>
  <si>
    <t>Map_Dataset_Percentile_1B_50P_5</t>
  </si>
  <si>
    <t>1. Select dataset Pennsylvania
2. Set Benchmark ON
3. In Location filter exclude Virginia, West Virginia 
4. In Entity filter exclude HHA
5. In Benchmark set Level of aggregation to Dataset
6. In Benchmark set Metrics to Percentile - set to 50 
7. In Benchmark select Measure 90d episode cost 
8. In Labels select 90d episode cost
9. Open Map view and zoom to see each entity 
10. Hover over node:IRF: Healthsouth chesapeake Rehabilitation Hospital (NPI: 1164495867) - IRF South-East from Washington</t>
  </si>
  <si>
    <t>Legend: 32760
90d episode cost: Dataset 50th Percentile
Value in tooltip: 90396
Border color: &gt; 20%</t>
  </si>
  <si>
    <t xml:space="preserve">Legend: 27841
90d episode cost: Dataset 50th Percentile
Value in tooltip: 90396
Border color: &gt; 20%
Hospital (152 / 152)
LTCH (31 / 31)
IRF (121 / 121)
SNF (1,101 / 1,101) </t>
  </si>
  <si>
    <t>Map_Dataset_Percentile_1B_50P_6</t>
  </si>
  <si>
    <t>1. Select dataset Pennsylvania
2. Set Benchmark ON
3. In Location filter exclude Virginia, West Virginia 
4. In Entity filter exclude HHA
5. In Benchmark set Level of aggregation to Dataset
6. In Benchmark set Metrics to Percentile - set to 50 
7. In Benchmark select Measure PAC LOS (days) 
8. In Labels select PAC LOS (days)
9. Open Map view and zoom to see each entity 
10. Hover over node:IRF: Healthsouth chesapeake Rehabilitation Hospital (NPI: 1164495867) - IRF South-East from Washington</t>
  </si>
  <si>
    <t>Legend: 27.5d
PAC LOS: Dataset 50th Percentile
Value in tooltip: 14.5d
Border color: &lt; -20%</t>
  </si>
  <si>
    <t xml:space="preserve">Legend: 18.9d
PAC LOS: Dataset 50th Percentile
Value in tooltip: 14.5d
Border color: &lt; -20%
Hospital (152 / 152)
LTCH (31 / 31)
IRF (121 / 121)
SNF (1,101 / 1,101) </t>
  </si>
  <si>
    <t>Map_Dataset_Percentile_1B_75P_1</t>
  </si>
  <si>
    <t>1. Select dataset Pennsylvania
2. Set Benchmark ON
3. In Location filter exclude Virginia, West Virginia 
4. In Entity filter exclude HHA
5. In Benchmark set Level of aggregation to Dataset
6. In Benchmark set Metrics to Percentile - set to 75 
7. In Benchmark select Measure 90d readmission cost per instance 
8. In Labels select 90d readmission cost per instance
9. Open Map view and zoom to see each entity 
10. Hover over node:IRF: Healthsouth chesapeake Rehabilitation Hospital (NPI: 1164495867) - IRF South-East from Washington</t>
  </si>
  <si>
    <t>Legend: $12373
90d readm/instance :Dataset 75th Percentile
Value in tooltip: $8257
Border color: -33.3%
AC 152
IRF 121
LTCH 31
SNF 1101</t>
  </si>
  <si>
    <t xml:space="preserve">Legend: $8271
90d readm/instance :Dataset 75th Percentile
Value in tooltip: $8257
Border color: -10/0%
Hospital (152 / 152)
LTCH (31 / 31)
IRF (121 / 121)
SNF (1,101 / 1,101) </t>
  </si>
  <si>
    <t>Map_Dataset_Percentile_1B_75P_2</t>
  </si>
  <si>
    <t>1. Select dataset Pennsylvania
2. Set Benchmark ON
3. In Location filter exclude Virginia, West Virginia 
4. In Entity filter exclude HHA
5. In Benchmark set Level of aggregation to Dataset
6. In Benchmark set Metrics to Percentile - set to 75 
7. In Benchmark select Measure 90d readmission cost per patient 
8. In Labels select 90d readmission cost per patient
9. Open Map view and zoom to see each entity 
10. Hover over node:IRF: Healthsouth chesapeake Rehabilitation Hospital (NPI: 1164495867) - IRF South-East from Washington</t>
  </si>
  <si>
    <t>Legend: $17283
90d readm/patient :Dataset 75th Percentile
Value in tooltip: $13762
Border color: -20.4%</t>
  </si>
  <si>
    <t xml:space="preserve">Legend: $8271
90d readm/patient :Dataset 75th Percentile
Value in tooltip: $13762
Border color: &gt; 20%
Hospital (152 / 152)
LTCH (31 / 31)
IRF (121 / 121)
SNF (1,101 / 1,101) </t>
  </si>
  <si>
    <t>Map_Dataset_Percentile_1B_75P_3</t>
  </si>
  <si>
    <t>1. Select dataset Pennsylvania
2. Set Benchmark ON
3. In Location filter exclude Virginia, West Virginia 
4. In Entity filter exclude HHA
5. In Benchmark set Level of aggregation to Dataset
6. In Benchmark set Metrics to Percentile - set to 75 
7. In Benchmark select Measure 90d readmission rate per instance 
8. In Labels select 90d readmission rate per instance
9. Open Map view and zoom to see each entity 
10. Hover over node:IRF: Healthsouth chesapeake Rehabilitation Hospital (NPI: 1164495867) - IRF South-East from Washington</t>
  </si>
  <si>
    <t>Legend: 50.3%
90d readm/instance: Dataset 75th Percentile
Value in tooltip: 125%
Border color: &gt; 20%</t>
  </si>
  <si>
    <t xml:space="preserve">Legend: 89.2%
90d readm/instance: Dataset 75th Percentile
Value in tooltip: 125%
Border color: &gt; 20%
Hospital (152 / 152)
LTCH (31 / 31)
IRF (121 / 121)
SNF (1,101 / 1,101) </t>
  </si>
  <si>
    <t>Map_Dataset_Percentile_1B_75P_4</t>
  </si>
  <si>
    <t>1. Select dataset Pennsylvania
2. Set Benchmark ON
3. In Location filter exclude Virginia, West Virginia 
4. In Entity filter exclude HHA
5. In Benchmark set Level of aggregation to Dataset
6. In Benchmark set Metrics to Percentile - set to 75 
7. In Benchmark select Measure 90d readmission rate per patient 
8. In Labels select 90d readmission rate per patient
9. Open Map view and zoom to see each entity 
10. Hover over node:IRF: Healthsouth chesapeake Rehabilitation Hospital (NPI: 1164495867) - IRF South-East from Washington</t>
  </si>
  <si>
    <t>Legend: 36.4%
90d readm/patient: Dataset 75th Percentile
Value in tooltip: 75.0%
Border color: &gt; 20%</t>
  </si>
  <si>
    <t xml:space="preserve">Legend: 89.2%
90d readm/patient: Dataset 75th Percentile
Value in tooltip: 75.0%
Border color: &gt; 20%
Hospital (152 / 152)
LTCH (31 / 31)
IRF (121 / 121)
SNF (1,101 / 1,101) </t>
  </si>
  <si>
    <t>Map_Dataset_Percentile_1B_75P_5</t>
  </si>
  <si>
    <t>1. Select dataset Pennsylvania
2. Set Benchmark ON
3. In Location filter exclude Virginia, West Virginia 
4. In Entity filter exclude HHA
5. In Benchmark set Level of aggregation to Dataset
6. In Benchmark set Metrics to Percentile - set to 75 
7. In Benchmark select Measure 90d episode cost 
8. In Labels select 90d episode cost
9. Open Map view and zoom to see each entity 
10. Hover over node:IRF: Healthsouth chesapeake Rehabilitation Hospital (NPI: 1164495867) - IRF South-East from Washington</t>
  </si>
  <si>
    <t>Legend: 43154
90d episode cost: Dataset 75th Percentile
Value in tooltip: 90396
Border color: &gt; 20%</t>
  </si>
  <si>
    <t xml:space="preserve">Legend: 49492
90d episode cost: Dataset 75th Percentile
Value in tooltip: 90396
Border color: &gt; 20%
Hospital (152 / 152)
LTCH (31 / 31)
IRF (121 / 121)
SNF (1,101 / 1,101) </t>
  </si>
  <si>
    <t>Map_Dataset_Percentile_1B_75P_6</t>
  </si>
  <si>
    <t>1. Select dataset Pennsylvania
2. Set Benchmark ON
3. In Location filter exclude Virginia, West Virginia 
4. In Entity filter exclude HHA
5. In Benchmark set Level of aggregation to Dataset
6. In Benchmark set Metrics to Percentile - set to 75 
7. In Benchmark select Measure PAC LOS (days) 
8. In Labels select PAC LOS (days)
9. Open Map view and zoom to see each entity 
10. Hover over node:IRF: Healthsouth chesapeake Rehabilitation Hospital (NPI: 1164495867) - IRF South-East from Washington</t>
  </si>
  <si>
    <t>Legend: 36d
PAC LOS: Dataset 75th Percentile
Value in tooltip: 14.5d
Border color: &lt; -20%</t>
  </si>
  <si>
    <t xml:space="preserve">Legend: 35.3d
PAC LOS: Dataset 75th Percentile
Value in tooltip: 14.5d
Border color: &lt; -20%
Hospital (152 / 152)
LTCH (31 / 31)
IRF (121 / 121)
SNF (1,101 / 1,101) </t>
  </si>
  <si>
    <t>Map_Dataset_Percentile_2B_25P_1</t>
  </si>
  <si>
    <t>Pennsylvania
Service Line: Minor Skin Disorders, DRG:158,159,157 -include, Dental &amp; Oral Diseases -exclude
Entity: Home, SNF - exclude
Hospital NPI: 1609984889</t>
  </si>
  <si>
    <t>1. Select dataset Pennsylvania
2. Set Benchmark ON
3. In Service Line filter include Minor Skin Disorders, DRG:158,159,157
4. In Service Line filter exclude Dental &amp; Oral Diseases
5. In Entity filter exclude Home, SNF
6. In Benchmark set Level of aggregation to Dataset
7. In Benchmark set Metrics to Percentile - set to 25 
8. In Benchmark select Measure 90d readmission cost per instance 
9. In Labels select 90d readmission cost per instance
10. Open Map view and zoom to see each entity 
11. Hover over node:Hospital: Washington Hospital, The (NPI: 1609984889) - Most west Hospital on Map</t>
  </si>
  <si>
    <t xml:space="preserve">Legend: $0
90d readm/instance :Dataset 25th Percentile
Value in tooltip: $8139
Border color: 0%
Hospital (11 / 11)
HHA (12 / 12) </t>
  </si>
  <si>
    <t>Map_Dataset_Percentile_2B_25P_2</t>
  </si>
  <si>
    <t>1. Select dataset Pennsylvania
2. Set Benchmark ON
3. In Service Line filter include Minor Skin Disorders, DRG:158,159,157
4. In Service Line filter exclude Dental &amp; Oral Diseases
5. In Entity filter exclude Home, SNF
6. In Benchmark set Level of aggregation to Dataset
7. In Benchmark set Metrics to Percentile - set to 25 
8. In Benchmark select Measure 90d readmission cost per patient 
9. In Labels select 90d readmission cost per patient
10. Open Map view and zoom to see each entity 
11. Hover over node:Hospital: Washington Hospital, The (NPI: 1609984889) - Most west Hospital on Map</t>
  </si>
  <si>
    <t xml:space="preserve">Legend: $0
90d readm/patient :Dataset 25th Percentile
Value in tooltip: $16278
Border color: 0%
Hospital (11 / 11)
HHA (12 / 12) </t>
  </si>
  <si>
    <t>Map_Dataset_Percentile_2B_25P_3</t>
  </si>
  <si>
    <t>1. Select dataset Pennsylvania
2. Set Benchmark ON
3. In Service Line filter include Minor Skin Disorders, DRG:158,159,157
4. In Service Line filter exclude Dental &amp; Oral Diseases
5. In Entity filter exclude Home, SNF
6. In Benchmark set Level of aggregation to Dataset
7. In Benchmark set Metrics to Percentile - set to 25 
8. In Benchmark select Measure 90d readmission rate per instance 
9. In Labels select 90d readmission rate per instance
10. Open Map view and zoom to see each entity 
11. Hover over node:Hospital: Washington Hospital, The (NPI: 1609984889) - Most west Hospital on Map</t>
  </si>
  <si>
    <t>Legend: 0%
90d readm/instance: Dataset 25th Percentile
Value in tooltip: 200.0%
Border color: 0%</t>
  </si>
  <si>
    <t xml:space="preserve">Legend: 0%
90d readm/instance: Dataset 25th Percentile
Value in tooltip: 200.0%
Border color: 0%
Hospital (11 / 11)
HHA (12 / 12) </t>
  </si>
  <si>
    <t>Map_Dataset_Percentile_2B_25P_4</t>
  </si>
  <si>
    <t>1. Select dataset Pennsylvania
2. Set Benchmark ON
3. In Service Line filter include Minor Skin Disorders, DRG:158,159,157
4. In Service Line filter exclude Dental &amp; Oral Diseases
5. In Entity filter exclude Home, SNF
6. In Benchmark set Level of aggregation to Dataset
7. In Benchmark set Metrics to Percentile - set to 25 
8. In Benchmark select Measure 90d readmission rate per patient 
9. In Labels select 90d readmission rate per patient
10. Open Map view and zoom to see each entity 
11. Hover over node:Hospital: Washington Hospital, The (NPI: 1609984889) - Most west Hospital on Map</t>
  </si>
  <si>
    <t>Legend: 0%
90d readm/patient: Dataset 25th Percentile
Value in tooltip: 100%
Border color: 0%</t>
  </si>
  <si>
    <t xml:space="preserve">Legend: 0%
90d readm/patient: Dataset 25th Percentile
Value in tooltip: 100%
Border color: 0%
Hospital (11 / 11)
HHA (12 / 12) </t>
  </si>
  <si>
    <t>Map_Dataset_Percentile_2B_25P_5</t>
  </si>
  <si>
    <t>1. Select dataset Pennsylvania
2. Set Benchmark ON
3. In Service Line filter include Minor Skin Disorders, DRG:158,159,157
4. In Service Line filter exclude Dental &amp; Oral Diseases
5. In Entity filter exclude Home, SNF
6. In Benchmark set Level of aggregation to Dataset
7. In Benchmark set Metrics to Percentile - set to 25 
8. In Benchmark select Measure 90d episode cost 
9. In Labels select 90d episode cost
10. Open Map view and zoom to see each entity 
11. Hover over node:Hospital: Washington Hospital, The (NPI: 1609984889) - Most west Hospital on Map</t>
  </si>
  <si>
    <t>Legend: 14877
90d episode cost: Dataset 25th Percentile
Value in tooltip: 27990
Border color: &gt;20%</t>
  </si>
  <si>
    <t xml:space="preserve">Legend: 7762
90d episode cost: Dataset 25th Percentile
Value in tooltip: 27990
Border color: &gt;20%
Hospital (11 / 11)
HHA (12 / 12) </t>
  </si>
  <si>
    <t>Map_Dataset_Percentile_2B_25P_6</t>
  </si>
  <si>
    <t>1. Select dataset Pennsylvania
2. Set Benchmark ON
3. In Service Line filter include Minor Skin Disorders, DRG:158,159,157
4. In Service Line filter exclude Dental &amp; Oral Diseases
5. In Entity filter exclude Home, SNF
6. In Benchmark set Level of aggregation to Dataset
7. In Benchmark set Metrics to Percentile - set to 25 
8. In Benchmark select Measure PAC LOS (days) 
9. In Labels select PAC LOS (days)
10. Open Map view and zoom to see each entity 
11. Hover over node:Hospital: Washington Hospital, The (NPI: 1609984889) - Most west Hospital on Map</t>
  </si>
  <si>
    <t>Legend: 10.0d
PAC LOS: Dataset 25th Percentile
Value in tooltip: 4.0d
Border color: &lt; -20%</t>
  </si>
  <si>
    <t xml:space="preserve">Legend: 5.2d
PAC LOS: Dataset 25th Percentile
Value in tooltip: 4.0d
Border color: No border
Hospital (11 / 11)
HHA (12 / 12) </t>
  </si>
  <si>
    <t>Map_Dataset_Percentile_2B_50P_1</t>
  </si>
  <si>
    <t>1. Select dataset Pennsylvania
2. Set Benchmark ON
3. In Service Line filter include Minor Skin Disorders, DRG:158,159,157
4. In Service Line filter exclude Dental &amp; Oral Diseases
5. In Entity filter exclude Home, SNF
6. In Benchmark set Level of aggregation to Dataset
7. In Benchmark set Metrics to Percentile - set to 50 
8. In Benchmark select Measure 90d readmission cost per instance 
9. In Labels select 90d readmission cost per instance
10. Open Map view and zoom to see each entity 
11. Hover over node:Hospital: Washington Hospital, The (NPI: 1609984889) - Most west Hospital on Map</t>
  </si>
  <si>
    <t xml:space="preserve">Legend: $0
90d readm/instance :Dataset 50th Percentile
Value in tooltip: $8139
Border color: 0%
Hospital (11 / 11)
HHA (12 / 12) </t>
  </si>
  <si>
    <t>Map_Dataset_Percentile_2B_50P_2</t>
  </si>
  <si>
    <t>1. Select dataset Pennsylvania
2. Set Benchmark ON
3. In Service Line filter include Minor Skin Disorders, DRG:158,159,157
4. In Service Line filter exclude Dental &amp; Oral Diseases
5. In Entity filter exclude Home, SNF
6. In Benchmark set Level of aggregation to Dataset
7. In Benchmark set Metrics to Percentile - set to 50 
8. In Benchmark select Measure 90d readmission cost per patient 
9. In Labels select 90d readmission cost per patient
10. Open Map view and zoom to see each entity 
11. Hover over node:Hospital: Washington Hospital, The (NPI: 1609984889) - Most west Hospital on Map</t>
  </si>
  <si>
    <t>Legend: $0
90d readm/patient :Dataset 50th Percentile
Value in tooltip: $16278
Border color: 0%</t>
  </si>
  <si>
    <t xml:space="preserve">Legend: $0
90d readm/patient :Dataset 50th Percentile
Value in tooltip: $16278
Border color: 0%
Hospital (11 / 11)
HHA (12 / 12) </t>
  </si>
  <si>
    <t>Map_Dataset_Percentile_2B_50P_3</t>
  </si>
  <si>
    <t>1. Select dataset Pennsylvania
2. Set Benchmark ON
3. In Service Line filter include Minor Skin Disorders, DRG:158,159,157
4. In Service Line filter exclude Dental &amp; Oral Diseases
5. In Entity filter exclude Home, SNF
6. In Benchmark set Level of aggregation to Dataset
7. In Benchmark set Metrics to Percentile - set to 50 
8. In Benchmark select Measure 90d readmission rate per instance 
9. In Labels select 90d readmission rate per instance
10. Open Map view and zoom to see each entity 
11. Hover over node:Hospital: Washington Hospital, The (NPI: 1609984889) - Most west Hospital on Map</t>
  </si>
  <si>
    <t>Legend: 0%
90d readm/instance: Dataset 50th Percentile
Value in tooltip: 200.0%
Border color: 0%</t>
  </si>
  <si>
    <t xml:space="preserve">Legend: 0%
90d readm/instance: Dataset 50th Percentile
Value in tooltip: 200.0%
Border color: 0%
Hospital (11 / 11)
HHA (12 / 12) </t>
  </si>
  <si>
    <t>Map_Dataset_Percentile_2B_50P_4</t>
  </si>
  <si>
    <t>1. Select dataset Pennsylvania
2. Set Benchmark ON
3. In Service Line filter include Minor Skin Disorders, DRG:158,159,157
4. In Service Line filter exclude Dental &amp; Oral Diseases
5. In Entity filter exclude Home, SNF
6. In Benchmark set Level of aggregation to Dataset
7. In Benchmark set Metrics to Percentile - set to 50 
8. In Benchmark select Measure 90d readmission rate per patient 
9. In Labels select 90d readmission rate per patient
10. Open Map view and zoom to see each entity 
11. Hover over node:Hospital: Washington Hospital, The (NPI: 1609984889) - Most west Hospital on Map</t>
  </si>
  <si>
    <t>Legend: 0%
90d readm/patient: Dataset 50th Percentile
Value in tooltip: 100%
Border color: 0%</t>
  </si>
  <si>
    <t xml:space="preserve">Legend: 0%
90d readm/patient: Dataset 50th Percentile
Value in tooltip: 100%
Border color: 0%
Hospital (11 / 11)
HHA (12 / 12) </t>
  </si>
  <si>
    <t>Map_Dataset_Percentile_2B_50P_5</t>
  </si>
  <si>
    <t>1. Select dataset Pennsylvania
2. Set Benchmark ON
3. In Service Line filter include Minor Skin Disorders, DRG:158,159,157
4. In Service Line filter exclude Dental &amp; Oral Diseases
5. In Entity filter exclude Home, SNF
6. In Benchmark set Level of aggregation to Dataset
7. In Benchmark set Metrics to Percentile - set to 50 
8. In Benchmark select Measure 90d episode cost 
9. In Labels select 90d episode cost
10. Open Map view and zoom to see each entity 
11. Hover over node:Hospital: Washington Hospital, The (NPI: 1609984889) - Most west Hospital on Map</t>
  </si>
  <si>
    <t>Legend: 27990
90d episode cost: Dataset 50th Percentile
Value in tooltip: 27990
Border color: 0%</t>
  </si>
  <si>
    <t xml:space="preserve">Legend: 14604
90d episode cost: Dataset 50th Percentile
Value in tooltip: 27990
Border color: &gt;20%
Hospital (11 / 11)
HHA (12 / 12) </t>
  </si>
  <si>
    <t>Map_Dataset_Percentile_2B_50P_6</t>
  </si>
  <si>
    <t>1. Select dataset Pennsylvania
2. Set Benchmark ON
3. In Service Line filter include Minor Skin Disorders, DRG:158,159,157
4. In Service Line filter exclude Dental &amp; Oral Diseases
5. In Entity filter exclude Home, SNF
6. In Benchmark set Level of aggregation to Dataset
7. In Benchmark set Metrics to Percentile - set to 50 
8. In Benchmark select Measure PAC LOS (days) 
9. In Labels select PAC LOS (days)
10. Open Map view and zoom to see each entity 
11. Hover over node:Hospital: Washington Hospital, The (NPI: 1609984889) - Most west Hospital on Map</t>
  </si>
  <si>
    <t>Legend: 14.0d
PAC LOS: Dataset 50th Percentile
Value in tooltip: 4.0d
Border color: &lt; -20%</t>
  </si>
  <si>
    <t xml:space="preserve">Legend: 7.3d
PAC LOS: Dataset 50th Percentile
Value in tooltip: 4.0d
Border color: &lt; -20%
Hospital (11 / 11)
HHA (12 / 12) </t>
  </si>
  <si>
    <t>Map_Dataset_Percentile_2B_75P_1</t>
  </si>
  <si>
    <t>1. Select dataset Pennsylvania
2. Set Benchmark ON
3. In Service Line filter include Minor Skin Disorders, DRG:158,159,157
4. In Service Line filter exclude Dental &amp; Oral Diseases
5. In Entity filter exclude Home, SNF
6. In Benchmark set Level of aggregation to Dataset
7. In Benchmark set Metrics to Percentile - set to 75 
8. In Benchmark select Measure 90d readmission cost per instance 
9. In Labels select 90d readmission cost per instance
10. Open Map view and zoom to see each entity 
11. Hover over node:Hospital: Washington Hospital, The (NPI: 1609984889) - Most west Hospital on Map</t>
  </si>
  <si>
    <t xml:space="preserve">Legend: $8139
90d readm/instance :Dataset 75th Percentile
Value in tooltip: $8139
Border color: 0%
Hospital (11 / 11)
HHA (12 / 12) </t>
  </si>
  <si>
    <t>Map_Dataset_Percentile_2B_75P_2</t>
  </si>
  <si>
    <t>1. Select dataset Pennsylvania
2. Set Benchmark ON
3. In Service Line filter include Minor Skin Disorders, DRG:158,159,157
4. In Service Line filter exclude Dental &amp; Oral Diseases
5. In Entity filter exclude Home, SNF
6. In Benchmark set Level of aggregation to Dataset
7. In Benchmark set Metrics to Percentile - set to 75 
8. In Benchmark select Measure 90d readmission cost per patient 
9. In Labels select 90d readmission cost per patient
10. Open Map view and zoom to see each entity 
11. Hover over node:Hospital: Washington Hospital, The (NPI: 1609984889) - Most west Hospital on Map</t>
  </si>
  <si>
    <t>Legend: $16278
90d readm/patient :Dataset 75th Percentile
Value in tooltip: $16278
Border color: 0%</t>
  </si>
  <si>
    <t>Map_Dataset_Percentile_2B_75P_3</t>
  </si>
  <si>
    <t>1. Select dataset Pennsylvania
2. Set Benchmark ON
3. In Service Line filter include Minor Skin Disorders, DRG:158,159,157
4. In Service Line filter exclude Dental &amp; Oral Diseases
5. In Entity filter exclude Home, SNF
6. In Benchmark set Level of aggregation to Dataset
7. In Benchmark set Metrics to Percentile - set to 75 
8. In Benchmark select Measure 90d readmission rate per instance 
9. In Labels select 90d readmission rate per instance
10. Open Map view and zoom to see each entity 
11. Hover over node:Hospital: Washington Hospital, The (NPI: 1609984889) - Most west Hospital on Map</t>
  </si>
  <si>
    <t>Legend: 100%
90d readm/instance: Dataset 75th Percentile
Value in tooltip: 200.0%
Border color: 100%</t>
  </si>
  <si>
    <t>Map_Dataset_Percentile_2B_75P_4</t>
  </si>
  <si>
    <t>1. Select dataset Pennsylvania
2. Set Benchmark ON
3. In Service Line filter include Minor Skin Disorders, DRG:158,159,157
4. In Service Line filter exclude Dental &amp; Oral Diseases
5. In Entity filter exclude Home, SNF
6. In Benchmark set Level of aggregation to Dataset
7. In Benchmark set Metrics to Percentile - set to 75 
8. In Benchmark select Measure 90d readmission rate per patient 
9. In Labels select 90d readmission rate per patient
10. Open Map view and zoom to see each entity 
11. Hover over node:Hospital: Washington Hospital, The (NPI: 1609984889) - Most west Hospital on Map</t>
  </si>
  <si>
    <t>Legend: 100%
90d readm/patient: Dataset 75th Percentile
Value in tooltip: 100%
Border color: 0%</t>
  </si>
  <si>
    <t>Map_Dataset_Percentile_2B_75P_5</t>
  </si>
  <si>
    <t>1. Select dataset Pennsylvania
2. Set Benchmark ON
3. In Service Line filter include Minor Skin Disorders, DRG:158,159,157
4. In Service Line filter exclude Dental &amp; Oral Diseases
5. In Entity filter exclude Home, SNF
6. In Benchmark set Level of aggregation to Dataset
7. In Benchmark set Metrics to Percentile - set to 75 
8. In Benchmark select Measure 90d episode cost 
9. In Labels select 90d episode cost
10. Open Map view and zoom to see each entity 
11. Hover over node:Hospital: Washington Hospital, The (NPI: 1609984889) - Most west Hospital on Map</t>
  </si>
  <si>
    <t>Legend: 41003
90d episode cost: Dataset 75th Percentile
Value in tooltip: 27990
Border color: 0%</t>
  </si>
  <si>
    <t>Map_Dataset_Percentile_2B_75P_6</t>
  </si>
  <si>
    <t>1. Select dataset Pennsylvania
2. Set Benchmark ON
3. In Service Line filter include Minor Skin Disorders, DRG:158,159,157
4. In Service Line filter exclude Dental &amp; Oral Diseases
5. In Entity filter exclude Home, SNF
6. In Benchmark set Level of aggregation to Dataset
7. In Benchmark set Metrics to Percentile - set to 75 
8. In Benchmark select Measure PAC LOS (days) 
9. In Labels select PAC LOS (days)
10. Open Map view and zoom to see each entity 
11. Hover over node:Hospital: Washington Hospital, The (NPI: 1609984889) - Most west Hospital on Map</t>
  </si>
  <si>
    <t>Legend: 24.0d
PAC LOS: Dataset 75th Percentile
Value in tooltip: 4.0d
Border color: &lt; -20%</t>
  </si>
  <si>
    <t>Map_Dataset_Percentile_3B_25P_1</t>
  </si>
  <si>
    <t>Pennsylvania
Location: South Carolina, District of Columbia
Entity: HHA, IRF - include
Hospital NPI: 1821007881</t>
  </si>
  <si>
    <t>1. Select dataset Pennsylvania
2. Set Benchmark ON
3. In Location filter include South Carolina, District of Columbia 
4. In Entity filter include HHA, IRF
5. In Benchmark set Level of aggregation to Dataset
6. In Benchmark set Metrics to Percentile - set to 25 
7. In Benchmark select Measure 90d readmission cost per instance 
8. In Labels select 90d readmission cost per instance
9. Open Map view and zoom to see each entity 
10. Hover over node: Hospital Presbyterian Shadyside (NPI: 1821007881)</t>
  </si>
  <si>
    <t>Legend: 1146
90d readm/instance :Dataset 25th Percentile
Value in tooltip: 12774
Border color: &gt; 2%
AC 5
HHA 5
IRF 1</t>
  </si>
  <si>
    <t>Map_Dataset_Percentile_3B_25P_2</t>
  </si>
  <si>
    <t>1. Select dataset Pennsylvania
2. Set Benchmark ON
3. In Location filter include South Carolina, District of Columbia 
4. In Entity filter include HHA, IRF
5. In Benchmark set Level of aggregation to Dataset
6. In Benchmark set Metrics to Percentile - set to 25 
7. In Benchmark select Measure 90d readmission cost per patient 
8. In Labels select 90d readmission cost per patient
9. Open Map view and zoom to see each entity 
10. Hover over node: Hospital Presbyterian Shadyside (NPI: 1821007881)</t>
  </si>
  <si>
    <t>Legend: 1146
90d readm/patient :Dataset 25th Percentile
Value in tooltip: 16487
Border color: &gt; 20%</t>
  </si>
  <si>
    <t>Map_Dataset_Percentile_3B_25P_3</t>
  </si>
  <si>
    <t>1. Select dataset Pennsylvania
2. Set Benchmark ON
3. In Location filter include South Carolina, District of Columbia 
4. In Entity filter include HHA, IRF
5. In Benchmark set Level of aggregation to Dataset
6. In Benchmark set Metrics to Percentile - set to 25 
7. In Benchmark select Measure 90d readmission rate per instance 
8. In Labels select 90d readmission rate per instance
9. Open Map view and zoom to see each entity 
10. Hover over node: Hospital Presbyterian Shadyside (NPI: 1821007881)</t>
  </si>
  <si>
    <t>Legend: 25.0%
90d readm/instance: Dataset 25th Percentile
Value in tooltip: 125.0
Border color: &gt; 20%</t>
  </si>
  <si>
    <t>Map_Dataset_Percentile_3B_25P_4</t>
  </si>
  <si>
    <t>1. Select dataset Pennsylvania
2. Set Benchmark ON
3. In Location filter include South Carolina, District of Columbia 
4. In Entity filter include HHA, IRF
5. In Benchmark set Level of aggregation to Dataset
6. In Benchmark set Metrics to Percentile - set to 25 
7. In Benchmark select Measure 90d readmission rate per patient 
8. In Labels select 90d readmission rate per patient
9. Open Map view and zoom to see each entity 
10. Hover over node: Hospital Presbyterian Shadyside (NPI: 1821007881)</t>
  </si>
  <si>
    <t>Legend: 25.0%
90d readm/patient: Dataset 25th Percentile
Value in tooltip: 100% 
Border color: &gt; 20%</t>
  </si>
  <si>
    <t>Map_Dataset_Percentile_3B_25P_5</t>
  </si>
  <si>
    <t>1. Select dataset Pennsylvania
2. Set Benchmark ON
3. In Location filter include South Carolina, District of Columbia 
4. In Entity filter include HHA, IRF
5. In Benchmark set Level of aggregation to Dataset
6. In Benchmark set Metrics to Percentile - set to 25 
7. In Benchmark select Measure 90d episode cost 
8. In Labels select 90d episode cost
9. Open Map view and zoom to see each entity 
10. Hover over node: Hospital Presbyterian Shadyside (NPI: 1821007881)</t>
  </si>
  <si>
    <t>Legend: 24064
90d episode cost: Dataset 25th Percentile
Value in tooltip: 32251
Border color: &gt; 20%</t>
  </si>
  <si>
    <t>Map_Dataset_Percentile_3B_25P_6</t>
  </si>
  <si>
    <t>1. Select dataset Pennsylvania
2. Set Benchmark ON
3. In Location filter include South Carolina, District of Columbia 
4. In Entity filter include HHA, IRF
5. In Benchmark set Level of aggregation to Dataset
6. In Benchmark set Metrics to Percentile - set to 25 
7. In Benchmark select Measure PAC LOS (days) 
8. In Labels select PAC LOS (days)
9. Open Map view and zoom to see each entity 
10. Hover over node: Hospital Presbyterian Shadyside (NPI: 1821007881)</t>
  </si>
  <si>
    <t>Legend: 5.25
PAC LOS: Dataset 25th Percentile
Value in tooltip: 7.5
Border color: &gt; 20%</t>
  </si>
  <si>
    <t>Map_Dataset_Percentile_3B_50P_1</t>
  </si>
  <si>
    <t>1. Select dataset Pennsylvania
2. Set Benchmark ON
3. In Location filter include South Carolina, District of Columbia 
4. In Entity filter include HHA, IRF
5. In Benchmark set Level of aggregation to Dataset
6. In Benchmark set Metrics to Percentile - set to 50 
7. In Benchmark select Measure 90d readmission cost per instance 
8. In Labels select 90d readmission cost per instance
9. Open Map view and zoom to see each entity 
10. Hover over node: Hospital Presbyterian Shadyside (NPI: 1821007881)</t>
  </si>
  <si>
    <t>Legend: 0
90d readm/instance :Dataset 50th Percentile
Value in tooltip: 13736
Border color: 0
AC 5
HHA 5
IRF 1</t>
  </si>
  <si>
    <t>Map_Dataset_Percentile_3B_50P_2</t>
  </si>
  <si>
    <t>1. Select dataset Pennsylvania
2. Set Benchmark ON
3. In Location filter include South Carolina, District of Columbia 
4. In Entity filter include HHA, IRF
5. In Benchmark set Level of aggregation to Dataset
6. In Benchmark set Metrics to Percentile - set to 50 
7. In Benchmark select Measure 90d readmission cost per patient 
8. In Labels select 90d readmission cost per patient
9. Open Map view and zoom to see each entity 
10. Hover over node: Hospital Presbyterian Shadyside (NPI: 1821007881)</t>
  </si>
  <si>
    <t>Legend: 0
90d readm/patient :Dataset 50th Percentile
Value in tooltip: 21090
Border color: 0</t>
  </si>
  <si>
    <t>Map_Dataset_Percentile_3B_50P_3</t>
  </si>
  <si>
    <t>1. Select dataset Pennsylvania
2. Set Benchmark ON
3. In Location filter include South Carolina, District of Columbia 
4. In Entity filter include HHA, IRF
5. In Benchmark set Level of aggregation to Dataset
6. In Benchmark set Metrics to Percentile - set to 50 
7. In Benchmark select Measure 90d readmission rate per instance 
8. In Labels select 90d readmission rate per instance
9. Open Map view and zoom to see each entity 
10. Hover over node: Hospital Presbyterian Shadyside (NPI: 1821007881)</t>
  </si>
  <si>
    <t>Legend: 0
90d readm/instance: Dataset 50th Percentile
Value in tooltip: 52.5
Border color: 0</t>
  </si>
  <si>
    <t>Map_Dataset_Percentile_3B_50P_4</t>
  </si>
  <si>
    <t>1. Select dataset Pennsylvania
2. Set Benchmark ON
3. In Location filter include South Carolina, District of Columbia 
4. In Entity filter include HHA, IRF
5. In Benchmark set Level of aggregation to Dataset
6. In Benchmark set Metrics to Percentile - set to 50 
7. In Benchmark select Measure 90d readmission rate per patient 
8. In Labels select 90d readmission rate per patient
9. Open Map view and zoom to see each entity 
10. Hover over node: Hospital Presbyterian Shadyside (NPI: 1821007881)</t>
  </si>
  <si>
    <t xml:space="preserve">Legend: 0
90d readm/patient: Dataset 50th Percentile
Value in tooltip: 34.2
Border color: 0 </t>
  </si>
  <si>
    <t>Map_Dataset_Percentile_3B_50P_5</t>
  </si>
  <si>
    <t>1. Select dataset Pennsylvania
2. Set Benchmark ON
3. In Location filter include South Carolina, District of Columbia 
4. In Entity filter include HHA, IRF
5. In Benchmark set Level of aggregation to Dataset
6. In Benchmark set Metrics to Percentile - set to 50 
7. In Benchmark select Measure 90d episode cost 
8. In Labels select 90d episode cost
9. Open Map view and zoom to see each entity 
10. Hover over node: Hospital Presbyterian Shadyside (NPI: 1821007881)</t>
  </si>
  <si>
    <t>Legend: 21208
90d episode cost: Dataset 50th Percentile
Value in tooltip: 41467
Border color: &gt;20%</t>
  </si>
  <si>
    <t>Map_Dataset_Percentile_3B_50P_6</t>
  </si>
  <si>
    <t>1. Select dataset Pennsylvania
2. Set Benchmark ON
3. In Location filter include South Carolina, District of Columbia 
4. In Entity filter include HHA, IRF
5. In Benchmark set Level of aggregation to Dataset
6. In Benchmark set Metrics to Percentile - set to 50 
7. In Benchmark select Measure PAC LOS (days) 
8. In Labels select PAC LOS (days)
9. Open Map view and zoom to see each entity 
10. Hover over node: Hospital Presbyterian Shadyside (NPI: 1821007881)</t>
  </si>
  <si>
    <t>Legend: 12d
PAC LOS: Dataset 50th Percentile
Value in tooltip: 13.9 
Border color: 16.2</t>
  </si>
  <si>
    <t>Map_Dataset_Percentile_3B_75P_1</t>
  </si>
  <si>
    <t>1. Select dataset Pennsylvania
2. Set Benchmark ON
3. In Location filter include South Carolina, District of Columbia 
4. In Entity filter include HHA, IRF
5. In Benchmark set Level of aggregation to Dataset
6. In Benchmark set Metrics to Percentile - set to 75 
7. In Benchmark select Measure 90d readmission cost per instance 
8. In Labels select 90d readmission cost per instance
9. Open Map view and zoom to see each entity 
10. Hover over node: Hospital Presbyterian Shadyside (NPI: 1821007881)</t>
  </si>
  <si>
    <t>Legend: 6166
90d readm/instance :Dataset 75th Percentile
Value in tooltip: 13736
Border color: &gt; 20%
AC 149
HHA 534
IRF 122</t>
  </si>
  <si>
    <t>Map_Dataset_Percentile_3B_75P_2</t>
  </si>
  <si>
    <t>1. Select dataset Pennsylvania
2. Set Benchmark ON
3. In Location filter include South Carolina, District of Columbia 
4. In Entity filter include HHA, IRF
5. In Benchmark set Level of aggregation to Dataset
6. In Benchmark set Metrics to Percentile - set to 75 
7. In Benchmark select Measure 90d readmission cost per patient 
8. In Labels select 90d readmission cost per patient
9. Open Map view and zoom to see each entity 
10. Hover over node: Hospital Presbyterian Shadyside (NPI: 1821007881)</t>
  </si>
  <si>
    <t>Legend: 6823
90d readm/patient :Dataset 75th Percentile
Value in tooltip: 21090
Border color: &gt; 20%</t>
  </si>
  <si>
    <t>Map_Dataset_Percentile_3B_75P_3</t>
  </si>
  <si>
    <t>1. Select dataset Pennsylvania
2. Set Benchmark ON
3. In Location filter include South Carolina, District of Columbia 
4. In Entity filter include HHA, IRF
5. In Benchmark set Level of aggregation to Dataset
6. In Benchmark set Metrics to Percentile - set to 75 
7. In Benchmark select Measure 90d readmission rate per instance 
8. In Labels select 90d readmission rate per instance
9. Open Map view and zoom to see each entity 
10. Hover over node: Hospital Presbyterian Shadyside (NPI: 1821007881)</t>
  </si>
  <si>
    <t>Legend: 100
90d readm/instance: Dataset 75th Percentile
Value in tooltip: 52.5
Border color: &lt; -20%</t>
  </si>
  <si>
    <t>Map_Dataset_Percentile_3B_75P_4</t>
  </si>
  <si>
    <t>1. Select dataset Pennsylvania
2. Set Benchmark ON
3. In Location filter include South Carolina, District of Columbia 
4. In Entity filter include HHA, IRF
5. In Benchmark set Level of aggregation to Dataset
6. In Benchmark set Metrics to Percentile - set to 75 
7. In Benchmark select Measure 90d readmission rate per patient 
8. In Labels select 90d readmission rate per patient
9. Open Map view and zoom to see each entity 
10. Hover over node: Hospital Presbyterian Shadyside (NPI: 1821007881)</t>
  </si>
  <si>
    <t xml:space="preserve">Legend: 100
90d readm/patient: Dataset 75th Percentile
Value in tooltip: 34.2
Border color: &lt; -20% </t>
  </si>
  <si>
    <t>Map_Dataset_Percentile_3B_75P_5</t>
  </si>
  <si>
    <t>1. Select dataset Pennsylvania
2. Set Benchmark ON
3. In Location filter include South Carolina, District of Columbia 
4. In Entity filter include HHA, IRF
5. In Benchmark set Level of aggregation to Dataset
6. In Benchmark set Metrics to Percentile - set to 75 
7. In Benchmark select Measure 90d episode cost 
8. In Labels select 90d episode cost
9. Open Map view and zoom to see each entity 
10. Hover over node: Hospital Presbyterian Shadyside (NPI: 1821007881)</t>
  </si>
  <si>
    <t>Legend: 36910
90d episode cost: Dataset 75th Percentile
Value in tooltip: 41467
Border color: 12.3%</t>
  </si>
  <si>
    <t>Map_Dataset_Percentile_3B_75P_6</t>
  </si>
  <si>
    <t>1. Select dataset Pennsylvania
2. Set Benchmark ON
3. In Location filter include South Carolina, District of Columbia 
4. In Entity filter include HHA, IRF
5. In Benchmark set Level of aggregation to Dataset
6. In Benchmark set Metrics to Percentile - set to 75 
7. In Benchmark select Measure PAC LOS (days) 
8. In Labels select PAC LOS (days)
9. Open Map view and zoom to see each entity 
10. Hover over node: Hospital Presbyterian Shadyside (NPI: 1821007881)</t>
  </si>
  <si>
    <t>Legend: 17d
PAC LOS: Dataset 75th Percentile
Value in tooltip: 13.9 
Border color: - 17.9%</t>
  </si>
  <si>
    <t>Map_Dataset_Percentile_4B_25P_1</t>
  </si>
  <si>
    <t>Pennsylvania
Location filter:CBSA: 38300 - Pittsburgh, PA, 21500 - Erie, PA -include, FIPS: 42019 -Butler (PA), 42003 - Allegheny (PA) -exclude
Service Line filter Respiratory - exclude
Entity Hospital, IRF -include
IRF NPI: 1427166602</t>
  </si>
  <si>
    <t>1. Select dataset Pennsylvania
2. Set Benchmark ON
3. In Location filter include CBSA: 38300 - Pittsburgh, PA, 21500 - Erie, PA 
4. In Location filter exclude FIPS: 42019 -Butler (PA), 42003 - Allegheny (PA)
5. In Service Line filter exclude Respiratory
6. In Entity filter include Hospital and IRF
7. In Benchmark set Level of aggregation to Dataset
8. In Benchmark set Metrics to Percentile - set to 25 
9. In Benchmark select Measure 90d readmission cost per instance 
10. In Labels select 90d readmission cost per instance
11. Open Map view and zoom to see each entity 
12. Hover over node: IRF: The Washington Hospital (NPI: 1427166602)</t>
  </si>
  <si>
    <t>Legend: 0.0
90d readm/instance :Dataset 25th Percentile
Value in tooltip: 7624
Border color: 0%
AC 14
IRF 10</t>
  </si>
  <si>
    <t>Map_Dataset_Percentile_4B_25P_2</t>
  </si>
  <si>
    <t>1. Select dataset Pennsylvania
2. Set Benchmark ON
3. In Location filter include CBSA: 38300 - Pittsburgh, PA, 21500 - Erie, PA 
4. In Location filter exclude FIPS: 42019 -Butler (PA), 42003 - Allegheny (PA)
5. In Service Line filter exclude Respiratory
6. In Entity filter include Hospital and IRF
7. In Benchmark set Level of aggregation to Dataset
8. In Benchmark set Metrics to Percentile - set to 25 
9. In Benchmark select Measure 90d readmission cost per patient 
10. In Labels select 90d readmission cost per patient
11. Open Map view and zoom to see each entity 
12. Hover over node: IRF: The Washington Hospital (NPI: 1427166602)</t>
  </si>
  <si>
    <t>Legend: 0.0
90d readm/patient :Dataset 25th Percentile
Value in tooltip: 14074
Border color: 0%</t>
  </si>
  <si>
    <t>Map_Dataset_Percentile_4B_25P_3</t>
  </si>
  <si>
    <t>1. Select dataset Pennsylvania
2. Set Benchmark ON
3. In Location filter include CBSA: 38300 - Pittsburgh, PA, 21500 - Erie, PA 
4. In Location filter exclude FIPS: 42019 -Butler (PA), 42003 - Allegheny (PA)
5. In Service Line filter exclude Respiratory
6. In Entity filter include Hospital and IRF
7. In Benchmark set Level of aggregation to Dataset
8. In Benchmark set Metrics to Percentile - set to 25 
9. In Benchmark select Measure 90d readmission rate per instance 
10. In Labels select 90d readmission rate per instance
11. Open Map view and zoom to see each entity 
12. Hover over node: IRF: The Washington Hospital (NPI: 1427166602)</t>
  </si>
  <si>
    <t>Legend: 0.0
90d readm/instance: Dataset 25th Percentile
Value in tooltip: 43.6
Border color: 0%</t>
  </si>
  <si>
    <t>Map_Dataset_Percentile_4B_25P_4</t>
  </si>
  <si>
    <t>1. Select dataset Pennsylvania
2. Set Benchmark ON
3. In Location filter include CBSA: 38300 - Pittsburgh, PA, 21500 - Erie, PA 
4. In Location filter exclude FIPS: 42019 -Butler (PA), 42003 - Allegheny (PA)
5. In Service Line filter exclude Respiratory
6. In Entity filter include Hospital and IRF
7. In Benchmark set Level of aggregation to Dataset
8. In Benchmark set Metrics to Percentile - set to 25 
9. In Benchmark select Measure 90d readmission rate per patient 
10. In Labels select 90d readmission rate per patient
11. Open Map view and zoom to see each entity 
12. Hover over node: IRF: The Washington Hospital (NPI: 1427166602)</t>
  </si>
  <si>
    <t>Legend: 0
90d readm/patient: Dataset 25th Percentile
Value in tooltip: 23.6 
Border color: 0%</t>
  </si>
  <si>
    <t>Map_Dataset_Percentile_4B_25P_5</t>
  </si>
  <si>
    <t>1. Select dataset Pennsylvania
2. Set Benchmark ON
3. In Location filter include CBSA: 38300 - Pittsburgh, PA, 21500 - Erie, PA 
4. In Location filter exclude FIPS: 42019 -Butler (PA), 42003 - Allegheny (PA)
5. In Service Line filter exclude Respiratory
6. In Entity filter include Hospital and IRF
7. In Benchmark set Level of aggregation to Dataset
8. In Benchmark set Metrics to Percentile - set to 25 
9. In Benchmark select Measure 90d episode cost 
10. In Labels select 90d episode cost
11. Open Map view and zoom to see each entity 
12. Hover over node: IRF: The Washington Hospital (NPI: 1427166602)</t>
  </si>
  <si>
    <t>Legend: 25107
90d episode cost: Dataset 25th Percentile
Value in tooltip: 33668
Border color: &gt; 20%</t>
  </si>
  <si>
    <t>Map_Dataset_Percentile_4B_25P_6</t>
  </si>
  <si>
    <t>1. Select dataset Pennsylvania
2. Set Benchmark ON
3. In Location filter include CBSA: 38300 - Pittsburgh, PA, 21500 - Erie, PA 
4. In Location filter exclude FIPS: 42019 -Butler (PA), 42003 - Allegheny (PA)
5. In Service Line filter exclude Respiratory
6. In Entity filter include Hospital and IRF
7. In Benchmark set Level of aggregation to Dataset
8. In Benchmark set Metrics to Percentile - set to 25 
9. In Benchmark select Measure PAC LOS (days) 
10. In Labels select PAC LOS (days)
11. Open Map view and zoom to see each entity 
12. Hover over node: IRF: The Washington Hospital (NPI: 1427166602)</t>
  </si>
  <si>
    <t>Legend: 9.0
PAC LOS: Dataset 25th Percentile
Value in tooltip: 12.0
Border color: &gt; 20%</t>
  </si>
  <si>
    <t>Map_Dataset_Percentile_4B_50P_1</t>
  </si>
  <si>
    <t>1. Select dataset Pennsylvania
2. Set Benchmark ON
3. In Location filter include CBSA: 38300 - Pittsburgh, PA, 21500 - Erie, PA 
4. In Location filter exclude FIPS: 42019 -Butler (PA), 42003 - Allegheny (PA)
5. In Service Line filter exclude Respiratory
6. In Entity filter include Hospital and IRF
7. In Benchmark set Level of aggregation to Dataset
8. In Benchmark set Metrics to Percentile - set to 50 
9. In Benchmark select Measure 90d readmission cost per instance 
10. In Labels select 90d readmission cost per instance
11. Open Map view and zoom to see each entity 
12. Hover over node: IRF: The Washington Hospital (NPI: 1427166602)</t>
  </si>
  <si>
    <t>Legend: 0.0
90d readm/instance :Dataset 50th Percentile
Value in tooltip: 7624
Border color: 0%
AC 14
IRF 10</t>
  </si>
  <si>
    <t>Map_Dataset_Percentile_4B_50P_2</t>
  </si>
  <si>
    <t>1. Select dataset Pennsylvania
2. Set Benchmark ON
3. In Location filter include CBSA: 38300 - Pittsburgh, PA, 21500 - Erie, PA 
4. In Location filter exclude FIPS: 42019 -Butler (PA), 42003 - Allegheny (PA)
5. In Service Line filter exclude Respiratory
6. In Entity filter include Hospital and IRF
7. In Benchmark set Level of aggregation to Dataset
8. In Benchmark set Metrics to Percentile - set to 50 
9. In Benchmark select Measure 90d readmission cost per patient 
10. In Labels select 90d readmission cost per patient
11. Open Map view and zoom to see each entity 
12. Hover over node: IRF: The Washington Hospital (NPI: 1427166602)</t>
  </si>
  <si>
    <t>Legend: 0.0
90d readm/patient :Dataset 50th Percentile
Value in tooltip: 14074
Border color: 0%</t>
  </si>
  <si>
    <t>Map_Dataset_Percentile_4B_50P_3</t>
  </si>
  <si>
    <t>1. Select dataset Pennsylvania
2. Set Benchmark ON
3. In Location filter include CBSA: 38300 - Pittsburgh, PA, 21500 - Erie, PA 
4. In Location filter exclude FIPS: 42019 -Butler (PA), 42003 - Allegheny (PA)
5. In Service Line filter exclude Respiratory
6. In Entity filter include Hospital and IRF
7. In Benchmark set Level of aggregation to Dataset
8. In Benchmark set Metrics to Percentile - set to 50 
9. In Benchmark select Measure 90d readmission rate per instance 
10. In Labels select 90d readmission rate per instance
11. Open Map view and zoom to see each entity 
12. Hover over node: IRF: The Washington Hospital (NPI: 1427166602)</t>
  </si>
  <si>
    <t>Legend: 0.0
90d readm/instance: Dataset 50th Percentile
Value in tooltip: 43.6
Border color: 0%</t>
  </si>
  <si>
    <t>Map_Dataset_Percentile_4B_50P_4</t>
  </si>
  <si>
    <t>1. Select dataset Pennsylvania
2. Set Benchmark ON
3. In Location filter include CBSA: 38300 - Pittsburgh, PA, 21500 - Erie, PA 
4. In Location filter exclude FIPS: 42019 -Butler (PA), 42003 - Allegheny (PA)
5. In Service Line filter exclude Respiratory
6. In Entity filter include Hospital and IRF
7. In Benchmark set Level of aggregation to Dataset
8. In Benchmark set Metrics to Percentile - set to 50 
9. In Benchmark select Measure 90d readmission rate per patient 
10. In Labels select 90d readmission rate per patient
11. Open Map view and zoom to see each entity 
12. Hover over node: IRF: The Washington Hospital (NPI: 1427166602)</t>
  </si>
  <si>
    <t>Legend: 0
90d readm/patient: Dataset 50th Percentile
Value in tooltip: 23.6 
Border color: 0%</t>
  </si>
  <si>
    <t>Map_Dataset_Percentile_4B_50P_5</t>
  </si>
  <si>
    <t>1. Select dataset Pennsylvania
2. Set Benchmark ON
3. In Location filter include CBSA: 38300 - Pittsburgh, PA, 21500 - Erie, PA 
4. In Location filter exclude FIPS: 42019 -Butler (PA), 42003 - Allegheny (PA)
5. In Service Line filter exclude Respiratory
6. In Entity filter include Hospital and IRF
7. In Benchmark set Level of aggregation to Dataset
8. In Benchmark set Metrics to Percentile - set to 50 
9. In Benchmark select Measure 90d episode cost 
10. In Labels select 90d episode cost
11. Open Map view and zoom to see each entity 
12. Hover over node: IRF: The Washington Hospital (NPI: 1427166602)</t>
  </si>
  <si>
    <t>Legend: 32564
90d episode cost: Dataset 50th Percentile
Value in tooltip: 33668
Border color: 3.4%</t>
  </si>
  <si>
    <t>Map_Dataset_Percentile_4B_50P_6</t>
  </si>
  <si>
    <t>1. Select dataset Pennsylvania
2. Set Benchmark ON
3. In Location filter include CBSA: 38300 - Pittsburgh, PA, 21500 - Erie, PA 
4. In Location filter exclude FIPS: 42019 -Butler (PA), 42003 - Allegheny (PA)
5. In Service Line filter exclude Respiratory
6. In Entity filter include Hospital and IRF
7. In Benchmark set Level of aggregation to Dataset
8. In Benchmark set Metrics to Percentile - set to 50 
9. In Benchmark select Measure PAC LOS (days) 
10. In Labels select PAC LOS (days)
11. Open Map view and zoom to see each entity 
12. Hover over node: IRF: The Washington Hospital (NPI: 1427166602)</t>
  </si>
  <si>
    <t>Legend: 12.0
PAC LOS: Dataset 50th Percentile
Value in tooltip: 12.0
Border color: 0%</t>
  </si>
  <si>
    <t>Map_Dataset_Percentile_4B_75P_1</t>
  </si>
  <si>
    <t>1. Select dataset Pennsylvania
2. Set Benchmark ON
3. In Location filter include CBSA: 38300 - Pittsburgh, PA, 21500 - Erie, PA 
4. In Location filter exclude FIPS: 42019 -Butler (PA), 42003 - Allegheny (PA)
5. In Service Line filter exclude Respiratory
6. In Entity filter include Hospital and IRF
7. In Benchmark set Level of aggregation to Dataset
8. In Benchmark set Metrics to Percentile - set to 75 
9. In Benchmark select Measure 90d readmission cost per instance 
10. In Labels select 90d readmission cost per instance
11. Open Map view and zoom to see each entity 
12. Hover over node: IRF: The Washington Hospital (NPI: 1427166602)</t>
  </si>
  <si>
    <t>Legend: 6101
90d readm/instance :Dataset 50th Percentile
Value in tooltip: 7624
Border color: &gt; 20%
AC 14
IRF 10</t>
  </si>
  <si>
    <t>Map_Dataset_Percentile_4B_75P_2</t>
  </si>
  <si>
    <t>1. Select dataset Pennsylvania
2. Set Benchmark ON
3. In Location filter include CBSA: 38300 - Pittsburgh, PA, 21500 - Erie, PA 
4. In Location filter exclude FIPS: 42019 -Butler (PA), 42003 - Allegheny (PA)
5. In Service Line filter exclude Respiratory
6. In Entity filter include Hospital and IRF
7. In Benchmark set Level of aggregation to Dataset
8. In Benchmark set Metrics to Percentile - set to 75 
9. In Benchmark select Measure 90d readmission cost per patient 
10. In Labels select 90d readmission cost per patient
11. Open Map view and zoom to see each entity 
12. Hover over node: IRF: The Washington Hospital (NPI: 1427166602)</t>
  </si>
  <si>
    <t>Legend: 6322
90d readm/patient :Dataset 50th Percentile
Value in tooltip: 14074
Border color: &gt; 20%</t>
  </si>
  <si>
    <t>Map_Dataset_Percentile_4B_75P_3</t>
  </si>
  <si>
    <t>1. Select dataset Pennsylvania
2. Set Benchmark ON
3. In Location filter include CBSA: 38300 - Pittsburgh, PA, 21500 - Erie, PA 
4. In Location filter exclude FIPS: 42019 -Butler (PA), 42003 - Allegheny (PA)
5. In Service Line filter exclude Respiratory
6. In Entity filter include Hospital and IRF
7. In Benchmark set Level of aggregation to Dataset
8. In Benchmark set Metrics to Percentile - set to 75 
9. In Benchmark select Measure 90d readmission rate per instance 
10. In Labels select 90d readmission rate per instance
11. Open Map view and zoom to see each entity 
12. Hover over node: IRF: The Washington Hospital (NPI: 1427166602)</t>
  </si>
  <si>
    <t>Legend: 100
90d readm/instance: Dataset 50th Percentile
Value in tooltip: 43.6
Border color: &lt; -20%</t>
  </si>
  <si>
    <t>Map_Dataset_Percentile_4B_75P_4</t>
  </si>
  <si>
    <t>1. Select dataset Pennsylvania
2. Set Benchmark ON
3. In Location filter include CBSA: 38300 - Pittsburgh, PA, 21500 - Erie, PA 
4. In Location filter exclude FIPS: 42019 -Butler (PA), 42003 - Allegheny (PA)
5. In Service Line filter exclude Respiratory
6. In Entity filter include Hospital and IRF
7. In Benchmark set Level of aggregation to Dataset
8. In Benchmark set Metrics to Percentile - set to 75 
9. In Benchmark select Measure 90d readmission rate per patient 
10. In Labels select 90d readmission rate per patient
11. Open Map view and zoom to see each entity 
12. Hover over node: IRF: The Washington Hospital (NPI: 1427166602)</t>
  </si>
  <si>
    <t>Legend: 66.7
90d readm/patient: Dataset 50th Percentile
Value in tooltip: 23.6 
Border color: &lt; -20%</t>
  </si>
  <si>
    <t>Map_Dataset_Percentile_4B_75P_5</t>
  </si>
  <si>
    <t>1. Select dataset Pennsylvania
2. Set Benchmark ON
3. In Location filter include CBSA: 38300 - Pittsburgh, PA, 21500 - Erie, PA 
4. In Location filter exclude FIPS: 42019 -Butler (PA), 42003 - Allegheny (PA)
5. In Service Line filter exclude Respiratory
6. In Entity filter include Hospital and IRF
7. In Benchmark set Level of aggregation to Dataset
8. In Benchmark set Metrics to Percentile - set to 75 
9. In Benchmark select Measure 90d episode cost 
10. In Labels select 90d episode cost
11. Open Map view and zoom to see each entity 
12. Hover over node: IRF: The Washington Hospital (NPI: 1427166602)</t>
  </si>
  <si>
    <t>Legend: 43929
90d episode cost: Dataset 50th Percentile
Value in tooltip: 33668
Border color: &lt; -20%</t>
  </si>
  <si>
    <t>Map_Dataset_Percentile_4B_75P_6</t>
  </si>
  <si>
    <t>1. Select dataset Pennsylvania
2. Set Benchmark ON
3. In Location filter include CBSA: 38300 - Pittsburgh, PA, 21500 - Erie, PA 
4. In Location filter exclude FIPS: 42019 -Butler (PA), 42003 - Allegheny (PA)
5. In Service Line filter exclude Respiratory
6. In Entity filter include Hospital and IRF
7. In Benchmark set Level of aggregation to Dataset
8. In Benchmark set Metrics to Percentile - set to 75 
9. In Benchmark select Measure PAC LOS (days) 
10. In Labels select PAC LOS (days)
11. Open Map view and zoom to see each entity 
12. Hover over node: IRF: The Washington Hospital (NPI: 1427166602)</t>
  </si>
  <si>
    <t>Legend: 15.0
PAC LOS: Dataset 50th Percentile
Value in tooltip: 12.0
Border color: &lt; -20%</t>
  </si>
  <si>
    <t xml:space="preserve">IVC. Dataset Percentile Calculation (Dataset: LDS-2016) - Benchmark Map </t>
  </si>
  <si>
    <t>Map_Dataset_Percentile_1C_25P_1</t>
  </si>
  <si>
    <t>LDS-year-2016
Location: Texas - exclude
Service Line: 619
Entity: Home
percentile - 25</t>
  </si>
  <si>
    <t>1. Select dataset LDS-year-2016
2. Open Map view
3. Set Benchmark ON
4. In Location filter exclude  Texas
5. In Service Line filter include 619
6. In Entity filter include Home
7. In Benchmark set Level of aggregation to Dataset
8. In Benchmark set Metrics to Percentile - set to 25
9. In Benchmark select Measure 90d readmission cost per instance
10. In Labels select 90d readmission cost per instance
11. Hover over node Hospital(NPI: 1770536120) - West end of Texas</t>
  </si>
  <si>
    <t>Legend: $0
$ 90d Readm/instance: Dataset 25th Percentile
Zoomed out map legend:
Hospital (3321 / 3321)
Value in tooltip: 
90d Readm cost/instance:  $0
Border color:0%</t>
  </si>
  <si>
    <t>https://tangramcare.atlassian.net/browse/P2BN-1898</t>
  </si>
  <si>
    <t>Map_Dataset_Percentile_1C_25P_2</t>
  </si>
  <si>
    <t>1. Select dataset LDS-year-2016
2. Open Map view
3. Set Benchmark ON
4. In Location filter exclude  Texas
5. In Service Line filter include 619
6. In Entity filter include Home
7. In Benchmark set Level of aggregation to Dataset
8. In Benchmark set Metrics to Percentile - set to 25
9. In Benchmark select Measure 90d readmission cost per patient
10. In Labels select 90d readmission cost per patient
11. Hover over node Hospital(NPI: 1770536120) - West end of Texas</t>
  </si>
  <si>
    <t>Legend: $0
$ 90d Readm/patient: Dataset 25th Percentile
Value in tooltip:
90d Readm cost/patient: $0
Border color: 0%</t>
  </si>
  <si>
    <t>Map_Dataset_Percentile_1C_25P_3</t>
  </si>
  <si>
    <t>1. Select dataset LDS-year-2016
2. Open Map view
3. Set Benchmark ON
4. In Location filter exclude  Texas
5. In Service Line filter include 619
6. In Entity filter include Home
7. In Benchmark set Level of aggregation to Dataset
8. In Benchmark set Metrics to Percentile - set to 25
9. In Benchmark select Measure 90d readmission rate per instance
10. In Labels select 90d readmission rate per instance
11. Hover over node Hospital(NPI: 1770536120) - West end of Texas</t>
  </si>
  <si>
    <t>Legend: 0%
90d Readm/instance: Dataset 25th Percentile
Value in tooltip: 
90d Readm rate/instance: 0%
Border color: 0%</t>
  </si>
  <si>
    <t>Map_Dataset_Percentile_1C_25P_4</t>
  </si>
  <si>
    <t>1. Select dataset LDS-year-2016
2. Open Map view
3. Set Benchmark ON
4. In Location filter exclude  Texas
5. In Service Line filter include 619
6. In Entity filter include Home
7. In Benchmark set Level of aggregation to Dataset
8. In Benchmark set Metrics to Percentile - set to 25
9. In Benchmark select Measure 90d readmission rate per patient
10. In Labels select 90d readmission rate per patient
11. Hover over node Hospital(NPI: 1770536120) - West end of Texas</t>
  </si>
  <si>
    <t>Legend: 0%
90d Readm/patient: Dataset 25th Percentile
Value in tooltip: 
90d Readm rate/patient: 0%
Border color: 0%</t>
  </si>
  <si>
    <t>Map_Dataset_Percentile_1C_25P_5</t>
  </si>
  <si>
    <t>1. Select dataset LDS-year-2016
2. Open Map view
3. Set Benchmark ON
4. In Location filter exclude  Texas
5. In Service Line filter include 619
6. In Entity filter include Home
7. In Benchmark set Level of aggregation to Dataset
8. In Benchmark set Metrics to Percentile - set to 25
9. In Benchmark select Measure 90d episode cost
10. In Labels select 90d episode cost
11. Hover over node Hospital(NPI: 1770536120) - West end of Texas</t>
  </si>
  <si>
    <t>Legend: $20,493
90d episode cost: Dataset 25th Percentile
Value in tooltip: 
90d episode cost: $6484
Border color: &lt; -20%</t>
  </si>
  <si>
    <t>Map_Dataset_Percentile_1C_25P_6</t>
  </si>
  <si>
    <t>1. Select dataset LDS-year-2016
2. Open Map view
3. Set Benchmark ON
4. In Location filter exclude  Texas
5. In Service Line filter include 619
6. In Entity filter include Home
7. In Benchmark set Level of aggregation to Dataset
8. In Benchmark set Metrics to Percentile - set to 25
9. In Benchmark select Measure PAC LOS (days)
10. In Labels select PAC LOS (days)
11. Hover over node Hospital(NPI: 1770536120) - West end of Texas</t>
  </si>
  <si>
    <t>Legend: 0.0d
PAC Length of Stay(LOS): Dataset 25th Percentile
Value in tooltip: 0.0d
Border color: 0%</t>
  </si>
  <si>
    <t>Map_Dataset_Percentile_1C_50P_1</t>
  </si>
  <si>
    <t>1. Select dataset LDS-year-2016
2. Open Map view
3. Set Benchmark ON
4. In Location filter exclude  Texas
5. In Service Line filter include 619
6. In Entity filter include Home
7. In Benchmark set Level of aggregation to Dataset
8. In Benchmark set Metrics to Percentile - set to 50
9. In Benchmark select Measure 90d readmission cost per instance
10. In Labels select 90d readmission cost per instance
11. Hover over node Hospital(NPI: 1770536120) - West end of Texas</t>
  </si>
  <si>
    <t>Legend: $0
$ 90d Readm/instance: Dataset 50th Percentile
Zoomed out map legend: $0
Hospital (3321 / 3321)
Value in tooltip: 
90d Readm cost/instance: 
Border color:0%</t>
  </si>
  <si>
    <t>Map_Dataset_Percentile_1C_50P_2</t>
  </si>
  <si>
    <t>1. Select dataset LDS-year-2016
2. Open Map view
3. Set Benchmark ON
4. In Location filter exclude  Texas
5. In Service Line filter include 619
6. In Entity filter include Home
7. In Benchmark set Level of aggregation to Dataset
8. In Benchmark set Metrics to Percentile - set to 50
9. In Benchmark select Measure 90d readmission cost per patient
10. In Labels select 90d readmission cost per patient
11. Hover over node Hospital(NPI: 1770536120) - West end of Texas</t>
  </si>
  <si>
    <t>Legend: $0
$ 90d Readm/patient: Dataset 50th Percentile
Value in tooltip:
90d Readm cost/patient: $0
Border color: 0%</t>
  </si>
  <si>
    <t>Map_Dataset_Percentile_1C_50P_3</t>
  </si>
  <si>
    <t>1. Select dataset LDS-year-2016
2. Open Map view
3. Set Benchmark ON
4. In Location filter exclude  Texas
5. In Service Line filter include 619
6. In Entity filter include Home
7. In Benchmark set Level of aggregation to Dataset
8. In Benchmark set Metrics to Percentile - set to 50
9. In Benchmark select Measure 90d readmission rate per instance
10. In Labels select 90d readmission rate per instance
11. Hover over node Hospital(NPI: 1770536120) - West end of Texas</t>
  </si>
  <si>
    <t>Legend: 0%
90d Readm/instance: Dataset 50th Percentile
Value in tooltip: 
90d Readm rate/instance: 0%
Border color: 0%</t>
  </si>
  <si>
    <t>Map_Dataset_Percentile_1C_50P_4</t>
  </si>
  <si>
    <t>1. Select dataset LDS-year-2016
2. Open Map view
3. Set Benchmark ON
4. In Location filter exclude  Texas
5. In Service Line filter include 619
6. In Entity filter include Home
7. In Benchmark set Level of aggregation to Dataset
8. In Benchmark set Metrics to Percentile - set to 50
9. In Benchmark select Measure 90d readmission rate per patient
10. In Labels select 90d readmission rate per patient
11. Hover over node Hospital(NPI: 1770536120) - West end of Texas</t>
  </si>
  <si>
    <t>Legend: 0%
90d Readm/patient: Dataset 50th Percentile
Value in tooltip: 
90d Readm rate/patient: 0%
Border color: 0%</t>
  </si>
  <si>
    <t>Map_Dataset_Percentile_1C_50P_5</t>
  </si>
  <si>
    <t>1. Select dataset LDS-year-2016
2. Open Map view
3. Set Benchmark ON
4. In Location filter exclude  Texas
5. In Service Line filter include 619
6. In Entity filter include Home
7. In Benchmark set Level of aggregation to Dataset
8. In Benchmark set Metrics to Percentile - set to 50
9. In Benchmark select Measure 90d episode cost
10. In Labels select 90d episode cost
11. Hover over node Hospital(NPI: 1770536120) - West end of Texas</t>
  </si>
  <si>
    <t>Legend: $26,718
90d episode cost: Dataset 50th Percentile
Value in tooltip: 
90d episode cost: $6484
Border color: &lt; -20%</t>
  </si>
  <si>
    <t>Map_Dataset_Percentile_1C_50P_6</t>
  </si>
  <si>
    <t>1. Select dataset LDS-year-2016
2. Open Map view
3. Set Benchmark ON
4. In Location filter exclude  Texas
5. In Service Line filter include 619
6. In Entity filter include Home
7. In Benchmark set Level of aggregation to Dataset
8. In Benchmark set Metrics to Percentile - set to 50
9. In Benchmark select Measure PAC LOS (days)
10. In Labels select PAC LOS (days)
11. Hover over node Hospital(NPI: 1770536120) - West end of Texas</t>
  </si>
  <si>
    <t>Legend: 0.0d
PAC Length of Stay(LOS): Dataset 50th Percentile
Value in tooltip: 0.0d
Border color: 0%</t>
  </si>
  <si>
    <t>Map_Dataset_Percentile_1C_75P_1</t>
  </si>
  <si>
    <t>1. Select dataset LDS-year-2016
2. Open Map view
3. Set Benchmark ON
4. In Location filter exclude  Texas
5. In Service Line filter include 619
6. In Entity filter include Home
7. In Benchmark set Level of aggregation to Dataset
8. In Benchmark set Metrics to Percentile - set to 75
9. In Benchmark select Measure 90d readmission cost per instance
10. In Labels select 90d readmission cost per instance
11. Hover over node Hospital(NPI: 1770536120) - West end of Texas</t>
  </si>
  <si>
    <t>Legend: $7853
$ 90d Readm/instance: Dataset 75th Percentile
Zoomed out map legend:
Hospital (3321 / 3321)
Value in tooltip: 
90d Readm cost/instance: $0
Border color: &lt; -20%</t>
  </si>
  <si>
    <t>Map_Dataset_Percentile_1C_75P_2</t>
  </si>
  <si>
    <t>1. Select dataset LDS-year-2016
2. Open Map view
3. Set Benchmark ON
4. In Location filter exclude  Texas
5. In Service Line filter include 619
6. In Entity filter include Home
7. In Benchmark set Level of aggregation to Dataset
8. In Benchmark set Metrics to Percentile - set to 75
9. In Benchmark select Measure 90d readmission cost per patient
10. In Labels select 90d readmission cost per patient
11. Hover over node Hospital(NPI: 1770536120) - West end of Texas</t>
  </si>
  <si>
    <t>Legend: $8797
$ 90d Readm/patient: Dataset 75th Percentile
Value in tooltip:
90d Readm cost/patient: $0
Border color: &lt; -20%</t>
  </si>
  <si>
    <t>Map_Dataset_Percentile_1C_75P_3</t>
  </si>
  <si>
    <t>1. Select dataset LDS-year-2016
2. Open Map view
3. Set Benchmark ON
4. In Location filter exclude  Texas
5. In Service Line filter include 619
6. In Entity filter include Home
7. In Benchmark set Level of aggregation to Dataset
8. In Benchmark set Metrics to Percentile - set to 75
9. In Benchmark select Measure 90d readmission rate per instance
10. In Labels select 90d readmission rate per instance
11. Hover over node Hospital(NPI: 1770536120) - West end of Texas</t>
  </si>
  <si>
    <t>Legend: 50%
90d Readm/instance: Dataset 75th Percentile
Value in tooltip: 
90d Readm rate/instance: 0%
Border color: &lt; -20%</t>
  </si>
  <si>
    <t>Map_Dataset_Percentile_1C_75P_4</t>
  </si>
  <si>
    <t>1. Select dataset LDS-year-2016
2. Open Map view
3. Set Benchmark ON
4. In Location filter exclude  Texas
5. In Service Line filter include 619
6. In Entity filter include Home
7. In Benchmark set Level of aggregation to Dataset
8. In Benchmark set Metrics to Percentile - set to 75
9. In Benchmark select Measure 90d readmission rate per patient
10. In Labels select 90d readmission rate per patient
11. Hover over node Hospital(NPI: 1770536120) - West end of Texas</t>
  </si>
  <si>
    <t>Legend: 33.3%
90d Readm/patient: Dataset 75th Percentile
Value in tooltip: 
90d Readm rate/patient: 0%
Border color: &lt; -20%</t>
  </si>
  <si>
    <t>Map_Dataset_Percentile_1C_75P_5</t>
  </si>
  <si>
    <t>1. Select dataset LDS-year-2016
2. Open Map view
3. Set Benchmark ON
4. In Location filter exclude  Texas
5. In Service Line filter include 619
6. In Entity filter include Home
7. In Benchmark set Level of aggregation to Dataset
8. In Benchmark set Metrics to Percentile - set to 75
9. In Benchmark select Measure 90d episode cost
10. In Labels select 90d episode cost
11. Hover over node Hospital(NPI: 1770536120) - West end of Texas</t>
  </si>
  <si>
    <t>Legend: $36,852
90d episode cost: Dataset 75th Percentile
Value in tooltip: 
90d episode cost: $6484
Border color: &lt; -20%</t>
  </si>
  <si>
    <t>Map_Dataset_Percentile_1C_75P_6</t>
  </si>
  <si>
    <t>1. Select dataset LDS-year-2016
2. Open Map view
3. Set Benchmark ON
4. In Location filter exclude  Texas
5. In Service Line filter include 619
6. In Entity filter include Home
7. In Benchmark set Level of aggregation to Dataset
8. In Benchmark set Metrics to Percentile - set to 75
9. In Benchmark select Measure PAC LOS (days)
10. In Labels select PAC LOS (days)
11. Hover over node Hospital(NPI: 1770536120) - West end of Texas</t>
  </si>
  <si>
    <t>Legend: 3.0d
PAC Length of Stay(LOS): Dataset 75th Percentile
Value in tooltip: 0.0d
Border color: &lt; -20%</t>
  </si>
  <si>
    <t xml:space="preserve">VA. Node: Tooltip (Dataset: Pennsylvania) - Benchmark Map </t>
  </si>
  <si>
    <t>Benchmark_Map_Tooltip_1</t>
  </si>
  <si>
    <t>Pennsylvania
HHA(NPI: 1114059219)</t>
  </si>
  <si>
    <t>Tooltip on map</t>
  </si>
  <si>
    <t xml:space="preserve">1. Select dataset: Pennsylvania
2. Set Benchmark ON 
3. Open Map view and zoom to see each entity
4. In Label Settings select 1st-5th label. After that select 6th-10th label and 11th label
5. Hover over HHA: Island Home Care Agency Inc(NPI: 1184922668) - the lowest node on map </t>
  </si>
  <si>
    <t xml:space="preserve">Entity name: Island Home Care Agency Inc
NPI: 1184922668
CCN: 109772
Case Count: 1
90d readmission rate per instance: 0
90d readmission rate per patient: 0
90d readmission cost per instance: 0
90d readmission cost per patient: 0
90d episode cost: 26032
PAC length of stay (LOS): 7
Star Rating: 3.0
</t>
  </si>
  <si>
    <t>Star rating: N/A</t>
  </si>
  <si>
    <t>Benchmark_Map_Tooltip_2</t>
  </si>
  <si>
    <t>Pennsylvania
Location: Pennsylvania - exclude
Entity: HHA NPI: 1114059219</t>
  </si>
  <si>
    <t xml:space="preserve">1. Select dataset: Pennsylvania
2. Set Benchmark ON 
3. In Location filter exclude Pennsylvania
4. In entity filter include HHA
5. Open Map view and zoom to see each entity
6. In Label Settings select 1st-5th label. After that select 6th-10th label and 11th label
7. Hover over HHA: Island Home Care Agency Inc(NPI: 1184922668) - lower node on map </t>
  </si>
  <si>
    <t>Entity name: Island Home Care Agency Inc
NPI: 1184922668
CCN: 109772
Case Count: 1
90d readmission rate per instance: 
90d readmission rate per patient: 
90d readmission cost per instance: 
90d readmission cost per patient: 
90d episode cost: 
PAC length of stay (LOS): 
Star Rating: 3.0</t>
  </si>
  <si>
    <t>No entity on map</t>
  </si>
  <si>
    <t>Benchmark_Map_Tooltip_3</t>
  </si>
  <si>
    <t>Pennsylvania
Service Line: Psychiatric - include
Service Line: Psychoses -exclude
SNF NPI: 1902979305</t>
  </si>
  <si>
    <t>1. Select dataset: Pennsylvania
2. Set Benchmark ON 
3. In Service Line filter include Psychiatric 
4. In Service Line filter exclude Psychoses
5. Open Map view and zoom to see each entity
6. In Label Settings select 1st-5th label. After that select 6th-10th label and 11th label
7. Hover over SNF: Beaver valley Health and Rehabilitation Center(NPI: 1902979305) - node next to West border of Pennsylvania, under New Castle</t>
  </si>
  <si>
    <t xml:space="preserve">Entity name: Beaver valley Health and Rehabilitation Center
NPI: 1902979305
CCN: 395266
Case Count: 3
90d readmission rate per instance: 66.7
90d readmission rate per patient: 66.7
90d readmission cost per instance: 5986
90d readmission cost per patient: 5986
90d episode cost: 22838
PAC length of stay (LOS): 20.3 
Star Rating: 2
</t>
  </si>
  <si>
    <t>Benchmark_Map_Tooltip_4</t>
  </si>
  <si>
    <t>Pennsylvania
Location: FIPS: 42037
Service Line: DRG 896
Hospital NPI: 1821198755</t>
  </si>
  <si>
    <t>1. Select dataset: Pennsylvania
2. Set Benchmark ON 
3. In Location filter include FIPS: 42037 - Columbia (PA)
4. In Service Line filter include DRG: 896
5. Open Map view and zoom to see each entity
6. In Label Settings select 1st-5th label. After that select 6th-10th label and 11th label
7. Hover over Hospital: Geisinger - Bloomsburg Hospital(NPI: 1821198755)</t>
  </si>
  <si>
    <t xml:space="preserve">Entity name: GEISINGER - BLOOMSBURG HOSPITAL
NPI: 1821198755
CCN: 390003
Case Count: 1
90d readmission rate per instance: 200
90d readmission rate per patient: 100
90d readmission cost per instance: 18054
90d readmission cost per patient: 36108
90d episode cost: 64414
PAC length of stay (LOS): 0.0 
Star Rating: 4
</t>
  </si>
  <si>
    <t>Benchmark_Map_Tooltip_5</t>
  </si>
  <si>
    <t>Pennsylvania
Location: FIPS: 42007 -include
Service Line: Other Medical -include
Entity SNF - include
Hospital NPI: 1285667493</t>
  </si>
  <si>
    <t>1. Select dataset: Pennsylvania
2. Set Benchmark ON 
3. In Location filter include FIPS: 42007 - Beaver (PA)
4. In Service Line filter include Other Medical
5. In Entity filter select SNF
6. Open Map view and zoom to see each entity
7. In Label Settings select 1st-5th label. After that select 6th-10th label and 11th label
8. Hover over Hospital: Allegheny General Hospital (NPI: 1285667493) - hospital in Pittsburgh</t>
  </si>
  <si>
    <t xml:space="preserve">Entity name: ALLEGHENY GENERAL HOSPITAL
NPI: 1285667493
CCN: 390050
Case Count: 3
90d readmission rate per instance: 66.7
90d readmission rate per patient: 66.7
90d readmission cost per instance: 12524
90d readmission cost per patient: 12524
90d episode cost: 71780
PAC length of stay (LOS): 10.3
Star Rating: 1
</t>
  </si>
  <si>
    <t>Benchmark_Map_Tooltip_6</t>
  </si>
  <si>
    <t>Pennsylvania
Entity: SNF NPI: 1427230739 -include
Service Line: Digestive, Neurology, Stroke, Seizures, Cardiac Valve, DRG: 220, 394, 153,469 -include
SNF NPI: 1427230739</t>
  </si>
  <si>
    <t>1. Select dataset: Pennsylvania
2. Set Benchmark ON 
3. In Entity filter include SNF: Rehab at Shannondell (NPI: 1922056076)
4. In Service Line filter include ServiceLines: Digestive, Neurology
5. In Service Line filter include Clinical Episode: Stroke, Seizures, Cardiac Valve
7. 5. In Service Line filter include DRG: 220, 394, 153,469
8. Open Map view and zoom to see each entity
9. In Label Settings select 1st-5th label. After that select 6th-10th label and 11th label
10. Hover over SNF: Rehab at Shannondell (NPI: 1922056076)</t>
  </si>
  <si>
    <t>Entity name: Rehab at Shannondell
NPI: 1922056076
CCN: 396101
Case Count: 58
90d readmission rate per instance: 41.2
90d readmission rate per patient: 29.3
90d readmission cost per instance: 15,653
90d readmission cost per patient: 22,099
90d episode cost: 39,975
PAC length of stay (LOS): 24.0d
Star Rating: 4</t>
  </si>
  <si>
    <t>DRGs: 394, 220, Stroke, Seizures are white - they are not taken to calculations
Entity name: Rehab at Shannondell
NPI: 1922056076
CCN: 396101
Case Count: 56
90d readmission rate per instance: 42.9
90d readmission rate per patient: 30.4
90d readmission cost per instance: 15,653
90d readmission cost per patient: 22,099
90d episode cost: 39,129
PAC length of stay (LOS): 24.3d
Star Rating: 4</t>
  </si>
  <si>
    <t>Benchmark_Map_Tooltip_7</t>
  </si>
  <si>
    <t>Pennsylvania
Entity: SNF NPI: 1427230739 -include
Service Line: Digestive, Headaches, Traumatic Injury, DRG:383 -include
Service Line: Neurology, Major Bowel, Uncomplicated Peptic Ulcer, DRG:103 -exclude
SNF NPI: 1427230739</t>
  </si>
  <si>
    <t>1. Select dataset: Pennsylvania
2. Set Benchmark ON 
3. In Entity filter include SNF: Rehab at Shannondell (NPI: 1922056076)
4. In Service Line filter include: Digestive, Headaches, Traumatic Injury, DRG:383
5. In Service Line filter exclude: Neurology, Major Bowel, Uncomplicated Peptic Ulcer, DRG:103
7. 5. In Service Line filter include DRG: 220, 394, 153,469
8. Open Map view and zoom to see each entity
9. In Label Settings select 1st-5th label. After that select 6th-10th label and 11th label
10. Hover over SNF: Rehab at Shannondell (NPI: 1922056076)</t>
  </si>
  <si>
    <t>Entity name: Rehab at Shannondell
NPI: 1922056076
CCN: 396101
Case Count: 22
90d readmission rate per instance: 31.8
90d readmission rate per patient: 27.3
90d readmission cost per instance: 7322
90d readmission cost per patient: 8,543
90d episode cost: 33,090
PAC length of stay (LOS):23.0d
Star Rating: 5</t>
  </si>
  <si>
    <t xml:space="preserve">VIA. Node: Tooltip (Dataset: Pennsylvania) - market share Map </t>
  </si>
  <si>
    <t>MarketShare_Map_Tooltip_1A</t>
  </si>
  <si>
    <t>Pennsylvania
Location: CBSA: 38300 -include
Service Line: Other Medical -include
Entity SNF - include
Hospital NPI: 1285667493</t>
  </si>
  <si>
    <t>1. Select dataset: Pennsylvania
2. Set Benchmark OFF 
3. In Location filter include CBSA: 38300 - Pittsburg, PA
4. In Service Line filter include Other Medical
5. In Entity filter select SNF
6. Open Map view and zoom to see each entity
7. In Label Settings select 1st-5th label. After that select 6th-10th label and 11th label
8. Hover over Hospital: Allegheny General Hospital (NPI: 1285667493) - hospital in Pittsburgh</t>
  </si>
  <si>
    <t xml:space="preserve">Entity name: ALLEGHENY GENERAL HOSPITAL
NPI: 1285667493
CCN: 390050
Case Count: 47
90d readmission rate per instance: 63.8
90d readmission rate per patient: 42.6
90d readmission cost per instance: 14058
90d readmission cost per patient: 21087
90d episode cost: 45287
PAC length of stay (LOS): 25.5
Star Rating: 1
</t>
  </si>
  <si>
    <t>MarketShare_Map_Tooltip_2A</t>
  </si>
  <si>
    <t>Pennsylvania
Location: CBSA: 38300 -exclude, FIPS: 42073, 42019 - include
Service Line: Other Medical -include
Entity SNF - include
SNF NPI: 1518224955</t>
  </si>
  <si>
    <t>1. Select dataset: Pennsylvania
2. Set Benchmark OFF
3. In Location filter exclude CBSA: 38300 - Pittsburg, PA 
4. In Location filter include FIPS: 42073 - Lawrence (PA), 42019 - Butler (PA)
4. In Service Line filter include Other Medical
5. In Entity filter select SNF
6. Open Map view and zoom to see each entity
7. In Label Settings select 1st-5th label. After that select 6th-10th label and 11th label
8. Hover over SNF: The Grove at New Castle (NPI: 1518224955) - SNF in New Castle</t>
  </si>
  <si>
    <t xml:space="preserve">Entity name: THE GROVE AT NEW CASTLE
NPI: 1518224955
CCN: 395524
Case Count: 6
90d readmission rate per instance: 16.7
90d readmission rate per patient: 16.7
90d readmission cost per instance: 12727
90d readmission cost per patient: 12727
90d episode cost: 20389
PAC length of stay (LOS): 32.2
Star Rating: 4
</t>
  </si>
  <si>
    <t>MarketShare_Map_Tooltip_3A</t>
  </si>
  <si>
    <t>Pennsylvania
Service Line: DRG: 871, Mouth Procedures -include
Entity SNF, HHA, Home - exclude
IRF NPI: 1629053087</t>
  </si>
  <si>
    <t>1. Select dataset: Pennsylvania
2. Set Benchmark OFF 
4. In Service Line filter include DRG: 871 and Clinical Episode: Mouth Procedures
5. In Entity filter exclude SNF, HHA and Home
6. Open Map view and zoom to see each entity
7. In Label Settings select 1st-5th label. After that select 6th-10th label and 11th label
8. Hover over IRF: St Lawrence Rehabilitation Center (NPI: 1629053087) - the most East node on map</t>
  </si>
  <si>
    <t xml:space="preserve">Entity name: ST LAWRENCE REHABILITATION CENTER
NPI: 1629053087
CCN: 313027
Case Count: 3
90d readmission rate per instance: 66.7
90d readmission rate per patient: 66.7
90d readmission cost per instance: 57758
90d readmission cost per patient: 57758
90d episode cost: 97375
PAC length of stay (LOS): 13.3
Star Rating is not shown
</t>
  </si>
  <si>
    <t>MarketShare_Map_Tooltip_4A</t>
  </si>
  <si>
    <t>Pennsylvania
Service Line: DRG: 503 - include
Hospital NPI: 1528319621</t>
  </si>
  <si>
    <t>1. Select dataset: Pennsylvania
2. Set Benchmark OFF 
3. In Service Line filter include DRG: 503
4. Open Map view and zoom to see each entity
5. In Label Settings select 1st-5th label. After that select 6th-10th label and 11th label
6. Hover over Hospital: Lower Bucks Hospital (NPI: 1528319621) - the most East node on map</t>
  </si>
  <si>
    <t xml:space="preserve">Entity name: LOWER BUCKS HOSPITAL
NPI: 1528319621
CCN: 390070
Case Count: 2
90d readmission rate per instance: 100
90d readmission rate per patient: 50
90d readmission cost per instance: 15308
90d readmission cost per patient: 30615
90d episode cost: 33206
PAC length of stay (LOS): 0.0
Star Rating: 3
</t>
  </si>
  <si>
    <t>MarketShare_Map_Tooltip_5A</t>
  </si>
  <si>
    <t>Pennsylvania
Location: FIPS 42071
Entity: IRF -exclude 
Grouped node</t>
  </si>
  <si>
    <t>1. Select dataset: Pennsylvania
2. Set Benchmark OFF 
3. In Location filter include FIPS: 42071 - Lancaster (PA)
4. In Entity filter exclude IRF
5. Open Map view and zoom out to see all entity together
5. In Label Settings select 1st-5th label. After that select 6th-10th label and 11th label
6. Hover over "123" node</t>
  </si>
  <si>
    <t>Hospital (4)
LTCH (4)
SNF(69)
HHA (46)</t>
  </si>
  <si>
    <t>MarketShare_Map_Tooltip_6A</t>
  </si>
  <si>
    <t>Pennsylvania
Entity: Hospital NPI: 1326060492 -include
Service Line: Digestive, Neurology, Stroke, Seizures, Cardiac Valve, DRG: 220, 394, 153,469 -exclude
 Hospital NPI: 1326060492</t>
  </si>
  <si>
    <t>1. Select dataset: Pennsylvania
2. Set Benchmark OFF
3. In Entity filter include Hospital: York Hospital (NPI: 1326060492)
4. In Service Line filter exclude ServiceLines: Digestive, Neurology
5. In Service Line filter exclude Clinical Episode: Stroke, Seizures, Cardiac Valve
7. 5. In Service Line filter exclude DRG: 220, 394, 153,469
8. Open Map view and zoom to see each entity
9. In Label Settings select 1st-5th label. After that select 6th-10th label and 11th label
10. Hover over Hospital: York Hospital (NPI: 1326060492)</t>
  </si>
  <si>
    <t xml:space="preserve">Entity name: York hospital
NPI: 1326060492
CCN: 390046
Case Count: 5595
90d readmission rate per instance: 37.2
90d readmission rate per patient: 26.8
90d readmission cost per instance: 13028
90d readmission cost per patient: 18136
90d episode cost: 25666
PAC length of stay (LOS): 8.9d
Star Rating: 4
</t>
  </si>
  <si>
    <t>DRGs: 394, 220, Stroke, Seizures are white - they are not taken to calculations
Entity name: York Hospital
NPI: 1326060492
CCN: 390046
Case Count: 5630
90d readmission rate per instance: 37.2
90d readmission rate per patient: 26.7
90d readmission cost per instance: 13018
90d readmission cost per patient: 18104
90d episode cost: 25859
PAC length of stay (LOS): 8.9d
Star Rating: 4</t>
  </si>
  <si>
    <t>MarketShare_Map_Tooltip_7A</t>
  </si>
  <si>
    <t>Pennsylvania
Entity: Hospital NPI: 1326060492, SNF -include
Service Line: Psychiatric and DRG: 885, 766 - include
Service Line: Psychoses, Cesarean Section -exclude
Location: FIPS: 42133 - include
 Hospital NPI: 1326060492</t>
  </si>
  <si>
    <t>1. Select dataset: Pennsylvania
2. Set Benchmark OFF
3. In Entity filter include Hospital: York Hospital (NPI: 1326060492), SNF
4. In Service Line filter include ServiceLines: Psychiatric and DRG: 885, 766
5. In Service Line filter exclude Clinical Episode: Psychoses, Cesarean Section
6. In Location filter include FIPS: 42133 - York (PA)
7. Open Map view and zoom to see each entity
8. In Label Settings select 1st-5th label. After that select 6th-10th label and 11th label
9. Hover over Hospital: York Hospital (NPI: 1326060492)</t>
  </si>
  <si>
    <t xml:space="preserve">Entity name: York hospital
NPI: 1326060492
CCN: 390046
Case Count: 37
90d readmission rate per instance: 37.7
90d readmission rate per patient: 21.6
90d readmission cost per instance: 9887
90d readmission cost per patient: 17302
90d episode cost: 15533
PAC length of stay (LOS): 9.0d
Star Rating: 4
</t>
  </si>
  <si>
    <t>Nothing is white</t>
  </si>
  <si>
    <t xml:space="preserve">VIB. Node: Tooltip (Dataset: LDS-year-2016) - Market Shaer Map </t>
  </si>
  <si>
    <t>MarketShare_Map_Tooltip_1B</t>
  </si>
  <si>
    <t>LDS-year-2016
SNF (NPI:1528129442)</t>
  </si>
  <si>
    <t>1. Select dataset LDS-year-2016
2. Open Map view
3. Set Benchmark OFF
4. In Label Settings select 1st-5th label. After that select 6th-10th label and 11th label
5. Hover over node SNF (NPI:1528129442) - Honolulu island</t>
  </si>
  <si>
    <t xml:space="preserve">
Name: SAMUEL MAHELONA MEMORIAL HOSPITAL
CCN:125029
NPI:1528129442
Case Count: 1
90d rr per instance: 0%
90d rr per patient: 0%
90d rc per instance: $0
90d rc per patient: $0
90d episode cost: $18,845
PAC LOS: 17.0d
Star rating: 3.0</t>
  </si>
  <si>
    <t>Star rating: 2</t>
  </si>
  <si>
    <t>MarketShare_Map_Tooltip_2B</t>
  </si>
  <si>
    <t>LDS-year-2016
Location: Colorado
DRG: 903
HHA (NPI: 1447227962)</t>
  </si>
  <si>
    <t>1. Select dataset LDS-year-2016
2. Open Map view
3. Set Benchmark OFF
4. In Location filter include Colorado
5. In Service Line filter include DRG: 903
6. In Label Settings select 1st-5th label. After that select 6th-10th label and 11th label
7. Hover over node HHA (NPI: 1447227962)</t>
  </si>
  <si>
    <t xml:space="preserve">INTERIM HEALTHCARE OF SOUTHEASTERN COLORADO INC
CCN:67080
NPI:1447227962
Case Count: 1
90d rr per instance: 0%
90d rr per patient: 0%
90d rc per instance: $0
90d rc per patient: $0
90d episode cost: $10,038
PAC LOS: 2.0d
Star rating: 3.5
    </t>
  </si>
  <si>
    <t xml:space="preserve">
Star rating: 4</t>
  </si>
  <si>
    <t>MarketShare_Map_Tooltip_3B</t>
  </si>
  <si>
    <t>LDS-year-2016
Location: Colorado
Entity: HHA
Hospital (NPI: 1417064205)</t>
  </si>
  <si>
    <t>1. Select dataset LDS-year-2016
2. Open Map view
3. Set Benchmark OFF
4. In Location filter include Colorado
5. In Entity filter include HHA
6. In Label Settings select 1st-5th label. After that select 6th-10th label and 11th label
7. Hover over node Hospital (NPI: 1417064205) - in Utah</t>
  </si>
  <si>
    <t>Name: Castleview Hospital
NPI: 1417064205
Case Count: 2
90d rr per instance: 100%
90d rr per patient: 50%
90d rc per instance: $4807
90d rc per patient: $9614
90d episode cost: $18,723
PAC LOS: 24.5d
Star rating: 4.0</t>
  </si>
  <si>
    <t>MarketShare_Map_Tooltip_4B</t>
  </si>
  <si>
    <t>LDS-year-2016
Location: Colorado - exclude
Service Line: Orthopedics, Cardiology, Respiratory - exclude
Entity: IRF
Hospital(NPI: 1619922077)</t>
  </si>
  <si>
    <t>"1. Select dataset LDS-year-2016
2. Open Map view
3. Set Benchmark OFF
4. In Location filter exclude Colorado
5. In Service Line filter exclude Orthopedics, Cardiology, Respiratory
6. In Entity filter include IRF
7. In Label Settings select 1st-5th label. After that select 6th-10th label and 11th label
8. Hover over node Hospital(NPI: 1619922077) - South Florida"</t>
  </si>
  <si>
    <t>Name: Lower Keys medical center
NPI: 1619922077
Case Count: 3
90d rr per instance: 33.3%
90d rr per patient: 33.5%
90d rc per instance:$21,776
90d rc per patient: $21,776
90d episode cost: $48,229
PAC LOS: 8.6d
Star rating: 3.0</t>
  </si>
  <si>
    <t>V. Benchmark Average Time Range Calculation (LDS 2012Q2 - 2018Q1 as Time Range benchmark) Benchmark Map</t>
  </si>
  <si>
    <t>Time_Range_Map_Benchmark_5_1</t>
  </si>
  <si>
    <t>CAandNV
Cardiology
Hospital(1457367062)</t>
  </si>
  <si>
    <t xml:space="preserve">1. Select dataset "CAandNV"
2. In Entity filter select "SUTTER COAST HOSPITAL (1457367062)"  - Include
3. In Service Line filter include "Cardiology" 
3. Set Benchmark ON
5. In Benchmark select Measure 90d readmission cost per instance ($)
6. In Benchmark select Level of Aggregation "National"
7. In Benchmark Time Range select Start Quarter "Q1 2015", End Quarter "Q4 2017"
8. Hover over  Hospital(1457367062) </t>
  </si>
  <si>
    <t>Benchmark: $13,043
90d readmission cost per instance: $0
Border color: &lt;-20%</t>
  </si>
  <si>
    <t>Time_Range_Map_Benchmark_5_2</t>
  </si>
  <si>
    <t xml:space="preserve">1. Select dataset "CAandNV"
2. In Entity filter select "SUTTER COAST HOSPITAL (1457367062)"  - Include
3. In Service Line filter include "Cardiology" 
3. Set Benchmark ON
5. In Benchmark select Measure 90d readmission cost per patient ($)
6. In Benchmark select Level of Aggregation "National"
7. In Benchmark Time Range select Start Quarter "Q1 2015", End Quarter "Q4 2017"
8. Hover over  Hospital(1457367062) </t>
  </si>
  <si>
    <t>Benchmark: $19,030
90d readmission cost per patient: $0
Border color: &lt;-20%</t>
  </si>
  <si>
    <t>Time_Range_Map_Benchmark_5_3</t>
  </si>
  <si>
    <t xml:space="preserve">1. Select dataset "CAandNV"
2. In Entity filter select "SUTTER COAST HOSPITAL (1457367062)"  - Include
3. In Service Line filter include "Cardiology" 
3. Set Benchmark ON
5. In Benchmark select Measure 90d readmission rate per instance (%)
6. In Benchmark select Level of Aggregation "National"
7. In Benchmark Time Range select Start Quarter "Q1 2015", End Quarter "Q4 2017"
8. Hover over  Hospital(1457367062) </t>
  </si>
  <si>
    <t>Benchmark: 47.2%
90d readmission rate per instance: 0%
Border color: &lt;-20%</t>
  </si>
  <si>
    <t>Time_Range_Map_Benchmark_5_4</t>
  </si>
  <si>
    <t xml:space="preserve">1. Select dataset "CAandNV"
2. In Entity filter select "SUTTER COAST HOSPITAL (1457367062)"  - Include
3. In Service Line filter include "Cardiology" 
3. Set Benchmark ON
5. In Benchmark select Measure 90d readmission rate per patient (%)
6. In Benchmark select Level of Aggregation "National"
7. In Benchmark Time Range select Start Quarter "Q1 2015", End Quarter "Q4 2017"
8. Hover over  Hospital(1457367062) </t>
  </si>
  <si>
    <t>Benchmark: 32.4%
90d readmission rate per patient: 0%
Border color: &lt;-20%</t>
  </si>
  <si>
    <t>Time_Range_Map_Benchmark_5_5</t>
  </si>
  <si>
    <t xml:space="preserve">1. Select dataset "CAandNV"
2. In Entity filter select "SUTTER COAST HOSPITAL (1457367062)"  - Include
3. In Service Line filter include "Cardiology" 
3. Set Benchmark ON
5. In Benchmark select Measure 90d episode cost ($)
6. In Benchmark select Level of Aggregation "National"
7. In Benchmark Time Range select Start Quarter "Q1 2015", End Quarter "Q4 2017"
8. Hover over  Hospital(1457367062) </t>
  </si>
  <si>
    <t>Benchmark: $20,330
90d episode cost: $13,916
Border color: &lt;-20%</t>
  </si>
  <si>
    <t>Time_Range_Map_Benchmark_5_6</t>
  </si>
  <si>
    <t xml:space="preserve">PAC LOS
</t>
  </si>
  <si>
    <t xml:space="preserve">1. Select dataset "CAandNV"
2. In Entity filter select "SUTTER COAST HOSPITAL (1457367062)"  - Include
3. In Service Line filter include "Cardiology" 
3. Set Benchmark ON
5. In Benchmark select Measure PAC LOS (days)
6. In Benchmark select Level of Aggregation "National"
7. In Benchmark Time Range select Start Quarter "Q1 2015", End Quarter "Q4 2017"
8. Hover over  Hospital(1457367062) </t>
  </si>
  <si>
    <t>Benchmark: 9.2d
PAC LOS: 0.0d
Border color: &lt;-20%</t>
  </si>
  <si>
    <t>V. Benchmark Percentile Time Range Calculation (LDS 2012Q2 - 2018Q1 as Time Range benchmark) Percentile Benchmark Map</t>
  </si>
  <si>
    <t>Time_Range_Map_Percentile_5_1</t>
  </si>
  <si>
    <t xml:space="preserve">1. Select dataset "CAandNV"
2. In Entity filter select "SUTTER COAST HOSPITAL (1457367062)"  - Include
3. In Service Line filter include "Cardiology" 
3. Set Benchmark ON
5. In Benchmark select Measure 90d readmission cost per instance ($)
6. In Benchmark select Level of Aggregation "National"
7. In Benchmark select Metrics to Percentile 50%
8. In Benchmark Time Range select Start Quarter "Q1 2015", End Quarter "Q4 2017"
9. Hover over  Hospital(1457367062) </t>
  </si>
  <si>
    <t>Benchmark: $11,629
90d readmission cost per instance: $0
Border color: &lt;-20%</t>
  </si>
  <si>
    <t>Time_Range_Map_Percentile_5_2</t>
  </si>
  <si>
    <t xml:space="preserve">1. Select dataset "CAandNV"
2. In Entity filter select "SUTTER COAST HOSPITAL (1457367062)"  - Include
3. In Service Line filter include "Cardiology" 
3. Set Benchmark ON
5. In Benchmark select Measure 90d readmission cost per patient ($)
6. In Benchmark select Level of Aggregation "National"
7. In Benchmark select Metrics to Percentile 50%
8. In Benchmark Time Range select Start Quarter "Q1 2015", End Quarter "Q4 2017"
9. Hover over  Hospital(1457367062) </t>
  </si>
  <si>
    <t>Benchmark: $16,796
90d readmission cost per patient: $0
Border color: &lt;-20%</t>
  </si>
  <si>
    <t>Time_Range_Map_Percentile_5_3</t>
  </si>
  <si>
    <t xml:space="preserve">1. Select dataset "CAandNV"
2. In Entity filter select "SUTTER COAST HOSPITAL (1457367062)"  - Include
3. In Service Line filter include "Cardiology" 
3. Set Benchmark ON
5. In Benchmark select Measure 90d readmission rate per instance (%)
6. In Benchmark select Level of Aggregation "National"
7. In Benchmark select Metrics to Percentile 50%
8. In Benchmark Time Range select Start Quarter "Q1 2015", End Quarter "Q4 2017"
9. Hover over  Hospital(1457367062) </t>
  </si>
  <si>
    <t>Benchmark: 50.0%
90d readmission rate per instance: 0%
Border color: &lt;-20%</t>
  </si>
  <si>
    <t>Time_Range_Map_Percentile_5_4</t>
  </si>
  <si>
    <t xml:space="preserve">1. Select dataset "CAandNV"
2. In Entity filter select "SUTTER COAST HOSPITAL (1457367062)"  - Include
3. In Service Line filter include "Cardiology" 
3. Set Benchmark ON
5. In Benchmark select Measure 90d readmission rate per patient (%)
6. In Benchmark select Level of Aggregation "National"
7. In Benchmark select Metrics to Percentile 50%
8. In Benchmark Time Range select Start Quarter "Q1 2015", End Quarter "Q4 2017"
9. Hover over  Hospital(1457367062) </t>
  </si>
  <si>
    <t>Benchmark: 34.8%
90d readmission rate per patient: 0%
Border color: &lt;-20%</t>
  </si>
  <si>
    <t>Time_Range_Map_Percentile_5_5</t>
  </si>
  <si>
    <t xml:space="preserve">1. Select dataset "CAandNV"
2. In Entity filter select "SUTTER COAST HOSPITAL (1457367062)"  - Include
3. In Service Line filter include "Cardiology" 
3. Set Benchmark ON
5. In Benchmark select Measure 90d episode cost ($)
6. In Benchmark select Level of Aggregation "National"
7. In Benchmark select Metrics to Percentile 50%
8. In Benchmark Time Range select Start Quarter "Q1 2015", End Quarter "Q4 2017"
9. Hover over  Hospital(1457367062) </t>
  </si>
  <si>
    <t>Benchmark: $19,040
90d episode cost: 13,916
Border color: &lt;-20%</t>
  </si>
  <si>
    <t>Time_Range_Map_Percentile_5_6</t>
  </si>
  <si>
    <t xml:space="preserve">1. Select dataset "CAandNV"
2. In Entity filter select "SUTTER COAST HOSPITAL (1457367062)"  - Include
3. In Service Line filter include "Cardiology" 
3. Set Benchmark ON
5. In Benchmark select Measure PAC LOS (days)
6. In Benchmark select Level of Aggregation "National"
7. In Benchmark select Metrics to Percentile 50%
8. In Benchmark Time Range select Start Quarter "Q1 2015", End Quarter "Q4 2017"
9. Hover over  Hospital(1457367062) </t>
  </si>
  <si>
    <t>Benchmark: 9.0d
PAC LOS: 0.0d
Border color: &lt;-20%</t>
  </si>
  <si>
    <t xml:space="preserve">IB. National Average (Dataset: Pennsylvania; LDS-year-2018 as National Benchmark) - Benchmark Map                                    </t>
  </si>
  <si>
    <t xml:space="preserve">1. Select dataset Pennsylvania
2. Set Benchmark ON  
3. In Benchmark select Measure 90d readmission cost per instance  
4. In Benchmark select Level of Aggregation National  
5. In Labels select 90d readmission cost per instance 
6. Hover over bucket node HOME OPTIONS HOME HEALTH - in the north </t>
  </si>
  <si>
    <t>Legend: $11,429
$ 90d Readm/instance: National Average
AC 152
HHA 539
IRF 123
LTCH 31
SNF 1107
Value in tooltip: $0
HHA(3)
Border color: &lt;-20%</t>
  </si>
  <si>
    <t>Pennsylvania
No filters
Bucket Node: HHAs (NPI: 
1285682955, 1831147529, 
1891725693)</t>
  </si>
  <si>
    <t xml:space="preserve">1. Select dataset Pennsylvania
2. Set Benchmark ON  
3. In Benchmark select Measure 90d readmission cost per patient  
4. In Benchmark select Level of Aggregation National  
5. In Labels select 90d readmission cost per patient
6. Hover over bucket node HOME OPTIONS HOME HEALTH - in the north </t>
  </si>
  <si>
    <t>Legend: $16,054
$ 90d Readm/patient: National Average
Value in tooltip: $0
Border color: &lt;-20%</t>
  </si>
  <si>
    <t xml:space="preserve">1. Select dataset Pennsylvania
2. Set Benchmark ON  
3. In Benchmark select Measure 90d readmission rate per instance  
4. In Benchmark select Level of Aggregation National  
5. In Labels select 90d readmission rate per instance
6. Hover over bucket node HOME OPTIONS HOME HEALTH - in the north </t>
  </si>
  <si>
    <t>Legend:
36.7%
90d Readm/instance: National Average
Value in tooltip: 
0.0%
Border color: &lt;-20%</t>
  </si>
  <si>
    <t xml:space="preserve">1. Select dataset Pennsylvania
2. Set Benchmark ON  
3. In Benchmark select Measure 90d readmission rate per patient  
4. In Benchmark select Level of Aggregation National  
5. In Labels select 90d readmission rate per patient
6. Hover over bucket node HOME OPTIONS HOME HEALTH - in the north </t>
  </si>
  <si>
    <t>Legend: 
26.1%
90d Readm/patient: National Average
Value in tooltip: 
0.0%
Border color: &lt;-20%</t>
  </si>
  <si>
    <t xml:space="preserve">1. Select dataset Pennsylvania
2. Set Benchmark ON  
3. In Benchmark select Measure 90d episode cost  
4. In Benchmark select Level of Aggregation National  
5. In Labels select 90d episode cost
6. Hover over bucket node HOME OPTIONS HOME HEALTH - in the north </t>
  </si>
  <si>
    <t>Legend:
$21,541
90d episode cost: National Average
Value in tooltip: 
$13,575
Border color: &lt;-20%</t>
  </si>
  <si>
    <t xml:space="preserve">1. Select dataset Pennsylvania
2. Set Benchmark ON  
3. In Benchmark select Measure PAC LOS (days)  
4. In Benchmark select Level of Aggregation National  
5. In Labels select PAC LOS (days)
6. Hover over bucket node HOME OPTIONS HOME HEALTH - in the north </t>
  </si>
  <si>
    <t>Legend:
33.6d
PAC Length of Stay(LOS): National Average
Value in tooltip: 
10.0d
Border color: &lt;-20%</t>
  </si>
  <si>
    <t>Legend: 11,586
$ 90d Readm/instance: National Average
AC 41
IRF 45
Value in tooltip: 15,775
Border color: &gt; 20%</t>
  </si>
  <si>
    <t>Legend: 15,842
$ 90d Readm/patient: National Average
Value in tooltip: 31,549
Border color: &gt;20%</t>
  </si>
  <si>
    <t>Legend: 37.3%
90d Readm/instance: National Average
Value in tooltip: 200%
Border color: &gt;20%</t>
  </si>
  <si>
    <t>Legend: 28.0%
90d Readm/patient: National Average
Value in tooltip: 100%
Border color: &gt;20%</t>
  </si>
  <si>
    <t>Legend: 48,157
90d episode cost: National Average
Value in tooltip: $48,239
Border color: 0.2%</t>
  </si>
  <si>
    <t>Legend: $11,207
$ 90d Readm/instance: National Average
Value in tooltip: $0.0
Border color: &lt; -20%</t>
  </si>
  <si>
    <t>Legend: $15,707
$ 90d Readm/patient: National Average
Value in tooltip: $0.0
Border color: &lt; -20%</t>
  </si>
  <si>
    <t>Legend: 41.1%
90d Readm/instance: National Average
Value in tooltip: 0.0%
Border color: &lt; -20%</t>
  </si>
  <si>
    <t>Legend: 29.3%
90d Readm/patient: National Average
Value in tooltip: 0.0%
Border color: &lt; -20%</t>
  </si>
  <si>
    <t>Legend: $21,158
90d episode cost: National Average
Value in tooltip: $48,576
Border color: &gt; 20%</t>
  </si>
  <si>
    <t>Legend: 35.9d
PAC Length of Stay(LOS): National Average
Value in tooltip: 31.0d
Border color: -13.6%</t>
  </si>
  <si>
    <t>LDS-year-2016
HHA (NPI: 1063494698)</t>
  </si>
  <si>
    <t xml:space="preserve">1. Select dataset LDS-year-2016
2. Open Map view
3. Set Benchmark ON
4. In Benchmark set Level of aggregation to National
5. In Benchmark select Measure 90d readmission cost per instance
6. In Labels select 90d readmission cost per instance
7. Hover over node HHA (NPI: 1063494698) </t>
  </si>
  <si>
    <t>Legend
Hospital(4,333 / 4,333)
SNF (8,032 / 8,032)
HHA (3,067 / 3,067)
IRF (1,017 / 1,017)
LTCH (347 / 347)
Home (1 / 1)
Benchmark: $11,429
90d readmission cost per instance: $15,351
color: &gt;20%</t>
  </si>
  <si>
    <t xml:space="preserve">1. Select dataset LDS-year-2016
2. Open Map view
3. Set Benchmark ON
4. In Benchmark set Level of aggregation to National
5. In Benchmark select Measure 90d readmission cost per patient
6. In Labels select 90d readmission cost per patient
7. Hover over node HHA (NPI: 1063494698) </t>
  </si>
  <si>
    <t>National Benchmark: $16,054
90d readmission cost per patient: $22,047
color: &gt;20%</t>
  </si>
  <si>
    <t xml:space="preserve">1. Select dataset LDS-year-2016
2. Open Map view
3. Set Benchmark ON
4. In Benchmark set Level of aggregation to National
5. In Benchmark select Measure 90d readmission rate per instance
6. In Labels select 90d readmission rate per instance
7. Hover over node HHA (NPI: 1063494698) </t>
  </si>
  <si>
    <t>National Benchmark: 36.7%
90d readmission rate per instance: 27.9%
color: &lt; -20%</t>
  </si>
  <si>
    <t xml:space="preserve">1. Select dataset LDS-year-2016
2. Open Map view
3. Set Benchmark ON
4. In Benchmark set Level of aggregation to National
5. In Benchmark select Measure 90d readmission rate per patient
6. In Labels select 90d readmission rate per patient
7. Hover over node HHA (NPI: 1063494698) </t>
  </si>
  <si>
    <t>National benchmark: 26.1%
90d readmission rate per patient: 19.4%
color: &lt; -20%</t>
  </si>
  <si>
    <t xml:space="preserve">1. Select dataset LDS-year-2016
2. Open Map view
3. Set Benchmark ON
4. In Benchmark set Level of aggregation to National
5. In Benchmark select Measure 90d episode cost
6. In Labels select 90d episode cost
7. Hover over node HHA (NPI: 1063494698) </t>
  </si>
  <si>
    <t>National benchmark: $21,541
90d episode cost: $28,007
color: -7.4%</t>
  </si>
  <si>
    <t xml:space="preserve">1. Select dataset LDS-year-2016
2. Open Map view
3. Set Benchmark ON
4. In Benchmark set Level of aggregation to National
5. In Benchmark select Measure PAC LOS (days)
6. In Labels select PAC LOS (days)
7. Hover over node HHA (NPI: 1063494698) </t>
  </si>
  <si>
    <t>National benchmark: 33.6d
PAC LOS: 31.1d
color: -7.4%</t>
  </si>
  <si>
    <t>Legend
IRF (0 / 0)
National Benchmark: $0
90d readmission cost per instance: $0
color: 0%
map is blank</t>
  </si>
  <si>
    <t>Less than 11 rule - map is blank</t>
  </si>
  <si>
    <t>map is blank
National Benchmark: $0
90d readmission cost per patient: $0
color: 0%</t>
  </si>
  <si>
    <t>map is blank
National Benchmark: 0% 
90d readmission rate per instance: 0% 
color: 0%</t>
  </si>
  <si>
    <t>National benchmark: 0% 
90d readmission rate per patient: 0% 
color: 0%
map is blank</t>
  </si>
  <si>
    <t>National benchmark: $0
90d episode cost: $0
color: 0%
map is blank</t>
  </si>
  <si>
    <t>National benchmark: 0d
PAC LOS: 0d 
color: 0%
map is blank</t>
  </si>
  <si>
    <t xml:space="preserve">IIIB. National Percentile Calculation (Dataset: Pennsylvania; LDS-year-2018 as National Benchmark) - Benchmark Map                  </t>
  </si>
  <si>
    <t>1. Select dataset Pennsylvania
2. Set Benchmark ON
3. In Location filter include California 
4. In Entity filter include HHA- HEAVENLY HOME HEALTHCARE, INC (NPI: 1669657821) 
5. In Benchmark set Metrics to Percentile - set to 25 
6. In Benchmark select Measure 90d readmission cost per instance 
7. In Labels select 90d readmission cost per instance
8. Hover over HHA node</t>
  </si>
  <si>
    <t>Legend: $7,728
90d readm/instance :National 25th Percentile
Value in tooltip: $0.0
Border color: &lt; -20%</t>
  </si>
  <si>
    <t>1. Select dataset Pennsylvania
2. Set Benchmark ON
3. In Location filter include California 
4. In Entity filter include HHA- HEAVENLY HOME HEALTHCARE, INC (NPI: 1669657821) 
5. In Benchmark set Metrics to Percentile - set to 25 
6. In Benchmark select Measure 90d readmission cost per patient 
7. In Labels select 90d readmission cost per patient
8. Hover over HHA node</t>
  </si>
  <si>
    <t>Legend: $8,857
90d readm/patient :National 25th Percentile
Value in tooltip: $0
Border color: &lt; -20%</t>
  </si>
  <si>
    <t>1. Select dataset Pennsylvania
2. Set Benchmark ON
3. In Location filter include California 
4. In Entity filter include HHA- HEAVENLY HOME HEALTHCARE, INC (NPI: 1669657821) 
5. In Benchmark set Metrics to Percentile - set to 25 
6. In Benchmark select Measure 90d readmission rate per instance 
7. In Labels select 90d readmission rate per instance
8. Hover over HHA node</t>
  </si>
  <si>
    <t>Legend: 25.6%
90d readm/instance: National 25th Percentile
Value in tooltip: 0%
Border color: &lt; -20%</t>
  </si>
  <si>
    <t>1. Select dataset Pennsylvania
2. Set Benchmark ON
3. In Location filter include California 
4. In Entity filter include HHA- HEAVENLY HOME HEALTHCARE, INC (NPI: 1669657821) 
5. In Benchmark set Metrics to Percentile - set to 25 
6. In Benchmark select Measure 90d readmission rate per patient 
7. In Labels select 90d readmission rate per patient
8. Hover over HHA node</t>
  </si>
  <si>
    <t>Legend: 22.0%
90d readm/patient: National 25th Percentile
Value in tooltip: 0%
Border color: &lt; -20%</t>
  </si>
  <si>
    <t>1. Select dataset Pennsylvania
2. Set Benchmark ON
3. In Location filter include California 
4. In Entity filter include HHA- HEAVENLY HOME HEALTHCARE, INC (NPI: 1669657821) 
5. In Benchmark set Metrics to Percentile - set to 25 
6. In Benchmark select Measure 90d episode cost 
7. In Labels select 90d episode cost
8. Hover over HHA node</t>
  </si>
  <si>
    <t>Legend: $17,134
90d episode cost: National 25th Percentile
Value in tooltip: 14,643
Border color: -14.5%</t>
  </si>
  <si>
    <t>1. Select dataset Pennsylvania
2. Set Benchmark ON
3. In Location filter include California 
4. In Entity filter include HHA- HEAVENLY HOME HEALTHCARE, INC (NPI: 1669657821) 
5. In Benchmark set Metrics to Percentile - set to 25 
6. In Benchmark select Measure PAC LOS (days) 
7. In Labels select PAC LOS (days)
8. Hover over HHA node</t>
  </si>
  <si>
    <t>Legend: 31.9d
PAC LOS: National 25th Percentile
Value in tooltip: 7.0d
Border color: &lt; -20%</t>
  </si>
  <si>
    <t>1. Select dataset Pennsylvania
2. Set Benchmark ON
3. In Location filter include California 
4. In Entity filter include HHA- HEAVENLY HOME HEALTHCARE, INC (NPI: 1669657821)  
5. In Benchmark set Metrics to Percentile - set to 50 
6. In Benchmark select Measure 90d readmission cost per instance 
7. In Labels select 90d readmission cost per instance
8. Hover over HHA node</t>
  </si>
  <si>
    <t>Legend: $9,739
90d readm/instance :National 50th Percentile
Value in tooltip: $0.0
Border color: &lt; -20%</t>
  </si>
  <si>
    <t>1. Select dataset Pennsylvania
2. Set Benchmark ON
3. In Location filter include California 
4. In Entity filter include HHA- HEAVENLY HOME HEALTHCARE, INC (NPI: 1669657821) 
5. In Benchmark set Metrics to Percentile - set to 50 
6. In Benchmark select Measure 90d readmission cost per patient 
7. In Labels select 90d readmission cost per patient
8. Hover over HHA node</t>
  </si>
  <si>
    <t>Legend: $13,512
90d readm/patient :National 50th Percentile
Value in tooltip: $0
Border color: &lt; -20%</t>
  </si>
  <si>
    <t>1. Select dataset Pennsylvania
2. Set Benchmark ON
3. In Location filter include California 
4. In Entity filter include HHA- HEAVENLY HOME HEALTHCARE, INC (NPI: 1669657821) 
5. In Benchmark set Metrics to Percentile - set to 50 
6. In Benchmark select Measure 90d readmission rate per instance 
7. In Labels select 90d readmission rate per instance
8. Hover over HHA node</t>
  </si>
  <si>
    <t>Legend: 36.6%
90d readm/instance: National 50th Percentile
Value in tooltip: 0%
Border color: &lt; -20%</t>
  </si>
  <si>
    <t>1. Select dataset Pennsylvania
2. Set Benchmark ON
3. In Location filter include California 
4. In Entity filter include HHA- HEAVENLY HOME HEALTHCARE, INC (NPI: 1669657821) 
5. In Benchmark set Metrics to Percentile - set to 50 
6. In Benchmark select Measure 90d readmission rate per patient 
7. In Labels select 90d readmission rate per patient
8. Hover over HHA node</t>
  </si>
  <si>
    <t>Legend: 26.7%
90d readm/patient: National 50th Percentile
Value in tooltip: 0%
Border color: &lt; -20%</t>
  </si>
  <si>
    <t>1. Select dataset Pennsylvania
2. Set Benchmark ON
3. In Location filter include California 
4. In Entity filter include HHA- HEAVENLY HOME HEALTHCARE, INC (NPI: 1669657821) 
5. In Benchmark set Metrics to Percentile - set to 50 
6. In Benchmark select Measure 90d episode cost 
7. In Labels select 90d episode cost
8. Hover over HHA node</t>
  </si>
  <si>
    <t>Legend: 19,976
90d episode cost: National 50th Percentile
Value in tooltip: 14,643
Border color: &lt; -20%</t>
  </si>
  <si>
    <t>1. Select dataset Pennsylvania
2. Set Benchmark ON
3. In Location filter include California 
4. In Entity filter include HHA- HEAVENLY HOME HEALTHCARE, INC (NPI: 1669657821) 
5. In Benchmark set Metrics to Percentile - set to 50 
6. In Benchmark select Measure PAC LOS (days) 
7. In Labels select PAC LOS (days)
8. Hover over HHA node</t>
  </si>
  <si>
    <t>Legend: 40.0d
PAC LOS: National 50th Percentile
Value in tooltip: 7.0d
Border color: &lt; -20%</t>
  </si>
  <si>
    <t>1. Select dataset Pennsylvania
2. Set Benchmark ON
3. In Location filter include California 
4. In Entity filter include HHA- HEAVENLY HOME HEALTHCARE, INC (NPI: 1669657821) 
5. In Benchmark set Metrics to Percentile - set to 75 
6. In Benchmark select Measure 90d readmission cost per instance 
7. In Labels select 90d readmission cost per instance
8. Hover over HHA node</t>
  </si>
  <si>
    <t>Legend: $12,249
90d readm/instance :National 75th Percentile
Value in tooltip: $0.0
Border color: &lt; -20%</t>
  </si>
  <si>
    <t>Readmission cost per instance
12617.69
Readmission cost per patient
17717.79
Readmission rate per instance
43.75
Readmission rate per patient
31.58
Episode cost
25318.4
Lenght of stay
16.98</t>
  </si>
  <si>
    <t>1. Select dataset Pennsylvania
2. Set Benchmark ON
3. In Location filter include California 
4. In Entity filter include HHA- HEAVENLY HOME HEALTHCARE, INC (NPI: 1669657821) 
5. In Benchmark set Metrics to Percentile - set to 75 
6. In Benchmark select Measure 90d readmission cost per patient 
7. In Labels select 90d readmission cost per patient
8. Hover over HHA node</t>
  </si>
  <si>
    <t>Legend: $17,540
90d readm/patient :National 75th Percentile
Value in tooltip: $0
Border color: &lt; -20%</t>
  </si>
  <si>
    <t>1. Select dataset Pennsylvania
2. Set Benchmark ON
3. In Location filter include California 
4. In Entity filter include HHA- HEAVENLY HOME HEALTHCARE, INC (NPI: 1669657821) 
5. In Benchmark set Metrics to Percentile - set to 75 
6. In Benchmark select Measure 90d readmission rate per instance 
7. In Labels select 90d readmission rate per instance
8. Hover over HHA node</t>
  </si>
  <si>
    <t>Legend: 48.7%
90d readm/instance: National 75th Percentile
Value in tooltip: 0%
Border color: &lt; -20%</t>
  </si>
  <si>
    <t>1. Select dataset Pennsylvania
2. Set Benchmark ON
3. In Location filter include California 
4. In Entity filter include HHA- HEAVENLY HOME HEALTHCARE, INC (NPI: 1669657821) 
5. In Benchmark set Metrics to Percentile - set to 75 
6. In Benchmark select Measure 90d readmission rate per patient 
7. In Labels select 90d readmission rate per patient
8. Hover over HHA node</t>
  </si>
  <si>
    <t>1. Select dataset Pennsylvania
2. Set Benchmark ON
3. In Location filter include California 
4. In Entity filter include HHA- HEAVENLY HOME HEALTHCARE, INC (NPI: 1669657821) 
5. In Benchmark set Metrics to Percentile - set to 75 
6. In Benchmark select Measure 90d episode cost 
7. In Labels select 90d episode cost
8. Hover over HHA node</t>
  </si>
  <si>
    <t>Legend: $23,768
90d episode cost: National 50th Percentile
Value in tooltip: $14,643
Border color: &lt; -20%</t>
  </si>
  <si>
    <t>1. Select dataset Pennsylvania
2. Set Benchmark ON
3. In Location filter include California 
4. In Entity filter include HHA- HEAVENLY HOME HEALTHCARE, INC (NPI: 1669657821) 
5. In Benchmark set Metrics to Percentile - set to 75 
6. In Benchmark select Measure PAC LOS (days) 
7. In Labels select PAC LOS (days)
8. Hover over HHA node</t>
  </si>
  <si>
    <t>Legend: 47.7d
PAC LOS: National 50th Percentile
Value in tooltip: 7.0d
Border color: &lt; -20%</t>
  </si>
  <si>
    <t>Legend: $0
90d readm/instance :National 25th Percentile
Value in tooltip: $11,381
Border color: &gt;20%</t>
  </si>
  <si>
    <t>Legend: $0
90d readm/patient :National 25th Percentile
Value in tooltip: $11,381
Border color: &gt;20%</t>
  </si>
  <si>
    <t>Legend: 0%
90d readm/instance: National 25th Percentile
Value in tooltip: 25.0%
Border color: 0%</t>
  </si>
  <si>
    <t>Legend: 0%
90d readm/patient: National 25th Percentile
Value in tooltip: 25.0%
Border color: 0%</t>
  </si>
  <si>
    <t>Legend: $5,327
90d episode cost: National 25th Percentile
Value in tooltip: $10,892
Border color: &gt;20%</t>
  </si>
  <si>
    <t>Legend: $0
90d readm/instance :National 50th Percentile
Value in tooltip: $11,381
Border color: &gt;20%</t>
  </si>
  <si>
    <t>Legend: $0
90d readm/patient :National 50th Percentile
Value in tooltip: $11,381
Border color: &gt;20%</t>
  </si>
  <si>
    <t>Legend: 0%
90d readm/instance: National 50th Percentile
Value in tooltip: 25.0%
Border color: &gt;20%</t>
  </si>
  <si>
    <t>Legend: 0%
90d readm/patient: National 50th Percentile
Value in tooltip: 25.0%
Border color: &gt;20%</t>
  </si>
  <si>
    <t>Legend: $9,774
90d episode cost: National 50th Percentile
Value in tooltip: $10,892
Border color: 11.4%</t>
  </si>
  <si>
    <t>Legend: $7,378
90d readm/instance :National 75th Percentile
Value in tooltip: $11,381
Border color: &gt;20%</t>
  </si>
  <si>
    <t>Legend: $9,120
90d readm/patient :National 75th Percentile
Value in tooltip: $11,381
Border color: &gt;20%</t>
  </si>
  <si>
    <t>Legend: 50.0%
90d readm/instance: National 75th Percentile
Value in tooltip: 25.0%
Border color: &lt;-20%</t>
  </si>
  <si>
    <t>Legend: 40.0%
90d readm/patient: National 50th Percentile
Value in tooltip: 25.0%
Border color: &lt;-20%</t>
  </si>
  <si>
    <t>Legend: $16,360
90d episode cost: National 50th Percentile
Value in tooltip: $10,892
Border color: &lt;-20%</t>
  </si>
  <si>
    <t>Legend: 0%
90d readm/instance: National 25th Percentile
Value in tooltip: 0%
Border color: 0%</t>
  </si>
  <si>
    <t>Legend: $7,773
90d episode cost: National 25th Percentile
Value in tooltip: $3,017
Border color: &lt; -20%</t>
  </si>
  <si>
    <t>Legend: $15,122
90d episode cost: National 50th Percentile
Value in tooltip: $3,017
Border color: &lt; -20%</t>
  </si>
  <si>
    <t>Legend: $9,874
90d readm/instance :National 75th Percentile
Value in tooltip: $0
Border color: &lt; - 20%</t>
  </si>
  <si>
    <t>Legend: $12,852
90d readm/patient :National 75th Percentile
Value in tooltip: $0
Border color: &lt; -20%</t>
  </si>
  <si>
    <t>Legend: 50.0%
90d readm/patient: National 50th Percentile
Value in tooltip: 0%
Border color: &lt; -20%</t>
  </si>
  <si>
    <t>Legend: $26,997
90d episode cost: National 50th Percentile
Value in tooltip: $3,017
Border color: &lt; -20%</t>
  </si>
  <si>
    <t>Legend: 16.0d
PAC LOS: National 50th Percentile
Value in tooltip: 0d
Border color: &lt; -20%</t>
  </si>
  <si>
    <t xml:space="preserve">IIIC. National Percentile Calculation (Dataset: LDS, LDS-2018 as National Benchmark) - Benchmark Map </t>
  </si>
  <si>
    <t>1. Select dataset LDS-year-2016
2. Open Map view
3. Set Benchmark ON
4. In Benchmark set Level of aggregation to National
5. In Benchmark set Metrics to Percentile - set to 25
6. In Benchmark select Measure 90d readmission cost per instance
7. In Labels select 90d readmission cost per instance
8. Hover over node SNF MISSOURI RIVER CENTER (NPI: 1063459501)</t>
  </si>
  <si>
    <t>Legend: 
$9,284
$ 90d Readm/instance: National 25th Percentile
Zoomed out map legend:
Case count:               5225073
Hospital:  4333
HHA     3067
Home       1
IRF     1017
LTCH     347
SNF     8032
Value in tooltip: 
90d Readm cost/instance: $11,940
Border color: &gt;20%</t>
  </si>
  <si>
    <t>Less than 11 - need recalculation</t>
  </si>
  <si>
    <t>1. Select dataset LDS-year-2016
2. Open Map view
3. Set Benchmark ON
4. In Benchmark set Level of aggregation to National
5. In Benchmark set Metrics to Percentile - set to 25
6. In Benchmark select Measure 90d readmission cost per patient
7. In Labels select 90d readmission cost per patient
8. Hover over node SNF MISSOURI RIVER CENTER (NPI: 1063459501)</t>
  </si>
  <si>
    <t>Legend:
$12,286
$ 90d Readm/patient: National 25th Percentile
Value in tooltip:
90d Readm cost/patient: $13,480
Border color: 9.7%</t>
  </si>
  <si>
    <t>1. Select dataset LDS-year-2016
2. Open Map view
3. Set Benchmark ON
4. In Benchmark set Level of aggregation to National
5. In Benchmark set Metrics to Percentile - set to 25
6. In Benchmark select Measure 90d readmission rate per instance
7. In Labels select 90d readmission rate per instance
8. Hover over node SNF MISSOURI RIVER CENTER (NPI: 1063459501)</t>
  </si>
  <si>
    <t>Legend:
32.7%
90d Readm/instance: National 25th Percentile
Value in tooltip: 
90d Readm rate/instance: 31.0%
Border color: -5.3%</t>
  </si>
  <si>
    <t>1. Select dataset LDS-year-2016
2. Open Map view
3. Set Benchmark ON
4. In Benchmark set Level of aggregation to National
5. In Benchmark set Metrics to Percentile - set to 25
6. In Benchmark select Measure 90d readmission rate per patient
7. In Labels select 90d readmission rate per patient
8. Hover over node SNF MISSOURI RIVER CENTER (NPI: 1063459501)</t>
  </si>
  <si>
    <t>Legend: 
25.2%
90d Readm/patient: National 25th Percentile
Value in tooltip: 
90d Readm rate/patient: 27.4%
Border color: 9.0%</t>
  </si>
  <si>
    <t>1. Select dataset LDS-year-2016
2. Open Map view
3. Set Benchmark ON
4. In Benchmark set Level of aggregation to National
5. In Benchmark set Metrics to Percentile - set to 25
6. In Benchmark select Measure 90d episode cost
7. In Labels select 90d episode cost
8. Hover over node SNF MISSOURI RIVER CENTER (NPI: 1063459501)</t>
  </si>
  <si>
    <t>Legend: $28,084
90d episode cost: National 25th Percentile
Value in tooltip: 
90d episode cost: $30,506
Border color: 8.6%</t>
  </si>
  <si>
    <t>1. Select dataset LDS-year-2016
2. Open Map view
3. Set Benchmark ON
4. In Benchmark set Level of aggregation to National
5. In Benchmark set Metrics to Percentile - set to 25
6. In Benchmark select Measure PAC LOS (days)
7. In Labels select PAC LOS (days)
8. Hover over node SNF MISSOURI RIVER CENTER (NPI: 1063459501)</t>
  </si>
  <si>
    <t>Legend: 24.5d
PAC Length of Stay(LOS): National 25th Percentile
Value in tooltip: 38.8
Border color: &gt; 20%</t>
  </si>
  <si>
    <t>1. Select dataset LDS-year-2016
2. Open Map view
3. Set Benchmark ON
4. In Benchmark set Level of aggregation to National
5. In Benchmark set Metrics to Percentile - set to 50
6. In Benchmark select Measure 90d readmission cost per instance
7. In Labels select 90d readmission cost per instance
8. Hover over node SNF MISSOURI RIVER CENTER (NPI: 1063459501)</t>
  </si>
  <si>
    <t>Legend: 
$10,595
$ 90d Readm/instance: National 25th Percentile
Zoomed out map legend:
Case count:               5225073
Hospital:  4333
HHA     3067
Home       1
IRF     1017
LTCH     347
SNF     8032
Value in tooltip: 
90d Readm cost/instance: $11,940
Border color: 12.7%</t>
  </si>
  <si>
    <t>1. Select dataset LDS-year-2016
2. Open Map view
3. Set Benchmark ON
4. In Benchmark set Level of aggregation to National
5. In Benchmark set Metrics to Percentile - set to 50
6. In Benchmark select Measure 90d readmission cost per patient
7. In Labels select 90d readmission cost per patient
8. Hover over node SNF MISSOURI RIVER CENTER (NPI: 1063459501)</t>
  </si>
  <si>
    <t>Legend:
$14,281
$ 90d Readm/patient: National 25th Percentile
Value in tooltip:
90d Readm cost/patient: $13,480
Border color: -5.6%</t>
  </si>
  <si>
    <t>1. Select dataset LDS-year-2016
2. Open Map view
3. Set Benchmark ON
4. In Benchmark set Level of aggregation to National
5. In Benchmark set Metrics to Percentile - set to 50
6. In Benchmark select Measure 90d readmission rate per instance
7. In Labels select 90d readmission rate per instance
8. Hover over node SNF MISSOURI RIVER CENTER (NPI: 1063459501)</t>
  </si>
  <si>
    <t>Legend:
40.1%
90d Readm/instance: National 25th Percentile
Value in tooltip: 
90d Readm rate/instance: 31.0%
Border color: &lt;20%</t>
  </si>
  <si>
    <t>1. Select dataset LDS-year-2016
2. Open Map view
3. Set Benchmark ON
4. In Benchmark set Level of aggregation to National
5. In Benchmark set Metrics to Percentile - set to 50
6. In Benchmark select Measure 90d readmission rate per patient
7. In Labels select 90d readmission rate per patient
8. Hover over node SNF MISSOURI RIVER CENTER (NPI: 1063459501)</t>
  </si>
  <si>
    <t>Legend: 
29.9%
90d Readm/patient: National 25th Percentile
Value in tooltip: 
90d Readm rate/patient: 27.4%
Border color: -8.3%</t>
  </si>
  <si>
    <t>1. Select dataset LDS-year-2016
2. Open Map view
3. Set Benchmark ON
4. In Benchmark set Level of aggregation to National
5. In Benchmark set Metrics to Percentile - set to 50
6. In Benchmark select Measure 90d episode cost
7. In Labels select 90d episode cost
8. Hover over node SNF MISSOURI RIVER CENTER (NPI: 1063459501)</t>
  </si>
  <si>
    <t>Legend: $31,733
90d episode cost: National 25th Percentile
Value in tooltip: 
90d episode cost: $30,506
Border color: -3.9%</t>
  </si>
  <si>
    <t>1. Select dataset LDS-year-2016
2. Open Map view
3. Set Benchmark ON
4. In Benchmark set Level of aggregation to National
5. In Benchmark set Metrics to Percentile - set to 50
6. In Benchmark select Measure PAC LOS (days)
7. In Labels select PAC LOS (days)
8. Hover over node SNF MISSOURI RIVER CENTER (NPI: 1063459501)</t>
  </si>
  <si>
    <t>Legend: 30.1d
PAC Length of Stay(LOS): National 25th Percentile
Value in tooltip: 38.8
Border color: &gt; 20%</t>
  </si>
  <si>
    <t>1. Select dataset LDS-year-2016
2. Open Map view
3. Set Benchmark ON
4. In Benchmark set Level of aggregation to National
5. In Benchmark set Metrics to Percentile - set to 75
6. In Benchmark select Measure 90d readmission cost per instance
7. In Labels select 90d readmission cost per instance
8. Hover over node SNF MISSOURI RIVER CENTER (NPI: 1063459501)</t>
  </si>
  <si>
    <t>Legend: 
$12,690
$ 90d Readm/instance: National 25th Percentile
Zoomed out map legend:
Case count:               5225073
Hospital:  4333
HHA     3067
Home       1
IRF     1017
LTCH     347
SNF     8032
Value in tooltip: 
90d Readm cost/instance: $11,940
Border color: -4.4%</t>
  </si>
  <si>
    <t>1. Select dataset LDS-year-2016
2. Open Map view
3. Set Benchmark ON
4. In Benchmark set Level of aggregation to National
5. In Benchmark set Metrics to Percentile - set to 75
6. In Benchmark select Measure 90d readmission cost per patient
7. In Labels select 90d readmission cost per patient
8. Hover over node SNF MISSOURI RIVER CENTER (NPI: 1063459501)</t>
  </si>
  <si>
    <t>Legend:
$17,135
$ 90d Readm/patient: National 25th Percentile
Value in tooltip:
90d Readm cost/patient: $13,480
Border color: &lt;-20%</t>
  </si>
  <si>
    <t>1. Select dataset LDS-year-2016
2. Open Map view
3. Set Benchmark ON
4. In Benchmark set Level of aggregation to National
5. In Benchmark set Metrics to Percentile - set to 75
6. In Benchmark select Measure 90d readmission rate per instance
7. In Labels select 90d readmission rate per instance
8. Hover over node SNF MISSOURI RIVER CENTER (NPI: 1063459501)</t>
  </si>
  <si>
    <t>Legend:
48.1%
90d Readm/instance: National 25th Percentile
Value in tooltip: 
90d Readm rate/instance: 31.0%
Border color: &lt;-20%</t>
  </si>
  <si>
    <t>1. Select dataset LDS-year-2016
2. Open Map view
3. Set Benchmark ON
4. In Benchmark set Level of aggregation to National
5. In Benchmark set Metrics to Percentile - set to 75
6. In Benchmark select Measure 90d readmission rate per patient
7. In Labels select 90d readmission rate per patient
8. Hover over node SNF MISSOURI RIVER CENTER (NPI: 1063459501)</t>
  </si>
  <si>
    <t>Legend: 
34.6%
90d Readm/patient: National 25th Percentile
Value in tooltip: 
90d Readm rate/patient: 27.4%
Border color: &lt;-20%</t>
  </si>
  <si>
    <t>1. Select dataset LDS-year-2016
2. Open Map view
3. Set Benchmark ON
4. In Benchmark set Level of aggregation to National
5. In Benchmark set Metrics to Percentile - set to 75
6. In Benchmark select Measure 90d episode cost
7. In Labels select 90d episode cost
8. Hover over node SNF MISSOURI RIVER CENTER (NPI: 1063459501)</t>
  </si>
  <si>
    <t>Legend: $36,786
90d episode cost: National 25th Percentile
Value in tooltip: 
90d episode cost: $30,506
Border color: -17.1%</t>
  </si>
  <si>
    <t>1. Select dataset LDS-year-2016
2. Open Map view
3. Set Benchmark ON
4. In Benchmark set Level of aggregation to National
5. In Benchmark set Metrics to Percentile - set to 75
6. In Benchmark select Measure PAC LOS (days)
7. In Labels select PAC LOS (days)
8. Hover over node SNF MISSOURI RIVER CENTER (NPI: 1063459501)</t>
  </si>
  <si>
    <t>Legend: 36.5d
PAC Length of Stay(LOS): National 25th Percentile
Value in tooltip: 38.8
Border color: 6.3%</t>
  </si>
  <si>
    <t>Legend: $8.920
$ 90d Readm/instance: National 25th Percentile
Zoomed out map legend:
Case count:               598490
Hospital:  4073
HHA     1590
Home       1
IRF      205
LTCH     272
SNF     2317
Value in tooltip: 
90d Readm cost/instance: $11,320
Border color: &gt; 20%</t>
  </si>
  <si>
    <t>Legend: $12,547
$ 90d Readm/patient: National 25th Percentile
Value in tooltip:
90d Readm cost/patient: $17,906
Border color: &gt; 20%</t>
  </si>
  <si>
    <t>Legend: 37.5%
90d Readm/instance: National 25th Percentile
Value in tooltip: 
90d Readm rate/instance: 51.6%
Border color: &gt;20%</t>
  </si>
  <si>
    <t>Legend: 27.5%
90d Readm/patient: National 25th Percentile
Value in tooltip: 
90d Readm rate/patient: 32.6%
Border color: 18.8%</t>
  </si>
  <si>
    <t>Legend: $15,761
90d episode cost: National 25th Percentile
Value in tooltip: 
90d episode cost: $17,549
Border color: &gt; 11.3%</t>
  </si>
  <si>
    <t>Legend: 7.5d
PAC Length of Stay(LOS): National 25th Percentile
Value in tooltip: 3.3d
Border color: &lt;-20%</t>
  </si>
  <si>
    <t>Legend: $10,469
$ 90d Readm/instance: National 25th Percentile
Zoomed out map legend:
Case count:               598490
Hospital:  4073
HHA     1590
Home       1
IRF      205
LTCH     272
SNF     2317
Value in tooltip: 
90d Readm cost/instance: $11,320
Border color: 8.1%</t>
  </si>
  <si>
    <t>Legend: $14,948
$ 90d Readm/patient: National 25th Percentile
Value in tooltip:
90d Readm cost/patient: $17,906
Border color: 19.8%</t>
  </si>
  <si>
    <t>Legend: 44.9%
90d Readm/instance: National 25th Percentile
Value in tooltip: 
90d Readm rate/instance: 51.6%
Border color: 15.1%</t>
  </si>
  <si>
    <t>Legend: 31.6%
90d Readm/patient: National 25th Percentile
Value in tooltip: 
90d Readm rate/patient: 32.6%
Border color: 3.4%</t>
  </si>
  <si>
    <t>Legend: $18,923
90d episode cost: National 25th Percentile
Value in tooltip: 
90d episode cost: $17,549
Border color: -7.3%</t>
  </si>
  <si>
    <t>Legend: 10.7d
PAC Length of Stay(LOS): National 25th Percentile
Value in tooltip: 3.3d
Border color: &lt;-20%</t>
  </si>
  <si>
    <t>Legend: $12,733
$ 90d Readm/instance: National 25th Percentile
Zoomed out map legend:
Case count:               598490
Hospital:  4073
HHA     1590
Home       1
IRF      205
LTCH     272
SNF     2317
Value in tooltip: 
90d Readm cost/instance: $11,320
Border color: -11.1%</t>
  </si>
  <si>
    <t>Legend: $18,310
$ 90d Readm/patient: National 25th Percentile
Value in tooltip:
90d Readm cost/patient: $17,906
Border color: -2.2%</t>
  </si>
  <si>
    <t>Legend: 52.3%
90d Readm/instance: National 25th Percentile
Value in tooltip: 
90d Readm rate/instance: 51.6%
Border color: -1.3%</t>
  </si>
  <si>
    <t>Legend: 35.3%
90d Readm/patient: National 25th Percentile
Value in tooltip: 
90d Readm rate/patient: 32.6%
Border color: -7.5%</t>
  </si>
  <si>
    <t>Legend: $24,097
90d episode cost: National 25th Percentile
Value in tooltip: 
90d episode cost: $17,549
Border color: &lt;-20</t>
  </si>
  <si>
    <t>Legend: 13.5d
PAC Length of Stay(LOS): National 25th Percentile
Value in tooltip: 3.3d
Border color: &lt;-20%</t>
  </si>
  <si>
    <t>General Function</t>
  </si>
  <si>
    <t>Pre-conditions or Description</t>
  </si>
  <si>
    <t>Modification Date</t>
  </si>
  <si>
    <t>SM_1.14.a</t>
  </si>
  <si>
    <t>Benchmark Graph_Switching AC and PAC</t>
  </si>
  <si>
    <t>Verify that the user is able to switch AC and PAC and able to see consistent data</t>
  </si>
  <si>
    <t xml:space="preserve">Testing view must only have 'CA and NV' data applied to view for content to be relevant in expected results
User must be in Benchmark Graph View with the order in descending case count. </t>
  </si>
  <si>
    <t>1. From dataset and filters and select, 
Dataset: Ca and NV
Service Line: Other Medical
Entity: Home
2. Go to Benchmark panel and switch Post-acute care to Acute care
3. Switch to Map</t>
  </si>
  <si>
    <t>1. By default, the user sees Home on the left side, Other Medical on the right side.
Home (143 cases on label, 100%, 1.4% 90d readm rate/instance) 
Other Medical (143 cases on label, 100%, 1.4% 90d readmin rate/instance)
Benchmark value: 35.1%, line is dark blue.
Legend:
Home (1 / 1)
Service Line (1 / 1)
Case Count (143 / 143)
Star Rating
Readmission Rate
2. After step 2, the user sees Hospital (100) on the left side, Other Medical on the right side.
Hospital (143 cases on label, 100%, 1.4% 90d readm rate/instance) 
Other Medical (143 cases on label, 100%, 1.4% 90d readmin rate/instance)
Benchmark value: 35.1%, line is dark blue.
Legend:
Hospital (100 / 100)
Service Line (1 / 1)
Case Count (143 / 143)
3. After step 3, the users the benchmark Map with 100 hospitals on the map. 
Benchmark value: 35.1% Benchmark color: all in dark blue. 
Legend:
Hospital (100 / 100)
Case Count (143 / 143)
Star Rating
Readmission Rate</t>
  </si>
  <si>
    <t>SM_1.22</t>
  </si>
  <si>
    <t>National Average_Benchmark on Graph_based on LDS</t>
  </si>
  <si>
    <t>LDS-year-2018 as benchmark
No filters for Post Acute</t>
  </si>
  <si>
    <t>1. Select dataset "LDS-year-2016"
2. Set Benchmark ON
3. In Benchmark select Measure 90d readmission cost per instance ($)
4. Hover over line between SNF (grouped) and Cardiovascular</t>
  </si>
  <si>
    <t>Benchmark: 13,934
90d readmission cost per instance: 14,030
line color: 0.7%</t>
  </si>
  <si>
    <t>SM_1.22.b</t>
  </si>
  <si>
    <t>Benchmark: 50.3%
90d readmission rate per instance: 54.0%
line color: 7.3%</t>
  </si>
  <si>
    <t>SM_1.24</t>
  </si>
  <si>
    <t>Default Benchmark Map with added Dataset</t>
  </si>
  <si>
    <t>1. Select dataset Ca and NV
2. Open Map view
3. Toggle Benchmark setting to ON
4. In Benchmark set Level of aggregation to National
5. In Benchmark select Measure 90d episode cost
6. In Labels select 90d episode cost
7. Hover over node Hosp (NPI: 1124098421) - Reno city in Nevada</t>
  </si>
  <si>
    <r>
      <rPr>
        <rFont val="Calibri,Arial"/>
      </rPr>
      <t>-The user is able to see the borders of the entities are colored based on the calculation of the default benchmark selections.
-The benchmark and the label legend are shown.
-User is loaded into the Benchmark Map View.
-5 grouped nodes from north to south are showing with counts of 3 (dark blue), 10 (dark blue), 117 (white), 21 (white), and 137 (white). 
-The color scale shows above the legend with the benchmark value at the top of the color scale.
- National Benchmark: $</t>
    </r>
    <r>
      <rPr>
        <rFont val="Calibri,Arial"/>
        <color rgb="FF0000FF"/>
      </rPr>
      <t>23,139</t>
    </r>
    <r>
      <rPr>
        <rFont val="Calibri,Arial"/>
      </rPr>
      <t xml:space="preserve">
90d episode cost: 15,152
color: -32%
- Legend:
Hospital(261/261)
SNF (18 / 18)
HHA (8 / 8)
LTCH (1/ 1)
Case count(728 / 728)
AUTOMATED:
- Nodes on map
- Legend</t>
    </r>
  </si>
  <si>
    <t>https://tangramcare.atlassian.net/browse/P2-611</t>
  </si>
  <si>
    <t>SM_1.28</t>
  </si>
  <si>
    <t>National_Average_on Map</t>
  </si>
  <si>
    <t>Legend
Hospital(3320 / 3320)
SNF (16039 / 16039)
HHA (10313 / 10313)
IRF (1100 / 1100)
LTCH (427 / 427)
Home (1 / 1)
Benchmark: $23,088
90d readmission cost per instance: $-4,680
color: &lt;-20%
AUTOMATED:
- Legend check</t>
  </si>
  <si>
    <t>Quality FIlter (QF)</t>
  </si>
  <si>
    <t>DT1.1</t>
  </si>
  <si>
    <t>Check if list of DRGs is correct</t>
  </si>
  <si>
    <t>1. Load datasets:
- Final List of DRGs, Episodes, Service Lines 06252019_After KS&amp;JH.xlsx
- LDS-year-2016
2. Check number of unique ids in Final List of DRGs dataset
3. Check if all drgs from LDS-year-2016 dataset are in Final List of DRG's dataset</t>
  </si>
  <si>
    <t xml:space="preserve">After step 2:
Count of drgs is equal to 779
After step 3:
All drgs from LDS are in List of DRG reference dataset
</t>
  </si>
  <si>
    <t xml:space="preserve">TC ID
</t>
  </si>
  <si>
    <t>Endpoin
t</t>
  </si>
  <si>
    <t>Request</t>
  </si>
  <si>
    <t>Response</t>
  </si>
  <si>
    <t>Written by</t>
  </si>
  <si>
    <t>API Authentication</t>
  </si>
  <si>
    <t>{{url}}/LoginUser/</t>
  </si>
  <si>
    <t>none</t>
  </si>
  <si>
    <t>{    "access_token": "eyJhbGciOiJSUzI1NiIsInR5cCIgOiAiSldUIiwia2lkIiA6ICJaRjV3TnpvMm13Zll0XzRwN3JPdTdtTFhEV2wyMmx2S0Fqd09YSDZwRTUwIn0.eyJqdGkiOiI1YzBkNTc2MC0wNTYxLTRkYzgtOTFkZC0xZTI0OTYwNTQyMmYiLCJleHAiOjE1NzQ3ODU1NzQsIm5iZiI6MCwiaWF0IjoxNTcyMTkzNTc0LCJpc3MiOiJodHRwOi8vMTAuNTIuNjUuMTM6ODA4Ni9rZXljbG9hay9hdXRoL3JlYWxtcy9kZXZlbG9wIiwiYXVkIjpbInJlYWxtLW1hbmFnZW1lbnQiLCJhY2NvdW50Il0sInN1YiI6IjIwNTJjYmZlLTQxNjAtNDU5My05OTRjLWExNmMzYjAyYTQzOCIsInR5cCI6IkJlYXJlciIsImF6cCI6InAyX2NsaWVudCIsImF1dGhfdGltZSI6MCwic2Vzc2lvbl9zdGF0ZSI6IjNjMDM4ODY1LWFiOWItNDgwMy1hOTYwLTc2YTQ2ODk3OTYzMSIsImFjciI6IjEiLCJhbGxvd2VkLW9yaWdpbnMiOlsiaHR0cDovL2xvY2FsaG9zdDo4MDgwIl0sInJlYWxtX2FjY2VzcyI6eyJyb2xlcyI6WyJvZmZsaW5lX2FjY2VzcyIsInVtYV9hdXRob3JpemF0aW9uIl19LCJyZXNvdXJjZV9hY2Nlc3MiOnsicmVhbG0tbWFuYWdlbWVudCI6eyJyb2xlcyI6WyJ2aWV3LXVzZXJzIiwicXVlcnktZ3JvdXBzIiwicXVlcnktdXNlcnMiXX0sInAyX2NsaWVudCI6eyJyb2xlcyI6WyJtYWluIl19LCJhY2NvdW50Ijp7InJvbGVzIjpbIm1hbmFnZS1hY2NvdW50IiwibWFuYWdlLWFjY291bnQtbGlua3MiLCJ2aWV3LXByb2ZpbGUiXX19LCJzY29wZSI6ImVtYWlsIHByb2ZpbGUiLCJlbWFpbF92ZXJpZmllZCI6ZmFsc2UsIm5hbWUiOiJUZXN0IFVzZXIiLCJncm91cHMiOltdLCJwcmVmZXJyZWRfdXNlcm5hbWUiOiJ0ZXN0dXNlcjEiLCJnaXZlbl9uYW1lIjoiVGVzdCIsImZhbWlseV9uYW1lIjoiVXNlciIsImVtYWlsIjoiZW1haUBkb21haW4uY29tIiwidGVuYW50IjoiZGV2ZWxvcCJ9.JTBPhbbQv19kpMnBeK-RqMWlaifULbrdel1dyZyVgNGqIDc1-nlwK7_PjVidjsfJJPssWXp9_p5htwjduFw-VmLKvvoEdL5FX1G_zxSGI8DSNUS7SqW7fpDbMrlaFZ2y5LhVZMcSJju6TT_3-JBuGWPgkxQ1ThaOucGkRpjKK4mm80yG6zU4T0OdKXKtq2j46Spt5J8xA-bfI8avnpfZJwEklUOKb7h6HvnBjpx5qE9Vv2xjbguCFbiULIOsXTVj0NewZqZs5Btwyq9qmioKIJDdGwYkcsYzqO0ihBBdolZMhyJEv820X8WYG_Ydh_GksQqufoVehb1c2fNR0yzUbA",    "expires_in": 2592000,    "refresh_token": "eyJhbGciOiJIUzI1NiIsInR5cCIgOiAiSldUIiwia2lkIiA6ICJhOTVhOWMzZC04OWE5LTQ1ZDktOWE0YS02MGZhNGMzOThhYTQifQ.eyJqdGkiOiI1ODMzNTIzNC1hNjgzLTQyNzktODUxYy00MmMyY2U5ZDg3ZTAiLCJleHAiOjE1NzQ3ODU1NzQsIm5iZiI6MCwiaWF0IjoxNTcyMTkzNTc0LCJpc3MiOiJodHRwOi8vMTAuNTIuNjUuMTM6ODA4Ni9rZXljbG9hay9hdXRoL3JlYWxtcy9kZXZlbG9wIiwiYXVkIjoiaHR0cDovLzEwLjUyLjY1LjEzOjgwODYva2V5Y2xvYWsvYXV0aC9yZWFsbXMvZGV2ZWxvcCIsInN1YiI6IjIwNTJjYmZlLTQxNjAtNDU5My05OTRjLWExNmMzYjAyYTQzOCIsInR5cCI6IlJlZnJlc2giLCJhenAiOiJwMl9jbGllbnQiLCJhdXRoX3RpbWUiOjAsInNlc3Npb25fc3RhdGUiOiIzYzAzODg2NS1hYjliLTQ4MDMtYTk2MC03NmE0Njg5Nzk2MzEiLCJyZWFsbV9hY2Nlc3MiOnsicm9sZXMiOlsib2ZmbGluZV9hY2Nlc3MiLCJ1bWFfYXV0aG9yaXphdGlvbiJdfSwicmVzb3VyY2VfYWNjZXNzIjp7InJlYWxtLW1hbmFnZW1lbnQiOnsicm9sZXMiOlsidmlldy11c2VycyIsInF1ZXJ5LWdyb3VwcyIsInF1ZXJ5LXVzZXJzIl19LCJwMl9jbGllbnQiOnsicm9sZXMiOlsibWFpbiJdfSwiYWNjb3VudCI6eyJyb2xlcyI6WyJtYW5hZ2UtYWNjb3VudCIsIm1hbmFnZS1hY2NvdW50LWxpbmtzIiwidmlldy1wcm9maWxlIl19fSwic2NvcGUiOiJlbWFpbCBwcm9maWxlIn0.-iJyFMjzx7mI55k0GZRZ5DCPjjmRl52ngReiie_XCmc",    "refresh_expires_in": 2592000,    "session_state": "3c038865-ab9b-4803-a960-76a468979631"}</t>
  </si>
  <si>
    <t>API  P2BN-2286</t>
  </si>
  <si>
    <t>{{url}}/graphql</t>
  </si>
  <si>
    <t>query{
SearchCareUnitAndItsDetail(datasets:[{id:"37436214852190208"}], entityId:"1437187150_SNF"){
id
name
type
numberOfPatients
episodeCostPerPatient
numberOfCases
pacLosPerPatient
starRating
readmissionStatsPerPatient{
rate
cost
}
readmissionStatsPerInstance{
rate
cost
}
readmission30DayStatsPerPatient{
rate
cost
}
readmission30DayStatsPerInstance{
rate
cost
}
readmission60DayStatsPerPatient{
rate
cost
}
readmission60DayStatsPerInstance{
rate
cost
}
location{
latitude
longitude
}
address{
city
street
stateAbbreviation
zip
}
quality{
name
value
note
}
facility{
name
value
}
staffing{
rnHours
ptHours
}
}
}</t>
  </si>
  <si>
    <t>"""data"": {
        ""search_care_unitAndItsDetail"": {
            ""id"": ""1437187150_SNF"",
            ""name"": ""NORTHWELL HEALTH STERN FAMILY CENTER FOR REHAB"",
            ""type"": ""SNF"",
            ""number_of_patientsent"": 1548,
            ""episode_cost_per_patient"": ""42725.69832104429"",
            ""number_of_cases"": 788,
            ""pac_LOS_per_patient"": 21.589147286821706,
            ""star_rating"": 5,
            ""readmission_stats_per_patient"": {
                ""rate"": 26.550387596899228,
                ""cost"": 21697.71826751041
            },
            ""readmission_stats_per_instance"": {
                ""rate"": 34.883720930232556,
                ""cost"": 16514.3744591607
            },
            ""readmission_30_day_stats_per_patient"": {
                ""rate"": 13.695090439276486,
                ""cost"": 19343.26950361144
            },
            ""readmission_30_day_stats_per_instance"": {
                ""rate"": 15.439276485788115,
                ""cost"": 17158.04658897751
            },
            ""readmission_60_day_stats_per_patient"": {
                ""rate"": 0,
                ""cost"": 0
            },
            ""readmission_60_day_stats_per_instance"": {
                ""rate"": 0,
                ""cost"": 0
            },
            ""location"": {
                ""latitude"": ""40.77772903442383"",
                ""longitude"": ""-73.70208740234375""
            },
            ""address"": {
                ""city"": ""MANHASSET"",
                ""street"": ""300 COMMUNITY DRIVE"",
                ""stateAbbreviation"": ""NY"",
                ""zip"": 11030
            },
            ""quality"": [
                {
                    ""name"": ""los"",
                    ""value"": ""21.589147286821706"",
                    ""note"": """"
                },
                {
                    ""name"": ""readmission"",
                    ""value"": ""22.53438377380371"",
                    ""note"": """"
                },
                {
                    ""name"": ""inspectionDeficiencies"",
                    ""value"": ""0"",
                    ""note"": """"
                },
                {
                    ""name"": ""painManagement"",
                    ""value"": ""0.16574299335479736"",
                    ""note"": """"
                },
                {
                    ""name"": ""pressureUlcerManagement"",
                    ""value"": ""0.15064400434494019"",
                    ""note"": """"
                }
            ],
            ""facility"": [
                {
                    ""name"": ""type_of_ownership"",
                    ""value"": ""Other""
                },
                {
                    ""name"": ""star_rating"",
                    ""value"": ""5""
                },
                {
                    ""name"": ""certifiedBeds"",
                    ""value"": ""256""
                },
                {
                    ""name"": ""medicare"",
                    ""value"": ""True""
                },
                {
                    ""name"": ""medicaid"",
                    ""value"": ""True""
                }
            ],
            ""staffing"": {
                ""rn_hoursãÿ"": 2,
                ""pt_hours_x000c__x0001_"": 0
            }
        }
    }
}"</t>
  </si>
  <si>
    <t>API  P2BN-2150</t>
  </si>
  <si>
    <t>"query{
  caseSummaryCollection(datasets: [
    {
id: ""37436214852190411""
    }""
],
filters: {
    locations: {
includedLocations: {
    states: [],
    fips_list: [],
    cbsa_list: [],
    radial_locations: []
},
excluded_locations: {
    states: [],
    fips_list: [],
    cbsa_list: [],
    radial_locations: []
}
    },
    entities: {
included_entities: {
    care_unit_types: [],
    care_units: []
},
excluded_entities: {
    care_unit_types: [],
    care_units: []
}
    },
    service_lines: {
included_service_lines: [
    {
id: ""14""
    }
],
excluded_service_lines: []
    },
    clinical_episodes: {
included_clinical_episodes: [],
excluded_clinical_episodes: []
    },
    drgs: {
included_drgs: [],
excluded_drgs: []
    }
},
ungroup_range: {
    pac_type: {
start: 0,
length: 5,
max_length: false,
parent: """" 
    },
    service_line: {
start: 0,
length: 5,
max_length: false,
parent: """" 
    }
},
benchmark: {
    options: [
{
    aggregation_level: Regional,
    measure: D90_episode_cost_per_patient,
    aggregation_sub_level: [RegionNortheast,RegionMidwest,RegionSouth,RegionWest,RegionOthers]
}
    ],
    is_enable: true,
    metric: {
is_average: true,
percent: 0
    }
},
orders: [
    {
is_ascending: false,
order_name: Case_count
    }
],
count: {
    cases_count: {
minimum_selected_count: 0,
maximum_selected_count: 0
    },
    entitiesCount: {
minimum_selected_count: 0,
maximum_selected_count: 0
    }
},
legendData: {
    legendFilters: {
locations: {
    includedLocations: {
states: [],
fips_list: [],
cbsa_list: [],
radial_locations: []
    },
    excluded_locations: {
states: [],
fips_list: [],
cbsa_list: [],
radial_locations: []
    }
},
entities: {
    included_entities: {
care_unit_types: [],
care_units: []
    },
    excluded_entities: {
care_unit_types: [],
care_units: []
    }
},
service_lines: {
    included_service_lines: [
{
    id: ""14""
}
    ],
    excluded_service_lines: []
},
clinical_episodes: {
    included_clinical_episodes: [],
    excluded_clinical_episodes: []
},
drgs: {
    included_drgs: [],
    excluded_drgs: []
}
    },
    legendsList: [
{
    legendName: service_line,
    parent: """" 
},
{
    legendName: snf,
    parent: """" 
},
{
    legendName: hha,
    parent: """" 
},
{
    legendName: irf,
    parent: """" 
},
{
    legendName: ltch,
    parent: """" 
},
{
    legendName: home,
    parent: """" 
}
    ]
}
   ){
    all_care_unit_types {
    id
    type
    pac_LOS_per_patient
    groupingInfo {
    isGroup
    numberOfNodes
    individualNodeDetails {
      id
      type
      }
      }
      number_of_cases
      number_of_patientsent
      episode_cost_per_patient
      readmission_stats_per_patient {
    rate
    cost
    }
    readmission_stats_per_instance {
    rate
    cost
    }
    readmission_30_day_stats_per_patient {
    rate
    cost
    }
    readmission_30_day_stats_per_instance {
    rate
    cost
    }
    }
    hospitals {
    id
    name
    type
    pac_LOS_per_patient
    npi
    ccn
    rating
    groupingInfo {
    isGroup
    numberOfNodes
    individualNodeDetails {
      id
      type
      }
      }
      number_of_cases
      number_of_patientsent
      episode_cost_per_patient
      readmission_stats_per_patient {
    rate
    cost
    }
    readmission_stats_per_instance {
    rate
    cost
    }
    readmission_30_day_stats_per_patient {
    rate
    cost
    }
    readmission_30_day_stats_per_instance {
    rate
    cost
    }
    }
    pac_types {
    id
    type
    name
    rating
    pac_LOS_per_patient
    episode_cost_per_patient
    groupingInfo {
    isGroup
    numberOfNodes
    individualNodeDetails {
      id
      type
      }
      }
      number_of_cases
      number_of_patientsent
      readmission_stats_per_patient {
    rate
    cost
    }
    readmission_stats_per_instance {
    rate
    cost
    }
    readmission_30_day_stats_per_patient {
    rate
    cost
    }
    readmission_30_day_stats_per_instance {
    rate
    cost
    }
    }
    PACs {
    id
    name
    type
    pac_LOS_per_patient
    npi
    ccn
    rating
    groupingInfo {
    isGroup
    numberOfNodes
    individualNodeDetails {
      id
      type
      }
      }
      number_of_cases
      number_of_patientsent
      episode_cost_per_patient
      readmission_stats_per_patient {
    rate
    cost
    }
    readmission_stats_per_instance {
    rate
    cost
    }
    readmission_30_day_stats_per_patient {
    rate
    cost
    }
    readmission_30_day_stats_per_instance {
    rate
    cost
    }
    }
    case_summaries {
    source
    destination
    number_of_patientsent
    episode_cost_per_patient
    pac_LOS_per_patient
    benchmark_values {
    benchmark_aggregation_level
    benchmark_measure
    value
    }
    readmission_stats_per_patient {
    rate
    cost
    }
    readmission_stats_per_instance {
    rate
    cost
    }
    readmission_30_day_stats_per_patient {
    rate
    cost
    }
    readmission_30_day_stats_per_instance {
    rate
    cost
    }
    }
    service_lines {
    id
    name
    pac_LOS_per_patient
    groupingInfo {
    isGroup
    numberOfNodes
    individualNodeDetails {
      id
      type
      }
      }
      number_of_cases
      number_of_patientsent
      episode_cost_per_patient
      readmission_stats_per_patient {
    rate
    cost
    }
    readmission_stats_per_instance {
    rate
    cost
    }
    readmission_30_day_stats_per_patient {
    rate
    cost
    }
    readmission_30_day_stats_per_instance {
    rate
    cost
    }
    }
    clinical_episodes {
    id
    name
    pac_LOS_per_patient
    groupingInfo {
    isGroup
    numberOfNodes
    individualNodeDetails {
      id
      type
      }
      }
      number_of_cases
      number_of_patientsent
      episode_cost_per_patient
      readmission_stats_per_patient {
    rate
    cost
    }
    readmission_stats_per_instance {
    rate
    cost
    }
    readmission_30_day_stats_per_patient {
    rate
    cost
    }
    readmission_30_day_stats_per_instance {
    rate
    cost
    }
    }
    DRGs {
    id
    name
    code
    pac_LOS_per_patient
    groupingInfo {
    isGroup
    numberOfNodes
    individualNodeDetails {
      id
      type
      }
      }
      number_of_cases
      number_of_patientsent
      episode_cost_per_patient
      readmission_stats_per_patient {
    rate
    cost
    }
    readmission_stats_per_instance {
    rate
    cost
    }
    readmission_30_day_stats_per_patient {
    rate
    cost
    }
    readmission_30_day_stats_per_instance {
    rate
    cost
    }
    }
    count {
    cases_count {
    minimumCount
    maximumCount
    }
    entitiesCount {
    minimumCount
    maximumCount
    }
    }
    legendData {
    caseCount {
    dynamicValue
    baseValue
    }
    service_line {
    dynamicValue
    baseValue
    }
    clinical_episode {
    dynamicValue
    baseValue
    }
    drg {
    dynamicValue
    baseValue
    }
    hospitals {
    dynamicValue
    baseValue
    }
    snf {
    dynamicValue
    baseValue
    }
    hha {
    dynamicValue
    baseValue
    }
    irf {
    dynamicValue
    baseValue
    }
    ltch {
    dynamicValue
    baseValue
    }
    home {
    dynamicValue
    baseValue
    }
    }
      }
}"</t>
  </si>
  <si>
    <t>{
    "data": {
        "caseSummaryCollection": {
            "all_care_unit_types": null,
            "hospitals": null,
            "pac_types": [
                {
                    "id": "Home",
                    "type": "Home",
                    "name": "Home",
                    "rating": 0.0,
                    "pac_LOS_per_patient": 0.0,
                    "episode_cost_per_patient": "13781.174415428322",
                    "groupingInfo": {
                        "isGroup": false,
                        "numberOfNodes": 1,
                        "individualNodeDetails": [
                            {
                                "id": "0000000000_Home",
                                "type": "Home"
                            }
                        ]
                    },
                    "number_of_cases": 142,
                    "number_of_patientsent": 143,
                    "readmission_stats_per_patient": {
                        "rate": 1.3986013986013985,
                        "cost": 9572.34521484375
                    },
                    "readmission_stats_per_instance": {
                        "rate": 1.3986013986013985,
                        "cost": 9572.34521484375
                    },
                    "readmission_30_day_stats_per_patient": {
                        "rate": 0.6993006993006993,
                        "cost": 14071.740234375
                    },
                    "readmission_30_day_stats_per_instance": {
                        "rate": 0.6993006993006993,
                        "cost": 14071.740234375
                    }
                },
                {
                    "id": "SNF",
                    "type": "SNF",
                    "name": "SNF",
                    "rating": 2.0,
                    "pac_LOS_per_patient": 23.5,
                    "episode_cost_per_patient": "26753.810668945312",
                    "groupingInfo": {
                        "isGroup": false,
                        "numberOfNodes": 4,
                        "individualNodeDetails": [
                            {
                                "id": "1215922570_SNF",
                                "type": "SNF"
                            },
                            {
                                "id": "1568410884_SNF",
                                "type": "SNF"
                            },
                            {
                                "id": "1093872715_SNF",
                                "type": "SNF"
                            },
                            {
                                "id": "1538279419_SNF",
                                "type": "SNF"
                            }
                        ]
                    },
                    "number_of_cases": 4,
                    "number_of_patientsent": 4,
                    "readmission_stats_per_patient": {
                        "rate": 0.0,
                        "cost": 0.0
                    },
                    "readmission_stats_per_instance": {
                        "rate": 0.0,
                        "cost": 0.0
                    },
                    "readmission_30_day_stats_per_patient": {
                        "rate": 0.0,
                        "cost": 0.0
                    },
                    "readmission_30_day_stats_per_instance": {
                        "rate": 0.0,
                        "cost": 0.0
                    }
                },
                {
                    "id": "HHA",
                    "type": "HHA",
                    "name": "HHA",
                    "rating": 2.5,
                    "pac_LOS_per_patient": 30.5,
                    "episode_cost_per_patient": "10414.31005859375",
                    "groupingInfo": {
                        "isGroup": false,
                        "numberOfNodes": 2,
                        "individualNodeDetails": [
                            {
                                "id": "1508088709_HHA",
                                "type": "HHA"
                            },
                            {
                                "id": "1326250879_HHA",
                                "type": "HHA"
                            }
                        ]
                    },
                    "number_of_cases": 2,
                    "number_of_patientsent": 2,
                    "readmission_stats_per_patient": {
                        "rate": 0.0,
                        "cost": 0.0
                    },
                    "readmission_stats_per_instance": {
                        "rate": 0.0,
                        "cost": 0.0
                    },
                    "readmission_30_day_stats_per_patient": {
                        "rate": 0.0,
                        "cost": 0.0
                    },
                    "readmission_30_day_stats_per_instance": {
                        "rate": 0.0,
                        "cost": 0.0
                    }
                }
            ],
            "PACs": null,
            "case_summaries": [
                {
                    "source": "Home",
                    "destination": "14",
                    "number_of_patientsent": 143,
                    "episode_cost_per_patient": "13781.17132867133",
                    "pac_LOS_per_patient": 0.0,
                    "benchmark_values": [
                        {
                            "benchmark_aggregation_level": "Regional",
                            "benchmark_measure": "D90_episode_cost_per_patient",
                            "value": "17348.954184404913"
                        }
                    ],
                    "readmission_stats_per_patient": {
                        "rate": 1.3986013986013985,
                        "cost": 9572.345703125
                    },
                    "readmission_stats_per_instance": {
                        "rate": 1.3986013986013985,
                        "cost": 9572.345703125
                    },
                    "readmission_30_day_stats_per_patient": {
                        "rate": 0.6993006993006993,
                        "cost": 14071.740234375
                    },
                    "readmission_30_day_stats_per_instance": {
                        "rate": 0.6993006993006993,
                        "cost": 14071.740234375
                    }
                },
                {
                    "source": "SNF",
                    "destination": "14",
                    "number_of_patientsent": 4,
                    "episode_cost_per_patient": "26753.810668945312",
                    "pac_LOS_per_patient": 23.5,
                    "benchmark_values": [
                        {
                            "benchmark_aggregation_level": "Regional",
                            "benchmark_measure": "D90_episode_cost_per_patient",
                            "value": "34284.19364470945"
                        }
                    ],
                    "readmission_stats_per_patient": {
                        "rate": 0.0,
                        "cost": 0.0
                    },
                    "readmission_stats_per_instance": {
                        "rate": 0.0,
                        "cost": 0.0
                    },
                    "readmission_30_day_stats_per_patient": {
                        "rate": 0.0,
                        "cost": 0.0
                    },
                    "readmission_30_day_stats_per_instance": {
                        "rate": 0.0,
                        "cost": 0.0
                    }
                },
                {
                    "source": "HHA",
                    "destination": "14",
                    "number_of_patientsent": 2,
                    "episode_cost_per_patient": "10414.31005859375",
                    "pac_LOS_per_patient": 30.5,
                    "benchmark_values": [
                        {
                            "benchmark_aggregation_level": "Regional",
                            "benchmark_measure": "D90_episode_cost_per_patient",
                            "value": "20474.85009995764"
                        }
                    ],
                    "readmission_stats_per_patient": {
                        "rate": 0.0,
                        "cost": 0.0
                    },
                    "readmission_stats_per_instance": {
                        "rate": 0.0,
                        "cost": 0.0
                    },
                    "readmission_30_day_stats_per_patient": {
                        "rate": 0.0,
                        "cost": 0.0
                    },
                    "readmission_30_day_stats_per_instance": {
                        "rate": 0.0,
                        "cost": 0.0
                    }
                }
            ],
            "service_lines": [
                {
                    "id": "14",
                    "name": "Other Medical",
                    "pac_LOS_per_patient": 1.0402684563758389,
                    "groupingInfo": {
                        "isGroup": false,
                        "numberOfNodes": 1,
                        "individualNodeDetails": [
                            {
                                "id": "14",
                                "type": "careline"
                            }
                        ]
                    },
                    "number_of_cases": 148,
                    "number_of_patientsent": 149,
                    "episode_cost_per_patient": "14084.240296639053",
                    "readmission_stats_per_patient": {
                        "rate": 1.342281879194631,
                        "cost": 9572.34521484375
                    },
                    "readmission_stats_per_instance": {
                        "rate": 1.342281879194631,
                        "cost": 9572.34521484375
                    },
                    "readmission_30_day_stats_per_patient": {
                        "rate": 0.6711409395973155,
                        "cost": 14071.740234375
                    },
                    "readmission_30_day_stats_per_instance": {
                        "rate": 0.6711409395973155,
                        "cost": 14071.740234375
                    }
                }
            ],
            "clinical_episodes": null,
            "DRGs": null,
            "count": {
                "cases_count": {
                    "minimumCount": 1,
                    "maximumCount": 4
                },
                "entitiesCount": {
                    "minimumCount": 1,
                    "maximumCount": 7
                }
            },
            "legendData": {
                "caseCount": null,
                "service_line": {
                    "dynamicValue": 1,
                    "baseValue": 1
                },
                "clinical_episode": null,
                "drg": null,
                "hospitals": null,
                "snf": {
                    "dynamicValue": 4,
                    "baseValue": 4
                },
                "hha": {
                    "dynamicValue": 2,
                    "baseValue": 2
                },
                "irf": null,
                "ltch": null,
                "home": {
                    "dynamicValue": 1,
                    "baseValue": 1
                }
            }
        }
    }
}</t>
  </si>
  <si>
    <t>API  P2BN-1985</t>
  </si>
  <si>
    <t>API  P2BN-1729</t>
  </si>
  <si>
    <t>API  P2BN-1728</t>
  </si>
  <si>
    <t>API  P2BN-1727</t>
  </si>
  <si>
    <t>API  P2BN-1726</t>
  </si>
  <si>
    <t>API  P2BN-1724</t>
  </si>
  <si>
    <t>API  P2BN-1723</t>
  </si>
  <si>
    <t>API  P2BN-1722</t>
  </si>
  <si>
    <t>API  P2BN-1721</t>
  </si>
  <si>
    <t>AP_1.0</t>
  </si>
  <si>
    <t>Admin panel</t>
  </si>
  <si>
    <t>P2BN-2793
P2BN-2969</t>
  </si>
  <si>
    <t xml:space="preserve">User is able to login as O2 regular user </t>
  </si>
  <si>
    <t xml:space="preserve">1. Enter correct Username for O2 regular user
2. Enter associated Password for username
3. Click "Sign in" button </t>
  </si>
  <si>
    <t>User is login as O2 regular user</t>
  </si>
  <si>
    <t>AP_1.1</t>
  </si>
  <si>
    <t xml:space="preserve">User is able to login as O2 superuser </t>
  </si>
  <si>
    <t xml:space="preserve">1. Enter correct Username for O2 superuser
2. Enter associated Password for username
3. Click "Sign in" button </t>
  </si>
  <si>
    <t>User is login as O2 superuser</t>
  </si>
  <si>
    <t>AP_1.2</t>
  </si>
  <si>
    <t>Verify if superuser is able to see 'LDS upload' section.</t>
  </si>
  <si>
    <t>1. Login to P2 as superuser.</t>
  </si>
  <si>
    <t>1. Go to Admin panel section.
2. Verify that the superuser can see LDS upload section in admin panel.</t>
  </si>
  <si>
    <t>User should see 'LDS upload' section.</t>
  </si>
  <si>
    <t>AP_1.3</t>
  </si>
  <si>
    <t>Verify if normal user does not see 'LDS upload' section.</t>
  </si>
  <si>
    <t>1. Login to P2 as normal user.</t>
  </si>
  <si>
    <t>1. Go to Admin panel section.
2. Verify that the normal user can't see LDS upload section in admin panel.</t>
  </si>
  <si>
    <t>User shouldn't see 'LDS upload' section.</t>
  </si>
  <si>
    <t>AP_1.4</t>
  </si>
  <si>
    <t>1. Go to admin panel.
2. Open the "Upload LDS universal datasets"</t>
  </si>
  <si>
    <t>AP_1.5</t>
  </si>
  <si>
    <t>Dataset name input field</t>
  </si>
  <si>
    <t>1. Go to admin panel.
2. Open the "Upload LDS universal datasets".
3. Name dataset in dataset name field.</t>
  </si>
  <si>
    <t>After step 3:
Given name is in dataset name field.</t>
  </si>
  <si>
    <t>AP_1.6</t>
  </si>
  <si>
    <t>Options for commanding LDS datasets</t>
  </si>
  <si>
    <t xml:space="preserve">1. Go to admin panel.
2. Open the "Upload LDS universal datasets".
</t>
  </si>
  <si>
    <t>User should be able to choose between two options:
1) command an exact path of the file location
2) connect with secure SFTP server</t>
  </si>
  <si>
    <t>AP_1.7</t>
  </si>
  <si>
    <t>First option for commanding dataset</t>
  </si>
  <si>
    <t>1. Go to admin panel.
2. Open the "Upload LDS universal datasets".
3. Select 'Command an exact path of the file location' option.</t>
  </si>
  <si>
    <t>After step 3:
User should be able to command any file location by inputting an exact path from  this third-party SFTP path hosted in BigSense</t>
  </si>
  <si>
    <t>AP_1.8</t>
  </si>
  <si>
    <t>Verify if popup appears for SFTP server option.</t>
  </si>
  <si>
    <t>1. Go to admin panel.
2. Open the "Upload LDS universal datasets".
3. Select 'connect with secure SFTP server' option.</t>
  </si>
  <si>
    <t>After step 3:
Popup should appear with following options:
SFTP Host
User
Password
Port</t>
  </si>
  <si>
    <t>AP_1.9</t>
  </si>
  <si>
    <t>User can specify if uploaded dataset is LDS</t>
  </si>
  <si>
    <t>User should see:
Checkboxs for LDS.(Specifies if uploaded dataset is LDS)</t>
  </si>
  <si>
    <t>AP_1.10</t>
  </si>
  <si>
    <t>Error message for to large files</t>
  </si>
  <si>
    <t>1. Go to admin panel.
2. Open the "Upload LDS universal datasets".
3. Upload too large dataset.</t>
  </si>
  <si>
    <t>User should see error message:
"This file is too large to be uploaded. Please try using the custom SFTP server and upload it again."</t>
  </si>
  <si>
    <t>AP_1.11</t>
  </si>
  <si>
    <t>Verify LDS label next to LDS dataset.</t>
  </si>
  <si>
    <t>1. Go to admin panel.
2. Upload LDS dataset.</t>
  </si>
  <si>
    <t>After succesfull upload user should see:
"Limited Data Set (LDS)" read-only text for uploaded LDS dataset.</t>
  </si>
  <si>
    <t>AP_1.12</t>
  </si>
  <si>
    <t>Verify there is no LDS label next to normal dataset.</t>
  </si>
  <si>
    <t>1. Go to admin panel.
2. Upload normal dataset(example 'CA and NV')</t>
  </si>
  <si>
    <t>After succesfull upload user should not see:
"Limited Data Set (LDS)" read-only text next to uploaded normal dataset.</t>
  </si>
  <si>
    <t>AP_1.13</t>
  </si>
  <si>
    <t>Export button</t>
  </si>
  <si>
    <t>1. Go to admin panel.
2. Open LDS dataset details.</t>
  </si>
  <si>
    <t>After step 2:
User should see Export button.</t>
  </si>
  <si>
    <t>AP_1.14</t>
  </si>
  <si>
    <t>Delete button</t>
  </si>
  <si>
    <t>After step 2:
User should be able to delete dataset.</t>
  </si>
  <si>
    <t>IF WE WANT TO HAVE TEST CASES FOR TEMPORARY SOLUTION(deleting all relations &lt; 11 cc) WE CAN JUST CALCULATE EXPECTED RESULTS FOR LDS(with dropped &lt; 11 cc relations) FOR TEST CASES WE ALREADY HAVE IN REGRESSION LIBRARY</t>
  </si>
  <si>
    <t>Default market share graph.</t>
  </si>
  <si>
    <t>CC_1.1</t>
  </si>
  <si>
    <t>Graph view</t>
  </si>
  <si>
    <t>https://tangramcare.atlassian.net/browse/P2BN-2913</t>
  </si>
  <si>
    <t>Cos #2 a i 1 a</t>
  </si>
  <si>
    <t>Check if entities with less than 11 case count are in the grouped nodes.</t>
  </si>
  <si>
    <t>1. Select view with 'LDS - 2016' dataset selected.</t>
  </si>
  <si>
    <r>
      <rPr>
        <rFont val="Arial"/>
      </rPr>
      <t xml:space="preserve">After step 1:
Left side of the graph:
</t>
    </r>
    <r>
      <rPr>
        <rFont val="Arial"/>
        <b/>
      </rPr>
      <t>Hospital (4,591)</t>
    </r>
    <r>
      <rPr>
        <rFont val="Arial"/>
      </rPr>
      <t xml:space="preserve">
Right side of the graph:
</t>
    </r>
    <r>
      <rPr>
        <rFont val="Arial"/>
        <b/>
      </rPr>
      <t>Home
SNF (16,102)
HHA (10,461)
IRF (1,092)
LTCH (424)</t>
    </r>
  </si>
  <si>
    <t>P2BN-3382</t>
  </si>
  <si>
    <t>Rule 11 is implemented differently so the calculactions are not valid yet</t>
  </si>
  <si>
    <t>CC_1.2</t>
  </si>
  <si>
    <t>Check if entities with case count &lt; 11 are not in pagination(bucket) node.</t>
  </si>
  <si>
    <t xml:space="preserve">1. Select view with 'LDS - 2016' dataset selected.
2. Include Wyoming in Location filter.
3. Include SNF in Entity filter.
</t>
  </si>
  <si>
    <r>
      <rPr>
        <rFont val="Arial"/>
      </rPr>
      <t xml:space="preserve">After step 3:
Hospital (12) on the left side of the graph
12 individual SNFs on the right side of the graph.
Case count should be </t>
    </r>
    <r>
      <rPr>
        <rFont val="Arial"/>
        <b/>
      </rPr>
      <t>1303</t>
    </r>
    <r>
      <rPr>
        <rFont val="Arial"/>
      </rPr>
      <t>(for grouped Hospital and sum(SNFs))</t>
    </r>
  </si>
  <si>
    <t>P2BN-3385</t>
  </si>
  <si>
    <t>CC_1.3</t>
  </si>
  <si>
    <t>Check if only hospitals with &gt;= 11 cc are shown on the individual level.</t>
  </si>
  <si>
    <t xml:space="preserve">1. Select view with 'LDS - 2016' dataset selected.
2. Change order to Case Count ascending(lowest on top).
3. Include South Dakota in Location filter.
4. Include Hospital in Entity filter.
</t>
  </si>
  <si>
    <r>
      <rPr>
        <rFont val="Arial"/>
      </rPr>
      <t xml:space="preserve">After step 4:
</t>
    </r>
    <r>
      <rPr>
        <rFont val="Arial"/>
        <b/>
      </rPr>
      <t>LANDMANN JUNGMAN MEMORIAL HOSPITAL CAH</t>
    </r>
    <r>
      <rPr>
        <rFont val="Arial"/>
      </rPr>
      <t>(with 23 case count) should be first hospital from the top on the left side of graph</t>
    </r>
  </si>
  <si>
    <t>CC_1.4</t>
  </si>
  <si>
    <t>Check if grouped node &lt; 11 is not visible on the default graph.</t>
  </si>
  <si>
    <t xml:space="preserve">1. Select view with 'LDS - 2016' dataset selected.
2. Include Dentistry in Service line filter.
</t>
  </si>
  <si>
    <t>After step 2:
User should see Hospital (1,808) on the left side of the graph.
User should see Home, SNF (668), HHA (528), IRF (72), LTCH (19) on the right side of the graph
Case count: 5,244</t>
  </si>
  <si>
    <t>CC_1.5</t>
  </si>
  <si>
    <t>Check if grouped node &lt; 11 is not visible on the default graph after including one individual hospital.</t>
  </si>
  <si>
    <r>
      <rPr>
        <rFont val="Arial"/>
        <color rgb="FF000000"/>
      </rPr>
      <t xml:space="preserve">1. Select view with 'LDS - 2016' dataset selected.
2. Include Hospital: </t>
    </r>
    <r>
      <rPr>
        <rFont val="Arial"/>
        <b/>
        <color rgb="FF000000"/>
      </rPr>
      <t>UPMC PASSAVANT</t>
    </r>
    <r>
      <rPr>
        <rFont val="Arial"/>
        <color rgb="FF000000"/>
      </rPr>
      <t xml:space="preserve"> in entity filter.
</t>
    </r>
  </si>
  <si>
    <r>
      <rPr>
        <rFont val="Arial"/>
      </rPr>
      <t xml:space="preserve">After step 2:
User should see </t>
    </r>
    <r>
      <rPr>
        <rFont val="Arial"/>
        <b/>
      </rPr>
      <t>UPMC PASSAVANT</t>
    </r>
    <r>
      <rPr>
        <rFont val="Arial"/>
      </rPr>
      <t xml:space="preserve"> on the left side of the graph.
User should see </t>
    </r>
    <r>
      <rPr>
        <rFont val="Arial"/>
        <b/>
      </rPr>
      <t>Home, HHA (64), SNF (67), IRF (11)</t>
    </r>
    <r>
      <rPr>
        <rFont val="Arial"/>
      </rPr>
      <t xml:space="preserve"> on the right side of the graph</t>
    </r>
  </si>
  <si>
    <t>CC_1.6</t>
  </si>
  <si>
    <t xml:space="preserve">1. Select view with 'LDS - 2016' dataset selected.
2. Expand Hospital node.
</t>
  </si>
  <si>
    <t xml:space="preserve">After step 2 legend:
Hospital: 4,526
SNF: 16,102
HHA; 10,461
IRF: 1,092
LTCH: 424
Home: 1
Case count: 7,061,763
</t>
  </si>
  <si>
    <t>P2BN-3399</t>
  </si>
  <si>
    <t>CC_1.7</t>
  </si>
  <si>
    <t xml:space="preserve">1. Select view with 'LDS - 2016' dataset selected.
2. Expand Hospital node.
3. Expand SNF node.
</t>
  </si>
  <si>
    <t xml:space="preserve">After step 3 legend:
Hospital: 3,920
SNF: 13,367
Case count: 1,112,596
</t>
  </si>
  <si>
    <t>CC_1.8</t>
  </si>
  <si>
    <t>https://tangramcare.atlassian.net/browse/P2BN-3262</t>
  </si>
  <si>
    <t xml:space="preserve">Cos #2 c </t>
  </si>
  <si>
    <t xml:space="preserve">1. Select view with 'LDS - 2016' dataset selected.
2. In entity filter include individual HHA: 1003046178, 1003048208, 1003017211
3. Click Collapse on HHA node
</t>
  </si>
  <si>
    <t xml:space="preserve">After step 3 legend:
Hospital: 19
HHA: 3
Case count: 42
</t>
  </si>
  <si>
    <t>CC_1.9</t>
  </si>
  <si>
    <t xml:space="preserve">1. Select view with 'LDS - 2016' dataset selected.
2. In entity filter include individual HHA: 1003048208, 1003017211
3. Click Collapse on HHA node
</t>
  </si>
  <si>
    <t xml:space="preserve">After step 3 legend:
Hospital: 9
HHA: 1
Case count: 24
</t>
  </si>
  <si>
    <t>P2BN-3409</t>
  </si>
  <si>
    <t>Default benchmark graph.</t>
  </si>
  <si>
    <t>CC_2.1</t>
  </si>
  <si>
    <t>Cos #2 a i 1 b</t>
  </si>
  <si>
    <t>1. Select view with 'LDS-2016' dataset selected.
2. Toggle benchmark on.</t>
  </si>
  <si>
    <r>
      <rPr>
        <rFont val="Arial"/>
      </rPr>
      <t xml:space="preserve">After step 2:
There should be all data shown, since on this graph we don't have relation with cc &lt; 11.
User should see:
</t>
    </r>
    <r>
      <rPr>
        <rFont val="Arial"/>
        <b/>
      </rPr>
      <t>Home, SNF (16,102), HHA (10,461), IRF (1,092), LTCH (424)</t>
    </r>
    <r>
      <rPr>
        <rFont val="Arial"/>
      </rPr>
      <t xml:space="preserve"> on the left side of the graph.
</t>
    </r>
    <r>
      <rPr>
        <rFont val="Arial"/>
        <b/>
      </rPr>
      <t>Other Medical, Cardiology, Orthopedics, Respiratory, Digestive, Neurology, Service Lines (18 more)</t>
    </r>
    <r>
      <rPr>
        <rFont val="Arial"/>
      </rPr>
      <t xml:space="preserve"> on the right side of the graph.
Case count: 7,062,111</t>
    </r>
  </si>
  <si>
    <t>CC_2.2</t>
  </si>
  <si>
    <t>Check if connection between grouped Entity type and Service line is not shown when cc &lt; 11</t>
  </si>
  <si>
    <r>
      <rPr>
        <rFont val="Arial"/>
      </rPr>
      <t xml:space="preserve">1. Select view with 'LDS-2016' dataset selected.
2. Toggle benchmark on.
3. Include </t>
    </r>
    <r>
      <rPr>
        <rFont val="Arial"/>
        <b/>
      </rPr>
      <t>Rehabilitation</t>
    </r>
    <r>
      <rPr>
        <rFont val="Arial"/>
      </rPr>
      <t xml:space="preserve"> and </t>
    </r>
    <r>
      <rPr>
        <rFont val="Arial"/>
        <b/>
      </rPr>
      <t>Ear, Nose &amp; Throat</t>
    </r>
    <r>
      <rPr>
        <rFont val="Arial"/>
      </rPr>
      <t xml:space="preserve"> in Service line filter.</t>
    </r>
  </si>
  <si>
    <t>After step 3:
Case count: 27,170</t>
  </si>
  <si>
    <t>CC_2.3</t>
  </si>
  <si>
    <t>Check if Service line is not displayed when individual hospital has less &lt; 11 cc to it</t>
  </si>
  <si>
    <r>
      <rPr>
        <rFont val="Arial"/>
      </rPr>
      <t>1. Select view with 'LDS-2016' dataset selected.
2. Toggle benchmark on.
3. In benchmark setting select entity type to Acute Care.
4. Set order to Case count ascending(lowest on top).
5. In entity filters include '</t>
    </r>
    <r>
      <rPr>
        <rFont val="Arial"/>
        <b/>
      </rPr>
      <t>JOHNSTON MEMORIAL HOSPITAL</t>
    </r>
    <r>
      <rPr>
        <rFont val="Arial"/>
      </rPr>
      <t xml:space="preserve"> (NPI: 1104812684)'.</t>
    </r>
  </si>
  <si>
    <r>
      <rPr>
        <rFont val="Arial"/>
      </rPr>
      <t xml:space="preserve">After step 4:
User should see </t>
    </r>
    <r>
      <rPr>
        <rFont val="Arial"/>
        <b/>
      </rPr>
      <t>Psychiatric (12 cc)</t>
    </r>
    <r>
      <rPr>
        <rFont val="Arial"/>
      </rPr>
      <t xml:space="preserve"> as 1st service line since 5 service lines have &lt; 11 cc
Case count: 2,344</t>
    </r>
  </si>
  <si>
    <t>CC_2.4</t>
  </si>
  <si>
    <t>Cos #2 a i 1 b
CoS #2 2</t>
  </si>
  <si>
    <t>Check if Service line is not displayed when individual PAC has less &lt; 11 cc to it</t>
  </si>
  <si>
    <r>
      <rPr>
        <rFont val="Arial"/>
      </rPr>
      <t>1. Select view with 'LDS-2016' dataset selected.
2. Toggle benchmark on.
3. In Benchmark setting: Acute care
3. In entity filters include '</t>
    </r>
    <r>
      <rPr>
        <rFont val="Arial"/>
        <b/>
      </rPr>
      <t>FLORIDA HOSPITAL</t>
    </r>
    <r>
      <rPr>
        <rFont val="Arial"/>
      </rPr>
      <t>'. (NPI: 1306938071)</t>
    </r>
  </si>
  <si>
    <t xml:space="preserve">After step 3:
User should see 'FLORIDA HOSPITAL' on the left side of the graph.
Other Medical: 4,614
Cardiology: 3,326
Orthopedics: 2,981
Digestive: 2,605
Case count: 24,051
</t>
  </si>
  <si>
    <t>CC_2.5</t>
  </si>
  <si>
    <t>Check if grouped IRF is not displayed when it has &lt; 11 cc to Rehabilitation episode</t>
  </si>
  <si>
    <r>
      <rPr>
        <rFont val="Arial"/>
      </rPr>
      <t xml:space="preserve">1. Select view with 'LDS-2016' dataset selected.
2. Toggle benchmark on.
3. In service line filters include </t>
    </r>
    <r>
      <rPr>
        <rFont val="Arial"/>
        <b/>
      </rPr>
      <t>EPISODE: Rehabilitatio</t>
    </r>
    <r>
      <rPr>
        <rFont val="Arial"/>
      </rPr>
      <t>n.</t>
    </r>
  </si>
  <si>
    <t>After step 3:
SNF (118), Home, HHA (55) on the right side of the graph.
Rehabilitation on the right side of the graph.
SNF (193/193)
Home (136/136)
HHA (128/128)
Case Count: 457</t>
  </si>
  <si>
    <t>Market share map</t>
  </si>
  <si>
    <t>CC_3.1</t>
  </si>
  <si>
    <t>Market Share Map View</t>
  </si>
  <si>
    <t>Cos #2 a i 1 c</t>
  </si>
  <si>
    <t>Check if market share map only displays entities with &gt;= 11 case count.</t>
  </si>
  <si>
    <t>1. Select view with 'LDS-2016' dataset selected.
2. Go to Map View.</t>
  </si>
  <si>
    <r>
      <rPr>
        <rFont val="Arial"/>
      </rPr>
      <t xml:space="preserve">After step 2:
There is </t>
    </r>
    <r>
      <rPr>
        <rFont val="Arial"/>
        <b/>
      </rPr>
      <t>----</t>
    </r>
    <r>
      <rPr>
        <rFont val="Arial"/>
      </rPr>
      <t xml:space="preserve"> entities on the map.(All entities with &lt; 11 cc are not displayed)
Case Count: 6,576,522
Hospitals: 4,500
SNF: 13,367
LTCH: 408
HHA: 5,342
IRF 1,072</t>
    </r>
  </si>
  <si>
    <t>Case count and number of hospitals is correct. Different number of pac is caused by different entity files. Known issue</t>
  </si>
  <si>
    <t>CC_3.2</t>
  </si>
  <si>
    <t>Check if market share map only displays entities with &gt;= 11 case count, with service line filters applied.</t>
  </si>
  <si>
    <t>1. Select view with 'LDS-2016' dataset selected.
2. Go to Map View.
3. Include Wound Care in service line filter.</t>
  </si>
  <si>
    <t>After step 3:
Case Count: 9,894
Hospitals: 437
SNF: 7
LTCH: 7
HHA: 40</t>
  </si>
  <si>
    <t>CC_3.3</t>
  </si>
  <si>
    <t>Check if market share map only displays entities with &gt;= 11 case count, with one type of entities applied.</t>
  </si>
  <si>
    <t>1. Select view with 'LDS-2016' dataset selected.
2. Go to Map View.
3. Include grouped Hospital in entity filter.</t>
  </si>
  <si>
    <r>
      <rPr>
        <rFont val="Arial"/>
      </rPr>
      <t xml:space="preserve">After step 2:
There is </t>
    </r>
    <r>
      <rPr>
        <rFont val="Arial"/>
        <b/>
      </rPr>
      <t>----</t>
    </r>
    <r>
      <rPr>
        <rFont val="Arial"/>
      </rPr>
      <t xml:space="preserve"> entities on the map.(All entities with &lt; 11 cc are not displayed)
Case Count: 6,576,522
Hospitals: 4,500
SNF: 13,367
LTCH: 408
HHA: 5,342
IRF 1,072</t>
    </r>
  </si>
  <si>
    <t>CC_3.4</t>
  </si>
  <si>
    <t>Check if market share map only displays entities with &gt;= 11 case count, with one type of entities applied and location filter applied.</t>
  </si>
  <si>
    <t>1. Select view with 'LDS-2016' dataset selected.
2. Go to Map View.
3. Include grouped SNF in entity filter.
4. Include California in location filter.</t>
  </si>
  <si>
    <t>After step 4:
Case Count: 88,661
Hospital: 280
SNF: 965</t>
  </si>
  <si>
    <t>Different number of pac is caused by different entity files. Known issue</t>
  </si>
  <si>
    <t>CC_3.5</t>
  </si>
  <si>
    <t>Check if market share map only displays entities with &gt;= 11 case count, with combination of filters.</t>
  </si>
  <si>
    <t>1. Select view with 'LDS-2016' dataset selected.
2. Go to Map View.
3. Include grouped SNF, HHA in entity filter.
4. Exclude California in location filter.
5. Include Cardiology in Service line filter.</t>
  </si>
  <si>
    <t>After step 5:
Case Count: 126,926
Hospital: 1,818
SNF: 2,121
HHA: 1,639</t>
  </si>
  <si>
    <t>Benchmark map</t>
  </si>
  <si>
    <t>CC_4.1</t>
  </si>
  <si>
    <t>Benchmark Map View</t>
  </si>
  <si>
    <t>Cos #2 a i 1 d</t>
  </si>
  <si>
    <t>Check if benchmark map only displays entities with &gt;= 11 case count.</t>
  </si>
  <si>
    <t>1. Select view with 'LDS-2016' dataset selected.
2. Go to Map View.
3. Toggle benchmark on.</t>
  </si>
  <si>
    <r>
      <rPr>
        <rFont val="Arial"/>
      </rPr>
      <t xml:space="preserve">After step 2:
There is </t>
    </r>
    <r>
      <rPr>
        <rFont val="Arial"/>
        <b/>
      </rPr>
      <t>----</t>
    </r>
    <r>
      <rPr>
        <rFont val="Arial"/>
      </rPr>
      <t xml:space="preserve"> entities on the map.(All entities with &lt; 11 cc are not displayed)
Case Count: 5,416,413
Hospitals: 4,338
SNF: 8,038
LTCH: 349
HHA: 3,072
IRF 1,018</t>
    </r>
  </si>
  <si>
    <t>CC_4.2</t>
  </si>
  <si>
    <t>Check if benchmark map only displays entities with &gt;= 11 case count, with service line filters applied.</t>
  </si>
  <si>
    <t>1. Select view with 'LDS-2016' dataset selected.
2. Go to Map View.
3. Toggle benchmark on.
4. Include Wound Care in service line filter.</t>
  </si>
  <si>
    <t>CC_4.3</t>
  </si>
  <si>
    <t>Check if benchmark map only displays entities with &gt;= 11 case count, with one type of entities applied.</t>
  </si>
  <si>
    <t>1. Select view with 'LDS-2016' dataset selected.
2. Go to Map View.
3. Toggle benchmark on.
4. Include grouped Hospital in entity filter.</t>
  </si>
  <si>
    <r>
      <rPr>
        <rFont val="Arial"/>
      </rPr>
      <t xml:space="preserve">After step 2:
There is </t>
    </r>
    <r>
      <rPr>
        <rFont val="Arial"/>
        <b/>
      </rPr>
      <t>----</t>
    </r>
    <r>
      <rPr>
        <rFont val="Arial"/>
      </rPr>
      <t xml:space="preserve"> entities on the map.(All entities with &lt; 11 cc are not displayed)
Case Count: 5,416,413
Hospitals: 4,338
SNF: 8,038
LTCH: 349
HHA: 3,072
IRF 1,018</t>
    </r>
  </si>
  <si>
    <t>CC_4.4</t>
  </si>
  <si>
    <t>Check if benchmark map only displays entities with &gt;= 11 case count, with one type of entities applied and location filter applied.</t>
  </si>
  <si>
    <t>1. Select view with 'LDS-2016' dataset selected.
2. Go to Map View.
3. Toggle benchmark on.
4. Include grouped SNF in entity filter.
5. Include California in location filter.</t>
  </si>
  <si>
    <t>After step 4:
Case Count: 42,978
Hospital: 233
SNF: 648</t>
  </si>
  <si>
    <t>CC_4.5</t>
  </si>
  <si>
    <t>Check if benchmark map only displays entities with &gt;= 11 case count, with combination of filters.</t>
  </si>
  <si>
    <t>1. Select view with 'LDS-2016' dataset selected.
2. Go to Map View.
3. Toggle benchmark on.
4. Include grouped SNF, HHA in entity filter.
5. Exclude California in location filter.
6. Include Cardiology in Service line filter.</t>
  </si>
  <si>
    <t>CC_4.6</t>
  </si>
  <si>
    <t xml:space="preserve">https://tangramcare.atlassian.net/browse/P2BN-3262
</t>
  </si>
  <si>
    <t>Cos #2 iv</t>
  </si>
  <si>
    <t xml:space="preserve">1. Select view with 'LDS-2016' dataset selected.
2. Go to Map View.
3. Include Tangi Pines Nursing Center (NPI: 1740277003).
4. Toggle benchmark on.
</t>
  </si>
  <si>
    <t>After step 4:
Map should be empty</t>
  </si>
  <si>
    <t>2D graph</t>
  </si>
  <si>
    <t>CC_5.1</t>
  </si>
  <si>
    <t>Cos #2 a i 1 e</t>
  </si>
  <si>
    <t>Check number of hospitals on 2D graph with service line selected.</t>
  </si>
  <si>
    <t>1. Select view with 'LDS-2016' dataset.
2. Go to 2D graph view.
3. In benchmark panel settings change Entity type to Hospital
4. In benchmark panel settings change Service line to Other Medical
5. Apply benchmark panel</t>
  </si>
  <si>
    <t>After step 5:
User should see following 2d graph:
quadrant
Low performer's:  952
Mid performer's:  1725
High performer's:  1476
Case count: 1,302,245</t>
  </si>
  <si>
    <t>Timeout</t>
  </si>
  <si>
    <t>CC_5.2</t>
  </si>
  <si>
    <t>Check number of SNFs on 2D graph with one drg selected.</t>
  </si>
  <si>
    <t>1. Select view with 'LDS-2016' dataset.
2. Go to 2D graph view.
3. In benchmark panel settings change Entity type to SNF.
4. In benchmark panel settings change DRG to 520.
5. Apply benchmark panel.</t>
  </si>
  <si>
    <r>
      <rPr>
        <rFont val="Arial"/>
        <color rgb="FF000000"/>
        <sz val="9.0"/>
      </rPr>
      <t xml:space="preserve">After step 5:
User should see message that the graph can not be generated:
</t>
    </r>
    <r>
      <rPr>
        <rFont val="Arial"/>
        <b/>
        <color rgb="FF000000"/>
        <sz val="9.0"/>
      </rPr>
      <t>Your graph cannot be generated.Please change your selections and try again.</t>
    </r>
  </si>
  <si>
    <t>CC_5.3</t>
  </si>
  <si>
    <t>Check number of HHAs for one episode</t>
  </si>
  <si>
    <t>1. Select view with 'LDS-2016' dataset.
2. Go to 2D graph view.
3. In benchmark panel settings change Entity to HHA.
4. In benchmark panel settings change Episode to Urinary Tract Infection.
5. Apply benchmark panel settings.</t>
  </si>
  <si>
    <t>After step 5:
User should see following 2d graph:
quadrant
Low performer's:  103
Mid performer's:  239
High performer's:  325
Case Count: 14,562</t>
  </si>
  <si>
    <t>CC_5.4</t>
  </si>
  <si>
    <t>Check number of SNFs for multiple episodes.</t>
  </si>
  <si>
    <t>1. Select view with 'LDS-2016' dataset.
2. Go to 2D graph view.
3. In Entity field select SNF.
4. In Episode field select:
Chest Pain
Congestive Heart Failure
Acute Myocardial Infarction
5. Apply benchmark panel.</t>
  </si>
  <si>
    <t>After step 5:
User should see message that the graph can not be generated:
Your graph cannot be generated.Please change your selections and try again</t>
  </si>
  <si>
    <t>CC_5.5</t>
  </si>
  <si>
    <t>Check number of hospitals for multiple drgs.</t>
  </si>
  <si>
    <t>1. Select view with 'LDS-2016' dataset.
2. Go to 2D graph view.
3. Open benchmark options.
4. In X-axis Level of Aggregation select Dataset.
5. In Y-axis Level of Aggregation select Dataset.
6. In Entity field select Hospital.
7. In DRG field select two DRGs:
Renal Failure - 683
8. Apply benchmark panel.</t>
  </si>
  <si>
    <t>After step 8:
Low performer's:  614
Mid performer's:  763
High performer's:  859
Case Count:  92631</t>
  </si>
  <si>
    <t>Multiple datasets</t>
  </si>
  <si>
    <t>CC_6.1</t>
  </si>
  <si>
    <t>Cos #2 a ii</t>
  </si>
  <si>
    <t>Market share graph with 2 datasets selected.</t>
  </si>
  <si>
    <t>1. Open empty view.
2. Select LDS-2016 and 'CA and NV' datasets.</t>
  </si>
  <si>
    <t>After step 2:
Left side of the graph:
Hospital (3,368) - 7,082,085 case count
Right side of the graph:
Home - 4,315,433 case count
SNF (16,039) - 1,310,308 case count
HHA (10,314) - 1,146,458 case count
IRF (1,100) - 245,655 case count
LTCH (427) - 64,231 case count</t>
  </si>
  <si>
    <t>CC_6.2</t>
  </si>
  <si>
    <t>Benchmark graph with 2 datasets selected</t>
  </si>
  <si>
    <t>1. Open empty view.
2. Select LDS-2016 and 'CA and NV' datasets.
3. Toggle benchmark on.</t>
  </si>
  <si>
    <t>After step 3:
Left side of the graph:
Home - 4,315,433 case count
SNF (16,039) - 1,310,308 case count
HHA (10,314) - 1,146,458 case count
IRF (1,100) - 245,655 case count
LTCH (427) - 64,231 case count
Right side of the graph:
Other Medical
Cardiology
Orthopedics
Respiratory
Digestive
Neurology
Service Lines (18 more)</t>
  </si>
  <si>
    <t>CC_6.3</t>
  </si>
  <si>
    <t>Benchmark graph with 2 datasets selected, entity and service line filters applied.</t>
  </si>
  <si>
    <r>
      <rPr>
        <rFont val="Arial"/>
      </rPr>
      <t xml:space="preserve">1. Open empty view.
2. Select LDS-2016 and 'CA and NV' datasets.
3. Toggle benchmark on.
4. In service line filter include DRG: 242.
5. In entity filter include </t>
    </r>
    <r>
      <rPr>
        <rFont val="Arial"/>
        <b/>
      </rPr>
      <t>KINDRED HOSPITAL -- LA MIRADA.</t>
    </r>
  </si>
  <si>
    <t>After step 5:
Graph should not be generated.</t>
  </si>
  <si>
    <t>13/02/2020</t>
  </si>
  <si>
    <t>CC_6.4</t>
  </si>
  <si>
    <t>Count of entities with multiple datasets applied.</t>
  </si>
  <si>
    <t>1. Open empty view. 
2. Select LDS-2016 and 'CA and NV' datasets.
3. Go to map view.</t>
  </si>
  <si>
    <r>
      <rPr>
        <rFont val="Arial"/>
      </rPr>
      <t xml:space="preserve">After step 3:
There should be </t>
    </r>
    <r>
      <rPr>
        <rFont val="Arial"/>
        <b/>
      </rPr>
      <t xml:space="preserve">22500 </t>
    </r>
    <r>
      <rPr>
        <rFont val="Arial"/>
      </rPr>
      <t>entities on map. 
Legend should show:
Case count: 2300359 / 2300359</t>
    </r>
  </si>
  <si>
    <t>CC_6.5</t>
  </si>
  <si>
    <t>1. Open empty view. 
2. Select LDS-2016 and 'Pennsylvania' datasets.
3. Go to map view.</t>
  </si>
  <si>
    <r>
      <rPr>
        <rFont val="Arial"/>
      </rPr>
      <t xml:space="preserve">After step 3:
There should be </t>
    </r>
    <r>
      <rPr>
        <rFont val="Arial"/>
        <b/>
      </rPr>
      <t>22569</t>
    </r>
    <r>
      <rPr>
        <rFont val="Arial"/>
      </rPr>
      <t xml:space="preserve"> entities on the map.
The legend should show:
Case Count: 2431345 / 2431345
Hospital: 3108 / 3108
SNF: 12767 / 12767
IRF: 1074 / 1074
HHA: 5210 / 5210
LTCH: 410 / 410</t>
    </r>
  </si>
  <si>
    <t>Labels/Tooltips/Legend</t>
  </si>
  <si>
    <t>CC_7.1</t>
  </si>
  <si>
    <t>Label and Tooltip</t>
  </si>
  <si>
    <t>Cos #2 a iii</t>
  </si>
  <si>
    <t>Check if Label and Tooltip on hospital pagination node has relations with &lt; 11 cc excluded.</t>
  </si>
  <si>
    <t xml:space="preserve">1. Select view with 'LDS-2016' dataset selected.
2. Expand Hospital node on the graph.
</t>
  </si>
  <si>
    <r>
      <rPr>
        <rFont val="Arial"/>
      </rPr>
      <t xml:space="preserve">After step 2:
There is </t>
    </r>
    <r>
      <rPr>
        <rFont val="Arial"/>
        <b/>
      </rPr>
      <t>4501</t>
    </r>
    <r>
      <rPr>
        <rFont val="Arial"/>
      </rPr>
      <t xml:space="preserve"> hospitals on the left side of the graph.
Sum of Case Count is :</t>
    </r>
    <r>
      <rPr>
        <rFont val="Arial"/>
        <b/>
      </rPr>
      <t>7,047,966</t>
    </r>
  </si>
  <si>
    <t>CC_7.2</t>
  </si>
  <si>
    <t>Check if Label and Tooltip on PAC pagination node has relations with &lt; 11 cc excluded.</t>
  </si>
  <si>
    <t xml:space="preserve">1. Select view with 'LDS-2016' dataset selected.
2. Expand SNF grouped node on the graph.
</t>
  </si>
  <si>
    <r>
      <rPr>
        <rFont val="Arial"/>
      </rPr>
      <t xml:space="preserve">After step 3:
There is </t>
    </r>
    <r>
      <rPr>
        <rFont val="Arial"/>
        <b/>
      </rPr>
      <t xml:space="preserve">14,999 </t>
    </r>
    <r>
      <rPr>
        <rFont val="Arial"/>
      </rPr>
      <t xml:space="preserve">individual SNFs on the right side of the graph.
Sum of Case Count for SNFs is: </t>
    </r>
    <r>
      <rPr>
        <rFont val="Arial"/>
        <b/>
      </rPr>
      <t>1,348,721</t>
    </r>
  </si>
  <si>
    <t>CC_7.3</t>
  </si>
  <si>
    <t>Check if Label and Tooltip on grouped Service Line node has episodes with &lt; 11 cc included.</t>
  </si>
  <si>
    <r>
      <rPr>
        <rFont val="Arial"/>
      </rPr>
      <t xml:space="preserve">1. Select view with 'LDS-2016' dataset selected.
2. In entity filter select entity with NPI:
</t>
    </r>
    <r>
      <rPr>
        <rFont val="Arial"/>
        <b/>
      </rPr>
      <t>EL CAMPO MEMORIAL HOSPITAL(NPI: 1003192311)</t>
    </r>
    <r>
      <rPr>
        <rFont val="Arial"/>
      </rPr>
      <t xml:space="preserve">
3. Toggle benchmark on.
4. In benchmark setting change Entity type to Acute Care.
5. Expand Other Medical node.
6. Collapse Renal Failure node.
 </t>
    </r>
  </si>
  <si>
    <t>After step 4:
Label next to Other medical node should show 58 case count(&lt; 11 included)
After step 5:
User should see 2 episodes on the right side of the graph(&lt; 11 excluded):
Renal Failure
Urinary Tract Infection
User should see 1 individual hospital on the left side with 35 case count (&lt; 11 excluded)
After step 6:
User should see Individual hospital and grouped Other Medical node with 58 case count(&lt; 11 included)</t>
  </si>
  <si>
    <t>CC_7.4</t>
  </si>
  <si>
    <t>Check if legend does not show relations with &lt; 11 cc.</t>
  </si>
  <si>
    <r>
      <rPr>
        <rFont val="Arial"/>
      </rPr>
      <t xml:space="preserve">1. Select view with 'LDS-2016' dataset selected.
2. In entity filter select entity with NPI:
</t>
    </r>
    <r>
      <rPr>
        <rFont val="Arial"/>
        <b/>
      </rPr>
      <t>EL CAMPO MEMORIAL HOSPITAL(NPI: 1003192311)</t>
    </r>
    <r>
      <rPr>
        <rFont val="Arial"/>
      </rPr>
      <t xml:space="preserve">
3. Toggle benchmark on.
4. In benchmark setting change Entity type to Acute Care.
5. In service line filter include Renal Failure.
6. Expand Renal Failure.
7. Expand Legend.</t>
    </r>
  </si>
  <si>
    <r>
      <rPr>
        <rFont val="Arial"/>
      </rPr>
      <t xml:space="preserve">After step 5:
User should see </t>
    </r>
    <r>
      <rPr>
        <rFont val="Arial"/>
        <b/>
      </rPr>
      <t>EL CAMPO MEMORIAL HOSPITAL(23 cc) - Renal Failure(23 cc)</t>
    </r>
    <r>
      <rPr>
        <rFont val="Arial"/>
      </rPr>
      <t xml:space="preserve"> on the graph
After step 6:
User should see </t>
    </r>
    <r>
      <rPr>
        <rFont val="Arial"/>
        <b/>
      </rPr>
      <t>EL CAMPO MEMORIAL HOSPITAL(14 cc) - DRG 683(14 cc)</t>
    </r>
    <r>
      <rPr>
        <rFont val="Arial"/>
      </rPr>
      <t xml:space="preserve"> on the graph.
After step 7:
Legend:
DRG (1 / 1)
Hospital (1 / 1)
Case count (14 / 14)</t>
    </r>
  </si>
  <si>
    <t>CC_7.5</t>
  </si>
  <si>
    <t>Check if Labels shows correct results when user collapses entity type(&lt; 11 should be included)</t>
  </si>
  <si>
    <t>1. Select view with 'LDS-2016' dataset selected.
2. Toggle benchmark on.
3. In entity filter select grouped LTCH.
4. In service line filter select Renal Failure.
5. Collapse left side of the graph.</t>
  </si>
  <si>
    <t>After step 4:
There should be 9 individual LTCH on the left side.
There should be Renal Failure on the right side of the graph.
Label next to Renal Failure should show 170 case count.
After step 5:
There should be grouped LTCH(312) on the left side.
There should be Renal Failure on the right side of the graph.
Tooltips and Labels should show 998 case count.</t>
  </si>
  <si>
    <t>CC_7.6</t>
  </si>
  <si>
    <t>Excel file</t>
  </si>
  <si>
    <t>Check if second tab in exported excel file does not have rows with case count &lt; 11</t>
  </si>
  <si>
    <t>1. Select view with 'LDS-2016' dataset selected.
2. Toggle benchmark on.
3. In entity filter include grouped SNF.
4. In service line filter include Cancer Care.
5. On the side nav select Export As.
6. Check Excel file and click Export.</t>
  </si>
  <si>
    <t>After step 6:
Open downloaded excel file, go to 2nd tab and check if there are no relations with case count &lt; 11</t>
  </si>
  <si>
    <t>Filter</t>
  </si>
  <si>
    <t>CC_8.1</t>
  </si>
  <si>
    <t>Entity filter panel</t>
  </si>
  <si>
    <t>CoS #2 a iv 1</t>
  </si>
  <si>
    <t>Check if there are tags in entity filter which have fewer than 11 case count.</t>
  </si>
  <si>
    <t>1. Select view with 'LDS-2016' dataset selected.
2. Open entity filter.
3. Expand LTCH filter tag and go to the last page.</t>
  </si>
  <si>
    <r>
      <rPr>
        <rFont val="Arial"/>
      </rPr>
      <t xml:space="preserve">After step 3:
Tags not displayed under Entity &gt; LTCH (on the last page):
</t>
    </r>
    <r>
      <rPr>
        <rFont val="Arial"/>
        <b/>
      </rPr>
      <t xml:space="preserve">TEXAS CENTER FOR INFECTIOUS DISEASE
WESTERN MASSACHUSETTS HOSPITAL
MUSCOGEE (CREEK) NATION LONG TERM ACUTE CARE HOSPI
ELEANOR SLATER HOSPITAL
CONTINUECARE HOSPITAL AT MEDICAL CENTER ODESSA
CRAIG HOSPITAL
ACUITY SPECIALTY HOSPITAL OF ARIZONA AT SUN CITY LLC
SOUTHEAST REGIONAL MEDICAL CENTER, INC
</t>
    </r>
  </si>
  <si>
    <t>CC_8.2</t>
  </si>
  <si>
    <t>Service Line filter panel</t>
  </si>
  <si>
    <t>Cos #e III 3</t>
  </si>
  <si>
    <t>Check if there are tags in service line filter which have fewer than 11 case count.</t>
  </si>
  <si>
    <t>1. Select view with 'LDS-2016' dataset selected. 
2. Open service line filter.
3. Expand Pediatrics
4. Expand Extreme Immaturity Or Respiratory Distress Syndrome, Neonate</t>
  </si>
  <si>
    <t>User shouldn't see any filters with less than 11 case count</t>
  </si>
  <si>
    <t>P2BN-3413</t>
  </si>
  <si>
    <t>Benchmark calculations</t>
  </si>
  <si>
    <t>ALL BENCHMARK CALCULATIONS WILL BE THE SAME(as before) FOR GRAPH, MAP, 2D Graph.</t>
  </si>
  <si>
    <t>"The current view only contains LDS data that has a minimum case count of 11" message</t>
  </si>
  <si>
    <t>CC_10.1</t>
  </si>
  <si>
    <t>Popup with message which says that current view shows &lt; 11 case count</t>
  </si>
  <si>
    <t>CoS #3 
CoS #2 a i 2</t>
  </si>
  <si>
    <t>Checks if popup message is shown.</t>
  </si>
  <si>
    <t>1. Select view with 'LDS-2016' dataset selected.
2. Expand LTCH grouped node on the graph.</t>
  </si>
  <si>
    <r>
      <rPr>
        <rFont val="Arial"/>
      </rPr>
      <t>After step 2:
User sees popup which says:
"</t>
    </r>
    <r>
      <rPr>
        <rFont val="Arial"/>
        <b/>
      </rPr>
      <t>The current view only contains LDS data that has minimum case count of 11."</t>
    </r>
  </si>
  <si>
    <t>CC_10.2</t>
  </si>
  <si>
    <t>CoS #3 a</t>
  </si>
  <si>
    <t>Checks if user can close popup message.</t>
  </si>
  <si>
    <t>1. Select view with 'LDS-2016' dataset selected.
2. Expand Hospital grouped node on the graph.
3. Click x on popup message.</t>
  </si>
  <si>
    <t>After step 3:
User no longer sees popup message.</t>
  </si>
  <si>
    <t>CC_10.3</t>
  </si>
  <si>
    <t>Checks if user can move popup message.</t>
  </si>
  <si>
    <t>1. Select view with 'LDS-2016' dataset selected.
2. Expand Hospital grouped node on the graph.
3. Click and hold on popup message.
4. Move your mouse.</t>
  </si>
  <si>
    <t>After step 4:
Message popup is moved to new location.</t>
  </si>
  <si>
    <t>out-of-date</t>
  </si>
  <si>
    <t>CC_10.4</t>
  </si>
  <si>
    <t>CoS #3</t>
  </si>
  <si>
    <t>Check if popup message disappears after collapsing.</t>
  </si>
  <si>
    <t xml:space="preserve">1. Select view with 'LDS-2016' dataset selected.
2. Expand LTCH grouped node on the graph.
3. Collapse individual LTCH node.
</t>
  </si>
  <si>
    <t>After step 2:
Popup message is shown.
After step 3:
Popup message disappears(since we see all Hosp - LTCH relations)</t>
  </si>
  <si>
    <t>CC_10.5</t>
  </si>
  <si>
    <t>CoS #3 d</t>
  </si>
  <si>
    <t>Check if popup message is saved in PNG file.</t>
  </si>
  <si>
    <t>1. Select view with 'LDS-2016' dataset selected.
2. Expand Hospital grouped node on the graph.
3. Export as PNG.
4. Opne PNG file.</t>
  </si>
  <si>
    <t>After step 4:
User should see popupe message on exported PNG file.</t>
  </si>
  <si>
    <t>CC_10.6</t>
  </si>
  <si>
    <t>Check if popup message appears in benchmark graph.</t>
  </si>
  <si>
    <t xml:space="preserve">1. Select view with 'LDS-2016' dataset selected.
2. Toggle benchmark on.
3. Expand SNF grouped node.
</t>
  </si>
  <si>
    <r>
      <rPr>
        <rFont val="Arial"/>
      </rPr>
      <t xml:space="preserve">After step 3:
User sees popup which says:
</t>
    </r>
    <r>
      <rPr>
        <rFont val="Arial"/>
        <b/>
      </rPr>
      <t>"The current view only contains LDS data that has minimum case count of 11."</t>
    </r>
  </si>
  <si>
    <t>"There is no data to display at this level" message</t>
  </si>
  <si>
    <t>CC_11.1</t>
  </si>
  <si>
    <t>Error message:
"There is no data to display at this level"</t>
  </si>
  <si>
    <t xml:space="preserve">CoS #4 a </t>
  </si>
  <si>
    <t>Check if user is taken to parent level if individual can not be displayed</t>
  </si>
  <si>
    <t>1. Select view with 'LDS-2016' dataset selected.
2. Open entity filter and include IRF.
3. Open service line filter and include Ophthalmology.
4. Click 'Back' button.</t>
  </si>
  <si>
    <r>
      <rPr>
        <rFont val="Arial"/>
      </rPr>
      <t xml:space="preserve">After step 3:
User sees message: </t>
    </r>
    <r>
      <rPr>
        <rFont val="Arial"/>
        <b/>
      </rPr>
      <t xml:space="preserve">"There is no data to display at this level"
</t>
    </r>
    <r>
      <rPr>
        <rFont val="Arial"/>
      </rPr>
      <t>After step 4:
User sees Hospital (81) and IRF (79) on the graph.</t>
    </r>
  </si>
  <si>
    <t>CC_11.2</t>
  </si>
  <si>
    <t>CoS #4 a</t>
  </si>
  <si>
    <t>Check error message after expanding episode.</t>
  </si>
  <si>
    <t>1. Select view with 'LDS-2016' dataset selected.
2. Open entity filter and include FLORIDA HOSPITAL, grouped Home and grouped HHA.
3. Open service line filter and include Red Blood Cell Disorders.
4. Expand grouped HHA on the graph.</t>
  </si>
  <si>
    <t>After step 4:
User should see:
"There is no data to display at this level" message and Back button.</t>
  </si>
  <si>
    <t>CC_11.3</t>
  </si>
  <si>
    <t>Check if user can go back to previous view by clicking Back button.</t>
  </si>
  <si>
    <t>1. Select view with 'LDS-2016' dataset selected.
2. Open entity filter and include FLORIDA HOSPITAL, grouped Home and grouped HHA.
3. Open service line filter and include Red Blood Cell Disorders.
4. Expand grouped HHA on the graph.
5. Click 'Back' button.</t>
  </si>
  <si>
    <t>After step 5:
User should see graph:
FLORIDA HOSPITAL on the left side.
HHA (17), Home on the right side.</t>
  </si>
  <si>
    <t>CC_11.4</t>
  </si>
  <si>
    <t>Check if expanding service line to episode level shows error message.</t>
  </si>
  <si>
    <t>1. Select view with 'LDS-2016' dataset selected.
2. Open entity filter and include EL CAMPO MEMORIAL HOSPITAL.
3. Toggle benchmark on.
4. In benchmark settings change Entity type to Acute Care.
5. Expand Orthopedics on the graph.</t>
  </si>
  <si>
    <r>
      <rPr>
        <rFont val="Arial"/>
      </rPr>
      <t>After step 4:
User should see 5 service lines.
After step 5:
User should see message:
"</t>
    </r>
    <r>
      <rPr>
        <rFont val="Arial"/>
        <b/>
      </rPr>
      <t>There is no data to display at this level"</t>
    </r>
  </si>
  <si>
    <t>CC_11.5</t>
  </si>
  <si>
    <t>Check if expanding graph to DRG level shows error message.</t>
  </si>
  <si>
    <t>1. Select view with 'LDS-2016' dataset selected.
2. Open entity filter and include EL CAMPO MEMORIAL HOSPITAL.
3. Toggle benchmark on.
4. In benchmark settings change Entity type to Acute Care.
5. Expand Other Medical on the graph.
6. Expand Sepsis on the graph.</t>
  </si>
  <si>
    <r>
      <rPr>
        <rFont val="Arial"/>
      </rPr>
      <t xml:space="preserve">After step 5:
User should see 3 episodes(Renal Failure, Urinary Tract Infection, Sepsis).
After step 6: 
User should see message:
</t>
    </r>
    <r>
      <rPr>
        <rFont val="Arial"/>
        <b/>
      </rPr>
      <t>"There is no data to display at this level"</t>
    </r>
  </si>
  <si>
    <t>Less than 11 - temporary solutions</t>
  </si>
  <si>
    <t>CC_temp_1.1</t>
  </si>
  <si>
    <r>
      <rPr>
        <rFont val="Arial"/>
      </rPr>
      <t xml:space="preserve">After step 1:
Left side of the graph:
</t>
    </r>
    <r>
      <rPr>
        <rFont val="Arial"/>
        <b/>
      </rPr>
      <t>Hospital (3,100)</t>
    </r>
    <r>
      <rPr>
        <rFont val="Arial"/>
      </rPr>
      <t xml:space="preserve">
Right side of the graph:
</t>
    </r>
    <r>
      <rPr>
        <rFont val="Arial"/>
        <b/>
      </rPr>
      <t>Home
SNF (2,633)
HHA (1,946)
IRF (801)
LTCH (159)</t>
    </r>
  </si>
  <si>
    <t>CC_temp_1.4</t>
  </si>
  <si>
    <t>After step 2:
User should see Hospital (1) on the left side of the graph.
User should see Home on the right side of the graph</t>
  </si>
  <si>
    <t>CC_temp_2.1</t>
  </si>
  <si>
    <t>Benchmark Graph view</t>
  </si>
  <si>
    <r>
      <rPr>
        <rFont val="Arial"/>
      </rPr>
      <t xml:space="preserve">After step 2:
There should be all data shown, since on this graph we don't have relation with cc &lt; 11.
User should see:
</t>
    </r>
    <r>
      <rPr>
        <rFont val="Arial"/>
        <b/>
      </rPr>
      <t>Home, SNF (2,633), HHA (1,946), IRF (801), LTCH (159)</t>
    </r>
    <r>
      <rPr>
        <rFont val="Arial"/>
      </rPr>
      <t xml:space="preserve"> on the left side of the graph.
</t>
    </r>
    <r>
      <rPr>
        <rFont val="Arial"/>
        <b/>
      </rPr>
      <t>Other Medical, Cardiology, Orthopedics, Respiratory, Digestive, Neurology, Service Lines (18 more)</t>
    </r>
    <r>
      <rPr>
        <rFont val="Arial"/>
      </rPr>
      <t xml:space="preserve"> on the right side of the graph.</t>
    </r>
  </si>
  <si>
    <t>CC_temp_3.1</t>
  </si>
  <si>
    <t>After step 2:
Legend:
Hospital (3,100/3,100)
LTCH (159/159)
IRF: (801/801)
SNF: (2,633/2,633)
HHA: (1,946/1,946)
Case Count: (2,944,581/2,944,581)</t>
  </si>
  <si>
    <t>CC_temp_4.1</t>
  </si>
  <si>
    <t>After step 3:
Legend:
Hospital (3,100/3,100)
LTCH (159/159)
IRF: (801/801)
SNF: (2,633/2,633)
HHA: (1,946/1,946)
Case Count: (2,944,581/2,944,581)</t>
  </si>
  <si>
    <t>CC_temp_5.1</t>
  </si>
  <si>
    <t>1. Select view with 'LDS-2016' dataset.
2. Go to 2D graph view.
3. In benchmark panel settings change Entity type to Hospital
4. In benchmark panel settings change Service line to Other Medical
5. In benchmark panel settings change time range to Q1 2016-Q4 2016
6. Apply benchmark panel</t>
  </si>
  <si>
    <t>After step 6:
User should see following 2d graph:
quadrant
I       227
II      162
III    1688
IV      688 
Low performer's:  227
Mid performer's:  850
High performer's:  1688
Other Medical
Case Count: 637,502</t>
  </si>
  <si>
    <t>LESS than 11 rule - permanent solution</t>
  </si>
  <si>
    <t>per_CC_1.1</t>
  </si>
  <si>
    <r>
      <rPr>
        <rFont val="Arial"/>
      </rPr>
      <t xml:space="preserve">After step 1:
Left side of the graph:
</t>
    </r>
    <r>
      <rPr>
        <rFont val="Arial"/>
        <b/>
      </rPr>
      <t>Hospital (4,591)</t>
    </r>
    <r>
      <rPr>
        <rFont val="Arial"/>
      </rPr>
      <t xml:space="preserve">
Right side of the graph:
</t>
    </r>
    <r>
      <rPr>
        <rFont val="Arial"/>
        <b/>
      </rPr>
      <t>Home
SNF (16,102)
HHA (10,461)
IRF (1,092)
LTCH (424)</t>
    </r>
  </si>
  <si>
    <t>per_CC_1.2</t>
  </si>
  <si>
    <r>
      <rPr>
        <rFont val="Arial"/>
      </rPr>
      <t xml:space="preserve">After step 3:
Hospital (12) on the left side of the graph
12 individual SNFs on the right side of the graph.
Case count should be </t>
    </r>
    <r>
      <rPr>
        <rFont val="Arial"/>
        <b/>
      </rPr>
      <t>1303</t>
    </r>
    <r>
      <rPr>
        <rFont val="Arial"/>
      </rPr>
      <t>(for grouped Hospital and sum(SNFs))</t>
    </r>
  </si>
  <si>
    <t>per_CC_1.3</t>
  </si>
  <si>
    <r>
      <rPr>
        <rFont val="Arial"/>
      </rPr>
      <t xml:space="preserve">After step 4:
</t>
    </r>
    <r>
      <rPr>
        <rFont val="Arial"/>
        <b/>
      </rPr>
      <t>LANDMANN JUNGMAN MEMORIAL HOSPITAL CAH</t>
    </r>
    <r>
      <rPr>
        <rFont val="Arial"/>
      </rPr>
      <t>(with 23 case count) should be first hospital from the top on the left side of graph</t>
    </r>
  </si>
  <si>
    <t>per_CC_1.4</t>
  </si>
  <si>
    <t>per_CC_1.5</t>
  </si>
  <si>
    <r>
      <rPr>
        <rFont val="Arial"/>
        <color rgb="FF000000"/>
      </rPr>
      <t xml:space="preserve">1. Select view with 'LDS - 2016' dataset selected.
2. Include Hospital: </t>
    </r>
    <r>
      <rPr>
        <rFont val="Arial"/>
        <b/>
        <color rgb="FF000000"/>
      </rPr>
      <t>UPMC PASSAVANT</t>
    </r>
    <r>
      <rPr>
        <rFont val="Arial"/>
        <color rgb="FF000000"/>
      </rPr>
      <t xml:space="preserve"> in entity filter.
</t>
    </r>
  </si>
  <si>
    <r>
      <rPr>
        <rFont val="Arial"/>
      </rPr>
      <t xml:space="preserve">After step 2:
User should see </t>
    </r>
    <r>
      <rPr>
        <rFont val="Arial"/>
        <b/>
      </rPr>
      <t>UPMC PASSAVANT</t>
    </r>
    <r>
      <rPr>
        <rFont val="Arial"/>
      </rPr>
      <t xml:space="preserve"> on the left side of the graph.
User should see </t>
    </r>
    <r>
      <rPr>
        <rFont val="Arial"/>
        <b/>
      </rPr>
      <t>Home, HHA (64), SNF (67), IRF (11)</t>
    </r>
    <r>
      <rPr>
        <rFont val="Arial"/>
      </rPr>
      <t xml:space="preserve"> on the right side of the graph</t>
    </r>
  </si>
  <si>
    <t>per_CC_1.6</t>
  </si>
  <si>
    <t>per_CC_1.7</t>
  </si>
  <si>
    <t>per_CC_1.8</t>
  </si>
  <si>
    <t>per_CC_1.9</t>
  </si>
  <si>
    <t>per_CC_2.1</t>
  </si>
  <si>
    <r>
      <rPr>
        <rFont val="Arial"/>
      </rPr>
      <t xml:space="preserve">After step 2:
There should be all data shown, since on this graph we don't have relation with cc &lt; 11.
User should see:
</t>
    </r>
    <r>
      <rPr>
        <rFont val="Arial"/>
        <b/>
      </rPr>
      <t>Home, SNF (16,102), HHA (10,461), IRF (1,092), LTCH (424)</t>
    </r>
    <r>
      <rPr>
        <rFont val="Arial"/>
      </rPr>
      <t xml:space="preserve"> on the left side of the graph.
</t>
    </r>
    <r>
      <rPr>
        <rFont val="Arial"/>
        <b/>
      </rPr>
      <t>Other Medical, Cardiology, Orthopedics, Respiratory, Digestive, Neurology, Service Lines (18 more)</t>
    </r>
    <r>
      <rPr>
        <rFont val="Arial"/>
      </rPr>
      <t xml:space="preserve"> on the right side of the graph.
Case count: 7,062,111</t>
    </r>
  </si>
  <si>
    <t>per_CC_2.2</t>
  </si>
  <si>
    <r>
      <rPr>
        <rFont val="Arial"/>
      </rPr>
      <t xml:space="preserve">1. Select view with 'LDS-2016' dataset selected.
2. Toggle benchmark on.
3. Include </t>
    </r>
    <r>
      <rPr>
        <rFont val="Arial"/>
        <b/>
      </rPr>
      <t>Rehabilitation</t>
    </r>
    <r>
      <rPr>
        <rFont val="Arial"/>
      </rPr>
      <t xml:space="preserve"> and </t>
    </r>
    <r>
      <rPr>
        <rFont val="Arial"/>
        <b/>
      </rPr>
      <t>Ear, Nose &amp; Throat</t>
    </r>
    <r>
      <rPr>
        <rFont val="Arial"/>
      </rPr>
      <t xml:space="preserve"> in Service line filter.</t>
    </r>
  </si>
  <si>
    <t>per_CC_2.3</t>
  </si>
  <si>
    <r>
      <rPr>
        <rFont val="Arial"/>
      </rPr>
      <t>1. Select view with 'LDS-2016' dataset selected.
2. Toggle benchmark on.
3. In benchmark setting select entity type to Acute Care.
4. Set order to Case count ascending(lowest on top).
5. In entity filters include '</t>
    </r>
    <r>
      <rPr>
        <rFont val="Arial"/>
        <b/>
      </rPr>
      <t>JOHNSTON MEMORIAL HOSPITAL</t>
    </r>
    <r>
      <rPr>
        <rFont val="Arial"/>
      </rPr>
      <t xml:space="preserve"> (NPI: 1104812684)'.</t>
    </r>
  </si>
  <si>
    <r>
      <rPr>
        <rFont val="Arial"/>
      </rPr>
      <t xml:space="preserve">After step 4:
User should see </t>
    </r>
    <r>
      <rPr>
        <rFont val="Arial"/>
        <b/>
      </rPr>
      <t>Psychiatric (12 cc)</t>
    </r>
    <r>
      <rPr>
        <rFont val="Arial"/>
      </rPr>
      <t xml:space="preserve"> as 1st service line since 5 service lines have &lt; 11 cc
Case count: 2,344</t>
    </r>
  </si>
  <si>
    <t>per_CC_2.4</t>
  </si>
  <si>
    <r>
      <rPr>
        <rFont val="Arial"/>
      </rPr>
      <t>1. Select view with 'LDS-2016' dataset selected.
2. Toggle benchmark on.
3. In Benchmark setting: Acute care
3. In entity filters include '</t>
    </r>
    <r>
      <rPr>
        <rFont val="Arial"/>
        <b/>
      </rPr>
      <t>FLORIDA HOSPITAL</t>
    </r>
    <r>
      <rPr>
        <rFont val="Arial"/>
      </rPr>
      <t>'. (NPI: 1306938071)</t>
    </r>
  </si>
  <si>
    <t>per_CC_2.5</t>
  </si>
  <si>
    <r>
      <rPr>
        <rFont val="Arial"/>
      </rPr>
      <t xml:space="preserve">1. Select view with 'LDS-2016' dataset selected.
2. Toggle benchmark on.
3. In service line filters include </t>
    </r>
    <r>
      <rPr>
        <rFont val="Arial"/>
        <b/>
      </rPr>
      <t>EPISODE: Rehabilitatio</t>
    </r>
    <r>
      <rPr>
        <rFont val="Arial"/>
      </rPr>
      <t>n.</t>
    </r>
  </si>
  <si>
    <t>per_CC_3.1</t>
  </si>
  <si>
    <r>
      <rPr>
        <rFont val="Arial"/>
      </rPr>
      <t xml:space="preserve">After step 2:
There is </t>
    </r>
    <r>
      <rPr>
        <rFont val="Arial"/>
        <b/>
      </rPr>
      <t>----</t>
    </r>
    <r>
      <rPr>
        <rFont val="Arial"/>
      </rPr>
      <t xml:space="preserve"> entities on the map.(All entities with &lt; 11 cc are not displayed)
Case Count: 6,576,522
Hospitals: 4,500
SNF: 13,367
LTCH: 408
HHA: 5,342
IRF 1,072</t>
    </r>
  </si>
  <si>
    <t>per_CC_3.2</t>
  </si>
  <si>
    <t>per_CC_3.3</t>
  </si>
  <si>
    <r>
      <rPr>
        <rFont val="Arial"/>
      </rPr>
      <t xml:space="preserve">After step 2:
There is </t>
    </r>
    <r>
      <rPr>
        <rFont val="Arial"/>
        <b/>
      </rPr>
      <t>----</t>
    </r>
    <r>
      <rPr>
        <rFont val="Arial"/>
      </rPr>
      <t xml:space="preserve"> entities on the map.(All entities with &lt; 11 cc are not displayed)
Case Count: 6,576,522
Hospitals: 4,500
SNF: 13,367
LTCH: 408
HHA: 5,342
IRF 1,072</t>
    </r>
  </si>
  <si>
    <t>Hospital: 4241
SNF 12154
HHA 4464
IRF 1100
LTCH 355
Home 1</t>
  </si>
  <si>
    <t>per_CC_3.4</t>
  </si>
  <si>
    <t>P2BN-3463</t>
  </si>
  <si>
    <t>per_CC_3.5</t>
  </si>
  <si>
    <t>per_CC_4.1</t>
  </si>
  <si>
    <r>
      <rPr>
        <rFont val="Arial"/>
      </rPr>
      <t xml:space="preserve">After step 2:
There is </t>
    </r>
    <r>
      <rPr>
        <rFont val="Arial"/>
        <b/>
      </rPr>
      <t>----</t>
    </r>
    <r>
      <rPr>
        <rFont val="Arial"/>
      </rPr>
      <t xml:space="preserve"> entities on the map.(All entities with &lt; 11 cc are not displayed)
Case Count: 5,416,413
Hospitals: 4,338
SNF: 8,038
LTCH: 349
HHA: 3,072
IRF 1,018</t>
    </r>
  </si>
  <si>
    <t>per_CC_4.2</t>
  </si>
  <si>
    <t>per_CC_4.3</t>
  </si>
  <si>
    <r>
      <rPr>
        <rFont val="Arial"/>
      </rPr>
      <t xml:space="preserve">After step 2:
There is </t>
    </r>
    <r>
      <rPr>
        <rFont val="Arial"/>
        <b/>
      </rPr>
      <t>----</t>
    </r>
    <r>
      <rPr>
        <rFont val="Arial"/>
      </rPr>
      <t xml:space="preserve"> entities on the map.(All entities with &lt; 11 cc are not displayed)
Case Count: 5,416,413
Hospitals: 4,338
SNF: 8,038
LTCH: 349
HHA: 3,072
IRF 1,018</t>
    </r>
  </si>
  <si>
    <t>per_CC_4.4</t>
  </si>
  <si>
    <t>per_CC_4.5</t>
  </si>
  <si>
    <t>per_CC_4.6</t>
  </si>
  <si>
    <t>per_CC_5.1</t>
  </si>
  <si>
    <t>per_CC_5.2</t>
  </si>
  <si>
    <r>
      <rPr>
        <rFont val="Arial"/>
        <color rgb="FF000000"/>
        <sz val="9.0"/>
      </rPr>
      <t xml:space="preserve">After step 5:
User should see message that the graph can not be generated:
</t>
    </r>
    <r>
      <rPr>
        <rFont val="Arial"/>
        <b/>
        <color rgb="FF000000"/>
        <sz val="9.0"/>
      </rPr>
      <t>Your graph cannot be generated.Please change your selections and try again.</t>
    </r>
  </si>
  <si>
    <t>per_CC_5.3</t>
  </si>
  <si>
    <t>per_CC_5.4</t>
  </si>
  <si>
    <t>per_CC_5.5</t>
  </si>
  <si>
    <t>per_CC_6.1</t>
  </si>
  <si>
    <t>per_CC_6.2</t>
  </si>
  <si>
    <t>per_CC_6.3</t>
  </si>
  <si>
    <r>
      <rPr>
        <rFont val="Arial"/>
      </rPr>
      <t xml:space="preserve">1. Open empty view.
2. Select LDS-2016 and 'CA and NV' datasets.
3. Toggle benchmark on.
4. In service line filter include DRG: 242.
5. In entity filter include </t>
    </r>
    <r>
      <rPr>
        <rFont val="Arial"/>
        <b/>
      </rPr>
      <t>KINDRED HOSPITAL -- LA MIRADA.</t>
    </r>
  </si>
  <si>
    <t>per_CC_6.4</t>
  </si>
  <si>
    <r>
      <rPr>
        <rFont val="Arial"/>
      </rPr>
      <t xml:space="preserve">After step 3:
There should be </t>
    </r>
    <r>
      <rPr>
        <rFont val="Arial"/>
        <b/>
      </rPr>
      <t xml:space="preserve">22500 </t>
    </r>
    <r>
      <rPr>
        <rFont val="Arial"/>
      </rPr>
      <t>entities on map. 
Legend should show:
Case count: 2300359 / 2300359</t>
    </r>
  </si>
  <si>
    <t>per_CC_6.5</t>
  </si>
  <si>
    <r>
      <rPr>
        <rFont val="Arial"/>
      </rPr>
      <t xml:space="preserve">After step 3:
There should be </t>
    </r>
    <r>
      <rPr>
        <rFont val="Arial"/>
        <b/>
      </rPr>
      <t>22569</t>
    </r>
    <r>
      <rPr>
        <rFont val="Arial"/>
      </rPr>
      <t xml:space="preserve"> entities on the map.
The legend should show:
Case Count: 2431345 / 2431345
Hospital: 3108 / 3108
SNF: 12767 / 12767
IRF: 1074 / 1074
HHA: 5210 / 5210
LTCH: 410 / 410</t>
    </r>
  </si>
  <si>
    <t>per_CC_7.1</t>
  </si>
  <si>
    <r>
      <rPr>
        <rFont val="Arial"/>
      </rPr>
      <t xml:space="preserve">After step 2:
There is </t>
    </r>
    <r>
      <rPr>
        <rFont val="Arial"/>
        <b/>
      </rPr>
      <t>4501</t>
    </r>
    <r>
      <rPr>
        <rFont val="Arial"/>
      </rPr>
      <t xml:space="preserve"> hospitals on the left side of the graph.
Sum of Case Count is :</t>
    </r>
    <r>
      <rPr>
        <rFont val="Arial"/>
        <b/>
      </rPr>
      <t>7,047,966</t>
    </r>
  </si>
  <si>
    <t>per_CC_7.2</t>
  </si>
  <si>
    <r>
      <rPr>
        <rFont val="Arial"/>
      </rPr>
      <t xml:space="preserve">After step 3:
There is </t>
    </r>
    <r>
      <rPr>
        <rFont val="Arial"/>
        <b/>
      </rPr>
      <t xml:space="preserve">14,999 </t>
    </r>
    <r>
      <rPr>
        <rFont val="Arial"/>
      </rPr>
      <t xml:space="preserve">individual SNFs on the right side of the graph.
Sum of Case Count for SNFs is: </t>
    </r>
    <r>
      <rPr>
        <rFont val="Arial"/>
        <b/>
      </rPr>
      <t>1,348,721</t>
    </r>
  </si>
  <si>
    <t>per_CC_7.3</t>
  </si>
  <si>
    <r>
      <rPr>
        <rFont val="Arial"/>
      </rPr>
      <t xml:space="preserve">1. Select view with 'LDS-2016' dataset selected.
2. In entity filter select entity with NPI:
</t>
    </r>
    <r>
      <rPr>
        <rFont val="Arial"/>
        <b/>
      </rPr>
      <t>EL CAMPO MEMORIAL HOSPITAL(NPI: 1003192311)</t>
    </r>
    <r>
      <rPr>
        <rFont val="Arial"/>
      </rPr>
      <t xml:space="preserve">
3. Toggle benchmark on.
4. In benchmark setting change Entity type to Acute Care.
5. Expand Other Medical node.
6. Collapse Renal Failure node.
 </t>
    </r>
  </si>
  <si>
    <t>per_CC_7.4</t>
  </si>
  <si>
    <r>
      <rPr>
        <rFont val="Arial"/>
      </rPr>
      <t xml:space="preserve">1. Select view with 'LDS-2016' dataset selected.
2. In entity filter select entity with NPI:
</t>
    </r>
    <r>
      <rPr>
        <rFont val="Arial"/>
        <b/>
      </rPr>
      <t>EL CAMPO MEMORIAL HOSPITAL(NPI: 1003192311)</t>
    </r>
    <r>
      <rPr>
        <rFont val="Arial"/>
      </rPr>
      <t xml:space="preserve">
3. Toggle benchmark on.
4. In benchmark setting change Entity type to Acute Care.
5. In service line filter include Renal Failure.
6. Expand Renal Failure.
7. Expand Legend.</t>
    </r>
  </si>
  <si>
    <r>
      <rPr>
        <rFont val="Arial"/>
      </rPr>
      <t xml:space="preserve">After step 5:
User should see </t>
    </r>
    <r>
      <rPr>
        <rFont val="Arial"/>
        <b/>
      </rPr>
      <t>EL CAMPO MEMORIAL HOSPITAL(23 cc) - Renal Failure(23 cc)</t>
    </r>
    <r>
      <rPr>
        <rFont val="Arial"/>
      </rPr>
      <t xml:space="preserve"> on the graph
After step 6:
User should see </t>
    </r>
    <r>
      <rPr>
        <rFont val="Arial"/>
        <b/>
      </rPr>
      <t>EL CAMPO MEMORIAL HOSPITAL(14 cc) - DRG 683(14 cc)</t>
    </r>
    <r>
      <rPr>
        <rFont val="Arial"/>
      </rPr>
      <t xml:space="preserve"> on the graph.
After step 7:
Legend:
DRG (1 / 1)
Hospital (1 / 1)
Case count (14 / 14)</t>
    </r>
  </si>
  <si>
    <t>per_CC_7.5</t>
  </si>
  <si>
    <t>per_CC_7.6</t>
  </si>
  <si>
    <t>per_CC_8.1</t>
  </si>
  <si>
    <r>
      <rPr>
        <rFont val="Arial"/>
      </rPr>
      <t xml:space="preserve">After step 3:
Tags not displayed under Entity &gt; LTCH (on the last page):
</t>
    </r>
    <r>
      <rPr>
        <rFont val="Arial"/>
        <b/>
      </rPr>
      <t xml:space="preserve">TEXAS CENTER FOR INFECTIOUS DISEASE
WESTERN MASSACHUSETTS HOSPITAL
MUSCOGEE (CREEK) NATION LONG TERM ACUTE CARE HOSPI
ELEANOR SLATER HOSPITAL
CONTINUECARE HOSPITAL AT MEDICAL CENTER ODESSA
CRAIG HOSPITAL
ACUITY SPECIALTY HOSPITAL OF ARIZONA AT SUN CITY LLC
SOUTHEAST REGIONAL MEDICAL CENTER, INC
</t>
    </r>
  </si>
  <si>
    <t>per_CC_8.2</t>
  </si>
  <si>
    <t>per_CC_10.1</t>
  </si>
  <si>
    <r>
      <rPr>
        <rFont val="Arial"/>
      </rPr>
      <t>After step 2:
User sees popup which says:
"</t>
    </r>
    <r>
      <rPr>
        <rFont val="Arial"/>
        <b/>
      </rPr>
      <t>The current view only contains LDS data that has minimum case count of 11."</t>
    </r>
  </si>
  <si>
    <t>per_CC_10.2</t>
  </si>
  <si>
    <t>per_CC_10.3</t>
  </si>
  <si>
    <t>per_CC_10.4</t>
  </si>
  <si>
    <t>per_CC_10.5</t>
  </si>
  <si>
    <t>per_CC_10.6</t>
  </si>
  <si>
    <r>
      <rPr>
        <rFont val="Arial"/>
      </rPr>
      <t xml:space="preserve">After step 3:
User sees popup which says:
</t>
    </r>
    <r>
      <rPr>
        <rFont val="Arial"/>
        <b/>
      </rPr>
      <t>"The current view only contains LDS data that has minimum case count of 11."</t>
    </r>
  </si>
  <si>
    <t>per_CC_11.1</t>
  </si>
  <si>
    <r>
      <rPr>
        <rFont val="Arial"/>
      </rPr>
      <t xml:space="preserve">After step 3:
User sees message: </t>
    </r>
    <r>
      <rPr>
        <rFont val="Arial"/>
        <b/>
      </rPr>
      <t xml:space="preserve">"There is no data to display at this level"
</t>
    </r>
    <r>
      <rPr>
        <rFont val="Arial"/>
      </rPr>
      <t>After step 4:
User sees Hospital (81) and IRF (79) on the graph.</t>
    </r>
  </si>
  <si>
    <t>per_CC_11.2</t>
  </si>
  <si>
    <t>per_CC_11.3</t>
  </si>
  <si>
    <t>per_CC_11.4</t>
  </si>
  <si>
    <r>
      <rPr>
        <rFont val="Arial"/>
      </rPr>
      <t>After step 4:
User should see 5 service lines.
After step 5:
User should see message:
"</t>
    </r>
    <r>
      <rPr>
        <rFont val="Arial"/>
        <b/>
      </rPr>
      <t>There is no data to display at this level"</t>
    </r>
  </si>
  <si>
    <t>per_CC_11.5</t>
  </si>
  <si>
    <r>
      <rPr>
        <rFont val="Arial"/>
      </rPr>
      <t xml:space="preserve">After step 5:
User should see 3 episodes(Renal Failure, Urinary Tract Infection, Sepsis).
After step 6: 
User should see message:
</t>
    </r>
    <r>
      <rPr>
        <rFont val="Arial"/>
        <b/>
      </rPr>
      <t>"There is no data to display at this level"</t>
    </r>
  </si>
  <si>
    <t>2D Benchmark</t>
  </si>
  <si>
    <t>Metric</t>
  </si>
  <si>
    <t>Service Line</t>
  </si>
  <si>
    <t>Entity</t>
  </si>
  <si>
    <t>X-axis Measure</t>
  </si>
  <si>
    <t>X-axis Level of Aggregation</t>
  </si>
  <si>
    <t>Y-axis Measure</t>
  </si>
  <si>
    <t>Y-axis Level of Aggregation</t>
  </si>
  <si>
    <t>average metric applied</t>
  </si>
  <si>
    <t>Cardiology—Medical</t>
  </si>
  <si>
    <t>Hosp</t>
  </si>
  <si>
    <t>National</t>
  </si>
  <si>
    <t>30d episode cost</t>
  </si>
  <si>
    <t>percentile metric applied</t>
  </si>
  <si>
    <t>Cardiology—Surgical</t>
  </si>
  <si>
    <t>LTCH</t>
  </si>
  <si>
    <t>Regional</t>
  </si>
  <si>
    <t>30d readmission cost/instance</t>
  </si>
  <si>
    <t>Digestive</t>
  </si>
  <si>
    <t>IRF</t>
  </si>
  <si>
    <t>State</t>
  </si>
  <si>
    <t>30d readmission cost/patient</t>
  </si>
  <si>
    <t>Neurology</t>
  </si>
  <si>
    <t>SNF</t>
  </si>
  <si>
    <t>County</t>
  </si>
  <si>
    <t>30d readmit rate per instance</t>
  </si>
  <si>
    <t>Neurosurgery</t>
  </si>
  <si>
    <t>HHA</t>
  </si>
  <si>
    <t>Dataset</t>
  </si>
  <si>
    <t>30d readmit rate per patient</t>
  </si>
  <si>
    <t>Orthopedic</t>
  </si>
  <si>
    <t>Home</t>
  </si>
  <si>
    <t>Time</t>
  </si>
  <si>
    <t>PAC LOS per patient</t>
  </si>
  <si>
    <t>Respiratory</t>
  </si>
  <si>
    <t>Sepsis</t>
  </si>
  <si>
    <t>90d readmission cost/instance</t>
  </si>
  <si>
    <t>Vascular</t>
  </si>
  <si>
    <t>90d readmission cost/patient</t>
  </si>
  <si>
    <t>Total Joints</t>
  </si>
  <si>
    <t>90d readmit rate per instance</t>
  </si>
  <si>
    <t>Other Medical</t>
  </si>
  <si>
    <t>90d readmit rate per patient</t>
  </si>
  <si>
    <t>Combinations</t>
  </si>
  <si>
    <t>Benchmark</t>
  </si>
  <si>
    <t>Level of Aggregation</t>
  </si>
  <si>
    <t>Measure</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</si>
</sst>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m/d/yy"/>
    <numFmt numFmtId="165" formatCode="m/d/yyyy"/>
    <numFmt numFmtId="166" formatCode="mm/dd/yy"/>
    <numFmt numFmtId="167" formatCode="mm/dd/yyyy"/>
    <numFmt numFmtId="168" formatCode="m/d"/>
    <numFmt numFmtId="169" formatCode="mm-dd-yyyy"/>
    <numFmt numFmtId="170" formatCode="mm/dd"/>
    <numFmt numFmtId="171" formatCode="M/d/yyyy"/>
    <numFmt numFmtId="172" formatCode="d mmmm yyyy"/>
    <numFmt numFmtId="173" formatCode="&quot;$&quot;#,##0.00"/>
    <numFmt numFmtId="174" formatCode="d mmm yy"/>
    <numFmt numFmtId="175" formatCode="m-d-yyyy"/>
    <numFmt numFmtId="176" formatCode="&quot;$&quot;#,##0"/>
    <numFmt numFmtId="177" formatCode="mmmm d"/>
  </numFmts>
  <fonts count="234">
    <font>
      <sz val="10.0"/>
      <color rgb="FF000000"/>
      <name val="Arial"/>
    </font>
    <font>
      <b/>
      <sz val="11.0"/>
      <name val="Calibri"/>
    </font>
    <font>
      <sz val="11.0"/>
      <name val="Calibri"/>
    </font>
    <font>
      <b/>
    </font>
    <font>
      <name val="Calibri"/>
    </font>
    <font>
      <u/>
      <sz val="11.0"/>
      <color rgb="FF0000FF"/>
      <name val="Calibri"/>
    </font>
    <font>
      <b/>
      <sz val="11.0"/>
      <color rgb="FFFFFFFF"/>
      <name val="Calibri"/>
    </font>
    <font>
      <sz val="10.0"/>
      <name val="Calibri"/>
    </font>
    <font>
      <sz val="10.0"/>
      <color rgb="FF000000"/>
      <name val="Calibri"/>
    </font>
    <font>
      <sz val="11.0"/>
      <color rgb="FF000000"/>
      <name val="Calibri"/>
    </font>
    <font>
      <b/>
      <sz val="10.0"/>
      <name val="Calibri"/>
    </font>
    <font>
      <b/>
      <sz val="10.0"/>
      <color rgb="FF000000"/>
      <name val="Calibri"/>
    </font>
    <font>
      <strike/>
      <sz val="11.0"/>
      <name val="Calibri"/>
    </font>
    <font>
      <b/>
      <sz val="11.0"/>
      <color rgb="FF000000"/>
      <name val="Calibri"/>
    </font>
    <font>
      <b/>
      <sz val="10.0"/>
      <color rgb="FFFFFFFF"/>
      <name val="Calibri"/>
    </font>
    <font>
      <sz val="11.0"/>
      <color rgb="FF222222"/>
      <name val="Arial"/>
    </font>
    <font>
      <color rgb="FF222222"/>
      <name val="Roboto"/>
    </font>
    <font>
      <b/>
      <sz val="12.0"/>
      <color rgb="FF000000"/>
      <name val="Calibri"/>
    </font>
    <font/>
    <font>
      <b/>
      <color rgb="FF000000"/>
      <name val="Calibri"/>
    </font>
    <font>
      <b/>
      <sz val="14.0"/>
      <name val="Arial"/>
    </font>
    <font>
      <sz val="10.0"/>
      <name val="Arial"/>
    </font>
    <font>
      <b/>
      <sz val="10.0"/>
      <color rgb="FFFFFFFF"/>
      <name val="Arial"/>
    </font>
    <font>
      <b/>
      <sz val="10.0"/>
      <name val="Arial"/>
    </font>
    <font>
      <b/>
      <sz val="10.0"/>
      <color rgb="FF000000"/>
      <name val="Arial"/>
    </font>
    <font>
      <color rgb="FF000000"/>
      <name val="Arial"/>
    </font>
    <font>
      <name val="Arial"/>
    </font>
    <font>
      <u/>
      <color rgb="FF1155CC"/>
      <name val="Arial"/>
    </font>
    <font>
      <color rgb="FFFFFFFF"/>
      <name val="Arial"/>
    </font>
    <font>
      <sz val="10.0"/>
      <color rgb="FFF8F8F8"/>
      <name val="Arial"/>
    </font>
    <font>
      <u/>
      <color rgb="FF1155CC"/>
      <name val="Arial"/>
    </font>
    <font>
      <u/>
      <color rgb="FF1155CC"/>
      <name val="Arial"/>
    </font>
    <font>
      <u/>
      <color rgb="FF1155CC"/>
      <name val="Arial"/>
    </font>
    <font>
      <u/>
      <sz val="10.0"/>
      <color rgb="FF0000FF"/>
      <name val="Arial"/>
    </font>
    <font>
      <u/>
      <sz val="10.0"/>
      <color rgb="FF1155CC"/>
      <name val="Arial"/>
    </font>
    <font>
      <sz val="11.0"/>
      <color rgb="FF3C4043"/>
      <name val="Roboto"/>
    </font>
    <font>
      <sz val="10.0"/>
      <color rgb="FF1155CC"/>
      <name val="Arial"/>
    </font>
    <font>
      <u/>
      <sz val="10.0"/>
      <color rgb="FF0000FF"/>
      <name val="Arial"/>
    </font>
    <font>
      <u/>
      <sz val="10.0"/>
      <color rgb="FF0000FF"/>
      <name val="Arial"/>
    </font>
    <font>
      <u/>
      <color rgb="FF1155CC"/>
      <name val="Arial"/>
    </font>
    <font>
      <u/>
      <color rgb="FF1155CC"/>
      <name val="Arial"/>
    </font>
    <font>
      <u/>
      <color rgb="FF1155CC"/>
      <name val="Arial"/>
    </font>
    <font>
      <b/>
      <sz val="14.0"/>
      <name val="Calibri"/>
    </font>
    <font>
      <b/>
      <color rgb="FFFFFFFF"/>
      <name val="Calibri"/>
    </font>
    <font>
      <b/>
      <name val="Calibri"/>
    </font>
    <font>
      <b/>
      <sz val="12.0"/>
      <color rgb="FFFFFFFF"/>
      <name val="Calibri"/>
    </font>
    <font>
      <color rgb="FF000000"/>
      <name val="Calibri"/>
    </font>
    <font>
      <u/>
      <color rgb="FF1155CC"/>
      <name val="Calibri"/>
    </font>
    <font>
      <u/>
      <color rgb="FF1155CC"/>
      <name val="Calibri"/>
    </font>
    <font>
      <u/>
      <color rgb="FF0000FF"/>
      <name val="Calibri"/>
    </font>
    <font>
      <u/>
      <color rgb="FF1155CC"/>
      <name val="Calibri"/>
    </font>
    <font>
      <sz val="9.0"/>
      <color rgb="FFDB0E58"/>
      <name val="Calibri"/>
    </font>
    <font>
      <u/>
      <sz val="11.0"/>
      <color rgb="FF1155CC"/>
      <name val="Calibri"/>
    </font>
    <font>
      <u/>
      <color rgb="FF1155CC"/>
      <name val="Calibri"/>
    </font>
    <font>
      <color rgb="FFDB0E58"/>
      <name val="Calibri"/>
    </font>
    <font>
      <sz val="11.0"/>
      <color rgb="FFDB0E58"/>
      <name val="Calibri"/>
    </font>
    <font>
      <u/>
      <sz val="11.0"/>
      <color rgb="FF1155CC"/>
      <name val="Calibri"/>
    </font>
    <font>
      <u/>
      <sz val="11.0"/>
      <color rgb="FF1155CC"/>
      <name val="Calibri"/>
    </font>
    <font>
      <u/>
      <color rgb="FF6611CC"/>
      <name val="Calibri"/>
    </font>
    <font>
      <u/>
      <color rgb="FF6611CC"/>
      <name val="Calibri"/>
    </font>
    <font>
      <u/>
      <color rgb="FF1155CC"/>
      <name val="Calibri"/>
    </font>
    <font>
      <sz val="14.0"/>
      <name val="Calibri"/>
    </font>
    <font>
      <u/>
      <color rgb="FF1155CC"/>
      <name val="Calibri"/>
    </font>
    <font>
      <u/>
      <sz val="10.0"/>
      <color rgb="FF1155CC"/>
      <name val="Calibri"/>
    </font>
    <font>
      <u/>
      <color rgb="FF1155CC"/>
      <name val="Calibri"/>
    </font>
    <font>
      <u/>
      <color rgb="FF1155CC"/>
      <name val="Calibri"/>
    </font>
    <font>
      <u/>
      <color rgb="FF1155CC"/>
      <name val="Calibri"/>
    </font>
    <font>
      <u/>
      <sz val="10.0"/>
      <color rgb="FF1155CC"/>
      <name val="Calibri"/>
    </font>
    <font>
      <strike/>
      <sz val="10.0"/>
      <name val="Calibri"/>
    </font>
    <font>
      <strike/>
      <sz val="10.0"/>
      <color rgb="FF000000"/>
      <name val="Calibri"/>
    </font>
    <font>
      <u/>
      <sz val="10.0"/>
      <color rgb="FF1155CC"/>
      <name val="Calibri"/>
    </font>
    <font>
      <sz val="10.0"/>
      <color rgb="FF4C4C4C"/>
      <name val="Calibri"/>
    </font>
    <font>
      <color rgb="FF172B4D"/>
      <name val="Calibri"/>
    </font>
    <font>
      <u/>
      <sz val="10.0"/>
      <color rgb="FF1155CC"/>
      <name val="Arial"/>
    </font>
    <font>
      <u/>
      <sz val="10.0"/>
      <color rgb="FF1155CC"/>
      <name val="Arial"/>
    </font>
    <font>
      <sz val="10.0"/>
      <color rgb="FF333333"/>
      <name val="Arial"/>
    </font>
    <font>
      <color rgb="FF000000"/>
      <name val="Roboto"/>
    </font>
    <font>
      <b/>
      <sz val="12.0"/>
      <color rgb="FFFFFFFF"/>
      <name val="Arial"/>
    </font>
    <font>
      <color rgb="FF405077"/>
      <name val="Arial"/>
    </font>
    <font>
      <b/>
      <color rgb="FF405077"/>
      <name val="Arial"/>
    </font>
    <font>
      <b/>
      <color rgb="FFFFFFFF"/>
      <name val="Arial"/>
    </font>
    <font>
      <u/>
      <color rgb="FF1155CC"/>
      <name val="Arial"/>
    </font>
    <font>
      <u/>
      <color rgb="FF1155CC"/>
      <name val="Arial"/>
    </font>
    <font>
      <u/>
      <sz val="10.0"/>
      <color rgb="FF1155CC"/>
      <name val="Arial"/>
    </font>
    <font>
      <b/>
      <name val="Arial"/>
    </font>
    <font>
      <u/>
      <sz val="10.0"/>
      <color rgb="FF1155CC"/>
      <name val="Arial"/>
    </font>
    <font>
      <u/>
      <color rgb="FF1155CC"/>
      <name val="Arial"/>
    </font>
    <font>
      <u/>
      <sz val="10.0"/>
      <color rgb="FF1155CC"/>
      <name val="Arial"/>
    </font>
    <font>
      <b/>
      <sz val="10.0"/>
      <color rgb="FFFFFFFF"/>
    </font>
    <font>
      <b/>
      <sz val="11.0"/>
      <name val="Arial"/>
    </font>
    <font>
      <b/>
      <sz val="11.0"/>
      <color rgb="FF000000"/>
      <name val="Arial"/>
    </font>
    <font>
      <u/>
      <color rgb="FF1155CC"/>
      <name val="Arial"/>
    </font>
    <font>
      <u/>
      <color rgb="FF0000FF"/>
      <name val="Arial"/>
    </font>
    <font>
      <u/>
      <color rgb="FF0000FF"/>
      <name val="Arial"/>
    </font>
    <font>
      <sz val="10.0"/>
      <color rgb="FF172B4D"/>
      <name val="Arial"/>
    </font>
    <font>
      <sz val="10.0"/>
      <color rgb="FF405077"/>
      <name val="Arial"/>
    </font>
    <font>
      <u/>
      <color rgb="FF0000FF"/>
      <name val="Arial"/>
    </font>
    <font>
      <u/>
      <sz val="10.0"/>
      <color rgb="FF0000FF"/>
      <name val="Arial"/>
    </font>
    <font>
      <sz val="14.0"/>
      <name val="Arial"/>
    </font>
    <font>
      <u/>
      <color rgb="FF000000"/>
      <name val="Arial"/>
    </font>
    <font>
      <u/>
      <color rgb="FF000000"/>
      <name val="Arial"/>
    </font>
    <font>
      <u/>
      <color rgb="FF000000"/>
      <name val="Arial"/>
    </font>
    <font>
      <u/>
      <color rgb="FF0000FF"/>
    </font>
    <font>
      <u/>
      <sz val="10.0"/>
      <color rgb="FF1155CC"/>
      <name val="Calibri"/>
    </font>
    <font>
      <u/>
      <sz val="10.0"/>
      <color rgb="FF1155CC"/>
      <name val="Calibri"/>
    </font>
    <font>
      <u/>
      <sz val="10.0"/>
      <color rgb="FF0000FF"/>
      <name val="Calibri"/>
    </font>
    <font>
      <u/>
      <sz val="10.0"/>
      <color rgb="FF1155CC"/>
      <name val="Calibri"/>
    </font>
    <font>
      <u/>
      <sz val="10.0"/>
      <color rgb="FF0000FF"/>
      <name val="Calibri"/>
    </font>
    <font>
      <u/>
      <sz val="11.0"/>
      <color rgb="FF0000FF"/>
    </font>
    <font>
      <sz val="11.0"/>
    </font>
    <font>
      <sz val="12.0"/>
      <color rgb="FF000000"/>
      <name val="Calibri"/>
    </font>
    <font>
      <u/>
      <sz val="10.0"/>
      <color rgb="FF0000FF"/>
      <name val="Calibri"/>
    </font>
    <font>
      <u/>
      <sz val="10.0"/>
      <name val="Calibri"/>
    </font>
    <font>
      <u/>
      <sz val="10.0"/>
      <color rgb="FF0000FF"/>
      <name val="Calibri"/>
    </font>
    <font>
      <u/>
      <sz val="10.0"/>
      <color rgb="FF0000FF"/>
      <name val="Calibri"/>
    </font>
    <font>
      <u/>
      <sz val="10.0"/>
      <color rgb="FF000000"/>
      <name val="Calibri"/>
    </font>
    <font>
      <u/>
      <color rgb="FF0000FF"/>
      <name val="Calibri"/>
    </font>
    <font>
      <u/>
      <name val="Calibri"/>
    </font>
    <font>
      <b/>
      <sz val="10.0"/>
      <color rgb="FFFF0000"/>
      <name val="Calibri"/>
    </font>
    <font>
      <sz val="10.0"/>
      <color rgb="FFFF0000"/>
      <name val="Calibri"/>
    </font>
    <font>
      <color rgb="FFFF0000"/>
      <name val="Calibri"/>
    </font>
    <font>
      <u/>
      <sz val="10.0"/>
      <color rgb="FF1155CC"/>
      <name val="Calibri"/>
    </font>
    <font>
      <u/>
      <sz val="10.0"/>
      <color rgb="FF0000FF"/>
      <name val="Calibri"/>
    </font>
    <font>
      <u/>
      <sz val="10.0"/>
      <color rgb="FF1155CC"/>
      <name val="Calibri"/>
    </font>
    <font>
      <u/>
      <sz val="10.0"/>
      <color rgb="FF1155CC"/>
      <name val="Calibri"/>
    </font>
    <font>
      <u/>
      <sz val="10.0"/>
      <color rgb="FF1155CC"/>
      <name val="Calibri"/>
    </font>
    <font>
      <u/>
      <sz val="10.0"/>
      <color rgb="FF000000"/>
      <name val="Calibri"/>
    </font>
    <font>
      <u/>
      <sz val="10.0"/>
      <color rgb="FF0000FF"/>
      <name val="Calibri"/>
    </font>
    <font>
      <color rgb="FF172B4D"/>
      <name val="Arial"/>
    </font>
    <font>
      <b/>
      <color rgb="FF000000"/>
      <name val="Arial"/>
    </font>
    <font>
      <u/>
      <color rgb="FF0000FF"/>
      <name val="Arial"/>
    </font>
    <font>
      <sz val="10.0"/>
      <color rgb="FF172B4D"/>
      <name val="Calibri"/>
    </font>
    <font>
      <u/>
      <color rgb="FF0000FF"/>
      <name val="Arial"/>
    </font>
    <font>
      <i/>
      <sz val="11.0"/>
      <color rgb="FF3C4043"/>
      <name val="Roboto"/>
    </font>
    <font>
      <u/>
      <color rgb="FF0000FF"/>
      <name val="Calibri"/>
    </font>
    <font>
      <u/>
      <sz val="11.0"/>
      <color rgb="FF000000"/>
      <name val="Inconsolata"/>
    </font>
    <font>
      <u/>
      <color rgb="FF0000FF"/>
    </font>
    <font>
      <sz val="10.0"/>
      <color rgb="FFFFFFFF"/>
      <name val="Calibri"/>
    </font>
    <font>
      <u/>
      <sz val="10.0"/>
      <color rgb="FF1155CC"/>
      <name val="Calibri"/>
    </font>
    <font>
      <u/>
      <sz val="10.0"/>
      <color rgb="FF1155CC"/>
      <name val="Calibri"/>
    </font>
    <font>
      <u/>
      <sz val="10.0"/>
      <color rgb="FF3B73AF"/>
      <name val="Calibri"/>
    </font>
    <font>
      <u/>
      <sz val="10.0"/>
      <color rgb="FF1155CC"/>
      <name val="Calibri"/>
    </font>
    <font>
      <u/>
      <sz val="10.0"/>
      <color rgb="FF000000"/>
      <name val="Calibri"/>
    </font>
    <font>
      <u/>
      <sz val="10.0"/>
      <color rgb="FF000000"/>
      <name val="Calibri"/>
    </font>
    <font>
      <b/>
      <sz val="14.0"/>
      <color rgb="FF000000"/>
      <name val="Arial"/>
    </font>
    <font>
      <sz val="10.0"/>
      <color rgb="FFFFFFFF"/>
      <name val="Arial"/>
    </font>
    <font>
      <color rgb="FFFFFFFF"/>
    </font>
    <font>
      <u/>
      <sz val="10.0"/>
      <color rgb="FF405077"/>
      <name val="Arial"/>
    </font>
    <font>
      <color rgb="FF999999"/>
    </font>
    <font>
      <u/>
      <sz val="10.0"/>
      <color rgb="FF000000"/>
      <name val="Arial"/>
    </font>
    <font>
      <u/>
      <sz val="10.0"/>
      <color rgb="FF000000"/>
      <name val="Arial"/>
    </font>
    <font>
      <u/>
      <color rgb="FF405077"/>
      <name val="Arial"/>
    </font>
    <font>
      <b/>
      <sz val="10.0"/>
      <color rgb="FF0000FF"/>
      <name val="Arial"/>
    </font>
    <font>
      <color rgb="FF000000"/>
    </font>
    <font>
      <sz val="10.0"/>
      <color rgb="FF202124"/>
      <name val="Arial"/>
    </font>
    <font>
      <sz val="11.0"/>
      <color rgb="FF000000"/>
      <name val="Arial"/>
    </font>
    <font>
      <u/>
      <sz val="10.0"/>
      <color rgb="FF000000"/>
      <name val="Arial"/>
    </font>
    <font>
      <u/>
      <color rgb="FF000000"/>
      <name val="Arial"/>
    </font>
    <font>
      <u/>
      <color rgb="FF000000"/>
      <name val="Arial"/>
    </font>
    <font>
      <color rgb="FF405077"/>
    </font>
    <font>
      <u/>
      <sz val="10.0"/>
      <color rgb="FF405077"/>
      <name val="Arial"/>
    </font>
    <font>
      <u/>
      <color rgb="FF000000"/>
      <name val="Arial"/>
    </font>
    <font>
      <u/>
      <color rgb="FF000000"/>
      <name val="Arial"/>
    </font>
    <font>
      <u/>
      <color rgb="FF000000"/>
      <name val="Arial"/>
    </font>
    <font>
      <u/>
      <color rgb="FF000000"/>
      <name val="Arial"/>
    </font>
    <font>
      <u/>
      <color rgb="FF0000FF"/>
      <name val="Arial"/>
    </font>
    <font>
      <u/>
      <color rgb="FF000000"/>
      <name val="Arial"/>
    </font>
    <font>
      <u/>
      <color rgb="FF0000FF"/>
    </font>
    <font>
      <u/>
      <sz val="10.0"/>
      <color rgb="FF000000"/>
      <name val="Arial"/>
    </font>
    <font>
      <u/>
      <color rgb="FF0000FF"/>
    </font>
    <font>
      <u/>
      <sz val="10.0"/>
      <color rgb="FF000000"/>
      <name val="Arial"/>
    </font>
    <font>
      <u/>
      <sz val="10.0"/>
      <color rgb="FF000000"/>
      <name val="Arial"/>
    </font>
    <font>
      <b/>
      <sz val="12.0"/>
      <color rgb="FFFFFFFF"/>
    </font>
    <font>
      <u/>
      <sz val="10.0"/>
      <color rgb="FF000000"/>
      <name val="Arial"/>
    </font>
    <font>
      <color rgb="FF263238"/>
      <name val="Roboto"/>
    </font>
    <font>
      <sz val="10.0"/>
      <color rgb="FF0000FF"/>
      <name val="Arial"/>
    </font>
    <font>
      <color rgb="FF999999"/>
      <name val="Arial"/>
    </font>
    <font>
      <u/>
      <color rgb="FF000000"/>
      <name val="Arial"/>
    </font>
    <font>
      <u/>
      <sz val="10.0"/>
      <color rgb="FF0000FF"/>
      <name val="Arial"/>
    </font>
    <font>
      <u/>
      <color rgb="FF0000FF"/>
      <name val="Arial"/>
    </font>
    <font>
      <u/>
      <color rgb="FF0000FF"/>
      <name val="Arial"/>
    </font>
    <font>
      <b/>
      <sz val="12.0"/>
      <color rgb="FF000000"/>
    </font>
    <font>
      <b/>
      <sz val="12.0"/>
      <color rgb="FF000000"/>
      <name val="Arial"/>
    </font>
    <font>
      <b/>
      <sz val="12.0"/>
      <name val="Arial"/>
    </font>
    <font>
      <b/>
      <sz val="12.0"/>
    </font>
    <font>
      <u/>
      <sz val="11.0"/>
      <color rgb="FF0000FF"/>
      <name val="Arial"/>
    </font>
    <font>
      <u/>
      <color rgb="FF0000FF"/>
    </font>
    <font>
      <u/>
      <sz val="10.0"/>
      <color rgb="FF0000FF"/>
      <name val="Calibri"/>
    </font>
    <font>
      <b/>
      <u/>
      <color rgb="FFFFFFFF"/>
      <name val="Calibri"/>
    </font>
    <font>
      <b/>
      <sz val="14.0"/>
      <color rgb="FFFFFFFF"/>
      <name val="Calibri"/>
    </font>
    <font>
      <u/>
      <color rgb="FF000000"/>
      <name val="Calibri"/>
    </font>
    <font>
      <u/>
      <color rgb="FF0000FF"/>
      <name val="Calibri"/>
    </font>
    <font>
      <u/>
      <color rgb="FF1155CC"/>
      <name val="Calibri"/>
    </font>
    <font>
      <u/>
      <color rgb="FF1155CC"/>
      <name val="Calibri"/>
    </font>
    <font>
      <b/>
      <sz val="12.0"/>
      <name val="Calibri"/>
    </font>
    <font>
      <u/>
      <color rgb="FF000000"/>
      <name val="Calibri"/>
    </font>
    <font>
      <u/>
      <color rgb="FF0000FF"/>
      <name val="Calibri"/>
    </font>
    <font>
      <sz val="9.0"/>
      <color rgb="FF3C4043"/>
      <name val="Calibri"/>
    </font>
    <font>
      <b/>
      <u/>
      <color rgb="FFFFFFFF"/>
      <name val="Calibri"/>
    </font>
    <font>
      <u/>
      <color rgb="FF1155CC"/>
      <name val="Calibri"/>
    </font>
    <font>
      <color rgb="FFF30874"/>
      <name val="Calibri"/>
    </font>
    <font>
      <sz val="12.0"/>
      <color rgb="FF000000"/>
    </font>
    <font>
      <b/>
      <u/>
      <sz val="10.0"/>
      <color rgb="FFFFFFFF"/>
      <name val="Arial"/>
    </font>
    <font>
      <u/>
      <color rgb="FF0000FF"/>
    </font>
    <font>
      <sz val="11.0"/>
      <color rgb="FF172B4D"/>
      <name val="Arial"/>
    </font>
    <font>
      <color rgb="FFFFFFFF"/>
      <name val="Calibri"/>
    </font>
    <font>
      <sz val="9.0"/>
      <color rgb="FF3C4043"/>
      <name val="Roboto"/>
    </font>
    <font>
      <u/>
      <color rgb="FF0000FF"/>
      <name val="Calibri"/>
    </font>
    <font>
      <u/>
      <sz val="10.0"/>
      <color rgb="FF1155CC"/>
      <name val="Calibri"/>
    </font>
    <font>
      <u/>
      <sz val="10.0"/>
      <color rgb="FF0000FF"/>
      <name val="Calibri"/>
    </font>
    <font>
      <u/>
      <sz val="11.0"/>
      <color rgb="FF0000FF"/>
      <name val="Slack-Lato"/>
    </font>
    <font>
      <u/>
      <sz val="10.0"/>
      <color rgb="FF1155CC"/>
      <name val="Calibri"/>
    </font>
    <font>
      <u/>
      <color rgb="FF1155CC"/>
      <name val="Calibri"/>
    </font>
    <font>
      <b/>
      <color rgb="FFFFFFFF"/>
    </font>
    <font>
      <u/>
      <color rgb="FF1155CC"/>
      <name val="Calibri"/>
    </font>
    <font>
      <sz val="9.0"/>
      <color rgb="FF212121"/>
      <name val="Arial"/>
    </font>
    <font>
      <b/>
      <color rgb="FFFF0000"/>
      <name val="Calibri"/>
    </font>
    <font>
      <u/>
      <color rgb="FF0000FF"/>
      <name val="Calibri"/>
    </font>
    <font>
      <b/>
      <u/>
      <sz val="10.0"/>
      <color rgb="FFFFFFFF"/>
      <name val="Arial"/>
    </font>
    <font>
      <u/>
      <sz val="10.0"/>
      <color rgb="FF1155CC"/>
      <name val="Arial"/>
    </font>
    <font>
      <sz val="11.0"/>
      <color rgb="FF000000"/>
      <name val="Inconsolata"/>
    </font>
    <font>
      <u/>
      <color rgb="FF0000FF"/>
    </font>
    <font>
      <u/>
      <sz val="10.0"/>
      <color rgb="FF0000FF"/>
      <name val="Arial"/>
    </font>
    <font>
      <u/>
      <color rgb="FF0000FF"/>
      <name val="Arial"/>
    </font>
    <font>
      <u/>
      <color rgb="FF1155CC"/>
      <name val="Arial"/>
    </font>
    <font>
      <u/>
      <color rgb="FF0000FF"/>
    </font>
    <font>
      <b/>
      <sz val="11.0"/>
      <color rgb="FFFFFFFF"/>
      <name val="Arial"/>
    </font>
    <font>
      <sz val="11.0"/>
      <name val="Arial"/>
    </font>
    <font>
      <u/>
      <color rgb="FF1155CC"/>
      <name val="Arial"/>
    </font>
    <font>
      <u/>
      <color rgb="FF1155CC"/>
      <name val="Arial"/>
    </font>
    <font>
      <sz val="9.0"/>
      <color rgb="FF000000"/>
      <name val="Arial"/>
    </font>
    <font>
      <u/>
      <color rgb="FF1155CC"/>
      <name val="Arial"/>
    </font>
    <font>
      <u/>
      <color rgb="FF1155CC"/>
      <name val="Arial"/>
    </font>
    <font>
      <b/>
      <sz val="14.0"/>
    </font>
  </fonts>
  <fills count="48">
    <fill>
      <patternFill patternType="none"/>
    </fill>
    <fill>
      <patternFill patternType="lightGray"/>
    </fill>
    <fill>
      <patternFill patternType="solid">
        <fgColor rgb="FF000000"/>
        <bgColor rgb="FF000000"/>
      </patternFill>
    </fill>
    <fill>
      <patternFill patternType="solid">
        <fgColor rgb="FF0B5394"/>
        <bgColor rgb="FF0B5394"/>
      </patternFill>
    </fill>
    <fill>
      <patternFill patternType="solid">
        <fgColor rgb="FFFFFFFF"/>
        <bgColor rgb="FFFFFFFF"/>
      </patternFill>
    </fill>
    <fill>
      <patternFill patternType="solid">
        <fgColor rgb="FF405077"/>
        <bgColor rgb="FF405077"/>
      </patternFill>
    </fill>
    <fill>
      <patternFill patternType="solid">
        <fgColor rgb="FF172B4D"/>
        <bgColor rgb="FF172B4D"/>
      </patternFill>
    </fill>
    <fill>
      <patternFill patternType="solid">
        <fgColor rgb="FFB7E1CD"/>
        <bgColor rgb="FFB7E1CD"/>
      </patternFill>
    </fill>
    <fill>
      <patternFill patternType="solid">
        <fgColor rgb="FFCFE2F3"/>
        <bgColor rgb="FFCFE2F3"/>
      </patternFill>
    </fill>
    <fill>
      <patternFill patternType="solid">
        <fgColor rgb="FFFF9900"/>
        <bgColor rgb="FFFF9900"/>
      </patternFill>
    </fill>
    <fill>
      <patternFill patternType="solid">
        <fgColor rgb="FFFCE5CD"/>
        <bgColor rgb="FFFCE5CD"/>
      </patternFill>
    </fill>
    <fill>
      <patternFill patternType="solid">
        <fgColor rgb="FFFFFF00"/>
        <bgColor rgb="FFFFFF00"/>
      </patternFill>
    </fill>
    <fill>
      <patternFill patternType="solid">
        <fgColor rgb="FFD9D2E9"/>
        <bgColor rgb="FFD9D2E9"/>
      </patternFill>
    </fill>
    <fill>
      <patternFill patternType="solid">
        <fgColor rgb="FFD9EAD3"/>
        <bgColor rgb="FFD9EAD3"/>
      </patternFill>
    </fill>
    <fill>
      <patternFill patternType="solid">
        <fgColor rgb="FFB6D7A8"/>
        <bgColor rgb="FFB6D7A8"/>
      </patternFill>
    </fill>
    <fill>
      <patternFill patternType="solid">
        <fgColor rgb="FF4A86E8"/>
        <bgColor rgb="FF4A86E8"/>
      </patternFill>
    </fill>
    <fill>
      <patternFill patternType="solid">
        <fgColor rgb="FFFF89CD"/>
        <bgColor rgb="FFFF89CD"/>
      </patternFill>
    </fill>
    <fill>
      <patternFill patternType="solid">
        <fgColor rgb="FF02D8E8"/>
        <bgColor rgb="FF02D8E8"/>
      </patternFill>
    </fill>
    <fill>
      <patternFill patternType="solid">
        <fgColor rgb="FFFF00D9"/>
        <bgColor rgb="FFFF00D9"/>
      </patternFill>
    </fill>
    <fill>
      <patternFill patternType="solid">
        <fgColor rgb="FF99F3F3"/>
        <bgColor rgb="FF99F3F3"/>
      </patternFill>
    </fill>
    <fill>
      <patternFill patternType="solid">
        <fgColor rgb="FFF30874"/>
        <bgColor rgb="FFF30874"/>
      </patternFill>
    </fill>
    <fill>
      <patternFill patternType="solid">
        <fgColor rgb="FFF4CCCC"/>
        <bgColor rgb="FFF4CCCC"/>
      </patternFill>
    </fill>
    <fill>
      <patternFill patternType="solid">
        <fgColor rgb="FF00FF00"/>
        <bgColor rgb="FF00FF00"/>
      </patternFill>
    </fill>
    <fill>
      <patternFill patternType="solid">
        <fgColor rgb="FF00FFFF"/>
        <bgColor rgb="FF00FFFF"/>
      </patternFill>
    </fill>
    <fill>
      <patternFill patternType="solid">
        <fgColor rgb="FFFF8CD9"/>
        <bgColor rgb="FFFF8CD9"/>
      </patternFill>
    </fill>
    <fill>
      <patternFill patternType="solid">
        <fgColor rgb="FFF3F3F3"/>
        <bgColor rgb="FFF3F3F3"/>
      </patternFill>
    </fill>
    <fill>
      <patternFill patternType="solid">
        <fgColor rgb="FF3D85C6"/>
        <bgColor rgb="FF3D85C6"/>
      </patternFill>
    </fill>
    <fill>
      <patternFill patternType="solid">
        <fgColor rgb="FFC9DAF8"/>
        <bgColor rgb="FFC9DAF8"/>
      </patternFill>
    </fill>
    <fill>
      <patternFill patternType="solid">
        <fgColor rgb="FFFF0000"/>
        <bgColor rgb="FFFF0000"/>
      </patternFill>
    </fill>
    <fill>
      <patternFill patternType="solid">
        <fgColor rgb="FFD0E0E3"/>
        <bgColor rgb="FFD0E0E3"/>
      </patternFill>
    </fill>
    <fill>
      <patternFill patternType="solid">
        <fgColor rgb="FF99FFFF"/>
        <bgColor rgb="FF99FFFF"/>
      </patternFill>
    </fill>
    <fill>
      <patternFill patternType="solid">
        <fgColor rgb="FFFFF2CC"/>
        <bgColor rgb="FFFFF2CC"/>
      </patternFill>
    </fill>
    <fill>
      <patternFill patternType="solid">
        <fgColor rgb="FFFFE599"/>
        <bgColor rgb="FFFFE599"/>
      </patternFill>
    </fill>
    <fill>
      <patternFill patternType="solid">
        <fgColor rgb="FFE6B8AF"/>
        <bgColor rgb="FFE6B8AF"/>
      </patternFill>
    </fill>
    <fill>
      <patternFill patternType="solid">
        <fgColor rgb="FFF8F8F8"/>
        <bgColor rgb="FFF8F8F8"/>
      </patternFill>
    </fill>
    <fill>
      <patternFill patternType="solid">
        <fgColor rgb="FFB4FF92"/>
        <bgColor rgb="FFB4FF92"/>
      </patternFill>
    </fill>
    <fill>
      <patternFill patternType="solid">
        <fgColor rgb="FF6D9EEB"/>
        <bgColor rgb="FF6D9EEB"/>
      </patternFill>
    </fill>
    <fill>
      <patternFill patternType="solid">
        <fgColor rgb="FFEACBF3"/>
        <bgColor rgb="FFEACBF3"/>
      </patternFill>
    </fill>
    <fill>
      <patternFill patternType="solid">
        <fgColor rgb="FFFF00FF"/>
        <bgColor rgb="FFFF00FF"/>
      </patternFill>
    </fill>
    <fill>
      <patternFill patternType="solid">
        <fgColor rgb="FF073763"/>
        <bgColor rgb="FF073763"/>
      </patternFill>
    </fill>
    <fill>
      <patternFill patternType="solid">
        <fgColor rgb="FFEAD1DC"/>
        <bgColor rgb="FFEAD1DC"/>
      </patternFill>
    </fill>
    <fill>
      <patternFill patternType="solid">
        <fgColor rgb="FFEBECF0"/>
        <bgColor rgb="FFEBECF0"/>
      </patternFill>
    </fill>
    <fill>
      <patternFill patternType="solid">
        <fgColor rgb="FF666666"/>
        <bgColor rgb="FF666666"/>
      </patternFill>
    </fill>
    <fill>
      <patternFill patternType="solid">
        <fgColor rgb="FF999999"/>
        <bgColor rgb="FF999999"/>
      </patternFill>
    </fill>
    <fill>
      <patternFill patternType="solid">
        <fgColor rgb="FFF9CB9C"/>
        <bgColor rgb="FFF9CB9C"/>
      </patternFill>
    </fill>
    <fill>
      <patternFill patternType="solid">
        <fgColor rgb="FFEA9999"/>
        <bgColor rgb="FFEA9999"/>
      </patternFill>
    </fill>
    <fill>
      <patternFill patternType="solid">
        <fgColor rgb="FFB7B7B7"/>
        <bgColor rgb="FFB7B7B7"/>
      </patternFill>
    </fill>
    <fill>
      <patternFill patternType="solid">
        <fgColor rgb="FFCCCCCC"/>
        <bgColor rgb="FFCCCCCC"/>
      </patternFill>
    </fill>
  </fills>
  <borders count="21">
    <border/>
    <border>
      <right/>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bottom style="thin">
        <color rgb="FF000000"/>
      </bottom>
    </border>
    <border>
      <right style="thin">
        <color rgb="FF000000"/>
      </right>
    </border>
    <border>
      <right style="thin">
        <color rgb="FF000000"/>
      </right>
      <bottom style="thin">
        <color rgb="FF000000"/>
      </bottom>
    </border>
    <border>
      <left style="thin">
        <color rgb="FF000000"/>
      </left>
    </border>
    <border>
      <left style="thin">
        <color rgb="FFCCCCCC"/>
      </left>
      <right style="thin">
        <color rgb="FFCCCCCC"/>
      </right>
      <top style="thin">
        <color rgb="FFCCCCCC"/>
      </top>
      <bottom style="thin">
        <color rgb="FFCCCCCC"/>
      </bottom>
    </border>
    <border>
      <left/>
    </border>
    <border>
      <top style="thin">
        <color rgb="FF000000"/>
      </top>
    </border>
    <border>
      <bottom style="thin">
        <color rgb="FFD9D9D9"/>
      </bottom>
    </border>
    <border>
      <left style="thin">
        <color rgb="FFD9D9D9"/>
      </left>
      <right style="thin">
        <color rgb="FFD9D9D9"/>
      </right>
      <top style="thin">
        <color rgb="FFD9D9D9"/>
      </top>
      <bottom style="thin">
        <color rgb="FFD9D9D9"/>
      </bottom>
    </border>
    <border>
      <right style="thin">
        <color rgb="FFD9D9D9"/>
      </right>
      <top style="thin">
        <color rgb="FFD9D9D9"/>
      </top>
      <bottom style="thin">
        <color rgb="FFD9D9D9"/>
      </bottom>
    </border>
    <border>
      <right style="thin">
        <color rgb="FFD9D9D9"/>
      </right>
    </border>
    <border>
      <right style="thin">
        <color rgb="FFFFFFFF"/>
      </right>
    </border>
    <border>
      <left/>
      <right/>
    </border>
    <border>
      <left/>
      <top style="thin">
        <color rgb="FF000000"/>
      </top>
    </border>
  </borders>
  <cellStyleXfs count="1">
    <xf borderId="0" fillId="0" fontId="0" numFmtId="0" applyAlignment="1" applyFont="1"/>
  </cellStyleXfs>
  <cellXfs count="1940">
    <xf borderId="0" fillId="0" fontId="0" numFmtId="0" xfId="0" applyAlignment="1" applyFont="1">
      <alignment readingOrder="0" shrinkToFit="0" vertical="bottom" wrapText="0"/>
    </xf>
    <xf borderId="0" fillId="0" fontId="1" numFmtId="0" xfId="0" applyAlignment="1" applyFont="1">
      <alignment horizontal="right" readingOrder="0" shrinkToFit="0" wrapText="1"/>
    </xf>
    <xf borderId="0" fillId="0" fontId="2" numFmtId="0" xfId="0" applyAlignment="1" applyFont="1">
      <alignment readingOrder="0"/>
    </xf>
    <xf borderId="0" fillId="0" fontId="2" numFmtId="0" xfId="0" applyFont="1"/>
    <xf borderId="0" fillId="0" fontId="1"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4" numFmtId="0" xfId="0" applyFont="1"/>
    <xf borderId="0" fillId="0" fontId="5" numFmtId="0" xfId="0" applyAlignment="1" applyFont="1">
      <alignment readingOrder="0"/>
    </xf>
    <xf borderId="1" fillId="0" fontId="1" numFmtId="0" xfId="0" applyAlignment="1" applyBorder="1" applyFont="1">
      <alignment horizontal="right" readingOrder="0" shrinkToFit="0" vertical="bottom" wrapText="1"/>
    </xf>
    <xf borderId="0" fillId="2" fontId="6" numFmtId="0" xfId="0" applyAlignment="1" applyFill="1" applyFont="1">
      <alignment horizontal="right" readingOrder="0" shrinkToFit="0" wrapText="1"/>
    </xf>
    <xf borderId="0" fillId="2" fontId="6" numFmtId="0" xfId="0" applyAlignment="1" applyFont="1">
      <alignment horizontal="center" readingOrder="0" shrinkToFit="0" wrapText="1"/>
    </xf>
    <xf borderId="0" fillId="2" fontId="6" numFmtId="0" xfId="0" applyAlignment="1" applyFont="1">
      <alignment horizontal="center" readingOrder="0"/>
    </xf>
    <xf borderId="0" fillId="3" fontId="6" numFmtId="0" xfId="0" applyAlignment="1" applyFill="1" applyFont="1">
      <alignment horizontal="center" readingOrder="0" shrinkToFit="0" wrapText="1"/>
    </xf>
    <xf borderId="0" fillId="3" fontId="6" numFmtId="0" xfId="0" applyAlignment="1" applyFont="1">
      <alignment horizontal="center" readingOrder="0"/>
    </xf>
    <xf borderId="0" fillId="0" fontId="2" numFmtId="0" xfId="0" applyAlignment="1" applyFont="1">
      <alignment horizontal="center" readingOrder="0"/>
    </xf>
    <xf borderId="0" fillId="0" fontId="7" numFmtId="0" xfId="0" applyAlignment="1" applyFont="1">
      <alignment horizontal="right" readingOrder="0" shrinkToFit="0" wrapText="1"/>
    </xf>
    <xf borderId="0" fillId="0" fontId="7" numFmtId="0" xfId="0" applyAlignment="1" applyFont="1">
      <alignment horizontal="center"/>
    </xf>
    <xf borderId="0" fillId="4" fontId="8" numFmtId="0" xfId="0" applyAlignment="1" applyFill="1" applyFont="1">
      <alignment horizontal="center"/>
    </xf>
    <xf borderId="0" fillId="0" fontId="2" numFmtId="0" xfId="0" applyAlignment="1" applyFont="1">
      <alignment horizontal="center"/>
    </xf>
    <xf borderId="0" fillId="4" fontId="9" numFmtId="0" xfId="0" applyAlignment="1" applyFont="1">
      <alignment horizontal="center"/>
    </xf>
    <xf borderId="0" fillId="4" fontId="8" numFmtId="0" xfId="0" applyAlignment="1" applyFont="1">
      <alignment horizontal="center" readingOrder="0"/>
    </xf>
    <xf borderId="0" fillId="0" fontId="8" numFmtId="0" xfId="0" applyAlignment="1" applyFont="1">
      <alignment horizontal="center"/>
    </xf>
    <xf borderId="0" fillId="0" fontId="10" numFmtId="0" xfId="0" applyAlignment="1" applyFont="1">
      <alignment horizontal="right" readingOrder="0" shrinkToFit="0" wrapText="1"/>
    </xf>
    <xf borderId="0" fillId="4" fontId="11" numFmtId="0" xfId="0" applyAlignment="1" applyFont="1">
      <alignment horizontal="center"/>
    </xf>
    <xf borderId="2" fillId="4" fontId="8" numFmtId="0" xfId="0" applyAlignment="1" applyBorder="1" applyFont="1">
      <alignment horizontal="center"/>
    </xf>
    <xf borderId="3" fillId="0" fontId="11" numFmtId="0" xfId="0" applyAlignment="1" applyBorder="1" applyFont="1">
      <alignment horizontal="center"/>
    </xf>
    <xf borderId="0" fillId="2" fontId="6" numFmtId="0" xfId="0" applyAlignment="1" applyFont="1">
      <alignment horizontal="right" readingOrder="0" shrinkToFit="0" vertical="bottom" wrapText="1"/>
    </xf>
    <xf borderId="0" fillId="2" fontId="6" numFmtId="0" xfId="0" applyAlignment="1" applyFont="1">
      <alignment horizontal="center" readingOrder="0" shrinkToFit="0" vertical="bottom" wrapText="1"/>
    </xf>
    <xf borderId="0" fillId="2" fontId="6" numFmtId="0" xfId="0" applyAlignment="1" applyFont="1">
      <alignment horizontal="center" readingOrder="0" vertical="bottom"/>
    </xf>
    <xf borderId="0" fillId="3" fontId="6" numFmtId="0" xfId="0" applyAlignment="1" applyFont="1">
      <alignment horizontal="center" readingOrder="0" shrinkToFit="0" vertical="bottom" wrapText="1"/>
    </xf>
    <xf borderId="0" fillId="0" fontId="8" numFmtId="0" xfId="0" applyAlignment="1" applyFont="1">
      <alignment horizontal="right" readingOrder="0"/>
    </xf>
    <xf borderId="0" fillId="4" fontId="8" numFmtId="0" xfId="0" applyAlignment="1" applyFont="1">
      <alignment horizontal="center" vertical="bottom"/>
    </xf>
    <xf borderId="0" fillId="4" fontId="8" numFmtId="0" xfId="0" applyAlignment="1" applyFont="1">
      <alignment horizontal="center"/>
    </xf>
    <xf borderId="0" fillId="0" fontId="7" numFmtId="0" xfId="0" applyAlignment="1" applyFont="1">
      <alignment horizontal="center" vertical="bottom"/>
    </xf>
    <xf borderId="0" fillId="0" fontId="2" numFmtId="0" xfId="0" applyAlignment="1" applyFont="1">
      <alignment horizontal="center" vertical="bottom"/>
    </xf>
    <xf borderId="0" fillId="0" fontId="12" numFmtId="0" xfId="0" applyFont="1"/>
    <xf borderId="0" fillId="4" fontId="2" numFmtId="0" xfId="0" applyFont="1"/>
    <xf borderId="0" fillId="4" fontId="13" numFmtId="0" xfId="0" applyAlignment="1" applyFont="1">
      <alignment horizontal="center"/>
    </xf>
    <xf borderId="0" fillId="0" fontId="2" numFmtId="0" xfId="0" applyAlignment="1" applyFont="1">
      <alignment horizontal="right" readingOrder="0" shrinkToFit="0" wrapText="1"/>
    </xf>
    <xf borderId="0" fillId="2" fontId="14" numFmtId="0" xfId="0" applyAlignment="1" applyFont="1">
      <alignment horizontal="right" readingOrder="0" shrinkToFit="0" vertical="bottom" wrapText="1"/>
    </xf>
    <xf borderId="0" fillId="2" fontId="14" numFmtId="0" xfId="0" applyAlignment="1" applyFont="1">
      <alignment horizontal="center" readingOrder="0" shrinkToFit="0" vertical="bottom" wrapText="1"/>
    </xf>
    <xf borderId="0" fillId="2" fontId="14" numFmtId="0" xfId="0" applyAlignment="1" applyFont="1">
      <alignment horizontal="center" readingOrder="0" vertical="bottom"/>
    </xf>
    <xf borderId="0" fillId="3" fontId="14" numFmtId="0" xfId="0" applyAlignment="1" applyFont="1">
      <alignment horizontal="center" readingOrder="0" shrinkToFit="0" vertical="bottom" wrapText="1"/>
    </xf>
    <xf borderId="0" fillId="3" fontId="14" numFmtId="0" xfId="0" applyAlignment="1" applyFont="1">
      <alignment horizontal="center" readingOrder="0" shrinkToFit="0" wrapText="1"/>
    </xf>
    <xf borderId="0" fillId="0" fontId="7" numFmtId="0" xfId="0" applyFont="1"/>
    <xf borderId="0" fillId="4" fontId="15" numFmtId="0" xfId="0" applyAlignment="1" applyFont="1">
      <alignment readingOrder="0"/>
    </xf>
    <xf borderId="0" fillId="0" fontId="9" numFmtId="0" xfId="0" applyAlignment="1" applyFont="1">
      <alignment horizontal="right"/>
    </xf>
    <xf borderId="0" fillId="0" fontId="13" numFmtId="0" xfId="0" applyAlignment="1" applyFont="1">
      <alignment horizontal="right" readingOrder="0" shrinkToFit="0" vertical="bottom" wrapText="0"/>
    </xf>
    <xf borderId="0" fillId="0" fontId="6" numFmtId="0" xfId="0" applyAlignment="1" applyFont="1">
      <alignment horizontal="center" readingOrder="0" shrinkToFit="0" vertical="bottom" wrapText="0"/>
    </xf>
    <xf borderId="0" fillId="0" fontId="6" numFmtId="0" xfId="0" applyAlignment="1" applyFont="1">
      <alignment horizontal="center" readingOrder="0" shrinkToFit="0" wrapText="0"/>
    </xf>
    <xf borderId="0" fillId="0" fontId="2" numFmtId="0" xfId="0" applyAlignment="1" applyFont="1">
      <alignment shrinkToFit="0" wrapText="0"/>
    </xf>
    <xf borderId="0" fillId="4" fontId="16" numFmtId="0" xfId="0" applyAlignment="1" applyFont="1">
      <alignment vertical="top"/>
    </xf>
    <xf borderId="0" fillId="0" fontId="8" numFmtId="0" xfId="0" applyAlignment="1" applyFont="1">
      <alignment horizontal="center" vertical="bottom"/>
    </xf>
    <xf borderId="0" fillId="0" fontId="8" numFmtId="0" xfId="0" applyFont="1"/>
    <xf borderId="2" fillId="0" fontId="17" numFmtId="0" xfId="0" applyAlignment="1" applyBorder="1" applyFont="1">
      <alignment horizontal="center" readingOrder="0"/>
    </xf>
    <xf borderId="4" fillId="0" fontId="18" numFmtId="0" xfId="0" applyBorder="1" applyFont="1"/>
    <xf borderId="3" fillId="0" fontId="18" numFmtId="0" xfId="0" applyBorder="1" applyFont="1"/>
    <xf borderId="5" fillId="0" fontId="19" numFmtId="0" xfId="0" applyAlignment="1" applyBorder="1" applyFont="1">
      <alignment horizontal="center" readingOrder="0"/>
    </xf>
    <xf borderId="6" fillId="0" fontId="19" numFmtId="0" xfId="0" applyAlignment="1" applyBorder="1" applyFont="1">
      <alignment readingOrder="0"/>
    </xf>
    <xf borderId="5" fillId="0" fontId="19" numFmtId="0" xfId="0" applyAlignment="1" applyBorder="1" applyFont="1">
      <alignment readingOrder="0"/>
    </xf>
    <xf borderId="0" fillId="0" fontId="19" numFmtId="0" xfId="0" applyAlignment="1" applyFont="1">
      <alignment readingOrder="0"/>
    </xf>
    <xf borderId="5" fillId="4" fontId="16" numFmtId="0" xfId="0" applyAlignment="1" applyBorder="1" applyFont="1">
      <alignment vertical="top"/>
    </xf>
    <xf borderId="0" fillId="0" fontId="2" numFmtId="0" xfId="0" applyAlignment="1" applyFont="1">
      <alignment horizontal="right" shrinkToFit="0" wrapText="1"/>
    </xf>
    <xf borderId="6" fillId="0" fontId="2" numFmtId="0" xfId="0" applyBorder="1" applyFont="1"/>
    <xf borderId="0" fillId="0" fontId="20" numFmtId="0" xfId="0" applyAlignment="1" applyFont="1">
      <alignment horizontal="left" readingOrder="0" shrinkToFit="0" vertical="bottom" wrapText="1"/>
    </xf>
    <xf borderId="1" fillId="0" fontId="18" numFmtId="0" xfId="0" applyBorder="1" applyFont="1"/>
    <xf borderId="0" fillId="0" fontId="21" numFmtId="0" xfId="0" applyAlignment="1" applyFont="1">
      <alignment shrinkToFit="0" vertical="bottom" wrapText="1"/>
    </xf>
    <xf borderId="0" fillId="5" fontId="22" numFmtId="0" xfId="0" applyAlignment="1" applyFill="1" applyFont="1">
      <alignment horizontal="center" readingOrder="0" shrinkToFit="0" vertical="bottom" wrapText="1"/>
    </xf>
    <xf borderId="0" fillId="6" fontId="22" numFmtId="0" xfId="0" applyAlignment="1" applyFill="1" applyFont="1">
      <alignment horizontal="center" readingOrder="0" shrinkToFit="0" vertical="bottom" wrapText="1"/>
    </xf>
    <xf borderId="0" fillId="0" fontId="21" numFmtId="0" xfId="0" applyAlignment="1" applyFont="1">
      <alignment vertical="bottom"/>
    </xf>
    <xf borderId="0" fillId="0" fontId="23" numFmtId="0" xfId="0" applyAlignment="1" applyFont="1">
      <alignment horizontal="center" shrinkToFit="0" vertical="bottom" wrapText="1"/>
    </xf>
    <xf borderId="7" fillId="0" fontId="21" numFmtId="0" xfId="0" applyAlignment="1" applyBorder="1" applyFont="1">
      <alignment vertical="bottom"/>
    </xf>
    <xf borderId="0" fillId="0" fontId="21" numFmtId="164" xfId="0" applyAlignment="1" applyFont="1" applyNumberFormat="1">
      <alignment vertical="bottom"/>
    </xf>
    <xf borderId="0" fillId="0" fontId="21" numFmtId="0" xfId="0" applyAlignment="1" applyFont="1">
      <alignment vertical="bottom"/>
    </xf>
    <xf borderId="8" fillId="0" fontId="21" numFmtId="0" xfId="0" applyAlignment="1" applyBorder="1" applyFont="1">
      <alignment vertical="bottom"/>
    </xf>
    <xf borderId="9" fillId="0" fontId="23" numFmtId="0" xfId="0" applyAlignment="1" applyBorder="1" applyFont="1">
      <alignment horizontal="center" shrinkToFit="0" vertical="bottom" wrapText="1"/>
    </xf>
    <xf borderId="9" fillId="5" fontId="21" numFmtId="0" xfId="0" applyAlignment="1" applyBorder="1" applyFont="1">
      <alignment vertical="bottom"/>
    </xf>
    <xf borderId="9" fillId="0" fontId="24" numFmtId="0" xfId="0" applyAlignment="1" applyBorder="1" applyFont="1">
      <alignment horizontal="center" readingOrder="0" shrinkToFit="0" vertical="bottom" wrapText="1"/>
    </xf>
    <xf borderId="9" fillId="7" fontId="21" numFmtId="0" xfId="0" applyAlignment="1" applyBorder="1" applyFill="1" applyFont="1">
      <alignment vertical="bottom"/>
    </xf>
    <xf borderId="9" fillId="0" fontId="23" numFmtId="0" xfId="0" applyAlignment="1" applyBorder="1" applyFont="1">
      <alignment horizontal="center" readingOrder="0" shrinkToFit="0" vertical="bottom" wrapText="1"/>
    </xf>
    <xf borderId="9" fillId="8" fontId="21" numFmtId="0" xfId="0" applyAlignment="1" applyBorder="1" applyFill="1" applyFont="1">
      <alignment vertical="bottom"/>
    </xf>
    <xf borderId="9" fillId="9" fontId="21" numFmtId="0" xfId="0" applyAlignment="1" applyBorder="1" applyFill="1" applyFont="1">
      <alignment vertical="bottom"/>
    </xf>
    <xf borderId="9" fillId="10" fontId="21" numFmtId="0" xfId="0" applyAlignment="1" applyBorder="1" applyFill="1" applyFont="1">
      <alignment vertical="bottom"/>
    </xf>
    <xf borderId="9" fillId="11" fontId="21" numFmtId="0" xfId="0" applyAlignment="1" applyBorder="1" applyFill="1" applyFont="1">
      <alignment vertical="bottom"/>
    </xf>
    <xf borderId="0" fillId="12" fontId="23" numFmtId="0" xfId="0" applyAlignment="1" applyFill="1" applyFont="1">
      <alignment vertical="bottom"/>
    </xf>
    <xf borderId="1" fillId="5" fontId="22" numFmtId="0" xfId="0" applyAlignment="1" applyBorder="1" applyFont="1">
      <alignment readingOrder="0" shrinkToFit="0" vertical="top" wrapText="0"/>
    </xf>
    <xf borderId="0" fillId="5" fontId="21" numFmtId="0" xfId="0" applyAlignment="1" applyFont="1">
      <alignment horizontal="left" shrinkToFit="0" vertical="bottom" wrapText="1"/>
    </xf>
    <xf borderId="0" fillId="5" fontId="21" numFmtId="0" xfId="0" applyAlignment="1" applyFont="1">
      <alignment vertical="bottom"/>
    </xf>
    <xf borderId="0" fillId="0" fontId="21" numFmtId="0" xfId="0" applyAlignment="1" applyFont="1">
      <alignment horizontal="left" readingOrder="0" shrinkToFit="0" vertical="top" wrapText="1"/>
    </xf>
    <xf borderId="0" fillId="0" fontId="21" numFmtId="0" xfId="0" applyAlignment="1" applyFont="1">
      <alignment horizontal="left" readingOrder="0" shrinkToFit="0" vertical="bottom" wrapText="1"/>
    </xf>
    <xf borderId="0" fillId="0" fontId="0" numFmtId="165" xfId="0" applyAlignment="1" applyFont="1" applyNumberFormat="1">
      <alignment readingOrder="0" shrinkToFit="0" vertical="bottom" wrapText="1"/>
    </xf>
    <xf borderId="0" fillId="0" fontId="25" numFmtId="165" xfId="0" applyAlignment="1" applyFont="1" applyNumberFormat="1">
      <alignment horizontal="right" readingOrder="0" shrinkToFit="0" vertical="bottom" wrapText="1"/>
    </xf>
    <xf borderId="0" fillId="7" fontId="26" numFmtId="0" xfId="0" applyAlignment="1" applyFont="1">
      <alignment shrinkToFit="0" vertical="bottom" wrapText="1"/>
    </xf>
    <xf borderId="0" fillId="0" fontId="25" numFmtId="0" xfId="0" applyAlignment="1" applyFont="1">
      <alignment readingOrder="0" shrinkToFit="0" vertical="bottom" wrapText="1"/>
    </xf>
    <xf borderId="0" fillId="0" fontId="26" numFmtId="0" xfId="0" applyAlignment="1" applyFont="1">
      <alignment vertical="bottom"/>
    </xf>
    <xf borderId="0" fillId="0" fontId="26" numFmtId="0" xfId="0" applyAlignment="1" applyFont="1">
      <alignment shrinkToFit="0" vertical="bottom" wrapText="1"/>
    </xf>
    <xf borderId="0" fillId="0" fontId="21" numFmtId="165" xfId="0" applyAlignment="1" applyFont="1" applyNumberFormat="1">
      <alignment horizontal="left" readingOrder="0" shrinkToFit="0" vertical="bottom" wrapText="1"/>
    </xf>
    <xf borderId="0" fillId="0" fontId="21" numFmtId="0" xfId="0" applyAlignment="1" applyFont="1">
      <alignment readingOrder="0" shrinkToFit="0" vertical="bottom" wrapText="1"/>
    </xf>
    <xf borderId="0" fillId="0" fontId="21" numFmtId="0" xfId="0" applyAlignment="1" applyFont="1">
      <alignment shrinkToFit="0" vertical="bottom" wrapText="1"/>
    </xf>
    <xf borderId="0" fillId="0" fontId="26" numFmtId="0" xfId="0" applyAlignment="1" applyFont="1">
      <alignment readingOrder="0" shrinkToFit="0" vertical="bottom" wrapText="1"/>
    </xf>
    <xf borderId="0" fillId="0" fontId="21" numFmtId="0" xfId="0" applyAlignment="1" applyFont="1">
      <alignment horizontal="left" shrinkToFit="0" vertical="bottom" wrapText="1"/>
    </xf>
    <xf borderId="0" fillId="10" fontId="21" numFmtId="0" xfId="0" applyAlignment="1" applyFont="1">
      <alignment horizontal="left" readingOrder="0" shrinkToFit="0" vertical="top" wrapText="1"/>
    </xf>
    <xf borderId="0" fillId="10" fontId="21" numFmtId="0" xfId="0" applyAlignment="1" applyFont="1">
      <alignment horizontal="left" readingOrder="0" shrinkToFit="0" vertical="bottom" wrapText="1"/>
    </xf>
    <xf borderId="0" fillId="10" fontId="21" numFmtId="0" xfId="0" applyAlignment="1" applyFont="1">
      <alignment horizontal="left" shrinkToFit="0" vertical="bottom" wrapText="1"/>
    </xf>
    <xf borderId="0" fillId="10" fontId="21" numFmtId="0" xfId="0" applyAlignment="1" applyFont="1">
      <alignment readingOrder="0" shrinkToFit="0" vertical="bottom" wrapText="1"/>
    </xf>
    <xf borderId="0" fillId="10" fontId="21" numFmtId="0" xfId="0" applyAlignment="1" applyFont="1">
      <alignment vertical="bottom"/>
    </xf>
    <xf borderId="0" fillId="10" fontId="0" numFmtId="0" xfId="0" applyAlignment="1" applyFont="1">
      <alignment horizontal="left" readingOrder="0" shrinkToFit="0" vertical="bottom" wrapText="1"/>
    </xf>
    <xf borderId="0" fillId="0" fontId="25" numFmtId="165" xfId="0" applyAlignment="1" applyFont="1" applyNumberFormat="1">
      <alignment horizontal="right" shrinkToFit="0" vertical="bottom" wrapText="1"/>
    </xf>
    <xf borderId="0" fillId="0" fontId="26" numFmtId="165" xfId="0" applyAlignment="1" applyFont="1" applyNumberFormat="1">
      <alignment shrinkToFit="0" vertical="bottom" wrapText="1"/>
    </xf>
    <xf borderId="0" fillId="7" fontId="26" numFmtId="165" xfId="0" applyAlignment="1" applyFont="1" applyNumberFormat="1">
      <alignment shrinkToFit="0" vertical="bottom" wrapText="1"/>
    </xf>
    <xf borderId="0" fillId="0" fontId="26" numFmtId="0" xfId="0" applyAlignment="1" applyFont="1">
      <alignment vertical="bottom"/>
    </xf>
    <xf borderId="0" fillId="0" fontId="27" numFmtId="0" xfId="0" applyAlignment="1" applyFont="1">
      <alignment shrinkToFit="0" vertical="bottom" wrapText="1"/>
    </xf>
    <xf borderId="0" fillId="4" fontId="25" numFmtId="0" xfId="0" applyAlignment="1" applyFont="1">
      <alignment shrinkToFit="0" vertical="bottom" wrapText="1"/>
    </xf>
    <xf borderId="0" fillId="4" fontId="26" numFmtId="0" xfId="0" applyAlignment="1" applyFont="1">
      <alignment vertical="bottom"/>
    </xf>
    <xf borderId="0" fillId="7" fontId="26" numFmtId="0" xfId="0" applyAlignment="1" applyFont="1">
      <alignment shrinkToFit="0" vertical="bottom" wrapText="1"/>
    </xf>
    <xf borderId="0" fillId="10" fontId="26" numFmtId="0" xfId="0" applyAlignment="1" applyFont="1">
      <alignment vertical="bottom"/>
    </xf>
    <xf borderId="0" fillId="10" fontId="26" numFmtId="166" xfId="0" applyAlignment="1" applyFont="1" applyNumberFormat="1">
      <alignment horizontal="right" vertical="bottom"/>
    </xf>
    <xf borderId="0" fillId="10" fontId="26" numFmtId="0" xfId="0" applyAlignment="1" applyFont="1">
      <alignment horizontal="right" readingOrder="0" vertical="bottom"/>
    </xf>
    <xf borderId="0" fillId="10" fontId="18" numFmtId="0" xfId="0" applyFont="1"/>
    <xf borderId="0" fillId="10" fontId="21" numFmtId="0" xfId="0" applyAlignment="1" applyFont="1">
      <alignment shrinkToFit="0" vertical="bottom" wrapText="1"/>
    </xf>
    <xf borderId="0" fillId="10" fontId="26" numFmtId="0" xfId="0" applyAlignment="1" applyFont="1">
      <alignment readingOrder="0" vertical="bottom"/>
    </xf>
    <xf borderId="0" fillId="5" fontId="28" numFmtId="0" xfId="0" applyAlignment="1" applyFont="1">
      <alignment readingOrder="0" vertical="bottom"/>
    </xf>
    <xf borderId="0" fillId="5" fontId="26" numFmtId="0" xfId="0" applyAlignment="1" applyFont="1">
      <alignment vertical="bottom"/>
    </xf>
    <xf borderId="0" fillId="5" fontId="26" numFmtId="166" xfId="0" applyAlignment="1" applyFont="1" applyNumberFormat="1">
      <alignment horizontal="right" vertical="bottom"/>
    </xf>
    <xf borderId="0" fillId="5" fontId="26" numFmtId="0" xfId="0" applyAlignment="1" applyFont="1">
      <alignment horizontal="right" readingOrder="0" vertical="bottom"/>
    </xf>
    <xf borderId="0" fillId="5" fontId="18" numFmtId="0" xfId="0" applyFont="1"/>
    <xf borderId="0" fillId="5" fontId="21" numFmtId="0" xfId="0" applyAlignment="1" applyFont="1">
      <alignment shrinkToFit="0" vertical="bottom" wrapText="1"/>
    </xf>
    <xf borderId="0" fillId="10" fontId="18" numFmtId="164" xfId="0" applyAlignment="1" applyFont="1" applyNumberFormat="1">
      <alignment readingOrder="0"/>
    </xf>
    <xf borderId="0" fillId="10" fontId="18" numFmtId="0" xfId="0" applyAlignment="1" applyFont="1">
      <alignment readingOrder="0"/>
    </xf>
    <xf borderId="0" fillId="5" fontId="29" numFmtId="0" xfId="0" applyAlignment="1" applyFont="1">
      <alignment horizontal="left" readingOrder="0" shrinkToFit="0" vertical="top" wrapText="1"/>
    </xf>
    <xf borderId="0" fillId="0" fontId="21" numFmtId="167" xfId="0" applyAlignment="1" applyFont="1" applyNumberFormat="1">
      <alignment readingOrder="0" shrinkToFit="0" vertical="bottom" wrapText="1"/>
    </xf>
    <xf borderId="0" fillId="0" fontId="18" numFmtId="167" xfId="0" applyAlignment="1" applyFont="1" applyNumberFormat="1">
      <alignment readingOrder="0"/>
    </xf>
    <xf borderId="0" fillId="0" fontId="18" numFmtId="0" xfId="0" applyAlignment="1" applyFont="1">
      <alignment readingOrder="0"/>
    </xf>
    <xf borderId="0" fillId="0" fontId="21" numFmtId="0" xfId="0" applyAlignment="1" applyFont="1">
      <alignment horizontal="left" shrinkToFit="0" vertical="top" wrapText="1"/>
    </xf>
    <xf borderId="0" fillId="0" fontId="20" numFmtId="0" xfId="0" applyAlignment="1" applyFont="1">
      <alignment horizontal="left" readingOrder="0" shrinkToFit="0" vertical="top" wrapText="1"/>
    </xf>
    <xf borderId="0" fillId="5" fontId="22" numFmtId="0" xfId="0" applyAlignment="1" applyFont="1">
      <alignment horizontal="left" readingOrder="0" shrinkToFit="0" vertical="top" wrapText="1"/>
    </xf>
    <xf borderId="0" fillId="5" fontId="22" numFmtId="0" xfId="0" applyAlignment="1" applyFont="1">
      <alignment horizontal="left" shrinkToFit="0" vertical="top" wrapText="1"/>
    </xf>
    <xf borderId="0" fillId="6" fontId="22" numFmtId="0" xfId="0" applyAlignment="1" applyFont="1">
      <alignment horizontal="left" readingOrder="0" shrinkToFit="0" vertical="top" wrapText="1"/>
    </xf>
    <xf borderId="0" fillId="0" fontId="21" numFmtId="0" xfId="0" applyAlignment="1" applyFont="1">
      <alignment horizontal="left" shrinkToFit="0" vertical="top" wrapText="1"/>
    </xf>
    <xf borderId="0" fillId="0" fontId="23" numFmtId="0" xfId="0" applyAlignment="1" applyFont="1">
      <alignment horizontal="left" shrinkToFit="0" vertical="top" wrapText="1"/>
    </xf>
    <xf borderId="7" fillId="0" fontId="21" numFmtId="0" xfId="0" applyAlignment="1" applyBorder="1" applyFont="1">
      <alignment horizontal="left" shrinkToFit="0" vertical="top" wrapText="1"/>
    </xf>
    <xf borderId="0" fillId="0" fontId="21" numFmtId="164" xfId="0" applyAlignment="1" applyFont="1" applyNumberFormat="1">
      <alignment horizontal="left" shrinkToFit="0" vertical="top" wrapText="1"/>
    </xf>
    <xf borderId="8" fillId="0" fontId="23" numFmtId="0" xfId="0" applyAlignment="1" applyBorder="1" applyFont="1">
      <alignment horizontal="left" shrinkToFit="0" vertical="top" wrapText="1"/>
    </xf>
    <xf borderId="9" fillId="0" fontId="23" numFmtId="0" xfId="0" applyAlignment="1" applyBorder="1" applyFont="1">
      <alignment horizontal="left" shrinkToFit="0" vertical="top" wrapText="1"/>
    </xf>
    <xf borderId="9" fillId="5" fontId="21" numFmtId="0" xfId="0" applyAlignment="1" applyBorder="1" applyFont="1">
      <alignment horizontal="left" shrinkToFit="0" vertical="top" wrapText="1"/>
    </xf>
    <xf borderId="9" fillId="0" fontId="24" numFmtId="0" xfId="0" applyAlignment="1" applyBorder="1" applyFont="1">
      <alignment horizontal="left" readingOrder="0" shrinkToFit="0" vertical="top" wrapText="1"/>
    </xf>
    <xf borderId="9" fillId="7" fontId="21" numFmtId="0" xfId="0" applyAlignment="1" applyBorder="1" applyFont="1">
      <alignment horizontal="left" shrinkToFit="0" vertical="top" wrapText="1"/>
    </xf>
    <xf borderId="8" fillId="0" fontId="23" numFmtId="0" xfId="0" applyAlignment="1" applyBorder="1" applyFont="1">
      <alignment horizontal="left" readingOrder="0" shrinkToFit="0" vertical="top" wrapText="1"/>
    </xf>
    <xf borderId="9" fillId="0" fontId="23" numFmtId="0" xfId="0" applyAlignment="1" applyBorder="1" applyFont="1">
      <alignment horizontal="left" readingOrder="0" shrinkToFit="0" vertical="top" wrapText="1"/>
    </xf>
    <xf borderId="9" fillId="8" fontId="21" numFmtId="0" xfId="0" applyAlignment="1" applyBorder="1" applyFont="1">
      <alignment horizontal="left" shrinkToFit="0" vertical="top" wrapText="1"/>
    </xf>
    <xf borderId="9" fillId="9" fontId="21" numFmtId="0" xfId="0" applyAlignment="1" applyBorder="1" applyFont="1">
      <alignment horizontal="left" shrinkToFit="0" vertical="top" wrapText="1"/>
    </xf>
    <xf borderId="9" fillId="10" fontId="21" numFmtId="0" xfId="0" applyAlignment="1" applyBorder="1" applyFont="1">
      <alignment horizontal="left" shrinkToFit="0" vertical="top" wrapText="1"/>
    </xf>
    <xf borderId="9" fillId="11" fontId="21" numFmtId="0" xfId="0" applyAlignment="1" applyBorder="1" applyFont="1">
      <alignment horizontal="left" shrinkToFit="0" vertical="top" wrapText="1"/>
    </xf>
    <xf borderId="0" fillId="12" fontId="23" numFmtId="0" xfId="0" applyAlignment="1" applyFont="1">
      <alignment horizontal="left" shrinkToFit="0" vertical="top" wrapText="1"/>
    </xf>
    <xf borderId="1" fillId="5" fontId="22" numFmtId="0" xfId="0" applyAlignment="1" applyBorder="1" applyFont="1">
      <alignment horizontal="left" readingOrder="0" shrinkToFit="0" vertical="top" wrapText="1"/>
    </xf>
    <xf borderId="0" fillId="5" fontId="21" numFmtId="0" xfId="0" applyAlignment="1" applyFont="1">
      <alignment horizontal="left" shrinkToFit="0" vertical="top" wrapText="1"/>
    </xf>
    <xf borderId="0" fillId="0" fontId="21" numFmtId="165" xfId="0" applyAlignment="1" applyFont="1" applyNumberFormat="1">
      <alignment horizontal="left" readingOrder="0" shrinkToFit="0" vertical="top" wrapText="1"/>
    </xf>
    <xf borderId="0" fillId="0" fontId="26" numFmtId="165" xfId="0" applyAlignment="1" applyFont="1" applyNumberFormat="1">
      <alignment shrinkToFit="0" vertical="top" wrapText="1"/>
    </xf>
    <xf borderId="0" fillId="7" fontId="26" numFmtId="0" xfId="0" applyAlignment="1" applyFont="1">
      <alignment shrinkToFit="0" vertical="top" wrapText="1"/>
    </xf>
    <xf borderId="0" fillId="0" fontId="26" numFmtId="0" xfId="0" applyAlignment="1" applyFont="1">
      <alignment shrinkToFit="0" vertical="top" wrapText="1"/>
    </xf>
    <xf borderId="0" fillId="0" fontId="26" numFmtId="0" xfId="0" applyAlignment="1" applyFont="1">
      <alignment shrinkToFit="0" vertical="top" wrapText="1"/>
    </xf>
    <xf borderId="0" fillId="0" fontId="21" numFmtId="0" xfId="0" applyAlignment="1" applyFont="1">
      <alignment readingOrder="0" shrinkToFit="0" vertical="top" wrapText="1"/>
    </xf>
    <xf borderId="0" fillId="0" fontId="21" numFmtId="0" xfId="0" applyAlignment="1" applyFont="1">
      <alignment shrinkToFit="0" vertical="top" wrapText="1"/>
    </xf>
    <xf borderId="0" fillId="4" fontId="0" numFmtId="0" xfId="0" applyAlignment="1" applyFont="1">
      <alignment horizontal="left" readingOrder="0" shrinkToFit="0" vertical="top" wrapText="1"/>
    </xf>
    <xf borderId="0" fillId="0" fontId="26" numFmtId="165" xfId="0" applyAlignment="1" applyFont="1" applyNumberFormat="1">
      <alignment horizontal="left" shrinkToFit="0" vertical="top" wrapText="1"/>
    </xf>
    <xf borderId="0" fillId="7" fontId="26" numFmtId="0" xfId="0" applyAlignment="1" applyFont="1">
      <alignment horizontal="left" shrinkToFit="0" vertical="top" wrapText="1"/>
    </xf>
    <xf borderId="0" fillId="0" fontId="26" numFmtId="0" xfId="0" applyAlignment="1" applyFont="1">
      <alignment horizontal="left" shrinkToFit="0" vertical="top" wrapText="1"/>
    </xf>
    <xf borderId="0" fillId="0" fontId="26" numFmtId="0" xfId="0" applyAlignment="1" applyFont="1">
      <alignment horizontal="left" shrinkToFit="0" vertical="top" wrapText="1"/>
    </xf>
    <xf borderId="0" fillId="0" fontId="26" numFmtId="0" xfId="0" applyAlignment="1" applyFont="1">
      <alignment horizontal="left" readingOrder="0" shrinkToFit="0" vertical="top" wrapText="1"/>
    </xf>
    <xf borderId="0" fillId="0" fontId="26" numFmtId="165" xfId="0" applyAlignment="1" applyFont="1" applyNumberFormat="1">
      <alignment horizontal="left" readingOrder="0" shrinkToFit="0" vertical="top" wrapText="1"/>
    </xf>
    <xf borderId="0" fillId="0" fontId="21" numFmtId="167" xfId="0" applyAlignment="1" applyFont="1" applyNumberFormat="1">
      <alignment horizontal="left" readingOrder="0" shrinkToFit="0" vertical="top" wrapText="1"/>
    </xf>
    <xf borderId="0" fillId="0" fontId="30" numFmtId="0" xfId="0" applyAlignment="1" applyFont="1">
      <alignment shrinkToFit="0" vertical="top" wrapText="1"/>
    </xf>
    <xf borderId="0" fillId="0" fontId="21" numFmtId="165" xfId="0" applyAlignment="1" applyFont="1" applyNumberFormat="1">
      <alignment readingOrder="0" shrinkToFit="0" vertical="top" wrapText="1"/>
    </xf>
    <xf borderId="0" fillId="0" fontId="31" numFmtId="0" xfId="0" applyAlignment="1" applyFont="1">
      <alignment shrinkToFit="0" vertical="top" wrapText="1"/>
    </xf>
    <xf borderId="0" fillId="4" fontId="21" numFmtId="0" xfId="0" applyAlignment="1" applyFont="1">
      <alignment horizontal="left" readingOrder="0" shrinkToFit="0" vertical="top" wrapText="1"/>
    </xf>
    <xf borderId="0" fillId="4" fontId="21" numFmtId="164" xfId="0" applyAlignment="1" applyFont="1" applyNumberFormat="1">
      <alignment horizontal="left" readingOrder="0" shrinkToFit="0" vertical="top" wrapText="1"/>
    </xf>
    <xf borderId="0" fillId="4" fontId="26" numFmtId="164" xfId="0" applyAlignment="1" applyFont="1" applyNumberFormat="1">
      <alignment shrinkToFit="0" vertical="top" wrapText="1"/>
    </xf>
    <xf borderId="0" fillId="4" fontId="26" numFmtId="0" xfId="0" applyAlignment="1" applyFont="1">
      <alignment shrinkToFit="0" vertical="top" wrapText="1"/>
    </xf>
    <xf borderId="0" fillId="4" fontId="32" numFmtId="0" xfId="0" applyAlignment="1" applyFont="1">
      <alignment shrinkToFit="0" vertical="top" wrapText="1"/>
    </xf>
    <xf borderId="0" fillId="4" fontId="21" numFmtId="0" xfId="0" applyAlignment="1" applyFont="1">
      <alignment readingOrder="0" shrinkToFit="0" vertical="top" wrapText="1"/>
    </xf>
    <xf borderId="0" fillId="10" fontId="0" numFmtId="0" xfId="0" applyAlignment="1" applyFont="1">
      <alignment horizontal="left" readingOrder="0" shrinkToFit="0" vertical="top" wrapText="1"/>
    </xf>
    <xf borderId="0" fillId="10" fontId="21" numFmtId="165" xfId="0" applyAlignment="1" applyFont="1" applyNumberFormat="1">
      <alignment horizontal="left" readingOrder="0" shrinkToFit="0" vertical="top" wrapText="1"/>
    </xf>
    <xf borderId="0" fillId="10" fontId="33" numFmtId="0" xfId="0" applyAlignment="1" applyFont="1">
      <alignment horizontal="left" readingOrder="0" shrinkToFit="0" vertical="top" wrapText="1"/>
    </xf>
    <xf borderId="0" fillId="10" fontId="21" numFmtId="0" xfId="0" applyAlignment="1" applyFont="1">
      <alignment horizontal="left" shrinkToFit="0" vertical="top" wrapText="1"/>
    </xf>
    <xf borderId="0" fillId="10" fontId="21" numFmtId="0" xfId="0" applyAlignment="1" applyFont="1">
      <alignment horizontal="left" shrinkToFit="0" vertical="top" wrapText="1"/>
    </xf>
    <xf borderId="0" fillId="0" fontId="0" numFmtId="0" xfId="0" applyAlignment="1" applyFont="1">
      <alignment horizontal="left" readingOrder="0" shrinkToFit="0" vertical="top" wrapText="1"/>
    </xf>
    <xf borderId="0" fillId="0" fontId="0" numFmtId="0" xfId="0" applyAlignment="1" applyFont="1">
      <alignment horizontal="left" shrinkToFit="0" vertical="top" wrapText="1"/>
    </xf>
    <xf borderId="0" fillId="0" fontId="21" numFmtId="164" xfId="0" applyAlignment="1" applyFont="1" applyNumberFormat="1">
      <alignment horizontal="left" readingOrder="0" shrinkToFit="0" vertical="top" wrapText="1"/>
    </xf>
    <xf borderId="0" fillId="0" fontId="26" numFmtId="164" xfId="0" applyAlignment="1" applyFont="1" applyNumberFormat="1">
      <alignment horizontal="left" shrinkToFit="0" vertical="top" wrapText="1"/>
    </xf>
    <xf borderId="0" fillId="0" fontId="0" numFmtId="0" xfId="0" applyAlignment="1" applyFont="1">
      <alignment shrinkToFit="0" vertical="top" wrapText="1"/>
    </xf>
    <xf borderId="0" fillId="0" fontId="26" numFmtId="164" xfId="0" applyAlignment="1" applyFont="1" applyNumberFormat="1">
      <alignment shrinkToFit="0" vertical="top" wrapText="1"/>
    </xf>
    <xf borderId="0" fillId="4" fontId="26" numFmtId="0" xfId="0" applyAlignment="1" applyFont="1">
      <alignment horizontal="left" shrinkToFit="0" vertical="top" wrapText="1"/>
    </xf>
    <xf borderId="0" fillId="11" fontId="21" numFmtId="0" xfId="0" applyAlignment="1" applyFont="1">
      <alignment shrinkToFit="0" vertical="top" wrapText="1"/>
    </xf>
    <xf borderId="0" fillId="0" fontId="21" numFmtId="0" xfId="0" applyAlignment="1" applyFont="1">
      <alignment horizontal="left" readingOrder="0" shrinkToFit="0" vertical="top" wrapText="1"/>
    </xf>
    <xf borderId="0" fillId="0" fontId="26" numFmtId="0" xfId="0" applyAlignment="1" applyFont="1">
      <alignment readingOrder="0" shrinkToFit="0" vertical="top" wrapText="1"/>
    </xf>
    <xf borderId="0" fillId="0" fontId="0" numFmtId="0" xfId="0" applyAlignment="1" applyFont="1">
      <alignment readingOrder="0" shrinkToFit="0" vertical="top" wrapText="1"/>
    </xf>
    <xf borderId="0" fillId="4" fontId="21" numFmtId="164" xfId="0" applyAlignment="1" applyFont="1" applyNumberFormat="1">
      <alignment horizontal="left" shrinkToFit="0" vertical="top" wrapText="1"/>
    </xf>
    <xf borderId="0" fillId="11" fontId="21" numFmtId="0" xfId="0" applyAlignment="1" applyFont="1">
      <alignment horizontal="left" shrinkToFit="0" vertical="top" wrapText="1"/>
    </xf>
    <xf borderId="0" fillId="4" fontId="21" numFmtId="0" xfId="0" applyAlignment="1" applyFont="1">
      <alignment horizontal="left" shrinkToFit="0" vertical="top" wrapText="1"/>
    </xf>
    <xf borderId="0" fillId="0" fontId="34" numFmtId="0" xfId="0" applyAlignment="1" applyFont="1">
      <alignment horizontal="left" shrinkToFit="0" vertical="top" wrapText="1"/>
    </xf>
    <xf borderId="0" fillId="5" fontId="0" numFmtId="0" xfId="0" applyAlignment="1" applyFont="1">
      <alignment horizontal="left" shrinkToFit="0" vertical="top" wrapText="1"/>
    </xf>
    <xf borderId="0" fillId="4" fontId="25" numFmtId="0" xfId="0" applyAlignment="1" applyFont="1">
      <alignment horizontal="left" readingOrder="0" shrinkToFit="0" vertical="top" wrapText="1"/>
    </xf>
    <xf borderId="0" fillId="0" fontId="26" numFmtId="167" xfId="0" applyAlignment="1" applyFont="1" applyNumberFormat="1">
      <alignment horizontal="left" readingOrder="0" shrinkToFit="0" vertical="top" wrapText="1"/>
    </xf>
    <xf borderId="0" fillId="0" fontId="26" numFmtId="0" xfId="0" applyAlignment="1" applyFont="1">
      <alignment horizontal="left" readingOrder="0" shrinkToFit="0" vertical="top" wrapText="1"/>
    </xf>
    <xf borderId="0" fillId="4" fontId="35" numFmtId="0" xfId="0" applyAlignment="1" applyFont="1">
      <alignment horizontal="left" readingOrder="0" shrinkToFit="0" wrapText="1"/>
    </xf>
    <xf borderId="0" fillId="0" fontId="36" numFmtId="0" xfId="0" applyAlignment="1" applyFont="1">
      <alignment horizontal="left" shrinkToFit="0" vertical="top" wrapText="1"/>
    </xf>
    <xf borderId="0" fillId="4" fontId="35" numFmtId="0" xfId="0" applyAlignment="1" applyFont="1">
      <alignment horizontal="left" readingOrder="0"/>
    </xf>
    <xf borderId="0" fillId="0" fontId="9" numFmtId="0" xfId="0" applyAlignment="1" applyFont="1">
      <alignment horizontal="left" readingOrder="0" shrinkToFit="0" vertical="top" wrapText="1"/>
    </xf>
    <xf borderId="0" fillId="0" fontId="26" numFmtId="164" xfId="0" applyAlignment="1" applyFont="1" applyNumberFormat="1">
      <alignment horizontal="left" readingOrder="0" shrinkToFit="0" vertical="top" wrapText="1"/>
    </xf>
    <xf borderId="0" fillId="0" fontId="25" numFmtId="0" xfId="0" applyAlignment="1" applyFont="1">
      <alignment horizontal="left" readingOrder="0" shrinkToFit="0" vertical="top" wrapText="1"/>
    </xf>
    <xf borderId="0" fillId="4" fontId="37" numFmtId="0" xfId="0" applyAlignment="1" applyFont="1">
      <alignment horizontal="left" readingOrder="0" shrinkToFit="0" vertical="top" wrapText="1"/>
    </xf>
    <xf borderId="0" fillId="4" fontId="21" numFmtId="0" xfId="0" applyAlignment="1" applyFont="1">
      <alignment horizontal="left" readingOrder="0" shrinkToFit="0" vertical="top" wrapText="1"/>
    </xf>
    <xf borderId="0" fillId="5" fontId="0" numFmtId="0" xfId="0" applyAlignment="1" applyFont="1">
      <alignment horizontal="left" readingOrder="0" shrinkToFit="0" vertical="top" wrapText="1"/>
    </xf>
    <xf borderId="0" fillId="5" fontId="21" numFmtId="0" xfId="0" applyAlignment="1" applyFont="1">
      <alignment horizontal="left" readingOrder="0" shrinkToFit="0" vertical="top" wrapText="1"/>
    </xf>
    <xf borderId="0" fillId="5" fontId="21" numFmtId="165" xfId="0" applyAlignment="1" applyFont="1" applyNumberFormat="1">
      <alignment horizontal="left" readingOrder="0" shrinkToFit="0" vertical="top" wrapText="1"/>
    </xf>
    <xf borderId="0" fillId="5" fontId="21" numFmtId="0" xfId="0" applyAlignment="1" applyFont="1">
      <alignment horizontal="left" shrinkToFit="0" vertical="top" wrapText="1"/>
    </xf>
    <xf borderId="0" fillId="10" fontId="21" numFmtId="164" xfId="0" applyAlignment="1" applyFont="1" applyNumberFormat="1">
      <alignment horizontal="left" readingOrder="0" shrinkToFit="0" vertical="top" wrapText="1"/>
    </xf>
    <xf borderId="0" fillId="5" fontId="0" numFmtId="165" xfId="0" applyAlignment="1" applyFont="1" applyNumberFormat="1">
      <alignment horizontal="left" readingOrder="0" shrinkToFit="0" vertical="top" wrapText="1"/>
    </xf>
    <xf borderId="0" fillId="0" fontId="38" numFmtId="0" xfId="0" applyAlignment="1" applyFont="1">
      <alignment horizontal="left" readingOrder="0" shrinkToFit="0" vertical="top" wrapText="1"/>
    </xf>
    <xf borderId="0" fillId="0" fontId="26" numFmtId="0" xfId="0" applyAlignment="1" applyFont="1">
      <alignment horizontal="left" shrinkToFit="0" vertical="top" wrapText="1"/>
    </xf>
    <xf borderId="0" fillId="0" fontId="26" numFmtId="164" xfId="0" applyAlignment="1" applyFont="1" applyNumberFormat="1">
      <alignment horizontal="left" shrinkToFit="0" vertical="top" wrapText="1"/>
    </xf>
    <xf borderId="0" fillId="0" fontId="26" numFmtId="165" xfId="0" applyAlignment="1" applyFont="1" applyNumberFormat="1">
      <alignment horizontal="left" shrinkToFit="0" vertical="top" wrapText="1"/>
    </xf>
    <xf borderId="0" fillId="0" fontId="18" numFmtId="167" xfId="0" applyAlignment="1" applyFont="1" applyNumberFormat="1">
      <alignment horizontal="left" readingOrder="0" shrinkToFit="0" vertical="top" wrapText="1"/>
    </xf>
    <xf borderId="0" fillId="0" fontId="39" numFmtId="0" xfId="0" applyAlignment="1" applyFont="1">
      <alignment horizontal="left" shrinkToFit="0" vertical="top" wrapText="1"/>
    </xf>
    <xf borderId="0" fillId="0" fontId="18" numFmtId="0" xfId="0" applyAlignment="1" applyFont="1">
      <alignment horizontal="left" shrinkToFit="0" vertical="top" wrapText="1"/>
    </xf>
    <xf borderId="0" fillId="0" fontId="18" numFmtId="0" xfId="0" applyAlignment="1" applyFont="1">
      <alignment horizontal="left" readingOrder="0" shrinkToFit="0" vertical="top" wrapText="1"/>
    </xf>
    <xf borderId="0" fillId="0" fontId="40" numFmtId="0" xfId="0" applyAlignment="1" applyFont="1">
      <alignment horizontal="left" readingOrder="0" shrinkToFit="0" vertical="top" wrapText="1"/>
    </xf>
    <xf borderId="0" fillId="5" fontId="18" numFmtId="0" xfId="0" applyAlignment="1" applyFont="1">
      <alignment horizontal="left" readingOrder="0" shrinkToFit="0" vertical="top" wrapText="1"/>
    </xf>
    <xf borderId="0" fillId="5" fontId="18" numFmtId="0" xfId="0" applyAlignment="1" applyFont="1">
      <alignment horizontal="left" readingOrder="0" shrinkToFit="0" vertical="bottom" wrapText="1"/>
    </xf>
    <xf borderId="0" fillId="5" fontId="18" numFmtId="0" xfId="0" applyAlignment="1" applyFont="1">
      <alignment horizontal="left" shrinkToFit="0" vertical="bottom" wrapText="1"/>
    </xf>
    <xf borderId="0" fillId="0" fontId="18" numFmtId="0" xfId="0" applyAlignment="1" applyFont="1">
      <alignment shrinkToFit="0" vertical="bottom" wrapText="1"/>
    </xf>
    <xf borderId="0" fillId="0" fontId="18" numFmtId="0" xfId="0" applyAlignment="1" applyFont="1">
      <alignment horizontal="left" readingOrder="0" shrinkToFit="0" vertical="bottom" wrapText="1"/>
    </xf>
    <xf borderId="0" fillId="4" fontId="18" numFmtId="0" xfId="0" applyAlignment="1" applyFont="1">
      <alignment horizontal="left" shrinkToFit="0" vertical="bottom" wrapText="1"/>
    </xf>
    <xf borderId="0" fillId="4" fontId="18" numFmtId="0" xfId="0" applyAlignment="1" applyFont="1">
      <alignment horizontal="left" readingOrder="0" shrinkToFit="0" vertical="bottom" wrapText="1"/>
    </xf>
    <xf borderId="0" fillId="0" fontId="18" numFmtId="0" xfId="0" applyAlignment="1" applyFont="1">
      <alignment horizontal="left" shrinkToFit="0" vertical="bottom" wrapText="1"/>
    </xf>
    <xf borderId="0" fillId="0" fontId="41" numFmtId="0" xfId="0" applyAlignment="1" applyFont="1">
      <alignment shrinkToFit="0" vertical="top" wrapText="1"/>
    </xf>
    <xf borderId="0" fillId="0" fontId="9" numFmtId="0" xfId="0" applyAlignment="1" applyFont="1">
      <alignment horizontal="left" readingOrder="0" shrinkToFit="0" vertical="bottom" wrapText="1"/>
    </xf>
    <xf borderId="0" fillId="4" fontId="18" numFmtId="0" xfId="0" applyFont="1"/>
    <xf borderId="0" fillId="0" fontId="9" numFmtId="0" xfId="0" applyAlignment="1" applyFont="1">
      <alignment readingOrder="0" shrinkToFit="0" wrapText="1"/>
    </xf>
    <xf borderId="0" fillId="0" fontId="18" numFmtId="0" xfId="0" applyAlignment="1" applyFont="1">
      <alignment shrinkToFit="0" vertical="top" wrapText="1"/>
    </xf>
    <xf borderId="0" fillId="0" fontId="42" numFmtId="0" xfId="0" applyAlignment="1" applyFont="1">
      <alignment horizontal="left" readingOrder="0" shrinkToFit="0" vertical="bottom" wrapText="0"/>
    </xf>
    <xf borderId="0" fillId="0" fontId="4" numFmtId="0" xfId="0" applyAlignment="1" applyFont="1">
      <alignment shrinkToFit="0" wrapText="1"/>
    </xf>
    <xf borderId="0" fillId="5" fontId="43" numFmtId="0" xfId="0" applyAlignment="1" applyFont="1">
      <alignment horizontal="center" readingOrder="0" vertical="bottom"/>
    </xf>
    <xf borderId="0" fillId="5" fontId="43" numFmtId="0" xfId="0" applyAlignment="1" applyFont="1">
      <alignment horizontal="center" vertical="bottom"/>
    </xf>
    <xf borderId="0" fillId="5" fontId="43" numFmtId="0" xfId="0" applyAlignment="1" applyFont="1">
      <alignment horizontal="center" shrinkToFit="0" vertical="bottom" wrapText="1"/>
    </xf>
    <xf borderId="0" fillId="5" fontId="43" numFmtId="0" xfId="0" applyAlignment="1" applyFont="1">
      <alignment horizontal="center" readingOrder="0" shrinkToFit="0" vertical="bottom" wrapText="1"/>
    </xf>
    <xf borderId="0" fillId="5" fontId="43" numFmtId="0" xfId="0" applyAlignment="1" applyFont="1">
      <alignment horizontal="center" readingOrder="0" shrinkToFit="0" wrapText="1"/>
    </xf>
    <xf borderId="0" fillId="5" fontId="43" numFmtId="0" xfId="0" applyAlignment="1" applyFont="1">
      <alignment horizontal="center" shrinkToFit="0" wrapText="1"/>
    </xf>
    <xf borderId="0" fillId="6" fontId="14" numFmtId="0" xfId="0" applyAlignment="1" applyFont="1">
      <alignment horizontal="center" readingOrder="0" shrinkToFit="0" vertical="bottom" wrapText="1"/>
    </xf>
    <xf borderId="0" fillId="0" fontId="4" numFmtId="0" xfId="0" applyAlignment="1" applyFont="1">
      <alignment vertical="bottom"/>
    </xf>
    <xf borderId="0" fillId="0" fontId="42" numFmtId="0" xfId="0" applyAlignment="1" applyFont="1">
      <alignment horizontal="center" shrinkToFit="0" vertical="bottom" wrapText="1"/>
    </xf>
    <xf borderId="0" fillId="0" fontId="4" numFmtId="0" xfId="0" applyAlignment="1" applyFont="1">
      <alignment shrinkToFit="0" vertical="bottom" wrapText="1"/>
    </xf>
    <xf borderId="0" fillId="0" fontId="4" numFmtId="164" xfId="0" applyAlignment="1" applyFont="1" applyNumberFormat="1">
      <alignment vertical="bottom"/>
    </xf>
    <xf borderId="0" fillId="0" fontId="4" numFmtId="0" xfId="0" applyAlignment="1" applyFont="1">
      <alignment vertical="bottom"/>
    </xf>
    <xf borderId="0" fillId="0" fontId="1" numFmtId="0" xfId="0" applyAlignment="1" applyFont="1">
      <alignment horizontal="center" shrinkToFit="0" vertical="bottom" wrapText="1"/>
    </xf>
    <xf borderId="0" fillId="5" fontId="4" numFmtId="0" xfId="0" applyAlignment="1" applyFont="1">
      <alignment vertical="bottom"/>
    </xf>
    <xf borderId="0" fillId="0" fontId="13" numFmtId="0" xfId="0" applyAlignment="1" applyFont="1">
      <alignment horizontal="center" readingOrder="0" shrinkToFit="0" vertical="bottom" wrapText="1"/>
    </xf>
    <xf borderId="0" fillId="7" fontId="4" numFmtId="0" xfId="0" applyAlignment="1" applyFont="1">
      <alignment vertical="bottom"/>
    </xf>
    <xf borderId="0" fillId="0" fontId="1" numFmtId="0" xfId="0" applyAlignment="1" applyFont="1">
      <alignment horizontal="center" readingOrder="0" shrinkToFit="0" vertical="bottom" wrapText="1"/>
    </xf>
    <xf borderId="0" fillId="8" fontId="4" numFmtId="0" xfId="0" applyAlignment="1" applyFont="1">
      <alignment vertical="bottom"/>
    </xf>
    <xf borderId="0" fillId="9" fontId="4" numFmtId="0" xfId="0" applyAlignment="1" applyFont="1">
      <alignment vertical="bottom"/>
    </xf>
    <xf borderId="0" fillId="0" fontId="10" numFmtId="0" xfId="0" applyAlignment="1" applyFont="1">
      <alignment horizontal="center" readingOrder="0" shrinkToFit="0" vertical="bottom" wrapText="1"/>
    </xf>
    <xf borderId="0" fillId="10" fontId="4" numFmtId="0" xfId="0" applyAlignment="1" applyFont="1">
      <alignment vertical="bottom"/>
    </xf>
    <xf borderId="0" fillId="11" fontId="4" numFmtId="0" xfId="0" applyAlignment="1" applyFont="1">
      <alignment vertical="bottom"/>
    </xf>
    <xf borderId="0" fillId="12" fontId="44" numFmtId="0" xfId="0" applyAlignment="1" applyFont="1">
      <alignment vertical="bottom"/>
    </xf>
    <xf borderId="0" fillId="5" fontId="45" numFmtId="0" xfId="0" applyAlignment="1" applyFont="1">
      <alignment readingOrder="0" shrinkToFit="0" vertical="top" wrapText="0"/>
    </xf>
    <xf borderId="0" fillId="5" fontId="4" numFmtId="0" xfId="0" applyAlignment="1" applyFont="1">
      <alignment shrinkToFit="0" vertical="bottom" wrapText="1"/>
    </xf>
    <xf borderId="0" fillId="5" fontId="4" numFmtId="164" xfId="0" applyAlignment="1" applyFont="1" applyNumberFormat="1">
      <alignment vertical="bottom"/>
    </xf>
    <xf borderId="0" fillId="5" fontId="4" numFmtId="0" xfId="0" applyAlignment="1" applyFont="1">
      <alignment vertical="bottom"/>
    </xf>
    <xf borderId="0" fillId="4" fontId="46" numFmtId="0" xfId="0" applyAlignment="1" applyFont="1">
      <alignment vertical="top"/>
    </xf>
    <xf borderId="0" fillId="4" fontId="46" numFmtId="0" xfId="0" applyAlignment="1" applyFont="1">
      <alignment readingOrder="0" shrinkToFit="0" vertical="bottom" wrapText="1"/>
    </xf>
    <xf borderId="0" fillId="4" fontId="4" numFmtId="164" xfId="0" applyAlignment="1" applyFont="1" applyNumberFormat="1">
      <alignment shrinkToFit="0" vertical="bottom" wrapText="1"/>
    </xf>
    <xf borderId="0" fillId="4" fontId="4" numFmtId="164" xfId="0" applyAlignment="1" applyFont="1" applyNumberFormat="1">
      <alignment readingOrder="0" shrinkToFit="0" vertical="bottom" wrapText="1"/>
    </xf>
    <xf borderId="0" fillId="4" fontId="4" numFmtId="0" xfId="0" applyAlignment="1" applyFont="1">
      <alignment readingOrder="0" shrinkToFit="0" vertical="bottom" wrapText="1"/>
    </xf>
    <xf borderId="0" fillId="4" fontId="4" numFmtId="0" xfId="0" applyAlignment="1" applyFont="1">
      <alignment vertical="bottom"/>
    </xf>
    <xf borderId="0" fillId="4" fontId="46" numFmtId="0" xfId="0" applyAlignment="1" applyFont="1">
      <alignment shrinkToFit="0" vertical="bottom" wrapText="1"/>
    </xf>
    <xf borderId="0" fillId="0" fontId="4" numFmtId="0" xfId="0" applyAlignment="1" applyFont="1">
      <alignment readingOrder="0" shrinkToFit="0" vertical="bottom" wrapText="1"/>
    </xf>
    <xf borderId="0" fillId="0" fontId="4" numFmtId="0" xfId="0" applyAlignment="1" applyFont="1">
      <alignment shrinkToFit="0" vertical="bottom" wrapText="1"/>
    </xf>
    <xf borderId="0" fillId="0" fontId="4" numFmtId="0" xfId="0" applyAlignment="1" applyFont="1">
      <alignment readingOrder="0" vertical="bottom"/>
    </xf>
    <xf borderId="0" fillId="0" fontId="47" numFmtId="0" xfId="0" applyAlignment="1" applyFont="1">
      <alignment shrinkToFit="0" vertical="bottom" wrapText="1"/>
    </xf>
    <xf borderId="0" fillId="0" fontId="4" numFmtId="0" xfId="0" applyAlignment="1" applyFont="1">
      <alignment readingOrder="0" shrinkToFit="0" vertical="top" wrapText="1"/>
    </xf>
    <xf borderId="0" fillId="0" fontId="46" numFmtId="0" xfId="0" applyAlignment="1" applyFont="1">
      <alignment readingOrder="0" shrinkToFit="0" vertical="bottom" wrapText="1"/>
    </xf>
    <xf borderId="0" fillId="0" fontId="4" numFmtId="165" xfId="0" applyAlignment="1" applyFont="1" applyNumberFormat="1">
      <alignment vertical="bottom"/>
    </xf>
    <xf borderId="0" fillId="10" fontId="4" numFmtId="0" xfId="0" applyAlignment="1" applyFont="1">
      <alignment shrinkToFit="0" vertical="top" wrapText="1"/>
    </xf>
    <xf borderId="0" fillId="10" fontId="4" numFmtId="0" xfId="0" applyAlignment="1" applyFont="1">
      <alignment readingOrder="0" shrinkToFit="0" vertical="bottom" wrapText="1"/>
    </xf>
    <xf borderId="0" fillId="10" fontId="46" numFmtId="0" xfId="0" applyAlignment="1" applyFont="1">
      <alignment readingOrder="0" shrinkToFit="0" vertical="bottom" wrapText="1"/>
    </xf>
    <xf borderId="0" fillId="10" fontId="4" numFmtId="165" xfId="0" applyAlignment="1" applyFont="1" applyNumberFormat="1">
      <alignment vertical="bottom"/>
    </xf>
    <xf borderId="0" fillId="10" fontId="46" numFmtId="0" xfId="0" applyAlignment="1" applyFont="1">
      <alignment shrinkToFit="0" vertical="bottom" wrapText="1"/>
    </xf>
    <xf borderId="0" fillId="10" fontId="48" numFmtId="0" xfId="0" applyAlignment="1" applyFont="1">
      <alignment shrinkToFit="0" vertical="bottom" wrapText="1"/>
    </xf>
    <xf borderId="0" fillId="10" fontId="4" numFmtId="0" xfId="0" applyAlignment="1" applyFont="1">
      <alignment vertical="bottom"/>
    </xf>
    <xf borderId="0" fillId="10" fontId="4" numFmtId="0" xfId="0" applyAlignment="1" applyFont="1">
      <alignment shrinkToFit="0" vertical="bottom" wrapText="1"/>
    </xf>
    <xf borderId="0" fillId="10" fontId="9" numFmtId="0" xfId="0" applyAlignment="1" applyFont="1">
      <alignment readingOrder="0" shrinkToFit="0" vertical="bottom" wrapText="1"/>
    </xf>
    <xf borderId="0" fillId="5" fontId="45" numFmtId="0" xfId="0" applyAlignment="1" applyFont="1">
      <alignment readingOrder="0" vertical="top"/>
    </xf>
    <xf borderId="0" fillId="0" fontId="4" numFmtId="164" xfId="0" applyAlignment="1" applyFont="1" applyNumberFormat="1">
      <alignment shrinkToFit="0" vertical="bottom" wrapText="1"/>
    </xf>
    <xf borderId="0" fillId="0" fontId="4" numFmtId="164" xfId="0" applyAlignment="1" applyFont="1" applyNumberFormat="1">
      <alignment readingOrder="0" shrinkToFit="0" vertical="bottom" wrapText="1"/>
    </xf>
    <xf borderId="0" fillId="0" fontId="18" numFmtId="0" xfId="0" applyAlignment="1" applyFont="1">
      <alignment readingOrder="0" shrinkToFit="0" wrapText="1"/>
    </xf>
    <xf borderId="0" fillId="4" fontId="4" numFmtId="164" xfId="0" applyAlignment="1" applyFont="1" applyNumberFormat="1">
      <alignment horizontal="right" shrinkToFit="0" vertical="bottom" wrapText="1"/>
    </xf>
    <xf borderId="0" fillId="7" fontId="4" numFmtId="0" xfId="0" applyAlignment="1" applyFont="1">
      <alignment readingOrder="0" shrinkToFit="0" vertical="bottom" wrapText="1"/>
    </xf>
    <xf borderId="0" fillId="4" fontId="4" numFmtId="0" xfId="0" applyAlignment="1" applyFont="1">
      <alignment shrinkToFit="0" vertical="bottom" wrapText="1"/>
    </xf>
    <xf borderId="0" fillId="0" fontId="46" numFmtId="0" xfId="0" applyAlignment="1" applyFont="1">
      <alignment vertical="top"/>
    </xf>
    <xf borderId="0" fillId="0" fontId="49" numFmtId="0" xfId="0" applyAlignment="1" applyFont="1">
      <alignment readingOrder="0" vertical="bottom"/>
    </xf>
    <xf borderId="0" fillId="0" fontId="46" numFmtId="0" xfId="0" applyAlignment="1" applyFont="1">
      <alignment shrinkToFit="0" vertical="bottom" wrapText="1"/>
    </xf>
    <xf borderId="0" fillId="4" fontId="4" numFmtId="165" xfId="0" applyAlignment="1" applyFont="1" applyNumberFormat="1">
      <alignment vertical="bottom"/>
    </xf>
    <xf borderId="0" fillId="4" fontId="4" numFmtId="0" xfId="0" applyAlignment="1" applyFont="1">
      <alignment vertical="bottom"/>
    </xf>
    <xf borderId="0" fillId="0" fontId="4" numFmtId="167" xfId="0" applyAlignment="1" applyFont="1" applyNumberFormat="1">
      <alignment readingOrder="0" vertical="bottom"/>
    </xf>
    <xf borderId="0" fillId="7" fontId="46" numFmtId="0" xfId="0" applyAlignment="1" applyFont="1">
      <alignment readingOrder="0" shrinkToFit="0" vertical="bottom" wrapText="1"/>
    </xf>
    <xf borderId="0" fillId="4" fontId="50" numFmtId="0" xfId="0" applyAlignment="1" applyFont="1">
      <alignment shrinkToFit="0" vertical="bottom" wrapText="1"/>
    </xf>
    <xf borderId="0" fillId="4" fontId="46" numFmtId="0" xfId="0" applyAlignment="1" applyFont="1">
      <alignment horizontal="left" readingOrder="0"/>
    </xf>
    <xf borderId="0" fillId="4" fontId="4" numFmtId="164" xfId="0" applyAlignment="1" applyFont="1" applyNumberFormat="1">
      <alignment horizontal="right" readingOrder="0" shrinkToFit="0" vertical="bottom" wrapText="1"/>
    </xf>
    <xf borderId="0" fillId="4" fontId="51" numFmtId="0" xfId="0" applyAlignment="1" applyFont="1">
      <alignment readingOrder="0" shrinkToFit="0" vertical="bottom" wrapText="1"/>
    </xf>
    <xf borderId="0" fillId="13" fontId="52" numFmtId="0" xfId="0" applyAlignment="1" applyFill="1" applyFont="1">
      <alignment shrinkToFit="0" vertical="bottom" wrapText="0"/>
    </xf>
    <xf borderId="0" fillId="4" fontId="53" numFmtId="0" xfId="0" applyAlignment="1" applyFont="1">
      <alignment shrinkToFit="0" vertical="bottom" wrapText="1"/>
    </xf>
    <xf borderId="0" fillId="4" fontId="4" numFmtId="0" xfId="0" applyAlignment="1" applyFont="1">
      <alignment readingOrder="0" vertical="bottom"/>
    </xf>
    <xf borderId="0" fillId="4" fontId="54" numFmtId="0" xfId="0" applyAlignment="1" applyFont="1">
      <alignment readingOrder="0" shrinkToFit="0" vertical="bottom" wrapText="1"/>
    </xf>
    <xf borderId="0" fillId="4" fontId="46" numFmtId="0" xfId="0" applyAlignment="1" applyFont="1">
      <alignment readingOrder="0" vertical="top"/>
    </xf>
    <xf borderId="0" fillId="0" fontId="2" numFmtId="0" xfId="0" applyAlignment="1" applyFont="1">
      <alignment readingOrder="0" shrinkToFit="0" vertical="top" wrapText="1"/>
    </xf>
    <xf borderId="0" fillId="0" fontId="55" numFmtId="0" xfId="0" applyAlignment="1" applyFont="1">
      <alignment readingOrder="0" shrinkToFit="0" vertical="top" wrapText="1"/>
    </xf>
    <xf borderId="0" fillId="0" fontId="9" numFmtId="0" xfId="0" applyAlignment="1" applyFont="1">
      <alignment readingOrder="0" shrinkToFit="0" vertical="top" wrapText="1"/>
    </xf>
    <xf borderId="0" fillId="4" fontId="55" numFmtId="0" xfId="0" applyAlignment="1" applyFont="1">
      <alignment readingOrder="0" shrinkToFit="0" vertical="top" wrapText="1"/>
    </xf>
    <xf borderId="0" fillId="4" fontId="4" numFmtId="0" xfId="0" applyAlignment="1" applyFont="1">
      <alignment readingOrder="0" shrinkToFit="0" vertical="bottom" wrapText="1"/>
    </xf>
    <xf borderId="0" fillId="0" fontId="4" numFmtId="164" xfId="0" applyAlignment="1" applyFont="1" applyNumberFormat="1">
      <alignment horizontal="right" readingOrder="0" shrinkToFit="0" vertical="bottom" wrapText="1"/>
    </xf>
    <xf borderId="0" fillId="11" fontId="4" numFmtId="0" xfId="0" applyAlignment="1" applyFont="1">
      <alignment readingOrder="0" shrinkToFit="0" vertical="bottom" wrapText="1"/>
    </xf>
    <xf borderId="0" fillId="0" fontId="4" numFmtId="164" xfId="0" applyAlignment="1" applyFont="1" applyNumberFormat="1">
      <alignment horizontal="right" shrinkToFit="0" vertical="bottom" wrapText="1"/>
    </xf>
    <xf borderId="0" fillId="4" fontId="9" numFmtId="0" xfId="0" applyAlignment="1" applyFont="1">
      <alignment readingOrder="0" shrinkToFit="0" vertical="top" wrapText="1"/>
    </xf>
    <xf borderId="0" fillId="0" fontId="56" numFmtId="0" xfId="0" applyAlignment="1" applyFont="1">
      <alignment shrinkToFit="0" vertical="top" wrapText="0"/>
    </xf>
    <xf borderId="0" fillId="14" fontId="57" numFmtId="0" xfId="0" applyAlignment="1" applyFill="1" applyFont="1">
      <alignment shrinkToFit="0" vertical="bottom" wrapText="0"/>
    </xf>
    <xf borderId="0" fillId="14" fontId="58" numFmtId="0" xfId="0" applyAlignment="1" applyFont="1">
      <alignment shrinkToFit="0" vertical="bottom" wrapText="0"/>
    </xf>
    <xf borderId="0" fillId="13" fontId="59" numFmtId="0" xfId="0" applyAlignment="1" applyFont="1">
      <alignment shrinkToFit="0" vertical="bottom" wrapText="0"/>
    </xf>
    <xf borderId="0" fillId="0" fontId="4" numFmtId="0" xfId="0" applyAlignment="1" applyFont="1">
      <alignment shrinkToFit="0" vertical="top" wrapText="1"/>
    </xf>
    <xf borderId="0" fillId="11" fontId="4" numFmtId="0" xfId="0" applyAlignment="1" applyFont="1">
      <alignment vertical="bottom"/>
    </xf>
    <xf borderId="0" fillId="5" fontId="4" numFmtId="0" xfId="0" applyAlignment="1" applyFont="1">
      <alignment shrinkToFit="0" vertical="bottom" wrapText="1"/>
    </xf>
    <xf borderId="0" fillId="7" fontId="4" numFmtId="0" xfId="0" applyAlignment="1" applyFont="1">
      <alignment shrinkToFit="0" vertical="bottom" wrapText="1"/>
    </xf>
    <xf borderId="0" fillId="10" fontId="9" numFmtId="0" xfId="0" applyAlignment="1" applyFont="1">
      <alignment shrinkToFit="0" vertical="bottom" wrapText="1"/>
    </xf>
    <xf borderId="0" fillId="0" fontId="44" numFmtId="0" xfId="0" applyAlignment="1" applyFont="1">
      <alignment readingOrder="0" shrinkToFit="0" vertical="top" wrapText="1"/>
    </xf>
    <xf borderId="0" fillId="0" fontId="60" numFmtId="0" xfId="0" applyAlignment="1" applyFont="1">
      <alignment shrinkToFit="0" vertical="bottom" wrapText="1"/>
    </xf>
    <xf borderId="0" fillId="0" fontId="9" numFmtId="0" xfId="0" applyAlignment="1" applyFont="1">
      <alignment shrinkToFit="0" vertical="bottom" wrapText="1"/>
    </xf>
    <xf borderId="0" fillId="0" fontId="18" numFmtId="0" xfId="0" applyAlignment="1" applyFont="1">
      <alignment shrinkToFit="0" wrapText="1"/>
    </xf>
    <xf borderId="0" fillId="0" fontId="18" numFmtId="0" xfId="0" applyAlignment="1" applyFont="1">
      <alignment horizontal="left" vertical="top"/>
    </xf>
    <xf borderId="1" fillId="0" fontId="61" numFmtId="0" xfId="0" applyAlignment="1" applyBorder="1" applyFont="1">
      <alignment horizontal="left" readingOrder="0" shrinkToFit="0" vertical="top" wrapText="0"/>
    </xf>
    <xf borderId="0" fillId="0" fontId="7" numFmtId="0" xfId="0" applyAlignment="1" applyFont="1">
      <alignment shrinkToFit="0" vertical="top" wrapText="1"/>
    </xf>
    <xf borderId="0" fillId="0" fontId="7" numFmtId="0" xfId="0" applyAlignment="1" applyFont="1">
      <alignment vertical="top"/>
    </xf>
    <xf borderId="0" fillId="5" fontId="14" numFmtId="0" xfId="0" applyAlignment="1" applyFont="1">
      <alignment horizontal="center" readingOrder="0" shrinkToFit="0" vertical="top" wrapText="1"/>
    </xf>
    <xf borderId="0" fillId="5" fontId="14" numFmtId="0" xfId="0" applyAlignment="1" applyFont="1">
      <alignment horizontal="center" shrinkToFit="0" vertical="top" wrapText="1"/>
    </xf>
    <xf borderId="0" fillId="5" fontId="14" numFmtId="0" xfId="0" applyAlignment="1" applyFont="1">
      <alignment horizontal="center" readingOrder="0" shrinkToFit="0" wrapText="1"/>
    </xf>
    <xf borderId="0" fillId="5" fontId="14" numFmtId="0" xfId="0" applyAlignment="1" applyFont="1">
      <alignment horizontal="center" shrinkToFit="0" wrapText="1"/>
    </xf>
    <xf borderId="7" fillId="0" fontId="7" numFmtId="0" xfId="0" applyAlignment="1" applyBorder="1" applyFont="1">
      <alignment shrinkToFit="0" vertical="top" wrapText="1"/>
    </xf>
    <xf borderId="0" fillId="0" fontId="10" numFmtId="0" xfId="0" applyAlignment="1" applyFont="1">
      <alignment horizontal="center" shrinkToFit="0" vertical="top" wrapText="1"/>
    </xf>
    <xf borderId="7" fillId="0" fontId="7" numFmtId="0" xfId="0" applyAlignment="1" applyBorder="1" applyFont="1">
      <alignment shrinkToFit="0" vertical="top" wrapText="1"/>
    </xf>
    <xf borderId="0" fillId="0" fontId="7" numFmtId="164" xfId="0" applyAlignment="1" applyFont="1" applyNumberFormat="1">
      <alignment shrinkToFit="0" vertical="top" wrapText="1"/>
    </xf>
    <xf borderId="1" fillId="0" fontId="7" numFmtId="164" xfId="0" applyAlignment="1" applyBorder="1" applyFont="1" applyNumberFormat="1">
      <alignment shrinkToFit="0" vertical="top" wrapText="1"/>
    </xf>
    <xf borderId="1" fillId="0" fontId="10" numFmtId="0" xfId="0" applyAlignment="1" applyBorder="1" applyFont="1">
      <alignment horizontal="center" readingOrder="0" shrinkToFit="0" vertical="top" wrapText="1"/>
    </xf>
    <xf borderId="0" fillId="0" fontId="7" numFmtId="0" xfId="0" applyAlignment="1" applyFont="1">
      <alignment shrinkToFit="0" vertical="top" wrapText="1"/>
    </xf>
    <xf borderId="0" fillId="0" fontId="7" numFmtId="0" xfId="0" applyAlignment="1" applyFont="1">
      <alignment vertical="top"/>
    </xf>
    <xf borderId="9" fillId="15" fontId="7" numFmtId="0" xfId="0" applyAlignment="1" applyBorder="1" applyFill="1" applyFont="1">
      <alignment shrinkToFit="0" vertical="top" wrapText="1"/>
    </xf>
    <xf borderId="8" fillId="0" fontId="7" numFmtId="0" xfId="0" applyAlignment="1" applyBorder="1" applyFont="1">
      <alignment shrinkToFit="0" vertical="top" wrapText="1"/>
    </xf>
    <xf borderId="9" fillId="0" fontId="10" numFmtId="0" xfId="0" applyAlignment="1" applyBorder="1" applyFont="1">
      <alignment horizontal="center" shrinkToFit="0" vertical="top" wrapText="1"/>
    </xf>
    <xf borderId="9" fillId="5" fontId="7" numFmtId="0" xfId="0" applyAlignment="1" applyBorder="1" applyFont="1">
      <alignment shrinkToFit="0" vertical="top" wrapText="1"/>
    </xf>
    <xf borderId="9" fillId="0" fontId="11" numFmtId="0" xfId="0" applyAlignment="1" applyBorder="1" applyFont="1">
      <alignment horizontal="center" readingOrder="0" shrinkToFit="0" vertical="top" wrapText="1"/>
    </xf>
    <xf borderId="9" fillId="7" fontId="7" numFmtId="0" xfId="0" applyAlignment="1" applyBorder="1" applyFont="1">
      <alignment shrinkToFit="0" vertical="top" wrapText="1"/>
    </xf>
    <xf borderId="8" fillId="0" fontId="7" numFmtId="0" xfId="0" applyAlignment="1" applyBorder="1" applyFont="1">
      <alignment shrinkToFit="0" vertical="top" wrapText="1"/>
    </xf>
    <xf borderId="9" fillId="0" fontId="10" numFmtId="0" xfId="0" applyAlignment="1" applyBorder="1" applyFont="1">
      <alignment horizontal="center" readingOrder="0" shrinkToFit="0" vertical="top" wrapText="1"/>
    </xf>
    <xf borderId="8" fillId="0" fontId="10" numFmtId="0" xfId="0" applyAlignment="1" applyBorder="1" applyFont="1">
      <alignment horizontal="center" readingOrder="0" shrinkToFit="0" vertical="top" wrapText="1"/>
    </xf>
    <xf borderId="9" fillId="16" fontId="7" numFmtId="0" xfId="0" applyAlignment="1" applyBorder="1" applyFill="1" applyFont="1">
      <alignment shrinkToFit="0" vertical="top" wrapText="1"/>
    </xf>
    <xf borderId="10" fillId="0" fontId="7" numFmtId="0" xfId="0" applyAlignment="1" applyBorder="1" applyFont="1">
      <alignment vertical="top"/>
    </xf>
    <xf borderId="9" fillId="17" fontId="7" numFmtId="0" xfId="0" applyAlignment="1" applyBorder="1" applyFill="1" applyFont="1">
      <alignment shrinkToFit="0" vertical="top" wrapText="1"/>
    </xf>
    <xf borderId="9" fillId="8" fontId="7" numFmtId="0" xfId="0" applyAlignment="1" applyBorder="1" applyFont="1">
      <alignment shrinkToFit="0" vertical="top" wrapText="1"/>
    </xf>
    <xf borderId="9" fillId="9" fontId="7" numFmtId="0" xfId="0" applyAlignment="1" applyBorder="1" applyFont="1">
      <alignment shrinkToFit="0" vertical="top" wrapText="1"/>
    </xf>
    <xf borderId="9" fillId="0" fontId="11" numFmtId="0" xfId="0" applyAlignment="1" applyBorder="1" applyFont="1">
      <alignment horizontal="center" shrinkToFit="0" vertical="top" wrapText="1"/>
    </xf>
    <xf borderId="9" fillId="18" fontId="7" numFmtId="0" xfId="0" applyAlignment="1" applyBorder="1" applyFill="1" applyFont="1">
      <alignment shrinkToFit="0" vertical="top" wrapText="1"/>
    </xf>
    <xf borderId="9" fillId="19" fontId="7" numFmtId="0" xfId="0" applyAlignment="1" applyBorder="1" applyFill="1" applyFont="1">
      <alignment shrinkToFit="0" vertical="top" wrapText="1"/>
    </xf>
    <xf borderId="9" fillId="0" fontId="10" numFmtId="0" xfId="0" applyAlignment="1" applyBorder="1" applyFont="1">
      <alignment horizontal="center" readingOrder="0" shrinkToFit="0" vertical="bottom" wrapText="1"/>
    </xf>
    <xf borderId="9" fillId="10" fontId="7" numFmtId="0" xfId="0" applyAlignment="1" applyBorder="1" applyFont="1">
      <alignment shrinkToFit="0" vertical="top" wrapText="1"/>
    </xf>
    <xf borderId="9" fillId="11" fontId="7" numFmtId="0" xfId="0" applyAlignment="1" applyBorder="1" applyFont="1">
      <alignment shrinkToFit="0" vertical="top" wrapText="1"/>
    </xf>
    <xf borderId="8" fillId="0" fontId="10" numFmtId="0" xfId="0" applyAlignment="1" applyBorder="1" applyFont="1">
      <alignment horizontal="center" shrinkToFit="0" vertical="top" wrapText="1"/>
    </xf>
    <xf borderId="9" fillId="20" fontId="7" numFmtId="0" xfId="0" applyAlignment="1" applyBorder="1" applyFill="1" applyFont="1">
      <alignment shrinkToFit="0" vertical="top" wrapText="1"/>
    </xf>
    <xf borderId="10" fillId="12" fontId="10" numFmtId="0" xfId="0" applyAlignment="1" applyBorder="1" applyFont="1">
      <alignment vertical="top"/>
    </xf>
    <xf borderId="1" fillId="5" fontId="14" numFmtId="0" xfId="0" applyAlignment="1" applyBorder="1" applyFont="1">
      <alignment readingOrder="0" shrinkToFit="0" vertical="top" wrapText="0"/>
    </xf>
    <xf borderId="0" fillId="5" fontId="7" numFmtId="0" xfId="0" applyAlignment="1" applyFont="1">
      <alignment shrinkToFit="0" vertical="top" wrapText="0"/>
    </xf>
    <xf borderId="1" fillId="5" fontId="7" numFmtId="0" xfId="0" applyAlignment="1" applyBorder="1" applyFont="1">
      <alignment shrinkToFit="0" vertical="top" wrapText="0"/>
    </xf>
    <xf borderId="0" fillId="5" fontId="7" numFmtId="0" xfId="0" applyAlignment="1" applyFont="1">
      <alignment shrinkToFit="0" vertical="top" wrapText="0"/>
    </xf>
    <xf borderId="0" fillId="5" fontId="7" numFmtId="164" xfId="0" applyAlignment="1" applyFont="1" applyNumberFormat="1">
      <alignment shrinkToFit="0" vertical="top" wrapText="0"/>
    </xf>
    <xf borderId="0" fillId="5" fontId="7" numFmtId="0" xfId="0" applyAlignment="1" applyFont="1">
      <alignment vertical="top"/>
    </xf>
    <xf borderId="0" fillId="0" fontId="4" numFmtId="0" xfId="0" applyAlignment="1" applyFont="1">
      <alignment vertical="top"/>
    </xf>
    <xf borderId="0" fillId="4" fontId="8" numFmtId="0" xfId="0" applyAlignment="1" applyFont="1">
      <alignment readingOrder="0" shrinkToFit="0" vertical="top" wrapText="1"/>
    </xf>
    <xf borderId="0" fillId="0" fontId="8" numFmtId="0" xfId="0" applyAlignment="1" applyFont="1">
      <alignment readingOrder="0" shrinkToFit="0" vertical="top" wrapText="1"/>
    </xf>
    <xf borderId="0" fillId="0" fontId="7" numFmtId="0" xfId="0" applyAlignment="1" applyFont="1">
      <alignment readingOrder="0" shrinkToFit="0" vertical="top" wrapText="1"/>
    </xf>
    <xf borderId="0" fillId="4" fontId="7" numFmtId="165" xfId="0" applyAlignment="1" applyFont="1" applyNumberFormat="1">
      <alignment horizontal="right" readingOrder="0" shrinkToFit="0" vertical="top" wrapText="1"/>
    </xf>
    <xf borderId="0" fillId="4" fontId="4" numFmtId="165" xfId="0" applyAlignment="1" applyFont="1" applyNumberFormat="1">
      <alignment horizontal="right" shrinkToFit="0" vertical="top" wrapText="1"/>
    </xf>
    <xf borderId="0" fillId="7" fontId="4" numFmtId="0" xfId="0" applyAlignment="1" applyFont="1">
      <alignment shrinkToFit="0" vertical="top" wrapText="1"/>
    </xf>
    <xf borderId="0" fillId="4" fontId="4" numFmtId="0" xfId="0" applyAlignment="1" applyFont="1">
      <alignment shrinkToFit="0" vertical="top" wrapText="1"/>
    </xf>
    <xf borderId="0" fillId="0" fontId="7" numFmtId="165" xfId="0" applyAlignment="1" applyFont="1" applyNumberFormat="1">
      <alignment readingOrder="0" shrinkToFit="0" vertical="top" wrapText="1"/>
    </xf>
    <xf borderId="0" fillId="7" fontId="4" numFmtId="0" xfId="0" applyAlignment="1" applyFont="1">
      <alignment shrinkToFit="0" vertical="top" wrapText="1"/>
    </xf>
    <xf borderId="0" fillId="4" fontId="4" numFmtId="164" xfId="0" applyAlignment="1" applyFont="1" applyNumberFormat="1">
      <alignment horizontal="right" shrinkToFit="0" vertical="top" wrapText="1"/>
    </xf>
    <xf borderId="0" fillId="0" fontId="10" numFmtId="0" xfId="0" applyAlignment="1" applyFont="1">
      <alignment readingOrder="0" shrinkToFit="0" vertical="top" wrapText="1"/>
    </xf>
    <xf borderId="0" fillId="0" fontId="62" numFmtId="0" xfId="0" applyAlignment="1" applyFont="1">
      <alignment shrinkToFit="0" vertical="top" wrapText="1"/>
    </xf>
    <xf borderId="0" fillId="0" fontId="63" numFmtId="0" xfId="0" applyAlignment="1" applyFont="1">
      <alignment shrinkToFit="0" vertical="top" wrapText="1"/>
    </xf>
    <xf borderId="0" fillId="0" fontId="7" numFmtId="165" xfId="0" applyAlignment="1" applyFont="1" applyNumberFormat="1">
      <alignment horizontal="right" readingOrder="0" shrinkToFit="0" vertical="top" wrapText="1"/>
    </xf>
    <xf borderId="0" fillId="4" fontId="7" numFmtId="0" xfId="0" applyAlignment="1" applyFont="1">
      <alignment readingOrder="0" shrinkToFit="0" vertical="top" wrapText="1"/>
    </xf>
    <xf borderId="0" fillId="0" fontId="64" numFmtId="0" xfId="0" applyAlignment="1" applyFont="1">
      <alignment shrinkToFit="0" vertical="top" wrapText="1"/>
    </xf>
    <xf borderId="0" fillId="0" fontId="7" numFmtId="0" xfId="0" applyAlignment="1" applyFont="1">
      <alignment shrinkToFit="0" vertical="top" wrapText="0"/>
    </xf>
    <xf borderId="0" fillId="0" fontId="4" numFmtId="0" xfId="0" applyAlignment="1" applyFont="1">
      <alignment vertical="top"/>
    </xf>
    <xf borderId="0" fillId="4" fontId="7" numFmtId="0" xfId="0" applyAlignment="1" applyFont="1">
      <alignment horizontal="right" readingOrder="0" shrinkToFit="0" vertical="top" wrapText="1"/>
    </xf>
    <xf borderId="0" fillId="4" fontId="65" numFmtId="0" xfId="0" applyAlignment="1" applyFont="1">
      <alignment shrinkToFit="0" vertical="top" wrapText="1"/>
    </xf>
    <xf borderId="0" fillId="4" fontId="7" numFmtId="0" xfId="0" applyAlignment="1" applyFont="1">
      <alignment shrinkToFit="0" vertical="top" wrapText="1"/>
    </xf>
    <xf borderId="0" fillId="4" fontId="7" numFmtId="0" xfId="0" applyAlignment="1" applyFont="1">
      <alignment shrinkToFit="0" vertical="top" wrapText="1"/>
    </xf>
    <xf borderId="0" fillId="4" fontId="7" numFmtId="0" xfId="0" applyAlignment="1" applyFont="1">
      <alignment vertical="top"/>
    </xf>
    <xf borderId="0" fillId="4" fontId="4" numFmtId="0" xfId="0" applyAlignment="1" applyFont="1">
      <alignment vertical="top"/>
    </xf>
    <xf borderId="0" fillId="8" fontId="7" numFmtId="0" xfId="0" applyAlignment="1" applyFont="1">
      <alignment shrinkToFit="0" vertical="top" wrapText="1"/>
    </xf>
    <xf borderId="0" fillId="4" fontId="66" numFmtId="0" xfId="0" applyAlignment="1" applyFont="1">
      <alignment shrinkToFit="0" vertical="top" wrapText="1"/>
    </xf>
    <xf borderId="0" fillId="4" fontId="7" numFmtId="0" xfId="0" applyAlignment="1" applyFont="1">
      <alignment vertical="top"/>
    </xf>
    <xf borderId="0" fillId="4" fontId="4" numFmtId="0" xfId="0" applyAlignment="1" applyFont="1">
      <alignment vertical="top"/>
    </xf>
    <xf borderId="0" fillId="4" fontId="7" numFmtId="168" xfId="0" applyAlignment="1" applyFont="1" applyNumberFormat="1">
      <alignment readingOrder="0" shrinkToFit="0" vertical="top" wrapText="1"/>
    </xf>
    <xf borderId="0" fillId="5" fontId="14" numFmtId="0" xfId="0" applyAlignment="1" applyFont="1">
      <alignment readingOrder="0" shrinkToFit="0" vertical="top" wrapText="1"/>
    </xf>
    <xf borderId="0" fillId="5" fontId="7" numFmtId="0" xfId="0" applyAlignment="1" applyFont="1">
      <alignment shrinkToFit="0" vertical="top" wrapText="1"/>
    </xf>
    <xf borderId="0" fillId="5" fontId="7" numFmtId="164" xfId="0" applyAlignment="1" applyFont="1" applyNumberFormat="1">
      <alignment shrinkToFit="0" vertical="top" wrapText="1"/>
    </xf>
    <xf borderId="0" fillId="0" fontId="4" numFmtId="165" xfId="0" applyAlignment="1" applyFont="1" applyNumberFormat="1">
      <alignment horizontal="right" shrinkToFit="0" vertical="top" wrapText="1"/>
    </xf>
    <xf borderId="0" fillId="0" fontId="7" numFmtId="167" xfId="0" applyAlignment="1" applyFont="1" applyNumberFormat="1">
      <alignment readingOrder="0" shrinkToFit="0" vertical="top" wrapText="1"/>
    </xf>
    <xf borderId="0" fillId="10" fontId="7" numFmtId="0" xfId="0" applyAlignment="1" applyFont="1">
      <alignment shrinkToFit="0" vertical="top" wrapText="1"/>
    </xf>
    <xf borderId="0" fillId="10" fontId="67" numFmtId="0" xfId="0" applyAlignment="1" applyFont="1">
      <alignment shrinkToFit="0" vertical="top" wrapText="1"/>
    </xf>
    <xf borderId="0" fillId="10" fontId="7" numFmtId="0" xfId="0" applyAlignment="1" applyFont="1">
      <alignment readingOrder="0" shrinkToFit="0" vertical="top" wrapText="1"/>
    </xf>
    <xf borderId="0" fillId="11" fontId="7" numFmtId="0" xfId="0" applyAlignment="1" applyFont="1">
      <alignment readingOrder="0" shrinkToFit="0" vertical="top" wrapText="1"/>
    </xf>
    <xf borderId="0" fillId="10" fontId="7" numFmtId="165" xfId="0" applyAlignment="1" applyFont="1" applyNumberFormat="1">
      <alignment horizontal="right" shrinkToFit="0" vertical="top" wrapText="1"/>
    </xf>
    <xf borderId="0" fillId="10" fontId="7" numFmtId="0" xfId="0" applyAlignment="1" applyFont="1">
      <alignment shrinkToFit="0" vertical="top" wrapText="1"/>
    </xf>
    <xf borderId="0" fillId="10" fontId="7" numFmtId="0" xfId="0" applyAlignment="1" applyFont="1">
      <alignment vertical="top"/>
    </xf>
    <xf borderId="1" fillId="5" fontId="7" numFmtId="0" xfId="0" applyAlignment="1" applyBorder="1" applyFont="1">
      <alignment shrinkToFit="0" vertical="top" wrapText="0"/>
    </xf>
    <xf borderId="0" fillId="0" fontId="10" numFmtId="0" xfId="0" applyAlignment="1" applyFont="1">
      <alignment readingOrder="0" shrinkToFit="0" vertical="top" wrapText="0"/>
    </xf>
    <xf borderId="0" fillId="0" fontId="7" numFmtId="0" xfId="0" applyAlignment="1" applyFont="1">
      <alignment shrinkToFit="0" vertical="top" wrapText="0"/>
    </xf>
    <xf borderId="0" fillId="0" fontId="7" numFmtId="0" xfId="0" applyAlignment="1" applyFont="1">
      <alignment readingOrder="0" shrinkToFit="0" vertical="top" wrapText="0"/>
    </xf>
    <xf borderId="0" fillId="0" fontId="8" numFmtId="0" xfId="0" applyAlignment="1" applyFont="1">
      <alignment readingOrder="0" shrinkToFit="0" vertical="top" wrapText="0"/>
    </xf>
    <xf borderId="0" fillId="0" fontId="7" numFmtId="165" xfId="0" applyAlignment="1" applyFont="1" applyNumberFormat="1">
      <alignment shrinkToFit="0" vertical="top" wrapText="0"/>
    </xf>
    <xf borderId="0" fillId="21" fontId="7" numFmtId="0" xfId="0" applyAlignment="1" applyFill="1" applyFont="1">
      <alignment shrinkToFit="0" vertical="top" wrapText="1"/>
    </xf>
    <xf borderId="0" fillId="21" fontId="7" numFmtId="0" xfId="0" applyAlignment="1" applyFont="1">
      <alignment shrinkToFit="0" vertical="top" wrapText="1"/>
    </xf>
    <xf borderId="0" fillId="21" fontId="7" numFmtId="0" xfId="0" applyAlignment="1" applyFont="1">
      <alignment readingOrder="0" shrinkToFit="0" vertical="top" wrapText="1"/>
    </xf>
    <xf borderId="0" fillId="21" fontId="8" numFmtId="0" xfId="0" applyAlignment="1" applyFont="1">
      <alignment readingOrder="0" shrinkToFit="0" vertical="top" wrapText="1"/>
    </xf>
    <xf borderId="0" fillId="21" fontId="7" numFmtId="165" xfId="0" applyAlignment="1" applyFont="1" applyNumberFormat="1">
      <alignment shrinkToFit="0" vertical="top" wrapText="1"/>
    </xf>
    <xf borderId="0" fillId="21" fontId="7" numFmtId="0" xfId="0" applyAlignment="1" applyFont="1">
      <alignment vertical="top"/>
    </xf>
    <xf borderId="0" fillId="0" fontId="7" numFmtId="165" xfId="0" applyAlignment="1" applyFont="1" applyNumberFormat="1">
      <alignment shrinkToFit="0" vertical="top" wrapText="1"/>
    </xf>
    <xf borderId="0" fillId="0" fontId="10" numFmtId="0" xfId="0" applyAlignment="1" applyFont="1">
      <alignment shrinkToFit="0" vertical="top" wrapText="0"/>
    </xf>
    <xf borderId="0" fillId="0" fontId="11" numFmtId="0" xfId="0" applyAlignment="1" applyFont="1">
      <alignment readingOrder="0" shrinkToFit="0" vertical="top" wrapText="0"/>
    </xf>
    <xf borderId="0" fillId="0" fontId="10" numFmtId="165" xfId="0" applyAlignment="1" applyFont="1" applyNumberFormat="1">
      <alignment shrinkToFit="0" vertical="top" wrapText="0"/>
    </xf>
    <xf borderId="0" fillId="0" fontId="10" numFmtId="0" xfId="0" applyAlignment="1" applyFont="1">
      <alignment shrinkToFit="0" vertical="top" wrapText="0"/>
    </xf>
    <xf borderId="0" fillId="10" fontId="8" numFmtId="0" xfId="0" applyAlignment="1" applyFont="1">
      <alignment readingOrder="0" shrinkToFit="0" vertical="top" wrapText="1"/>
    </xf>
    <xf borderId="0" fillId="10" fontId="7" numFmtId="165" xfId="0" applyAlignment="1" applyFont="1" applyNumberFormat="1">
      <alignment shrinkToFit="0" vertical="top" wrapText="1"/>
    </xf>
    <xf borderId="0" fillId="10" fontId="7" numFmtId="0" xfId="0" applyAlignment="1" applyFont="1">
      <alignment vertical="top"/>
    </xf>
    <xf borderId="0" fillId="10" fontId="68" numFmtId="0" xfId="0" applyAlignment="1" applyFont="1">
      <alignment readingOrder="0" shrinkToFit="0" vertical="top" wrapText="1"/>
    </xf>
    <xf borderId="0" fillId="10" fontId="69" numFmtId="0" xfId="0" applyAlignment="1" applyFont="1">
      <alignment readingOrder="0" shrinkToFit="0" vertical="top" wrapText="1"/>
    </xf>
    <xf borderId="0" fillId="10" fontId="68" numFmtId="0" xfId="0" applyAlignment="1" applyFont="1">
      <alignment shrinkToFit="0" vertical="top" wrapText="1"/>
    </xf>
    <xf borderId="0" fillId="10" fontId="68" numFmtId="0" xfId="0" applyAlignment="1" applyFont="1">
      <alignment shrinkToFit="0" vertical="top" wrapText="1"/>
    </xf>
    <xf borderId="0" fillId="10" fontId="70" numFmtId="0" xfId="0" applyAlignment="1" applyFont="1">
      <alignment shrinkToFit="0" vertical="top" wrapText="1"/>
    </xf>
    <xf borderId="0" fillId="0" fontId="4" numFmtId="0" xfId="0" applyAlignment="1" applyFont="1">
      <alignment shrinkToFit="0" vertical="top" wrapText="1"/>
    </xf>
    <xf borderId="0" fillId="4" fontId="4" numFmtId="0" xfId="0" applyAlignment="1" applyFont="1">
      <alignment shrinkToFit="0" vertical="top" wrapText="1"/>
    </xf>
    <xf borderId="0" fillId="0" fontId="7" numFmtId="0" xfId="0" applyAlignment="1" applyFont="1">
      <alignment horizontal="left" readingOrder="0" shrinkToFit="0" vertical="top" wrapText="1"/>
    </xf>
    <xf borderId="0" fillId="0" fontId="7" numFmtId="167" xfId="0" applyAlignment="1" applyFont="1" applyNumberFormat="1">
      <alignment horizontal="left" readingOrder="0" shrinkToFit="0" vertical="top" wrapText="1"/>
    </xf>
    <xf borderId="0" fillId="0" fontId="4" numFmtId="165" xfId="0" applyAlignment="1" applyFont="1" applyNumberFormat="1">
      <alignment readingOrder="0" shrinkToFit="0" vertical="top" wrapText="1"/>
    </xf>
    <xf borderId="0" fillId="0" fontId="71" numFmtId="0" xfId="0" applyAlignment="1" applyFont="1">
      <alignment horizontal="left" readingOrder="0" shrinkToFit="0" vertical="top" wrapText="1"/>
    </xf>
    <xf borderId="0" fillId="5" fontId="7" numFmtId="0" xfId="0" applyAlignment="1" applyFont="1">
      <alignment readingOrder="0" shrinkToFit="0" vertical="top" wrapText="0"/>
    </xf>
    <xf borderId="1" fillId="0" fontId="42" numFmtId="0" xfId="0" applyAlignment="1" applyBorder="1" applyFont="1">
      <alignment horizontal="left" readingOrder="0" shrinkToFit="0" vertical="top" wrapText="0"/>
    </xf>
    <xf borderId="0" fillId="5" fontId="26" numFmtId="0" xfId="0" applyAlignment="1" applyFont="1">
      <alignment vertical="top"/>
    </xf>
    <xf borderId="0" fillId="5" fontId="26" numFmtId="164" xfId="0" applyAlignment="1" applyFont="1" applyNumberFormat="1">
      <alignment vertical="top"/>
    </xf>
    <xf borderId="0" fillId="0" fontId="4" numFmtId="169" xfId="0" applyAlignment="1" applyFont="1" applyNumberFormat="1">
      <alignment horizontal="right" shrinkToFit="0" vertical="top" wrapText="1"/>
    </xf>
    <xf borderId="0" fillId="0" fontId="26" numFmtId="0" xfId="0" applyAlignment="1" applyFont="1">
      <alignment vertical="top"/>
    </xf>
    <xf borderId="0" fillId="0" fontId="4" numFmtId="167" xfId="0" applyAlignment="1" applyFont="1" applyNumberFormat="1">
      <alignment readingOrder="0" shrinkToFit="0" vertical="top" wrapText="1"/>
    </xf>
    <xf borderId="0" fillId="4" fontId="72" numFmtId="0" xfId="0" applyAlignment="1" applyFont="1">
      <alignment shrinkToFit="0" vertical="top" wrapText="1"/>
    </xf>
    <xf borderId="0" fillId="0" fontId="26" numFmtId="0" xfId="0" applyAlignment="1" applyFont="1">
      <alignment vertical="top"/>
    </xf>
    <xf borderId="0" fillId="0" fontId="4" numFmtId="165" xfId="0" applyAlignment="1" applyFont="1" applyNumberFormat="1">
      <alignment horizontal="right" readingOrder="0" shrinkToFit="0" vertical="top" wrapText="1"/>
    </xf>
    <xf borderId="0" fillId="0" fontId="72" numFmtId="0" xfId="0" applyAlignment="1" applyFont="1">
      <alignment shrinkToFit="0" vertical="top" wrapText="1"/>
    </xf>
    <xf borderId="0" fillId="0" fontId="26" numFmtId="169" xfId="0" applyAlignment="1" applyFont="1" applyNumberFormat="1">
      <alignment vertical="top"/>
    </xf>
    <xf borderId="0" fillId="22" fontId="7" numFmtId="0" xfId="0" applyAlignment="1" applyFill="1" applyFont="1">
      <alignment readingOrder="0" shrinkToFit="0" vertical="top" wrapText="1"/>
    </xf>
    <xf borderId="0" fillId="0" fontId="72" numFmtId="0" xfId="0" applyAlignment="1" applyFont="1">
      <alignment readingOrder="0" shrinkToFit="0" vertical="top" wrapText="1"/>
    </xf>
    <xf borderId="0" fillId="0" fontId="4" numFmtId="169" xfId="0" applyAlignment="1" applyFont="1" applyNumberFormat="1">
      <alignment horizontal="right" readingOrder="0" shrinkToFit="0" vertical="top" wrapText="1"/>
    </xf>
    <xf borderId="0" fillId="0" fontId="4" numFmtId="170" xfId="0" applyAlignment="1" applyFont="1" applyNumberFormat="1">
      <alignment readingOrder="0" shrinkToFit="0" vertical="top" wrapText="1"/>
    </xf>
    <xf borderId="0" fillId="7" fontId="4" numFmtId="0" xfId="0" applyAlignment="1" applyFont="1">
      <alignment readingOrder="0" shrinkToFit="0" vertical="top" wrapText="1"/>
    </xf>
    <xf borderId="1" fillId="0" fontId="26" numFmtId="0" xfId="0" applyAlignment="1" applyBorder="1" applyFont="1">
      <alignment shrinkToFit="0" vertical="bottom" wrapText="0"/>
    </xf>
    <xf borderId="1" fillId="0" fontId="26" numFmtId="0" xfId="0" applyAlignment="1" applyBorder="1" applyFont="1">
      <alignment vertical="top"/>
    </xf>
    <xf borderId="0" fillId="0" fontId="4" numFmtId="167" xfId="0" applyAlignment="1" applyFont="1" applyNumberFormat="1">
      <alignment horizontal="right" shrinkToFit="0" vertical="top" wrapText="1"/>
    </xf>
    <xf borderId="0" fillId="9" fontId="4" numFmtId="0" xfId="0" applyAlignment="1" applyFont="1">
      <alignment shrinkToFit="0" vertical="top" wrapText="1"/>
    </xf>
    <xf borderId="1" fillId="0" fontId="20" numFmtId="0" xfId="0" applyAlignment="1" applyBorder="1" applyFont="1">
      <alignment horizontal="left" readingOrder="0" shrinkToFit="0" vertical="top" wrapText="0"/>
    </xf>
    <xf borderId="0" fillId="0" fontId="21" numFmtId="0" xfId="0" applyAlignment="1" applyFont="1">
      <alignment shrinkToFit="0" vertical="top" wrapText="1"/>
    </xf>
    <xf borderId="0" fillId="5" fontId="22" numFmtId="0" xfId="0" applyAlignment="1" applyFont="1">
      <alignment horizontal="center" readingOrder="0" shrinkToFit="0" vertical="top" wrapText="1"/>
    </xf>
    <xf borderId="0" fillId="5" fontId="22" numFmtId="0" xfId="0" applyAlignment="1" applyFont="1">
      <alignment horizontal="center" shrinkToFit="0" vertical="top" wrapText="1"/>
    </xf>
    <xf borderId="0" fillId="6" fontId="22" numFmtId="0" xfId="0" applyAlignment="1" applyFont="1">
      <alignment horizontal="center" readingOrder="0" shrinkToFit="0" vertical="top" wrapText="1"/>
    </xf>
    <xf borderId="0" fillId="0" fontId="21" numFmtId="0" xfId="0" applyAlignment="1" applyFont="1">
      <alignment shrinkToFit="0" vertical="top" wrapText="0"/>
    </xf>
    <xf borderId="0" fillId="0" fontId="23" numFmtId="0" xfId="0" applyAlignment="1" applyFont="1">
      <alignment horizontal="center" shrinkToFit="0" vertical="top" wrapText="1"/>
    </xf>
    <xf borderId="7" fillId="0" fontId="21" numFmtId="0" xfId="0" applyAlignment="1" applyBorder="1" applyFont="1">
      <alignment shrinkToFit="0" vertical="top" wrapText="1"/>
    </xf>
    <xf borderId="7" fillId="0" fontId="21" numFmtId="0" xfId="0" applyAlignment="1" applyBorder="1" applyFont="1">
      <alignment shrinkToFit="0" vertical="top" wrapText="1"/>
    </xf>
    <xf borderId="0" fillId="0" fontId="21" numFmtId="164" xfId="0" applyAlignment="1" applyFont="1" applyNumberFormat="1">
      <alignment shrinkToFit="0" vertical="top" wrapText="1"/>
    </xf>
    <xf borderId="1" fillId="0" fontId="21" numFmtId="164" xfId="0" applyAlignment="1" applyBorder="1" applyFont="1" applyNumberFormat="1">
      <alignment shrinkToFit="0" vertical="top" wrapText="1"/>
    </xf>
    <xf borderId="1" fillId="0" fontId="23" numFmtId="0" xfId="0" applyAlignment="1" applyBorder="1" applyFont="1">
      <alignment horizontal="center" readingOrder="0" shrinkToFit="0" vertical="top" wrapText="1"/>
    </xf>
    <xf borderId="7" fillId="0" fontId="21" numFmtId="0" xfId="0" applyAlignment="1" applyBorder="1" applyFont="1">
      <alignment vertical="top"/>
    </xf>
    <xf borderId="0" fillId="0" fontId="21" numFmtId="0" xfId="0" applyAlignment="1" applyFont="1">
      <alignment vertical="top"/>
    </xf>
    <xf borderId="8" fillId="0" fontId="21" numFmtId="0" xfId="0" applyAlignment="1" applyBorder="1" applyFont="1">
      <alignment shrinkToFit="0" vertical="top" wrapText="1"/>
    </xf>
    <xf borderId="9" fillId="0" fontId="23" numFmtId="0" xfId="0" applyAlignment="1" applyBorder="1" applyFont="1">
      <alignment horizontal="center" shrinkToFit="0" vertical="top" wrapText="1"/>
    </xf>
    <xf borderId="9" fillId="5" fontId="21" numFmtId="0" xfId="0" applyAlignment="1" applyBorder="1" applyFont="1">
      <alignment shrinkToFit="0" vertical="top" wrapText="1"/>
    </xf>
    <xf borderId="9" fillId="0" fontId="24" numFmtId="0" xfId="0" applyAlignment="1" applyBorder="1" applyFont="1">
      <alignment horizontal="center" readingOrder="0" shrinkToFit="0" vertical="top" wrapText="1"/>
    </xf>
    <xf borderId="9" fillId="7" fontId="21" numFmtId="0" xfId="0" applyAlignment="1" applyBorder="1" applyFont="1">
      <alignment shrinkToFit="0" vertical="top" wrapText="1"/>
    </xf>
    <xf borderId="8" fillId="0" fontId="21" numFmtId="0" xfId="0" applyAlignment="1" applyBorder="1" applyFont="1">
      <alignment shrinkToFit="0" vertical="top" wrapText="1"/>
    </xf>
    <xf borderId="6" fillId="15" fontId="21" numFmtId="0" xfId="0" applyAlignment="1" applyBorder="1" applyFont="1">
      <alignment vertical="top"/>
    </xf>
    <xf borderId="9" fillId="16" fontId="21" numFmtId="0" xfId="0" applyAlignment="1" applyBorder="1" applyFont="1">
      <alignment shrinkToFit="0" vertical="top" wrapText="1"/>
    </xf>
    <xf borderId="9" fillId="0" fontId="23" numFmtId="0" xfId="0" applyAlignment="1" applyBorder="1" applyFont="1">
      <alignment horizontal="center" readingOrder="0" shrinkToFit="0" vertical="top" wrapText="1"/>
    </xf>
    <xf borderId="9" fillId="8" fontId="21" numFmtId="0" xfId="0" applyAlignment="1" applyBorder="1" applyFont="1">
      <alignment shrinkToFit="0" vertical="top" wrapText="1"/>
    </xf>
    <xf borderId="9" fillId="9" fontId="21" numFmtId="0" xfId="0" applyAlignment="1" applyBorder="1" applyFont="1">
      <alignment shrinkToFit="0" vertical="top" wrapText="1"/>
    </xf>
    <xf borderId="6" fillId="17" fontId="21" numFmtId="0" xfId="0" applyAlignment="1" applyBorder="1" applyFont="1">
      <alignment vertical="top"/>
    </xf>
    <xf borderId="9" fillId="0" fontId="24" numFmtId="0" xfId="0" applyAlignment="1" applyBorder="1" applyFont="1">
      <alignment horizontal="center" shrinkToFit="0" vertical="top" wrapText="1"/>
    </xf>
    <xf borderId="9" fillId="18" fontId="21" numFmtId="0" xfId="0" applyAlignment="1" applyBorder="1" applyFont="1">
      <alignment shrinkToFit="0" vertical="top" wrapText="1"/>
    </xf>
    <xf borderId="9" fillId="10" fontId="21" numFmtId="0" xfId="0" applyAlignment="1" applyBorder="1" applyFont="1">
      <alignment shrinkToFit="0" vertical="top" wrapText="1"/>
    </xf>
    <xf borderId="9" fillId="11" fontId="21" numFmtId="0" xfId="0" applyAlignment="1" applyBorder="1" applyFont="1">
      <alignment shrinkToFit="0" vertical="top" wrapText="1"/>
    </xf>
    <xf borderId="6" fillId="19" fontId="21" numFmtId="0" xfId="0" applyAlignment="1" applyBorder="1" applyFont="1">
      <alignment vertical="top"/>
    </xf>
    <xf borderId="9" fillId="20" fontId="21" numFmtId="0" xfId="0" applyAlignment="1" applyBorder="1" applyFont="1">
      <alignment shrinkToFit="0" vertical="top" wrapText="1"/>
    </xf>
    <xf borderId="0" fillId="12" fontId="23" numFmtId="0" xfId="0" applyAlignment="1" applyFont="1">
      <alignment vertical="top"/>
    </xf>
    <xf borderId="1" fillId="5" fontId="21" numFmtId="0" xfId="0" applyAlignment="1" applyBorder="1" applyFont="1">
      <alignment shrinkToFit="0" vertical="top" wrapText="1"/>
    </xf>
    <xf borderId="0" fillId="5" fontId="21" numFmtId="0" xfId="0" applyAlignment="1" applyFont="1">
      <alignment shrinkToFit="0" vertical="top" wrapText="1"/>
    </xf>
    <xf borderId="0" fillId="5" fontId="21" numFmtId="0" xfId="0" applyAlignment="1" applyFont="1">
      <alignment readingOrder="0" shrinkToFit="0" vertical="top" wrapText="1"/>
    </xf>
    <xf borderId="0" fillId="5" fontId="21" numFmtId="0" xfId="0" applyAlignment="1" applyFont="1">
      <alignment vertical="top"/>
    </xf>
    <xf borderId="0" fillId="5" fontId="21" numFmtId="0" xfId="0" applyAlignment="1" applyFont="1">
      <alignment shrinkToFit="0" vertical="top" wrapText="1"/>
    </xf>
    <xf borderId="0" fillId="5" fontId="21" numFmtId="0" xfId="0" applyAlignment="1" applyFont="1">
      <alignment vertical="top"/>
    </xf>
    <xf borderId="0" fillId="4" fontId="0" numFmtId="0" xfId="0" applyAlignment="1" applyFont="1">
      <alignment readingOrder="0" shrinkToFit="0" vertical="top" wrapText="1"/>
    </xf>
    <xf borderId="0" fillId="0" fontId="21" numFmtId="165" xfId="0" applyAlignment="1" applyFont="1" applyNumberFormat="1">
      <alignment horizontal="right" readingOrder="0" shrinkToFit="0" vertical="top" wrapText="1"/>
    </xf>
    <xf borderId="0" fillId="0" fontId="26" numFmtId="165" xfId="0" applyAlignment="1" applyFont="1" applyNumberFormat="1">
      <alignment horizontal="right" shrinkToFit="0" vertical="top" wrapText="1"/>
    </xf>
    <xf borderId="0" fillId="7" fontId="26" numFmtId="0" xfId="0" applyAlignment="1" applyFont="1">
      <alignment shrinkToFit="0" vertical="top" wrapText="1"/>
    </xf>
    <xf borderId="0" fillId="4" fontId="21" numFmtId="0" xfId="0" applyAlignment="1" applyFont="1">
      <alignment shrinkToFit="0" vertical="top" wrapText="1"/>
    </xf>
    <xf borderId="0" fillId="4" fontId="0" numFmtId="0" xfId="0" applyAlignment="1" applyFont="1">
      <alignment shrinkToFit="0" vertical="top" wrapText="1"/>
    </xf>
    <xf borderId="0" fillId="4" fontId="21" numFmtId="165" xfId="0" applyAlignment="1" applyFont="1" applyNumberFormat="1">
      <alignment horizontal="right" shrinkToFit="0" vertical="top" wrapText="1"/>
    </xf>
    <xf borderId="0" fillId="4" fontId="26" numFmtId="165" xfId="0" applyAlignment="1" applyFont="1" applyNumberFormat="1">
      <alignment horizontal="right" readingOrder="0" shrinkToFit="0" vertical="top" wrapText="1"/>
    </xf>
    <xf borderId="0" fillId="7" fontId="26" numFmtId="0" xfId="0" applyAlignment="1" applyFont="1">
      <alignment readingOrder="0" shrinkToFit="0" vertical="top" wrapText="1"/>
    </xf>
    <xf borderId="0" fillId="0" fontId="21" numFmtId="0" xfId="0" applyAlignment="1" applyFont="1">
      <alignment shrinkToFit="0" vertical="top" wrapText="0"/>
    </xf>
    <xf borderId="0" fillId="10" fontId="21" numFmtId="0" xfId="0" applyAlignment="1" applyFont="1">
      <alignment readingOrder="0" shrinkToFit="0" vertical="top" wrapText="1"/>
    </xf>
    <xf borderId="0" fillId="10" fontId="21" numFmtId="165" xfId="0" applyAlignment="1" applyFont="1" applyNumberFormat="1">
      <alignment shrinkToFit="0" vertical="top" wrapText="1"/>
    </xf>
    <xf borderId="0" fillId="10" fontId="21" numFmtId="0" xfId="0" applyAlignment="1" applyFont="1">
      <alignment shrinkToFit="0" vertical="top" wrapText="1"/>
    </xf>
    <xf borderId="0" fillId="10" fontId="21" numFmtId="0" xfId="0" applyAlignment="1" applyFont="1">
      <alignment vertical="top"/>
    </xf>
    <xf borderId="0" fillId="10" fontId="21" numFmtId="0" xfId="0" applyAlignment="1" applyFont="1">
      <alignment shrinkToFit="0" vertical="top" wrapText="1"/>
    </xf>
    <xf borderId="0" fillId="0" fontId="73" numFmtId="0" xfId="0" applyAlignment="1" applyFont="1">
      <alignment shrinkToFit="0" vertical="top" wrapText="1"/>
    </xf>
    <xf borderId="0" fillId="0" fontId="21" numFmtId="0" xfId="0" applyAlignment="1" applyFont="1">
      <alignment vertical="top"/>
    </xf>
    <xf borderId="0" fillId="0" fontId="25" numFmtId="0" xfId="0" applyAlignment="1" applyFont="1">
      <alignment shrinkToFit="0" vertical="top" wrapText="1"/>
    </xf>
    <xf borderId="0" fillId="0" fontId="21" numFmtId="167" xfId="0" applyAlignment="1" applyFont="1" applyNumberFormat="1">
      <alignment readingOrder="0" shrinkToFit="0" vertical="top" wrapText="1"/>
    </xf>
    <xf borderId="0" fillId="0" fontId="26" numFmtId="164" xfId="0" applyAlignment="1" applyFont="1" applyNumberFormat="1">
      <alignment horizontal="right" shrinkToFit="0" vertical="top" wrapText="1"/>
    </xf>
    <xf borderId="0" fillId="0" fontId="25" numFmtId="0" xfId="0" applyAlignment="1" applyFont="1">
      <alignment shrinkToFit="0" vertical="top" wrapText="1"/>
    </xf>
    <xf borderId="0" fillId="0" fontId="25" numFmtId="0" xfId="0" applyAlignment="1" applyFont="1">
      <alignment readingOrder="0" shrinkToFit="0" vertical="top" wrapText="1"/>
    </xf>
    <xf borderId="0" fillId="0" fontId="26" numFmtId="0" xfId="0" applyAlignment="1" applyFont="1">
      <alignment shrinkToFit="0" vertical="top" wrapText="1"/>
    </xf>
    <xf borderId="0" fillId="4" fontId="21" numFmtId="165" xfId="0" applyAlignment="1" applyFont="1" applyNumberFormat="1">
      <alignment horizontal="right" readingOrder="0" shrinkToFit="0" vertical="top" wrapText="1"/>
    </xf>
    <xf borderId="0" fillId="4" fontId="21" numFmtId="0" xfId="0" applyAlignment="1" applyFont="1">
      <alignment horizontal="right" readingOrder="0" shrinkToFit="0" vertical="top" wrapText="1"/>
    </xf>
    <xf borderId="0" fillId="4" fontId="26" numFmtId="165" xfId="0" applyAlignment="1" applyFont="1" applyNumberFormat="1">
      <alignment horizontal="right" shrinkToFit="0" vertical="top" wrapText="1"/>
    </xf>
    <xf borderId="0" fillId="4" fontId="26" numFmtId="0" xfId="0" applyAlignment="1" applyFont="1">
      <alignment readingOrder="0" shrinkToFit="0" vertical="top" wrapText="1"/>
    </xf>
    <xf borderId="0" fillId="0" fontId="23" numFmtId="0" xfId="0" applyAlignment="1" applyFont="1">
      <alignment readingOrder="0" shrinkToFit="0" vertical="top" wrapText="1"/>
    </xf>
    <xf borderId="0" fillId="5" fontId="21" numFmtId="164" xfId="0" applyAlignment="1" applyFont="1" applyNumberFormat="1">
      <alignment shrinkToFit="0" vertical="top" wrapText="1"/>
    </xf>
    <xf borderId="0" fillId="23" fontId="21" numFmtId="0" xfId="0" applyAlignment="1" applyFill="1" applyFont="1">
      <alignment shrinkToFit="0" vertical="top" wrapText="1"/>
    </xf>
    <xf borderId="0" fillId="0" fontId="21" numFmtId="0" xfId="0" applyAlignment="1" applyFont="1">
      <alignment shrinkToFit="0" vertical="top" wrapText="1"/>
    </xf>
    <xf borderId="0" fillId="4" fontId="26" numFmtId="164" xfId="0" applyAlignment="1" applyFont="1" applyNumberFormat="1">
      <alignment horizontal="right" shrinkToFit="0" vertical="top" wrapText="1"/>
    </xf>
    <xf borderId="0" fillId="0" fontId="21" numFmtId="165" xfId="0" applyAlignment="1" applyFont="1" applyNumberFormat="1">
      <alignment readingOrder="0" vertical="top"/>
    </xf>
    <xf borderId="0" fillId="11" fontId="21" numFmtId="0" xfId="0" applyAlignment="1" applyFont="1">
      <alignment readingOrder="0" shrinkToFit="0" vertical="top" wrapText="1"/>
    </xf>
    <xf borderId="0" fillId="11" fontId="21" numFmtId="165" xfId="0" applyAlignment="1" applyFont="1" applyNumberFormat="1">
      <alignment horizontal="right" readingOrder="0" shrinkToFit="0" vertical="top" wrapText="1"/>
    </xf>
    <xf borderId="0" fillId="11" fontId="18" numFmtId="0" xfId="0" applyAlignment="1" applyFont="1">
      <alignment shrinkToFit="0" vertical="top" wrapText="1"/>
    </xf>
    <xf borderId="0" fillId="11" fontId="21" numFmtId="0" xfId="0" applyAlignment="1" applyFont="1">
      <alignment shrinkToFit="0" vertical="top" wrapText="1"/>
    </xf>
    <xf borderId="0" fillId="11" fontId="21" numFmtId="0" xfId="0" applyAlignment="1" applyFont="1">
      <alignment shrinkToFit="0" vertical="top" wrapText="0"/>
    </xf>
    <xf borderId="0" fillId="11" fontId="18" numFmtId="0" xfId="0" applyFont="1"/>
    <xf borderId="0" fillId="11" fontId="21" numFmtId="0" xfId="0" applyAlignment="1" applyFont="1">
      <alignment vertical="top"/>
    </xf>
    <xf borderId="0" fillId="0" fontId="74" numFmtId="0" xfId="0" applyAlignment="1" applyFont="1">
      <alignment shrinkToFit="0" vertical="top" wrapText="1"/>
    </xf>
    <xf borderId="0" fillId="4" fontId="75" numFmtId="0" xfId="0" applyAlignment="1" applyFont="1">
      <alignment shrinkToFit="0" vertical="top" wrapText="1"/>
    </xf>
    <xf borderId="0" fillId="0" fontId="21" numFmtId="0" xfId="0" applyAlignment="1" applyFont="1">
      <alignment horizontal="right" readingOrder="0" shrinkToFit="0" vertical="top" wrapText="1"/>
    </xf>
    <xf borderId="0" fillId="0" fontId="21" numFmtId="165" xfId="0" applyAlignment="1" applyFont="1" applyNumberFormat="1">
      <alignment horizontal="right" shrinkToFit="0" vertical="top" wrapText="1"/>
    </xf>
    <xf borderId="0" fillId="0" fontId="21" numFmtId="0" xfId="0" applyAlignment="1" applyFont="1">
      <alignment readingOrder="0" shrinkToFit="0" vertical="top" wrapText="0"/>
    </xf>
    <xf borderId="0" fillId="5" fontId="21" numFmtId="165" xfId="0" applyAlignment="1" applyFont="1" applyNumberFormat="1">
      <alignment shrinkToFit="0" vertical="top" wrapText="1"/>
    </xf>
    <xf borderId="0" fillId="8" fontId="26" numFmtId="0" xfId="0" applyAlignment="1" applyFont="1">
      <alignment shrinkToFit="0" vertical="top" wrapText="1"/>
    </xf>
    <xf borderId="0" fillId="4" fontId="25" numFmtId="0" xfId="0" applyAlignment="1" applyFont="1">
      <alignment shrinkToFit="0" vertical="top" wrapText="1"/>
    </xf>
    <xf borderId="0" fillId="4" fontId="21" numFmtId="0" xfId="0" applyAlignment="1" applyFont="1">
      <alignment shrinkToFit="0" vertical="top" wrapText="1"/>
    </xf>
    <xf borderId="0" fillId="8" fontId="21" numFmtId="0" xfId="0" applyAlignment="1" applyFont="1">
      <alignment shrinkToFit="0" vertical="top" wrapText="1"/>
    </xf>
    <xf borderId="0" fillId="4" fontId="76" numFmtId="165" xfId="0" applyAlignment="1" applyFont="1" applyNumberFormat="1">
      <alignment readingOrder="0" shrinkToFit="0" vertical="top" wrapText="1"/>
    </xf>
    <xf borderId="0" fillId="4" fontId="26" numFmtId="0" xfId="0" applyAlignment="1" applyFont="1">
      <alignment shrinkToFit="0" vertical="top" wrapText="1"/>
    </xf>
    <xf borderId="0" fillId="0" fontId="26" numFmtId="0" xfId="0" applyAlignment="1" applyFont="1">
      <alignment readingOrder="0" shrinkToFit="0" vertical="top" wrapText="1"/>
    </xf>
    <xf borderId="0" fillId="8" fontId="21" numFmtId="0" xfId="0" applyAlignment="1" applyFont="1">
      <alignment shrinkToFit="0" vertical="top" wrapText="0"/>
    </xf>
    <xf borderId="0" fillId="4" fontId="76" numFmtId="165" xfId="0" applyAlignment="1" applyFont="1" applyNumberFormat="1">
      <alignment readingOrder="0" vertical="top"/>
    </xf>
    <xf borderId="0" fillId="4" fontId="21" numFmtId="0" xfId="0" applyAlignment="1" applyFont="1">
      <alignment vertical="top"/>
    </xf>
    <xf borderId="0" fillId="0" fontId="25" numFmtId="0" xfId="0" applyAlignment="1" applyFont="1">
      <alignment readingOrder="0" shrinkToFit="0" vertical="top" wrapText="1"/>
    </xf>
    <xf borderId="0" fillId="0" fontId="18" numFmtId="0" xfId="0" applyAlignment="1" applyFont="1">
      <alignment readingOrder="0" shrinkToFit="0" vertical="top" wrapText="1"/>
    </xf>
    <xf borderId="0" fillId="8" fontId="18" numFmtId="0" xfId="0" applyAlignment="1" applyFont="1">
      <alignment readingOrder="0" shrinkToFit="0" vertical="top" wrapText="1"/>
    </xf>
    <xf borderId="0" fillId="0" fontId="18" numFmtId="0" xfId="0" applyAlignment="1" applyFont="1">
      <alignment shrinkToFit="0" wrapText="0"/>
    </xf>
    <xf borderId="8" fillId="0" fontId="23" numFmtId="0" xfId="0" applyAlignment="1" applyBorder="1" applyFont="1">
      <alignment horizontal="center" shrinkToFit="0" vertical="top" wrapText="1"/>
    </xf>
    <xf borderId="8" fillId="0" fontId="23" numFmtId="0" xfId="0" applyAlignment="1" applyBorder="1" applyFont="1">
      <alignment horizontal="center" readingOrder="0" shrinkToFit="0" vertical="top" wrapText="1"/>
    </xf>
    <xf borderId="8" fillId="0" fontId="23" numFmtId="0" xfId="0" applyAlignment="1" applyBorder="1" applyFont="1">
      <alignment horizontal="center" readingOrder="0" shrinkToFit="0" vertical="bottom" wrapText="1"/>
    </xf>
    <xf borderId="1" fillId="5" fontId="77" numFmtId="0" xfId="0" applyAlignment="1" applyBorder="1" applyFont="1">
      <alignment readingOrder="0" shrinkToFit="0" vertical="top" wrapText="0"/>
    </xf>
    <xf borderId="1" fillId="5" fontId="26" numFmtId="0" xfId="0" applyAlignment="1" applyBorder="1" applyFont="1">
      <alignment vertical="top"/>
    </xf>
    <xf borderId="0" fillId="5" fontId="26" numFmtId="0" xfId="0" applyAlignment="1" applyFont="1">
      <alignment vertical="top"/>
    </xf>
    <xf borderId="0" fillId="5" fontId="26" numFmtId="0" xfId="0" applyAlignment="1" applyFont="1">
      <alignment shrinkToFit="0" vertical="top" wrapText="1"/>
    </xf>
    <xf borderId="0" fillId="4" fontId="78" numFmtId="0" xfId="0" applyAlignment="1" applyFont="1">
      <alignment readingOrder="0" shrinkToFit="0" vertical="top" wrapText="1"/>
    </xf>
    <xf borderId="0" fillId="0" fontId="78" numFmtId="0" xfId="0" applyAlignment="1" applyFont="1">
      <alignment shrinkToFit="0" vertical="top" wrapText="1"/>
    </xf>
    <xf borderId="0" fillId="0" fontId="79" numFmtId="0" xfId="0" applyAlignment="1" applyFont="1">
      <alignment shrinkToFit="0" vertical="top" wrapText="1"/>
    </xf>
    <xf borderId="0" fillId="0" fontId="26" numFmtId="0" xfId="0" applyAlignment="1" applyFont="1">
      <alignment readingOrder="0" vertical="bottom"/>
    </xf>
    <xf borderId="0" fillId="4" fontId="26" numFmtId="0" xfId="0" applyAlignment="1" applyFont="1">
      <alignment shrinkToFit="0" vertical="top" wrapText="1"/>
    </xf>
    <xf borderId="0" fillId="4" fontId="21" numFmtId="165" xfId="0" applyAlignment="1" applyFont="1" applyNumberFormat="1">
      <alignment readingOrder="0" shrinkToFit="0" vertical="top" wrapText="1"/>
    </xf>
    <xf borderId="0" fillId="4" fontId="25" numFmtId="0" xfId="0" applyAlignment="1" applyFont="1">
      <alignment shrinkToFit="0" vertical="top" wrapText="1"/>
    </xf>
    <xf borderId="0" fillId="0" fontId="26" numFmtId="0" xfId="0" applyAlignment="1" applyFont="1">
      <alignment readingOrder="0" shrinkToFit="0" vertical="bottom" wrapText="1"/>
    </xf>
    <xf borderId="0" fillId="0" fontId="26" numFmtId="0" xfId="0" applyAlignment="1" applyFont="1">
      <alignment vertical="top"/>
    </xf>
    <xf borderId="1" fillId="5" fontId="80" numFmtId="0" xfId="0" applyAlignment="1" applyBorder="1" applyFont="1">
      <alignment shrinkToFit="0" vertical="top" wrapText="0"/>
    </xf>
    <xf borderId="0" fillId="4" fontId="81" numFmtId="0" xfId="0" applyAlignment="1" applyFont="1">
      <alignment readingOrder="0" shrinkToFit="0" vertical="top" wrapText="1"/>
    </xf>
    <xf borderId="0" fillId="4" fontId="82" numFmtId="0" xfId="0" applyAlignment="1" applyFont="1">
      <alignment shrinkToFit="0" vertical="top" wrapText="1"/>
    </xf>
    <xf borderId="0" fillId="4" fontId="83" numFmtId="0" xfId="0" applyAlignment="1" applyFont="1">
      <alignment shrinkToFit="0" vertical="top" wrapText="1"/>
    </xf>
    <xf borderId="0" fillId="4" fontId="26" numFmtId="0" xfId="0" applyAlignment="1" applyFont="1">
      <alignment vertical="top"/>
    </xf>
    <xf borderId="0" fillId="4" fontId="26" numFmtId="0" xfId="0" applyAlignment="1" applyFont="1">
      <alignment vertical="top"/>
    </xf>
    <xf borderId="0" fillId="4" fontId="26" numFmtId="0" xfId="0" applyAlignment="1" applyFont="1">
      <alignment readingOrder="0" shrinkToFit="0" vertical="top" wrapText="1"/>
    </xf>
    <xf borderId="0" fillId="4" fontId="21" numFmtId="0" xfId="0" applyAlignment="1" applyFont="1">
      <alignment vertical="top"/>
    </xf>
    <xf borderId="0" fillId="4" fontId="21" numFmtId="0" xfId="0" applyAlignment="1" applyFont="1">
      <alignment shrinkToFit="0" vertical="top" wrapText="1"/>
    </xf>
    <xf borderId="0" fillId="4" fontId="26" numFmtId="0" xfId="0" applyAlignment="1" applyFont="1">
      <alignment readingOrder="0" vertical="top"/>
    </xf>
    <xf borderId="0" fillId="4" fontId="21" numFmtId="0" xfId="0" applyAlignment="1" applyFont="1">
      <alignment readingOrder="0" vertical="top"/>
    </xf>
    <xf borderId="0" fillId="4" fontId="21" numFmtId="165" xfId="0" applyAlignment="1" applyFont="1" applyNumberFormat="1">
      <alignment readingOrder="0" vertical="top"/>
    </xf>
    <xf borderId="0" fillId="0" fontId="26" numFmtId="0" xfId="0" applyAlignment="1" applyFont="1">
      <alignment readingOrder="0" vertical="top"/>
    </xf>
    <xf borderId="0" fillId="4" fontId="26" numFmtId="165" xfId="0" applyAlignment="1" applyFont="1" applyNumberFormat="1">
      <alignment readingOrder="0" vertical="top"/>
    </xf>
    <xf borderId="0" fillId="4" fontId="26" numFmtId="0" xfId="0" applyAlignment="1" applyFont="1">
      <alignment readingOrder="0" vertical="top"/>
    </xf>
    <xf borderId="0" fillId="10" fontId="26" numFmtId="0" xfId="0" applyAlignment="1" applyFont="1">
      <alignment readingOrder="0" shrinkToFit="0" vertical="top" wrapText="1"/>
    </xf>
    <xf borderId="0" fillId="4" fontId="84" numFmtId="0" xfId="0" applyAlignment="1" applyFont="1">
      <alignment readingOrder="0" vertical="top"/>
    </xf>
    <xf borderId="0" fillId="4" fontId="26" numFmtId="165" xfId="0" applyAlignment="1" applyFont="1" applyNumberFormat="1">
      <alignment vertical="top"/>
    </xf>
    <xf borderId="0" fillId="10" fontId="26" numFmtId="0" xfId="0" applyAlignment="1" applyFont="1">
      <alignment shrinkToFit="0" vertical="top" wrapText="1"/>
    </xf>
    <xf borderId="0" fillId="4" fontId="26" numFmtId="0" xfId="0" applyAlignment="1" applyFont="1">
      <alignment vertical="top"/>
    </xf>
    <xf borderId="1" fillId="5" fontId="80" numFmtId="0" xfId="0" applyAlignment="1" applyBorder="1" applyFont="1">
      <alignment vertical="top"/>
    </xf>
    <xf borderId="0" fillId="0" fontId="26" numFmtId="0" xfId="0" applyAlignment="1" applyFont="1">
      <alignment vertical="bottom"/>
    </xf>
    <xf borderId="0" fillId="5" fontId="29" numFmtId="0" xfId="0" applyAlignment="1" applyFont="1">
      <alignment readingOrder="0" shrinkToFit="0" vertical="top" wrapText="0"/>
    </xf>
    <xf borderId="0" fillId="5" fontId="21" numFmtId="165" xfId="0" applyAlignment="1" applyFont="1" applyNumberFormat="1">
      <alignment horizontal="right" readingOrder="0" shrinkToFit="0" vertical="top" wrapText="1"/>
    </xf>
    <xf borderId="0" fillId="5" fontId="85" numFmtId="0" xfId="0" applyAlignment="1" applyFont="1">
      <alignment shrinkToFit="0" vertical="top" wrapText="1"/>
    </xf>
    <xf borderId="0" fillId="0" fontId="26" numFmtId="165" xfId="0" applyAlignment="1" applyFont="1" applyNumberFormat="1">
      <alignment horizontal="right" shrinkToFit="0" vertical="bottom" wrapText="1"/>
    </xf>
    <xf borderId="0" fillId="0" fontId="26" numFmtId="0" xfId="0" applyAlignment="1" applyFont="1">
      <alignment readingOrder="0" vertical="bottom"/>
    </xf>
    <xf borderId="0" fillId="0" fontId="26" numFmtId="165" xfId="0" applyAlignment="1" applyFont="1" applyNumberFormat="1">
      <alignment vertical="bottom"/>
    </xf>
    <xf borderId="0" fillId="0" fontId="26" numFmtId="0" xfId="0" applyAlignment="1" applyFont="1">
      <alignment vertical="top"/>
    </xf>
    <xf borderId="0" fillId="0" fontId="26" numFmtId="0" xfId="0" applyAlignment="1" applyFont="1">
      <alignment shrinkToFit="0" vertical="bottom" wrapText="1"/>
    </xf>
    <xf borderId="0" fillId="0" fontId="86" numFmtId="0" xfId="0" applyAlignment="1" applyFont="1">
      <alignment shrinkToFit="0" vertical="bottom" wrapText="1"/>
    </xf>
    <xf borderId="0" fillId="4" fontId="21" numFmtId="0" xfId="0" applyAlignment="1" applyFont="1">
      <alignment shrinkToFit="0" vertical="top" wrapText="0"/>
    </xf>
    <xf borderId="1" fillId="4" fontId="22" numFmtId="0" xfId="0" applyAlignment="1" applyBorder="1" applyFont="1">
      <alignment readingOrder="0" shrinkToFit="0" vertical="top" wrapText="0"/>
    </xf>
    <xf borderId="0" fillId="4" fontId="21" numFmtId="165" xfId="0" applyAlignment="1" applyFont="1" applyNumberFormat="1">
      <alignment shrinkToFit="0" vertical="top" wrapText="1"/>
    </xf>
    <xf borderId="0" fillId="4" fontId="25" numFmtId="0" xfId="0" applyAlignment="1" applyFont="1">
      <alignment readingOrder="0" shrinkToFit="0" vertical="top" wrapText="1"/>
    </xf>
    <xf borderId="0" fillId="4" fontId="21" numFmtId="167" xfId="0" applyAlignment="1" applyFont="1" applyNumberFormat="1">
      <alignment readingOrder="0" shrinkToFit="0" vertical="top" wrapText="1"/>
    </xf>
    <xf borderId="0" fillId="4" fontId="87" numFmtId="0" xfId="0" applyAlignment="1" applyFont="1">
      <alignment shrinkToFit="0" vertical="top" wrapText="1"/>
    </xf>
    <xf borderId="0" fillId="4" fontId="21" numFmtId="0" xfId="0" applyAlignment="1" applyFont="1">
      <alignment shrinkToFit="0" vertical="top" wrapText="0"/>
    </xf>
    <xf borderId="0" fillId="4" fontId="18" numFmtId="0" xfId="0" applyAlignment="1" applyFont="1">
      <alignment readingOrder="0" shrinkToFit="0" vertical="top" wrapText="1"/>
    </xf>
    <xf borderId="0" fillId="4" fontId="18" numFmtId="0" xfId="0" applyAlignment="1" applyFont="1">
      <alignment shrinkToFit="0" wrapText="0"/>
    </xf>
    <xf borderId="0" fillId="4" fontId="18" numFmtId="0" xfId="0" applyAlignment="1" applyFont="1">
      <alignment shrinkToFit="0" wrapText="1"/>
    </xf>
    <xf borderId="0" fillId="4" fontId="26" numFmtId="0" xfId="0" applyAlignment="1" applyFont="1">
      <alignment vertical="bottom"/>
    </xf>
    <xf borderId="0" fillId="0" fontId="20" numFmtId="0" xfId="0" applyAlignment="1" applyFont="1">
      <alignment readingOrder="0" shrinkToFit="0" vertical="top" wrapText="0"/>
    </xf>
    <xf borderId="0" fillId="0" fontId="26" numFmtId="0" xfId="0" applyAlignment="1" applyFont="1">
      <alignment shrinkToFit="0" vertical="top" wrapText="0"/>
    </xf>
    <xf borderId="0" fillId="0" fontId="26" numFmtId="164" xfId="0" applyAlignment="1" applyFont="1" applyNumberFormat="1">
      <alignment shrinkToFit="0" vertical="top" wrapText="0"/>
    </xf>
    <xf borderId="0" fillId="5" fontId="80" numFmtId="0" xfId="0" applyAlignment="1" applyFont="1">
      <alignment horizontal="center" readingOrder="0" shrinkToFit="0" vertical="top" wrapText="1"/>
    </xf>
    <xf borderId="0" fillId="5" fontId="80" numFmtId="0" xfId="0" applyAlignment="1" applyFont="1">
      <alignment horizontal="center" shrinkToFit="0" vertical="top" wrapText="1"/>
    </xf>
    <xf borderId="0" fillId="5" fontId="43" numFmtId="0" xfId="0" applyAlignment="1" applyFont="1">
      <alignment horizontal="center" readingOrder="0" shrinkToFit="0" vertical="top" wrapText="1"/>
    </xf>
    <xf borderId="0" fillId="5" fontId="43" numFmtId="0" xfId="0" applyAlignment="1" applyFont="1">
      <alignment horizontal="center" shrinkToFit="0" vertical="top" wrapText="1"/>
    </xf>
    <xf borderId="0" fillId="5" fontId="80" numFmtId="0" xfId="0" applyAlignment="1" applyFont="1">
      <alignment horizontal="center" shrinkToFit="0" vertical="top" wrapText="1"/>
    </xf>
    <xf borderId="0" fillId="6" fontId="88" numFmtId="0" xfId="0" applyAlignment="1" applyFont="1">
      <alignment horizontal="center" readingOrder="0" shrinkToFit="0" vertical="top" wrapText="1"/>
    </xf>
    <xf borderId="0" fillId="0" fontId="20" numFmtId="0" xfId="0" applyAlignment="1" applyFont="1">
      <alignment horizontal="center" shrinkToFit="0" vertical="top" wrapText="0"/>
    </xf>
    <xf borderId="0" fillId="0" fontId="26" numFmtId="0" xfId="0" applyAlignment="1" applyFont="1">
      <alignment shrinkToFit="0" vertical="top" wrapText="0"/>
    </xf>
    <xf borderId="0" fillId="0" fontId="20" numFmtId="0" xfId="0" applyAlignment="1" applyFont="1">
      <alignment horizontal="center" readingOrder="0" shrinkToFit="0" vertical="top" wrapText="0"/>
    </xf>
    <xf borderId="0" fillId="0" fontId="89" numFmtId="0" xfId="0" applyAlignment="1" applyFont="1">
      <alignment horizontal="center" shrinkToFit="0" vertical="top" wrapText="1"/>
    </xf>
    <xf borderId="0" fillId="5" fontId="26" numFmtId="0" xfId="0" applyAlignment="1" applyFont="1">
      <alignment shrinkToFit="0" vertical="top" wrapText="1"/>
    </xf>
    <xf borderId="0" fillId="0" fontId="90" numFmtId="0" xfId="0" applyAlignment="1" applyFont="1">
      <alignment horizontal="center" readingOrder="0" shrinkToFit="0" vertical="top" wrapText="1"/>
    </xf>
    <xf borderId="0" fillId="15" fontId="26" numFmtId="0" xfId="0" applyAlignment="1" applyFont="1">
      <alignment shrinkToFit="0" vertical="top" wrapText="1"/>
    </xf>
    <xf borderId="0" fillId="16" fontId="26" numFmtId="0" xfId="0" applyAlignment="1" applyFont="1">
      <alignment shrinkToFit="0" vertical="top" wrapText="1"/>
    </xf>
    <xf borderId="0" fillId="0" fontId="89" numFmtId="0" xfId="0" applyAlignment="1" applyFont="1">
      <alignment horizontal="center" readingOrder="0" shrinkToFit="0" vertical="top" wrapText="1"/>
    </xf>
    <xf borderId="0" fillId="9" fontId="26" numFmtId="0" xfId="0" applyAlignment="1" applyFont="1">
      <alignment shrinkToFit="0" vertical="top" wrapText="1"/>
    </xf>
    <xf borderId="0" fillId="17" fontId="26" numFmtId="0" xfId="0" applyAlignment="1" applyFont="1">
      <alignment shrinkToFit="0" vertical="top" wrapText="1"/>
    </xf>
    <xf borderId="0" fillId="0" fontId="90" numFmtId="0" xfId="0" applyAlignment="1" applyFont="1">
      <alignment horizontal="center" shrinkToFit="0" vertical="top" wrapText="1"/>
    </xf>
    <xf borderId="0" fillId="18" fontId="26" numFmtId="0" xfId="0" applyAlignment="1" applyFont="1">
      <alignment shrinkToFit="0" vertical="top" wrapText="1"/>
    </xf>
    <xf borderId="0" fillId="0" fontId="23" numFmtId="0" xfId="0" applyAlignment="1" applyFont="1">
      <alignment horizontal="center" readingOrder="0" shrinkToFit="0" vertical="top" wrapText="1"/>
    </xf>
    <xf borderId="0" fillId="11" fontId="26" numFmtId="0" xfId="0" applyAlignment="1" applyFont="1">
      <alignment shrinkToFit="0" vertical="top" wrapText="1"/>
    </xf>
    <xf borderId="0" fillId="19" fontId="26" numFmtId="0" xfId="0" applyAlignment="1" applyFont="1">
      <alignment shrinkToFit="0" vertical="top" wrapText="1"/>
    </xf>
    <xf borderId="0" fillId="20" fontId="26" numFmtId="0" xfId="0" applyAlignment="1" applyFont="1">
      <alignment shrinkToFit="0" vertical="top" wrapText="1"/>
    </xf>
    <xf borderId="0" fillId="12" fontId="84" numFmtId="0" xfId="0" applyAlignment="1" applyFont="1">
      <alignment shrinkToFit="0" vertical="top" wrapText="1"/>
    </xf>
    <xf borderId="0" fillId="5" fontId="77" numFmtId="0" xfId="0" applyAlignment="1" applyFont="1">
      <alignment readingOrder="0" shrinkToFit="0" vertical="top" wrapText="0"/>
    </xf>
    <xf borderId="0" fillId="5" fontId="26" numFmtId="0" xfId="0" applyAlignment="1" applyFont="1">
      <alignment shrinkToFit="0" vertical="top" wrapText="0"/>
    </xf>
    <xf borderId="0" fillId="5" fontId="26" numFmtId="164" xfId="0" applyAlignment="1" applyFont="1" applyNumberFormat="1">
      <alignment shrinkToFit="0" vertical="top" wrapText="0"/>
    </xf>
    <xf borderId="0" fillId="5" fontId="26" numFmtId="0" xfId="0" applyAlignment="1" applyFont="1">
      <alignment shrinkToFit="0" vertical="top" wrapText="0"/>
    </xf>
    <xf borderId="0" fillId="4" fontId="26" numFmtId="165" xfId="0" applyAlignment="1" applyFont="1" applyNumberFormat="1">
      <alignment readingOrder="0" shrinkToFit="0" vertical="top" wrapText="1"/>
    </xf>
    <xf borderId="0" fillId="5" fontId="26" numFmtId="0" xfId="0" applyAlignment="1" applyFont="1">
      <alignment shrinkToFit="0" vertical="top" wrapText="1"/>
    </xf>
    <xf borderId="0" fillId="4" fontId="25" numFmtId="0" xfId="0" applyAlignment="1" applyFont="1">
      <alignment readingOrder="0" shrinkToFit="0" vertical="top" wrapText="1"/>
    </xf>
    <xf borderId="0" fillId="0" fontId="26" numFmtId="165" xfId="0" applyAlignment="1" applyFont="1" applyNumberFormat="1">
      <alignment readingOrder="0" shrinkToFit="0" vertical="top" wrapText="1"/>
    </xf>
    <xf borderId="0" fillId="0" fontId="26" numFmtId="165" xfId="0" applyAlignment="1" applyFont="1" applyNumberFormat="1">
      <alignment horizontal="right" readingOrder="0" shrinkToFit="0" vertical="top" wrapText="1"/>
    </xf>
    <xf borderId="0" fillId="0" fontId="26" numFmtId="167" xfId="0" applyAlignment="1" applyFont="1" applyNumberFormat="1">
      <alignment readingOrder="0" shrinkToFit="0" vertical="top" wrapText="1"/>
    </xf>
    <xf borderId="0" fillId="0" fontId="26" numFmtId="0" xfId="0" applyAlignment="1" applyFont="1">
      <alignment readingOrder="0" vertical="top"/>
    </xf>
    <xf borderId="0" fillId="0" fontId="18" numFmtId="0" xfId="0" applyAlignment="1" applyFont="1">
      <alignment vertical="top"/>
    </xf>
    <xf borderId="0" fillId="0" fontId="26" numFmtId="167" xfId="0" applyAlignment="1" applyFont="1" applyNumberFormat="1">
      <alignment horizontal="right" readingOrder="0" shrinkToFit="0" vertical="top" wrapText="1"/>
    </xf>
    <xf borderId="0" fillId="0" fontId="91" numFmtId="0" xfId="0" applyAlignment="1" applyFont="1">
      <alignment readingOrder="0" shrinkToFit="0" vertical="top" wrapText="1"/>
    </xf>
    <xf borderId="0" fillId="0" fontId="92" numFmtId="0" xfId="0" applyAlignment="1" applyFont="1">
      <alignment shrinkToFit="0" vertical="top" wrapText="1"/>
    </xf>
    <xf borderId="0" fillId="4" fontId="26" numFmtId="0" xfId="0" applyAlignment="1" applyFont="1">
      <alignment horizontal="right" readingOrder="0" shrinkToFit="0" vertical="top" wrapText="1"/>
    </xf>
    <xf borderId="0" fillId="0" fontId="18" numFmtId="0" xfId="0" applyAlignment="1" applyFont="1">
      <alignment readingOrder="0" vertical="top"/>
    </xf>
    <xf borderId="0" fillId="5" fontId="77" numFmtId="0" xfId="0" applyAlignment="1" applyFont="1">
      <alignment readingOrder="0" shrinkToFit="0" vertical="top" wrapText="1"/>
    </xf>
    <xf borderId="0" fillId="5" fontId="26" numFmtId="164" xfId="0" applyAlignment="1" applyFont="1" applyNumberFormat="1">
      <alignment shrinkToFit="0" vertical="top" wrapText="1"/>
    </xf>
    <xf borderId="0" fillId="9" fontId="26" numFmtId="0" xfId="0" applyAlignment="1" applyFont="1">
      <alignment readingOrder="0" shrinkToFit="0" vertical="top" wrapText="1"/>
    </xf>
    <xf borderId="0" fillId="4" fontId="26" numFmtId="166" xfId="0" applyAlignment="1" applyFont="1" applyNumberFormat="1">
      <alignment horizontal="right" readingOrder="0" shrinkToFit="0" vertical="top" wrapText="1"/>
    </xf>
    <xf borderId="0" fillId="10" fontId="26" numFmtId="0" xfId="0" applyAlignment="1" applyFont="1">
      <alignment shrinkToFit="0" vertical="top" wrapText="1"/>
    </xf>
    <xf borderId="0" fillId="0" fontId="26" numFmtId="164" xfId="0" applyAlignment="1" applyFont="1" applyNumberFormat="1">
      <alignment readingOrder="0" shrinkToFit="0" vertical="top" wrapText="1"/>
    </xf>
    <xf borderId="0" fillId="0" fontId="93" numFmtId="0" xfId="0" applyAlignment="1" applyFont="1">
      <alignment shrinkToFit="0" vertical="top" wrapText="1"/>
    </xf>
    <xf borderId="0" fillId="4" fontId="26" numFmtId="167" xfId="0" applyAlignment="1" applyFont="1" applyNumberFormat="1">
      <alignment readingOrder="0" shrinkToFit="0" vertical="top" wrapText="1"/>
    </xf>
    <xf borderId="0" fillId="0" fontId="26" numFmtId="165" xfId="0" applyAlignment="1" applyFont="1" applyNumberFormat="1">
      <alignment vertical="top"/>
    </xf>
    <xf borderId="11" fillId="0" fontId="94" numFmtId="0" xfId="0" applyAlignment="1" applyBorder="1" applyFont="1">
      <alignment horizontal="left" readingOrder="0" shrinkToFit="0" vertical="top" wrapText="1"/>
    </xf>
    <xf borderId="0" fillId="0" fontId="94" numFmtId="0" xfId="0" applyAlignment="1" applyFont="1">
      <alignment horizontal="left" readingOrder="0" shrinkToFit="0" vertical="top" wrapText="1"/>
    </xf>
    <xf borderId="0" fillId="4" fontId="0" numFmtId="0" xfId="0" applyAlignment="1" applyFont="1">
      <alignment horizontal="left" shrinkToFit="0" vertical="top" wrapText="1"/>
    </xf>
    <xf borderId="11" fillId="0" fontId="94" numFmtId="0" xfId="0" applyAlignment="1" applyBorder="1" applyFont="1">
      <alignment horizontal="center" readingOrder="0" shrinkToFit="0" wrapText="1"/>
    </xf>
    <xf borderId="0" fillId="0" fontId="94" numFmtId="0" xfId="0" applyAlignment="1" applyFont="1">
      <alignment horizontal="center" readingOrder="0" shrinkToFit="0" wrapText="1"/>
    </xf>
    <xf borderId="0" fillId="0" fontId="25" numFmtId="0" xfId="0" applyAlignment="1" applyFont="1">
      <alignment shrinkToFit="0" vertical="top" wrapText="1"/>
    </xf>
    <xf borderId="0" fillId="0" fontId="25" numFmtId="0" xfId="0" applyAlignment="1" applyFont="1">
      <alignment shrinkToFit="0" vertical="top" wrapText="1"/>
    </xf>
    <xf borderId="0" fillId="0" fontId="26" numFmtId="0" xfId="0" applyAlignment="1" applyFont="1">
      <alignment shrinkToFit="0" vertical="top" wrapText="1"/>
    </xf>
    <xf borderId="0" fillId="0" fontId="26" numFmtId="0" xfId="0" applyAlignment="1" applyFont="1">
      <alignment horizontal="left" shrinkToFit="0" vertical="top" wrapText="0"/>
    </xf>
    <xf borderId="0" fillId="0" fontId="26" numFmtId="171" xfId="0" applyAlignment="1" applyFont="1" applyNumberFormat="1">
      <alignment shrinkToFit="0" vertical="top" wrapText="1"/>
    </xf>
    <xf borderId="0" fillId="5" fontId="80" numFmtId="0" xfId="0" applyAlignment="1" applyFont="1">
      <alignment horizontal="left" readingOrder="0" shrinkToFit="0" vertical="top" wrapText="1"/>
    </xf>
    <xf borderId="0" fillId="5" fontId="43" numFmtId="171" xfId="0" applyAlignment="1" applyFont="1" applyNumberFormat="1">
      <alignment horizontal="center" readingOrder="0" shrinkToFit="0" vertical="top" wrapText="1"/>
    </xf>
    <xf borderId="0" fillId="0" fontId="20" numFmtId="0" xfId="0" applyAlignment="1" applyFont="1">
      <alignment horizontal="left" shrinkToFit="0" vertical="top" wrapText="0"/>
    </xf>
    <xf borderId="0" fillId="5" fontId="26" numFmtId="0" xfId="0" applyAlignment="1" applyFont="1">
      <alignment horizontal="left" shrinkToFit="0" vertical="top" wrapText="0"/>
    </xf>
    <xf borderId="0" fillId="5" fontId="26" numFmtId="171" xfId="0" applyAlignment="1" applyFont="1" applyNumberFormat="1">
      <alignment shrinkToFit="0" vertical="top" wrapText="1"/>
    </xf>
    <xf borderId="0" fillId="4" fontId="95" numFmtId="0" xfId="0" applyAlignment="1" applyFont="1">
      <alignment horizontal="left" readingOrder="0" shrinkToFit="0" vertical="top" wrapText="1"/>
    </xf>
    <xf borderId="0" fillId="0" fontId="95" numFmtId="0" xfId="0" applyAlignment="1" applyFont="1">
      <alignment horizontal="left" readingOrder="0" shrinkToFit="0" vertical="top" wrapText="1"/>
    </xf>
    <xf borderId="0" fillId="4" fontId="78" numFmtId="171" xfId="0" applyAlignment="1" applyFont="1" applyNumberFormat="1">
      <alignment readingOrder="0" shrinkToFit="0" vertical="top" wrapText="1"/>
    </xf>
    <xf borderId="0" fillId="4" fontId="26" numFmtId="167" xfId="0" applyAlignment="1" applyFont="1" applyNumberFormat="1">
      <alignment horizontal="right" readingOrder="0" shrinkToFit="0" vertical="top" wrapText="1"/>
    </xf>
    <xf borderId="0" fillId="4" fontId="26" numFmtId="171" xfId="0" applyAlignment="1" applyFont="1" applyNumberFormat="1">
      <alignment readingOrder="0" shrinkToFit="0" vertical="top" wrapText="1"/>
    </xf>
    <xf borderId="0" fillId="4" fontId="25" numFmtId="0" xfId="0" applyAlignment="1" applyFont="1">
      <alignment horizontal="left" readingOrder="0" shrinkToFit="0" vertical="top" wrapText="1"/>
    </xf>
    <xf borderId="0" fillId="0" fontId="96" numFmtId="0" xfId="0" applyAlignment="1" applyFont="1">
      <alignment shrinkToFit="0" vertical="top" wrapText="1"/>
    </xf>
    <xf borderId="0" fillId="0" fontId="25" numFmtId="0" xfId="0" applyAlignment="1" applyFont="1">
      <alignment readingOrder="0"/>
    </xf>
    <xf borderId="0" fillId="0" fontId="18" numFmtId="165" xfId="0" applyAlignment="1" applyFont="1" applyNumberFormat="1">
      <alignment readingOrder="0" shrinkToFit="0" vertical="top" wrapText="1"/>
    </xf>
    <xf borderId="0" fillId="5" fontId="77" numFmtId="0" xfId="0" applyAlignment="1" applyFont="1">
      <alignment horizontal="left" readingOrder="0"/>
    </xf>
    <xf borderId="0" fillId="4" fontId="78" numFmtId="0" xfId="0" applyAlignment="1" applyFont="1">
      <alignment readingOrder="0" shrinkToFit="0" vertical="top" wrapText="1"/>
    </xf>
    <xf borderId="0" fillId="0" fontId="26" numFmtId="164" xfId="0" applyAlignment="1" applyFont="1" applyNumberFormat="1">
      <alignment horizontal="right" readingOrder="0" shrinkToFit="0" vertical="top" wrapText="1"/>
    </xf>
    <xf borderId="0" fillId="5" fontId="26" numFmtId="0" xfId="0" applyAlignment="1" applyFont="1">
      <alignment horizontal="left" shrinkToFit="0" vertical="top" wrapText="1"/>
    </xf>
    <xf borderId="0" fillId="11" fontId="26" numFmtId="0" xfId="0" applyAlignment="1" applyFont="1">
      <alignment readingOrder="0" shrinkToFit="0" vertical="top" wrapText="1"/>
    </xf>
    <xf borderId="0" fillId="0" fontId="26" numFmtId="171" xfId="0" applyAlignment="1" applyFont="1" applyNumberFormat="1">
      <alignment readingOrder="0" shrinkToFit="0" vertical="top" wrapText="1"/>
    </xf>
    <xf borderId="0" fillId="4" fontId="26" numFmtId="0" xfId="0" applyAlignment="1" applyFont="1">
      <alignment horizontal="left" readingOrder="0" shrinkToFit="0" vertical="top" wrapText="1"/>
    </xf>
    <xf borderId="0" fillId="0" fontId="26" numFmtId="171" xfId="0" applyAlignment="1" applyFont="1" applyNumberFormat="1">
      <alignment horizontal="right" readingOrder="0" shrinkToFit="0" vertical="top" wrapText="1"/>
    </xf>
    <xf borderId="0" fillId="4" fontId="26" numFmtId="171" xfId="0" applyAlignment="1" applyFont="1" applyNumberFormat="1">
      <alignment horizontal="right" readingOrder="0" shrinkToFit="0" vertical="top" wrapText="1"/>
    </xf>
    <xf borderId="0" fillId="4" fontId="26" numFmtId="171" xfId="0" applyAlignment="1" applyFont="1" applyNumberFormat="1">
      <alignment horizontal="right" shrinkToFit="0" vertical="top" wrapText="1"/>
    </xf>
    <xf borderId="0" fillId="4" fontId="26" numFmtId="167" xfId="0" applyAlignment="1" applyFont="1" applyNumberFormat="1">
      <alignment readingOrder="0" vertical="top"/>
    </xf>
    <xf borderId="0" fillId="5" fontId="77" numFmtId="0" xfId="0" applyAlignment="1" applyFont="1">
      <alignment readingOrder="0" vertical="top"/>
    </xf>
    <xf borderId="0" fillId="5" fontId="26" numFmtId="0" xfId="0" applyAlignment="1" applyFont="1">
      <alignment vertical="top"/>
    </xf>
    <xf borderId="0" fillId="5" fontId="26" numFmtId="0" xfId="0" applyAlignment="1" applyFont="1">
      <alignment horizontal="left" vertical="top"/>
    </xf>
    <xf borderId="0" fillId="5" fontId="26" numFmtId="165" xfId="0" applyAlignment="1" applyFont="1" applyNumberFormat="1">
      <alignment vertical="top"/>
    </xf>
    <xf borderId="0" fillId="0" fontId="26" numFmtId="0" xfId="0" applyAlignment="1" applyFont="1">
      <alignment horizontal="left" shrinkToFit="0" vertical="bottom" wrapText="1"/>
    </xf>
    <xf borderId="0" fillId="0" fontId="26" numFmtId="0" xfId="0" applyAlignment="1" applyFont="1">
      <alignment shrinkToFit="0" vertical="bottom" wrapText="1"/>
    </xf>
    <xf borderId="0" fillId="0" fontId="25" numFmtId="0" xfId="0" applyAlignment="1" applyFont="1">
      <alignment shrinkToFit="0" vertical="bottom" wrapText="1"/>
    </xf>
    <xf borderId="0" fillId="0" fontId="9" numFmtId="171" xfId="0" applyAlignment="1" applyFont="1" applyNumberFormat="1">
      <alignment shrinkToFit="0" vertical="bottom" wrapText="1"/>
    </xf>
    <xf borderId="0" fillId="0" fontId="26" numFmtId="165" xfId="0" applyAlignment="1" applyFont="1" applyNumberFormat="1">
      <alignment vertical="bottom"/>
    </xf>
    <xf borderId="0" fillId="0" fontId="18" numFmtId="165" xfId="0" applyAlignment="1" applyFont="1" applyNumberFormat="1">
      <alignment readingOrder="0" vertical="top"/>
    </xf>
    <xf borderId="0" fillId="0" fontId="26" numFmtId="165" xfId="0" applyAlignment="1" applyFont="1" applyNumberFormat="1">
      <alignment readingOrder="0" vertical="top"/>
    </xf>
    <xf borderId="0" fillId="4" fontId="26" numFmtId="167" xfId="0" applyAlignment="1" applyFont="1" applyNumberFormat="1">
      <alignment horizontal="right" vertical="top"/>
    </xf>
    <xf borderId="0" fillId="0" fontId="26" numFmtId="0" xfId="0" applyAlignment="1" applyFont="1">
      <alignment shrinkToFit="0" vertical="bottom" wrapText="1"/>
    </xf>
    <xf borderId="0" fillId="0" fontId="25" numFmtId="0" xfId="0" applyAlignment="1" applyFont="1">
      <alignment shrinkToFit="0" vertical="bottom" wrapText="1"/>
    </xf>
    <xf borderId="0" fillId="0" fontId="26" numFmtId="171" xfId="0" applyAlignment="1" applyFont="1" applyNumberFormat="1">
      <alignment shrinkToFit="0" vertical="bottom" wrapText="1"/>
    </xf>
    <xf borderId="0" fillId="0" fontId="26" numFmtId="171" xfId="0" applyAlignment="1" applyFont="1" applyNumberFormat="1">
      <alignment vertical="bottom"/>
    </xf>
    <xf borderId="0" fillId="0" fontId="26" numFmtId="0" xfId="0" applyAlignment="1" applyFont="1">
      <alignment horizontal="left" vertical="top"/>
    </xf>
    <xf borderId="0" fillId="0" fontId="26" numFmtId="0" xfId="0" applyAlignment="1" applyFont="1">
      <alignment horizontal="left" vertical="top"/>
    </xf>
    <xf borderId="0" fillId="0" fontId="18" numFmtId="171" xfId="0" applyAlignment="1" applyFont="1" applyNumberFormat="1">
      <alignment shrinkToFit="0" vertical="top" wrapText="1"/>
    </xf>
    <xf borderId="1" fillId="0" fontId="20" numFmtId="0" xfId="0" applyAlignment="1" applyBorder="1" applyFont="1">
      <alignment horizontal="left" readingOrder="0" shrinkToFit="0" vertical="bottom" wrapText="0"/>
    </xf>
    <xf borderId="0" fillId="0" fontId="26" numFmtId="0" xfId="0" applyFont="1"/>
    <xf borderId="0" fillId="5" fontId="22" numFmtId="0" xfId="0" applyAlignment="1" applyFont="1">
      <alignment horizontal="center" readingOrder="0" vertical="top"/>
    </xf>
    <xf borderId="12" fillId="5" fontId="43" numFmtId="0" xfId="0" applyAlignment="1" applyBorder="1" applyFont="1">
      <alignment horizontal="center" shrinkToFit="0" vertical="bottom" wrapText="1"/>
    </xf>
    <xf borderId="0" fillId="6" fontId="88" numFmtId="0" xfId="0" applyAlignment="1" applyFont="1">
      <alignment horizontal="center" readingOrder="0" shrinkToFit="0" vertical="bottom" wrapText="1"/>
    </xf>
    <xf borderId="0" fillId="0" fontId="21" numFmtId="0" xfId="0" applyAlignment="1" applyFont="1">
      <alignment horizontal="left" readingOrder="0" vertical="top"/>
    </xf>
    <xf borderId="0" fillId="4" fontId="0" numFmtId="0" xfId="0" applyAlignment="1" applyFont="1">
      <alignment horizontal="left" readingOrder="0" shrinkToFit="0" vertical="bottom" wrapText="1"/>
    </xf>
    <xf borderId="0" fillId="0" fontId="0" numFmtId="0" xfId="0" applyAlignment="1" applyFont="1">
      <alignment horizontal="left" readingOrder="0" shrinkToFit="0" vertical="bottom" wrapText="1"/>
    </xf>
    <xf borderId="0" fillId="0" fontId="21" numFmtId="164" xfId="0" applyAlignment="1" applyFont="1" applyNumberFormat="1">
      <alignment horizontal="left" readingOrder="0" vertical="bottom"/>
    </xf>
    <xf borderId="0" fillId="0" fontId="21" numFmtId="0" xfId="0" applyAlignment="1" applyFont="1">
      <alignment horizontal="left" readingOrder="0" vertical="bottom"/>
    </xf>
    <xf borderId="0" fillId="0" fontId="21" numFmtId="0" xfId="0" applyAlignment="1" applyFont="1">
      <alignment horizontal="left" vertical="bottom"/>
    </xf>
    <xf borderId="0" fillId="0" fontId="21" numFmtId="0" xfId="0" applyFont="1"/>
    <xf borderId="0" fillId="0" fontId="97" numFmtId="0" xfId="0" applyAlignment="1" applyFont="1">
      <alignment horizontal="left" vertical="bottom"/>
    </xf>
    <xf borderId="0" fillId="0" fontId="25" numFmtId="0" xfId="0" applyAlignment="1" applyFont="1">
      <alignment horizontal="left" readingOrder="0" shrinkToFit="0" vertical="bottom" wrapText="1"/>
    </xf>
    <xf borderId="0" fillId="0" fontId="18" numFmtId="0" xfId="0" applyAlignment="1" applyFont="1">
      <alignment horizontal="left" vertical="bottom"/>
    </xf>
    <xf borderId="0" fillId="0" fontId="26" numFmtId="0" xfId="0" applyAlignment="1" applyFont="1">
      <alignment horizontal="left" readingOrder="0" vertical="bottom"/>
    </xf>
    <xf borderId="0" fillId="5" fontId="21" numFmtId="0" xfId="0" applyAlignment="1" applyFont="1">
      <alignment horizontal="left" readingOrder="0" shrinkToFit="0" vertical="bottom" wrapText="1"/>
    </xf>
    <xf borderId="0" fillId="5" fontId="0" numFmtId="0" xfId="0" applyAlignment="1" applyFont="1">
      <alignment horizontal="left" readingOrder="0" shrinkToFit="0" vertical="bottom" wrapText="1"/>
    </xf>
    <xf borderId="0" fillId="5" fontId="0" numFmtId="165" xfId="0" applyAlignment="1" applyFont="1" applyNumberFormat="1">
      <alignment horizontal="left" readingOrder="0" shrinkToFit="0" vertical="bottom" wrapText="1"/>
    </xf>
    <xf borderId="0" fillId="5" fontId="21" numFmtId="0" xfId="0" applyAlignment="1" applyFont="1">
      <alignment horizontal="left" shrinkToFit="0" vertical="bottom" wrapText="1"/>
    </xf>
    <xf borderId="0" fillId="0" fontId="21" numFmtId="0" xfId="0" applyAlignment="1" applyFont="1">
      <alignment shrinkToFit="0" wrapText="1"/>
    </xf>
    <xf borderId="0" fillId="0" fontId="21" numFmtId="164" xfId="0" applyAlignment="1" applyFont="1" applyNumberFormat="1">
      <alignment horizontal="left" readingOrder="0" shrinkToFit="0" vertical="bottom" wrapText="1"/>
    </xf>
    <xf borderId="0" fillId="0" fontId="26" numFmtId="0" xfId="0" applyAlignment="1" applyFont="1">
      <alignment horizontal="left" readingOrder="0" shrinkToFit="0" vertical="bottom" wrapText="1"/>
    </xf>
    <xf borderId="0" fillId="0" fontId="18" numFmtId="0" xfId="0" applyAlignment="1" applyFont="1">
      <alignment horizontal="left" readingOrder="0" vertical="bottom"/>
    </xf>
    <xf borderId="0" fillId="0" fontId="18" numFmtId="165" xfId="0" applyAlignment="1" applyFont="1" applyNumberFormat="1">
      <alignment horizontal="left" readingOrder="0" shrinkToFit="0" vertical="bottom" wrapText="1"/>
    </xf>
    <xf borderId="0" fillId="0" fontId="26" numFmtId="0" xfId="0" applyAlignment="1" applyFont="1">
      <alignment horizontal="left" shrinkToFit="0" vertical="top" wrapText="1"/>
    </xf>
    <xf borderId="0" fillId="0" fontId="26" numFmtId="0" xfId="0" applyAlignment="1" applyFont="1">
      <alignment shrinkToFit="0" wrapText="1"/>
    </xf>
    <xf borderId="1" fillId="0" fontId="98" numFmtId="0" xfId="0" applyAlignment="1" applyBorder="1" applyFont="1">
      <alignment horizontal="left" readingOrder="0" shrinkToFit="0" vertical="top" wrapText="1"/>
    </xf>
    <xf borderId="0" fillId="12" fontId="23" numFmtId="0" xfId="0" applyAlignment="1" applyFont="1">
      <alignment shrinkToFit="0" vertical="top" wrapText="1"/>
    </xf>
    <xf borderId="1" fillId="5" fontId="22" numFmtId="0" xfId="0" applyAlignment="1" applyBorder="1" applyFont="1">
      <alignment readingOrder="0" shrinkToFit="0" vertical="top" wrapText="1"/>
    </xf>
    <xf borderId="0" fillId="5" fontId="0" numFmtId="164" xfId="0" applyAlignment="1" applyFont="1" applyNumberFormat="1">
      <alignment horizontal="left" readingOrder="0" shrinkToFit="0" vertical="top" wrapText="1"/>
    </xf>
    <xf borderId="0" fillId="5" fontId="0" numFmtId="0" xfId="0" applyAlignment="1" applyFont="1">
      <alignment horizontal="left" shrinkToFit="0" vertical="top" wrapText="1"/>
    </xf>
    <xf borderId="0" fillId="0" fontId="0" numFmtId="165" xfId="0" applyAlignment="1" applyFont="1" applyNumberFormat="1">
      <alignment readingOrder="0" shrinkToFit="0" vertical="top" wrapText="1"/>
    </xf>
    <xf borderId="0" fillId="0" fontId="25" numFmtId="165" xfId="0" applyAlignment="1" applyFont="1" applyNumberFormat="1">
      <alignment horizontal="right" readingOrder="0" shrinkToFit="0" vertical="top" wrapText="1"/>
    </xf>
    <xf borderId="0" fillId="4" fontId="99" numFmtId="0" xfId="0" applyAlignment="1" applyFont="1">
      <alignment shrinkToFit="0" vertical="top" wrapText="1"/>
    </xf>
    <xf borderId="0" fillId="0" fontId="21" numFmtId="0" xfId="0" applyAlignment="1" applyFont="1">
      <alignment readingOrder="0" shrinkToFit="0" vertical="top" wrapText="1"/>
    </xf>
    <xf borderId="0" fillId="4" fontId="76" numFmtId="0" xfId="0" applyAlignment="1" applyFont="1">
      <alignment shrinkToFit="0" vertical="top" wrapText="1"/>
    </xf>
    <xf borderId="0" fillId="4" fontId="76" numFmtId="0" xfId="0" applyAlignment="1" applyFont="1">
      <alignment shrinkToFit="0" vertical="top" wrapText="1"/>
    </xf>
    <xf borderId="0" fillId="4" fontId="100" numFmtId="0" xfId="0" applyAlignment="1" applyFont="1">
      <alignment shrinkToFit="0" vertical="top" wrapText="1"/>
    </xf>
    <xf borderId="0" fillId="4" fontId="21" numFmtId="165" xfId="0" applyAlignment="1" applyFont="1" applyNumberFormat="1">
      <alignment horizontal="left" readingOrder="0" shrinkToFit="0" vertical="top" wrapText="1"/>
    </xf>
    <xf borderId="0" fillId="4" fontId="0" numFmtId="0" xfId="0" applyAlignment="1" applyFont="1">
      <alignment horizontal="left" shrinkToFit="0" vertical="top" wrapText="1"/>
    </xf>
    <xf borderId="0" fillId="4" fontId="21" numFmtId="0" xfId="0" applyAlignment="1" applyFont="1">
      <alignment horizontal="left" shrinkToFit="0" vertical="top" wrapText="1"/>
    </xf>
    <xf borderId="0" fillId="0" fontId="76" numFmtId="0" xfId="0" applyAlignment="1" applyFont="1">
      <alignment shrinkToFit="0" vertical="top" wrapText="1"/>
    </xf>
    <xf borderId="0" fillId="0" fontId="76" numFmtId="0" xfId="0" applyAlignment="1" applyFont="1">
      <alignment readingOrder="0" shrinkToFit="0" vertical="top" wrapText="1"/>
    </xf>
    <xf borderId="0" fillId="0" fontId="101" numFmtId="0" xfId="0" applyAlignment="1" applyFont="1">
      <alignment shrinkToFit="0" vertical="top" wrapText="1"/>
    </xf>
    <xf borderId="0" fillId="5" fontId="0" numFmtId="0" xfId="0" applyAlignment="1" applyFont="1">
      <alignment horizontal="left" shrinkToFit="0" vertical="top" wrapText="1"/>
    </xf>
    <xf borderId="0" fillId="10" fontId="0" numFmtId="0" xfId="0" applyAlignment="1" applyFont="1">
      <alignment horizontal="left" shrinkToFit="0" vertical="top" wrapText="1"/>
    </xf>
    <xf borderId="0" fillId="0" fontId="0" numFmtId="0" xfId="0" applyAlignment="1" applyFont="1">
      <alignment horizontal="left" shrinkToFit="0" vertical="top" wrapText="1"/>
    </xf>
    <xf borderId="0" fillId="4" fontId="0" numFmtId="0" xfId="0" applyAlignment="1" applyFont="1">
      <alignment horizontal="left" shrinkToFit="0" vertical="top" wrapText="1"/>
    </xf>
    <xf borderId="0" fillId="10" fontId="25" numFmtId="165" xfId="0" applyAlignment="1" applyFont="1" applyNumberFormat="1">
      <alignment horizontal="right" readingOrder="0" shrinkToFit="0" vertical="top" wrapText="1"/>
    </xf>
    <xf borderId="0" fillId="5" fontId="43" numFmtId="0" xfId="0" applyAlignment="1" applyFont="1">
      <alignment horizontal="center" shrinkToFit="0" vertical="top" wrapText="1"/>
    </xf>
    <xf borderId="0" fillId="4" fontId="25" numFmtId="0" xfId="0" applyAlignment="1" applyFont="1">
      <alignment shrinkToFit="0" vertical="top" wrapText="1"/>
    </xf>
    <xf borderId="0" fillId="0" fontId="26" numFmtId="166" xfId="0" applyAlignment="1" applyFont="1" applyNumberFormat="1">
      <alignment horizontal="right" shrinkToFit="0" vertical="bottom" wrapText="1"/>
    </xf>
    <xf borderId="0" fillId="0" fontId="26" numFmtId="166" xfId="0" applyAlignment="1" applyFont="1" applyNumberFormat="1">
      <alignment readingOrder="0" vertical="bottom"/>
    </xf>
    <xf borderId="0" fillId="9" fontId="26" numFmtId="0" xfId="0" applyAlignment="1" applyFont="1">
      <alignment readingOrder="0" vertical="bottom"/>
    </xf>
    <xf borderId="0" fillId="0" fontId="102" numFmtId="0" xfId="0" applyAlignment="1" applyFont="1">
      <alignment readingOrder="0"/>
    </xf>
    <xf borderId="0" fillId="0" fontId="18" numFmtId="0" xfId="0" applyAlignment="1" applyFont="1">
      <alignment horizontal="left" readingOrder="0" vertical="top"/>
    </xf>
    <xf borderId="0" fillId="7" fontId="26" numFmtId="0" xfId="0" applyAlignment="1" applyFont="1">
      <alignment readingOrder="0" vertical="bottom"/>
    </xf>
    <xf borderId="0" fillId="0" fontId="26" numFmtId="0" xfId="0" applyAlignment="1" applyFont="1">
      <alignment vertical="bottom"/>
    </xf>
    <xf borderId="0" fillId="0" fontId="18" numFmtId="170" xfId="0" applyAlignment="1" applyFont="1" applyNumberFormat="1">
      <alignment readingOrder="0" vertical="top"/>
    </xf>
    <xf borderId="0" fillId="0" fontId="26" numFmtId="167" xfId="0" applyAlignment="1" applyFont="1" applyNumberFormat="1">
      <alignment readingOrder="0" vertical="bottom"/>
    </xf>
    <xf borderId="1" fillId="0" fontId="10" numFmtId="0" xfId="0" applyAlignment="1" applyBorder="1" applyFont="1">
      <alignment horizontal="left" readingOrder="0" shrinkToFit="0" vertical="top" wrapText="1"/>
    </xf>
    <xf borderId="0" fillId="6" fontId="14" numFmtId="0" xfId="0" applyAlignment="1" applyFont="1">
      <alignment horizontal="center" readingOrder="0" shrinkToFit="0" vertical="top" wrapText="1"/>
    </xf>
    <xf borderId="0" fillId="0" fontId="10" numFmtId="0" xfId="0" applyAlignment="1" applyFont="1">
      <alignment horizontal="center" readingOrder="0" shrinkToFit="0" vertical="top" wrapText="1"/>
    </xf>
    <xf borderId="0" fillId="0" fontId="11" numFmtId="0" xfId="0" applyAlignment="1" applyFont="1">
      <alignment horizontal="center" readingOrder="0" shrinkToFit="0" vertical="top" wrapText="1"/>
    </xf>
    <xf borderId="0" fillId="0" fontId="8" numFmtId="0" xfId="0" applyAlignment="1" applyFont="1">
      <alignment horizontal="left" readingOrder="0" shrinkToFit="0" vertical="top" wrapText="1"/>
    </xf>
    <xf borderId="0" fillId="0" fontId="7" numFmtId="164" xfId="0" applyAlignment="1" applyFont="1" applyNumberFormat="1">
      <alignment horizontal="left" shrinkToFit="0" vertical="top" wrapText="1"/>
    </xf>
    <xf borderId="0" fillId="0" fontId="7" numFmtId="0" xfId="0" applyAlignment="1" applyFont="1">
      <alignment horizontal="left" shrinkToFit="0" vertical="top" wrapText="1"/>
    </xf>
    <xf borderId="0" fillId="0" fontId="7" numFmtId="0" xfId="0" applyAlignment="1" applyFont="1">
      <alignment horizontal="left" shrinkToFit="0" vertical="top" wrapText="1"/>
    </xf>
    <xf borderId="5" fillId="0" fontId="10" numFmtId="0" xfId="0" applyAlignment="1" applyBorder="1" applyFont="1">
      <alignment horizontal="center" readingOrder="0" shrinkToFit="0" vertical="top" wrapText="1"/>
    </xf>
    <xf borderId="5" fillId="5" fontId="10" numFmtId="0" xfId="0" applyAlignment="1" applyBorder="1" applyFont="1">
      <alignment horizontal="center" readingOrder="0" shrinkToFit="0" vertical="top" wrapText="1"/>
    </xf>
    <xf borderId="5" fillId="0" fontId="11" numFmtId="0" xfId="0" applyAlignment="1" applyBorder="1" applyFont="1">
      <alignment horizontal="center" readingOrder="0" shrinkToFit="0" vertical="top" wrapText="1"/>
    </xf>
    <xf borderId="5" fillId="7" fontId="8" numFmtId="0" xfId="0" applyAlignment="1" applyBorder="1" applyFont="1">
      <alignment horizontal="left" readingOrder="0" shrinkToFit="0" vertical="top" wrapText="1"/>
    </xf>
    <xf borderId="5" fillId="15" fontId="10" numFmtId="0" xfId="0" applyAlignment="1" applyBorder="1" applyFont="1">
      <alignment horizontal="center" readingOrder="0" shrinkToFit="0" vertical="top" wrapText="1"/>
    </xf>
    <xf borderId="0" fillId="24" fontId="8" numFmtId="0" xfId="0" applyAlignment="1" applyFill="1" applyFont="1">
      <alignment shrinkToFit="0" vertical="top" wrapText="1"/>
    </xf>
    <xf borderId="10" fillId="0" fontId="7" numFmtId="0" xfId="0" applyAlignment="1" applyBorder="1" applyFont="1">
      <alignment shrinkToFit="0" vertical="top" wrapText="1"/>
    </xf>
    <xf borderId="5" fillId="8" fontId="10" numFmtId="0" xfId="0" applyAlignment="1" applyBorder="1" applyFont="1">
      <alignment horizontal="center" readingOrder="0" shrinkToFit="0" vertical="top" wrapText="1"/>
    </xf>
    <xf borderId="5" fillId="9" fontId="8" numFmtId="0" xfId="0" applyAlignment="1" applyBorder="1" applyFont="1">
      <alignment horizontal="left" readingOrder="0" shrinkToFit="0" vertical="top" wrapText="1"/>
    </xf>
    <xf borderId="5" fillId="17" fontId="10" numFmtId="0" xfId="0" applyAlignment="1" applyBorder="1" applyFont="1">
      <alignment horizontal="center" readingOrder="0" shrinkToFit="0" vertical="top" wrapText="1"/>
    </xf>
    <xf borderId="5" fillId="18" fontId="8" numFmtId="0" xfId="0" applyAlignment="1" applyBorder="1" applyFont="1">
      <alignment horizontal="left" readingOrder="0" shrinkToFit="0" vertical="top" wrapText="1"/>
    </xf>
    <xf borderId="5" fillId="10" fontId="10" numFmtId="0" xfId="0" applyAlignment="1" applyBorder="1" applyFont="1">
      <alignment horizontal="center" readingOrder="0" shrinkToFit="0" vertical="top" wrapText="1"/>
    </xf>
    <xf borderId="5" fillId="11" fontId="8" numFmtId="0" xfId="0" applyAlignment="1" applyBorder="1" applyFont="1">
      <alignment horizontal="left" readingOrder="0" shrinkToFit="0" vertical="top" wrapText="1"/>
    </xf>
    <xf borderId="5" fillId="19" fontId="10" numFmtId="0" xfId="0" applyAlignment="1" applyBorder="1" applyFont="1">
      <alignment horizontal="center" readingOrder="0" shrinkToFit="0" vertical="top" wrapText="1"/>
    </xf>
    <xf borderId="5" fillId="20" fontId="8" numFmtId="0" xfId="0" applyAlignment="1" applyBorder="1" applyFont="1">
      <alignment horizontal="left" readingOrder="0" shrinkToFit="0" vertical="top" wrapText="1"/>
    </xf>
    <xf borderId="10" fillId="12" fontId="10" numFmtId="0" xfId="0" applyAlignment="1" applyBorder="1" applyFont="1">
      <alignment shrinkToFit="0" vertical="top" wrapText="1"/>
    </xf>
    <xf borderId="0" fillId="12" fontId="44" numFmtId="0" xfId="0" applyAlignment="1" applyFont="1">
      <alignment vertical="top"/>
    </xf>
    <xf borderId="0" fillId="5" fontId="14" numFmtId="0" xfId="0" applyAlignment="1" applyFont="1">
      <alignment horizontal="left" readingOrder="0" shrinkToFit="0" vertical="top" wrapText="1"/>
    </xf>
    <xf borderId="0" fillId="5" fontId="7" numFmtId="0" xfId="0" applyAlignment="1" applyFont="1">
      <alignment horizontal="left" readingOrder="0" shrinkToFit="0" vertical="top" wrapText="1"/>
    </xf>
    <xf borderId="0" fillId="5" fontId="8" numFmtId="0" xfId="0" applyAlignment="1" applyFont="1">
      <alignment horizontal="left" readingOrder="0" shrinkToFit="0" vertical="top" wrapText="1"/>
    </xf>
    <xf borderId="0" fillId="5" fontId="7" numFmtId="164" xfId="0" applyAlignment="1" applyFont="1" applyNumberFormat="1">
      <alignment horizontal="left" readingOrder="0" shrinkToFit="0" vertical="top" wrapText="1"/>
    </xf>
    <xf borderId="0" fillId="5" fontId="7" numFmtId="0" xfId="0" applyAlignment="1" applyFont="1">
      <alignment horizontal="left" readingOrder="0" shrinkToFit="0" vertical="top" wrapText="1"/>
    </xf>
    <xf borderId="0" fillId="5" fontId="7" numFmtId="0" xfId="0" applyAlignment="1" applyFont="1">
      <alignment horizontal="left" shrinkToFit="0" vertical="top" wrapText="1"/>
    </xf>
    <xf borderId="0" fillId="5" fontId="4" numFmtId="0" xfId="0" applyAlignment="1" applyFont="1">
      <alignment vertical="top"/>
    </xf>
    <xf borderId="0" fillId="0" fontId="10" numFmtId="0" xfId="0" applyAlignment="1" applyFont="1">
      <alignment horizontal="left" readingOrder="0" shrinkToFit="0" vertical="top" wrapText="1"/>
    </xf>
    <xf borderId="0" fillId="4" fontId="8" numFmtId="0" xfId="0" applyAlignment="1" applyFont="1">
      <alignment horizontal="left" readingOrder="0" shrinkToFit="0" vertical="top" wrapText="1"/>
    </xf>
    <xf borderId="0" fillId="0" fontId="7" numFmtId="166" xfId="0" applyAlignment="1" applyFont="1" applyNumberFormat="1">
      <alignment readingOrder="0" shrinkToFit="0" vertical="top" wrapText="1"/>
    </xf>
    <xf borderId="0" fillId="7" fontId="7" numFmtId="0" xfId="0" applyAlignment="1" applyFont="1">
      <alignment shrinkToFit="0" vertical="top" wrapText="1"/>
    </xf>
    <xf borderId="0" fillId="0" fontId="103" numFmtId="0" xfId="0" applyAlignment="1" applyFont="1">
      <alignment shrinkToFit="0" vertical="top" wrapText="1"/>
    </xf>
    <xf borderId="0" fillId="0" fontId="7" numFmtId="164" xfId="0" applyAlignment="1" applyFont="1" applyNumberFormat="1">
      <alignment horizontal="left" readingOrder="0" shrinkToFit="0" vertical="top" wrapText="1"/>
    </xf>
    <xf borderId="0" fillId="4" fontId="7" numFmtId="0" xfId="0" applyAlignment="1" applyFont="1">
      <alignment horizontal="left" readingOrder="0" shrinkToFit="0" vertical="top" wrapText="1"/>
    </xf>
    <xf borderId="0" fillId="4" fontId="7" numFmtId="164" xfId="0" applyAlignment="1" applyFont="1" applyNumberFormat="1">
      <alignment horizontal="left" readingOrder="0" shrinkToFit="0" vertical="top" wrapText="1"/>
    </xf>
    <xf borderId="0" fillId="4" fontId="7" numFmtId="164" xfId="0" applyAlignment="1" applyFont="1" applyNumberFormat="1">
      <alignment shrinkToFit="0" vertical="top" wrapText="1"/>
    </xf>
    <xf borderId="0" fillId="4" fontId="7" numFmtId="167" xfId="0" applyAlignment="1" applyFont="1" applyNumberFormat="1">
      <alignment readingOrder="0" shrinkToFit="0" vertical="top" wrapText="1"/>
    </xf>
    <xf borderId="0" fillId="8" fontId="10" numFmtId="0" xfId="0" applyAlignment="1" applyFont="1">
      <alignment shrinkToFit="0" vertical="top" wrapText="1"/>
    </xf>
    <xf borderId="0" fillId="4" fontId="8" numFmtId="0" xfId="0" applyAlignment="1" applyFont="1">
      <alignment shrinkToFit="0" vertical="top" wrapText="1"/>
    </xf>
    <xf borderId="0" fillId="4" fontId="8" numFmtId="165" xfId="0" applyAlignment="1" applyFont="1" applyNumberFormat="1">
      <alignment readingOrder="0" shrinkToFit="0" vertical="top" wrapText="1"/>
    </xf>
    <xf borderId="0" fillId="4" fontId="8" numFmtId="164" xfId="0" applyAlignment="1" applyFont="1" applyNumberFormat="1">
      <alignment shrinkToFit="0" vertical="top" wrapText="1"/>
    </xf>
    <xf borderId="0" fillId="0" fontId="104" numFmtId="0" xfId="0" applyAlignment="1" applyFont="1">
      <alignment shrinkToFit="0" vertical="top" wrapText="1"/>
    </xf>
    <xf borderId="0" fillId="8" fontId="7" numFmtId="0" xfId="0" applyAlignment="1" applyFont="1">
      <alignment horizontal="left" readingOrder="0" shrinkToFit="0" vertical="top" wrapText="1"/>
    </xf>
    <xf borderId="0" fillId="4" fontId="105" numFmtId="0" xfId="0" applyAlignment="1" applyFont="1">
      <alignment horizontal="left" readingOrder="0" shrinkToFit="0" vertical="top" wrapText="1"/>
    </xf>
    <xf borderId="0" fillId="4" fontId="7" numFmtId="0" xfId="0" applyAlignment="1" applyFont="1">
      <alignment horizontal="left" shrinkToFit="0" vertical="top" wrapText="1"/>
    </xf>
    <xf borderId="0" fillId="4" fontId="106" numFmtId="0" xfId="0" applyAlignment="1" applyFont="1">
      <alignment shrinkToFit="0" vertical="top" wrapText="1"/>
    </xf>
    <xf borderId="0" fillId="0" fontId="8" numFmtId="0" xfId="0" applyAlignment="1" applyFont="1">
      <alignment shrinkToFit="0" vertical="top" wrapText="1"/>
    </xf>
    <xf borderId="0" fillId="8" fontId="7" numFmtId="0" xfId="0" applyAlignment="1" applyFont="1">
      <alignment readingOrder="0" shrinkToFit="0" vertical="top" wrapText="1"/>
    </xf>
    <xf borderId="13" fillId="0" fontId="7" numFmtId="0" xfId="0" applyAlignment="1" applyBorder="1" applyFont="1">
      <alignment readingOrder="0" shrinkToFit="0" vertical="top" wrapText="1"/>
    </xf>
    <xf borderId="0" fillId="4" fontId="7" numFmtId="165" xfId="0" applyAlignment="1" applyFont="1" applyNumberFormat="1">
      <alignment horizontal="left" readingOrder="0" shrinkToFit="0" vertical="top" wrapText="1"/>
    </xf>
    <xf borderId="0" fillId="0" fontId="7" numFmtId="164" xfId="0" applyAlignment="1" applyFont="1" applyNumberFormat="1">
      <alignment readingOrder="0" shrinkToFit="0" vertical="top" wrapText="1"/>
    </xf>
    <xf quotePrefix="1" borderId="0" fillId="4" fontId="8" numFmtId="0" xfId="0" applyAlignment="1" applyFont="1">
      <alignment shrinkToFit="0" vertical="top" wrapText="1"/>
    </xf>
    <xf borderId="0" fillId="0" fontId="107" numFmtId="0" xfId="0" applyAlignment="1" applyFont="1">
      <alignment horizontal="left" readingOrder="0" shrinkToFit="0" vertical="top" wrapText="1"/>
    </xf>
    <xf borderId="0" fillId="0" fontId="108" numFmtId="0" xfId="0" applyFont="1"/>
    <xf borderId="14" fillId="0" fontId="7" numFmtId="0" xfId="0" applyAlignment="1" applyBorder="1" applyFont="1">
      <alignment readingOrder="0" shrinkToFit="0" vertical="top" wrapText="1"/>
    </xf>
    <xf borderId="14" fillId="0" fontId="7" numFmtId="0" xfId="0" applyAlignment="1" applyBorder="1" applyFont="1">
      <alignment shrinkToFit="0" vertical="top" wrapText="1"/>
    </xf>
    <xf borderId="15" fillId="0" fontId="7" numFmtId="0" xfId="0" applyAlignment="1" applyBorder="1" applyFont="1">
      <alignment horizontal="left" readingOrder="0" shrinkToFit="0" vertical="top" wrapText="1"/>
    </xf>
    <xf borderId="16" fillId="4" fontId="7" numFmtId="0" xfId="0" applyAlignment="1" applyBorder="1" applyFont="1">
      <alignment readingOrder="0" shrinkToFit="0" vertical="top" wrapText="1"/>
    </xf>
    <xf borderId="0" fillId="7" fontId="7" numFmtId="0" xfId="0" applyAlignment="1" applyFont="1">
      <alignment readingOrder="0" shrinkToFit="0" vertical="top" wrapText="1"/>
    </xf>
    <xf borderId="15" fillId="4" fontId="7" numFmtId="0" xfId="0" applyAlignment="1" applyBorder="1" applyFont="1">
      <alignment horizontal="left" readingOrder="0" shrinkToFit="0" vertical="top" wrapText="1"/>
    </xf>
    <xf borderId="17" fillId="0" fontId="7" numFmtId="0" xfId="0" applyAlignment="1" applyBorder="1" applyFont="1">
      <alignment shrinkToFit="0" vertical="top" wrapText="1"/>
    </xf>
    <xf borderId="16" fillId="0" fontId="7" numFmtId="0" xfId="0" applyAlignment="1" applyBorder="1" applyFont="1">
      <alignment readingOrder="0" shrinkToFit="0" vertical="top" wrapText="1"/>
    </xf>
    <xf borderId="0" fillId="0" fontId="18" numFmtId="165" xfId="0" applyAlignment="1" applyFont="1" applyNumberFormat="1">
      <alignment readingOrder="0"/>
    </xf>
    <xf borderId="0" fillId="0" fontId="109" numFmtId="0" xfId="0" applyAlignment="1" applyFont="1">
      <alignment readingOrder="0"/>
    </xf>
    <xf borderId="0" fillId="4" fontId="110" numFmtId="0" xfId="0" applyAlignment="1" applyFont="1">
      <alignment horizontal="left" readingOrder="0" shrinkToFit="0" wrapText="1"/>
    </xf>
    <xf borderId="17" fillId="0" fontId="7" numFmtId="0" xfId="0" applyAlignment="1" applyBorder="1" applyFont="1">
      <alignment readingOrder="0" shrinkToFit="0" vertical="top" wrapText="1"/>
    </xf>
    <xf borderId="0" fillId="4" fontId="7" numFmtId="165" xfId="0" applyAlignment="1" applyFont="1" applyNumberFormat="1">
      <alignment readingOrder="0" shrinkToFit="0" vertical="top" wrapText="1"/>
    </xf>
    <xf borderId="0" fillId="0" fontId="7" numFmtId="0" xfId="0" applyAlignment="1" applyFont="1">
      <alignment horizontal="left" readingOrder="0" shrinkToFit="0" vertical="top" wrapText="1"/>
    </xf>
    <xf borderId="0" fillId="4" fontId="7" numFmtId="0" xfId="0" applyAlignment="1" applyFont="1">
      <alignment horizontal="left" readingOrder="0" shrinkToFit="0" vertical="top" wrapText="1"/>
    </xf>
    <xf borderId="0" fillId="0" fontId="7" numFmtId="165" xfId="0" applyAlignment="1" applyFont="1" applyNumberFormat="1">
      <alignment horizontal="left" readingOrder="0" shrinkToFit="0" vertical="top" wrapText="1"/>
    </xf>
    <xf borderId="0" fillId="0" fontId="7" numFmtId="164" xfId="0" applyAlignment="1" applyFont="1" applyNumberFormat="1">
      <alignment horizontal="right" shrinkToFit="0" vertical="top" wrapText="1"/>
    </xf>
    <xf borderId="0" fillId="0" fontId="7" numFmtId="164" xfId="0" applyAlignment="1" applyFont="1" applyNumberFormat="1">
      <alignment horizontal="right" readingOrder="0" shrinkToFit="0" vertical="top" wrapText="1"/>
    </xf>
    <xf borderId="0" fillId="0" fontId="7" numFmtId="165" xfId="0" applyAlignment="1" applyFont="1" applyNumberFormat="1">
      <alignment horizontal="right" shrinkToFit="0" vertical="top" wrapText="1"/>
    </xf>
    <xf borderId="0" fillId="0" fontId="8" numFmtId="0" xfId="0" applyAlignment="1" applyFont="1">
      <alignment horizontal="left" readingOrder="0" shrinkToFit="0" vertical="top" wrapText="1"/>
    </xf>
    <xf borderId="0" fillId="10" fontId="7" numFmtId="0" xfId="0" applyAlignment="1" applyFont="1">
      <alignment horizontal="left" readingOrder="0" shrinkToFit="0" vertical="top" wrapText="1"/>
    </xf>
    <xf borderId="0" fillId="10" fontId="7" numFmtId="0" xfId="0" applyAlignment="1" applyFont="1">
      <alignment horizontal="left" shrinkToFit="0" vertical="top" wrapText="1"/>
    </xf>
    <xf borderId="0" fillId="10" fontId="4" numFmtId="0" xfId="0" applyAlignment="1" applyFont="1">
      <alignment vertical="top"/>
    </xf>
    <xf borderId="0" fillId="0" fontId="111" numFmtId="0" xfId="0" applyAlignment="1" applyFont="1">
      <alignment horizontal="left" readingOrder="0" shrinkToFit="0" vertical="top" wrapText="1"/>
    </xf>
    <xf borderId="0" fillId="0" fontId="112" numFmtId="0" xfId="0" applyAlignment="1" applyFont="1">
      <alignment horizontal="left" readingOrder="0" shrinkToFit="0" vertical="top" wrapText="1"/>
    </xf>
    <xf borderId="0" fillId="0" fontId="113" numFmtId="0" xfId="0" applyAlignment="1" applyFont="1">
      <alignment horizontal="left" shrinkToFit="0" vertical="top" wrapText="1"/>
    </xf>
    <xf borderId="0" fillId="10" fontId="114" numFmtId="0" xfId="0" applyAlignment="1" applyFont="1">
      <alignment horizontal="left" shrinkToFit="0" vertical="top" wrapText="1"/>
    </xf>
    <xf borderId="0" fillId="10" fontId="8" numFmtId="0" xfId="0" applyAlignment="1" applyFont="1">
      <alignment horizontal="left" readingOrder="0" shrinkToFit="0" vertical="top" wrapText="1"/>
    </xf>
    <xf borderId="0" fillId="0" fontId="8" numFmtId="0" xfId="0" applyAlignment="1" applyFont="1">
      <alignment horizontal="left" shrinkToFit="0" vertical="top" wrapText="1"/>
    </xf>
    <xf borderId="0" fillId="0" fontId="8" numFmtId="0" xfId="0" applyAlignment="1" applyFont="1">
      <alignment horizontal="left" shrinkToFit="0" vertical="top" wrapText="1"/>
    </xf>
    <xf borderId="0" fillId="0" fontId="115" numFmtId="0" xfId="0" applyAlignment="1" applyFont="1">
      <alignment horizontal="left" shrinkToFit="0" vertical="top" wrapText="1"/>
    </xf>
    <xf borderId="0" fillId="0" fontId="8" numFmtId="165" xfId="0" applyAlignment="1" applyFont="1" applyNumberFormat="1">
      <alignment horizontal="left" readingOrder="0" shrinkToFit="0" vertical="top" wrapText="1"/>
    </xf>
    <xf borderId="0" fillId="0" fontId="8" numFmtId="165" xfId="0" applyAlignment="1" applyFont="1" applyNumberFormat="1">
      <alignment horizontal="left" shrinkToFit="0" vertical="top" wrapText="1"/>
    </xf>
    <xf borderId="0" fillId="0" fontId="116" numFmtId="0" xfId="0" applyAlignment="1" applyFont="1">
      <alignment readingOrder="0" shrinkToFit="0" vertical="top" wrapText="1"/>
    </xf>
    <xf borderId="0" fillId="0" fontId="117" numFmtId="0" xfId="0" applyAlignment="1" applyFont="1">
      <alignment readingOrder="0" shrinkToFit="0" vertical="top" wrapText="1"/>
    </xf>
    <xf borderId="0" fillId="0" fontId="26" numFmtId="165" xfId="0" applyAlignment="1" applyFont="1" applyNumberFormat="1">
      <alignment horizontal="right" readingOrder="0" shrinkToFit="0" vertical="bottom" wrapText="1"/>
    </xf>
    <xf borderId="0" fillId="0" fontId="26" numFmtId="165" xfId="0" applyAlignment="1" applyFont="1" applyNumberFormat="1">
      <alignment shrinkToFit="0" vertical="bottom" wrapText="1"/>
    </xf>
    <xf borderId="0" fillId="0" fontId="7" numFmtId="165" xfId="0" applyAlignment="1" applyFont="1" applyNumberFormat="1">
      <alignment horizontal="left" shrinkToFit="0" vertical="top" wrapText="1"/>
    </xf>
    <xf borderId="1" fillId="5" fontId="118" numFmtId="0" xfId="0" applyAlignment="1" applyBorder="1" applyFont="1">
      <alignment horizontal="left" readingOrder="0" shrinkToFit="0" vertical="top" wrapText="1"/>
    </xf>
    <xf borderId="0" fillId="5" fontId="119" numFmtId="0" xfId="0" applyAlignment="1" applyFont="1">
      <alignment horizontal="left" shrinkToFit="0" vertical="top" wrapText="1"/>
    </xf>
    <xf borderId="0" fillId="5" fontId="119" numFmtId="164" xfId="0" applyAlignment="1" applyFont="1" applyNumberFormat="1">
      <alignment horizontal="left" shrinkToFit="0" vertical="top" wrapText="1"/>
    </xf>
    <xf borderId="0" fillId="5" fontId="119" numFmtId="0" xfId="0" applyAlignment="1" applyFont="1">
      <alignment horizontal="left" shrinkToFit="0" vertical="top" wrapText="1"/>
    </xf>
    <xf borderId="0" fillId="5" fontId="119" numFmtId="0" xfId="0" applyAlignment="1" applyFont="1">
      <alignment shrinkToFit="0" vertical="top" wrapText="0"/>
    </xf>
    <xf borderId="0" fillId="5" fontId="120" numFmtId="0" xfId="0" applyAlignment="1" applyFont="1">
      <alignment shrinkToFit="0" vertical="top" wrapText="0"/>
    </xf>
    <xf borderId="0" fillId="0" fontId="119" numFmtId="0" xfId="0" applyAlignment="1" applyFont="1">
      <alignment shrinkToFit="0" vertical="top" wrapText="1"/>
    </xf>
    <xf borderId="0" fillId="0" fontId="7" numFmtId="166" xfId="0" applyAlignment="1" applyFont="1" applyNumberFormat="1">
      <alignment horizontal="right" readingOrder="0" shrinkToFit="0" vertical="top" wrapText="1"/>
    </xf>
    <xf borderId="0" fillId="11" fontId="8" numFmtId="0" xfId="0" applyAlignment="1" applyFont="1">
      <alignment readingOrder="0" shrinkToFit="0" vertical="top" wrapText="1"/>
    </xf>
    <xf borderId="0" fillId="0" fontId="7" numFmtId="0" xfId="0" applyAlignment="1" applyFont="1">
      <alignment horizontal="right" readingOrder="0" shrinkToFit="0" vertical="top" wrapText="1"/>
    </xf>
    <xf borderId="0" fillId="0" fontId="121" numFmtId="0" xfId="0" applyAlignment="1" applyFont="1">
      <alignment shrinkToFit="0" vertical="top" wrapText="1"/>
    </xf>
    <xf borderId="0" fillId="0" fontId="7" numFmtId="167" xfId="0" applyAlignment="1" applyFont="1" applyNumberFormat="1">
      <alignment horizontal="right" readingOrder="0" shrinkToFit="0" vertical="top" wrapText="1"/>
    </xf>
    <xf borderId="0" fillId="0" fontId="122" numFmtId="0" xfId="0" applyAlignment="1" applyFont="1">
      <alignment readingOrder="0" shrinkToFit="0" vertical="top" wrapText="1"/>
    </xf>
    <xf borderId="0" fillId="0" fontId="119" numFmtId="0" xfId="0" applyAlignment="1" applyFont="1">
      <alignment horizontal="left" shrinkToFit="0" vertical="top" wrapText="1"/>
    </xf>
    <xf borderId="0" fillId="11" fontId="7" numFmtId="0" xfId="0" applyAlignment="1" applyFont="1">
      <alignment horizontal="left" shrinkToFit="0" vertical="top" wrapText="1"/>
    </xf>
    <xf borderId="0" fillId="11" fontId="8" numFmtId="0" xfId="0" applyAlignment="1" applyFont="1">
      <alignment horizontal="left" readingOrder="0" shrinkToFit="0" vertical="top" wrapText="1"/>
    </xf>
    <xf borderId="0" fillId="4" fontId="8" numFmtId="0" xfId="0" applyAlignment="1" applyFont="1">
      <alignment horizontal="left" shrinkToFit="0" vertical="top" wrapText="1"/>
    </xf>
    <xf borderId="0" fillId="9" fontId="7" numFmtId="0" xfId="0" applyAlignment="1" applyFont="1">
      <alignment horizontal="left" shrinkToFit="0" vertical="top" wrapText="1"/>
    </xf>
    <xf borderId="0" fillId="4" fontId="123" numFmtId="0" xfId="0" applyAlignment="1" applyFont="1">
      <alignment horizontal="left" shrinkToFit="0" vertical="top" wrapText="1"/>
    </xf>
    <xf borderId="0" fillId="7" fontId="7" numFmtId="0" xfId="0" applyAlignment="1" applyFont="1">
      <alignment horizontal="left" shrinkToFit="0" vertical="top" wrapText="1"/>
    </xf>
    <xf borderId="0" fillId="11" fontId="8" numFmtId="0" xfId="0" applyAlignment="1" applyFont="1">
      <alignment horizontal="left" shrinkToFit="0" vertical="top" wrapText="1"/>
    </xf>
    <xf borderId="0" fillId="4" fontId="7" numFmtId="0" xfId="0" applyAlignment="1" applyFont="1">
      <alignment horizontal="left" shrinkToFit="0" vertical="top" wrapText="1"/>
    </xf>
    <xf borderId="0" fillId="4" fontId="124" numFmtId="0" xfId="0" applyAlignment="1" applyFont="1">
      <alignment horizontal="left" shrinkToFit="0" vertical="top" wrapText="1"/>
    </xf>
    <xf borderId="0" fillId="8" fontId="119" numFmtId="0" xfId="0" applyAlignment="1" applyFont="1">
      <alignment horizontal="left" readingOrder="0" shrinkToFit="0" vertical="top" wrapText="1"/>
    </xf>
    <xf borderId="0" fillId="4" fontId="7" numFmtId="164" xfId="0" applyAlignment="1" applyFont="1" applyNumberFormat="1">
      <alignment horizontal="left" shrinkToFit="0" vertical="top" wrapText="1"/>
    </xf>
    <xf borderId="0" fillId="25" fontId="119" numFmtId="0" xfId="0" applyAlignment="1" applyFill="1" applyFont="1">
      <alignment horizontal="left" shrinkToFit="0" vertical="top" wrapText="1"/>
    </xf>
    <xf borderId="0" fillId="0" fontId="125" numFmtId="0" xfId="0" applyAlignment="1" applyFont="1">
      <alignment horizontal="left" shrinkToFit="0" vertical="top" wrapText="1"/>
    </xf>
    <xf borderId="0" fillId="25" fontId="119" numFmtId="0" xfId="0" applyAlignment="1" applyFont="1">
      <alignment horizontal="left" readingOrder="0" shrinkToFit="0" vertical="top" wrapText="1"/>
    </xf>
    <xf borderId="0" fillId="25" fontId="120" numFmtId="0" xfId="0" applyAlignment="1" applyFont="1">
      <alignment shrinkToFit="0" vertical="top" wrapText="1"/>
    </xf>
    <xf borderId="0" fillId="0" fontId="4" numFmtId="164" xfId="0" applyAlignment="1" applyFont="1" applyNumberFormat="1">
      <alignment shrinkToFit="0" vertical="top" wrapText="1"/>
    </xf>
    <xf borderId="0" fillId="9" fontId="7" numFmtId="0" xfId="0" applyAlignment="1" applyFont="1">
      <alignment shrinkToFit="0" vertical="top" wrapText="1"/>
    </xf>
    <xf borderId="0" fillId="4" fontId="126" numFmtId="0" xfId="0" applyAlignment="1" applyFont="1">
      <alignment horizontal="left" readingOrder="0" shrinkToFit="0" vertical="top" wrapText="1"/>
    </xf>
    <xf borderId="0" fillId="5" fontId="8" numFmtId="0" xfId="0" applyAlignment="1" applyFont="1">
      <alignment horizontal="left" shrinkToFit="0" vertical="top" wrapText="1"/>
    </xf>
    <xf borderId="0" fillId="0" fontId="127" numFmtId="0" xfId="0" applyAlignment="1" applyFont="1">
      <alignment readingOrder="0" shrinkToFit="0" vertical="top" wrapText="1"/>
    </xf>
    <xf borderId="0" fillId="0" fontId="4" numFmtId="0" xfId="0" applyAlignment="1" applyFont="1">
      <alignment shrinkToFit="0" vertical="top" wrapText="0"/>
    </xf>
    <xf borderId="0" fillId="0" fontId="4" numFmtId="0" xfId="0" applyAlignment="1" applyFont="1">
      <alignment readingOrder="0" shrinkToFit="0" vertical="top" wrapText="0"/>
    </xf>
    <xf borderId="0" fillId="4" fontId="4" numFmtId="0" xfId="0" applyAlignment="1" applyFont="1">
      <alignment readingOrder="0" shrinkToFit="0" vertical="top" wrapText="1"/>
    </xf>
    <xf borderId="0" fillId="0" fontId="4" numFmtId="165" xfId="0" applyAlignment="1" applyFont="1" applyNumberFormat="1">
      <alignment readingOrder="0" shrinkToFit="0" wrapText="1"/>
    </xf>
    <xf borderId="0" fillId="0" fontId="4" numFmtId="0" xfId="0" applyAlignment="1" applyFont="1">
      <alignment readingOrder="0" shrinkToFit="0" wrapText="1"/>
    </xf>
    <xf borderId="0" fillId="0" fontId="4" numFmtId="167" xfId="0" applyAlignment="1" applyFont="1" applyNumberFormat="1">
      <alignment readingOrder="0" shrinkToFit="0" wrapText="1"/>
    </xf>
    <xf borderId="0" fillId="0" fontId="128" numFmtId="0" xfId="0" applyAlignment="1" applyFont="1">
      <alignment horizontal="left" readingOrder="0" shrinkToFit="0" vertical="top" wrapText="1"/>
    </xf>
    <xf borderId="0" fillId="0" fontId="4" numFmtId="0" xfId="0" applyAlignment="1" applyFont="1">
      <alignment horizontal="left" readingOrder="0" shrinkToFit="0" vertical="top" wrapText="1"/>
    </xf>
    <xf borderId="0" fillId="0" fontId="4" numFmtId="0" xfId="0" applyAlignment="1" applyFont="1">
      <alignment shrinkToFit="0" wrapText="0"/>
    </xf>
    <xf borderId="0" fillId="0" fontId="20" numFmtId="0" xfId="0" applyAlignment="1" applyFont="1">
      <alignment readingOrder="0" shrinkToFit="0" vertical="top" wrapText="0"/>
    </xf>
    <xf borderId="0" fillId="0" fontId="20" numFmtId="0" xfId="0" applyAlignment="1" applyFont="1">
      <alignment readingOrder="0" shrinkToFit="0" vertical="top" wrapText="1"/>
    </xf>
    <xf borderId="0" fillId="0" fontId="10" numFmtId="0" xfId="0" applyAlignment="1" applyFont="1">
      <alignment horizontal="left" shrinkToFit="0" vertical="top" wrapText="1"/>
    </xf>
    <xf borderId="0" fillId="11" fontId="7" numFmtId="0" xfId="0" applyAlignment="1" applyFont="1">
      <alignment horizontal="left" readingOrder="0" shrinkToFit="0" vertical="top" wrapText="1"/>
    </xf>
    <xf borderId="0" fillId="12" fontId="129" numFmtId="0" xfId="0" applyAlignment="1" applyFont="1">
      <alignment horizontal="right" shrinkToFit="0" vertical="top" wrapText="1"/>
    </xf>
    <xf borderId="0" fillId="5" fontId="14" numFmtId="0" xfId="0" applyAlignment="1" applyFont="1">
      <alignment horizontal="center" shrinkToFit="0" vertical="top" wrapText="1"/>
    </xf>
    <xf borderId="1" fillId="5" fontId="14" numFmtId="0" xfId="0" applyAlignment="1" applyBorder="1" applyFont="1">
      <alignment horizontal="center" readingOrder="0" shrinkToFit="0" vertical="top" wrapText="1"/>
    </xf>
    <xf borderId="0" fillId="5" fontId="18" numFmtId="0" xfId="0" applyAlignment="1" applyFont="1">
      <alignment horizontal="center"/>
    </xf>
    <xf borderId="0" fillId="26" fontId="14" numFmtId="0" xfId="0" applyAlignment="1" applyFill="1" applyFont="1">
      <alignment horizontal="left" readingOrder="0" shrinkToFit="0" vertical="top" wrapText="0"/>
    </xf>
    <xf borderId="0" fillId="26" fontId="7" numFmtId="0" xfId="0" applyAlignment="1" applyFont="1">
      <alignment horizontal="left" shrinkToFit="0" vertical="top" wrapText="0"/>
    </xf>
    <xf borderId="1" fillId="26" fontId="7" numFmtId="0" xfId="0" applyAlignment="1" applyBorder="1" applyFont="1">
      <alignment horizontal="left" shrinkToFit="0" vertical="top" wrapText="0"/>
    </xf>
    <xf borderId="0" fillId="26" fontId="7" numFmtId="0" xfId="0" applyAlignment="1" applyFont="1">
      <alignment shrinkToFit="0" vertical="top" wrapText="0"/>
    </xf>
    <xf borderId="0" fillId="26" fontId="26" numFmtId="0" xfId="0" applyAlignment="1" applyFont="1">
      <alignment shrinkToFit="0" vertical="top" wrapText="0"/>
    </xf>
    <xf borderId="0" fillId="26" fontId="18" numFmtId="0" xfId="0" applyAlignment="1" applyFont="1">
      <alignment shrinkToFit="0" wrapText="0"/>
    </xf>
    <xf borderId="0" fillId="0" fontId="4" numFmtId="172" xfId="0" applyAlignment="1" applyFont="1" applyNumberFormat="1">
      <alignment horizontal="right" readingOrder="0" shrinkToFit="0" vertical="top" wrapText="1"/>
    </xf>
    <xf borderId="0" fillId="0" fontId="7" numFmtId="0" xfId="0" applyAlignment="1" applyFont="1">
      <alignment readingOrder="0"/>
    </xf>
    <xf borderId="0" fillId="0" fontId="7" numFmtId="0" xfId="0" applyAlignment="1" applyFont="1">
      <alignment readingOrder="0" vertical="top"/>
    </xf>
    <xf borderId="0" fillId="0" fontId="7" numFmtId="167" xfId="0" applyAlignment="1" applyFont="1" applyNumberFormat="1">
      <alignment readingOrder="0"/>
    </xf>
    <xf borderId="0" fillId="4" fontId="8" numFmtId="0" xfId="0" applyAlignment="1" applyFont="1">
      <alignment horizontal="left" shrinkToFit="0" vertical="top" wrapText="1"/>
    </xf>
    <xf borderId="0" fillId="0" fontId="4" numFmtId="167" xfId="0" applyAlignment="1" applyFont="1" applyNumberFormat="1">
      <alignment readingOrder="0" shrinkToFit="0" vertical="bottom" wrapText="1"/>
    </xf>
    <xf borderId="0" fillId="0" fontId="4" numFmtId="165" xfId="0" applyAlignment="1" applyFont="1" applyNumberFormat="1">
      <alignment readingOrder="0" shrinkToFit="0" vertical="bottom" wrapText="1"/>
    </xf>
    <xf borderId="1" fillId="4" fontId="76" numFmtId="0" xfId="0" applyAlignment="1" applyBorder="1" applyFont="1">
      <alignment shrinkToFit="0" vertical="bottom" wrapText="0"/>
    </xf>
    <xf borderId="0" fillId="0" fontId="7" numFmtId="165" xfId="0" applyAlignment="1" applyFont="1" applyNumberFormat="1">
      <alignment readingOrder="0"/>
    </xf>
    <xf borderId="0" fillId="4" fontId="7" numFmtId="0" xfId="0" applyAlignment="1" applyFont="1">
      <alignment horizontal="left" readingOrder="0" shrinkToFit="0" textRotation="0" vertical="top" wrapText="1"/>
    </xf>
    <xf borderId="0" fillId="0" fontId="4" numFmtId="172" xfId="0" applyAlignment="1" applyFont="1" applyNumberFormat="1">
      <alignment horizontal="right" shrinkToFit="0" vertical="top" wrapText="1"/>
    </xf>
    <xf borderId="0" fillId="26" fontId="7" numFmtId="0" xfId="0" applyAlignment="1" applyFont="1">
      <alignment horizontal="left" readingOrder="0" shrinkToFit="0" vertical="top" wrapText="0"/>
    </xf>
    <xf borderId="0" fillId="0" fontId="7" numFmtId="0" xfId="0" applyAlignment="1" applyFont="1">
      <alignment horizontal="left" readingOrder="0" shrinkToFit="0" vertical="top" wrapText="0"/>
    </xf>
    <xf borderId="0" fillId="0" fontId="7" numFmtId="0" xfId="0" applyAlignment="1" applyFont="1">
      <alignment horizontal="left" readingOrder="0" shrinkToFit="0" textRotation="0" vertical="top" wrapText="1"/>
    </xf>
    <xf borderId="0" fillId="11" fontId="4" numFmtId="0" xfId="0" applyAlignment="1" applyFont="1">
      <alignment shrinkToFit="0" vertical="bottom" wrapText="1"/>
    </xf>
    <xf borderId="0" fillId="4" fontId="7" numFmtId="0" xfId="0" applyFont="1"/>
    <xf borderId="0" fillId="4" fontId="26" numFmtId="0" xfId="0" applyAlignment="1" applyFont="1">
      <alignment readingOrder="0" vertical="bottom"/>
    </xf>
    <xf borderId="0" fillId="0" fontId="130" numFmtId="0" xfId="0" applyAlignment="1" applyFont="1">
      <alignment readingOrder="0" shrinkToFit="0" vertical="top" wrapText="1"/>
    </xf>
    <xf borderId="1" fillId="4" fontId="76" numFmtId="0" xfId="0" applyAlignment="1" applyBorder="1" applyFont="1">
      <alignment shrinkToFit="0" vertical="top" wrapText="1"/>
    </xf>
    <xf borderId="0" fillId="26" fontId="14" numFmtId="0" xfId="0" applyAlignment="1" applyFont="1">
      <alignment horizontal="left" shrinkToFit="0" vertical="top" wrapText="0"/>
    </xf>
    <xf borderId="0" fillId="0" fontId="7" numFmtId="0" xfId="0" applyAlignment="1" applyFont="1">
      <alignment vertical="bottom"/>
    </xf>
    <xf borderId="0" fillId="0" fontId="7" numFmtId="0" xfId="0" applyAlignment="1" applyFont="1">
      <alignment shrinkToFit="0" vertical="bottom" wrapText="1"/>
    </xf>
    <xf borderId="0" fillId="0" fontId="7" numFmtId="0" xfId="0" applyAlignment="1" applyFont="1">
      <alignment readingOrder="0" vertical="bottom"/>
    </xf>
    <xf borderId="0" fillId="0" fontId="7" numFmtId="167" xfId="0" applyAlignment="1" applyFont="1" applyNumberFormat="1">
      <alignment readingOrder="0" vertical="top"/>
    </xf>
    <xf borderId="0" fillId="0" fontId="26" numFmtId="0" xfId="0" applyAlignment="1" applyFont="1">
      <alignment shrinkToFit="0" vertical="bottom" wrapText="0"/>
    </xf>
    <xf borderId="0" fillId="7" fontId="4" numFmtId="0" xfId="0" applyAlignment="1" applyFont="1">
      <alignment vertical="top"/>
    </xf>
    <xf borderId="0" fillId="26" fontId="7" numFmtId="0" xfId="0" applyAlignment="1" applyFont="1">
      <alignment horizontal="left" shrinkToFit="0" vertical="top" wrapText="0"/>
    </xf>
    <xf borderId="0" fillId="0" fontId="7" numFmtId="172" xfId="0" applyAlignment="1" applyFont="1" applyNumberFormat="1">
      <alignment readingOrder="0" vertical="top"/>
    </xf>
    <xf borderId="0" fillId="0" fontId="7" numFmtId="0" xfId="0" applyAlignment="1" applyFont="1">
      <alignment readingOrder="0" shrinkToFit="0" vertical="bottom" wrapText="1"/>
    </xf>
    <xf borderId="0" fillId="0" fontId="7" numFmtId="0" xfId="0" applyAlignment="1" applyFont="1">
      <alignment horizontal="left" readingOrder="0" shrinkToFit="0" vertical="top" wrapText="1"/>
    </xf>
    <xf borderId="0" fillId="0" fontId="119" numFmtId="0" xfId="0" applyAlignment="1" applyFont="1">
      <alignment horizontal="left" readingOrder="0" shrinkToFit="0" vertical="top" wrapText="1"/>
    </xf>
    <xf borderId="0" fillId="0" fontId="8" numFmtId="0" xfId="0" applyAlignment="1" applyFont="1">
      <alignment horizontal="left" readingOrder="0" shrinkToFit="0" vertical="top" wrapText="1"/>
    </xf>
    <xf borderId="0" fillId="0" fontId="7" numFmtId="0" xfId="0" applyAlignment="1" applyFont="1">
      <alignment horizontal="left" readingOrder="0" shrinkToFit="0" vertical="bottom" wrapText="1"/>
    </xf>
    <xf borderId="0" fillId="0" fontId="7" numFmtId="0" xfId="0" applyAlignment="1" applyFont="1">
      <alignment horizontal="left" readingOrder="0" shrinkToFit="0" vertical="bottom" wrapText="1"/>
    </xf>
    <xf borderId="1" fillId="3" fontId="7" numFmtId="0" xfId="0" applyAlignment="1" applyBorder="1" applyFont="1">
      <alignment horizontal="left" shrinkToFit="0" vertical="top" wrapText="1"/>
    </xf>
    <xf borderId="0" fillId="0" fontId="7" numFmtId="0" xfId="0" applyAlignment="1" applyFont="1">
      <alignment readingOrder="0" shrinkToFit="0" vertical="top" wrapText="1"/>
    </xf>
    <xf borderId="0" fillId="0" fontId="7" numFmtId="167" xfId="0" applyAlignment="1" applyFont="1" applyNumberFormat="1">
      <alignment readingOrder="0" vertical="bottom"/>
    </xf>
    <xf borderId="0" fillId="4" fontId="8" numFmtId="0" xfId="0" applyAlignment="1" applyFont="1">
      <alignment horizontal="left" readingOrder="0" shrinkToFit="0" wrapText="1"/>
    </xf>
    <xf borderId="0" fillId="4" fontId="7" numFmtId="0" xfId="0" applyAlignment="1" applyFont="1">
      <alignment horizontal="left" readingOrder="0" shrinkToFit="0" vertical="top" wrapText="1"/>
    </xf>
    <xf borderId="0" fillId="0" fontId="2" numFmtId="0" xfId="0" applyAlignment="1" applyFont="1">
      <alignment vertical="top"/>
    </xf>
    <xf borderId="0" fillId="4" fontId="131" numFmtId="0" xfId="0" applyAlignment="1" applyFont="1">
      <alignment readingOrder="0" shrinkToFit="0" vertical="top" wrapText="1"/>
    </xf>
    <xf borderId="0" fillId="0" fontId="7" numFmtId="0" xfId="0" applyAlignment="1" applyFont="1">
      <alignment readingOrder="0" shrinkToFit="0" wrapText="1"/>
    </xf>
    <xf borderId="0" fillId="27" fontId="7" numFmtId="0" xfId="0" applyAlignment="1" applyFill="1" applyFont="1">
      <alignment horizontal="left" readingOrder="0" shrinkToFit="0" vertical="top" wrapText="1"/>
    </xf>
    <xf borderId="0" fillId="27" fontId="7" numFmtId="0" xfId="0" applyAlignment="1" applyFont="1">
      <alignment horizontal="left" shrinkToFit="0" vertical="top" wrapText="1"/>
    </xf>
    <xf borderId="0" fillId="0" fontId="7" numFmtId="170" xfId="0" applyAlignment="1" applyFont="1" applyNumberFormat="1">
      <alignment readingOrder="0" shrinkToFit="0" vertical="top" wrapText="1"/>
    </xf>
    <xf borderId="0" fillId="0" fontId="7" numFmtId="173" xfId="0" applyAlignment="1" applyFont="1" applyNumberFormat="1">
      <alignment readingOrder="0" shrinkToFit="0" vertical="top" wrapText="1"/>
    </xf>
    <xf borderId="0" fillId="21" fontId="7" numFmtId="0" xfId="0" applyAlignment="1" applyFont="1">
      <alignment horizontal="left" readingOrder="0" shrinkToFit="0" vertical="top" wrapText="1"/>
    </xf>
    <xf borderId="0" fillId="21" fontId="7" numFmtId="0" xfId="0" applyAlignment="1" applyFont="1">
      <alignment horizontal="left" shrinkToFit="0" vertical="top" wrapText="1"/>
    </xf>
    <xf borderId="0" fillId="0" fontId="4" numFmtId="0" xfId="0" applyAlignment="1" applyFont="1">
      <alignment horizontal="left" shrinkToFit="0" vertical="top" wrapText="1"/>
    </xf>
    <xf borderId="0" fillId="0" fontId="4" numFmtId="0" xfId="0" applyAlignment="1" applyFont="1">
      <alignment horizontal="left" shrinkToFit="0" vertical="top" wrapText="1"/>
    </xf>
    <xf borderId="0" fillId="0" fontId="4" numFmtId="0" xfId="0" applyAlignment="1" applyFont="1">
      <alignment horizontal="left" vertical="top"/>
    </xf>
    <xf quotePrefix="1" borderId="0" fillId="0" fontId="4" numFmtId="0" xfId="0" applyAlignment="1" applyFont="1">
      <alignment readingOrder="0" shrinkToFit="0" vertical="top" wrapText="1"/>
    </xf>
    <xf borderId="0" fillId="7" fontId="4" numFmtId="0" xfId="0" applyAlignment="1" applyFont="1">
      <alignment readingOrder="0" vertical="top"/>
    </xf>
    <xf borderId="0" fillId="0" fontId="4" numFmtId="165" xfId="0" applyAlignment="1" applyFont="1" applyNumberFormat="1">
      <alignment readingOrder="0" vertical="bottom"/>
    </xf>
    <xf borderId="0" fillId="0" fontId="7" numFmtId="164" xfId="0" applyAlignment="1" applyFont="1" applyNumberFormat="1">
      <alignment readingOrder="0" vertical="top"/>
    </xf>
    <xf borderId="0" fillId="0" fontId="7" numFmtId="165" xfId="0" applyAlignment="1" applyFont="1" applyNumberFormat="1">
      <alignment readingOrder="0" vertical="top"/>
    </xf>
    <xf quotePrefix="1" borderId="0" fillId="0" fontId="4" numFmtId="0" xfId="0" applyAlignment="1" applyFont="1">
      <alignment shrinkToFit="0" vertical="top" wrapText="1"/>
    </xf>
    <xf borderId="0" fillId="0" fontId="26" numFmtId="172" xfId="0" applyAlignment="1" applyFont="1" applyNumberFormat="1">
      <alignment shrinkToFit="0" vertical="bottom" wrapText="1"/>
    </xf>
    <xf borderId="0" fillId="0" fontId="26" numFmtId="165" xfId="0" applyAlignment="1" applyFont="1" applyNumberFormat="1">
      <alignment readingOrder="0" vertical="bottom"/>
    </xf>
    <xf borderId="0" fillId="0" fontId="26" numFmtId="172" xfId="0" applyAlignment="1" applyFont="1" applyNumberFormat="1">
      <alignment shrinkToFit="0" vertical="top" wrapText="1"/>
    </xf>
    <xf borderId="0" fillId="0" fontId="4" numFmtId="172" xfId="0" applyAlignment="1" applyFont="1" applyNumberFormat="1">
      <alignment horizontal="right" readingOrder="0" vertical="top"/>
    </xf>
    <xf borderId="1" fillId="4" fontId="8" numFmtId="0" xfId="0" applyAlignment="1" applyBorder="1" applyFont="1">
      <alignment horizontal="left" readingOrder="0" shrinkToFit="0" vertical="top" wrapText="1"/>
    </xf>
    <xf borderId="0" fillId="0" fontId="132" numFmtId="0" xfId="0" applyAlignment="1" applyFont="1">
      <alignment readingOrder="0" vertical="top"/>
    </xf>
    <xf borderId="0" fillId="0" fontId="7" numFmtId="170" xfId="0" applyAlignment="1" applyFont="1" applyNumberFormat="1">
      <alignment readingOrder="0"/>
    </xf>
    <xf borderId="0" fillId="0" fontId="7" numFmtId="0" xfId="0" applyAlignment="1" applyFont="1">
      <alignment shrinkToFit="0" wrapText="1"/>
    </xf>
    <xf borderId="13" fillId="0" fontId="18" numFmtId="0" xfId="0" applyAlignment="1" applyBorder="1" applyFont="1">
      <alignment readingOrder="0" shrinkToFit="0" vertical="top" wrapText="1"/>
    </xf>
    <xf borderId="0" fillId="7" fontId="4" numFmtId="0" xfId="0" applyAlignment="1" applyFont="1">
      <alignment vertical="top"/>
    </xf>
    <xf borderId="0" fillId="4" fontId="133" numFmtId="0" xfId="0" applyAlignment="1" applyFont="1">
      <alignment readingOrder="0" shrinkToFit="0" wrapText="1"/>
    </xf>
    <xf borderId="0" fillId="0" fontId="134" numFmtId="0" xfId="0" applyAlignment="1" applyFont="1">
      <alignment shrinkToFit="0" vertical="top" wrapText="1"/>
    </xf>
    <xf borderId="0" fillId="0" fontId="26" numFmtId="164" xfId="0" applyAlignment="1" applyFont="1" applyNumberFormat="1">
      <alignment horizontal="right" vertical="top"/>
    </xf>
    <xf borderId="0" fillId="0" fontId="26" numFmtId="164" xfId="0" applyAlignment="1" applyFont="1" applyNumberFormat="1">
      <alignment horizontal="right" readingOrder="0" vertical="top"/>
    </xf>
    <xf borderId="0" fillId="0" fontId="26" numFmtId="0" xfId="0" applyAlignment="1" applyFont="1">
      <alignment horizontal="right" readingOrder="0" vertical="top"/>
    </xf>
    <xf borderId="0" fillId="0" fontId="7" numFmtId="165" xfId="0" applyAlignment="1" applyFont="1" applyNumberFormat="1">
      <alignment readingOrder="0" shrinkToFit="0" wrapText="1"/>
    </xf>
    <xf borderId="0" fillId="0" fontId="4" numFmtId="0" xfId="0" applyAlignment="1" applyFont="1">
      <alignment readingOrder="0" vertical="top"/>
    </xf>
    <xf borderId="0" fillId="7" fontId="4" numFmtId="0" xfId="0" applyAlignment="1" applyFont="1">
      <alignment readingOrder="0" vertical="bottom"/>
    </xf>
    <xf borderId="0" fillId="0" fontId="26" numFmtId="164" xfId="0" applyAlignment="1" applyFont="1" applyNumberFormat="1">
      <alignment horizontal="right" readingOrder="0" shrinkToFit="0" vertical="top" wrapText="1"/>
    </xf>
    <xf borderId="0" fillId="4" fontId="135" numFmtId="0" xfId="0" applyAlignment="1" applyFont="1">
      <alignment vertical="top"/>
    </xf>
    <xf borderId="0" fillId="26" fontId="7" numFmtId="0" xfId="0" applyAlignment="1" applyFont="1">
      <alignment shrinkToFit="0" vertical="bottom" wrapText="0"/>
    </xf>
    <xf borderId="0" fillId="26" fontId="7" numFmtId="0" xfId="0" applyAlignment="1" applyFont="1">
      <alignment shrinkToFit="0" wrapText="0"/>
    </xf>
    <xf borderId="0" fillId="0" fontId="18" numFmtId="174" xfId="0" applyAlignment="1" applyFont="1" applyNumberFormat="1">
      <alignment readingOrder="0" vertical="top"/>
    </xf>
    <xf borderId="0" fillId="28" fontId="4" numFmtId="0" xfId="0" applyAlignment="1" applyFill="1" applyFont="1">
      <alignment readingOrder="0" vertical="top"/>
    </xf>
    <xf borderId="0" fillId="0" fontId="26" numFmtId="165" xfId="0" applyAlignment="1" applyFont="1" applyNumberFormat="1">
      <alignment horizontal="right" vertical="top"/>
    </xf>
    <xf borderId="0" fillId="26" fontId="7" numFmtId="0" xfId="0" applyAlignment="1" applyFont="1">
      <alignment horizontal="left" shrinkToFit="0" vertical="top" wrapText="1"/>
    </xf>
    <xf borderId="0" fillId="26" fontId="7" numFmtId="0" xfId="0" applyAlignment="1" applyFont="1">
      <alignment horizontal="left" readingOrder="0" shrinkToFit="0" vertical="top" wrapText="1"/>
    </xf>
    <xf borderId="0" fillId="26" fontId="7" numFmtId="0" xfId="0" applyAlignment="1" applyFont="1">
      <alignment vertical="bottom"/>
    </xf>
    <xf borderId="0" fillId="26" fontId="7" numFmtId="0" xfId="0" applyAlignment="1" applyFont="1">
      <alignment shrinkToFit="0" vertical="bottom" wrapText="1"/>
    </xf>
    <xf borderId="0" fillId="26" fontId="7" numFmtId="0" xfId="0" applyAlignment="1" applyFont="1">
      <alignment vertical="top"/>
    </xf>
    <xf borderId="0" fillId="26" fontId="7" numFmtId="0" xfId="0" applyFont="1"/>
    <xf borderId="0" fillId="22" fontId="4" numFmtId="0" xfId="0" applyAlignment="1" applyFont="1">
      <alignment readingOrder="0" shrinkToFit="0" vertical="top" wrapText="1"/>
    </xf>
    <xf borderId="0" fillId="0" fontId="4" numFmtId="169" xfId="0" applyAlignment="1" applyFont="1" applyNumberFormat="1">
      <alignment readingOrder="0" shrinkToFit="0" vertical="top" wrapText="1"/>
    </xf>
    <xf borderId="0" fillId="0" fontId="4" numFmtId="175" xfId="0" applyAlignment="1" applyFont="1" applyNumberFormat="1">
      <alignment readingOrder="0" shrinkToFit="0" vertical="top" wrapText="1"/>
    </xf>
    <xf borderId="0" fillId="0" fontId="136" numFmtId="0" xfId="0" applyAlignment="1" applyFont="1">
      <alignment readingOrder="0" vertical="top"/>
    </xf>
    <xf borderId="0" fillId="0" fontId="7" numFmtId="0" xfId="0" applyAlignment="1" applyFont="1">
      <alignment horizontal="left" readingOrder="0" shrinkToFit="0" wrapText="1"/>
    </xf>
    <xf borderId="0" fillId="0" fontId="7" numFmtId="0" xfId="0" applyAlignment="1" applyFont="1">
      <alignment horizontal="left" shrinkToFit="0" wrapText="1"/>
    </xf>
    <xf borderId="0" fillId="0" fontId="137" numFmtId="0" xfId="0" applyAlignment="1" applyFont="1">
      <alignment horizontal="left" shrinkToFit="0" vertical="top" wrapText="1"/>
    </xf>
    <xf borderId="1" fillId="0" fontId="10" numFmtId="0" xfId="0" applyAlignment="1" applyBorder="1" applyFont="1">
      <alignment horizontal="left" readingOrder="0" shrinkToFit="0" vertical="top" wrapText="0"/>
    </xf>
    <xf borderId="0" fillId="5" fontId="14" numFmtId="0" xfId="0" applyAlignment="1" applyFont="1">
      <alignment horizontal="left" shrinkToFit="0" vertical="top" wrapText="1"/>
    </xf>
    <xf borderId="0" fillId="6" fontId="14" numFmtId="0" xfId="0" applyAlignment="1" applyFont="1">
      <alignment horizontal="left" readingOrder="0" shrinkToFit="0" vertical="top" wrapText="1"/>
    </xf>
    <xf borderId="0" fillId="5" fontId="80" numFmtId="0" xfId="0" applyAlignment="1" applyFont="1">
      <alignment horizontal="center" shrinkToFit="0" vertical="top" wrapText="1"/>
    </xf>
    <xf borderId="0" fillId="0" fontId="10" numFmtId="0" xfId="0" applyAlignment="1" applyFont="1">
      <alignment horizontal="left" shrinkToFit="0" vertical="top" wrapText="1"/>
    </xf>
    <xf borderId="7" fillId="0" fontId="7" numFmtId="0" xfId="0" applyAlignment="1" applyBorder="1" applyFont="1">
      <alignment horizontal="left" shrinkToFit="0" vertical="top" wrapText="1"/>
    </xf>
    <xf borderId="7" fillId="0" fontId="7" numFmtId="0" xfId="0" applyAlignment="1" applyBorder="1" applyFont="1">
      <alignment horizontal="left" shrinkToFit="0" vertical="top" wrapText="1"/>
    </xf>
    <xf borderId="1" fillId="0" fontId="7" numFmtId="164" xfId="0" applyAlignment="1" applyBorder="1" applyFont="1" applyNumberFormat="1">
      <alignment horizontal="left" shrinkToFit="0" vertical="top" wrapText="1"/>
    </xf>
    <xf borderId="8" fillId="0" fontId="7" numFmtId="0" xfId="0" applyAlignment="1" applyBorder="1" applyFont="1">
      <alignment horizontal="left" shrinkToFit="0" vertical="top" wrapText="1"/>
    </xf>
    <xf borderId="8" fillId="0" fontId="10" numFmtId="0" xfId="0" applyAlignment="1" applyBorder="1" applyFont="1">
      <alignment horizontal="left" shrinkToFit="0" vertical="top" wrapText="1"/>
    </xf>
    <xf borderId="9" fillId="0" fontId="10" numFmtId="0" xfId="0" applyAlignment="1" applyBorder="1" applyFont="1">
      <alignment horizontal="left" shrinkToFit="0" vertical="top" wrapText="1"/>
    </xf>
    <xf borderId="9" fillId="5" fontId="7" numFmtId="0" xfId="0" applyAlignment="1" applyBorder="1" applyFont="1">
      <alignment horizontal="left" shrinkToFit="0" vertical="top" wrapText="1"/>
    </xf>
    <xf borderId="9" fillId="0" fontId="11" numFmtId="0" xfId="0" applyAlignment="1" applyBorder="1" applyFont="1">
      <alignment horizontal="left" readingOrder="0" shrinkToFit="0" vertical="top" wrapText="1"/>
    </xf>
    <xf borderId="9" fillId="7" fontId="7" numFmtId="0" xfId="0" applyAlignment="1" applyBorder="1" applyFont="1">
      <alignment horizontal="left" shrinkToFit="0" vertical="top" wrapText="1"/>
    </xf>
    <xf borderId="8" fillId="0" fontId="7" numFmtId="0" xfId="0" applyAlignment="1" applyBorder="1" applyFont="1">
      <alignment horizontal="left" shrinkToFit="0" vertical="top" wrapText="1"/>
    </xf>
    <xf borderId="9" fillId="0" fontId="10" numFmtId="0" xfId="0" applyAlignment="1" applyBorder="1" applyFont="1">
      <alignment horizontal="left" readingOrder="0" shrinkToFit="0" vertical="top" wrapText="1"/>
    </xf>
    <xf borderId="9" fillId="15" fontId="7" numFmtId="0" xfId="0" applyAlignment="1" applyBorder="1" applyFont="1">
      <alignment horizontal="left" shrinkToFit="0" vertical="top" wrapText="1"/>
    </xf>
    <xf borderId="9" fillId="16" fontId="7" numFmtId="0" xfId="0" applyAlignment="1" applyBorder="1" applyFont="1">
      <alignment horizontal="left" shrinkToFit="0" vertical="top" wrapText="1"/>
    </xf>
    <xf borderId="8" fillId="0" fontId="10" numFmtId="0" xfId="0" applyAlignment="1" applyBorder="1" applyFont="1">
      <alignment horizontal="left" readingOrder="0" shrinkToFit="0" vertical="top" wrapText="1"/>
    </xf>
    <xf borderId="9" fillId="8" fontId="7" numFmtId="0" xfId="0" applyAlignment="1" applyBorder="1" applyFont="1">
      <alignment horizontal="left" shrinkToFit="0" vertical="top" wrapText="1"/>
    </xf>
    <xf borderId="9" fillId="9" fontId="7" numFmtId="0" xfId="0" applyAlignment="1" applyBorder="1" applyFont="1">
      <alignment horizontal="left" shrinkToFit="0" vertical="top" wrapText="1"/>
    </xf>
    <xf borderId="9" fillId="17" fontId="7" numFmtId="0" xfId="0" applyAlignment="1" applyBorder="1" applyFont="1">
      <alignment horizontal="left" shrinkToFit="0" vertical="top" wrapText="1"/>
    </xf>
    <xf borderId="9" fillId="0" fontId="11" numFmtId="0" xfId="0" applyAlignment="1" applyBorder="1" applyFont="1">
      <alignment horizontal="left" shrinkToFit="0" vertical="top" wrapText="1"/>
    </xf>
    <xf borderId="9" fillId="18" fontId="7" numFmtId="0" xfId="0" applyAlignment="1" applyBorder="1" applyFont="1">
      <alignment horizontal="left" shrinkToFit="0" vertical="top" wrapText="1"/>
    </xf>
    <xf borderId="9" fillId="10" fontId="7" numFmtId="0" xfId="0" applyAlignment="1" applyBorder="1" applyFont="1">
      <alignment horizontal="left" shrinkToFit="0" vertical="top" wrapText="1"/>
    </xf>
    <xf borderId="9" fillId="11" fontId="7" numFmtId="0" xfId="0" applyAlignment="1" applyBorder="1" applyFont="1">
      <alignment horizontal="left" shrinkToFit="0" vertical="top" wrapText="1"/>
    </xf>
    <xf borderId="9" fillId="19" fontId="7" numFmtId="0" xfId="0" applyAlignment="1" applyBorder="1" applyFont="1">
      <alignment horizontal="left" shrinkToFit="0" vertical="top" wrapText="1"/>
    </xf>
    <xf borderId="9" fillId="20" fontId="7" numFmtId="0" xfId="0" applyAlignment="1" applyBorder="1" applyFont="1">
      <alignment horizontal="left" shrinkToFit="0" vertical="top" wrapText="1"/>
    </xf>
    <xf borderId="0" fillId="12" fontId="10" numFmtId="0" xfId="0" applyAlignment="1" applyFont="1">
      <alignment horizontal="left" shrinkToFit="0" vertical="top" wrapText="1"/>
    </xf>
    <xf borderId="0" fillId="12" fontId="10" numFmtId="0" xfId="0" applyAlignment="1" applyFont="1">
      <alignment shrinkToFit="0" vertical="top" wrapText="1"/>
    </xf>
    <xf borderId="0" fillId="12" fontId="84" numFmtId="0" xfId="0" applyAlignment="1" applyFont="1">
      <alignment shrinkToFit="0" vertical="top" wrapText="1"/>
    </xf>
    <xf borderId="1" fillId="5" fontId="14" numFmtId="0" xfId="0" applyAlignment="1" applyBorder="1" applyFont="1">
      <alignment horizontal="left" readingOrder="0" shrinkToFit="0" vertical="top" wrapText="1"/>
    </xf>
    <xf borderId="1" fillId="5" fontId="7" numFmtId="0" xfId="0" applyAlignment="1" applyBorder="1" applyFont="1">
      <alignment horizontal="left" shrinkToFit="0" vertical="top" wrapText="1"/>
    </xf>
    <xf borderId="0" fillId="5" fontId="7" numFmtId="0" xfId="0" applyAlignment="1" applyFont="1">
      <alignment horizontal="left" shrinkToFit="0" vertical="top" wrapText="1"/>
    </xf>
    <xf borderId="0" fillId="5" fontId="7" numFmtId="164" xfId="0" applyAlignment="1" applyFont="1" applyNumberFormat="1">
      <alignment horizontal="left" shrinkToFit="0" vertical="top" wrapText="1"/>
    </xf>
    <xf borderId="0" fillId="5" fontId="7" numFmtId="0" xfId="0" applyAlignment="1" applyFont="1">
      <alignment shrinkToFit="0" vertical="top" wrapText="1"/>
    </xf>
    <xf borderId="0" fillId="9" fontId="7" numFmtId="0" xfId="0" applyAlignment="1" applyFont="1">
      <alignment horizontal="left" readingOrder="0" shrinkToFit="0" vertical="top" wrapText="1"/>
    </xf>
    <xf borderId="0" fillId="4" fontId="7" numFmtId="165" xfId="0" applyAlignment="1" applyFont="1" applyNumberFormat="1">
      <alignment horizontal="left" shrinkToFit="0" vertical="top" wrapText="1"/>
    </xf>
    <xf borderId="0" fillId="8" fontId="10" numFmtId="0" xfId="0" applyAlignment="1" applyFont="1">
      <alignment horizontal="left" shrinkToFit="0" vertical="top" wrapText="1"/>
    </xf>
    <xf borderId="0" fillId="4" fontId="138" numFmtId="0" xfId="0" applyAlignment="1" applyFont="1">
      <alignment horizontal="left" shrinkToFit="0" vertical="top" wrapText="1"/>
    </xf>
    <xf borderId="0" fillId="0" fontId="139" numFmtId="0" xfId="0" applyAlignment="1" applyFont="1">
      <alignment horizontal="left" shrinkToFit="0" vertical="top" wrapText="1"/>
    </xf>
    <xf borderId="0" fillId="8" fontId="7" numFmtId="0" xfId="0" applyAlignment="1" applyFont="1">
      <alignment horizontal="left" shrinkToFit="0" vertical="top" wrapText="1"/>
    </xf>
    <xf borderId="0" fillId="0" fontId="140" numFmtId="0" xfId="0" applyAlignment="1" applyFont="1">
      <alignment horizontal="left" readingOrder="0" shrinkToFit="0" vertical="top" wrapText="1"/>
    </xf>
    <xf borderId="0" fillId="7" fontId="7" numFmtId="0" xfId="0" applyAlignment="1" applyFont="1">
      <alignment horizontal="left" readingOrder="0" shrinkToFit="0" vertical="top" wrapText="1"/>
    </xf>
    <xf borderId="0" fillId="5" fontId="26" numFmtId="0" xfId="0" applyAlignment="1" applyFont="1">
      <alignment shrinkToFit="0" vertical="top" wrapText="1"/>
    </xf>
    <xf borderId="0" fillId="0" fontId="141" numFmtId="0" xfId="0" applyAlignment="1" applyFont="1">
      <alignment horizontal="left" shrinkToFit="0" vertical="top" wrapText="1"/>
    </xf>
    <xf borderId="0" fillId="0" fontId="7" numFmtId="166" xfId="0" applyAlignment="1" applyFont="1" applyNumberFormat="1">
      <alignment horizontal="left" shrinkToFit="0" vertical="top" wrapText="1"/>
    </xf>
    <xf borderId="0" fillId="7" fontId="7" numFmtId="0" xfId="0" applyAlignment="1" applyFont="1">
      <alignment horizontal="left" shrinkToFit="0" vertical="top" wrapText="1"/>
    </xf>
    <xf borderId="0" fillId="4" fontId="142" numFmtId="0" xfId="0" applyAlignment="1" applyFont="1">
      <alignment horizontal="left" shrinkToFit="0" vertical="top" wrapText="1"/>
    </xf>
    <xf borderId="0" fillId="4" fontId="143" numFmtId="0" xfId="0" applyAlignment="1" applyFont="1">
      <alignment horizontal="left" shrinkToFit="0" vertical="top" wrapText="1"/>
    </xf>
    <xf borderId="0" fillId="29" fontId="7" numFmtId="0" xfId="0" applyAlignment="1" applyFill="1" applyFont="1">
      <alignment horizontal="left" readingOrder="0" shrinkToFit="0" vertical="top" wrapText="1"/>
    </xf>
    <xf borderId="0" fillId="4" fontId="46" numFmtId="0" xfId="0" applyAlignment="1" applyFont="1">
      <alignment horizontal="left" readingOrder="0" shrinkToFit="0" wrapText="1"/>
    </xf>
    <xf borderId="1" fillId="5" fontId="14" numFmtId="0" xfId="0" applyAlignment="1" applyBorder="1" applyFont="1">
      <alignment horizontal="left" readingOrder="0" shrinkToFit="0" vertical="top" wrapText="0"/>
    </xf>
    <xf borderId="0" fillId="0" fontId="26" numFmtId="0" xfId="0" applyAlignment="1" applyFont="1">
      <alignment readingOrder="0" shrinkToFit="0" wrapText="1"/>
    </xf>
    <xf borderId="0" fillId="0" fontId="25" numFmtId="0" xfId="0" applyAlignment="1" applyFont="1">
      <alignment horizontal="left" readingOrder="0" shrinkToFit="0" vertical="bottom" wrapText="1"/>
    </xf>
    <xf borderId="0" fillId="0" fontId="26" numFmtId="0" xfId="0" applyAlignment="1" applyFont="1">
      <alignment horizontal="left" readingOrder="0" shrinkToFit="0" vertical="bottom" wrapText="1"/>
    </xf>
    <xf borderId="0" fillId="0" fontId="26" numFmtId="0" xfId="0" applyAlignment="1" applyFont="1">
      <alignment horizontal="left" shrinkToFit="0" vertical="bottom" wrapText="1"/>
    </xf>
    <xf borderId="0" fillId="0" fontId="26" numFmtId="164" xfId="0" applyAlignment="1" applyFont="1" applyNumberFormat="1">
      <alignment horizontal="left" readingOrder="0" shrinkToFit="0" vertical="bottom" wrapText="1"/>
    </xf>
    <xf borderId="1" fillId="0" fontId="144" numFmtId="0" xfId="0" applyAlignment="1" applyBorder="1" applyFont="1">
      <alignment horizontal="left" readingOrder="0" shrinkToFit="0" vertical="top" wrapText="0"/>
    </xf>
    <xf borderId="0" fillId="0" fontId="24" numFmtId="0" xfId="0" applyAlignment="1" applyFont="1">
      <alignment horizontal="left" shrinkToFit="0" vertical="top" wrapText="1"/>
    </xf>
    <xf borderId="12" fillId="5" fontId="22" numFmtId="0" xfId="0" applyAlignment="1" applyBorder="1" applyFont="1">
      <alignment horizontal="left" shrinkToFit="0" vertical="top" wrapText="1"/>
    </xf>
    <xf borderId="0" fillId="5" fontId="145" numFmtId="0" xfId="0" applyAlignment="1" applyFont="1">
      <alignment horizontal="left" readingOrder="0" shrinkToFit="0" vertical="top" wrapText="1"/>
    </xf>
    <xf borderId="0" fillId="0" fontId="28" numFmtId="0" xfId="0" applyAlignment="1" applyFont="1">
      <alignment vertical="bottom"/>
    </xf>
    <xf borderId="0" fillId="0" fontId="24" numFmtId="0" xfId="0" applyAlignment="1" applyFont="1">
      <alignment horizontal="left" shrinkToFit="0" vertical="top" wrapText="1"/>
    </xf>
    <xf borderId="7" fillId="0" fontId="0" numFmtId="0" xfId="0" applyAlignment="1" applyBorder="1" applyFont="1">
      <alignment horizontal="left" shrinkToFit="0" vertical="top" wrapText="1"/>
    </xf>
    <xf borderId="0" fillId="0" fontId="0" numFmtId="164" xfId="0" applyAlignment="1" applyFont="1" applyNumberFormat="1">
      <alignment horizontal="left" shrinkToFit="0" vertical="top" wrapText="1"/>
    </xf>
    <xf borderId="1" fillId="0" fontId="0" numFmtId="164" xfId="0" applyAlignment="1" applyBorder="1" applyFont="1" applyNumberFormat="1">
      <alignment horizontal="left" shrinkToFit="0" vertical="top" wrapText="1"/>
    </xf>
    <xf borderId="8" fillId="0" fontId="24" numFmtId="0" xfId="0" applyAlignment="1" applyBorder="1" applyFont="1">
      <alignment horizontal="left" shrinkToFit="0" vertical="top" wrapText="1"/>
    </xf>
    <xf borderId="9" fillId="0" fontId="24" numFmtId="0" xfId="0" applyAlignment="1" applyBorder="1" applyFont="1">
      <alignment horizontal="left" shrinkToFit="0" vertical="top" wrapText="1"/>
    </xf>
    <xf borderId="9" fillId="5" fontId="0" numFmtId="0" xfId="0" applyAlignment="1" applyBorder="1" applyFont="1">
      <alignment horizontal="left" shrinkToFit="0" vertical="top" wrapText="1"/>
    </xf>
    <xf borderId="9" fillId="7" fontId="0" numFmtId="0" xfId="0" applyAlignment="1" applyBorder="1" applyFont="1">
      <alignment horizontal="left" shrinkToFit="0" vertical="top" wrapText="1"/>
    </xf>
    <xf borderId="5" fillId="0" fontId="24" numFmtId="0" xfId="0" applyAlignment="1" applyBorder="1" applyFont="1">
      <alignment horizontal="left" readingOrder="0" shrinkToFit="0" vertical="top" wrapText="1"/>
    </xf>
    <xf borderId="9" fillId="15" fontId="0" numFmtId="0" xfId="0" applyAlignment="1" applyBorder="1" applyFont="1">
      <alignment horizontal="left" shrinkToFit="0" vertical="top" wrapText="1"/>
    </xf>
    <xf borderId="5" fillId="20" fontId="26" numFmtId="0" xfId="0" applyAlignment="1" applyBorder="1" applyFont="1">
      <alignment horizontal="left" shrinkToFit="0" vertical="top" wrapText="1"/>
    </xf>
    <xf borderId="8" fillId="0" fontId="24" numFmtId="0" xfId="0" applyAlignment="1" applyBorder="1" applyFont="1">
      <alignment horizontal="left" readingOrder="0" shrinkToFit="0" vertical="top" wrapText="1"/>
    </xf>
    <xf borderId="9" fillId="8" fontId="0" numFmtId="0" xfId="0" applyAlignment="1" applyBorder="1" applyFont="1">
      <alignment horizontal="left" shrinkToFit="0" vertical="top" wrapText="1"/>
    </xf>
    <xf borderId="9" fillId="9" fontId="0" numFmtId="0" xfId="0" applyAlignment="1" applyBorder="1" applyFont="1">
      <alignment horizontal="left" shrinkToFit="0" vertical="top" wrapText="1"/>
    </xf>
    <xf borderId="0" fillId="0" fontId="24" numFmtId="0" xfId="0" applyAlignment="1" applyFont="1">
      <alignment horizontal="left" readingOrder="0" shrinkToFit="0" vertical="top" wrapText="1"/>
    </xf>
    <xf borderId="9" fillId="17" fontId="0" numFmtId="0" xfId="0" applyAlignment="1" applyBorder="1" applyFont="1">
      <alignment horizontal="left" shrinkToFit="0" vertical="top" wrapText="1"/>
    </xf>
    <xf borderId="6" fillId="18" fontId="26" numFmtId="0" xfId="0" applyAlignment="1" applyBorder="1" applyFont="1">
      <alignment horizontal="left" shrinkToFit="0" vertical="top" wrapText="1"/>
    </xf>
    <xf borderId="9" fillId="10" fontId="0" numFmtId="0" xfId="0" applyAlignment="1" applyBorder="1" applyFont="1">
      <alignment horizontal="left" shrinkToFit="0" vertical="top" wrapText="1"/>
    </xf>
    <xf borderId="9" fillId="11" fontId="0" numFmtId="0" xfId="0" applyAlignment="1" applyBorder="1" applyFont="1">
      <alignment horizontal="left" shrinkToFit="0" vertical="top" wrapText="1"/>
    </xf>
    <xf borderId="9" fillId="19" fontId="0" numFmtId="0" xfId="0" applyAlignment="1" applyBorder="1" applyFont="1">
      <alignment horizontal="left" shrinkToFit="0" vertical="top" wrapText="1"/>
    </xf>
    <xf borderId="6" fillId="16" fontId="26" numFmtId="0" xfId="0" applyAlignment="1" applyBorder="1" applyFont="1">
      <alignment horizontal="left" shrinkToFit="0" vertical="top" wrapText="1"/>
    </xf>
    <xf borderId="1" fillId="5" fontId="77" numFmtId="0" xfId="0" applyAlignment="1" applyBorder="1" applyFont="1">
      <alignment horizontal="left" readingOrder="0" shrinkToFit="0" vertical="top" wrapText="0"/>
    </xf>
    <xf borderId="0" fillId="5" fontId="145" numFmtId="0" xfId="0" applyAlignment="1" applyFont="1">
      <alignment horizontal="left" shrinkToFit="0" vertical="top" wrapText="1"/>
    </xf>
    <xf borderId="0" fillId="0" fontId="145" numFmtId="0" xfId="0" applyAlignment="1" applyFont="1">
      <alignment horizontal="left" shrinkToFit="0" vertical="top" wrapText="1"/>
    </xf>
    <xf borderId="0" fillId="0" fontId="146" numFmtId="0" xfId="0" applyAlignment="1" applyFont="1">
      <alignment shrinkToFit="0" wrapText="0"/>
    </xf>
    <xf borderId="0" fillId="0" fontId="147" numFmtId="0" xfId="0" applyAlignment="1" applyFont="1">
      <alignment horizontal="left" readingOrder="0" shrinkToFit="0" vertical="top" wrapText="1"/>
    </xf>
    <xf borderId="0" fillId="0" fontId="95" numFmtId="165" xfId="0" applyAlignment="1" applyFont="1" applyNumberFormat="1">
      <alignment horizontal="left" readingOrder="0" shrinkToFit="0" vertical="top" wrapText="1"/>
    </xf>
    <xf borderId="0" fillId="0" fontId="0" numFmtId="0" xfId="0" applyAlignment="1" applyFont="1">
      <alignment horizontal="left" readingOrder="0" shrinkToFit="0" vertical="top" wrapText="1"/>
    </xf>
    <xf borderId="0" fillId="0" fontId="148" numFmtId="0" xfId="0" applyFont="1"/>
    <xf borderId="0" fillId="0" fontId="149" numFmtId="0" xfId="0" applyAlignment="1" applyFont="1">
      <alignment horizontal="left" readingOrder="0" shrinkToFit="0" vertical="top" wrapText="1"/>
    </xf>
    <xf borderId="0" fillId="0" fontId="0" numFmtId="165" xfId="0" applyAlignment="1" applyFont="1" applyNumberFormat="1">
      <alignment horizontal="left" readingOrder="0" shrinkToFit="0" vertical="top" wrapText="1"/>
    </xf>
    <xf borderId="0" fillId="0" fontId="0" numFmtId="167" xfId="0" applyAlignment="1" applyFont="1" applyNumberFormat="1">
      <alignment horizontal="left" readingOrder="0" shrinkToFit="0" vertical="top" wrapText="1"/>
    </xf>
    <xf borderId="0" fillId="0" fontId="150" numFmtId="0" xfId="0" applyAlignment="1" applyFont="1">
      <alignment horizontal="left" readingOrder="0" shrinkToFit="0" vertical="top" wrapText="1"/>
    </xf>
    <xf borderId="0" fillId="0" fontId="145" numFmtId="0" xfId="0" applyAlignment="1" applyFont="1">
      <alignment horizontal="left" readingOrder="0" shrinkToFit="0" vertical="top" wrapText="1"/>
    </xf>
    <xf borderId="0" fillId="0" fontId="146" numFmtId="0" xfId="0" applyFont="1"/>
    <xf borderId="0" fillId="0" fontId="129" numFmtId="0" xfId="0" applyAlignment="1" applyFont="1">
      <alignment readingOrder="0" shrinkToFit="0" vertical="top" wrapText="1"/>
    </xf>
    <xf borderId="0" fillId="0" fontId="151" numFmtId="0" xfId="0" applyAlignment="1" applyFont="1">
      <alignment shrinkToFit="0" vertical="top" wrapText="1"/>
    </xf>
    <xf borderId="0" fillId="30" fontId="0" numFmtId="0" xfId="0" applyAlignment="1" applyFill="1" applyFont="1">
      <alignment horizontal="left" readingOrder="0" shrinkToFit="0" vertical="top" wrapText="1"/>
    </xf>
    <xf borderId="0" fillId="30" fontId="25" numFmtId="0" xfId="0" applyAlignment="1" applyFont="1">
      <alignment horizontal="left" readingOrder="0" shrinkToFit="0" vertical="top" wrapText="1"/>
    </xf>
    <xf borderId="0" fillId="30" fontId="0" numFmtId="165" xfId="0" applyAlignment="1" applyFont="1" applyNumberFormat="1">
      <alignment horizontal="left" readingOrder="0" shrinkToFit="0" vertical="top" wrapText="1"/>
    </xf>
    <xf borderId="0" fillId="0" fontId="152" numFmtId="0" xfId="0" applyAlignment="1" applyFont="1">
      <alignment horizontal="left" readingOrder="0" shrinkToFit="0" vertical="top" wrapText="1"/>
    </xf>
    <xf borderId="0" fillId="0" fontId="153" numFmtId="0" xfId="0" applyFont="1"/>
    <xf borderId="0" fillId="4" fontId="154" numFmtId="0" xfId="0" applyAlignment="1" applyFont="1">
      <alignment readingOrder="0" vertical="top"/>
    </xf>
    <xf borderId="0" fillId="0" fontId="78" numFmtId="165" xfId="0" applyAlignment="1" applyFont="1" applyNumberFormat="1">
      <alignment horizontal="left" readingOrder="0" shrinkToFit="0" vertical="top" wrapText="1"/>
    </xf>
    <xf borderId="0" fillId="11" fontId="0" numFmtId="0" xfId="0" applyAlignment="1" applyFont="1">
      <alignment horizontal="left" readingOrder="0" shrinkToFit="0" vertical="top" wrapText="1"/>
    </xf>
    <xf borderId="0" fillId="0" fontId="155" numFmtId="0" xfId="0" applyAlignment="1" applyFont="1">
      <alignment horizontal="left" readingOrder="0" shrinkToFit="0" wrapText="1"/>
    </xf>
    <xf borderId="0" fillId="28" fontId="156" numFmtId="0" xfId="0" applyAlignment="1" applyFont="1">
      <alignment horizontal="left" readingOrder="0" shrinkToFit="0" vertical="top" wrapText="1"/>
    </xf>
    <xf borderId="0" fillId="31" fontId="0" numFmtId="0" xfId="0" applyAlignment="1" applyFill="1" applyFont="1">
      <alignment horizontal="left" readingOrder="0" shrinkToFit="0" vertical="top" wrapText="1"/>
    </xf>
    <xf borderId="0" fillId="5" fontId="77" numFmtId="0" xfId="0" applyAlignment="1" applyFont="1">
      <alignment horizontal="left" readingOrder="0" shrinkToFit="0" vertical="top" wrapText="0"/>
    </xf>
    <xf borderId="0" fillId="0" fontId="0" numFmtId="165" xfId="0" applyAlignment="1" applyFont="1" applyNumberFormat="1">
      <alignment horizontal="left" shrinkToFit="0" vertical="top" wrapText="1"/>
    </xf>
    <xf borderId="0" fillId="0" fontId="0" numFmtId="0" xfId="0" applyAlignment="1" applyFont="1">
      <alignment horizontal="left" shrinkToFit="0" vertical="top" wrapText="1"/>
    </xf>
    <xf borderId="0" fillId="0" fontId="25" numFmtId="0" xfId="0" applyAlignment="1" applyFont="1">
      <alignment horizontal="left" shrinkToFit="0" vertical="top" wrapText="1"/>
    </xf>
    <xf borderId="0" fillId="0" fontId="153" numFmtId="0" xfId="0" applyAlignment="1" applyFont="1">
      <alignment horizontal="left" shrinkToFit="0" vertical="top" wrapText="1"/>
    </xf>
    <xf borderId="0" fillId="4" fontId="153" numFmtId="0" xfId="0" applyAlignment="1" applyFont="1">
      <alignment horizontal="left" readingOrder="0" shrinkToFit="0" vertical="top" wrapText="1"/>
    </xf>
    <xf borderId="0" fillId="0" fontId="157" numFmtId="0" xfId="0" applyAlignment="1" applyFont="1">
      <alignment horizontal="left" readingOrder="0" shrinkToFit="0" vertical="top" wrapText="1"/>
    </xf>
    <xf borderId="0" fillId="0" fontId="25" numFmtId="0" xfId="0" applyAlignment="1" applyFont="1">
      <alignment horizontal="left" readingOrder="0" shrinkToFit="0" vertical="top" wrapText="1"/>
    </xf>
    <xf borderId="0" fillId="0" fontId="25" numFmtId="165" xfId="0" applyAlignment="1" applyFont="1" applyNumberFormat="1">
      <alignment horizontal="left" readingOrder="0" shrinkToFit="0" vertical="top" wrapText="1"/>
    </xf>
    <xf borderId="0" fillId="0" fontId="153" numFmtId="0" xfId="0" applyAlignment="1" applyFont="1">
      <alignment horizontal="left" readingOrder="0" shrinkToFit="0" vertical="top" wrapText="1"/>
    </xf>
    <xf borderId="0" fillId="0" fontId="25" numFmtId="0" xfId="0" applyAlignment="1" applyFont="1">
      <alignment horizontal="left" readingOrder="0" shrinkToFit="0" vertical="top" wrapText="1"/>
    </xf>
    <xf borderId="0" fillId="0" fontId="153" numFmtId="165" xfId="0" applyAlignment="1" applyFont="1" applyNumberFormat="1">
      <alignment horizontal="left" readingOrder="0" shrinkToFit="0" vertical="top" wrapText="1"/>
    </xf>
    <xf borderId="0" fillId="32" fontId="153" numFmtId="0" xfId="0" applyAlignment="1" applyFill="1" applyFont="1">
      <alignment horizontal="left" readingOrder="0" shrinkToFit="0" vertical="top" wrapText="1"/>
    </xf>
    <xf borderId="0" fillId="32" fontId="158" numFmtId="0" xfId="0" applyAlignment="1" applyFont="1">
      <alignment horizontal="left" readingOrder="0" shrinkToFit="0" vertical="top" wrapText="1"/>
    </xf>
    <xf borderId="0" fillId="32" fontId="25" numFmtId="0" xfId="0" applyAlignment="1" applyFont="1">
      <alignment horizontal="left" readingOrder="0" shrinkToFit="0" vertical="top" wrapText="1"/>
    </xf>
    <xf borderId="0" fillId="32" fontId="25" numFmtId="165" xfId="0" applyAlignment="1" applyFont="1" applyNumberFormat="1">
      <alignment horizontal="left" readingOrder="0" shrinkToFit="0" vertical="top" wrapText="1"/>
    </xf>
    <xf borderId="0" fillId="32" fontId="153" numFmtId="0" xfId="0" applyAlignment="1" applyFont="1">
      <alignment horizontal="left" shrinkToFit="0" vertical="top" wrapText="1"/>
    </xf>
    <xf borderId="0" fillId="32" fontId="25" numFmtId="0" xfId="0" applyAlignment="1" applyFont="1">
      <alignment horizontal="left" shrinkToFit="0" vertical="top" wrapText="1"/>
    </xf>
    <xf borderId="0" fillId="32" fontId="25" numFmtId="0" xfId="0" applyAlignment="1" applyFont="1">
      <alignment horizontal="left" shrinkToFit="0" vertical="top" wrapText="1"/>
    </xf>
    <xf borderId="0" fillId="32" fontId="18" numFmtId="0" xfId="0" applyAlignment="1" applyFont="1">
      <alignment shrinkToFit="0" vertical="top" wrapText="1"/>
    </xf>
    <xf borderId="0" fillId="0" fontId="25" numFmtId="0" xfId="0" applyAlignment="1" applyFont="1">
      <alignment horizontal="left" shrinkToFit="0" vertical="top" wrapText="1"/>
    </xf>
    <xf borderId="0" fillId="5" fontId="77" numFmtId="0" xfId="0" applyAlignment="1" applyFont="1">
      <alignment horizontal="left" readingOrder="0" shrinkToFit="0" vertical="top" wrapText="0"/>
    </xf>
    <xf borderId="0" fillId="5" fontId="153" numFmtId="0" xfId="0" applyAlignment="1" applyFont="1">
      <alignment horizontal="left" readingOrder="0" shrinkToFit="0" vertical="top" wrapText="1"/>
    </xf>
    <xf borderId="0" fillId="5" fontId="25" numFmtId="0" xfId="0" applyAlignment="1" applyFont="1">
      <alignment horizontal="left" readingOrder="0" shrinkToFit="0" vertical="top" wrapText="1"/>
    </xf>
    <xf borderId="0" fillId="5" fontId="25" numFmtId="165" xfId="0" applyAlignment="1" applyFont="1" applyNumberFormat="1">
      <alignment horizontal="left" readingOrder="0" shrinkToFit="0" vertical="top" wrapText="1"/>
    </xf>
    <xf borderId="0" fillId="5" fontId="153" numFmtId="0" xfId="0" applyAlignment="1" applyFont="1">
      <alignment horizontal="left" shrinkToFit="0" vertical="top" wrapText="1"/>
    </xf>
    <xf borderId="0" fillId="5" fontId="25" numFmtId="0" xfId="0" applyAlignment="1" applyFont="1">
      <alignment horizontal="left" shrinkToFit="0" vertical="top" wrapText="1"/>
    </xf>
    <xf borderId="0" fillId="5" fontId="25" numFmtId="0" xfId="0" applyAlignment="1" applyFont="1">
      <alignment horizontal="left" shrinkToFit="0" vertical="top" wrapText="1"/>
    </xf>
    <xf borderId="0" fillId="0" fontId="78" numFmtId="0" xfId="0" applyAlignment="1" applyFont="1">
      <alignment horizontal="left" readingOrder="0" shrinkToFit="0" vertical="top" wrapText="1"/>
    </xf>
    <xf borderId="0" fillId="0" fontId="159" numFmtId="0" xfId="0" applyAlignment="1" applyFont="1">
      <alignment horizontal="left" readingOrder="0" shrinkToFit="0" vertical="top" wrapText="1"/>
    </xf>
    <xf borderId="0" fillId="0" fontId="160" numFmtId="0" xfId="0" applyAlignment="1" applyFont="1">
      <alignment horizontal="left" readingOrder="0" shrinkToFit="0" vertical="top" wrapText="1"/>
    </xf>
    <xf borderId="0" fillId="0" fontId="159" numFmtId="165" xfId="0" applyAlignment="1" applyFont="1" applyNumberFormat="1">
      <alignment horizontal="left" readingOrder="0" shrinkToFit="0" vertical="top" wrapText="1"/>
    </xf>
    <xf borderId="0" fillId="0" fontId="78" numFmtId="0" xfId="0" applyAlignment="1" applyFont="1">
      <alignment horizontal="left" readingOrder="0" shrinkToFit="0" vertical="top" wrapText="1"/>
    </xf>
    <xf borderId="0" fillId="0" fontId="78" numFmtId="0" xfId="0" applyAlignment="1" applyFont="1">
      <alignment horizontal="left" shrinkToFit="0" vertical="top" wrapText="1"/>
    </xf>
    <xf borderId="0" fillId="0" fontId="159" numFmtId="0" xfId="0" applyAlignment="1" applyFont="1">
      <alignment horizontal="left" shrinkToFit="0" vertical="top" wrapText="1"/>
    </xf>
    <xf borderId="0" fillId="0" fontId="159" numFmtId="0" xfId="0" applyFont="1"/>
    <xf borderId="0" fillId="4" fontId="161" numFmtId="0" xfId="0" applyAlignment="1" applyFont="1">
      <alignment horizontal="left" readingOrder="0" shrinkToFit="0" vertical="top" wrapText="1"/>
    </xf>
    <xf borderId="0" fillId="4" fontId="153" numFmtId="165" xfId="0" applyAlignment="1" applyFont="1" applyNumberFormat="1">
      <alignment horizontal="left" readingOrder="0" shrinkToFit="0" vertical="top" wrapText="1"/>
    </xf>
    <xf borderId="0" fillId="4" fontId="25" numFmtId="0" xfId="0" applyAlignment="1" applyFont="1">
      <alignment horizontal="left" shrinkToFit="0" vertical="top" wrapText="1"/>
    </xf>
    <xf borderId="0" fillId="4" fontId="153" numFmtId="0" xfId="0" applyAlignment="1" applyFont="1">
      <alignment horizontal="left" shrinkToFit="0" vertical="top" wrapText="1"/>
    </xf>
    <xf borderId="0" fillId="4" fontId="18" numFmtId="0" xfId="0" applyAlignment="1" applyFont="1">
      <alignment shrinkToFit="0" vertical="top" wrapText="1"/>
    </xf>
    <xf borderId="0" fillId="4" fontId="162" numFmtId="0" xfId="0" applyAlignment="1" applyFont="1">
      <alignment horizontal="left" shrinkToFit="0" vertical="top" wrapText="1"/>
    </xf>
    <xf borderId="0" fillId="0" fontId="163" numFmtId="0" xfId="0" applyAlignment="1" applyFont="1">
      <alignment horizontal="left" readingOrder="0" shrinkToFit="0" vertical="top" wrapText="1"/>
    </xf>
    <xf borderId="0" fillId="0" fontId="164" numFmtId="0" xfId="0" applyAlignment="1" applyFont="1">
      <alignment horizontal="left" shrinkToFit="0" vertical="top" wrapText="1"/>
    </xf>
    <xf borderId="0" fillId="4" fontId="25" numFmtId="165" xfId="0" applyAlignment="1" applyFont="1" applyNumberFormat="1">
      <alignment horizontal="left" readingOrder="0" shrinkToFit="0" vertical="top" wrapText="1"/>
    </xf>
    <xf borderId="0" fillId="0" fontId="165" numFmtId="0" xfId="0" applyAlignment="1" applyFont="1">
      <alignment horizontal="left" shrinkToFit="0" vertical="top" wrapText="1"/>
    </xf>
    <xf borderId="0" fillId="0" fontId="166" numFmtId="0" xfId="0" applyAlignment="1" applyFont="1">
      <alignment horizontal="left" readingOrder="0" shrinkToFit="0" vertical="top" wrapText="1"/>
    </xf>
    <xf borderId="0" fillId="0" fontId="25" numFmtId="0" xfId="0" applyAlignment="1" applyFont="1">
      <alignment horizontal="left" readingOrder="0" shrinkToFit="0" vertical="top" wrapText="0"/>
    </xf>
    <xf borderId="0" fillId="5" fontId="77" numFmtId="0" xfId="0" applyAlignment="1" applyFont="1">
      <alignment horizontal="left" readingOrder="0" shrinkToFit="0" vertical="top" wrapText="1"/>
    </xf>
    <xf borderId="0" fillId="4" fontId="78" numFmtId="0" xfId="0" applyAlignment="1" applyFont="1">
      <alignment horizontal="left" readingOrder="0" shrinkToFit="0" vertical="top" wrapText="1"/>
    </xf>
    <xf borderId="0" fillId="0" fontId="18" numFmtId="171" xfId="0" applyAlignment="1" applyFont="1" applyNumberFormat="1">
      <alignment horizontal="left" readingOrder="0" shrinkToFit="0" vertical="top" wrapText="1"/>
    </xf>
    <xf borderId="0" fillId="33" fontId="0" numFmtId="0" xfId="0" applyAlignment="1" applyFill="1" applyFont="1">
      <alignment horizontal="left" readingOrder="0" shrinkToFit="0" vertical="top" wrapText="1"/>
    </xf>
    <xf borderId="0" fillId="0" fontId="167" numFmtId="0" xfId="0" applyAlignment="1" applyFont="1">
      <alignment horizontal="left" readingOrder="0" shrinkToFit="0" vertical="top" wrapText="1"/>
    </xf>
    <xf borderId="0" fillId="0" fontId="18" numFmtId="0" xfId="0" applyAlignment="1" applyFont="1">
      <alignment horizontal="left" shrinkToFit="0" vertical="top" wrapText="1"/>
    </xf>
    <xf borderId="0" fillId="30" fontId="168" numFmtId="0" xfId="0" applyAlignment="1" applyFont="1">
      <alignment horizontal="left" readingOrder="0" shrinkToFit="0" vertical="top" wrapText="1"/>
    </xf>
    <xf borderId="0" fillId="30" fontId="18" numFmtId="0" xfId="0" applyAlignment="1" applyFont="1">
      <alignment horizontal="left" readingOrder="0" shrinkToFit="0" vertical="top" wrapText="1"/>
    </xf>
    <xf borderId="0" fillId="30" fontId="18" numFmtId="171" xfId="0" applyAlignment="1" applyFont="1" applyNumberFormat="1">
      <alignment horizontal="left" readingOrder="0" shrinkToFit="0" vertical="top" wrapText="1"/>
    </xf>
    <xf borderId="0" fillId="30" fontId="0" numFmtId="0" xfId="0" applyAlignment="1" applyFont="1">
      <alignment horizontal="left" shrinkToFit="0" vertical="top" wrapText="1"/>
    </xf>
    <xf borderId="0" fillId="30" fontId="18" numFmtId="0" xfId="0" applyFont="1"/>
    <xf borderId="0" fillId="11" fontId="18" numFmtId="0" xfId="0" applyAlignment="1" applyFont="1">
      <alignment horizontal="left" readingOrder="0" shrinkToFit="0" vertical="top" wrapText="1"/>
    </xf>
    <xf borderId="0" fillId="0" fontId="18" numFmtId="175" xfId="0" applyAlignment="1" applyFont="1" applyNumberFormat="1">
      <alignment horizontal="left" readingOrder="0" shrinkToFit="0" vertical="top" wrapText="1"/>
    </xf>
    <xf borderId="0" fillId="0" fontId="18" numFmtId="165" xfId="0" applyAlignment="1" applyFont="1" applyNumberFormat="1">
      <alignment horizontal="left" readingOrder="0" shrinkToFit="0" vertical="top" wrapText="1"/>
    </xf>
    <xf borderId="0" fillId="0" fontId="169" numFmtId="0" xfId="0" applyAlignment="1" applyFont="1">
      <alignment horizontal="left" shrinkToFit="0" vertical="top" wrapText="1"/>
    </xf>
    <xf borderId="0" fillId="4" fontId="170" numFmtId="0" xfId="0" applyAlignment="1" applyFont="1">
      <alignment horizontal="left" readingOrder="0" shrinkToFit="0" vertical="top" wrapText="1"/>
    </xf>
    <xf borderId="0" fillId="4" fontId="18" numFmtId="171" xfId="0" applyAlignment="1" applyFont="1" applyNumberFormat="1">
      <alignment horizontal="left" readingOrder="0" shrinkToFit="0" vertical="top" wrapText="1"/>
    </xf>
    <xf borderId="0" fillId="30" fontId="18" numFmtId="175" xfId="0" applyAlignment="1" applyFont="1" applyNumberFormat="1">
      <alignment horizontal="left" readingOrder="0" shrinkToFit="0" vertical="top" wrapText="1"/>
    </xf>
    <xf borderId="0" fillId="0" fontId="18" numFmtId="169" xfId="0" applyAlignment="1" applyFont="1" applyNumberFormat="1">
      <alignment horizontal="left" readingOrder="0" shrinkToFit="0" vertical="top" wrapText="1"/>
    </xf>
    <xf borderId="0" fillId="4" fontId="76" numFmtId="0" xfId="0" applyAlignment="1" applyFont="1">
      <alignment horizontal="left" readingOrder="0" vertical="top"/>
    </xf>
    <xf borderId="0" fillId="11" fontId="25" numFmtId="0" xfId="0" applyAlignment="1" applyFont="1">
      <alignment readingOrder="0" shrinkToFit="0" vertical="top" wrapText="1"/>
    </xf>
    <xf borderId="0" fillId="4" fontId="76" numFmtId="0" xfId="0" applyFont="1"/>
    <xf borderId="0" fillId="21" fontId="0" numFmtId="0" xfId="0" applyAlignment="1" applyFont="1">
      <alignment horizontal="left" readingOrder="0" shrinkToFit="0" vertical="top" wrapText="1"/>
    </xf>
    <xf borderId="0" fillId="4" fontId="18" numFmtId="0" xfId="0" applyAlignment="1" applyFont="1">
      <alignment horizontal="left" shrinkToFit="0" vertical="top" wrapText="1"/>
    </xf>
    <xf borderId="0" fillId="4" fontId="76" numFmtId="0" xfId="0" applyAlignment="1" applyFont="1">
      <alignment readingOrder="0"/>
    </xf>
    <xf borderId="0" fillId="4" fontId="76" numFmtId="0" xfId="0" applyAlignment="1" applyFont="1">
      <alignment readingOrder="0" vertical="top"/>
    </xf>
    <xf borderId="0" fillId="30" fontId="171" numFmtId="0" xfId="0" applyAlignment="1" applyFont="1">
      <alignment horizontal="left" readingOrder="0" shrinkToFit="0" vertical="top" wrapText="1"/>
    </xf>
    <xf borderId="0" fillId="5" fontId="172" numFmtId="0" xfId="0" applyAlignment="1" applyFont="1">
      <alignment readingOrder="0"/>
    </xf>
    <xf borderId="0" fillId="32" fontId="0" numFmtId="0" xfId="0" applyAlignment="1" applyFont="1">
      <alignment horizontal="left" readingOrder="0" shrinkToFit="0" vertical="top" wrapText="1"/>
    </xf>
    <xf borderId="0" fillId="32" fontId="173" numFmtId="0" xfId="0" applyAlignment="1" applyFont="1">
      <alignment horizontal="left" readingOrder="0" shrinkToFit="0" vertical="top" wrapText="1"/>
    </xf>
    <xf borderId="0" fillId="32" fontId="25" numFmtId="0" xfId="0" applyAlignment="1" applyFont="1">
      <alignment horizontal="left" readingOrder="0" shrinkToFit="0" vertical="top" wrapText="1"/>
    </xf>
    <xf borderId="0" fillId="32" fontId="18" numFmtId="171" xfId="0" applyAlignment="1" applyFont="1" applyNumberFormat="1">
      <alignment horizontal="left" readingOrder="0" shrinkToFit="0" vertical="top" wrapText="1"/>
    </xf>
    <xf borderId="0" fillId="32" fontId="0" numFmtId="0" xfId="0" applyAlignment="1" applyFont="1">
      <alignment horizontal="left" shrinkToFit="0" vertical="top" wrapText="1"/>
    </xf>
    <xf borderId="0" fillId="32" fontId="18" numFmtId="0" xfId="0" applyFont="1"/>
    <xf borderId="0" fillId="0" fontId="174" numFmtId="0" xfId="0" applyAlignment="1" applyFont="1">
      <alignment horizontal="left" readingOrder="0"/>
    </xf>
    <xf borderId="0" fillId="0" fontId="175" numFmtId="0" xfId="0" applyAlignment="1" applyFont="1">
      <alignment horizontal="left" readingOrder="0" shrinkToFit="0" vertical="top" wrapText="1"/>
    </xf>
    <xf borderId="0" fillId="0" fontId="18" numFmtId="167" xfId="0" applyAlignment="1" applyFont="1" applyNumberFormat="1">
      <alignment readingOrder="0" shrinkToFit="0" wrapText="1"/>
    </xf>
    <xf borderId="0" fillId="0" fontId="0" numFmtId="0" xfId="0" applyAlignment="1" applyFont="1">
      <alignment horizontal="center" readingOrder="0" shrinkToFit="0" vertical="bottom" wrapText="1"/>
    </xf>
    <xf borderId="0" fillId="34" fontId="7" numFmtId="0" xfId="0" applyAlignment="1" applyFill="1" applyFont="1">
      <alignment horizontal="left" readingOrder="0" shrinkToFit="0" vertical="top" wrapText="1"/>
    </xf>
    <xf borderId="0" fillId="34" fontId="8" numFmtId="0" xfId="0" applyAlignment="1" applyFont="1">
      <alignment horizontal="left" readingOrder="0" shrinkToFit="0" vertical="top" wrapText="1"/>
    </xf>
    <xf borderId="0" fillId="0" fontId="26" numFmtId="164" xfId="0" applyAlignment="1" applyFont="1" applyNumberFormat="1">
      <alignment shrinkToFit="0" vertical="bottom" wrapText="1"/>
    </xf>
    <xf borderId="1" fillId="5" fontId="77" numFmtId="0" xfId="0" applyAlignment="1" applyBorder="1" applyFont="1">
      <alignment horizontal="left" readingOrder="0" shrinkToFit="0" vertical="top" wrapText="1"/>
    </xf>
    <xf borderId="0" fillId="0" fontId="25" numFmtId="164" xfId="0" applyAlignment="1" applyFont="1" applyNumberFormat="1">
      <alignment horizontal="left" readingOrder="0" shrinkToFit="0" vertical="top" wrapText="1"/>
    </xf>
    <xf borderId="0" fillId="5" fontId="25" numFmtId="0" xfId="0" applyAlignment="1" applyFont="1">
      <alignment horizontal="left" readingOrder="0" shrinkToFit="0" vertical="top" wrapText="0"/>
    </xf>
    <xf borderId="0" fillId="5" fontId="153" numFmtId="0" xfId="0" applyAlignment="1" applyFont="1">
      <alignment horizontal="left" readingOrder="0" shrinkToFit="0" vertical="bottom" wrapText="1"/>
    </xf>
    <xf borderId="0" fillId="5" fontId="25" numFmtId="0" xfId="0" applyAlignment="1" applyFont="1">
      <alignment horizontal="left" readingOrder="0" shrinkToFit="0" vertical="bottom" wrapText="1"/>
    </xf>
    <xf borderId="0" fillId="5" fontId="26" numFmtId="0" xfId="0" applyAlignment="1" applyFont="1">
      <alignment horizontal="left" readingOrder="0" shrinkToFit="0" vertical="bottom" wrapText="1"/>
    </xf>
    <xf borderId="0" fillId="5" fontId="26" numFmtId="165" xfId="0" applyAlignment="1" applyFont="1" applyNumberFormat="1">
      <alignment horizontal="left" shrinkToFit="0" vertical="bottom" wrapText="1"/>
    </xf>
    <xf borderId="0" fillId="5" fontId="26" numFmtId="0" xfId="0" applyAlignment="1" applyFont="1">
      <alignment horizontal="left" shrinkToFit="0" vertical="bottom" wrapText="1"/>
    </xf>
    <xf borderId="0" fillId="5" fontId="26" numFmtId="0" xfId="0" applyAlignment="1" applyFont="1">
      <alignment horizontal="left" shrinkToFit="0" vertical="bottom" wrapText="1"/>
    </xf>
    <xf borderId="0" fillId="4" fontId="153" numFmtId="0" xfId="0" applyAlignment="1" applyFont="1">
      <alignment horizontal="left" readingOrder="0" shrinkToFit="0" vertical="bottom" wrapText="1"/>
    </xf>
    <xf borderId="0" fillId="0" fontId="153" numFmtId="0" xfId="0" applyAlignment="1" applyFont="1">
      <alignment horizontal="left" readingOrder="0" shrinkToFit="0" vertical="bottom" wrapText="1"/>
    </xf>
    <xf borderId="0" fillId="0" fontId="25" numFmtId="164" xfId="0" applyAlignment="1" applyFont="1" applyNumberFormat="1">
      <alignment horizontal="left" readingOrder="0" shrinkToFit="0" vertical="bottom" wrapText="1"/>
    </xf>
    <xf borderId="0" fillId="0" fontId="25" numFmtId="0" xfId="0" applyAlignment="1" applyFont="1">
      <alignment horizontal="left" shrinkToFit="0" vertical="bottom" wrapText="1"/>
    </xf>
    <xf borderId="0" fillId="0" fontId="25" numFmtId="0" xfId="0" applyAlignment="1" applyFont="1">
      <alignment horizontal="left" shrinkToFit="0" vertical="bottom" wrapText="1"/>
    </xf>
    <xf borderId="0" fillId="0" fontId="153" numFmtId="0" xfId="0" applyAlignment="1" applyFont="1">
      <alignment readingOrder="0"/>
    </xf>
    <xf borderId="0" fillId="5" fontId="176" numFmtId="0" xfId="0" applyAlignment="1" applyFont="1">
      <alignment horizontal="left" readingOrder="0" shrinkToFit="0" vertical="top" wrapText="0"/>
    </xf>
    <xf borderId="0" fillId="5" fontId="148" numFmtId="0" xfId="0" applyAlignment="1" applyFont="1">
      <alignment horizontal="left" readingOrder="0" shrinkToFit="0" vertical="bottom" wrapText="1"/>
    </xf>
    <xf borderId="0" fillId="5" fontId="176" numFmtId="0" xfId="0" applyAlignment="1" applyFont="1">
      <alignment horizontal="left" readingOrder="0" shrinkToFit="0" vertical="bottom" wrapText="1"/>
    </xf>
    <xf borderId="0" fillId="5" fontId="176" numFmtId="165" xfId="0" applyAlignment="1" applyFont="1" applyNumberFormat="1">
      <alignment horizontal="left" readingOrder="0" shrinkToFit="0" vertical="bottom" wrapText="1"/>
    </xf>
    <xf borderId="0" fillId="5" fontId="148" numFmtId="0" xfId="0" applyAlignment="1" applyFont="1">
      <alignment horizontal="left" shrinkToFit="0" vertical="bottom" wrapText="1"/>
    </xf>
    <xf borderId="0" fillId="5" fontId="176" numFmtId="0" xfId="0" applyAlignment="1" applyFont="1">
      <alignment horizontal="left" shrinkToFit="0" vertical="bottom" wrapText="1"/>
    </xf>
    <xf borderId="0" fillId="5" fontId="176" numFmtId="0" xfId="0" applyAlignment="1" applyFont="1">
      <alignment horizontal="left" shrinkToFit="0" vertical="bottom" wrapText="1"/>
    </xf>
    <xf borderId="0" fillId="0" fontId="153" numFmtId="165" xfId="0" applyAlignment="1" applyFont="1" applyNumberFormat="1">
      <alignment horizontal="left" readingOrder="0" shrinkToFit="0" vertical="bottom" wrapText="1"/>
    </xf>
    <xf borderId="0" fillId="0" fontId="153" numFmtId="0" xfId="0" applyAlignment="1" applyFont="1">
      <alignment horizontal="left" shrinkToFit="0" vertical="bottom" wrapText="1"/>
    </xf>
    <xf borderId="0" fillId="5" fontId="25" numFmtId="165" xfId="0" applyAlignment="1" applyFont="1" applyNumberFormat="1">
      <alignment horizontal="left" shrinkToFit="0" vertical="bottom" wrapText="1"/>
    </xf>
    <xf borderId="0" fillId="5" fontId="153" numFmtId="0" xfId="0" applyAlignment="1" applyFont="1">
      <alignment horizontal="left" shrinkToFit="0" vertical="bottom" wrapText="1"/>
    </xf>
    <xf borderId="0" fillId="5" fontId="25" numFmtId="0" xfId="0" applyAlignment="1" applyFont="1">
      <alignment horizontal="left" shrinkToFit="0" vertical="bottom" wrapText="1"/>
    </xf>
    <xf borderId="0" fillId="5" fontId="25" numFmtId="0" xfId="0" applyAlignment="1" applyFont="1">
      <alignment horizontal="left" shrinkToFit="0" vertical="bottom" wrapText="1"/>
    </xf>
    <xf borderId="0" fillId="4" fontId="25" numFmtId="0" xfId="0" applyAlignment="1" applyFont="1">
      <alignment horizontal="left" readingOrder="0" shrinkToFit="0" vertical="bottom" wrapText="1"/>
    </xf>
    <xf borderId="0" fillId="0" fontId="177" numFmtId="0" xfId="0" applyAlignment="1" applyFont="1">
      <alignment horizontal="left" readingOrder="0" shrinkToFit="0" vertical="bottom" wrapText="1"/>
    </xf>
    <xf borderId="0" fillId="0" fontId="25" numFmtId="0" xfId="0" applyAlignment="1" applyFont="1">
      <alignment horizontal="left" readingOrder="0" shrinkToFit="0" vertical="bottom" wrapText="1"/>
    </xf>
    <xf borderId="1" fillId="3" fontId="43" numFmtId="0" xfId="0" applyAlignment="1" applyBorder="1" applyFont="1">
      <alignment readingOrder="0" shrinkToFit="0" vertical="bottom" wrapText="0"/>
    </xf>
    <xf borderId="0" fillId="0" fontId="18" numFmtId="0" xfId="0" applyAlignment="1" applyFont="1">
      <alignment horizontal="left" readingOrder="0" shrinkToFit="0" vertical="top" wrapText="0"/>
    </xf>
    <xf borderId="0" fillId="35" fontId="18" numFmtId="0" xfId="0" applyAlignment="1" applyFill="1" applyFont="1">
      <alignment readingOrder="0"/>
    </xf>
    <xf borderId="1" fillId="3" fontId="43" numFmtId="0" xfId="0" applyAlignment="1" applyBorder="1" applyFont="1">
      <alignment vertical="bottom"/>
    </xf>
    <xf borderId="0" fillId="4" fontId="25" numFmtId="0" xfId="0" applyAlignment="1" applyFont="1">
      <alignment readingOrder="0" shrinkToFit="0" vertical="bottom" wrapText="1"/>
    </xf>
    <xf borderId="0" fillId="0" fontId="25" numFmtId="0" xfId="0" applyAlignment="1" applyFont="1">
      <alignment readingOrder="0" shrinkToFit="0" vertical="top" wrapText="1"/>
    </xf>
    <xf borderId="0" fillId="0" fontId="26" numFmtId="167" xfId="0" applyAlignment="1" applyFont="1" applyNumberFormat="1">
      <alignment readingOrder="0" vertical="bottom"/>
    </xf>
    <xf borderId="0" fillId="7" fontId="18" numFmtId="0" xfId="0" applyAlignment="1" applyFont="1">
      <alignment readingOrder="0"/>
    </xf>
    <xf borderId="0" fillId="0" fontId="26" numFmtId="164" xfId="0" applyAlignment="1" applyFont="1" applyNumberFormat="1">
      <alignment horizontal="left" readingOrder="0" shrinkToFit="0" vertical="bottom" wrapText="1"/>
    </xf>
    <xf borderId="0" fillId="0" fontId="26" numFmtId="0" xfId="0" applyAlignment="1" applyFont="1">
      <alignment horizontal="left" shrinkToFit="0" vertical="bottom" wrapText="1"/>
    </xf>
    <xf borderId="0" fillId="0" fontId="18" numFmtId="0" xfId="0" applyAlignment="1" applyFont="1">
      <alignment horizontal="left" shrinkToFit="0" wrapText="1"/>
    </xf>
    <xf borderId="0" fillId="0" fontId="18" numFmtId="0" xfId="0" applyAlignment="1" applyFont="1">
      <alignment horizontal="left"/>
    </xf>
    <xf borderId="0" fillId="4" fontId="18" numFmtId="0" xfId="0" applyAlignment="1" applyFont="1">
      <alignment horizontal="left" readingOrder="0" shrinkToFit="0" vertical="top" wrapText="1"/>
    </xf>
    <xf borderId="0" fillId="0" fontId="178" numFmtId="0" xfId="0" applyAlignment="1" applyFont="1">
      <alignment horizontal="left" readingOrder="0" shrinkToFit="0" vertical="top" wrapText="1"/>
    </xf>
    <xf borderId="0" fillId="21" fontId="8" numFmtId="0" xfId="0" applyAlignment="1" applyFont="1">
      <alignment horizontal="left" readingOrder="0" shrinkToFit="0" vertical="top" wrapText="1"/>
    </xf>
    <xf borderId="1" fillId="0" fontId="20" numFmtId="0" xfId="0" applyAlignment="1" applyBorder="1" applyFont="1">
      <alignment horizontal="left" readingOrder="0" shrinkToFit="0" vertical="top" wrapText="0"/>
    </xf>
    <xf borderId="0" fillId="5" fontId="88" numFmtId="0" xfId="0" applyAlignment="1" applyFont="1">
      <alignment horizontal="center" readingOrder="0" shrinkToFit="0" vertical="top" wrapText="1"/>
    </xf>
    <xf borderId="0" fillId="0" fontId="20" numFmtId="0" xfId="0" applyAlignment="1" applyFont="1">
      <alignment horizontal="center" readingOrder="0" shrinkToFit="0" vertical="top" wrapText="1"/>
    </xf>
    <xf borderId="5" fillId="0" fontId="89" numFmtId="0" xfId="0" applyAlignment="1" applyBorder="1" applyFont="1">
      <alignment horizontal="center" readingOrder="0" shrinkToFit="0" vertical="top" wrapText="1"/>
    </xf>
    <xf borderId="5" fillId="5" fontId="89" numFmtId="0" xfId="0" applyAlignment="1" applyBorder="1" applyFont="1">
      <alignment horizontal="center" readingOrder="0" shrinkToFit="0" vertical="top" wrapText="1"/>
    </xf>
    <xf borderId="5" fillId="0" fontId="90" numFmtId="0" xfId="0" applyAlignment="1" applyBorder="1" applyFont="1">
      <alignment horizontal="center" readingOrder="0" shrinkToFit="0" vertical="top" wrapText="1"/>
    </xf>
    <xf borderId="5" fillId="7" fontId="25" numFmtId="0" xfId="0" applyAlignment="1" applyBorder="1" applyFont="1">
      <alignment horizontal="left" readingOrder="0" shrinkToFit="0" vertical="top" wrapText="1"/>
    </xf>
    <xf borderId="5" fillId="15" fontId="89" numFmtId="0" xfId="0" applyAlignment="1" applyBorder="1" applyFont="1">
      <alignment horizontal="center" readingOrder="0" shrinkToFit="0" vertical="top" wrapText="1"/>
    </xf>
    <xf borderId="0" fillId="24" fontId="25" numFmtId="0" xfId="0" applyAlignment="1" applyFont="1">
      <alignment shrinkToFit="0" vertical="top" wrapText="1"/>
    </xf>
    <xf borderId="10" fillId="0" fontId="26" numFmtId="0" xfId="0" applyAlignment="1" applyBorder="1" applyFont="1">
      <alignment shrinkToFit="0" vertical="top" wrapText="1"/>
    </xf>
    <xf borderId="5" fillId="8" fontId="89" numFmtId="0" xfId="0" applyAlignment="1" applyBorder="1" applyFont="1">
      <alignment horizontal="center" readingOrder="0" shrinkToFit="0" vertical="top" wrapText="1"/>
    </xf>
    <xf borderId="5" fillId="9" fontId="25" numFmtId="0" xfId="0" applyAlignment="1" applyBorder="1" applyFont="1">
      <alignment horizontal="left" readingOrder="0" shrinkToFit="0" vertical="top" wrapText="1"/>
    </xf>
    <xf borderId="5" fillId="17" fontId="89" numFmtId="0" xfId="0" applyAlignment="1" applyBorder="1" applyFont="1">
      <alignment horizontal="center" readingOrder="0" shrinkToFit="0" vertical="top" wrapText="1"/>
    </xf>
    <xf borderId="5" fillId="18" fontId="25" numFmtId="0" xfId="0" applyAlignment="1" applyBorder="1" applyFont="1">
      <alignment horizontal="left" readingOrder="0" shrinkToFit="0" vertical="top" wrapText="1"/>
    </xf>
    <xf borderId="5" fillId="10" fontId="89" numFmtId="0" xfId="0" applyAlignment="1" applyBorder="1" applyFont="1">
      <alignment horizontal="center" readingOrder="0" shrinkToFit="0" vertical="top" wrapText="1"/>
    </xf>
    <xf borderId="5" fillId="11" fontId="25" numFmtId="0" xfId="0" applyAlignment="1" applyBorder="1" applyFont="1">
      <alignment horizontal="left" readingOrder="0" shrinkToFit="0" vertical="top" wrapText="1"/>
    </xf>
    <xf borderId="5" fillId="19" fontId="89" numFmtId="0" xfId="0" applyAlignment="1" applyBorder="1" applyFont="1">
      <alignment horizontal="center" readingOrder="0" shrinkToFit="0" vertical="top" wrapText="1"/>
    </xf>
    <xf borderId="5" fillId="20" fontId="25" numFmtId="0" xfId="0" applyAlignment="1" applyBorder="1" applyFont="1">
      <alignment horizontal="left" readingOrder="0" shrinkToFit="0" vertical="top" wrapText="1"/>
    </xf>
    <xf borderId="10" fillId="12" fontId="84" numFmtId="0" xfId="0" applyAlignment="1" applyBorder="1" applyFont="1">
      <alignment shrinkToFit="0" vertical="top" wrapText="1"/>
    </xf>
    <xf borderId="0" fillId="12" fontId="84" numFmtId="0" xfId="0" applyAlignment="1" applyFont="1">
      <alignment vertical="top"/>
    </xf>
    <xf borderId="0" fillId="5" fontId="172" numFmtId="0" xfId="0" applyAlignment="1" applyFont="1">
      <alignment horizontal="left" readingOrder="0" shrinkToFit="0" vertical="top" wrapText="0"/>
    </xf>
    <xf borderId="0" fillId="5" fontId="26" numFmtId="0" xfId="0" applyAlignment="1" applyFont="1">
      <alignment horizontal="left" readingOrder="0" shrinkToFit="0" vertical="top" wrapText="1"/>
    </xf>
    <xf borderId="0" fillId="5" fontId="26" numFmtId="165" xfId="0" applyAlignment="1" applyFont="1" applyNumberFormat="1">
      <alignment horizontal="left" readingOrder="0" shrinkToFit="0" vertical="top" wrapText="1"/>
    </xf>
    <xf borderId="0" fillId="5" fontId="18" numFmtId="0" xfId="0" applyAlignment="1" applyFont="1">
      <alignment horizontal="left" shrinkToFit="0" vertical="top" wrapText="1"/>
    </xf>
    <xf borderId="0" fillId="5" fontId="26" numFmtId="0" xfId="0" applyAlignment="1" applyFont="1">
      <alignment horizontal="left" shrinkToFit="0" vertical="top" wrapText="1"/>
    </xf>
    <xf borderId="0" fillId="4" fontId="25" numFmtId="165" xfId="0" applyAlignment="1" applyFont="1" applyNumberFormat="1">
      <alignment shrinkToFit="0" vertical="top" wrapText="1"/>
    </xf>
    <xf borderId="0" fillId="7" fontId="25" numFmtId="0" xfId="0" applyAlignment="1" applyFont="1">
      <alignment shrinkToFit="0" vertical="top" wrapText="1"/>
    </xf>
    <xf borderId="0" fillId="5" fontId="172" numFmtId="0" xfId="0" applyAlignment="1" applyFont="1">
      <alignment horizontal="left" readingOrder="0" shrinkToFit="0" vertical="top" wrapText="1"/>
    </xf>
    <xf borderId="0" fillId="0" fontId="26" numFmtId="0" xfId="0" applyAlignment="1" applyFont="1">
      <alignment horizontal="left" readingOrder="0" shrinkToFit="0" vertical="top" wrapText="1"/>
    </xf>
    <xf borderId="0" fillId="10" fontId="25" numFmtId="0" xfId="0" applyAlignment="1" applyFont="1">
      <alignment horizontal="left" readingOrder="0" shrinkToFit="0" vertical="top" wrapText="1"/>
    </xf>
    <xf borderId="0" fillId="10" fontId="18" numFmtId="0" xfId="0" applyAlignment="1" applyFont="1">
      <alignment horizontal="left" readingOrder="0" shrinkToFit="0" vertical="top" wrapText="1"/>
    </xf>
    <xf borderId="0" fillId="10" fontId="26" numFmtId="0" xfId="0" applyAlignment="1" applyFont="1">
      <alignment horizontal="left" readingOrder="0" shrinkToFit="0" vertical="top" wrapText="1"/>
    </xf>
    <xf borderId="0" fillId="10" fontId="18" numFmtId="165" xfId="0" applyAlignment="1" applyFont="1" applyNumberFormat="1">
      <alignment horizontal="left" readingOrder="0" shrinkToFit="0" vertical="top" wrapText="1"/>
    </xf>
    <xf borderId="0" fillId="10" fontId="179" numFmtId="0" xfId="0" applyAlignment="1" applyFont="1">
      <alignment horizontal="left" readingOrder="0" shrinkToFit="0" vertical="top" wrapText="1"/>
    </xf>
    <xf borderId="0" fillId="10" fontId="26" numFmtId="0" xfId="0" applyAlignment="1" applyFont="1">
      <alignment horizontal="left" shrinkToFit="0" vertical="top" wrapText="1"/>
    </xf>
    <xf borderId="0" fillId="10" fontId="26" numFmtId="0" xfId="0" applyAlignment="1" applyFont="1">
      <alignment horizontal="left" shrinkToFit="0" vertical="top" wrapText="1"/>
    </xf>
    <xf borderId="0" fillId="11" fontId="26" numFmtId="0" xfId="0" applyAlignment="1" applyFont="1">
      <alignment horizontal="left" readingOrder="0" shrinkToFit="0" vertical="top" wrapText="1"/>
    </xf>
    <xf borderId="0" fillId="0" fontId="180" numFmtId="0" xfId="0" applyAlignment="1" applyFont="1">
      <alignment horizontal="left" readingOrder="0" shrinkToFit="0" vertical="top" wrapText="1"/>
    </xf>
    <xf borderId="0" fillId="5" fontId="77" numFmtId="0" xfId="0" applyAlignment="1" applyFont="1">
      <alignment horizontal="left" readingOrder="0" shrinkToFit="0" vertical="top" wrapText="1"/>
    </xf>
    <xf borderId="0" fillId="5" fontId="181" numFmtId="0" xfId="0" applyAlignment="1" applyFont="1">
      <alignment horizontal="left" readingOrder="0" shrinkToFit="0" vertical="top" wrapText="1"/>
    </xf>
    <xf borderId="0" fillId="5" fontId="182" numFmtId="0" xfId="0" applyAlignment="1" applyFont="1">
      <alignment horizontal="left" readingOrder="0" shrinkToFit="0" vertical="top" wrapText="1"/>
    </xf>
    <xf borderId="0" fillId="5" fontId="183" numFmtId="0" xfId="0" applyAlignment="1" applyFont="1">
      <alignment horizontal="left" readingOrder="0" shrinkToFit="0" vertical="top" wrapText="1"/>
    </xf>
    <xf borderId="0" fillId="5" fontId="183" numFmtId="165" xfId="0" applyAlignment="1" applyFont="1" applyNumberFormat="1">
      <alignment horizontal="left" readingOrder="0" shrinkToFit="0" vertical="top" wrapText="1"/>
    </xf>
    <xf borderId="0" fillId="5" fontId="184" numFmtId="0" xfId="0" applyAlignment="1" applyFont="1">
      <alignment horizontal="left" shrinkToFit="0" vertical="top" wrapText="1"/>
    </xf>
    <xf borderId="0" fillId="5" fontId="183" numFmtId="0" xfId="0" applyAlignment="1" applyFont="1">
      <alignment horizontal="left" shrinkToFit="0" vertical="top" wrapText="1"/>
    </xf>
    <xf borderId="0" fillId="5" fontId="183" numFmtId="0" xfId="0" applyAlignment="1" applyFont="1">
      <alignment horizontal="left" shrinkToFit="0" vertical="top" wrapText="1"/>
    </xf>
    <xf borderId="0" fillId="5" fontId="184" numFmtId="0" xfId="0" applyAlignment="1" applyFont="1">
      <alignment horizontal="left" readingOrder="0" shrinkToFit="0" vertical="top" wrapText="1"/>
    </xf>
    <xf borderId="0" fillId="5" fontId="183" numFmtId="0" xfId="0" applyAlignment="1" applyFont="1">
      <alignment shrinkToFit="0" vertical="top" wrapText="1"/>
    </xf>
    <xf borderId="0" fillId="5" fontId="183" numFmtId="0" xfId="0" applyAlignment="1" applyFont="1">
      <alignment vertical="bottom"/>
    </xf>
    <xf borderId="0" fillId="4" fontId="153" numFmtId="0" xfId="0" applyAlignment="1" applyFont="1">
      <alignment shrinkToFit="0" vertical="top" wrapText="1"/>
    </xf>
    <xf borderId="0" fillId="0" fontId="18" numFmtId="0" xfId="0" applyAlignment="1" applyFont="1">
      <alignment horizontal="left" readingOrder="0" shrinkToFit="0" wrapText="1"/>
    </xf>
    <xf borderId="0" fillId="0" fontId="185" numFmtId="0" xfId="0" applyAlignment="1" applyFont="1">
      <alignment readingOrder="0" shrinkToFit="0" wrapText="1"/>
    </xf>
    <xf borderId="0" fillId="0" fontId="18" numFmtId="166" xfId="0" applyAlignment="1" applyFont="1" applyNumberFormat="1">
      <alignment readingOrder="0" shrinkToFit="0" wrapText="1"/>
    </xf>
    <xf borderId="0" fillId="0" fontId="18" numFmtId="170" xfId="0" applyAlignment="1" applyFont="1" applyNumberFormat="1">
      <alignment readingOrder="0" shrinkToFit="0" vertical="top" wrapText="1"/>
    </xf>
    <xf borderId="0" fillId="0" fontId="26" numFmtId="170" xfId="0" applyAlignment="1" applyFont="1" applyNumberFormat="1">
      <alignment readingOrder="0" vertical="bottom"/>
    </xf>
    <xf borderId="0" fillId="0" fontId="186" numFmtId="0" xfId="0" applyAlignment="1" applyFont="1">
      <alignment readingOrder="0" shrinkToFit="0" wrapText="1"/>
    </xf>
    <xf borderId="0" fillId="0" fontId="18" numFmtId="168" xfId="0" applyAlignment="1" applyFont="1" applyNumberFormat="1">
      <alignment readingOrder="0" shrinkToFit="0" wrapText="1"/>
    </xf>
    <xf borderId="18" fillId="0" fontId="4" numFmtId="0" xfId="0" applyAlignment="1" applyBorder="1" applyFont="1">
      <alignment readingOrder="0" shrinkToFit="0" vertical="bottom" wrapText="1"/>
    </xf>
    <xf borderId="0" fillId="0" fontId="4" numFmtId="0" xfId="0" applyAlignment="1" applyFont="1">
      <alignment horizontal="center" shrinkToFit="0" vertical="top" wrapText="1"/>
    </xf>
    <xf borderId="0" fillId="0" fontId="26" numFmtId="0" xfId="0" applyAlignment="1" applyFont="1">
      <alignment horizontal="right" readingOrder="0" shrinkToFit="0" vertical="bottom" wrapText="1"/>
    </xf>
    <xf borderId="0" fillId="0" fontId="26" numFmtId="165" xfId="0" applyAlignment="1" applyFont="1" applyNumberFormat="1">
      <alignment readingOrder="0" shrinkToFit="0" vertical="bottom" wrapText="1"/>
    </xf>
    <xf borderId="0" fillId="0" fontId="18" numFmtId="164" xfId="0" applyAlignment="1" applyFont="1" applyNumberFormat="1">
      <alignment readingOrder="0"/>
    </xf>
    <xf borderId="0" fillId="0" fontId="18" numFmtId="164" xfId="0" applyAlignment="1" applyFont="1" applyNumberFormat="1">
      <alignment readingOrder="0" vertical="top"/>
    </xf>
    <xf borderId="0" fillId="0" fontId="20" numFmtId="0" xfId="0" applyAlignment="1" applyFont="1">
      <alignment readingOrder="0" vertical="top"/>
    </xf>
    <xf borderId="0" fillId="0" fontId="7" numFmtId="0" xfId="0" applyAlignment="1" applyFont="1">
      <alignment vertical="center"/>
    </xf>
    <xf borderId="0" fillId="12" fontId="129" numFmtId="0" xfId="0" applyAlignment="1" applyFont="1">
      <alignment horizontal="right" vertical="bottom"/>
    </xf>
    <xf borderId="0" fillId="5" fontId="14" numFmtId="0" xfId="0" applyAlignment="1" applyFont="1">
      <alignment horizontal="center" shrinkToFit="0" vertical="bottom" wrapText="1"/>
    </xf>
    <xf borderId="0" fillId="5" fontId="43" numFmtId="0" xfId="0" applyAlignment="1" applyFont="1">
      <alignment horizontal="center" shrinkToFit="0" wrapText="1"/>
    </xf>
    <xf borderId="0" fillId="5" fontId="14" numFmtId="0" xfId="0" applyAlignment="1" applyFont="1">
      <alignment horizontal="center" vertical="bottom"/>
    </xf>
    <xf borderId="0" fillId="5" fontId="14" numFmtId="0" xfId="0" applyAlignment="1" applyFont="1">
      <alignment horizontal="center" vertical="center"/>
    </xf>
    <xf borderId="0" fillId="5" fontId="14" numFmtId="0" xfId="0" applyAlignment="1" applyFont="1">
      <alignment horizontal="center" readingOrder="0" vertical="bottom"/>
    </xf>
    <xf borderId="0" fillId="5" fontId="14" numFmtId="0" xfId="0" applyAlignment="1" applyFont="1">
      <alignment horizontal="center" readingOrder="0"/>
    </xf>
    <xf borderId="0" fillId="5" fontId="80" numFmtId="0" xfId="0" applyAlignment="1" applyFont="1">
      <alignment horizontal="center" vertical="bottom"/>
    </xf>
    <xf borderId="0" fillId="36" fontId="14" numFmtId="0" xfId="0" applyAlignment="1" applyFill="1" applyFont="1">
      <alignment horizontal="left" readingOrder="0" shrinkToFit="0" vertical="top" wrapText="0"/>
    </xf>
    <xf borderId="0" fillId="36" fontId="7" numFmtId="0" xfId="0" applyAlignment="1" applyFont="1">
      <alignment horizontal="left" shrinkToFit="0" vertical="top" wrapText="0"/>
    </xf>
    <xf borderId="1" fillId="36" fontId="7" numFmtId="0" xfId="0" applyAlignment="1" applyBorder="1" applyFont="1">
      <alignment horizontal="left" shrinkToFit="0" vertical="top" wrapText="0"/>
    </xf>
    <xf borderId="0" fillId="36" fontId="7" numFmtId="0" xfId="0" applyAlignment="1" applyFont="1">
      <alignment shrinkToFit="0" vertical="bottom" wrapText="0"/>
    </xf>
    <xf borderId="0" fillId="36" fontId="7" numFmtId="0" xfId="0" applyAlignment="1" applyFont="1">
      <alignment shrinkToFit="0" vertical="center" wrapText="0"/>
    </xf>
    <xf borderId="0" fillId="36" fontId="7" numFmtId="0" xfId="0" applyAlignment="1" applyFont="1">
      <alignment shrinkToFit="0" wrapText="0"/>
    </xf>
    <xf borderId="0" fillId="36" fontId="26" numFmtId="0" xfId="0" applyAlignment="1" applyFont="1">
      <alignment shrinkToFit="0" vertical="bottom" wrapText="0"/>
    </xf>
    <xf borderId="0" fillId="36" fontId="18" numFmtId="0" xfId="0" applyAlignment="1" applyFont="1">
      <alignment shrinkToFit="0" wrapText="0"/>
    </xf>
    <xf borderId="0" fillId="5" fontId="45" numFmtId="0" xfId="0" applyAlignment="1" applyFont="1">
      <alignment horizontal="left" readingOrder="0" shrinkToFit="0" vertical="top" wrapText="0"/>
    </xf>
    <xf borderId="0" fillId="5" fontId="4" numFmtId="0" xfId="0" applyAlignment="1" applyFont="1">
      <alignment horizontal="left" readingOrder="0" shrinkToFit="0" vertical="top" wrapText="1"/>
    </xf>
    <xf borderId="0" fillId="5" fontId="46" numFmtId="0" xfId="0" applyAlignment="1" applyFont="1">
      <alignment horizontal="left" readingOrder="0" shrinkToFit="0" vertical="top" wrapText="1"/>
    </xf>
    <xf borderId="0" fillId="5" fontId="4" numFmtId="164" xfId="0" applyAlignment="1" applyFont="1" applyNumberFormat="1">
      <alignment horizontal="left" readingOrder="0" shrinkToFit="0" vertical="top" wrapText="1"/>
    </xf>
    <xf borderId="0" fillId="5" fontId="4" numFmtId="0" xfId="0" applyAlignment="1" applyFont="1">
      <alignment horizontal="left" readingOrder="0" shrinkToFit="0" vertical="top" wrapText="1"/>
    </xf>
    <xf borderId="0" fillId="5" fontId="4" numFmtId="0" xfId="0" applyAlignment="1" applyFont="1">
      <alignment horizontal="left" shrinkToFit="0" vertical="top" wrapText="1"/>
    </xf>
    <xf borderId="13" fillId="0" fontId="26" numFmtId="0" xfId="0" applyAlignment="1" applyBorder="1" applyFont="1">
      <alignment readingOrder="0" shrinkToFit="0" vertical="top" wrapText="1"/>
    </xf>
    <xf borderId="0" fillId="0" fontId="4" numFmtId="171" xfId="0" applyAlignment="1" applyFont="1" applyNumberFormat="1">
      <alignment readingOrder="0" shrinkToFit="0" vertical="top" wrapText="1"/>
    </xf>
    <xf borderId="0" fillId="0" fontId="26" numFmtId="0" xfId="0" applyFont="1"/>
    <xf borderId="0" fillId="0" fontId="76" numFmtId="0" xfId="0" applyAlignment="1" applyFont="1">
      <alignment shrinkToFit="0" vertical="bottom" wrapText="0"/>
    </xf>
    <xf borderId="0" fillId="0" fontId="4" numFmtId="172" xfId="0" applyAlignment="1" applyFont="1" applyNumberFormat="1">
      <alignment horizontal="right" shrinkToFit="0" vertical="bottom" wrapText="1"/>
    </xf>
    <xf borderId="0" fillId="4" fontId="76" numFmtId="0" xfId="0" applyAlignment="1" applyFont="1">
      <alignment shrinkToFit="0" vertical="bottom" wrapText="0"/>
    </xf>
    <xf borderId="0" fillId="0" fontId="4" numFmtId="172" xfId="0" applyAlignment="1" applyFont="1" applyNumberFormat="1">
      <alignment horizontal="right" readingOrder="0" shrinkToFit="0" vertical="bottom" wrapText="1"/>
    </xf>
    <xf borderId="0" fillId="0" fontId="14" numFmtId="0" xfId="0" applyAlignment="1" applyFont="1">
      <alignment horizontal="left" readingOrder="0" shrinkToFit="0" vertical="top" wrapText="0"/>
    </xf>
    <xf borderId="0" fillId="0" fontId="7" numFmtId="0" xfId="0" applyAlignment="1" applyFont="1">
      <alignment horizontal="left" shrinkToFit="0" vertical="top" wrapText="0"/>
    </xf>
    <xf borderId="0" fillId="0" fontId="7" numFmtId="0" xfId="0" applyAlignment="1" applyFont="1">
      <alignment shrinkToFit="0" vertical="bottom" wrapText="0"/>
    </xf>
    <xf borderId="0" fillId="0" fontId="7" numFmtId="0" xfId="0" applyAlignment="1" applyFont="1">
      <alignment shrinkToFit="0" vertical="center" wrapText="0"/>
    </xf>
    <xf borderId="0" fillId="0" fontId="7" numFmtId="0" xfId="0" applyAlignment="1" applyFont="1">
      <alignment shrinkToFit="0" wrapText="0"/>
    </xf>
    <xf borderId="0" fillId="26" fontId="26" numFmtId="0" xfId="0" applyAlignment="1" applyFont="1">
      <alignment shrinkToFit="0" vertical="bottom" wrapText="0"/>
    </xf>
    <xf borderId="0" fillId="0" fontId="26" numFmtId="0" xfId="0" applyFont="1"/>
    <xf borderId="0" fillId="9" fontId="4" numFmtId="0" xfId="0" applyAlignment="1" applyFont="1">
      <alignment shrinkToFit="0" vertical="bottom" wrapText="1"/>
    </xf>
    <xf borderId="0" fillId="15" fontId="7" numFmtId="0" xfId="0" applyAlignment="1" applyFont="1">
      <alignment horizontal="left" readingOrder="0" shrinkToFit="0" vertical="top" wrapText="0"/>
    </xf>
    <xf borderId="0" fillId="26" fontId="7" numFmtId="0" xfId="0" applyAlignment="1" applyFont="1">
      <alignment shrinkToFit="0" vertical="center" wrapText="0"/>
    </xf>
    <xf borderId="0" fillId="0" fontId="7" numFmtId="172" xfId="0" applyAlignment="1" applyFont="1" applyNumberFormat="1">
      <alignment readingOrder="0" vertical="bottom"/>
    </xf>
    <xf borderId="0" fillId="15" fontId="7" numFmtId="0" xfId="0" applyAlignment="1" applyFont="1">
      <alignment horizontal="left" shrinkToFit="0" vertical="top" wrapText="0"/>
    </xf>
    <xf borderId="0" fillId="0" fontId="7" numFmtId="0" xfId="0" applyAlignment="1" applyFont="1">
      <alignment readingOrder="0" vertical="center"/>
    </xf>
    <xf borderId="0" fillId="0" fontId="187" numFmtId="0" xfId="0" applyAlignment="1" applyFont="1">
      <alignment readingOrder="0" vertical="center"/>
    </xf>
    <xf borderId="0" fillId="0" fontId="7" numFmtId="0" xfId="0" applyAlignment="1" applyFont="1">
      <alignment readingOrder="0" shrinkToFit="0" vertical="center" wrapText="1"/>
    </xf>
    <xf borderId="0" fillId="3" fontId="7" numFmtId="0" xfId="0" applyAlignment="1" applyFont="1">
      <alignment horizontal="left" shrinkToFit="0" vertical="top" wrapText="1"/>
    </xf>
    <xf borderId="0" fillId="4" fontId="7" numFmtId="0" xfId="0" applyAlignment="1" applyFont="1">
      <alignment horizontal="left" readingOrder="0" shrinkToFit="0" vertical="bottom" wrapText="1"/>
    </xf>
    <xf borderId="0" fillId="0" fontId="8" numFmtId="0" xfId="0" applyAlignment="1" applyFont="1">
      <alignment vertical="bottom"/>
    </xf>
    <xf borderId="0" fillId="0" fontId="7" numFmtId="164" xfId="0" applyAlignment="1" applyFont="1" applyNumberFormat="1">
      <alignment readingOrder="0" vertical="bottom"/>
    </xf>
    <xf borderId="0" fillId="0" fontId="7" numFmtId="0" xfId="0" applyAlignment="1" applyFont="1">
      <alignment horizontal="left" readingOrder="0" shrinkToFit="0" wrapText="1"/>
    </xf>
    <xf borderId="0" fillId="0" fontId="14" numFmtId="0" xfId="0" applyAlignment="1" applyFont="1">
      <alignment horizontal="left" shrinkToFit="0" vertical="top" wrapText="1"/>
    </xf>
    <xf borderId="0" fillId="0" fontId="26" numFmtId="172" xfId="0" applyAlignment="1" applyFont="1" applyNumberFormat="1">
      <alignment vertical="bottom"/>
    </xf>
    <xf borderId="0" fillId="26" fontId="14" numFmtId="0" xfId="0" applyAlignment="1" applyFont="1">
      <alignment horizontal="left" readingOrder="0" shrinkToFit="0" vertical="top" wrapText="1"/>
    </xf>
    <xf borderId="0" fillId="26" fontId="7" numFmtId="0" xfId="0" applyAlignment="1" applyFont="1">
      <alignment vertical="center"/>
    </xf>
    <xf borderId="0" fillId="0" fontId="18" numFmtId="174" xfId="0" applyAlignment="1" applyFont="1" applyNumberFormat="1">
      <alignment readingOrder="0"/>
    </xf>
    <xf borderId="0" fillId="0" fontId="18" numFmtId="0" xfId="0" applyAlignment="1" applyFont="1">
      <alignment vertical="center"/>
    </xf>
    <xf borderId="0" fillId="0" fontId="14" numFmtId="0" xfId="0" applyAlignment="1" applyFont="1">
      <alignment horizontal="left" readingOrder="0" shrinkToFit="0" vertical="top" wrapText="1"/>
    </xf>
    <xf borderId="0" fillId="5" fontId="43" numFmtId="0" xfId="0" applyAlignment="1" applyFont="1">
      <alignment shrinkToFit="0" vertical="bottom" wrapText="1"/>
    </xf>
    <xf borderId="0" fillId="5" fontId="43" numFmtId="0" xfId="0" applyAlignment="1" applyFont="1">
      <alignment readingOrder="0" shrinkToFit="0" vertical="top" wrapText="1"/>
    </xf>
    <xf borderId="0" fillId="5" fontId="43" numFmtId="0" xfId="0" applyAlignment="1" applyFont="1">
      <alignment shrinkToFit="0" vertical="top" wrapText="1"/>
    </xf>
    <xf borderId="0" fillId="5" fontId="188" numFmtId="0" xfId="0" applyAlignment="1" applyFont="1">
      <alignment shrinkToFit="0" vertical="top" wrapText="1"/>
    </xf>
    <xf borderId="0" fillId="5" fontId="4" numFmtId="0" xfId="0" applyAlignment="1" applyFont="1">
      <alignment shrinkToFit="0" vertical="top" wrapText="1"/>
    </xf>
    <xf borderId="19" fillId="5" fontId="43" numFmtId="0" xfId="0" applyAlignment="1" applyBorder="1" applyFont="1">
      <alignment shrinkToFit="0" vertical="bottom" wrapText="1"/>
    </xf>
    <xf borderId="1" fillId="5" fontId="43" numFmtId="0" xfId="0" applyAlignment="1" applyBorder="1" applyFont="1">
      <alignment readingOrder="0" shrinkToFit="0" vertical="top" wrapText="1"/>
    </xf>
    <xf borderId="0" fillId="5" fontId="80" numFmtId="0" xfId="0" applyAlignment="1" applyFont="1">
      <alignment horizontal="center" shrinkToFit="0" vertical="top" wrapText="1"/>
    </xf>
    <xf borderId="1" fillId="5" fontId="43" numFmtId="0" xfId="0" applyAlignment="1" applyBorder="1" applyFont="1">
      <alignment shrinkToFit="0" vertical="top" wrapText="1"/>
    </xf>
    <xf borderId="0" fillId="5" fontId="43" numFmtId="0" xfId="0" applyAlignment="1" applyFont="1">
      <alignment vertical="bottom"/>
    </xf>
    <xf borderId="1" fillId="3" fontId="189" numFmtId="0" xfId="0" applyAlignment="1" applyBorder="1" applyFont="1">
      <alignment readingOrder="0" shrinkToFit="0" vertical="bottom" wrapText="0"/>
    </xf>
    <xf borderId="1" fillId="3" fontId="4" numFmtId="0" xfId="0" applyAlignment="1" applyBorder="1" applyFont="1">
      <alignment shrinkToFit="0" vertical="bottom" wrapText="1"/>
    </xf>
    <xf borderId="0" fillId="3" fontId="4" numFmtId="0" xfId="0" applyAlignment="1" applyFont="1">
      <alignment vertical="top"/>
    </xf>
    <xf borderId="0" fillId="3" fontId="4" numFmtId="0" xfId="0" applyAlignment="1" applyFont="1">
      <alignment shrinkToFit="0" vertical="top" wrapText="1"/>
    </xf>
    <xf borderId="0" fillId="3" fontId="4" numFmtId="0" xfId="0" applyAlignment="1" applyFont="1">
      <alignment vertical="bottom"/>
    </xf>
    <xf borderId="0" fillId="3" fontId="4" numFmtId="0" xfId="0" applyAlignment="1" applyFont="1">
      <alignment shrinkToFit="0" vertical="bottom" wrapText="1"/>
    </xf>
    <xf borderId="1" fillId="3" fontId="4" numFmtId="0" xfId="0" applyAlignment="1" applyBorder="1" applyFont="1">
      <alignment vertical="bottom"/>
    </xf>
    <xf borderId="12" fillId="3" fontId="4" numFmtId="0" xfId="0" applyAlignment="1" applyBorder="1" applyFont="1">
      <alignment vertical="bottom"/>
    </xf>
    <xf borderId="20" fillId="37" fontId="44" numFmtId="0" xfId="0" applyAlignment="1" applyBorder="1" applyFill="1" applyFont="1">
      <alignment shrinkToFit="0" vertical="bottom" wrapText="1"/>
    </xf>
    <xf borderId="13" fillId="37" fontId="44" numFmtId="0" xfId="0" applyAlignment="1" applyBorder="1" applyFont="1">
      <alignment shrinkToFit="0" vertical="bottom" wrapText="1"/>
    </xf>
    <xf borderId="13" fillId="37" fontId="44" numFmtId="0" xfId="0" applyAlignment="1" applyBorder="1" applyFont="1">
      <alignment readingOrder="0" shrinkToFit="0" vertical="bottom" wrapText="1"/>
    </xf>
    <xf borderId="13" fillId="37" fontId="44" numFmtId="0" xfId="0" applyAlignment="1" applyBorder="1" applyFont="1">
      <alignment horizontal="right" readingOrder="0" shrinkToFit="0" vertical="bottom" wrapText="1"/>
    </xf>
    <xf borderId="12" fillId="0" fontId="4" numFmtId="0" xfId="0" applyAlignment="1" applyBorder="1" applyFont="1">
      <alignment readingOrder="0" shrinkToFit="0" vertical="bottom" wrapText="1"/>
    </xf>
    <xf borderId="1" fillId="0" fontId="4" numFmtId="0" xfId="0" applyAlignment="1" applyBorder="1" applyFont="1">
      <alignment readingOrder="0" shrinkToFit="0" vertical="bottom" wrapText="1"/>
    </xf>
    <xf borderId="0" fillId="0" fontId="46" numFmtId="0" xfId="0" applyAlignment="1" applyFont="1">
      <alignment readingOrder="0" shrinkToFit="0" vertical="top" wrapText="1"/>
    </xf>
    <xf borderId="18" fillId="0" fontId="4" numFmtId="0" xfId="0" applyAlignment="1" applyBorder="1" applyFont="1">
      <alignment vertical="bottom"/>
    </xf>
    <xf borderId="0" fillId="0" fontId="4" numFmtId="167" xfId="0" applyAlignment="1" applyFont="1" applyNumberFormat="1">
      <alignment horizontal="right" readingOrder="0" shrinkToFit="0" vertical="bottom" wrapText="1"/>
    </xf>
    <xf borderId="0" fillId="37" fontId="4" numFmtId="0" xfId="0" applyAlignment="1" applyFont="1">
      <alignment shrinkToFit="0" vertical="bottom" wrapText="1"/>
    </xf>
    <xf borderId="0" fillId="37" fontId="4" numFmtId="0" xfId="0" applyAlignment="1" applyFont="1">
      <alignment horizontal="right" shrinkToFit="0" vertical="bottom" wrapText="1"/>
    </xf>
    <xf borderId="0" fillId="37" fontId="4" numFmtId="0" xfId="0" applyAlignment="1" applyFont="1">
      <alignment horizontal="right" readingOrder="0" shrinkToFit="0" vertical="bottom" wrapText="1"/>
    </xf>
    <xf borderId="0" fillId="37" fontId="4" numFmtId="14" xfId="0" applyAlignment="1" applyFont="1" applyNumberFormat="1">
      <alignment horizontal="right" shrinkToFit="0" vertical="bottom" wrapText="1"/>
    </xf>
    <xf borderId="1" fillId="0" fontId="46" numFmtId="0" xfId="0" applyAlignment="1" applyBorder="1" applyFont="1">
      <alignment readingOrder="0" shrinkToFit="0" vertical="bottom" wrapText="1"/>
    </xf>
    <xf borderId="0" fillId="0" fontId="4" numFmtId="0" xfId="0" applyAlignment="1" applyFont="1">
      <alignment readingOrder="0" shrinkToFit="0" vertical="bottom" wrapText="1"/>
    </xf>
    <xf borderId="0" fillId="9" fontId="46" numFmtId="0" xfId="0" applyAlignment="1" applyFont="1">
      <alignment readingOrder="0" shrinkToFit="0" vertical="bottom" wrapText="1"/>
    </xf>
    <xf borderId="0" fillId="0" fontId="4" numFmtId="0" xfId="0" applyAlignment="1" applyFont="1">
      <alignment readingOrder="0" vertical="bottom"/>
    </xf>
    <xf borderId="0" fillId="4" fontId="46" numFmtId="0" xfId="0" applyAlignment="1" applyFont="1">
      <alignment readingOrder="0" shrinkToFit="0" vertical="top" wrapText="1"/>
    </xf>
    <xf borderId="0" fillId="37" fontId="4" numFmtId="0" xfId="0" applyAlignment="1" applyFont="1">
      <alignment horizontal="right" vertical="bottom"/>
    </xf>
    <xf borderId="0" fillId="37" fontId="4" numFmtId="0" xfId="0" applyAlignment="1" applyFont="1">
      <alignment vertical="bottom"/>
    </xf>
    <xf borderId="12" fillId="0" fontId="46" numFmtId="0" xfId="0" applyAlignment="1" applyBorder="1" applyFont="1">
      <alignment readingOrder="0" shrinkToFit="0" vertical="bottom" wrapText="1"/>
    </xf>
    <xf borderId="0" fillId="0" fontId="44" numFmtId="0" xfId="0" applyAlignment="1" applyFont="1">
      <alignment horizontal="right" vertical="bottom"/>
    </xf>
    <xf borderId="0" fillId="0" fontId="46" numFmtId="167" xfId="0" applyAlignment="1" applyFont="1" applyNumberFormat="1">
      <alignment readingOrder="0" shrinkToFit="0" vertical="bottom" wrapText="1"/>
    </xf>
    <xf borderId="0" fillId="7" fontId="46" numFmtId="0" xfId="0" applyAlignment="1" applyFont="1">
      <alignment shrinkToFit="0" vertical="bottom" wrapText="1"/>
    </xf>
    <xf borderId="0" fillId="0" fontId="46" numFmtId="0" xfId="0" applyAlignment="1" applyFont="1">
      <alignment shrinkToFit="0" vertical="bottom" wrapText="1"/>
    </xf>
    <xf borderId="1" fillId="0" fontId="4" numFmtId="0" xfId="0" applyAlignment="1" applyBorder="1" applyFont="1">
      <alignment shrinkToFit="0" vertical="bottom" wrapText="1"/>
    </xf>
    <xf borderId="0" fillId="4" fontId="190" numFmtId="0" xfId="0" applyAlignment="1" applyFont="1">
      <alignment readingOrder="0"/>
    </xf>
    <xf borderId="0" fillId="4" fontId="46" numFmtId="0" xfId="0" applyAlignment="1" applyFont="1">
      <alignment readingOrder="0"/>
    </xf>
    <xf borderId="0" fillId="0" fontId="4" numFmtId="0" xfId="0" applyAlignment="1" applyFont="1">
      <alignment horizontal="right" readingOrder="0" shrinkToFit="0" vertical="bottom" wrapText="1"/>
    </xf>
    <xf borderId="0" fillId="0" fontId="191" numFmtId="0" xfId="0" applyAlignment="1" applyFont="1">
      <alignment readingOrder="0"/>
    </xf>
    <xf borderId="12" fillId="0" fontId="46" numFmtId="0" xfId="0" applyAlignment="1" applyBorder="1" applyFont="1">
      <alignment readingOrder="0" shrinkToFit="0" vertical="top" wrapText="1"/>
    </xf>
    <xf borderId="0" fillId="0" fontId="4" numFmtId="3" xfId="0" applyAlignment="1" applyFont="1" applyNumberFormat="1">
      <alignment readingOrder="0" shrinkToFit="0" vertical="top" wrapText="1"/>
    </xf>
    <xf borderId="0" fillId="0" fontId="192" numFmtId="0" xfId="0" applyAlignment="1" applyFont="1">
      <alignment readingOrder="0" shrinkToFit="0" vertical="bottom" wrapText="1"/>
    </xf>
    <xf borderId="0" fillId="0" fontId="4" numFmtId="3" xfId="0" applyAlignment="1" applyFont="1" applyNumberFormat="1">
      <alignment readingOrder="0" shrinkToFit="0" vertical="bottom" wrapText="1"/>
    </xf>
    <xf borderId="0" fillId="0" fontId="193" numFmtId="0" xfId="0" applyAlignment="1" applyFont="1">
      <alignment shrinkToFit="0" vertical="bottom" wrapText="1"/>
    </xf>
    <xf borderId="0" fillId="0" fontId="9" numFmtId="0" xfId="0" applyAlignment="1" applyFont="1">
      <alignment readingOrder="0"/>
    </xf>
    <xf borderId="0" fillId="4" fontId="9" numFmtId="0" xfId="0" applyAlignment="1" applyFont="1">
      <alignment readingOrder="0"/>
    </xf>
    <xf borderId="0" fillId="4" fontId="46" numFmtId="3" xfId="0" applyAlignment="1" applyFont="1" applyNumberFormat="1">
      <alignment readingOrder="0" shrinkToFit="0" wrapText="1"/>
    </xf>
    <xf borderId="0" fillId="0" fontId="46" numFmtId="0" xfId="0" applyAlignment="1" applyFont="1">
      <alignment readingOrder="0" shrinkToFit="0" wrapText="1"/>
    </xf>
    <xf borderId="0" fillId="0" fontId="46" numFmtId="0" xfId="0" applyAlignment="1" applyFont="1">
      <alignment readingOrder="0"/>
    </xf>
    <xf borderId="0" fillId="0" fontId="4" numFmtId="176" xfId="0" applyAlignment="1" applyFont="1" applyNumberFormat="1">
      <alignment readingOrder="0" shrinkToFit="0" vertical="top" wrapText="1"/>
    </xf>
    <xf borderId="1" fillId="0" fontId="46" numFmtId="0" xfId="0" applyAlignment="1" applyBorder="1" applyFont="1">
      <alignment shrinkToFit="0" vertical="bottom" wrapText="1"/>
    </xf>
    <xf borderId="0" fillId="0" fontId="46" numFmtId="0" xfId="0" applyAlignment="1" applyFont="1">
      <alignment shrinkToFit="0" vertical="top" wrapText="1"/>
    </xf>
    <xf borderId="0" fillId="0" fontId="46" numFmtId="176" xfId="0" applyAlignment="1" applyFont="1" applyNumberFormat="1">
      <alignment readingOrder="0" shrinkToFit="0" vertical="top" wrapText="1"/>
    </xf>
    <xf borderId="0" fillId="0" fontId="46" numFmtId="176" xfId="0" applyAlignment="1" applyFont="1" applyNumberFormat="1">
      <alignment shrinkToFit="0" vertical="top" wrapText="1"/>
    </xf>
    <xf borderId="0" fillId="38" fontId="46" numFmtId="0" xfId="0" applyAlignment="1" applyFill="1" applyFont="1">
      <alignment readingOrder="0" shrinkToFit="0" vertical="bottom" wrapText="1"/>
    </xf>
    <xf borderId="1" fillId="0" fontId="46" numFmtId="0" xfId="0" applyAlignment="1" applyBorder="1" applyFont="1">
      <alignment shrinkToFit="0" vertical="bottom" wrapText="1"/>
    </xf>
    <xf borderId="18" fillId="0" fontId="46" numFmtId="0" xfId="0" applyAlignment="1" applyBorder="1" applyFont="1">
      <alignment readingOrder="0" shrinkToFit="0" vertical="top" wrapText="1"/>
    </xf>
    <xf borderId="18" fillId="0" fontId="46" numFmtId="0" xfId="0" applyAlignment="1" applyBorder="1" applyFont="1">
      <alignment shrinkToFit="0" vertical="bottom" wrapText="1"/>
    </xf>
    <xf borderId="18" fillId="0" fontId="46" numFmtId="0" xfId="0" applyAlignment="1" applyBorder="1" applyFont="1">
      <alignment readingOrder="0" shrinkToFit="0" vertical="bottom" wrapText="1"/>
    </xf>
    <xf borderId="1" fillId="3" fontId="4" numFmtId="0" xfId="0" applyAlignment="1" applyBorder="1" applyFont="1">
      <alignment vertical="top"/>
    </xf>
    <xf borderId="1" fillId="3" fontId="4" numFmtId="0" xfId="0" applyAlignment="1" applyBorder="1" applyFont="1">
      <alignment shrinkToFit="0" vertical="top" wrapText="1"/>
    </xf>
    <xf borderId="0" fillId="4" fontId="46" numFmtId="0" xfId="0" applyAlignment="1" applyFont="1">
      <alignment vertical="bottom"/>
    </xf>
    <xf borderId="1" fillId="0" fontId="4" numFmtId="0" xfId="0" applyAlignment="1" applyBorder="1" applyFont="1">
      <alignment shrinkToFit="0" vertical="bottom" wrapText="1"/>
    </xf>
    <xf borderId="0" fillId="0" fontId="46" numFmtId="0" xfId="0" applyAlignment="1" applyFont="1">
      <alignment shrinkToFit="0" vertical="top" wrapText="1"/>
    </xf>
    <xf borderId="0" fillId="3" fontId="4" numFmtId="0" xfId="0" applyAlignment="1" applyFont="1">
      <alignment readingOrder="0" vertical="bottom"/>
    </xf>
    <xf borderId="0" fillId="0" fontId="4" numFmtId="169" xfId="0" applyAlignment="1" applyFont="1" applyNumberFormat="1">
      <alignment readingOrder="0" vertical="bottom"/>
    </xf>
    <xf borderId="0" fillId="4" fontId="46" numFmtId="0" xfId="0" applyAlignment="1" applyFont="1">
      <alignment shrinkToFit="0" vertical="bottom" wrapText="1"/>
    </xf>
    <xf borderId="18" fillId="0" fontId="4" numFmtId="0" xfId="0" applyAlignment="1" applyBorder="1" applyFont="1">
      <alignment shrinkToFit="0" vertical="top" wrapText="1"/>
    </xf>
    <xf borderId="0" fillId="4" fontId="46" numFmtId="0" xfId="0" applyAlignment="1" applyFont="1">
      <alignment readingOrder="0" vertical="bottom"/>
    </xf>
    <xf borderId="0" fillId="0" fontId="4" numFmtId="175" xfId="0" applyAlignment="1" applyFont="1" applyNumberFormat="1">
      <alignment readingOrder="0" vertical="bottom"/>
    </xf>
    <xf borderId="0" fillId="0" fontId="46" numFmtId="165" xfId="0" applyAlignment="1" applyFont="1" applyNumberFormat="1">
      <alignment readingOrder="0" shrinkToFit="0" vertical="bottom" wrapText="1"/>
    </xf>
    <xf borderId="1" fillId="3" fontId="45" numFmtId="0" xfId="0" applyAlignment="1" applyBorder="1" applyFont="1">
      <alignment shrinkToFit="0" vertical="bottom" wrapText="0"/>
    </xf>
    <xf borderId="1" fillId="3" fontId="194" numFmtId="0" xfId="0" applyAlignment="1" applyBorder="1" applyFont="1">
      <alignment vertical="bottom"/>
    </xf>
    <xf borderId="0" fillId="3" fontId="194" numFmtId="0" xfId="0" applyAlignment="1" applyFont="1">
      <alignment vertical="bottom"/>
    </xf>
    <xf borderId="0" fillId="3" fontId="194" numFmtId="0" xfId="0" applyAlignment="1" applyFont="1">
      <alignment shrinkToFit="0" vertical="bottom" wrapText="1"/>
    </xf>
    <xf borderId="0" fillId="3" fontId="194" numFmtId="0" xfId="0" applyAlignment="1" applyFont="1">
      <alignment vertical="top"/>
    </xf>
    <xf borderId="0" fillId="3" fontId="194" numFmtId="0" xfId="0" applyAlignment="1" applyFont="1">
      <alignment shrinkToFit="0" vertical="top" wrapText="1"/>
    </xf>
    <xf borderId="0" fillId="3" fontId="194" numFmtId="0" xfId="0" applyAlignment="1" applyFont="1">
      <alignment vertical="bottom"/>
    </xf>
    <xf borderId="0" fillId="0" fontId="194" numFmtId="0" xfId="0" applyAlignment="1" applyFont="1">
      <alignment readingOrder="0" shrinkToFit="0" vertical="bottom" wrapText="1"/>
    </xf>
    <xf borderId="0" fillId="0" fontId="194" numFmtId="0" xfId="0" applyAlignment="1" applyFont="1">
      <alignment shrinkToFit="0" vertical="bottom" wrapText="1"/>
    </xf>
    <xf borderId="0" fillId="0" fontId="194" numFmtId="0" xfId="0" applyFont="1"/>
    <xf borderId="0" fillId="0" fontId="184" numFmtId="0" xfId="0" applyFont="1"/>
    <xf borderId="0" fillId="7" fontId="4" numFmtId="0" xfId="0" applyAlignment="1" applyFont="1">
      <alignment vertical="bottom"/>
    </xf>
    <xf borderId="1" fillId="4" fontId="46" numFmtId="0" xfId="0" applyAlignment="1" applyBorder="1" applyFont="1">
      <alignment shrinkToFit="0" vertical="bottom" wrapText="0"/>
    </xf>
    <xf borderId="0" fillId="0" fontId="46" numFmtId="167" xfId="0" applyAlignment="1" applyFont="1" applyNumberFormat="1">
      <alignment readingOrder="0" vertical="bottom"/>
    </xf>
    <xf borderId="0" fillId="0" fontId="46" numFmtId="0" xfId="0" applyAlignment="1" applyFont="1">
      <alignment readingOrder="0" vertical="bottom"/>
    </xf>
    <xf borderId="0" fillId="7" fontId="46" numFmtId="0" xfId="0" applyAlignment="1" applyFont="1">
      <alignment vertical="bottom"/>
    </xf>
    <xf borderId="0" fillId="0" fontId="195" numFmtId="0" xfId="0" applyAlignment="1" applyFont="1">
      <alignment shrinkToFit="0" vertical="bottom" wrapText="1"/>
    </xf>
    <xf borderId="0" fillId="3" fontId="4" numFmtId="0" xfId="0" applyFont="1"/>
    <xf borderId="1" fillId="0" fontId="4" numFmtId="0" xfId="0" applyAlignment="1" applyBorder="1" applyFont="1">
      <alignment vertical="bottom"/>
    </xf>
    <xf borderId="0" fillId="0" fontId="4" numFmtId="166" xfId="0" applyAlignment="1" applyFont="1" applyNumberFormat="1">
      <alignment horizontal="right" vertical="bottom"/>
    </xf>
    <xf borderId="0" fillId="0" fontId="4" numFmtId="167" xfId="0" applyAlignment="1" applyFont="1" applyNumberFormat="1">
      <alignment readingOrder="0"/>
    </xf>
    <xf borderId="1" fillId="28" fontId="4" numFmtId="0" xfId="0" applyAlignment="1" applyBorder="1" applyFont="1">
      <alignment vertical="bottom"/>
    </xf>
    <xf borderId="0" fillId="0" fontId="4" numFmtId="165" xfId="0" applyAlignment="1" applyFont="1" applyNumberFormat="1">
      <alignment readingOrder="0"/>
    </xf>
    <xf borderId="0" fillId="9" fontId="46" numFmtId="0" xfId="0" applyAlignment="1" applyFont="1">
      <alignment shrinkToFit="0" vertical="bottom" wrapText="1"/>
    </xf>
    <xf borderId="0" fillId="0" fontId="196" numFmtId="0" xfId="0" applyAlignment="1" applyFont="1">
      <alignment shrinkToFit="0" vertical="bottom" wrapText="1"/>
    </xf>
    <xf borderId="0" fillId="0" fontId="4" numFmtId="0" xfId="0" applyAlignment="1" applyFont="1">
      <alignment horizontal="right" readingOrder="0" vertical="bottom"/>
    </xf>
    <xf borderId="1" fillId="0" fontId="4" numFmtId="0" xfId="0" applyAlignment="1" applyBorder="1" applyFont="1">
      <alignment readingOrder="0" shrinkToFit="0" vertical="bottom" wrapText="0"/>
    </xf>
    <xf borderId="0" fillId="3" fontId="4" numFmtId="0" xfId="0" applyAlignment="1" applyFont="1">
      <alignment shrinkToFit="0" wrapText="1"/>
    </xf>
    <xf borderId="5" fillId="0" fontId="4" numFmtId="0" xfId="0" applyAlignment="1" applyBorder="1" applyFont="1">
      <alignment vertical="bottom"/>
    </xf>
    <xf borderId="3" fillId="0" fontId="26" numFmtId="0" xfId="0" applyAlignment="1" applyBorder="1" applyFont="1">
      <alignment vertical="bottom"/>
    </xf>
    <xf borderId="3" fillId="0" fontId="4" numFmtId="0" xfId="0" applyAlignment="1" applyBorder="1" applyFont="1">
      <alignment shrinkToFit="0" vertical="bottom" wrapText="1"/>
    </xf>
    <xf borderId="3" fillId="0" fontId="4" numFmtId="0" xfId="0" applyAlignment="1" applyBorder="1" applyFont="1">
      <alignment readingOrder="0" shrinkToFit="0" vertical="top" wrapText="1"/>
    </xf>
    <xf borderId="3" fillId="0" fontId="46" numFmtId="0" xfId="0" applyAlignment="1" applyBorder="1" applyFont="1">
      <alignment readingOrder="0" shrinkToFit="0" vertical="top" wrapText="1"/>
    </xf>
    <xf borderId="0" fillId="0" fontId="26" numFmtId="165" xfId="0" applyAlignment="1" applyFont="1" applyNumberFormat="1">
      <alignment horizontal="right" readingOrder="0" vertical="bottom"/>
    </xf>
    <xf borderId="3" fillId="4" fontId="46" numFmtId="0" xfId="0" applyAlignment="1" applyBorder="1" applyFont="1">
      <alignment shrinkToFit="0" vertical="bottom" wrapText="1"/>
    </xf>
    <xf borderId="3" fillId="0" fontId="4" numFmtId="0" xfId="0" applyAlignment="1" applyBorder="1" applyFont="1">
      <alignment shrinkToFit="0" vertical="top" wrapText="1"/>
    </xf>
    <xf borderId="5" fillId="0" fontId="26" numFmtId="0" xfId="0" applyAlignment="1" applyBorder="1" applyFont="1">
      <alignment vertical="bottom"/>
    </xf>
    <xf borderId="0" fillId="0" fontId="4" numFmtId="0" xfId="0" applyAlignment="1" applyFont="1">
      <alignment readingOrder="0" shrinkToFit="0" vertical="bottom" wrapText="1"/>
    </xf>
    <xf borderId="0" fillId="0" fontId="4" numFmtId="177" xfId="0" applyAlignment="1" applyFont="1" applyNumberFormat="1">
      <alignment readingOrder="0"/>
    </xf>
    <xf borderId="5" fillId="0" fontId="4" numFmtId="0" xfId="0" applyAlignment="1" applyBorder="1" applyFont="1">
      <alignment vertical="bottom"/>
    </xf>
    <xf borderId="6" fillId="0" fontId="4" numFmtId="0" xfId="0" applyAlignment="1" applyBorder="1" applyFont="1">
      <alignment vertical="bottom"/>
    </xf>
    <xf borderId="9" fillId="0" fontId="26" numFmtId="0" xfId="0" applyAlignment="1" applyBorder="1" applyFont="1">
      <alignment vertical="bottom"/>
    </xf>
    <xf borderId="9" fillId="4" fontId="46" numFmtId="0" xfId="0" applyAlignment="1" applyBorder="1" applyFont="1">
      <alignment shrinkToFit="0" vertical="bottom" wrapText="1"/>
    </xf>
    <xf borderId="9" fillId="0" fontId="4" numFmtId="0" xfId="0" applyAlignment="1" applyBorder="1" applyFont="1">
      <alignment shrinkToFit="0" vertical="top" wrapText="1"/>
    </xf>
    <xf borderId="9" fillId="0" fontId="46" numFmtId="0" xfId="0" applyAlignment="1" applyBorder="1" applyFont="1">
      <alignment readingOrder="0" shrinkToFit="0" vertical="top" wrapText="1"/>
    </xf>
    <xf borderId="0" fillId="34" fontId="197" numFmtId="177" xfId="0" applyAlignment="1" applyFont="1" applyNumberFormat="1">
      <alignment readingOrder="0" shrinkToFit="0" wrapText="0"/>
    </xf>
    <xf borderId="1" fillId="3" fontId="189" numFmtId="0" xfId="0" applyAlignment="1" applyBorder="1" applyFont="1">
      <alignment shrinkToFit="0" vertical="bottom" wrapText="0"/>
    </xf>
    <xf borderId="1" fillId="0" fontId="4" numFmtId="0" xfId="0" applyAlignment="1" applyBorder="1" applyFont="1">
      <alignment readingOrder="0" vertical="bottom"/>
    </xf>
    <xf borderId="5" fillId="0" fontId="46" numFmtId="0" xfId="0" applyAlignment="1" applyBorder="1" applyFont="1">
      <alignment readingOrder="0" shrinkToFit="0" vertical="top" wrapText="1"/>
    </xf>
    <xf borderId="5" fillId="0" fontId="46" numFmtId="0" xfId="0" applyAlignment="1" applyBorder="1" applyFont="1">
      <alignment readingOrder="0" shrinkToFit="0" vertical="bottom" wrapText="1"/>
    </xf>
    <xf borderId="6" fillId="0" fontId="46" numFmtId="0" xfId="0" applyAlignment="1" applyBorder="1" applyFont="1">
      <alignment readingOrder="0" shrinkToFit="0" vertical="top" wrapText="1"/>
    </xf>
    <xf borderId="0" fillId="5" fontId="14" numFmtId="0" xfId="0" applyAlignment="1" applyFont="1">
      <alignment horizontal="center" readingOrder="0" vertical="top"/>
    </xf>
    <xf borderId="0" fillId="5" fontId="198" numFmtId="0" xfId="0" applyAlignment="1" applyFont="1">
      <alignment readingOrder="0" shrinkToFit="0" vertical="top" wrapText="0"/>
    </xf>
    <xf borderId="0" fillId="5" fontId="4" numFmtId="0" xfId="0" applyFont="1"/>
    <xf borderId="19" fillId="39" fontId="43" numFmtId="0" xfId="0" applyAlignment="1" applyBorder="1" applyFill="1" applyFont="1">
      <alignment readingOrder="0" shrinkToFit="0" vertical="bottom" wrapText="1"/>
    </xf>
    <xf borderId="1" fillId="39" fontId="43" numFmtId="0" xfId="0" applyAlignment="1" applyBorder="1" applyFont="1">
      <alignment readingOrder="0" shrinkToFit="0" vertical="top" wrapText="1"/>
    </xf>
    <xf borderId="1" fillId="39" fontId="43" numFmtId="0" xfId="0" applyAlignment="1" applyBorder="1" applyFont="1">
      <alignment shrinkToFit="0" vertical="top" wrapText="1"/>
    </xf>
    <xf borderId="0" fillId="39" fontId="43" numFmtId="0" xfId="0" applyAlignment="1" applyFont="1">
      <alignment horizontal="center" readingOrder="0" shrinkToFit="0" wrapText="1"/>
    </xf>
    <xf borderId="0" fillId="39" fontId="43" numFmtId="0" xfId="0" applyAlignment="1" applyFont="1">
      <alignment horizontal="center" shrinkToFit="0" wrapText="1"/>
    </xf>
    <xf borderId="0" fillId="40" fontId="44" numFmtId="0" xfId="0" applyAlignment="1" applyFill="1" applyFont="1">
      <alignment readingOrder="0" vertical="bottom"/>
    </xf>
    <xf borderId="0" fillId="40" fontId="19" numFmtId="0" xfId="0" applyAlignment="1" applyFont="1">
      <alignment horizontal="right" vertical="bottom"/>
    </xf>
    <xf borderId="0" fillId="3" fontId="45" numFmtId="0" xfId="0" applyAlignment="1" applyFont="1">
      <alignment horizontal="left" readingOrder="0" shrinkToFit="0" vertical="top" wrapText="0"/>
    </xf>
    <xf borderId="0" fillId="3" fontId="4" numFmtId="0" xfId="0" applyAlignment="1" applyFont="1">
      <alignment horizontal="left" readingOrder="0" shrinkToFit="0" vertical="bottom" wrapText="1"/>
    </xf>
    <xf borderId="0" fillId="3" fontId="46" numFmtId="0" xfId="0" applyAlignment="1" applyFont="1">
      <alignment horizontal="left" readingOrder="0" shrinkToFit="0" vertical="bottom" wrapText="1"/>
    </xf>
    <xf borderId="0" fillId="3" fontId="4" numFmtId="164" xfId="0" applyAlignment="1" applyFont="1" applyNumberFormat="1">
      <alignment horizontal="left" readingOrder="0" shrinkToFit="0" vertical="bottom" wrapText="1"/>
    </xf>
    <xf borderId="0" fillId="3" fontId="4" numFmtId="0" xfId="0" applyAlignment="1" applyFont="1">
      <alignment horizontal="left" readingOrder="0" shrinkToFit="0" vertical="bottom" wrapText="1"/>
    </xf>
    <xf borderId="0" fillId="0" fontId="44" numFmtId="0" xfId="0" applyAlignment="1" applyFont="1">
      <alignment vertical="bottom"/>
    </xf>
    <xf borderId="0" fillId="40" fontId="44" numFmtId="0" xfId="0" applyAlignment="1" applyFont="1">
      <alignment vertical="bottom"/>
    </xf>
    <xf borderId="0" fillId="0" fontId="9" numFmtId="0" xfId="0" applyAlignment="1" applyFont="1">
      <alignment vertical="bottom"/>
    </xf>
    <xf borderId="0" fillId="9" fontId="4" numFmtId="0" xfId="0" applyAlignment="1" applyFont="1">
      <alignment readingOrder="0" shrinkToFit="0" vertical="bottom" wrapText="1"/>
    </xf>
    <xf borderId="0" fillId="0" fontId="199" numFmtId="0" xfId="0" applyAlignment="1" applyFont="1">
      <alignment vertical="bottom"/>
    </xf>
    <xf borderId="0" fillId="8" fontId="4" numFmtId="0" xfId="0" applyAlignment="1" applyFont="1">
      <alignment readingOrder="0" shrinkToFit="0" wrapText="1"/>
    </xf>
    <xf borderId="0" fillId="0" fontId="44" numFmtId="0" xfId="0" applyAlignment="1" applyFont="1">
      <alignment vertical="bottom"/>
    </xf>
    <xf borderId="0" fillId="40" fontId="44" numFmtId="0" xfId="0" applyAlignment="1" applyFont="1">
      <alignment vertical="bottom"/>
    </xf>
    <xf borderId="0" fillId="40" fontId="44" numFmtId="0" xfId="0" applyAlignment="1" applyFont="1">
      <alignment horizontal="right" vertical="bottom"/>
    </xf>
    <xf borderId="0" fillId="0" fontId="44" numFmtId="0" xfId="0" applyAlignment="1" applyFont="1">
      <alignment readingOrder="0" vertical="bottom"/>
    </xf>
    <xf borderId="0" fillId="3" fontId="189" numFmtId="0" xfId="0" applyAlignment="1" applyFont="1">
      <alignment readingOrder="0" shrinkToFit="0" vertical="bottom" wrapText="0"/>
    </xf>
    <xf borderId="0" fillId="0" fontId="9" numFmtId="0" xfId="0" applyAlignment="1" applyFont="1">
      <alignment readingOrder="0" vertical="bottom"/>
    </xf>
    <xf borderId="0" fillId="0" fontId="120" numFmtId="0" xfId="0" applyAlignment="1" applyFont="1">
      <alignment readingOrder="0"/>
    </xf>
    <xf borderId="0" fillId="0" fontId="200" numFmtId="0" xfId="0" applyAlignment="1" applyFont="1">
      <alignment readingOrder="0"/>
    </xf>
    <xf borderId="0" fillId="0" fontId="110" numFmtId="0" xfId="0" applyAlignment="1" applyFont="1">
      <alignment readingOrder="0" shrinkToFit="0" vertical="bottom" wrapText="0"/>
    </xf>
    <xf borderId="0" fillId="0" fontId="8" numFmtId="0" xfId="0" applyAlignment="1" applyFont="1">
      <alignment readingOrder="0" shrinkToFit="0" vertical="bottom" wrapText="0"/>
    </xf>
    <xf borderId="0" fillId="0" fontId="110" numFmtId="0" xfId="0" applyFont="1"/>
    <xf borderId="0" fillId="0" fontId="8" numFmtId="0" xfId="0" applyAlignment="1" applyFont="1">
      <alignment readingOrder="0"/>
    </xf>
    <xf borderId="0" fillId="0" fontId="201" numFmtId="0" xfId="0" applyFont="1"/>
    <xf borderId="0" fillId="0" fontId="18" numFmtId="177" xfId="0" applyAlignment="1" applyFont="1" applyNumberFormat="1">
      <alignment readingOrder="0"/>
    </xf>
    <xf borderId="0" fillId="5" fontId="22" numFmtId="0" xfId="0" applyAlignment="1" applyFont="1">
      <alignment shrinkToFit="0" vertical="bottom" wrapText="1"/>
    </xf>
    <xf borderId="0" fillId="5" fontId="22" numFmtId="0" xfId="0" applyAlignment="1" applyFont="1">
      <alignment shrinkToFit="0" vertical="top" wrapText="1"/>
    </xf>
    <xf borderId="0" fillId="5" fontId="22" numFmtId="0" xfId="0" applyAlignment="1" applyFont="1">
      <alignment readingOrder="0" shrinkToFit="0" vertical="top" wrapText="1"/>
    </xf>
    <xf borderId="0" fillId="5" fontId="202" numFmtId="0" xfId="0" applyAlignment="1" applyFont="1">
      <alignment readingOrder="0" shrinkToFit="0" vertical="top" wrapText="1"/>
    </xf>
    <xf borderId="0" fillId="5" fontId="21" numFmtId="0" xfId="0" applyAlignment="1" applyFont="1">
      <alignment shrinkToFit="0" vertical="bottom" wrapText="1"/>
    </xf>
    <xf borderId="0" fillId="5" fontId="21" numFmtId="0" xfId="0" applyAlignment="1" applyFont="1">
      <alignment shrinkToFit="0" wrapText="1"/>
    </xf>
    <xf borderId="0" fillId="5" fontId="26" numFmtId="0" xfId="0" applyAlignment="1" applyFont="1">
      <alignment shrinkToFit="0" vertical="bottom" wrapText="1"/>
    </xf>
    <xf borderId="19" fillId="5" fontId="22" numFmtId="0" xfId="0" applyAlignment="1" applyBorder="1" applyFont="1">
      <alignment shrinkToFit="0" vertical="bottom" wrapText="1"/>
    </xf>
    <xf borderId="1" fillId="5" fontId="22" numFmtId="0" xfId="0" applyAlignment="1" applyBorder="1" applyFont="1">
      <alignment shrinkToFit="0" vertical="top" wrapText="1"/>
    </xf>
    <xf borderId="18" fillId="5" fontId="22" numFmtId="0" xfId="0" applyAlignment="1" applyBorder="1" applyFont="1">
      <alignment readingOrder="0" shrinkToFit="0" vertical="top" wrapText="1"/>
    </xf>
    <xf borderId="0" fillId="5" fontId="22" numFmtId="0" xfId="0" applyAlignment="1" applyFont="1">
      <alignment readingOrder="0" shrinkToFit="0" vertical="bottom" wrapText="1"/>
    </xf>
    <xf borderId="0" fillId="5" fontId="80" numFmtId="0" xfId="0" applyAlignment="1" applyFont="1">
      <alignment shrinkToFit="0" vertical="bottom" wrapText="1"/>
    </xf>
    <xf borderId="7" fillId="0" fontId="24" numFmtId="0" xfId="0" applyAlignment="1" applyBorder="1" applyFont="1">
      <alignment readingOrder="0" shrinkToFit="0" vertical="bottom" wrapText="1"/>
    </xf>
    <xf borderId="7" fillId="0" fontId="21" numFmtId="0" xfId="0" applyAlignment="1" applyBorder="1" applyFont="1">
      <alignment shrinkToFit="0" vertical="bottom" wrapText="1"/>
    </xf>
    <xf borderId="0" fillId="40" fontId="23" numFmtId="0" xfId="0" applyAlignment="1" applyFont="1">
      <alignment readingOrder="0" shrinkToFit="0" vertical="bottom" wrapText="1"/>
    </xf>
    <xf borderId="0" fillId="40" fontId="24" numFmtId="0" xfId="0" applyAlignment="1" applyFont="1">
      <alignment horizontal="right" shrinkToFit="0" vertical="bottom" wrapText="1"/>
    </xf>
    <xf borderId="1" fillId="3" fontId="22" numFmtId="0" xfId="0" applyAlignment="1" applyBorder="1" applyFont="1">
      <alignment readingOrder="0" shrinkToFit="0" vertical="bottom" wrapText="0"/>
    </xf>
    <xf borderId="1" fillId="3" fontId="22" numFmtId="0" xfId="0" applyAlignment="1" applyBorder="1" applyFont="1">
      <alignment horizontal="left" shrinkToFit="0" vertical="bottom" wrapText="1"/>
    </xf>
    <xf borderId="1" fillId="3" fontId="22" numFmtId="0" xfId="0" applyAlignment="1" applyBorder="1" applyFont="1">
      <alignment shrinkToFit="0" vertical="bottom" wrapText="1"/>
    </xf>
    <xf borderId="1" fillId="3" fontId="21" numFmtId="0" xfId="0" applyAlignment="1" applyBorder="1" applyFont="1">
      <alignment shrinkToFit="0" vertical="bottom" wrapText="1"/>
    </xf>
    <xf borderId="1" fillId="3" fontId="22" numFmtId="0" xfId="0" applyAlignment="1" applyBorder="1" applyFont="1">
      <alignment shrinkToFit="0" vertical="bottom" wrapText="1"/>
    </xf>
    <xf borderId="1" fillId="3" fontId="21" numFmtId="0" xfId="0" applyAlignment="1" applyBorder="1" applyFont="1">
      <alignment shrinkToFit="0" vertical="bottom" wrapText="1"/>
    </xf>
    <xf borderId="0" fillId="3" fontId="21" numFmtId="0" xfId="0" applyAlignment="1" applyFont="1">
      <alignment shrinkToFit="0" vertical="bottom" wrapText="1"/>
    </xf>
    <xf borderId="0" fillId="3" fontId="23" numFmtId="0" xfId="0" applyAlignment="1" applyFont="1">
      <alignment readingOrder="0" shrinkToFit="0" vertical="bottom" wrapText="1"/>
    </xf>
    <xf borderId="1" fillId="3" fontId="28" numFmtId="0" xfId="0" applyAlignment="1" applyBorder="1" applyFont="1">
      <alignment horizontal="right" shrinkToFit="0" vertical="bottom" wrapText="1"/>
    </xf>
    <xf borderId="12" fillId="37" fontId="23" numFmtId="0" xfId="0" applyAlignment="1" applyBorder="1" applyFont="1">
      <alignment readingOrder="0" shrinkToFit="0" vertical="bottom" wrapText="1"/>
    </xf>
    <xf borderId="0" fillId="37" fontId="23" numFmtId="0" xfId="0" applyAlignment="1" applyFont="1">
      <alignment readingOrder="0" shrinkToFit="0" vertical="bottom" wrapText="1"/>
    </xf>
    <xf borderId="0" fillId="37" fontId="23" numFmtId="0" xfId="0" applyAlignment="1" applyFont="1">
      <alignment shrinkToFit="0" vertical="bottom" wrapText="1"/>
    </xf>
    <xf borderId="0" fillId="37" fontId="23" numFmtId="0" xfId="0" applyAlignment="1" applyFont="1">
      <alignment horizontal="right" readingOrder="0" shrinkToFit="0" vertical="bottom" wrapText="1"/>
    </xf>
    <xf borderId="0" fillId="40" fontId="23" numFmtId="0" xfId="0" applyAlignment="1" applyFont="1">
      <alignment shrinkToFit="0" vertical="bottom" wrapText="1"/>
    </xf>
    <xf borderId="0" fillId="0" fontId="9" numFmtId="0" xfId="0" applyAlignment="1" applyFont="1">
      <alignment readingOrder="0" shrinkToFit="0" vertical="bottom" wrapText="1"/>
    </xf>
    <xf borderId="0" fillId="0" fontId="13" numFmtId="0" xfId="0" applyAlignment="1" applyFont="1">
      <alignment shrinkToFit="0" vertical="bottom" wrapText="1"/>
    </xf>
    <xf borderId="0" fillId="35" fontId="18" numFmtId="0" xfId="0" applyAlignment="1" applyFont="1">
      <alignment readingOrder="0" shrinkToFit="0" wrapText="1"/>
    </xf>
    <xf borderId="0" fillId="0" fontId="203" numFmtId="0" xfId="0" applyAlignment="1" applyFont="1">
      <alignment shrinkToFit="0" wrapText="1"/>
    </xf>
    <xf borderId="0" fillId="0" fontId="18" numFmtId="165" xfId="0" applyAlignment="1" applyFont="1" applyNumberFormat="1">
      <alignment readingOrder="0" shrinkToFit="0" wrapText="1"/>
    </xf>
    <xf borderId="1" fillId="3" fontId="22" numFmtId="0" xfId="0" applyAlignment="1" applyBorder="1" applyFont="1">
      <alignment readingOrder="0" shrinkToFit="0" vertical="bottom" wrapText="1"/>
    </xf>
    <xf borderId="0" fillId="0" fontId="13" numFmtId="0" xfId="0" applyAlignment="1" applyFont="1">
      <alignment readingOrder="0" shrinkToFit="0" vertical="bottom" wrapText="1"/>
    </xf>
    <xf borderId="0" fillId="41" fontId="204" numFmtId="0" xfId="0" applyAlignment="1" applyFill="1" applyFont="1">
      <alignment horizontal="left" readingOrder="0" shrinkToFit="0" wrapText="1"/>
    </xf>
    <xf borderId="0" fillId="4" fontId="76" numFmtId="0" xfId="0" applyAlignment="1" applyFont="1">
      <alignment readingOrder="0" shrinkToFit="0" wrapText="1"/>
    </xf>
    <xf borderId="0" fillId="0" fontId="3" numFmtId="0" xfId="0" applyAlignment="1" applyFont="1">
      <alignment readingOrder="0" shrinkToFit="0" wrapText="1"/>
    </xf>
    <xf borderId="0" fillId="0" fontId="18" numFmtId="169" xfId="0" applyAlignment="1" applyFont="1" applyNumberFormat="1">
      <alignment readingOrder="0" shrinkToFit="0" wrapText="1"/>
    </xf>
    <xf borderId="5" fillId="0" fontId="25" numFmtId="0" xfId="0" applyAlignment="1" applyBorder="1" applyFont="1">
      <alignment readingOrder="0" vertical="top"/>
    </xf>
    <xf borderId="0" fillId="5" fontId="4" numFmtId="0" xfId="0" applyAlignment="1" applyFont="1">
      <alignment horizontal="right" vertical="top"/>
    </xf>
    <xf borderId="0" fillId="5" fontId="26" numFmtId="0" xfId="0" applyAlignment="1" applyFont="1">
      <alignment vertical="bottom"/>
    </xf>
    <xf borderId="19" fillId="5" fontId="43" numFmtId="0" xfId="0" applyAlignment="1" applyBorder="1" applyFont="1">
      <alignment horizontal="left" shrinkToFit="0" vertical="bottom" wrapText="1"/>
    </xf>
    <xf borderId="1" fillId="5" fontId="43" numFmtId="0" xfId="0" applyAlignment="1" applyBorder="1" applyFont="1">
      <alignment horizontal="left" readingOrder="0" shrinkToFit="0" vertical="top" wrapText="1"/>
    </xf>
    <xf borderId="1" fillId="5" fontId="43" numFmtId="0" xfId="0" applyAlignment="1" applyBorder="1" applyFont="1">
      <alignment horizontal="left" shrinkToFit="0" vertical="top" wrapText="1"/>
    </xf>
    <xf borderId="1" fillId="5" fontId="43" numFmtId="0" xfId="0" applyAlignment="1" applyBorder="1" applyFont="1">
      <alignment horizontal="right" readingOrder="0" shrinkToFit="0" vertical="top" wrapText="1"/>
    </xf>
    <xf borderId="0" fillId="5" fontId="43" numFmtId="0" xfId="0" applyAlignment="1" applyFont="1">
      <alignment horizontal="left" vertical="bottom"/>
    </xf>
    <xf borderId="0" fillId="0" fontId="44" numFmtId="0" xfId="0" applyAlignment="1" applyFont="1">
      <alignment horizontal="left" readingOrder="0"/>
    </xf>
    <xf borderId="0" fillId="0" fontId="4" numFmtId="0" xfId="0" applyAlignment="1" applyFont="1">
      <alignment horizontal="left"/>
    </xf>
    <xf borderId="0" fillId="3" fontId="205" numFmtId="0" xfId="0" applyAlignment="1" applyFont="1">
      <alignment readingOrder="0" shrinkToFit="0" vertical="bottom" wrapText="1"/>
    </xf>
    <xf borderId="12" fillId="3" fontId="26" numFmtId="0" xfId="0" applyAlignment="1" applyBorder="1" applyFont="1">
      <alignment vertical="bottom"/>
    </xf>
    <xf borderId="0" fillId="37" fontId="44" numFmtId="0" xfId="0" applyAlignment="1" applyFont="1">
      <alignment readingOrder="0" shrinkToFit="0" vertical="bottom" wrapText="1"/>
    </xf>
    <xf borderId="0" fillId="37" fontId="44" numFmtId="0" xfId="0" applyAlignment="1" applyFont="1">
      <alignment shrinkToFit="0" vertical="bottom" wrapText="1"/>
    </xf>
    <xf borderId="0" fillId="37" fontId="44" numFmtId="0" xfId="0" applyAlignment="1" applyFont="1">
      <alignment horizontal="right" readingOrder="0" shrinkToFit="0" vertical="bottom" wrapText="1"/>
    </xf>
    <xf borderId="0" fillId="0" fontId="44" numFmtId="0" xfId="0" applyAlignment="1" applyFont="1">
      <alignment readingOrder="0" shrinkToFit="0" vertical="bottom" wrapText="1"/>
    </xf>
    <xf borderId="0" fillId="25" fontId="44" numFmtId="0" xfId="0" applyAlignment="1" applyFont="1">
      <alignment readingOrder="0" shrinkToFit="0" vertical="bottom" wrapText="1"/>
    </xf>
    <xf borderId="0" fillId="25" fontId="44" numFmtId="0" xfId="0" applyAlignment="1" applyFont="1">
      <alignment shrinkToFit="0" vertical="bottom" wrapText="1"/>
    </xf>
    <xf borderId="0" fillId="25" fontId="44" numFmtId="0" xfId="0" applyAlignment="1" applyFont="1">
      <alignment horizontal="right" readingOrder="0" shrinkToFit="0" vertical="bottom" wrapText="1"/>
    </xf>
    <xf borderId="0" fillId="0" fontId="4" numFmtId="0" xfId="0" applyAlignment="1" applyFont="1">
      <alignment horizontal="right" vertical="bottom"/>
    </xf>
    <xf borderId="0" fillId="37" fontId="4" numFmtId="0" xfId="0" applyAlignment="1" applyFont="1">
      <alignment readingOrder="0" shrinkToFit="0" vertical="bottom" wrapText="1"/>
    </xf>
    <xf borderId="0" fillId="25" fontId="4" numFmtId="0" xfId="0" applyAlignment="1" applyFont="1">
      <alignment readingOrder="0" shrinkToFit="0" vertical="bottom" wrapText="1"/>
    </xf>
    <xf borderId="0" fillId="25" fontId="4" numFmtId="0" xfId="0" applyAlignment="1" applyFont="1">
      <alignment horizontal="right" shrinkToFit="0" vertical="bottom" wrapText="1"/>
    </xf>
    <xf borderId="0" fillId="25" fontId="4" numFmtId="167" xfId="0" applyAlignment="1" applyFont="1" applyNumberFormat="1">
      <alignment horizontal="right" shrinkToFit="0" vertical="bottom" wrapText="1"/>
    </xf>
    <xf borderId="0" fillId="25" fontId="4" numFmtId="0" xfId="0" applyAlignment="1" applyFont="1">
      <alignment shrinkToFit="0" vertical="bottom" wrapText="1"/>
    </xf>
    <xf borderId="0" fillId="25" fontId="4" numFmtId="0" xfId="0" applyAlignment="1" applyFont="1">
      <alignment vertical="bottom"/>
    </xf>
    <xf borderId="0" fillId="0" fontId="4" numFmtId="167" xfId="0" applyAlignment="1" applyFont="1" applyNumberFormat="1">
      <alignment horizontal="right" shrinkToFit="0" vertical="bottom" wrapText="1"/>
    </xf>
    <xf borderId="0" fillId="25" fontId="9" numFmtId="0" xfId="0" applyAlignment="1" applyFont="1">
      <alignment horizontal="right" vertical="bottom"/>
    </xf>
    <xf borderId="0" fillId="37" fontId="9" numFmtId="0" xfId="0" applyFont="1"/>
    <xf borderId="0" fillId="0" fontId="4" numFmtId="9" xfId="0" applyAlignment="1" applyFont="1" applyNumberFormat="1">
      <alignment vertical="bottom"/>
    </xf>
    <xf borderId="0" fillId="0" fontId="4" numFmtId="10" xfId="0" applyAlignment="1" applyFont="1" applyNumberFormat="1">
      <alignment vertical="bottom"/>
    </xf>
    <xf borderId="0" fillId="0" fontId="4" numFmtId="3" xfId="0" applyAlignment="1" applyFont="1" applyNumberFormat="1">
      <alignment vertical="bottom"/>
    </xf>
    <xf borderId="18" fillId="0" fontId="4" numFmtId="0" xfId="0" applyAlignment="1" applyBorder="1" applyFont="1">
      <alignment shrinkToFit="0" vertical="bottom" wrapText="1"/>
    </xf>
    <xf borderId="1" fillId="3" fontId="205" numFmtId="0" xfId="0" applyAlignment="1" applyBorder="1" applyFont="1">
      <alignment readingOrder="0" shrinkToFit="0" vertical="bottom" wrapText="0"/>
    </xf>
    <xf borderId="1" fillId="3" fontId="205" numFmtId="0" xfId="0" applyAlignment="1" applyBorder="1" applyFont="1">
      <alignment readingOrder="0" shrinkToFit="0" vertical="top" wrapText="1"/>
    </xf>
    <xf borderId="0" fillId="7" fontId="4" numFmtId="0" xfId="0" applyAlignment="1" applyFont="1">
      <alignment shrinkToFit="0" vertical="bottom" wrapText="1"/>
    </xf>
    <xf borderId="0" fillId="34" fontId="206" numFmtId="167" xfId="0" applyAlignment="1" applyFont="1" applyNumberFormat="1">
      <alignment readingOrder="0" shrinkToFit="0" wrapText="0"/>
    </xf>
    <xf borderId="1" fillId="0" fontId="4" numFmtId="0" xfId="0" applyAlignment="1" applyBorder="1" applyFont="1">
      <alignment vertical="bottom"/>
    </xf>
    <xf borderId="0" fillId="0" fontId="207" numFmtId="0" xfId="0" applyAlignment="1" applyFont="1">
      <alignment horizontal="right" readingOrder="0" vertical="bottom"/>
    </xf>
    <xf borderId="1" fillId="42" fontId="189" numFmtId="0" xfId="0" applyAlignment="1" applyBorder="1" applyFill="1" applyFont="1">
      <alignment readingOrder="0" shrinkToFit="0" vertical="bottom" wrapText="0"/>
    </xf>
    <xf borderId="1" fillId="42" fontId="4" numFmtId="0" xfId="0" applyAlignment="1" applyBorder="1" applyFont="1">
      <alignment shrinkToFit="0" vertical="top" wrapText="1"/>
    </xf>
    <xf borderId="1" fillId="42" fontId="4" numFmtId="0" xfId="0" applyAlignment="1" applyBorder="1" applyFont="1">
      <alignment vertical="bottom"/>
    </xf>
    <xf borderId="0" fillId="42" fontId="4" numFmtId="0" xfId="0" applyAlignment="1" applyFont="1">
      <alignment vertical="bottom"/>
    </xf>
    <xf borderId="0" fillId="42" fontId="4" numFmtId="0" xfId="0" applyAlignment="1" applyFont="1">
      <alignment horizontal="right" vertical="bottom"/>
    </xf>
    <xf borderId="12" fillId="42" fontId="26" numFmtId="0" xfId="0" applyAlignment="1" applyBorder="1" applyFont="1">
      <alignment vertical="bottom"/>
    </xf>
    <xf borderId="0" fillId="42" fontId="4" numFmtId="0" xfId="0" applyFont="1"/>
    <xf borderId="0" fillId="0" fontId="4" numFmtId="0" xfId="0" applyAlignment="1" applyFont="1">
      <alignment horizontal="center" readingOrder="0" shrinkToFit="0" vertical="top" wrapText="1"/>
    </xf>
    <xf borderId="0" fillId="43" fontId="4" numFmtId="0" xfId="0" applyAlignment="1" applyFill="1" applyFont="1">
      <alignment shrinkToFit="0" vertical="bottom" wrapText="1"/>
    </xf>
    <xf borderId="0" fillId="3" fontId="14" numFmtId="0" xfId="0" applyAlignment="1" applyFont="1">
      <alignment readingOrder="0" vertical="bottom"/>
    </xf>
    <xf borderId="0" fillId="3" fontId="7" numFmtId="0" xfId="0" applyAlignment="1" applyFont="1">
      <alignment vertical="bottom"/>
    </xf>
    <xf borderId="0" fillId="3" fontId="7" numFmtId="0" xfId="0" applyAlignment="1" applyFont="1">
      <alignment horizontal="right" vertical="bottom"/>
    </xf>
    <xf borderId="0" fillId="3" fontId="7" numFmtId="167" xfId="0" applyAlignment="1" applyFont="1" applyNumberFormat="1">
      <alignment vertical="bottom"/>
    </xf>
    <xf borderId="0" fillId="3" fontId="7" numFmtId="0" xfId="0" applyAlignment="1" applyFont="1">
      <alignment shrinkToFit="0" vertical="bottom" wrapText="1"/>
    </xf>
    <xf borderId="0" fillId="3" fontId="26" numFmtId="0" xfId="0" applyAlignment="1" applyFont="1">
      <alignment vertical="bottom"/>
    </xf>
    <xf borderId="1" fillId="0" fontId="208" numFmtId="0" xfId="0" applyAlignment="1" applyBorder="1" applyFont="1">
      <alignment shrinkToFit="0" vertical="bottom" wrapText="0"/>
    </xf>
    <xf borderId="0" fillId="0" fontId="7" numFmtId="0" xfId="0" applyAlignment="1" applyFont="1">
      <alignment horizontal="right" vertical="bottom"/>
    </xf>
    <xf borderId="0" fillId="0" fontId="7" numFmtId="165" xfId="0" applyAlignment="1" applyFont="1" applyNumberFormat="1">
      <alignment readingOrder="0" shrinkToFit="0" vertical="bottom" wrapText="1"/>
    </xf>
    <xf borderId="1" fillId="0" fontId="7" numFmtId="0" xfId="0" applyAlignment="1" applyBorder="1" applyFont="1">
      <alignment shrinkToFit="0" vertical="bottom" wrapText="0"/>
    </xf>
    <xf borderId="0" fillId="0" fontId="7" numFmtId="10" xfId="0" applyAlignment="1" applyFont="1" applyNumberFormat="1">
      <alignment horizontal="right" vertical="bottom"/>
    </xf>
    <xf borderId="0" fillId="0" fontId="209" numFmtId="0" xfId="0" applyAlignment="1" applyFont="1">
      <alignment horizontal="right" readingOrder="0" vertical="bottom"/>
    </xf>
    <xf borderId="18" fillId="0" fontId="4" numFmtId="0" xfId="0" applyAlignment="1" applyBorder="1" applyFont="1">
      <alignment shrinkToFit="0" vertical="bottom" wrapText="1"/>
    </xf>
    <xf borderId="0" fillId="0" fontId="7" numFmtId="0" xfId="0" applyAlignment="1" applyFont="1">
      <alignment horizontal="right" readingOrder="0" vertical="bottom"/>
    </xf>
    <xf borderId="18" fillId="0" fontId="4" numFmtId="0" xfId="0" applyAlignment="1" applyBorder="1" applyFont="1">
      <alignment vertical="bottom"/>
    </xf>
    <xf borderId="0" fillId="11" fontId="7" numFmtId="0" xfId="0" applyAlignment="1" applyFont="1">
      <alignment horizontal="right" readingOrder="0" vertical="bottom"/>
    </xf>
    <xf borderId="0" fillId="34" fontId="210" numFmtId="0" xfId="0" applyAlignment="1" applyFont="1">
      <alignment horizontal="left" readingOrder="0"/>
    </xf>
    <xf borderId="0" fillId="7" fontId="76" numFmtId="0" xfId="0" applyAlignment="1" applyFont="1">
      <alignment vertical="bottom"/>
    </xf>
    <xf borderId="0" fillId="20" fontId="4" numFmtId="0" xfId="0" applyAlignment="1" applyFont="1">
      <alignment vertical="bottom"/>
    </xf>
    <xf borderId="1" fillId="20" fontId="4" numFmtId="0" xfId="0" applyAlignment="1" applyBorder="1" applyFont="1">
      <alignment vertical="bottom"/>
    </xf>
    <xf borderId="0" fillId="7" fontId="26" numFmtId="0" xfId="0" applyAlignment="1" applyFont="1">
      <alignment vertical="bottom"/>
    </xf>
    <xf borderId="1" fillId="42" fontId="205" numFmtId="0" xfId="0" applyAlignment="1" applyBorder="1" applyFont="1">
      <alignment readingOrder="0" shrinkToFit="0" vertical="bottom" wrapText="0"/>
    </xf>
    <xf borderId="1" fillId="42" fontId="26" numFmtId="0" xfId="0" applyAlignment="1" applyBorder="1" applyFont="1">
      <alignment shrinkToFit="0" vertical="top" wrapText="1"/>
    </xf>
    <xf borderId="0" fillId="42" fontId="26" numFmtId="0" xfId="0" applyAlignment="1" applyFont="1">
      <alignment vertical="bottom"/>
    </xf>
    <xf borderId="0" fillId="42" fontId="4" numFmtId="0" xfId="0" applyAlignment="1" applyFont="1">
      <alignment shrinkToFit="0" vertical="bottom" wrapText="1"/>
    </xf>
    <xf borderId="0" fillId="42" fontId="7" numFmtId="0" xfId="0" applyAlignment="1" applyFont="1">
      <alignment horizontal="right" readingOrder="0" vertical="bottom"/>
    </xf>
    <xf borderId="0" fillId="42" fontId="4" numFmtId="167" xfId="0" applyAlignment="1" applyFont="1" applyNumberFormat="1">
      <alignment horizontal="right" readingOrder="0" shrinkToFit="0" vertical="bottom" wrapText="1"/>
    </xf>
    <xf borderId="0" fillId="42" fontId="4" numFmtId="0" xfId="0" applyAlignment="1" applyFont="1">
      <alignment readingOrder="0" shrinkToFit="0" vertical="bottom" wrapText="1"/>
    </xf>
    <xf borderId="0" fillId="42" fontId="7" numFmtId="0" xfId="0" applyAlignment="1" applyFont="1">
      <alignment readingOrder="0" shrinkToFit="0" vertical="bottom" wrapText="1"/>
    </xf>
    <xf borderId="0" fillId="43" fontId="4" numFmtId="0" xfId="0" applyAlignment="1" applyFont="1">
      <alignment vertical="bottom"/>
    </xf>
    <xf borderId="1" fillId="3" fontId="14" numFmtId="0" xfId="0" applyAlignment="1" applyBorder="1" applyFont="1">
      <alignment readingOrder="0" shrinkToFit="0" vertical="bottom" wrapText="0"/>
    </xf>
    <xf borderId="0" fillId="3" fontId="7" numFmtId="0" xfId="0" applyAlignment="1" applyFont="1">
      <alignment shrinkToFit="0" vertical="top" wrapText="1"/>
    </xf>
    <xf borderId="0" fillId="3" fontId="7" numFmtId="0" xfId="0" applyFont="1"/>
    <xf borderId="0" fillId="3" fontId="7" numFmtId="0" xfId="0" applyAlignment="1" applyFont="1">
      <alignment horizontal="right"/>
    </xf>
    <xf borderId="18" fillId="0" fontId="7" numFmtId="0" xfId="0" applyAlignment="1" applyBorder="1" applyFont="1">
      <alignment readingOrder="0" vertical="bottom"/>
    </xf>
    <xf borderId="0" fillId="0" fontId="7" numFmtId="0" xfId="0" applyAlignment="1" applyFont="1">
      <alignment horizontal="right"/>
    </xf>
    <xf borderId="13" fillId="0" fontId="7" numFmtId="0" xfId="0" applyAlignment="1" applyBorder="1" applyFont="1">
      <alignment shrinkToFit="0" vertical="top" wrapText="1"/>
    </xf>
    <xf borderId="13" fillId="0" fontId="7" numFmtId="0" xfId="0" applyAlignment="1" applyBorder="1" applyFont="1">
      <alignment readingOrder="0" vertical="bottom"/>
    </xf>
    <xf borderId="18" fillId="3" fontId="4" numFmtId="0" xfId="0" applyAlignment="1" applyBorder="1" applyFont="1">
      <alignment vertical="bottom"/>
    </xf>
    <xf borderId="0" fillId="3" fontId="4" numFmtId="0" xfId="0" applyAlignment="1" applyFont="1">
      <alignment horizontal="right" vertical="bottom"/>
    </xf>
    <xf borderId="1" fillId="0" fontId="4" numFmtId="0" xfId="0" applyAlignment="1" applyBorder="1" applyFont="1">
      <alignment horizontal="right" readingOrder="0" shrinkToFit="0" vertical="bottom" wrapText="0"/>
    </xf>
    <xf borderId="0" fillId="0" fontId="4" numFmtId="164" xfId="0" applyAlignment="1" applyFont="1" applyNumberFormat="1">
      <alignment readingOrder="0" vertical="bottom"/>
    </xf>
    <xf borderId="0" fillId="0" fontId="211" numFmtId="0" xfId="0" applyAlignment="1" applyFont="1">
      <alignment shrinkToFit="0" vertical="bottom" wrapText="0"/>
    </xf>
    <xf borderId="12" fillId="0" fontId="26" numFmtId="0" xfId="0" applyAlignment="1" applyBorder="1" applyFont="1">
      <alignment vertical="bottom"/>
    </xf>
    <xf borderId="0" fillId="0" fontId="212" numFmtId="0" xfId="0" applyAlignment="1" applyFont="1">
      <alignment horizontal="right" shrinkToFit="0" vertical="bottom" wrapText="1"/>
    </xf>
    <xf borderId="1" fillId="5" fontId="43" numFmtId="0" xfId="0" applyAlignment="1" applyBorder="1" applyFont="1">
      <alignment readingOrder="0" shrinkToFit="0" vertical="bottom" wrapText="0"/>
    </xf>
    <xf borderId="1" fillId="5" fontId="4" numFmtId="0" xfId="0" applyAlignment="1" applyBorder="1" applyFont="1">
      <alignment shrinkToFit="0" vertical="top" wrapText="1"/>
    </xf>
    <xf borderId="18" fillId="5" fontId="4" numFmtId="0" xfId="0" applyAlignment="1" applyBorder="1" applyFont="1">
      <alignment vertical="bottom"/>
    </xf>
    <xf borderId="0" fillId="5" fontId="4" numFmtId="0" xfId="0" applyAlignment="1" applyFont="1">
      <alignment horizontal="right" vertical="bottom"/>
    </xf>
    <xf borderId="0" fillId="5" fontId="7" numFmtId="0" xfId="0" applyAlignment="1" applyFont="1">
      <alignment readingOrder="0" shrinkToFit="0" vertical="bottom" wrapText="1"/>
    </xf>
    <xf borderId="0" fillId="5" fontId="26" numFmtId="0" xfId="0" applyAlignment="1" applyFont="1">
      <alignment vertical="bottom"/>
    </xf>
    <xf borderId="18" fillId="0" fontId="4" numFmtId="4" xfId="0" applyAlignment="1" applyBorder="1" applyFont="1" applyNumberFormat="1">
      <alignment vertical="bottom"/>
    </xf>
    <xf borderId="0" fillId="31" fontId="4" numFmtId="0" xfId="0" applyAlignment="1" applyFont="1">
      <alignment readingOrder="0" shrinkToFit="0" vertical="top" wrapText="1"/>
    </xf>
    <xf borderId="0" fillId="31" fontId="4" numFmtId="0" xfId="0" applyAlignment="1" applyFont="1">
      <alignment readingOrder="0" vertical="bottom"/>
    </xf>
    <xf borderId="1" fillId="3" fontId="7" numFmtId="0" xfId="0" applyAlignment="1" applyBorder="1" applyFont="1">
      <alignment shrinkToFit="0" vertical="top" wrapText="1"/>
    </xf>
    <xf borderId="18" fillId="3" fontId="7" numFmtId="0" xfId="0" applyAlignment="1" applyBorder="1" applyFont="1">
      <alignment vertical="bottom"/>
    </xf>
    <xf borderId="1" fillId="3" fontId="26" numFmtId="0" xfId="0" applyAlignment="1" applyBorder="1" applyFont="1">
      <alignment vertical="top"/>
    </xf>
    <xf borderId="0" fillId="3" fontId="26" numFmtId="0" xfId="0" applyAlignment="1" applyFont="1">
      <alignment vertical="top"/>
    </xf>
    <xf borderId="18" fillId="3" fontId="26" numFmtId="0" xfId="0" applyAlignment="1" applyBorder="1" applyFont="1">
      <alignment vertical="bottom"/>
    </xf>
    <xf borderId="0" fillId="10" fontId="4" numFmtId="0" xfId="0" applyAlignment="1" applyFont="1">
      <alignment readingOrder="0" vertical="bottom"/>
    </xf>
    <xf borderId="0" fillId="0" fontId="4" numFmtId="0" xfId="0" applyAlignment="1" applyFont="1">
      <alignment horizontal="right"/>
    </xf>
    <xf borderId="0" fillId="5" fontId="43" numFmtId="0" xfId="0" applyAlignment="1" applyFont="1">
      <alignment readingOrder="0" shrinkToFit="0" vertical="bottom" wrapText="1"/>
    </xf>
    <xf borderId="0" fillId="5" fontId="43" numFmtId="0" xfId="0" applyAlignment="1" applyFont="1">
      <alignment vertical="bottom"/>
    </xf>
    <xf borderId="7" fillId="0" fontId="19" numFmtId="0" xfId="0" applyAlignment="1" applyBorder="1" applyFont="1">
      <alignment readingOrder="0" vertical="bottom"/>
    </xf>
    <xf borderId="7" fillId="0" fontId="43" numFmtId="0" xfId="0" applyAlignment="1" applyBorder="1" applyFont="1">
      <alignment vertical="bottom"/>
    </xf>
    <xf borderId="7" fillId="0" fontId="80" numFmtId="0" xfId="0" applyAlignment="1" applyBorder="1" applyFont="1">
      <alignment vertical="bottom"/>
    </xf>
    <xf borderId="0" fillId="0" fontId="213" numFmtId="0" xfId="0" applyFont="1"/>
    <xf borderId="12" fillId="3" fontId="26" numFmtId="0" xfId="0" applyAlignment="1" applyBorder="1" applyFont="1">
      <alignment vertical="bottom"/>
    </xf>
    <xf borderId="0" fillId="37" fontId="4" numFmtId="14" xfId="0" applyAlignment="1" applyFont="1" applyNumberFormat="1">
      <alignment readingOrder="0" shrinkToFit="0" vertical="bottom" wrapText="1"/>
    </xf>
    <xf borderId="1" fillId="4" fontId="4" numFmtId="0" xfId="0" applyAlignment="1" applyBorder="1" applyFont="1">
      <alignment readingOrder="0" shrinkToFit="0" vertical="bottom" wrapText="1"/>
    </xf>
    <xf borderId="0" fillId="4" fontId="4" numFmtId="0" xfId="0" applyAlignment="1" applyFont="1">
      <alignment shrinkToFit="0" vertical="bottom" wrapText="1"/>
    </xf>
    <xf borderId="0" fillId="44" fontId="4" numFmtId="0" xfId="0" applyAlignment="1" applyFill="1" applyFont="1">
      <alignment shrinkToFit="0" vertical="bottom" wrapText="1"/>
    </xf>
    <xf borderId="0" fillId="3" fontId="4" numFmtId="0" xfId="0" applyAlignment="1" applyFont="1">
      <alignment readingOrder="0" shrinkToFit="0" vertical="bottom" wrapText="1"/>
    </xf>
    <xf borderId="0" fillId="3" fontId="18" numFmtId="0" xfId="0" applyFont="1"/>
    <xf borderId="0" fillId="24" fontId="4" numFmtId="0" xfId="0" applyAlignment="1" applyFont="1">
      <alignment vertical="bottom"/>
    </xf>
    <xf borderId="0" fillId="43" fontId="4" numFmtId="0" xfId="0" applyAlignment="1" applyFont="1">
      <alignment readingOrder="0" shrinkToFit="0" vertical="bottom" wrapText="1"/>
    </xf>
    <xf borderId="0" fillId="21" fontId="4" numFmtId="0" xfId="0" applyAlignment="1" applyFont="1">
      <alignment readingOrder="0" shrinkToFit="0" vertical="bottom" wrapText="1"/>
    </xf>
    <xf borderId="1" fillId="43" fontId="46" numFmtId="0" xfId="0" applyAlignment="1" applyBorder="1" applyFont="1">
      <alignment readingOrder="0" shrinkToFit="0" vertical="bottom" wrapText="1"/>
    </xf>
    <xf borderId="0" fillId="0" fontId="4" numFmtId="176" xfId="0" applyAlignment="1" applyFont="1" applyNumberFormat="1">
      <alignment readingOrder="0" shrinkToFit="0" vertical="bottom" wrapText="1"/>
    </xf>
    <xf borderId="1" fillId="3" fontId="189" numFmtId="0" xfId="0" applyAlignment="1" applyBorder="1" applyFont="1">
      <alignment readingOrder="0" shrinkToFit="0" vertical="bottom" wrapText="1"/>
    </xf>
    <xf borderId="0" fillId="0" fontId="4" numFmtId="165" xfId="0" applyAlignment="1" applyFont="1" applyNumberFormat="1">
      <alignment horizontal="right" readingOrder="0" shrinkToFit="0" vertical="bottom" wrapText="1"/>
    </xf>
    <xf borderId="1" fillId="3" fontId="43" numFmtId="0" xfId="0" applyAlignment="1" applyBorder="1" applyFont="1">
      <alignment shrinkToFit="0" vertical="bottom" wrapText="0"/>
    </xf>
    <xf borderId="1" fillId="3" fontId="84" numFmtId="0" xfId="0" applyAlignment="1" applyBorder="1" applyFont="1">
      <alignment vertical="bottom"/>
    </xf>
    <xf borderId="0" fillId="3" fontId="84" numFmtId="0" xfId="0" applyAlignment="1" applyFont="1">
      <alignment vertical="bottom"/>
    </xf>
    <xf borderId="0" fillId="3" fontId="84" numFmtId="0" xfId="0" applyAlignment="1" applyFont="1">
      <alignment shrinkToFit="0" vertical="bottom" wrapText="1"/>
    </xf>
    <xf borderId="0" fillId="0" fontId="3" numFmtId="0" xfId="0" applyFont="1"/>
    <xf borderId="0" fillId="0" fontId="84" numFmtId="0" xfId="0" applyAlignment="1" applyFont="1">
      <alignment vertical="bottom"/>
    </xf>
    <xf borderId="0" fillId="45" fontId="4" numFmtId="0" xfId="0" applyAlignment="1" applyFill="1" applyFont="1">
      <alignment shrinkToFit="0" vertical="bottom" wrapText="1"/>
    </xf>
    <xf borderId="0" fillId="25" fontId="214" numFmtId="0" xfId="0" applyAlignment="1" applyFont="1">
      <alignment shrinkToFit="0" vertical="bottom" wrapText="1"/>
    </xf>
    <xf borderId="0" fillId="3" fontId="43" numFmtId="0" xfId="0" applyAlignment="1" applyFont="1">
      <alignment vertical="bottom"/>
    </xf>
    <xf borderId="0" fillId="3" fontId="43" numFmtId="0" xfId="0" applyAlignment="1" applyFont="1">
      <alignment shrinkToFit="0" vertical="bottom" wrapText="1"/>
    </xf>
    <xf borderId="0" fillId="44" fontId="26" numFmtId="0" xfId="0" applyAlignment="1" applyFont="1">
      <alignment readingOrder="0" vertical="bottom"/>
    </xf>
    <xf borderId="0" fillId="4" fontId="215" numFmtId="0" xfId="0" applyAlignment="1" applyFont="1">
      <alignment readingOrder="0"/>
    </xf>
    <xf borderId="18" fillId="0" fontId="4" numFmtId="0" xfId="0" applyAlignment="1" applyBorder="1" applyFont="1">
      <alignment readingOrder="0" vertical="bottom"/>
    </xf>
    <xf borderId="0" fillId="0" fontId="76" numFmtId="0" xfId="0" applyAlignment="1" applyFont="1">
      <alignment readingOrder="0" vertical="bottom"/>
    </xf>
    <xf borderId="0" fillId="0" fontId="76" numFmtId="0" xfId="0" applyAlignment="1" applyFont="1">
      <alignment vertical="bottom"/>
    </xf>
    <xf borderId="0" fillId="46" fontId="4" numFmtId="0" xfId="0" applyAlignment="1" applyFill="1" applyFont="1">
      <alignment readingOrder="0"/>
    </xf>
    <xf borderId="0" fillId="46" fontId="4" numFmtId="0" xfId="0" applyAlignment="1" applyFont="1">
      <alignment shrinkToFit="0" vertical="top" wrapText="1"/>
    </xf>
    <xf borderId="0" fillId="46" fontId="4" numFmtId="0" xfId="0" applyFont="1"/>
    <xf borderId="0" fillId="46" fontId="4" numFmtId="0" xfId="0" applyAlignment="1" applyFont="1">
      <alignment horizontal="right"/>
    </xf>
    <xf borderId="0" fillId="46" fontId="26" numFmtId="0" xfId="0" applyAlignment="1" applyFont="1">
      <alignment vertical="bottom"/>
    </xf>
    <xf borderId="0" fillId="22" fontId="4" numFmtId="0" xfId="0" applyAlignment="1" applyFont="1">
      <alignment vertical="top"/>
    </xf>
    <xf borderId="0" fillId="0" fontId="4" numFmtId="171" xfId="0" applyAlignment="1" applyFont="1" applyNumberFormat="1">
      <alignment horizontal="right" shrinkToFit="0" vertical="bottom" wrapText="1"/>
    </xf>
    <xf borderId="0" fillId="22" fontId="44" numFmtId="0" xfId="0" applyAlignment="1" applyFont="1">
      <alignment vertical="top"/>
    </xf>
    <xf borderId="0" fillId="22" fontId="216" numFmtId="0" xfId="0" applyAlignment="1" applyFont="1">
      <alignment vertical="top"/>
    </xf>
    <xf borderId="0" fillId="34" fontId="46" numFmtId="0" xfId="0" applyAlignment="1" applyFont="1">
      <alignment readingOrder="0" vertical="bottom"/>
    </xf>
    <xf borderId="0" fillId="0" fontId="217" numFmtId="0" xfId="0" applyFont="1"/>
    <xf borderId="0" fillId="5" fontId="218" numFmtId="0" xfId="0" applyAlignment="1" applyFont="1">
      <alignment shrinkToFit="0" vertical="top" wrapText="1"/>
    </xf>
    <xf borderId="0" fillId="5" fontId="21" numFmtId="0" xfId="0" applyAlignment="1" applyFont="1">
      <alignment vertical="bottom"/>
    </xf>
    <xf borderId="0" fillId="5" fontId="21" numFmtId="0" xfId="0" applyFont="1"/>
    <xf borderId="0" fillId="5" fontId="22" numFmtId="0" xfId="0" applyAlignment="1" applyFont="1">
      <alignment vertical="bottom"/>
    </xf>
    <xf borderId="0" fillId="5" fontId="22" numFmtId="0" xfId="0" applyAlignment="1" applyFont="1">
      <alignment readingOrder="0" vertical="bottom"/>
    </xf>
    <xf borderId="0" fillId="5" fontId="80" numFmtId="0" xfId="0" applyAlignment="1" applyFont="1">
      <alignment vertical="bottom"/>
    </xf>
    <xf borderId="7" fillId="0" fontId="24" numFmtId="0" xfId="0" applyAlignment="1" applyBorder="1" applyFont="1">
      <alignment readingOrder="0" vertical="bottom"/>
    </xf>
    <xf borderId="7" fillId="0" fontId="21" numFmtId="0" xfId="0" applyAlignment="1" applyBorder="1" applyFont="1">
      <alignment vertical="bottom"/>
    </xf>
    <xf borderId="0" fillId="40" fontId="23" numFmtId="0" xfId="0" applyAlignment="1" applyFont="1">
      <alignment readingOrder="0" vertical="bottom"/>
    </xf>
    <xf borderId="0" fillId="40" fontId="24" numFmtId="0" xfId="0" applyAlignment="1" applyFont="1">
      <alignment horizontal="right" vertical="bottom"/>
    </xf>
    <xf borderId="1" fillId="3" fontId="22" numFmtId="0" xfId="0" applyAlignment="1" applyBorder="1" applyFont="1">
      <alignment horizontal="left" shrinkToFit="0" vertical="bottom" wrapText="0"/>
    </xf>
    <xf borderId="1" fillId="3" fontId="22" numFmtId="0" xfId="0" applyAlignment="1" applyBorder="1" applyFont="1">
      <alignment shrinkToFit="0" vertical="bottom" wrapText="0"/>
    </xf>
    <xf borderId="1" fillId="3" fontId="21" numFmtId="0" xfId="0" applyAlignment="1" applyBorder="1" applyFont="1">
      <alignment shrinkToFit="0" vertical="bottom" wrapText="0"/>
    </xf>
    <xf borderId="1" fillId="3" fontId="22" numFmtId="0" xfId="0" applyAlignment="1" applyBorder="1" applyFont="1">
      <alignment shrinkToFit="0" vertical="bottom" wrapText="0"/>
    </xf>
    <xf borderId="1" fillId="3" fontId="21" numFmtId="0" xfId="0" applyAlignment="1" applyBorder="1" applyFont="1">
      <alignment shrinkToFit="0" vertical="bottom" wrapText="0"/>
    </xf>
    <xf borderId="0" fillId="3" fontId="21" numFmtId="0" xfId="0" applyAlignment="1" applyFont="1">
      <alignment shrinkToFit="0" vertical="bottom" wrapText="0"/>
    </xf>
    <xf borderId="0" fillId="3" fontId="23" numFmtId="0" xfId="0" applyAlignment="1" applyFont="1">
      <alignment readingOrder="0" shrinkToFit="0" vertical="bottom" wrapText="0"/>
    </xf>
    <xf borderId="1" fillId="3" fontId="28" numFmtId="0" xfId="0" applyAlignment="1" applyBorder="1" applyFont="1">
      <alignment horizontal="right" vertical="bottom"/>
    </xf>
    <xf borderId="12" fillId="37" fontId="23" numFmtId="0" xfId="0" applyAlignment="1" applyBorder="1" applyFont="1">
      <alignment readingOrder="0" shrinkToFit="0" vertical="bottom" wrapText="0"/>
    </xf>
    <xf borderId="0" fillId="37" fontId="23" numFmtId="0" xfId="0" applyAlignment="1" applyFont="1">
      <alignment readingOrder="0" shrinkToFit="0" vertical="bottom" wrapText="0"/>
    </xf>
    <xf borderId="0" fillId="37" fontId="23" numFmtId="0" xfId="0" applyAlignment="1" applyFont="1">
      <alignment shrinkToFit="0" vertical="bottom" wrapText="0"/>
    </xf>
    <xf borderId="0" fillId="37" fontId="23" numFmtId="0" xfId="0" applyAlignment="1" applyFont="1">
      <alignment horizontal="right" readingOrder="0" shrinkToFit="0" vertical="bottom" wrapText="0"/>
    </xf>
    <xf borderId="0" fillId="40" fontId="23" numFmtId="0" xfId="0" applyAlignment="1" applyFont="1">
      <alignment shrinkToFit="0" vertical="bottom" wrapText="0"/>
    </xf>
    <xf borderId="0" fillId="0" fontId="21" numFmtId="0" xfId="0" applyAlignment="1" applyFont="1">
      <alignment shrinkToFit="0" wrapText="0"/>
    </xf>
    <xf borderId="0" fillId="43" fontId="21" numFmtId="0" xfId="0" applyAlignment="1" applyFont="1">
      <alignment shrinkToFit="0" vertical="bottom" wrapText="1"/>
    </xf>
    <xf borderId="0" fillId="28" fontId="21" numFmtId="0" xfId="0" applyAlignment="1" applyFont="1">
      <alignment vertical="bottom"/>
    </xf>
    <xf borderId="0" fillId="0" fontId="21" numFmtId="0" xfId="0" applyAlignment="1" applyFont="1">
      <alignment readingOrder="0" vertical="bottom"/>
    </xf>
    <xf borderId="0" fillId="0" fontId="21" numFmtId="176" xfId="0" applyAlignment="1" applyFont="1" applyNumberFormat="1">
      <alignment readingOrder="0" shrinkToFit="0" vertical="bottom" wrapText="1"/>
    </xf>
    <xf borderId="0" fillId="0" fontId="21" numFmtId="167" xfId="0" applyAlignment="1" applyFont="1" applyNumberFormat="1">
      <alignment horizontal="right" vertical="bottom"/>
    </xf>
    <xf borderId="0" fillId="37" fontId="21" numFmtId="0" xfId="0" applyAlignment="1" applyFont="1">
      <alignment shrinkToFit="0" vertical="bottom" wrapText="1"/>
    </xf>
    <xf borderId="0" fillId="37" fontId="21" numFmtId="0" xfId="0" applyAlignment="1" applyFont="1">
      <alignment horizontal="right" shrinkToFit="0" vertical="bottom" wrapText="1"/>
    </xf>
    <xf borderId="0" fillId="37" fontId="21" numFmtId="14" xfId="0" applyAlignment="1" applyFont="1" applyNumberFormat="1">
      <alignment horizontal="right" shrinkToFit="0" vertical="bottom" wrapText="1"/>
    </xf>
    <xf borderId="0" fillId="40" fontId="23" numFmtId="0" xfId="0" applyAlignment="1" applyFont="1">
      <alignment vertical="bottom"/>
    </xf>
    <xf borderId="0" fillId="40" fontId="23" numFmtId="0" xfId="0" applyAlignment="1" applyFont="1">
      <alignment horizontal="right" vertical="bottom"/>
    </xf>
    <xf borderId="0" fillId="11" fontId="21" numFmtId="0" xfId="0" applyAlignment="1" applyFont="1">
      <alignment shrinkToFit="0" vertical="bottom" wrapText="1"/>
    </xf>
    <xf borderId="0" fillId="0" fontId="21" numFmtId="176" xfId="0" applyAlignment="1" applyFont="1" applyNumberFormat="1">
      <alignment shrinkToFit="0" vertical="bottom" wrapText="1"/>
    </xf>
    <xf borderId="0" fillId="0" fontId="219" numFmtId="0" xfId="0" applyAlignment="1" applyFont="1">
      <alignment vertical="bottom"/>
    </xf>
    <xf borderId="0" fillId="0" fontId="21" numFmtId="0" xfId="0" applyAlignment="1" applyFont="1">
      <alignment readingOrder="0"/>
    </xf>
    <xf borderId="0" fillId="43" fontId="21" numFmtId="0" xfId="0" applyAlignment="1" applyFont="1">
      <alignment shrinkToFit="0" vertical="bottom" wrapText="1"/>
    </xf>
    <xf borderId="0" fillId="4" fontId="0" numFmtId="0" xfId="0" applyAlignment="1" applyFont="1">
      <alignment readingOrder="0" vertical="bottom"/>
    </xf>
    <xf borderId="1" fillId="3" fontId="22" numFmtId="0" xfId="0" applyAlignment="1" applyBorder="1" applyFont="1">
      <alignment horizontal="left" readingOrder="0" shrinkToFit="0" vertical="bottom" wrapText="0"/>
    </xf>
    <xf borderId="0" fillId="3" fontId="21" numFmtId="0" xfId="0" applyAlignment="1" applyFont="1">
      <alignment shrinkToFit="0" wrapText="0"/>
    </xf>
    <xf borderId="0" fillId="0" fontId="26" numFmtId="167" xfId="0" applyAlignment="1" applyFont="1" applyNumberFormat="1">
      <alignment horizontal="right" readingOrder="0" vertical="bottom"/>
    </xf>
    <xf borderId="0" fillId="0" fontId="26" numFmtId="167" xfId="0" applyAlignment="1" applyFont="1" applyNumberFormat="1">
      <alignment horizontal="right" vertical="bottom"/>
    </xf>
    <xf borderId="0" fillId="4" fontId="220" numFmtId="0" xfId="0" applyAlignment="1" applyFont="1">
      <alignment vertical="bottom"/>
    </xf>
    <xf borderId="0" fillId="3" fontId="22" numFmtId="0" xfId="0" applyAlignment="1" applyFont="1">
      <alignment readingOrder="0" shrinkToFit="0" vertical="bottom" wrapText="0"/>
    </xf>
    <xf borderId="0" fillId="3" fontId="26" numFmtId="0" xfId="0" applyAlignment="1" applyFont="1">
      <alignment shrinkToFit="0" vertical="bottom" wrapText="1"/>
    </xf>
    <xf borderId="0" fillId="3" fontId="26" numFmtId="167" xfId="0" applyAlignment="1" applyFont="1" applyNumberFormat="1">
      <alignment horizontal="right" vertical="bottom"/>
    </xf>
    <xf borderId="1" fillId="0" fontId="26" numFmtId="0" xfId="0" applyAlignment="1" applyBorder="1" applyFont="1">
      <alignment vertical="bottom"/>
    </xf>
    <xf borderId="0" fillId="0" fontId="221" numFmtId="0" xfId="0" applyAlignment="1" applyFont="1">
      <alignment readingOrder="0"/>
    </xf>
    <xf borderId="1" fillId="3" fontId="22" numFmtId="0" xfId="0" applyAlignment="1" applyBorder="1" applyFont="1">
      <alignment horizontal="left" shrinkToFit="0" vertical="bottom" wrapText="0"/>
    </xf>
    <xf borderId="0" fillId="0" fontId="21" numFmtId="0" xfId="0" applyAlignment="1" applyFont="1">
      <alignment shrinkToFit="0" vertical="bottom" wrapText="0"/>
    </xf>
    <xf borderId="0" fillId="0" fontId="21" numFmtId="167" xfId="0" applyAlignment="1" applyFont="1" applyNumberFormat="1">
      <alignment horizontal="right" readingOrder="0" vertical="bottom"/>
    </xf>
    <xf borderId="1" fillId="0" fontId="21" numFmtId="0" xfId="0" applyAlignment="1" applyBorder="1" applyFont="1">
      <alignment shrinkToFit="0" vertical="bottom" wrapText="0"/>
    </xf>
    <xf borderId="1" fillId="0" fontId="21" numFmtId="0" xfId="0" applyAlignment="1" applyBorder="1" applyFont="1">
      <alignment horizontal="left" shrinkToFit="0" vertical="bottom" wrapText="1"/>
    </xf>
    <xf borderId="1" fillId="0" fontId="21" numFmtId="0" xfId="0" applyAlignment="1" applyBorder="1" applyFont="1">
      <alignment readingOrder="0" shrinkToFit="0" vertical="bottom" wrapText="0"/>
    </xf>
    <xf borderId="1" fillId="0" fontId="26" numFmtId="0" xfId="0" applyAlignment="1" applyBorder="1" applyFont="1">
      <alignment readingOrder="0" vertical="bottom"/>
    </xf>
    <xf borderId="0" fillId="0" fontId="21" numFmtId="166" xfId="0" applyAlignment="1" applyFont="1" applyNumberFormat="1">
      <alignment readingOrder="0" vertical="bottom"/>
    </xf>
    <xf borderId="0" fillId="11" fontId="21" numFmtId="0" xfId="0" applyAlignment="1" applyFont="1">
      <alignment vertical="bottom"/>
    </xf>
    <xf borderId="1" fillId="0" fontId="26" numFmtId="0" xfId="0" applyAlignment="1" applyBorder="1" applyFont="1">
      <alignment readingOrder="0" shrinkToFit="0" vertical="bottom" wrapText="0"/>
    </xf>
    <xf borderId="0" fillId="0" fontId="26" numFmtId="0" xfId="0" applyAlignment="1" applyFont="1">
      <alignment readingOrder="0" shrinkToFit="0" vertical="bottom" wrapText="0"/>
    </xf>
    <xf borderId="0" fillId="3" fontId="21" numFmtId="167" xfId="0" applyAlignment="1" applyFont="1" applyNumberFormat="1">
      <alignment shrinkToFit="0" vertical="bottom" wrapText="0"/>
    </xf>
    <xf borderId="0" fillId="0" fontId="222" numFmtId="0" xfId="0" applyAlignment="1" applyFont="1">
      <alignment readingOrder="0" vertical="bottom"/>
    </xf>
    <xf borderId="0" fillId="43" fontId="26" numFmtId="0" xfId="0" applyAlignment="1" applyFont="1">
      <alignment vertical="bottom"/>
    </xf>
    <xf borderId="0" fillId="0" fontId="26" numFmtId="167" xfId="0" applyAlignment="1" applyFont="1" applyNumberFormat="1">
      <alignment horizontal="right" vertical="bottom"/>
    </xf>
    <xf borderId="0" fillId="0" fontId="26" numFmtId="167" xfId="0" applyAlignment="1" applyFont="1" applyNumberFormat="1">
      <alignment vertical="bottom"/>
    </xf>
    <xf borderId="0" fillId="3" fontId="21" numFmtId="167" xfId="0" applyAlignment="1" applyFont="1" applyNumberFormat="1">
      <alignment horizontal="right" shrinkToFit="0" vertical="bottom" wrapText="0"/>
    </xf>
    <xf borderId="0" fillId="0" fontId="21" numFmtId="0" xfId="0" applyAlignment="1" applyFont="1">
      <alignment readingOrder="0" shrinkToFit="0" vertical="bottom" wrapText="0"/>
    </xf>
    <xf borderId="1" fillId="0" fontId="21" numFmtId="0" xfId="0" applyAlignment="1" applyBorder="1" applyFont="1">
      <alignment horizontal="left" readingOrder="0" shrinkToFit="0" vertical="bottom" wrapText="1"/>
    </xf>
    <xf borderId="1" fillId="0" fontId="21" numFmtId="0" xfId="0" applyAlignment="1" applyBorder="1" applyFont="1">
      <alignment shrinkToFit="0" vertical="bottom" wrapText="1"/>
    </xf>
    <xf borderId="1" fillId="0" fontId="21" numFmtId="0" xfId="0" applyAlignment="1" applyBorder="1" applyFont="1">
      <alignment horizontal="left" shrinkToFit="0" vertical="bottom" wrapText="1"/>
    </xf>
    <xf borderId="1" fillId="3" fontId="80" numFmtId="0" xfId="0" applyAlignment="1" applyBorder="1" applyFont="1">
      <alignment shrinkToFit="0" vertical="bottom" wrapText="0"/>
    </xf>
    <xf borderId="1" fillId="3" fontId="26" numFmtId="0" xfId="0" applyAlignment="1" applyBorder="1" applyFont="1">
      <alignment vertical="bottom"/>
    </xf>
    <xf borderId="1" fillId="3" fontId="26" numFmtId="0" xfId="0" applyAlignment="1" applyBorder="1" applyFont="1">
      <alignment vertical="bottom"/>
    </xf>
    <xf borderId="0" fillId="3" fontId="21" numFmtId="0" xfId="0" applyAlignment="1" applyFont="1">
      <alignment vertical="bottom"/>
    </xf>
    <xf borderId="0" fillId="3" fontId="21" numFmtId="0" xfId="0" applyAlignment="1" applyFont="1">
      <alignment readingOrder="0" shrinkToFit="0" vertical="bottom" wrapText="1"/>
    </xf>
    <xf borderId="0" fillId="3" fontId="21" numFmtId="167" xfId="0" applyAlignment="1" applyFont="1" applyNumberFormat="1">
      <alignment horizontal="right" readingOrder="0" vertical="bottom"/>
    </xf>
    <xf borderId="0" fillId="4" fontId="25" numFmtId="0" xfId="0" applyAlignment="1" applyFont="1">
      <alignment shrinkToFit="0" vertical="bottom" wrapText="1"/>
    </xf>
    <xf borderId="0" fillId="28" fontId="21" numFmtId="0" xfId="0" applyAlignment="1" applyFont="1">
      <alignment vertical="bottom"/>
    </xf>
    <xf borderId="0" fillId="0" fontId="21" numFmtId="0" xfId="0" applyAlignment="1" applyFont="1">
      <alignment horizontal="left" shrinkToFit="0" vertical="bottom" wrapText="1"/>
    </xf>
    <xf borderId="1" fillId="5" fontId="22" numFmtId="0" xfId="0" applyAlignment="1" applyBorder="1" applyFont="1">
      <alignment shrinkToFit="0" vertical="bottom" wrapText="0"/>
    </xf>
    <xf borderId="1" fillId="3" fontId="22" numFmtId="167" xfId="0" applyAlignment="1" applyBorder="1" applyFont="1" applyNumberFormat="1">
      <alignment shrinkToFit="0" vertical="bottom" wrapText="0"/>
    </xf>
    <xf borderId="0" fillId="47" fontId="21" numFmtId="0" xfId="0" applyAlignment="1" applyFill="1" applyFont="1">
      <alignment shrinkToFit="0" vertical="bottom" wrapText="1"/>
    </xf>
    <xf borderId="0" fillId="3" fontId="21" numFmtId="0" xfId="0" applyAlignment="1" applyFont="1">
      <alignment vertical="bottom"/>
    </xf>
    <xf borderId="1" fillId="3" fontId="22" numFmtId="0" xfId="0" applyAlignment="1" applyBorder="1" applyFont="1">
      <alignment horizontal="left" shrinkToFit="0" vertical="bottom" wrapText="1"/>
    </xf>
    <xf borderId="1" fillId="3" fontId="22" numFmtId="0" xfId="0" applyAlignment="1" applyBorder="1" applyFont="1">
      <alignment vertical="bottom"/>
    </xf>
    <xf borderId="1" fillId="3" fontId="21" numFmtId="0" xfId="0" applyAlignment="1" applyBorder="1" applyFont="1">
      <alignment vertical="bottom"/>
    </xf>
    <xf borderId="0" fillId="0" fontId="0" numFmtId="0" xfId="0" applyAlignment="1" applyFont="1">
      <alignment readingOrder="0" shrinkToFit="0" vertical="bottom" wrapText="1"/>
    </xf>
    <xf borderId="1" fillId="4" fontId="0" numFmtId="0" xfId="0" applyAlignment="1" applyBorder="1" applyFont="1">
      <alignment readingOrder="0" shrinkToFit="0" vertical="bottom" wrapText="0"/>
    </xf>
    <xf borderId="0" fillId="4" fontId="0" numFmtId="0" xfId="0" applyAlignment="1" applyFont="1">
      <alignment readingOrder="0" shrinkToFit="0" vertical="bottom" wrapText="0"/>
    </xf>
    <xf borderId="1" fillId="0" fontId="21" numFmtId="0" xfId="0" applyAlignment="1" applyBorder="1" applyFont="1">
      <alignment readingOrder="0" shrinkToFit="0" vertical="bottom" wrapText="1"/>
    </xf>
    <xf borderId="1" fillId="3" fontId="80" numFmtId="0" xfId="0" applyAlignment="1" applyBorder="1" applyFont="1">
      <alignment readingOrder="0" shrinkToFit="0" vertical="bottom" wrapText="0"/>
    </xf>
    <xf borderId="1" fillId="3" fontId="26" numFmtId="0" xfId="0" applyAlignment="1" applyBorder="1" applyFont="1">
      <alignment vertical="top"/>
    </xf>
    <xf borderId="0" fillId="3" fontId="26" numFmtId="0" xfId="0" applyAlignment="1" applyFont="1">
      <alignment vertical="bottom"/>
    </xf>
    <xf borderId="18" fillId="3" fontId="26" numFmtId="0" xfId="0" applyAlignment="1" applyBorder="1" applyFont="1">
      <alignment vertical="bottom"/>
    </xf>
    <xf borderId="0" fillId="10" fontId="26" numFmtId="0" xfId="0" applyAlignment="1" applyFont="1">
      <alignment readingOrder="0" vertical="bottom"/>
    </xf>
    <xf borderId="0" fillId="0" fontId="223" numFmtId="0" xfId="0" applyAlignment="1" applyFont="1">
      <alignment vertical="bottom"/>
    </xf>
    <xf borderId="0" fillId="0" fontId="26" numFmtId="165" xfId="0" applyAlignment="1" applyFont="1" applyNumberFormat="1">
      <alignment readingOrder="0" vertical="bottom"/>
    </xf>
    <xf borderId="0" fillId="5" fontId="43" numFmtId="0" xfId="0" applyAlignment="1" applyFont="1">
      <alignment horizontal="center" shrinkToFit="0" vertical="bottom" wrapText="1"/>
    </xf>
    <xf borderId="0" fillId="5" fontId="43" numFmtId="171" xfId="0" applyAlignment="1" applyFont="1" applyNumberFormat="1">
      <alignment horizontal="center" shrinkToFit="0" wrapText="1"/>
    </xf>
    <xf borderId="0" fillId="5" fontId="43" numFmtId="0" xfId="0" applyAlignment="1" applyFont="1">
      <alignment horizontal="center" shrinkToFit="0" vertical="bottom" wrapText="0"/>
    </xf>
    <xf borderId="0" fillId="29" fontId="4" numFmtId="0" xfId="0" applyAlignment="1" applyFont="1">
      <alignment vertical="top"/>
    </xf>
    <xf borderId="0" fillId="0" fontId="46" numFmtId="0" xfId="0" applyAlignment="1" applyFont="1">
      <alignment vertical="bottom"/>
    </xf>
    <xf borderId="0" fillId="29" fontId="44" numFmtId="0" xfId="0" applyAlignment="1" applyFont="1">
      <alignment vertical="top"/>
    </xf>
    <xf borderId="0" fillId="29" fontId="216" numFmtId="0" xfId="0" applyAlignment="1" applyFont="1">
      <alignment vertical="top"/>
    </xf>
    <xf borderId="0" fillId="11" fontId="4" numFmtId="0" xfId="0" applyAlignment="1" applyFont="1">
      <alignment shrinkToFit="0" vertical="bottom" wrapText="1"/>
    </xf>
    <xf borderId="0" fillId="0" fontId="224" numFmtId="0" xfId="0" applyAlignment="1" applyFont="1">
      <alignment vertical="bottom"/>
    </xf>
    <xf borderId="0" fillId="11" fontId="4" numFmtId="0" xfId="0" applyAlignment="1" applyFont="1">
      <alignment readingOrder="0" vertical="bottom"/>
    </xf>
    <xf borderId="1" fillId="0" fontId="20" numFmtId="0" xfId="0" applyAlignment="1" applyBorder="1" applyFont="1">
      <alignment horizontal="left" readingOrder="0" shrinkToFit="0" vertical="bottom" wrapText="0"/>
    </xf>
    <xf borderId="0" fillId="5" fontId="88" numFmtId="0" xfId="0" applyAlignment="1" applyFont="1">
      <alignment horizontal="center" readingOrder="0" vertical="top"/>
    </xf>
    <xf borderId="0" fillId="5" fontId="22" numFmtId="0" xfId="0" applyAlignment="1" applyFont="1">
      <alignment horizontal="center" readingOrder="0" shrinkToFit="0" wrapText="1"/>
    </xf>
    <xf borderId="0" fillId="5" fontId="22" numFmtId="0" xfId="0" applyAlignment="1" applyFont="1">
      <alignment horizontal="center" shrinkToFit="0" wrapText="1"/>
    </xf>
    <xf borderId="0" fillId="5" fontId="22" numFmtId="0" xfId="0" applyAlignment="1" applyFont="1">
      <alignment horizontal="center" shrinkToFit="0" vertical="bottom" wrapText="1"/>
    </xf>
    <xf borderId="0" fillId="0" fontId="225" numFmtId="0" xfId="0" applyAlignment="1" applyFont="1">
      <alignment readingOrder="0" shrinkToFit="0" wrapText="1"/>
    </xf>
    <xf borderId="0" fillId="5" fontId="22" numFmtId="0" xfId="0" applyAlignment="1" applyFont="1">
      <alignment horizontal="center" readingOrder="0" shrinkToFit="0" vertical="top" wrapText="0"/>
    </xf>
    <xf borderId="0" fillId="0" fontId="18" numFmtId="0" xfId="0" applyAlignment="1" applyFont="1">
      <alignment readingOrder="0" shrinkToFit="0" wrapText="0"/>
    </xf>
    <xf borderId="0" fillId="0" fontId="18" numFmtId="0" xfId="0" applyAlignment="1" applyFont="1">
      <alignment readingOrder="0" shrinkToFit="0" wrapText="1"/>
    </xf>
    <xf borderId="0" fillId="5" fontId="226" numFmtId="0" xfId="0" applyAlignment="1" applyFont="1">
      <alignment horizontal="center" shrinkToFit="0" vertical="top" wrapText="1"/>
    </xf>
    <xf borderId="0" fillId="5" fontId="226" numFmtId="0" xfId="0" applyAlignment="1" applyFont="1">
      <alignment horizontal="center" readingOrder="0" shrinkToFit="0" vertical="top" wrapText="1"/>
    </xf>
    <xf borderId="0" fillId="0" fontId="227" numFmtId="0" xfId="0" applyAlignment="1" applyFont="1">
      <alignment readingOrder="0" shrinkToFit="0" vertical="top" wrapText="1"/>
    </xf>
    <xf borderId="0" fillId="0" fontId="227" numFmtId="0" xfId="0" applyAlignment="1" applyFont="1">
      <alignment shrinkToFit="0" vertical="top" wrapText="1"/>
    </xf>
    <xf borderId="0" fillId="0" fontId="227" numFmtId="0" xfId="0" applyAlignment="1" applyFont="1">
      <alignment vertical="top"/>
    </xf>
    <xf borderId="0" fillId="0" fontId="227" numFmtId="166" xfId="0" applyAlignment="1" applyFont="1" applyNumberFormat="1">
      <alignment horizontal="right" shrinkToFit="0" vertical="top" wrapText="1"/>
    </xf>
    <xf borderId="0" fillId="0" fontId="227" numFmtId="0" xfId="0" applyAlignment="1" applyFont="1">
      <alignment readingOrder="0" vertical="top"/>
    </xf>
    <xf borderId="0" fillId="32" fontId="183" numFmtId="0" xfId="0" applyAlignment="1" applyFont="1">
      <alignment shrinkToFit="0" vertical="bottom" wrapText="1"/>
    </xf>
    <xf borderId="0" fillId="14" fontId="26" numFmtId="0" xfId="0" applyAlignment="1" applyFont="1">
      <alignment shrinkToFit="0" vertical="bottom" wrapText="1"/>
    </xf>
    <xf borderId="0" fillId="14" fontId="26" numFmtId="0" xfId="0" applyAlignment="1" applyFont="1">
      <alignment vertical="bottom"/>
    </xf>
    <xf borderId="0" fillId="0" fontId="228" numFmtId="0" xfId="0" applyAlignment="1" applyFont="1">
      <alignment shrinkToFit="0" vertical="bottom" wrapText="1"/>
    </xf>
    <xf borderId="0" fillId="0" fontId="26" numFmtId="170" xfId="0" applyAlignment="1" applyFont="1" applyNumberFormat="1">
      <alignment horizontal="right" readingOrder="0" shrinkToFit="0" vertical="bottom" wrapText="1"/>
    </xf>
    <xf borderId="0" fillId="4" fontId="25" numFmtId="0" xfId="0" applyAlignment="1" applyFont="1">
      <alignment readingOrder="0" shrinkToFit="0" vertical="bottom" wrapText="1"/>
    </xf>
    <xf borderId="0" fillId="0" fontId="26" numFmtId="170" xfId="0" applyAlignment="1" applyFont="1" applyNumberFormat="1">
      <alignment horizontal="right" shrinkToFit="0" vertical="bottom" wrapText="1"/>
    </xf>
    <xf borderId="0" fillId="0" fontId="229" numFmtId="0" xfId="0" applyAlignment="1" applyFont="1">
      <alignment readingOrder="0" shrinkToFit="0" vertical="bottom" wrapText="1"/>
    </xf>
    <xf borderId="0" fillId="0" fontId="230" numFmtId="0" xfId="0" applyAlignment="1" applyFont="1">
      <alignment readingOrder="0" shrinkToFit="0" vertical="bottom" wrapText="1"/>
    </xf>
    <xf borderId="1" fillId="14" fontId="26" numFmtId="0" xfId="0" applyAlignment="1" applyBorder="1" applyFont="1">
      <alignment shrinkToFit="0" vertical="bottom" wrapText="0"/>
    </xf>
    <xf borderId="0" fillId="14" fontId="26" numFmtId="0" xfId="0" applyAlignment="1" applyFont="1">
      <alignment readingOrder="0" shrinkToFit="0" vertical="bottom" wrapText="1"/>
    </xf>
    <xf borderId="0" fillId="4" fontId="25" numFmtId="0" xfId="0" applyAlignment="1" applyFont="1">
      <alignment horizontal="left" readingOrder="0" shrinkToFit="0" wrapText="1"/>
    </xf>
    <xf borderId="1" fillId="0" fontId="84" numFmtId="0" xfId="0" applyAlignment="1" applyBorder="1" applyFont="1">
      <alignment shrinkToFit="0" vertical="bottom" wrapText="0"/>
    </xf>
    <xf borderId="1" fillId="0" fontId="26" numFmtId="0" xfId="0" applyAlignment="1" applyBorder="1" applyFont="1">
      <alignment vertical="bottom"/>
    </xf>
    <xf borderId="1" fillId="14" fontId="26" numFmtId="0" xfId="0" applyAlignment="1" applyBorder="1" applyFont="1">
      <alignment vertical="bottom"/>
    </xf>
    <xf borderId="0" fillId="4" fontId="25" numFmtId="0" xfId="0" applyAlignment="1" applyFont="1">
      <alignment vertical="bottom"/>
    </xf>
    <xf borderId="0" fillId="14" fontId="18" numFmtId="0" xfId="0" applyAlignment="1" applyFont="1">
      <alignment readingOrder="0"/>
    </xf>
    <xf borderId="0" fillId="14" fontId="18" numFmtId="0" xfId="0" applyFont="1"/>
    <xf borderId="1" fillId="0" fontId="26" numFmtId="0" xfId="0" applyAlignment="1" applyBorder="1" applyFont="1">
      <alignment shrinkToFit="0" vertical="bottom" wrapText="0"/>
    </xf>
    <xf borderId="1" fillId="0" fontId="26" numFmtId="0" xfId="0" applyAlignment="1" applyBorder="1" applyFont="1">
      <alignment vertical="bottom"/>
    </xf>
    <xf borderId="0" fillId="32" fontId="183" numFmtId="0" xfId="0" applyAlignment="1" applyFont="1">
      <alignment readingOrder="0" shrinkToFit="0" vertical="bottom" wrapText="1"/>
    </xf>
    <xf borderId="0" fillId="0" fontId="231" numFmtId="0" xfId="0" applyAlignment="1" applyFont="1">
      <alignment readingOrder="0" shrinkToFit="0" vertical="bottom" wrapText="1"/>
    </xf>
    <xf borderId="0" fillId="31" fontId="26" numFmtId="0" xfId="0" applyAlignment="1" applyFont="1">
      <alignment readingOrder="0" shrinkToFit="0" vertical="bottom" wrapText="1"/>
    </xf>
    <xf borderId="0" fillId="0" fontId="232" numFmtId="0" xfId="0" applyAlignment="1" applyFont="1">
      <alignment readingOrder="0" vertical="bottom"/>
    </xf>
    <xf borderId="0" fillId="4" fontId="25" numFmtId="0" xfId="0" applyAlignment="1" applyFont="1">
      <alignment readingOrder="0" vertical="bottom"/>
    </xf>
    <xf borderId="0" fillId="5" fontId="3" numFmtId="0" xfId="0" applyAlignment="1" applyFont="1">
      <alignment horizontal="left" shrinkToFit="0" vertical="bottom" wrapText="1"/>
    </xf>
    <xf borderId="0" fillId="0" fontId="233" numFmtId="0" xfId="0" applyAlignment="1" applyFont="1">
      <alignment horizontal="left" readingOrder="0" shrinkToFit="0" wrapText="1"/>
    </xf>
    <xf borderId="0" fillId="0" fontId="3" numFmtId="0" xfId="0" applyAlignment="1" applyFont="1">
      <alignment horizontal="left" readingOrder="0" shrinkToFit="0" wrapText="1"/>
    </xf>
    <xf borderId="0" fillId="0" fontId="18" numFmtId="0" xfId="0" applyAlignment="1" applyFont="1">
      <alignment shrinkToFit="0" wrapText="0"/>
    </xf>
    <xf borderId="5" fillId="0" fontId="233" numFmtId="0" xfId="0" applyAlignment="1" applyBorder="1" applyFont="1">
      <alignment horizontal="left" readingOrder="0" shrinkToFit="0" wrapText="1"/>
    </xf>
    <xf borderId="0" fillId="0" fontId="9" numFmtId="0" xfId="0" applyAlignment="1" applyFont="1">
      <alignment horizontal="left" readingOrder="0" shrinkToFit="0" wrapText="1"/>
    </xf>
    <xf borderId="0" fillId="0" fontId="18" numFmtId="0" xfId="0" applyAlignment="1" applyFont="1">
      <alignment readingOrder="0" shrinkToFit="0" wrapText="0"/>
    </xf>
    <xf borderId="0" fillId="0" fontId="9" numFmtId="0" xfId="0" applyAlignment="1" applyFont="1">
      <alignment readingOrder="0" shrinkToFit="0" wrapText="0"/>
    </xf>
    <xf borderId="0" fillId="0" fontId="18" numFmtId="3" xfId="0" applyAlignment="1" applyFont="1" applyNumberFormat="1">
      <alignment horizontal="left" shrinkToFit="0" wrapText="1"/>
    </xf>
    <xf borderId="0" fillId="47" fontId="9" numFmtId="0" xfId="0" applyAlignment="1" applyFont="1">
      <alignment horizontal="left" readingOrder="0" shrinkToFit="0" wrapText="1"/>
    </xf>
    <xf borderId="0" fillId="47" fontId="18" numFmtId="0" xfId="0" applyAlignment="1" applyFont="1">
      <alignment horizontal="left" readingOrder="0" shrinkToFit="0" wrapText="1"/>
    </xf>
  </cellXfs>
  <cellStyles count="1">
    <cellStyle xfId="0" name="Normal" builtinId="0"/>
  </cellStyles>
  <dxfs count="11">
    <dxf>
      <font/>
      <fill>
        <patternFill patternType="solid">
          <fgColor rgb="FFFCE5CD"/>
          <bgColor rgb="FFFCE5CD"/>
        </patternFill>
      </fill>
      <border/>
    </dxf>
    <dxf>
      <font/>
      <fill>
        <patternFill patternType="solid">
          <fgColor rgb="FFB7E1CD"/>
          <bgColor rgb="FFB7E1CD"/>
        </patternFill>
      </fill>
      <border/>
    </dxf>
    <dxf>
      <font/>
      <fill>
        <patternFill patternType="solid">
          <fgColor rgb="FFFF9900"/>
          <bgColor rgb="FFFF9900"/>
        </patternFill>
      </fill>
      <border/>
    </dxf>
    <dxf>
      <font/>
      <fill>
        <patternFill patternType="solid">
          <fgColor rgb="FFF6B26B"/>
          <bgColor rgb="FFF6B26B"/>
        </patternFill>
      </fill>
      <border/>
    </dxf>
    <dxf>
      <font/>
      <fill>
        <patternFill patternType="solid">
          <fgColor rgb="FFB4FF92"/>
          <bgColor rgb="FFB4FF92"/>
        </patternFill>
      </fill>
      <border/>
    </dxf>
    <dxf>
      <font/>
      <fill>
        <patternFill patternType="solid">
          <fgColor rgb="FFFFFF00"/>
          <bgColor rgb="FFFFFF00"/>
        </patternFill>
      </fill>
      <border/>
    </dxf>
    <dxf>
      <font/>
      <fill>
        <patternFill patternType="solid">
          <fgColor rgb="FFFF00FF"/>
          <bgColor rgb="FFFF00FF"/>
        </patternFill>
      </fill>
      <border/>
    </dxf>
    <dxf>
      <font/>
      <fill>
        <patternFill patternType="solid">
          <fgColor rgb="FFF4CCCC"/>
          <bgColor rgb="FFF4CCCC"/>
        </patternFill>
      </fill>
      <border/>
    </dxf>
    <dxf>
      <font/>
      <fill>
        <patternFill patternType="solid">
          <fgColor rgb="FFF9CB9C"/>
          <bgColor rgb="FFF9CB9C"/>
        </patternFill>
      </fill>
      <border/>
    </dxf>
    <dxf>
      <font/>
      <fill>
        <patternFill patternType="solid">
          <fgColor rgb="FFFF0000"/>
          <bgColor rgb="FFFF0000"/>
        </patternFill>
      </fill>
      <border/>
    </dxf>
    <dxf>
      <font/>
      <fill>
        <patternFill patternType="solid">
          <fgColor rgb="FF99F3F3"/>
          <bgColor rgb="FF99F3F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p2demo.ownedoutcomes.com"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1" Type="http://schemas.openxmlformats.org/officeDocument/2006/relationships/hyperlink" Target="https://tangramcare.atlassian.net/browse/P2BN-1916" TargetMode="External"/><Relationship Id="rId10" Type="http://schemas.openxmlformats.org/officeDocument/2006/relationships/hyperlink" Target="https://tangramcare.atlassian.net/browse/P2BN-1916" TargetMode="External"/><Relationship Id="rId13" Type="http://schemas.openxmlformats.org/officeDocument/2006/relationships/hyperlink" Target="https://tangramcare.atlassian.net/browse/P2BN-1916" TargetMode="External"/><Relationship Id="rId12" Type="http://schemas.openxmlformats.org/officeDocument/2006/relationships/hyperlink" Target="https://tangramcare.atlassian.net/browse/P2BN-1916" TargetMode="External"/><Relationship Id="rId1" Type="http://schemas.openxmlformats.org/officeDocument/2006/relationships/comments" Target="../comments3.xml"/><Relationship Id="rId2" Type="http://schemas.openxmlformats.org/officeDocument/2006/relationships/hyperlink" Target="https://tangramcare.atlassian.net/browse/P2BN-1916" TargetMode="External"/><Relationship Id="rId3" Type="http://schemas.openxmlformats.org/officeDocument/2006/relationships/hyperlink" Target="https://tangramcare.atlassian.net/browse/P2BN-1916" TargetMode="External"/><Relationship Id="rId4" Type="http://schemas.openxmlformats.org/officeDocument/2006/relationships/hyperlink" Target="https://tangramcare.atlassian.net/browse/P2BN-1916" TargetMode="External"/><Relationship Id="rId9" Type="http://schemas.openxmlformats.org/officeDocument/2006/relationships/hyperlink" Target="https://tangramcare.atlassian.net/browse/P2BN-1916" TargetMode="External"/><Relationship Id="rId15" Type="http://schemas.openxmlformats.org/officeDocument/2006/relationships/hyperlink" Target="https://tangramcare.atlassian.net/browse/P2BN-1683" TargetMode="External"/><Relationship Id="rId14" Type="http://schemas.openxmlformats.org/officeDocument/2006/relationships/hyperlink" Target="https://tangramcare.atlassian.net/browse/P2BN-1683" TargetMode="External"/><Relationship Id="rId17" Type="http://schemas.openxmlformats.org/officeDocument/2006/relationships/drawing" Target="../drawings/drawing3.xml"/><Relationship Id="rId16" Type="http://schemas.openxmlformats.org/officeDocument/2006/relationships/hyperlink" Target="https://tangramcare.atlassian.net/browse/P2BN-1683" TargetMode="External"/><Relationship Id="rId5" Type="http://schemas.openxmlformats.org/officeDocument/2006/relationships/hyperlink" Target="https://tangramcare.atlassian.net/browse/P2BN-1916" TargetMode="External"/><Relationship Id="rId6" Type="http://schemas.openxmlformats.org/officeDocument/2006/relationships/hyperlink" Target="https://tangramcare.atlassian.net/browse/P2BN-1916" TargetMode="External"/><Relationship Id="rId18" Type="http://schemas.openxmlformats.org/officeDocument/2006/relationships/vmlDrawing" Target="../drawings/vmlDrawing3.vml"/><Relationship Id="rId7" Type="http://schemas.openxmlformats.org/officeDocument/2006/relationships/hyperlink" Target="https://tangramcare.atlassian.net/browse/P2BN-1916" TargetMode="External"/><Relationship Id="rId8" Type="http://schemas.openxmlformats.org/officeDocument/2006/relationships/hyperlink" Target="https://tangramcare.atlassian.net/browse/P2BN-1916"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drive.google.com/open?id=1jG66CglJY4HOOfo82cVcRCYrfPINVZ80" TargetMode="External"/><Relationship Id="rId83" Type="http://schemas.openxmlformats.org/officeDocument/2006/relationships/vmlDrawing" Target="../drawings/vmlDrawing4.vml"/><Relationship Id="rId42" Type="http://schemas.openxmlformats.org/officeDocument/2006/relationships/hyperlink" Target="https://drive.google.com/open?id=1sglp9UHmN0rYon5oNLKL1OZZXXTCoW-B" TargetMode="External"/><Relationship Id="rId41" Type="http://schemas.openxmlformats.org/officeDocument/2006/relationships/hyperlink" Target="https://drive.google.com/open?id=10G1XjQ70R80Fz48mQ0kybfjO2Gym57F0" TargetMode="External"/><Relationship Id="rId44" Type="http://schemas.openxmlformats.org/officeDocument/2006/relationships/hyperlink" Target="https://drive.google.com/open?id=1q6C4YgeNKdUzyGc4fwAFdeDby7iL01Qz" TargetMode="External"/><Relationship Id="rId43" Type="http://schemas.openxmlformats.org/officeDocument/2006/relationships/hyperlink" Target="https://drive.google.com/open?id=1Rh2x9dCIK3Eoaitz7cD0Ga5hcGYrL0i6" TargetMode="External"/><Relationship Id="rId46" Type="http://schemas.openxmlformats.org/officeDocument/2006/relationships/hyperlink" Target="https://drive.google.com/open?id=1mOdXXc5bDmTLLIjdUwNb6JrWz2H8-LJi" TargetMode="External"/><Relationship Id="rId45" Type="http://schemas.openxmlformats.org/officeDocument/2006/relationships/hyperlink" Target="https://drive.google.com/open?id=1TUcxlaviPSeEQuPgE_U6wt0yqiVFb1yb" TargetMode="External"/><Relationship Id="rId80" Type="http://schemas.openxmlformats.org/officeDocument/2006/relationships/hyperlink" Target="https://drive.google.com/open?id=189zAPCTbtF-yv2eyWa3_eAyY8wq-uEbo" TargetMode="External"/><Relationship Id="rId82" Type="http://schemas.openxmlformats.org/officeDocument/2006/relationships/drawing" Target="../drawings/drawing4.xml"/><Relationship Id="rId81" Type="http://schemas.openxmlformats.org/officeDocument/2006/relationships/hyperlink" Target="https://drive.google.com/open?id=10TFF-TSwSKSILEbkb5in64edUMnADaFF" TargetMode="External"/><Relationship Id="rId1" Type="http://schemas.openxmlformats.org/officeDocument/2006/relationships/comments" Target="../comments4.xml"/><Relationship Id="rId2" Type="http://schemas.openxmlformats.org/officeDocument/2006/relationships/hyperlink" Target="https://drive.google.com/open?id=1YYaGtDS724SU0MSNnjOFYMR9aypLNe58" TargetMode="External"/><Relationship Id="rId3" Type="http://schemas.openxmlformats.org/officeDocument/2006/relationships/hyperlink" Target="https://drive.google.com/open?id=13jZh-Nh836DI_6m0KEGKCWAuaO5gpf9H" TargetMode="External"/><Relationship Id="rId4" Type="http://schemas.openxmlformats.org/officeDocument/2006/relationships/hyperlink" Target="https://drive.google.com/open?id=1teefUR5op_Po6OT1IEWqY1Sr2SOxFUNf" TargetMode="External"/><Relationship Id="rId9" Type="http://schemas.openxmlformats.org/officeDocument/2006/relationships/hyperlink" Target="https://drive.google.com/open?id=13wz-wJGG6teFI7DEH0ReNx1UfgIQRk5C" TargetMode="External"/><Relationship Id="rId48" Type="http://schemas.openxmlformats.org/officeDocument/2006/relationships/hyperlink" Target="https://drive.google.com/open?id=1ieMsuRL71en8nXbKuvurozkq4mpuocR6" TargetMode="External"/><Relationship Id="rId47" Type="http://schemas.openxmlformats.org/officeDocument/2006/relationships/hyperlink" Target="https://drive.google.com/open?id=1IVmfCu13YZ8g1ivkjeT8gtVOFwCQSj5l" TargetMode="External"/><Relationship Id="rId49" Type="http://schemas.openxmlformats.org/officeDocument/2006/relationships/hyperlink" Target="https://drive.google.com/open?id=1wUWpuDrrJ_O4dYBMsNuKjWsyHgMphm-Q" TargetMode="External"/><Relationship Id="rId5" Type="http://schemas.openxmlformats.org/officeDocument/2006/relationships/hyperlink" Target="https://drive.google.com/open?id=19hcmqiDNT4lHV3_Igm_PSS-E6voxWr8f" TargetMode="External"/><Relationship Id="rId6" Type="http://schemas.openxmlformats.org/officeDocument/2006/relationships/hyperlink" Target="https://drive.google.com/open?id=1TGbXm9vrAUeW0e97myw29haU3p59zM6x" TargetMode="External"/><Relationship Id="rId7" Type="http://schemas.openxmlformats.org/officeDocument/2006/relationships/hyperlink" Target="https://drive.google.com/open?id=1tIix2hs172iCa4s9Yec-YhJukMgWAGK_" TargetMode="External"/><Relationship Id="rId8" Type="http://schemas.openxmlformats.org/officeDocument/2006/relationships/hyperlink" Target="https://drive.google.com/open?id=1fXroT3ubB5gHyysKwrFpHE00bNkuyNXE" TargetMode="External"/><Relationship Id="rId73" Type="http://schemas.openxmlformats.org/officeDocument/2006/relationships/hyperlink" Target="https://drive.google.com/open?id=1lczoGKWv8npytRp0Fpgu_I3xuBGhhnP4" TargetMode="External"/><Relationship Id="rId72" Type="http://schemas.openxmlformats.org/officeDocument/2006/relationships/hyperlink" Target="https://drive.google.com/open?id=1F7jDzC50M8bA4dD9C9IzUaRVk4LZdBLv" TargetMode="External"/><Relationship Id="rId31" Type="http://schemas.openxmlformats.org/officeDocument/2006/relationships/hyperlink" Target="https://drive.google.com/open?id=1FDeC27rIKq_ZUGeqRUL2ZLfKLBvm14l6" TargetMode="External"/><Relationship Id="rId75" Type="http://schemas.openxmlformats.org/officeDocument/2006/relationships/hyperlink" Target="https://drive.google.com/open?id=1-4vtoxTtQtGf19bOiPZesYuA-3NnT0v1" TargetMode="External"/><Relationship Id="rId30" Type="http://schemas.openxmlformats.org/officeDocument/2006/relationships/hyperlink" Target="https://drive.google.com/open?id=1TVreOQXRpR7jbtgazDhgBqfiHxvBq0tE" TargetMode="External"/><Relationship Id="rId74" Type="http://schemas.openxmlformats.org/officeDocument/2006/relationships/hyperlink" Target="https://drive.google.com/open?id=18cLWplIvf4EXqqg1XYIwNWg2Gua8gfu4" TargetMode="External"/><Relationship Id="rId33" Type="http://schemas.openxmlformats.org/officeDocument/2006/relationships/hyperlink" Target="https://drive.google.com/open?id=1hxZWGzW_I6ubOVJVVMVi_xiYo3Zrlz5P" TargetMode="External"/><Relationship Id="rId77" Type="http://schemas.openxmlformats.org/officeDocument/2006/relationships/hyperlink" Target="https://drive.google.com/open?id=1yU9F8m_-4ECZMSnv1Bdq51xYUck3YORb" TargetMode="External"/><Relationship Id="rId32" Type="http://schemas.openxmlformats.org/officeDocument/2006/relationships/hyperlink" Target="https://drive.google.com/open?id=1_zQQPQLztbNRNgeKVba0bbRic1CL3Q5U" TargetMode="External"/><Relationship Id="rId76" Type="http://schemas.openxmlformats.org/officeDocument/2006/relationships/hyperlink" Target="https://drive.google.com/open?id=1equ9itRnZF3uOLf4se-WvTmP_CHtfj4V" TargetMode="External"/><Relationship Id="rId35" Type="http://schemas.openxmlformats.org/officeDocument/2006/relationships/hyperlink" Target="https://drive.google.com/open?id=1BdfXy7cxANL-pViLRikBw4lAVjty5_9h" TargetMode="External"/><Relationship Id="rId79" Type="http://schemas.openxmlformats.org/officeDocument/2006/relationships/hyperlink" Target="https://drive.google.com/open?id=1nPQETolBmNThXUD7CDwy_yay93ve__eI" TargetMode="External"/><Relationship Id="rId34" Type="http://schemas.openxmlformats.org/officeDocument/2006/relationships/hyperlink" Target="https://drive.google.com/open?id=1vtuG-rLIJ-Lb2nh8KZ-YDmOLBwDXlWzM" TargetMode="External"/><Relationship Id="rId78" Type="http://schemas.openxmlformats.org/officeDocument/2006/relationships/hyperlink" Target="https://drive.google.com/open?id=114TYnNdLx1HvGt1Tzx9RFX0pUITgfVTh" TargetMode="External"/><Relationship Id="rId71" Type="http://schemas.openxmlformats.org/officeDocument/2006/relationships/hyperlink" Target="https://drive.google.com/open?id=1RMkVGtfu7Pfq42SlmmGqZAbNfGvToNdD" TargetMode="External"/><Relationship Id="rId70" Type="http://schemas.openxmlformats.org/officeDocument/2006/relationships/hyperlink" Target="https://drive.google.com/open?id=1d2JW3D4QWx4LDeCQxyScidg0SHUv6pNT" TargetMode="External"/><Relationship Id="rId37" Type="http://schemas.openxmlformats.org/officeDocument/2006/relationships/hyperlink" Target="https://drive.google.com/open?id=12BJ6qoVdKKR_HiXvY-D12yNNYq_2yQj8" TargetMode="External"/><Relationship Id="rId36" Type="http://schemas.openxmlformats.org/officeDocument/2006/relationships/hyperlink" Target="https://drive.google.com/open?id=1esnPKf4SsLx44cu-homWZDzIiAh5oJxQ" TargetMode="External"/><Relationship Id="rId39" Type="http://schemas.openxmlformats.org/officeDocument/2006/relationships/hyperlink" Target="https://drive.google.com/open?id=1fJ05fuwU5wOopINqjzO4mqY_6X5tDp5B" TargetMode="External"/><Relationship Id="rId38" Type="http://schemas.openxmlformats.org/officeDocument/2006/relationships/hyperlink" Target="https://drive.google.com/open?id=1t_NHL3SmGnuvqK0Ql5SMIv5vcIvFg0LZ" TargetMode="External"/><Relationship Id="rId62" Type="http://schemas.openxmlformats.org/officeDocument/2006/relationships/hyperlink" Target="https://drive.google.com/open?id=1nqe3t-2mJ9BKD12YsEc23ESFF2uHZEP5" TargetMode="External"/><Relationship Id="rId61" Type="http://schemas.openxmlformats.org/officeDocument/2006/relationships/hyperlink" Target="https://drive.google.com/open?id=1_myzXHKOU6psfUvMySshYou2cP9vUFWA" TargetMode="External"/><Relationship Id="rId20" Type="http://schemas.openxmlformats.org/officeDocument/2006/relationships/hyperlink" Target="https://drive.google.com/open?id=1K3-6uEQruuZ5Ru6ebq0LHs-Sdvc74icK" TargetMode="External"/><Relationship Id="rId64" Type="http://schemas.openxmlformats.org/officeDocument/2006/relationships/hyperlink" Target="https://drive.google.com/open?id=1ffTS8o6lLPPpKwDAyBDcMlaS6tvBW7-X" TargetMode="External"/><Relationship Id="rId63" Type="http://schemas.openxmlformats.org/officeDocument/2006/relationships/hyperlink" Target="https://drive.google.com/open?id=1b7sHOShRNPSNVqSqUS0AuPXmLXI7wGoz" TargetMode="External"/><Relationship Id="rId22" Type="http://schemas.openxmlformats.org/officeDocument/2006/relationships/hyperlink" Target="https://drive.google.com/open?id=1DnGtUyLnTe_EGzBL6X8pIDdx-b2wttG9" TargetMode="External"/><Relationship Id="rId66" Type="http://schemas.openxmlformats.org/officeDocument/2006/relationships/hyperlink" Target="https://drive.google.com/open?id=1p5Z-gFpOJbQk1ZjVIEuTIDY0HwTIlMfj" TargetMode="External"/><Relationship Id="rId21" Type="http://schemas.openxmlformats.org/officeDocument/2006/relationships/hyperlink" Target="https://drive.google.com/open?id=1b_lBTU_l_bjOBuwsR9DQndaDQNkkQmww" TargetMode="External"/><Relationship Id="rId65" Type="http://schemas.openxmlformats.org/officeDocument/2006/relationships/hyperlink" Target="https://drive.google.com/open?id=151L1TUfFtFq8L85pI75FDeJnbG5x_SOH" TargetMode="External"/><Relationship Id="rId24" Type="http://schemas.openxmlformats.org/officeDocument/2006/relationships/hyperlink" Target="https://drive.google.com/open?id=1Zq1YbSmlg-IMIkWpi9pN1KmOlabYXAaa" TargetMode="External"/><Relationship Id="rId68" Type="http://schemas.openxmlformats.org/officeDocument/2006/relationships/hyperlink" Target="https://drive.google.com/open?id=11F3f9gC_dYa9cWEg0UcUm9iZ2TTlXAmh" TargetMode="External"/><Relationship Id="rId23" Type="http://schemas.openxmlformats.org/officeDocument/2006/relationships/hyperlink" Target="https://drive.google.com/open?id=1HWMJl8e4gdv3VlRdp6HjAg3kWydwPoEJ" TargetMode="External"/><Relationship Id="rId67" Type="http://schemas.openxmlformats.org/officeDocument/2006/relationships/hyperlink" Target="https://drive.google.com/open?id=1XvgtL-4QdyhWwnTQ3wc66VinpKkrnAgj" TargetMode="External"/><Relationship Id="rId60" Type="http://schemas.openxmlformats.org/officeDocument/2006/relationships/hyperlink" Target="https://drive.google.com/open?id=16ge6Bmt5u7YjBp5xrurDaXHgOixgnSum" TargetMode="External"/><Relationship Id="rId26" Type="http://schemas.openxmlformats.org/officeDocument/2006/relationships/hyperlink" Target="https://drive.google.com/open?id=1As1jA0AzU6UQGsLWDNpVqe-H11sAv-wC" TargetMode="External"/><Relationship Id="rId25" Type="http://schemas.openxmlformats.org/officeDocument/2006/relationships/hyperlink" Target="https://drive.google.com/open?id=1irDZ4k2o-ekqbB8AUve4etst6MFdq0Ec" TargetMode="External"/><Relationship Id="rId69" Type="http://schemas.openxmlformats.org/officeDocument/2006/relationships/hyperlink" Target="https://drive.google.com/open?id=1aetptxrJcwhJXNalfLxHRXF1qt_aIVR6" TargetMode="External"/><Relationship Id="rId28" Type="http://schemas.openxmlformats.org/officeDocument/2006/relationships/hyperlink" Target="https://drive.google.com/open?id=1qw0B7lAh5FwpFfteVl9Rb19UIKHyNSar" TargetMode="External"/><Relationship Id="rId27" Type="http://schemas.openxmlformats.org/officeDocument/2006/relationships/hyperlink" Target="https://drive.google.com/open?id=1ETmyypMaNRzS97cmaKf2g-Sisswqsn0o" TargetMode="External"/><Relationship Id="rId29" Type="http://schemas.openxmlformats.org/officeDocument/2006/relationships/hyperlink" Target="https://drive.google.com/open?id=1Ca6cn-sjDhIwXnPXAw5IvtnNXbsjEiWQ" TargetMode="External"/><Relationship Id="rId51" Type="http://schemas.openxmlformats.org/officeDocument/2006/relationships/hyperlink" Target="https://drive.google.com/open?id=1Rp-QW_DR_FSEBrhDoGznpVuB4Kkj7P7B" TargetMode="External"/><Relationship Id="rId50" Type="http://schemas.openxmlformats.org/officeDocument/2006/relationships/hyperlink" Target="https://drive.google.com/open?id=1po-pWtDcaoJb7XU3zixKgD0u5eg2nnic" TargetMode="External"/><Relationship Id="rId53" Type="http://schemas.openxmlformats.org/officeDocument/2006/relationships/hyperlink" Target="https://drive.google.com/open?id=121lUYLGQ1RqARjINKOgfVjwFzOi0Thp7" TargetMode="External"/><Relationship Id="rId52" Type="http://schemas.openxmlformats.org/officeDocument/2006/relationships/hyperlink" Target="https://drive.google.com/open?id=1a12JPkVsxrq3NxfrVCuNriXpSa_Qzjfw" TargetMode="External"/><Relationship Id="rId11" Type="http://schemas.openxmlformats.org/officeDocument/2006/relationships/hyperlink" Target="https://drive.google.com/open?id=1Ui2izWfX_pQMj1ByuMTHyLEz_wXeARJ6" TargetMode="External"/><Relationship Id="rId55" Type="http://schemas.openxmlformats.org/officeDocument/2006/relationships/hyperlink" Target="https://drive.google.com/open?id=1yh9WW3UhowvDd5KJ9ChJ6_J1-HmtyaJM" TargetMode="External"/><Relationship Id="rId10" Type="http://schemas.openxmlformats.org/officeDocument/2006/relationships/hyperlink" Target="https://drive.google.com/open?id=1iIus3N1sV8wGk_RLiy5DTEal3azkosev" TargetMode="External"/><Relationship Id="rId54" Type="http://schemas.openxmlformats.org/officeDocument/2006/relationships/hyperlink" Target="https://drive.google.com/open?id=1pQLr8S7bncbO92kxll5vnoFzh3iucthI" TargetMode="External"/><Relationship Id="rId13" Type="http://schemas.openxmlformats.org/officeDocument/2006/relationships/hyperlink" Target="https://drive.google.com/open?id=1x8NRxMzA4xOZyq6dK1FirdrUFf8XPMYV" TargetMode="External"/><Relationship Id="rId57" Type="http://schemas.openxmlformats.org/officeDocument/2006/relationships/hyperlink" Target="https://drive.google.com/open?id=1OEqHcVQisJ8IjipnBrzG0MPJvTeZtNih" TargetMode="External"/><Relationship Id="rId12" Type="http://schemas.openxmlformats.org/officeDocument/2006/relationships/hyperlink" Target="https://drive.google.com/open?id=1sD2Gr_GJIfhb4eD1loqcdXUhKa3RzStU" TargetMode="External"/><Relationship Id="rId56" Type="http://schemas.openxmlformats.org/officeDocument/2006/relationships/hyperlink" Target="https://drive.google.com/open?id=16j_huG61Sf5wWJewv5fT7hE4mQnOXwZa" TargetMode="External"/><Relationship Id="rId15" Type="http://schemas.openxmlformats.org/officeDocument/2006/relationships/hyperlink" Target="https://drive.google.com/open?id=1cq1727u_wIC9-mZ155lH3POTKgRbeRSU" TargetMode="External"/><Relationship Id="rId59" Type="http://schemas.openxmlformats.org/officeDocument/2006/relationships/hyperlink" Target="https://drive.google.com/open?id=1hfnCwO_RcvZMw_yFSaVSdOzweTtqsJZO" TargetMode="External"/><Relationship Id="rId14" Type="http://schemas.openxmlformats.org/officeDocument/2006/relationships/hyperlink" Target="https://drive.google.com/open?id=1HAU6uQO3c2WM0PlQal6-pVQO1mdyyX_i" TargetMode="External"/><Relationship Id="rId58" Type="http://schemas.openxmlformats.org/officeDocument/2006/relationships/hyperlink" Target="https://drive.google.com/open?id=1Fo4NQZZHFKdqyDTofYknvLNRsHPGhSDQ" TargetMode="External"/><Relationship Id="rId17" Type="http://schemas.openxmlformats.org/officeDocument/2006/relationships/hyperlink" Target="https://drive.google.com/open?id=157ae3RrjlyRe86w2MNd23QL5_JM_mAbN" TargetMode="External"/><Relationship Id="rId16" Type="http://schemas.openxmlformats.org/officeDocument/2006/relationships/hyperlink" Target="https://drive.google.com/open?id=1s5LBJeqJHs_wpYRCESTjTcuENtAk0Lii" TargetMode="External"/><Relationship Id="rId19" Type="http://schemas.openxmlformats.org/officeDocument/2006/relationships/hyperlink" Target="https://drive.google.com/open?id=1UKnMzj5mLbNQfGEAPVn24jRpMXGGezFF" TargetMode="External"/><Relationship Id="rId18" Type="http://schemas.openxmlformats.org/officeDocument/2006/relationships/hyperlink" Target="https://drive.google.com/open?id=16ZrE7hSxMLs5K2el8AZcrBPH7TSE5KE6"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hyperlink" Target="https://tangramcare.atlassian.net/browse/P2BN-2959" TargetMode="External"/><Relationship Id="rId2" Type="http://schemas.openxmlformats.org/officeDocument/2006/relationships/hyperlink" Target="https://tangramcare.atlassian.net/browse/P2BN-2956"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tangramcare.atlassian.net/browse/P2BN-3119"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hyperlink" Target="https://tangramcare.atlassian.net/browse/P2BN-2223" TargetMode="External"/><Relationship Id="rId3" Type="http://schemas.openxmlformats.org/officeDocument/2006/relationships/hyperlink" Target="https://tangramcare.atlassian.net/browse/P2BN-2223" TargetMode="External"/><Relationship Id="rId4" Type="http://schemas.openxmlformats.org/officeDocument/2006/relationships/hyperlink" Target="https://tangramcare.atlassian.net/browse/P2BN-2223" TargetMode="External"/><Relationship Id="rId9" Type="http://schemas.openxmlformats.org/officeDocument/2006/relationships/hyperlink" Target="https://tangramcare.atlassian.net/browse/P2BN-2223" TargetMode="External"/><Relationship Id="rId5" Type="http://schemas.openxmlformats.org/officeDocument/2006/relationships/hyperlink" Target="https://tangramcare.atlassian.net/browse/P2BN-2223" TargetMode="External"/><Relationship Id="rId6" Type="http://schemas.openxmlformats.org/officeDocument/2006/relationships/hyperlink" Target="https://tangramcare.atlassian.net/browse/P2BN-2223" TargetMode="External"/><Relationship Id="rId7" Type="http://schemas.openxmlformats.org/officeDocument/2006/relationships/hyperlink" Target="https://tangramcare.atlassian.net/browse/P2BN-2223" TargetMode="External"/><Relationship Id="rId8" Type="http://schemas.openxmlformats.org/officeDocument/2006/relationships/hyperlink" Target="https://tangramcare.atlassian.net/browse/P2BN-2223" TargetMode="External"/><Relationship Id="rId20" Type="http://schemas.openxmlformats.org/officeDocument/2006/relationships/hyperlink" Target="https://tangramcare.atlassian.net/browse/P2BN-2223" TargetMode="External"/><Relationship Id="rId22" Type="http://schemas.openxmlformats.org/officeDocument/2006/relationships/drawing" Target="../drawings/drawing13.xml"/><Relationship Id="rId21" Type="http://schemas.openxmlformats.org/officeDocument/2006/relationships/hyperlink" Target="https://tangramcare.atlassian.net/browse/P2BN-2914" TargetMode="External"/><Relationship Id="rId23" Type="http://schemas.openxmlformats.org/officeDocument/2006/relationships/vmlDrawing" Target="../drawings/vmlDrawing8.vml"/><Relationship Id="rId11" Type="http://schemas.openxmlformats.org/officeDocument/2006/relationships/hyperlink" Target="https://tangramcare.atlassian.net/browse/P2BN-2223" TargetMode="External"/><Relationship Id="rId10" Type="http://schemas.openxmlformats.org/officeDocument/2006/relationships/hyperlink" Target="https://tangramcare.atlassian.net/browse/P2BN-2223" TargetMode="External"/><Relationship Id="rId13" Type="http://schemas.openxmlformats.org/officeDocument/2006/relationships/hyperlink" Target="https://tangramcare.atlassian.net/browse/P2BN-2223" TargetMode="External"/><Relationship Id="rId12" Type="http://schemas.openxmlformats.org/officeDocument/2006/relationships/hyperlink" Target="https://tangramcare.atlassian.net/browse/P2BN-2223" TargetMode="External"/><Relationship Id="rId15" Type="http://schemas.openxmlformats.org/officeDocument/2006/relationships/hyperlink" Target="https://tangramcare.atlassian.net/browse/P2BN-2223" TargetMode="External"/><Relationship Id="rId14" Type="http://schemas.openxmlformats.org/officeDocument/2006/relationships/hyperlink" Target="https://tangramcare.atlassian.net/browse/P2BN-2223" TargetMode="External"/><Relationship Id="rId17" Type="http://schemas.openxmlformats.org/officeDocument/2006/relationships/hyperlink" Target="https://tangramcare.atlassian.net/browse/P2BN-2223" TargetMode="External"/><Relationship Id="rId16" Type="http://schemas.openxmlformats.org/officeDocument/2006/relationships/hyperlink" Target="https://tangramcare.atlassian.net/browse/P2BN-2223" TargetMode="External"/><Relationship Id="rId19" Type="http://schemas.openxmlformats.org/officeDocument/2006/relationships/hyperlink" Target="https://tangramcare.atlassian.net/browse/P2BN-2223" TargetMode="External"/><Relationship Id="rId18" Type="http://schemas.openxmlformats.org/officeDocument/2006/relationships/hyperlink" Target="https://tangramcare.atlassian.net/browse/P2BN-2223" TargetMode="External"/></Relationships>
</file>

<file path=xl/worksheets/_rels/sheet14.xml.rels><?xml version="1.0" encoding="UTF-8" standalone="yes"?><Relationships xmlns="http://schemas.openxmlformats.org/package/2006/relationships"><Relationship Id="rId40" Type="http://schemas.openxmlformats.org/officeDocument/2006/relationships/hyperlink" Target="https://tangramcare.atlassian.net/browse/P2BN-1470" TargetMode="External"/><Relationship Id="rId42" Type="http://schemas.openxmlformats.org/officeDocument/2006/relationships/hyperlink" Target="https://tangramcare.atlassian.net/browse/P2BN-1468" TargetMode="External"/><Relationship Id="rId41" Type="http://schemas.openxmlformats.org/officeDocument/2006/relationships/hyperlink" Target="https://tangramcare.atlassian.net/browse/P2BN-1468" TargetMode="External"/><Relationship Id="rId44" Type="http://schemas.openxmlformats.org/officeDocument/2006/relationships/hyperlink" Target="https://tangramcare.atlassian.net/browse/P2BN-1468" TargetMode="External"/><Relationship Id="rId43" Type="http://schemas.openxmlformats.org/officeDocument/2006/relationships/hyperlink" Target="https://tangramcare.atlassian.net/browse/P2BN-1468" TargetMode="External"/><Relationship Id="rId46" Type="http://schemas.openxmlformats.org/officeDocument/2006/relationships/hyperlink" Target="https://tangramcare.atlassian.net/browse/P2BN-1468" TargetMode="External"/><Relationship Id="rId45" Type="http://schemas.openxmlformats.org/officeDocument/2006/relationships/hyperlink" Target="https://tangramcare.atlassian.net/browse/P2BN-1468" TargetMode="External"/><Relationship Id="rId1" Type="http://schemas.openxmlformats.org/officeDocument/2006/relationships/comments" Target="../comments9.xml"/><Relationship Id="rId2" Type="http://schemas.openxmlformats.org/officeDocument/2006/relationships/hyperlink" Target="https://tangramcare.atlassian.net/browse/P2BN-2920" TargetMode="External"/><Relationship Id="rId3" Type="http://schemas.openxmlformats.org/officeDocument/2006/relationships/hyperlink" Target="https://tangramcare.atlassian.net/browse/P2BN-2919" TargetMode="External"/><Relationship Id="rId4" Type="http://schemas.openxmlformats.org/officeDocument/2006/relationships/hyperlink" Target="https://tangramcare.atlassian.net/browse/P2BN-2927" TargetMode="External"/><Relationship Id="rId9" Type="http://schemas.openxmlformats.org/officeDocument/2006/relationships/hyperlink" Target="https://tangramcare.atlassian.net/browse/P2BN-1459" TargetMode="External"/><Relationship Id="rId48" Type="http://schemas.openxmlformats.org/officeDocument/2006/relationships/hyperlink" Target="https://tangramcare.atlassian.net/browse/P2BN-2309" TargetMode="External"/><Relationship Id="rId47" Type="http://schemas.openxmlformats.org/officeDocument/2006/relationships/hyperlink" Target="https://tangramcare.atlassian.net/browse/P2BN-1468" TargetMode="External"/><Relationship Id="rId49" Type="http://schemas.openxmlformats.org/officeDocument/2006/relationships/hyperlink" Target="https://tangramcare.atlassian.net/browse/P2BN-2309" TargetMode="External"/><Relationship Id="rId5" Type="http://schemas.openxmlformats.org/officeDocument/2006/relationships/hyperlink" Target="https://tangramcare.atlassian.net/browse/P2BN-2593" TargetMode="External"/><Relationship Id="rId6" Type="http://schemas.openxmlformats.org/officeDocument/2006/relationships/hyperlink" Target="https://tangramcare.atlassian.net/browse/P2BN-2593" TargetMode="External"/><Relationship Id="rId7" Type="http://schemas.openxmlformats.org/officeDocument/2006/relationships/hyperlink" Target="https://tangramcare.atlassian.net/browse/P2BN-2928" TargetMode="External"/><Relationship Id="rId8" Type="http://schemas.openxmlformats.org/officeDocument/2006/relationships/hyperlink" Target="https://tangramcare.atlassian.net/browse/P2BN-2493" TargetMode="External"/><Relationship Id="rId31" Type="http://schemas.openxmlformats.org/officeDocument/2006/relationships/hyperlink" Target="https://tangramcare.atlassian.net/browse/P2BN-1470" TargetMode="External"/><Relationship Id="rId30" Type="http://schemas.openxmlformats.org/officeDocument/2006/relationships/hyperlink" Target="https://tangramcare.atlassian.net/browse/P2BN-1470" TargetMode="External"/><Relationship Id="rId33" Type="http://schemas.openxmlformats.org/officeDocument/2006/relationships/hyperlink" Target="https://tangramcare.atlassian.net/browse/P2BN-1470" TargetMode="External"/><Relationship Id="rId32" Type="http://schemas.openxmlformats.org/officeDocument/2006/relationships/hyperlink" Target="https://tangramcare.atlassian.net/browse/P2BN-1470" TargetMode="External"/><Relationship Id="rId35" Type="http://schemas.openxmlformats.org/officeDocument/2006/relationships/hyperlink" Target="https://tangramcare.atlassian.net/browse/P2BN-1470" TargetMode="External"/><Relationship Id="rId34" Type="http://schemas.openxmlformats.org/officeDocument/2006/relationships/hyperlink" Target="https://tangramcare.atlassian.net/browse/P2BN-1470" TargetMode="External"/><Relationship Id="rId37" Type="http://schemas.openxmlformats.org/officeDocument/2006/relationships/hyperlink" Target="https://tangramcare.atlassian.net/browse/P2BN-1470" TargetMode="External"/><Relationship Id="rId36" Type="http://schemas.openxmlformats.org/officeDocument/2006/relationships/hyperlink" Target="https://tangramcare.atlassian.net/browse/P2BN-1470" TargetMode="External"/><Relationship Id="rId39" Type="http://schemas.openxmlformats.org/officeDocument/2006/relationships/hyperlink" Target="https://tangramcare.atlassian.net/browse/P2BN-1470" TargetMode="External"/><Relationship Id="rId38" Type="http://schemas.openxmlformats.org/officeDocument/2006/relationships/hyperlink" Target="https://tangramcare.atlassian.net/browse/P2BN-1470" TargetMode="External"/><Relationship Id="rId62" Type="http://schemas.openxmlformats.org/officeDocument/2006/relationships/hyperlink" Target="https://tangramcare.atlassian.net/browse/P2BN-2903" TargetMode="External"/><Relationship Id="rId61" Type="http://schemas.openxmlformats.org/officeDocument/2006/relationships/hyperlink" Target="https://tangramcare.atlassian.net/browse/P2BN-2903" TargetMode="External"/><Relationship Id="rId20" Type="http://schemas.openxmlformats.org/officeDocument/2006/relationships/hyperlink" Target="https://tangramcare.atlassian.net/browse/P2BN-2305" TargetMode="External"/><Relationship Id="rId64" Type="http://schemas.openxmlformats.org/officeDocument/2006/relationships/vmlDrawing" Target="../drawings/vmlDrawing9.vml"/><Relationship Id="rId63" Type="http://schemas.openxmlformats.org/officeDocument/2006/relationships/drawing" Target="../drawings/drawing14.xml"/><Relationship Id="rId22" Type="http://schemas.openxmlformats.org/officeDocument/2006/relationships/hyperlink" Target="https://tangramcare.atlassian.net/browse/P2BN-2305" TargetMode="External"/><Relationship Id="rId21" Type="http://schemas.openxmlformats.org/officeDocument/2006/relationships/hyperlink" Target="https://tangramcare.atlassian.net/browse/P2BN-1756" TargetMode="External"/><Relationship Id="rId24" Type="http://schemas.openxmlformats.org/officeDocument/2006/relationships/hyperlink" Target="https://tangramcare.atlassian.net/browse/P2BN-1756" TargetMode="External"/><Relationship Id="rId23" Type="http://schemas.openxmlformats.org/officeDocument/2006/relationships/hyperlink" Target="https://tangramcare.atlassian.net/browse/P2BN-1756" TargetMode="External"/><Relationship Id="rId60" Type="http://schemas.openxmlformats.org/officeDocument/2006/relationships/hyperlink" Target="https://tangramcare.atlassian.net/browse/P2BN-2903" TargetMode="External"/><Relationship Id="rId26" Type="http://schemas.openxmlformats.org/officeDocument/2006/relationships/hyperlink" Target="https://tangramcare.atlassian.net/browse/P2BN-1470" TargetMode="External"/><Relationship Id="rId25" Type="http://schemas.openxmlformats.org/officeDocument/2006/relationships/hyperlink" Target="https://tangramcare.atlassian.net/browse/P2BN-1756" TargetMode="External"/><Relationship Id="rId28" Type="http://schemas.openxmlformats.org/officeDocument/2006/relationships/hyperlink" Target="https://tangramcare.atlassian.net/browse/P2BN-1470" TargetMode="External"/><Relationship Id="rId27" Type="http://schemas.openxmlformats.org/officeDocument/2006/relationships/hyperlink" Target="https://tangramcare.atlassian.net/browse/P2BN-1470" TargetMode="External"/><Relationship Id="rId29" Type="http://schemas.openxmlformats.org/officeDocument/2006/relationships/hyperlink" Target="https://tangramcare.atlassian.net/browse/P2BN-1470" TargetMode="External"/><Relationship Id="rId51" Type="http://schemas.openxmlformats.org/officeDocument/2006/relationships/hyperlink" Target="https://tangramcare.atlassian.net/browse/P2BN-3032" TargetMode="External"/><Relationship Id="rId50" Type="http://schemas.openxmlformats.org/officeDocument/2006/relationships/hyperlink" Target="https://tangramcare.atlassian.net/browse/P2BN-3034" TargetMode="External"/><Relationship Id="rId53" Type="http://schemas.openxmlformats.org/officeDocument/2006/relationships/hyperlink" Target="https://tangramcare.atlassian.net/browse/P2BN-3035" TargetMode="External"/><Relationship Id="rId52" Type="http://schemas.openxmlformats.org/officeDocument/2006/relationships/hyperlink" Target="https://tangramcare.atlassian.net/browse/P2BN-3034" TargetMode="External"/><Relationship Id="rId11" Type="http://schemas.openxmlformats.org/officeDocument/2006/relationships/hyperlink" Target="https://tangramcare.atlassian.net/browse/P2BN-1459" TargetMode="External"/><Relationship Id="rId55" Type="http://schemas.openxmlformats.org/officeDocument/2006/relationships/hyperlink" Target="https://tangramcare.atlassian.net/browse/P2BN-3032" TargetMode="External"/><Relationship Id="rId10" Type="http://schemas.openxmlformats.org/officeDocument/2006/relationships/hyperlink" Target="https://tangramcare.atlassian.net/browse/P2BN-1459" TargetMode="External"/><Relationship Id="rId54" Type="http://schemas.openxmlformats.org/officeDocument/2006/relationships/hyperlink" Target="https://tangramcare.atlassian.net/browse/P2BN-3032" TargetMode="External"/><Relationship Id="rId13" Type="http://schemas.openxmlformats.org/officeDocument/2006/relationships/hyperlink" Target="https://tangramcare.atlassian.net/browse/P2BN-1459" TargetMode="External"/><Relationship Id="rId57" Type="http://schemas.openxmlformats.org/officeDocument/2006/relationships/hyperlink" Target="https://tangramcare.atlassian.net/browse/P2BN-3034" TargetMode="External"/><Relationship Id="rId12" Type="http://schemas.openxmlformats.org/officeDocument/2006/relationships/hyperlink" Target="https://tangramcare.atlassian.net/browse/P2BN-1459" TargetMode="External"/><Relationship Id="rId56" Type="http://schemas.openxmlformats.org/officeDocument/2006/relationships/hyperlink" Target="https://tangramcare.atlassian.net/browse/P2BN-3034" TargetMode="External"/><Relationship Id="rId15" Type="http://schemas.openxmlformats.org/officeDocument/2006/relationships/hyperlink" Target="https://tangramcare.atlassian.net/browse/P2BN-1756" TargetMode="External"/><Relationship Id="rId59" Type="http://schemas.openxmlformats.org/officeDocument/2006/relationships/hyperlink" Target="https://tangramcare.atlassian.net/browse/P2BN-2903" TargetMode="External"/><Relationship Id="rId14" Type="http://schemas.openxmlformats.org/officeDocument/2006/relationships/hyperlink" Target="https://tangramcare.atlassian.net/browse/P2BN-1459" TargetMode="External"/><Relationship Id="rId58" Type="http://schemas.openxmlformats.org/officeDocument/2006/relationships/hyperlink" Target="https://tangramcare.atlassian.net/browse/P2BN-3038" TargetMode="External"/><Relationship Id="rId17" Type="http://schemas.openxmlformats.org/officeDocument/2006/relationships/hyperlink" Target="https://tangramcare.atlassian.net/browse/P2BN-1756" TargetMode="External"/><Relationship Id="rId16" Type="http://schemas.openxmlformats.org/officeDocument/2006/relationships/hyperlink" Target="https://tangramcare.atlassian.net/browse/P2BN-1756" TargetMode="External"/><Relationship Id="rId19" Type="http://schemas.openxmlformats.org/officeDocument/2006/relationships/hyperlink" Target="https://tangramcare.atlassian.net/browse/P2BN-1756" TargetMode="External"/><Relationship Id="rId18" Type="http://schemas.openxmlformats.org/officeDocument/2006/relationships/hyperlink" Target="https://tangramcare.atlassian.net/browse/P2BN-2305" TargetMode="External"/></Relationships>
</file>

<file path=xl/worksheets/_rels/sheet15.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5.xml"/><Relationship Id="rId3"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hyperlink" Target="https://tangramcare.atlassian.net/browse/P2BN-2590" TargetMode="External"/><Relationship Id="rId3" Type="http://schemas.openxmlformats.org/officeDocument/2006/relationships/hyperlink" Target="https://tangramcare.atlassian.net/browse/P2BN-2667" TargetMode="External"/><Relationship Id="rId4" Type="http://schemas.openxmlformats.org/officeDocument/2006/relationships/drawing" Target="../drawings/drawing16.xml"/><Relationship Id="rId5"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1" Type="http://schemas.openxmlformats.org/officeDocument/2006/relationships/hyperlink" Target="https://tangramcare.atlassian.net/browse/P2BN-2667"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tangramcare.atlassian.net/browse/P2BN-2667"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40" Type="http://schemas.openxmlformats.org/officeDocument/2006/relationships/hyperlink" Target="https://tangramcare.atlassian.net/browse/P2BN-2805" TargetMode="External"/><Relationship Id="rId42" Type="http://schemas.openxmlformats.org/officeDocument/2006/relationships/hyperlink" Target="https://tangramcare.atlassian.net/browse/P2BN-2805" TargetMode="External"/><Relationship Id="rId41" Type="http://schemas.openxmlformats.org/officeDocument/2006/relationships/hyperlink" Target="https://tangramcare.atlassian.net/browse/P2BN-2805" TargetMode="External"/><Relationship Id="rId44" Type="http://schemas.openxmlformats.org/officeDocument/2006/relationships/hyperlink" Target="https://tangramcare.atlassian.net/browse/P2BN-2805" TargetMode="External"/><Relationship Id="rId43" Type="http://schemas.openxmlformats.org/officeDocument/2006/relationships/hyperlink" Target="https://tangramcare.atlassian.net/browse/P2BN-2805" TargetMode="External"/><Relationship Id="rId46" Type="http://schemas.openxmlformats.org/officeDocument/2006/relationships/hyperlink" Target="https://tangramcare.atlassian.net/browse/P2BN-2805" TargetMode="External"/><Relationship Id="rId45" Type="http://schemas.openxmlformats.org/officeDocument/2006/relationships/hyperlink" Target="https://tangramcare.atlassian.net/browse/P2BN-2805" TargetMode="External"/><Relationship Id="rId1" Type="http://schemas.openxmlformats.org/officeDocument/2006/relationships/comments" Target="../comments12.xml"/><Relationship Id="rId2" Type="http://schemas.openxmlformats.org/officeDocument/2006/relationships/hyperlink" Target="https://tangramcare.atlassian.net/browse/P2BN-2805" TargetMode="External"/><Relationship Id="rId3" Type="http://schemas.openxmlformats.org/officeDocument/2006/relationships/hyperlink" Target="https://tangramcare.atlassian.net/browse/P2BN-2805" TargetMode="External"/><Relationship Id="rId4" Type="http://schemas.openxmlformats.org/officeDocument/2006/relationships/hyperlink" Target="https://tangramcare.atlassian.net/browse/P2BN-2805" TargetMode="External"/><Relationship Id="rId9" Type="http://schemas.openxmlformats.org/officeDocument/2006/relationships/hyperlink" Target="https://tangramcare.atlassian.net/browse/P2BN-3189" TargetMode="External"/><Relationship Id="rId48" Type="http://schemas.openxmlformats.org/officeDocument/2006/relationships/hyperlink" Target="https://tangramcare.atlassian.net/browse/P2BN-2805" TargetMode="External"/><Relationship Id="rId47" Type="http://schemas.openxmlformats.org/officeDocument/2006/relationships/hyperlink" Target="https://tangramcare.atlassian.net/browse/P2BN-2805" TargetMode="External"/><Relationship Id="rId49" Type="http://schemas.openxmlformats.org/officeDocument/2006/relationships/hyperlink" Target="https://tangramcare.atlassian.net/browse/P2BN-2805" TargetMode="External"/><Relationship Id="rId5" Type="http://schemas.openxmlformats.org/officeDocument/2006/relationships/hyperlink" Target="https://tangramcare.atlassian.net/browse/P2BN-2805" TargetMode="External"/><Relationship Id="rId6" Type="http://schemas.openxmlformats.org/officeDocument/2006/relationships/hyperlink" Target="https://tangramcare.atlassian.net/browse/P2BN-2805" TargetMode="External"/><Relationship Id="rId7" Type="http://schemas.openxmlformats.org/officeDocument/2006/relationships/hyperlink" Target="https://tangramcare.atlassian.net/browse/P2BN-2805" TargetMode="External"/><Relationship Id="rId8" Type="http://schemas.openxmlformats.org/officeDocument/2006/relationships/hyperlink" Target="https://tangramcare.atlassian.net/browse/P2BN-2805" TargetMode="External"/><Relationship Id="rId31" Type="http://schemas.openxmlformats.org/officeDocument/2006/relationships/hyperlink" Target="https://tangramcare.atlassian.net/browse/P2BN-3190" TargetMode="External"/><Relationship Id="rId30" Type="http://schemas.openxmlformats.org/officeDocument/2006/relationships/hyperlink" Target="https://tangramcare.atlassian.net/browse/P2BN-2805" TargetMode="External"/><Relationship Id="rId33" Type="http://schemas.openxmlformats.org/officeDocument/2006/relationships/hyperlink" Target="https://tangramcare.atlassian.net/browse/P2BN-3190" TargetMode="External"/><Relationship Id="rId32" Type="http://schemas.openxmlformats.org/officeDocument/2006/relationships/hyperlink" Target="https://tangramcare.atlassian.net/browse/P2BN-2805" TargetMode="External"/><Relationship Id="rId35" Type="http://schemas.openxmlformats.org/officeDocument/2006/relationships/hyperlink" Target="https://tangramcare.atlassian.net/browse/P2BN-3190" TargetMode="External"/><Relationship Id="rId34" Type="http://schemas.openxmlformats.org/officeDocument/2006/relationships/hyperlink" Target="https://tangramcare.atlassian.net/browse/P2BN-2805" TargetMode="External"/><Relationship Id="rId37" Type="http://schemas.openxmlformats.org/officeDocument/2006/relationships/hyperlink" Target="https://tangramcare.atlassian.net/browse/P2BN-3373" TargetMode="External"/><Relationship Id="rId36" Type="http://schemas.openxmlformats.org/officeDocument/2006/relationships/hyperlink" Target="https://tangramcare.atlassian.net/browse/P2BN-2805" TargetMode="External"/><Relationship Id="rId39" Type="http://schemas.openxmlformats.org/officeDocument/2006/relationships/hyperlink" Target="https://tangramcare.atlassian.net/browse/P2BN-2805" TargetMode="External"/><Relationship Id="rId38" Type="http://schemas.openxmlformats.org/officeDocument/2006/relationships/hyperlink" Target="https://tangramcare.atlassian.net/browse/P2BN-2805" TargetMode="External"/><Relationship Id="rId62" Type="http://schemas.openxmlformats.org/officeDocument/2006/relationships/hyperlink" Target="https://tangramcare.atlassian.net/browse/P2BN-2805" TargetMode="External"/><Relationship Id="rId61" Type="http://schemas.openxmlformats.org/officeDocument/2006/relationships/hyperlink" Target="https://tangramcare.atlassian.net/browse/P2BN-2805" TargetMode="External"/><Relationship Id="rId20" Type="http://schemas.openxmlformats.org/officeDocument/2006/relationships/hyperlink" Target="https://tangramcare.atlassian.net/browse/P2BN-2805" TargetMode="External"/><Relationship Id="rId64" Type="http://schemas.openxmlformats.org/officeDocument/2006/relationships/hyperlink" Target="https://tangramcare.atlassian.net/browse/P2BN-2805" TargetMode="External"/><Relationship Id="rId63" Type="http://schemas.openxmlformats.org/officeDocument/2006/relationships/hyperlink" Target="https://tangramcare.atlassian.net/browse/P2BN-2805" TargetMode="External"/><Relationship Id="rId22" Type="http://schemas.openxmlformats.org/officeDocument/2006/relationships/hyperlink" Target="https://tangramcare.atlassian.net/browse/P2BN-2805" TargetMode="External"/><Relationship Id="rId66" Type="http://schemas.openxmlformats.org/officeDocument/2006/relationships/vmlDrawing" Target="../drawings/vmlDrawing12.vml"/><Relationship Id="rId21" Type="http://schemas.openxmlformats.org/officeDocument/2006/relationships/hyperlink" Target="https://tangramcare.atlassian.net/browse/P2BN-2805" TargetMode="External"/><Relationship Id="rId65" Type="http://schemas.openxmlformats.org/officeDocument/2006/relationships/drawing" Target="../drawings/drawing19.xml"/><Relationship Id="rId24" Type="http://schemas.openxmlformats.org/officeDocument/2006/relationships/hyperlink" Target="https://tangramcare.atlassian.net/browse/P2BN-2805" TargetMode="External"/><Relationship Id="rId23" Type="http://schemas.openxmlformats.org/officeDocument/2006/relationships/hyperlink" Target="https://tangramcare.atlassian.net/browse/P2BN-2805" TargetMode="External"/><Relationship Id="rId60" Type="http://schemas.openxmlformats.org/officeDocument/2006/relationships/hyperlink" Target="https://tangramcare.atlassian.net/browse/P2BN-2805" TargetMode="External"/><Relationship Id="rId26" Type="http://schemas.openxmlformats.org/officeDocument/2006/relationships/hyperlink" Target="https://tangramcare.atlassian.net/browse/P2BN-2805" TargetMode="External"/><Relationship Id="rId25" Type="http://schemas.openxmlformats.org/officeDocument/2006/relationships/hyperlink" Target="https://tangramcare.atlassian.net/browse/P2BN-2805" TargetMode="External"/><Relationship Id="rId28" Type="http://schemas.openxmlformats.org/officeDocument/2006/relationships/hyperlink" Target="https://tangramcare.atlassian.net/browse/P2BN-2805" TargetMode="External"/><Relationship Id="rId27" Type="http://schemas.openxmlformats.org/officeDocument/2006/relationships/hyperlink" Target="https://tangramcare.atlassian.net/browse/P2BN-3189" TargetMode="External"/><Relationship Id="rId29" Type="http://schemas.openxmlformats.org/officeDocument/2006/relationships/hyperlink" Target="https://tangramcare.atlassian.net/browse/P2BN-3189" TargetMode="External"/><Relationship Id="rId51" Type="http://schemas.openxmlformats.org/officeDocument/2006/relationships/hyperlink" Target="https://tangramcare.atlassian.net/browse/P2BN-2805" TargetMode="External"/><Relationship Id="rId50" Type="http://schemas.openxmlformats.org/officeDocument/2006/relationships/hyperlink" Target="https://tangramcare.atlassian.net/browse/P2BN-2805" TargetMode="External"/><Relationship Id="rId53" Type="http://schemas.openxmlformats.org/officeDocument/2006/relationships/hyperlink" Target="https://tangramcare.atlassian.net/browse/P2BN-2805" TargetMode="External"/><Relationship Id="rId52" Type="http://schemas.openxmlformats.org/officeDocument/2006/relationships/hyperlink" Target="https://tangramcare.atlassian.net/browse/P2BN-2805" TargetMode="External"/><Relationship Id="rId11" Type="http://schemas.openxmlformats.org/officeDocument/2006/relationships/hyperlink" Target="https://tangramcare.atlassian.net/browse/P2BN-3189" TargetMode="External"/><Relationship Id="rId55" Type="http://schemas.openxmlformats.org/officeDocument/2006/relationships/hyperlink" Target="https://tangramcare.atlassian.net/browse/P2BN-2805" TargetMode="External"/><Relationship Id="rId10" Type="http://schemas.openxmlformats.org/officeDocument/2006/relationships/hyperlink" Target="https://tangramcare.atlassian.net/browse/P2BN-2805" TargetMode="External"/><Relationship Id="rId54" Type="http://schemas.openxmlformats.org/officeDocument/2006/relationships/hyperlink" Target="https://tangramcare.atlassian.net/browse/P2BN-2805" TargetMode="External"/><Relationship Id="rId13" Type="http://schemas.openxmlformats.org/officeDocument/2006/relationships/hyperlink" Target="https://tangramcare.atlassian.net/browse/P2BN-3190" TargetMode="External"/><Relationship Id="rId57" Type="http://schemas.openxmlformats.org/officeDocument/2006/relationships/hyperlink" Target="https://tangramcare.atlassian.net/browse/P2BN-2805" TargetMode="External"/><Relationship Id="rId12" Type="http://schemas.openxmlformats.org/officeDocument/2006/relationships/hyperlink" Target="https://tangramcare.atlassian.net/browse/P2BN-2805" TargetMode="External"/><Relationship Id="rId56" Type="http://schemas.openxmlformats.org/officeDocument/2006/relationships/hyperlink" Target="https://tangramcare.atlassian.net/browse/P2BN-2805" TargetMode="External"/><Relationship Id="rId15" Type="http://schemas.openxmlformats.org/officeDocument/2006/relationships/hyperlink" Target="https://tangramcare.atlassian.net/browse/P2BN-3190" TargetMode="External"/><Relationship Id="rId59" Type="http://schemas.openxmlformats.org/officeDocument/2006/relationships/hyperlink" Target="https://tangramcare.atlassian.net/browse/P2BN-2805" TargetMode="External"/><Relationship Id="rId14" Type="http://schemas.openxmlformats.org/officeDocument/2006/relationships/hyperlink" Target="https://tangramcare.atlassian.net/browse/P2BN-2805" TargetMode="External"/><Relationship Id="rId58" Type="http://schemas.openxmlformats.org/officeDocument/2006/relationships/hyperlink" Target="https://tangramcare.atlassian.net/browse/P2BN-2805" TargetMode="External"/><Relationship Id="rId17" Type="http://schemas.openxmlformats.org/officeDocument/2006/relationships/hyperlink" Target="https://tangramcare.atlassian.net/browse/P2BN-3190" TargetMode="External"/><Relationship Id="rId16" Type="http://schemas.openxmlformats.org/officeDocument/2006/relationships/hyperlink" Target="https://tangramcare.atlassian.net/browse/P2BN-2805" TargetMode="External"/><Relationship Id="rId19" Type="http://schemas.openxmlformats.org/officeDocument/2006/relationships/hyperlink" Target="https://tangramcare.atlassian.net/browse/P2BN-2805" TargetMode="External"/><Relationship Id="rId18" Type="http://schemas.openxmlformats.org/officeDocument/2006/relationships/hyperlink" Target="https://tangramcare.atlassian.net/browse/P2BN-2805"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tangramcare.atlassian.net/browse/P2BN-2069" TargetMode="External"/><Relationship Id="rId2" Type="http://schemas.openxmlformats.org/officeDocument/2006/relationships/hyperlink" Target="https://tangramcare.atlassian.net/browse/P2BN-2102" TargetMode="External"/><Relationship Id="rId3"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p2demo.ownedoutcomes.com/" TargetMode="External"/><Relationship Id="rId2" Type="http://schemas.openxmlformats.org/officeDocument/2006/relationships/hyperlink" Target="https://tangramcare.atlassian.net/browse/P2BN-2036" TargetMode="External"/><Relationship Id="rId3" Type="http://schemas.openxmlformats.org/officeDocument/2006/relationships/hyperlink" Target="https://tangramcare.atlassian.net/browse/P2BN-2032" TargetMode="External"/><Relationship Id="rId4" Type="http://schemas.openxmlformats.org/officeDocument/2006/relationships/hyperlink" Target="https://tangramcare.atlassian.net/browse/P2BN-53" TargetMode="External"/><Relationship Id="rId9" Type="http://schemas.openxmlformats.org/officeDocument/2006/relationships/drawing" Target="../drawings/drawing21.xml"/><Relationship Id="rId5" Type="http://schemas.openxmlformats.org/officeDocument/2006/relationships/hyperlink" Target="https://tangramcare.atlassian.net/browse/P2BN-2040" TargetMode="External"/><Relationship Id="rId6" Type="http://schemas.openxmlformats.org/officeDocument/2006/relationships/hyperlink" Target="https://tangramcare.atlassian.net/browse/P2BN-2040" TargetMode="External"/><Relationship Id="rId7" Type="http://schemas.openxmlformats.org/officeDocument/2006/relationships/hyperlink" Target="https://tangramcare.atlassian.net/browse/P2BN-2149" TargetMode="External"/><Relationship Id="rId8" Type="http://schemas.openxmlformats.org/officeDocument/2006/relationships/hyperlink" Target="https://tangramcare.atlassian.net/browse/P2BN-2149"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hyperlink" Target="https://p2qa.ownedoutcomes.com/" TargetMode="External"/><Relationship Id="rId3" Type="http://schemas.openxmlformats.org/officeDocument/2006/relationships/drawing" Target="../drawings/drawing23.xml"/><Relationship Id="rId4" Type="http://schemas.openxmlformats.org/officeDocument/2006/relationships/vmlDrawing" Target="../drawings/vmlDrawing13.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hyperlink" Target="https://p2demo.ownedoutcomes.com/" TargetMode="External"/><Relationship Id="rId3" Type="http://schemas.openxmlformats.org/officeDocument/2006/relationships/hyperlink" Target="https://tangramcare.atlassian.net/browse/P2BN-2" TargetMode="External"/><Relationship Id="rId4" Type="http://schemas.openxmlformats.org/officeDocument/2006/relationships/hyperlink" Target="https://tangramcare.atlassian.net/browse/P2BN-2" TargetMode="External"/><Relationship Id="rId9" Type="http://schemas.openxmlformats.org/officeDocument/2006/relationships/hyperlink" Target="https://tangramcare.atlassian.net/browse/P2BN-1" TargetMode="External"/><Relationship Id="rId5" Type="http://schemas.openxmlformats.org/officeDocument/2006/relationships/hyperlink" Target="https://tangramcare.atlassian.net/browse/P2BN-1" TargetMode="External"/><Relationship Id="rId6" Type="http://schemas.openxmlformats.org/officeDocument/2006/relationships/hyperlink" Target="https://tangramcare.atlassian.net/browse/P2BN-1" TargetMode="External"/><Relationship Id="rId7" Type="http://schemas.openxmlformats.org/officeDocument/2006/relationships/hyperlink" Target="https://tangramcare.atlassian.net/browse/P2BN-1" TargetMode="External"/><Relationship Id="rId8" Type="http://schemas.openxmlformats.org/officeDocument/2006/relationships/hyperlink" Target="https://tangramcare.atlassian.net/browse/P2BN-1" TargetMode="External"/><Relationship Id="rId11" Type="http://schemas.openxmlformats.org/officeDocument/2006/relationships/hyperlink" Target="https://tangramcare.atlassian.net/browse/P2BN-2714" TargetMode="External"/><Relationship Id="rId10" Type="http://schemas.openxmlformats.org/officeDocument/2006/relationships/hyperlink" Target="https://tangramcare.atlassian.net/browse/P2BN-1" TargetMode="External"/><Relationship Id="rId13" Type="http://schemas.openxmlformats.org/officeDocument/2006/relationships/vmlDrawing" Target="../drawings/vmlDrawing14.vml"/><Relationship Id="rId1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p2demo.ownedoutcomes.com/"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p2demo.ownedoutcomes.com/" TargetMode="External"/><Relationship Id="rId2" Type="http://schemas.openxmlformats.org/officeDocument/2006/relationships/hyperlink" Target="https://tangramcare.atlassian.net/browse/P2BN-2714" TargetMode="External"/><Relationship Id="rId3"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p2demo.ownedoutcomes.com/"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p2demo.ownedoutcomes.com/" TargetMode="External"/><Relationship Id="rId2" Type="http://schemas.openxmlformats.org/officeDocument/2006/relationships/hyperlink" Target="https://p2kratinteam.atlassian.net/browse/PF-2115" TargetMode="External"/><Relationship Id="rId3" Type="http://schemas.openxmlformats.org/officeDocument/2006/relationships/hyperlink" Target="https://p2kratinteam.atlassian.net/browse/PF-2115" TargetMode="External"/><Relationship Id="rId4" Type="http://schemas.openxmlformats.org/officeDocument/2006/relationships/hyperlink" Target="https://p2kratinteam.atlassian.net/browse/PF-2122" TargetMode="External"/><Relationship Id="rId5" Type="http://schemas.openxmlformats.org/officeDocument/2006/relationships/hyperlink" Target="https://p2kratinteam.atlassian.net/browse/PF-2122" TargetMode="External"/><Relationship Id="rId6" Type="http://schemas.openxmlformats.org/officeDocument/2006/relationships/hyperlink" Target="https://p2kratinteam.atlassian.net/browse/PF-2122" TargetMode="External"/><Relationship Id="rId7" Type="http://schemas.openxmlformats.org/officeDocument/2006/relationships/hyperlink" Target="https://tangramcare.atlassian.net/browse/P2BN-1898" TargetMode="External"/><Relationship Id="rId8"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p2demo.ownedoutcomes.com/" TargetMode="External"/><Relationship Id="rId2"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s://tangramcare.atlassian.net/browse/P2-611" TargetMode="External"/><Relationship Id="rId2" Type="http://schemas.openxmlformats.org/officeDocument/2006/relationships/hyperlink" Target="https://tangramcare.atlassian.net/browse/P2-611" TargetMode="External"/><Relationship Id="rId3"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40" Type="http://schemas.openxmlformats.org/officeDocument/2006/relationships/hyperlink" Target="https://tangramcare.atlassian.net/browse/P2BN-2913" TargetMode="External"/><Relationship Id="rId42" Type="http://schemas.openxmlformats.org/officeDocument/2006/relationships/hyperlink" Target="https://tangramcare.atlassian.net/browse/P2BN-2913" TargetMode="External"/><Relationship Id="rId41" Type="http://schemas.openxmlformats.org/officeDocument/2006/relationships/hyperlink" Target="https://tangramcare.atlassian.net/browse/P2BN-2913" TargetMode="External"/><Relationship Id="rId44" Type="http://schemas.openxmlformats.org/officeDocument/2006/relationships/hyperlink" Target="https://tangramcare.atlassian.net/browse/P2BN-2913" TargetMode="External"/><Relationship Id="rId43" Type="http://schemas.openxmlformats.org/officeDocument/2006/relationships/hyperlink" Target="https://tangramcare.atlassian.net/browse/P2BN-3262" TargetMode="External"/><Relationship Id="rId46" Type="http://schemas.openxmlformats.org/officeDocument/2006/relationships/hyperlink" Target="https://tangramcare.atlassian.net/browse/P2BN-2913" TargetMode="External"/><Relationship Id="rId45" Type="http://schemas.openxmlformats.org/officeDocument/2006/relationships/hyperlink" Target="https://tangramcare.atlassian.net/browse/P2BN-2913" TargetMode="External"/><Relationship Id="rId1" Type="http://schemas.openxmlformats.org/officeDocument/2006/relationships/hyperlink" Target="https://tangramcare.atlassian.net/browse/P2BN-2913" TargetMode="External"/><Relationship Id="rId2" Type="http://schemas.openxmlformats.org/officeDocument/2006/relationships/hyperlink" Target="https://tangramcare.atlassian.net/browse/P2BN-2913" TargetMode="External"/><Relationship Id="rId3" Type="http://schemas.openxmlformats.org/officeDocument/2006/relationships/hyperlink" Target="https://tangramcare.atlassian.net/browse/P2BN-2913" TargetMode="External"/><Relationship Id="rId4" Type="http://schemas.openxmlformats.org/officeDocument/2006/relationships/hyperlink" Target="https://tangramcare.atlassian.net/browse/P2BN-2913" TargetMode="External"/><Relationship Id="rId9" Type="http://schemas.openxmlformats.org/officeDocument/2006/relationships/hyperlink" Target="https://tangramcare.atlassian.net/browse/P2BN-3262" TargetMode="External"/><Relationship Id="rId48" Type="http://schemas.openxmlformats.org/officeDocument/2006/relationships/hyperlink" Target="https://tangramcare.atlassian.net/browse/P2BN-2913" TargetMode="External"/><Relationship Id="rId47" Type="http://schemas.openxmlformats.org/officeDocument/2006/relationships/hyperlink" Target="https://tangramcare.atlassian.net/browse/P2BN-2913" TargetMode="External"/><Relationship Id="rId49" Type="http://schemas.openxmlformats.org/officeDocument/2006/relationships/hyperlink" Target="https://tangramcare.atlassian.net/browse/P2BN-2913" TargetMode="External"/><Relationship Id="rId5" Type="http://schemas.openxmlformats.org/officeDocument/2006/relationships/hyperlink" Target="https://tangramcare.atlassian.net/browse/P2BN-2913" TargetMode="External"/><Relationship Id="rId6" Type="http://schemas.openxmlformats.org/officeDocument/2006/relationships/hyperlink" Target="https://tangramcare.atlassian.net/browse/P2BN-2913" TargetMode="External"/><Relationship Id="rId7" Type="http://schemas.openxmlformats.org/officeDocument/2006/relationships/hyperlink" Target="https://tangramcare.atlassian.net/browse/P2BN-2913" TargetMode="External"/><Relationship Id="rId8" Type="http://schemas.openxmlformats.org/officeDocument/2006/relationships/hyperlink" Target="https://tangramcare.atlassian.net/browse/P2BN-3262" TargetMode="External"/><Relationship Id="rId31" Type="http://schemas.openxmlformats.org/officeDocument/2006/relationships/hyperlink" Target="https://tangramcare.atlassian.net/browse/P2BN-2913" TargetMode="External"/><Relationship Id="rId30" Type="http://schemas.openxmlformats.org/officeDocument/2006/relationships/hyperlink" Target="https://tangramcare.atlassian.net/browse/P2BN-2913" TargetMode="External"/><Relationship Id="rId33" Type="http://schemas.openxmlformats.org/officeDocument/2006/relationships/hyperlink" Target="https://tangramcare.atlassian.net/browse/P2BN-2913" TargetMode="External"/><Relationship Id="rId32" Type="http://schemas.openxmlformats.org/officeDocument/2006/relationships/hyperlink" Target="https://tangramcare.atlassian.net/browse/P2BN-2913" TargetMode="External"/><Relationship Id="rId35" Type="http://schemas.openxmlformats.org/officeDocument/2006/relationships/hyperlink" Target="https://tangramcare.atlassian.net/browse/P2BN-2913" TargetMode="External"/><Relationship Id="rId34" Type="http://schemas.openxmlformats.org/officeDocument/2006/relationships/hyperlink" Target="https://tangramcare.atlassian.net/browse/P2BN-2913" TargetMode="External"/><Relationship Id="rId37" Type="http://schemas.openxmlformats.org/officeDocument/2006/relationships/hyperlink" Target="https://tangramcare.atlassian.net/browse/P2BN-2913" TargetMode="External"/><Relationship Id="rId36" Type="http://schemas.openxmlformats.org/officeDocument/2006/relationships/hyperlink" Target="https://tangramcare.atlassian.net/browse/P2BN-2913" TargetMode="External"/><Relationship Id="rId39" Type="http://schemas.openxmlformats.org/officeDocument/2006/relationships/hyperlink" Target="https://tangramcare.atlassian.net/browse/P2BN-2913" TargetMode="External"/><Relationship Id="rId38" Type="http://schemas.openxmlformats.org/officeDocument/2006/relationships/hyperlink" Target="https://tangramcare.atlassian.net/browse/P2BN-2913" TargetMode="External"/><Relationship Id="rId61" Type="http://schemas.openxmlformats.org/officeDocument/2006/relationships/drawing" Target="../drawings/drawing35.xml"/><Relationship Id="rId20" Type="http://schemas.openxmlformats.org/officeDocument/2006/relationships/hyperlink" Target="https://tangramcare.atlassian.net/browse/P2BN-2913" TargetMode="External"/><Relationship Id="rId22" Type="http://schemas.openxmlformats.org/officeDocument/2006/relationships/hyperlink" Target="https://tangramcare.atlassian.net/browse/P2BN-2913" TargetMode="External"/><Relationship Id="rId21" Type="http://schemas.openxmlformats.org/officeDocument/2006/relationships/hyperlink" Target="https://tangramcare.atlassian.net/browse/P2BN-2913" TargetMode="External"/><Relationship Id="rId24" Type="http://schemas.openxmlformats.org/officeDocument/2006/relationships/hyperlink" Target="https://tangramcare.atlassian.net/browse/P2BN-2913" TargetMode="External"/><Relationship Id="rId23" Type="http://schemas.openxmlformats.org/officeDocument/2006/relationships/hyperlink" Target="https://tangramcare.atlassian.net/browse/P2BN-2913" TargetMode="External"/><Relationship Id="rId60" Type="http://schemas.openxmlformats.org/officeDocument/2006/relationships/hyperlink" Target="https://tangramcare.atlassian.net/browse/P2BN-2913" TargetMode="External"/><Relationship Id="rId26" Type="http://schemas.openxmlformats.org/officeDocument/2006/relationships/hyperlink" Target="https://tangramcare.atlassian.net/browse/P2BN-2913" TargetMode="External"/><Relationship Id="rId25" Type="http://schemas.openxmlformats.org/officeDocument/2006/relationships/hyperlink" Target="https://tangramcare.atlassian.net/browse/P2BN-3262" TargetMode="External"/><Relationship Id="rId28" Type="http://schemas.openxmlformats.org/officeDocument/2006/relationships/hyperlink" Target="https://tangramcare.atlassian.net/browse/P2BN-2913" TargetMode="External"/><Relationship Id="rId27" Type="http://schemas.openxmlformats.org/officeDocument/2006/relationships/hyperlink" Target="https://tangramcare.atlassian.net/browse/P2BN-2913" TargetMode="External"/><Relationship Id="rId29" Type="http://schemas.openxmlformats.org/officeDocument/2006/relationships/hyperlink" Target="https://tangramcare.atlassian.net/browse/P2BN-2913" TargetMode="External"/><Relationship Id="rId51" Type="http://schemas.openxmlformats.org/officeDocument/2006/relationships/hyperlink" Target="https://tangramcare.atlassian.net/browse/P2BN-2913" TargetMode="External"/><Relationship Id="rId50" Type="http://schemas.openxmlformats.org/officeDocument/2006/relationships/hyperlink" Target="https://tangramcare.atlassian.net/browse/P2BN-2913" TargetMode="External"/><Relationship Id="rId53" Type="http://schemas.openxmlformats.org/officeDocument/2006/relationships/hyperlink" Target="https://tangramcare.atlassian.net/browse/P2BN-2913" TargetMode="External"/><Relationship Id="rId52" Type="http://schemas.openxmlformats.org/officeDocument/2006/relationships/hyperlink" Target="https://tangramcare.atlassian.net/browse/P2BN-2913" TargetMode="External"/><Relationship Id="rId11" Type="http://schemas.openxmlformats.org/officeDocument/2006/relationships/hyperlink" Target="https://tangramcare.atlassian.net/browse/P2BN-2913" TargetMode="External"/><Relationship Id="rId55" Type="http://schemas.openxmlformats.org/officeDocument/2006/relationships/hyperlink" Target="https://tangramcare.atlassian.net/browse/P2BN-2913" TargetMode="External"/><Relationship Id="rId10" Type="http://schemas.openxmlformats.org/officeDocument/2006/relationships/hyperlink" Target="https://tangramcare.atlassian.net/browse/P2BN-2913" TargetMode="External"/><Relationship Id="rId54" Type="http://schemas.openxmlformats.org/officeDocument/2006/relationships/hyperlink" Target="https://tangramcare.atlassian.net/browse/P2BN-2913" TargetMode="External"/><Relationship Id="rId13" Type="http://schemas.openxmlformats.org/officeDocument/2006/relationships/hyperlink" Target="https://tangramcare.atlassian.net/browse/P2BN-2913" TargetMode="External"/><Relationship Id="rId57" Type="http://schemas.openxmlformats.org/officeDocument/2006/relationships/hyperlink" Target="https://tangramcare.atlassian.net/browse/P2BN-2913" TargetMode="External"/><Relationship Id="rId12" Type="http://schemas.openxmlformats.org/officeDocument/2006/relationships/hyperlink" Target="https://tangramcare.atlassian.net/browse/P2BN-2913" TargetMode="External"/><Relationship Id="rId56" Type="http://schemas.openxmlformats.org/officeDocument/2006/relationships/hyperlink" Target="https://tangramcare.atlassian.net/browse/P2BN-2913" TargetMode="External"/><Relationship Id="rId15" Type="http://schemas.openxmlformats.org/officeDocument/2006/relationships/hyperlink" Target="https://tangramcare.atlassian.net/browse/P2BN-2913" TargetMode="External"/><Relationship Id="rId59" Type="http://schemas.openxmlformats.org/officeDocument/2006/relationships/hyperlink" Target="https://tangramcare.atlassian.net/browse/P2BN-2913" TargetMode="External"/><Relationship Id="rId14" Type="http://schemas.openxmlformats.org/officeDocument/2006/relationships/hyperlink" Target="https://tangramcare.atlassian.net/browse/P2BN-2913" TargetMode="External"/><Relationship Id="rId58" Type="http://schemas.openxmlformats.org/officeDocument/2006/relationships/hyperlink" Target="https://tangramcare.atlassian.net/browse/P2BN-2913" TargetMode="External"/><Relationship Id="rId17" Type="http://schemas.openxmlformats.org/officeDocument/2006/relationships/hyperlink" Target="https://tangramcare.atlassian.net/browse/P2BN-2913" TargetMode="External"/><Relationship Id="rId16" Type="http://schemas.openxmlformats.org/officeDocument/2006/relationships/hyperlink" Target="https://tangramcare.atlassian.net/browse/P2BN-2913" TargetMode="External"/><Relationship Id="rId19" Type="http://schemas.openxmlformats.org/officeDocument/2006/relationships/hyperlink" Target="https://tangramcare.atlassian.net/browse/P2BN-2913" TargetMode="External"/><Relationship Id="rId18" Type="http://schemas.openxmlformats.org/officeDocument/2006/relationships/hyperlink" Target="https://tangramcare.atlassian.net/browse/P2BN-2913" TargetMode="External"/></Relationships>
</file>

<file path=xl/worksheets/_rels/sheet36.xml.rels><?xml version="1.0" encoding="UTF-8" standalone="yes"?><Relationships xmlns="http://schemas.openxmlformats.org/package/2006/relationships"><Relationship Id="rId40" Type="http://schemas.openxmlformats.org/officeDocument/2006/relationships/hyperlink" Target="https://tangramcare.atlassian.net/browse/P2BN-3262" TargetMode="External"/><Relationship Id="rId42" Type="http://schemas.openxmlformats.org/officeDocument/2006/relationships/hyperlink" Target="https://tangramcare.atlassian.net/browse/P2BN-3262" TargetMode="External"/><Relationship Id="rId41" Type="http://schemas.openxmlformats.org/officeDocument/2006/relationships/hyperlink" Target="https://tangramcare.atlassian.net/browse/P2BN-3262" TargetMode="External"/><Relationship Id="rId44" Type="http://schemas.openxmlformats.org/officeDocument/2006/relationships/hyperlink" Target="https://tangramcare.atlassian.net/browse/P2BN-3262" TargetMode="External"/><Relationship Id="rId43" Type="http://schemas.openxmlformats.org/officeDocument/2006/relationships/hyperlink" Target="https://tangramcare.atlassian.net/browse/P2BN-3262" TargetMode="External"/><Relationship Id="rId46" Type="http://schemas.openxmlformats.org/officeDocument/2006/relationships/hyperlink" Target="https://tangramcare.atlassian.net/browse/P2BN-3262" TargetMode="External"/><Relationship Id="rId45" Type="http://schemas.openxmlformats.org/officeDocument/2006/relationships/hyperlink" Target="https://tangramcare.atlassian.net/browse/P2BN-3262" TargetMode="External"/><Relationship Id="rId1" Type="http://schemas.openxmlformats.org/officeDocument/2006/relationships/comments" Target="../comments15.xml"/><Relationship Id="rId2" Type="http://schemas.openxmlformats.org/officeDocument/2006/relationships/hyperlink" Target="https://tangramcare.atlassian.net/browse/P2BN-3262" TargetMode="External"/><Relationship Id="rId3" Type="http://schemas.openxmlformats.org/officeDocument/2006/relationships/hyperlink" Target="https://tangramcare.atlassian.net/browse/P2BN-3262" TargetMode="External"/><Relationship Id="rId4" Type="http://schemas.openxmlformats.org/officeDocument/2006/relationships/hyperlink" Target="https://tangramcare.atlassian.net/browse/P2BN-3262" TargetMode="External"/><Relationship Id="rId9" Type="http://schemas.openxmlformats.org/officeDocument/2006/relationships/hyperlink" Target="https://tangramcare.atlassian.net/browse/P2BN-3262" TargetMode="External"/><Relationship Id="rId48" Type="http://schemas.openxmlformats.org/officeDocument/2006/relationships/hyperlink" Target="https://tangramcare.atlassian.net/browse/P2BN-3262" TargetMode="External"/><Relationship Id="rId47" Type="http://schemas.openxmlformats.org/officeDocument/2006/relationships/hyperlink" Target="https://tangramcare.atlassian.net/browse/P2BN-3262" TargetMode="External"/><Relationship Id="rId49" Type="http://schemas.openxmlformats.org/officeDocument/2006/relationships/hyperlink" Target="https://tangramcare.atlassian.net/browse/P2BN-3262" TargetMode="External"/><Relationship Id="rId5" Type="http://schemas.openxmlformats.org/officeDocument/2006/relationships/hyperlink" Target="https://tangramcare.atlassian.net/browse/P2BN-3262" TargetMode="External"/><Relationship Id="rId6" Type="http://schemas.openxmlformats.org/officeDocument/2006/relationships/hyperlink" Target="https://tangramcare.atlassian.net/browse/P2BN-3262" TargetMode="External"/><Relationship Id="rId7" Type="http://schemas.openxmlformats.org/officeDocument/2006/relationships/hyperlink" Target="https://tangramcare.atlassian.net/browse/P2BN-3262" TargetMode="External"/><Relationship Id="rId8" Type="http://schemas.openxmlformats.org/officeDocument/2006/relationships/hyperlink" Target="https://tangramcare.atlassian.net/browse/P2BN-3262" TargetMode="External"/><Relationship Id="rId31" Type="http://schemas.openxmlformats.org/officeDocument/2006/relationships/hyperlink" Target="https://tangramcare.atlassian.net/browse/P2BN-3262" TargetMode="External"/><Relationship Id="rId30" Type="http://schemas.openxmlformats.org/officeDocument/2006/relationships/hyperlink" Target="https://tangramcare.atlassian.net/browse/P2BN-3262" TargetMode="External"/><Relationship Id="rId33" Type="http://schemas.openxmlformats.org/officeDocument/2006/relationships/hyperlink" Target="https://tangramcare.atlassian.net/browse/P2BN-3262" TargetMode="External"/><Relationship Id="rId32" Type="http://schemas.openxmlformats.org/officeDocument/2006/relationships/hyperlink" Target="https://tangramcare.atlassian.net/browse/P2BN-3262" TargetMode="External"/><Relationship Id="rId35" Type="http://schemas.openxmlformats.org/officeDocument/2006/relationships/hyperlink" Target="https://tangramcare.atlassian.net/browse/P2BN-3262" TargetMode="External"/><Relationship Id="rId34" Type="http://schemas.openxmlformats.org/officeDocument/2006/relationships/hyperlink" Target="https://tangramcare.atlassian.net/browse/P2BN-3262" TargetMode="External"/><Relationship Id="rId37" Type="http://schemas.openxmlformats.org/officeDocument/2006/relationships/hyperlink" Target="https://tangramcare.atlassian.net/browse/P2BN-3262" TargetMode="External"/><Relationship Id="rId36" Type="http://schemas.openxmlformats.org/officeDocument/2006/relationships/hyperlink" Target="https://tangramcare.atlassian.net/browse/P2BN-3262" TargetMode="External"/><Relationship Id="rId39" Type="http://schemas.openxmlformats.org/officeDocument/2006/relationships/hyperlink" Target="https://tangramcare.atlassian.net/browse/P2BN-3262" TargetMode="External"/><Relationship Id="rId38" Type="http://schemas.openxmlformats.org/officeDocument/2006/relationships/hyperlink" Target="https://tangramcare.atlassian.net/browse/P2BN-3262" TargetMode="External"/><Relationship Id="rId20" Type="http://schemas.openxmlformats.org/officeDocument/2006/relationships/hyperlink" Target="https://tangramcare.atlassian.net/browse/P2BN-3463" TargetMode="External"/><Relationship Id="rId22" Type="http://schemas.openxmlformats.org/officeDocument/2006/relationships/hyperlink" Target="https://tangramcare.atlassian.net/browse/P2BN-3262" TargetMode="External"/><Relationship Id="rId21" Type="http://schemas.openxmlformats.org/officeDocument/2006/relationships/hyperlink" Target="https://tangramcare.atlassian.net/browse/P2BN-3262" TargetMode="External"/><Relationship Id="rId24" Type="http://schemas.openxmlformats.org/officeDocument/2006/relationships/hyperlink" Target="https://tangramcare.atlassian.net/browse/P2BN-3262" TargetMode="External"/><Relationship Id="rId23" Type="http://schemas.openxmlformats.org/officeDocument/2006/relationships/hyperlink" Target="https://tangramcare.atlassian.net/browse/P2BN-3262" TargetMode="External"/><Relationship Id="rId26" Type="http://schemas.openxmlformats.org/officeDocument/2006/relationships/hyperlink" Target="https://tangramcare.atlassian.net/browse/P2BN-3262" TargetMode="External"/><Relationship Id="rId25" Type="http://schemas.openxmlformats.org/officeDocument/2006/relationships/hyperlink" Target="https://tangramcare.atlassian.net/browse/P2BN-3262" TargetMode="External"/><Relationship Id="rId28" Type="http://schemas.openxmlformats.org/officeDocument/2006/relationships/hyperlink" Target="https://tangramcare.atlassian.net/browse/P2BN-3262" TargetMode="External"/><Relationship Id="rId27" Type="http://schemas.openxmlformats.org/officeDocument/2006/relationships/hyperlink" Target="https://tangramcare.atlassian.net/browse/P2BN-3262" TargetMode="External"/><Relationship Id="rId29" Type="http://schemas.openxmlformats.org/officeDocument/2006/relationships/hyperlink" Target="https://tangramcare.atlassian.net/browse/P2BN-3262" TargetMode="External"/><Relationship Id="rId51" Type="http://schemas.openxmlformats.org/officeDocument/2006/relationships/hyperlink" Target="https://tangramcare.atlassian.net/browse/P2BN-3262" TargetMode="External"/><Relationship Id="rId50" Type="http://schemas.openxmlformats.org/officeDocument/2006/relationships/hyperlink" Target="https://tangramcare.atlassian.net/browse/P2BN-3262" TargetMode="External"/><Relationship Id="rId53" Type="http://schemas.openxmlformats.org/officeDocument/2006/relationships/hyperlink" Target="https://tangramcare.atlassian.net/browse/P2BN-3262" TargetMode="External"/><Relationship Id="rId52" Type="http://schemas.openxmlformats.org/officeDocument/2006/relationships/hyperlink" Target="https://tangramcare.atlassian.net/browse/P2BN-3262" TargetMode="External"/><Relationship Id="rId11" Type="http://schemas.openxmlformats.org/officeDocument/2006/relationships/hyperlink" Target="https://tangramcare.atlassian.net/browse/P2BN-3262" TargetMode="External"/><Relationship Id="rId55" Type="http://schemas.openxmlformats.org/officeDocument/2006/relationships/hyperlink" Target="https://tangramcare.atlassian.net/browse/P2BN-3262" TargetMode="External"/><Relationship Id="rId10" Type="http://schemas.openxmlformats.org/officeDocument/2006/relationships/hyperlink" Target="https://tangramcare.atlassian.net/browse/P2BN-3262" TargetMode="External"/><Relationship Id="rId54" Type="http://schemas.openxmlformats.org/officeDocument/2006/relationships/hyperlink" Target="https://tangramcare.atlassian.net/browse/P2BN-3262" TargetMode="External"/><Relationship Id="rId13" Type="http://schemas.openxmlformats.org/officeDocument/2006/relationships/hyperlink" Target="https://tangramcare.atlassian.net/browse/P2BN-3262" TargetMode="External"/><Relationship Id="rId57" Type="http://schemas.openxmlformats.org/officeDocument/2006/relationships/drawing" Target="../drawings/drawing36.xml"/><Relationship Id="rId12" Type="http://schemas.openxmlformats.org/officeDocument/2006/relationships/hyperlink" Target="https://tangramcare.atlassian.net/browse/P2BN-3262" TargetMode="External"/><Relationship Id="rId56" Type="http://schemas.openxmlformats.org/officeDocument/2006/relationships/hyperlink" Target="https://tangramcare.atlassian.net/browse/P2BN-3262" TargetMode="External"/><Relationship Id="rId15" Type="http://schemas.openxmlformats.org/officeDocument/2006/relationships/hyperlink" Target="https://tangramcare.atlassian.net/browse/P2BN-3262" TargetMode="External"/><Relationship Id="rId14" Type="http://schemas.openxmlformats.org/officeDocument/2006/relationships/hyperlink" Target="https://tangramcare.atlassian.net/browse/P2BN-3262" TargetMode="External"/><Relationship Id="rId58" Type="http://schemas.openxmlformats.org/officeDocument/2006/relationships/vmlDrawing" Target="../drawings/vmlDrawing15.vml"/><Relationship Id="rId17" Type="http://schemas.openxmlformats.org/officeDocument/2006/relationships/hyperlink" Target="https://tangramcare.atlassian.net/browse/P2BN-3262" TargetMode="External"/><Relationship Id="rId16" Type="http://schemas.openxmlformats.org/officeDocument/2006/relationships/hyperlink" Target="https://tangramcare.atlassian.net/browse/P2BN-2913" TargetMode="External"/><Relationship Id="rId19" Type="http://schemas.openxmlformats.org/officeDocument/2006/relationships/hyperlink" Target="https://tangramcare.atlassian.net/browse/P2BN-3262" TargetMode="External"/><Relationship Id="rId18" Type="http://schemas.openxmlformats.org/officeDocument/2006/relationships/hyperlink" Target="https://tangramcare.atlassian.net/browse/P2BN-3262" TargetMode="Externa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71"/>
    <col customWidth="1" min="2" max="2" width="28.86"/>
    <col customWidth="1" min="3" max="3" width="12.29"/>
    <col customWidth="1" min="4" max="4" width="22.71"/>
    <col customWidth="1" min="5" max="5" width="20.43"/>
    <col customWidth="1" min="6" max="6" width="27.57"/>
    <col customWidth="1" min="7" max="7" width="22.71"/>
    <col customWidth="1" min="8" max="8" width="17.71"/>
  </cols>
  <sheetData>
    <row r="1">
      <c r="A1" s="1" t="s">
        <v>0</v>
      </c>
      <c r="B1" s="2" t="s">
        <v>1</v>
      </c>
      <c r="C1" s="3"/>
      <c r="D1" s="4" t="s">
        <v>2</v>
      </c>
      <c r="E1" s="4"/>
      <c r="F1" s="5"/>
      <c r="G1" s="6"/>
      <c r="I1" s="5"/>
      <c r="J1" s="7"/>
      <c r="K1" s="3"/>
      <c r="L1" s="3"/>
      <c r="M1" s="3"/>
      <c r="N1" s="3"/>
      <c r="O1" s="3"/>
      <c r="P1" s="3"/>
      <c r="Q1" s="3"/>
      <c r="R1" s="3"/>
      <c r="S1" s="3"/>
      <c r="T1" s="3"/>
      <c r="U1" s="3"/>
      <c r="V1" s="3"/>
      <c r="W1" s="3"/>
      <c r="X1" s="3"/>
      <c r="Y1" s="3"/>
      <c r="Z1" s="3"/>
      <c r="AA1" s="3"/>
      <c r="AB1" s="3"/>
      <c r="AC1" s="3"/>
      <c r="AD1" s="3"/>
    </row>
    <row r="2">
      <c r="A2" s="1" t="s">
        <v>3</v>
      </c>
      <c r="B2" s="8" t="s">
        <v>4</v>
      </c>
      <c r="C2" s="3"/>
      <c r="D2" s="4" t="s">
        <v>5</v>
      </c>
      <c r="E2" s="4"/>
      <c r="F2" s="5"/>
      <c r="G2" s="6"/>
      <c r="I2" s="5"/>
      <c r="J2" s="6"/>
      <c r="K2" s="3"/>
      <c r="L2" s="3"/>
      <c r="M2" s="3"/>
      <c r="N2" s="3"/>
      <c r="O2" s="3"/>
      <c r="P2" s="3"/>
      <c r="Q2" s="3"/>
      <c r="R2" s="3"/>
      <c r="S2" s="3"/>
      <c r="T2" s="3"/>
      <c r="U2" s="3"/>
      <c r="V2" s="3"/>
      <c r="W2" s="3"/>
      <c r="X2" s="3"/>
      <c r="Y2" s="3"/>
      <c r="Z2" s="3"/>
      <c r="AA2" s="3"/>
      <c r="AB2" s="3"/>
      <c r="AC2" s="3"/>
      <c r="AD2" s="3"/>
    </row>
    <row r="3">
      <c r="A3" s="1" t="s">
        <v>6</v>
      </c>
      <c r="B3" s="2" t="s">
        <v>7</v>
      </c>
      <c r="C3" s="3"/>
      <c r="D3" s="4" t="s">
        <v>8</v>
      </c>
      <c r="E3" s="4"/>
      <c r="F3" s="5"/>
      <c r="G3" s="6"/>
      <c r="I3" s="5"/>
      <c r="J3" s="6"/>
      <c r="K3" s="3"/>
      <c r="L3" s="3"/>
      <c r="M3" s="3"/>
      <c r="N3" s="3"/>
      <c r="O3" s="3"/>
      <c r="P3" s="3"/>
      <c r="Q3" s="3"/>
      <c r="R3" s="3"/>
      <c r="S3" s="3"/>
      <c r="T3" s="3"/>
      <c r="U3" s="3"/>
      <c r="V3" s="3"/>
      <c r="W3" s="3"/>
      <c r="X3" s="3"/>
      <c r="Y3" s="3"/>
      <c r="Z3" s="3"/>
      <c r="AA3" s="3"/>
      <c r="AB3" s="3"/>
      <c r="AC3" s="3"/>
      <c r="AD3" s="3"/>
    </row>
    <row r="4">
      <c r="A4" s="9" t="s">
        <v>9</v>
      </c>
      <c r="B4" s="3"/>
      <c r="C4" s="3"/>
      <c r="D4" s="3"/>
      <c r="E4" s="3"/>
      <c r="F4" s="3"/>
      <c r="G4" s="3"/>
      <c r="H4" s="3"/>
      <c r="I4" s="3"/>
      <c r="J4" s="3"/>
      <c r="K4" s="3"/>
      <c r="L4" s="3"/>
      <c r="M4" s="3"/>
      <c r="N4" s="3"/>
      <c r="O4" s="3"/>
      <c r="P4" s="3"/>
      <c r="Q4" s="3"/>
      <c r="R4" s="3"/>
      <c r="S4" s="3"/>
      <c r="T4" s="3"/>
      <c r="U4" s="3"/>
      <c r="V4" s="3"/>
      <c r="W4" s="3"/>
      <c r="X4" s="3"/>
      <c r="Y4" s="3"/>
      <c r="Z4" s="3"/>
      <c r="AA4" s="3"/>
      <c r="AB4" s="3"/>
      <c r="AC4" s="3"/>
      <c r="AD4" s="3"/>
    </row>
    <row r="5" ht="36.75" customHeight="1">
      <c r="A5" s="10" t="s">
        <v>10</v>
      </c>
      <c r="B5" s="11" t="s">
        <v>11</v>
      </c>
      <c r="C5" s="11" t="s">
        <v>12</v>
      </c>
      <c r="D5" s="12" t="s">
        <v>13</v>
      </c>
      <c r="E5" s="13" t="s">
        <v>14</v>
      </c>
      <c r="F5" s="14" t="s">
        <v>15</v>
      </c>
      <c r="G5" s="13" t="s">
        <v>16</v>
      </c>
      <c r="H5" s="11" t="s">
        <v>17</v>
      </c>
      <c r="I5" s="15"/>
      <c r="J5" s="3"/>
      <c r="K5" s="3"/>
      <c r="L5" s="2"/>
      <c r="M5" s="2"/>
      <c r="N5" s="3"/>
      <c r="O5" s="3"/>
      <c r="P5" s="3"/>
      <c r="Q5" s="3"/>
      <c r="R5" s="3"/>
      <c r="S5" s="3"/>
      <c r="T5" s="3"/>
      <c r="U5" s="3"/>
      <c r="V5" s="3"/>
      <c r="W5" s="3"/>
      <c r="X5" s="3"/>
      <c r="Y5" s="3"/>
      <c r="Z5" s="3"/>
      <c r="AA5" s="3"/>
      <c r="AB5" s="3"/>
      <c r="AC5" s="3"/>
      <c r="AD5" s="3"/>
    </row>
    <row r="6">
      <c r="A6" s="16" t="s">
        <v>18</v>
      </c>
      <c r="B6" s="17">
        <f>COUNTIF(Authentication!H$8:H1002, "&lt;&gt;")</f>
        <v>73</v>
      </c>
      <c r="C6" s="18">
        <f>COUNTIF(Authentication!P$8:P1002, "Yes")</f>
        <v>18</v>
      </c>
      <c r="D6" s="18">
        <f>COUNTIF(Authentication!R$4:R1002, "&lt;&gt;")</f>
        <v>4</v>
      </c>
      <c r="E6" s="18">
        <f>COUNTIF(Authentication!M$8:M1002, "&lt;&gt;")</f>
        <v>11</v>
      </c>
      <c r="F6" s="18">
        <f>COUNTIF(Authentication!L$8:L1002, "Pass")</f>
        <v>11</v>
      </c>
      <c r="G6" s="18">
        <f>COUNTIF(Authentication!L$8:L1002, "Fail")</f>
        <v>0</v>
      </c>
      <c r="H6" s="18">
        <f>COUNTIF(Authentication!L$8:L1002, "Unavailable")</f>
        <v>53</v>
      </c>
      <c r="I6" s="19"/>
      <c r="J6" s="3"/>
      <c r="K6" s="3"/>
      <c r="L6" s="20"/>
      <c r="M6" s="3"/>
      <c r="N6" s="3"/>
      <c r="O6" s="3"/>
      <c r="P6" s="3"/>
      <c r="Q6" s="3"/>
      <c r="R6" s="3"/>
      <c r="S6" s="3"/>
      <c r="T6" s="3"/>
      <c r="U6" s="3"/>
      <c r="V6" s="3"/>
      <c r="W6" s="3"/>
      <c r="X6" s="3"/>
      <c r="Y6" s="3"/>
      <c r="Z6" s="3"/>
      <c r="AA6" s="3"/>
      <c r="AB6" s="3"/>
      <c r="AC6" s="3"/>
      <c r="AD6" s="3"/>
    </row>
    <row r="7">
      <c r="A7" s="16" t="s">
        <v>19</v>
      </c>
      <c r="B7" s="18">
        <f>COUNTIF('View Dashboard'!F$67:F1002, "&lt;&gt;")</f>
        <v>12</v>
      </c>
      <c r="C7" s="18">
        <f>COUNTIF('View Dashboard'!N$67:N1002, "Yes")</f>
        <v>0</v>
      </c>
      <c r="D7" s="18">
        <f>COUNTIF('View Dashboard'!P$67:P1002, "&lt;&gt;")</f>
        <v>10</v>
      </c>
      <c r="E7" s="18">
        <f>COUNTIF('View Dashboard'!K$67:K1002, "&lt;&gt;")</f>
        <v>12</v>
      </c>
      <c r="F7" s="18">
        <f>COUNTIF('View Dashboard'!J$67:J1002, "Pass")</f>
        <v>0</v>
      </c>
      <c r="G7" s="18">
        <f>COUNTIF('View Dashboard'!J$67:J1002, "Fail")</f>
        <v>0</v>
      </c>
      <c r="H7" s="18">
        <f>COUNTIF('View Dashboard'!J$67:J1002, "Unavailable")</f>
        <v>0</v>
      </c>
      <c r="I7" s="19"/>
      <c r="J7" s="3"/>
      <c r="K7" s="3"/>
      <c r="L7" s="20"/>
      <c r="M7" s="3"/>
      <c r="N7" s="3"/>
      <c r="O7" s="3"/>
      <c r="P7" s="3"/>
      <c r="Q7" s="3"/>
      <c r="R7" s="3"/>
      <c r="S7" s="3"/>
      <c r="T7" s="3"/>
      <c r="U7" s="3"/>
      <c r="V7" s="3"/>
      <c r="W7" s="3"/>
      <c r="X7" s="3"/>
      <c r="Y7" s="3"/>
      <c r="Z7" s="3"/>
      <c r="AA7" s="3"/>
      <c r="AB7" s="3"/>
      <c r="AC7" s="3"/>
      <c r="AD7" s="3"/>
    </row>
    <row r="8">
      <c r="A8" s="16" t="s">
        <v>20</v>
      </c>
      <c r="B8" s="18">
        <f>COUNTIF('General Sidebar Interactions'!G$11:G1002, "&lt;&gt;")</f>
        <v>117</v>
      </c>
      <c r="C8" s="18">
        <f>COUNTIF('General Sidebar Interactions'!O$11:O1002, "Yes")</f>
        <v>96</v>
      </c>
      <c r="D8" s="18">
        <f>COUNTIF('General Sidebar Interactions'!Q$8:Q1002, "&lt;&gt;")</f>
        <v>60</v>
      </c>
      <c r="E8" s="18">
        <f>COUNTIF('General Sidebar Interactions'!L$11:L1002, "&lt;&gt;")</f>
        <v>77</v>
      </c>
      <c r="F8" s="18">
        <f>COUNTIF('General Sidebar Interactions'!K$11:K1002, "Pass")</f>
        <v>69</v>
      </c>
      <c r="G8" s="18">
        <f>COUNTIF('General Sidebar Interactions'!K$11:K1002, "Fail")</f>
        <v>0</v>
      </c>
      <c r="H8" s="18">
        <f>COUNTIF('General Sidebar Interactions'!K$11:K1002, "Unavailable")</f>
        <v>42</v>
      </c>
      <c r="I8" s="19"/>
      <c r="J8" s="3"/>
      <c r="K8" s="3"/>
      <c r="L8" s="20"/>
      <c r="M8" s="3"/>
      <c r="N8" s="3"/>
      <c r="O8" s="3"/>
      <c r="P8" s="3"/>
      <c r="Q8" s="3"/>
      <c r="R8" s="3"/>
      <c r="S8" s="3"/>
      <c r="T8" s="3"/>
      <c r="U8" s="3"/>
      <c r="V8" s="3"/>
      <c r="W8" s="3"/>
      <c r="X8" s="3"/>
      <c r="Y8" s="3"/>
      <c r="Z8" s="3"/>
      <c r="AA8" s="3"/>
      <c r="AB8" s="3"/>
      <c r="AC8" s="3"/>
      <c r="AD8" s="3"/>
    </row>
    <row r="9">
      <c r="A9" s="16" t="s">
        <v>21</v>
      </c>
      <c r="B9" s="18">
        <f>COUNTIF('Dataset Management'!G$8:G1002, "&lt;&gt;")</f>
        <v>145</v>
      </c>
      <c r="C9" s="18">
        <f>COUNTIF('Dataset Management'!O$8:O1002, "Yes")</f>
        <v>131</v>
      </c>
      <c r="D9" s="18">
        <f>COUNTIF('Dataset Management'!Q$8:Q1002, "&lt;&gt;")</f>
        <v>56</v>
      </c>
      <c r="E9" s="18">
        <f>COUNTIF('Dataset Management'!L$8:L1002, "&lt;&gt;")</f>
        <v>123</v>
      </c>
      <c r="F9" s="18">
        <f>COUNTIF('Dataset Management'!K$8:K1002, "Pass")</f>
        <v>113</v>
      </c>
      <c r="G9" s="18">
        <f>COUNTIF('Dataset Management'!K$8:K1002, "Fail")</f>
        <v>10</v>
      </c>
      <c r="H9" s="18">
        <f>COUNTIF('Dataset Management'!K$8:K1002, "Unavailable")</f>
        <v>19</v>
      </c>
      <c r="I9" s="19"/>
      <c r="J9" s="3"/>
      <c r="K9" s="3"/>
      <c r="L9" s="20"/>
      <c r="M9" s="3"/>
      <c r="N9" s="3"/>
      <c r="O9" s="3"/>
      <c r="P9" s="3"/>
      <c r="Q9" s="3"/>
      <c r="R9" s="3"/>
      <c r="S9" s="3"/>
      <c r="T9" s="3"/>
      <c r="U9" s="3"/>
      <c r="V9" s="3"/>
      <c r="W9" s="3"/>
      <c r="X9" s="3"/>
      <c r="Y9" s="3"/>
      <c r="Z9" s="3"/>
      <c r="AA9" s="3"/>
      <c r="AB9" s="3"/>
      <c r="AC9" s="3"/>
      <c r="AD9" s="3"/>
    </row>
    <row r="10">
      <c r="A10" s="16" t="s">
        <v>22</v>
      </c>
      <c r="B10" s="18">
        <f>COUNTIF('Graph View'!H$8:H1002, "&lt;&gt;")</f>
        <v>182</v>
      </c>
      <c r="C10" s="18">
        <f>COUNTIF('Graph View'!P$8:P1002, "Yes")</f>
        <v>127</v>
      </c>
      <c r="D10" s="18">
        <f>COUNTIF('Graph View'!R$8:R1002, "&lt;&gt;")</f>
        <v>133</v>
      </c>
      <c r="E10" s="18">
        <f>COUNTIF('Graph View'!M$8:M1002, "&lt;&gt;")</f>
        <v>146</v>
      </c>
      <c r="F10" s="18">
        <f>COUNTIF('Graph View'!L$8:L1002, "Pass")</f>
        <v>138</v>
      </c>
      <c r="G10" s="18">
        <f>COUNTIF('Graph View'!L$8:L1002, "Fail")</f>
        <v>9</v>
      </c>
      <c r="H10" s="18">
        <f>COUNTIF('Graph View'!L$8:L1002, "Unavailable")</f>
        <v>4</v>
      </c>
      <c r="I10" s="19"/>
      <c r="J10" s="3"/>
      <c r="K10" s="3"/>
      <c r="L10" s="20"/>
      <c r="M10" s="3"/>
      <c r="N10" s="3"/>
      <c r="O10" s="3"/>
      <c r="P10" s="3"/>
      <c r="Q10" s="3"/>
      <c r="R10" s="3"/>
      <c r="S10" s="3"/>
      <c r="T10" s="3"/>
      <c r="U10" s="3"/>
      <c r="V10" s="3"/>
      <c r="W10" s="3"/>
      <c r="X10" s="3"/>
      <c r="Y10" s="3"/>
      <c r="Z10" s="3"/>
      <c r="AA10" s="3"/>
      <c r="AB10" s="3"/>
      <c r="AC10" s="3"/>
      <c r="AD10" s="3"/>
    </row>
    <row r="11">
      <c r="A11" s="16" t="s">
        <v>23</v>
      </c>
      <c r="B11" s="18">
        <f>COUNTIF('Map View'!G$8:G1002, "&lt;&gt;")</f>
        <v>121</v>
      </c>
      <c r="C11" s="18">
        <f>COUNTIF('Map View'!O$8:O1002, "Yes")</f>
        <v>56</v>
      </c>
      <c r="D11" s="18">
        <f>COUNTIF('Map View'!Q$8:Q1002, "&lt;&gt;")</f>
        <v>49</v>
      </c>
      <c r="E11" s="21" t="s">
        <v>24</v>
      </c>
      <c r="F11" s="18">
        <f>COUNTIF('Map View'!K$8:K1002, "Pass")</f>
        <v>71</v>
      </c>
      <c r="G11" s="18">
        <f>COUNTIF('Map View'!K$8:K1002, "Fail")</f>
        <v>5</v>
      </c>
      <c r="H11" s="18">
        <f>COUNTIF('Map View'!K$8:K1002, "Unavailable")</f>
        <v>2</v>
      </c>
      <c r="I11" s="19"/>
      <c r="J11" s="3"/>
      <c r="K11" s="3"/>
      <c r="L11" s="20"/>
      <c r="M11" s="3"/>
      <c r="N11" s="3"/>
      <c r="O11" s="3"/>
      <c r="P11" s="3"/>
      <c r="Q11" s="3"/>
      <c r="R11" s="3"/>
      <c r="S11" s="3"/>
      <c r="T11" s="3"/>
      <c r="U11" s="3"/>
      <c r="V11" s="3"/>
      <c r="W11" s="3"/>
      <c r="X11" s="3"/>
      <c r="Y11" s="3"/>
      <c r="Z11" s="3"/>
      <c r="AA11" s="3"/>
      <c r="AB11" s="3"/>
      <c r="AC11" s="3"/>
      <c r="AD11" s="3"/>
    </row>
    <row r="12">
      <c r="A12" s="16" t="s">
        <v>25</v>
      </c>
      <c r="B12" s="18">
        <f>COUNTIF('2D Graph View'!G$7:G1002, "&lt;&gt;")</f>
        <v>177</v>
      </c>
      <c r="C12" s="18">
        <f>COUNTIF('2D Graph View'!O$7:O1002, "Yes")</f>
        <v>111</v>
      </c>
      <c r="D12" s="18">
        <f>COUNTIF('2D Graph View'!Q$7:Q1002, "&lt;&gt;")</f>
        <v>95</v>
      </c>
      <c r="E12" s="18">
        <f>COUNTIF('2D Graph View'!L$7:L1002, "&lt;&gt;")</f>
        <v>134</v>
      </c>
      <c r="F12" s="18">
        <f>COUNTIF('2D Graph View'!K$7:K1002, "Pass")</f>
        <v>116</v>
      </c>
      <c r="G12" s="18">
        <f>COUNTIF('2D Graph View'!K$7:K1002, "Fail")</f>
        <v>13</v>
      </c>
      <c r="H12" s="18">
        <f>COUNTIF('2D Graph View'!K$7:K1002, "Unavailable")</f>
        <v>41</v>
      </c>
      <c r="I12" s="19"/>
      <c r="J12" s="3"/>
      <c r="K12" s="3"/>
      <c r="L12" s="20"/>
      <c r="M12" s="3"/>
      <c r="N12" s="3"/>
      <c r="O12" s="3"/>
      <c r="P12" s="3"/>
      <c r="Q12" s="3"/>
      <c r="R12" s="3"/>
      <c r="S12" s="3"/>
      <c r="T12" s="3"/>
      <c r="U12" s="3"/>
      <c r="V12" s="3"/>
      <c r="W12" s="3"/>
      <c r="X12" s="3"/>
      <c r="Y12" s="3"/>
      <c r="Z12" s="3"/>
      <c r="AA12" s="3"/>
      <c r="AB12" s="3"/>
      <c r="AC12" s="3"/>
      <c r="AD12" s="3"/>
    </row>
    <row r="13">
      <c r="A13" s="16" t="s">
        <v>26</v>
      </c>
      <c r="B13" s="18">
        <f>COUNTIF('Location Filter'!G$8:G1002, "&lt;&gt;")</f>
        <v>118</v>
      </c>
      <c r="C13" s="18">
        <f>COUNTIF('Location Filter'!O$8:O1002, "Yes")</f>
        <v>94</v>
      </c>
      <c r="D13" s="18">
        <f>COUNTIF('Location Filter'!Q$8:Q1002, "&lt;&gt;")</f>
        <v>93</v>
      </c>
      <c r="E13" s="18">
        <f>COUNTIF('Location Filter'!L$8:L1002, "&lt;&gt;")</f>
        <v>87</v>
      </c>
      <c r="F13" s="18">
        <f>COUNTIF('Location Filter'!K$8:K1002, "Pass")</f>
        <v>86</v>
      </c>
      <c r="G13" s="18">
        <f>COUNTIF('Location Filter'!K$8:K1002, "Fail")</f>
        <v>0</v>
      </c>
      <c r="H13" s="18">
        <f>COUNTIF('Location Filter'!K$8:K1002, "Unavailable")</f>
        <v>23</v>
      </c>
      <c r="I13" s="19"/>
      <c r="J13" s="3"/>
      <c r="K13" s="3"/>
      <c r="L13" s="20"/>
      <c r="M13" s="3"/>
      <c r="N13" s="3"/>
      <c r="O13" s="3"/>
      <c r="P13" s="3"/>
      <c r="Q13" s="3"/>
      <c r="R13" s="3"/>
      <c r="S13" s="3"/>
      <c r="T13" s="3"/>
      <c r="U13" s="3"/>
      <c r="V13" s="3"/>
      <c r="W13" s="3"/>
      <c r="X13" s="3"/>
      <c r="Y13" s="3"/>
      <c r="Z13" s="3"/>
      <c r="AA13" s="3"/>
      <c r="AB13" s="3"/>
      <c r="AC13" s="3"/>
      <c r="AD13" s="3"/>
    </row>
    <row r="14">
      <c r="A14" s="16" t="s">
        <v>27</v>
      </c>
      <c r="B14" s="18">
        <f>COUNTIF('Service Line Filter'!G$8:G1002, "&lt;&gt;")</f>
        <v>76</v>
      </c>
      <c r="C14" s="18">
        <f>COUNTIF('Service Line Filter'!O$8:O1002, "Yes")</f>
        <v>72</v>
      </c>
      <c r="D14" s="18">
        <f>COUNTIF('Service Line Filter'!Q$8:Q1002, "&lt;&gt;")</f>
        <v>70</v>
      </c>
      <c r="E14" s="18">
        <f>COUNTIF('Service Line Filter'!L$8:L1002, "&lt;&gt;")</f>
        <v>70</v>
      </c>
      <c r="F14" s="18">
        <f>COUNTIF('Service Line Filter'!K$8:K1002, "Pass")</f>
        <v>66</v>
      </c>
      <c r="G14" s="18">
        <f>COUNTIF('Service Line Filter'!K$8:K1002, "Fail")</f>
        <v>3</v>
      </c>
      <c r="H14" s="18">
        <f>COUNTIF('Service Line Filter'!K$8:K1002, "Unavailable")</f>
        <v>5</v>
      </c>
      <c r="I14" s="19"/>
      <c r="J14" s="3"/>
      <c r="K14" s="3"/>
      <c r="L14" s="20"/>
      <c r="M14" s="3"/>
      <c r="N14" s="3"/>
      <c r="O14" s="3"/>
      <c r="P14" s="3"/>
      <c r="Q14" s="3"/>
      <c r="R14" s="3"/>
      <c r="S14" s="3"/>
      <c r="T14" s="3"/>
      <c r="U14" s="3"/>
      <c r="V14" s="3"/>
      <c r="W14" s="3"/>
      <c r="X14" s="3"/>
      <c r="Y14" s="3"/>
      <c r="Z14" s="3"/>
      <c r="AA14" s="3"/>
      <c r="AB14" s="3"/>
      <c r="AC14" s="3"/>
      <c r="AD14" s="3"/>
    </row>
    <row r="15">
      <c r="A15" s="16" t="s">
        <v>28</v>
      </c>
      <c r="B15" s="18">
        <f>COUNTIF('Entity Filter'!H$8:H1002, "&lt;&gt;")</f>
        <v>93</v>
      </c>
      <c r="C15" s="22">
        <f>COUNTIF('Entity Filter'!P$8:P1002, "Yes")</f>
        <v>79</v>
      </c>
      <c r="D15" s="18">
        <f>COUNTIF('Entity Filter'!R$8:R1002, "&lt;&gt;")</f>
        <v>81</v>
      </c>
      <c r="E15" s="18">
        <f>COUNTIF('Entity Filter'!M$8:M1002, "&lt;&gt;")</f>
        <v>93</v>
      </c>
      <c r="F15" s="18">
        <f>COUNTIF('Entity Filter'!L$8:L1002, "Pass")</f>
        <v>91</v>
      </c>
      <c r="G15" s="18">
        <f>COUNTIF('Entity Filter'!L$8:L1002, "Fail")</f>
        <v>2</v>
      </c>
      <c r="H15" s="18">
        <f>COUNTIF('Entity Filter'!L$8:L1002, "Unavailable")</f>
        <v>0</v>
      </c>
      <c r="I15" s="19"/>
      <c r="J15" s="3"/>
      <c r="K15" s="3"/>
      <c r="L15" s="20"/>
      <c r="M15" s="3"/>
      <c r="N15" s="3"/>
      <c r="O15" s="3"/>
      <c r="P15" s="3"/>
      <c r="Q15" s="3"/>
      <c r="R15" s="3"/>
      <c r="S15" s="3"/>
      <c r="T15" s="3"/>
      <c r="U15" s="3"/>
      <c r="V15" s="3"/>
      <c r="W15" s="3"/>
      <c r="X15" s="3"/>
      <c r="Y15" s="3"/>
      <c r="Z15" s="3"/>
      <c r="AA15" s="3"/>
      <c r="AB15" s="3"/>
      <c r="AC15" s="3"/>
      <c r="AD15" s="3"/>
    </row>
    <row r="16">
      <c r="A16" s="16" t="s">
        <v>29</v>
      </c>
      <c r="B16" s="18">
        <f>COUNTIF('Time Filter_Not Implemented'!F$8:F1002, "&lt;&gt;")</f>
        <v>49</v>
      </c>
      <c r="C16" s="18">
        <f>COUNTIF('Time Filter_Not Implemented'!N$8:N1002, "Yes")</f>
        <v>48</v>
      </c>
      <c r="D16" s="18">
        <f>COUNTIF('Time Filter_Not Implemented'!P$8:P1002, "&lt;&gt;")</f>
        <v>0</v>
      </c>
      <c r="E16" s="18">
        <f>COUNTIF('Time Filter_Not Implemented'!K$8:K1002, "&lt;&gt;")</f>
        <v>0</v>
      </c>
      <c r="F16" s="18">
        <f>COUNTIF('Time Filter_Not Implemented'!J$8:J1002, "Pass")</f>
        <v>0</v>
      </c>
      <c r="G16" s="18">
        <f>COUNTIF('Time Filter_Not Implemented'!J$8:J1002, "Fail")</f>
        <v>0</v>
      </c>
      <c r="H16" s="18">
        <f>COUNTIF('Time Filter_Not Implemented'!J$8:J1002, "Unavailable")</f>
        <v>0</v>
      </c>
      <c r="I16" s="19"/>
      <c r="J16" s="3"/>
      <c r="K16" s="3"/>
      <c r="L16" s="20"/>
      <c r="M16" s="3"/>
      <c r="N16" s="3"/>
      <c r="O16" s="3"/>
      <c r="P16" s="3"/>
      <c r="Q16" s="3"/>
      <c r="R16" s="3"/>
      <c r="S16" s="3"/>
      <c r="T16" s="3"/>
      <c r="U16" s="3"/>
      <c r="V16" s="3"/>
      <c r="W16" s="3"/>
      <c r="X16" s="3"/>
      <c r="Y16" s="3"/>
      <c r="Z16" s="3"/>
      <c r="AA16" s="3"/>
      <c r="AB16" s="3"/>
      <c r="AC16" s="3"/>
      <c r="AD16" s="3"/>
    </row>
    <row r="17">
      <c r="A17" s="16" t="s">
        <v>30</v>
      </c>
      <c r="B17" s="18">
        <f>COUNTIF('Benchmark Panel'!G$8:G1002, "&lt;&gt;")</f>
        <v>92</v>
      </c>
      <c r="C17" s="18">
        <f>COUNTIF('Benchmark Panel'!O$8:O1002, "Yes")</f>
        <v>92</v>
      </c>
      <c r="D17" s="18">
        <f>COUNTIF('Benchmark Panel'!Q$8:Q1002, "&lt;&gt;")</f>
        <v>86</v>
      </c>
      <c r="E17" s="18">
        <f>COUNTIF('Benchmark Panel'!L$8:L1002, "&lt;&gt;")</f>
        <v>74</v>
      </c>
      <c r="F17" s="18">
        <f>COUNTIF('Benchmark Panel'!K$8:K1002, "Pass")</f>
        <v>61</v>
      </c>
      <c r="G17" s="18">
        <f>COUNTIF('Benchmark Panel'!K$8:K1002, "Fail")</f>
        <v>14</v>
      </c>
      <c r="H17" s="18">
        <f>COUNTIF('Benchmark Panel'!K$8:K1002, "Unavailable")</f>
        <v>3</v>
      </c>
      <c r="I17" s="19"/>
      <c r="J17" s="3"/>
      <c r="K17" s="3"/>
      <c r="L17" s="20"/>
      <c r="M17" s="3"/>
      <c r="N17" s="3"/>
      <c r="O17" s="3"/>
      <c r="P17" s="3"/>
      <c r="Q17" s="3"/>
      <c r="R17" s="3"/>
      <c r="S17" s="3"/>
      <c r="T17" s="3"/>
      <c r="U17" s="3"/>
      <c r="V17" s="3"/>
      <c r="W17" s="3"/>
      <c r="X17" s="3"/>
      <c r="Y17" s="3"/>
      <c r="Z17" s="3"/>
      <c r="AA17" s="3"/>
      <c r="AB17" s="3"/>
      <c r="AC17" s="3"/>
      <c r="AD17" s="3"/>
    </row>
    <row r="18">
      <c r="A18" s="23" t="s">
        <v>31</v>
      </c>
      <c r="B18" s="24">
        <f t="shared" ref="B18:H18" si="1">SUM(B6:B17)</f>
        <v>1255</v>
      </c>
      <c r="C18" s="25">
        <f t="shared" si="1"/>
        <v>924</v>
      </c>
      <c r="D18" s="26">
        <f t="shared" si="1"/>
        <v>737</v>
      </c>
      <c r="E18" s="18">
        <f t="shared" si="1"/>
        <v>827</v>
      </c>
      <c r="F18" s="18">
        <f t="shared" si="1"/>
        <v>822</v>
      </c>
      <c r="G18" s="18">
        <f t="shared" si="1"/>
        <v>56</v>
      </c>
      <c r="H18" s="18">
        <f t="shared" si="1"/>
        <v>192</v>
      </c>
      <c r="I18" s="19"/>
      <c r="J18" s="3"/>
      <c r="K18" s="3"/>
      <c r="L18" s="19"/>
      <c r="M18" s="3"/>
      <c r="N18" s="3"/>
      <c r="O18" s="3"/>
      <c r="P18" s="3"/>
      <c r="Q18" s="3"/>
      <c r="R18" s="3"/>
      <c r="S18" s="3"/>
      <c r="T18" s="3"/>
      <c r="U18" s="3"/>
      <c r="V18" s="3"/>
      <c r="W18" s="3"/>
      <c r="X18" s="3"/>
      <c r="Y18" s="3"/>
      <c r="Z18" s="3"/>
      <c r="AA18" s="3"/>
      <c r="AB18" s="3"/>
      <c r="AC18" s="3"/>
      <c r="AD18" s="3"/>
    </row>
    <row r="19">
      <c r="A19" s="1"/>
      <c r="B19" s="15"/>
      <c r="C19" s="15"/>
      <c r="D19" s="3"/>
      <c r="E19" s="3"/>
      <c r="F19" s="19"/>
      <c r="G19" s="19"/>
      <c r="H19" s="19"/>
      <c r="I19" s="19"/>
      <c r="J19" s="3"/>
      <c r="K19" s="3"/>
      <c r="L19" s="19"/>
      <c r="M19" s="3"/>
      <c r="N19" s="3"/>
      <c r="O19" s="3"/>
      <c r="P19" s="3"/>
      <c r="Q19" s="3"/>
      <c r="R19" s="3"/>
      <c r="S19" s="3"/>
      <c r="T19" s="3"/>
      <c r="U19" s="3"/>
      <c r="V19" s="3"/>
      <c r="W19" s="3"/>
      <c r="X19" s="3"/>
      <c r="Y19" s="3"/>
      <c r="Z19" s="3"/>
      <c r="AA19" s="3"/>
      <c r="AB19" s="3"/>
      <c r="AC19" s="3"/>
      <c r="AD19" s="3"/>
    </row>
    <row r="20">
      <c r="A20" s="27" t="s">
        <v>32</v>
      </c>
      <c r="B20" s="28" t="s">
        <v>11</v>
      </c>
      <c r="C20" s="28" t="s">
        <v>12</v>
      </c>
      <c r="D20" s="29" t="s">
        <v>13</v>
      </c>
      <c r="E20" s="30" t="s">
        <v>33</v>
      </c>
      <c r="F20" s="30" t="s">
        <v>34</v>
      </c>
      <c r="G20" s="30" t="s">
        <v>15</v>
      </c>
      <c r="H20" s="13" t="s">
        <v>16</v>
      </c>
      <c r="I20" s="19"/>
      <c r="J20" s="3"/>
      <c r="K20" s="3"/>
      <c r="L20" s="19"/>
      <c r="M20" s="3"/>
      <c r="N20" s="3"/>
      <c r="O20" s="3"/>
      <c r="P20" s="3"/>
      <c r="Q20" s="3"/>
      <c r="R20" s="3"/>
      <c r="S20" s="3"/>
      <c r="T20" s="3"/>
      <c r="U20" s="3"/>
      <c r="V20" s="3"/>
      <c r="W20" s="3"/>
      <c r="X20" s="3"/>
      <c r="Y20" s="3"/>
      <c r="Z20" s="3"/>
      <c r="AA20" s="3"/>
      <c r="AB20" s="3"/>
      <c r="AC20" s="3"/>
      <c r="AD20" s="3"/>
    </row>
    <row r="21">
      <c r="A21" s="31" t="s">
        <v>35</v>
      </c>
      <c r="B21" s="32">
        <f>countif('Benchmark Average on Graph'!E4:E1002, "&lt;&gt;")</f>
        <v>565</v>
      </c>
      <c r="C21" s="33">
        <f>COUNTIF('Benchmark Average on Graph'!M:M, "Yes")</f>
        <v>557</v>
      </c>
      <c r="D21" s="33">
        <f>COUNTIF('Benchmark Average on Graph'!N$3:N1002, "&lt;&gt;")</f>
        <v>293</v>
      </c>
      <c r="E21" s="34">
        <f>countif('Benchmark Average on Graph'!I:I,"Fail") + countif('Benchmark Average on Graph'!I:I,"Pass") </f>
        <v>287</v>
      </c>
      <c r="F21" s="17">
        <f t="shared" ref="F21:F24" si="2">B21-E21</f>
        <v>278</v>
      </c>
      <c r="G21" s="34">
        <f> countif('Benchmark Average on Graph'!I:I,"Pass") </f>
        <v>258</v>
      </c>
      <c r="H21" s="34">
        <f>countif('Benchmark Average on Graph'!I:I,"Fail") </f>
        <v>29</v>
      </c>
      <c r="I21" s="19"/>
      <c r="J21" s="3"/>
      <c r="K21" s="3"/>
      <c r="L21" s="35"/>
      <c r="M21" s="3"/>
      <c r="N21" s="3"/>
      <c r="O21" s="3"/>
      <c r="P21" s="3"/>
      <c r="Q21" s="3"/>
      <c r="R21" s="3"/>
      <c r="S21" s="3"/>
      <c r="T21" s="3"/>
      <c r="U21" s="3"/>
      <c r="V21" s="3"/>
      <c r="W21" s="3"/>
      <c r="X21" s="3"/>
      <c r="Y21" s="3"/>
      <c r="Z21" s="3"/>
      <c r="AA21" s="3"/>
      <c r="AB21" s="3"/>
      <c r="AC21" s="3"/>
      <c r="AD21" s="3"/>
    </row>
    <row r="22">
      <c r="A22" s="31" t="s">
        <v>36</v>
      </c>
      <c r="B22" s="32">
        <f>countif('Benchmark Percentile on Graph'!E3:E1002, "&lt;&gt;")</f>
        <v>282</v>
      </c>
      <c r="C22" s="33">
        <f>COUNTIF('Benchmark Percentile on Graph'!M:M, "Yes")</f>
        <v>257</v>
      </c>
      <c r="D22" s="33">
        <f>COUNTIF('Benchmark Percentile on Graph'!N$3:N1002, "&lt;&gt;")</f>
        <v>258</v>
      </c>
      <c r="E22" s="34">
        <f>countif('Benchmark Percentile on Graph'!I:I,"Fail") + countif('Benchmark Percentile on Graph'!I:I,"Pass") </f>
        <v>191</v>
      </c>
      <c r="F22" s="17">
        <f t="shared" si="2"/>
        <v>91</v>
      </c>
      <c r="G22" s="34">
        <f> countif('Benchmark Percentile on Graph'!I:I,"Pass") </f>
        <v>159</v>
      </c>
      <c r="H22" s="34">
        <f>countif('Benchmark Percentile on Graph'!I:I,"Fail") </f>
        <v>32</v>
      </c>
      <c r="I22" s="36"/>
      <c r="J22" s="36"/>
      <c r="K22" s="36"/>
      <c r="L22" s="35"/>
      <c r="M22" s="36"/>
      <c r="N22" s="36"/>
      <c r="O22" s="36"/>
      <c r="P22" s="36"/>
      <c r="Q22" s="36"/>
      <c r="R22" s="36"/>
      <c r="S22" s="36"/>
      <c r="T22" s="36"/>
      <c r="U22" s="36"/>
      <c r="V22" s="36"/>
      <c r="W22" s="36"/>
      <c r="X22" s="36"/>
      <c r="Y22" s="36"/>
      <c r="Z22" s="36"/>
      <c r="AA22" s="36"/>
      <c r="AB22" s="36"/>
      <c r="AC22" s="36"/>
      <c r="AD22" s="36"/>
    </row>
    <row r="23">
      <c r="A23" s="31" t="s">
        <v>37</v>
      </c>
      <c r="B23" s="32">
        <f>countif('Benchmark Average&amp;Percentile_Ma'!E3:E1002, "&lt;&gt;")</f>
        <v>433</v>
      </c>
      <c r="C23" s="33">
        <f>COUNTIF('Benchmark Average&amp;Percentile_Ma'!M:M, "Yes")</f>
        <v>333</v>
      </c>
      <c r="D23" s="33">
        <f>COUNTIF('Benchmark Average&amp;Percentile_Ma'!N$3:N1002, "&lt;&gt;")</f>
        <v>1</v>
      </c>
      <c r="E23" s="34">
        <f>countif('Benchmark Average&amp;Percentile_Ma'!H:H,"Fail") + countif('Benchmark Average&amp;Percentile_Ma'!H:H,"Pass") </f>
        <v>167</v>
      </c>
      <c r="F23" s="17">
        <f t="shared" si="2"/>
        <v>266</v>
      </c>
      <c r="G23" s="34">
        <f> countif('Benchmark Average&amp;Percentile_Ma'!H:H,"Pass") </f>
        <v>46</v>
      </c>
      <c r="H23" s="34">
        <f> countif('Benchmark Average&amp;Percentile_Ma'!H:H,"Fail") </f>
        <v>121</v>
      </c>
      <c r="I23" s="3"/>
      <c r="J23" s="3"/>
      <c r="K23" s="3"/>
      <c r="L23" s="35"/>
      <c r="M23" s="3"/>
      <c r="N23" s="3"/>
      <c r="O23" s="3"/>
      <c r="P23" s="3"/>
      <c r="Q23" s="3"/>
      <c r="R23" s="3"/>
      <c r="S23" s="3"/>
      <c r="T23" s="3"/>
      <c r="U23" s="3"/>
      <c r="V23" s="3"/>
      <c r="W23" s="3"/>
      <c r="X23" s="3"/>
      <c r="Y23" s="3"/>
      <c r="Z23" s="3"/>
      <c r="AA23" s="3"/>
      <c r="AB23" s="3"/>
      <c r="AC23" s="3"/>
      <c r="AD23" s="3"/>
    </row>
    <row r="24">
      <c r="A24" s="31" t="s">
        <v>38</v>
      </c>
      <c r="B24" s="32">
        <f>countif(Labels!G3:G1002, "&lt;&gt;")</f>
        <v>165</v>
      </c>
      <c r="C24" s="33">
        <f>COUNTIF(Labels!O:O, "Yes")</f>
        <v>84</v>
      </c>
      <c r="D24" s="33">
        <f>COUNTIF(Labels!P$3:P1002, "&lt;&gt;")</f>
        <v>100</v>
      </c>
      <c r="E24" s="34">
        <f>countif(Labels!J:J,"Fail") + countif(Labels!J:J,"Pass") </f>
        <v>159</v>
      </c>
      <c r="F24" s="17">
        <f t="shared" si="2"/>
        <v>6</v>
      </c>
      <c r="G24" s="34">
        <f> countif(Labels!J:J,"Pass") </f>
        <v>154</v>
      </c>
      <c r="H24" s="34">
        <f>countif(Labels!J:J,"Fail") </f>
        <v>5</v>
      </c>
      <c r="I24" s="3"/>
      <c r="J24" s="3"/>
      <c r="K24" s="3"/>
      <c r="L24" s="35"/>
      <c r="M24" s="3"/>
      <c r="N24" s="3"/>
      <c r="O24" s="3"/>
      <c r="P24" s="3"/>
      <c r="Q24" s="3"/>
      <c r="R24" s="3"/>
      <c r="S24" s="3"/>
      <c r="T24" s="3"/>
      <c r="U24" s="3"/>
      <c r="V24" s="3"/>
      <c r="W24" s="3"/>
      <c r="X24" s="3"/>
      <c r="Y24" s="3"/>
      <c r="Z24" s="3"/>
      <c r="AA24" s="3"/>
      <c r="AB24" s="3"/>
      <c r="AC24" s="3"/>
      <c r="AD24" s="3"/>
    </row>
    <row r="25">
      <c r="A25" s="23" t="s">
        <v>31</v>
      </c>
      <c r="B25" s="24">
        <f t="shared" ref="B25:H25" si="3">SUM(B21:B24)</f>
        <v>1445</v>
      </c>
      <c r="C25" s="24">
        <f t="shared" si="3"/>
        <v>1231</v>
      </c>
      <c r="D25" s="24">
        <f t="shared" si="3"/>
        <v>652</v>
      </c>
      <c r="E25" s="24">
        <f t="shared" si="3"/>
        <v>804</v>
      </c>
      <c r="F25" s="24">
        <f t="shared" si="3"/>
        <v>641</v>
      </c>
      <c r="G25" s="24">
        <f t="shared" si="3"/>
        <v>617</v>
      </c>
      <c r="H25" s="24">
        <f t="shared" si="3"/>
        <v>187</v>
      </c>
      <c r="I25" s="3"/>
      <c r="J25" s="37"/>
      <c r="K25" s="37"/>
      <c r="L25" s="38"/>
      <c r="M25" s="3"/>
      <c r="N25" s="3"/>
      <c r="O25" s="3"/>
      <c r="P25" s="3"/>
      <c r="Q25" s="3"/>
      <c r="R25" s="3"/>
      <c r="S25" s="3"/>
      <c r="T25" s="3"/>
      <c r="U25" s="3"/>
      <c r="V25" s="3"/>
      <c r="W25" s="3"/>
      <c r="X25" s="3"/>
      <c r="Y25" s="3"/>
      <c r="Z25" s="3"/>
      <c r="AA25" s="3"/>
      <c r="AB25" s="3"/>
      <c r="AC25" s="3"/>
      <c r="AD25" s="3"/>
    </row>
    <row r="26">
      <c r="A26" s="39"/>
      <c r="B26" s="20"/>
      <c r="C26" s="20"/>
      <c r="D26" s="19"/>
      <c r="E26" s="3"/>
      <c r="F26" s="3"/>
      <c r="G26" s="20"/>
      <c r="H26" s="3"/>
      <c r="I26" s="3"/>
      <c r="J26" s="37"/>
      <c r="K26" s="37"/>
      <c r="L26" s="3"/>
      <c r="M26" s="3"/>
      <c r="N26" s="3"/>
      <c r="O26" s="3"/>
      <c r="P26" s="3"/>
      <c r="Q26" s="3"/>
      <c r="R26" s="3"/>
      <c r="S26" s="3"/>
      <c r="T26" s="3"/>
      <c r="U26" s="3"/>
      <c r="V26" s="3"/>
      <c r="W26" s="3"/>
      <c r="X26" s="3"/>
      <c r="Y26" s="3"/>
      <c r="Z26" s="3"/>
      <c r="AA26" s="3"/>
      <c r="AB26" s="3"/>
      <c r="AC26" s="3"/>
      <c r="AD26" s="3"/>
    </row>
    <row r="27">
      <c r="A27" s="40" t="s">
        <v>39</v>
      </c>
      <c r="B27" s="41" t="s">
        <v>11</v>
      </c>
      <c r="C27" s="41" t="s">
        <v>12</v>
      </c>
      <c r="D27" s="42" t="s">
        <v>13</v>
      </c>
      <c r="E27" s="43" t="s">
        <v>33</v>
      </c>
      <c r="F27" s="43" t="s">
        <v>34</v>
      </c>
      <c r="G27" s="43" t="s">
        <v>15</v>
      </c>
      <c r="H27" s="44" t="s">
        <v>16</v>
      </c>
      <c r="I27" s="2"/>
      <c r="J27" s="37"/>
      <c r="K27" s="37"/>
      <c r="L27" s="3"/>
      <c r="M27" s="3"/>
      <c r="N27" s="3"/>
      <c r="O27" s="3"/>
      <c r="P27" s="3"/>
      <c r="Q27" s="3"/>
      <c r="R27" s="3"/>
      <c r="S27" s="3"/>
      <c r="T27" s="3"/>
      <c r="U27" s="3"/>
      <c r="V27" s="3"/>
      <c r="W27" s="3"/>
      <c r="X27" s="3"/>
      <c r="Y27" s="3"/>
      <c r="Z27" s="3"/>
      <c r="AA27" s="3"/>
      <c r="AB27" s="3"/>
      <c r="AC27" s="3"/>
      <c r="AD27" s="3"/>
    </row>
    <row r="28">
      <c r="A28" s="31" t="s">
        <v>40</v>
      </c>
      <c r="B28" s="32">
        <f>countif('New Graph Interaction_Priyanka '!F4:F1002, "&lt;&gt;")</f>
        <v>365</v>
      </c>
      <c r="C28" s="33">
        <f>COUNTIF('New Graph Interaction_Priyanka '!L:L, "Yes")</f>
        <v>0</v>
      </c>
      <c r="D28" s="33">
        <f>COUNTIF('New Graph Interaction_Priyanka '!R$8:R1002, "&lt;&gt;")</f>
        <v>235</v>
      </c>
      <c r="E28" s="34">
        <f>countif('New Graph Interaction_Priyanka '!I4:I1002,"Fail") + countif('New Graph Interaction_Priyanka '!I4:I1002,"Pass") </f>
        <v>0</v>
      </c>
      <c r="F28" s="17">
        <f>B28-E28</f>
        <v>365</v>
      </c>
      <c r="G28" s="34">
        <f> countif('New Graph Interaction_Priyanka '!I:I,"Pass") </f>
        <v>0</v>
      </c>
      <c r="H28" s="34">
        <f>countif('New Graph Interaction_Priyanka '!I:I,"Fail") </f>
        <v>0</v>
      </c>
      <c r="I28" s="3"/>
      <c r="J28" s="37"/>
      <c r="K28" s="37"/>
      <c r="L28" s="3"/>
      <c r="M28" s="3"/>
      <c r="N28" s="3"/>
      <c r="O28" s="3"/>
      <c r="P28" s="3"/>
      <c r="Q28" s="3"/>
      <c r="R28" s="3"/>
      <c r="S28" s="3"/>
      <c r="T28" s="3"/>
      <c r="U28" s="3"/>
      <c r="V28" s="3"/>
      <c r="W28" s="3"/>
      <c r="X28" s="3"/>
      <c r="Y28" s="3"/>
      <c r="Z28" s="3"/>
      <c r="AA28" s="3"/>
      <c r="AB28" s="3"/>
      <c r="AC28" s="3"/>
      <c r="AD28" s="3"/>
    </row>
    <row r="29">
      <c r="A29" s="16" t="s">
        <v>41</v>
      </c>
      <c r="B29" s="18">
        <f>counta('New Graph Interaction_Priyanka'!U3:U139)</f>
        <v>1</v>
      </c>
      <c r="C29" s="18"/>
      <c r="D29" s="17"/>
      <c r="E29" s="45"/>
      <c r="F29" s="45"/>
      <c r="G29" s="18"/>
      <c r="H29" s="45"/>
      <c r="I29" s="3"/>
      <c r="J29" s="37"/>
      <c r="K29" s="37"/>
      <c r="L29" s="3"/>
      <c r="M29" s="3"/>
      <c r="N29" s="3"/>
      <c r="O29" s="3"/>
      <c r="P29" s="3"/>
      <c r="Q29" s="3"/>
      <c r="R29" s="3"/>
      <c r="S29" s="3"/>
      <c r="T29" s="3"/>
      <c r="U29" s="3"/>
      <c r="V29" s="3"/>
      <c r="W29" s="3"/>
      <c r="X29" s="3"/>
      <c r="Y29" s="3"/>
      <c r="Z29" s="3"/>
      <c r="AA29" s="3"/>
      <c r="AB29" s="3"/>
      <c r="AC29" s="3"/>
      <c r="AD29" s="3"/>
    </row>
    <row r="30">
      <c r="A30" s="23" t="s">
        <v>31</v>
      </c>
      <c r="B30" s="24">
        <f t="shared" ref="B30:H30" si="4">SUM(B26:B29)</f>
        <v>366</v>
      </c>
      <c r="C30" s="24">
        <f t="shared" si="4"/>
        <v>0</v>
      </c>
      <c r="D30" s="24">
        <f t="shared" si="4"/>
        <v>235</v>
      </c>
      <c r="E30" s="24">
        <f t="shared" si="4"/>
        <v>0</v>
      </c>
      <c r="F30" s="24">
        <f t="shared" si="4"/>
        <v>365</v>
      </c>
      <c r="G30" s="24">
        <f t="shared" si="4"/>
        <v>0</v>
      </c>
      <c r="H30" s="24">
        <f t="shared" si="4"/>
        <v>0</v>
      </c>
      <c r="I30" s="3"/>
      <c r="J30" s="37"/>
      <c r="K30" s="37"/>
      <c r="L30" s="3"/>
      <c r="M30" s="3"/>
      <c r="N30" s="3"/>
      <c r="O30" s="3"/>
      <c r="P30" s="3"/>
      <c r="Q30" s="3"/>
      <c r="R30" s="3"/>
      <c r="S30" s="3"/>
      <c r="T30" s="3"/>
      <c r="U30" s="3"/>
      <c r="V30" s="3"/>
      <c r="W30" s="3"/>
      <c r="X30" s="3"/>
      <c r="Y30" s="3"/>
      <c r="Z30" s="3"/>
      <c r="AA30" s="3"/>
      <c r="AB30" s="3"/>
      <c r="AC30" s="3"/>
      <c r="AD30" s="3"/>
    </row>
    <row r="31">
      <c r="A31" s="39"/>
      <c r="B31" s="20"/>
      <c r="C31" s="20"/>
      <c r="D31" s="19"/>
      <c r="E31" s="3"/>
      <c r="F31" s="3"/>
      <c r="G31" s="20"/>
      <c r="H31" s="46"/>
      <c r="I31" s="3"/>
      <c r="J31" s="37"/>
      <c r="K31" s="37"/>
      <c r="L31" s="3"/>
      <c r="M31" s="3"/>
      <c r="N31" s="3"/>
      <c r="O31" s="3"/>
      <c r="P31" s="3"/>
      <c r="Q31" s="3"/>
      <c r="R31" s="3"/>
      <c r="S31" s="3"/>
      <c r="T31" s="3"/>
      <c r="U31" s="3"/>
      <c r="V31" s="3"/>
      <c r="W31" s="3"/>
      <c r="X31" s="3"/>
      <c r="Y31" s="3"/>
      <c r="Z31" s="3"/>
      <c r="AA31" s="3"/>
      <c r="AB31" s="3"/>
      <c r="AC31" s="3"/>
      <c r="AD31" s="3"/>
    </row>
    <row r="32">
      <c r="A32" s="39"/>
      <c r="B32" s="20"/>
      <c r="C32" s="20"/>
      <c r="D32" s="3"/>
      <c r="E32" s="3"/>
      <c r="F32" s="3"/>
      <c r="G32" s="20"/>
      <c r="H32" s="3"/>
      <c r="I32" s="3"/>
      <c r="J32" s="37"/>
      <c r="K32" s="37"/>
      <c r="L32" s="3"/>
      <c r="M32" s="3"/>
      <c r="N32" s="3"/>
      <c r="O32" s="3"/>
      <c r="P32" s="3"/>
      <c r="Q32" s="3"/>
      <c r="R32" s="3"/>
      <c r="S32" s="3"/>
      <c r="T32" s="3"/>
      <c r="U32" s="3"/>
      <c r="V32" s="3"/>
      <c r="W32" s="3"/>
      <c r="X32" s="3"/>
      <c r="Y32" s="3"/>
      <c r="Z32" s="3"/>
      <c r="AA32" s="3"/>
      <c r="AB32" s="3"/>
      <c r="AC32" s="3"/>
      <c r="AD32" s="3"/>
    </row>
    <row r="33">
      <c r="A33" s="47"/>
      <c r="B33" s="20"/>
      <c r="C33" s="20"/>
      <c r="D33" s="3"/>
      <c r="E33" s="3"/>
      <c r="F33" s="3"/>
      <c r="G33" s="20"/>
      <c r="H33" s="3"/>
      <c r="I33" s="3"/>
      <c r="J33" s="37"/>
      <c r="K33" s="37"/>
      <c r="L33" s="3"/>
      <c r="M33" s="3"/>
      <c r="N33" s="3"/>
      <c r="O33" s="3"/>
      <c r="P33" s="3"/>
      <c r="Q33" s="3"/>
      <c r="R33" s="3"/>
      <c r="S33" s="3"/>
      <c r="T33" s="3"/>
      <c r="U33" s="3"/>
      <c r="V33" s="3"/>
      <c r="W33" s="3"/>
      <c r="X33" s="3"/>
      <c r="Y33" s="3"/>
      <c r="Z33" s="3"/>
      <c r="AA33" s="3"/>
      <c r="AB33" s="3"/>
      <c r="AC33" s="3"/>
      <c r="AD33" s="3"/>
    </row>
    <row r="34">
      <c r="A34" s="47"/>
      <c r="B34" s="20"/>
      <c r="C34" s="20"/>
      <c r="D34" s="3"/>
      <c r="E34" s="3"/>
      <c r="F34" s="3"/>
      <c r="G34" s="20"/>
      <c r="H34" s="3"/>
      <c r="I34" s="3"/>
      <c r="J34" s="37"/>
      <c r="K34" s="37"/>
      <c r="L34" s="3"/>
      <c r="M34" s="3"/>
      <c r="N34" s="3"/>
      <c r="O34" s="3"/>
      <c r="P34" s="3"/>
      <c r="Q34" s="3"/>
      <c r="R34" s="3"/>
      <c r="S34" s="3"/>
      <c r="T34" s="3"/>
      <c r="U34" s="3"/>
      <c r="V34" s="3"/>
      <c r="W34" s="3"/>
      <c r="X34" s="3"/>
      <c r="Y34" s="3"/>
      <c r="Z34" s="3"/>
      <c r="AA34" s="3"/>
      <c r="AB34" s="3"/>
      <c r="AC34" s="3"/>
      <c r="AD34" s="3"/>
    </row>
    <row r="35">
      <c r="A35" s="48" t="s">
        <v>42</v>
      </c>
      <c r="B35" s="49"/>
      <c r="C35" s="49"/>
      <c r="D35" s="49"/>
      <c r="E35" s="49"/>
      <c r="F35" s="49"/>
      <c r="G35" s="49"/>
      <c r="H35" s="50"/>
      <c r="I35" s="51"/>
      <c r="J35" s="51"/>
      <c r="K35" s="51"/>
      <c r="L35" s="51"/>
      <c r="M35" s="51"/>
      <c r="N35" s="51"/>
      <c r="O35" s="51"/>
      <c r="P35" s="51"/>
      <c r="Q35" s="51"/>
      <c r="R35" s="51"/>
      <c r="S35" s="51"/>
      <c r="T35" s="51"/>
      <c r="U35" s="51"/>
      <c r="V35" s="51"/>
      <c r="W35" s="51"/>
      <c r="X35" s="51"/>
      <c r="Y35" s="51"/>
      <c r="Z35" s="51"/>
      <c r="AA35" s="51"/>
      <c r="AB35" s="51"/>
      <c r="AC35" s="51"/>
      <c r="AD35" s="51"/>
    </row>
    <row r="36">
      <c r="A36" s="52"/>
      <c r="B36" s="53"/>
      <c r="C36" s="54"/>
      <c r="D36" s="54"/>
      <c r="E36" s="34"/>
      <c r="F36" s="17"/>
      <c r="G36" s="34"/>
      <c r="H36" s="34"/>
      <c r="I36" s="3"/>
      <c r="J36" s="3"/>
      <c r="K36" s="3"/>
      <c r="L36" s="3"/>
      <c r="M36" s="3"/>
      <c r="N36" s="3"/>
      <c r="O36" s="3"/>
      <c r="P36" s="3"/>
      <c r="Q36" s="3"/>
      <c r="R36" s="3"/>
      <c r="S36" s="3"/>
      <c r="T36" s="3"/>
      <c r="U36" s="3"/>
      <c r="V36" s="3"/>
      <c r="W36" s="3"/>
      <c r="X36" s="3"/>
      <c r="Y36" s="3"/>
      <c r="Z36" s="3"/>
      <c r="AA36" s="3"/>
      <c r="AB36" s="3"/>
      <c r="AC36" s="3"/>
      <c r="AD36" s="3"/>
    </row>
    <row r="37">
      <c r="A37" s="55" t="s">
        <v>43</v>
      </c>
      <c r="B37" s="56"/>
      <c r="C37" s="57"/>
      <c r="D37" s="55" t="s">
        <v>44</v>
      </c>
      <c r="E37" s="56"/>
      <c r="F37" s="56"/>
      <c r="G37" s="57"/>
      <c r="L37" s="3"/>
      <c r="M37" s="3"/>
      <c r="N37" s="3"/>
      <c r="O37" s="3"/>
      <c r="P37" s="3"/>
      <c r="Q37" s="3"/>
      <c r="R37" s="3"/>
      <c r="S37" s="3"/>
      <c r="T37" s="3"/>
      <c r="U37" s="3"/>
      <c r="V37" s="3"/>
      <c r="W37" s="3"/>
      <c r="X37" s="3"/>
      <c r="Y37" s="3"/>
      <c r="Z37" s="3"/>
      <c r="AA37" s="3"/>
      <c r="AB37" s="3"/>
    </row>
    <row r="38">
      <c r="A38" s="58" t="s">
        <v>45</v>
      </c>
      <c r="B38" s="58" t="s">
        <v>46</v>
      </c>
      <c r="C38" s="58" t="s">
        <v>34</v>
      </c>
      <c r="D38" s="59" t="s">
        <v>47</v>
      </c>
      <c r="E38" s="59" t="s">
        <v>48</v>
      </c>
      <c r="F38" s="59" t="s">
        <v>34</v>
      </c>
      <c r="G38" s="60" t="s">
        <v>49</v>
      </c>
      <c r="L38" s="61"/>
      <c r="M38" s="3"/>
      <c r="N38" s="3"/>
      <c r="O38" s="3"/>
      <c r="P38" s="3"/>
      <c r="Q38" s="3"/>
      <c r="R38" s="3"/>
      <c r="S38" s="3"/>
      <c r="T38" s="3"/>
      <c r="U38" s="3"/>
      <c r="V38" s="3"/>
      <c r="W38" s="3"/>
      <c r="X38" s="3"/>
      <c r="Y38" s="3"/>
      <c r="Z38" s="3"/>
      <c r="AA38" s="3"/>
      <c r="AB38" s="3"/>
      <c r="AC38" s="3"/>
      <c r="AD38" s="3"/>
    </row>
    <row r="39">
      <c r="A39" s="62"/>
      <c r="B39" s="62"/>
      <c r="C39" s="62"/>
      <c r="D39" s="62"/>
      <c r="E39" s="62"/>
      <c r="F39" s="62"/>
      <c r="G39" s="62"/>
      <c r="L39" s="3"/>
      <c r="M39" s="3"/>
      <c r="N39" s="3"/>
      <c r="O39" s="3"/>
      <c r="P39" s="3"/>
      <c r="Q39" s="3"/>
      <c r="R39" s="3"/>
      <c r="S39" s="3"/>
      <c r="T39" s="3"/>
      <c r="U39" s="3"/>
      <c r="V39" s="3"/>
      <c r="W39" s="3"/>
      <c r="X39" s="3"/>
      <c r="Y39" s="3"/>
      <c r="Z39" s="3"/>
      <c r="AA39" s="3"/>
      <c r="AB39" s="3"/>
    </row>
    <row r="40">
      <c r="A40" s="6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row>
    <row r="41">
      <c r="A41" s="55" t="s">
        <v>50</v>
      </c>
      <c r="B41" s="56"/>
      <c r="C41" s="56"/>
      <c r="D41" s="57"/>
      <c r="I41" s="3"/>
      <c r="J41" s="3"/>
      <c r="K41" s="3"/>
      <c r="L41" s="3"/>
      <c r="M41" s="3"/>
      <c r="N41" s="3"/>
      <c r="O41" s="3"/>
      <c r="P41" s="3"/>
      <c r="Q41" s="3"/>
      <c r="R41" s="3"/>
      <c r="S41" s="3"/>
      <c r="T41" s="3"/>
      <c r="U41" s="3"/>
      <c r="V41" s="3"/>
      <c r="W41" s="3"/>
      <c r="X41" s="3"/>
      <c r="Y41" s="3"/>
      <c r="Z41" s="3"/>
      <c r="AA41" s="3"/>
      <c r="AB41" s="3"/>
      <c r="AC41" s="3"/>
      <c r="AD41" s="3"/>
    </row>
    <row r="42">
      <c r="A42" s="60" t="s">
        <v>51</v>
      </c>
      <c r="B42" s="60" t="s">
        <v>52</v>
      </c>
      <c r="C42" s="60" t="s">
        <v>34</v>
      </c>
      <c r="D42" s="60" t="s">
        <v>49</v>
      </c>
      <c r="I42" s="3"/>
      <c r="J42" s="3"/>
      <c r="K42" s="3"/>
      <c r="L42" s="3"/>
      <c r="M42" s="3"/>
      <c r="N42" s="3"/>
      <c r="O42" s="3"/>
      <c r="P42" s="3"/>
      <c r="Q42" s="3"/>
      <c r="R42" s="3"/>
      <c r="S42" s="3"/>
      <c r="T42" s="3"/>
      <c r="U42" s="3"/>
      <c r="V42" s="3"/>
      <c r="W42" s="3"/>
      <c r="X42" s="3"/>
      <c r="Y42" s="3"/>
      <c r="Z42" s="3"/>
      <c r="AA42" s="3"/>
      <c r="AB42" s="3"/>
      <c r="AC42" s="3"/>
      <c r="AD42" s="3"/>
    </row>
    <row r="43">
      <c r="A43" s="62"/>
      <c r="B43" s="62"/>
      <c r="C43" s="62"/>
      <c r="D43" s="64"/>
      <c r="I43" s="3"/>
      <c r="J43" s="3"/>
      <c r="K43" s="3"/>
      <c r="L43" s="3"/>
      <c r="M43" s="3"/>
      <c r="N43" s="3"/>
      <c r="O43" s="3"/>
      <c r="P43" s="3"/>
      <c r="Q43" s="3"/>
      <c r="R43" s="3"/>
      <c r="S43" s="3"/>
      <c r="T43" s="3"/>
      <c r="U43" s="3"/>
      <c r="V43" s="3"/>
      <c r="W43" s="3"/>
      <c r="X43" s="3"/>
      <c r="Y43" s="3"/>
      <c r="Z43" s="3"/>
      <c r="AA43" s="3"/>
      <c r="AB43" s="3"/>
      <c r="AC43" s="3"/>
      <c r="AD43" s="3"/>
    </row>
    <row r="44">
      <c r="A44" s="6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row>
    <row r="45">
      <c r="A45" s="55" t="s">
        <v>53</v>
      </c>
      <c r="B45" s="56"/>
      <c r="C45" s="56"/>
      <c r="D45" s="57"/>
      <c r="E45" s="3"/>
      <c r="F45" s="3"/>
      <c r="G45" s="3"/>
      <c r="H45" s="3"/>
      <c r="I45" s="3"/>
      <c r="J45" s="3"/>
      <c r="K45" s="3"/>
      <c r="L45" s="3"/>
      <c r="M45" s="3"/>
      <c r="N45" s="3"/>
      <c r="O45" s="3"/>
      <c r="P45" s="3"/>
      <c r="Q45" s="3"/>
      <c r="R45" s="3"/>
      <c r="S45" s="3"/>
      <c r="T45" s="3"/>
      <c r="U45" s="3"/>
      <c r="V45" s="3"/>
      <c r="W45" s="3"/>
      <c r="X45" s="3"/>
      <c r="Y45" s="3"/>
      <c r="Z45" s="3"/>
      <c r="AA45" s="3"/>
      <c r="AB45" s="3"/>
      <c r="AC45" s="3"/>
      <c r="AD45" s="3"/>
    </row>
    <row r="46">
      <c r="A46" s="60" t="s">
        <v>54</v>
      </c>
      <c r="B46" s="60" t="s">
        <v>55</v>
      </c>
      <c r="C46" s="60" t="s">
        <v>34</v>
      </c>
      <c r="D46" s="60" t="s">
        <v>49</v>
      </c>
      <c r="E46" s="3"/>
      <c r="F46" s="3"/>
      <c r="G46" s="3"/>
      <c r="H46" s="3"/>
      <c r="I46" s="3"/>
      <c r="J46" s="3"/>
      <c r="K46" s="3"/>
      <c r="L46" s="3"/>
      <c r="M46" s="3"/>
      <c r="N46" s="3"/>
      <c r="O46" s="3"/>
      <c r="P46" s="3"/>
      <c r="Q46" s="3"/>
      <c r="R46" s="3"/>
      <c r="S46" s="3"/>
      <c r="T46" s="3"/>
      <c r="U46" s="3"/>
      <c r="V46" s="3"/>
      <c r="W46" s="3"/>
      <c r="X46" s="3"/>
      <c r="Y46" s="3"/>
      <c r="Z46" s="3"/>
      <c r="AA46" s="3"/>
      <c r="AB46" s="3"/>
      <c r="AC46" s="3"/>
      <c r="AD46" s="3"/>
    </row>
    <row r="47">
      <c r="A47" s="62"/>
      <c r="B47" s="62"/>
      <c r="C47" s="62"/>
      <c r="D47" s="64"/>
      <c r="E47" s="3"/>
      <c r="F47" s="3"/>
      <c r="G47" s="3"/>
      <c r="H47" s="3"/>
      <c r="I47" s="3"/>
      <c r="J47" s="3"/>
      <c r="K47" s="3"/>
      <c r="L47" s="3"/>
      <c r="M47" s="3"/>
      <c r="N47" s="3"/>
      <c r="O47" s="3"/>
      <c r="P47" s="3"/>
      <c r="Q47" s="3"/>
      <c r="R47" s="3"/>
      <c r="S47" s="3"/>
      <c r="T47" s="3"/>
      <c r="U47" s="3"/>
      <c r="V47" s="3"/>
      <c r="W47" s="3"/>
      <c r="X47" s="3"/>
      <c r="Y47" s="3"/>
      <c r="Z47" s="3"/>
      <c r="AA47" s="3"/>
      <c r="AB47" s="3"/>
      <c r="AC47" s="3"/>
      <c r="AD47" s="3"/>
    </row>
    <row r="48">
      <c r="A48" s="6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row>
    <row r="49">
      <c r="A49" s="6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row>
    <row r="50">
      <c r="A50" s="6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row>
    <row r="51">
      <c r="A51" s="6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row>
    <row r="52">
      <c r="A52" s="6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row>
    <row r="53">
      <c r="A53" s="6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row>
    <row r="54">
      <c r="A54" s="6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c r="A55" s="6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row>
    <row r="56">
      <c r="A56" s="6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c r="A57" s="6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c r="A58" s="6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c r="A59" s="6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c r="A60" s="6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c r="A61" s="6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c r="A62" s="6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c r="A63" s="6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c r="A64" s="6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c r="A65" s="6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c r="A66" s="6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c r="A67" s="6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c r="A68" s="6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c r="A69" s="6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row r="70">
      <c r="A70" s="6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row>
    <row r="71">
      <c r="A71" s="6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row>
    <row r="72">
      <c r="A72" s="6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row>
    <row r="73">
      <c r="A73" s="6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row>
    <row r="74">
      <c r="A74" s="6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row>
    <row r="75">
      <c r="A75" s="6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row>
    <row r="76">
      <c r="A76" s="6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row>
    <row r="77">
      <c r="A77" s="6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row>
    <row r="78">
      <c r="A78" s="6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row>
    <row r="79">
      <c r="A79" s="6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row>
    <row r="80">
      <c r="A80" s="6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row>
    <row r="81">
      <c r="A81" s="6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row>
    <row r="82">
      <c r="A82" s="6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row>
    <row r="83">
      <c r="A83" s="6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row>
    <row r="84">
      <c r="A84" s="6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row>
    <row r="85">
      <c r="A85" s="6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row>
    <row r="86">
      <c r="A86" s="6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row>
    <row r="87">
      <c r="A87" s="6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row>
    <row r="88">
      <c r="A88" s="6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row>
    <row r="89">
      <c r="A89" s="6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row>
    <row r="90">
      <c r="A90" s="6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row>
    <row r="91">
      <c r="A91" s="6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row>
    <row r="92">
      <c r="A92" s="6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c r="A93" s="6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row>
    <row r="94">
      <c r="A94" s="6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row>
    <row r="95">
      <c r="A95" s="6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row>
    <row r="96">
      <c r="A96" s="6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row>
    <row r="97">
      <c r="A97" s="6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row>
    <row r="98">
      <c r="A98" s="6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row>
    <row r="99">
      <c r="A99" s="6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row>
    <row r="100">
      <c r="A100" s="6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c r="A101" s="6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c r="A102" s="6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c r="A103" s="6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c r="A104" s="6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c r="A105" s="6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c r="A106" s="6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c r="A107" s="6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c r="A108" s="6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c r="A109" s="6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c r="A110" s="6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c r="A111" s="6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c r="A112" s="6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c r="A113" s="6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c r="A114" s="6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c r="A115" s="6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c r="A116" s="6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c r="A117" s="6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c r="A118" s="6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c r="A119" s="6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c r="A120" s="6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c r="A121" s="6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c r="A122" s="6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c r="A123" s="6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c r="A124" s="6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c r="A125" s="6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c r="A126" s="6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c r="A127" s="6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c r="A128" s="6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c r="A129" s="6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c r="A130" s="6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c r="A131" s="6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c r="A132" s="6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c r="A133" s="6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c r="A134" s="6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c r="A135" s="6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c r="A136" s="6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c r="A137" s="6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c r="A138" s="6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c r="A139" s="6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c r="A140" s="6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c r="A141" s="6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c r="A142" s="6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c r="A143" s="6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c r="A144" s="6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c r="A145" s="6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c r="A146" s="6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c r="A147" s="6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c r="A148" s="6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c r="A149" s="6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c r="A150" s="6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c r="A151" s="6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c r="A152" s="6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c r="A153" s="6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c r="A154" s="6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c r="A155" s="6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c r="A156" s="6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c r="A157" s="6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c r="A158" s="6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c r="A159" s="6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c r="A160" s="6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c r="A161" s="6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c r="A162" s="6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c r="A163" s="6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c r="A164" s="6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c r="A165" s="6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c r="A166" s="6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c r="A167" s="6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c r="A168" s="6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c r="A169" s="6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c r="A170" s="6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c r="A171" s="6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c r="A172" s="6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c r="A173" s="6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c r="A174" s="6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c r="A175" s="6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c r="A176" s="6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c r="A177" s="6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c r="A178" s="6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c r="A179" s="6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c r="A180" s="6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c r="A181" s="6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c r="A182" s="6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c r="A183" s="6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c r="A184" s="6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c r="A185" s="6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c r="A186" s="6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c r="A187" s="6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c r="A188" s="6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c r="A189" s="6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c r="A190" s="6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c r="A191" s="6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c r="A192" s="6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c r="A193" s="6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c r="A194" s="6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c r="A195" s="6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c r="A196" s="6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c r="A197" s="6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c r="A198" s="6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c r="A199" s="6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c r="A200" s="6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c r="A201" s="6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c r="A202" s="6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c r="A203" s="6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c r="A204" s="6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c r="A205" s="6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c r="A206" s="6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c r="A207" s="6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c r="A208" s="6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c r="A209" s="6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c r="A210" s="6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c r="A211" s="6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c r="A212" s="6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c r="A213" s="6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c r="A214" s="6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c r="A215" s="6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c r="A216" s="6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c r="A217" s="6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c r="A218" s="6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c r="A219" s="6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c r="A220" s="6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c r="A221" s="6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c r="A222" s="6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c r="A223" s="6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c r="A224" s="6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c r="A225" s="6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c r="A226" s="6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c r="A227" s="6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c r="A228" s="6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c r="A229" s="6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c r="A230" s="6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c r="A231" s="6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c r="A232" s="6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c r="A233" s="6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c r="A234" s="6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c r="A235" s="6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c r="A236" s="6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c r="A237" s="6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c r="A238" s="6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c r="A239" s="6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c r="A240" s="6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c r="A241" s="6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c r="A242" s="6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c r="A243" s="6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c r="A244" s="6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c r="A245" s="6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c r="A246" s="6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c r="A247" s="6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c r="A248" s="6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c r="A249" s="6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c r="A250" s="6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c r="A251" s="6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c r="A252" s="6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c r="A253" s="6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c r="A254" s="6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c r="A255" s="6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c r="A256" s="6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c r="A257" s="6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c r="A258" s="6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c r="A259" s="6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c r="A260" s="6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c r="A261" s="6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c r="A262" s="6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c r="A263" s="6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c r="A264" s="6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c r="A265" s="6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c r="A266" s="6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c r="A267" s="6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c r="A268" s="6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c r="A269" s="6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c r="A270" s="6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c r="A271" s="6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c r="A272" s="6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c r="A273" s="6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c r="A274" s="6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c r="A275" s="6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c r="A276" s="6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c r="A277" s="6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c r="A278" s="6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c r="A279" s="6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c r="A280" s="6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c r="A281" s="6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c r="A282" s="6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c r="A283" s="6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c r="A284" s="6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c r="A285" s="6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c r="A286" s="6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c r="A287" s="6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c r="A288" s="6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c r="A289" s="6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c r="A290" s="6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c r="A291" s="6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c r="A292" s="6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c r="A293" s="6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c r="A294" s="6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c r="A295" s="6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c r="A296" s="6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c r="A297" s="6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c r="A298" s="6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c r="A299" s="6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c r="A300" s="6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c r="A301" s="6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c r="A302" s="6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c r="A303" s="6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c r="A304" s="6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c r="A305" s="6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c r="A306" s="6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c r="A307" s="6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c r="A308" s="6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c r="A309" s="6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c r="A310" s="6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c r="A311" s="6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c r="A312" s="6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c r="A313" s="6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c r="A314" s="6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c r="A315" s="6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c r="A316" s="6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c r="A317" s="6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c r="A318" s="6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c r="A319" s="6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c r="A320" s="6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c r="A321" s="6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c r="A322" s="6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c r="A323" s="6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c r="A324" s="6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c r="A325" s="6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c r="A326" s="6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c r="A327" s="6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c r="A328" s="6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c r="A329" s="6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c r="A330" s="6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c r="A331" s="6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c r="A332" s="6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c r="A333" s="6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c r="A334" s="6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c r="A335" s="6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c r="A336" s="6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c r="A337" s="6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c r="A338" s="6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c r="A339" s="6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c r="A340" s="6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c r="A341" s="6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c r="A342" s="6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c r="A343" s="6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c r="A344" s="6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c r="A345" s="6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c r="A346" s="6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c r="A347" s="6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c r="A348" s="6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c r="A349" s="6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c r="A350" s="6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c r="A351" s="6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c r="A352" s="6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c r="A353" s="6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c r="A354" s="6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c r="A355" s="6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c r="A356" s="6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c r="A357" s="6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c r="A358" s="6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c r="A359" s="6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c r="A360" s="6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c r="A361" s="6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c r="A362" s="6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c r="A363" s="6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c r="A364" s="6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c r="A365" s="6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c r="A366" s="6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c r="A367" s="6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c r="A368" s="6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c r="A369" s="6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c r="A370" s="6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c r="A371" s="6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c r="A372" s="6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c r="A373" s="6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c r="A374" s="6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c r="A375" s="6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c r="A376" s="6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c r="A377" s="6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c r="A378" s="6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c r="A379" s="6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c r="A380" s="6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c r="A381" s="6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c r="A382" s="6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c r="A383" s="6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c r="A384" s="6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c r="A385" s="6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c r="A386" s="6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c r="A387" s="6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c r="A388" s="6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c r="A389" s="6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c r="A390" s="6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c r="A391" s="6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c r="A392" s="6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c r="A393" s="6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c r="A394" s="6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c r="A395" s="6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c r="A396" s="6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c r="A397" s="6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c r="A398" s="6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c r="A399" s="6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c r="A400" s="6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c r="A401" s="6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c r="A402" s="6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c r="A403" s="6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c r="A404" s="6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c r="A405" s="6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c r="A406" s="6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c r="A407" s="6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c r="A408" s="6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c r="A409" s="6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c r="A410" s="6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c r="A411" s="6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c r="A412" s="6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c r="A413" s="6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c r="A414" s="6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c r="A415" s="6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c r="A416" s="6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c r="A417" s="6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c r="A418" s="6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c r="A419" s="6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c r="A420" s="6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c r="A421" s="6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c r="A422" s="6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c r="A423" s="6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c r="A424" s="6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c r="A425" s="6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c r="A426" s="6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c r="A427" s="6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c r="A428" s="6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c r="A429" s="6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c r="A430" s="6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c r="A431" s="6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c r="A432" s="6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c r="A433" s="6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c r="A434" s="6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c r="A435" s="6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c r="A436" s="6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c r="A437" s="6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c r="A438" s="6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c r="A439" s="6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c r="A440" s="6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c r="A441" s="6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c r="A442" s="6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c r="A443" s="6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c r="A444" s="6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c r="A445" s="6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c r="A446" s="6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c r="A447" s="6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c r="A448" s="6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c r="A449" s="6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c r="A450" s="6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c r="A451" s="6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c r="A452" s="6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c r="A453" s="6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c r="A454" s="6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c r="A455" s="6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c r="A456" s="6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c r="A457" s="6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c r="A458" s="6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c r="A459" s="6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c r="A460" s="6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c r="A461" s="6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c r="A462" s="6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c r="A463" s="6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c r="A464" s="6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c r="A465" s="6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c r="A466" s="6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c r="A467" s="6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c r="A468" s="6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c r="A469" s="6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c r="A470" s="6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c r="A471" s="6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c r="A472" s="6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c r="A473" s="6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c r="A474" s="6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c r="A475" s="6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c r="A476" s="6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c r="A477" s="6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c r="A478" s="6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c r="A479" s="6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c r="A480" s="6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c r="A481" s="6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c r="A482" s="6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c r="A483" s="6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c r="A484" s="6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c r="A485" s="6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c r="A486" s="6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c r="A487" s="6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c r="A488" s="6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c r="A489" s="6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c r="A490" s="6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c r="A491" s="6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c r="A492" s="6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c r="A493" s="6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c r="A494" s="6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c r="A495" s="6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c r="A496" s="6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c r="A497" s="6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c r="A498" s="6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c r="A499" s="6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c r="A500" s="6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c r="A501" s="6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c r="A502" s="6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c r="A503" s="6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c r="A504" s="6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c r="A505" s="6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c r="A506" s="6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c r="A507" s="6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c r="A508" s="6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c r="A509" s="6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c r="A510" s="6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c r="A511" s="6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c r="A512" s="6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c r="A513" s="6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c r="A514" s="6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c r="A515" s="6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c r="A516" s="6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c r="A517" s="6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c r="A518" s="6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c r="A519" s="6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c r="A520" s="6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c r="A521" s="6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c r="A522" s="6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c r="A523" s="6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c r="A524" s="6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c r="A525" s="6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c r="A526" s="6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c r="A527" s="6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c r="A528" s="6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c r="A529" s="6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c r="A530" s="6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c r="A531" s="6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c r="A532" s="6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c r="A533" s="6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c r="A534" s="6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c r="A535" s="6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c r="A536" s="6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c r="A537" s="6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c r="A538" s="6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c r="A539" s="6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c r="A540" s="6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c r="A541" s="6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c r="A542" s="6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c r="A543" s="6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c r="A544" s="6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c r="A545" s="6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c r="A546" s="6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c r="A547" s="6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c r="A548" s="6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c r="A549" s="6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c r="A550" s="6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c r="A551" s="6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c r="A552" s="6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c r="A553" s="6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c r="A554" s="6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c r="A555" s="6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c r="A556" s="6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c r="A557" s="6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c r="A558" s="6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c r="A559" s="6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c r="A560" s="6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c r="A561" s="6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c r="A562" s="6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c r="A563" s="6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c r="A564" s="6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c r="A565" s="6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c r="A566" s="6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c r="A567" s="6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c r="A568" s="6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c r="A569" s="6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c r="A570" s="6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c r="A571" s="6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c r="A572" s="6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c r="A573" s="6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c r="A574" s="6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c r="A575" s="6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c r="A576" s="6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c r="A577" s="6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c r="A578" s="6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c r="A579" s="6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c r="A580" s="6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c r="A581" s="6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c r="A582" s="6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c r="A583" s="6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c r="A584" s="6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c r="A585" s="6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c r="A586" s="6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c r="A587" s="6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c r="A588" s="6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c r="A589" s="6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c r="A590" s="6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c r="A591" s="6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c r="A592" s="6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c r="A593" s="6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c r="A594" s="6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c r="A595" s="6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c r="A596" s="6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c r="A597" s="6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c r="A598" s="6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c r="A599" s="6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c r="A600" s="6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c r="A601" s="6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c r="A602" s="6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c r="A603" s="6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c r="A604" s="6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c r="A605" s="6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c r="A606" s="6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c r="A607" s="6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c r="A608" s="6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c r="A609" s="6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c r="A610" s="6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c r="A611" s="6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c r="A612" s="6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c r="A613" s="6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c r="A614" s="6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c r="A615" s="6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c r="A616" s="6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c r="A617" s="6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c r="A618" s="6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c r="A619" s="6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c r="A620" s="6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c r="A621" s="6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c r="A622" s="6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c r="A623" s="6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c r="A624" s="6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c r="A625" s="6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c r="A626" s="6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c r="A627" s="6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c r="A628" s="6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c r="A629" s="6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c r="A630" s="6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c r="A631" s="6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c r="A632" s="6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c r="A633" s="6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c r="A634" s="6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c r="A635" s="6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c r="A636" s="6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c r="A637" s="6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c r="A638" s="6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c r="A639" s="6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c r="A640" s="6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c r="A641" s="6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c r="A642" s="6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c r="A643" s="6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c r="A644" s="6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c r="A645" s="6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c r="A646" s="6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c r="A647" s="6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c r="A648" s="6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c r="A649" s="6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c r="A650" s="6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c r="A651" s="6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c r="A652" s="6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c r="A653" s="6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c r="A654" s="6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c r="A655" s="6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c r="A656" s="6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c r="A657" s="6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c r="A658" s="6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c r="A659" s="6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c r="A660" s="6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c r="A661" s="6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c r="A662" s="6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c r="A663" s="6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c r="A664" s="6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c r="A665" s="6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c r="A666" s="6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c r="A667" s="6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c r="A668" s="6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c r="A669" s="6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c r="A670" s="6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c r="A671" s="6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c r="A672" s="6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c r="A673" s="6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c r="A674" s="6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c r="A675" s="6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c r="A676" s="6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c r="A677" s="6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c r="A678" s="6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c r="A679" s="6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c r="A680" s="6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c r="A681" s="6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c r="A682" s="6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c r="A683" s="6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c r="A684" s="6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c r="A685" s="6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c r="A686" s="6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c r="A687" s="6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c r="A688" s="6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c r="A689" s="6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c r="A690" s="6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c r="A691" s="6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c r="A692" s="6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c r="A693" s="6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c r="A694" s="6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c r="A695" s="6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c r="A696" s="6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c r="A697" s="6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c r="A698" s="6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c r="A699" s="6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c r="A700" s="6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c r="A701" s="6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c r="A702" s="6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c r="A703" s="6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c r="A704" s="6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c r="A705" s="6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c r="A706" s="6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c r="A707" s="6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c r="A708" s="6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c r="A709" s="6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c r="A710" s="6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c r="A711" s="6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c r="A712" s="6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c r="A713" s="6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c r="A714" s="6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c r="A715" s="6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c r="A716" s="6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c r="A717" s="6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c r="A718" s="6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c r="A719" s="6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c r="A720" s="6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c r="A721" s="6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c r="A722" s="6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c r="A723" s="6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c r="A724" s="6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c r="A725" s="6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c r="A726" s="6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c r="A727" s="6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c r="A728" s="6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c r="A729" s="6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c r="A730" s="6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c r="A731" s="6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c r="A732" s="6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c r="A733" s="6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c r="A734" s="6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c r="A735" s="6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c r="A736" s="6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c r="A737" s="6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c r="A738" s="6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c r="A739" s="6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c r="A740" s="6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c r="A741" s="6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c r="A742" s="6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c r="A743" s="6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c r="A744" s="6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c r="A745" s="6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c r="A746" s="6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c r="A747" s="6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c r="A748" s="6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c r="A749" s="6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c r="A750" s="6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c r="A751" s="6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c r="A752" s="6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c r="A753" s="6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c r="A754" s="6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c r="A755" s="6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c r="A756" s="6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c r="A757" s="6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c r="A758" s="6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c r="A759" s="6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c r="A760" s="6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c r="A761" s="6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c r="A762" s="6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c r="A763" s="6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c r="A764" s="6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c r="A765" s="6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c r="A766" s="6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c r="A767" s="6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c r="A768" s="6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c r="A769" s="6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c r="A770" s="6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c r="A771" s="6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c r="A772" s="6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c r="A773" s="6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c r="A774" s="6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c r="A775" s="6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c r="A776" s="6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c r="A777" s="6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c r="A778" s="6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c r="A779" s="6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c r="A780" s="6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c r="A781" s="6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c r="A782" s="6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c r="A783" s="6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c r="A784" s="6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c r="A785" s="6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c r="A786" s="6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c r="A787" s="6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c r="A788" s="6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c r="A789" s="6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c r="A790" s="6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c r="A791" s="6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c r="A792" s="6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c r="A793" s="6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c r="A794" s="6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c r="A795" s="6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c r="A796" s="6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c r="A797" s="6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c r="A798" s="6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c r="A799" s="6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c r="A800" s="6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c r="A801" s="6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c r="A802" s="6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c r="A803" s="6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c r="A804" s="6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c r="A805" s="6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c r="A806" s="6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c r="A807" s="6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c r="A808" s="6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c r="A809" s="6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c r="A810" s="6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c r="A811" s="6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c r="A812" s="6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c r="A813" s="6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c r="A814" s="6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c r="A815" s="6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c r="A816" s="6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c r="A817" s="6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c r="A818" s="6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c r="A819" s="6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c r="A820" s="6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c r="A821" s="6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c r="A822" s="6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c r="A823" s="6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c r="A824" s="6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c r="A825" s="6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c r="A826" s="6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c r="A827" s="6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c r="A828" s="6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c r="A829" s="6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c r="A830" s="6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c r="A831" s="6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c r="A832" s="6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c r="A833" s="6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c r="A834" s="6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c r="A835" s="6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c r="A836" s="6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c r="A837" s="6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c r="A838" s="6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c r="A839" s="6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c r="A840" s="6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c r="A841" s="6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c r="A842" s="6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c r="A843" s="6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c r="A844" s="6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c r="A845" s="6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c r="A846" s="6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c r="A847" s="6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c r="A848" s="6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c r="A849" s="6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c r="A850" s="6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c r="A851" s="6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c r="A852" s="6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c r="A853" s="6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c r="A854" s="6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c r="A855" s="6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c r="A856" s="6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c r="A857" s="6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c r="A858" s="6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c r="A859" s="6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c r="A860" s="6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c r="A861" s="6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c r="A862" s="6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c r="A863" s="6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c r="A864" s="6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c r="A865" s="6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c r="A866" s="6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c r="A867" s="6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c r="A868" s="6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c r="A869" s="6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c r="A870" s="6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c r="A871" s="6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c r="A872" s="6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c r="A873" s="6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c r="A874" s="6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c r="A875" s="6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c r="A876" s="6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c r="A877" s="6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c r="A878" s="6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c r="A879" s="6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c r="A880" s="6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c r="A881" s="6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c r="A882" s="6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c r="A883" s="6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c r="A884" s="6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c r="A885" s="6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c r="A886" s="6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c r="A887" s="6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c r="A888" s="6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c r="A889" s="6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c r="A890" s="6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c r="A891" s="6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c r="A892" s="6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c r="A893" s="6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c r="A894" s="6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c r="A895" s="6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c r="A896" s="6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c r="A897" s="6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c r="A898" s="6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c r="A899" s="6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c r="A900" s="6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c r="A901" s="6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c r="A902" s="6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c r="A903" s="6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c r="A904" s="6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c r="A905" s="6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c r="A906" s="6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c r="A907" s="6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c r="A908" s="6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c r="A909" s="6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c r="A910" s="6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c r="A911" s="6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c r="A912" s="6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c r="A913" s="6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c r="A914" s="6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c r="A915" s="6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c r="A916" s="6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c r="A917" s="6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c r="A918" s="6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c r="A919" s="6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c r="A920" s="6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c r="A921" s="6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c r="A922" s="6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c r="A923" s="6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c r="A924" s="6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c r="A925" s="6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c r="A926" s="6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c r="A927" s="6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c r="A928" s="6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c r="A929" s="6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c r="A930" s="6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c r="A931" s="6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c r="A932" s="6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c r="A933" s="6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c r="A934" s="6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c r="A935" s="6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c r="A936" s="6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c r="A937" s="6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c r="A938" s="6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c r="A939" s="6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c r="A940" s="6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c r="A941" s="6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c r="A942" s="6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c r="A943" s="6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c r="A944" s="6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c r="A945" s="6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c r="A946" s="6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c r="A947" s="6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c r="A948" s="6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c r="A949" s="6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c r="A950" s="6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c r="A951" s="6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c r="A952" s="6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c r="A953" s="6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c r="A954" s="6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c r="A955" s="6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c r="A956" s="6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c r="A957" s="6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c r="A958" s="6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c r="A959" s="6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c r="A960" s="6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c r="A961" s="6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c r="A962" s="6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c r="A963" s="6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c r="A964" s="6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c r="A965" s="6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c r="A966" s="6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c r="A967" s="6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c r="A968" s="6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c r="A969" s="6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c r="A970" s="6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c r="A971" s="6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c r="A972" s="6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row>
    <row r="973">
      <c r="A973" s="6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row>
    <row r="974">
      <c r="A974" s="6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row>
    <row r="975">
      <c r="A975" s="6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row>
    <row r="976">
      <c r="A976" s="6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row>
    <row r="977">
      <c r="A977" s="6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row>
    <row r="978">
      <c r="A978" s="6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row>
    <row r="979">
      <c r="A979" s="6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row>
    <row r="980">
      <c r="A980" s="6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row>
    <row r="981">
      <c r="A981" s="6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row>
    <row r="982">
      <c r="A982" s="6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row>
    <row r="983">
      <c r="A983" s="6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row>
    <row r="984">
      <c r="A984" s="6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row>
    <row r="985">
      <c r="A985" s="6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row>
    <row r="986">
      <c r="A986" s="6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row>
    <row r="987">
      <c r="A987" s="6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row>
    <row r="988">
      <c r="A988" s="6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row>
    <row r="989">
      <c r="A989" s="6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row>
    <row r="990">
      <c r="A990" s="6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row>
    <row r="991">
      <c r="A991" s="6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row>
    <row r="992">
      <c r="A992" s="6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row>
    <row r="993">
      <c r="A993" s="6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row>
    <row r="994">
      <c r="A994" s="6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row>
    <row r="995">
      <c r="A995" s="6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row>
    <row r="996">
      <c r="A996" s="6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row>
    <row r="997">
      <c r="A997" s="6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row>
    <row r="998">
      <c r="A998" s="6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row>
    <row r="999">
      <c r="A999" s="6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row>
    <row r="1000">
      <c r="A1000" s="6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row>
    <row r="1001">
      <c r="A1001" s="6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row>
    <row r="1002">
      <c r="A1002" s="6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row>
  </sheetData>
  <mergeCells count="4">
    <mergeCell ref="A37:C37"/>
    <mergeCell ref="D37:G37"/>
    <mergeCell ref="A41:D41"/>
    <mergeCell ref="A45:D45"/>
  </mergeCells>
  <hyperlinks>
    <hyperlink r:id="rId2" ref="B2"/>
  </hyperlinks>
  <drawing r:id="rId3"/>
  <legacy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6.14"/>
    <col customWidth="1" min="2" max="4" width="12.71"/>
    <col customWidth="1" min="5" max="5" width="64.86"/>
    <col customWidth="1" min="6" max="6" width="71.0"/>
    <col customWidth="1" min="7" max="7" width="76.71"/>
    <col customWidth="1" min="8" max="8" width="45.57"/>
    <col customWidth="1" min="9" max="11" width="10.57"/>
    <col customWidth="1" min="12" max="12" width="18.57"/>
    <col customWidth="1" min="13" max="13" width="26.14"/>
    <col customWidth="1" min="14" max="14" width="10.29"/>
    <col customWidth="1" min="15" max="15" width="16.14"/>
    <col customWidth="1" min="16" max="16" width="17.0"/>
    <col customWidth="1" min="17" max="17" width="12.57"/>
    <col customWidth="1" min="18" max="19" width="14.57"/>
    <col customWidth="1" min="20" max="20" width="10.71"/>
  </cols>
  <sheetData>
    <row r="1">
      <c r="A1" s="65" t="s">
        <v>56</v>
      </c>
      <c r="D1" s="66"/>
      <c r="E1" s="67"/>
      <c r="F1" s="67"/>
      <c r="G1" s="67"/>
      <c r="H1" s="67"/>
      <c r="I1" s="67"/>
      <c r="J1" s="67"/>
      <c r="K1" s="67"/>
      <c r="L1" s="67"/>
      <c r="M1" s="67"/>
      <c r="N1" s="67"/>
      <c r="O1" s="67"/>
      <c r="P1" s="67"/>
      <c r="Q1" s="67"/>
      <c r="R1" s="67"/>
      <c r="S1" s="67"/>
      <c r="T1" s="67"/>
      <c r="U1" s="67"/>
      <c r="V1" s="67"/>
      <c r="W1" s="67"/>
    </row>
    <row r="2" ht="32.25" hidden="1" customHeight="1">
      <c r="A2" s="68" t="s">
        <v>57</v>
      </c>
      <c r="B2" s="68" t="s">
        <v>58</v>
      </c>
      <c r="C2" s="68" t="s">
        <v>59</v>
      </c>
      <c r="D2" s="68" t="s">
        <v>60</v>
      </c>
      <c r="E2" s="68" t="s">
        <v>61</v>
      </c>
      <c r="F2" s="68" t="s">
        <v>62</v>
      </c>
      <c r="G2" s="68" t="s">
        <v>63</v>
      </c>
      <c r="H2" s="68" t="s">
        <v>64</v>
      </c>
      <c r="I2" s="68" t="s">
        <v>65</v>
      </c>
      <c r="J2" s="68" t="s">
        <v>66</v>
      </c>
      <c r="K2" s="68" t="s">
        <v>67</v>
      </c>
      <c r="L2" s="68" t="s">
        <v>68</v>
      </c>
      <c r="M2" s="68" t="s">
        <v>69</v>
      </c>
      <c r="N2" s="68" t="s">
        <v>70</v>
      </c>
      <c r="O2" s="68" t="s">
        <v>71</v>
      </c>
      <c r="P2" s="69" t="s">
        <v>72</v>
      </c>
      <c r="Q2" s="69" t="s">
        <v>73</v>
      </c>
      <c r="R2" s="69" t="s">
        <v>74</v>
      </c>
      <c r="S2" s="69" t="s">
        <v>75</v>
      </c>
      <c r="T2" s="69" t="s">
        <v>76</v>
      </c>
      <c r="U2" s="68" t="s">
        <v>77</v>
      </c>
      <c r="V2" s="68" t="s">
        <v>78</v>
      </c>
      <c r="W2" s="68" t="s">
        <v>79</v>
      </c>
    </row>
    <row r="3">
      <c r="A3" s="70"/>
      <c r="B3" s="71"/>
      <c r="C3" s="71"/>
      <c r="D3" s="71" t="s">
        <v>80</v>
      </c>
      <c r="E3" s="72"/>
      <c r="F3" s="72"/>
      <c r="G3" s="72"/>
      <c r="H3" s="72"/>
      <c r="I3" s="73"/>
      <c r="J3" s="73"/>
      <c r="K3" s="73"/>
      <c r="L3" s="70"/>
      <c r="M3" s="70"/>
      <c r="N3" s="74"/>
      <c r="O3" s="74"/>
      <c r="P3" s="70"/>
      <c r="Q3" s="70"/>
      <c r="R3" s="70"/>
      <c r="S3" s="70"/>
      <c r="T3" s="74"/>
      <c r="U3" s="74"/>
      <c r="V3" s="74"/>
      <c r="W3" s="74"/>
    </row>
    <row r="4">
      <c r="A4" s="70"/>
      <c r="B4" s="70"/>
      <c r="C4" s="70"/>
      <c r="D4" s="75"/>
      <c r="E4" s="76" t="s">
        <v>81</v>
      </c>
      <c r="F4" s="77"/>
      <c r="G4" s="78" t="s">
        <v>82</v>
      </c>
      <c r="H4" s="79"/>
      <c r="I4" s="73"/>
      <c r="J4" s="73"/>
      <c r="K4" s="73"/>
      <c r="L4" s="70"/>
      <c r="M4" s="70"/>
      <c r="N4" s="74"/>
      <c r="O4" s="74"/>
      <c r="P4" s="70"/>
      <c r="Q4" s="70"/>
      <c r="R4" s="70"/>
      <c r="S4" s="70"/>
      <c r="T4" s="74"/>
      <c r="U4" s="74"/>
      <c r="V4" s="74"/>
      <c r="W4" s="74"/>
    </row>
    <row r="5">
      <c r="A5" s="70"/>
      <c r="B5" s="70"/>
      <c r="C5" s="70"/>
      <c r="D5" s="75"/>
      <c r="E5" s="80" t="s">
        <v>83</v>
      </c>
      <c r="F5" s="81"/>
      <c r="G5" s="78" t="s">
        <v>84</v>
      </c>
      <c r="H5" s="82"/>
      <c r="I5" s="73"/>
      <c r="J5" s="73"/>
      <c r="K5" s="73"/>
      <c r="L5" s="70"/>
      <c r="M5" s="70"/>
      <c r="N5" s="74"/>
      <c r="O5" s="74"/>
      <c r="P5" s="70"/>
      <c r="Q5" s="70"/>
      <c r="R5" s="70"/>
      <c r="S5" s="70"/>
      <c r="T5" s="74"/>
      <c r="U5" s="74"/>
      <c r="V5" s="74"/>
      <c r="W5" s="74"/>
    </row>
    <row r="6">
      <c r="A6" s="70"/>
      <c r="B6" s="70"/>
      <c r="C6" s="70"/>
      <c r="D6" s="75"/>
      <c r="E6" s="80" t="s">
        <v>85</v>
      </c>
      <c r="F6" s="83"/>
      <c r="G6" s="78" t="s">
        <v>86</v>
      </c>
      <c r="H6" s="84"/>
      <c r="I6" s="73"/>
      <c r="J6" s="73"/>
      <c r="K6" s="73"/>
      <c r="L6" s="70"/>
      <c r="M6" s="70"/>
      <c r="N6" s="74"/>
      <c r="O6" s="74"/>
      <c r="P6" s="70"/>
      <c r="Q6" s="70"/>
      <c r="R6" s="70"/>
      <c r="S6" s="70"/>
      <c r="T6" s="74"/>
      <c r="U6" s="74"/>
      <c r="V6" s="74"/>
      <c r="W6" s="85">
        <f>COUNTIF(W7:W1020, "Release")</f>
        <v>11</v>
      </c>
    </row>
    <row r="7">
      <c r="A7" s="86" t="s">
        <v>87</v>
      </c>
      <c r="B7" s="87"/>
      <c r="C7" s="87"/>
      <c r="D7" s="87"/>
      <c r="E7" s="87"/>
      <c r="F7" s="87"/>
      <c r="G7" s="87"/>
      <c r="H7" s="87"/>
      <c r="I7" s="87"/>
      <c r="J7" s="87"/>
      <c r="K7" s="87"/>
      <c r="L7" s="87"/>
      <c r="M7" s="87"/>
      <c r="N7" s="87"/>
      <c r="O7" s="87"/>
      <c r="P7" s="87"/>
      <c r="Q7" s="87"/>
      <c r="R7" s="87"/>
      <c r="S7" s="87"/>
      <c r="T7" s="87"/>
      <c r="U7" s="87"/>
      <c r="V7" s="87"/>
      <c r="W7" s="88"/>
    </row>
    <row r="8" hidden="1">
      <c r="A8" s="89" t="s">
        <v>88</v>
      </c>
      <c r="B8" s="90"/>
      <c r="C8" s="90"/>
      <c r="D8" s="90" t="s">
        <v>89</v>
      </c>
      <c r="E8" s="90" t="s">
        <v>90</v>
      </c>
      <c r="F8" s="90" t="s">
        <v>91</v>
      </c>
      <c r="G8" s="90" t="s">
        <v>92</v>
      </c>
      <c r="H8" s="90" t="s">
        <v>93</v>
      </c>
      <c r="I8" s="91"/>
      <c r="J8" s="91"/>
      <c r="K8" s="92">
        <v>43724.0</v>
      </c>
      <c r="L8" s="93" t="s">
        <v>47</v>
      </c>
      <c r="M8" s="94" t="s">
        <v>94</v>
      </c>
      <c r="N8" s="95"/>
      <c r="O8" s="96" t="s">
        <v>95</v>
      </c>
      <c r="P8" s="90" t="s">
        <v>96</v>
      </c>
      <c r="Q8" s="90" t="s">
        <v>97</v>
      </c>
      <c r="R8" s="90" t="s">
        <v>98</v>
      </c>
      <c r="S8" s="97">
        <v>43712.0</v>
      </c>
      <c r="T8" s="98"/>
      <c r="U8" s="98" t="s">
        <v>99</v>
      </c>
      <c r="V8" s="98" t="s">
        <v>100</v>
      </c>
      <c r="W8" s="99" t="s">
        <v>79</v>
      </c>
    </row>
    <row r="9" hidden="1">
      <c r="A9" s="89" t="s">
        <v>101</v>
      </c>
      <c r="B9" s="90"/>
      <c r="C9" s="90"/>
      <c r="D9" s="90" t="s">
        <v>89</v>
      </c>
      <c r="E9" s="90" t="s">
        <v>102</v>
      </c>
      <c r="F9" s="90" t="s">
        <v>91</v>
      </c>
      <c r="G9" s="90" t="s">
        <v>103</v>
      </c>
      <c r="H9" s="90" t="s">
        <v>104</v>
      </c>
      <c r="I9" s="91"/>
      <c r="J9" s="91"/>
      <c r="K9" s="92">
        <v>43859.0</v>
      </c>
      <c r="L9" s="93" t="s">
        <v>47</v>
      </c>
      <c r="M9" s="94" t="s">
        <v>105</v>
      </c>
      <c r="N9" s="95"/>
      <c r="O9" s="96" t="s">
        <v>106</v>
      </c>
      <c r="P9" s="90" t="s">
        <v>96</v>
      </c>
      <c r="Q9" s="90" t="s">
        <v>97</v>
      </c>
      <c r="R9" s="90" t="s">
        <v>98</v>
      </c>
      <c r="S9" s="97">
        <v>43712.0</v>
      </c>
      <c r="T9" s="98"/>
      <c r="U9" s="98" t="s">
        <v>99</v>
      </c>
      <c r="V9" s="98" t="s">
        <v>100</v>
      </c>
      <c r="W9" s="99" t="s">
        <v>79</v>
      </c>
    </row>
    <row r="10" hidden="1">
      <c r="A10" s="89" t="s">
        <v>107</v>
      </c>
      <c r="B10" s="90"/>
      <c r="C10" s="90"/>
      <c r="D10" s="90" t="s">
        <v>89</v>
      </c>
      <c r="E10" s="90" t="s">
        <v>108</v>
      </c>
      <c r="F10" s="90" t="s">
        <v>91</v>
      </c>
      <c r="G10" s="90" t="s">
        <v>109</v>
      </c>
      <c r="H10" s="90" t="s">
        <v>110</v>
      </c>
      <c r="I10" s="91"/>
      <c r="J10" s="91"/>
      <c r="K10" s="92">
        <v>43724.0</v>
      </c>
      <c r="L10" s="93" t="s">
        <v>47</v>
      </c>
      <c r="M10" s="94" t="s">
        <v>94</v>
      </c>
      <c r="N10" s="95"/>
      <c r="O10" s="96" t="s">
        <v>111</v>
      </c>
      <c r="P10" s="90" t="s">
        <v>96</v>
      </c>
      <c r="Q10" s="90" t="s">
        <v>97</v>
      </c>
      <c r="R10" s="90" t="s">
        <v>98</v>
      </c>
      <c r="S10" s="97">
        <v>43712.0</v>
      </c>
      <c r="T10" s="98"/>
      <c r="U10" s="98" t="s">
        <v>99</v>
      </c>
      <c r="V10" s="98" t="s">
        <v>100</v>
      </c>
      <c r="W10" s="99" t="s">
        <v>79</v>
      </c>
    </row>
    <row r="11">
      <c r="A11" s="89" t="s">
        <v>112</v>
      </c>
      <c r="B11" s="90"/>
      <c r="C11" s="90"/>
      <c r="D11" s="90" t="s">
        <v>89</v>
      </c>
      <c r="E11" s="90" t="s">
        <v>113</v>
      </c>
      <c r="F11" s="90" t="s">
        <v>91</v>
      </c>
      <c r="G11" s="90" t="s">
        <v>114</v>
      </c>
      <c r="H11" s="90" t="s">
        <v>115</v>
      </c>
      <c r="I11" s="91"/>
      <c r="J11" s="91"/>
      <c r="K11" s="92">
        <v>43878.0</v>
      </c>
      <c r="L11" s="93" t="s">
        <v>47</v>
      </c>
      <c r="M11" s="94" t="s">
        <v>116</v>
      </c>
      <c r="N11" s="95"/>
      <c r="O11" s="100" t="s">
        <v>117</v>
      </c>
      <c r="P11" s="90"/>
      <c r="Q11" s="101"/>
      <c r="R11" s="101"/>
      <c r="S11" s="101"/>
      <c r="T11" s="98"/>
      <c r="U11" s="98" t="s">
        <v>99</v>
      </c>
      <c r="V11" s="98" t="s">
        <v>100</v>
      </c>
      <c r="W11" s="99" t="s">
        <v>79</v>
      </c>
    </row>
    <row r="12">
      <c r="A12" s="86" t="s">
        <v>118</v>
      </c>
      <c r="B12" s="87"/>
      <c r="C12" s="87"/>
      <c r="D12" s="87"/>
      <c r="E12" s="87"/>
      <c r="F12" s="87"/>
      <c r="G12" s="87"/>
      <c r="H12" s="87"/>
      <c r="I12" s="87"/>
      <c r="J12" s="87"/>
      <c r="K12" s="87"/>
      <c r="L12" s="87"/>
      <c r="M12" s="87"/>
      <c r="N12" s="87"/>
      <c r="O12" s="87"/>
      <c r="P12" s="87"/>
      <c r="Q12" s="87"/>
      <c r="R12" s="87"/>
      <c r="S12" s="87"/>
      <c r="T12" s="87"/>
      <c r="U12" s="87"/>
      <c r="V12" s="87"/>
      <c r="W12" s="88"/>
    </row>
    <row r="13">
      <c r="A13" s="102" t="s">
        <v>119</v>
      </c>
      <c r="B13" s="103"/>
      <c r="C13" s="103"/>
      <c r="D13" s="103" t="s">
        <v>89</v>
      </c>
      <c r="E13" s="103" t="s">
        <v>120</v>
      </c>
      <c r="F13" s="103" t="s">
        <v>91</v>
      </c>
      <c r="G13" s="103" t="s">
        <v>121</v>
      </c>
      <c r="H13" s="103" t="s">
        <v>122</v>
      </c>
      <c r="I13" s="104"/>
      <c r="J13" s="104"/>
      <c r="K13" s="104"/>
      <c r="L13" s="103" t="s">
        <v>123</v>
      </c>
      <c r="M13" s="104"/>
      <c r="N13" s="104"/>
      <c r="O13" s="104"/>
      <c r="P13" s="103" t="s">
        <v>124</v>
      </c>
      <c r="Q13" s="104"/>
      <c r="R13" s="104"/>
      <c r="S13" s="104"/>
      <c r="T13" s="105"/>
      <c r="U13" s="105" t="s">
        <v>125</v>
      </c>
      <c r="V13" s="105"/>
      <c r="W13" s="106"/>
    </row>
    <row r="14">
      <c r="A14" s="102" t="s">
        <v>126</v>
      </c>
      <c r="B14" s="103"/>
      <c r="C14" s="103"/>
      <c r="D14" s="103" t="s">
        <v>89</v>
      </c>
      <c r="E14" s="103" t="s">
        <v>127</v>
      </c>
      <c r="F14" s="103" t="s">
        <v>128</v>
      </c>
      <c r="G14" s="104"/>
      <c r="H14" s="103" t="s">
        <v>129</v>
      </c>
      <c r="I14" s="104"/>
      <c r="J14" s="104"/>
      <c r="K14" s="104"/>
      <c r="L14" s="103" t="s">
        <v>123</v>
      </c>
      <c r="M14" s="104"/>
      <c r="N14" s="104"/>
      <c r="O14" s="104"/>
      <c r="P14" s="103" t="s">
        <v>130</v>
      </c>
      <c r="Q14" s="104"/>
      <c r="R14" s="104"/>
      <c r="S14" s="104"/>
      <c r="T14" s="105"/>
      <c r="U14" s="105" t="s">
        <v>125</v>
      </c>
      <c r="V14" s="105"/>
      <c r="W14" s="106"/>
    </row>
    <row r="15">
      <c r="A15" s="86" t="s">
        <v>131</v>
      </c>
      <c r="B15" s="87"/>
      <c r="C15" s="87"/>
      <c r="D15" s="87"/>
      <c r="E15" s="87"/>
      <c r="F15" s="87"/>
      <c r="G15" s="87"/>
      <c r="H15" s="87"/>
      <c r="I15" s="87"/>
      <c r="J15" s="87"/>
      <c r="K15" s="87"/>
      <c r="L15" s="87"/>
      <c r="M15" s="87"/>
      <c r="N15" s="87"/>
      <c r="O15" s="87"/>
      <c r="P15" s="87"/>
      <c r="Q15" s="87"/>
      <c r="R15" s="87"/>
      <c r="S15" s="87"/>
      <c r="T15" s="87"/>
      <c r="U15" s="87"/>
      <c r="V15" s="87"/>
      <c r="W15" s="88"/>
    </row>
    <row r="16" hidden="1">
      <c r="A16" s="102" t="s">
        <v>132</v>
      </c>
      <c r="B16" s="103"/>
      <c r="C16" s="103"/>
      <c r="D16" s="103" t="s">
        <v>133</v>
      </c>
      <c r="E16" s="103" t="s">
        <v>134</v>
      </c>
      <c r="F16" s="103" t="s">
        <v>135</v>
      </c>
      <c r="G16" s="103" t="s">
        <v>136</v>
      </c>
      <c r="H16" s="103" t="s">
        <v>137</v>
      </c>
      <c r="I16" s="104"/>
      <c r="J16" s="104"/>
      <c r="K16" s="104"/>
      <c r="L16" s="103" t="s">
        <v>123</v>
      </c>
      <c r="M16" s="104"/>
      <c r="N16" s="104"/>
      <c r="O16" s="104"/>
      <c r="P16" s="103" t="s">
        <v>96</v>
      </c>
      <c r="Q16" s="104"/>
      <c r="R16" s="104"/>
      <c r="S16" s="104"/>
      <c r="T16" s="105"/>
      <c r="U16" s="105" t="s">
        <v>125</v>
      </c>
      <c r="V16" s="105"/>
      <c r="W16" s="106"/>
    </row>
    <row r="17">
      <c r="A17" s="102" t="s">
        <v>138</v>
      </c>
      <c r="B17" s="103"/>
      <c r="C17" s="103"/>
      <c r="D17" s="103" t="s">
        <v>133</v>
      </c>
      <c r="E17" s="103" t="s">
        <v>139</v>
      </c>
      <c r="F17" s="103" t="s">
        <v>140</v>
      </c>
      <c r="G17" s="103" t="s">
        <v>141</v>
      </c>
      <c r="H17" s="103" t="s">
        <v>142</v>
      </c>
      <c r="I17" s="104"/>
      <c r="J17" s="104"/>
      <c r="K17" s="104"/>
      <c r="L17" s="103" t="s">
        <v>123</v>
      </c>
      <c r="M17" s="104"/>
      <c r="N17" s="104"/>
      <c r="O17" s="103" t="s">
        <v>143</v>
      </c>
      <c r="P17" s="103" t="s">
        <v>130</v>
      </c>
      <c r="Q17" s="104"/>
      <c r="R17" s="104"/>
      <c r="S17" s="104"/>
      <c r="T17" s="105"/>
      <c r="U17" s="105" t="s">
        <v>125</v>
      </c>
      <c r="V17" s="105"/>
      <c r="W17" s="106"/>
    </row>
    <row r="18">
      <c r="A18" s="102" t="s">
        <v>144</v>
      </c>
      <c r="B18" s="103"/>
      <c r="C18" s="103"/>
      <c r="D18" s="103" t="s">
        <v>133</v>
      </c>
      <c r="E18" s="103" t="s">
        <v>145</v>
      </c>
      <c r="F18" s="103" t="s">
        <v>140</v>
      </c>
      <c r="G18" s="103" t="s">
        <v>146</v>
      </c>
      <c r="H18" s="107" t="s">
        <v>147</v>
      </c>
      <c r="I18" s="104"/>
      <c r="J18" s="104"/>
      <c r="K18" s="104"/>
      <c r="L18" s="103" t="s">
        <v>123</v>
      </c>
      <c r="M18" s="104"/>
      <c r="N18" s="104"/>
      <c r="O18" s="103" t="s">
        <v>143</v>
      </c>
      <c r="P18" s="103" t="s">
        <v>130</v>
      </c>
      <c r="Q18" s="104"/>
      <c r="R18" s="104"/>
      <c r="S18" s="104"/>
      <c r="T18" s="105"/>
      <c r="U18" s="105" t="s">
        <v>125</v>
      </c>
      <c r="V18" s="105"/>
      <c r="W18" s="106"/>
    </row>
    <row r="19">
      <c r="A19" s="102" t="s">
        <v>148</v>
      </c>
      <c r="B19" s="103"/>
      <c r="C19" s="103"/>
      <c r="D19" s="103" t="s">
        <v>133</v>
      </c>
      <c r="E19" s="103" t="s">
        <v>149</v>
      </c>
      <c r="F19" s="103" t="s">
        <v>150</v>
      </c>
      <c r="G19" s="103" t="s">
        <v>151</v>
      </c>
      <c r="H19" s="103" t="s">
        <v>152</v>
      </c>
      <c r="I19" s="104"/>
      <c r="J19" s="104"/>
      <c r="K19" s="104"/>
      <c r="L19" s="103" t="s">
        <v>123</v>
      </c>
      <c r="M19" s="104"/>
      <c r="N19" s="104"/>
      <c r="O19" s="104"/>
      <c r="P19" s="103" t="s">
        <v>130</v>
      </c>
      <c r="Q19" s="104"/>
      <c r="R19" s="104"/>
      <c r="S19" s="104"/>
      <c r="T19" s="105"/>
      <c r="U19" s="105" t="s">
        <v>125</v>
      </c>
      <c r="V19" s="105"/>
      <c r="W19" s="106"/>
    </row>
    <row r="20">
      <c r="A20" s="102" t="s">
        <v>153</v>
      </c>
      <c r="B20" s="103"/>
      <c r="C20" s="103"/>
      <c r="D20" s="103" t="s">
        <v>133</v>
      </c>
      <c r="E20" s="103" t="s">
        <v>154</v>
      </c>
      <c r="F20" s="103" t="s">
        <v>150</v>
      </c>
      <c r="G20" s="103" t="s">
        <v>155</v>
      </c>
      <c r="H20" s="103" t="s">
        <v>156</v>
      </c>
      <c r="I20" s="104"/>
      <c r="J20" s="104"/>
      <c r="K20" s="104"/>
      <c r="L20" s="103" t="s">
        <v>123</v>
      </c>
      <c r="M20" s="104"/>
      <c r="N20" s="104"/>
      <c r="O20" s="104"/>
      <c r="P20" s="103" t="s">
        <v>130</v>
      </c>
      <c r="Q20" s="104"/>
      <c r="R20" s="104"/>
      <c r="S20" s="104"/>
      <c r="T20" s="105"/>
      <c r="U20" s="105" t="s">
        <v>125</v>
      </c>
      <c r="V20" s="105"/>
      <c r="W20" s="106"/>
    </row>
    <row r="21">
      <c r="A21" s="102" t="s">
        <v>157</v>
      </c>
      <c r="B21" s="103"/>
      <c r="C21" s="103"/>
      <c r="D21" s="103" t="s">
        <v>133</v>
      </c>
      <c r="E21" s="103" t="s">
        <v>158</v>
      </c>
      <c r="F21" s="103" t="s">
        <v>150</v>
      </c>
      <c r="G21" s="103" t="s">
        <v>159</v>
      </c>
      <c r="H21" s="103" t="s">
        <v>156</v>
      </c>
      <c r="I21" s="104"/>
      <c r="J21" s="104"/>
      <c r="K21" s="104"/>
      <c r="L21" s="103" t="s">
        <v>123</v>
      </c>
      <c r="M21" s="104"/>
      <c r="N21" s="104"/>
      <c r="O21" s="104"/>
      <c r="P21" s="103" t="s">
        <v>130</v>
      </c>
      <c r="Q21" s="104"/>
      <c r="R21" s="104"/>
      <c r="S21" s="104"/>
      <c r="T21" s="105"/>
      <c r="U21" s="105" t="s">
        <v>125</v>
      </c>
      <c r="V21" s="105"/>
      <c r="W21" s="106"/>
    </row>
    <row r="22">
      <c r="A22" s="102" t="s">
        <v>160</v>
      </c>
      <c r="B22" s="103"/>
      <c r="C22" s="103"/>
      <c r="D22" s="103" t="s">
        <v>133</v>
      </c>
      <c r="E22" s="103" t="s">
        <v>161</v>
      </c>
      <c r="F22" s="103" t="s">
        <v>140</v>
      </c>
      <c r="G22" s="104"/>
      <c r="H22" s="103" t="s">
        <v>162</v>
      </c>
      <c r="I22" s="104"/>
      <c r="J22" s="104"/>
      <c r="K22" s="104"/>
      <c r="L22" s="103" t="s">
        <v>123</v>
      </c>
      <c r="M22" s="104"/>
      <c r="N22" s="104"/>
      <c r="O22" s="103" t="s">
        <v>143</v>
      </c>
      <c r="P22" s="103" t="s">
        <v>130</v>
      </c>
      <c r="Q22" s="104"/>
      <c r="R22" s="104"/>
      <c r="S22" s="104"/>
      <c r="T22" s="105"/>
      <c r="U22" s="105" t="s">
        <v>125</v>
      </c>
      <c r="V22" s="105"/>
      <c r="W22" s="106"/>
    </row>
    <row r="23">
      <c r="A23" s="86" t="s">
        <v>163</v>
      </c>
      <c r="B23" s="87"/>
      <c r="C23" s="87"/>
      <c r="D23" s="87"/>
      <c r="E23" s="87"/>
      <c r="F23" s="87"/>
      <c r="G23" s="87"/>
      <c r="H23" s="87"/>
      <c r="I23" s="87"/>
      <c r="J23" s="87"/>
      <c r="K23" s="87"/>
      <c r="L23" s="87"/>
      <c r="M23" s="87"/>
      <c r="N23" s="87"/>
      <c r="O23" s="87"/>
      <c r="P23" s="87"/>
      <c r="Q23" s="87"/>
      <c r="R23" s="87"/>
      <c r="S23" s="87"/>
      <c r="T23" s="87"/>
      <c r="U23" s="87"/>
      <c r="V23" s="87"/>
      <c r="W23" s="88"/>
    </row>
    <row r="24" hidden="1">
      <c r="A24" s="102" t="s">
        <v>164</v>
      </c>
      <c r="B24" s="103"/>
      <c r="C24" s="103"/>
      <c r="D24" s="103" t="s">
        <v>165</v>
      </c>
      <c r="E24" s="107" t="s">
        <v>166</v>
      </c>
      <c r="F24" s="103" t="s">
        <v>167</v>
      </c>
      <c r="G24" s="103" t="s">
        <v>168</v>
      </c>
      <c r="H24" s="103" t="s">
        <v>169</v>
      </c>
      <c r="I24" s="104"/>
      <c r="J24" s="104"/>
      <c r="K24" s="104"/>
      <c r="L24" s="103" t="s">
        <v>123</v>
      </c>
      <c r="M24" s="104"/>
      <c r="N24" s="104"/>
      <c r="O24" s="103" t="s">
        <v>170</v>
      </c>
      <c r="P24" s="103" t="s">
        <v>96</v>
      </c>
      <c r="Q24" s="104"/>
      <c r="R24" s="104"/>
      <c r="S24" s="104"/>
      <c r="T24" s="105"/>
      <c r="U24" s="105" t="s">
        <v>125</v>
      </c>
      <c r="V24" s="105"/>
      <c r="W24" s="106"/>
    </row>
    <row r="25" hidden="1">
      <c r="A25" s="102" t="s">
        <v>171</v>
      </c>
      <c r="B25" s="103"/>
      <c r="C25" s="103"/>
      <c r="D25" s="103" t="s">
        <v>165</v>
      </c>
      <c r="E25" s="103" t="s">
        <v>172</v>
      </c>
      <c r="F25" s="103" t="s">
        <v>173</v>
      </c>
      <c r="G25" s="103" t="s">
        <v>174</v>
      </c>
      <c r="H25" s="103" t="s">
        <v>175</v>
      </c>
      <c r="I25" s="104"/>
      <c r="J25" s="104"/>
      <c r="K25" s="104"/>
      <c r="L25" s="103" t="s">
        <v>123</v>
      </c>
      <c r="M25" s="104"/>
      <c r="N25" s="104"/>
      <c r="O25" s="103" t="s">
        <v>176</v>
      </c>
      <c r="P25" s="103" t="s">
        <v>96</v>
      </c>
      <c r="Q25" s="104"/>
      <c r="R25" s="104"/>
      <c r="S25" s="104"/>
      <c r="T25" s="105"/>
      <c r="U25" s="105" t="s">
        <v>125</v>
      </c>
      <c r="V25" s="105"/>
      <c r="W25" s="106"/>
    </row>
    <row r="26" hidden="1">
      <c r="A26" s="102" t="s">
        <v>177</v>
      </c>
      <c r="B26" s="103"/>
      <c r="C26" s="103"/>
      <c r="D26" s="103" t="s">
        <v>165</v>
      </c>
      <c r="E26" s="103" t="s">
        <v>178</v>
      </c>
      <c r="F26" s="103" t="s">
        <v>179</v>
      </c>
      <c r="G26" s="103" t="s">
        <v>180</v>
      </c>
      <c r="H26" s="103" t="s">
        <v>181</v>
      </c>
      <c r="I26" s="104"/>
      <c r="J26" s="104"/>
      <c r="K26" s="104"/>
      <c r="L26" s="103" t="s">
        <v>123</v>
      </c>
      <c r="M26" s="104"/>
      <c r="N26" s="104"/>
      <c r="O26" s="103"/>
      <c r="P26" s="103" t="s">
        <v>96</v>
      </c>
      <c r="Q26" s="104"/>
      <c r="R26" s="104"/>
      <c r="S26" s="104"/>
      <c r="T26" s="105"/>
      <c r="U26" s="105" t="s">
        <v>125</v>
      </c>
      <c r="V26" s="105"/>
      <c r="W26" s="106"/>
    </row>
    <row r="27" hidden="1">
      <c r="A27" s="102" t="s">
        <v>182</v>
      </c>
      <c r="B27" s="103"/>
      <c r="C27" s="103"/>
      <c r="D27" s="103" t="s">
        <v>165</v>
      </c>
      <c r="E27" s="103" t="s">
        <v>183</v>
      </c>
      <c r="F27" s="103" t="s">
        <v>179</v>
      </c>
      <c r="G27" s="103" t="s">
        <v>184</v>
      </c>
      <c r="H27" s="103" t="s">
        <v>185</v>
      </c>
      <c r="I27" s="104"/>
      <c r="J27" s="104"/>
      <c r="K27" s="104"/>
      <c r="L27" s="103" t="s">
        <v>123</v>
      </c>
      <c r="M27" s="104"/>
      <c r="N27" s="104"/>
      <c r="O27" s="103" t="s">
        <v>186</v>
      </c>
      <c r="P27" s="103" t="s">
        <v>96</v>
      </c>
      <c r="Q27" s="104"/>
      <c r="R27" s="104"/>
      <c r="S27" s="104"/>
      <c r="T27" s="105"/>
      <c r="U27" s="105" t="s">
        <v>125</v>
      </c>
      <c r="V27" s="105"/>
      <c r="W27" s="106"/>
    </row>
    <row r="28" hidden="1">
      <c r="A28" s="102" t="s">
        <v>187</v>
      </c>
      <c r="B28" s="103"/>
      <c r="C28" s="103"/>
      <c r="D28" s="103" t="s">
        <v>165</v>
      </c>
      <c r="E28" s="103" t="s">
        <v>188</v>
      </c>
      <c r="F28" s="103" t="s">
        <v>179</v>
      </c>
      <c r="G28" s="103" t="s">
        <v>189</v>
      </c>
      <c r="H28" s="103" t="s">
        <v>190</v>
      </c>
      <c r="I28" s="104"/>
      <c r="J28" s="104"/>
      <c r="K28" s="104"/>
      <c r="L28" s="103" t="s">
        <v>123</v>
      </c>
      <c r="M28" s="104"/>
      <c r="N28" s="104"/>
      <c r="O28" s="103" t="s">
        <v>186</v>
      </c>
      <c r="P28" s="103" t="s">
        <v>96</v>
      </c>
      <c r="Q28" s="104"/>
      <c r="R28" s="104"/>
      <c r="S28" s="104"/>
      <c r="T28" s="105"/>
      <c r="U28" s="105" t="s">
        <v>125</v>
      </c>
      <c r="V28" s="105"/>
      <c r="W28" s="106"/>
    </row>
    <row r="29" hidden="1">
      <c r="A29" s="102" t="s">
        <v>191</v>
      </c>
      <c r="B29" s="103"/>
      <c r="C29" s="103"/>
      <c r="D29" s="103" t="s">
        <v>165</v>
      </c>
      <c r="E29" s="103" t="s">
        <v>192</v>
      </c>
      <c r="F29" s="103" t="s">
        <v>167</v>
      </c>
      <c r="G29" s="107" t="s">
        <v>193</v>
      </c>
      <c r="H29" s="103" t="s">
        <v>194</v>
      </c>
      <c r="I29" s="104"/>
      <c r="J29" s="104"/>
      <c r="K29" s="104"/>
      <c r="L29" s="103" t="s">
        <v>123</v>
      </c>
      <c r="M29" s="103"/>
      <c r="N29" s="104"/>
      <c r="O29" s="104"/>
      <c r="P29" s="103" t="s">
        <v>96</v>
      </c>
      <c r="Q29" s="104"/>
      <c r="R29" s="104"/>
      <c r="S29" s="104"/>
      <c r="T29" s="105"/>
      <c r="U29" s="105" t="s">
        <v>125</v>
      </c>
      <c r="V29" s="105"/>
      <c r="W29" s="106"/>
    </row>
    <row r="30" hidden="1">
      <c r="A30" s="102" t="s">
        <v>195</v>
      </c>
      <c r="B30" s="103"/>
      <c r="C30" s="103"/>
      <c r="D30" s="103" t="s">
        <v>165</v>
      </c>
      <c r="E30" s="103" t="s">
        <v>196</v>
      </c>
      <c r="F30" s="103" t="s">
        <v>167</v>
      </c>
      <c r="G30" s="107" t="s">
        <v>197</v>
      </c>
      <c r="H30" s="103" t="s">
        <v>198</v>
      </c>
      <c r="I30" s="104"/>
      <c r="J30" s="104"/>
      <c r="K30" s="104"/>
      <c r="L30" s="103" t="s">
        <v>123</v>
      </c>
      <c r="M30" s="104"/>
      <c r="N30" s="104"/>
      <c r="O30" s="104"/>
      <c r="P30" s="103" t="s">
        <v>96</v>
      </c>
      <c r="Q30" s="104"/>
      <c r="R30" s="104"/>
      <c r="S30" s="104"/>
      <c r="T30" s="105"/>
      <c r="U30" s="105" t="s">
        <v>125</v>
      </c>
      <c r="V30" s="105"/>
      <c r="W30" s="106"/>
    </row>
    <row r="31" hidden="1">
      <c r="A31" s="102" t="s">
        <v>199</v>
      </c>
      <c r="B31" s="103"/>
      <c r="C31" s="103"/>
      <c r="D31" s="103" t="s">
        <v>165</v>
      </c>
      <c r="E31" s="103" t="s">
        <v>200</v>
      </c>
      <c r="F31" s="103" t="s">
        <v>167</v>
      </c>
      <c r="G31" s="107" t="s">
        <v>201</v>
      </c>
      <c r="H31" s="103" t="s">
        <v>198</v>
      </c>
      <c r="I31" s="104"/>
      <c r="J31" s="104"/>
      <c r="K31" s="104"/>
      <c r="L31" s="103" t="s">
        <v>123</v>
      </c>
      <c r="M31" s="104"/>
      <c r="N31" s="104"/>
      <c r="O31" s="103"/>
      <c r="P31" s="103" t="s">
        <v>96</v>
      </c>
      <c r="Q31" s="104"/>
      <c r="R31" s="104"/>
      <c r="S31" s="104"/>
      <c r="T31" s="105"/>
      <c r="U31" s="105" t="s">
        <v>125</v>
      </c>
      <c r="V31" s="105"/>
      <c r="W31" s="106"/>
    </row>
    <row r="32" hidden="1">
      <c r="A32" s="102" t="s">
        <v>202</v>
      </c>
      <c r="B32" s="103"/>
      <c r="C32" s="103"/>
      <c r="D32" s="103" t="s">
        <v>165</v>
      </c>
      <c r="E32" s="103" t="s">
        <v>203</v>
      </c>
      <c r="F32" s="103" t="s">
        <v>167</v>
      </c>
      <c r="G32" s="107" t="s">
        <v>204</v>
      </c>
      <c r="H32" s="103" t="s">
        <v>198</v>
      </c>
      <c r="I32" s="104"/>
      <c r="J32" s="104"/>
      <c r="K32" s="104"/>
      <c r="L32" s="103" t="s">
        <v>123</v>
      </c>
      <c r="M32" s="104"/>
      <c r="N32" s="104"/>
      <c r="O32" s="104"/>
      <c r="P32" s="103" t="s">
        <v>96</v>
      </c>
      <c r="Q32" s="104"/>
      <c r="R32" s="104"/>
      <c r="S32" s="104"/>
      <c r="T32" s="105"/>
      <c r="U32" s="105" t="s">
        <v>125</v>
      </c>
      <c r="V32" s="105"/>
      <c r="W32" s="106"/>
    </row>
    <row r="33">
      <c r="A33" s="102" t="s">
        <v>205</v>
      </c>
      <c r="B33" s="103"/>
      <c r="C33" s="103"/>
      <c r="D33" s="103" t="s">
        <v>165</v>
      </c>
      <c r="E33" s="103" t="s">
        <v>206</v>
      </c>
      <c r="F33" s="103" t="s">
        <v>167</v>
      </c>
      <c r="G33" s="107" t="s">
        <v>207</v>
      </c>
      <c r="H33" s="103" t="s">
        <v>198</v>
      </c>
      <c r="I33" s="104"/>
      <c r="J33" s="104"/>
      <c r="K33" s="104"/>
      <c r="L33" s="103" t="s">
        <v>123</v>
      </c>
      <c r="M33" s="104"/>
      <c r="N33" s="104"/>
      <c r="O33" s="103" t="s">
        <v>208</v>
      </c>
      <c r="P33" s="103" t="s">
        <v>130</v>
      </c>
      <c r="Q33" s="104"/>
      <c r="R33" s="104"/>
      <c r="S33" s="104"/>
      <c r="T33" s="105"/>
      <c r="U33" s="105" t="s">
        <v>125</v>
      </c>
      <c r="V33" s="105"/>
      <c r="W33" s="106"/>
    </row>
    <row r="34">
      <c r="A34" s="102" t="s">
        <v>209</v>
      </c>
      <c r="B34" s="103"/>
      <c r="C34" s="103"/>
      <c r="D34" s="103" t="s">
        <v>165</v>
      </c>
      <c r="E34" s="103" t="s">
        <v>210</v>
      </c>
      <c r="F34" s="103" t="s">
        <v>167</v>
      </c>
      <c r="G34" s="103" t="s">
        <v>211</v>
      </c>
      <c r="H34" s="103" t="s">
        <v>212</v>
      </c>
      <c r="I34" s="104"/>
      <c r="J34" s="104"/>
      <c r="K34" s="104"/>
      <c r="L34" s="103" t="s">
        <v>123</v>
      </c>
      <c r="M34" s="104"/>
      <c r="N34" s="104"/>
      <c r="O34" s="104"/>
      <c r="P34" s="103" t="s">
        <v>213</v>
      </c>
      <c r="Q34" s="104"/>
      <c r="R34" s="104"/>
      <c r="S34" s="104"/>
      <c r="T34" s="105"/>
      <c r="U34" s="105" t="s">
        <v>125</v>
      </c>
      <c r="V34" s="105"/>
      <c r="W34" s="106"/>
    </row>
    <row r="35">
      <c r="A35" s="102" t="s">
        <v>214</v>
      </c>
      <c r="B35" s="103"/>
      <c r="C35" s="103"/>
      <c r="D35" s="103" t="s">
        <v>165</v>
      </c>
      <c r="E35" s="103" t="s">
        <v>215</v>
      </c>
      <c r="F35" s="103" t="s">
        <v>167</v>
      </c>
      <c r="G35" s="103" t="s">
        <v>216</v>
      </c>
      <c r="H35" s="103" t="s">
        <v>217</v>
      </c>
      <c r="I35" s="104"/>
      <c r="J35" s="104"/>
      <c r="K35" s="104"/>
      <c r="L35" s="103" t="s">
        <v>123</v>
      </c>
      <c r="M35" s="104"/>
      <c r="N35" s="104"/>
      <c r="O35" s="103" t="s">
        <v>143</v>
      </c>
      <c r="P35" s="103" t="s">
        <v>130</v>
      </c>
      <c r="Q35" s="104"/>
      <c r="R35" s="104"/>
      <c r="S35" s="104"/>
      <c r="T35" s="105"/>
      <c r="U35" s="105" t="s">
        <v>125</v>
      </c>
      <c r="V35" s="105"/>
      <c r="W35" s="106"/>
    </row>
    <row r="36">
      <c r="A36" s="102" t="s">
        <v>218</v>
      </c>
      <c r="B36" s="103"/>
      <c r="C36" s="103"/>
      <c r="D36" s="103" t="s">
        <v>165</v>
      </c>
      <c r="E36" s="103" t="s">
        <v>219</v>
      </c>
      <c r="F36" s="103" t="s">
        <v>220</v>
      </c>
      <c r="G36" s="103" t="s">
        <v>221</v>
      </c>
      <c r="H36" s="103" t="s">
        <v>222</v>
      </c>
      <c r="I36" s="104"/>
      <c r="J36" s="104"/>
      <c r="K36" s="104"/>
      <c r="L36" s="103" t="s">
        <v>123</v>
      </c>
      <c r="M36" s="104"/>
      <c r="N36" s="104"/>
      <c r="O36" s="103" t="s">
        <v>143</v>
      </c>
      <c r="P36" s="103" t="s">
        <v>130</v>
      </c>
      <c r="Q36" s="104"/>
      <c r="R36" s="104"/>
      <c r="S36" s="104"/>
      <c r="T36" s="105"/>
      <c r="U36" s="105" t="s">
        <v>125</v>
      </c>
      <c r="V36" s="105"/>
      <c r="W36" s="106"/>
    </row>
    <row r="37">
      <c r="A37" s="86" t="s">
        <v>223</v>
      </c>
      <c r="B37" s="87"/>
      <c r="C37" s="87"/>
      <c r="D37" s="87"/>
      <c r="E37" s="87"/>
      <c r="F37" s="87"/>
      <c r="G37" s="87"/>
      <c r="H37" s="87"/>
      <c r="I37" s="87"/>
      <c r="J37" s="87"/>
      <c r="K37" s="87"/>
      <c r="L37" s="87"/>
      <c r="M37" s="87"/>
      <c r="N37" s="87"/>
      <c r="O37" s="87"/>
      <c r="P37" s="87"/>
      <c r="Q37" s="87"/>
      <c r="R37" s="87"/>
      <c r="S37" s="87"/>
      <c r="T37" s="87"/>
      <c r="U37" s="87"/>
      <c r="V37" s="87"/>
      <c r="W37" s="88"/>
    </row>
    <row r="38" hidden="1">
      <c r="A38" s="89" t="s">
        <v>224</v>
      </c>
      <c r="B38" s="90"/>
      <c r="C38" s="90"/>
      <c r="D38" s="90" t="s">
        <v>225</v>
      </c>
      <c r="E38" s="90" t="s">
        <v>226</v>
      </c>
      <c r="F38" s="90" t="s">
        <v>227</v>
      </c>
      <c r="G38" s="90" t="s">
        <v>228</v>
      </c>
      <c r="H38" s="90" t="s">
        <v>222</v>
      </c>
      <c r="I38" s="108"/>
      <c r="J38" s="109"/>
      <c r="K38" s="92">
        <v>43724.0</v>
      </c>
      <c r="L38" s="110" t="s">
        <v>47</v>
      </c>
      <c r="M38" s="94" t="s">
        <v>94</v>
      </c>
      <c r="N38" s="111"/>
      <c r="O38" s="111"/>
      <c r="P38" s="90" t="s">
        <v>96</v>
      </c>
      <c r="Q38" s="90" t="s">
        <v>97</v>
      </c>
      <c r="R38" s="90" t="s">
        <v>98</v>
      </c>
      <c r="S38" s="97">
        <v>43712.0</v>
      </c>
      <c r="T38" s="98"/>
      <c r="U38" s="98" t="s">
        <v>99</v>
      </c>
      <c r="V38" s="98" t="s">
        <v>100</v>
      </c>
      <c r="W38" s="99" t="s">
        <v>79</v>
      </c>
    </row>
    <row r="39">
      <c r="A39" s="89" t="s">
        <v>229</v>
      </c>
      <c r="B39" s="90"/>
      <c r="C39" s="90"/>
      <c r="D39" s="90" t="s">
        <v>225</v>
      </c>
      <c r="E39" s="90" t="s">
        <v>230</v>
      </c>
      <c r="F39" s="90" t="s">
        <v>231</v>
      </c>
      <c r="G39" s="99" t="s">
        <v>232</v>
      </c>
      <c r="H39" s="90" t="s">
        <v>233</v>
      </c>
      <c r="I39" s="108"/>
      <c r="J39" s="109"/>
      <c r="K39" s="92">
        <v>43878.0</v>
      </c>
      <c r="L39" s="93" t="s">
        <v>47</v>
      </c>
      <c r="M39" s="94" t="s">
        <v>116</v>
      </c>
      <c r="N39" s="112" t="str">
        <f>HYPERLINK("https://tangramcare.atlassian.net/browse/P2BN-2011","P2BN-2011")</f>
        <v>P2BN-2011</v>
      </c>
      <c r="O39" s="113" t="s">
        <v>234</v>
      </c>
      <c r="P39" s="90"/>
      <c r="Q39" s="101"/>
      <c r="R39" s="101"/>
      <c r="S39" s="101"/>
      <c r="T39" s="98"/>
      <c r="U39" s="98" t="s">
        <v>99</v>
      </c>
      <c r="V39" s="98"/>
      <c r="W39" s="99" t="s">
        <v>79</v>
      </c>
    </row>
    <row r="40">
      <c r="A40" s="89" t="s">
        <v>235</v>
      </c>
      <c r="B40" s="90"/>
      <c r="C40" s="90"/>
      <c r="D40" s="90" t="s">
        <v>225</v>
      </c>
      <c r="E40" s="90" t="s">
        <v>236</v>
      </c>
      <c r="F40" s="90" t="s">
        <v>237</v>
      </c>
      <c r="G40" s="99" t="s">
        <v>238</v>
      </c>
      <c r="H40" s="90" t="s">
        <v>239</v>
      </c>
      <c r="I40" s="108"/>
      <c r="J40" s="109"/>
      <c r="K40" s="92">
        <v>43878.0</v>
      </c>
      <c r="L40" s="93" t="s">
        <v>47</v>
      </c>
      <c r="M40" s="94" t="s">
        <v>116</v>
      </c>
      <c r="N40" s="111"/>
      <c r="O40" s="114" t="s">
        <v>240</v>
      </c>
      <c r="P40" s="90"/>
      <c r="Q40" s="101"/>
      <c r="R40" s="101"/>
      <c r="S40" s="101"/>
      <c r="T40" s="98"/>
      <c r="U40" s="98" t="s">
        <v>99</v>
      </c>
      <c r="V40" s="98"/>
      <c r="W40" s="99" t="s">
        <v>79</v>
      </c>
    </row>
    <row r="41">
      <c r="A41" s="86" t="s">
        <v>241</v>
      </c>
      <c r="B41" s="87"/>
      <c r="C41" s="87"/>
      <c r="D41" s="87"/>
      <c r="E41" s="87"/>
      <c r="F41" s="87"/>
      <c r="G41" s="87"/>
      <c r="H41" s="87"/>
      <c r="I41" s="87"/>
      <c r="J41" s="87"/>
      <c r="K41" s="87"/>
      <c r="L41" s="87"/>
      <c r="M41" s="87"/>
      <c r="N41" s="87"/>
      <c r="O41" s="87"/>
      <c r="P41" s="87"/>
      <c r="Q41" s="87"/>
      <c r="R41" s="87"/>
      <c r="S41" s="87"/>
      <c r="T41" s="87"/>
      <c r="U41" s="87"/>
      <c r="V41" s="87"/>
      <c r="W41" s="88"/>
    </row>
    <row r="42" hidden="1">
      <c r="A42" s="89" t="s">
        <v>242</v>
      </c>
      <c r="B42" s="90"/>
      <c r="C42" s="90"/>
      <c r="D42" s="90" t="s">
        <v>243</v>
      </c>
      <c r="E42" s="90" t="s">
        <v>244</v>
      </c>
      <c r="F42" s="90" t="s">
        <v>231</v>
      </c>
      <c r="G42" s="90" t="s">
        <v>245</v>
      </c>
      <c r="H42" s="90" t="s">
        <v>246</v>
      </c>
      <c r="K42" s="108">
        <v>43710.0</v>
      </c>
      <c r="L42" s="115" t="s">
        <v>47</v>
      </c>
      <c r="M42" s="96" t="s">
        <v>247</v>
      </c>
      <c r="N42" s="101"/>
      <c r="O42" s="90" t="s">
        <v>248</v>
      </c>
      <c r="P42" s="90" t="s">
        <v>96</v>
      </c>
      <c r="Q42" s="90" t="s">
        <v>249</v>
      </c>
      <c r="R42" s="101"/>
      <c r="S42" s="97">
        <v>43712.0</v>
      </c>
      <c r="T42" s="98"/>
      <c r="U42" s="98"/>
      <c r="V42" s="98"/>
      <c r="W42" s="99" t="s">
        <v>79</v>
      </c>
    </row>
    <row r="43" hidden="1">
      <c r="A43" s="89" t="s">
        <v>250</v>
      </c>
      <c r="B43" s="90"/>
      <c r="C43" s="90"/>
      <c r="D43" s="90" t="s">
        <v>243</v>
      </c>
      <c r="E43" s="90" t="s">
        <v>251</v>
      </c>
      <c r="F43" s="90" t="s">
        <v>231</v>
      </c>
      <c r="G43" s="90" t="s">
        <v>252</v>
      </c>
      <c r="H43" s="90" t="s">
        <v>253</v>
      </c>
      <c r="K43" s="108">
        <v>43711.0</v>
      </c>
      <c r="L43" s="115" t="s">
        <v>47</v>
      </c>
      <c r="M43" s="96" t="s">
        <v>97</v>
      </c>
      <c r="N43" s="101"/>
      <c r="O43" s="90"/>
      <c r="P43" s="90" t="s">
        <v>96</v>
      </c>
      <c r="Q43" s="90" t="s">
        <v>249</v>
      </c>
      <c r="R43" s="101"/>
      <c r="S43" s="97">
        <v>43712.0</v>
      </c>
      <c r="T43" s="98"/>
      <c r="U43" s="98"/>
      <c r="V43" s="98"/>
      <c r="W43" s="99" t="s">
        <v>79</v>
      </c>
    </row>
    <row r="44" hidden="1">
      <c r="A44" s="89" t="s">
        <v>254</v>
      </c>
      <c r="B44" s="90"/>
      <c r="C44" s="90"/>
      <c r="D44" s="90" t="s">
        <v>243</v>
      </c>
      <c r="E44" s="90" t="s">
        <v>255</v>
      </c>
      <c r="F44" s="90" t="s">
        <v>231</v>
      </c>
      <c r="G44" s="90" t="s">
        <v>256</v>
      </c>
      <c r="H44" s="90" t="s">
        <v>222</v>
      </c>
      <c r="K44" s="92">
        <v>43712.0</v>
      </c>
      <c r="L44" s="115" t="s">
        <v>47</v>
      </c>
      <c r="M44" s="96" t="s">
        <v>247</v>
      </c>
      <c r="N44" s="101"/>
      <c r="O44" s="90"/>
      <c r="P44" s="90" t="s">
        <v>96</v>
      </c>
      <c r="Q44" s="90" t="s">
        <v>249</v>
      </c>
      <c r="R44" s="101"/>
      <c r="S44" s="97">
        <v>43712.0</v>
      </c>
      <c r="T44" s="98"/>
      <c r="U44" s="98"/>
      <c r="V44" s="98"/>
      <c r="W44" s="99" t="s">
        <v>79</v>
      </c>
    </row>
    <row r="45" hidden="1">
      <c r="A45" s="89" t="s">
        <v>257</v>
      </c>
      <c r="B45" s="90"/>
      <c r="C45" s="90"/>
      <c r="D45" s="90" t="s">
        <v>243</v>
      </c>
      <c r="E45" s="90" t="s">
        <v>258</v>
      </c>
      <c r="F45" s="90" t="s">
        <v>231</v>
      </c>
      <c r="G45" s="90" t="s">
        <v>259</v>
      </c>
      <c r="H45" s="90" t="s">
        <v>222</v>
      </c>
      <c r="K45" s="108">
        <v>43711.0</v>
      </c>
      <c r="L45" s="115" t="s">
        <v>47</v>
      </c>
      <c r="M45" s="96" t="s">
        <v>97</v>
      </c>
      <c r="N45" s="101"/>
      <c r="O45" s="90"/>
      <c r="P45" s="90" t="s">
        <v>96</v>
      </c>
      <c r="Q45" s="90" t="s">
        <v>249</v>
      </c>
      <c r="R45" s="101"/>
      <c r="S45" s="97">
        <v>43712.0</v>
      </c>
      <c r="T45" s="98"/>
      <c r="U45" s="98"/>
      <c r="V45" s="98"/>
      <c r="W45" s="99" t="s">
        <v>79</v>
      </c>
    </row>
    <row r="46">
      <c r="A46" s="116" t="s">
        <v>260</v>
      </c>
      <c r="B46" s="116" t="s">
        <v>261</v>
      </c>
      <c r="C46" s="116"/>
      <c r="D46" s="116" t="s">
        <v>262</v>
      </c>
      <c r="E46" s="116" t="s">
        <v>263</v>
      </c>
      <c r="F46" s="116" t="s">
        <v>264</v>
      </c>
      <c r="G46" s="116" t="s">
        <v>265</v>
      </c>
      <c r="H46" s="116" t="s">
        <v>266</v>
      </c>
      <c r="I46" s="117">
        <v>43805.0</v>
      </c>
      <c r="J46" s="118" t="s">
        <v>116</v>
      </c>
      <c r="K46" s="119"/>
      <c r="L46" s="103" t="s">
        <v>123</v>
      </c>
      <c r="M46" s="120"/>
      <c r="N46" s="120"/>
      <c r="O46" s="120"/>
      <c r="P46" s="120"/>
      <c r="Q46" s="120"/>
      <c r="R46" s="120"/>
      <c r="S46" s="120"/>
      <c r="T46" s="105" t="s">
        <v>267</v>
      </c>
      <c r="U46" s="120"/>
      <c r="V46" s="120"/>
      <c r="W46" s="120"/>
    </row>
    <row r="47">
      <c r="A47" s="116" t="s">
        <v>268</v>
      </c>
      <c r="B47" s="116" t="s">
        <v>261</v>
      </c>
      <c r="C47" s="116"/>
      <c r="D47" s="116" t="s">
        <v>269</v>
      </c>
      <c r="E47" s="116" t="s">
        <v>270</v>
      </c>
      <c r="F47" s="116" t="s">
        <v>264</v>
      </c>
      <c r="G47" s="116" t="s">
        <v>271</v>
      </c>
      <c r="H47" s="116" t="s">
        <v>272</v>
      </c>
      <c r="I47" s="117">
        <v>43805.0</v>
      </c>
      <c r="J47" s="118" t="s">
        <v>116</v>
      </c>
      <c r="K47" s="119"/>
      <c r="L47" s="103" t="s">
        <v>123</v>
      </c>
      <c r="M47" s="120"/>
      <c r="N47" s="120"/>
      <c r="O47" s="120"/>
      <c r="P47" s="120"/>
      <c r="Q47" s="120"/>
      <c r="R47" s="120"/>
      <c r="S47" s="120"/>
      <c r="T47" s="105" t="s">
        <v>267</v>
      </c>
      <c r="U47" s="120"/>
      <c r="V47" s="120"/>
      <c r="W47" s="120"/>
    </row>
    <row r="48">
      <c r="A48" s="116" t="s">
        <v>273</v>
      </c>
      <c r="B48" s="116" t="s">
        <v>261</v>
      </c>
      <c r="C48" s="116"/>
      <c r="D48" s="116" t="s">
        <v>269</v>
      </c>
      <c r="E48" s="116" t="s">
        <v>274</v>
      </c>
      <c r="F48" s="116" t="s">
        <v>264</v>
      </c>
      <c r="G48" s="116" t="s">
        <v>275</v>
      </c>
      <c r="H48" s="116" t="s">
        <v>276</v>
      </c>
      <c r="I48" s="117">
        <v>43805.0</v>
      </c>
      <c r="J48" s="118" t="s">
        <v>116</v>
      </c>
      <c r="K48" s="119"/>
      <c r="L48" s="103" t="s">
        <v>123</v>
      </c>
      <c r="M48" s="120"/>
      <c r="N48" s="120"/>
      <c r="O48" s="120"/>
      <c r="P48" s="120"/>
      <c r="Q48" s="120"/>
      <c r="R48" s="120"/>
      <c r="S48" s="120"/>
      <c r="T48" s="105" t="s">
        <v>267</v>
      </c>
      <c r="U48" s="120"/>
      <c r="V48" s="120"/>
      <c r="W48" s="120"/>
    </row>
    <row r="49">
      <c r="A49" s="116" t="s">
        <v>277</v>
      </c>
      <c r="B49" s="116" t="s">
        <v>261</v>
      </c>
      <c r="C49" s="116"/>
      <c r="D49" s="116" t="s">
        <v>269</v>
      </c>
      <c r="E49" s="116" t="s">
        <v>278</v>
      </c>
      <c r="F49" s="116" t="s">
        <v>264</v>
      </c>
      <c r="G49" s="116" t="s">
        <v>279</v>
      </c>
      <c r="H49" s="116" t="s">
        <v>276</v>
      </c>
      <c r="I49" s="117">
        <v>43805.0</v>
      </c>
      <c r="J49" s="118" t="s">
        <v>116</v>
      </c>
      <c r="K49" s="119"/>
      <c r="L49" s="103" t="s">
        <v>123</v>
      </c>
      <c r="M49" s="120"/>
      <c r="N49" s="120"/>
      <c r="O49" s="120"/>
      <c r="P49" s="120"/>
      <c r="Q49" s="120"/>
      <c r="R49" s="120"/>
      <c r="S49" s="120"/>
      <c r="T49" s="105" t="s">
        <v>267</v>
      </c>
      <c r="U49" s="120"/>
      <c r="V49" s="120"/>
      <c r="W49" s="120"/>
    </row>
    <row r="50">
      <c r="A50" s="116" t="s">
        <v>280</v>
      </c>
      <c r="B50" s="116" t="s">
        <v>261</v>
      </c>
      <c r="C50" s="116"/>
      <c r="D50" s="116" t="s">
        <v>269</v>
      </c>
      <c r="E50" s="116" t="s">
        <v>281</v>
      </c>
      <c r="F50" s="116" t="s">
        <v>264</v>
      </c>
      <c r="G50" s="116" t="s">
        <v>282</v>
      </c>
      <c r="H50" s="116" t="s">
        <v>283</v>
      </c>
      <c r="I50" s="117">
        <v>43805.0</v>
      </c>
      <c r="J50" s="118" t="s">
        <v>116</v>
      </c>
      <c r="K50" s="119"/>
      <c r="L50" s="103" t="s">
        <v>123</v>
      </c>
      <c r="M50" s="120"/>
      <c r="N50" s="120"/>
      <c r="O50" s="120"/>
      <c r="P50" s="120"/>
      <c r="Q50" s="120"/>
      <c r="R50" s="120"/>
      <c r="S50" s="120"/>
      <c r="T50" s="105" t="s">
        <v>267</v>
      </c>
      <c r="U50" s="120"/>
      <c r="V50" s="120"/>
      <c r="W50" s="120"/>
    </row>
    <row r="51">
      <c r="A51" s="116" t="s">
        <v>284</v>
      </c>
      <c r="B51" s="116" t="s">
        <v>261</v>
      </c>
      <c r="C51" s="116"/>
      <c r="D51" s="116" t="s">
        <v>269</v>
      </c>
      <c r="E51" s="116" t="s">
        <v>285</v>
      </c>
      <c r="F51" s="116" t="s">
        <v>264</v>
      </c>
      <c r="G51" s="116" t="s">
        <v>286</v>
      </c>
      <c r="H51" s="116" t="s">
        <v>287</v>
      </c>
      <c r="I51" s="117">
        <v>43805.0</v>
      </c>
      <c r="J51" s="118" t="s">
        <v>116</v>
      </c>
      <c r="K51" s="119"/>
      <c r="L51" s="103" t="s">
        <v>123</v>
      </c>
      <c r="M51" s="120"/>
      <c r="N51" s="120"/>
      <c r="O51" s="120"/>
      <c r="P51" s="120"/>
      <c r="Q51" s="120"/>
      <c r="R51" s="120"/>
      <c r="S51" s="120"/>
      <c r="T51" s="105" t="s">
        <v>267</v>
      </c>
      <c r="U51" s="120"/>
      <c r="V51" s="120"/>
      <c r="W51" s="120"/>
    </row>
    <row r="52">
      <c r="A52" s="116" t="s">
        <v>288</v>
      </c>
      <c r="B52" s="116" t="s">
        <v>261</v>
      </c>
      <c r="C52" s="116"/>
      <c r="D52" s="116" t="s">
        <v>269</v>
      </c>
      <c r="E52" s="116" t="s">
        <v>289</v>
      </c>
      <c r="F52" s="116" t="s">
        <v>264</v>
      </c>
      <c r="G52" s="116" t="s">
        <v>290</v>
      </c>
      <c r="H52" s="116" t="s">
        <v>287</v>
      </c>
      <c r="I52" s="117">
        <v>43805.0</v>
      </c>
      <c r="J52" s="118" t="s">
        <v>116</v>
      </c>
      <c r="K52" s="119"/>
      <c r="L52" s="103" t="s">
        <v>123</v>
      </c>
      <c r="M52" s="120"/>
      <c r="N52" s="120"/>
      <c r="O52" s="120"/>
      <c r="P52" s="120"/>
      <c r="Q52" s="120"/>
      <c r="R52" s="120"/>
      <c r="S52" s="120"/>
      <c r="T52" s="105" t="s">
        <v>267</v>
      </c>
      <c r="U52" s="120"/>
      <c r="V52" s="120"/>
      <c r="W52" s="120"/>
    </row>
    <row r="53">
      <c r="A53" s="116" t="s">
        <v>291</v>
      </c>
      <c r="B53" s="116" t="s">
        <v>261</v>
      </c>
      <c r="C53" s="116"/>
      <c r="D53" s="116" t="s">
        <v>269</v>
      </c>
      <c r="E53" s="116" t="s">
        <v>292</v>
      </c>
      <c r="F53" s="116" t="s">
        <v>264</v>
      </c>
      <c r="G53" s="116" t="s">
        <v>293</v>
      </c>
      <c r="H53" s="116" t="s">
        <v>287</v>
      </c>
      <c r="I53" s="117">
        <v>43805.0</v>
      </c>
      <c r="J53" s="118" t="s">
        <v>116</v>
      </c>
      <c r="K53" s="119"/>
      <c r="L53" s="103" t="s">
        <v>123</v>
      </c>
      <c r="M53" s="120"/>
      <c r="N53" s="120"/>
      <c r="O53" s="120"/>
      <c r="P53" s="120"/>
      <c r="Q53" s="120"/>
      <c r="R53" s="120"/>
      <c r="S53" s="120"/>
      <c r="T53" s="105" t="s">
        <v>267</v>
      </c>
      <c r="U53" s="120"/>
      <c r="V53" s="120"/>
      <c r="W53" s="120"/>
    </row>
    <row r="54">
      <c r="A54" s="116" t="s">
        <v>294</v>
      </c>
      <c r="B54" s="116" t="s">
        <v>261</v>
      </c>
      <c r="C54" s="116"/>
      <c r="D54" s="116" t="s">
        <v>269</v>
      </c>
      <c r="E54" s="116" t="s">
        <v>295</v>
      </c>
      <c r="F54" s="116" t="s">
        <v>264</v>
      </c>
      <c r="G54" s="116" t="s">
        <v>296</v>
      </c>
      <c r="H54" s="116" t="s">
        <v>287</v>
      </c>
      <c r="I54" s="117">
        <v>43805.0</v>
      </c>
      <c r="J54" s="118" t="s">
        <v>116</v>
      </c>
      <c r="K54" s="119"/>
      <c r="L54" s="103" t="s">
        <v>123</v>
      </c>
      <c r="M54" s="120"/>
      <c r="N54" s="120"/>
      <c r="O54" s="120"/>
      <c r="P54" s="120"/>
      <c r="Q54" s="120"/>
      <c r="R54" s="120"/>
      <c r="S54" s="120"/>
      <c r="T54" s="105" t="s">
        <v>267</v>
      </c>
      <c r="U54" s="120"/>
      <c r="V54" s="120"/>
      <c r="W54" s="120"/>
    </row>
    <row r="55">
      <c r="A55" s="116" t="s">
        <v>297</v>
      </c>
      <c r="B55" s="116" t="s">
        <v>261</v>
      </c>
      <c r="C55" s="116"/>
      <c r="D55" s="116" t="s">
        <v>269</v>
      </c>
      <c r="E55" s="116" t="s">
        <v>298</v>
      </c>
      <c r="F55" s="116" t="s">
        <v>264</v>
      </c>
      <c r="G55" s="116" t="s">
        <v>299</v>
      </c>
      <c r="H55" s="116" t="s">
        <v>287</v>
      </c>
      <c r="I55" s="117">
        <v>43805.0</v>
      </c>
      <c r="J55" s="118" t="s">
        <v>116</v>
      </c>
      <c r="K55" s="119"/>
      <c r="L55" s="103" t="s">
        <v>123</v>
      </c>
      <c r="M55" s="120"/>
      <c r="N55" s="120"/>
      <c r="O55" s="120"/>
      <c r="P55" s="120"/>
      <c r="Q55" s="120"/>
      <c r="R55" s="120"/>
      <c r="S55" s="120"/>
      <c r="T55" s="105" t="s">
        <v>267</v>
      </c>
      <c r="U55" s="120"/>
      <c r="V55" s="120"/>
      <c r="W55" s="120"/>
    </row>
    <row r="56">
      <c r="A56" s="116" t="s">
        <v>300</v>
      </c>
      <c r="B56" s="116" t="s">
        <v>261</v>
      </c>
      <c r="C56" s="116"/>
      <c r="D56" s="116" t="s">
        <v>269</v>
      </c>
      <c r="E56" s="116" t="s">
        <v>301</v>
      </c>
      <c r="F56" s="116" t="s">
        <v>264</v>
      </c>
      <c r="G56" s="116" t="s">
        <v>302</v>
      </c>
      <c r="H56" s="116" t="s">
        <v>287</v>
      </c>
      <c r="I56" s="117">
        <v>43805.0</v>
      </c>
      <c r="J56" s="118" t="s">
        <v>116</v>
      </c>
      <c r="K56" s="119"/>
      <c r="L56" s="103" t="s">
        <v>123</v>
      </c>
      <c r="M56" s="120"/>
      <c r="N56" s="120"/>
      <c r="O56" s="120"/>
      <c r="P56" s="120"/>
      <c r="Q56" s="120"/>
      <c r="R56" s="120"/>
      <c r="S56" s="120"/>
      <c r="T56" s="105" t="s">
        <v>267</v>
      </c>
      <c r="U56" s="120"/>
      <c r="V56" s="120"/>
      <c r="W56" s="120"/>
    </row>
    <row r="57">
      <c r="A57" s="116" t="s">
        <v>303</v>
      </c>
      <c r="B57" s="116" t="s">
        <v>261</v>
      </c>
      <c r="C57" s="116"/>
      <c r="D57" s="116" t="s">
        <v>269</v>
      </c>
      <c r="E57" s="116" t="s">
        <v>304</v>
      </c>
      <c r="F57" s="116" t="s">
        <v>264</v>
      </c>
      <c r="G57" s="116" t="s">
        <v>305</v>
      </c>
      <c r="H57" s="116" t="s">
        <v>287</v>
      </c>
      <c r="I57" s="117">
        <v>43805.0</v>
      </c>
      <c r="J57" s="118" t="s">
        <v>116</v>
      </c>
      <c r="K57" s="119"/>
      <c r="L57" s="103" t="s">
        <v>123</v>
      </c>
      <c r="M57" s="120"/>
      <c r="N57" s="120"/>
      <c r="O57" s="120"/>
      <c r="P57" s="120"/>
      <c r="Q57" s="120"/>
      <c r="R57" s="120"/>
      <c r="S57" s="120"/>
      <c r="T57" s="105" t="s">
        <v>267</v>
      </c>
      <c r="U57" s="120"/>
      <c r="V57" s="120"/>
      <c r="W57" s="120"/>
    </row>
    <row r="58">
      <c r="A58" s="116" t="s">
        <v>306</v>
      </c>
      <c r="B58" s="116" t="s">
        <v>261</v>
      </c>
      <c r="C58" s="116"/>
      <c r="D58" s="116" t="s">
        <v>269</v>
      </c>
      <c r="E58" s="116" t="s">
        <v>307</v>
      </c>
      <c r="F58" s="116" t="s">
        <v>264</v>
      </c>
      <c r="G58" s="116" t="s">
        <v>308</v>
      </c>
      <c r="H58" s="116" t="s">
        <v>287</v>
      </c>
      <c r="I58" s="117">
        <v>43805.0</v>
      </c>
      <c r="J58" s="118" t="s">
        <v>116</v>
      </c>
      <c r="K58" s="119"/>
      <c r="L58" s="103" t="s">
        <v>123</v>
      </c>
      <c r="M58" s="120"/>
      <c r="N58" s="120"/>
      <c r="O58" s="120"/>
      <c r="P58" s="120"/>
      <c r="Q58" s="120"/>
      <c r="R58" s="120"/>
      <c r="S58" s="120"/>
      <c r="T58" s="105" t="s">
        <v>267</v>
      </c>
      <c r="U58" s="120"/>
      <c r="V58" s="120"/>
      <c r="W58" s="120"/>
    </row>
    <row r="59">
      <c r="A59" s="116" t="s">
        <v>309</v>
      </c>
      <c r="B59" s="116" t="s">
        <v>261</v>
      </c>
      <c r="C59" s="116"/>
      <c r="D59" s="116" t="s">
        <v>269</v>
      </c>
      <c r="E59" s="116" t="s">
        <v>310</v>
      </c>
      <c r="F59" s="116" t="s">
        <v>264</v>
      </c>
      <c r="G59" s="116" t="s">
        <v>311</v>
      </c>
      <c r="H59" s="116" t="s">
        <v>287</v>
      </c>
      <c r="I59" s="117">
        <v>43805.0</v>
      </c>
      <c r="J59" s="118" t="s">
        <v>116</v>
      </c>
      <c r="K59" s="119"/>
      <c r="L59" s="103" t="s">
        <v>123</v>
      </c>
      <c r="M59" s="120"/>
      <c r="N59" s="120"/>
      <c r="O59" s="120"/>
      <c r="P59" s="120"/>
      <c r="Q59" s="120"/>
      <c r="R59" s="120"/>
      <c r="S59" s="120"/>
      <c r="T59" s="105" t="s">
        <v>267</v>
      </c>
      <c r="U59" s="120"/>
      <c r="V59" s="120"/>
      <c r="W59" s="120"/>
    </row>
    <row r="60">
      <c r="A60" s="116" t="s">
        <v>312</v>
      </c>
      <c r="B60" s="116" t="s">
        <v>261</v>
      </c>
      <c r="C60" s="116"/>
      <c r="D60" s="116" t="s">
        <v>269</v>
      </c>
      <c r="E60" s="116" t="s">
        <v>313</v>
      </c>
      <c r="F60" s="116" t="s">
        <v>264</v>
      </c>
      <c r="G60" s="121" t="s">
        <v>314</v>
      </c>
      <c r="H60" s="116" t="s">
        <v>315</v>
      </c>
      <c r="I60" s="117">
        <v>43805.0</v>
      </c>
      <c r="J60" s="118" t="s">
        <v>116</v>
      </c>
      <c r="K60" s="119"/>
      <c r="L60" s="103" t="s">
        <v>123</v>
      </c>
      <c r="M60" s="120"/>
      <c r="N60" s="120"/>
      <c r="O60" s="120"/>
      <c r="P60" s="120"/>
      <c r="Q60" s="120"/>
      <c r="R60" s="120"/>
      <c r="S60" s="120"/>
      <c r="T60" s="105" t="s">
        <v>267</v>
      </c>
      <c r="U60" s="120"/>
      <c r="V60" s="120"/>
      <c r="W60" s="120"/>
    </row>
    <row r="61">
      <c r="A61" s="122" t="s">
        <v>316</v>
      </c>
      <c r="B61" s="123"/>
      <c r="C61" s="123"/>
      <c r="D61" s="123"/>
      <c r="E61" s="123"/>
      <c r="F61" s="123"/>
      <c r="G61" s="123"/>
      <c r="H61" s="123"/>
      <c r="I61" s="124"/>
      <c r="J61" s="125"/>
      <c r="K61" s="126"/>
      <c r="L61" s="127"/>
      <c r="M61" s="127"/>
      <c r="N61" s="127"/>
      <c r="O61" s="127"/>
      <c r="P61" s="127"/>
      <c r="Q61" s="127"/>
      <c r="R61" s="127"/>
      <c r="S61" s="127"/>
      <c r="T61" s="127"/>
      <c r="U61" s="127"/>
      <c r="V61" s="127"/>
      <c r="W61" s="127"/>
    </row>
    <row r="62">
      <c r="A62" s="116" t="s">
        <v>317</v>
      </c>
      <c r="B62" s="116" t="s">
        <v>318</v>
      </c>
      <c r="C62" s="116"/>
      <c r="D62" s="116" t="s">
        <v>319</v>
      </c>
      <c r="E62" s="116" t="s">
        <v>320</v>
      </c>
      <c r="F62" s="116" t="s">
        <v>321</v>
      </c>
      <c r="G62" s="116" t="s">
        <v>322</v>
      </c>
      <c r="H62" s="116" t="s">
        <v>323</v>
      </c>
      <c r="I62" s="117">
        <v>43805.0</v>
      </c>
      <c r="J62" s="118" t="s">
        <v>116</v>
      </c>
      <c r="K62" s="119"/>
      <c r="L62" s="103" t="s">
        <v>123</v>
      </c>
      <c r="M62" s="120"/>
      <c r="N62" s="120"/>
      <c r="O62" s="120"/>
      <c r="P62" s="120"/>
      <c r="Q62" s="120"/>
      <c r="R62" s="120"/>
      <c r="S62" s="120"/>
      <c r="T62" s="105" t="s">
        <v>267</v>
      </c>
      <c r="U62" s="120"/>
      <c r="V62" s="120"/>
      <c r="W62" s="120"/>
    </row>
    <row r="63">
      <c r="A63" s="116" t="s">
        <v>324</v>
      </c>
      <c r="B63" s="116" t="s">
        <v>318</v>
      </c>
      <c r="C63" s="116"/>
      <c r="D63" s="116" t="s">
        <v>319</v>
      </c>
      <c r="E63" s="116" t="s">
        <v>325</v>
      </c>
      <c r="F63" s="116" t="s">
        <v>321</v>
      </c>
      <c r="G63" s="116" t="s">
        <v>326</v>
      </c>
      <c r="H63" s="116" t="s">
        <v>327</v>
      </c>
      <c r="I63" s="117">
        <v>43805.0</v>
      </c>
      <c r="J63" s="118" t="s">
        <v>116</v>
      </c>
      <c r="K63" s="119"/>
      <c r="L63" s="103" t="s">
        <v>123</v>
      </c>
      <c r="M63" s="120"/>
      <c r="N63" s="120"/>
      <c r="O63" s="120"/>
      <c r="P63" s="120"/>
      <c r="Q63" s="120"/>
      <c r="R63" s="120"/>
      <c r="S63" s="120"/>
      <c r="T63" s="105" t="s">
        <v>267</v>
      </c>
      <c r="U63" s="120"/>
      <c r="V63" s="120"/>
      <c r="W63" s="120"/>
    </row>
    <row r="64">
      <c r="A64" s="116" t="s">
        <v>328</v>
      </c>
      <c r="B64" s="116" t="s">
        <v>318</v>
      </c>
      <c r="C64" s="116"/>
      <c r="D64" s="116" t="s">
        <v>319</v>
      </c>
      <c r="E64" s="116" t="s">
        <v>329</v>
      </c>
      <c r="F64" s="116" t="s">
        <v>321</v>
      </c>
      <c r="G64" s="116" t="s">
        <v>330</v>
      </c>
      <c r="H64" s="116" t="s">
        <v>331</v>
      </c>
      <c r="I64" s="117">
        <v>43805.0</v>
      </c>
      <c r="J64" s="118" t="s">
        <v>116</v>
      </c>
      <c r="K64" s="119"/>
      <c r="L64" s="103" t="s">
        <v>123</v>
      </c>
      <c r="M64" s="120"/>
      <c r="N64" s="120"/>
      <c r="O64" s="120"/>
      <c r="P64" s="120"/>
      <c r="Q64" s="120"/>
      <c r="R64" s="120"/>
      <c r="S64" s="120"/>
      <c r="T64" s="105" t="s">
        <v>267</v>
      </c>
      <c r="U64" s="120"/>
      <c r="V64" s="120"/>
      <c r="W64" s="120"/>
    </row>
    <row r="65">
      <c r="A65" s="116" t="s">
        <v>332</v>
      </c>
      <c r="B65" s="116" t="s">
        <v>318</v>
      </c>
      <c r="C65" s="116"/>
      <c r="D65" s="116" t="s">
        <v>319</v>
      </c>
      <c r="E65" s="116" t="s">
        <v>333</v>
      </c>
      <c r="F65" s="116" t="s">
        <v>334</v>
      </c>
      <c r="G65" s="121" t="s">
        <v>335</v>
      </c>
      <c r="H65" s="116" t="s">
        <v>336</v>
      </c>
      <c r="I65" s="128">
        <v>43810.0</v>
      </c>
      <c r="J65" s="118" t="s">
        <v>116</v>
      </c>
      <c r="K65" s="119"/>
      <c r="L65" s="103" t="s">
        <v>123</v>
      </c>
      <c r="M65" s="120"/>
      <c r="N65" s="120"/>
      <c r="O65" s="120"/>
      <c r="P65" s="120"/>
      <c r="Q65" s="120"/>
      <c r="R65" s="120"/>
      <c r="S65" s="120"/>
      <c r="T65" s="105" t="s">
        <v>267</v>
      </c>
      <c r="U65" s="120"/>
      <c r="V65" s="120"/>
      <c r="W65" s="120"/>
    </row>
    <row r="66">
      <c r="A66" s="116" t="s">
        <v>337</v>
      </c>
      <c r="B66" s="116" t="s">
        <v>318</v>
      </c>
      <c r="C66" s="116"/>
      <c r="D66" s="116" t="s">
        <v>319</v>
      </c>
      <c r="E66" s="116" t="s">
        <v>338</v>
      </c>
      <c r="F66" s="116" t="s">
        <v>334</v>
      </c>
      <c r="G66" s="121" t="s">
        <v>339</v>
      </c>
      <c r="H66" s="116" t="s">
        <v>340</v>
      </c>
      <c r="I66" s="128">
        <v>43810.0</v>
      </c>
      <c r="J66" s="118" t="s">
        <v>116</v>
      </c>
      <c r="K66" s="119"/>
      <c r="L66" s="103" t="s">
        <v>123</v>
      </c>
      <c r="M66" s="120"/>
      <c r="N66" s="120"/>
      <c r="O66" s="120"/>
      <c r="P66" s="120"/>
      <c r="Q66" s="120"/>
      <c r="R66" s="120"/>
      <c r="S66" s="120"/>
      <c r="T66" s="105" t="s">
        <v>267</v>
      </c>
      <c r="U66" s="120"/>
      <c r="V66" s="120"/>
      <c r="W66" s="120"/>
    </row>
    <row r="67">
      <c r="A67" s="116" t="s">
        <v>341</v>
      </c>
      <c r="B67" s="116" t="s">
        <v>318</v>
      </c>
      <c r="C67" s="116"/>
      <c r="D67" s="116" t="s">
        <v>319</v>
      </c>
      <c r="E67" s="116" t="s">
        <v>342</v>
      </c>
      <c r="F67" s="116" t="s">
        <v>334</v>
      </c>
      <c r="G67" s="116" t="s">
        <v>343</v>
      </c>
      <c r="H67" s="116" t="s">
        <v>344</v>
      </c>
      <c r="I67" s="117">
        <v>43805.0</v>
      </c>
      <c r="J67" s="118" t="s">
        <v>116</v>
      </c>
      <c r="K67" s="119"/>
      <c r="L67" s="103" t="s">
        <v>123</v>
      </c>
      <c r="M67" s="120"/>
      <c r="N67" s="120"/>
      <c r="O67" s="120"/>
      <c r="P67" s="120"/>
      <c r="Q67" s="120"/>
      <c r="R67" s="120"/>
      <c r="S67" s="120"/>
      <c r="T67" s="105" t="s">
        <v>267</v>
      </c>
      <c r="U67" s="120"/>
      <c r="V67" s="120"/>
      <c r="W67" s="120"/>
    </row>
    <row r="68">
      <c r="A68" s="116" t="s">
        <v>345</v>
      </c>
      <c r="B68" s="116" t="s">
        <v>318</v>
      </c>
      <c r="C68" s="116"/>
      <c r="D68" s="116" t="s">
        <v>319</v>
      </c>
      <c r="E68" s="116" t="s">
        <v>346</v>
      </c>
      <c r="F68" s="116" t="s">
        <v>334</v>
      </c>
      <c r="G68" s="116" t="s">
        <v>347</v>
      </c>
      <c r="H68" s="116" t="s">
        <v>348</v>
      </c>
      <c r="I68" s="117">
        <v>43805.0</v>
      </c>
      <c r="J68" s="118" t="s">
        <v>116</v>
      </c>
      <c r="K68" s="119"/>
      <c r="L68" s="103" t="s">
        <v>123</v>
      </c>
      <c r="M68" s="120"/>
      <c r="N68" s="120"/>
      <c r="O68" s="120"/>
      <c r="P68" s="120"/>
      <c r="Q68" s="120"/>
      <c r="R68" s="120"/>
      <c r="S68" s="120"/>
      <c r="T68" s="105" t="s">
        <v>267</v>
      </c>
      <c r="U68" s="120"/>
      <c r="V68" s="120"/>
      <c r="W68" s="120"/>
    </row>
    <row r="69">
      <c r="A69" s="116"/>
      <c r="B69" s="116"/>
      <c r="C69" s="116"/>
      <c r="D69" s="116"/>
      <c r="E69" s="116"/>
      <c r="F69" s="116"/>
      <c r="G69" s="116"/>
      <c r="H69" s="116"/>
      <c r="I69" s="117">
        <v>43805.0</v>
      </c>
      <c r="J69" s="118" t="s">
        <v>116</v>
      </c>
      <c r="K69" s="119"/>
      <c r="L69" s="103" t="s">
        <v>123</v>
      </c>
      <c r="M69" s="120"/>
      <c r="N69" s="120"/>
      <c r="O69" s="120"/>
      <c r="P69" s="120"/>
      <c r="Q69" s="120"/>
      <c r="R69" s="120"/>
      <c r="S69" s="120"/>
      <c r="T69" s="105" t="s">
        <v>267</v>
      </c>
      <c r="U69" s="120"/>
      <c r="V69" s="120"/>
      <c r="W69" s="120"/>
    </row>
    <row r="70">
      <c r="A70" s="122" t="s">
        <v>349</v>
      </c>
      <c r="B70" s="123"/>
      <c r="C70" s="123"/>
      <c r="D70" s="123"/>
      <c r="E70" s="123"/>
      <c r="F70" s="123"/>
      <c r="G70" s="123"/>
      <c r="H70" s="123"/>
      <c r="I70" s="124"/>
      <c r="J70" s="125"/>
      <c r="K70" s="126"/>
      <c r="L70" s="127"/>
      <c r="M70" s="127"/>
      <c r="N70" s="127"/>
      <c r="O70" s="127"/>
      <c r="P70" s="127"/>
      <c r="Q70" s="127"/>
      <c r="R70" s="127"/>
      <c r="S70" s="127"/>
      <c r="T70" s="127"/>
      <c r="U70" s="127"/>
      <c r="V70" s="127"/>
      <c r="W70" s="127"/>
    </row>
    <row r="71">
      <c r="A71" s="116" t="s">
        <v>350</v>
      </c>
      <c r="B71" s="116" t="s">
        <v>351</v>
      </c>
      <c r="C71" s="116"/>
      <c r="D71" s="116" t="s">
        <v>352</v>
      </c>
      <c r="E71" s="116" t="s">
        <v>353</v>
      </c>
      <c r="F71" s="116" t="s">
        <v>354</v>
      </c>
      <c r="G71" s="121" t="s">
        <v>355</v>
      </c>
      <c r="H71" s="116" t="s">
        <v>356</v>
      </c>
      <c r="I71" s="117">
        <v>43805.0</v>
      </c>
      <c r="J71" s="118" t="s">
        <v>116</v>
      </c>
      <c r="K71" s="119"/>
      <c r="L71" s="103" t="s">
        <v>123</v>
      </c>
      <c r="M71" s="120"/>
      <c r="N71" s="120"/>
      <c r="O71" s="120"/>
      <c r="P71" s="120"/>
      <c r="Q71" s="120"/>
      <c r="R71" s="120"/>
      <c r="S71" s="120"/>
      <c r="T71" s="105" t="s">
        <v>267</v>
      </c>
      <c r="U71" s="120"/>
      <c r="V71" s="120"/>
      <c r="W71" s="120"/>
    </row>
    <row r="72">
      <c r="A72" s="116" t="s">
        <v>357</v>
      </c>
      <c r="B72" s="116" t="s">
        <v>351</v>
      </c>
      <c r="C72" s="116"/>
      <c r="D72" s="116" t="s">
        <v>352</v>
      </c>
      <c r="E72" s="116" t="s">
        <v>353</v>
      </c>
      <c r="F72" s="121" t="s">
        <v>358</v>
      </c>
      <c r="G72" s="129" t="s">
        <v>359</v>
      </c>
      <c r="H72" s="129" t="s">
        <v>360</v>
      </c>
      <c r="I72" s="128">
        <v>43810.0</v>
      </c>
      <c r="J72" s="129" t="s">
        <v>116</v>
      </c>
      <c r="K72" s="119"/>
      <c r="L72" s="129" t="s">
        <v>123</v>
      </c>
      <c r="M72" s="119"/>
      <c r="N72" s="119"/>
      <c r="O72" s="119"/>
      <c r="P72" s="119"/>
      <c r="Q72" s="119"/>
      <c r="R72" s="119"/>
      <c r="S72" s="119"/>
      <c r="T72" s="119"/>
      <c r="U72" s="119"/>
      <c r="V72" s="119"/>
      <c r="W72" s="119"/>
    </row>
    <row r="73">
      <c r="A73" s="116" t="s">
        <v>357</v>
      </c>
      <c r="B73" s="116" t="s">
        <v>351</v>
      </c>
      <c r="C73" s="116"/>
      <c r="D73" s="116" t="s">
        <v>352</v>
      </c>
      <c r="E73" s="116" t="s">
        <v>361</v>
      </c>
      <c r="F73" s="116" t="s">
        <v>362</v>
      </c>
      <c r="G73" s="116" t="s">
        <v>363</v>
      </c>
      <c r="H73" s="116" t="s">
        <v>364</v>
      </c>
      <c r="I73" s="117">
        <v>43805.0</v>
      </c>
      <c r="J73" s="118" t="s">
        <v>116</v>
      </c>
      <c r="K73" s="119"/>
      <c r="L73" s="103" t="s">
        <v>123</v>
      </c>
      <c r="M73" s="120"/>
      <c r="N73" s="120"/>
      <c r="O73" s="120"/>
      <c r="P73" s="120"/>
      <c r="Q73" s="120"/>
      <c r="R73" s="120"/>
      <c r="S73" s="120"/>
      <c r="T73" s="105" t="s">
        <v>267</v>
      </c>
      <c r="U73" s="120"/>
      <c r="V73" s="120"/>
      <c r="W73" s="120"/>
    </row>
    <row r="74">
      <c r="A74" s="116" t="s">
        <v>365</v>
      </c>
      <c r="B74" s="116" t="s">
        <v>351</v>
      </c>
      <c r="C74" s="116"/>
      <c r="D74" s="116" t="s">
        <v>352</v>
      </c>
      <c r="E74" s="116" t="s">
        <v>366</v>
      </c>
      <c r="F74" s="116" t="s">
        <v>354</v>
      </c>
      <c r="G74" s="116" t="s">
        <v>367</v>
      </c>
      <c r="H74" s="116" t="s">
        <v>364</v>
      </c>
      <c r="I74" s="117">
        <v>43805.0</v>
      </c>
      <c r="J74" s="118" t="s">
        <v>116</v>
      </c>
      <c r="K74" s="119"/>
      <c r="L74" s="103" t="s">
        <v>123</v>
      </c>
      <c r="M74" s="120"/>
      <c r="N74" s="120"/>
      <c r="O74" s="120"/>
      <c r="P74" s="120"/>
      <c r="Q74" s="120"/>
      <c r="R74" s="120"/>
      <c r="S74" s="120"/>
      <c r="T74" s="105" t="s">
        <v>267</v>
      </c>
      <c r="U74" s="120"/>
      <c r="V74" s="120"/>
      <c r="W74" s="120"/>
    </row>
    <row r="75">
      <c r="A75" s="116" t="s">
        <v>368</v>
      </c>
      <c r="B75" s="116" t="s">
        <v>351</v>
      </c>
      <c r="C75" s="116"/>
      <c r="D75" s="116" t="s">
        <v>352</v>
      </c>
      <c r="E75" s="116" t="s">
        <v>369</v>
      </c>
      <c r="F75" s="116" t="s">
        <v>354</v>
      </c>
      <c r="G75" s="116" t="s">
        <v>370</v>
      </c>
      <c r="H75" s="121" t="s">
        <v>371</v>
      </c>
      <c r="I75" s="117">
        <v>43805.0</v>
      </c>
      <c r="J75" s="118" t="s">
        <v>116</v>
      </c>
      <c r="K75" s="119"/>
      <c r="L75" s="103" t="s">
        <v>123</v>
      </c>
      <c r="M75" s="120"/>
      <c r="N75" s="120"/>
      <c r="O75" s="120"/>
      <c r="P75" s="120"/>
      <c r="Q75" s="120"/>
      <c r="R75" s="120"/>
      <c r="S75" s="120"/>
      <c r="T75" s="105" t="s">
        <v>267</v>
      </c>
      <c r="U75" s="120"/>
      <c r="V75" s="120"/>
      <c r="W75" s="120"/>
    </row>
    <row r="76">
      <c r="A76" s="116" t="s">
        <v>372</v>
      </c>
      <c r="B76" s="116" t="s">
        <v>351</v>
      </c>
      <c r="C76" s="116"/>
      <c r="D76" s="116" t="s">
        <v>352</v>
      </c>
      <c r="E76" s="116" t="s">
        <v>373</v>
      </c>
      <c r="F76" s="116" t="s">
        <v>354</v>
      </c>
      <c r="G76" s="116" t="s">
        <v>374</v>
      </c>
      <c r="H76" s="116" t="s">
        <v>364</v>
      </c>
      <c r="I76" s="117">
        <v>43805.0</v>
      </c>
      <c r="J76" s="118" t="s">
        <v>116</v>
      </c>
      <c r="K76" s="119"/>
      <c r="L76" s="103" t="s">
        <v>123</v>
      </c>
      <c r="M76" s="120"/>
      <c r="N76" s="120"/>
      <c r="O76" s="120"/>
      <c r="P76" s="120"/>
      <c r="Q76" s="120"/>
      <c r="R76" s="120"/>
      <c r="S76" s="120"/>
      <c r="T76" s="105" t="s">
        <v>267</v>
      </c>
      <c r="U76" s="120"/>
      <c r="V76" s="120"/>
      <c r="W76" s="120"/>
    </row>
    <row r="77">
      <c r="A77" s="130" t="s">
        <v>375</v>
      </c>
      <c r="B77" s="127"/>
      <c r="C77" s="127"/>
      <c r="D77" s="127"/>
      <c r="E77" s="127"/>
      <c r="F77" s="127"/>
      <c r="G77" s="127"/>
      <c r="H77" s="127"/>
      <c r="I77" s="127"/>
      <c r="J77" s="127"/>
      <c r="K77" s="127"/>
      <c r="L77" s="127"/>
      <c r="M77" s="127"/>
      <c r="N77" s="127"/>
      <c r="O77" s="127"/>
      <c r="P77" s="127"/>
      <c r="Q77" s="127"/>
      <c r="R77" s="127"/>
      <c r="S77" s="127"/>
      <c r="T77" s="127"/>
      <c r="U77" s="127"/>
      <c r="V77" s="127"/>
      <c r="W77" s="127"/>
    </row>
    <row r="78" hidden="1">
      <c r="A78" s="89" t="s">
        <v>376</v>
      </c>
      <c r="B78" s="98" t="s">
        <v>377</v>
      </c>
      <c r="C78" s="98">
        <v>2.0</v>
      </c>
      <c r="D78" s="98" t="s">
        <v>378</v>
      </c>
      <c r="E78" s="98" t="s">
        <v>379</v>
      </c>
      <c r="F78" s="98" t="s">
        <v>380</v>
      </c>
      <c r="G78" s="98" t="s">
        <v>381</v>
      </c>
      <c r="H78" s="98" t="s">
        <v>382</v>
      </c>
      <c r="I78" s="131">
        <v>43851.0</v>
      </c>
      <c r="J78" s="98" t="s">
        <v>383</v>
      </c>
      <c r="K78" s="67"/>
      <c r="L78" s="98" t="s">
        <v>123</v>
      </c>
      <c r="M78" s="67"/>
      <c r="N78" s="67"/>
      <c r="O78" s="67"/>
      <c r="P78" s="98" t="s">
        <v>384</v>
      </c>
      <c r="Q78" s="67"/>
      <c r="R78" s="67"/>
      <c r="S78" s="67"/>
      <c r="T78" s="98" t="s">
        <v>116</v>
      </c>
      <c r="U78" s="67"/>
      <c r="V78" s="67"/>
      <c r="W78" s="67"/>
    </row>
    <row r="79" hidden="1">
      <c r="A79" s="89" t="s">
        <v>385</v>
      </c>
      <c r="B79" s="98" t="s">
        <v>377</v>
      </c>
      <c r="C79" s="98">
        <v>2.0</v>
      </c>
      <c r="D79" s="98" t="s">
        <v>378</v>
      </c>
      <c r="E79" s="98" t="s">
        <v>386</v>
      </c>
      <c r="F79" s="98" t="s">
        <v>387</v>
      </c>
      <c r="G79" s="98" t="s">
        <v>381</v>
      </c>
      <c r="H79" s="98" t="s">
        <v>382</v>
      </c>
      <c r="I79" s="132">
        <v>43864.0</v>
      </c>
      <c r="J79" s="133" t="s">
        <v>116</v>
      </c>
      <c r="P79" s="133" t="s">
        <v>384</v>
      </c>
      <c r="T79" s="133" t="s">
        <v>267</v>
      </c>
      <c r="U79" s="67"/>
      <c r="V79" s="67"/>
      <c r="W79" s="67"/>
    </row>
    <row r="80" hidden="1">
      <c r="A80" s="89" t="s">
        <v>388</v>
      </c>
      <c r="B80" s="98" t="s">
        <v>377</v>
      </c>
      <c r="C80" s="98">
        <v>2.0</v>
      </c>
      <c r="D80" s="98" t="s">
        <v>378</v>
      </c>
      <c r="E80" s="98" t="s">
        <v>389</v>
      </c>
      <c r="F80" s="98" t="s">
        <v>390</v>
      </c>
      <c r="G80" s="98" t="s">
        <v>381</v>
      </c>
      <c r="H80" s="98" t="s">
        <v>382</v>
      </c>
      <c r="I80" s="132">
        <v>43864.0</v>
      </c>
      <c r="J80" s="133" t="s">
        <v>116</v>
      </c>
      <c r="P80" s="133" t="s">
        <v>384</v>
      </c>
      <c r="T80" s="133" t="s">
        <v>267</v>
      </c>
      <c r="U80" s="67"/>
      <c r="V80" s="67"/>
      <c r="W80" s="67"/>
    </row>
    <row r="81" hidden="1">
      <c r="A81" s="89" t="s">
        <v>391</v>
      </c>
      <c r="B81" s="98" t="s">
        <v>377</v>
      </c>
      <c r="C81" s="98">
        <v>3.0</v>
      </c>
      <c r="D81" s="98" t="s">
        <v>378</v>
      </c>
      <c r="E81" s="98" t="s">
        <v>392</v>
      </c>
      <c r="F81" s="90" t="s">
        <v>231</v>
      </c>
      <c r="G81" s="98" t="s">
        <v>393</v>
      </c>
      <c r="H81" s="98" t="s">
        <v>394</v>
      </c>
      <c r="I81" s="131">
        <v>43851.0</v>
      </c>
      <c r="J81" s="98" t="s">
        <v>383</v>
      </c>
      <c r="K81" s="67"/>
      <c r="L81" s="98" t="s">
        <v>123</v>
      </c>
      <c r="M81" s="67"/>
      <c r="N81" s="67"/>
      <c r="O81" s="67"/>
      <c r="P81" s="98" t="s">
        <v>384</v>
      </c>
      <c r="Q81" s="67"/>
      <c r="R81" s="67"/>
      <c r="S81" s="67"/>
      <c r="T81" s="98" t="s">
        <v>116</v>
      </c>
      <c r="U81" s="67"/>
      <c r="V81" s="67"/>
      <c r="W81" s="67"/>
    </row>
    <row r="82" hidden="1">
      <c r="A82" s="89" t="s">
        <v>395</v>
      </c>
      <c r="B82" s="98" t="s">
        <v>377</v>
      </c>
      <c r="C82" s="98">
        <v>3.0</v>
      </c>
      <c r="D82" s="98" t="s">
        <v>378</v>
      </c>
      <c r="E82" s="98" t="s">
        <v>396</v>
      </c>
      <c r="F82" s="90" t="s">
        <v>231</v>
      </c>
      <c r="G82" s="98" t="s">
        <v>397</v>
      </c>
      <c r="H82" s="98" t="s">
        <v>398</v>
      </c>
      <c r="I82" s="132">
        <v>43864.0</v>
      </c>
      <c r="J82" s="133" t="s">
        <v>116</v>
      </c>
      <c r="K82" s="67"/>
      <c r="L82" s="67"/>
      <c r="M82" s="67"/>
      <c r="N82" s="67"/>
      <c r="O82" s="67"/>
      <c r="P82" s="98" t="s">
        <v>384</v>
      </c>
      <c r="Q82" s="67"/>
      <c r="R82" s="67"/>
      <c r="S82" s="67"/>
      <c r="T82" s="98" t="s">
        <v>267</v>
      </c>
      <c r="U82" s="67"/>
      <c r="V82" s="67"/>
      <c r="W82" s="67"/>
    </row>
    <row r="83" hidden="1">
      <c r="A83" s="89" t="s">
        <v>399</v>
      </c>
      <c r="B83" s="98" t="s">
        <v>377</v>
      </c>
      <c r="C83" s="98">
        <v>3.0</v>
      </c>
      <c r="D83" s="98" t="s">
        <v>378</v>
      </c>
      <c r="E83" s="98" t="s">
        <v>400</v>
      </c>
      <c r="F83" s="90" t="s">
        <v>231</v>
      </c>
      <c r="G83" s="98" t="s">
        <v>401</v>
      </c>
      <c r="H83" s="98" t="s">
        <v>398</v>
      </c>
      <c r="I83" s="132">
        <v>43864.0</v>
      </c>
      <c r="J83" s="133" t="s">
        <v>116</v>
      </c>
      <c r="K83" s="67"/>
      <c r="L83" s="67"/>
      <c r="M83" s="67"/>
      <c r="N83" s="67"/>
      <c r="O83" s="67"/>
      <c r="P83" s="98" t="s">
        <v>384</v>
      </c>
      <c r="Q83" s="67"/>
      <c r="R83" s="67"/>
      <c r="S83" s="67"/>
      <c r="T83" s="98" t="s">
        <v>402</v>
      </c>
      <c r="U83" s="67"/>
      <c r="V83" s="67"/>
      <c r="W83" s="67"/>
    </row>
    <row r="84" hidden="1">
      <c r="A84" s="89" t="s">
        <v>403</v>
      </c>
      <c r="B84" s="98" t="s">
        <v>377</v>
      </c>
      <c r="C84" s="98">
        <v>3.0</v>
      </c>
      <c r="D84" s="98" t="s">
        <v>378</v>
      </c>
      <c r="E84" s="98" t="s">
        <v>404</v>
      </c>
      <c r="F84" s="90" t="s">
        <v>231</v>
      </c>
      <c r="G84" s="98" t="s">
        <v>405</v>
      </c>
      <c r="H84" s="98" t="s">
        <v>398</v>
      </c>
      <c r="I84" s="132">
        <v>43864.0</v>
      </c>
      <c r="J84" s="133" t="s">
        <v>116</v>
      </c>
      <c r="K84" s="67"/>
      <c r="L84" s="67"/>
      <c r="M84" s="67"/>
      <c r="N84" s="67"/>
      <c r="O84" s="67"/>
      <c r="P84" s="98" t="s">
        <v>384</v>
      </c>
      <c r="Q84" s="67"/>
      <c r="R84" s="67"/>
      <c r="S84" s="67"/>
      <c r="T84" s="98" t="s">
        <v>267</v>
      </c>
      <c r="U84" s="67"/>
      <c r="V84" s="67"/>
      <c r="W84" s="67"/>
    </row>
    <row r="85" hidden="1">
      <c r="A85" s="89" t="s">
        <v>406</v>
      </c>
      <c r="B85" s="98" t="s">
        <v>377</v>
      </c>
      <c r="C85" s="98">
        <v>3.0</v>
      </c>
      <c r="D85" s="98" t="s">
        <v>378</v>
      </c>
      <c r="E85" s="98" t="s">
        <v>407</v>
      </c>
      <c r="F85" s="90" t="s">
        <v>231</v>
      </c>
      <c r="G85" s="98" t="s">
        <v>408</v>
      </c>
      <c r="H85" s="98" t="s">
        <v>398</v>
      </c>
      <c r="I85" s="132">
        <v>43864.0</v>
      </c>
      <c r="J85" s="133" t="s">
        <v>116</v>
      </c>
      <c r="K85" s="67"/>
      <c r="L85" s="67"/>
      <c r="M85" s="67"/>
      <c r="N85" s="67"/>
      <c r="O85" s="67"/>
      <c r="P85" s="98" t="s">
        <v>384</v>
      </c>
      <c r="Q85" s="67"/>
      <c r="R85" s="67"/>
      <c r="S85" s="67"/>
      <c r="T85" s="98" t="s">
        <v>267</v>
      </c>
      <c r="U85" s="67"/>
      <c r="V85" s="67"/>
      <c r="W85" s="67"/>
    </row>
    <row r="86" hidden="1">
      <c r="A86" s="89" t="s">
        <v>409</v>
      </c>
      <c r="B86" s="98" t="s">
        <v>377</v>
      </c>
      <c r="C86" s="98">
        <v>3.0</v>
      </c>
      <c r="D86" s="98" t="s">
        <v>378</v>
      </c>
      <c r="E86" s="98" t="s">
        <v>410</v>
      </c>
      <c r="F86" s="90" t="s">
        <v>231</v>
      </c>
      <c r="G86" s="98" t="s">
        <v>411</v>
      </c>
      <c r="H86" s="98" t="s">
        <v>398</v>
      </c>
      <c r="I86" s="132">
        <v>43864.0</v>
      </c>
      <c r="J86" s="133" t="s">
        <v>116</v>
      </c>
      <c r="K86" s="67"/>
      <c r="L86" s="67"/>
      <c r="M86" s="67"/>
      <c r="N86" s="67"/>
      <c r="O86" s="67"/>
      <c r="P86" s="98" t="s">
        <v>384</v>
      </c>
      <c r="Q86" s="67"/>
      <c r="R86" s="67"/>
      <c r="S86" s="67"/>
      <c r="T86" s="98" t="s">
        <v>267</v>
      </c>
      <c r="U86" s="67"/>
      <c r="V86" s="67"/>
      <c r="W86" s="67"/>
    </row>
    <row r="87" hidden="1">
      <c r="A87" s="89" t="s">
        <v>412</v>
      </c>
      <c r="B87" s="98" t="s">
        <v>377</v>
      </c>
      <c r="C87" s="98">
        <v>3.0</v>
      </c>
      <c r="D87" s="98" t="s">
        <v>378</v>
      </c>
      <c r="E87" s="98" t="s">
        <v>413</v>
      </c>
      <c r="F87" s="90" t="s">
        <v>231</v>
      </c>
      <c r="G87" s="98" t="s">
        <v>414</v>
      </c>
      <c r="H87" s="98" t="s">
        <v>398</v>
      </c>
      <c r="I87" s="132">
        <v>43864.0</v>
      </c>
      <c r="J87" s="133" t="s">
        <v>116</v>
      </c>
      <c r="K87" s="67"/>
      <c r="L87" s="67"/>
      <c r="M87" s="67"/>
      <c r="N87" s="67"/>
      <c r="O87" s="67"/>
      <c r="P87" s="98" t="s">
        <v>384</v>
      </c>
      <c r="Q87" s="67"/>
      <c r="R87" s="67"/>
      <c r="S87" s="67"/>
      <c r="T87" s="98" t="s">
        <v>267</v>
      </c>
      <c r="U87" s="67"/>
      <c r="V87" s="67"/>
      <c r="W87" s="67"/>
    </row>
    <row r="88" hidden="1">
      <c r="A88" s="89" t="s">
        <v>415</v>
      </c>
      <c r="B88" s="98" t="s">
        <v>377</v>
      </c>
      <c r="C88" s="98">
        <v>3.0</v>
      </c>
      <c r="D88" s="98" t="s">
        <v>378</v>
      </c>
      <c r="E88" s="98" t="s">
        <v>416</v>
      </c>
      <c r="F88" s="90" t="s">
        <v>231</v>
      </c>
      <c r="G88" s="98" t="s">
        <v>417</v>
      </c>
      <c r="H88" s="98" t="s">
        <v>398</v>
      </c>
      <c r="I88" s="132">
        <v>43864.0</v>
      </c>
      <c r="J88" s="133" t="s">
        <v>116</v>
      </c>
      <c r="K88" s="67"/>
      <c r="L88" s="67"/>
      <c r="M88" s="67"/>
      <c r="N88" s="67"/>
      <c r="O88" s="67"/>
      <c r="P88" s="98" t="s">
        <v>384</v>
      </c>
      <c r="Q88" s="67"/>
      <c r="R88" s="67"/>
      <c r="S88" s="67"/>
      <c r="T88" s="98" t="s">
        <v>267</v>
      </c>
      <c r="U88" s="67"/>
      <c r="V88" s="67"/>
      <c r="W88" s="67"/>
    </row>
    <row r="89" hidden="1">
      <c r="A89" s="89" t="s">
        <v>418</v>
      </c>
      <c r="B89" s="98" t="s">
        <v>377</v>
      </c>
      <c r="C89" s="98">
        <v>3.0</v>
      </c>
      <c r="D89" s="98" t="s">
        <v>378</v>
      </c>
      <c r="E89" s="98" t="s">
        <v>419</v>
      </c>
      <c r="F89" s="90" t="s">
        <v>231</v>
      </c>
      <c r="G89" s="98" t="s">
        <v>420</v>
      </c>
      <c r="H89" s="98" t="s">
        <v>398</v>
      </c>
      <c r="I89" s="132">
        <v>43864.0</v>
      </c>
      <c r="J89" s="133" t="s">
        <v>116</v>
      </c>
      <c r="K89" s="67"/>
      <c r="L89" s="67"/>
      <c r="M89" s="67"/>
      <c r="N89" s="67"/>
      <c r="O89" s="67"/>
      <c r="P89" s="98" t="s">
        <v>384</v>
      </c>
      <c r="Q89" s="67"/>
      <c r="R89" s="67"/>
      <c r="S89" s="67"/>
      <c r="T89" s="98" t="s">
        <v>267</v>
      </c>
      <c r="U89" s="67"/>
      <c r="V89" s="67"/>
      <c r="W89" s="67"/>
    </row>
    <row r="90">
      <c r="A90" s="134"/>
      <c r="B90" s="67"/>
      <c r="C90" s="67"/>
      <c r="D90" s="67"/>
      <c r="E90" s="67"/>
      <c r="F90" s="67"/>
      <c r="G90" s="67"/>
      <c r="H90" s="67"/>
      <c r="I90" s="67"/>
      <c r="J90" s="67"/>
      <c r="K90" s="67"/>
      <c r="L90" s="67"/>
      <c r="M90" s="67"/>
      <c r="N90" s="67"/>
      <c r="O90" s="67"/>
      <c r="P90" s="67"/>
      <c r="Q90" s="67"/>
      <c r="R90" s="67"/>
      <c r="S90" s="67"/>
      <c r="T90" s="67"/>
      <c r="U90" s="67"/>
      <c r="V90" s="67"/>
      <c r="W90" s="67"/>
    </row>
    <row r="91">
      <c r="A91" s="134"/>
      <c r="B91" s="67"/>
      <c r="C91" s="67"/>
      <c r="D91" s="67"/>
      <c r="E91" s="67"/>
      <c r="F91" s="67"/>
      <c r="G91" s="67"/>
      <c r="H91" s="67"/>
      <c r="I91" s="67"/>
      <c r="J91" s="67"/>
      <c r="K91" s="67"/>
      <c r="L91" s="67"/>
      <c r="M91" s="67"/>
      <c r="N91" s="67"/>
      <c r="O91" s="67"/>
      <c r="P91" s="67"/>
      <c r="Q91" s="67"/>
      <c r="R91" s="67"/>
      <c r="S91" s="67"/>
      <c r="T91" s="67"/>
      <c r="U91" s="67"/>
      <c r="V91" s="67"/>
      <c r="W91" s="67"/>
    </row>
    <row r="92">
      <c r="A92" s="134"/>
      <c r="B92" s="67"/>
      <c r="C92" s="67"/>
      <c r="D92" s="67"/>
      <c r="E92" s="67"/>
      <c r="F92" s="67"/>
      <c r="G92" s="67"/>
      <c r="H92" s="67"/>
      <c r="I92" s="67"/>
      <c r="J92" s="67"/>
      <c r="K92" s="67"/>
      <c r="L92" s="67"/>
      <c r="M92" s="67"/>
      <c r="N92" s="67"/>
      <c r="O92" s="67"/>
      <c r="P92" s="67"/>
      <c r="Q92" s="67"/>
      <c r="R92" s="67"/>
      <c r="S92" s="67"/>
      <c r="T92" s="67"/>
      <c r="U92" s="67"/>
      <c r="V92" s="67"/>
      <c r="W92" s="67"/>
    </row>
    <row r="93">
      <c r="A93" s="134"/>
      <c r="B93" s="67"/>
      <c r="C93" s="67"/>
      <c r="D93" s="67"/>
      <c r="E93" s="67"/>
      <c r="F93" s="67"/>
      <c r="G93" s="67"/>
      <c r="H93" s="67"/>
      <c r="I93" s="67"/>
      <c r="J93" s="67"/>
      <c r="K93" s="67"/>
      <c r="L93" s="67"/>
      <c r="M93" s="67"/>
      <c r="N93" s="67"/>
      <c r="O93" s="67"/>
      <c r="P93" s="67"/>
      <c r="Q93" s="67"/>
      <c r="R93" s="67"/>
      <c r="S93" s="67"/>
      <c r="T93" s="67"/>
      <c r="U93" s="67"/>
      <c r="V93" s="67"/>
      <c r="W93" s="67"/>
    </row>
    <row r="94">
      <c r="A94" s="134"/>
      <c r="B94" s="67"/>
      <c r="C94" s="67"/>
      <c r="D94" s="67"/>
      <c r="E94" s="67"/>
      <c r="F94" s="67"/>
      <c r="G94" s="67"/>
      <c r="H94" s="67"/>
      <c r="I94" s="67"/>
      <c r="J94" s="67"/>
      <c r="K94" s="67"/>
      <c r="L94" s="67"/>
      <c r="M94" s="67"/>
      <c r="N94" s="67"/>
      <c r="O94" s="67"/>
      <c r="P94" s="67"/>
      <c r="Q94" s="67"/>
      <c r="R94" s="67"/>
      <c r="S94" s="67"/>
      <c r="T94" s="67"/>
      <c r="U94" s="67"/>
      <c r="V94" s="67"/>
      <c r="W94" s="67"/>
    </row>
    <row r="95">
      <c r="A95" s="134"/>
      <c r="B95" s="67"/>
      <c r="C95" s="67"/>
      <c r="D95" s="67"/>
      <c r="E95" s="67"/>
      <c r="F95" s="67"/>
      <c r="G95" s="67"/>
      <c r="H95" s="67"/>
      <c r="I95" s="67"/>
      <c r="J95" s="67"/>
      <c r="K95" s="67"/>
      <c r="L95" s="67"/>
      <c r="M95" s="67"/>
      <c r="N95" s="67"/>
      <c r="O95" s="67"/>
      <c r="P95" s="67"/>
      <c r="Q95" s="67"/>
      <c r="R95" s="67"/>
      <c r="S95" s="67"/>
      <c r="T95" s="67"/>
      <c r="U95" s="67"/>
      <c r="V95" s="67"/>
      <c r="W95" s="67"/>
    </row>
    <row r="96">
      <c r="A96" s="134"/>
      <c r="B96" s="67"/>
      <c r="C96" s="67"/>
      <c r="D96" s="67"/>
      <c r="E96" s="67"/>
      <c r="F96" s="67"/>
      <c r="G96" s="67"/>
      <c r="H96" s="67"/>
      <c r="I96" s="67"/>
      <c r="J96" s="67"/>
      <c r="K96" s="67"/>
      <c r="L96" s="67"/>
      <c r="M96" s="67"/>
      <c r="N96" s="67"/>
      <c r="O96" s="67"/>
      <c r="P96" s="67"/>
      <c r="Q96" s="67"/>
      <c r="R96" s="67"/>
      <c r="S96" s="67"/>
      <c r="T96" s="67"/>
      <c r="U96" s="67"/>
      <c r="V96" s="67"/>
      <c r="W96" s="67"/>
    </row>
    <row r="97">
      <c r="A97" s="134"/>
      <c r="B97" s="67"/>
      <c r="C97" s="67"/>
      <c r="D97" s="67"/>
      <c r="E97" s="67"/>
      <c r="F97" s="67"/>
      <c r="G97" s="67"/>
      <c r="H97" s="67"/>
      <c r="I97" s="67"/>
      <c r="J97" s="67"/>
      <c r="K97" s="67"/>
      <c r="L97" s="67"/>
      <c r="M97" s="67"/>
      <c r="N97" s="67"/>
      <c r="O97" s="67"/>
      <c r="P97" s="67"/>
      <c r="Q97" s="67"/>
      <c r="R97" s="67"/>
      <c r="S97" s="67"/>
      <c r="T97" s="67"/>
      <c r="U97" s="67"/>
      <c r="V97" s="67"/>
      <c r="W97" s="67"/>
    </row>
    <row r="98">
      <c r="A98" s="134"/>
      <c r="B98" s="67"/>
      <c r="C98" s="67"/>
      <c r="D98" s="67"/>
      <c r="E98" s="67"/>
      <c r="F98" s="67"/>
      <c r="G98" s="67"/>
      <c r="H98" s="67"/>
      <c r="I98" s="67"/>
      <c r="J98" s="67"/>
      <c r="K98" s="67"/>
      <c r="L98" s="67"/>
      <c r="M98" s="67"/>
      <c r="N98" s="67"/>
      <c r="O98" s="67"/>
      <c r="P98" s="67"/>
      <c r="Q98" s="67"/>
      <c r="R98" s="67"/>
      <c r="S98" s="67"/>
      <c r="T98" s="67"/>
      <c r="U98" s="67"/>
      <c r="V98" s="67"/>
      <c r="W98" s="67"/>
    </row>
    <row r="99">
      <c r="A99" s="134"/>
      <c r="B99" s="67"/>
      <c r="C99" s="67"/>
      <c r="D99" s="67"/>
      <c r="E99" s="67"/>
      <c r="F99" s="67"/>
      <c r="G99" s="67"/>
      <c r="H99" s="67"/>
      <c r="I99" s="67"/>
      <c r="J99" s="67"/>
      <c r="K99" s="67"/>
      <c r="L99" s="67"/>
      <c r="M99" s="67"/>
      <c r="N99" s="67"/>
      <c r="O99" s="67"/>
      <c r="P99" s="67"/>
      <c r="Q99" s="67"/>
      <c r="R99" s="67"/>
      <c r="S99" s="67"/>
      <c r="T99" s="67"/>
      <c r="U99" s="67"/>
      <c r="V99" s="67"/>
      <c r="W99" s="67"/>
    </row>
    <row r="100">
      <c r="A100" s="134"/>
      <c r="B100" s="67"/>
      <c r="C100" s="67"/>
      <c r="D100" s="67"/>
      <c r="E100" s="67"/>
      <c r="F100" s="67"/>
      <c r="G100" s="67"/>
      <c r="H100" s="67"/>
      <c r="I100" s="67"/>
      <c r="J100" s="67"/>
      <c r="K100" s="67"/>
      <c r="L100" s="67"/>
      <c r="M100" s="67"/>
      <c r="N100" s="67"/>
      <c r="O100" s="67"/>
      <c r="P100" s="67"/>
      <c r="Q100" s="67"/>
      <c r="R100" s="67"/>
      <c r="S100" s="67"/>
      <c r="T100" s="67"/>
      <c r="U100" s="67"/>
      <c r="V100" s="67"/>
      <c r="W100" s="67"/>
    </row>
    <row r="101">
      <c r="A101" s="134"/>
      <c r="B101" s="67"/>
      <c r="C101" s="67"/>
      <c r="D101" s="67"/>
      <c r="E101" s="67"/>
      <c r="F101" s="67"/>
      <c r="G101" s="67"/>
      <c r="H101" s="67"/>
      <c r="I101" s="67"/>
      <c r="J101" s="67"/>
      <c r="K101" s="67"/>
      <c r="L101" s="67"/>
      <c r="M101" s="67"/>
      <c r="N101" s="67"/>
      <c r="O101" s="67"/>
      <c r="P101" s="67"/>
      <c r="Q101" s="67"/>
      <c r="R101" s="67"/>
      <c r="S101" s="67"/>
      <c r="T101" s="67"/>
      <c r="U101" s="67"/>
      <c r="V101" s="67"/>
      <c r="W101" s="67"/>
    </row>
    <row r="102">
      <c r="A102" s="134"/>
      <c r="B102" s="67"/>
      <c r="C102" s="67"/>
      <c r="D102" s="67"/>
      <c r="E102" s="67"/>
      <c r="F102" s="67"/>
      <c r="G102" s="67"/>
      <c r="H102" s="67"/>
      <c r="I102" s="67"/>
      <c r="J102" s="67"/>
      <c r="K102" s="67"/>
      <c r="L102" s="67"/>
      <c r="M102" s="67"/>
      <c r="N102" s="67"/>
      <c r="O102" s="67"/>
      <c r="P102" s="67"/>
      <c r="Q102" s="67"/>
      <c r="R102" s="67"/>
      <c r="S102" s="67"/>
      <c r="T102" s="67"/>
      <c r="U102" s="67"/>
      <c r="V102" s="67"/>
      <c r="W102" s="67"/>
    </row>
    <row r="103">
      <c r="A103" s="134"/>
      <c r="B103" s="67"/>
      <c r="C103" s="67"/>
      <c r="D103" s="67"/>
      <c r="E103" s="67"/>
      <c r="F103" s="67"/>
      <c r="G103" s="67"/>
      <c r="H103" s="67"/>
      <c r="I103" s="67"/>
      <c r="J103" s="67"/>
      <c r="K103" s="67"/>
      <c r="L103" s="67"/>
      <c r="M103" s="67"/>
      <c r="N103" s="67"/>
      <c r="O103" s="67"/>
      <c r="P103" s="67"/>
      <c r="Q103" s="67"/>
      <c r="R103" s="67"/>
      <c r="S103" s="67"/>
      <c r="T103" s="67"/>
      <c r="U103" s="67"/>
      <c r="V103" s="67"/>
      <c r="W103" s="67"/>
    </row>
    <row r="104">
      <c r="A104" s="134"/>
      <c r="B104" s="67"/>
      <c r="C104" s="67"/>
      <c r="D104" s="67"/>
      <c r="E104" s="67"/>
      <c r="F104" s="67"/>
      <c r="G104" s="67"/>
      <c r="H104" s="67"/>
      <c r="I104" s="67"/>
      <c r="J104" s="67"/>
      <c r="K104" s="67"/>
      <c r="L104" s="67"/>
      <c r="M104" s="67"/>
      <c r="N104" s="67"/>
      <c r="O104" s="67"/>
      <c r="P104" s="67"/>
      <c r="Q104" s="67"/>
      <c r="R104" s="67"/>
      <c r="S104" s="67"/>
      <c r="T104" s="67"/>
      <c r="U104" s="67"/>
      <c r="V104" s="67"/>
      <c r="W104" s="67"/>
    </row>
    <row r="105">
      <c r="A105" s="134"/>
      <c r="B105" s="67"/>
      <c r="C105" s="67"/>
      <c r="D105" s="67"/>
      <c r="E105" s="67"/>
      <c r="F105" s="67"/>
      <c r="G105" s="67"/>
      <c r="H105" s="67"/>
      <c r="I105" s="67"/>
      <c r="J105" s="67"/>
      <c r="K105" s="67"/>
      <c r="L105" s="67"/>
      <c r="M105" s="67"/>
      <c r="N105" s="67"/>
      <c r="O105" s="67"/>
      <c r="P105" s="67"/>
      <c r="Q105" s="67"/>
      <c r="R105" s="67"/>
      <c r="S105" s="67"/>
      <c r="T105" s="67"/>
      <c r="U105" s="67"/>
      <c r="V105" s="67"/>
      <c r="W105" s="67"/>
    </row>
    <row r="106">
      <c r="A106" s="134"/>
      <c r="B106" s="67"/>
      <c r="C106" s="67"/>
      <c r="D106" s="67"/>
      <c r="E106" s="67"/>
      <c r="F106" s="67"/>
      <c r="G106" s="67"/>
      <c r="H106" s="67"/>
      <c r="I106" s="67"/>
      <c r="J106" s="67"/>
      <c r="K106" s="67"/>
      <c r="L106" s="67"/>
      <c r="M106" s="67"/>
      <c r="N106" s="67"/>
      <c r="O106" s="67"/>
      <c r="P106" s="67"/>
      <c r="Q106" s="67"/>
      <c r="R106" s="67"/>
      <c r="S106" s="67"/>
      <c r="T106" s="67"/>
      <c r="U106" s="67"/>
      <c r="V106" s="67"/>
      <c r="W106" s="67"/>
    </row>
    <row r="107">
      <c r="A107" s="134"/>
      <c r="B107" s="67"/>
      <c r="C107" s="67"/>
      <c r="D107" s="67"/>
      <c r="E107" s="67"/>
      <c r="F107" s="67"/>
      <c r="G107" s="67"/>
      <c r="H107" s="67"/>
      <c r="I107" s="67"/>
      <c r="J107" s="67"/>
      <c r="K107" s="67"/>
      <c r="L107" s="67"/>
      <c r="M107" s="67"/>
      <c r="N107" s="67"/>
      <c r="O107" s="67"/>
      <c r="P107" s="67"/>
      <c r="Q107" s="67"/>
      <c r="R107" s="67"/>
      <c r="S107" s="67"/>
      <c r="T107" s="67"/>
      <c r="U107" s="67"/>
      <c r="V107" s="67"/>
      <c r="W107" s="67"/>
    </row>
    <row r="108">
      <c r="A108" s="134"/>
      <c r="B108" s="67"/>
      <c r="C108" s="67"/>
      <c r="D108" s="67"/>
      <c r="E108" s="67"/>
      <c r="F108" s="67"/>
      <c r="G108" s="67"/>
      <c r="H108" s="67"/>
      <c r="I108" s="67"/>
      <c r="J108" s="67"/>
      <c r="K108" s="67"/>
      <c r="L108" s="67"/>
      <c r="M108" s="67"/>
      <c r="N108" s="67"/>
      <c r="O108" s="67"/>
      <c r="P108" s="67"/>
      <c r="Q108" s="67"/>
      <c r="R108" s="67"/>
      <c r="S108" s="67"/>
      <c r="T108" s="67"/>
      <c r="U108" s="67"/>
      <c r="V108" s="67"/>
      <c r="W108" s="67"/>
    </row>
    <row r="109">
      <c r="A109" s="134"/>
      <c r="B109" s="67"/>
      <c r="C109" s="67"/>
      <c r="D109" s="67"/>
      <c r="E109" s="67"/>
      <c r="F109" s="67"/>
      <c r="G109" s="67"/>
      <c r="H109" s="67"/>
      <c r="I109" s="67"/>
      <c r="J109" s="67"/>
      <c r="K109" s="67"/>
      <c r="L109" s="67"/>
      <c r="M109" s="67"/>
      <c r="N109" s="67"/>
      <c r="O109" s="67"/>
      <c r="P109" s="67"/>
      <c r="Q109" s="67"/>
      <c r="R109" s="67"/>
      <c r="S109" s="67"/>
      <c r="T109" s="67"/>
      <c r="U109" s="67"/>
      <c r="V109" s="67"/>
      <c r="W109" s="67"/>
    </row>
    <row r="110">
      <c r="A110" s="134"/>
      <c r="B110" s="67"/>
      <c r="C110" s="67"/>
      <c r="D110" s="67"/>
      <c r="E110" s="67"/>
      <c r="F110" s="67"/>
      <c r="G110" s="67"/>
      <c r="H110" s="67"/>
      <c r="I110" s="67"/>
      <c r="J110" s="67"/>
      <c r="K110" s="67"/>
      <c r="L110" s="67"/>
      <c r="M110" s="67"/>
      <c r="N110" s="67"/>
      <c r="O110" s="67"/>
      <c r="P110" s="67"/>
      <c r="Q110" s="67"/>
      <c r="R110" s="67"/>
      <c r="S110" s="67"/>
      <c r="T110" s="67"/>
      <c r="U110" s="67"/>
      <c r="V110" s="67"/>
      <c r="W110" s="67"/>
    </row>
    <row r="111">
      <c r="A111" s="134"/>
      <c r="B111" s="67"/>
      <c r="C111" s="67"/>
      <c r="D111" s="67"/>
      <c r="E111" s="67"/>
      <c r="F111" s="67"/>
      <c r="G111" s="67"/>
      <c r="H111" s="67"/>
      <c r="I111" s="67"/>
      <c r="J111" s="67"/>
      <c r="K111" s="67"/>
      <c r="L111" s="67"/>
      <c r="M111" s="67"/>
      <c r="N111" s="67"/>
      <c r="O111" s="67"/>
      <c r="P111" s="67"/>
      <c r="Q111" s="67"/>
      <c r="R111" s="67"/>
      <c r="S111" s="67"/>
      <c r="T111" s="67"/>
      <c r="U111" s="67"/>
      <c r="V111" s="67"/>
      <c r="W111" s="67"/>
    </row>
    <row r="112">
      <c r="A112" s="134"/>
      <c r="B112" s="67"/>
      <c r="C112" s="67"/>
      <c r="D112" s="67"/>
      <c r="E112" s="67"/>
      <c r="F112" s="67"/>
      <c r="G112" s="67"/>
      <c r="H112" s="67"/>
      <c r="I112" s="67"/>
      <c r="J112" s="67"/>
      <c r="K112" s="67"/>
      <c r="L112" s="67"/>
      <c r="M112" s="67"/>
      <c r="N112" s="67"/>
      <c r="O112" s="67"/>
      <c r="P112" s="67"/>
      <c r="Q112" s="67"/>
      <c r="R112" s="67"/>
      <c r="S112" s="67"/>
      <c r="T112" s="67"/>
      <c r="U112" s="67"/>
      <c r="V112" s="67"/>
      <c r="W112" s="67"/>
    </row>
    <row r="113">
      <c r="A113" s="134"/>
      <c r="B113" s="67"/>
      <c r="C113" s="67"/>
      <c r="D113" s="67"/>
      <c r="E113" s="67"/>
      <c r="F113" s="67"/>
      <c r="G113" s="67"/>
      <c r="H113" s="67"/>
      <c r="I113" s="67"/>
      <c r="J113" s="67"/>
      <c r="K113" s="67"/>
      <c r="L113" s="67"/>
      <c r="M113" s="67"/>
      <c r="N113" s="67"/>
      <c r="O113" s="67"/>
      <c r="P113" s="67"/>
      <c r="Q113" s="67"/>
      <c r="R113" s="67"/>
      <c r="S113" s="67"/>
      <c r="T113" s="67"/>
      <c r="U113" s="67"/>
      <c r="V113" s="67"/>
      <c r="W113" s="67"/>
    </row>
    <row r="114">
      <c r="A114" s="134"/>
      <c r="B114" s="67"/>
      <c r="C114" s="67"/>
      <c r="D114" s="67"/>
      <c r="E114" s="67"/>
      <c r="F114" s="67"/>
      <c r="G114" s="67"/>
      <c r="H114" s="67"/>
      <c r="I114" s="67"/>
      <c r="J114" s="67"/>
      <c r="K114" s="67"/>
      <c r="L114" s="67"/>
      <c r="M114" s="67"/>
      <c r="N114" s="67"/>
      <c r="O114" s="67"/>
      <c r="P114" s="67"/>
      <c r="Q114" s="67"/>
      <c r="R114" s="67"/>
      <c r="S114" s="67"/>
      <c r="T114" s="67"/>
      <c r="U114" s="67"/>
      <c r="V114" s="67"/>
      <c r="W114" s="67"/>
    </row>
    <row r="115">
      <c r="A115" s="134"/>
      <c r="B115" s="67"/>
      <c r="C115" s="67"/>
      <c r="D115" s="67"/>
      <c r="E115" s="67"/>
      <c r="F115" s="67"/>
      <c r="G115" s="67"/>
      <c r="H115" s="67"/>
      <c r="I115" s="67"/>
      <c r="J115" s="67"/>
      <c r="K115" s="67"/>
      <c r="L115" s="67"/>
      <c r="M115" s="67"/>
      <c r="N115" s="67"/>
      <c r="O115" s="67"/>
      <c r="P115" s="67"/>
      <c r="Q115" s="67"/>
      <c r="R115" s="67"/>
      <c r="S115" s="67"/>
      <c r="T115" s="67"/>
      <c r="U115" s="67"/>
      <c r="V115" s="67"/>
      <c r="W115" s="67"/>
    </row>
    <row r="116">
      <c r="A116" s="134"/>
      <c r="B116" s="67"/>
      <c r="C116" s="67"/>
      <c r="D116" s="67"/>
      <c r="E116" s="67"/>
      <c r="F116" s="67"/>
      <c r="G116" s="67"/>
      <c r="H116" s="67"/>
      <c r="I116" s="67"/>
      <c r="J116" s="67"/>
      <c r="K116" s="67"/>
      <c r="L116" s="67"/>
      <c r="M116" s="67"/>
      <c r="N116" s="67"/>
      <c r="O116" s="67"/>
      <c r="P116" s="67"/>
      <c r="Q116" s="67"/>
      <c r="R116" s="67"/>
      <c r="S116" s="67"/>
      <c r="T116" s="67"/>
      <c r="U116" s="67"/>
      <c r="V116" s="67"/>
      <c r="W116" s="67"/>
    </row>
    <row r="117">
      <c r="A117" s="134"/>
      <c r="B117" s="67"/>
      <c r="C117" s="67"/>
      <c r="D117" s="67"/>
      <c r="E117" s="67"/>
      <c r="F117" s="67"/>
      <c r="G117" s="67"/>
      <c r="H117" s="67"/>
      <c r="I117" s="67"/>
      <c r="J117" s="67"/>
      <c r="K117" s="67"/>
      <c r="L117" s="67"/>
      <c r="M117" s="67"/>
      <c r="N117" s="67"/>
      <c r="O117" s="67"/>
      <c r="P117" s="67"/>
      <c r="Q117" s="67"/>
      <c r="R117" s="67"/>
      <c r="S117" s="67"/>
      <c r="T117" s="67"/>
      <c r="U117" s="67"/>
      <c r="V117" s="67"/>
      <c r="W117" s="67"/>
    </row>
    <row r="118">
      <c r="A118" s="134"/>
      <c r="B118" s="67"/>
      <c r="C118" s="67"/>
      <c r="D118" s="67"/>
      <c r="E118" s="67"/>
      <c r="F118" s="67"/>
      <c r="G118" s="67"/>
      <c r="H118" s="67"/>
      <c r="I118" s="67"/>
      <c r="J118" s="67"/>
      <c r="K118" s="67"/>
      <c r="L118" s="67"/>
      <c r="M118" s="67"/>
      <c r="N118" s="67"/>
      <c r="O118" s="67"/>
      <c r="P118" s="67"/>
      <c r="Q118" s="67"/>
      <c r="R118" s="67"/>
      <c r="S118" s="67"/>
      <c r="T118" s="67"/>
      <c r="U118" s="67"/>
      <c r="V118" s="67"/>
      <c r="W118" s="67"/>
    </row>
    <row r="119">
      <c r="A119" s="134"/>
      <c r="B119" s="67"/>
      <c r="C119" s="67"/>
      <c r="D119" s="67"/>
      <c r="E119" s="67"/>
      <c r="F119" s="67"/>
      <c r="G119" s="67"/>
      <c r="H119" s="67"/>
      <c r="I119" s="67"/>
      <c r="J119" s="67"/>
      <c r="K119" s="67"/>
      <c r="L119" s="67"/>
      <c r="M119" s="67"/>
      <c r="N119" s="67"/>
      <c r="O119" s="67"/>
      <c r="P119" s="67"/>
      <c r="Q119" s="67"/>
      <c r="R119" s="67"/>
      <c r="S119" s="67"/>
      <c r="T119" s="67"/>
      <c r="U119" s="67"/>
      <c r="V119" s="67"/>
      <c r="W119" s="67"/>
    </row>
    <row r="120">
      <c r="A120" s="134"/>
      <c r="B120" s="67"/>
      <c r="C120" s="67"/>
      <c r="D120" s="67"/>
      <c r="E120" s="67"/>
      <c r="F120" s="67"/>
      <c r="G120" s="67"/>
      <c r="H120" s="67"/>
      <c r="I120" s="67"/>
      <c r="J120" s="67"/>
      <c r="K120" s="67"/>
      <c r="L120" s="67"/>
      <c r="M120" s="67"/>
      <c r="N120" s="67"/>
      <c r="O120" s="67"/>
      <c r="P120" s="67"/>
      <c r="Q120" s="67"/>
      <c r="R120" s="67"/>
      <c r="S120" s="67"/>
      <c r="T120" s="67"/>
      <c r="U120" s="67"/>
      <c r="V120" s="67"/>
      <c r="W120" s="67"/>
    </row>
    <row r="121">
      <c r="A121" s="134"/>
      <c r="B121" s="67"/>
      <c r="C121" s="67"/>
      <c r="D121" s="67"/>
      <c r="E121" s="67"/>
      <c r="F121" s="67"/>
      <c r="G121" s="67"/>
      <c r="H121" s="67"/>
      <c r="I121" s="67"/>
      <c r="J121" s="67"/>
      <c r="K121" s="67"/>
      <c r="L121" s="67"/>
      <c r="M121" s="67"/>
      <c r="N121" s="67"/>
      <c r="O121" s="67"/>
      <c r="P121" s="67"/>
      <c r="Q121" s="67"/>
      <c r="R121" s="67"/>
      <c r="S121" s="67"/>
      <c r="T121" s="67"/>
      <c r="U121" s="67"/>
      <c r="V121" s="67"/>
      <c r="W121" s="67"/>
    </row>
    <row r="122">
      <c r="A122" s="134"/>
      <c r="B122" s="67"/>
      <c r="C122" s="67"/>
      <c r="D122" s="67"/>
      <c r="E122" s="67"/>
      <c r="F122" s="67"/>
      <c r="G122" s="67"/>
      <c r="H122" s="67"/>
      <c r="I122" s="67"/>
      <c r="J122" s="67"/>
      <c r="K122" s="67"/>
      <c r="L122" s="67"/>
      <c r="M122" s="67"/>
      <c r="N122" s="67"/>
      <c r="O122" s="67"/>
      <c r="P122" s="67"/>
      <c r="Q122" s="67"/>
      <c r="R122" s="67"/>
      <c r="S122" s="67"/>
      <c r="T122" s="67"/>
      <c r="U122" s="67"/>
      <c r="V122" s="67"/>
      <c r="W122" s="67"/>
    </row>
    <row r="123">
      <c r="A123" s="134"/>
      <c r="B123" s="67"/>
      <c r="C123" s="67"/>
      <c r="D123" s="67"/>
      <c r="E123" s="67"/>
      <c r="F123" s="67"/>
      <c r="G123" s="67"/>
      <c r="H123" s="67"/>
      <c r="I123" s="67"/>
      <c r="J123" s="67"/>
      <c r="K123" s="67"/>
      <c r="L123" s="67"/>
      <c r="M123" s="67"/>
      <c r="N123" s="67"/>
      <c r="O123" s="67"/>
      <c r="P123" s="67"/>
      <c r="Q123" s="67"/>
      <c r="R123" s="67"/>
      <c r="S123" s="67"/>
      <c r="T123" s="67"/>
      <c r="U123" s="67"/>
      <c r="V123" s="67"/>
      <c r="W123" s="67"/>
    </row>
    <row r="124">
      <c r="A124" s="134"/>
      <c r="B124" s="67"/>
      <c r="C124" s="67"/>
      <c r="D124" s="67"/>
      <c r="E124" s="67"/>
      <c r="F124" s="67"/>
      <c r="G124" s="67"/>
      <c r="H124" s="67"/>
      <c r="I124" s="67"/>
      <c r="J124" s="67"/>
      <c r="K124" s="67"/>
      <c r="L124" s="67"/>
      <c r="M124" s="67"/>
      <c r="N124" s="67"/>
      <c r="O124" s="67"/>
      <c r="P124" s="67"/>
      <c r="Q124" s="67"/>
      <c r="R124" s="67"/>
      <c r="S124" s="67"/>
      <c r="T124" s="67"/>
      <c r="U124" s="67"/>
      <c r="V124" s="67"/>
      <c r="W124" s="67"/>
    </row>
    <row r="125">
      <c r="A125" s="134"/>
      <c r="B125" s="67"/>
      <c r="C125" s="67"/>
      <c r="D125" s="67"/>
      <c r="E125" s="67"/>
      <c r="F125" s="67"/>
      <c r="G125" s="67"/>
      <c r="H125" s="67"/>
      <c r="I125" s="67"/>
      <c r="J125" s="67"/>
      <c r="K125" s="67"/>
      <c r="L125" s="67"/>
      <c r="M125" s="67"/>
      <c r="N125" s="67"/>
      <c r="O125" s="67"/>
      <c r="P125" s="67"/>
      <c r="Q125" s="67"/>
      <c r="R125" s="67"/>
      <c r="S125" s="67"/>
      <c r="T125" s="67"/>
      <c r="U125" s="67"/>
      <c r="V125" s="67"/>
      <c r="W125" s="67"/>
    </row>
    <row r="126">
      <c r="A126" s="134"/>
      <c r="B126" s="67"/>
      <c r="C126" s="67"/>
      <c r="D126" s="67"/>
      <c r="E126" s="67"/>
      <c r="F126" s="67"/>
      <c r="G126" s="67"/>
      <c r="H126" s="67"/>
      <c r="I126" s="67"/>
      <c r="J126" s="67"/>
      <c r="K126" s="67"/>
      <c r="L126" s="67"/>
      <c r="M126" s="67"/>
      <c r="N126" s="67"/>
      <c r="O126" s="67"/>
      <c r="P126" s="67"/>
      <c r="Q126" s="67"/>
      <c r="R126" s="67"/>
      <c r="S126" s="67"/>
      <c r="T126" s="67"/>
      <c r="U126" s="67"/>
      <c r="V126" s="67"/>
      <c r="W126" s="67"/>
    </row>
    <row r="127">
      <c r="A127" s="134"/>
      <c r="B127" s="67"/>
      <c r="C127" s="67"/>
      <c r="D127" s="67"/>
      <c r="E127" s="67"/>
      <c r="F127" s="67"/>
      <c r="G127" s="67"/>
      <c r="H127" s="67"/>
      <c r="I127" s="67"/>
      <c r="J127" s="67"/>
      <c r="K127" s="67"/>
      <c r="L127" s="67"/>
      <c r="M127" s="67"/>
      <c r="N127" s="67"/>
      <c r="O127" s="67"/>
      <c r="P127" s="67"/>
      <c r="Q127" s="67"/>
      <c r="R127" s="67"/>
      <c r="S127" s="67"/>
      <c r="T127" s="67"/>
      <c r="U127" s="67"/>
      <c r="V127" s="67"/>
      <c r="W127" s="67"/>
    </row>
    <row r="128">
      <c r="A128" s="134"/>
      <c r="B128" s="67"/>
      <c r="C128" s="67"/>
      <c r="D128" s="67"/>
      <c r="E128" s="67"/>
      <c r="F128" s="67"/>
      <c r="G128" s="67"/>
      <c r="H128" s="67"/>
      <c r="I128" s="67"/>
      <c r="J128" s="67"/>
      <c r="K128" s="67"/>
      <c r="L128" s="67"/>
      <c r="M128" s="67"/>
      <c r="N128" s="67"/>
      <c r="O128" s="67"/>
      <c r="P128" s="67"/>
      <c r="Q128" s="67"/>
      <c r="R128" s="67"/>
      <c r="S128" s="67"/>
      <c r="T128" s="67"/>
      <c r="U128" s="67"/>
      <c r="V128" s="67"/>
      <c r="W128" s="67"/>
    </row>
    <row r="129">
      <c r="A129" s="134"/>
      <c r="B129" s="67"/>
      <c r="C129" s="67"/>
      <c r="D129" s="67"/>
      <c r="E129" s="67"/>
      <c r="F129" s="67"/>
      <c r="G129" s="67"/>
      <c r="H129" s="67"/>
      <c r="I129" s="67"/>
      <c r="J129" s="67"/>
      <c r="K129" s="67"/>
      <c r="L129" s="67"/>
      <c r="M129" s="67"/>
      <c r="N129" s="67"/>
      <c r="O129" s="67"/>
      <c r="P129" s="67"/>
      <c r="Q129" s="67"/>
      <c r="R129" s="67"/>
      <c r="S129" s="67"/>
      <c r="T129" s="67"/>
      <c r="U129" s="67"/>
      <c r="V129" s="67"/>
      <c r="W129" s="67"/>
    </row>
    <row r="130">
      <c r="A130" s="134"/>
      <c r="B130" s="67"/>
      <c r="C130" s="67"/>
      <c r="D130" s="67"/>
      <c r="E130" s="67"/>
      <c r="F130" s="67"/>
      <c r="G130" s="67"/>
      <c r="H130" s="67"/>
      <c r="I130" s="67"/>
      <c r="J130" s="67"/>
      <c r="K130" s="67"/>
      <c r="L130" s="67"/>
      <c r="M130" s="67"/>
      <c r="N130" s="67"/>
      <c r="O130" s="67"/>
      <c r="P130" s="67"/>
      <c r="Q130" s="67"/>
      <c r="R130" s="67"/>
      <c r="S130" s="67"/>
      <c r="T130" s="67"/>
      <c r="U130" s="67"/>
      <c r="V130" s="67"/>
      <c r="W130" s="67"/>
    </row>
    <row r="131">
      <c r="A131" s="134"/>
      <c r="B131" s="67"/>
      <c r="C131" s="67"/>
      <c r="D131" s="67"/>
      <c r="E131" s="67"/>
      <c r="F131" s="67"/>
      <c r="G131" s="67"/>
      <c r="H131" s="67"/>
      <c r="I131" s="67"/>
      <c r="J131" s="67"/>
      <c r="K131" s="67"/>
      <c r="L131" s="67"/>
      <c r="M131" s="67"/>
      <c r="N131" s="67"/>
      <c r="O131" s="67"/>
      <c r="P131" s="67"/>
      <c r="Q131" s="67"/>
      <c r="R131" s="67"/>
      <c r="S131" s="67"/>
      <c r="T131" s="67"/>
      <c r="U131" s="67"/>
      <c r="V131" s="67"/>
      <c r="W131" s="67"/>
    </row>
    <row r="132">
      <c r="A132" s="134"/>
      <c r="B132" s="67"/>
      <c r="C132" s="67"/>
      <c r="D132" s="67"/>
      <c r="E132" s="67"/>
      <c r="F132" s="67"/>
      <c r="G132" s="67"/>
      <c r="H132" s="67"/>
      <c r="I132" s="67"/>
      <c r="J132" s="67"/>
      <c r="K132" s="67"/>
      <c r="L132" s="67"/>
      <c r="M132" s="67"/>
      <c r="N132" s="67"/>
      <c r="O132" s="67"/>
      <c r="P132" s="67"/>
      <c r="Q132" s="67"/>
      <c r="R132" s="67"/>
      <c r="S132" s="67"/>
      <c r="T132" s="67"/>
      <c r="U132" s="67"/>
      <c r="V132" s="67"/>
      <c r="W132" s="67"/>
    </row>
    <row r="133">
      <c r="A133" s="134"/>
      <c r="B133" s="67"/>
      <c r="C133" s="67"/>
      <c r="D133" s="67"/>
      <c r="E133" s="67"/>
      <c r="F133" s="67"/>
      <c r="G133" s="67"/>
      <c r="H133" s="67"/>
      <c r="I133" s="67"/>
      <c r="J133" s="67"/>
      <c r="K133" s="67"/>
      <c r="L133" s="67"/>
      <c r="M133" s="67"/>
      <c r="N133" s="67"/>
      <c r="O133" s="67"/>
      <c r="P133" s="67"/>
      <c r="Q133" s="67"/>
      <c r="R133" s="67"/>
      <c r="S133" s="67"/>
      <c r="T133" s="67"/>
      <c r="U133" s="67"/>
      <c r="V133" s="67"/>
      <c r="W133" s="67"/>
    </row>
    <row r="134">
      <c r="A134" s="134"/>
      <c r="B134" s="67"/>
      <c r="C134" s="67"/>
      <c r="D134" s="67"/>
      <c r="E134" s="67"/>
      <c r="F134" s="67"/>
      <c r="G134" s="67"/>
      <c r="H134" s="67"/>
      <c r="I134" s="67"/>
      <c r="J134" s="67"/>
      <c r="K134" s="67"/>
      <c r="L134" s="67"/>
      <c r="M134" s="67"/>
      <c r="N134" s="67"/>
      <c r="O134" s="67"/>
      <c r="P134" s="67"/>
      <c r="Q134" s="67"/>
      <c r="R134" s="67"/>
      <c r="S134" s="67"/>
      <c r="T134" s="67"/>
      <c r="U134" s="67"/>
      <c r="V134" s="67"/>
      <c r="W134" s="67"/>
    </row>
    <row r="135">
      <c r="A135" s="134"/>
      <c r="B135" s="67"/>
      <c r="C135" s="67"/>
      <c r="D135" s="67"/>
      <c r="E135" s="67"/>
      <c r="F135" s="67"/>
      <c r="G135" s="67"/>
      <c r="H135" s="67"/>
      <c r="I135" s="67"/>
      <c r="J135" s="67"/>
      <c r="K135" s="67"/>
      <c r="L135" s="67"/>
      <c r="M135" s="67"/>
      <c r="N135" s="67"/>
      <c r="O135" s="67"/>
      <c r="P135" s="67"/>
      <c r="Q135" s="67"/>
      <c r="R135" s="67"/>
      <c r="S135" s="67"/>
      <c r="T135" s="67"/>
      <c r="U135" s="67"/>
      <c r="V135" s="67"/>
      <c r="W135" s="67"/>
    </row>
    <row r="136">
      <c r="A136" s="134"/>
      <c r="B136" s="67"/>
      <c r="C136" s="67"/>
      <c r="D136" s="67"/>
      <c r="E136" s="67"/>
      <c r="F136" s="67"/>
      <c r="G136" s="67"/>
      <c r="H136" s="67"/>
      <c r="I136" s="67"/>
      <c r="J136" s="67"/>
      <c r="K136" s="67"/>
      <c r="L136" s="67"/>
      <c r="M136" s="67"/>
      <c r="N136" s="67"/>
      <c r="O136" s="67"/>
      <c r="P136" s="67"/>
      <c r="Q136" s="67"/>
      <c r="R136" s="67"/>
      <c r="S136" s="67"/>
      <c r="T136" s="67"/>
      <c r="U136" s="67"/>
      <c r="V136" s="67"/>
      <c r="W136" s="67"/>
    </row>
    <row r="137">
      <c r="A137" s="134"/>
      <c r="B137" s="67"/>
      <c r="C137" s="67"/>
      <c r="D137" s="67"/>
      <c r="E137" s="67"/>
      <c r="F137" s="67"/>
      <c r="G137" s="67"/>
      <c r="H137" s="67"/>
      <c r="I137" s="67"/>
      <c r="J137" s="67"/>
      <c r="K137" s="67"/>
      <c r="L137" s="67"/>
      <c r="M137" s="67"/>
      <c r="N137" s="67"/>
      <c r="O137" s="67"/>
      <c r="P137" s="67"/>
      <c r="Q137" s="67"/>
      <c r="R137" s="67"/>
      <c r="S137" s="67"/>
      <c r="T137" s="67"/>
      <c r="U137" s="67"/>
      <c r="V137" s="67"/>
      <c r="W137" s="67"/>
    </row>
    <row r="138">
      <c r="A138" s="134"/>
      <c r="B138" s="67"/>
      <c r="C138" s="67"/>
      <c r="D138" s="67"/>
      <c r="E138" s="67"/>
      <c r="F138" s="67"/>
      <c r="G138" s="67"/>
      <c r="H138" s="67"/>
      <c r="I138" s="67"/>
      <c r="J138" s="67"/>
      <c r="K138" s="67"/>
      <c r="L138" s="67"/>
      <c r="M138" s="67"/>
      <c r="N138" s="67"/>
      <c r="O138" s="67"/>
      <c r="P138" s="67"/>
      <c r="Q138" s="67"/>
      <c r="R138" s="67"/>
      <c r="S138" s="67"/>
      <c r="T138" s="67"/>
      <c r="U138" s="67"/>
      <c r="V138" s="67"/>
      <c r="W138" s="67"/>
    </row>
    <row r="139">
      <c r="A139" s="134"/>
      <c r="B139" s="67"/>
      <c r="C139" s="67"/>
      <c r="D139" s="67"/>
      <c r="E139" s="67"/>
      <c r="F139" s="67"/>
      <c r="G139" s="67"/>
      <c r="H139" s="67"/>
      <c r="I139" s="67"/>
      <c r="J139" s="67"/>
      <c r="K139" s="67"/>
      <c r="L139" s="67"/>
      <c r="M139" s="67"/>
      <c r="N139" s="67"/>
      <c r="O139" s="67"/>
      <c r="P139" s="67"/>
      <c r="Q139" s="67"/>
      <c r="R139" s="67"/>
      <c r="S139" s="67"/>
      <c r="T139" s="67"/>
      <c r="U139" s="67"/>
      <c r="V139" s="67"/>
      <c r="W139" s="67"/>
    </row>
    <row r="140">
      <c r="A140" s="134"/>
      <c r="B140" s="67"/>
      <c r="C140" s="67"/>
      <c r="D140" s="67"/>
      <c r="E140" s="67"/>
      <c r="F140" s="67"/>
      <c r="G140" s="67"/>
      <c r="H140" s="67"/>
      <c r="I140" s="67"/>
      <c r="J140" s="67"/>
      <c r="K140" s="67"/>
      <c r="L140" s="67"/>
      <c r="M140" s="67"/>
      <c r="N140" s="67"/>
      <c r="O140" s="67"/>
      <c r="P140" s="67"/>
      <c r="Q140" s="67"/>
      <c r="R140" s="67"/>
      <c r="S140" s="67"/>
      <c r="T140" s="67"/>
      <c r="U140" s="67"/>
      <c r="V140" s="67"/>
      <c r="W140" s="67"/>
    </row>
    <row r="141">
      <c r="A141" s="134"/>
      <c r="B141" s="67"/>
      <c r="C141" s="67"/>
      <c r="D141" s="67"/>
      <c r="E141" s="67"/>
      <c r="F141" s="67"/>
      <c r="G141" s="67"/>
      <c r="H141" s="67"/>
      <c r="I141" s="67"/>
      <c r="J141" s="67"/>
      <c r="K141" s="67"/>
      <c r="L141" s="67"/>
      <c r="M141" s="67"/>
      <c r="N141" s="67"/>
      <c r="O141" s="67"/>
      <c r="P141" s="67"/>
      <c r="Q141" s="67"/>
      <c r="R141" s="67"/>
      <c r="S141" s="67"/>
      <c r="T141" s="67"/>
      <c r="U141" s="67"/>
      <c r="V141" s="67"/>
      <c r="W141" s="67"/>
    </row>
    <row r="142">
      <c r="A142" s="134"/>
      <c r="B142" s="67"/>
      <c r="C142" s="67"/>
      <c r="D142" s="67"/>
      <c r="E142" s="67"/>
      <c r="F142" s="67"/>
      <c r="G142" s="67"/>
      <c r="H142" s="67"/>
      <c r="I142" s="67"/>
      <c r="J142" s="67"/>
      <c r="K142" s="67"/>
      <c r="L142" s="67"/>
      <c r="M142" s="67"/>
      <c r="N142" s="67"/>
      <c r="O142" s="67"/>
      <c r="P142" s="67"/>
      <c r="Q142" s="67"/>
      <c r="R142" s="67"/>
      <c r="S142" s="67"/>
      <c r="T142" s="67"/>
      <c r="U142" s="67"/>
      <c r="V142" s="67"/>
      <c r="W142" s="67"/>
    </row>
    <row r="143">
      <c r="A143" s="134"/>
      <c r="B143" s="67"/>
      <c r="C143" s="67"/>
      <c r="D143" s="67"/>
      <c r="E143" s="67"/>
      <c r="F143" s="67"/>
      <c r="G143" s="67"/>
      <c r="H143" s="67"/>
      <c r="I143" s="67"/>
      <c r="J143" s="67"/>
      <c r="K143" s="67"/>
      <c r="L143" s="67"/>
      <c r="M143" s="67"/>
      <c r="N143" s="67"/>
      <c r="O143" s="67"/>
      <c r="P143" s="67"/>
      <c r="Q143" s="67"/>
      <c r="R143" s="67"/>
      <c r="S143" s="67"/>
      <c r="T143" s="67"/>
      <c r="U143" s="67"/>
      <c r="V143" s="67"/>
      <c r="W143" s="67"/>
    </row>
    <row r="144">
      <c r="A144" s="134"/>
      <c r="B144" s="67"/>
      <c r="C144" s="67"/>
      <c r="D144" s="67"/>
      <c r="E144" s="67"/>
      <c r="F144" s="67"/>
      <c r="G144" s="67"/>
      <c r="H144" s="67"/>
      <c r="I144" s="67"/>
      <c r="J144" s="67"/>
      <c r="K144" s="67"/>
      <c r="L144" s="67"/>
      <c r="M144" s="67"/>
      <c r="N144" s="67"/>
      <c r="O144" s="67"/>
      <c r="P144" s="67"/>
      <c r="Q144" s="67"/>
      <c r="R144" s="67"/>
      <c r="S144" s="67"/>
      <c r="T144" s="67"/>
      <c r="U144" s="67"/>
      <c r="V144" s="67"/>
      <c r="W144" s="67"/>
    </row>
    <row r="145">
      <c r="A145" s="134"/>
      <c r="B145" s="67"/>
      <c r="C145" s="67"/>
      <c r="D145" s="67"/>
      <c r="E145" s="67"/>
      <c r="F145" s="67"/>
      <c r="G145" s="67"/>
      <c r="H145" s="67"/>
      <c r="I145" s="67"/>
      <c r="J145" s="67"/>
      <c r="K145" s="67"/>
      <c r="L145" s="67"/>
      <c r="M145" s="67"/>
      <c r="N145" s="67"/>
      <c r="O145" s="67"/>
      <c r="P145" s="67"/>
      <c r="Q145" s="67"/>
      <c r="R145" s="67"/>
      <c r="S145" s="67"/>
      <c r="T145" s="67"/>
      <c r="U145" s="67"/>
      <c r="V145" s="67"/>
      <c r="W145" s="67"/>
    </row>
    <row r="146">
      <c r="A146" s="134"/>
      <c r="B146" s="67"/>
      <c r="C146" s="67"/>
      <c r="D146" s="67"/>
      <c r="E146" s="67"/>
      <c r="F146" s="67"/>
      <c r="G146" s="67"/>
      <c r="H146" s="67"/>
      <c r="I146" s="67"/>
      <c r="J146" s="67"/>
      <c r="K146" s="67"/>
      <c r="L146" s="67"/>
      <c r="M146" s="67"/>
      <c r="N146" s="67"/>
      <c r="O146" s="67"/>
      <c r="P146" s="67"/>
      <c r="Q146" s="67"/>
      <c r="R146" s="67"/>
      <c r="S146" s="67"/>
      <c r="T146" s="67"/>
      <c r="U146" s="67"/>
      <c r="V146" s="67"/>
      <c r="W146" s="67"/>
    </row>
    <row r="147">
      <c r="A147" s="134"/>
      <c r="B147" s="67"/>
      <c r="C147" s="67"/>
      <c r="D147" s="67"/>
      <c r="E147" s="67"/>
      <c r="F147" s="67"/>
      <c r="G147" s="67"/>
      <c r="H147" s="67"/>
      <c r="I147" s="67"/>
      <c r="J147" s="67"/>
      <c r="K147" s="67"/>
      <c r="L147" s="67"/>
      <c r="M147" s="67"/>
      <c r="N147" s="67"/>
      <c r="O147" s="67"/>
      <c r="P147" s="67"/>
      <c r="Q147" s="67"/>
      <c r="R147" s="67"/>
      <c r="S147" s="67"/>
      <c r="T147" s="67"/>
      <c r="U147" s="67"/>
      <c r="V147" s="67"/>
      <c r="W147" s="67"/>
    </row>
    <row r="148">
      <c r="A148" s="134"/>
      <c r="B148" s="67"/>
      <c r="C148" s="67"/>
      <c r="D148" s="67"/>
      <c r="E148" s="67"/>
      <c r="F148" s="67"/>
      <c r="G148" s="67"/>
      <c r="H148" s="67"/>
      <c r="I148" s="67"/>
      <c r="J148" s="67"/>
      <c r="K148" s="67"/>
      <c r="L148" s="67"/>
      <c r="M148" s="67"/>
      <c r="N148" s="67"/>
      <c r="O148" s="67"/>
      <c r="P148" s="67"/>
      <c r="Q148" s="67"/>
      <c r="R148" s="67"/>
      <c r="S148" s="67"/>
      <c r="T148" s="67"/>
      <c r="U148" s="67"/>
      <c r="V148" s="67"/>
      <c r="W148" s="67"/>
    </row>
    <row r="149">
      <c r="A149" s="134"/>
      <c r="B149" s="67"/>
      <c r="C149" s="67"/>
      <c r="D149" s="67"/>
      <c r="E149" s="67"/>
      <c r="F149" s="67"/>
      <c r="G149" s="67"/>
      <c r="H149" s="67"/>
      <c r="I149" s="67"/>
      <c r="J149" s="67"/>
      <c r="K149" s="67"/>
      <c r="L149" s="67"/>
      <c r="M149" s="67"/>
      <c r="N149" s="67"/>
      <c r="O149" s="67"/>
      <c r="P149" s="67"/>
      <c r="Q149" s="67"/>
      <c r="R149" s="67"/>
      <c r="S149" s="67"/>
      <c r="T149" s="67"/>
      <c r="U149" s="67"/>
      <c r="V149" s="67"/>
      <c r="W149" s="67"/>
    </row>
    <row r="150">
      <c r="A150" s="134"/>
      <c r="B150" s="67"/>
      <c r="C150" s="67"/>
      <c r="D150" s="67"/>
      <c r="E150" s="67"/>
      <c r="F150" s="67"/>
      <c r="G150" s="67"/>
      <c r="H150" s="67"/>
      <c r="I150" s="67"/>
      <c r="J150" s="67"/>
      <c r="K150" s="67"/>
      <c r="L150" s="67"/>
      <c r="M150" s="67"/>
      <c r="N150" s="67"/>
      <c r="O150" s="67"/>
      <c r="P150" s="67"/>
      <c r="Q150" s="67"/>
      <c r="R150" s="67"/>
      <c r="S150" s="67"/>
      <c r="T150" s="67"/>
      <c r="U150" s="67"/>
      <c r="V150" s="67"/>
      <c r="W150" s="67"/>
    </row>
    <row r="151">
      <c r="A151" s="134"/>
      <c r="B151" s="67"/>
      <c r="C151" s="67"/>
      <c r="D151" s="67"/>
      <c r="E151" s="67"/>
      <c r="F151" s="67"/>
      <c r="G151" s="67"/>
      <c r="H151" s="67"/>
      <c r="I151" s="67"/>
      <c r="J151" s="67"/>
      <c r="K151" s="67"/>
      <c r="L151" s="67"/>
      <c r="M151" s="67"/>
      <c r="N151" s="67"/>
      <c r="O151" s="67"/>
      <c r="P151" s="67"/>
      <c r="Q151" s="67"/>
      <c r="R151" s="67"/>
      <c r="S151" s="67"/>
      <c r="T151" s="67"/>
      <c r="U151" s="67"/>
      <c r="V151" s="67"/>
      <c r="W151" s="67"/>
    </row>
    <row r="152">
      <c r="A152" s="134"/>
      <c r="B152" s="67"/>
      <c r="C152" s="67"/>
      <c r="D152" s="67"/>
      <c r="E152" s="67"/>
      <c r="F152" s="67"/>
      <c r="G152" s="67"/>
      <c r="H152" s="67"/>
      <c r="I152" s="67"/>
      <c r="J152" s="67"/>
      <c r="K152" s="67"/>
      <c r="L152" s="67"/>
      <c r="M152" s="67"/>
      <c r="N152" s="67"/>
      <c r="O152" s="67"/>
      <c r="P152" s="67"/>
      <c r="Q152" s="67"/>
      <c r="R152" s="67"/>
      <c r="S152" s="67"/>
      <c r="T152" s="67"/>
      <c r="U152" s="67"/>
      <c r="V152" s="67"/>
      <c r="W152" s="67"/>
    </row>
    <row r="153">
      <c r="A153" s="134"/>
      <c r="B153" s="67"/>
      <c r="C153" s="67"/>
      <c r="D153" s="67"/>
      <c r="E153" s="67"/>
      <c r="F153" s="67"/>
      <c r="G153" s="67"/>
      <c r="H153" s="67"/>
      <c r="I153" s="67"/>
      <c r="J153" s="67"/>
      <c r="K153" s="67"/>
      <c r="L153" s="67"/>
      <c r="M153" s="67"/>
      <c r="N153" s="67"/>
      <c r="O153" s="67"/>
      <c r="P153" s="67"/>
      <c r="Q153" s="67"/>
      <c r="R153" s="67"/>
      <c r="S153" s="67"/>
      <c r="T153" s="67"/>
      <c r="U153" s="67"/>
      <c r="V153" s="67"/>
      <c r="W153" s="67"/>
    </row>
    <row r="154">
      <c r="A154" s="134"/>
      <c r="B154" s="67"/>
      <c r="C154" s="67"/>
      <c r="D154" s="67"/>
      <c r="E154" s="67"/>
      <c r="F154" s="67"/>
      <c r="G154" s="67"/>
      <c r="H154" s="67"/>
      <c r="I154" s="67"/>
      <c r="J154" s="67"/>
      <c r="K154" s="67"/>
      <c r="L154" s="67"/>
      <c r="M154" s="67"/>
      <c r="N154" s="67"/>
      <c r="O154" s="67"/>
      <c r="P154" s="67"/>
      <c r="Q154" s="67"/>
      <c r="R154" s="67"/>
      <c r="S154" s="67"/>
      <c r="T154" s="67"/>
      <c r="U154" s="67"/>
      <c r="V154" s="67"/>
      <c r="W154" s="67"/>
    </row>
    <row r="155">
      <c r="A155" s="134"/>
      <c r="B155" s="67"/>
      <c r="C155" s="67"/>
      <c r="D155" s="67"/>
      <c r="E155" s="67"/>
      <c r="F155" s="67"/>
      <c r="G155" s="67"/>
      <c r="H155" s="67"/>
      <c r="I155" s="67"/>
      <c r="J155" s="67"/>
      <c r="K155" s="67"/>
      <c r="L155" s="67"/>
      <c r="M155" s="67"/>
      <c r="N155" s="67"/>
      <c r="O155" s="67"/>
      <c r="P155" s="67"/>
      <c r="Q155" s="67"/>
      <c r="R155" s="67"/>
      <c r="S155" s="67"/>
      <c r="T155" s="67"/>
      <c r="U155" s="67"/>
      <c r="V155" s="67"/>
      <c r="W155" s="67"/>
    </row>
    <row r="156">
      <c r="A156" s="134"/>
      <c r="B156" s="67"/>
      <c r="C156" s="67"/>
      <c r="D156" s="67"/>
      <c r="E156" s="67"/>
      <c r="F156" s="67"/>
      <c r="G156" s="67"/>
      <c r="H156" s="67"/>
      <c r="I156" s="67"/>
      <c r="J156" s="67"/>
      <c r="K156" s="67"/>
      <c r="L156" s="67"/>
      <c r="M156" s="67"/>
      <c r="N156" s="67"/>
      <c r="O156" s="67"/>
      <c r="P156" s="67"/>
      <c r="Q156" s="67"/>
      <c r="R156" s="67"/>
      <c r="S156" s="67"/>
      <c r="T156" s="67"/>
      <c r="U156" s="67"/>
      <c r="V156" s="67"/>
      <c r="W156" s="67"/>
    </row>
    <row r="157">
      <c r="A157" s="134"/>
      <c r="B157" s="67"/>
      <c r="C157" s="67"/>
      <c r="D157" s="67"/>
      <c r="E157" s="67"/>
      <c r="F157" s="67"/>
      <c r="G157" s="67"/>
      <c r="H157" s="67"/>
      <c r="I157" s="67"/>
      <c r="J157" s="67"/>
      <c r="K157" s="67"/>
      <c r="L157" s="67"/>
      <c r="M157" s="67"/>
      <c r="N157" s="67"/>
      <c r="O157" s="67"/>
      <c r="P157" s="67"/>
      <c r="Q157" s="67"/>
      <c r="R157" s="67"/>
      <c r="S157" s="67"/>
      <c r="T157" s="67"/>
      <c r="U157" s="67"/>
      <c r="V157" s="67"/>
      <c r="W157" s="67"/>
    </row>
    <row r="158">
      <c r="A158" s="134"/>
      <c r="B158" s="67"/>
      <c r="C158" s="67"/>
      <c r="D158" s="67"/>
      <c r="E158" s="67"/>
      <c r="F158" s="67"/>
      <c r="G158" s="67"/>
      <c r="H158" s="67"/>
      <c r="I158" s="67"/>
      <c r="J158" s="67"/>
      <c r="K158" s="67"/>
      <c r="L158" s="67"/>
      <c r="M158" s="67"/>
      <c r="N158" s="67"/>
      <c r="O158" s="67"/>
      <c r="P158" s="67"/>
      <c r="Q158" s="67"/>
      <c r="R158" s="67"/>
      <c r="S158" s="67"/>
      <c r="T158" s="67"/>
      <c r="U158" s="67"/>
      <c r="V158" s="67"/>
      <c r="W158" s="67"/>
    </row>
    <row r="159">
      <c r="A159" s="134"/>
      <c r="B159" s="67"/>
      <c r="C159" s="67"/>
      <c r="D159" s="67"/>
      <c r="E159" s="67"/>
      <c r="F159" s="67"/>
      <c r="G159" s="67"/>
      <c r="H159" s="67"/>
      <c r="I159" s="67"/>
      <c r="J159" s="67"/>
      <c r="K159" s="67"/>
      <c r="L159" s="67"/>
      <c r="M159" s="67"/>
      <c r="N159" s="67"/>
      <c r="O159" s="67"/>
      <c r="P159" s="67"/>
      <c r="Q159" s="67"/>
      <c r="R159" s="67"/>
      <c r="S159" s="67"/>
      <c r="T159" s="67"/>
      <c r="U159" s="67"/>
      <c r="V159" s="67"/>
      <c r="W159" s="67"/>
    </row>
    <row r="160">
      <c r="A160" s="134"/>
      <c r="B160" s="67"/>
      <c r="C160" s="67"/>
      <c r="D160" s="67"/>
      <c r="E160" s="67"/>
      <c r="F160" s="67"/>
      <c r="G160" s="67"/>
      <c r="H160" s="67"/>
      <c r="I160" s="67"/>
      <c r="J160" s="67"/>
      <c r="K160" s="67"/>
      <c r="L160" s="67"/>
      <c r="M160" s="67"/>
      <c r="N160" s="67"/>
      <c r="O160" s="67"/>
      <c r="P160" s="67"/>
      <c r="Q160" s="67"/>
      <c r="R160" s="67"/>
      <c r="S160" s="67"/>
      <c r="T160" s="67"/>
      <c r="U160" s="67"/>
      <c r="V160" s="67"/>
      <c r="W160" s="67"/>
    </row>
    <row r="161">
      <c r="A161" s="134"/>
      <c r="B161" s="67"/>
      <c r="C161" s="67"/>
      <c r="D161" s="67"/>
      <c r="E161" s="67"/>
      <c r="F161" s="67"/>
      <c r="G161" s="67"/>
      <c r="H161" s="67"/>
      <c r="I161" s="67"/>
      <c r="J161" s="67"/>
      <c r="K161" s="67"/>
      <c r="L161" s="67"/>
      <c r="M161" s="67"/>
      <c r="N161" s="67"/>
      <c r="O161" s="67"/>
      <c r="P161" s="67"/>
      <c r="Q161" s="67"/>
      <c r="R161" s="67"/>
      <c r="S161" s="67"/>
      <c r="T161" s="67"/>
      <c r="U161" s="67"/>
      <c r="V161" s="67"/>
      <c r="W161" s="67"/>
    </row>
    <row r="162">
      <c r="A162" s="134"/>
      <c r="B162" s="67"/>
      <c r="C162" s="67"/>
      <c r="D162" s="67"/>
      <c r="E162" s="67"/>
      <c r="F162" s="67"/>
      <c r="G162" s="67"/>
      <c r="H162" s="67"/>
      <c r="I162" s="67"/>
      <c r="J162" s="67"/>
      <c r="K162" s="67"/>
      <c r="L162" s="67"/>
      <c r="M162" s="67"/>
      <c r="N162" s="67"/>
      <c r="O162" s="67"/>
      <c r="P162" s="67"/>
      <c r="Q162" s="67"/>
      <c r="R162" s="67"/>
      <c r="S162" s="67"/>
      <c r="T162" s="67"/>
      <c r="U162" s="67"/>
      <c r="V162" s="67"/>
      <c r="W162" s="67"/>
    </row>
    <row r="163">
      <c r="A163" s="134"/>
      <c r="B163" s="67"/>
      <c r="C163" s="67"/>
      <c r="D163" s="67"/>
      <c r="E163" s="67"/>
      <c r="F163" s="67"/>
      <c r="G163" s="67"/>
      <c r="H163" s="67"/>
      <c r="I163" s="67"/>
      <c r="J163" s="67"/>
      <c r="K163" s="67"/>
      <c r="L163" s="67"/>
      <c r="M163" s="67"/>
      <c r="N163" s="67"/>
      <c r="O163" s="67"/>
      <c r="P163" s="67"/>
      <c r="Q163" s="67"/>
      <c r="R163" s="67"/>
      <c r="S163" s="67"/>
      <c r="T163" s="67"/>
      <c r="U163" s="67"/>
      <c r="V163" s="67"/>
      <c r="W163" s="67"/>
    </row>
    <row r="164">
      <c r="A164" s="134"/>
      <c r="B164" s="67"/>
      <c r="C164" s="67"/>
      <c r="D164" s="67"/>
      <c r="E164" s="67"/>
      <c r="F164" s="67"/>
      <c r="G164" s="67"/>
      <c r="H164" s="67"/>
      <c r="I164" s="67"/>
      <c r="J164" s="67"/>
      <c r="K164" s="67"/>
      <c r="L164" s="67"/>
      <c r="M164" s="67"/>
      <c r="N164" s="67"/>
      <c r="O164" s="67"/>
      <c r="P164" s="67"/>
      <c r="Q164" s="67"/>
      <c r="R164" s="67"/>
      <c r="S164" s="67"/>
      <c r="T164" s="67"/>
      <c r="U164" s="67"/>
      <c r="V164" s="67"/>
      <c r="W164" s="67"/>
    </row>
    <row r="165">
      <c r="A165" s="134"/>
      <c r="B165" s="67"/>
      <c r="C165" s="67"/>
      <c r="D165" s="67"/>
      <c r="E165" s="67"/>
      <c r="F165" s="67"/>
      <c r="G165" s="67"/>
      <c r="H165" s="67"/>
      <c r="I165" s="67"/>
      <c r="J165" s="67"/>
      <c r="K165" s="67"/>
      <c r="L165" s="67"/>
      <c r="M165" s="67"/>
      <c r="N165" s="67"/>
      <c r="O165" s="67"/>
      <c r="P165" s="67"/>
      <c r="Q165" s="67"/>
      <c r="R165" s="67"/>
      <c r="S165" s="67"/>
      <c r="T165" s="67"/>
      <c r="U165" s="67"/>
      <c r="V165" s="67"/>
      <c r="W165" s="67"/>
    </row>
    <row r="166">
      <c r="A166" s="134"/>
      <c r="B166" s="67"/>
      <c r="C166" s="67"/>
      <c r="D166" s="67"/>
      <c r="E166" s="67"/>
      <c r="F166" s="67"/>
      <c r="G166" s="67"/>
      <c r="H166" s="67"/>
      <c r="I166" s="67"/>
      <c r="J166" s="67"/>
      <c r="K166" s="67"/>
      <c r="L166" s="67"/>
      <c r="M166" s="67"/>
      <c r="N166" s="67"/>
      <c r="O166" s="67"/>
      <c r="P166" s="67"/>
      <c r="Q166" s="67"/>
      <c r="R166" s="67"/>
      <c r="S166" s="67"/>
      <c r="T166" s="67"/>
      <c r="U166" s="67"/>
      <c r="V166" s="67"/>
      <c r="W166" s="67"/>
    </row>
    <row r="167">
      <c r="A167" s="134"/>
      <c r="B167" s="67"/>
      <c r="C167" s="67"/>
      <c r="D167" s="67"/>
      <c r="E167" s="67"/>
      <c r="F167" s="67"/>
      <c r="G167" s="67"/>
      <c r="H167" s="67"/>
      <c r="I167" s="67"/>
      <c r="J167" s="67"/>
      <c r="K167" s="67"/>
      <c r="L167" s="67"/>
      <c r="M167" s="67"/>
      <c r="N167" s="67"/>
      <c r="O167" s="67"/>
      <c r="P167" s="67"/>
      <c r="Q167" s="67"/>
      <c r="R167" s="67"/>
      <c r="S167" s="67"/>
      <c r="T167" s="67"/>
      <c r="U167" s="67"/>
      <c r="V167" s="67"/>
      <c r="W167" s="67"/>
    </row>
    <row r="168">
      <c r="A168" s="134"/>
      <c r="B168" s="67"/>
      <c r="C168" s="67"/>
      <c r="D168" s="67"/>
      <c r="E168" s="67"/>
      <c r="F168" s="67"/>
      <c r="G168" s="67"/>
      <c r="H168" s="67"/>
      <c r="I168" s="67"/>
      <c r="J168" s="67"/>
      <c r="K168" s="67"/>
      <c r="L168" s="67"/>
      <c r="M168" s="67"/>
      <c r="N168" s="67"/>
      <c r="O168" s="67"/>
      <c r="P168" s="67"/>
      <c r="Q168" s="67"/>
      <c r="R168" s="67"/>
      <c r="S168" s="67"/>
      <c r="T168" s="67"/>
      <c r="U168" s="67"/>
      <c r="V168" s="67"/>
      <c r="W168" s="67"/>
    </row>
    <row r="169">
      <c r="A169" s="134"/>
      <c r="B169" s="67"/>
      <c r="C169" s="67"/>
      <c r="D169" s="67"/>
      <c r="E169" s="67"/>
      <c r="F169" s="67"/>
      <c r="G169" s="67"/>
      <c r="H169" s="67"/>
      <c r="I169" s="67"/>
      <c r="J169" s="67"/>
      <c r="K169" s="67"/>
      <c r="L169" s="67"/>
      <c r="M169" s="67"/>
      <c r="N169" s="67"/>
      <c r="O169" s="67"/>
      <c r="P169" s="67"/>
      <c r="Q169" s="67"/>
      <c r="R169" s="67"/>
      <c r="S169" s="67"/>
      <c r="T169" s="67"/>
      <c r="U169" s="67"/>
      <c r="V169" s="67"/>
      <c r="W169" s="67"/>
    </row>
    <row r="170">
      <c r="A170" s="134"/>
      <c r="B170" s="67"/>
      <c r="C170" s="67"/>
      <c r="D170" s="67"/>
      <c r="E170" s="67"/>
      <c r="F170" s="67"/>
      <c r="G170" s="67"/>
      <c r="H170" s="67"/>
      <c r="I170" s="67"/>
      <c r="J170" s="67"/>
      <c r="K170" s="67"/>
      <c r="L170" s="67"/>
      <c r="M170" s="67"/>
      <c r="N170" s="67"/>
      <c r="O170" s="67"/>
      <c r="P170" s="67"/>
      <c r="Q170" s="67"/>
      <c r="R170" s="67"/>
      <c r="S170" s="67"/>
      <c r="T170" s="67"/>
      <c r="U170" s="67"/>
      <c r="V170" s="67"/>
      <c r="W170" s="67"/>
    </row>
    <row r="171">
      <c r="A171" s="134"/>
      <c r="B171" s="67"/>
      <c r="C171" s="67"/>
      <c r="D171" s="67"/>
      <c r="E171" s="67"/>
      <c r="F171" s="67"/>
      <c r="G171" s="67"/>
      <c r="H171" s="67"/>
      <c r="I171" s="67"/>
      <c r="J171" s="67"/>
      <c r="K171" s="67"/>
      <c r="L171" s="67"/>
      <c r="M171" s="67"/>
      <c r="N171" s="67"/>
      <c r="O171" s="67"/>
      <c r="P171" s="67"/>
      <c r="Q171" s="67"/>
      <c r="R171" s="67"/>
      <c r="S171" s="67"/>
      <c r="T171" s="67"/>
      <c r="U171" s="67"/>
      <c r="V171" s="67"/>
      <c r="W171" s="67"/>
    </row>
    <row r="172">
      <c r="A172" s="134"/>
      <c r="B172" s="67"/>
      <c r="C172" s="67"/>
      <c r="D172" s="67"/>
      <c r="E172" s="67"/>
      <c r="F172" s="67"/>
      <c r="G172" s="67"/>
      <c r="H172" s="67"/>
      <c r="I172" s="67"/>
      <c r="J172" s="67"/>
      <c r="K172" s="67"/>
      <c r="L172" s="67"/>
      <c r="M172" s="67"/>
      <c r="N172" s="67"/>
      <c r="O172" s="67"/>
      <c r="P172" s="67"/>
      <c r="Q172" s="67"/>
      <c r="R172" s="67"/>
      <c r="S172" s="67"/>
      <c r="T172" s="67"/>
      <c r="U172" s="67"/>
      <c r="V172" s="67"/>
      <c r="W172" s="67"/>
    </row>
    <row r="173">
      <c r="A173" s="134"/>
      <c r="B173" s="67"/>
      <c r="C173" s="67"/>
      <c r="D173" s="67"/>
      <c r="E173" s="67"/>
      <c r="F173" s="67"/>
      <c r="G173" s="67"/>
      <c r="H173" s="67"/>
      <c r="I173" s="67"/>
      <c r="J173" s="67"/>
      <c r="K173" s="67"/>
      <c r="L173" s="67"/>
      <c r="M173" s="67"/>
      <c r="N173" s="67"/>
      <c r="O173" s="67"/>
      <c r="P173" s="67"/>
      <c r="Q173" s="67"/>
      <c r="R173" s="67"/>
      <c r="S173" s="67"/>
      <c r="T173" s="67"/>
      <c r="U173" s="67"/>
      <c r="V173" s="67"/>
      <c r="W173" s="67"/>
    </row>
    <row r="174">
      <c r="A174" s="134"/>
      <c r="B174" s="67"/>
      <c r="C174" s="67"/>
      <c r="D174" s="67"/>
      <c r="E174" s="67"/>
      <c r="F174" s="67"/>
      <c r="G174" s="67"/>
      <c r="H174" s="67"/>
      <c r="I174" s="67"/>
      <c r="J174" s="67"/>
      <c r="K174" s="67"/>
      <c r="L174" s="67"/>
      <c r="M174" s="67"/>
      <c r="N174" s="67"/>
      <c r="O174" s="67"/>
      <c r="P174" s="67"/>
      <c r="Q174" s="67"/>
      <c r="R174" s="67"/>
      <c r="S174" s="67"/>
      <c r="T174" s="67"/>
      <c r="U174" s="67"/>
      <c r="V174" s="67"/>
      <c r="W174" s="67"/>
    </row>
    <row r="175">
      <c r="A175" s="134"/>
      <c r="B175" s="67"/>
      <c r="C175" s="67"/>
      <c r="D175" s="67"/>
      <c r="E175" s="67"/>
      <c r="F175" s="67"/>
      <c r="G175" s="67"/>
      <c r="H175" s="67"/>
      <c r="I175" s="67"/>
      <c r="J175" s="67"/>
      <c r="K175" s="67"/>
      <c r="L175" s="67"/>
      <c r="M175" s="67"/>
      <c r="N175" s="67"/>
      <c r="O175" s="67"/>
      <c r="P175" s="67"/>
      <c r="Q175" s="67"/>
      <c r="R175" s="67"/>
      <c r="S175" s="67"/>
      <c r="T175" s="67"/>
      <c r="U175" s="67"/>
      <c r="V175" s="67"/>
      <c r="W175" s="67"/>
    </row>
    <row r="176">
      <c r="A176" s="134"/>
      <c r="B176" s="67"/>
      <c r="C176" s="67"/>
      <c r="D176" s="67"/>
      <c r="E176" s="67"/>
      <c r="F176" s="67"/>
      <c r="G176" s="67"/>
      <c r="H176" s="67"/>
      <c r="I176" s="67"/>
      <c r="J176" s="67"/>
      <c r="K176" s="67"/>
      <c r="L176" s="67"/>
      <c r="M176" s="67"/>
      <c r="N176" s="67"/>
      <c r="O176" s="67"/>
      <c r="P176" s="67"/>
      <c r="Q176" s="67"/>
      <c r="R176" s="67"/>
      <c r="S176" s="67"/>
      <c r="T176" s="67"/>
      <c r="U176" s="67"/>
      <c r="V176" s="67"/>
      <c r="W176" s="67"/>
    </row>
    <row r="177">
      <c r="A177" s="134"/>
      <c r="B177" s="67"/>
      <c r="C177" s="67"/>
      <c r="D177" s="67"/>
      <c r="E177" s="67"/>
      <c r="F177" s="67"/>
      <c r="G177" s="67"/>
      <c r="H177" s="67"/>
      <c r="I177" s="67"/>
      <c r="J177" s="67"/>
      <c r="K177" s="67"/>
      <c r="L177" s="67"/>
      <c r="M177" s="67"/>
      <c r="N177" s="67"/>
      <c r="O177" s="67"/>
      <c r="P177" s="67"/>
      <c r="Q177" s="67"/>
      <c r="R177" s="67"/>
      <c r="S177" s="67"/>
      <c r="T177" s="67"/>
      <c r="U177" s="67"/>
      <c r="V177" s="67"/>
      <c r="W177" s="67"/>
    </row>
    <row r="178">
      <c r="A178" s="134"/>
      <c r="B178" s="67"/>
      <c r="C178" s="67"/>
      <c r="D178" s="67"/>
      <c r="E178" s="67"/>
      <c r="F178" s="67"/>
      <c r="G178" s="67"/>
      <c r="H178" s="67"/>
      <c r="I178" s="67"/>
      <c r="J178" s="67"/>
      <c r="K178" s="67"/>
      <c r="L178" s="67"/>
      <c r="M178" s="67"/>
      <c r="N178" s="67"/>
      <c r="O178" s="67"/>
      <c r="P178" s="67"/>
      <c r="Q178" s="67"/>
      <c r="R178" s="67"/>
      <c r="S178" s="67"/>
      <c r="T178" s="67"/>
      <c r="U178" s="67"/>
      <c r="V178" s="67"/>
      <c r="W178" s="67"/>
    </row>
    <row r="179">
      <c r="A179" s="134"/>
      <c r="B179" s="67"/>
      <c r="C179" s="67"/>
      <c r="D179" s="67"/>
      <c r="E179" s="67"/>
      <c r="F179" s="67"/>
      <c r="G179" s="67"/>
      <c r="H179" s="67"/>
      <c r="I179" s="67"/>
      <c r="J179" s="67"/>
      <c r="K179" s="67"/>
      <c r="L179" s="67"/>
      <c r="M179" s="67"/>
      <c r="N179" s="67"/>
      <c r="O179" s="67"/>
      <c r="P179" s="67"/>
      <c r="Q179" s="67"/>
      <c r="R179" s="67"/>
      <c r="S179" s="67"/>
      <c r="T179" s="67"/>
      <c r="U179" s="67"/>
      <c r="V179" s="67"/>
      <c r="W179" s="67"/>
    </row>
    <row r="180">
      <c r="A180" s="134"/>
      <c r="B180" s="67"/>
      <c r="C180" s="67"/>
      <c r="D180" s="67"/>
      <c r="E180" s="67"/>
      <c r="F180" s="67"/>
      <c r="G180" s="67"/>
      <c r="H180" s="67"/>
      <c r="I180" s="67"/>
      <c r="J180" s="67"/>
      <c r="K180" s="67"/>
      <c r="L180" s="67"/>
      <c r="M180" s="67"/>
      <c r="N180" s="67"/>
      <c r="O180" s="67"/>
      <c r="P180" s="67"/>
      <c r="Q180" s="67"/>
      <c r="R180" s="67"/>
      <c r="S180" s="67"/>
      <c r="T180" s="67"/>
      <c r="U180" s="67"/>
      <c r="V180" s="67"/>
      <c r="W180" s="67"/>
    </row>
    <row r="181">
      <c r="A181" s="134"/>
      <c r="B181" s="67"/>
      <c r="C181" s="67"/>
      <c r="D181" s="67"/>
      <c r="E181" s="67"/>
      <c r="F181" s="67"/>
      <c r="G181" s="67"/>
      <c r="H181" s="67"/>
      <c r="I181" s="67"/>
      <c r="J181" s="67"/>
      <c r="K181" s="67"/>
      <c r="L181" s="67"/>
      <c r="M181" s="67"/>
      <c r="N181" s="67"/>
      <c r="O181" s="67"/>
      <c r="P181" s="67"/>
      <c r="Q181" s="67"/>
      <c r="R181" s="67"/>
      <c r="S181" s="67"/>
      <c r="T181" s="67"/>
      <c r="U181" s="67"/>
      <c r="V181" s="67"/>
      <c r="W181" s="67"/>
    </row>
    <row r="182">
      <c r="A182" s="134"/>
      <c r="B182" s="67"/>
      <c r="C182" s="67"/>
      <c r="D182" s="67"/>
      <c r="E182" s="67"/>
      <c r="F182" s="67"/>
      <c r="G182" s="67"/>
      <c r="H182" s="67"/>
      <c r="I182" s="67"/>
      <c r="J182" s="67"/>
      <c r="K182" s="67"/>
      <c r="L182" s="67"/>
      <c r="M182" s="67"/>
      <c r="N182" s="67"/>
      <c r="O182" s="67"/>
      <c r="P182" s="67"/>
      <c r="Q182" s="67"/>
      <c r="R182" s="67"/>
      <c r="S182" s="67"/>
      <c r="T182" s="67"/>
      <c r="U182" s="67"/>
      <c r="V182" s="67"/>
      <c r="W182" s="67"/>
    </row>
    <row r="183">
      <c r="A183" s="134"/>
      <c r="B183" s="67"/>
      <c r="C183" s="67"/>
      <c r="D183" s="67"/>
      <c r="E183" s="67"/>
      <c r="F183" s="67"/>
      <c r="G183" s="67"/>
      <c r="H183" s="67"/>
      <c r="I183" s="67"/>
      <c r="J183" s="67"/>
      <c r="K183" s="67"/>
      <c r="L183" s="67"/>
      <c r="M183" s="67"/>
      <c r="N183" s="67"/>
      <c r="O183" s="67"/>
      <c r="P183" s="67"/>
      <c r="Q183" s="67"/>
      <c r="R183" s="67"/>
      <c r="S183" s="67"/>
      <c r="T183" s="67"/>
      <c r="U183" s="67"/>
      <c r="V183" s="67"/>
      <c r="W183" s="67"/>
    </row>
    <row r="184">
      <c r="A184" s="134"/>
      <c r="B184" s="67"/>
      <c r="C184" s="67"/>
      <c r="D184" s="67"/>
      <c r="E184" s="67"/>
      <c r="F184" s="67"/>
      <c r="G184" s="67"/>
      <c r="H184" s="67"/>
      <c r="I184" s="67"/>
      <c r="J184" s="67"/>
      <c r="K184" s="67"/>
      <c r="L184" s="67"/>
      <c r="M184" s="67"/>
      <c r="N184" s="67"/>
      <c r="O184" s="67"/>
      <c r="P184" s="67"/>
      <c r="Q184" s="67"/>
      <c r="R184" s="67"/>
      <c r="S184" s="67"/>
      <c r="T184" s="67"/>
      <c r="U184" s="67"/>
      <c r="V184" s="67"/>
      <c r="W184" s="67"/>
    </row>
    <row r="185">
      <c r="A185" s="134"/>
      <c r="B185" s="67"/>
      <c r="C185" s="67"/>
      <c r="D185" s="67"/>
      <c r="E185" s="67"/>
      <c r="F185" s="67"/>
      <c r="G185" s="67"/>
      <c r="H185" s="67"/>
      <c r="I185" s="67"/>
      <c r="J185" s="67"/>
      <c r="K185" s="67"/>
      <c r="L185" s="67"/>
      <c r="M185" s="67"/>
      <c r="N185" s="67"/>
      <c r="O185" s="67"/>
      <c r="P185" s="67"/>
      <c r="Q185" s="67"/>
      <c r="R185" s="67"/>
      <c r="S185" s="67"/>
      <c r="T185" s="67"/>
      <c r="U185" s="67"/>
      <c r="V185" s="67"/>
      <c r="W185" s="67"/>
    </row>
    <row r="186">
      <c r="A186" s="134"/>
      <c r="B186" s="67"/>
      <c r="C186" s="67"/>
      <c r="D186" s="67"/>
      <c r="E186" s="67"/>
      <c r="F186" s="67"/>
      <c r="G186" s="67"/>
      <c r="H186" s="67"/>
      <c r="I186" s="67"/>
      <c r="J186" s="67"/>
      <c r="K186" s="67"/>
      <c r="L186" s="67"/>
      <c r="M186" s="67"/>
      <c r="N186" s="67"/>
      <c r="O186" s="67"/>
      <c r="P186" s="67"/>
      <c r="Q186" s="67"/>
      <c r="R186" s="67"/>
      <c r="S186" s="67"/>
      <c r="T186" s="67"/>
      <c r="U186" s="67"/>
      <c r="V186" s="67"/>
      <c r="W186" s="67"/>
    </row>
    <row r="187">
      <c r="A187" s="134"/>
      <c r="B187" s="67"/>
      <c r="C187" s="67"/>
      <c r="D187" s="67"/>
      <c r="E187" s="67"/>
      <c r="F187" s="67"/>
      <c r="G187" s="67"/>
      <c r="H187" s="67"/>
      <c r="I187" s="67"/>
      <c r="J187" s="67"/>
      <c r="K187" s="67"/>
      <c r="L187" s="67"/>
      <c r="M187" s="67"/>
      <c r="N187" s="67"/>
      <c r="O187" s="67"/>
      <c r="P187" s="67"/>
      <c r="Q187" s="67"/>
      <c r="R187" s="67"/>
      <c r="S187" s="67"/>
      <c r="T187" s="67"/>
      <c r="U187" s="67"/>
      <c r="V187" s="67"/>
      <c r="W187" s="67"/>
    </row>
    <row r="188">
      <c r="A188" s="134"/>
      <c r="B188" s="67"/>
      <c r="C188" s="67"/>
      <c r="D188" s="67"/>
      <c r="E188" s="67"/>
      <c r="F188" s="67"/>
      <c r="G188" s="67"/>
      <c r="H188" s="67"/>
      <c r="I188" s="67"/>
      <c r="J188" s="67"/>
      <c r="K188" s="67"/>
      <c r="L188" s="67"/>
      <c r="M188" s="67"/>
      <c r="N188" s="67"/>
      <c r="O188" s="67"/>
      <c r="P188" s="67"/>
      <c r="Q188" s="67"/>
      <c r="R188" s="67"/>
      <c r="S188" s="67"/>
      <c r="T188" s="67"/>
      <c r="U188" s="67"/>
      <c r="V188" s="67"/>
      <c r="W188" s="67"/>
    </row>
    <row r="189">
      <c r="A189" s="134"/>
      <c r="B189" s="67"/>
      <c r="C189" s="67"/>
      <c r="D189" s="67"/>
      <c r="E189" s="67"/>
      <c r="F189" s="67"/>
      <c r="G189" s="67"/>
      <c r="H189" s="67"/>
      <c r="I189" s="67"/>
      <c r="J189" s="67"/>
      <c r="K189" s="67"/>
      <c r="L189" s="67"/>
      <c r="M189" s="67"/>
      <c r="N189" s="67"/>
      <c r="O189" s="67"/>
      <c r="P189" s="67"/>
      <c r="Q189" s="67"/>
      <c r="R189" s="67"/>
      <c r="S189" s="67"/>
      <c r="T189" s="67"/>
      <c r="U189" s="67"/>
      <c r="V189" s="67"/>
      <c r="W189" s="67"/>
    </row>
    <row r="190">
      <c r="A190" s="134"/>
      <c r="B190" s="67"/>
      <c r="C190" s="67"/>
      <c r="D190" s="67"/>
      <c r="E190" s="67"/>
      <c r="F190" s="67"/>
      <c r="G190" s="67"/>
      <c r="H190" s="67"/>
      <c r="I190" s="67"/>
      <c r="J190" s="67"/>
      <c r="K190" s="67"/>
      <c r="L190" s="67"/>
      <c r="M190" s="67"/>
      <c r="N190" s="67"/>
      <c r="O190" s="67"/>
      <c r="P190" s="67"/>
      <c r="Q190" s="67"/>
      <c r="R190" s="67"/>
      <c r="S190" s="67"/>
      <c r="T190" s="67"/>
      <c r="U190" s="67"/>
      <c r="V190" s="67"/>
      <c r="W190" s="67"/>
    </row>
    <row r="191">
      <c r="A191" s="134"/>
      <c r="B191" s="67"/>
      <c r="C191" s="67"/>
      <c r="D191" s="67"/>
      <c r="E191" s="67"/>
      <c r="F191" s="67"/>
      <c r="G191" s="67"/>
      <c r="H191" s="67"/>
      <c r="I191" s="67"/>
      <c r="J191" s="67"/>
      <c r="K191" s="67"/>
      <c r="L191" s="67"/>
      <c r="M191" s="67"/>
      <c r="N191" s="67"/>
      <c r="O191" s="67"/>
      <c r="P191" s="67"/>
      <c r="Q191" s="67"/>
      <c r="R191" s="67"/>
      <c r="S191" s="67"/>
      <c r="T191" s="67"/>
      <c r="U191" s="67"/>
      <c r="V191" s="67"/>
      <c r="W191" s="67"/>
    </row>
    <row r="192">
      <c r="A192" s="134"/>
      <c r="B192" s="67"/>
      <c r="C192" s="67"/>
      <c r="D192" s="67"/>
      <c r="E192" s="67"/>
      <c r="F192" s="67"/>
      <c r="G192" s="67"/>
      <c r="H192" s="67"/>
      <c r="I192" s="67"/>
      <c r="J192" s="67"/>
      <c r="K192" s="67"/>
      <c r="L192" s="67"/>
      <c r="M192" s="67"/>
      <c r="N192" s="67"/>
      <c r="O192" s="67"/>
      <c r="P192" s="67"/>
      <c r="Q192" s="67"/>
      <c r="R192" s="67"/>
      <c r="S192" s="67"/>
      <c r="T192" s="67"/>
      <c r="U192" s="67"/>
      <c r="V192" s="67"/>
      <c r="W192" s="67"/>
    </row>
    <row r="193">
      <c r="A193" s="134"/>
      <c r="B193" s="67"/>
      <c r="C193" s="67"/>
      <c r="D193" s="67"/>
      <c r="E193" s="67"/>
      <c r="F193" s="67"/>
      <c r="G193" s="67"/>
      <c r="H193" s="67"/>
      <c r="I193" s="67"/>
      <c r="J193" s="67"/>
      <c r="K193" s="67"/>
      <c r="L193" s="67"/>
      <c r="M193" s="67"/>
      <c r="N193" s="67"/>
      <c r="O193" s="67"/>
      <c r="P193" s="67"/>
      <c r="Q193" s="67"/>
      <c r="R193" s="67"/>
      <c r="S193" s="67"/>
      <c r="T193" s="67"/>
      <c r="U193" s="67"/>
      <c r="V193" s="67"/>
      <c r="W193" s="67"/>
    </row>
    <row r="194">
      <c r="A194" s="134"/>
      <c r="B194" s="67"/>
      <c r="C194" s="67"/>
      <c r="D194" s="67"/>
      <c r="E194" s="67"/>
      <c r="F194" s="67"/>
      <c r="G194" s="67"/>
      <c r="H194" s="67"/>
      <c r="I194" s="67"/>
      <c r="J194" s="67"/>
      <c r="K194" s="67"/>
      <c r="L194" s="67"/>
      <c r="M194" s="67"/>
      <c r="N194" s="67"/>
      <c r="O194" s="67"/>
      <c r="P194" s="67"/>
      <c r="Q194" s="67"/>
      <c r="R194" s="67"/>
      <c r="S194" s="67"/>
      <c r="T194" s="67"/>
      <c r="U194" s="67"/>
      <c r="V194" s="67"/>
      <c r="W194" s="67"/>
    </row>
    <row r="195">
      <c r="A195" s="134"/>
      <c r="B195" s="67"/>
      <c r="C195" s="67"/>
      <c r="D195" s="67"/>
      <c r="E195" s="67"/>
      <c r="F195" s="67"/>
      <c r="G195" s="67"/>
      <c r="H195" s="67"/>
      <c r="I195" s="67"/>
      <c r="J195" s="67"/>
      <c r="K195" s="67"/>
      <c r="L195" s="67"/>
      <c r="M195" s="67"/>
      <c r="N195" s="67"/>
      <c r="O195" s="67"/>
      <c r="P195" s="67"/>
      <c r="Q195" s="67"/>
      <c r="R195" s="67"/>
      <c r="S195" s="67"/>
      <c r="T195" s="67"/>
      <c r="U195" s="67"/>
      <c r="V195" s="67"/>
      <c r="W195" s="67"/>
    </row>
    <row r="196">
      <c r="A196" s="134"/>
      <c r="B196" s="67"/>
      <c r="C196" s="67"/>
      <c r="D196" s="67"/>
      <c r="E196" s="67"/>
      <c r="F196" s="67"/>
      <c r="G196" s="67"/>
      <c r="H196" s="67"/>
      <c r="I196" s="67"/>
      <c r="J196" s="67"/>
      <c r="K196" s="67"/>
      <c r="L196" s="67"/>
      <c r="M196" s="67"/>
      <c r="N196" s="67"/>
      <c r="O196" s="67"/>
      <c r="P196" s="67"/>
      <c r="Q196" s="67"/>
      <c r="R196" s="67"/>
      <c r="S196" s="67"/>
      <c r="T196" s="67"/>
      <c r="U196" s="67"/>
      <c r="V196" s="67"/>
      <c r="W196" s="67"/>
    </row>
    <row r="197">
      <c r="A197" s="134"/>
      <c r="B197" s="67"/>
      <c r="C197" s="67"/>
      <c r="D197" s="67"/>
      <c r="E197" s="67"/>
      <c r="F197" s="67"/>
      <c r="G197" s="67"/>
      <c r="H197" s="67"/>
      <c r="I197" s="67"/>
      <c r="J197" s="67"/>
      <c r="K197" s="67"/>
      <c r="L197" s="67"/>
      <c r="M197" s="67"/>
      <c r="N197" s="67"/>
      <c r="O197" s="67"/>
      <c r="P197" s="67"/>
      <c r="Q197" s="67"/>
      <c r="R197" s="67"/>
      <c r="S197" s="67"/>
      <c r="T197" s="67"/>
      <c r="U197" s="67"/>
      <c r="V197" s="67"/>
      <c r="W197" s="67"/>
    </row>
    <row r="198">
      <c r="A198" s="134"/>
      <c r="B198" s="67"/>
      <c r="C198" s="67"/>
      <c r="D198" s="67"/>
      <c r="E198" s="67"/>
      <c r="F198" s="67"/>
      <c r="G198" s="67"/>
      <c r="H198" s="67"/>
      <c r="I198" s="67"/>
      <c r="J198" s="67"/>
      <c r="K198" s="67"/>
      <c r="L198" s="67"/>
      <c r="M198" s="67"/>
      <c r="N198" s="67"/>
      <c r="O198" s="67"/>
      <c r="P198" s="67"/>
      <c r="Q198" s="67"/>
      <c r="R198" s="67"/>
      <c r="S198" s="67"/>
      <c r="T198" s="67"/>
      <c r="U198" s="67"/>
      <c r="V198" s="67"/>
      <c r="W198" s="67"/>
    </row>
    <row r="199">
      <c r="A199" s="134"/>
      <c r="B199" s="67"/>
      <c r="C199" s="67"/>
      <c r="D199" s="67"/>
      <c r="E199" s="67"/>
      <c r="F199" s="67"/>
      <c r="G199" s="67"/>
      <c r="H199" s="67"/>
      <c r="I199" s="67"/>
      <c r="J199" s="67"/>
      <c r="K199" s="67"/>
      <c r="L199" s="67"/>
      <c r="M199" s="67"/>
      <c r="N199" s="67"/>
      <c r="O199" s="67"/>
      <c r="P199" s="67"/>
      <c r="Q199" s="67"/>
      <c r="R199" s="67"/>
      <c r="S199" s="67"/>
      <c r="T199" s="67"/>
      <c r="U199" s="67"/>
      <c r="V199" s="67"/>
      <c r="W199" s="67"/>
    </row>
    <row r="200">
      <c r="A200" s="134"/>
      <c r="B200" s="67"/>
      <c r="C200" s="67"/>
      <c r="D200" s="67"/>
      <c r="E200" s="67"/>
      <c r="F200" s="67"/>
      <c r="G200" s="67"/>
      <c r="H200" s="67"/>
      <c r="I200" s="67"/>
      <c r="J200" s="67"/>
      <c r="K200" s="67"/>
      <c r="L200" s="67"/>
      <c r="M200" s="67"/>
      <c r="N200" s="67"/>
      <c r="O200" s="67"/>
      <c r="P200" s="67"/>
      <c r="Q200" s="67"/>
      <c r="R200" s="67"/>
      <c r="S200" s="67"/>
      <c r="T200" s="67"/>
      <c r="U200" s="67"/>
      <c r="V200" s="67"/>
      <c r="W200" s="67"/>
    </row>
    <row r="201">
      <c r="A201" s="134"/>
      <c r="B201" s="67"/>
      <c r="C201" s="67"/>
      <c r="D201" s="67"/>
      <c r="E201" s="67"/>
      <c r="F201" s="67"/>
      <c r="G201" s="67"/>
      <c r="H201" s="67"/>
      <c r="I201" s="67"/>
      <c r="J201" s="67"/>
      <c r="K201" s="67"/>
      <c r="L201" s="67"/>
      <c r="M201" s="67"/>
      <c r="N201" s="67"/>
      <c r="O201" s="67"/>
      <c r="P201" s="67"/>
      <c r="Q201" s="67"/>
      <c r="R201" s="67"/>
      <c r="S201" s="67"/>
      <c r="T201" s="67"/>
      <c r="U201" s="67"/>
      <c r="V201" s="67"/>
      <c r="W201" s="67"/>
    </row>
    <row r="202">
      <c r="A202" s="134"/>
      <c r="B202" s="67"/>
      <c r="C202" s="67"/>
      <c r="D202" s="67"/>
      <c r="E202" s="67"/>
      <c r="F202" s="67"/>
      <c r="G202" s="67"/>
      <c r="H202" s="67"/>
      <c r="I202" s="67"/>
      <c r="J202" s="67"/>
      <c r="K202" s="67"/>
      <c r="L202" s="67"/>
      <c r="M202" s="67"/>
      <c r="N202" s="67"/>
      <c r="O202" s="67"/>
      <c r="P202" s="67"/>
      <c r="Q202" s="67"/>
      <c r="R202" s="67"/>
      <c r="S202" s="67"/>
      <c r="T202" s="67"/>
      <c r="U202" s="67"/>
      <c r="V202" s="67"/>
      <c r="W202" s="67"/>
    </row>
    <row r="203">
      <c r="A203" s="134"/>
      <c r="B203" s="67"/>
      <c r="C203" s="67"/>
      <c r="D203" s="67"/>
      <c r="E203" s="67"/>
      <c r="F203" s="67"/>
      <c r="G203" s="67"/>
      <c r="H203" s="67"/>
      <c r="I203" s="67"/>
      <c r="J203" s="67"/>
      <c r="K203" s="67"/>
      <c r="L203" s="67"/>
      <c r="M203" s="67"/>
      <c r="N203" s="67"/>
      <c r="O203" s="67"/>
      <c r="P203" s="67"/>
      <c r="Q203" s="67"/>
      <c r="R203" s="67"/>
      <c r="S203" s="67"/>
      <c r="T203" s="67"/>
      <c r="U203" s="67"/>
      <c r="V203" s="67"/>
      <c r="W203" s="67"/>
    </row>
    <row r="204">
      <c r="A204" s="134"/>
      <c r="B204" s="67"/>
      <c r="C204" s="67"/>
      <c r="D204" s="67"/>
      <c r="E204" s="67"/>
      <c r="F204" s="67"/>
      <c r="G204" s="67"/>
      <c r="H204" s="67"/>
      <c r="I204" s="67"/>
      <c r="J204" s="67"/>
      <c r="K204" s="67"/>
      <c r="L204" s="67"/>
      <c r="M204" s="67"/>
      <c r="N204" s="67"/>
      <c r="O204" s="67"/>
      <c r="P204" s="67"/>
      <c r="Q204" s="67"/>
      <c r="R204" s="67"/>
      <c r="S204" s="67"/>
      <c r="T204" s="67"/>
      <c r="U204" s="67"/>
      <c r="V204" s="67"/>
      <c r="W204" s="67"/>
    </row>
    <row r="205">
      <c r="A205" s="134"/>
      <c r="B205" s="67"/>
      <c r="C205" s="67"/>
      <c r="D205" s="67"/>
      <c r="E205" s="67"/>
      <c r="F205" s="67"/>
      <c r="G205" s="67"/>
      <c r="H205" s="67"/>
      <c r="I205" s="67"/>
      <c r="J205" s="67"/>
      <c r="K205" s="67"/>
      <c r="L205" s="67"/>
      <c r="M205" s="67"/>
      <c r="N205" s="67"/>
      <c r="O205" s="67"/>
      <c r="P205" s="67"/>
      <c r="Q205" s="67"/>
      <c r="R205" s="67"/>
      <c r="S205" s="67"/>
      <c r="T205" s="67"/>
      <c r="U205" s="67"/>
      <c r="V205" s="67"/>
      <c r="W205" s="67"/>
    </row>
    <row r="206">
      <c r="A206" s="134"/>
      <c r="B206" s="67"/>
      <c r="C206" s="67"/>
      <c r="D206" s="67"/>
      <c r="E206" s="67"/>
      <c r="F206" s="67"/>
      <c r="G206" s="67"/>
      <c r="H206" s="67"/>
      <c r="I206" s="67"/>
      <c r="J206" s="67"/>
      <c r="K206" s="67"/>
      <c r="L206" s="67"/>
      <c r="M206" s="67"/>
      <c r="N206" s="67"/>
      <c r="O206" s="67"/>
      <c r="P206" s="67"/>
      <c r="Q206" s="67"/>
      <c r="R206" s="67"/>
      <c r="S206" s="67"/>
      <c r="T206" s="67"/>
      <c r="U206" s="67"/>
      <c r="V206" s="67"/>
      <c r="W206" s="67"/>
    </row>
    <row r="207">
      <c r="A207" s="134"/>
      <c r="B207" s="67"/>
      <c r="C207" s="67"/>
      <c r="D207" s="67"/>
      <c r="E207" s="67"/>
      <c r="F207" s="67"/>
      <c r="G207" s="67"/>
      <c r="H207" s="67"/>
      <c r="I207" s="67"/>
      <c r="J207" s="67"/>
      <c r="K207" s="67"/>
      <c r="L207" s="67"/>
      <c r="M207" s="67"/>
      <c r="N207" s="67"/>
      <c r="O207" s="67"/>
      <c r="P207" s="67"/>
      <c r="Q207" s="67"/>
      <c r="R207" s="67"/>
      <c r="S207" s="67"/>
      <c r="T207" s="67"/>
      <c r="U207" s="67"/>
      <c r="V207" s="67"/>
      <c r="W207" s="67"/>
    </row>
    <row r="208">
      <c r="A208" s="134"/>
      <c r="B208" s="67"/>
      <c r="C208" s="67"/>
      <c r="D208" s="67"/>
      <c r="E208" s="67"/>
      <c r="F208" s="67"/>
      <c r="G208" s="67"/>
      <c r="H208" s="67"/>
      <c r="I208" s="67"/>
      <c r="J208" s="67"/>
      <c r="K208" s="67"/>
      <c r="L208" s="67"/>
      <c r="M208" s="67"/>
      <c r="N208" s="67"/>
      <c r="O208" s="67"/>
      <c r="P208" s="67"/>
      <c r="Q208" s="67"/>
      <c r="R208" s="67"/>
      <c r="S208" s="67"/>
      <c r="T208" s="67"/>
      <c r="U208" s="67"/>
      <c r="V208" s="67"/>
      <c r="W208" s="67"/>
    </row>
    <row r="209">
      <c r="A209" s="134"/>
      <c r="B209" s="67"/>
      <c r="C209" s="67"/>
      <c r="D209" s="67"/>
      <c r="E209" s="67"/>
      <c r="F209" s="67"/>
      <c r="G209" s="67"/>
      <c r="H209" s="67"/>
      <c r="I209" s="67"/>
      <c r="J209" s="67"/>
      <c r="K209" s="67"/>
      <c r="L209" s="67"/>
      <c r="M209" s="67"/>
      <c r="N209" s="67"/>
      <c r="O209" s="67"/>
      <c r="P209" s="67"/>
      <c r="Q209" s="67"/>
      <c r="R209" s="67"/>
      <c r="S209" s="67"/>
      <c r="T209" s="67"/>
      <c r="U209" s="67"/>
      <c r="V209" s="67"/>
      <c r="W209" s="67"/>
    </row>
    <row r="210">
      <c r="A210" s="134"/>
      <c r="B210" s="67"/>
      <c r="C210" s="67"/>
      <c r="D210" s="67"/>
      <c r="E210" s="67"/>
      <c r="F210" s="67"/>
      <c r="G210" s="67"/>
      <c r="H210" s="67"/>
      <c r="I210" s="67"/>
      <c r="J210" s="67"/>
      <c r="K210" s="67"/>
      <c r="L210" s="67"/>
      <c r="M210" s="67"/>
      <c r="N210" s="67"/>
      <c r="O210" s="67"/>
      <c r="P210" s="67"/>
      <c r="Q210" s="67"/>
      <c r="R210" s="67"/>
      <c r="S210" s="67"/>
      <c r="T210" s="67"/>
      <c r="U210" s="67"/>
      <c r="V210" s="67"/>
      <c r="W210" s="67"/>
    </row>
    <row r="211">
      <c r="A211" s="134"/>
      <c r="B211" s="67"/>
      <c r="C211" s="67"/>
      <c r="D211" s="67"/>
      <c r="E211" s="67"/>
      <c r="F211" s="67"/>
      <c r="G211" s="67"/>
      <c r="H211" s="67"/>
      <c r="I211" s="67"/>
      <c r="J211" s="67"/>
      <c r="K211" s="67"/>
      <c r="L211" s="67"/>
      <c r="M211" s="67"/>
      <c r="N211" s="67"/>
      <c r="O211" s="67"/>
      <c r="P211" s="67"/>
      <c r="Q211" s="67"/>
      <c r="R211" s="67"/>
      <c r="S211" s="67"/>
      <c r="T211" s="67"/>
      <c r="U211" s="67"/>
      <c r="V211" s="67"/>
      <c r="W211" s="67"/>
    </row>
    <row r="212">
      <c r="A212" s="134"/>
      <c r="B212" s="67"/>
      <c r="C212" s="67"/>
      <c r="D212" s="67"/>
      <c r="E212" s="67"/>
      <c r="F212" s="67"/>
      <c r="G212" s="67"/>
      <c r="H212" s="67"/>
      <c r="I212" s="67"/>
      <c r="J212" s="67"/>
      <c r="K212" s="67"/>
      <c r="L212" s="67"/>
      <c r="M212" s="67"/>
      <c r="N212" s="67"/>
      <c r="O212" s="67"/>
      <c r="P212" s="67"/>
      <c r="Q212" s="67"/>
      <c r="R212" s="67"/>
      <c r="S212" s="67"/>
      <c r="T212" s="67"/>
      <c r="U212" s="67"/>
      <c r="V212" s="67"/>
      <c r="W212" s="67"/>
    </row>
    <row r="213">
      <c r="A213" s="134"/>
      <c r="B213" s="67"/>
      <c r="C213" s="67"/>
      <c r="D213" s="67"/>
      <c r="E213" s="67"/>
      <c r="F213" s="67"/>
      <c r="G213" s="67"/>
      <c r="H213" s="67"/>
      <c r="I213" s="67"/>
      <c r="J213" s="67"/>
      <c r="K213" s="67"/>
      <c r="L213" s="67"/>
      <c r="M213" s="67"/>
      <c r="N213" s="67"/>
      <c r="O213" s="67"/>
      <c r="P213" s="67"/>
      <c r="Q213" s="67"/>
      <c r="R213" s="67"/>
      <c r="S213" s="67"/>
      <c r="T213" s="67"/>
      <c r="U213" s="67"/>
      <c r="V213" s="67"/>
      <c r="W213" s="67"/>
    </row>
    <row r="214">
      <c r="A214" s="134"/>
      <c r="B214" s="67"/>
      <c r="C214" s="67"/>
      <c r="D214" s="67"/>
      <c r="E214" s="67"/>
      <c r="F214" s="67"/>
      <c r="G214" s="67"/>
      <c r="H214" s="67"/>
      <c r="I214" s="67"/>
      <c r="J214" s="67"/>
      <c r="K214" s="67"/>
      <c r="L214" s="67"/>
      <c r="M214" s="67"/>
      <c r="N214" s="67"/>
      <c r="O214" s="67"/>
      <c r="P214" s="67"/>
      <c r="Q214" s="67"/>
      <c r="R214" s="67"/>
      <c r="S214" s="67"/>
      <c r="T214" s="67"/>
      <c r="U214" s="67"/>
      <c r="V214" s="67"/>
      <c r="W214" s="67"/>
    </row>
    <row r="215">
      <c r="A215" s="134"/>
      <c r="B215" s="67"/>
      <c r="C215" s="67"/>
      <c r="D215" s="67"/>
      <c r="E215" s="67"/>
      <c r="F215" s="67"/>
      <c r="G215" s="67"/>
      <c r="H215" s="67"/>
      <c r="I215" s="67"/>
      <c r="J215" s="67"/>
      <c r="K215" s="67"/>
      <c r="L215" s="67"/>
      <c r="M215" s="67"/>
      <c r="N215" s="67"/>
      <c r="O215" s="67"/>
      <c r="P215" s="67"/>
      <c r="Q215" s="67"/>
      <c r="R215" s="67"/>
      <c r="S215" s="67"/>
      <c r="T215" s="67"/>
      <c r="U215" s="67"/>
      <c r="V215" s="67"/>
      <c r="W215" s="67"/>
    </row>
    <row r="216">
      <c r="A216" s="134"/>
      <c r="B216" s="67"/>
      <c r="C216" s="67"/>
      <c r="D216" s="67"/>
      <c r="E216" s="67"/>
      <c r="F216" s="67"/>
      <c r="G216" s="67"/>
      <c r="H216" s="67"/>
      <c r="I216" s="67"/>
      <c r="J216" s="67"/>
      <c r="K216" s="67"/>
      <c r="L216" s="67"/>
      <c r="M216" s="67"/>
      <c r="N216" s="67"/>
      <c r="O216" s="67"/>
      <c r="P216" s="67"/>
      <c r="Q216" s="67"/>
      <c r="R216" s="67"/>
      <c r="S216" s="67"/>
      <c r="T216" s="67"/>
      <c r="U216" s="67"/>
      <c r="V216" s="67"/>
      <c r="W216" s="67"/>
    </row>
    <row r="217">
      <c r="A217" s="134"/>
      <c r="B217" s="67"/>
      <c r="C217" s="67"/>
      <c r="D217" s="67"/>
      <c r="E217" s="67"/>
      <c r="F217" s="67"/>
      <c r="G217" s="67"/>
      <c r="H217" s="67"/>
      <c r="I217" s="67"/>
      <c r="J217" s="67"/>
      <c r="K217" s="67"/>
      <c r="L217" s="67"/>
      <c r="M217" s="67"/>
      <c r="N217" s="67"/>
      <c r="O217" s="67"/>
      <c r="P217" s="67"/>
      <c r="Q217" s="67"/>
      <c r="R217" s="67"/>
      <c r="S217" s="67"/>
      <c r="T217" s="67"/>
      <c r="U217" s="67"/>
      <c r="V217" s="67"/>
      <c r="W217" s="67"/>
    </row>
    <row r="218">
      <c r="A218" s="134"/>
      <c r="B218" s="67"/>
      <c r="C218" s="67"/>
      <c r="D218" s="67"/>
      <c r="E218" s="67"/>
      <c r="F218" s="67"/>
      <c r="G218" s="67"/>
      <c r="H218" s="67"/>
      <c r="I218" s="67"/>
      <c r="J218" s="67"/>
      <c r="K218" s="67"/>
      <c r="L218" s="67"/>
      <c r="M218" s="67"/>
      <c r="N218" s="67"/>
      <c r="O218" s="67"/>
      <c r="P218" s="67"/>
      <c r="Q218" s="67"/>
      <c r="R218" s="67"/>
      <c r="S218" s="67"/>
      <c r="T218" s="67"/>
      <c r="U218" s="67"/>
      <c r="V218" s="67"/>
      <c r="W218" s="67"/>
    </row>
    <row r="219">
      <c r="A219" s="134"/>
      <c r="B219" s="67"/>
      <c r="C219" s="67"/>
      <c r="D219" s="67"/>
      <c r="E219" s="67"/>
      <c r="F219" s="67"/>
      <c r="G219" s="67"/>
      <c r="H219" s="67"/>
      <c r="I219" s="67"/>
      <c r="J219" s="67"/>
      <c r="K219" s="67"/>
      <c r="L219" s="67"/>
      <c r="M219" s="67"/>
      <c r="N219" s="67"/>
      <c r="O219" s="67"/>
      <c r="P219" s="67"/>
      <c r="Q219" s="67"/>
      <c r="R219" s="67"/>
      <c r="S219" s="67"/>
      <c r="T219" s="67"/>
      <c r="U219" s="67"/>
      <c r="V219" s="67"/>
      <c r="W219" s="67"/>
    </row>
    <row r="220">
      <c r="A220" s="134"/>
      <c r="B220" s="67"/>
      <c r="C220" s="67"/>
      <c r="D220" s="67"/>
      <c r="E220" s="67"/>
      <c r="F220" s="67"/>
      <c r="G220" s="67"/>
      <c r="H220" s="67"/>
      <c r="I220" s="67"/>
      <c r="J220" s="67"/>
      <c r="K220" s="67"/>
      <c r="L220" s="67"/>
      <c r="M220" s="67"/>
      <c r="N220" s="67"/>
      <c r="O220" s="67"/>
      <c r="P220" s="67"/>
      <c r="Q220" s="67"/>
      <c r="R220" s="67"/>
      <c r="S220" s="67"/>
      <c r="T220" s="67"/>
      <c r="U220" s="67"/>
      <c r="V220" s="67"/>
      <c r="W220" s="67"/>
    </row>
    <row r="221">
      <c r="A221" s="134"/>
      <c r="B221" s="67"/>
      <c r="C221" s="67"/>
      <c r="D221" s="67"/>
      <c r="E221" s="67"/>
      <c r="F221" s="67"/>
      <c r="G221" s="67"/>
      <c r="H221" s="67"/>
      <c r="I221" s="67"/>
      <c r="J221" s="67"/>
      <c r="K221" s="67"/>
      <c r="L221" s="67"/>
      <c r="M221" s="67"/>
      <c r="N221" s="67"/>
      <c r="O221" s="67"/>
      <c r="P221" s="67"/>
      <c r="Q221" s="67"/>
      <c r="R221" s="67"/>
      <c r="S221" s="67"/>
      <c r="T221" s="67"/>
      <c r="U221" s="67"/>
      <c r="V221" s="67"/>
      <c r="W221" s="67"/>
    </row>
    <row r="222">
      <c r="A222" s="134"/>
      <c r="B222" s="67"/>
      <c r="C222" s="67"/>
      <c r="D222" s="67"/>
      <c r="E222" s="67"/>
      <c r="F222" s="67"/>
      <c r="G222" s="67"/>
      <c r="H222" s="67"/>
      <c r="I222" s="67"/>
      <c r="J222" s="67"/>
      <c r="K222" s="67"/>
      <c r="L222" s="67"/>
      <c r="M222" s="67"/>
      <c r="N222" s="67"/>
      <c r="O222" s="67"/>
      <c r="P222" s="67"/>
      <c r="Q222" s="67"/>
      <c r="R222" s="67"/>
      <c r="S222" s="67"/>
      <c r="T222" s="67"/>
      <c r="U222" s="67"/>
      <c r="V222" s="67"/>
      <c r="W222" s="67"/>
    </row>
    <row r="223">
      <c r="A223" s="134"/>
      <c r="B223" s="67"/>
      <c r="C223" s="67"/>
      <c r="D223" s="67"/>
      <c r="E223" s="67"/>
      <c r="F223" s="67"/>
      <c r="G223" s="67"/>
      <c r="H223" s="67"/>
      <c r="I223" s="67"/>
      <c r="J223" s="67"/>
      <c r="K223" s="67"/>
      <c r="L223" s="67"/>
      <c r="M223" s="67"/>
      <c r="N223" s="67"/>
      <c r="O223" s="67"/>
      <c r="P223" s="67"/>
      <c r="Q223" s="67"/>
      <c r="R223" s="67"/>
      <c r="S223" s="67"/>
      <c r="T223" s="67"/>
      <c r="U223" s="67"/>
      <c r="V223" s="67"/>
      <c r="W223" s="67"/>
    </row>
    <row r="224">
      <c r="A224" s="134"/>
      <c r="B224" s="67"/>
      <c r="C224" s="67"/>
      <c r="D224" s="67"/>
      <c r="E224" s="67"/>
      <c r="F224" s="67"/>
      <c r="G224" s="67"/>
      <c r="H224" s="67"/>
      <c r="I224" s="67"/>
      <c r="J224" s="67"/>
      <c r="K224" s="67"/>
      <c r="L224" s="67"/>
      <c r="M224" s="67"/>
      <c r="N224" s="67"/>
      <c r="O224" s="67"/>
      <c r="P224" s="67"/>
      <c r="Q224" s="67"/>
      <c r="R224" s="67"/>
      <c r="S224" s="67"/>
      <c r="T224" s="67"/>
      <c r="U224" s="67"/>
      <c r="V224" s="67"/>
      <c r="W224" s="67"/>
    </row>
    <row r="225">
      <c r="A225" s="134"/>
      <c r="B225" s="67"/>
      <c r="C225" s="67"/>
      <c r="D225" s="67"/>
      <c r="E225" s="67"/>
      <c r="F225" s="67"/>
      <c r="G225" s="67"/>
      <c r="H225" s="67"/>
      <c r="I225" s="67"/>
      <c r="J225" s="67"/>
      <c r="K225" s="67"/>
      <c r="L225" s="67"/>
      <c r="M225" s="67"/>
      <c r="N225" s="67"/>
      <c r="O225" s="67"/>
      <c r="P225" s="67"/>
      <c r="Q225" s="67"/>
      <c r="R225" s="67"/>
      <c r="S225" s="67"/>
      <c r="T225" s="67"/>
      <c r="U225" s="67"/>
      <c r="V225" s="67"/>
      <c r="W225" s="67"/>
    </row>
    <row r="226">
      <c r="A226" s="134"/>
      <c r="B226" s="67"/>
      <c r="C226" s="67"/>
      <c r="D226" s="67"/>
      <c r="E226" s="67"/>
      <c r="F226" s="67"/>
      <c r="G226" s="67"/>
      <c r="H226" s="67"/>
      <c r="I226" s="67"/>
      <c r="J226" s="67"/>
      <c r="K226" s="67"/>
      <c r="L226" s="67"/>
      <c r="M226" s="67"/>
      <c r="N226" s="67"/>
      <c r="O226" s="67"/>
      <c r="P226" s="67"/>
      <c r="Q226" s="67"/>
      <c r="R226" s="67"/>
      <c r="S226" s="67"/>
      <c r="T226" s="67"/>
      <c r="U226" s="67"/>
      <c r="V226" s="67"/>
      <c r="W226" s="67"/>
    </row>
    <row r="227">
      <c r="A227" s="134"/>
      <c r="B227" s="67"/>
      <c r="C227" s="67"/>
      <c r="D227" s="67"/>
      <c r="E227" s="67"/>
      <c r="F227" s="67"/>
      <c r="G227" s="67"/>
      <c r="H227" s="67"/>
      <c r="I227" s="67"/>
      <c r="J227" s="67"/>
      <c r="K227" s="67"/>
      <c r="L227" s="67"/>
      <c r="M227" s="67"/>
      <c r="N227" s="67"/>
      <c r="O227" s="67"/>
      <c r="P227" s="67"/>
      <c r="Q227" s="67"/>
      <c r="R227" s="67"/>
      <c r="S227" s="67"/>
      <c r="T227" s="67"/>
      <c r="U227" s="67"/>
      <c r="V227" s="67"/>
      <c r="W227" s="67"/>
    </row>
    <row r="228">
      <c r="A228" s="134"/>
      <c r="B228" s="67"/>
      <c r="C228" s="67"/>
      <c r="D228" s="67"/>
      <c r="E228" s="67"/>
      <c r="F228" s="67"/>
      <c r="G228" s="67"/>
      <c r="H228" s="67"/>
      <c r="I228" s="67"/>
      <c r="J228" s="67"/>
      <c r="K228" s="67"/>
      <c r="L228" s="67"/>
      <c r="M228" s="67"/>
      <c r="N228" s="67"/>
      <c r="O228" s="67"/>
      <c r="P228" s="67"/>
      <c r="Q228" s="67"/>
      <c r="R228" s="67"/>
      <c r="S228" s="67"/>
      <c r="T228" s="67"/>
      <c r="U228" s="67"/>
      <c r="V228" s="67"/>
      <c r="W228" s="67"/>
    </row>
    <row r="229">
      <c r="A229" s="134"/>
      <c r="B229" s="67"/>
      <c r="C229" s="67"/>
      <c r="D229" s="67"/>
      <c r="E229" s="67"/>
      <c r="F229" s="67"/>
      <c r="G229" s="67"/>
      <c r="H229" s="67"/>
      <c r="I229" s="67"/>
      <c r="J229" s="67"/>
      <c r="K229" s="67"/>
      <c r="L229" s="67"/>
      <c r="M229" s="67"/>
      <c r="N229" s="67"/>
      <c r="O229" s="67"/>
      <c r="P229" s="67"/>
      <c r="Q229" s="67"/>
      <c r="R229" s="67"/>
      <c r="S229" s="67"/>
      <c r="T229" s="67"/>
      <c r="U229" s="67"/>
      <c r="V229" s="67"/>
      <c r="W229" s="67"/>
    </row>
    <row r="230">
      <c r="A230" s="134"/>
      <c r="B230" s="67"/>
      <c r="C230" s="67"/>
      <c r="D230" s="67"/>
      <c r="E230" s="67"/>
      <c r="F230" s="67"/>
      <c r="G230" s="67"/>
      <c r="H230" s="67"/>
      <c r="I230" s="67"/>
      <c r="J230" s="67"/>
      <c r="K230" s="67"/>
      <c r="L230" s="67"/>
      <c r="M230" s="67"/>
      <c r="N230" s="67"/>
      <c r="O230" s="67"/>
      <c r="P230" s="67"/>
      <c r="Q230" s="67"/>
      <c r="R230" s="67"/>
      <c r="S230" s="67"/>
      <c r="T230" s="67"/>
      <c r="U230" s="67"/>
      <c r="V230" s="67"/>
      <c r="W230" s="67"/>
    </row>
    <row r="231">
      <c r="A231" s="134"/>
      <c r="B231" s="67"/>
      <c r="C231" s="67"/>
      <c r="D231" s="67"/>
      <c r="E231" s="67"/>
      <c r="F231" s="67"/>
      <c r="G231" s="67"/>
      <c r="H231" s="67"/>
      <c r="I231" s="67"/>
      <c r="J231" s="67"/>
      <c r="K231" s="67"/>
      <c r="L231" s="67"/>
      <c r="M231" s="67"/>
      <c r="N231" s="67"/>
      <c r="O231" s="67"/>
      <c r="P231" s="67"/>
      <c r="Q231" s="67"/>
      <c r="R231" s="67"/>
      <c r="S231" s="67"/>
      <c r="T231" s="67"/>
      <c r="U231" s="67"/>
      <c r="V231" s="67"/>
      <c r="W231" s="67"/>
    </row>
    <row r="232">
      <c r="A232" s="134"/>
      <c r="B232" s="67"/>
      <c r="C232" s="67"/>
      <c r="D232" s="67"/>
      <c r="E232" s="67"/>
      <c r="F232" s="67"/>
      <c r="G232" s="67"/>
      <c r="H232" s="67"/>
      <c r="I232" s="67"/>
      <c r="J232" s="67"/>
      <c r="K232" s="67"/>
      <c r="L232" s="67"/>
      <c r="M232" s="67"/>
      <c r="N232" s="67"/>
      <c r="O232" s="67"/>
      <c r="P232" s="67"/>
      <c r="Q232" s="67"/>
      <c r="R232" s="67"/>
      <c r="S232" s="67"/>
      <c r="T232" s="67"/>
      <c r="U232" s="67"/>
      <c r="V232" s="67"/>
      <c r="W232" s="67"/>
    </row>
    <row r="233">
      <c r="A233" s="134"/>
      <c r="B233" s="67"/>
      <c r="C233" s="67"/>
      <c r="D233" s="67"/>
      <c r="E233" s="67"/>
      <c r="F233" s="67"/>
      <c r="G233" s="67"/>
      <c r="H233" s="67"/>
      <c r="I233" s="67"/>
      <c r="J233" s="67"/>
      <c r="K233" s="67"/>
      <c r="L233" s="67"/>
      <c r="M233" s="67"/>
      <c r="N233" s="67"/>
      <c r="O233" s="67"/>
      <c r="P233" s="67"/>
      <c r="Q233" s="67"/>
      <c r="R233" s="67"/>
      <c r="S233" s="67"/>
      <c r="T233" s="67"/>
      <c r="U233" s="67"/>
      <c r="V233" s="67"/>
      <c r="W233" s="67"/>
    </row>
    <row r="234">
      <c r="A234" s="134"/>
      <c r="B234" s="67"/>
      <c r="C234" s="67"/>
      <c r="D234" s="67"/>
      <c r="E234" s="67"/>
      <c r="F234" s="67"/>
      <c r="G234" s="67"/>
      <c r="H234" s="67"/>
      <c r="I234" s="67"/>
      <c r="J234" s="67"/>
      <c r="K234" s="67"/>
      <c r="L234" s="67"/>
      <c r="M234" s="67"/>
      <c r="N234" s="67"/>
      <c r="O234" s="67"/>
      <c r="P234" s="67"/>
      <c r="Q234" s="67"/>
      <c r="R234" s="67"/>
      <c r="S234" s="67"/>
      <c r="T234" s="67"/>
      <c r="U234" s="67"/>
      <c r="V234" s="67"/>
      <c r="W234" s="67"/>
    </row>
    <row r="235">
      <c r="A235" s="134"/>
      <c r="B235" s="67"/>
      <c r="C235" s="67"/>
      <c r="D235" s="67"/>
      <c r="E235" s="67"/>
      <c r="F235" s="67"/>
      <c r="G235" s="67"/>
      <c r="H235" s="67"/>
      <c r="I235" s="67"/>
      <c r="J235" s="67"/>
      <c r="K235" s="67"/>
      <c r="L235" s="67"/>
      <c r="M235" s="67"/>
      <c r="N235" s="67"/>
      <c r="O235" s="67"/>
      <c r="P235" s="67"/>
      <c r="Q235" s="67"/>
      <c r="R235" s="67"/>
      <c r="S235" s="67"/>
      <c r="T235" s="67"/>
      <c r="U235" s="67"/>
      <c r="V235" s="67"/>
      <c r="W235" s="67"/>
    </row>
    <row r="236">
      <c r="A236" s="134"/>
      <c r="B236" s="67"/>
      <c r="C236" s="67"/>
      <c r="D236" s="67"/>
      <c r="E236" s="67"/>
      <c r="F236" s="67"/>
      <c r="G236" s="67"/>
      <c r="H236" s="67"/>
      <c r="I236" s="67"/>
      <c r="J236" s="67"/>
      <c r="K236" s="67"/>
      <c r="L236" s="67"/>
      <c r="M236" s="67"/>
      <c r="N236" s="67"/>
      <c r="O236" s="67"/>
      <c r="P236" s="67"/>
      <c r="Q236" s="67"/>
      <c r="R236" s="67"/>
      <c r="S236" s="67"/>
      <c r="T236" s="67"/>
      <c r="U236" s="67"/>
      <c r="V236" s="67"/>
      <c r="W236" s="67"/>
    </row>
    <row r="237">
      <c r="A237" s="134"/>
      <c r="B237" s="67"/>
      <c r="C237" s="67"/>
      <c r="D237" s="67"/>
      <c r="E237" s="67"/>
      <c r="F237" s="67"/>
      <c r="G237" s="67"/>
      <c r="H237" s="67"/>
      <c r="I237" s="67"/>
      <c r="J237" s="67"/>
      <c r="K237" s="67"/>
      <c r="L237" s="67"/>
      <c r="M237" s="67"/>
      <c r="N237" s="67"/>
      <c r="O237" s="67"/>
      <c r="P237" s="67"/>
      <c r="Q237" s="67"/>
      <c r="R237" s="67"/>
      <c r="S237" s="67"/>
      <c r="T237" s="67"/>
      <c r="U237" s="67"/>
      <c r="V237" s="67"/>
      <c r="W237" s="67"/>
    </row>
    <row r="238">
      <c r="A238" s="134"/>
      <c r="B238" s="67"/>
      <c r="C238" s="67"/>
      <c r="D238" s="67"/>
      <c r="E238" s="67"/>
      <c r="F238" s="67"/>
      <c r="G238" s="67"/>
      <c r="H238" s="67"/>
      <c r="I238" s="67"/>
      <c r="J238" s="67"/>
      <c r="K238" s="67"/>
      <c r="L238" s="67"/>
      <c r="M238" s="67"/>
      <c r="N238" s="67"/>
      <c r="O238" s="67"/>
      <c r="P238" s="67"/>
      <c r="Q238" s="67"/>
      <c r="R238" s="67"/>
      <c r="S238" s="67"/>
      <c r="T238" s="67"/>
      <c r="U238" s="67"/>
      <c r="V238" s="67"/>
      <c r="W238" s="67"/>
    </row>
    <row r="239">
      <c r="A239" s="134"/>
      <c r="B239" s="67"/>
      <c r="C239" s="67"/>
      <c r="D239" s="67"/>
      <c r="E239" s="67"/>
      <c r="F239" s="67"/>
      <c r="G239" s="67"/>
      <c r="H239" s="67"/>
      <c r="I239" s="67"/>
      <c r="J239" s="67"/>
      <c r="K239" s="67"/>
      <c r="L239" s="67"/>
      <c r="M239" s="67"/>
      <c r="N239" s="67"/>
      <c r="O239" s="67"/>
      <c r="P239" s="67"/>
      <c r="Q239" s="67"/>
      <c r="R239" s="67"/>
      <c r="S239" s="67"/>
      <c r="T239" s="67"/>
      <c r="U239" s="67"/>
      <c r="V239" s="67"/>
      <c r="W239" s="67"/>
    </row>
    <row r="240">
      <c r="A240" s="134"/>
      <c r="B240" s="67"/>
      <c r="C240" s="67"/>
      <c r="D240" s="67"/>
      <c r="E240" s="67"/>
      <c r="F240" s="67"/>
      <c r="G240" s="67"/>
      <c r="H240" s="67"/>
      <c r="I240" s="67"/>
      <c r="J240" s="67"/>
      <c r="K240" s="67"/>
      <c r="L240" s="67"/>
      <c r="M240" s="67"/>
      <c r="N240" s="67"/>
      <c r="O240" s="67"/>
      <c r="P240" s="67"/>
      <c r="Q240" s="67"/>
      <c r="R240" s="67"/>
      <c r="S240" s="67"/>
      <c r="T240" s="67"/>
      <c r="U240" s="67"/>
      <c r="V240" s="67"/>
      <c r="W240" s="67"/>
    </row>
    <row r="241">
      <c r="A241" s="134"/>
      <c r="B241" s="67"/>
      <c r="C241" s="67"/>
      <c r="D241" s="67"/>
      <c r="E241" s="67"/>
      <c r="F241" s="67"/>
      <c r="G241" s="67"/>
      <c r="H241" s="67"/>
      <c r="I241" s="67"/>
      <c r="J241" s="67"/>
      <c r="K241" s="67"/>
      <c r="L241" s="67"/>
      <c r="M241" s="67"/>
      <c r="N241" s="67"/>
      <c r="O241" s="67"/>
      <c r="P241" s="67"/>
      <c r="Q241" s="67"/>
      <c r="R241" s="67"/>
      <c r="S241" s="67"/>
      <c r="T241" s="67"/>
      <c r="U241" s="67"/>
      <c r="V241" s="67"/>
      <c r="W241" s="67"/>
    </row>
    <row r="242">
      <c r="A242" s="134"/>
      <c r="B242" s="67"/>
      <c r="C242" s="67"/>
      <c r="D242" s="67"/>
      <c r="E242" s="67"/>
      <c r="F242" s="67"/>
      <c r="G242" s="67"/>
      <c r="H242" s="67"/>
      <c r="I242" s="67"/>
      <c r="J242" s="67"/>
      <c r="K242" s="67"/>
      <c r="L242" s="67"/>
      <c r="M242" s="67"/>
      <c r="N242" s="67"/>
      <c r="O242" s="67"/>
      <c r="P242" s="67"/>
      <c r="Q242" s="67"/>
      <c r="R242" s="67"/>
      <c r="S242" s="67"/>
      <c r="T242" s="67"/>
      <c r="U242" s="67"/>
      <c r="V242" s="67"/>
      <c r="W242" s="67"/>
    </row>
    <row r="243">
      <c r="A243" s="134"/>
      <c r="B243" s="67"/>
      <c r="C243" s="67"/>
      <c r="D243" s="67"/>
      <c r="E243" s="67"/>
      <c r="F243" s="67"/>
      <c r="G243" s="67"/>
      <c r="H243" s="67"/>
      <c r="I243" s="67"/>
      <c r="J243" s="67"/>
      <c r="K243" s="67"/>
      <c r="L243" s="67"/>
      <c r="M243" s="67"/>
      <c r="N243" s="67"/>
      <c r="O243" s="67"/>
      <c r="P243" s="67"/>
      <c r="Q243" s="67"/>
      <c r="R243" s="67"/>
      <c r="S243" s="67"/>
      <c r="T243" s="67"/>
      <c r="U243" s="67"/>
      <c r="V243" s="67"/>
      <c r="W243" s="67"/>
    </row>
    <row r="244">
      <c r="A244" s="134"/>
      <c r="B244" s="67"/>
      <c r="C244" s="67"/>
      <c r="D244" s="67"/>
      <c r="E244" s="67"/>
      <c r="F244" s="67"/>
      <c r="G244" s="67"/>
      <c r="H244" s="67"/>
      <c r="I244" s="67"/>
      <c r="J244" s="67"/>
      <c r="K244" s="67"/>
      <c r="L244" s="67"/>
      <c r="M244" s="67"/>
      <c r="N244" s="67"/>
      <c r="O244" s="67"/>
      <c r="P244" s="67"/>
      <c r="Q244" s="67"/>
      <c r="R244" s="67"/>
      <c r="S244" s="67"/>
      <c r="T244" s="67"/>
      <c r="U244" s="67"/>
      <c r="V244" s="67"/>
      <c r="W244" s="67"/>
    </row>
    <row r="245">
      <c r="A245" s="134"/>
      <c r="B245" s="67"/>
      <c r="C245" s="67"/>
      <c r="D245" s="67"/>
      <c r="E245" s="67"/>
      <c r="F245" s="67"/>
      <c r="G245" s="67"/>
      <c r="H245" s="67"/>
      <c r="I245" s="67"/>
      <c r="J245" s="67"/>
      <c r="K245" s="67"/>
      <c r="L245" s="67"/>
      <c r="M245" s="67"/>
      <c r="N245" s="67"/>
      <c r="O245" s="67"/>
      <c r="P245" s="67"/>
      <c r="Q245" s="67"/>
      <c r="R245" s="67"/>
      <c r="S245" s="67"/>
      <c r="T245" s="67"/>
      <c r="U245" s="67"/>
      <c r="V245" s="67"/>
      <c r="W245" s="67"/>
    </row>
    <row r="246">
      <c r="A246" s="134"/>
      <c r="B246" s="67"/>
      <c r="C246" s="67"/>
      <c r="D246" s="67"/>
      <c r="E246" s="67"/>
      <c r="F246" s="67"/>
      <c r="G246" s="67"/>
      <c r="H246" s="67"/>
      <c r="I246" s="67"/>
      <c r="J246" s="67"/>
      <c r="K246" s="67"/>
      <c r="L246" s="67"/>
      <c r="M246" s="67"/>
      <c r="N246" s="67"/>
      <c r="O246" s="67"/>
      <c r="P246" s="67"/>
      <c r="Q246" s="67"/>
      <c r="R246" s="67"/>
      <c r="S246" s="67"/>
      <c r="T246" s="67"/>
      <c r="U246" s="67"/>
      <c r="V246" s="67"/>
      <c r="W246" s="67"/>
    </row>
    <row r="247">
      <c r="A247" s="134"/>
      <c r="B247" s="67"/>
      <c r="C247" s="67"/>
      <c r="D247" s="67"/>
      <c r="E247" s="67"/>
      <c r="F247" s="67"/>
      <c r="G247" s="67"/>
      <c r="H247" s="67"/>
      <c r="I247" s="67"/>
      <c r="J247" s="67"/>
      <c r="K247" s="67"/>
      <c r="L247" s="67"/>
      <c r="M247" s="67"/>
      <c r="N247" s="67"/>
      <c r="O247" s="67"/>
      <c r="P247" s="67"/>
      <c r="Q247" s="67"/>
      <c r="R247" s="67"/>
      <c r="S247" s="67"/>
      <c r="T247" s="67"/>
      <c r="U247" s="67"/>
      <c r="V247" s="67"/>
      <c r="W247" s="67"/>
    </row>
    <row r="248">
      <c r="A248" s="134"/>
      <c r="B248" s="67"/>
      <c r="C248" s="67"/>
      <c r="D248" s="67"/>
      <c r="E248" s="67"/>
      <c r="F248" s="67"/>
      <c r="G248" s="67"/>
      <c r="H248" s="67"/>
      <c r="I248" s="67"/>
      <c r="J248" s="67"/>
      <c r="K248" s="67"/>
      <c r="L248" s="67"/>
      <c r="M248" s="67"/>
      <c r="N248" s="67"/>
      <c r="O248" s="67"/>
      <c r="P248" s="67"/>
      <c r="Q248" s="67"/>
      <c r="R248" s="67"/>
      <c r="S248" s="67"/>
      <c r="T248" s="67"/>
      <c r="U248" s="67"/>
      <c r="V248" s="67"/>
      <c r="W248" s="67"/>
    </row>
    <row r="249">
      <c r="A249" s="134"/>
      <c r="B249" s="67"/>
      <c r="C249" s="67"/>
      <c r="D249" s="67"/>
      <c r="E249" s="67"/>
      <c r="F249" s="67"/>
      <c r="G249" s="67"/>
      <c r="H249" s="67"/>
      <c r="I249" s="67"/>
      <c r="J249" s="67"/>
      <c r="K249" s="67"/>
      <c r="L249" s="67"/>
      <c r="M249" s="67"/>
      <c r="N249" s="67"/>
      <c r="O249" s="67"/>
      <c r="P249" s="67"/>
      <c r="Q249" s="67"/>
      <c r="R249" s="67"/>
      <c r="S249" s="67"/>
      <c r="T249" s="67"/>
      <c r="U249" s="67"/>
      <c r="V249" s="67"/>
      <c r="W249" s="67"/>
    </row>
    <row r="250">
      <c r="A250" s="134"/>
      <c r="B250" s="67"/>
      <c r="C250" s="67"/>
      <c r="D250" s="67"/>
      <c r="E250" s="67"/>
      <c r="F250" s="67"/>
      <c r="G250" s="67"/>
      <c r="H250" s="67"/>
      <c r="I250" s="67"/>
      <c r="J250" s="67"/>
      <c r="K250" s="67"/>
      <c r="L250" s="67"/>
      <c r="M250" s="67"/>
      <c r="N250" s="67"/>
      <c r="O250" s="67"/>
      <c r="P250" s="67"/>
      <c r="Q250" s="67"/>
      <c r="R250" s="67"/>
      <c r="S250" s="67"/>
      <c r="T250" s="67"/>
      <c r="U250" s="67"/>
      <c r="V250" s="67"/>
      <c r="W250" s="67"/>
    </row>
    <row r="251">
      <c r="A251" s="134"/>
      <c r="B251" s="67"/>
      <c r="C251" s="67"/>
      <c r="D251" s="67"/>
      <c r="E251" s="67"/>
      <c r="F251" s="67"/>
      <c r="G251" s="67"/>
      <c r="H251" s="67"/>
      <c r="I251" s="67"/>
      <c r="J251" s="67"/>
      <c r="K251" s="67"/>
      <c r="L251" s="67"/>
      <c r="M251" s="67"/>
      <c r="N251" s="67"/>
      <c r="O251" s="67"/>
      <c r="P251" s="67"/>
      <c r="Q251" s="67"/>
      <c r="R251" s="67"/>
      <c r="S251" s="67"/>
      <c r="T251" s="67"/>
      <c r="U251" s="67"/>
      <c r="V251" s="67"/>
      <c r="W251" s="67"/>
    </row>
    <row r="252">
      <c r="A252" s="134"/>
      <c r="B252" s="67"/>
      <c r="C252" s="67"/>
      <c r="D252" s="67"/>
      <c r="E252" s="67"/>
      <c r="F252" s="67"/>
      <c r="G252" s="67"/>
      <c r="H252" s="67"/>
      <c r="I252" s="67"/>
      <c r="J252" s="67"/>
      <c r="K252" s="67"/>
      <c r="L252" s="67"/>
      <c r="M252" s="67"/>
      <c r="N252" s="67"/>
      <c r="O252" s="67"/>
      <c r="P252" s="67"/>
      <c r="Q252" s="67"/>
      <c r="R252" s="67"/>
      <c r="S252" s="67"/>
      <c r="T252" s="67"/>
      <c r="U252" s="67"/>
      <c r="V252" s="67"/>
      <c r="W252" s="67"/>
    </row>
    <row r="253">
      <c r="A253" s="134"/>
      <c r="B253" s="67"/>
      <c r="C253" s="67"/>
      <c r="D253" s="67"/>
      <c r="E253" s="67"/>
      <c r="F253" s="67"/>
      <c r="G253" s="67"/>
      <c r="H253" s="67"/>
      <c r="I253" s="67"/>
      <c r="J253" s="67"/>
      <c r="K253" s="67"/>
      <c r="L253" s="67"/>
      <c r="M253" s="67"/>
      <c r="N253" s="67"/>
      <c r="O253" s="67"/>
      <c r="P253" s="67"/>
      <c r="Q253" s="67"/>
      <c r="R253" s="67"/>
      <c r="S253" s="67"/>
      <c r="T253" s="67"/>
      <c r="U253" s="67"/>
      <c r="V253" s="67"/>
      <c r="W253" s="67"/>
    </row>
    <row r="254">
      <c r="A254" s="134"/>
      <c r="B254" s="67"/>
      <c r="C254" s="67"/>
      <c r="D254" s="67"/>
      <c r="E254" s="67"/>
      <c r="F254" s="67"/>
      <c r="G254" s="67"/>
      <c r="H254" s="67"/>
      <c r="I254" s="67"/>
      <c r="J254" s="67"/>
      <c r="K254" s="67"/>
      <c r="L254" s="67"/>
      <c r="M254" s="67"/>
      <c r="N254" s="67"/>
      <c r="O254" s="67"/>
      <c r="P254" s="67"/>
      <c r="Q254" s="67"/>
      <c r="R254" s="67"/>
      <c r="S254" s="67"/>
      <c r="T254" s="67"/>
      <c r="U254" s="67"/>
      <c r="V254" s="67"/>
      <c r="W254" s="67"/>
    </row>
    <row r="255">
      <c r="A255" s="134"/>
      <c r="B255" s="67"/>
      <c r="C255" s="67"/>
      <c r="D255" s="67"/>
      <c r="E255" s="67"/>
      <c r="F255" s="67"/>
      <c r="G255" s="67"/>
      <c r="H255" s="67"/>
      <c r="I255" s="67"/>
      <c r="J255" s="67"/>
      <c r="K255" s="67"/>
      <c r="L255" s="67"/>
      <c r="M255" s="67"/>
      <c r="N255" s="67"/>
      <c r="O255" s="67"/>
      <c r="P255" s="67"/>
      <c r="Q255" s="67"/>
      <c r="R255" s="67"/>
      <c r="S255" s="67"/>
      <c r="T255" s="67"/>
      <c r="U255" s="67"/>
      <c r="V255" s="67"/>
      <c r="W255" s="67"/>
    </row>
    <row r="256">
      <c r="A256" s="134"/>
      <c r="B256" s="67"/>
      <c r="C256" s="67"/>
      <c r="D256" s="67"/>
      <c r="E256" s="67"/>
      <c r="F256" s="67"/>
      <c r="G256" s="67"/>
      <c r="H256" s="67"/>
      <c r="I256" s="67"/>
      <c r="J256" s="67"/>
      <c r="K256" s="67"/>
      <c r="L256" s="67"/>
      <c r="M256" s="67"/>
      <c r="N256" s="67"/>
      <c r="O256" s="67"/>
      <c r="P256" s="67"/>
      <c r="Q256" s="67"/>
      <c r="R256" s="67"/>
      <c r="S256" s="67"/>
      <c r="T256" s="67"/>
      <c r="U256" s="67"/>
      <c r="V256" s="67"/>
      <c r="W256" s="67"/>
    </row>
    <row r="257">
      <c r="A257" s="134"/>
      <c r="B257" s="67"/>
      <c r="C257" s="67"/>
      <c r="D257" s="67"/>
      <c r="E257" s="67"/>
      <c r="F257" s="67"/>
      <c r="G257" s="67"/>
      <c r="H257" s="67"/>
      <c r="I257" s="67"/>
      <c r="J257" s="67"/>
      <c r="K257" s="67"/>
      <c r="L257" s="67"/>
      <c r="M257" s="67"/>
      <c r="N257" s="67"/>
      <c r="O257" s="67"/>
      <c r="P257" s="67"/>
      <c r="Q257" s="67"/>
      <c r="R257" s="67"/>
      <c r="S257" s="67"/>
      <c r="T257" s="67"/>
      <c r="U257" s="67"/>
      <c r="V257" s="67"/>
      <c r="W257" s="67"/>
    </row>
    <row r="258">
      <c r="A258" s="134"/>
      <c r="B258" s="67"/>
      <c r="C258" s="67"/>
      <c r="D258" s="67"/>
      <c r="E258" s="67"/>
      <c r="F258" s="67"/>
      <c r="G258" s="67"/>
      <c r="H258" s="67"/>
      <c r="I258" s="67"/>
      <c r="J258" s="67"/>
      <c r="K258" s="67"/>
      <c r="L258" s="67"/>
      <c r="M258" s="67"/>
      <c r="N258" s="67"/>
      <c r="O258" s="67"/>
      <c r="P258" s="67"/>
      <c r="Q258" s="67"/>
      <c r="R258" s="67"/>
      <c r="S258" s="67"/>
      <c r="T258" s="67"/>
      <c r="U258" s="67"/>
      <c r="V258" s="67"/>
      <c r="W258" s="67"/>
    </row>
    <row r="259">
      <c r="A259" s="134"/>
      <c r="B259" s="67"/>
      <c r="C259" s="67"/>
      <c r="D259" s="67"/>
      <c r="E259" s="67"/>
      <c r="F259" s="67"/>
      <c r="G259" s="67"/>
      <c r="H259" s="67"/>
      <c r="I259" s="67"/>
      <c r="J259" s="67"/>
      <c r="K259" s="67"/>
      <c r="L259" s="67"/>
      <c r="M259" s="67"/>
      <c r="N259" s="67"/>
      <c r="O259" s="67"/>
      <c r="P259" s="67"/>
      <c r="Q259" s="67"/>
      <c r="R259" s="67"/>
      <c r="S259" s="67"/>
      <c r="T259" s="67"/>
      <c r="U259" s="67"/>
      <c r="V259" s="67"/>
      <c r="W259" s="67"/>
    </row>
    <row r="260">
      <c r="A260" s="134"/>
      <c r="B260" s="67"/>
      <c r="C260" s="67"/>
      <c r="D260" s="67"/>
      <c r="E260" s="67"/>
      <c r="F260" s="67"/>
      <c r="G260" s="67"/>
      <c r="H260" s="67"/>
      <c r="I260" s="67"/>
      <c r="J260" s="67"/>
      <c r="K260" s="67"/>
      <c r="L260" s="67"/>
      <c r="M260" s="67"/>
      <c r="N260" s="67"/>
      <c r="O260" s="67"/>
      <c r="P260" s="67"/>
      <c r="Q260" s="67"/>
      <c r="R260" s="67"/>
      <c r="S260" s="67"/>
      <c r="T260" s="67"/>
      <c r="U260" s="67"/>
      <c r="V260" s="67"/>
      <c r="W260" s="67"/>
    </row>
    <row r="261">
      <c r="A261" s="134"/>
      <c r="B261" s="67"/>
      <c r="C261" s="67"/>
      <c r="D261" s="67"/>
      <c r="E261" s="67"/>
      <c r="F261" s="67"/>
      <c r="G261" s="67"/>
      <c r="H261" s="67"/>
      <c r="I261" s="67"/>
      <c r="J261" s="67"/>
      <c r="K261" s="67"/>
      <c r="L261" s="67"/>
      <c r="M261" s="67"/>
      <c r="N261" s="67"/>
      <c r="O261" s="67"/>
      <c r="P261" s="67"/>
      <c r="Q261" s="67"/>
      <c r="R261" s="67"/>
      <c r="S261" s="67"/>
      <c r="T261" s="67"/>
      <c r="U261" s="67"/>
      <c r="V261" s="67"/>
      <c r="W261" s="67"/>
    </row>
    <row r="262">
      <c r="A262" s="134"/>
      <c r="B262" s="67"/>
      <c r="C262" s="67"/>
      <c r="D262" s="67"/>
      <c r="E262" s="67"/>
      <c r="F262" s="67"/>
      <c r="G262" s="67"/>
      <c r="H262" s="67"/>
      <c r="I262" s="67"/>
      <c r="J262" s="67"/>
      <c r="K262" s="67"/>
      <c r="L262" s="67"/>
      <c r="M262" s="67"/>
      <c r="N262" s="67"/>
      <c r="O262" s="67"/>
      <c r="P262" s="67"/>
      <c r="Q262" s="67"/>
      <c r="R262" s="67"/>
      <c r="S262" s="67"/>
      <c r="T262" s="67"/>
      <c r="U262" s="67"/>
      <c r="V262" s="67"/>
      <c r="W262" s="67"/>
    </row>
    <row r="263">
      <c r="A263" s="134"/>
      <c r="B263" s="67"/>
      <c r="C263" s="67"/>
      <c r="D263" s="67"/>
      <c r="E263" s="67"/>
      <c r="F263" s="67"/>
      <c r="G263" s="67"/>
      <c r="H263" s="67"/>
      <c r="I263" s="67"/>
      <c r="J263" s="67"/>
      <c r="K263" s="67"/>
      <c r="L263" s="67"/>
      <c r="M263" s="67"/>
      <c r="N263" s="67"/>
      <c r="O263" s="67"/>
      <c r="P263" s="67"/>
      <c r="Q263" s="67"/>
      <c r="R263" s="67"/>
      <c r="S263" s="67"/>
      <c r="T263" s="67"/>
      <c r="U263" s="67"/>
      <c r="V263" s="67"/>
      <c r="W263" s="67"/>
    </row>
    <row r="264">
      <c r="A264" s="134"/>
      <c r="B264" s="67"/>
      <c r="C264" s="67"/>
      <c r="D264" s="67"/>
      <c r="E264" s="67"/>
      <c r="F264" s="67"/>
      <c r="G264" s="67"/>
      <c r="H264" s="67"/>
      <c r="I264" s="67"/>
      <c r="J264" s="67"/>
      <c r="K264" s="67"/>
      <c r="L264" s="67"/>
      <c r="M264" s="67"/>
      <c r="N264" s="67"/>
      <c r="O264" s="67"/>
      <c r="P264" s="67"/>
      <c r="Q264" s="67"/>
      <c r="R264" s="67"/>
      <c r="S264" s="67"/>
      <c r="T264" s="67"/>
      <c r="U264" s="67"/>
      <c r="V264" s="67"/>
      <c r="W264" s="67"/>
    </row>
    <row r="265">
      <c r="A265" s="134"/>
      <c r="B265" s="67"/>
      <c r="C265" s="67"/>
      <c r="D265" s="67"/>
      <c r="E265" s="67"/>
      <c r="F265" s="67"/>
      <c r="G265" s="67"/>
      <c r="H265" s="67"/>
      <c r="I265" s="67"/>
      <c r="J265" s="67"/>
      <c r="K265" s="67"/>
      <c r="L265" s="67"/>
      <c r="M265" s="67"/>
      <c r="N265" s="67"/>
      <c r="O265" s="67"/>
      <c r="P265" s="67"/>
      <c r="Q265" s="67"/>
      <c r="R265" s="67"/>
      <c r="S265" s="67"/>
      <c r="T265" s="67"/>
      <c r="U265" s="67"/>
      <c r="V265" s="67"/>
      <c r="W265" s="67"/>
    </row>
    <row r="266">
      <c r="A266" s="134"/>
      <c r="B266" s="67"/>
      <c r="C266" s="67"/>
      <c r="D266" s="67"/>
      <c r="E266" s="67"/>
      <c r="F266" s="67"/>
      <c r="G266" s="67"/>
      <c r="H266" s="67"/>
      <c r="I266" s="67"/>
      <c r="J266" s="67"/>
      <c r="K266" s="67"/>
      <c r="L266" s="67"/>
      <c r="M266" s="67"/>
      <c r="N266" s="67"/>
      <c r="O266" s="67"/>
      <c r="P266" s="67"/>
      <c r="Q266" s="67"/>
      <c r="R266" s="67"/>
      <c r="S266" s="67"/>
      <c r="T266" s="67"/>
      <c r="U266" s="67"/>
      <c r="V266" s="67"/>
      <c r="W266" s="67"/>
    </row>
    <row r="267">
      <c r="A267" s="134"/>
      <c r="B267" s="67"/>
      <c r="C267" s="67"/>
      <c r="D267" s="67"/>
      <c r="E267" s="67"/>
      <c r="F267" s="67"/>
      <c r="G267" s="67"/>
      <c r="H267" s="67"/>
      <c r="I267" s="67"/>
      <c r="J267" s="67"/>
      <c r="K267" s="67"/>
      <c r="L267" s="67"/>
      <c r="M267" s="67"/>
      <c r="N267" s="67"/>
      <c r="O267" s="67"/>
      <c r="P267" s="67"/>
      <c r="Q267" s="67"/>
      <c r="R267" s="67"/>
      <c r="S267" s="67"/>
      <c r="T267" s="67"/>
      <c r="U267" s="67"/>
      <c r="V267" s="67"/>
      <c r="W267" s="67"/>
    </row>
    <row r="268">
      <c r="A268" s="134"/>
      <c r="B268" s="67"/>
      <c r="C268" s="67"/>
      <c r="D268" s="67"/>
      <c r="E268" s="67"/>
      <c r="F268" s="67"/>
      <c r="G268" s="67"/>
      <c r="H268" s="67"/>
      <c r="I268" s="67"/>
      <c r="J268" s="67"/>
      <c r="K268" s="67"/>
      <c r="L268" s="67"/>
      <c r="M268" s="67"/>
      <c r="N268" s="67"/>
      <c r="O268" s="67"/>
      <c r="P268" s="67"/>
      <c r="Q268" s="67"/>
      <c r="R268" s="67"/>
      <c r="S268" s="67"/>
      <c r="T268" s="67"/>
      <c r="U268" s="67"/>
      <c r="V268" s="67"/>
      <c r="W268" s="67"/>
    </row>
    <row r="269">
      <c r="A269" s="134"/>
      <c r="B269" s="67"/>
      <c r="C269" s="67"/>
      <c r="D269" s="67"/>
      <c r="E269" s="67"/>
      <c r="F269" s="67"/>
      <c r="G269" s="67"/>
      <c r="H269" s="67"/>
      <c r="I269" s="67"/>
      <c r="J269" s="67"/>
      <c r="K269" s="67"/>
      <c r="L269" s="67"/>
      <c r="M269" s="67"/>
      <c r="N269" s="67"/>
      <c r="O269" s="67"/>
      <c r="P269" s="67"/>
      <c r="Q269" s="67"/>
      <c r="R269" s="67"/>
      <c r="S269" s="67"/>
      <c r="T269" s="67"/>
      <c r="U269" s="67"/>
      <c r="V269" s="67"/>
      <c r="W269" s="67"/>
    </row>
    <row r="270">
      <c r="A270" s="134"/>
      <c r="B270" s="67"/>
      <c r="C270" s="67"/>
      <c r="D270" s="67"/>
      <c r="E270" s="67"/>
      <c r="F270" s="67"/>
      <c r="G270" s="67"/>
      <c r="H270" s="67"/>
      <c r="I270" s="67"/>
      <c r="J270" s="67"/>
      <c r="K270" s="67"/>
      <c r="L270" s="67"/>
      <c r="M270" s="67"/>
      <c r="N270" s="67"/>
      <c r="O270" s="67"/>
      <c r="P270" s="67"/>
      <c r="Q270" s="67"/>
      <c r="R270" s="67"/>
      <c r="S270" s="67"/>
      <c r="T270" s="67"/>
      <c r="U270" s="67"/>
      <c r="V270" s="67"/>
      <c r="W270" s="67"/>
    </row>
    <row r="271">
      <c r="A271" s="134"/>
      <c r="B271" s="67"/>
      <c r="C271" s="67"/>
      <c r="D271" s="67"/>
      <c r="E271" s="67"/>
      <c r="F271" s="67"/>
      <c r="G271" s="67"/>
      <c r="H271" s="67"/>
      <c r="I271" s="67"/>
      <c r="J271" s="67"/>
      <c r="K271" s="67"/>
      <c r="L271" s="67"/>
      <c r="M271" s="67"/>
      <c r="N271" s="67"/>
      <c r="O271" s="67"/>
      <c r="P271" s="67"/>
      <c r="Q271" s="67"/>
      <c r="R271" s="67"/>
      <c r="S271" s="67"/>
      <c r="T271" s="67"/>
      <c r="U271" s="67"/>
      <c r="V271" s="67"/>
      <c r="W271" s="67"/>
    </row>
    <row r="272">
      <c r="A272" s="134"/>
      <c r="B272" s="67"/>
      <c r="C272" s="67"/>
      <c r="D272" s="67"/>
      <c r="E272" s="67"/>
      <c r="F272" s="67"/>
      <c r="G272" s="67"/>
      <c r="H272" s="67"/>
      <c r="I272" s="67"/>
      <c r="J272" s="67"/>
      <c r="K272" s="67"/>
      <c r="L272" s="67"/>
      <c r="M272" s="67"/>
      <c r="N272" s="67"/>
      <c r="O272" s="67"/>
      <c r="P272" s="67"/>
      <c r="Q272" s="67"/>
      <c r="R272" s="67"/>
      <c r="S272" s="67"/>
      <c r="T272" s="67"/>
      <c r="U272" s="67"/>
      <c r="V272" s="67"/>
      <c r="W272" s="67"/>
    </row>
    <row r="273">
      <c r="A273" s="134"/>
      <c r="B273" s="67"/>
      <c r="C273" s="67"/>
      <c r="D273" s="67"/>
      <c r="E273" s="67"/>
      <c r="F273" s="67"/>
      <c r="G273" s="67"/>
      <c r="H273" s="67"/>
      <c r="I273" s="67"/>
      <c r="J273" s="67"/>
      <c r="K273" s="67"/>
      <c r="L273" s="67"/>
      <c r="M273" s="67"/>
      <c r="N273" s="67"/>
      <c r="O273" s="67"/>
      <c r="P273" s="67"/>
      <c r="Q273" s="67"/>
      <c r="R273" s="67"/>
      <c r="S273" s="67"/>
      <c r="T273" s="67"/>
      <c r="U273" s="67"/>
      <c r="V273" s="67"/>
      <c r="W273" s="67"/>
    </row>
    <row r="274">
      <c r="A274" s="134"/>
      <c r="B274" s="67"/>
      <c r="C274" s="67"/>
      <c r="D274" s="67"/>
      <c r="E274" s="67"/>
      <c r="F274" s="67"/>
      <c r="G274" s="67"/>
      <c r="H274" s="67"/>
      <c r="I274" s="67"/>
      <c r="J274" s="67"/>
      <c r="K274" s="67"/>
      <c r="L274" s="67"/>
      <c r="M274" s="67"/>
      <c r="N274" s="67"/>
      <c r="O274" s="67"/>
      <c r="P274" s="67"/>
      <c r="Q274" s="67"/>
      <c r="R274" s="67"/>
      <c r="S274" s="67"/>
      <c r="T274" s="67"/>
      <c r="U274" s="67"/>
      <c r="V274" s="67"/>
      <c r="W274" s="67"/>
    </row>
    <row r="275">
      <c r="A275" s="134"/>
      <c r="B275" s="67"/>
      <c r="C275" s="67"/>
      <c r="D275" s="67"/>
      <c r="E275" s="67"/>
      <c r="F275" s="67"/>
      <c r="G275" s="67"/>
      <c r="H275" s="67"/>
      <c r="I275" s="67"/>
      <c r="J275" s="67"/>
      <c r="K275" s="67"/>
      <c r="L275" s="67"/>
      <c r="M275" s="67"/>
      <c r="N275" s="67"/>
      <c r="O275" s="67"/>
      <c r="P275" s="67"/>
      <c r="Q275" s="67"/>
      <c r="R275" s="67"/>
      <c r="S275" s="67"/>
      <c r="T275" s="67"/>
      <c r="U275" s="67"/>
      <c r="V275" s="67"/>
      <c r="W275" s="67"/>
    </row>
    <row r="276">
      <c r="A276" s="134"/>
      <c r="B276" s="67"/>
      <c r="C276" s="67"/>
      <c r="D276" s="67"/>
      <c r="E276" s="67"/>
      <c r="F276" s="67"/>
      <c r="G276" s="67"/>
      <c r="H276" s="67"/>
      <c r="I276" s="67"/>
      <c r="J276" s="67"/>
      <c r="K276" s="67"/>
      <c r="L276" s="67"/>
      <c r="M276" s="67"/>
      <c r="N276" s="67"/>
      <c r="O276" s="67"/>
      <c r="P276" s="67"/>
      <c r="Q276" s="67"/>
      <c r="R276" s="67"/>
      <c r="S276" s="67"/>
      <c r="T276" s="67"/>
      <c r="U276" s="67"/>
      <c r="V276" s="67"/>
      <c r="W276" s="67"/>
    </row>
    <row r="277">
      <c r="A277" s="134"/>
      <c r="B277" s="67"/>
      <c r="C277" s="67"/>
      <c r="D277" s="67"/>
      <c r="E277" s="67"/>
      <c r="F277" s="67"/>
      <c r="G277" s="67"/>
      <c r="H277" s="67"/>
      <c r="I277" s="67"/>
      <c r="J277" s="67"/>
      <c r="K277" s="67"/>
      <c r="L277" s="67"/>
      <c r="M277" s="67"/>
      <c r="N277" s="67"/>
      <c r="O277" s="67"/>
      <c r="P277" s="67"/>
      <c r="Q277" s="67"/>
      <c r="R277" s="67"/>
      <c r="S277" s="67"/>
      <c r="T277" s="67"/>
      <c r="U277" s="67"/>
      <c r="V277" s="67"/>
      <c r="W277" s="67"/>
    </row>
    <row r="278">
      <c r="A278" s="134"/>
      <c r="B278" s="67"/>
      <c r="C278" s="67"/>
      <c r="D278" s="67"/>
      <c r="E278" s="67"/>
      <c r="F278" s="67"/>
      <c r="G278" s="67"/>
      <c r="H278" s="67"/>
      <c r="I278" s="67"/>
      <c r="J278" s="67"/>
      <c r="K278" s="67"/>
      <c r="L278" s="67"/>
      <c r="M278" s="67"/>
      <c r="N278" s="67"/>
      <c r="O278" s="67"/>
      <c r="P278" s="67"/>
      <c r="Q278" s="67"/>
      <c r="R278" s="67"/>
      <c r="S278" s="67"/>
      <c r="T278" s="67"/>
      <c r="U278" s="67"/>
      <c r="V278" s="67"/>
      <c r="W278" s="67"/>
    </row>
    <row r="279">
      <c r="A279" s="134"/>
      <c r="B279" s="67"/>
      <c r="C279" s="67"/>
      <c r="D279" s="67"/>
      <c r="E279" s="67"/>
      <c r="F279" s="67"/>
      <c r="G279" s="67"/>
      <c r="H279" s="67"/>
      <c r="I279" s="67"/>
      <c r="J279" s="67"/>
      <c r="K279" s="67"/>
      <c r="L279" s="67"/>
      <c r="M279" s="67"/>
      <c r="N279" s="67"/>
      <c r="O279" s="67"/>
      <c r="P279" s="67"/>
      <c r="Q279" s="67"/>
      <c r="R279" s="67"/>
      <c r="S279" s="67"/>
      <c r="T279" s="67"/>
      <c r="U279" s="67"/>
      <c r="V279" s="67"/>
      <c r="W279" s="67"/>
    </row>
    <row r="280">
      <c r="A280" s="134"/>
      <c r="B280" s="67"/>
      <c r="C280" s="67"/>
      <c r="D280" s="67"/>
      <c r="E280" s="67"/>
      <c r="F280" s="67"/>
      <c r="G280" s="67"/>
      <c r="H280" s="67"/>
      <c r="I280" s="67"/>
      <c r="J280" s="67"/>
      <c r="K280" s="67"/>
      <c r="L280" s="67"/>
      <c r="M280" s="67"/>
      <c r="N280" s="67"/>
      <c r="O280" s="67"/>
      <c r="P280" s="67"/>
      <c r="Q280" s="67"/>
      <c r="R280" s="67"/>
      <c r="S280" s="67"/>
      <c r="T280" s="67"/>
      <c r="U280" s="67"/>
      <c r="V280" s="67"/>
      <c r="W280" s="67"/>
    </row>
    <row r="281">
      <c r="A281" s="134"/>
      <c r="B281" s="67"/>
      <c r="C281" s="67"/>
      <c r="D281" s="67"/>
      <c r="E281" s="67"/>
      <c r="F281" s="67"/>
      <c r="G281" s="67"/>
      <c r="H281" s="67"/>
      <c r="I281" s="67"/>
      <c r="J281" s="67"/>
      <c r="K281" s="67"/>
      <c r="L281" s="67"/>
      <c r="M281" s="67"/>
      <c r="N281" s="67"/>
      <c r="O281" s="67"/>
      <c r="P281" s="67"/>
      <c r="Q281" s="67"/>
      <c r="R281" s="67"/>
      <c r="S281" s="67"/>
      <c r="T281" s="67"/>
      <c r="U281" s="67"/>
      <c r="V281" s="67"/>
      <c r="W281" s="67"/>
    </row>
    <row r="282">
      <c r="A282" s="134"/>
      <c r="B282" s="67"/>
      <c r="C282" s="67"/>
      <c r="D282" s="67"/>
      <c r="E282" s="67"/>
      <c r="F282" s="67"/>
      <c r="G282" s="67"/>
      <c r="H282" s="67"/>
      <c r="I282" s="67"/>
      <c r="J282" s="67"/>
      <c r="K282" s="67"/>
      <c r="L282" s="67"/>
      <c r="M282" s="67"/>
      <c r="N282" s="67"/>
      <c r="O282" s="67"/>
      <c r="P282" s="67"/>
      <c r="Q282" s="67"/>
      <c r="R282" s="67"/>
      <c r="S282" s="67"/>
      <c r="T282" s="67"/>
      <c r="U282" s="67"/>
      <c r="V282" s="67"/>
      <c r="W282" s="67"/>
    </row>
    <row r="283">
      <c r="A283" s="134"/>
      <c r="B283" s="67"/>
      <c r="C283" s="67"/>
      <c r="D283" s="67"/>
      <c r="E283" s="67"/>
      <c r="F283" s="67"/>
      <c r="G283" s="67"/>
      <c r="H283" s="67"/>
      <c r="I283" s="67"/>
      <c r="J283" s="67"/>
      <c r="K283" s="67"/>
      <c r="L283" s="67"/>
      <c r="M283" s="67"/>
      <c r="N283" s="67"/>
      <c r="O283" s="67"/>
      <c r="P283" s="67"/>
      <c r="Q283" s="67"/>
      <c r="R283" s="67"/>
      <c r="S283" s="67"/>
      <c r="T283" s="67"/>
      <c r="U283" s="67"/>
      <c r="V283" s="67"/>
      <c r="W283" s="67"/>
    </row>
    <row r="284">
      <c r="A284" s="134"/>
      <c r="B284" s="67"/>
      <c r="C284" s="67"/>
      <c r="D284" s="67"/>
      <c r="E284" s="67"/>
      <c r="F284" s="67"/>
      <c r="G284" s="67"/>
      <c r="H284" s="67"/>
      <c r="I284" s="67"/>
      <c r="J284" s="67"/>
      <c r="K284" s="67"/>
      <c r="L284" s="67"/>
      <c r="M284" s="67"/>
      <c r="N284" s="67"/>
      <c r="O284" s="67"/>
      <c r="P284" s="67"/>
      <c r="Q284" s="67"/>
      <c r="R284" s="67"/>
      <c r="S284" s="67"/>
      <c r="T284" s="67"/>
      <c r="U284" s="67"/>
      <c r="V284" s="67"/>
      <c r="W284" s="67"/>
    </row>
    <row r="285">
      <c r="A285" s="134"/>
      <c r="B285" s="67"/>
      <c r="C285" s="67"/>
      <c r="D285" s="67"/>
      <c r="E285" s="67"/>
      <c r="F285" s="67"/>
      <c r="G285" s="67"/>
      <c r="H285" s="67"/>
      <c r="I285" s="67"/>
      <c r="J285" s="67"/>
      <c r="K285" s="67"/>
      <c r="L285" s="67"/>
      <c r="M285" s="67"/>
      <c r="N285" s="67"/>
      <c r="O285" s="67"/>
      <c r="P285" s="67"/>
      <c r="Q285" s="67"/>
      <c r="R285" s="67"/>
      <c r="S285" s="67"/>
      <c r="T285" s="67"/>
      <c r="U285" s="67"/>
      <c r="V285" s="67"/>
      <c r="W285" s="67"/>
    </row>
    <row r="286">
      <c r="A286" s="134"/>
      <c r="B286" s="67"/>
      <c r="C286" s="67"/>
      <c r="D286" s="67"/>
      <c r="E286" s="67"/>
      <c r="F286" s="67"/>
      <c r="G286" s="67"/>
      <c r="H286" s="67"/>
      <c r="I286" s="67"/>
      <c r="J286" s="67"/>
      <c r="K286" s="67"/>
      <c r="L286" s="67"/>
      <c r="M286" s="67"/>
      <c r="N286" s="67"/>
      <c r="O286" s="67"/>
      <c r="P286" s="67"/>
      <c r="Q286" s="67"/>
      <c r="R286" s="67"/>
      <c r="S286" s="67"/>
      <c r="T286" s="67"/>
      <c r="U286" s="67"/>
      <c r="V286" s="67"/>
      <c r="W286" s="67"/>
    </row>
    <row r="287">
      <c r="A287" s="134"/>
      <c r="B287" s="67"/>
      <c r="C287" s="67"/>
      <c r="D287" s="67"/>
      <c r="E287" s="67"/>
      <c r="F287" s="67"/>
      <c r="G287" s="67"/>
      <c r="H287" s="67"/>
      <c r="I287" s="67"/>
      <c r="J287" s="67"/>
      <c r="K287" s="67"/>
      <c r="L287" s="67"/>
      <c r="M287" s="67"/>
      <c r="N287" s="67"/>
      <c r="O287" s="67"/>
      <c r="P287" s="67"/>
      <c r="Q287" s="67"/>
      <c r="R287" s="67"/>
      <c r="S287" s="67"/>
      <c r="T287" s="67"/>
      <c r="U287" s="67"/>
      <c r="V287" s="67"/>
      <c r="W287" s="67"/>
    </row>
    <row r="288">
      <c r="A288" s="134"/>
      <c r="B288" s="67"/>
      <c r="C288" s="67"/>
      <c r="D288" s="67"/>
      <c r="E288" s="67"/>
      <c r="F288" s="67"/>
      <c r="G288" s="67"/>
      <c r="H288" s="67"/>
      <c r="I288" s="67"/>
      <c r="J288" s="67"/>
      <c r="K288" s="67"/>
      <c r="L288" s="67"/>
      <c r="M288" s="67"/>
      <c r="N288" s="67"/>
      <c r="O288" s="67"/>
      <c r="P288" s="67"/>
      <c r="Q288" s="67"/>
      <c r="R288" s="67"/>
      <c r="S288" s="67"/>
      <c r="T288" s="67"/>
      <c r="U288" s="67"/>
      <c r="V288" s="67"/>
      <c r="W288" s="67"/>
    </row>
    <row r="289">
      <c r="A289" s="134"/>
      <c r="B289" s="67"/>
      <c r="C289" s="67"/>
      <c r="D289" s="67"/>
      <c r="E289" s="67"/>
      <c r="F289" s="67"/>
      <c r="G289" s="67"/>
      <c r="H289" s="67"/>
      <c r="I289" s="67"/>
      <c r="J289" s="67"/>
      <c r="K289" s="67"/>
      <c r="L289" s="67"/>
      <c r="M289" s="67"/>
      <c r="N289" s="67"/>
      <c r="O289" s="67"/>
      <c r="P289" s="67"/>
      <c r="Q289" s="67"/>
      <c r="R289" s="67"/>
      <c r="S289" s="67"/>
      <c r="T289" s="67"/>
      <c r="U289" s="67"/>
      <c r="V289" s="67"/>
      <c r="W289" s="67"/>
    </row>
    <row r="290">
      <c r="A290" s="134"/>
      <c r="B290" s="67"/>
      <c r="C290" s="67"/>
      <c r="D290" s="67"/>
      <c r="E290" s="67"/>
      <c r="F290" s="67"/>
      <c r="G290" s="67"/>
      <c r="H290" s="67"/>
      <c r="I290" s="67"/>
      <c r="J290" s="67"/>
      <c r="K290" s="67"/>
      <c r="L290" s="67"/>
      <c r="M290" s="67"/>
      <c r="N290" s="67"/>
      <c r="O290" s="67"/>
      <c r="P290" s="67"/>
      <c r="Q290" s="67"/>
      <c r="R290" s="67"/>
      <c r="S290" s="67"/>
      <c r="T290" s="67"/>
      <c r="U290" s="67"/>
      <c r="V290" s="67"/>
      <c r="W290" s="67"/>
    </row>
    <row r="291">
      <c r="A291" s="134"/>
      <c r="B291" s="67"/>
      <c r="C291" s="67"/>
      <c r="D291" s="67"/>
      <c r="E291" s="67"/>
      <c r="F291" s="67"/>
      <c r="G291" s="67"/>
      <c r="H291" s="67"/>
      <c r="I291" s="67"/>
      <c r="J291" s="67"/>
      <c r="K291" s="67"/>
      <c r="L291" s="67"/>
      <c r="M291" s="67"/>
      <c r="N291" s="67"/>
      <c r="O291" s="67"/>
      <c r="P291" s="67"/>
      <c r="Q291" s="67"/>
      <c r="R291" s="67"/>
      <c r="S291" s="67"/>
      <c r="T291" s="67"/>
      <c r="U291" s="67"/>
      <c r="V291" s="67"/>
      <c r="W291" s="67"/>
    </row>
    <row r="292">
      <c r="A292" s="134"/>
      <c r="B292" s="67"/>
      <c r="C292" s="67"/>
      <c r="D292" s="67"/>
      <c r="E292" s="67"/>
      <c r="F292" s="67"/>
      <c r="G292" s="67"/>
      <c r="H292" s="67"/>
      <c r="I292" s="67"/>
      <c r="J292" s="67"/>
      <c r="K292" s="67"/>
      <c r="L292" s="67"/>
      <c r="M292" s="67"/>
      <c r="N292" s="67"/>
      <c r="O292" s="67"/>
      <c r="P292" s="67"/>
      <c r="Q292" s="67"/>
      <c r="R292" s="67"/>
      <c r="S292" s="67"/>
      <c r="T292" s="67"/>
      <c r="U292" s="67"/>
      <c r="V292" s="67"/>
      <c r="W292" s="67"/>
    </row>
    <row r="293">
      <c r="A293" s="134"/>
      <c r="B293" s="67"/>
      <c r="C293" s="67"/>
      <c r="D293" s="67"/>
      <c r="E293" s="67"/>
      <c r="F293" s="67"/>
      <c r="G293" s="67"/>
      <c r="H293" s="67"/>
      <c r="I293" s="67"/>
      <c r="J293" s="67"/>
      <c r="K293" s="67"/>
      <c r="L293" s="67"/>
      <c r="M293" s="67"/>
      <c r="N293" s="67"/>
      <c r="O293" s="67"/>
      <c r="P293" s="67"/>
      <c r="Q293" s="67"/>
      <c r="R293" s="67"/>
      <c r="S293" s="67"/>
      <c r="T293" s="67"/>
      <c r="U293" s="67"/>
      <c r="V293" s="67"/>
      <c r="W293" s="67"/>
    </row>
    <row r="294">
      <c r="A294" s="134"/>
      <c r="B294" s="67"/>
      <c r="C294" s="67"/>
      <c r="D294" s="67"/>
      <c r="E294" s="67"/>
      <c r="F294" s="67"/>
      <c r="G294" s="67"/>
      <c r="H294" s="67"/>
      <c r="I294" s="67"/>
      <c r="J294" s="67"/>
      <c r="K294" s="67"/>
      <c r="L294" s="67"/>
      <c r="M294" s="67"/>
      <c r="N294" s="67"/>
      <c r="O294" s="67"/>
      <c r="P294" s="67"/>
      <c r="Q294" s="67"/>
      <c r="R294" s="67"/>
      <c r="S294" s="67"/>
      <c r="T294" s="67"/>
      <c r="U294" s="67"/>
      <c r="V294" s="67"/>
      <c r="W294" s="67"/>
    </row>
    <row r="295">
      <c r="A295" s="134"/>
      <c r="B295" s="67"/>
      <c r="C295" s="67"/>
      <c r="D295" s="67"/>
      <c r="E295" s="67"/>
      <c r="F295" s="67"/>
      <c r="G295" s="67"/>
      <c r="H295" s="67"/>
      <c r="I295" s="67"/>
      <c r="J295" s="67"/>
      <c r="K295" s="67"/>
      <c r="L295" s="67"/>
      <c r="M295" s="67"/>
      <c r="N295" s="67"/>
      <c r="O295" s="67"/>
      <c r="P295" s="67"/>
      <c r="Q295" s="67"/>
      <c r="R295" s="67"/>
      <c r="S295" s="67"/>
      <c r="T295" s="67"/>
      <c r="U295" s="67"/>
      <c r="V295" s="67"/>
      <c r="W295" s="67"/>
    </row>
    <row r="296">
      <c r="A296" s="134"/>
      <c r="B296" s="67"/>
      <c r="C296" s="67"/>
      <c r="D296" s="67"/>
      <c r="E296" s="67"/>
      <c r="F296" s="67"/>
      <c r="G296" s="67"/>
      <c r="H296" s="67"/>
      <c r="I296" s="67"/>
      <c r="J296" s="67"/>
      <c r="K296" s="67"/>
      <c r="L296" s="67"/>
      <c r="M296" s="67"/>
      <c r="N296" s="67"/>
      <c r="O296" s="67"/>
      <c r="P296" s="67"/>
      <c r="Q296" s="67"/>
      <c r="R296" s="67"/>
      <c r="S296" s="67"/>
      <c r="T296" s="67"/>
      <c r="U296" s="67"/>
      <c r="V296" s="67"/>
      <c r="W296" s="67"/>
    </row>
    <row r="297">
      <c r="A297" s="134"/>
      <c r="B297" s="67"/>
      <c r="C297" s="67"/>
      <c r="D297" s="67"/>
      <c r="E297" s="67"/>
      <c r="F297" s="67"/>
      <c r="G297" s="67"/>
      <c r="H297" s="67"/>
      <c r="I297" s="67"/>
      <c r="J297" s="67"/>
      <c r="K297" s="67"/>
      <c r="L297" s="67"/>
      <c r="M297" s="67"/>
      <c r="N297" s="67"/>
      <c r="O297" s="67"/>
      <c r="P297" s="67"/>
      <c r="Q297" s="67"/>
      <c r="R297" s="67"/>
      <c r="S297" s="67"/>
      <c r="T297" s="67"/>
      <c r="U297" s="67"/>
      <c r="V297" s="67"/>
      <c r="W297" s="67"/>
    </row>
    <row r="298">
      <c r="A298" s="134"/>
      <c r="B298" s="67"/>
      <c r="C298" s="67"/>
      <c r="D298" s="67"/>
      <c r="E298" s="67"/>
      <c r="F298" s="67"/>
      <c r="G298" s="67"/>
      <c r="H298" s="67"/>
      <c r="I298" s="67"/>
      <c r="J298" s="67"/>
      <c r="K298" s="67"/>
      <c r="L298" s="67"/>
      <c r="M298" s="67"/>
      <c r="N298" s="67"/>
      <c r="O298" s="67"/>
      <c r="P298" s="67"/>
      <c r="Q298" s="67"/>
      <c r="R298" s="67"/>
      <c r="S298" s="67"/>
      <c r="T298" s="67"/>
      <c r="U298" s="67"/>
      <c r="V298" s="67"/>
      <c r="W298" s="67"/>
    </row>
    <row r="299">
      <c r="A299" s="134"/>
      <c r="B299" s="67"/>
      <c r="C299" s="67"/>
      <c r="D299" s="67"/>
      <c r="E299" s="67"/>
      <c r="F299" s="67"/>
      <c r="G299" s="67"/>
      <c r="H299" s="67"/>
      <c r="I299" s="67"/>
      <c r="J299" s="67"/>
      <c r="K299" s="67"/>
      <c r="L299" s="67"/>
      <c r="M299" s="67"/>
      <c r="N299" s="67"/>
      <c r="O299" s="67"/>
      <c r="P299" s="67"/>
      <c r="Q299" s="67"/>
      <c r="R299" s="67"/>
      <c r="S299" s="67"/>
      <c r="T299" s="67"/>
      <c r="U299" s="67"/>
      <c r="V299" s="67"/>
      <c r="W299" s="67"/>
    </row>
    <row r="300">
      <c r="A300" s="134"/>
      <c r="B300" s="67"/>
      <c r="C300" s="67"/>
      <c r="D300" s="67"/>
      <c r="E300" s="67"/>
      <c r="F300" s="67"/>
      <c r="G300" s="67"/>
      <c r="H300" s="67"/>
      <c r="I300" s="67"/>
      <c r="J300" s="67"/>
      <c r="K300" s="67"/>
      <c r="L300" s="67"/>
      <c r="M300" s="67"/>
      <c r="N300" s="67"/>
      <c r="O300" s="67"/>
      <c r="P300" s="67"/>
      <c r="Q300" s="67"/>
      <c r="R300" s="67"/>
      <c r="S300" s="67"/>
      <c r="T300" s="67"/>
      <c r="U300" s="67"/>
      <c r="V300" s="67"/>
      <c r="W300" s="67"/>
    </row>
    <row r="301">
      <c r="A301" s="134"/>
      <c r="B301" s="67"/>
      <c r="C301" s="67"/>
      <c r="D301" s="67"/>
      <c r="E301" s="67"/>
      <c r="F301" s="67"/>
      <c r="G301" s="67"/>
      <c r="H301" s="67"/>
      <c r="I301" s="67"/>
      <c r="J301" s="67"/>
      <c r="K301" s="67"/>
      <c r="L301" s="67"/>
      <c r="M301" s="67"/>
      <c r="N301" s="67"/>
      <c r="O301" s="67"/>
      <c r="P301" s="67"/>
      <c r="Q301" s="67"/>
      <c r="R301" s="67"/>
      <c r="S301" s="67"/>
      <c r="T301" s="67"/>
      <c r="U301" s="67"/>
      <c r="V301" s="67"/>
      <c r="W301" s="67"/>
    </row>
    <row r="302">
      <c r="A302" s="134"/>
      <c r="B302" s="67"/>
      <c r="C302" s="67"/>
      <c r="D302" s="67"/>
      <c r="E302" s="67"/>
      <c r="F302" s="67"/>
      <c r="G302" s="67"/>
      <c r="H302" s="67"/>
      <c r="I302" s="67"/>
      <c r="J302" s="67"/>
      <c r="K302" s="67"/>
      <c r="L302" s="67"/>
      <c r="M302" s="67"/>
      <c r="N302" s="67"/>
      <c r="O302" s="67"/>
      <c r="P302" s="67"/>
      <c r="Q302" s="67"/>
      <c r="R302" s="67"/>
      <c r="S302" s="67"/>
      <c r="T302" s="67"/>
      <c r="U302" s="67"/>
      <c r="V302" s="67"/>
      <c r="W302" s="67"/>
    </row>
    <row r="303">
      <c r="A303" s="134"/>
      <c r="B303" s="67"/>
      <c r="C303" s="67"/>
      <c r="D303" s="67"/>
      <c r="E303" s="67"/>
      <c r="F303" s="67"/>
      <c r="G303" s="67"/>
      <c r="H303" s="67"/>
      <c r="I303" s="67"/>
      <c r="J303" s="67"/>
      <c r="K303" s="67"/>
      <c r="L303" s="67"/>
      <c r="M303" s="67"/>
      <c r="N303" s="67"/>
      <c r="O303" s="67"/>
      <c r="P303" s="67"/>
      <c r="Q303" s="67"/>
      <c r="R303" s="67"/>
      <c r="S303" s="67"/>
      <c r="T303" s="67"/>
      <c r="U303" s="67"/>
      <c r="V303" s="67"/>
      <c r="W303" s="67"/>
    </row>
    <row r="304">
      <c r="A304" s="134"/>
      <c r="B304" s="67"/>
      <c r="C304" s="67"/>
      <c r="D304" s="67"/>
      <c r="E304" s="67"/>
      <c r="F304" s="67"/>
      <c r="G304" s="67"/>
      <c r="H304" s="67"/>
      <c r="I304" s="67"/>
      <c r="J304" s="67"/>
      <c r="K304" s="67"/>
      <c r="L304" s="67"/>
      <c r="M304" s="67"/>
      <c r="N304" s="67"/>
      <c r="O304" s="67"/>
      <c r="P304" s="67"/>
      <c r="Q304" s="67"/>
      <c r="R304" s="67"/>
      <c r="S304" s="67"/>
      <c r="T304" s="67"/>
      <c r="U304" s="67"/>
      <c r="V304" s="67"/>
      <c r="W304" s="67"/>
    </row>
    <row r="305">
      <c r="A305" s="134"/>
      <c r="B305" s="67"/>
      <c r="C305" s="67"/>
      <c r="D305" s="67"/>
      <c r="E305" s="67"/>
      <c r="F305" s="67"/>
      <c r="G305" s="67"/>
      <c r="H305" s="67"/>
      <c r="I305" s="67"/>
      <c r="J305" s="67"/>
      <c r="K305" s="67"/>
      <c r="L305" s="67"/>
      <c r="M305" s="67"/>
      <c r="N305" s="67"/>
      <c r="O305" s="67"/>
      <c r="P305" s="67"/>
      <c r="Q305" s="67"/>
      <c r="R305" s="67"/>
      <c r="S305" s="67"/>
      <c r="T305" s="67"/>
      <c r="U305" s="67"/>
      <c r="V305" s="67"/>
      <c r="W305" s="67"/>
    </row>
    <row r="306">
      <c r="A306" s="134"/>
      <c r="B306" s="67"/>
      <c r="C306" s="67"/>
      <c r="D306" s="67"/>
      <c r="E306" s="67"/>
      <c r="F306" s="67"/>
      <c r="G306" s="67"/>
      <c r="H306" s="67"/>
      <c r="I306" s="67"/>
      <c r="J306" s="67"/>
      <c r="K306" s="67"/>
      <c r="L306" s="67"/>
      <c r="M306" s="67"/>
      <c r="N306" s="67"/>
      <c r="O306" s="67"/>
      <c r="P306" s="67"/>
      <c r="Q306" s="67"/>
      <c r="R306" s="67"/>
      <c r="S306" s="67"/>
      <c r="T306" s="67"/>
      <c r="U306" s="67"/>
      <c r="V306" s="67"/>
      <c r="W306" s="67"/>
    </row>
    <row r="307">
      <c r="A307" s="134"/>
      <c r="B307" s="67"/>
      <c r="C307" s="67"/>
      <c r="D307" s="67"/>
      <c r="E307" s="67"/>
      <c r="F307" s="67"/>
      <c r="G307" s="67"/>
      <c r="H307" s="67"/>
      <c r="I307" s="67"/>
      <c r="J307" s="67"/>
      <c r="K307" s="67"/>
      <c r="L307" s="67"/>
      <c r="M307" s="67"/>
      <c r="N307" s="67"/>
      <c r="O307" s="67"/>
      <c r="P307" s="67"/>
      <c r="Q307" s="67"/>
      <c r="R307" s="67"/>
      <c r="S307" s="67"/>
      <c r="T307" s="67"/>
      <c r="U307" s="67"/>
      <c r="V307" s="67"/>
      <c r="W307" s="67"/>
    </row>
    <row r="308">
      <c r="A308" s="134"/>
      <c r="B308" s="67"/>
      <c r="C308" s="67"/>
      <c r="D308" s="67"/>
      <c r="E308" s="67"/>
      <c r="F308" s="67"/>
      <c r="G308" s="67"/>
      <c r="H308" s="67"/>
      <c r="I308" s="67"/>
      <c r="J308" s="67"/>
      <c r="K308" s="67"/>
      <c r="L308" s="67"/>
      <c r="M308" s="67"/>
      <c r="N308" s="67"/>
      <c r="O308" s="67"/>
      <c r="P308" s="67"/>
      <c r="Q308" s="67"/>
      <c r="R308" s="67"/>
      <c r="S308" s="67"/>
      <c r="T308" s="67"/>
      <c r="U308" s="67"/>
      <c r="V308" s="67"/>
      <c r="W308" s="67"/>
    </row>
    <row r="309">
      <c r="A309" s="134"/>
      <c r="B309" s="67"/>
      <c r="C309" s="67"/>
      <c r="D309" s="67"/>
      <c r="E309" s="67"/>
      <c r="F309" s="67"/>
      <c r="G309" s="67"/>
      <c r="H309" s="67"/>
      <c r="I309" s="67"/>
      <c r="J309" s="67"/>
      <c r="K309" s="67"/>
      <c r="L309" s="67"/>
      <c r="M309" s="67"/>
      <c r="N309" s="67"/>
      <c r="O309" s="67"/>
      <c r="P309" s="67"/>
      <c r="Q309" s="67"/>
      <c r="R309" s="67"/>
      <c r="S309" s="67"/>
      <c r="T309" s="67"/>
      <c r="U309" s="67"/>
      <c r="V309" s="67"/>
      <c r="W309" s="67"/>
    </row>
    <row r="310">
      <c r="A310" s="134"/>
      <c r="B310" s="67"/>
      <c r="C310" s="67"/>
      <c r="D310" s="67"/>
      <c r="E310" s="67"/>
      <c r="F310" s="67"/>
      <c r="G310" s="67"/>
      <c r="H310" s="67"/>
      <c r="I310" s="67"/>
      <c r="J310" s="67"/>
      <c r="K310" s="67"/>
      <c r="L310" s="67"/>
      <c r="M310" s="67"/>
      <c r="N310" s="67"/>
      <c r="O310" s="67"/>
      <c r="P310" s="67"/>
      <c r="Q310" s="67"/>
      <c r="R310" s="67"/>
      <c r="S310" s="67"/>
      <c r="T310" s="67"/>
      <c r="U310" s="67"/>
      <c r="V310" s="67"/>
      <c r="W310" s="67"/>
    </row>
    <row r="311">
      <c r="A311" s="134"/>
      <c r="B311" s="67"/>
      <c r="C311" s="67"/>
      <c r="D311" s="67"/>
      <c r="E311" s="67"/>
      <c r="F311" s="67"/>
      <c r="G311" s="67"/>
      <c r="H311" s="67"/>
      <c r="I311" s="67"/>
      <c r="J311" s="67"/>
      <c r="K311" s="67"/>
      <c r="L311" s="67"/>
      <c r="M311" s="67"/>
      <c r="N311" s="67"/>
      <c r="O311" s="67"/>
      <c r="P311" s="67"/>
      <c r="Q311" s="67"/>
      <c r="R311" s="67"/>
      <c r="S311" s="67"/>
      <c r="T311" s="67"/>
      <c r="U311" s="67"/>
      <c r="V311" s="67"/>
      <c r="W311" s="67"/>
    </row>
    <row r="312">
      <c r="A312" s="134"/>
      <c r="B312" s="67"/>
      <c r="C312" s="67"/>
      <c r="D312" s="67"/>
      <c r="E312" s="67"/>
      <c r="F312" s="67"/>
      <c r="G312" s="67"/>
      <c r="H312" s="67"/>
      <c r="I312" s="67"/>
      <c r="J312" s="67"/>
      <c r="K312" s="67"/>
      <c r="L312" s="67"/>
      <c r="M312" s="67"/>
      <c r="N312" s="67"/>
      <c r="O312" s="67"/>
      <c r="P312" s="67"/>
      <c r="Q312" s="67"/>
      <c r="R312" s="67"/>
      <c r="S312" s="67"/>
      <c r="T312" s="67"/>
      <c r="U312" s="67"/>
      <c r="V312" s="67"/>
      <c r="W312" s="67"/>
    </row>
    <row r="313">
      <c r="A313" s="134"/>
      <c r="B313" s="67"/>
      <c r="C313" s="67"/>
      <c r="D313" s="67"/>
      <c r="E313" s="67"/>
      <c r="F313" s="67"/>
      <c r="G313" s="67"/>
      <c r="H313" s="67"/>
      <c r="I313" s="67"/>
      <c r="J313" s="67"/>
      <c r="K313" s="67"/>
      <c r="L313" s="67"/>
      <c r="M313" s="67"/>
      <c r="N313" s="67"/>
      <c r="O313" s="67"/>
      <c r="P313" s="67"/>
      <c r="Q313" s="67"/>
      <c r="R313" s="67"/>
      <c r="S313" s="67"/>
      <c r="T313" s="67"/>
      <c r="U313" s="67"/>
      <c r="V313" s="67"/>
      <c r="W313" s="67"/>
    </row>
    <row r="314">
      <c r="A314" s="134"/>
      <c r="B314" s="67"/>
      <c r="C314" s="67"/>
      <c r="D314" s="67"/>
      <c r="E314" s="67"/>
      <c r="F314" s="67"/>
      <c r="G314" s="67"/>
      <c r="H314" s="67"/>
      <c r="I314" s="67"/>
      <c r="J314" s="67"/>
      <c r="K314" s="67"/>
      <c r="L314" s="67"/>
      <c r="M314" s="67"/>
      <c r="N314" s="67"/>
      <c r="O314" s="67"/>
      <c r="P314" s="67"/>
      <c r="Q314" s="67"/>
      <c r="R314" s="67"/>
      <c r="S314" s="67"/>
      <c r="T314" s="67"/>
      <c r="U314" s="67"/>
      <c r="V314" s="67"/>
      <c r="W314" s="67"/>
    </row>
    <row r="315">
      <c r="A315" s="134"/>
      <c r="B315" s="67"/>
      <c r="C315" s="67"/>
      <c r="D315" s="67"/>
      <c r="E315" s="67"/>
      <c r="F315" s="67"/>
      <c r="G315" s="67"/>
      <c r="H315" s="67"/>
      <c r="I315" s="67"/>
      <c r="J315" s="67"/>
      <c r="K315" s="67"/>
      <c r="L315" s="67"/>
      <c r="M315" s="67"/>
      <c r="N315" s="67"/>
      <c r="O315" s="67"/>
      <c r="P315" s="67"/>
      <c r="Q315" s="67"/>
      <c r="R315" s="67"/>
      <c r="S315" s="67"/>
      <c r="T315" s="67"/>
      <c r="U315" s="67"/>
      <c r="V315" s="67"/>
      <c r="W315" s="67"/>
    </row>
    <row r="316">
      <c r="A316" s="134"/>
      <c r="B316" s="67"/>
      <c r="C316" s="67"/>
      <c r="D316" s="67"/>
      <c r="E316" s="67"/>
      <c r="F316" s="67"/>
      <c r="G316" s="67"/>
      <c r="H316" s="67"/>
      <c r="I316" s="67"/>
      <c r="J316" s="67"/>
      <c r="K316" s="67"/>
      <c r="L316" s="67"/>
      <c r="M316" s="67"/>
      <c r="N316" s="67"/>
      <c r="O316" s="67"/>
      <c r="P316" s="67"/>
      <c r="Q316" s="67"/>
      <c r="R316" s="67"/>
      <c r="S316" s="67"/>
      <c r="T316" s="67"/>
      <c r="U316" s="67"/>
      <c r="V316" s="67"/>
      <c r="W316" s="67"/>
    </row>
    <row r="317">
      <c r="A317" s="134"/>
      <c r="B317" s="67"/>
      <c r="C317" s="67"/>
      <c r="D317" s="67"/>
      <c r="E317" s="67"/>
      <c r="F317" s="67"/>
      <c r="G317" s="67"/>
      <c r="H317" s="67"/>
      <c r="I317" s="67"/>
      <c r="J317" s="67"/>
      <c r="K317" s="67"/>
      <c r="L317" s="67"/>
      <c r="M317" s="67"/>
      <c r="N317" s="67"/>
      <c r="O317" s="67"/>
      <c r="P317" s="67"/>
      <c r="Q317" s="67"/>
      <c r="R317" s="67"/>
      <c r="S317" s="67"/>
      <c r="T317" s="67"/>
      <c r="U317" s="67"/>
      <c r="V317" s="67"/>
      <c r="W317" s="67"/>
    </row>
    <row r="318">
      <c r="A318" s="134"/>
      <c r="B318" s="67"/>
      <c r="C318" s="67"/>
      <c r="D318" s="67"/>
      <c r="E318" s="67"/>
      <c r="F318" s="67"/>
      <c r="G318" s="67"/>
      <c r="H318" s="67"/>
      <c r="I318" s="67"/>
      <c r="J318" s="67"/>
      <c r="K318" s="67"/>
      <c r="L318" s="67"/>
      <c r="M318" s="67"/>
      <c r="N318" s="67"/>
      <c r="O318" s="67"/>
      <c r="P318" s="67"/>
      <c r="Q318" s="67"/>
      <c r="R318" s="67"/>
      <c r="S318" s="67"/>
      <c r="T318" s="67"/>
      <c r="U318" s="67"/>
      <c r="V318" s="67"/>
      <c r="W318" s="67"/>
    </row>
    <row r="319">
      <c r="A319" s="134"/>
      <c r="B319" s="67"/>
      <c r="C319" s="67"/>
      <c r="D319" s="67"/>
      <c r="E319" s="67"/>
      <c r="F319" s="67"/>
      <c r="G319" s="67"/>
      <c r="H319" s="67"/>
      <c r="I319" s="67"/>
      <c r="J319" s="67"/>
      <c r="K319" s="67"/>
      <c r="L319" s="67"/>
      <c r="M319" s="67"/>
      <c r="N319" s="67"/>
      <c r="O319" s="67"/>
      <c r="P319" s="67"/>
      <c r="Q319" s="67"/>
      <c r="R319" s="67"/>
      <c r="S319" s="67"/>
      <c r="T319" s="67"/>
      <c r="U319" s="67"/>
      <c r="V319" s="67"/>
      <c r="W319" s="67"/>
    </row>
    <row r="320">
      <c r="A320" s="134"/>
      <c r="B320" s="67"/>
      <c r="C320" s="67"/>
      <c r="D320" s="67"/>
      <c r="E320" s="67"/>
      <c r="F320" s="67"/>
      <c r="G320" s="67"/>
      <c r="H320" s="67"/>
      <c r="I320" s="67"/>
      <c r="J320" s="67"/>
      <c r="K320" s="67"/>
      <c r="L320" s="67"/>
      <c r="M320" s="67"/>
      <c r="N320" s="67"/>
      <c r="O320" s="67"/>
      <c r="P320" s="67"/>
      <c r="Q320" s="67"/>
      <c r="R320" s="67"/>
      <c r="S320" s="67"/>
      <c r="T320" s="67"/>
      <c r="U320" s="67"/>
      <c r="V320" s="67"/>
      <c r="W320" s="67"/>
    </row>
    <row r="321">
      <c r="A321" s="134"/>
      <c r="B321" s="67"/>
      <c r="C321" s="67"/>
      <c r="D321" s="67"/>
      <c r="E321" s="67"/>
      <c r="F321" s="67"/>
      <c r="G321" s="67"/>
      <c r="H321" s="67"/>
      <c r="I321" s="67"/>
      <c r="J321" s="67"/>
      <c r="K321" s="67"/>
      <c r="L321" s="67"/>
      <c r="M321" s="67"/>
      <c r="N321" s="67"/>
      <c r="O321" s="67"/>
      <c r="P321" s="67"/>
      <c r="Q321" s="67"/>
      <c r="R321" s="67"/>
      <c r="S321" s="67"/>
      <c r="T321" s="67"/>
      <c r="U321" s="67"/>
      <c r="V321" s="67"/>
      <c r="W321" s="67"/>
    </row>
    <row r="322">
      <c r="A322" s="134"/>
      <c r="B322" s="67"/>
      <c r="C322" s="67"/>
      <c r="D322" s="67"/>
      <c r="E322" s="67"/>
      <c r="F322" s="67"/>
      <c r="G322" s="67"/>
      <c r="H322" s="67"/>
      <c r="I322" s="67"/>
      <c r="J322" s="67"/>
      <c r="K322" s="67"/>
      <c r="L322" s="67"/>
      <c r="M322" s="67"/>
      <c r="N322" s="67"/>
      <c r="O322" s="67"/>
      <c r="P322" s="67"/>
      <c r="Q322" s="67"/>
      <c r="R322" s="67"/>
      <c r="S322" s="67"/>
      <c r="T322" s="67"/>
      <c r="U322" s="67"/>
      <c r="V322" s="67"/>
      <c r="W322" s="67"/>
    </row>
    <row r="323">
      <c r="A323" s="134"/>
      <c r="B323" s="67"/>
      <c r="C323" s="67"/>
      <c r="D323" s="67"/>
      <c r="E323" s="67"/>
      <c r="F323" s="67"/>
      <c r="G323" s="67"/>
      <c r="H323" s="67"/>
      <c r="I323" s="67"/>
      <c r="J323" s="67"/>
      <c r="K323" s="67"/>
      <c r="L323" s="67"/>
      <c r="M323" s="67"/>
      <c r="N323" s="67"/>
      <c r="O323" s="67"/>
      <c r="P323" s="67"/>
      <c r="Q323" s="67"/>
      <c r="R323" s="67"/>
      <c r="S323" s="67"/>
      <c r="T323" s="67"/>
      <c r="U323" s="67"/>
      <c r="V323" s="67"/>
      <c r="W323" s="67"/>
    </row>
    <row r="324">
      <c r="A324" s="134"/>
      <c r="B324" s="67"/>
      <c r="C324" s="67"/>
      <c r="D324" s="67"/>
      <c r="E324" s="67"/>
      <c r="F324" s="67"/>
      <c r="G324" s="67"/>
      <c r="H324" s="67"/>
      <c r="I324" s="67"/>
      <c r="J324" s="67"/>
      <c r="K324" s="67"/>
      <c r="L324" s="67"/>
      <c r="M324" s="67"/>
      <c r="N324" s="67"/>
      <c r="O324" s="67"/>
      <c r="P324" s="67"/>
      <c r="Q324" s="67"/>
      <c r="R324" s="67"/>
      <c r="S324" s="67"/>
      <c r="T324" s="67"/>
      <c r="U324" s="67"/>
      <c r="V324" s="67"/>
      <c r="W324" s="67"/>
    </row>
    <row r="325">
      <c r="A325" s="134"/>
      <c r="B325" s="67"/>
      <c r="C325" s="67"/>
      <c r="D325" s="67"/>
      <c r="E325" s="67"/>
      <c r="F325" s="67"/>
      <c r="G325" s="67"/>
      <c r="H325" s="67"/>
      <c r="I325" s="67"/>
      <c r="J325" s="67"/>
      <c r="K325" s="67"/>
      <c r="L325" s="67"/>
      <c r="M325" s="67"/>
      <c r="N325" s="67"/>
      <c r="O325" s="67"/>
      <c r="P325" s="67"/>
      <c r="Q325" s="67"/>
      <c r="R325" s="67"/>
      <c r="S325" s="67"/>
      <c r="T325" s="67"/>
      <c r="U325" s="67"/>
      <c r="V325" s="67"/>
      <c r="W325" s="67"/>
    </row>
    <row r="326">
      <c r="A326" s="134"/>
      <c r="B326" s="67"/>
      <c r="C326" s="67"/>
      <c r="D326" s="67"/>
      <c r="E326" s="67"/>
      <c r="F326" s="67"/>
      <c r="G326" s="67"/>
      <c r="H326" s="67"/>
      <c r="I326" s="67"/>
      <c r="J326" s="67"/>
      <c r="K326" s="67"/>
      <c r="L326" s="67"/>
      <c r="M326" s="67"/>
      <c r="N326" s="67"/>
      <c r="O326" s="67"/>
      <c r="P326" s="67"/>
      <c r="Q326" s="67"/>
      <c r="R326" s="67"/>
      <c r="S326" s="67"/>
      <c r="T326" s="67"/>
      <c r="U326" s="67"/>
      <c r="V326" s="67"/>
      <c r="W326" s="67"/>
    </row>
    <row r="327">
      <c r="A327" s="134"/>
      <c r="B327" s="67"/>
      <c r="C327" s="67"/>
      <c r="D327" s="67"/>
      <c r="E327" s="67"/>
      <c r="F327" s="67"/>
      <c r="G327" s="67"/>
      <c r="H327" s="67"/>
      <c r="I327" s="67"/>
      <c r="J327" s="67"/>
      <c r="K327" s="67"/>
      <c r="L327" s="67"/>
      <c r="M327" s="67"/>
      <c r="N327" s="67"/>
      <c r="O327" s="67"/>
      <c r="P327" s="67"/>
      <c r="Q327" s="67"/>
      <c r="R327" s="67"/>
      <c r="S327" s="67"/>
      <c r="T327" s="67"/>
      <c r="U327" s="67"/>
      <c r="V327" s="67"/>
      <c r="W327" s="67"/>
    </row>
    <row r="328">
      <c r="A328" s="134"/>
      <c r="B328" s="67"/>
      <c r="C328" s="67"/>
      <c r="D328" s="67"/>
      <c r="E328" s="67"/>
      <c r="F328" s="67"/>
      <c r="G328" s="67"/>
      <c r="H328" s="67"/>
      <c r="I328" s="67"/>
      <c r="J328" s="67"/>
      <c r="K328" s="67"/>
      <c r="L328" s="67"/>
      <c r="M328" s="67"/>
      <c r="N328" s="67"/>
      <c r="O328" s="67"/>
      <c r="P328" s="67"/>
      <c r="Q328" s="67"/>
      <c r="R328" s="67"/>
      <c r="S328" s="67"/>
      <c r="T328" s="67"/>
      <c r="U328" s="67"/>
      <c r="V328" s="67"/>
      <c r="W328" s="67"/>
    </row>
    <row r="329">
      <c r="A329" s="134"/>
      <c r="B329" s="67"/>
      <c r="C329" s="67"/>
      <c r="D329" s="67"/>
      <c r="E329" s="67"/>
      <c r="F329" s="67"/>
      <c r="G329" s="67"/>
      <c r="H329" s="67"/>
      <c r="I329" s="67"/>
      <c r="J329" s="67"/>
      <c r="K329" s="67"/>
      <c r="L329" s="67"/>
      <c r="M329" s="67"/>
      <c r="N329" s="67"/>
      <c r="O329" s="67"/>
      <c r="P329" s="67"/>
      <c r="Q329" s="67"/>
      <c r="R329" s="67"/>
      <c r="S329" s="67"/>
      <c r="T329" s="67"/>
      <c r="U329" s="67"/>
      <c r="V329" s="67"/>
      <c r="W329" s="67"/>
    </row>
    <row r="330">
      <c r="A330" s="134"/>
      <c r="B330" s="67"/>
      <c r="C330" s="67"/>
      <c r="D330" s="67"/>
      <c r="E330" s="67"/>
      <c r="F330" s="67"/>
      <c r="G330" s="67"/>
      <c r="H330" s="67"/>
      <c r="I330" s="67"/>
      <c r="J330" s="67"/>
      <c r="K330" s="67"/>
      <c r="L330" s="67"/>
      <c r="M330" s="67"/>
      <c r="N330" s="67"/>
      <c r="O330" s="67"/>
      <c r="P330" s="67"/>
      <c r="Q330" s="67"/>
      <c r="R330" s="67"/>
      <c r="S330" s="67"/>
      <c r="T330" s="67"/>
      <c r="U330" s="67"/>
      <c r="V330" s="67"/>
      <c r="W330" s="67"/>
    </row>
    <row r="331">
      <c r="A331" s="134"/>
      <c r="B331" s="67"/>
      <c r="C331" s="67"/>
      <c r="D331" s="67"/>
      <c r="E331" s="67"/>
      <c r="F331" s="67"/>
      <c r="G331" s="67"/>
      <c r="H331" s="67"/>
      <c r="I331" s="67"/>
      <c r="J331" s="67"/>
      <c r="K331" s="67"/>
      <c r="L331" s="67"/>
      <c r="M331" s="67"/>
      <c r="N331" s="67"/>
      <c r="O331" s="67"/>
      <c r="P331" s="67"/>
      <c r="Q331" s="67"/>
      <c r="R331" s="67"/>
      <c r="S331" s="67"/>
      <c r="T331" s="67"/>
      <c r="U331" s="67"/>
      <c r="V331" s="67"/>
      <c r="W331" s="67"/>
    </row>
    <row r="332">
      <c r="A332" s="134"/>
      <c r="B332" s="67"/>
      <c r="C332" s="67"/>
      <c r="D332" s="67"/>
      <c r="E332" s="67"/>
      <c r="F332" s="67"/>
      <c r="G332" s="67"/>
      <c r="H332" s="67"/>
      <c r="I332" s="67"/>
      <c r="J332" s="67"/>
      <c r="K332" s="67"/>
      <c r="L332" s="67"/>
      <c r="M332" s="67"/>
      <c r="N332" s="67"/>
      <c r="O332" s="67"/>
      <c r="P332" s="67"/>
      <c r="Q332" s="67"/>
      <c r="R332" s="67"/>
      <c r="S332" s="67"/>
      <c r="T332" s="67"/>
      <c r="U332" s="67"/>
      <c r="V332" s="67"/>
      <c r="W332" s="67"/>
    </row>
    <row r="333">
      <c r="A333" s="134"/>
      <c r="B333" s="67"/>
      <c r="C333" s="67"/>
      <c r="D333" s="67"/>
      <c r="E333" s="67"/>
      <c r="F333" s="67"/>
      <c r="G333" s="67"/>
      <c r="H333" s="67"/>
      <c r="I333" s="67"/>
      <c r="J333" s="67"/>
      <c r="K333" s="67"/>
      <c r="L333" s="67"/>
      <c r="M333" s="67"/>
      <c r="N333" s="67"/>
      <c r="O333" s="67"/>
      <c r="P333" s="67"/>
      <c r="Q333" s="67"/>
      <c r="R333" s="67"/>
      <c r="S333" s="67"/>
      <c r="T333" s="67"/>
      <c r="U333" s="67"/>
      <c r="V333" s="67"/>
      <c r="W333" s="67"/>
    </row>
    <row r="334">
      <c r="A334" s="134"/>
      <c r="B334" s="67"/>
      <c r="C334" s="67"/>
      <c r="D334" s="67"/>
      <c r="E334" s="67"/>
      <c r="F334" s="67"/>
      <c r="G334" s="67"/>
      <c r="H334" s="67"/>
      <c r="I334" s="67"/>
      <c r="J334" s="67"/>
      <c r="K334" s="67"/>
      <c r="L334" s="67"/>
      <c r="M334" s="67"/>
      <c r="N334" s="67"/>
      <c r="O334" s="67"/>
      <c r="P334" s="67"/>
      <c r="Q334" s="67"/>
      <c r="R334" s="67"/>
      <c r="S334" s="67"/>
      <c r="T334" s="67"/>
      <c r="U334" s="67"/>
      <c r="V334" s="67"/>
      <c r="W334" s="67"/>
    </row>
    <row r="335">
      <c r="A335" s="134"/>
      <c r="B335" s="67"/>
      <c r="C335" s="67"/>
      <c r="D335" s="67"/>
      <c r="E335" s="67"/>
      <c r="F335" s="67"/>
      <c r="G335" s="67"/>
      <c r="H335" s="67"/>
      <c r="I335" s="67"/>
      <c r="J335" s="67"/>
      <c r="K335" s="67"/>
      <c r="L335" s="67"/>
      <c r="M335" s="67"/>
      <c r="N335" s="67"/>
      <c r="O335" s="67"/>
      <c r="P335" s="67"/>
      <c r="Q335" s="67"/>
      <c r="R335" s="67"/>
      <c r="S335" s="67"/>
      <c r="T335" s="67"/>
      <c r="U335" s="67"/>
      <c r="V335" s="67"/>
      <c r="W335" s="67"/>
    </row>
    <row r="336">
      <c r="A336" s="134"/>
      <c r="B336" s="67"/>
      <c r="C336" s="67"/>
      <c r="D336" s="67"/>
      <c r="E336" s="67"/>
      <c r="F336" s="67"/>
      <c r="G336" s="67"/>
      <c r="H336" s="67"/>
      <c r="I336" s="67"/>
      <c r="J336" s="67"/>
      <c r="K336" s="67"/>
      <c r="L336" s="67"/>
      <c r="M336" s="67"/>
      <c r="N336" s="67"/>
      <c r="O336" s="67"/>
      <c r="P336" s="67"/>
      <c r="Q336" s="67"/>
      <c r="R336" s="67"/>
      <c r="S336" s="67"/>
      <c r="T336" s="67"/>
      <c r="U336" s="67"/>
      <c r="V336" s="67"/>
      <c r="W336" s="67"/>
    </row>
    <row r="337">
      <c r="A337" s="134"/>
      <c r="B337" s="67"/>
      <c r="C337" s="67"/>
      <c r="D337" s="67"/>
      <c r="E337" s="67"/>
      <c r="F337" s="67"/>
      <c r="G337" s="67"/>
      <c r="H337" s="67"/>
      <c r="I337" s="67"/>
      <c r="J337" s="67"/>
      <c r="K337" s="67"/>
      <c r="L337" s="67"/>
      <c r="M337" s="67"/>
      <c r="N337" s="67"/>
      <c r="O337" s="67"/>
      <c r="P337" s="67"/>
      <c r="Q337" s="67"/>
      <c r="R337" s="67"/>
      <c r="S337" s="67"/>
      <c r="T337" s="67"/>
      <c r="U337" s="67"/>
      <c r="V337" s="67"/>
      <c r="W337" s="67"/>
    </row>
    <row r="338">
      <c r="A338" s="134"/>
      <c r="B338" s="67"/>
      <c r="C338" s="67"/>
      <c r="D338" s="67"/>
      <c r="E338" s="67"/>
      <c r="F338" s="67"/>
      <c r="G338" s="67"/>
      <c r="H338" s="67"/>
      <c r="I338" s="67"/>
      <c r="J338" s="67"/>
      <c r="K338" s="67"/>
      <c r="L338" s="67"/>
      <c r="M338" s="67"/>
      <c r="N338" s="67"/>
      <c r="O338" s="67"/>
      <c r="P338" s="67"/>
      <c r="Q338" s="67"/>
      <c r="R338" s="67"/>
      <c r="S338" s="67"/>
      <c r="T338" s="67"/>
      <c r="U338" s="67"/>
      <c r="V338" s="67"/>
      <c r="W338" s="67"/>
    </row>
    <row r="339">
      <c r="A339" s="134"/>
      <c r="B339" s="67"/>
      <c r="C339" s="67"/>
      <c r="D339" s="67"/>
      <c r="E339" s="67"/>
      <c r="F339" s="67"/>
      <c r="G339" s="67"/>
      <c r="H339" s="67"/>
      <c r="I339" s="67"/>
      <c r="J339" s="67"/>
      <c r="K339" s="67"/>
      <c r="L339" s="67"/>
      <c r="M339" s="67"/>
      <c r="N339" s="67"/>
      <c r="O339" s="67"/>
      <c r="P339" s="67"/>
      <c r="Q339" s="67"/>
      <c r="R339" s="67"/>
      <c r="S339" s="67"/>
      <c r="T339" s="67"/>
      <c r="U339" s="67"/>
      <c r="V339" s="67"/>
      <c r="W339" s="67"/>
    </row>
    <row r="340">
      <c r="A340" s="134"/>
      <c r="B340" s="67"/>
      <c r="C340" s="67"/>
      <c r="D340" s="67"/>
      <c r="E340" s="67"/>
      <c r="F340" s="67"/>
      <c r="G340" s="67"/>
      <c r="H340" s="67"/>
      <c r="I340" s="67"/>
      <c r="J340" s="67"/>
      <c r="K340" s="67"/>
      <c r="L340" s="67"/>
      <c r="M340" s="67"/>
      <c r="N340" s="67"/>
      <c r="O340" s="67"/>
      <c r="P340" s="67"/>
      <c r="Q340" s="67"/>
      <c r="R340" s="67"/>
      <c r="S340" s="67"/>
      <c r="T340" s="67"/>
      <c r="U340" s="67"/>
      <c r="V340" s="67"/>
      <c r="W340" s="67"/>
    </row>
    <row r="341">
      <c r="A341" s="134"/>
      <c r="B341" s="67"/>
      <c r="C341" s="67"/>
      <c r="D341" s="67"/>
      <c r="E341" s="67"/>
      <c r="F341" s="67"/>
      <c r="G341" s="67"/>
      <c r="H341" s="67"/>
      <c r="I341" s="67"/>
      <c r="J341" s="67"/>
      <c r="K341" s="67"/>
      <c r="L341" s="67"/>
      <c r="M341" s="67"/>
      <c r="N341" s="67"/>
      <c r="O341" s="67"/>
      <c r="P341" s="67"/>
      <c r="Q341" s="67"/>
      <c r="R341" s="67"/>
      <c r="S341" s="67"/>
      <c r="T341" s="67"/>
      <c r="U341" s="67"/>
      <c r="V341" s="67"/>
      <c r="W341" s="67"/>
    </row>
    <row r="342">
      <c r="A342" s="134"/>
      <c r="B342" s="67"/>
      <c r="C342" s="67"/>
      <c r="D342" s="67"/>
      <c r="E342" s="67"/>
      <c r="F342" s="67"/>
      <c r="G342" s="67"/>
      <c r="H342" s="67"/>
      <c r="I342" s="67"/>
      <c r="J342" s="67"/>
      <c r="K342" s="67"/>
      <c r="L342" s="67"/>
      <c r="M342" s="67"/>
      <c r="N342" s="67"/>
      <c r="O342" s="67"/>
      <c r="P342" s="67"/>
      <c r="Q342" s="67"/>
      <c r="R342" s="67"/>
      <c r="S342" s="67"/>
      <c r="T342" s="67"/>
      <c r="U342" s="67"/>
      <c r="V342" s="67"/>
      <c r="W342" s="67"/>
    </row>
    <row r="343">
      <c r="A343" s="134"/>
      <c r="B343" s="67"/>
      <c r="C343" s="67"/>
      <c r="D343" s="67"/>
      <c r="E343" s="67"/>
      <c r="F343" s="67"/>
      <c r="G343" s="67"/>
      <c r="H343" s="67"/>
      <c r="I343" s="67"/>
      <c r="J343" s="67"/>
      <c r="K343" s="67"/>
      <c r="L343" s="67"/>
      <c r="M343" s="67"/>
      <c r="N343" s="67"/>
      <c r="O343" s="67"/>
      <c r="P343" s="67"/>
      <c r="Q343" s="67"/>
      <c r="R343" s="67"/>
      <c r="S343" s="67"/>
      <c r="T343" s="67"/>
      <c r="U343" s="67"/>
      <c r="V343" s="67"/>
      <c r="W343" s="67"/>
    </row>
    <row r="344">
      <c r="A344" s="134"/>
      <c r="B344" s="67"/>
      <c r="C344" s="67"/>
      <c r="D344" s="67"/>
      <c r="E344" s="67"/>
      <c r="F344" s="67"/>
      <c r="G344" s="67"/>
      <c r="H344" s="67"/>
      <c r="I344" s="67"/>
      <c r="J344" s="67"/>
      <c r="K344" s="67"/>
      <c r="L344" s="67"/>
      <c r="M344" s="67"/>
      <c r="N344" s="67"/>
      <c r="O344" s="67"/>
      <c r="P344" s="67"/>
      <c r="Q344" s="67"/>
      <c r="R344" s="67"/>
      <c r="S344" s="67"/>
      <c r="T344" s="67"/>
      <c r="U344" s="67"/>
      <c r="V344" s="67"/>
      <c r="W344" s="67"/>
    </row>
    <row r="345">
      <c r="A345" s="134"/>
      <c r="B345" s="67"/>
      <c r="C345" s="67"/>
      <c r="D345" s="67"/>
      <c r="E345" s="67"/>
      <c r="F345" s="67"/>
      <c r="G345" s="67"/>
      <c r="H345" s="67"/>
      <c r="I345" s="67"/>
      <c r="J345" s="67"/>
      <c r="K345" s="67"/>
      <c r="L345" s="67"/>
      <c r="M345" s="67"/>
      <c r="N345" s="67"/>
      <c r="O345" s="67"/>
      <c r="P345" s="67"/>
      <c r="Q345" s="67"/>
      <c r="R345" s="67"/>
      <c r="S345" s="67"/>
      <c r="T345" s="67"/>
      <c r="U345" s="67"/>
      <c r="V345" s="67"/>
      <c r="W345" s="67"/>
    </row>
    <row r="346">
      <c r="A346" s="134"/>
      <c r="B346" s="67"/>
      <c r="C346" s="67"/>
      <c r="D346" s="67"/>
      <c r="E346" s="67"/>
      <c r="F346" s="67"/>
      <c r="G346" s="67"/>
      <c r="H346" s="67"/>
      <c r="I346" s="67"/>
      <c r="J346" s="67"/>
      <c r="K346" s="67"/>
      <c r="L346" s="67"/>
      <c r="M346" s="67"/>
      <c r="N346" s="67"/>
      <c r="O346" s="67"/>
      <c r="P346" s="67"/>
      <c r="Q346" s="67"/>
      <c r="R346" s="67"/>
      <c r="S346" s="67"/>
      <c r="T346" s="67"/>
      <c r="U346" s="67"/>
      <c r="V346" s="67"/>
      <c r="W346" s="67"/>
    </row>
    <row r="347">
      <c r="A347" s="134"/>
      <c r="B347" s="67"/>
      <c r="C347" s="67"/>
      <c r="D347" s="67"/>
      <c r="E347" s="67"/>
      <c r="F347" s="67"/>
      <c r="G347" s="67"/>
      <c r="H347" s="67"/>
      <c r="I347" s="67"/>
      <c r="J347" s="67"/>
      <c r="K347" s="67"/>
      <c r="L347" s="67"/>
      <c r="M347" s="67"/>
      <c r="N347" s="67"/>
      <c r="O347" s="67"/>
      <c r="P347" s="67"/>
      <c r="Q347" s="67"/>
      <c r="R347" s="67"/>
      <c r="S347" s="67"/>
      <c r="T347" s="67"/>
      <c r="U347" s="67"/>
      <c r="V347" s="67"/>
      <c r="W347" s="67"/>
    </row>
    <row r="348">
      <c r="A348" s="134"/>
      <c r="B348" s="67"/>
      <c r="C348" s="67"/>
      <c r="D348" s="67"/>
      <c r="E348" s="67"/>
      <c r="F348" s="67"/>
      <c r="G348" s="67"/>
      <c r="H348" s="67"/>
      <c r="I348" s="67"/>
      <c r="J348" s="67"/>
      <c r="K348" s="67"/>
      <c r="L348" s="67"/>
      <c r="M348" s="67"/>
      <c r="N348" s="67"/>
      <c r="O348" s="67"/>
      <c r="P348" s="67"/>
      <c r="Q348" s="67"/>
      <c r="R348" s="67"/>
      <c r="S348" s="67"/>
      <c r="T348" s="67"/>
      <c r="U348" s="67"/>
      <c r="V348" s="67"/>
      <c r="W348" s="67"/>
    </row>
    <row r="349">
      <c r="A349" s="134"/>
      <c r="B349" s="67"/>
      <c r="C349" s="67"/>
      <c r="D349" s="67"/>
      <c r="E349" s="67"/>
      <c r="F349" s="67"/>
      <c r="G349" s="67"/>
      <c r="H349" s="67"/>
      <c r="I349" s="67"/>
      <c r="J349" s="67"/>
      <c r="K349" s="67"/>
      <c r="L349" s="67"/>
      <c r="M349" s="67"/>
      <c r="N349" s="67"/>
      <c r="O349" s="67"/>
      <c r="P349" s="67"/>
      <c r="Q349" s="67"/>
      <c r="R349" s="67"/>
      <c r="S349" s="67"/>
      <c r="T349" s="67"/>
      <c r="U349" s="67"/>
      <c r="V349" s="67"/>
      <c r="W349" s="67"/>
    </row>
    <row r="350">
      <c r="A350" s="134"/>
      <c r="B350" s="67"/>
      <c r="C350" s="67"/>
      <c r="D350" s="67"/>
      <c r="E350" s="67"/>
      <c r="F350" s="67"/>
      <c r="G350" s="67"/>
      <c r="H350" s="67"/>
      <c r="I350" s="67"/>
      <c r="J350" s="67"/>
      <c r="K350" s="67"/>
      <c r="L350" s="67"/>
      <c r="M350" s="67"/>
      <c r="N350" s="67"/>
      <c r="O350" s="67"/>
      <c r="P350" s="67"/>
      <c r="Q350" s="67"/>
      <c r="R350" s="67"/>
      <c r="S350" s="67"/>
      <c r="T350" s="67"/>
      <c r="U350" s="67"/>
      <c r="V350" s="67"/>
      <c r="W350" s="67"/>
    </row>
    <row r="351">
      <c r="A351" s="134"/>
      <c r="B351" s="67"/>
      <c r="C351" s="67"/>
      <c r="D351" s="67"/>
      <c r="E351" s="67"/>
      <c r="F351" s="67"/>
      <c r="G351" s="67"/>
      <c r="H351" s="67"/>
      <c r="I351" s="67"/>
      <c r="J351" s="67"/>
      <c r="K351" s="67"/>
      <c r="L351" s="67"/>
      <c r="M351" s="67"/>
      <c r="N351" s="67"/>
      <c r="O351" s="67"/>
      <c r="P351" s="67"/>
      <c r="Q351" s="67"/>
      <c r="R351" s="67"/>
      <c r="S351" s="67"/>
      <c r="T351" s="67"/>
      <c r="U351" s="67"/>
      <c r="V351" s="67"/>
      <c r="W351" s="67"/>
    </row>
    <row r="352">
      <c r="A352" s="134"/>
      <c r="B352" s="67"/>
      <c r="C352" s="67"/>
      <c r="D352" s="67"/>
      <c r="E352" s="67"/>
      <c r="F352" s="67"/>
      <c r="G352" s="67"/>
      <c r="H352" s="67"/>
      <c r="I352" s="67"/>
      <c r="J352" s="67"/>
      <c r="K352" s="67"/>
      <c r="L352" s="67"/>
      <c r="M352" s="67"/>
      <c r="N352" s="67"/>
      <c r="O352" s="67"/>
      <c r="P352" s="67"/>
      <c r="Q352" s="67"/>
      <c r="R352" s="67"/>
      <c r="S352" s="67"/>
      <c r="T352" s="67"/>
      <c r="U352" s="67"/>
      <c r="V352" s="67"/>
      <c r="W352" s="67"/>
    </row>
    <row r="353">
      <c r="A353" s="134"/>
      <c r="B353" s="67"/>
      <c r="C353" s="67"/>
      <c r="D353" s="67"/>
      <c r="E353" s="67"/>
      <c r="F353" s="67"/>
      <c r="G353" s="67"/>
      <c r="H353" s="67"/>
      <c r="I353" s="67"/>
      <c r="J353" s="67"/>
      <c r="K353" s="67"/>
      <c r="L353" s="67"/>
      <c r="M353" s="67"/>
      <c r="N353" s="67"/>
      <c r="O353" s="67"/>
      <c r="P353" s="67"/>
      <c r="Q353" s="67"/>
      <c r="R353" s="67"/>
      <c r="S353" s="67"/>
      <c r="T353" s="67"/>
      <c r="U353" s="67"/>
      <c r="V353" s="67"/>
      <c r="W353" s="67"/>
    </row>
    <row r="354">
      <c r="A354" s="134"/>
      <c r="B354" s="67"/>
      <c r="C354" s="67"/>
      <c r="D354" s="67"/>
      <c r="E354" s="67"/>
      <c r="F354" s="67"/>
      <c r="G354" s="67"/>
      <c r="H354" s="67"/>
      <c r="I354" s="67"/>
      <c r="J354" s="67"/>
      <c r="K354" s="67"/>
      <c r="L354" s="67"/>
      <c r="M354" s="67"/>
      <c r="N354" s="67"/>
      <c r="O354" s="67"/>
      <c r="P354" s="67"/>
      <c r="Q354" s="67"/>
      <c r="R354" s="67"/>
      <c r="S354" s="67"/>
      <c r="T354" s="67"/>
      <c r="U354" s="67"/>
      <c r="V354" s="67"/>
      <c r="W354" s="67"/>
    </row>
    <row r="355">
      <c r="A355" s="134"/>
      <c r="B355" s="67"/>
      <c r="C355" s="67"/>
      <c r="D355" s="67"/>
      <c r="E355" s="67"/>
      <c r="F355" s="67"/>
      <c r="G355" s="67"/>
      <c r="H355" s="67"/>
      <c r="I355" s="67"/>
      <c r="J355" s="67"/>
      <c r="K355" s="67"/>
      <c r="L355" s="67"/>
      <c r="M355" s="67"/>
      <c r="N355" s="67"/>
      <c r="O355" s="67"/>
      <c r="P355" s="67"/>
      <c r="Q355" s="67"/>
      <c r="R355" s="67"/>
      <c r="S355" s="67"/>
      <c r="T355" s="67"/>
      <c r="U355" s="67"/>
      <c r="V355" s="67"/>
      <c r="W355" s="67"/>
    </row>
    <row r="356">
      <c r="A356" s="134"/>
      <c r="B356" s="67"/>
      <c r="C356" s="67"/>
      <c r="D356" s="67"/>
      <c r="E356" s="67"/>
      <c r="F356" s="67"/>
      <c r="G356" s="67"/>
      <c r="H356" s="67"/>
      <c r="I356" s="67"/>
      <c r="J356" s="67"/>
      <c r="K356" s="67"/>
      <c r="L356" s="67"/>
      <c r="M356" s="67"/>
      <c r="N356" s="67"/>
      <c r="O356" s="67"/>
      <c r="P356" s="67"/>
      <c r="Q356" s="67"/>
      <c r="R356" s="67"/>
      <c r="S356" s="67"/>
      <c r="T356" s="67"/>
      <c r="U356" s="67"/>
      <c r="V356" s="67"/>
      <c r="W356" s="67"/>
    </row>
    <row r="357">
      <c r="A357" s="134"/>
      <c r="B357" s="67"/>
      <c r="C357" s="67"/>
      <c r="D357" s="67"/>
      <c r="E357" s="67"/>
      <c r="F357" s="67"/>
      <c r="G357" s="67"/>
      <c r="H357" s="67"/>
      <c r="I357" s="67"/>
      <c r="J357" s="67"/>
      <c r="K357" s="67"/>
      <c r="L357" s="67"/>
      <c r="M357" s="67"/>
      <c r="N357" s="67"/>
      <c r="O357" s="67"/>
      <c r="P357" s="67"/>
      <c r="Q357" s="67"/>
      <c r="R357" s="67"/>
      <c r="S357" s="67"/>
      <c r="T357" s="67"/>
      <c r="U357" s="67"/>
      <c r="V357" s="67"/>
      <c r="W357" s="67"/>
    </row>
    <row r="358">
      <c r="A358" s="134"/>
      <c r="B358" s="67"/>
      <c r="C358" s="67"/>
      <c r="D358" s="67"/>
      <c r="E358" s="67"/>
      <c r="F358" s="67"/>
      <c r="G358" s="67"/>
      <c r="H358" s="67"/>
      <c r="I358" s="67"/>
      <c r="J358" s="67"/>
      <c r="K358" s="67"/>
      <c r="L358" s="67"/>
      <c r="M358" s="67"/>
      <c r="N358" s="67"/>
      <c r="O358" s="67"/>
      <c r="P358" s="67"/>
      <c r="Q358" s="67"/>
      <c r="R358" s="67"/>
      <c r="S358" s="67"/>
      <c r="T358" s="67"/>
      <c r="U358" s="67"/>
      <c r="V358" s="67"/>
      <c r="W358" s="67"/>
    </row>
    <row r="359">
      <c r="A359" s="134"/>
      <c r="B359" s="67"/>
      <c r="C359" s="67"/>
      <c r="D359" s="67"/>
      <c r="E359" s="67"/>
      <c r="F359" s="67"/>
      <c r="G359" s="67"/>
      <c r="H359" s="67"/>
      <c r="I359" s="67"/>
      <c r="J359" s="67"/>
      <c r="K359" s="67"/>
      <c r="L359" s="67"/>
      <c r="M359" s="67"/>
      <c r="N359" s="67"/>
      <c r="O359" s="67"/>
      <c r="P359" s="67"/>
      <c r="Q359" s="67"/>
      <c r="R359" s="67"/>
      <c r="S359" s="67"/>
      <c r="T359" s="67"/>
      <c r="U359" s="67"/>
      <c r="V359" s="67"/>
      <c r="W359" s="67"/>
    </row>
    <row r="360">
      <c r="A360" s="134"/>
      <c r="B360" s="67"/>
      <c r="C360" s="67"/>
      <c r="D360" s="67"/>
      <c r="E360" s="67"/>
      <c r="F360" s="67"/>
      <c r="G360" s="67"/>
      <c r="H360" s="67"/>
      <c r="I360" s="67"/>
      <c r="J360" s="67"/>
      <c r="K360" s="67"/>
      <c r="L360" s="67"/>
      <c r="M360" s="67"/>
      <c r="N360" s="67"/>
      <c r="O360" s="67"/>
      <c r="P360" s="67"/>
      <c r="Q360" s="67"/>
      <c r="R360" s="67"/>
      <c r="S360" s="67"/>
      <c r="T360" s="67"/>
      <c r="U360" s="67"/>
      <c r="V360" s="67"/>
      <c r="W360" s="67"/>
    </row>
    <row r="361">
      <c r="A361" s="134"/>
      <c r="B361" s="67"/>
      <c r="C361" s="67"/>
      <c r="D361" s="67"/>
      <c r="E361" s="67"/>
      <c r="F361" s="67"/>
      <c r="G361" s="67"/>
      <c r="H361" s="67"/>
      <c r="I361" s="67"/>
      <c r="J361" s="67"/>
      <c r="K361" s="67"/>
      <c r="L361" s="67"/>
      <c r="M361" s="67"/>
      <c r="N361" s="67"/>
      <c r="O361" s="67"/>
      <c r="P361" s="67"/>
      <c r="Q361" s="67"/>
      <c r="R361" s="67"/>
      <c r="S361" s="67"/>
      <c r="T361" s="67"/>
      <c r="U361" s="67"/>
      <c r="V361" s="67"/>
      <c r="W361" s="67"/>
    </row>
    <row r="362">
      <c r="A362" s="134"/>
      <c r="B362" s="67"/>
      <c r="C362" s="67"/>
      <c r="D362" s="67"/>
      <c r="E362" s="67"/>
      <c r="F362" s="67"/>
      <c r="G362" s="67"/>
      <c r="H362" s="67"/>
      <c r="I362" s="67"/>
      <c r="J362" s="67"/>
      <c r="K362" s="67"/>
      <c r="L362" s="67"/>
      <c r="M362" s="67"/>
      <c r="N362" s="67"/>
      <c r="O362" s="67"/>
      <c r="P362" s="67"/>
      <c r="Q362" s="67"/>
      <c r="R362" s="67"/>
      <c r="S362" s="67"/>
      <c r="T362" s="67"/>
      <c r="U362" s="67"/>
      <c r="V362" s="67"/>
      <c r="W362" s="67"/>
    </row>
    <row r="363">
      <c r="A363" s="134"/>
      <c r="B363" s="67"/>
      <c r="C363" s="67"/>
      <c r="D363" s="67"/>
      <c r="E363" s="67"/>
      <c r="F363" s="67"/>
      <c r="G363" s="67"/>
      <c r="H363" s="67"/>
      <c r="I363" s="67"/>
      <c r="J363" s="67"/>
      <c r="K363" s="67"/>
      <c r="L363" s="67"/>
      <c r="M363" s="67"/>
      <c r="N363" s="67"/>
      <c r="O363" s="67"/>
      <c r="P363" s="67"/>
      <c r="Q363" s="67"/>
      <c r="R363" s="67"/>
      <c r="S363" s="67"/>
      <c r="T363" s="67"/>
      <c r="U363" s="67"/>
      <c r="V363" s="67"/>
      <c r="W363" s="67"/>
    </row>
    <row r="364">
      <c r="A364" s="134"/>
      <c r="B364" s="67"/>
      <c r="C364" s="67"/>
      <c r="D364" s="67"/>
      <c r="E364" s="67"/>
      <c r="F364" s="67"/>
      <c r="G364" s="67"/>
      <c r="H364" s="67"/>
      <c r="I364" s="67"/>
      <c r="J364" s="67"/>
      <c r="K364" s="67"/>
      <c r="L364" s="67"/>
      <c r="M364" s="67"/>
      <c r="N364" s="67"/>
      <c r="O364" s="67"/>
      <c r="P364" s="67"/>
      <c r="Q364" s="67"/>
      <c r="R364" s="67"/>
      <c r="S364" s="67"/>
      <c r="T364" s="67"/>
      <c r="U364" s="67"/>
      <c r="V364" s="67"/>
      <c r="W364" s="67"/>
    </row>
    <row r="365">
      <c r="A365" s="134"/>
      <c r="B365" s="67"/>
      <c r="C365" s="67"/>
      <c r="D365" s="67"/>
      <c r="E365" s="67"/>
      <c r="F365" s="67"/>
      <c r="G365" s="67"/>
      <c r="H365" s="67"/>
      <c r="I365" s="67"/>
      <c r="J365" s="67"/>
      <c r="K365" s="67"/>
      <c r="L365" s="67"/>
      <c r="M365" s="67"/>
      <c r="N365" s="67"/>
      <c r="O365" s="67"/>
      <c r="P365" s="67"/>
      <c r="Q365" s="67"/>
      <c r="R365" s="67"/>
      <c r="S365" s="67"/>
      <c r="T365" s="67"/>
      <c r="U365" s="67"/>
      <c r="V365" s="67"/>
      <c r="W365" s="67"/>
    </row>
    <row r="366">
      <c r="A366" s="134"/>
      <c r="B366" s="67"/>
      <c r="C366" s="67"/>
      <c r="D366" s="67"/>
      <c r="E366" s="67"/>
      <c r="F366" s="67"/>
      <c r="G366" s="67"/>
      <c r="H366" s="67"/>
      <c r="I366" s="67"/>
      <c r="J366" s="67"/>
      <c r="K366" s="67"/>
      <c r="L366" s="67"/>
      <c r="M366" s="67"/>
      <c r="N366" s="67"/>
      <c r="O366" s="67"/>
      <c r="P366" s="67"/>
      <c r="Q366" s="67"/>
      <c r="R366" s="67"/>
      <c r="S366" s="67"/>
      <c r="T366" s="67"/>
      <c r="U366" s="67"/>
      <c r="V366" s="67"/>
      <c r="W366" s="67"/>
    </row>
    <row r="367">
      <c r="A367" s="134"/>
      <c r="B367" s="67"/>
      <c r="C367" s="67"/>
      <c r="D367" s="67"/>
      <c r="E367" s="67"/>
      <c r="F367" s="67"/>
      <c r="G367" s="67"/>
      <c r="H367" s="67"/>
      <c r="I367" s="67"/>
      <c r="J367" s="67"/>
      <c r="K367" s="67"/>
      <c r="L367" s="67"/>
      <c r="M367" s="67"/>
      <c r="N367" s="67"/>
      <c r="O367" s="67"/>
      <c r="P367" s="67"/>
      <c r="Q367" s="67"/>
      <c r="R367" s="67"/>
      <c r="S367" s="67"/>
      <c r="T367" s="67"/>
      <c r="U367" s="67"/>
      <c r="V367" s="67"/>
      <c r="W367" s="67"/>
    </row>
    <row r="368">
      <c r="A368" s="134"/>
      <c r="B368" s="67"/>
      <c r="C368" s="67"/>
      <c r="D368" s="67"/>
      <c r="E368" s="67"/>
      <c r="F368" s="67"/>
      <c r="G368" s="67"/>
      <c r="H368" s="67"/>
      <c r="I368" s="67"/>
      <c r="J368" s="67"/>
      <c r="K368" s="67"/>
      <c r="L368" s="67"/>
      <c r="M368" s="67"/>
      <c r="N368" s="67"/>
      <c r="O368" s="67"/>
      <c r="P368" s="67"/>
      <c r="Q368" s="67"/>
      <c r="R368" s="67"/>
      <c r="S368" s="67"/>
      <c r="T368" s="67"/>
      <c r="U368" s="67"/>
      <c r="V368" s="67"/>
      <c r="W368" s="67"/>
    </row>
    <row r="369">
      <c r="A369" s="134"/>
      <c r="B369" s="67"/>
      <c r="C369" s="67"/>
      <c r="D369" s="67"/>
      <c r="E369" s="67"/>
      <c r="F369" s="67"/>
      <c r="G369" s="67"/>
      <c r="H369" s="67"/>
      <c r="I369" s="67"/>
      <c r="J369" s="67"/>
      <c r="K369" s="67"/>
      <c r="L369" s="67"/>
      <c r="M369" s="67"/>
      <c r="N369" s="67"/>
      <c r="O369" s="67"/>
      <c r="P369" s="67"/>
      <c r="Q369" s="67"/>
      <c r="R369" s="67"/>
      <c r="S369" s="67"/>
      <c r="T369" s="67"/>
      <c r="U369" s="67"/>
      <c r="V369" s="67"/>
      <c r="W369" s="67"/>
    </row>
    <row r="370">
      <c r="A370" s="134"/>
      <c r="B370" s="67"/>
      <c r="C370" s="67"/>
      <c r="D370" s="67"/>
      <c r="E370" s="67"/>
      <c r="F370" s="67"/>
      <c r="G370" s="67"/>
      <c r="H370" s="67"/>
      <c r="I370" s="67"/>
      <c r="J370" s="67"/>
      <c r="K370" s="67"/>
      <c r="L370" s="67"/>
      <c r="M370" s="67"/>
      <c r="N370" s="67"/>
      <c r="O370" s="67"/>
      <c r="P370" s="67"/>
      <c r="Q370" s="67"/>
      <c r="R370" s="67"/>
      <c r="S370" s="67"/>
      <c r="T370" s="67"/>
      <c r="U370" s="67"/>
      <c r="V370" s="67"/>
      <c r="W370" s="67"/>
    </row>
    <row r="371">
      <c r="A371" s="134"/>
      <c r="B371" s="67"/>
      <c r="C371" s="67"/>
      <c r="D371" s="67"/>
      <c r="E371" s="67"/>
      <c r="F371" s="67"/>
      <c r="G371" s="67"/>
      <c r="H371" s="67"/>
      <c r="I371" s="67"/>
      <c r="J371" s="67"/>
      <c r="K371" s="67"/>
      <c r="L371" s="67"/>
      <c r="M371" s="67"/>
      <c r="N371" s="67"/>
      <c r="O371" s="67"/>
      <c r="P371" s="67"/>
      <c r="Q371" s="67"/>
      <c r="R371" s="67"/>
      <c r="S371" s="67"/>
      <c r="T371" s="67"/>
      <c r="U371" s="67"/>
      <c r="V371" s="67"/>
      <c r="W371" s="67"/>
    </row>
    <row r="372">
      <c r="A372" s="134"/>
      <c r="B372" s="67"/>
      <c r="C372" s="67"/>
      <c r="D372" s="67"/>
      <c r="E372" s="67"/>
      <c r="F372" s="67"/>
      <c r="G372" s="67"/>
      <c r="H372" s="67"/>
      <c r="I372" s="67"/>
      <c r="J372" s="67"/>
      <c r="K372" s="67"/>
      <c r="L372" s="67"/>
      <c r="M372" s="67"/>
      <c r="N372" s="67"/>
      <c r="O372" s="67"/>
      <c r="P372" s="67"/>
      <c r="Q372" s="67"/>
      <c r="R372" s="67"/>
      <c r="S372" s="67"/>
      <c r="T372" s="67"/>
      <c r="U372" s="67"/>
      <c r="V372" s="67"/>
      <c r="W372" s="67"/>
    </row>
    <row r="373">
      <c r="A373" s="134"/>
      <c r="B373" s="67"/>
      <c r="C373" s="67"/>
      <c r="D373" s="67"/>
      <c r="E373" s="67"/>
      <c r="F373" s="67"/>
      <c r="G373" s="67"/>
      <c r="H373" s="67"/>
      <c r="I373" s="67"/>
      <c r="J373" s="67"/>
      <c r="K373" s="67"/>
      <c r="L373" s="67"/>
      <c r="M373" s="67"/>
      <c r="N373" s="67"/>
      <c r="O373" s="67"/>
      <c r="P373" s="67"/>
      <c r="Q373" s="67"/>
      <c r="R373" s="67"/>
      <c r="S373" s="67"/>
      <c r="T373" s="67"/>
      <c r="U373" s="67"/>
      <c r="V373" s="67"/>
      <c r="W373" s="67"/>
    </row>
    <row r="374">
      <c r="A374" s="134"/>
      <c r="B374" s="67"/>
      <c r="C374" s="67"/>
      <c r="D374" s="67"/>
      <c r="E374" s="67"/>
      <c r="F374" s="67"/>
      <c r="G374" s="67"/>
      <c r="H374" s="67"/>
      <c r="I374" s="67"/>
      <c r="J374" s="67"/>
      <c r="K374" s="67"/>
      <c r="L374" s="67"/>
      <c r="M374" s="67"/>
      <c r="N374" s="67"/>
      <c r="O374" s="67"/>
      <c r="P374" s="67"/>
      <c r="Q374" s="67"/>
      <c r="R374" s="67"/>
      <c r="S374" s="67"/>
      <c r="T374" s="67"/>
      <c r="U374" s="67"/>
      <c r="V374" s="67"/>
      <c r="W374" s="67"/>
    </row>
    <row r="375">
      <c r="A375" s="134"/>
      <c r="B375" s="67"/>
      <c r="C375" s="67"/>
      <c r="D375" s="67"/>
      <c r="E375" s="67"/>
      <c r="F375" s="67"/>
      <c r="G375" s="67"/>
      <c r="H375" s="67"/>
      <c r="I375" s="67"/>
      <c r="J375" s="67"/>
      <c r="K375" s="67"/>
      <c r="L375" s="67"/>
      <c r="M375" s="67"/>
      <c r="N375" s="67"/>
      <c r="O375" s="67"/>
      <c r="P375" s="67"/>
      <c r="Q375" s="67"/>
      <c r="R375" s="67"/>
      <c r="S375" s="67"/>
      <c r="T375" s="67"/>
      <c r="U375" s="67"/>
      <c r="V375" s="67"/>
      <c r="W375" s="67"/>
    </row>
    <row r="376">
      <c r="A376" s="134"/>
      <c r="B376" s="67"/>
      <c r="C376" s="67"/>
      <c r="D376" s="67"/>
      <c r="E376" s="67"/>
      <c r="F376" s="67"/>
      <c r="G376" s="67"/>
      <c r="H376" s="67"/>
      <c r="I376" s="67"/>
      <c r="J376" s="67"/>
      <c r="K376" s="67"/>
      <c r="L376" s="67"/>
      <c r="M376" s="67"/>
      <c r="N376" s="67"/>
      <c r="O376" s="67"/>
      <c r="P376" s="67"/>
      <c r="Q376" s="67"/>
      <c r="R376" s="67"/>
      <c r="S376" s="67"/>
      <c r="T376" s="67"/>
      <c r="U376" s="67"/>
      <c r="V376" s="67"/>
      <c r="W376" s="67"/>
    </row>
    <row r="377">
      <c r="A377" s="134"/>
      <c r="B377" s="67"/>
      <c r="C377" s="67"/>
      <c r="D377" s="67"/>
      <c r="E377" s="67"/>
      <c r="F377" s="67"/>
      <c r="G377" s="67"/>
      <c r="H377" s="67"/>
      <c r="I377" s="67"/>
      <c r="J377" s="67"/>
      <c r="K377" s="67"/>
      <c r="L377" s="67"/>
      <c r="M377" s="67"/>
      <c r="N377" s="67"/>
      <c r="O377" s="67"/>
      <c r="P377" s="67"/>
      <c r="Q377" s="67"/>
      <c r="R377" s="67"/>
      <c r="S377" s="67"/>
      <c r="T377" s="67"/>
      <c r="U377" s="67"/>
      <c r="V377" s="67"/>
      <c r="W377" s="67"/>
    </row>
    <row r="378">
      <c r="A378" s="134"/>
      <c r="B378" s="67"/>
      <c r="C378" s="67"/>
      <c r="D378" s="67"/>
      <c r="E378" s="67"/>
      <c r="F378" s="67"/>
      <c r="G378" s="67"/>
      <c r="H378" s="67"/>
      <c r="I378" s="67"/>
      <c r="J378" s="67"/>
      <c r="K378" s="67"/>
      <c r="L378" s="67"/>
      <c r="M378" s="67"/>
      <c r="N378" s="67"/>
      <c r="O378" s="67"/>
      <c r="P378" s="67"/>
      <c r="Q378" s="67"/>
      <c r="R378" s="67"/>
      <c r="S378" s="67"/>
      <c r="T378" s="67"/>
      <c r="U378" s="67"/>
      <c r="V378" s="67"/>
      <c r="W378" s="67"/>
    </row>
    <row r="379">
      <c r="A379" s="134"/>
      <c r="B379" s="67"/>
      <c r="C379" s="67"/>
      <c r="D379" s="67"/>
      <c r="E379" s="67"/>
      <c r="F379" s="67"/>
      <c r="G379" s="67"/>
      <c r="H379" s="67"/>
      <c r="I379" s="67"/>
      <c r="J379" s="67"/>
      <c r="K379" s="67"/>
      <c r="L379" s="67"/>
      <c r="M379" s="67"/>
      <c r="N379" s="67"/>
      <c r="O379" s="67"/>
      <c r="P379" s="67"/>
      <c r="Q379" s="67"/>
      <c r="R379" s="67"/>
      <c r="S379" s="67"/>
      <c r="T379" s="67"/>
      <c r="U379" s="67"/>
      <c r="V379" s="67"/>
      <c r="W379" s="67"/>
    </row>
    <row r="380">
      <c r="A380" s="134"/>
      <c r="B380" s="67"/>
      <c r="C380" s="67"/>
      <c r="D380" s="67"/>
      <c r="E380" s="67"/>
      <c r="F380" s="67"/>
      <c r="G380" s="67"/>
      <c r="H380" s="67"/>
      <c r="I380" s="67"/>
      <c r="J380" s="67"/>
      <c r="K380" s="67"/>
      <c r="L380" s="67"/>
      <c r="M380" s="67"/>
      <c r="N380" s="67"/>
      <c r="O380" s="67"/>
      <c r="P380" s="67"/>
      <c r="Q380" s="67"/>
      <c r="R380" s="67"/>
      <c r="S380" s="67"/>
      <c r="T380" s="67"/>
      <c r="U380" s="67"/>
      <c r="V380" s="67"/>
      <c r="W380" s="67"/>
    </row>
    <row r="381">
      <c r="A381" s="134"/>
      <c r="B381" s="67"/>
      <c r="C381" s="67"/>
      <c r="D381" s="67"/>
      <c r="E381" s="67"/>
      <c r="F381" s="67"/>
      <c r="G381" s="67"/>
      <c r="H381" s="67"/>
      <c r="I381" s="67"/>
      <c r="J381" s="67"/>
      <c r="K381" s="67"/>
      <c r="L381" s="67"/>
      <c r="M381" s="67"/>
      <c r="N381" s="67"/>
      <c r="O381" s="67"/>
      <c r="P381" s="67"/>
      <c r="Q381" s="67"/>
      <c r="R381" s="67"/>
      <c r="S381" s="67"/>
      <c r="T381" s="67"/>
      <c r="U381" s="67"/>
      <c r="V381" s="67"/>
      <c r="W381" s="67"/>
    </row>
    <row r="382">
      <c r="A382" s="134"/>
      <c r="B382" s="67"/>
      <c r="C382" s="67"/>
      <c r="D382" s="67"/>
      <c r="E382" s="67"/>
      <c r="F382" s="67"/>
      <c r="G382" s="67"/>
      <c r="H382" s="67"/>
      <c r="I382" s="67"/>
      <c r="J382" s="67"/>
      <c r="K382" s="67"/>
      <c r="L382" s="67"/>
      <c r="M382" s="67"/>
      <c r="N382" s="67"/>
      <c r="O382" s="67"/>
      <c r="P382" s="67"/>
      <c r="Q382" s="67"/>
      <c r="R382" s="67"/>
      <c r="S382" s="67"/>
      <c r="T382" s="67"/>
      <c r="U382" s="67"/>
      <c r="V382" s="67"/>
      <c r="W382" s="67"/>
    </row>
    <row r="383">
      <c r="A383" s="134"/>
      <c r="B383" s="67"/>
      <c r="C383" s="67"/>
      <c r="D383" s="67"/>
      <c r="E383" s="67"/>
      <c r="F383" s="67"/>
      <c r="G383" s="67"/>
      <c r="H383" s="67"/>
      <c r="I383" s="67"/>
      <c r="J383" s="67"/>
      <c r="K383" s="67"/>
      <c r="L383" s="67"/>
      <c r="M383" s="67"/>
      <c r="N383" s="67"/>
      <c r="O383" s="67"/>
      <c r="P383" s="67"/>
      <c r="Q383" s="67"/>
      <c r="R383" s="67"/>
      <c r="S383" s="67"/>
      <c r="T383" s="67"/>
      <c r="U383" s="67"/>
      <c r="V383" s="67"/>
      <c r="W383" s="67"/>
    </row>
    <row r="384">
      <c r="A384" s="134"/>
      <c r="B384" s="67"/>
      <c r="C384" s="67"/>
      <c r="D384" s="67"/>
      <c r="E384" s="67"/>
      <c r="F384" s="67"/>
      <c r="G384" s="67"/>
      <c r="H384" s="67"/>
      <c r="I384" s="67"/>
      <c r="J384" s="67"/>
      <c r="K384" s="67"/>
      <c r="L384" s="67"/>
      <c r="M384" s="67"/>
      <c r="N384" s="67"/>
      <c r="O384" s="67"/>
      <c r="P384" s="67"/>
      <c r="Q384" s="67"/>
      <c r="R384" s="67"/>
      <c r="S384" s="67"/>
      <c r="T384" s="67"/>
      <c r="U384" s="67"/>
      <c r="V384" s="67"/>
      <c r="W384" s="67"/>
    </row>
    <row r="385">
      <c r="A385" s="134"/>
      <c r="B385" s="67"/>
      <c r="C385" s="67"/>
      <c r="D385" s="67"/>
      <c r="E385" s="67"/>
      <c r="F385" s="67"/>
      <c r="G385" s="67"/>
      <c r="H385" s="67"/>
      <c r="I385" s="67"/>
      <c r="J385" s="67"/>
      <c r="K385" s="67"/>
      <c r="L385" s="67"/>
      <c r="M385" s="67"/>
      <c r="N385" s="67"/>
      <c r="O385" s="67"/>
      <c r="P385" s="67"/>
      <c r="Q385" s="67"/>
      <c r="R385" s="67"/>
      <c r="S385" s="67"/>
      <c r="T385" s="67"/>
      <c r="U385" s="67"/>
      <c r="V385" s="67"/>
      <c r="W385" s="67"/>
    </row>
    <row r="386">
      <c r="A386" s="134"/>
      <c r="B386" s="67"/>
      <c r="C386" s="67"/>
      <c r="D386" s="67"/>
      <c r="E386" s="67"/>
      <c r="F386" s="67"/>
      <c r="G386" s="67"/>
      <c r="H386" s="67"/>
      <c r="I386" s="67"/>
      <c r="J386" s="67"/>
      <c r="K386" s="67"/>
      <c r="L386" s="67"/>
      <c r="M386" s="67"/>
      <c r="N386" s="67"/>
      <c r="O386" s="67"/>
      <c r="P386" s="67"/>
      <c r="Q386" s="67"/>
      <c r="R386" s="67"/>
      <c r="S386" s="67"/>
      <c r="T386" s="67"/>
      <c r="U386" s="67"/>
      <c r="V386" s="67"/>
      <c r="W386" s="67"/>
    </row>
    <row r="387">
      <c r="A387" s="134"/>
      <c r="B387" s="67"/>
      <c r="C387" s="67"/>
      <c r="D387" s="67"/>
      <c r="E387" s="67"/>
      <c r="F387" s="67"/>
      <c r="G387" s="67"/>
      <c r="H387" s="67"/>
      <c r="I387" s="67"/>
      <c r="J387" s="67"/>
      <c r="K387" s="67"/>
      <c r="L387" s="67"/>
      <c r="M387" s="67"/>
      <c r="N387" s="67"/>
      <c r="O387" s="67"/>
      <c r="P387" s="67"/>
      <c r="Q387" s="67"/>
      <c r="R387" s="67"/>
      <c r="S387" s="67"/>
      <c r="T387" s="67"/>
      <c r="U387" s="67"/>
      <c r="V387" s="67"/>
      <c r="W387" s="67"/>
    </row>
    <row r="388">
      <c r="A388" s="134"/>
      <c r="B388" s="67"/>
      <c r="C388" s="67"/>
      <c r="D388" s="67"/>
      <c r="E388" s="67"/>
      <c r="F388" s="67"/>
      <c r="G388" s="67"/>
      <c r="H388" s="67"/>
      <c r="I388" s="67"/>
      <c r="J388" s="67"/>
      <c r="K388" s="67"/>
      <c r="L388" s="67"/>
      <c r="M388" s="67"/>
      <c r="N388" s="67"/>
      <c r="O388" s="67"/>
      <c r="P388" s="67"/>
      <c r="Q388" s="67"/>
      <c r="R388" s="67"/>
      <c r="S388" s="67"/>
      <c r="T388" s="67"/>
      <c r="U388" s="67"/>
      <c r="V388" s="67"/>
      <c r="W388" s="67"/>
    </row>
    <row r="389">
      <c r="A389" s="134"/>
      <c r="B389" s="67"/>
      <c r="C389" s="67"/>
      <c r="D389" s="67"/>
      <c r="E389" s="67"/>
      <c r="F389" s="67"/>
      <c r="G389" s="67"/>
      <c r="H389" s="67"/>
      <c r="I389" s="67"/>
      <c r="J389" s="67"/>
      <c r="K389" s="67"/>
      <c r="L389" s="67"/>
      <c r="M389" s="67"/>
      <c r="N389" s="67"/>
      <c r="O389" s="67"/>
      <c r="P389" s="67"/>
      <c r="Q389" s="67"/>
      <c r="R389" s="67"/>
      <c r="S389" s="67"/>
      <c r="T389" s="67"/>
      <c r="U389" s="67"/>
      <c r="V389" s="67"/>
      <c r="W389" s="67"/>
    </row>
    <row r="390">
      <c r="A390" s="134"/>
      <c r="B390" s="67"/>
      <c r="C390" s="67"/>
      <c r="D390" s="67"/>
      <c r="E390" s="67"/>
      <c r="F390" s="67"/>
      <c r="G390" s="67"/>
      <c r="H390" s="67"/>
      <c r="I390" s="67"/>
      <c r="J390" s="67"/>
      <c r="K390" s="67"/>
      <c r="L390" s="67"/>
      <c r="M390" s="67"/>
      <c r="N390" s="67"/>
      <c r="O390" s="67"/>
      <c r="P390" s="67"/>
      <c r="Q390" s="67"/>
      <c r="R390" s="67"/>
      <c r="S390" s="67"/>
      <c r="T390" s="67"/>
      <c r="U390" s="67"/>
      <c r="V390" s="67"/>
      <c r="W390" s="67"/>
    </row>
    <row r="391">
      <c r="A391" s="134"/>
      <c r="B391" s="67"/>
      <c r="C391" s="67"/>
      <c r="D391" s="67"/>
      <c r="E391" s="67"/>
      <c r="F391" s="67"/>
      <c r="G391" s="67"/>
      <c r="H391" s="67"/>
      <c r="I391" s="67"/>
      <c r="J391" s="67"/>
      <c r="K391" s="67"/>
      <c r="L391" s="67"/>
      <c r="M391" s="67"/>
      <c r="N391" s="67"/>
      <c r="O391" s="67"/>
      <c r="P391" s="67"/>
      <c r="Q391" s="67"/>
      <c r="R391" s="67"/>
      <c r="S391" s="67"/>
      <c r="T391" s="67"/>
      <c r="U391" s="67"/>
      <c r="V391" s="67"/>
      <c r="W391" s="67"/>
    </row>
    <row r="392">
      <c r="A392" s="134"/>
      <c r="B392" s="67"/>
      <c r="C392" s="67"/>
      <c r="D392" s="67"/>
      <c r="E392" s="67"/>
      <c r="F392" s="67"/>
      <c r="G392" s="67"/>
      <c r="H392" s="67"/>
      <c r="I392" s="67"/>
      <c r="J392" s="67"/>
      <c r="K392" s="67"/>
      <c r="L392" s="67"/>
      <c r="M392" s="67"/>
      <c r="N392" s="67"/>
      <c r="O392" s="67"/>
      <c r="P392" s="67"/>
      <c r="Q392" s="67"/>
      <c r="R392" s="67"/>
      <c r="S392" s="67"/>
      <c r="T392" s="67"/>
      <c r="U392" s="67"/>
      <c r="V392" s="67"/>
      <c r="W392" s="67"/>
    </row>
    <row r="393">
      <c r="A393" s="134"/>
      <c r="B393" s="67"/>
      <c r="C393" s="67"/>
      <c r="D393" s="67"/>
      <c r="E393" s="67"/>
      <c r="F393" s="67"/>
      <c r="G393" s="67"/>
      <c r="H393" s="67"/>
      <c r="I393" s="67"/>
      <c r="J393" s="67"/>
      <c r="K393" s="67"/>
      <c r="L393" s="67"/>
      <c r="M393" s="67"/>
      <c r="N393" s="67"/>
      <c r="O393" s="67"/>
      <c r="P393" s="67"/>
      <c r="Q393" s="67"/>
      <c r="R393" s="67"/>
      <c r="S393" s="67"/>
      <c r="T393" s="67"/>
      <c r="U393" s="67"/>
      <c r="V393" s="67"/>
      <c r="W393" s="67"/>
    </row>
    <row r="394">
      <c r="A394" s="134"/>
      <c r="B394" s="67"/>
      <c r="C394" s="67"/>
      <c r="D394" s="67"/>
      <c r="E394" s="67"/>
      <c r="F394" s="67"/>
      <c r="G394" s="67"/>
      <c r="H394" s="67"/>
      <c r="I394" s="67"/>
      <c r="J394" s="67"/>
      <c r="K394" s="67"/>
      <c r="L394" s="67"/>
      <c r="M394" s="67"/>
      <c r="N394" s="67"/>
      <c r="O394" s="67"/>
      <c r="P394" s="67"/>
      <c r="Q394" s="67"/>
      <c r="R394" s="67"/>
      <c r="S394" s="67"/>
      <c r="T394" s="67"/>
      <c r="U394" s="67"/>
      <c r="V394" s="67"/>
      <c r="W394" s="67"/>
    </row>
    <row r="395">
      <c r="A395" s="134"/>
      <c r="B395" s="67"/>
      <c r="C395" s="67"/>
      <c r="D395" s="67"/>
      <c r="E395" s="67"/>
      <c r="F395" s="67"/>
      <c r="G395" s="67"/>
      <c r="H395" s="67"/>
      <c r="I395" s="67"/>
      <c r="J395" s="67"/>
      <c r="K395" s="67"/>
      <c r="L395" s="67"/>
      <c r="M395" s="67"/>
      <c r="N395" s="67"/>
      <c r="O395" s="67"/>
      <c r="P395" s="67"/>
      <c r="Q395" s="67"/>
      <c r="R395" s="67"/>
      <c r="S395" s="67"/>
      <c r="T395" s="67"/>
      <c r="U395" s="67"/>
      <c r="V395" s="67"/>
      <c r="W395" s="67"/>
    </row>
    <row r="396">
      <c r="A396" s="134"/>
      <c r="B396" s="67"/>
      <c r="C396" s="67"/>
      <c r="D396" s="67"/>
      <c r="E396" s="67"/>
      <c r="F396" s="67"/>
      <c r="G396" s="67"/>
      <c r="H396" s="67"/>
      <c r="I396" s="67"/>
      <c r="J396" s="67"/>
      <c r="K396" s="67"/>
      <c r="L396" s="67"/>
      <c r="M396" s="67"/>
      <c r="N396" s="67"/>
      <c r="O396" s="67"/>
      <c r="P396" s="67"/>
      <c r="Q396" s="67"/>
      <c r="R396" s="67"/>
      <c r="S396" s="67"/>
      <c r="T396" s="67"/>
      <c r="U396" s="67"/>
      <c r="V396" s="67"/>
      <c r="W396" s="67"/>
    </row>
    <row r="397">
      <c r="A397" s="134"/>
      <c r="B397" s="67"/>
      <c r="C397" s="67"/>
      <c r="D397" s="67"/>
      <c r="E397" s="67"/>
      <c r="F397" s="67"/>
      <c r="G397" s="67"/>
      <c r="H397" s="67"/>
      <c r="I397" s="67"/>
      <c r="J397" s="67"/>
      <c r="K397" s="67"/>
      <c r="L397" s="67"/>
      <c r="M397" s="67"/>
      <c r="N397" s="67"/>
      <c r="O397" s="67"/>
      <c r="P397" s="67"/>
      <c r="Q397" s="67"/>
      <c r="R397" s="67"/>
      <c r="S397" s="67"/>
      <c r="T397" s="67"/>
      <c r="U397" s="67"/>
      <c r="V397" s="67"/>
      <c r="W397" s="67"/>
    </row>
    <row r="398">
      <c r="A398" s="134"/>
      <c r="B398" s="67"/>
      <c r="C398" s="67"/>
      <c r="D398" s="67"/>
      <c r="E398" s="67"/>
      <c r="F398" s="67"/>
      <c r="G398" s="67"/>
      <c r="H398" s="67"/>
      <c r="I398" s="67"/>
      <c r="J398" s="67"/>
      <c r="K398" s="67"/>
      <c r="L398" s="67"/>
      <c r="M398" s="67"/>
      <c r="N398" s="67"/>
      <c r="O398" s="67"/>
      <c r="P398" s="67"/>
      <c r="Q398" s="67"/>
      <c r="R398" s="67"/>
      <c r="S398" s="67"/>
      <c r="T398" s="67"/>
      <c r="U398" s="67"/>
      <c r="V398" s="67"/>
      <c r="W398" s="67"/>
    </row>
    <row r="399">
      <c r="A399" s="134"/>
      <c r="B399" s="67"/>
      <c r="C399" s="67"/>
      <c r="D399" s="67"/>
      <c r="E399" s="67"/>
      <c r="F399" s="67"/>
      <c r="G399" s="67"/>
      <c r="H399" s="67"/>
      <c r="I399" s="67"/>
      <c r="J399" s="67"/>
      <c r="K399" s="67"/>
      <c r="L399" s="67"/>
      <c r="M399" s="67"/>
      <c r="N399" s="67"/>
      <c r="O399" s="67"/>
      <c r="P399" s="67"/>
      <c r="Q399" s="67"/>
      <c r="R399" s="67"/>
      <c r="S399" s="67"/>
      <c r="T399" s="67"/>
      <c r="U399" s="67"/>
      <c r="V399" s="67"/>
      <c r="W399" s="67"/>
    </row>
    <row r="400">
      <c r="A400" s="134"/>
      <c r="B400" s="67"/>
      <c r="C400" s="67"/>
      <c r="D400" s="67"/>
      <c r="E400" s="67"/>
      <c r="F400" s="67"/>
      <c r="G400" s="67"/>
      <c r="H400" s="67"/>
      <c r="I400" s="67"/>
      <c r="J400" s="67"/>
      <c r="K400" s="67"/>
      <c r="L400" s="67"/>
      <c r="M400" s="67"/>
      <c r="N400" s="67"/>
      <c r="O400" s="67"/>
      <c r="P400" s="67"/>
      <c r="Q400" s="67"/>
      <c r="R400" s="67"/>
      <c r="S400" s="67"/>
      <c r="T400" s="67"/>
      <c r="U400" s="67"/>
      <c r="V400" s="67"/>
      <c r="W400" s="67"/>
    </row>
    <row r="401">
      <c r="A401" s="134"/>
      <c r="B401" s="67"/>
      <c r="C401" s="67"/>
      <c r="D401" s="67"/>
      <c r="E401" s="67"/>
      <c r="F401" s="67"/>
      <c r="G401" s="67"/>
      <c r="H401" s="67"/>
      <c r="I401" s="67"/>
      <c r="J401" s="67"/>
      <c r="K401" s="67"/>
      <c r="L401" s="67"/>
      <c r="M401" s="67"/>
      <c r="N401" s="67"/>
      <c r="O401" s="67"/>
      <c r="P401" s="67"/>
      <c r="Q401" s="67"/>
      <c r="R401" s="67"/>
      <c r="S401" s="67"/>
      <c r="T401" s="67"/>
      <c r="U401" s="67"/>
      <c r="V401" s="67"/>
      <c r="W401" s="67"/>
    </row>
    <row r="402">
      <c r="A402" s="134"/>
      <c r="B402" s="67"/>
      <c r="C402" s="67"/>
      <c r="D402" s="67"/>
      <c r="E402" s="67"/>
      <c r="F402" s="67"/>
      <c r="G402" s="67"/>
      <c r="H402" s="67"/>
      <c r="I402" s="67"/>
      <c r="J402" s="67"/>
      <c r="K402" s="67"/>
      <c r="L402" s="67"/>
      <c r="M402" s="67"/>
      <c r="N402" s="67"/>
      <c r="O402" s="67"/>
      <c r="P402" s="67"/>
      <c r="Q402" s="67"/>
      <c r="R402" s="67"/>
      <c r="S402" s="67"/>
      <c r="T402" s="67"/>
      <c r="U402" s="67"/>
      <c r="V402" s="67"/>
      <c r="W402" s="67"/>
    </row>
    <row r="403">
      <c r="A403" s="134"/>
      <c r="B403" s="67"/>
      <c r="C403" s="67"/>
      <c r="D403" s="67"/>
      <c r="E403" s="67"/>
      <c r="F403" s="67"/>
      <c r="G403" s="67"/>
      <c r="H403" s="67"/>
      <c r="I403" s="67"/>
      <c r="J403" s="67"/>
      <c r="K403" s="67"/>
      <c r="L403" s="67"/>
      <c r="M403" s="67"/>
      <c r="N403" s="67"/>
      <c r="O403" s="67"/>
      <c r="P403" s="67"/>
      <c r="Q403" s="67"/>
      <c r="R403" s="67"/>
      <c r="S403" s="67"/>
      <c r="T403" s="67"/>
      <c r="U403" s="67"/>
      <c r="V403" s="67"/>
      <c r="W403" s="67"/>
    </row>
    <row r="404">
      <c r="A404" s="134"/>
      <c r="B404" s="67"/>
      <c r="C404" s="67"/>
      <c r="D404" s="67"/>
      <c r="E404" s="67"/>
      <c r="F404" s="67"/>
      <c r="G404" s="67"/>
      <c r="H404" s="67"/>
      <c r="I404" s="67"/>
      <c r="J404" s="67"/>
      <c r="K404" s="67"/>
      <c r="L404" s="67"/>
      <c r="M404" s="67"/>
      <c r="N404" s="67"/>
      <c r="O404" s="67"/>
      <c r="P404" s="67"/>
      <c r="Q404" s="67"/>
      <c r="R404" s="67"/>
      <c r="S404" s="67"/>
      <c r="T404" s="67"/>
      <c r="U404" s="67"/>
      <c r="V404" s="67"/>
      <c r="W404" s="67"/>
    </row>
    <row r="405">
      <c r="A405" s="134"/>
      <c r="B405" s="67"/>
      <c r="C405" s="67"/>
      <c r="D405" s="67"/>
      <c r="E405" s="67"/>
      <c r="F405" s="67"/>
      <c r="G405" s="67"/>
      <c r="H405" s="67"/>
      <c r="I405" s="67"/>
      <c r="J405" s="67"/>
      <c r="K405" s="67"/>
      <c r="L405" s="67"/>
      <c r="M405" s="67"/>
      <c r="N405" s="67"/>
      <c r="O405" s="67"/>
      <c r="P405" s="67"/>
      <c r="Q405" s="67"/>
      <c r="R405" s="67"/>
      <c r="S405" s="67"/>
      <c r="T405" s="67"/>
      <c r="U405" s="67"/>
      <c r="V405" s="67"/>
      <c r="W405" s="67"/>
    </row>
    <row r="406">
      <c r="A406" s="134"/>
      <c r="B406" s="67"/>
      <c r="C406" s="67"/>
      <c r="D406" s="67"/>
      <c r="E406" s="67"/>
      <c r="F406" s="67"/>
      <c r="G406" s="67"/>
      <c r="H406" s="67"/>
      <c r="I406" s="67"/>
      <c r="J406" s="67"/>
      <c r="K406" s="67"/>
      <c r="L406" s="67"/>
      <c r="M406" s="67"/>
      <c r="N406" s="67"/>
      <c r="O406" s="67"/>
      <c r="P406" s="67"/>
      <c r="Q406" s="67"/>
      <c r="R406" s="67"/>
      <c r="S406" s="67"/>
      <c r="T406" s="67"/>
      <c r="U406" s="67"/>
      <c r="V406" s="67"/>
      <c r="W406" s="67"/>
    </row>
    <row r="407">
      <c r="A407" s="134"/>
      <c r="B407" s="67"/>
      <c r="C407" s="67"/>
      <c r="D407" s="67"/>
      <c r="E407" s="67"/>
      <c r="F407" s="67"/>
      <c r="G407" s="67"/>
      <c r="H407" s="67"/>
      <c r="I407" s="67"/>
      <c r="J407" s="67"/>
      <c r="K407" s="67"/>
      <c r="L407" s="67"/>
      <c r="M407" s="67"/>
      <c r="N407" s="67"/>
      <c r="O407" s="67"/>
      <c r="P407" s="67"/>
      <c r="Q407" s="67"/>
      <c r="R407" s="67"/>
      <c r="S407" s="67"/>
      <c r="T407" s="67"/>
      <c r="U407" s="67"/>
      <c r="V407" s="67"/>
      <c r="W407" s="67"/>
    </row>
    <row r="408">
      <c r="A408" s="134"/>
      <c r="B408" s="67"/>
      <c r="C408" s="67"/>
      <c r="D408" s="67"/>
      <c r="E408" s="67"/>
      <c r="F408" s="67"/>
      <c r="G408" s="67"/>
      <c r="H408" s="67"/>
      <c r="I408" s="67"/>
      <c r="J408" s="67"/>
      <c r="K408" s="67"/>
      <c r="L408" s="67"/>
      <c r="M408" s="67"/>
      <c r="N408" s="67"/>
      <c r="O408" s="67"/>
      <c r="P408" s="67"/>
      <c r="Q408" s="67"/>
      <c r="R408" s="67"/>
      <c r="S408" s="67"/>
      <c r="T408" s="67"/>
      <c r="U408" s="67"/>
      <c r="V408" s="67"/>
      <c r="W408" s="67"/>
    </row>
    <row r="409">
      <c r="A409" s="134"/>
      <c r="B409" s="67"/>
      <c r="C409" s="67"/>
      <c r="D409" s="67"/>
      <c r="E409" s="67"/>
      <c r="F409" s="67"/>
      <c r="G409" s="67"/>
      <c r="H409" s="67"/>
      <c r="I409" s="67"/>
      <c r="J409" s="67"/>
      <c r="K409" s="67"/>
      <c r="L409" s="67"/>
      <c r="M409" s="67"/>
      <c r="N409" s="67"/>
      <c r="O409" s="67"/>
      <c r="P409" s="67"/>
      <c r="Q409" s="67"/>
      <c r="R409" s="67"/>
      <c r="S409" s="67"/>
      <c r="T409" s="67"/>
      <c r="U409" s="67"/>
      <c r="V409" s="67"/>
      <c r="W409" s="67"/>
    </row>
    <row r="410">
      <c r="A410" s="134"/>
      <c r="B410" s="67"/>
      <c r="C410" s="67"/>
      <c r="D410" s="67"/>
      <c r="E410" s="67"/>
      <c r="F410" s="67"/>
      <c r="G410" s="67"/>
      <c r="H410" s="67"/>
      <c r="I410" s="67"/>
      <c r="J410" s="67"/>
      <c r="K410" s="67"/>
      <c r="L410" s="67"/>
      <c r="M410" s="67"/>
      <c r="N410" s="67"/>
      <c r="O410" s="67"/>
      <c r="P410" s="67"/>
      <c r="Q410" s="67"/>
      <c r="R410" s="67"/>
      <c r="S410" s="67"/>
      <c r="T410" s="67"/>
      <c r="U410" s="67"/>
      <c r="V410" s="67"/>
      <c r="W410" s="67"/>
    </row>
    <row r="411">
      <c r="A411" s="134"/>
      <c r="B411" s="67"/>
      <c r="C411" s="67"/>
      <c r="D411" s="67"/>
      <c r="E411" s="67"/>
      <c r="F411" s="67"/>
      <c r="G411" s="67"/>
      <c r="H411" s="67"/>
      <c r="I411" s="67"/>
      <c r="J411" s="67"/>
      <c r="K411" s="67"/>
      <c r="L411" s="67"/>
      <c r="M411" s="67"/>
      <c r="N411" s="67"/>
      <c r="O411" s="67"/>
      <c r="P411" s="67"/>
      <c r="Q411" s="67"/>
      <c r="R411" s="67"/>
      <c r="S411" s="67"/>
      <c r="T411" s="67"/>
      <c r="U411" s="67"/>
      <c r="V411" s="67"/>
      <c r="W411" s="67"/>
    </row>
    <row r="412">
      <c r="A412" s="134"/>
      <c r="B412" s="67"/>
      <c r="C412" s="67"/>
      <c r="D412" s="67"/>
      <c r="E412" s="67"/>
      <c r="F412" s="67"/>
      <c r="G412" s="67"/>
      <c r="H412" s="67"/>
      <c r="I412" s="67"/>
      <c r="J412" s="67"/>
      <c r="K412" s="67"/>
      <c r="L412" s="67"/>
      <c r="M412" s="67"/>
      <c r="N412" s="67"/>
      <c r="O412" s="67"/>
      <c r="P412" s="67"/>
      <c r="Q412" s="67"/>
      <c r="R412" s="67"/>
      <c r="S412" s="67"/>
      <c r="T412" s="67"/>
      <c r="U412" s="67"/>
      <c r="V412" s="67"/>
      <c r="W412" s="67"/>
    </row>
    <row r="413">
      <c r="A413" s="134"/>
      <c r="B413" s="67"/>
      <c r="C413" s="67"/>
      <c r="D413" s="67"/>
      <c r="E413" s="67"/>
      <c r="F413" s="67"/>
      <c r="G413" s="67"/>
      <c r="H413" s="67"/>
      <c r="I413" s="67"/>
      <c r="J413" s="67"/>
      <c r="K413" s="67"/>
      <c r="L413" s="67"/>
      <c r="M413" s="67"/>
      <c r="N413" s="67"/>
      <c r="O413" s="67"/>
      <c r="P413" s="67"/>
      <c r="Q413" s="67"/>
      <c r="R413" s="67"/>
      <c r="S413" s="67"/>
      <c r="T413" s="67"/>
      <c r="U413" s="67"/>
      <c r="V413" s="67"/>
      <c r="W413" s="67"/>
    </row>
    <row r="414">
      <c r="A414" s="134"/>
      <c r="B414" s="67"/>
      <c r="C414" s="67"/>
      <c r="D414" s="67"/>
      <c r="E414" s="67"/>
      <c r="F414" s="67"/>
      <c r="G414" s="67"/>
      <c r="H414" s="67"/>
      <c r="I414" s="67"/>
      <c r="J414" s="67"/>
      <c r="K414" s="67"/>
      <c r="L414" s="67"/>
      <c r="M414" s="67"/>
      <c r="N414" s="67"/>
      <c r="O414" s="67"/>
      <c r="P414" s="67"/>
      <c r="Q414" s="67"/>
      <c r="R414" s="67"/>
      <c r="S414" s="67"/>
      <c r="T414" s="67"/>
      <c r="U414" s="67"/>
      <c r="V414" s="67"/>
      <c r="W414" s="67"/>
    </row>
    <row r="415">
      <c r="A415" s="134"/>
      <c r="B415" s="67"/>
      <c r="C415" s="67"/>
      <c r="D415" s="67"/>
      <c r="E415" s="67"/>
      <c r="F415" s="67"/>
      <c r="G415" s="67"/>
      <c r="H415" s="67"/>
      <c r="I415" s="67"/>
      <c r="J415" s="67"/>
      <c r="K415" s="67"/>
      <c r="L415" s="67"/>
      <c r="M415" s="67"/>
      <c r="N415" s="67"/>
      <c r="O415" s="67"/>
      <c r="P415" s="67"/>
      <c r="Q415" s="67"/>
      <c r="R415" s="67"/>
      <c r="S415" s="67"/>
      <c r="T415" s="67"/>
      <c r="U415" s="67"/>
      <c r="V415" s="67"/>
      <c r="W415" s="67"/>
    </row>
    <row r="416">
      <c r="A416" s="134"/>
      <c r="B416" s="67"/>
      <c r="C416" s="67"/>
      <c r="D416" s="67"/>
      <c r="E416" s="67"/>
      <c r="F416" s="67"/>
      <c r="G416" s="67"/>
      <c r="H416" s="67"/>
      <c r="I416" s="67"/>
      <c r="J416" s="67"/>
      <c r="K416" s="67"/>
      <c r="L416" s="67"/>
      <c r="M416" s="67"/>
      <c r="N416" s="67"/>
      <c r="O416" s="67"/>
      <c r="P416" s="67"/>
      <c r="Q416" s="67"/>
      <c r="R416" s="67"/>
      <c r="S416" s="67"/>
      <c r="T416" s="67"/>
      <c r="U416" s="67"/>
      <c r="V416" s="67"/>
      <c r="W416" s="67"/>
    </row>
    <row r="417">
      <c r="A417" s="134"/>
      <c r="B417" s="67"/>
      <c r="C417" s="67"/>
      <c r="D417" s="67"/>
      <c r="E417" s="67"/>
      <c r="F417" s="67"/>
      <c r="G417" s="67"/>
      <c r="H417" s="67"/>
      <c r="I417" s="67"/>
      <c r="J417" s="67"/>
      <c r="K417" s="67"/>
      <c r="L417" s="67"/>
      <c r="M417" s="67"/>
      <c r="N417" s="67"/>
      <c r="O417" s="67"/>
      <c r="P417" s="67"/>
      <c r="Q417" s="67"/>
      <c r="R417" s="67"/>
      <c r="S417" s="67"/>
      <c r="T417" s="67"/>
      <c r="U417" s="67"/>
      <c r="V417" s="67"/>
      <c r="W417" s="67"/>
    </row>
    <row r="418">
      <c r="A418" s="134"/>
      <c r="B418" s="67"/>
      <c r="C418" s="67"/>
      <c r="D418" s="67"/>
      <c r="E418" s="67"/>
      <c r="F418" s="67"/>
      <c r="G418" s="67"/>
      <c r="H418" s="67"/>
      <c r="I418" s="67"/>
      <c r="J418" s="67"/>
      <c r="K418" s="67"/>
      <c r="L418" s="67"/>
      <c r="M418" s="67"/>
      <c r="N418" s="67"/>
      <c r="O418" s="67"/>
      <c r="P418" s="67"/>
      <c r="Q418" s="67"/>
      <c r="R418" s="67"/>
      <c r="S418" s="67"/>
      <c r="T418" s="67"/>
      <c r="U418" s="67"/>
      <c r="V418" s="67"/>
      <c r="W418" s="67"/>
    </row>
    <row r="419">
      <c r="A419" s="134"/>
      <c r="B419" s="67"/>
      <c r="C419" s="67"/>
      <c r="D419" s="67"/>
      <c r="E419" s="67"/>
      <c r="F419" s="67"/>
      <c r="G419" s="67"/>
      <c r="H419" s="67"/>
      <c r="I419" s="67"/>
      <c r="J419" s="67"/>
      <c r="K419" s="67"/>
      <c r="L419" s="67"/>
      <c r="M419" s="67"/>
      <c r="N419" s="67"/>
      <c r="O419" s="67"/>
      <c r="P419" s="67"/>
      <c r="Q419" s="67"/>
      <c r="R419" s="67"/>
      <c r="S419" s="67"/>
      <c r="T419" s="67"/>
      <c r="U419" s="67"/>
      <c r="V419" s="67"/>
      <c r="W419" s="67"/>
    </row>
    <row r="420">
      <c r="A420" s="134"/>
      <c r="B420" s="67"/>
      <c r="C420" s="67"/>
      <c r="D420" s="67"/>
      <c r="E420" s="67"/>
      <c r="F420" s="67"/>
      <c r="G420" s="67"/>
      <c r="H420" s="67"/>
      <c r="I420" s="67"/>
      <c r="J420" s="67"/>
      <c r="K420" s="67"/>
      <c r="L420" s="67"/>
      <c r="M420" s="67"/>
      <c r="N420" s="67"/>
      <c r="O420" s="67"/>
      <c r="P420" s="67"/>
      <c r="Q420" s="67"/>
      <c r="R420" s="67"/>
      <c r="S420" s="67"/>
      <c r="T420" s="67"/>
      <c r="U420" s="67"/>
      <c r="V420" s="67"/>
      <c r="W420" s="67"/>
    </row>
    <row r="421">
      <c r="A421" s="134"/>
      <c r="B421" s="67"/>
      <c r="C421" s="67"/>
      <c r="D421" s="67"/>
      <c r="E421" s="67"/>
      <c r="F421" s="67"/>
      <c r="G421" s="67"/>
      <c r="H421" s="67"/>
      <c r="I421" s="67"/>
      <c r="J421" s="67"/>
      <c r="K421" s="67"/>
      <c r="L421" s="67"/>
      <c r="M421" s="67"/>
      <c r="N421" s="67"/>
      <c r="O421" s="67"/>
      <c r="P421" s="67"/>
      <c r="Q421" s="67"/>
      <c r="R421" s="67"/>
      <c r="S421" s="67"/>
      <c r="T421" s="67"/>
      <c r="U421" s="67"/>
      <c r="V421" s="67"/>
      <c r="W421" s="67"/>
    </row>
    <row r="422">
      <c r="A422" s="134"/>
      <c r="B422" s="67"/>
      <c r="C422" s="67"/>
      <c r="D422" s="67"/>
      <c r="E422" s="67"/>
      <c r="F422" s="67"/>
      <c r="G422" s="67"/>
      <c r="H422" s="67"/>
      <c r="I422" s="67"/>
      <c r="J422" s="67"/>
      <c r="K422" s="67"/>
      <c r="L422" s="67"/>
      <c r="M422" s="67"/>
      <c r="N422" s="67"/>
      <c r="O422" s="67"/>
      <c r="P422" s="67"/>
      <c r="Q422" s="67"/>
      <c r="R422" s="67"/>
      <c r="S422" s="67"/>
      <c r="T422" s="67"/>
      <c r="U422" s="67"/>
      <c r="V422" s="67"/>
      <c r="W422" s="67"/>
    </row>
    <row r="423">
      <c r="A423" s="134"/>
      <c r="B423" s="67"/>
      <c r="C423" s="67"/>
      <c r="D423" s="67"/>
      <c r="E423" s="67"/>
      <c r="F423" s="67"/>
      <c r="G423" s="67"/>
      <c r="H423" s="67"/>
      <c r="I423" s="67"/>
      <c r="J423" s="67"/>
      <c r="K423" s="67"/>
      <c r="L423" s="67"/>
      <c r="M423" s="67"/>
      <c r="N423" s="67"/>
      <c r="O423" s="67"/>
      <c r="P423" s="67"/>
      <c r="Q423" s="67"/>
      <c r="R423" s="67"/>
      <c r="S423" s="67"/>
      <c r="T423" s="67"/>
      <c r="U423" s="67"/>
      <c r="V423" s="67"/>
      <c r="W423" s="67"/>
    </row>
    <row r="424">
      <c r="A424" s="134"/>
      <c r="B424" s="67"/>
      <c r="C424" s="67"/>
      <c r="D424" s="67"/>
      <c r="E424" s="67"/>
      <c r="F424" s="67"/>
      <c r="G424" s="67"/>
      <c r="H424" s="67"/>
      <c r="I424" s="67"/>
      <c r="J424" s="67"/>
      <c r="K424" s="67"/>
      <c r="L424" s="67"/>
      <c r="M424" s="67"/>
      <c r="N424" s="67"/>
      <c r="O424" s="67"/>
      <c r="P424" s="67"/>
      <c r="Q424" s="67"/>
      <c r="R424" s="67"/>
      <c r="S424" s="67"/>
      <c r="T424" s="67"/>
      <c r="U424" s="67"/>
      <c r="V424" s="67"/>
      <c r="W424" s="67"/>
    </row>
    <row r="425">
      <c r="A425" s="134"/>
      <c r="B425" s="67"/>
      <c r="C425" s="67"/>
      <c r="D425" s="67"/>
      <c r="E425" s="67"/>
      <c r="F425" s="67"/>
      <c r="G425" s="67"/>
      <c r="H425" s="67"/>
      <c r="I425" s="67"/>
      <c r="J425" s="67"/>
      <c r="K425" s="67"/>
      <c r="L425" s="67"/>
      <c r="M425" s="67"/>
      <c r="N425" s="67"/>
      <c r="O425" s="67"/>
      <c r="P425" s="67"/>
      <c r="Q425" s="67"/>
      <c r="R425" s="67"/>
      <c r="S425" s="67"/>
      <c r="T425" s="67"/>
      <c r="U425" s="67"/>
      <c r="V425" s="67"/>
      <c r="W425" s="67"/>
    </row>
    <row r="426">
      <c r="A426" s="134"/>
      <c r="B426" s="67"/>
      <c r="C426" s="67"/>
      <c r="D426" s="67"/>
      <c r="E426" s="67"/>
      <c r="F426" s="67"/>
      <c r="G426" s="67"/>
      <c r="H426" s="67"/>
      <c r="I426" s="67"/>
      <c r="J426" s="67"/>
      <c r="K426" s="67"/>
      <c r="L426" s="67"/>
      <c r="M426" s="67"/>
      <c r="N426" s="67"/>
      <c r="O426" s="67"/>
      <c r="P426" s="67"/>
      <c r="Q426" s="67"/>
      <c r="R426" s="67"/>
      <c r="S426" s="67"/>
      <c r="T426" s="67"/>
      <c r="U426" s="67"/>
      <c r="V426" s="67"/>
      <c r="W426" s="67"/>
    </row>
    <row r="427">
      <c r="A427" s="134"/>
      <c r="B427" s="67"/>
      <c r="C427" s="67"/>
      <c r="D427" s="67"/>
      <c r="E427" s="67"/>
      <c r="F427" s="67"/>
      <c r="G427" s="67"/>
      <c r="H427" s="67"/>
      <c r="I427" s="67"/>
      <c r="J427" s="67"/>
      <c r="K427" s="67"/>
      <c r="L427" s="67"/>
      <c r="M427" s="67"/>
      <c r="N427" s="67"/>
      <c r="O427" s="67"/>
      <c r="P427" s="67"/>
      <c r="Q427" s="67"/>
      <c r="R427" s="67"/>
      <c r="S427" s="67"/>
      <c r="T427" s="67"/>
      <c r="U427" s="67"/>
      <c r="V427" s="67"/>
      <c r="W427" s="67"/>
    </row>
    <row r="428">
      <c r="A428" s="134"/>
      <c r="B428" s="67"/>
      <c r="C428" s="67"/>
      <c r="D428" s="67"/>
      <c r="E428" s="67"/>
      <c r="F428" s="67"/>
      <c r="G428" s="67"/>
      <c r="H428" s="67"/>
      <c r="I428" s="67"/>
      <c r="J428" s="67"/>
      <c r="K428" s="67"/>
      <c r="L428" s="67"/>
      <c r="M428" s="67"/>
      <c r="N428" s="67"/>
      <c r="O428" s="67"/>
      <c r="P428" s="67"/>
      <c r="Q428" s="67"/>
      <c r="R428" s="67"/>
      <c r="S428" s="67"/>
      <c r="T428" s="67"/>
      <c r="U428" s="67"/>
      <c r="V428" s="67"/>
      <c r="W428" s="67"/>
    </row>
    <row r="429">
      <c r="A429" s="134"/>
      <c r="B429" s="67"/>
      <c r="C429" s="67"/>
      <c r="D429" s="67"/>
      <c r="E429" s="67"/>
      <c r="F429" s="67"/>
      <c r="G429" s="67"/>
      <c r="H429" s="67"/>
      <c r="I429" s="67"/>
      <c r="J429" s="67"/>
      <c r="K429" s="67"/>
      <c r="L429" s="67"/>
      <c r="M429" s="67"/>
      <c r="N429" s="67"/>
      <c r="O429" s="67"/>
      <c r="P429" s="67"/>
      <c r="Q429" s="67"/>
      <c r="R429" s="67"/>
      <c r="S429" s="67"/>
      <c r="T429" s="67"/>
      <c r="U429" s="67"/>
      <c r="V429" s="67"/>
      <c r="W429" s="67"/>
    </row>
    <row r="430">
      <c r="A430" s="134"/>
      <c r="B430" s="67"/>
      <c r="C430" s="67"/>
      <c r="D430" s="67"/>
      <c r="E430" s="67"/>
      <c r="F430" s="67"/>
      <c r="G430" s="67"/>
      <c r="H430" s="67"/>
      <c r="I430" s="67"/>
      <c r="J430" s="67"/>
      <c r="K430" s="67"/>
      <c r="L430" s="67"/>
      <c r="M430" s="67"/>
      <c r="N430" s="67"/>
      <c r="O430" s="67"/>
      <c r="P430" s="67"/>
      <c r="Q430" s="67"/>
      <c r="R430" s="67"/>
      <c r="S430" s="67"/>
      <c r="T430" s="67"/>
      <c r="U430" s="67"/>
      <c r="V430" s="67"/>
      <c r="W430" s="67"/>
    </row>
    <row r="431">
      <c r="A431" s="134"/>
      <c r="B431" s="67"/>
      <c r="C431" s="67"/>
      <c r="D431" s="67"/>
      <c r="E431" s="67"/>
      <c r="F431" s="67"/>
      <c r="G431" s="67"/>
      <c r="H431" s="67"/>
      <c r="I431" s="67"/>
      <c r="J431" s="67"/>
      <c r="K431" s="67"/>
      <c r="L431" s="67"/>
      <c r="M431" s="67"/>
      <c r="N431" s="67"/>
      <c r="O431" s="67"/>
      <c r="P431" s="67"/>
      <c r="Q431" s="67"/>
      <c r="R431" s="67"/>
      <c r="S431" s="67"/>
      <c r="T431" s="67"/>
      <c r="U431" s="67"/>
      <c r="V431" s="67"/>
      <c r="W431" s="67"/>
    </row>
    <row r="432">
      <c r="A432" s="134"/>
      <c r="B432" s="67"/>
      <c r="C432" s="67"/>
      <c r="D432" s="67"/>
      <c r="E432" s="67"/>
      <c r="F432" s="67"/>
      <c r="G432" s="67"/>
      <c r="H432" s="67"/>
      <c r="I432" s="67"/>
      <c r="J432" s="67"/>
      <c r="K432" s="67"/>
      <c r="L432" s="67"/>
      <c r="M432" s="67"/>
      <c r="N432" s="67"/>
      <c r="O432" s="67"/>
      <c r="P432" s="67"/>
      <c r="Q432" s="67"/>
      <c r="R432" s="67"/>
      <c r="S432" s="67"/>
      <c r="T432" s="67"/>
      <c r="U432" s="67"/>
      <c r="V432" s="67"/>
      <c r="W432" s="67"/>
    </row>
    <row r="433">
      <c r="A433" s="134"/>
      <c r="B433" s="67"/>
      <c r="C433" s="67"/>
      <c r="D433" s="67"/>
      <c r="E433" s="67"/>
      <c r="F433" s="67"/>
      <c r="G433" s="67"/>
      <c r="H433" s="67"/>
      <c r="I433" s="67"/>
      <c r="J433" s="67"/>
      <c r="K433" s="67"/>
      <c r="L433" s="67"/>
      <c r="M433" s="67"/>
      <c r="N433" s="67"/>
      <c r="O433" s="67"/>
      <c r="P433" s="67"/>
      <c r="Q433" s="67"/>
      <c r="R433" s="67"/>
      <c r="S433" s="67"/>
      <c r="T433" s="67"/>
      <c r="U433" s="67"/>
      <c r="V433" s="67"/>
      <c r="W433" s="67"/>
    </row>
    <row r="434">
      <c r="A434" s="134"/>
      <c r="B434" s="67"/>
      <c r="C434" s="67"/>
      <c r="D434" s="67"/>
      <c r="E434" s="67"/>
      <c r="F434" s="67"/>
      <c r="G434" s="67"/>
      <c r="H434" s="67"/>
      <c r="I434" s="67"/>
      <c r="J434" s="67"/>
      <c r="K434" s="67"/>
      <c r="L434" s="67"/>
      <c r="M434" s="67"/>
      <c r="N434" s="67"/>
      <c r="O434" s="67"/>
      <c r="P434" s="67"/>
      <c r="Q434" s="67"/>
      <c r="R434" s="67"/>
      <c r="S434" s="67"/>
      <c r="T434" s="67"/>
      <c r="U434" s="67"/>
      <c r="V434" s="67"/>
      <c r="W434" s="67"/>
    </row>
    <row r="435">
      <c r="A435" s="134"/>
      <c r="B435" s="67"/>
      <c r="C435" s="67"/>
      <c r="D435" s="67"/>
      <c r="E435" s="67"/>
      <c r="F435" s="67"/>
      <c r="G435" s="67"/>
      <c r="H435" s="67"/>
      <c r="I435" s="67"/>
      <c r="J435" s="67"/>
      <c r="K435" s="67"/>
      <c r="L435" s="67"/>
      <c r="M435" s="67"/>
      <c r="N435" s="67"/>
      <c r="O435" s="67"/>
      <c r="P435" s="67"/>
      <c r="Q435" s="67"/>
      <c r="R435" s="67"/>
      <c r="S435" s="67"/>
      <c r="T435" s="67"/>
      <c r="U435" s="67"/>
      <c r="V435" s="67"/>
      <c r="W435" s="67"/>
    </row>
    <row r="436">
      <c r="A436" s="134"/>
      <c r="B436" s="67"/>
      <c r="C436" s="67"/>
      <c r="D436" s="67"/>
      <c r="E436" s="67"/>
      <c r="F436" s="67"/>
      <c r="G436" s="67"/>
      <c r="H436" s="67"/>
      <c r="I436" s="67"/>
      <c r="J436" s="67"/>
      <c r="K436" s="67"/>
      <c r="L436" s="67"/>
      <c r="M436" s="67"/>
      <c r="N436" s="67"/>
      <c r="O436" s="67"/>
      <c r="P436" s="67"/>
      <c r="Q436" s="67"/>
      <c r="R436" s="67"/>
      <c r="S436" s="67"/>
      <c r="T436" s="67"/>
      <c r="U436" s="67"/>
      <c r="V436" s="67"/>
      <c r="W436" s="67"/>
    </row>
    <row r="437">
      <c r="A437" s="134"/>
      <c r="B437" s="67"/>
      <c r="C437" s="67"/>
      <c r="D437" s="67"/>
      <c r="E437" s="67"/>
      <c r="F437" s="67"/>
      <c r="G437" s="67"/>
      <c r="H437" s="67"/>
      <c r="I437" s="67"/>
      <c r="J437" s="67"/>
      <c r="K437" s="67"/>
      <c r="L437" s="67"/>
      <c r="M437" s="67"/>
      <c r="N437" s="67"/>
      <c r="O437" s="67"/>
      <c r="P437" s="67"/>
      <c r="Q437" s="67"/>
      <c r="R437" s="67"/>
      <c r="S437" s="67"/>
      <c r="T437" s="67"/>
      <c r="U437" s="67"/>
      <c r="V437" s="67"/>
      <c r="W437" s="67"/>
    </row>
    <row r="438">
      <c r="A438" s="134"/>
      <c r="B438" s="67"/>
      <c r="C438" s="67"/>
      <c r="D438" s="67"/>
      <c r="E438" s="67"/>
      <c r="F438" s="67"/>
      <c r="G438" s="67"/>
      <c r="H438" s="67"/>
      <c r="I438" s="67"/>
      <c r="J438" s="67"/>
      <c r="K438" s="67"/>
      <c r="L438" s="67"/>
      <c r="M438" s="67"/>
      <c r="N438" s="67"/>
      <c r="O438" s="67"/>
      <c r="P438" s="67"/>
      <c r="Q438" s="67"/>
      <c r="R438" s="67"/>
      <c r="S438" s="67"/>
      <c r="T438" s="67"/>
      <c r="U438" s="67"/>
      <c r="V438" s="67"/>
      <c r="W438" s="67"/>
    </row>
    <row r="439">
      <c r="A439" s="134"/>
      <c r="B439" s="67"/>
      <c r="C439" s="67"/>
      <c r="D439" s="67"/>
      <c r="E439" s="67"/>
      <c r="F439" s="67"/>
      <c r="G439" s="67"/>
      <c r="H439" s="67"/>
      <c r="I439" s="67"/>
      <c r="J439" s="67"/>
      <c r="K439" s="67"/>
      <c r="L439" s="67"/>
      <c r="M439" s="67"/>
      <c r="N439" s="67"/>
      <c r="O439" s="67"/>
      <c r="P439" s="67"/>
      <c r="Q439" s="67"/>
      <c r="R439" s="67"/>
      <c r="S439" s="67"/>
      <c r="T439" s="67"/>
      <c r="U439" s="67"/>
      <c r="V439" s="67"/>
      <c r="W439" s="67"/>
    </row>
    <row r="440">
      <c r="A440" s="134"/>
      <c r="B440" s="67"/>
      <c r="C440" s="67"/>
      <c r="D440" s="67"/>
      <c r="E440" s="67"/>
      <c r="F440" s="67"/>
      <c r="G440" s="67"/>
      <c r="H440" s="67"/>
      <c r="I440" s="67"/>
      <c r="J440" s="67"/>
      <c r="K440" s="67"/>
      <c r="L440" s="67"/>
      <c r="M440" s="67"/>
      <c r="N440" s="67"/>
      <c r="O440" s="67"/>
      <c r="P440" s="67"/>
      <c r="Q440" s="67"/>
      <c r="R440" s="67"/>
      <c r="S440" s="67"/>
      <c r="T440" s="67"/>
      <c r="U440" s="67"/>
      <c r="V440" s="67"/>
      <c r="W440" s="67"/>
    </row>
    <row r="441">
      <c r="A441" s="134"/>
      <c r="B441" s="67"/>
      <c r="C441" s="67"/>
      <c r="D441" s="67"/>
      <c r="E441" s="67"/>
      <c r="F441" s="67"/>
      <c r="G441" s="67"/>
      <c r="H441" s="67"/>
      <c r="I441" s="67"/>
      <c r="J441" s="67"/>
      <c r="K441" s="67"/>
      <c r="L441" s="67"/>
      <c r="M441" s="67"/>
      <c r="N441" s="67"/>
      <c r="O441" s="67"/>
      <c r="P441" s="67"/>
      <c r="Q441" s="67"/>
      <c r="R441" s="67"/>
      <c r="S441" s="67"/>
      <c r="T441" s="67"/>
      <c r="U441" s="67"/>
      <c r="V441" s="67"/>
      <c r="W441" s="67"/>
    </row>
    <row r="442">
      <c r="A442" s="134"/>
      <c r="B442" s="67"/>
      <c r="C442" s="67"/>
      <c r="D442" s="67"/>
      <c r="E442" s="67"/>
      <c r="F442" s="67"/>
      <c r="G442" s="67"/>
      <c r="H442" s="67"/>
      <c r="I442" s="67"/>
      <c r="J442" s="67"/>
      <c r="K442" s="67"/>
      <c r="L442" s="67"/>
      <c r="M442" s="67"/>
      <c r="N442" s="67"/>
      <c r="O442" s="67"/>
      <c r="P442" s="67"/>
      <c r="Q442" s="67"/>
      <c r="R442" s="67"/>
      <c r="S442" s="67"/>
      <c r="T442" s="67"/>
      <c r="U442" s="67"/>
      <c r="V442" s="67"/>
      <c r="W442" s="67"/>
    </row>
    <row r="443">
      <c r="A443" s="134"/>
      <c r="B443" s="67"/>
      <c r="C443" s="67"/>
      <c r="D443" s="67"/>
      <c r="E443" s="67"/>
      <c r="F443" s="67"/>
      <c r="G443" s="67"/>
      <c r="H443" s="67"/>
      <c r="I443" s="67"/>
      <c r="J443" s="67"/>
      <c r="K443" s="67"/>
      <c r="L443" s="67"/>
      <c r="M443" s="67"/>
      <c r="N443" s="67"/>
      <c r="O443" s="67"/>
      <c r="P443" s="67"/>
      <c r="Q443" s="67"/>
      <c r="R443" s="67"/>
      <c r="S443" s="67"/>
      <c r="T443" s="67"/>
      <c r="U443" s="67"/>
      <c r="V443" s="67"/>
      <c r="W443" s="67"/>
    </row>
    <row r="444">
      <c r="A444" s="134"/>
      <c r="B444" s="67"/>
      <c r="C444" s="67"/>
      <c r="D444" s="67"/>
      <c r="E444" s="67"/>
      <c r="F444" s="67"/>
      <c r="G444" s="67"/>
      <c r="H444" s="67"/>
      <c r="I444" s="67"/>
      <c r="J444" s="67"/>
      <c r="K444" s="67"/>
      <c r="L444" s="67"/>
      <c r="M444" s="67"/>
      <c r="N444" s="67"/>
      <c r="O444" s="67"/>
      <c r="P444" s="67"/>
      <c r="Q444" s="67"/>
      <c r="R444" s="67"/>
      <c r="S444" s="67"/>
      <c r="T444" s="67"/>
      <c r="U444" s="67"/>
      <c r="V444" s="67"/>
      <c r="W444" s="67"/>
    </row>
    <row r="445">
      <c r="A445" s="134"/>
      <c r="B445" s="67"/>
      <c r="C445" s="67"/>
      <c r="D445" s="67"/>
      <c r="E445" s="67"/>
      <c r="F445" s="67"/>
      <c r="G445" s="67"/>
      <c r="H445" s="67"/>
      <c r="I445" s="67"/>
      <c r="J445" s="67"/>
      <c r="K445" s="67"/>
      <c r="L445" s="67"/>
      <c r="M445" s="67"/>
      <c r="N445" s="67"/>
      <c r="O445" s="67"/>
      <c r="P445" s="67"/>
      <c r="Q445" s="67"/>
      <c r="R445" s="67"/>
      <c r="S445" s="67"/>
      <c r="T445" s="67"/>
      <c r="U445" s="67"/>
      <c r="V445" s="67"/>
      <c r="W445" s="67"/>
    </row>
    <row r="446">
      <c r="A446" s="134"/>
      <c r="B446" s="67"/>
      <c r="C446" s="67"/>
      <c r="D446" s="67"/>
      <c r="E446" s="67"/>
      <c r="F446" s="67"/>
      <c r="G446" s="67"/>
      <c r="H446" s="67"/>
      <c r="I446" s="67"/>
      <c r="J446" s="67"/>
      <c r="K446" s="67"/>
      <c r="L446" s="67"/>
      <c r="M446" s="67"/>
      <c r="N446" s="67"/>
      <c r="O446" s="67"/>
      <c r="P446" s="67"/>
      <c r="Q446" s="67"/>
      <c r="R446" s="67"/>
      <c r="S446" s="67"/>
      <c r="T446" s="67"/>
      <c r="U446" s="67"/>
      <c r="V446" s="67"/>
      <c r="W446" s="67"/>
    </row>
    <row r="447">
      <c r="A447" s="134"/>
      <c r="B447" s="67"/>
      <c r="C447" s="67"/>
      <c r="D447" s="67"/>
      <c r="E447" s="67"/>
      <c r="F447" s="67"/>
      <c r="G447" s="67"/>
      <c r="H447" s="67"/>
      <c r="I447" s="67"/>
      <c r="J447" s="67"/>
      <c r="K447" s="67"/>
      <c r="L447" s="67"/>
      <c r="M447" s="67"/>
      <c r="N447" s="67"/>
      <c r="O447" s="67"/>
      <c r="P447" s="67"/>
      <c r="Q447" s="67"/>
      <c r="R447" s="67"/>
      <c r="S447" s="67"/>
      <c r="T447" s="67"/>
      <c r="U447" s="67"/>
      <c r="V447" s="67"/>
      <c r="W447" s="67"/>
    </row>
    <row r="448">
      <c r="A448" s="134"/>
      <c r="B448" s="67"/>
      <c r="C448" s="67"/>
      <c r="D448" s="67"/>
      <c r="E448" s="67"/>
      <c r="F448" s="67"/>
      <c r="G448" s="67"/>
      <c r="H448" s="67"/>
      <c r="I448" s="67"/>
      <c r="J448" s="67"/>
      <c r="K448" s="67"/>
      <c r="L448" s="67"/>
      <c r="M448" s="67"/>
      <c r="N448" s="67"/>
      <c r="O448" s="67"/>
      <c r="P448" s="67"/>
      <c r="Q448" s="67"/>
      <c r="R448" s="67"/>
      <c r="S448" s="67"/>
      <c r="T448" s="67"/>
      <c r="U448" s="67"/>
      <c r="V448" s="67"/>
      <c r="W448" s="67"/>
    </row>
    <row r="449">
      <c r="A449" s="134"/>
      <c r="B449" s="67"/>
      <c r="C449" s="67"/>
      <c r="D449" s="67"/>
      <c r="E449" s="67"/>
      <c r="F449" s="67"/>
      <c r="G449" s="67"/>
      <c r="H449" s="67"/>
      <c r="I449" s="67"/>
      <c r="J449" s="67"/>
      <c r="K449" s="67"/>
      <c r="L449" s="67"/>
      <c r="M449" s="67"/>
      <c r="N449" s="67"/>
      <c r="O449" s="67"/>
      <c r="P449" s="67"/>
      <c r="Q449" s="67"/>
      <c r="R449" s="67"/>
      <c r="S449" s="67"/>
      <c r="T449" s="67"/>
      <c r="U449" s="67"/>
      <c r="V449" s="67"/>
      <c r="W449" s="67"/>
    </row>
    <row r="450">
      <c r="A450" s="134"/>
      <c r="B450" s="67"/>
      <c r="C450" s="67"/>
      <c r="D450" s="67"/>
      <c r="E450" s="67"/>
      <c r="F450" s="67"/>
      <c r="G450" s="67"/>
      <c r="H450" s="67"/>
      <c r="I450" s="67"/>
      <c r="J450" s="67"/>
      <c r="K450" s="67"/>
      <c r="L450" s="67"/>
      <c r="M450" s="67"/>
      <c r="N450" s="67"/>
      <c r="O450" s="67"/>
      <c r="P450" s="67"/>
      <c r="Q450" s="67"/>
      <c r="R450" s="67"/>
      <c r="S450" s="67"/>
      <c r="T450" s="67"/>
      <c r="U450" s="67"/>
      <c r="V450" s="67"/>
      <c r="W450" s="67"/>
    </row>
    <row r="451">
      <c r="A451" s="134"/>
      <c r="B451" s="67"/>
      <c r="C451" s="67"/>
      <c r="D451" s="67"/>
      <c r="E451" s="67"/>
      <c r="F451" s="67"/>
      <c r="G451" s="67"/>
      <c r="H451" s="67"/>
      <c r="I451" s="67"/>
      <c r="J451" s="67"/>
      <c r="K451" s="67"/>
      <c r="L451" s="67"/>
      <c r="M451" s="67"/>
      <c r="N451" s="67"/>
      <c r="O451" s="67"/>
      <c r="P451" s="67"/>
      <c r="Q451" s="67"/>
      <c r="R451" s="67"/>
      <c r="S451" s="67"/>
      <c r="T451" s="67"/>
      <c r="U451" s="67"/>
      <c r="V451" s="67"/>
      <c r="W451" s="67"/>
    </row>
    <row r="452">
      <c r="A452" s="134"/>
      <c r="B452" s="67"/>
      <c r="C452" s="67"/>
      <c r="D452" s="67"/>
      <c r="E452" s="67"/>
      <c r="F452" s="67"/>
      <c r="G452" s="67"/>
      <c r="H452" s="67"/>
      <c r="I452" s="67"/>
      <c r="J452" s="67"/>
      <c r="K452" s="67"/>
      <c r="L452" s="67"/>
      <c r="M452" s="67"/>
      <c r="N452" s="67"/>
      <c r="O452" s="67"/>
      <c r="P452" s="67"/>
      <c r="Q452" s="67"/>
      <c r="R452" s="67"/>
      <c r="S452" s="67"/>
      <c r="T452" s="67"/>
      <c r="U452" s="67"/>
      <c r="V452" s="67"/>
      <c r="W452" s="67"/>
    </row>
    <row r="453">
      <c r="A453" s="134"/>
      <c r="B453" s="67"/>
      <c r="C453" s="67"/>
      <c r="D453" s="67"/>
      <c r="E453" s="67"/>
      <c r="F453" s="67"/>
      <c r="G453" s="67"/>
      <c r="H453" s="67"/>
      <c r="I453" s="67"/>
      <c r="J453" s="67"/>
      <c r="K453" s="67"/>
      <c r="L453" s="67"/>
      <c r="M453" s="67"/>
      <c r="N453" s="67"/>
      <c r="O453" s="67"/>
      <c r="P453" s="67"/>
      <c r="Q453" s="67"/>
      <c r="R453" s="67"/>
      <c r="S453" s="67"/>
      <c r="T453" s="67"/>
      <c r="U453" s="67"/>
      <c r="V453" s="67"/>
      <c r="W453" s="67"/>
    </row>
    <row r="454">
      <c r="A454" s="134"/>
      <c r="B454" s="67"/>
      <c r="C454" s="67"/>
      <c r="D454" s="67"/>
      <c r="E454" s="67"/>
      <c r="F454" s="67"/>
      <c r="G454" s="67"/>
      <c r="H454" s="67"/>
      <c r="I454" s="67"/>
      <c r="J454" s="67"/>
      <c r="K454" s="67"/>
      <c r="L454" s="67"/>
      <c r="M454" s="67"/>
      <c r="N454" s="67"/>
      <c r="O454" s="67"/>
      <c r="P454" s="67"/>
      <c r="Q454" s="67"/>
      <c r="R454" s="67"/>
      <c r="S454" s="67"/>
      <c r="T454" s="67"/>
      <c r="U454" s="67"/>
      <c r="V454" s="67"/>
      <c r="W454" s="67"/>
    </row>
    <row r="455">
      <c r="A455" s="134"/>
      <c r="B455" s="67"/>
      <c r="C455" s="67"/>
      <c r="D455" s="67"/>
      <c r="E455" s="67"/>
      <c r="F455" s="67"/>
      <c r="G455" s="67"/>
      <c r="H455" s="67"/>
      <c r="I455" s="67"/>
      <c r="J455" s="67"/>
      <c r="K455" s="67"/>
      <c r="L455" s="67"/>
      <c r="M455" s="67"/>
      <c r="N455" s="67"/>
      <c r="O455" s="67"/>
      <c r="P455" s="67"/>
      <c r="Q455" s="67"/>
      <c r="R455" s="67"/>
      <c r="S455" s="67"/>
      <c r="T455" s="67"/>
      <c r="U455" s="67"/>
      <c r="V455" s="67"/>
      <c r="W455" s="67"/>
    </row>
    <row r="456">
      <c r="A456" s="134"/>
      <c r="B456" s="67"/>
      <c r="C456" s="67"/>
      <c r="D456" s="67"/>
      <c r="E456" s="67"/>
      <c r="F456" s="67"/>
      <c r="G456" s="67"/>
      <c r="H456" s="67"/>
      <c r="I456" s="67"/>
      <c r="J456" s="67"/>
      <c r="K456" s="67"/>
      <c r="L456" s="67"/>
      <c r="M456" s="67"/>
      <c r="N456" s="67"/>
      <c r="O456" s="67"/>
      <c r="P456" s="67"/>
      <c r="Q456" s="67"/>
      <c r="R456" s="67"/>
      <c r="S456" s="67"/>
      <c r="T456" s="67"/>
      <c r="U456" s="67"/>
      <c r="V456" s="67"/>
      <c r="W456" s="67"/>
    </row>
    <row r="457">
      <c r="A457" s="134"/>
      <c r="B457" s="67"/>
      <c r="C457" s="67"/>
      <c r="D457" s="67"/>
      <c r="E457" s="67"/>
      <c r="F457" s="67"/>
      <c r="G457" s="67"/>
      <c r="H457" s="67"/>
      <c r="I457" s="67"/>
      <c r="J457" s="67"/>
      <c r="K457" s="67"/>
      <c r="L457" s="67"/>
      <c r="M457" s="67"/>
      <c r="N457" s="67"/>
      <c r="O457" s="67"/>
      <c r="P457" s="67"/>
      <c r="Q457" s="67"/>
      <c r="R457" s="67"/>
      <c r="S457" s="67"/>
      <c r="T457" s="67"/>
      <c r="U457" s="67"/>
      <c r="V457" s="67"/>
      <c r="W457" s="67"/>
    </row>
    <row r="458">
      <c r="A458" s="134"/>
      <c r="B458" s="67"/>
      <c r="C458" s="67"/>
      <c r="D458" s="67"/>
      <c r="E458" s="67"/>
      <c r="F458" s="67"/>
      <c r="G458" s="67"/>
      <c r="H458" s="67"/>
      <c r="I458" s="67"/>
      <c r="J458" s="67"/>
      <c r="K458" s="67"/>
      <c r="L458" s="67"/>
      <c r="M458" s="67"/>
      <c r="N458" s="67"/>
      <c r="O458" s="67"/>
      <c r="P458" s="67"/>
      <c r="Q458" s="67"/>
      <c r="R458" s="67"/>
      <c r="S458" s="67"/>
      <c r="T458" s="67"/>
      <c r="U458" s="67"/>
      <c r="V458" s="67"/>
      <c r="W458" s="67"/>
    </row>
    <row r="459">
      <c r="A459" s="134"/>
      <c r="B459" s="67"/>
      <c r="C459" s="67"/>
      <c r="D459" s="67"/>
      <c r="E459" s="67"/>
      <c r="F459" s="67"/>
      <c r="G459" s="67"/>
      <c r="H459" s="67"/>
      <c r="I459" s="67"/>
      <c r="J459" s="67"/>
      <c r="K459" s="67"/>
      <c r="L459" s="67"/>
      <c r="M459" s="67"/>
      <c r="N459" s="67"/>
      <c r="O459" s="67"/>
      <c r="P459" s="67"/>
      <c r="Q459" s="67"/>
      <c r="R459" s="67"/>
      <c r="S459" s="67"/>
      <c r="T459" s="67"/>
      <c r="U459" s="67"/>
      <c r="V459" s="67"/>
      <c r="W459" s="67"/>
    </row>
    <row r="460">
      <c r="A460" s="134"/>
      <c r="B460" s="67"/>
      <c r="C460" s="67"/>
      <c r="D460" s="67"/>
      <c r="E460" s="67"/>
      <c r="F460" s="67"/>
      <c r="G460" s="67"/>
      <c r="H460" s="67"/>
      <c r="I460" s="67"/>
      <c r="J460" s="67"/>
      <c r="K460" s="67"/>
      <c r="L460" s="67"/>
      <c r="M460" s="67"/>
      <c r="N460" s="67"/>
      <c r="O460" s="67"/>
      <c r="P460" s="67"/>
      <c r="Q460" s="67"/>
      <c r="R460" s="67"/>
      <c r="S460" s="67"/>
      <c r="T460" s="67"/>
      <c r="U460" s="67"/>
      <c r="V460" s="67"/>
      <c r="W460" s="67"/>
    </row>
    <row r="461">
      <c r="A461" s="134"/>
      <c r="B461" s="67"/>
      <c r="C461" s="67"/>
      <c r="D461" s="67"/>
      <c r="E461" s="67"/>
      <c r="F461" s="67"/>
      <c r="G461" s="67"/>
      <c r="H461" s="67"/>
      <c r="I461" s="67"/>
      <c r="J461" s="67"/>
      <c r="K461" s="67"/>
      <c r="L461" s="67"/>
      <c r="M461" s="67"/>
      <c r="N461" s="67"/>
      <c r="O461" s="67"/>
      <c r="P461" s="67"/>
      <c r="Q461" s="67"/>
      <c r="R461" s="67"/>
      <c r="S461" s="67"/>
      <c r="T461" s="67"/>
      <c r="U461" s="67"/>
      <c r="V461" s="67"/>
      <c r="W461" s="67"/>
    </row>
    <row r="462">
      <c r="A462" s="134"/>
      <c r="B462" s="67"/>
      <c r="C462" s="67"/>
      <c r="D462" s="67"/>
      <c r="E462" s="67"/>
      <c r="F462" s="67"/>
      <c r="G462" s="67"/>
      <c r="H462" s="67"/>
      <c r="I462" s="67"/>
      <c r="J462" s="67"/>
      <c r="K462" s="67"/>
      <c r="L462" s="67"/>
      <c r="M462" s="67"/>
      <c r="N462" s="67"/>
      <c r="O462" s="67"/>
      <c r="P462" s="67"/>
      <c r="Q462" s="67"/>
      <c r="R462" s="67"/>
      <c r="S462" s="67"/>
      <c r="T462" s="67"/>
      <c r="U462" s="67"/>
      <c r="V462" s="67"/>
      <c r="W462" s="67"/>
    </row>
    <row r="463">
      <c r="A463" s="134"/>
      <c r="B463" s="67"/>
      <c r="C463" s="67"/>
      <c r="D463" s="67"/>
      <c r="E463" s="67"/>
      <c r="F463" s="67"/>
      <c r="G463" s="67"/>
      <c r="H463" s="67"/>
      <c r="I463" s="67"/>
      <c r="J463" s="67"/>
      <c r="K463" s="67"/>
      <c r="L463" s="67"/>
      <c r="M463" s="67"/>
      <c r="N463" s="67"/>
      <c r="O463" s="67"/>
      <c r="P463" s="67"/>
      <c r="Q463" s="67"/>
      <c r="R463" s="67"/>
      <c r="S463" s="67"/>
      <c r="T463" s="67"/>
      <c r="U463" s="67"/>
      <c r="V463" s="67"/>
      <c r="W463" s="67"/>
    </row>
    <row r="464">
      <c r="A464" s="134"/>
      <c r="B464" s="67"/>
      <c r="C464" s="67"/>
      <c r="D464" s="67"/>
      <c r="E464" s="67"/>
      <c r="F464" s="67"/>
      <c r="G464" s="67"/>
      <c r="H464" s="67"/>
      <c r="I464" s="67"/>
      <c r="J464" s="67"/>
      <c r="K464" s="67"/>
      <c r="L464" s="67"/>
      <c r="M464" s="67"/>
      <c r="N464" s="67"/>
      <c r="O464" s="67"/>
      <c r="P464" s="67"/>
      <c r="Q464" s="67"/>
      <c r="R464" s="67"/>
      <c r="S464" s="67"/>
      <c r="T464" s="67"/>
      <c r="U464" s="67"/>
      <c r="V464" s="67"/>
      <c r="W464" s="67"/>
    </row>
    <row r="465">
      <c r="A465" s="134"/>
      <c r="B465" s="67"/>
      <c r="C465" s="67"/>
      <c r="D465" s="67"/>
      <c r="E465" s="67"/>
      <c r="F465" s="67"/>
      <c r="G465" s="67"/>
      <c r="H465" s="67"/>
      <c r="I465" s="67"/>
      <c r="J465" s="67"/>
      <c r="K465" s="67"/>
      <c r="L465" s="67"/>
      <c r="M465" s="67"/>
      <c r="N465" s="67"/>
      <c r="O465" s="67"/>
      <c r="P465" s="67"/>
      <c r="Q465" s="67"/>
      <c r="R465" s="67"/>
      <c r="S465" s="67"/>
      <c r="T465" s="67"/>
      <c r="U465" s="67"/>
      <c r="V465" s="67"/>
      <c r="W465" s="67"/>
    </row>
    <row r="466">
      <c r="A466" s="134"/>
      <c r="B466" s="67"/>
      <c r="C466" s="67"/>
      <c r="D466" s="67"/>
      <c r="E466" s="67"/>
      <c r="F466" s="67"/>
      <c r="G466" s="67"/>
      <c r="H466" s="67"/>
      <c r="I466" s="67"/>
      <c r="J466" s="67"/>
      <c r="K466" s="67"/>
      <c r="L466" s="67"/>
      <c r="M466" s="67"/>
      <c r="N466" s="67"/>
      <c r="O466" s="67"/>
      <c r="P466" s="67"/>
      <c r="Q466" s="67"/>
      <c r="R466" s="67"/>
      <c r="S466" s="67"/>
      <c r="T466" s="67"/>
      <c r="U466" s="67"/>
      <c r="V466" s="67"/>
      <c r="W466" s="67"/>
    </row>
    <row r="467">
      <c r="A467" s="134"/>
      <c r="B467" s="67"/>
      <c r="C467" s="67"/>
      <c r="D467" s="67"/>
      <c r="E467" s="67"/>
      <c r="F467" s="67"/>
      <c r="G467" s="67"/>
      <c r="H467" s="67"/>
      <c r="I467" s="67"/>
      <c r="J467" s="67"/>
      <c r="K467" s="67"/>
      <c r="L467" s="67"/>
      <c r="M467" s="67"/>
      <c r="N467" s="67"/>
      <c r="O467" s="67"/>
      <c r="P467" s="67"/>
      <c r="Q467" s="67"/>
      <c r="R467" s="67"/>
      <c r="S467" s="67"/>
      <c r="T467" s="67"/>
      <c r="U467" s="67"/>
      <c r="V467" s="67"/>
      <c r="W467" s="67"/>
    </row>
    <row r="468">
      <c r="A468" s="134"/>
      <c r="B468" s="67"/>
      <c r="C468" s="67"/>
      <c r="D468" s="67"/>
      <c r="E468" s="67"/>
      <c r="F468" s="67"/>
      <c r="G468" s="67"/>
      <c r="H468" s="67"/>
      <c r="I468" s="67"/>
      <c r="J468" s="67"/>
      <c r="K468" s="67"/>
      <c r="L468" s="67"/>
      <c r="M468" s="67"/>
      <c r="N468" s="67"/>
      <c r="O468" s="67"/>
      <c r="P468" s="67"/>
      <c r="Q468" s="67"/>
      <c r="R468" s="67"/>
      <c r="S468" s="67"/>
      <c r="T468" s="67"/>
      <c r="U468" s="67"/>
      <c r="V468" s="67"/>
      <c r="W468" s="67"/>
    </row>
    <row r="469">
      <c r="A469" s="134"/>
      <c r="B469" s="67"/>
      <c r="C469" s="67"/>
      <c r="D469" s="67"/>
      <c r="E469" s="67"/>
      <c r="F469" s="67"/>
      <c r="G469" s="67"/>
      <c r="H469" s="67"/>
      <c r="I469" s="67"/>
      <c r="J469" s="67"/>
      <c r="K469" s="67"/>
      <c r="L469" s="67"/>
      <c r="M469" s="67"/>
      <c r="N469" s="67"/>
      <c r="O469" s="67"/>
      <c r="P469" s="67"/>
      <c r="Q469" s="67"/>
      <c r="R469" s="67"/>
      <c r="S469" s="67"/>
      <c r="T469" s="67"/>
      <c r="U469" s="67"/>
      <c r="V469" s="67"/>
      <c r="W469" s="67"/>
    </row>
    <row r="470">
      <c r="A470" s="134"/>
      <c r="B470" s="67"/>
      <c r="C470" s="67"/>
      <c r="D470" s="67"/>
      <c r="E470" s="67"/>
      <c r="F470" s="67"/>
      <c r="G470" s="67"/>
      <c r="H470" s="67"/>
      <c r="I470" s="67"/>
      <c r="J470" s="67"/>
      <c r="K470" s="67"/>
      <c r="L470" s="67"/>
      <c r="M470" s="67"/>
      <c r="N470" s="67"/>
      <c r="O470" s="67"/>
      <c r="P470" s="67"/>
      <c r="Q470" s="67"/>
      <c r="R470" s="67"/>
      <c r="S470" s="67"/>
      <c r="T470" s="67"/>
      <c r="U470" s="67"/>
      <c r="V470" s="67"/>
      <c r="W470" s="67"/>
    </row>
    <row r="471">
      <c r="A471" s="134"/>
      <c r="B471" s="67"/>
      <c r="C471" s="67"/>
      <c r="D471" s="67"/>
      <c r="E471" s="67"/>
      <c r="F471" s="67"/>
      <c r="G471" s="67"/>
      <c r="H471" s="67"/>
      <c r="I471" s="67"/>
      <c r="J471" s="67"/>
      <c r="K471" s="67"/>
      <c r="L471" s="67"/>
      <c r="M471" s="67"/>
      <c r="N471" s="67"/>
      <c r="O471" s="67"/>
      <c r="P471" s="67"/>
      <c r="Q471" s="67"/>
      <c r="R471" s="67"/>
      <c r="S471" s="67"/>
      <c r="T471" s="67"/>
      <c r="U471" s="67"/>
      <c r="V471" s="67"/>
      <c r="W471" s="67"/>
    </row>
    <row r="472">
      <c r="A472" s="134"/>
      <c r="B472" s="67"/>
      <c r="C472" s="67"/>
      <c r="D472" s="67"/>
      <c r="E472" s="67"/>
      <c r="F472" s="67"/>
      <c r="G472" s="67"/>
      <c r="H472" s="67"/>
      <c r="I472" s="67"/>
      <c r="J472" s="67"/>
      <c r="K472" s="67"/>
      <c r="L472" s="67"/>
      <c r="M472" s="67"/>
      <c r="N472" s="67"/>
      <c r="O472" s="67"/>
      <c r="P472" s="67"/>
      <c r="Q472" s="67"/>
      <c r="R472" s="67"/>
      <c r="S472" s="67"/>
      <c r="T472" s="67"/>
      <c r="U472" s="67"/>
      <c r="V472" s="67"/>
      <c r="W472" s="67"/>
    </row>
    <row r="473">
      <c r="A473" s="134"/>
      <c r="B473" s="67"/>
      <c r="C473" s="67"/>
      <c r="D473" s="67"/>
      <c r="E473" s="67"/>
      <c r="F473" s="67"/>
      <c r="G473" s="67"/>
      <c r="H473" s="67"/>
      <c r="I473" s="67"/>
      <c r="J473" s="67"/>
      <c r="K473" s="67"/>
      <c r="L473" s="67"/>
      <c r="M473" s="67"/>
      <c r="N473" s="67"/>
      <c r="O473" s="67"/>
      <c r="P473" s="67"/>
      <c r="Q473" s="67"/>
      <c r="R473" s="67"/>
      <c r="S473" s="67"/>
      <c r="T473" s="67"/>
      <c r="U473" s="67"/>
      <c r="V473" s="67"/>
      <c r="W473" s="67"/>
    </row>
    <row r="474">
      <c r="A474" s="134"/>
      <c r="B474" s="67"/>
      <c r="C474" s="67"/>
      <c r="D474" s="67"/>
      <c r="E474" s="67"/>
      <c r="F474" s="67"/>
      <c r="G474" s="67"/>
      <c r="H474" s="67"/>
      <c r="I474" s="67"/>
      <c r="J474" s="67"/>
      <c r="K474" s="67"/>
      <c r="L474" s="67"/>
      <c r="M474" s="67"/>
      <c r="N474" s="67"/>
      <c r="O474" s="67"/>
      <c r="P474" s="67"/>
      <c r="Q474" s="67"/>
      <c r="R474" s="67"/>
      <c r="S474" s="67"/>
      <c r="T474" s="67"/>
      <c r="U474" s="67"/>
      <c r="V474" s="67"/>
      <c r="W474" s="67"/>
    </row>
    <row r="475">
      <c r="A475" s="134"/>
      <c r="B475" s="67"/>
      <c r="C475" s="67"/>
      <c r="D475" s="67"/>
      <c r="E475" s="67"/>
      <c r="F475" s="67"/>
      <c r="G475" s="67"/>
      <c r="H475" s="67"/>
      <c r="I475" s="67"/>
      <c r="J475" s="67"/>
      <c r="K475" s="67"/>
      <c r="L475" s="67"/>
      <c r="M475" s="67"/>
      <c r="N475" s="67"/>
      <c r="O475" s="67"/>
      <c r="P475" s="67"/>
      <c r="Q475" s="67"/>
      <c r="R475" s="67"/>
      <c r="S475" s="67"/>
      <c r="T475" s="67"/>
      <c r="U475" s="67"/>
      <c r="V475" s="67"/>
      <c r="W475" s="67"/>
    </row>
    <row r="476">
      <c r="A476" s="134"/>
      <c r="B476" s="67"/>
      <c r="C476" s="67"/>
      <c r="D476" s="67"/>
      <c r="E476" s="67"/>
      <c r="F476" s="67"/>
      <c r="G476" s="67"/>
      <c r="H476" s="67"/>
      <c r="I476" s="67"/>
      <c r="J476" s="67"/>
      <c r="K476" s="67"/>
      <c r="L476" s="67"/>
      <c r="M476" s="67"/>
      <c r="N476" s="67"/>
      <c r="O476" s="67"/>
      <c r="P476" s="67"/>
      <c r="Q476" s="67"/>
      <c r="R476" s="67"/>
      <c r="S476" s="67"/>
      <c r="T476" s="67"/>
      <c r="U476" s="67"/>
      <c r="V476" s="67"/>
      <c r="W476" s="67"/>
    </row>
    <row r="477">
      <c r="A477" s="134"/>
      <c r="B477" s="67"/>
      <c r="C477" s="67"/>
      <c r="D477" s="67"/>
      <c r="E477" s="67"/>
      <c r="F477" s="67"/>
      <c r="G477" s="67"/>
      <c r="H477" s="67"/>
      <c r="I477" s="67"/>
      <c r="J477" s="67"/>
      <c r="K477" s="67"/>
      <c r="L477" s="67"/>
      <c r="M477" s="67"/>
      <c r="N477" s="67"/>
      <c r="O477" s="67"/>
      <c r="P477" s="67"/>
      <c r="Q477" s="67"/>
      <c r="R477" s="67"/>
      <c r="S477" s="67"/>
      <c r="T477" s="67"/>
      <c r="U477" s="67"/>
      <c r="V477" s="67"/>
      <c r="W477" s="67"/>
    </row>
    <row r="478">
      <c r="A478" s="134"/>
      <c r="B478" s="67"/>
      <c r="C478" s="67"/>
      <c r="D478" s="67"/>
      <c r="E478" s="67"/>
      <c r="F478" s="67"/>
      <c r="G478" s="67"/>
      <c r="H478" s="67"/>
      <c r="I478" s="67"/>
      <c r="J478" s="67"/>
      <c r="K478" s="67"/>
      <c r="L478" s="67"/>
      <c r="M478" s="67"/>
      <c r="N478" s="67"/>
      <c r="O478" s="67"/>
      <c r="P478" s="67"/>
      <c r="Q478" s="67"/>
      <c r="R478" s="67"/>
      <c r="S478" s="67"/>
      <c r="T478" s="67"/>
      <c r="U478" s="67"/>
      <c r="V478" s="67"/>
      <c r="W478" s="67"/>
    </row>
    <row r="479">
      <c r="A479" s="134"/>
      <c r="B479" s="67"/>
      <c r="C479" s="67"/>
      <c r="D479" s="67"/>
      <c r="E479" s="67"/>
      <c r="F479" s="67"/>
      <c r="G479" s="67"/>
      <c r="H479" s="67"/>
      <c r="I479" s="67"/>
      <c r="J479" s="67"/>
      <c r="K479" s="67"/>
      <c r="L479" s="67"/>
      <c r="M479" s="67"/>
      <c r="N479" s="67"/>
      <c r="O479" s="67"/>
      <c r="P479" s="67"/>
      <c r="Q479" s="67"/>
      <c r="R479" s="67"/>
      <c r="S479" s="67"/>
      <c r="T479" s="67"/>
      <c r="U479" s="67"/>
      <c r="V479" s="67"/>
      <c r="W479" s="67"/>
    </row>
    <row r="480">
      <c r="A480" s="134"/>
      <c r="B480" s="67"/>
      <c r="C480" s="67"/>
      <c r="D480" s="67"/>
      <c r="E480" s="67"/>
      <c r="F480" s="67"/>
      <c r="G480" s="67"/>
      <c r="H480" s="67"/>
      <c r="I480" s="67"/>
      <c r="J480" s="67"/>
      <c r="K480" s="67"/>
      <c r="L480" s="67"/>
      <c r="M480" s="67"/>
      <c r="N480" s="67"/>
      <c r="O480" s="67"/>
      <c r="P480" s="67"/>
      <c r="Q480" s="67"/>
      <c r="R480" s="67"/>
      <c r="S480" s="67"/>
      <c r="T480" s="67"/>
      <c r="U480" s="67"/>
      <c r="V480" s="67"/>
      <c r="W480" s="67"/>
    </row>
    <row r="481">
      <c r="A481" s="134"/>
      <c r="B481" s="67"/>
      <c r="C481" s="67"/>
      <c r="D481" s="67"/>
      <c r="E481" s="67"/>
      <c r="F481" s="67"/>
      <c r="G481" s="67"/>
      <c r="H481" s="67"/>
      <c r="I481" s="67"/>
      <c r="J481" s="67"/>
      <c r="K481" s="67"/>
      <c r="L481" s="67"/>
      <c r="M481" s="67"/>
      <c r="N481" s="67"/>
      <c r="O481" s="67"/>
      <c r="P481" s="67"/>
      <c r="Q481" s="67"/>
      <c r="R481" s="67"/>
      <c r="S481" s="67"/>
      <c r="T481" s="67"/>
      <c r="U481" s="67"/>
      <c r="V481" s="67"/>
      <c r="W481" s="67"/>
    </row>
    <row r="482">
      <c r="A482" s="134"/>
      <c r="B482" s="67"/>
      <c r="C482" s="67"/>
      <c r="D482" s="67"/>
      <c r="E482" s="67"/>
      <c r="F482" s="67"/>
      <c r="G482" s="67"/>
      <c r="H482" s="67"/>
      <c r="I482" s="67"/>
      <c r="J482" s="67"/>
      <c r="K482" s="67"/>
      <c r="L482" s="67"/>
      <c r="M482" s="67"/>
      <c r="N482" s="67"/>
      <c r="O482" s="67"/>
      <c r="P482" s="67"/>
      <c r="Q482" s="67"/>
      <c r="R482" s="67"/>
      <c r="S482" s="67"/>
      <c r="T482" s="67"/>
      <c r="U482" s="67"/>
      <c r="V482" s="67"/>
      <c r="W482" s="67"/>
    </row>
    <row r="483">
      <c r="A483" s="134"/>
      <c r="B483" s="67"/>
      <c r="C483" s="67"/>
      <c r="D483" s="67"/>
      <c r="E483" s="67"/>
      <c r="F483" s="67"/>
      <c r="G483" s="67"/>
      <c r="H483" s="67"/>
      <c r="I483" s="67"/>
      <c r="J483" s="67"/>
      <c r="K483" s="67"/>
      <c r="L483" s="67"/>
      <c r="M483" s="67"/>
      <c r="N483" s="67"/>
      <c r="O483" s="67"/>
      <c r="P483" s="67"/>
      <c r="Q483" s="67"/>
      <c r="R483" s="67"/>
      <c r="S483" s="67"/>
      <c r="T483" s="67"/>
      <c r="U483" s="67"/>
      <c r="V483" s="67"/>
      <c r="W483" s="67"/>
    </row>
    <row r="484">
      <c r="A484" s="134"/>
      <c r="B484" s="67"/>
      <c r="C484" s="67"/>
      <c r="D484" s="67"/>
      <c r="E484" s="67"/>
      <c r="F484" s="67"/>
      <c r="G484" s="67"/>
      <c r="H484" s="67"/>
      <c r="I484" s="67"/>
      <c r="J484" s="67"/>
      <c r="K484" s="67"/>
      <c r="L484" s="67"/>
      <c r="M484" s="67"/>
      <c r="N484" s="67"/>
      <c r="O484" s="67"/>
      <c r="P484" s="67"/>
      <c r="Q484" s="67"/>
      <c r="R484" s="67"/>
      <c r="S484" s="67"/>
      <c r="T484" s="67"/>
      <c r="U484" s="67"/>
      <c r="V484" s="67"/>
      <c r="W484" s="67"/>
    </row>
    <row r="485">
      <c r="A485" s="134"/>
      <c r="B485" s="67"/>
      <c r="C485" s="67"/>
      <c r="D485" s="67"/>
      <c r="E485" s="67"/>
      <c r="F485" s="67"/>
      <c r="G485" s="67"/>
      <c r="H485" s="67"/>
      <c r="I485" s="67"/>
      <c r="J485" s="67"/>
      <c r="K485" s="67"/>
      <c r="L485" s="67"/>
      <c r="M485" s="67"/>
      <c r="N485" s="67"/>
      <c r="O485" s="67"/>
      <c r="P485" s="67"/>
      <c r="Q485" s="67"/>
      <c r="R485" s="67"/>
      <c r="S485" s="67"/>
      <c r="T485" s="67"/>
      <c r="U485" s="67"/>
      <c r="V485" s="67"/>
      <c r="W485" s="67"/>
    </row>
    <row r="486">
      <c r="A486" s="134"/>
      <c r="B486" s="67"/>
      <c r="C486" s="67"/>
      <c r="D486" s="67"/>
      <c r="E486" s="67"/>
      <c r="F486" s="67"/>
      <c r="G486" s="67"/>
      <c r="H486" s="67"/>
      <c r="I486" s="67"/>
      <c r="J486" s="67"/>
      <c r="K486" s="67"/>
      <c r="L486" s="67"/>
      <c r="M486" s="67"/>
      <c r="N486" s="67"/>
      <c r="O486" s="67"/>
      <c r="P486" s="67"/>
      <c r="Q486" s="67"/>
      <c r="R486" s="67"/>
      <c r="S486" s="67"/>
      <c r="T486" s="67"/>
      <c r="U486" s="67"/>
      <c r="V486" s="67"/>
      <c r="W486" s="67"/>
    </row>
    <row r="487">
      <c r="A487" s="134"/>
      <c r="B487" s="67"/>
      <c r="C487" s="67"/>
      <c r="D487" s="67"/>
      <c r="E487" s="67"/>
      <c r="F487" s="67"/>
      <c r="G487" s="67"/>
      <c r="H487" s="67"/>
      <c r="I487" s="67"/>
      <c r="J487" s="67"/>
      <c r="K487" s="67"/>
      <c r="L487" s="67"/>
      <c r="M487" s="67"/>
      <c r="N487" s="67"/>
      <c r="O487" s="67"/>
      <c r="P487" s="67"/>
      <c r="Q487" s="67"/>
      <c r="R487" s="67"/>
      <c r="S487" s="67"/>
      <c r="T487" s="67"/>
      <c r="U487" s="67"/>
      <c r="V487" s="67"/>
      <c r="W487" s="67"/>
    </row>
    <row r="488">
      <c r="A488" s="134"/>
      <c r="B488" s="67"/>
      <c r="C488" s="67"/>
      <c r="D488" s="67"/>
      <c r="E488" s="67"/>
      <c r="F488" s="67"/>
      <c r="G488" s="67"/>
      <c r="H488" s="67"/>
      <c r="I488" s="67"/>
      <c r="J488" s="67"/>
      <c r="K488" s="67"/>
      <c r="L488" s="67"/>
      <c r="M488" s="67"/>
      <c r="N488" s="67"/>
      <c r="O488" s="67"/>
      <c r="P488" s="67"/>
      <c r="Q488" s="67"/>
      <c r="R488" s="67"/>
      <c r="S488" s="67"/>
      <c r="T488" s="67"/>
      <c r="U488" s="67"/>
      <c r="V488" s="67"/>
      <c r="W488" s="67"/>
    </row>
    <row r="489">
      <c r="A489" s="134"/>
      <c r="B489" s="67"/>
      <c r="C489" s="67"/>
      <c r="D489" s="67"/>
      <c r="E489" s="67"/>
      <c r="F489" s="67"/>
      <c r="G489" s="67"/>
      <c r="H489" s="67"/>
      <c r="I489" s="67"/>
      <c r="J489" s="67"/>
      <c r="K489" s="67"/>
      <c r="L489" s="67"/>
      <c r="M489" s="67"/>
      <c r="N489" s="67"/>
      <c r="O489" s="67"/>
      <c r="P489" s="67"/>
      <c r="Q489" s="67"/>
      <c r="R489" s="67"/>
      <c r="S489" s="67"/>
      <c r="T489" s="67"/>
      <c r="U489" s="67"/>
      <c r="V489" s="67"/>
      <c r="W489" s="67"/>
    </row>
    <row r="490">
      <c r="A490" s="134"/>
      <c r="B490" s="67"/>
      <c r="C490" s="67"/>
      <c r="D490" s="67"/>
      <c r="E490" s="67"/>
      <c r="F490" s="67"/>
      <c r="G490" s="67"/>
      <c r="H490" s="67"/>
      <c r="I490" s="67"/>
      <c r="J490" s="67"/>
      <c r="K490" s="67"/>
      <c r="L490" s="67"/>
      <c r="M490" s="67"/>
      <c r="N490" s="67"/>
      <c r="O490" s="67"/>
      <c r="P490" s="67"/>
      <c r="Q490" s="67"/>
      <c r="R490" s="67"/>
      <c r="S490" s="67"/>
      <c r="T490" s="67"/>
      <c r="U490" s="67"/>
      <c r="V490" s="67"/>
      <c r="W490" s="67"/>
    </row>
    <row r="491">
      <c r="A491" s="134"/>
      <c r="B491" s="67"/>
      <c r="C491" s="67"/>
      <c r="D491" s="67"/>
      <c r="E491" s="67"/>
      <c r="F491" s="67"/>
      <c r="G491" s="67"/>
      <c r="H491" s="67"/>
      <c r="I491" s="67"/>
      <c r="J491" s="67"/>
      <c r="K491" s="67"/>
      <c r="L491" s="67"/>
      <c r="M491" s="67"/>
      <c r="N491" s="67"/>
      <c r="O491" s="67"/>
      <c r="P491" s="67"/>
      <c r="Q491" s="67"/>
      <c r="R491" s="67"/>
      <c r="S491" s="67"/>
      <c r="T491" s="67"/>
      <c r="U491" s="67"/>
      <c r="V491" s="67"/>
      <c r="W491" s="67"/>
    </row>
    <row r="492">
      <c r="A492" s="134"/>
      <c r="B492" s="67"/>
      <c r="C492" s="67"/>
      <c r="D492" s="67"/>
      <c r="E492" s="67"/>
      <c r="F492" s="67"/>
      <c r="G492" s="67"/>
      <c r="H492" s="67"/>
      <c r="I492" s="67"/>
      <c r="J492" s="67"/>
      <c r="K492" s="67"/>
      <c r="L492" s="67"/>
      <c r="M492" s="67"/>
      <c r="N492" s="67"/>
      <c r="O492" s="67"/>
      <c r="P492" s="67"/>
      <c r="Q492" s="67"/>
      <c r="R492" s="67"/>
      <c r="S492" s="67"/>
      <c r="T492" s="67"/>
      <c r="U492" s="67"/>
      <c r="V492" s="67"/>
      <c r="W492" s="67"/>
    </row>
    <row r="493">
      <c r="A493" s="134"/>
      <c r="B493" s="67"/>
      <c r="C493" s="67"/>
      <c r="D493" s="67"/>
      <c r="E493" s="67"/>
      <c r="F493" s="67"/>
      <c r="G493" s="67"/>
      <c r="H493" s="67"/>
      <c r="I493" s="67"/>
      <c r="J493" s="67"/>
      <c r="K493" s="67"/>
      <c r="L493" s="67"/>
      <c r="M493" s="67"/>
      <c r="N493" s="67"/>
      <c r="O493" s="67"/>
      <c r="P493" s="67"/>
      <c r="Q493" s="67"/>
      <c r="R493" s="67"/>
      <c r="S493" s="67"/>
      <c r="T493" s="67"/>
      <c r="U493" s="67"/>
      <c r="V493" s="67"/>
      <c r="W493" s="67"/>
    </row>
    <row r="494">
      <c r="A494" s="134"/>
      <c r="B494" s="67"/>
      <c r="C494" s="67"/>
      <c r="D494" s="67"/>
      <c r="E494" s="67"/>
      <c r="F494" s="67"/>
      <c r="G494" s="67"/>
      <c r="H494" s="67"/>
      <c r="I494" s="67"/>
      <c r="J494" s="67"/>
      <c r="K494" s="67"/>
      <c r="L494" s="67"/>
      <c r="M494" s="67"/>
      <c r="N494" s="67"/>
      <c r="O494" s="67"/>
      <c r="P494" s="67"/>
      <c r="Q494" s="67"/>
      <c r="R494" s="67"/>
      <c r="S494" s="67"/>
      <c r="T494" s="67"/>
      <c r="U494" s="67"/>
      <c r="V494" s="67"/>
      <c r="W494" s="67"/>
    </row>
    <row r="495">
      <c r="A495" s="134"/>
      <c r="B495" s="67"/>
      <c r="C495" s="67"/>
      <c r="D495" s="67"/>
      <c r="E495" s="67"/>
      <c r="F495" s="67"/>
      <c r="G495" s="67"/>
      <c r="H495" s="67"/>
      <c r="I495" s="67"/>
      <c r="J495" s="67"/>
      <c r="K495" s="67"/>
      <c r="L495" s="67"/>
      <c r="M495" s="67"/>
      <c r="N495" s="67"/>
      <c r="O495" s="67"/>
      <c r="P495" s="67"/>
      <c r="Q495" s="67"/>
      <c r="R495" s="67"/>
      <c r="S495" s="67"/>
      <c r="T495" s="67"/>
      <c r="U495" s="67"/>
      <c r="V495" s="67"/>
      <c r="W495" s="67"/>
    </row>
    <row r="496">
      <c r="A496" s="134"/>
      <c r="B496" s="67"/>
      <c r="C496" s="67"/>
      <c r="D496" s="67"/>
      <c r="E496" s="67"/>
      <c r="F496" s="67"/>
      <c r="G496" s="67"/>
      <c r="H496" s="67"/>
      <c r="I496" s="67"/>
      <c r="J496" s="67"/>
      <c r="K496" s="67"/>
      <c r="L496" s="67"/>
      <c r="M496" s="67"/>
      <c r="N496" s="67"/>
      <c r="O496" s="67"/>
      <c r="P496" s="67"/>
      <c r="Q496" s="67"/>
      <c r="R496" s="67"/>
      <c r="S496" s="67"/>
      <c r="T496" s="67"/>
      <c r="U496" s="67"/>
      <c r="V496" s="67"/>
      <c r="W496" s="67"/>
    </row>
    <row r="497">
      <c r="A497" s="134"/>
      <c r="B497" s="67"/>
      <c r="C497" s="67"/>
      <c r="D497" s="67"/>
      <c r="E497" s="67"/>
      <c r="F497" s="67"/>
      <c r="G497" s="67"/>
      <c r="H497" s="67"/>
      <c r="I497" s="67"/>
      <c r="J497" s="67"/>
      <c r="K497" s="67"/>
      <c r="L497" s="67"/>
      <c r="M497" s="67"/>
      <c r="N497" s="67"/>
      <c r="O497" s="67"/>
      <c r="P497" s="67"/>
      <c r="Q497" s="67"/>
      <c r="R497" s="67"/>
      <c r="S497" s="67"/>
      <c r="T497" s="67"/>
      <c r="U497" s="67"/>
      <c r="V497" s="67"/>
      <c r="W497" s="67"/>
    </row>
    <row r="498">
      <c r="A498" s="134"/>
      <c r="B498" s="67"/>
      <c r="C498" s="67"/>
      <c r="D498" s="67"/>
      <c r="E498" s="67"/>
      <c r="F498" s="67"/>
      <c r="G498" s="67"/>
      <c r="H498" s="67"/>
      <c r="I498" s="67"/>
      <c r="J498" s="67"/>
      <c r="K498" s="67"/>
      <c r="L498" s="67"/>
      <c r="M498" s="67"/>
      <c r="N498" s="67"/>
      <c r="O498" s="67"/>
      <c r="P498" s="67"/>
      <c r="Q498" s="67"/>
      <c r="R498" s="67"/>
      <c r="S498" s="67"/>
      <c r="T498" s="67"/>
      <c r="U498" s="67"/>
      <c r="V498" s="67"/>
      <c r="W498" s="67"/>
    </row>
    <row r="499">
      <c r="A499" s="134"/>
      <c r="B499" s="67"/>
      <c r="C499" s="67"/>
      <c r="D499" s="67"/>
      <c r="E499" s="67"/>
      <c r="F499" s="67"/>
      <c r="G499" s="67"/>
      <c r="H499" s="67"/>
      <c r="I499" s="67"/>
      <c r="J499" s="67"/>
      <c r="K499" s="67"/>
      <c r="L499" s="67"/>
      <c r="M499" s="67"/>
      <c r="N499" s="67"/>
      <c r="O499" s="67"/>
      <c r="P499" s="67"/>
      <c r="Q499" s="67"/>
      <c r="R499" s="67"/>
      <c r="S499" s="67"/>
      <c r="T499" s="67"/>
      <c r="U499" s="67"/>
      <c r="V499" s="67"/>
      <c r="W499" s="67"/>
    </row>
    <row r="500">
      <c r="A500" s="134"/>
      <c r="B500" s="67"/>
      <c r="C500" s="67"/>
      <c r="D500" s="67"/>
      <c r="E500" s="67"/>
      <c r="F500" s="67"/>
      <c r="G500" s="67"/>
      <c r="H500" s="67"/>
      <c r="I500" s="67"/>
      <c r="J500" s="67"/>
      <c r="K500" s="67"/>
      <c r="L500" s="67"/>
      <c r="M500" s="67"/>
      <c r="N500" s="67"/>
      <c r="O500" s="67"/>
      <c r="P500" s="67"/>
      <c r="Q500" s="67"/>
      <c r="R500" s="67"/>
      <c r="S500" s="67"/>
      <c r="T500" s="67"/>
      <c r="U500" s="67"/>
      <c r="V500" s="67"/>
      <c r="W500" s="67"/>
    </row>
    <row r="501">
      <c r="A501" s="134"/>
      <c r="B501" s="67"/>
      <c r="C501" s="67"/>
      <c r="D501" s="67"/>
      <c r="E501" s="67"/>
      <c r="F501" s="67"/>
      <c r="G501" s="67"/>
      <c r="H501" s="67"/>
      <c r="I501" s="67"/>
      <c r="J501" s="67"/>
      <c r="K501" s="67"/>
      <c r="L501" s="67"/>
      <c r="M501" s="67"/>
      <c r="N501" s="67"/>
      <c r="O501" s="67"/>
      <c r="P501" s="67"/>
      <c r="Q501" s="67"/>
      <c r="R501" s="67"/>
      <c r="S501" s="67"/>
      <c r="T501" s="67"/>
      <c r="U501" s="67"/>
      <c r="V501" s="67"/>
      <c r="W501" s="67"/>
    </row>
    <row r="502">
      <c r="A502" s="134"/>
      <c r="B502" s="67"/>
      <c r="C502" s="67"/>
      <c r="D502" s="67"/>
      <c r="E502" s="67"/>
      <c r="F502" s="67"/>
      <c r="G502" s="67"/>
      <c r="H502" s="67"/>
      <c r="I502" s="67"/>
      <c r="J502" s="67"/>
      <c r="K502" s="67"/>
      <c r="L502" s="67"/>
      <c r="M502" s="67"/>
      <c r="N502" s="67"/>
      <c r="O502" s="67"/>
      <c r="P502" s="67"/>
      <c r="Q502" s="67"/>
      <c r="R502" s="67"/>
      <c r="S502" s="67"/>
      <c r="T502" s="67"/>
      <c r="U502" s="67"/>
      <c r="V502" s="67"/>
      <c r="W502" s="67"/>
    </row>
    <row r="503">
      <c r="A503" s="134"/>
      <c r="B503" s="67"/>
      <c r="C503" s="67"/>
      <c r="D503" s="67"/>
      <c r="E503" s="67"/>
      <c r="F503" s="67"/>
      <c r="G503" s="67"/>
      <c r="H503" s="67"/>
      <c r="I503" s="67"/>
      <c r="J503" s="67"/>
      <c r="K503" s="67"/>
      <c r="L503" s="67"/>
      <c r="M503" s="67"/>
      <c r="N503" s="67"/>
      <c r="O503" s="67"/>
      <c r="P503" s="67"/>
      <c r="Q503" s="67"/>
      <c r="R503" s="67"/>
      <c r="S503" s="67"/>
      <c r="T503" s="67"/>
      <c r="U503" s="67"/>
      <c r="V503" s="67"/>
      <c r="W503" s="67"/>
    </row>
    <row r="504">
      <c r="A504" s="134"/>
      <c r="B504" s="67"/>
      <c r="C504" s="67"/>
      <c r="D504" s="67"/>
      <c r="E504" s="67"/>
      <c r="F504" s="67"/>
      <c r="G504" s="67"/>
      <c r="H504" s="67"/>
      <c r="I504" s="67"/>
      <c r="J504" s="67"/>
      <c r="K504" s="67"/>
      <c r="L504" s="67"/>
      <c r="M504" s="67"/>
      <c r="N504" s="67"/>
      <c r="O504" s="67"/>
      <c r="P504" s="67"/>
      <c r="Q504" s="67"/>
      <c r="R504" s="67"/>
      <c r="S504" s="67"/>
      <c r="T504" s="67"/>
      <c r="U504" s="67"/>
      <c r="V504" s="67"/>
      <c r="W504" s="67"/>
    </row>
    <row r="505">
      <c r="A505" s="134"/>
      <c r="B505" s="67"/>
      <c r="C505" s="67"/>
      <c r="D505" s="67"/>
      <c r="E505" s="67"/>
      <c r="F505" s="67"/>
      <c r="G505" s="67"/>
      <c r="H505" s="67"/>
      <c r="I505" s="67"/>
      <c r="J505" s="67"/>
      <c r="K505" s="67"/>
      <c r="L505" s="67"/>
      <c r="M505" s="67"/>
      <c r="N505" s="67"/>
      <c r="O505" s="67"/>
      <c r="P505" s="67"/>
      <c r="Q505" s="67"/>
      <c r="R505" s="67"/>
      <c r="S505" s="67"/>
      <c r="T505" s="67"/>
      <c r="U505" s="67"/>
      <c r="V505" s="67"/>
      <c r="W505" s="67"/>
    </row>
    <row r="506">
      <c r="A506" s="134"/>
      <c r="B506" s="67"/>
      <c r="C506" s="67"/>
      <c r="D506" s="67"/>
      <c r="E506" s="67"/>
      <c r="F506" s="67"/>
      <c r="G506" s="67"/>
      <c r="H506" s="67"/>
      <c r="I506" s="67"/>
      <c r="J506" s="67"/>
      <c r="K506" s="67"/>
      <c r="L506" s="67"/>
      <c r="M506" s="67"/>
      <c r="N506" s="67"/>
      <c r="O506" s="67"/>
      <c r="P506" s="67"/>
      <c r="Q506" s="67"/>
      <c r="R506" s="67"/>
      <c r="S506" s="67"/>
      <c r="T506" s="67"/>
      <c r="U506" s="67"/>
      <c r="V506" s="67"/>
      <c r="W506" s="67"/>
    </row>
    <row r="507">
      <c r="A507" s="134"/>
      <c r="B507" s="67"/>
      <c r="C507" s="67"/>
      <c r="D507" s="67"/>
      <c r="E507" s="67"/>
      <c r="F507" s="67"/>
      <c r="G507" s="67"/>
      <c r="H507" s="67"/>
      <c r="I507" s="67"/>
      <c r="J507" s="67"/>
      <c r="K507" s="67"/>
      <c r="L507" s="67"/>
      <c r="M507" s="67"/>
      <c r="N507" s="67"/>
      <c r="O507" s="67"/>
      <c r="P507" s="67"/>
      <c r="Q507" s="67"/>
      <c r="R507" s="67"/>
      <c r="S507" s="67"/>
      <c r="T507" s="67"/>
      <c r="U507" s="67"/>
      <c r="V507" s="67"/>
      <c r="W507" s="67"/>
    </row>
    <row r="508">
      <c r="A508" s="134"/>
      <c r="B508" s="67"/>
      <c r="C508" s="67"/>
      <c r="D508" s="67"/>
      <c r="E508" s="67"/>
      <c r="F508" s="67"/>
      <c r="G508" s="67"/>
      <c r="H508" s="67"/>
      <c r="I508" s="67"/>
      <c r="J508" s="67"/>
      <c r="K508" s="67"/>
      <c r="L508" s="67"/>
      <c r="M508" s="67"/>
      <c r="N508" s="67"/>
      <c r="O508" s="67"/>
      <c r="P508" s="67"/>
      <c r="Q508" s="67"/>
      <c r="R508" s="67"/>
      <c r="S508" s="67"/>
      <c r="T508" s="67"/>
      <c r="U508" s="67"/>
      <c r="V508" s="67"/>
      <c r="W508" s="67"/>
    </row>
    <row r="509">
      <c r="A509" s="134"/>
      <c r="B509" s="67"/>
      <c r="C509" s="67"/>
      <c r="D509" s="67"/>
      <c r="E509" s="67"/>
      <c r="F509" s="67"/>
      <c r="G509" s="67"/>
      <c r="H509" s="67"/>
      <c r="I509" s="67"/>
      <c r="J509" s="67"/>
      <c r="K509" s="67"/>
      <c r="L509" s="67"/>
      <c r="M509" s="67"/>
      <c r="N509" s="67"/>
      <c r="O509" s="67"/>
      <c r="P509" s="67"/>
      <c r="Q509" s="67"/>
      <c r="R509" s="67"/>
      <c r="S509" s="67"/>
      <c r="T509" s="67"/>
      <c r="U509" s="67"/>
      <c r="V509" s="67"/>
      <c r="W509" s="67"/>
    </row>
    <row r="510">
      <c r="A510" s="134"/>
      <c r="B510" s="67"/>
      <c r="C510" s="67"/>
      <c r="D510" s="67"/>
      <c r="E510" s="67"/>
      <c r="F510" s="67"/>
      <c r="G510" s="67"/>
      <c r="H510" s="67"/>
      <c r="I510" s="67"/>
      <c r="J510" s="67"/>
      <c r="K510" s="67"/>
      <c r="L510" s="67"/>
      <c r="M510" s="67"/>
      <c r="N510" s="67"/>
      <c r="O510" s="67"/>
      <c r="P510" s="67"/>
      <c r="Q510" s="67"/>
      <c r="R510" s="67"/>
      <c r="S510" s="67"/>
      <c r="T510" s="67"/>
      <c r="U510" s="67"/>
      <c r="V510" s="67"/>
      <c r="W510" s="67"/>
    </row>
    <row r="511">
      <c r="A511" s="134"/>
      <c r="B511" s="67"/>
      <c r="C511" s="67"/>
      <c r="D511" s="67"/>
      <c r="E511" s="67"/>
      <c r="F511" s="67"/>
      <c r="G511" s="67"/>
      <c r="H511" s="67"/>
      <c r="I511" s="67"/>
      <c r="J511" s="67"/>
      <c r="K511" s="67"/>
      <c r="L511" s="67"/>
      <c r="M511" s="67"/>
      <c r="N511" s="67"/>
      <c r="O511" s="67"/>
      <c r="P511" s="67"/>
      <c r="Q511" s="67"/>
      <c r="R511" s="67"/>
      <c r="S511" s="67"/>
      <c r="T511" s="67"/>
      <c r="U511" s="67"/>
      <c r="V511" s="67"/>
      <c r="W511" s="67"/>
    </row>
    <row r="512">
      <c r="A512" s="134"/>
      <c r="B512" s="67"/>
      <c r="C512" s="67"/>
      <c r="D512" s="67"/>
      <c r="E512" s="67"/>
      <c r="F512" s="67"/>
      <c r="G512" s="67"/>
      <c r="H512" s="67"/>
      <c r="I512" s="67"/>
      <c r="J512" s="67"/>
      <c r="K512" s="67"/>
      <c r="L512" s="67"/>
      <c r="M512" s="67"/>
      <c r="N512" s="67"/>
      <c r="O512" s="67"/>
      <c r="P512" s="67"/>
      <c r="Q512" s="67"/>
      <c r="R512" s="67"/>
      <c r="S512" s="67"/>
      <c r="T512" s="67"/>
      <c r="U512" s="67"/>
      <c r="V512" s="67"/>
      <c r="W512" s="67"/>
    </row>
    <row r="513">
      <c r="A513" s="134"/>
      <c r="B513" s="67"/>
      <c r="C513" s="67"/>
      <c r="D513" s="67"/>
      <c r="E513" s="67"/>
      <c r="F513" s="67"/>
      <c r="G513" s="67"/>
      <c r="H513" s="67"/>
      <c r="I513" s="67"/>
      <c r="J513" s="67"/>
      <c r="K513" s="67"/>
      <c r="L513" s="67"/>
      <c r="M513" s="67"/>
      <c r="N513" s="67"/>
      <c r="O513" s="67"/>
      <c r="P513" s="67"/>
      <c r="Q513" s="67"/>
      <c r="R513" s="67"/>
      <c r="S513" s="67"/>
      <c r="T513" s="67"/>
      <c r="U513" s="67"/>
      <c r="V513" s="67"/>
      <c r="W513" s="67"/>
    </row>
    <row r="514">
      <c r="A514" s="134"/>
      <c r="B514" s="67"/>
      <c r="C514" s="67"/>
      <c r="D514" s="67"/>
      <c r="E514" s="67"/>
      <c r="F514" s="67"/>
      <c r="G514" s="67"/>
      <c r="H514" s="67"/>
      <c r="I514" s="67"/>
      <c r="J514" s="67"/>
      <c r="K514" s="67"/>
      <c r="L514" s="67"/>
      <c r="M514" s="67"/>
      <c r="N514" s="67"/>
      <c r="O514" s="67"/>
      <c r="P514" s="67"/>
      <c r="Q514" s="67"/>
      <c r="R514" s="67"/>
      <c r="S514" s="67"/>
      <c r="T514" s="67"/>
      <c r="U514" s="67"/>
      <c r="V514" s="67"/>
      <c r="W514" s="67"/>
    </row>
    <row r="515">
      <c r="A515" s="134"/>
      <c r="B515" s="67"/>
      <c r="C515" s="67"/>
      <c r="D515" s="67"/>
      <c r="E515" s="67"/>
      <c r="F515" s="67"/>
      <c r="G515" s="67"/>
      <c r="H515" s="67"/>
      <c r="I515" s="67"/>
      <c r="J515" s="67"/>
      <c r="K515" s="67"/>
      <c r="L515" s="67"/>
      <c r="M515" s="67"/>
      <c r="N515" s="67"/>
      <c r="O515" s="67"/>
      <c r="P515" s="67"/>
      <c r="Q515" s="67"/>
      <c r="R515" s="67"/>
      <c r="S515" s="67"/>
      <c r="T515" s="67"/>
      <c r="U515" s="67"/>
      <c r="V515" s="67"/>
      <c r="W515" s="67"/>
    </row>
    <row r="516">
      <c r="A516" s="134"/>
      <c r="B516" s="67"/>
      <c r="C516" s="67"/>
      <c r="D516" s="67"/>
      <c r="E516" s="67"/>
      <c r="F516" s="67"/>
      <c r="G516" s="67"/>
      <c r="H516" s="67"/>
      <c r="I516" s="67"/>
      <c r="J516" s="67"/>
      <c r="K516" s="67"/>
      <c r="L516" s="67"/>
      <c r="M516" s="67"/>
      <c r="N516" s="67"/>
      <c r="O516" s="67"/>
      <c r="P516" s="67"/>
      <c r="Q516" s="67"/>
      <c r="R516" s="67"/>
      <c r="S516" s="67"/>
      <c r="T516" s="67"/>
      <c r="U516" s="67"/>
      <c r="V516" s="67"/>
      <c r="W516" s="67"/>
    </row>
    <row r="517">
      <c r="A517" s="134"/>
      <c r="B517" s="67"/>
      <c r="C517" s="67"/>
      <c r="D517" s="67"/>
      <c r="E517" s="67"/>
      <c r="F517" s="67"/>
      <c r="G517" s="67"/>
      <c r="H517" s="67"/>
      <c r="I517" s="67"/>
      <c r="J517" s="67"/>
      <c r="K517" s="67"/>
      <c r="L517" s="67"/>
      <c r="M517" s="67"/>
      <c r="N517" s="67"/>
      <c r="O517" s="67"/>
      <c r="P517" s="67"/>
      <c r="Q517" s="67"/>
      <c r="R517" s="67"/>
      <c r="S517" s="67"/>
      <c r="T517" s="67"/>
      <c r="U517" s="67"/>
      <c r="V517" s="67"/>
      <c r="W517" s="67"/>
    </row>
    <row r="518">
      <c r="A518" s="134"/>
      <c r="B518" s="67"/>
      <c r="C518" s="67"/>
      <c r="D518" s="67"/>
      <c r="E518" s="67"/>
      <c r="F518" s="67"/>
      <c r="G518" s="67"/>
      <c r="H518" s="67"/>
      <c r="I518" s="67"/>
      <c r="J518" s="67"/>
      <c r="K518" s="67"/>
      <c r="L518" s="67"/>
      <c r="M518" s="67"/>
      <c r="N518" s="67"/>
      <c r="O518" s="67"/>
      <c r="P518" s="67"/>
      <c r="Q518" s="67"/>
      <c r="R518" s="67"/>
      <c r="S518" s="67"/>
      <c r="T518" s="67"/>
      <c r="U518" s="67"/>
      <c r="V518" s="67"/>
      <c r="W518" s="67"/>
    </row>
    <row r="519">
      <c r="A519" s="134"/>
      <c r="B519" s="67"/>
      <c r="C519" s="67"/>
      <c r="D519" s="67"/>
      <c r="E519" s="67"/>
      <c r="F519" s="67"/>
      <c r="G519" s="67"/>
      <c r="H519" s="67"/>
      <c r="I519" s="67"/>
      <c r="J519" s="67"/>
      <c r="K519" s="67"/>
      <c r="L519" s="67"/>
      <c r="M519" s="67"/>
      <c r="N519" s="67"/>
      <c r="O519" s="67"/>
      <c r="P519" s="67"/>
      <c r="Q519" s="67"/>
      <c r="R519" s="67"/>
      <c r="S519" s="67"/>
      <c r="T519" s="67"/>
      <c r="U519" s="67"/>
      <c r="V519" s="67"/>
      <c r="W519" s="67"/>
    </row>
    <row r="520">
      <c r="A520" s="134"/>
      <c r="B520" s="67"/>
      <c r="C520" s="67"/>
      <c r="D520" s="67"/>
      <c r="E520" s="67"/>
      <c r="F520" s="67"/>
      <c r="G520" s="67"/>
      <c r="H520" s="67"/>
      <c r="I520" s="67"/>
      <c r="J520" s="67"/>
      <c r="K520" s="67"/>
      <c r="L520" s="67"/>
      <c r="M520" s="67"/>
      <c r="N520" s="67"/>
      <c r="O520" s="67"/>
      <c r="P520" s="67"/>
      <c r="Q520" s="67"/>
      <c r="R520" s="67"/>
      <c r="S520" s="67"/>
      <c r="T520" s="67"/>
      <c r="U520" s="67"/>
      <c r="V520" s="67"/>
      <c r="W520" s="67"/>
    </row>
    <row r="521">
      <c r="A521" s="134"/>
      <c r="B521" s="67"/>
      <c r="C521" s="67"/>
      <c r="D521" s="67"/>
      <c r="E521" s="67"/>
      <c r="F521" s="67"/>
      <c r="G521" s="67"/>
      <c r="H521" s="67"/>
      <c r="I521" s="67"/>
      <c r="J521" s="67"/>
      <c r="K521" s="67"/>
      <c r="L521" s="67"/>
      <c r="M521" s="67"/>
      <c r="N521" s="67"/>
      <c r="O521" s="67"/>
      <c r="P521" s="67"/>
      <c r="Q521" s="67"/>
      <c r="R521" s="67"/>
      <c r="S521" s="67"/>
      <c r="T521" s="67"/>
      <c r="U521" s="67"/>
      <c r="V521" s="67"/>
      <c r="W521" s="67"/>
    </row>
    <row r="522">
      <c r="A522" s="134"/>
      <c r="B522" s="67"/>
      <c r="C522" s="67"/>
      <c r="D522" s="67"/>
      <c r="E522" s="67"/>
      <c r="F522" s="67"/>
      <c r="G522" s="67"/>
      <c r="H522" s="67"/>
      <c r="I522" s="67"/>
      <c r="J522" s="67"/>
      <c r="K522" s="67"/>
      <c r="L522" s="67"/>
      <c r="M522" s="67"/>
      <c r="N522" s="67"/>
      <c r="O522" s="67"/>
      <c r="P522" s="67"/>
      <c r="Q522" s="67"/>
      <c r="R522" s="67"/>
      <c r="S522" s="67"/>
      <c r="T522" s="67"/>
      <c r="U522" s="67"/>
      <c r="V522" s="67"/>
      <c r="W522" s="67"/>
    </row>
    <row r="523">
      <c r="A523" s="134"/>
      <c r="B523" s="67"/>
      <c r="C523" s="67"/>
      <c r="D523" s="67"/>
      <c r="E523" s="67"/>
      <c r="F523" s="67"/>
      <c r="G523" s="67"/>
      <c r="H523" s="67"/>
      <c r="I523" s="67"/>
      <c r="J523" s="67"/>
      <c r="K523" s="67"/>
      <c r="L523" s="67"/>
      <c r="M523" s="67"/>
      <c r="N523" s="67"/>
      <c r="O523" s="67"/>
      <c r="P523" s="67"/>
      <c r="Q523" s="67"/>
      <c r="R523" s="67"/>
      <c r="S523" s="67"/>
      <c r="T523" s="67"/>
      <c r="U523" s="67"/>
      <c r="V523" s="67"/>
      <c r="W523" s="67"/>
    </row>
    <row r="524">
      <c r="A524" s="134"/>
      <c r="B524" s="67"/>
      <c r="C524" s="67"/>
      <c r="D524" s="67"/>
      <c r="E524" s="67"/>
      <c r="F524" s="67"/>
      <c r="G524" s="67"/>
      <c r="H524" s="67"/>
      <c r="I524" s="67"/>
      <c r="J524" s="67"/>
      <c r="K524" s="67"/>
      <c r="L524" s="67"/>
      <c r="M524" s="67"/>
      <c r="N524" s="67"/>
      <c r="O524" s="67"/>
      <c r="P524" s="67"/>
      <c r="Q524" s="67"/>
      <c r="R524" s="67"/>
      <c r="S524" s="67"/>
      <c r="T524" s="67"/>
      <c r="U524" s="67"/>
      <c r="V524" s="67"/>
      <c r="W524" s="67"/>
    </row>
    <row r="525">
      <c r="A525" s="134"/>
      <c r="B525" s="67"/>
      <c r="C525" s="67"/>
      <c r="D525" s="67"/>
      <c r="E525" s="67"/>
      <c r="F525" s="67"/>
      <c r="G525" s="67"/>
      <c r="H525" s="67"/>
      <c r="I525" s="67"/>
      <c r="J525" s="67"/>
      <c r="K525" s="67"/>
      <c r="L525" s="67"/>
      <c r="M525" s="67"/>
      <c r="N525" s="67"/>
      <c r="O525" s="67"/>
      <c r="P525" s="67"/>
      <c r="Q525" s="67"/>
      <c r="R525" s="67"/>
      <c r="S525" s="67"/>
      <c r="T525" s="67"/>
      <c r="U525" s="67"/>
      <c r="V525" s="67"/>
      <c r="W525" s="67"/>
    </row>
    <row r="526">
      <c r="A526" s="134"/>
      <c r="B526" s="67"/>
      <c r="C526" s="67"/>
      <c r="D526" s="67"/>
      <c r="E526" s="67"/>
      <c r="F526" s="67"/>
      <c r="G526" s="67"/>
      <c r="H526" s="67"/>
      <c r="I526" s="67"/>
      <c r="J526" s="67"/>
      <c r="K526" s="67"/>
      <c r="L526" s="67"/>
      <c r="M526" s="67"/>
      <c r="N526" s="67"/>
      <c r="O526" s="67"/>
      <c r="P526" s="67"/>
      <c r="Q526" s="67"/>
      <c r="R526" s="67"/>
      <c r="S526" s="67"/>
      <c r="T526" s="67"/>
      <c r="U526" s="67"/>
      <c r="V526" s="67"/>
      <c r="W526" s="67"/>
    </row>
    <row r="527">
      <c r="A527" s="134"/>
      <c r="B527" s="67"/>
      <c r="C527" s="67"/>
      <c r="D527" s="67"/>
      <c r="E527" s="67"/>
      <c r="F527" s="67"/>
      <c r="G527" s="67"/>
      <c r="H527" s="67"/>
      <c r="I527" s="67"/>
      <c r="J527" s="67"/>
      <c r="K527" s="67"/>
      <c r="L527" s="67"/>
      <c r="M527" s="67"/>
      <c r="N527" s="67"/>
      <c r="O527" s="67"/>
      <c r="P527" s="67"/>
      <c r="Q527" s="67"/>
      <c r="R527" s="67"/>
      <c r="S527" s="67"/>
      <c r="T527" s="67"/>
      <c r="U527" s="67"/>
      <c r="V527" s="67"/>
      <c r="W527" s="67"/>
    </row>
    <row r="528">
      <c r="A528" s="134"/>
      <c r="B528" s="67"/>
      <c r="C528" s="67"/>
      <c r="D528" s="67"/>
      <c r="E528" s="67"/>
      <c r="F528" s="67"/>
      <c r="G528" s="67"/>
      <c r="H528" s="67"/>
      <c r="I528" s="67"/>
      <c r="J528" s="67"/>
      <c r="K528" s="67"/>
      <c r="L528" s="67"/>
      <c r="M528" s="67"/>
      <c r="N528" s="67"/>
      <c r="O528" s="67"/>
      <c r="P528" s="67"/>
      <c r="Q528" s="67"/>
      <c r="R528" s="67"/>
      <c r="S528" s="67"/>
      <c r="T528" s="67"/>
      <c r="U528" s="67"/>
      <c r="V528" s="67"/>
      <c r="W528" s="67"/>
    </row>
    <row r="529">
      <c r="A529" s="134"/>
      <c r="B529" s="67"/>
      <c r="C529" s="67"/>
      <c r="D529" s="67"/>
      <c r="E529" s="67"/>
      <c r="F529" s="67"/>
      <c r="G529" s="67"/>
      <c r="H529" s="67"/>
      <c r="I529" s="67"/>
      <c r="J529" s="67"/>
      <c r="K529" s="67"/>
      <c r="L529" s="67"/>
      <c r="M529" s="67"/>
      <c r="N529" s="67"/>
      <c r="O529" s="67"/>
      <c r="P529" s="67"/>
      <c r="Q529" s="67"/>
      <c r="R529" s="67"/>
      <c r="S529" s="67"/>
      <c r="T529" s="67"/>
      <c r="U529" s="67"/>
      <c r="V529" s="67"/>
      <c r="W529" s="67"/>
    </row>
    <row r="530">
      <c r="A530" s="134"/>
      <c r="B530" s="67"/>
      <c r="C530" s="67"/>
      <c r="D530" s="67"/>
      <c r="E530" s="67"/>
      <c r="F530" s="67"/>
      <c r="G530" s="67"/>
      <c r="H530" s="67"/>
      <c r="I530" s="67"/>
      <c r="J530" s="67"/>
      <c r="K530" s="67"/>
      <c r="L530" s="67"/>
      <c r="M530" s="67"/>
      <c r="N530" s="67"/>
      <c r="O530" s="67"/>
      <c r="P530" s="67"/>
      <c r="Q530" s="67"/>
      <c r="R530" s="67"/>
      <c r="S530" s="67"/>
      <c r="T530" s="67"/>
      <c r="U530" s="67"/>
      <c r="V530" s="67"/>
      <c r="W530" s="67"/>
    </row>
    <row r="531">
      <c r="A531" s="134"/>
      <c r="B531" s="67"/>
      <c r="C531" s="67"/>
      <c r="D531" s="67"/>
      <c r="E531" s="67"/>
      <c r="F531" s="67"/>
      <c r="G531" s="67"/>
      <c r="H531" s="67"/>
      <c r="I531" s="67"/>
      <c r="J531" s="67"/>
      <c r="K531" s="67"/>
      <c r="L531" s="67"/>
      <c r="M531" s="67"/>
      <c r="N531" s="67"/>
      <c r="O531" s="67"/>
      <c r="P531" s="67"/>
      <c r="Q531" s="67"/>
      <c r="R531" s="67"/>
      <c r="S531" s="67"/>
      <c r="T531" s="67"/>
      <c r="U531" s="67"/>
      <c r="V531" s="67"/>
      <c r="W531" s="67"/>
    </row>
    <row r="532">
      <c r="A532" s="134"/>
      <c r="B532" s="67"/>
      <c r="C532" s="67"/>
      <c r="D532" s="67"/>
      <c r="E532" s="67"/>
      <c r="F532" s="67"/>
      <c r="G532" s="67"/>
      <c r="H532" s="67"/>
      <c r="I532" s="67"/>
      <c r="J532" s="67"/>
      <c r="K532" s="67"/>
      <c r="L532" s="67"/>
      <c r="M532" s="67"/>
      <c r="N532" s="67"/>
      <c r="O532" s="67"/>
      <c r="P532" s="67"/>
      <c r="Q532" s="67"/>
      <c r="R532" s="67"/>
      <c r="S532" s="67"/>
      <c r="T532" s="67"/>
      <c r="U532" s="67"/>
      <c r="V532" s="67"/>
      <c r="W532" s="67"/>
    </row>
    <row r="533">
      <c r="A533" s="134"/>
      <c r="B533" s="67"/>
      <c r="C533" s="67"/>
      <c r="D533" s="67"/>
      <c r="E533" s="67"/>
      <c r="F533" s="67"/>
      <c r="G533" s="67"/>
      <c r="H533" s="67"/>
      <c r="I533" s="67"/>
      <c r="J533" s="67"/>
      <c r="K533" s="67"/>
      <c r="L533" s="67"/>
      <c r="M533" s="67"/>
      <c r="N533" s="67"/>
      <c r="O533" s="67"/>
      <c r="P533" s="67"/>
      <c r="Q533" s="67"/>
      <c r="R533" s="67"/>
      <c r="S533" s="67"/>
      <c r="T533" s="67"/>
      <c r="U533" s="67"/>
      <c r="V533" s="67"/>
      <c r="W533" s="67"/>
    </row>
    <row r="534">
      <c r="A534" s="134"/>
      <c r="B534" s="67"/>
      <c r="C534" s="67"/>
      <c r="D534" s="67"/>
      <c r="E534" s="67"/>
      <c r="F534" s="67"/>
      <c r="G534" s="67"/>
      <c r="H534" s="67"/>
      <c r="I534" s="67"/>
      <c r="J534" s="67"/>
      <c r="K534" s="67"/>
      <c r="L534" s="67"/>
      <c r="M534" s="67"/>
      <c r="N534" s="67"/>
      <c r="O534" s="67"/>
      <c r="P534" s="67"/>
      <c r="Q534" s="67"/>
      <c r="R534" s="67"/>
      <c r="S534" s="67"/>
      <c r="T534" s="67"/>
      <c r="U534" s="67"/>
      <c r="V534" s="67"/>
      <c r="W534" s="67"/>
    </row>
    <row r="535">
      <c r="A535" s="134"/>
      <c r="B535" s="67"/>
      <c r="C535" s="67"/>
      <c r="D535" s="67"/>
      <c r="E535" s="67"/>
      <c r="F535" s="67"/>
      <c r="G535" s="67"/>
      <c r="H535" s="67"/>
      <c r="I535" s="67"/>
      <c r="J535" s="67"/>
      <c r="K535" s="67"/>
      <c r="L535" s="67"/>
      <c r="M535" s="67"/>
      <c r="N535" s="67"/>
      <c r="O535" s="67"/>
      <c r="P535" s="67"/>
      <c r="Q535" s="67"/>
      <c r="R535" s="67"/>
      <c r="S535" s="67"/>
      <c r="T535" s="67"/>
      <c r="U535" s="67"/>
      <c r="V535" s="67"/>
      <c r="W535" s="67"/>
    </row>
    <row r="536">
      <c r="A536" s="134"/>
      <c r="B536" s="67"/>
      <c r="C536" s="67"/>
      <c r="D536" s="67"/>
      <c r="E536" s="67"/>
      <c r="F536" s="67"/>
      <c r="G536" s="67"/>
      <c r="H536" s="67"/>
      <c r="I536" s="67"/>
      <c r="J536" s="67"/>
      <c r="K536" s="67"/>
      <c r="L536" s="67"/>
      <c r="M536" s="67"/>
      <c r="N536" s="67"/>
      <c r="O536" s="67"/>
      <c r="P536" s="67"/>
      <c r="Q536" s="67"/>
      <c r="R536" s="67"/>
      <c r="S536" s="67"/>
      <c r="T536" s="67"/>
      <c r="U536" s="67"/>
      <c r="V536" s="67"/>
      <c r="W536" s="67"/>
    </row>
    <row r="537">
      <c r="A537" s="134"/>
      <c r="B537" s="67"/>
      <c r="C537" s="67"/>
      <c r="D537" s="67"/>
      <c r="E537" s="67"/>
      <c r="F537" s="67"/>
      <c r="G537" s="67"/>
      <c r="H537" s="67"/>
      <c r="I537" s="67"/>
      <c r="J537" s="67"/>
      <c r="K537" s="67"/>
      <c r="L537" s="67"/>
      <c r="M537" s="67"/>
      <c r="N537" s="67"/>
      <c r="O537" s="67"/>
      <c r="P537" s="67"/>
      <c r="Q537" s="67"/>
      <c r="R537" s="67"/>
      <c r="S537" s="67"/>
      <c r="T537" s="67"/>
      <c r="U537" s="67"/>
      <c r="V537" s="67"/>
      <c r="W537" s="67"/>
    </row>
    <row r="538">
      <c r="A538" s="134"/>
      <c r="B538" s="67"/>
      <c r="C538" s="67"/>
      <c r="D538" s="67"/>
      <c r="E538" s="67"/>
      <c r="F538" s="67"/>
      <c r="G538" s="67"/>
      <c r="H538" s="67"/>
      <c r="I538" s="67"/>
      <c r="J538" s="67"/>
      <c r="K538" s="67"/>
      <c r="L538" s="67"/>
      <c r="M538" s="67"/>
      <c r="N538" s="67"/>
      <c r="O538" s="67"/>
      <c r="P538" s="67"/>
      <c r="Q538" s="67"/>
      <c r="R538" s="67"/>
      <c r="S538" s="67"/>
      <c r="T538" s="67"/>
      <c r="U538" s="67"/>
      <c r="V538" s="67"/>
      <c r="W538" s="67"/>
    </row>
    <row r="539">
      <c r="A539" s="134"/>
      <c r="B539" s="67"/>
      <c r="C539" s="67"/>
      <c r="D539" s="67"/>
      <c r="E539" s="67"/>
      <c r="F539" s="67"/>
      <c r="G539" s="67"/>
      <c r="H539" s="67"/>
      <c r="I539" s="67"/>
      <c r="J539" s="67"/>
      <c r="K539" s="67"/>
      <c r="L539" s="67"/>
      <c r="M539" s="67"/>
      <c r="N539" s="67"/>
      <c r="O539" s="67"/>
      <c r="P539" s="67"/>
      <c r="Q539" s="67"/>
      <c r="R539" s="67"/>
      <c r="S539" s="67"/>
      <c r="T539" s="67"/>
      <c r="U539" s="67"/>
      <c r="V539" s="67"/>
      <c r="W539" s="67"/>
    </row>
    <row r="540">
      <c r="A540" s="134"/>
      <c r="B540" s="67"/>
      <c r="C540" s="67"/>
      <c r="D540" s="67"/>
      <c r="E540" s="67"/>
      <c r="F540" s="67"/>
      <c r="G540" s="67"/>
      <c r="H540" s="67"/>
      <c r="I540" s="67"/>
      <c r="J540" s="67"/>
      <c r="K540" s="67"/>
      <c r="L540" s="67"/>
      <c r="M540" s="67"/>
      <c r="N540" s="67"/>
      <c r="O540" s="67"/>
      <c r="P540" s="67"/>
      <c r="Q540" s="67"/>
      <c r="R540" s="67"/>
      <c r="S540" s="67"/>
      <c r="T540" s="67"/>
      <c r="U540" s="67"/>
      <c r="V540" s="67"/>
      <c r="W540" s="67"/>
    </row>
    <row r="541">
      <c r="A541" s="134"/>
      <c r="B541" s="67"/>
      <c r="C541" s="67"/>
      <c r="D541" s="67"/>
      <c r="E541" s="67"/>
      <c r="F541" s="67"/>
      <c r="G541" s="67"/>
      <c r="H541" s="67"/>
      <c r="I541" s="67"/>
      <c r="J541" s="67"/>
      <c r="K541" s="67"/>
      <c r="L541" s="67"/>
      <c r="M541" s="67"/>
      <c r="N541" s="67"/>
      <c r="O541" s="67"/>
      <c r="P541" s="67"/>
      <c r="Q541" s="67"/>
      <c r="R541" s="67"/>
      <c r="S541" s="67"/>
      <c r="T541" s="67"/>
      <c r="U541" s="67"/>
      <c r="V541" s="67"/>
      <c r="W541" s="67"/>
    </row>
    <row r="542">
      <c r="A542" s="134"/>
      <c r="B542" s="67"/>
      <c r="C542" s="67"/>
      <c r="D542" s="67"/>
      <c r="E542" s="67"/>
      <c r="F542" s="67"/>
      <c r="G542" s="67"/>
      <c r="H542" s="67"/>
      <c r="I542" s="67"/>
      <c r="J542" s="67"/>
      <c r="K542" s="67"/>
      <c r="L542" s="67"/>
      <c r="M542" s="67"/>
      <c r="N542" s="67"/>
      <c r="O542" s="67"/>
      <c r="P542" s="67"/>
      <c r="Q542" s="67"/>
      <c r="R542" s="67"/>
      <c r="S542" s="67"/>
      <c r="T542" s="67"/>
      <c r="U542" s="67"/>
      <c r="V542" s="67"/>
      <c r="W542" s="67"/>
    </row>
    <row r="543">
      <c r="A543" s="134"/>
      <c r="B543" s="67"/>
      <c r="C543" s="67"/>
      <c r="D543" s="67"/>
      <c r="E543" s="67"/>
      <c r="F543" s="67"/>
      <c r="G543" s="67"/>
      <c r="H543" s="67"/>
      <c r="I543" s="67"/>
      <c r="J543" s="67"/>
      <c r="K543" s="67"/>
      <c r="L543" s="67"/>
      <c r="M543" s="67"/>
      <c r="N543" s="67"/>
      <c r="O543" s="67"/>
      <c r="P543" s="67"/>
      <c r="Q543" s="67"/>
      <c r="R543" s="67"/>
      <c r="S543" s="67"/>
      <c r="T543" s="67"/>
      <c r="U543" s="67"/>
      <c r="V543" s="67"/>
      <c r="W543" s="67"/>
    </row>
    <row r="544">
      <c r="A544" s="134"/>
      <c r="B544" s="67"/>
      <c r="C544" s="67"/>
      <c r="D544" s="67"/>
      <c r="E544" s="67"/>
      <c r="F544" s="67"/>
      <c r="G544" s="67"/>
      <c r="H544" s="67"/>
      <c r="I544" s="67"/>
      <c r="J544" s="67"/>
      <c r="K544" s="67"/>
      <c r="L544" s="67"/>
      <c r="M544" s="67"/>
      <c r="N544" s="67"/>
      <c r="O544" s="67"/>
      <c r="P544" s="67"/>
      <c r="Q544" s="67"/>
      <c r="R544" s="67"/>
      <c r="S544" s="67"/>
      <c r="T544" s="67"/>
      <c r="U544" s="67"/>
      <c r="V544" s="67"/>
      <c r="W544" s="67"/>
    </row>
    <row r="545">
      <c r="A545" s="134"/>
      <c r="B545" s="67"/>
      <c r="C545" s="67"/>
      <c r="D545" s="67"/>
      <c r="E545" s="67"/>
      <c r="F545" s="67"/>
      <c r="G545" s="67"/>
      <c r="H545" s="67"/>
      <c r="I545" s="67"/>
      <c r="J545" s="67"/>
      <c r="K545" s="67"/>
      <c r="L545" s="67"/>
      <c r="M545" s="67"/>
      <c r="N545" s="67"/>
      <c r="O545" s="67"/>
      <c r="P545" s="67"/>
      <c r="Q545" s="67"/>
      <c r="R545" s="67"/>
      <c r="S545" s="67"/>
      <c r="T545" s="67"/>
      <c r="U545" s="67"/>
      <c r="V545" s="67"/>
      <c r="W545" s="67"/>
    </row>
    <row r="546">
      <c r="A546" s="134"/>
      <c r="B546" s="67"/>
      <c r="C546" s="67"/>
      <c r="D546" s="67"/>
      <c r="E546" s="67"/>
      <c r="F546" s="67"/>
      <c r="G546" s="67"/>
      <c r="H546" s="67"/>
      <c r="I546" s="67"/>
      <c r="J546" s="67"/>
      <c r="K546" s="67"/>
      <c r="L546" s="67"/>
      <c r="M546" s="67"/>
      <c r="N546" s="67"/>
      <c r="O546" s="67"/>
      <c r="P546" s="67"/>
      <c r="Q546" s="67"/>
      <c r="R546" s="67"/>
      <c r="S546" s="67"/>
      <c r="T546" s="67"/>
      <c r="U546" s="67"/>
      <c r="V546" s="67"/>
      <c r="W546" s="67"/>
    </row>
    <row r="547">
      <c r="A547" s="134"/>
      <c r="B547" s="67"/>
      <c r="C547" s="67"/>
      <c r="D547" s="67"/>
      <c r="E547" s="67"/>
      <c r="F547" s="67"/>
      <c r="G547" s="67"/>
      <c r="H547" s="67"/>
      <c r="I547" s="67"/>
      <c r="J547" s="67"/>
      <c r="K547" s="67"/>
      <c r="L547" s="67"/>
      <c r="M547" s="67"/>
      <c r="N547" s="67"/>
      <c r="O547" s="67"/>
      <c r="P547" s="67"/>
      <c r="Q547" s="67"/>
      <c r="R547" s="67"/>
      <c r="S547" s="67"/>
      <c r="T547" s="67"/>
      <c r="U547" s="67"/>
      <c r="V547" s="67"/>
      <c r="W547" s="67"/>
    </row>
    <row r="548">
      <c r="A548" s="134"/>
      <c r="B548" s="67"/>
      <c r="C548" s="67"/>
      <c r="D548" s="67"/>
      <c r="E548" s="67"/>
      <c r="F548" s="67"/>
      <c r="G548" s="67"/>
      <c r="H548" s="67"/>
      <c r="I548" s="67"/>
      <c r="J548" s="67"/>
      <c r="K548" s="67"/>
      <c r="L548" s="67"/>
      <c r="M548" s="67"/>
      <c r="N548" s="67"/>
      <c r="O548" s="67"/>
      <c r="P548" s="67"/>
      <c r="Q548" s="67"/>
      <c r="R548" s="67"/>
      <c r="S548" s="67"/>
      <c r="T548" s="67"/>
      <c r="U548" s="67"/>
      <c r="V548" s="67"/>
      <c r="W548" s="67"/>
    </row>
    <row r="549">
      <c r="A549" s="134"/>
      <c r="B549" s="67"/>
      <c r="C549" s="67"/>
      <c r="D549" s="67"/>
      <c r="E549" s="67"/>
      <c r="F549" s="67"/>
      <c r="G549" s="67"/>
      <c r="H549" s="67"/>
      <c r="I549" s="67"/>
      <c r="J549" s="67"/>
      <c r="K549" s="67"/>
      <c r="L549" s="67"/>
      <c r="M549" s="67"/>
      <c r="N549" s="67"/>
      <c r="O549" s="67"/>
      <c r="P549" s="67"/>
      <c r="Q549" s="67"/>
      <c r="R549" s="67"/>
      <c r="S549" s="67"/>
      <c r="T549" s="67"/>
      <c r="U549" s="67"/>
      <c r="V549" s="67"/>
      <c r="W549" s="67"/>
    </row>
    <row r="550">
      <c r="A550" s="134"/>
      <c r="B550" s="67"/>
      <c r="C550" s="67"/>
      <c r="D550" s="67"/>
      <c r="E550" s="67"/>
      <c r="F550" s="67"/>
      <c r="G550" s="67"/>
      <c r="H550" s="67"/>
      <c r="I550" s="67"/>
      <c r="J550" s="67"/>
      <c r="K550" s="67"/>
      <c r="L550" s="67"/>
      <c r="M550" s="67"/>
      <c r="N550" s="67"/>
      <c r="O550" s="67"/>
      <c r="P550" s="67"/>
      <c r="Q550" s="67"/>
      <c r="R550" s="67"/>
      <c r="S550" s="67"/>
      <c r="T550" s="67"/>
      <c r="U550" s="67"/>
      <c r="V550" s="67"/>
      <c r="W550" s="67"/>
    </row>
    <row r="551">
      <c r="A551" s="134"/>
      <c r="B551" s="67"/>
      <c r="C551" s="67"/>
      <c r="D551" s="67"/>
      <c r="E551" s="67"/>
      <c r="F551" s="67"/>
      <c r="G551" s="67"/>
      <c r="H551" s="67"/>
      <c r="I551" s="67"/>
      <c r="J551" s="67"/>
      <c r="K551" s="67"/>
      <c r="L551" s="67"/>
      <c r="M551" s="67"/>
      <c r="N551" s="67"/>
      <c r="O551" s="67"/>
      <c r="P551" s="67"/>
      <c r="Q551" s="67"/>
      <c r="R551" s="67"/>
      <c r="S551" s="67"/>
      <c r="T551" s="67"/>
      <c r="U551" s="67"/>
      <c r="V551" s="67"/>
      <c r="W551" s="67"/>
    </row>
    <row r="552">
      <c r="A552" s="134"/>
      <c r="B552" s="67"/>
      <c r="C552" s="67"/>
      <c r="D552" s="67"/>
      <c r="E552" s="67"/>
      <c r="F552" s="67"/>
      <c r="G552" s="67"/>
      <c r="H552" s="67"/>
      <c r="I552" s="67"/>
      <c r="J552" s="67"/>
      <c r="K552" s="67"/>
      <c r="L552" s="67"/>
      <c r="M552" s="67"/>
      <c r="N552" s="67"/>
      <c r="O552" s="67"/>
      <c r="P552" s="67"/>
      <c r="Q552" s="67"/>
      <c r="R552" s="67"/>
      <c r="S552" s="67"/>
      <c r="T552" s="67"/>
      <c r="U552" s="67"/>
      <c r="V552" s="67"/>
      <c r="W552" s="67"/>
    </row>
    <row r="553">
      <c r="A553" s="134"/>
      <c r="B553" s="67"/>
      <c r="C553" s="67"/>
      <c r="D553" s="67"/>
      <c r="E553" s="67"/>
      <c r="F553" s="67"/>
      <c r="G553" s="67"/>
      <c r="H553" s="67"/>
      <c r="I553" s="67"/>
      <c r="J553" s="67"/>
      <c r="K553" s="67"/>
      <c r="L553" s="67"/>
      <c r="M553" s="67"/>
      <c r="N553" s="67"/>
      <c r="O553" s="67"/>
      <c r="P553" s="67"/>
      <c r="Q553" s="67"/>
      <c r="R553" s="67"/>
      <c r="S553" s="67"/>
      <c r="T553" s="67"/>
      <c r="U553" s="67"/>
      <c r="V553" s="67"/>
      <c r="W553" s="67"/>
    </row>
    <row r="554">
      <c r="A554" s="134"/>
      <c r="B554" s="67"/>
      <c r="C554" s="67"/>
      <c r="D554" s="67"/>
      <c r="E554" s="67"/>
      <c r="F554" s="67"/>
      <c r="G554" s="67"/>
      <c r="H554" s="67"/>
      <c r="I554" s="67"/>
      <c r="J554" s="67"/>
      <c r="K554" s="67"/>
      <c r="L554" s="67"/>
      <c r="M554" s="67"/>
      <c r="N554" s="67"/>
      <c r="O554" s="67"/>
      <c r="P554" s="67"/>
      <c r="Q554" s="67"/>
      <c r="R554" s="67"/>
      <c r="S554" s="67"/>
      <c r="T554" s="67"/>
      <c r="U554" s="67"/>
      <c r="V554" s="67"/>
      <c r="W554" s="67"/>
    </row>
    <row r="555">
      <c r="A555" s="134"/>
      <c r="B555" s="67"/>
      <c r="C555" s="67"/>
      <c r="D555" s="67"/>
      <c r="E555" s="67"/>
      <c r="F555" s="67"/>
      <c r="G555" s="67"/>
      <c r="H555" s="67"/>
      <c r="I555" s="67"/>
      <c r="J555" s="67"/>
      <c r="K555" s="67"/>
      <c r="L555" s="67"/>
      <c r="M555" s="67"/>
      <c r="N555" s="67"/>
      <c r="O555" s="67"/>
      <c r="P555" s="67"/>
      <c r="Q555" s="67"/>
      <c r="R555" s="67"/>
      <c r="S555" s="67"/>
      <c r="T555" s="67"/>
      <c r="U555" s="67"/>
      <c r="V555" s="67"/>
      <c r="W555" s="67"/>
    </row>
    <row r="556">
      <c r="A556" s="134"/>
      <c r="B556" s="67"/>
      <c r="C556" s="67"/>
      <c r="D556" s="67"/>
      <c r="E556" s="67"/>
      <c r="F556" s="67"/>
      <c r="G556" s="67"/>
      <c r="H556" s="67"/>
      <c r="I556" s="67"/>
      <c r="J556" s="67"/>
      <c r="K556" s="67"/>
      <c r="L556" s="67"/>
      <c r="M556" s="67"/>
      <c r="N556" s="67"/>
      <c r="O556" s="67"/>
      <c r="P556" s="67"/>
      <c r="Q556" s="67"/>
      <c r="R556" s="67"/>
      <c r="S556" s="67"/>
      <c r="T556" s="67"/>
      <c r="U556" s="67"/>
      <c r="V556" s="67"/>
      <c r="W556" s="67"/>
    </row>
    <row r="557">
      <c r="A557" s="134"/>
      <c r="B557" s="67"/>
      <c r="C557" s="67"/>
      <c r="D557" s="67"/>
      <c r="E557" s="67"/>
      <c r="F557" s="67"/>
      <c r="G557" s="67"/>
      <c r="H557" s="67"/>
      <c r="I557" s="67"/>
      <c r="J557" s="67"/>
      <c r="K557" s="67"/>
      <c r="L557" s="67"/>
      <c r="M557" s="67"/>
      <c r="N557" s="67"/>
      <c r="O557" s="67"/>
      <c r="P557" s="67"/>
      <c r="Q557" s="67"/>
      <c r="R557" s="67"/>
      <c r="S557" s="67"/>
      <c r="T557" s="67"/>
      <c r="U557" s="67"/>
      <c r="V557" s="67"/>
      <c r="W557" s="67"/>
    </row>
    <row r="558">
      <c r="A558" s="134"/>
      <c r="B558" s="67"/>
      <c r="C558" s="67"/>
      <c r="D558" s="67"/>
      <c r="E558" s="67"/>
      <c r="F558" s="67"/>
      <c r="G558" s="67"/>
      <c r="H558" s="67"/>
      <c r="I558" s="67"/>
      <c r="J558" s="67"/>
      <c r="K558" s="67"/>
      <c r="L558" s="67"/>
      <c r="M558" s="67"/>
      <c r="N558" s="67"/>
      <c r="O558" s="67"/>
      <c r="P558" s="67"/>
      <c r="Q558" s="67"/>
      <c r="R558" s="67"/>
      <c r="S558" s="67"/>
      <c r="T558" s="67"/>
      <c r="U558" s="67"/>
      <c r="V558" s="67"/>
      <c r="W558" s="67"/>
    </row>
    <row r="559">
      <c r="A559" s="134"/>
      <c r="B559" s="67"/>
      <c r="C559" s="67"/>
      <c r="D559" s="67"/>
      <c r="E559" s="67"/>
      <c r="F559" s="67"/>
      <c r="G559" s="67"/>
      <c r="H559" s="67"/>
      <c r="I559" s="67"/>
      <c r="J559" s="67"/>
      <c r="K559" s="67"/>
      <c r="L559" s="67"/>
      <c r="M559" s="67"/>
      <c r="N559" s="67"/>
      <c r="O559" s="67"/>
      <c r="P559" s="67"/>
      <c r="Q559" s="67"/>
      <c r="R559" s="67"/>
      <c r="S559" s="67"/>
      <c r="T559" s="67"/>
      <c r="U559" s="67"/>
      <c r="V559" s="67"/>
      <c r="W559" s="67"/>
    </row>
    <row r="560">
      <c r="A560" s="134"/>
      <c r="B560" s="67"/>
      <c r="C560" s="67"/>
      <c r="D560" s="67"/>
      <c r="E560" s="67"/>
      <c r="F560" s="67"/>
      <c r="G560" s="67"/>
      <c r="H560" s="67"/>
      <c r="I560" s="67"/>
      <c r="J560" s="67"/>
      <c r="K560" s="67"/>
      <c r="L560" s="67"/>
      <c r="M560" s="67"/>
      <c r="N560" s="67"/>
      <c r="O560" s="67"/>
      <c r="P560" s="67"/>
      <c r="Q560" s="67"/>
      <c r="R560" s="67"/>
      <c r="S560" s="67"/>
      <c r="T560" s="67"/>
      <c r="U560" s="67"/>
      <c r="V560" s="67"/>
      <c r="W560" s="67"/>
    </row>
    <row r="561">
      <c r="A561" s="134"/>
      <c r="B561" s="67"/>
      <c r="C561" s="67"/>
      <c r="D561" s="67"/>
      <c r="E561" s="67"/>
      <c r="F561" s="67"/>
      <c r="G561" s="67"/>
      <c r="H561" s="67"/>
      <c r="I561" s="67"/>
      <c r="J561" s="67"/>
      <c r="K561" s="67"/>
      <c r="L561" s="67"/>
      <c r="M561" s="67"/>
      <c r="N561" s="67"/>
      <c r="O561" s="67"/>
      <c r="P561" s="67"/>
      <c r="Q561" s="67"/>
      <c r="R561" s="67"/>
      <c r="S561" s="67"/>
      <c r="T561" s="67"/>
      <c r="U561" s="67"/>
      <c r="V561" s="67"/>
      <c r="W561" s="67"/>
    </row>
    <row r="562">
      <c r="A562" s="134"/>
      <c r="B562" s="67"/>
      <c r="C562" s="67"/>
      <c r="D562" s="67"/>
      <c r="E562" s="67"/>
      <c r="F562" s="67"/>
      <c r="G562" s="67"/>
      <c r="H562" s="67"/>
      <c r="I562" s="67"/>
      <c r="J562" s="67"/>
      <c r="K562" s="67"/>
      <c r="L562" s="67"/>
      <c r="M562" s="67"/>
      <c r="N562" s="67"/>
      <c r="O562" s="67"/>
      <c r="P562" s="67"/>
      <c r="Q562" s="67"/>
      <c r="R562" s="67"/>
      <c r="S562" s="67"/>
      <c r="T562" s="67"/>
      <c r="U562" s="67"/>
      <c r="V562" s="67"/>
      <c r="W562" s="67"/>
    </row>
    <row r="563">
      <c r="A563" s="134"/>
      <c r="B563" s="67"/>
      <c r="C563" s="67"/>
      <c r="D563" s="67"/>
      <c r="E563" s="67"/>
      <c r="F563" s="67"/>
      <c r="G563" s="67"/>
      <c r="H563" s="67"/>
      <c r="I563" s="67"/>
      <c r="J563" s="67"/>
      <c r="K563" s="67"/>
      <c r="L563" s="67"/>
      <c r="M563" s="67"/>
      <c r="N563" s="67"/>
      <c r="O563" s="67"/>
      <c r="P563" s="67"/>
      <c r="Q563" s="67"/>
      <c r="R563" s="67"/>
      <c r="S563" s="67"/>
      <c r="T563" s="67"/>
      <c r="U563" s="67"/>
      <c r="V563" s="67"/>
      <c r="W563" s="67"/>
    </row>
    <row r="564">
      <c r="A564" s="134"/>
      <c r="B564" s="67"/>
      <c r="C564" s="67"/>
      <c r="D564" s="67"/>
      <c r="E564" s="67"/>
      <c r="F564" s="67"/>
      <c r="G564" s="67"/>
      <c r="H564" s="67"/>
      <c r="I564" s="67"/>
      <c r="J564" s="67"/>
      <c r="K564" s="67"/>
      <c r="L564" s="67"/>
      <c r="M564" s="67"/>
      <c r="N564" s="67"/>
      <c r="O564" s="67"/>
      <c r="P564" s="67"/>
      <c r="Q564" s="67"/>
      <c r="R564" s="67"/>
      <c r="S564" s="67"/>
      <c r="T564" s="67"/>
      <c r="U564" s="67"/>
      <c r="V564" s="67"/>
      <c r="W564" s="67"/>
    </row>
    <row r="565">
      <c r="A565" s="134"/>
      <c r="B565" s="67"/>
      <c r="C565" s="67"/>
      <c r="D565" s="67"/>
      <c r="E565" s="67"/>
      <c r="F565" s="67"/>
      <c r="G565" s="67"/>
      <c r="H565" s="67"/>
      <c r="I565" s="67"/>
      <c r="J565" s="67"/>
      <c r="K565" s="67"/>
      <c r="L565" s="67"/>
      <c r="M565" s="67"/>
      <c r="N565" s="67"/>
      <c r="O565" s="67"/>
      <c r="P565" s="67"/>
      <c r="Q565" s="67"/>
      <c r="R565" s="67"/>
      <c r="S565" s="67"/>
      <c r="T565" s="67"/>
      <c r="U565" s="67"/>
      <c r="V565" s="67"/>
      <c r="W565" s="67"/>
    </row>
    <row r="566">
      <c r="A566" s="134"/>
      <c r="B566" s="67"/>
      <c r="C566" s="67"/>
      <c r="D566" s="67"/>
      <c r="E566" s="67"/>
      <c r="F566" s="67"/>
      <c r="G566" s="67"/>
      <c r="H566" s="67"/>
      <c r="I566" s="67"/>
      <c r="J566" s="67"/>
      <c r="K566" s="67"/>
      <c r="L566" s="67"/>
      <c r="M566" s="67"/>
      <c r="N566" s="67"/>
      <c r="O566" s="67"/>
      <c r="P566" s="67"/>
      <c r="Q566" s="67"/>
      <c r="R566" s="67"/>
      <c r="S566" s="67"/>
      <c r="T566" s="67"/>
      <c r="U566" s="67"/>
      <c r="V566" s="67"/>
      <c r="W566" s="67"/>
    </row>
    <row r="567">
      <c r="A567" s="134"/>
      <c r="B567" s="67"/>
      <c r="C567" s="67"/>
      <c r="D567" s="67"/>
      <c r="E567" s="67"/>
      <c r="F567" s="67"/>
      <c r="G567" s="67"/>
      <c r="H567" s="67"/>
      <c r="I567" s="67"/>
      <c r="J567" s="67"/>
      <c r="K567" s="67"/>
      <c r="L567" s="67"/>
      <c r="M567" s="67"/>
      <c r="N567" s="67"/>
      <c r="O567" s="67"/>
      <c r="P567" s="67"/>
      <c r="Q567" s="67"/>
      <c r="R567" s="67"/>
      <c r="S567" s="67"/>
      <c r="T567" s="67"/>
      <c r="U567" s="67"/>
      <c r="V567" s="67"/>
      <c r="W567" s="67"/>
    </row>
    <row r="568">
      <c r="A568" s="134"/>
      <c r="B568" s="67"/>
      <c r="C568" s="67"/>
      <c r="D568" s="67"/>
      <c r="E568" s="67"/>
      <c r="F568" s="67"/>
      <c r="G568" s="67"/>
      <c r="H568" s="67"/>
      <c r="I568" s="67"/>
      <c r="J568" s="67"/>
      <c r="K568" s="67"/>
      <c r="L568" s="67"/>
      <c r="M568" s="67"/>
      <c r="N568" s="67"/>
      <c r="O568" s="67"/>
      <c r="P568" s="67"/>
      <c r="Q568" s="67"/>
      <c r="R568" s="67"/>
      <c r="S568" s="67"/>
      <c r="T568" s="67"/>
      <c r="U568" s="67"/>
      <c r="V568" s="67"/>
      <c r="W568" s="67"/>
    </row>
    <row r="569">
      <c r="A569" s="134"/>
      <c r="B569" s="67"/>
      <c r="C569" s="67"/>
      <c r="D569" s="67"/>
      <c r="E569" s="67"/>
      <c r="F569" s="67"/>
      <c r="G569" s="67"/>
      <c r="H569" s="67"/>
      <c r="I569" s="67"/>
      <c r="J569" s="67"/>
      <c r="K569" s="67"/>
      <c r="L569" s="67"/>
      <c r="M569" s="67"/>
      <c r="N569" s="67"/>
      <c r="O569" s="67"/>
      <c r="P569" s="67"/>
      <c r="Q569" s="67"/>
      <c r="R569" s="67"/>
      <c r="S569" s="67"/>
      <c r="T569" s="67"/>
      <c r="U569" s="67"/>
      <c r="V569" s="67"/>
      <c r="W569" s="67"/>
    </row>
    <row r="570">
      <c r="A570" s="134"/>
      <c r="B570" s="67"/>
      <c r="C570" s="67"/>
      <c r="D570" s="67"/>
      <c r="E570" s="67"/>
      <c r="F570" s="67"/>
      <c r="G570" s="67"/>
      <c r="H570" s="67"/>
      <c r="I570" s="67"/>
      <c r="J570" s="67"/>
      <c r="K570" s="67"/>
      <c r="L570" s="67"/>
      <c r="M570" s="67"/>
      <c r="N570" s="67"/>
      <c r="O570" s="67"/>
      <c r="P570" s="67"/>
      <c r="Q570" s="67"/>
      <c r="R570" s="67"/>
      <c r="S570" s="67"/>
      <c r="T570" s="67"/>
      <c r="U570" s="67"/>
      <c r="V570" s="67"/>
      <c r="W570" s="67"/>
    </row>
    <row r="571">
      <c r="A571" s="134"/>
      <c r="B571" s="67"/>
      <c r="C571" s="67"/>
      <c r="D571" s="67"/>
      <c r="E571" s="67"/>
      <c r="F571" s="67"/>
      <c r="G571" s="67"/>
      <c r="H571" s="67"/>
      <c r="I571" s="67"/>
      <c r="J571" s="67"/>
      <c r="K571" s="67"/>
      <c r="L571" s="67"/>
      <c r="M571" s="67"/>
      <c r="N571" s="67"/>
      <c r="O571" s="67"/>
      <c r="P571" s="67"/>
      <c r="Q571" s="67"/>
      <c r="R571" s="67"/>
      <c r="S571" s="67"/>
      <c r="T571" s="67"/>
      <c r="U571" s="67"/>
      <c r="V571" s="67"/>
      <c r="W571" s="67"/>
    </row>
    <row r="572">
      <c r="A572" s="134"/>
      <c r="B572" s="67"/>
      <c r="C572" s="67"/>
      <c r="D572" s="67"/>
      <c r="E572" s="67"/>
      <c r="F572" s="67"/>
      <c r="G572" s="67"/>
      <c r="H572" s="67"/>
      <c r="I572" s="67"/>
      <c r="J572" s="67"/>
      <c r="K572" s="67"/>
      <c r="L572" s="67"/>
      <c r="M572" s="67"/>
      <c r="N572" s="67"/>
      <c r="O572" s="67"/>
      <c r="P572" s="67"/>
      <c r="Q572" s="67"/>
      <c r="R572" s="67"/>
      <c r="S572" s="67"/>
      <c r="T572" s="67"/>
      <c r="U572" s="67"/>
      <c r="V572" s="67"/>
      <c r="W572" s="67"/>
    </row>
    <row r="573">
      <c r="A573" s="134"/>
      <c r="B573" s="67"/>
      <c r="C573" s="67"/>
      <c r="D573" s="67"/>
      <c r="E573" s="67"/>
      <c r="F573" s="67"/>
      <c r="G573" s="67"/>
      <c r="H573" s="67"/>
      <c r="I573" s="67"/>
      <c r="J573" s="67"/>
      <c r="K573" s="67"/>
      <c r="L573" s="67"/>
      <c r="M573" s="67"/>
      <c r="N573" s="67"/>
      <c r="O573" s="67"/>
      <c r="P573" s="67"/>
      <c r="Q573" s="67"/>
      <c r="R573" s="67"/>
      <c r="S573" s="67"/>
      <c r="T573" s="67"/>
      <c r="U573" s="67"/>
      <c r="V573" s="67"/>
      <c r="W573" s="67"/>
    </row>
    <row r="574">
      <c r="A574" s="134"/>
      <c r="B574" s="67"/>
      <c r="C574" s="67"/>
      <c r="D574" s="67"/>
      <c r="E574" s="67"/>
      <c r="F574" s="67"/>
      <c r="G574" s="67"/>
      <c r="H574" s="67"/>
      <c r="I574" s="67"/>
      <c r="J574" s="67"/>
      <c r="K574" s="67"/>
      <c r="L574" s="67"/>
      <c r="M574" s="67"/>
      <c r="N574" s="67"/>
      <c r="O574" s="67"/>
      <c r="P574" s="67"/>
      <c r="Q574" s="67"/>
      <c r="R574" s="67"/>
      <c r="S574" s="67"/>
      <c r="T574" s="67"/>
      <c r="U574" s="67"/>
      <c r="V574" s="67"/>
      <c r="W574" s="67"/>
    </row>
    <row r="575">
      <c r="A575" s="134"/>
      <c r="B575" s="67"/>
      <c r="C575" s="67"/>
      <c r="D575" s="67"/>
      <c r="E575" s="67"/>
      <c r="F575" s="67"/>
      <c r="G575" s="67"/>
      <c r="H575" s="67"/>
      <c r="I575" s="67"/>
      <c r="J575" s="67"/>
      <c r="K575" s="67"/>
      <c r="L575" s="67"/>
      <c r="M575" s="67"/>
      <c r="N575" s="67"/>
      <c r="O575" s="67"/>
      <c r="P575" s="67"/>
      <c r="Q575" s="67"/>
      <c r="R575" s="67"/>
      <c r="S575" s="67"/>
      <c r="T575" s="67"/>
      <c r="U575" s="67"/>
      <c r="V575" s="67"/>
      <c r="W575" s="67"/>
    </row>
    <row r="576">
      <c r="A576" s="134"/>
      <c r="B576" s="67"/>
      <c r="C576" s="67"/>
      <c r="D576" s="67"/>
      <c r="E576" s="67"/>
      <c r="F576" s="67"/>
      <c r="G576" s="67"/>
      <c r="H576" s="67"/>
      <c r="I576" s="67"/>
      <c r="J576" s="67"/>
      <c r="K576" s="67"/>
      <c r="L576" s="67"/>
      <c r="M576" s="67"/>
      <c r="N576" s="67"/>
      <c r="O576" s="67"/>
      <c r="P576" s="67"/>
      <c r="Q576" s="67"/>
      <c r="R576" s="67"/>
      <c r="S576" s="67"/>
      <c r="T576" s="67"/>
      <c r="U576" s="67"/>
      <c r="V576" s="67"/>
      <c r="W576" s="67"/>
    </row>
    <row r="577">
      <c r="A577" s="134"/>
      <c r="B577" s="67"/>
      <c r="C577" s="67"/>
      <c r="D577" s="67"/>
      <c r="E577" s="67"/>
      <c r="F577" s="67"/>
      <c r="G577" s="67"/>
      <c r="H577" s="67"/>
      <c r="I577" s="67"/>
      <c r="J577" s="67"/>
      <c r="K577" s="67"/>
      <c r="L577" s="67"/>
      <c r="M577" s="67"/>
      <c r="N577" s="67"/>
      <c r="O577" s="67"/>
      <c r="P577" s="67"/>
      <c r="Q577" s="67"/>
      <c r="R577" s="67"/>
      <c r="S577" s="67"/>
      <c r="T577" s="67"/>
      <c r="U577" s="67"/>
      <c r="V577" s="67"/>
      <c r="W577" s="67"/>
    </row>
    <row r="578">
      <c r="A578" s="134"/>
      <c r="B578" s="67"/>
      <c r="C578" s="67"/>
      <c r="D578" s="67"/>
      <c r="E578" s="67"/>
      <c r="F578" s="67"/>
      <c r="G578" s="67"/>
      <c r="H578" s="67"/>
      <c r="I578" s="67"/>
      <c r="J578" s="67"/>
      <c r="K578" s="67"/>
      <c r="L578" s="67"/>
      <c r="M578" s="67"/>
      <c r="N578" s="67"/>
      <c r="O578" s="67"/>
      <c r="P578" s="67"/>
      <c r="Q578" s="67"/>
      <c r="R578" s="67"/>
      <c r="S578" s="67"/>
      <c r="T578" s="67"/>
      <c r="U578" s="67"/>
      <c r="V578" s="67"/>
      <c r="W578" s="67"/>
    </row>
    <row r="579">
      <c r="A579" s="134"/>
      <c r="B579" s="67"/>
      <c r="C579" s="67"/>
      <c r="D579" s="67"/>
      <c r="E579" s="67"/>
      <c r="F579" s="67"/>
      <c r="G579" s="67"/>
      <c r="H579" s="67"/>
      <c r="I579" s="67"/>
      <c r="J579" s="67"/>
      <c r="K579" s="67"/>
      <c r="L579" s="67"/>
      <c r="M579" s="67"/>
      <c r="N579" s="67"/>
      <c r="O579" s="67"/>
      <c r="P579" s="67"/>
      <c r="Q579" s="67"/>
      <c r="R579" s="67"/>
      <c r="S579" s="67"/>
      <c r="T579" s="67"/>
      <c r="U579" s="67"/>
      <c r="V579" s="67"/>
      <c r="W579" s="67"/>
    </row>
    <row r="580">
      <c r="A580" s="134"/>
      <c r="B580" s="67"/>
      <c r="C580" s="67"/>
      <c r="D580" s="67"/>
      <c r="E580" s="67"/>
      <c r="F580" s="67"/>
      <c r="G580" s="67"/>
      <c r="H580" s="67"/>
      <c r="I580" s="67"/>
      <c r="J580" s="67"/>
      <c r="K580" s="67"/>
      <c r="L580" s="67"/>
      <c r="M580" s="67"/>
      <c r="N580" s="67"/>
      <c r="O580" s="67"/>
      <c r="P580" s="67"/>
      <c r="Q580" s="67"/>
      <c r="R580" s="67"/>
      <c r="S580" s="67"/>
      <c r="T580" s="67"/>
      <c r="U580" s="67"/>
      <c r="V580" s="67"/>
      <c r="W580" s="67"/>
    </row>
    <row r="581">
      <c r="A581" s="134"/>
      <c r="B581" s="67"/>
      <c r="C581" s="67"/>
      <c r="D581" s="67"/>
      <c r="E581" s="67"/>
      <c r="F581" s="67"/>
      <c r="G581" s="67"/>
      <c r="H581" s="67"/>
      <c r="I581" s="67"/>
      <c r="J581" s="67"/>
      <c r="K581" s="67"/>
      <c r="L581" s="67"/>
      <c r="M581" s="67"/>
      <c r="N581" s="67"/>
      <c r="O581" s="67"/>
      <c r="P581" s="67"/>
      <c r="Q581" s="67"/>
      <c r="R581" s="67"/>
      <c r="S581" s="67"/>
      <c r="T581" s="67"/>
      <c r="U581" s="67"/>
      <c r="V581" s="67"/>
      <c r="W581" s="67"/>
    </row>
    <row r="582">
      <c r="A582" s="134"/>
      <c r="B582" s="67"/>
      <c r="C582" s="67"/>
      <c r="D582" s="67"/>
      <c r="E582" s="67"/>
      <c r="F582" s="67"/>
      <c r="G582" s="67"/>
      <c r="H582" s="67"/>
      <c r="I582" s="67"/>
      <c r="J582" s="67"/>
      <c r="K582" s="67"/>
      <c r="L582" s="67"/>
      <c r="M582" s="67"/>
      <c r="N582" s="67"/>
      <c r="O582" s="67"/>
      <c r="P582" s="67"/>
      <c r="Q582" s="67"/>
      <c r="R582" s="67"/>
      <c r="S582" s="67"/>
      <c r="T582" s="67"/>
      <c r="U582" s="67"/>
      <c r="V582" s="67"/>
      <c r="W582" s="67"/>
    </row>
    <row r="583">
      <c r="A583" s="134"/>
      <c r="B583" s="67"/>
      <c r="C583" s="67"/>
      <c r="D583" s="67"/>
      <c r="E583" s="67"/>
      <c r="F583" s="67"/>
      <c r="G583" s="67"/>
      <c r="H583" s="67"/>
      <c r="I583" s="67"/>
      <c r="J583" s="67"/>
      <c r="K583" s="67"/>
      <c r="L583" s="67"/>
      <c r="M583" s="67"/>
      <c r="N583" s="67"/>
      <c r="O583" s="67"/>
      <c r="P583" s="67"/>
      <c r="Q583" s="67"/>
      <c r="R583" s="67"/>
      <c r="S583" s="67"/>
      <c r="T583" s="67"/>
      <c r="U583" s="67"/>
      <c r="V583" s="67"/>
      <c r="W583" s="67"/>
    </row>
    <row r="584">
      <c r="A584" s="134"/>
      <c r="B584" s="67"/>
      <c r="C584" s="67"/>
      <c r="D584" s="67"/>
      <c r="E584" s="67"/>
      <c r="F584" s="67"/>
      <c r="G584" s="67"/>
      <c r="H584" s="67"/>
      <c r="I584" s="67"/>
      <c r="J584" s="67"/>
      <c r="K584" s="67"/>
      <c r="L584" s="67"/>
      <c r="M584" s="67"/>
      <c r="N584" s="67"/>
      <c r="O584" s="67"/>
      <c r="P584" s="67"/>
      <c r="Q584" s="67"/>
      <c r="R584" s="67"/>
      <c r="S584" s="67"/>
      <c r="T584" s="67"/>
      <c r="U584" s="67"/>
      <c r="V584" s="67"/>
      <c r="W584" s="67"/>
    </row>
    <row r="585">
      <c r="A585" s="134"/>
      <c r="B585" s="67"/>
      <c r="C585" s="67"/>
      <c r="D585" s="67"/>
      <c r="E585" s="67"/>
      <c r="F585" s="67"/>
      <c r="G585" s="67"/>
      <c r="H585" s="67"/>
      <c r="I585" s="67"/>
      <c r="J585" s="67"/>
      <c r="K585" s="67"/>
      <c r="L585" s="67"/>
      <c r="M585" s="67"/>
      <c r="N585" s="67"/>
      <c r="O585" s="67"/>
      <c r="P585" s="67"/>
      <c r="Q585" s="67"/>
      <c r="R585" s="67"/>
      <c r="S585" s="67"/>
      <c r="T585" s="67"/>
      <c r="U585" s="67"/>
      <c r="V585" s="67"/>
      <c r="W585" s="67"/>
    </row>
    <row r="586">
      <c r="A586" s="134"/>
      <c r="B586" s="67"/>
      <c r="C586" s="67"/>
      <c r="D586" s="67"/>
      <c r="E586" s="67"/>
      <c r="F586" s="67"/>
      <c r="G586" s="67"/>
      <c r="H586" s="67"/>
      <c r="I586" s="67"/>
      <c r="J586" s="67"/>
      <c r="K586" s="67"/>
      <c r="L586" s="67"/>
      <c r="M586" s="67"/>
      <c r="N586" s="67"/>
      <c r="O586" s="67"/>
      <c r="P586" s="67"/>
      <c r="Q586" s="67"/>
      <c r="R586" s="67"/>
      <c r="S586" s="67"/>
      <c r="T586" s="67"/>
      <c r="U586" s="67"/>
      <c r="V586" s="67"/>
      <c r="W586" s="67"/>
    </row>
    <row r="587">
      <c r="A587" s="134"/>
      <c r="B587" s="67"/>
      <c r="C587" s="67"/>
      <c r="D587" s="67"/>
      <c r="E587" s="67"/>
      <c r="F587" s="67"/>
      <c r="G587" s="67"/>
      <c r="H587" s="67"/>
      <c r="I587" s="67"/>
      <c r="J587" s="67"/>
      <c r="K587" s="67"/>
      <c r="L587" s="67"/>
      <c r="M587" s="67"/>
      <c r="N587" s="67"/>
      <c r="O587" s="67"/>
      <c r="P587" s="67"/>
      <c r="Q587" s="67"/>
      <c r="R587" s="67"/>
      <c r="S587" s="67"/>
      <c r="T587" s="67"/>
      <c r="U587" s="67"/>
      <c r="V587" s="67"/>
      <c r="W587" s="67"/>
    </row>
    <row r="588">
      <c r="A588" s="134"/>
      <c r="B588" s="67"/>
      <c r="C588" s="67"/>
      <c r="D588" s="67"/>
      <c r="E588" s="67"/>
      <c r="F588" s="67"/>
      <c r="G588" s="67"/>
      <c r="H588" s="67"/>
      <c r="I588" s="67"/>
      <c r="J588" s="67"/>
      <c r="K588" s="67"/>
      <c r="L588" s="67"/>
      <c r="M588" s="67"/>
      <c r="N588" s="67"/>
      <c r="O588" s="67"/>
      <c r="P588" s="67"/>
      <c r="Q588" s="67"/>
      <c r="R588" s="67"/>
      <c r="S588" s="67"/>
      <c r="T588" s="67"/>
      <c r="U588" s="67"/>
      <c r="V588" s="67"/>
      <c r="W588" s="67"/>
    </row>
    <row r="589">
      <c r="A589" s="134"/>
      <c r="B589" s="67"/>
      <c r="C589" s="67"/>
      <c r="D589" s="67"/>
      <c r="E589" s="67"/>
      <c r="F589" s="67"/>
      <c r="G589" s="67"/>
      <c r="H589" s="67"/>
      <c r="I589" s="67"/>
      <c r="J589" s="67"/>
      <c r="K589" s="67"/>
      <c r="L589" s="67"/>
      <c r="M589" s="67"/>
      <c r="N589" s="67"/>
      <c r="O589" s="67"/>
      <c r="P589" s="67"/>
      <c r="Q589" s="67"/>
      <c r="R589" s="67"/>
      <c r="S589" s="67"/>
      <c r="T589" s="67"/>
      <c r="U589" s="67"/>
      <c r="V589" s="67"/>
      <c r="W589" s="67"/>
    </row>
    <row r="590">
      <c r="A590" s="134"/>
      <c r="B590" s="67"/>
      <c r="C590" s="67"/>
      <c r="D590" s="67"/>
      <c r="E590" s="67"/>
      <c r="F590" s="67"/>
      <c r="G590" s="67"/>
      <c r="H590" s="67"/>
      <c r="I590" s="67"/>
      <c r="J590" s="67"/>
      <c r="K590" s="67"/>
      <c r="L590" s="67"/>
      <c r="M590" s="67"/>
      <c r="N590" s="67"/>
      <c r="O590" s="67"/>
      <c r="P590" s="67"/>
      <c r="Q590" s="67"/>
      <c r="R590" s="67"/>
      <c r="S590" s="67"/>
      <c r="T590" s="67"/>
      <c r="U590" s="67"/>
      <c r="V590" s="67"/>
      <c r="W590" s="67"/>
    </row>
    <row r="591">
      <c r="A591" s="134"/>
      <c r="B591" s="67"/>
      <c r="C591" s="67"/>
      <c r="D591" s="67"/>
      <c r="E591" s="67"/>
      <c r="F591" s="67"/>
      <c r="G591" s="67"/>
      <c r="H591" s="67"/>
      <c r="I591" s="67"/>
      <c r="J591" s="67"/>
      <c r="K591" s="67"/>
      <c r="L591" s="67"/>
      <c r="M591" s="67"/>
      <c r="N591" s="67"/>
      <c r="O591" s="67"/>
      <c r="P591" s="67"/>
      <c r="Q591" s="67"/>
      <c r="R591" s="67"/>
      <c r="S591" s="67"/>
      <c r="T591" s="67"/>
      <c r="U591" s="67"/>
      <c r="V591" s="67"/>
      <c r="W591" s="67"/>
    </row>
    <row r="592">
      <c r="A592" s="134"/>
      <c r="B592" s="67"/>
      <c r="C592" s="67"/>
      <c r="D592" s="67"/>
      <c r="E592" s="67"/>
      <c r="F592" s="67"/>
      <c r="G592" s="67"/>
      <c r="H592" s="67"/>
      <c r="I592" s="67"/>
      <c r="J592" s="67"/>
      <c r="K592" s="67"/>
      <c r="L592" s="67"/>
      <c r="M592" s="67"/>
      <c r="N592" s="67"/>
      <c r="O592" s="67"/>
      <c r="P592" s="67"/>
      <c r="Q592" s="67"/>
      <c r="R592" s="67"/>
      <c r="S592" s="67"/>
      <c r="T592" s="67"/>
      <c r="U592" s="67"/>
      <c r="V592" s="67"/>
      <c r="W592" s="67"/>
    </row>
    <row r="593">
      <c r="A593" s="134"/>
      <c r="B593" s="67"/>
      <c r="C593" s="67"/>
      <c r="D593" s="67"/>
      <c r="E593" s="67"/>
      <c r="F593" s="67"/>
      <c r="G593" s="67"/>
      <c r="H593" s="67"/>
      <c r="I593" s="67"/>
      <c r="J593" s="67"/>
      <c r="K593" s="67"/>
      <c r="L593" s="67"/>
      <c r="M593" s="67"/>
      <c r="N593" s="67"/>
      <c r="O593" s="67"/>
      <c r="P593" s="67"/>
      <c r="Q593" s="67"/>
      <c r="R593" s="67"/>
      <c r="S593" s="67"/>
      <c r="T593" s="67"/>
      <c r="U593" s="67"/>
      <c r="V593" s="67"/>
      <c r="W593" s="67"/>
    </row>
    <row r="594">
      <c r="A594" s="134"/>
      <c r="B594" s="67"/>
      <c r="C594" s="67"/>
      <c r="D594" s="67"/>
      <c r="E594" s="67"/>
      <c r="F594" s="67"/>
      <c r="G594" s="67"/>
      <c r="H594" s="67"/>
      <c r="I594" s="67"/>
      <c r="J594" s="67"/>
      <c r="K594" s="67"/>
      <c r="L594" s="67"/>
      <c r="M594" s="67"/>
      <c r="N594" s="67"/>
      <c r="O594" s="67"/>
      <c r="P594" s="67"/>
      <c r="Q594" s="67"/>
      <c r="R594" s="67"/>
      <c r="S594" s="67"/>
      <c r="T594" s="67"/>
      <c r="U594" s="67"/>
      <c r="V594" s="67"/>
      <c r="W594" s="67"/>
    </row>
    <row r="595">
      <c r="A595" s="134"/>
      <c r="B595" s="67"/>
      <c r="C595" s="67"/>
      <c r="D595" s="67"/>
      <c r="E595" s="67"/>
      <c r="F595" s="67"/>
      <c r="G595" s="67"/>
      <c r="H595" s="67"/>
      <c r="I595" s="67"/>
      <c r="J595" s="67"/>
      <c r="K595" s="67"/>
      <c r="L595" s="67"/>
      <c r="M595" s="67"/>
      <c r="N595" s="67"/>
      <c r="O595" s="67"/>
      <c r="P595" s="67"/>
      <c r="Q595" s="67"/>
      <c r="R595" s="67"/>
      <c r="S595" s="67"/>
      <c r="T595" s="67"/>
      <c r="U595" s="67"/>
      <c r="V595" s="67"/>
      <c r="W595" s="67"/>
    </row>
    <row r="596">
      <c r="A596" s="134"/>
      <c r="B596" s="67"/>
      <c r="C596" s="67"/>
      <c r="D596" s="67"/>
      <c r="E596" s="67"/>
      <c r="F596" s="67"/>
      <c r="G596" s="67"/>
      <c r="H596" s="67"/>
      <c r="I596" s="67"/>
      <c r="J596" s="67"/>
      <c r="K596" s="67"/>
      <c r="L596" s="67"/>
      <c r="M596" s="67"/>
      <c r="N596" s="67"/>
      <c r="O596" s="67"/>
      <c r="P596" s="67"/>
      <c r="Q596" s="67"/>
      <c r="R596" s="67"/>
      <c r="S596" s="67"/>
      <c r="T596" s="67"/>
      <c r="U596" s="67"/>
      <c r="V596" s="67"/>
      <c r="W596" s="67"/>
    </row>
    <row r="597">
      <c r="A597" s="134"/>
      <c r="B597" s="67"/>
      <c r="C597" s="67"/>
      <c r="D597" s="67"/>
      <c r="E597" s="67"/>
      <c r="F597" s="67"/>
      <c r="G597" s="67"/>
      <c r="H597" s="67"/>
      <c r="I597" s="67"/>
      <c r="J597" s="67"/>
      <c r="K597" s="67"/>
      <c r="L597" s="67"/>
      <c r="M597" s="67"/>
      <c r="N597" s="67"/>
      <c r="O597" s="67"/>
      <c r="P597" s="67"/>
      <c r="Q597" s="67"/>
      <c r="R597" s="67"/>
      <c r="S597" s="67"/>
      <c r="T597" s="67"/>
      <c r="U597" s="67"/>
      <c r="V597" s="67"/>
      <c r="W597" s="67"/>
    </row>
    <row r="598">
      <c r="A598" s="134"/>
      <c r="B598" s="67"/>
      <c r="C598" s="67"/>
      <c r="D598" s="67"/>
      <c r="E598" s="67"/>
      <c r="F598" s="67"/>
      <c r="G598" s="67"/>
      <c r="H598" s="67"/>
      <c r="I598" s="67"/>
      <c r="J598" s="67"/>
      <c r="K598" s="67"/>
      <c r="L598" s="67"/>
      <c r="M598" s="67"/>
      <c r="N598" s="67"/>
      <c r="O598" s="67"/>
      <c r="P598" s="67"/>
      <c r="Q598" s="67"/>
      <c r="R598" s="67"/>
      <c r="S598" s="67"/>
      <c r="T598" s="67"/>
      <c r="U598" s="67"/>
      <c r="V598" s="67"/>
      <c r="W598" s="67"/>
    </row>
    <row r="599">
      <c r="A599" s="134"/>
      <c r="B599" s="67"/>
      <c r="C599" s="67"/>
      <c r="D599" s="67"/>
      <c r="E599" s="67"/>
      <c r="F599" s="67"/>
      <c r="G599" s="67"/>
      <c r="H599" s="67"/>
      <c r="I599" s="67"/>
      <c r="J599" s="67"/>
      <c r="K599" s="67"/>
      <c r="L599" s="67"/>
      <c r="M599" s="67"/>
      <c r="N599" s="67"/>
      <c r="O599" s="67"/>
      <c r="P599" s="67"/>
      <c r="Q599" s="67"/>
      <c r="R599" s="67"/>
      <c r="S599" s="67"/>
      <c r="T599" s="67"/>
      <c r="U599" s="67"/>
      <c r="V599" s="67"/>
      <c r="W599" s="67"/>
    </row>
    <row r="600">
      <c r="A600" s="134"/>
      <c r="B600" s="67"/>
      <c r="C600" s="67"/>
      <c r="D600" s="67"/>
      <c r="E600" s="67"/>
      <c r="F600" s="67"/>
      <c r="G600" s="67"/>
      <c r="H600" s="67"/>
      <c r="I600" s="67"/>
      <c r="J600" s="67"/>
      <c r="K600" s="67"/>
      <c r="L600" s="67"/>
      <c r="M600" s="67"/>
      <c r="N600" s="67"/>
      <c r="O600" s="67"/>
      <c r="P600" s="67"/>
      <c r="Q600" s="67"/>
      <c r="R600" s="67"/>
      <c r="S600" s="67"/>
      <c r="T600" s="67"/>
      <c r="U600" s="67"/>
      <c r="V600" s="67"/>
      <c r="W600" s="67"/>
    </row>
    <row r="601">
      <c r="A601" s="134"/>
      <c r="B601" s="67"/>
      <c r="C601" s="67"/>
      <c r="D601" s="67"/>
      <c r="E601" s="67"/>
      <c r="F601" s="67"/>
      <c r="G601" s="67"/>
      <c r="H601" s="67"/>
      <c r="I601" s="67"/>
      <c r="J601" s="67"/>
      <c r="K601" s="67"/>
      <c r="L601" s="67"/>
      <c r="M601" s="67"/>
      <c r="N601" s="67"/>
      <c r="O601" s="67"/>
      <c r="P601" s="67"/>
      <c r="Q601" s="67"/>
      <c r="R601" s="67"/>
      <c r="S601" s="67"/>
      <c r="T601" s="67"/>
      <c r="U601" s="67"/>
      <c r="V601" s="67"/>
      <c r="W601" s="67"/>
    </row>
    <row r="602">
      <c r="A602" s="134"/>
      <c r="B602" s="67"/>
      <c r="C602" s="67"/>
      <c r="D602" s="67"/>
      <c r="E602" s="67"/>
      <c r="F602" s="67"/>
      <c r="G602" s="67"/>
      <c r="H602" s="67"/>
      <c r="I602" s="67"/>
      <c r="J602" s="67"/>
      <c r="K602" s="67"/>
      <c r="L602" s="67"/>
      <c r="M602" s="67"/>
      <c r="N602" s="67"/>
      <c r="O602" s="67"/>
      <c r="P602" s="67"/>
      <c r="Q602" s="67"/>
      <c r="R602" s="67"/>
      <c r="S602" s="67"/>
      <c r="T602" s="67"/>
      <c r="U602" s="67"/>
      <c r="V602" s="67"/>
      <c r="W602" s="67"/>
    </row>
    <row r="603">
      <c r="A603" s="134"/>
      <c r="B603" s="67"/>
      <c r="C603" s="67"/>
      <c r="D603" s="67"/>
      <c r="E603" s="67"/>
      <c r="F603" s="67"/>
      <c r="G603" s="67"/>
      <c r="H603" s="67"/>
      <c r="I603" s="67"/>
      <c r="J603" s="67"/>
      <c r="K603" s="67"/>
      <c r="L603" s="67"/>
      <c r="M603" s="67"/>
      <c r="N603" s="67"/>
      <c r="O603" s="67"/>
      <c r="P603" s="67"/>
      <c r="Q603" s="67"/>
      <c r="R603" s="67"/>
      <c r="S603" s="67"/>
      <c r="T603" s="67"/>
      <c r="U603" s="67"/>
      <c r="V603" s="67"/>
      <c r="W603" s="67"/>
    </row>
    <row r="604">
      <c r="A604" s="134"/>
      <c r="B604" s="67"/>
      <c r="C604" s="67"/>
      <c r="D604" s="67"/>
      <c r="E604" s="67"/>
      <c r="F604" s="67"/>
      <c r="G604" s="67"/>
      <c r="H604" s="67"/>
      <c r="I604" s="67"/>
      <c r="J604" s="67"/>
      <c r="K604" s="67"/>
      <c r="L604" s="67"/>
      <c r="M604" s="67"/>
      <c r="N604" s="67"/>
      <c r="O604" s="67"/>
      <c r="P604" s="67"/>
      <c r="Q604" s="67"/>
      <c r="R604" s="67"/>
      <c r="S604" s="67"/>
      <c r="T604" s="67"/>
      <c r="U604" s="67"/>
      <c r="V604" s="67"/>
      <c r="W604" s="67"/>
    </row>
    <row r="605">
      <c r="A605" s="134"/>
      <c r="B605" s="67"/>
      <c r="C605" s="67"/>
      <c r="D605" s="67"/>
      <c r="E605" s="67"/>
      <c r="F605" s="67"/>
      <c r="G605" s="67"/>
      <c r="H605" s="67"/>
      <c r="I605" s="67"/>
      <c r="J605" s="67"/>
      <c r="K605" s="67"/>
      <c r="L605" s="67"/>
      <c r="M605" s="67"/>
      <c r="N605" s="67"/>
      <c r="O605" s="67"/>
      <c r="P605" s="67"/>
      <c r="Q605" s="67"/>
      <c r="R605" s="67"/>
      <c r="S605" s="67"/>
      <c r="T605" s="67"/>
      <c r="U605" s="67"/>
      <c r="V605" s="67"/>
      <c r="W605" s="67"/>
    </row>
    <row r="606">
      <c r="A606" s="134"/>
      <c r="B606" s="67"/>
      <c r="C606" s="67"/>
      <c r="D606" s="67"/>
      <c r="E606" s="67"/>
      <c r="F606" s="67"/>
      <c r="G606" s="67"/>
      <c r="H606" s="67"/>
      <c r="I606" s="67"/>
      <c r="J606" s="67"/>
      <c r="K606" s="67"/>
      <c r="L606" s="67"/>
      <c r="M606" s="67"/>
      <c r="N606" s="67"/>
      <c r="O606" s="67"/>
      <c r="P606" s="67"/>
      <c r="Q606" s="67"/>
      <c r="R606" s="67"/>
      <c r="S606" s="67"/>
      <c r="T606" s="67"/>
      <c r="U606" s="67"/>
      <c r="V606" s="67"/>
      <c r="W606" s="67"/>
    </row>
    <row r="607">
      <c r="A607" s="134"/>
      <c r="B607" s="67"/>
      <c r="C607" s="67"/>
      <c r="D607" s="67"/>
      <c r="E607" s="67"/>
      <c r="F607" s="67"/>
      <c r="G607" s="67"/>
      <c r="H607" s="67"/>
      <c r="I607" s="67"/>
      <c r="J607" s="67"/>
      <c r="K607" s="67"/>
      <c r="L607" s="67"/>
      <c r="M607" s="67"/>
      <c r="N607" s="67"/>
      <c r="O607" s="67"/>
      <c r="P607" s="67"/>
      <c r="Q607" s="67"/>
      <c r="R607" s="67"/>
      <c r="S607" s="67"/>
      <c r="T607" s="67"/>
      <c r="U607" s="67"/>
      <c r="V607" s="67"/>
      <c r="W607" s="67"/>
    </row>
    <row r="608">
      <c r="A608" s="134"/>
      <c r="B608" s="67"/>
      <c r="C608" s="67"/>
      <c r="D608" s="67"/>
      <c r="E608" s="67"/>
      <c r="F608" s="67"/>
      <c r="G608" s="67"/>
      <c r="H608" s="67"/>
      <c r="I608" s="67"/>
      <c r="J608" s="67"/>
      <c r="K608" s="67"/>
      <c r="L608" s="67"/>
      <c r="M608" s="67"/>
      <c r="N608" s="67"/>
      <c r="O608" s="67"/>
      <c r="P608" s="67"/>
      <c r="Q608" s="67"/>
      <c r="R608" s="67"/>
      <c r="S608" s="67"/>
      <c r="T608" s="67"/>
      <c r="U608" s="67"/>
      <c r="V608" s="67"/>
      <c r="W608" s="67"/>
    </row>
    <row r="609">
      <c r="A609" s="134"/>
      <c r="B609" s="67"/>
      <c r="C609" s="67"/>
      <c r="D609" s="67"/>
      <c r="E609" s="67"/>
      <c r="F609" s="67"/>
      <c r="G609" s="67"/>
      <c r="H609" s="67"/>
      <c r="I609" s="67"/>
      <c r="J609" s="67"/>
      <c r="K609" s="67"/>
      <c r="L609" s="67"/>
      <c r="M609" s="67"/>
      <c r="N609" s="67"/>
      <c r="O609" s="67"/>
      <c r="P609" s="67"/>
      <c r="Q609" s="67"/>
      <c r="R609" s="67"/>
      <c r="S609" s="67"/>
      <c r="T609" s="67"/>
      <c r="U609" s="67"/>
      <c r="V609" s="67"/>
      <c r="W609" s="67"/>
    </row>
    <row r="610">
      <c r="A610" s="134"/>
      <c r="B610" s="67"/>
      <c r="C610" s="67"/>
      <c r="D610" s="67"/>
      <c r="E610" s="67"/>
      <c r="F610" s="67"/>
      <c r="G610" s="67"/>
      <c r="H610" s="67"/>
      <c r="I610" s="67"/>
      <c r="J610" s="67"/>
      <c r="K610" s="67"/>
      <c r="L610" s="67"/>
      <c r="M610" s="67"/>
      <c r="N610" s="67"/>
      <c r="O610" s="67"/>
      <c r="P610" s="67"/>
      <c r="Q610" s="67"/>
      <c r="R610" s="67"/>
      <c r="S610" s="67"/>
      <c r="T610" s="67"/>
      <c r="U610" s="67"/>
      <c r="V610" s="67"/>
      <c r="W610" s="67"/>
    </row>
    <row r="611">
      <c r="A611" s="134"/>
      <c r="B611" s="67"/>
      <c r="C611" s="67"/>
      <c r="D611" s="67"/>
      <c r="E611" s="67"/>
      <c r="F611" s="67"/>
      <c r="G611" s="67"/>
      <c r="H611" s="67"/>
      <c r="I611" s="67"/>
      <c r="J611" s="67"/>
      <c r="K611" s="67"/>
      <c r="L611" s="67"/>
      <c r="M611" s="67"/>
      <c r="N611" s="67"/>
      <c r="O611" s="67"/>
      <c r="P611" s="67"/>
      <c r="Q611" s="67"/>
      <c r="R611" s="67"/>
      <c r="S611" s="67"/>
      <c r="T611" s="67"/>
      <c r="U611" s="67"/>
      <c r="V611" s="67"/>
      <c r="W611" s="67"/>
    </row>
    <row r="612">
      <c r="A612" s="134"/>
      <c r="B612" s="67"/>
      <c r="C612" s="67"/>
      <c r="D612" s="67"/>
      <c r="E612" s="67"/>
      <c r="F612" s="67"/>
      <c r="G612" s="67"/>
      <c r="H612" s="67"/>
      <c r="I612" s="67"/>
      <c r="J612" s="67"/>
      <c r="K612" s="67"/>
      <c r="L612" s="67"/>
      <c r="M612" s="67"/>
      <c r="N612" s="67"/>
      <c r="O612" s="67"/>
      <c r="P612" s="67"/>
      <c r="Q612" s="67"/>
      <c r="R612" s="67"/>
      <c r="S612" s="67"/>
      <c r="T612" s="67"/>
      <c r="U612" s="67"/>
      <c r="V612" s="67"/>
      <c r="W612" s="67"/>
    </row>
    <row r="613">
      <c r="A613" s="134"/>
      <c r="B613" s="67"/>
      <c r="C613" s="67"/>
      <c r="D613" s="67"/>
      <c r="E613" s="67"/>
      <c r="F613" s="67"/>
      <c r="G613" s="67"/>
      <c r="H613" s="67"/>
      <c r="I613" s="67"/>
      <c r="J613" s="67"/>
      <c r="K613" s="67"/>
      <c r="L613" s="67"/>
      <c r="M613" s="67"/>
      <c r="N613" s="67"/>
      <c r="O613" s="67"/>
      <c r="P613" s="67"/>
      <c r="Q613" s="67"/>
      <c r="R613" s="67"/>
      <c r="S613" s="67"/>
      <c r="T613" s="67"/>
      <c r="U613" s="67"/>
      <c r="V613" s="67"/>
      <c r="W613" s="67"/>
    </row>
    <row r="614">
      <c r="A614" s="134"/>
      <c r="B614" s="67"/>
      <c r="C614" s="67"/>
      <c r="D614" s="67"/>
      <c r="E614" s="67"/>
      <c r="F614" s="67"/>
      <c r="G614" s="67"/>
      <c r="H614" s="67"/>
      <c r="I614" s="67"/>
      <c r="J614" s="67"/>
      <c r="K614" s="67"/>
      <c r="L614" s="67"/>
      <c r="M614" s="67"/>
      <c r="N614" s="67"/>
      <c r="O614" s="67"/>
      <c r="P614" s="67"/>
      <c r="Q614" s="67"/>
      <c r="R614" s="67"/>
      <c r="S614" s="67"/>
      <c r="T614" s="67"/>
      <c r="U614" s="67"/>
      <c r="V614" s="67"/>
      <c r="W614" s="67"/>
    </row>
    <row r="615">
      <c r="A615" s="134"/>
      <c r="B615" s="67"/>
      <c r="C615" s="67"/>
      <c r="D615" s="67"/>
      <c r="E615" s="67"/>
      <c r="F615" s="67"/>
      <c r="G615" s="67"/>
      <c r="H615" s="67"/>
      <c r="I615" s="67"/>
      <c r="J615" s="67"/>
      <c r="K615" s="67"/>
      <c r="L615" s="67"/>
      <c r="M615" s="67"/>
      <c r="N615" s="67"/>
      <c r="O615" s="67"/>
      <c r="P615" s="67"/>
      <c r="Q615" s="67"/>
      <c r="R615" s="67"/>
      <c r="S615" s="67"/>
      <c r="T615" s="67"/>
      <c r="U615" s="67"/>
      <c r="V615" s="67"/>
      <c r="W615" s="67"/>
    </row>
    <row r="616">
      <c r="A616" s="134"/>
      <c r="B616" s="67"/>
      <c r="C616" s="67"/>
      <c r="D616" s="67"/>
      <c r="E616" s="67"/>
      <c r="F616" s="67"/>
      <c r="G616" s="67"/>
      <c r="H616" s="67"/>
      <c r="I616" s="67"/>
      <c r="J616" s="67"/>
      <c r="K616" s="67"/>
      <c r="L616" s="67"/>
      <c r="M616" s="67"/>
      <c r="N616" s="67"/>
      <c r="O616" s="67"/>
      <c r="P616" s="67"/>
      <c r="Q616" s="67"/>
      <c r="R616" s="67"/>
      <c r="S616" s="67"/>
      <c r="T616" s="67"/>
      <c r="U616" s="67"/>
      <c r="V616" s="67"/>
      <c r="W616" s="67"/>
    </row>
    <row r="617">
      <c r="A617" s="134"/>
      <c r="B617" s="67"/>
      <c r="C617" s="67"/>
      <c r="D617" s="67"/>
      <c r="E617" s="67"/>
      <c r="F617" s="67"/>
      <c r="G617" s="67"/>
      <c r="H617" s="67"/>
      <c r="I617" s="67"/>
      <c r="J617" s="67"/>
      <c r="K617" s="67"/>
      <c r="L617" s="67"/>
      <c r="M617" s="67"/>
      <c r="N617" s="67"/>
      <c r="O617" s="67"/>
      <c r="P617" s="67"/>
      <c r="Q617" s="67"/>
      <c r="R617" s="67"/>
      <c r="S617" s="67"/>
      <c r="T617" s="67"/>
      <c r="U617" s="67"/>
      <c r="V617" s="67"/>
      <c r="W617" s="67"/>
    </row>
    <row r="618">
      <c r="A618" s="134"/>
      <c r="B618" s="67"/>
      <c r="C618" s="67"/>
      <c r="D618" s="67"/>
      <c r="E618" s="67"/>
      <c r="F618" s="67"/>
      <c r="G618" s="67"/>
      <c r="H618" s="67"/>
      <c r="I618" s="67"/>
      <c r="J618" s="67"/>
      <c r="K618" s="67"/>
      <c r="L618" s="67"/>
      <c r="M618" s="67"/>
      <c r="N618" s="67"/>
      <c r="O618" s="67"/>
      <c r="P618" s="67"/>
      <c r="Q618" s="67"/>
      <c r="R618" s="67"/>
      <c r="S618" s="67"/>
      <c r="T618" s="67"/>
      <c r="U618" s="67"/>
      <c r="V618" s="67"/>
      <c r="W618" s="67"/>
    </row>
    <row r="619">
      <c r="A619" s="134"/>
      <c r="B619" s="67"/>
      <c r="C619" s="67"/>
      <c r="D619" s="67"/>
      <c r="E619" s="67"/>
      <c r="F619" s="67"/>
      <c r="G619" s="67"/>
      <c r="H619" s="67"/>
      <c r="I619" s="67"/>
      <c r="J619" s="67"/>
      <c r="K619" s="67"/>
      <c r="L619" s="67"/>
      <c r="M619" s="67"/>
      <c r="N619" s="67"/>
      <c r="O619" s="67"/>
      <c r="P619" s="67"/>
      <c r="Q619" s="67"/>
      <c r="R619" s="67"/>
      <c r="S619" s="67"/>
      <c r="T619" s="67"/>
      <c r="U619" s="67"/>
      <c r="V619" s="67"/>
      <c r="W619" s="67"/>
    </row>
    <row r="620">
      <c r="A620" s="134"/>
      <c r="B620" s="67"/>
      <c r="C620" s="67"/>
      <c r="D620" s="67"/>
      <c r="E620" s="67"/>
      <c r="F620" s="67"/>
      <c r="G620" s="67"/>
      <c r="H620" s="67"/>
      <c r="I620" s="67"/>
      <c r="J620" s="67"/>
      <c r="K620" s="67"/>
      <c r="L620" s="67"/>
      <c r="M620" s="67"/>
      <c r="N620" s="67"/>
      <c r="O620" s="67"/>
      <c r="P620" s="67"/>
      <c r="Q620" s="67"/>
      <c r="R620" s="67"/>
      <c r="S620" s="67"/>
      <c r="T620" s="67"/>
      <c r="U620" s="67"/>
      <c r="V620" s="67"/>
      <c r="W620" s="67"/>
    </row>
    <row r="621">
      <c r="A621" s="134"/>
      <c r="B621" s="67"/>
      <c r="C621" s="67"/>
      <c r="D621" s="67"/>
      <c r="E621" s="67"/>
      <c r="F621" s="67"/>
      <c r="G621" s="67"/>
      <c r="H621" s="67"/>
      <c r="I621" s="67"/>
      <c r="J621" s="67"/>
      <c r="K621" s="67"/>
      <c r="L621" s="67"/>
      <c r="M621" s="67"/>
      <c r="N621" s="67"/>
      <c r="O621" s="67"/>
      <c r="P621" s="67"/>
      <c r="Q621" s="67"/>
      <c r="R621" s="67"/>
      <c r="S621" s="67"/>
      <c r="T621" s="67"/>
      <c r="U621" s="67"/>
      <c r="V621" s="67"/>
      <c r="W621" s="67"/>
    </row>
    <row r="622">
      <c r="A622" s="134"/>
      <c r="B622" s="67"/>
      <c r="C622" s="67"/>
      <c r="D622" s="67"/>
      <c r="E622" s="67"/>
      <c r="F622" s="67"/>
      <c r="G622" s="67"/>
      <c r="H622" s="67"/>
      <c r="I622" s="67"/>
      <c r="J622" s="67"/>
      <c r="K622" s="67"/>
      <c r="L622" s="67"/>
      <c r="M622" s="67"/>
      <c r="N622" s="67"/>
      <c r="O622" s="67"/>
      <c r="P622" s="67"/>
      <c r="Q622" s="67"/>
      <c r="R622" s="67"/>
      <c r="S622" s="67"/>
      <c r="T622" s="67"/>
      <c r="U622" s="67"/>
      <c r="V622" s="67"/>
      <c r="W622" s="67"/>
    </row>
    <row r="623">
      <c r="A623" s="134"/>
      <c r="B623" s="67"/>
      <c r="C623" s="67"/>
      <c r="D623" s="67"/>
      <c r="E623" s="67"/>
      <c r="F623" s="67"/>
      <c r="G623" s="67"/>
      <c r="H623" s="67"/>
      <c r="I623" s="67"/>
      <c r="J623" s="67"/>
      <c r="K623" s="67"/>
      <c r="L623" s="67"/>
      <c r="M623" s="67"/>
      <c r="N623" s="67"/>
      <c r="O623" s="67"/>
      <c r="P623" s="67"/>
      <c r="Q623" s="67"/>
      <c r="R623" s="67"/>
      <c r="S623" s="67"/>
      <c r="T623" s="67"/>
      <c r="U623" s="67"/>
      <c r="V623" s="67"/>
      <c r="W623" s="67"/>
    </row>
    <row r="624">
      <c r="A624" s="134"/>
      <c r="B624" s="67"/>
      <c r="C624" s="67"/>
      <c r="D624" s="67"/>
      <c r="E624" s="67"/>
      <c r="F624" s="67"/>
      <c r="G624" s="67"/>
      <c r="H624" s="67"/>
      <c r="I624" s="67"/>
      <c r="J624" s="67"/>
      <c r="K624" s="67"/>
      <c r="L624" s="67"/>
      <c r="M624" s="67"/>
      <c r="N624" s="67"/>
      <c r="O624" s="67"/>
      <c r="P624" s="67"/>
      <c r="Q624" s="67"/>
      <c r="R624" s="67"/>
      <c r="S624" s="67"/>
      <c r="T624" s="67"/>
      <c r="U624" s="67"/>
      <c r="V624" s="67"/>
      <c r="W624" s="67"/>
    </row>
    <row r="625">
      <c r="A625" s="134"/>
      <c r="B625" s="67"/>
      <c r="C625" s="67"/>
      <c r="D625" s="67"/>
      <c r="E625" s="67"/>
      <c r="F625" s="67"/>
      <c r="G625" s="67"/>
      <c r="H625" s="67"/>
      <c r="I625" s="67"/>
      <c r="J625" s="67"/>
      <c r="K625" s="67"/>
      <c r="L625" s="67"/>
      <c r="M625" s="67"/>
      <c r="N625" s="67"/>
      <c r="O625" s="67"/>
      <c r="P625" s="67"/>
      <c r="Q625" s="67"/>
      <c r="R625" s="67"/>
      <c r="S625" s="67"/>
      <c r="T625" s="67"/>
      <c r="U625" s="67"/>
      <c r="V625" s="67"/>
      <c r="W625" s="67"/>
    </row>
    <row r="626">
      <c r="A626" s="134"/>
      <c r="B626" s="67"/>
      <c r="C626" s="67"/>
      <c r="D626" s="67"/>
      <c r="E626" s="67"/>
      <c r="F626" s="67"/>
      <c r="G626" s="67"/>
      <c r="H626" s="67"/>
      <c r="I626" s="67"/>
      <c r="J626" s="67"/>
      <c r="K626" s="67"/>
      <c r="L626" s="67"/>
      <c r="M626" s="67"/>
      <c r="N626" s="67"/>
      <c r="O626" s="67"/>
      <c r="P626" s="67"/>
      <c r="Q626" s="67"/>
      <c r="R626" s="67"/>
      <c r="S626" s="67"/>
      <c r="T626" s="67"/>
      <c r="U626" s="67"/>
      <c r="V626" s="67"/>
      <c r="W626" s="67"/>
    </row>
    <row r="627">
      <c r="A627" s="134"/>
      <c r="B627" s="67"/>
      <c r="C627" s="67"/>
      <c r="D627" s="67"/>
      <c r="E627" s="67"/>
      <c r="F627" s="67"/>
      <c r="G627" s="67"/>
      <c r="H627" s="67"/>
      <c r="I627" s="67"/>
      <c r="J627" s="67"/>
      <c r="K627" s="67"/>
      <c r="L627" s="67"/>
      <c r="M627" s="67"/>
      <c r="N627" s="67"/>
      <c r="O627" s="67"/>
      <c r="P627" s="67"/>
      <c r="Q627" s="67"/>
      <c r="R627" s="67"/>
      <c r="S627" s="67"/>
      <c r="T627" s="67"/>
      <c r="U627" s="67"/>
      <c r="V627" s="67"/>
      <c r="W627" s="67"/>
    </row>
    <row r="628">
      <c r="A628" s="134"/>
      <c r="B628" s="67"/>
      <c r="C628" s="67"/>
      <c r="D628" s="67"/>
      <c r="E628" s="67"/>
      <c r="F628" s="67"/>
      <c r="G628" s="67"/>
      <c r="H628" s="67"/>
      <c r="I628" s="67"/>
      <c r="J628" s="67"/>
      <c r="K628" s="67"/>
      <c r="L628" s="67"/>
      <c r="M628" s="67"/>
      <c r="N628" s="67"/>
      <c r="O628" s="67"/>
      <c r="P628" s="67"/>
      <c r="Q628" s="67"/>
      <c r="R628" s="67"/>
      <c r="S628" s="67"/>
      <c r="T628" s="67"/>
      <c r="U628" s="67"/>
      <c r="V628" s="67"/>
      <c r="W628" s="67"/>
    </row>
    <row r="629">
      <c r="A629" s="134"/>
      <c r="B629" s="67"/>
      <c r="C629" s="67"/>
      <c r="D629" s="67"/>
      <c r="E629" s="67"/>
      <c r="F629" s="67"/>
      <c r="G629" s="67"/>
      <c r="H629" s="67"/>
      <c r="I629" s="67"/>
      <c r="J629" s="67"/>
      <c r="K629" s="67"/>
      <c r="L629" s="67"/>
      <c r="M629" s="67"/>
      <c r="N629" s="67"/>
      <c r="O629" s="67"/>
      <c r="P629" s="67"/>
      <c r="Q629" s="67"/>
      <c r="R629" s="67"/>
      <c r="S629" s="67"/>
      <c r="T629" s="67"/>
      <c r="U629" s="67"/>
      <c r="V629" s="67"/>
      <c r="W629" s="67"/>
    </row>
    <row r="630">
      <c r="A630" s="134"/>
      <c r="B630" s="67"/>
      <c r="C630" s="67"/>
      <c r="D630" s="67"/>
      <c r="E630" s="67"/>
      <c r="F630" s="67"/>
      <c r="G630" s="67"/>
      <c r="H630" s="67"/>
      <c r="I630" s="67"/>
      <c r="J630" s="67"/>
      <c r="K630" s="67"/>
      <c r="L630" s="67"/>
      <c r="M630" s="67"/>
      <c r="N630" s="67"/>
      <c r="O630" s="67"/>
      <c r="P630" s="67"/>
      <c r="Q630" s="67"/>
      <c r="R630" s="67"/>
      <c r="S630" s="67"/>
      <c r="T630" s="67"/>
      <c r="U630" s="67"/>
      <c r="V630" s="67"/>
      <c r="W630" s="67"/>
    </row>
    <row r="631">
      <c r="A631" s="134"/>
      <c r="B631" s="67"/>
      <c r="C631" s="67"/>
      <c r="D631" s="67"/>
      <c r="E631" s="67"/>
      <c r="F631" s="67"/>
      <c r="G631" s="67"/>
      <c r="H631" s="67"/>
      <c r="I631" s="67"/>
      <c r="J631" s="67"/>
      <c r="K631" s="67"/>
      <c r="L631" s="67"/>
      <c r="M631" s="67"/>
      <c r="N631" s="67"/>
      <c r="O631" s="67"/>
      <c r="P631" s="67"/>
      <c r="Q631" s="67"/>
      <c r="R631" s="67"/>
      <c r="S631" s="67"/>
      <c r="T631" s="67"/>
      <c r="U631" s="67"/>
      <c r="V631" s="67"/>
      <c r="W631" s="67"/>
    </row>
    <row r="632">
      <c r="A632" s="134"/>
      <c r="B632" s="67"/>
      <c r="C632" s="67"/>
      <c r="D632" s="67"/>
      <c r="E632" s="67"/>
      <c r="F632" s="67"/>
      <c r="G632" s="67"/>
      <c r="H632" s="67"/>
      <c r="I632" s="67"/>
      <c r="J632" s="67"/>
      <c r="K632" s="67"/>
      <c r="L632" s="67"/>
      <c r="M632" s="67"/>
      <c r="N632" s="67"/>
      <c r="O632" s="67"/>
      <c r="P632" s="67"/>
      <c r="Q632" s="67"/>
      <c r="R632" s="67"/>
      <c r="S632" s="67"/>
      <c r="T632" s="67"/>
      <c r="U632" s="67"/>
      <c r="V632" s="67"/>
      <c r="W632" s="67"/>
    </row>
    <row r="633">
      <c r="A633" s="134"/>
      <c r="B633" s="67"/>
      <c r="C633" s="67"/>
      <c r="D633" s="67"/>
      <c r="E633" s="67"/>
      <c r="F633" s="67"/>
      <c r="G633" s="67"/>
      <c r="H633" s="67"/>
      <c r="I633" s="67"/>
      <c r="J633" s="67"/>
      <c r="K633" s="67"/>
      <c r="L633" s="67"/>
      <c r="M633" s="67"/>
      <c r="N633" s="67"/>
      <c r="O633" s="67"/>
      <c r="P633" s="67"/>
      <c r="Q633" s="67"/>
      <c r="R633" s="67"/>
      <c r="S633" s="67"/>
      <c r="T633" s="67"/>
      <c r="U633" s="67"/>
      <c r="V633" s="67"/>
      <c r="W633" s="67"/>
    </row>
    <row r="634">
      <c r="A634" s="134"/>
      <c r="B634" s="67"/>
      <c r="C634" s="67"/>
      <c r="D634" s="67"/>
      <c r="E634" s="67"/>
      <c r="F634" s="67"/>
      <c r="G634" s="67"/>
      <c r="H634" s="67"/>
      <c r="I634" s="67"/>
      <c r="J634" s="67"/>
      <c r="K634" s="67"/>
      <c r="L634" s="67"/>
      <c r="M634" s="67"/>
      <c r="N634" s="67"/>
      <c r="O634" s="67"/>
      <c r="P634" s="67"/>
      <c r="Q634" s="67"/>
      <c r="R634" s="67"/>
      <c r="S634" s="67"/>
      <c r="T634" s="67"/>
      <c r="U634" s="67"/>
      <c r="V634" s="67"/>
      <c r="W634" s="67"/>
    </row>
    <row r="635">
      <c r="A635" s="134"/>
      <c r="B635" s="67"/>
      <c r="C635" s="67"/>
      <c r="D635" s="67"/>
      <c r="E635" s="67"/>
      <c r="F635" s="67"/>
      <c r="G635" s="67"/>
      <c r="H635" s="67"/>
      <c r="I635" s="67"/>
      <c r="J635" s="67"/>
      <c r="K635" s="67"/>
      <c r="L635" s="67"/>
      <c r="M635" s="67"/>
      <c r="N635" s="67"/>
      <c r="O635" s="67"/>
      <c r="P635" s="67"/>
      <c r="Q635" s="67"/>
      <c r="R635" s="67"/>
      <c r="S635" s="67"/>
      <c r="T635" s="67"/>
      <c r="U635" s="67"/>
      <c r="V635" s="67"/>
      <c r="W635" s="67"/>
    </row>
    <row r="636">
      <c r="A636" s="134"/>
      <c r="B636" s="67"/>
      <c r="C636" s="67"/>
      <c r="D636" s="67"/>
      <c r="E636" s="67"/>
      <c r="F636" s="67"/>
      <c r="G636" s="67"/>
      <c r="H636" s="67"/>
      <c r="I636" s="67"/>
      <c r="J636" s="67"/>
      <c r="K636" s="67"/>
      <c r="L636" s="67"/>
      <c r="M636" s="67"/>
      <c r="N636" s="67"/>
      <c r="O636" s="67"/>
      <c r="P636" s="67"/>
      <c r="Q636" s="67"/>
      <c r="R636" s="67"/>
      <c r="S636" s="67"/>
      <c r="T636" s="67"/>
      <c r="U636" s="67"/>
      <c r="V636" s="67"/>
      <c r="W636" s="67"/>
    </row>
    <row r="637">
      <c r="A637" s="134"/>
      <c r="B637" s="67"/>
      <c r="C637" s="67"/>
      <c r="D637" s="67"/>
      <c r="E637" s="67"/>
      <c r="F637" s="67"/>
      <c r="G637" s="67"/>
      <c r="H637" s="67"/>
      <c r="I637" s="67"/>
      <c r="J637" s="67"/>
      <c r="K637" s="67"/>
      <c r="L637" s="67"/>
      <c r="M637" s="67"/>
      <c r="N637" s="67"/>
      <c r="O637" s="67"/>
      <c r="P637" s="67"/>
      <c r="Q637" s="67"/>
      <c r="R637" s="67"/>
      <c r="S637" s="67"/>
      <c r="T637" s="67"/>
      <c r="U637" s="67"/>
      <c r="V637" s="67"/>
      <c r="W637" s="67"/>
    </row>
    <row r="638">
      <c r="A638" s="134"/>
      <c r="B638" s="67"/>
      <c r="C638" s="67"/>
      <c r="D638" s="67"/>
      <c r="E638" s="67"/>
      <c r="F638" s="67"/>
      <c r="G638" s="67"/>
      <c r="H638" s="67"/>
      <c r="I638" s="67"/>
      <c r="J638" s="67"/>
      <c r="K638" s="67"/>
      <c r="L638" s="67"/>
      <c r="M638" s="67"/>
      <c r="N638" s="67"/>
      <c r="O638" s="67"/>
      <c r="P638" s="67"/>
      <c r="Q638" s="67"/>
      <c r="R638" s="67"/>
      <c r="S638" s="67"/>
      <c r="T638" s="67"/>
      <c r="U638" s="67"/>
      <c r="V638" s="67"/>
      <c r="W638" s="67"/>
    </row>
    <row r="639">
      <c r="A639" s="134"/>
      <c r="B639" s="67"/>
      <c r="C639" s="67"/>
      <c r="D639" s="67"/>
      <c r="E639" s="67"/>
      <c r="F639" s="67"/>
      <c r="G639" s="67"/>
      <c r="H639" s="67"/>
      <c r="I639" s="67"/>
      <c r="J639" s="67"/>
      <c r="K639" s="67"/>
      <c r="L639" s="67"/>
      <c r="M639" s="67"/>
      <c r="N639" s="67"/>
      <c r="O639" s="67"/>
      <c r="P639" s="67"/>
      <c r="Q639" s="67"/>
      <c r="R639" s="67"/>
      <c r="S639" s="67"/>
      <c r="T639" s="67"/>
      <c r="U639" s="67"/>
      <c r="V639" s="67"/>
      <c r="W639" s="67"/>
    </row>
    <row r="640">
      <c r="A640" s="134"/>
      <c r="B640" s="67"/>
      <c r="C640" s="67"/>
      <c r="D640" s="67"/>
      <c r="E640" s="67"/>
      <c r="F640" s="67"/>
      <c r="G640" s="67"/>
      <c r="H640" s="67"/>
      <c r="I640" s="67"/>
      <c r="J640" s="67"/>
      <c r="K640" s="67"/>
      <c r="L640" s="67"/>
      <c r="M640" s="67"/>
      <c r="N640" s="67"/>
      <c r="O640" s="67"/>
      <c r="P640" s="67"/>
      <c r="Q640" s="67"/>
      <c r="R640" s="67"/>
      <c r="S640" s="67"/>
      <c r="T640" s="67"/>
      <c r="U640" s="67"/>
      <c r="V640" s="67"/>
      <c r="W640" s="67"/>
    </row>
    <row r="641">
      <c r="A641" s="134"/>
      <c r="B641" s="67"/>
      <c r="C641" s="67"/>
      <c r="D641" s="67"/>
      <c r="E641" s="67"/>
      <c r="F641" s="67"/>
      <c r="G641" s="67"/>
      <c r="H641" s="67"/>
      <c r="I641" s="67"/>
      <c r="J641" s="67"/>
      <c r="K641" s="67"/>
      <c r="L641" s="67"/>
      <c r="M641" s="67"/>
      <c r="N641" s="67"/>
      <c r="O641" s="67"/>
      <c r="P641" s="67"/>
      <c r="Q641" s="67"/>
      <c r="R641" s="67"/>
      <c r="S641" s="67"/>
      <c r="T641" s="67"/>
      <c r="U641" s="67"/>
      <c r="V641" s="67"/>
      <c r="W641" s="67"/>
    </row>
    <row r="642">
      <c r="A642" s="134"/>
      <c r="B642" s="67"/>
      <c r="C642" s="67"/>
      <c r="D642" s="67"/>
      <c r="E642" s="67"/>
      <c r="F642" s="67"/>
      <c r="G642" s="67"/>
      <c r="H642" s="67"/>
      <c r="I642" s="67"/>
      <c r="J642" s="67"/>
      <c r="K642" s="67"/>
      <c r="L642" s="67"/>
      <c r="M642" s="67"/>
      <c r="N642" s="67"/>
      <c r="O642" s="67"/>
      <c r="P642" s="67"/>
      <c r="Q642" s="67"/>
      <c r="R642" s="67"/>
      <c r="S642" s="67"/>
      <c r="T642" s="67"/>
      <c r="U642" s="67"/>
      <c r="V642" s="67"/>
      <c r="W642" s="67"/>
    </row>
    <row r="643">
      <c r="A643" s="134"/>
      <c r="B643" s="67"/>
      <c r="C643" s="67"/>
      <c r="D643" s="67"/>
      <c r="E643" s="67"/>
      <c r="F643" s="67"/>
      <c r="G643" s="67"/>
      <c r="H643" s="67"/>
      <c r="I643" s="67"/>
      <c r="J643" s="67"/>
      <c r="K643" s="67"/>
      <c r="L643" s="67"/>
      <c r="M643" s="67"/>
      <c r="N643" s="67"/>
      <c r="O643" s="67"/>
      <c r="P643" s="67"/>
      <c r="Q643" s="67"/>
      <c r="R643" s="67"/>
      <c r="S643" s="67"/>
      <c r="T643" s="67"/>
      <c r="U643" s="67"/>
      <c r="V643" s="67"/>
      <c r="W643" s="67"/>
    </row>
    <row r="644">
      <c r="A644" s="134"/>
      <c r="B644" s="67"/>
      <c r="C644" s="67"/>
      <c r="D644" s="67"/>
      <c r="E644" s="67"/>
      <c r="F644" s="67"/>
      <c r="G644" s="67"/>
      <c r="H644" s="67"/>
      <c r="I644" s="67"/>
      <c r="J644" s="67"/>
      <c r="K644" s="67"/>
      <c r="L644" s="67"/>
      <c r="M644" s="67"/>
      <c r="N644" s="67"/>
      <c r="O644" s="67"/>
      <c r="P644" s="67"/>
      <c r="Q644" s="67"/>
      <c r="R644" s="67"/>
      <c r="S644" s="67"/>
      <c r="T644" s="67"/>
      <c r="U644" s="67"/>
      <c r="V644" s="67"/>
      <c r="W644" s="67"/>
    </row>
    <row r="645">
      <c r="A645" s="134"/>
      <c r="B645" s="67"/>
      <c r="C645" s="67"/>
      <c r="D645" s="67"/>
      <c r="E645" s="67"/>
      <c r="F645" s="67"/>
      <c r="G645" s="67"/>
      <c r="H645" s="67"/>
      <c r="I645" s="67"/>
      <c r="J645" s="67"/>
      <c r="K645" s="67"/>
      <c r="L645" s="67"/>
      <c r="M645" s="67"/>
      <c r="N645" s="67"/>
      <c r="O645" s="67"/>
      <c r="P645" s="67"/>
      <c r="Q645" s="67"/>
      <c r="R645" s="67"/>
      <c r="S645" s="67"/>
      <c r="T645" s="67"/>
      <c r="U645" s="67"/>
      <c r="V645" s="67"/>
      <c r="W645" s="67"/>
    </row>
    <row r="646">
      <c r="A646" s="134"/>
      <c r="B646" s="67"/>
      <c r="C646" s="67"/>
      <c r="D646" s="67"/>
      <c r="E646" s="67"/>
      <c r="F646" s="67"/>
      <c r="G646" s="67"/>
      <c r="H646" s="67"/>
      <c r="I646" s="67"/>
      <c r="J646" s="67"/>
      <c r="K646" s="67"/>
      <c r="L646" s="67"/>
      <c r="M646" s="67"/>
      <c r="N646" s="67"/>
      <c r="O646" s="67"/>
      <c r="P646" s="67"/>
      <c r="Q646" s="67"/>
      <c r="R646" s="67"/>
      <c r="S646" s="67"/>
      <c r="T646" s="67"/>
      <c r="U646" s="67"/>
      <c r="V646" s="67"/>
      <c r="W646" s="67"/>
    </row>
    <row r="647">
      <c r="A647" s="134"/>
      <c r="B647" s="67"/>
      <c r="C647" s="67"/>
      <c r="D647" s="67"/>
      <c r="E647" s="67"/>
      <c r="F647" s="67"/>
      <c r="G647" s="67"/>
      <c r="H647" s="67"/>
      <c r="I647" s="67"/>
      <c r="J647" s="67"/>
      <c r="K647" s="67"/>
      <c r="L647" s="67"/>
      <c r="M647" s="67"/>
      <c r="N647" s="67"/>
      <c r="O647" s="67"/>
      <c r="P647" s="67"/>
      <c r="Q647" s="67"/>
      <c r="R647" s="67"/>
      <c r="S647" s="67"/>
      <c r="T647" s="67"/>
      <c r="U647" s="67"/>
      <c r="V647" s="67"/>
      <c r="W647" s="67"/>
    </row>
    <row r="648">
      <c r="A648" s="134"/>
      <c r="B648" s="67"/>
      <c r="C648" s="67"/>
      <c r="D648" s="67"/>
      <c r="E648" s="67"/>
      <c r="F648" s="67"/>
      <c r="G648" s="67"/>
      <c r="H648" s="67"/>
      <c r="I648" s="67"/>
      <c r="J648" s="67"/>
      <c r="K648" s="67"/>
      <c r="L648" s="67"/>
      <c r="M648" s="67"/>
      <c r="N648" s="67"/>
      <c r="O648" s="67"/>
      <c r="P648" s="67"/>
      <c r="Q648" s="67"/>
      <c r="R648" s="67"/>
      <c r="S648" s="67"/>
      <c r="T648" s="67"/>
      <c r="U648" s="67"/>
      <c r="V648" s="67"/>
      <c r="W648" s="67"/>
    </row>
    <row r="649">
      <c r="A649" s="134"/>
      <c r="B649" s="67"/>
      <c r="C649" s="67"/>
      <c r="D649" s="67"/>
      <c r="E649" s="67"/>
      <c r="F649" s="67"/>
      <c r="G649" s="67"/>
      <c r="H649" s="67"/>
      <c r="I649" s="67"/>
      <c r="J649" s="67"/>
      <c r="K649" s="67"/>
      <c r="L649" s="67"/>
      <c r="M649" s="67"/>
      <c r="N649" s="67"/>
      <c r="O649" s="67"/>
      <c r="P649" s="67"/>
      <c r="Q649" s="67"/>
      <c r="R649" s="67"/>
      <c r="S649" s="67"/>
      <c r="T649" s="67"/>
      <c r="U649" s="67"/>
      <c r="V649" s="67"/>
      <c r="W649" s="67"/>
    </row>
    <row r="650">
      <c r="A650" s="134"/>
      <c r="B650" s="67"/>
      <c r="C650" s="67"/>
      <c r="D650" s="67"/>
      <c r="E650" s="67"/>
      <c r="F650" s="67"/>
      <c r="G650" s="67"/>
      <c r="H650" s="67"/>
      <c r="I650" s="67"/>
      <c r="J650" s="67"/>
      <c r="K650" s="67"/>
      <c r="L650" s="67"/>
      <c r="M650" s="67"/>
      <c r="N650" s="67"/>
      <c r="O650" s="67"/>
      <c r="P650" s="67"/>
      <c r="Q650" s="67"/>
      <c r="R650" s="67"/>
      <c r="S650" s="67"/>
      <c r="T650" s="67"/>
      <c r="U650" s="67"/>
      <c r="V650" s="67"/>
      <c r="W650" s="67"/>
    </row>
    <row r="651">
      <c r="A651" s="134"/>
      <c r="B651" s="67"/>
      <c r="C651" s="67"/>
      <c r="D651" s="67"/>
      <c r="E651" s="67"/>
      <c r="F651" s="67"/>
      <c r="G651" s="67"/>
      <c r="H651" s="67"/>
      <c r="I651" s="67"/>
      <c r="J651" s="67"/>
      <c r="K651" s="67"/>
      <c r="L651" s="67"/>
      <c r="M651" s="67"/>
      <c r="N651" s="67"/>
      <c r="O651" s="67"/>
      <c r="P651" s="67"/>
      <c r="Q651" s="67"/>
      <c r="R651" s="67"/>
      <c r="S651" s="67"/>
      <c r="T651" s="67"/>
      <c r="U651" s="67"/>
      <c r="V651" s="67"/>
      <c r="W651" s="67"/>
    </row>
    <row r="652">
      <c r="A652" s="134"/>
      <c r="B652" s="67"/>
      <c r="C652" s="67"/>
      <c r="D652" s="67"/>
      <c r="E652" s="67"/>
      <c r="F652" s="67"/>
      <c r="G652" s="67"/>
      <c r="H652" s="67"/>
      <c r="I652" s="67"/>
      <c r="J652" s="67"/>
      <c r="K652" s="67"/>
      <c r="L652" s="67"/>
      <c r="M652" s="67"/>
      <c r="N652" s="67"/>
      <c r="O652" s="67"/>
      <c r="P652" s="67"/>
      <c r="Q652" s="67"/>
      <c r="R652" s="67"/>
      <c r="S652" s="67"/>
      <c r="T652" s="67"/>
      <c r="U652" s="67"/>
      <c r="V652" s="67"/>
      <c r="W652" s="67"/>
    </row>
    <row r="653">
      <c r="A653" s="134"/>
      <c r="B653" s="67"/>
      <c r="C653" s="67"/>
      <c r="D653" s="67"/>
      <c r="E653" s="67"/>
      <c r="F653" s="67"/>
      <c r="G653" s="67"/>
      <c r="H653" s="67"/>
      <c r="I653" s="67"/>
      <c r="J653" s="67"/>
      <c r="K653" s="67"/>
      <c r="L653" s="67"/>
      <c r="M653" s="67"/>
      <c r="N653" s="67"/>
      <c r="O653" s="67"/>
      <c r="P653" s="67"/>
      <c r="Q653" s="67"/>
      <c r="R653" s="67"/>
      <c r="S653" s="67"/>
      <c r="T653" s="67"/>
      <c r="U653" s="67"/>
      <c r="V653" s="67"/>
      <c r="W653" s="67"/>
    </row>
    <row r="654">
      <c r="A654" s="134"/>
      <c r="B654" s="67"/>
      <c r="C654" s="67"/>
      <c r="D654" s="67"/>
      <c r="E654" s="67"/>
      <c r="F654" s="67"/>
      <c r="G654" s="67"/>
      <c r="H654" s="67"/>
      <c r="I654" s="67"/>
      <c r="J654" s="67"/>
      <c r="K654" s="67"/>
      <c r="L654" s="67"/>
      <c r="M654" s="67"/>
      <c r="N654" s="67"/>
      <c r="O654" s="67"/>
      <c r="P654" s="67"/>
      <c r="Q654" s="67"/>
      <c r="R654" s="67"/>
      <c r="S654" s="67"/>
      <c r="T654" s="67"/>
      <c r="U654" s="67"/>
      <c r="V654" s="67"/>
      <c r="W654" s="67"/>
    </row>
    <row r="655">
      <c r="A655" s="134"/>
      <c r="B655" s="67"/>
      <c r="C655" s="67"/>
      <c r="D655" s="67"/>
      <c r="E655" s="67"/>
      <c r="F655" s="67"/>
      <c r="G655" s="67"/>
      <c r="H655" s="67"/>
      <c r="I655" s="67"/>
      <c r="J655" s="67"/>
      <c r="K655" s="67"/>
      <c r="L655" s="67"/>
      <c r="M655" s="67"/>
      <c r="N655" s="67"/>
      <c r="O655" s="67"/>
      <c r="P655" s="67"/>
      <c r="Q655" s="67"/>
      <c r="R655" s="67"/>
      <c r="S655" s="67"/>
      <c r="T655" s="67"/>
      <c r="U655" s="67"/>
      <c r="V655" s="67"/>
      <c r="W655" s="67"/>
    </row>
    <row r="656">
      <c r="A656" s="134"/>
      <c r="B656" s="67"/>
      <c r="C656" s="67"/>
      <c r="D656" s="67"/>
      <c r="E656" s="67"/>
      <c r="F656" s="67"/>
      <c r="G656" s="67"/>
      <c r="H656" s="67"/>
      <c r="I656" s="67"/>
      <c r="J656" s="67"/>
      <c r="K656" s="67"/>
      <c r="L656" s="67"/>
      <c r="M656" s="67"/>
      <c r="N656" s="67"/>
      <c r="O656" s="67"/>
      <c r="P656" s="67"/>
      <c r="Q656" s="67"/>
      <c r="R656" s="67"/>
      <c r="S656" s="67"/>
      <c r="T656" s="67"/>
      <c r="U656" s="67"/>
      <c r="V656" s="67"/>
      <c r="W656" s="67"/>
    </row>
    <row r="657">
      <c r="A657" s="134"/>
      <c r="B657" s="67"/>
      <c r="C657" s="67"/>
      <c r="D657" s="67"/>
      <c r="E657" s="67"/>
      <c r="F657" s="67"/>
      <c r="G657" s="67"/>
      <c r="H657" s="67"/>
      <c r="I657" s="67"/>
      <c r="J657" s="67"/>
      <c r="K657" s="67"/>
      <c r="L657" s="67"/>
      <c r="M657" s="67"/>
      <c r="N657" s="67"/>
      <c r="O657" s="67"/>
      <c r="P657" s="67"/>
      <c r="Q657" s="67"/>
      <c r="R657" s="67"/>
      <c r="S657" s="67"/>
      <c r="T657" s="67"/>
      <c r="U657" s="67"/>
      <c r="V657" s="67"/>
      <c r="W657" s="67"/>
    </row>
    <row r="658">
      <c r="A658" s="134"/>
      <c r="B658" s="67"/>
      <c r="C658" s="67"/>
      <c r="D658" s="67"/>
      <c r="E658" s="67"/>
      <c r="F658" s="67"/>
      <c r="G658" s="67"/>
      <c r="H658" s="67"/>
      <c r="I658" s="67"/>
      <c r="J658" s="67"/>
      <c r="K658" s="67"/>
      <c r="L658" s="67"/>
      <c r="M658" s="67"/>
      <c r="N658" s="67"/>
      <c r="O658" s="67"/>
      <c r="P658" s="67"/>
      <c r="Q658" s="67"/>
      <c r="R658" s="67"/>
      <c r="S658" s="67"/>
      <c r="T658" s="67"/>
      <c r="U658" s="67"/>
      <c r="V658" s="67"/>
      <c r="W658" s="67"/>
    </row>
    <row r="659">
      <c r="A659" s="134"/>
      <c r="B659" s="67"/>
      <c r="C659" s="67"/>
      <c r="D659" s="67"/>
      <c r="E659" s="67"/>
      <c r="F659" s="67"/>
      <c r="G659" s="67"/>
      <c r="H659" s="67"/>
      <c r="I659" s="67"/>
      <c r="J659" s="67"/>
      <c r="K659" s="67"/>
      <c r="L659" s="67"/>
      <c r="M659" s="67"/>
      <c r="N659" s="67"/>
      <c r="O659" s="67"/>
      <c r="P659" s="67"/>
      <c r="Q659" s="67"/>
      <c r="R659" s="67"/>
      <c r="S659" s="67"/>
      <c r="T659" s="67"/>
      <c r="U659" s="67"/>
      <c r="V659" s="67"/>
      <c r="W659" s="67"/>
    </row>
    <row r="660">
      <c r="A660" s="134"/>
      <c r="B660" s="67"/>
      <c r="C660" s="67"/>
      <c r="D660" s="67"/>
      <c r="E660" s="67"/>
      <c r="F660" s="67"/>
      <c r="G660" s="67"/>
      <c r="H660" s="67"/>
      <c r="I660" s="67"/>
      <c r="J660" s="67"/>
      <c r="K660" s="67"/>
      <c r="L660" s="67"/>
      <c r="M660" s="67"/>
      <c r="N660" s="67"/>
      <c r="O660" s="67"/>
      <c r="P660" s="67"/>
      <c r="Q660" s="67"/>
      <c r="R660" s="67"/>
      <c r="S660" s="67"/>
      <c r="T660" s="67"/>
      <c r="U660" s="67"/>
      <c r="V660" s="67"/>
      <c r="W660" s="67"/>
    </row>
    <row r="661">
      <c r="A661" s="134"/>
      <c r="B661" s="67"/>
      <c r="C661" s="67"/>
      <c r="D661" s="67"/>
      <c r="E661" s="67"/>
      <c r="F661" s="67"/>
      <c r="G661" s="67"/>
      <c r="H661" s="67"/>
      <c r="I661" s="67"/>
      <c r="J661" s="67"/>
      <c r="K661" s="67"/>
      <c r="L661" s="67"/>
      <c r="M661" s="67"/>
      <c r="N661" s="67"/>
      <c r="O661" s="67"/>
      <c r="P661" s="67"/>
      <c r="Q661" s="67"/>
      <c r="R661" s="67"/>
      <c r="S661" s="67"/>
      <c r="T661" s="67"/>
      <c r="U661" s="67"/>
      <c r="V661" s="67"/>
      <c r="W661" s="67"/>
    </row>
    <row r="662">
      <c r="A662" s="134"/>
      <c r="B662" s="67"/>
      <c r="C662" s="67"/>
      <c r="D662" s="67"/>
      <c r="E662" s="67"/>
      <c r="F662" s="67"/>
      <c r="G662" s="67"/>
      <c r="H662" s="67"/>
      <c r="I662" s="67"/>
      <c r="J662" s="67"/>
      <c r="K662" s="67"/>
      <c r="L662" s="67"/>
      <c r="M662" s="67"/>
      <c r="N662" s="67"/>
      <c r="O662" s="67"/>
      <c r="P662" s="67"/>
      <c r="Q662" s="67"/>
      <c r="R662" s="67"/>
      <c r="S662" s="67"/>
      <c r="T662" s="67"/>
      <c r="U662" s="67"/>
      <c r="V662" s="67"/>
      <c r="W662" s="67"/>
    </row>
    <row r="663">
      <c r="A663" s="134"/>
      <c r="B663" s="67"/>
      <c r="C663" s="67"/>
      <c r="D663" s="67"/>
      <c r="E663" s="67"/>
      <c r="F663" s="67"/>
      <c r="G663" s="67"/>
      <c r="H663" s="67"/>
      <c r="I663" s="67"/>
      <c r="J663" s="67"/>
      <c r="K663" s="67"/>
      <c r="L663" s="67"/>
      <c r="M663" s="67"/>
      <c r="N663" s="67"/>
      <c r="O663" s="67"/>
      <c r="P663" s="67"/>
      <c r="Q663" s="67"/>
      <c r="R663" s="67"/>
      <c r="S663" s="67"/>
      <c r="T663" s="67"/>
      <c r="U663" s="67"/>
      <c r="V663" s="67"/>
      <c r="W663" s="67"/>
    </row>
    <row r="664">
      <c r="A664" s="134"/>
      <c r="B664" s="67"/>
      <c r="C664" s="67"/>
      <c r="D664" s="67"/>
      <c r="E664" s="67"/>
      <c r="F664" s="67"/>
      <c r="G664" s="67"/>
      <c r="H664" s="67"/>
      <c r="I664" s="67"/>
      <c r="J664" s="67"/>
      <c r="K664" s="67"/>
      <c r="L664" s="67"/>
      <c r="M664" s="67"/>
      <c r="N664" s="67"/>
      <c r="O664" s="67"/>
      <c r="P664" s="67"/>
      <c r="Q664" s="67"/>
      <c r="R664" s="67"/>
      <c r="S664" s="67"/>
      <c r="T664" s="67"/>
      <c r="U664" s="67"/>
      <c r="V664" s="67"/>
      <c r="W664" s="67"/>
    </row>
    <row r="665">
      <c r="A665" s="134"/>
      <c r="B665" s="67"/>
      <c r="C665" s="67"/>
      <c r="D665" s="67"/>
      <c r="E665" s="67"/>
      <c r="F665" s="67"/>
      <c r="G665" s="67"/>
      <c r="H665" s="67"/>
      <c r="I665" s="67"/>
      <c r="J665" s="67"/>
      <c r="K665" s="67"/>
      <c r="L665" s="67"/>
      <c r="M665" s="67"/>
      <c r="N665" s="67"/>
      <c r="O665" s="67"/>
      <c r="P665" s="67"/>
      <c r="Q665" s="67"/>
      <c r="R665" s="67"/>
      <c r="S665" s="67"/>
      <c r="T665" s="67"/>
      <c r="U665" s="67"/>
      <c r="V665" s="67"/>
      <c r="W665" s="67"/>
    </row>
    <row r="666">
      <c r="A666" s="134"/>
      <c r="B666" s="67"/>
      <c r="C666" s="67"/>
      <c r="D666" s="67"/>
      <c r="E666" s="67"/>
      <c r="F666" s="67"/>
      <c r="G666" s="67"/>
      <c r="H666" s="67"/>
      <c r="I666" s="67"/>
      <c r="J666" s="67"/>
      <c r="K666" s="67"/>
      <c r="L666" s="67"/>
      <c r="M666" s="67"/>
      <c r="N666" s="67"/>
      <c r="O666" s="67"/>
      <c r="P666" s="67"/>
      <c r="Q666" s="67"/>
      <c r="R666" s="67"/>
      <c r="S666" s="67"/>
      <c r="T666" s="67"/>
      <c r="U666" s="67"/>
      <c r="V666" s="67"/>
      <c r="W666" s="67"/>
    </row>
    <row r="667">
      <c r="A667" s="134"/>
      <c r="B667" s="67"/>
      <c r="C667" s="67"/>
      <c r="D667" s="67"/>
      <c r="E667" s="67"/>
      <c r="F667" s="67"/>
      <c r="G667" s="67"/>
      <c r="H667" s="67"/>
      <c r="I667" s="67"/>
      <c r="J667" s="67"/>
      <c r="K667" s="67"/>
      <c r="L667" s="67"/>
      <c r="M667" s="67"/>
      <c r="N667" s="67"/>
      <c r="O667" s="67"/>
      <c r="P667" s="67"/>
      <c r="Q667" s="67"/>
      <c r="R667" s="67"/>
      <c r="S667" s="67"/>
      <c r="T667" s="67"/>
      <c r="U667" s="67"/>
      <c r="V667" s="67"/>
      <c r="W667" s="67"/>
    </row>
    <row r="668">
      <c r="A668" s="134"/>
      <c r="B668" s="67"/>
      <c r="C668" s="67"/>
      <c r="D668" s="67"/>
      <c r="E668" s="67"/>
      <c r="F668" s="67"/>
      <c r="G668" s="67"/>
      <c r="H668" s="67"/>
      <c r="I668" s="67"/>
      <c r="J668" s="67"/>
      <c r="K668" s="67"/>
      <c r="L668" s="67"/>
      <c r="M668" s="67"/>
      <c r="N668" s="67"/>
      <c r="O668" s="67"/>
      <c r="P668" s="67"/>
      <c r="Q668" s="67"/>
      <c r="R668" s="67"/>
      <c r="S668" s="67"/>
      <c r="T668" s="67"/>
      <c r="U668" s="67"/>
      <c r="V668" s="67"/>
      <c r="W668" s="67"/>
    </row>
    <row r="669">
      <c r="A669" s="134"/>
      <c r="B669" s="67"/>
      <c r="C669" s="67"/>
      <c r="D669" s="67"/>
      <c r="E669" s="67"/>
      <c r="F669" s="67"/>
      <c r="G669" s="67"/>
      <c r="H669" s="67"/>
      <c r="I669" s="67"/>
      <c r="J669" s="67"/>
      <c r="K669" s="67"/>
      <c r="L669" s="67"/>
      <c r="M669" s="67"/>
      <c r="N669" s="67"/>
      <c r="O669" s="67"/>
      <c r="P669" s="67"/>
      <c r="Q669" s="67"/>
      <c r="R669" s="67"/>
      <c r="S669" s="67"/>
      <c r="T669" s="67"/>
      <c r="U669" s="67"/>
      <c r="V669" s="67"/>
      <c r="W669" s="67"/>
    </row>
    <row r="670">
      <c r="A670" s="134"/>
      <c r="B670" s="67"/>
      <c r="C670" s="67"/>
      <c r="D670" s="67"/>
      <c r="E670" s="67"/>
      <c r="F670" s="67"/>
      <c r="G670" s="67"/>
      <c r="H670" s="67"/>
      <c r="I670" s="67"/>
      <c r="J670" s="67"/>
      <c r="K670" s="67"/>
      <c r="L670" s="67"/>
      <c r="M670" s="67"/>
      <c r="N670" s="67"/>
      <c r="O670" s="67"/>
      <c r="P670" s="67"/>
      <c r="Q670" s="67"/>
      <c r="R670" s="67"/>
      <c r="S670" s="67"/>
      <c r="T670" s="67"/>
      <c r="U670" s="67"/>
      <c r="V670" s="67"/>
      <c r="W670" s="67"/>
    </row>
    <row r="671">
      <c r="A671" s="134"/>
      <c r="B671" s="67"/>
      <c r="C671" s="67"/>
      <c r="D671" s="67"/>
      <c r="E671" s="67"/>
      <c r="F671" s="67"/>
      <c r="G671" s="67"/>
      <c r="H671" s="67"/>
      <c r="I671" s="67"/>
      <c r="J671" s="67"/>
      <c r="K671" s="67"/>
      <c r="L671" s="67"/>
      <c r="M671" s="67"/>
      <c r="N671" s="67"/>
      <c r="O671" s="67"/>
      <c r="P671" s="67"/>
      <c r="Q671" s="67"/>
      <c r="R671" s="67"/>
      <c r="S671" s="67"/>
      <c r="T671" s="67"/>
      <c r="U671" s="67"/>
      <c r="V671" s="67"/>
      <c r="W671" s="67"/>
    </row>
    <row r="672">
      <c r="A672" s="134"/>
      <c r="B672" s="67"/>
      <c r="C672" s="67"/>
      <c r="D672" s="67"/>
      <c r="E672" s="67"/>
      <c r="F672" s="67"/>
      <c r="G672" s="67"/>
      <c r="H672" s="67"/>
      <c r="I672" s="67"/>
      <c r="J672" s="67"/>
      <c r="K672" s="67"/>
      <c r="L672" s="67"/>
      <c r="M672" s="67"/>
      <c r="N672" s="67"/>
      <c r="O672" s="67"/>
      <c r="P672" s="67"/>
      <c r="Q672" s="67"/>
      <c r="R672" s="67"/>
      <c r="S672" s="67"/>
      <c r="T672" s="67"/>
      <c r="U672" s="67"/>
      <c r="V672" s="67"/>
      <c r="W672" s="67"/>
    </row>
    <row r="673">
      <c r="A673" s="134"/>
      <c r="B673" s="67"/>
      <c r="C673" s="67"/>
      <c r="D673" s="67"/>
      <c r="E673" s="67"/>
      <c r="F673" s="67"/>
      <c r="G673" s="67"/>
      <c r="H673" s="67"/>
      <c r="I673" s="67"/>
      <c r="J673" s="67"/>
      <c r="K673" s="67"/>
      <c r="L673" s="67"/>
      <c r="M673" s="67"/>
      <c r="N673" s="67"/>
      <c r="O673" s="67"/>
      <c r="P673" s="67"/>
      <c r="Q673" s="67"/>
      <c r="R673" s="67"/>
      <c r="S673" s="67"/>
      <c r="T673" s="67"/>
      <c r="U673" s="67"/>
      <c r="V673" s="67"/>
      <c r="W673" s="67"/>
    </row>
    <row r="674">
      <c r="A674" s="134"/>
      <c r="B674" s="67"/>
      <c r="C674" s="67"/>
      <c r="D674" s="67"/>
      <c r="E674" s="67"/>
      <c r="F674" s="67"/>
      <c r="G674" s="67"/>
      <c r="H674" s="67"/>
      <c r="I674" s="67"/>
      <c r="J674" s="67"/>
      <c r="K674" s="67"/>
      <c r="L674" s="67"/>
      <c r="M674" s="67"/>
      <c r="N674" s="67"/>
      <c r="O674" s="67"/>
      <c r="P674" s="67"/>
      <c r="Q674" s="67"/>
      <c r="R674" s="67"/>
      <c r="S674" s="67"/>
      <c r="T674" s="67"/>
      <c r="U674" s="67"/>
      <c r="V674" s="67"/>
      <c r="W674" s="67"/>
    </row>
    <row r="675">
      <c r="A675" s="134"/>
      <c r="B675" s="67"/>
      <c r="C675" s="67"/>
      <c r="D675" s="67"/>
      <c r="E675" s="67"/>
      <c r="F675" s="67"/>
      <c r="G675" s="67"/>
      <c r="H675" s="67"/>
      <c r="I675" s="67"/>
      <c r="J675" s="67"/>
      <c r="K675" s="67"/>
      <c r="L675" s="67"/>
      <c r="M675" s="67"/>
      <c r="N675" s="67"/>
      <c r="O675" s="67"/>
      <c r="P675" s="67"/>
      <c r="Q675" s="67"/>
      <c r="R675" s="67"/>
      <c r="S675" s="67"/>
      <c r="T675" s="67"/>
      <c r="U675" s="67"/>
      <c r="V675" s="67"/>
      <c r="W675" s="67"/>
    </row>
    <row r="676">
      <c r="A676" s="134"/>
      <c r="B676" s="67"/>
      <c r="C676" s="67"/>
      <c r="D676" s="67"/>
      <c r="E676" s="67"/>
      <c r="F676" s="67"/>
      <c r="G676" s="67"/>
      <c r="H676" s="67"/>
      <c r="I676" s="67"/>
      <c r="J676" s="67"/>
      <c r="K676" s="67"/>
      <c r="L676" s="67"/>
      <c r="M676" s="67"/>
      <c r="N676" s="67"/>
      <c r="O676" s="67"/>
      <c r="P676" s="67"/>
      <c r="Q676" s="67"/>
      <c r="R676" s="67"/>
      <c r="S676" s="67"/>
      <c r="T676" s="67"/>
      <c r="U676" s="67"/>
      <c r="V676" s="67"/>
      <c r="W676" s="67"/>
    </row>
    <row r="677">
      <c r="A677" s="134"/>
      <c r="B677" s="67"/>
      <c r="C677" s="67"/>
      <c r="D677" s="67"/>
      <c r="E677" s="67"/>
      <c r="F677" s="67"/>
      <c r="G677" s="67"/>
      <c r="H677" s="67"/>
      <c r="I677" s="67"/>
      <c r="J677" s="67"/>
      <c r="K677" s="67"/>
      <c r="L677" s="67"/>
      <c r="M677" s="67"/>
      <c r="N677" s="67"/>
      <c r="O677" s="67"/>
      <c r="P677" s="67"/>
      <c r="Q677" s="67"/>
      <c r="R677" s="67"/>
      <c r="S677" s="67"/>
      <c r="T677" s="67"/>
      <c r="U677" s="67"/>
      <c r="V677" s="67"/>
      <c r="W677" s="67"/>
    </row>
    <row r="678">
      <c r="A678" s="134"/>
      <c r="B678" s="67"/>
      <c r="C678" s="67"/>
      <c r="D678" s="67"/>
      <c r="E678" s="67"/>
      <c r="F678" s="67"/>
      <c r="G678" s="67"/>
      <c r="H678" s="67"/>
      <c r="I678" s="67"/>
      <c r="J678" s="67"/>
      <c r="K678" s="67"/>
      <c r="L678" s="67"/>
      <c r="M678" s="67"/>
      <c r="N678" s="67"/>
      <c r="O678" s="67"/>
      <c r="P678" s="67"/>
      <c r="Q678" s="67"/>
      <c r="R678" s="67"/>
      <c r="S678" s="67"/>
      <c r="T678" s="67"/>
      <c r="U678" s="67"/>
      <c r="V678" s="67"/>
      <c r="W678" s="67"/>
    </row>
    <row r="679">
      <c r="A679" s="134"/>
      <c r="B679" s="67"/>
      <c r="C679" s="67"/>
      <c r="D679" s="67"/>
      <c r="E679" s="67"/>
      <c r="F679" s="67"/>
      <c r="G679" s="67"/>
      <c r="H679" s="67"/>
      <c r="I679" s="67"/>
      <c r="J679" s="67"/>
      <c r="K679" s="67"/>
      <c r="L679" s="67"/>
      <c r="M679" s="67"/>
      <c r="N679" s="67"/>
      <c r="O679" s="67"/>
      <c r="P679" s="67"/>
      <c r="Q679" s="67"/>
      <c r="R679" s="67"/>
      <c r="S679" s="67"/>
      <c r="T679" s="67"/>
      <c r="U679" s="67"/>
      <c r="V679" s="67"/>
      <c r="W679" s="67"/>
    </row>
    <row r="680">
      <c r="A680" s="134"/>
      <c r="B680" s="67"/>
      <c r="C680" s="67"/>
      <c r="D680" s="67"/>
      <c r="E680" s="67"/>
      <c r="F680" s="67"/>
      <c r="G680" s="67"/>
      <c r="H680" s="67"/>
      <c r="I680" s="67"/>
      <c r="J680" s="67"/>
      <c r="K680" s="67"/>
      <c r="L680" s="67"/>
      <c r="M680" s="67"/>
      <c r="N680" s="67"/>
      <c r="O680" s="67"/>
      <c r="P680" s="67"/>
      <c r="Q680" s="67"/>
      <c r="R680" s="67"/>
      <c r="S680" s="67"/>
      <c r="T680" s="67"/>
      <c r="U680" s="67"/>
      <c r="V680" s="67"/>
      <c r="W680" s="67"/>
    </row>
    <row r="681">
      <c r="A681" s="134"/>
      <c r="B681" s="67"/>
      <c r="C681" s="67"/>
      <c r="D681" s="67"/>
      <c r="E681" s="67"/>
      <c r="F681" s="67"/>
      <c r="G681" s="67"/>
      <c r="H681" s="67"/>
      <c r="I681" s="67"/>
      <c r="J681" s="67"/>
      <c r="K681" s="67"/>
      <c r="L681" s="67"/>
      <c r="M681" s="67"/>
      <c r="N681" s="67"/>
      <c r="O681" s="67"/>
      <c r="P681" s="67"/>
      <c r="Q681" s="67"/>
      <c r="R681" s="67"/>
      <c r="S681" s="67"/>
      <c r="T681" s="67"/>
      <c r="U681" s="67"/>
      <c r="V681" s="67"/>
      <c r="W681" s="67"/>
    </row>
    <row r="682">
      <c r="A682" s="134"/>
      <c r="B682" s="67"/>
      <c r="C682" s="67"/>
      <c r="D682" s="67"/>
      <c r="E682" s="67"/>
      <c r="F682" s="67"/>
      <c r="G682" s="67"/>
      <c r="H682" s="67"/>
      <c r="I682" s="67"/>
      <c r="J682" s="67"/>
      <c r="K682" s="67"/>
      <c r="L682" s="67"/>
      <c r="M682" s="67"/>
      <c r="N682" s="67"/>
      <c r="O682" s="67"/>
      <c r="P682" s="67"/>
      <c r="Q682" s="67"/>
      <c r="R682" s="67"/>
      <c r="S682" s="67"/>
      <c r="T682" s="67"/>
      <c r="U682" s="67"/>
      <c r="V682" s="67"/>
      <c r="W682" s="67"/>
    </row>
    <row r="683">
      <c r="A683" s="134"/>
      <c r="B683" s="67"/>
      <c r="C683" s="67"/>
      <c r="D683" s="67"/>
      <c r="E683" s="67"/>
      <c r="F683" s="67"/>
      <c r="G683" s="67"/>
      <c r="H683" s="67"/>
      <c r="I683" s="67"/>
      <c r="J683" s="67"/>
      <c r="K683" s="67"/>
      <c r="L683" s="67"/>
      <c r="M683" s="67"/>
      <c r="N683" s="67"/>
      <c r="O683" s="67"/>
      <c r="P683" s="67"/>
      <c r="Q683" s="67"/>
      <c r="R683" s="67"/>
      <c r="S683" s="67"/>
      <c r="T683" s="67"/>
      <c r="U683" s="67"/>
      <c r="V683" s="67"/>
      <c r="W683" s="67"/>
    </row>
    <row r="684">
      <c r="A684" s="134"/>
      <c r="B684" s="67"/>
      <c r="C684" s="67"/>
      <c r="D684" s="67"/>
      <c r="E684" s="67"/>
      <c r="F684" s="67"/>
      <c r="G684" s="67"/>
      <c r="H684" s="67"/>
      <c r="I684" s="67"/>
      <c r="J684" s="67"/>
      <c r="K684" s="67"/>
      <c r="L684" s="67"/>
      <c r="M684" s="67"/>
      <c r="N684" s="67"/>
      <c r="O684" s="67"/>
      <c r="P684" s="67"/>
      <c r="Q684" s="67"/>
      <c r="R684" s="67"/>
      <c r="S684" s="67"/>
      <c r="T684" s="67"/>
      <c r="U684" s="67"/>
      <c r="V684" s="67"/>
      <c r="W684" s="67"/>
    </row>
    <row r="685">
      <c r="A685" s="134"/>
      <c r="B685" s="67"/>
      <c r="C685" s="67"/>
      <c r="D685" s="67"/>
      <c r="E685" s="67"/>
      <c r="F685" s="67"/>
      <c r="G685" s="67"/>
      <c r="H685" s="67"/>
      <c r="I685" s="67"/>
      <c r="J685" s="67"/>
      <c r="K685" s="67"/>
      <c r="L685" s="67"/>
      <c r="M685" s="67"/>
      <c r="N685" s="67"/>
      <c r="O685" s="67"/>
      <c r="P685" s="67"/>
      <c r="Q685" s="67"/>
      <c r="R685" s="67"/>
      <c r="S685" s="67"/>
      <c r="T685" s="67"/>
      <c r="U685" s="67"/>
      <c r="V685" s="67"/>
      <c r="W685" s="67"/>
    </row>
    <row r="686">
      <c r="A686" s="134"/>
      <c r="B686" s="67"/>
      <c r="C686" s="67"/>
      <c r="D686" s="67"/>
      <c r="E686" s="67"/>
      <c r="F686" s="67"/>
      <c r="G686" s="67"/>
      <c r="H686" s="67"/>
      <c r="I686" s="67"/>
      <c r="J686" s="67"/>
      <c r="K686" s="67"/>
      <c r="L686" s="67"/>
      <c r="M686" s="67"/>
      <c r="N686" s="67"/>
      <c r="O686" s="67"/>
      <c r="P686" s="67"/>
      <c r="Q686" s="67"/>
      <c r="R686" s="67"/>
      <c r="S686" s="67"/>
      <c r="T686" s="67"/>
      <c r="U686" s="67"/>
      <c r="V686" s="67"/>
      <c r="W686" s="67"/>
    </row>
    <row r="687">
      <c r="A687" s="134"/>
      <c r="B687" s="67"/>
      <c r="C687" s="67"/>
      <c r="D687" s="67"/>
      <c r="E687" s="67"/>
      <c r="F687" s="67"/>
      <c r="G687" s="67"/>
      <c r="H687" s="67"/>
      <c r="I687" s="67"/>
      <c r="J687" s="67"/>
      <c r="K687" s="67"/>
      <c r="L687" s="67"/>
      <c r="M687" s="67"/>
      <c r="N687" s="67"/>
      <c r="O687" s="67"/>
      <c r="P687" s="67"/>
      <c r="Q687" s="67"/>
      <c r="R687" s="67"/>
      <c r="S687" s="67"/>
      <c r="T687" s="67"/>
      <c r="U687" s="67"/>
      <c r="V687" s="67"/>
      <c r="W687" s="67"/>
    </row>
    <row r="688">
      <c r="A688" s="134"/>
      <c r="B688" s="67"/>
      <c r="C688" s="67"/>
      <c r="D688" s="67"/>
      <c r="E688" s="67"/>
      <c r="F688" s="67"/>
      <c r="G688" s="67"/>
      <c r="H688" s="67"/>
      <c r="I688" s="67"/>
      <c r="J688" s="67"/>
      <c r="K688" s="67"/>
      <c r="L688" s="67"/>
      <c r="M688" s="67"/>
      <c r="N688" s="67"/>
      <c r="O688" s="67"/>
      <c r="P688" s="67"/>
      <c r="Q688" s="67"/>
      <c r="R688" s="67"/>
      <c r="S688" s="67"/>
      <c r="T688" s="67"/>
      <c r="U688" s="67"/>
      <c r="V688" s="67"/>
      <c r="W688" s="67"/>
    </row>
    <row r="689">
      <c r="A689" s="134"/>
      <c r="B689" s="67"/>
      <c r="C689" s="67"/>
      <c r="D689" s="67"/>
      <c r="E689" s="67"/>
      <c r="F689" s="67"/>
      <c r="G689" s="67"/>
      <c r="H689" s="67"/>
      <c r="I689" s="67"/>
      <c r="J689" s="67"/>
      <c r="K689" s="67"/>
      <c r="L689" s="67"/>
      <c r="M689" s="67"/>
      <c r="N689" s="67"/>
      <c r="O689" s="67"/>
      <c r="P689" s="67"/>
      <c r="Q689" s="67"/>
      <c r="R689" s="67"/>
      <c r="S689" s="67"/>
      <c r="T689" s="67"/>
      <c r="U689" s="67"/>
      <c r="V689" s="67"/>
      <c r="W689" s="67"/>
    </row>
    <row r="690">
      <c r="A690" s="134"/>
      <c r="B690" s="67"/>
      <c r="C690" s="67"/>
      <c r="D690" s="67"/>
      <c r="E690" s="67"/>
      <c r="F690" s="67"/>
      <c r="G690" s="67"/>
      <c r="H690" s="67"/>
      <c r="I690" s="67"/>
      <c r="J690" s="67"/>
      <c r="K690" s="67"/>
      <c r="L690" s="67"/>
      <c r="M690" s="67"/>
      <c r="N690" s="67"/>
      <c r="O690" s="67"/>
      <c r="P690" s="67"/>
      <c r="Q690" s="67"/>
      <c r="R690" s="67"/>
      <c r="S690" s="67"/>
      <c r="T690" s="67"/>
      <c r="U690" s="67"/>
      <c r="V690" s="67"/>
      <c r="W690" s="67"/>
    </row>
    <row r="691">
      <c r="A691" s="134"/>
      <c r="B691" s="67"/>
      <c r="C691" s="67"/>
      <c r="D691" s="67"/>
      <c r="E691" s="67"/>
      <c r="F691" s="67"/>
      <c r="G691" s="67"/>
      <c r="H691" s="67"/>
      <c r="I691" s="67"/>
      <c r="J691" s="67"/>
      <c r="K691" s="67"/>
      <c r="L691" s="67"/>
      <c r="M691" s="67"/>
      <c r="N691" s="67"/>
      <c r="O691" s="67"/>
      <c r="P691" s="67"/>
      <c r="Q691" s="67"/>
      <c r="R691" s="67"/>
      <c r="S691" s="67"/>
      <c r="T691" s="67"/>
      <c r="U691" s="67"/>
      <c r="V691" s="67"/>
      <c r="W691" s="67"/>
    </row>
    <row r="692">
      <c r="A692" s="134"/>
      <c r="B692" s="67"/>
      <c r="C692" s="67"/>
      <c r="D692" s="67"/>
      <c r="E692" s="67"/>
      <c r="F692" s="67"/>
      <c r="G692" s="67"/>
      <c r="H692" s="67"/>
      <c r="I692" s="67"/>
      <c r="J692" s="67"/>
      <c r="K692" s="67"/>
      <c r="L692" s="67"/>
      <c r="M692" s="67"/>
      <c r="N692" s="67"/>
      <c r="O692" s="67"/>
      <c r="P692" s="67"/>
      <c r="Q692" s="67"/>
      <c r="R692" s="67"/>
      <c r="S692" s="67"/>
      <c r="T692" s="67"/>
      <c r="U692" s="67"/>
      <c r="V692" s="67"/>
      <c r="W692" s="67"/>
    </row>
    <row r="693">
      <c r="A693" s="134"/>
      <c r="B693" s="67"/>
      <c r="C693" s="67"/>
      <c r="D693" s="67"/>
      <c r="E693" s="67"/>
      <c r="F693" s="67"/>
      <c r="G693" s="67"/>
      <c r="H693" s="67"/>
      <c r="I693" s="67"/>
      <c r="J693" s="67"/>
      <c r="K693" s="67"/>
      <c r="L693" s="67"/>
      <c r="M693" s="67"/>
      <c r="N693" s="67"/>
      <c r="O693" s="67"/>
      <c r="P693" s="67"/>
      <c r="Q693" s="67"/>
      <c r="R693" s="67"/>
      <c r="S693" s="67"/>
      <c r="T693" s="67"/>
      <c r="U693" s="67"/>
      <c r="V693" s="67"/>
      <c r="W693" s="67"/>
    </row>
    <row r="694">
      <c r="A694" s="134"/>
      <c r="B694" s="67"/>
      <c r="C694" s="67"/>
      <c r="D694" s="67"/>
      <c r="E694" s="67"/>
      <c r="F694" s="67"/>
      <c r="G694" s="67"/>
      <c r="H694" s="67"/>
      <c r="I694" s="67"/>
      <c r="J694" s="67"/>
      <c r="K694" s="67"/>
      <c r="L694" s="67"/>
      <c r="M694" s="67"/>
      <c r="N694" s="67"/>
      <c r="O694" s="67"/>
      <c r="P694" s="67"/>
      <c r="Q694" s="67"/>
      <c r="R694" s="67"/>
      <c r="S694" s="67"/>
      <c r="T694" s="67"/>
      <c r="U694" s="67"/>
      <c r="V694" s="67"/>
      <c r="W694" s="67"/>
    </row>
    <row r="695">
      <c r="A695" s="134"/>
      <c r="B695" s="67"/>
      <c r="C695" s="67"/>
      <c r="D695" s="67"/>
      <c r="E695" s="67"/>
      <c r="F695" s="67"/>
      <c r="G695" s="67"/>
      <c r="H695" s="67"/>
      <c r="I695" s="67"/>
      <c r="J695" s="67"/>
      <c r="K695" s="67"/>
      <c r="L695" s="67"/>
      <c r="M695" s="67"/>
      <c r="N695" s="67"/>
      <c r="O695" s="67"/>
      <c r="P695" s="67"/>
      <c r="Q695" s="67"/>
      <c r="R695" s="67"/>
      <c r="S695" s="67"/>
      <c r="T695" s="67"/>
      <c r="U695" s="67"/>
      <c r="V695" s="67"/>
      <c r="W695" s="67"/>
    </row>
    <row r="696">
      <c r="A696" s="134"/>
      <c r="B696" s="67"/>
      <c r="C696" s="67"/>
      <c r="D696" s="67"/>
      <c r="E696" s="67"/>
      <c r="F696" s="67"/>
      <c r="G696" s="67"/>
      <c r="H696" s="67"/>
      <c r="I696" s="67"/>
      <c r="J696" s="67"/>
      <c r="K696" s="67"/>
      <c r="L696" s="67"/>
      <c r="M696" s="67"/>
      <c r="N696" s="67"/>
      <c r="O696" s="67"/>
      <c r="P696" s="67"/>
      <c r="Q696" s="67"/>
      <c r="R696" s="67"/>
      <c r="S696" s="67"/>
      <c r="T696" s="67"/>
      <c r="U696" s="67"/>
      <c r="V696" s="67"/>
      <c r="W696" s="67"/>
    </row>
    <row r="697">
      <c r="A697" s="134"/>
      <c r="B697" s="67"/>
      <c r="C697" s="67"/>
      <c r="D697" s="67"/>
      <c r="E697" s="67"/>
      <c r="F697" s="67"/>
      <c r="G697" s="67"/>
      <c r="H697" s="67"/>
      <c r="I697" s="67"/>
      <c r="J697" s="67"/>
      <c r="K697" s="67"/>
      <c r="L697" s="67"/>
      <c r="M697" s="67"/>
      <c r="N697" s="67"/>
      <c r="O697" s="67"/>
      <c r="P697" s="67"/>
      <c r="Q697" s="67"/>
      <c r="R697" s="67"/>
      <c r="S697" s="67"/>
      <c r="T697" s="67"/>
      <c r="U697" s="67"/>
      <c r="V697" s="67"/>
      <c r="W697" s="67"/>
    </row>
    <row r="698">
      <c r="A698" s="134"/>
      <c r="B698" s="67"/>
      <c r="C698" s="67"/>
      <c r="D698" s="67"/>
      <c r="E698" s="67"/>
      <c r="F698" s="67"/>
      <c r="G698" s="67"/>
      <c r="H698" s="67"/>
      <c r="I698" s="67"/>
      <c r="J698" s="67"/>
      <c r="K698" s="67"/>
      <c r="L698" s="67"/>
      <c r="M698" s="67"/>
      <c r="N698" s="67"/>
      <c r="O698" s="67"/>
      <c r="P698" s="67"/>
      <c r="Q698" s="67"/>
      <c r="R698" s="67"/>
      <c r="S698" s="67"/>
      <c r="T698" s="67"/>
      <c r="U698" s="67"/>
      <c r="V698" s="67"/>
      <c r="W698" s="67"/>
    </row>
    <row r="699">
      <c r="A699" s="134"/>
      <c r="B699" s="67"/>
      <c r="C699" s="67"/>
      <c r="D699" s="67"/>
      <c r="E699" s="67"/>
      <c r="F699" s="67"/>
      <c r="G699" s="67"/>
      <c r="H699" s="67"/>
      <c r="I699" s="67"/>
      <c r="J699" s="67"/>
      <c r="K699" s="67"/>
      <c r="L699" s="67"/>
      <c r="M699" s="67"/>
      <c r="N699" s="67"/>
      <c r="O699" s="67"/>
      <c r="P699" s="67"/>
      <c r="Q699" s="67"/>
      <c r="R699" s="67"/>
      <c r="S699" s="67"/>
      <c r="T699" s="67"/>
      <c r="U699" s="67"/>
      <c r="V699" s="67"/>
      <c r="W699" s="67"/>
    </row>
    <row r="700">
      <c r="A700" s="134"/>
      <c r="B700" s="67"/>
      <c r="C700" s="67"/>
      <c r="D700" s="67"/>
      <c r="E700" s="67"/>
      <c r="F700" s="67"/>
      <c r="G700" s="67"/>
      <c r="H700" s="67"/>
      <c r="I700" s="67"/>
      <c r="J700" s="67"/>
      <c r="K700" s="67"/>
      <c r="L700" s="67"/>
      <c r="M700" s="67"/>
      <c r="N700" s="67"/>
      <c r="O700" s="67"/>
      <c r="P700" s="67"/>
      <c r="Q700" s="67"/>
      <c r="R700" s="67"/>
      <c r="S700" s="67"/>
      <c r="T700" s="67"/>
      <c r="U700" s="67"/>
      <c r="V700" s="67"/>
      <c r="W700" s="67"/>
    </row>
    <row r="701">
      <c r="A701" s="134"/>
      <c r="B701" s="67"/>
      <c r="C701" s="67"/>
      <c r="D701" s="67"/>
      <c r="E701" s="67"/>
      <c r="F701" s="67"/>
      <c r="G701" s="67"/>
      <c r="H701" s="67"/>
      <c r="I701" s="67"/>
      <c r="J701" s="67"/>
      <c r="K701" s="67"/>
      <c r="L701" s="67"/>
      <c r="M701" s="67"/>
      <c r="N701" s="67"/>
      <c r="O701" s="67"/>
      <c r="P701" s="67"/>
      <c r="Q701" s="67"/>
      <c r="R701" s="67"/>
      <c r="S701" s="67"/>
      <c r="T701" s="67"/>
      <c r="U701" s="67"/>
      <c r="V701" s="67"/>
      <c r="W701" s="67"/>
    </row>
    <row r="702">
      <c r="A702" s="134"/>
      <c r="B702" s="67"/>
      <c r="C702" s="67"/>
      <c r="D702" s="67"/>
      <c r="E702" s="67"/>
      <c r="F702" s="67"/>
      <c r="G702" s="67"/>
      <c r="H702" s="67"/>
      <c r="I702" s="67"/>
      <c r="J702" s="67"/>
      <c r="K702" s="67"/>
      <c r="L702" s="67"/>
      <c r="M702" s="67"/>
      <c r="N702" s="67"/>
      <c r="O702" s="67"/>
      <c r="P702" s="67"/>
      <c r="Q702" s="67"/>
      <c r="R702" s="67"/>
      <c r="S702" s="67"/>
      <c r="T702" s="67"/>
      <c r="U702" s="67"/>
      <c r="V702" s="67"/>
      <c r="W702" s="67"/>
    </row>
    <row r="703">
      <c r="A703" s="134"/>
      <c r="B703" s="67"/>
      <c r="C703" s="67"/>
      <c r="D703" s="67"/>
      <c r="E703" s="67"/>
      <c r="F703" s="67"/>
      <c r="G703" s="67"/>
      <c r="H703" s="67"/>
      <c r="I703" s="67"/>
      <c r="J703" s="67"/>
      <c r="K703" s="67"/>
      <c r="L703" s="67"/>
      <c r="M703" s="67"/>
      <c r="N703" s="67"/>
      <c r="O703" s="67"/>
      <c r="P703" s="67"/>
      <c r="Q703" s="67"/>
      <c r="R703" s="67"/>
      <c r="S703" s="67"/>
      <c r="T703" s="67"/>
      <c r="U703" s="67"/>
      <c r="V703" s="67"/>
      <c r="W703" s="67"/>
    </row>
    <row r="704">
      <c r="A704" s="134"/>
      <c r="B704" s="67"/>
      <c r="C704" s="67"/>
      <c r="D704" s="67"/>
      <c r="E704" s="67"/>
      <c r="F704" s="67"/>
      <c r="G704" s="67"/>
      <c r="H704" s="67"/>
      <c r="I704" s="67"/>
      <c r="J704" s="67"/>
      <c r="K704" s="67"/>
      <c r="L704" s="67"/>
      <c r="M704" s="67"/>
      <c r="N704" s="67"/>
      <c r="O704" s="67"/>
      <c r="P704" s="67"/>
      <c r="Q704" s="67"/>
      <c r="R704" s="67"/>
      <c r="S704" s="67"/>
      <c r="T704" s="67"/>
      <c r="U704" s="67"/>
      <c r="V704" s="67"/>
      <c r="W704" s="67"/>
    </row>
    <row r="705">
      <c r="A705" s="134"/>
      <c r="B705" s="67"/>
      <c r="C705" s="67"/>
      <c r="D705" s="67"/>
      <c r="E705" s="67"/>
      <c r="F705" s="67"/>
      <c r="G705" s="67"/>
      <c r="H705" s="67"/>
      <c r="I705" s="67"/>
      <c r="J705" s="67"/>
      <c r="K705" s="67"/>
      <c r="L705" s="67"/>
      <c r="M705" s="67"/>
      <c r="N705" s="67"/>
      <c r="O705" s="67"/>
      <c r="P705" s="67"/>
      <c r="Q705" s="67"/>
      <c r="R705" s="67"/>
      <c r="S705" s="67"/>
      <c r="T705" s="67"/>
      <c r="U705" s="67"/>
      <c r="V705" s="67"/>
      <c r="W705" s="67"/>
    </row>
    <row r="706">
      <c r="A706" s="134"/>
      <c r="B706" s="67"/>
      <c r="C706" s="67"/>
      <c r="D706" s="67"/>
      <c r="E706" s="67"/>
      <c r="F706" s="67"/>
      <c r="G706" s="67"/>
      <c r="H706" s="67"/>
      <c r="I706" s="67"/>
      <c r="J706" s="67"/>
      <c r="K706" s="67"/>
      <c r="L706" s="67"/>
      <c r="M706" s="67"/>
      <c r="N706" s="67"/>
      <c r="O706" s="67"/>
      <c r="P706" s="67"/>
      <c r="Q706" s="67"/>
      <c r="R706" s="67"/>
      <c r="S706" s="67"/>
      <c r="T706" s="67"/>
      <c r="U706" s="67"/>
      <c r="V706" s="67"/>
      <c r="W706" s="67"/>
    </row>
    <row r="707">
      <c r="A707" s="134"/>
      <c r="B707" s="67"/>
      <c r="C707" s="67"/>
      <c r="D707" s="67"/>
      <c r="E707" s="67"/>
      <c r="F707" s="67"/>
      <c r="G707" s="67"/>
      <c r="H707" s="67"/>
      <c r="I707" s="67"/>
      <c r="J707" s="67"/>
      <c r="K707" s="67"/>
      <c r="L707" s="67"/>
      <c r="M707" s="67"/>
      <c r="N707" s="67"/>
      <c r="O707" s="67"/>
      <c r="P707" s="67"/>
      <c r="Q707" s="67"/>
      <c r="R707" s="67"/>
      <c r="S707" s="67"/>
      <c r="T707" s="67"/>
      <c r="U707" s="67"/>
      <c r="V707" s="67"/>
      <c r="W707" s="67"/>
    </row>
    <row r="708">
      <c r="A708" s="134"/>
      <c r="B708" s="67"/>
      <c r="C708" s="67"/>
      <c r="D708" s="67"/>
      <c r="E708" s="67"/>
      <c r="F708" s="67"/>
      <c r="G708" s="67"/>
      <c r="H708" s="67"/>
      <c r="I708" s="67"/>
      <c r="J708" s="67"/>
      <c r="K708" s="67"/>
      <c r="L708" s="67"/>
      <c r="M708" s="67"/>
      <c r="N708" s="67"/>
      <c r="O708" s="67"/>
      <c r="P708" s="67"/>
      <c r="Q708" s="67"/>
      <c r="R708" s="67"/>
      <c r="S708" s="67"/>
      <c r="T708" s="67"/>
      <c r="U708" s="67"/>
      <c r="V708" s="67"/>
      <c r="W708" s="67"/>
    </row>
    <row r="709">
      <c r="A709" s="134"/>
      <c r="B709" s="67"/>
      <c r="C709" s="67"/>
      <c r="D709" s="67"/>
      <c r="E709" s="67"/>
      <c r="F709" s="67"/>
      <c r="G709" s="67"/>
      <c r="H709" s="67"/>
      <c r="I709" s="67"/>
      <c r="J709" s="67"/>
      <c r="K709" s="67"/>
      <c r="L709" s="67"/>
      <c r="M709" s="67"/>
      <c r="N709" s="67"/>
      <c r="O709" s="67"/>
      <c r="P709" s="67"/>
      <c r="Q709" s="67"/>
      <c r="R709" s="67"/>
      <c r="S709" s="67"/>
      <c r="T709" s="67"/>
      <c r="U709" s="67"/>
      <c r="V709" s="67"/>
      <c r="W709" s="67"/>
    </row>
    <row r="710">
      <c r="A710" s="134"/>
      <c r="B710" s="67"/>
      <c r="C710" s="67"/>
      <c r="D710" s="67"/>
      <c r="E710" s="67"/>
      <c r="F710" s="67"/>
      <c r="G710" s="67"/>
      <c r="H710" s="67"/>
      <c r="I710" s="67"/>
      <c r="J710" s="67"/>
      <c r="K710" s="67"/>
      <c r="L710" s="67"/>
      <c r="M710" s="67"/>
      <c r="N710" s="67"/>
      <c r="O710" s="67"/>
      <c r="P710" s="67"/>
      <c r="Q710" s="67"/>
      <c r="R710" s="67"/>
      <c r="S710" s="67"/>
      <c r="T710" s="67"/>
      <c r="U710" s="67"/>
      <c r="V710" s="67"/>
      <c r="W710" s="67"/>
    </row>
    <row r="711">
      <c r="A711" s="134"/>
      <c r="B711" s="67"/>
      <c r="C711" s="67"/>
      <c r="D711" s="67"/>
      <c r="E711" s="67"/>
      <c r="F711" s="67"/>
      <c r="G711" s="67"/>
      <c r="H711" s="67"/>
      <c r="I711" s="67"/>
      <c r="J711" s="67"/>
      <c r="K711" s="67"/>
      <c r="L711" s="67"/>
      <c r="M711" s="67"/>
      <c r="N711" s="67"/>
      <c r="O711" s="67"/>
      <c r="P711" s="67"/>
      <c r="Q711" s="67"/>
      <c r="R711" s="67"/>
      <c r="S711" s="67"/>
      <c r="T711" s="67"/>
      <c r="U711" s="67"/>
      <c r="V711" s="67"/>
      <c r="W711" s="67"/>
    </row>
    <row r="712">
      <c r="A712" s="134"/>
      <c r="B712" s="67"/>
      <c r="C712" s="67"/>
      <c r="D712" s="67"/>
      <c r="E712" s="67"/>
      <c r="F712" s="67"/>
      <c r="G712" s="67"/>
      <c r="H712" s="67"/>
      <c r="I712" s="67"/>
      <c r="J712" s="67"/>
      <c r="K712" s="67"/>
      <c r="L712" s="67"/>
      <c r="M712" s="67"/>
      <c r="N712" s="67"/>
      <c r="O712" s="67"/>
      <c r="P712" s="67"/>
      <c r="Q712" s="67"/>
      <c r="R712" s="67"/>
      <c r="S712" s="67"/>
      <c r="T712" s="67"/>
      <c r="U712" s="67"/>
      <c r="V712" s="67"/>
      <c r="W712" s="67"/>
    </row>
    <row r="713">
      <c r="A713" s="134"/>
      <c r="B713" s="67"/>
      <c r="C713" s="67"/>
      <c r="D713" s="67"/>
      <c r="E713" s="67"/>
      <c r="F713" s="67"/>
      <c r="G713" s="67"/>
      <c r="H713" s="67"/>
      <c r="I713" s="67"/>
      <c r="J713" s="67"/>
      <c r="K713" s="67"/>
      <c r="L713" s="67"/>
      <c r="M713" s="67"/>
      <c r="N713" s="67"/>
      <c r="O713" s="67"/>
      <c r="P713" s="67"/>
      <c r="Q713" s="67"/>
      <c r="R713" s="67"/>
      <c r="S713" s="67"/>
      <c r="T713" s="67"/>
      <c r="U713" s="67"/>
      <c r="V713" s="67"/>
      <c r="W713" s="67"/>
    </row>
    <row r="714">
      <c r="A714" s="134"/>
      <c r="B714" s="67"/>
      <c r="C714" s="67"/>
      <c r="D714" s="67"/>
      <c r="E714" s="67"/>
      <c r="F714" s="67"/>
      <c r="G714" s="67"/>
      <c r="H714" s="67"/>
      <c r="I714" s="67"/>
      <c r="J714" s="67"/>
      <c r="K714" s="67"/>
      <c r="L714" s="67"/>
      <c r="M714" s="67"/>
      <c r="N714" s="67"/>
      <c r="O714" s="67"/>
      <c r="P714" s="67"/>
      <c r="Q714" s="67"/>
      <c r="R714" s="67"/>
      <c r="S714" s="67"/>
      <c r="T714" s="67"/>
      <c r="U714" s="67"/>
      <c r="V714" s="67"/>
      <c r="W714" s="67"/>
    </row>
    <row r="715">
      <c r="A715" s="134"/>
      <c r="B715" s="67"/>
      <c r="C715" s="67"/>
      <c r="D715" s="67"/>
      <c r="E715" s="67"/>
      <c r="F715" s="67"/>
      <c r="G715" s="67"/>
      <c r="H715" s="67"/>
      <c r="I715" s="67"/>
      <c r="J715" s="67"/>
      <c r="K715" s="67"/>
      <c r="L715" s="67"/>
      <c r="M715" s="67"/>
      <c r="N715" s="67"/>
      <c r="O715" s="67"/>
      <c r="P715" s="67"/>
      <c r="Q715" s="67"/>
      <c r="R715" s="67"/>
      <c r="S715" s="67"/>
      <c r="T715" s="67"/>
      <c r="U715" s="67"/>
      <c r="V715" s="67"/>
      <c r="W715" s="67"/>
    </row>
    <row r="716">
      <c r="A716" s="134"/>
      <c r="B716" s="67"/>
      <c r="C716" s="67"/>
      <c r="D716" s="67"/>
      <c r="E716" s="67"/>
      <c r="F716" s="67"/>
      <c r="G716" s="67"/>
      <c r="H716" s="67"/>
      <c r="I716" s="67"/>
      <c r="J716" s="67"/>
      <c r="K716" s="67"/>
      <c r="L716" s="67"/>
      <c r="M716" s="67"/>
      <c r="N716" s="67"/>
      <c r="O716" s="67"/>
      <c r="P716" s="67"/>
      <c r="Q716" s="67"/>
      <c r="R716" s="67"/>
      <c r="S716" s="67"/>
      <c r="T716" s="67"/>
      <c r="U716" s="67"/>
      <c r="V716" s="67"/>
      <c r="W716" s="67"/>
    </row>
    <row r="717">
      <c r="A717" s="134"/>
      <c r="B717" s="67"/>
      <c r="C717" s="67"/>
      <c r="D717" s="67"/>
      <c r="E717" s="67"/>
      <c r="F717" s="67"/>
      <c r="G717" s="67"/>
      <c r="H717" s="67"/>
      <c r="I717" s="67"/>
      <c r="J717" s="67"/>
      <c r="K717" s="67"/>
      <c r="L717" s="67"/>
      <c r="M717" s="67"/>
      <c r="N717" s="67"/>
      <c r="O717" s="67"/>
      <c r="P717" s="67"/>
      <c r="Q717" s="67"/>
      <c r="R717" s="67"/>
      <c r="S717" s="67"/>
      <c r="T717" s="67"/>
      <c r="U717" s="67"/>
      <c r="V717" s="67"/>
      <c r="W717" s="67"/>
    </row>
    <row r="718">
      <c r="A718" s="134"/>
      <c r="B718" s="67"/>
      <c r="C718" s="67"/>
      <c r="D718" s="67"/>
      <c r="E718" s="67"/>
      <c r="F718" s="67"/>
      <c r="G718" s="67"/>
      <c r="H718" s="67"/>
      <c r="I718" s="67"/>
      <c r="J718" s="67"/>
      <c r="K718" s="67"/>
      <c r="L718" s="67"/>
      <c r="M718" s="67"/>
      <c r="N718" s="67"/>
      <c r="O718" s="67"/>
      <c r="P718" s="67"/>
      <c r="Q718" s="67"/>
      <c r="R718" s="67"/>
      <c r="S718" s="67"/>
      <c r="T718" s="67"/>
      <c r="U718" s="67"/>
      <c r="V718" s="67"/>
      <c r="W718" s="67"/>
    </row>
    <row r="719">
      <c r="A719" s="134"/>
      <c r="B719" s="67"/>
      <c r="C719" s="67"/>
      <c r="D719" s="67"/>
      <c r="E719" s="67"/>
      <c r="F719" s="67"/>
      <c r="G719" s="67"/>
      <c r="H719" s="67"/>
      <c r="I719" s="67"/>
      <c r="J719" s="67"/>
      <c r="K719" s="67"/>
      <c r="L719" s="67"/>
      <c r="M719" s="67"/>
      <c r="N719" s="67"/>
      <c r="O719" s="67"/>
      <c r="P719" s="67"/>
      <c r="Q719" s="67"/>
      <c r="R719" s="67"/>
      <c r="S719" s="67"/>
      <c r="T719" s="67"/>
      <c r="U719" s="67"/>
      <c r="V719" s="67"/>
      <c r="W719" s="67"/>
    </row>
    <row r="720">
      <c r="A720" s="134"/>
      <c r="B720" s="67"/>
      <c r="C720" s="67"/>
      <c r="D720" s="67"/>
      <c r="E720" s="67"/>
      <c r="F720" s="67"/>
      <c r="G720" s="67"/>
      <c r="H720" s="67"/>
      <c r="I720" s="67"/>
      <c r="J720" s="67"/>
      <c r="K720" s="67"/>
      <c r="L720" s="67"/>
      <c r="M720" s="67"/>
      <c r="N720" s="67"/>
      <c r="O720" s="67"/>
      <c r="P720" s="67"/>
      <c r="Q720" s="67"/>
      <c r="R720" s="67"/>
      <c r="S720" s="67"/>
      <c r="T720" s="67"/>
      <c r="U720" s="67"/>
      <c r="V720" s="67"/>
      <c r="W720" s="67"/>
    </row>
    <row r="721">
      <c r="A721" s="134"/>
      <c r="B721" s="67"/>
      <c r="C721" s="67"/>
      <c r="D721" s="67"/>
      <c r="E721" s="67"/>
      <c r="F721" s="67"/>
      <c r="G721" s="67"/>
      <c r="H721" s="67"/>
      <c r="I721" s="67"/>
      <c r="J721" s="67"/>
      <c r="K721" s="67"/>
      <c r="L721" s="67"/>
      <c r="M721" s="67"/>
      <c r="N721" s="67"/>
      <c r="O721" s="67"/>
      <c r="P721" s="67"/>
      <c r="Q721" s="67"/>
      <c r="R721" s="67"/>
      <c r="S721" s="67"/>
      <c r="T721" s="67"/>
      <c r="U721" s="67"/>
      <c r="V721" s="67"/>
      <c r="W721" s="67"/>
    </row>
    <row r="722">
      <c r="A722" s="134"/>
      <c r="B722" s="67"/>
      <c r="C722" s="67"/>
      <c r="D722" s="67"/>
      <c r="E722" s="67"/>
      <c r="F722" s="67"/>
      <c r="G722" s="67"/>
      <c r="H722" s="67"/>
      <c r="I722" s="67"/>
      <c r="J722" s="67"/>
      <c r="K722" s="67"/>
      <c r="L722" s="67"/>
      <c r="M722" s="67"/>
      <c r="N722" s="67"/>
      <c r="O722" s="67"/>
      <c r="P722" s="67"/>
      <c r="Q722" s="67"/>
      <c r="R722" s="67"/>
      <c r="S722" s="67"/>
      <c r="T722" s="67"/>
      <c r="U722" s="67"/>
      <c r="V722" s="67"/>
      <c r="W722" s="67"/>
    </row>
    <row r="723">
      <c r="A723" s="134"/>
      <c r="B723" s="67"/>
      <c r="C723" s="67"/>
      <c r="D723" s="67"/>
      <c r="E723" s="67"/>
      <c r="F723" s="67"/>
      <c r="G723" s="67"/>
      <c r="H723" s="67"/>
      <c r="I723" s="67"/>
      <c r="J723" s="67"/>
      <c r="K723" s="67"/>
      <c r="L723" s="67"/>
      <c r="M723" s="67"/>
      <c r="N723" s="67"/>
      <c r="O723" s="67"/>
      <c r="P723" s="67"/>
      <c r="Q723" s="67"/>
      <c r="R723" s="67"/>
      <c r="S723" s="67"/>
      <c r="T723" s="67"/>
      <c r="U723" s="67"/>
      <c r="V723" s="67"/>
      <c r="W723" s="67"/>
    </row>
    <row r="724">
      <c r="A724" s="134"/>
      <c r="B724" s="67"/>
      <c r="C724" s="67"/>
      <c r="D724" s="67"/>
      <c r="E724" s="67"/>
      <c r="F724" s="67"/>
      <c r="G724" s="67"/>
      <c r="H724" s="67"/>
      <c r="I724" s="67"/>
      <c r="J724" s="67"/>
      <c r="K724" s="67"/>
      <c r="L724" s="67"/>
      <c r="M724" s="67"/>
      <c r="N724" s="67"/>
      <c r="O724" s="67"/>
      <c r="P724" s="67"/>
      <c r="Q724" s="67"/>
      <c r="R724" s="67"/>
      <c r="S724" s="67"/>
      <c r="T724" s="67"/>
      <c r="U724" s="67"/>
      <c r="V724" s="67"/>
      <c r="W724" s="67"/>
    </row>
    <row r="725">
      <c r="A725" s="134"/>
      <c r="B725" s="67"/>
      <c r="C725" s="67"/>
      <c r="D725" s="67"/>
      <c r="E725" s="67"/>
      <c r="F725" s="67"/>
      <c r="G725" s="67"/>
      <c r="H725" s="67"/>
      <c r="I725" s="67"/>
      <c r="J725" s="67"/>
      <c r="K725" s="67"/>
      <c r="L725" s="67"/>
      <c r="M725" s="67"/>
      <c r="N725" s="67"/>
      <c r="O725" s="67"/>
      <c r="P725" s="67"/>
      <c r="Q725" s="67"/>
      <c r="R725" s="67"/>
      <c r="S725" s="67"/>
      <c r="T725" s="67"/>
      <c r="U725" s="67"/>
      <c r="V725" s="67"/>
      <c r="W725" s="67"/>
    </row>
    <row r="726">
      <c r="A726" s="134"/>
      <c r="B726" s="67"/>
      <c r="C726" s="67"/>
      <c r="D726" s="67"/>
      <c r="E726" s="67"/>
      <c r="F726" s="67"/>
      <c r="G726" s="67"/>
      <c r="H726" s="67"/>
      <c r="I726" s="67"/>
      <c r="J726" s="67"/>
      <c r="K726" s="67"/>
      <c r="L726" s="67"/>
      <c r="M726" s="67"/>
      <c r="N726" s="67"/>
      <c r="O726" s="67"/>
      <c r="P726" s="67"/>
      <c r="Q726" s="67"/>
      <c r="R726" s="67"/>
      <c r="S726" s="67"/>
      <c r="T726" s="67"/>
      <c r="U726" s="67"/>
      <c r="V726" s="67"/>
      <c r="W726" s="67"/>
    </row>
    <row r="727">
      <c r="A727" s="134"/>
      <c r="B727" s="67"/>
      <c r="C727" s="67"/>
      <c r="D727" s="67"/>
      <c r="E727" s="67"/>
      <c r="F727" s="67"/>
      <c r="G727" s="67"/>
      <c r="H727" s="67"/>
      <c r="I727" s="67"/>
      <c r="J727" s="67"/>
      <c r="K727" s="67"/>
      <c r="L727" s="67"/>
      <c r="M727" s="67"/>
      <c r="N727" s="67"/>
      <c r="O727" s="67"/>
      <c r="P727" s="67"/>
      <c r="Q727" s="67"/>
      <c r="R727" s="67"/>
      <c r="S727" s="67"/>
      <c r="T727" s="67"/>
      <c r="U727" s="67"/>
      <c r="V727" s="67"/>
      <c r="W727" s="67"/>
    </row>
    <row r="728">
      <c r="A728" s="134"/>
      <c r="B728" s="67"/>
      <c r="C728" s="67"/>
      <c r="D728" s="67"/>
      <c r="E728" s="67"/>
      <c r="F728" s="67"/>
      <c r="G728" s="67"/>
      <c r="H728" s="67"/>
      <c r="I728" s="67"/>
      <c r="J728" s="67"/>
      <c r="K728" s="67"/>
      <c r="L728" s="67"/>
      <c r="M728" s="67"/>
      <c r="N728" s="67"/>
      <c r="O728" s="67"/>
      <c r="P728" s="67"/>
      <c r="Q728" s="67"/>
      <c r="R728" s="67"/>
      <c r="S728" s="67"/>
      <c r="T728" s="67"/>
      <c r="U728" s="67"/>
      <c r="V728" s="67"/>
      <c r="W728" s="67"/>
    </row>
    <row r="729">
      <c r="A729" s="134"/>
      <c r="B729" s="67"/>
      <c r="C729" s="67"/>
      <c r="D729" s="67"/>
      <c r="E729" s="67"/>
      <c r="F729" s="67"/>
      <c r="G729" s="67"/>
      <c r="H729" s="67"/>
      <c r="I729" s="67"/>
      <c r="J729" s="67"/>
      <c r="K729" s="67"/>
      <c r="L729" s="67"/>
      <c r="M729" s="67"/>
      <c r="N729" s="67"/>
      <c r="O729" s="67"/>
      <c r="P729" s="67"/>
      <c r="Q729" s="67"/>
      <c r="R729" s="67"/>
      <c r="S729" s="67"/>
      <c r="T729" s="67"/>
      <c r="U729" s="67"/>
      <c r="V729" s="67"/>
      <c r="W729" s="67"/>
    </row>
    <row r="730">
      <c r="A730" s="134"/>
      <c r="B730" s="67"/>
      <c r="C730" s="67"/>
      <c r="D730" s="67"/>
      <c r="E730" s="67"/>
      <c r="F730" s="67"/>
      <c r="G730" s="67"/>
      <c r="H730" s="67"/>
      <c r="I730" s="67"/>
      <c r="J730" s="67"/>
      <c r="K730" s="67"/>
      <c r="L730" s="67"/>
      <c r="M730" s="67"/>
      <c r="N730" s="67"/>
      <c r="O730" s="67"/>
      <c r="P730" s="67"/>
      <c r="Q730" s="67"/>
      <c r="R730" s="67"/>
      <c r="S730" s="67"/>
      <c r="T730" s="67"/>
      <c r="U730" s="67"/>
      <c r="V730" s="67"/>
      <c r="W730" s="67"/>
    </row>
    <row r="731">
      <c r="A731" s="134"/>
      <c r="B731" s="67"/>
      <c r="C731" s="67"/>
      <c r="D731" s="67"/>
      <c r="E731" s="67"/>
      <c r="F731" s="67"/>
      <c r="G731" s="67"/>
      <c r="H731" s="67"/>
      <c r="I731" s="67"/>
      <c r="J731" s="67"/>
      <c r="K731" s="67"/>
      <c r="L731" s="67"/>
      <c r="M731" s="67"/>
      <c r="N731" s="67"/>
      <c r="O731" s="67"/>
      <c r="P731" s="67"/>
      <c r="Q731" s="67"/>
      <c r="R731" s="67"/>
      <c r="S731" s="67"/>
      <c r="T731" s="67"/>
      <c r="U731" s="67"/>
      <c r="V731" s="67"/>
      <c r="W731" s="67"/>
    </row>
    <row r="732">
      <c r="A732" s="134"/>
      <c r="B732" s="67"/>
      <c r="C732" s="67"/>
      <c r="D732" s="67"/>
      <c r="E732" s="67"/>
      <c r="F732" s="67"/>
      <c r="G732" s="67"/>
      <c r="H732" s="67"/>
      <c r="I732" s="67"/>
      <c r="J732" s="67"/>
      <c r="K732" s="67"/>
      <c r="L732" s="67"/>
      <c r="M732" s="67"/>
      <c r="N732" s="67"/>
      <c r="O732" s="67"/>
      <c r="P732" s="67"/>
      <c r="Q732" s="67"/>
      <c r="R732" s="67"/>
      <c r="S732" s="67"/>
      <c r="T732" s="67"/>
      <c r="U732" s="67"/>
      <c r="V732" s="67"/>
      <c r="W732" s="67"/>
    </row>
    <row r="733">
      <c r="A733" s="134"/>
      <c r="B733" s="67"/>
      <c r="C733" s="67"/>
      <c r="D733" s="67"/>
      <c r="E733" s="67"/>
      <c r="F733" s="67"/>
      <c r="G733" s="67"/>
      <c r="H733" s="67"/>
      <c r="I733" s="67"/>
      <c r="J733" s="67"/>
      <c r="K733" s="67"/>
      <c r="L733" s="67"/>
      <c r="M733" s="67"/>
      <c r="N733" s="67"/>
      <c r="O733" s="67"/>
      <c r="P733" s="67"/>
      <c r="Q733" s="67"/>
      <c r="R733" s="67"/>
      <c r="S733" s="67"/>
      <c r="T733" s="67"/>
      <c r="U733" s="67"/>
      <c r="V733" s="67"/>
      <c r="W733" s="67"/>
    </row>
    <row r="734">
      <c r="A734" s="134"/>
      <c r="B734" s="67"/>
      <c r="C734" s="67"/>
      <c r="D734" s="67"/>
      <c r="E734" s="67"/>
      <c r="F734" s="67"/>
      <c r="G734" s="67"/>
      <c r="H734" s="67"/>
      <c r="I734" s="67"/>
      <c r="J734" s="67"/>
      <c r="K734" s="67"/>
      <c r="L734" s="67"/>
      <c r="M734" s="67"/>
      <c r="N734" s="67"/>
      <c r="O734" s="67"/>
      <c r="P734" s="67"/>
      <c r="Q734" s="67"/>
      <c r="R734" s="67"/>
      <c r="S734" s="67"/>
      <c r="T734" s="67"/>
      <c r="U734" s="67"/>
      <c r="V734" s="67"/>
      <c r="W734" s="67"/>
    </row>
    <row r="735">
      <c r="A735" s="134"/>
      <c r="B735" s="67"/>
      <c r="C735" s="67"/>
      <c r="D735" s="67"/>
      <c r="E735" s="67"/>
      <c r="F735" s="67"/>
      <c r="G735" s="67"/>
      <c r="H735" s="67"/>
      <c r="I735" s="67"/>
      <c r="J735" s="67"/>
      <c r="K735" s="67"/>
      <c r="L735" s="67"/>
      <c r="M735" s="67"/>
      <c r="N735" s="67"/>
      <c r="O735" s="67"/>
      <c r="P735" s="67"/>
      <c r="Q735" s="67"/>
      <c r="R735" s="67"/>
      <c r="S735" s="67"/>
      <c r="T735" s="67"/>
      <c r="U735" s="67"/>
      <c r="V735" s="67"/>
      <c r="W735" s="67"/>
    </row>
    <row r="736">
      <c r="A736" s="134"/>
      <c r="B736" s="67"/>
      <c r="C736" s="67"/>
      <c r="D736" s="67"/>
      <c r="E736" s="67"/>
      <c r="F736" s="67"/>
      <c r="G736" s="67"/>
      <c r="H736" s="67"/>
      <c r="I736" s="67"/>
      <c r="J736" s="67"/>
      <c r="K736" s="67"/>
      <c r="L736" s="67"/>
      <c r="M736" s="67"/>
      <c r="N736" s="67"/>
      <c r="O736" s="67"/>
      <c r="P736" s="67"/>
      <c r="Q736" s="67"/>
      <c r="R736" s="67"/>
      <c r="S736" s="67"/>
      <c r="T736" s="67"/>
      <c r="U736" s="67"/>
      <c r="V736" s="67"/>
      <c r="W736" s="67"/>
    </row>
    <row r="737">
      <c r="A737" s="134"/>
      <c r="B737" s="67"/>
      <c r="C737" s="67"/>
      <c r="D737" s="67"/>
      <c r="E737" s="67"/>
      <c r="F737" s="67"/>
      <c r="G737" s="67"/>
      <c r="H737" s="67"/>
      <c r="I737" s="67"/>
      <c r="J737" s="67"/>
      <c r="K737" s="67"/>
      <c r="L737" s="67"/>
      <c r="M737" s="67"/>
      <c r="N737" s="67"/>
      <c r="O737" s="67"/>
      <c r="P737" s="67"/>
      <c r="Q737" s="67"/>
      <c r="R737" s="67"/>
      <c r="S737" s="67"/>
      <c r="T737" s="67"/>
      <c r="U737" s="67"/>
      <c r="V737" s="67"/>
      <c r="W737" s="67"/>
    </row>
    <row r="738">
      <c r="A738" s="134"/>
      <c r="B738" s="67"/>
      <c r="C738" s="67"/>
      <c r="D738" s="67"/>
      <c r="E738" s="67"/>
      <c r="F738" s="67"/>
      <c r="G738" s="67"/>
      <c r="H738" s="67"/>
      <c r="I738" s="67"/>
      <c r="J738" s="67"/>
      <c r="K738" s="67"/>
      <c r="L738" s="67"/>
      <c r="M738" s="67"/>
      <c r="N738" s="67"/>
      <c r="O738" s="67"/>
      <c r="P738" s="67"/>
      <c r="Q738" s="67"/>
      <c r="R738" s="67"/>
      <c r="S738" s="67"/>
      <c r="T738" s="67"/>
      <c r="U738" s="67"/>
      <c r="V738" s="67"/>
      <c r="W738" s="67"/>
    </row>
    <row r="739">
      <c r="A739" s="134"/>
      <c r="B739" s="67"/>
      <c r="C739" s="67"/>
      <c r="D739" s="67"/>
      <c r="E739" s="67"/>
      <c r="F739" s="67"/>
      <c r="G739" s="67"/>
      <c r="H739" s="67"/>
      <c r="I739" s="67"/>
      <c r="J739" s="67"/>
      <c r="K739" s="67"/>
      <c r="L739" s="67"/>
      <c r="M739" s="67"/>
      <c r="N739" s="67"/>
      <c r="O739" s="67"/>
      <c r="P739" s="67"/>
      <c r="Q739" s="67"/>
      <c r="R739" s="67"/>
      <c r="S739" s="67"/>
      <c r="T739" s="67"/>
      <c r="U739" s="67"/>
      <c r="V739" s="67"/>
      <c r="W739" s="67"/>
    </row>
    <row r="740">
      <c r="A740" s="134"/>
      <c r="B740" s="67"/>
      <c r="C740" s="67"/>
      <c r="D740" s="67"/>
      <c r="E740" s="67"/>
      <c r="F740" s="67"/>
      <c r="G740" s="67"/>
      <c r="H740" s="67"/>
      <c r="I740" s="67"/>
      <c r="J740" s="67"/>
      <c r="K740" s="67"/>
      <c r="L740" s="67"/>
      <c r="M740" s="67"/>
      <c r="N740" s="67"/>
      <c r="O740" s="67"/>
      <c r="P740" s="67"/>
      <c r="Q740" s="67"/>
      <c r="R740" s="67"/>
      <c r="S740" s="67"/>
      <c r="T740" s="67"/>
      <c r="U740" s="67"/>
      <c r="V740" s="67"/>
      <c r="W740" s="67"/>
    </row>
    <row r="741">
      <c r="A741" s="134"/>
      <c r="B741" s="67"/>
      <c r="C741" s="67"/>
      <c r="D741" s="67"/>
      <c r="E741" s="67"/>
      <c r="F741" s="67"/>
      <c r="G741" s="67"/>
      <c r="H741" s="67"/>
      <c r="I741" s="67"/>
      <c r="J741" s="67"/>
      <c r="K741" s="67"/>
      <c r="L741" s="67"/>
      <c r="M741" s="67"/>
      <c r="N741" s="67"/>
      <c r="O741" s="67"/>
      <c r="P741" s="67"/>
      <c r="Q741" s="67"/>
      <c r="R741" s="67"/>
      <c r="S741" s="67"/>
      <c r="T741" s="67"/>
      <c r="U741" s="67"/>
      <c r="V741" s="67"/>
      <c r="W741" s="67"/>
    </row>
    <row r="742">
      <c r="A742" s="134"/>
      <c r="B742" s="67"/>
      <c r="C742" s="67"/>
      <c r="D742" s="67"/>
      <c r="E742" s="67"/>
      <c r="F742" s="67"/>
      <c r="G742" s="67"/>
      <c r="H742" s="67"/>
      <c r="I742" s="67"/>
      <c r="J742" s="67"/>
      <c r="K742" s="67"/>
      <c r="L742" s="67"/>
      <c r="M742" s="67"/>
      <c r="N742" s="67"/>
      <c r="O742" s="67"/>
      <c r="P742" s="67"/>
      <c r="Q742" s="67"/>
      <c r="R742" s="67"/>
      <c r="S742" s="67"/>
      <c r="T742" s="67"/>
      <c r="U742" s="67"/>
      <c r="V742" s="67"/>
      <c r="W742" s="67"/>
    </row>
    <row r="743">
      <c r="A743" s="134"/>
      <c r="B743" s="67"/>
      <c r="C743" s="67"/>
      <c r="D743" s="67"/>
      <c r="E743" s="67"/>
      <c r="F743" s="67"/>
      <c r="G743" s="67"/>
      <c r="H743" s="67"/>
      <c r="I743" s="67"/>
      <c r="J743" s="67"/>
      <c r="K743" s="67"/>
      <c r="L743" s="67"/>
      <c r="M743" s="67"/>
      <c r="N743" s="67"/>
      <c r="O743" s="67"/>
      <c r="P743" s="67"/>
      <c r="Q743" s="67"/>
      <c r="R743" s="67"/>
      <c r="S743" s="67"/>
      <c r="T743" s="67"/>
      <c r="U743" s="67"/>
      <c r="V743" s="67"/>
      <c r="W743" s="67"/>
    </row>
    <row r="744">
      <c r="A744" s="134"/>
      <c r="B744" s="67"/>
      <c r="C744" s="67"/>
      <c r="D744" s="67"/>
      <c r="E744" s="67"/>
      <c r="F744" s="67"/>
      <c r="G744" s="67"/>
      <c r="H744" s="67"/>
      <c r="I744" s="67"/>
      <c r="J744" s="67"/>
      <c r="K744" s="67"/>
      <c r="L744" s="67"/>
      <c r="M744" s="67"/>
      <c r="N744" s="67"/>
      <c r="O744" s="67"/>
      <c r="P744" s="67"/>
      <c r="Q744" s="67"/>
      <c r="R744" s="67"/>
      <c r="S744" s="67"/>
      <c r="T744" s="67"/>
      <c r="U744" s="67"/>
      <c r="V744" s="67"/>
      <c r="W744" s="67"/>
    </row>
    <row r="745">
      <c r="A745" s="134"/>
      <c r="B745" s="67"/>
      <c r="C745" s="67"/>
      <c r="D745" s="67"/>
      <c r="E745" s="67"/>
      <c r="F745" s="67"/>
      <c r="G745" s="67"/>
      <c r="H745" s="67"/>
      <c r="I745" s="67"/>
      <c r="J745" s="67"/>
      <c r="K745" s="67"/>
      <c r="L745" s="67"/>
      <c r="M745" s="67"/>
      <c r="N745" s="67"/>
      <c r="O745" s="67"/>
      <c r="P745" s="67"/>
      <c r="Q745" s="67"/>
      <c r="R745" s="67"/>
      <c r="S745" s="67"/>
      <c r="T745" s="67"/>
      <c r="U745" s="67"/>
      <c r="V745" s="67"/>
      <c r="W745" s="67"/>
    </row>
    <row r="746">
      <c r="A746" s="134"/>
      <c r="B746" s="67"/>
      <c r="C746" s="67"/>
      <c r="D746" s="67"/>
      <c r="E746" s="67"/>
      <c r="F746" s="67"/>
      <c r="G746" s="67"/>
      <c r="H746" s="67"/>
      <c r="I746" s="67"/>
      <c r="J746" s="67"/>
      <c r="K746" s="67"/>
      <c r="L746" s="67"/>
      <c r="M746" s="67"/>
      <c r="N746" s="67"/>
      <c r="O746" s="67"/>
      <c r="P746" s="67"/>
      <c r="Q746" s="67"/>
      <c r="R746" s="67"/>
      <c r="S746" s="67"/>
      <c r="T746" s="67"/>
      <c r="U746" s="67"/>
      <c r="V746" s="67"/>
      <c r="W746" s="67"/>
    </row>
    <row r="747">
      <c r="A747" s="134"/>
      <c r="B747" s="67"/>
      <c r="C747" s="67"/>
      <c r="D747" s="67"/>
      <c r="E747" s="67"/>
      <c r="F747" s="67"/>
      <c r="G747" s="67"/>
      <c r="H747" s="67"/>
      <c r="I747" s="67"/>
      <c r="J747" s="67"/>
      <c r="K747" s="67"/>
      <c r="L747" s="67"/>
      <c r="M747" s="67"/>
      <c r="N747" s="67"/>
      <c r="O747" s="67"/>
      <c r="P747" s="67"/>
      <c r="Q747" s="67"/>
      <c r="R747" s="67"/>
      <c r="S747" s="67"/>
      <c r="T747" s="67"/>
      <c r="U747" s="67"/>
      <c r="V747" s="67"/>
      <c r="W747" s="67"/>
    </row>
    <row r="748">
      <c r="A748" s="134"/>
      <c r="B748" s="67"/>
      <c r="C748" s="67"/>
      <c r="D748" s="67"/>
      <c r="E748" s="67"/>
      <c r="F748" s="67"/>
      <c r="G748" s="67"/>
      <c r="H748" s="67"/>
      <c r="I748" s="67"/>
      <c r="J748" s="67"/>
      <c r="K748" s="67"/>
      <c r="L748" s="67"/>
      <c r="M748" s="67"/>
      <c r="N748" s="67"/>
      <c r="O748" s="67"/>
      <c r="P748" s="67"/>
      <c r="Q748" s="67"/>
      <c r="R748" s="67"/>
      <c r="S748" s="67"/>
      <c r="T748" s="67"/>
      <c r="U748" s="67"/>
      <c r="V748" s="67"/>
      <c r="W748" s="67"/>
    </row>
    <row r="749">
      <c r="A749" s="134"/>
      <c r="B749" s="67"/>
      <c r="C749" s="67"/>
      <c r="D749" s="67"/>
      <c r="E749" s="67"/>
      <c r="F749" s="67"/>
      <c r="G749" s="67"/>
      <c r="H749" s="67"/>
      <c r="I749" s="67"/>
      <c r="J749" s="67"/>
      <c r="K749" s="67"/>
      <c r="L749" s="67"/>
      <c r="M749" s="67"/>
      <c r="N749" s="67"/>
      <c r="O749" s="67"/>
      <c r="P749" s="67"/>
      <c r="Q749" s="67"/>
      <c r="R749" s="67"/>
      <c r="S749" s="67"/>
      <c r="T749" s="67"/>
      <c r="U749" s="67"/>
      <c r="V749" s="67"/>
      <c r="W749" s="67"/>
    </row>
    <row r="750">
      <c r="A750" s="134"/>
      <c r="B750" s="67"/>
      <c r="C750" s="67"/>
      <c r="D750" s="67"/>
      <c r="E750" s="67"/>
      <c r="F750" s="67"/>
      <c r="G750" s="67"/>
      <c r="H750" s="67"/>
      <c r="I750" s="67"/>
      <c r="J750" s="67"/>
      <c r="K750" s="67"/>
      <c r="L750" s="67"/>
      <c r="M750" s="67"/>
      <c r="N750" s="67"/>
      <c r="O750" s="67"/>
      <c r="P750" s="67"/>
      <c r="Q750" s="67"/>
      <c r="R750" s="67"/>
      <c r="S750" s="67"/>
      <c r="T750" s="67"/>
      <c r="U750" s="67"/>
      <c r="V750" s="67"/>
      <c r="W750" s="67"/>
    </row>
    <row r="751">
      <c r="A751" s="134"/>
      <c r="B751" s="67"/>
      <c r="C751" s="67"/>
      <c r="D751" s="67"/>
      <c r="E751" s="67"/>
      <c r="F751" s="67"/>
      <c r="G751" s="67"/>
      <c r="H751" s="67"/>
      <c r="I751" s="67"/>
      <c r="J751" s="67"/>
      <c r="K751" s="67"/>
      <c r="L751" s="67"/>
      <c r="M751" s="67"/>
      <c r="N751" s="67"/>
      <c r="O751" s="67"/>
      <c r="P751" s="67"/>
      <c r="Q751" s="67"/>
      <c r="R751" s="67"/>
      <c r="S751" s="67"/>
      <c r="T751" s="67"/>
      <c r="U751" s="67"/>
      <c r="V751" s="67"/>
      <c r="W751" s="67"/>
    </row>
    <row r="752">
      <c r="A752" s="134"/>
      <c r="B752" s="67"/>
      <c r="C752" s="67"/>
      <c r="D752" s="67"/>
      <c r="E752" s="67"/>
      <c r="F752" s="67"/>
      <c r="G752" s="67"/>
      <c r="H752" s="67"/>
      <c r="I752" s="67"/>
      <c r="J752" s="67"/>
      <c r="K752" s="67"/>
      <c r="L752" s="67"/>
      <c r="M752" s="67"/>
      <c r="N752" s="67"/>
      <c r="O752" s="67"/>
      <c r="P752" s="67"/>
      <c r="Q752" s="67"/>
      <c r="R752" s="67"/>
      <c r="S752" s="67"/>
      <c r="T752" s="67"/>
      <c r="U752" s="67"/>
      <c r="V752" s="67"/>
      <c r="W752" s="67"/>
    </row>
    <row r="753">
      <c r="A753" s="134"/>
      <c r="B753" s="67"/>
      <c r="C753" s="67"/>
      <c r="D753" s="67"/>
      <c r="E753" s="67"/>
      <c r="F753" s="67"/>
      <c r="G753" s="67"/>
      <c r="H753" s="67"/>
      <c r="I753" s="67"/>
      <c r="J753" s="67"/>
      <c r="K753" s="67"/>
      <c r="L753" s="67"/>
      <c r="M753" s="67"/>
      <c r="N753" s="67"/>
      <c r="O753" s="67"/>
      <c r="P753" s="67"/>
      <c r="Q753" s="67"/>
      <c r="R753" s="67"/>
      <c r="S753" s="67"/>
      <c r="T753" s="67"/>
      <c r="U753" s="67"/>
      <c r="V753" s="67"/>
      <c r="W753" s="67"/>
    </row>
    <row r="754">
      <c r="A754" s="134"/>
      <c r="B754" s="67"/>
      <c r="C754" s="67"/>
      <c r="D754" s="67"/>
      <c r="E754" s="67"/>
      <c r="F754" s="67"/>
      <c r="G754" s="67"/>
      <c r="H754" s="67"/>
      <c r="I754" s="67"/>
      <c r="J754" s="67"/>
      <c r="K754" s="67"/>
      <c r="L754" s="67"/>
      <c r="M754" s="67"/>
      <c r="N754" s="67"/>
      <c r="O754" s="67"/>
      <c r="P754" s="67"/>
      <c r="Q754" s="67"/>
      <c r="R754" s="67"/>
      <c r="S754" s="67"/>
      <c r="T754" s="67"/>
      <c r="U754" s="67"/>
      <c r="V754" s="67"/>
      <c r="W754" s="67"/>
    </row>
    <row r="755">
      <c r="A755" s="134"/>
      <c r="B755" s="67"/>
      <c r="C755" s="67"/>
      <c r="D755" s="67"/>
      <c r="E755" s="67"/>
      <c r="F755" s="67"/>
      <c r="G755" s="67"/>
      <c r="H755" s="67"/>
      <c r="I755" s="67"/>
      <c r="J755" s="67"/>
      <c r="K755" s="67"/>
      <c r="L755" s="67"/>
      <c r="M755" s="67"/>
      <c r="N755" s="67"/>
      <c r="O755" s="67"/>
      <c r="P755" s="67"/>
      <c r="Q755" s="67"/>
      <c r="R755" s="67"/>
      <c r="S755" s="67"/>
      <c r="T755" s="67"/>
      <c r="U755" s="67"/>
      <c r="V755" s="67"/>
      <c r="W755" s="67"/>
    </row>
    <row r="756">
      <c r="A756" s="134"/>
      <c r="B756" s="67"/>
      <c r="C756" s="67"/>
      <c r="D756" s="67"/>
      <c r="E756" s="67"/>
      <c r="F756" s="67"/>
      <c r="G756" s="67"/>
      <c r="H756" s="67"/>
      <c r="I756" s="67"/>
      <c r="J756" s="67"/>
      <c r="K756" s="67"/>
      <c r="L756" s="67"/>
      <c r="M756" s="67"/>
      <c r="N756" s="67"/>
      <c r="O756" s="67"/>
      <c r="P756" s="67"/>
      <c r="Q756" s="67"/>
      <c r="R756" s="67"/>
      <c r="S756" s="67"/>
      <c r="T756" s="67"/>
      <c r="U756" s="67"/>
      <c r="V756" s="67"/>
      <c r="W756" s="67"/>
    </row>
    <row r="757">
      <c r="A757" s="134"/>
      <c r="B757" s="67"/>
      <c r="C757" s="67"/>
      <c r="D757" s="67"/>
      <c r="E757" s="67"/>
      <c r="F757" s="67"/>
      <c r="G757" s="67"/>
      <c r="H757" s="67"/>
      <c r="I757" s="67"/>
      <c r="J757" s="67"/>
      <c r="K757" s="67"/>
      <c r="L757" s="67"/>
      <c r="M757" s="67"/>
      <c r="N757" s="67"/>
      <c r="O757" s="67"/>
      <c r="P757" s="67"/>
      <c r="Q757" s="67"/>
      <c r="R757" s="67"/>
      <c r="S757" s="67"/>
      <c r="T757" s="67"/>
      <c r="U757" s="67"/>
      <c r="V757" s="67"/>
      <c r="W757" s="67"/>
    </row>
    <row r="758">
      <c r="A758" s="134"/>
      <c r="B758" s="67"/>
      <c r="C758" s="67"/>
      <c r="D758" s="67"/>
      <c r="E758" s="67"/>
      <c r="F758" s="67"/>
      <c r="G758" s="67"/>
      <c r="H758" s="67"/>
      <c r="I758" s="67"/>
      <c r="J758" s="67"/>
      <c r="K758" s="67"/>
      <c r="L758" s="67"/>
      <c r="M758" s="67"/>
      <c r="N758" s="67"/>
      <c r="O758" s="67"/>
      <c r="P758" s="67"/>
      <c r="Q758" s="67"/>
      <c r="R758" s="67"/>
      <c r="S758" s="67"/>
      <c r="T758" s="67"/>
      <c r="U758" s="67"/>
      <c r="V758" s="67"/>
      <c r="W758" s="67"/>
    </row>
    <row r="759">
      <c r="A759" s="134"/>
      <c r="B759" s="67"/>
      <c r="C759" s="67"/>
      <c r="D759" s="67"/>
      <c r="E759" s="67"/>
      <c r="F759" s="67"/>
      <c r="G759" s="67"/>
      <c r="H759" s="67"/>
      <c r="I759" s="67"/>
      <c r="J759" s="67"/>
      <c r="K759" s="67"/>
      <c r="L759" s="67"/>
      <c r="M759" s="67"/>
      <c r="N759" s="67"/>
      <c r="O759" s="67"/>
      <c r="P759" s="67"/>
      <c r="Q759" s="67"/>
      <c r="R759" s="67"/>
      <c r="S759" s="67"/>
      <c r="T759" s="67"/>
      <c r="U759" s="67"/>
      <c r="V759" s="67"/>
      <c r="W759" s="67"/>
    </row>
    <row r="760">
      <c r="A760" s="134"/>
      <c r="B760" s="67"/>
      <c r="C760" s="67"/>
      <c r="D760" s="67"/>
      <c r="E760" s="67"/>
      <c r="F760" s="67"/>
      <c r="G760" s="67"/>
      <c r="H760" s="67"/>
      <c r="I760" s="67"/>
      <c r="J760" s="67"/>
      <c r="K760" s="67"/>
      <c r="L760" s="67"/>
      <c r="M760" s="67"/>
      <c r="N760" s="67"/>
      <c r="O760" s="67"/>
      <c r="P760" s="67"/>
      <c r="Q760" s="67"/>
      <c r="R760" s="67"/>
      <c r="S760" s="67"/>
      <c r="T760" s="67"/>
      <c r="U760" s="67"/>
      <c r="V760" s="67"/>
      <c r="W760" s="67"/>
    </row>
    <row r="761">
      <c r="A761" s="134"/>
      <c r="B761" s="67"/>
      <c r="C761" s="67"/>
      <c r="D761" s="67"/>
      <c r="E761" s="67"/>
      <c r="F761" s="67"/>
      <c r="G761" s="67"/>
      <c r="H761" s="67"/>
      <c r="I761" s="67"/>
      <c r="J761" s="67"/>
      <c r="K761" s="67"/>
      <c r="L761" s="67"/>
      <c r="M761" s="67"/>
      <c r="N761" s="67"/>
      <c r="O761" s="67"/>
      <c r="P761" s="67"/>
      <c r="Q761" s="67"/>
      <c r="R761" s="67"/>
      <c r="S761" s="67"/>
      <c r="T761" s="67"/>
      <c r="U761" s="67"/>
      <c r="V761" s="67"/>
      <c r="W761" s="67"/>
    </row>
    <row r="762">
      <c r="A762" s="134"/>
      <c r="B762" s="67"/>
      <c r="C762" s="67"/>
      <c r="D762" s="67"/>
      <c r="E762" s="67"/>
      <c r="F762" s="67"/>
      <c r="G762" s="67"/>
      <c r="H762" s="67"/>
      <c r="I762" s="67"/>
      <c r="J762" s="67"/>
      <c r="K762" s="67"/>
      <c r="L762" s="67"/>
      <c r="M762" s="67"/>
      <c r="N762" s="67"/>
      <c r="O762" s="67"/>
      <c r="P762" s="67"/>
      <c r="Q762" s="67"/>
      <c r="R762" s="67"/>
      <c r="S762" s="67"/>
      <c r="T762" s="67"/>
      <c r="U762" s="67"/>
      <c r="V762" s="67"/>
      <c r="W762" s="67"/>
    </row>
    <row r="763">
      <c r="A763" s="134"/>
      <c r="B763" s="67"/>
      <c r="C763" s="67"/>
      <c r="D763" s="67"/>
      <c r="E763" s="67"/>
      <c r="F763" s="67"/>
      <c r="G763" s="67"/>
      <c r="H763" s="67"/>
      <c r="I763" s="67"/>
      <c r="J763" s="67"/>
      <c r="K763" s="67"/>
      <c r="L763" s="67"/>
      <c r="M763" s="67"/>
      <c r="N763" s="67"/>
      <c r="O763" s="67"/>
      <c r="P763" s="67"/>
      <c r="Q763" s="67"/>
      <c r="R763" s="67"/>
      <c r="S763" s="67"/>
      <c r="T763" s="67"/>
      <c r="U763" s="67"/>
      <c r="V763" s="67"/>
      <c r="W763" s="67"/>
    </row>
    <row r="764">
      <c r="A764" s="134"/>
      <c r="B764" s="67"/>
      <c r="C764" s="67"/>
      <c r="D764" s="67"/>
      <c r="E764" s="67"/>
      <c r="F764" s="67"/>
      <c r="G764" s="67"/>
      <c r="H764" s="67"/>
      <c r="I764" s="67"/>
      <c r="J764" s="67"/>
      <c r="K764" s="67"/>
      <c r="L764" s="67"/>
      <c r="M764" s="67"/>
      <c r="N764" s="67"/>
      <c r="O764" s="67"/>
      <c r="P764" s="67"/>
      <c r="Q764" s="67"/>
      <c r="R764" s="67"/>
      <c r="S764" s="67"/>
      <c r="T764" s="67"/>
      <c r="U764" s="67"/>
      <c r="V764" s="67"/>
      <c r="W764" s="67"/>
    </row>
    <row r="765">
      <c r="A765" s="134"/>
      <c r="B765" s="67"/>
      <c r="C765" s="67"/>
      <c r="D765" s="67"/>
      <c r="E765" s="67"/>
      <c r="F765" s="67"/>
      <c r="G765" s="67"/>
      <c r="H765" s="67"/>
      <c r="I765" s="67"/>
      <c r="J765" s="67"/>
      <c r="K765" s="67"/>
      <c r="L765" s="67"/>
      <c r="M765" s="67"/>
      <c r="N765" s="67"/>
      <c r="O765" s="67"/>
      <c r="P765" s="67"/>
      <c r="Q765" s="67"/>
      <c r="R765" s="67"/>
      <c r="S765" s="67"/>
      <c r="T765" s="67"/>
      <c r="U765" s="67"/>
      <c r="V765" s="67"/>
      <c r="W765" s="67"/>
    </row>
    <row r="766">
      <c r="A766" s="134"/>
      <c r="B766" s="67"/>
      <c r="C766" s="67"/>
      <c r="D766" s="67"/>
      <c r="E766" s="67"/>
      <c r="F766" s="67"/>
      <c r="G766" s="67"/>
      <c r="H766" s="67"/>
      <c r="I766" s="67"/>
      <c r="J766" s="67"/>
      <c r="K766" s="67"/>
      <c r="L766" s="67"/>
      <c r="M766" s="67"/>
      <c r="N766" s="67"/>
      <c r="O766" s="67"/>
      <c r="P766" s="67"/>
      <c r="Q766" s="67"/>
      <c r="R766" s="67"/>
      <c r="S766" s="67"/>
      <c r="T766" s="67"/>
      <c r="U766" s="67"/>
      <c r="V766" s="67"/>
      <c r="W766" s="67"/>
    </row>
    <row r="767">
      <c r="A767" s="134"/>
      <c r="B767" s="67"/>
      <c r="C767" s="67"/>
      <c r="D767" s="67"/>
      <c r="E767" s="67"/>
      <c r="F767" s="67"/>
      <c r="G767" s="67"/>
      <c r="H767" s="67"/>
      <c r="I767" s="67"/>
      <c r="J767" s="67"/>
      <c r="K767" s="67"/>
      <c r="L767" s="67"/>
      <c r="M767" s="67"/>
      <c r="N767" s="67"/>
      <c r="O767" s="67"/>
      <c r="P767" s="67"/>
      <c r="Q767" s="67"/>
      <c r="R767" s="67"/>
      <c r="S767" s="67"/>
      <c r="T767" s="67"/>
      <c r="U767" s="67"/>
      <c r="V767" s="67"/>
      <c r="W767" s="67"/>
    </row>
    <row r="768">
      <c r="A768" s="134"/>
      <c r="B768" s="67"/>
      <c r="C768" s="67"/>
      <c r="D768" s="67"/>
      <c r="E768" s="67"/>
      <c r="F768" s="67"/>
      <c r="G768" s="67"/>
      <c r="H768" s="67"/>
      <c r="I768" s="67"/>
      <c r="J768" s="67"/>
      <c r="K768" s="67"/>
      <c r="L768" s="67"/>
      <c r="M768" s="67"/>
      <c r="N768" s="67"/>
      <c r="O768" s="67"/>
      <c r="P768" s="67"/>
      <c r="Q768" s="67"/>
      <c r="R768" s="67"/>
      <c r="S768" s="67"/>
      <c r="T768" s="67"/>
      <c r="U768" s="67"/>
      <c r="V768" s="67"/>
      <c r="W768" s="67"/>
    </row>
    <row r="769">
      <c r="A769" s="134"/>
      <c r="B769" s="67"/>
      <c r="C769" s="67"/>
      <c r="D769" s="67"/>
      <c r="E769" s="67"/>
      <c r="F769" s="67"/>
      <c r="G769" s="67"/>
      <c r="H769" s="67"/>
      <c r="I769" s="67"/>
      <c r="J769" s="67"/>
      <c r="K769" s="67"/>
      <c r="L769" s="67"/>
      <c r="M769" s="67"/>
      <c r="N769" s="67"/>
      <c r="O769" s="67"/>
      <c r="P769" s="67"/>
      <c r="Q769" s="67"/>
      <c r="R769" s="67"/>
      <c r="S769" s="67"/>
      <c r="T769" s="67"/>
      <c r="U769" s="67"/>
      <c r="V769" s="67"/>
      <c r="W769" s="67"/>
    </row>
    <row r="770">
      <c r="A770" s="134"/>
      <c r="B770" s="67"/>
      <c r="C770" s="67"/>
      <c r="D770" s="67"/>
      <c r="E770" s="67"/>
      <c r="F770" s="67"/>
      <c r="G770" s="67"/>
      <c r="H770" s="67"/>
      <c r="I770" s="67"/>
      <c r="J770" s="67"/>
      <c r="K770" s="67"/>
      <c r="L770" s="67"/>
      <c r="M770" s="67"/>
      <c r="N770" s="67"/>
      <c r="O770" s="67"/>
      <c r="P770" s="67"/>
      <c r="Q770" s="67"/>
      <c r="R770" s="67"/>
      <c r="S770" s="67"/>
      <c r="T770" s="67"/>
      <c r="U770" s="67"/>
      <c r="V770" s="67"/>
      <c r="W770" s="67"/>
    </row>
    <row r="771">
      <c r="A771" s="134"/>
      <c r="B771" s="67"/>
      <c r="C771" s="67"/>
      <c r="D771" s="67"/>
      <c r="E771" s="67"/>
      <c r="F771" s="67"/>
      <c r="G771" s="67"/>
      <c r="H771" s="67"/>
      <c r="I771" s="67"/>
      <c r="J771" s="67"/>
      <c r="K771" s="67"/>
      <c r="L771" s="67"/>
      <c r="M771" s="67"/>
      <c r="N771" s="67"/>
      <c r="O771" s="67"/>
      <c r="P771" s="67"/>
      <c r="Q771" s="67"/>
      <c r="R771" s="67"/>
      <c r="S771" s="67"/>
      <c r="T771" s="67"/>
      <c r="U771" s="67"/>
      <c r="V771" s="67"/>
      <c r="W771" s="67"/>
    </row>
    <row r="772">
      <c r="A772" s="134"/>
      <c r="B772" s="67"/>
      <c r="C772" s="67"/>
      <c r="D772" s="67"/>
      <c r="E772" s="67"/>
      <c r="F772" s="67"/>
      <c r="G772" s="67"/>
      <c r="H772" s="67"/>
      <c r="I772" s="67"/>
      <c r="J772" s="67"/>
      <c r="K772" s="67"/>
      <c r="L772" s="67"/>
      <c r="M772" s="67"/>
      <c r="N772" s="67"/>
      <c r="O772" s="67"/>
      <c r="P772" s="67"/>
      <c r="Q772" s="67"/>
      <c r="R772" s="67"/>
      <c r="S772" s="67"/>
      <c r="T772" s="67"/>
      <c r="U772" s="67"/>
      <c r="V772" s="67"/>
      <c r="W772" s="67"/>
    </row>
    <row r="773">
      <c r="A773" s="134"/>
      <c r="B773" s="67"/>
      <c r="C773" s="67"/>
      <c r="D773" s="67"/>
      <c r="E773" s="67"/>
      <c r="F773" s="67"/>
      <c r="G773" s="67"/>
      <c r="H773" s="67"/>
      <c r="I773" s="67"/>
      <c r="J773" s="67"/>
      <c r="K773" s="67"/>
      <c r="L773" s="67"/>
      <c r="M773" s="67"/>
      <c r="N773" s="67"/>
      <c r="O773" s="67"/>
      <c r="P773" s="67"/>
      <c r="Q773" s="67"/>
      <c r="R773" s="67"/>
      <c r="S773" s="67"/>
      <c r="T773" s="67"/>
      <c r="U773" s="67"/>
      <c r="V773" s="67"/>
      <c r="W773" s="67"/>
    </row>
    <row r="774">
      <c r="A774" s="134"/>
      <c r="B774" s="67"/>
      <c r="C774" s="67"/>
      <c r="D774" s="67"/>
      <c r="E774" s="67"/>
      <c r="F774" s="67"/>
      <c r="G774" s="67"/>
      <c r="H774" s="67"/>
      <c r="I774" s="67"/>
      <c r="J774" s="67"/>
      <c r="K774" s="67"/>
      <c r="L774" s="67"/>
      <c r="M774" s="67"/>
      <c r="N774" s="67"/>
      <c r="O774" s="67"/>
      <c r="P774" s="67"/>
      <c r="Q774" s="67"/>
      <c r="R774" s="67"/>
      <c r="S774" s="67"/>
      <c r="T774" s="67"/>
      <c r="U774" s="67"/>
      <c r="V774" s="67"/>
      <c r="W774" s="67"/>
    </row>
    <row r="775">
      <c r="A775" s="134"/>
      <c r="B775" s="67"/>
      <c r="C775" s="67"/>
      <c r="D775" s="67"/>
      <c r="E775" s="67"/>
      <c r="F775" s="67"/>
      <c r="G775" s="67"/>
      <c r="H775" s="67"/>
      <c r="I775" s="67"/>
      <c r="J775" s="67"/>
      <c r="K775" s="67"/>
      <c r="L775" s="67"/>
      <c r="M775" s="67"/>
      <c r="N775" s="67"/>
      <c r="O775" s="67"/>
      <c r="P775" s="67"/>
      <c r="Q775" s="67"/>
      <c r="R775" s="67"/>
      <c r="S775" s="67"/>
      <c r="T775" s="67"/>
      <c r="U775" s="67"/>
      <c r="V775" s="67"/>
      <c r="W775" s="67"/>
    </row>
    <row r="776">
      <c r="A776" s="134"/>
      <c r="B776" s="67"/>
      <c r="C776" s="67"/>
      <c r="D776" s="67"/>
      <c r="E776" s="67"/>
      <c r="F776" s="67"/>
      <c r="G776" s="67"/>
      <c r="H776" s="67"/>
      <c r="I776" s="67"/>
      <c r="J776" s="67"/>
      <c r="K776" s="67"/>
      <c r="L776" s="67"/>
      <c r="M776" s="67"/>
      <c r="N776" s="67"/>
      <c r="O776" s="67"/>
      <c r="P776" s="67"/>
      <c r="Q776" s="67"/>
      <c r="R776" s="67"/>
      <c r="S776" s="67"/>
      <c r="T776" s="67"/>
      <c r="U776" s="67"/>
      <c r="V776" s="67"/>
      <c r="W776" s="67"/>
    </row>
    <row r="777">
      <c r="A777" s="134"/>
      <c r="B777" s="67"/>
      <c r="C777" s="67"/>
      <c r="D777" s="67"/>
      <c r="E777" s="67"/>
      <c r="F777" s="67"/>
      <c r="G777" s="67"/>
      <c r="H777" s="67"/>
      <c r="I777" s="67"/>
      <c r="J777" s="67"/>
      <c r="K777" s="67"/>
      <c r="L777" s="67"/>
      <c r="M777" s="67"/>
      <c r="N777" s="67"/>
      <c r="O777" s="67"/>
      <c r="P777" s="67"/>
      <c r="Q777" s="67"/>
      <c r="R777" s="67"/>
      <c r="S777" s="67"/>
      <c r="T777" s="67"/>
      <c r="U777" s="67"/>
      <c r="V777" s="67"/>
      <c r="W777" s="67"/>
    </row>
    <row r="778">
      <c r="A778" s="134"/>
      <c r="B778" s="67"/>
      <c r="C778" s="67"/>
      <c r="D778" s="67"/>
      <c r="E778" s="67"/>
      <c r="F778" s="67"/>
      <c r="G778" s="67"/>
      <c r="H778" s="67"/>
      <c r="I778" s="67"/>
      <c r="J778" s="67"/>
      <c r="K778" s="67"/>
      <c r="L778" s="67"/>
      <c r="M778" s="67"/>
      <c r="N778" s="67"/>
      <c r="O778" s="67"/>
      <c r="P778" s="67"/>
      <c r="Q778" s="67"/>
      <c r="R778" s="67"/>
      <c r="S778" s="67"/>
      <c r="T778" s="67"/>
      <c r="U778" s="67"/>
      <c r="V778" s="67"/>
      <c r="W778" s="67"/>
    </row>
    <row r="779">
      <c r="A779" s="134"/>
      <c r="B779" s="67"/>
      <c r="C779" s="67"/>
      <c r="D779" s="67"/>
      <c r="E779" s="67"/>
      <c r="F779" s="67"/>
      <c r="G779" s="67"/>
      <c r="H779" s="67"/>
      <c r="I779" s="67"/>
      <c r="J779" s="67"/>
      <c r="K779" s="67"/>
      <c r="L779" s="67"/>
      <c r="M779" s="67"/>
      <c r="N779" s="67"/>
      <c r="O779" s="67"/>
      <c r="P779" s="67"/>
      <c r="Q779" s="67"/>
      <c r="R779" s="67"/>
      <c r="S779" s="67"/>
      <c r="T779" s="67"/>
      <c r="U779" s="67"/>
      <c r="V779" s="67"/>
      <c r="W779" s="67"/>
    </row>
    <row r="780">
      <c r="A780" s="134"/>
      <c r="B780" s="67"/>
      <c r="C780" s="67"/>
      <c r="D780" s="67"/>
      <c r="E780" s="67"/>
      <c r="F780" s="67"/>
      <c r="G780" s="67"/>
      <c r="H780" s="67"/>
      <c r="I780" s="67"/>
      <c r="J780" s="67"/>
      <c r="K780" s="67"/>
      <c r="L780" s="67"/>
      <c r="M780" s="67"/>
      <c r="N780" s="67"/>
      <c r="O780" s="67"/>
      <c r="P780" s="67"/>
      <c r="Q780" s="67"/>
      <c r="R780" s="67"/>
      <c r="S780" s="67"/>
      <c r="T780" s="67"/>
      <c r="U780" s="67"/>
      <c r="V780" s="67"/>
      <c r="W780" s="67"/>
    </row>
    <row r="781">
      <c r="A781" s="134"/>
      <c r="B781" s="67"/>
      <c r="C781" s="67"/>
      <c r="D781" s="67"/>
      <c r="E781" s="67"/>
      <c r="F781" s="67"/>
      <c r="G781" s="67"/>
      <c r="H781" s="67"/>
      <c r="I781" s="67"/>
      <c r="J781" s="67"/>
      <c r="K781" s="67"/>
      <c r="L781" s="67"/>
      <c r="M781" s="67"/>
      <c r="N781" s="67"/>
      <c r="O781" s="67"/>
      <c r="P781" s="67"/>
      <c r="Q781" s="67"/>
      <c r="R781" s="67"/>
      <c r="S781" s="67"/>
      <c r="T781" s="67"/>
      <c r="U781" s="67"/>
      <c r="V781" s="67"/>
      <c r="W781" s="67"/>
    </row>
    <row r="782">
      <c r="A782" s="134"/>
      <c r="B782" s="67"/>
      <c r="C782" s="67"/>
      <c r="D782" s="67"/>
      <c r="E782" s="67"/>
      <c r="F782" s="67"/>
      <c r="G782" s="67"/>
      <c r="H782" s="67"/>
      <c r="I782" s="67"/>
      <c r="J782" s="67"/>
      <c r="K782" s="67"/>
      <c r="L782" s="67"/>
      <c r="M782" s="67"/>
      <c r="N782" s="67"/>
      <c r="O782" s="67"/>
      <c r="P782" s="67"/>
      <c r="Q782" s="67"/>
      <c r="R782" s="67"/>
      <c r="S782" s="67"/>
      <c r="T782" s="67"/>
      <c r="U782" s="67"/>
      <c r="V782" s="67"/>
      <c r="W782" s="67"/>
    </row>
    <row r="783">
      <c r="A783" s="134"/>
      <c r="B783" s="67"/>
      <c r="C783" s="67"/>
      <c r="D783" s="67"/>
      <c r="E783" s="67"/>
      <c r="F783" s="67"/>
      <c r="G783" s="67"/>
      <c r="H783" s="67"/>
      <c r="I783" s="67"/>
      <c r="J783" s="67"/>
      <c r="K783" s="67"/>
      <c r="L783" s="67"/>
      <c r="M783" s="67"/>
      <c r="N783" s="67"/>
      <c r="O783" s="67"/>
      <c r="P783" s="67"/>
      <c r="Q783" s="67"/>
      <c r="R783" s="67"/>
      <c r="S783" s="67"/>
      <c r="T783" s="67"/>
      <c r="U783" s="67"/>
      <c r="V783" s="67"/>
      <c r="W783" s="67"/>
    </row>
    <row r="784">
      <c r="A784" s="134"/>
      <c r="B784" s="67"/>
      <c r="C784" s="67"/>
      <c r="D784" s="67"/>
      <c r="E784" s="67"/>
      <c r="F784" s="67"/>
      <c r="G784" s="67"/>
      <c r="H784" s="67"/>
      <c r="I784" s="67"/>
      <c r="J784" s="67"/>
      <c r="K784" s="67"/>
      <c r="L784" s="67"/>
      <c r="M784" s="67"/>
      <c r="N784" s="67"/>
      <c r="O784" s="67"/>
      <c r="P784" s="67"/>
      <c r="Q784" s="67"/>
      <c r="R784" s="67"/>
      <c r="S784" s="67"/>
      <c r="T784" s="67"/>
      <c r="U784" s="67"/>
      <c r="V784" s="67"/>
      <c r="W784" s="67"/>
    </row>
    <row r="785">
      <c r="A785" s="134"/>
      <c r="B785" s="67"/>
      <c r="C785" s="67"/>
      <c r="D785" s="67"/>
      <c r="E785" s="67"/>
      <c r="F785" s="67"/>
      <c r="G785" s="67"/>
      <c r="H785" s="67"/>
      <c r="I785" s="67"/>
      <c r="J785" s="67"/>
      <c r="K785" s="67"/>
      <c r="L785" s="67"/>
      <c r="M785" s="67"/>
      <c r="N785" s="67"/>
      <c r="O785" s="67"/>
      <c r="P785" s="67"/>
      <c r="Q785" s="67"/>
      <c r="R785" s="67"/>
      <c r="S785" s="67"/>
      <c r="T785" s="67"/>
      <c r="U785" s="67"/>
      <c r="V785" s="67"/>
      <c r="W785" s="67"/>
    </row>
    <row r="786">
      <c r="A786" s="134"/>
      <c r="B786" s="67"/>
      <c r="C786" s="67"/>
      <c r="D786" s="67"/>
      <c r="E786" s="67"/>
      <c r="F786" s="67"/>
      <c r="G786" s="67"/>
      <c r="H786" s="67"/>
      <c r="I786" s="67"/>
      <c r="J786" s="67"/>
      <c r="K786" s="67"/>
      <c r="L786" s="67"/>
      <c r="M786" s="67"/>
      <c r="N786" s="67"/>
      <c r="O786" s="67"/>
      <c r="P786" s="67"/>
      <c r="Q786" s="67"/>
      <c r="R786" s="67"/>
      <c r="S786" s="67"/>
      <c r="T786" s="67"/>
      <c r="U786" s="67"/>
      <c r="V786" s="67"/>
      <c r="W786" s="67"/>
    </row>
    <row r="787">
      <c r="A787" s="134"/>
      <c r="B787" s="67"/>
      <c r="C787" s="67"/>
      <c r="D787" s="67"/>
      <c r="E787" s="67"/>
      <c r="F787" s="67"/>
      <c r="G787" s="67"/>
      <c r="H787" s="67"/>
      <c r="I787" s="67"/>
      <c r="J787" s="67"/>
      <c r="K787" s="67"/>
      <c r="L787" s="67"/>
      <c r="M787" s="67"/>
      <c r="N787" s="67"/>
      <c r="O787" s="67"/>
      <c r="P787" s="67"/>
      <c r="Q787" s="67"/>
      <c r="R787" s="67"/>
      <c r="S787" s="67"/>
      <c r="T787" s="67"/>
      <c r="U787" s="67"/>
      <c r="V787" s="67"/>
      <c r="W787" s="67"/>
    </row>
    <row r="788">
      <c r="A788" s="134"/>
      <c r="B788" s="67"/>
      <c r="C788" s="67"/>
      <c r="D788" s="67"/>
      <c r="E788" s="67"/>
      <c r="F788" s="67"/>
      <c r="G788" s="67"/>
      <c r="H788" s="67"/>
      <c r="I788" s="67"/>
      <c r="J788" s="67"/>
      <c r="K788" s="67"/>
      <c r="L788" s="67"/>
      <c r="M788" s="67"/>
      <c r="N788" s="67"/>
      <c r="O788" s="67"/>
      <c r="P788" s="67"/>
      <c r="Q788" s="67"/>
      <c r="R788" s="67"/>
      <c r="S788" s="67"/>
      <c r="T788" s="67"/>
      <c r="U788" s="67"/>
      <c r="V788" s="67"/>
      <c r="W788" s="67"/>
    </row>
    <row r="789">
      <c r="A789" s="134"/>
      <c r="B789" s="67"/>
      <c r="C789" s="67"/>
      <c r="D789" s="67"/>
      <c r="E789" s="67"/>
      <c r="F789" s="67"/>
      <c r="G789" s="67"/>
      <c r="H789" s="67"/>
      <c r="I789" s="67"/>
      <c r="J789" s="67"/>
      <c r="K789" s="67"/>
      <c r="L789" s="67"/>
      <c r="M789" s="67"/>
      <c r="N789" s="67"/>
      <c r="O789" s="67"/>
      <c r="P789" s="67"/>
      <c r="Q789" s="67"/>
      <c r="R789" s="67"/>
      <c r="S789" s="67"/>
      <c r="T789" s="67"/>
      <c r="U789" s="67"/>
      <c r="V789" s="67"/>
      <c r="W789" s="67"/>
    </row>
    <row r="790">
      <c r="A790" s="134"/>
      <c r="B790" s="67"/>
      <c r="C790" s="67"/>
      <c r="D790" s="67"/>
      <c r="E790" s="67"/>
      <c r="F790" s="67"/>
      <c r="G790" s="67"/>
      <c r="H790" s="67"/>
      <c r="I790" s="67"/>
      <c r="J790" s="67"/>
      <c r="K790" s="67"/>
      <c r="L790" s="67"/>
      <c r="M790" s="67"/>
      <c r="N790" s="67"/>
      <c r="O790" s="67"/>
      <c r="P790" s="67"/>
      <c r="Q790" s="67"/>
      <c r="R790" s="67"/>
      <c r="S790" s="67"/>
      <c r="T790" s="67"/>
      <c r="U790" s="67"/>
      <c r="V790" s="67"/>
      <c r="W790" s="67"/>
    </row>
    <row r="791">
      <c r="A791" s="134"/>
      <c r="B791" s="67"/>
      <c r="C791" s="67"/>
      <c r="D791" s="67"/>
      <c r="E791" s="67"/>
      <c r="F791" s="67"/>
      <c r="G791" s="67"/>
      <c r="H791" s="67"/>
      <c r="I791" s="67"/>
      <c r="J791" s="67"/>
      <c r="K791" s="67"/>
      <c r="L791" s="67"/>
      <c r="M791" s="67"/>
      <c r="N791" s="67"/>
      <c r="O791" s="67"/>
      <c r="P791" s="67"/>
      <c r="Q791" s="67"/>
      <c r="R791" s="67"/>
      <c r="S791" s="67"/>
      <c r="T791" s="67"/>
      <c r="U791" s="67"/>
      <c r="V791" s="67"/>
      <c r="W791" s="67"/>
    </row>
    <row r="792">
      <c r="A792" s="134"/>
      <c r="B792" s="67"/>
      <c r="C792" s="67"/>
      <c r="D792" s="67"/>
      <c r="E792" s="67"/>
      <c r="F792" s="67"/>
      <c r="G792" s="67"/>
      <c r="H792" s="67"/>
      <c r="I792" s="67"/>
      <c r="J792" s="67"/>
      <c r="K792" s="67"/>
      <c r="L792" s="67"/>
      <c r="M792" s="67"/>
      <c r="N792" s="67"/>
      <c r="O792" s="67"/>
      <c r="P792" s="67"/>
      <c r="Q792" s="67"/>
      <c r="R792" s="67"/>
      <c r="S792" s="67"/>
      <c r="T792" s="67"/>
      <c r="U792" s="67"/>
      <c r="V792" s="67"/>
      <c r="W792" s="67"/>
    </row>
    <row r="793">
      <c r="A793" s="134"/>
      <c r="B793" s="67"/>
      <c r="C793" s="67"/>
      <c r="D793" s="67"/>
      <c r="E793" s="67"/>
      <c r="F793" s="67"/>
      <c r="G793" s="67"/>
      <c r="H793" s="67"/>
      <c r="I793" s="67"/>
      <c r="J793" s="67"/>
      <c r="K793" s="67"/>
      <c r="L793" s="67"/>
      <c r="M793" s="67"/>
      <c r="N793" s="67"/>
      <c r="O793" s="67"/>
      <c r="P793" s="67"/>
      <c r="Q793" s="67"/>
      <c r="R793" s="67"/>
      <c r="S793" s="67"/>
      <c r="T793" s="67"/>
      <c r="U793" s="67"/>
      <c r="V793" s="67"/>
      <c r="W793" s="67"/>
    </row>
    <row r="794">
      <c r="A794" s="134"/>
      <c r="B794" s="67"/>
      <c r="C794" s="67"/>
      <c r="D794" s="67"/>
      <c r="E794" s="67"/>
      <c r="F794" s="67"/>
      <c r="G794" s="67"/>
      <c r="H794" s="67"/>
      <c r="I794" s="67"/>
      <c r="J794" s="67"/>
      <c r="K794" s="67"/>
      <c r="L794" s="67"/>
      <c r="M794" s="67"/>
      <c r="N794" s="67"/>
      <c r="O794" s="67"/>
      <c r="P794" s="67"/>
      <c r="Q794" s="67"/>
      <c r="R794" s="67"/>
      <c r="S794" s="67"/>
      <c r="T794" s="67"/>
      <c r="U794" s="67"/>
      <c r="V794" s="67"/>
      <c r="W794" s="67"/>
    </row>
    <row r="795">
      <c r="A795" s="134"/>
      <c r="B795" s="67"/>
      <c r="C795" s="67"/>
      <c r="D795" s="67"/>
      <c r="E795" s="67"/>
      <c r="F795" s="67"/>
      <c r="G795" s="67"/>
      <c r="H795" s="67"/>
      <c r="I795" s="67"/>
      <c r="J795" s="67"/>
      <c r="K795" s="67"/>
      <c r="L795" s="67"/>
      <c r="M795" s="67"/>
      <c r="N795" s="67"/>
      <c r="O795" s="67"/>
      <c r="P795" s="67"/>
      <c r="Q795" s="67"/>
      <c r="R795" s="67"/>
      <c r="S795" s="67"/>
      <c r="T795" s="67"/>
      <c r="U795" s="67"/>
      <c r="V795" s="67"/>
      <c r="W795" s="67"/>
    </row>
    <row r="796">
      <c r="A796" s="134"/>
      <c r="B796" s="67"/>
      <c r="C796" s="67"/>
      <c r="D796" s="67"/>
      <c r="E796" s="67"/>
      <c r="F796" s="67"/>
      <c r="G796" s="67"/>
      <c r="H796" s="67"/>
      <c r="I796" s="67"/>
      <c r="J796" s="67"/>
      <c r="K796" s="67"/>
      <c r="L796" s="67"/>
      <c r="M796" s="67"/>
      <c r="N796" s="67"/>
      <c r="O796" s="67"/>
      <c r="P796" s="67"/>
      <c r="Q796" s="67"/>
      <c r="R796" s="67"/>
      <c r="S796" s="67"/>
      <c r="T796" s="67"/>
      <c r="U796" s="67"/>
      <c r="V796" s="67"/>
      <c r="W796" s="67"/>
    </row>
    <row r="797">
      <c r="A797" s="134"/>
      <c r="B797" s="67"/>
      <c r="C797" s="67"/>
      <c r="D797" s="67"/>
      <c r="E797" s="67"/>
      <c r="F797" s="67"/>
      <c r="G797" s="67"/>
      <c r="H797" s="67"/>
      <c r="I797" s="67"/>
      <c r="J797" s="67"/>
      <c r="K797" s="67"/>
      <c r="L797" s="67"/>
      <c r="M797" s="67"/>
      <c r="N797" s="67"/>
      <c r="O797" s="67"/>
      <c r="P797" s="67"/>
      <c r="Q797" s="67"/>
      <c r="R797" s="67"/>
      <c r="S797" s="67"/>
      <c r="T797" s="67"/>
      <c r="U797" s="67"/>
      <c r="V797" s="67"/>
      <c r="W797" s="67"/>
    </row>
    <row r="798">
      <c r="A798" s="134"/>
      <c r="B798" s="67"/>
      <c r="C798" s="67"/>
      <c r="D798" s="67"/>
      <c r="E798" s="67"/>
      <c r="F798" s="67"/>
      <c r="G798" s="67"/>
      <c r="H798" s="67"/>
      <c r="I798" s="67"/>
      <c r="J798" s="67"/>
      <c r="K798" s="67"/>
      <c r="L798" s="67"/>
      <c r="M798" s="67"/>
      <c r="N798" s="67"/>
      <c r="O798" s="67"/>
      <c r="P798" s="67"/>
      <c r="Q798" s="67"/>
      <c r="R798" s="67"/>
      <c r="S798" s="67"/>
      <c r="T798" s="67"/>
      <c r="U798" s="67"/>
      <c r="V798" s="67"/>
      <c r="W798" s="67"/>
    </row>
    <row r="799">
      <c r="A799" s="134"/>
      <c r="B799" s="67"/>
      <c r="C799" s="67"/>
      <c r="D799" s="67"/>
      <c r="E799" s="67"/>
      <c r="F799" s="67"/>
      <c r="G799" s="67"/>
      <c r="H799" s="67"/>
      <c r="I799" s="67"/>
      <c r="J799" s="67"/>
      <c r="K799" s="67"/>
      <c r="L799" s="67"/>
      <c r="M799" s="67"/>
      <c r="N799" s="67"/>
      <c r="O799" s="67"/>
      <c r="P799" s="67"/>
      <c r="Q799" s="67"/>
      <c r="R799" s="67"/>
      <c r="S799" s="67"/>
      <c r="T799" s="67"/>
      <c r="U799" s="67"/>
      <c r="V799" s="67"/>
      <c r="W799" s="67"/>
    </row>
    <row r="800">
      <c r="A800" s="134"/>
      <c r="B800" s="67"/>
      <c r="C800" s="67"/>
      <c r="D800" s="67"/>
      <c r="E800" s="67"/>
      <c r="F800" s="67"/>
      <c r="G800" s="67"/>
      <c r="H800" s="67"/>
      <c r="I800" s="67"/>
      <c r="J800" s="67"/>
      <c r="K800" s="67"/>
      <c r="L800" s="67"/>
      <c r="M800" s="67"/>
      <c r="N800" s="67"/>
      <c r="O800" s="67"/>
      <c r="P800" s="67"/>
      <c r="Q800" s="67"/>
      <c r="R800" s="67"/>
      <c r="S800" s="67"/>
      <c r="T800" s="67"/>
      <c r="U800" s="67"/>
      <c r="V800" s="67"/>
      <c r="W800" s="67"/>
    </row>
    <row r="801">
      <c r="A801" s="134"/>
      <c r="B801" s="67"/>
      <c r="C801" s="67"/>
      <c r="D801" s="67"/>
      <c r="E801" s="67"/>
      <c r="F801" s="67"/>
      <c r="G801" s="67"/>
      <c r="H801" s="67"/>
      <c r="I801" s="67"/>
      <c r="J801" s="67"/>
      <c r="K801" s="67"/>
      <c r="L801" s="67"/>
      <c r="M801" s="67"/>
      <c r="N801" s="67"/>
      <c r="O801" s="67"/>
      <c r="P801" s="67"/>
      <c r="Q801" s="67"/>
      <c r="R801" s="67"/>
      <c r="S801" s="67"/>
      <c r="T801" s="67"/>
      <c r="U801" s="67"/>
      <c r="V801" s="67"/>
      <c r="W801" s="67"/>
    </row>
    <row r="802">
      <c r="A802" s="134"/>
      <c r="B802" s="67"/>
      <c r="C802" s="67"/>
      <c r="D802" s="67"/>
      <c r="E802" s="67"/>
      <c r="F802" s="67"/>
      <c r="G802" s="67"/>
      <c r="H802" s="67"/>
      <c r="I802" s="67"/>
      <c r="J802" s="67"/>
      <c r="K802" s="67"/>
      <c r="L802" s="67"/>
      <c r="M802" s="67"/>
      <c r="N802" s="67"/>
      <c r="O802" s="67"/>
      <c r="P802" s="67"/>
      <c r="Q802" s="67"/>
      <c r="R802" s="67"/>
      <c r="S802" s="67"/>
      <c r="T802" s="67"/>
      <c r="U802" s="67"/>
      <c r="V802" s="67"/>
      <c r="W802" s="67"/>
    </row>
    <row r="803">
      <c r="A803" s="134"/>
      <c r="B803" s="67"/>
      <c r="C803" s="67"/>
      <c r="D803" s="67"/>
      <c r="E803" s="67"/>
      <c r="F803" s="67"/>
      <c r="G803" s="67"/>
      <c r="H803" s="67"/>
      <c r="I803" s="67"/>
      <c r="J803" s="67"/>
      <c r="K803" s="67"/>
      <c r="L803" s="67"/>
      <c r="M803" s="67"/>
      <c r="N803" s="67"/>
      <c r="O803" s="67"/>
      <c r="P803" s="67"/>
      <c r="Q803" s="67"/>
      <c r="R803" s="67"/>
      <c r="S803" s="67"/>
      <c r="T803" s="67"/>
      <c r="U803" s="67"/>
      <c r="V803" s="67"/>
      <c r="W803" s="67"/>
    </row>
    <row r="804">
      <c r="A804" s="134"/>
      <c r="B804" s="67"/>
      <c r="C804" s="67"/>
      <c r="D804" s="67"/>
      <c r="E804" s="67"/>
      <c r="F804" s="67"/>
      <c r="G804" s="67"/>
      <c r="H804" s="67"/>
      <c r="I804" s="67"/>
      <c r="J804" s="67"/>
      <c r="K804" s="67"/>
      <c r="L804" s="67"/>
      <c r="M804" s="67"/>
      <c r="N804" s="67"/>
      <c r="O804" s="67"/>
      <c r="P804" s="67"/>
      <c r="Q804" s="67"/>
      <c r="R804" s="67"/>
      <c r="S804" s="67"/>
      <c r="T804" s="67"/>
      <c r="U804" s="67"/>
      <c r="V804" s="67"/>
      <c r="W804" s="67"/>
    </row>
    <row r="805">
      <c r="A805" s="134"/>
      <c r="B805" s="67"/>
      <c r="C805" s="67"/>
      <c r="D805" s="67"/>
      <c r="E805" s="67"/>
      <c r="F805" s="67"/>
      <c r="G805" s="67"/>
      <c r="H805" s="67"/>
      <c r="I805" s="67"/>
      <c r="J805" s="67"/>
      <c r="K805" s="67"/>
      <c r="L805" s="67"/>
      <c r="M805" s="67"/>
      <c r="N805" s="67"/>
      <c r="O805" s="67"/>
      <c r="P805" s="67"/>
      <c r="Q805" s="67"/>
      <c r="R805" s="67"/>
      <c r="S805" s="67"/>
      <c r="T805" s="67"/>
      <c r="U805" s="67"/>
      <c r="V805" s="67"/>
      <c r="W805" s="67"/>
    </row>
    <row r="806">
      <c r="A806" s="134"/>
      <c r="B806" s="67"/>
      <c r="C806" s="67"/>
      <c r="D806" s="67"/>
      <c r="E806" s="67"/>
      <c r="F806" s="67"/>
      <c r="G806" s="67"/>
      <c r="H806" s="67"/>
      <c r="I806" s="67"/>
      <c r="J806" s="67"/>
      <c r="K806" s="67"/>
      <c r="L806" s="67"/>
      <c r="M806" s="67"/>
      <c r="N806" s="67"/>
      <c r="O806" s="67"/>
      <c r="P806" s="67"/>
      <c r="Q806" s="67"/>
      <c r="R806" s="67"/>
      <c r="S806" s="67"/>
      <c r="T806" s="67"/>
      <c r="U806" s="67"/>
      <c r="V806" s="67"/>
      <c r="W806" s="67"/>
    </row>
    <row r="807">
      <c r="A807" s="134"/>
      <c r="B807" s="67"/>
      <c r="C807" s="67"/>
      <c r="D807" s="67"/>
      <c r="E807" s="67"/>
      <c r="F807" s="67"/>
      <c r="G807" s="67"/>
      <c r="H807" s="67"/>
      <c r="I807" s="67"/>
      <c r="J807" s="67"/>
      <c r="K807" s="67"/>
      <c r="L807" s="67"/>
      <c r="M807" s="67"/>
      <c r="N807" s="67"/>
      <c r="O807" s="67"/>
      <c r="P807" s="67"/>
      <c r="Q807" s="67"/>
      <c r="R807" s="67"/>
      <c r="S807" s="67"/>
      <c r="T807" s="67"/>
      <c r="U807" s="67"/>
      <c r="V807" s="67"/>
      <c r="W807" s="67"/>
    </row>
    <row r="808">
      <c r="A808" s="134"/>
      <c r="B808" s="67"/>
      <c r="C808" s="67"/>
      <c r="D808" s="67"/>
      <c r="E808" s="67"/>
      <c r="F808" s="67"/>
      <c r="G808" s="67"/>
      <c r="H808" s="67"/>
      <c r="I808" s="67"/>
      <c r="J808" s="67"/>
      <c r="K808" s="67"/>
      <c r="L808" s="67"/>
      <c r="M808" s="67"/>
      <c r="N808" s="67"/>
      <c r="O808" s="67"/>
      <c r="P808" s="67"/>
      <c r="Q808" s="67"/>
      <c r="R808" s="67"/>
      <c r="S808" s="67"/>
      <c r="T808" s="67"/>
      <c r="U808" s="67"/>
      <c r="V808" s="67"/>
      <c r="W808" s="67"/>
    </row>
    <row r="809">
      <c r="A809" s="134"/>
      <c r="B809" s="67"/>
      <c r="C809" s="67"/>
      <c r="D809" s="67"/>
      <c r="E809" s="67"/>
      <c r="F809" s="67"/>
      <c r="G809" s="67"/>
      <c r="H809" s="67"/>
      <c r="I809" s="67"/>
      <c r="J809" s="67"/>
      <c r="K809" s="67"/>
      <c r="L809" s="67"/>
      <c r="M809" s="67"/>
      <c r="N809" s="67"/>
      <c r="O809" s="67"/>
      <c r="P809" s="67"/>
      <c r="Q809" s="67"/>
      <c r="R809" s="67"/>
      <c r="S809" s="67"/>
      <c r="T809" s="67"/>
      <c r="U809" s="67"/>
      <c r="V809" s="67"/>
      <c r="W809" s="67"/>
    </row>
    <row r="810">
      <c r="A810" s="134"/>
      <c r="B810" s="67"/>
      <c r="C810" s="67"/>
      <c r="D810" s="67"/>
      <c r="E810" s="67"/>
      <c r="F810" s="67"/>
      <c r="G810" s="67"/>
      <c r="H810" s="67"/>
      <c r="I810" s="67"/>
      <c r="J810" s="67"/>
      <c r="K810" s="67"/>
      <c r="L810" s="67"/>
      <c r="M810" s="67"/>
      <c r="N810" s="67"/>
      <c r="O810" s="67"/>
      <c r="P810" s="67"/>
      <c r="Q810" s="67"/>
      <c r="R810" s="67"/>
      <c r="S810" s="67"/>
      <c r="T810" s="67"/>
      <c r="U810" s="67"/>
      <c r="V810" s="67"/>
      <c r="W810" s="67"/>
    </row>
    <row r="811">
      <c r="A811" s="134"/>
      <c r="B811" s="67"/>
      <c r="C811" s="67"/>
      <c r="D811" s="67"/>
      <c r="E811" s="67"/>
      <c r="F811" s="67"/>
      <c r="G811" s="67"/>
      <c r="H811" s="67"/>
      <c r="I811" s="67"/>
      <c r="J811" s="67"/>
      <c r="K811" s="67"/>
      <c r="L811" s="67"/>
      <c r="M811" s="67"/>
      <c r="N811" s="67"/>
      <c r="O811" s="67"/>
      <c r="P811" s="67"/>
      <c r="Q811" s="67"/>
      <c r="R811" s="67"/>
      <c r="S811" s="67"/>
      <c r="T811" s="67"/>
      <c r="U811" s="67"/>
      <c r="V811" s="67"/>
      <c r="W811" s="67"/>
    </row>
    <row r="812">
      <c r="A812" s="134"/>
      <c r="B812" s="67"/>
      <c r="C812" s="67"/>
      <c r="D812" s="67"/>
      <c r="E812" s="67"/>
      <c r="F812" s="67"/>
      <c r="G812" s="67"/>
      <c r="H812" s="67"/>
      <c r="I812" s="67"/>
      <c r="J812" s="67"/>
      <c r="K812" s="67"/>
      <c r="L812" s="67"/>
      <c r="M812" s="67"/>
      <c r="N812" s="67"/>
      <c r="O812" s="67"/>
      <c r="P812" s="67"/>
      <c r="Q812" s="67"/>
      <c r="R812" s="67"/>
      <c r="S812" s="67"/>
      <c r="T812" s="67"/>
      <c r="U812" s="67"/>
      <c r="V812" s="67"/>
      <c r="W812" s="67"/>
    </row>
    <row r="813">
      <c r="A813" s="134"/>
      <c r="B813" s="67"/>
      <c r="C813" s="67"/>
      <c r="D813" s="67"/>
      <c r="E813" s="67"/>
      <c r="F813" s="67"/>
      <c r="G813" s="67"/>
      <c r="H813" s="67"/>
      <c r="I813" s="67"/>
      <c r="J813" s="67"/>
      <c r="K813" s="67"/>
      <c r="L813" s="67"/>
      <c r="M813" s="67"/>
      <c r="N813" s="67"/>
      <c r="O813" s="67"/>
      <c r="P813" s="67"/>
      <c r="Q813" s="67"/>
      <c r="R813" s="67"/>
      <c r="S813" s="67"/>
      <c r="T813" s="67"/>
      <c r="U813" s="67"/>
      <c r="V813" s="67"/>
      <c r="W813" s="67"/>
    </row>
    <row r="814">
      <c r="A814" s="134"/>
      <c r="B814" s="67"/>
      <c r="C814" s="67"/>
      <c r="D814" s="67"/>
      <c r="E814" s="67"/>
      <c r="F814" s="67"/>
      <c r="G814" s="67"/>
      <c r="H814" s="67"/>
      <c r="I814" s="67"/>
      <c r="J814" s="67"/>
      <c r="K814" s="67"/>
      <c r="L814" s="67"/>
      <c r="M814" s="67"/>
      <c r="N814" s="67"/>
      <c r="O814" s="67"/>
      <c r="P814" s="67"/>
      <c r="Q814" s="67"/>
      <c r="R814" s="67"/>
      <c r="S814" s="67"/>
      <c r="T814" s="67"/>
      <c r="U814" s="67"/>
      <c r="V814" s="67"/>
      <c r="W814" s="67"/>
    </row>
    <row r="815">
      <c r="A815" s="134"/>
      <c r="B815" s="67"/>
      <c r="C815" s="67"/>
      <c r="D815" s="67"/>
      <c r="E815" s="67"/>
      <c r="F815" s="67"/>
      <c r="G815" s="67"/>
      <c r="H815" s="67"/>
      <c r="I815" s="67"/>
      <c r="J815" s="67"/>
      <c r="K815" s="67"/>
      <c r="L815" s="67"/>
      <c r="M815" s="67"/>
      <c r="N815" s="67"/>
      <c r="O815" s="67"/>
      <c r="P815" s="67"/>
      <c r="Q815" s="67"/>
      <c r="R815" s="67"/>
      <c r="S815" s="67"/>
      <c r="T815" s="67"/>
      <c r="U815" s="67"/>
      <c r="V815" s="67"/>
      <c r="W815" s="67"/>
    </row>
    <row r="816">
      <c r="A816" s="134"/>
      <c r="B816" s="67"/>
      <c r="C816" s="67"/>
      <c r="D816" s="67"/>
      <c r="E816" s="67"/>
      <c r="F816" s="67"/>
      <c r="G816" s="67"/>
      <c r="H816" s="67"/>
      <c r="I816" s="67"/>
      <c r="J816" s="67"/>
      <c r="K816" s="67"/>
      <c r="L816" s="67"/>
      <c r="M816" s="67"/>
      <c r="N816" s="67"/>
      <c r="O816" s="67"/>
      <c r="P816" s="67"/>
      <c r="Q816" s="67"/>
      <c r="R816" s="67"/>
      <c r="S816" s="67"/>
      <c r="T816" s="67"/>
      <c r="U816" s="67"/>
      <c r="V816" s="67"/>
      <c r="W816" s="67"/>
    </row>
    <row r="817">
      <c r="A817" s="134"/>
      <c r="B817" s="67"/>
      <c r="C817" s="67"/>
      <c r="D817" s="67"/>
      <c r="E817" s="67"/>
      <c r="F817" s="67"/>
      <c r="G817" s="67"/>
      <c r="H817" s="67"/>
      <c r="I817" s="67"/>
      <c r="J817" s="67"/>
      <c r="K817" s="67"/>
      <c r="L817" s="67"/>
      <c r="M817" s="67"/>
      <c r="N817" s="67"/>
      <c r="O817" s="67"/>
      <c r="P817" s="67"/>
      <c r="Q817" s="67"/>
      <c r="R817" s="67"/>
      <c r="S817" s="67"/>
      <c r="T817" s="67"/>
      <c r="U817" s="67"/>
      <c r="V817" s="67"/>
      <c r="W817" s="67"/>
    </row>
    <row r="818">
      <c r="A818" s="134"/>
      <c r="B818" s="67"/>
      <c r="C818" s="67"/>
      <c r="D818" s="67"/>
      <c r="E818" s="67"/>
      <c r="F818" s="67"/>
      <c r="G818" s="67"/>
      <c r="H818" s="67"/>
      <c r="I818" s="67"/>
      <c r="J818" s="67"/>
      <c r="K818" s="67"/>
      <c r="L818" s="67"/>
      <c r="M818" s="67"/>
      <c r="N818" s="67"/>
      <c r="O818" s="67"/>
      <c r="P818" s="67"/>
      <c r="Q818" s="67"/>
      <c r="R818" s="67"/>
      <c r="S818" s="67"/>
      <c r="T818" s="67"/>
      <c r="U818" s="67"/>
      <c r="V818" s="67"/>
      <c r="W818" s="67"/>
    </row>
    <row r="819">
      <c r="A819" s="134"/>
      <c r="B819" s="67"/>
      <c r="C819" s="67"/>
      <c r="D819" s="67"/>
      <c r="E819" s="67"/>
      <c r="F819" s="67"/>
      <c r="G819" s="67"/>
      <c r="H819" s="67"/>
      <c r="I819" s="67"/>
      <c r="J819" s="67"/>
      <c r="K819" s="67"/>
      <c r="L819" s="67"/>
      <c r="M819" s="67"/>
      <c r="N819" s="67"/>
      <c r="O819" s="67"/>
      <c r="P819" s="67"/>
      <c r="Q819" s="67"/>
      <c r="R819" s="67"/>
      <c r="S819" s="67"/>
      <c r="T819" s="67"/>
      <c r="U819" s="67"/>
      <c r="V819" s="67"/>
      <c r="W819" s="67"/>
    </row>
    <row r="820">
      <c r="A820" s="134"/>
      <c r="B820" s="67"/>
      <c r="C820" s="67"/>
      <c r="D820" s="67"/>
      <c r="E820" s="67"/>
      <c r="F820" s="67"/>
      <c r="G820" s="67"/>
      <c r="H820" s="67"/>
      <c r="I820" s="67"/>
      <c r="J820" s="67"/>
      <c r="K820" s="67"/>
      <c r="L820" s="67"/>
      <c r="M820" s="67"/>
      <c r="N820" s="67"/>
      <c r="O820" s="67"/>
      <c r="P820" s="67"/>
      <c r="Q820" s="67"/>
      <c r="R820" s="67"/>
      <c r="S820" s="67"/>
      <c r="T820" s="67"/>
      <c r="U820" s="67"/>
      <c r="V820" s="67"/>
      <c r="W820" s="67"/>
    </row>
    <row r="821">
      <c r="A821" s="134"/>
      <c r="B821" s="67"/>
      <c r="C821" s="67"/>
      <c r="D821" s="67"/>
      <c r="E821" s="67"/>
      <c r="F821" s="67"/>
      <c r="G821" s="67"/>
      <c r="H821" s="67"/>
      <c r="I821" s="67"/>
      <c r="J821" s="67"/>
      <c r="K821" s="67"/>
      <c r="L821" s="67"/>
      <c r="M821" s="67"/>
      <c r="N821" s="67"/>
      <c r="O821" s="67"/>
      <c r="P821" s="67"/>
      <c r="Q821" s="67"/>
      <c r="R821" s="67"/>
      <c r="S821" s="67"/>
      <c r="T821" s="67"/>
      <c r="U821" s="67"/>
      <c r="V821" s="67"/>
      <c r="W821" s="67"/>
    </row>
    <row r="822">
      <c r="A822" s="134"/>
      <c r="B822" s="67"/>
      <c r="C822" s="67"/>
      <c r="D822" s="67"/>
      <c r="E822" s="67"/>
      <c r="F822" s="67"/>
      <c r="G822" s="67"/>
      <c r="H822" s="67"/>
      <c r="I822" s="67"/>
      <c r="J822" s="67"/>
      <c r="K822" s="67"/>
      <c r="L822" s="67"/>
      <c r="M822" s="67"/>
      <c r="N822" s="67"/>
      <c r="O822" s="67"/>
      <c r="P822" s="67"/>
      <c r="Q822" s="67"/>
      <c r="R822" s="67"/>
      <c r="S822" s="67"/>
      <c r="T822" s="67"/>
      <c r="U822" s="67"/>
      <c r="V822" s="67"/>
      <c r="W822" s="67"/>
    </row>
    <row r="823">
      <c r="A823" s="134"/>
      <c r="B823" s="67"/>
      <c r="C823" s="67"/>
      <c r="D823" s="67"/>
      <c r="E823" s="67"/>
      <c r="F823" s="67"/>
      <c r="G823" s="67"/>
      <c r="H823" s="67"/>
      <c r="I823" s="67"/>
      <c r="J823" s="67"/>
      <c r="K823" s="67"/>
      <c r="L823" s="67"/>
      <c r="M823" s="67"/>
      <c r="N823" s="67"/>
      <c r="O823" s="67"/>
      <c r="P823" s="67"/>
      <c r="Q823" s="67"/>
      <c r="R823" s="67"/>
      <c r="S823" s="67"/>
      <c r="T823" s="67"/>
      <c r="U823" s="67"/>
      <c r="V823" s="67"/>
      <c r="W823" s="67"/>
    </row>
    <row r="824">
      <c r="A824" s="134"/>
      <c r="B824" s="67"/>
      <c r="C824" s="67"/>
      <c r="D824" s="67"/>
      <c r="E824" s="67"/>
      <c r="F824" s="67"/>
      <c r="G824" s="67"/>
      <c r="H824" s="67"/>
      <c r="I824" s="67"/>
      <c r="J824" s="67"/>
      <c r="K824" s="67"/>
      <c r="L824" s="67"/>
      <c r="M824" s="67"/>
      <c r="N824" s="67"/>
      <c r="O824" s="67"/>
      <c r="P824" s="67"/>
      <c r="Q824" s="67"/>
      <c r="R824" s="67"/>
      <c r="S824" s="67"/>
      <c r="T824" s="67"/>
      <c r="U824" s="67"/>
      <c r="V824" s="67"/>
      <c r="W824" s="67"/>
    </row>
    <row r="825">
      <c r="A825" s="134"/>
      <c r="B825" s="67"/>
      <c r="C825" s="67"/>
      <c r="D825" s="67"/>
      <c r="E825" s="67"/>
      <c r="F825" s="67"/>
      <c r="G825" s="67"/>
      <c r="H825" s="67"/>
      <c r="I825" s="67"/>
      <c r="J825" s="67"/>
      <c r="K825" s="67"/>
      <c r="L825" s="67"/>
      <c r="M825" s="67"/>
      <c r="N825" s="67"/>
      <c r="O825" s="67"/>
      <c r="P825" s="67"/>
      <c r="Q825" s="67"/>
      <c r="R825" s="67"/>
      <c r="S825" s="67"/>
      <c r="T825" s="67"/>
      <c r="U825" s="67"/>
      <c r="V825" s="67"/>
      <c r="W825" s="67"/>
    </row>
    <row r="826">
      <c r="A826" s="134"/>
      <c r="B826" s="67"/>
      <c r="C826" s="67"/>
      <c r="D826" s="67"/>
      <c r="E826" s="67"/>
      <c r="F826" s="67"/>
      <c r="G826" s="67"/>
      <c r="H826" s="67"/>
      <c r="I826" s="67"/>
      <c r="J826" s="67"/>
      <c r="K826" s="67"/>
      <c r="L826" s="67"/>
      <c r="M826" s="67"/>
      <c r="N826" s="67"/>
      <c r="O826" s="67"/>
      <c r="P826" s="67"/>
      <c r="Q826" s="67"/>
      <c r="R826" s="67"/>
      <c r="S826" s="67"/>
      <c r="T826" s="67"/>
      <c r="U826" s="67"/>
      <c r="V826" s="67"/>
      <c r="W826" s="67"/>
    </row>
    <row r="827">
      <c r="A827" s="134"/>
      <c r="B827" s="67"/>
      <c r="C827" s="67"/>
      <c r="D827" s="67"/>
      <c r="E827" s="67"/>
      <c r="F827" s="67"/>
      <c r="G827" s="67"/>
      <c r="H827" s="67"/>
      <c r="I827" s="67"/>
      <c r="J827" s="67"/>
      <c r="K827" s="67"/>
      <c r="L827" s="67"/>
      <c r="M827" s="67"/>
      <c r="N827" s="67"/>
      <c r="O827" s="67"/>
      <c r="P827" s="67"/>
      <c r="Q827" s="67"/>
      <c r="R827" s="67"/>
      <c r="S827" s="67"/>
      <c r="T827" s="67"/>
      <c r="U827" s="67"/>
      <c r="V827" s="67"/>
      <c r="W827" s="67"/>
    </row>
    <row r="828">
      <c r="A828" s="134"/>
      <c r="B828" s="67"/>
      <c r="C828" s="67"/>
      <c r="D828" s="67"/>
      <c r="E828" s="67"/>
      <c r="F828" s="67"/>
      <c r="G828" s="67"/>
      <c r="H828" s="67"/>
      <c r="I828" s="67"/>
      <c r="J828" s="67"/>
      <c r="K828" s="67"/>
      <c r="L828" s="67"/>
      <c r="M828" s="67"/>
      <c r="N828" s="67"/>
      <c r="O828" s="67"/>
      <c r="P828" s="67"/>
      <c r="Q828" s="67"/>
      <c r="R828" s="67"/>
      <c r="S828" s="67"/>
      <c r="T828" s="67"/>
      <c r="U828" s="67"/>
      <c r="V828" s="67"/>
      <c r="W828" s="67"/>
    </row>
    <row r="829">
      <c r="A829" s="134"/>
      <c r="B829" s="67"/>
      <c r="C829" s="67"/>
      <c r="D829" s="67"/>
      <c r="E829" s="67"/>
      <c r="F829" s="67"/>
      <c r="G829" s="67"/>
      <c r="H829" s="67"/>
      <c r="I829" s="67"/>
      <c r="J829" s="67"/>
      <c r="K829" s="67"/>
      <c r="L829" s="67"/>
      <c r="M829" s="67"/>
      <c r="N829" s="67"/>
      <c r="O829" s="67"/>
      <c r="P829" s="67"/>
      <c r="Q829" s="67"/>
      <c r="R829" s="67"/>
      <c r="S829" s="67"/>
      <c r="T829" s="67"/>
      <c r="U829" s="67"/>
      <c r="V829" s="67"/>
      <c r="W829" s="67"/>
    </row>
    <row r="830">
      <c r="A830" s="134"/>
      <c r="B830" s="67"/>
      <c r="C830" s="67"/>
      <c r="D830" s="67"/>
      <c r="E830" s="67"/>
      <c r="F830" s="67"/>
      <c r="G830" s="67"/>
      <c r="H830" s="67"/>
      <c r="I830" s="67"/>
      <c r="J830" s="67"/>
      <c r="K830" s="67"/>
      <c r="L830" s="67"/>
      <c r="M830" s="67"/>
      <c r="N830" s="67"/>
      <c r="O830" s="67"/>
      <c r="P830" s="67"/>
      <c r="Q830" s="67"/>
      <c r="R830" s="67"/>
      <c r="S830" s="67"/>
      <c r="T830" s="67"/>
      <c r="U830" s="67"/>
      <c r="V830" s="67"/>
      <c r="W830" s="67"/>
    </row>
    <row r="831">
      <c r="A831" s="134"/>
      <c r="B831" s="67"/>
      <c r="C831" s="67"/>
      <c r="D831" s="67"/>
      <c r="E831" s="67"/>
      <c r="F831" s="67"/>
      <c r="G831" s="67"/>
      <c r="H831" s="67"/>
      <c r="I831" s="67"/>
      <c r="J831" s="67"/>
      <c r="K831" s="67"/>
      <c r="L831" s="67"/>
      <c r="M831" s="67"/>
      <c r="N831" s="67"/>
      <c r="O831" s="67"/>
      <c r="P831" s="67"/>
      <c r="Q831" s="67"/>
      <c r="R831" s="67"/>
      <c r="S831" s="67"/>
      <c r="T831" s="67"/>
      <c r="U831" s="67"/>
      <c r="V831" s="67"/>
      <c r="W831" s="67"/>
    </row>
    <row r="832">
      <c r="A832" s="134"/>
      <c r="B832" s="67"/>
      <c r="C832" s="67"/>
      <c r="D832" s="67"/>
      <c r="E832" s="67"/>
      <c r="F832" s="67"/>
      <c r="G832" s="67"/>
      <c r="H832" s="67"/>
      <c r="I832" s="67"/>
      <c r="J832" s="67"/>
      <c r="K832" s="67"/>
      <c r="L832" s="67"/>
      <c r="M832" s="67"/>
      <c r="N832" s="67"/>
      <c r="O832" s="67"/>
      <c r="P832" s="67"/>
      <c r="Q832" s="67"/>
      <c r="R832" s="67"/>
      <c r="S832" s="67"/>
      <c r="T832" s="67"/>
      <c r="U832" s="67"/>
      <c r="V832" s="67"/>
      <c r="W832" s="67"/>
    </row>
    <row r="833">
      <c r="A833" s="134"/>
      <c r="B833" s="67"/>
      <c r="C833" s="67"/>
      <c r="D833" s="67"/>
      <c r="E833" s="67"/>
      <c r="F833" s="67"/>
      <c r="G833" s="67"/>
      <c r="H833" s="67"/>
      <c r="I833" s="67"/>
      <c r="J833" s="67"/>
      <c r="K833" s="67"/>
      <c r="L833" s="67"/>
      <c r="M833" s="67"/>
      <c r="N833" s="67"/>
      <c r="O833" s="67"/>
      <c r="P833" s="67"/>
      <c r="Q833" s="67"/>
      <c r="R833" s="67"/>
      <c r="S833" s="67"/>
      <c r="T833" s="67"/>
      <c r="U833" s="67"/>
      <c r="V833" s="67"/>
      <c r="W833" s="67"/>
    </row>
    <row r="834">
      <c r="A834" s="134"/>
      <c r="B834" s="67"/>
      <c r="C834" s="67"/>
      <c r="D834" s="67"/>
      <c r="E834" s="67"/>
      <c r="F834" s="67"/>
      <c r="G834" s="67"/>
      <c r="H834" s="67"/>
      <c r="I834" s="67"/>
      <c r="J834" s="67"/>
      <c r="K834" s="67"/>
      <c r="L834" s="67"/>
      <c r="M834" s="67"/>
      <c r="N834" s="67"/>
      <c r="O834" s="67"/>
      <c r="P834" s="67"/>
      <c r="Q834" s="67"/>
      <c r="R834" s="67"/>
      <c r="S834" s="67"/>
      <c r="T834" s="67"/>
      <c r="U834" s="67"/>
      <c r="V834" s="67"/>
      <c r="W834" s="67"/>
    </row>
    <row r="835">
      <c r="A835" s="134"/>
      <c r="B835" s="67"/>
      <c r="C835" s="67"/>
      <c r="D835" s="67"/>
      <c r="E835" s="67"/>
      <c r="F835" s="67"/>
      <c r="G835" s="67"/>
      <c r="H835" s="67"/>
      <c r="I835" s="67"/>
      <c r="J835" s="67"/>
      <c r="K835" s="67"/>
      <c r="L835" s="67"/>
      <c r="M835" s="67"/>
      <c r="N835" s="67"/>
      <c r="O835" s="67"/>
      <c r="P835" s="67"/>
      <c r="Q835" s="67"/>
      <c r="R835" s="67"/>
      <c r="S835" s="67"/>
      <c r="T835" s="67"/>
      <c r="U835" s="67"/>
      <c r="V835" s="67"/>
      <c r="W835" s="67"/>
    </row>
    <row r="836">
      <c r="A836" s="134"/>
      <c r="B836" s="67"/>
      <c r="C836" s="67"/>
      <c r="D836" s="67"/>
      <c r="E836" s="67"/>
      <c r="F836" s="67"/>
      <c r="G836" s="67"/>
      <c r="H836" s="67"/>
      <c r="I836" s="67"/>
      <c r="J836" s="67"/>
      <c r="K836" s="67"/>
      <c r="L836" s="67"/>
      <c r="M836" s="67"/>
      <c r="N836" s="67"/>
      <c r="O836" s="67"/>
      <c r="P836" s="67"/>
      <c r="Q836" s="67"/>
      <c r="R836" s="67"/>
      <c r="S836" s="67"/>
      <c r="T836" s="67"/>
      <c r="U836" s="67"/>
      <c r="V836" s="67"/>
      <c r="W836" s="67"/>
    </row>
    <row r="837">
      <c r="A837" s="134"/>
      <c r="B837" s="67"/>
      <c r="C837" s="67"/>
      <c r="D837" s="67"/>
      <c r="E837" s="67"/>
      <c r="F837" s="67"/>
      <c r="G837" s="67"/>
      <c r="H837" s="67"/>
      <c r="I837" s="67"/>
      <c r="J837" s="67"/>
      <c r="K837" s="67"/>
      <c r="L837" s="67"/>
      <c r="M837" s="67"/>
      <c r="N837" s="67"/>
      <c r="O837" s="67"/>
      <c r="P837" s="67"/>
      <c r="Q837" s="67"/>
      <c r="R837" s="67"/>
      <c r="S837" s="67"/>
      <c r="T837" s="67"/>
      <c r="U837" s="67"/>
      <c r="V837" s="67"/>
      <c r="W837" s="67"/>
    </row>
    <row r="838">
      <c r="A838" s="134"/>
      <c r="B838" s="67"/>
      <c r="C838" s="67"/>
      <c r="D838" s="67"/>
      <c r="E838" s="67"/>
      <c r="F838" s="67"/>
      <c r="G838" s="67"/>
      <c r="H838" s="67"/>
      <c r="I838" s="67"/>
      <c r="J838" s="67"/>
      <c r="K838" s="67"/>
      <c r="L838" s="67"/>
      <c r="M838" s="67"/>
      <c r="N838" s="67"/>
      <c r="O838" s="67"/>
      <c r="P838" s="67"/>
      <c r="Q838" s="67"/>
      <c r="R838" s="67"/>
      <c r="S838" s="67"/>
      <c r="T838" s="67"/>
      <c r="U838" s="67"/>
      <c r="V838" s="67"/>
      <c r="W838" s="67"/>
    </row>
    <row r="839">
      <c r="A839" s="134"/>
      <c r="B839" s="67"/>
      <c r="C839" s="67"/>
      <c r="D839" s="67"/>
      <c r="E839" s="67"/>
      <c r="F839" s="67"/>
      <c r="G839" s="67"/>
      <c r="H839" s="67"/>
      <c r="I839" s="67"/>
      <c r="J839" s="67"/>
      <c r="K839" s="67"/>
      <c r="L839" s="67"/>
      <c r="M839" s="67"/>
      <c r="N839" s="67"/>
      <c r="O839" s="67"/>
      <c r="P839" s="67"/>
      <c r="Q839" s="67"/>
      <c r="R839" s="67"/>
      <c r="S839" s="67"/>
      <c r="T839" s="67"/>
      <c r="U839" s="67"/>
      <c r="V839" s="67"/>
      <c r="W839" s="67"/>
    </row>
    <row r="840">
      <c r="A840" s="134"/>
      <c r="B840" s="67"/>
      <c r="C840" s="67"/>
      <c r="D840" s="67"/>
      <c r="E840" s="67"/>
      <c r="F840" s="67"/>
      <c r="G840" s="67"/>
      <c r="H840" s="67"/>
      <c r="I840" s="67"/>
      <c r="J840" s="67"/>
      <c r="K840" s="67"/>
      <c r="L840" s="67"/>
      <c r="M840" s="67"/>
      <c r="N840" s="67"/>
      <c r="O840" s="67"/>
      <c r="P840" s="67"/>
      <c r="Q840" s="67"/>
      <c r="R840" s="67"/>
      <c r="S840" s="67"/>
      <c r="T840" s="67"/>
      <c r="U840" s="67"/>
      <c r="V840" s="67"/>
      <c r="W840" s="67"/>
    </row>
    <row r="841">
      <c r="A841" s="134"/>
      <c r="B841" s="67"/>
      <c r="C841" s="67"/>
      <c r="D841" s="67"/>
      <c r="E841" s="67"/>
      <c r="F841" s="67"/>
      <c r="G841" s="67"/>
      <c r="H841" s="67"/>
      <c r="I841" s="67"/>
      <c r="J841" s="67"/>
      <c r="K841" s="67"/>
      <c r="L841" s="67"/>
      <c r="M841" s="67"/>
      <c r="N841" s="67"/>
      <c r="O841" s="67"/>
      <c r="P841" s="67"/>
      <c r="Q841" s="67"/>
      <c r="R841" s="67"/>
      <c r="S841" s="67"/>
      <c r="T841" s="67"/>
      <c r="U841" s="67"/>
      <c r="V841" s="67"/>
      <c r="W841" s="67"/>
    </row>
    <row r="842">
      <c r="A842" s="134"/>
      <c r="B842" s="67"/>
      <c r="C842" s="67"/>
      <c r="D842" s="67"/>
      <c r="E842" s="67"/>
      <c r="F842" s="67"/>
      <c r="G842" s="67"/>
      <c r="H842" s="67"/>
      <c r="I842" s="67"/>
      <c r="J842" s="67"/>
      <c r="K842" s="67"/>
      <c r="L842" s="67"/>
      <c r="M842" s="67"/>
      <c r="N842" s="67"/>
      <c r="O842" s="67"/>
      <c r="P842" s="67"/>
      <c r="Q842" s="67"/>
      <c r="R842" s="67"/>
      <c r="S842" s="67"/>
      <c r="T842" s="67"/>
      <c r="U842" s="67"/>
      <c r="V842" s="67"/>
      <c r="W842" s="67"/>
    </row>
    <row r="843">
      <c r="A843" s="134"/>
      <c r="B843" s="67"/>
      <c r="C843" s="67"/>
      <c r="D843" s="67"/>
      <c r="E843" s="67"/>
      <c r="F843" s="67"/>
      <c r="G843" s="67"/>
      <c r="H843" s="67"/>
      <c r="I843" s="67"/>
      <c r="J843" s="67"/>
      <c r="K843" s="67"/>
      <c r="L843" s="67"/>
      <c r="M843" s="67"/>
      <c r="N843" s="67"/>
      <c r="O843" s="67"/>
      <c r="P843" s="67"/>
      <c r="Q843" s="67"/>
      <c r="R843" s="67"/>
      <c r="S843" s="67"/>
      <c r="T843" s="67"/>
      <c r="U843" s="67"/>
      <c r="V843" s="67"/>
      <c r="W843" s="67"/>
    </row>
    <row r="844">
      <c r="A844" s="134"/>
      <c r="B844" s="67"/>
      <c r="C844" s="67"/>
      <c r="D844" s="67"/>
      <c r="E844" s="67"/>
      <c r="F844" s="67"/>
      <c r="G844" s="67"/>
      <c r="H844" s="67"/>
      <c r="I844" s="67"/>
      <c r="J844" s="67"/>
      <c r="K844" s="67"/>
      <c r="L844" s="67"/>
      <c r="M844" s="67"/>
      <c r="N844" s="67"/>
      <c r="O844" s="67"/>
      <c r="P844" s="67"/>
      <c r="Q844" s="67"/>
      <c r="R844" s="67"/>
      <c r="S844" s="67"/>
      <c r="T844" s="67"/>
      <c r="U844" s="67"/>
      <c r="V844" s="67"/>
      <c r="W844" s="67"/>
    </row>
    <row r="845">
      <c r="A845" s="134"/>
      <c r="B845" s="67"/>
      <c r="C845" s="67"/>
      <c r="D845" s="67"/>
      <c r="E845" s="67"/>
      <c r="F845" s="67"/>
      <c r="G845" s="67"/>
      <c r="H845" s="67"/>
      <c r="I845" s="67"/>
      <c r="J845" s="67"/>
      <c r="K845" s="67"/>
      <c r="L845" s="67"/>
      <c r="M845" s="67"/>
      <c r="N845" s="67"/>
      <c r="O845" s="67"/>
      <c r="P845" s="67"/>
      <c r="Q845" s="67"/>
      <c r="R845" s="67"/>
      <c r="S845" s="67"/>
      <c r="T845" s="67"/>
      <c r="U845" s="67"/>
      <c r="V845" s="67"/>
      <c r="W845" s="67"/>
    </row>
    <row r="846">
      <c r="A846" s="134"/>
      <c r="B846" s="67"/>
      <c r="C846" s="67"/>
      <c r="D846" s="67"/>
      <c r="E846" s="67"/>
      <c r="F846" s="67"/>
      <c r="G846" s="67"/>
      <c r="H846" s="67"/>
      <c r="I846" s="67"/>
      <c r="J846" s="67"/>
      <c r="K846" s="67"/>
      <c r="L846" s="67"/>
      <c r="M846" s="67"/>
      <c r="N846" s="67"/>
      <c r="O846" s="67"/>
      <c r="P846" s="67"/>
      <c r="Q846" s="67"/>
      <c r="R846" s="67"/>
      <c r="S846" s="67"/>
      <c r="T846" s="67"/>
      <c r="U846" s="67"/>
      <c r="V846" s="67"/>
      <c r="W846" s="67"/>
    </row>
    <row r="847">
      <c r="A847" s="134"/>
      <c r="B847" s="67"/>
      <c r="C847" s="67"/>
      <c r="D847" s="67"/>
      <c r="E847" s="67"/>
      <c r="F847" s="67"/>
      <c r="G847" s="67"/>
      <c r="H847" s="67"/>
      <c r="I847" s="67"/>
      <c r="J847" s="67"/>
      <c r="K847" s="67"/>
      <c r="L847" s="67"/>
      <c r="M847" s="67"/>
      <c r="N847" s="67"/>
      <c r="O847" s="67"/>
      <c r="P847" s="67"/>
      <c r="Q847" s="67"/>
      <c r="R847" s="67"/>
      <c r="S847" s="67"/>
      <c r="T847" s="67"/>
      <c r="U847" s="67"/>
      <c r="V847" s="67"/>
      <c r="W847" s="67"/>
    </row>
    <row r="848">
      <c r="A848" s="134"/>
      <c r="B848" s="67"/>
      <c r="C848" s="67"/>
      <c r="D848" s="67"/>
      <c r="E848" s="67"/>
      <c r="F848" s="67"/>
      <c r="G848" s="67"/>
      <c r="H848" s="67"/>
      <c r="I848" s="67"/>
      <c r="J848" s="67"/>
      <c r="K848" s="67"/>
      <c r="L848" s="67"/>
      <c r="M848" s="67"/>
      <c r="N848" s="67"/>
      <c r="O848" s="67"/>
      <c r="P848" s="67"/>
      <c r="Q848" s="67"/>
      <c r="R848" s="67"/>
      <c r="S848" s="67"/>
      <c r="T848" s="67"/>
      <c r="U848" s="67"/>
      <c r="V848" s="67"/>
      <c r="W848" s="67"/>
    </row>
    <row r="849">
      <c r="A849" s="134"/>
      <c r="B849" s="67"/>
      <c r="C849" s="67"/>
      <c r="D849" s="67"/>
      <c r="E849" s="67"/>
      <c r="F849" s="67"/>
      <c r="G849" s="67"/>
      <c r="H849" s="67"/>
      <c r="I849" s="67"/>
      <c r="J849" s="67"/>
      <c r="K849" s="67"/>
      <c r="L849" s="67"/>
      <c r="M849" s="67"/>
      <c r="N849" s="67"/>
      <c r="O849" s="67"/>
      <c r="P849" s="67"/>
      <c r="Q849" s="67"/>
      <c r="R849" s="67"/>
      <c r="S849" s="67"/>
      <c r="T849" s="67"/>
      <c r="U849" s="67"/>
      <c r="V849" s="67"/>
      <c r="W849" s="67"/>
    </row>
    <row r="850">
      <c r="A850" s="134"/>
      <c r="B850" s="67"/>
      <c r="C850" s="67"/>
      <c r="D850" s="67"/>
      <c r="E850" s="67"/>
      <c r="F850" s="67"/>
      <c r="G850" s="67"/>
      <c r="H850" s="67"/>
      <c r="I850" s="67"/>
      <c r="J850" s="67"/>
      <c r="K850" s="67"/>
      <c r="L850" s="67"/>
      <c r="M850" s="67"/>
      <c r="N850" s="67"/>
      <c r="O850" s="67"/>
      <c r="P850" s="67"/>
      <c r="Q850" s="67"/>
      <c r="R850" s="67"/>
      <c r="S850" s="67"/>
      <c r="T850" s="67"/>
      <c r="U850" s="67"/>
      <c r="V850" s="67"/>
      <c r="W850" s="67"/>
    </row>
    <row r="851">
      <c r="A851" s="134"/>
      <c r="B851" s="67"/>
      <c r="C851" s="67"/>
      <c r="D851" s="67"/>
      <c r="E851" s="67"/>
      <c r="F851" s="67"/>
      <c r="G851" s="67"/>
      <c r="H851" s="67"/>
      <c r="I851" s="67"/>
      <c r="J851" s="67"/>
      <c r="K851" s="67"/>
      <c r="L851" s="67"/>
      <c r="M851" s="67"/>
      <c r="N851" s="67"/>
      <c r="O851" s="67"/>
      <c r="P851" s="67"/>
      <c r="Q851" s="67"/>
      <c r="R851" s="67"/>
      <c r="S851" s="67"/>
      <c r="T851" s="67"/>
      <c r="U851" s="67"/>
      <c r="V851" s="67"/>
      <c r="W851" s="67"/>
    </row>
    <row r="852">
      <c r="A852" s="134"/>
      <c r="B852" s="67"/>
      <c r="C852" s="67"/>
      <c r="D852" s="67"/>
      <c r="E852" s="67"/>
      <c r="F852" s="67"/>
      <c r="G852" s="67"/>
      <c r="H852" s="67"/>
      <c r="I852" s="67"/>
      <c r="J852" s="67"/>
      <c r="K852" s="67"/>
      <c r="L852" s="67"/>
      <c r="M852" s="67"/>
      <c r="N852" s="67"/>
      <c r="O852" s="67"/>
      <c r="P852" s="67"/>
      <c r="Q852" s="67"/>
      <c r="R852" s="67"/>
      <c r="S852" s="67"/>
      <c r="T852" s="67"/>
      <c r="U852" s="67"/>
      <c r="V852" s="67"/>
      <c r="W852" s="67"/>
    </row>
    <row r="853">
      <c r="A853" s="134"/>
      <c r="B853" s="67"/>
      <c r="C853" s="67"/>
      <c r="D853" s="67"/>
      <c r="E853" s="67"/>
      <c r="F853" s="67"/>
      <c r="G853" s="67"/>
      <c r="H853" s="67"/>
      <c r="I853" s="67"/>
      <c r="J853" s="67"/>
      <c r="K853" s="67"/>
      <c r="L853" s="67"/>
      <c r="M853" s="67"/>
      <c r="N853" s="67"/>
      <c r="O853" s="67"/>
      <c r="P853" s="67"/>
      <c r="Q853" s="67"/>
      <c r="R853" s="67"/>
      <c r="S853" s="67"/>
      <c r="T853" s="67"/>
      <c r="U853" s="67"/>
      <c r="V853" s="67"/>
      <c r="W853" s="67"/>
    </row>
    <row r="854">
      <c r="A854" s="134"/>
      <c r="B854" s="67"/>
      <c r="C854" s="67"/>
      <c r="D854" s="67"/>
      <c r="E854" s="67"/>
      <c r="F854" s="67"/>
      <c r="G854" s="67"/>
      <c r="H854" s="67"/>
      <c r="I854" s="67"/>
      <c r="J854" s="67"/>
      <c r="K854" s="67"/>
      <c r="L854" s="67"/>
      <c r="M854" s="67"/>
      <c r="N854" s="67"/>
      <c r="O854" s="67"/>
      <c r="P854" s="67"/>
      <c r="Q854" s="67"/>
      <c r="R854" s="67"/>
      <c r="S854" s="67"/>
      <c r="T854" s="67"/>
      <c r="U854" s="67"/>
      <c r="V854" s="67"/>
      <c r="W854" s="67"/>
    </row>
    <row r="855">
      <c r="A855" s="134"/>
      <c r="B855" s="67"/>
      <c r="C855" s="67"/>
      <c r="D855" s="67"/>
      <c r="E855" s="67"/>
      <c r="F855" s="67"/>
      <c r="G855" s="67"/>
      <c r="H855" s="67"/>
      <c r="I855" s="67"/>
      <c r="J855" s="67"/>
      <c r="K855" s="67"/>
      <c r="L855" s="67"/>
      <c r="M855" s="67"/>
      <c r="N855" s="67"/>
      <c r="O855" s="67"/>
      <c r="P855" s="67"/>
      <c r="Q855" s="67"/>
      <c r="R855" s="67"/>
      <c r="S855" s="67"/>
      <c r="T855" s="67"/>
      <c r="U855" s="67"/>
      <c r="V855" s="67"/>
      <c r="W855" s="67"/>
    </row>
    <row r="856">
      <c r="A856" s="134"/>
      <c r="B856" s="67"/>
      <c r="C856" s="67"/>
      <c r="D856" s="67"/>
      <c r="E856" s="67"/>
      <c r="F856" s="67"/>
      <c r="G856" s="67"/>
      <c r="H856" s="67"/>
      <c r="I856" s="67"/>
      <c r="J856" s="67"/>
      <c r="K856" s="67"/>
      <c r="L856" s="67"/>
      <c r="M856" s="67"/>
      <c r="N856" s="67"/>
      <c r="O856" s="67"/>
      <c r="P856" s="67"/>
      <c r="Q856" s="67"/>
      <c r="R856" s="67"/>
      <c r="S856" s="67"/>
      <c r="T856" s="67"/>
      <c r="U856" s="67"/>
      <c r="V856" s="67"/>
      <c r="W856" s="67"/>
    </row>
    <row r="857">
      <c r="A857" s="134"/>
      <c r="B857" s="67"/>
      <c r="C857" s="67"/>
      <c r="D857" s="67"/>
      <c r="E857" s="67"/>
      <c r="F857" s="67"/>
      <c r="G857" s="67"/>
      <c r="H857" s="67"/>
      <c r="I857" s="67"/>
      <c r="J857" s="67"/>
      <c r="K857" s="67"/>
      <c r="L857" s="67"/>
      <c r="M857" s="67"/>
      <c r="N857" s="67"/>
      <c r="O857" s="67"/>
      <c r="P857" s="67"/>
      <c r="Q857" s="67"/>
      <c r="R857" s="67"/>
      <c r="S857" s="67"/>
      <c r="T857" s="67"/>
      <c r="U857" s="67"/>
      <c r="V857" s="67"/>
      <c r="W857" s="67"/>
    </row>
    <row r="858">
      <c r="A858" s="134"/>
      <c r="B858" s="67"/>
      <c r="C858" s="67"/>
      <c r="D858" s="67"/>
      <c r="E858" s="67"/>
      <c r="F858" s="67"/>
      <c r="G858" s="67"/>
      <c r="H858" s="67"/>
      <c r="I858" s="67"/>
      <c r="J858" s="67"/>
      <c r="K858" s="67"/>
      <c r="L858" s="67"/>
      <c r="M858" s="67"/>
      <c r="N858" s="67"/>
      <c r="O858" s="67"/>
      <c r="P858" s="67"/>
      <c r="Q858" s="67"/>
      <c r="R858" s="67"/>
      <c r="S858" s="67"/>
      <c r="T858" s="67"/>
      <c r="U858" s="67"/>
      <c r="V858" s="67"/>
      <c r="W858" s="67"/>
    </row>
    <row r="859">
      <c r="A859" s="134"/>
      <c r="B859" s="67"/>
      <c r="C859" s="67"/>
      <c r="D859" s="67"/>
      <c r="E859" s="67"/>
      <c r="F859" s="67"/>
      <c r="G859" s="67"/>
      <c r="H859" s="67"/>
      <c r="I859" s="67"/>
      <c r="J859" s="67"/>
      <c r="K859" s="67"/>
      <c r="L859" s="67"/>
      <c r="M859" s="67"/>
      <c r="N859" s="67"/>
      <c r="O859" s="67"/>
      <c r="P859" s="67"/>
      <c r="Q859" s="67"/>
      <c r="R859" s="67"/>
      <c r="S859" s="67"/>
      <c r="T859" s="67"/>
      <c r="U859" s="67"/>
      <c r="V859" s="67"/>
      <c r="W859" s="67"/>
    </row>
    <row r="860">
      <c r="A860" s="134"/>
      <c r="B860" s="67"/>
      <c r="C860" s="67"/>
      <c r="D860" s="67"/>
      <c r="E860" s="67"/>
      <c r="F860" s="67"/>
      <c r="G860" s="67"/>
      <c r="H860" s="67"/>
      <c r="I860" s="67"/>
      <c r="J860" s="67"/>
      <c r="K860" s="67"/>
      <c r="L860" s="67"/>
      <c r="M860" s="67"/>
      <c r="N860" s="67"/>
      <c r="O860" s="67"/>
      <c r="P860" s="67"/>
      <c r="Q860" s="67"/>
      <c r="R860" s="67"/>
      <c r="S860" s="67"/>
      <c r="T860" s="67"/>
      <c r="U860" s="67"/>
      <c r="V860" s="67"/>
      <c r="W860" s="67"/>
    </row>
    <row r="861">
      <c r="A861" s="134"/>
      <c r="B861" s="67"/>
      <c r="C861" s="67"/>
      <c r="D861" s="67"/>
      <c r="E861" s="67"/>
      <c r="F861" s="67"/>
      <c r="G861" s="67"/>
      <c r="H861" s="67"/>
      <c r="I861" s="67"/>
      <c r="J861" s="67"/>
      <c r="K861" s="67"/>
      <c r="L861" s="67"/>
      <c r="M861" s="67"/>
      <c r="N861" s="67"/>
      <c r="O861" s="67"/>
      <c r="P861" s="67"/>
      <c r="Q861" s="67"/>
      <c r="R861" s="67"/>
      <c r="S861" s="67"/>
      <c r="T861" s="67"/>
      <c r="U861" s="67"/>
      <c r="V861" s="67"/>
      <c r="W861" s="67"/>
    </row>
    <row r="862">
      <c r="A862" s="134"/>
      <c r="B862" s="67"/>
      <c r="C862" s="67"/>
      <c r="D862" s="67"/>
      <c r="E862" s="67"/>
      <c r="F862" s="67"/>
      <c r="G862" s="67"/>
      <c r="H862" s="67"/>
      <c r="I862" s="67"/>
      <c r="J862" s="67"/>
      <c r="K862" s="67"/>
      <c r="L862" s="67"/>
      <c r="M862" s="67"/>
      <c r="N862" s="67"/>
      <c r="O862" s="67"/>
      <c r="P862" s="67"/>
      <c r="Q862" s="67"/>
      <c r="R862" s="67"/>
      <c r="S862" s="67"/>
      <c r="T862" s="67"/>
      <c r="U862" s="67"/>
      <c r="V862" s="67"/>
      <c r="W862" s="67"/>
    </row>
    <row r="863">
      <c r="A863" s="134"/>
      <c r="B863" s="67"/>
      <c r="C863" s="67"/>
      <c r="D863" s="67"/>
      <c r="E863" s="67"/>
      <c r="F863" s="67"/>
      <c r="G863" s="67"/>
      <c r="H863" s="67"/>
      <c r="I863" s="67"/>
      <c r="J863" s="67"/>
      <c r="K863" s="67"/>
      <c r="L863" s="67"/>
      <c r="M863" s="67"/>
      <c r="N863" s="67"/>
      <c r="O863" s="67"/>
      <c r="P863" s="67"/>
      <c r="Q863" s="67"/>
      <c r="R863" s="67"/>
      <c r="S863" s="67"/>
      <c r="T863" s="67"/>
      <c r="U863" s="67"/>
      <c r="V863" s="67"/>
      <c r="W863" s="67"/>
    </row>
    <row r="864">
      <c r="A864" s="134"/>
      <c r="B864" s="67"/>
      <c r="C864" s="67"/>
      <c r="D864" s="67"/>
      <c r="E864" s="67"/>
      <c r="F864" s="67"/>
      <c r="G864" s="67"/>
      <c r="H864" s="67"/>
      <c r="I864" s="67"/>
      <c r="J864" s="67"/>
      <c r="K864" s="67"/>
      <c r="L864" s="67"/>
      <c r="M864" s="67"/>
      <c r="N864" s="67"/>
      <c r="O864" s="67"/>
      <c r="P864" s="67"/>
      <c r="Q864" s="67"/>
      <c r="R864" s="67"/>
      <c r="S864" s="67"/>
      <c r="T864" s="67"/>
      <c r="U864" s="67"/>
      <c r="V864" s="67"/>
      <c r="W864" s="67"/>
    </row>
    <row r="865">
      <c r="A865" s="134"/>
      <c r="B865" s="67"/>
      <c r="C865" s="67"/>
      <c r="D865" s="67"/>
      <c r="E865" s="67"/>
      <c r="F865" s="67"/>
      <c r="G865" s="67"/>
      <c r="H865" s="67"/>
      <c r="I865" s="67"/>
      <c r="J865" s="67"/>
      <c r="K865" s="67"/>
      <c r="L865" s="67"/>
      <c r="M865" s="67"/>
      <c r="N865" s="67"/>
      <c r="O865" s="67"/>
      <c r="P865" s="67"/>
      <c r="Q865" s="67"/>
      <c r="R865" s="67"/>
      <c r="S865" s="67"/>
      <c r="T865" s="67"/>
      <c r="U865" s="67"/>
      <c r="V865" s="67"/>
      <c r="W865" s="67"/>
    </row>
    <row r="866">
      <c r="A866" s="134"/>
      <c r="B866" s="67"/>
      <c r="C866" s="67"/>
      <c r="D866" s="67"/>
      <c r="E866" s="67"/>
      <c r="F866" s="67"/>
      <c r="G866" s="67"/>
      <c r="H866" s="67"/>
      <c r="I866" s="67"/>
      <c r="J866" s="67"/>
      <c r="K866" s="67"/>
      <c r="L866" s="67"/>
      <c r="M866" s="67"/>
      <c r="N866" s="67"/>
      <c r="O866" s="67"/>
      <c r="P866" s="67"/>
      <c r="Q866" s="67"/>
      <c r="R866" s="67"/>
      <c r="S866" s="67"/>
      <c r="T866" s="67"/>
      <c r="U866" s="67"/>
      <c r="V866" s="67"/>
      <c r="W866" s="67"/>
    </row>
    <row r="867">
      <c r="A867" s="134"/>
      <c r="B867" s="67"/>
      <c r="C867" s="67"/>
      <c r="D867" s="67"/>
      <c r="E867" s="67"/>
      <c r="F867" s="67"/>
      <c r="G867" s="67"/>
      <c r="H867" s="67"/>
      <c r="I867" s="67"/>
      <c r="J867" s="67"/>
      <c r="K867" s="67"/>
      <c r="L867" s="67"/>
      <c r="M867" s="67"/>
      <c r="N867" s="67"/>
      <c r="O867" s="67"/>
      <c r="P867" s="67"/>
      <c r="Q867" s="67"/>
      <c r="R867" s="67"/>
      <c r="S867" s="67"/>
      <c r="T867" s="67"/>
      <c r="U867" s="67"/>
      <c r="V867" s="67"/>
      <c r="W867" s="67"/>
    </row>
    <row r="868">
      <c r="A868" s="134"/>
      <c r="B868" s="67"/>
      <c r="C868" s="67"/>
      <c r="D868" s="67"/>
      <c r="E868" s="67"/>
      <c r="F868" s="67"/>
      <c r="G868" s="67"/>
      <c r="H868" s="67"/>
      <c r="I868" s="67"/>
      <c r="J868" s="67"/>
      <c r="K868" s="67"/>
      <c r="L868" s="67"/>
      <c r="M868" s="67"/>
      <c r="N868" s="67"/>
      <c r="O868" s="67"/>
      <c r="P868" s="67"/>
      <c r="Q868" s="67"/>
      <c r="R868" s="67"/>
      <c r="S868" s="67"/>
      <c r="T868" s="67"/>
      <c r="U868" s="67"/>
      <c r="V868" s="67"/>
      <c r="W868" s="67"/>
    </row>
    <row r="869">
      <c r="A869" s="134"/>
      <c r="B869" s="67"/>
      <c r="C869" s="67"/>
      <c r="D869" s="67"/>
      <c r="E869" s="67"/>
      <c r="F869" s="67"/>
      <c r="G869" s="67"/>
      <c r="H869" s="67"/>
      <c r="I869" s="67"/>
      <c r="J869" s="67"/>
      <c r="K869" s="67"/>
      <c r="L869" s="67"/>
      <c r="M869" s="67"/>
      <c r="N869" s="67"/>
      <c r="O869" s="67"/>
      <c r="P869" s="67"/>
      <c r="Q869" s="67"/>
      <c r="R869" s="67"/>
      <c r="S869" s="67"/>
      <c r="T869" s="67"/>
      <c r="U869" s="67"/>
      <c r="V869" s="67"/>
      <c r="W869" s="67"/>
    </row>
    <row r="870">
      <c r="A870" s="134"/>
      <c r="B870" s="67"/>
      <c r="C870" s="67"/>
      <c r="D870" s="67"/>
      <c r="E870" s="67"/>
      <c r="F870" s="67"/>
      <c r="G870" s="67"/>
      <c r="H870" s="67"/>
      <c r="I870" s="67"/>
      <c r="J870" s="67"/>
      <c r="K870" s="67"/>
      <c r="L870" s="67"/>
      <c r="M870" s="67"/>
      <c r="N870" s="67"/>
      <c r="O870" s="67"/>
      <c r="P870" s="67"/>
      <c r="Q870" s="67"/>
      <c r="R870" s="67"/>
      <c r="S870" s="67"/>
      <c r="T870" s="67"/>
      <c r="U870" s="67"/>
      <c r="V870" s="67"/>
      <c r="W870" s="67"/>
    </row>
    <row r="871">
      <c r="A871" s="134"/>
      <c r="B871" s="67"/>
      <c r="C871" s="67"/>
      <c r="D871" s="67"/>
      <c r="E871" s="67"/>
      <c r="F871" s="67"/>
      <c r="G871" s="67"/>
      <c r="H871" s="67"/>
      <c r="I871" s="67"/>
      <c r="J871" s="67"/>
      <c r="K871" s="67"/>
      <c r="L871" s="67"/>
      <c r="M871" s="67"/>
      <c r="N871" s="67"/>
      <c r="O871" s="67"/>
      <c r="P871" s="67"/>
      <c r="Q871" s="67"/>
      <c r="R871" s="67"/>
      <c r="S871" s="67"/>
      <c r="T871" s="67"/>
      <c r="U871" s="67"/>
      <c r="V871" s="67"/>
      <c r="W871" s="67"/>
    </row>
    <row r="872">
      <c r="A872" s="134"/>
      <c r="B872" s="67"/>
      <c r="C872" s="67"/>
      <c r="D872" s="67"/>
      <c r="E872" s="67"/>
      <c r="F872" s="67"/>
      <c r="G872" s="67"/>
      <c r="H872" s="67"/>
      <c r="I872" s="67"/>
      <c r="J872" s="67"/>
      <c r="K872" s="67"/>
      <c r="L872" s="67"/>
      <c r="M872" s="67"/>
      <c r="N872" s="67"/>
      <c r="O872" s="67"/>
      <c r="P872" s="67"/>
      <c r="Q872" s="67"/>
      <c r="R872" s="67"/>
      <c r="S872" s="67"/>
      <c r="T872" s="67"/>
      <c r="U872" s="67"/>
      <c r="V872" s="67"/>
      <c r="W872" s="67"/>
    </row>
    <row r="873">
      <c r="A873" s="134"/>
      <c r="B873" s="67"/>
      <c r="C873" s="67"/>
      <c r="D873" s="67"/>
      <c r="E873" s="67"/>
      <c r="F873" s="67"/>
      <c r="G873" s="67"/>
      <c r="H873" s="67"/>
      <c r="I873" s="67"/>
      <c r="J873" s="67"/>
      <c r="K873" s="67"/>
      <c r="L873" s="67"/>
      <c r="M873" s="67"/>
      <c r="N873" s="67"/>
      <c r="O873" s="67"/>
      <c r="P873" s="67"/>
      <c r="Q873" s="67"/>
      <c r="R873" s="67"/>
      <c r="S873" s="67"/>
      <c r="T873" s="67"/>
      <c r="U873" s="67"/>
      <c r="V873" s="67"/>
      <c r="W873" s="67"/>
    </row>
    <row r="874">
      <c r="A874" s="134"/>
      <c r="B874" s="67"/>
      <c r="C874" s="67"/>
      <c r="D874" s="67"/>
      <c r="E874" s="67"/>
      <c r="F874" s="67"/>
      <c r="G874" s="67"/>
      <c r="H874" s="67"/>
      <c r="I874" s="67"/>
      <c r="J874" s="67"/>
      <c r="K874" s="67"/>
      <c r="L874" s="67"/>
      <c r="M874" s="67"/>
      <c r="N874" s="67"/>
      <c r="O874" s="67"/>
      <c r="P874" s="67"/>
      <c r="Q874" s="67"/>
      <c r="R874" s="67"/>
      <c r="S874" s="67"/>
      <c r="T874" s="67"/>
      <c r="U874" s="67"/>
      <c r="V874" s="67"/>
      <c r="W874" s="67"/>
    </row>
    <row r="875">
      <c r="A875" s="134"/>
      <c r="B875" s="67"/>
      <c r="C875" s="67"/>
      <c r="D875" s="67"/>
      <c r="E875" s="67"/>
      <c r="F875" s="67"/>
      <c r="G875" s="67"/>
      <c r="H875" s="67"/>
      <c r="I875" s="67"/>
      <c r="J875" s="67"/>
      <c r="K875" s="67"/>
      <c r="L875" s="67"/>
      <c r="M875" s="67"/>
      <c r="N875" s="67"/>
      <c r="O875" s="67"/>
      <c r="P875" s="67"/>
      <c r="Q875" s="67"/>
      <c r="R875" s="67"/>
      <c r="S875" s="67"/>
      <c r="T875" s="67"/>
      <c r="U875" s="67"/>
      <c r="V875" s="67"/>
      <c r="W875" s="67"/>
    </row>
    <row r="876">
      <c r="A876" s="134"/>
      <c r="B876" s="67"/>
      <c r="C876" s="67"/>
      <c r="D876" s="67"/>
      <c r="E876" s="67"/>
      <c r="F876" s="67"/>
      <c r="G876" s="67"/>
      <c r="H876" s="67"/>
      <c r="I876" s="67"/>
      <c r="J876" s="67"/>
      <c r="K876" s="67"/>
      <c r="L876" s="67"/>
      <c r="M876" s="67"/>
      <c r="N876" s="67"/>
      <c r="O876" s="67"/>
      <c r="P876" s="67"/>
      <c r="Q876" s="67"/>
      <c r="R876" s="67"/>
      <c r="S876" s="67"/>
      <c r="T876" s="67"/>
      <c r="U876" s="67"/>
      <c r="V876" s="67"/>
      <c r="W876" s="67"/>
    </row>
    <row r="877">
      <c r="A877" s="134"/>
      <c r="B877" s="67"/>
      <c r="C877" s="67"/>
      <c r="D877" s="67"/>
      <c r="E877" s="67"/>
      <c r="F877" s="67"/>
      <c r="G877" s="67"/>
      <c r="H877" s="67"/>
      <c r="I877" s="67"/>
      <c r="J877" s="67"/>
      <c r="K877" s="67"/>
      <c r="L877" s="67"/>
      <c r="M877" s="67"/>
      <c r="N877" s="67"/>
      <c r="O877" s="67"/>
      <c r="P877" s="67"/>
      <c r="Q877" s="67"/>
      <c r="R877" s="67"/>
      <c r="S877" s="67"/>
      <c r="T877" s="67"/>
      <c r="U877" s="67"/>
      <c r="V877" s="67"/>
      <c r="W877" s="67"/>
    </row>
    <row r="878">
      <c r="A878" s="134"/>
      <c r="B878" s="67"/>
      <c r="C878" s="67"/>
      <c r="D878" s="67"/>
      <c r="E878" s="67"/>
      <c r="F878" s="67"/>
      <c r="G878" s="67"/>
      <c r="H878" s="67"/>
      <c r="I878" s="67"/>
      <c r="J878" s="67"/>
      <c r="K878" s="67"/>
      <c r="L878" s="67"/>
      <c r="M878" s="67"/>
      <c r="N878" s="67"/>
      <c r="O878" s="67"/>
      <c r="P878" s="67"/>
      <c r="Q878" s="67"/>
      <c r="R878" s="67"/>
      <c r="S878" s="67"/>
      <c r="T878" s="67"/>
      <c r="U878" s="67"/>
      <c r="V878" s="67"/>
      <c r="W878" s="67"/>
    </row>
    <row r="879">
      <c r="A879" s="134"/>
      <c r="B879" s="67"/>
      <c r="C879" s="67"/>
      <c r="D879" s="67"/>
      <c r="E879" s="67"/>
      <c r="F879" s="67"/>
      <c r="G879" s="67"/>
      <c r="H879" s="67"/>
      <c r="I879" s="67"/>
      <c r="J879" s="67"/>
      <c r="K879" s="67"/>
      <c r="L879" s="67"/>
      <c r="M879" s="67"/>
      <c r="N879" s="67"/>
      <c r="O879" s="67"/>
      <c r="P879" s="67"/>
      <c r="Q879" s="67"/>
      <c r="R879" s="67"/>
      <c r="S879" s="67"/>
      <c r="T879" s="67"/>
      <c r="U879" s="67"/>
      <c r="V879" s="67"/>
      <c r="W879" s="67"/>
    </row>
    <row r="880">
      <c r="A880" s="134"/>
      <c r="B880" s="67"/>
      <c r="C880" s="67"/>
      <c r="D880" s="67"/>
      <c r="E880" s="67"/>
      <c r="F880" s="67"/>
      <c r="G880" s="67"/>
      <c r="H880" s="67"/>
      <c r="I880" s="67"/>
      <c r="J880" s="67"/>
      <c r="K880" s="67"/>
      <c r="L880" s="67"/>
      <c r="M880" s="67"/>
      <c r="N880" s="67"/>
      <c r="O880" s="67"/>
      <c r="P880" s="67"/>
      <c r="Q880" s="67"/>
      <c r="R880" s="67"/>
      <c r="S880" s="67"/>
      <c r="T880" s="67"/>
      <c r="U880" s="67"/>
      <c r="V880" s="67"/>
      <c r="W880" s="67"/>
    </row>
    <row r="881">
      <c r="A881" s="134"/>
      <c r="B881" s="67"/>
      <c r="C881" s="67"/>
      <c r="D881" s="67"/>
      <c r="E881" s="67"/>
      <c r="F881" s="67"/>
      <c r="G881" s="67"/>
      <c r="H881" s="67"/>
      <c r="I881" s="67"/>
      <c r="J881" s="67"/>
      <c r="K881" s="67"/>
      <c r="L881" s="67"/>
      <c r="M881" s="67"/>
      <c r="N881" s="67"/>
      <c r="O881" s="67"/>
      <c r="P881" s="67"/>
      <c r="Q881" s="67"/>
      <c r="R881" s="67"/>
      <c r="S881" s="67"/>
      <c r="T881" s="67"/>
      <c r="U881" s="67"/>
      <c r="V881" s="67"/>
      <c r="W881" s="67"/>
    </row>
    <row r="882">
      <c r="A882" s="134"/>
      <c r="B882" s="67"/>
      <c r="C882" s="67"/>
      <c r="D882" s="67"/>
      <c r="E882" s="67"/>
      <c r="F882" s="67"/>
      <c r="G882" s="67"/>
      <c r="H882" s="67"/>
      <c r="I882" s="67"/>
      <c r="J882" s="67"/>
      <c r="K882" s="67"/>
      <c r="L882" s="67"/>
      <c r="M882" s="67"/>
      <c r="N882" s="67"/>
      <c r="O882" s="67"/>
      <c r="P882" s="67"/>
      <c r="Q882" s="67"/>
      <c r="R882" s="67"/>
      <c r="S882" s="67"/>
      <c r="T882" s="67"/>
      <c r="U882" s="67"/>
      <c r="V882" s="67"/>
      <c r="W882" s="67"/>
    </row>
    <row r="883">
      <c r="A883" s="134"/>
      <c r="B883" s="67"/>
      <c r="C883" s="67"/>
      <c r="D883" s="67"/>
      <c r="E883" s="67"/>
      <c r="F883" s="67"/>
      <c r="G883" s="67"/>
      <c r="H883" s="67"/>
      <c r="I883" s="67"/>
      <c r="J883" s="67"/>
      <c r="K883" s="67"/>
      <c r="L883" s="67"/>
      <c r="M883" s="67"/>
      <c r="N883" s="67"/>
      <c r="O883" s="67"/>
      <c r="P883" s="67"/>
      <c r="Q883" s="67"/>
      <c r="R883" s="67"/>
      <c r="S883" s="67"/>
      <c r="T883" s="67"/>
      <c r="U883" s="67"/>
      <c r="V883" s="67"/>
      <c r="W883" s="67"/>
    </row>
    <row r="884">
      <c r="A884" s="134"/>
      <c r="B884" s="67"/>
      <c r="C884" s="67"/>
      <c r="D884" s="67"/>
      <c r="E884" s="67"/>
      <c r="F884" s="67"/>
      <c r="G884" s="67"/>
      <c r="H884" s="67"/>
      <c r="I884" s="67"/>
      <c r="J884" s="67"/>
      <c r="K884" s="67"/>
      <c r="L884" s="67"/>
      <c r="M884" s="67"/>
      <c r="N884" s="67"/>
      <c r="O884" s="67"/>
      <c r="P884" s="67"/>
      <c r="Q884" s="67"/>
      <c r="R884" s="67"/>
      <c r="S884" s="67"/>
      <c r="T884" s="67"/>
      <c r="U884" s="67"/>
      <c r="V884" s="67"/>
      <c r="W884" s="67"/>
    </row>
    <row r="885">
      <c r="A885" s="134"/>
      <c r="B885" s="67"/>
      <c r="C885" s="67"/>
      <c r="D885" s="67"/>
      <c r="E885" s="67"/>
      <c r="F885" s="67"/>
      <c r="G885" s="67"/>
      <c r="H885" s="67"/>
      <c r="I885" s="67"/>
      <c r="J885" s="67"/>
      <c r="K885" s="67"/>
      <c r="L885" s="67"/>
      <c r="M885" s="67"/>
      <c r="N885" s="67"/>
      <c r="O885" s="67"/>
      <c r="P885" s="67"/>
      <c r="Q885" s="67"/>
      <c r="R885" s="67"/>
      <c r="S885" s="67"/>
      <c r="T885" s="67"/>
      <c r="U885" s="67"/>
      <c r="V885" s="67"/>
      <c r="W885" s="67"/>
    </row>
    <row r="886">
      <c r="A886" s="134"/>
      <c r="B886" s="67"/>
      <c r="C886" s="67"/>
      <c r="D886" s="67"/>
      <c r="E886" s="67"/>
      <c r="F886" s="67"/>
      <c r="G886" s="67"/>
      <c r="H886" s="67"/>
      <c r="I886" s="67"/>
      <c r="J886" s="67"/>
      <c r="K886" s="67"/>
      <c r="L886" s="67"/>
      <c r="M886" s="67"/>
      <c r="N886" s="67"/>
      <c r="O886" s="67"/>
      <c r="P886" s="67"/>
      <c r="Q886" s="67"/>
      <c r="R886" s="67"/>
      <c r="S886" s="67"/>
      <c r="T886" s="67"/>
      <c r="U886" s="67"/>
      <c r="V886" s="67"/>
      <c r="W886" s="67"/>
    </row>
    <row r="887">
      <c r="A887" s="134"/>
      <c r="B887" s="67"/>
      <c r="C887" s="67"/>
      <c r="D887" s="67"/>
      <c r="E887" s="67"/>
      <c r="F887" s="67"/>
      <c r="G887" s="67"/>
      <c r="H887" s="67"/>
      <c r="I887" s="67"/>
      <c r="J887" s="67"/>
      <c r="K887" s="67"/>
      <c r="L887" s="67"/>
      <c r="M887" s="67"/>
      <c r="N887" s="67"/>
      <c r="O887" s="67"/>
      <c r="P887" s="67"/>
      <c r="Q887" s="67"/>
      <c r="R887" s="67"/>
      <c r="S887" s="67"/>
      <c r="T887" s="67"/>
      <c r="U887" s="67"/>
      <c r="V887" s="67"/>
      <c r="W887" s="67"/>
    </row>
    <row r="888">
      <c r="A888" s="134"/>
      <c r="B888" s="67"/>
      <c r="C888" s="67"/>
      <c r="D888" s="67"/>
      <c r="E888" s="67"/>
      <c r="F888" s="67"/>
      <c r="G888" s="67"/>
      <c r="H888" s="67"/>
      <c r="I888" s="67"/>
      <c r="J888" s="67"/>
      <c r="K888" s="67"/>
      <c r="L888" s="67"/>
      <c r="M888" s="67"/>
      <c r="N888" s="67"/>
      <c r="O888" s="67"/>
      <c r="P888" s="67"/>
      <c r="Q888" s="67"/>
      <c r="R888" s="67"/>
      <c r="S888" s="67"/>
      <c r="T888" s="67"/>
      <c r="U888" s="67"/>
      <c r="V888" s="67"/>
      <c r="W888" s="67"/>
    </row>
    <row r="889">
      <c r="A889" s="134"/>
      <c r="B889" s="67"/>
      <c r="C889" s="67"/>
      <c r="D889" s="67"/>
      <c r="E889" s="67"/>
      <c r="F889" s="67"/>
      <c r="G889" s="67"/>
      <c r="H889" s="67"/>
      <c r="I889" s="67"/>
      <c r="J889" s="67"/>
      <c r="K889" s="67"/>
      <c r="L889" s="67"/>
      <c r="M889" s="67"/>
      <c r="N889" s="67"/>
      <c r="O889" s="67"/>
      <c r="P889" s="67"/>
      <c r="Q889" s="67"/>
      <c r="R889" s="67"/>
      <c r="S889" s="67"/>
      <c r="T889" s="67"/>
      <c r="U889" s="67"/>
      <c r="V889" s="67"/>
      <c r="W889" s="67"/>
    </row>
    <row r="890">
      <c r="A890" s="134"/>
      <c r="B890" s="67"/>
      <c r="C890" s="67"/>
      <c r="D890" s="67"/>
      <c r="E890" s="67"/>
      <c r="F890" s="67"/>
      <c r="G890" s="67"/>
      <c r="H890" s="67"/>
      <c r="I890" s="67"/>
      <c r="J890" s="67"/>
      <c r="K890" s="67"/>
      <c r="L890" s="67"/>
      <c r="M890" s="67"/>
      <c r="N890" s="67"/>
      <c r="O890" s="67"/>
      <c r="P890" s="67"/>
      <c r="Q890" s="67"/>
      <c r="R890" s="67"/>
      <c r="S890" s="67"/>
      <c r="T890" s="67"/>
      <c r="U890" s="67"/>
      <c r="V890" s="67"/>
      <c r="W890" s="67"/>
    </row>
    <row r="891">
      <c r="A891" s="134"/>
      <c r="B891" s="67"/>
      <c r="C891" s="67"/>
      <c r="D891" s="67"/>
      <c r="E891" s="67"/>
      <c r="F891" s="67"/>
      <c r="G891" s="67"/>
      <c r="H891" s="67"/>
      <c r="I891" s="67"/>
      <c r="J891" s="67"/>
      <c r="K891" s="67"/>
      <c r="L891" s="67"/>
      <c r="M891" s="67"/>
      <c r="N891" s="67"/>
      <c r="O891" s="67"/>
      <c r="P891" s="67"/>
      <c r="Q891" s="67"/>
      <c r="R891" s="67"/>
      <c r="S891" s="67"/>
      <c r="T891" s="67"/>
      <c r="U891" s="67"/>
      <c r="V891" s="67"/>
      <c r="W891" s="67"/>
    </row>
    <row r="892">
      <c r="A892" s="134"/>
      <c r="B892" s="67"/>
      <c r="C892" s="67"/>
      <c r="D892" s="67"/>
      <c r="E892" s="67"/>
      <c r="F892" s="67"/>
      <c r="G892" s="67"/>
      <c r="H892" s="67"/>
      <c r="I892" s="67"/>
      <c r="J892" s="67"/>
      <c r="K892" s="67"/>
      <c r="L892" s="67"/>
      <c r="M892" s="67"/>
      <c r="N892" s="67"/>
      <c r="O892" s="67"/>
      <c r="P892" s="67"/>
      <c r="Q892" s="67"/>
      <c r="R892" s="67"/>
      <c r="S892" s="67"/>
      <c r="T892" s="67"/>
      <c r="U892" s="67"/>
      <c r="V892" s="67"/>
      <c r="W892" s="67"/>
    </row>
    <row r="893">
      <c r="A893" s="134"/>
      <c r="B893" s="67"/>
      <c r="C893" s="67"/>
      <c r="D893" s="67"/>
      <c r="E893" s="67"/>
      <c r="F893" s="67"/>
      <c r="G893" s="67"/>
      <c r="H893" s="67"/>
      <c r="I893" s="67"/>
      <c r="J893" s="67"/>
      <c r="K893" s="67"/>
      <c r="L893" s="67"/>
      <c r="M893" s="67"/>
      <c r="N893" s="67"/>
      <c r="O893" s="67"/>
      <c r="P893" s="67"/>
      <c r="Q893" s="67"/>
      <c r="R893" s="67"/>
      <c r="S893" s="67"/>
      <c r="T893" s="67"/>
      <c r="U893" s="67"/>
      <c r="V893" s="67"/>
      <c r="W893" s="67"/>
    </row>
    <row r="894">
      <c r="A894" s="134"/>
      <c r="B894" s="67"/>
      <c r="C894" s="67"/>
      <c r="D894" s="67"/>
      <c r="E894" s="67"/>
      <c r="F894" s="67"/>
      <c r="G894" s="67"/>
      <c r="H894" s="67"/>
      <c r="I894" s="67"/>
      <c r="J894" s="67"/>
      <c r="K894" s="67"/>
      <c r="L894" s="67"/>
      <c r="M894" s="67"/>
      <c r="N894" s="67"/>
      <c r="O894" s="67"/>
      <c r="P894" s="67"/>
      <c r="Q894" s="67"/>
      <c r="R894" s="67"/>
      <c r="S894" s="67"/>
      <c r="T894" s="67"/>
      <c r="U894" s="67"/>
      <c r="V894" s="67"/>
      <c r="W894" s="67"/>
    </row>
    <row r="895">
      <c r="A895" s="134"/>
      <c r="B895" s="67"/>
      <c r="C895" s="67"/>
      <c r="D895" s="67"/>
      <c r="E895" s="67"/>
      <c r="F895" s="67"/>
      <c r="G895" s="67"/>
      <c r="H895" s="67"/>
      <c r="I895" s="67"/>
      <c r="J895" s="67"/>
      <c r="K895" s="67"/>
      <c r="L895" s="67"/>
      <c r="M895" s="67"/>
      <c r="N895" s="67"/>
      <c r="O895" s="67"/>
      <c r="P895" s="67"/>
      <c r="Q895" s="67"/>
      <c r="R895" s="67"/>
      <c r="S895" s="67"/>
      <c r="T895" s="67"/>
      <c r="U895" s="67"/>
      <c r="V895" s="67"/>
      <c r="W895" s="67"/>
    </row>
    <row r="896">
      <c r="A896" s="134"/>
      <c r="B896" s="67"/>
      <c r="C896" s="67"/>
      <c r="D896" s="67"/>
      <c r="E896" s="67"/>
      <c r="F896" s="67"/>
      <c r="G896" s="67"/>
      <c r="H896" s="67"/>
      <c r="I896" s="67"/>
      <c r="J896" s="67"/>
      <c r="K896" s="67"/>
      <c r="L896" s="67"/>
      <c r="M896" s="67"/>
      <c r="N896" s="67"/>
      <c r="O896" s="67"/>
      <c r="P896" s="67"/>
      <c r="Q896" s="67"/>
      <c r="R896" s="67"/>
      <c r="S896" s="67"/>
      <c r="T896" s="67"/>
      <c r="U896" s="67"/>
      <c r="V896" s="67"/>
      <c r="W896" s="67"/>
    </row>
    <row r="897">
      <c r="A897" s="134"/>
      <c r="B897" s="67"/>
      <c r="C897" s="67"/>
      <c r="D897" s="67"/>
      <c r="E897" s="67"/>
      <c r="F897" s="67"/>
      <c r="G897" s="67"/>
      <c r="H897" s="67"/>
      <c r="I897" s="67"/>
      <c r="J897" s="67"/>
      <c r="K897" s="67"/>
      <c r="L897" s="67"/>
      <c r="M897" s="67"/>
      <c r="N897" s="67"/>
      <c r="O897" s="67"/>
      <c r="P897" s="67"/>
      <c r="Q897" s="67"/>
      <c r="R897" s="67"/>
      <c r="S897" s="67"/>
      <c r="T897" s="67"/>
      <c r="U897" s="67"/>
      <c r="V897" s="67"/>
      <c r="W897" s="67"/>
    </row>
    <row r="898">
      <c r="A898" s="134"/>
      <c r="B898" s="67"/>
      <c r="C898" s="67"/>
      <c r="D898" s="67"/>
      <c r="E898" s="67"/>
      <c r="F898" s="67"/>
      <c r="G898" s="67"/>
      <c r="H898" s="67"/>
      <c r="I898" s="67"/>
      <c r="J898" s="67"/>
      <c r="K898" s="67"/>
      <c r="L898" s="67"/>
      <c r="M898" s="67"/>
      <c r="N898" s="67"/>
      <c r="O898" s="67"/>
      <c r="P898" s="67"/>
      <c r="Q898" s="67"/>
      <c r="R898" s="67"/>
      <c r="S898" s="67"/>
      <c r="T898" s="67"/>
      <c r="U898" s="67"/>
      <c r="V898" s="67"/>
      <c r="W898" s="67"/>
    </row>
    <row r="899">
      <c r="A899" s="134"/>
      <c r="B899" s="67"/>
      <c r="C899" s="67"/>
      <c r="D899" s="67"/>
      <c r="E899" s="67"/>
      <c r="F899" s="67"/>
      <c r="G899" s="67"/>
      <c r="H899" s="67"/>
      <c r="I899" s="67"/>
      <c r="J899" s="67"/>
      <c r="K899" s="67"/>
      <c r="L899" s="67"/>
      <c r="M899" s="67"/>
      <c r="N899" s="67"/>
      <c r="O899" s="67"/>
      <c r="P899" s="67"/>
      <c r="Q899" s="67"/>
      <c r="R899" s="67"/>
      <c r="S899" s="67"/>
      <c r="T899" s="67"/>
      <c r="U899" s="67"/>
      <c r="V899" s="67"/>
      <c r="W899" s="67"/>
    </row>
    <row r="900">
      <c r="A900" s="134"/>
      <c r="B900" s="67"/>
      <c r="C900" s="67"/>
      <c r="D900" s="67"/>
      <c r="E900" s="67"/>
      <c r="F900" s="67"/>
      <c r="G900" s="67"/>
      <c r="H900" s="67"/>
      <c r="I900" s="67"/>
      <c r="J900" s="67"/>
      <c r="K900" s="67"/>
      <c r="L900" s="67"/>
      <c r="M900" s="67"/>
      <c r="N900" s="67"/>
      <c r="O900" s="67"/>
      <c r="P900" s="67"/>
      <c r="Q900" s="67"/>
      <c r="R900" s="67"/>
      <c r="S900" s="67"/>
      <c r="T900" s="67"/>
      <c r="U900" s="67"/>
      <c r="V900" s="67"/>
      <c r="W900" s="67"/>
    </row>
    <row r="901">
      <c r="A901" s="134"/>
      <c r="B901" s="67"/>
      <c r="C901" s="67"/>
      <c r="D901" s="67"/>
      <c r="E901" s="67"/>
      <c r="F901" s="67"/>
      <c r="G901" s="67"/>
      <c r="H901" s="67"/>
      <c r="I901" s="67"/>
      <c r="J901" s="67"/>
      <c r="K901" s="67"/>
      <c r="L901" s="67"/>
      <c r="M901" s="67"/>
      <c r="N901" s="67"/>
      <c r="O901" s="67"/>
      <c r="P901" s="67"/>
      <c r="Q901" s="67"/>
      <c r="R901" s="67"/>
      <c r="S901" s="67"/>
      <c r="T901" s="67"/>
      <c r="U901" s="67"/>
      <c r="V901" s="67"/>
      <c r="W901" s="67"/>
    </row>
    <row r="902">
      <c r="A902" s="134"/>
      <c r="B902" s="67"/>
      <c r="C902" s="67"/>
      <c r="D902" s="67"/>
      <c r="E902" s="67"/>
      <c r="F902" s="67"/>
      <c r="G902" s="67"/>
      <c r="H902" s="67"/>
      <c r="I902" s="67"/>
      <c r="J902" s="67"/>
      <c r="K902" s="67"/>
      <c r="L902" s="67"/>
      <c r="M902" s="67"/>
      <c r="N902" s="67"/>
      <c r="O902" s="67"/>
      <c r="P902" s="67"/>
      <c r="Q902" s="67"/>
      <c r="R902" s="67"/>
      <c r="S902" s="67"/>
      <c r="T902" s="67"/>
      <c r="U902" s="67"/>
      <c r="V902" s="67"/>
      <c r="W902" s="67"/>
    </row>
    <row r="903">
      <c r="A903" s="134"/>
      <c r="B903" s="67"/>
      <c r="C903" s="67"/>
      <c r="D903" s="67"/>
      <c r="E903" s="67"/>
      <c r="F903" s="67"/>
      <c r="G903" s="67"/>
      <c r="H903" s="67"/>
      <c r="I903" s="67"/>
      <c r="J903" s="67"/>
      <c r="K903" s="67"/>
      <c r="L903" s="67"/>
      <c r="M903" s="67"/>
      <c r="N903" s="67"/>
      <c r="O903" s="67"/>
      <c r="P903" s="67"/>
      <c r="Q903" s="67"/>
      <c r="R903" s="67"/>
      <c r="S903" s="67"/>
      <c r="T903" s="67"/>
      <c r="U903" s="67"/>
      <c r="V903" s="67"/>
      <c r="W903" s="67"/>
    </row>
    <row r="904">
      <c r="A904" s="134"/>
      <c r="B904" s="67"/>
      <c r="C904" s="67"/>
      <c r="D904" s="67"/>
      <c r="E904" s="67"/>
      <c r="F904" s="67"/>
      <c r="G904" s="67"/>
      <c r="H904" s="67"/>
      <c r="I904" s="67"/>
      <c r="J904" s="67"/>
      <c r="K904" s="67"/>
      <c r="L904" s="67"/>
      <c r="M904" s="67"/>
      <c r="N904" s="67"/>
      <c r="O904" s="67"/>
      <c r="P904" s="67"/>
      <c r="Q904" s="67"/>
      <c r="R904" s="67"/>
      <c r="S904" s="67"/>
      <c r="T904" s="67"/>
      <c r="U904" s="67"/>
      <c r="V904" s="67"/>
      <c r="W904" s="67"/>
    </row>
    <row r="905">
      <c r="A905" s="134"/>
      <c r="B905" s="67"/>
      <c r="C905" s="67"/>
      <c r="D905" s="67"/>
      <c r="E905" s="67"/>
      <c r="F905" s="67"/>
      <c r="G905" s="67"/>
      <c r="H905" s="67"/>
      <c r="I905" s="67"/>
      <c r="J905" s="67"/>
      <c r="K905" s="67"/>
      <c r="L905" s="67"/>
      <c r="M905" s="67"/>
      <c r="N905" s="67"/>
      <c r="O905" s="67"/>
      <c r="P905" s="67"/>
      <c r="Q905" s="67"/>
      <c r="R905" s="67"/>
      <c r="S905" s="67"/>
      <c r="T905" s="67"/>
      <c r="U905" s="67"/>
      <c r="V905" s="67"/>
      <c r="W905" s="67"/>
    </row>
    <row r="906">
      <c r="A906" s="134"/>
      <c r="B906" s="67"/>
      <c r="C906" s="67"/>
      <c r="D906" s="67"/>
      <c r="E906" s="67"/>
      <c r="F906" s="67"/>
      <c r="G906" s="67"/>
      <c r="H906" s="67"/>
      <c r="I906" s="67"/>
      <c r="J906" s="67"/>
      <c r="K906" s="67"/>
      <c r="L906" s="67"/>
      <c r="M906" s="67"/>
      <c r="N906" s="67"/>
      <c r="O906" s="67"/>
      <c r="P906" s="67"/>
      <c r="Q906" s="67"/>
      <c r="R906" s="67"/>
      <c r="S906" s="67"/>
      <c r="T906" s="67"/>
      <c r="U906" s="67"/>
      <c r="V906" s="67"/>
      <c r="W906" s="67"/>
    </row>
    <row r="907">
      <c r="A907" s="134"/>
      <c r="B907" s="67"/>
      <c r="C907" s="67"/>
      <c r="D907" s="67"/>
      <c r="E907" s="67"/>
      <c r="F907" s="67"/>
      <c r="G907" s="67"/>
      <c r="H907" s="67"/>
      <c r="I907" s="67"/>
      <c r="J907" s="67"/>
      <c r="K907" s="67"/>
      <c r="L907" s="67"/>
      <c r="M907" s="67"/>
      <c r="N907" s="67"/>
      <c r="O907" s="67"/>
      <c r="P907" s="67"/>
      <c r="Q907" s="67"/>
      <c r="R907" s="67"/>
      <c r="S907" s="67"/>
      <c r="T907" s="67"/>
      <c r="U907" s="67"/>
      <c r="V907" s="67"/>
      <c r="W907" s="67"/>
    </row>
    <row r="908">
      <c r="A908" s="134"/>
      <c r="B908" s="67"/>
      <c r="C908" s="67"/>
      <c r="D908" s="67"/>
      <c r="E908" s="67"/>
      <c r="F908" s="67"/>
      <c r="G908" s="67"/>
      <c r="H908" s="67"/>
      <c r="I908" s="67"/>
      <c r="J908" s="67"/>
      <c r="K908" s="67"/>
      <c r="L908" s="67"/>
      <c r="M908" s="67"/>
      <c r="N908" s="67"/>
      <c r="O908" s="67"/>
      <c r="P908" s="67"/>
      <c r="Q908" s="67"/>
      <c r="R908" s="67"/>
      <c r="S908" s="67"/>
      <c r="T908" s="67"/>
      <c r="U908" s="67"/>
      <c r="V908" s="67"/>
      <c r="W908" s="67"/>
    </row>
    <row r="909">
      <c r="A909" s="134"/>
      <c r="B909" s="67"/>
      <c r="C909" s="67"/>
      <c r="D909" s="67"/>
      <c r="E909" s="67"/>
      <c r="F909" s="67"/>
      <c r="G909" s="67"/>
      <c r="H909" s="67"/>
      <c r="I909" s="67"/>
      <c r="J909" s="67"/>
      <c r="K909" s="67"/>
      <c r="L909" s="67"/>
      <c r="M909" s="67"/>
      <c r="N909" s="67"/>
      <c r="O909" s="67"/>
      <c r="P909" s="67"/>
      <c r="Q909" s="67"/>
      <c r="R909" s="67"/>
      <c r="S909" s="67"/>
      <c r="T909" s="67"/>
      <c r="U909" s="67"/>
      <c r="V909" s="67"/>
      <c r="W909" s="67"/>
    </row>
    <row r="910">
      <c r="A910" s="134"/>
      <c r="B910" s="67"/>
      <c r="C910" s="67"/>
      <c r="D910" s="67"/>
      <c r="E910" s="67"/>
      <c r="F910" s="67"/>
      <c r="G910" s="67"/>
      <c r="H910" s="67"/>
      <c r="I910" s="67"/>
      <c r="J910" s="67"/>
      <c r="K910" s="67"/>
      <c r="L910" s="67"/>
      <c r="M910" s="67"/>
      <c r="N910" s="67"/>
      <c r="O910" s="67"/>
      <c r="P910" s="67"/>
      <c r="Q910" s="67"/>
      <c r="R910" s="67"/>
      <c r="S910" s="67"/>
      <c r="T910" s="67"/>
      <c r="U910" s="67"/>
      <c r="V910" s="67"/>
      <c r="W910" s="67"/>
    </row>
    <row r="911">
      <c r="A911" s="134"/>
      <c r="B911" s="67"/>
      <c r="C911" s="67"/>
      <c r="D911" s="67"/>
      <c r="E911" s="67"/>
      <c r="F911" s="67"/>
      <c r="G911" s="67"/>
      <c r="H911" s="67"/>
      <c r="I911" s="67"/>
      <c r="J911" s="67"/>
      <c r="K911" s="67"/>
      <c r="L911" s="67"/>
      <c r="M911" s="67"/>
      <c r="N911" s="67"/>
      <c r="O911" s="67"/>
      <c r="P911" s="67"/>
      <c r="Q911" s="67"/>
      <c r="R911" s="67"/>
      <c r="S911" s="67"/>
      <c r="T911" s="67"/>
      <c r="U911" s="67"/>
      <c r="V911" s="67"/>
      <c r="W911" s="67"/>
    </row>
    <row r="912">
      <c r="A912" s="134"/>
      <c r="B912" s="67"/>
      <c r="C912" s="67"/>
      <c r="D912" s="67"/>
      <c r="E912" s="67"/>
      <c r="F912" s="67"/>
      <c r="G912" s="67"/>
      <c r="H912" s="67"/>
      <c r="I912" s="67"/>
      <c r="J912" s="67"/>
      <c r="K912" s="67"/>
      <c r="L912" s="67"/>
      <c r="M912" s="67"/>
      <c r="N912" s="67"/>
      <c r="O912" s="67"/>
      <c r="P912" s="67"/>
      <c r="Q912" s="67"/>
      <c r="R912" s="67"/>
      <c r="S912" s="67"/>
      <c r="T912" s="67"/>
      <c r="U912" s="67"/>
      <c r="V912" s="67"/>
      <c r="W912" s="67"/>
    </row>
    <row r="913">
      <c r="A913" s="134"/>
      <c r="B913" s="67"/>
      <c r="C913" s="67"/>
      <c r="D913" s="67"/>
      <c r="E913" s="67"/>
      <c r="F913" s="67"/>
      <c r="G913" s="67"/>
      <c r="H913" s="67"/>
      <c r="I913" s="67"/>
      <c r="J913" s="67"/>
      <c r="K913" s="67"/>
      <c r="L913" s="67"/>
      <c r="M913" s="67"/>
      <c r="N913" s="67"/>
      <c r="O913" s="67"/>
      <c r="P913" s="67"/>
      <c r="Q913" s="67"/>
      <c r="R913" s="67"/>
      <c r="S913" s="67"/>
      <c r="T913" s="67"/>
      <c r="U913" s="67"/>
      <c r="V913" s="67"/>
      <c r="W913" s="67"/>
    </row>
    <row r="914">
      <c r="A914" s="134"/>
      <c r="B914" s="67"/>
      <c r="C914" s="67"/>
      <c r="D914" s="67"/>
      <c r="E914" s="67"/>
      <c r="F914" s="67"/>
      <c r="G914" s="67"/>
      <c r="H914" s="67"/>
      <c r="I914" s="67"/>
      <c r="J914" s="67"/>
      <c r="K914" s="67"/>
      <c r="L914" s="67"/>
      <c r="M914" s="67"/>
      <c r="N914" s="67"/>
      <c r="O914" s="67"/>
      <c r="P914" s="67"/>
      <c r="Q914" s="67"/>
      <c r="R914" s="67"/>
      <c r="S914" s="67"/>
      <c r="T914" s="67"/>
      <c r="U914" s="67"/>
      <c r="V914" s="67"/>
      <c r="W914" s="67"/>
    </row>
    <row r="915">
      <c r="A915" s="134"/>
      <c r="B915" s="67"/>
      <c r="C915" s="67"/>
      <c r="D915" s="67"/>
      <c r="E915" s="67"/>
      <c r="F915" s="67"/>
      <c r="G915" s="67"/>
      <c r="H915" s="67"/>
      <c r="I915" s="67"/>
      <c r="J915" s="67"/>
      <c r="K915" s="67"/>
      <c r="L915" s="67"/>
      <c r="M915" s="67"/>
      <c r="N915" s="67"/>
      <c r="O915" s="67"/>
      <c r="P915" s="67"/>
      <c r="Q915" s="67"/>
      <c r="R915" s="67"/>
      <c r="S915" s="67"/>
      <c r="T915" s="67"/>
      <c r="U915" s="67"/>
      <c r="V915" s="67"/>
      <c r="W915" s="67"/>
    </row>
    <row r="916">
      <c r="A916" s="134"/>
      <c r="B916" s="67"/>
      <c r="C916" s="67"/>
      <c r="D916" s="67"/>
      <c r="E916" s="67"/>
      <c r="F916" s="67"/>
      <c r="G916" s="67"/>
      <c r="H916" s="67"/>
      <c r="I916" s="67"/>
      <c r="J916" s="67"/>
      <c r="K916" s="67"/>
      <c r="L916" s="67"/>
      <c r="M916" s="67"/>
      <c r="N916" s="67"/>
      <c r="O916" s="67"/>
      <c r="P916" s="67"/>
      <c r="Q916" s="67"/>
      <c r="R916" s="67"/>
      <c r="S916" s="67"/>
      <c r="T916" s="67"/>
      <c r="U916" s="67"/>
      <c r="V916" s="67"/>
      <c r="W916" s="67"/>
    </row>
    <row r="917">
      <c r="A917" s="134"/>
      <c r="B917" s="67"/>
      <c r="C917" s="67"/>
      <c r="D917" s="67"/>
      <c r="E917" s="67"/>
      <c r="F917" s="67"/>
      <c r="G917" s="67"/>
      <c r="H917" s="67"/>
      <c r="I917" s="67"/>
      <c r="J917" s="67"/>
      <c r="K917" s="67"/>
      <c r="L917" s="67"/>
      <c r="M917" s="67"/>
      <c r="N917" s="67"/>
      <c r="O917" s="67"/>
      <c r="P917" s="67"/>
      <c r="Q917" s="67"/>
      <c r="R917" s="67"/>
      <c r="S917" s="67"/>
      <c r="T917" s="67"/>
      <c r="U917" s="67"/>
      <c r="V917" s="67"/>
      <c r="W917" s="67"/>
    </row>
    <row r="918">
      <c r="A918" s="134"/>
      <c r="B918" s="67"/>
      <c r="C918" s="67"/>
      <c r="D918" s="67"/>
      <c r="E918" s="67"/>
      <c r="F918" s="67"/>
      <c r="G918" s="67"/>
      <c r="H918" s="67"/>
      <c r="I918" s="67"/>
      <c r="J918" s="67"/>
      <c r="K918" s="67"/>
      <c r="L918" s="67"/>
      <c r="M918" s="67"/>
      <c r="N918" s="67"/>
      <c r="O918" s="67"/>
      <c r="P918" s="67"/>
      <c r="Q918" s="67"/>
      <c r="R918" s="67"/>
      <c r="S918" s="67"/>
      <c r="T918" s="67"/>
      <c r="U918" s="67"/>
      <c r="V918" s="67"/>
      <c r="W918" s="67"/>
    </row>
    <row r="919">
      <c r="A919" s="134"/>
      <c r="B919" s="67"/>
      <c r="C919" s="67"/>
      <c r="D919" s="67"/>
      <c r="E919" s="67"/>
      <c r="F919" s="67"/>
      <c r="G919" s="67"/>
      <c r="H919" s="67"/>
      <c r="I919" s="67"/>
      <c r="J919" s="67"/>
      <c r="K919" s="67"/>
      <c r="L919" s="67"/>
      <c r="M919" s="67"/>
      <c r="N919" s="67"/>
      <c r="O919" s="67"/>
      <c r="P919" s="67"/>
      <c r="Q919" s="67"/>
      <c r="R919" s="67"/>
      <c r="S919" s="67"/>
      <c r="T919" s="67"/>
      <c r="U919" s="67"/>
      <c r="V919" s="67"/>
      <c r="W919" s="67"/>
    </row>
    <row r="920">
      <c r="A920" s="134"/>
      <c r="B920" s="67"/>
      <c r="C920" s="67"/>
      <c r="D920" s="67"/>
      <c r="E920" s="67"/>
      <c r="F920" s="67"/>
      <c r="G920" s="67"/>
      <c r="H920" s="67"/>
      <c r="I920" s="67"/>
      <c r="J920" s="67"/>
      <c r="K920" s="67"/>
      <c r="L920" s="67"/>
      <c r="M920" s="67"/>
      <c r="N920" s="67"/>
      <c r="O920" s="67"/>
      <c r="P920" s="67"/>
      <c r="Q920" s="67"/>
      <c r="R920" s="67"/>
      <c r="S920" s="67"/>
      <c r="T920" s="67"/>
      <c r="U920" s="67"/>
      <c r="V920" s="67"/>
      <c r="W920" s="67"/>
    </row>
    <row r="921">
      <c r="A921" s="134"/>
      <c r="B921" s="67"/>
      <c r="C921" s="67"/>
      <c r="D921" s="67"/>
      <c r="E921" s="67"/>
      <c r="F921" s="67"/>
      <c r="G921" s="67"/>
      <c r="H921" s="67"/>
      <c r="I921" s="67"/>
      <c r="J921" s="67"/>
      <c r="K921" s="67"/>
      <c r="L921" s="67"/>
      <c r="M921" s="67"/>
      <c r="N921" s="67"/>
      <c r="O921" s="67"/>
      <c r="P921" s="67"/>
      <c r="Q921" s="67"/>
      <c r="R921" s="67"/>
      <c r="S921" s="67"/>
      <c r="T921" s="67"/>
      <c r="U921" s="67"/>
      <c r="V921" s="67"/>
      <c r="W921" s="67"/>
    </row>
    <row r="922">
      <c r="A922" s="134"/>
      <c r="B922" s="67"/>
      <c r="C922" s="67"/>
      <c r="D922" s="67"/>
      <c r="E922" s="67"/>
      <c r="F922" s="67"/>
      <c r="G922" s="67"/>
      <c r="H922" s="67"/>
      <c r="I922" s="67"/>
      <c r="J922" s="67"/>
      <c r="K922" s="67"/>
      <c r="L922" s="67"/>
      <c r="M922" s="67"/>
      <c r="N922" s="67"/>
      <c r="O922" s="67"/>
      <c r="P922" s="67"/>
      <c r="Q922" s="67"/>
      <c r="R922" s="67"/>
      <c r="S922" s="67"/>
      <c r="T922" s="67"/>
      <c r="U922" s="67"/>
      <c r="V922" s="67"/>
      <c r="W922" s="67"/>
    </row>
    <row r="923">
      <c r="A923" s="134"/>
      <c r="B923" s="67"/>
      <c r="C923" s="67"/>
      <c r="D923" s="67"/>
      <c r="E923" s="67"/>
      <c r="F923" s="67"/>
      <c r="G923" s="67"/>
      <c r="H923" s="67"/>
      <c r="I923" s="67"/>
      <c r="J923" s="67"/>
      <c r="K923" s="67"/>
      <c r="L923" s="67"/>
      <c r="M923" s="67"/>
      <c r="N923" s="67"/>
      <c r="O923" s="67"/>
      <c r="P923" s="67"/>
      <c r="Q923" s="67"/>
      <c r="R923" s="67"/>
      <c r="S923" s="67"/>
      <c r="T923" s="67"/>
      <c r="U923" s="67"/>
      <c r="V923" s="67"/>
      <c r="W923" s="67"/>
    </row>
    <row r="924">
      <c r="A924" s="134"/>
      <c r="B924" s="67"/>
      <c r="C924" s="67"/>
      <c r="D924" s="67"/>
      <c r="E924" s="67"/>
      <c r="F924" s="67"/>
      <c r="G924" s="67"/>
      <c r="H924" s="67"/>
      <c r="I924" s="67"/>
      <c r="J924" s="67"/>
      <c r="K924" s="67"/>
      <c r="L924" s="67"/>
      <c r="M924" s="67"/>
      <c r="N924" s="67"/>
      <c r="O924" s="67"/>
      <c r="P924" s="67"/>
      <c r="Q924" s="67"/>
      <c r="R924" s="67"/>
      <c r="S924" s="67"/>
      <c r="T924" s="67"/>
      <c r="U924" s="67"/>
      <c r="V924" s="67"/>
      <c r="W924" s="67"/>
    </row>
    <row r="925">
      <c r="A925" s="134"/>
      <c r="B925" s="67"/>
      <c r="C925" s="67"/>
      <c r="D925" s="67"/>
      <c r="E925" s="67"/>
      <c r="F925" s="67"/>
      <c r="G925" s="67"/>
      <c r="H925" s="67"/>
      <c r="I925" s="67"/>
      <c r="J925" s="67"/>
      <c r="K925" s="67"/>
      <c r="L925" s="67"/>
      <c r="M925" s="67"/>
      <c r="N925" s="67"/>
      <c r="O925" s="67"/>
      <c r="P925" s="67"/>
      <c r="Q925" s="67"/>
      <c r="R925" s="67"/>
      <c r="S925" s="67"/>
      <c r="T925" s="67"/>
      <c r="U925" s="67"/>
      <c r="V925" s="67"/>
      <c r="W925" s="67"/>
    </row>
    <row r="926">
      <c r="A926" s="134"/>
      <c r="B926" s="67"/>
      <c r="C926" s="67"/>
      <c r="D926" s="67"/>
      <c r="E926" s="67"/>
      <c r="F926" s="67"/>
      <c r="G926" s="67"/>
      <c r="H926" s="67"/>
      <c r="I926" s="67"/>
      <c r="J926" s="67"/>
      <c r="K926" s="67"/>
      <c r="L926" s="67"/>
      <c r="M926" s="67"/>
      <c r="N926" s="67"/>
      <c r="O926" s="67"/>
      <c r="P926" s="67"/>
      <c r="Q926" s="67"/>
      <c r="R926" s="67"/>
      <c r="S926" s="67"/>
      <c r="T926" s="67"/>
      <c r="U926" s="67"/>
      <c r="V926" s="67"/>
      <c r="W926" s="67"/>
    </row>
    <row r="927">
      <c r="A927" s="134"/>
      <c r="B927" s="67"/>
      <c r="C927" s="67"/>
      <c r="D927" s="67"/>
      <c r="E927" s="67"/>
      <c r="F927" s="67"/>
      <c r="G927" s="67"/>
      <c r="H927" s="67"/>
      <c r="I927" s="67"/>
      <c r="J927" s="67"/>
      <c r="K927" s="67"/>
      <c r="L927" s="67"/>
      <c r="M927" s="67"/>
      <c r="N927" s="67"/>
      <c r="O927" s="67"/>
      <c r="P927" s="67"/>
      <c r="Q927" s="67"/>
      <c r="R927" s="67"/>
      <c r="S927" s="67"/>
      <c r="T927" s="67"/>
      <c r="U927" s="67"/>
      <c r="V927" s="67"/>
      <c r="W927" s="67"/>
    </row>
    <row r="928">
      <c r="A928" s="134"/>
      <c r="B928" s="67"/>
      <c r="C928" s="67"/>
      <c r="D928" s="67"/>
      <c r="E928" s="67"/>
      <c r="F928" s="67"/>
      <c r="G928" s="67"/>
      <c r="H928" s="67"/>
      <c r="I928" s="67"/>
      <c r="J928" s="67"/>
      <c r="K928" s="67"/>
      <c r="L928" s="67"/>
      <c r="M928" s="67"/>
      <c r="N928" s="67"/>
      <c r="O928" s="67"/>
      <c r="P928" s="67"/>
      <c r="Q928" s="67"/>
      <c r="R928" s="67"/>
      <c r="S928" s="67"/>
      <c r="T928" s="67"/>
      <c r="U928" s="67"/>
      <c r="V928" s="67"/>
      <c r="W928" s="67"/>
    </row>
    <row r="929">
      <c r="A929" s="134"/>
      <c r="B929" s="67"/>
      <c r="C929" s="67"/>
      <c r="D929" s="67"/>
      <c r="E929" s="67"/>
      <c r="F929" s="67"/>
      <c r="G929" s="67"/>
      <c r="H929" s="67"/>
      <c r="I929" s="67"/>
      <c r="J929" s="67"/>
      <c r="K929" s="67"/>
      <c r="L929" s="67"/>
      <c r="M929" s="67"/>
      <c r="N929" s="67"/>
      <c r="O929" s="67"/>
      <c r="P929" s="67"/>
      <c r="Q929" s="67"/>
      <c r="R929" s="67"/>
      <c r="S929" s="67"/>
      <c r="T929" s="67"/>
      <c r="U929" s="67"/>
      <c r="V929" s="67"/>
      <c r="W929" s="67"/>
    </row>
    <row r="930">
      <c r="A930" s="134"/>
      <c r="B930" s="67"/>
      <c r="C930" s="67"/>
      <c r="D930" s="67"/>
      <c r="E930" s="67"/>
      <c r="F930" s="67"/>
      <c r="G930" s="67"/>
      <c r="H930" s="67"/>
      <c r="I930" s="67"/>
      <c r="J930" s="67"/>
      <c r="K930" s="67"/>
      <c r="L930" s="67"/>
      <c r="M930" s="67"/>
      <c r="N930" s="67"/>
      <c r="O930" s="67"/>
      <c r="P930" s="67"/>
      <c r="Q930" s="67"/>
      <c r="R930" s="67"/>
      <c r="S930" s="67"/>
      <c r="T930" s="67"/>
      <c r="U930" s="67"/>
      <c r="V930" s="67"/>
      <c r="W930" s="67"/>
    </row>
    <row r="931">
      <c r="A931" s="134"/>
      <c r="B931" s="67"/>
      <c r="C931" s="67"/>
      <c r="D931" s="67"/>
      <c r="E931" s="67"/>
      <c r="F931" s="67"/>
      <c r="G931" s="67"/>
      <c r="H931" s="67"/>
      <c r="I931" s="67"/>
      <c r="J931" s="67"/>
      <c r="K931" s="67"/>
      <c r="L931" s="67"/>
      <c r="M931" s="67"/>
      <c r="N931" s="67"/>
      <c r="O931" s="67"/>
      <c r="P931" s="67"/>
      <c r="Q931" s="67"/>
      <c r="R931" s="67"/>
      <c r="S931" s="67"/>
      <c r="T931" s="67"/>
      <c r="U931" s="67"/>
      <c r="V931" s="67"/>
      <c r="W931" s="67"/>
    </row>
    <row r="932">
      <c r="A932" s="134"/>
      <c r="B932" s="67"/>
      <c r="C932" s="67"/>
      <c r="D932" s="67"/>
      <c r="E932" s="67"/>
      <c r="F932" s="67"/>
      <c r="G932" s="67"/>
      <c r="H932" s="67"/>
      <c r="I932" s="67"/>
      <c r="J932" s="67"/>
      <c r="K932" s="67"/>
      <c r="L932" s="67"/>
      <c r="M932" s="67"/>
      <c r="N932" s="67"/>
      <c r="O932" s="67"/>
      <c r="P932" s="67"/>
      <c r="Q932" s="67"/>
      <c r="R932" s="67"/>
      <c r="S932" s="67"/>
      <c r="T932" s="67"/>
      <c r="U932" s="67"/>
      <c r="V932" s="67"/>
      <c r="W932" s="67"/>
    </row>
    <row r="933">
      <c r="A933" s="134"/>
      <c r="B933" s="67"/>
      <c r="C933" s="67"/>
      <c r="D933" s="67"/>
      <c r="E933" s="67"/>
      <c r="F933" s="67"/>
      <c r="G933" s="67"/>
      <c r="H933" s="67"/>
      <c r="I933" s="67"/>
      <c r="J933" s="67"/>
      <c r="K933" s="67"/>
      <c r="L933" s="67"/>
      <c r="M933" s="67"/>
      <c r="N933" s="67"/>
      <c r="O933" s="67"/>
      <c r="P933" s="67"/>
      <c r="Q933" s="67"/>
      <c r="R933" s="67"/>
      <c r="S933" s="67"/>
      <c r="T933" s="67"/>
      <c r="U933" s="67"/>
      <c r="V933" s="67"/>
      <c r="W933" s="67"/>
    </row>
    <row r="934">
      <c r="A934" s="134"/>
      <c r="B934" s="67"/>
      <c r="C934" s="67"/>
      <c r="D934" s="67"/>
      <c r="E934" s="67"/>
      <c r="F934" s="67"/>
      <c r="G934" s="67"/>
      <c r="H934" s="67"/>
      <c r="I934" s="67"/>
      <c r="J934" s="67"/>
      <c r="K934" s="67"/>
      <c r="L934" s="67"/>
      <c r="M934" s="67"/>
      <c r="N934" s="67"/>
      <c r="O934" s="67"/>
      <c r="P934" s="67"/>
      <c r="Q934" s="67"/>
      <c r="R934" s="67"/>
      <c r="S934" s="67"/>
      <c r="T934" s="67"/>
      <c r="U934" s="67"/>
      <c r="V934" s="67"/>
      <c r="W934" s="67"/>
    </row>
    <row r="935">
      <c r="A935" s="134"/>
      <c r="B935" s="67"/>
      <c r="C935" s="67"/>
      <c r="D935" s="67"/>
      <c r="E935" s="67"/>
      <c r="F935" s="67"/>
      <c r="G935" s="67"/>
      <c r="H935" s="67"/>
      <c r="I935" s="67"/>
      <c r="J935" s="67"/>
      <c r="K935" s="67"/>
      <c r="L935" s="67"/>
      <c r="M935" s="67"/>
      <c r="N935" s="67"/>
      <c r="O935" s="67"/>
      <c r="P935" s="67"/>
      <c r="Q935" s="67"/>
      <c r="R935" s="67"/>
      <c r="S935" s="67"/>
      <c r="T935" s="67"/>
      <c r="U935" s="67"/>
      <c r="V935" s="67"/>
      <c r="W935" s="67"/>
    </row>
    <row r="936">
      <c r="A936" s="134"/>
      <c r="B936" s="67"/>
      <c r="C936" s="67"/>
      <c r="D936" s="67"/>
      <c r="E936" s="67"/>
      <c r="F936" s="67"/>
      <c r="G936" s="67"/>
      <c r="H936" s="67"/>
      <c r="I936" s="67"/>
      <c r="J936" s="67"/>
      <c r="K936" s="67"/>
      <c r="L936" s="67"/>
      <c r="M936" s="67"/>
      <c r="N936" s="67"/>
      <c r="O936" s="67"/>
      <c r="P936" s="67"/>
      <c r="Q936" s="67"/>
      <c r="R936" s="67"/>
      <c r="S936" s="67"/>
      <c r="T936" s="67"/>
      <c r="U936" s="67"/>
      <c r="V936" s="67"/>
      <c r="W936" s="67"/>
    </row>
    <row r="937">
      <c r="A937" s="134"/>
      <c r="B937" s="67"/>
      <c r="C937" s="67"/>
      <c r="D937" s="67"/>
      <c r="E937" s="67"/>
      <c r="F937" s="67"/>
      <c r="G937" s="67"/>
      <c r="H937" s="67"/>
      <c r="I937" s="67"/>
      <c r="J937" s="67"/>
      <c r="K937" s="67"/>
      <c r="L937" s="67"/>
      <c r="M937" s="67"/>
      <c r="N937" s="67"/>
      <c r="O937" s="67"/>
      <c r="P937" s="67"/>
      <c r="Q937" s="67"/>
      <c r="R937" s="67"/>
      <c r="S937" s="67"/>
      <c r="T937" s="67"/>
      <c r="U937" s="67"/>
      <c r="V937" s="67"/>
      <c r="W937" s="67"/>
    </row>
    <row r="938">
      <c r="A938" s="134"/>
      <c r="B938" s="67"/>
      <c r="C938" s="67"/>
      <c r="D938" s="67"/>
      <c r="E938" s="67"/>
      <c r="F938" s="67"/>
      <c r="G938" s="67"/>
      <c r="H938" s="67"/>
      <c r="I938" s="67"/>
      <c r="J938" s="67"/>
      <c r="K938" s="67"/>
      <c r="L938" s="67"/>
      <c r="M938" s="67"/>
      <c r="N938" s="67"/>
      <c r="O938" s="67"/>
      <c r="P938" s="67"/>
      <c r="Q938" s="67"/>
      <c r="R938" s="67"/>
      <c r="S938" s="67"/>
      <c r="T938" s="67"/>
      <c r="U938" s="67"/>
      <c r="V938" s="67"/>
      <c r="W938" s="67"/>
    </row>
    <row r="939">
      <c r="A939" s="134"/>
      <c r="B939" s="67"/>
      <c r="C939" s="67"/>
      <c r="D939" s="67"/>
      <c r="E939" s="67"/>
      <c r="F939" s="67"/>
      <c r="G939" s="67"/>
      <c r="H939" s="67"/>
      <c r="I939" s="67"/>
      <c r="J939" s="67"/>
      <c r="K939" s="67"/>
      <c r="L939" s="67"/>
      <c r="M939" s="67"/>
      <c r="N939" s="67"/>
      <c r="O939" s="67"/>
      <c r="P939" s="67"/>
      <c r="Q939" s="67"/>
      <c r="R939" s="67"/>
      <c r="S939" s="67"/>
      <c r="T939" s="67"/>
      <c r="U939" s="67"/>
      <c r="V939" s="67"/>
      <c r="W939" s="67"/>
    </row>
    <row r="940">
      <c r="A940" s="134"/>
      <c r="B940" s="67"/>
      <c r="C940" s="67"/>
      <c r="D940" s="67"/>
      <c r="E940" s="67"/>
      <c r="F940" s="67"/>
      <c r="G940" s="67"/>
      <c r="H940" s="67"/>
      <c r="I940" s="67"/>
      <c r="J940" s="67"/>
      <c r="K940" s="67"/>
      <c r="L940" s="67"/>
      <c r="M940" s="67"/>
      <c r="N940" s="67"/>
      <c r="O940" s="67"/>
      <c r="P940" s="67"/>
      <c r="Q940" s="67"/>
      <c r="R940" s="67"/>
      <c r="S940" s="67"/>
      <c r="T940" s="67"/>
      <c r="U940" s="67"/>
      <c r="V940" s="67"/>
      <c r="W940" s="67"/>
    </row>
    <row r="941">
      <c r="A941" s="134"/>
      <c r="B941" s="67"/>
      <c r="C941" s="67"/>
      <c r="D941" s="67"/>
      <c r="E941" s="67"/>
      <c r="F941" s="67"/>
      <c r="G941" s="67"/>
      <c r="H941" s="67"/>
      <c r="I941" s="67"/>
      <c r="J941" s="67"/>
      <c r="K941" s="67"/>
      <c r="L941" s="67"/>
      <c r="M941" s="67"/>
      <c r="N941" s="67"/>
      <c r="O941" s="67"/>
      <c r="P941" s="67"/>
      <c r="Q941" s="67"/>
      <c r="R941" s="67"/>
      <c r="S941" s="67"/>
      <c r="T941" s="67"/>
      <c r="U941" s="67"/>
      <c r="V941" s="67"/>
      <c r="W941" s="67"/>
    </row>
    <row r="942">
      <c r="A942" s="134"/>
      <c r="B942" s="67"/>
      <c r="C942" s="67"/>
      <c r="D942" s="67"/>
      <c r="E942" s="67"/>
      <c r="F942" s="67"/>
      <c r="G942" s="67"/>
      <c r="H942" s="67"/>
      <c r="I942" s="67"/>
      <c r="J942" s="67"/>
      <c r="K942" s="67"/>
      <c r="L942" s="67"/>
      <c r="M942" s="67"/>
      <c r="N942" s="67"/>
      <c r="O942" s="67"/>
      <c r="P942" s="67"/>
      <c r="Q942" s="67"/>
      <c r="R942" s="67"/>
      <c r="S942" s="67"/>
      <c r="T942" s="67"/>
      <c r="U942" s="67"/>
      <c r="V942" s="67"/>
      <c r="W942" s="67"/>
    </row>
    <row r="943">
      <c r="A943" s="134"/>
      <c r="B943" s="67"/>
      <c r="C943" s="67"/>
      <c r="D943" s="67"/>
      <c r="E943" s="67"/>
      <c r="F943" s="67"/>
      <c r="G943" s="67"/>
      <c r="H943" s="67"/>
      <c r="I943" s="67"/>
      <c r="J943" s="67"/>
      <c r="K943" s="67"/>
      <c r="L943" s="67"/>
      <c r="M943" s="67"/>
      <c r="N943" s="67"/>
      <c r="O943" s="67"/>
      <c r="P943" s="67"/>
      <c r="Q943" s="67"/>
      <c r="R943" s="67"/>
      <c r="S943" s="67"/>
      <c r="T943" s="67"/>
      <c r="U943" s="67"/>
      <c r="V943" s="67"/>
      <c r="W943" s="67"/>
    </row>
    <row r="944">
      <c r="A944" s="134"/>
      <c r="B944" s="67"/>
      <c r="C944" s="67"/>
      <c r="D944" s="67"/>
      <c r="E944" s="67"/>
      <c r="F944" s="67"/>
      <c r="G944" s="67"/>
      <c r="H944" s="67"/>
      <c r="I944" s="67"/>
      <c r="J944" s="67"/>
      <c r="K944" s="67"/>
      <c r="L944" s="67"/>
      <c r="M944" s="67"/>
      <c r="N944" s="67"/>
      <c r="O944" s="67"/>
      <c r="P944" s="67"/>
      <c r="Q944" s="67"/>
      <c r="R944" s="67"/>
      <c r="S944" s="67"/>
      <c r="T944" s="67"/>
      <c r="U944" s="67"/>
      <c r="V944" s="67"/>
      <c r="W944" s="67"/>
    </row>
    <row r="945">
      <c r="A945" s="134"/>
      <c r="B945" s="67"/>
      <c r="C945" s="67"/>
      <c r="D945" s="67"/>
      <c r="E945" s="67"/>
      <c r="F945" s="67"/>
      <c r="G945" s="67"/>
      <c r="H945" s="67"/>
      <c r="I945" s="67"/>
      <c r="J945" s="67"/>
      <c r="K945" s="67"/>
      <c r="L945" s="67"/>
      <c r="M945" s="67"/>
      <c r="N945" s="67"/>
      <c r="O945" s="67"/>
      <c r="P945" s="67"/>
      <c r="Q945" s="67"/>
      <c r="R945" s="67"/>
      <c r="S945" s="67"/>
      <c r="T945" s="67"/>
      <c r="U945" s="67"/>
      <c r="V945" s="67"/>
      <c r="W945" s="67"/>
    </row>
    <row r="946">
      <c r="A946" s="134"/>
      <c r="B946" s="67"/>
      <c r="C946" s="67"/>
      <c r="D946" s="67"/>
      <c r="E946" s="67"/>
      <c r="F946" s="67"/>
      <c r="G946" s="67"/>
      <c r="H946" s="67"/>
      <c r="I946" s="67"/>
      <c r="J946" s="67"/>
      <c r="K946" s="67"/>
      <c r="L946" s="67"/>
      <c r="M946" s="67"/>
      <c r="N946" s="67"/>
      <c r="O946" s="67"/>
      <c r="P946" s="67"/>
      <c r="Q946" s="67"/>
      <c r="R946" s="67"/>
      <c r="S946" s="67"/>
      <c r="T946" s="67"/>
      <c r="U946" s="67"/>
      <c r="V946" s="67"/>
      <c r="W946" s="67"/>
    </row>
    <row r="947">
      <c r="A947" s="134"/>
      <c r="B947" s="67"/>
      <c r="C947" s="67"/>
      <c r="D947" s="67"/>
      <c r="E947" s="67"/>
      <c r="F947" s="67"/>
      <c r="G947" s="67"/>
      <c r="H947" s="67"/>
      <c r="I947" s="67"/>
      <c r="J947" s="67"/>
      <c r="K947" s="67"/>
      <c r="L947" s="67"/>
      <c r="M947" s="67"/>
      <c r="N947" s="67"/>
      <c r="O947" s="67"/>
      <c r="P947" s="67"/>
      <c r="Q947" s="67"/>
      <c r="R947" s="67"/>
      <c r="S947" s="67"/>
      <c r="T947" s="67"/>
      <c r="U947" s="67"/>
      <c r="V947" s="67"/>
      <c r="W947" s="67"/>
    </row>
    <row r="948">
      <c r="A948" s="134"/>
      <c r="B948" s="67"/>
      <c r="C948" s="67"/>
      <c r="D948" s="67"/>
      <c r="E948" s="67"/>
      <c r="F948" s="67"/>
      <c r="G948" s="67"/>
      <c r="H948" s="67"/>
      <c r="I948" s="67"/>
      <c r="J948" s="67"/>
      <c r="K948" s="67"/>
      <c r="L948" s="67"/>
      <c r="M948" s="67"/>
      <c r="N948" s="67"/>
      <c r="O948" s="67"/>
      <c r="P948" s="67"/>
      <c r="Q948" s="67"/>
      <c r="R948" s="67"/>
      <c r="S948" s="67"/>
      <c r="T948" s="67"/>
      <c r="U948" s="67"/>
      <c r="V948" s="67"/>
      <c r="W948" s="67"/>
    </row>
    <row r="949">
      <c r="A949" s="134"/>
      <c r="B949" s="67"/>
      <c r="C949" s="67"/>
      <c r="D949" s="67"/>
      <c r="E949" s="67"/>
      <c r="F949" s="67"/>
      <c r="G949" s="67"/>
      <c r="H949" s="67"/>
      <c r="I949" s="67"/>
      <c r="J949" s="67"/>
      <c r="K949" s="67"/>
      <c r="L949" s="67"/>
      <c r="M949" s="67"/>
      <c r="N949" s="67"/>
      <c r="O949" s="67"/>
      <c r="P949" s="67"/>
      <c r="Q949" s="67"/>
      <c r="R949" s="67"/>
      <c r="S949" s="67"/>
      <c r="T949" s="67"/>
      <c r="U949" s="67"/>
      <c r="V949" s="67"/>
      <c r="W949" s="67"/>
    </row>
    <row r="950">
      <c r="A950" s="134"/>
      <c r="B950" s="67"/>
      <c r="C950" s="67"/>
      <c r="D950" s="67"/>
      <c r="E950" s="67"/>
      <c r="F950" s="67"/>
      <c r="G950" s="67"/>
      <c r="H950" s="67"/>
      <c r="I950" s="67"/>
      <c r="J950" s="67"/>
      <c r="K950" s="67"/>
      <c r="L950" s="67"/>
      <c r="M950" s="67"/>
      <c r="N950" s="67"/>
      <c r="O950" s="67"/>
      <c r="P950" s="67"/>
      <c r="Q950" s="67"/>
      <c r="R950" s="67"/>
      <c r="S950" s="67"/>
      <c r="T950" s="67"/>
      <c r="U950" s="67"/>
      <c r="V950" s="67"/>
      <c r="W950" s="67"/>
    </row>
    <row r="951">
      <c r="A951" s="134"/>
      <c r="B951" s="67"/>
      <c r="C951" s="67"/>
      <c r="D951" s="67"/>
      <c r="E951" s="67"/>
      <c r="F951" s="67"/>
      <c r="G951" s="67"/>
      <c r="H951" s="67"/>
      <c r="I951" s="67"/>
      <c r="J951" s="67"/>
      <c r="K951" s="67"/>
      <c r="L951" s="67"/>
      <c r="M951" s="67"/>
      <c r="N951" s="67"/>
      <c r="O951" s="67"/>
      <c r="P951" s="67"/>
      <c r="Q951" s="67"/>
      <c r="R951" s="67"/>
      <c r="S951" s="67"/>
      <c r="T951" s="67"/>
      <c r="U951" s="67"/>
      <c r="V951" s="67"/>
      <c r="W951" s="67"/>
    </row>
    <row r="952">
      <c r="A952" s="134"/>
      <c r="B952" s="67"/>
      <c r="C952" s="67"/>
      <c r="D952" s="67"/>
      <c r="E952" s="67"/>
      <c r="F952" s="67"/>
      <c r="G952" s="67"/>
      <c r="H952" s="67"/>
      <c r="I952" s="67"/>
      <c r="J952" s="67"/>
      <c r="K952" s="67"/>
      <c r="L952" s="67"/>
      <c r="M952" s="67"/>
      <c r="N952" s="67"/>
      <c r="O952" s="67"/>
      <c r="P952" s="67"/>
      <c r="Q952" s="67"/>
      <c r="R952" s="67"/>
      <c r="S952" s="67"/>
      <c r="T952" s="67"/>
      <c r="U952" s="67"/>
      <c r="V952" s="67"/>
      <c r="W952" s="67"/>
    </row>
    <row r="953">
      <c r="A953" s="134"/>
      <c r="B953" s="67"/>
      <c r="C953" s="67"/>
      <c r="D953" s="67"/>
      <c r="E953" s="67"/>
      <c r="F953" s="67"/>
      <c r="G953" s="67"/>
      <c r="H953" s="67"/>
      <c r="I953" s="67"/>
      <c r="J953" s="67"/>
      <c r="K953" s="67"/>
      <c r="L953" s="67"/>
      <c r="M953" s="67"/>
      <c r="N953" s="67"/>
      <c r="O953" s="67"/>
      <c r="P953" s="67"/>
      <c r="Q953" s="67"/>
      <c r="R953" s="67"/>
      <c r="S953" s="67"/>
      <c r="T953" s="67"/>
      <c r="U953" s="67"/>
      <c r="V953" s="67"/>
      <c r="W953" s="67"/>
    </row>
    <row r="954">
      <c r="A954" s="134"/>
      <c r="B954" s="67"/>
      <c r="C954" s="67"/>
      <c r="D954" s="67"/>
      <c r="E954" s="67"/>
      <c r="F954" s="67"/>
      <c r="G954" s="67"/>
      <c r="H954" s="67"/>
      <c r="I954" s="67"/>
      <c r="J954" s="67"/>
      <c r="K954" s="67"/>
      <c r="L954" s="67"/>
      <c r="M954" s="67"/>
      <c r="N954" s="67"/>
      <c r="O954" s="67"/>
      <c r="P954" s="67"/>
      <c r="Q954" s="67"/>
      <c r="R954" s="67"/>
      <c r="S954" s="67"/>
      <c r="T954" s="67"/>
      <c r="U954" s="67"/>
      <c r="V954" s="67"/>
      <c r="W954" s="67"/>
    </row>
    <row r="955">
      <c r="A955" s="134"/>
      <c r="B955" s="67"/>
      <c r="C955" s="67"/>
      <c r="D955" s="67"/>
      <c r="E955" s="67"/>
      <c r="F955" s="67"/>
      <c r="G955" s="67"/>
      <c r="H955" s="67"/>
      <c r="I955" s="67"/>
      <c r="J955" s="67"/>
      <c r="K955" s="67"/>
      <c r="L955" s="67"/>
      <c r="M955" s="67"/>
      <c r="N955" s="67"/>
      <c r="O955" s="67"/>
      <c r="P955" s="67"/>
      <c r="Q955" s="67"/>
      <c r="R955" s="67"/>
      <c r="S955" s="67"/>
      <c r="T955" s="67"/>
      <c r="U955" s="67"/>
      <c r="V955" s="67"/>
      <c r="W955" s="67"/>
    </row>
    <row r="956">
      <c r="A956" s="134"/>
      <c r="B956" s="67"/>
      <c r="C956" s="67"/>
      <c r="D956" s="67"/>
      <c r="E956" s="67"/>
      <c r="F956" s="67"/>
      <c r="G956" s="67"/>
      <c r="H956" s="67"/>
      <c r="I956" s="67"/>
      <c r="J956" s="67"/>
      <c r="K956" s="67"/>
      <c r="L956" s="67"/>
      <c r="M956" s="67"/>
      <c r="N956" s="67"/>
      <c r="O956" s="67"/>
      <c r="P956" s="67"/>
      <c r="Q956" s="67"/>
      <c r="R956" s="67"/>
      <c r="S956" s="67"/>
      <c r="T956" s="67"/>
      <c r="U956" s="67"/>
      <c r="V956" s="67"/>
      <c r="W956" s="67"/>
    </row>
    <row r="957">
      <c r="A957" s="134"/>
      <c r="B957" s="67"/>
      <c r="C957" s="67"/>
      <c r="D957" s="67"/>
      <c r="E957" s="67"/>
      <c r="F957" s="67"/>
      <c r="G957" s="67"/>
      <c r="H957" s="67"/>
      <c r="I957" s="67"/>
      <c r="J957" s="67"/>
      <c r="K957" s="67"/>
      <c r="L957" s="67"/>
      <c r="M957" s="67"/>
      <c r="N957" s="67"/>
      <c r="O957" s="67"/>
      <c r="P957" s="67"/>
      <c r="Q957" s="67"/>
      <c r="R957" s="67"/>
      <c r="S957" s="67"/>
      <c r="T957" s="67"/>
      <c r="U957" s="67"/>
      <c r="V957" s="67"/>
      <c r="W957" s="67"/>
    </row>
    <row r="958">
      <c r="A958" s="134"/>
      <c r="B958" s="67"/>
      <c r="C958" s="67"/>
      <c r="D958" s="67"/>
      <c r="E958" s="67"/>
      <c r="F958" s="67"/>
      <c r="G958" s="67"/>
      <c r="H958" s="67"/>
      <c r="I958" s="67"/>
      <c r="J958" s="67"/>
      <c r="K958" s="67"/>
      <c r="L958" s="67"/>
      <c r="M958" s="67"/>
      <c r="N958" s="67"/>
      <c r="O958" s="67"/>
      <c r="P958" s="67"/>
      <c r="Q958" s="67"/>
      <c r="R958" s="67"/>
      <c r="S958" s="67"/>
      <c r="T958" s="67"/>
      <c r="U958" s="67"/>
      <c r="V958" s="67"/>
      <c r="W958" s="67"/>
    </row>
    <row r="959">
      <c r="A959" s="134"/>
      <c r="B959" s="67"/>
      <c r="C959" s="67"/>
      <c r="D959" s="67"/>
      <c r="E959" s="67"/>
      <c r="F959" s="67"/>
      <c r="G959" s="67"/>
      <c r="H959" s="67"/>
      <c r="I959" s="67"/>
      <c r="J959" s="67"/>
      <c r="K959" s="67"/>
      <c r="L959" s="67"/>
      <c r="M959" s="67"/>
      <c r="N959" s="67"/>
      <c r="O959" s="67"/>
      <c r="P959" s="67"/>
      <c r="Q959" s="67"/>
      <c r="R959" s="67"/>
      <c r="S959" s="67"/>
      <c r="T959" s="67"/>
      <c r="U959" s="67"/>
      <c r="V959" s="67"/>
      <c r="W959" s="67"/>
    </row>
    <row r="960">
      <c r="A960" s="134"/>
      <c r="B960" s="67"/>
      <c r="C960" s="67"/>
      <c r="D960" s="67"/>
      <c r="E960" s="67"/>
      <c r="F960" s="67"/>
      <c r="G960" s="67"/>
      <c r="H960" s="67"/>
      <c r="I960" s="67"/>
      <c r="J960" s="67"/>
      <c r="K960" s="67"/>
      <c r="L960" s="67"/>
      <c r="M960" s="67"/>
      <c r="N960" s="67"/>
      <c r="O960" s="67"/>
      <c r="P960" s="67"/>
      <c r="Q960" s="67"/>
      <c r="R960" s="67"/>
      <c r="S960" s="67"/>
      <c r="T960" s="67"/>
      <c r="U960" s="67"/>
      <c r="V960" s="67"/>
      <c r="W960" s="67"/>
    </row>
    <row r="961">
      <c r="A961" s="134"/>
      <c r="B961" s="67"/>
      <c r="C961" s="67"/>
      <c r="D961" s="67"/>
      <c r="E961" s="67"/>
      <c r="F961" s="67"/>
      <c r="G961" s="67"/>
      <c r="H961" s="67"/>
      <c r="I961" s="67"/>
      <c r="J961" s="67"/>
      <c r="K961" s="67"/>
      <c r="L961" s="67"/>
      <c r="M961" s="67"/>
      <c r="N961" s="67"/>
      <c r="O961" s="67"/>
      <c r="P961" s="67"/>
      <c r="Q961" s="67"/>
      <c r="R961" s="67"/>
      <c r="S961" s="67"/>
      <c r="T961" s="67"/>
      <c r="U961" s="67"/>
      <c r="V961" s="67"/>
      <c r="W961" s="67"/>
    </row>
    <row r="962">
      <c r="A962" s="134"/>
      <c r="B962" s="67"/>
      <c r="C962" s="67"/>
      <c r="D962" s="67"/>
      <c r="E962" s="67"/>
      <c r="F962" s="67"/>
      <c r="G962" s="67"/>
      <c r="H962" s="67"/>
      <c r="I962" s="67"/>
      <c r="J962" s="67"/>
      <c r="K962" s="67"/>
      <c r="L962" s="67"/>
      <c r="M962" s="67"/>
      <c r="N962" s="67"/>
      <c r="O962" s="67"/>
      <c r="P962" s="67"/>
      <c r="Q962" s="67"/>
      <c r="R962" s="67"/>
      <c r="S962" s="67"/>
      <c r="T962" s="67"/>
      <c r="U962" s="67"/>
      <c r="V962" s="67"/>
      <c r="W962" s="67"/>
    </row>
    <row r="963">
      <c r="A963" s="134"/>
      <c r="B963" s="67"/>
      <c r="C963" s="67"/>
      <c r="D963" s="67"/>
      <c r="E963" s="67"/>
      <c r="F963" s="67"/>
      <c r="G963" s="67"/>
      <c r="H963" s="67"/>
      <c r="I963" s="67"/>
      <c r="J963" s="67"/>
      <c r="K963" s="67"/>
      <c r="L963" s="67"/>
      <c r="M963" s="67"/>
      <c r="N963" s="67"/>
      <c r="O963" s="67"/>
      <c r="P963" s="67"/>
      <c r="Q963" s="67"/>
      <c r="R963" s="67"/>
      <c r="S963" s="67"/>
      <c r="T963" s="67"/>
      <c r="U963" s="67"/>
      <c r="V963" s="67"/>
      <c r="W963" s="67"/>
    </row>
    <row r="964">
      <c r="A964" s="134"/>
      <c r="B964" s="67"/>
      <c r="C964" s="67"/>
      <c r="D964" s="67"/>
      <c r="E964" s="67"/>
      <c r="F964" s="67"/>
      <c r="G964" s="67"/>
      <c r="H964" s="67"/>
      <c r="I964" s="67"/>
      <c r="J964" s="67"/>
      <c r="K964" s="67"/>
      <c r="L964" s="67"/>
      <c r="M964" s="67"/>
      <c r="N964" s="67"/>
      <c r="O964" s="67"/>
      <c r="P964" s="67"/>
      <c r="Q964" s="67"/>
      <c r="R964" s="67"/>
      <c r="S964" s="67"/>
      <c r="T964" s="67"/>
      <c r="U964" s="67"/>
      <c r="V964" s="67"/>
      <c r="W964" s="67"/>
    </row>
    <row r="965">
      <c r="A965" s="134"/>
      <c r="B965" s="67"/>
      <c r="C965" s="67"/>
      <c r="D965" s="67"/>
      <c r="E965" s="67"/>
      <c r="F965" s="67"/>
      <c r="G965" s="67"/>
      <c r="H965" s="67"/>
      <c r="I965" s="67"/>
      <c r="J965" s="67"/>
      <c r="K965" s="67"/>
      <c r="L965" s="67"/>
      <c r="M965" s="67"/>
      <c r="N965" s="67"/>
      <c r="O965" s="67"/>
      <c r="P965" s="67"/>
      <c r="Q965" s="67"/>
      <c r="R965" s="67"/>
      <c r="S965" s="67"/>
      <c r="T965" s="67"/>
      <c r="U965" s="67"/>
      <c r="V965" s="67"/>
      <c r="W965" s="67"/>
    </row>
    <row r="966">
      <c r="A966" s="134"/>
      <c r="B966" s="67"/>
      <c r="C966" s="67"/>
      <c r="D966" s="67"/>
      <c r="E966" s="67"/>
      <c r="F966" s="67"/>
      <c r="G966" s="67"/>
      <c r="H966" s="67"/>
      <c r="I966" s="67"/>
      <c r="J966" s="67"/>
      <c r="K966" s="67"/>
      <c r="L966" s="67"/>
      <c r="M966" s="67"/>
      <c r="N966" s="67"/>
      <c r="O966" s="67"/>
      <c r="P966" s="67"/>
      <c r="Q966" s="67"/>
      <c r="R966" s="67"/>
      <c r="S966" s="67"/>
      <c r="T966" s="67"/>
      <c r="U966" s="67"/>
      <c r="V966" s="67"/>
      <c r="W966" s="67"/>
    </row>
    <row r="967">
      <c r="A967" s="134"/>
      <c r="B967" s="67"/>
      <c r="C967" s="67"/>
      <c r="D967" s="67"/>
      <c r="E967" s="67"/>
      <c r="F967" s="67"/>
      <c r="G967" s="67"/>
      <c r="H967" s="67"/>
      <c r="I967" s="67"/>
      <c r="J967" s="67"/>
      <c r="K967" s="67"/>
      <c r="L967" s="67"/>
      <c r="M967" s="67"/>
      <c r="N967" s="67"/>
      <c r="O967" s="67"/>
      <c r="P967" s="67"/>
      <c r="Q967" s="67"/>
      <c r="R967" s="67"/>
      <c r="S967" s="67"/>
      <c r="T967" s="67"/>
      <c r="U967" s="67"/>
      <c r="V967" s="67"/>
      <c r="W967" s="67"/>
    </row>
    <row r="968">
      <c r="A968" s="134"/>
      <c r="B968" s="67"/>
      <c r="C968" s="67"/>
      <c r="D968" s="67"/>
      <c r="E968" s="67"/>
      <c r="F968" s="67"/>
      <c r="G968" s="67"/>
      <c r="H968" s="67"/>
      <c r="I968" s="67"/>
      <c r="J968" s="67"/>
      <c r="K968" s="67"/>
      <c r="L968" s="67"/>
      <c r="M968" s="67"/>
      <c r="N968" s="67"/>
      <c r="O968" s="67"/>
      <c r="P968" s="67"/>
      <c r="Q968" s="67"/>
      <c r="R968" s="67"/>
      <c r="S968" s="67"/>
      <c r="T968" s="67"/>
      <c r="U968" s="67"/>
      <c r="V968" s="67"/>
      <c r="W968" s="67"/>
    </row>
    <row r="969">
      <c r="A969" s="134"/>
      <c r="B969" s="67"/>
      <c r="C969" s="67"/>
      <c r="D969" s="67"/>
      <c r="E969" s="67"/>
      <c r="F969" s="67"/>
      <c r="G969" s="67"/>
      <c r="H969" s="67"/>
      <c r="I969" s="67"/>
      <c r="J969" s="67"/>
      <c r="K969" s="67"/>
      <c r="L969" s="67"/>
      <c r="M969" s="67"/>
      <c r="N969" s="67"/>
      <c r="O969" s="67"/>
      <c r="P969" s="67"/>
      <c r="Q969" s="67"/>
      <c r="R969" s="67"/>
      <c r="S969" s="67"/>
      <c r="T969" s="67"/>
      <c r="U969" s="67"/>
      <c r="V969" s="67"/>
      <c r="W969" s="67"/>
    </row>
    <row r="970">
      <c r="A970" s="134"/>
      <c r="B970" s="67"/>
      <c r="C970" s="67"/>
      <c r="D970" s="67"/>
      <c r="E970" s="67"/>
      <c r="F970" s="67"/>
      <c r="G970" s="67"/>
      <c r="H970" s="67"/>
      <c r="I970" s="67"/>
      <c r="J970" s="67"/>
      <c r="K970" s="67"/>
      <c r="L970" s="67"/>
      <c r="M970" s="67"/>
      <c r="N970" s="67"/>
      <c r="O970" s="67"/>
      <c r="P970" s="67"/>
      <c r="Q970" s="67"/>
      <c r="R970" s="67"/>
      <c r="S970" s="67"/>
      <c r="T970" s="67"/>
      <c r="U970" s="67"/>
      <c r="V970" s="67"/>
      <c r="W970" s="67"/>
    </row>
    <row r="971">
      <c r="A971" s="134"/>
      <c r="B971" s="67"/>
      <c r="C971" s="67"/>
      <c r="D971" s="67"/>
      <c r="E971" s="67"/>
      <c r="F971" s="67"/>
      <c r="G971" s="67"/>
      <c r="H971" s="67"/>
      <c r="I971" s="67"/>
      <c r="J971" s="67"/>
      <c r="K971" s="67"/>
      <c r="L971" s="67"/>
      <c r="M971" s="67"/>
      <c r="N971" s="67"/>
      <c r="O971" s="67"/>
      <c r="P971" s="67"/>
      <c r="Q971" s="67"/>
      <c r="R971" s="67"/>
      <c r="S971" s="67"/>
      <c r="T971" s="67"/>
      <c r="U971" s="67"/>
      <c r="V971" s="67"/>
      <c r="W971" s="67"/>
    </row>
    <row r="972">
      <c r="A972" s="134"/>
      <c r="B972" s="67"/>
      <c r="C972" s="67"/>
      <c r="D972" s="67"/>
      <c r="E972" s="67"/>
      <c r="F972" s="67"/>
      <c r="G972" s="67"/>
      <c r="H972" s="67"/>
      <c r="I972" s="67"/>
      <c r="J972" s="67"/>
      <c r="K972" s="67"/>
      <c r="L972" s="67"/>
      <c r="M972" s="67"/>
      <c r="N972" s="67"/>
      <c r="O972" s="67"/>
      <c r="P972" s="67"/>
      <c r="Q972" s="67"/>
      <c r="R972" s="67"/>
      <c r="S972" s="67"/>
      <c r="T972" s="67"/>
      <c r="U972" s="67"/>
      <c r="V972" s="67"/>
      <c r="W972" s="67"/>
    </row>
    <row r="973">
      <c r="A973" s="134"/>
      <c r="B973" s="67"/>
      <c r="C973" s="67"/>
      <c r="D973" s="67"/>
      <c r="E973" s="67"/>
      <c r="F973" s="67"/>
      <c r="G973" s="67"/>
      <c r="H973" s="67"/>
      <c r="I973" s="67"/>
      <c r="J973" s="67"/>
      <c r="K973" s="67"/>
      <c r="L973" s="67"/>
      <c r="M973" s="67"/>
      <c r="N973" s="67"/>
      <c r="O973" s="67"/>
      <c r="P973" s="67"/>
      <c r="Q973" s="67"/>
      <c r="R973" s="67"/>
      <c r="S973" s="67"/>
      <c r="T973" s="67"/>
      <c r="U973" s="67"/>
      <c r="V973" s="67"/>
      <c r="W973" s="67"/>
    </row>
    <row r="974">
      <c r="A974" s="134"/>
      <c r="B974" s="67"/>
      <c r="C974" s="67"/>
      <c r="D974" s="67"/>
      <c r="E974" s="67"/>
      <c r="F974" s="67"/>
      <c r="G974" s="67"/>
      <c r="H974" s="67"/>
      <c r="I974" s="67"/>
      <c r="J974" s="67"/>
      <c r="K974" s="67"/>
      <c r="L974" s="67"/>
      <c r="M974" s="67"/>
      <c r="N974" s="67"/>
      <c r="O974" s="67"/>
      <c r="P974" s="67"/>
      <c r="Q974" s="67"/>
      <c r="R974" s="67"/>
      <c r="S974" s="67"/>
      <c r="T974" s="67"/>
      <c r="U974" s="67"/>
      <c r="V974" s="67"/>
      <c r="W974" s="67"/>
    </row>
    <row r="975">
      <c r="A975" s="134"/>
      <c r="B975" s="67"/>
      <c r="C975" s="67"/>
      <c r="D975" s="67"/>
      <c r="E975" s="67"/>
      <c r="F975" s="67"/>
      <c r="G975" s="67"/>
      <c r="H975" s="67"/>
      <c r="I975" s="67"/>
      <c r="J975" s="67"/>
      <c r="K975" s="67"/>
      <c r="L975" s="67"/>
      <c r="M975" s="67"/>
      <c r="N975" s="67"/>
      <c r="O975" s="67"/>
      <c r="P975" s="67"/>
      <c r="Q975" s="67"/>
      <c r="R975" s="67"/>
      <c r="S975" s="67"/>
      <c r="T975" s="67"/>
      <c r="U975" s="67"/>
      <c r="V975" s="67"/>
      <c r="W975" s="67"/>
    </row>
    <row r="976">
      <c r="A976" s="134"/>
      <c r="B976" s="67"/>
      <c r="C976" s="67"/>
      <c r="D976" s="67"/>
      <c r="E976" s="67"/>
      <c r="F976" s="67"/>
      <c r="G976" s="67"/>
      <c r="H976" s="67"/>
      <c r="I976" s="67"/>
      <c r="J976" s="67"/>
      <c r="K976" s="67"/>
      <c r="L976" s="67"/>
      <c r="M976" s="67"/>
      <c r="N976" s="67"/>
      <c r="O976" s="67"/>
      <c r="P976" s="67"/>
      <c r="Q976" s="67"/>
      <c r="R976" s="67"/>
      <c r="S976" s="67"/>
      <c r="T976" s="67"/>
      <c r="U976" s="67"/>
      <c r="V976" s="67"/>
      <c r="W976" s="67"/>
    </row>
    <row r="977">
      <c r="A977" s="134"/>
      <c r="B977" s="67"/>
      <c r="C977" s="67"/>
      <c r="D977" s="67"/>
      <c r="E977" s="67"/>
      <c r="F977" s="67"/>
      <c r="G977" s="67"/>
      <c r="H977" s="67"/>
      <c r="I977" s="67"/>
      <c r="J977" s="67"/>
      <c r="K977" s="67"/>
      <c r="L977" s="67"/>
      <c r="M977" s="67"/>
      <c r="N977" s="67"/>
      <c r="O977" s="67"/>
      <c r="P977" s="67"/>
      <c r="Q977" s="67"/>
      <c r="R977" s="67"/>
      <c r="S977" s="67"/>
      <c r="T977" s="67"/>
      <c r="U977" s="67"/>
      <c r="V977" s="67"/>
      <c r="W977" s="67"/>
    </row>
    <row r="978">
      <c r="A978" s="134"/>
      <c r="B978" s="67"/>
      <c r="C978" s="67"/>
      <c r="D978" s="67"/>
      <c r="E978" s="67"/>
      <c r="F978" s="67"/>
      <c r="G978" s="67"/>
      <c r="H978" s="67"/>
      <c r="I978" s="67"/>
      <c r="J978" s="67"/>
      <c r="K978" s="67"/>
      <c r="L978" s="67"/>
      <c r="M978" s="67"/>
      <c r="N978" s="67"/>
      <c r="O978" s="67"/>
      <c r="P978" s="67"/>
      <c r="Q978" s="67"/>
      <c r="R978" s="67"/>
      <c r="S978" s="67"/>
      <c r="T978" s="67"/>
      <c r="U978" s="67"/>
      <c r="V978" s="67"/>
      <c r="W978" s="67"/>
    </row>
    <row r="979">
      <c r="A979" s="134"/>
      <c r="B979" s="67"/>
      <c r="C979" s="67"/>
      <c r="D979" s="67"/>
      <c r="E979" s="67"/>
      <c r="F979" s="67"/>
      <c r="G979" s="67"/>
      <c r="H979" s="67"/>
      <c r="I979" s="67"/>
      <c r="J979" s="67"/>
      <c r="K979" s="67"/>
      <c r="L979" s="67"/>
      <c r="M979" s="67"/>
      <c r="N979" s="67"/>
      <c r="O979" s="67"/>
      <c r="P979" s="67"/>
      <c r="Q979" s="67"/>
      <c r="R979" s="67"/>
      <c r="S979" s="67"/>
      <c r="T979" s="67"/>
      <c r="U979" s="67"/>
      <c r="V979" s="67"/>
      <c r="W979" s="67"/>
    </row>
    <row r="980">
      <c r="A980" s="134"/>
      <c r="B980" s="67"/>
      <c r="C980" s="67"/>
      <c r="D980" s="67"/>
      <c r="E980" s="67"/>
      <c r="F980" s="67"/>
      <c r="G980" s="67"/>
      <c r="H980" s="67"/>
      <c r="I980" s="67"/>
      <c r="J980" s="67"/>
      <c r="K980" s="67"/>
      <c r="L980" s="67"/>
      <c r="M980" s="67"/>
      <c r="N980" s="67"/>
      <c r="O980" s="67"/>
      <c r="P980" s="67"/>
      <c r="Q980" s="67"/>
      <c r="R980" s="67"/>
      <c r="S980" s="67"/>
      <c r="T980" s="67"/>
      <c r="U980" s="67"/>
      <c r="V980" s="67"/>
      <c r="W980" s="67"/>
    </row>
    <row r="981">
      <c r="A981" s="134"/>
      <c r="B981" s="67"/>
      <c r="C981" s="67"/>
      <c r="D981" s="67"/>
      <c r="E981" s="67"/>
      <c r="F981" s="67"/>
      <c r="G981" s="67"/>
      <c r="H981" s="67"/>
      <c r="I981" s="67"/>
      <c r="J981" s="67"/>
      <c r="K981" s="67"/>
      <c r="L981" s="67"/>
      <c r="M981" s="67"/>
      <c r="N981" s="67"/>
      <c r="O981" s="67"/>
      <c r="P981" s="67"/>
      <c r="Q981" s="67"/>
      <c r="R981" s="67"/>
      <c r="S981" s="67"/>
      <c r="T981" s="67"/>
      <c r="U981" s="67"/>
      <c r="V981" s="67"/>
      <c r="W981" s="67"/>
    </row>
    <row r="982">
      <c r="A982" s="134"/>
      <c r="B982" s="67"/>
      <c r="C982" s="67"/>
      <c r="D982" s="67"/>
      <c r="E982" s="67"/>
      <c r="F982" s="67"/>
      <c r="G982" s="67"/>
      <c r="H982" s="67"/>
      <c r="I982" s="67"/>
      <c r="J982" s="67"/>
      <c r="K982" s="67"/>
      <c r="L982" s="67"/>
      <c r="M982" s="67"/>
      <c r="N982" s="67"/>
      <c r="O982" s="67"/>
      <c r="P982" s="67"/>
      <c r="Q982" s="67"/>
      <c r="R982" s="67"/>
      <c r="S982" s="67"/>
      <c r="T982" s="67"/>
      <c r="U982" s="67"/>
      <c r="V982" s="67"/>
      <c r="W982" s="67"/>
    </row>
    <row r="983">
      <c r="A983" s="134"/>
      <c r="B983" s="67"/>
      <c r="C983" s="67"/>
      <c r="D983" s="67"/>
      <c r="E983" s="67"/>
      <c r="F983" s="67"/>
      <c r="G983" s="67"/>
      <c r="H983" s="67"/>
      <c r="I983" s="67"/>
      <c r="J983" s="67"/>
      <c r="K983" s="67"/>
      <c r="L983" s="67"/>
      <c r="M983" s="67"/>
      <c r="N983" s="67"/>
      <c r="O983" s="67"/>
      <c r="P983" s="67"/>
      <c r="Q983" s="67"/>
      <c r="R983" s="67"/>
      <c r="S983" s="67"/>
      <c r="T983" s="67"/>
      <c r="U983" s="67"/>
      <c r="V983" s="67"/>
      <c r="W983" s="67"/>
    </row>
    <row r="984">
      <c r="A984" s="134"/>
      <c r="B984" s="67"/>
      <c r="C984" s="67"/>
      <c r="D984" s="67"/>
      <c r="E984" s="67"/>
      <c r="F984" s="67"/>
      <c r="G984" s="67"/>
      <c r="H984" s="67"/>
      <c r="I984" s="67"/>
      <c r="J984" s="67"/>
      <c r="K984" s="67"/>
      <c r="L984" s="67"/>
      <c r="M984" s="67"/>
      <c r="N984" s="67"/>
      <c r="O984" s="67"/>
      <c r="P984" s="67"/>
      <c r="Q984" s="67"/>
      <c r="R984" s="67"/>
      <c r="S984" s="67"/>
      <c r="T984" s="67"/>
      <c r="U984" s="67"/>
      <c r="V984" s="67"/>
      <c r="W984" s="67"/>
    </row>
    <row r="985">
      <c r="A985" s="134"/>
      <c r="B985" s="67"/>
      <c r="C985" s="67"/>
      <c r="D985" s="67"/>
      <c r="E985" s="67"/>
      <c r="F985" s="67"/>
      <c r="G985" s="67"/>
      <c r="H985" s="67"/>
      <c r="I985" s="67"/>
      <c r="J985" s="67"/>
      <c r="K985" s="67"/>
      <c r="L985" s="67"/>
      <c r="M985" s="67"/>
      <c r="N985" s="67"/>
      <c r="O985" s="67"/>
      <c r="P985" s="67"/>
      <c r="Q985" s="67"/>
      <c r="R985" s="67"/>
      <c r="S985" s="67"/>
      <c r="T985" s="67"/>
      <c r="U985" s="67"/>
      <c r="V985" s="67"/>
      <c r="W985" s="67"/>
    </row>
    <row r="986">
      <c r="A986" s="134"/>
      <c r="B986" s="67"/>
      <c r="C986" s="67"/>
      <c r="D986" s="67"/>
      <c r="E986" s="67"/>
      <c r="F986" s="67"/>
      <c r="G986" s="67"/>
      <c r="H986" s="67"/>
      <c r="I986" s="67"/>
      <c r="J986" s="67"/>
      <c r="K986" s="67"/>
      <c r="L986" s="67"/>
      <c r="M986" s="67"/>
      <c r="N986" s="67"/>
      <c r="O986" s="67"/>
      <c r="P986" s="67"/>
      <c r="Q986" s="67"/>
      <c r="R986" s="67"/>
      <c r="S986" s="67"/>
      <c r="T986" s="67"/>
      <c r="U986" s="67"/>
      <c r="V986" s="67"/>
      <c r="W986" s="67"/>
    </row>
    <row r="987">
      <c r="A987" s="134"/>
      <c r="B987" s="67"/>
      <c r="C987" s="67"/>
      <c r="D987" s="67"/>
      <c r="E987" s="67"/>
      <c r="F987" s="67"/>
      <c r="G987" s="67"/>
      <c r="H987" s="67"/>
      <c r="I987" s="67"/>
      <c r="J987" s="67"/>
      <c r="K987" s="67"/>
      <c r="L987" s="67"/>
      <c r="M987" s="67"/>
      <c r="N987" s="67"/>
      <c r="O987" s="67"/>
      <c r="P987" s="67"/>
      <c r="Q987" s="67"/>
      <c r="R987" s="67"/>
      <c r="S987" s="67"/>
      <c r="T987" s="67"/>
      <c r="U987" s="67"/>
      <c r="V987" s="67"/>
      <c r="W987" s="67"/>
    </row>
    <row r="988">
      <c r="A988" s="134"/>
      <c r="B988" s="67"/>
      <c r="C988" s="67"/>
      <c r="D988" s="67"/>
      <c r="E988" s="67"/>
      <c r="F988" s="67"/>
      <c r="G988" s="67"/>
      <c r="H988" s="67"/>
      <c r="I988" s="67"/>
      <c r="J988" s="67"/>
      <c r="K988" s="67"/>
      <c r="L988" s="67"/>
      <c r="M988" s="67"/>
      <c r="N988" s="67"/>
      <c r="O988" s="67"/>
      <c r="P988" s="67"/>
      <c r="Q988" s="67"/>
      <c r="R988" s="67"/>
      <c r="S988" s="67"/>
      <c r="T988" s="67"/>
      <c r="U988" s="67"/>
      <c r="V988" s="67"/>
      <c r="W988" s="67"/>
    </row>
    <row r="989">
      <c r="A989" s="134"/>
      <c r="B989" s="67"/>
      <c r="C989" s="67"/>
      <c r="D989" s="67"/>
      <c r="E989" s="67"/>
      <c r="F989" s="67"/>
      <c r="G989" s="67"/>
      <c r="H989" s="67"/>
      <c r="I989" s="67"/>
      <c r="J989" s="67"/>
      <c r="K989" s="67"/>
      <c r="L989" s="67"/>
      <c r="M989" s="67"/>
      <c r="N989" s="67"/>
      <c r="O989" s="67"/>
      <c r="P989" s="67"/>
      <c r="Q989" s="67"/>
      <c r="R989" s="67"/>
      <c r="S989" s="67"/>
      <c r="T989" s="67"/>
      <c r="U989" s="67"/>
      <c r="V989" s="67"/>
      <c r="W989" s="67"/>
    </row>
    <row r="990">
      <c r="A990" s="134"/>
      <c r="B990" s="67"/>
      <c r="C990" s="67"/>
      <c r="D990" s="67"/>
      <c r="E990" s="67"/>
      <c r="F990" s="67"/>
      <c r="G990" s="67"/>
      <c r="H990" s="67"/>
      <c r="I990" s="67"/>
      <c r="J990" s="67"/>
      <c r="K990" s="67"/>
      <c r="L990" s="67"/>
      <c r="M990" s="67"/>
      <c r="N990" s="67"/>
      <c r="O990" s="67"/>
      <c r="P990" s="67"/>
      <c r="Q990" s="67"/>
      <c r="R990" s="67"/>
      <c r="S990" s="67"/>
      <c r="T990" s="67"/>
      <c r="U990" s="67"/>
      <c r="V990" s="67"/>
      <c r="W990" s="67"/>
    </row>
    <row r="991">
      <c r="A991" s="134"/>
      <c r="B991" s="67"/>
      <c r="C991" s="67"/>
      <c r="D991" s="67"/>
      <c r="E991" s="67"/>
      <c r="F991" s="67"/>
      <c r="G991" s="67"/>
      <c r="H991" s="67"/>
      <c r="I991" s="67"/>
      <c r="J991" s="67"/>
      <c r="K991" s="67"/>
      <c r="L991" s="67"/>
      <c r="M991" s="67"/>
      <c r="N991" s="67"/>
      <c r="O991" s="67"/>
      <c r="P991" s="67"/>
      <c r="Q991" s="67"/>
      <c r="R991" s="67"/>
      <c r="S991" s="67"/>
      <c r="T991" s="67"/>
      <c r="U991" s="67"/>
      <c r="V991" s="67"/>
      <c r="W991" s="67"/>
    </row>
    <row r="992">
      <c r="A992" s="134"/>
      <c r="B992" s="67"/>
      <c r="C992" s="67"/>
      <c r="D992" s="67"/>
      <c r="E992" s="67"/>
      <c r="F992" s="67"/>
      <c r="G992" s="67"/>
      <c r="H992" s="67"/>
      <c r="I992" s="67"/>
      <c r="J992" s="67"/>
      <c r="K992" s="67"/>
      <c r="L992" s="67"/>
      <c r="M992" s="67"/>
      <c r="N992" s="67"/>
      <c r="O992" s="67"/>
      <c r="P992" s="67"/>
      <c r="Q992" s="67"/>
      <c r="R992" s="67"/>
      <c r="S992" s="67"/>
      <c r="T992" s="67"/>
      <c r="U992" s="67"/>
      <c r="V992" s="67"/>
      <c r="W992" s="67"/>
    </row>
    <row r="993">
      <c r="A993" s="134"/>
      <c r="B993" s="67"/>
      <c r="C993" s="67"/>
      <c r="D993" s="67"/>
      <c r="E993" s="67"/>
      <c r="F993" s="67"/>
      <c r="G993" s="67"/>
      <c r="H993" s="67"/>
      <c r="I993" s="67"/>
      <c r="J993" s="67"/>
      <c r="K993" s="67"/>
      <c r="L993" s="67"/>
      <c r="M993" s="67"/>
      <c r="N993" s="67"/>
      <c r="O993" s="67"/>
      <c r="P993" s="67"/>
      <c r="Q993" s="67"/>
      <c r="R993" s="67"/>
      <c r="S993" s="67"/>
      <c r="T993" s="67"/>
      <c r="U993" s="67"/>
      <c r="V993" s="67"/>
      <c r="W993" s="67"/>
    </row>
    <row r="994">
      <c r="A994" s="134"/>
      <c r="B994" s="67"/>
      <c r="C994" s="67"/>
      <c r="D994" s="67"/>
      <c r="E994" s="67"/>
      <c r="F994" s="67"/>
      <c r="G994" s="67"/>
      <c r="H994" s="67"/>
      <c r="I994" s="67"/>
      <c r="J994" s="67"/>
      <c r="K994" s="67"/>
      <c r="L994" s="67"/>
      <c r="M994" s="67"/>
      <c r="N994" s="67"/>
      <c r="O994" s="67"/>
      <c r="P994" s="67"/>
      <c r="Q994" s="67"/>
      <c r="R994" s="67"/>
      <c r="S994" s="67"/>
      <c r="T994" s="67"/>
      <c r="U994" s="67"/>
      <c r="V994" s="67"/>
      <c r="W994" s="67"/>
    </row>
    <row r="995">
      <c r="A995" s="134"/>
      <c r="B995" s="67"/>
      <c r="C995" s="67"/>
      <c r="D995" s="67"/>
      <c r="E995" s="67"/>
      <c r="F995" s="67"/>
      <c r="G995" s="67"/>
      <c r="H995" s="67"/>
      <c r="I995" s="67"/>
      <c r="J995" s="67"/>
      <c r="K995" s="67"/>
      <c r="L995" s="67"/>
      <c r="M995" s="67"/>
      <c r="N995" s="67"/>
      <c r="O995" s="67"/>
      <c r="P995" s="67"/>
      <c r="Q995" s="67"/>
      <c r="R995" s="67"/>
      <c r="S995" s="67"/>
      <c r="T995" s="67"/>
      <c r="U995" s="67"/>
      <c r="V995" s="67"/>
      <c r="W995" s="67"/>
    </row>
    <row r="996">
      <c r="A996" s="134"/>
      <c r="B996" s="67"/>
      <c r="C996" s="67"/>
      <c r="D996" s="67"/>
      <c r="E996" s="67"/>
      <c r="F996" s="67"/>
      <c r="G996" s="67"/>
      <c r="H996" s="67"/>
      <c r="I996" s="67"/>
      <c r="J996" s="67"/>
      <c r="K996" s="67"/>
      <c r="L996" s="67"/>
      <c r="M996" s="67"/>
      <c r="N996" s="67"/>
      <c r="O996" s="67"/>
      <c r="P996" s="67"/>
      <c r="Q996" s="67"/>
      <c r="R996" s="67"/>
      <c r="S996" s="67"/>
      <c r="T996" s="67"/>
      <c r="U996" s="67"/>
      <c r="V996" s="67"/>
      <c r="W996" s="67"/>
    </row>
    <row r="997">
      <c r="A997" s="134"/>
      <c r="B997" s="67"/>
      <c r="C997" s="67"/>
      <c r="D997" s="67"/>
      <c r="E997" s="67"/>
      <c r="F997" s="67"/>
      <c r="G997" s="67"/>
      <c r="H997" s="67"/>
      <c r="I997" s="67"/>
      <c r="J997" s="67"/>
      <c r="K997" s="67"/>
      <c r="L997" s="67"/>
      <c r="M997" s="67"/>
      <c r="N997" s="67"/>
      <c r="O997" s="67"/>
      <c r="P997" s="67"/>
      <c r="Q997" s="67"/>
      <c r="R997" s="67"/>
      <c r="S997" s="67"/>
      <c r="T997" s="67"/>
      <c r="U997" s="67"/>
      <c r="V997" s="67"/>
      <c r="W997" s="67"/>
    </row>
    <row r="998">
      <c r="A998" s="134"/>
      <c r="B998" s="67"/>
      <c r="C998" s="67"/>
      <c r="D998" s="67"/>
      <c r="E998" s="67"/>
      <c r="F998" s="67"/>
      <c r="G998" s="67"/>
      <c r="H998" s="67"/>
      <c r="I998" s="67"/>
      <c r="J998" s="67"/>
      <c r="K998" s="67"/>
      <c r="L998" s="67"/>
      <c r="M998" s="67"/>
      <c r="N998" s="67"/>
      <c r="O998" s="67"/>
      <c r="P998" s="67"/>
      <c r="Q998" s="67"/>
      <c r="R998" s="67"/>
      <c r="S998" s="67"/>
      <c r="T998" s="67"/>
      <c r="U998" s="67"/>
      <c r="V998" s="67"/>
      <c r="W998" s="67"/>
    </row>
    <row r="999">
      <c r="A999" s="134"/>
      <c r="B999" s="67"/>
      <c r="C999" s="67"/>
      <c r="D999" s="67"/>
      <c r="E999" s="67"/>
      <c r="F999" s="67"/>
      <c r="G999" s="67"/>
      <c r="H999" s="67"/>
      <c r="I999" s="67"/>
      <c r="J999" s="67"/>
      <c r="K999" s="67"/>
      <c r="L999" s="67"/>
      <c r="M999" s="67"/>
      <c r="N999" s="67"/>
      <c r="O999" s="67"/>
      <c r="P999" s="67"/>
      <c r="Q999" s="67"/>
      <c r="R999" s="67"/>
      <c r="S999" s="67"/>
      <c r="T999" s="67"/>
      <c r="U999" s="67"/>
      <c r="V999" s="67"/>
      <c r="W999" s="67"/>
    </row>
    <row r="1000">
      <c r="A1000" s="134"/>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row>
    <row r="1001">
      <c r="A1001" s="134"/>
      <c r="B1001" s="67"/>
      <c r="C1001" s="67"/>
      <c r="D1001" s="67"/>
      <c r="E1001" s="67"/>
      <c r="F1001" s="67"/>
      <c r="G1001" s="67"/>
      <c r="H1001" s="67"/>
      <c r="I1001" s="67"/>
      <c r="J1001" s="67"/>
      <c r="K1001" s="67"/>
      <c r="L1001" s="67"/>
      <c r="M1001" s="67"/>
      <c r="N1001" s="67"/>
      <c r="O1001" s="67"/>
      <c r="P1001" s="67"/>
      <c r="Q1001" s="67"/>
      <c r="R1001" s="67"/>
      <c r="S1001" s="67"/>
      <c r="T1001" s="67"/>
      <c r="U1001" s="67"/>
      <c r="V1001" s="67"/>
      <c r="W1001" s="67"/>
    </row>
    <row r="1002">
      <c r="A1002" s="134"/>
      <c r="B1002" s="67"/>
      <c r="C1002" s="67"/>
      <c r="D1002" s="67"/>
      <c r="E1002" s="67"/>
      <c r="F1002" s="67"/>
      <c r="G1002" s="67"/>
      <c r="H1002" s="67"/>
      <c r="I1002" s="67"/>
      <c r="J1002" s="67"/>
      <c r="K1002" s="67"/>
      <c r="L1002" s="67"/>
      <c r="M1002" s="67"/>
      <c r="N1002" s="67"/>
      <c r="O1002" s="67"/>
      <c r="P1002" s="67"/>
      <c r="Q1002" s="67"/>
      <c r="R1002" s="67"/>
      <c r="S1002" s="67"/>
      <c r="T1002" s="67"/>
      <c r="U1002" s="67"/>
      <c r="V1002" s="67"/>
      <c r="W1002" s="67"/>
    </row>
    <row r="1003">
      <c r="A1003" s="134"/>
      <c r="B1003" s="67"/>
      <c r="C1003" s="67"/>
      <c r="D1003" s="67"/>
      <c r="E1003" s="67"/>
      <c r="F1003" s="67"/>
      <c r="G1003" s="67"/>
      <c r="H1003" s="67"/>
      <c r="I1003" s="67"/>
      <c r="J1003" s="67"/>
      <c r="K1003" s="67"/>
      <c r="L1003" s="67"/>
      <c r="M1003" s="67"/>
      <c r="N1003" s="67"/>
      <c r="O1003" s="67"/>
      <c r="P1003" s="67"/>
      <c r="Q1003" s="67"/>
      <c r="R1003" s="67"/>
      <c r="S1003" s="67"/>
      <c r="T1003" s="67"/>
      <c r="U1003" s="67"/>
      <c r="V1003" s="67"/>
      <c r="W1003" s="67"/>
    </row>
    <row r="1004">
      <c r="A1004" s="134"/>
      <c r="B1004" s="67"/>
      <c r="C1004" s="67"/>
      <c r="D1004" s="67"/>
      <c r="E1004" s="67"/>
      <c r="F1004" s="67"/>
      <c r="G1004" s="67"/>
      <c r="H1004" s="67"/>
      <c r="I1004" s="67"/>
      <c r="J1004" s="67"/>
      <c r="K1004" s="67"/>
      <c r="L1004" s="67"/>
      <c r="M1004" s="67"/>
      <c r="N1004" s="67"/>
      <c r="O1004" s="67"/>
      <c r="P1004" s="67"/>
      <c r="Q1004" s="67"/>
      <c r="R1004" s="67"/>
      <c r="S1004" s="67"/>
      <c r="T1004" s="67"/>
      <c r="U1004" s="67"/>
      <c r="V1004" s="67"/>
      <c r="W1004" s="67"/>
    </row>
    <row r="1005">
      <c r="A1005" s="134"/>
      <c r="B1005" s="67"/>
      <c r="C1005" s="67"/>
      <c r="D1005" s="67"/>
      <c r="E1005" s="67"/>
      <c r="F1005" s="67"/>
      <c r="G1005" s="67"/>
      <c r="H1005" s="67"/>
      <c r="I1005" s="67"/>
      <c r="J1005" s="67"/>
      <c r="K1005" s="67"/>
      <c r="L1005" s="67"/>
      <c r="M1005" s="67"/>
      <c r="N1005" s="67"/>
      <c r="O1005" s="67"/>
      <c r="P1005" s="67"/>
      <c r="Q1005" s="67"/>
      <c r="R1005" s="67"/>
      <c r="S1005" s="67"/>
      <c r="T1005" s="67"/>
      <c r="U1005" s="67"/>
      <c r="V1005" s="67"/>
      <c r="W1005" s="67"/>
    </row>
    <row r="1006">
      <c r="A1006" s="134"/>
      <c r="B1006" s="67"/>
      <c r="C1006" s="67"/>
      <c r="D1006" s="67"/>
      <c r="E1006" s="67"/>
      <c r="F1006" s="67"/>
      <c r="G1006" s="67"/>
      <c r="H1006" s="67"/>
      <c r="I1006" s="67"/>
      <c r="J1006" s="67"/>
      <c r="K1006" s="67"/>
      <c r="L1006" s="67"/>
      <c r="M1006" s="67"/>
      <c r="N1006" s="67"/>
      <c r="O1006" s="67"/>
      <c r="P1006" s="67"/>
      <c r="Q1006" s="67"/>
      <c r="R1006" s="67"/>
      <c r="S1006" s="67"/>
      <c r="T1006" s="67"/>
      <c r="U1006" s="67"/>
      <c r="V1006" s="67"/>
      <c r="W1006" s="67"/>
    </row>
    <row r="1007">
      <c r="A1007" s="134"/>
      <c r="B1007" s="67"/>
      <c r="C1007" s="67"/>
      <c r="D1007" s="67"/>
      <c r="E1007" s="67"/>
      <c r="F1007" s="67"/>
      <c r="G1007" s="67"/>
      <c r="H1007" s="67"/>
      <c r="I1007" s="67"/>
      <c r="J1007" s="67"/>
      <c r="K1007" s="67"/>
      <c r="L1007" s="67"/>
      <c r="M1007" s="67"/>
      <c r="N1007" s="67"/>
      <c r="O1007" s="67"/>
      <c r="P1007" s="67"/>
      <c r="Q1007" s="67"/>
      <c r="R1007" s="67"/>
      <c r="S1007" s="67"/>
      <c r="T1007" s="67"/>
      <c r="U1007" s="67"/>
      <c r="V1007" s="67"/>
      <c r="W1007" s="67"/>
    </row>
    <row r="1008">
      <c r="A1008" s="134"/>
      <c r="B1008" s="67"/>
      <c r="C1008" s="67"/>
      <c r="D1008" s="67"/>
      <c r="E1008" s="67"/>
      <c r="F1008" s="67"/>
      <c r="G1008" s="67"/>
      <c r="H1008" s="67"/>
      <c r="I1008" s="67"/>
      <c r="J1008" s="67"/>
      <c r="K1008" s="67"/>
      <c r="L1008" s="67"/>
      <c r="M1008" s="67"/>
      <c r="N1008" s="67"/>
      <c r="O1008" s="67"/>
      <c r="P1008" s="67"/>
      <c r="Q1008" s="67"/>
      <c r="R1008" s="67"/>
      <c r="S1008" s="67"/>
      <c r="T1008" s="67"/>
      <c r="U1008" s="67"/>
      <c r="V1008" s="67"/>
      <c r="W1008" s="67"/>
    </row>
    <row r="1009">
      <c r="A1009" s="134"/>
      <c r="B1009" s="67"/>
      <c r="C1009" s="67"/>
      <c r="D1009" s="67"/>
      <c r="E1009" s="67"/>
      <c r="F1009" s="67"/>
      <c r="G1009" s="67"/>
      <c r="H1009" s="67"/>
      <c r="I1009" s="67"/>
      <c r="J1009" s="67"/>
      <c r="K1009" s="67"/>
      <c r="L1009" s="67"/>
      <c r="M1009" s="67"/>
      <c r="N1009" s="67"/>
      <c r="O1009" s="67"/>
      <c r="P1009" s="67"/>
      <c r="Q1009" s="67"/>
      <c r="R1009" s="67"/>
      <c r="S1009" s="67"/>
      <c r="T1009" s="67"/>
      <c r="U1009" s="67"/>
      <c r="V1009" s="67"/>
      <c r="W1009" s="67"/>
    </row>
    <row r="1010">
      <c r="A1010" s="134"/>
      <c r="B1010" s="67"/>
      <c r="C1010" s="67"/>
      <c r="D1010" s="67"/>
      <c r="E1010" s="67"/>
      <c r="F1010" s="67"/>
      <c r="G1010" s="67"/>
      <c r="H1010" s="67"/>
      <c r="I1010" s="67"/>
      <c r="J1010" s="67"/>
      <c r="K1010" s="67"/>
      <c r="L1010" s="67"/>
      <c r="M1010" s="67"/>
      <c r="N1010" s="67"/>
      <c r="O1010" s="67"/>
      <c r="P1010" s="67"/>
      <c r="Q1010" s="67"/>
      <c r="R1010" s="67"/>
      <c r="S1010" s="67"/>
      <c r="T1010" s="67"/>
      <c r="U1010" s="67"/>
      <c r="V1010" s="67"/>
      <c r="W1010" s="67"/>
    </row>
    <row r="1011">
      <c r="A1011" s="134"/>
      <c r="B1011" s="67"/>
      <c r="C1011" s="67"/>
      <c r="D1011" s="67"/>
      <c r="E1011" s="67"/>
      <c r="F1011" s="67"/>
      <c r="G1011" s="67"/>
      <c r="H1011" s="67"/>
      <c r="I1011" s="67"/>
      <c r="J1011" s="67"/>
      <c r="K1011" s="67"/>
      <c r="L1011" s="67"/>
      <c r="M1011" s="67"/>
      <c r="N1011" s="67"/>
      <c r="O1011" s="67"/>
      <c r="P1011" s="67"/>
      <c r="Q1011" s="67"/>
      <c r="R1011" s="67"/>
      <c r="S1011" s="67"/>
      <c r="T1011" s="67"/>
      <c r="U1011" s="67"/>
      <c r="V1011" s="67"/>
      <c r="W1011" s="67"/>
    </row>
    <row r="1012">
      <c r="A1012" s="134"/>
      <c r="B1012" s="67"/>
      <c r="C1012" s="67"/>
      <c r="D1012" s="67"/>
      <c r="E1012" s="67"/>
      <c r="F1012" s="67"/>
      <c r="G1012" s="67"/>
      <c r="H1012" s="67"/>
      <c r="I1012" s="67"/>
      <c r="J1012" s="67"/>
      <c r="K1012" s="67"/>
      <c r="L1012" s="67"/>
      <c r="M1012" s="67"/>
      <c r="N1012" s="67"/>
      <c r="O1012" s="67"/>
      <c r="P1012" s="67"/>
      <c r="Q1012" s="67"/>
      <c r="R1012" s="67"/>
      <c r="S1012" s="67"/>
      <c r="T1012" s="67"/>
      <c r="U1012" s="67"/>
      <c r="V1012" s="67"/>
      <c r="W1012" s="67"/>
    </row>
    <row r="1013">
      <c r="A1013" s="134"/>
      <c r="B1013" s="67"/>
      <c r="C1013" s="67"/>
      <c r="D1013" s="67"/>
      <c r="E1013" s="67"/>
      <c r="F1013" s="67"/>
      <c r="G1013" s="67"/>
      <c r="H1013" s="67"/>
      <c r="I1013" s="67"/>
      <c r="J1013" s="67"/>
      <c r="K1013" s="67"/>
      <c r="L1013" s="67"/>
      <c r="M1013" s="67"/>
      <c r="N1013" s="67"/>
      <c r="O1013" s="67"/>
      <c r="P1013" s="67"/>
      <c r="Q1013" s="67"/>
      <c r="R1013" s="67"/>
      <c r="S1013" s="67"/>
      <c r="T1013" s="67"/>
      <c r="U1013" s="67"/>
      <c r="V1013" s="67"/>
      <c r="W1013" s="67"/>
    </row>
    <row r="1014">
      <c r="A1014" s="134"/>
      <c r="B1014" s="67"/>
      <c r="C1014" s="67"/>
      <c r="D1014" s="67"/>
      <c r="E1014" s="67"/>
      <c r="F1014" s="67"/>
      <c r="G1014" s="67"/>
      <c r="H1014" s="67"/>
      <c r="I1014" s="67"/>
      <c r="J1014" s="67"/>
      <c r="K1014" s="67"/>
      <c r="L1014" s="67"/>
      <c r="M1014" s="67"/>
      <c r="N1014" s="67"/>
      <c r="O1014" s="67"/>
      <c r="P1014" s="67"/>
      <c r="Q1014" s="67"/>
      <c r="R1014" s="67"/>
      <c r="S1014" s="67"/>
      <c r="T1014" s="67"/>
      <c r="U1014" s="67"/>
      <c r="V1014" s="67"/>
      <c r="W1014" s="67"/>
    </row>
    <row r="1015">
      <c r="A1015" s="134"/>
      <c r="B1015" s="67"/>
      <c r="C1015" s="67"/>
      <c r="D1015" s="67"/>
      <c r="E1015" s="67"/>
      <c r="F1015" s="67"/>
      <c r="G1015" s="67"/>
      <c r="H1015" s="67"/>
      <c r="I1015" s="67"/>
      <c r="J1015" s="67"/>
      <c r="K1015" s="67"/>
      <c r="L1015" s="67"/>
      <c r="M1015" s="67"/>
      <c r="N1015" s="67"/>
      <c r="O1015" s="67"/>
      <c r="P1015" s="67"/>
      <c r="Q1015" s="67"/>
      <c r="R1015" s="67"/>
      <c r="S1015" s="67"/>
      <c r="T1015" s="67"/>
      <c r="U1015" s="67"/>
      <c r="V1015" s="67"/>
      <c r="W1015" s="67"/>
    </row>
    <row r="1016">
      <c r="A1016" s="134"/>
      <c r="B1016" s="67"/>
      <c r="C1016" s="67"/>
      <c r="D1016" s="67"/>
      <c r="E1016" s="67"/>
      <c r="F1016" s="67"/>
      <c r="G1016" s="67"/>
      <c r="H1016" s="67"/>
      <c r="I1016" s="67"/>
      <c r="J1016" s="67"/>
      <c r="K1016" s="67"/>
      <c r="L1016" s="67"/>
      <c r="M1016" s="67"/>
      <c r="N1016" s="67"/>
      <c r="O1016" s="67"/>
      <c r="P1016" s="67"/>
      <c r="Q1016" s="67"/>
      <c r="R1016" s="67"/>
      <c r="S1016" s="67"/>
      <c r="T1016" s="67"/>
      <c r="U1016" s="67"/>
      <c r="V1016" s="67"/>
      <c r="W1016" s="67"/>
    </row>
    <row r="1017">
      <c r="A1017" s="134"/>
      <c r="B1017" s="67"/>
      <c r="C1017" s="67"/>
      <c r="D1017" s="67"/>
      <c r="E1017" s="67"/>
      <c r="F1017" s="67"/>
      <c r="G1017" s="67"/>
      <c r="H1017" s="67"/>
      <c r="I1017" s="67"/>
      <c r="J1017" s="67"/>
      <c r="K1017" s="67"/>
      <c r="L1017" s="67"/>
      <c r="M1017" s="67"/>
      <c r="N1017" s="67"/>
      <c r="O1017" s="67"/>
      <c r="P1017" s="67"/>
      <c r="Q1017" s="67"/>
      <c r="R1017" s="67"/>
      <c r="S1017" s="67"/>
      <c r="T1017" s="67"/>
      <c r="U1017" s="67"/>
      <c r="V1017" s="67"/>
      <c r="W1017" s="67"/>
    </row>
    <row r="1018">
      <c r="A1018" s="134"/>
      <c r="B1018" s="67"/>
      <c r="C1018" s="67"/>
      <c r="D1018" s="67"/>
      <c r="E1018" s="67"/>
      <c r="F1018" s="67"/>
      <c r="G1018" s="67"/>
      <c r="H1018" s="67"/>
      <c r="I1018" s="67"/>
      <c r="J1018" s="67"/>
      <c r="K1018" s="67"/>
      <c r="L1018" s="67"/>
      <c r="M1018" s="67"/>
      <c r="N1018" s="67"/>
      <c r="O1018" s="67"/>
      <c r="P1018" s="67"/>
      <c r="Q1018" s="67"/>
      <c r="R1018" s="67"/>
      <c r="S1018" s="67"/>
      <c r="T1018" s="67"/>
      <c r="U1018" s="67"/>
      <c r="V1018" s="67"/>
      <c r="W1018" s="67"/>
    </row>
    <row r="1019">
      <c r="A1019" s="134"/>
      <c r="B1019" s="67"/>
      <c r="C1019" s="67"/>
      <c r="D1019" s="67"/>
      <c r="E1019" s="67"/>
      <c r="F1019" s="67"/>
      <c r="G1019" s="67"/>
      <c r="H1019" s="67"/>
      <c r="I1019" s="67"/>
      <c r="J1019" s="67"/>
      <c r="K1019" s="67"/>
      <c r="L1019" s="67"/>
      <c r="M1019" s="67"/>
      <c r="N1019" s="67"/>
      <c r="O1019" s="67"/>
      <c r="P1019" s="67"/>
      <c r="Q1019" s="67"/>
      <c r="R1019" s="67"/>
      <c r="S1019" s="67"/>
      <c r="T1019" s="67"/>
      <c r="U1019" s="67"/>
      <c r="V1019" s="67"/>
      <c r="W1019" s="67"/>
    </row>
    <row r="1020">
      <c r="A1020" s="134"/>
      <c r="B1020" s="67"/>
      <c r="C1020" s="67"/>
      <c r="D1020" s="67"/>
      <c r="E1020" s="67"/>
      <c r="F1020" s="67"/>
      <c r="G1020" s="67"/>
      <c r="H1020" s="67"/>
      <c r="I1020" s="67"/>
      <c r="J1020" s="67"/>
      <c r="K1020" s="67"/>
      <c r="L1020" s="67"/>
      <c r="M1020" s="67"/>
      <c r="N1020" s="67"/>
      <c r="O1020" s="67"/>
      <c r="P1020" s="67"/>
      <c r="Q1020" s="67"/>
      <c r="R1020" s="67"/>
      <c r="S1020" s="67"/>
      <c r="T1020" s="67"/>
      <c r="U1020" s="67"/>
      <c r="V1020" s="67"/>
      <c r="W1020" s="67"/>
    </row>
  </sheetData>
  <autoFilter ref="$A$1:$W$89">
    <filterColumn colId="15">
      <filters blank="1">
        <filter val="No"/>
        <filter val="Undetermined"/>
        <filter val="yes"/>
        <filter val="TBD"/>
        <filter val="Can be Automated?"/>
      </filters>
    </filterColumn>
    <filterColumn colId="16">
      <filters blank="1"/>
    </filterColumn>
  </autoFilter>
  <mergeCells count="1">
    <mergeCell ref="A1:D1"/>
  </mergeCells>
  <conditionalFormatting sqref="L11 L39:L40">
    <cfRule type="containsText" dxfId="0" priority="1" operator="containsText" text="Unavailable">
      <formula>NOT(ISERROR(SEARCH(("Unavailable"),(L11))))</formula>
    </cfRule>
  </conditionalFormatting>
  <conditionalFormatting sqref="L1:L41 N38:N40 O40 L46:L71 L73:L78 L81:L1020">
    <cfRule type="containsText" dxfId="1" priority="2" operator="containsText" text="Pass">
      <formula>NOT(ISERROR(SEARCH(("Pass"),(L1))))</formula>
    </cfRule>
  </conditionalFormatting>
  <conditionalFormatting sqref="L1:L41 N38:N40 O40 L46:L71 L73:L78 L81:L1020">
    <cfRule type="containsText" dxfId="2" priority="3" operator="containsText" text="Fail">
      <formula>NOT(ISERROR(SEARCH(("Fail"),(L1))))</formula>
    </cfRule>
  </conditionalFormatting>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43"/>
    <col customWidth="1" min="3" max="3" width="12.0"/>
    <col customWidth="1" min="4" max="4" width="32.29"/>
    <col customWidth="1" min="5" max="5" width="20.86"/>
    <col customWidth="1" min="6" max="6" width="35.14"/>
    <col customWidth="1" min="7" max="7" width="77.0"/>
    <col customWidth="1" min="8" max="8" width="13.71"/>
    <col customWidth="1" min="9" max="9" width="17.86"/>
    <col customWidth="1" min="13" max="13" width="11.57"/>
    <col customWidth="1" min="14" max="14" width="30.71"/>
  </cols>
  <sheetData>
    <row r="1">
      <c r="A1" s="135" t="s">
        <v>421</v>
      </c>
      <c r="D1" s="66"/>
      <c r="E1" s="134"/>
      <c r="F1" s="134"/>
      <c r="G1" s="134"/>
      <c r="H1" s="134"/>
      <c r="I1" s="134"/>
      <c r="J1" s="134"/>
      <c r="K1" s="134"/>
      <c r="L1" s="134"/>
      <c r="M1" s="134"/>
      <c r="N1" s="134"/>
      <c r="O1" s="134"/>
      <c r="P1" s="134"/>
      <c r="Q1" s="134"/>
      <c r="R1" s="134"/>
      <c r="S1" s="134"/>
      <c r="T1" s="134"/>
      <c r="U1" s="134"/>
      <c r="V1" s="134"/>
    </row>
    <row r="2">
      <c r="A2" s="136" t="s">
        <v>57</v>
      </c>
      <c r="B2" s="136" t="s">
        <v>60</v>
      </c>
      <c r="C2" s="136" t="s">
        <v>422</v>
      </c>
      <c r="D2" s="136" t="s">
        <v>61</v>
      </c>
      <c r="E2" s="136" t="s">
        <v>62</v>
      </c>
      <c r="F2" s="136" t="s">
        <v>423</v>
      </c>
      <c r="G2" s="136" t="s">
        <v>64</v>
      </c>
      <c r="H2" s="136" t="s">
        <v>65</v>
      </c>
      <c r="I2" s="137" t="s">
        <v>66</v>
      </c>
      <c r="J2" s="136" t="s">
        <v>67</v>
      </c>
      <c r="K2" s="136" t="s">
        <v>68</v>
      </c>
      <c r="L2" s="136" t="s">
        <v>69</v>
      </c>
      <c r="M2" s="136" t="s">
        <v>70</v>
      </c>
      <c r="N2" s="136" t="s">
        <v>71</v>
      </c>
      <c r="O2" s="138" t="s">
        <v>72</v>
      </c>
      <c r="P2" s="138" t="s">
        <v>424</v>
      </c>
      <c r="Q2" s="138" t="s">
        <v>74</v>
      </c>
      <c r="R2" s="138" t="s">
        <v>75</v>
      </c>
      <c r="S2" s="138" t="s">
        <v>76</v>
      </c>
      <c r="T2" s="136" t="s">
        <v>77</v>
      </c>
      <c r="U2" s="136" t="s">
        <v>78</v>
      </c>
      <c r="V2" s="137" t="s">
        <v>79</v>
      </c>
    </row>
    <row r="3">
      <c r="A3" s="139"/>
      <c r="B3" s="140" t="s">
        <v>80</v>
      </c>
      <c r="C3" s="139"/>
      <c r="D3" s="141"/>
      <c r="E3" s="141"/>
      <c r="F3" s="141"/>
      <c r="G3" s="141"/>
      <c r="H3" s="142"/>
      <c r="I3" s="142"/>
      <c r="J3" s="142"/>
      <c r="K3" s="139"/>
      <c r="L3" s="139"/>
      <c r="M3" s="134"/>
      <c r="N3" s="134"/>
      <c r="O3" s="139"/>
      <c r="P3" s="139"/>
      <c r="Q3" s="139"/>
      <c r="R3" s="134"/>
      <c r="S3" s="134"/>
      <c r="T3" s="134"/>
      <c r="U3" s="134"/>
      <c r="V3" s="134"/>
    </row>
    <row r="4">
      <c r="A4" s="139"/>
      <c r="B4" s="139"/>
      <c r="C4" s="143"/>
      <c r="D4" s="144" t="s">
        <v>81</v>
      </c>
      <c r="E4" s="145"/>
      <c r="F4" s="146" t="s">
        <v>82</v>
      </c>
      <c r="G4" s="147"/>
      <c r="H4" s="142"/>
      <c r="I4" s="142"/>
      <c r="J4" s="142"/>
      <c r="K4" s="139"/>
      <c r="L4" s="139"/>
      <c r="M4" s="134"/>
      <c r="N4" s="134"/>
      <c r="O4" s="139"/>
      <c r="P4" s="139"/>
      <c r="Q4" s="139"/>
      <c r="R4" s="134"/>
      <c r="S4" s="134"/>
      <c r="T4" s="134"/>
      <c r="U4" s="134"/>
      <c r="V4" s="134"/>
    </row>
    <row r="5">
      <c r="A5" s="139"/>
      <c r="B5" s="139"/>
      <c r="C5" s="148"/>
      <c r="D5" s="149" t="s">
        <v>83</v>
      </c>
      <c r="E5" s="150"/>
      <c r="F5" s="146" t="s">
        <v>84</v>
      </c>
      <c r="G5" s="151"/>
      <c r="H5" s="142"/>
      <c r="I5" s="142"/>
      <c r="J5" s="142"/>
      <c r="K5" s="139"/>
      <c r="L5" s="139"/>
      <c r="M5" s="134"/>
      <c r="N5" s="134"/>
      <c r="O5" s="139"/>
      <c r="P5" s="139"/>
      <c r="Q5" s="139"/>
      <c r="R5" s="134"/>
      <c r="S5" s="134"/>
      <c r="T5" s="134"/>
      <c r="U5" s="134"/>
      <c r="V5" s="134"/>
    </row>
    <row r="6">
      <c r="A6" s="139"/>
      <c r="B6" s="139"/>
      <c r="C6" s="148"/>
      <c r="D6" s="149" t="s">
        <v>85</v>
      </c>
      <c r="E6" s="152"/>
      <c r="F6" s="146" t="s">
        <v>86</v>
      </c>
      <c r="G6" s="153"/>
      <c r="H6" s="142"/>
      <c r="I6" s="142"/>
      <c r="J6" s="142"/>
      <c r="K6" s="139"/>
      <c r="L6" s="139"/>
      <c r="M6" s="134"/>
      <c r="N6" s="134"/>
      <c r="O6" s="139"/>
      <c r="P6" s="139"/>
      <c r="Q6" s="139"/>
      <c r="R6" s="134"/>
      <c r="S6" s="134"/>
      <c r="T6" s="134"/>
      <c r="U6" s="134"/>
      <c r="V6" s="154">
        <f>countIF(V8:V1074, "Release")</f>
        <v>40</v>
      </c>
    </row>
    <row r="7">
      <c r="A7" s="155" t="s">
        <v>425</v>
      </c>
      <c r="B7" s="156"/>
      <c r="C7" s="156"/>
      <c r="D7" s="156"/>
      <c r="E7" s="156"/>
      <c r="F7" s="156"/>
      <c r="G7" s="156"/>
      <c r="H7" s="156"/>
      <c r="I7" s="156"/>
      <c r="J7" s="156"/>
      <c r="K7" s="156"/>
      <c r="L7" s="156"/>
      <c r="M7" s="156"/>
      <c r="N7" s="156"/>
      <c r="O7" s="156"/>
      <c r="P7" s="156"/>
      <c r="Q7" s="156"/>
      <c r="R7" s="156"/>
      <c r="S7" s="156"/>
      <c r="T7" s="156"/>
      <c r="U7" s="156"/>
      <c r="V7" s="156"/>
    </row>
    <row r="8">
      <c r="A8" s="89" t="s">
        <v>426</v>
      </c>
      <c r="B8" s="89" t="s">
        <v>427</v>
      </c>
      <c r="C8" s="89"/>
      <c r="D8" s="89" t="s">
        <v>428</v>
      </c>
      <c r="E8" s="89" t="s">
        <v>429</v>
      </c>
      <c r="F8" s="89" t="s">
        <v>430</v>
      </c>
      <c r="G8" s="89" t="s">
        <v>431</v>
      </c>
      <c r="H8" s="157"/>
      <c r="I8" s="157"/>
      <c r="J8" s="158">
        <v>43699.0</v>
      </c>
      <c r="K8" s="159" t="s">
        <v>47</v>
      </c>
      <c r="L8" s="160" t="s">
        <v>432</v>
      </c>
      <c r="M8" s="161"/>
      <c r="N8" s="161"/>
      <c r="O8" s="89" t="s">
        <v>96</v>
      </c>
      <c r="P8" s="89" t="s">
        <v>249</v>
      </c>
      <c r="Q8" s="89" t="s">
        <v>98</v>
      </c>
      <c r="R8" s="157">
        <v>43724.0</v>
      </c>
      <c r="S8" s="162"/>
      <c r="T8" s="162" t="s">
        <v>99</v>
      </c>
      <c r="U8" s="162"/>
      <c r="V8" s="163" t="s">
        <v>79</v>
      </c>
    </row>
    <row r="9">
      <c r="A9" s="89" t="s">
        <v>433</v>
      </c>
      <c r="B9" s="89" t="s">
        <v>427</v>
      </c>
      <c r="C9" s="164"/>
      <c r="D9" s="164" t="s">
        <v>434</v>
      </c>
      <c r="E9" s="89" t="s">
        <v>435</v>
      </c>
      <c r="F9" s="89" t="s">
        <v>436</v>
      </c>
      <c r="G9" s="89" t="s">
        <v>437</v>
      </c>
      <c r="H9" s="157"/>
      <c r="I9" s="157"/>
      <c r="J9" s="165">
        <v>43697.0</v>
      </c>
      <c r="K9" s="166" t="s">
        <v>47</v>
      </c>
      <c r="L9" s="167" t="s">
        <v>432</v>
      </c>
      <c r="M9" s="168"/>
      <c r="N9" s="169" t="s">
        <v>438</v>
      </c>
      <c r="O9" s="89" t="s">
        <v>96</v>
      </c>
      <c r="P9" s="89" t="s">
        <v>249</v>
      </c>
      <c r="Q9" s="89" t="s">
        <v>98</v>
      </c>
      <c r="R9" s="157">
        <v>43768.0</v>
      </c>
      <c r="S9" s="89"/>
      <c r="T9" s="89" t="s">
        <v>99</v>
      </c>
      <c r="U9" s="89"/>
      <c r="V9" s="139" t="s">
        <v>79</v>
      </c>
    </row>
    <row r="10">
      <c r="A10" s="89" t="s">
        <v>439</v>
      </c>
      <c r="B10" s="89" t="s">
        <v>440</v>
      </c>
      <c r="C10" s="89"/>
      <c r="D10" s="89" t="s">
        <v>441</v>
      </c>
      <c r="E10" s="89" t="s">
        <v>442</v>
      </c>
      <c r="F10" s="89" t="s">
        <v>443</v>
      </c>
      <c r="G10" s="89" t="s">
        <v>444</v>
      </c>
      <c r="H10" s="157"/>
      <c r="I10" s="157"/>
      <c r="J10" s="170">
        <v>43879.0</v>
      </c>
      <c r="K10" s="166" t="s">
        <v>47</v>
      </c>
      <c r="L10" s="169" t="s">
        <v>383</v>
      </c>
      <c r="M10" s="168"/>
      <c r="N10" s="168"/>
      <c r="O10" s="89" t="s">
        <v>96</v>
      </c>
      <c r="P10" s="89" t="s">
        <v>249</v>
      </c>
      <c r="Q10" s="89" t="s">
        <v>98</v>
      </c>
      <c r="R10" s="157">
        <v>43768.0</v>
      </c>
      <c r="S10" s="89"/>
      <c r="T10" s="89" t="s">
        <v>99</v>
      </c>
      <c r="U10" s="89"/>
      <c r="V10" s="139" t="s">
        <v>79</v>
      </c>
    </row>
    <row r="11">
      <c r="A11" s="89" t="s">
        <v>445</v>
      </c>
      <c r="B11" s="89" t="s">
        <v>440</v>
      </c>
      <c r="C11" s="89"/>
      <c r="D11" s="89" t="s">
        <v>446</v>
      </c>
      <c r="E11" s="89" t="s">
        <v>442</v>
      </c>
      <c r="F11" s="89" t="s">
        <v>447</v>
      </c>
      <c r="G11" s="89" t="s">
        <v>448</v>
      </c>
      <c r="H11" s="157"/>
      <c r="I11" s="157"/>
      <c r="J11" s="170">
        <v>43879.0</v>
      </c>
      <c r="K11" s="166" t="s">
        <v>47</v>
      </c>
      <c r="L11" s="169" t="s">
        <v>383</v>
      </c>
      <c r="M11" s="168"/>
      <c r="N11" s="168"/>
      <c r="O11" s="89" t="s">
        <v>96</v>
      </c>
      <c r="P11" s="89" t="s">
        <v>249</v>
      </c>
      <c r="Q11" s="89" t="s">
        <v>98</v>
      </c>
      <c r="R11" s="157">
        <v>43768.0</v>
      </c>
      <c r="S11" s="89"/>
      <c r="T11" s="89" t="s">
        <v>99</v>
      </c>
      <c r="U11" s="89"/>
      <c r="V11" s="139" t="s">
        <v>79</v>
      </c>
    </row>
    <row r="12">
      <c r="A12" s="89" t="s">
        <v>449</v>
      </c>
      <c r="B12" s="89" t="s">
        <v>440</v>
      </c>
      <c r="C12" s="89"/>
      <c r="D12" s="89" t="s">
        <v>450</v>
      </c>
      <c r="E12" s="89" t="s">
        <v>442</v>
      </c>
      <c r="F12" s="89" t="s">
        <v>451</v>
      </c>
      <c r="G12" s="89" t="s">
        <v>452</v>
      </c>
      <c r="H12" s="157"/>
      <c r="I12" s="157"/>
      <c r="J12" s="170">
        <v>43879.0</v>
      </c>
      <c r="K12" s="166" t="s">
        <v>47</v>
      </c>
      <c r="L12" s="169" t="s">
        <v>383</v>
      </c>
      <c r="M12" s="134"/>
      <c r="N12" s="134"/>
      <c r="O12" s="89" t="s">
        <v>96</v>
      </c>
      <c r="P12" s="89" t="s">
        <v>249</v>
      </c>
      <c r="Q12" s="89" t="s">
        <v>98</v>
      </c>
      <c r="R12" s="171">
        <v>43893.0</v>
      </c>
      <c r="S12" s="89"/>
      <c r="T12" s="89" t="s">
        <v>99</v>
      </c>
      <c r="U12" s="89"/>
      <c r="V12" s="139"/>
    </row>
    <row r="13">
      <c r="A13" s="89" t="s">
        <v>453</v>
      </c>
      <c r="B13" s="89" t="s">
        <v>454</v>
      </c>
      <c r="C13" s="89"/>
      <c r="D13" s="89" t="s">
        <v>455</v>
      </c>
      <c r="E13" s="89" t="s">
        <v>442</v>
      </c>
      <c r="F13" s="89" t="s">
        <v>456</v>
      </c>
      <c r="G13" s="89" t="s">
        <v>457</v>
      </c>
      <c r="H13" s="157"/>
      <c r="I13" s="157"/>
      <c r="J13" s="170">
        <v>43845.0</v>
      </c>
      <c r="K13" s="159" t="s">
        <v>47</v>
      </c>
      <c r="L13" s="169" t="s">
        <v>458</v>
      </c>
      <c r="M13" s="172" t="str">
        <f>HYPERLINK("https://tangramcare.atlassian.net/browse/P2BN-201","P2BN-201")</f>
        <v>P2BN-201</v>
      </c>
      <c r="N13" s="160" t="s">
        <v>459</v>
      </c>
      <c r="O13" s="89" t="s">
        <v>96</v>
      </c>
      <c r="P13" s="89" t="s">
        <v>249</v>
      </c>
      <c r="Q13" s="89" t="s">
        <v>98</v>
      </c>
      <c r="R13" s="157">
        <v>43724.0</v>
      </c>
      <c r="S13" s="162"/>
      <c r="T13" s="162" t="s">
        <v>99</v>
      </c>
      <c r="U13" s="162"/>
      <c r="V13" s="163" t="s">
        <v>79</v>
      </c>
    </row>
    <row r="14">
      <c r="A14" s="89" t="s">
        <v>460</v>
      </c>
      <c r="B14" s="89" t="s">
        <v>454</v>
      </c>
      <c r="C14" s="89"/>
      <c r="D14" s="89" t="s">
        <v>461</v>
      </c>
      <c r="E14" s="89" t="s">
        <v>442</v>
      </c>
      <c r="F14" s="89" t="s">
        <v>462</v>
      </c>
      <c r="G14" s="89" t="s">
        <v>457</v>
      </c>
      <c r="H14" s="157"/>
      <c r="I14" s="157"/>
      <c r="J14" s="158">
        <v>43699.0</v>
      </c>
      <c r="K14" s="159" t="s">
        <v>47</v>
      </c>
      <c r="L14" s="160" t="s">
        <v>432</v>
      </c>
      <c r="M14" s="161"/>
      <c r="N14" s="160"/>
      <c r="O14" s="89" t="s">
        <v>96</v>
      </c>
      <c r="P14" s="89" t="s">
        <v>249</v>
      </c>
      <c r="Q14" s="89" t="s">
        <v>98</v>
      </c>
      <c r="R14" s="157">
        <v>43724.0</v>
      </c>
      <c r="S14" s="162"/>
      <c r="T14" s="162" t="s">
        <v>99</v>
      </c>
      <c r="U14" s="162"/>
      <c r="V14" s="163" t="s">
        <v>79</v>
      </c>
    </row>
    <row r="15">
      <c r="A15" s="89" t="s">
        <v>463</v>
      </c>
      <c r="B15" s="89" t="s">
        <v>454</v>
      </c>
      <c r="C15" s="89"/>
      <c r="D15" s="89" t="s">
        <v>464</v>
      </c>
      <c r="E15" s="162" t="s">
        <v>465</v>
      </c>
      <c r="F15" s="89" t="s">
        <v>466</v>
      </c>
      <c r="G15" s="89" t="s">
        <v>467</v>
      </c>
      <c r="H15" s="157"/>
      <c r="I15" s="157"/>
      <c r="J15" s="158">
        <v>43699.0</v>
      </c>
      <c r="K15" s="159" t="s">
        <v>47</v>
      </c>
      <c r="L15" s="160" t="s">
        <v>432</v>
      </c>
      <c r="M15" s="172" t="str">
        <f>HYPERLINK("https://tangramcare.atlassian.net/browse/P2BN-192","P2BN-192")</f>
        <v>P2BN-192</v>
      </c>
      <c r="N15" s="160" t="s">
        <v>468</v>
      </c>
      <c r="O15" s="89" t="s">
        <v>96</v>
      </c>
      <c r="P15" s="89" t="s">
        <v>249</v>
      </c>
      <c r="Q15" s="89" t="s">
        <v>98</v>
      </c>
      <c r="R15" s="157">
        <v>43724.0</v>
      </c>
      <c r="S15" s="162"/>
      <c r="T15" s="162" t="s">
        <v>99</v>
      </c>
      <c r="U15" s="162"/>
      <c r="V15" s="163" t="s">
        <v>79</v>
      </c>
    </row>
    <row r="16">
      <c r="A16" s="89" t="s">
        <v>469</v>
      </c>
      <c r="B16" s="89" t="s">
        <v>427</v>
      </c>
      <c r="C16" s="164"/>
      <c r="D16" s="164" t="s">
        <v>470</v>
      </c>
      <c r="E16" s="89" t="s">
        <v>442</v>
      </c>
      <c r="F16" s="89" t="s">
        <v>471</v>
      </c>
      <c r="G16" s="89" t="s">
        <v>472</v>
      </c>
      <c r="H16" s="157"/>
      <c r="I16" s="157"/>
      <c r="J16" s="158">
        <v>43699.0</v>
      </c>
      <c r="K16" s="159" t="s">
        <v>47</v>
      </c>
      <c r="L16" s="160" t="s">
        <v>432</v>
      </c>
      <c r="M16" s="161"/>
      <c r="N16" s="160"/>
      <c r="O16" s="89" t="s">
        <v>96</v>
      </c>
      <c r="P16" s="89" t="s">
        <v>249</v>
      </c>
      <c r="Q16" s="89" t="s">
        <v>98</v>
      </c>
      <c r="R16" s="157">
        <v>43725.0</v>
      </c>
      <c r="S16" s="162"/>
      <c r="T16" s="162" t="s">
        <v>99</v>
      </c>
      <c r="U16" s="162"/>
      <c r="V16" s="163" t="s">
        <v>79</v>
      </c>
    </row>
    <row r="17">
      <c r="A17" s="89" t="s">
        <v>473</v>
      </c>
      <c r="B17" s="89" t="s">
        <v>427</v>
      </c>
      <c r="C17" s="164"/>
      <c r="D17" s="164" t="s">
        <v>474</v>
      </c>
      <c r="E17" s="89" t="s">
        <v>475</v>
      </c>
      <c r="F17" s="89" t="s">
        <v>476</v>
      </c>
      <c r="G17" s="89" t="s">
        <v>477</v>
      </c>
      <c r="H17" s="157"/>
      <c r="I17" s="157"/>
      <c r="J17" s="158">
        <v>43699.0</v>
      </c>
      <c r="K17" s="159" t="s">
        <v>47</v>
      </c>
      <c r="L17" s="160" t="s">
        <v>432</v>
      </c>
      <c r="M17" s="172" t="str">
        <f>HYPERLINK("https://tangramcare.atlassian.net/browse/P2BN-231","P2BN-231")</f>
        <v>P2BN-231</v>
      </c>
      <c r="N17" s="160"/>
      <c r="O17" s="89" t="s">
        <v>96</v>
      </c>
      <c r="P17" s="89" t="s">
        <v>249</v>
      </c>
      <c r="Q17" s="89" t="s">
        <v>98</v>
      </c>
      <c r="R17" s="157">
        <v>43725.0</v>
      </c>
      <c r="S17" s="162"/>
      <c r="T17" s="162" t="s">
        <v>99</v>
      </c>
      <c r="U17" s="162"/>
      <c r="V17" s="163" t="s">
        <v>79</v>
      </c>
    </row>
    <row r="18">
      <c r="A18" s="155" t="s">
        <v>478</v>
      </c>
      <c r="B18" s="156"/>
      <c r="C18" s="156"/>
      <c r="D18" s="156"/>
      <c r="E18" s="156"/>
      <c r="F18" s="156"/>
      <c r="G18" s="156"/>
      <c r="H18" s="156"/>
      <c r="I18" s="156"/>
      <c r="J18" s="156"/>
      <c r="K18" s="156"/>
      <c r="L18" s="156"/>
      <c r="M18" s="156"/>
      <c r="N18" s="156"/>
      <c r="O18" s="156"/>
      <c r="P18" s="156"/>
      <c r="Q18" s="156"/>
      <c r="R18" s="156"/>
      <c r="S18" s="156"/>
      <c r="T18" s="156"/>
      <c r="U18" s="156"/>
      <c r="V18" s="156"/>
    </row>
    <row r="19">
      <c r="A19" s="89" t="s">
        <v>479</v>
      </c>
      <c r="B19" s="89" t="s">
        <v>480</v>
      </c>
      <c r="C19" s="89"/>
      <c r="D19" s="89" t="s">
        <v>481</v>
      </c>
      <c r="E19" s="89" t="s">
        <v>482</v>
      </c>
      <c r="F19" s="89" t="s">
        <v>483</v>
      </c>
      <c r="G19" s="89" t="s">
        <v>484</v>
      </c>
      <c r="H19" s="157"/>
      <c r="I19" s="157"/>
      <c r="J19" s="158">
        <v>43699.0</v>
      </c>
      <c r="K19" s="159" t="s">
        <v>47</v>
      </c>
      <c r="L19" s="160" t="s">
        <v>432</v>
      </c>
      <c r="M19" s="161"/>
      <c r="N19" s="161"/>
      <c r="O19" s="89" t="s">
        <v>96</v>
      </c>
      <c r="P19" s="89" t="s">
        <v>485</v>
      </c>
      <c r="Q19" s="89" t="s">
        <v>98</v>
      </c>
      <c r="R19" s="173">
        <v>43727.0</v>
      </c>
      <c r="S19" s="162" t="s">
        <v>97</v>
      </c>
      <c r="T19" s="162" t="s">
        <v>99</v>
      </c>
      <c r="U19" s="162"/>
      <c r="V19" s="163" t="s">
        <v>79</v>
      </c>
    </row>
    <row r="20">
      <c r="A20" s="89" t="s">
        <v>486</v>
      </c>
      <c r="B20" s="89" t="s">
        <v>480</v>
      </c>
      <c r="C20" s="89"/>
      <c r="D20" s="89" t="s">
        <v>487</v>
      </c>
      <c r="E20" s="89" t="s">
        <v>488</v>
      </c>
      <c r="F20" s="89" t="s">
        <v>489</v>
      </c>
      <c r="G20" s="89" t="s">
        <v>490</v>
      </c>
      <c r="H20" s="157"/>
      <c r="I20" s="157"/>
      <c r="J20" s="158">
        <v>43699.0</v>
      </c>
      <c r="K20" s="159" t="s">
        <v>47</v>
      </c>
      <c r="L20" s="160" t="s">
        <v>432</v>
      </c>
      <c r="M20" s="161"/>
      <c r="N20" s="161"/>
      <c r="O20" s="89" t="s">
        <v>96</v>
      </c>
      <c r="P20" s="89" t="s">
        <v>485</v>
      </c>
      <c r="Q20" s="89" t="s">
        <v>98</v>
      </c>
      <c r="R20" s="173">
        <v>43731.0</v>
      </c>
      <c r="S20" s="162"/>
      <c r="T20" s="162" t="s">
        <v>99</v>
      </c>
      <c r="U20" s="162"/>
      <c r="V20" s="163" t="s">
        <v>79</v>
      </c>
    </row>
    <row r="21">
      <c r="A21" s="89" t="s">
        <v>491</v>
      </c>
      <c r="B21" s="89" t="s">
        <v>492</v>
      </c>
      <c r="C21" s="89"/>
      <c r="D21" s="89" t="s">
        <v>493</v>
      </c>
      <c r="E21" s="89" t="s">
        <v>488</v>
      </c>
      <c r="F21" s="89" t="s">
        <v>494</v>
      </c>
      <c r="G21" s="89" t="s">
        <v>495</v>
      </c>
      <c r="H21" s="157"/>
      <c r="I21" s="157"/>
      <c r="J21" s="158">
        <v>43699.0</v>
      </c>
      <c r="K21" s="159" t="s">
        <v>47</v>
      </c>
      <c r="L21" s="160" t="s">
        <v>432</v>
      </c>
      <c r="M21" s="174" t="str">
        <f>HYPERLINK("https://tangramcare.atlassian.net/browse/P2BN-206","P2BN-206")</f>
        <v>P2BN-206</v>
      </c>
      <c r="N21" s="160" t="s">
        <v>496</v>
      </c>
      <c r="O21" s="89" t="s">
        <v>96</v>
      </c>
      <c r="P21" s="89" t="s">
        <v>485</v>
      </c>
      <c r="Q21" s="89" t="s">
        <v>98</v>
      </c>
      <c r="R21" s="173">
        <v>43732.0</v>
      </c>
      <c r="S21" s="162"/>
      <c r="T21" s="162" t="s">
        <v>99</v>
      </c>
      <c r="U21" s="162"/>
      <c r="V21" s="163" t="s">
        <v>79</v>
      </c>
    </row>
    <row r="22">
      <c r="A22" s="89" t="s">
        <v>497</v>
      </c>
      <c r="B22" s="89" t="s">
        <v>498</v>
      </c>
      <c r="C22" s="89"/>
      <c r="D22" s="89" t="s">
        <v>499</v>
      </c>
      <c r="E22" s="89" t="s">
        <v>488</v>
      </c>
      <c r="F22" s="89" t="s">
        <v>500</v>
      </c>
      <c r="G22" s="89" t="s">
        <v>501</v>
      </c>
      <c r="H22" s="157"/>
      <c r="I22" s="157"/>
      <c r="J22" s="158">
        <v>43699.0</v>
      </c>
      <c r="K22" s="159" t="s">
        <v>47</v>
      </c>
      <c r="L22" s="160" t="s">
        <v>432</v>
      </c>
      <c r="M22" s="161"/>
      <c r="N22" s="160" t="s">
        <v>496</v>
      </c>
      <c r="O22" s="89" t="s">
        <v>96</v>
      </c>
      <c r="P22" s="89" t="s">
        <v>485</v>
      </c>
      <c r="Q22" s="89" t="s">
        <v>98</v>
      </c>
      <c r="R22" s="173">
        <v>43732.0</v>
      </c>
      <c r="S22" s="162"/>
      <c r="T22" s="162" t="s">
        <v>99</v>
      </c>
      <c r="U22" s="162"/>
      <c r="V22" s="163" t="s">
        <v>79</v>
      </c>
    </row>
    <row r="23">
      <c r="A23" s="89" t="s">
        <v>502</v>
      </c>
      <c r="B23" s="89" t="s">
        <v>498</v>
      </c>
      <c r="C23" s="89"/>
      <c r="D23" s="89" t="s">
        <v>503</v>
      </c>
      <c r="E23" s="89" t="s">
        <v>488</v>
      </c>
      <c r="F23" s="89" t="s">
        <v>504</v>
      </c>
      <c r="G23" s="89" t="s">
        <v>505</v>
      </c>
      <c r="H23" s="157"/>
      <c r="I23" s="157"/>
      <c r="J23" s="158">
        <v>43699.0</v>
      </c>
      <c r="K23" s="159" t="s">
        <v>47</v>
      </c>
      <c r="L23" s="160" t="s">
        <v>432</v>
      </c>
      <c r="M23" s="161"/>
      <c r="N23" s="160"/>
      <c r="O23" s="89"/>
      <c r="P23" s="89" t="s">
        <v>485</v>
      </c>
      <c r="Q23" s="89" t="s">
        <v>98</v>
      </c>
      <c r="R23" s="173">
        <v>43732.0</v>
      </c>
      <c r="S23" s="162"/>
      <c r="T23" s="162"/>
      <c r="U23" s="162"/>
      <c r="V23" s="163" t="s">
        <v>79</v>
      </c>
    </row>
    <row r="24">
      <c r="A24" s="89" t="s">
        <v>506</v>
      </c>
      <c r="B24" s="89" t="s">
        <v>480</v>
      </c>
      <c r="C24" s="164"/>
      <c r="D24" s="164" t="s">
        <v>507</v>
      </c>
      <c r="E24" s="89" t="s">
        <v>508</v>
      </c>
      <c r="F24" s="89" t="s">
        <v>509</v>
      </c>
      <c r="G24" s="89" t="s">
        <v>510</v>
      </c>
      <c r="H24" s="157"/>
      <c r="I24" s="157"/>
      <c r="J24" s="158">
        <v>43699.0</v>
      </c>
      <c r="K24" s="159" t="s">
        <v>47</v>
      </c>
      <c r="L24" s="160" t="s">
        <v>432</v>
      </c>
      <c r="M24" s="161"/>
      <c r="N24" s="161"/>
      <c r="O24" s="89" t="s">
        <v>96</v>
      </c>
      <c r="P24" s="89" t="s">
        <v>485</v>
      </c>
      <c r="Q24" s="89" t="s">
        <v>98</v>
      </c>
      <c r="R24" s="173">
        <v>43732.0</v>
      </c>
      <c r="S24" s="162"/>
      <c r="T24" s="162" t="s">
        <v>99</v>
      </c>
      <c r="U24" s="162"/>
      <c r="V24" s="163" t="s">
        <v>79</v>
      </c>
    </row>
    <row r="25">
      <c r="A25" s="89" t="s">
        <v>511</v>
      </c>
      <c r="B25" s="89" t="s">
        <v>480</v>
      </c>
      <c r="C25" s="164"/>
      <c r="D25" s="164" t="s">
        <v>512</v>
      </c>
      <c r="E25" s="89" t="s">
        <v>513</v>
      </c>
      <c r="F25" s="164" t="s">
        <v>514</v>
      </c>
      <c r="G25" s="89" t="s">
        <v>515</v>
      </c>
      <c r="H25" s="157"/>
      <c r="I25" s="157"/>
      <c r="J25" s="158">
        <v>43699.0</v>
      </c>
      <c r="K25" s="159" t="s">
        <v>47</v>
      </c>
      <c r="L25" s="160" t="s">
        <v>432</v>
      </c>
      <c r="M25" s="160"/>
      <c r="N25" s="160"/>
      <c r="O25" s="89" t="s">
        <v>96</v>
      </c>
      <c r="P25" s="89" t="s">
        <v>485</v>
      </c>
      <c r="Q25" s="89" t="s">
        <v>98</v>
      </c>
      <c r="R25" s="173">
        <v>43732.0</v>
      </c>
      <c r="S25" s="162"/>
      <c r="T25" s="162" t="s">
        <v>99</v>
      </c>
      <c r="U25" s="162"/>
      <c r="V25" s="163" t="s">
        <v>79</v>
      </c>
    </row>
    <row r="26">
      <c r="A26" s="89" t="s">
        <v>516</v>
      </c>
      <c r="B26" s="175" t="s">
        <v>517</v>
      </c>
      <c r="C26" s="164"/>
      <c r="D26" s="164" t="s">
        <v>518</v>
      </c>
      <c r="E26" s="175" t="s">
        <v>519</v>
      </c>
      <c r="F26" s="164" t="s">
        <v>514</v>
      </c>
      <c r="G26" s="175" t="s">
        <v>520</v>
      </c>
      <c r="H26" s="176"/>
      <c r="I26" s="176"/>
      <c r="J26" s="177">
        <v>43697.0</v>
      </c>
      <c r="K26" s="159" t="s">
        <v>47</v>
      </c>
      <c r="L26" s="178" t="s">
        <v>432</v>
      </c>
      <c r="M26" s="179" t="str">
        <f>HYPERLINK("https://tangramcare.atlassian.net/browse/P2BN-540","P2BN-540")</f>
        <v>P2BN-540</v>
      </c>
      <c r="N26" s="178" t="s">
        <v>521</v>
      </c>
      <c r="O26" s="175" t="s">
        <v>124</v>
      </c>
      <c r="P26" s="89" t="s">
        <v>485</v>
      </c>
      <c r="Q26" s="89" t="s">
        <v>98</v>
      </c>
      <c r="R26" s="173">
        <v>43733.0</v>
      </c>
      <c r="S26" s="180"/>
      <c r="T26" s="180" t="s">
        <v>99</v>
      </c>
      <c r="U26" s="180"/>
      <c r="V26" s="163" t="s">
        <v>79</v>
      </c>
    </row>
    <row r="27">
      <c r="A27" s="89" t="s">
        <v>522</v>
      </c>
      <c r="B27" s="89" t="s">
        <v>523</v>
      </c>
      <c r="C27" s="164"/>
      <c r="D27" s="164" t="s">
        <v>524</v>
      </c>
      <c r="E27" s="89" t="s">
        <v>525</v>
      </c>
      <c r="F27" s="164" t="s">
        <v>526</v>
      </c>
      <c r="G27" s="89" t="s">
        <v>527</v>
      </c>
      <c r="H27" s="157"/>
      <c r="I27" s="157"/>
      <c r="J27" s="158">
        <v>43699.0</v>
      </c>
      <c r="K27" s="159" t="s">
        <v>47</v>
      </c>
      <c r="L27" s="160" t="s">
        <v>432</v>
      </c>
      <c r="M27" s="172" t="str">
        <f>HYPERLINK("https://tangramcare.atlassian.net/browse/P2BN-542","P2BN-542")</f>
        <v>P2BN-542</v>
      </c>
      <c r="N27" s="160"/>
      <c r="O27" s="89" t="s">
        <v>96</v>
      </c>
      <c r="P27" s="89" t="s">
        <v>485</v>
      </c>
      <c r="Q27" s="89" t="s">
        <v>98</v>
      </c>
      <c r="R27" s="173">
        <v>43733.0</v>
      </c>
      <c r="S27" s="162"/>
      <c r="T27" s="162" t="s">
        <v>99</v>
      </c>
      <c r="U27" s="162"/>
      <c r="V27" s="163"/>
    </row>
    <row r="28">
      <c r="A28" s="89" t="s">
        <v>528</v>
      </c>
      <c r="B28" s="89" t="s">
        <v>529</v>
      </c>
      <c r="C28" s="164"/>
      <c r="D28" s="164" t="s">
        <v>530</v>
      </c>
      <c r="E28" s="89" t="s">
        <v>531</v>
      </c>
      <c r="F28" s="164" t="s">
        <v>532</v>
      </c>
      <c r="G28" s="89" t="s">
        <v>533</v>
      </c>
      <c r="H28" s="157"/>
      <c r="I28" s="157"/>
      <c r="J28" s="158">
        <v>43699.0</v>
      </c>
      <c r="K28" s="159" t="s">
        <v>47</v>
      </c>
      <c r="L28" s="160" t="s">
        <v>432</v>
      </c>
      <c r="M28" s="172" t="str">
        <f>HYPERLINK("https://tangramcare.atlassian.net/browse/P2BN-461","P2BN-461")</f>
        <v>P2BN-461</v>
      </c>
      <c r="N28" s="160"/>
      <c r="O28" s="89" t="s">
        <v>96</v>
      </c>
      <c r="P28" s="89" t="s">
        <v>485</v>
      </c>
      <c r="Q28" s="89" t="s">
        <v>98</v>
      </c>
      <c r="R28" s="173">
        <v>43733.0</v>
      </c>
      <c r="S28" s="162"/>
      <c r="T28" s="162" t="s">
        <v>99</v>
      </c>
      <c r="U28" s="162"/>
      <c r="V28" s="163" t="s">
        <v>79</v>
      </c>
    </row>
    <row r="29">
      <c r="A29" s="89" t="s">
        <v>534</v>
      </c>
      <c r="B29" s="89" t="s">
        <v>529</v>
      </c>
      <c r="C29" s="164"/>
      <c r="D29" s="164" t="s">
        <v>535</v>
      </c>
      <c r="E29" s="89" t="s">
        <v>536</v>
      </c>
      <c r="F29" s="164" t="s">
        <v>537</v>
      </c>
      <c r="G29" s="89" t="s">
        <v>538</v>
      </c>
      <c r="H29" s="157"/>
      <c r="I29" s="157"/>
      <c r="J29" s="158">
        <v>43699.0</v>
      </c>
      <c r="K29" s="159" t="s">
        <v>47</v>
      </c>
      <c r="L29" s="160" t="s">
        <v>432</v>
      </c>
      <c r="M29" s="160"/>
      <c r="N29" s="160"/>
      <c r="O29" s="89" t="s">
        <v>96</v>
      </c>
      <c r="P29" s="89" t="s">
        <v>485</v>
      </c>
      <c r="Q29" s="89" t="s">
        <v>98</v>
      </c>
      <c r="R29" s="173">
        <v>43733.0</v>
      </c>
      <c r="S29" s="162"/>
      <c r="T29" s="162" t="s">
        <v>99</v>
      </c>
      <c r="U29" s="162"/>
      <c r="V29" s="163" t="s">
        <v>79</v>
      </c>
    </row>
    <row r="30">
      <c r="A30" s="155" t="s">
        <v>539</v>
      </c>
      <c r="B30" s="156"/>
      <c r="C30" s="156"/>
      <c r="D30" s="156"/>
      <c r="E30" s="156"/>
      <c r="F30" s="156"/>
      <c r="G30" s="156"/>
      <c r="H30" s="156"/>
      <c r="I30" s="156"/>
      <c r="J30" s="156"/>
      <c r="K30" s="156"/>
      <c r="L30" s="156"/>
      <c r="M30" s="156"/>
      <c r="N30" s="156"/>
      <c r="O30" s="156"/>
      <c r="P30" s="156"/>
      <c r="Q30" s="156"/>
      <c r="R30" s="156"/>
      <c r="S30" s="156"/>
      <c r="T30" s="156"/>
      <c r="U30" s="156"/>
      <c r="V30" s="156"/>
    </row>
    <row r="31">
      <c r="A31" s="102" t="s">
        <v>534</v>
      </c>
      <c r="B31" s="102" t="s">
        <v>480</v>
      </c>
      <c r="C31" s="181"/>
      <c r="D31" s="181" t="s">
        <v>540</v>
      </c>
      <c r="E31" s="102" t="s">
        <v>541</v>
      </c>
      <c r="F31" s="181" t="s">
        <v>542</v>
      </c>
      <c r="G31" s="102" t="s">
        <v>543</v>
      </c>
      <c r="H31" s="182"/>
      <c r="I31" s="182"/>
      <c r="J31" s="182"/>
      <c r="K31" s="102" t="s">
        <v>123</v>
      </c>
      <c r="L31" s="102"/>
      <c r="M31" s="183" t="str">
        <f>HYPERLINK("https://tangramcare.atlassian.net/browse/P2BN-460","P2BN-460")</f>
        <v>P2BN-460</v>
      </c>
      <c r="N31" s="102" t="s">
        <v>544</v>
      </c>
      <c r="O31" s="102" t="s">
        <v>96</v>
      </c>
      <c r="P31" s="184"/>
      <c r="Q31" s="184"/>
      <c r="R31" s="102"/>
      <c r="S31" s="102"/>
      <c r="T31" s="102" t="s">
        <v>125</v>
      </c>
      <c r="U31" s="102"/>
      <c r="V31" s="185"/>
    </row>
    <row r="32">
      <c r="A32" s="155" t="s">
        <v>545</v>
      </c>
      <c r="B32" s="156"/>
      <c r="C32" s="156"/>
      <c r="D32" s="156"/>
      <c r="E32" s="156"/>
      <c r="F32" s="156"/>
      <c r="G32" s="156"/>
      <c r="H32" s="156"/>
      <c r="I32" s="156"/>
      <c r="J32" s="156"/>
      <c r="K32" s="156"/>
      <c r="L32" s="156"/>
      <c r="M32" s="156"/>
      <c r="N32" s="156"/>
      <c r="O32" s="156"/>
      <c r="P32" s="156"/>
      <c r="Q32" s="156"/>
      <c r="R32" s="156"/>
      <c r="S32" s="156"/>
      <c r="T32" s="156"/>
      <c r="U32" s="156"/>
      <c r="V32" s="156"/>
    </row>
    <row r="33">
      <c r="A33" s="89" t="s">
        <v>546</v>
      </c>
      <c r="B33" s="89" t="s">
        <v>547</v>
      </c>
      <c r="C33" s="164"/>
      <c r="D33" s="164" t="s">
        <v>548</v>
      </c>
      <c r="E33" s="89" t="s">
        <v>549</v>
      </c>
      <c r="F33" s="89" t="s">
        <v>550</v>
      </c>
      <c r="G33" s="89" t="s">
        <v>551</v>
      </c>
      <c r="H33" s="157"/>
      <c r="I33" s="157"/>
      <c r="J33" s="158">
        <v>43699.0</v>
      </c>
      <c r="K33" s="159" t="s">
        <v>47</v>
      </c>
      <c r="L33" s="160" t="s">
        <v>432</v>
      </c>
      <c r="M33" s="161"/>
      <c r="N33" s="161"/>
      <c r="O33" s="89" t="s">
        <v>96</v>
      </c>
      <c r="P33" s="89" t="s">
        <v>485</v>
      </c>
      <c r="Q33" s="89" t="s">
        <v>98</v>
      </c>
      <c r="R33" s="173">
        <v>43733.0</v>
      </c>
      <c r="S33" s="162"/>
      <c r="T33" s="162" t="s">
        <v>99</v>
      </c>
      <c r="U33" s="162"/>
      <c r="V33" s="163" t="s">
        <v>79</v>
      </c>
    </row>
    <row r="34">
      <c r="A34" s="89" t="s">
        <v>552</v>
      </c>
      <c r="B34" s="89" t="s">
        <v>553</v>
      </c>
      <c r="C34" s="164"/>
      <c r="D34" s="164" t="s">
        <v>554</v>
      </c>
      <c r="E34" s="89" t="s">
        <v>549</v>
      </c>
      <c r="F34" s="89" t="s">
        <v>555</v>
      </c>
      <c r="G34" s="89" t="s">
        <v>551</v>
      </c>
      <c r="H34" s="157"/>
      <c r="I34" s="157"/>
      <c r="J34" s="158">
        <v>43699.0</v>
      </c>
      <c r="K34" s="159" t="s">
        <v>47</v>
      </c>
      <c r="L34" s="160" t="s">
        <v>432</v>
      </c>
      <c r="M34" s="161"/>
      <c r="N34" s="161"/>
      <c r="O34" s="89" t="s">
        <v>96</v>
      </c>
      <c r="P34" s="89" t="s">
        <v>249</v>
      </c>
      <c r="Q34" s="89" t="s">
        <v>98</v>
      </c>
      <c r="R34" s="173">
        <v>43727.0</v>
      </c>
      <c r="S34" s="162"/>
      <c r="T34" s="162" t="s">
        <v>99</v>
      </c>
      <c r="U34" s="162"/>
      <c r="V34" s="163" t="s">
        <v>79</v>
      </c>
    </row>
    <row r="35">
      <c r="A35" s="89" t="s">
        <v>556</v>
      </c>
      <c r="B35" s="89" t="s">
        <v>557</v>
      </c>
      <c r="C35" s="164"/>
      <c r="D35" s="164" t="s">
        <v>558</v>
      </c>
      <c r="E35" s="89" t="s">
        <v>559</v>
      </c>
      <c r="F35" s="89" t="s">
        <v>560</v>
      </c>
      <c r="G35" s="89" t="s">
        <v>561</v>
      </c>
      <c r="H35" s="157"/>
      <c r="I35" s="157"/>
      <c r="J35" s="158">
        <v>43699.0</v>
      </c>
      <c r="K35" s="159" t="s">
        <v>47</v>
      </c>
      <c r="L35" s="160" t="s">
        <v>432</v>
      </c>
      <c r="M35" s="172" t="str">
        <f>HYPERLINK("https://tangramcare.atlassian.net/browse/P2BN-360","P2BN-360")</f>
        <v>P2BN-360</v>
      </c>
      <c r="N35" s="160" t="s">
        <v>562</v>
      </c>
      <c r="O35" s="89" t="s">
        <v>96</v>
      </c>
      <c r="P35" s="89" t="s">
        <v>249</v>
      </c>
      <c r="Q35" s="89" t="s">
        <v>98</v>
      </c>
      <c r="R35" s="173">
        <v>43727.0</v>
      </c>
      <c r="S35" s="162"/>
      <c r="T35" s="162" t="s">
        <v>99</v>
      </c>
      <c r="U35" s="162"/>
      <c r="V35" s="163" t="s">
        <v>79</v>
      </c>
    </row>
    <row r="36">
      <c r="A36" s="89" t="s">
        <v>563</v>
      </c>
      <c r="B36" s="89" t="s">
        <v>564</v>
      </c>
      <c r="C36" s="164"/>
      <c r="D36" s="164" t="s">
        <v>565</v>
      </c>
      <c r="E36" s="89" t="s">
        <v>566</v>
      </c>
      <c r="F36" s="89" t="s">
        <v>567</v>
      </c>
      <c r="G36" s="89" t="s">
        <v>568</v>
      </c>
      <c r="H36" s="157"/>
      <c r="I36" s="157"/>
      <c r="J36" s="158">
        <v>43699.0</v>
      </c>
      <c r="K36" s="159" t="s">
        <v>47</v>
      </c>
      <c r="L36" s="160" t="s">
        <v>432</v>
      </c>
      <c r="M36" s="161"/>
      <c r="N36" s="161"/>
      <c r="O36" s="89" t="s">
        <v>96</v>
      </c>
      <c r="P36" s="89" t="s">
        <v>249</v>
      </c>
      <c r="Q36" s="89" t="s">
        <v>98</v>
      </c>
      <c r="R36" s="173">
        <v>43727.0</v>
      </c>
      <c r="S36" s="162"/>
      <c r="T36" s="162" t="s">
        <v>99</v>
      </c>
      <c r="U36" s="162"/>
      <c r="V36" s="163" t="s">
        <v>79</v>
      </c>
    </row>
    <row r="37">
      <c r="A37" s="89" t="s">
        <v>569</v>
      </c>
      <c r="B37" s="89" t="s">
        <v>570</v>
      </c>
      <c r="C37" s="164"/>
      <c r="D37" s="164" t="s">
        <v>571</v>
      </c>
      <c r="E37" s="89" t="s">
        <v>566</v>
      </c>
      <c r="F37" s="89" t="s">
        <v>572</v>
      </c>
      <c r="G37" s="89" t="s">
        <v>573</v>
      </c>
      <c r="H37" s="157"/>
      <c r="I37" s="157"/>
      <c r="J37" s="158">
        <v>43699.0</v>
      </c>
      <c r="K37" s="159" t="s">
        <v>47</v>
      </c>
      <c r="L37" s="160" t="s">
        <v>432</v>
      </c>
      <c r="M37" s="161"/>
      <c r="N37" s="161"/>
      <c r="O37" s="89" t="s">
        <v>96</v>
      </c>
      <c r="P37" s="89" t="s">
        <v>249</v>
      </c>
      <c r="Q37" s="89" t="s">
        <v>98</v>
      </c>
      <c r="R37" s="173">
        <v>43727.0</v>
      </c>
      <c r="S37" s="162"/>
      <c r="T37" s="162" t="s">
        <v>99</v>
      </c>
      <c r="U37" s="162"/>
      <c r="V37" s="163" t="s">
        <v>79</v>
      </c>
    </row>
    <row r="38">
      <c r="A38" s="89" t="s">
        <v>574</v>
      </c>
      <c r="B38" s="89" t="s">
        <v>575</v>
      </c>
      <c r="C38" s="164"/>
      <c r="D38" s="164" t="s">
        <v>576</v>
      </c>
      <c r="E38" s="89" t="s">
        <v>566</v>
      </c>
      <c r="F38" s="89" t="s">
        <v>509</v>
      </c>
      <c r="G38" s="89" t="s">
        <v>577</v>
      </c>
      <c r="H38" s="157"/>
      <c r="I38" s="157"/>
      <c r="J38" s="158">
        <v>43699.0</v>
      </c>
      <c r="K38" s="159" t="s">
        <v>47</v>
      </c>
      <c r="L38" s="160" t="s">
        <v>432</v>
      </c>
      <c r="M38" s="161"/>
      <c r="N38" s="161"/>
      <c r="O38" s="89" t="s">
        <v>96</v>
      </c>
      <c r="P38" s="89" t="s">
        <v>249</v>
      </c>
      <c r="Q38" s="89" t="s">
        <v>98</v>
      </c>
      <c r="R38" s="173">
        <v>43727.0</v>
      </c>
      <c r="S38" s="162"/>
      <c r="T38" s="162" t="s">
        <v>99</v>
      </c>
      <c r="U38" s="162"/>
      <c r="V38" s="163" t="s">
        <v>79</v>
      </c>
    </row>
    <row r="39">
      <c r="A39" s="155" t="s">
        <v>578</v>
      </c>
      <c r="B39" s="156"/>
      <c r="C39" s="156"/>
      <c r="D39" s="156"/>
      <c r="E39" s="156"/>
      <c r="F39" s="156"/>
      <c r="G39" s="156"/>
      <c r="H39" s="156"/>
      <c r="I39" s="156"/>
      <c r="J39" s="156"/>
      <c r="K39" s="156"/>
      <c r="L39" s="156"/>
      <c r="M39" s="156"/>
      <c r="N39" s="156"/>
      <c r="O39" s="156"/>
      <c r="P39" s="156"/>
      <c r="Q39" s="156"/>
      <c r="R39" s="156"/>
      <c r="S39" s="156"/>
      <c r="T39" s="156"/>
      <c r="U39" s="156"/>
      <c r="V39" s="156"/>
    </row>
    <row r="40">
      <c r="A40" s="89" t="s">
        <v>579</v>
      </c>
      <c r="B40" s="89" t="s">
        <v>38</v>
      </c>
      <c r="C40" s="186"/>
      <c r="D40" s="186" t="s">
        <v>580</v>
      </c>
      <c r="E40" s="187" t="s">
        <v>581</v>
      </c>
      <c r="F40" s="139" t="s">
        <v>582</v>
      </c>
      <c r="G40" s="139" t="s">
        <v>583</v>
      </c>
      <c r="H40" s="188"/>
      <c r="I40" s="188"/>
      <c r="J40" s="189">
        <v>43697.0</v>
      </c>
      <c r="K40" s="167" t="s">
        <v>47</v>
      </c>
      <c r="L40" s="167" t="s">
        <v>432</v>
      </c>
      <c r="M40" s="168"/>
      <c r="N40" s="167" t="s">
        <v>584</v>
      </c>
      <c r="O40" s="89" t="s">
        <v>96</v>
      </c>
      <c r="P40" s="89" t="s">
        <v>249</v>
      </c>
      <c r="Q40" s="89" t="s">
        <v>98</v>
      </c>
      <c r="R40" s="157">
        <v>43768.0</v>
      </c>
      <c r="S40" s="89"/>
      <c r="T40" s="89"/>
      <c r="U40" s="89"/>
      <c r="V40" s="139" t="s">
        <v>79</v>
      </c>
    </row>
    <row r="41">
      <c r="A41" s="89" t="s">
        <v>585</v>
      </c>
      <c r="B41" s="89" t="s">
        <v>38</v>
      </c>
      <c r="C41" s="186"/>
      <c r="D41" s="186" t="s">
        <v>586</v>
      </c>
      <c r="E41" s="190" t="s">
        <v>587</v>
      </c>
      <c r="F41" s="163" t="s">
        <v>588</v>
      </c>
      <c r="G41" s="163" t="s">
        <v>589</v>
      </c>
      <c r="H41" s="188"/>
      <c r="I41" s="188"/>
      <c r="J41" s="191">
        <v>43699.0</v>
      </c>
      <c r="K41" s="160" t="s">
        <v>47</v>
      </c>
      <c r="L41" s="160" t="s">
        <v>432</v>
      </c>
      <c r="M41" s="161"/>
      <c r="N41" s="160"/>
      <c r="O41" s="89" t="s">
        <v>96</v>
      </c>
      <c r="P41" s="89" t="s">
        <v>249</v>
      </c>
      <c r="Q41" s="89" t="s">
        <v>98</v>
      </c>
      <c r="R41" s="173">
        <v>43727.0</v>
      </c>
      <c r="S41" s="162"/>
      <c r="T41" s="162" t="s">
        <v>99</v>
      </c>
      <c r="U41" s="162"/>
      <c r="V41" s="163" t="s">
        <v>79</v>
      </c>
    </row>
    <row r="42">
      <c r="A42" s="89" t="s">
        <v>590</v>
      </c>
      <c r="B42" s="139" t="s">
        <v>38</v>
      </c>
      <c r="C42" s="187"/>
      <c r="D42" s="187" t="s">
        <v>591</v>
      </c>
      <c r="E42" s="187" t="s">
        <v>592</v>
      </c>
      <c r="F42" s="187" t="s">
        <v>593</v>
      </c>
      <c r="G42" s="139" t="s">
        <v>594</v>
      </c>
      <c r="H42" s="142"/>
      <c r="I42" s="142"/>
      <c r="J42" s="165">
        <v>43735.0</v>
      </c>
      <c r="K42" s="166" t="s">
        <v>47</v>
      </c>
      <c r="L42" s="167" t="s">
        <v>595</v>
      </c>
      <c r="M42" s="134"/>
      <c r="N42" s="134"/>
      <c r="O42" s="89" t="s">
        <v>96</v>
      </c>
      <c r="P42" s="89" t="s">
        <v>249</v>
      </c>
      <c r="Q42" s="89" t="s">
        <v>98</v>
      </c>
      <c r="R42" s="157">
        <v>43768.0</v>
      </c>
      <c r="S42" s="139"/>
      <c r="T42" s="139"/>
      <c r="U42" s="139"/>
      <c r="V42" s="89" t="s">
        <v>79</v>
      </c>
    </row>
    <row r="43">
      <c r="A43" s="89" t="s">
        <v>596</v>
      </c>
      <c r="B43" s="89" t="s">
        <v>38</v>
      </c>
      <c r="C43" s="186"/>
      <c r="D43" s="186" t="s">
        <v>597</v>
      </c>
      <c r="E43" s="187" t="s">
        <v>592</v>
      </c>
      <c r="F43" s="187" t="s">
        <v>593</v>
      </c>
      <c r="G43" s="139" t="s">
        <v>598</v>
      </c>
      <c r="H43" s="188"/>
      <c r="I43" s="188"/>
      <c r="J43" s="157">
        <v>43859.0</v>
      </c>
      <c r="K43" s="89" t="s">
        <v>123</v>
      </c>
      <c r="L43" s="89" t="s">
        <v>599</v>
      </c>
      <c r="M43" s="134"/>
      <c r="N43" s="89" t="s">
        <v>600</v>
      </c>
      <c r="O43" s="89" t="s">
        <v>96</v>
      </c>
      <c r="P43" s="89"/>
      <c r="Q43" s="89"/>
      <c r="R43" s="89"/>
      <c r="S43" s="89"/>
      <c r="T43" s="89" t="s">
        <v>99</v>
      </c>
      <c r="U43" s="89"/>
      <c r="V43" s="139"/>
    </row>
    <row r="44">
      <c r="A44" s="89" t="s">
        <v>601</v>
      </c>
      <c r="B44" s="89" t="s">
        <v>38</v>
      </c>
      <c r="C44" s="186"/>
      <c r="D44" s="186" t="s">
        <v>602</v>
      </c>
      <c r="E44" s="187" t="s">
        <v>603</v>
      </c>
      <c r="F44" s="187" t="s">
        <v>593</v>
      </c>
      <c r="G44" s="139" t="s">
        <v>604</v>
      </c>
      <c r="H44" s="188"/>
      <c r="I44" s="188"/>
      <c r="J44" s="189">
        <v>43699.0</v>
      </c>
      <c r="K44" s="167" t="s">
        <v>47</v>
      </c>
      <c r="L44" s="167" t="s">
        <v>432</v>
      </c>
      <c r="M44" s="168"/>
      <c r="N44" s="168"/>
      <c r="O44" s="89" t="s">
        <v>96</v>
      </c>
      <c r="P44" s="89" t="s">
        <v>485</v>
      </c>
      <c r="Q44" s="89" t="s">
        <v>98</v>
      </c>
      <c r="R44" s="157">
        <v>43791.0</v>
      </c>
      <c r="S44" s="89"/>
      <c r="T44" s="89"/>
      <c r="U44" s="89"/>
      <c r="V44" s="139" t="s">
        <v>79</v>
      </c>
    </row>
    <row r="45">
      <c r="A45" s="89" t="s">
        <v>605</v>
      </c>
      <c r="B45" s="164" t="s">
        <v>38</v>
      </c>
      <c r="C45" s="186"/>
      <c r="D45" s="186" t="s">
        <v>606</v>
      </c>
      <c r="E45" s="187" t="s">
        <v>607</v>
      </c>
      <c r="F45" s="139" t="s">
        <v>608</v>
      </c>
      <c r="G45" s="139" t="s">
        <v>609</v>
      </c>
      <c r="H45" s="188"/>
      <c r="I45" s="188"/>
      <c r="J45" s="165">
        <v>43735.0</v>
      </c>
      <c r="K45" s="166" t="s">
        <v>47</v>
      </c>
      <c r="L45" s="167" t="s">
        <v>595</v>
      </c>
      <c r="M45" s="167"/>
      <c r="N45" s="192"/>
      <c r="O45" s="89" t="s">
        <v>96</v>
      </c>
      <c r="P45" s="89" t="s">
        <v>485</v>
      </c>
      <c r="Q45" s="89" t="s">
        <v>98</v>
      </c>
      <c r="R45" s="157">
        <v>43794.0</v>
      </c>
      <c r="S45" s="89"/>
      <c r="T45" s="89"/>
      <c r="U45" s="89"/>
      <c r="V45" s="139" t="s">
        <v>79</v>
      </c>
    </row>
    <row r="46">
      <c r="A46" s="89" t="s">
        <v>610</v>
      </c>
      <c r="B46" s="89" t="s">
        <v>38</v>
      </c>
      <c r="C46" s="186"/>
      <c r="D46" s="186" t="s">
        <v>611</v>
      </c>
      <c r="E46" s="190" t="s">
        <v>612</v>
      </c>
      <c r="F46" s="190" t="s">
        <v>613</v>
      </c>
      <c r="G46" s="193" t="s">
        <v>614</v>
      </c>
      <c r="H46" s="188"/>
      <c r="I46" s="188"/>
      <c r="J46" s="191">
        <v>43699.0</v>
      </c>
      <c r="K46" s="160" t="s">
        <v>47</v>
      </c>
      <c r="L46" s="160" t="s">
        <v>432</v>
      </c>
      <c r="M46" s="160"/>
      <c r="N46" s="161"/>
      <c r="O46" s="89" t="s">
        <v>96</v>
      </c>
      <c r="P46" s="89" t="s">
        <v>249</v>
      </c>
      <c r="Q46" s="89" t="s">
        <v>98</v>
      </c>
      <c r="R46" s="173">
        <v>43727.0</v>
      </c>
      <c r="S46" s="162"/>
      <c r="T46" s="162" t="s">
        <v>99</v>
      </c>
      <c r="U46" s="162"/>
      <c r="V46" s="163" t="s">
        <v>79</v>
      </c>
    </row>
    <row r="47">
      <c r="A47" s="89" t="s">
        <v>615</v>
      </c>
      <c r="B47" s="89" t="s">
        <v>38</v>
      </c>
      <c r="C47" s="186"/>
      <c r="D47" s="186" t="s">
        <v>616</v>
      </c>
      <c r="E47" s="190" t="s">
        <v>612</v>
      </c>
      <c r="F47" s="190" t="s">
        <v>613</v>
      </c>
      <c r="G47" s="163" t="s">
        <v>617</v>
      </c>
      <c r="H47" s="188"/>
      <c r="I47" s="188"/>
      <c r="J47" s="191">
        <v>43699.0</v>
      </c>
      <c r="K47" s="160" t="s">
        <v>47</v>
      </c>
      <c r="L47" s="160" t="s">
        <v>432</v>
      </c>
      <c r="M47" s="160"/>
      <c r="N47" s="161"/>
      <c r="O47" s="89" t="s">
        <v>96</v>
      </c>
      <c r="P47" s="89" t="s">
        <v>249</v>
      </c>
      <c r="Q47" s="89" t="s">
        <v>98</v>
      </c>
      <c r="R47" s="173">
        <v>43728.0</v>
      </c>
      <c r="S47" s="162"/>
      <c r="T47" s="162" t="s">
        <v>99</v>
      </c>
      <c r="U47" s="162"/>
      <c r="V47" s="163" t="s">
        <v>79</v>
      </c>
    </row>
    <row r="48">
      <c r="A48" s="89" t="s">
        <v>618</v>
      </c>
      <c r="B48" s="89" t="s">
        <v>38</v>
      </c>
      <c r="C48" s="186"/>
      <c r="D48" s="186" t="s">
        <v>619</v>
      </c>
      <c r="E48" s="190" t="s">
        <v>612</v>
      </c>
      <c r="F48" s="190" t="s">
        <v>613</v>
      </c>
      <c r="G48" s="163" t="s">
        <v>620</v>
      </c>
      <c r="H48" s="188"/>
      <c r="I48" s="188"/>
      <c r="J48" s="191">
        <v>43699.0</v>
      </c>
      <c r="K48" s="160" t="s">
        <v>47</v>
      </c>
      <c r="L48" s="160" t="s">
        <v>432</v>
      </c>
      <c r="M48" s="160"/>
      <c r="N48" s="161"/>
      <c r="O48" s="89" t="s">
        <v>96</v>
      </c>
      <c r="P48" s="89" t="s">
        <v>249</v>
      </c>
      <c r="Q48" s="89" t="s">
        <v>98</v>
      </c>
      <c r="R48" s="173">
        <v>43728.0</v>
      </c>
      <c r="S48" s="162"/>
      <c r="T48" s="162" t="s">
        <v>99</v>
      </c>
      <c r="U48" s="162"/>
      <c r="V48" s="163" t="s">
        <v>79</v>
      </c>
    </row>
    <row r="49">
      <c r="A49" s="89" t="s">
        <v>621</v>
      </c>
      <c r="B49" s="89" t="s">
        <v>38</v>
      </c>
      <c r="C49" s="186"/>
      <c r="D49" s="186" t="s">
        <v>622</v>
      </c>
      <c r="E49" s="187" t="s">
        <v>612</v>
      </c>
      <c r="F49" s="187" t="s">
        <v>613</v>
      </c>
      <c r="G49" s="139" t="s">
        <v>623</v>
      </c>
      <c r="H49" s="188"/>
      <c r="I49" s="188"/>
      <c r="J49" s="157">
        <v>43859.0</v>
      </c>
      <c r="K49" s="89" t="s">
        <v>123</v>
      </c>
      <c r="L49" s="89" t="s">
        <v>599</v>
      </c>
      <c r="M49" s="194"/>
      <c r="N49" s="89" t="s">
        <v>624</v>
      </c>
      <c r="O49" s="89" t="s">
        <v>96</v>
      </c>
      <c r="P49" s="89"/>
      <c r="Q49" s="89"/>
      <c r="R49" s="89"/>
      <c r="S49" s="89"/>
      <c r="T49" s="89" t="s">
        <v>99</v>
      </c>
      <c r="U49" s="89"/>
      <c r="V49" s="139"/>
    </row>
    <row r="50">
      <c r="A50" s="89" t="s">
        <v>625</v>
      </c>
      <c r="B50" s="89" t="s">
        <v>38</v>
      </c>
      <c r="C50" s="186"/>
      <c r="D50" s="186" t="s">
        <v>626</v>
      </c>
      <c r="E50" s="187" t="s">
        <v>612</v>
      </c>
      <c r="F50" s="187" t="s">
        <v>613</v>
      </c>
      <c r="G50" s="139" t="s">
        <v>627</v>
      </c>
      <c r="H50" s="188"/>
      <c r="I50" s="188"/>
      <c r="J50" s="157">
        <v>43859.0</v>
      </c>
      <c r="K50" s="89" t="s">
        <v>123</v>
      </c>
      <c r="L50" s="89" t="s">
        <v>599</v>
      </c>
      <c r="M50" s="194"/>
      <c r="N50" s="89" t="s">
        <v>628</v>
      </c>
      <c r="O50" s="89" t="s">
        <v>96</v>
      </c>
      <c r="P50" s="89"/>
      <c r="Q50" s="89"/>
      <c r="R50" s="89"/>
      <c r="S50" s="89"/>
      <c r="T50" s="89" t="s">
        <v>99</v>
      </c>
      <c r="U50" s="89"/>
      <c r="V50" s="139"/>
    </row>
    <row r="51">
      <c r="A51" s="89" t="s">
        <v>629</v>
      </c>
      <c r="B51" s="89" t="s">
        <v>38</v>
      </c>
      <c r="C51" s="186"/>
      <c r="D51" s="186" t="s">
        <v>630</v>
      </c>
      <c r="E51" s="187" t="s">
        <v>612</v>
      </c>
      <c r="F51" s="187" t="s">
        <v>613</v>
      </c>
      <c r="G51" s="139" t="s">
        <v>631</v>
      </c>
      <c r="H51" s="188"/>
      <c r="I51" s="188"/>
      <c r="J51" s="157">
        <v>43859.0</v>
      </c>
      <c r="K51" s="89" t="s">
        <v>123</v>
      </c>
      <c r="L51" s="89" t="s">
        <v>599</v>
      </c>
      <c r="M51" s="194"/>
      <c r="N51" s="89" t="s">
        <v>632</v>
      </c>
      <c r="O51" s="89" t="s">
        <v>96</v>
      </c>
      <c r="P51" s="89"/>
      <c r="Q51" s="89"/>
      <c r="R51" s="89"/>
      <c r="S51" s="89"/>
      <c r="T51" s="89" t="s">
        <v>99</v>
      </c>
      <c r="U51" s="89"/>
      <c r="V51" s="139"/>
    </row>
    <row r="52">
      <c r="A52" s="89" t="s">
        <v>633</v>
      </c>
      <c r="B52" s="89" t="s">
        <v>38</v>
      </c>
      <c r="C52" s="186"/>
      <c r="D52" s="186" t="s">
        <v>634</v>
      </c>
      <c r="E52" s="187" t="s">
        <v>612</v>
      </c>
      <c r="F52" s="187" t="s">
        <v>613</v>
      </c>
      <c r="G52" s="139" t="s">
        <v>635</v>
      </c>
      <c r="H52" s="188"/>
      <c r="I52" s="188"/>
      <c r="J52" s="157">
        <v>43859.0</v>
      </c>
      <c r="K52" s="89" t="s">
        <v>123</v>
      </c>
      <c r="L52" s="89" t="s">
        <v>599</v>
      </c>
      <c r="M52" s="194"/>
      <c r="N52" s="89" t="s">
        <v>636</v>
      </c>
      <c r="O52" s="89" t="s">
        <v>96</v>
      </c>
      <c r="P52" s="89"/>
      <c r="Q52" s="89"/>
      <c r="R52" s="89"/>
      <c r="S52" s="89"/>
      <c r="T52" s="89" t="s">
        <v>99</v>
      </c>
      <c r="U52" s="89"/>
      <c r="V52" s="139"/>
    </row>
    <row r="53">
      <c r="A53" s="89" t="s">
        <v>637</v>
      </c>
      <c r="B53" s="89" t="s">
        <v>38</v>
      </c>
      <c r="C53" s="186"/>
      <c r="D53" s="186" t="s">
        <v>638</v>
      </c>
      <c r="E53" s="190" t="s">
        <v>612</v>
      </c>
      <c r="F53" s="190" t="s">
        <v>613</v>
      </c>
      <c r="G53" s="162" t="s">
        <v>639</v>
      </c>
      <c r="H53" s="176"/>
      <c r="I53" s="176"/>
      <c r="J53" s="157">
        <v>43879.0</v>
      </c>
      <c r="K53" s="89" t="s">
        <v>47</v>
      </c>
      <c r="L53" s="89" t="s">
        <v>599</v>
      </c>
      <c r="M53" s="160"/>
      <c r="N53" s="195" t="s">
        <v>640</v>
      </c>
      <c r="O53" s="89" t="s">
        <v>96</v>
      </c>
      <c r="P53" s="89" t="s">
        <v>485</v>
      </c>
      <c r="Q53" s="89" t="s">
        <v>98</v>
      </c>
      <c r="R53" s="173">
        <v>43734.0</v>
      </c>
      <c r="S53" s="162"/>
      <c r="T53" s="162" t="s">
        <v>99</v>
      </c>
      <c r="U53" s="162"/>
      <c r="V53" s="163"/>
    </row>
    <row r="54">
      <c r="A54" s="89" t="s">
        <v>641</v>
      </c>
      <c r="B54" s="89" t="s">
        <v>38</v>
      </c>
      <c r="C54" s="186"/>
      <c r="D54" s="186" t="s">
        <v>642</v>
      </c>
      <c r="E54" s="190" t="s">
        <v>612</v>
      </c>
      <c r="F54" s="190" t="s">
        <v>613</v>
      </c>
      <c r="G54" s="162" t="s">
        <v>643</v>
      </c>
      <c r="H54" s="176"/>
      <c r="I54" s="176"/>
      <c r="J54" s="157">
        <v>43879.0</v>
      </c>
      <c r="K54" s="89" t="s">
        <v>47</v>
      </c>
      <c r="L54" s="89" t="s">
        <v>599</v>
      </c>
      <c r="M54" s="160"/>
      <c r="N54" s="195" t="s">
        <v>640</v>
      </c>
      <c r="O54" s="89" t="s">
        <v>96</v>
      </c>
      <c r="P54" s="89" t="s">
        <v>485</v>
      </c>
      <c r="Q54" s="89" t="s">
        <v>98</v>
      </c>
      <c r="R54" s="173">
        <v>43734.0</v>
      </c>
      <c r="S54" s="162"/>
      <c r="T54" s="162" t="s">
        <v>99</v>
      </c>
      <c r="U54" s="162"/>
      <c r="V54" s="163"/>
    </row>
    <row r="55">
      <c r="A55" s="89" t="s">
        <v>644</v>
      </c>
      <c r="B55" s="89" t="s">
        <v>38</v>
      </c>
      <c r="C55" s="186"/>
      <c r="D55" s="186" t="s">
        <v>645</v>
      </c>
      <c r="E55" s="190" t="s">
        <v>612</v>
      </c>
      <c r="F55" s="190" t="s">
        <v>613</v>
      </c>
      <c r="G55" s="163" t="s">
        <v>646</v>
      </c>
      <c r="H55" s="176"/>
      <c r="I55" s="176"/>
      <c r="J55" s="157">
        <v>43879.0</v>
      </c>
      <c r="K55" s="89" t="s">
        <v>47</v>
      </c>
      <c r="L55" s="89" t="s">
        <v>599</v>
      </c>
      <c r="M55" s="160"/>
      <c r="N55" s="195" t="s">
        <v>647</v>
      </c>
      <c r="O55" s="89" t="s">
        <v>96</v>
      </c>
      <c r="P55" s="89" t="s">
        <v>485</v>
      </c>
      <c r="Q55" s="89" t="s">
        <v>98</v>
      </c>
      <c r="R55" s="173">
        <v>43734.0</v>
      </c>
      <c r="S55" s="162"/>
      <c r="T55" s="162" t="s">
        <v>99</v>
      </c>
      <c r="U55" s="162"/>
      <c r="V55" s="163"/>
    </row>
    <row r="56">
      <c r="A56" s="89" t="s">
        <v>648</v>
      </c>
      <c r="B56" s="89" t="s">
        <v>38</v>
      </c>
      <c r="C56" s="186"/>
      <c r="D56" s="186" t="s">
        <v>649</v>
      </c>
      <c r="E56" s="190" t="s">
        <v>612</v>
      </c>
      <c r="F56" s="190" t="s">
        <v>613</v>
      </c>
      <c r="G56" s="163" t="s">
        <v>650</v>
      </c>
      <c r="H56" s="176"/>
      <c r="I56" s="176"/>
      <c r="J56" s="157">
        <v>43879.0</v>
      </c>
      <c r="K56" s="89" t="s">
        <v>47</v>
      </c>
      <c r="L56" s="89" t="s">
        <v>599</v>
      </c>
      <c r="M56" s="160"/>
      <c r="N56" s="195" t="s">
        <v>647</v>
      </c>
      <c r="O56" s="89" t="s">
        <v>96</v>
      </c>
      <c r="P56" s="89" t="s">
        <v>485</v>
      </c>
      <c r="Q56" s="89" t="s">
        <v>98</v>
      </c>
      <c r="R56" s="173">
        <v>43735.0</v>
      </c>
      <c r="S56" s="162"/>
      <c r="T56" s="162" t="s">
        <v>99</v>
      </c>
      <c r="U56" s="162"/>
      <c r="V56" s="163"/>
    </row>
    <row r="57">
      <c r="A57" s="89" t="s">
        <v>651</v>
      </c>
      <c r="B57" s="89" t="s">
        <v>38</v>
      </c>
      <c r="C57" s="186"/>
      <c r="D57" s="186" t="s">
        <v>652</v>
      </c>
      <c r="E57" s="190" t="s">
        <v>612</v>
      </c>
      <c r="F57" s="190" t="s">
        <v>613</v>
      </c>
      <c r="G57" s="163" t="s">
        <v>653</v>
      </c>
      <c r="H57" s="176"/>
      <c r="I57" s="176"/>
      <c r="J57" s="157">
        <v>43879.0</v>
      </c>
      <c r="K57" s="89" t="s">
        <v>47</v>
      </c>
      <c r="L57" s="89" t="s">
        <v>599</v>
      </c>
      <c r="M57" s="160"/>
      <c r="N57" s="161"/>
      <c r="O57" s="89" t="s">
        <v>96</v>
      </c>
      <c r="P57" s="89" t="s">
        <v>485</v>
      </c>
      <c r="Q57" s="89" t="s">
        <v>98</v>
      </c>
      <c r="R57" s="173">
        <v>43735.0</v>
      </c>
      <c r="S57" s="162"/>
      <c r="T57" s="162" t="s">
        <v>99</v>
      </c>
      <c r="U57" s="162"/>
      <c r="V57" s="163"/>
    </row>
    <row r="58">
      <c r="A58" s="89" t="s">
        <v>654</v>
      </c>
      <c r="B58" s="89" t="s">
        <v>38</v>
      </c>
      <c r="C58" s="196"/>
      <c r="D58" s="196" t="s">
        <v>655</v>
      </c>
      <c r="E58" s="190" t="s">
        <v>612</v>
      </c>
      <c r="F58" s="190" t="s">
        <v>613</v>
      </c>
      <c r="G58" s="163" t="s">
        <v>656</v>
      </c>
      <c r="H58" s="176"/>
      <c r="I58" s="176"/>
      <c r="J58" s="157">
        <v>43879.0</v>
      </c>
      <c r="K58" s="89" t="s">
        <v>47</v>
      </c>
      <c r="L58" s="89" t="s">
        <v>599</v>
      </c>
      <c r="M58" s="160"/>
      <c r="N58" s="161"/>
      <c r="O58" s="89" t="s">
        <v>96</v>
      </c>
      <c r="P58" s="89" t="s">
        <v>485</v>
      </c>
      <c r="Q58" s="89" t="s">
        <v>98</v>
      </c>
      <c r="R58" s="173">
        <v>43735.0</v>
      </c>
      <c r="S58" s="162"/>
      <c r="T58" s="162" t="s">
        <v>99</v>
      </c>
      <c r="U58" s="162"/>
      <c r="V58" s="163"/>
    </row>
    <row r="59">
      <c r="A59" s="163" t="s">
        <v>657</v>
      </c>
      <c r="B59" s="162" t="s">
        <v>658</v>
      </c>
      <c r="C59" s="196"/>
      <c r="D59" s="196" t="s">
        <v>659</v>
      </c>
      <c r="E59" s="190" t="s">
        <v>612</v>
      </c>
      <c r="F59" s="190" t="s">
        <v>613</v>
      </c>
      <c r="G59" s="163" t="s">
        <v>660</v>
      </c>
      <c r="H59" s="197"/>
      <c r="I59" s="197"/>
      <c r="J59" s="157">
        <v>43879.0</v>
      </c>
      <c r="K59" s="89" t="s">
        <v>47</v>
      </c>
      <c r="L59" s="89" t="s">
        <v>599</v>
      </c>
      <c r="M59" s="160"/>
      <c r="N59" s="160"/>
      <c r="O59" s="163" t="s">
        <v>96</v>
      </c>
      <c r="P59" s="89" t="s">
        <v>485</v>
      </c>
      <c r="Q59" s="89" t="s">
        <v>98</v>
      </c>
      <c r="R59" s="173">
        <v>43738.0</v>
      </c>
      <c r="S59" s="163"/>
      <c r="T59" s="163" t="s">
        <v>99</v>
      </c>
      <c r="U59" s="163"/>
      <c r="V59" s="163"/>
    </row>
    <row r="60">
      <c r="A60" s="139" t="s">
        <v>661</v>
      </c>
      <c r="B60" s="89" t="s">
        <v>658</v>
      </c>
      <c r="C60" s="186"/>
      <c r="D60" s="186" t="s">
        <v>662</v>
      </c>
      <c r="E60" s="187" t="s">
        <v>663</v>
      </c>
      <c r="F60" s="198"/>
      <c r="G60" s="139" t="s">
        <v>664</v>
      </c>
      <c r="H60" s="197"/>
      <c r="I60" s="197"/>
      <c r="J60" s="197"/>
      <c r="K60" s="139"/>
      <c r="L60" s="199"/>
      <c r="M60" s="139"/>
      <c r="N60" s="139"/>
      <c r="O60" s="139"/>
      <c r="P60" s="139"/>
      <c r="Q60" s="139"/>
      <c r="R60" s="139"/>
      <c r="S60" s="139"/>
      <c r="T60" s="139" t="s">
        <v>99</v>
      </c>
      <c r="U60" s="139"/>
      <c r="V60" s="139"/>
    </row>
    <row r="61">
      <c r="A61" s="139" t="s">
        <v>665</v>
      </c>
      <c r="B61" s="89" t="s">
        <v>658</v>
      </c>
      <c r="C61" s="186"/>
      <c r="D61" s="186" t="s">
        <v>666</v>
      </c>
      <c r="E61" s="187" t="s">
        <v>663</v>
      </c>
      <c r="F61" s="198"/>
      <c r="G61" s="139" t="s">
        <v>667</v>
      </c>
      <c r="H61" s="197"/>
      <c r="I61" s="197"/>
      <c r="J61" s="197"/>
      <c r="K61" s="139"/>
      <c r="L61" s="199"/>
      <c r="M61" s="200" t="str">
        <f>HYPERLINK("https://tangramcare.atlassian.net/browse/P2BN-310","P2BN-310")</f>
        <v>P2BN-310</v>
      </c>
      <c r="N61" s="139"/>
      <c r="O61" s="139"/>
      <c r="P61" s="139"/>
      <c r="Q61" s="139"/>
      <c r="R61" s="139"/>
      <c r="S61" s="139"/>
      <c r="T61" s="139" t="s">
        <v>99</v>
      </c>
      <c r="U61" s="139"/>
      <c r="V61" s="139"/>
    </row>
    <row r="62">
      <c r="A62" s="139" t="s">
        <v>668</v>
      </c>
      <c r="B62" s="89" t="s">
        <v>658</v>
      </c>
      <c r="C62" s="186"/>
      <c r="D62" s="186" t="s">
        <v>669</v>
      </c>
      <c r="E62" s="187" t="s">
        <v>663</v>
      </c>
      <c r="F62" s="198"/>
      <c r="G62" s="139" t="s">
        <v>670</v>
      </c>
      <c r="H62" s="197"/>
      <c r="I62" s="197"/>
      <c r="J62" s="197"/>
      <c r="K62" s="139"/>
      <c r="L62" s="199"/>
      <c r="M62" s="139"/>
      <c r="N62" s="139"/>
      <c r="O62" s="139"/>
      <c r="P62" s="139"/>
      <c r="Q62" s="139"/>
      <c r="R62" s="139"/>
      <c r="S62" s="139"/>
      <c r="T62" s="139" t="s">
        <v>99</v>
      </c>
      <c r="U62" s="139"/>
      <c r="V62" s="139"/>
    </row>
    <row r="63">
      <c r="A63" s="163" t="s">
        <v>671</v>
      </c>
      <c r="B63" s="89" t="s">
        <v>38</v>
      </c>
      <c r="C63" s="186"/>
      <c r="D63" s="186" t="s">
        <v>672</v>
      </c>
      <c r="E63" s="190" t="s">
        <v>612</v>
      </c>
      <c r="F63" s="190" t="s">
        <v>673</v>
      </c>
      <c r="G63" s="163" t="s">
        <v>674</v>
      </c>
      <c r="H63" s="176"/>
      <c r="I63" s="176"/>
      <c r="J63" s="157">
        <v>43879.0</v>
      </c>
      <c r="K63" s="89" t="s">
        <v>47</v>
      </c>
      <c r="L63" s="89" t="s">
        <v>599</v>
      </c>
      <c r="M63" s="160"/>
      <c r="N63" s="161"/>
      <c r="O63" s="89" t="s">
        <v>96</v>
      </c>
      <c r="P63" s="89" t="s">
        <v>485</v>
      </c>
      <c r="Q63" s="89" t="s">
        <v>98</v>
      </c>
      <c r="R63" s="173">
        <v>43738.0</v>
      </c>
      <c r="S63" s="162"/>
      <c r="T63" s="162" t="s">
        <v>99</v>
      </c>
      <c r="U63" s="162"/>
      <c r="V63" s="163" t="s">
        <v>79</v>
      </c>
    </row>
    <row r="64">
      <c r="A64" s="163" t="s">
        <v>675</v>
      </c>
      <c r="B64" s="89" t="s">
        <v>38</v>
      </c>
      <c r="C64" s="186"/>
      <c r="D64" s="186" t="s">
        <v>676</v>
      </c>
      <c r="E64" s="190" t="s">
        <v>677</v>
      </c>
      <c r="F64" s="190" t="s">
        <v>678</v>
      </c>
      <c r="G64" s="163" t="s">
        <v>679</v>
      </c>
      <c r="H64" s="176"/>
      <c r="I64" s="176"/>
      <c r="J64" s="157">
        <v>43879.0</v>
      </c>
      <c r="K64" s="89" t="s">
        <v>47</v>
      </c>
      <c r="L64" s="89" t="s">
        <v>599</v>
      </c>
      <c r="M64" s="161"/>
      <c r="N64" s="160"/>
      <c r="O64" s="89" t="s">
        <v>96</v>
      </c>
      <c r="P64" s="89" t="s">
        <v>485</v>
      </c>
      <c r="Q64" s="89" t="s">
        <v>98</v>
      </c>
      <c r="R64" s="173">
        <v>43738.0</v>
      </c>
      <c r="S64" s="162"/>
      <c r="T64" s="162" t="s">
        <v>99</v>
      </c>
      <c r="U64" s="162"/>
      <c r="V64" s="163" t="s">
        <v>79</v>
      </c>
    </row>
    <row r="65">
      <c r="A65" s="163" t="s">
        <v>680</v>
      </c>
      <c r="B65" s="89" t="s">
        <v>38</v>
      </c>
      <c r="C65" s="186"/>
      <c r="D65" s="186" t="s">
        <v>681</v>
      </c>
      <c r="E65" s="186" t="s">
        <v>612</v>
      </c>
      <c r="F65" s="190" t="s">
        <v>682</v>
      </c>
      <c r="G65" s="163" t="s">
        <v>683</v>
      </c>
      <c r="H65" s="176"/>
      <c r="I65" s="176"/>
      <c r="J65" s="157">
        <v>43879.0</v>
      </c>
      <c r="K65" s="89" t="s">
        <v>47</v>
      </c>
      <c r="L65" s="89" t="s">
        <v>599</v>
      </c>
      <c r="M65" s="160"/>
      <c r="N65" s="160" t="s">
        <v>684</v>
      </c>
      <c r="O65" s="89" t="s">
        <v>96</v>
      </c>
      <c r="P65" s="89" t="s">
        <v>485</v>
      </c>
      <c r="Q65" s="89" t="s">
        <v>98</v>
      </c>
      <c r="R65" s="173">
        <v>43739.0</v>
      </c>
      <c r="S65" s="162"/>
      <c r="T65" s="162" t="s">
        <v>99</v>
      </c>
      <c r="U65" s="162"/>
      <c r="V65" s="163" t="s">
        <v>79</v>
      </c>
    </row>
    <row r="66">
      <c r="A66" s="155" t="s">
        <v>685</v>
      </c>
      <c r="B66" s="156"/>
      <c r="C66" s="156"/>
      <c r="D66" s="156"/>
      <c r="E66" s="156"/>
      <c r="F66" s="156"/>
      <c r="G66" s="156"/>
      <c r="H66" s="156"/>
      <c r="I66" s="156"/>
      <c r="J66" s="156"/>
      <c r="K66" s="156"/>
      <c r="L66" s="156"/>
      <c r="M66" s="156"/>
      <c r="N66" s="156"/>
      <c r="O66" s="156"/>
      <c r="P66" s="156"/>
      <c r="Q66" s="156"/>
      <c r="R66" s="134"/>
      <c r="S66" s="134"/>
      <c r="T66" s="134"/>
      <c r="U66" s="134"/>
      <c r="V66" s="156"/>
    </row>
    <row r="67">
      <c r="A67" s="102" t="s">
        <v>686</v>
      </c>
      <c r="B67" s="102" t="s">
        <v>38</v>
      </c>
      <c r="C67" s="181"/>
      <c r="D67" s="181" t="s">
        <v>687</v>
      </c>
      <c r="E67" s="181" t="s">
        <v>612</v>
      </c>
      <c r="F67" s="181" t="s">
        <v>613</v>
      </c>
      <c r="G67" s="102" t="s">
        <v>688</v>
      </c>
      <c r="H67" s="182"/>
      <c r="I67" s="182"/>
      <c r="J67" s="182"/>
      <c r="K67" s="102" t="s">
        <v>123</v>
      </c>
      <c r="L67" s="102"/>
      <c r="M67" s="183" t="str">
        <f>HYPERLINK("https://tangramcare.atlassian.net/browse/P2BN-396","P2BN-396")</f>
        <v>P2BN-396</v>
      </c>
      <c r="N67" s="184"/>
      <c r="O67" s="102" t="s">
        <v>96</v>
      </c>
      <c r="P67" s="102"/>
      <c r="Q67" s="102"/>
      <c r="R67" s="102"/>
      <c r="S67" s="102"/>
      <c r="T67" s="102" t="s">
        <v>125</v>
      </c>
      <c r="U67" s="102"/>
      <c r="V67" s="185"/>
    </row>
    <row r="68">
      <c r="A68" s="102" t="s">
        <v>671</v>
      </c>
      <c r="B68" s="102" t="s">
        <v>38</v>
      </c>
      <c r="C68" s="181"/>
      <c r="D68" s="181" t="s">
        <v>689</v>
      </c>
      <c r="E68" s="181" t="s">
        <v>612</v>
      </c>
      <c r="F68" s="181" t="s">
        <v>690</v>
      </c>
      <c r="G68" s="102" t="s">
        <v>691</v>
      </c>
      <c r="H68" s="182"/>
      <c r="I68" s="182"/>
      <c r="J68" s="182"/>
      <c r="K68" s="102" t="s">
        <v>123</v>
      </c>
      <c r="L68" s="102"/>
      <c r="M68" s="183" t="str">
        <f>HYPERLINK("https://tangramcare.atlassian.net/browse/P2BN-489","P2BN-489")</f>
        <v>P2BN-489</v>
      </c>
      <c r="N68" s="102" t="s">
        <v>692</v>
      </c>
      <c r="O68" s="102" t="s">
        <v>96</v>
      </c>
      <c r="P68" s="184"/>
      <c r="Q68" s="184"/>
      <c r="R68" s="102"/>
      <c r="S68" s="102"/>
      <c r="T68" s="102" t="s">
        <v>125</v>
      </c>
      <c r="U68" s="102"/>
      <c r="V68" s="185"/>
    </row>
    <row r="69">
      <c r="A69" s="155" t="s">
        <v>693</v>
      </c>
      <c r="B69" s="156"/>
      <c r="C69" s="201"/>
      <c r="D69" s="201"/>
      <c r="E69" s="156"/>
      <c r="F69" s="156"/>
      <c r="G69" s="156"/>
      <c r="H69" s="156"/>
      <c r="I69" s="156"/>
      <c r="J69" s="156"/>
      <c r="K69" s="156"/>
      <c r="L69" s="156"/>
      <c r="M69" s="156"/>
      <c r="N69" s="156"/>
      <c r="O69" s="156"/>
      <c r="P69" s="156"/>
      <c r="Q69" s="156"/>
      <c r="R69" s="134"/>
      <c r="S69" s="134"/>
      <c r="T69" s="134"/>
      <c r="U69" s="134"/>
      <c r="V69" s="156"/>
    </row>
    <row r="70">
      <c r="A70" s="89" t="s">
        <v>694</v>
      </c>
      <c r="B70" s="89" t="s">
        <v>695</v>
      </c>
      <c r="C70" s="186"/>
      <c r="D70" s="186" t="s">
        <v>696</v>
      </c>
      <c r="E70" s="202" t="s">
        <v>697</v>
      </c>
      <c r="F70" s="186" t="s">
        <v>698</v>
      </c>
      <c r="G70" s="89" t="s">
        <v>699</v>
      </c>
      <c r="H70" s="203">
        <v>43727.0</v>
      </c>
      <c r="I70" s="89" t="s">
        <v>432</v>
      </c>
      <c r="J70" s="157">
        <v>43879.0</v>
      </c>
      <c r="K70" s="89" t="s">
        <v>47</v>
      </c>
      <c r="L70" s="89" t="s">
        <v>599</v>
      </c>
      <c r="M70" s="134"/>
      <c r="N70" s="134"/>
      <c r="O70" s="89" t="s">
        <v>96</v>
      </c>
      <c r="P70" s="89" t="s">
        <v>485</v>
      </c>
      <c r="Q70" s="89" t="s">
        <v>98</v>
      </c>
      <c r="R70" s="157">
        <v>43782.0</v>
      </c>
      <c r="S70" s="89"/>
      <c r="T70" s="89" t="s">
        <v>99</v>
      </c>
      <c r="U70" s="89"/>
      <c r="V70" s="139" t="s">
        <v>79</v>
      </c>
    </row>
    <row r="71">
      <c r="A71" s="89" t="s">
        <v>700</v>
      </c>
      <c r="B71" s="89" t="s">
        <v>695</v>
      </c>
      <c r="C71" s="186"/>
      <c r="D71" s="186" t="s">
        <v>701</v>
      </c>
      <c r="E71" s="202" t="s">
        <v>702</v>
      </c>
      <c r="F71" s="202" t="s">
        <v>703</v>
      </c>
      <c r="G71" s="89" t="s">
        <v>704</v>
      </c>
      <c r="H71" s="203">
        <v>43727.0</v>
      </c>
      <c r="I71" s="204" t="s">
        <v>432</v>
      </c>
      <c r="J71" s="157">
        <v>43879.0</v>
      </c>
      <c r="K71" s="89" t="s">
        <v>47</v>
      </c>
      <c r="L71" s="89" t="s">
        <v>599</v>
      </c>
      <c r="M71" s="134"/>
      <c r="N71" s="205" t="s">
        <v>705</v>
      </c>
      <c r="O71" s="89" t="s">
        <v>96</v>
      </c>
      <c r="P71" s="89" t="s">
        <v>485</v>
      </c>
      <c r="Q71" s="89" t="s">
        <v>98</v>
      </c>
      <c r="R71" s="157">
        <v>43782.0</v>
      </c>
      <c r="S71" s="89"/>
      <c r="T71" s="89" t="s">
        <v>99</v>
      </c>
      <c r="U71" s="89"/>
      <c r="V71" s="139" t="s">
        <v>79</v>
      </c>
    </row>
    <row r="72">
      <c r="A72" s="89" t="s">
        <v>706</v>
      </c>
      <c r="B72" s="89" t="s">
        <v>695</v>
      </c>
      <c r="C72" s="186"/>
      <c r="D72" s="186" t="s">
        <v>707</v>
      </c>
      <c r="E72" s="202" t="s">
        <v>708</v>
      </c>
      <c r="F72" s="202" t="s">
        <v>709</v>
      </c>
      <c r="G72" s="89" t="s">
        <v>710</v>
      </c>
      <c r="H72" s="157">
        <v>43727.0</v>
      </c>
      <c r="I72" s="89" t="s">
        <v>432</v>
      </c>
      <c r="J72" s="89" t="s">
        <v>711</v>
      </c>
      <c r="K72" s="89" t="s">
        <v>712</v>
      </c>
      <c r="L72" s="89" t="s">
        <v>599</v>
      </c>
      <c r="M72" s="206"/>
      <c r="N72" s="207"/>
      <c r="O72" s="89"/>
      <c r="P72" s="187"/>
      <c r="Q72" s="187"/>
      <c r="R72" s="89"/>
      <c r="S72" s="89"/>
      <c r="T72" s="89"/>
      <c r="U72" s="89"/>
      <c r="V72" s="139"/>
    </row>
    <row r="73">
      <c r="A73" s="89" t="s">
        <v>713</v>
      </c>
      <c r="B73" s="208" t="s">
        <v>714</v>
      </c>
      <c r="C73" s="186"/>
      <c r="D73" s="186" t="s">
        <v>715</v>
      </c>
      <c r="E73" s="202" t="s">
        <v>716</v>
      </c>
      <c r="F73" s="186" t="s">
        <v>717</v>
      </c>
      <c r="G73" s="89" t="s">
        <v>718</v>
      </c>
      <c r="H73" s="188">
        <v>43783.0</v>
      </c>
      <c r="I73" s="89" t="s">
        <v>719</v>
      </c>
      <c r="J73" s="157">
        <v>43860.0</v>
      </c>
      <c r="K73" s="89" t="s">
        <v>47</v>
      </c>
      <c r="L73" s="89" t="s">
        <v>720</v>
      </c>
      <c r="M73" s="194"/>
      <c r="N73" s="205" t="s">
        <v>705</v>
      </c>
      <c r="O73" s="89" t="s">
        <v>96</v>
      </c>
      <c r="P73" s="89" t="s">
        <v>485</v>
      </c>
      <c r="Q73" s="89" t="s">
        <v>98</v>
      </c>
      <c r="R73" s="157">
        <v>43782.0</v>
      </c>
      <c r="S73" s="89"/>
      <c r="T73" s="89" t="s">
        <v>99</v>
      </c>
      <c r="U73" s="89"/>
      <c r="V73" s="139" t="s">
        <v>79</v>
      </c>
    </row>
    <row r="74">
      <c r="A74" s="89" t="s">
        <v>721</v>
      </c>
      <c r="B74" s="208" t="s">
        <v>714</v>
      </c>
      <c r="C74" s="186"/>
      <c r="D74" s="186" t="s">
        <v>722</v>
      </c>
      <c r="E74" s="202" t="s">
        <v>716</v>
      </c>
      <c r="F74" s="186" t="s">
        <v>723</v>
      </c>
      <c r="G74" s="89" t="s">
        <v>724</v>
      </c>
      <c r="H74" s="188">
        <v>43783.0</v>
      </c>
      <c r="I74" s="89" t="s">
        <v>719</v>
      </c>
      <c r="J74" s="209">
        <v>43735.0</v>
      </c>
      <c r="K74" s="89" t="s">
        <v>47</v>
      </c>
      <c r="L74" s="89" t="s">
        <v>595</v>
      </c>
      <c r="M74" s="194"/>
      <c r="N74" s="134"/>
      <c r="O74" s="89" t="s">
        <v>96</v>
      </c>
      <c r="P74" s="89" t="s">
        <v>485</v>
      </c>
      <c r="Q74" s="89" t="s">
        <v>98</v>
      </c>
      <c r="R74" s="157">
        <v>43782.0</v>
      </c>
      <c r="S74" s="89"/>
      <c r="T74" s="89"/>
      <c r="U74" s="89"/>
      <c r="V74" s="139"/>
    </row>
    <row r="75">
      <c r="A75" s="89" t="s">
        <v>725</v>
      </c>
      <c r="B75" s="208" t="s">
        <v>714</v>
      </c>
      <c r="C75" s="186"/>
      <c r="D75" s="186" t="s">
        <v>726</v>
      </c>
      <c r="E75" s="202" t="s">
        <v>716</v>
      </c>
      <c r="F75" s="186" t="s">
        <v>727</v>
      </c>
      <c r="G75" s="89" t="s">
        <v>728</v>
      </c>
      <c r="H75" s="188">
        <v>43783.0</v>
      </c>
      <c r="I75" s="89" t="s">
        <v>719</v>
      </c>
      <c r="J75" s="209">
        <v>43735.0</v>
      </c>
      <c r="K75" s="89" t="s">
        <v>47</v>
      </c>
      <c r="L75" s="89" t="s">
        <v>595</v>
      </c>
      <c r="M75" s="194"/>
      <c r="N75" s="134"/>
      <c r="O75" s="89" t="s">
        <v>96</v>
      </c>
      <c r="P75" s="89" t="s">
        <v>485</v>
      </c>
      <c r="Q75" s="89" t="s">
        <v>98</v>
      </c>
      <c r="R75" s="157">
        <v>43782.0</v>
      </c>
      <c r="S75" s="89"/>
      <c r="T75" s="89"/>
      <c r="U75" s="89"/>
      <c r="V75" s="139"/>
    </row>
    <row r="76">
      <c r="A76" s="89" t="s">
        <v>729</v>
      </c>
      <c r="B76" s="208" t="s">
        <v>714</v>
      </c>
      <c r="C76" s="186"/>
      <c r="D76" s="186" t="s">
        <v>730</v>
      </c>
      <c r="E76" s="202" t="s">
        <v>716</v>
      </c>
      <c r="F76" s="186" t="s">
        <v>731</v>
      </c>
      <c r="G76" s="89" t="s">
        <v>732</v>
      </c>
      <c r="H76" s="188">
        <v>43783.0</v>
      </c>
      <c r="I76" s="89" t="s">
        <v>719</v>
      </c>
      <c r="J76" s="209">
        <v>43735.0</v>
      </c>
      <c r="K76" s="89" t="s">
        <v>47</v>
      </c>
      <c r="L76" s="89" t="s">
        <v>595</v>
      </c>
      <c r="M76" s="194"/>
      <c r="N76" s="134"/>
      <c r="O76" s="89" t="s">
        <v>96</v>
      </c>
      <c r="P76" s="89" t="s">
        <v>485</v>
      </c>
      <c r="Q76" s="89" t="s">
        <v>98</v>
      </c>
      <c r="R76" s="157">
        <v>43782.0</v>
      </c>
      <c r="S76" s="89"/>
      <c r="T76" s="89"/>
      <c r="U76" s="89"/>
      <c r="V76" s="139"/>
    </row>
    <row r="77">
      <c r="A77" s="89" t="s">
        <v>733</v>
      </c>
      <c r="B77" s="208" t="s">
        <v>714</v>
      </c>
      <c r="C77" s="186"/>
      <c r="D77" s="186" t="s">
        <v>734</v>
      </c>
      <c r="E77" s="202" t="s">
        <v>716</v>
      </c>
      <c r="F77" s="186" t="s">
        <v>735</v>
      </c>
      <c r="G77" s="89" t="s">
        <v>736</v>
      </c>
      <c r="H77" s="188">
        <v>43783.0</v>
      </c>
      <c r="I77" s="89" t="s">
        <v>719</v>
      </c>
      <c r="J77" s="209">
        <v>43735.0</v>
      </c>
      <c r="K77" s="89" t="s">
        <v>47</v>
      </c>
      <c r="L77" s="89" t="s">
        <v>595</v>
      </c>
      <c r="M77" s="194"/>
      <c r="N77" s="134"/>
      <c r="O77" s="89" t="s">
        <v>96</v>
      </c>
      <c r="P77" s="89" t="s">
        <v>485</v>
      </c>
      <c r="Q77" s="89" t="s">
        <v>98</v>
      </c>
      <c r="R77" s="157">
        <v>43783.0</v>
      </c>
      <c r="S77" s="89"/>
      <c r="T77" s="89"/>
      <c r="U77" s="89"/>
      <c r="V77" s="139"/>
    </row>
    <row r="78">
      <c r="A78" s="89" t="s">
        <v>737</v>
      </c>
      <c r="B78" s="208" t="s">
        <v>714</v>
      </c>
      <c r="C78" s="186"/>
      <c r="D78" s="186" t="s">
        <v>738</v>
      </c>
      <c r="E78" s="202" t="s">
        <v>716</v>
      </c>
      <c r="F78" s="186" t="s">
        <v>739</v>
      </c>
      <c r="G78" s="89" t="s">
        <v>740</v>
      </c>
      <c r="H78" s="188">
        <v>43783.0</v>
      </c>
      <c r="I78" s="89" t="s">
        <v>719</v>
      </c>
      <c r="J78" s="188">
        <v>43735.0</v>
      </c>
      <c r="K78" s="89" t="s">
        <v>47</v>
      </c>
      <c r="L78" s="89" t="s">
        <v>741</v>
      </c>
      <c r="M78" s="194"/>
      <c r="N78" s="89"/>
      <c r="O78" s="89" t="s">
        <v>96</v>
      </c>
      <c r="P78" s="89" t="s">
        <v>485</v>
      </c>
      <c r="Q78" s="89" t="s">
        <v>98</v>
      </c>
      <c r="R78" s="157">
        <v>43783.0</v>
      </c>
      <c r="S78" s="89"/>
      <c r="T78" s="89"/>
      <c r="U78" s="89"/>
      <c r="V78" s="139"/>
    </row>
    <row r="79">
      <c r="A79" s="89" t="s">
        <v>742</v>
      </c>
      <c r="B79" s="208" t="s">
        <v>714</v>
      </c>
      <c r="C79" s="186"/>
      <c r="D79" s="186" t="s">
        <v>743</v>
      </c>
      <c r="E79" s="202" t="s">
        <v>716</v>
      </c>
      <c r="F79" s="186" t="s">
        <v>744</v>
      </c>
      <c r="G79" s="89" t="s">
        <v>745</v>
      </c>
      <c r="H79" s="188">
        <v>43783.0</v>
      </c>
      <c r="I79" s="89" t="s">
        <v>719</v>
      </c>
      <c r="J79" s="188">
        <v>43735.0</v>
      </c>
      <c r="K79" s="89" t="s">
        <v>47</v>
      </c>
      <c r="L79" s="89" t="s">
        <v>741</v>
      </c>
      <c r="M79" s="194"/>
      <c r="N79" s="134"/>
      <c r="O79" s="89" t="s">
        <v>96</v>
      </c>
      <c r="P79" s="89" t="s">
        <v>485</v>
      </c>
      <c r="Q79" s="89" t="s">
        <v>98</v>
      </c>
      <c r="R79" s="157">
        <v>43783.0</v>
      </c>
      <c r="S79" s="89"/>
      <c r="T79" s="89"/>
      <c r="U79" s="89"/>
      <c r="V79" s="139"/>
    </row>
    <row r="80">
      <c r="A80" s="89" t="s">
        <v>746</v>
      </c>
      <c r="B80" s="208" t="s">
        <v>714</v>
      </c>
      <c r="C80" s="186"/>
      <c r="D80" s="186" t="s">
        <v>747</v>
      </c>
      <c r="E80" s="202" t="s">
        <v>716</v>
      </c>
      <c r="F80" s="186" t="s">
        <v>748</v>
      </c>
      <c r="G80" s="89" t="s">
        <v>749</v>
      </c>
      <c r="H80" s="188">
        <v>43783.0</v>
      </c>
      <c r="I80" s="89" t="s">
        <v>719</v>
      </c>
      <c r="J80" s="188">
        <v>43735.0</v>
      </c>
      <c r="K80" s="89" t="s">
        <v>47</v>
      </c>
      <c r="L80" s="89" t="s">
        <v>741</v>
      </c>
      <c r="M80" s="194"/>
      <c r="N80" s="134"/>
      <c r="O80" s="89" t="s">
        <v>96</v>
      </c>
      <c r="P80" s="89" t="s">
        <v>485</v>
      </c>
      <c r="Q80" s="89" t="s">
        <v>98</v>
      </c>
      <c r="R80" s="157">
        <v>43783.0</v>
      </c>
      <c r="S80" s="89"/>
      <c r="T80" s="89"/>
      <c r="U80" s="89"/>
      <c r="V80" s="139"/>
    </row>
    <row r="81">
      <c r="A81" s="89" t="s">
        <v>750</v>
      </c>
      <c r="B81" s="208" t="s">
        <v>714</v>
      </c>
      <c r="C81" s="186"/>
      <c r="D81" s="186" t="s">
        <v>751</v>
      </c>
      <c r="E81" s="202" t="s">
        <v>716</v>
      </c>
      <c r="F81" s="186" t="s">
        <v>752</v>
      </c>
      <c r="G81" s="89" t="s">
        <v>753</v>
      </c>
      <c r="H81" s="188">
        <v>43783.0</v>
      </c>
      <c r="I81" s="89" t="s">
        <v>719</v>
      </c>
      <c r="J81" s="188">
        <v>43735.0</v>
      </c>
      <c r="K81" s="89" t="s">
        <v>47</v>
      </c>
      <c r="L81" s="89" t="s">
        <v>741</v>
      </c>
      <c r="M81" s="194"/>
      <c r="N81" s="89"/>
      <c r="O81" s="89" t="s">
        <v>96</v>
      </c>
      <c r="P81" s="89" t="s">
        <v>485</v>
      </c>
      <c r="Q81" s="89" t="s">
        <v>98</v>
      </c>
      <c r="R81" s="157">
        <v>43783.0</v>
      </c>
      <c r="S81" s="89"/>
      <c r="T81" s="89"/>
      <c r="U81" s="89"/>
      <c r="V81" s="139"/>
    </row>
    <row r="82">
      <c r="A82" s="89" t="s">
        <v>754</v>
      </c>
      <c r="B82" s="208" t="s">
        <v>755</v>
      </c>
      <c r="C82" s="186"/>
      <c r="D82" s="186" t="s">
        <v>756</v>
      </c>
      <c r="E82" s="210" t="s">
        <v>757</v>
      </c>
      <c r="F82" s="186" t="s">
        <v>758</v>
      </c>
      <c r="G82" s="89" t="s">
        <v>759</v>
      </c>
      <c r="H82" s="188">
        <v>43731.0</v>
      </c>
      <c r="I82" s="89" t="s">
        <v>432</v>
      </c>
      <c r="J82" s="188">
        <v>43735.0</v>
      </c>
      <c r="K82" s="89" t="s">
        <v>47</v>
      </c>
      <c r="L82" s="89" t="s">
        <v>741</v>
      </c>
      <c r="M82" s="194"/>
      <c r="N82" s="89"/>
      <c r="O82" s="89" t="s">
        <v>96</v>
      </c>
      <c r="P82" s="89" t="s">
        <v>485</v>
      </c>
      <c r="Q82" s="89" t="s">
        <v>98</v>
      </c>
      <c r="R82" s="157">
        <v>43791.0</v>
      </c>
      <c r="S82" s="89"/>
      <c r="T82" s="89"/>
      <c r="U82" s="89"/>
      <c r="V82" s="139"/>
    </row>
    <row r="83">
      <c r="A83" s="89" t="s">
        <v>760</v>
      </c>
      <c r="B83" s="208" t="s">
        <v>761</v>
      </c>
      <c r="C83" s="186"/>
      <c r="D83" s="186" t="s">
        <v>762</v>
      </c>
      <c r="E83" s="202" t="s">
        <v>757</v>
      </c>
      <c r="F83" s="164" t="s">
        <v>763</v>
      </c>
      <c r="G83" s="175" t="s">
        <v>764</v>
      </c>
      <c r="H83" s="188">
        <v>43728.0</v>
      </c>
      <c r="I83" s="89" t="s">
        <v>432</v>
      </c>
      <c r="J83" s="157">
        <v>43860.0</v>
      </c>
      <c r="K83" s="89" t="s">
        <v>47</v>
      </c>
      <c r="L83" s="89" t="s">
        <v>458</v>
      </c>
      <c r="M83" s="211" t="str">
        <f>HYPERLINK("https://tangramcare.atlassian.net/browse/P2BN-73","P2BN-73")</f>
        <v>P2BN-73</v>
      </c>
      <c r="N83" s="175" t="s">
        <v>765</v>
      </c>
      <c r="O83" s="89" t="s">
        <v>96</v>
      </c>
      <c r="P83" s="89" t="s">
        <v>485</v>
      </c>
      <c r="Q83" s="89" t="s">
        <v>98</v>
      </c>
      <c r="R83" s="157">
        <v>43791.0</v>
      </c>
      <c r="S83" s="175"/>
      <c r="T83" s="175" t="s">
        <v>99</v>
      </c>
      <c r="U83" s="175"/>
      <c r="V83" s="139" t="s">
        <v>79</v>
      </c>
    </row>
    <row r="84">
      <c r="A84" s="89" t="s">
        <v>766</v>
      </c>
      <c r="B84" s="208" t="s">
        <v>767</v>
      </c>
      <c r="C84" s="186"/>
      <c r="D84" s="186" t="s">
        <v>768</v>
      </c>
      <c r="E84" s="202" t="s">
        <v>769</v>
      </c>
      <c r="F84" s="164" t="s">
        <v>770</v>
      </c>
      <c r="G84" s="89" t="s">
        <v>771</v>
      </c>
      <c r="H84" s="188">
        <v>43728.0</v>
      </c>
      <c r="I84" s="89" t="s">
        <v>432</v>
      </c>
      <c r="J84" s="157">
        <v>43859.0</v>
      </c>
      <c r="K84" s="89" t="s">
        <v>47</v>
      </c>
      <c r="L84" s="89" t="s">
        <v>599</v>
      </c>
      <c r="M84" s="211" t="str">
        <f>HYPERLINK("https://tangramcare.atlassian.net/browse/P2BN-207","P2BN-207")</f>
        <v>P2BN-207</v>
      </c>
      <c r="N84" s="175" t="s">
        <v>772</v>
      </c>
      <c r="O84" s="89" t="s">
        <v>96</v>
      </c>
      <c r="P84" s="89" t="s">
        <v>485</v>
      </c>
      <c r="Q84" s="89" t="s">
        <v>98</v>
      </c>
      <c r="R84" s="157">
        <v>43791.0</v>
      </c>
      <c r="S84" s="175"/>
      <c r="T84" s="175" t="s">
        <v>99</v>
      </c>
      <c r="U84" s="175"/>
      <c r="V84" s="139"/>
    </row>
    <row r="85">
      <c r="A85" s="89" t="s">
        <v>773</v>
      </c>
      <c r="B85" s="208" t="s">
        <v>767</v>
      </c>
      <c r="C85" s="186"/>
      <c r="D85" s="186" t="s">
        <v>774</v>
      </c>
      <c r="E85" s="202" t="s">
        <v>769</v>
      </c>
      <c r="F85" s="164" t="s">
        <v>775</v>
      </c>
      <c r="G85" s="89" t="s">
        <v>776</v>
      </c>
      <c r="H85" s="188">
        <v>43728.0</v>
      </c>
      <c r="I85" s="89" t="s">
        <v>432</v>
      </c>
      <c r="J85" s="157">
        <v>43818.0</v>
      </c>
      <c r="K85" s="175" t="s">
        <v>47</v>
      </c>
      <c r="L85" s="89" t="s">
        <v>599</v>
      </c>
      <c r="M85" s="212"/>
      <c r="N85" s="175"/>
      <c r="O85" s="89" t="s">
        <v>96</v>
      </c>
      <c r="P85" s="89" t="s">
        <v>485</v>
      </c>
      <c r="Q85" s="89" t="s">
        <v>98</v>
      </c>
      <c r="R85" s="157">
        <v>43791.0</v>
      </c>
      <c r="S85" s="175"/>
      <c r="T85" s="175"/>
      <c r="U85" s="175"/>
      <c r="V85" s="139"/>
    </row>
    <row r="86">
      <c r="A86" s="155" t="s">
        <v>777</v>
      </c>
      <c r="B86" s="213"/>
      <c r="C86" s="213"/>
      <c r="D86" s="213"/>
      <c r="E86" s="213"/>
      <c r="F86" s="214"/>
      <c r="G86" s="214"/>
      <c r="H86" s="215"/>
      <c r="I86" s="215"/>
      <c r="J86" s="215"/>
      <c r="K86" s="214"/>
      <c r="L86" s="156"/>
      <c r="M86" s="156"/>
      <c r="N86" s="156"/>
      <c r="O86" s="216"/>
      <c r="P86" s="214"/>
      <c r="Q86" s="214"/>
      <c r="R86" s="134"/>
      <c r="S86" s="134"/>
      <c r="T86" s="134"/>
      <c r="U86" s="134"/>
      <c r="V86" s="156"/>
    </row>
    <row r="87">
      <c r="A87" s="181" t="s">
        <v>778</v>
      </c>
      <c r="B87" s="181" t="s">
        <v>779</v>
      </c>
      <c r="C87" s="181"/>
      <c r="D87" s="181" t="s">
        <v>780</v>
      </c>
      <c r="E87" s="181" t="s">
        <v>781</v>
      </c>
      <c r="F87" s="102" t="s">
        <v>782</v>
      </c>
      <c r="G87" s="102" t="s">
        <v>783</v>
      </c>
      <c r="H87" s="217"/>
      <c r="I87" s="217"/>
      <c r="J87" s="217"/>
      <c r="K87" s="102" t="s">
        <v>123</v>
      </c>
      <c r="L87" s="102"/>
      <c r="M87" s="184"/>
      <c r="N87" s="184"/>
      <c r="O87" s="185" t="s">
        <v>96</v>
      </c>
      <c r="P87" s="102"/>
      <c r="Q87" s="102"/>
      <c r="R87" s="102"/>
      <c r="S87" s="102"/>
      <c r="T87" s="102" t="s">
        <v>125</v>
      </c>
      <c r="U87" s="102"/>
      <c r="V87" s="185"/>
    </row>
    <row r="88">
      <c r="A88" s="181" t="s">
        <v>784</v>
      </c>
      <c r="B88" s="181" t="s">
        <v>779</v>
      </c>
      <c r="C88" s="181"/>
      <c r="D88" s="181" t="s">
        <v>785</v>
      </c>
      <c r="E88" s="181" t="s">
        <v>786</v>
      </c>
      <c r="F88" s="102" t="s">
        <v>782</v>
      </c>
      <c r="G88" s="102" t="s">
        <v>787</v>
      </c>
      <c r="H88" s="217"/>
      <c r="I88" s="217"/>
      <c r="J88" s="217"/>
      <c r="K88" s="102" t="s">
        <v>123</v>
      </c>
      <c r="L88" s="102"/>
      <c r="M88" s="184"/>
      <c r="N88" s="184"/>
      <c r="O88" s="185" t="s">
        <v>96</v>
      </c>
      <c r="P88" s="102"/>
      <c r="Q88" s="102"/>
      <c r="R88" s="102"/>
      <c r="S88" s="102"/>
      <c r="T88" s="102" t="s">
        <v>125</v>
      </c>
      <c r="U88" s="102"/>
      <c r="V88" s="185"/>
    </row>
    <row r="89">
      <c r="A89" s="181" t="s">
        <v>788</v>
      </c>
      <c r="B89" s="181" t="s">
        <v>779</v>
      </c>
      <c r="C89" s="181"/>
      <c r="D89" s="181" t="s">
        <v>789</v>
      </c>
      <c r="E89" s="181" t="s">
        <v>790</v>
      </c>
      <c r="F89" s="102" t="s">
        <v>791</v>
      </c>
      <c r="G89" s="102" t="s">
        <v>792</v>
      </c>
      <c r="H89" s="217"/>
      <c r="I89" s="217"/>
      <c r="J89" s="217"/>
      <c r="K89" s="102" t="s">
        <v>123</v>
      </c>
      <c r="L89" s="102"/>
      <c r="M89" s="183" t="str">
        <f>HYPERLINK("https://tangramcare.atlassian.net/browse/P2BN-563","P2BN-563")</f>
        <v>P2BN-563</v>
      </c>
      <c r="N89" s="102" t="s">
        <v>793</v>
      </c>
      <c r="O89" s="185" t="s">
        <v>96</v>
      </c>
      <c r="P89" s="102"/>
      <c r="Q89" s="102"/>
      <c r="R89" s="102"/>
      <c r="S89" s="102"/>
      <c r="T89" s="102" t="s">
        <v>125</v>
      </c>
      <c r="U89" s="102"/>
      <c r="V89" s="185"/>
    </row>
    <row r="90">
      <c r="A90" s="181" t="s">
        <v>794</v>
      </c>
      <c r="B90" s="181" t="s">
        <v>779</v>
      </c>
      <c r="C90" s="181"/>
      <c r="D90" s="181" t="s">
        <v>795</v>
      </c>
      <c r="E90" s="181" t="s">
        <v>786</v>
      </c>
      <c r="F90" s="102" t="s">
        <v>796</v>
      </c>
      <c r="G90" s="102" t="s">
        <v>797</v>
      </c>
      <c r="H90" s="217"/>
      <c r="I90" s="217"/>
      <c r="J90" s="217"/>
      <c r="K90" s="102" t="s">
        <v>123</v>
      </c>
      <c r="L90" s="102"/>
      <c r="M90" s="184"/>
      <c r="N90" s="184"/>
      <c r="O90" s="185" t="s">
        <v>96</v>
      </c>
      <c r="P90" s="102"/>
      <c r="Q90" s="102"/>
      <c r="R90" s="102"/>
      <c r="S90" s="102"/>
      <c r="T90" s="102" t="s">
        <v>125</v>
      </c>
      <c r="U90" s="102"/>
      <c r="V90" s="185"/>
    </row>
    <row r="91">
      <c r="A91" s="181" t="s">
        <v>798</v>
      </c>
      <c r="B91" s="181" t="s">
        <v>779</v>
      </c>
      <c r="C91" s="181"/>
      <c r="D91" s="181" t="s">
        <v>799</v>
      </c>
      <c r="E91" s="181" t="s">
        <v>786</v>
      </c>
      <c r="F91" s="102" t="s">
        <v>800</v>
      </c>
      <c r="G91" s="102" t="s">
        <v>801</v>
      </c>
      <c r="H91" s="217"/>
      <c r="I91" s="217"/>
      <c r="J91" s="217"/>
      <c r="K91" s="102" t="s">
        <v>123</v>
      </c>
      <c r="L91" s="102"/>
      <c r="M91" s="183" t="str">
        <f t="shared" ref="M91:M97" si="1">HYPERLINK("https://tangramcare.atlassian.net/browse/P2BN-563","P2BN-563")</f>
        <v>P2BN-563</v>
      </c>
      <c r="N91" s="102" t="s">
        <v>793</v>
      </c>
      <c r="O91" s="185" t="s">
        <v>96</v>
      </c>
      <c r="P91" s="184"/>
      <c r="Q91" s="184"/>
      <c r="R91" s="102"/>
      <c r="S91" s="102"/>
      <c r="T91" s="102" t="s">
        <v>125</v>
      </c>
      <c r="U91" s="102"/>
      <c r="V91" s="185"/>
    </row>
    <row r="92">
      <c r="A92" s="181" t="s">
        <v>802</v>
      </c>
      <c r="B92" s="181" t="s">
        <v>779</v>
      </c>
      <c r="C92" s="181"/>
      <c r="D92" s="181" t="s">
        <v>803</v>
      </c>
      <c r="E92" s="181" t="s">
        <v>786</v>
      </c>
      <c r="F92" s="102" t="s">
        <v>804</v>
      </c>
      <c r="G92" s="102" t="s">
        <v>805</v>
      </c>
      <c r="H92" s="217"/>
      <c r="I92" s="217"/>
      <c r="J92" s="217"/>
      <c r="K92" s="102" t="s">
        <v>123</v>
      </c>
      <c r="L92" s="102"/>
      <c r="M92" s="183" t="str">
        <f t="shared" si="1"/>
        <v>P2BN-563</v>
      </c>
      <c r="N92" s="102" t="s">
        <v>793</v>
      </c>
      <c r="O92" s="185" t="s">
        <v>96</v>
      </c>
      <c r="P92" s="184"/>
      <c r="Q92" s="184"/>
      <c r="R92" s="102"/>
      <c r="S92" s="102"/>
      <c r="T92" s="102" t="s">
        <v>125</v>
      </c>
      <c r="U92" s="102"/>
      <c r="V92" s="185"/>
    </row>
    <row r="93">
      <c r="A93" s="181" t="s">
        <v>806</v>
      </c>
      <c r="B93" s="181" t="s">
        <v>779</v>
      </c>
      <c r="C93" s="181"/>
      <c r="D93" s="181" t="s">
        <v>807</v>
      </c>
      <c r="E93" s="181" t="s">
        <v>786</v>
      </c>
      <c r="F93" s="102" t="s">
        <v>804</v>
      </c>
      <c r="G93" s="102" t="s">
        <v>808</v>
      </c>
      <c r="H93" s="217"/>
      <c r="I93" s="217"/>
      <c r="J93" s="217"/>
      <c r="K93" s="102" t="s">
        <v>123</v>
      </c>
      <c r="L93" s="102"/>
      <c r="M93" s="183" t="str">
        <f t="shared" si="1"/>
        <v>P2BN-563</v>
      </c>
      <c r="N93" s="102" t="s">
        <v>793</v>
      </c>
      <c r="O93" s="185" t="s">
        <v>96</v>
      </c>
      <c r="P93" s="184"/>
      <c r="Q93" s="184"/>
      <c r="R93" s="102"/>
      <c r="S93" s="102"/>
      <c r="T93" s="102" t="s">
        <v>125</v>
      </c>
      <c r="U93" s="102"/>
      <c r="V93" s="185"/>
    </row>
    <row r="94">
      <c r="A94" s="181" t="s">
        <v>809</v>
      </c>
      <c r="B94" s="181" t="s">
        <v>779</v>
      </c>
      <c r="C94" s="181"/>
      <c r="D94" s="181" t="s">
        <v>810</v>
      </c>
      <c r="E94" s="181" t="s">
        <v>786</v>
      </c>
      <c r="F94" s="102" t="s">
        <v>811</v>
      </c>
      <c r="G94" s="102" t="s">
        <v>812</v>
      </c>
      <c r="H94" s="217"/>
      <c r="I94" s="217"/>
      <c r="J94" s="217"/>
      <c r="K94" s="102" t="s">
        <v>123</v>
      </c>
      <c r="L94" s="102"/>
      <c r="M94" s="183" t="str">
        <f t="shared" si="1"/>
        <v>P2BN-563</v>
      </c>
      <c r="N94" s="102" t="s">
        <v>793</v>
      </c>
      <c r="O94" s="185" t="s">
        <v>96</v>
      </c>
      <c r="P94" s="184"/>
      <c r="Q94" s="184"/>
      <c r="R94" s="102"/>
      <c r="S94" s="102"/>
      <c r="T94" s="102" t="s">
        <v>125</v>
      </c>
      <c r="U94" s="102"/>
      <c r="V94" s="185"/>
    </row>
    <row r="95">
      <c r="A95" s="181" t="s">
        <v>813</v>
      </c>
      <c r="B95" s="181" t="s">
        <v>779</v>
      </c>
      <c r="C95" s="181"/>
      <c r="D95" s="181" t="s">
        <v>814</v>
      </c>
      <c r="E95" s="181" t="s">
        <v>786</v>
      </c>
      <c r="F95" s="102" t="s">
        <v>815</v>
      </c>
      <c r="G95" s="102" t="s">
        <v>816</v>
      </c>
      <c r="H95" s="217"/>
      <c r="I95" s="217"/>
      <c r="J95" s="217"/>
      <c r="K95" s="102" t="s">
        <v>123</v>
      </c>
      <c r="L95" s="102"/>
      <c r="M95" s="183" t="str">
        <f t="shared" si="1"/>
        <v>P2BN-563</v>
      </c>
      <c r="N95" s="102" t="s">
        <v>793</v>
      </c>
      <c r="O95" s="185" t="s">
        <v>96</v>
      </c>
      <c r="P95" s="184"/>
      <c r="Q95" s="184"/>
      <c r="R95" s="102"/>
      <c r="S95" s="102"/>
      <c r="T95" s="102" t="s">
        <v>125</v>
      </c>
      <c r="U95" s="102"/>
      <c r="V95" s="185"/>
    </row>
    <row r="96">
      <c r="A96" s="181" t="s">
        <v>817</v>
      </c>
      <c r="B96" s="181" t="s">
        <v>779</v>
      </c>
      <c r="C96" s="181"/>
      <c r="D96" s="181" t="s">
        <v>818</v>
      </c>
      <c r="E96" s="181" t="s">
        <v>786</v>
      </c>
      <c r="F96" s="102" t="s">
        <v>819</v>
      </c>
      <c r="G96" s="102" t="s">
        <v>820</v>
      </c>
      <c r="H96" s="217"/>
      <c r="I96" s="217"/>
      <c r="J96" s="217"/>
      <c r="K96" s="102" t="s">
        <v>123</v>
      </c>
      <c r="L96" s="102"/>
      <c r="M96" s="183" t="str">
        <f t="shared" si="1"/>
        <v>P2BN-563</v>
      </c>
      <c r="N96" s="102" t="s">
        <v>793</v>
      </c>
      <c r="O96" s="185" t="s">
        <v>96</v>
      </c>
      <c r="P96" s="184"/>
      <c r="Q96" s="184"/>
      <c r="R96" s="102"/>
      <c r="S96" s="102"/>
      <c r="T96" s="102" t="s">
        <v>125</v>
      </c>
      <c r="U96" s="102"/>
      <c r="V96" s="185"/>
    </row>
    <row r="97">
      <c r="A97" s="181" t="s">
        <v>821</v>
      </c>
      <c r="B97" s="181" t="s">
        <v>779</v>
      </c>
      <c r="C97" s="181"/>
      <c r="D97" s="181" t="s">
        <v>822</v>
      </c>
      <c r="E97" s="181" t="s">
        <v>786</v>
      </c>
      <c r="F97" s="102" t="s">
        <v>823</v>
      </c>
      <c r="G97" s="102" t="s">
        <v>824</v>
      </c>
      <c r="H97" s="217"/>
      <c r="I97" s="217"/>
      <c r="J97" s="217"/>
      <c r="K97" s="102" t="s">
        <v>123</v>
      </c>
      <c r="L97" s="102"/>
      <c r="M97" s="183" t="str">
        <f t="shared" si="1"/>
        <v>P2BN-563</v>
      </c>
      <c r="N97" s="102" t="s">
        <v>793</v>
      </c>
      <c r="O97" s="185" t="s">
        <v>96</v>
      </c>
      <c r="P97" s="184"/>
      <c r="Q97" s="184"/>
      <c r="R97" s="102"/>
      <c r="S97" s="102"/>
      <c r="T97" s="102" t="s">
        <v>125</v>
      </c>
      <c r="U97" s="102"/>
      <c r="V97" s="185"/>
    </row>
    <row r="98">
      <c r="A98" s="181" t="s">
        <v>825</v>
      </c>
      <c r="B98" s="181" t="s">
        <v>779</v>
      </c>
      <c r="C98" s="181"/>
      <c r="D98" s="181" t="s">
        <v>826</v>
      </c>
      <c r="E98" s="181" t="s">
        <v>786</v>
      </c>
      <c r="F98" s="102" t="s">
        <v>827</v>
      </c>
      <c r="G98" s="102" t="s">
        <v>828</v>
      </c>
      <c r="H98" s="217"/>
      <c r="I98" s="217"/>
      <c r="J98" s="217"/>
      <c r="K98" s="102" t="s">
        <v>123</v>
      </c>
      <c r="L98" s="102"/>
      <c r="M98" s="184"/>
      <c r="N98" s="184"/>
      <c r="O98" s="185" t="s">
        <v>96</v>
      </c>
      <c r="P98" s="184"/>
      <c r="Q98" s="184"/>
      <c r="R98" s="102"/>
      <c r="S98" s="102"/>
      <c r="T98" s="102" t="s">
        <v>125</v>
      </c>
      <c r="U98" s="102"/>
      <c r="V98" s="185"/>
    </row>
    <row r="99">
      <c r="A99" s="181" t="s">
        <v>829</v>
      </c>
      <c r="B99" s="181" t="s">
        <v>779</v>
      </c>
      <c r="C99" s="181"/>
      <c r="D99" s="181" t="s">
        <v>830</v>
      </c>
      <c r="E99" s="181" t="s">
        <v>786</v>
      </c>
      <c r="F99" s="102" t="s">
        <v>831</v>
      </c>
      <c r="G99" s="102" t="s">
        <v>832</v>
      </c>
      <c r="H99" s="217"/>
      <c r="I99" s="217"/>
      <c r="J99" s="217"/>
      <c r="K99" s="102" t="s">
        <v>123</v>
      </c>
      <c r="L99" s="102"/>
      <c r="M99" s="183" t="str">
        <f>HYPERLINK("https://tangramcare.atlassian.net/browse/P2BN-563","P2BN-563")</f>
        <v>P2BN-563</v>
      </c>
      <c r="N99" s="102" t="s">
        <v>833</v>
      </c>
      <c r="O99" s="185" t="s">
        <v>96</v>
      </c>
      <c r="P99" s="184"/>
      <c r="Q99" s="184"/>
      <c r="R99" s="102"/>
      <c r="S99" s="102"/>
      <c r="T99" s="102" t="s">
        <v>125</v>
      </c>
      <c r="U99" s="102"/>
      <c r="V99" s="185"/>
    </row>
    <row r="100">
      <c r="A100" s="181" t="s">
        <v>834</v>
      </c>
      <c r="B100" s="181" t="s">
        <v>779</v>
      </c>
      <c r="C100" s="181"/>
      <c r="D100" s="181" t="s">
        <v>835</v>
      </c>
      <c r="E100" s="181" t="s">
        <v>786</v>
      </c>
      <c r="F100" s="102" t="s">
        <v>827</v>
      </c>
      <c r="G100" s="102" t="s">
        <v>836</v>
      </c>
      <c r="H100" s="217"/>
      <c r="I100" s="217"/>
      <c r="J100" s="217"/>
      <c r="K100" s="102" t="s">
        <v>123</v>
      </c>
      <c r="L100" s="102"/>
      <c r="M100" s="184"/>
      <c r="N100" s="184"/>
      <c r="O100" s="185" t="s">
        <v>96</v>
      </c>
      <c r="P100" s="184"/>
      <c r="Q100" s="184"/>
      <c r="R100" s="102"/>
      <c r="S100" s="102"/>
      <c r="T100" s="102" t="s">
        <v>125</v>
      </c>
      <c r="U100" s="102"/>
      <c r="V100" s="185"/>
    </row>
    <row r="101">
      <c r="A101" s="181" t="s">
        <v>837</v>
      </c>
      <c r="B101" s="181" t="s">
        <v>779</v>
      </c>
      <c r="C101" s="181"/>
      <c r="D101" s="181" t="s">
        <v>838</v>
      </c>
      <c r="E101" s="181" t="s">
        <v>786</v>
      </c>
      <c r="F101" s="102" t="s">
        <v>831</v>
      </c>
      <c r="G101" s="102" t="s">
        <v>832</v>
      </c>
      <c r="H101" s="217"/>
      <c r="I101" s="217"/>
      <c r="J101" s="217"/>
      <c r="K101" s="102" t="s">
        <v>123</v>
      </c>
      <c r="L101" s="102"/>
      <c r="M101" s="183" t="str">
        <f>HYPERLINK("https://tangramcare.atlassian.net/browse/P2BN-563","P2BN-563")</f>
        <v>P2BN-563</v>
      </c>
      <c r="N101" s="102" t="s">
        <v>839</v>
      </c>
      <c r="O101" s="185" t="s">
        <v>96</v>
      </c>
      <c r="P101" s="184"/>
      <c r="Q101" s="184"/>
      <c r="R101" s="102"/>
      <c r="S101" s="102"/>
      <c r="T101" s="102" t="s">
        <v>125</v>
      </c>
      <c r="U101" s="102"/>
      <c r="V101" s="185"/>
    </row>
    <row r="102">
      <c r="A102" s="181" t="s">
        <v>840</v>
      </c>
      <c r="B102" s="181" t="s">
        <v>779</v>
      </c>
      <c r="C102" s="181"/>
      <c r="D102" s="181" t="s">
        <v>841</v>
      </c>
      <c r="E102" s="181" t="s">
        <v>786</v>
      </c>
      <c r="F102" s="102" t="s">
        <v>842</v>
      </c>
      <c r="G102" s="102" t="s">
        <v>843</v>
      </c>
      <c r="H102" s="217"/>
      <c r="I102" s="217"/>
      <c r="J102" s="217"/>
      <c r="K102" s="102" t="s">
        <v>123</v>
      </c>
      <c r="L102" s="102"/>
      <c r="M102" s="184"/>
      <c r="N102" s="184"/>
      <c r="O102" s="185" t="s">
        <v>96</v>
      </c>
      <c r="P102" s="184"/>
      <c r="Q102" s="184"/>
      <c r="R102" s="102"/>
      <c r="S102" s="102"/>
      <c r="T102" s="102" t="s">
        <v>125</v>
      </c>
      <c r="U102" s="102"/>
      <c r="V102" s="185"/>
    </row>
    <row r="103">
      <c r="A103" s="181" t="s">
        <v>844</v>
      </c>
      <c r="B103" s="181" t="s">
        <v>779</v>
      </c>
      <c r="C103" s="181"/>
      <c r="D103" s="181" t="s">
        <v>845</v>
      </c>
      <c r="E103" s="181" t="s">
        <v>786</v>
      </c>
      <c r="F103" s="102" t="s">
        <v>846</v>
      </c>
      <c r="G103" s="102" t="s">
        <v>847</v>
      </c>
      <c r="H103" s="217"/>
      <c r="I103" s="217"/>
      <c r="J103" s="217"/>
      <c r="K103" s="102" t="s">
        <v>123</v>
      </c>
      <c r="L103" s="102"/>
      <c r="M103" s="184"/>
      <c r="N103" s="184"/>
      <c r="O103" s="185" t="s">
        <v>96</v>
      </c>
      <c r="P103" s="184"/>
      <c r="Q103" s="184"/>
      <c r="R103" s="102"/>
      <c r="S103" s="102"/>
      <c r="T103" s="102" t="s">
        <v>125</v>
      </c>
      <c r="U103" s="102"/>
      <c r="V103" s="185"/>
    </row>
    <row r="104">
      <c r="A104" s="181" t="s">
        <v>848</v>
      </c>
      <c r="B104" s="181" t="s">
        <v>779</v>
      </c>
      <c r="C104" s="181"/>
      <c r="D104" s="181" t="s">
        <v>849</v>
      </c>
      <c r="E104" s="181" t="s">
        <v>786</v>
      </c>
      <c r="F104" s="102" t="s">
        <v>850</v>
      </c>
      <c r="G104" s="102" t="s">
        <v>851</v>
      </c>
      <c r="H104" s="217"/>
      <c r="I104" s="217"/>
      <c r="J104" s="217"/>
      <c r="K104" s="102" t="s">
        <v>123</v>
      </c>
      <c r="L104" s="102"/>
      <c r="M104" s="184"/>
      <c r="N104" s="184"/>
      <c r="O104" s="185" t="s">
        <v>96</v>
      </c>
      <c r="P104" s="184"/>
      <c r="Q104" s="184"/>
      <c r="R104" s="102"/>
      <c r="S104" s="102"/>
      <c r="T104" s="102" t="s">
        <v>125</v>
      </c>
      <c r="U104" s="102"/>
      <c r="V104" s="185"/>
    </row>
    <row r="105">
      <c r="A105" s="181" t="s">
        <v>852</v>
      </c>
      <c r="B105" s="181" t="s">
        <v>779</v>
      </c>
      <c r="C105" s="181"/>
      <c r="D105" s="181" t="s">
        <v>853</v>
      </c>
      <c r="E105" s="181" t="s">
        <v>786</v>
      </c>
      <c r="F105" s="102" t="s">
        <v>854</v>
      </c>
      <c r="G105" s="102" t="s">
        <v>855</v>
      </c>
      <c r="H105" s="217"/>
      <c r="I105" s="217"/>
      <c r="J105" s="217"/>
      <c r="K105" s="102" t="s">
        <v>123</v>
      </c>
      <c r="L105" s="102"/>
      <c r="M105" s="184"/>
      <c r="N105" s="184"/>
      <c r="O105" s="185" t="s">
        <v>96</v>
      </c>
      <c r="P105" s="184"/>
      <c r="Q105" s="184"/>
      <c r="R105" s="102"/>
      <c r="S105" s="102"/>
      <c r="T105" s="102" t="s">
        <v>125</v>
      </c>
      <c r="U105" s="102"/>
      <c r="V105" s="185"/>
    </row>
    <row r="106">
      <c r="A106" s="181" t="s">
        <v>856</v>
      </c>
      <c r="B106" s="181" t="s">
        <v>779</v>
      </c>
      <c r="C106" s="181"/>
      <c r="D106" s="181" t="s">
        <v>857</v>
      </c>
      <c r="E106" s="181" t="s">
        <v>786</v>
      </c>
      <c r="F106" s="102" t="s">
        <v>858</v>
      </c>
      <c r="G106" s="102" t="s">
        <v>859</v>
      </c>
      <c r="H106" s="217"/>
      <c r="I106" s="217"/>
      <c r="J106" s="217"/>
      <c r="K106" s="102" t="s">
        <v>123</v>
      </c>
      <c r="L106" s="102"/>
      <c r="M106" s="183" t="str">
        <f t="shared" ref="M106:M108" si="2">HYPERLINK("https://tangramcare.atlassian.net/browse/P2BN-563","P2BN-563")</f>
        <v>P2BN-563</v>
      </c>
      <c r="N106" s="102" t="s">
        <v>793</v>
      </c>
      <c r="O106" s="185" t="s">
        <v>96</v>
      </c>
      <c r="P106" s="184"/>
      <c r="Q106" s="184"/>
      <c r="R106" s="102"/>
      <c r="S106" s="102"/>
      <c r="T106" s="102" t="s">
        <v>125</v>
      </c>
      <c r="U106" s="102"/>
      <c r="V106" s="185"/>
    </row>
    <row r="107">
      <c r="A107" s="181" t="s">
        <v>860</v>
      </c>
      <c r="B107" s="181" t="s">
        <v>779</v>
      </c>
      <c r="C107" s="181"/>
      <c r="D107" s="181" t="s">
        <v>861</v>
      </c>
      <c r="E107" s="181" t="s">
        <v>786</v>
      </c>
      <c r="F107" s="102" t="s">
        <v>862</v>
      </c>
      <c r="G107" s="102" t="s">
        <v>863</v>
      </c>
      <c r="H107" s="217"/>
      <c r="I107" s="217"/>
      <c r="J107" s="217"/>
      <c r="K107" s="102" t="s">
        <v>123</v>
      </c>
      <c r="L107" s="102"/>
      <c r="M107" s="183" t="str">
        <f t="shared" si="2"/>
        <v>P2BN-563</v>
      </c>
      <c r="N107" s="102" t="s">
        <v>793</v>
      </c>
      <c r="O107" s="185" t="s">
        <v>96</v>
      </c>
      <c r="P107" s="184"/>
      <c r="Q107" s="184"/>
      <c r="R107" s="102"/>
      <c r="S107" s="102"/>
      <c r="T107" s="102" t="s">
        <v>125</v>
      </c>
      <c r="U107" s="102"/>
      <c r="V107" s="185"/>
    </row>
    <row r="108">
      <c r="A108" s="181" t="s">
        <v>864</v>
      </c>
      <c r="B108" s="181" t="s">
        <v>779</v>
      </c>
      <c r="C108" s="181"/>
      <c r="D108" s="181" t="s">
        <v>865</v>
      </c>
      <c r="E108" s="181" t="s">
        <v>786</v>
      </c>
      <c r="F108" s="102" t="s">
        <v>866</v>
      </c>
      <c r="G108" s="102" t="s">
        <v>824</v>
      </c>
      <c r="H108" s="217"/>
      <c r="I108" s="217"/>
      <c r="J108" s="217"/>
      <c r="K108" s="102" t="s">
        <v>123</v>
      </c>
      <c r="L108" s="102"/>
      <c r="M108" s="183" t="str">
        <f t="shared" si="2"/>
        <v>P2BN-563</v>
      </c>
      <c r="N108" s="102" t="s">
        <v>793</v>
      </c>
      <c r="O108" s="185" t="s">
        <v>96</v>
      </c>
      <c r="P108" s="184"/>
      <c r="Q108" s="184"/>
      <c r="R108" s="102"/>
      <c r="S108" s="102"/>
      <c r="T108" s="102" t="s">
        <v>125</v>
      </c>
      <c r="U108" s="102"/>
      <c r="V108" s="185"/>
    </row>
    <row r="109">
      <c r="A109" s="181" t="s">
        <v>867</v>
      </c>
      <c r="B109" s="181" t="s">
        <v>779</v>
      </c>
      <c r="C109" s="181"/>
      <c r="D109" s="181" t="s">
        <v>826</v>
      </c>
      <c r="E109" s="181" t="s">
        <v>786</v>
      </c>
      <c r="F109" s="102" t="s">
        <v>827</v>
      </c>
      <c r="G109" s="102" t="s">
        <v>828</v>
      </c>
      <c r="H109" s="217"/>
      <c r="I109" s="217"/>
      <c r="J109" s="217"/>
      <c r="K109" s="102" t="s">
        <v>123</v>
      </c>
      <c r="L109" s="102"/>
      <c r="M109" s="184"/>
      <c r="N109" s="184"/>
      <c r="O109" s="185" t="s">
        <v>96</v>
      </c>
      <c r="P109" s="184"/>
      <c r="Q109" s="184"/>
      <c r="R109" s="102"/>
      <c r="S109" s="102"/>
      <c r="T109" s="102" t="s">
        <v>125</v>
      </c>
      <c r="U109" s="102"/>
      <c r="V109" s="185"/>
    </row>
    <row r="110">
      <c r="A110" s="181" t="s">
        <v>868</v>
      </c>
      <c r="B110" s="181" t="s">
        <v>779</v>
      </c>
      <c r="C110" s="181"/>
      <c r="D110" s="181" t="s">
        <v>830</v>
      </c>
      <c r="E110" s="181" t="s">
        <v>786</v>
      </c>
      <c r="F110" s="102" t="s">
        <v>831</v>
      </c>
      <c r="G110" s="102" t="s">
        <v>832</v>
      </c>
      <c r="H110" s="217"/>
      <c r="I110" s="217"/>
      <c r="J110" s="217"/>
      <c r="K110" s="102" t="s">
        <v>123</v>
      </c>
      <c r="L110" s="102"/>
      <c r="M110" s="183" t="str">
        <f>HYPERLINK("https://tangramcare.atlassian.net/browse/P2BN-563","P2BN-563")</f>
        <v>P2BN-563</v>
      </c>
      <c r="N110" s="102" t="s">
        <v>869</v>
      </c>
      <c r="O110" s="185" t="s">
        <v>96</v>
      </c>
      <c r="P110" s="184"/>
      <c r="Q110" s="184"/>
      <c r="R110" s="102"/>
      <c r="S110" s="102"/>
      <c r="T110" s="102" t="s">
        <v>125</v>
      </c>
      <c r="U110" s="102"/>
      <c r="V110" s="185"/>
    </row>
    <row r="111">
      <c r="A111" s="181" t="s">
        <v>870</v>
      </c>
      <c r="B111" s="181" t="s">
        <v>779</v>
      </c>
      <c r="C111" s="181"/>
      <c r="D111" s="181" t="s">
        <v>835</v>
      </c>
      <c r="E111" s="181" t="s">
        <v>786</v>
      </c>
      <c r="F111" s="102" t="s">
        <v>827</v>
      </c>
      <c r="G111" s="102" t="s">
        <v>836</v>
      </c>
      <c r="H111" s="217"/>
      <c r="I111" s="217"/>
      <c r="J111" s="217"/>
      <c r="K111" s="102" t="s">
        <v>123</v>
      </c>
      <c r="L111" s="102"/>
      <c r="M111" s="184"/>
      <c r="N111" s="184"/>
      <c r="O111" s="185" t="s">
        <v>96</v>
      </c>
      <c r="P111" s="184"/>
      <c r="Q111" s="184"/>
      <c r="R111" s="102"/>
      <c r="S111" s="102"/>
      <c r="T111" s="102" t="s">
        <v>125</v>
      </c>
      <c r="U111" s="102"/>
      <c r="V111" s="185"/>
    </row>
    <row r="112">
      <c r="A112" s="181" t="s">
        <v>871</v>
      </c>
      <c r="B112" s="181" t="s">
        <v>779</v>
      </c>
      <c r="C112" s="181"/>
      <c r="D112" s="181" t="s">
        <v>838</v>
      </c>
      <c r="E112" s="181" t="s">
        <v>786</v>
      </c>
      <c r="F112" s="102" t="s">
        <v>831</v>
      </c>
      <c r="G112" s="102" t="s">
        <v>832</v>
      </c>
      <c r="H112" s="217"/>
      <c r="I112" s="217"/>
      <c r="J112" s="217"/>
      <c r="K112" s="102" t="s">
        <v>123</v>
      </c>
      <c r="L112" s="102"/>
      <c r="M112" s="183" t="str">
        <f>HYPERLINK("https://tangramcare.atlassian.net/browse/P2BN-563","P2BN-563")</f>
        <v>P2BN-563</v>
      </c>
      <c r="N112" s="102" t="s">
        <v>839</v>
      </c>
      <c r="O112" s="185" t="s">
        <v>96</v>
      </c>
      <c r="P112" s="184"/>
      <c r="Q112" s="184"/>
      <c r="R112" s="102"/>
      <c r="S112" s="102"/>
      <c r="T112" s="102" t="s">
        <v>125</v>
      </c>
      <c r="U112" s="102"/>
      <c r="V112" s="185"/>
    </row>
    <row r="113">
      <c r="A113" s="155" t="s">
        <v>872</v>
      </c>
      <c r="B113" s="213"/>
      <c r="C113" s="213"/>
      <c r="D113" s="213"/>
      <c r="E113" s="213"/>
      <c r="F113" s="214"/>
      <c r="G113" s="214"/>
      <c r="H113" s="218"/>
      <c r="I113" s="218"/>
      <c r="J113" s="218"/>
      <c r="K113" s="214"/>
      <c r="L113" s="156"/>
      <c r="M113" s="156"/>
      <c r="N113" s="156"/>
      <c r="O113" s="216"/>
      <c r="P113" s="214"/>
      <c r="Q113" s="214"/>
      <c r="R113" s="134"/>
      <c r="S113" s="134"/>
      <c r="T113" s="134"/>
      <c r="U113" s="134"/>
      <c r="V113" s="134"/>
    </row>
    <row r="114">
      <c r="A114" s="102" t="s">
        <v>873</v>
      </c>
      <c r="B114" s="102" t="s">
        <v>874</v>
      </c>
      <c r="C114" s="181"/>
      <c r="D114" s="181" t="s">
        <v>875</v>
      </c>
      <c r="E114" s="181" t="s">
        <v>781</v>
      </c>
      <c r="F114" s="102" t="s">
        <v>876</v>
      </c>
      <c r="G114" s="102" t="s">
        <v>877</v>
      </c>
      <c r="H114" s="182"/>
      <c r="I114" s="182"/>
      <c r="J114" s="182"/>
      <c r="K114" s="102" t="s">
        <v>123</v>
      </c>
      <c r="L114" s="102"/>
      <c r="M114" s="184"/>
      <c r="N114" s="102" t="s">
        <v>878</v>
      </c>
      <c r="O114" s="102" t="s">
        <v>96</v>
      </c>
      <c r="P114" s="184"/>
      <c r="Q114" s="184"/>
      <c r="R114" s="102"/>
      <c r="S114" s="102"/>
      <c r="T114" s="102" t="s">
        <v>125</v>
      </c>
      <c r="U114" s="102"/>
      <c r="V114" s="185"/>
    </row>
    <row r="115">
      <c r="A115" s="102" t="s">
        <v>879</v>
      </c>
      <c r="B115" s="102" t="s">
        <v>874</v>
      </c>
      <c r="C115" s="181"/>
      <c r="D115" s="181" t="s">
        <v>880</v>
      </c>
      <c r="E115" s="181" t="s">
        <v>786</v>
      </c>
      <c r="F115" s="102" t="s">
        <v>876</v>
      </c>
      <c r="G115" s="102" t="s">
        <v>881</v>
      </c>
      <c r="H115" s="182"/>
      <c r="I115" s="182"/>
      <c r="J115" s="182"/>
      <c r="K115" s="102" t="s">
        <v>123</v>
      </c>
      <c r="L115" s="102"/>
      <c r="M115" s="184"/>
      <c r="N115" s="102" t="s">
        <v>878</v>
      </c>
      <c r="O115" s="102" t="s">
        <v>96</v>
      </c>
      <c r="P115" s="184"/>
      <c r="Q115" s="184"/>
      <c r="R115" s="102"/>
      <c r="S115" s="102"/>
      <c r="T115" s="102" t="s">
        <v>125</v>
      </c>
      <c r="U115" s="102"/>
      <c r="V115" s="185"/>
    </row>
    <row r="116">
      <c r="A116" s="102" t="s">
        <v>882</v>
      </c>
      <c r="B116" s="102" t="s">
        <v>874</v>
      </c>
      <c r="C116" s="181"/>
      <c r="D116" s="181" t="s">
        <v>883</v>
      </c>
      <c r="E116" s="181" t="s">
        <v>884</v>
      </c>
      <c r="F116" s="102" t="s">
        <v>885</v>
      </c>
      <c r="G116" s="102" t="s">
        <v>886</v>
      </c>
      <c r="H116" s="182"/>
      <c r="I116" s="182"/>
      <c r="J116" s="182"/>
      <c r="K116" s="102" t="s">
        <v>123</v>
      </c>
      <c r="L116" s="102"/>
      <c r="M116" s="184"/>
      <c r="N116" s="102" t="s">
        <v>878</v>
      </c>
      <c r="O116" s="102" t="s">
        <v>96</v>
      </c>
      <c r="P116" s="184"/>
      <c r="Q116" s="184"/>
      <c r="R116" s="102"/>
      <c r="S116" s="102"/>
      <c r="T116" s="102" t="s">
        <v>125</v>
      </c>
      <c r="U116" s="102"/>
      <c r="V116" s="185"/>
    </row>
    <row r="117">
      <c r="A117" s="102" t="s">
        <v>887</v>
      </c>
      <c r="B117" s="102" t="s">
        <v>874</v>
      </c>
      <c r="C117" s="181"/>
      <c r="D117" s="181" t="s">
        <v>888</v>
      </c>
      <c r="E117" s="181" t="s">
        <v>786</v>
      </c>
      <c r="F117" s="102" t="s">
        <v>889</v>
      </c>
      <c r="G117" s="102" t="s">
        <v>890</v>
      </c>
      <c r="H117" s="182"/>
      <c r="I117" s="182"/>
      <c r="J117" s="182"/>
      <c r="K117" s="102" t="s">
        <v>123</v>
      </c>
      <c r="L117" s="102"/>
      <c r="M117" s="184"/>
      <c r="N117" s="102" t="s">
        <v>878</v>
      </c>
      <c r="O117" s="102" t="s">
        <v>96</v>
      </c>
      <c r="P117" s="184"/>
      <c r="Q117" s="184"/>
      <c r="R117" s="102"/>
      <c r="S117" s="102"/>
      <c r="T117" s="102" t="s">
        <v>125</v>
      </c>
      <c r="U117" s="102"/>
      <c r="V117" s="185"/>
    </row>
    <row r="118">
      <c r="A118" s="155" t="s">
        <v>891</v>
      </c>
      <c r="B118" s="156"/>
      <c r="C118" s="156"/>
      <c r="D118" s="156"/>
      <c r="E118" s="156"/>
      <c r="F118" s="156"/>
      <c r="G118" s="156"/>
      <c r="H118" s="156"/>
      <c r="I118" s="156"/>
      <c r="J118" s="156"/>
      <c r="K118" s="156"/>
      <c r="L118" s="156"/>
      <c r="M118" s="156"/>
      <c r="N118" s="156"/>
      <c r="O118" s="156"/>
      <c r="P118" s="156"/>
      <c r="Q118" s="156"/>
      <c r="R118" s="134"/>
      <c r="S118" s="134"/>
      <c r="T118" s="134"/>
      <c r="U118" s="134"/>
      <c r="V118" s="134"/>
    </row>
    <row r="119">
      <c r="A119" s="89" t="s">
        <v>892</v>
      </c>
      <c r="B119" s="89" t="s">
        <v>893</v>
      </c>
      <c r="C119" s="89"/>
      <c r="D119" s="89" t="s">
        <v>894</v>
      </c>
      <c r="E119" s="89" t="s">
        <v>895</v>
      </c>
      <c r="F119" s="89" t="s">
        <v>896</v>
      </c>
      <c r="G119" s="89" t="s">
        <v>897</v>
      </c>
      <c r="H119" s="157"/>
      <c r="I119" s="157"/>
      <c r="J119" s="157"/>
      <c r="K119" s="89" t="s">
        <v>123</v>
      </c>
      <c r="L119" s="89"/>
      <c r="M119" s="219" t="str">
        <f t="shared" ref="M119:M121" si="3">HYPERLINK("https://tangramcare.atlassian.net/browse/P2BN-539","P2BN-539")</f>
        <v>P2BN-539</v>
      </c>
      <c r="N119" s="89" t="s">
        <v>898</v>
      </c>
      <c r="O119" s="89" t="s">
        <v>96</v>
      </c>
      <c r="P119" s="134"/>
      <c r="Q119" s="134"/>
      <c r="R119" s="89"/>
      <c r="S119" s="89"/>
      <c r="T119" s="89" t="s">
        <v>125</v>
      </c>
      <c r="U119" s="89"/>
      <c r="V119" s="139"/>
    </row>
    <row r="120">
      <c r="A120" s="89" t="s">
        <v>899</v>
      </c>
      <c r="B120" s="89" t="s">
        <v>893</v>
      </c>
      <c r="C120" s="89"/>
      <c r="D120" s="89" t="s">
        <v>900</v>
      </c>
      <c r="E120" s="89" t="s">
        <v>901</v>
      </c>
      <c r="F120" s="89" t="s">
        <v>902</v>
      </c>
      <c r="G120" s="89" t="s">
        <v>903</v>
      </c>
      <c r="H120" s="157"/>
      <c r="I120" s="157"/>
      <c r="J120" s="157"/>
      <c r="K120" s="89" t="s">
        <v>123</v>
      </c>
      <c r="L120" s="89"/>
      <c r="M120" s="219" t="str">
        <f t="shared" si="3"/>
        <v>P2BN-539</v>
      </c>
      <c r="N120" s="89" t="s">
        <v>904</v>
      </c>
      <c r="O120" s="89" t="s">
        <v>96</v>
      </c>
      <c r="P120" s="134"/>
      <c r="Q120" s="134"/>
      <c r="R120" s="89"/>
      <c r="S120" s="89"/>
      <c r="T120" s="89" t="s">
        <v>125</v>
      </c>
      <c r="U120" s="89"/>
      <c r="V120" s="139"/>
    </row>
    <row r="121">
      <c r="A121" s="89" t="s">
        <v>905</v>
      </c>
      <c r="B121" s="89" t="s">
        <v>893</v>
      </c>
      <c r="C121" s="89"/>
      <c r="D121" s="89" t="s">
        <v>906</v>
      </c>
      <c r="E121" s="89" t="s">
        <v>901</v>
      </c>
      <c r="F121" s="89" t="s">
        <v>907</v>
      </c>
      <c r="G121" s="89" t="s">
        <v>908</v>
      </c>
      <c r="H121" s="157"/>
      <c r="I121" s="157"/>
      <c r="J121" s="157"/>
      <c r="K121" s="89" t="s">
        <v>123</v>
      </c>
      <c r="L121" s="89"/>
      <c r="M121" s="219" t="str">
        <f t="shared" si="3"/>
        <v>P2BN-539</v>
      </c>
      <c r="N121" s="89" t="s">
        <v>898</v>
      </c>
      <c r="O121" s="89" t="s">
        <v>96</v>
      </c>
      <c r="P121" s="134"/>
      <c r="Q121" s="134"/>
      <c r="R121" s="89"/>
      <c r="S121" s="89"/>
      <c r="T121" s="89" t="s">
        <v>125</v>
      </c>
      <c r="U121" s="89"/>
      <c r="V121" s="139"/>
    </row>
    <row r="122">
      <c r="A122" s="89" t="s">
        <v>909</v>
      </c>
      <c r="B122" s="220" t="s">
        <v>910</v>
      </c>
      <c r="C122" s="204" t="s">
        <v>911</v>
      </c>
      <c r="D122" s="204" t="s">
        <v>912</v>
      </c>
      <c r="E122" s="220" t="s">
        <v>913</v>
      </c>
      <c r="F122" s="204" t="s">
        <v>914</v>
      </c>
      <c r="G122" s="204" t="s">
        <v>915</v>
      </c>
      <c r="H122" s="221">
        <v>43735.0</v>
      </c>
      <c r="I122" s="222" t="s">
        <v>916</v>
      </c>
      <c r="J122" s="223">
        <v>43846.0</v>
      </c>
      <c r="K122" s="204" t="s">
        <v>47</v>
      </c>
      <c r="L122" s="204" t="s">
        <v>917</v>
      </c>
      <c r="M122" s="224" t="s">
        <v>918</v>
      </c>
      <c r="N122" s="89"/>
      <c r="O122" s="89" t="s">
        <v>130</v>
      </c>
      <c r="P122" s="134"/>
      <c r="Q122" s="134"/>
      <c r="R122" s="89"/>
      <c r="S122" s="89"/>
      <c r="T122" s="89"/>
      <c r="U122" s="89"/>
      <c r="V122" s="139"/>
    </row>
    <row r="123">
      <c r="A123" s="89" t="s">
        <v>919</v>
      </c>
      <c r="B123" s="220" t="s">
        <v>910</v>
      </c>
      <c r="C123" s="204" t="s">
        <v>911</v>
      </c>
      <c r="D123" s="204" t="s">
        <v>920</v>
      </c>
      <c r="E123" s="220" t="s">
        <v>913</v>
      </c>
      <c r="F123" s="204" t="s">
        <v>921</v>
      </c>
      <c r="G123" s="204" t="s">
        <v>922</v>
      </c>
      <c r="H123" s="221">
        <v>43735.0</v>
      </c>
      <c r="I123" s="222" t="s">
        <v>916</v>
      </c>
      <c r="J123" s="223">
        <v>43847.0</v>
      </c>
      <c r="K123" s="204" t="s">
        <v>47</v>
      </c>
      <c r="L123" s="204" t="s">
        <v>917</v>
      </c>
      <c r="M123" s="224" t="s">
        <v>918</v>
      </c>
      <c r="N123" s="89"/>
      <c r="O123" s="89" t="s">
        <v>130</v>
      </c>
      <c r="P123" s="134"/>
      <c r="Q123" s="134"/>
      <c r="R123" s="89"/>
      <c r="S123" s="89"/>
      <c r="T123" s="89"/>
      <c r="U123" s="89"/>
      <c r="V123" s="139"/>
    </row>
    <row r="124">
      <c r="A124" s="89" t="s">
        <v>923</v>
      </c>
      <c r="B124" s="220" t="s">
        <v>910</v>
      </c>
      <c r="C124" s="204" t="s">
        <v>911</v>
      </c>
      <c r="D124" s="204" t="s">
        <v>924</v>
      </c>
      <c r="E124" s="204" t="s">
        <v>925</v>
      </c>
      <c r="F124" s="204" t="s">
        <v>926</v>
      </c>
      <c r="G124" s="204" t="s">
        <v>927</v>
      </c>
      <c r="H124" s="221">
        <v>43735.0</v>
      </c>
      <c r="I124" s="222" t="s">
        <v>916</v>
      </c>
      <c r="J124" s="223">
        <v>43847.0</v>
      </c>
      <c r="K124" s="204" t="s">
        <v>47</v>
      </c>
      <c r="L124" s="204" t="s">
        <v>917</v>
      </c>
      <c r="M124" s="224" t="s">
        <v>918</v>
      </c>
      <c r="N124" s="89"/>
      <c r="O124" s="89" t="s">
        <v>130</v>
      </c>
      <c r="P124" s="134"/>
      <c r="Q124" s="134"/>
      <c r="R124" s="89"/>
      <c r="S124" s="89"/>
      <c r="T124" s="89"/>
      <c r="U124" s="89"/>
      <c r="V124" s="139"/>
    </row>
    <row r="125">
      <c r="A125" s="89" t="s">
        <v>928</v>
      </c>
      <c r="B125" s="220" t="s">
        <v>910</v>
      </c>
      <c r="C125" s="204" t="s">
        <v>911</v>
      </c>
      <c r="D125" s="204" t="s">
        <v>929</v>
      </c>
      <c r="E125" s="220" t="s">
        <v>913</v>
      </c>
      <c r="F125" s="204" t="s">
        <v>930</v>
      </c>
      <c r="G125" s="204" t="s">
        <v>931</v>
      </c>
      <c r="H125" s="221">
        <v>43735.0</v>
      </c>
      <c r="I125" s="222" t="s">
        <v>916</v>
      </c>
      <c r="J125" s="223">
        <v>43847.0</v>
      </c>
      <c r="K125" s="204" t="s">
        <v>47</v>
      </c>
      <c r="L125" s="204" t="s">
        <v>917</v>
      </c>
      <c r="M125" s="224" t="s">
        <v>918</v>
      </c>
      <c r="N125" s="89"/>
      <c r="O125" s="89" t="s">
        <v>130</v>
      </c>
      <c r="P125" s="134"/>
      <c r="Q125" s="134"/>
      <c r="R125" s="89"/>
      <c r="S125" s="89"/>
      <c r="T125" s="89"/>
      <c r="U125" s="89"/>
      <c r="V125" s="139"/>
    </row>
    <row r="126">
      <c r="A126" s="89" t="s">
        <v>932</v>
      </c>
      <c r="B126" s="220" t="s">
        <v>910</v>
      </c>
      <c r="C126" s="204" t="s">
        <v>911</v>
      </c>
      <c r="D126" s="220" t="s">
        <v>933</v>
      </c>
      <c r="E126" s="220" t="s">
        <v>913</v>
      </c>
      <c r="F126" s="220" t="s">
        <v>934</v>
      </c>
      <c r="G126" s="204" t="s">
        <v>935</v>
      </c>
      <c r="H126" s="221">
        <v>43735.0</v>
      </c>
      <c r="I126" s="222" t="s">
        <v>916</v>
      </c>
      <c r="J126" s="225"/>
      <c r="K126" s="102" t="s">
        <v>936</v>
      </c>
      <c r="L126" s="221"/>
      <c r="M126" s="224" t="s">
        <v>918</v>
      </c>
      <c r="N126" s="89"/>
      <c r="O126" s="89"/>
      <c r="P126" s="134"/>
      <c r="Q126" s="134"/>
      <c r="R126" s="89"/>
      <c r="S126" s="89"/>
      <c r="T126" s="89"/>
      <c r="U126" s="89"/>
      <c r="V126" s="139"/>
    </row>
    <row r="127">
      <c r="A127" s="89" t="s">
        <v>937</v>
      </c>
      <c r="B127" s="220" t="s">
        <v>910</v>
      </c>
      <c r="C127" s="204" t="s">
        <v>911</v>
      </c>
      <c r="D127" s="220" t="s">
        <v>938</v>
      </c>
      <c r="E127" s="220" t="s">
        <v>913</v>
      </c>
      <c r="F127" s="204" t="s">
        <v>939</v>
      </c>
      <c r="G127" s="204" t="s">
        <v>940</v>
      </c>
      <c r="H127" s="221">
        <v>43735.0</v>
      </c>
      <c r="I127" s="222" t="s">
        <v>916</v>
      </c>
      <c r="J127" s="223">
        <v>43847.0</v>
      </c>
      <c r="K127" s="204" t="s">
        <v>47</v>
      </c>
      <c r="L127" s="204" t="s">
        <v>917</v>
      </c>
      <c r="M127" s="224" t="s">
        <v>918</v>
      </c>
      <c r="N127" s="89"/>
      <c r="O127" s="89" t="s">
        <v>130</v>
      </c>
      <c r="P127" s="134"/>
      <c r="Q127" s="134"/>
      <c r="R127" s="89"/>
      <c r="S127" s="89"/>
      <c r="T127" s="89"/>
      <c r="U127" s="89"/>
      <c r="V127" s="139"/>
    </row>
    <row r="128">
      <c r="A128" s="89" t="s">
        <v>941</v>
      </c>
      <c r="B128" s="220" t="s">
        <v>910</v>
      </c>
      <c r="C128" s="204" t="s">
        <v>911</v>
      </c>
      <c r="D128" s="204" t="s">
        <v>942</v>
      </c>
      <c r="E128" s="220" t="s">
        <v>913</v>
      </c>
      <c r="F128" s="204" t="s">
        <v>943</v>
      </c>
      <c r="G128" s="204" t="s">
        <v>944</v>
      </c>
      <c r="H128" s="221">
        <v>43735.0</v>
      </c>
      <c r="I128" s="222" t="s">
        <v>916</v>
      </c>
      <c r="J128" s="223">
        <v>43773.0</v>
      </c>
      <c r="K128" s="204" t="s">
        <v>936</v>
      </c>
      <c r="L128" s="204" t="s">
        <v>432</v>
      </c>
      <c r="M128" s="224" t="s">
        <v>918</v>
      </c>
      <c r="N128" s="89"/>
      <c r="O128" s="89" t="s">
        <v>130</v>
      </c>
      <c r="P128" s="134"/>
      <c r="Q128" s="134"/>
      <c r="R128" s="89"/>
      <c r="S128" s="89"/>
      <c r="T128" s="89"/>
      <c r="U128" s="89"/>
      <c r="V128" s="139"/>
    </row>
    <row r="129">
      <c r="A129" s="89" t="s">
        <v>945</v>
      </c>
      <c r="B129" s="220" t="s">
        <v>910</v>
      </c>
      <c r="C129" s="204" t="s">
        <v>911</v>
      </c>
      <c r="D129" s="204" t="s">
        <v>946</v>
      </c>
      <c r="E129" s="220" t="s">
        <v>913</v>
      </c>
      <c r="F129" s="204" t="s">
        <v>947</v>
      </c>
      <c r="G129" s="204" t="s">
        <v>948</v>
      </c>
      <c r="H129" s="221">
        <v>43735.0</v>
      </c>
      <c r="I129" s="222" t="s">
        <v>916</v>
      </c>
      <c r="J129" s="223">
        <v>43773.0</v>
      </c>
      <c r="K129" s="204" t="s">
        <v>936</v>
      </c>
      <c r="L129" s="204" t="s">
        <v>432</v>
      </c>
      <c r="M129" s="224" t="s">
        <v>918</v>
      </c>
      <c r="N129" s="89"/>
      <c r="O129" s="89" t="s">
        <v>130</v>
      </c>
      <c r="P129" s="134"/>
      <c r="Q129" s="134"/>
      <c r="R129" s="89"/>
      <c r="S129" s="89"/>
      <c r="T129" s="89"/>
      <c r="U129" s="89"/>
      <c r="V129" s="139"/>
    </row>
    <row r="130">
      <c r="A130" s="89" t="s">
        <v>949</v>
      </c>
      <c r="B130" s="220" t="s">
        <v>910</v>
      </c>
      <c r="C130" s="204" t="s">
        <v>911</v>
      </c>
      <c r="D130" s="220" t="s">
        <v>950</v>
      </c>
      <c r="E130" s="220" t="s">
        <v>913</v>
      </c>
      <c r="F130" s="204" t="s">
        <v>951</v>
      </c>
      <c r="G130" s="204" t="s">
        <v>952</v>
      </c>
      <c r="H130" s="221">
        <v>43735.0</v>
      </c>
      <c r="I130" s="222" t="s">
        <v>916</v>
      </c>
      <c r="J130" s="223">
        <v>43847.0</v>
      </c>
      <c r="K130" s="204" t="s">
        <v>47</v>
      </c>
      <c r="L130" s="204" t="s">
        <v>917</v>
      </c>
      <c r="M130" s="224" t="s">
        <v>918</v>
      </c>
      <c r="N130" s="89"/>
      <c r="O130" s="89" t="s">
        <v>130</v>
      </c>
      <c r="P130" s="134"/>
      <c r="Q130" s="134"/>
      <c r="R130" s="89"/>
      <c r="S130" s="89"/>
      <c r="T130" s="89"/>
      <c r="U130" s="89"/>
      <c r="V130" s="139"/>
    </row>
    <row r="131">
      <c r="A131" s="89" t="s">
        <v>953</v>
      </c>
      <c r="B131" s="220" t="s">
        <v>910</v>
      </c>
      <c r="C131" s="204" t="s">
        <v>911</v>
      </c>
      <c r="D131" s="220" t="s">
        <v>954</v>
      </c>
      <c r="E131" s="220" t="s">
        <v>913</v>
      </c>
      <c r="F131" s="204" t="s">
        <v>955</v>
      </c>
      <c r="G131" s="222" t="s">
        <v>956</v>
      </c>
      <c r="H131" s="221">
        <v>43735.0</v>
      </c>
      <c r="I131" s="222" t="s">
        <v>916</v>
      </c>
      <c r="J131" s="223">
        <v>43847.0</v>
      </c>
      <c r="K131" s="204" t="s">
        <v>47</v>
      </c>
      <c r="L131" s="204" t="s">
        <v>917</v>
      </c>
      <c r="M131" s="224" t="s">
        <v>918</v>
      </c>
      <c r="N131" s="89"/>
      <c r="O131" s="89" t="s">
        <v>130</v>
      </c>
      <c r="P131" s="134"/>
      <c r="Q131" s="134"/>
      <c r="R131" s="89"/>
      <c r="S131" s="89"/>
      <c r="T131" s="89"/>
      <c r="U131" s="89"/>
      <c r="V131" s="139"/>
    </row>
    <row r="132">
      <c r="A132" s="89" t="s">
        <v>957</v>
      </c>
      <c r="B132" s="220" t="s">
        <v>910</v>
      </c>
      <c r="C132" s="204" t="s">
        <v>911</v>
      </c>
      <c r="D132" s="204" t="s">
        <v>958</v>
      </c>
      <c r="E132" s="220" t="s">
        <v>913</v>
      </c>
      <c r="F132" s="204" t="s">
        <v>959</v>
      </c>
      <c r="G132" s="204" t="s">
        <v>960</v>
      </c>
      <c r="H132" s="209">
        <v>43749.0</v>
      </c>
      <c r="I132" s="222" t="s">
        <v>916</v>
      </c>
      <c r="J132" s="223">
        <v>43846.0</v>
      </c>
      <c r="K132" s="204" t="s">
        <v>47</v>
      </c>
      <c r="L132" s="204" t="s">
        <v>917</v>
      </c>
      <c r="M132" s="224" t="s">
        <v>918</v>
      </c>
      <c r="N132" s="89"/>
      <c r="O132" s="89" t="s">
        <v>130</v>
      </c>
      <c r="P132" s="134"/>
      <c r="Q132" s="134"/>
      <c r="R132" s="89"/>
      <c r="S132" s="89"/>
      <c r="T132" s="89"/>
      <c r="U132" s="89"/>
      <c r="V132" s="139"/>
    </row>
    <row r="133">
      <c r="A133" s="89" t="s">
        <v>961</v>
      </c>
      <c r="B133" s="220" t="s">
        <v>910</v>
      </c>
      <c r="C133" s="204" t="s">
        <v>911</v>
      </c>
      <c r="D133" s="204" t="s">
        <v>962</v>
      </c>
      <c r="E133" s="204" t="s">
        <v>963</v>
      </c>
      <c r="F133" s="204" t="s">
        <v>964</v>
      </c>
      <c r="G133" s="204" t="s">
        <v>965</v>
      </c>
      <c r="H133" s="221">
        <v>43735.0</v>
      </c>
      <c r="I133" s="222" t="s">
        <v>916</v>
      </c>
      <c r="J133" s="223">
        <v>43846.0</v>
      </c>
      <c r="K133" s="204" t="s">
        <v>966</v>
      </c>
      <c r="L133" s="204" t="s">
        <v>917</v>
      </c>
      <c r="M133" s="224" t="s">
        <v>918</v>
      </c>
      <c r="N133" s="89"/>
      <c r="O133" s="89" t="s">
        <v>130</v>
      </c>
      <c r="P133" s="134"/>
      <c r="Q133" s="134"/>
      <c r="R133" s="89"/>
      <c r="S133" s="89"/>
      <c r="T133" s="89"/>
      <c r="U133" s="89"/>
      <c r="V133" s="139"/>
    </row>
    <row r="134">
      <c r="A134" s="89" t="s">
        <v>967</v>
      </c>
      <c r="B134" s="204" t="s">
        <v>968</v>
      </c>
      <c r="C134" s="204" t="s">
        <v>969</v>
      </c>
      <c r="D134" s="204" t="s">
        <v>970</v>
      </c>
      <c r="E134" s="204" t="s">
        <v>971</v>
      </c>
      <c r="F134" s="226" t="s">
        <v>972</v>
      </c>
      <c r="G134" s="204" t="s">
        <v>973</v>
      </c>
      <c r="H134" s="209">
        <v>43846.0</v>
      </c>
      <c r="I134" s="204" t="s">
        <v>383</v>
      </c>
      <c r="J134" s="223">
        <v>43857.0</v>
      </c>
      <c r="K134" s="89" t="s">
        <v>966</v>
      </c>
      <c r="L134" s="204" t="s">
        <v>383</v>
      </c>
      <c r="M134" s="227" t="s">
        <v>974</v>
      </c>
      <c r="N134" s="89"/>
      <c r="O134" s="89" t="s">
        <v>130</v>
      </c>
      <c r="P134" s="134"/>
      <c r="Q134" s="134"/>
      <c r="R134" s="89"/>
      <c r="S134" s="89" t="s">
        <v>116</v>
      </c>
      <c r="T134" s="89"/>
      <c r="U134" s="89"/>
      <c r="V134" s="139"/>
    </row>
    <row r="135">
      <c r="A135" s="89" t="s">
        <v>975</v>
      </c>
      <c r="B135" s="204" t="s">
        <v>976</v>
      </c>
      <c r="C135" s="204" t="s">
        <v>969</v>
      </c>
      <c r="D135" s="204" t="s">
        <v>977</v>
      </c>
      <c r="E135" s="204" t="s">
        <v>971</v>
      </c>
      <c r="F135" s="226" t="s">
        <v>978</v>
      </c>
      <c r="G135" s="204" t="s">
        <v>973</v>
      </c>
      <c r="H135" s="209">
        <v>43846.0</v>
      </c>
      <c r="I135" s="204" t="s">
        <v>383</v>
      </c>
      <c r="J135" s="223">
        <v>43857.0</v>
      </c>
      <c r="K135" s="89" t="s">
        <v>966</v>
      </c>
      <c r="L135" s="204" t="s">
        <v>383</v>
      </c>
      <c r="M135" s="227" t="s">
        <v>974</v>
      </c>
      <c r="N135" s="89"/>
      <c r="O135" s="89" t="s">
        <v>130</v>
      </c>
      <c r="P135" s="134"/>
      <c r="Q135" s="134"/>
      <c r="R135" s="89"/>
      <c r="S135" s="89" t="s">
        <v>116</v>
      </c>
      <c r="T135" s="89"/>
      <c r="U135" s="89"/>
      <c r="V135" s="139"/>
    </row>
    <row r="136">
      <c r="A136" s="89" t="s">
        <v>979</v>
      </c>
      <c r="B136" s="204" t="s">
        <v>980</v>
      </c>
      <c r="C136" s="204" t="s">
        <v>969</v>
      </c>
      <c r="D136" s="204" t="s">
        <v>981</v>
      </c>
      <c r="E136" s="204" t="s">
        <v>971</v>
      </c>
      <c r="F136" s="226" t="s">
        <v>982</v>
      </c>
      <c r="G136" s="204" t="s">
        <v>973</v>
      </c>
      <c r="H136" s="209">
        <v>43846.0</v>
      </c>
      <c r="I136" s="204" t="s">
        <v>383</v>
      </c>
      <c r="J136" s="223">
        <v>43857.0</v>
      </c>
      <c r="K136" s="89" t="s">
        <v>966</v>
      </c>
      <c r="L136" s="204" t="s">
        <v>383</v>
      </c>
      <c r="M136" s="227" t="s">
        <v>974</v>
      </c>
      <c r="N136" s="89"/>
      <c r="O136" s="89" t="s">
        <v>130</v>
      </c>
      <c r="P136" s="134"/>
      <c r="Q136" s="134"/>
      <c r="R136" s="89"/>
      <c r="S136" s="89" t="s">
        <v>116</v>
      </c>
      <c r="T136" s="89"/>
      <c r="U136" s="89"/>
      <c r="V136" s="139"/>
    </row>
    <row r="137" ht="31.5" customHeight="1">
      <c r="A137" s="214"/>
      <c r="B137" s="228"/>
      <c r="C137" s="229"/>
      <c r="D137" s="229"/>
      <c r="E137" s="230"/>
      <c r="F137" s="230"/>
      <c r="G137" s="230"/>
      <c r="H137" s="230"/>
      <c r="I137" s="230"/>
      <c r="J137" s="230"/>
      <c r="K137" s="230"/>
      <c r="L137" s="230"/>
      <c r="M137" s="230"/>
      <c r="N137" s="230"/>
      <c r="O137" s="230"/>
      <c r="P137" s="230"/>
      <c r="Q137" s="230"/>
      <c r="R137" s="231"/>
      <c r="S137" s="231"/>
      <c r="T137" s="231"/>
      <c r="U137" s="231"/>
      <c r="V137" s="95"/>
    </row>
    <row r="138">
      <c r="A138" s="89"/>
      <c r="B138" s="226"/>
      <c r="C138" s="232"/>
      <c r="D138" s="232"/>
      <c r="E138" s="233"/>
      <c r="F138" s="234"/>
      <c r="G138" s="233"/>
      <c r="H138" s="235"/>
      <c r="I138" s="235"/>
      <c r="J138" s="235"/>
      <c r="K138" s="235"/>
      <c r="L138" s="235"/>
      <c r="M138" s="236"/>
      <c r="N138" s="235"/>
      <c r="O138" s="232"/>
      <c r="P138" s="235"/>
      <c r="Q138" s="235"/>
      <c r="R138" s="231"/>
      <c r="S138" s="231"/>
      <c r="T138" s="231"/>
      <c r="U138" s="231"/>
      <c r="V138" s="95"/>
    </row>
    <row r="139">
      <c r="A139" s="226"/>
      <c r="B139" s="226"/>
      <c r="C139" s="232"/>
      <c r="D139" s="232"/>
      <c r="E139" s="233"/>
      <c r="F139" s="234"/>
      <c r="G139" s="233"/>
      <c r="H139" s="235"/>
      <c r="I139" s="235"/>
      <c r="J139" s="235"/>
      <c r="K139" s="235"/>
      <c r="L139" s="235"/>
      <c r="M139" s="236"/>
      <c r="N139" s="235"/>
      <c r="O139" s="232"/>
      <c r="P139" s="235"/>
      <c r="Q139" s="235"/>
      <c r="R139" s="231"/>
      <c r="S139" s="231"/>
      <c r="T139" s="231"/>
      <c r="U139" s="231"/>
      <c r="V139" s="95"/>
    </row>
    <row r="140">
      <c r="A140" s="226"/>
      <c r="B140" s="226"/>
      <c r="C140" s="237"/>
      <c r="D140" s="237"/>
      <c r="E140" s="233"/>
      <c r="F140" s="233"/>
      <c r="G140" s="233"/>
      <c r="H140" s="235"/>
      <c r="I140" s="235"/>
      <c r="J140" s="235"/>
      <c r="K140" s="235"/>
      <c r="L140" s="235"/>
      <c r="M140" s="235"/>
      <c r="N140" s="235"/>
      <c r="O140" s="232"/>
      <c r="P140" s="235"/>
      <c r="Q140" s="235"/>
      <c r="R140" s="231"/>
      <c r="S140" s="231"/>
      <c r="T140" s="231"/>
      <c r="U140" s="231"/>
      <c r="V140" s="95"/>
    </row>
    <row r="141">
      <c r="A141" s="226"/>
      <c r="B141" s="226"/>
      <c r="C141" s="232"/>
      <c r="D141" s="232"/>
      <c r="E141" s="233"/>
      <c r="F141" s="233"/>
      <c r="G141" s="233"/>
      <c r="H141" s="235"/>
      <c r="I141" s="235"/>
      <c r="J141" s="235"/>
      <c r="K141" s="235"/>
      <c r="L141" s="235"/>
      <c r="M141" s="235"/>
      <c r="N141" s="235"/>
      <c r="O141" s="232"/>
      <c r="P141" s="235"/>
      <c r="Q141" s="235"/>
      <c r="R141" s="231"/>
      <c r="S141" s="231"/>
      <c r="T141" s="231"/>
      <c r="U141" s="231"/>
      <c r="V141" s="95"/>
    </row>
    <row r="142">
      <c r="A142" s="226"/>
      <c r="B142" s="226"/>
      <c r="C142" s="232"/>
      <c r="D142" s="232"/>
      <c r="E142" s="233"/>
      <c r="F142" s="238"/>
      <c r="G142" s="233"/>
      <c r="H142" s="235"/>
      <c r="I142" s="235"/>
      <c r="J142" s="235"/>
      <c r="K142" s="235"/>
      <c r="L142" s="235"/>
      <c r="M142" s="235"/>
      <c r="N142" s="235"/>
      <c r="O142" s="232"/>
      <c r="P142" s="235"/>
      <c r="Q142" s="235"/>
      <c r="R142" s="231"/>
      <c r="S142" s="231"/>
      <c r="T142" s="231"/>
      <c r="U142" s="231"/>
      <c r="V142" s="95"/>
    </row>
    <row r="143">
      <c r="A143" s="226"/>
      <c r="B143" s="226"/>
      <c r="C143" s="232"/>
      <c r="D143" s="232"/>
      <c r="E143" s="233"/>
      <c r="F143" s="238"/>
      <c r="G143" s="233"/>
      <c r="H143" s="235"/>
      <c r="I143" s="235"/>
      <c r="J143" s="235"/>
      <c r="K143" s="235"/>
      <c r="L143" s="235"/>
      <c r="M143" s="235"/>
      <c r="N143" s="235"/>
      <c r="O143" s="232"/>
      <c r="P143" s="235"/>
      <c r="Q143" s="235"/>
      <c r="R143" s="231"/>
      <c r="S143" s="231"/>
      <c r="T143" s="231"/>
      <c r="U143" s="231"/>
      <c r="V143" s="95"/>
    </row>
    <row r="144">
      <c r="A144" s="226"/>
      <c r="B144" s="226"/>
      <c r="C144" s="232"/>
      <c r="D144" s="232"/>
      <c r="E144" s="233"/>
      <c r="F144" s="233"/>
      <c r="G144" s="233"/>
      <c r="H144" s="235"/>
      <c r="I144" s="235"/>
      <c r="J144" s="235"/>
      <c r="K144" s="235"/>
      <c r="L144" s="235"/>
      <c r="M144" s="235"/>
      <c r="N144" s="235"/>
      <c r="O144" s="232"/>
      <c r="P144" s="235"/>
      <c r="Q144" s="235"/>
      <c r="R144" s="231"/>
      <c r="S144" s="231"/>
      <c r="T144" s="231"/>
      <c r="U144" s="231"/>
      <c r="V144" s="95"/>
    </row>
    <row r="145">
      <c r="A145" s="226"/>
      <c r="B145" s="226"/>
      <c r="C145" s="232"/>
      <c r="D145" s="232"/>
      <c r="E145" s="233"/>
      <c r="F145" s="233"/>
      <c r="G145" s="233"/>
      <c r="H145" s="235"/>
      <c r="I145" s="235"/>
      <c r="J145" s="235"/>
      <c r="K145" s="235"/>
      <c r="L145" s="235"/>
      <c r="M145" s="235"/>
      <c r="N145" s="235"/>
      <c r="O145" s="232"/>
      <c r="P145" s="235"/>
      <c r="Q145" s="235"/>
      <c r="R145" s="231"/>
      <c r="S145" s="231"/>
      <c r="T145" s="231"/>
      <c r="U145" s="231"/>
      <c r="V145" s="95"/>
    </row>
    <row r="146">
      <c r="A146" s="226"/>
      <c r="B146" s="226"/>
      <c r="C146" s="232"/>
      <c r="D146" s="232"/>
      <c r="E146" s="233"/>
      <c r="F146" s="233"/>
      <c r="G146" s="233"/>
      <c r="H146" s="235"/>
      <c r="I146" s="235"/>
      <c r="J146" s="235"/>
      <c r="K146" s="235"/>
      <c r="L146" s="235"/>
      <c r="M146" s="235"/>
      <c r="N146" s="235"/>
      <c r="O146" s="232"/>
      <c r="P146" s="235"/>
      <c r="Q146" s="235"/>
      <c r="R146" s="231"/>
      <c r="S146" s="231"/>
      <c r="T146" s="231"/>
      <c r="U146" s="231"/>
      <c r="V146" s="95"/>
    </row>
    <row r="147">
      <c r="A147" s="226"/>
      <c r="B147" s="226"/>
      <c r="C147" s="232"/>
      <c r="D147" s="232"/>
      <c r="E147" s="233"/>
      <c r="F147" s="233"/>
      <c r="G147" s="233"/>
      <c r="H147" s="235"/>
      <c r="I147" s="235"/>
      <c r="J147" s="235"/>
      <c r="K147" s="235"/>
      <c r="L147" s="235"/>
      <c r="M147" s="235"/>
      <c r="N147" s="235"/>
      <c r="O147" s="232"/>
      <c r="P147" s="235"/>
      <c r="Q147" s="235"/>
      <c r="R147" s="231"/>
      <c r="S147" s="231"/>
      <c r="T147" s="231"/>
      <c r="U147" s="231"/>
      <c r="V147" s="95"/>
    </row>
    <row r="148">
      <c r="A148" s="226"/>
      <c r="B148" s="226"/>
      <c r="C148" s="232"/>
      <c r="D148" s="232"/>
      <c r="E148" s="233"/>
      <c r="F148" s="233"/>
      <c r="G148" s="233"/>
      <c r="H148" s="235"/>
      <c r="I148" s="235"/>
      <c r="J148" s="235"/>
      <c r="K148" s="235"/>
      <c r="L148" s="235"/>
      <c r="M148" s="235"/>
      <c r="N148" s="235"/>
      <c r="O148" s="232"/>
      <c r="P148" s="235"/>
      <c r="Q148" s="235"/>
      <c r="R148" s="231"/>
      <c r="S148" s="231"/>
      <c r="T148" s="231"/>
      <c r="U148" s="231"/>
      <c r="V148" s="95"/>
    </row>
    <row r="149">
      <c r="A149" s="226"/>
      <c r="B149" s="226"/>
      <c r="C149" s="232"/>
      <c r="D149" s="232"/>
      <c r="E149" s="233"/>
      <c r="F149" s="233"/>
      <c r="G149" s="233"/>
      <c r="H149" s="235"/>
      <c r="I149" s="235"/>
      <c r="J149" s="235"/>
      <c r="K149" s="235"/>
      <c r="L149" s="235"/>
      <c r="M149" s="235"/>
      <c r="N149" s="235"/>
      <c r="O149" s="232"/>
      <c r="P149" s="235"/>
      <c r="Q149" s="235"/>
      <c r="R149" s="231"/>
      <c r="S149" s="231"/>
      <c r="T149" s="231"/>
      <c r="U149" s="231"/>
      <c r="V149" s="95"/>
    </row>
    <row r="150">
      <c r="A150" s="226"/>
      <c r="B150" s="226"/>
      <c r="C150" s="232"/>
      <c r="D150" s="232"/>
      <c r="E150" s="233"/>
      <c r="F150" s="233"/>
      <c r="G150" s="233"/>
      <c r="H150" s="235"/>
      <c r="I150" s="235"/>
      <c r="J150" s="235"/>
      <c r="K150" s="235"/>
      <c r="L150" s="235"/>
      <c r="M150" s="235"/>
      <c r="N150" s="235"/>
      <c r="O150" s="232"/>
      <c r="P150" s="235"/>
      <c r="Q150" s="235"/>
      <c r="R150" s="231"/>
      <c r="S150" s="231"/>
      <c r="T150" s="231"/>
      <c r="U150" s="231"/>
      <c r="V150" s="95"/>
    </row>
    <row r="151">
      <c r="A151" s="226"/>
      <c r="B151" s="226"/>
      <c r="C151" s="232"/>
      <c r="D151" s="232"/>
      <c r="E151" s="233"/>
      <c r="F151" s="233"/>
      <c r="G151" s="233"/>
      <c r="H151" s="235"/>
      <c r="I151" s="235"/>
      <c r="J151" s="235"/>
      <c r="K151" s="235"/>
      <c r="L151" s="235"/>
      <c r="M151" s="235"/>
      <c r="N151" s="235"/>
      <c r="O151" s="232"/>
      <c r="P151" s="235"/>
      <c r="Q151" s="235"/>
      <c r="R151" s="231"/>
      <c r="S151" s="231"/>
      <c r="T151" s="231"/>
      <c r="U151" s="231"/>
      <c r="V151" s="95"/>
    </row>
    <row r="152">
      <c r="A152" s="226"/>
      <c r="B152" s="226"/>
      <c r="C152" s="237"/>
      <c r="D152" s="237"/>
      <c r="E152" s="233"/>
      <c r="F152" s="233"/>
      <c r="G152" s="233"/>
      <c r="H152" s="235"/>
      <c r="I152" s="235"/>
      <c r="J152" s="235"/>
      <c r="K152" s="235"/>
      <c r="L152" s="235"/>
      <c r="M152" s="235"/>
      <c r="N152" s="235"/>
      <c r="O152" s="232"/>
      <c r="P152" s="235"/>
      <c r="Q152" s="235"/>
      <c r="R152" s="231"/>
      <c r="S152" s="231"/>
      <c r="T152" s="231"/>
      <c r="U152" s="231"/>
      <c r="V152" s="95"/>
    </row>
    <row r="153">
      <c r="A153" s="226"/>
      <c r="B153" s="226"/>
      <c r="C153" s="232"/>
      <c r="D153" s="232"/>
      <c r="E153" s="233"/>
      <c r="F153" s="233"/>
      <c r="G153" s="233"/>
      <c r="H153" s="235"/>
      <c r="I153" s="235"/>
      <c r="J153" s="235"/>
      <c r="K153" s="235"/>
      <c r="L153" s="235"/>
      <c r="M153" s="235"/>
      <c r="N153" s="232"/>
      <c r="O153" s="232"/>
      <c r="P153" s="235"/>
      <c r="Q153" s="235"/>
      <c r="R153" s="231"/>
      <c r="S153" s="231"/>
      <c r="T153" s="231"/>
      <c r="U153" s="231"/>
      <c r="V153" s="95"/>
    </row>
    <row r="154">
      <c r="A154" s="226"/>
      <c r="B154" s="226"/>
      <c r="C154" s="232"/>
      <c r="D154" s="232"/>
      <c r="E154" s="233"/>
      <c r="F154" s="233"/>
      <c r="G154" s="233"/>
      <c r="H154" s="235"/>
      <c r="I154" s="235"/>
      <c r="J154" s="235"/>
      <c r="K154" s="235"/>
      <c r="L154" s="235"/>
      <c r="M154" s="235"/>
      <c r="N154" s="235"/>
      <c r="O154" s="232"/>
      <c r="P154" s="235"/>
      <c r="Q154" s="235"/>
      <c r="R154" s="231"/>
      <c r="S154" s="231"/>
      <c r="T154" s="231"/>
      <c r="U154" s="231"/>
      <c r="V154" s="95"/>
    </row>
    <row r="155">
      <c r="A155" s="226"/>
      <c r="B155" s="226"/>
      <c r="C155" s="232"/>
      <c r="D155" s="232"/>
      <c r="E155" s="233"/>
      <c r="F155" s="233"/>
      <c r="G155" s="233"/>
      <c r="H155" s="235"/>
      <c r="I155" s="235"/>
      <c r="J155" s="235"/>
      <c r="K155" s="235"/>
      <c r="L155" s="235"/>
      <c r="M155" s="235"/>
      <c r="N155" s="232"/>
      <c r="O155" s="232"/>
      <c r="P155" s="235"/>
      <c r="Q155" s="235"/>
      <c r="R155" s="231"/>
      <c r="S155" s="231"/>
      <c r="T155" s="231"/>
      <c r="U155" s="231"/>
      <c r="V155" s="95"/>
    </row>
    <row r="156">
      <c r="A156" s="226"/>
      <c r="B156" s="226"/>
      <c r="C156" s="232"/>
      <c r="D156" s="232"/>
      <c r="E156" s="233"/>
      <c r="F156" s="233"/>
      <c r="G156" s="233"/>
      <c r="H156" s="235"/>
      <c r="I156" s="235"/>
      <c r="J156" s="235"/>
      <c r="K156" s="235"/>
      <c r="L156" s="235"/>
      <c r="M156" s="235"/>
      <c r="N156" s="235"/>
      <c r="O156" s="232"/>
      <c r="P156" s="235"/>
      <c r="Q156" s="235"/>
      <c r="R156" s="231"/>
      <c r="S156" s="231"/>
      <c r="T156" s="231"/>
      <c r="U156" s="231"/>
      <c r="V156" s="95"/>
    </row>
    <row r="157">
      <c r="A157" s="231"/>
      <c r="B157" s="226"/>
      <c r="C157" s="239"/>
      <c r="D157" s="239"/>
      <c r="E157" s="235"/>
      <c r="F157" s="235"/>
      <c r="G157" s="235"/>
      <c r="H157" s="235"/>
      <c r="I157" s="235"/>
      <c r="J157" s="235"/>
      <c r="K157" s="235"/>
      <c r="L157" s="235"/>
      <c r="M157" s="235"/>
      <c r="N157" s="235"/>
      <c r="O157" s="235"/>
      <c r="P157" s="235"/>
      <c r="Q157" s="235"/>
      <c r="R157" s="231"/>
      <c r="S157" s="231"/>
      <c r="T157" s="231"/>
      <c r="U157" s="231"/>
      <c r="V157" s="95"/>
    </row>
    <row r="158">
      <c r="A158" s="231"/>
      <c r="B158" s="225"/>
      <c r="C158" s="235"/>
      <c r="D158" s="235"/>
      <c r="F158" s="235"/>
      <c r="G158" s="235"/>
      <c r="H158" s="235"/>
      <c r="I158" s="235"/>
      <c r="J158" s="235"/>
      <c r="K158" s="235"/>
      <c r="L158" s="235"/>
      <c r="M158" s="235"/>
      <c r="N158" s="235"/>
      <c r="O158" s="235"/>
      <c r="P158" s="235"/>
      <c r="Q158" s="235"/>
      <c r="R158" s="231"/>
      <c r="S158" s="231"/>
      <c r="T158" s="231"/>
      <c r="U158" s="231"/>
      <c r="V158" s="95"/>
    </row>
    <row r="159">
      <c r="A159" s="231"/>
      <c r="B159" s="225"/>
      <c r="C159" s="235"/>
      <c r="D159" s="235"/>
      <c r="F159" s="235"/>
      <c r="G159" s="235"/>
      <c r="H159" s="235"/>
      <c r="I159" s="235"/>
      <c r="J159" s="235"/>
      <c r="K159" s="235"/>
      <c r="L159" s="235"/>
      <c r="M159" s="235"/>
      <c r="N159" s="235"/>
      <c r="O159" s="235"/>
      <c r="P159" s="235"/>
      <c r="Q159" s="235"/>
      <c r="R159" s="231"/>
      <c r="S159" s="231"/>
      <c r="T159" s="231"/>
      <c r="U159" s="231"/>
      <c r="V159" s="95"/>
    </row>
    <row r="160">
      <c r="A160" s="231"/>
      <c r="B160" s="225"/>
      <c r="C160" s="235"/>
      <c r="D160" s="235"/>
      <c r="E160" s="235"/>
      <c r="F160" s="235"/>
      <c r="G160" s="235"/>
      <c r="H160" s="235"/>
      <c r="I160" s="235"/>
      <c r="J160" s="235"/>
      <c r="K160" s="235"/>
      <c r="L160" s="235"/>
      <c r="M160" s="235"/>
      <c r="N160" s="235"/>
      <c r="O160" s="235"/>
      <c r="P160" s="235"/>
      <c r="Q160" s="235"/>
      <c r="R160" s="231"/>
      <c r="S160" s="231"/>
      <c r="T160" s="231"/>
      <c r="U160" s="231"/>
      <c r="V160" s="95"/>
    </row>
    <row r="161">
      <c r="A161" s="231"/>
      <c r="B161" s="225"/>
      <c r="C161" s="235"/>
      <c r="D161" s="235"/>
      <c r="E161" s="235"/>
      <c r="F161" s="235"/>
      <c r="G161" s="235"/>
      <c r="H161" s="235"/>
      <c r="I161" s="235"/>
      <c r="J161" s="235"/>
      <c r="K161" s="235"/>
      <c r="L161" s="235"/>
      <c r="M161" s="235"/>
      <c r="N161" s="235"/>
      <c r="O161" s="235"/>
      <c r="P161" s="235"/>
      <c r="Q161" s="235"/>
      <c r="R161" s="231"/>
      <c r="S161" s="231"/>
      <c r="T161" s="231"/>
      <c r="U161" s="231"/>
      <c r="V161" s="95"/>
    </row>
    <row r="162">
      <c r="A162" s="231"/>
      <c r="B162" s="225"/>
      <c r="E162" s="235"/>
      <c r="F162" s="235"/>
      <c r="G162" s="235"/>
      <c r="H162" s="235"/>
      <c r="I162" s="235"/>
      <c r="J162" s="235"/>
      <c r="K162" s="235"/>
      <c r="L162" s="235"/>
      <c r="M162" s="235"/>
      <c r="N162" s="235"/>
      <c r="O162" s="235"/>
      <c r="P162" s="235"/>
      <c r="Q162" s="235"/>
      <c r="R162" s="231"/>
      <c r="S162" s="231"/>
      <c r="T162" s="231"/>
      <c r="U162" s="231"/>
      <c r="V162" s="95"/>
    </row>
    <row r="163">
      <c r="A163" s="231"/>
      <c r="B163" s="225"/>
      <c r="E163" s="235"/>
      <c r="F163" s="235"/>
      <c r="G163" s="235"/>
      <c r="H163" s="235"/>
      <c r="I163" s="235"/>
      <c r="J163" s="235"/>
      <c r="K163" s="235"/>
      <c r="L163" s="235"/>
      <c r="M163" s="235"/>
      <c r="N163" s="235"/>
      <c r="O163" s="235"/>
      <c r="P163" s="235"/>
      <c r="Q163" s="235"/>
      <c r="R163" s="231"/>
      <c r="S163" s="231"/>
      <c r="T163" s="231"/>
      <c r="U163" s="231"/>
      <c r="V163" s="95"/>
    </row>
    <row r="164">
      <c r="A164" s="231"/>
      <c r="B164" s="225"/>
      <c r="E164" s="235"/>
      <c r="F164" s="235"/>
      <c r="G164" s="235"/>
      <c r="H164" s="235"/>
      <c r="I164" s="235"/>
      <c r="J164" s="235"/>
      <c r="K164" s="235"/>
      <c r="L164" s="235"/>
      <c r="M164" s="235"/>
      <c r="N164" s="235"/>
      <c r="O164" s="235"/>
      <c r="P164" s="235"/>
      <c r="Q164" s="235"/>
      <c r="R164" s="231"/>
      <c r="S164" s="231"/>
      <c r="T164" s="231"/>
      <c r="U164" s="231"/>
      <c r="V164" s="95"/>
    </row>
    <row r="165">
      <c r="A165" s="231"/>
      <c r="B165" s="225"/>
      <c r="C165" s="235"/>
      <c r="D165" s="235"/>
      <c r="E165" s="235"/>
      <c r="F165" s="235"/>
      <c r="G165" s="235"/>
      <c r="H165" s="235"/>
      <c r="I165" s="235"/>
      <c r="J165" s="235"/>
      <c r="K165" s="235"/>
      <c r="L165" s="235"/>
      <c r="M165" s="235"/>
      <c r="N165" s="235"/>
      <c r="O165" s="235"/>
      <c r="P165" s="235"/>
      <c r="Q165" s="235"/>
      <c r="R165" s="231"/>
      <c r="S165" s="231"/>
      <c r="T165" s="231"/>
      <c r="U165" s="231"/>
      <c r="V165" s="95"/>
    </row>
    <row r="166">
      <c r="A166" s="231"/>
      <c r="B166" s="225"/>
      <c r="C166" s="235"/>
      <c r="D166" s="235"/>
      <c r="E166" s="235"/>
      <c r="F166" s="235"/>
      <c r="G166" s="235"/>
      <c r="H166" s="235"/>
      <c r="I166" s="235"/>
      <c r="J166" s="235"/>
      <c r="K166" s="235"/>
      <c r="L166" s="235"/>
      <c r="M166" s="235"/>
      <c r="N166" s="235"/>
      <c r="O166" s="235"/>
      <c r="P166" s="235"/>
      <c r="Q166" s="235"/>
      <c r="R166" s="231"/>
      <c r="S166" s="231"/>
      <c r="T166" s="231"/>
      <c r="U166" s="231"/>
      <c r="V166" s="95"/>
    </row>
    <row r="167">
      <c r="A167" s="231"/>
      <c r="B167" s="225"/>
      <c r="C167" s="235"/>
      <c r="D167" s="235"/>
      <c r="E167" s="235"/>
      <c r="F167" s="235"/>
      <c r="G167" s="235"/>
      <c r="H167" s="235"/>
      <c r="I167" s="235"/>
      <c r="J167" s="235"/>
      <c r="K167" s="235"/>
      <c r="L167" s="235"/>
      <c r="M167" s="235"/>
      <c r="N167" s="235"/>
      <c r="O167" s="235"/>
      <c r="P167" s="235"/>
      <c r="Q167" s="235"/>
      <c r="R167" s="231"/>
      <c r="S167" s="231"/>
      <c r="T167" s="231"/>
      <c r="U167" s="231"/>
      <c r="V167" s="95"/>
    </row>
    <row r="168">
      <c r="A168" s="231"/>
      <c r="B168" s="225"/>
      <c r="C168" s="235"/>
      <c r="D168" s="235"/>
      <c r="E168" s="235"/>
      <c r="F168" s="235"/>
      <c r="G168" s="235"/>
      <c r="H168" s="235"/>
      <c r="I168" s="235"/>
      <c r="J168" s="235"/>
      <c r="K168" s="235"/>
      <c r="L168" s="235"/>
      <c r="M168" s="235"/>
      <c r="N168" s="235"/>
      <c r="O168" s="235"/>
      <c r="P168" s="235"/>
      <c r="Q168" s="235"/>
      <c r="R168" s="231"/>
      <c r="S168" s="231"/>
      <c r="T168" s="231"/>
      <c r="U168" s="231"/>
      <c r="V168" s="95"/>
    </row>
    <row r="169">
      <c r="A169" s="231"/>
      <c r="B169" s="225"/>
      <c r="C169" s="235"/>
      <c r="D169" s="235"/>
      <c r="E169" s="235"/>
      <c r="F169" s="235"/>
      <c r="G169" s="235"/>
      <c r="H169" s="235"/>
      <c r="I169" s="235"/>
      <c r="J169" s="235"/>
      <c r="K169" s="235"/>
      <c r="L169" s="235"/>
      <c r="M169" s="235"/>
      <c r="N169" s="235"/>
      <c r="O169" s="235"/>
      <c r="P169" s="235"/>
      <c r="Q169" s="235"/>
      <c r="R169" s="231"/>
      <c r="S169" s="231"/>
      <c r="T169" s="231"/>
      <c r="U169" s="231"/>
      <c r="V169" s="95"/>
    </row>
    <row r="170">
      <c r="A170" s="231"/>
      <c r="B170" s="225"/>
      <c r="C170" s="235"/>
      <c r="D170" s="235"/>
      <c r="E170" s="235"/>
      <c r="F170" s="235"/>
      <c r="G170" s="235"/>
      <c r="H170" s="235"/>
      <c r="I170" s="235"/>
      <c r="J170" s="235"/>
      <c r="K170" s="235"/>
      <c r="L170" s="235"/>
      <c r="M170" s="235"/>
      <c r="N170" s="235"/>
      <c r="O170" s="235"/>
      <c r="P170" s="235"/>
      <c r="Q170" s="235"/>
      <c r="R170" s="231"/>
      <c r="S170" s="231"/>
      <c r="T170" s="231"/>
      <c r="U170" s="231"/>
      <c r="V170" s="95"/>
    </row>
    <row r="171">
      <c r="A171" s="231"/>
      <c r="B171" s="225"/>
      <c r="C171" s="235"/>
      <c r="D171" s="235"/>
      <c r="E171" s="235"/>
      <c r="F171" s="235"/>
      <c r="G171" s="235"/>
      <c r="H171" s="235"/>
      <c r="I171" s="235"/>
      <c r="J171" s="235"/>
      <c r="K171" s="235"/>
      <c r="L171" s="235"/>
      <c r="M171" s="235"/>
      <c r="N171" s="235"/>
      <c r="O171" s="235"/>
      <c r="P171" s="235"/>
      <c r="Q171" s="235"/>
      <c r="R171" s="231"/>
      <c r="S171" s="231"/>
      <c r="T171" s="231"/>
      <c r="U171" s="231"/>
      <c r="V171" s="95"/>
    </row>
    <row r="172">
      <c r="A172" s="231"/>
      <c r="B172" s="225"/>
      <c r="C172" s="235"/>
      <c r="D172" s="235"/>
      <c r="E172" s="235"/>
      <c r="F172" s="235"/>
      <c r="G172" s="235"/>
      <c r="H172" s="235"/>
      <c r="I172" s="235"/>
      <c r="J172" s="235"/>
      <c r="K172" s="235"/>
      <c r="L172" s="235"/>
      <c r="M172" s="235"/>
      <c r="N172" s="235"/>
      <c r="O172" s="235"/>
      <c r="P172" s="235"/>
      <c r="Q172" s="235"/>
      <c r="R172" s="231"/>
      <c r="S172" s="231"/>
      <c r="T172" s="231"/>
      <c r="U172" s="231"/>
      <c r="V172" s="95"/>
    </row>
    <row r="173">
      <c r="A173" s="231"/>
      <c r="B173" s="225"/>
      <c r="C173" s="235"/>
      <c r="D173" s="235"/>
      <c r="E173" s="235"/>
      <c r="F173" s="235"/>
      <c r="G173" s="235"/>
      <c r="H173" s="235"/>
      <c r="I173" s="235"/>
      <c r="J173" s="235"/>
      <c r="K173" s="235"/>
      <c r="L173" s="235"/>
      <c r="M173" s="235"/>
      <c r="N173" s="235"/>
      <c r="O173" s="235"/>
      <c r="P173" s="235"/>
      <c r="Q173" s="235"/>
      <c r="R173" s="231"/>
      <c r="S173" s="231"/>
      <c r="T173" s="231"/>
      <c r="U173" s="231"/>
      <c r="V173" s="95"/>
    </row>
    <row r="174">
      <c r="A174" s="231"/>
      <c r="B174" s="225"/>
      <c r="C174" s="235"/>
      <c r="D174" s="235"/>
      <c r="E174" s="235"/>
      <c r="F174" s="235"/>
      <c r="G174" s="235"/>
      <c r="H174" s="235"/>
      <c r="I174" s="235"/>
      <c r="J174" s="235"/>
      <c r="K174" s="235"/>
      <c r="L174" s="235"/>
      <c r="M174" s="235"/>
      <c r="N174" s="235"/>
      <c r="O174" s="235"/>
      <c r="P174" s="235"/>
      <c r="Q174" s="235"/>
      <c r="R174" s="231"/>
      <c r="S174" s="231"/>
      <c r="T174" s="231"/>
      <c r="U174" s="231"/>
      <c r="V174" s="95"/>
    </row>
    <row r="175">
      <c r="A175" s="231"/>
      <c r="B175" s="225"/>
      <c r="C175" s="235"/>
      <c r="D175" s="235"/>
      <c r="E175" s="235"/>
      <c r="F175" s="235"/>
      <c r="G175" s="235"/>
      <c r="H175" s="235"/>
      <c r="I175" s="235"/>
      <c r="J175" s="235"/>
      <c r="K175" s="235"/>
      <c r="L175" s="235"/>
      <c r="M175" s="235"/>
      <c r="N175" s="235"/>
      <c r="O175" s="235"/>
      <c r="P175" s="235"/>
      <c r="Q175" s="235"/>
      <c r="R175" s="231"/>
      <c r="S175" s="231"/>
      <c r="T175" s="231"/>
      <c r="U175" s="231"/>
      <c r="V175" s="95"/>
    </row>
    <row r="176">
      <c r="A176" s="231"/>
      <c r="B176" s="225"/>
      <c r="C176" s="235"/>
      <c r="D176" s="235"/>
      <c r="E176" s="235"/>
      <c r="F176" s="235"/>
      <c r="G176" s="235"/>
      <c r="H176" s="235"/>
      <c r="I176" s="235"/>
      <c r="J176" s="235"/>
      <c r="K176" s="235"/>
      <c r="L176" s="235"/>
      <c r="M176" s="235"/>
      <c r="N176" s="235"/>
      <c r="O176" s="235"/>
      <c r="P176" s="235"/>
      <c r="Q176" s="235"/>
      <c r="R176" s="231"/>
      <c r="S176" s="231"/>
      <c r="T176" s="231"/>
      <c r="U176" s="231"/>
      <c r="V176" s="95"/>
    </row>
    <row r="177">
      <c r="A177" s="231"/>
      <c r="B177" s="225"/>
      <c r="C177" s="235"/>
      <c r="D177" s="235"/>
      <c r="E177" s="235"/>
      <c r="F177" s="235"/>
      <c r="G177" s="235"/>
      <c r="H177" s="235"/>
      <c r="I177" s="235"/>
      <c r="J177" s="235"/>
      <c r="K177" s="235"/>
      <c r="L177" s="235"/>
      <c r="M177" s="235"/>
      <c r="N177" s="235"/>
      <c r="O177" s="235"/>
      <c r="P177" s="235"/>
      <c r="Q177" s="235"/>
      <c r="R177" s="231"/>
      <c r="S177" s="231"/>
      <c r="T177" s="231"/>
      <c r="U177" s="231"/>
      <c r="V177" s="95"/>
    </row>
    <row r="178">
      <c r="A178" s="231"/>
      <c r="B178" s="225"/>
      <c r="C178" s="235"/>
      <c r="D178" s="235"/>
      <c r="E178" s="235"/>
      <c r="F178" s="235"/>
      <c r="G178" s="235"/>
      <c r="H178" s="235"/>
      <c r="I178" s="235"/>
      <c r="J178" s="235"/>
      <c r="K178" s="235"/>
      <c r="L178" s="235"/>
      <c r="M178" s="235"/>
      <c r="N178" s="235"/>
      <c r="O178" s="235"/>
      <c r="P178" s="235"/>
      <c r="Q178" s="235"/>
      <c r="R178" s="231"/>
      <c r="S178" s="231"/>
      <c r="T178" s="231"/>
      <c r="U178" s="231"/>
      <c r="V178" s="95"/>
    </row>
    <row r="179">
      <c r="A179" s="231"/>
      <c r="B179" s="225"/>
      <c r="C179" s="235"/>
      <c r="D179" s="235"/>
      <c r="E179" s="235"/>
      <c r="F179" s="235"/>
      <c r="G179" s="235"/>
      <c r="H179" s="235"/>
      <c r="I179" s="235"/>
      <c r="J179" s="235"/>
      <c r="K179" s="235"/>
      <c r="L179" s="235"/>
      <c r="M179" s="235"/>
      <c r="N179" s="235"/>
      <c r="O179" s="235"/>
      <c r="P179" s="235"/>
      <c r="Q179" s="235"/>
      <c r="R179" s="231"/>
      <c r="S179" s="231"/>
      <c r="T179" s="231"/>
      <c r="U179" s="231"/>
      <c r="V179" s="95"/>
    </row>
    <row r="180">
      <c r="A180" s="231"/>
      <c r="B180" s="225"/>
      <c r="C180" s="235"/>
      <c r="D180" s="235"/>
      <c r="E180" s="235"/>
      <c r="F180" s="235"/>
      <c r="G180" s="235"/>
      <c r="H180" s="235"/>
      <c r="I180" s="235"/>
      <c r="J180" s="235"/>
      <c r="K180" s="235"/>
      <c r="L180" s="235"/>
      <c r="M180" s="235"/>
      <c r="N180" s="235"/>
      <c r="O180" s="235"/>
      <c r="P180" s="235"/>
      <c r="Q180" s="235"/>
      <c r="R180" s="231"/>
      <c r="S180" s="231"/>
      <c r="T180" s="231"/>
      <c r="U180" s="231"/>
      <c r="V180" s="95"/>
    </row>
    <row r="181">
      <c r="A181" s="231"/>
      <c r="B181" s="225"/>
      <c r="C181" s="235"/>
      <c r="D181" s="235"/>
      <c r="E181" s="235"/>
      <c r="F181" s="235"/>
      <c r="G181" s="235"/>
      <c r="H181" s="235"/>
      <c r="I181" s="235"/>
      <c r="J181" s="235"/>
      <c r="K181" s="235"/>
      <c r="L181" s="235"/>
      <c r="M181" s="235"/>
      <c r="N181" s="235"/>
      <c r="O181" s="235"/>
      <c r="P181" s="235"/>
      <c r="Q181" s="235"/>
      <c r="R181" s="231"/>
      <c r="S181" s="231"/>
      <c r="T181" s="231"/>
      <c r="U181" s="231"/>
      <c r="V181" s="95"/>
    </row>
    <row r="182">
      <c r="A182" s="231"/>
      <c r="B182" s="225"/>
      <c r="C182" s="235"/>
      <c r="D182" s="235"/>
      <c r="E182" s="235"/>
      <c r="F182" s="235"/>
      <c r="G182" s="235"/>
      <c r="H182" s="235"/>
      <c r="I182" s="235"/>
      <c r="J182" s="235"/>
      <c r="K182" s="235"/>
      <c r="L182" s="235"/>
      <c r="M182" s="235"/>
      <c r="N182" s="235"/>
      <c r="O182" s="235"/>
      <c r="P182" s="235"/>
      <c r="Q182" s="235"/>
      <c r="R182" s="231"/>
      <c r="S182" s="231"/>
      <c r="T182" s="231"/>
      <c r="U182" s="231"/>
      <c r="V182" s="95"/>
    </row>
    <row r="183">
      <c r="A183" s="231"/>
      <c r="B183" s="225"/>
      <c r="C183" s="235"/>
      <c r="D183" s="235"/>
      <c r="E183" s="235"/>
      <c r="F183" s="235"/>
      <c r="G183" s="235"/>
      <c r="H183" s="235"/>
      <c r="I183" s="235"/>
      <c r="J183" s="235"/>
      <c r="K183" s="235"/>
      <c r="L183" s="235"/>
      <c r="M183" s="235"/>
      <c r="N183" s="235"/>
      <c r="O183" s="235"/>
      <c r="P183" s="235"/>
      <c r="Q183" s="235"/>
      <c r="R183" s="231"/>
      <c r="S183" s="231"/>
      <c r="T183" s="231"/>
      <c r="U183" s="231"/>
      <c r="V183" s="95"/>
    </row>
    <row r="184">
      <c r="A184" s="231"/>
      <c r="B184" s="225"/>
      <c r="C184" s="235"/>
      <c r="D184" s="235"/>
      <c r="E184" s="235"/>
      <c r="F184" s="235"/>
      <c r="G184" s="235"/>
      <c r="H184" s="235"/>
      <c r="I184" s="235"/>
      <c r="J184" s="235"/>
      <c r="K184" s="235"/>
      <c r="L184" s="235"/>
      <c r="M184" s="235"/>
      <c r="N184" s="235"/>
      <c r="O184" s="235"/>
      <c r="P184" s="235"/>
      <c r="Q184" s="235"/>
      <c r="R184" s="231"/>
      <c r="S184" s="231"/>
      <c r="T184" s="231"/>
      <c r="U184" s="231"/>
      <c r="V184" s="95"/>
    </row>
    <row r="185">
      <c r="A185" s="231"/>
      <c r="B185" s="225"/>
      <c r="C185" s="235"/>
      <c r="D185" s="235"/>
      <c r="E185" s="235"/>
      <c r="F185" s="235"/>
      <c r="G185" s="235"/>
      <c r="H185" s="235"/>
      <c r="I185" s="235"/>
      <c r="J185" s="235"/>
      <c r="K185" s="235"/>
      <c r="L185" s="235"/>
      <c r="M185" s="235"/>
      <c r="N185" s="235"/>
      <c r="O185" s="235"/>
      <c r="P185" s="235"/>
      <c r="Q185" s="235"/>
      <c r="R185" s="231"/>
      <c r="S185" s="231"/>
      <c r="T185" s="231"/>
      <c r="U185" s="231"/>
      <c r="V185" s="95"/>
    </row>
    <row r="186">
      <c r="A186" s="231"/>
      <c r="B186" s="225"/>
      <c r="C186" s="235"/>
      <c r="D186" s="235"/>
      <c r="E186" s="235"/>
      <c r="F186" s="235"/>
      <c r="G186" s="235"/>
      <c r="H186" s="235"/>
      <c r="I186" s="235"/>
      <c r="J186" s="235"/>
      <c r="K186" s="235"/>
      <c r="L186" s="235"/>
      <c r="M186" s="235"/>
      <c r="N186" s="235"/>
      <c r="O186" s="235"/>
      <c r="P186" s="235"/>
      <c r="Q186" s="235"/>
      <c r="R186" s="231"/>
      <c r="S186" s="231"/>
      <c r="T186" s="231"/>
      <c r="U186" s="231"/>
      <c r="V186" s="95"/>
    </row>
    <row r="187">
      <c r="A187" s="231"/>
      <c r="B187" s="225"/>
      <c r="C187" s="235"/>
      <c r="D187" s="235"/>
      <c r="E187" s="235"/>
      <c r="F187" s="235"/>
      <c r="G187" s="235"/>
      <c r="H187" s="235"/>
      <c r="I187" s="235"/>
      <c r="J187" s="235"/>
      <c r="K187" s="235"/>
      <c r="L187" s="235"/>
      <c r="M187" s="235"/>
      <c r="N187" s="235"/>
      <c r="O187" s="235"/>
      <c r="P187" s="235"/>
      <c r="Q187" s="235"/>
      <c r="R187" s="231"/>
      <c r="S187" s="231"/>
      <c r="T187" s="231"/>
      <c r="U187" s="231"/>
      <c r="V187" s="95"/>
    </row>
    <row r="188">
      <c r="A188" s="231"/>
      <c r="B188" s="225"/>
      <c r="C188" s="235"/>
      <c r="D188" s="235"/>
      <c r="E188" s="235"/>
      <c r="F188" s="235"/>
      <c r="G188" s="235"/>
      <c r="H188" s="235"/>
      <c r="I188" s="235"/>
      <c r="J188" s="235"/>
      <c r="K188" s="235"/>
      <c r="L188" s="235"/>
      <c r="M188" s="235"/>
      <c r="N188" s="235"/>
      <c r="O188" s="235"/>
      <c r="P188" s="235"/>
      <c r="Q188" s="235"/>
      <c r="R188" s="231"/>
      <c r="S188" s="231"/>
      <c r="T188" s="231"/>
      <c r="U188" s="231"/>
      <c r="V188" s="95"/>
    </row>
    <row r="189">
      <c r="A189" s="231"/>
      <c r="B189" s="225"/>
      <c r="C189" s="235"/>
      <c r="D189" s="235"/>
      <c r="E189" s="235"/>
      <c r="F189" s="235"/>
      <c r="G189" s="235"/>
      <c r="H189" s="235"/>
      <c r="I189" s="235"/>
      <c r="J189" s="235"/>
      <c r="K189" s="235"/>
      <c r="L189" s="235"/>
      <c r="M189" s="235"/>
      <c r="N189" s="235"/>
      <c r="O189" s="235"/>
      <c r="P189" s="235"/>
      <c r="Q189" s="235"/>
      <c r="R189" s="231"/>
      <c r="S189" s="231"/>
      <c r="T189" s="231"/>
      <c r="U189" s="231"/>
      <c r="V189" s="95"/>
    </row>
    <row r="190">
      <c r="A190" s="231"/>
      <c r="B190" s="225"/>
      <c r="C190" s="235"/>
      <c r="D190" s="235"/>
      <c r="E190" s="235"/>
      <c r="F190" s="235"/>
      <c r="G190" s="235"/>
      <c r="H190" s="235"/>
      <c r="I190" s="235"/>
      <c r="J190" s="235"/>
      <c r="K190" s="235"/>
      <c r="L190" s="235"/>
      <c r="M190" s="235"/>
      <c r="N190" s="235"/>
      <c r="O190" s="235"/>
      <c r="P190" s="235"/>
      <c r="Q190" s="235"/>
      <c r="R190" s="231"/>
      <c r="S190" s="231"/>
      <c r="T190" s="231"/>
      <c r="U190" s="231"/>
      <c r="V190" s="95"/>
    </row>
    <row r="191">
      <c r="A191" s="231"/>
      <c r="B191" s="225"/>
      <c r="C191" s="235"/>
      <c r="D191" s="235"/>
      <c r="E191" s="235"/>
      <c r="F191" s="235"/>
      <c r="G191" s="235"/>
      <c r="H191" s="235"/>
      <c r="I191" s="235"/>
      <c r="J191" s="235"/>
      <c r="K191" s="235"/>
      <c r="L191" s="235"/>
      <c r="M191" s="235"/>
      <c r="N191" s="235"/>
      <c r="O191" s="235"/>
      <c r="P191" s="235"/>
      <c r="Q191" s="235"/>
      <c r="R191" s="231"/>
      <c r="S191" s="231"/>
      <c r="T191" s="231"/>
      <c r="U191" s="231"/>
      <c r="V191" s="95"/>
    </row>
    <row r="192">
      <c r="A192" s="231"/>
      <c r="B192" s="240"/>
      <c r="C192" s="231"/>
      <c r="D192" s="231"/>
      <c r="E192" s="231"/>
      <c r="F192" s="231"/>
      <c r="G192" s="231"/>
      <c r="H192" s="231"/>
      <c r="I192" s="231"/>
      <c r="J192" s="231"/>
      <c r="K192" s="231"/>
      <c r="L192" s="231"/>
      <c r="M192" s="231"/>
      <c r="N192" s="231"/>
      <c r="O192" s="231"/>
      <c r="P192" s="231"/>
      <c r="Q192" s="231"/>
      <c r="R192" s="231"/>
      <c r="S192" s="231"/>
      <c r="T192" s="231"/>
      <c r="U192" s="231"/>
      <c r="V192" s="95"/>
    </row>
    <row r="193">
      <c r="A193" s="231"/>
      <c r="B193" s="240"/>
      <c r="C193" s="231"/>
      <c r="D193" s="231"/>
      <c r="E193" s="231"/>
      <c r="F193" s="231"/>
      <c r="G193" s="231"/>
      <c r="H193" s="231"/>
      <c r="I193" s="231"/>
      <c r="J193" s="231"/>
      <c r="K193" s="231"/>
      <c r="L193" s="231"/>
      <c r="M193" s="231"/>
      <c r="N193" s="231"/>
      <c r="O193" s="231"/>
      <c r="P193" s="231"/>
      <c r="Q193" s="231"/>
      <c r="R193" s="231"/>
      <c r="S193" s="231"/>
      <c r="T193" s="231"/>
      <c r="U193" s="231"/>
      <c r="V193" s="95"/>
    </row>
    <row r="194">
      <c r="A194" s="231"/>
      <c r="B194" s="240"/>
      <c r="C194" s="231"/>
      <c r="D194" s="231"/>
      <c r="E194" s="231"/>
      <c r="F194" s="231"/>
      <c r="G194" s="231"/>
      <c r="H194" s="231"/>
      <c r="I194" s="231"/>
      <c r="J194" s="231"/>
      <c r="K194" s="231"/>
      <c r="L194" s="231"/>
      <c r="M194" s="231"/>
      <c r="N194" s="231"/>
      <c r="O194" s="231"/>
      <c r="P194" s="231"/>
      <c r="Q194" s="231"/>
      <c r="R194" s="231"/>
      <c r="S194" s="231"/>
      <c r="T194" s="231"/>
      <c r="U194" s="231"/>
      <c r="V194" s="95"/>
    </row>
    <row r="195">
      <c r="A195" s="231"/>
      <c r="B195" s="240"/>
      <c r="C195" s="231"/>
      <c r="D195" s="231"/>
      <c r="E195" s="231"/>
      <c r="F195" s="231"/>
      <c r="G195" s="231"/>
      <c r="H195" s="231"/>
      <c r="I195" s="231"/>
      <c r="J195" s="231"/>
      <c r="K195" s="231"/>
      <c r="L195" s="231"/>
      <c r="M195" s="231"/>
      <c r="N195" s="231"/>
      <c r="O195" s="231"/>
      <c r="P195" s="231"/>
      <c r="Q195" s="231"/>
      <c r="R195" s="231"/>
      <c r="S195" s="231"/>
      <c r="T195" s="231"/>
      <c r="U195" s="231"/>
      <c r="V195" s="95"/>
    </row>
    <row r="196">
      <c r="A196" s="231"/>
      <c r="B196" s="240"/>
      <c r="C196" s="231"/>
      <c r="D196" s="231"/>
      <c r="E196" s="231"/>
      <c r="F196" s="231"/>
      <c r="G196" s="231"/>
      <c r="H196" s="231"/>
      <c r="I196" s="231"/>
      <c r="J196" s="231"/>
      <c r="K196" s="231"/>
      <c r="L196" s="231"/>
      <c r="M196" s="231"/>
      <c r="N196" s="231"/>
      <c r="O196" s="231"/>
      <c r="P196" s="231"/>
      <c r="Q196" s="231"/>
      <c r="R196" s="231"/>
      <c r="S196" s="231"/>
      <c r="T196" s="231"/>
      <c r="U196" s="231"/>
      <c r="V196" s="95"/>
    </row>
    <row r="197">
      <c r="A197" s="231"/>
      <c r="B197" s="240"/>
      <c r="C197" s="231"/>
      <c r="D197" s="231"/>
      <c r="E197" s="231"/>
      <c r="F197" s="231"/>
      <c r="G197" s="231"/>
      <c r="H197" s="231"/>
      <c r="I197" s="231"/>
      <c r="J197" s="231"/>
      <c r="K197" s="231"/>
      <c r="L197" s="231"/>
      <c r="M197" s="231"/>
      <c r="N197" s="231"/>
      <c r="O197" s="231"/>
      <c r="P197" s="231"/>
      <c r="Q197" s="231"/>
      <c r="R197" s="231"/>
      <c r="S197" s="231"/>
      <c r="T197" s="231"/>
      <c r="U197" s="231"/>
      <c r="V197" s="95"/>
    </row>
    <row r="198">
      <c r="A198" s="231"/>
      <c r="B198" s="240"/>
      <c r="C198" s="231"/>
      <c r="D198" s="231"/>
      <c r="E198" s="231"/>
      <c r="F198" s="231"/>
      <c r="G198" s="231"/>
      <c r="H198" s="231"/>
      <c r="I198" s="231"/>
      <c r="J198" s="231"/>
      <c r="K198" s="231"/>
      <c r="L198" s="231"/>
      <c r="M198" s="231"/>
      <c r="N198" s="231"/>
      <c r="O198" s="231"/>
      <c r="P198" s="231"/>
      <c r="Q198" s="231"/>
      <c r="R198" s="231"/>
      <c r="S198" s="231"/>
      <c r="T198" s="231"/>
      <c r="U198" s="231"/>
      <c r="V198" s="95"/>
    </row>
    <row r="199">
      <c r="A199" s="231"/>
      <c r="B199" s="240"/>
      <c r="C199" s="231"/>
      <c r="D199" s="231"/>
      <c r="E199" s="231"/>
      <c r="F199" s="231"/>
      <c r="G199" s="231"/>
      <c r="H199" s="231"/>
      <c r="I199" s="231"/>
      <c r="J199" s="231"/>
      <c r="K199" s="231"/>
      <c r="L199" s="231"/>
      <c r="M199" s="231"/>
      <c r="N199" s="231"/>
      <c r="O199" s="231"/>
      <c r="P199" s="231"/>
      <c r="Q199" s="231"/>
      <c r="R199" s="231"/>
      <c r="S199" s="231"/>
      <c r="T199" s="231"/>
      <c r="U199" s="231"/>
      <c r="V199" s="95"/>
    </row>
    <row r="200">
      <c r="A200" s="231"/>
      <c r="B200" s="240"/>
      <c r="C200" s="231"/>
      <c r="D200" s="231"/>
      <c r="E200" s="231"/>
      <c r="F200" s="231"/>
      <c r="G200" s="231"/>
      <c r="H200" s="231"/>
      <c r="I200" s="231"/>
      <c r="J200" s="231"/>
      <c r="K200" s="231"/>
      <c r="L200" s="231"/>
      <c r="M200" s="231"/>
      <c r="N200" s="231"/>
      <c r="O200" s="231"/>
      <c r="P200" s="231"/>
      <c r="Q200" s="231"/>
      <c r="R200" s="231"/>
      <c r="S200" s="231"/>
      <c r="T200" s="231"/>
      <c r="U200" s="231"/>
      <c r="V200" s="95"/>
    </row>
    <row r="201">
      <c r="A201" s="231"/>
      <c r="B201" s="240"/>
      <c r="C201" s="231"/>
      <c r="D201" s="231"/>
      <c r="E201" s="231"/>
      <c r="F201" s="231"/>
      <c r="G201" s="231"/>
      <c r="H201" s="231"/>
      <c r="I201" s="231"/>
      <c r="J201" s="231"/>
      <c r="K201" s="231"/>
      <c r="L201" s="231"/>
      <c r="M201" s="231"/>
      <c r="N201" s="231"/>
      <c r="O201" s="231"/>
      <c r="P201" s="231"/>
      <c r="Q201" s="231"/>
      <c r="R201" s="231"/>
      <c r="S201" s="231"/>
      <c r="T201" s="231"/>
      <c r="U201" s="231"/>
      <c r="V201" s="95"/>
    </row>
    <row r="202">
      <c r="A202" s="231"/>
      <c r="B202" s="240"/>
      <c r="C202" s="231"/>
      <c r="D202" s="231"/>
      <c r="E202" s="231"/>
      <c r="F202" s="231"/>
      <c r="G202" s="231"/>
      <c r="H202" s="231"/>
      <c r="I202" s="231"/>
      <c r="J202" s="231"/>
      <c r="K202" s="231"/>
      <c r="L202" s="231"/>
      <c r="M202" s="231"/>
      <c r="N202" s="231"/>
      <c r="O202" s="231"/>
      <c r="P202" s="231"/>
      <c r="Q202" s="231"/>
      <c r="R202" s="231"/>
      <c r="S202" s="231"/>
      <c r="T202" s="231"/>
      <c r="U202" s="231"/>
      <c r="V202" s="95"/>
    </row>
    <row r="203">
      <c r="A203" s="231"/>
      <c r="B203" s="240"/>
      <c r="C203" s="231"/>
      <c r="D203" s="231"/>
      <c r="E203" s="231"/>
      <c r="F203" s="231"/>
      <c r="G203" s="231"/>
      <c r="H203" s="231"/>
      <c r="I203" s="231"/>
      <c r="J203" s="231"/>
      <c r="K203" s="231"/>
      <c r="L203" s="231"/>
      <c r="M203" s="231"/>
      <c r="N203" s="231"/>
      <c r="O203" s="231"/>
      <c r="P203" s="231"/>
      <c r="Q203" s="231"/>
      <c r="R203" s="231"/>
      <c r="S203" s="231"/>
      <c r="T203" s="231"/>
      <c r="U203" s="231"/>
      <c r="V203" s="95"/>
    </row>
    <row r="204">
      <c r="A204" s="231"/>
      <c r="B204" s="240"/>
      <c r="C204" s="231"/>
      <c r="D204" s="231"/>
      <c r="E204" s="231"/>
      <c r="F204" s="231"/>
      <c r="G204" s="231"/>
      <c r="H204" s="231"/>
      <c r="I204" s="231"/>
      <c r="J204" s="231"/>
      <c r="K204" s="231"/>
      <c r="L204" s="231"/>
      <c r="M204" s="231"/>
      <c r="N204" s="231"/>
      <c r="O204" s="231"/>
      <c r="P204" s="231"/>
      <c r="Q204" s="231"/>
      <c r="R204" s="231"/>
      <c r="S204" s="231"/>
      <c r="T204" s="231"/>
      <c r="U204" s="231"/>
      <c r="V204" s="95"/>
    </row>
    <row r="205">
      <c r="A205" s="231"/>
      <c r="B205" s="240"/>
      <c r="C205" s="231"/>
      <c r="D205" s="231"/>
      <c r="E205" s="231"/>
      <c r="F205" s="231"/>
      <c r="G205" s="231"/>
      <c r="H205" s="231"/>
      <c r="I205" s="231"/>
      <c r="J205" s="231"/>
      <c r="K205" s="231"/>
      <c r="L205" s="231"/>
      <c r="M205" s="231"/>
      <c r="N205" s="231"/>
      <c r="O205" s="231"/>
      <c r="P205" s="231"/>
      <c r="Q205" s="231"/>
      <c r="R205" s="231"/>
      <c r="S205" s="231"/>
      <c r="T205" s="231"/>
      <c r="U205" s="231"/>
      <c r="V205" s="95"/>
    </row>
    <row r="206">
      <c r="A206" s="231"/>
      <c r="B206" s="240"/>
      <c r="C206" s="231"/>
      <c r="D206" s="231"/>
      <c r="E206" s="231"/>
      <c r="F206" s="231"/>
      <c r="G206" s="231"/>
      <c r="H206" s="231"/>
      <c r="I206" s="231"/>
      <c r="J206" s="231"/>
      <c r="K206" s="231"/>
      <c r="L206" s="231"/>
      <c r="M206" s="231"/>
      <c r="N206" s="231"/>
      <c r="O206" s="231"/>
      <c r="P206" s="231"/>
      <c r="Q206" s="231"/>
      <c r="R206" s="231"/>
      <c r="S206" s="231"/>
      <c r="T206" s="231"/>
      <c r="U206" s="231"/>
      <c r="V206" s="95"/>
    </row>
    <row r="207">
      <c r="A207" s="231"/>
      <c r="B207" s="240"/>
      <c r="C207" s="231"/>
      <c r="D207" s="231"/>
      <c r="E207" s="231"/>
      <c r="F207" s="231"/>
      <c r="G207" s="231"/>
      <c r="H207" s="231"/>
      <c r="I207" s="231"/>
      <c r="J207" s="231"/>
      <c r="K207" s="231"/>
      <c r="L207" s="231"/>
      <c r="M207" s="231"/>
      <c r="N207" s="231"/>
      <c r="O207" s="231"/>
      <c r="P207" s="231"/>
      <c r="Q207" s="231"/>
      <c r="R207" s="231"/>
      <c r="S207" s="231"/>
      <c r="T207" s="231"/>
      <c r="U207" s="231"/>
      <c r="V207" s="95"/>
    </row>
    <row r="208">
      <c r="A208" s="231"/>
      <c r="B208" s="240"/>
      <c r="C208" s="231"/>
      <c r="D208" s="231"/>
      <c r="E208" s="231"/>
      <c r="F208" s="231"/>
      <c r="G208" s="231"/>
      <c r="H208" s="231"/>
      <c r="I208" s="231"/>
      <c r="J208" s="231"/>
      <c r="K208" s="231"/>
      <c r="L208" s="231"/>
      <c r="M208" s="231"/>
      <c r="N208" s="231"/>
      <c r="O208" s="231"/>
      <c r="P208" s="231"/>
      <c r="Q208" s="231"/>
      <c r="R208" s="231"/>
      <c r="S208" s="231"/>
      <c r="T208" s="231"/>
      <c r="U208" s="231"/>
      <c r="V208" s="95"/>
    </row>
    <row r="209">
      <c r="A209" s="231"/>
      <c r="B209" s="240"/>
      <c r="C209" s="231"/>
      <c r="D209" s="231"/>
      <c r="E209" s="231"/>
      <c r="F209" s="231"/>
      <c r="G209" s="231"/>
      <c r="H209" s="231"/>
      <c r="I209" s="231"/>
      <c r="J209" s="231"/>
      <c r="K209" s="231"/>
      <c r="L209" s="231"/>
      <c r="M209" s="231"/>
      <c r="N209" s="231"/>
      <c r="O209" s="231"/>
      <c r="P209" s="231"/>
      <c r="Q209" s="231"/>
      <c r="R209" s="231"/>
      <c r="S209" s="231"/>
      <c r="T209" s="231"/>
      <c r="U209" s="231"/>
      <c r="V209" s="95"/>
    </row>
    <row r="210">
      <c r="A210" s="231"/>
      <c r="B210" s="240"/>
      <c r="C210" s="231"/>
      <c r="D210" s="231"/>
      <c r="E210" s="231"/>
      <c r="F210" s="231"/>
      <c r="G210" s="231"/>
      <c r="H210" s="231"/>
      <c r="I210" s="231"/>
      <c r="J210" s="231"/>
      <c r="K210" s="231"/>
      <c r="L210" s="231"/>
      <c r="M210" s="231"/>
      <c r="N210" s="231"/>
      <c r="O210" s="231"/>
      <c r="P210" s="231"/>
      <c r="Q210" s="231"/>
      <c r="R210" s="231"/>
      <c r="S210" s="231"/>
      <c r="T210" s="231"/>
      <c r="U210" s="231"/>
      <c r="V210" s="95"/>
    </row>
    <row r="211">
      <c r="A211" s="231"/>
      <c r="B211" s="240"/>
      <c r="C211" s="231"/>
      <c r="D211" s="231"/>
      <c r="E211" s="231"/>
      <c r="F211" s="231"/>
      <c r="G211" s="231"/>
      <c r="H211" s="231"/>
      <c r="I211" s="231"/>
      <c r="J211" s="231"/>
      <c r="K211" s="231"/>
      <c r="L211" s="231"/>
      <c r="M211" s="231"/>
      <c r="N211" s="231"/>
      <c r="O211" s="231"/>
      <c r="P211" s="231"/>
      <c r="Q211" s="231"/>
      <c r="R211" s="231"/>
      <c r="S211" s="231"/>
      <c r="T211" s="231"/>
      <c r="U211" s="231"/>
      <c r="V211" s="95"/>
    </row>
    <row r="212">
      <c r="A212" s="231"/>
      <c r="B212" s="240"/>
      <c r="C212" s="231"/>
      <c r="D212" s="231"/>
      <c r="E212" s="231"/>
      <c r="F212" s="231"/>
      <c r="G212" s="231"/>
      <c r="H212" s="231"/>
      <c r="I212" s="231"/>
      <c r="J212" s="231"/>
      <c r="K212" s="231"/>
      <c r="L212" s="231"/>
      <c r="M212" s="231"/>
      <c r="N212" s="231"/>
      <c r="O212" s="231"/>
      <c r="P212" s="231"/>
      <c r="Q212" s="231"/>
      <c r="R212" s="231"/>
      <c r="S212" s="231"/>
      <c r="T212" s="231"/>
      <c r="U212" s="231"/>
      <c r="V212" s="95"/>
    </row>
    <row r="213">
      <c r="A213" s="231"/>
      <c r="B213" s="240"/>
      <c r="C213" s="231"/>
      <c r="D213" s="231"/>
      <c r="E213" s="231"/>
      <c r="F213" s="231"/>
      <c r="G213" s="231"/>
      <c r="H213" s="231"/>
      <c r="I213" s="231"/>
      <c r="J213" s="231"/>
      <c r="K213" s="231"/>
      <c r="L213" s="231"/>
      <c r="M213" s="231"/>
      <c r="N213" s="231"/>
      <c r="O213" s="231"/>
      <c r="P213" s="231"/>
      <c r="Q213" s="231"/>
      <c r="R213" s="231"/>
      <c r="S213" s="231"/>
      <c r="T213" s="231"/>
      <c r="U213" s="231"/>
      <c r="V213" s="95"/>
    </row>
    <row r="214">
      <c r="A214" s="231"/>
      <c r="B214" s="240"/>
      <c r="C214" s="231"/>
      <c r="D214" s="231"/>
      <c r="E214" s="231"/>
      <c r="F214" s="231"/>
      <c r="G214" s="231"/>
      <c r="H214" s="231"/>
      <c r="I214" s="231"/>
      <c r="J214" s="231"/>
      <c r="K214" s="231"/>
      <c r="L214" s="231"/>
      <c r="M214" s="231"/>
      <c r="N214" s="231"/>
      <c r="O214" s="231"/>
      <c r="P214" s="231"/>
      <c r="Q214" s="231"/>
      <c r="R214" s="231"/>
      <c r="S214" s="231"/>
      <c r="T214" s="231"/>
      <c r="U214" s="231"/>
      <c r="V214" s="95"/>
    </row>
    <row r="215">
      <c r="A215" s="231"/>
      <c r="B215" s="240"/>
      <c r="C215" s="231"/>
      <c r="D215" s="231"/>
      <c r="E215" s="231"/>
      <c r="F215" s="231"/>
      <c r="G215" s="231"/>
      <c r="H215" s="231"/>
      <c r="I215" s="231"/>
      <c r="J215" s="231"/>
      <c r="K215" s="231"/>
      <c r="L215" s="231"/>
      <c r="M215" s="231"/>
      <c r="N215" s="231"/>
      <c r="O215" s="231"/>
      <c r="P215" s="231"/>
      <c r="Q215" s="231"/>
      <c r="R215" s="231"/>
      <c r="S215" s="231"/>
      <c r="T215" s="231"/>
      <c r="U215" s="231"/>
      <c r="V215" s="95"/>
    </row>
    <row r="216">
      <c r="A216" s="231"/>
      <c r="B216" s="240"/>
      <c r="C216" s="231"/>
      <c r="D216" s="231"/>
      <c r="E216" s="231"/>
      <c r="F216" s="231"/>
      <c r="G216" s="231"/>
      <c r="H216" s="231"/>
      <c r="I216" s="231"/>
      <c r="J216" s="231"/>
      <c r="K216" s="231"/>
      <c r="L216" s="231"/>
      <c r="M216" s="231"/>
      <c r="N216" s="231"/>
      <c r="O216" s="231"/>
      <c r="P216" s="231"/>
      <c r="Q216" s="231"/>
      <c r="R216" s="231"/>
      <c r="S216" s="231"/>
      <c r="T216" s="231"/>
      <c r="U216" s="231"/>
      <c r="V216" s="95"/>
    </row>
    <row r="217">
      <c r="A217" s="231"/>
      <c r="B217" s="240"/>
      <c r="C217" s="231"/>
      <c r="D217" s="231"/>
      <c r="E217" s="231"/>
      <c r="F217" s="231"/>
      <c r="G217" s="231"/>
      <c r="H217" s="231"/>
      <c r="I217" s="231"/>
      <c r="J217" s="231"/>
      <c r="K217" s="231"/>
      <c r="L217" s="231"/>
      <c r="M217" s="231"/>
      <c r="N217" s="231"/>
      <c r="O217" s="231"/>
      <c r="P217" s="231"/>
      <c r="Q217" s="231"/>
      <c r="R217" s="231"/>
      <c r="S217" s="231"/>
      <c r="T217" s="231"/>
      <c r="U217" s="231"/>
      <c r="V217" s="95"/>
    </row>
    <row r="218">
      <c r="A218" s="231"/>
      <c r="B218" s="240"/>
      <c r="C218" s="231"/>
      <c r="D218" s="231"/>
      <c r="E218" s="231"/>
      <c r="F218" s="231"/>
      <c r="G218" s="231"/>
      <c r="H218" s="231"/>
      <c r="I218" s="231"/>
      <c r="J218" s="231"/>
      <c r="K218" s="231"/>
      <c r="L218" s="231"/>
      <c r="M218" s="231"/>
      <c r="N218" s="231"/>
      <c r="O218" s="231"/>
      <c r="P218" s="231"/>
      <c r="Q218" s="231"/>
      <c r="R218" s="231"/>
      <c r="S218" s="231"/>
      <c r="T218" s="231"/>
      <c r="U218" s="231"/>
      <c r="V218" s="95"/>
    </row>
    <row r="219">
      <c r="A219" s="231"/>
      <c r="B219" s="240"/>
      <c r="C219" s="231"/>
      <c r="D219" s="231"/>
      <c r="E219" s="231"/>
      <c r="F219" s="231"/>
      <c r="G219" s="231"/>
      <c r="H219" s="231"/>
      <c r="I219" s="231"/>
      <c r="J219" s="231"/>
      <c r="K219" s="231"/>
      <c r="L219" s="231"/>
      <c r="M219" s="231"/>
      <c r="N219" s="231"/>
      <c r="O219" s="231"/>
      <c r="P219" s="231"/>
      <c r="Q219" s="231"/>
      <c r="R219" s="231"/>
      <c r="S219" s="231"/>
      <c r="T219" s="231"/>
      <c r="U219" s="231"/>
      <c r="V219" s="95"/>
    </row>
    <row r="220">
      <c r="A220" s="231"/>
      <c r="B220" s="240"/>
      <c r="C220" s="231"/>
      <c r="D220" s="231"/>
      <c r="E220" s="231"/>
      <c r="F220" s="231"/>
      <c r="G220" s="231"/>
      <c r="H220" s="231"/>
      <c r="I220" s="231"/>
      <c r="J220" s="231"/>
      <c r="K220" s="231"/>
      <c r="L220" s="231"/>
      <c r="M220" s="231"/>
      <c r="N220" s="231"/>
      <c r="O220" s="231"/>
      <c r="P220" s="231"/>
      <c r="Q220" s="231"/>
      <c r="R220" s="231"/>
      <c r="S220" s="231"/>
      <c r="T220" s="231"/>
      <c r="U220" s="231"/>
      <c r="V220" s="95"/>
    </row>
    <row r="221">
      <c r="A221" s="231"/>
      <c r="B221" s="240"/>
      <c r="C221" s="231"/>
      <c r="D221" s="231"/>
      <c r="E221" s="231"/>
      <c r="F221" s="231"/>
      <c r="G221" s="231"/>
      <c r="H221" s="231"/>
      <c r="I221" s="231"/>
      <c r="J221" s="231"/>
      <c r="K221" s="231"/>
      <c r="L221" s="231"/>
      <c r="M221" s="231"/>
      <c r="N221" s="231"/>
      <c r="O221" s="231"/>
      <c r="P221" s="231"/>
      <c r="Q221" s="231"/>
      <c r="R221" s="231"/>
      <c r="S221" s="231"/>
      <c r="T221" s="231"/>
      <c r="U221" s="231"/>
      <c r="V221" s="95"/>
    </row>
    <row r="222">
      <c r="A222" s="231"/>
      <c r="B222" s="240"/>
      <c r="C222" s="231"/>
      <c r="D222" s="231"/>
      <c r="E222" s="231"/>
      <c r="F222" s="231"/>
      <c r="G222" s="231"/>
      <c r="H222" s="231"/>
      <c r="I222" s="231"/>
      <c r="J222" s="231"/>
      <c r="K222" s="231"/>
      <c r="L222" s="231"/>
      <c r="M222" s="231"/>
      <c r="N222" s="231"/>
      <c r="O222" s="231"/>
      <c r="P222" s="231"/>
      <c r="Q222" s="231"/>
      <c r="R222" s="231"/>
      <c r="S222" s="231"/>
      <c r="T222" s="231"/>
      <c r="U222" s="231"/>
      <c r="V222" s="95"/>
    </row>
    <row r="223">
      <c r="A223" s="231"/>
      <c r="B223" s="240"/>
      <c r="C223" s="231"/>
      <c r="D223" s="231"/>
      <c r="E223" s="231"/>
      <c r="F223" s="231"/>
      <c r="G223" s="231"/>
      <c r="H223" s="231"/>
      <c r="I223" s="231"/>
      <c r="J223" s="231"/>
      <c r="K223" s="231"/>
      <c r="L223" s="231"/>
      <c r="M223" s="231"/>
      <c r="N223" s="231"/>
      <c r="O223" s="231"/>
      <c r="P223" s="231"/>
      <c r="Q223" s="231"/>
      <c r="R223" s="231"/>
      <c r="S223" s="231"/>
      <c r="T223" s="231"/>
      <c r="U223" s="231"/>
      <c r="V223" s="95"/>
    </row>
    <row r="224">
      <c r="A224" s="231"/>
      <c r="B224" s="240"/>
      <c r="C224" s="231"/>
      <c r="D224" s="231"/>
      <c r="E224" s="231"/>
      <c r="F224" s="231"/>
      <c r="G224" s="231"/>
      <c r="H224" s="231"/>
      <c r="I224" s="231"/>
      <c r="J224" s="231"/>
      <c r="K224" s="231"/>
      <c r="L224" s="231"/>
      <c r="M224" s="231"/>
      <c r="N224" s="231"/>
      <c r="O224" s="231"/>
      <c r="P224" s="231"/>
      <c r="Q224" s="231"/>
      <c r="R224" s="231"/>
      <c r="S224" s="231"/>
      <c r="T224" s="231"/>
      <c r="U224" s="231"/>
      <c r="V224" s="95"/>
    </row>
    <row r="225">
      <c r="A225" s="231"/>
      <c r="B225" s="240"/>
      <c r="C225" s="231"/>
      <c r="D225" s="231"/>
      <c r="E225" s="231"/>
      <c r="F225" s="231"/>
      <c r="G225" s="231"/>
      <c r="H225" s="231"/>
      <c r="I225" s="231"/>
      <c r="J225" s="231"/>
      <c r="K225" s="231"/>
      <c r="L225" s="231"/>
      <c r="M225" s="231"/>
      <c r="N225" s="231"/>
      <c r="O225" s="231"/>
      <c r="P225" s="231"/>
      <c r="Q225" s="231"/>
      <c r="R225" s="231"/>
      <c r="S225" s="231"/>
      <c r="T225" s="231"/>
      <c r="U225" s="231"/>
      <c r="V225" s="95"/>
    </row>
    <row r="226">
      <c r="A226" s="231"/>
      <c r="B226" s="240"/>
      <c r="C226" s="231"/>
      <c r="D226" s="231"/>
      <c r="E226" s="231"/>
      <c r="F226" s="231"/>
      <c r="G226" s="231"/>
      <c r="H226" s="231"/>
      <c r="I226" s="231"/>
      <c r="J226" s="231"/>
      <c r="K226" s="231"/>
      <c r="L226" s="231"/>
      <c r="M226" s="231"/>
      <c r="N226" s="231"/>
      <c r="O226" s="231"/>
      <c r="P226" s="231"/>
      <c r="Q226" s="231"/>
      <c r="R226" s="231"/>
      <c r="S226" s="231"/>
      <c r="T226" s="231"/>
      <c r="U226" s="231"/>
      <c r="V226" s="95"/>
    </row>
    <row r="227">
      <c r="A227" s="231"/>
      <c r="B227" s="240"/>
      <c r="C227" s="231"/>
      <c r="D227" s="231"/>
      <c r="E227" s="231"/>
      <c r="F227" s="231"/>
      <c r="G227" s="231"/>
      <c r="H227" s="231"/>
      <c r="I227" s="231"/>
      <c r="J227" s="231"/>
      <c r="K227" s="231"/>
      <c r="L227" s="231"/>
      <c r="M227" s="231"/>
      <c r="N227" s="231"/>
      <c r="O227" s="231"/>
      <c r="P227" s="231"/>
      <c r="Q227" s="231"/>
      <c r="R227" s="231"/>
      <c r="S227" s="231"/>
      <c r="T227" s="231"/>
      <c r="U227" s="231"/>
      <c r="V227" s="95"/>
    </row>
    <row r="228">
      <c r="A228" s="231"/>
      <c r="B228" s="240"/>
      <c r="C228" s="231"/>
      <c r="D228" s="231"/>
      <c r="E228" s="231"/>
      <c r="F228" s="231"/>
      <c r="G228" s="231"/>
      <c r="H228" s="231"/>
      <c r="I228" s="231"/>
      <c r="J228" s="231"/>
      <c r="K228" s="231"/>
      <c r="L228" s="231"/>
      <c r="M228" s="231"/>
      <c r="N228" s="231"/>
      <c r="O228" s="231"/>
      <c r="P228" s="231"/>
      <c r="Q228" s="231"/>
      <c r="R228" s="231"/>
      <c r="S228" s="231"/>
      <c r="T228" s="231"/>
      <c r="U228" s="231"/>
      <c r="V228" s="95"/>
    </row>
    <row r="229">
      <c r="A229" s="231"/>
      <c r="B229" s="240"/>
      <c r="C229" s="231"/>
      <c r="D229" s="231"/>
      <c r="E229" s="231"/>
      <c r="F229" s="231"/>
      <c r="G229" s="231"/>
      <c r="H229" s="231"/>
      <c r="I229" s="231"/>
      <c r="J229" s="231"/>
      <c r="K229" s="231"/>
      <c r="L229" s="231"/>
      <c r="M229" s="231"/>
      <c r="N229" s="231"/>
      <c r="O229" s="231"/>
      <c r="P229" s="231"/>
      <c r="Q229" s="231"/>
      <c r="R229" s="231"/>
      <c r="S229" s="231"/>
      <c r="T229" s="231"/>
      <c r="U229" s="231"/>
      <c r="V229" s="95"/>
    </row>
    <row r="230">
      <c r="A230" s="231"/>
      <c r="B230" s="240"/>
      <c r="C230" s="231"/>
      <c r="D230" s="231"/>
      <c r="E230" s="231"/>
      <c r="F230" s="231"/>
      <c r="G230" s="231"/>
      <c r="H230" s="231"/>
      <c r="I230" s="231"/>
      <c r="J230" s="231"/>
      <c r="K230" s="231"/>
      <c r="L230" s="231"/>
      <c r="M230" s="231"/>
      <c r="N230" s="231"/>
      <c r="O230" s="231"/>
      <c r="P230" s="231"/>
      <c r="Q230" s="231"/>
      <c r="R230" s="231"/>
      <c r="S230" s="231"/>
      <c r="T230" s="231"/>
      <c r="U230" s="231"/>
      <c r="V230" s="95"/>
    </row>
    <row r="231">
      <c r="A231" s="231"/>
      <c r="B231" s="240"/>
      <c r="C231" s="231"/>
      <c r="D231" s="231"/>
      <c r="E231" s="231"/>
      <c r="F231" s="231"/>
      <c r="G231" s="231"/>
      <c r="H231" s="231"/>
      <c r="I231" s="231"/>
      <c r="J231" s="231"/>
      <c r="K231" s="231"/>
      <c r="L231" s="231"/>
      <c r="M231" s="231"/>
      <c r="N231" s="231"/>
      <c r="O231" s="231"/>
      <c r="P231" s="231"/>
      <c r="Q231" s="231"/>
      <c r="R231" s="231"/>
      <c r="S231" s="231"/>
      <c r="T231" s="231"/>
      <c r="U231" s="231"/>
      <c r="V231" s="95"/>
    </row>
    <row r="232">
      <c r="A232" s="231"/>
      <c r="B232" s="240"/>
      <c r="C232" s="231"/>
      <c r="D232" s="231"/>
      <c r="E232" s="231"/>
      <c r="F232" s="231"/>
      <c r="G232" s="231"/>
      <c r="H232" s="231"/>
      <c r="I232" s="231"/>
      <c r="J232" s="231"/>
      <c r="K232" s="231"/>
      <c r="L232" s="231"/>
      <c r="M232" s="231"/>
      <c r="N232" s="231"/>
      <c r="O232" s="231"/>
      <c r="P232" s="231"/>
      <c r="Q232" s="231"/>
      <c r="R232" s="231"/>
      <c r="S232" s="231"/>
      <c r="T232" s="231"/>
      <c r="U232" s="231"/>
      <c r="V232" s="95"/>
    </row>
    <row r="233">
      <c r="A233" s="231"/>
      <c r="B233" s="240"/>
      <c r="C233" s="231"/>
      <c r="D233" s="231"/>
      <c r="E233" s="231"/>
      <c r="F233" s="231"/>
      <c r="G233" s="231"/>
      <c r="H233" s="231"/>
      <c r="I233" s="231"/>
      <c r="J233" s="231"/>
      <c r="K233" s="231"/>
      <c r="L233" s="231"/>
      <c r="M233" s="231"/>
      <c r="N233" s="231"/>
      <c r="O233" s="231"/>
      <c r="P233" s="231"/>
      <c r="Q233" s="231"/>
      <c r="R233" s="231"/>
      <c r="S233" s="231"/>
      <c r="T233" s="231"/>
      <c r="U233" s="231"/>
      <c r="V233" s="95"/>
    </row>
    <row r="234">
      <c r="A234" s="231"/>
      <c r="B234" s="240"/>
      <c r="C234" s="231"/>
      <c r="D234" s="231"/>
      <c r="E234" s="231"/>
      <c r="F234" s="231"/>
      <c r="G234" s="231"/>
      <c r="H234" s="231"/>
      <c r="I234" s="231"/>
      <c r="J234" s="231"/>
      <c r="K234" s="231"/>
      <c r="L234" s="231"/>
      <c r="M234" s="231"/>
      <c r="N234" s="231"/>
      <c r="O234" s="231"/>
      <c r="P234" s="231"/>
      <c r="Q234" s="231"/>
      <c r="R234" s="231"/>
      <c r="S234" s="231"/>
      <c r="T234" s="231"/>
      <c r="U234" s="231"/>
      <c r="V234" s="95"/>
    </row>
    <row r="235">
      <c r="A235" s="231"/>
      <c r="B235" s="240"/>
      <c r="C235" s="231"/>
      <c r="D235" s="231"/>
      <c r="E235" s="231"/>
      <c r="F235" s="231"/>
      <c r="G235" s="231"/>
      <c r="H235" s="231"/>
      <c r="I235" s="231"/>
      <c r="J235" s="231"/>
      <c r="K235" s="231"/>
      <c r="L235" s="231"/>
      <c r="M235" s="231"/>
      <c r="N235" s="231"/>
      <c r="O235" s="231"/>
      <c r="P235" s="231"/>
      <c r="Q235" s="231"/>
      <c r="R235" s="231"/>
      <c r="S235" s="231"/>
      <c r="T235" s="231"/>
      <c r="U235" s="231"/>
      <c r="V235" s="95"/>
    </row>
    <row r="236">
      <c r="A236" s="231"/>
      <c r="B236" s="240"/>
      <c r="C236" s="231"/>
      <c r="D236" s="231"/>
      <c r="E236" s="231"/>
      <c r="F236" s="231"/>
      <c r="G236" s="231"/>
      <c r="H236" s="231"/>
      <c r="I236" s="231"/>
      <c r="J236" s="231"/>
      <c r="K236" s="231"/>
      <c r="L236" s="231"/>
      <c r="M236" s="231"/>
      <c r="N236" s="231"/>
      <c r="O236" s="231"/>
      <c r="P236" s="231"/>
      <c r="Q236" s="231"/>
      <c r="R236" s="231"/>
      <c r="S236" s="231"/>
      <c r="T236" s="231"/>
      <c r="U236" s="231"/>
      <c r="V236" s="95"/>
    </row>
    <row r="237">
      <c r="A237" s="231"/>
      <c r="B237" s="240"/>
      <c r="C237" s="231"/>
      <c r="D237" s="231"/>
      <c r="E237" s="231"/>
      <c r="F237" s="231"/>
      <c r="G237" s="231"/>
      <c r="H237" s="231"/>
      <c r="I237" s="231"/>
      <c r="J237" s="231"/>
      <c r="K237" s="231"/>
      <c r="L237" s="231"/>
      <c r="M237" s="231"/>
      <c r="N237" s="231"/>
      <c r="O237" s="231"/>
      <c r="P237" s="231"/>
      <c r="Q237" s="231"/>
      <c r="R237" s="231"/>
      <c r="S237" s="231"/>
      <c r="T237" s="231"/>
      <c r="U237" s="231"/>
      <c r="V237" s="95"/>
    </row>
    <row r="238">
      <c r="A238" s="231"/>
      <c r="B238" s="240"/>
      <c r="C238" s="231"/>
      <c r="D238" s="231"/>
      <c r="E238" s="231"/>
      <c r="F238" s="231"/>
      <c r="G238" s="231"/>
      <c r="H238" s="231"/>
      <c r="I238" s="231"/>
      <c r="J238" s="231"/>
      <c r="K238" s="231"/>
      <c r="L238" s="231"/>
      <c r="M238" s="231"/>
      <c r="N238" s="231"/>
      <c r="O238" s="231"/>
      <c r="P238" s="231"/>
      <c r="Q238" s="231"/>
      <c r="R238" s="231"/>
      <c r="S238" s="231"/>
      <c r="T238" s="231"/>
      <c r="U238" s="231"/>
      <c r="V238" s="95"/>
    </row>
    <row r="239">
      <c r="A239" s="231"/>
      <c r="B239" s="240"/>
      <c r="C239" s="231"/>
      <c r="D239" s="231"/>
      <c r="E239" s="231"/>
      <c r="F239" s="231"/>
      <c r="G239" s="231"/>
      <c r="H239" s="231"/>
      <c r="I239" s="231"/>
      <c r="J239" s="231"/>
      <c r="K239" s="231"/>
      <c r="L239" s="231"/>
      <c r="M239" s="231"/>
      <c r="N239" s="231"/>
      <c r="O239" s="231"/>
      <c r="P239" s="231"/>
      <c r="Q239" s="231"/>
      <c r="R239" s="231"/>
      <c r="S239" s="231"/>
      <c r="T239" s="231"/>
      <c r="U239" s="231"/>
      <c r="V239" s="95"/>
    </row>
    <row r="240">
      <c r="A240" s="231"/>
      <c r="B240" s="240"/>
      <c r="C240" s="231"/>
      <c r="D240" s="231"/>
      <c r="E240" s="231"/>
      <c r="F240" s="231"/>
      <c r="G240" s="231"/>
      <c r="H240" s="231"/>
      <c r="I240" s="231"/>
      <c r="J240" s="231"/>
      <c r="K240" s="231"/>
      <c r="L240" s="231"/>
      <c r="M240" s="231"/>
      <c r="N240" s="231"/>
      <c r="O240" s="231"/>
      <c r="P240" s="231"/>
      <c r="Q240" s="231"/>
      <c r="R240" s="231"/>
      <c r="S240" s="231"/>
      <c r="T240" s="231"/>
      <c r="U240" s="231"/>
      <c r="V240" s="95"/>
    </row>
    <row r="241">
      <c r="A241" s="231"/>
      <c r="B241" s="240"/>
      <c r="C241" s="231"/>
      <c r="D241" s="231"/>
      <c r="E241" s="231"/>
      <c r="F241" s="231"/>
      <c r="G241" s="231"/>
      <c r="H241" s="231"/>
      <c r="I241" s="231"/>
      <c r="J241" s="231"/>
      <c r="K241" s="231"/>
      <c r="L241" s="231"/>
      <c r="M241" s="231"/>
      <c r="N241" s="231"/>
      <c r="O241" s="231"/>
      <c r="P241" s="231"/>
      <c r="Q241" s="231"/>
      <c r="R241" s="231"/>
      <c r="S241" s="231"/>
      <c r="T241" s="231"/>
      <c r="U241" s="231"/>
      <c r="V241" s="95"/>
    </row>
    <row r="242">
      <c r="A242" s="231"/>
      <c r="B242" s="240"/>
      <c r="C242" s="231"/>
      <c r="D242" s="231"/>
      <c r="E242" s="231"/>
      <c r="F242" s="231"/>
      <c r="G242" s="231"/>
      <c r="H242" s="231"/>
      <c r="I242" s="231"/>
      <c r="J242" s="231"/>
      <c r="K242" s="231"/>
      <c r="L242" s="231"/>
      <c r="M242" s="231"/>
      <c r="N242" s="231"/>
      <c r="O242" s="231"/>
      <c r="P242" s="231"/>
      <c r="Q242" s="231"/>
      <c r="R242" s="231"/>
      <c r="S242" s="231"/>
      <c r="T242" s="231"/>
      <c r="U242" s="231"/>
      <c r="V242" s="95"/>
    </row>
    <row r="243">
      <c r="A243" s="231"/>
      <c r="B243" s="240"/>
      <c r="C243" s="231"/>
      <c r="D243" s="231"/>
      <c r="E243" s="231"/>
      <c r="F243" s="231"/>
      <c r="G243" s="231"/>
      <c r="H243" s="231"/>
      <c r="I243" s="231"/>
      <c r="J243" s="231"/>
      <c r="K243" s="231"/>
      <c r="L243" s="231"/>
      <c r="M243" s="231"/>
      <c r="N243" s="231"/>
      <c r="O243" s="231"/>
      <c r="P243" s="231"/>
      <c r="Q243" s="231"/>
      <c r="R243" s="231"/>
      <c r="S243" s="231"/>
      <c r="T243" s="231"/>
      <c r="U243" s="231"/>
      <c r="V243" s="95"/>
    </row>
    <row r="244">
      <c r="A244" s="231"/>
      <c r="B244" s="240"/>
      <c r="C244" s="231"/>
      <c r="D244" s="231"/>
      <c r="E244" s="231"/>
      <c r="F244" s="231"/>
      <c r="G244" s="231"/>
      <c r="H244" s="231"/>
      <c r="I244" s="231"/>
      <c r="J244" s="231"/>
      <c r="K244" s="231"/>
      <c r="L244" s="231"/>
      <c r="M244" s="231"/>
      <c r="N244" s="231"/>
      <c r="O244" s="231"/>
      <c r="P244" s="231"/>
      <c r="Q244" s="231"/>
      <c r="R244" s="231"/>
      <c r="S244" s="231"/>
      <c r="T244" s="231"/>
      <c r="U244" s="231"/>
      <c r="V244" s="95"/>
    </row>
    <row r="245">
      <c r="A245" s="231"/>
      <c r="B245" s="240"/>
      <c r="C245" s="231"/>
      <c r="D245" s="231"/>
      <c r="E245" s="231"/>
      <c r="F245" s="231"/>
      <c r="G245" s="231"/>
      <c r="H245" s="231"/>
      <c r="I245" s="231"/>
      <c r="J245" s="231"/>
      <c r="K245" s="231"/>
      <c r="L245" s="231"/>
      <c r="M245" s="231"/>
      <c r="N245" s="231"/>
      <c r="O245" s="231"/>
      <c r="P245" s="231"/>
      <c r="Q245" s="231"/>
      <c r="R245" s="231"/>
      <c r="S245" s="231"/>
      <c r="T245" s="231"/>
      <c r="U245" s="231"/>
      <c r="V245" s="95"/>
    </row>
    <row r="246">
      <c r="A246" s="231"/>
      <c r="B246" s="240"/>
      <c r="C246" s="231"/>
      <c r="D246" s="231"/>
      <c r="E246" s="231"/>
      <c r="F246" s="231"/>
      <c r="G246" s="231"/>
      <c r="H246" s="231"/>
      <c r="I246" s="231"/>
      <c r="J246" s="231"/>
      <c r="K246" s="231"/>
      <c r="L246" s="231"/>
      <c r="M246" s="231"/>
      <c r="N246" s="231"/>
      <c r="O246" s="231"/>
      <c r="P246" s="231"/>
      <c r="Q246" s="231"/>
      <c r="R246" s="231"/>
      <c r="S246" s="231"/>
      <c r="T246" s="231"/>
      <c r="U246" s="231"/>
      <c r="V246" s="95"/>
    </row>
    <row r="247">
      <c r="A247" s="231"/>
      <c r="B247" s="240"/>
      <c r="C247" s="231"/>
      <c r="D247" s="231"/>
      <c r="E247" s="231"/>
      <c r="F247" s="231"/>
      <c r="G247" s="231"/>
      <c r="H247" s="231"/>
      <c r="I247" s="231"/>
      <c r="J247" s="231"/>
      <c r="K247" s="231"/>
      <c r="L247" s="231"/>
      <c r="M247" s="231"/>
      <c r="N247" s="231"/>
      <c r="O247" s="231"/>
      <c r="P247" s="231"/>
      <c r="Q247" s="231"/>
      <c r="R247" s="231"/>
      <c r="S247" s="231"/>
      <c r="T247" s="231"/>
      <c r="U247" s="231"/>
      <c r="V247" s="95"/>
    </row>
    <row r="248">
      <c r="A248" s="231"/>
      <c r="B248" s="240"/>
      <c r="C248" s="231"/>
      <c r="D248" s="231"/>
      <c r="E248" s="231"/>
      <c r="F248" s="231"/>
      <c r="G248" s="231"/>
      <c r="H248" s="231"/>
      <c r="I248" s="231"/>
      <c r="J248" s="231"/>
      <c r="K248" s="231"/>
      <c r="L248" s="231"/>
      <c r="M248" s="231"/>
      <c r="N248" s="231"/>
      <c r="O248" s="231"/>
      <c r="P248" s="231"/>
      <c r="Q248" s="231"/>
      <c r="R248" s="231"/>
      <c r="S248" s="231"/>
      <c r="T248" s="231"/>
      <c r="U248" s="231"/>
      <c r="V248" s="95"/>
    </row>
    <row r="249">
      <c r="A249" s="231"/>
      <c r="B249" s="240"/>
      <c r="C249" s="231"/>
      <c r="D249" s="231"/>
      <c r="E249" s="231"/>
      <c r="F249" s="231"/>
      <c r="G249" s="231"/>
      <c r="H249" s="231"/>
      <c r="I249" s="231"/>
      <c r="J249" s="231"/>
      <c r="K249" s="231"/>
      <c r="L249" s="231"/>
      <c r="M249" s="231"/>
      <c r="N249" s="231"/>
      <c r="O249" s="231"/>
      <c r="P249" s="231"/>
      <c r="Q249" s="231"/>
      <c r="R249" s="231"/>
      <c r="S249" s="231"/>
      <c r="T249" s="231"/>
      <c r="U249" s="231"/>
      <c r="V249" s="95"/>
    </row>
    <row r="250">
      <c r="A250" s="231"/>
      <c r="B250" s="240"/>
      <c r="C250" s="231"/>
      <c r="D250" s="231"/>
      <c r="E250" s="231"/>
      <c r="F250" s="231"/>
      <c r="G250" s="231"/>
      <c r="H250" s="231"/>
      <c r="I250" s="231"/>
      <c r="J250" s="231"/>
      <c r="K250" s="231"/>
      <c r="L250" s="231"/>
      <c r="M250" s="231"/>
      <c r="N250" s="231"/>
      <c r="O250" s="231"/>
      <c r="P250" s="231"/>
      <c r="Q250" s="231"/>
      <c r="R250" s="231"/>
      <c r="S250" s="231"/>
      <c r="T250" s="231"/>
      <c r="U250" s="231"/>
      <c r="V250" s="95"/>
    </row>
    <row r="251">
      <c r="A251" s="231"/>
      <c r="B251" s="240"/>
      <c r="C251" s="231"/>
      <c r="D251" s="231"/>
      <c r="E251" s="231"/>
      <c r="F251" s="231"/>
      <c r="G251" s="231"/>
      <c r="H251" s="231"/>
      <c r="I251" s="231"/>
      <c r="J251" s="231"/>
      <c r="K251" s="231"/>
      <c r="L251" s="231"/>
      <c r="M251" s="231"/>
      <c r="N251" s="231"/>
      <c r="O251" s="231"/>
      <c r="P251" s="231"/>
      <c r="Q251" s="231"/>
      <c r="R251" s="231"/>
      <c r="S251" s="231"/>
      <c r="T251" s="231"/>
      <c r="U251" s="231"/>
      <c r="V251" s="95"/>
    </row>
    <row r="252">
      <c r="A252" s="231"/>
      <c r="B252" s="240"/>
      <c r="C252" s="231"/>
      <c r="D252" s="231"/>
      <c r="E252" s="231"/>
      <c r="F252" s="231"/>
      <c r="G252" s="231"/>
      <c r="H252" s="231"/>
      <c r="I252" s="231"/>
      <c r="J252" s="231"/>
      <c r="K252" s="231"/>
      <c r="L252" s="231"/>
      <c r="M252" s="231"/>
      <c r="N252" s="231"/>
      <c r="O252" s="231"/>
      <c r="P252" s="231"/>
      <c r="Q252" s="231"/>
      <c r="R252" s="231"/>
      <c r="S252" s="231"/>
      <c r="T252" s="231"/>
      <c r="U252" s="231"/>
      <c r="V252" s="95"/>
    </row>
    <row r="253">
      <c r="A253" s="231"/>
      <c r="B253" s="240"/>
      <c r="C253" s="231"/>
      <c r="D253" s="231"/>
      <c r="E253" s="231"/>
      <c r="F253" s="231"/>
      <c r="G253" s="231"/>
      <c r="H253" s="231"/>
      <c r="I253" s="231"/>
      <c r="J253" s="231"/>
      <c r="K253" s="231"/>
      <c r="L253" s="231"/>
      <c r="M253" s="231"/>
      <c r="N253" s="231"/>
      <c r="O253" s="231"/>
      <c r="P253" s="231"/>
      <c r="Q253" s="231"/>
      <c r="R253" s="231"/>
      <c r="S253" s="231"/>
      <c r="T253" s="231"/>
      <c r="U253" s="231"/>
      <c r="V253" s="95"/>
    </row>
    <row r="254">
      <c r="A254" s="231"/>
      <c r="B254" s="240"/>
      <c r="C254" s="231"/>
      <c r="D254" s="231"/>
      <c r="E254" s="231"/>
      <c r="F254" s="231"/>
      <c r="G254" s="231"/>
      <c r="H254" s="231"/>
      <c r="I254" s="231"/>
      <c r="J254" s="231"/>
      <c r="K254" s="231"/>
      <c r="L254" s="231"/>
      <c r="M254" s="231"/>
      <c r="N254" s="231"/>
      <c r="O254" s="231"/>
      <c r="P254" s="231"/>
      <c r="Q254" s="231"/>
      <c r="R254" s="231"/>
      <c r="S254" s="231"/>
      <c r="T254" s="231"/>
      <c r="U254" s="231"/>
      <c r="V254" s="95"/>
    </row>
    <row r="255">
      <c r="A255" s="231"/>
      <c r="B255" s="240"/>
      <c r="C255" s="231"/>
      <c r="D255" s="231"/>
      <c r="E255" s="231"/>
      <c r="F255" s="231"/>
      <c r="G255" s="231"/>
      <c r="H255" s="231"/>
      <c r="I255" s="231"/>
      <c r="J255" s="231"/>
      <c r="K255" s="231"/>
      <c r="L255" s="231"/>
      <c r="M255" s="231"/>
      <c r="N255" s="231"/>
      <c r="O255" s="231"/>
      <c r="P255" s="231"/>
      <c r="Q255" s="231"/>
      <c r="R255" s="231"/>
      <c r="S255" s="231"/>
      <c r="T255" s="231"/>
      <c r="U255" s="231"/>
      <c r="V255" s="95"/>
    </row>
    <row r="256">
      <c r="A256" s="231"/>
      <c r="B256" s="240"/>
      <c r="C256" s="231"/>
      <c r="D256" s="231"/>
      <c r="E256" s="231"/>
      <c r="F256" s="231"/>
      <c r="G256" s="231"/>
      <c r="H256" s="231"/>
      <c r="I256" s="231"/>
      <c r="J256" s="231"/>
      <c r="K256" s="231"/>
      <c r="L256" s="231"/>
      <c r="M256" s="231"/>
      <c r="N256" s="231"/>
      <c r="O256" s="231"/>
      <c r="P256" s="231"/>
      <c r="Q256" s="231"/>
      <c r="R256" s="231"/>
      <c r="S256" s="231"/>
      <c r="T256" s="231"/>
      <c r="U256" s="231"/>
      <c r="V256" s="95"/>
    </row>
    <row r="257">
      <c r="A257" s="231"/>
      <c r="B257" s="240"/>
      <c r="C257" s="231"/>
      <c r="D257" s="231"/>
      <c r="E257" s="231"/>
      <c r="F257" s="231"/>
      <c r="G257" s="231"/>
      <c r="H257" s="231"/>
      <c r="I257" s="231"/>
      <c r="J257" s="231"/>
      <c r="K257" s="231"/>
      <c r="L257" s="231"/>
      <c r="M257" s="231"/>
      <c r="N257" s="231"/>
      <c r="O257" s="231"/>
      <c r="P257" s="231"/>
      <c r="Q257" s="231"/>
      <c r="R257" s="231"/>
      <c r="S257" s="231"/>
      <c r="T257" s="231"/>
      <c r="U257" s="231"/>
      <c r="V257" s="95"/>
    </row>
    <row r="258">
      <c r="A258" s="231"/>
      <c r="B258" s="240"/>
      <c r="C258" s="231"/>
      <c r="D258" s="231"/>
      <c r="E258" s="231"/>
      <c r="F258" s="231"/>
      <c r="G258" s="231"/>
      <c r="H258" s="231"/>
      <c r="I258" s="231"/>
      <c r="J258" s="231"/>
      <c r="K258" s="231"/>
      <c r="L258" s="231"/>
      <c r="M258" s="231"/>
      <c r="N258" s="231"/>
      <c r="O258" s="231"/>
      <c r="P258" s="231"/>
      <c r="Q258" s="231"/>
      <c r="R258" s="231"/>
      <c r="S258" s="231"/>
      <c r="T258" s="231"/>
      <c r="U258" s="231"/>
      <c r="V258" s="95"/>
    </row>
    <row r="259">
      <c r="A259" s="231"/>
      <c r="B259" s="240"/>
      <c r="C259" s="231"/>
      <c r="D259" s="231"/>
      <c r="E259" s="231"/>
      <c r="F259" s="231"/>
      <c r="G259" s="231"/>
      <c r="H259" s="231"/>
      <c r="I259" s="231"/>
      <c r="J259" s="231"/>
      <c r="K259" s="231"/>
      <c r="L259" s="231"/>
      <c r="M259" s="231"/>
      <c r="N259" s="231"/>
      <c r="O259" s="231"/>
      <c r="P259" s="231"/>
      <c r="Q259" s="231"/>
      <c r="R259" s="231"/>
      <c r="S259" s="231"/>
      <c r="T259" s="231"/>
      <c r="U259" s="231"/>
      <c r="V259" s="95"/>
    </row>
    <row r="260">
      <c r="A260" s="231"/>
      <c r="B260" s="240"/>
      <c r="C260" s="231"/>
      <c r="D260" s="231"/>
      <c r="E260" s="231"/>
      <c r="F260" s="231"/>
      <c r="G260" s="231"/>
      <c r="H260" s="231"/>
      <c r="I260" s="231"/>
      <c r="J260" s="231"/>
      <c r="K260" s="231"/>
      <c r="L260" s="231"/>
      <c r="M260" s="231"/>
      <c r="N260" s="231"/>
      <c r="O260" s="231"/>
      <c r="P260" s="231"/>
      <c r="Q260" s="231"/>
      <c r="R260" s="231"/>
      <c r="S260" s="231"/>
      <c r="T260" s="231"/>
      <c r="U260" s="231"/>
      <c r="V260" s="95"/>
    </row>
    <row r="261">
      <c r="A261" s="231"/>
      <c r="B261" s="240"/>
      <c r="C261" s="231"/>
      <c r="D261" s="231"/>
      <c r="E261" s="231"/>
      <c r="F261" s="231"/>
      <c r="G261" s="231"/>
      <c r="H261" s="231"/>
      <c r="I261" s="231"/>
      <c r="J261" s="231"/>
      <c r="K261" s="231"/>
      <c r="L261" s="231"/>
      <c r="M261" s="231"/>
      <c r="N261" s="231"/>
      <c r="O261" s="231"/>
      <c r="P261" s="231"/>
      <c r="Q261" s="231"/>
      <c r="R261" s="231"/>
      <c r="S261" s="231"/>
      <c r="T261" s="231"/>
      <c r="U261" s="231"/>
      <c r="V261" s="95"/>
    </row>
    <row r="262">
      <c r="A262" s="231"/>
      <c r="B262" s="240"/>
      <c r="C262" s="231"/>
      <c r="D262" s="231"/>
      <c r="E262" s="231"/>
      <c r="F262" s="231"/>
      <c r="G262" s="231"/>
      <c r="H262" s="231"/>
      <c r="I262" s="231"/>
      <c r="J262" s="231"/>
      <c r="K262" s="231"/>
      <c r="L262" s="231"/>
      <c r="M262" s="231"/>
      <c r="N262" s="231"/>
      <c r="O262" s="231"/>
      <c r="P262" s="231"/>
      <c r="Q262" s="231"/>
      <c r="R262" s="231"/>
      <c r="S262" s="231"/>
      <c r="T262" s="231"/>
      <c r="U262" s="231"/>
      <c r="V262" s="95"/>
    </row>
    <row r="263">
      <c r="A263" s="231"/>
      <c r="B263" s="240"/>
      <c r="C263" s="231"/>
      <c r="D263" s="231"/>
      <c r="E263" s="231"/>
      <c r="F263" s="231"/>
      <c r="G263" s="231"/>
      <c r="H263" s="231"/>
      <c r="I263" s="231"/>
      <c r="J263" s="231"/>
      <c r="K263" s="231"/>
      <c r="L263" s="231"/>
      <c r="M263" s="231"/>
      <c r="N263" s="231"/>
      <c r="O263" s="231"/>
      <c r="P263" s="231"/>
      <c r="Q263" s="231"/>
      <c r="R263" s="231"/>
      <c r="S263" s="231"/>
      <c r="T263" s="231"/>
      <c r="U263" s="231"/>
      <c r="V263" s="95"/>
    </row>
    <row r="264">
      <c r="A264" s="231"/>
      <c r="B264" s="240"/>
      <c r="C264" s="231"/>
      <c r="D264" s="231"/>
      <c r="E264" s="231"/>
      <c r="F264" s="231"/>
      <c r="G264" s="231"/>
      <c r="H264" s="231"/>
      <c r="I264" s="231"/>
      <c r="J264" s="231"/>
      <c r="K264" s="231"/>
      <c r="L264" s="231"/>
      <c r="M264" s="231"/>
      <c r="N264" s="231"/>
      <c r="O264" s="231"/>
      <c r="P264" s="231"/>
      <c r="Q264" s="231"/>
      <c r="R264" s="231"/>
      <c r="S264" s="231"/>
      <c r="T264" s="231"/>
      <c r="U264" s="231"/>
      <c r="V264" s="95"/>
    </row>
    <row r="265">
      <c r="A265" s="231"/>
      <c r="B265" s="240"/>
      <c r="C265" s="231"/>
      <c r="D265" s="231"/>
      <c r="E265" s="231"/>
      <c r="F265" s="231"/>
      <c r="G265" s="231"/>
      <c r="H265" s="231"/>
      <c r="I265" s="231"/>
      <c r="J265" s="231"/>
      <c r="K265" s="231"/>
      <c r="L265" s="231"/>
      <c r="M265" s="231"/>
      <c r="N265" s="231"/>
      <c r="O265" s="231"/>
      <c r="P265" s="231"/>
      <c r="Q265" s="231"/>
      <c r="R265" s="231"/>
      <c r="S265" s="231"/>
      <c r="T265" s="231"/>
      <c r="U265" s="231"/>
      <c r="V265" s="95"/>
    </row>
    <row r="266">
      <c r="A266" s="231"/>
      <c r="B266" s="240"/>
      <c r="C266" s="231"/>
      <c r="D266" s="231"/>
      <c r="E266" s="231"/>
      <c r="F266" s="231"/>
      <c r="G266" s="231"/>
      <c r="H266" s="231"/>
      <c r="I266" s="231"/>
      <c r="J266" s="231"/>
      <c r="K266" s="231"/>
      <c r="L266" s="231"/>
      <c r="M266" s="231"/>
      <c r="N266" s="231"/>
      <c r="O266" s="231"/>
      <c r="P266" s="231"/>
      <c r="Q266" s="231"/>
      <c r="R266" s="231"/>
      <c r="S266" s="231"/>
      <c r="T266" s="231"/>
      <c r="U266" s="231"/>
      <c r="V266" s="95"/>
    </row>
    <row r="267">
      <c r="A267" s="231"/>
      <c r="B267" s="240"/>
      <c r="C267" s="231"/>
      <c r="D267" s="231"/>
      <c r="E267" s="231"/>
      <c r="F267" s="231"/>
      <c r="G267" s="231"/>
      <c r="H267" s="231"/>
      <c r="I267" s="231"/>
      <c r="J267" s="231"/>
      <c r="K267" s="231"/>
      <c r="L267" s="231"/>
      <c r="M267" s="231"/>
      <c r="N267" s="231"/>
      <c r="O267" s="231"/>
      <c r="P267" s="231"/>
      <c r="Q267" s="231"/>
      <c r="R267" s="231"/>
      <c r="S267" s="231"/>
      <c r="T267" s="231"/>
      <c r="U267" s="231"/>
      <c r="V267" s="95"/>
    </row>
    <row r="268">
      <c r="A268" s="231"/>
      <c r="B268" s="240"/>
      <c r="C268" s="231"/>
      <c r="D268" s="231"/>
      <c r="E268" s="231"/>
      <c r="F268" s="231"/>
      <c r="G268" s="231"/>
      <c r="H268" s="231"/>
      <c r="I268" s="231"/>
      <c r="J268" s="231"/>
      <c r="K268" s="231"/>
      <c r="L268" s="231"/>
      <c r="M268" s="231"/>
      <c r="N268" s="231"/>
      <c r="O268" s="231"/>
      <c r="P268" s="231"/>
      <c r="Q268" s="231"/>
      <c r="R268" s="231"/>
      <c r="S268" s="231"/>
      <c r="T268" s="231"/>
      <c r="U268" s="231"/>
      <c r="V268" s="95"/>
    </row>
    <row r="269">
      <c r="A269" s="231"/>
      <c r="B269" s="240"/>
      <c r="C269" s="231"/>
      <c r="D269" s="231"/>
      <c r="E269" s="231"/>
      <c r="F269" s="231"/>
      <c r="G269" s="231"/>
      <c r="H269" s="231"/>
      <c r="I269" s="231"/>
      <c r="J269" s="231"/>
      <c r="K269" s="231"/>
      <c r="L269" s="231"/>
      <c r="M269" s="231"/>
      <c r="N269" s="231"/>
      <c r="O269" s="231"/>
      <c r="P269" s="231"/>
      <c r="Q269" s="231"/>
      <c r="R269" s="231"/>
      <c r="S269" s="231"/>
      <c r="T269" s="231"/>
      <c r="U269" s="231"/>
      <c r="V269" s="95"/>
    </row>
    <row r="270">
      <c r="A270" s="231"/>
      <c r="B270" s="240"/>
      <c r="C270" s="231"/>
      <c r="D270" s="231"/>
      <c r="E270" s="231"/>
      <c r="F270" s="231"/>
      <c r="G270" s="231"/>
      <c r="H270" s="231"/>
      <c r="I270" s="231"/>
      <c r="J270" s="231"/>
      <c r="K270" s="231"/>
      <c r="L270" s="231"/>
      <c r="M270" s="231"/>
      <c r="N270" s="231"/>
      <c r="O270" s="231"/>
      <c r="P270" s="231"/>
      <c r="Q270" s="231"/>
      <c r="R270" s="231"/>
      <c r="S270" s="231"/>
      <c r="T270" s="231"/>
      <c r="U270" s="231"/>
      <c r="V270" s="95"/>
    </row>
    <row r="271">
      <c r="A271" s="231"/>
      <c r="B271" s="240"/>
      <c r="C271" s="231"/>
      <c r="D271" s="231"/>
      <c r="E271" s="231"/>
      <c r="F271" s="231"/>
      <c r="G271" s="231"/>
      <c r="H271" s="231"/>
      <c r="I271" s="231"/>
      <c r="J271" s="231"/>
      <c r="K271" s="231"/>
      <c r="L271" s="231"/>
      <c r="M271" s="231"/>
      <c r="N271" s="231"/>
      <c r="O271" s="231"/>
      <c r="P271" s="231"/>
      <c r="Q271" s="231"/>
      <c r="R271" s="231"/>
      <c r="S271" s="231"/>
      <c r="T271" s="231"/>
      <c r="U271" s="231"/>
      <c r="V271" s="95"/>
    </row>
    <row r="272">
      <c r="A272" s="231"/>
      <c r="B272" s="240"/>
      <c r="C272" s="231"/>
      <c r="D272" s="231"/>
      <c r="E272" s="231"/>
      <c r="F272" s="231"/>
      <c r="G272" s="231"/>
      <c r="H272" s="231"/>
      <c r="I272" s="231"/>
      <c r="J272" s="231"/>
      <c r="K272" s="231"/>
      <c r="L272" s="231"/>
      <c r="M272" s="231"/>
      <c r="N272" s="231"/>
      <c r="O272" s="231"/>
      <c r="P272" s="231"/>
      <c r="Q272" s="231"/>
      <c r="R272" s="231"/>
      <c r="S272" s="231"/>
      <c r="T272" s="231"/>
      <c r="U272" s="231"/>
      <c r="V272" s="95"/>
    </row>
    <row r="273">
      <c r="A273" s="231"/>
      <c r="B273" s="240"/>
      <c r="C273" s="231"/>
      <c r="D273" s="231"/>
      <c r="E273" s="231"/>
      <c r="F273" s="231"/>
      <c r="G273" s="231"/>
      <c r="H273" s="231"/>
      <c r="I273" s="231"/>
      <c r="J273" s="231"/>
      <c r="K273" s="231"/>
      <c r="L273" s="231"/>
      <c r="M273" s="231"/>
      <c r="N273" s="231"/>
      <c r="O273" s="231"/>
      <c r="P273" s="231"/>
      <c r="Q273" s="231"/>
      <c r="R273" s="231"/>
      <c r="S273" s="231"/>
      <c r="T273" s="231"/>
      <c r="U273" s="231"/>
      <c r="V273" s="95"/>
    </row>
    <row r="274">
      <c r="A274" s="231"/>
      <c r="B274" s="240"/>
      <c r="C274" s="231"/>
      <c r="D274" s="231"/>
      <c r="E274" s="231"/>
      <c r="F274" s="231"/>
      <c r="G274" s="231"/>
      <c r="H274" s="231"/>
      <c r="I274" s="231"/>
      <c r="J274" s="231"/>
      <c r="K274" s="231"/>
      <c r="L274" s="231"/>
      <c r="M274" s="231"/>
      <c r="N274" s="231"/>
      <c r="O274" s="231"/>
      <c r="P274" s="231"/>
      <c r="Q274" s="231"/>
      <c r="R274" s="231"/>
      <c r="S274" s="231"/>
      <c r="T274" s="231"/>
      <c r="U274" s="231"/>
      <c r="V274" s="95"/>
    </row>
    <row r="275">
      <c r="A275" s="231"/>
      <c r="B275" s="240"/>
      <c r="C275" s="231"/>
      <c r="D275" s="231"/>
      <c r="E275" s="231"/>
      <c r="F275" s="231"/>
      <c r="G275" s="231"/>
      <c r="H275" s="231"/>
      <c r="I275" s="231"/>
      <c r="J275" s="231"/>
      <c r="K275" s="231"/>
      <c r="L275" s="231"/>
      <c r="M275" s="231"/>
      <c r="N275" s="231"/>
      <c r="O275" s="231"/>
      <c r="P275" s="231"/>
      <c r="Q275" s="231"/>
      <c r="R275" s="231"/>
      <c r="S275" s="231"/>
      <c r="T275" s="231"/>
      <c r="U275" s="231"/>
      <c r="V275" s="95"/>
    </row>
    <row r="276">
      <c r="A276" s="231"/>
      <c r="B276" s="240"/>
      <c r="C276" s="231"/>
      <c r="D276" s="231"/>
      <c r="E276" s="231"/>
      <c r="F276" s="231"/>
      <c r="G276" s="231"/>
      <c r="H276" s="231"/>
      <c r="I276" s="231"/>
      <c r="J276" s="231"/>
      <c r="K276" s="231"/>
      <c r="L276" s="231"/>
      <c r="M276" s="231"/>
      <c r="N276" s="231"/>
      <c r="O276" s="231"/>
      <c r="P276" s="231"/>
      <c r="Q276" s="231"/>
      <c r="R276" s="231"/>
      <c r="S276" s="231"/>
      <c r="T276" s="231"/>
      <c r="U276" s="231"/>
      <c r="V276" s="95"/>
    </row>
    <row r="277">
      <c r="A277" s="231"/>
      <c r="B277" s="240"/>
      <c r="C277" s="231"/>
      <c r="D277" s="231"/>
      <c r="E277" s="231"/>
      <c r="F277" s="231"/>
      <c r="G277" s="231"/>
      <c r="H277" s="231"/>
      <c r="I277" s="231"/>
      <c r="J277" s="231"/>
      <c r="K277" s="231"/>
      <c r="L277" s="231"/>
      <c r="M277" s="231"/>
      <c r="N277" s="231"/>
      <c r="O277" s="231"/>
      <c r="P277" s="231"/>
      <c r="Q277" s="231"/>
      <c r="R277" s="231"/>
      <c r="S277" s="231"/>
      <c r="T277" s="231"/>
      <c r="U277" s="231"/>
      <c r="V277" s="95"/>
    </row>
    <row r="278">
      <c r="A278" s="231"/>
      <c r="B278" s="240"/>
      <c r="C278" s="231"/>
      <c r="D278" s="231"/>
      <c r="E278" s="231"/>
      <c r="F278" s="231"/>
      <c r="G278" s="231"/>
      <c r="H278" s="231"/>
      <c r="I278" s="231"/>
      <c r="J278" s="231"/>
      <c r="K278" s="231"/>
      <c r="L278" s="231"/>
      <c r="M278" s="231"/>
      <c r="N278" s="231"/>
      <c r="O278" s="231"/>
      <c r="P278" s="231"/>
      <c r="Q278" s="231"/>
      <c r="R278" s="231"/>
      <c r="S278" s="231"/>
      <c r="T278" s="231"/>
      <c r="U278" s="231"/>
      <c r="V278" s="95"/>
    </row>
    <row r="279">
      <c r="A279" s="231"/>
      <c r="B279" s="240"/>
      <c r="C279" s="231"/>
      <c r="D279" s="231"/>
      <c r="E279" s="231"/>
      <c r="F279" s="231"/>
      <c r="G279" s="231"/>
      <c r="H279" s="231"/>
      <c r="I279" s="231"/>
      <c r="J279" s="231"/>
      <c r="K279" s="231"/>
      <c r="L279" s="231"/>
      <c r="M279" s="231"/>
      <c r="N279" s="231"/>
      <c r="O279" s="231"/>
      <c r="P279" s="231"/>
      <c r="Q279" s="231"/>
      <c r="R279" s="231"/>
      <c r="S279" s="231"/>
      <c r="T279" s="231"/>
      <c r="U279" s="231"/>
      <c r="V279" s="95"/>
    </row>
    <row r="280">
      <c r="A280" s="231"/>
      <c r="B280" s="240"/>
      <c r="C280" s="231"/>
      <c r="D280" s="231"/>
      <c r="E280" s="231"/>
      <c r="F280" s="231"/>
      <c r="G280" s="231"/>
      <c r="H280" s="231"/>
      <c r="I280" s="231"/>
      <c r="J280" s="231"/>
      <c r="K280" s="231"/>
      <c r="L280" s="231"/>
      <c r="M280" s="231"/>
      <c r="N280" s="231"/>
      <c r="O280" s="231"/>
      <c r="P280" s="231"/>
      <c r="Q280" s="231"/>
      <c r="R280" s="231"/>
      <c r="S280" s="231"/>
      <c r="T280" s="231"/>
      <c r="U280" s="231"/>
      <c r="V280" s="95"/>
    </row>
    <row r="281">
      <c r="A281" s="231"/>
      <c r="B281" s="240"/>
      <c r="C281" s="231"/>
      <c r="D281" s="231"/>
      <c r="E281" s="231"/>
      <c r="F281" s="231"/>
      <c r="G281" s="231"/>
      <c r="H281" s="231"/>
      <c r="I281" s="231"/>
      <c r="J281" s="231"/>
      <c r="K281" s="231"/>
      <c r="L281" s="231"/>
      <c r="M281" s="231"/>
      <c r="N281" s="231"/>
      <c r="O281" s="231"/>
      <c r="P281" s="231"/>
      <c r="Q281" s="231"/>
      <c r="R281" s="231"/>
      <c r="S281" s="231"/>
      <c r="T281" s="231"/>
      <c r="U281" s="231"/>
      <c r="V281" s="95"/>
    </row>
    <row r="282">
      <c r="A282" s="231"/>
      <c r="B282" s="240"/>
      <c r="C282" s="231"/>
      <c r="D282" s="231"/>
      <c r="E282" s="231"/>
      <c r="F282" s="231"/>
      <c r="G282" s="231"/>
      <c r="H282" s="231"/>
      <c r="I282" s="231"/>
      <c r="J282" s="231"/>
      <c r="K282" s="231"/>
      <c r="L282" s="231"/>
      <c r="M282" s="231"/>
      <c r="N282" s="231"/>
      <c r="O282" s="231"/>
      <c r="P282" s="231"/>
      <c r="Q282" s="231"/>
      <c r="R282" s="231"/>
      <c r="S282" s="231"/>
      <c r="T282" s="231"/>
      <c r="U282" s="231"/>
      <c r="V282" s="95"/>
    </row>
    <row r="283">
      <c r="A283" s="231"/>
      <c r="B283" s="240"/>
      <c r="C283" s="231"/>
      <c r="D283" s="231"/>
      <c r="E283" s="231"/>
      <c r="F283" s="231"/>
      <c r="G283" s="231"/>
      <c r="H283" s="231"/>
      <c r="I283" s="231"/>
      <c r="J283" s="231"/>
      <c r="K283" s="231"/>
      <c r="L283" s="231"/>
      <c r="M283" s="231"/>
      <c r="N283" s="231"/>
      <c r="O283" s="231"/>
      <c r="P283" s="231"/>
      <c r="Q283" s="231"/>
      <c r="R283" s="231"/>
      <c r="S283" s="231"/>
      <c r="T283" s="231"/>
      <c r="U283" s="231"/>
      <c r="V283" s="95"/>
    </row>
    <row r="284">
      <c r="A284" s="231"/>
      <c r="B284" s="240"/>
      <c r="C284" s="231"/>
      <c r="D284" s="231"/>
      <c r="E284" s="231"/>
      <c r="F284" s="231"/>
      <c r="G284" s="231"/>
      <c r="H284" s="231"/>
      <c r="I284" s="231"/>
      <c r="J284" s="231"/>
      <c r="K284" s="231"/>
      <c r="L284" s="231"/>
      <c r="M284" s="231"/>
      <c r="N284" s="231"/>
      <c r="O284" s="231"/>
      <c r="P284" s="231"/>
      <c r="Q284" s="231"/>
      <c r="R284" s="231"/>
      <c r="S284" s="231"/>
      <c r="T284" s="231"/>
      <c r="U284" s="231"/>
      <c r="V284" s="95"/>
    </row>
    <row r="285">
      <c r="A285" s="231"/>
      <c r="B285" s="240"/>
      <c r="C285" s="231"/>
      <c r="D285" s="231"/>
      <c r="E285" s="231"/>
      <c r="F285" s="231"/>
      <c r="G285" s="231"/>
      <c r="H285" s="231"/>
      <c r="I285" s="231"/>
      <c r="J285" s="231"/>
      <c r="K285" s="231"/>
      <c r="L285" s="231"/>
      <c r="M285" s="231"/>
      <c r="N285" s="231"/>
      <c r="O285" s="231"/>
      <c r="P285" s="231"/>
      <c r="Q285" s="231"/>
      <c r="R285" s="231"/>
      <c r="S285" s="231"/>
      <c r="T285" s="231"/>
      <c r="U285" s="231"/>
      <c r="V285" s="95"/>
    </row>
    <row r="286">
      <c r="A286" s="231"/>
      <c r="B286" s="240"/>
      <c r="C286" s="231"/>
      <c r="D286" s="231"/>
      <c r="E286" s="231"/>
      <c r="F286" s="231"/>
      <c r="G286" s="231"/>
      <c r="H286" s="231"/>
      <c r="I286" s="231"/>
      <c r="J286" s="231"/>
      <c r="K286" s="231"/>
      <c r="L286" s="231"/>
      <c r="M286" s="231"/>
      <c r="N286" s="231"/>
      <c r="O286" s="231"/>
      <c r="P286" s="231"/>
      <c r="Q286" s="231"/>
      <c r="R286" s="231"/>
      <c r="S286" s="231"/>
      <c r="T286" s="231"/>
      <c r="U286" s="231"/>
      <c r="V286" s="95"/>
    </row>
    <row r="287">
      <c r="A287" s="231"/>
      <c r="B287" s="240"/>
      <c r="C287" s="231"/>
      <c r="D287" s="231"/>
      <c r="E287" s="231"/>
      <c r="F287" s="231"/>
      <c r="G287" s="231"/>
      <c r="H287" s="231"/>
      <c r="I287" s="231"/>
      <c r="J287" s="231"/>
      <c r="K287" s="231"/>
      <c r="L287" s="231"/>
      <c r="M287" s="231"/>
      <c r="N287" s="231"/>
      <c r="O287" s="231"/>
      <c r="P287" s="231"/>
      <c r="Q287" s="231"/>
      <c r="R287" s="231"/>
      <c r="S287" s="231"/>
      <c r="T287" s="231"/>
      <c r="U287" s="231"/>
      <c r="V287" s="95"/>
    </row>
    <row r="288">
      <c r="A288" s="231"/>
      <c r="B288" s="240"/>
      <c r="C288" s="231"/>
      <c r="D288" s="231"/>
      <c r="E288" s="231"/>
      <c r="F288" s="231"/>
      <c r="G288" s="231"/>
      <c r="H288" s="231"/>
      <c r="I288" s="231"/>
      <c r="J288" s="231"/>
      <c r="K288" s="231"/>
      <c r="L288" s="231"/>
      <c r="M288" s="231"/>
      <c r="N288" s="231"/>
      <c r="O288" s="231"/>
      <c r="P288" s="231"/>
      <c r="Q288" s="231"/>
      <c r="R288" s="231"/>
      <c r="S288" s="231"/>
      <c r="T288" s="231"/>
      <c r="U288" s="231"/>
      <c r="V288" s="95"/>
    </row>
    <row r="289">
      <c r="A289" s="231"/>
      <c r="B289" s="240"/>
      <c r="C289" s="231"/>
      <c r="D289" s="231"/>
      <c r="E289" s="231"/>
      <c r="F289" s="231"/>
      <c r="G289" s="231"/>
      <c r="H289" s="231"/>
      <c r="I289" s="231"/>
      <c r="J289" s="231"/>
      <c r="K289" s="231"/>
      <c r="L289" s="231"/>
      <c r="M289" s="231"/>
      <c r="N289" s="231"/>
      <c r="O289" s="231"/>
      <c r="P289" s="231"/>
      <c r="Q289" s="231"/>
      <c r="R289" s="231"/>
      <c r="S289" s="231"/>
      <c r="T289" s="231"/>
      <c r="U289" s="231"/>
      <c r="V289" s="95"/>
    </row>
    <row r="290">
      <c r="A290" s="231"/>
      <c r="B290" s="240"/>
      <c r="C290" s="231"/>
      <c r="D290" s="231"/>
      <c r="E290" s="231"/>
      <c r="F290" s="231"/>
      <c r="G290" s="231"/>
      <c r="H290" s="231"/>
      <c r="I290" s="231"/>
      <c r="J290" s="231"/>
      <c r="K290" s="231"/>
      <c r="L290" s="231"/>
      <c r="M290" s="231"/>
      <c r="N290" s="231"/>
      <c r="O290" s="231"/>
      <c r="P290" s="231"/>
      <c r="Q290" s="231"/>
      <c r="R290" s="231"/>
      <c r="S290" s="231"/>
      <c r="T290" s="231"/>
      <c r="U290" s="231"/>
      <c r="V290" s="95"/>
    </row>
    <row r="291">
      <c r="A291" s="231"/>
      <c r="B291" s="240"/>
      <c r="C291" s="231"/>
      <c r="D291" s="231"/>
      <c r="E291" s="231"/>
      <c r="F291" s="231"/>
      <c r="G291" s="231"/>
      <c r="H291" s="231"/>
      <c r="I291" s="231"/>
      <c r="J291" s="231"/>
      <c r="K291" s="231"/>
      <c r="L291" s="231"/>
      <c r="M291" s="231"/>
      <c r="N291" s="231"/>
      <c r="O291" s="231"/>
      <c r="P291" s="231"/>
      <c r="Q291" s="231"/>
      <c r="R291" s="231"/>
      <c r="S291" s="231"/>
      <c r="T291" s="231"/>
      <c r="U291" s="231"/>
      <c r="V291" s="95"/>
    </row>
    <row r="292">
      <c r="A292" s="231"/>
      <c r="B292" s="240"/>
      <c r="C292" s="231"/>
      <c r="D292" s="231"/>
      <c r="E292" s="231"/>
      <c r="F292" s="231"/>
      <c r="G292" s="231"/>
      <c r="H292" s="231"/>
      <c r="I292" s="231"/>
      <c r="J292" s="231"/>
      <c r="K292" s="231"/>
      <c r="L292" s="231"/>
      <c r="M292" s="231"/>
      <c r="N292" s="231"/>
      <c r="O292" s="231"/>
      <c r="P292" s="231"/>
      <c r="Q292" s="231"/>
      <c r="R292" s="231"/>
      <c r="S292" s="231"/>
      <c r="T292" s="231"/>
      <c r="U292" s="231"/>
      <c r="V292" s="95"/>
    </row>
    <row r="293">
      <c r="A293" s="231"/>
      <c r="B293" s="240"/>
      <c r="C293" s="231"/>
      <c r="D293" s="231"/>
      <c r="E293" s="231"/>
      <c r="F293" s="231"/>
      <c r="G293" s="231"/>
      <c r="H293" s="231"/>
      <c r="I293" s="231"/>
      <c r="J293" s="231"/>
      <c r="K293" s="231"/>
      <c r="L293" s="231"/>
      <c r="M293" s="231"/>
      <c r="N293" s="231"/>
      <c r="O293" s="231"/>
      <c r="P293" s="231"/>
      <c r="Q293" s="231"/>
      <c r="R293" s="231"/>
      <c r="S293" s="231"/>
      <c r="T293" s="231"/>
      <c r="U293" s="231"/>
      <c r="V293" s="95"/>
    </row>
    <row r="294">
      <c r="A294" s="231"/>
      <c r="B294" s="240"/>
      <c r="C294" s="231"/>
      <c r="D294" s="231"/>
      <c r="E294" s="231"/>
      <c r="F294" s="231"/>
      <c r="G294" s="231"/>
      <c r="H294" s="231"/>
      <c r="I294" s="231"/>
      <c r="J294" s="231"/>
      <c r="K294" s="231"/>
      <c r="L294" s="231"/>
      <c r="M294" s="231"/>
      <c r="N294" s="231"/>
      <c r="O294" s="231"/>
      <c r="P294" s="231"/>
      <c r="Q294" s="231"/>
      <c r="R294" s="231"/>
      <c r="S294" s="231"/>
      <c r="T294" s="231"/>
      <c r="U294" s="231"/>
      <c r="V294" s="95"/>
    </row>
    <row r="295">
      <c r="A295" s="231"/>
      <c r="B295" s="240"/>
      <c r="C295" s="231"/>
      <c r="D295" s="231"/>
      <c r="E295" s="231"/>
      <c r="F295" s="231"/>
      <c r="G295" s="231"/>
      <c r="H295" s="231"/>
      <c r="I295" s="231"/>
      <c r="J295" s="231"/>
      <c r="K295" s="231"/>
      <c r="L295" s="231"/>
      <c r="M295" s="231"/>
      <c r="N295" s="231"/>
      <c r="O295" s="231"/>
      <c r="P295" s="231"/>
      <c r="Q295" s="231"/>
      <c r="R295" s="231"/>
      <c r="S295" s="231"/>
      <c r="T295" s="231"/>
      <c r="U295" s="231"/>
      <c r="V295" s="95"/>
    </row>
    <row r="296">
      <c r="A296" s="231"/>
      <c r="B296" s="240"/>
      <c r="C296" s="231"/>
      <c r="D296" s="231"/>
      <c r="E296" s="231"/>
      <c r="F296" s="231"/>
      <c r="G296" s="231"/>
      <c r="H296" s="231"/>
      <c r="I296" s="231"/>
      <c r="J296" s="231"/>
      <c r="K296" s="231"/>
      <c r="L296" s="231"/>
      <c r="M296" s="231"/>
      <c r="N296" s="231"/>
      <c r="O296" s="231"/>
      <c r="P296" s="231"/>
      <c r="Q296" s="231"/>
      <c r="R296" s="231"/>
      <c r="S296" s="231"/>
      <c r="T296" s="231"/>
      <c r="U296" s="231"/>
      <c r="V296" s="95"/>
    </row>
    <row r="297">
      <c r="A297" s="231"/>
      <c r="B297" s="240"/>
      <c r="C297" s="231"/>
      <c r="D297" s="231"/>
      <c r="E297" s="231"/>
      <c r="F297" s="231"/>
      <c r="G297" s="231"/>
      <c r="H297" s="231"/>
      <c r="I297" s="231"/>
      <c r="J297" s="231"/>
      <c r="K297" s="231"/>
      <c r="L297" s="231"/>
      <c r="M297" s="231"/>
      <c r="N297" s="231"/>
      <c r="O297" s="231"/>
      <c r="P297" s="231"/>
      <c r="Q297" s="231"/>
      <c r="R297" s="231"/>
      <c r="S297" s="231"/>
      <c r="T297" s="231"/>
      <c r="U297" s="231"/>
      <c r="V297" s="95"/>
    </row>
    <row r="298">
      <c r="A298" s="231"/>
      <c r="B298" s="240"/>
      <c r="C298" s="231"/>
      <c r="D298" s="231"/>
      <c r="E298" s="231"/>
      <c r="F298" s="231"/>
      <c r="G298" s="231"/>
      <c r="H298" s="231"/>
      <c r="I298" s="231"/>
      <c r="J298" s="231"/>
      <c r="K298" s="231"/>
      <c r="L298" s="231"/>
      <c r="M298" s="231"/>
      <c r="N298" s="231"/>
      <c r="O298" s="231"/>
      <c r="P298" s="231"/>
      <c r="Q298" s="231"/>
      <c r="R298" s="231"/>
      <c r="S298" s="231"/>
      <c r="T298" s="231"/>
      <c r="U298" s="231"/>
      <c r="V298" s="95"/>
    </row>
    <row r="299">
      <c r="A299" s="231"/>
      <c r="B299" s="240"/>
      <c r="C299" s="231"/>
      <c r="D299" s="231"/>
      <c r="E299" s="231"/>
      <c r="F299" s="231"/>
      <c r="G299" s="231"/>
      <c r="H299" s="231"/>
      <c r="I299" s="231"/>
      <c r="J299" s="231"/>
      <c r="K299" s="231"/>
      <c r="L299" s="231"/>
      <c r="M299" s="231"/>
      <c r="N299" s="231"/>
      <c r="O299" s="231"/>
      <c r="P299" s="231"/>
      <c r="Q299" s="231"/>
      <c r="R299" s="231"/>
      <c r="S299" s="231"/>
      <c r="T299" s="231"/>
      <c r="U299" s="231"/>
      <c r="V299" s="95"/>
    </row>
    <row r="300">
      <c r="A300" s="231"/>
      <c r="B300" s="240"/>
      <c r="C300" s="231"/>
      <c r="D300" s="231"/>
      <c r="E300" s="231"/>
      <c r="F300" s="231"/>
      <c r="G300" s="231"/>
      <c r="H300" s="231"/>
      <c r="I300" s="231"/>
      <c r="J300" s="231"/>
      <c r="K300" s="231"/>
      <c r="L300" s="231"/>
      <c r="M300" s="231"/>
      <c r="N300" s="231"/>
      <c r="O300" s="231"/>
      <c r="P300" s="231"/>
      <c r="Q300" s="231"/>
      <c r="R300" s="231"/>
      <c r="S300" s="231"/>
      <c r="T300" s="231"/>
      <c r="U300" s="231"/>
      <c r="V300" s="95"/>
    </row>
    <row r="301">
      <c r="A301" s="231"/>
      <c r="B301" s="240"/>
      <c r="C301" s="231"/>
      <c r="D301" s="231"/>
      <c r="E301" s="231"/>
      <c r="F301" s="231"/>
      <c r="G301" s="231"/>
      <c r="H301" s="231"/>
      <c r="I301" s="231"/>
      <c r="J301" s="231"/>
      <c r="K301" s="231"/>
      <c r="L301" s="231"/>
      <c r="M301" s="231"/>
      <c r="N301" s="231"/>
      <c r="O301" s="231"/>
      <c r="P301" s="231"/>
      <c r="Q301" s="231"/>
      <c r="R301" s="231"/>
      <c r="S301" s="231"/>
      <c r="T301" s="231"/>
      <c r="U301" s="231"/>
      <c r="V301" s="95"/>
    </row>
    <row r="302">
      <c r="A302" s="231"/>
      <c r="B302" s="240"/>
      <c r="C302" s="231"/>
      <c r="D302" s="231"/>
      <c r="E302" s="231"/>
      <c r="F302" s="231"/>
      <c r="G302" s="231"/>
      <c r="H302" s="231"/>
      <c r="I302" s="231"/>
      <c r="J302" s="231"/>
      <c r="K302" s="231"/>
      <c r="L302" s="231"/>
      <c r="M302" s="231"/>
      <c r="N302" s="231"/>
      <c r="O302" s="231"/>
      <c r="P302" s="231"/>
      <c r="Q302" s="231"/>
      <c r="R302" s="231"/>
      <c r="S302" s="231"/>
      <c r="T302" s="231"/>
      <c r="U302" s="231"/>
      <c r="V302" s="95"/>
    </row>
    <row r="303">
      <c r="A303" s="231"/>
      <c r="B303" s="240"/>
      <c r="C303" s="231"/>
      <c r="D303" s="231"/>
      <c r="E303" s="231"/>
      <c r="F303" s="231"/>
      <c r="G303" s="231"/>
      <c r="H303" s="231"/>
      <c r="I303" s="231"/>
      <c r="J303" s="231"/>
      <c r="K303" s="231"/>
      <c r="L303" s="231"/>
      <c r="M303" s="231"/>
      <c r="N303" s="231"/>
      <c r="O303" s="231"/>
      <c r="P303" s="231"/>
      <c r="Q303" s="231"/>
      <c r="R303" s="231"/>
      <c r="S303" s="231"/>
      <c r="T303" s="231"/>
      <c r="U303" s="231"/>
      <c r="V303" s="95"/>
    </row>
    <row r="304">
      <c r="A304" s="231"/>
      <c r="B304" s="240"/>
      <c r="C304" s="231"/>
      <c r="D304" s="231"/>
      <c r="E304" s="231"/>
      <c r="F304" s="231"/>
      <c r="G304" s="231"/>
      <c r="H304" s="231"/>
      <c r="I304" s="231"/>
      <c r="J304" s="231"/>
      <c r="K304" s="231"/>
      <c r="L304" s="231"/>
      <c r="M304" s="231"/>
      <c r="N304" s="231"/>
      <c r="O304" s="231"/>
      <c r="P304" s="231"/>
      <c r="Q304" s="231"/>
      <c r="R304" s="231"/>
      <c r="S304" s="231"/>
      <c r="T304" s="231"/>
      <c r="U304" s="231"/>
      <c r="V304" s="95"/>
    </row>
    <row r="305">
      <c r="A305" s="231"/>
      <c r="B305" s="240"/>
      <c r="C305" s="231"/>
      <c r="D305" s="231"/>
      <c r="E305" s="231"/>
      <c r="F305" s="231"/>
      <c r="G305" s="231"/>
      <c r="H305" s="231"/>
      <c r="I305" s="231"/>
      <c r="J305" s="231"/>
      <c r="K305" s="231"/>
      <c r="L305" s="231"/>
      <c r="M305" s="231"/>
      <c r="N305" s="231"/>
      <c r="O305" s="231"/>
      <c r="P305" s="231"/>
      <c r="Q305" s="231"/>
      <c r="R305" s="231"/>
      <c r="S305" s="231"/>
      <c r="T305" s="231"/>
      <c r="U305" s="231"/>
      <c r="V305" s="95"/>
    </row>
    <row r="306">
      <c r="A306" s="231"/>
      <c r="B306" s="240"/>
      <c r="C306" s="231"/>
      <c r="D306" s="231"/>
      <c r="E306" s="231"/>
      <c r="F306" s="231"/>
      <c r="G306" s="231"/>
      <c r="H306" s="231"/>
      <c r="I306" s="231"/>
      <c r="J306" s="231"/>
      <c r="K306" s="231"/>
      <c r="L306" s="231"/>
      <c r="M306" s="231"/>
      <c r="N306" s="231"/>
      <c r="O306" s="231"/>
      <c r="P306" s="231"/>
      <c r="Q306" s="231"/>
      <c r="R306" s="231"/>
      <c r="S306" s="231"/>
      <c r="T306" s="231"/>
      <c r="U306" s="231"/>
      <c r="V306" s="95"/>
    </row>
    <row r="307">
      <c r="A307" s="231"/>
      <c r="B307" s="240"/>
      <c r="C307" s="231"/>
      <c r="D307" s="231"/>
      <c r="E307" s="231"/>
      <c r="F307" s="231"/>
      <c r="G307" s="231"/>
      <c r="H307" s="231"/>
      <c r="I307" s="231"/>
      <c r="J307" s="231"/>
      <c r="K307" s="231"/>
      <c r="L307" s="231"/>
      <c r="M307" s="231"/>
      <c r="N307" s="231"/>
      <c r="O307" s="231"/>
      <c r="P307" s="231"/>
      <c r="Q307" s="231"/>
      <c r="R307" s="231"/>
      <c r="S307" s="231"/>
      <c r="T307" s="231"/>
      <c r="U307" s="231"/>
      <c r="V307" s="95"/>
    </row>
    <row r="308">
      <c r="A308" s="231"/>
      <c r="B308" s="240"/>
      <c r="C308" s="231"/>
      <c r="D308" s="231"/>
      <c r="E308" s="231"/>
      <c r="F308" s="231"/>
      <c r="G308" s="231"/>
      <c r="H308" s="231"/>
      <c r="I308" s="231"/>
      <c r="J308" s="231"/>
      <c r="K308" s="231"/>
      <c r="L308" s="231"/>
      <c r="M308" s="231"/>
      <c r="N308" s="231"/>
      <c r="O308" s="231"/>
      <c r="P308" s="231"/>
      <c r="Q308" s="231"/>
      <c r="R308" s="231"/>
      <c r="S308" s="231"/>
      <c r="T308" s="231"/>
      <c r="U308" s="231"/>
      <c r="V308" s="95"/>
    </row>
    <row r="309">
      <c r="A309" s="231"/>
      <c r="B309" s="240"/>
      <c r="C309" s="231"/>
      <c r="D309" s="231"/>
      <c r="E309" s="231"/>
      <c r="F309" s="231"/>
      <c r="G309" s="231"/>
      <c r="H309" s="231"/>
      <c r="I309" s="231"/>
      <c r="J309" s="231"/>
      <c r="K309" s="231"/>
      <c r="L309" s="231"/>
      <c r="M309" s="231"/>
      <c r="N309" s="231"/>
      <c r="O309" s="231"/>
      <c r="P309" s="231"/>
      <c r="Q309" s="231"/>
      <c r="R309" s="231"/>
      <c r="S309" s="231"/>
      <c r="T309" s="231"/>
      <c r="U309" s="231"/>
      <c r="V309" s="95"/>
    </row>
    <row r="310">
      <c r="A310" s="231"/>
      <c r="B310" s="240"/>
      <c r="C310" s="231"/>
      <c r="D310" s="231"/>
      <c r="E310" s="231"/>
      <c r="F310" s="231"/>
      <c r="G310" s="231"/>
      <c r="H310" s="231"/>
      <c r="I310" s="231"/>
      <c r="J310" s="231"/>
      <c r="K310" s="231"/>
      <c r="L310" s="231"/>
      <c r="M310" s="231"/>
      <c r="N310" s="231"/>
      <c r="O310" s="231"/>
      <c r="P310" s="231"/>
      <c r="Q310" s="231"/>
      <c r="R310" s="231"/>
      <c r="S310" s="231"/>
      <c r="T310" s="231"/>
      <c r="U310" s="231"/>
      <c r="V310" s="95"/>
    </row>
    <row r="311">
      <c r="A311" s="231"/>
      <c r="B311" s="240"/>
      <c r="C311" s="231"/>
      <c r="D311" s="231"/>
      <c r="E311" s="231"/>
      <c r="F311" s="231"/>
      <c r="G311" s="231"/>
      <c r="H311" s="231"/>
      <c r="I311" s="231"/>
      <c r="J311" s="231"/>
      <c r="K311" s="231"/>
      <c r="L311" s="231"/>
      <c r="M311" s="231"/>
      <c r="N311" s="231"/>
      <c r="O311" s="231"/>
      <c r="P311" s="231"/>
      <c r="Q311" s="231"/>
      <c r="R311" s="231"/>
      <c r="S311" s="231"/>
      <c r="T311" s="231"/>
      <c r="U311" s="231"/>
      <c r="V311" s="95"/>
    </row>
    <row r="312">
      <c r="A312" s="231"/>
      <c r="B312" s="240"/>
      <c r="C312" s="231"/>
      <c r="D312" s="231"/>
      <c r="E312" s="231"/>
      <c r="F312" s="231"/>
      <c r="G312" s="231"/>
      <c r="H312" s="231"/>
      <c r="I312" s="231"/>
      <c r="J312" s="231"/>
      <c r="K312" s="231"/>
      <c r="L312" s="231"/>
      <c r="M312" s="231"/>
      <c r="N312" s="231"/>
      <c r="O312" s="231"/>
      <c r="P312" s="231"/>
      <c r="Q312" s="231"/>
      <c r="R312" s="231"/>
      <c r="S312" s="231"/>
      <c r="T312" s="231"/>
      <c r="U312" s="231"/>
      <c r="V312" s="95"/>
    </row>
    <row r="313">
      <c r="A313" s="231"/>
      <c r="B313" s="240"/>
      <c r="C313" s="231"/>
      <c r="D313" s="231"/>
      <c r="E313" s="231"/>
      <c r="F313" s="231"/>
      <c r="G313" s="231"/>
      <c r="H313" s="231"/>
      <c r="I313" s="231"/>
      <c r="J313" s="231"/>
      <c r="K313" s="231"/>
      <c r="L313" s="231"/>
      <c r="M313" s="231"/>
      <c r="N313" s="231"/>
      <c r="O313" s="231"/>
      <c r="P313" s="231"/>
      <c r="Q313" s="231"/>
      <c r="R313" s="231"/>
      <c r="S313" s="231"/>
      <c r="T313" s="231"/>
      <c r="U313" s="231"/>
      <c r="V313" s="95"/>
    </row>
    <row r="314">
      <c r="A314" s="231"/>
      <c r="B314" s="240"/>
      <c r="C314" s="231"/>
      <c r="D314" s="231"/>
      <c r="E314" s="231"/>
      <c r="F314" s="231"/>
      <c r="G314" s="231"/>
      <c r="H314" s="231"/>
      <c r="I314" s="231"/>
      <c r="J314" s="231"/>
      <c r="K314" s="231"/>
      <c r="L314" s="231"/>
      <c r="M314" s="231"/>
      <c r="N314" s="231"/>
      <c r="O314" s="231"/>
      <c r="P314" s="231"/>
      <c r="Q314" s="231"/>
      <c r="R314" s="231"/>
      <c r="S314" s="231"/>
      <c r="T314" s="231"/>
      <c r="U314" s="231"/>
      <c r="V314" s="95"/>
    </row>
    <row r="315">
      <c r="A315" s="231"/>
      <c r="B315" s="240"/>
      <c r="C315" s="231"/>
      <c r="D315" s="231"/>
      <c r="E315" s="231"/>
      <c r="F315" s="231"/>
      <c r="G315" s="231"/>
      <c r="H315" s="231"/>
      <c r="I315" s="231"/>
      <c r="J315" s="231"/>
      <c r="K315" s="231"/>
      <c r="L315" s="231"/>
      <c r="M315" s="231"/>
      <c r="N315" s="231"/>
      <c r="O315" s="231"/>
      <c r="P315" s="231"/>
      <c r="Q315" s="231"/>
      <c r="R315" s="231"/>
      <c r="S315" s="231"/>
      <c r="T315" s="231"/>
      <c r="U315" s="231"/>
      <c r="V315" s="95"/>
    </row>
    <row r="316">
      <c r="A316" s="231"/>
      <c r="B316" s="240"/>
      <c r="C316" s="231"/>
      <c r="D316" s="231"/>
      <c r="E316" s="231"/>
      <c r="F316" s="231"/>
      <c r="G316" s="231"/>
      <c r="H316" s="231"/>
      <c r="I316" s="231"/>
      <c r="J316" s="231"/>
      <c r="K316" s="231"/>
      <c r="L316" s="231"/>
      <c r="M316" s="231"/>
      <c r="N316" s="231"/>
      <c r="O316" s="231"/>
      <c r="P316" s="231"/>
      <c r="Q316" s="231"/>
      <c r="R316" s="231"/>
      <c r="S316" s="231"/>
      <c r="T316" s="231"/>
      <c r="U316" s="231"/>
      <c r="V316" s="95"/>
    </row>
    <row r="317">
      <c r="A317" s="231"/>
      <c r="B317" s="240"/>
      <c r="C317" s="231"/>
      <c r="D317" s="231"/>
      <c r="E317" s="231"/>
      <c r="F317" s="231"/>
      <c r="G317" s="231"/>
      <c r="H317" s="231"/>
      <c r="I317" s="231"/>
      <c r="J317" s="231"/>
      <c r="K317" s="231"/>
      <c r="L317" s="231"/>
      <c r="M317" s="231"/>
      <c r="N317" s="231"/>
      <c r="O317" s="231"/>
      <c r="P317" s="231"/>
      <c r="Q317" s="231"/>
      <c r="R317" s="231"/>
      <c r="S317" s="231"/>
      <c r="T317" s="231"/>
      <c r="U317" s="231"/>
      <c r="V317" s="95"/>
    </row>
    <row r="318">
      <c r="A318" s="231"/>
      <c r="B318" s="240"/>
      <c r="C318" s="231"/>
      <c r="D318" s="231"/>
      <c r="E318" s="231"/>
      <c r="F318" s="231"/>
      <c r="G318" s="231"/>
      <c r="H318" s="231"/>
      <c r="I318" s="231"/>
      <c r="J318" s="231"/>
      <c r="K318" s="231"/>
      <c r="L318" s="231"/>
      <c r="M318" s="231"/>
      <c r="N318" s="231"/>
      <c r="O318" s="231"/>
      <c r="P318" s="231"/>
      <c r="Q318" s="231"/>
      <c r="R318" s="231"/>
      <c r="S318" s="231"/>
      <c r="T318" s="231"/>
      <c r="U318" s="231"/>
      <c r="V318" s="95"/>
    </row>
    <row r="319">
      <c r="A319" s="231"/>
      <c r="B319" s="240"/>
      <c r="C319" s="231"/>
      <c r="D319" s="231"/>
      <c r="E319" s="231"/>
      <c r="F319" s="231"/>
      <c r="G319" s="231"/>
      <c r="H319" s="231"/>
      <c r="I319" s="231"/>
      <c r="J319" s="231"/>
      <c r="K319" s="231"/>
      <c r="L319" s="231"/>
      <c r="M319" s="231"/>
      <c r="N319" s="231"/>
      <c r="O319" s="231"/>
      <c r="P319" s="231"/>
      <c r="Q319" s="231"/>
      <c r="R319" s="231"/>
      <c r="S319" s="231"/>
      <c r="T319" s="231"/>
      <c r="U319" s="231"/>
      <c r="V319" s="95"/>
    </row>
    <row r="320">
      <c r="A320" s="231"/>
      <c r="B320" s="240"/>
      <c r="C320" s="231"/>
      <c r="D320" s="231"/>
      <c r="E320" s="231"/>
      <c r="F320" s="231"/>
      <c r="G320" s="231"/>
      <c r="H320" s="231"/>
      <c r="I320" s="231"/>
      <c r="J320" s="231"/>
      <c r="K320" s="231"/>
      <c r="L320" s="231"/>
      <c r="M320" s="231"/>
      <c r="N320" s="231"/>
      <c r="O320" s="231"/>
      <c r="P320" s="231"/>
      <c r="Q320" s="231"/>
      <c r="R320" s="231"/>
      <c r="S320" s="231"/>
      <c r="T320" s="231"/>
      <c r="U320" s="231"/>
      <c r="V320" s="95"/>
    </row>
    <row r="321">
      <c r="A321" s="231"/>
      <c r="B321" s="240"/>
      <c r="C321" s="231"/>
      <c r="D321" s="231"/>
      <c r="E321" s="231"/>
      <c r="F321" s="231"/>
      <c r="G321" s="231"/>
      <c r="H321" s="231"/>
      <c r="I321" s="231"/>
      <c r="J321" s="231"/>
      <c r="K321" s="231"/>
      <c r="L321" s="231"/>
      <c r="M321" s="231"/>
      <c r="N321" s="231"/>
      <c r="O321" s="231"/>
      <c r="P321" s="231"/>
      <c r="Q321" s="231"/>
      <c r="R321" s="231"/>
      <c r="S321" s="231"/>
      <c r="T321" s="231"/>
      <c r="U321" s="231"/>
      <c r="V321" s="95"/>
    </row>
    <row r="322">
      <c r="A322" s="231"/>
      <c r="B322" s="240"/>
      <c r="C322" s="231"/>
      <c r="D322" s="231"/>
      <c r="E322" s="231"/>
      <c r="F322" s="231"/>
      <c r="G322" s="231"/>
      <c r="H322" s="231"/>
      <c r="I322" s="231"/>
      <c r="J322" s="231"/>
      <c r="K322" s="231"/>
      <c r="L322" s="231"/>
      <c r="M322" s="231"/>
      <c r="N322" s="231"/>
      <c r="O322" s="231"/>
      <c r="P322" s="231"/>
      <c r="Q322" s="231"/>
      <c r="R322" s="231"/>
      <c r="S322" s="231"/>
      <c r="T322" s="231"/>
      <c r="U322" s="231"/>
      <c r="V322" s="95"/>
    </row>
    <row r="323">
      <c r="A323" s="231"/>
      <c r="B323" s="240"/>
      <c r="C323" s="231"/>
      <c r="D323" s="231"/>
      <c r="E323" s="231"/>
      <c r="F323" s="231"/>
      <c r="G323" s="231"/>
      <c r="H323" s="231"/>
      <c r="I323" s="231"/>
      <c r="J323" s="231"/>
      <c r="K323" s="231"/>
      <c r="L323" s="231"/>
      <c r="M323" s="231"/>
      <c r="N323" s="231"/>
      <c r="O323" s="231"/>
      <c r="P323" s="231"/>
      <c r="Q323" s="231"/>
      <c r="R323" s="231"/>
      <c r="S323" s="231"/>
      <c r="T323" s="231"/>
      <c r="U323" s="231"/>
      <c r="V323" s="95"/>
    </row>
    <row r="324">
      <c r="A324" s="231"/>
      <c r="B324" s="240"/>
      <c r="C324" s="231"/>
      <c r="D324" s="231"/>
      <c r="E324" s="231"/>
      <c r="F324" s="231"/>
      <c r="G324" s="231"/>
      <c r="H324" s="231"/>
      <c r="I324" s="231"/>
      <c r="J324" s="231"/>
      <c r="K324" s="231"/>
      <c r="L324" s="231"/>
      <c r="M324" s="231"/>
      <c r="N324" s="231"/>
      <c r="O324" s="231"/>
      <c r="P324" s="231"/>
      <c r="Q324" s="231"/>
      <c r="R324" s="231"/>
      <c r="S324" s="231"/>
      <c r="T324" s="231"/>
      <c r="U324" s="231"/>
      <c r="V324" s="95"/>
    </row>
    <row r="325">
      <c r="A325" s="231"/>
      <c r="B325" s="240"/>
      <c r="C325" s="231"/>
      <c r="D325" s="231"/>
      <c r="E325" s="231"/>
      <c r="F325" s="231"/>
      <c r="G325" s="231"/>
      <c r="H325" s="231"/>
      <c r="I325" s="231"/>
      <c r="J325" s="231"/>
      <c r="K325" s="231"/>
      <c r="L325" s="231"/>
      <c r="M325" s="231"/>
      <c r="N325" s="231"/>
      <c r="O325" s="231"/>
      <c r="P325" s="231"/>
      <c r="Q325" s="231"/>
      <c r="R325" s="231"/>
      <c r="S325" s="231"/>
      <c r="T325" s="231"/>
      <c r="U325" s="231"/>
      <c r="V325" s="95"/>
    </row>
    <row r="326">
      <c r="A326" s="231"/>
      <c r="B326" s="240"/>
      <c r="C326" s="231"/>
      <c r="D326" s="231"/>
      <c r="E326" s="231"/>
      <c r="F326" s="231"/>
      <c r="G326" s="231"/>
      <c r="H326" s="231"/>
      <c r="I326" s="231"/>
      <c r="J326" s="231"/>
      <c r="K326" s="231"/>
      <c r="L326" s="231"/>
      <c r="M326" s="231"/>
      <c r="N326" s="231"/>
      <c r="O326" s="231"/>
      <c r="P326" s="231"/>
      <c r="Q326" s="231"/>
      <c r="R326" s="231"/>
      <c r="S326" s="231"/>
      <c r="T326" s="231"/>
      <c r="U326" s="231"/>
      <c r="V326" s="95"/>
    </row>
    <row r="327">
      <c r="A327" s="231"/>
      <c r="B327" s="240"/>
      <c r="C327" s="231"/>
      <c r="D327" s="231"/>
      <c r="E327" s="231"/>
      <c r="F327" s="231"/>
      <c r="G327" s="231"/>
      <c r="H327" s="231"/>
      <c r="I327" s="231"/>
      <c r="J327" s="231"/>
      <c r="K327" s="231"/>
      <c r="L327" s="231"/>
      <c r="M327" s="231"/>
      <c r="N327" s="231"/>
      <c r="O327" s="231"/>
      <c r="P327" s="231"/>
      <c r="Q327" s="231"/>
      <c r="R327" s="231"/>
      <c r="S327" s="231"/>
      <c r="T327" s="231"/>
      <c r="U327" s="231"/>
      <c r="V327" s="95"/>
    </row>
    <row r="328">
      <c r="A328" s="231"/>
      <c r="B328" s="240"/>
      <c r="C328" s="231"/>
      <c r="D328" s="231"/>
      <c r="E328" s="231"/>
      <c r="F328" s="231"/>
      <c r="G328" s="231"/>
      <c r="H328" s="231"/>
      <c r="I328" s="231"/>
      <c r="J328" s="231"/>
      <c r="K328" s="231"/>
      <c r="L328" s="231"/>
      <c r="M328" s="231"/>
      <c r="N328" s="231"/>
      <c r="O328" s="231"/>
      <c r="P328" s="231"/>
      <c r="Q328" s="231"/>
      <c r="R328" s="231"/>
      <c r="S328" s="231"/>
      <c r="T328" s="231"/>
      <c r="U328" s="231"/>
      <c r="V328" s="95"/>
    </row>
    <row r="329">
      <c r="A329" s="231"/>
      <c r="B329" s="240"/>
      <c r="C329" s="231"/>
      <c r="D329" s="231"/>
      <c r="E329" s="231"/>
      <c r="F329" s="231"/>
      <c r="G329" s="231"/>
      <c r="H329" s="231"/>
      <c r="I329" s="231"/>
      <c r="J329" s="231"/>
      <c r="K329" s="231"/>
      <c r="L329" s="231"/>
      <c r="M329" s="231"/>
      <c r="N329" s="231"/>
      <c r="O329" s="231"/>
      <c r="P329" s="231"/>
      <c r="Q329" s="231"/>
      <c r="R329" s="231"/>
      <c r="S329" s="231"/>
      <c r="T329" s="231"/>
      <c r="U329" s="231"/>
      <c r="V329" s="95"/>
    </row>
    <row r="330">
      <c r="A330" s="231"/>
      <c r="B330" s="240"/>
      <c r="C330" s="231"/>
      <c r="D330" s="231"/>
      <c r="E330" s="231"/>
      <c r="F330" s="231"/>
      <c r="G330" s="231"/>
      <c r="H330" s="231"/>
      <c r="I330" s="231"/>
      <c r="J330" s="231"/>
      <c r="K330" s="231"/>
      <c r="L330" s="231"/>
      <c r="M330" s="231"/>
      <c r="N330" s="231"/>
      <c r="O330" s="231"/>
      <c r="P330" s="231"/>
      <c r="Q330" s="231"/>
      <c r="R330" s="231"/>
      <c r="S330" s="231"/>
      <c r="T330" s="231"/>
      <c r="U330" s="231"/>
      <c r="V330" s="95"/>
    </row>
    <row r="331">
      <c r="A331" s="231"/>
      <c r="B331" s="240"/>
      <c r="C331" s="231"/>
      <c r="D331" s="231"/>
      <c r="E331" s="231"/>
      <c r="F331" s="231"/>
      <c r="G331" s="231"/>
      <c r="H331" s="231"/>
      <c r="I331" s="231"/>
      <c r="J331" s="231"/>
      <c r="K331" s="231"/>
      <c r="L331" s="231"/>
      <c r="M331" s="231"/>
      <c r="N331" s="231"/>
      <c r="O331" s="231"/>
      <c r="P331" s="231"/>
      <c r="Q331" s="231"/>
      <c r="R331" s="231"/>
      <c r="S331" s="231"/>
      <c r="T331" s="231"/>
      <c r="U331" s="231"/>
      <c r="V331" s="95"/>
    </row>
    <row r="332">
      <c r="A332" s="231"/>
      <c r="B332" s="240"/>
      <c r="C332" s="231"/>
      <c r="D332" s="231"/>
      <c r="E332" s="231"/>
      <c r="F332" s="231"/>
      <c r="G332" s="231"/>
      <c r="H332" s="231"/>
      <c r="I332" s="231"/>
      <c r="J332" s="231"/>
      <c r="K332" s="231"/>
      <c r="L332" s="231"/>
      <c r="M332" s="231"/>
      <c r="N332" s="231"/>
      <c r="O332" s="231"/>
      <c r="P332" s="231"/>
      <c r="Q332" s="231"/>
      <c r="R332" s="231"/>
      <c r="S332" s="231"/>
      <c r="T332" s="231"/>
      <c r="U332" s="231"/>
      <c r="V332" s="95"/>
    </row>
    <row r="333">
      <c r="A333" s="231"/>
      <c r="B333" s="240"/>
      <c r="C333" s="231"/>
      <c r="D333" s="231"/>
      <c r="E333" s="231"/>
      <c r="F333" s="231"/>
      <c r="G333" s="231"/>
      <c r="H333" s="231"/>
      <c r="I333" s="231"/>
      <c r="J333" s="231"/>
      <c r="K333" s="231"/>
      <c r="L333" s="231"/>
      <c r="M333" s="231"/>
      <c r="N333" s="231"/>
      <c r="O333" s="231"/>
      <c r="P333" s="231"/>
      <c r="Q333" s="231"/>
      <c r="R333" s="231"/>
      <c r="S333" s="231"/>
      <c r="T333" s="231"/>
      <c r="U333" s="231"/>
      <c r="V333" s="95"/>
    </row>
    <row r="334">
      <c r="A334" s="231"/>
      <c r="B334" s="240"/>
      <c r="C334" s="231"/>
      <c r="D334" s="231"/>
      <c r="E334" s="231"/>
      <c r="F334" s="231"/>
      <c r="G334" s="231"/>
      <c r="H334" s="231"/>
      <c r="I334" s="231"/>
      <c r="J334" s="231"/>
      <c r="K334" s="231"/>
      <c r="L334" s="231"/>
      <c r="M334" s="231"/>
      <c r="N334" s="231"/>
      <c r="O334" s="231"/>
      <c r="P334" s="231"/>
      <c r="Q334" s="231"/>
      <c r="R334" s="231"/>
      <c r="S334" s="231"/>
      <c r="T334" s="231"/>
      <c r="U334" s="231"/>
      <c r="V334" s="95"/>
    </row>
    <row r="335">
      <c r="A335" s="231"/>
      <c r="B335" s="240"/>
      <c r="C335" s="231"/>
      <c r="D335" s="231"/>
      <c r="E335" s="231"/>
      <c r="F335" s="231"/>
      <c r="G335" s="231"/>
      <c r="H335" s="231"/>
      <c r="I335" s="231"/>
      <c r="J335" s="231"/>
      <c r="K335" s="231"/>
      <c r="L335" s="231"/>
      <c r="M335" s="231"/>
      <c r="N335" s="231"/>
      <c r="O335" s="231"/>
      <c r="P335" s="231"/>
      <c r="Q335" s="231"/>
      <c r="R335" s="231"/>
      <c r="S335" s="231"/>
      <c r="T335" s="231"/>
      <c r="U335" s="231"/>
      <c r="V335" s="95"/>
    </row>
    <row r="336">
      <c r="A336" s="231"/>
      <c r="B336" s="240"/>
      <c r="C336" s="231"/>
      <c r="D336" s="231"/>
      <c r="E336" s="231"/>
      <c r="F336" s="231"/>
      <c r="G336" s="231"/>
      <c r="H336" s="231"/>
      <c r="I336" s="231"/>
      <c r="J336" s="231"/>
      <c r="K336" s="231"/>
      <c r="L336" s="231"/>
      <c r="M336" s="231"/>
      <c r="N336" s="231"/>
      <c r="O336" s="231"/>
      <c r="P336" s="231"/>
      <c r="Q336" s="231"/>
      <c r="R336" s="231"/>
      <c r="S336" s="231"/>
      <c r="T336" s="231"/>
      <c r="U336" s="231"/>
      <c r="V336" s="95"/>
    </row>
    <row r="337">
      <c r="A337" s="231"/>
      <c r="B337" s="240"/>
      <c r="C337" s="231"/>
      <c r="D337" s="231"/>
      <c r="E337" s="231"/>
      <c r="F337" s="231"/>
      <c r="G337" s="231"/>
      <c r="H337" s="231"/>
      <c r="I337" s="231"/>
      <c r="J337" s="231"/>
      <c r="K337" s="231"/>
      <c r="L337" s="231"/>
      <c r="M337" s="231"/>
      <c r="N337" s="231"/>
      <c r="O337" s="231"/>
      <c r="P337" s="231"/>
      <c r="Q337" s="231"/>
      <c r="R337" s="231"/>
      <c r="S337" s="231"/>
      <c r="T337" s="231"/>
      <c r="U337" s="231"/>
      <c r="V337" s="95"/>
    </row>
    <row r="338">
      <c r="A338" s="231"/>
      <c r="B338" s="240"/>
      <c r="C338" s="231"/>
      <c r="D338" s="231"/>
      <c r="E338" s="231"/>
      <c r="F338" s="231"/>
      <c r="G338" s="231"/>
      <c r="H338" s="231"/>
      <c r="I338" s="231"/>
      <c r="J338" s="231"/>
      <c r="K338" s="231"/>
      <c r="L338" s="231"/>
      <c r="M338" s="231"/>
      <c r="N338" s="231"/>
      <c r="O338" s="231"/>
      <c r="P338" s="231"/>
      <c r="Q338" s="231"/>
      <c r="R338" s="231"/>
      <c r="S338" s="231"/>
      <c r="T338" s="231"/>
      <c r="U338" s="231"/>
      <c r="V338" s="95"/>
    </row>
    <row r="339">
      <c r="A339" s="231"/>
      <c r="B339" s="240"/>
      <c r="C339" s="231"/>
      <c r="D339" s="231"/>
      <c r="E339" s="231"/>
      <c r="F339" s="231"/>
      <c r="G339" s="231"/>
      <c r="H339" s="231"/>
      <c r="I339" s="231"/>
      <c r="J339" s="231"/>
      <c r="K339" s="231"/>
      <c r="L339" s="231"/>
      <c r="M339" s="231"/>
      <c r="N339" s="231"/>
      <c r="O339" s="231"/>
      <c r="P339" s="231"/>
      <c r="Q339" s="231"/>
      <c r="R339" s="231"/>
      <c r="S339" s="231"/>
      <c r="T339" s="231"/>
      <c r="U339" s="231"/>
      <c r="V339" s="95"/>
    </row>
    <row r="340">
      <c r="A340" s="231"/>
      <c r="B340" s="240"/>
      <c r="C340" s="231"/>
      <c r="D340" s="231"/>
      <c r="E340" s="231"/>
      <c r="F340" s="231"/>
      <c r="G340" s="231"/>
      <c r="H340" s="231"/>
      <c r="I340" s="231"/>
      <c r="J340" s="231"/>
      <c r="K340" s="231"/>
      <c r="L340" s="231"/>
      <c r="M340" s="231"/>
      <c r="N340" s="231"/>
      <c r="O340" s="231"/>
      <c r="P340" s="231"/>
      <c r="Q340" s="231"/>
      <c r="R340" s="231"/>
      <c r="S340" s="231"/>
      <c r="T340" s="231"/>
      <c r="U340" s="231"/>
      <c r="V340" s="95"/>
    </row>
    <row r="341">
      <c r="A341" s="231"/>
      <c r="B341" s="240"/>
      <c r="C341" s="231"/>
      <c r="D341" s="231"/>
      <c r="E341" s="231"/>
      <c r="F341" s="231"/>
      <c r="G341" s="231"/>
      <c r="H341" s="231"/>
      <c r="I341" s="231"/>
      <c r="J341" s="231"/>
      <c r="K341" s="231"/>
      <c r="L341" s="231"/>
      <c r="M341" s="231"/>
      <c r="N341" s="231"/>
      <c r="O341" s="231"/>
      <c r="P341" s="231"/>
      <c r="Q341" s="231"/>
      <c r="R341" s="231"/>
      <c r="S341" s="231"/>
      <c r="T341" s="231"/>
      <c r="U341" s="231"/>
      <c r="V341" s="95"/>
    </row>
    <row r="342">
      <c r="A342" s="231"/>
      <c r="B342" s="240"/>
      <c r="C342" s="231"/>
      <c r="D342" s="231"/>
      <c r="E342" s="231"/>
      <c r="F342" s="231"/>
      <c r="G342" s="231"/>
      <c r="H342" s="231"/>
      <c r="I342" s="231"/>
      <c r="J342" s="231"/>
      <c r="K342" s="231"/>
      <c r="L342" s="231"/>
      <c r="M342" s="231"/>
      <c r="N342" s="231"/>
      <c r="O342" s="231"/>
      <c r="P342" s="231"/>
      <c r="Q342" s="231"/>
      <c r="R342" s="231"/>
      <c r="S342" s="231"/>
      <c r="T342" s="231"/>
      <c r="U342" s="231"/>
      <c r="V342" s="95"/>
    </row>
    <row r="343">
      <c r="A343" s="231"/>
      <c r="B343" s="240"/>
      <c r="C343" s="231"/>
      <c r="D343" s="231"/>
      <c r="E343" s="231"/>
      <c r="F343" s="231"/>
      <c r="G343" s="231"/>
      <c r="H343" s="231"/>
      <c r="I343" s="231"/>
      <c r="J343" s="231"/>
      <c r="K343" s="231"/>
      <c r="L343" s="231"/>
      <c r="M343" s="231"/>
      <c r="N343" s="231"/>
      <c r="O343" s="231"/>
      <c r="P343" s="231"/>
      <c r="Q343" s="231"/>
      <c r="R343" s="231"/>
      <c r="S343" s="231"/>
      <c r="T343" s="231"/>
      <c r="U343" s="231"/>
      <c r="V343" s="95"/>
    </row>
    <row r="344">
      <c r="A344" s="231"/>
      <c r="B344" s="240"/>
      <c r="C344" s="231"/>
      <c r="D344" s="231"/>
      <c r="E344" s="231"/>
      <c r="F344" s="231"/>
      <c r="G344" s="231"/>
      <c r="H344" s="231"/>
      <c r="I344" s="231"/>
      <c r="J344" s="231"/>
      <c r="K344" s="231"/>
      <c r="L344" s="231"/>
      <c r="M344" s="231"/>
      <c r="N344" s="231"/>
      <c r="O344" s="231"/>
      <c r="P344" s="231"/>
      <c r="Q344" s="231"/>
      <c r="R344" s="231"/>
      <c r="S344" s="231"/>
      <c r="T344" s="231"/>
      <c r="U344" s="231"/>
      <c r="V344" s="95"/>
    </row>
    <row r="345">
      <c r="A345" s="231"/>
      <c r="B345" s="240"/>
      <c r="C345" s="231"/>
      <c r="D345" s="231"/>
      <c r="E345" s="231"/>
      <c r="F345" s="231"/>
      <c r="G345" s="231"/>
      <c r="H345" s="231"/>
      <c r="I345" s="231"/>
      <c r="J345" s="231"/>
      <c r="K345" s="231"/>
      <c r="L345" s="231"/>
      <c r="M345" s="231"/>
      <c r="N345" s="231"/>
      <c r="O345" s="231"/>
      <c r="P345" s="231"/>
      <c r="Q345" s="231"/>
      <c r="R345" s="231"/>
      <c r="S345" s="231"/>
      <c r="T345" s="231"/>
      <c r="U345" s="231"/>
      <c r="V345" s="95"/>
    </row>
    <row r="346">
      <c r="A346" s="231"/>
      <c r="B346" s="240"/>
      <c r="C346" s="231"/>
      <c r="D346" s="231"/>
      <c r="E346" s="231"/>
      <c r="F346" s="231"/>
      <c r="G346" s="231"/>
      <c r="H346" s="231"/>
      <c r="I346" s="231"/>
      <c r="J346" s="231"/>
      <c r="K346" s="231"/>
      <c r="L346" s="231"/>
      <c r="M346" s="231"/>
      <c r="N346" s="231"/>
      <c r="O346" s="231"/>
      <c r="P346" s="231"/>
      <c r="Q346" s="231"/>
      <c r="R346" s="231"/>
      <c r="S346" s="231"/>
      <c r="T346" s="231"/>
      <c r="U346" s="231"/>
      <c r="V346" s="95"/>
    </row>
    <row r="347">
      <c r="A347" s="231"/>
      <c r="B347" s="240"/>
      <c r="C347" s="231"/>
      <c r="D347" s="231"/>
      <c r="E347" s="231"/>
      <c r="F347" s="231"/>
      <c r="G347" s="231"/>
      <c r="H347" s="231"/>
      <c r="I347" s="231"/>
      <c r="J347" s="231"/>
      <c r="K347" s="231"/>
      <c r="L347" s="231"/>
      <c r="M347" s="231"/>
      <c r="N347" s="231"/>
      <c r="O347" s="231"/>
      <c r="P347" s="231"/>
      <c r="Q347" s="231"/>
      <c r="R347" s="231"/>
      <c r="S347" s="231"/>
      <c r="T347" s="231"/>
      <c r="U347" s="231"/>
      <c r="V347" s="95"/>
    </row>
    <row r="348">
      <c r="A348" s="231"/>
      <c r="B348" s="240"/>
      <c r="C348" s="231"/>
      <c r="D348" s="231"/>
      <c r="E348" s="231"/>
      <c r="F348" s="231"/>
      <c r="G348" s="231"/>
      <c r="H348" s="231"/>
      <c r="I348" s="231"/>
      <c r="J348" s="231"/>
      <c r="K348" s="231"/>
      <c r="L348" s="231"/>
      <c r="M348" s="231"/>
      <c r="N348" s="231"/>
      <c r="O348" s="231"/>
      <c r="P348" s="231"/>
      <c r="Q348" s="231"/>
      <c r="R348" s="231"/>
      <c r="S348" s="231"/>
      <c r="T348" s="231"/>
      <c r="U348" s="231"/>
      <c r="V348" s="95"/>
    </row>
    <row r="349">
      <c r="A349" s="231"/>
      <c r="B349" s="240"/>
      <c r="C349" s="231"/>
      <c r="D349" s="231"/>
      <c r="E349" s="231"/>
      <c r="F349" s="231"/>
      <c r="G349" s="231"/>
      <c r="H349" s="231"/>
      <c r="I349" s="231"/>
      <c r="J349" s="231"/>
      <c r="K349" s="231"/>
      <c r="L349" s="231"/>
      <c r="M349" s="231"/>
      <c r="N349" s="231"/>
      <c r="O349" s="231"/>
      <c r="P349" s="231"/>
      <c r="Q349" s="231"/>
      <c r="R349" s="231"/>
      <c r="S349" s="231"/>
      <c r="T349" s="231"/>
      <c r="U349" s="231"/>
      <c r="V349" s="95"/>
    </row>
    <row r="350">
      <c r="A350" s="231"/>
      <c r="B350" s="240"/>
      <c r="C350" s="231"/>
      <c r="D350" s="231"/>
      <c r="E350" s="231"/>
      <c r="F350" s="231"/>
      <c r="G350" s="231"/>
      <c r="H350" s="231"/>
      <c r="I350" s="231"/>
      <c r="J350" s="231"/>
      <c r="K350" s="231"/>
      <c r="L350" s="231"/>
      <c r="M350" s="231"/>
      <c r="N350" s="231"/>
      <c r="O350" s="231"/>
      <c r="P350" s="231"/>
      <c r="Q350" s="231"/>
      <c r="R350" s="231"/>
      <c r="S350" s="231"/>
      <c r="T350" s="231"/>
      <c r="U350" s="231"/>
      <c r="V350" s="95"/>
    </row>
    <row r="351">
      <c r="A351" s="231"/>
      <c r="B351" s="240"/>
      <c r="C351" s="231"/>
      <c r="D351" s="231"/>
      <c r="E351" s="231"/>
      <c r="F351" s="231"/>
      <c r="G351" s="231"/>
      <c r="H351" s="231"/>
      <c r="I351" s="231"/>
      <c r="J351" s="231"/>
      <c r="K351" s="231"/>
      <c r="L351" s="231"/>
      <c r="M351" s="231"/>
      <c r="N351" s="231"/>
      <c r="O351" s="231"/>
      <c r="P351" s="231"/>
      <c r="Q351" s="231"/>
      <c r="R351" s="231"/>
      <c r="S351" s="231"/>
      <c r="T351" s="231"/>
      <c r="U351" s="231"/>
      <c r="V351" s="95"/>
    </row>
    <row r="352">
      <c r="A352" s="231"/>
      <c r="B352" s="240"/>
      <c r="C352" s="231"/>
      <c r="D352" s="231"/>
      <c r="E352" s="231"/>
      <c r="F352" s="231"/>
      <c r="G352" s="231"/>
      <c r="H352" s="231"/>
      <c r="I352" s="231"/>
      <c r="J352" s="231"/>
      <c r="K352" s="231"/>
      <c r="L352" s="231"/>
      <c r="M352" s="231"/>
      <c r="N352" s="231"/>
      <c r="O352" s="231"/>
      <c r="P352" s="231"/>
      <c r="Q352" s="231"/>
      <c r="R352" s="231"/>
      <c r="S352" s="231"/>
      <c r="T352" s="231"/>
      <c r="U352" s="231"/>
      <c r="V352" s="95"/>
    </row>
    <row r="353">
      <c r="A353" s="231"/>
      <c r="B353" s="240"/>
      <c r="C353" s="231"/>
      <c r="D353" s="231"/>
      <c r="E353" s="231"/>
      <c r="F353" s="231"/>
      <c r="G353" s="231"/>
      <c r="H353" s="231"/>
      <c r="I353" s="231"/>
      <c r="J353" s="231"/>
      <c r="K353" s="231"/>
      <c r="L353" s="231"/>
      <c r="M353" s="231"/>
      <c r="N353" s="231"/>
      <c r="O353" s="231"/>
      <c r="P353" s="231"/>
      <c r="Q353" s="231"/>
      <c r="R353" s="231"/>
      <c r="S353" s="231"/>
      <c r="T353" s="231"/>
      <c r="U353" s="231"/>
      <c r="V353" s="95"/>
    </row>
    <row r="354">
      <c r="A354" s="231"/>
      <c r="B354" s="240"/>
      <c r="C354" s="231"/>
      <c r="D354" s="231"/>
      <c r="E354" s="231"/>
      <c r="F354" s="231"/>
      <c r="G354" s="231"/>
      <c r="H354" s="231"/>
      <c r="I354" s="231"/>
      <c r="J354" s="231"/>
      <c r="K354" s="231"/>
      <c r="L354" s="231"/>
      <c r="M354" s="231"/>
      <c r="N354" s="231"/>
      <c r="O354" s="231"/>
      <c r="P354" s="231"/>
      <c r="Q354" s="231"/>
      <c r="R354" s="231"/>
      <c r="S354" s="231"/>
      <c r="T354" s="231"/>
      <c r="U354" s="231"/>
      <c r="V354" s="95"/>
    </row>
    <row r="355">
      <c r="A355" s="231"/>
      <c r="B355" s="240"/>
      <c r="C355" s="231"/>
      <c r="D355" s="231"/>
      <c r="E355" s="231"/>
      <c r="F355" s="231"/>
      <c r="G355" s="231"/>
      <c r="H355" s="231"/>
      <c r="I355" s="231"/>
      <c r="J355" s="231"/>
      <c r="K355" s="231"/>
      <c r="L355" s="231"/>
      <c r="M355" s="231"/>
      <c r="N355" s="231"/>
      <c r="O355" s="231"/>
      <c r="P355" s="231"/>
      <c r="Q355" s="231"/>
      <c r="R355" s="231"/>
      <c r="S355" s="231"/>
      <c r="T355" s="231"/>
      <c r="U355" s="231"/>
      <c r="V355" s="95"/>
    </row>
    <row r="356">
      <c r="A356" s="231"/>
      <c r="B356" s="240"/>
      <c r="C356" s="231"/>
      <c r="D356" s="231"/>
      <c r="E356" s="231"/>
      <c r="F356" s="231"/>
      <c r="G356" s="231"/>
      <c r="H356" s="231"/>
      <c r="I356" s="231"/>
      <c r="J356" s="231"/>
      <c r="K356" s="231"/>
      <c r="L356" s="231"/>
      <c r="M356" s="231"/>
      <c r="N356" s="231"/>
      <c r="O356" s="231"/>
      <c r="P356" s="231"/>
      <c r="Q356" s="231"/>
      <c r="R356" s="231"/>
      <c r="S356" s="231"/>
      <c r="T356" s="231"/>
      <c r="U356" s="231"/>
      <c r="V356" s="95"/>
    </row>
    <row r="357">
      <c r="A357" s="231"/>
      <c r="B357" s="240"/>
      <c r="C357" s="231"/>
      <c r="D357" s="231"/>
      <c r="E357" s="231"/>
      <c r="F357" s="231"/>
      <c r="G357" s="231"/>
      <c r="H357" s="231"/>
      <c r="I357" s="231"/>
      <c r="J357" s="231"/>
      <c r="K357" s="231"/>
      <c r="L357" s="231"/>
      <c r="M357" s="231"/>
      <c r="N357" s="231"/>
      <c r="O357" s="231"/>
      <c r="P357" s="231"/>
      <c r="Q357" s="231"/>
      <c r="R357" s="231"/>
      <c r="S357" s="231"/>
      <c r="T357" s="231"/>
      <c r="U357" s="231"/>
      <c r="V357" s="95"/>
    </row>
    <row r="358">
      <c r="A358" s="231"/>
      <c r="B358" s="240"/>
      <c r="C358" s="231"/>
      <c r="D358" s="231"/>
      <c r="E358" s="231"/>
      <c r="F358" s="231"/>
      <c r="G358" s="231"/>
      <c r="H358" s="231"/>
      <c r="I358" s="231"/>
      <c r="J358" s="231"/>
      <c r="K358" s="231"/>
      <c r="L358" s="231"/>
      <c r="M358" s="231"/>
      <c r="N358" s="231"/>
      <c r="O358" s="231"/>
      <c r="P358" s="231"/>
      <c r="Q358" s="231"/>
      <c r="R358" s="231"/>
      <c r="S358" s="231"/>
      <c r="T358" s="231"/>
      <c r="U358" s="231"/>
      <c r="V358" s="95"/>
    </row>
    <row r="359">
      <c r="A359" s="231"/>
      <c r="B359" s="240"/>
      <c r="C359" s="231"/>
      <c r="D359" s="231"/>
      <c r="E359" s="231"/>
      <c r="F359" s="231"/>
      <c r="G359" s="231"/>
      <c r="H359" s="231"/>
      <c r="I359" s="231"/>
      <c r="J359" s="231"/>
      <c r="K359" s="231"/>
      <c r="L359" s="231"/>
      <c r="M359" s="231"/>
      <c r="N359" s="231"/>
      <c r="O359" s="231"/>
      <c r="P359" s="231"/>
      <c r="Q359" s="231"/>
      <c r="R359" s="231"/>
      <c r="S359" s="231"/>
      <c r="T359" s="231"/>
      <c r="U359" s="231"/>
      <c r="V359" s="95"/>
    </row>
    <row r="360">
      <c r="A360" s="231"/>
      <c r="B360" s="240"/>
      <c r="C360" s="231"/>
      <c r="D360" s="231"/>
      <c r="E360" s="231"/>
      <c r="F360" s="231"/>
      <c r="G360" s="231"/>
      <c r="H360" s="231"/>
      <c r="I360" s="231"/>
      <c r="J360" s="231"/>
      <c r="K360" s="231"/>
      <c r="L360" s="231"/>
      <c r="M360" s="231"/>
      <c r="N360" s="231"/>
      <c r="O360" s="231"/>
      <c r="P360" s="231"/>
      <c r="Q360" s="231"/>
      <c r="R360" s="231"/>
      <c r="S360" s="231"/>
      <c r="T360" s="231"/>
      <c r="U360" s="231"/>
      <c r="V360" s="95"/>
    </row>
    <row r="361">
      <c r="A361" s="231"/>
      <c r="B361" s="240"/>
      <c r="C361" s="231"/>
      <c r="D361" s="231"/>
      <c r="E361" s="231"/>
      <c r="F361" s="231"/>
      <c r="G361" s="231"/>
      <c r="H361" s="231"/>
      <c r="I361" s="231"/>
      <c r="J361" s="231"/>
      <c r="K361" s="231"/>
      <c r="L361" s="231"/>
      <c r="M361" s="231"/>
      <c r="N361" s="231"/>
      <c r="O361" s="231"/>
      <c r="P361" s="231"/>
      <c r="Q361" s="231"/>
      <c r="R361" s="231"/>
      <c r="S361" s="231"/>
      <c r="T361" s="231"/>
      <c r="U361" s="231"/>
      <c r="V361" s="95"/>
    </row>
    <row r="362">
      <c r="A362" s="231"/>
      <c r="B362" s="240"/>
      <c r="C362" s="231"/>
      <c r="D362" s="231"/>
      <c r="E362" s="231"/>
      <c r="F362" s="231"/>
      <c r="G362" s="231"/>
      <c r="H362" s="231"/>
      <c r="I362" s="231"/>
      <c r="J362" s="231"/>
      <c r="K362" s="231"/>
      <c r="L362" s="231"/>
      <c r="M362" s="231"/>
      <c r="N362" s="231"/>
      <c r="O362" s="231"/>
      <c r="P362" s="231"/>
      <c r="Q362" s="231"/>
      <c r="R362" s="231"/>
      <c r="S362" s="231"/>
      <c r="T362" s="231"/>
      <c r="U362" s="231"/>
      <c r="V362" s="95"/>
    </row>
    <row r="363">
      <c r="A363" s="231"/>
      <c r="B363" s="240"/>
      <c r="C363" s="231"/>
      <c r="D363" s="231"/>
      <c r="E363" s="231"/>
      <c r="F363" s="231"/>
      <c r="G363" s="231"/>
      <c r="H363" s="231"/>
      <c r="I363" s="231"/>
      <c r="J363" s="231"/>
      <c r="K363" s="231"/>
      <c r="L363" s="231"/>
      <c r="M363" s="231"/>
      <c r="N363" s="231"/>
      <c r="O363" s="231"/>
      <c r="P363" s="231"/>
      <c r="Q363" s="231"/>
      <c r="R363" s="231"/>
      <c r="S363" s="231"/>
      <c r="T363" s="231"/>
      <c r="U363" s="231"/>
      <c r="V363" s="95"/>
    </row>
    <row r="364">
      <c r="A364" s="231"/>
      <c r="B364" s="240"/>
      <c r="C364" s="231"/>
      <c r="D364" s="231"/>
      <c r="E364" s="231"/>
      <c r="F364" s="231"/>
      <c r="G364" s="231"/>
      <c r="H364" s="231"/>
      <c r="I364" s="231"/>
      <c r="J364" s="231"/>
      <c r="K364" s="231"/>
      <c r="L364" s="231"/>
      <c r="M364" s="231"/>
      <c r="N364" s="231"/>
      <c r="O364" s="231"/>
      <c r="P364" s="231"/>
      <c r="Q364" s="231"/>
      <c r="R364" s="231"/>
      <c r="S364" s="231"/>
      <c r="T364" s="231"/>
      <c r="U364" s="231"/>
      <c r="V364" s="95"/>
    </row>
    <row r="365">
      <c r="A365" s="231"/>
      <c r="B365" s="240"/>
      <c r="C365" s="231"/>
      <c r="D365" s="231"/>
      <c r="E365" s="231"/>
      <c r="F365" s="231"/>
      <c r="G365" s="231"/>
      <c r="H365" s="231"/>
      <c r="I365" s="231"/>
      <c r="J365" s="231"/>
      <c r="K365" s="231"/>
      <c r="L365" s="231"/>
      <c r="M365" s="231"/>
      <c r="N365" s="231"/>
      <c r="O365" s="231"/>
      <c r="P365" s="231"/>
      <c r="Q365" s="231"/>
      <c r="R365" s="231"/>
      <c r="S365" s="231"/>
      <c r="T365" s="231"/>
      <c r="U365" s="231"/>
      <c r="V365" s="95"/>
    </row>
    <row r="366">
      <c r="A366" s="231"/>
      <c r="B366" s="240"/>
      <c r="C366" s="231"/>
      <c r="D366" s="231"/>
      <c r="E366" s="231"/>
      <c r="F366" s="231"/>
      <c r="G366" s="231"/>
      <c r="H366" s="231"/>
      <c r="I366" s="231"/>
      <c r="J366" s="231"/>
      <c r="K366" s="231"/>
      <c r="L366" s="231"/>
      <c r="M366" s="231"/>
      <c r="N366" s="231"/>
      <c r="O366" s="231"/>
      <c r="P366" s="231"/>
      <c r="Q366" s="231"/>
      <c r="R366" s="231"/>
      <c r="S366" s="231"/>
      <c r="T366" s="231"/>
      <c r="U366" s="231"/>
      <c r="V366" s="95"/>
    </row>
    <row r="367">
      <c r="A367" s="231"/>
      <c r="B367" s="240"/>
      <c r="C367" s="231"/>
      <c r="D367" s="231"/>
      <c r="E367" s="231"/>
      <c r="F367" s="231"/>
      <c r="G367" s="231"/>
      <c r="H367" s="231"/>
      <c r="I367" s="231"/>
      <c r="J367" s="231"/>
      <c r="K367" s="231"/>
      <c r="L367" s="231"/>
      <c r="M367" s="231"/>
      <c r="N367" s="231"/>
      <c r="O367" s="231"/>
      <c r="P367" s="231"/>
      <c r="Q367" s="231"/>
      <c r="R367" s="231"/>
      <c r="S367" s="231"/>
      <c r="T367" s="231"/>
      <c r="U367" s="231"/>
      <c r="V367" s="95"/>
    </row>
    <row r="368">
      <c r="A368" s="231"/>
      <c r="B368" s="240"/>
      <c r="C368" s="231"/>
      <c r="D368" s="231"/>
      <c r="E368" s="231"/>
      <c r="F368" s="231"/>
      <c r="G368" s="231"/>
      <c r="H368" s="231"/>
      <c r="I368" s="231"/>
      <c r="J368" s="231"/>
      <c r="K368" s="231"/>
      <c r="L368" s="231"/>
      <c r="M368" s="231"/>
      <c r="N368" s="231"/>
      <c r="O368" s="231"/>
      <c r="P368" s="231"/>
      <c r="Q368" s="231"/>
      <c r="R368" s="231"/>
      <c r="S368" s="231"/>
      <c r="T368" s="231"/>
      <c r="U368" s="231"/>
      <c r="V368" s="95"/>
    </row>
    <row r="369">
      <c r="A369" s="231"/>
      <c r="B369" s="240"/>
      <c r="C369" s="231"/>
      <c r="D369" s="231"/>
      <c r="E369" s="231"/>
      <c r="F369" s="231"/>
      <c r="G369" s="231"/>
      <c r="H369" s="231"/>
      <c r="I369" s="231"/>
      <c r="J369" s="231"/>
      <c r="K369" s="231"/>
      <c r="L369" s="231"/>
      <c r="M369" s="231"/>
      <c r="N369" s="231"/>
      <c r="O369" s="231"/>
      <c r="P369" s="231"/>
      <c r="Q369" s="231"/>
      <c r="R369" s="231"/>
      <c r="S369" s="231"/>
      <c r="T369" s="231"/>
      <c r="U369" s="231"/>
      <c r="V369" s="95"/>
    </row>
    <row r="370">
      <c r="A370" s="231"/>
      <c r="B370" s="240"/>
      <c r="C370" s="231"/>
      <c r="D370" s="231"/>
      <c r="E370" s="231"/>
      <c r="F370" s="231"/>
      <c r="G370" s="231"/>
      <c r="H370" s="231"/>
      <c r="I370" s="231"/>
      <c r="J370" s="231"/>
      <c r="K370" s="231"/>
      <c r="L370" s="231"/>
      <c r="M370" s="231"/>
      <c r="N370" s="231"/>
      <c r="O370" s="231"/>
      <c r="P370" s="231"/>
      <c r="Q370" s="231"/>
      <c r="R370" s="231"/>
      <c r="S370" s="231"/>
      <c r="T370" s="231"/>
      <c r="U370" s="231"/>
      <c r="V370" s="95"/>
    </row>
    <row r="371">
      <c r="A371" s="231"/>
      <c r="B371" s="240"/>
      <c r="C371" s="231"/>
      <c r="D371" s="231"/>
      <c r="E371" s="231"/>
      <c r="F371" s="231"/>
      <c r="G371" s="231"/>
      <c r="H371" s="231"/>
      <c r="I371" s="231"/>
      <c r="J371" s="231"/>
      <c r="K371" s="231"/>
      <c r="L371" s="231"/>
      <c r="M371" s="231"/>
      <c r="N371" s="231"/>
      <c r="O371" s="231"/>
      <c r="P371" s="231"/>
      <c r="Q371" s="231"/>
      <c r="R371" s="231"/>
      <c r="S371" s="231"/>
      <c r="T371" s="231"/>
      <c r="U371" s="231"/>
      <c r="V371" s="95"/>
    </row>
    <row r="372">
      <c r="A372" s="231"/>
      <c r="B372" s="240"/>
      <c r="C372" s="231"/>
      <c r="D372" s="231"/>
      <c r="E372" s="231"/>
      <c r="F372" s="231"/>
      <c r="G372" s="231"/>
      <c r="H372" s="231"/>
      <c r="I372" s="231"/>
      <c r="J372" s="231"/>
      <c r="K372" s="231"/>
      <c r="L372" s="231"/>
      <c r="M372" s="231"/>
      <c r="N372" s="231"/>
      <c r="O372" s="231"/>
      <c r="P372" s="231"/>
      <c r="Q372" s="231"/>
      <c r="R372" s="231"/>
      <c r="S372" s="231"/>
      <c r="T372" s="231"/>
      <c r="U372" s="231"/>
      <c r="V372" s="95"/>
    </row>
    <row r="373">
      <c r="A373" s="231"/>
      <c r="B373" s="240"/>
      <c r="C373" s="231"/>
      <c r="D373" s="231"/>
      <c r="E373" s="231"/>
      <c r="F373" s="231"/>
      <c r="G373" s="231"/>
      <c r="H373" s="231"/>
      <c r="I373" s="231"/>
      <c r="J373" s="231"/>
      <c r="K373" s="231"/>
      <c r="L373" s="231"/>
      <c r="M373" s="231"/>
      <c r="N373" s="231"/>
      <c r="O373" s="231"/>
      <c r="P373" s="231"/>
      <c r="Q373" s="231"/>
      <c r="R373" s="231"/>
      <c r="S373" s="231"/>
      <c r="T373" s="231"/>
      <c r="U373" s="231"/>
      <c r="V373" s="95"/>
    </row>
    <row r="374">
      <c r="A374" s="231"/>
      <c r="B374" s="240"/>
      <c r="C374" s="231"/>
      <c r="D374" s="231"/>
      <c r="E374" s="231"/>
      <c r="F374" s="231"/>
      <c r="G374" s="231"/>
      <c r="H374" s="231"/>
      <c r="I374" s="231"/>
      <c r="J374" s="231"/>
      <c r="K374" s="231"/>
      <c r="L374" s="231"/>
      <c r="M374" s="231"/>
      <c r="N374" s="231"/>
      <c r="O374" s="231"/>
      <c r="P374" s="231"/>
      <c r="Q374" s="231"/>
      <c r="R374" s="231"/>
      <c r="S374" s="231"/>
      <c r="T374" s="231"/>
      <c r="U374" s="231"/>
      <c r="V374" s="95"/>
    </row>
    <row r="375">
      <c r="A375" s="231"/>
      <c r="B375" s="240"/>
      <c r="C375" s="231"/>
      <c r="D375" s="231"/>
      <c r="E375" s="231"/>
      <c r="F375" s="231"/>
      <c r="G375" s="231"/>
      <c r="H375" s="231"/>
      <c r="I375" s="231"/>
      <c r="J375" s="231"/>
      <c r="K375" s="231"/>
      <c r="L375" s="231"/>
      <c r="M375" s="231"/>
      <c r="N375" s="231"/>
      <c r="O375" s="231"/>
      <c r="P375" s="231"/>
      <c r="Q375" s="231"/>
      <c r="R375" s="231"/>
      <c r="S375" s="231"/>
      <c r="T375" s="231"/>
      <c r="U375" s="231"/>
      <c r="V375" s="95"/>
    </row>
    <row r="376">
      <c r="A376" s="231"/>
      <c r="B376" s="240"/>
      <c r="C376" s="231"/>
      <c r="D376" s="231"/>
      <c r="E376" s="231"/>
      <c r="F376" s="231"/>
      <c r="G376" s="231"/>
      <c r="H376" s="231"/>
      <c r="I376" s="231"/>
      <c r="J376" s="231"/>
      <c r="K376" s="231"/>
      <c r="L376" s="231"/>
      <c r="M376" s="231"/>
      <c r="N376" s="231"/>
      <c r="O376" s="231"/>
      <c r="P376" s="231"/>
      <c r="Q376" s="231"/>
      <c r="R376" s="231"/>
      <c r="S376" s="231"/>
      <c r="T376" s="231"/>
      <c r="U376" s="231"/>
      <c r="V376" s="95"/>
    </row>
    <row r="377">
      <c r="A377" s="231"/>
      <c r="B377" s="240"/>
      <c r="C377" s="231"/>
      <c r="D377" s="231"/>
      <c r="E377" s="231"/>
      <c r="F377" s="231"/>
      <c r="G377" s="231"/>
      <c r="H377" s="231"/>
      <c r="I377" s="231"/>
      <c r="J377" s="231"/>
      <c r="K377" s="231"/>
      <c r="L377" s="231"/>
      <c r="M377" s="231"/>
      <c r="N377" s="231"/>
      <c r="O377" s="231"/>
      <c r="P377" s="231"/>
      <c r="Q377" s="231"/>
      <c r="R377" s="231"/>
      <c r="S377" s="231"/>
      <c r="T377" s="231"/>
      <c r="U377" s="231"/>
      <c r="V377" s="95"/>
    </row>
    <row r="378">
      <c r="A378" s="231"/>
      <c r="B378" s="240"/>
      <c r="C378" s="231"/>
      <c r="D378" s="231"/>
      <c r="E378" s="231"/>
      <c r="F378" s="231"/>
      <c r="G378" s="231"/>
      <c r="H378" s="231"/>
      <c r="I378" s="231"/>
      <c r="J378" s="231"/>
      <c r="K378" s="231"/>
      <c r="L378" s="231"/>
      <c r="M378" s="231"/>
      <c r="N378" s="231"/>
      <c r="O378" s="231"/>
      <c r="P378" s="231"/>
      <c r="Q378" s="231"/>
      <c r="R378" s="231"/>
      <c r="S378" s="231"/>
      <c r="T378" s="231"/>
      <c r="U378" s="231"/>
      <c r="V378" s="95"/>
    </row>
    <row r="379">
      <c r="A379" s="231"/>
      <c r="B379" s="240"/>
      <c r="C379" s="231"/>
      <c r="D379" s="231"/>
      <c r="E379" s="231"/>
      <c r="F379" s="231"/>
      <c r="G379" s="231"/>
      <c r="H379" s="231"/>
      <c r="I379" s="231"/>
      <c r="J379" s="231"/>
      <c r="K379" s="231"/>
      <c r="L379" s="231"/>
      <c r="M379" s="231"/>
      <c r="N379" s="231"/>
      <c r="O379" s="231"/>
      <c r="P379" s="231"/>
      <c r="Q379" s="231"/>
      <c r="R379" s="231"/>
      <c r="S379" s="231"/>
      <c r="T379" s="231"/>
      <c r="U379" s="231"/>
      <c r="V379" s="95"/>
    </row>
    <row r="380">
      <c r="A380" s="231"/>
      <c r="B380" s="240"/>
      <c r="C380" s="231"/>
      <c r="D380" s="231"/>
      <c r="E380" s="231"/>
      <c r="F380" s="231"/>
      <c r="G380" s="231"/>
      <c r="H380" s="231"/>
      <c r="I380" s="231"/>
      <c r="J380" s="231"/>
      <c r="K380" s="231"/>
      <c r="L380" s="231"/>
      <c r="M380" s="231"/>
      <c r="N380" s="231"/>
      <c r="O380" s="231"/>
      <c r="P380" s="231"/>
      <c r="Q380" s="231"/>
      <c r="R380" s="231"/>
      <c r="S380" s="231"/>
      <c r="T380" s="231"/>
      <c r="U380" s="231"/>
      <c r="V380" s="95"/>
    </row>
    <row r="381">
      <c r="A381" s="231"/>
      <c r="B381" s="240"/>
      <c r="C381" s="231"/>
      <c r="D381" s="231"/>
      <c r="E381" s="231"/>
      <c r="F381" s="231"/>
      <c r="G381" s="231"/>
      <c r="H381" s="231"/>
      <c r="I381" s="231"/>
      <c r="J381" s="231"/>
      <c r="K381" s="231"/>
      <c r="L381" s="231"/>
      <c r="M381" s="231"/>
      <c r="N381" s="231"/>
      <c r="O381" s="231"/>
      <c r="P381" s="231"/>
      <c r="Q381" s="231"/>
      <c r="R381" s="231"/>
      <c r="S381" s="231"/>
      <c r="T381" s="231"/>
      <c r="U381" s="231"/>
      <c r="V381" s="95"/>
    </row>
    <row r="382">
      <c r="A382" s="231"/>
      <c r="B382" s="240"/>
      <c r="C382" s="231"/>
      <c r="D382" s="231"/>
      <c r="E382" s="231"/>
      <c r="F382" s="231"/>
      <c r="G382" s="231"/>
      <c r="H382" s="231"/>
      <c r="I382" s="231"/>
      <c r="J382" s="231"/>
      <c r="K382" s="231"/>
      <c r="L382" s="231"/>
      <c r="M382" s="231"/>
      <c r="N382" s="231"/>
      <c r="O382" s="231"/>
      <c r="P382" s="231"/>
      <c r="Q382" s="231"/>
      <c r="R382" s="231"/>
      <c r="S382" s="231"/>
      <c r="T382" s="231"/>
      <c r="U382" s="231"/>
      <c r="V382" s="95"/>
    </row>
    <row r="383">
      <c r="A383" s="231"/>
      <c r="B383" s="240"/>
      <c r="C383" s="231"/>
      <c r="D383" s="231"/>
      <c r="E383" s="231"/>
      <c r="F383" s="231"/>
      <c r="G383" s="231"/>
      <c r="H383" s="231"/>
      <c r="I383" s="231"/>
      <c r="J383" s="231"/>
      <c r="K383" s="231"/>
      <c r="L383" s="231"/>
      <c r="M383" s="231"/>
      <c r="N383" s="231"/>
      <c r="O383" s="231"/>
      <c r="P383" s="231"/>
      <c r="Q383" s="231"/>
      <c r="R383" s="231"/>
      <c r="S383" s="231"/>
      <c r="T383" s="231"/>
      <c r="U383" s="231"/>
      <c r="V383" s="95"/>
    </row>
    <row r="384">
      <c r="A384" s="231"/>
      <c r="B384" s="240"/>
      <c r="C384" s="231"/>
      <c r="D384" s="231"/>
      <c r="E384" s="231"/>
      <c r="F384" s="231"/>
      <c r="G384" s="231"/>
      <c r="H384" s="231"/>
      <c r="I384" s="231"/>
      <c r="J384" s="231"/>
      <c r="K384" s="231"/>
      <c r="L384" s="231"/>
      <c r="M384" s="231"/>
      <c r="N384" s="231"/>
      <c r="O384" s="231"/>
      <c r="P384" s="231"/>
      <c r="Q384" s="231"/>
      <c r="R384" s="231"/>
      <c r="S384" s="231"/>
      <c r="T384" s="231"/>
      <c r="U384" s="231"/>
      <c r="V384" s="95"/>
    </row>
    <row r="385">
      <c r="A385" s="231"/>
      <c r="B385" s="240"/>
      <c r="C385" s="231"/>
      <c r="D385" s="231"/>
      <c r="E385" s="231"/>
      <c r="F385" s="231"/>
      <c r="G385" s="231"/>
      <c r="H385" s="231"/>
      <c r="I385" s="231"/>
      <c r="J385" s="231"/>
      <c r="K385" s="231"/>
      <c r="L385" s="231"/>
      <c r="M385" s="231"/>
      <c r="N385" s="231"/>
      <c r="O385" s="231"/>
      <c r="P385" s="231"/>
      <c r="Q385" s="231"/>
      <c r="R385" s="231"/>
      <c r="S385" s="231"/>
      <c r="T385" s="231"/>
      <c r="U385" s="231"/>
      <c r="V385" s="95"/>
    </row>
    <row r="386">
      <c r="A386" s="231"/>
      <c r="B386" s="240"/>
      <c r="C386" s="231"/>
      <c r="D386" s="231"/>
      <c r="E386" s="231"/>
      <c r="F386" s="231"/>
      <c r="G386" s="231"/>
      <c r="H386" s="231"/>
      <c r="I386" s="231"/>
      <c r="J386" s="231"/>
      <c r="K386" s="231"/>
      <c r="L386" s="231"/>
      <c r="M386" s="231"/>
      <c r="N386" s="231"/>
      <c r="O386" s="231"/>
      <c r="P386" s="231"/>
      <c r="Q386" s="231"/>
      <c r="R386" s="231"/>
      <c r="S386" s="231"/>
      <c r="T386" s="231"/>
      <c r="U386" s="231"/>
      <c r="V386" s="95"/>
    </row>
    <row r="387">
      <c r="A387" s="231"/>
      <c r="B387" s="240"/>
      <c r="C387" s="231"/>
      <c r="D387" s="231"/>
      <c r="E387" s="231"/>
      <c r="F387" s="231"/>
      <c r="G387" s="231"/>
      <c r="H387" s="231"/>
      <c r="I387" s="231"/>
      <c r="J387" s="231"/>
      <c r="K387" s="231"/>
      <c r="L387" s="231"/>
      <c r="M387" s="231"/>
      <c r="N387" s="231"/>
      <c r="O387" s="231"/>
      <c r="P387" s="231"/>
      <c r="Q387" s="231"/>
      <c r="R387" s="231"/>
      <c r="S387" s="231"/>
      <c r="T387" s="231"/>
      <c r="U387" s="231"/>
      <c r="V387" s="95"/>
    </row>
    <row r="388">
      <c r="A388" s="231"/>
      <c r="B388" s="240"/>
      <c r="C388" s="231"/>
      <c r="D388" s="231"/>
      <c r="E388" s="231"/>
      <c r="F388" s="231"/>
      <c r="G388" s="231"/>
      <c r="H388" s="231"/>
      <c r="I388" s="231"/>
      <c r="J388" s="231"/>
      <c r="K388" s="231"/>
      <c r="L388" s="231"/>
      <c r="M388" s="231"/>
      <c r="N388" s="231"/>
      <c r="O388" s="231"/>
      <c r="P388" s="231"/>
      <c r="Q388" s="231"/>
      <c r="R388" s="231"/>
      <c r="S388" s="231"/>
      <c r="T388" s="231"/>
      <c r="U388" s="231"/>
      <c r="V388" s="95"/>
    </row>
    <row r="389">
      <c r="A389" s="231"/>
      <c r="B389" s="240"/>
      <c r="C389" s="231"/>
      <c r="D389" s="231"/>
      <c r="E389" s="231"/>
      <c r="F389" s="231"/>
      <c r="G389" s="231"/>
      <c r="H389" s="231"/>
      <c r="I389" s="231"/>
      <c r="J389" s="231"/>
      <c r="K389" s="231"/>
      <c r="L389" s="231"/>
      <c r="M389" s="231"/>
      <c r="N389" s="231"/>
      <c r="O389" s="231"/>
      <c r="P389" s="231"/>
      <c r="Q389" s="231"/>
      <c r="R389" s="231"/>
      <c r="S389" s="231"/>
      <c r="T389" s="231"/>
      <c r="U389" s="231"/>
      <c r="V389" s="95"/>
    </row>
    <row r="390">
      <c r="A390" s="231"/>
      <c r="B390" s="240"/>
      <c r="C390" s="231"/>
      <c r="D390" s="231"/>
      <c r="E390" s="231"/>
      <c r="F390" s="231"/>
      <c r="G390" s="231"/>
      <c r="H390" s="231"/>
      <c r="I390" s="231"/>
      <c r="J390" s="231"/>
      <c r="K390" s="231"/>
      <c r="L390" s="231"/>
      <c r="M390" s="231"/>
      <c r="N390" s="231"/>
      <c r="O390" s="231"/>
      <c r="P390" s="231"/>
      <c r="Q390" s="231"/>
      <c r="R390" s="231"/>
      <c r="S390" s="231"/>
      <c r="T390" s="231"/>
      <c r="U390" s="231"/>
      <c r="V390" s="95"/>
    </row>
    <row r="391">
      <c r="A391" s="231"/>
      <c r="B391" s="240"/>
      <c r="C391" s="231"/>
      <c r="D391" s="231"/>
      <c r="E391" s="231"/>
      <c r="F391" s="231"/>
      <c r="G391" s="231"/>
      <c r="H391" s="231"/>
      <c r="I391" s="231"/>
      <c r="J391" s="231"/>
      <c r="K391" s="231"/>
      <c r="L391" s="231"/>
      <c r="M391" s="231"/>
      <c r="N391" s="231"/>
      <c r="O391" s="231"/>
      <c r="P391" s="231"/>
      <c r="Q391" s="231"/>
      <c r="R391" s="231"/>
      <c r="S391" s="231"/>
      <c r="T391" s="231"/>
      <c r="U391" s="231"/>
      <c r="V391" s="95"/>
    </row>
    <row r="392">
      <c r="A392" s="231"/>
      <c r="B392" s="240"/>
      <c r="C392" s="231"/>
      <c r="D392" s="231"/>
      <c r="E392" s="231"/>
      <c r="F392" s="231"/>
      <c r="G392" s="231"/>
      <c r="H392" s="231"/>
      <c r="I392" s="231"/>
      <c r="J392" s="231"/>
      <c r="K392" s="231"/>
      <c r="L392" s="231"/>
      <c r="M392" s="231"/>
      <c r="N392" s="231"/>
      <c r="O392" s="231"/>
      <c r="P392" s="231"/>
      <c r="Q392" s="231"/>
      <c r="R392" s="231"/>
      <c r="S392" s="231"/>
      <c r="T392" s="231"/>
      <c r="U392" s="231"/>
      <c r="V392" s="95"/>
    </row>
    <row r="393">
      <c r="A393" s="231"/>
      <c r="B393" s="240"/>
      <c r="C393" s="231"/>
      <c r="D393" s="231"/>
      <c r="E393" s="231"/>
      <c r="F393" s="231"/>
      <c r="G393" s="231"/>
      <c r="H393" s="231"/>
      <c r="I393" s="231"/>
      <c r="J393" s="231"/>
      <c r="K393" s="231"/>
      <c r="L393" s="231"/>
      <c r="M393" s="231"/>
      <c r="N393" s="231"/>
      <c r="O393" s="231"/>
      <c r="P393" s="231"/>
      <c r="Q393" s="231"/>
      <c r="R393" s="231"/>
      <c r="S393" s="231"/>
      <c r="T393" s="231"/>
      <c r="U393" s="231"/>
      <c r="V393" s="95"/>
    </row>
    <row r="394">
      <c r="A394" s="231"/>
      <c r="B394" s="240"/>
      <c r="C394" s="231"/>
      <c r="D394" s="231"/>
      <c r="E394" s="231"/>
      <c r="F394" s="231"/>
      <c r="G394" s="231"/>
      <c r="H394" s="231"/>
      <c r="I394" s="231"/>
      <c r="J394" s="231"/>
      <c r="K394" s="231"/>
      <c r="L394" s="231"/>
      <c r="M394" s="231"/>
      <c r="N394" s="231"/>
      <c r="O394" s="231"/>
      <c r="P394" s="231"/>
      <c r="Q394" s="231"/>
      <c r="R394" s="231"/>
      <c r="S394" s="231"/>
      <c r="T394" s="231"/>
      <c r="U394" s="231"/>
      <c r="V394" s="95"/>
    </row>
    <row r="395">
      <c r="A395" s="231"/>
      <c r="B395" s="240"/>
      <c r="C395" s="231"/>
      <c r="D395" s="231"/>
      <c r="E395" s="231"/>
      <c r="F395" s="231"/>
      <c r="G395" s="231"/>
      <c r="H395" s="231"/>
      <c r="I395" s="231"/>
      <c r="J395" s="231"/>
      <c r="K395" s="231"/>
      <c r="L395" s="231"/>
      <c r="M395" s="231"/>
      <c r="N395" s="231"/>
      <c r="O395" s="231"/>
      <c r="P395" s="231"/>
      <c r="Q395" s="231"/>
      <c r="R395" s="231"/>
      <c r="S395" s="231"/>
      <c r="T395" s="231"/>
      <c r="U395" s="231"/>
      <c r="V395" s="95"/>
    </row>
    <row r="396">
      <c r="A396" s="231"/>
      <c r="B396" s="240"/>
      <c r="C396" s="231"/>
      <c r="D396" s="231"/>
      <c r="E396" s="231"/>
      <c r="F396" s="231"/>
      <c r="G396" s="231"/>
      <c r="H396" s="231"/>
      <c r="I396" s="231"/>
      <c r="J396" s="231"/>
      <c r="K396" s="231"/>
      <c r="L396" s="231"/>
      <c r="M396" s="231"/>
      <c r="N396" s="231"/>
      <c r="O396" s="231"/>
      <c r="P396" s="231"/>
      <c r="Q396" s="231"/>
      <c r="R396" s="231"/>
      <c r="S396" s="231"/>
      <c r="T396" s="231"/>
      <c r="U396" s="231"/>
      <c r="V396" s="95"/>
    </row>
    <row r="397">
      <c r="A397" s="231"/>
      <c r="B397" s="240"/>
      <c r="C397" s="231"/>
      <c r="D397" s="231"/>
      <c r="E397" s="231"/>
      <c r="F397" s="231"/>
      <c r="G397" s="231"/>
      <c r="H397" s="231"/>
      <c r="I397" s="231"/>
      <c r="J397" s="231"/>
      <c r="K397" s="231"/>
      <c r="L397" s="231"/>
      <c r="M397" s="231"/>
      <c r="N397" s="231"/>
      <c r="O397" s="231"/>
      <c r="P397" s="231"/>
      <c r="Q397" s="231"/>
      <c r="R397" s="231"/>
      <c r="S397" s="231"/>
      <c r="T397" s="231"/>
      <c r="U397" s="231"/>
      <c r="V397" s="95"/>
    </row>
    <row r="398">
      <c r="A398" s="231"/>
      <c r="B398" s="240"/>
      <c r="C398" s="231"/>
      <c r="D398" s="231"/>
      <c r="E398" s="231"/>
      <c r="F398" s="231"/>
      <c r="G398" s="231"/>
      <c r="H398" s="231"/>
      <c r="I398" s="231"/>
      <c r="J398" s="231"/>
      <c r="K398" s="231"/>
      <c r="L398" s="231"/>
      <c r="M398" s="231"/>
      <c r="N398" s="231"/>
      <c r="O398" s="231"/>
      <c r="P398" s="231"/>
      <c r="Q398" s="231"/>
      <c r="R398" s="231"/>
      <c r="S398" s="231"/>
      <c r="T398" s="231"/>
      <c r="U398" s="231"/>
      <c r="V398" s="95"/>
    </row>
    <row r="399">
      <c r="A399" s="231"/>
      <c r="B399" s="240"/>
      <c r="C399" s="231"/>
      <c r="D399" s="231"/>
      <c r="E399" s="231"/>
      <c r="F399" s="231"/>
      <c r="G399" s="231"/>
      <c r="H399" s="231"/>
      <c r="I399" s="231"/>
      <c r="J399" s="231"/>
      <c r="K399" s="231"/>
      <c r="L399" s="231"/>
      <c r="M399" s="231"/>
      <c r="N399" s="231"/>
      <c r="O399" s="231"/>
      <c r="P399" s="231"/>
      <c r="Q399" s="231"/>
      <c r="R399" s="231"/>
      <c r="S399" s="231"/>
      <c r="T399" s="231"/>
      <c r="U399" s="231"/>
      <c r="V399" s="95"/>
    </row>
    <row r="400">
      <c r="A400" s="231"/>
      <c r="B400" s="240"/>
      <c r="C400" s="231"/>
      <c r="D400" s="231"/>
      <c r="E400" s="231"/>
      <c r="F400" s="231"/>
      <c r="G400" s="231"/>
      <c r="H400" s="231"/>
      <c r="I400" s="231"/>
      <c r="J400" s="231"/>
      <c r="K400" s="231"/>
      <c r="L400" s="231"/>
      <c r="M400" s="231"/>
      <c r="N400" s="231"/>
      <c r="O400" s="231"/>
      <c r="P400" s="231"/>
      <c r="Q400" s="231"/>
      <c r="R400" s="231"/>
      <c r="S400" s="231"/>
      <c r="T400" s="231"/>
      <c r="U400" s="231"/>
      <c r="V400" s="95"/>
    </row>
    <row r="401">
      <c r="A401" s="231"/>
      <c r="B401" s="240"/>
      <c r="C401" s="231"/>
      <c r="D401" s="231"/>
      <c r="E401" s="231"/>
      <c r="F401" s="231"/>
      <c r="G401" s="231"/>
      <c r="H401" s="231"/>
      <c r="I401" s="231"/>
      <c r="J401" s="231"/>
      <c r="K401" s="231"/>
      <c r="L401" s="231"/>
      <c r="M401" s="231"/>
      <c r="N401" s="231"/>
      <c r="O401" s="231"/>
      <c r="P401" s="231"/>
      <c r="Q401" s="231"/>
      <c r="R401" s="231"/>
      <c r="S401" s="231"/>
      <c r="T401" s="231"/>
      <c r="U401" s="231"/>
      <c r="V401" s="95"/>
    </row>
    <row r="402">
      <c r="A402" s="231"/>
      <c r="B402" s="240"/>
      <c r="C402" s="231"/>
      <c r="D402" s="231"/>
      <c r="E402" s="231"/>
      <c r="F402" s="231"/>
      <c r="G402" s="231"/>
      <c r="H402" s="231"/>
      <c r="I402" s="231"/>
      <c r="J402" s="231"/>
      <c r="K402" s="231"/>
      <c r="L402" s="231"/>
      <c r="M402" s="231"/>
      <c r="N402" s="231"/>
      <c r="O402" s="231"/>
      <c r="P402" s="231"/>
      <c r="Q402" s="231"/>
      <c r="R402" s="231"/>
      <c r="S402" s="231"/>
      <c r="T402" s="231"/>
      <c r="U402" s="231"/>
      <c r="V402" s="95"/>
    </row>
    <row r="403">
      <c r="A403" s="231"/>
      <c r="B403" s="240"/>
      <c r="C403" s="231"/>
      <c r="D403" s="231"/>
      <c r="E403" s="231"/>
      <c r="F403" s="231"/>
      <c r="G403" s="231"/>
      <c r="H403" s="231"/>
      <c r="I403" s="231"/>
      <c r="J403" s="231"/>
      <c r="K403" s="231"/>
      <c r="L403" s="231"/>
      <c r="M403" s="231"/>
      <c r="N403" s="231"/>
      <c r="O403" s="231"/>
      <c r="P403" s="231"/>
      <c r="Q403" s="231"/>
      <c r="R403" s="231"/>
      <c r="S403" s="231"/>
      <c r="T403" s="231"/>
      <c r="U403" s="231"/>
      <c r="V403" s="95"/>
    </row>
    <row r="404">
      <c r="A404" s="231"/>
      <c r="B404" s="240"/>
      <c r="C404" s="231"/>
      <c r="D404" s="231"/>
      <c r="E404" s="231"/>
      <c r="F404" s="231"/>
      <c r="G404" s="231"/>
      <c r="H404" s="231"/>
      <c r="I404" s="231"/>
      <c r="J404" s="231"/>
      <c r="K404" s="231"/>
      <c r="L404" s="231"/>
      <c r="M404" s="231"/>
      <c r="N404" s="231"/>
      <c r="O404" s="231"/>
      <c r="P404" s="231"/>
      <c r="Q404" s="231"/>
      <c r="R404" s="231"/>
      <c r="S404" s="231"/>
      <c r="T404" s="231"/>
      <c r="U404" s="231"/>
      <c r="V404" s="95"/>
    </row>
    <row r="405">
      <c r="A405" s="231"/>
      <c r="B405" s="240"/>
      <c r="C405" s="231"/>
      <c r="D405" s="231"/>
      <c r="E405" s="231"/>
      <c r="F405" s="231"/>
      <c r="G405" s="231"/>
      <c r="H405" s="231"/>
      <c r="I405" s="231"/>
      <c r="J405" s="231"/>
      <c r="K405" s="231"/>
      <c r="L405" s="231"/>
      <c r="M405" s="231"/>
      <c r="N405" s="231"/>
      <c r="O405" s="231"/>
      <c r="P405" s="231"/>
      <c r="Q405" s="231"/>
      <c r="R405" s="231"/>
      <c r="S405" s="231"/>
      <c r="T405" s="231"/>
      <c r="U405" s="231"/>
      <c r="V405" s="95"/>
    </row>
    <row r="406">
      <c r="A406" s="231"/>
      <c r="B406" s="240"/>
      <c r="C406" s="231"/>
      <c r="D406" s="231"/>
      <c r="E406" s="231"/>
      <c r="F406" s="231"/>
      <c r="G406" s="231"/>
      <c r="H406" s="231"/>
      <c r="I406" s="231"/>
      <c r="J406" s="231"/>
      <c r="K406" s="231"/>
      <c r="L406" s="231"/>
      <c r="M406" s="231"/>
      <c r="N406" s="231"/>
      <c r="O406" s="231"/>
      <c r="P406" s="231"/>
      <c r="Q406" s="231"/>
      <c r="R406" s="231"/>
      <c r="S406" s="231"/>
      <c r="T406" s="231"/>
      <c r="U406" s="231"/>
      <c r="V406" s="95"/>
    </row>
    <row r="407">
      <c r="A407" s="231"/>
      <c r="B407" s="240"/>
      <c r="C407" s="231"/>
      <c r="D407" s="231"/>
      <c r="E407" s="231"/>
      <c r="F407" s="231"/>
      <c r="G407" s="231"/>
      <c r="H407" s="231"/>
      <c r="I407" s="231"/>
      <c r="J407" s="231"/>
      <c r="K407" s="231"/>
      <c r="L407" s="231"/>
      <c r="M407" s="231"/>
      <c r="N407" s="231"/>
      <c r="O407" s="231"/>
      <c r="P407" s="231"/>
      <c r="Q407" s="231"/>
      <c r="R407" s="231"/>
      <c r="S407" s="231"/>
      <c r="T407" s="231"/>
      <c r="U407" s="231"/>
      <c r="V407" s="95"/>
    </row>
    <row r="408">
      <c r="A408" s="231"/>
      <c r="B408" s="240"/>
      <c r="C408" s="231"/>
      <c r="D408" s="231"/>
      <c r="E408" s="231"/>
      <c r="F408" s="231"/>
      <c r="G408" s="231"/>
      <c r="H408" s="231"/>
      <c r="I408" s="231"/>
      <c r="J408" s="231"/>
      <c r="K408" s="231"/>
      <c r="L408" s="231"/>
      <c r="M408" s="231"/>
      <c r="N408" s="231"/>
      <c r="O408" s="231"/>
      <c r="P408" s="231"/>
      <c r="Q408" s="231"/>
      <c r="R408" s="231"/>
      <c r="S408" s="231"/>
      <c r="T408" s="231"/>
      <c r="U408" s="231"/>
      <c r="V408" s="95"/>
    </row>
    <row r="409">
      <c r="A409" s="231"/>
      <c r="B409" s="240"/>
      <c r="C409" s="231"/>
      <c r="D409" s="231"/>
      <c r="E409" s="231"/>
      <c r="F409" s="231"/>
      <c r="G409" s="231"/>
      <c r="H409" s="231"/>
      <c r="I409" s="231"/>
      <c r="J409" s="231"/>
      <c r="K409" s="231"/>
      <c r="L409" s="231"/>
      <c r="M409" s="231"/>
      <c r="N409" s="231"/>
      <c r="O409" s="231"/>
      <c r="P409" s="231"/>
      <c r="Q409" s="231"/>
      <c r="R409" s="231"/>
      <c r="S409" s="231"/>
      <c r="T409" s="231"/>
      <c r="U409" s="231"/>
      <c r="V409" s="95"/>
    </row>
    <row r="410">
      <c r="A410" s="231"/>
      <c r="B410" s="240"/>
      <c r="C410" s="231"/>
      <c r="D410" s="231"/>
      <c r="E410" s="231"/>
      <c r="F410" s="231"/>
      <c r="G410" s="231"/>
      <c r="H410" s="231"/>
      <c r="I410" s="231"/>
      <c r="J410" s="231"/>
      <c r="K410" s="231"/>
      <c r="L410" s="231"/>
      <c r="M410" s="231"/>
      <c r="N410" s="231"/>
      <c r="O410" s="231"/>
      <c r="P410" s="231"/>
      <c r="Q410" s="231"/>
      <c r="R410" s="231"/>
      <c r="S410" s="231"/>
      <c r="T410" s="231"/>
      <c r="U410" s="231"/>
      <c r="V410" s="95"/>
    </row>
    <row r="411">
      <c r="A411" s="231"/>
      <c r="B411" s="240"/>
      <c r="C411" s="231"/>
      <c r="D411" s="231"/>
      <c r="E411" s="231"/>
      <c r="F411" s="231"/>
      <c r="G411" s="231"/>
      <c r="H411" s="231"/>
      <c r="I411" s="231"/>
      <c r="J411" s="231"/>
      <c r="K411" s="231"/>
      <c r="L411" s="231"/>
      <c r="M411" s="231"/>
      <c r="N411" s="231"/>
      <c r="O411" s="231"/>
      <c r="P411" s="231"/>
      <c r="Q411" s="231"/>
      <c r="R411" s="231"/>
      <c r="S411" s="231"/>
      <c r="T411" s="231"/>
      <c r="U411" s="231"/>
      <c r="V411" s="95"/>
    </row>
    <row r="412">
      <c r="A412" s="231"/>
      <c r="B412" s="240"/>
      <c r="C412" s="231"/>
      <c r="D412" s="231"/>
      <c r="E412" s="231"/>
      <c r="F412" s="231"/>
      <c r="G412" s="231"/>
      <c r="H412" s="231"/>
      <c r="I412" s="231"/>
      <c r="J412" s="231"/>
      <c r="K412" s="231"/>
      <c r="L412" s="231"/>
      <c r="M412" s="231"/>
      <c r="N412" s="231"/>
      <c r="O412" s="231"/>
      <c r="P412" s="231"/>
      <c r="Q412" s="231"/>
      <c r="R412" s="231"/>
      <c r="S412" s="231"/>
      <c r="T412" s="231"/>
      <c r="U412" s="231"/>
      <c r="V412" s="95"/>
    </row>
    <row r="413">
      <c r="A413" s="231"/>
      <c r="B413" s="240"/>
      <c r="C413" s="231"/>
      <c r="D413" s="231"/>
      <c r="E413" s="231"/>
      <c r="F413" s="231"/>
      <c r="G413" s="231"/>
      <c r="H413" s="231"/>
      <c r="I413" s="231"/>
      <c r="J413" s="231"/>
      <c r="K413" s="231"/>
      <c r="L413" s="231"/>
      <c r="M413" s="231"/>
      <c r="N413" s="231"/>
      <c r="O413" s="231"/>
      <c r="P413" s="231"/>
      <c r="Q413" s="231"/>
      <c r="R413" s="231"/>
      <c r="S413" s="231"/>
      <c r="T413" s="231"/>
      <c r="U413" s="231"/>
      <c r="V413" s="95"/>
    </row>
    <row r="414">
      <c r="A414" s="231"/>
      <c r="B414" s="240"/>
      <c r="C414" s="231"/>
      <c r="D414" s="231"/>
      <c r="E414" s="231"/>
      <c r="F414" s="231"/>
      <c r="G414" s="231"/>
      <c r="H414" s="231"/>
      <c r="I414" s="231"/>
      <c r="J414" s="231"/>
      <c r="K414" s="231"/>
      <c r="L414" s="231"/>
      <c r="M414" s="231"/>
      <c r="N414" s="231"/>
      <c r="O414" s="231"/>
      <c r="P414" s="231"/>
      <c r="Q414" s="231"/>
      <c r="R414" s="231"/>
      <c r="S414" s="231"/>
      <c r="T414" s="231"/>
      <c r="U414" s="231"/>
      <c r="V414" s="95"/>
    </row>
    <row r="415">
      <c r="A415" s="231"/>
      <c r="B415" s="240"/>
      <c r="C415" s="231"/>
      <c r="D415" s="231"/>
      <c r="E415" s="231"/>
      <c r="F415" s="231"/>
      <c r="G415" s="231"/>
      <c r="H415" s="231"/>
      <c r="I415" s="231"/>
      <c r="J415" s="231"/>
      <c r="K415" s="231"/>
      <c r="L415" s="231"/>
      <c r="M415" s="231"/>
      <c r="N415" s="231"/>
      <c r="O415" s="231"/>
      <c r="P415" s="231"/>
      <c r="Q415" s="231"/>
      <c r="R415" s="231"/>
      <c r="S415" s="231"/>
      <c r="T415" s="231"/>
      <c r="U415" s="231"/>
      <c r="V415" s="95"/>
    </row>
    <row r="416">
      <c r="A416" s="231"/>
      <c r="B416" s="240"/>
      <c r="C416" s="231"/>
      <c r="D416" s="231"/>
      <c r="E416" s="231"/>
      <c r="F416" s="231"/>
      <c r="G416" s="231"/>
      <c r="H416" s="231"/>
      <c r="I416" s="231"/>
      <c r="J416" s="231"/>
      <c r="K416" s="231"/>
      <c r="L416" s="231"/>
      <c r="M416" s="231"/>
      <c r="N416" s="231"/>
      <c r="O416" s="231"/>
      <c r="P416" s="231"/>
      <c r="Q416" s="231"/>
      <c r="R416" s="231"/>
      <c r="S416" s="231"/>
      <c r="T416" s="231"/>
      <c r="U416" s="231"/>
      <c r="V416" s="95"/>
    </row>
    <row r="417">
      <c r="A417" s="231"/>
      <c r="B417" s="240"/>
      <c r="C417" s="231"/>
      <c r="D417" s="231"/>
      <c r="E417" s="231"/>
      <c r="F417" s="231"/>
      <c r="G417" s="231"/>
      <c r="H417" s="231"/>
      <c r="I417" s="231"/>
      <c r="J417" s="231"/>
      <c r="K417" s="231"/>
      <c r="L417" s="231"/>
      <c r="M417" s="231"/>
      <c r="N417" s="231"/>
      <c r="O417" s="231"/>
      <c r="P417" s="231"/>
      <c r="Q417" s="231"/>
      <c r="R417" s="231"/>
      <c r="S417" s="231"/>
      <c r="T417" s="231"/>
      <c r="U417" s="231"/>
      <c r="V417" s="95"/>
    </row>
    <row r="418">
      <c r="A418" s="231"/>
      <c r="B418" s="240"/>
      <c r="C418" s="231"/>
      <c r="D418" s="231"/>
      <c r="E418" s="231"/>
      <c r="F418" s="231"/>
      <c r="G418" s="231"/>
      <c r="H418" s="231"/>
      <c r="I418" s="231"/>
      <c r="J418" s="231"/>
      <c r="K418" s="231"/>
      <c r="L418" s="231"/>
      <c r="M418" s="231"/>
      <c r="N418" s="231"/>
      <c r="O418" s="231"/>
      <c r="P418" s="231"/>
      <c r="Q418" s="231"/>
      <c r="R418" s="231"/>
      <c r="S418" s="231"/>
      <c r="T418" s="231"/>
      <c r="U418" s="231"/>
      <c r="V418" s="95"/>
    </row>
    <row r="419">
      <c r="A419" s="231"/>
      <c r="B419" s="240"/>
      <c r="C419" s="231"/>
      <c r="D419" s="231"/>
      <c r="E419" s="231"/>
      <c r="F419" s="231"/>
      <c r="G419" s="231"/>
      <c r="H419" s="231"/>
      <c r="I419" s="231"/>
      <c r="J419" s="231"/>
      <c r="K419" s="231"/>
      <c r="L419" s="231"/>
      <c r="M419" s="231"/>
      <c r="N419" s="231"/>
      <c r="O419" s="231"/>
      <c r="P419" s="231"/>
      <c r="Q419" s="231"/>
      <c r="R419" s="231"/>
      <c r="S419" s="231"/>
      <c r="T419" s="231"/>
      <c r="U419" s="231"/>
      <c r="V419" s="95"/>
    </row>
    <row r="420">
      <c r="A420" s="231"/>
      <c r="B420" s="240"/>
      <c r="C420" s="231"/>
      <c r="D420" s="231"/>
      <c r="E420" s="231"/>
      <c r="F420" s="231"/>
      <c r="G420" s="231"/>
      <c r="H420" s="231"/>
      <c r="I420" s="231"/>
      <c r="J420" s="231"/>
      <c r="K420" s="231"/>
      <c r="L420" s="231"/>
      <c r="M420" s="231"/>
      <c r="N420" s="231"/>
      <c r="O420" s="231"/>
      <c r="P420" s="231"/>
      <c r="Q420" s="231"/>
      <c r="R420" s="231"/>
      <c r="S420" s="231"/>
      <c r="T420" s="231"/>
      <c r="U420" s="231"/>
      <c r="V420" s="95"/>
    </row>
    <row r="421">
      <c r="A421" s="231"/>
      <c r="B421" s="240"/>
      <c r="C421" s="231"/>
      <c r="D421" s="231"/>
      <c r="E421" s="231"/>
      <c r="F421" s="231"/>
      <c r="G421" s="231"/>
      <c r="H421" s="231"/>
      <c r="I421" s="231"/>
      <c r="J421" s="231"/>
      <c r="K421" s="231"/>
      <c r="L421" s="231"/>
      <c r="M421" s="231"/>
      <c r="N421" s="231"/>
      <c r="O421" s="231"/>
      <c r="P421" s="231"/>
      <c r="Q421" s="231"/>
      <c r="R421" s="231"/>
      <c r="S421" s="231"/>
      <c r="T421" s="231"/>
      <c r="U421" s="231"/>
      <c r="V421" s="95"/>
    </row>
    <row r="422">
      <c r="A422" s="231"/>
      <c r="B422" s="240"/>
      <c r="C422" s="231"/>
      <c r="D422" s="231"/>
      <c r="E422" s="231"/>
      <c r="F422" s="231"/>
      <c r="G422" s="231"/>
      <c r="H422" s="231"/>
      <c r="I422" s="231"/>
      <c r="J422" s="231"/>
      <c r="K422" s="231"/>
      <c r="L422" s="231"/>
      <c r="M422" s="231"/>
      <c r="N422" s="231"/>
      <c r="O422" s="231"/>
      <c r="P422" s="231"/>
      <c r="Q422" s="231"/>
      <c r="R422" s="231"/>
      <c r="S422" s="231"/>
      <c r="T422" s="231"/>
      <c r="U422" s="231"/>
      <c r="V422" s="95"/>
    </row>
    <row r="423">
      <c r="A423" s="231"/>
      <c r="B423" s="240"/>
      <c r="C423" s="231"/>
      <c r="D423" s="231"/>
      <c r="E423" s="231"/>
      <c r="F423" s="231"/>
      <c r="G423" s="231"/>
      <c r="H423" s="231"/>
      <c r="I423" s="231"/>
      <c r="J423" s="231"/>
      <c r="K423" s="231"/>
      <c r="L423" s="231"/>
      <c r="M423" s="231"/>
      <c r="N423" s="231"/>
      <c r="O423" s="231"/>
      <c r="P423" s="231"/>
      <c r="Q423" s="231"/>
      <c r="R423" s="231"/>
      <c r="S423" s="231"/>
      <c r="T423" s="231"/>
      <c r="U423" s="231"/>
      <c r="V423" s="95"/>
    </row>
    <row r="424">
      <c r="A424" s="231"/>
      <c r="B424" s="240"/>
      <c r="C424" s="231"/>
      <c r="D424" s="231"/>
      <c r="E424" s="231"/>
      <c r="F424" s="231"/>
      <c r="G424" s="231"/>
      <c r="H424" s="231"/>
      <c r="I424" s="231"/>
      <c r="J424" s="231"/>
      <c r="K424" s="231"/>
      <c r="L424" s="231"/>
      <c r="M424" s="231"/>
      <c r="N424" s="231"/>
      <c r="O424" s="231"/>
      <c r="P424" s="231"/>
      <c r="Q424" s="231"/>
      <c r="R424" s="231"/>
      <c r="S424" s="231"/>
      <c r="T424" s="231"/>
      <c r="U424" s="231"/>
      <c r="V424" s="95"/>
    </row>
    <row r="425">
      <c r="A425" s="231"/>
      <c r="B425" s="240"/>
      <c r="C425" s="231"/>
      <c r="D425" s="231"/>
      <c r="E425" s="231"/>
      <c r="F425" s="231"/>
      <c r="G425" s="231"/>
      <c r="H425" s="231"/>
      <c r="I425" s="231"/>
      <c r="J425" s="231"/>
      <c r="K425" s="231"/>
      <c r="L425" s="231"/>
      <c r="M425" s="231"/>
      <c r="N425" s="231"/>
      <c r="O425" s="231"/>
      <c r="P425" s="231"/>
      <c r="Q425" s="231"/>
      <c r="R425" s="231"/>
      <c r="S425" s="231"/>
      <c r="T425" s="231"/>
      <c r="U425" s="231"/>
      <c r="V425" s="95"/>
    </row>
    <row r="426">
      <c r="A426" s="231"/>
      <c r="B426" s="240"/>
      <c r="C426" s="231"/>
      <c r="D426" s="231"/>
      <c r="E426" s="231"/>
      <c r="F426" s="231"/>
      <c r="G426" s="231"/>
      <c r="H426" s="231"/>
      <c r="I426" s="231"/>
      <c r="J426" s="231"/>
      <c r="K426" s="231"/>
      <c r="L426" s="231"/>
      <c r="M426" s="231"/>
      <c r="N426" s="231"/>
      <c r="O426" s="231"/>
      <c r="P426" s="231"/>
      <c r="Q426" s="231"/>
      <c r="R426" s="231"/>
      <c r="S426" s="231"/>
      <c r="T426" s="231"/>
      <c r="U426" s="231"/>
      <c r="V426" s="95"/>
    </row>
    <row r="427">
      <c r="A427" s="231"/>
      <c r="B427" s="240"/>
      <c r="C427" s="231"/>
      <c r="D427" s="231"/>
      <c r="E427" s="231"/>
      <c r="F427" s="231"/>
      <c r="G427" s="231"/>
      <c r="H427" s="231"/>
      <c r="I427" s="231"/>
      <c r="J427" s="231"/>
      <c r="K427" s="231"/>
      <c r="L427" s="231"/>
      <c r="M427" s="231"/>
      <c r="N427" s="231"/>
      <c r="O427" s="231"/>
      <c r="P427" s="231"/>
      <c r="Q427" s="231"/>
      <c r="R427" s="231"/>
      <c r="S427" s="231"/>
      <c r="T427" s="231"/>
      <c r="U427" s="231"/>
      <c r="V427" s="95"/>
    </row>
    <row r="428">
      <c r="A428" s="231"/>
      <c r="B428" s="240"/>
      <c r="C428" s="231"/>
      <c r="D428" s="231"/>
      <c r="E428" s="231"/>
      <c r="F428" s="231"/>
      <c r="G428" s="231"/>
      <c r="H428" s="231"/>
      <c r="I428" s="231"/>
      <c r="J428" s="231"/>
      <c r="K428" s="231"/>
      <c r="L428" s="231"/>
      <c r="M428" s="231"/>
      <c r="N428" s="231"/>
      <c r="O428" s="231"/>
      <c r="P428" s="231"/>
      <c r="Q428" s="231"/>
      <c r="R428" s="231"/>
      <c r="S428" s="231"/>
      <c r="T428" s="231"/>
      <c r="U428" s="231"/>
      <c r="V428" s="95"/>
    </row>
    <row r="429">
      <c r="A429" s="231"/>
      <c r="B429" s="240"/>
      <c r="C429" s="231"/>
      <c r="D429" s="231"/>
      <c r="E429" s="231"/>
      <c r="F429" s="231"/>
      <c r="G429" s="231"/>
      <c r="H429" s="231"/>
      <c r="I429" s="231"/>
      <c r="J429" s="231"/>
      <c r="K429" s="231"/>
      <c r="L429" s="231"/>
      <c r="M429" s="231"/>
      <c r="N429" s="231"/>
      <c r="O429" s="231"/>
      <c r="P429" s="231"/>
      <c r="Q429" s="231"/>
      <c r="R429" s="231"/>
      <c r="S429" s="231"/>
      <c r="T429" s="231"/>
      <c r="U429" s="231"/>
      <c r="V429" s="95"/>
    </row>
    <row r="430">
      <c r="A430" s="231"/>
      <c r="B430" s="240"/>
      <c r="C430" s="231"/>
      <c r="D430" s="231"/>
      <c r="E430" s="231"/>
      <c r="F430" s="231"/>
      <c r="G430" s="231"/>
      <c r="H430" s="231"/>
      <c r="I430" s="231"/>
      <c r="J430" s="231"/>
      <c r="K430" s="231"/>
      <c r="L430" s="231"/>
      <c r="M430" s="231"/>
      <c r="N430" s="231"/>
      <c r="O430" s="231"/>
      <c r="P430" s="231"/>
      <c r="Q430" s="231"/>
      <c r="R430" s="231"/>
      <c r="S430" s="231"/>
      <c r="T430" s="231"/>
      <c r="U430" s="231"/>
      <c r="V430" s="95"/>
    </row>
    <row r="431">
      <c r="A431" s="231"/>
      <c r="B431" s="240"/>
      <c r="C431" s="231"/>
      <c r="D431" s="231"/>
      <c r="E431" s="231"/>
      <c r="F431" s="231"/>
      <c r="G431" s="231"/>
      <c r="H431" s="231"/>
      <c r="I431" s="231"/>
      <c r="J431" s="231"/>
      <c r="K431" s="231"/>
      <c r="L431" s="231"/>
      <c r="M431" s="231"/>
      <c r="N431" s="231"/>
      <c r="O431" s="231"/>
      <c r="P431" s="231"/>
      <c r="Q431" s="231"/>
      <c r="R431" s="231"/>
      <c r="S431" s="231"/>
      <c r="T431" s="231"/>
      <c r="U431" s="231"/>
      <c r="V431" s="95"/>
    </row>
    <row r="432">
      <c r="A432" s="231"/>
      <c r="B432" s="240"/>
      <c r="C432" s="231"/>
      <c r="D432" s="231"/>
      <c r="E432" s="231"/>
      <c r="F432" s="231"/>
      <c r="G432" s="231"/>
      <c r="H432" s="231"/>
      <c r="I432" s="231"/>
      <c r="J432" s="231"/>
      <c r="K432" s="231"/>
      <c r="L432" s="231"/>
      <c r="M432" s="231"/>
      <c r="N432" s="231"/>
      <c r="O432" s="231"/>
      <c r="P432" s="231"/>
      <c r="Q432" s="231"/>
      <c r="R432" s="231"/>
      <c r="S432" s="231"/>
      <c r="T432" s="231"/>
      <c r="U432" s="231"/>
      <c r="V432" s="95"/>
    </row>
    <row r="433">
      <c r="A433" s="231"/>
      <c r="B433" s="240"/>
      <c r="C433" s="231"/>
      <c r="D433" s="231"/>
      <c r="E433" s="231"/>
      <c r="F433" s="231"/>
      <c r="G433" s="231"/>
      <c r="H433" s="231"/>
      <c r="I433" s="231"/>
      <c r="J433" s="231"/>
      <c r="K433" s="231"/>
      <c r="L433" s="231"/>
      <c r="M433" s="231"/>
      <c r="N433" s="231"/>
      <c r="O433" s="231"/>
      <c r="P433" s="231"/>
      <c r="Q433" s="231"/>
      <c r="R433" s="231"/>
      <c r="S433" s="231"/>
      <c r="T433" s="231"/>
      <c r="U433" s="231"/>
      <c r="V433" s="95"/>
    </row>
    <row r="434">
      <c r="A434" s="231"/>
      <c r="B434" s="240"/>
      <c r="C434" s="231"/>
      <c r="D434" s="231"/>
      <c r="E434" s="231"/>
      <c r="F434" s="231"/>
      <c r="G434" s="231"/>
      <c r="H434" s="231"/>
      <c r="I434" s="231"/>
      <c r="J434" s="231"/>
      <c r="K434" s="231"/>
      <c r="L434" s="231"/>
      <c r="M434" s="231"/>
      <c r="N434" s="231"/>
      <c r="O434" s="231"/>
      <c r="P434" s="231"/>
      <c r="Q434" s="231"/>
      <c r="R434" s="231"/>
      <c r="S434" s="231"/>
      <c r="T434" s="231"/>
      <c r="U434" s="231"/>
      <c r="V434" s="95"/>
    </row>
    <row r="435">
      <c r="A435" s="231"/>
      <c r="B435" s="240"/>
      <c r="C435" s="231"/>
      <c r="D435" s="231"/>
      <c r="E435" s="231"/>
      <c r="F435" s="231"/>
      <c r="G435" s="231"/>
      <c r="H435" s="231"/>
      <c r="I435" s="231"/>
      <c r="J435" s="231"/>
      <c r="K435" s="231"/>
      <c r="L435" s="231"/>
      <c r="M435" s="231"/>
      <c r="N435" s="231"/>
      <c r="O435" s="231"/>
      <c r="P435" s="231"/>
      <c r="Q435" s="231"/>
      <c r="R435" s="231"/>
      <c r="S435" s="231"/>
      <c r="T435" s="231"/>
      <c r="U435" s="231"/>
      <c r="V435" s="95"/>
    </row>
    <row r="436">
      <c r="A436" s="231"/>
      <c r="B436" s="240"/>
      <c r="C436" s="231"/>
      <c r="D436" s="231"/>
      <c r="E436" s="231"/>
      <c r="F436" s="231"/>
      <c r="G436" s="231"/>
      <c r="H436" s="231"/>
      <c r="I436" s="231"/>
      <c r="J436" s="231"/>
      <c r="K436" s="231"/>
      <c r="L436" s="231"/>
      <c r="M436" s="231"/>
      <c r="N436" s="231"/>
      <c r="O436" s="231"/>
      <c r="P436" s="231"/>
      <c r="Q436" s="231"/>
      <c r="R436" s="231"/>
      <c r="S436" s="231"/>
      <c r="T436" s="231"/>
      <c r="U436" s="231"/>
      <c r="V436" s="95"/>
    </row>
    <row r="437">
      <c r="A437" s="231"/>
      <c r="B437" s="240"/>
      <c r="C437" s="231"/>
      <c r="D437" s="231"/>
      <c r="E437" s="231"/>
      <c r="F437" s="231"/>
      <c r="G437" s="231"/>
      <c r="H437" s="231"/>
      <c r="I437" s="231"/>
      <c r="J437" s="231"/>
      <c r="K437" s="231"/>
      <c r="L437" s="231"/>
      <c r="M437" s="231"/>
      <c r="N437" s="231"/>
      <c r="O437" s="231"/>
      <c r="P437" s="231"/>
      <c r="Q437" s="231"/>
      <c r="R437" s="231"/>
      <c r="S437" s="231"/>
      <c r="T437" s="231"/>
      <c r="U437" s="231"/>
      <c r="V437" s="95"/>
    </row>
    <row r="438">
      <c r="A438" s="231"/>
      <c r="B438" s="240"/>
      <c r="C438" s="231"/>
      <c r="D438" s="231"/>
      <c r="E438" s="231"/>
      <c r="F438" s="231"/>
      <c r="G438" s="231"/>
      <c r="H438" s="231"/>
      <c r="I438" s="231"/>
      <c r="J438" s="231"/>
      <c r="K438" s="231"/>
      <c r="L438" s="231"/>
      <c r="M438" s="231"/>
      <c r="N438" s="231"/>
      <c r="O438" s="231"/>
      <c r="P438" s="231"/>
      <c r="Q438" s="231"/>
      <c r="R438" s="231"/>
      <c r="S438" s="231"/>
      <c r="T438" s="231"/>
      <c r="U438" s="231"/>
      <c r="V438" s="95"/>
    </row>
    <row r="439">
      <c r="A439" s="231"/>
      <c r="B439" s="240"/>
      <c r="C439" s="231"/>
      <c r="D439" s="231"/>
      <c r="E439" s="231"/>
      <c r="F439" s="231"/>
      <c r="G439" s="231"/>
      <c r="H439" s="231"/>
      <c r="I439" s="231"/>
      <c r="J439" s="231"/>
      <c r="K439" s="231"/>
      <c r="L439" s="231"/>
      <c r="M439" s="231"/>
      <c r="N439" s="231"/>
      <c r="O439" s="231"/>
      <c r="P439" s="231"/>
      <c r="Q439" s="231"/>
      <c r="R439" s="231"/>
      <c r="S439" s="231"/>
      <c r="T439" s="231"/>
      <c r="U439" s="231"/>
      <c r="V439" s="95"/>
    </row>
    <row r="440">
      <c r="A440" s="231"/>
      <c r="B440" s="240"/>
      <c r="C440" s="231"/>
      <c r="D440" s="231"/>
      <c r="E440" s="231"/>
      <c r="F440" s="231"/>
      <c r="G440" s="231"/>
      <c r="H440" s="231"/>
      <c r="I440" s="231"/>
      <c r="J440" s="231"/>
      <c r="K440" s="231"/>
      <c r="L440" s="231"/>
      <c r="M440" s="231"/>
      <c r="N440" s="231"/>
      <c r="O440" s="231"/>
      <c r="P440" s="231"/>
      <c r="Q440" s="231"/>
      <c r="R440" s="231"/>
      <c r="S440" s="231"/>
      <c r="T440" s="231"/>
      <c r="U440" s="231"/>
      <c r="V440" s="95"/>
    </row>
    <row r="441">
      <c r="A441" s="231"/>
      <c r="B441" s="240"/>
      <c r="C441" s="231"/>
      <c r="D441" s="231"/>
      <c r="E441" s="231"/>
      <c r="F441" s="231"/>
      <c r="G441" s="231"/>
      <c r="H441" s="231"/>
      <c r="I441" s="231"/>
      <c r="J441" s="231"/>
      <c r="K441" s="231"/>
      <c r="L441" s="231"/>
      <c r="M441" s="231"/>
      <c r="N441" s="231"/>
      <c r="O441" s="231"/>
      <c r="P441" s="231"/>
      <c r="Q441" s="231"/>
      <c r="R441" s="231"/>
      <c r="S441" s="231"/>
      <c r="T441" s="231"/>
      <c r="U441" s="231"/>
      <c r="V441" s="95"/>
    </row>
    <row r="442">
      <c r="A442" s="231"/>
      <c r="B442" s="240"/>
      <c r="C442" s="231"/>
      <c r="D442" s="231"/>
      <c r="E442" s="231"/>
      <c r="F442" s="231"/>
      <c r="G442" s="231"/>
      <c r="H442" s="231"/>
      <c r="I442" s="231"/>
      <c r="J442" s="231"/>
      <c r="K442" s="231"/>
      <c r="L442" s="231"/>
      <c r="M442" s="231"/>
      <c r="N442" s="231"/>
      <c r="O442" s="231"/>
      <c r="P442" s="231"/>
      <c r="Q442" s="231"/>
      <c r="R442" s="231"/>
      <c r="S442" s="231"/>
      <c r="T442" s="231"/>
      <c r="U442" s="231"/>
      <c r="V442" s="95"/>
    </row>
    <row r="443">
      <c r="A443" s="231"/>
      <c r="B443" s="240"/>
      <c r="C443" s="231"/>
      <c r="D443" s="231"/>
      <c r="E443" s="231"/>
      <c r="F443" s="231"/>
      <c r="G443" s="231"/>
      <c r="H443" s="231"/>
      <c r="I443" s="231"/>
      <c r="J443" s="231"/>
      <c r="K443" s="231"/>
      <c r="L443" s="231"/>
      <c r="M443" s="231"/>
      <c r="N443" s="231"/>
      <c r="O443" s="231"/>
      <c r="P443" s="231"/>
      <c r="Q443" s="231"/>
      <c r="R443" s="231"/>
      <c r="S443" s="231"/>
      <c r="T443" s="231"/>
      <c r="U443" s="231"/>
      <c r="V443" s="95"/>
    </row>
    <row r="444">
      <c r="A444" s="231"/>
      <c r="B444" s="240"/>
      <c r="C444" s="231"/>
      <c r="D444" s="231"/>
      <c r="E444" s="231"/>
      <c r="F444" s="231"/>
      <c r="G444" s="231"/>
      <c r="H444" s="231"/>
      <c r="I444" s="231"/>
      <c r="J444" s="231"/>
      <c r="K444" s="231"/>
      <c r="L444" s="231"/>
      <c r="M444" s="231"/>
      <c r="N444" s="231"/>
      <c r="O444" s="231"/>
      <c r="P444" s="231"/>
      <c r="Q444" s="231"/>
      <c r="R444" s="231"/>
      <c r="S444" s="231"/>
      <c r="T444" s="231"/>
      <c r="U444" s="231"/>
      <c r="V444" s="95"/>
    </row>
    <row r="445">
      <c r="A445" s="231"/>
      <c r="B445" s="240"/>
      <c r="C445" s="231"/>
      <c r="D445" s="231"/>
      <c r="E445" s="231"/>
      <c r="F445" s="231"/>
      <c r="G445" s="231"/>
      <c r="H445" s="231"/>
      <c r="I445" s="231"/>
      <c r="J445" s="231"/>
      <c r="K445" s="231"/>
      <c r="L445" s="231"/>
      <c r="M445" s="231"/>
      <c r="N445" s="231"/>
      <c r="O445" s="231"/>
      <c r="P445" s="231"/>
      <c r="Q445" s="231"/>
      <c r="R445" s="231"/>
      <c r="S445" s="231"/>
      <c r="T445" s="231"/>
      <c r="U445" s="231"/>
      <c r="V445" s="95"/>
    </row>
    <row r="446">
      <c r="A446" s="231"/>
      <c r="B446" s="240"/>
      <c r="C446" s="231"/>
      <c r="D446" s="231"/>
      <c r="E446" s="231"/>
      <c r="F446" s="231"/>
      <c r="G446" s="231"/>
      <c r="H446" s="231"/>
      <c r="I446" s="231"/>
      <c r="J446" s="231"/>
      <c r="K446" s="231"/>
      <c r="L446" s="231"/>
      <c r="M446" s="231"/>
      <c r="N446" s="231"/>
      <c r="O446" s="231"/>
      <c r="P446" s="231"/>
      <c r="Q446" s="231"/>
      <c r="R446" s="231"/>
      <c r="S446" s="231"/>
      <c r="T446" s="231"/>
      <c r="U446" s="231"/>
      <c r="V446" s="95"/>
    </row>
    <row r="447">
      <c r="A447" s="231"/>
      <c r="B447" s="240"/>
      <c r="C447" s="231"/>
      <c r="D447" s="231"/>
      <c r="E447" s="231"/>
      <c r="F447" s="231"/>
      <c r="G447" s="231"/>
      <c r="H447" s="231"/>
      <c r="I447" s="231"/>
      <c r="J447" s="231"/>
      <c r="K447" s="231"/>
      <c r="L447" s="231"/>
      <c r="M447" s="231"/>
      <c r="N447" s="231"/>
      <c r="O447" s="231"/>
      <c r="P447" s="231"/>
      <c r="Q447" s="231"/>
      <c r="R447" s="231"/>
      <c r="S447" s="231"/>
      <c r="T447" s="231"/>
      <c r="U447" s="231"/>
      <c r="V447" s="95"/>
    </row>
    <row r="448">
      <c r="A448" s="231"/>
      <c r="B448" s="240"/>
      <c r="C448" s="231"/>
      <c r="D448" s="231"/>
      <c r="E448" s="231"/>
      <c r="F448" s="231"/>
      <c r="G448" s="231"/>
      <c r="H448" s="231"/>
      <c r="I448" s="231"/>
      <c r="J448" s="231"/>
      <c r="K448" s="231"/>
      <c r="L448" s="231"/>
      <c r="M448" s="231"/>
      <c r="N448" s="231"/>
      <c r="O448" s="231"/>
      <c r="P448" s="231"/>
      <c r="Q448" s="231"/>
      <c r="R448" s="231"/>
      <c r="S448" s="231"/>
      <c r="T448" s="231"/>
      <c r="U448" s="231"/>
      <c r="V448" s="95"/>
    </row>
    <row r="449">
      <c r="A449" s="231"/>
      <c r="B449" s="240"/>
      <c r="C449" s="231"/>
      <c r="D449" s="231"/>
      <c r="E449" s="231"/>
      <c r="F449" s="231"/>
      <c r="G449" s="231"/>
      <c r="H449" s="231"/>
      <c r="I449" s="231"/>
      <c r="J449" s="231"/>
      <c r="K449" s="231"/>
      <c r="L449" s="231"/>
      <c r="M449" s="231"/>
      <c r="N449" s="231"/>
      <c r="O449" s="231"/>
      <c r="P449" s="231"/>
      <c r="Q449" s="231"/>
      <c r="R449" s="231"/>
      <c r="S449" s="231"/>
      <c r="T449" s="231"/>
      <c r="U449" s="231"/>
      <c r="V449" s="95"/>
    </row>
    <row r="450">
      <c r="A450" s="231"/>
      <c r="B450" s="240"/>
      <c r="C450" s="231"/>
      <c r="D450" s="231"/>
      <c r="E450" s="231"/>
      <c r="F450" s="231"/>
      <c r="G450" s="231"/>
      <c r="H450" s="231"/>
      <c r="I450" s="231"/>
      <c r="J450" s="231"/>
      <c r="K450" s="231"/>
      <c r="L450" s="231"/>
      <c r="M450" s="231"/>
      <c r="N450" s="231"/>
      <c r="O450" s="231"/>
      <c r="P450" s="231"/>
      <c r="Q450" s="231"/>
      <c r="R450" s="231"/>
      <c r="S450" s="231"/>
      <c r="T450" s="231"/>
      <c r="U450" s="231"/>
      <c r="V450" s="95"/>
    </row>
    <row r="451">
      <c r="A451" s="231"/>
      <c r="B451" s="240"/>
      <c r="C451" s="231"/>
      <c r="D451" s="231"/>
      <c r="E451" s="231"/>
      <c r="F451" s="231"/>
      <c r="G451" s="231"/>
      <c r="H451" s="231"/>
      <c r="I451" s="231"/>
      <c r="J451" s="231"/>
      <c r="K451" s="231"/>
      <c r="L451" s="231"/>
      <c r="M451" s="231"/>
      <c r="N451" s="231"/>
      <c r="O451" s="231"/>
      <c r="P451" s="231"/>
      <c r="Q451" s="231"/>
      <c r="R451" s="231"/>
      <c r="S451" s="231"/>
      <c r="T451" s="231"/>
      <c r="U451" s="231"/>
      <c r="V451" s="95"/>
    </row>
    <row r="452">
      <c r="A452" s="231"/>
      <c r="B452" s="240"/>
      <c r="C452" s="231"/>
      <c r="D452" s="231"/>
      <c r="E452" s="231"/>
      <c r="F452" s="231"/>
      <c r="G452" s="231"/>
      <c r="H452" s="231"/>
      <c r="I452" s="231"/>
      <c r="J452" s="231"/>
      <c r="K452" s="231"/>
      <c r="L452" s="231"/>
      <c r="M452" s="231"/>
      <c r="N452" s="231"/>
      <c r="O452" s="231"/>
      <c r="P452" s="231"/>
      <c r="Q452" s="231"/>
      <c r="R452" s="231"/>
      <c r="S452" s="231"/>
      <c r="T452" s="231"/>
      <c r="U452" s="231"/>
      <c r="V452" s="95"/>
    </row>
    <row r="453">
      <c r="A453" s="231"/>
      <c r="B453" s="240"/>
      <c r="C453" s="231"/>
      <c r="D453" s="231"/>
      <c r="E453" s="231"/>
      <c r="F453" s="231"/>
      <c r="G453" s="231"/>
      <c r="H453" s="231"/>
      <c r="I453" s="231"/>
      <c r="J453" s="231"/>
      <c r="K453" s="231"/>
      <c r="L453" s="231"/>
      <c r="M453" s="231"/>
      <c r="N453" s="231"/>
      <c r="O453" s="231"/>
      <c r="P453" s="231"/>
      <c r="Q453" s="231"/>
      <c r="R453" s="231"/>
      <c r="S453" s="231"/>
      <c r="T453" s="231"/>
      <c r="U453" s="231"/>
      <c r="V453" s="95"/>
    </row>
    <row r="454">
      <c r="A454" s="231"/>
      <c r="B454" s="240"/>
      <c r="C454" s="231"/>
      <c r="D454" s="231"/>
      <c r="E454" s="231"/>
      <c r="F454" s="231"/>
      <c r="G454" s="231"/>
      <c r="H454" s="231"/>
      <c r="I454" s="231"/>
      <c r="J454" s="231"/>
      <c r="K454" s="231"/>
      <c r="L454" s="231"/>
      <c r="M454" s="231"/>
      <c r="N454" s="231"/>
      <c r="O454" s="231"/>
      <c r="P454" s="231"/>
      <c r="Q454" s="231"/>
      <c r="R454" s="231"/>
      <c r="S454" s="231"/>
      <c r="T454" s="231"/>
      <c r="U454" s="231"/>
      <c r="V454" s="95"/>
    </row>
    <row r="455">
      <c r="A455" s="231"/>
      <c r="B455" s="240"/>
      <c r="C455" s="231"/>
      <c r="D455" s="231"/>
      <c r="E455" s="231"/>
      <c r="F455" s="231"/>
      <c r="G455" s="231"/>
      <c r="H455" s="231"/>
      <c r="I455" s="231"/>
      <c r="J455" s="231"/>
      <c r="K455" s="231"/>
      <c r="L455" s="231"/>
      <c r="M455" s="231"/>
      <c r="N455" s="231"/>
      <c r="O455" s="231"/>
      <c r="P455" s="231"/>
      <c r="Q455" s="231"/>
      <c r="R455" s="231"/>
      <c r="S455" s="231"/>
      <c r="T455" s="231"/>
      <c r="U455" s="231"/>
      <c r="V455" s="95"/>
    </row>
    <row r="456">
      <c r="A456" s="231"/>
      <c r="B456" s="240"/>
      <c r="C456" s="231"/>
      <c r="D456" s="231"/>
      <c r="E456" s="231"/>
      <c r="F456" s="231"/>
      <c r="G456" s="231"/>
      <c r="H456" s="231"/>
      <c r="I456" s="231"/>
      <c r="J456" s="231"/>
      <c r="K456" s="231"/>
      <c r="L456" s="231"/>
      <c r="M456" s="231"/>
      <c r="N456" s="231"/>
      <c r="O456" s="231"/>
      <c r="P456" s="231"/>
      <c r="Q456" s="231"/>
      <c r="R456" s="231"/>
      <c r="S456" s="231"/>
      <c r="T456" s="231"/>
      <c r="U456" s="231"/>
      <c r="V456" s="95"/>
    </row>
    <row r="457">
      <c r="A457" s="231"/>
      <c r="B457" s="240"/>
      <c r="C457" s="231"/>
      <c r="D457" s="231"/>
      <c r="E457" s="231"/>
      <c r="F457" s="231"/>
      <c r="G457" s="231"/>
      <c r="H457" s="231"/>
      <c r="I457" s="231"/>
      <c r="J457" s="231"/>
      <c r="K457" s="231"/>
      <c r="L457" s="231"/>
      <c r="M457" s="231"/>
      <c r="N457" s="231"/>
      <c r="O457" s="231"/>
      <c r="P457" s="231"/>
      <c r="Q457" s="231"/>
      <c r="R457" s="231"/>
      <c r="S457" s="231"/>
      <c r="T457" s="231"/>
      <c r="U457" s="231"/>
      <c r="V457" s="95"/>
    </row>
    <row r="458">
      <c r="A458" s="231"/>
      <c r="B458" s="240"/>
      <c r="C458" s="231"/>
      <c r="D458" s="231"/>
      <c r="E458" s="231"/>
      <c r="F458" s="231"/>
      <c r="G458" s="231"/>
      <c r="H458" s="231"/>
      <c r="I458" s="231"/>
      <c r="J458" s="231"/>
      <c r="K458" s="231"/>
      <c r="L458" s="231"/>
      <c r="M458" s="231"/>
      <c r="N458" s="231"/>
      <c r="O458" s="231"/>
      <c r="P458" s="231"/>
      <c r="Q458" s="231"/>
      <c r="R458" s="231"/>
      <c r="S458" s="231"/>
      <c r="T458" s="231"/>
      <c r="U458" s="231"/>
      <c r="V458" s="95"/>
    </row>
    <row r="459">
      <c r="A459" s="231"/>
      <c r="B459" s="240"/>
      <c r="C459" s="231"/>
      <c r="D459" s="231"/>
      <c r="E459" s="231"/>
      <c r="F459" s="231"/>
      <c r="G459" s="231"/>
      <c r="H459" s="231"/>
      <c r="I459" s="231"/>
      <c r="J459" s="231"/>
      <c r="K459" s="231"/>
      <c r="L459" s="231"/>
      <c r="M459" s="231"/>
      <c r="N459" s="231"/>
      <c r="O459" s="231"/>
      <c r="P459" s="231"/>
      <c r="Q459" s="231"/>
      <c r="R459" s="231"/>
      <c r="S459" s="231"/>
      <c r="T459" s="231"/>
      <c r="U459" s="231"/>
      <c r="V459" s="95"/>
    </row>
    <row r="460">
      <c r="A460" s="231"/>
      <c r="B460" s="240"/>
      <c r="C460" s="231"/>
      <c r="D460" s="231"/>
      <c r="E460" s="231"/>
      <c r="F460" s="231"/>
      <c r="G460" s="231"/>
      <c r="H460" s="231"/>
      <c r="I460" s="231"/>
      <c r="J460" s="231"/>
      <c r="K460" s="231"/>
      <c r="L460" s="231"/>
      <c r="M460" s="231"/>
      <c r="N460" s="231"/>
      <c r="O460" s="231"/>
      <c r="P460" s="231"/>
      <c r="Q460" s="231"/>
      <c r="R460" s="231"/>
      <c r="S460" s="231"/>
      <c r="T460" s="231"/>
      <c r="U460" s="231"/>
      <c r="V460" s="95"/>
    </row>
    <row r="461">
      <c r="A461" s="231"/>
      <c r="B461" s="240"/>
      <c r="C461" s="231"/>
      <c r="D461" s="231"/>
      <c r="E461" s="231"/>
      <c r="F461" s="231"/>
      <c r="G461" s="231"/>
      <c r="H461" s="231"/>
      <c r="I461" s="231"/>
      <c r="J461" s="231"/>
      <c r="K461" s="231"/>
      <c r="L461" s="231"/>
      <c r="M461" s="231"/>
      <c r="N461" s="231"/>
      <c r="O461" s="231"/>
      <c r="P461" s="231"/>
      <c r="Q461" s="231"/>
      <c r="R461" s="231"/>
      <c r="S461" s="231"/>
      <c r="T461" s="231"/>
      <c r="U461" s="231"/>
      <c r="V461" s="95"/>
    </row>
    <row r="462">
      <c r="A462" s="231"/>
      <c r="B462" s="240"/>
      <c r="C462" s="231"/>
      <c r="D462" s="231"/>
      <c r="E462" s="231"/>
      <c r="F462" s="231"/>
      <c r="G462" s="231"/>
      <c r="H462" s="231"/>
      <c r="I462" s="231"/>
      <c r="J462" s="231"/>
      <c r="K462" s="231"/>
      <c r="L462" s="231"/>
      <c r="M462" s="231"/>
      <c r="N462" s="231"/>
      <c r="O462" s="231"/>
      <c r="P462" s="231"/>
      <c r="Q462" s="231"/>
      <c r="R462" s="231"/>
      <c r="S462" s="231"/>
      <c r="T462" s="231"/>
      <c r="U462" s="231"/>
      <c r="V462" s="95"/>
    </row>
    <row r="463">
      <c r="A463" s="231"/>
      <c r="B463" s="240"/>
      <c r="C463" s="231"/>
      <c r="D463" s="231"/>
      <c r="E463" s="231"/>
      <c r="F463" s="231"/>
      <c r="G463" s="231"/>
      <c r="H463" s="231"/>
      <c r="I463" s="231"/>
      <c r="J463" s="231"/>
      <c r="K463" s="231"/>
      <c r="L463" s="231"/>
      <c r="M463" s="231"/>
      <c r="N463" s="231"/>
      <c r="O463" s="231"/>
      <c r="P463" s="231"/>
      <c r="Q463" s="231"/>
      <c r="R463" s="231"/>
      <c r="S463" s="231"/>
      <c r="T463" s="231"/>
      <c r="U463" s="231"/>
      <c r="V463" s="95"/>
    </row>
    <row r="464">
      <c r="A464" s="231"/>
      <c r="B464" s="240"/>
      <c r="C464" s="231"/>
      <c r="D464" s="231"/>
      <c r="E464" s="231"/>
      <c r="F464" s="231"/>
      <c r="G464" s="231"/>
      <c r="H464" s="231"/>
      <c r="I464" s="231"/>
      <c r="J464" s="231"/>
      <c r="K464" s="231"/>
      <c r="L464" s="231"/>
      <c r="M464" s="231"/>
      <c r="N464" s="231"/>
      <c r="O464" s="231"/>
      <c r="P464" s="231"/>
      <c r="Q464" s="231"/>
      <c r="R464" s="231"/>
      <c r="S464" s="231"/>
      <c r="T464" s="231"/>
      <c r="U464" s="231"/>
      <c r="V464" s="95"/>
    </row>
    <row r="465">
      <c r="A465" s="231"/>
      <c r="B465" s="240"/>
      <c r="C465" s="231"/>
      <c r="D465" s="231"/>
      <c r="E465" s="231"/>
      <c r="F465" s="231"/>
      <c r="G465" s="231"/>
      <c r="H465" s="231"/>
      <c r="I465" s="231"/>
      <c r="J465" s="231"/>
      <c r="K465" s="231"/>
      <c r="L465" s="231"/>
      <c r="M465" s="231"/>
      <c r="N465" s="231"/>
      <c r="O465" s="231"/>
      <c r="P465" s="231"/>
      <c r="Q465" s="231"/>
      <c r="R465" s="231"/>
      <c r="S465" s="231"/>
      <c r="T465" s="231"/>
      <c r="U465" s="231"/>
      <c r="V465" s="95"/>
    </row>
    <row r="466">
      <c r="A466" s="231"/>
      <c r="B466" s="240"/>
      <c r="C466" s="231"/>
      <c r="D466" s="231"/>
      <c r="E466" s="231"/>
      <c r="F466" s="231"/>
      <c r="G466" s="231"/>
      <c r="H466" s="231"/>
      <c r="I466" s="231"/>
      <c r="J466" s="231"/>
      <c r="K466" s="231"/>
      <c r="L466" s="231"/>
      <c r="M466" s="231"/>
      <c r="N466" s="231"/>
      <c r="O466" s="231"/>
      <c r="P466" s="231"/>
      <c r="Q466" s="231"/>
      <c r="R466" s="231"/>
      <c r="S466" s="231"/>
      <c r="T466" s="231"/>
      <c r="U466" s="231"/>
      <c r="V466" s="95"/>
    </row>
    <row r="467">
      <c r="A467" s="231"/>
      <c r="B467" s="240"/>
      <c r="C467" s="231"/>
      <c r="D467" s="231"/>
      <c r="E467" s="231"/>
      <c r="F467" s="231"/>
      <c r="G467" s="231"/>
      <c r="H467" s="231"/>
      <c r="I467" s="231"/>
      <c r="J467" s="231"/>
      <c r="K467" s="231"/>
      <c r="L467" s="231"/>
      <c r="M467" s="231"/>
      <c r="N467" s="231"/>
      <c r="O467" s="231"/>
      <c r="P467" s="231"/>
      <c r="Q467" s="231"/>
      <c r="R467" s="231"/>
      <c r="S467" s="231"/>
      <c r="T467" s="231"/>
      <c r="U467" s="231"/>
      <c r="V467" s="95"/>
    </row>
    <row r="468">
      <c r="A468" s="231"/>
      <c r="B468" s="240"/>
      <c r="C468" s="231"/>
      <c r="D468" s="231"/>
      <c r="E468" s="231"/>
      <c r="F468" s="231"/>
      <c r="G468" s="231"/>
      <c r="H468" s="231"/>
      <c r="I468" s="231"/>
      <c r="J468" s="231"/>
      <c r="K468" s="231"/>
      <c r="L468" s="231"/>
      <c r="M468" s="231"/>
      <c r="N468" s="231"/>
      <c r="O468" s="231"/>
      <c r="P468" s="231"/>
      <c r="Q468" s="231"/>
      <c r="R468" s="231"/>
      <c r="S468" s="231"/>
      <c r="T468" s="231"/>
      <c r="U468" s="231"/>
      <c r="V468" s="95"/>
    </row>
    <row r="469">
      <c r="A469" s="231"/>
      <c r="B469" s="240"/>
      <c r="C469" s="231"/>
      <c r="D469" s="231"/>
      <c r="E469" s="231"/>
      <c r="F469" s="231"/>
      <c r="G469" s="231"/>
      <c r="H469" s="231"/>
      <c r="I469" s="231"/>
      <c r="J469" s="231"/>
      <c r="K469" s="231"/>
      <c r="L469" s="231"/>
      <c r="M469" s="231"/>
      <c r="N469" s="231"/>
      <c r="O469" s="231"/>
      <c r="P469" s="231"/>
      <c r="Q469" s="231"/>
      <c r="R469" s="231"/>
      <c r="S469" s="231"/>
      <c r="T469" s="231"/>
      <c r="U469" s="231"/>
      <c r="V469" s="95"/>
    </row>
    <row r="470">
      <c r="A470" s="231"/>
      <c r="B470" s="240"/>
      <c r="C470" s="231"/>
      <c r="D470" s="231"/>
      <c r="E470" s="231"/>
      <c r="F470" s="231"/>
      <c r="G470" s="231"/>
      <c r="H470" s="231"/>
      <c r="I470" s="231"/>
      <c r="J470" s="231"/>
      <c r="K470" s="231"/>
      <c r="L470" s="231"/>
      <c r="M470" s="231"/>
      <c r="N470" s="231"/>
      <c r="O470" s="231"/>
      <c r="P470" s="231"/>
      <c r="Q470" s="231"/>
      <c r="R470" s="231"/>
      <c r="S470" s="231"/>
      <c r="T470" s="231"/>
      <c r="U470" s="231"/>
      <c r="V470" s="95"/>
    </row>
    <row r="471">
      <c r="A471" s="231"/>
      <c r="B471" s="240"/>
      <c r="C471" s="231"/>
      <c r="D471" s="231"/>
      <c r="E471" s="231"/>
      <c r="F471" s="231"/>
      <c r="G471" s="231"/>
      <c r="H471" s="231"/>
      <c r="I471" s="231"/>
      <c r="J471" s="231"/>
      <c r="K471" s="231"/>
      <c r="L471" s="231"/>
      <c r="M471" s="231"/>
      <c r="N471" s="231"/>
      <c r="O471" s="231"/>
      <c r="P471" s="231"/>
      <c r="Q471" s="231"/>
      <c r="R471" s="231"/>
      <c r="S471" s="231"/>
      <c r="T471" s="231"/>
      <c r="U471" s="231"/>
      <c r="V471" s="95"/>
    </row>
    <row r="472">
      <c r="A472" s="231"/>
      <c r="B472" s="240"/>
      <c r="C472" s="231"/>
      <c r="D472" s="231"/>
      <c r="E472" s="231"/>
      <c r="F472" s="231"/>
      <c r="G472" s="231"/>
      <c r="H472" s="231"/>
      <c r="I472" s="231"/>
      <c r="J472" s="231"/>
      <c r="K472" s="231"/>
      <c r="L472" s="231"/>
      <c r="M472" s="231"/>
      <c r="N472" s="231"/>
      <c r="O472" s="231"/>
      <c r="P472" s="231"/>
      <c r="Q472" s="231"/>
      <c r="R472" s="231"/>
      <c r="S472" s="231"/>
      <c r="T472" s="231"/>
      <c r="U472" s="231"/>
      <c r="V472" s="95"/>
    </row>
    <row r="473">
      <c r="A473" s="231"/>
      <c r="B473" s="240"/>
      <c r="C473" s="231"/>
      <c r="D473" s="231"/>
      <c r="E473" s="231"/>
      <c r="F473" s="231"/>
      <c r="G473" s="231"/>
      <c r="H473" s="231"/>
      <c r="I473" s="231"/>
      <c r="J473" s="231"/>
      <c r="K473" s="231"/>
      <c r="L473" s="231"/>
      <c r="M473" s="231"/>
      <c r="N473" s="231"/>
      <c r="O473" s="231"/>
      <c r="P473" s="231"/>
      <c r="Q473" s="231"/>
      <c r="R473" s="231"/>
      <c r="S473" s="231"/>
      <c r="T473" s="231"/>
      <c r="U473" s="231"/>
      <c r="V473" s="95"/>
    </row>
    <row r="474">
      <c r="A474" s="231"/>
      <c r="B474" s="240"/>
      <c r="C474" s="231"/>
      <c r="D474" s="231"/>
      <c r="E474" s="231"/>
      <c r="F474" s="231"/>
      <c r="G474" s="231"/>
      <c r="H474" s="231"/>
      <c r="I474" s="231"/>
      <c r="J474" s="231"/>
      <c r="K474" s="231"/>
      <c r="L474" s="231"/>
      <c r="M474" s="231"/>
      <c r="N474" s="231"/>
      <c r="O474" s="231"/>
      <c r="P474" s="231"/>
      <c r="Q474" s="231"/>
      <c r="R474" s="231"/>
      <c r="S474" s="231"/>
      <c r="T474" s="231"/>
      <c r="U474" s="231"/>
      <c r="V474" s="95"/>
    </row>
    <row r="475">
      <c r="A475" s="231"/>
      <c r="B475" s="240"/>
      <c r="C475" s="231"/>
      <c r="D475" s="231"/>
      <c r="E475" s="231"/>
      <c r="F475" s="231"/>
      <c r="G475" s="231"/>
      <c r="H475" s="231"/>
      <c r="I475" s="231"/>
      <c r="J475" s="231"/>
      <c r="K475" s="231"/>
      <c r="L475" s="231"/>
      <c r="M475" s="231"/>
      <c r="N475" s="231"/>
      <c r="O475" s="231"/>
      <c r="P475" s="231"/>
      <c r="Q475" s="231"/>
      <c r="R475" s="231"/>
      <c r="S475" s="231"/>
      <c r="T475" s="231"/>
      <c r="U475" s="231"/>
      <c r="V475" s="95"/>
    </row>
    <row r="476">
      <c r="A476" s="231"/>
      <c r="B476" s="240"/>
      <c r="C476" s="231"/>
      <c r="D476" s="231"/>
      <c r="E476" s="231"/>
      <c r="F476" s="231"/>
      <c r="G476" s="231"/>
      <c r="H476" s="231"/>
      <c r="I476" s="231"/>
      <c r="J476" s="231"/>
      <c r="K476" s="231"/>
      <c r="L476" s="231"/>
      <c r="M476" s="231"/>
      <c r="N476" s="231"/>
      <c r="O476" s="231"/>
      <c r="P476" s="231"/>
      <c r="Q476" s="231"/>
      <c r="R476" s="231"/>
      <c r="S476" s="231"/>
      <c r="T476" s="231"/>
      <c r="U476" s="231"/>
      <c r="V476" s="95"/>
    </row>
    <row r="477">
      <c r="A477" s="231"/>
      <c r="B477" s="240"/>
      <c r="C477" s="231"/>
      <c r="D477" s="231"/>
      <c r="E477" s="231"/>
      <c r="F477" s="231"/>
      <c r="G477" s="231"/>
      <c r="H477" s="231"/>
      <c r="I477" s="231"/>
      <c r="J477" s="231"/>
      <c r="K477" s="231"/>
      <c r="L477" s="231"/>
      <c r="M477" s="231"/>
      <c r="N477" s="231"/>
      <c r="O477" s="231"/>
      <c r="P477" s="231"/>
      <c r="Q477" s="231"/>
      <c r="R477" s="231"/>
      <c r="S477" s="231"/>
      <c r="T477" s="231"/>
      <c r="U477" s="231"/>
      <c r="V477" s="95"/>
    </row>
    <row r="478">
      <c r="A478" s="231"/>
      <c r="B478" s="240"/>
      <c r="C478" s="231"/>
      <c r="D478" s="231"/>
      <c r="E478" s="231"/>
      <c r="F478" s="231"/>
      <c r="G478" s="231"/>
      <c r="H478" s="231"/>
      <c r="I478" s="231"/>
      <c r="J478" s="231"/>
      <c r="K478" s="231"/>
      <c r="L478" s="231"/>
      <c r="M478" s="231"/>
      <c r="N478" s="231"/>
      <c r="O478" s="231"/>
      <c r="P478" s="231"/>
      <c r="Q478" s="231"/>
      <c r="R478" s="231"/>
      <c r="S478" s="231"/>
      <c r="T478" s="231"/>
      <c r="U478" s="231"/>
      <c r="V478" s="95"/>
    </row>
    <row r="479">
      <c r="A479" s="231"/>
      <c r="B479" s="240"/>
      <c r="C479" s="231"/>
      <c r="D479" s="231"/>
      <c r="E479" s="231"/>
      <c r="F479" s="231"/>
      <c r="G479" s="231"/>
      <c r="H479" s="231"/>
      <c r="I479" s="231"/>
      <c r="J479" s="231"/>
      <c r="K479" s="231"/>
      <c r="L479" s="231"/>
      <c r="M479" s="231"/>
      <c r="N479" s="231"/>
      <c r="O479" s="231"/>
      <c r="P479" s="231"/>
      <c r="Q479" s="231"/>
      <c r="R479" s="231"/>
      <c r="S479" s="231"/>
      <c r="T479" s="231"/>
      <c r="U479" s="231"/>
      <c r="V479" s="95"/>
    </row>
    <row r="480">
      <c r="A480" s="231"/>
      <c r="B480" s="240"/>
      <c r="C480" s="231"/>
      <c r="D480" s="231"/>
      <c r="E480" s="231"/>
      <c r="F480" s="231"/>
      <c r="G480" s="231"/>
      <c r="H480" s="231"/>
      <c r="I480" s="231"/>
      <c r="J480" s="231"/>
      <c r="K480" s="231"/>
      <c r="L480" s="231"/>
      <c r="M480" s="231"/>
      <c r="N480" s="231"/>
      <c r="O480" s="231"/>
      <c r="P480" s="231"/>
      <c r="Q480" s="231"/>
      <c r="R480" s="231"/>
      <c r="S480" s="231"/>
      <c r="T480" s="231"/>
      <c r="U480" s="231"/>
      <c r="V480" s="95"/>
    </row>
    <row r="481">
      <c r="A481" s="231"/>
      <c r="B481" s="240"/>
      <c r="C481" s="231"/>
      <c r="D481" s="231"/>
      <c r="E481" s="231"/>
      <c r="F481" s="231"/>
      <c r="G481" s="231"/>
      <c r="H481" s="231"/>
      <c r="I481" s="231"/>
      <c r="J481" s="231"/>
      <c r="K481" s="231"/>
      <c r="L481" s="231"/>
      <c r="M481" s="231"/>
      <c r="N481" s="231"/>
      <c r="O481" s="231"/>
      <c r="P481" s="231"/>
      <c r="Q481" s="231"/>
      <c r="R481" s="231"/>
      <c r="S481" s="231"/>
      <c r="T481" s="231"/>
      <c r="U481" s="231"/>
      <c r="V481" s="95"/>
    </row>
    <row r="482">
      <c r="A482" s="231"/>
      <c r="B482" s="240"/>
      <c r="C482" s="231"/>
      <c r="D482" s="231"/>
      <c r="E482" s="231"/>
      <c r="F482" s="231"/>
      <c r="G482" s="231"/>
      <c r="H482" s="231"/>
      <c r="I482" s="231"/>
      <c r="J482" s="231"/>
      <c r="K482" s="231"/>
      <c r="L482" s="231"/>
      <c r="M482" s="231"/>
      <c r="N482" s="231"/>
      <c r="O482" s="231"/>
      <c r="P482" s="231"/>
      <c r="Q482" s="231"/>
      <c r="R482" s="231"/>
      <c r="S482" s="231"/>
      <c r="T482" s="231"/>
      <c r="U482" s="231"/>
      <c r="V482" s="95"/>
    </row>
    <row r="483">
      <c r="A483" s="231"/>
      <c r="B483" s="240"/>
      <c r="C483" s="231"/>
      <c r="D483" s="231"/>
      <c r="E483" s="231"/>
      <c r="F483" s="231"/>
      <c r="G483" s="231"/>
      <c r="H483" s="231"/>
      <c r="I483" s="231"/>
      <c r="J483" s="231"/>
      <c r="K483" s="231"/>
      <c r="L483" s="231"/>
      <c r="M483" s="231"/>
      <c r="N483" s="231"/>
      <c r="O483" s="231"/>
      <c r="P483" s="231"/>
      <c r="Q483" s="231"/>
      <c r="R483" s="231"/>
      <c r="S483" s="231"/>
      <c r="T483" s="231"/>
      <c r="U483" s="231"/>
      <c r="V483" s="95"/>
    </row>
    <row r="484">
      <c r="A484" s="231"/>
      <c r="B484" s="240"/>
      <c r="C484" s="231"/>
      <c r="D484" s="231"/>
      <c r="E484" s="231"/>
      <c r="F484" s="231"/>
      <c r="G484" s="231"/>
      <c r="H484" s="231"/>
      <c r="I484" s="231"/>
      <c r="J484" s="231"/>
      <c r="K484" s="231"/>
      <c r="L484" s="231"/>
      <c r="M484" s="231"/>
      <c r="N484" s="231"/>
      <c r="O484" s="231"/>
      <c r="P484" s="231"/>
      <c r="Q484" s="231"/>
      <c r="R484" s="231"/>
      <c r="S484" s="231"/>
      <c r="T484" s="231"/>
      <c r="U484" s="231"/>
      <c r="V484" s="95"/>
    </row>
    <row r="485">
      <c r="A485" s="231"/>
      <c r="B485" s="240"/>
      <c r="C485" s="231"/>
      <c r="D485" s="231"/>
      <c r="E485" s="231"/>
      <c r="F485" s="231"/>
      <c r="G485" s="231"/>
      <c r="H485" s="231"/>
      <c r="I485" s="231"/>
      <c r="J485" s="231"/>
      <c r="K485" s="231"/>
      <c r="L485" s="231"/>
      <c r="M485" s="231"/>
      <c r="N485" s="231"/>
      <c r="O485" s="231"/>
      <c r="P485" s="231"/>
      <c r="Q485" s="231"/>
      <c r="R485" s="231"/>
      <c r="S485" s="231"/>
      <c r="T485" s="231"/>
      <c r="U485" s="231"/>
      <c r="V485" s="95"/>
    </row>
    <row r="486">
      <c r="A486" s="231"/>
      <c r="B486" s="240"/>
      <c r="C486" s="231"/>
      <c r="D486" s="231"/>
      <c r="E486" s="231"/>
      <c r="F486" s="231"/>
      <c r="G486" s="231"/>
      <c r="H486" s="231"/>
      <c r="I486" s="231"/>
      <c r="J486" s="231"/>
      <c r="K486" s="231"/>
      <c r="L486" s="231"/>
      <c r="M486" s="231"/>
      <c r="N486" s="231"/>
      <c r="O486" s="231"/>
      <c r="P486" s="231"/>
      <c r="Q486" s="231"/>
      <c r="R486" s="231"/>
      <c r="S486" s="231"/>
      <c r="T486" s="231"/>
      <c r="U486" s="231"/>
      <c r="V486" s="95"/>
    </row>
    <row r="487">
      <c r="A487" s="231"/>
      <c r="B487" s="240"/>
      <c r="C487" s="231"/>
      <c r="D487" s="231"/>
      <c r="E487" s="231"/>
      <c r="F487" s="231"/>
      <c r="G487" s="231"/>
      <c r="H487" s="231"/>
      <c r="I487" s="231"/>
      <c r="J487" s="231"/>
      <c r="K487" s="231"/>
      <c r="L487" s="231"/>
      <c r="M487" s="231"/>
      <c r="N487" s="231"/>
      <c r="O487" s="231"/>
      <c r="P487" s="231"/>
      <c r="Q487" s="231"/>
      <c r="R487" s="231"/>
      <c r="S487" s="231"/>
      <c r="T487" s="231"/>
      <c r="U487" s="231"/>
      <c r="V487" s="95"/>
    </row>
    <row r="488">
      <c r="A488" s="231"/>
      <c r="B488" s="240"/>
      <c r="C488" s="231"/>
      <c r="D488" s="231"/>
      <c r="E488" s="231"/>
      <c r="F488" s="231"/>
      <c r="G488" s="231"/>
      <c r="H488" s="231"/>
      <c r="I488" s="231"/>
      <c r="J488" s="231"/>
      <c r="K488" s="231"/>
      <c r="L488" s="231"/>
      <c r="M488" s="231"/>
      <c r="N488" s="231"/>
      <c r="O488" s="231"/>
      <c r="P488" s="231"/>
      <c r="Q488" s="231"/>
      <c r="R488" s="231"/>
      <c r="S488" s="231"/>
      <c r="T488" s="231"/>
      <c r="U488" s="231"/>
      <c r="V488" s="95"/>
    </row>
    <row r="489">
      <c r="A489" s="231"/>
      <c r="B489" s="240"/>
      <c r="C489" s="231"/>
      <c r="D489" s="231"/>
      <c r="E489" s="231"/>
      <c r="F489" s="231"/>
      <c r="G489" s="231"/>
      <c r="H489" s="231"/>
      <c r="I489" s="231"/>
      <c r="J489" s="231"/>
      <c r="K489" s="231"/>
      <c r="L489" s="231"/>
      <c r="M489" s="231"/>
      <c r="N489" s="231"/>
      <c r="O489" s="231"/>
      <c r="P489" s="231"/>
      <c r="Q489" s="231"/>
      <c r="R489" s="231"/>
      <c r="S489" s="231"/>
      <c r="T489" s="231"/>
      <c r="U489" s="231"/>
      <c r="V489" s="95"/>
    </row>
    <row r="490">
      <c r="A490" s="231"/>
      <c r="B490" s="240"/>
      <c r="C490" s="231"/>
      <c r="D490" s="231"/>
      <c r="E490" s="231"/>
      <c r="F490" s="231"/>
      <c r="G490" s="231"/>
      <c r="H490" s="231"/>
      <c r="I490" s="231"/>
      <c r="J490" s="231"/>
      <c r="K490" s="231"/>
      <c r="L490" s="231"/>
      <c r="M490" s="231"/>
      <c r="N490" s="231"/>
      <c r="O490" s="231"/>
      <c r="P490" s="231"/>
      <c r="Q490" s="231"/>
      <c r="R490" s="231"/>
      <c r="S490" s="231"/>
      <c r="T490" s="231"/>
      <c r="U490" s="231"/>
      <c r="V490" s="95"/>
    </row>
    <row r="491">
      <c r="A491" s="231"/>
      <c r="B491" s="240"/>
      <c r="C491" s="231"/>
      <c r="D491" s="231"/>
      <c r="E491" s="231"/>
      <c r="F491" s="231"/>
      <c r="G491" s="231"/>
      <c r="H491" s="231"/>
      <c r="I491" s="231"/>
      <c r="J491" s="231"/>
      <c r="K491" s="231"/>
      <c r="L491" s="231"/>
      <c r="M491" s="231"/>
      <c r="N491" s="231"/>
      <c r="O491" s="231"/>
      <c r="P491" s="231"/>
      <c r="Q491" s="231"/>
      <c r="R491" s="231"/>
      <c r="S491" s="231"/>
      <c r="T491" s="231"/>
      <c r="U491" s="231"/>
      <c r="V491" s="95"/>
    </row>
    <row r="492">
      <c r="A492" s="231"/>
      <c r="B492" s="240"/>
      <c r="C492" s="231"/>
      <c r="D492" s="231"/>
      <c r="E492" s="231"/>
      <c r="F492" s="231"/>
      <c r="G492" s="231"/>
      <c r="H492" s="231"/>
      <c r="I492" s="231"/>
      <c r="J492" s="231"/>
      <c r="K492" s="231"/>
      <c r="L492" s="231"/>
      <c r="M492" s="231"/>
      <c r="N492" s="231"/>
      <c r="O492" s="231"/>
      <c r="P492" s="231"/>
      <c r="Q492" s="231"/>
      <c r="R492" s="231"/>
      <c r="S492" s="231"/>
      <c r="T492" s="231"/>
      <c r="U492" s="231"/>
      <c r="V492" s="95"/>
    </row>
    <row r="493">
      <c r="A493" s="231"/>
      <c r="B493" s="240"/>
      <c r="C493" s="231"/>
      <c r="D493" s="231"/>
      <c r="E493" s="231"/>
      <c r="F493" s="231"/>
      <c r="G493" s="231"/>
      <c r="H493" s="231"/>
      <c r="I493" s="231"/>
      <c r="J493" s="231"/>
      <c r="K493" s="231"/>
      <c r="L493" s="231"/>
      <c r="M493" s="231"/>
      <c r="N493" s="231"/>
      <c r="O493" s="231"/>
      <c r="P493" s="231"/>
      <c r="Q493" s="231"/>
      <c r="R493" s="231"/>
      <c r="S493" s="231"/>
      <c r="T493" s="231"/>
      <c r="U493" s="231"/>
      <c r="V493" s="95"/>
    </row>
    <row r="494">
      <c r="A494" s="231"/>
      <c r="B494" s="240"/>
      <c r="C494" s="231"/>
      <c r="D494" s="231"/>
      <c r="E494" s="231"/>
      <c r="F494" s="231"/>
      <c r="G494" s="231"/>
      <c r="H494" s="231"/>
      <c r="I494" s="231"/>
      <c r="J494" s="231"/>
      <c r="K494" s="231"/>
      <c r="L494" s="231"/>
      <c r="M494" s="231"/>
      <c r="N494" s="231"/>
      <c r="O494" s="231"/>
      <c r="P494" s="231"/>
      <c r="Q494" s="231"/>
      <c r="R494" s="231"/>
      <c r="S494" s="231"/>
      <c r="T494" s="231"/>
      <c r="U494" s="231"/>
      <c r="V494" s="95"/>
    </row>
    <row r="495">
      <c r="A495" s="231"/>
      <c r="B495" s="240"/>
      <c r="C495" s="231"/>
      <c r="D495" s="231"/>
      <c r="E495" s="231"/>
      <c r="F495" s="231"/>
      <c r="G495" s="231"/>
      <c r="H495" s="231"/>
      <c r="I495" s="231"/>
      <c r="J495" s="231"/>
      <c r="K495" s="231"/>
      <c r="L495" s="231"/>
      <c r="M495" s="231"/>
      <c r="N495" s="231"/>
      <c r="O495" s="231"/>
      <c r="P495" s="231"/>
      <c r="Q495" s="231"/>
      <c r="R495" s="231"/>
      <c r="S495" s="231"/>
      <c r="T495" s="231"/>
      <c r="U495" s="231"/>
      <c r="V495" s="95"/>
    </row>
    <row r="496">
      <c r="A496" s="231"/>
      <c r="B496" s="240"/>
      <c r="C496" s="231"/>
      <c r="D496" s="231"/>
      <c r="E496" s="231"/>
      <c r="F496" s="231"/>
      <c r="G496" s="231"/>
      <c r="H496" s="231"/>
      <c r="I496" s="231"/>
      <c r="J496" s="231"/>
      <c r="K496" s="231"/>
      <c r="L496" s="231"/>
      <c r="M496" s="231"/>
      <c r="N496" s="231"/>
      <c r="O496" s="231"/>
      <c r="P496" s="231"/>
      <c r="Q496" s="231"/>
      <c r="R496" s="231"/>
      <c r="S496" s="231"/>
      <c r="T496" s="231"/>
      <c r="U496" s="231"/>
      <c r="V496" s="95"/>
    </row>
    <row r="497">
      <c r="A497" s="231"/>
      <c r="B497" s="240"/>
      <c r="C497" s="231"/>
      <c r="D497" s="231"/>
      <c r="E497" s="231"/>
      <c r="F497" s="231"/>
      <c r="G497" s="231"/>
      <c r="H497" s="231"/>
      <c r="I497" s="231"/>
      <c r="J497" s="231"/>
      <c r="K497" s="231"/>
      <c r="L497" s="231"/>
      <c r="M497" s="231"/>
      <c r="N497" s="231"/>
      <c r="O497" s="231"/>
      <c r="P497" s="231"/>
      <c r="Q497" s="231"/>
      <c r="R497" s="231"/>
      <c r="S497" s="231"/>
      <c r="T497" s="231"/>
      <c r="U497" s="231"/>
      <c r="V497" s="95"/>
    </row>
    <row r="498">
      <c r="A498" s="231"/>
      <c r="B498" s="240"/>
      <c r="C498" s="231"/>
      <c r="D498" s="231"/>
      <c r="E498" s="231"/>
      <c r="F498" s="231"/>
      <c r="G498" s="231"/>
      <c r="H498" s="231"/>
      <c r="I498" s="231"/>
      <c r="J498" s="231"/>
      <c r="K498" s="231"/>
      <c r="L498" s="231"/>
      <c r="M498" s="231"/>
      <c r="N498" s="231"/>
      <c r="O498" s="231"/>
      <c r="P498" s="231"/>
      <c r="Q498" s="231"/>
      <c r="R498" s="231"/>
      <c r="S498" s="231"/>
      <c r="T498" s="231"/>
      <c r="U498" s="231"/>
      <c r="V498" s="95"/>
    </row>
    <row r="499">
      <c r="A499" s="231"/>
      <c r="B499" s="240"/>
      <c r="C499" s="231"/>
      <c r="D499" s="231"/>
      <c r="E499" s="231"/>
      <c r="F499" s="231"/>
      <c r="G499" s="231"/>
      <c r="H499" s="231"/>
      <c r="I499" s="231"/>
      <c r="J499" s="231"/>
      <c r="K499" s="231"/>
      <c r="L499" s="231"/>
      <c r="M499" s="231"/>
      <c r="N499" s="231"/>
      <c r="O499" s="231"/>
      <c r="P499" s="231"/>
      <c r="Q499" s="231"/>
      <c r="R499" s="231"/>
      <c r="S499" s="231"/>
      <c r="T499" s="231"/>
      <c r="U499" s="231"/>
      <c r="V499" s="95"/>
    </row>
    <row r="500">
      <c r="A500" s="231"/>
      <c r="B500" s="240"/>
      <c r="C500" s="231"/>
      <c r="D500" s="231"/>
      <c r="E500" s="231"/>
      <c r="F500" s="231"/>
      <c r="G500" s="231"/>
      <c r="H500" s="231"/>
      <c r="I500" s="231"/>
      <c r="J500" s="231"/>
      <c r="K500" s="231"/>
      <c r="L500" s="231"/>
      <c r="M500" s="231"/>
      <c r="N500" s="231"/>
      <c r="O500" s="231"/>
      <c r="P500" s="231"/>
      <c r="Q500" s="231"/>
      <c r="R500" s="231"/>
      <c r="S500" s="231"/>
      <c r="T500" s="231"/>
      <c r="U500" s="231"/>
      <c r="V500" s="95"/>
    </row>
    <row r="501">
      <c r="A501" s="231"/>
      <c r="B501" s="240"/>
      <c r="C501" s="231"/>
      <c r="D501" s="231"/>
      <c r="E501" s="231"/>
      <c r="F501" s="231"/>
      <c r="G501" s="231"/>
      <c r="H501" s="231"/>
      <c r="I501" s="231"/>
      <c r="J501" s="231"/>
      <c r="K501" s="231"/>
      <c r="L501" s="231"/>
      <c r="M501" s="231"/>
      <c r="N501" s="231"/>
      <c r="O501" s="231"/>
      <c r="P501" s="231"/>
      <c r="Q501" s="231"/>
      <c r="R501" s="231"/>
      <c r="S501" s="231"/>
      <c r="T501" s="231"/>
      <c r="U501" s="231"/>
      <c r="V501" s="95"/>
    </row>
    <row r="502">
      <c r="A502" s="231"/>
      <c r="B502" s="240"/>
      <c r="C502" s="231"/>
      <c r="D502" s="231"/>
      <c r="E502" s="231"/>
      <c r="F502" s="231"/>
      <c r="G502" s="231"/>
      <c r="H502" s="231"/>
      <c r="I502" s="231"/>
      <c r="J502" s="231"/>
      <c r="K502" s="231"/>
      <c r="L502" s="231"/>
      <c r="M502" s="231"/>
      <c r="N502" s="231"/>
      <c r="O502" s="231"/>
      <c r="P502" s="231"/>
      <c r="Q502" s="231"/>
      <c r="R502" s="231"/>
      <c r="S502" s="231"/>
      <c r="T502" s="231"/>
      <c r="U502" s="231"/>
      <c r="V502" s="95"/>
    </row>
    <row r="503">
      <c r="A503" s="231"/>
      <c r="B503" s="240"/>
      <c r="C503" s="231"/>
      <c r="D503" s="231"/>
      <c r="E503" s="231"/>
      <c r="F503" s="231"/>
      <c r="G503" s="231"/>
      <c r="H503" s="231"/>
      <c r="I503" s="231"/>
      <c r="J503" s="231"/>
      <c r="K503" s="231"/>
      <c r="L503" s="231"/>
      <c r="M503" s="231"/>
      <c r="N503" s="231"/>
      <c r="O503" s="231"/>
      <c r="P503" s="231"/>
      <c r="Q503" s="231"/>
      <c r="R503" s="231"/>
      <c r="S503" s="231"/>
      <c r="T503" s="231"/>
      <c r="U503" s="231"/>
      <c r="V503" s="95"/>
    </row>
    <row r="504">
      <c r="A504" s="231"/>
      <c r="B504" s="240"/>
      <c r="C504" s="231"/>
      <c r="D504" s="231"/>
      <c r="E504" s="231"/>
      <c r="F504" s="231"/>
      <c r="G504" s="231"/>
      <c r="H504" s="231"/>
      <c r="I504" s="231"/>
      <c r="J504" s="231"/>
      <c r="K504" s="231"/>
      <c r="L504" s="231"/>
      <c r="M504" s="231"/>
      <c r="N504" s="231"/>
      <c r="O504" s="231"/>
      <c r="P504" s="231"/>
      <c r="Q504" s="231"/>
      <c r="R504" s="231"/>
      <c r="S504" s="231"/>
      <c r="T504" s="231"/>
      <c r="U504" s="231"/>
      <c r="V504" s="95"/>
    </row>
    <row r="505">
      <c r="A505" s="231"/>
      <c r="B505" s="240"/>
      <c r="C505" s="231"/>
      <c r="D505" s="231"/>
      <c r="E505" s="231"/>
      <c r="F505" s="231"/>
      <c r="G505" s="231"/>
      <c r="H505" s="231"/>
      <c r="I505" s="231"/>
      <c r="J505" s="231"/>
      <c r="K505" s="231"/>
      <c r="L505" s="231"/>
      <c r="M505" s="231"/>
      <c r="N505" s="231"/>
      <c r="O505" s="231"/>
      <c r="P505" s="231"/>
      <c r="Q505" s="231"/>
      <c r="R505" s="231"/>
      <c r="S505" s="231"/>
      <c r="T505" s="231"/>
      <c r="U505" s="231"/>
      <c r="V505" s="95"/>
    </row>
    <row r="506">
      <c r="A506" s="231"/>
      <c r="B506" s="240"/>
      <c r="C506" s="231"/>
      <c r="D506" s="231"/>
      <c r="E506" s="231"/>
      <c r="F506" s="231"/>
      <c r="G506" s="231"/>
      <c r="H506" s="231"/>
      <c r="I506" s="231"/>
      <c r="J506" s="231"/>
      <c r="K506" s="231"/>
      <c r="L506" s="231"/>
      <c r="M506" s="231"/>
      <c r="N506" s="231"/>
      <c r="O506" s="231"/>
      <c r="P506" s="231"/>
      <c r="Q506" s="231"/>
      <c r="R506" s="231"/>
      <c r="S506" s="231"/>
      <c r="T506" s="231"/>
      <c r="U506" s="231"/>
      <c r="V506" s="95"/>
    </row>
    <row r="507">
      <c r="A507" s="231"/>
      <c r="B507" s="240"/>
      <c r="C507" s="231"/>
      <c r="D507" s="231"/>
      <c r="E507" s="231"/>
      <c r="F507" s="231"/>
      <c r="G507" s="231"/>
      <c r="H507" s="231"/>
      <c r="I507" s="231"/>
      <c r="J507" s="231"/>
      <c r="K507" s="231"/>
      <c r="L507" s="231"/>
      <c r="M507" s="231"/>
      <c r="N507" s="231"/>
      <c r="O507" s="231"/>
      <c r="P507" s="231"/>
      <c r="Q507" s="231"/>
      <c r="R507" s="231"/>
      <c r="S507" s="231"/>
      <c r="T507" s="231"/>
      <c r="U507" s="231"/>
      <c r="V507" s="95"/>
    </row>
    <row r="508">
      <c r="A508" s="231"/>
      <c r="B508" s="240"/>
      <c r="C508" s="231"/>
      <c r="D508" s="231"/>
      <c r="E508" s="231"/>
      <c r="F508" s="231"/>
      <c r="G508" s="231"/>
      <c r="H508" s="231"/>
      <c r="I508" s="231"/>
      <c r="J508" s="231"/>
      <c r="K508" s="231"/>
      <c r="L508" s="231"/>
      <c r="M508" s="231"/>
      <c r="N508" s="231"/>
      <c r="O508" s="231"/>
      <c r="P508" s="231"/>
      <c r="Q508" s="231"/>
      <c r="R508" s="231"/>
      <c r="S508" s="231"/>
      <c r="T508" s="231"/>
      <c r="U508" s="231"/>
      <c r="V508" s="95"/>
    </row>
    <row r="509">
      <c r="A509" s="231"/>
      <c r="B509" s="240"/>
      <c r="C509" s="231"/>
      <c r="D509" s="231"/>
      <c r="E509" s="231"/>
      <c r="F509" s="231"/>
      <c r="G509" s="231"/>
      <c r="H509" s="231"/>
      <c r="I509" s="231"/>
      <c r="J509" s="231"/>
      <c r="K509" s="231"/>
      <c r="L509" s="231"/>
      <c r="M509" s="231"/>
      <c r="N509" s="231"/>
      <c r="O509" s="231"/>
      <c r="P509" s="231"/>
      <c r="Q509" s="231"/>
      <c r="R509" s="231"/>
      <c r="S509" s="231"/>
      <c r="T509" s="231"/>
      <c r="U509" s="231"/>
      <c r="V509" s="95"/>
    </row>
    <row r="510">
      <c r="A510" s="231"/>
      <c r="B510" s="240"/>
      <c r="C510" s="231"/>
      <c r="D510" s="231"/>
      <c r="E510" s="231"/>
      <c r="F510" s="231"/>
      <c r="G510" s="231"/>
      <c r="H510" s="231"/>
      <c r="I510" s="231"/>
      <c r="J510" s="231"/>
      <c r="K510" s="231"/>
      <c r="L510" s="231"/>
      <c r="M510" s="231"/>
      <c r="N510" s="231"/>
      <c r="O510" s="231"/>
      <c r="P510" s="231"/>
      <c r="Q510" s="231"/>
      <c r="R510" s="231"/>
      <c r="S510" s="231"/>
      <c r="T510" s="231"/>
      <c r="U510" s="231"/>
      <c r="V510" s="95"/>
    </row>
    <row r="511">
      <c r="A511" s="231"/>
      <c r="B511" s="240"/>
      <c r="C511" s="231"/>
      <c r="D511" s="231"/>
      <c r="E511" s="231"/>
      <c r="F511" s="231"/>
      <c r="G511" s="231"/>
      <c r="H511" s="231"/>
      <c r="I511" s="231"/>
      <c r="J511" s="231"/>
      <c r="K511" s="231"/>
      <c r="L511" s="231"/>
      <c r="M511" s="231"/>
      <c r="N511" s="231"/>
      <c r="O511" s="231"/>
      <c r="P511" s="231"/>
      <c r="Q511" s="231"/>
      <c r="R511" s="231"/>
      <c r="S511" s="231"/>
      <c r="T511" s="231"/>
      <c r="U511" s="231"/>
      <c r="V511" s="95"/>
    </row>
    <row r="512">
      <c r="A512" s="231"/>
      <c r="B512" s="240"/>
      <c r="C512" s="231"/>
      <c r="D512" s="231"/>
      <c r="E512" s="231"/>
      <c r="F512" s="231"/>
      <c r="G512" s="231"/>
      <c r="H512" s="231"/>
      <c r="I512" s="231"/>
      <c r="J512" s="231"/>
      <c r="K512" s="231"/>
      <c r="L512" s="231"/>
      <c r="M512" s="231"/>
      <c r="N512" s="231"/>
      <c r="O512" s="231"/>
      <c r="P512" s="231"/>
      <c r="Q512" s="231"/>
      <c r="R512" s="231"/>
      <c r="S512" s="231"/>
      <c r="T512" s="231"/>
      <c r="U512" s="231"/>
      <c r="V512" s="95"/>
    </row>
    <row r="513">
      <c r="A513" s="231"/>
      <c r="B513" s="240"/>
      <c r="C513" s="231"/>
      <c r="D513" s="231"/>
      <c r="E513" s="231"/>
      <c r="F513" s="231"/>
      <c r="G513" s="231"/>
      <c r="H513" s="231"/>
      <c r="I513" s="231"/>
      <c r="J513" s="231"/>
      <c r="K513" s="231"/>
      <c r="L513" s="231"/>
      <c r="M513" s="231"/>
      <c r="N513" s="231"/>
      <c r="O513" s="231"/>
      <c r="P513" s="231"/>
      <c r="Q513" s="231"/>
      <c r="R513" s="231"/>
      <c r="S513" s="231"/>
      <c r="T513" s="231"/>
      <c r="U513" s="231"/>
      <c r="V513" s="95"/>
    </row>
    <row r="514">
      <c r="A514" s="231"/>
      <c r="B514" s="240"/>
      <c r="C514" s="231"/>
      <c r="D514" s="231"/>
      <c r="E514" s="231"/>
      <c r="F514" s="231"/>
      <c r="G514" s="231"/>
      <c r="H514" s="231"/>
      <c r="I514" s="231"/>
      <c r="J514" s="231"/>
      <c r="K514" s="231"/>
      <c r="L514" s="231"/>
      <c r="M514" s="231"/>
      <c r="N514" s="231"/>
      <c r="O514" s="231"/>
      <c r="P514" s="231"/>
      <c r="Q514" s="231"/>
      <c r="R514" s="231"/>
      <c r="S514" s="231"/>
      <c r="T514" s="231"/>
      <c r="U514" s="231"/>
      <c r="V514" s="95"/>
    </row>
    <row r="515">
      <c r="A515" s="231"/>
      <c r="B515" s="240"/>
      <c r="C515" s="231"/>
      <c r="D515" s="231"/>
      <c r="E515" s="231"/>
      <c r="F515" s="231"/>
      <c r="G515" s="231"/>
      <c r="H515" s="231"/>
      <c r="I515" s="231"/>
      <c r="J515" s="231"/>
      <c r="K515" s="231"/>
      <c r="L515" s="231"/>
      <c r="M515" s="231"/>
      <c r="N515" s="231"/>
      <c r="O515" s="231"/>
      <c r="P515" s="231"/>
      <c r="Q515" s="231"/>
      <c r="R515" s="231"/>
      <c r="S515" s="231"/>
      <c r="T515" s="231"/>
      <c r="U515" s="231"/>
      <c r="V515" s="95"/>
    </row>
    <row r="516">
      <c r="A516" s="231"/>
      <c r="B516" s="240"/>
      <c r="C516" s="231"/>
      <c r="D516" s="231"/>
      <c r="E516" s="231"/>
      <c r="F516" s="231"/>
      <c r="G516" s="231"/>
      <c r="H516" s="231"/>
      <c r="I516" s="231"/>
      <c r="J516" s="231"/>
      <c r="K516" s="231"/>
      <c r="L516" s="231"/>
      <c r="M516" s="231"/>
      <c r="N516" s="231"/>
      <c r="O516" s="231"/>
      <c r="P516" s="231"/>
      <c r="Q516" s="231"/>
      <c r="R516" s="231"/>
      <c r="S516" s="231"/>
      <c r="T516" s="231"/>
      <c r="U516" s="231"/>
      <c r="V516" s="95"/>
    </row>
    <row r="517">
      <c r="A517" s="231"/>
      <c r="B517" s="240"/>
      <c r="C517" s="231"/>
      <c r="D517" s="231"/>
      <c r="E517" s="231"/>
      <c r="F517" s="231"/>
      <c r="G517" s="231"/>
      <c r="H517" s="231"/>
      <c r="I517" s="231"/>
      <c r="J517" s="231"/>
      <c r="K517" s="231"/>
      <c r="L517" s="231"/>
      <c r="M517" s="231"/>
      <c r="N517" s="231"/>
      <c r="O517" s="231"/>
      <c r="P517" s="231"/>
      <c r="Q517" s="231"/>
      <c r="R517" s="231"/>
      <c r="S517" s="231"/>
      <c r="T517" s="231"/>
      <c r="U517" s="231"/>
      <c r="V517" s="95"/>
    </row>
    <row r="518">
      <c r="A518" s="231"/>
      <c r="B518" s="240"/>
      <c r="C518" s="231"/>
      <c r="D518" s="231"/>
      <c r="E518" s="231"/>
      <c r="F518" s="231"/>
      <c r="G518" s="231"/>
      <c r="H518" s="231"/>
      <c r="I518" s="231"/>
      <c r="J518" s="231"/>
      <c r="K518" s="231"/>
      <c r="L518" s="231"/>
      <c r="M518" s="231"/>
      <c r="N518" s="231"/>
      <c r="O518" s="231"/>
      <c r="P518" s="231"/>
      <c r="Q518" s="231"/>
      <c r="R518" s="231"/>
      <c r="S518" s="231"/>
      <c r="T518" s="231"/>
      <c r="U518" s="231"/>
      <c r="V518" s="95"/>
    </row>
    <row r="519">
      <c r="A519" s="231"/>
      <c r="B519" s="240"/>
      <c r="C519" s="231"/>
      <c r="D519" s="231"/>
      <c r="E519" s="231"/>
      <c r="F519" s="231"/>
      <c r="G519" s="231"/>
      <c r="H519" s="231"/>
      <c r="I519" s="231"/>
      <c r="J519" s="231"/>
      <c r="K519" s="231"/>
      <c r="L519" s="231"/>
      <c r="M519" s="231"/>
      <c r="N519" s="231"/>
      <c r="O519" s="231"/>
      <c r="P519" s="231"/>
      <c r="Q519" s="231"/>
      <c r="R519" s="231"/>
      <c r="S519" s="231"/>
      <c r="T519" s="231"/>
      <c r="U519" s="231"/>
      <c r="V519" s="95"/>
    </row>
    <row r="520">
      <c r="A520" s="231"/>
      <c r="B520" s="240"/>
      <c r="C520" s="231"/>
      <c r="D520" s="231"/>
      <c r="E520" s="231"/>
      <c r="F520" s="231"/>
      <c r="G520" s="231"/>
      <c r="H520" s="231"/>
      <c r="I520" s="231"/>
      <c r="J520" s="231"/>
      <c r="K520" s="231"/>
      <c r="L520" s="231"/>
      <c r="M520" s="231"/>
      <c r="N520" s="231"/>
      <c r="O520" s="231"/>
      <c r="P520" s="231"/>
      <c r="Q520" s="231"/>
      <c r="R520" s="231"/>
      <c r="S520" s="231"/>
      <c r="T520" s="231"/>
      <c r="U520" s="231"/>
      <c r="V520" s="95"/>
    </row>
    <row r="521">
      <c r="A521" s="231"/>
      <c r="B521" s="240"/>
      <c r="C521" s="231"/>
      <c r="D521" s="231"/>
      <c r="E521" s="231"/>
      <c r="F521" s="231"/>
      <c r="G521" s="231"/>
      <c r="H521" s="231"/>
      <c r="I521" s="231"/>
      <c r="J521" s="231"/>
      <c r="K521" s="231"/>
      <c r="L521" s="231"/>
      <c r="M521" s="231"/>
      <c r="N521" s="231"/>
      <c r="O521" s="231"/>
      <c r="P521" s="231"/>
      <c r="Q521" s="231"/>
      <c r="R521" s="231"/>
      <c r="S521" s="231"/>
      <c r="T521" s="231"/>
      <c r="U521" s="231"/>
      <c r="V521" s="95"/>
    </row>
    <row r="522">
      <c r="A522" s="231"/>
      <c r="B522" s="240"/>
      <c r="C522" s="231"/>
      <c r="D522" s="231"/>
      <c r="E522" s="231"/>
      <c r="F522" s="231"/>
      <c r="G522" s="231"/>
      <c r="H522" s="231"/>
      <c r="I522" s="231"/>
      <c r="J522" s="231"/>
      <c r="K522" s="231"/>
      <c r="L522" s="231"/>
      <c r="M522" s="231"/>
      <c r="N522" s="231"/>
      <c r="O522" s="231"/>
      <c r="P522" s="231"/>
      <c r="Q522" s="231"/>
      <c r="R522" s="231"/>
      <c r="S522" s="231"/>
      <c r="T522" s="231"/>
      <c r="U522" s="231"/>
      <c r="V522" s="95"/>
    </row>
    <row r="523">
      <c r="A523" s="231"/>
      <c r="B523" s="240"/>
      <c r="C523" s="231"/>
      <c r="D523" s="231"/>
      <c r="E523" s="231"/>
      <c r="F523" s="231"/>
      <c r="G523" s="231"/>
      <c r="H523" s="231"/>
      <c r="I523" s="231"/>
      <c r="J523" s="231"/>
      <c r="K523" s="231"/>
      <c r="L523" s="231"/>
      <c r="M523" s="231"/>
      <c r="N523" s="231"/>
      <c r="O523" s="231"/>
      <c r="P523" s="231"/>
      <c r="Q523" s="231"/>
      <c r="R523" s="231"/>
      <c r="S523" s="231"/>
      <c r="T523" s="231"/>
      <c r="U523" s="231"/>
      <c r="V523" s="95"/>
    </row>
    <row r="524">
      <c r="A524" s="231"/>
      <c r="B524" s="240"/>
      <c r="C524" s="231"/>
      <c r="D524" s="231"/>
      <c r="E524" s="231"/>
      <c r="F524" s="231"/>
      <c r="G524" s="231"/>
      <c r="H524" s="231"/>
      <c r="I524" s="231"/>
      <c r="J524" s="231"/>
      <c r="K524" s="231"/>
      <c r="L524" s="231"/>
      <c r="M524" s="231"/>
      <c r="N524" s="231"/>
      <c r="O524" s="231"/>
      <c r="P524" s="231"/>
      <c r="Q524" s="231"/>
      <c r="R524" s="231"/>
      <c r="S524" s="231"/>
      <c r="T524" s="231"/>
      <c r="U524" s="231"/>
      <c r="V524" s="95"/>
    </row>
    <row r="525">
      <c r="A525" s="231"/>
      <c r="B525" s="240"/>
      <c r="C525" s="231"/>
      <c r="D525" s="231"/>
      <c r="E525" s="231"/>
      <c r="F525" s="231"/>
      <c r="G525" s="231"/>
      <c r="H525" s="231"/>
      <c r="I525" s="231"/>
      <c r="J525" s="231"/>
      <c r="K525" s="231"/>
      <c r="L525" s="231"/>
      <c r="M525" s="231"/>
      <c r="N525" s="231"/>
      <c r="O525" s="231"/>
      <c r="P525" s="231"/>
      <c r="Q525" s="231"/>
      <c r="R525" s="231"/>
      <c r="S525" s="231"/>
      <c r="T525" s="231"/>
      <c r="U525" s="231"/>
      <c r="V525" s="95"/>
    </row>
    <row r="526">
      <c r="A526" s="231"/>
      <c r="B526" s="240"/>
      <c r="C526" s="231"/>
      <c r="D526" s="231"/>
      <c r="E526" s="231"/>
      <c r="F526" s="231"/>
      <c r="G526" s="231"/>
      <c r="H526" s="231"/>
      <c r="I526" s="231"/>
      <c r="J526" s="231"/>
      <c r="K526" s="231"/>
      <c r="L526" s="231"/>
      <c r="M526" s="231"/>
      <c r="N526" s="231"/>
      <c r="O526" s="231"/>
      <c r="P526" s="231"/>
      <c r="Q526" s="231"/>
      <c r="R526" s="231"/>
      <c r="S526" s="231"/>
      <c r="T526" s="231"/>
      <c r="U526" s="231"/>
      <c r="V526" s="95"/>
    </row>
    <row r="527">
      <c r="A527" s="231"/>
      <c r="B527" s="240"/>
      <c r="C527" s="231"/>
      <c r="D527" s="231"/>
      <c r="E527" s="231"/>
      <c r="F527" s="231"/>
      <c r="G527" s="231"/>
      <c r="H527" s="231"/>
      <c r="I527" s="231"/>
      <c r="J527" s="231"/>
      <c r="K527" s="231"/>
      <c r="L527" s="231"/>
      <c r="M527" s="231"/>
      <c r="N527" s="231"/>
      <c r="O527" s="231"/>
      <c r="P527" s="231"/>
      <c r="Q527" s="231"/>
      <c r="R527" s="231"/>
      <c r="S527" s="231"/>
      <c r="T527" s="231"/>
      <c r="U527" s="231"/>
      <c r="V527" s="95"/>
    </row>
    <row r="528">
      <c r="A528" s="231"/>
      <c r="B528" s="240"/>
      <c r="C528" s="231"/>
      <c r="D528" s="231"/>
      <c r="E528" s="231"/>
      <c r="F528" s="231"/>
      <c r="G528" s="231"/>
      <c r="H528" s="231"/>
      <c r="I528" s="231"/>
      <c r="J528" s="231"/>
      <c r="K528" s="231"/>
      <c r="L528" s="231"/>
      <c r="M528" s="231"/>
      <c r="N528" s="231"/>
      <c r="O528" s="231"/>
      <c r="P528" s="231"/>
      <c r="Q528" s="231"/>
      <c r="R528" s="231"/>
      <c r="S528" s="231"/>
      <c r="T528" s="231"/>
      <c r="U528" s="231"/>
      <c r="V528" s="95"/>
    </row>
    <row r="529">
      <c r="A529" s="231"/>
      <c r="B529" s="240"/>
      <c r="C529" s="231"/>
      <c r="D529" s="231"/>
      <c r="E529" s="231"/>
      <c r="F529" s="231"/>
      <c r="G529" s="231"/>
      <c r="H529" s="231"/>
      <c r="I529" s="231"/>
      <c r="J529" s="231"/>
      <c r="K529" s="231"/>
      <c r="L529" s="231"/>
      <c r="M529" s="231"/>
      <c r="N529" s="231"/>
      <c r="O529" s="231"/>
      <c r="P529" s="231"/>
      <c r="Q529" s="231"/>
      <c r="R529" s="231"/>
      <c r="S529" s="231"/>
      <c r="T529" s="231"/>
      <c r="U529" s="231"/>
      <c r="V529" s="95"/>
    </row>
    <row r="530">
      <c r="A530" s="231"/>
      <c r="B530" s="240"/>
      <c r="C530" s="231"/>
      <c r="D530" s="231"/>
      <c r="E530" s="231"/>
      <c r="F530" s="231"/>
      <c r="G530" s="231"/>
      <c r="H530" s="231"/>
      <c r="I530" s="231"/>
      <c r="J530" s="231"/>
      <c r="K530" s="231"/>
      <c r="L530" s="231"/>
      <c r="M530" s="231"/>
      <c r="N530" s="231"/>
      <c r="O530" s="231"/>
      <c r="P530" s="231"/>
      <c r="Q530" s="231"/>
      <c r="R530" s="231"/>
      <c r="S530" s="231"/>
      <c r="T530" s="231"/>
      <c r="U530" s="231"/>
      <c r="V530" s="95"/>
    </row>
    <row r="531">
      <c r="A531" s="231"/>
      <c r="B531" s="240"/>
      <c r="C531" s="231"/>
      <c r="D531" s="231"/>
      <c r="E531" s="231"/>
      <c r="F531" s="231"/>
      <c r="G531" s="231"/>
      <c r="H531" s="231"/>
      <c r="I531" s="231"/>
      <c r="J531" s="231"/>
      <c r="K531" s="231"/>
      <c r="L531" s="231"/>
      <c r="M531" s="231"/>
      <c r="N531" s="231"/>
      <c r="O531" s="231"/>
      <c r="P531" s="231"/>
      <c r="Q531" s="231"/>
      <c r="R531" s="231"/>
      <c r="S531" s="231"/>
      <c r="T531" s="231"/>
      <c r="U531" s="231"/>
      <c r="V531" s="95"/>
    </row>
    <row r="532">
      <c r="A532" s="231"/>
      <c r="B532" s="240"/>
      <c r="C532" s="231"/>
      <c r="D532" s="231"/>
      <c r="E532" s="231"/>
      <c r="F532" s="231"/>
      <c r="G532" s="231"/>
      <c r="H532" s="231"/>
      <c r="I532" s="231"/>
      <c r="J532" s="231"/>
      <c r="K532" s="231"/>
      <c r="L532" s="231"/>
      <c r="M532" s="231"/>
      <c r="N532" s="231"/>
      <c r="O532" s="231"/>
      <c r="P532" s="231"/>
      <c r="Q532" s="231"/>
      <c r="R532" s="231"/>
      <c r="S532" s="231"/>
      <c r="T532" s="231"/>
      <c r="U532" s="231"/>
      <c r="V532" s="95"/>
    </row>
    <row r="533">
      <c r="A533" s="231"/>
      <c r="B533" s="240"/>
      <c r="C533" s="231"/>
      <c r="D533" s="231"/>
      <c r="E533" s="231"/>
      <c r="F533" s="231"/>
      <c r="G533" s="231"/>
      <c r="H533" s="231"/>
      <c r="I533" s="231"/>
      <c r="J533" s="231"/>
      <c r="K533" s="231"/>
      <c r="L533" s="231"/>
      <c r="M533" s="231"/>
      <c r="N533" s="231"/>
      <c r="O533" s="231"/>
      <c r="P533" s="231"/>
      <c r="Q533" s="231"/>
      <c r="R533" s="231"/>
      <c r="S533" s="231"/>
      <c r="T533" s="231"/>
      <c r="U533" s="231"/>
      <c r="V533" s="95"/>
    </row>
    <row r="534">
      <c r="A534" s="231"/>
      <c r="B534" s="240"/>
      <c r="C534" s="231"/>
      <c r="D534" s="231"/>
      <c r="E534" s="231"/>
      <c r="F534" s="231"/>
      <c r="G534" s="231"/>
      <c r="H534" s="231"/>
      <c r="I534" s="231"/>
      <c r="J534" s="231"/>
      <c r="K534" s="231"/>
      <c r="L534" s="231"/>
      <c r="M534" s="231"/>
      <c r="N534" s="231"/>
      <c r="O534" s="231"/>
      <c r="P534" s="231"/>
      <c r="Q534" s="231"/>
      <c r="R534" s="231"/>
      <c r="S534" s="231"/>
      <c r="T534" s="231"/>
      <c r="U534" s="231"/>
      <c r="V534" s="95"/>
    </row>
    <row r="535">
      <c r="A535" s="231"/>
      <c r="B535" s="240"/>
      <c r="C535" s="231"/>
      <c r="D535" s="231"/>
      <c r="E535" s="231"/>
      <c r="F535" s="231"/>
      <c r="G535" s="231"/>
      <c r="H535" s="231"/>
      <c r="I535" s="231"/>
      <c r="J535" s="231"/>
      <c r="K535" s="231"/>
      <c r="L535" s="231"/>
      <c r="M535" s="231"/>
      <c r="N535" s="231"/>
      <c r="O535" s="231"/>
      <c r="P535" s="231"/>
      <c r="Q535" s="231"/>
      <c r="R535" s="231"/>
      <c r="S535" s="231"/>
      <c r="T535" s="231"/>
      <c r="U535" s="231"/>
      <c r="V535" s="95"/>
    </row>
    <row r="536">
      <c r="A536" s="231"/>
      <c r="B536" s="240"/>
      <c r="C536" s="231"/>
      <c r="D536" s="231"/>
      <c r="E536" s="231"/>
      <c r="F536" s="231"/>
      <c r="G536" s="231"/>
      <c r="H536" s="231"/>
      <c r="I536" s="231"/>
      <c r="J536" s="231"/>
      <c r="K536" s="231"/>
      <c r="L536" s="231"/>
      <c r="M536" s="231"/>
      <c r="N536" s="231"/>
      <c r="O536" s="231"/>
      <c r="P536" s="231"/>
      <c r="Q536" s="231"/>
      <c r="R536" s="231"/>
      <c r="S536" s="231"/>
      <c r="T536" s="231"/>
      <c r="U536" s="231"/>
      <c r="V536" s="95"/>
    </row>
    <row r="537">
      <c r="A537" s="231"/>
      <c r="B537" s="240"/>
      <c r="C537" s="231"/>
      <c r="D537" s="231"/>
      <c r="E537" s="231"/>
      <c r="F537" s="231"/>
      <c r="G537" s="231"/>
      <c r="H537" s="231"/>
      <c r="I537" s="231"/>
      <c r="J537" s="231"/>
      <c r="K537" s="231"/>
      <c r="L537" s="231"/>
      <c r="M537" s="231"/>
      <c r="N537" s="231"/>
      <c r="O537" s="231"/>
      <c r="P537" s="231"/>
      <c r="Q537" s="231"/>
      <c r="R537" s="231"/>
      <c r="S537" s="231"/>
      <c r="T537" s="231"/>
      <c r="U537" s="231"/>
      <c r="V537" s="95"/>
    </row>
    <row r="538">
      <c r="A538" s="231"/>
      <c r="B538" s="240"/>
      <c r="C538" s="231"/>
      <c r="D538" s="231"/>
      <c r="E538" s="231"/>
      <c r="F538" s="231"/>
      <c r="G538" s="231"/>
      <c r="H538" s="231"/>
      <c r="I538" s="231"/>
      <c r="J538" s="231"/>
      <c r="K538" s="231"/>
      <c r="L538" s="231"/>
      <c r="M538" s="231"/>
      <c r="N538" s="231"/>
      <c r="O538" s="231"/>
      <c r="P538" s="231"/>
      <c r="Q538" s="231"/>
      <c r="R538" s="231"/>
      <c r="S538" s="231"/>
      <c r="T538" s="231"/>
      <c r="U538" s="231"/>
      <c r="V538" s="95"/>
    </row>
    <row r="539">
      <c r="A539" s="231"/>
      <c r="B539" s="240"/>
      <c r="C539" s="231"/>
      <c r="D539" s="231"/>
      <c r="E539" s="231"/>
      <c r="F539" s="231"/>
      <c r="G539" s="231"/>
      <c r="H539" s="231"/>
      <c r="I539" s="231"/>
      <c r="J539" s="231"/>
      <c r="K539" s="231"/>
      <c r="L539" s="231"/>
      <c r="M539" s="231"/>
      <c r="N539" s="231"/>
      <c r="O539" s="231"/>
      <c r="P539" s="231"/>
      <c r="Q539" s="231"/>
      <c r="R539" s="231"/>
      <c r="S539" s="231"/>
      <c r="T539" s="231"/>
      <c r="U539" s="231"/>
      <c r="V539" s="95"/>
    </row>
    <row r="540">
      <c r="A540" s="231"/>
      <c r="B540" s="240"/>
      <c r="C540" s="231"/>
      <c r="D540" s="231"/>
      <c r="E540" s="231"/>
      <c r="F540" s="231"/>
      <c r="G540" s="231"/>
      <c r="H540" s="231"/>
      <c r="I540" s="231"/>
      <c r="J540" s="231"/>
      <c r="K540" s="231"/>
      <c r="L540" s="231"/>
      <c r="M540" s="231"/>
      <c r="N540" s="231"/>
      <c r="O540" s="231"/>
      <c r="P540" s="231"/>
      <c r="Q540" s="231"/>
      <c r="R540" s="231"/>
      <c r="S540" s="231"/>
      <c r="T540" s="231"/>
      <c r="U540" s="231"/>
      <c r="V540" s="95"/>
    </row>
    <row r="541">
      <c r="A541" s="231"/>
      <c r="B541" s="240"/>
      <c r="C541" s="231"/>
      <c r="D541" s="231"/>
      <c r="E541" s="231"/>
      <c r="F541" s="231"/>
      <c r="G541" s="231"/>
      <c r="H541" s="231"/>
      <c r="I541" s="231"/>
      <c r="J541" s="231"/>
      <c r="K541" s="231"/>
      <c r="L541" s="231"/>
      <c r="M541" s="231"/>
      <c r="N541" s="231"/>
      <c r="O541" s="231"/>
      <c r="P541" s="231"/>
      <c r="Q541" s="231"/>
      <c r="R541" s="231"/>
      <c r="S541" s="231"/>
      <c r="T541" s="231"/>
      <c r="U541" s="231"/>
      <c r="V541" s="95"/>
    </row>
    <row r="542">
      <c r="A542" s="231"/>
      <c r="B542" s="240"/>
      <c r="C542" s="231"/>
      <c r="D542" s="231"/>
      <c r="E542" s="231"/>
      <c r="F542" s="231"/>
      <c r="G542" s="231"/>
      <c r="H542" s="231"/>
      <c r="I542" s="231"/>
      <c r="J542" s="231"/>
      <c r="K542" s="231"/>
      <c r="L542" s="231"/>
      <c r="M542" s="231"/>
      <c r="N542" s="231"/>
      <c r="O542" s="231"/>
      <c r="P542" s="231"/>
      <c r="Q542" s="231"/>
      <c r="R542" s="231"/>
      <c r="S542" s="231"/>
      <c r="T542" s="231"/>
      <c r="U542" s="231"/>
      <c r="V542" s="95"/>
    </row>
    <row r="543">
      <c r="A543" s="231"/>
      <c r="B543" s="240"/>
      <c r="C543" s="231"/>
      <c r="D543" s="231"/>
      <c r="E543" s="231"/>
      <c r="F543" s="231"/>
      <c r="G543" s="231"/>
      <c r="H543" s="231"/>
      <c r="I543" s="231"/>
      <c r="J543" s="231"/>
      <c r="K543" s="231"/>
      <c r="L543" s="231"/>
      <c r="M543" s="231"/>
      <c r="N543" s="231"/>
      <c r="O543" s="231"/>
      <c r="P543" s="231"/>
      <c r="Q543" s="231"/>
      <c r="R543" s="231"/>
      <c r="S543" s="231"/>
      <c r="T543" s="231"/>
      <c r="U543" s="231"/>
      <c r="V543" s="95"/>
    </row>
    <row r="544">
      <c r="A544" s="231"/>
      <c r="B544" s="240"/>
      <c r="C544" s="231"/>
      <c r="D544" s="231"/>
      <c r="E544" s="231"/>
      <c r="F544" s="231"/>
      <c r="G544" s="231"/>
      <c r="H544" s="231"/>
      <c r="I544" s="231"/>
      <c r="J544" s="231"/>
      <c r="K544" s="231"/>
      <c r="L544" s="231"/>
      <c r="M544" s="231"/>
      <c r="N544" s="231"/>
      <c r="O544" s="231"/>
      <c r="P544" s="231"/>
      <c r="Q544" s="231"/>
      <c r="R544" s="231"/>
      <c r="S544" s="231"/>
      <c r="T544" s="231"/>
      <c r="U544" s="231"/>
      <c r="V544" s="95"/>
    </row>
    <row r="545">
      <c r="A545" s="231"/>
      <c r="B545" s="240"/>
      <c r="C545" s="231"/>
      <c r="D545" s="231"/>
      <c r="E545" s="231"/>
      <c r="F545" s="231"/>
      <c r="G545" s="231"/>
      <c r="H545" s="231"/>
      <c r="I545" s="231"/>
      <c r="J545" s="231"/>
      <c r="K545" s="231"/>
      <c r="L545" s="231"/>
      <c r="M545" s="231"/>
      <c r="N545" s="231"/>
      <c r="O545" s="231"/>
      <c r="P545" s="231"/>
      <c r="Q545" s="231"/>
      <c r="R545" s="231"/>
      <c r="S545" s="231"/>
      <c r="T545" s="231"/>
      <c r="U545" s="231"/>
      <c r="V545" s="95"/>
    </row>
    <row r="546">
      <c r="A546" s="231"/>
      <c r="B546" s="240"/>
      <c r="C546" s="231"/>
      <c r="D546" s="231"/>
      <c r="E546" s="231"/>
      <c r="F546" s="231"/>
      <c r="G546" s="231"/>
      <c r="H546" s="231"/>
      <c r="I546" s="231"/>
      <c r="J546" s="231"/>
      <c r="K546" s="231"/>
      <c r="L546" s="231"/>
      <c r="M546" s="231"/>
      <c r="N546" s="231"/>
      <c r="O546" s="231"/>
      <c r="P546" s="231"/>
      <c r="Q546" s="231"/>
      <c r="R546" s="231"/>
      <c r="S546" s="231"/>
      <c r="T546" s="231"/>
      <c r="U546" s="231"/>
      <c r="V546" s="95"/>
    </row>
    <row r="547">
      <c r="A547" s="231"/>
      <c r="B547" s="240"/>
      <c r="C547" s="231"/>
      <c r="D547" s="231"/>
      <c r="E547" s="231"/>
      <c r="F547" s="231"/>
      <c r="G547" s="231"/>
      <c r="H547" s="231"/>
      <c r="I547" s="231"/>
      <c r="J547" s="231"/>
      <c r="K547" s="231"/>
      <c r="L547" s="231"/>
      <c r="M547" s="231"/>
      <c r="N547" s="231"/>
      <c r="O547" s="231"/>
      <c r="P547" s="231"/>
      <c r="Q547" s="231"/>
      <c r="R547" s="231"/>
      <c r="S547" s="231"/>
      <c r="T547" s="231"/>
      <c r="U547" s="231"/>
      <c r="V547" s="95"/>
    </row>
    <row r="548">
      <c r="A548" s="231"/>
      <c r="B548" s="240"/>
      <c r="C548" s="231"/>
      <c r="D548" s="231"/>
      <c r="E548" s="231"/>
      <c r="F548" s="231"/>
      <c r="G548" s="231"/>
      <c r="H548" s="231"/>
      <c r="I548" s="231"/>
      <c r="J548" s="231"/>
      <c r="K548" s="231"/>
      <c r="L548" s="231"/>
      <c r="M548" s="231"/>
      <c r="N548" s="231"/>
      <c r="O548" s="231"/>
      <c r="P548" s="231"/>
      <c r="Q548" s="231"/>
      <c r="R548" s="231"/>
      <c r="S548" s="231"/>
      <c r="T548" s="231"/>
      <c r="U548" s="231"/>
      <c r="V548" s="95"/>
    </row>
    <row r="549">
      <c r="A549" s="231"/>
      <c r="B549" s="240"/>
      <c r="C549" s="231"/>
      <c r="D549" s="231"/>
      <c r="E549" s="231"/>
      <c r="F549" s="231"/>
      <c r="G549" s="231"/>
      <c r="H549" s="231"/>
      <c r="I549" s="231"/>
      <c r="J549" s="231"/>
      <c r="K549" s="231"/>
      <c r="L549" s="231"/>
      <c r="M549" s="231"/>
      <c r="N549" s="231"/>
      <c r="O549" s="231"/>
      <c r="P549" s="231"/>
      <c r="Q549" s="231"/>
      <c r="R549" s="231"/>
      <c r="S549" s="231"/>
      <c r="T549" s="231"/>
      <c r="U549" s="231"/>
      <c r="V549" s="95"/>
    </row>
    <row r="550">
      <c r="A550" s="231"/>
      <c r="B550" s="240"/>
      <c r="C550" s="231"/>
      <c r="D550" s="231"/>
      <c r="E550" s="231"/>
      <c r="F550" s="231"/>
      <c r="G550" s="231"/>
      <c r="H550" s="231"/>
      <c r="I550" s="231"/>
      <c r="J550" s="231"/>
      <c r="K550" s="231"/>
      <c r="L550" s="231"/>
      <c r="M550" s="231"/>
      <c r="N550" s="231"/>
      <c r="O550" s="231"/>
      <c r="P550" s="231"/>
      <c r="Q550" s="231"/>
      <c r="R550" s="231"/>
      <c r="S550" s="231"/>
      <c r="T550" s="231"/>
      <c r="U550" s="231"/>
      <c r="V550" s="95"/>
    </row>
    <row r="551">
      <c r="A551" s="231"/>
      <c r="B551" s="240"/>
      <c r="C551" s="231"/>
      <c r="D551" s="231"/>
      <c r="E551" s="231"/>
      <c r="F551" s="231"/>
      <c r="G551" s="231"/>
      <c r="H551" s="231"/>
      <c r="I551" s="231"/>
      <c r="J551" s="231"/>
      <c r="K551" s="231"/>
      <c r="L551" s="231"/>
      <c r="M551" s="231"/>
      <c r="N551" s="231"/>
      <c r="O551" s="231"/>
      <c r="P551" s="231"/>
      <c r="Q551" s="231"/>
      <c r="R551" s="231"/>
      <c r="S551" s="231"/>
      <c r="T551" s="231"/>
      <c r="U551" s="231"/>
      <c r="V551" s="95"/>
    </row>
    <row r="552">
      <c r="A552" s="231"/>
      <c r="B552" s="240"/>
      <c r="C552" s="231"/>
      <c r="D552" s="231"/>
      <c r="E552" s="231"/>
      <c r="F552" s="231"/>
      <c r="G552" s="231"/>
      <c r="H552" s="231"/>
      <c r="I552" s="231"/>
      <c r="J552" s="231"/>
      <c r="K552" s="231"/>
      <c r="L552" s="231"/>
      <c r="M552" s="231"/>
      <c r="N552" s="231"/>
      <c r="O552" s="231"/>
      <c r="P552" s="231"/>
      <c r="Q552" s="231"/>
      <c r="R552" s="231"/>
      <c r="S552" s="231"/>
      <c r="T552" s="231"/>
      <c r="U552" s="231"/>
      <c r="V552" s="95"/>
    </row>
    <row r="553">
      <c r="A553" s="231"/>
      <c r="B553" s="240"/>
      <c r="C553" s="231"/>
      <c r="D553" s="231"/>
      <c r="E553" s="231"/>
      <c r="F553" s="231"/>
      <c r="G553" s="231"/>
      <c r="H553" s="231"/>
      <c r="I553" s="231"/>
      <c r="J553" s="231"/>
      <c r="K553" s="231"/>
      <c r="L553" s="231"/>
      <c r="M553" s="231"/>
      <c r="N553" s="231"/>
      <c r="O553" s="231"/>
      <c r="P553" s="231"/>
      <c r="Q553" s="231"/>
      <c r="R553" s="231"/>
      <c r="S553" s="231"/>
      <c r="T553" s="231"/>
      <c r="U553" s="231"/>
      <c r="V553" s="95"/>
    </row>
    <row r="554">
      <c r="A554" s="231"/>
      <c r="B554" s="240"/>
      <c r="C554" s="231"/>
      <c r="D554" s="231"/>
      <c r="E554" s="231"/>
      <c r="F554" s="231"/>
      <c r="G554" s="231"/>
      <c r="H554" s="231"/>
      <c r="I554" s="231"/>
      <c r="J554" s="231"/>
      <c r="K554" s="231"/>
      <c r="L554" s="231"/>
      <c r="M554" s="231"/>
      <c r="N554" s="231"/>
      <c r="O554" s="231"/>
      <c r="P554" s="231"/>
      <c r="Q554" s="231"/>
      <c r="R554" s="231"/>
      <c r="S554" s="231"/>
      <c r="T554" s="231"/>
      <c r="U554" s="231"/>
      <c r="V554" s="95"/>
    </row>
    <row r="555">
      <c r="A555" s="231"/>
      <c r="B555" s="240"/>
      <c r="C555" s="231"/>
      <c r="D555" s="231"/>
      <c r="E555" s="231"/>
      <c r="F555" s="231"/>
      <c r="G555" s="231"/>
      <c r="H555" s="231"/>
      <c r="I555" s="231"/>
      <c r="J555" s="231"/>
      <c r="K555" s="231"/>
      <c r="L555" s="231"/>
      <c r="M555" s="231"/>
      <c r="N555" s="231"/>
      <c r="O555" s="231"/>
      <c r="P555" s="231"/>
      <c r="Q555" s="231"/>
      <c r="R555" s="231"/>
      <c r="S555" s="231"/>
      <c r="T555" s="231"/>
      <c r="U555" s="231"/>
      <c r="V555" s="95"/>
    </row>
    <row r="556">
      <c r="A556" s="231"/>
      <c r="B556" s="240"/>
      <c r="C556" s="231"/>
      <c r="D556" s="231"/>
      <c r="E556" s="231"/>
      <c r="F556" s="231"/>
      <c r="G556" s="231"/>
      <c r="H556" s="231"/>
      <c r="I556" s="231"/>
      <c r="J556" s="231"/>
      <c r="K556" s="231"/>
      <c r="L556" s="231"/>
      <c r="M556" s="231"/>
      <c r="N556" s="231"/>
      <c r="O556" s="231"/>
      <c r="P556" s="231"/>
      <c r="Q556" s="231"/>
      <c r="R556" s="231"/>
      <c r="S556" s="231"/>
      <c r="T556" s="231"/>
      <c r="U556" s="231"/>
      <c r="V556" s="95"/>
    </row>
    <row r="557">
      <c r="A557" s="231"/>
      <c r="B557" s="240"/>
      <c r="C557" s="231"/>
      <c r="D557" s="231"/>
      <c r="E557" s="231"/>
      <c r="F557" s="231"/>
      <c r="G557" s="231"/>
      <c r="H557" s="231"/>
      <c r="I557" s="231"/>
      <c r="J557" s="231"/>
      <c r="K557" s="231"/>
      <c r="L557" s="231"/>
      <c r="M557" s="231"/>
      <c r="N557" s="231"/>
      <c r="O557" s="231"/>
      <c r="P557" s="231"/>
      <c r="Q557" s="231"/>
      <c r="R557" s="231"/>
      <c r="S557" s="231"/>
      <c r="T557" s="231"/>
      <c r="U557" s="231"/>
      <c r="V557" s="95"/>
    </row>
    <row r="558">
      <c r="A558" s="231"/>
      <c r="B558" s="240"/>
      <c r="C558" s="231"/>
      <c r="D558" s="231"/>
      <c r="E558" s="231"/>
      <c r="F558" s="231"/>
      <c r="G558" s="231"/>
      <c r="H558" s="231"/>
      <c r="I558" s="231"/>
      <c r="J558" s="231"/>
      <c r="K558" s="231"/>
      <c r="L558" s="231"/>
      <c r="M558" s="231"/>
      <c r="N558" s="231"/>
      <c r="O558" s="231"/>
      <c r="P558" s="231"/>
      <c r="Q558" s="231"/>
      <c r="R558" s="231"/>
      <c r="S558" s="231"/>
      <c r="T558" s="231"/>
      <c r="U558" s="231"/>
      <c r="V558" s="95"/>
    </row>
    <row r="559">
      <c r="A559" s="231"/>
      <c r="B559" s="240"/>
      <c r="C559" s="231"/>
      <c r="D559" s="231"/>
      <c r="E559" s="231"/>
      <c r="F559" s="231"/>
      <c r="G559" s="231"/>
      <c r="H559" s="231"/>
      <c r="I559" s="231"/>
      <c r="J559" s="231"/>
      <c r="K559" s="231"/>
      <c r="L559" s="231"/>
      <c r="M559" s="231"/>
      <c r="N559" s="231"/>
      <c r="O559" s="231"/>
      <c r="P559" s="231"/>
      <c r="Q559" s="231"/>
      <c r="R559" s="231"/>
      <c r="S559" s="231"/>
      <c r="T559" s="231"/>
      <c r="U559" s="231"/>
      <c r="V559" s="95"/>
    </row>
    <row r="560">
      <c r="A560" s="231"/>
      <c r="B560" s="240"/>
      <c r="C560" s="231"/>
      <c r="D560" s="231"/>
      <c r="E560" s="231"/>
      <c r="F560" s="231"/>
      <c r="G560" s="231"/>
      <c r="H560" s="231"/>
      <c r="I560" s="231"/>
      <c r="J560" s="231"/>
      <c r="K560" s="231"/>
      <c r="L560" s="231"/>
      <c r="M560" s="231"/>
      <c r="N560" s="231"/>
      <c r="O560" s="231"/>
      <c r="P560" s="231"/>
      <c r="Q560" s="231"/>
      <c r="R560" s="231"/>
      <c r="S560" s="231"/>
      <c r="T560" s="231"/>
      <c r="U560" s="231"/>
      <c r="V560" s="95"/>
    </row>
    <row r="561">
      <c r="A561" s="231"/>
      <c r="B561" s="240"/>
      <c r="C561" s="231"/>
      <c r="D561" s="231"/>
      <c r="E561" s="231"/>
      <c r="F561" s="231"/>
      <c r="G561" s="231"/>
      <c r="H561" s="231"/>
      <c r="I561" s="231"/>
      <c r="J561" s="231"/>
      <c r="K561" s="231"/>
      <c r="L561" s="231"/>
      <c r="M561" s="231"/>
      <c r="N561" s="231"/>
      <c r="O561" s="231"/>
      <c r="P561" s="231"/>
      <c r="Q561" s="231"/>
      <c r="R561" s="231"/>
      <c r="S561" s="231"/>
      <c r="T561" s="231"/>
      <c r="U561" s="231"/>
      <c r="V561" s="95"/>
    </row>
    <row r="562">
      <c r="A562" s="231"/>
      <c r="B562" s="240"/>
      <c r="C562" s="231"/>
      <c r="D562" s="231"/>
      <c r="E562" s="231"/>
      <c r="F562" s="231"/>
      <c r="G562" s="231"/>
      <c r="H562" s="231"/>
      <c r="I562" s="231"/>
      <c r="J562" s="231"/>
      <c r="K562" s="231"/>
      <c r="L562" s="231"/>
      <c r="M562" s="231"/>
      <c r="N562" s="231"/>
      <c r="O562" s="231"/>
      <c r="P562" s="231"/>
      <c r="Q562" s="231"/>
      <c r="R562" s="231"/>
      <c r="S562" s="231"/>
      <c r="T562" s="231"/>
      <c r="U562" s="231"/>
      <c r="V562" s="95"/>
    </row>
    <row r="563">
      <c r="A563" s="231"/>
      <c r="B563" s="240"/>
      <c r="C563" s="231"/>
      <c r="D563" s="231"/>
      <c r="E563" s="231"/>
      <c r="F563" s="231"/>
      <c r="G563" s="231"/>
      <c r="H563" s="231"/>
      <c r="I563" s="231"/>
      <c r="J563" s="231"/>
      <c r="K563" s="231"/>
      <c r="L563" s="231"/>
      <c r="M563" s="231"/>
      <c r="N563" s="231"/>
      <c r="O563" s="231"/>
      <c r="P563" s="231"/>
      <c r="Q563" s="231"/>
      <c r="R563" s="231"/>
      <c r="S563" s="231"/>
      <c r="T563" s="231"/>
      <c r="U563" s="231"/>
      <c r="V563" s="95"/>
    </row>
    <row r="564">
      <c r="A564" s="231"/>
      <c r="B564" s="240"/>
      <c r="C564" s="231"/>
      <c r="D564" s="231"/>
      <c r="E564" s="231"/>
      <c r="F564" s="231"/>
      <c r="G564" s="231"/>
      <c r="H564" s="231"/>
      <c r="I564" s="231"/>
      <c r="J564" s="231"/>
      <c r="K564" s="231"/>
      <c r="L564" s="231"/>
      <c r="M564" s="231"/>
      <c r="N564" s="231"/>
      <c r="O564" s="231"/>
      <c r="P564" s="231"/>
      <c r="Q564" s="231"/>
      <c r="R564" s="231"/>
      <c r="S564" s="231"/>
      <c r="T564" s="231"/>
      <c r="U564" s="231"/>
      <c r="V564" s="95"/>
    </row>
    <row r="565">
      <c r="A565" s="231"/>
      <c r="B565" s="240"/>
      <c r="C565" s="231"/>
      <c r="D565" s="231"/>
      <c r="E565" s="231"/>
      <c r="F565" s="231"/>
      <c r="G565" s="231"/>
      <c r="H565" s="231"/>
      <c r="I565" s="231"/>
      <c r="J565" s="231"/>
      <c r="K565" s="231"/>
      <c r="L565" s="231"/>
      <c r="M565" s="231"/>
      <c r="N565" s="231"/>
      <c r="O565" s="231"/>
      <c r="P565" s="231"/>
      <c r="Q565" s="231"/>
      <c r="R565" s="231"/>
      <c r="S565" s="231"/>
      <c r="T565" s="231"/>
      <c r="U565" s="231"/>
      <c r="V565" s="95"/>
    </row>
    <row r="566">
      <c r="A566" s="231"/>
      <c r="B566" s="240"/>
      <c r="C566" s="231"/>
      <c r="D566" s="231"/>
      <c r="E566" s="231"/>
      <c r="F566" s="231"/>
      <c r="G566" s="231"/>
      <c r="H566" s="231"/>
      <c r="I566" s="231"/>
      <c r="J566" s="231"/>
      <c r="K566" s="231"/>
      <c r="L566" s="231"/>
      <c r="M566" s="231"/>
      <c r="N566" s="231"/>
      <c r="O566" s="231"/>
      <c r="P566" s="231"/>
      <c r="Q566" s="231"/>
      <c r="R566" s="231"/>
      <c r="S566" s="231"/>
      <c r="T566" s="231"/>
      <c r="U566" s="231"/>
      <c r="V566" s="95"/>
    </row>
    <row r="567">
      <c r="A567" s="231"/>
      <c r="B567" s="240"/>
      <c r="C567" s="231"/>
      <c r="D567" s="231"/>
      <c r="E567" s="231"/>
      <c r="F567" s="231"/>
      <c r="G567" s="231"/>
      <c r="H567" s="231"/>
      <c r="I567" s="231"/>
      <c r="J567" s="231"/>
      <c r="K567" s="231"/>
      <c r="L567" s="231"/>
      <c r="M567" s="231"/>
      <c r="N567" s="231"/>
      <c r="O567" s="231"/>
      <c r="P567" s="231"/>
      <c r="Q567" s="231"/>
      <c r="R567" s="231"/>
      <c r="S567" s="231"/>
      <c r="T567" s="231"/>
      <c r="U567" s="231"/>
      <c r="V567" s="95"/>
    </row>
    <row r="568">
      <c r="A568" s="231"/>
      <c r="B568" s="240"/>
      <c r="C568" s="231"/>
      <c r="D568" s="231"/>
      <c r="E568" s="231"/>
      <c r="F568" s="231"/>
      <c r="G568" s="231"/>
      <c r="H568" s="231"/>
      <c r="I568" s="231"/>
      <c r="J568" s="231"/>
      <c r="K568" s="231"/>
      <c r="L568" s="231"/>
      <c r="M568" s="231"/>
      <c r="N568" s="231"/>
      <c r="O568" s="231"/>
      <c r="P568" s="231"/>
      <c r="Q568" s="231"/>
      <c r="R568" s="231"/>
      <c r="S568" s="231"/>
      <c r="T568" s="231"/>
      <c r="U568" s="231"/>
      <c r="V568" s="95"/>
    </row>
    <row r="569">
      <c r="A569" s="231"/>
      <c r="B569" s="240"/>
      <c r="C569" s="231"/>
      <c r="D569" s="231"/>
      <c r="E569" s="231"/>
      <c r="F569" s="231"/>
      <c r="G569" s="231"/>
      <c r="H569" s="231"/>
      <c r="I569" s="231"/>
      <c r="J569" s="231"/>
      <c r="K569" s="231"/>
      <c r="L569" s="231"/>
      <c r="M569" s="231"/>
      <c r="N569" s="231"/>
      <c r="O569" s="231"/>
      <c r="P569" s="231"/>
      <c r="Q569" s="231"/>
      <c r="R569" s="231"/>
      <c r="S569" s="231"/>
      <c r="T569" s="231"/>
      <c r="U569" s="231"/>
      <c r="V569" s="95"/>
    </row>
    <row r="570">
      <c r="A570" s="231"/>
      <c r="B570" s="240"/>
      <c r="C570" s="231"/>
      <c r="D570" s="231"/>
      <c r="E570" s="231"/>
      <c r="F570" s="231"/>
      <c r="G570" s="231"/>
      <c r="H570" s="231"/>
      <c r="I570" s="231"/>
      <c r="J570" s="231"/>
      <c r="K570" s="231"/>
      <c r="L570" s="231"/>
      <c r="M570" s="231"/>
      <c r="N570" s="231"/>
      <c r="O570" s="231"/>
      <c r="P570" s="231"/>
      <c r="Q570" s="231"/>
      <c r="R570" s="231"/>
      <c r="S570" s="231"/>
      <c r="T570" s="231"/>
      <c r="U570" s="231"/>
      <c r="V570" s="95"/>
    </row>
    <row r="571">
      <c r="A571" s="231"/>
      <c r="B571" s="240"/>
      <c r="C571" s="231"/>
      <c r="D571" s="231"/>
      <c r="E571" s="231"/>
      <c r="F571" s="231"/>
      <c r="G571" s="231"/>
      <c r="H571" s="231"/>
      <c r="I571" s="231"/>
      <c r="J571" s="231"/>
      <c r="K571" s="231"/>
      <c r="L571" s="231"/>
      <c r="M571" s="231"/>
      <c r="N571" s="231"/>
      <c r="O571" s="231"/>
      <c r="P571" s="231"/>
      <c r="Q571" s="231"/>
      <c r="R571" s="231"/>
      <c r="S571" s="231"/>
      <c r="T571" s="231"/>
      <c r="U571" s="231"/>
      <c r="V571" s="95"/>
    </row>
    <row r="572">
      <c r="A572" s="231"/>
      <c r="B572" s="240"/>
      <c r="C572" s="231"/>
      <c r="D572" s="231"/>
      <c r="E572" s="231"/>
      <c r="F572" s="231"/>
      <c r="G572" s="231"/>
      <c r="H572" s="231"/>
      <c r="I572" s="231"/>
      <c r="J572" s="231"/>
      <c r="K572" s="231"/>
      <c r="L572" s="231"/>
      <c r="M572" s="231"/>
      <c r="N572" s="231"/>
      <c r="O572" s="231"/>
      <c r="P572" s="231"/>
      <c r="Q572" s="231"/>
      <c r="R572" s="231"/>
      <c r="S572" s="231"/>
      <c r="T572" s="231"/>
      <c r="U572" s="231"/>
      <c r="V572" s="95"/>
    </row>
    <row r="573">
      <c r="A573" s="231"/>
      <c r="B573" s="240"/>
      <c r="C573" s="231"/>
      <c r="D573" s="231"/>
      <c r="E573" s="231"/>
      <c r="F573" s="231"/>
      <c r="G573" s="231"/>
      <c r="H573" s="231"/>
      <c r="I573" s="231"/>
      <c r="J573" s="231"/>
      <c r="K573" s="231"/>
      <c r="L573" s="231"/>
      <c r="M573" s="231"/>
      <c r="N573" s="231"/>
      <c r="O573" s="231"/>
      <c r="P573" s="231"/>
      <c r="Q573" s="231"/>
      <c r="R573" s="231"/>
      <c r="S573" s="231"/>
      <c r="T573" s="231"/>
      <c r="U573" s="231"/>
      <c r="V573" s="95"/>
    </row>
    <row r="574">
      <c r="A574" s="231"/>
      <c r="B574" s="240"/>
      <c r="C574" s="231"/>
      <c r="D574" s="231"/>
      <c r="E574" s="231"/>
      <c r="F574" s="231"/>
      <c r="G574" s="231"/>
      <c r="H574" s="231"/>
      <c r="I574" s="231"/>
      <c r="J574" s="231"/>
      <c r="K574" s="231"/>
      <c r="L574" s="231"/>
      <c r="M574" s="231"/>
      <c r="N574" s="231"/>
      <c r="O574" s="231"/>
      <c r="P574" s="231"/>
      <c r="Q574" s="231"/>
      <c r="R574" s="231"/>
      <c r="S574" s="231"/>
      <c r="T574" s="231"/>
      <c r="U574" s="231"/>
      <c r="V574" s="95"/>
    </row>
    <row r="575">
      <c r="A575" s="231"/>
      <c r="B575" s="240"/>
      <c r="C575" s="231"/>
      <c r="D575" s="231"/>
      <c r="E575" s="231"/>
      <c r="F575" s="231"/>
      <c r="G575" s="231"/>
      <c r="H575" s="231"/>
      <c r="I575" s="231"/>
      <c r="J575" s="231"/>
      <c r="K575" s="231"/>
      <c r="L575" s="231"/>
      <c r="M575" s="231"/>
      <c r="N575" s="231"/>
      <c r="O575" s="231"/>
      <c r="P575" s="231"/>
      <c r="Q575" s="231"/>
      <c r="R575" s="231"/>
      <c r="S575" s="231"/>
      <c r="T575" s="231"/>
      <c r="U575" s="231"/>
      <c r="V575" s="95"/>
    </row>
    <row r="576">
      <c r="A576" s="231"/>
      <c r="B576" s="240"/>
      <c r="C576" s="231"/>
      <c r="D576" s="231"/>
      <c r="E576" s="231"/>
      <c r="F576" s="231"/>
      <c r="G576" s="231"/>
      <c r="H576" s="231"/>
      <c r="I576" s="231"/>
      <c r="J576" s="231"/>
      <c r="K576" s="231"/>
      <c r="L576" s="231"/>
      <c r="M576" s="231"/>
      <c r="N576" s="231"/>
      <c r="O576" s="231"/>
      <c r="P576" s="231"/>
      <c r="Q576" s="231"/>
      <c r="R576" s="231"/>
      <c r="S576" s="231"/>
      <c r="T576" s="231"/>
      <c r="U576" s="231"/>
      <c r="V576" s="95"/>
    </row>
    <row r="577">
      <c r="A577" s="231"/>
      <c r="B577" s="240"/>
      <c r="C577" s="231"/>
      <c r="D577" s="231"/>
      <c r="E577" s="231"/>
      <c r="F577" s="231"/>
      <c r="G577" s="231"/>
      <c r="H577" s="231"/>
      <c r="I577" s="231"/>
      <c r="J577" s="231"/>
      <c r="K577" s="231"/>
      <c r="L577" s="231"/>
      <c r="M577" s="231"/>
      <c r="N577" s="231"/>
      <c r="O577" s="231"/>
      <c r="P577" s="231"/>
      <c r="Q577" s="231"/>
      <c r="R577" s="231"/>
      <c r="S577" s="231"/>
      <c r="T577" s="231"/>
      <c r="U577" s="231"/>
      <c r="V577" s="95"/>
    </row>
    <row r="578">
      <c r="A578" s="231"/>
      <c r="B578" s="240"/>
      <c r="C578" s="231"/>
      <c r="D578" s="231"/>
      <c r="E578" s="231"/>
      <c r="F578" s="231"/>
      <c r="G578" s="231"/>
      <c r="H578" s="231"/>
      <c r="I578" s="231"/>
      <c r="J578" s="231"/>
      <c r="K578" s="231"/>
      <c r="L578" s="231"/>
      <c r="M578" s="231"/>
      <c r="N578" s="231"/>
      <c r="O578" s="231"/>
      <c r="P578" s="231"/>
      <c r="Q578" s="231"/>
      <c r="R578" s="231"/>
      <c r="S578" s="231"/>
      <c r="T578" s="231"/>
      <c r="U578" s="231"/>
      <c r="V578" s="95"/>
    </row>
    <row r="579">
      <c r="A579" s="231"/>
      <c r="B579" s="240"/>
      <c r="C579" s="231"/>
      <c r="D579" s="231"/>
      <c r="E579" s="231"/>
      <c r="F579" s="231"/>
      <c r="G579" s="231"/>
      <c r="H579" s="231"/>
      <c r="I579" s="231"/>
      <c r="J579" s="231"/>
      <c r="K579" s="231"/>
      <c r="L579" s="231"/>
      <c r="M579" s="231"/>
      <c r="N579" s="231"/>
      <c r="O579" s="231"/>
      <c r="P579" s="231"/>
      <c r="Q579" s="231"/>
      <c r="R579" s="231"/>
      <c r="S579" s="231"/>
      <c r="T579" s="231"/>
      <c r="U579" s="231"/>
      <c r="V579" s="95"/>
    </row>
    <row r="580">
      <c r="A580" s="231"/>
      <c r="B580" s="240"/>
      <c r="C580" s="231"/>
      <c r="D580" s="231"/>
      <c r="E580" s="231"/>
      <c r="F580" s="231"/>
      <c r="G580" s="231"/>
      <c r="H580" s="231"/>
      <c r="I580" s="231"/>
      <c r="J580" s="231"/>
      <c r="K580" s="231"/>
      <c r="L580" s="231"/>
      <c r="M580" s="231"/>
      <c r="N580" s="231"/>
      <c r="O580" s="231"/>
      <c r="P580" s="231"/>
      <c r="Q580" s="231"/>
      <c r="R580" s="231"/>
      <c r="S580" s="231"/>
      <c r="T580" s="231"/>
      <c r="U580" s="231"/>
      <c r="V580" s="95"/>
    </row>
    <row r="581">
      <c r="A581" s="231"/>
      <c r="B581" s="240"/>
      <c r="C581" s="231"/>
      <c r="D581" s="231"/>
      <c r="E581" s="231"/>
      <c r="F581" s="231"/>
      <c r="G581" s="231"/>
      <c r="H581" s="231"/>
      <c r="I581" s="231"/>
      <c r="J581" s="231"/>
      <c r="K581" s="231"/>
      <c r="L581" s="231"/>
      <c r="M581" s="231"/>
      <c r="N581" s="231"/>
      <c r="O581" s="231"/>
      <c r="P581" s="231"/>
      <c r="Q581" s="231"/>
      <c r="R581" s="231"/>
      <c r="S581" s="231"/>
      <c r="T581" s="231"/>
      <c r="U581" s="231"/>
      <c r="V581" s="95"/>
    </row>
    <row r="582">
      <c r="A582" s="231"/>
      <c r="B582" s="240"/>
      <c r="C582" s="231"/>
      <c r="D582" s="231"/>
      <c r="E582" s="231"/>
      <c r="F582" s="231"/>
      <c r="G582" s="231"/>
      <c r="H582" s="231"/>
      <c r="I582" s="231"/>
      <c r="J582" s="231"/>
      <c r="K582" s="231"/>
      <c r="L582" s="231"/>
      <c r="M582" s="231"/>
      <c r="N582" s="231"/>
      <c r="O582" s="231"/>
      <c r="P582" s="231"/>
      <c r="Q582" s="231"/>
      <c r="R582" s="231"/>
      <c r="S582" s="231"/>
      <c r="T582" s="231"/>
      <c r="U582" s="231"/>
      <c r="V582" s="95"/>
    </row>
    <row r="583">
      <c r="A583" s="231"/>
      <c r="B583" s="240"/>
      <c r="C583" s="231"/>
      <c r="D583" s="231"/>
      <c r="E583" s="231"/>
      <c r="F583" s="231"/>
      <c r="G583" s="231"/>
      <c r="H583" s="231"/>
      <c r="I583" s="231"/>
      <c r="J583" s="231"/>
      <c r="K583" s="231"/>
      <c r="L583" s="231"/>
      <c r="M583" s="231"/>
      <c r="N583" s="231"/>
      <c r="O583" s="231"/>
      <c r="P583" s="231"/>
      <c r="Q583" s="231"/>
      <c r="R583" s="231"/>
      <c r="S583" s="231"/>
      <c r="T583" s="231"/>
      <c r="U583" s="231"/>
      <c r="V583" s="95"/>
    </row>
    <row r="584">
      <c r="A584" s="231"/>
      <c r="B584" s="240"/>
      <c r="C584" s="231"/>
      <c r="D584" s="231"/>
      <c r="E584" s="231"/>
      <c r="F584" s="231"/>
      <c r="G584" s="231"/>
      <c r="H584" s="231"/>
      <c r="I584" s="231"/>
      <c r="J584" s="231"/>
      <c r="K584" s="231"/>
      <c r="L584" s="231"/>
      <c r="M584" s="231"/>
      <c r="N584" s="231"/>
      <c r="O584" s="231"/>
      <c r="P584" s="231"/>
      <c r="Q584" s="231"/>
      <c r="R584" s="231"/>
      <c r="S584" s="231"/>
      <c r="T584" s="231"/>
      <c r="U584" s="231"/>
      <c r="V584" s="95"/>
    </row>
    <row r="585">
      <c r="A585" s="231"/>
      <c r="B585" s="240"/>
      <c r="C585" s="231"/>
      <c r="D585" s="231"/>
      <c r="E585" s="231"/>
      <c r="F585" s="231"/>
      <c r="G585" s="231"/>
      <c r="H585" s="231"/>
      <c r="I585" s="231"/>
      <c r="J585" s="231"/>
      <c r="K585" s="231"/>
      <c r="L585" s="231"/>
      <c r="M585" s="231"/>
      <c r="N585" s="231"/>
      <c r="O585" s="231"/>
      <c r="P585" s="231"/>
      <c r="Q585" s="231"/>
      <c r="R585" s="231"/>
      <c r="S585" s="231"/>
      <c r="T585" s="231"/>
      <c r="U585" s="231"/>
      <c r="V585" s="95"/>
    </row>
    <row r="586">
      <c r="A586" s="231"/>
      <c r="B586" s="240"/>
      <c r="C586" s="231"/>
      <c r="D586" s="231"/>
      <c r="E586" s="231"/>
      <c r="F586" s="231"/>
      <c r="G586" s="231"/>
      <c r="H586" s="231"/>
      <c r="I586" s="231"/>
      <c r="J586" s="231"/>
      <c r="K586" s="231"/>
      <c r="L586" s="231"/>
      <c r="M586" s="231"/>
      <c r="N586" s="231"/>
      <c r="O586" s="231"/>
      <c r="P586" s="231"/>
      <c r="Q586" s="231"/>
      <c r="R586" s="231"/>
      <c r="S586" s="231"/>
      <c r="T586" s="231"/>
      <c r="U586" s="231"/>
      <c r="V586" s="95"/>
    </row>
    <row r="587">
      <c r="A587" s="231"/>
      <c r="B587" s="240"/>
      <c r="C587" s="231"/>
      <c r="D587" s="231"/>
      <c r="E587" s="231"/>
      <c r="F587" s="231"/>
      <c r="G587" s="231"/>
      <c r="H587" s="231"/>
      <c r="I587" s="231"/>
      <c r="J587" s="231"/>
      <c r="K587" s="231"/>
      <c r="L587" s="231"/>
      <c r="M587" s="231"/>
      <c r="N587" s="231"/>
      <c r="O587" s="231"/>
      <c r="P587" s="231"/>
      <c r="Q587" s="231"/>
      <c r="R587" s="231"/>
      <c r="S587" s="231"/>
      <c r="T587" s="231"/>
      <c r="U587" s="231"/>
      <c r="V587" s="95"/>
    </row>
    <row r="588">
      <c r="A588" s="231"/>
      <c r="B588" s="240"/>
      <c r="C588" s="231"/>
      <c r="D588" s="231"/>
      <c r="E588" s="231"/>
      <c r="F588" s="231"/>
      <c r="G588" s="231"/>
      <c r="H588" s="231"/>
      <c r="I588" s="231"/>
      <c r="J588" s="231"/>
      <c r="K588" s="231"/>
      <c r="L588" s="231"/>
      <c r="M588" s="231"/>
      <c r="N588" s="231"/>
      <c r="O588" s="231"/>
      <c r="P588" s="231"/>
      <c r="Q588" s="231"/>
      <c r="R588" s="231"/>
      <c r="S588" s="231"/>
      <c r="T588" s="231"/>
      <c r="U588" s="231"/>
      <c r="V588" s="95"/>
    </row>
    <row r="589">
      <c r="A589" s="231"/>
      <c r="B589" s="240"/>
      <c r="C589" s="231"/>
      <c r="D589" s="231"/>
      <c r="E589" s="231"/>
      <c r="F589" s="231"/>
      <c r="G589" s="231"/>
      <c r="H589" s="231"/>
      <c r="I589" s="231"/>
      <c r="J589" s="231"/>
      <c r="K589" s="231"/>
      <c r="L589" s="231"/>
      <c r="M589" s="231"/>
      <c r="N589" s="231"/>
      <c r="O589" s="231"/>
      <c r="P589" s="231"/>
      <c r="Q589" s="231"/>
      <c r="R589" s="231"/>
      <c r="S589" s="231"/>
      <c r="T589" s="231"/>
      <c r="U589" s="231"/>
      <c r="V589" s="95"/>
    </row>
    <row r="590">
      <c r="A590" s="231"/>
      <c r="B590" s="240"/>
      <c r="C590" s="231"/>
      <c r="D590" s="231"/>
      <c r="E590" s="231"/>
      <c r="F590" s="231"/>
      <c r="G590" s="231"/>
      <c r="H590" s="231"/>
      <c r="I590" s="231"/>
      <c r="J590" s="231"/>
      <c r="K590" s="231"/>
      <c r="L590" s="231"/>
      <c r="M590" s="231"/>
      <c r="N590" s="231"/>
      <c r="O590" s="231"/>
      <c r="P590" s="231"/>
      <c r="Q590" s="231"/>
      <c r="R590" s="231"/>
      <c r="S590" s="231"/>
      <c r="T590" s="231"/>
      <c r="U590" s="231"/>
      <c r="V590" s="95"/>
    </row>
    <row r="591">
      <c r="A591" s="231"/>
      <c r="B591" s="240"/>
      <c r="C591" s="231"/>
      <c r="D591" s="231"/>
      <c r="E591" s="231"/>
      <c r="F591" s="231"/>
      <c r="G591" s="231"/>
      <c r="H591" s="231"/>
      <c r="I591" s="231"/>
      <c r="J591" s="231"/>
      <c r="K591" s="231"/>
      <c r="L591" s="231"/>
      <c r="M591" s="231"/>
      <c r="N591" s="231"/>
      <c r="O591" s="231"/>
      <c r="P591" s="231"/>
      <c r="Q591" s="231"/>
      <c r="R591" s="231"/>
      <c r="S591" s="231"/>
      <c r="T591" s="231"/>
      <c r="U591" s="231"/>
      <c r="V591" s="95"/>
    </row>
    <row r="592">
      <c r="A592" s="231"/>
      <c r="B592" s="240"/>
      <c r="C592" s="231"/>
      <c r="D592" s="231"/>
      <c r="E592" s="231"/>
      <c r="F592" s="231"/>
      <c r="G592" s="231"/>
      <c r="H592" s="231"/>
      <c r="I592" s="231"/>
      <c r="J592" s="231"/>
      <c r="K592" s="231"/>
      <c r="L592" s="231"/>
      <c r="M592" s="231"/>
      <c r="N592" s="231"/>
      <c r="O592" s="231"/>
      <c r="P592" s="231"/>
      <c r="Q592" s="231"/>
      <c r="R592" s="231"/>
      <c r="S592" s="231"/>
      <c r="T592" s="231"/>
      <c r="U592" s="231"/>
      <c r="V592" s="95"/>
    </row>
    <row r="593">
      <c r="A593" s="231"/>
      <c r="B593" s="240"/>
      <c r="C593" s="231"/>
      <c r="D593" s="231"/>
      <c r="E593" s="231"/>
      <c r="F593" s="231"/>
      <c r="G593" s="231"/>
      <c r="H593" s="231"/>
      <c r="I593" s="231"/>
      <c r="J593" s="231"/>
      <c r="K593" s="231"/>
      <c r="L593" s="231"/>
      <c r="M593" s="231"/>
      <c r="N593" s="231"/>
      <c r="O593" s="231"/>
      <c r="P593" s="231"/>
      <c r="Q593" s="231"/>
      <c r="R593" s="231"/>
      <c r="S593" s="231"/>
      <c r="T593" s="231"/>
      <c r="U593" s="231"/>
      <c r="V593" s="95"/>
    </row>
    <row r="594">
      <c r="A594" s="231"/>
      <c r="B594" s="240"/>
      <c r="C594" s="231"/>
      <c r="D594" s="231"/>
      <c r="E594" s="231"/>
      <c r="F594" s="231"/>
      <c r="G594" s="231"/>
      <c r="H594" s="231"/>
      <c r="I594" s="231"/>
      <c r="J594" s="231"/>
      <c r="K594" s="231"/>
      <c r="L594" s="231"/>
      <c r="M594" s="231"/>
      <c r="N594" s="231"/>
      <c r="O594" s="231"/>
      <c r="P594" s="231"/>
      <c r="Q594" s="231"/>
      <c r="R594" s="231"/>
      <c r="S594" s="231"/>
      <c r="T594" s="231"/>
      <c r="U594" s="231"/>
      <c r="V594" s="95"/>
    </row>
    <row r="595">
      <c r="A595" s="231"/>
      <c r="B595" s="240"/>
      <c r="C595" s="231"/>
      <c r="D595" s="231"/>
      <c r="E595" s="231"/>
      <c r="F595" s="231"/>
      <c r="G595" s="231"/>
      <c r="H595" s="231"/>
      <c r="I595" s="231"/>
      <c r="J595" s="231"/>
      <c r="K595" s="231"/>
      <c r="L595" s="231"/>
      <c r="M595" s="231"/>
      <c r="N595" s="231"/>
      <c r="O595" s="231"/>
      <c r="P595" s="231"/>
      <c r="Q595" s="231"/>
      <c r="R595" s="231"/>
      <c r="S595" s="231"/>
      <c r="T595" s="231"/>
      <c r="U595" s="231"/>
      <c r="V595" s="95"/>
    </row>
    <row r="596">
      <c r="A596" s="231"/>
      <c r="B596" s="240"/>
      <c r="C596" s="231"/>
      <c r="D596" s="231"/>
      <c r="E596" s="231"/>
      <c r="F596" s="231"/>
      <c r="G596" s="231"/>
      <c r="H596" s="231"/>
      <c r="I596" s="231"/>
      <c r="J596" s="231"/>
      <c r="K596" s="231"/>
      <c r="L596" s="231"/>
      <c r="M596" s="231"/>
      <c r="N596" s="231"/>
      <c r="O596" s="231"/>
      <c r="P596" s="231"/>
      <c r="Q596" s="231"/>
      <c r="R596" s="231"/>
      <c r="S596" s="231"/>
      <c r="T596" s="231"/>
      <c r="U596" s="231"/>
      <c r="V596" s="95"/>
    </row>
    <row r="597">
      <c r="A597" s="231"/>
      <c r="B597" s="240"/>
      <c r="C597" s="231"/>
      <c r="D597" s="231"/>
      <c r="E597" s="231"/>
      <c r="F597" s="231"/>
      <c r="G597" s="231"/>
      <c r="H597" s="231"/>
      <c r="I597" s="231"/>
      <c r="J597" s="231"/>
      <c r="K597" s="231"/>
      <c r="L597" s="231"/>
      <c r="M597" s="231"/>
      <c r="N597" s="231"/>
      <c r="O597" s="231"/>
      <c r="P597" s="231"/>
      <c r="Q597" s="231"/>
      <c r="R597" s="231"/>
      <c r="S597" s="231"/>
      <c r="T597" s="231"/>
      <c r="U597" s="231"/>
      <c r="V597" s="95"/>
    </row>
    <row r="598">
      <c r="A598" s="231"/>
      <c r="B598" s="240"/>
      <c r="C598" s="231"/>
      <c r="D598" s="231"/>
      <c r="E598" s="231"/>
      <c r="F598" s="231"/>
      <c r="G598" s="231"/>
      <c r="H598" s="231"/>
      <c r="I598" s="231"/>
      <c r="J598" s="231"/>
      <c r="K598" s="231"/>
      <c r="L598" s="231"/>
      <c r="M598" s="231"/>
      <c r="N598" s="231"/>
      <c r="O598" s="231"/>
      <c r="P598" s="231"/>
      <c r="Q598" s="231"/>
      <c r="R598" s="231"/>
      <c r="S598" s="231"/>
      <c r="T598" s="231"/>
      <c r="U598" s="231"/>
      <c r="V598" s="95"/>
    </row>
    <row r="599">
      <c r="A599" s="231"/>
      <c r="B599" s="240"/>
      <c r="C599" s="231"/>
      <c r="D599" s="231"/>
      <c r="E599" s="231"/>
      <c r="F599" s="231"/>
      <c r="G599" s="231"/>
      <c r="H599" s="231"/>
      <c r="I599" s="231"/>
      <c r="J599" s="231"/>
      <c r="K599" s="231"/>
      <c r="L599" s="231"/>
      <c r="M599" s="231"/>
      <c r="N599" s="231"/>
      <c r="O599" s="231"/>
      <c r="P599" s="231"/>
      <c r="Q599" s="231"/>
      <c r="R599" s="231"/>
      <c r="S599" s="231"/>
      <c r="T599" s="231"/>
      <c r="U599" s="231"/>
      <c r="V599" s="95"/>
    </row>
    <row r="600">
      <c r="A600" s="231"/>
      <c r="B600" s="240"/>
      <c r="C600" s="231"/>
      <c r="D600" s="231"/>
      <c r="E600" s="231"/>
      <c r="F600" s="231"/>
      <c r="G600" s="231"/>
      <c r="H600" s="231"/>
      <c r="I600" s="231"/>
      <c r="J600" s="231"/>
      <c r="K600" s="231"/>
      <c r="L600" s="231"/>
      <c r="M600" s="231"/>
      <c r="N600" s="231"/>
      <c r="O600" s="231"/>
      <c r="P600" s="231"/>
      <c r="Q600" s="231"/>
      <c r="R600" s="231"/>
      <c r="S600" s="231"/>
      <c r="T600" s="231"/>
      <c r="U600" s="231"/>
      <c r="V600" s="95"/>
    </row>
    <row r="601">
      <c r="A601" s="231"/>
      <c r="B601" s="240"/>
      <c r="C601" s="231"/>
      <c r="D601" s="231"/>
      <c r="E601" s="231"/>
      <c r="F601" s="231"/>
      <c r="G601" s="231"/>
      <c r="H601" s="231"/>
      <c r="I601" s="231"/>
      <c r="J601" s="231"/>
      <c r="K601" s="231"/>
      <c r="L601" s="231"/>
      <c r="M601" s="231"/>
      <c r="N601" s="231"/>
      <c r="O601" s="231"/>
      <c r="P601" s="231"/>
      <c r="Q601" s="231"/>
      <c r="R601" s="231"/>
      <c r="S601" s="231"/>
      <c r="T601" s="231"/>
      <c r="U601" s="231"/>
      <c r="V601" s="95"/>
    </row>
    <row r="602">
      <c r="A602" s="231"/>
      <c r="B602" s="240"/>
      <c r="C602" s="231"/>
      <c r="D602" s="231"/>
      <c r="E602" s="231"/>
      <c r="F602" s="231"/>
      <c r="G602" s="231"/>
      <c r="H602" s="231"/>
      <c r="I602" s="231"/>
      <c r="J602" s="231"/>
      <c r="K602" s="231"/>
      <c r="L602" s="231"/>
      <c r="M602" s="231"/>
      <c r="N602" s="231"/>
      <c r="O602" s="231"/>
      <c r="P602" s="231"/>
      <c r="Q602" s="231"/>
      <c r="R602" s="231"/>
      <c r="S602" s="231"/>
      <c r="T602" s="231"/>
      <c r="U602" s="231"/>
      <c r="V602" s="95"/>
    </row>
    <row r="603">
      <c r="A603" s="231"/>
      <c r="B603" s="240"/>
      <c r="C603" s="231"/>
      <c r="D603" s="231"/>
      <c r="E603" s="231"/>
      <c r="F603" s="231"/>
      <c r="G603" s="231"/>
      <c r="H603" s="231"/>
      <c r="I603" s="231"/>
      <c r="J603" s="231"/>
      <c r="K603" s="231"/>
      <c r="L603" s="231"/>
      <c r="M603" s="231"/>
      <c r="N603" s="231"/>
      <c r="O603" s="231"/>
      <c r="P603" s="231"/>
      <c r="Q603" s="231"/>
      <c r="R603" s="231"/>
      <c r="S603" s="231"/>
      <c r="T603" s="231"/>
      <c r="U603" s="231"/>
      <c r="V603" s="95"/>
    </row>
    <row r="604">
      <c r="A604" s="231"/>
      <c r="B604" s="240"/>
      <c r="C604" s="231"/>
      <c r="D604" s="231"/>
      <c r="E604" s="231"/>
      <c r="F604" s="231"/>
      <c r="G604" s="231"/>
      <c r="H604" s="231"/>
      <c r="I604" s="231"/>
      <c r="J604" s="231"/>
      <c r="K604" s="231"/>
      <c r="L604" s="231"/>
      <c r="M604" s="231"/>
      <c r="N604" s="231"/>
      <c r="O604" s="231"/>
      <c r="P604" s="231"/>
      <c r="Q604" s="231"/>
      <c r="R604" s="231"/>
      <c r="S604" s="231"/>
      <c r="T604" s="231"/>
      <c r="U604" s="231"/>
      <c r="V604" s="95"/>
    </row>
    <row r="605">
      <c r="A605" s="231"/>
      <c r="B605" s="240"/>
      <c r="C605" s="231"/>
      <c r="D605" s="231"/>
      <c r="E605" s="231"/>
      <c r="F605" s="231"/>
      <c r="G605" s="231"/>
      <c r="H605" s="231"/>
      <c r="I605" s="231"/>
      <c r="J605" s="231"/>
      <c r="K605" s="231"/>
      <c r="L605" s="231"/>
      <c r="M605" s="231"/>
      <c r="N605" s="231"/>
      <c r="O605" s="231"/>
      <c r="P605" s="231"/>
      <c r="Q605" s="231"/>
      <c r="R605" s="231"/>
      <c r="S605" s="231"/>
      <c r="T605" s="231"/>
      <c r="U605" s="231"/>
      <c r="V605" s="95"/>
    </row>
    <row r="606">
      <c r="A606" s="231"/>
      <c r="B606" s="240"/>
      <c r="C606" s="231"/>
      <c r="D606" s="231"/>
      <c r="E606" s="231"/>
      <c r="F606" s="231"/>
      <c r="G606" s="231"/>
      <c r="H606" s="231"/>
      <c r="I606" s="231"/>
      <c r="J606" s="231"/>
      <c r="K606" s="231"/>
      <c r="L606" s="231"/>
      <c r="M606" s="231"/>
      <c r="N606" s="231"/>
      <c r="O606" s="231"/>
      <c r="P606" s="231"/>
      <c r="Q606" s="231"/>
      <c r="R606" s="231"/>
      <c r="S606" s="231"/>
      <c r="T606" s="231"/>
      <c r="U606" s="231"/>
      <c r="V606" s="95"/>
    </row>
    <row r="607">
      <c r="A607" s="231"/>
      <c r="B607" s="240"/>
      <c r="C607" s="231"/>
      <c r="D607" s="231"/>
      <c r="E607" s="231"/>
      <c r="F607" s="231"/>
      <c r="G607" s="231"/>
      <c r="H607" s="231"/>
      <c r="I607" s="231"/>
      <c r="J607" s="231"/>
      <c r="K607" s="231"/>
      <c r="L607" s="231"/>
      <c r="M607" s="231"/>
      <c r="N607" s="231"/>
      <c r="O607" s="231"/>
      <c r="P607" s="231"/>
      <c r="Q607" s="231"/>
      <c r="R607" s="231"/>
      <c r="S607" s="231"/>
      <c r="T607" s="231"/>
      <c r="U607" s="231"/>
      <c r="V607" s="95"/>
    </row>
    <row r="608">
      <c r="A608" s="231"/>
      <c r="B608" s="240"/>
      <c r="C608" s="231"/>
      <c r="D608" s="231"/>
      <c r="E608" s="231"/>
      <c r="F608" s="231"/>
      <c r="G608" s="231"/>
      <c r="H608" s="231"/>
      <c r="I608" s="231"/>
      <c r="J608" s="231"/>
      <c r="K608" s="231"/>
      <c r="L608" s="231"/>
      <c r="M608" s="231"/>
      <c r="N608" s="231"/>
      <c r="O608" s="231"/>
      <c r="P608" s="231"/>
      <c r="Q608" s="231"/>
      <c r="R608" s="231"/>
      <c r="S608" s="231"/>
      <c r="T608" s="231"/>
      <c r="U608" s="231"/>
      <c r="V608" s="95"/>
    </row>
    <row r="609">
      <c r="A609" s="231"/>
      <c r="B609" s="240"/>
      <c r="C609" s="231"/>
      <c r="D609" s="231"/>
      <c r="E609" s="231"/>
      <c r="F609" s="231"/>
      <c r="G609" s="231"/>
      <c r="H609" s="231"/>
      <c r="I609" s="231"/>
      <c r="J609" s="231"/>
      <c r="K609" s="231"/>
      <c r="L609" s="231"/>
      <c r="M609" s="231"/>
      <c r="N609" s="231"/>
      <c r="O609" s="231"/>
      <c r="P609" s="231"/>
      <c r="Q609" s="231"/>
      <c r="R609" s="231"/>
      <c r="S609" s="231"/>
      <c r="T609" s="231"/>
      <c r="U609" s="231"/>
      <c r="V609" s="95"/>
    </row>
    <row r="610">
      <c r="A610" s="231"/>
      <c r="B610" s="240"/>
      <c r="C610" s="231"/>
      <c r="D610" s="231"/>
      <c r="E610" s="231"/>
      <c r="F610" s="231"/>
      <c r="G610" s="231"/>
      <c r="H610" s="231"/>
      <c r="I610" s="231"/>
      <c r="J610" s="231"/>
      <c r="K610" s="231"/>
      <c r="L610" s="231"/>
      <c r="M610" s="231"/>
      <c r="N610" s="231"/>
      <c r="O610" s="231"/>
      <c r="P610" s="231"/>
      <c r="Q610" s="231"/>
      <c r="R610" s="231"/>
      <c r="S610" s="231"/>
      <c r="T610" s="231"/>
      <c r="U610" s="231"/>
      <c r="V610" s="95"/>
    </row>
    <row r="611">
      <c r="A611" s="231"/>
      <c r="B611" s="240"/>
      <c r="C611" s="231"/>
      <c r="D611" s="231"/>
      <c r="E611" s="231"/>
      <c r="F611" s="231"/>
      <c r="G611" s="231"/>
      <c r="H611" s="231"/>
      <c r="I611" s="231"/>
      <c r="J611" s="231"/>
      <c r="K611" s="231"/>
      <c r="L611" s="231"/>
      <c r="M611" s="231"/>
      <c r="N611" s="231"/>
      <c r="O611" s="231"/>
      <c r="P611" s="231"/>
      <c r="Q611" s="231"/>
      <c r="R611" s="231"/>
      <c r="S611" s="231"/>
      <c r="T611" s="231"/>
      <c r="U611" s="231"/>
      <c r="V611" s="95"/>
    </row>
    <row r="612">
      <c r="A612" s="231"/>
      <c r="B612" s="240"/>
      <c r="C612" s="231"/>
      <c r="D612" s="231"/>
      <c r="E612" s="231"/>
      <c r="F612" s="231"/>
      <c r="G612" s="231"/>
      <c r="H612" s="231"/>
      <c r="I612" s="231"/>
      <c r="J612" s="231"/>
      <c r="K612" s="231"/>
      <c r="L612" s="231"/>
      <c r="M612" s="231"/>
      <c r="N612" s="231"/>
      <c r="O612" s="231"/>
      <c r="P612" s="231"/>
      <c r="Q612" s="231"/>
      <c r="R612" s="231"/>
      <c r="S612" s="231"/>
      <c r="T612" s="231"/>
      <c r="U612" s="231"/>
      <c r="V612" s="95"/>
    </row>
    <row r="613">
      <c r="A613" s="231"/>
      <c r="B613" s="240"/>
      <c r="C613" s="231"/>
      <c r="D613" s="231"/>
      <c r="E613" s="231"/>
      <c r="F613" s="231"/>
      <c r="G613" s="231"/>
      <c r="H613" s="231"/>
      <c r="I613" s="231"/>
      <c r="J613" s="231"/>
      <c r="K613" s="231"/>
      <c r="L613" s="231"/>
      <c r="M613" s="231"/>
      <c r="N613" s="231"/>
      <c r="O613" s="231"/>
      <c r="P613" s="231"/>
      <c r="Q613" s="231"/>
      <c r="R613" s="231"/>
      <c r="S613" s="231"/>
      <c r="T613" s="231"/>
      <c r="U613" s="231"/>
      <c r="V613" s="95"/>
    </row>
    <row r="614">
      <c r="A614" s="231"/>
      <c r="B614" s="240"/>
      <c r="C614" s="231"/>
      <c r="D614" s="231"/>
      <c r="E614" s="231"/>
      <c r="F614" s="231"/>
      <c r="G614" s="231"/>
      <c r="H614" s="231"/>
      <c r="I614" s="231"/>
      <c r="J614" s="231"/>
      <c r="K614" s="231"/>
      <c r="L614" s="231"/>
      <c r="M614" s="231"/>
      <c r="N614" s="231"/>
      <c r="O614" s="231"/>
      <c r="P614" s="231"/>
      <c r="Q614" s="231"/>
      <c r="R614" s="231"/>
      <c r="S614" s="231"/>
      <c r="T614" s="231"/>
      <c r="U614" s="231"/>
      <c r="V614" s="95"/>
    </row>
    <row r="615">
      <c r="A615" s="231"/>
      <c r="B615" s="240"/>
      <c r="C615" s="231"/>
      <c r="D615" s="231"/>
      <c r="E615" s="231"/>
      <c r="F615" s="231"/>
      <c r="G615" s="231"/>
      <c r="H615" s="231"/>
      <c r="I615" s="231"/>
      <c r="J615" s="231"/>
      <c r="K615" s="231"/>
      <c r="L615" s="231"/>
      <c r="M615" s="231"/>
      <c r="N615" s="231"/>
      <c r="O615" s="231"/>
      <c r="P615" s="231"/>
      <c r="Q615" s="231"/>
      <c r="R615" s="231"/>
      <c r="S615" s="231"/>
      <c r="T615" s="231"/>
      <c r="U615" s="231"/>
      <c r="V615" s="95"/>
    </row>
    <row r="616">
      <c r="A616" s="231"/>
      <c r="B616" s="240"/>
      <c r="C616" s="231"/>
      <c r="D616" s="231"/>
      <c r="E616" s="231"/>
      <c r="F616" s="231"/>
      <c r="G616" s="231"/>
      <c r="H616" s="231"/>
      <c r="I616" s="231"/>
      <c r="J616" s="231"/>
      <c r="K616" s="231"/>
      <c r="L616" s="231"/>
      <c r="M616" s="231"/>
      <c r="N616" s="231"/>
      <c r="O616" s="231"/>
      <c r="P616" s="231"/>
      <c r="Q616" s="231"/>
      <c r="R616" s="231"/>
      <c r="S616" s="231"/>
      <c r="T616" s="231"/>
      <c r="U616" s="231"/>
      <c r="V616" s="95"/>
    </row>
    <row r="617">
      <c r="A617" s="231"/>
      <c r="B617" s="240"/>
      <c r="C617" s="231"/>
      <c r="D617" s="231"/>
      <c r="E617" s="231"/>
      <c r="F617" s="231"/>
      <c r="G617" s="231"/>
      <c r="H617" s="231"/>
      <c r="I617" s="231"/>
      <c r="J617" s="231"/>
      <c r="K617" s="231"/>
      <c r="L617" s="231"/>
      <c r="M617" s="231"/>
      <c r="N617" s="231"/>
      <c r="O617" s="231"/>
      <c r="P617" s="231"/>
      <c r="Q617" s="231"/>
      <c r="R617" s="231"/>
      <c r="S617" s="231"/>
      <c r="T617" s="231"/>
      <c r="U617" s="231"/>
      <c r="V617" s="95"/>
    </row>
    <row r="618">
      <c r="A618" s="231"/>
      <c r="B618" s="240"/>
      <c r="C618" s="231"/>
      <c r="D618" s="231"/>
      <c r="E618" s="231"/>
      <c r="F618" s="231"/>
      <c r="G618" s="231"/>
      <c r="H618" s="231"/>
      <c r="I618" s="231"/>
      <c r="J618" s="231"/>
      <c r="K618" s="231"/>
      <c r="L618" s="231"/>
      <c r="M618" s="231"/>
      <c r="N618" s="231"/>
      <c r="O618" s="231"/>
      <c r="P618" s="231"/>
      <c r="Q618" s="231"/>
      <c r="R618" s="231"/>
      <c r="S618" s="231"/>
      <c r="T618" s="231"/>
      <c r="U618" s="231"/>
      <c r="V618" s="95"/>
    </row>
    <row r="619">
      <c r="A619" s="231"/>
      <c r="B619" s="240"/>
      <c r="C619" s="231"/>
      <c r="D619" s="231"/>
      <c r="E619" s="231"/>
      <c r="F619" s="231"/>
      <c r="G619" s="231"/>
      <c r="H619" s="231"/>
      <c r="I619" s="231"/>
      <c r="J619" s="231"/>
      <c r="K619" s="231"/>
      <c r="L619" s="231"/>
      <c r="M619" s="231"/>
      <c r="N619" s="231"/>
      <c r="O619" s="231"/>
      <c r="P619" s="231"/>
      <c r="Q619" s="231"/>
      <c r="R619" s="231"/>
      <c r="S619" s="231"/>
      <c r="T619" s="231"/>
      <c r="U619" s="231"/>
      <c r="V619" s="95"/>
    </row>
    <row r="620">
      <c r="A620" s="231"/>
      <c r="B620" s="240"/>
      <c r="C620" s="231"/>
      <c r="D620" s="231"/>
      <c r="E620" s="231"/>
      <c r="F620" s="231"/>
      <c r="G620" s="231"/>
      <c r="H620" s="231"/>
      <c r="I620" s="231"/>
      <c r="J620" s="231"/>
      <c r="K620" s="231"/>
      <c r="L620" s="231"/>
      <c r="M620" s="231"/>
      <c r="N620" s="231"/>
      <c r="O620" s="231"/>
      <c r="P620" s="231"/>
      <c r="Q620" s="231"/>
      <c r="R620" s="231"/>
      <c r="S620" s="231"/>
      <c r="T620" s="231"/>
      <c r="U620" s="231"/>
      <c r="V620" s="95"/>
    </row>
    <row r="621">
      <c r="A621" s="231"/>
      <c r="B621" s="240"/>
      <c r="C621" s="231"/>
      <c r="D621" s="231"/>
      <c r="E621" s="231"/>
      <c r="F621" s="231"/>
      <c r="G621" s="231"/>
      <c r="H621" s="231"/>
      <c r="I621" s="231"/>
      <c r="J621" s="231"/>
      <c r="K621" s="231"/>
      <c r="L621" s="231"/>
      <c r="M621" s="231"/>
      <c r="N621" s="231"/>
      <c r="O621" s="231"/>
      <c r="P621" s="231"/>
      <c r="Q621" s="231"/>
      <c r="R621" s="231"/>
      <c r="S621" s="231"/>
      <c r="T621" s="231"/>
      <c r="U621" s="231"/>
      <c r="V621" s="95"/>
    </row>
    <row r="622">
      <c r="A622" s="231"/>
      <c r="B622" s="240"/>
      <c r="C622" s="231"/>
      <c r="D622" s="231"/>
      <c r="E622" s="231"/>
      <c r="F622" s="231"/>
      <c r="G622" s="231"/>
      <c r="H622" s="231"/>
      <c r="I622" s="231"/>
      <c r="J622" s="231"/>
      <c r="K622" s="231"/>
      <c r="L622" s="231"/>
      <c r="M622" s="231"/>
      <c r="N622" s="231"/>
      <c r="O622" s="231"/>
      <c r="P622" s="231"/>
      <c r="Q622" s="231"/>
      <c r="R622" s="231"/>
      <c r="S622" s="231"/>
      <c r="T622" s="231"/>
      <c r="U622" s="231"/>
      <c r="V622" s="95"/>
    </row>
    <row r="623">
      <c r="A623" s="231"/>
      <c r="B623" s="240"/>
      <c r="C623" s="231"/>
      <c r="D623" s="231"/>
      <c r="E623" s="231"/>
      <c r="F623" s="231"/>
      <c r="G623" s="231"/>
      <c r="H623" s="231"/>
      <c r="I623" s="231"/>
      <c r="J623" s="231"/>
      <c r="K623" s="231"/>
      <c r="L623" s="231"/>
      <c r="M623" s="231"/>
      <c r="N623" s="231"/>
      <c r="O623" s="231"/>
      <c r="P623" s="231"/>
      <c r="Q623" s="231"/>
      <c r="R623" s="231"/>
      <c r="S623" s="231"/>
      <c r="T623" s="231"/>
      <c r="U623" s="231"/>
      <c r="V623" s="95"/>
    </row>
    <row r="624">
      <c r="A624" s="231"/>
      <c r="B624" s="240"/>
      <c r="C624" s="231"/>
      <c r="D624" s="231"/>
      <c r="E624" s="231"/>
      <c r="F624" s="231"/>
      <c r="G624" s="231"/>
      <c r="H624" s="231"/>
      <c r="I624" s="231"/>
      <c r="J624" s="231"/>
      <c r="K624" s="231"/>
      <c r="L624" s="231"/>
      <c r="M624" s="231"/>
      <c r="N624" s="231"/>
      <c r="O624" s="231"/>
      <c r="P624" s="231"/>
      <c r="Q624" s="231"/>
      <c r="R624" s="231"/>
      <c r="S624" s="231"/>
      <c r="T624" s="231"/>
      <c r="U624" s="231"/>
      <c r="V624" s="95"/>
    </row>
    <row r="625">
      <c r="A625" s="231"/>
      <c r="B625" s="240"/>
      <c r="C625" s="231"/>
      <c r="D625" s="231"/>
      <c r="E625" s="231"/>
      <c r="F625" s="231"/>
      <c r="G625" s="231"/>
      <c r="H625" s="231"/>
      <c r="I625" s="231"/>
      <c r="J625" s="231"/>
      <c r="K625" s="231"/>
      <c r="L625" s="231"/>
      <c r="M625" s="231"/>
      <c r="N625" s="231"/>
      <c r="O625" s="231"/>
      <c r="P625" s="231"/>
      <c r="Q625" s="231"/>
      <c r="R625" s="231"/>
      <c r="S625" s="231"/>
      <c r="T625" s="231"/>
      <c r="U625" s="231"/>
      <c r="V625" s="95"/>
    </row>
    <row r="626">
      <c r="A626" s="231"/>
      <c r="B626" s="240"/>
      <c r="C626" s="231"/>
      <c r="D626" s="231"/>
      <c r="E626" s="231"/>
      <c r="F626" s="231"/>
      <c r="G626" s="231"/>
      <c r="H626" s="231"/>
      <c r="I626" s="231"/>
      <c r="J626" s="231"/>
      <c r="K626" s="231"/>
      <c r="L626" s="231"/>
      <c r="M626" s="231"/>
      <c r="N626" s="231"/>
      <c r="O626" s="231"/>
      <c r="P626" s="231"/>
      <c r="Q626" s="231"/>
      <c r="R626" s="231"/>
      <c r="S626" s="231"/>
      <c r="T626" s="231"/>
      <c r="U626" s="231"/>
      <c r="V626" s="95"/>
    </row>
    <row r="627">
      <c r="A627" s="231"/>
      <c r="B627" s="240"/>
      <c r="C627" s="231"/>
      <c r="D627" s="231"/>
      <c r="E627" s="231"/>
      <c r="F627" s="231"/>
      <c r="G627" s="231"/>
      <c r="H627" s="231"/>
      <c r="I627" s="231"/>
      <c r="J627" s="231"/>
      <c r="K627" s="231"/>
      <c r="L627" s="231"/>
      <c r="M627" s="231"/>
      <c r="N627" s="231"/>
      <c r="O627" s="231"/>
      <c r="P627" s="231"/>
      <c r="Q627" s="231"/>
      <c r="R627" s="231"/>
      <c r="S627" s="231"/>
      <c r="T627" s="231"/>
      <c r="U627" s="231"/>
      <c r="V627" s="95"/>
    </row>
    <row r="628">
      <c r="A628" s="231"/>
      <c r="B628" s="240"/>
      <c r="C628" s="231"/>
      <c r="D628" s="231"/>
      <c r="E628" s="231"/>
      <c r="F628" s="231"/>
      <c r="G628" s="231"/>
      <c r="H628" s="231"/>
      <c r="I628" s="231"/>
      <c r="J628" s="231"/>
      <c r="K628" s="231"/>
      <c r="L628" s="231"/>
      <c r="M628" s="231"/>
      <c r="N628" s="231"/>
      <c r="O628" s="231"/>
      <c r="P628" s="231"/>
      <c r="Q628" s="231"/>
      <c r="R628" s="231"/>
      <c r="S628" s="231"/>
      <c r="T628" s="231"/>
      <c r="U628" s="231"/>
      <c r="V628" s="95"/>
    </row>
    <row r="629">
      <c r="A629" s="231"/>
      <c r="B629" s="240"/>
      <c r="C629" s="231"/>
      <c r="D629" s="231"/>
      <c r="E629" s="231"/>
      <c r="F629" s="231"/>
      <c r="G629" s="231"/>
      <c r="H629" s="231"/>
      <c r="I629" s="231"/>
      <c r="J629" s="231"/>
      <c r="K629" s="231"/>
      <c r="L629" s="231"/>
      <c r="M629" s="231"/>
      <c r="N629" s="231"/>
      <c r="O629" s="231"/>
      <c r="P629" s="231"/>
      <c r="Q629" s="231"/>
      <c r="R629" s="231"/>
      <c r="S629" s="231"/>
      <c r="T629" s="231"/>
      <c r="U629" s="231"/>
      <c r="V629" s="95"/>
    </row>
    <row r="630">
      <c r="A630" s="231"/>
      <c r="B630" s="240"/>
      <c r="C630" s="231"/>
      <c r="D630" s="231"/>
      <c r="E630" s="231"/>
      <c r="F630" s="231"/>
      <c r="G630" s="231"/>
      <c r="H630" s="231"/>
      <c r="I630" s="231"/>
      <c r="J630" s="231"/>
      <c r="K630" s="231"/>
      <c r="L630" s="231"/>
      <c r="M630" s="231"/>
      <c r="N630" s="231"/>
      <c r="O630" s="231"/>
      <c r="P630" s="231"/>
      <c r="Q630" s="231"/>
      <c r="R630" s="231"/>
      <c r="S630" s="231"/>
      <c r="T630" s="231"/>
      <c r="U630" s="231"/>
      <c r="V630" s="95"/>
    </row>
    <row r="631">
      <c r="A631" s="231"/>
      <c r="B631" s="240"/>
      <c r="C631" s="231"/>
      <c r="D631" s="231"/>
      <c r="E631" s="231"/>
      <c r="F631" s="231"/>
      <c r="G631" s="231"/>
      <c r="H631" s="231"/>
      <c r="I631" s="231"/>
      <c r="J631" s="231"/>
      <c r="K631" s="231"/>
      <c r="L631" s="231"/>
      <c r="M631" s="231"/>
      <c r="N631" s="231"/>
      <c r="O631" s="231"/>
      <c r="P631" s="231"/>
      <c r="Q631" s="231"/>
      <c r="R631" s="231"/>
      <c r="S631" s="231"/>
      <c r="T631" s="231"/>
      <c r="U631" s="231"/>
      <c r="V631" s="95"/>
    </row>
    <row r="632">
      <c r="A632" s="231"/>
      <c r="B632" s="240"/>
      <c r="C632" s="231"/>
      <c r="D632" s="231"/>
      <c r="E632" s="231"/>
      <c r="F632" s="231"/>
      <c r="G632" s="231"/>
      <c r="H632" s="231"/>
      <c r="I632" s="231"/>
      <c r="J632" s="231"/>
      <c r="K632" s="231"/>
      <c r="L632" s="231"/>
      <c r="M632" s="231"/>
      <c r="N632" s="231"/>
      <c r="O632" s="231"/>
      <c r="P632" s="231"/>
      <c r="Q632" s="231"/>
      <c r="R632" s="231"/>
      <c r="S632" s="231"/>
      <c r="T632" s="231"/>
      <c r="U632" s="231"/>
      <c r="V632" s="95"/>
    </row>
    <row r="633">
      <c r="A633" s="231"/>
      <c r="B633" s="240"/>
      <c r="C633" s="231"/>
      <c r="D633" s="231"/>
      <c r="E633" s="231"/>
      <c r="F633" s="231"/>
      <c r="G633" s="231"/>
      <c r="H633" s="231"/>
      <c r="I633" s="231"/>
      <c r="J633" s="231"/>
      <c r="K633" s="231"/>
      <c r="L633" s="231"/>
      <c r="M633" s="231"/>
      <c r="N633" s="231"/>
      <c r="O633" s="231"/>
      <c r="P633" s="231"/>
      <c r="Q633" s="231"/>
      <c r="R633" s="231"/>
      <c r="S633" s="231"/>
      <c r="T633" s="231"/>
      <c r="U633" s="231"/>
      <c r="V633" s="95"/>
    </row>
    <row r="634">
      <c r="A634" s="231"/>
      <c r="B634" s="240"/>
      <c r="C634" s="231"/>
      <c r="D634" s="231"/>
      <c r="E634" s="231"/>
      <c r="F634" s="231"/>
      <c r="G634" s="231"/>
      <c r="H634" s="231"/>
      <c r="I634" s="231"/>
      <c r="J634" s="231"/>
      <c r="K634" s="231"/>
      <c r="L634" s="231"/>
      <c r="M634" s="231"/>
      <c r="N634" s="231"/>
      <c r="O634" s="231"/>
      <c r="P634" s="231"/>
      <c r="Q634" s="231"/>
      <c r="R634" s="231"/>
      <c r="S634" s="231"/>
      <c r="T634" s="231"/>
      <c r="U634" s="231"/>
      <c r="V634" s="95"/>
    </row>
    <row r="635">
      <c r="A635" s="231"/>
      <c r="B635" s="240"/>
      <c r="C635" s="231"/>
      <c r="D635" s="231"/>
      <c r="E635" s="231"/>
      <c r="F635" s="231"/>
      <c r="G635" s="231"/>
      <c r="H635" s="231"/>
      <c r="I635" s="231"/>
      <c r="J635" s="231"/>
      <c r="K635" s="231"/>
      <c r="L635" s="231"/>
      <c r="M635" s="231"/>
      <c r="N635" s="231"/>
      <c r="O635" s="231"/>
      <c r="P635" s="231"/>
      <c r="Q635" s="231"/>
      <c r="R635" s="231"/>
      <c r="S635" s="231"/>
      <c r="T635" s="231"/>
      <c r="U635" s="231"/>
      <c r="V635" s="95"/>
    </row>
    <row r="636">
      <c r="A636" s="231"/>
      <c r="B636" s="240"/>
      <c r="C636" s="231"/>
      <c r="D636" s="231"/>
      <c r="E636" s="231"/>
      <c r="F636" s="231"/>
      <c r="G636" s="231"/>
      <c r="H636" s="231"/>
      <c r="I636" s="231"/>
      <c r="J636" s="231"/>
      <c r="K636" s="231"/>
      <c r="L636" s="231"/>
      <c r="M636" s="231"/>
      <c r="N636" s="231"/>
      <c r="O636" s="231"/>
      <c r="P636" s="231"/>
      <c r="Q636" s="231"/>
      <c r="R636" s="231"/>
      <c r="S636" s="231"/>
      <c r="T636" s="231"/>
      <c r="U636" s="231"/>
      <c r="V636" s="95"/>
    </row>
    <row r="637">
      <c r="A637" s="231"/>
      <c r="B637" s="240"/>
      <c r="C637" s="231"/>
      <c r="D637" s="231"/>
      <c r="E637" s="231"/>
      <c r="F637" s="231"/>
      <c r="G637" s="231"/>
      <c r="H637" s="231"/>
      <c r="I637" s="231"/>
      <c r="J637" s="231"/>
      <c r="K637" s="231"/>
      <c r="L637" s="231"/>
      <c r="M637" s="231"/>
      <c r="N637" s="231"/>
      <c r="O637" s="231"/>
      <c r="P637" s="231"/>
      <c r="Q637" s="231"/>
      <c r="R637" s="231"/>
      <c r="S637" s="231"/>
      <c r="T637" s="231"/>
      <c r="U637" s="231"/>
      <c r="V637" s="95"/>
    </row>
    <row r="638">
      <c r="A638" s="231"/>
      <c r="B638" s="240"/>
      <c r="C638" s="231"/>
      <c r="D638" s="231"/>
      <c r="E638" s="231"/>
      <c r="F638" s="231"/>
      <c r="G638" s="231"/>
      <c r="H638" s="231"/>
      <c r="I638" s="231"/>
      <c r="J638" s="231"/>
      <c r="K638" s="231"/>
      <c r="L638" s="231"/>
      <c r="M638" s="231"/>
      <c r="N638" s="231"/>
      <c r="O638" s="231"/>
      <c r="P638" s="231"/>
      <c r="Q638" s="231"/>
      <c r="R638" s="231"/>
      <c r="S638" s="231"/>
      <c r="T638" s="231"/>
      <c r="U638" s="231"/>
      <c r="V638" s="95"/>
    </row>
    <row r="639">
      <c r="A639" s="231"/>
      <c r="B639" s="240"/>
      <c r="C639" s="231"/>
      <c r="D639" s="231"/>
      <c r="E639" s="231"/>
      <c r="F639" s="231"/>
      <c r="G639" s="231"/>
      <c r="H639" s="231"/>
      <c r="I639" s="231"/>
      <c r="J639" s="231"/>
      <c r="K639" s="231"/>
      <c r="L639" s="231"/>
      <c r="M639" s="231"/>
      <c r="N639" s="231"/>
      <c r="O639" s="231"/>
      <c r="P639" s="231"/>
      <c r="Q639" s="231"/>
      <c r="R639" s="231"/>
      <c r="S639" s="231"/>
      <c r="T639" s="231"/>
      <c r="U639" s="231"/>
      <c r="V639" s="95"/>
    </row>
    <row r="640">
      <c r="A640" s="231"/>
      <c r="B640" s="240"/>
      <c r="C640" s="231"/>
      <c r="D640" s="231"/>
      <c r="E640" s="231"/>
      <c r="F640" s="231"/>
      <c r="G640" s="231"/>
      <c r="H640" s="231"/>
      <c r="I640" s="231"/>
      <c r="J640" s="231"/>
      <c r="K640" s="231"/>
      <c r="L640" s="231"/>
      <c r="M640" s="231"/>
      <c r="N640" s="231"/>
      <c r="O640" s="231"/>
      <c r="P640" s="231"/>
      <c r="Q640" s="231"/>
      <c r="R640" s="231"/>
      <c r="S640" s="231"/>
      <c r="T640" s="231"/>
      <c r="U640" s="231"/>
      <c r="V640" s="95"/>
    </row>
    <row r="641">
      <c r="A641" s="231"/>
      <c r="B641" s="240"/>
      <c r="C641" s="231"/>
      <c r="D641" s="231"/>
      <c r="E641" s="231"/>
      <c r="F641" s="231"/>
      <c r="G641" s="231"/>
      <c r="H641" s="231"/>
      <c r="I641" s="231"/>
      <c r="J641" s="231"/>
      <c r="K641" s="231"/>
      <c r="L641" s="231"/>
      <c r="M641" s="231"/>
      <c r="N641" s="231"/>
      <c r="O641" s="231"/>
      <c r="P641" s="231"/>
      <c r="Q641" s="231"/>
      <c r="R641" s="231"/>
      <c r="S641" s="231"/>
      <c r="T641" s="231"/>
      <c r="U641" s="231"/>
      <c r="V641" s="95"/>
    </row>
    <row r="642">
      <c r="A642" s="231"/>
      <c r="B642" s="240"/>
      <c r="C642" s="231"/>
      <c r="D642" s="231"/>
      <c r="E642" s="231"/>
      <c r="F642" s="231"/>
      <c r="G642" s="231"/>
      <c r="H642" s="231"/>
      <c r="I642" s="231"/>
      <c r="J642" s="231"/>
      <c r="K642" s="231"/>
      <c r="L642" s="231"/>
      <c r="M642" s="231"/>
      <c r="N642" s="231"/>
      <c r="O642" s="231"/>
      <c r="P642" s="231"/>
      <c r="Q642" s="231"/>
      <c r="R642" s="231"/>
      <c r="S642" s="231"/>
      <c r="T642" s="231"/>
      <c r="U642" s="231"/>
      <c r="V642" s="95"/>
    </row>
    <row r="643">
      <c r="A643" s="231"/>
      <c r="B643" s="240"/>
      <c r="C643" s="231"/>
      <c r="D643" s="231"/>
      <c r="E643" s="231"/>
      <c r="F643" s="231"/>
      <c r="G643" s="231"/>
      <c r="H643" s="231"/>
      <c r="I643" s="231"/>
      <c r="J643" s="231"/>
      <c r="K643" s="231"/>
      <c r="L643" s="231"/>
      <c r="M643" s="231"/>
      <c r="N643" s="231"/>
      <c r="O643" s="231"/>
      <c r="P643" s="231"/>
      <c r="Q643" s="231"/>
      <c r="R643" s="231"/>
      <c r="S643" s="231"/>
      <c r="T643" s="231"/>
      <c r="U643" s="231"/>
      <c r="V643" s="95"/>
    </row>
    <row r="644">
      <c r="A644" s="231"/>
      <c r="B644" s="240"/>
      <c r="C644" s="231"/>
      <c r="D644" s="231"/>
      <c r="E644" s="231"/>
      <c r="F644" s="231"/>
      <c r="G644" s="231"/>
      <c r="H644" s="231"/>
      <c r="I644" s="231"/>
      <c r="J644" s="231"/>
      <c r="K644" s="231"/>
      <c r="L644" s="231"/>
      <c r="M644" s="231"/>
      <c r="N644" s="231"/>
      <c r="O644" s="231"/>
      <c r="P644" s="231"/>
      <c r="Q644" s="231"/>
      <c r="R644" s="231"/>
      <c r="S644" s="231"/>
      <c r="T644" s="231"/>
      <c r="U644" s="231"/>
      <c r="V644" s="95"/>
    </row>
    <row r="645">
      <c r="A645" s="231"/>
      <c r="B645" s="240"/>
      <c r="C645" s="231"/>
      <c r="D645" s="231"/>
      <c r="E645" s="231"/>
      <c r="F645" s="231"/>
      <c r="G645" s="231"/>
      <c r="H645" s="231"/>
      <c r="I645" s="231"/>
      <c r="J645" s="231"/>
      <c r="K645" s="231"/>
      <c r="L645" s="231"/>
      <c r="M645" s="231"/>
      <c r="N645" s="231"/>
      <c r="O645" s="231"/>
      <c r="P645" s="231"/>
      <c r="Q645" s="231"/>
      <c r="R645" s="231"/>
      <c r="S645" s="231"/>
      <c r="T645" s="231"/>
      <c r="U645" s="231"/>
      <c r="V645" s="95"/>
    </row>
    <row r="646">
      <c r="A646" s="231"/>
      <c r="B646" s="240"/>
      <c r="C646" s="231"/>
      <c r="D646" s="231"/>
      <c r="E646" s="231"/>
      <c r="F646" s="231"/>
      <c r="G646" s="231"/>
      <c r="H646" s="231"/>
      <c r="I646" s="231"/>
      <c r="J646" s="231"/>
      <c r="K646" s="231"/>
      <c r="L646" s="231"/>
      <c r="M646" s="231"/>
      <c r="N646" s="231"/>
      <c r="O646" s="231"/>
      <c r="P646" s="231"/>
      <c r="Q646" s="231"/>
      <c r="R646" s="231"/>
      <c r="S646" s="231"/>
      <c r="T646" s="231"/>
      <c r="U646" s="231"/>
      <c r="V646" s="95"/>
    </row>
    <row r="647">
      <c r="A647" s="231"/>
      <c r="B647" s="240"/>
      <c r="C647" s="231"/>
      <c r="D647" s="231"/>
      <c r="E647" s="231"/>
      <c r="F647" s="231"/>
      <c r="G647" s="231"/>
      <c r="H647" s="231"/>
      <c r="I647" s="231"/>
      <c r="J647" s="231"/>
      <c r="K647" s="231"/>
      <c r="L647" s="231"/>
      <c r="M647" s="231"/>
      <c r="N647" s="231"/>
      <c r="O647" s="231"/>
      <c r="P647" s="231"/>
      <c r="Q647" s="231"/>
      <c r="R647" s="231"/>
      <c r="S647" s="231"/>
      <c r="T647" s="231"/>
      <c r="U647" s="231"/>
      <c r="V647" s="95"/>
    </row>
    <row r="648">
      <c r="A648" s="231"/>
      <c r="B648" s="240"/>
      <c r="C648" s="231"/>
      <c r="D648" s="231"/>
      <c r="E648" s="231"/>
      <c r="F648" s="231"/>
      <c r="G648" s="231"/>
      <c r="H648" s="231"/>
      <c r="I648" s="231"/>
      <c r="J648" s="231"/>
      <c r="K648" s="231"/>
      <c r="L648" s="231"/>
      <c r="M648" s="231"/>
      <c r="N648" s="231"/>
      <c r="O648" s="231"/>
      <c r="P648" s="231"/>
      <c r="Q648" s="231"/>
      <c r="R648" s="231"/>
      <c r="S648" s="231"/>
      <c r="T648" s="231"/>
      <c r="U648" s="231"/>
      <c r="V648" s="95"/>
    </row>
    <row r="649">
      <c r="A649" s="231"/>
      <c r="B649" s="240"/>
      <c r="C649" s="231"/>
      <c r="D649" s="231"/>
      <c r="E649" s="231"/>
      <c r="F649" s="231"/>
      <c r="G649" s="231"/>
      <c r="H649" s="231"/>
      <c r="I649" s="231"/>
      <c r="J649" s="231"/>
      <c r="K649" s="231"/>
      <c r="L649" s="231"/>
      <c r="M649" s="231"/>
      <c r="N649" s="231"/>
      <c r="O649" s="231"/>
      <c r="P649" s="231"/>
      <c r="Q649" s="231"/>
      <c r="R649" s="231"/>
      <c r="S649" s="231"/>
      <c r="T649" s="231"/>
      <c r="U649" s="231"/>
      <c r="V649" s="95"/>
    </row>
    <row r="650">
      <c r="A650" s="231"/>
      <c r="B650" s="240"/>
      <c r="C650" s="231"/>
      <c r="D650" s="231"/>
      <c r="E650" s="231"/>
      <c r="F650" s="231"/>
      <c r="G650" s="231"/>
      <c r="H650" s="231"/>
      <c r="I650" s="231"/>
      <c r="J650" s="231"/>
      <c r="K650" s="231"/>
      <c r="L650" s="231"/>
      <c r="M650" s="231"/>
      <c r="N650" s="231"/>
      <c r="O650" s="231"/>
      <c r="P650" s="231"/>
      <c r="Q650" s="231"/>
      <c r="R650" s="231"/>
      <c r="S650" s="231"/>
      <c r="T650" s="231"/>
      <c r="U650" s="231"/>
      <c r="V650" s="95"/>
    </row>
    <row r="651">
      <c r="A651" s="231"/>
      <c r="B651" s="240"/>
      <c r="C651" s="231"/>
      <c r="D651" s="231"/>
      <c r="E651" s="231"/>
      <c r="F651" s="231"/>
      <c r="G651" s="231"/>
      <c r="H651" s="231"/>
      <c r="I651" s="231"/>
      <c r="J651" s="231"/>
      <c r="K651" s="231"/>
      <c r="L651" s="231"/>
      <c r="M651" s="231"/>
      <c r="N651" s="231"/>
      <c r="O651" s="231"/>
      <c r="P651" s="231"/>
      <c r="Q651" s="231"/>
      <c r="R651" s="231"/>
      <c r="S651" s="231"/>
      <c r="T651" s="231"/>
      <c r="U651" s="231"/>
      <c r="V651" s="95"/>
    </row>
    <row r="652">
      <c r="A652" s="231"/>
      <c r="B652" s="240"/>
      <c r="C652" s="231"/>
      <c r="D652" s="231"/>
      <c r="E652" s="231"/>
      <c r="F652" s="231"/>
      <c r="G652" s="231"/>
      <c r="H652" s="231"/>
      <c r="I652" s="231"/>
      <c r="J652" s="231"/>
      <c r="K652" s="231"/>
      <c r="L652" s="231"/>
      <c r="M652" s="231"/>
      <c r="N652" s="231"/>
      <c r="O652" s="231"/>
      <c r="P652" s="231"/>
      <c r="Q652" s="231"/>
      <c r="R652" s="231"/>
      <c r="S652" s="231"/>
      <c r="T652" s="231"/>
      <c r="U652" s="231"/>
      <c r="V652" s="95"/>
    </row>
    <row r="653">
      <c r="A653" s="231"/>
      <c r="B653" s="240"/>
      <c r="C653" s="231"/>
      <c r="D653" s="231"/>
      <c r="E653" s="231"/>
      <c r="F653" s="231"/>
      <c r="G653" s="231"/>
      <c r="H653" s="231"/>
      <c r="I653" s="231"/>
      <c r="J653" s="231"/>
      <c r="K653" s="231"/>
      <c r="L653" s="231"/>
      <c r="M653" s="231"/>
      <c r="N653" s="231"/>
      <c r="O653" s="231"/>
      <c r="P653" s="231"/>
      <c r="Q653" s="231"/>
      <c r="R653" s="231"/>
      <c r="S653" s="231"/>
      <c r="T653" s="231"/>
      <c r="U653" s="231"/>
      <c r="V653" s="95"/>
    </row>
    <row r="654">
      <c r="A654" s="231"/>
      <c r="B654" s="240"/>
      <c r="C654" s="231"/>
      <c r="D654" s="231"/>
      <c r="E654" s="231"/>
      <c r="F654" s="231"/>
      <c r="G654" s="231"/>
      <c r="H654" s="231"/>
      <c r="I654" s="231"/>
      <c r="J654" s="231"/>
      <c r="K654" s="231"/>
      <c r="L654" s="231"/>
      <c r="M654" s="231"/>
      <c r="N654" s="231"/>
      <c r="O654" s="231"/>
      <c r="P654" s="231"/>
      <c r="Q654" s="231"/>
      <c r="R654" s="231"/>
      <c r="S654" s="231"/>
      <c r="T654" s="231"/>
      <c r="U654" s="231"/>
      <c r="V654" s="95"/>
    </row>
    <row r="655">
      <c r="A655" s="231"/>
      <c r="B655" s="240"/>
      <c r="C655" s="231"/>
      <c r="D655" s="231"/>
      <c r="E655" s="231"/>
      <c r="F655" s="231"/>
      <c r="G655" s="231"/>
      <c r="H655" s="231"/>
      <c r="I655" s="231"/>
      <c r="J655" s="231"/>
      <c r="K655" s="231"/>
      <c r="L655" s="231"/>
      <c r="M655" s="231"/>
      <c r="N655" s="231"/>
      <c r="O655" s="231"/>
      <c r="P655" s="231"/>
      <c r="Q655" s="231"/>
      <c r="R655" s="231"/>
      <c r="S655" s="231"/>
      <c r="T655" s="231"/>
      <c r="U655" s="231"/>
      <c r="V655" s="95"/>
    </row>
    <row r="656">
      <c r="A656" s="231"/>
      <c r="B656" s="240"/>
      <c r="C656" s="231"/>
      <c r="D656" s="231"/>
      <c r="E656" s="231"/>
      <c r="F656" s="231"/>
      <c r="G656" s="231"/>
      <c r="H656" s="231"/>
      <c r="I656" s="231"/>
      <c r="J656" s="231"/>
      <c r="K656" s="231"/>
      <c r="L656" s="231"/>
      <c r="M656" s="231"/>
      <c r="N656" s="231"/>
      <c r="O656" s="231"/>
      <c r="P656" s="231"/>
      <c r="Q656" s="231"/>
      <c r="R656" s="231"/>
      <c r="S656" s="231"/>
      <c r="T656" s="231"/>
      <c r="U656" s="231"/>
      <c r="V656" s="95"/>
    </row>
    <row r="657">
      <c r="A657" s="231"/>
      <c r="B657" s="240"/>
      <c r="C657" s="231"/>
      <c r="D657" s="231"/>
      <c r="E657" s="231"/>
      <c r="F657" s="231"/>
      <c r="G657" s="231"/>
      <c r="H657" s="231"/>
      <c r="I657" s="231"/>
      <c r="J657" s="231"/>
      <c r="K657" s="231"/>
      <c r="L657" s="231"/>
      <c r="M657" s="231"/>
      <c r="N657" s="231"/>
      <c r="O657" s="231"/>
      <c r="P657" s="231"/>
      <c r="Q657" s="231"/>
      <c r="R657" s="231"/>
      <c r="S657" s="231"/>
      <c r="T657" s="231"/>
      <c r="U657" s="231"/>
      <c r="V657" s="95"/>
    </row>
    <row r="658">
      <c r="A658" s="231"/>
      <c r="B658" s="240"/>
      <c r="C658" s="231"/>
      <c r="D658" s="231"/>
      <c r="E658" s="231"/>
      <c r="F658" s="231"/>
      <c r="G658" s="231"/>
      <c r="H658" s="231"/>
      <c r="I658" s="231"/>
      <c r="J658" s="231"/>
      <c r="K658" s="231"/>
      <c r="L658" s="231"/>
      <c r="M658" s="231"/>
      <c r="N658" s="231"/>
      <c r="O658" s="231"/>
      <c r="P658" s="231"/>
      <c r="Q658" s="231"/>
      <c r="R658" s="231"/>
      <c r="S658" s="231"/>
      <c r="T658" s="231"/>
      <c r="U658" s="231"/>
      <c r="V658" s="95"/>
    </row>
    <row r="659">
      <c r="A659" s="231"/>
      <c r="B659" s="240"/>
      <c r="C659" s="231"/>
      <c r="D659" s="231"/>
      <c r="E659" s="231"/>
      <c r="F659" s="231"/>
      <c r="G659" s="231"/>
      <c r="H659" s="231"/>
      <c r="I659" s="231"/>
      <c r="J659" s="231"/>
      <c r="K659" s="231"/>
      <c r="L659" s="231"/>
      <c r="M659" s="231"/>
      <c r="N659" s="231"/>
      <c r="O659" s="231"/>
      <c r="P659" s="231"/>
      <c r="Q659" s="231"/>
      <c r="R659" s="231"/>
      <c r="S659" s="231"/>
      <c r="T659" s="231"/>
      <c r="U659" s="231"/>
      <c r="V659" s="95"/>
    </row>
    <row r="660">
      <c r="A660" s="231"/>
      <c r="B660" s="240"/>
      <c r="C660" s="231"/>
      <c r="D660" s="231"/>
      <c r="E660" s="231"/>
      <c r="F660" s="231"/>
      <c r="G660" s="231"/>
      <c r="H660" s="231"/>
      <c r="I660" s="231"/>
      <c r="J660" s="231"/>
      <c r="K660" s="231"/>
      <c r="L660" s="231"/>
      <c r="M660" s="231"/>
      <c r="N660" s="231"/>
      <c r="O660" s="231"/>
      <c r="P660" s="231"/>
      <c r="Q660" s="231"/>
      <c r="R660" s="231"/>
      <c r="S660" s="231"/>
      <c r="T660" s="231"/>
      <c r="U660" s="231"/>
      <c r="V660" s="95"/>
    </row>
    <row r="661">
      <c r="A661" s="231"/>
      <c r="B661" s="240"/>
      <c r="C661" s="231"/>
      <c r="D661" s="231"/>
      <c r="E661" s="231"/>
      <c r="F661" s="231"/>
      <c r="G661" s="231"/>
      <c r="H661" s="231"/>
      <c r="I661" s="231"/>
      <c r="J661" s="231"/>
      <c r="K661" s="231"/>
      <c r="L661" s="231"/>
      <c r="M661" s="231"/>
      <c r="N661" s="231"/>
      <c r="O661" s="231"/>
      <c r="P661" s="231"/>
      <c r="Q661" s="231"/>
      <c r="R661" s="231"/>
      <c r="S661" s="231"/>
      <c r="T661" s="231"/>
      <c r="U661" s="231"/>
      <c r="V661" s="95"/>
    </row>
    <row r="662">
      <c r="A662" s="231"/>
      <c r="B662" s="240"/>
      <c r="C662" s="231"/>
      <c r="D662" s="231"/>
      <c r="E662" s="231"/>
      <c r="F662" s="231"/>
      <c r="G662" s="231"/>
      <c r="H662" s="231"/>
      <c r="I662" s="231"/>
      <c r="J662" s="231"/>
      <c r="K662" s="231"/>
      <c r="L662" s="231"/>
      <c r="M662" s="231"/>
      <c r="N662" s="231"/>
      <c r="O662" s="231"/>
      <c r="P662" s="231"/>
      <c r="Q662" s="231"/>
      <c r="R662" s="231"/>
      <c r="S662" s="231"/>
      <c r="T662" s="231"/>
      <c r="U662" s="231"/>
      <c r="V662" s="95"/>
    </row>
    <row r="663">
      <c r="A663" s="231"/>
      <c r="B663" s="240"/>
      <c r="C663" s="231"/>
      <c r="D663" s="231"/>
      <c r="E663" s="231"/>
      <c r="F663" s="231"/>
      <c r="G663" s="231"/>
      <c r="H663" s="231"/>
      <c r="I663" s="231"/>
      <c r="J663" s="231"/>
      <c r="K663" s="231"/>
      <c r="L663" s="231"/>
      <c r="M663" s="231"/>
      <c r="N663" s="231"/>
      <c r="O663" s="231"/>
      <c r="P663" s="231"/>
      <c r="Q663" s="231"/>
      <c r="R663" s="231"/>
      <c r="S663" s="231"/>
      <c r="T663" s="231"/>
      <c r="U663" s="231"/>
      <c r="V663" s="95"/>
    </row>
    <row r="664">
      <c r="A664" s="231"/>
      <c r="B664" s="240"/>
      <c r="C664" s="231"/>
      <c r="D664" s="231"/>
      <c r="E664" s="231"/>
      <c r="F664" s="231"/>
      <c r="G664" s="231"/>
      <c r="H664" s="231"/>
      <c r="I664" s="231"/>
      <c r="J664" s="231"/>
      <c r="K664" s="231"/>
      <c r="L664" s="231"/>
      <c r="M664" s="231"/>
      <c r="N664" s="231"/>
      <c r="O664" s="231"/>
      <c r="P664" s="231"/>
      <c r="Q664" s="231"/>
      <c r="R664" s="231"/>
      <c r="S664" s="231"/>
      <c r="T664" s="231"/>
      <c r="U664" s="231"/>
      <c r="V664" s="95"/>
    </row>
    <row r="665">
      <c r="A665" s="231"/>
      <c r="B665" s="240"/>
      <c r="C665" s="231"/>
      <c r="D665" s="231"/>
      <c r="E665" s="231"/>
      <c r="F665" s="231"/>
      <c r="G665" s="231"/>
      <c r="H665" s="231"/>
      <c r="I665" s="231"/>
      <c r="J665" s="231"/>
      <c r="K665" s="231"/>
      <c r="L665" s="231"/>
      <c r="M665" s="231"/>
      <c r="N665" s="231"/>
      <c r="O665" s="231"/>
      <c r="P665" s="231"/>
      <c r="Q665" s="231"/>
      <c r="R665" s="231"/>
      <c r="S665" s="231"/>
      <c r="T665" s="231"/>
      <c r="U665" s="231"/>
      <c r="V665" s="95"/>
    </row>
    <row r="666">
      <c r="A666" s="231"/>
      <c r="B666" s="240"/>
      <c r="C666" s="231"/>
      <c r="D666" s="231"/>
      <c r="E666" s="231"/>
      <c r="F666" s="231"/>
      <c r="G666" s="231"/>
      <c r="H666" s="231"/>
      <c r="I666" s="231"/>
      <c r="J666" s="231"/>
      <c r="K666" s="231"/>
      <c r="L666" s="231"/>
      <c r="M666" s="231"/>
      <c r="N666" s="231"/>
      <c r="O666" s="231"/>
      <c r="P666" s="231"/>
      <c r="Q666" s="231"/>
      <c r="R666" s="231"/>
      <c r="S666" s="231"/>
      <c r="T666" s="231"/>
      <c r="U666" s="231"/>
      <c r="V666" s="95"/>
    </row>
    <row r="667">
      <c r="A667" s="231"/>
      <c r="B667" s="240"/>
      <c r="C667" s="231"/>
      <c r="D667" s="231"/>
      <c r="E667" s="231"/>
      <c r="F667" s="231"/>
      <c r="G667" s="231"/>
      <c r="H667" s="231"/>
      <c r="I667" s="231"/>
      <c r="J667" s="231"/>
      <c r="K667" s="231"/>
      <c r="L667" s="231"/>
      <c r="M667" s="231"/>
      <c r="N667" s="231"/>
      <c r="O667" s="231"/>
      <c r="P667" s="231"/>
      <c r="Q667" s="231"/>
      <c r="R667" s="231"/>
      <c r="S667" s="231"/>
      <c r="T667" s="231"/>
      <c r="U667" s="231"/>
      <c r="V667" s="95"/>
    </row>
    <row r="668">
      <c r="A668" s="231"/>
      <c r="B668" s="240"/>
      <c r="C668" s="231"/>
      <c r="D668" s="231"/>
      <c r="E668" s="231"/>
      <c r="F668" s="231"/>
      <c r="G668" s="231"/>
      <c r="H668" s="231"/>
      <c r="I668" s="231"/>
      <c r="J668" s="231"/>
      <c r="K668" s="231"/>
      <c r="L668" s="231"/>
      <c r="M668" s="231"/>
      <c r="N668" s="231"/>
      <c r="O668" s="231"/>
      <c r="P668" s="231"/>
      <c r="Q668" s="231"/>
      <c r="R668" s="231"/>
      <c r="S668" s="231"/>
      <c r="T668" s="231"/>
      <c r="U668" s="231"/>
      <c r="V668" s="95"/>
    </row>
    <row r="669">
      <c r="A669" s="231"/>
      <c r="B669" s="240"/>
      <c r="C669" s="231"/>
      <c r="D669" s="231"/>
      <c r="E669" s="231"/>
      <c r="F669" s="231"/>
      <c r="G669" s="231"/>
      <c r="H669" s="231"/>
      <c r="I669" s="231"/>
      <c r="J669" s="231"/>
      <c r="K669" s="231"/>
      <c r="L669" s="231"/>
      <c r="M669" s="231"/>
      <c r="N669" s="231"/>
      <c r="O669" s="231"/>
      <c r="P669" s="231"/>
      <c r="Q669" s="231"/>
      <c r="R669" s="231"/>
      <c r="S669" s="231"/>
      <c r="T669" s="231"/>
      <c r="U669" s="231"/>
      <c r="V669" s="95"/>
    </row>
    <row r="670">
      <c r="A670" s="231"/>
      <c r="B670" s="240"/>
      <c r="C670" s="231"/>
      <c r="D670" s="231"/>
      <c r="E670" s="231"/>
      <c r="F670" s="231"/>
      <c r="G670" s="231"/>
      <c r="H670" s="231"/>
      <c r="I670" s="231"/>
      <c r="J670" s="231"/>
      <c r="K670" s="231"/>
      <c r="L670" s="231"/>
      <c r="M670" s="231"/>
      <c r="N670" s="231"/>
      <c r="O670" s="231"/>
      <c r="P670" s="231"/>
      <c r="Q670" s="231"/>
      <c r="R670" s="231"/>
      <c r="S670" s="231"/>
      <c r="T670" s="231"/>
      <c r="U670" s="231"/>
      <c r="V670" s="95"/>
    </row>
    <row r="671">
      <c r="A671" s="231"/>
      <c r="B671" s="240"/>
      <c r="C671" s="231"/>
      <c r="D671" s="231"/>
      <c r="E671" s="231"/>
      <c r="F671" s="231"/>
      <c r="G671" s="231"/>
      <c r="H671" s="231"/>
      <c r="I671" s="231"/>
      <c r="J671" s="231"/>
      <c r="K671" s="231"/>
      <c r="L671" s="231"/>
      <c r="M671" s="231"/>
      <c r="N671" s="231"/>
      <c r="O671" s="231"/>
      <c r="P671" s="231"/>
      <c r="Q671" s="231"/>
      <c r="R671" s="231"/>
      <c r="S671" s="231"/>
      <c r="T671" s="231"/>
      <c r="U671" s="231"/>
      <c r="V671" s="95"/>
    </row>
    <row r="672">
      <c r="A672" s="231"/>
      <c r="B672" s="240"/>
      <c r="C672" s="231"/>
      <c r="D672" s="231"/>
      <c r="E672" s="231"/>
      <c r="F672" s="231"/>
      <c r="G672" s="231"/>
      <c r="H672" s="231"/>
      <c r="I672" s="231"/>
      <c r="J672" s="231"/>
      <c r="K672" s="231"/>
      <c r="L672" s="231"/>
      <c r="M672" s="231"/>
      <c r="N672" s="231"/>
      <c r="O672" s="231"/>
      <c r="P672" s="231"/>
      <c r="Q672" s="231"/>
      <c r="R672" s="231"/>
      <c r="S672" s="231"/>
      <c r="T672" s="231"/>
      <c r="U672" s="231"/>
      <c r="V672" s="95"/>
    </row>
    <row r="673">
      <c r="A673" s="231"/>
      <c r="B673" s="240"/>
      <c r="C673" s="231"/>
      <c r="D673" s="231"/>
      <c r="E673" s="231"/>
      <c r="F673" s="231"/>
      <c r="G673" s="231"/>
      <c r="H673" s="231"/>
      <c r="I673" s="231"/>
      <c r="J673" s="231"/>
      <c r="K673" s="231"/>
      <c r="L673" s="231"/>
      <c r="M673" s="231"/>
      <c r="N673" s="231"/>
      <c r="O673" s="231"/>
      <c r="P673" s="231"/>
      <c r="Q673" s="231"/>
      <c r="R673" s="231"/>
      <c r="S673" s="231"/>
      <c r="T673" s="231"/>
      <c r="U673" s="231"/>
      <c r="V673" s="95"/>
    </row>
    <row r="674">
      <c r="A674" s="231"/>
      <c r="B674" s="240"/>
      <c r="C674" s="231"/>
      <c r="D674" s="231"/>
      <c r="E674" s="231"/>
      <c r="F674" s="231"/>
      <c r="G674" s="231"/>
      <c r="H674" s="231"/>
      <c r="I674" s="231"/>
      <c r="J674" s="231"/>
      <c r="K674" s="231"/>
      <c r="L674" s="231"/>
      <c r="M674" s="231"/>
      <c r="N674" s="231"/>
      <c r="O674" s="231"/>
      <c r="P674" s="231"/>
      <c r="Q674" s="231"/>
      <c r="R674" s="231"/>
      <c r="S674" s="231"/>
      <c r="T674" s="231"/>
      <c r="U674" s="231"/>
      <c r="V674" s="95"/>
    </row>
    <row r="675">
      <c r="A675" s="231"/>
      <c r="B675" s="240"/>
      <c r="C675" s="231"/>
      <c r="D675" s="231"/>
      <c r="E675" s="231"/>
      <c r="F675" s="231"/>
      <c r="G675" s="231"/>
      <c r="H675" s="231"/>
      <c r="I675" s="231"/>
      <c r="J675" s="231"/>
      <c r="K675" s="231"/>
      <c r="L675" s="231"/>
      <c r="M675" s="231"/>
      <c r="N675" s="231"/>
      <c r="O675" s="231"/>
      <c r="P675" s="231"/>
      <c r="Q675" s="231"/>
      <c r="R675" s="231"/>
      <c r="S675" s="231"/>
      <c r="T675" s="231"/>
      <c r="U675" s="231"/>
      <c r="V675" s="95"/>
    </row>
    <row r="676">
      <c r="A676" s="231"/>
      <c r="B676" s="240"/>
      <c r="C676" s="231"/>
      <c r="D676" s="231"/>
      <c r="E676" s="231"/>
      <c r="F676" s="231"/>
      <c r="G676" s="231"/>
      <c r="H676" s="231"/>
      <c r="I676" s="231"/>
      <c r="J676" s="231"/>
      <c r="K676" s="231"/>
      <c r="L676" s="231"/>
      <c r="M676" s="231"/>
      <c r="N676" s="231"/>
      <c r="O676" s="231"/>
      <c r="P676" s="231"/>
      <c r="Q676" s="231"/>
      <c r="R676" s="231"/>
      <c r="S676" s="231"/>
      <c r="T676" s="231"/>
      <c r="U676" s="231"/>
      <c r="V676" s="95"/>
    </row>
    <row r="677">
      <c r="A677" s="231"/>
      <c r="B677" s="240"/>
      <c r="C677" s="231"/>
      <c r="D677" s="231"/>
      <c r="E677" s="231"/>
      <c r="F677" s="231"/>
      <c r="G677" s="231"/>
      <c r="H677" s="231"/>
      <c r="I677" s="231"/>
      <c r="J677" s="231"/>
      <c r="K677" s="231"/>
      <c r="L677" s="231"/>
      <c r="M677" s="231"/>
      <c r="N677" s="231"/>
      <c r="O677" s="231"/>
      <c r="P677" s="231"/>
      <c r="Q677" s="231"/>
      <c r="R677" s="231"/>
      <c r="S677" s="231"/>
      <c r="T677" s="231"/>
      <c r="U677" s="231"/>
      <c r="V677" s="95"/>
    </row>
    <row r="678">
      <c r="A678" s="231"/>
      <c r="B678" s="240"/>
      <c r="C678" s="231"/>
      <c r="D678" s="231"/>
      <c r="E678" s="231"/>
      <c r="F678" s="231"/>
      <c r="G678" s="231"/>
      <c r="H678" s="231"/>
      <c r="I678" s="231"/>
      <c r="J678" s="231"/>
      <c r="K678" s="231"/>
      <c r="L678" s="231"/>
      <c r="M678" s="231"/>
      <c r="N678" s="231"/>
      <c r="O678" s="231"/>
      <c r="P678" s="231"/>
      <c r="Q678" s="231"/>
      <c r="R678" s="231"/>
      <c r="S678" s="231"/>
      <c r="T678" s="231"/>
      <c r="U678" s="231"/>
      <c r="V678" s="95"/>
    </row>
    <row r="679">
      <c r="A679" s="231"/>
      <c r="B679" s="240"/>
      <c r="C679" s="231"/>
      <c r="D679" s="231"/>
      <c r="E679" s="231"/>
      <c r="F679" s="231"/>
      <c r="G679" s="231"/>
      <c r="H679" s="231"/>
      <c r="I679" s="231"/>
      <c r="J679" s="231"/>
      <c r="K679" s="231"/>
      <c r="L679" s="231"/>
      <c r="M679" s="231"/>
      <c r="N679" s="231"/>
      <c r="O679" s="231"/>
      <c r="P679" s="231"/>
      <c r="Q679" s="231"/>
      <c r="R679" s="231"/>
      <c r="S679" s="231"/>
      <c r="T679" s="231"/>
      <c r="U679" s="231"/>
      <c r="V679" s="95"/>
    </row>
    <row r="680">
      <c r="A680" s="231"/>
      <c r="B680" s="240"/>
      <c r="C680" s="231"/>
      <c r="D680" s="231"/>
      <c r="E680" s="231"/>
      <c r="F680" s="231"/>
      <c r="G680" s="231"/>
      <c r="H680" s="231"/>
      <c r="I680" s="231"/>
      <c r="J680" s="231"/>
      <c r="K680" s="231"/>
      <c r="L680" s="231"/>
      <c r="M680" s="231"/>
      <c r="N680" s="231"/>
      <c r="O680" s="231"/>
      <c r="P680" s="231"/>
      <c r="Q680" s="231"/>
      <c r="R680" s="231"/>
      <c r="S680" s="231"/>
      <c r="T680" s="231"/>
      <c r="U680" s="231"/>
      <c r="V680" s="95"/>
    </row>
    <row r="681">
      <c r="A681" s="231"/>
      <c r="B681" s="240"/>
      <c r="C681" s="231"/>
      <c r="D681" s="231"/>
      <c r="E681" s="231"/>
      <c r="F681" s="231"/>
      <c r="G681" s="231"/>
      <c r="H681" s="231"/>
      <c r="I681" s="231"/>
      <c r="J681" s="231"/>
      <c r="K681" s="231"/>
      <c r="L681" s="231"/>
      <c r="M681" s="231"/>
      <c r="N681" s="231"/>
      <c r="O681" s="231"/>
      <c r="P681" s="231"/>
      <c r="Q681" s="231"/>
      <c r="R681" s="231"/>
      <c r="S681" s="231"/>
      <c r="T681" s="231"/>
      <c r="U681" s="231"/>
      <c r="V681" s="95"/>
    </row>
    <row r="682">
      <c r="A682" s="231"/>
      <c r="B682" s="240"/>
      <c r="C682" s="231"/>
      <c r="D682" s="231"/>
      <c r="E682" s="231"/>
      <c r="F682" s="231"/>
      <c r="G682" s="231"/>
      <c r="H682" s="231"/>
      <c r="I682" s="231"/>
      <c r="J682" s="231"/>
      <c r="K682" s="231"/>
      <c r="L682" s="231"/>
      <c r="M682" s="231"/>
      <c r="N682" s="231"/>
      <c r="O682" s="231"/>
      <c r="P682" s="231"/>
      <c r="Q682" s="231"/>
      <c r="R682" s="231"/>
      <c r="S682" s="231"/>
      <c r="T682" s="231"/>
      <c r="U682" s="231"/>
      <c r="V682" s="95"/>
    </row>
    <row r="683">
      <c r="A683" s="231"/>
      <c r="B683" s="240"/>
      <c r="C683" s="231"/>
      <c r="D683" s="231"/>
      <c r="E683" s="231"/>
      <c r="F683" s="231"/>
      <c r="G683" s="231"/>
      <c r="H683" s="231"/>
      <c r="I683" s="231"/>
      <c r="J683" s="231"/>
      <c r="K683" s="231"/>
      <c r="L683" s="231"/>
      <c r="M683" s="231"/>
      <c r="N683" s="231"/>
      <c r="O683" s="231"/>
      <c r="P683" s="231"/>
      <c r="Q683" s="231"/>
      <c r="R683" s="231"/>
      <c r="S683" s="231"/>
      <c r="T683" s="231"/>
      <c r="U683" s="231"/>
      <c r="V683" s="95"/>
    </row>
    <row r="684">
      <c r="A684" s="231"/>
      <c r="B684" s="240"/>
      <c r="C684" s="231"/>
      <c r="D684" s="231"/>
      <c r="E684" s="231"/>
      <c r="F684" s="231"/>
      <c r="G684" s="231"/>
      <c r="H684" s="231"/>
      <c r="I684" s="231"/>
      <c r="J684" s="231"/>
      <c r="K684" s="231"/>
      <c r="L684" s="231"/>
      <c r="M684" s="231"/>
      <c r="N684" s="231"/>
      <c r="O684" s="231"/>
      <c r="P684" s="231"/>
      <c r="Q684" s="231"/>
      <c r="R684" s="231"/>
      <c r="S684" s="231"/>
      <c r="T684" s="231"/>
      <c r="U684" s="231"/>
      <c r="V684" s="95"/>
    </row>
    <row r="685">
      <c r="A685" s="231"/>
      <c r="B685" s="240"/>
      <c r="C685" s="231"/>
      <c r="D685" s="231"/>
      <c r="E685" s="231"/>
      <c r="F685" s="231"/>
      <c r="G685" s="231"/>
      <c r="H685" s="231"/>
      <c r="I685" s="231"/>
      <c r="J685" s="231"/>
      <c r="K685" s="231"/>
      <c r="L685" s="231"/>
      <c r="M685" s="231"/>
      <c r="N685" s="231"/>
      <c r="O685" s="231"/>
      <c r="P685" s="231"/>
      <c r="Q685" s="231"/>
      <c r="R685" s="231"/>
      <c r="S685" s="231"/>
      <c r="T685" s="231"/>
      <c r="U685" s="231"/>
      <c r="V685" s="95"/>
    </row>
    <row r="686">
      <c r="A686" s="231"/>
      <c r="B686" s="240"/>
      <c r="C686" s="231"/>
      <c r="D686" s="231"/>
      <c r="E686" s="231"/>
      <c r="F686" s="231"/>
      <c r="G686" s="231"/>
      <c r="H686" s="231"/>
      <c r="I686" s="231"/>
      <c r="J686" s="231"/>
      <c r="K686" s="231"/>
      <c r="L686" s="231"/>
      <c r="M686" s="231"/>
      <c r="N686" s="231"/>
      <c r="O686" s="231"/>
      <c r="P686" s="231"/>
      <c r="Q686" s="231"/>
      <c r="R686" s="231"/>
      <c r="S686" s="231"/>
      <c r="T686" s="231"/>
      <c r="U686" s="231"/>
      <c r="V686" s="95"/>
    </row>
    <row r="687">
      <c r="A687" s="231"/>
      <c r="B687" s="240"/>
      <c r="C687" s="231"/>
      <c r="D687" s="231"/>
      <c r="E687" s="231"/>
      <c r="F687" s="231"/>
      <c r="G687" s="231"/>
      <c r="H687" s="231"/>
      <c r="I687" s="231"/>
      <c r="J687" s="231"/>
      <c r="K687" s="231"/>
      <c r="L687" s="231"/>
      <c r="M687" s="231"/>
      <c r="N687" s="231"/>
      <c r="O687" s="231"/>
      <c r="P687" s="231"/>
      <c r="Q687" s="231"/>
      <c r="R687" s="231"/>
      <c r="S687" s="231"/>
      <c r="T687" s="231"/>
      <c r="U687" s="231"/>
      <c r="V687" s="95"/>
    </row>
    <row r="688">
      <c r="A688" s="231"/>
      <c r="B688" s="240"/>
      <c r="C688" s="231"/>
      <c r="D688" s="231"/>
      <c r="E688" s="231"/>
      <c r="F688" s="231"/>
      <c r="G688" s="231"/>
      <c r="H688" s="231"/>
      <c r="I688" s="231"/>
      <c r="J688" s="231"/>
      <c r="K688" s="231"/>
      <c r="L688" s="231"/>
      <c r="M688" s="231"/>
      <c r="N688" s="231"/>
      <c r="O688" s="231"/>
      <c r="P688" s="231"/>
      <c r="Q688" s="231"/>
      <c r="R688" s="231"/>
      <c r="S688" s="231"/>
      <c r="T688" s="231"/>
      <c r="U688" s="231"/>
      <c r="V688" s="95"/>
    </row>
    <row r="689">
      <c r="A689" s="231"/>
      <c r="B689" s="240"/>
      <c r="C689" s="231"/>
      <c r="D689" s="231"/>
      <c r="E689" s="231"/>
      <c r="F689" s="231"/>
      <c r="G689" s="231"/>
      <c r="H689" s="231"/>
      <c r="I689" s="231"/>
      <c r="J689" s="231"/>
      <c r="K689" s="231"/>
      <c r="L689" s="231"/>
      <c r="M689" s="231"/>
      <c r="N689" s="231"/>
      <c r="O689" s="231"/>
      <c r="P689" s="231"/>
      <c r="Q689" s="231"/>
      <c r="R689" s="231"/>
      <c r="S689" s="231"/>
      <c r="T689" s="231"/>
      <c r="U689" s="231"/>
      <c r="V689" s="95"/>
    </row>
    <row r="690">
      <c r="A690" s="231"/>
      <c r="B690" s="240"/>
      <c r="C690" s="231"/>
      <c r="D690" s="231"/>
      <c r="E690" s="231"/>
      <c r="F690" s="231"/>
      <c r="G690" s="231"/>
      <c r="H690" s="231"/>
      <c r="I690" s="231"/>
      <c r="J690" s="231"/>
      <c r="K690" s="231"/>
      <c r="L690" s="231"/>
      <c r="M690" s="231"/>
      <c r="N690" s="231"/>
      <c r="O690" s="231"/>
      <c r="P690" s="231"/>
      <c r="Q690" s="231"/>
      <c r="R690" s="231"/>
      <c r="S690" s="231"/>
      <c r="T690" s="231"/>
      <c r="U690" s="231"/>
      <c r="V690" s="95"/>
    </row>
    <row r="691">
      <c r="A691" s="231"/>
      <c r="B691" s="240"/>
      <c r="C691" s="231"/>
      <c r="D691" s="231"/>
      <c r="E691" s="231"/>
      <c r="F691" s="231"/>
      <c r="G691" s="231"/>
      <c r="H691" s="231"/>
      <c r="I691" s="231"/>
      <c r="J691" s="231"/>
      <c r="K691" s="231"/>
      <c r="L691" s="231"/>
      <c r="M691" s="231"/>
      <c r="N691" s="231"/>
      <c r="O691" s="231"/>
      <c r="P691" s="231"/>
      <c r="Q691" s="231"/>
      <c r="R691" s="231"/>
      <c r="S691" s="231"/>
      <c r="T691" s="231"/>
      <c r="U691" s="231"/>
      <c r="V691" s="95"/>
    </row>
    <row r="692">
      <c r="A692" s="231"/>
      <c r="B692" s="240"/>
      <c r="C692" s="231"/>
      <c r="D692" s="231"/>
      <c r="E692" s="231"/>
      <c r="F692" s="231"/>
      <c r="G692" s="231"/>
      <c r="H692" s="231"/>
      <c r="I692" s="231"/>
      <c r="J692" s="231"/>
      <c r="K692" s="231"/>
      <c r="L692" s="231"/>
      <c r="M692" s="231"/>
      <c r="N692" s="231"/>
      <c r="O692" s="231"/>
      <c r="P692" s="231"/>
      <c r="Q692" s="231"/>
      <c r="R692" s="231"/>
      <c r="S692" s="231"/>
      <c r="T692" s="231"/>
      <c r="U692" s="231"/>
      <c r="V692" s="95"/>
    </row>
    <row r="693">
      <c r="A693" s="231"/>
      <c r="B693" s="240"/>
      <c r="C693" s="231"/>
      <c r="D693" s="231"/>
      <c r="E693" s="231"/>
      <c r="F693" s="231"/>
      <c r="G693" s="231"/>
      <c r="H693" s="231"/>
      <c r="I693" s="231"/>
      <c r="J693" s="231"/>
      <c r="K693" s="231"/>
      <c r="L693" s="231"/>
      <c r="M693" s="231"/>
      <c r="N693" s="231"/>
      <c r="O693" s="231"/>
      <c r="P693" s="231"/>
      <c r="Q693" s="231"/>
      <c r="R693" s="231"/>
      <c r="S693" s="231"/>
      <c r="T693" s="231"/>
      <c r="U693" s="231"/>
      <c r="V693" s="95"/>
    </row>
    <row r="694">
      <c r="A694" s="231"/>
      <c r="B694" s="240"/>
      <c r="C694" s="231"/>
      <c r="D694" s="231"/>
      <c r="E694" s="231"/>
      <c r="F694" s="231"/>
      <c r="G694" s="231"/>
      <c r="H694" s="231"/>
      <c r="I694" s="231"/>
      <c r="J694" s="231"/>
      <c r="K694" s="231"/>
      <c r="L694" s="231"/>
      <c r="M694" s="231"/>
      <c r="N694" s="231"/>
      <c r="O694" s="231"/>
      <c r="P694" s="231"/>
      <c r="Q694" s="231"/>
      <c r="R694" s="231"/>
      <c r="S694" s="231"/>
      <c r="T694" s="231"/>
      <c r="U694" s="231"/>
      <c r="V694" s="95"/>
    </row>
    <row r="695">
      <c r="A695" s="231"/>
      <c r="B695" s="240"/>
      <c r="C695" s="231"/>
      <c r="D695" s="231"/>
      <c r="E695" s="231"/>
      <c r="F695" s="231"/>
      <c r="G695" s="231"/>
      <c r="H695" s="231"/>
      <c r="I695" s="231"/>
      <c r="J695" s="231"/>
      <c r="K695" s="231"/>
      <c r="L695" s="231"/>
      <c r="M695" s="231"/>
      <c r="N695" s="231"/>
      <c r="O695" s="231"/>
      <c r="P695" s="231"/>
      <c r="Q695" s="231"/>
      <c r="R695" s="231"/>
      <c r="S695" s="231"/>
      <c r="T695" s="231"/>
      <c r="U695" s="231"/>
      <c r="V695" s="95"/>
    </row>
    <row r="696">
      <c r="A696" s="231"/>
      <c r="B696" s="240"/>
      <c r="C696" s="231"/>
      <c r="D696" s="231"/>
      <c r="E696" s="231"/>
      <c r="F696" s="231"/>
      <c r="G696" s="231"/>
      <c r="H696" s="231"/>
      <c r="I696" s="231"/>
      <c r="J696" s="231"/>
      <c r="K696" s="231"/>
      <c r="L696" s="231"/>
      <c r="M696" s="231"/>
      <c r="N696" s="231"/>
      <c r="O696" s="231"/>
      <c r="P696" s="231"/>
      <c r="Q696" s="231"/>
      <c r="R696" s="231"/>
      <c r="S696" s="231"/>
      <c r="T696" s="231"/>
      <c r="U696" s="231"/>
      <c r="V696" s="95"/>
    </row>
    <row r="697">
      <c r="A697" s="231"/>
      <c r="B697" s="240"/>
      <c r="C697" s="231"/>
      <c r="D697" s="231"/>
      <c r="E697" s="231"/>
      <c r="F697" s="231"/>
      <c r="G697" s="231"/>
      <c r="H697" s="231"/>
      <c r="I697" s="231"/>
      <c r="J697" s="231"/>
      <c r="K697" s="231"/>
      <c r="L697" s="231"/>
      <c r="M697" s="231"/>
      <c r="N697" s="231"/>
      <c r="O697" s="231"/>
      <c r="P697" s="231"/>
      <c r="Q697" s="231"/>
      <c r="R697" s="231"/>
      <c r="S697" s="231"/>
      <c r="T697" s="231"/>
      <c r="U697" s="231"/>
      <c r="V697" s="95"/>
    </row>
    <row r="698">
      <c r="A698" s="231"/>
      <c r="B698" s="240"/>
      <c r="C698" s="231"/>
      <c r="D698" s="231"/>
      <c r="E698" s="231"/>
      <c r="F698" s="231"/>
      <c r="G698" s="231"/>
      <c r="H698" s="231"/>
      <c r="I698" s="231"/>
      <c r="J698" s="231"/>
      <c r="K698" s="231"/>
      <c r="L698" s="231"/>
      <c r="M698" s="231"/>
      <c r="N698" s="231"/>
      <c r="O698" s="231"/>
      <c r="P698" s="231"/>
      <c r="Q698" s="231"/>
      <c r="R698" s="231"/>
      <c r="S698" s="231"/>
      <c r="T698" s="231"/>
      <c r="U698" s="231"/>
      <c r="V698" s="95"/>
    </row>
    <row r="699">
      <c r="A699" s="231"/>
      <c r="B699" s="240"/>
      <c r="C699" s="231"/>
      <c r="D699" s="231"/>
      <c r="E699" s="231"/>
      <c r="F699" s="231"/>
      <c r="G699" s="231"/>
      <c r="H699" s="231"/>
      <c r="I699" s="231"/>
      <c r="J699" s="231"/>
      <c r="K699" s="231"/>
      <c r="L699" s="231"/>
      <c r="M699" s="231"/>
      <c r="N699" s="231"/>
      <c r="O699" s="231"/>
      <c r="P699" s="231"/>
      <c r="Q699" s="231"/>
      <c r="R699" s="231"/>
      <c r="S699" s="231"/>
      <c r="T699" s="231"/>
      <c r="U699" s="231"/>
      <c r="V699" s="95"/>
    </row>
    <row r="700">
      <c r="A700" s="231"/>
      <c r="B700" s="240"/>
      <c r="C700" s="231"/>
      <c r="D700" s="231"/>
      <c r="E700" s="231"/>
      <c r="F700" s="231"/>
      <c r="G700" s="231"/>
      <c r="H700" s="231"/>
      <c r="I700" s="231"/>
      <c r="J700" s="231"/>
      <c r="K700" s="231"/>
      <c r="L700" s="231"/>
      <c r="M700" s="231"/>
      <c r="N700" s="231"/>
      <c r="O700" s="231"/>
      <c r="P700" s="231"/>
      <c r="Q700" s="231"/>
      <c r="R700" s="231"/>
      <c r="S700" s="231"/>
      <c r="T700" s="231"/>
      <c r="U700" s="231"/>
      <c r="V700" s="95"/>
    </row>
    <row r="701">
      <c r="A701" s="231"/>
      <c r="B701" s="240"/>
      <c r="C701" s="231"/>
      <c r="D701" s="231"/>
      <c r="E701" s="231"/>
      <c r="F701" s="231"/>
      <c r="G701" s="231"/>
      <c r="H701" s="231"/>
      <c r="I701" s="231"/>
      <c r="J701" s="231"/>
      <c r="K701" s="231"/>
      <c r="L701" s="231"/>
      <c r="M701" s="231"/>
      <c r="N701" s="231"/>
      <c r="O701" s="231"/>
      <c r="P701" s="231"/>
      <c r="Q701" s="231"/>
      <c r="R701" s="231"/>
      <c r="S701" s="231"/>
      <c r="T701" s="231"/>
      <c r="U701" s="231"/>
      <c r="V701" s="95"/>
    </row>
    <row r="702">
      <c r="A702" s="231"/>
      <c r="B702" s="240"/>
      <c r="C702" s="231"/>
      <c r="D702" s="231"/>
      <c r="E702" s="231"/>
      <c r="F702" s="231"/>
      <c r="G702" s="231"/>
      <c r="H702" s="231"/>
      <c r="I702" s="231"/>
      <c r="J702" s="231"/>
      <c r="K702" s="231"/>
      <c r="L702" s="231"/>
      <c r="M702" s="231"/>
      <c r="N702" s="231"/>
      <c r="O702" s="231"/>
      <c r="P702" s="231"/>
      <c r="Q702" s="231"/>
      <c r="R702" s="231"/>
      <c r="S702" s="231"/>
      <c r="T702" s="231"/>
      <c r="U702" s="231"/>
      <c r="V702" s="95"/>
    </row>
    <row r="703">
      <c r="A703" s="231"/>
      <c r="B703" s="240"/>
      <c r="C703" s="231"/>
      <c r="D703" s="231"/>
      <c r="E703" s="231"/>
      <c r="F703" s="231"/>
      <c r="G703" s="231"/>
      <c r="H703" s="231"/>
      <c r="I703" s="231"/>
      <c r="J703" s="231"/>
      <c r="K703" s="231"/>
      <c r="L703" s="231"/>
      <c r="M703" s="231"/>
      <c r="N703" s="231"/>
      <c r="O703" s="231"/>
      <c r="P703" s="231"/>
      <c r="Q703" s="231"/>
      <c r="R703" s="231"/>
      <c r="S703" s="231"/>
      <c r="T703" s="231"/>
      <c r="U703" s="231"/>
      <c r="V703" s="95"/>
    </row>
    <row r="704">
      <c r="A704" s="231"/>
      <c r="B704" s="240"/>
      <c r="C704" s="231"/>
      <c r="D704" s="231"/>
      <c r="E704" s="231"/>
      <c r="F704" s="231"/>
      <c r="G704" s="231"/>
      <c r="H704" s="231"/>
      <c r="I704" s="231"/>
      <c r="J704" s="231"/>
      <c r="K704" s="231"/>
      <c r="L704" s="231"/>
      <c r="M704" s="231"/>
      <c r="N704" s="231"/>
      <c r="O704" s="231"/>
      <c r="P704" s="231"/>
      <c r="Q704" s="231"/>
      <c r="R704" s="231"/>
      <c r="S704" s="231"/>
      <c r="T704" s="231"/>
      <c r="U704" s="231"/>
      <c r="V704" s="95"/>
    </row>
    <row r="705">
      <c r="A705" s="231"/>
      <c r="B705" s="240"/>
      <c r="C705" s="231"/>
      <c r="D705" s="231"/>
      <c r="E705" s="231"/>
      <c r="F705" s="231"/>
      <c r="G705" s="231"/>
      <c r="H705" s="231"/>
      <c r="I705" s="231"/>
      <c r="J705" s="231"/>
      <c r="K705" s="231"/>
      <c r="L705" s="231"/>
      <c r="M705" s="231"/>
      <c r="N705" s="231"/>
      <c r="O705" s="231"/>
      <c r="P705" s="231"/>
      <c r="Q705" s="231"/>
      <c r="R705" s="231"/>
      <c r="S705" s="231"/>
      <c r="T705" s="231"/>
      <c r="U705" s="231"/>
      <c r="V705" s="95"/>
    </row>
    <row r="706">
      <c r="A706" s="231"/>
      <c r="B706" s="240"/>
      <c r="C706" s="231"/>
      <c r="D706" s="231"/>
      <c r="E706" s="231"/>
      <c r="F706" s="231"/>
      <c r="G706" s="231"/>
      <c r="H706" s="231"/>
      <c r="I706" s="231"/>
      <c r="J706" s="231"/>
      <c r="K706" s="231"/>
      <c r="L706" s="231"/>
      <c r="M706" s="231"/>
      <c r="N706" s="231"/>
      <c r="O706" s="231"/>
      <c r="P706" s="231"/>
      <c r="Q706" s="231"/>
      <c r="R706" s="231"/>
      <c r="S706" s="231"/>
      <c r="T706" s="231"/>
      <c r="U706" s="231"/>
      <c r="V706" s="95"/>
    </row>
    <row r="707">
      <c r="A707" s="231"/>
      <c r="B707" s="240"/>
      <c r="C707" s="231"/>
      <c r="D707" s="231"/>
      <c r="E707" s="231"/>
      <c r="F707" s="231"/>
      <c r="G707" s="231"/>
      <c r="H707" s="231"/>
      <c r="I707" s="231"/>
      <c r="J707" s="231"/>
      <c r="K707" s="231"/>
      <c r="L707" s="231"/>
      <c r="M707" s="231"/>
      <c r="N707" s="231"/>
      <c r="O707" s="231"/>
      <c r="P707" s="231"/>
      <c r="Q707" s="231"/>
      <c r="R707" s="231"/>
      <c r="S707" s="231"/>
      <c r="T707" s="231"/>
      <c r="U707" s="231"/>
      <c r="V707" s="95"/>
    </row>
    <row r="708">
      <c r="A708" s="231"/>
      <c r="B708" s="240"/>
      <c r="C708" s="231"/>
      <c r="D708" s="231"/>
      <c r="E708" s="231"/>
      <c r="F708" s="231"/>
      <c r="G708" s="231"/>
      <c r="H708" s="231"/>
      <c r="I708" s="231"/>
      <c r="J708" s="231"/>
      <c r="K708" s="231"/>
      <c r="L708" s="231"/>
      <c r="M708" s="231"/>
      <c r="N708" s="231"/>
      <c r="O708" s="231"/>
      <c r="P708" s="231"/>
      <c r="Q708" s="231"/>
      <c r="R708" s="231"/>
      <c r="S708" s="231"/>
      <c r="T708" s="231"/>
      <c r="U708" s="231"/>
      <c r="V708" s="95"/>
    </row>
    <row r="709">
      <c r="A709" s="231"/>
      <c r="B709" s="240"/>
      <c r="C709" s="231"/>
      <c r="D709" s="231"/>
      <c r="E709" s="231"/>
      <c r="F709" s="231"/>
      <c r="G709" s="231"/>
      <c r="H709" s="231"/>
      <c r="I709" s="231"/>
      <c r="J709" s="231"/>
      <c r="K709" s="231"/>
      <c r="L709" s="231"/>
      <c r="M709" s="231"/>
      <c r="N709" s="231"/>
      <c r="O709" s="231"/>
      <c r="P709" s="231"/>
      <c r="Q709" s="231"/>
      <c r="R709" s="231"/>
      <c r="S709" s="231"/>
      <c r="T709" s="231"/>
      <c r="U709" s="231"/>
      <c r="V709" s="95"/>
    </row>
    <row r="710">
      <c r="A710" s="231"/>
      <c r="B710" s="240"/>
      <c r="C710" s="231"/>
      <c r="D710" s="231"/>
      <c r="E710" s="231"/>
      <c r="F710" s="231"/>
      <c r="G710" s="231"/>
      <c r="H710" s="231"/>
      <c r="I710" s="231"/>
      <c r="J710" s="231"/>
      <c r="K710" s="231"/>
      <c r="L710" s="231"/>
      <c r="M710" s="231"/>
      <c r="N710" s="231"/>
      <c r="O710" s="231"/>
      <c r="P710" s="231"/>
      <c r="Q710" s="231"/>
      <c r="R710" s="231"/>
      <c r="S710" s="231"/>
      <c r="T710" s="231"/>
      <c r="U710" s="231"/>
      <c r="V710" s="95"/>
    </row>
    <row r="711">
      <c r="A711" s="231"/>
      <c r="B711" s="240"/>
      <c r="C711" s="231"/>
      <c r="D711" s="231"/>
      <c r="E711" s="231"/>
      <c r="F711" s="231"/>
      <c r="G711" s="231"/>
      <c r="H711" s="231"/>
      <c r="I711" s="231"/>
      <c r="J711" s="231"/>
      <c r="K711" s="231"/>
      <c r="L711" s="231"/>
      <c r="M711" s="231"/>
      <c r="N711" s="231"/>
      <c r="O711" s="231"/>
      <c r="P711" s="231"/>
      <c r="Q711" s="231"/>
      <c r="R711" s="231"/>
      <c r="S711" s="231"/>
      <c r="T711" s="231"/>
      <c r="U711" s="231"/>
      <c r="V711" s="95"/>
    </row>
    <row r="712">
      <c r="A712" s="231"/>
      <c r="B712" s="240"/>
      <c r="C712" s="231"/>
      <c r="D712" s="231"/>
      <c r="E712" s="231"/>
      <c r="F712" s="231"/>
      <c r="G712" s="231"/>
      <c r="H712" s="231"/>
      <c r="I712" s="231"/>
      <c r="J712" s="231"/>
      <c r="K712" s="231"/>
      <c r="L712" s="231"/>
      <c r="M712" s="231"/>
      <c r="N712" s="231"/>
      <c r="O712" s="231"/>
      <c r="P712" s="231"/>
      <c r="Q712" s="231"/>
      <c r="R712" s="231"/>
      <c r="S712" s="231"/>
      <c r="T712" s="231"/>
      <c r="U712" s="231"/>
      <c r="V712" s="95"/>
    </row>
    <row r="713">
      <c r="A713" s="231"/>
      <c r="B713" s="240"/>
      <c r="C713" s="231"/>
      <c r="D713" s="231"/>
      <c r="E713" s="231"/>
      <c r="F713" s="231"/>
      <c r="G713" s="231"/>
      <c r="H713" s="231"/>
      <c r="I713" s="231"/>
      <c r="J713" s="231"/>
      <c r="K713" s="231"/>
      <c r="L713" s="231"/>
      <c r="M713" s="231"/>
      <c r="N713" s="231"/>
      <c r="O713" s="231"/>
      <c r="P713" s="231"/>
      <c r="Q713" s="231"/>
      <c r="R713" s="231"/>
      <c r="S713" s="231"/>
      <c r="T713" s="231"/>
      <c r="U713" s="231"/>
      <c r="V713" s="95"/>
    </row>
    <row r="714">
      <c r="A714" s="231"/>
      <c r="B714" s="240"/>
      <c r="C714" s="231"/>
      <c r="D714" s="231"/>
      <c r="E714" s="231"/>
      <c r="F714" s="231"/>
      <c r="G714" s="231"/>
      <c r="H714" s="231"/>
      <c r="I714" s="231"/>
      <c r="J714" s="231"/>
      <c r="K714" s="231"/>
      <c r="L714" s="231"/>
      <c r="M714" s="231"/>
      <c r="N714" s="231"/>
      <c r="O714" s="231"/>
      <c r="P714" s="231"/>
      <c r="Q714" s="231"/>
      <c r="R714" s="231"/>
      <c r="S714" s="231"/>
      <c r="T714" s="231"/>
      <c r="U714" s="231"/>
      <c r="V714" s="95"/>
    </row>
    <row r="715">
      <c r="A715" s="231"/>
      <c r="B715" s="240"/>
      <c r="C715" s="231"/>
      <c r="D715" s="231"/>
      <c r="E715" s="231"/>
      <c r="F715" s="231"/>
      <c r="G715" s="231"/>
      <c r="H715" s="231"/>
      <c r="I715" s="231"/>
      <c r="J715" s="231"/>
      <c r="K715" s="231"/>
      <c r="L715" s="231"/>
      <c r="M715" s="231"/>
      <c r="N715" s="231"/>
      <c r="O715" s="231"/>
      <c r="P715" s="231"/>
      <c r="Q715" s="231"/>
      <c r="R715" s="231"/>
      <c r="S715" s="231"/>
      <c r="T715" s="231"/>
      <c r="U715" s="231"/>
      <c r="V715" s="95"/>
    </row>
    <row r="716">
      <c r="A716" s="231"/>
      <c r="B716" s="240"/>
      <c r="C716" s="231"/>
      <c r="D716" s="231"/>
      <c r="E716" s="231"/>
      <c r="F716" s="231"/>
      <c r="G716" s="231"/>
      <c r="H716" s="231"/>
      <c r="I716" s="231"/>
      <c r="J716" s="231"/>
      <c r="K716" s="231"/>
      <c r="L716" s="231"/>
      <c r="M716" s="231"/>
      <c r="N716" s="231"/>
      <c r="O716" s="231"/>
      <c r="P716" s="231"/>
      <c r="Q716" s="231"/>
      <c r="R716" s="231"/>
      <c r="S716" s="231"/>
      <c r="T716" s="231"/>
      <c r="U716" s="231"/>
      <c r="V716" s="95"/>
    </row>
    <row r="717">
      <c r="A717" s="231"/>
      <c r="B717" s="240"/>
      <c r="C717" s="231"/>
      <c r="D717" s="231"/>
      <c r="E717" s="231"/>
      <c r="F717" s="231"/>
      <c r="G717" s="231"/>
      <c r="H717" s="231"/>
      <c r="I717" s="231"/>
      <c r="J717" s="231"/>
      <c r="K717" s="231"/>
      <c r="L717" s="231"/>
      <c r="M717" s="231"/>
      <c r="N717" s="231"/>
      <c r="O717" s="231"/>
      <c r="P717" s="231"/>
      <c r="Q717" s="231"/>
      <c r="R717" s="231"/>
      <c r="S717" s="231"/>
      <c r="T717" s="231"/>
      <c r="U717" s="231"/>
      <c r="V717" s="95"/>
    </row>
    <row r="718">
      <c r="A718" s="231"/>
      <c r="B718" s="240"/>
      <c r="C718" s="231"/>
      <c r="D718" s="231"/>
      <c r="E718" s="231"/>
      <c r="F718" s="231"/>
      <c r="G718" s="231"/>
      <c r="H718" s="231"/>
      <c r="I718" s="231"/>
      <c r="J718" s="231"/>
      <c r="K718" s="231"/>
      <c r="L718" s="231"/>
      <c r="M718" s="231"/>
      <c r="N718" s="231"/>
      <c r="O718" s="231"/>
      <c r="P718" s="231"/>
      <c r="Q718" s="231"/>
      <c r="R718" s="231"/>
      <c r="S718" s="231"/>
      <c r="T718" s="231"/>
      <c r="U718" s="231"/>
      <c r="V718" s="95"/>
    </row>
    <row r="719">
      <c r="A719" s="231"/>
      <c r="B719" s="240"/>
      <c r="C719" s="231"/>
      <c r="D719" s="231"/>
      <c r="E719" s="231"/>
      <c r="F719" s="231"/>
      <c r="G719" s="231"/>
      <c r="H719" s="231"/>
      <c r="I719" s="231"/>
      <c r="J719" s="231"/>
      <c r="K719" s="231"/>
      <c r="L719" s="231"/>
      <c r="M719" s="231"/>
      <c r="N719" s="231"/>
      <c r="O719" s="231"/>
      <c r="P719" s="231"/>
      <c r="Q719" s="231"/>
      <c r="R719" s="231"/>
      <c r="S719" s="231"/>
      <c r="T719" s="231"/>
      <c r="U719" s="231"/>
      <c r="V719" s="95"/>
    </row>
    <row r="720">
      <c r="A720" s="231"/>
      <c r="B720" s="240"/>
      <c r="C720" s="231"/>
      <c r="D720" s="231"/>
      <c r="E720" s="231"/>
      <c r="F720" s="231"/>
      <c r="G720" s="231"/>
      <c r="H720" s="231"/>
      <c r="I720" s="231"/>
      <c r="J720" s="231"/>
      <c r="K720" s="231"/>
      <c r="L720" s="231"/>
      <c r="M720" s="231"/>
      <c r="N720" s="231"/>
      <c r="O720" s="231"/>
      <c r="P720" s="231"/>
      <c r="Q720" s="231"/>
      <c r="R720" s="231"/>
      <c r="S720" s="231"/>
      <c r="T720" s="231"/>
      <c r="U720" s="231"/>
      <c r="V720" s="95"/>
    </row>
    <row r="721">
      <c r="A721" s="231"/>
      <c r="B721" s="240"/>
      <c r="C721" s="231"/>
      <c r="D721" s="231"/>
      <c r="E721" s="231"/>
      <c r="F721" s="231"/>
      <c r="G721" s="231"/>
      <c r="H721" s="231"/>
      <c r="I721" s="231"/>
      <c r="J721" s="231"/>
      <c r="K721" s="231"/>
      <c r="L721" s="231"/>
      <c r="M721" s="231"/>
      <c r="N721" s="231"/>
      <c r="O721" s="231"/>
      <c r="P721" s="231"/>
      <c r="Q721" s="231"/>
      <c r="R721" s="231"/>
      <c r="S721" s="231"/>
      <c r="T721" s="231"/>
      <c r="U721" s="231"/>
      <c r="V721" s="95"/>
    </row>
    <row r="722">
      <c r="A722" s="231"/>
      <c r="B722" s="240"/>
      <c r="C722" s="231"/>
      <c r="D722" s="231"/>
      <c r="E722" s="231"/>
      <c r="F722" s="231"/>
      <c r="G722" s="231"/>
      <c r="H722" s="231"/>
      <c r="I722" s="231"/>
      <c r="J722" s="231"/>
      <c r="K722" s="231"/>
      <c r="L722" s="231"/>
      <c r="M722" s="231"/>
      <c r="N722" s="231"/>
      <c r="O722" s="231"/>
      <c r="P722" s="231"/>
      <c r="Q722" s="231"/>
      <c r="R722" s="231"/>
      <c r="S722" s="231"/>
      <c r="T722" s="231"/>
      <c r="U722" s="231"/>
      <c r="V722" s="95"/>
    </row>
    <row r="723">
      <c r="A723" s="231"/>
      <c r="B723" s="240"/>
      <c r="C723" s="231"/>
      <c r="D723" s="231"/>
      <c r="E723" s="231"/>
      <c r="F723" s="231"/>
      <c r="G723" s="231"/>
      <c r="H723" s="231"/>
      <c r="I723" s="231"/>
      <c r="J723" s="231"/>
      <c r="K723" s="231"/>
      <c r="L723" s="231"/>
      <c r="M723" s="231"/>
      <c r="N723" s="231"/>
      <c r="O723" s="231"/>
      <c r="P723" s="231"/>
      <c r="Q723" s="231"/>
      <c r="R723" s="231"/>
      <c r="S723" s="231"/>
      <c r="T723" s="231"/>
      <c r="U723" s="231"/>
      <c r="V723" s="95"/>
    </row>
    <row r="724">
      <c r="A724" s="231"/>
      <c r="B724" s="240"/>
      <c r="C724" s="231"/>
      <c r="D724" s="231"/>
      <c r="E724" s="231"/>
      <c r="F724" s="231"/>
      <c r="G724" s="231"/>
      <c r="H724" s="231"/>
      <c r="I724" s="231"/>
      <c r="J724" s="231"/>
      <c r="K724" s="231"/>
      <c r="L724" s="231"/>
      <c r="M724" s="231"/>
      <c r="N724" s="231"/>
      <c r="O724" s="231"/>
      <c r="P724" s="231"/>
      <c r="Q724" s="231"/>
      <c r="R724" s="231"/>
      <c r="S724" s="231"/>
      <c r="T724" s="231"/>
      <c r="U724" s="231"/>
      <c r="V724" s="95"/>
    </row>
    <row r="725">
      <c r="A725" s="231"/>
      <c r="B725" s="240"/>
      <c r="C725" s="231"/>
      <c r="D725" s="231"/>
      <c r="E725" s="231"/>
      <c r="F725" s="231"/>
      <c r="G725" s="231"/>
      <c r="H725" s="231"/>
      <c r="I725" s="231"/>
      <c r="J725" s="231"/>
      <c r="K725" s="231"/>
      <c r="L725" s="231"/>
      <c r="M725" s="231"/>
      <c r="N725" s="231"/>
      <c r="O725" s="231"/>
      <c r="P725" s="231"/>
      <c r="Q725" s="231"/>
      <c r="R725" s="231"/>
      <c r="S725" s="231"/>
      <c r="T725" s="231"/>
      <c r="U725" s="231"/>
      <c r="V725" s="95"/>
    </row>
    <row r="726">
      <c r="A726" s="231"/>
      <c r="B726" s="240"/>
      <c r="C726" s="231"/>
      <c r="D726" s="231"/>
      <c r="E726" s="231"/>
      <c r="F726" s="231"/>
      <c r="G726" s="231"/>
      <c r="H726" s="231"/>
      <c r="I726" s="231"/>
      <c r="J726" s="231"/>
      <c r="K726" s="231"/>
      <c r="L726" s="231"/>
      <c r="M726" s="231"/>
      <c r="N726" s="231"/>
      <c r="O726" s="231"/>
      <c r="P726" s="231"/>
      <c r="Q726" s="231"/>
      <c r="R726" s="231"/>
      <c r="S726" s="231"/>
      <c r="T726" s="231"/>
      <c r="U726" s="231"/>
      <c r="V726" s="95"/>
    </row>
    <row r="727">
      <c r="A727" s="231"/>
      <c r="B727" s="240"/>
      <c r="C727" s="231"/>
      <c r="D727" s="231"/>
      <c r="E727" s="231"/>
      <c r="F727" s="231"/>
      <c r="G727" s="231"/>
      <c r="H727" s="231"/>
      <c r="I727" s="231"/>
      <c r="J727" s="231"/>
      <c r="K727" s="231"/>
      <c r="L727" s="231"/>
      <c r="M727" s="231"/>
      <c r="N727" s="231"/>
      <c r="O727" s="231"/>
      <c r="P727" s="231"/>
      <c r="Q727" s="231"/>
      <c r="R727" s="231"/>
      <c r="S727" s="231"/>
      <c r="T727" s="231"/>
      <c r="U727" s="231"/>
      <c r="V727" s="95"/>
    </row>
    <row r="728">
      <c r="A728" s="231"/>
      <c r="B728" s="240"/>
      <c r="C728" s="231"/>
      <c r="D728" s="231"/>
      <c r="E728" s="231"/>
      <c r="F728" s="231"/>
      <c r="G728" s="231"/>
      <c r="H728" s="231"/>
      <c r="I728" s="231"/>
      <c r="J728" s="231"/>
      <c r="K728" s="231"/>
      <c r="L728" s="231"/>
      <c r="M728" s="231"/>
      <c r="N728" s="231"/>
      <c r="O728" s="231"/>
      <c r="P728" s="231"/>
      <c r="Q728" s="231"/>
      <c r="R728" s="231"/>
      <c r="S728" s="231"/>
      <c r="T728" s="231"/>
      <c r="U728" s="231"/>
      <c r="V728" s="95"/>
    </row>
    <row r="729">
      <c r="A729" s="231"/>
      <c r="B729" s="240"/>
      <c r="C729" s="231"/>
      <c r="D729" s="231"/>
      <c r="E729" s="231"/>
      <c r="F729" s="231"/>
      <c r="G729" s="231"/>
      <c r="H729" s="231"/>
      <c r="I729" s="231"/>
      <c r="J729" s="231"/>
      <c r="K729" s="231"/>
      <c r="L729" s="231"/>
      <c r="M729" s="231"/>
      <c r="N729" s="231"/>
      <c r="O729" s="231"/>
      <c r="P729" s="231"/>
      <c r="Q729" s="231"/>
      <c r="R729" s="231"/>
      <c r="S729" s="231"/>
      <c r="T729" s="231"/>
      <c r="U729" s="231"/>
      <c r="V729" s="95"/>
    </row>
    <row r="730">
      <c r="A730" s="231"/>
      <c r="B730" s="240"/>
      <c r="C730" s="231"/>
      <c r="D730" s="231"/>
      <c r="E730" s="231"/>
      <c r="F730" s="231"/>
      <c r="G730" s="231"/>
      <c r="H730" s="231"/>
      <c r="I730" s="231"/>
      <c r="J730" s="231"/>
      <c r="K730" s="231"/>
      <c r="L730" s="231"/>
      <c r="M730" s="231"/>
      <c r="N730" s="231"/>
      <c r="O730" s="231"/>
      <c r="P730" s="231"/>
      <c r="Q730" s="231"/>
      <c r="R730" s="231"/>
      <c r="S730" s="231"/>
      <c r="T730" s="231"/>
      <c r="U730" s="231"/>
      <c r="V730" s="95"/>
    </row>
    <row r="731">
      <c r="A731" s="231"/>
      <c r="B731" s="240"/>
      <c r="C731" s="231"/>
      <c r="D731" s="231"/>
      <c r="E731" s="231"/>
      <c r="F731" s="231"/>
      <c r="G731" s="231"/>
      <c r="H731" s="231"/>
      <c r="I731" s="231"/>
      <c r="J731" s="231"/>
      <c r="K731" s="231"/>
      <c r="L731" s="231"/>
      <c r="M731" s="231"/>
      <c r="N731" s="231"/>
      <c r="O731" s="231"/>
      <c r="P731" s="231"/>
      <c r="Q731" s="231"/>
      <c r="R731" s="231"/>
      <c r="S731" s="231"/>
      <c r="T731" s="231"/>
      <c r="U731" s="231"/>
      <c r="V731" s="95"/>
    </row>
    <row r="732">
      <c r="A732" s="231"/>
      <c r="B732" s="240"/>
      <c r="C732" s="231"/>
      <c r="D732" s="231"/>
      <c r="E732" s="231"/>
      <c r="F732" s="231"/>
      <c r="G732" s="231"/>
      <c r="H732" s="231"/>
      <c r="I732" s="231"/>
      <c r="J732" s="231"/>
      <c r="K732" s="231"/>
      <c r="L732" s="231"/>
      <c r="M732" s="231"/>
      <c r="N732" s="231"/>
      <c r="O732" s="231"/>
      <c r="P732" s="231"/>
      <c r="Q732" s="231"/>
      <c r="R732" s="231"/>
      <c r="S732" s="231"/>
      <c r="T732" s="231"/>
      <c r="U732" s="231"/>
      <c r="V732" s="95"/>
    </row>
    <row r="733">
      <c r="A733" s="231"/>
      <c r="B733" s="240"/>
      <c r="C733" s="231"/>
      <c r="D733" s="231"/>
      <c r="E733" s="231"/>
      <c r="F733" s="231"/>
      <c r="G733" s="231"/>
      <c r="H733" s="231"/>
      <c r="I733" s="231"/>
      <c r="J733" s="231"/>
      <c r="K733" s="231"/>
      <c r="L733" s="231"/>
      <c r="M733" s="231"/>
      <c r="N733" s="231"/>
      <c r="O733" s="231"/>
      <c r="P733" s="231"/>
      <c r="Q733" s="231"/>
      <c r="R733" s="231"/>
      <c r="S733" s="231"/>
      <c r="T733" s="231"/>
      <c r="U733" s="231"/>
      <c r="V733" s="95"/>
    </row>
    <row r="734">
      <c r="A734" s="231"/>
      <c r="B734" s="240"/>
      <c r="C734" s="231"/>
      <c r="D734" s="231"/>
      <c r="E734" s="231"/>
      <c r="F734" s="231"/>
      <c r="G734" s="231"/>
      <c r="H734" s="231"/>
      <c r="I734" s="231"/>
      <c r="J734" s="231"/>
      <c r="K734" s="231"/>
      <c r="L734" s="231"/>
      <c r="M734" s="231"/>
      <c r="N734" s="231"/>
      <c r="O734" s="231"/>
      <c r="P734" s="231"/>
      <c r="Q734" s="231"/>
      <c r="R734" s="231"/>
      <c r="S734" s="231"/>
      <c r="T734" s="231"/>
      <c r="U734" s="231"/>
      <c r="V734" s="95"/>
    </row>
    <row r="735">
      <c r="A735" s="231"/>
      <c r="B735" s="240"/>
      <c r="C735" s="231"/>
      <c r="D735" s="231"/>
      <c r="E735" s="231"/>
      <c r="F735" s="231"/>
      <c r="G735" s="231"/>
      <c r="H735" s="231"/>
      <c r="I735" s="231"/>
      <c r="J735" s="231"/>
      <c r="K735" s="231"/>
      <c r="L735" s="231"/>
      <c r="M735" s="231"/>
      <c r="N735" s="231"/>
      <c r="O735" s="231"/>
      <c r="P735" s="231"/>
      <c r="Q735" s="231"/>
      <c r="R735" s="231"/>
      <c r="S735" s="231"/>
      <c r="T735" s="231"/>
      <c r="U735" s="231"/>
      <c r="V735" s="95"/>
    </row>
    <row r="736">
      <c r="A736" s="231"/>
      <c r="B736" s="240"/>
      <c r="C736" s="231"/>
      <c r="D736" s="231"/>
      <c r="E736" s="231"/>
      <c r="F736" s="231"/>
      <c r="G736" s="231"/>
      <c r="H736" s="231"/>
      <c r="I736" s="231"/>
      <c r="J736" s="231"/>
      <c r="K736" s="231"/>
      <c r="L736" s="231"/>
      <c r="M736" s="231"/>
      <c r="N736" s="231"/>
      <c r="O736" s="231"/>
      <c r="P736" s="231"/>
      <c r="Q736" s="231"/>
      <c r="R736" s="231"/>
      <c r="S736" s="231"/>
      <c r="T736" s="231"/>
      <c r="U736" s="231"/>
      <c r="V736" s="95"/>
    </row>
    <row r="737">
      <c r="A737" s="231"/>
      <c r="B737" s="240"/>
      <c r="C737" s="231"/>
      <c r="D737" s="231"/>
      <c r="E737" s="231"/>
      <c r="F737" s="231"/>
      <c r="G737" s="231"/>
      <c r="H737" s="231"/>
      <c r="I737" s="231"/>
      <c r="J737" s="231"/>
      <c r="K737" s="231"/>
      <c r="L737" s="231"/>
      <c r="M737" s="231"/>
      <c r="N737" s="231"/>
      <c r="O737" s="231"/>
      <c r="P737" s="231"/>
      <c r="Q737" s="231"/>
      <c r="R737" s="231"/>
      <c r="S737" s="231"/>
      <c r="T737" s="231"/>
      <c r="U737" s="231"/>
      <c r="V737" s="95"/>
    </row>
    <row r="738">
      <c r="A738" s="231"/>
      <c r="B738" s="240"/>
      <c r="C738" s="231"/>
      <c r="D738" s="231"/>
      <c r="E738" s="231"/>
      <c r="F738" s="231"/>
      <c r="G738" s="231"/>
      <c r="H738" s="231"/>
      <c r="I738" s="231"/>
      <c r="J738" s="231"/>
      <c r="K738" s="231"/>
      <c r="L738" s="231"/>
      <c r="M738" s="231"/>
      <c r="N738" s="231"/>
      <c r="O738" s="231"/>
      <c r="P738" s="231"/>
      <c r="Q738" s="231"/>
      <c r="R738" s="231"/>
      <c r="S738" s="231"/>
      <c r="T738" s="231"/>
      <c r="U738" s="231"/>
      <c r="V738" s="95"/>
    </row>
    <row r="739">
      <c r="A739" s="231"/>
      <c r="B739" s="240"/>
      <c r="C739" s="231"/>
      <c r="D739" s="231"/>
      <c r="E739" s="231"/>
      <c r="F739" s="231"/>
      <c r="G739" s="231"/>
      <c r="H739" s="231"/>
      <c r="I739" s="231"/>
      <c r="J739" s="231"/>
      <c r="K739" s="231"/>
      <c r="L739" s="231"/>
      <c r="M739" s="231"/>
      <c r="N739" s="231"/>
      <c r="O739" s="231"/>
      <c r="P739" s="231"/>
      <c r="Q739" s="231"/>
      <c r="R739" s="231"/>
      <c r="S739" s="231"/>
      <c r="T739" s="231"/>
      <c r="U739" s="231"/>
      <c r="V739" s="95"/>
    </row>
    <row r="740">
      <c r="A740" s="231"/>
      <c r="B740" s="240"/>
      <c r="C740" s="231"/>
      <c r="D740" s="231"/>
      <c r="E740" s="231"/>
      <c r="F740" s="231"/>
      <c r="G740" s="231"/>
      <c r="H740" s="231"/>
      <c r="I740" s="231"/>
      <c r="J740" s="231"/>
      <c r="K740" s="231"/>
      <c r="L740" s="231"/>
      <c r="M740" s="231"/>
      <c r="N740" s="231"/>
      <c r="O740" s="231"/>
      <c r="P740" s="231"/>
      <c r="Q740" s="231"/>
      <c r="R740" s="231"/>
      <c r="S740" s="231"/>
      <c r="T740" s="231"/>
      <c r="U740" s="231"/>
      <c r="V740" s="95"/>
    </row>
    <row r="741">
      <c r="A741" s="231"/>
      <c r="B741" s="240"/>
      <c r="C741" s="231"/>
      <c r="D741" s="231"/>
      <c r="E741" s="231"/>
      <c r="F741" s="231"/>
      <c r="G741" s="231"/>
      <c r="H741" s="231"/>
      <c r="I741" s="231"/>
      <c r="J741" s="231"/>
      <c r="K741" s="231"/>
      <c r="L741" s="231"/>
      <c r="M741" s="231"/>
      <c r="N741" s="231"/>
      <c r="O741" s="231"/>
      <c r="P741" s="231"/>
      <c r="Q741" s="231"/>
      <c r="R741" s="231"/>
      <c r="S741" s="231"/>
      <c r="T741" s="231"/>
      <c r="U741" s="231"/>
      <c r="V741" s="95"/>
    </row>
    <row r="742">
      <c r="A742" s="231"/>
      <c r="B742" s="240"/>
      <c r="C742" s="231"/>
      <c r="D742" s="231"/>
      <c r="E742" s="231"/>
      <c r="F742" s="231"/>
      <c r="G742" s="231"/>
      <c r="H742" s="231"/>
      <c r="I742" s="231"/>
      <c r="J742" s="231"/>
      <c r="K742" s="231"/>
      <c r="L742" s="231"/>
      <c r="M742" s="231"/>
      <c r="N742" s="231"/>
      <c r="O742" s="231"/>
      <c r="P742" s="231"/>
      <c r="Q742" s="231"/>
      <c r="R742" s="231"/>
      <c r="S742" s="231"/>
      <c r="T742" s="231"/>
      <c r="U742" s="231"/>
      <c r="V742" s="95"/>
    </row>
    <row r="743">
      <c r="A743" s="231"/>
      <c r="B743" s="240"/>
      <c r="C743" s="231"/>
      <c r="D743" s="231"/>
      <c r="E743" s="231"/>
      <c r="F743" s="231"/>
      <c r="G743" s="231"/>
      <c r="H743" s="231"/>
      <c r="I743" s="231"/>
      <c r="J743" s="231"/>
      <c r="K743" s="231"/>
      <c r="L743" s="231"/>
      <c r="M743" s="231"/>
      <c r="N743" s="231"/>
      <c r="O743" s="231"/>
      <c r="P743" s="231"/>
      <c r="Q743" s="231"/>
      <c r="R743" s="231"/>
      <c r="S743" s="231"/>
      <c r="T743" s="231"/>
      <c r="U743" s="231"/>
      <c r="V743" s="95"/>
    </row>
    <row r="744">
      <c r="A744" s="231"/>
      <c r="B744" s="240"/>
      <c r="C744" s="231"/>
      <c r="D744" s="231"/>
      <c r="E744" s="231"/>
      <c r="F744" s="231"/>
      <c r="G744" s="231"/>
      <c r="H744" s="231"/>
      <c r="I744" s="231"/>
      <c r="J744" s="231"/>
      <c r="K744" s="231"/>
      <c r="L744" s="231"/>
      <c r="M744" s="231"/>
      <c r="N744" s="231"/>
      <c r="O744" s="231"/>
      <c r="P744" s="231"/>
      <c r="Q744" s="231"/>
      <c r="R744" s="231"/>
      <c r="S744" s="231"/>
      <c r="T744" s="231"/>
      <c r="U744" s="231"/>
      <c r="V744" s="95"/>
    </row>
    <row r="745">
      <c r="A745" s="231"/>
      <c r="B745" s="240"/>
      <c r="C745" s="231"/>
      <c r="D745" s="231"/>
      <c r="E745" s="231"/>
      <c r="F745" s="231"/>
      <c r="G745" s="231"/>
      <c r="H745" s="231"/>
      <c r="I745" s="231"/>
      <c r="J745" s="231"/>
      <c r="K745" s="231"/>
      <c r="L745" s="231"/>
      <c r="M745" s="231"/>
      <c r="N745" s="231"/>
      <c r="O745" s="231"/>
      <c r="P745" s="231"/>
      <c r="Q745" s="231"/>
      <c r="R745" s="231"/>
      <c r="S745" s="231"/>
      <c r="T745" s="231"/>
      <c r="U745" s="231"/>
      <c r="V745" s="95"/>
    </row>
    <row r="746">
      <c r="A746" s="231"/>
      <c r="B746" s="240"/>
      <c r="C746" s="231"/>
      <c r="D746" s="231"/>
      <c r="E746" s="231"/>
      <c r="F746" s="231"/>
      <c r="G746" s="231"/>
      <c r="H746" s="231"/>
      <c r="I746" s="231"/>
      <c r="J746" s="231"/>
      <c r="K746" s="231"/>
      <c r="L746" s="231"/>
      <c r="M746" s="231"/>
      <c r="N746" s="231"/>
      <c r="O746" s="231"/>
      <c r="P746" s="231"/>
      <c r="Q746" s="231"/>
      <c r="R746" s="231"/>
      <c r="S746" s="231"/>
      <c r="T746" s="231"/>
      <c r="U746" s="231"/>
      <c r="V746" s="95"/>
    </row>
    <row r="747">
      <c r="A747" s="231"/>
      <c r="B747" s="240"/>
      <c r="C747" s="231"/>
      <c r="D747" s="231"/>
      <c r="E747" s="231"/>
      <c r="F747" s="231"/>
      <c r="G747" s="231"/>
      <c r="H747" s="231"/>
      <c r="I747" s="231"/>
      <c r="J747" s="231"/>
      <c r="K747" s="231"/>
      <c r="L747" s="231"/>
      <c r="M747" s="231"/>
      <c r="N747" s="231"/>
      <c r="O747" s="231"/>
      <c r="P747" s="231"/>
      <c r="Q747" s="231"/>
      <c r="R747" s="231"/>
      <c r="S747" s="231"/>
      <c r="T747" s="231"/>
      <c r="U747" s="231"/>
      <c r="V747" s="95"/>
    </row>
    <row r="748">
      <c r="A748" s="231"/>
      <c r="B748" s="240"/>
      <c r="C748" s="231"/>
      <c r="D748" s="231"/>
      <c r="E748" s="231"/>
      <c r="F748" s="231"/>
      <c r="G748" s="231"/>
      <c r="H748" s="231"/>
      <c r="I748" s="231"/>
      <c r="J748" s="231"/>
      <c r="K748" s="231"/>
      <c r="L748" s="231"/>
      <c r="M748" s="231"/>
      <c r="N748" s="231"/>
      <c r="O748" s="231"/>
      <c r="P748" s="231"/>
      <c r="Q748" s="231"/>
      <c r="R748" s="231"/>
      <c r="S748" s="231"/>
      <c r="T748" s="231"/>
      <c r="U748" s="231"/>
      <c r="V748" s="95"/>
    </row>
    <row r="749">
      <c r="A749" s="231"/>
      <c r="B749" s="240"/>
      <c r="C749" s="231"/>
      <c r="D749" s="231"/>
      <c r="E749" s="231"/>
      <c r="F749" s="231"/>
      <c r="G749" s="231"/>
      <c r="H749" s="231"/>
      <c r="I749" s="231"/>
      <c r="J749" s="231"/>
      <c r="K749" s="231"/>
      <c r="L749" s="231"/>
      <c r="M749" s="231"/>
      <c r="N749" s="231"/>
      <c r="O749" s="231"/>
      <c r="P749" s="231"/>
      <c r="Q749" s="231"/>
      <c r="R749" s="231"/>
      <c r="S749" s="231"/>
      <c r="T749" s="231"/>
      <c r="U749" s="231"/>
      <c r="V749" s="95"/>
    </row>
    <row r="750">
      <c r="A750" s="231"/>
      <c r="B750" s="240"/>
      <c r="C750" s="231"/>
      <c r="D750" s="231"/>
      <c r="E750" s="231"/>
      <c r="F750" s="231"/>
      <c r="G750" s="231"/>
      <c r="H750" s="231"/>
      <c r="I750" s="231"/>
      <c r="J750" s="231"/>
      <c r="K750" s="231"/>
      <c r="L750" s="231"/>
      <c r="M750" s="231"/>
      <c r="N750" s="231"/>
      <c r="O750" s="231"/>
      <c r="P750" s="231"/>
      <c r="Q750" s="231"/>
      <c r="R750" s="231"/>
      <c r="S750" s="231"/>
      <c r="T750" s="231"/>
      <c r="U750" s="231"/>
      <c r="V750" s="95"/>
    </row>
    <row r="751">
      <c r="A751" s="231"/>
      <c r="B751" s="240"/>
      <c r="C751" s="231"/>
      <c r="D751" s="231"/>
      <c r="E751" s="231"/>
      <c r="F751" s="231"/>
      <c r="G751" s="231"/>
      <c r="H751" s="231"/>
      <c r="I751" s="231"/>
      <c r="J751" s="231"/>
      <c r="K751" s="231"/>
      <c r="L751" s="231"/>
      <c r="M751" s="231"/>
      <c r="N751" s="231"/>
      <c r="O751" s="231"/>
      <c r="P751" s="231"/>
      <c r="Q751" s="231"/>
      <c r="R751" s="231"/>
      <c r="S751" s="231"/>
      <c r="T751" s="231"/>
      <c r="U751" s="231"/>
      <c r="V751" s="95"/>
    </row>
    <row r="752">
      <c r="A752" s="231"/>
      <c r="B752" s="240"/>
      <c r="C752" s="231"/>
      <c r="D752" s="231"/>
      <c r="E752" s="231"/>
      <c r="F752" s="231"/>
      <c r="G752" s="231"/>
      <c r="H752" s="231"/>
      <c r="I752" s="231"/>
      <c r="J752" s="231"/>
      <c r="K752" s="231"/>
      <c r="L752" s="231"/>
      <c r="M752" s="231"/>
      <c r="N752" s="231"/>
      <c r="O752" s="231"/>
      <c r="P752" s="231"/>
      <c r="Q752" s="231"/>
      <c r="R752" s="231"/>
      <c r="S752" s="231"/>
      <c r="T752" s="231"/>
      <c r="U752" s="231"/>
      <c r="V752" s="95"/>
    </row>
    <row r="753">
      <c r="A753" s="231"/>
      <c r="B753" s="240"/>
      <c r="C753" s="231"/>
      <c r="D753" s="231"/>
      <c r="E753" s="231"/>
      <c r="F753" s="231"/>
      <c r="G753" s="231"/>
      <c r="H753" s="231"/>
      <c r="I753" s="231"/>
      <c r="J753" s="231"/>
      <c r="K753" s="231"/>
      <c r="L753" s="231"/>
      <c r="M753" s="231"/>
      <c r="N753" s="231"/>
      <c r="O753" s="231"/>
      <c r="P753" s="231"/>
      <c r="Q753" s="231"/>
      <c r="R753" s="231"/>
      <c r="S753" s="231"/>
      <c r="T753" s="231"/>
      <c r="U753" s="231"/>
      <c r="V753" s="95"/>
    </row>
    <row r="754">
      <c r="A754" s="231"/>
      <c r="B754" s="240"/>
      <c r="C754" s="231"/>
      <c r="D754" s="231"/>
      <c r="E754" s="231"/>
      <c r="F754" s="231"/>
      <c r="G754" s="231"/>
      <c r="H754" s="231"/>
      <c r="I754" s="231"/>
      <c r="J754" s="231"/>
      <c r="K754" s="231"/>
      <c r="L754" s="231"/>
      <c r="M754" s="231"/>
      <c r="N754" s="231"/>
      <c r="O754" s="231"/>
      <c r="P754" s="231"/>
      <c r="Q754" s="231"/>
      <c r="R754" s="231"/>
      <c r="S754" s="231"/>
      <c r="T754" s="231"/>
      <c r="U754" s="231"/>
      <c r="V754" s="95"/>
    </row>
    <row r="755">
      <c r="A755" s="231"/>
      <c r="B755" s="240"/>
      <c r="C755" s="231"/>
      <c r="D755" s="231"/>
      <c r="E755" s="231"/>
      <c r="F755" s="231"/>
      <c r="G755" s="231"/>
      <c r="H755" s="231"/>
      <c r="I755" s="231"/>
      <c r="J755" s="231"/>
      <c r="K755" s="231"/>
      <c r="L755" s="231"/>
      <c r="M755" s="231"/>
      <c r="N755" s="231"/>
      <c r="O755" s="231"/>
      <c r="P755" s="231"/>
      <c r="Q755" s="231"/>
      <c r="R755" s="231"/>
      <c r="S755" s="231"/>
      <c r="T755" s="231"/>
      <c r="U755" s="231"/>
      <c r="V755" s="95"/>
    </row>
    <row r="756">
      <c r="A756" s="231"/>
      <c r="B756" s="240"/>
      <c r="C756" s="231"/>
      <c r="D756" s="231"/>
      <c r="E756" s="231"/>
      <c r="F756" s="231"/>
      <c r="G756" s="231"/>
      <c r="H756" s="231"/>
      <c r="I756" s="231"/>
      <c r="J756" s="231"/>
      <c r="K756" s="231"/>
      <c r="L756" s="231"/>
      <c r="M756" s="231"/>
      <c r="N756" s="231"/>
      <c r="O756" s="231"/>
      <c r="P756" s="231"/>
      <c r="Q756" s="231"/>
      <c r="R756" s="231"/>
      <c r="S756" s="231"/>
      <c r="T756" s="231"/>
      <c r="U756" s="231"/>
      <c r="V756" s="95"/>
    </row>
    <row r="757">
      <c r="A757" s="231"/>
      <c r="B757" s="240"/>
      <c r="C757" s="231"/>
      <c r="D757" s="231"/>
      <c r="E757" s="231"/>
      <c r="F757" s="231"/>
      <c r="G757" s="231"/>
      <c r="H757" s="231"/>
      <c r="I757" s="231"/>
      <c r="J757" s="231"/>
      <c r="K757" s="231"/>
      <c r="L757" s="231"/>
      <c r="M757" s="231"/>
      <c r="N757" s="231"/>
      <c r="O757" s="231"/>
      <c r="P757" s="231"/>
      <c r="Q757" s="231"/>
      <c r="R757" s="231"/>
      <c r="S757" s="231"/>
      <c r="T757" s="231"/>
      <c r="U757" s="231"/>
      <c r="V757" s="95"/>
    </row>
    <row r="758">
      <c r="A758" s="231"/>
      <c r="B758" s="240"/>
      <c r="C758" s="231"/>
      <c r="D758" s="231"/>
      <c r="E758" s="231"/>
      <c r="F758" s="231"/>
      <c r="G758" s="231"/>
      <c r="H758" s="231"/>
      <c r="I758" s="231"/>
      <c r="J758" s="231"/>
      <c r="K758" s="231"/>
      <c r="L758" s="231"/>
      <c r="M758" s="231"/>
      <c r="N758" s="231"/>
      <c r="O758" s="231"/>
      <c r="P758" s="231"/>
      <c r="Q758" s="231"/>
      <c r="R758" s="231"/>
      <c r="S758" s="231"/>
      <c r="T758" s="231"/>
      <c r="U758" s="231"/>
      <c r="V758" s="95"/>
    </row>
    <row r="759">
      <c r="A759" s="231"/>
      <c r="B759" s="240"/>
      <c r="C759" s="231"/>
      <c r="D759" s="231"/>
      <c r="E759" s="231"/>
      <c r="F759" s="231"/>
      <c r="G759" s="231"/>
      <c r="H759" s="231"/>
      <c r="I759" s="231"/>
      <c r="J759" s="231"/>
      <c r="K759" s="231"/>
      <c r="L759" s="231"/>
      <c r="M759" s="231"/>
      <c r="N759" s="231"/>
      <c r="O759" s="231"/>
      <c r="P759" s="231"/>
      <c r="Q759" s="231"/>
      <c r="R759" s="231"/>
      <c r="S759" s="231"/>
      <c r="T759" s="231"/>
      <c r="U759" s="231"/>
      <c r="V759" s="95"/>
    </row>
    <row r="760">
      <c r="A760" s="231"/>
      <c r="B760" s="240"/>
      <c r="C760" s="231"/>
      <c r="D760" s="231"/>
      <c r="E760" s="231"/>
      <c r="F760" s="231"/>
      <c r="G760" s="231"/>
      <c r="H760" s="231"/>
      <c r="I760" s="231"/>
      <c r="J760" s="231"/>
      <c r="K760" s="231"/>
      <c r="L760" s="231"/>
      <c r="M760" s="231"/>
      <c r="N760" s="231"/>
      <c r="O760" s="231"/>
      <c r="P760" s="231"/>
      <c r="Q760" s="231"/>
      <c r="R760" s="231"/>
      <c r="S760" s="231"/>
      <c r="T760" s="231"/>
      <c r="U760" s="231"/>
      <c r="V760" s="95"/>
    </row>
    <row r="761">
      <c r="A761" s="231"/>
      <c r="B761" s="240"/>
      <c r="C761" s="231"/>
      <c r="D761" s="231"/>
      <c r="E761" s="231"/>
      <c r="F761" s="231"/>
      <c r="G761" s="231"/>
      <c r="H761" s="231"/>
      <c r="I761" s="231"/>
      <c r="J761" s="231"/>
      <c r="K761" s="231"/>
      <c r="L761" s="231"/>
      <c r="M761" s="231"/>
      <c r="N761" s="231"/>
      <c r="O761" s="231"/>
      <c r="P761" s="231"/>
      <c r="Q761" s="231"/>
      <c r="R761" s="231"/>
      <c r="S761" s="231"/>
      <c r="T761" s="231"/>
      <c r="U761" s="231"/>
      <c r="V761" s="95"/>
    </row>
    <row r="762">
      <c r="A762" s="231"/>
      <c r="B762" s="240"/>
      <c r="C762" s="231"/>
      <c r="D762" s="231"/>
      <c r="E762" s="231"/>
      <c r="F762" s="231"/>
      <c r="G762" s="231"/>
      <c r="H762" s="231"/>
      <c r="I762" s="231"/>
      <c r="J762" s="231"/>
      <c r="K762" s="231"/>
      <c r="L762" s="231"/>
      <c r="M762" s="231"/>
      <c r="N762" s="231"/>
      <c r="O762" s="231"/>
      <c r="P762" s="231"/>
      <c r="Q762" s="231"/>
      <c r="R762" s="231"/>
      <c r="S762" s="231"/>
      <c r="T762" s="231"/>
      <c r="U762" s="231"/>
      <c r="V762" s="95"/>
    </row>
    <row r="763">
      <c r="A763" s="231"/>
      <c r="B763" s="240"/>
      <c r="C763" s="231"/>
      <c r="D763" s="231"/>
      <c r="E763" s="231"/>
      <c r="F763" s="231"/>
      <c r="G763" s="231"/>
      <c r="H763" s="231"/>
      <c r="I763" s="231"/>
      <c r="J763" s="231"/>
      <c r="K763" s="231"/>
      <c r="L763" s="231"/>
      <c r="M763" s="231"/>
      <c r="N763" s="231"/>
      <c r="O763" s="231"/>
      <c r="P763" s="231"/>
      <c r="Q763" s="231"/>
      <c r="R763" s="231"/>
      <c r="S763" s="231"/>
      <c r="T763" s="231"/>
      <c r="U763" s="231"/>
      <c r="V763" s="95"/>
    </row>
    <row r="764">
      <c r="A764" s="231"/>
      <c r="B764" s="240"/>
      <c r="C764" s="231"/>
      <c r="D764" s="231"/>
      <c r="E764" s="231"/>
      <c r="F764" s="231"/>
      <c r="G764" s="231"/>
      <c r="H764" s="231"/>
      <c r="I764" s="231"/>
      <c r="J764" s="231"/>
      <c r="K764" s="231"/>
      <c r="L764" s="231"/>
      <c r="M764" s="231"/>
      <c r="N764" s="231"/>
      <c r="O764" s="231"/>
      <c r="P764" s="231"/>
      <c r="Q764" s="231"/>
      <c r="R764" s="231"/>
      <c r="S764" s="231"/>
      <c r="T764" s="231"/>
      <c r="U764" s="231"/>
      <c r="V764" s="95"/>
    </row>
    <row r="765">
      <c r="A765" s="231"/>
      <c r="B765" s="240"/>
      <c r="C765" s="231"/>
      <c r="D765" s="231"/>
      <c r="E765" s="231"/>
      <c r="F765" s="231"/>
      <c r="G765" s="231"/>
      <c r="H765" s="231"/>
      <c r="I765" s="231"/>
      <c r="J765" s="231"/>
      <c r="K765" s="231"/>
      <c r="L765" s="231"/>
      <c r="M765" s="231"/>
      <c r="N765" s="231"/>
      <c r="O765" s="231"/>
      <c r="P765" s="231"/>
      <c r="Q765" s="231"/>
      <c r="R765" s="231"/>
      <c r="S765" s="231"/>
      <c r="T765" s="231"/>
      <c r="U765" s="231"/>
      <c r="V765" s="95"/>
    </row>
    <row r="766">
      <c r="A766" s="231"/>
      <c r="B766" s="240"/>
      <c r="C766" s="231"/>
      <c r="D766" s="231"/>
      <c r="E766" s="231"/>
      <c r="F766" s="231"/>
      <c r="G766" s="231"/>
      <c r="H766" s="231"/>
      <c r="I766" s="231"/>
      <c r="J766" s="231"/>
      <c r="K766" s="231"/>
      <c r="L766" s="231"/>
      <c r="M766" s="231"/>
      <c r="N766" s="231"/>
      <c r="O766" s="231"/>
      <c r="P766" s="231"/>
      <c r="Q766" s="231"/>
      <c r="R766" s="231"/>
      <c r="S766" s="231"/>
      <c r="T766" s="231"/>
      <c r="U766" s="231"/>
      <c r="V766" s="95"/>
    </row>
    <row r="767">
      <c r="A767" s="231"/>
      <c r="B767" s="240"/>
      <c r="C767" s="231"/>
      <c r="D767" s="231"/>
      <c r="E767" s="231"/>
      <c r="F767" s="231"/>
      <c r="G767" s="231"/>
      <c r="H767" s="231"/>
      <c r="I767" s="231"/>
      <c r="J767" s="231"/>
      <c r="K767" s="231"/>
      <c r="L767" s="231"/>
      <c r="M767" s="231"/>
      <c r="N767" s="231"/>
      <c r="O767" s="231"/>
      <c r="P767" s="231"/>
      <c r="Q767" s="231"/>
      <c r="R767" s="231"/>
      <c r="S767" s="231"/>
      <c r="T767" s="231"/>
      <c r="U767" s="231"/>
      <c r="V767" s="95"/>
    </row>
    <row r="768">
      <c r="A768" s="231"/>
      <c r="B768" s="240"/>
      <c r="C768" s="231"/>
      <c r="D768" s="231"/>
      <c r="E768" s="231"/>
      <c r="F768" s="231"/>
      <c r="G768" s="231"/>
      <c r="H768" s="231"/>
      <c r="I768" s="231"/>
      <c r="J768" s="231"/>
      <c r="K768" s="231"/>
      <c r="L768" s="231"/>
      <c r="M768" s="231"/>
      <c r="N768" s="231"/>
      <c r="O768" s="231"/>
      <c r="P768" s="231"/>
      <c r="Q768" s="231"/>
      <c r="R768" s="231"/>
      <c r="S768" s="231"/>
      <c r="T768" s="231"/>
      <c r="U768" s="231"/>
      <c r="V768" s="95"/>
    </row>
    <row r="769">
      <c r="A769" s="231"/>
      <c r="B769" s="240"/>
      <c r="C769" s="231"/>
      <c r="D769" s="231"/>
      <c r="E769" s="231"/>
      <c r="F769" s="231"/>
      <c r="G769" s="231"/>
      <c r="H769" s="231"/>
      <c r="I769" s="231"/>
      <c r="J769" s="231"/>
      <c r="K769" s="231"/>
      <c r="L769" s="231"/>
      <c r="M769" s="231"/>
      <c r="N769" s="231"/>
      <c r="O769" s="231"/>
      <c r="P769" s="231"/>
      <c r="Q769" s="231"/>
      <c r="R769" s="231"/>
      <c r="S769" s="231"/>
      <c r="T769" s="231"/>
      <c r="U769" s="231"/>
      <c r="V769" s="95"/>
    </row>
    <row r="770">
      <c r="A770" s="231"/>
      <c r="B770" s="240"/>
      <c r="C770" s="231"/>
      <c r="D770" s="231"/>
      <c r="E770" s="231"/>
      <c r="F770" s="231"/>
      <c r="G770" s="231"/>
      <c r="H770" s="231"/>
      <c r="I770" s="231"/>
      <c r="J770" s="231"/>
      <c r="K770" s="231"/>
      <c r="L770" s="231"/>
      <c r="M770" s="231"/>
      <c r="N770" s="231"/>
      <c r="O770" s="231"/>
      <c r="P770" s="231"/>
      <c r="Q770" s="231"/>
      <c r="R770" s="231"/>
      <c r="S770" s="231"/>
      <c r="T770" s="231"/>
      <c r="U770" s="231"/>
      <c r="V770" s="95"/>
    </row>
    <row r="771">
      <c r="A771" s="231"/>
      <c r="B771" s="240"/>
      <c r="C771" s="231"/>
      <c r="D771" s="231"/>
      <c r="E771" s="231"/>
      <c r="F771" s="231"/>
      <c r="G771" s="231"/>
      <c r="H771" s="231"/>
      <c r="I771" s="231"/>
      <c r="J771" s="231"/>
      <c r="K771" s="231"/>
      <c r="L771" s="231"/>
      <c r="M771" s="231"/>
      <c r="N771" s="231"/>
      <c r="O771" s="231"/>
      <c r="P771" s="231"/>
      <c r="Q771" s="231"/>
      <c r="R771" s="231"/>
      <c r="S771" s="231"/>
      <c r="T771" s="231"/>
      <c r="U771" s="231"/>
      <c r="V771" s="95"/>
    </row>
    <row r="772">
      <c r="A772" s="231"/>
      <c r="B772" s="240"/>
      <c r="C772" s="231"/>
      <c r="D772" s="231"/>
      <c r="E772" s="231"/>
      <c r="F772" s="231"/>
      <c r="G772" s="231"/>
      <c r="H772" s="231"/>
      <c r="I772" s="231"/>
      <c r="J772" s="231"/>
      <c r="K772" s="231"/>
      <c r="L772" s="231"/>
      <c r="M772" s="231"/>
      <c r="N772" s="231"/>
      <c r="O772" s="231"/>
      <c r="P772" s="231"/>
      <c r="Q772" s="231"/>
      <c r="R772" s="231"/>
      <c r="S772" s="231"/>
      <c r="T772" s="231"/>
      <c r="U772" s="231"/>
      <c r="V772" s="95"/>
    </row>
    <row r="773">
      <c r="A773" s="231"/>
      <c r="B773" s="240"/>
      <c r="C773" s="231"/>
      <c r="D773" s="231"/>
      <c r="E773" s="231"/>
      <c r="F773" s="231"/>
      <c r="G773" s="231"/>
      <c r="H773" s="231"/>
      <c r="I773" s="231"/>
      <c r="J773" s="231"/>
      <c r="K773" s="231"/>
      <c r="L773" s="231"/>
      <c r="M773" s="231"/>
      <c r="N773" s="231"/>
      <c r="O773" s="231"/>
      <c r="P773" s="231"/>
      <c r="Q773" s="231"/>
      <c r="R773" s="231"/>
      <c r="S773" s="231"/>
      <c r="T773" s="231"/>
      <c r="U773" s="231"/>
      <c r="V773" s="95"/>
    </row>
    <row r="774">
      <c r="A774" s="231"/>
      <c r="B774" s="240"/>
      <c r="C774" s="231"/>
      <c r="D774" s="231"/>
      <c r="E774" s="231"/>
      <c r="F774" s="231"/>
      <c r="G774" s="231"/>
      <c r="H774" s="231"/>
      <c r="I774" s="231"/>
      <c r="J774" s="231"/>
      <c r="K774" s="231"/>
      <c r="L774" s="231"/>
      <c r="M774" s="231"/>
      <c r="N774" s="231"/>
      <c r="O774" s="231"/>
      <c r="P774" s="231"/>
      <c r="Q774" s="231"/>
      <c r="R774" s="231"/>
      <c r="S774" s="231"/>
      <c r="T774" s="231"/>
      <c r="U774" s="231"/>
      <c r="V774" s="95"/>
    </row>
    <row r="775">
      <c r="A775" s="231"/>
      <c r="B775" s="240"/>
      <c r="C775" s="231"/>
      <c r="D775" s="231"/>
      <c r="E775" s="231"/>
      <c r="F775" s="231"/>
      <c r="G775" s="231"/>
      <c r="H775" s="231"/>
      <c r="I775" s="231"/>
      <c r="J775" s="231"/>
      <c r="K775" s="231"/>
      <c r="L775" s="231"/>
      <c r="M775" s="231"/>
      <c r="N775" s="231"/>
      <c r="O775" s="231"/>
      <c r="P775" s="231"/>
      <c r="Q775" s="231"/>
      <c r="R775" s="231"/>
      <c r="S775" s="231"/>
      <c r="T775" s="231"/>
      <c r="U775" s="231"/>
      <c r="V775" s="95"/>
    </row>
    <row r="776">
      <c r="A776" s="231"/>
      <c r="B776" s="240"/>
      <c r="C776" s="231"/>
      <c r="D776" s="231"/>
      <c r="E776" s="231"/>
      <c r="F776" s="231"/>
      <c r="G776" s="231"/>
      <c r="H776" s="231"/>
      <c r="I776" s="231"/>
      <c r="J776" s="231"/>
      <c r="K776" s="231"/>
      <c r="L776" s="231"/>
      <c r="M776" s="231"/>
      <c r="N776" s="231"/>
      <c r="O776" s="231"/>
      <c r="P776" s="231"/>
      <c r="Q776" s="231"/>
      <c r="R776" s="231"/>
      <c r="S776" s="231"/>
      <c r="T776" s="231"/>
      <c r="U776" s="231"/>
      <c r="V776" s="95"/>
    </row>
    <row r="777">
      <c r="A777" s="231"/>
      <c r="B777" s="240"/>
      <c r="C777" s="231"/>
      <c r="D777" s="231"/>
      <c r="E777" s="231"/>
      <c r="F777" s="231"/>
      <c r="G777" s="231"/>
      <c r="H777" s="231"/>
      <c r="I777" s="231"/>
      <c r="J777" s="231"/>
      <c r="K777" s="231"/>
      <c r="L777" s="231"/>
      <c r="M777" s="231"/>
      <c r="N777" s="231"/>
      <c r="O777" s="231"/>
      <c r="P777" s="231"/>
      <c r="Q777" s="231"/>
      <c r="R777" s="231"/>
      <c r="S777" s="231"/>
      <c r="T777" s="231"/>
      <c r="U777" s="231"/>
      <c r="V777" s="95"/>
    </row>
    <row r="778">
      <c r="A778" s="231"/>
      <c r="B778" s="240"/>
      <c r="C778" s="231"/>
      <c r="D778" s="231"/>
      <c r="E778" s="231"/>
      <c r="F778" s="231"/>
      <c r="G778" s="231"/>
      <c r="H778" s="231"/>
      <c r="I778" s="231"/>
      <c r="J778" s="231"/>
      <c r="K778" s="231"/>
      <c r="L778" s="231"/>
      <c r="M778" s="231"/>
      <c r="N778" s="231"/>
      <c r="O778" s="231"/>
      <c r="P778" s="231"/>
      <c r="Q778" s="231"/>
      <c r="R778" s="231"/>
      <c r="S778" s="231"/>
      <c r="T778" s="231"/>
      <c r="U778" s="231"/>
      <c r="V778" s="95"/>
    </row>
    <row r="779">
      <c r="A779" s="231"/>
      <c r="B779" s="240"/>
      <c r="C779" s="231"/>
      <c r="D779" s="231"/>
      <c r="E779" s="231"/>
      <c r="F779" s="231"/>
      <c r="G779" s="231"/>
      <c r="H779" s="231"/>
      <c r="I779" s="231"/>
      <c r="J779" s="231"/>
      <c r="K779" s="231"/>
      <c r="L779" s="231"/>
      <c r="M779" s="231"/>
      <c r="N779" s="231"/>
      <c r="O779" s="231"/>
      <c r="P779" s="231"/>
      <c r="Q779" s="231"/>
      <c r="R779" s="231"/>
      <c r="S779" s="231"/>
      <c r="T779" s="231"/>
      <c r="U779" s="231"/>
      <c r="V779" s="95"/>
    </row>
    <row r="780">
      <c r="A780" s="231"/>
      <c r="B780" s="240"/>
      <c r="C780" s="231"/>
      <c r="D780" s="231"/>
      <c r="E780" s="231"/>
      <c r="F780" s="231"/>
      <c r="G780" s="231"/>
      <c r="H780" s="231"/>
      <c r="I780" s="231"/>
      <c r="J780" s="231"/>
      <c r="K780" s="231"/>
      <c r="L780" s="231"/>
      <c r="M780" s="231"/>
      <c r="N780" s="231"/>
      <c r="O780" s="231"/>
      <c r="P780" s="231"/>
      <c r="Q780" s="231"/>
      <c r="R780" s="231"/>
      <c r="S780" s="231"/>
      <c r="T780" s="231"/>
      <c r="U780" s="231"/>
      <c r="V780" s="95"/>
    </row>
    <row r="781">
      <c r="A781" s="231"/>
      <c r="B781" s="240"/>
      <c r="C781" s="231"/>
      <c r="D781" s="231"/>
      <c r="E781" s="231"/>
      <c r="F781" s="231"/>
      <c r="G781" s="231"/>
      <c r="H781" s="231"/>
      <c r="I781" s="231"/>
      <c r="J781" s="231"/>
      <c r="K781" s="231"/>
      <c r="L781" s="231"/>
      <c r="M781" s="231"/>
      <c r="N781" s="231"/>
      <c r="O781" s="231"/>
      <c r="P781" s="231"/>
      <c r="Q781" s="231"/>
      <c r="R781" s="231"/>
      <c r="S781" s="231"/>
      <c r="T781" s="231"/>
      <c r="U781" s="231"/>
      <c r="V781" s="95"/>
    </row>
    <row r="782">
      <c r="A782" s="231"/>
      <c r="B782" s="240"/>
      <c r="C782" s="231"/>
      <c r="D782" s="231"/>
      <c r="E782" s="231"/>
      <c r="F782" s="231"/>
      <c r="G782" s="231"/>
      <c r="H782" s="231"/>
      <c r="I782" s="231"/>
      <c r="J782" s="231"/>
      <c r="K782" s="231"/>
      <c r="L782" s="231"/>
      <c r="M782" s="231"/>
      <c r="N782" s="231"/>
      <c r="O782" s="231"/>
      <c r="P782" s="231"/>
      <c r="Q782" s="231"/>
      <c r="R782" s="231"/>
      <c r="S782" s="231"/>
      <c r="T782" s="231"/>
      <c r="U782" s="231"/>
      <c r="V782" s="95"/>
    </row>
    <row r="783">
      <c r="A783" s="231"/>
      <c r="B783" s="240"/>
      <c r="C783" s="231"/>
      <c r="D783" s="231"/>
      <c r="E783" s="231"/>
      <c r="F783" s="231"/>
      <c r="G783" s="231"/>
      <c r="H783" s="231"/>
      <c r="I783" s="231"/>
      <c r="J783" s="231"/>
      <c r="K783" s="231"/>
      <c r="L783" s="231"/>
      <c r="M783" s="231"/>
      <c r="N783" s="231"/>
      <c r="O783" s="231"/>
      <c r="P783" s="231"/>
      <c r="Q783" s="231"/>
      <c r="R783" s="231"/>
      <c r="S783" s="231"/>
      <c r="T783" s="231"/>
      <c r="U783" s="231"/>
      <c r="V783" s="95"/>
    </row>
    <row r="784">
      <c r="A784" s="231"/>
      <c r="B784" s="240"/>
      <c r="C784" s="231"/>
      <c r="D784" s="231"/>
      <c r="E784" s="231"/>
      <c r="F784" s="231"/>
      <c r="G784" s="231"/>
      <c r="H784" s="231"/>
      <c r="I784" s="231"/>
      <c r="J784" s="231"/>
      <c r="K784" s="231"/>
      <c r="L784" s="231"/>
      <c r="M784" s="231"/>
      <c r="N784" s="231"/>
      <c r="O784" s="231"/>
      <c r="P784" s="231"/>
      <c r="Q784" s="231"/>
      <c r="R784" s="231"/>
      <c r="S784" s="231"/>
      <c r="T784" s="231"/>
      <c r="U784" s="231"/>
      <c r="V784" s="95"/>
    </row>
    <row r="785">
      <c r="A785" s="231"/>
      <c r="B785" s="240"/>
      <c r="C785" s="231"/>
      <c r="D785" s="231"/>
      <c r="E785" s="231"/>
      <c r="F785" s="231"/>
      <c r="G785" s="231"/>
      <c r="H785" s="231"/>
      <c r="I785" s="231"/>
      <c r="J785" s="231"/>
      <c r="K785" s="231"/>
      <c r="L785" s="231"/>
      <c r="M785" s="231"/>
      <c r="N785" s="231"/>
      <c r="O785" s="231"/>
      <c r="P785" s="231"/>
      <c r="Q785" s="231"/>
      <c r="R785" s="231"/>
      <c r="S785" s="231"/>
      <c r="T785" s="231"/>
      <c r="U785" s="231"/>
      <c r="V785" s="95"/>
    </row>
    <row r="786">
      <c r="A786" s="231"/>
      <c r="B786" s="240"/>
      <c r="C786" s="231"/>
      <c r="D786" s="231"/>
      <c r="E786" s="231"/>
      <c r="F786" s="231"/>
      <c r="G786" s="231"/>
      <c r="H786" s="231"/>
      <c r="I786" s="231"/>
      <c r="J786" s="231"/>
      <c r="K786" s="231"/>
      <c r="L786" s="231"/>
      <c r="M786" s="231"/>
      <c r="N786" s="231"/>
      <c r="O786" s="231"/>
      <c r="P786" s="231"/>
      <c r="Q786" s="231"/>
      <c r="R786" s="231"/>
      <c r="S786" s="231"/>
      <c r="T786" s="231"/>
      <c r="U786" s="231"/>
      <c r="V786" s="95"/>
    </row>
    <row r="787">
      <c r="A787" s="231"/>
      <c r="B787" s="240"/>
      <c r="C787" s="231"/>
      <c r="D787" s="231"/>
      <c r="E787" s="231"/>
      <c r="F787" s="231"/>
      <c r="G787" s="231"/>
      <c r="H787" s="231"/>
      <c r="I787" s="231"/>
      <c r="J787" s="231"/>
      <c r="K787" s="231"/>
      <c r="L787" s="231"/>
      <c r="M787" s="231"/>
      <c r="N787" s="231"/>
      <c r="O787" s="231"/>
      <c r="P787" s="231"/>
      <c r="Q787" s="231"/>
      <c r="R787" s="231"/>
      <c r="S787" s="231"/>
      <c r="T787" s="231"/>
      <c r="U787" s="231"/>
      <c r="V787" s="95"/>
    </row>
    <row r="788">
      <c r="A788" s="231"/>
      <c r="B788" s="240"/>
      <c r="C788" s="231"/>
      <c r="D788" s="231"/>
      <c r="E788" s="231"/>
      <c r="F788" s="231"/>
      <c r="G788" s="231"/>
      <c r="H788" s="231"/>
      <c r="I788" s="231"/>
      <c r="J788" s="231"/>
      <c r="K788" s="231"/>
      <c r="L788" s="231"/>
      <c r="M788" s="231"/>
      <c r="N788" s="231"/>
      <c r="O788" s="231"/>
      <c r="P788" s="231"/>
      <c r="Q788" s="231"/>
      <c r="R788" s="231"/>
      <c r="S788" s="231"/>
      <c r="T788" s="231"/>
      <c r="U788" s="231"/>
      <c r="V788" s="95"/>
    </row>
    <row r="789">
      <c r="A789" s="231"/>
      <c r="B789" s="240"/>
      <c r="C789" s="231"/>
      <c r="D789" s="231"/>
      <c r="E789" s="231"/>
      <c r="F789" s="231"/>
      <c r="G789" s="231"/>
      <c r="H789" s="231"/>
      <c r="I789" s="231"/>
      <c r="J789" s="231"/>
      <c r="K789" s="231"/>
      <c r="L789" s="231"/>
      <c r="M789" s="231"/>
      <c r="N789" s="231"/>
      <c r="O789" s="231"/>
      <c r="P789" s="231"/>
      <c r="Q789" s="231"/>
      <c r="R789" s="231"/>
      <c r="S789" s="231"/>
      <c r="T789" s="231"/>
      <c r="U789" s="231"/>
      <c r="V789" s="95"/>
    </row>
    <row r="790">
      <c r="A790" s="231"/>
      <c r="B790" s="240"/>
      <c r="C790" s="231"/>
      <c r="D790" s="231"/>
      <c r="E790" s="231"/>
      <c r="F790" s="231"/>
      <c r="G790" s="231"/>
      <c r="H790" s="231"/>
      <c r="I790" s="231"/>
      <c r="J790" s="231"/>
      <c r="K790" s="231"/>
      <c r="L790" s="231"/>
      <c r="M790" s="231"/>
      <c r="N790" s="231"/>
      <c r="O790" s="231"/>
      <c r="P790" s="231"/>
      <c r="Q790" s="231"/>
      <c r="R790" s="231"/>
      <c r="S790" s="231"/>
      <c r="T790" s="231"/>
      <c r="U790" s="231"/>
      <c r="V790" s="95"/>
    </row>
    <row r="791">
      <c r="A791" s="231"/>
      <c r="B791" s="240"/>
      <c r="C791" s="231"/>
      <c r="D791" s="231"/>
      <c r="E791" s="231"/>
      <c r="F791" s="231"/>
      <c r="G791" s="231"/>
      <c r="H791" s="231"/>
      <c r="I791" s="231"/>
      <c r="J791" s="231"/>
      <c r="K791" s="231"/>
      <c r="L791" s="231"/>
      <c r="M791" s="231"/>
      <c r="N791" s="231"/>
      <c r="O791" s="231"/>
      <c r="P791" s="231"/>
      <c r="Q791" s="231"/>
      <c r="R791" s="231"/>
      <c r="S791" s="231"/>
      <c r="T791" s="231"/>
      <c r="U791" s="231"/>
      <c r="V791" s="95"/>
    </row>
    <row r="792">
      <c r="A792" s="231"/>
      <c r="B792" s="240"/>
      <c r="C792" s="231"/>
      <c r="D792" s="231"/>
      <c r="E792" s="231"/>
      <c r="F792" s="231"/>
      <c r="G792" s="231"/>
      <c r="H792" s="231"/>
      <c r="I792" s="231"/>
      <c r="J792" s="231"/>
      <c r="K792" s="231"/>
      <c r="L792" s="231"/>
      <c r="M792" s="231"/>
      <c r="N792" s="231"/>
      <c r="O792" s="231"/>
      <c r="P792" s="231"/>
      <c r="Q792" s="231"/>
      <c r="R792" s="231"/>
      <c r="S792" s="231"/>
      <c r="T792" s="231"/>
      <c r="U792" s="231"/>
      <c r="V792" s="95"/>
    </row>
    <row r="793">
      <c r="A793" s="231"/>
      <c r="B793" s="240"/>
      <c r="C793" s="231"/>
      <c r="D793" s="231"/>
      <c r="E793" s="231"/>
      <c r="F793" s="231"/>
      <c r="G793" s="231"/>
      <c r="H793" s="231"/>
      <c r="I793" s="231"/>
      <c r="J793" s="231"/>
      <c r="K793" s="231"/>
      <c r="L793" s="231"/>
      <c r="M793" s="231"/>
      <c r="N793" s="231"/>
      <c r="O793" s="231"/>
      <c r="P793" s="231"/>
      <c r="Q793" s="231"/>
      <c r="R793" s="231"/>
      <c r="S793" s="231"/>
      <c r="T793" s="231"/>
      <c r="U793" s="231"/>
      <c r="V793" s="95"/>
    </row>
    <row r="794">
      <c r="A794" s="231"/>
      <c r="B794" s="240"/>
      <c r="C794" s="231"/>
      <c r="D794" s="231"/>
      <c r="E794" s="231"/>
      <c r="F794" s="231"/>
      <c r="G794" s="231"/>
      <c r="H794" s="231"/>
      <c r="I794" s="231"/>
      <c r="J794" s="231"/>
      <c r="K794" s="231"/>
      <c r="L794" s="231"/>
      <c r="M794" s="231"/>
      <c r="N794" s="231"/>
      <c r="O794" s="231"/>
      <c r="P794" s="231"/>
      <c r="Q794" s="231"/>
      <c r="R794" s="231"/>
      <c r="S794" s="231"/>
      <c r="T794" s="231"/>
      <c r="U794" s="231"/>
      <c r="V794" s="95"/>
    </row>
    <row r="795">
      <c r="A795" s="231"/>
      <c r="B795" s="240"/>
      <c r="C795" s="231"/>
      <c r="D795" s="231"/>
      <c r="E795" s="231"/>
      <c r="F795" s="231"/>
      <c r="G795" s="231"/>
      <c r="H795" s="231"/>
      <c r="I795" s="231"/>
      <c r="J795" s="231"/>
      <c r="K795" s="231"/>
      <c r="L795" s="231"/>
      <c r="M795" s="231"/>
      <c r="N795" s="231"/>
      <c r="O795" s="231"/>
      <c r="P795" s="231"/>
      <c r="Q795" s="231"/>
      <c r="R795" s="231"/>
      <c r="S795" s="231"/>
      <c r="T795" s="231"/>
      <c r="U795" s="231"/>
      <c r="V795" s="95"/>
    </row>
    <row r="796">
      <c r="A796" s="231"/>
      <c r="B796" s="240"/>
      <c r="C796" s="231"/>
      <c r="D796" s="231"/>
      <c r="E796" s="231"/>
      <c r="F796" s="231"/>
      <c r="G796" s="231"/>
      <c r="H796" s="231"/>
      <c r="I796" s="231"/>
      <c r="J796" s="231"/>
      <c r="K796" s="231"/>
      <c r="L796" s="231"/>
      <c r="M796" s="231"/>
      <c r="N796" s="231"/>
      <c r="O796" s="231"/>
      <c r="P796" s="231"/>
      <c r="Q796" s="231"/>
      <c r="R796" s="231"/>
      <c r="S796" s="231"/>
      <c r="T796" s="231"/>
      <c r="U796" s="231"/>
      <c r="V796" s="95"/>
    </row>
    <row r="797">
      <c r="A797" s="231"/>
      <c r="B797" s="240"/>
      <c r="C797" s="231"/>
      <c r="D797" s="231"/>
      <c r="E797" s="231"/>
      <c r="F797" s="231"/>
      <c r="G797" s="231"/>
      <c r="H797" s="231"/>
      <c r="I797" s="231"/>
      <c r="J797" s="231"/>
      <c r="K797" s="231"/>
      <c r="L797" s="231"/>
      <c r="M797" s="231"/>
      <c r="N797" s="231"/>
      <c r="O797" s="231"/>
      <c r="P797" s="231"/>
      <c r="Q797" s="231"/>
      <c r="R797" s="231"/>
      <c r="S797" s="231"/>
      <c r="T797" s="231"/>
      <c r="U797" s="231"/>
      <c r="V797" s="95"/>
    </row>
    <row r="798">
      <c r="A798" s="231"/>
      <c r="B798" s="240"/>
      <c r="C798" s="231"/>
      <c r="D798" s="231"/>
      <c r="E798" s="231"/>
      <c r="F798" s="231"/>
      <c r="G798" s="231"/>
      <c r="H798" s="231"/>
      <c r="I798" s="231"/>
      <c r="J798" s="231"/>
      <c r="K798" s="231"/>
      <c r="L798" s="231"/>
      <c r="M798" s="231"/>
      <c r="N798" s="231"/>
      <c r="O798" s="231"/>
      <c r="P798" s="231"/>
      <c r="Q798" s="231"/>
      <c r="R798" s="231"/>
      <c r="S798" s="231"/>
      <c r="T798" s="231"/>
      <c r="U798" s="231"/>
      <c r="V798" s="95"/>
    </row>
    <row r="799">
      <c r="A799" s="231"/>
      <c r="B799" s="240"/>
      <c r="C799" s="231"/>
      <c r="D799" s="231"/>
      <c r="E799" s="231"/>
      <c r="F799" s="231"/>
      <c r="G799" s="231"/>
      <c r="H799" s="231"/>
      <c r="I799" s="231"/>
      <c r="J799" s="231"/>
      <c r="K799" s="231"/>
      <c r="L799" s="231"/>
      <c r="M799" s="231"/>
      <c r="N799" s="231"/>
      <c r="O799" s="231"/>
      <c r="P799" s="231"/>
      <c r="Q799" s="231"/>
      <c r="R799" s="231"/>
      <c r="S799" s="231"/>
      <c r="T799" s="231"/>
      <c r="U799" s="231"/>
      <c r="V799" s="95"/>
    </row>
    <row r="800">
      <c r="A800" s="231"/>
      <c r="B800" s="240"/>
      <c r="C800" s="231"/>
      <c r="D800" s="231"/>
      <c r="E800" s="231"/>
      <c r="F800" s="231"/>
      <c r="G800" s="231"/>
      <c r="H800" s="231"/>
      <c r="I800" s="231"/>
      <c r="J800" s="231"/>
      <c r="K800" s="231"/>
      <c r="L800" s="231"/>
      <c r="M800" s="231"/>
      <c r="N800" s="231"/>
      <c r="O800" s="231"/>
      <c r="P800" s="231"/>
      <c r="Q800" s="231"/>
      <c r="R800" s="231"/>
      <c r="S800" s="231"/>
      <c r="T800" s="231"/>
      <c r="U800" s="231"/>
      <c r="V800" s="95"/>
    </row>
    <row r="801">
      <c r="A801" s="231"/>
      <c r="B801" s="240"/>
      <c r="C801" s="231"/>
      <c r="D801" s="231"/>
      <c r="E801" s="231"/>
      <c r="F801" s="231"/>
      <c r="G801" s="231"/>
      <c r="H801" s="231"/>
      <c r="I801" s="231"/>
      <c r="J801" s="231"/>
      <c r="K801" s="231"/>
      <c r="L801" s="231"/>
      <c r="M801" s="231"/>
      <c r="N801" s="231"/>
      <c r="O801" s="231"/>
      <c r="P801" s="231"/>
      <c r="Q801" s="231"/>
      <c r="R801" s="231"/>
      <c r="S801" s="231"/>
      <c r="T801" s="231"/>
      <c r="U801" s="231"/>
      <c r="V801" s="95"/>
    </row>
    <row r="802">
      <c r="A802" s="231"/>
      <c r="B802" s="240"/>
      <c r="C802" s="231"/>
      <c r="D802" s="231"/>
      <c r="E802" s="231"/>
      <c r="F802" s="231"/>
      <c r="G802" s="231"/>
      <c r="H802" s="231"/>
      <c r="I802" s="231"/>
      <c r="J802" s="231"/>
      <c r="K802" s="231"/>
      <c r="L802" s="231"/>
      <c r="M802" s="231"/>
      <c r="N802" s="231"/>
      <c r="O802" s="231"/>
      <c r="P802" s="231"/>
      <c r="Q802" s="231"/>
      <c r="R802" s="231"/>
      <c r="S802" s="231"/>
      <c r="T802" s="231"/>
      <c r="U802" s="231"/>
      <c r="V802" s="95"/>
    </row>
    <row r="803">
      <c r="A803" s="231"/>
      <c r="B803" s="240"/>
      <c r="C803" s="231"/>
      <c r="D803" s="231"/>
      <c r="E803" s="231"/>
      <c r="F803" s="231"/>
      <c r="G803" s="231"/>
      <c r="H803" s="231"/>
      <c r="I803" s="231"/>
      <c r="J803" s="231"/>
      <c r="K803" s="231"/>
      <c r="L803" s="231"/>
      <c r="M803" s="231"/>
      <c r="N803" s="231"/>
      <c r="O803" s="231"/>
      <c r="P803" s="231"/>
      <c r="Q803" s="231"/>
      <c r="R803" s="231"/>
      <c r="S803" s="231"/>
      <c r="T803" s="231"/>
      <c r="U803" s="231"/>
      <c r="V803" s="95"/>
    </row>
    <row r="804">
      <c r="A804" s="231"/>
      <c r="B804" s="240"/>
      <c r="C804" s="231"/>
      <c r="D804" s="231"/>
      <c r="E804" s="231"/>
      <c r="F804" s="231"/>
      <c r="G804" s="231"/>
      <c r="H804" s="231"/>
      <c r="I804" s="231"/>
      <c r="J804" s="231"/>
      <c r="K804" s="231"/>
      <c r="L804" s="231"/>
      <c r="M804" s="231"/>
      <c r="N804" s="231"/>
      <c r="O804" s="231"/>
      <c r="P804" s="231"/>
      <c r="Q804" s="231"/>
      <c r="R804" s="231"/>
      <c r="S804" s="231"/>
      <c r="T804" s="231"/>
      <c r="U804" s="231"/>
      <c r="V804" s="95"/>
    </row>
    <row r="805">
      <c r="A805" s="231"/>
      <c r="B805" s="240"/>
      <c r="C805" s="231"/>
      <c r="D805" s="231"/>
      <c r="E805" s="231"/>
      <c r="F805" s="231"/>
      <c r="G805" s="231"/>
      <c r="H805" s="231"/>
      <c r="I805" s="231"/>
      <c r="J805" s="231"/>
      <c r="K805" s="231"/>
      <c r="L805" s="231"/>
      <c r="M805" s="231"/>
      <c r="N805" s="231"/>
      <c r="O805" s="231"/>
      <c r="P805" s="231"/>
      <c r="Q805" s="231"/>
      <c r="R805" s="231"/>
      <c r="S805" s="231"/>
      <c r="T805" s="231"/>
      <c r="U805" s="231"/>
      <c r="V805" s="95"/>
    </row>
    <row r="806">
      <c r="A806" s="231"/>
      <c r="B806" s="240"/>
      <c r="C806" s="231"/>
      <c r="D806" s="231"/>
      <c r="E806" s="231"/>
      <c r="F806" s="231"/>
      <c r="G806" s="231"/>
      <c r="H806" s="231"/>
      <c r="I806" s="231"/>
      <c r="J806" s="231"/>
      <c r="K806" s="231"/>
      <c r="L806" s="231"/>
      <c r="M806" s="231"/>
      <c r="N806" s="231"/>
      <c r="O806" s="231"/>
      <c r="P806" s="231"/>
      <c r="Q806" s="231"/>
      <c r="R806" s="231"/>
      <c r="S806" s="231"/>
      <c r="T806" s="231"/>
      <c r="U806" s="231"/>
      <c r="V806" s="95"/>
    </row>
    <row r="807">
      <c r="A807" s="231"/>
      <c r="B807" s="240"/>
      <c r="C807" s="231"/>
      <c r="D807" s="231"/>
      <c r="E807" s="231"/>
      <c r="F807" s="231"/>
      <c r="G807" s="231"/>
      <c r="H807" s="231"/>
      <c r="I807" s="231"/>
      <c r="J807" s="231"/>
      <c r="K807" s="231"/>
      <c r="L807" s="231"/>
      <c r="M807" s="231"/>
      <c r="N807" s="231"/>
      <c r="O807" s="231"/>
      <c r="P807" s="231"/>
      <c r="Q807" s="231"/>
      <c r="R807" s="231"/>
      <c r="S807" s="231"/>
      <c r="T807" s="231"/>
      <c r="U807" s="231"/>
      <c r="V807" s="95"/>
    </row>
    <row r="808">
      <c r="A808" s="231"/>
      <c r="B808" s="240"/>
      <c r="C808" s="231"/>
      <c r="D808" s="231"/>
      <c r="E808" s="231"/>
      <c r="F808" s="231"/>
      <c r="G808" s="231"/>
      <c r="H808" s="231"/>
      <c r="I808" s="231"/>
      <c r="J808" s="231"/>
      <c r="K808" s="231"/>
      <c r="L808" s="231"/>
      <c r="M808" s="231"/>
      <c r="N808" s="231"/>
      <c r="O808" s="231"/>
      <c r="P808" s="231"/>
      <c r="Q808" s="231"/>
      <c r="R808" s="231"/>
      <c r="S808" s="231"/>
      <c r="T808" s="231"/>
      <c r="U808" s="231"/>
      <c r="V808" s="95"/>
    </row>
    <row r="809">
      <c r="A809" s="231"/>
      <c r="B809" s="240"/>
      <c r="C809" s="231"/>
      <c r="D809" s="231"/>
      <c r="E809" s="231"/>
      <c r="F809" s="231"/>
      <c r="G809" s="231"/>
      <c r="H809" s="231"/>
      <c r="I809" s="231"/>
      <c r="J809" s="231"/>
      <c r="K809" s="231"/>
      <c r="L809" s="231"/>
      <c r="M809" s="231"/>
      <c r="N809" s="231"/>
      <c r="O809" s="231"/>
      <c r="P809" s="231"/>
      <c r="Q809" s="231"/>
      <c r="R809" s="231"/>
      <c r="S809" s="231"/>
      <c r="T809" s="231"/>
      <c r="U809" s="231"/>
      <c r="V809" s="95"/>
    </row>
    <row r="810">
      <c r="A810" s="231"/>
      <c r="B810" s="240"/>
      <c r="C810" s="231"/>
      <c r="D810" s="231"/>
      <c r="E810" s="231"/>
      <c r="F810" s="231"/>
      <c r="G810" s="231"/>
      <c r="H810" s="231"/>
      <c r="I810" s="231"/>
      <c r="J810" s="231"/>
      <c r="K810" s="231"/>
      <c r="L810" s="231"/>
      <c r="M810" s="231"/>
      <c r="N810" s="231"/>
      <c r="O810" s="231"/>
      <c r="P810" s="231"/>
      <c r="Q810" s="231"/>
      <c r="R810" s="231"/>
      <c r="S810" s="231"/>
      <c r="T810" s="231"/>
      <c r="U810" s="231"/>
      <c r="V810" s="95"/>
    </row>
    <row r="811">
      <c r="A811" s="231"/>
      <c r="B811" s="240"/>
      <c r="C811" s="231"/>
      <c r="D811" s="231"/>
      <c r="E811" s="231"/>
      <c r="F811" s="231"/>
      <c r="G811" s="231"/>
      <c r="H811" s="231"/>
      <c r="I811" s="231"/>
      <c r="J811" s="231"/>
      <c r="K811" s="231"/>
      <c r="L811" s="231"/>
      <c r="M811" s="231"/>
      <c r="N811" s="231"/>
      <c r="O811" s="231"/>
      <c r="P811" s="231"/>
      <c r="Q811" s="231"/>
      <c r="R811" s="231"/>
      <c r="S811" s="231"/>
      <c r="T811" s="231"/>
      <c r="U811" s="231"/>
      <c r="V811" s="95"/>
    </row>
    <row r="812">
      <c r="A812" s="231"/>
      <c r="B812" s="240"/>
      <c r="C812" s="231"/>
      <c r="D812" s="231"/>
      <c r="E812" s="231"/>
      <c r="F812" s="231"/>
      <c r="G812" s="231"/>
      <c r="H812" s="231"/>
      <c r="I812" s="231"/>
      <c r="J812" s="231"/>
      <c r="K812" s="231"/>
      <c r="L812" s="231"/>
      <c r="M812" s="231"/>
      <c r="N812" s="231"/>
      <c r="O812" s="231"/>
      <c r="P812" s="231"/>
      <c r="Q812" s="231"/>
      <c r="R812" s="231"/>
      <c r="S812" s="231"/>
      <c r="T812" s="231"/>
      <c r="U812" s="231"/>
      <c r="V812" s="95"/>
    </row>
    <row r="813">
      <c r="A813" s="231"/>
      <c r="B813" s="240"/>
      <c r="C813" s="231"/>
      <c r="D813" s="231"/>
      <c r="E813" s="231"/>
      <c r="F813" s="231"/>
      <c r="G813" s="231"/>
      <c r="H813" s="231"/>
      <c r="I813" s="231"/>
      <c r="J813" s="231"/>
      <c r="K813" s="231"/>
      <c r="L813" s="231"/>
      <c r="M813" s="231"/>
      <c r="N813" s="231"/>
      <c r="O813" s="231"/>
      <c r="P813" s="231"/>
      <c r="Q813" s="231"/>
      <c r="R813" s="231"/>
      <c r="S813" s="231"/>
      <c r="T813" s="231"/>
      <c r="U813" s="231"/>
      <c r="V813" s="95"/>
    </row>
    <row r="814">
      <c r="A814" s="231"/>
      <c r="B814" s="240"/>
      <c r="C814" s="231"/>
      <c r="D814" s="231"/>
      <c r="E814" s="231"/>
      <c r="F814" s="231"/>
      <c r="G814" s="231"/>
      <c r="H814" s="231"/>
      <c r="I814" s="231"/>
      <c r="J814" s="231"/>
      <c r="K814" s="231"/>
      <c r="L814" s="231"/>
      <c r="M814" s="231"/>
      <c r="N814" s="231"/>
      <c r="O814" s="231"/>
      <c r="P814" s="231"/>
      <c r="Q814" s="231"/>
      <c r="R814" s="231"/>
      <c r="S814" s="231"/>
      <c r="T814" s="231"/>
      <c r="U814" s="231"/>
      <c r="V814" s="95"/>
    </row>
    <row r="815">
      <c r="A815" s="231"/>
      <c r="B815" s="240"/>
      <c r="C815" s="231"/>
      <c r="D815" s="231"/>
      <c r="E815" s="231"/>
      <c r="F815" s="231"/>
      <c r="G815" s="231"/>
      <c r="H815" s="231"/>
      <c r="I815" s="231"/>
      <c r="J815" s="231"/>
      <c r="K815" s="231"/>
      <c r="L815" s="231"/>
      <c r="M815" s="231"/>
      <c r="N815" s="231"/>
      <c r="O815" s="231"/>
      <c r="P815" s="231"/>
      <c r="Q815" s="231"/>
      <c r="R815" s="231"/>
      <c r="S815" s="231"/>
      <c r="T815" s="231"/>
      <c r="U815" s="231"/>
      <c r="V815" s="95"/>
    </row>
    <row r="816">
      <c r="A816" s="231"/>
      <c r="B816" s="240"/>
      <c r="C816" s="231"/>
      <c r="D816" s="231"/>
      <c r="E816" s="231"/>
      <c r="F816" s="231"/>
      <c r="G816" s="231"/>
      <c r="H816" s="231"/>
      <c r="I816" s="231"/>
      <c r="J816" s="231"/>
      <c r="K816" s="231"/>
      <c r="L816" s="231"/>
      <c r="M816" s="231"/>
      <c r="N816" s="231"/>
      <c r="O816" s="231"/>
      <c r="P816" s="231"/>
      <c r="Q816" s="231"/>
      <c r="R816" s="231"/>
      <c r="S816" s="231"/>
      <c r="T816" s="231"/>
      <c r="U816" s="231"/>
      <c r="V816" s="95"/>
    </row>
    <row r="817">
      <c r="A817" s="231"/>
      <c r="B817" s="240"/>
      <c r="C817" s="231"/>
      <c r="D817" s="231"/>
      <c r="E817" s="231"/>
      <c r="F817" s="231"/>
      <c r="G817" s="231"/>
      <c r="H817" s="231"/>
      <c r="I817" s="231"/>
      <c r="J817" s="231"/>
      <c r="K817" s="231"/>
      <c r="L817" s="231"/>
      <c r="M817" s="231"/>
      <c r="N817" s="231"/>
      <c r="O817" s="231"/>
      <c r="P817" s="231"/>
      <c r="Q817" s="231"/>
      <c r="R817" s="231"/>
      <c r="S817" s="231"/>
      <c r="T817" s="231"/>
      <c r="U817" s="231"/>
      <c r="V817" s="95"/>
    </row>
    <row r="818">
      <c r="A818" s="231"/>
      <c r="B818" s="240"/>
      <c r="C818" s="231"/>
      <c r="D818" s="231"/>
      <c r="E818" s="231"/>
      <c r="F818" s="231"/>
      <c r="G818" s="231"/>
      <c r="H818" s="231"/>
      <c r="I818" s="231"/>
      <c r="J818" s="231"/>
      <c r="K818" s="231"/>
      <c r="L818" s="231"/>
      <c r="M818" s="231"/>
      <c r="N818" s="231"/>
      <c r="O818" s="231"/>
      <c r="P818" s="231"/>
      <c r="Q818" s="231"/>
      <c r="R818" s="231"/>
      <c r="S818" s="231"/>
      <c r="T818" s="231"/>
      <c r="U818" s="231"/>
      <c r="V818" s="95"/>
    </row>
    <row r="819">
      <c r="A819" s="231"/>
      <c r="B819" s="240"/>
      <c r="C819" s="231"/>
      <c r="D819" s="231"/>
      <c r="E819" s="231"/>
      <c r="F819" s="231"/>
      <c r="G819" s="231"/>
      <c r="H819" s="231"/>
      <c r="I819" s="231"/>
      <c r="J819" s="231"/>
      <c r="K819" s="231"/>
      <c r="L819" s="231"/>
      <c r="M819" s="231"/>
      <c r="N819" s="231"/>
      <c r="O819" s="231"/>
      <c r="P819" s="231"/>
      <c r="Q819" s="231"/>
      <c r="R819" s="231"/>
      <c r="S819" s="231"/>
      <c r="T819" s="231"/>
      <c r="U819" s="231"/>
      <c r="V819" s="95"/>
    </row>
    <row r="820">
      <c r="A820" s="231"/>
      <c r="B820" s="240"/>
      <c r="C820" s="231"/>
      <c r="D820" s="231"/>
      <c r="E820" s="231"/>
      <c r="F820" s="231"/>
      <c r="G820" s="231"/>
      <c r="H820" s="231"/>
      <c r="I820" s="231"/>
      <c r="J820" s="231"/>
      <c r="K820" s="231"/>
      <c r="L820" s="231"/>
      <c r="M820" s="231"/>
      <c r="N820" s="231"/>
      <c r="O820" s="231"/>
      <c r="P820" s="231"/>
      <c r="Q820" s="231"/>
      <c r="R820" s="231"/>
      <c r="S820" s="231"/>
      <c r="T820" s="231"/>
      <c r="U820" s="231"/>
      <c r="V820" s="95"/>
    </row>
    <row r="821">
      <c r="A821" s="231"/>
      <c r="B821" s="240"/>
      <c r="C821" s="231"/>
      <c r="D821" s="231"/>
      <c r="E821" s="231"/>
      <c r="F821" s="231"/>
      <c r="G821" s="231"/>
      <c r="H821" s="231"/>
      <c r="I821" s="231"/>
      <c r="J821" s="231"/>
      <c r="K821" s="231"/>
      <c r="L821" s="231"/>
      <c r="M821" s="231"/>
      <c r="N821" s="231"/>
      <c r="O821" s="231"/>
      <c r="P821" s="231"/>
      <c r="Q821" s="231"/>
      <c r="R821" s="231"/>
      <c r="S821" s="231"/>
      <c r="T821" s="231"/>
      <c r="U821" s="231"/>
      <c r="V821" s="95"/>
    </row>
    <row r="822">
      <c r="A822" s="231"/>
      <c r="B822" s="240"/>
      <c r="C822" s="231"/>
      <c r="D822" s="231"/>
      <c r="E822" s="231"/>
      <c r="F822" s="231"/>
      <c r="G822" s="231"/>
      <c r="H822" s="231"/>
      <c r="I822" s="231"/>
      <c r="J822" s="231"/>
      <c r="K822" s="231"/>
      <c r="L822" s="231"/>
      <c r="M822" s="231"/>
      <c r="N822" s="231"/>
      <c r="O822" s="231"/>
      <c r="P822" s="231"/>
      <c r="Q822" s="231"/>
      <c r="R822" s="231"/>
      <c r="S822" s="231"/>
      <c r="T822" s="231"/>
      <c r="U822" s="231"/>
      <c r="V822" s="95"/>
    </row>
    <row r="823">
      <c r="A823" s="231"/>
      <c r="B823" s="240"/>
      <c r="C823" s="231"/>
      <c r="D823" s="231"/>
      <c r="E823" s="231"/>
      <c r="F823" s="231"/>
      <c r="G823" s="231"/>
      <c r="H823" s="231"/>
      <c r="I823" s="231"/>
      <c r="J823" s="231"/>
      <c r="K823" s="231"/>
      <c r="L823" s="231"/>
      <c r="M823" s="231"/>
      <c r="N823" s="231"/>
      <c r="O823" s="231"/>
      <c r="P823" s="231"/>
      <c r="Q823" s="231"/>
      <c r="R823" s="231"/>
      <c r="S823" s="231"/>
      <c r="T823" s="231"/>
      <c r="U823" s="231"/>
      <c r="V823" s="95"/>
    </row>
    <row r="824">
      <c r="A824" s="231"/>
      <c r="B824" s="240"/>
      <c r="C824" s="231"/>
      <c r="D824" s="231"/>
      <c r="E824" s="231"/>
      <c r="F824" s="231"/>
      <c r="G824" s="231"/>
      <c r="H824" s="231"/>
      <c r="I824" s="231"/>
      <c r="J824" s="231"/>
      <c r="K824" s="231"/>
      <c r="L824" s="231"/>
      <c r="M824" s="231"/>
      <c r="N824" s="231"/>
      <c r="O824" s="231"/>
      <c r="P824" s="231"/>
      <c r="Q824" s="231"/>
      <c r="R824" s="231"/>
      <c r="S824" s="231"/>
      <c r="T824" s="231"/>
      <c r="U824" s="231"/>
      <c r="V824" s="95"/>
    </row>
    <row r="825">
      <c r="A825" s="231"/>
      <c r="B825" s="240"/>
      <c r="C825" s="231"/>
      <c r="D825" s="231"/>
      <c r="E825" s="231"/>
      <c r="F825" s="231"/>
      <c r="G825" s="231"/>
      <c r="H825" s="231"/>
      <c r="I825" s="231"/>
      <c r="J825" s="231"/>
      <c r="K825" s="231"/>
      <c r="L825" s="231"/>
      <c r="M825" s="231"/>
      <c r="N825" s="231"/>
      <c r="O825" s="231"/>
      <c r="P825" s="231"/>
      <c r="Q825" s="231"/>
      <c r="R825" s="231"/>
      <c r="S825" s="231"/>
      <c r="T825" s="231"/>
      <c r="U825" s="231"/>
      <c r="V825" s="95"/>
    </row>
    <row r="826">
      <c r="A826" s="231"/>
      <c r="B826" s="240"/>
      <c r="C826" s="231"/>
      <c r="D826" s="231"/>
      <c r="E826" s="231"/>
      <c r="F826" s="231"/>
      <c r="G826" s="231"/>
      <c r="H826" s="231"/>
      <c r="I826" s="231"/>
      <c r="J826" s="231"/>
      <c r="K826" s="231"/>
      <c r="L826" s="231"/>
      <c r="M826" s="231"/>
      <c r="N826" s="231"/>
      <c r="O826" s="231"/>
      <c r="P826" s="231"/>
      <c r="Q826" s="231"/>
      <c r="R826" s="231"/>
      <c r="S826" s="231"/>
      <c r="T826" s="231"/>
      <c r="U826" s="231"/>
      <c r="V826" s="95"/>
    </row>
    <row r="827">
      <c r="A827" s="231"/>
      <c r="B827" s="240"/>
      <c r="C827" s="231"/>
      <c r="D827" s="231"/>
      <c r="E827" s="231"/>
      <c r="F827" s="231"/>
      <c r="G827" s="231"/>
      <c r="H827" s="231"/>
      <c r="I827" s="231"/>
      <c r="J827" s="231"/>
      <c r="K827" s="231"/>
      <c r="L827" s="231"/>
      <c r="M827" s="231"/>
      <c r="N827" s="231"/>
      <c r="O827" s="231"/>
      <c r="P827" s="231"/>
      <c r="Q827" s="231"/>
      <c r="R827" s="231"/>
      <c r="S827" s="231"/>
      <c r="T827" s="231"/>
      <c r="U827" s="231"/>
      <c r="V827" s="95"/>
    </row>
    <row r="828">
      <c r="A828" s="231"/>
      <c r="B828" s="240"/>
      <c r="C828" s="231"/>
      <c r="D828" s="231"/>
      <c r="E828" s="231"/>
      <c r="F828" s="231"/>
      <c r="G828" s="231"/>
      <c r="H828" s="231"/>
      <c r="I828" s="231"/>
      <c r="J828" s="231"/>
      <c r="K828" s="231"/>
      <c r="L828" s="231"/>
      <c r="M828" s="231"/>
      <c r="N828" s="231"/>
      <c r="O828" s="231"/>
      <c r="P828" s="231"/>
      <c r="Q828" s="231"/>
      <c r="R828" s="231"/>
      <c r="S828" s="231"/>
      <c r="T828" s="231"/>
      <c r="U828" s="231"/>
      <c r="V828" s="95"/>
    </row>
    <row r="829">
      <c r="A829" s="231"/>
      <c r="B829" s="240"/>
      <c r="C829" s="231"/>
      <c r="D829" s="231"/>
      <c r="E829" s="231"/>
      <c r="F829" s="231"/>
      <c r="G829" s="231"/>
      <c r="H829" s="231"/>
      <c r="I829" s="231"/>
      <c r="J829" s="231"/>
      <c r="K829" s="231"/>
      <c r="L829" s="231"/>
      <c r="M829" s="231"/>
      <c r="N829" s="231"/>
      <c r="O829" s="231"/>
      <c r="P829" s="231"/>
      <c r="Q829" s="231"/>
      <c r="R829" s="231"/>
      <c r="S829" s="231"/>
      <c r="T829" s="231"/>
      <c r="U829" s="231"/>
      <c r="V829" s="95"/>
    </row>
    <row r="830">
      <c r="A830" s="231"/>
      <c r="B830" s="240"/>
      <c r="C830" s="231"/>
      <c r="D830" s="231"/>
      <c r="E830" s="231"/>
      <c r="F830" s="231"/>
      <c r="G830" s="231"/>
      <c r="H830" s="231"/>
      <c r="I830" s="231"/>
      <c r="J830" s="231"/>
      <c r="K830" s="231"/>
      <c r="L830" s="231"/>
      <c r="M830" s="231"/>
      <c r="N830" s="231"/>
      <c r="O830" s="231"/>
      <c r="P830" s="231"/>
      <c r="Q830" s="231"/>
      <c r="R830" s="231"/>
      <c r="S830" s="231"/>
      <c r="T830" s="231"/>
      <c r="U830" s="231"/>
      <c r="V830" s="95"/>
    </row>
    <row r="831">
      <c r="A831" s="231"/>
      <c r="B831" s="240"/>
      <c r="C831" s="231"/>
      <c r="D831" s="231"/>
      <c r="E831" s="231"/>
      <c r="F831" s="231"/>
      <c r="G831" s="231"/>
      <c r="H831" s="231"/>
      <c r="I831" s="231"/>
      <c r="J831" s="231"/>
      <c r="K831" s="231"/>
      <c r="L831" s="231"/>
      <c r="M831" s="231"/>
      <c r="N831" s="231"/>
      <c r="O831" s="231"/>
      <c r="P831" s="231"/>
      <c r="Q831" s="231"/>
      <c r="R831" s="231"/>
      <c r="S831" s="231"/>
      <c r="T831" s="231"/>
      <c r="U831" s="231"/>
      <c r="V831" s="95"/>
    </row>
    <row r="832">
      <c r="A832" s="231"/>
      <c r="B832" s="240"/>
      <c r="C832" s="231"/>
      <c r="D832" s="231"/>
      <c r="E832" s="231"/>
      <c r="F832" s="231"/>
      <c r="G832" s="231"/>
      <c r="H832" s="231"/>
      <c r="I832" s="231"/>
      <c r="J832" s="231"/>
      <c r="K832" s="231"/>
      <c r="L832" s="231"/>
      <c r="M832" s="231"/>
      <c r="N832" s="231"/>
      <c r="O832" s="231"/>
      <c r="P832" s="231"/>
      <c r="Q832" s="231"/>
      <c r="R832" s="231"/>
      <c r="S832" s="231"/>
      <c r="T832" s="231"/>
      <c r="U832" s="231"/>
      <c r="V832" s="95"/>
    </row>
    <row r="833">
      <c r="A833" s="231"/>
      <c r="B833" s="240"/>
      <c r="C833" s="231"/>
      <c r="D833" s="231"/>
      <c r="E833" s="231"/>
      <c r="F833" s="231"/>
      <c r="G833" s="231"/>
      <c r="H833" s="231"/>
      <c r="I833" s="231"/>
      <c r="J833" s="231"/>
      <c r="K833" s="231"/>
      <c r="L833" s="231"/>
      <c r="M833" s="231"/>
      <c r="N833" s="231"/>
      <c r="O833" s="231"/>
      <c r="P833" s="231"/>
      <c r="Q833" s="231"/>
      <c r="R833" s="231"/>
      <c r="S833" s="231"/>
      <c r="T833" s="231"/>
      <c r="U833" s="231"/>
      <c r="V833" s="95"/>
    </row>
    <row r="834">
      <c r="A834" s="231"/>
      <c r="B834" s="240"/>
      <c r="C834" s="231"/>
      <c r="D834" s="231"/>
      <c r="E834" s="231"/>
      <c r="F834" s="231"/>
      <c r="G834" s="231"/>
      <c r="H834" s="231"/>
      <c r="I834" s="231"/>
      <c r="J834" s="231"/>
      <c r="K834" s="231"/>
      <c r="L834" s="231"/>
      <c r="M834" s="231"/>
      <c r="N834" s="231"/>
      <c r="O834" s="231"/>
      <c r="P834" s="231"/>
      <c r="Q834" s="231"/>
      <c r="R834" s="231"/>
      <c r="S834" s="231"/>
      <c r="T834" s="231"/>
      <c r="U834" s="231"/>
      <c r="V834" s="95"/>
    </row>
    <row r="835">
      <c r="A835" s="231"/>
      <c r="B835" s="240"/>
      <c r="C835" s="231"/>
      <c r="D835" s="231"/>
      <c r="E835" s="231"/>
      <c r="F835" s="231"/>
      <c r="G835" s="231"/>
      <c r="H835" s="231"/>
      <c r="I835" s="231"/>
      <c r="J835" s="231"/>
      <c r="K835" s="231"/>
      <c r="L835" s="231"/>
      <c r="M835" s="231"/>
      <c r="N835" s="231"/>
      <c r="O835" s="231"/>
      <c r="P835" s="231"/>
      <c r="Q835" s="231"/>
      <c r="R835" s="231"/>
      <c r="S835" s="231"/>
      <c r="T835" s="231"/>
      <c r="U835" s="231"/>
      <c r="V835" s="95"/>
    </row>
    <row r="836">
      <c r="A836" s="231"/>
      <c r="B836" s="240"/>
      <c r="C836" s="231"/>
      <c r="D836" s="231"/>
      <c r="E836" s="231"/>
      <c r="F836" s="231"/>
      <c r="G836" s="231"/>
      <c r="H836" s="231"/>
      <c r="I836" s="231"/>
      <c r="J836" s="231"/>
      <c r="K836" s="231"/>
      <c r="L836" s="231"/>
      <c r="M836" s="231"/>
      <c r="N836" s="231"/>
      <c r="O836" s="231"/>
      <c r="P836" s="231"/>
      <c r="Q836" s="231"/>
      <c r="R836" s="231"/>
      <c r="S836" s="231"/>
      <c r="T836" s="231"/>
      <c r="U836" s="231"/>
      <c r="V836" s="95"/>
    </row>
    <row r="837">
      <c r="A837" s="231"/>
      <c r="B837" s="240"/>
      <c r="C837" s="231"/>
      <c r="D837" s="231"/>
      <c r="E837" s="231"/>
      <c r="F837" s="231"/>
      <c r="G837" s="231"/>
      <c r="H837" s="231"/>
      <c r="I837" s="231"/>
      <c r="J837" s="231"/>
      <c r="K837" s="231"/>
      <c r="L837" s="231"/>
      <c r="M837" s="231"/>
      <c r="N837" s="231"/>
      <c r="O837" s="231"/>
      <c r="P837" s="231"/>
      <c r="Q837" s="231"/>
      <c r="R837" s="231"/>
      <c r="S837" s="231"/>
      <c r="T837" s="231"/>
      <c r="U837" s="231"/>
      <c r="V837" s="95"/>
    </row>
    <row r="838">
      <c r="A838" s="231"/>
      <c r="B838" s="240"/>
      <c r="C838" s="231"/>
      <c r="D838" s="231"/>
      <c r="E838" s="231"/>
      <c r="F838" s="231"/>
      <c r="G838" s="231"/>
      <c r="H838" s="231"/>
      <c r="I838" s="231"/>
      <c r="J838" s="231"/>
      <c r="K838" s="231"/>
      <c r="L838" s="231"/>
      <c r="M838" s="231"/>
      <c r="N838" s="231"/>
      <c r="O838" s="231"/>
      <c r="P838" s="231"/>
      <c r="Q838" s="231"/>
      <c r="R838" s="231"/>
      <c r="S838" s="231"/>
      <c r="T838" s="231"/>
      <c r="U838" s="231"/>
      <c r="V838" s="95"/>
    </row>
    <row r="839">
      <c r="A839" s="231"/>
      <c r="B839" s="240"/>
      <c r="C839" s="231"/>
      <c r="D839" s="231"/>
      <c r="E839" s="231"/>
      <c r="F839" s="231"/>
      <c r="G839" s="231"/>
      <c r="H839" s="231"/>
      <c r="I839" s="231"/>
      <c r="J839" s="231"/>
      <c r="K839" s="231"/>
      <c r="L839" s="231"/>
      <c r="M839" s="231"/>
      <c r="N839" s="231"/>
      <c r="O839" s="231"/>
      <c r="P839" s="231"/>
      <c r="Q839" s="231"/>
      <c r="R839" s="231"/>
      <c r="S839" s="231"/>
      <c r="T839" s="231"/>
      <c r="U839" s="231"/>
      <c r="V839" s="95"/>
    </row>
    <row r="840">
      <c r="A840" s="231"/>
      <c r="B840" s="240"/>
      <c r="C840" s="231"/>
      <c r="D840" s="231"/>
      <c r="E840" s="231"/>
      <c r="F840" s="231"/>
      <c r="G840" s="231"/>
      <c r="H840" s="231"/>
      <c r="I840" s="231"/>
      <c r="J840" s="231"/>
      <c r="K840" s="231"/>
      <c r="L840" s="231"/>
      <c r="M840" s="231"/>
      <c r="N840" s="231"/>
      <c r="O840" s="231"/>
      <c r="P840" s="231"/>
      <c r="Q840" s="231"/>
      <c r="R840" s="231"/>
      <c r="S840" s="231"/>
      <c r="T840" s="231"/>
      <c r="U840" s="231"/>
      <c r="V840" s="95"/>
    </row>
    <row r="841">
      <c r="A841" s="231"/>
      <c r="B841" s="240"/>
      <c r="C841" s="231"/>
      <c r="D841" s="231"/>
      <c r="E841" s="231"/>
      <c r="F841" s="231"/>
      <c r="G841" s="231"/>
      <c r="H841" s="231"/>
      <c r="I841" s="231"/>
      <c r="J841" s="231"/>
      <c r="K841" s="231"/>
      <c r="L841" s="231"/>
      <c r="M841" s="231"/>
      <c r="N841" s="231"/>
      <c r="O841" s="231"/>
      <c r="P841" s="231"/>
      <c r="Q841" s="231"/>
      <c r="R841" s="231"/>
      <c r="S841" s="231"/>
      <c r="T841" s="231"/>
      <c r="U841" s="231"/>
      <c r="V841" s="95"/>
    </row>
    <row r="842">
      <c r="A842" s="231"/>
      <c r="B842" s="240"/>
      <c r="C842" s="231"/>
      <c r="D842" s="231"/>
      <c r="E842" s="231"/>
      <c r="F842" s="231"/>
      <c r="G842" s="231"/>
      <c r="H842" s="231"/>
      <c r="I842" s="231"/>
      <c r="J842" s="231"/>
      <c r="K842" s="231"/>
      <c r="L842" s="231"/>
      <c r="M842" s="231"/>
      <c r="N842" s="231"/>
      <c r="O842" s="231"/>
      <c r="P842" s="231"/>
      <c r="Q842" s="231"/>
      <c r="R842" s="231"/>
      <c r="S842" s="231"/>
      <c r="T842" s="231"/>
      <c r="U842" s="231"/>
      <c r="V842" s="95"/>
    </row>
    <row r="843">
      <c r="A843" s="231"/>
      <c r="B843" s="240"/>
      <c r="C843" s="231"/>
      <c r="D843" s="231"/>
      <c r="E843" s="231"/>
      <c r="F843" s="231"/>
      <c r="G843" s="231"/>
      <c r="H843" s="231"/>
      <c r="I843" s="231"/>
      <c r="J843" s="231"/>
      <c r="K843" s="231"/>
      <c r="L843" s="231"/>
      <c r="M843" s="231"/>
      <c r="N843" s="231"/>
      <c r="O843" s="231"/>
      <c r="P843" s="231"/>
      <c r="Q843" s="231"/>
      <c r="R843" s="231"/>
      <c r="S843" s="231"/>
      <c r="T843" s="231"/>
      <c r="U843" s="231"/>
      <c r="V843" s="95"/>
    </row>
    <row r="844">
      <c r="A844" s="231"/>
      <c r="B844" s="240"/>
      <c r="C844" s="231"/>
      <c r="D844" s="231"/>
      <c r="E844" s="231"/>
      <c r="F844" s="231"/>
      <c r="G844" s="231"/>
      <c r="H844" s="231"/>
      <c r="I844" s="231"/>
      <c r="J844" s="231"/>
      <c r="K844" s="231"/>
      <c r="L844" s="231"/>
      <c r="M844" s="231"/>
      <c r="N844" s="231"/>
      <c r="O844" s="231"/>
      <c r="P844" s="231"/>
      <c r="Q844" s="231"/>
      <c r="R844" s="231"/>
      <c r="S844" s="231"/>
      <c r="T844" s="231"/>
      <c r="U844" s="231"/>
      <c r="V844" s="95"/>
    </row>
    <row r="845">
      <c r="A845" s="231"/>
      <c r="B845" s="240"/>
      <c r="C845" s="231"/>
      <c r="D845" s="231"/>
      <c r="E845" s="231"/>
      <c r="F845" s="231"/>
      <c r="G845" s="231"/>
      <c r="H845" s="231"/>
      <c r="I845" s="231"/>
      <c r="J845" s="231"/>
      <c r="K845" s="231"/>
      <c r="L845" s="231"/>
      <c r="M845" s="231"/>
      <c r="N845" s="231"/>
      <c r="O845" s="231"/>
      <c r="P845" s="231"/>
      <c r="Q845" s="231"/>
      <c r="R845" s="231"/>
      <c r="S845" s="231"/>
      <c r="T845" s="231"/>
      <c r="U845" s="231"/>
      <c r="V845" s="95"/>
    </row>
    <row r="846">
      <c r="A846" s="231"/>
      <c r="B846" s="240"/>
      <c r="C846" s="231"/>
      <c r="D846" s="231"/>
      <c r="E846" s="231"/>
      <c r="F846" s="231"/>
      <c r="G846" s="231"/>
      <c r="H846" s="231"/>
      <c r="I846" s="231"/>
      <c r="J846" s="231"/>
      <c r="K846" s="231"/>
      <c r="L846" s="231"/>
      <c r="M846" s="231"/>
      <c r="N846" s="231"/>
      <c r="O846" s="231"/>
      <c r="P846" s="231"/>
      <c r="Q846" s="231"/>
      <c r="R846" s="231"/>
      <c r="S846" s="231"/>
      <c r="T846" s="231"/>
      <c r="U846" s="231"/>
      <c r="V846" s="95"/>
    </row>
    <row r="847">
      <c r="A847" s="231"/>
      <c r="B847" s="240"/>
      <c r="C847" s="231"/>
      <c r="D847" s="231"/>
      <c r="E847" s="231"/>
      <c r="F847" s="231"/>
      <c r="G847" s="231"/>
      <c r="H847" s="231"/>
      <c r="I847" s="231"/>
      <c r="J847" s="231"/>
      <c r="K847" s="231"/>
      <c r="L847" s="231"/>
      <c r="M847" s="231"/>
      <c r="N847" s="231"/>
      <c r="O847" s="231"/>
      <c r="P847" s="231"/>
      <c r="Q847" s="231"/>
      <c r="R847" s="231"/>
      <c r="S847" s="231"/>
      <c r="T847" s="231"/>
      <c r="U847" s="231"/>
      <c r="V847" s="95"/>
    </row>
    <row r="848">
      <c r="A848" s="231"/>
      <c r="B848" s="240"/>
      <c r="C848" s="231"/>
      <c r="D848" s="231"/>
      <c r="E848" s="231"/>
      <c r="F848" s="231"/>
      <c r="G848" s="231"/>
      <c r="H848" s="231"/>
      <c r="I848" s="231"/>
      <c r="J848" s="231"/>
      <c r="K848" s="231"/>
      <c r="L848" s="231"/>
      <c r="M848" s="231"/>
      <c r="N848" s="231"/>
      <c r="O848" s="231"/>
      <c r="P848" s="231"/>
      <c r="Q848" s="231"/>
      <c r="R848" s="231"/>
      <c r="S848" s="231"/>
      <c r="T848" s="231"/>
      <c r="U848" s="231"/>
      <c r="V848" s="95"/>
    </row>
    <row r="849">
      <c r="A849" s="231"/>
      <c r="B849" s="240"/>
      <c r="C849" s="231"/>
      <c r="D849" s="231"/>
      <c r="E849" s="231"/>
      <c r="F849" s="231"/>
      <c r="G849" s="231"/>
      <c r="H849" s="231"/>
      <c r="I849" s="231"/>
      <c r="J849" s="231"/>
      <c r="K849" s="231"/>
      <c r="L849" s="231"/>
      <c r="M849" s="231"/>
      <c r="N849" s="231"/>
      <c r="O849" s="231"/>
      <c r="P849" s="231"/>
      <c r="Q849" s="231"/>
      <c r="R849" s="231"/>
      <c r="S849" s="231"/>
      <c r="T849" s="231"/>
      <c r="U849" s="231"/>
      <c r="V849" s="95"/>
    </row>
    <row r="850">
      <c r="A850" s="231"/>
      <c r="B850" s="240"/>
      <c r="C850" s="231"/>
      <c r="D850" s="231"/>
      <c r="E850" s="231"/>
      <c r="F850" s="231"/>
      <c r="G850" s="231"/>
      <c r="H850" s="231"/>
      <c r="I850" s="231"/>
      <c r="J850" s="231"/>
      <c r="K850" s="231"/>
      <c r="L850" s="231"/>
      <c r="M850" s="231"/>
      <c r="N850" s="231"/>
      <c r="O850" s="231"/>
      <c r="P850" s="231"/>
      <c r="Q850" s="231"/>
      <c r="R850" s="231"/>
      <c r="S850" s="231"/>
      <c r="T850" s="231"/>
      <c r="U850" s="231"/>
      <c r="V850" s="95"/>
    </row>
    <row r="851">
      <c r="A851" s="231"/>
      <c r="B851" s="240"/>
      <c r="C851" s="231"/>
      <c r="D851" s="231"/>
      <c r="E851" s="231"/>
      <c r="F851" s="231"/>
      <c r="G851" s="231"/>
      <c r="H851" s="231"/>
      <c r="I851" s="231"/>
      <c r="J851" s="231"/>
      <c r="K851" s="231"/>
      <c r="L851" s="231"/>
      <c r="M851" s="231"/>
      <c r="N851" s="231"/>
      <c r="O851" s="231"/>
      <c r="P851" s="231"/>
      <c r="Q851" s="231"/>
      <c r="R851" s="231"/>
      <c r="S851" s="231"/>
      <c r="T851" s="231"/>
      <c r="U851" s="231"/>
      <c r="V851" s="95"/>
    </row>
    <row r="852">
      <c r="A852" s="231"/>
      <c r="B852" s="240"/>
      <c r="C852" s="231"/>
      <c r="D852" s="231"/>
      <c r="E852" s="231"/>
      <c r="F852" s="231"/>
      <c r="G852" s="231"/>
      <c r="H852" s="231"/>
      <c r="I852" s="231"/>
      <c r="J852" s="231"/>
      <c r="K852" s="231"/>
      <c r="L852" s="231"/>
      <c r="M852" s="231"/>
      <c r="N852" s="231"/>
      <c r="O852" s="231"/>
      <c r="P852" s="231"/>
      <c r="Q852" s="231"/>
      <c r="R852" s="231"/>
      <c r="S852" s="231"/>
      <c r="T852" s="231"/>
      <c r="U852" s="231"/>
      <c r="V852" s="95"/>
    </row>
    <row r="853">
      <c r="A853" s="231"/>
      <c r="B853" s="240"/>
      <c r="C853" s="231"/>
      <c r="D853" s="231"/>
      <c r="E853" s="231"/>
      <c r="F853" s="231"/>
      <c r="G853" s="231"/>
      <c r="H853" s="231"/>
      <c r="I853" s="231"/>
      <c r="J853" s="231"/>
      <c r="K853" s="231"/>
      <c r="L853" s="231"/>
      <c r="M853" s="231"/>
      <c r="N853" s="231"/>
      <c r="O853" s="231"/>
      <c r="P853" s="231"/>
      <c r="Q853" s="231"/>
      <c r="R853" s="231"/>
      <c r="S853" s="231"/>
      <c r="T853" s="231"/>
      <c r="U853" s="231"/>
      <c r="V853" s="95"/>
    </row>
    <row r="854">
      <c r="A854" s="231"/>
      <c r="B854" s="240"/>
      <c r="C854" s="231"/>
      <c r="D854" s="231"/>
      <c r="E854" s="231"/>
      <c r="F854" s="231"/>
      <c r="G854" s="231"/>
      <c r="H854" s="231"/>
      <c r="I854" s="231"/>
      <c r="J854" s="231"/>
      <c r="K854" s="231"/>
      <c r="L854" s="231"/>
      <c r="M854" s="231"/>
      <c r="N854" s="231"/>
      <c r="O854" s="231"/>
      <c r="P854" s="231"/>
      <c r="Q854" s="231"/>
      <c r="R854" s="231"/>
      <c r="S854" s="231"/>
      <c r="T854" s="231"/>
      <c r="U854" s="231"/>
      <c r="V854" s="95"/>
    </row>
    <row r="855">
      <c r="A855" s="231"/>
      <c r="B855" s="240"/>
      <c r="C855" s="231"/>
      <c r="D855" s="231"/>
      <c r="E855" s="231"/>
      <c r="F855" s="231"/>
      <c r="G855" s="231"/>
      <c r="H855" s="231"/>
      <c r="I855" s="231"/>
      <c r="J855" s="231"/>
      <c r="K855" s="231"/>
      <c r="L855" s="231"/>
      <c r="M855" s="231"/>
      <c r="N855" s="231"/>
      <c r="O855" s="231"/>
      <c r="P855" s="231"/>
      <c r="Q855" s="231"/>
      <c r="R855" s="231"/>
      <c r="S855" s="231"/>
      <c r="T855" s="231"/>
      <c r="U855" s="231"/>
      <c r="V855" s="95"/>
    </row>
    <row r="856">
      <c r="A856" s="231"/>
      <c r="B856" s="240"/>
      <c r="C856" s="231"/>
      <c r="D856" s="231"/>
      <c r="E856" s="231"/>
      <c r="F856" s="231"/>
      <c r="G856" s="231"/>
      <c r="H856" s="231"/>
      <c r="I856" s="231"/>
      <c r="J856" s="231"/>
      <c r="K856" s="231"/>
      <c r="L856" s="231"/>
      <c r="M856" s="231"/>
      <c r="N856" s="231"/>
      <c r="O856" s="231"/>
      <c r="P856" s="231"/>
      <c r="Q856" s="231"/>
      <c r="R856" s="231"/>
      <c r="S856" s="231"/>
      <c r="T856" s="231"/>
      <c r="U856" s="231"/>
      <c r="V856" s="95"/>
    </row>
    <row r="857">
      <c r="A857" s="231"/>
      <c r="B857" s="240"/>
      <c r="C857" s="231"/>
      <c r="D857" s="231"/>
      <c r="E857" s="231"/>
      <c r="F857" s="231"/>
      <c r="G857" s="231"/>
      <c r="H857" s="231"/>
      <c r="I857" s="231"/>
      <c r="J857" s="231"/>
      <c r="K857" s="231"/>
      <c r="L857" s="231"/>
      <c r="M857" s="231"/>
      <c r="N857" s="231"/>
      <c r="O857" s="231"/>
      <c r="P857" s="231"/>
      <c r="Q857" s="231"/>
      <c r="R857" s="231"/>
      <c r="S857" s="231"/>
      <c r="T857" s="231"/>
      <c r="U857" s="231"/>
      <c r="V857" s="95"/>
    </row>
    <row r="858">
      <c r="A858" s="231"/>
      <c r="B858" s="240"/>
      <c r="C858" s="231"/>
      <c r="D858" s="231"/>
      <c r="E858" s="231"/>
      <c r="F858" s="231"/>
      <c r="G858" s="231"/>
      <c r="H858" s="231"/>
      <c r="I858" s="231"/>
      <c r="J858" s="231"/>
      <c r="K858" s="231"/>
      <c r="L858" s="231"/>
      <c r="M858" s="231"/>
      <c r="N858" s="231"/>
      <c r="O858" s="231"/>
      <c r="P858" s="231"/>
      <c r="Q858" s="231"/>
      <c r="R858" s="231"/>
      <c r="S858" s="231"/>
      <c r="T858" s="231"/>
      <c r="U858" s="231"/>
      <c r="V858" s="95"/>
    </row>
    <row r="859">
      <c r="A859" s="231"/>
      <c r="B859" s="240"/>
      <c r="C859" s="231"/>
      <c r="D859" s="231"/>
      <c r="E859" s="231"/>
      <c r="F859" s="231"/>
      <c r="G859" s="231"/>
      <c r="H859" s="231"/>
      <c r="I859" s="231"/>
      <c r="J859" s="231"/>
      <c r="K859" s="231"/>
      <c r="L859" s="231"/>
      <c r="M859" s="231"/>
      <c r="N859" s="231"/>
      <c r="O859" s="231"/>
      <c r="P859" s="231"/>
      <c r="Q859" s="231"/>
      <c r="R859" s="231"/>
      <c r="S859" s="231"/>
      <c r="T859" s="231"/>
      <c r="U859" s="231"/>
      <c r="V859" s="95"/>
    </row>
    <row r="860">
      <c r="A860" s="231"/>
      <c r="B860" s="240"/>
      <c r="C860" s="231"/>
      <c r="D860" s="231"/>
      <c r="E860" s="231"/>
      <c r="F860" s="231"/>
      <c r="G860" s="231"/>
      <c r="H860" s="231"/>
      <c r="I860" s="231"/>
      <c r="J860" s="231"/>
      <c r="K860" s="231"/>
      <c r="L860" s="231"/>
      <c r="M860" s="231"/>
      <c r="N860" s="231"/>
      <c r="O860" s="231"/>
      <c r="P860" s="231"/>
      <c r="Q860" s="231"/>
      <c r="R860" s="231"/>
      <c r="S860" s="231"/>
      <c r="T860" s="231"/>
      <c r="U860" s="231"/>
      <c r="V860" s="95"/>
    </row>
    <row r="861">
      <c r="A861" s="231"/>
      <c r="B861" s="240"/>
      <c r="C861" s="231"/>
      <c r="D861" s="231"/>
      <c r="E861" s="231"/>
      <c r="F861" s="231"/>
      <c r="G861" s="231"/>
      <c r="H861" s="231"/>
      <c r="I861" s="231"/>
      <c r="J861" s="231"/>
      <c r="K861" s="231"/>
      <c r="L861" s="231"/>
      <c r="M861" s="231"/>
      <c r="N861" s="231"/>
      <c r="O861" s="231"/>
      <c r="P861" s="231"/>
      <c r="Q861" s="231"/>
      <c r="R861" s="231"/>
      <c r="S861" s="231"/>
      <c r="T861" s="231"/>
      <c r="U861" s="231"/>
      <c r="V861" s="95"/>
    </row>
    <row r="862">
      <c r="A862" s="231"/>
      <c r="B862" s="240"/>
      <c r="C862" s="231"/>
      <c r="D862" s="231"/>
      <c r="E862" s="231"/>
      <c r="F862" s="231"/>
      <c r="G862" s="231"/>
      <c r="H862" s="231"/>
      <c r="I862" s="231"/>
      <c r="J862" s="231"/>
      <c r="K862" s="231"/>
      <c r="L862" s="231"/>
      <c r="M862" s="231"/>
      <c r="N862" s="231"/>
      <c r="O862" s="231"/>
      <c r="P862" s="231"/>
      <c r="Q862" s="231"/>
      <c r="R862" s="231"/>
      <c r="S862" s="231"/>
      <c r="T862" s="231"/>
      <c r="U862" s="231"/>
      <c r="V862" s="95"/>
    </row>
    <row r="863">
      <c r="A863" s="231"/>
      <c r="B863" s="240"/>
      <c r="C863" s="231"/>
      <c r="D863" s="231"/>
      <c r="E863" s="231"/>
      <c r="F863" s="231"/>
      <c r="G863" s="231"/>
      <c r="H863" s="231"/>
      <c r="I863" s="231"/>
      <c r="J863" s="231"/>
      <c r="K863" s="231"/>
      <c r="L863" s="231"/>
      <c r="M863" s="231"/>
      <c r="N863" s="231"/>
      <c r="O863" s="231"/>
      <c r="P863" s="231"/>
      <c r="Q863" s="231"/>
      <c r="R863" s="231"/>
      <c r="S863" s="231"/>
      <c r="T863" s="231"/>
      <c r="U863" s="231"/>
      <c r="V863" s="95"/>
    </row>
    <row r="864">
      <c r="A864" s="231"/>
      <c r="B864" s="240"/>
      <c r="C864" s="231"/>
      <c r="D864" s="231"/>
      <c r="E864" s="231"/>
      <c r="F864" s="231"/>
      <c r="G864" s="231"/>
      <c r="H864" s="231"/>
      <c r="I864" s="231"/>
      <c r="J864" s="231"/>
      <c r="K864" s="231"/>
      <c r="L864" s="231"/>
      <c r="M864" s="231"/>
      <c r="N864" s="231"/>
      <c r="O864" s="231"/>
      <c r="P864" s="231"/>
      <c r="Q864" s="231"/>
      <c r="R864" s="231"/>
      <c r="S864" s="231"/>
      <c r="T864" s="231"/>
      <c r="U864" s="231"/>
      <c r="V864" s="95"/>
    </row>
    <row r="865">
      <c r="A865" s="231"/>
      <c r="B865" s="240"/>
      <c r="C865" s="231"/>
      <c r="D865" s="231"/>
      <c r="E865" s="231"/>
      <c r="F865" s="231"/>
      <c r="G865" s="231"/>
      <c r="H865" s="231"/>
      <c r="I865" s="231"/>
      <c r="J865" s="231"/>
      <c r="K865" s="231"/>
      <c r="L865" s="231"/>
      <c r="M865" s="231"/>
      <c r="N865" s="231"/>
      <c r="O865" s="231"/>
      <c r="P865" s="231"/>
      <c r="Q865" s="231"/>
      <c r="R865" s="231"/>
      <c r="S865" s="231"/>
      <c r="T865" s="231"/>
      <c r="U865" s="231"/>
      <c r="V865" s="95"/>
    </row>
    <row r="866">
      <c r="A866" s="231"/>
      <c r="B866" s="240"/>
      <c r="C866" s="231"/>
      <c r="D866" s="231"/>
      <c r="E866" s="231"/>
      <c r="F866" s="231"/>
      <c r="G866" s="231"/>
      <c r="H866" s="231"/>
      <c r="I866" s="231"/>
      <c r="J866" s="231"/>
      <c r="K866" s="231"/>
      <c r="L866" s="231"/>
      <c r="M866" s="231"/>
      <c r="N866" s="231"/>
      <c r="O866" s="231"/>
      <c r="P866" s="231"/>
      <c r="Q866" s="231"/>
      <c r="R866" s="231"/>
      <c r="S866" s="231"/>
      <c r="T866" s="231"/>
      <c r="U866" s="231"/>
      <c r="V866" s="95"/>
    </row>
    <row r="867">
      <c r="A867" s="231"/>
      <c r="B867" s="240"/>
      <c r="C867" s="231"/>
      <c r="D867" s="231"/>
      <c r="E867" s="231"/>
      <c r="F867" s="231"/>
      <c r="G867" s="231"/>
      <c r="H867" s="231"/>
      <c r="I867" s="231"/>
      <c r="J867" s="231"/>
      <c r="K867" s="231"/>
      <c r="L867" s="231"/>
      <c r="M867" s="231"/>
      <c r="N867" s="231"/>
      <c r="O867" s="231"/>
      <c r="P867" s="231"/>
      <c r="Q867" s="231"/>
      <c r="R867" s="231"/>
      <c r="S867" s="231"/>
      <c r="T867" s="231"/>
      <c r="U867" s="231"/>
      <c r="V867" s="95"/>
    </row>
    <row r="868">
      <c r="A868" s="231"/>
      <c r="B868" s="240"/>
      <c r="C868" s="231"/>
      <c r="D868" s="231"/>
      <c r="E868" s="231"/>
      <c r="F868" s="231"/>
      <c r="G868" s="231"/>
      <c r="H868" s="231"/>
      <c r="I868" s="231"/>
      <c r="J868" s="231"/>
      <c r="K868" s="231"/>
      <c r="L868" s="231"/>
      <c r="M868" s="231"/>
      <c r="N868" s="231"/>
      <c r="O868" s="231"/>
      <c r="P868" s="231"/>
      <c r="Q868" s="231"/>
      <c r="R868" s="231"/>
      <c r="S868" s="231"/>
      <c r="T868" s="231"/>
      <c r="U868" s="231"/>
      <c r="V868" s="95"/>
    </row>
    <row r="869">
      <c r="A869" s="231"/>
      <c r="B869" s="240"/>
      <c r="C869" s="231"/>
      <c r="D869" s="231"/>
      <c r="E869" s="231"/>
      <c r="F869" s="231"/>
      <c r="G869" s="231"/>
      <c r="H869" s="231"/>
      <c r="I869" s="231"/>
      <c r="J869" s="231"/>
      <c r="K869" s="231"/>
      <c r="L869" s="231"/>
      <c r="M869" s="231"/>
      <c r="N869" s="231"/>
      <c r="O869" s="231"/>
      <c r="P869" s="231"/>
      <c r="Q869" s="231"/>
      <c r="R869" s="231"/>
      <c r="S869" s="231"/>
      <c r="T869" s="231"/>
      <c r="U869" s="231"/>
      <c r="V869" s="95"/>
    </row>
    <row r="870">
      <c r="A870" s="231"/>
      <c r="B870" s="240"/>
      <c r="C870" s="231"/>
      <c r="D870" s="231"/>
      <c r="E870" s="231"/>
      <c r="F870" s="231"/>
      <c r="G870" s="231"/>
      <c r="H870" s="231"/>
      <c r="I870" s="231"/>
      <c r="J870" s="231"/>
      <c r="K870" s="231"/>
      <c r="L870" s="231"/>
      <c r="M870" s="231"/>
      <c r="N870" s="231"/>
      <c r="O870" s="231"/>
      <c r="P870" s="231"/>
      <c r="Q870" s="231"/>
      <c r="R870" s="231"/>
      <c r="S870" s="231"/>
      <c r="T870" s="231"/>
      <c r="U870" s="231"/>
      <c r="V870" s="95"/>
    </row>
    <row r="871">
      <c r="A871" s="231"/>
      <c r="B871" s="240"/>
      <c r="C871" s="231"/>
      <c r="D871" s="231"/>
      <c r="E871" s="231"/>
      <c r="F871" s="231"/>
      <c r="G871" s="231"/>
      <c r="H871" s="231"/>
      <c r="I871" s="231"/>
      <c r="J871" s="231"/>
      <c r="K871" s="231"/>
      <c r="L871" s="231"/>
      <c r="M871" s="231"/>
      <c r="N871" s="231"/>
      <c r="O871" s="231"/>
      <c r="P871" s="231"/>
      <c r="Q871" s="231"/>
      <c r="R871" s="231"/>
      <c r="S871" s="231"/>
      <c r="T871" s="231"/>
      <c r="U871" s="231"/>
      <c r="V871" s="95"/>
    </row>
    <row r="872">
      <c r="A872" s="231"/>
      <c r="B872" s="240"/>
      <c r="C872" s="231"/>
      <c r="D872" s="231"/>
      <c r="E872" s="231"/>
      <c r="F872" s="231"/>
      <c r="G872" s="231"/>
      <c r="H872" s="231"/>
      <c r="I872" s="231"/>
      <c r="J872" s="231"/>
      <c r="K872" s="231"/>
      <c r="L872" s="231"/>
      <c r="M872" s="231"/>
      <c r="N872" s="231"/>
      <c r="O872" s="231"/>
      <c r="P872" s="231"/>
      <c r="Q872" s="231"/>
      <c r="R872" s="231"/>
      <c r="S872" s="231"/>
      <c r="T872" s="231"/>
      <c r="U872" s="231"/>
      <c r="V872" s="95"/>
    </row>
    <row r="873">
      <c r="A873" s="231"/>
      <c r="B873" s="240"/>
      <c r="C873" s="231"/>
      <c r="D873" s="231"/>
      <c r="E873" s="231"/>
      <c r="F873" s="231"/>
      <c r="G873" s="231"/>
      <c r="H873" s="231"/>
      <c r="I873" s="231"/>
      <c r="J873" s="231"/>
      <c r="K873" s="231"/>
      <c r="L873" s="231"/>
      <c r="M873" s="231"/>
      <c r="N873" s="231"/>
      <c r="O873" s="231"/>
      <c r="P873" s="231"/>
      <c r="Q873" s="231"/>
      <c r="R873" s="231"/>
      <c r="S873" s="231"/>
      <c r="T873" s="231"/>
      <c r="U873" s="231"/>
      <c r="V873" s="95"/>
    </row>
    <row r="874">
      <c r="A874" s="231"/>
      <c r="B874" s="240"/>
      <c r="C874" s="231"/>
      <c r="D874" s="231"/>
      <c r="E874" s="231"/>
      <c r="F874" s="231"/>
      <c r="G874" s="231"/>
      <c r="H874" s="231"/>
      <c r="I874" s="231"/>
      <c r="J874" s="231"/>
      <c r="K874" s="231"/>
      <c r="L874" s="231"/>
      <c r="M874" s="231"/>
      <c r="N874" s="231"/>
      <c r="O874" s="231"/>
      <c r="P874" s="231"/>
      <c r="Q874" s="231"/>
      <c r="R874" s="231"/>
      <c r="S874" s="231"/>
      <c r="T874" s="231"/>
      <c r="U874" s="231"/>
      <c r="V874" s="95"/>
    </row>
    <row r="875">
      <c r="A875" s="231"/>
      <c r="B875" s="240"/>
      <c r="C875" s="231"/>
      <c r="D875" s="231"/>
      <c r="E875" s="231"/>
      <c r="F875" s="231"/>
      <c r="G875" s="231"/>
      <c r="H875" s="231"/>
      <c r="I875" s="231"/>
      <c r="J875" s="231"/>
      <c r="K875" s="231"/>
      <c r="L875" s="231"/>
      <c r="M875" s="231"/>
      <c r="N875" s="231"/>
      <c r="O875" s="231"/>
      <c r="P875" s="231"/>
      <c r="Q875" s="231"/>
      <c r="R875" s="231"/>
      <c r="S875" s="231"/>
      <c r="T875" s="231"/>
      <c r="U875" s="231"/>
      <c r="V875" s="95"/>
    </row>
    <row r="876">
      <c r="A876" s="231"/>
      <c r="B876" s="240"/>
      <c r="C876" s="231"/>
      <c r="D876" s="231"/>
      <c r="E876" s="231"/>
      <c r="F876" s="231"/>
      <c r="G876" s="231"/>
      <c r="H876" s="231"/>
      <c r="I876" s="231"/>
      <c r="J876" s="231"/>
      <c r="K876" s="231"/>
      <c r="L876" s="231"/>
      <c r="M876" s="231"/>
      <c r="N876" s="231"/>
      <c r="O876" s="231"/>
      <c r="P876" s="231"/>
      <c r="Q876" s="231"/>
      <c r="R876" s="231"/>
      <c r="S876" s="231"/>
      <c r="T876" s="231"/>
      <c r="U876" s="231"/>
      <c r="V876" s="95"/>
    </row>
    <row r="877">
      <c r="A877" s="231"/>
      <c r="B877" s="240"/>
      <c r="C877" s="231"/>
      <c r="D877" s="231"/>
      <c r="E877" s="231"/>
      <c r="F877" s="231"/>
      <c r="G877" s="231"/>
      <c r="H877" s="231"/>
      <c r="I877" s="231"/>
      <c r="J877" s="231"/>
      <c r="K877" s="231"/>
      <c r="L877" s="231"/>
      <c r="M877" s="231"/>
      <c r="N877" s="231"/>
      <c r="O877" s="231"/>
      <c r="P877" s="231"/>
      <c r="Q877" s="231"/>
      <c r="R877" s="231"/>
      <c r="S877" s="231"/>
      <c r="T877" s="231"/>
      <c r="U877" s="231"/>
      <c r="V877" s="95"/>
    </row>
    <row r="878">
      <c r="A878" s="231"/>
      <c r="B878" s="240"/>
      <c r="C878" s="231"/>
      <c r="D878" s="231"/>
      <c r="E878" s="231"/>
      <c r="F878" s="231"/>
      <c r="G878" s="231"/>
      <c r="H878" s="231"/>
      <c r="I878" s="231"/>
      <c r="J878" s="231"/>
      <c r="K878" s="231"/>
      <c r="L878" s="231"/>
      <c r="M878" s="231"/>
      <c r="N878" s="231"/>
      <c r="O878" s="231"/>
      <c r="P878" s="231"/>
      <c r="Q878" s="231"/>
      <c r="R878" s="231"/>
      <c r="S878" s="231"/>
      <c r="T878" s="231"/>
      <c r="U878" s="231"/>
      <c r="V878" s="95"/>
    </row>
    <row r="879">
      <c r="A879" s="231"/>
      <c r="B879" s="240"/>
      <c r="C879" s="231"/>
      <c r="D879" s="231"/>
      <c r="E879" s="231"/>
      <c r="F879" s="231"/>
      <c r="G879" s="231"/>
      <c r="H879" s="231"/>
      <c r="I879" s="231"/>
      <c r="J879" s="231"/>
      <c r="K879" s="231"/>
      <c r="L879" s="231"/>
      <c r="M879" s="231"/>
      <c r="N879" s="231"/>
      <c r="O879" s="231"/>
      <c r="P879" s="231"/>
      <c r="Q879" s="231"/>
      <c r="R879" s="231"/>
      <c r="S879" s="231"/>
      <c r="T879" s="231"/>
      <c r="U879" s="231"/>
      <c r="V879" s="95"/>
    </row>
    <row r="880">
      <c r="A880" s="231"/>
      <c r="B880" s="240"/>
      <c r="C880" s="231"/>
      <c r="D880" s="231"/>
      <c r="E880" s="231"/>
      <c r="F880" s="231"/>
      <c r="G880" s="231"/>
      <c r="H880" s="231"/>
      <c r="I880" s="231"/>
      <c r="J880" s="231"/>
      <c r="K880" s="231"/>
      <c r="L880" s="231"/>
      <c r="M880" s="231"/>
      <c r="N880" s="231"/>
      <c r="O880" s="231"/>
      <c r="P880" s="231"/>
      <c r="Q880" s="231"/>
      <c r="R880" s="231"/>
      <c r="S880" s="231"/>
      <c r="T880" s="231"/>
      <c r="U880" s="231"/>
      <c r="V880" s="95"/>
    </row>
    <row r="881">
      <c r="A881" s="231"/>
      <c r="B881" s="240"/>
      <c r="C881" s="231"/>
      <c r="D881" s="231"/>
      <c r="E881" s="231"/>
      <c r="F881" s="231"/>
      <c r="G881" s="231"/>
      <c r="H881" s="231"/>
      <c r="I881" s="231"/>
      <c r="J881" s="231"/>
      <c r="K881" s="231"/>
      <c r="L881" s="231"/>
      <c r="M881" s="231"/>
      <c r="N881" s="231"/>
      <c r="O881" s="231"/>
      <c r="P881" s="231"/>
      <c r="Q881" s="231"/>
      <c r="R881" s="231"/>
      <c r="S881" s="231"/>
      <c r="T881" s="231"/>
      <c r="U881" s="231"/>
      <c r="V881" s="95"/>
    </row>
    <row r="882">
      <c r="A882" s="231"/>
      <c r="B882" s="240"/>
      <c r="C882" s="231"/>
      <c r="D882" s="231"/>
      <c r="E882" s="231"/>
      <c r="F882" s="231"/>
      <c r="G882" s="231"/>
      <c r="H882" s="231"/>
      <c r="I882" s="231"/>
      <c r="J882" s="231"/>
      <c r="K882" s="231"/>
      <c r="L882" s="231"/>
      <c r="M882" s="231"/>
      <c r="N882" s="231"/>
      <c r="O882" s="231"/>
      <c r="P882" s="231"/>
      <c r="Q882" s="231"/>
      <c r="R882" s="231"/>
      <c r="S882" s="231"/>
      <c r="T882" s="231"/>
      <c r="U882" s="231"/>
      <c r="V882" s="95"/>
    </row>
    <row r="883">
      <c r="A883" s="231"/>
      <c r="B883" s="240"/>
      <c r="C883" s="231"/>
      <c r="D883" s="231"/>
      <c r="E883" s="231"/>
      <c r="F883" s="231"/>
      <c r="G883" s="231"/>
      <c r="H883" s="231"/>
      <c r="I883" s="231"/>
      <c r="J883" s="231"/>
      <c r="K883" s="231"/>
      <c r="L883" s="231"/>
      <c r="M883" s="231"/>
      <c r="N883" s="231"/>
      <c r="O883" s="231"/>
      <c r="P883" s="231"/>
      <c r="Q883" s="231"/>
      <c r="R883" s="231"/>
      <c r="S883" s="231"/>
      <c r="T883" s="231"/>
      <c r="U883" s="231"/>
      <c r="V883" s="95"/>
    </row>
    <row r="884">
      <c r="A884" s="231"/>
      <c r="B884" s="240"/>
      <c r="C884" s="231"/>
      <c r="D884" s="231"/>
      <c r="E884" s="231"/>
      <c r="F884" s="231"/>
      <c r="G884" s="231"/>
      <c r="H884" s="231"/>
      <c r="I884" s="231"/>
      <c r="J884" s="231"/>
      <c r="K884" s="231"/>
      <c r="L884" s="231"/>
      <c r="M884" s="231"/>
      <c r="N884" s="231"/>
      <c r="O884" s="231"/>
      <c r="P884" s="231"/>
      <c r="Q884" s="231"/>
      <c r="R884" s="231"/>
      <c r="S884" s="231"/>
      <c r="T884" s="231"/>
      <c r="U884" s="231"/>
      <c r="V884" s="95"/>
    </row>
    <row r="885">
      <c r="A885" s="231"/>
      <c r="B885" s="240"/>
      <c r="C885" s="231"/>
      <c r="D885" s="231"/>
      <c r="E885" s="231"/>
      <c r="F885" s="231"/>
      <c r="G885" s="231"/>
      <c r="H885" s="231"/>
      <c r="I885" s="231"/>
      <c r="J885" s="231"/>
      <c r="K885" s="231"/>
      <c r="L885" s="231"/>
      <c r="M885" s="231"/>
      <c r="N885" s="231"/>
      <c r="O885" s="231"/>
      <c r="P885" s="231"/>
      <c r="Q885" s="231"/>
      <c r="R885" s="231"/>
      <c r="S885" s="231"/>
      <c r="T885" s="231"/>
      <c r="U885" s="231"/>
      <c r="V885" s="95"/>
    </row>
    <row r="886">
      <c r="A886" s="231"/>
      <c r="B886" s="240"/>
      <c r="C886" s="231"/>
      <c r="D886" s="231"/>
      <c r="E886" s="231"/>
      <c r="F886" s="231"/>
      <c r="G886" s="231"/>
      <c r="H886" s="231"/>
      <c r="I886" s="231"/>
      <c r="J886" s="231"/>
      <c r="K886" s="231"/>
      <c r="L886" s="231"/>
      <c r="M886" s="231"/>
      <c r="N886" s="231"/>
      <c r="O886" s="231"/>
      <c r="P886" s="231"/>
      <c r="Q886" s="231"/>
      <c r="R886" s="231"/>
      <c r="S886" s="231"/>
      <c r="T886" s="231"/>
      <c r="U886" s="231"/>
      <c r="V886" s="95"/>
    </row>
    <row r="887">
      <c r="A887" s="231"/>
      <c r="B887" s="240"/>
      <c r="C887" s="231"/>
      <c r="D887" s="231"/>
      <c r="E887" s="231"/>
      <c r="F887" s="231"/>
      <c r="G887" s="231"/>
      <c r="H887" s="231"/>
      <c r="I887" s="231"/>
      <c r="J887" s="231"/>
      <c r="K887" s="231"/>
      <c r="L887" s="231"/>
      <c r="M887" s="231"/>
      <c r="N887" s="231"/>
      <c r="O887" s="231"/>
      <c r="P887" s="231"/>
      <c r="Q887" s="231"/>
      <c r="R887" s="231"/>
      <c r="S887" s="231"/>
      <c r="T887" s="231"/>
      <c r="U887" s="231"/>
      <c r="V887" s="95"/>
    </row>
    <row r="888">
      <c r="A888" s="231"/>
      <c r="B888" s="240"/>
      <c r="C888" s="231"/>
      <c r="D888" s="231"/>
      <c r="E888" s="231"/>
      <c r="F888" s="231"/>
      <c r="G888" s="231"/>
      <c r="H888" s="231"/>
      <c r="I888" s="231"/>
      <c r="J888" s="231"/>
      <c r="K888" s="231"/>
      <c r="L888" s="231"/>
      <c r="M888" s="231"/>
      <c r="N888" s="231"/>
      <c r="O888" s="231"/>
      <c r="P888" s="231"/>
      <c r="Q888" s="231"/>
      <c r="R888" s="231"/>
      <c r="S888" s="231"/>
      <c r="T888" s="231"/>
      <c r="U888" s="231"/>
      <c r="V888" s="95"/>
    </row>
    <row r="889">
      <c r="A889" s="231"/>
      <c r="B889" s="240"/>
      <c r="C889" s="231"/>
      <c r="D889" s="231"/>
      <c r="E889" s="231"/>
      <c r="F889" s="231"/>
      <c r="G889" s="231"/>
      <c r="H889" s="231"/>
      <c r="I889" s="231"/>
      <c r="J889" s="231"/>
      <c r="K889" s="231"/>
      <c r="L889" s="231"/>
      <c r="M889" s="231"/>
      <c r="N889" s="231"/>
      <c r="O889" s="231"/>
      <c r="P889" s="231"/>
      <c r="Q889" s="231"/>
      <c r="R889" s="231"/>
      <c r="S889" s="231"/>
      <c r="T889" s="231"/>
      <c r="U889" s="231"/>
      <c r="V889" s="95"/>
    </row>
    <row r="890">
      <c r="A890" s="231"/>
      <c r="B890" s="240"/>
      <c r="C890" s="231"/>
      <c r="D890" s="231"/>
      <c r="E890" s="231"/>
      <c r="F890" s="231"/>
      <c r="G890" s="231"/>
      <c r="H890" s="231"/>
      <c r="I890" s="231"/>
      <c r="J890" s="231"/>
      <c r="K890" s="231"/>
      <c r="L890" s="231"/>
      <c r="M890" s="231"/>
      <c r="N890" s="231"/>
      <c r="O890" s="231"/>
      <c r="P890" s="231"/>
      <c r="Q890" s="231"/>
      <c r="R890" s="231"/>
      <c r="S890" s="231"/>
      <c r="T890" s="231"/>
      <c r="U890" s="231"/>
      <c r="V890" s="95"/>
    </row>
    <row r="891">
      <c r="A891" s="231"/>
      <c r="B891" s="240"/>
      <c r="C891" s="231"/>
      <c r="D891" s="231"/>
      <c r="E891" s="231"/>
      <c r="F891" s="231"/>
      <c r="G891" s="231"/>
      <c r="H891" s="231"/>
      <c r="I891" s="231"/>
      <c r="J891" s="231"/>
      <c r="K891" s="231"/>
      <c r="L891" s="231"/>
      <c r="M891" s="231"/>
      <c r="N891" s="231"/>
      <c r="O891" s="231"/>
      <c r="P891" s="231"/>
      <c r="Q891" s="231"/>
      <c r="R891" s="231"/>
      <c r="S891" s="231"/>
      <c r="T891" s="231"/>
      <c r="U891" s="231"/>
      <c r="V891" s="95"/>
    </row>
    <row r="892">
      <c r="A892" s="231"/>
      <c r="B892" s="240"/>
      <c r="C892" s="231"/>
      <c r="D892" s="231"/>
      <c r="E892" s="231"/>
      <c r="F892" s="231"/>
      <c r="G892" s="231"/>
      <c r="H892" s="231"/>
      <c r="I892" s="231"/>
      <c r="J892" s="231"/>
      <c r="K892" s="231"/>
      <c r="L892" s="231"/>
      <c r="M892" s="231"/>
      <c r="N892" s="231"/>
      <c r="O892" s="231"/>
      <c r="P892" s="231"/>
      <c r="Q892" s="231"/>
      <c r="R892" s="231"/>
      <c r="S892" s="231"/>
      <c r="T892" s="231"/>
      <c r="U892" s="231"/>
      <c r="V892" s="95"/>
    </row>
    <row r="893">
      <c r="A893" s="231"/>
      <c r="B893" s="240"/>
      <c r="C893" s="231"/>
      <c r="D893" s="231"/>
      <c r="E893" s="231"/>
      <c r="F893" s="231"/>
      <c r="G893" s="231"/>
      <c r="H893" s="231"/>
      <c r="I893" s="231"/>
      <c r="J893" s="231"/>
      <c r="K893" s="231"/>
      <c r="L893" s="231"/>
      <c r="M893" s="231"/>
      <c r="N893" s="231"/>
      <c r="O893" s="231"/>
      <c r="P893" s="231"/>
      <c r="Q893" s="231"/>
      <c r="R893" s="231"/>
      <c r="S893" s="231"/>
      <c r="T893" s="231"/>
      <c r="U893" s="231"/>
      <c r="V893" s="95"/>
    </row>
    <row r="894">
      <c r="A894" s="231"/>
      <c r="B894" s="240"/>
      <c r="C894" s="231"/>
      <c r="D894" s="231"/>
      <c r="E894" s="231"/>
      <c r="F894" s="231"/>
      <c r="G894" s="231"/>
      <c r="H894" s="231"/>
      <c r="I894" s="231"/>
      <c r="J894" s="231"/>
      <c r="K894" s="231"/>
      <c r="L894" s="231"/>
      <c r="M894" s="231"/>
      <c r="N894" s="231"/>
      <c r="O894" s="231"/>
      <c r="P894" s="231"/>
      <c r="Q894" s="231"/>
      <c r="R894" s="231"/>
      <c r="S894" s="231"/>
      <c r="T894" s="231"/>
      <c r="U894" s="231"/>
      <c r="V894" s="95"/>
    </row>
    <row r="895">
      <c r="A895" s="231"/>
      <c r="B895" s="240"/>
      <c r="C895" s="231"/>
      <c r="D895" s="231"/>
      <c r="E895" s="231"/>
      <c r="F895" s="231"/>
      <c r="G895" s="231"/>
      <c r="H895" s="231"/>
      <c r="I895" s="231"/>
      <c r="J895" s="231"/>
      <c r="K895" s="231"/>
      <c r="L895" s="231"/>
      <c r="M895" s="231"/>
      <c r="N895" s="231"/>
      <c r="O895" s="231"/>
      <c r="P895" s="231"/>
      <c r="Q895" s="231"/>
      <c r="R895" s="231"/>
      <c r="S895" s="231"/>
      <c r="T895" s="231"/>
      <c r="U895" s="231"/>
      <c r="V895" s="95"/>
    </row>
    <row r="896">
      <c r="A896" s="231"/>
      <c r="B896" s="240"/>
      <c r="C896" s="231"/>
      <c r="D896" s="231"/>
      <c r="E896" s="231"/>
      <c r="F896" s="231"/>
      <c r="G896" s="231"/>
      <c r="H896" s="231"/>
      <c r="I896" s="231"/>
      <c r="J896" s="231"/>
      <c r="K896" s="231"/>
      <c r="L896" s="231"/>
      <c r="M896" s="231"/>
      <c r="N896" s="231"/>
      <c r="O896" s="231"/>
      <c r="P896" s="231"/>
      <c r="Q896" s="231"/>
      <c r="R896" s="231"/>
      <c r="S896" s="231"/>
      <c r="T896" s="231"/>
      <c r="U896" s="231"/>
      <c r="V896" s="95"/>
    </row>
    <row r="897">
      <c r="A897" s="231"/>
      <c r="B897" s="240"/>
      <c r="C897" s="231"/>
      <c r="D897" s="231"/>
      <c r="E897" s="231"/>
      <c r="F897" s="231"/>
      <c r="G897" s="231"/>
      <c r="H897" s="231"/>
      <c r="I897" s="231"/>
      <c r="J897" s="231"/>
      <c r="K897" s="231"/>
      <c r="L897" s="231"/>
      <c r="M897" s="231"/>
      <c r="N897" s="231"/>
      <c r="O897" s="231"/>
      <c r="P897" s="231"/>
      <c r="Q897" s="231"/>
      <c r="R897" s="231"/>
      <c r="S897" s="231"/>
      <c r="T897" s="231"/>
      <c r="U897" s="231"/>
      <c r="V897" s="95"/>
    </row>
    <row r="898">
      <c r="A898" s="231"/>
      <c r="B898" s="240"/>
      <c r="C898" s="231"/>
      <c r="D898" s="231"/>
      <c r="E898" s="231"/>
      <c r="F898" s="231"/>
      <c r="G898" s="231"/>
      <c r="H898" s="231"/>
      <c r="I898" s="231"/>
      <c r="J898" s="231"/>
      <c r="K898" s="231"/>
      <c r="L898" s="231"/>
      <c r="M898" s="231"/>
      <c r="N898" s="231"/>
      <c r="O898" s="231"/>
      <c r="P898" s="231"/>
      <c r="Q898" s="231"/>
      <c r="R898" s="231"/>
      <c r="S898" s="231"/>
      <c r="T898" s="231"/>
      <c r="U898" s="231"/>
      <c r="V898" s="95"/>
    </row>
    <row r="899">
      <c r="A899" s="231"/>
      <c r="B899" s="240"/>
      <c r="C899" s="231"/>
      <c r="D899" s="231"/>
      <c r="E899" s="231"/>
      <c r="F899" s="231"/>
      <c r="G899" s="231"/>
      <c r="H899" s="231"/>
      <c r="I899" s="231"/>
      <c r="J899" s="231"/>
      <c r="K899" s="231"/>
      <c r="L899" s="231"/>
      <c r="M899" s="231"/>
      <c r="N899" s="231"/>
      <c r="O899" s="231"/>
      <c r="P899" s="231"/>
      <c r="Q899" s="231"/>
      <c r="R899" s="231"/>
      <c r="S899" s="231"/>
      <c r="T899" s="231"/>
      <c r="U899" s="231"/>
      <c r="V899" s="95"/>
    </row>
    <row r="900">
      <c r="A900" s="231"/>
      <c r="B900" s="240"/>
      <c r="C900" s="231"/>
      <c r="D900" s="231"/>
      <c r="E900" s="231"/>
      <c r="F900" s="231"/>
      <c r="G900" s="231"/>
      <c r="H900" s="231"/>
      <c r="I900" s="231"/>
      <c r="J900" s="231"/>
      <c r="K900" s="231"/>
      <c r="L900" s="231"/>
      <c r="M900" s="231"/>
      <c r="N900" s="231"/>
      <c r="O900" s="231"/>
      <c r="P900" s="231"/>
      <c r="Q900" s="231"/>
      <c r="R900" s="231"/>
      <c r="S900" s="231"/>
      <c r="T900" s="231"/>
      <c r="U900" s="231"/>
      <c r="V900" s="95"/>
    </row>
    <row r="901">
      <c r="A901" s="231"/>
      <c r="B901" s="240"/>
      <c r="C901" s="231"/>
      <c r="D901" s="231"/>
      <c r="E901" s="231"/>
      <c r="F901" s="231"/>
      <c r="G901" s="231"/>
      <c r="H901" s="231"/>
      <c r="I901" s="231"/>
      <c r="J901" s="231"/>
      <c r="K901" s="231"/>
      <c r="L901" s="231"/>
      <c r="M901" s="231"/>
      <c r="N901" s="231"/>
      <c r="O901" s="231"/>
      <c r="P901" s="231"/>
      <c r="Q901" s="231"/>
      <c r="R901" s="231"/>
      <c r="S901" s="231"/>
      <c r="T901" s="231"/>
      <c r="U901" s="231"/>
      <c r="V901" s="95"/>
    </row>
    <row r="902">
      <c r="A902" s="231"/>
      <c r="B902" s="240"/>
      <c r="C902" s="231"/>
      <c r="D902" s="231"/>
      <c r="E902" s="231"/>
      <c r="F902" s="231"/>
      <c r="G902" s="231"/>
      <c r="H902" s="231"/>
      <c r="I902" s="231"/>
      <c r="J902" s="231"/>
      <c r="K902" s="231"/>
      <c r="L902" s="231"/>
      <c r="M902" s="231"/>
      <c r="N902" s="231"/>
      <c r="O902" s="231"/>
      <c r="P902" s="231"/>
      <c r="Q902" s="231"/>
      <c r="R902" s="231"/>
      <c r="S902" s="231"/>
      <c r="T902" s="231"/>
      <c r="U902" s="231"/>
      <c r="V902" s="95"/>
    </row>
    <row r="903">
      <c r="A903" s="231"/>
      <c r="B903" s="240"/>
      <c r="C903" s="231"/>
      <c r="D903" s="231"/>
      <c r="E903" s="231"/>
      <c r="F903" s="231"/>
      <c r="G903" s="231"/>
      <c r="H903" s="231"/>
      <c r="I903" s="231"/>
      <c r="J903" s="231"/>
      <c r="K903" s="231"/>
      <c r="L903" s="231"/>
      <c r="M903" s="231"/>
      <c r="N903" s="231"/>
      <c r="O903" s="231"/>
      <c r="P903" s="231"/>
      <c r="Q903" s="231"/>
      <c r="R903" s="231"/>
      <c r="S903" s="231"/>
      <c r="T903" s="231"/>
      <c r="U903" s="231"/>
      <c r="V903" s="95"/>
    </row>
    <row r="904">
      <c r="A904" s="231"/>
      <c r="B904" s="240"/>
      <c r="C904" s="231"/>
      <c r="D904" s="231"/>
      <c r="E904" s="231"/>
      <c r="F904" s="231"/>
      <c r="G904" s="231"/>
      <c r="H904" s="231"/>
      <c r="I904" s="231"/>
      <c r="J904" s="231"/>
      <c r="K904" s="231"/>
      <c r="L904" s="231"/>
      <c r="M904" s="231"/>
      <c r="N904" s="231"/>
      <c r="O904" s="231"/>
      <c r="P904" s="231"/>
      <c r="Q904" s="231"/>
      <c r="R904" s="231"/>
      <c r="S904" s="231"/>
      <c r="T904" s="231"/>
      <c r="U904" s="231"/>
      <c r="V904" s="95"/>
    </row>
    <row r="905">
      <c r="A905" s="231"/>
      <c r="B905" s="240"/>
      <c r="C905" s="231"/>
      <c r="D905" s="231"/>
      <c r="E905" s="231"/>
      <c r="F905" s="231"/>
      <c r="G905" s="231"/>
      <c r="H905" s="231"/>
      <c r="I905" s="231"/>
      <c r="J905" s="231"/>
      <c r="K905" s="231"/>
      <c r="L905" s="231"/>
      <c r="M905" s="231"/>
      <c r="N905" s="231"/>
      <c r="O905" s="231"/>
      <c r="P905" s="231"/>
      <c r="Q905" s="231"/>
      <c r="R905" s="231"/>
      <c r="S905" s="231"/>
      <c r="T905" s="231"/>
      <c r="U905" s="231"/>
      <c r="V905" s="95"/>
    </row>
    <row r="906">
      <c r="A906" s="231"/>
      <c r="B906" s="240"/>
      <c r="C906" s="231"/>
      <c r="D906" s="231"/>
      <c r="E906" s="231"/>
      <c r="F906" s="231"/>
      <c r="G906" s="231"/>
      <c r="H906" s="231"/>
      <c r="I906" s="231"/>
      <c r="J906" s="231"/>
      <c r="K906" s="231"/>
      <c r="L906" s="231"/>
      <c r="M906" s="231"/>
      <c r="N906" s="231"/>
      <c r="O906" s="231"/>
      <c r="P906" s="231"/>
      <c r="Q906" s="231"/>
      <c r="R906" s="231"/>
      <c r="S906" s="231"/>
      <c r="T906" s="231"/>
      <c r="U906" s="231"/>
      <c r="V906" s="95"/>
    </row>
    <row r="907">
      <c r="A907" s="231"/>
      <c r="B907" s="240"/>
      <c r="C907" s="231"/>
      <c r="D907" s="231"/>
      <c r="E907" s="231"/>
      <c r="F907" s="231"/>
      <c r="G907" s="231"/>
      <c r="H907" s="231"/>
      <c r="I907" s="231"/>
      <c r="J907" s="231"/>
      <c r="K907" s="231"/>
      <c r="L907" s="231"/>
      <c r="M907" s="231"/>
      <c r="N907" s="231"/>
      <c r="O907" s="231"/>
      <c r="P907" s="231"/>
      <c r="Q907" s="231"/>
      <c r="R907" s="231"/>
      <c r="S907" s="231"/>
      <c r="T907" s="231"/>
      <c r="U907" s="231"/>
      <c r="V907" s="95"/>
    </row>
    <row r="908">
      <c r="A908" s="231"/>
      <c r="B908" s="240"/>
      <c r="C908" s="231"/>
      <c r="D908" s="231"/>
      <c r="E908" s="231"/>
      <c r="F908" s="231"/>
      <c r="G908" s="231"/>
      <c r="H908" s="231"/>
      <c r="I908" s="231"/>
      <c r="J908" s="231"/>
      <c r="K908" s="231"/>
      <c r="L908" s="231"/>
      <c r="M908" s="231"/>
      <c r="N908" s="231"/>
      <c r="O908" s="231"/>
      <c r="P908" s="231"/>
      <c r="Q908" s="231"/>
      <c r="R908" s="231"/>
      <c r="S908" s="231"/>
      <c r="T908" s="231"/>
      <c r="U908" s="231"/>
      <c r="V908" s="95"/>
    </row>
    <row r="909">
      <c r="A909" s="231"/>
      <c r="B909" s="240"/>
      <c r="C909" s="231"/>
      <c r="D909" s="231"/>
      <c r="E909" s="231"/>
      <c r="F909" s="231"/>
      <c r="G909" s="231"/>
      <c r="H909" s="231"/>
      <c r="I909" s="231"/>
      <c r="J909" s="231"/>
      <c r="K909" s="231"/>
      <c r="L909" s="231"/>
      <c r="M909" s="231"/>
      <c r="N909" s="231"/>
      <c r="O909" s="231"/>
      <c r="P909" s="231"/>
      <c r="Q909" s="231"/>
      <c r="R909" s="231"/>
      <c r="S909" s="231"/>
      <c r="T909" s="231"/>
      <c r="U909" s="231"/>
      <c r="V909" s="95"/>
    </row>
    <row r="910">
      <c r="A910" s="231"/>
      <c r="B910" s="240"/>
      <c r="C910" s="231"/>
      <c r="D910" s="231"/>
      <c r="E910" s="231"/>
      <c r="F910" s="231"/>
      <c r="G910" s="231"/>
      <c r="H910" s="231"/>
      <c r="I910" s="231"/>
      <c r="J910" s="231"/>
      <c r="K910" s="231"/>
      <c r="L910" s="231"/>
      <c r="M910" s="231"/>
      <c r="N910" s="231"/>
      <c r="O910" s="231"/>
      <c r="P910" s="231"/>
      <c r="Q910" s="231"/>
      <c r="R910" s="231"/>
      <c r="S910" s="231"/>
      <c r="T910" s="231"/>
      <c r="U910" s="231"/>
      <c r="V910" s="95"/>
    </row>
    <row r="911">
      <c r="A911" s="231"/>
      <c r="B911" s="240"/>
      <c r="C911" s="231"/>
      <c r="D911" s="231"/>
      <c r="E911" s="231"/>
      <c r="F911" s="231"/>
      <c r="G911" s="231"/>
      <c r="H911" s="231"/>
      <c r="I911" s="231"/>
      <c r="J911" s="231"/>
      <c r="K911" s="231"/>
      <c r="L911" s="231"/>
      <c r="M911" s="231"/>
      <c r="N911" s="231"/>
      <c r="O911" s="231"/>
      <c r="P911" s="231"/>
      <c r="Q911" s="231"/>
      <c r="R911" s="231"/>
      <c r="S911" s="231"/>
      <c r="T911" s="231"/>
      <c r="U911" s="231"/>
      <c r="V911" s="95"/>
    </row>
    <row r="912">
      <c r="A912" s="231"/>
      <c r="B912" s="240"/>
      <c r="C912" s="231"/>
      <c r="D912" s="231"/>
      <c r="E912" s="231"/>
      <c r="F912" s="231"/>
      <c r="G912" s="231"/>
      <c r="H912" s="231"/>
      <c r="I912" s="231"/>
      <c r="J912" s="231"/>
      <c r="K912" s="231"/>
      <c r="L912" s="231"/>
      <c r="M912" s="231"/>
      <c r="N912" s="231"/>
      <c r="O912" s="231"/>
      <c r="P912" s="231"/>
      <c r="Q912" s="231"/>
      <c r="R912" s="231"/>
      <c r="S912" s="231"/>
      <c r="T912" s="231"/>
      <c r="U912" s="231"/>
      <c r="V912" s="95"/>
    </row>
    <row r="913">
      <c r="A913" s="231"/>
      <c r="B913" s="240"/>
      <c r="C913" s="231"/>
      <c r="D913" s="231"/>
      <c r="E913" s="231"/>
      <c r="F913" s="231"/>
      <c r="G913" s="231"/>
      <c r="H913" s="231"/>
      <c r="I913" s="231"/>
      <c r="J913" s="231"/>
      <c r="K913" s="231"/>
      <c r="L913" s="231"/>
      <c r="M913" s="231"/>
      <c r="N913" s="231"/>
      <c r="O913" s="231"/>
      <c r="P913" s="231"/>
      <c r="Q913" s="231"/>
      <c r="R913" s="231"/>
      <c r="S913" s="231"/>
      <c r="T913" s="231"/>
      <c r="U913" s="231"/>
      <c r="V913" s="95"/>
    </row>
    <row r="914">
      <c r="A914" s="231"/>
      <c r="B914" s="240"/>
      <c r="C914" s="231"/>
      <c r="D914" s="231"/>
      <c r="E914" s="231"/>
      <c r="F914" s="231"/>
      <c r="G914" s="231"/>
      <c r="H914" s="231"/>
      <c r="I914" s="231"/>
      <c r="J914" s="231"/>
      <c r="K914" s="231"/>
      <c r="L914" s="231"/>
      <c r="M914" s="231"/>
      <c r="N914" s="231"/>
      <c r="O914" s="231"/>
      <c r="P914" s="231"/>
      <c r="Q914" s="231"/>
      <c r="R914" s="231"/>
      <c r="S914" s="231"/>
      <c r="T914" s="231"/>
      <c r="U914" s="231"/>
      <c r="V914" s="95"/>
    </row>
    <row r="915">
      <c r="A915" s="231"/>
      <c r="B915" s="240"/>
      <c r="C915" s="231"/>
      <c r="D915" s="231"/>
      <c r="E915" s="231"/>
      <c r="F915" s="231"/>
      <c r="G915" s="231"/>
      <c r="H915" s="231"/>
      <c r="I915" s="231"/>
      <c r="J915" s="231"/>
      <c r="K915" s="231"/>
      <c r="L915" s="231"/>
      <c r="M915" s="231"/>
      <c r="N915" s="231"/>
      <c r="O915" s="231"/>
      <c r="P915" s="231"/>
      <c r="Q915" s="231"/>
      <c r="R915" s="231"/>
      <c r="S915" s="231"/>
      <c r="T915" s="231"/>
      <c r="U915" s="231"/>
      <c r="V915" s="95"/>
    </row>
    <row r="916">
      <c r="A916" s="231"/>
      <c r="B916" s="240"/>
      <c r="C916" s="231"/>
      <c r="D916" s="231"/>
      <c r="E916" s="231"/>
      <c r="F916" s="231"/>
      <c r="G916" s="231"/>
      <c r="H916" s="231"/>
      <c r="I916" s="231"/>
      <c r="J916" s="231"/>
      <c r="K916" s="231"/>
      <c r="L916" s="231"/>
      <c r="M916" s="231"/>
      <c r="N916" s="231"/>
      <c r="O916" s="231"/>
      <c r="P916" s="231"/>
      <c r="Q916" s="231"/>
      <c r="R916" s="231"/>
      <c r="S916" s="231"/>
      <c r="T916" s="231"/>
      <c r="U916" s="231"/>
      <c r="V916" s="95"/>
    </row>
    <row r="917">
      <c r="A917" s="231"/>
      <c r="B917" s="240"/>
      <c r="C917" s="231"/>
      <c r="D917" s="231"/>
      <c r="E917" s="231"/>
      <c r="F917" s="231"/>
      <c r="G917" s="231"/>
      <c r="H917" s="231"/>
      <c r="I917" s="231"/>
      <c r="J917" s="231"/>
      <c r="K917" s="231"/>
      <c r="L917" s="231"/>
      <c r="M917" s="231"/>
      <c r="N917" s="231"/>
      <c r="O917" s="231"/>
      <c r="P917" s="231"/>
      <c r="Q917" s="231"/>
      <c r="R917" s="231"/>
      <c r="S917" s="231"/>
      <c r="T917" s="231"/>
      <c r="U917" s="231"/>
      <c r="V917" s="95"/>
    </row>
    <row r="918">
      <c r="A918" s="231"/>
      <c r="B918" s="240"/>
      <c r="C918" s="231"/>
      <c r="D918" s="231"/>
      <c r="E918" s="231"/>
      <c r="F918" s="231"/>
      <c r="G918" s="231"/>
      <c r="H918" s="231"/>
      <c r="I918" s="231"/>
      <c r="J918" s="231"/>
      <c r="K918" s="231"/>
      <c r="L918" s="231"/>
      <c r="M918" s="231"/>
      <c r="N918" s="231"/>
      <c r="O918" s="231"/>
      <c r="P918" s="231"/>
      <c r="Q918" s="231"/>
      <c r="R918" s="231"/>
      <c r="S918" s="231"/>
      <c r="T918" s="231"/>
      <c r="U918" s="231"/>
      <c r="V918" s="95"/>
    </row>
    <row r="919">
      <c r="A919" s="231"/>
      <c r="B919" s="240"/>
      <c r="C919" s="231"/>
      <c r="D919" s="231"/>
      <c r="E919" s="231"/>
      <c r="F919" s="231"/>
      <c r="G919" s="231"/>
      <c r="H919" s="231"/>
      <c r="I919" s="231"/>
      <c r="J919" s="231"/>
      <c r="K919" s="231"/>
      <c r="L919" s="231"/>
      <c r="M919" s="231"/>
      <c r="N919" s="231"/>
      <c r="O919" s="231"/>
      <c r="P919" s="231"/>
      <c r="Q919" s="231"/>
      <c r="R919" s="231"/>
      <c r="S919" s="231"/>
      <c r="T919" s="231"/>
      <c r="U919" s="231"/>
      <c r="V919" s="95"/>
    </row>
    <row r="920">
      <c r="A920" s="231"/>
      <c r="B920" s="240"/>
      <c r="C920" s="231"/>
      <c r="D920" s="231"/>
      <c r="E920" s="231"/>
      <c r="F920" s="231"/>
      <c r="G920" s="231"/>
      <c r="H920" s="231"/>
      <c r="I920" s="231"/>
      <c r="J920" s="231"/>
      <c r="K920" s="231"/>
      <c r="L920" s="231"/>
      <c r="M920" s="231"/>
      <c r="N920" s="231"/>
      <c r="O920" s="231"/>
      <c r="P920" s="231"/>
      <c r="Q920" s="231"/>
      <c r="R920" s="231"/>
      <c r="S920" s="231"/>
      <c r="T920" s="231"/>
      <c r="U920" s="231"/>
      <c r="V920" s="95"/>
    </row>
    <row r="921">
      <c r="A921" s="231"/>
      <c r="B921" s="240"/>
      <c r="C921" s="231"/>
      <c r="D921" s="231"/>
      <c r="E921" s="231"/>
      <c r="F921" s="231"/>
      <c r="G921" s="231"/>
      <c r="H921" s="231"/>
      <c r="I921" s="231"/>
      <c r="J921" s="231"/>
      <c r="K921" s="231"/>
      <c r="L921" s="231"/>
      <c r="M921" s="231"/>
      <c r="N921" s="231"/>
      <c r="O921" s="231"/>
      <c r="P921" s="231"/>
      <c r="Q921" s="231"/>
      <c r="R921" s="231"/>
      <c r="S921" s="231"/>
      <c r="T921" s="231"/>
      <c r="U921" s="231"/>
      <c r="V921" s="95"/>
    </row>
    <row r="922">
      <c r="A922" s="231"/>
      <c r="B922" s="240"/>
      <c r="C922" s="231"/>
      <c r="D922" s="231"/>
      <c r="E922" s="231"/>
      <c r="F922" s="231"/>
      <c r="G922" s="231"/>
      <c r="H922" s="231"/>
      <c r="I922" s="231"/>
      <c r="J922" s="231"/>
      <c r="K922" s="231"/>
      <c r="L922" s="231"/>
      <c r="M922" s="231"/>
      <c r="N922" s="231"/>
      <c r="O922" s="231"/>
      <c r="P922" s="231"/>
      <c r="Q922" s="231"/>
      <c r="R922" s="231"/>
      <c r="S922" s="231"/>
      <c r="T922" s="231"/>
      <c r="U922" s="231"/>
      <c r="V922" s="95"/>
    </row>
    <row r="923">
      <c r="A923" s="231"/>
      <c r="B923" s="240"/>
      <c r="C923" s="231"/>
      <c r="D923" s="231"/>
      <c r="E923" s="231"/>
      <c r="F923" s="231"/>
      <c r="G923" s="231"/>
      <c r="H923" s="231"/>
      <c r="I923" s="231"/>
      <c r="J923" s="231"/>
      <c r="K923" s="231"/>
      <c r="L923" s="231"/>
      <c r="M923" s="231"/>
      <c r="N923" s="231"/>
      <c r="O923" s="231"/>
      <c r="P923" s="231"/>
      <c r="Q923" s="231"/>
      <c r="R923" s="231"/>
      <c r="S923" s="231"/>
      <c r="T923" s="231"/>
      <c r="U923" s="231"/>
      <c r="V923" s="95"/>
    </row>
    <row r="924">
      <c r="A924" s="231"/>
      <c r="B924" s="240"/>
      <c r="C924" s="231"/>
      <c r="D924" s="231"/>
      <c r="E924" s="231"/>
      <c r="F924" s="231"/>
      <c r="G924" s="231"/>
      <c r="H924" s="231"/>
      <c r="I924" s="231"/>
      <c r="J924" s="231"/>
      <c r="K924" s="231"/>
      <c r="L924" s="231"/>
      <c r="M924" s="231"/>
      <c r="N924" s="231"/>
      <c r="O924" s="231"/>
      <c r="P924" s="231"/>
      <c r="Q924" s="231"/>
      <c r="R924" s="231"/>
      <c r="S924" s="231"/>
      <c r="T924" s="231"/>
      <c r="U924" s="231"/>
      <c r="V924" s="95"/>
    </row>
    <row r="925">
      <c r="A925" s="231"/>
      <c r="B925" s="240"/>
      <c r="C925" s="231"/>
      <c r="D925" s="231"/>
      <c r="E925" s="231"/>
      <c r="F925" s="231"/>
      <c r="G925" s="231"/>
      <c r="H925" s="231"/>
      <c r="I925" s="231"/>
      <c r="J925" s="231"/>
      <c r="K925" s="231"/>
      <c r="L925" s="231"/>
      <c r="M925" s="231"/>
      <c r="N925" s="231"/>
      <c r="O925" s="231"/>
      <c r="P925" s="231"/>
      <c r="Q925" s="231"/>
      <c r="R925" s="231"/>
      <c r="S925" s="231"/>
      <c r="T925" s="231"/>
      <c r="U925" s="231"/>
      <c r="V925" s="95"/>
    </row>
    <row r="926">
      <c r="A926" s="231"/>
      <c r="B926" s="240"/>
      <c r="C926" s="231"/>
      <c r="D926" s="231"/>
      <c r="E926" s="231"/>
      <c r="F926" s="231"/>
      <c r="G926" s="231"/>
      <c r="H926" s="231"/>
      <c r="I926" s="231"/>
      <c r="J926" s="231"/>
      <c r="K926" s="231"/>
      <c r="L926" s="231"/>
      <c r="M926" s="231"/>
      <c r="N926" s="231"/>
      <c r="O926" s="231"/>
      <c r="P926" s="231"/>
      <c r="Q926" s="231"/>
      <c r="R926" s="231"/>
      <c r="S926" s="231"/>
      <c r="T926" s="231"/>
      <c r="U926" s="231"/>
      <c r="V926" s="95"/>
    </row>
    <row r="927">
      <c r="A927" s="231"/>
      <c r="B927" s="240"/>
      <c r="C927" s="231"/>
      <c r="D927" s="231"/>
      <c r="E927" s="231"/>
      <c r="F927" s="231"/>
      <c r="G927" s="231"/>
      <c r="H927" s="231"/>
      <c r="I927" s="231"/>
      <c r="J927" s="231"/>
      <c r="K927" s="231"/>
      <c r="L927" s="231"/>
      <c r="M927" s="231"/>
      <c r="N927" s="231"/>
      <c r="O927" s="231"/>
      <c r="P927" s="231"/>
      <c r="Q927" s="231"/>
      <c r="R927" s="231"/>
      <c r="S927" s="231"/>
      <c r="T927" s="231"/>
      <c r="U927" s="231"/>
      <c r="V927" s="95"/>
    </row>
    <row r="928">
      <c r="A928" s="231"/>
      <c r="B928" s="240"/>
      <c r="C928" s="231"/>
      <c r="D928" s="231"/>
      <c r="E928" s="231"/>
      <c r="F928" s="231"/>
      <c r="G928" s="231"/>
      <c r="H928" s="231"/>
      <c r="I928" s="231"/>
      <c r="J928" s="231"/>
      <c r="K928" s="231"/>
      <c r="L928" s="231"/>
      <c r="M928" s="231"/>
      <c r="N928" s="231"/>
      <c r="O928" s="231"/>
      <c r="P928" s="231"/>
      <c r="Q928" s="231"/>
      <c r="R928" s="231"/>
      <c r="S928" s="231"/>
      <c r="T928" s="231"/>
      <c r="U928" s="231"/>
      <c r="V928" s="95"/>
    </row>
    <row r="929">
      <c r="A929" s="231"/>
      <c r="B929" s="240"/>
      <c r="C929" s="231"/>
      <c r="D929" s="231"/>
      <c r="E929" s="231"/>
      <c r="F929" s="231"/>
      <c r="G929" s="231"/>
      <c r="H929" s="231"/>
      <c r="I929" s="231"/>
      <c r="J929" s="231"/>
      <c r="K929" s="231"/>
      <c r="L929" s="231"/>
      <c r="M929" s="231"/>
      <c r="N929" s="231"/>
      <c r="O929" s="231"/>
      <c r="P929" s="231"/>
      <c r="Q929" s="231"/>
      <c r="R929" s="231"/>
      <c r="S929" s="231"/>
      <c r="T929" s="231"/>
      <c r="U929" s="231"/>
      <c r="V929" s="95"/>
    </row>
    <row r="930">
      <c r="A930" s="231"/>
      <c r="B930" s="240"/>
      <c r="C930" s="231"/>
      <c r="D930" s="231"/>
      <c r="E930" s="231"/>
      <c r="F930" s="231"/>
      <c r="G930" s="231"/>
      <c r="H930" s="231"/>
      <c r="I930" s="231"/>
      <c r="J930" s="231"/>
      <c r="K930" s="231"/>
      <c r="L930" s="231"/>
      <c r="M930" s="231"/>
      <c r="N930" s="231"/>
      <c r="O930" s="231"/>
      <c r="P930" s="231"/>
      <c r="Q930" s="231"/>
      <c r="R930" s="231"/>
      <c r="S930" s="231"/>
      <c r="T930" s="231"/>
      <c r="U930" s="231"/>
      <c r="V930" s="95"/>
    </row>
    <row r="931">
      <c r="A931" s="231"/>
      <c r="B931" s="240"/>
      <c r="C931" s="231"/>
      <c r="D931" s="231"/>
      <c r="E931" s="231"/>
      <c r="F931" s="231"/>
      <c r="G931" s="231"/>
      <c r="H931" s="231"/>
      <c r="I931" s="231"/>
      <c r="J931" s="231"/>
      <c r="K931" s="231"/>
      <c r="L931" s="231"/>
      <c r="M931" s="231"/>
      <c r="N931" s="231"/>
      <c r="O931" s="231"/>
      <c r="P931" s="231"/>
      <c r="Q931" s="231"/>
      <c r="R931" s="231"/>
      <c r="S931" s="231"/>
      <c r="T931" s="231"/>
      <c r="U931" s="231"/>
      <c r="V931" s="95"/>
    </row>
    <row r="932">
      <c r="A932" s="231"/>
      <c r="B932" s="240"/>
      <c r="C932" s="231"/>
      <c r="D932" s="231"/>
      <c r="E932" s="231"/>
      <c r="F932" s="231"/>
      <c r="G932" s="231"/>
      <c r="H932" s="231"/>
      <c r="I932" s="231"/>
      <c r="J932" s="231"/>
      <c r="K932" s="231"/>
      <c r="L932" s="231"/>
      <c r="M932" s="231"/>
      <c r="N932" s="231"/>
      <c r="O932" s="231"/>
      <c r="P932" s="231"/>
      <c r="Q932" s="231"/>
      <c r="R932" s="231"/>
      <c r="S932" s="231"/>
      <c r="T932" s="231"/>
      <c r="U932" s="231"/>
      <c r="V932" s="95"/>
    </row>
    <row r="933">
      <c r="A933" s="231"/>
      <c r="B933" s="240"/>
      <c r="C933" s="231"/>
      <c r="D933" s="231"/>
      <c r="E933" s="231"/>
      <c r="F933" s="231"/>
      <c r="G933" s="231"/>
      <c r="H933" s="231"/>
      <c r="I933" s="231"/>
      <c r="J933" s="231"/>
      <c r="K933" s="231"/>
      <c r="L933" s="231"/>
      <c r="M933" s="231"/>
      <c r="N933" s="231"/>
      <c r="O933" s="231"/>
      <c r="P933" s="231"/>
      <c r="Q933" s="231"/>
      <c r="R933" s="231"/>
      <c r="S933" s="231"/>
      <c r="T933" s="231"/>
      <c r="U933" s="231"/>
      <c r="V933" s="95"/>
    </row>
    <row r="934">
      <c r="A934" s="231"/>
      <c r="B934" s="240"/>
      <c r="C934" s="231"/>
      <c r="D934" s="231"/>
      <c r="E934" s="231"/>
      <c r="F934" s="231"/>
      <c r="G934" s="231"/>
      <c r="H934" s="231"/>
      <c r="I934" s="231"/>
      <c r="J934" s="231"/>
      <c r="K934" s="231"/>
      <c r="L934" s="231"/>
      <c r="M934" s="231"/>
      <c r="N934" s="231"/>
      <c r="O934" s="231"/>
      <c r="P934" s="231"/>
      <c r="Q934" s="231"/>
      <c r="R934" s="231"/>
      <c r="S934" s="231"/>
      <c r="T934" s="231"/>
      <c r="U934" s="231"/>
      <c r="V934" s="95"/>
    </row>
    <row r="935">
      <c r="A935" s="231"/>
      <c r="B935" s="240"/>
      <c r="C935" s="231"/>
      <c r="D935" s="231"/>
      <c r="E935" s="231"/>
      <c r="F935" s="231"/>
      <c r="G935" s="231"/>
      <c r="H935" s="231"/>
      <c r="I935" s="231"/>
      <c r="J935" s="231"/>
      <c r="K935" s="231"/>
      <c r="L935" s="231"/>
      <c r="M935" s="231"/>
      <c r="N935" s="231"/>
      <c r="O935" s="231"/>
      <c r="P935" s="231"/>
      <c r="Q935" s="231"/>
      <c r="R935" s="231"/>
      <c r="S935" s="231"/>
      <c r="T935" s="231"/>
      <c r="U935" s="231"/>
      <c r="V935" s="95"/>
    </row>
    <row r="936">
      <c r="A936" s="231"/>
      <c r="B936" s="240"/>
      <c r="C936" s="231"/>
      <c r="D936" s="231"/>
      <c r="E936" s="231"/>
      <c r="F936" s="231"/>
      <c r="G936" s="231"/>
      <c r="H936" s="231"/>
      <c r="I936" s="231"/>
      <c r="J936" s="231"/>
      <c r="K936" s="231"/>
      <c r="L936" s="231"/>
      <c r="M936" s="231"/>
      <c r="N936" s="231"/>
      <c r="O936" s="231"/>
      <c r="P936" s="231"/>
      <c r="Q936" s="231"/>
      <c r="R936" s="231"/>
      <c r="S936" s="231"/>
      <c r="T936" s="231"/>
      <c r="U936" s="231"/>
      <c r="V936" s="95"/>
    </row>
    <row r="937">
      <c r="A937" s="231"/>
      <c r="B937" s="240"/>
      <c r="C937" s="231"/>
      <c r="D937" s="231"/>
      <c r="E937" s="231"/>
      <c r="F937" s="231"/>
      <c r="G937" s="231"/>
      <c r="H937" s="231"/>
      <c r="I937" s="231"/>
      <c r="J937" s="231"/>
      <c r="K937" s="231"/>
      <c r="L937" s="231"/>
      <c r="M937" s="231"/>
      <c r="N937" s="231"/>
      <c r="O937" s="231"/>
      <c r="P937" s="231"/>
      <c r="Q937" s="231"/>
      <c r="R937" s="231"/>
      <c r="S937" s="231"/>
      <c r="T937" s="231"/>
      <c r="U937" s="231"/>
      <c r="V937" s="95"/>
    </row>
    <row r="938">
      <c r="A938" s="231"/>
      <c r="B938" s="240"/>
      <c r="C938" s="231"/>
      <c r="D938" s="231"/>
      <c r="E938" s="231"/>
      <c r="F938" s="231"/>
      <c r="G938" s="231"/>
      <c r="H938" s="231"/>
      <c r="I938" s="231"/>
      <c r="J938" s="231"/>
      <c r="K938" s="231"/>
      <c r="L938" s="231"/>
      <c r="M938" s="231"/>
      <c r="N938" s="231"/>
      <c r="O938" s="231"/>
      <c r="P938" s="231"/>
      <c r="Q938" s="231"/>
      <c r="R938" s="231"/>
      <c r="S938" s="231"/>
      <c r="T938" s="231"/>
      <c r="U938" s="231"/>
      <c r="V938" s="95"/>
    </row>
    <row r="939">
      <c r="A939" s="231"/>
      <c r="B939" s="240"/>
      <c r="C939" s="231"/>
      <c r="D939" s="231"/>
      <c r="E939" s="231"/>
      <c r="F939" s="231"/>
      <c r="G939" s="231"/>
      <c r="H939" s="231"/>
      <c r="I939" s="231"/>
      <c r="J939" s="231"/>
      <c r="K939" s="231"/>
      <c r="L939" s="231"/>
      <c r="M939" s="231"/>
      <c r="N939" s="231"/>
      <c r="O939" s="231"/>
      <c r="P939" s="231"/>
      <c r="Q939" s="231"/>
      <c r="R939" s="231"/>
      <c r="S939" s="231"/>
      <c r="T939" s="231"/>
      <c r="U939" s="231"/>
      <c r="V939" s="95"/>
    </row>
    <row r="940">
      <c r="A940" s="231"/>
      <c r="B940" s="240"/>
      <c r="C940" s="231"/>
      <c r="D940" s="231"/>
      <c r="E940" s="231"/>
      <c r="F940" s="231"/>
      <c r="G940" s="231"/>
      <c r="H940" s="231"/>
      <c r="I940" s="231"/>
      <c r="J940" s="231"/>
      <c r="K940" s="231"/>
      <c r="L940" s="231"/>
      <c r="M940" s="231"/>
      <c r="N940" s="231"/>
      <c r="O940" s="231"/>
      <c r="P940" s="231"/>
      <c r="Q940" s="231"/>
      <c r="R940" s="231"/>
      <c r="S940" s="231"/>
      <c r="T940" s="231"/>
      <c r="U940" s="231"/>
      <c r="V940" s="95"/>
    </row>
    <row r="941">
      <c r="A941" s="231"/>
      <c r="B941" s="240"/>
      <c r="C941" s="231"/>
      <c r="D941" s="231"/>
      <c r="E941" s="231"/>
      <c r="F941" s="231"/>
      <c r="G941" s="231"/>
      <c r="H941" s="231"/>
      <c r="I941" s="231"/>
      <c r="J941" s="231"/>
      <c r="K941" s="231"/>
      <c r="L941" s="231"/>
      <c r="M941" s="231"/>
      <c r="N941" s="231"/>
      <c r="O941" s="231"/>
      <c r="P941" s="231"/>
      <c r="Q941" s="231"/>
      <c r="R941" s="231"/>
      <c r="S941" s="231"/>
      <c r="T941" s="231"/>
      <c r="U941" s="231"/>
      <c r="V941" s="95"/>
    </row>
    <row r="942">
      <c r="A942" s="231"/>
      <c r="B942" s="240"/>
      <c r="C942" s="231"/>
      <c r="D942" s="231"/>
      <c r="E942" s="231"/>
      <c r="F942" s="231"/>
      <c r="G942" s="231"/>
      <c r="H942" s="231"/>
      <c r="I942" s="231"/>
      <c r="J942" s="231"/>
      <c r="K942" s="231"/>
      <c r="L942" s="231"/>
      <c r="M942" s="231"/>
      <c r="N942" s="231"/>
      <c r="O942" s="231"/>
      <c r="P942" s="231"/>
      <c r="Q942" s="231"/>
      <c r="R942" s="231"/>
      <c r="S942" s="231"/>
      <c r="T942" s="231"/>
      <c r="U942" s="231"/>
      <c r="V942" s="95"/>
    </row>
    <row r="943">
      <c r="A943" s="231"/>
      <c r="B943" s="240"/>
      <c r="C943" s="231"/>
      <c r="D943" s="231"/>
      <c r="E943" s="231"/>
      <c r="F943" s="231"/>
      <c r="G943" s="231"/>
      <c r="H943" s="231"/>
      <c r="I943" s="231"/>
      <c r="J943" s="231"/>
      <c r="K943" s="231"/>
      <c r="L943" s="231"/>
      <c r="M943" s="231"/>
      <c r="N943" s="231"/>
      <c r="O943" s="231"/>
      <c r="P943" s="231"/>
      <c r="Q943" s="231"/>
      <c r="R943" s="231"/>
      <c r="S943" s="231"/>
      <c r="T943" s="231"/>
      <c r="U943" s="231"/>
      <c r="V943" s="95"/>
    </row>
    <row r="944">
      <c r="A944" s="231"/>
      <c r="B944" s="240"/>
      <c r="C944" s="231"/>
      <c r="D944" s="231"/>
      <c r="E944" s="231"/>
      <c r="F944" s="231"/>
      <c r="G944" s="231"/>
      <c r="H944" s="231"/>
      <c r="I944" s="231"/>
      <c r="J944" s="231"/>
      <c r="K944" s="231"/>
      <c r="L944" s="231"/>
      <c r="M944" s="231"/>
      <c r="N944" s="231"/>
      <c r="O944" s="231"/>
      <c r="P944" s="231"/>
      <c r="Q944" s="231"/>
      <c r="R944" s="231"/>
      <c r="S944" s="231"/>
      <c r="T944" s="231"/>
      <c r="U944" s="231"/>
      <c r="V944" s="95"/>
    </row>
    <row r="945">
      <c r="A945" s="231"/>
      <c r="B945" s="240"/>
      <c r="C945" s="231"/>
      <c r="D945" s="231"/>
      <c r="E945" s="231"/>
      <c r="F945" s="231"/>
      <c r="G945" s="231"/>
      <c r="H945" s="231"/>
      <c r="I945" s="231"/>
      <c r="J945" s="231"/>
      <c r="K945" s="231"/>
      <c r="L945" s="231"/>
      <c r="M945" s="231"/>
      <c r="N945" s="231"/>
      <c r="O945" s="231"/>
      <c r="P945" s="231"/>
      <c r="Q945" s="231"/>
      <c r="R945" s="231"/>
      <c r="S945" s="231"/>
      <c r="T945" s="231"/>
      <c r="U945" s="231"/>
      <c r="V945" s="95"/>
    </row>
    <row r="946">
      <c r="A946" s="231"/>
      <c r="B946" s="240"/>
      <c r="C946" s="231"/>
      <c r="D946" s="231"/>
      <c r="E946" s="231"/>
      <c r="F946" s="231"/>
      <c r="G946" s="231"/>
      <c r="H946" s="231"/>
      <c r="I946" s="231"/>
      <c r="J946" s="231"/>
      <c r="K946" s="231"/>
      <c r="L946" s="231"/>
      <c r="M946" s="231"/>
      <c r="N946" s="231"/>
      <c r="O946" s="231"/>
      <c r="P946" s="231"/>
      <c r="Q946" s="231"/>
      <c r="R946" s="231"/>
      <c r="S946" s="231"/>
      <c r="T946" s="231"/>
      <c r="U946" s="231"/>
      <c r="V946" s="95"/>
    </row>
    <row r="947">
      <c r="A947" s="231"/>
      <c r="B947" s="240"/>
      <c r="C947" s="231"/>
      <c r="D947" s="231"/>
      <c r="E947" s="231"/>
      <c r="F947" s="231"/>
      <c r="G947" s="231"/>
      <c r="H947" s="231"/>
      <c r="I947" s="231"/>
      <c r="J947" s="231"/>
      <c r="K947" s="231"/>
      <c r="L947" s="231"/>
      <c r="M947" s="231"/>
      <c r="N947" s="231"/>
      <c r="O947" s="231"/>
      <c r="P947" s="231"/>
      <c r="Q947" s="231"/>
      <c r="R947" s="231"/>
      <c r="S947" s="231"/>
      <c r="T947" s="231"/>
      <c r="U947" s="231"/>
      <c r="V947" s="95"/>
    </row>
    <row r="948">
      <c r="A948" s="231"/>
      <c r="B948" s="240"/>
      <c r="C948" s="231"/>
      <c r="D948" s="231"/>
      <c r="E948" s="231"/>
      <c r="F948" s="231"/>
      <c r="G948" s="231"/>
      <c r="H948" s="231"/>
      <c r="I948" s="231"/>
      <c r="J948" s="231"/>
      <c r="K948" s="231"/>
      <c r="L948" s="231"/>
      <c r="M948" s="231"/>
      <c r="N948" s="231"/>
      <c r="O948" s="231"/>
      <c r="P948" s="231"/>
      <c r="Q948" s="231"/>
      <c r="R948" s="231"/>
      <c r="S948" s="231"/>
      <c r="T948" s="231"/>
      <c r="U948" s="231"/>
      <c r="V948" s="95"/>
    </row>
    <row r="949">
      <c r="A949" s="231"/>
      <c r="B949" s="240"/>
      <c r="C949" s="231"/>
      <c r="D949" s="231"/>
      <c r="E949" s="231"/>
      <c r="F949" s="231"/>
      <c r="G949" s="231"/>
      <c r="H949" s="231"/>
      <c r="I949" s="231"/>
      <c r="J949" s="231"/>
      <c r="K949" s="231"/>
      <c r="L949" s="231"/>
      <c r="M949" s="231"/>
      <c r="N949" s="231"/>
      <c r="O949" s="231"/>
      <c r="P949" s="231"/>
      <c r="Q949" s="231"/>
      <c r="R949" s="231"/>
      <c r="S949" s="231"/>
      <c r="T949" s="231"/>
      <c r="U949" s="231"/>
      <c r="V949" s="95"/>
    </row>
    <row r="950">
      <c r="A950" s="231"/>
      <c r="B950" s="240"/>
      <c r="C950" s="231"/>
      <c r="D950" s="231"/>
      <c r="E950" s="231"/>
      <c r="F950" s="231"/>
      <c r="G950" s="231"/>
      <c r="H950" s="231"/>
      <c r="I950" s="231"/>
      <c r="J950" s="231"/>
      <c r="K950" s="231"/>
      <c r="L950" s="231"/>
      <c r="M950" s="231"/>
      <c r="N950" s="231"/>
      <c r="O950" s="231"/>
      <c r="P950" s="231"/>
      <c r="Q950" s="231"/>
      <c r="R950" s="231"/>
      <c r="S950" s="231"/>
      <c r="T950" s="231"/>
      <c r="U950" s="231"/>
      <c r="V950" s="95"/>
    </row>
    <row r="951">
      <c r="A951" s="231"/>
      <c r="B951" s="240"/>
      <c r="C951" s="231"/>
      <c r="D951" s="231"/>
      <c r="E951" s="231"/>
      <c r="F951" s="231"/>
      <c r="G951" s="231"/>
      <c r="H951" s="231"/>
      <c r="I951" s="231"/>
      <c r="J951" s="231"/>
      <c r="K951" s="231"/>
      <c r="L951" s="231"/>
      <c r="M951" s="231"/>
      <c r="N951" s="231"/>
      <c r="O951" s="231"/>
      <c r="P951" s="231"/>
      <c r="Q951" s="231"/>
      <c r="R951" s="231"/>
      <c r="S951" s="231"/>
      <c r="T951" s="231"/>
      <c r="U951" s="231"/>
      <c r="V951" s="95"/>
    </row>
    <row r="952">
      <c r="A952" s="231"/>
      <c r="B952" s="240"/>
      <c r="C952" s="231"/>
      <c r="D952" s="231"/>
      <c r="E952" s="231"/>
      <c r="F952" s="231"/>
      <c r="G952" s="231"/>
      <c r="H952" s="231"/>
      <c r="I952" s="231"/>
      <c r="J952" s="231"/>
      <c r="K952" s="231"/>
      <c r="L952" s="231"/>
      <c r="M952" s="231"/>
      <c r="N952" s="231"/>
      <c r="O952" s="231"/>
      <c r="P952" s="231"/>
      <c r="Q952" s="231"/>
      <c r="R952" s="231"/>
      <c r="S952" s="231"/>
      <c r="T952" s="231"/>
      <c r="U952" s="231"/>
      <c r="V952" s="95"/>
    </row>
    <row r="953">
      <c r="A953" s="231"/>
      <c r="B953" s="240"/>
      <c r="C953" s="231"/>
      <c r="D953" s="231"/>
      <c r="E953" s="231"/>
      <c r="F953" s="231"/>
      <c r="G953" s="231"/>
      <c r="H953" s="231"/>
      <c r="I953" s="231"/>
      <c r="J953" s="231"/>
      <c r="K953" s="231"/>
      <c r="L953" s="231"/>
      <c r="M953" s="231"/>
      <c r="N953" s="231"/>
      <c r="O953" s="231"/>
      <c r="P953" s="231"/>
      <c r="Q953" s="231"/>
      <c r="R953" s="231"/>
      <c r="S953" s="231"/>
      <c r="T953" s="231"/>
      <c r="U953" s="231"/>
      <c r="V953" s="95"/>
    </row>
    <row r="954">
      <c r="A954" s="231"/>
      <c r="B954" s="240"/>
      <c r="C954" s="231"/>
      <c r="D954" s="231"/>
      <c r="E954" s="231"/>
      <c r="F954" s="231"/>
      <c r="G954" s="231"/>
      <c r="H954" s="231"/>
      <c r="I954" s="231"/>
      <c r="J954" s="231"/>
      <c r="K954" s="231"/>
      <c r="L954" s="231"/>
      <c r="M954" s="231"/>
      <c r="N954" s="231"/>
      <c r="O954" s="231"/>
      <c r="P954" s="231"/>
      <c r="Q954" s="231"/>
      <c r="R954" s="231"/>
      <c r="S954" s="231"/>
      <c r="T954" s="231"/>
      <c r="U954" s="231"/>
      <c r="V954" s="95"/>
    </row>
    <row r="955">
      <c r="A955" s="231"/>
      <c r="B955" s="240"/>
      <c r="C955" s="231"/>
      <c r="D955" s="231"/>
      <c r="E955" s="231"/>
      <c r="F955" s="231"/>
      <c r="G955" s="231"/>
      <c r="H955" s="231"/>
      <c r="I955" s="231"/>
      <c r="J955" s="231"/>
      <c r="K955" s="231"/>
      <c r="L955" s="231"/>
      <c r="M955" s="231"/>
      <c r="N955" s="231"/>
      <c r="O955" s="231"/>
      <c r="P955" s="231"/>
      <c r="Q955" s="231"/>
      <c r="R955" s="231"/>
      <c r="S955" s="231"/>
      <c r="T955" s="231"/>
      <c r="U955" s="231"/>
      <c r="V955" s="95"/>
    </row>
    <row r="956">
      <c r="A956" s="231"/>
      <c r="B956" s="240"/>
      <c r="C956" s="231"/>
      <c r="D956" s="231"/>
      <c r="E956" s="231"/>
      <c r="F956" s="231"/>
      <c r="G956" s="231"/>
      <c r="H956" s="231"/>
      <c r="I956" s="231"/>
      <c r="J956" s="231"/>
      <c r="K956" s="231"/>
      <c r="L956" s="231"/>
      <c r="M956" s="231"/>
      <c r="N956" s="231"/>
      <c r="O956" s="231"/>
      <c r="P956" s="231"/>
      <c r="Q956" s="231"/>
      <c r="R956" s="231"/>
      <c r="S956" s="231"/>
      <c r="T956" s="231"/>
      <c r="U956" s="231"/>
      <c r="V956" s="95"/>
    </row>
    <row r="957">
      <c r="A957" s="231"/>
      <c r="B957" s="240"/>
      <c r="C957" s="231"/>
      <c r="D957" s="231"/>
      <c r="E957" s="231"/>
      <c r="F957" s="231"/>
      <c r="G957" s="231"/>
      <c r="H957" s="231"/>
      <c r="I957" s="231"/>
      <c r="J957" s="231"/>
      <c r="K957" s="231"/>
      <c r="L957" s="231"/>
      <c r="M957" s="231"/>
      <c r="N957" s="231"/>
      <c r="O957" s="231"/>
      <c r="P957" s="231"/>
      <c r="Q957" s="231"/>
      <c r="R957" s="231"/>
      <c r="S957" s="231"/>
      <c r="T957" s="231"/>
      <c r="U957" s="231"/>
      <c r="V957" s="95"/>
    </row>
    <row r="958">
      <c r="A958" s="231"/>
      <c r="B958" s="240"/>
      <c r="C958" s="231"/>
      <c r="D958" s="231"/>
      <c r="E958" s="231"/>
      <c r="F958" s="231"/>
      <c r="G958" s="231"/>
      <c r="H958" s="231"/>
      <c r="I958" s="231"/>
      <c r="J958" s="231"/>
      <c r="K958" s="231"/>
      <c r="L958" s="231"/>
      <c r="M958" s="231"/>
      <c r="N958" s="231"/>
      <c r="O958" s="231"/>
      <c r="P958" s="231"/>
      <c r="Q958" s="231"/>
      <c r="R958" s="231"/>
      <c r="S958" s="231"/>
      <c r="T958" s="231"/>
      <c r="U958" s="231"/>
      <c r="V958" s="95"/>
    </row>
    <row r="959">
      <c r="A959" s="231"/>
      <c r="B959" s="240"/>
      <c r="C959" s="231"/>
      <c r="D959" s="231"/>
      <c r="E959" s="231"/>
      <c r="F959" s="231"/>
      <c r="G959" s="231"/>
      <c r="H959" s="231"/>
      <c r="I959" s="231"/>
      <c r="J959" s="231"/>
      <c r="K959" s="231"/>
      <c r="L959" s="231"/>
      <c r="M959" s="231"/>
      <c r="N959" s="231"/>
      <c r="O959" s="231"/>
      <c r="P959" s="231"/>
      <c r="Q959" s="231"/>
      <c r="R959" s="231"/>
      <c r="S959" s="231"/>
      <c r="T959" s="231"/>
      <c r="U959" s="231"/>
      <c r="V959" s="95"/>
    </row>
    <row r="960">
      <c r="A960" s="231"/>
      <c r="B960" s="240"/>
      <c r="C960" s="231"/>
      <c r="D960" s="231"/>
      <c r="E960" s="231"/>
      <c r="F960" s="231"/>
      <c r="G960" s="231"/>
      <c r="H960" s="231"/>
      <c r="I960" s="231"/>
      <c r="J960" s="231"/>
      <c r="K960" s="231"/>
      <c r="L960" s="231"/>
      <c r="M960" s="231"/>
      <c r="N960" s="231"/>
      <c r="O960" s="231"/>
      <c r="P960" s="231"/>
      <c r="Q960" s="231"/>
      <c r="R960" s="231"/>
      <c r="S960" s="231"/>
      <c r="T960" s="231"/>
      <c r="U960" s="231"/>
      <c r="V960" s="95"/>
    </row>
    <row r="961">
      <c r="A961" s="231"/>
      <c r="B961" s="240"/>
      <c r="C961" s="231"/>
      <c r="D961" s="231"/>
      <c r="E961" s="231"/>
      <c r="F961" s="231"/>
      <c r="G961" s="231"/>
      <c r="H961" s="231"/>
      <c r="I961" s="231"/>
      <c r="J961" s="231"/>
      <c r="K961" s="231"/>
      <c r="L961" s="231"/>
      <c r="M961" s="231"/>
      <c r="N961" s="231"/>
      <c r="O961" s="231"/>
      <c r="P961" s="231"/>
      <c r="Q961" s="231"/>
      <c r="R961" s="231"/>
      <c r="S961" s="231"/>
      <c r="T961" s="231"/>
      <c r="U961" s="231"/>
      <c r="V961" s="95"/>
    </row>
    <row r="962">
      <c r="A962" s="231"/>
      <c r="B962" s="240"/>
      <c r="C962" s="231"/>
      <c r="D962" s="231"/>
      <c r="E962" s="231"/>
      <c r="F962" s="231"/>
      <c r="G962" s="231"/>
      <c r="H962" s="231"/>
      <c r="I962" s="231"/>
      <c r="J962" s="231"/>
      <c r="K962" s="231"/>
      <c r="L962" s="231"/>
      <c r="M962" s="231"/>
      <c r="N962" s="231"/>
      <c r="O962" s="231"/>
      <c r="P962" s="231"/>
      <c r="Q962" s="231"/>
      <c r="R962" s="231"/>
      <c r="S962" s="231"/>
      <c r="T962" s="231"/>
      <c r="U962" s="231"/>
      <c r="V962" s="95"/>
    </row>
    <row r="963">
      <c r="A963" s="231"/>
      <c r="B963" s="240"/>
      <c r="C963" s="231"/>
      <c r="D963" s="231"/>
      <c r="E963" s="231"/>
      <c r="F963" s="231"/>
      <c r="G963" s="231"/>
      <c r="H963" s="231"/>
      <c r="I963" s="231"/>
      <c r="J963" s="231"/>
      <c r="K963" s="231"/>
      <c r="L963" s="231"/>
      <c r="M963" s="231"/>
      <c r="N963" s="231"/>
      <c r="O963" s="231"/>
      <c r="P963" s="231"/>
      <c r="Q963" s="231"/>
      <c r="R963" s="231"/>
      <c r="S963" s="231"/>
      <c r="T963" s="231"/>
      <c r="U963" s="231"/>
      <c r="V963" s="95"/>
    </row>
    <row r="964">
      <c r="A964" s="231"/>
      <c r="B964" s="240"/>
      <c r="C964" s="231"/>
      <c r="D964" s="231"/>
      <c r="E964" s="231"/>
      <c r="F964" s="231"/>
      <c r="G964" s="231"/>
      <c r="H964" s="231"/>
      <c r="I964" s="231"/>
      <c r="J964" s="231"/>
      <c r="K964" s="231"/>
      <c r="L964" s="231"/>
      <c r="M964" s="231"/>
      <c r="N964" s="231"/>
      <c r="O964" s="231"/>
      <c r="P964" s="231"/>
      <c r="Q964" s="231"/>
      <c r="R964" s="231"/>
      <c r="S964" s="231"/>
      <c r="T964" s="231"/>
      <c r="U964" s="231"/>
      <c r="V964" s="95"/>
    </row>
    <row r="965">
      <c r="A965" s="231"/>
      <c r="B965" s="240"/>
      <c r="C965" s="231"/>
      <c r="D965" s="231"/>
      <c r="E965" s="231"/>
      <c r="F965" s="231"/>
      <c r="G965" s="231"/>
      <c r="H965" s="231"/>
      <c r="I965" s="231"/>
      <c r="J965" s="231"/>
      <c r="K965" s="231"/>
      <c r="L965" s="231"/>
      <c r="M965" s="231"/>
      <c r="N965" s="231"/>
      <c r="O965" s="231"/>
      <c r="P965" s="231"/>
      <c r="Q965" s="231"/>
      <c r="R965" s="231"/>
      <c r="S965" s="231"/>
      <c r="T965" s="231"/>
      <c r="U965" s="231"/>
      <c r="V965" s="95"/>
    </row>
    <row r="966">
      <c r="A966" s="231"/>
      <c r="B966" s="240"/>
      <c r="C966" s="231"/>
      <c r="D966" s="231"/>
      <c r="E966" s="231"/>
      <c r="F966" s="231"/>
      <c r="G966" s="231"/>
      <c r="H966" s="231"/>
      <c r="I966" s="231"/>
      <c r="J966" s="231"/>
      <c r="K966" s="231"/>
      <c r="L966" s="231"/>
      <c r="M966" s="231"/>
      <c r="N966" s="231"/>
      <c r="O966" s="231"/>
      <c r="P966" s="231"/>
      <c r="Q966" s="231"/>
      <c r="R966" s="231"/>
      <c r="S966" s="231"/>
      <c r="T966" s="231"/>
      <c r="U966" s="231"/>
      <c r="V966" s="95"/>
    </row>
    <row r="967">
      <c r="A967" s="231"/>
      <c r="B967" s="240"/>
      <c r="C967" s="231"/>
      <c r="D967" s="231"/>
      <c r="E967" s="231"/>
      <c r="F967" s="231"/>
      <c r="G967" s="231"/>
      <c r="H967" s="231"/>
      <c r="I967" s="231"/>
      <c r="J967" s="231"/>
      <c r="K967" s="231"/>
      <c r="L967" s="231"/>
      <c r="M967" s="231"/>
      <c r="N967" s="231"/>
      <c r="O967" s="231"/>
      <c r="P967" s="231"/>
      <c r="Q967" s="231"/>
      <c r="R967" s="231"/>
      <c r="S967" s="231"/>
      <c r="T967" s="231"/>
      <c r="U967" s="231"/>
      <c r="V967" s="95"/>
    </row>
    <row r="968">
      <c r="A968" s="231"/>
      <c r="B968" s="240"/>
      <c r="C968" s="231"/>
      <c r="D968" s="231"/>
      <c r="E968" s="231"/>
      <c r="F968" s="231"/>
      <c r="G968" s="231"/>
      <c r="H968" s="231"/>
      <c r="I968" s="231"/>
      <c r="J968" s="231"/>
      <c r="K968" s="231"/>
      <c r="L968" s="231"/>
      <c r="M968" s="231"/>
      <c r="N968" s="231"/>
      <c r="O968" s="231"/>
      <c r="P968" s="231"/>
      <c r="Q968" s="231"/>
      <c r="R968" s="231"/>
      <c r="S968" s="231"/>
      <c r="T968" s="231"/>
      <c r="U968" s="231"/>
      <c r="V968" s="95"/>
    </row>
    <row r="969">
      <c r="A969" s="231"/>
      <c r="B969" s="240"/>
      <c r="C969" s="231"/>
      <c r="D969" s="231"/>
      <c r="E969" s="231"/>
      <c r="F969" s="231"/>
      <c r="G969" s="231"/>
      <c r="H969" s="231"/>
      <c r="I969" s="231"/>
      <c r="J969" s="231"/>
      <c r="K969" s="231"/>
      <c r="L969" s="231"/>
      <c r="M969" s="231"/>
      <c r="N969" s="231"/>
      <c r="O969" s="231"/>
      <c r="P969" s="231"/>
      <c r="Q969" s="231"/>
      <c r="R969" s="231"/>
      <c r="S969" s="231"/>
      <c r="T969" s="231"/>
      <c r="U969" s="231"/>
      <c r="V969" s="95"/>
    </row>
    <row r="970">
      <c r="A970" s="231"/>
      <c r="B970" s="240"/>
      <c r="C970" s="231"/>
      <c r="D970" s="231"/>
      <c r="E970" s="231"/>
      <c r="F970" s="231"/>
      <c r="G970" s="231"/>
      <c r="H970" s="231"/>
      <c r="I970" s="231"/>
      <c r="J970" s="231"/>
      <c r="K970" s="231"/>
      <c r="L970" s="231"/>
      <c r="M970" s="231"/>
      <c r="N970" s="231"/>
      <c r="O970" s="231"/>
      <c r="P970" s="231"/>
      <c r="Q970" s="231"/>
      <c r="R970" s="231"/>
      <c r="S970" s="231"/>
      <c r="T970" s="231"/>
      <c r="U970" s="231"/>
      <c r="V970" s="95"/>
    </row>
    <row r="971">
      <c r="A971" s="231"/>
      <c r="B971" s="240"/>
      <c r="C971" s="231"/>
      <c r="D971" s="231"/>
      <c r="E971" s="231"/>
      <c r="F971" s="231"/>
      <c r="G971" s="231"/>
      <c r="H971" s="231"/>
      <c r="I971" s="231"/>
      <c r="J971" s="231"/>
      <c r="K971" s="231"/>
      <c r="L971" s="231"/>
      <c r="M971" s="231"/>
      <c r="N971" s="231"/>
      <c r="O971" s="231"/>
      <c r="P971" s="231"/>
      <c r="Q971" s="231"/>
      <c r="R971" s="231"/>
      <c r="S971" s="231"/>
      <c r="T971" s="231"/>
      <c r="U971" s="231"/>
      <c r="V971" s="95"/>
    </row>
    <row r="972">
      <c r="A972" s="231"/>
      <c r="B972" s="240"/>
      <c r="C972" s="231"/>
      <c r="D972" s="231"/>
      <c r="E972" s="231"/>
      <c r="F972" s="231"/>
      <c r="G972" s="231"/>
      <c r="H972" s="231"/>
      <c r="I972" s="231"/>
      <c r="J972" s="231"/>
      <c r="K972" s="231"/>
      <c r="L972" s="231"/>
      <c r="M972" s="231"/>
      <c r="N972" s="231"/>
      <c r="O972" s="231"/>
      <c r="P972" s="231"/>
      <c r="Q972" s="231"/>
      <c r="R972" s="231"/>
      <c r="S972" s="231"/>
      <c r="T972" s="231"/>
      <c r="U972" s="231"/>
      <c r="V972" s="95"/>
    </row>
    <row r="973">
      <c r="A973" s="231"/>
      <c r="B973" s="240"/>
      <c r="C973" s="231"/>
      <c r="D973" s="231"/>
      <c r="E973" s="231"/>
      <c r="F973" s="231"/>
      <c r="G973" s="231"/>
      <c r="H973" s="231"/>
      <c r="I973" s="231"/>
      <c r="J973" s="231"/>
      <c r="K973" s="231"/>
      <c r="L973" s="231"/>
      <c r="M973" s="231"/>
      <c r="N973" s="231"/>
      <c r="O973" s="231"/>
      <c r="P973" s="231"/>
      <c r="Q973" s="231"/>
      <c r="R973" s="231"/>
      <c r="S973" s="231"/>
      <c r="T973" s="231"/>
      <c r="U973" s="231"/>
      <c r="V973" s="95"/>
    </row>
    <row r="974">
      <c r="A974" s="231"/>
      <c r="B974" s="240"/>
      <c r="C974" s="231"/>
      <c r="D974" s="231"/>
      <c r="E974" s="231"/>
      <c r="F974" s="231"/>
      <c r="G974" s="231"/>
      <c r="H974" s="231"/>
      <c r="I974" s="231"/>
      <c r="J974" s="231"/>
      <c r="K974" s="231"/>
      <c r="L974" s="231"/>
      <c r="M974" s="231"/>
      <c r="N974" s="231"/>
      <c r="O974" s="231"/>
      <c r="P974" s="231"/>
      <c r="Q974" s="231"/>
      <c r="R974" s="231"/>
      <c r="S974" s="231"/>
      <c r="T974" s="231"/>
      <c r="U974" s="231"/>
      <c r="V974" s="95"/>
    </row>
    <row r="975">
      <c r="A975" s="231"/>
      <c r="B975" s="240"/>
      <c r="C975" s="231"/>
      <c r="D975" s="231"/>
      <c r="E975" s="231"/>
      <c r="F975" s="231"/>
      <c r="G975" s="231"/>
      <c r="H975" s="231"/>
      <c r="I975" s="231"/>
      <c r="J975" s="231"/>
      <c r="K975" s="231"/>
      <c r="L975" s="231"/>
      <c r="M975" s="231"/>
      <c r="N975" s="231"/>
      <c r="O975" s="231"/>
      <c r="P975" s="231"/>
      <c r="Q975" s="231"/>
      <c r="R975" s="231"/>
      <c r="S975" s="231"/>
      <c r="T975" s="231"/>
      <c r="U975" s="231"/>
      <c r="V975" s="95"/>
    </row>
    <row r="976">
      <c r="A976" s="231"/>
      <c r="B976" s="240"/>
      <c r="C976" s="231"/>
      <c r="D976" s="231"/>
      <c r="E976" s="231"/>
      <c r="F976" s="231"/>
      <c r="G976" s="231"/>
      <c r="H976" s="231"/>
      <c r="I976" s="231"/>
      <c r="J976" s="231"/>
      <c r="K976" s="231"/>
      <c r="L976" s="231"/>
      <c r="M976" s="231"/>
      <c r="N976" s="231"/>
      <c r="O976" s="231"/>
      <c r="P976" s="231"/>
      <c r="Q976" s="231"/>
      <c r="R976" s="231"/>
      <c r="S976" s="231"/>
      <c r="T976" s="231"/>
      <c r="U976" s="231"/>
      <c r="V976" s="95"/>
    </row>
    <row r="977">
      <c r="A977" s="231"/>
      <c r="B977" s="240"/>
      <c r="C977" s="231"/>
      <c r="D977" s="231"/>
      <c r="E977" s="231"/>
      <c r="F977" s="231"/>
      <c r="G977" s="231"/>
      <c r="H977" s="231"/>
      <c r="I977" s="231"/>
      <c r="J977" s="231"/>
      <c r="K977" s="231"/>
      <c r="L977" s="231"/>
      <c r="M977" s="231"/>
      <c r="N977" s="231"/>
      <c r="O977" s="231"/>
      <c r="P977" s="231"/>
      <c r="Q977" s="231"/>
      <c r="R977" s="231"/>
      <c r="S977" s="231"/>
      <c r="T977" s="231"/>
      <c r="U977" s="231"/>
      <c r="V977" s="95"/>
    </row>
    <row r="978">
      <c r="A978" s="231"/>
      <c r="B978" s="240"/>
      <c r="C978" s="231"/>
      <c r="D978" s="231"/>
      <c r="E978" s="231"/>
      <c r="F978" s="231"/>
      <c r="G978" s="231"/>
      <c r="H978" s="231"/>
      <c r="I978" s="231"/>
      <c r="J978" s="231"/>
      <c r="K978" s="231"/>
      <c r="L978" s="231"/>
      <c r="M978" s="231"/>
      <c r="N978" s="231"/>
      <c r="O978" s="231"/>
      <c r="P978" s="231"/>
      <c r="Q978" s="231"/>
      <c r="R978" s="231"/>
      <c r="S978" s="231"/>
      <c r="T978" s="231"/>
      <c r="U978" s="231"/>
      <c r="V978" s="95"/>
    </row>
    <row r="979">
      <c r="A979" s="231"/>
      <c r="B979" s="240"/>
      <c r="C979" s="231"/>
      <c r="D979" s="231"/>
      <c r="E979" s="231"/>
      <c r="F979" s="231"/>
      <c r="G979" s="231"/>
      <c r="H979" s="231"/>
      <c r="I979" s="231"/>
      <c r="J979" s="231"/>
      <c r="K979" s="231"/>
      <c r="L979" s="231"/>
      <c r="M979" s="231"/>
      <c r="N979" s="231"/>
      <c r="O979" s="231"/>
      <c r="P979" s="231"/>
      <c r="Q979" s="231"/>
      <c r="R979" s="231"/>
      <c r="S979" s="231"/>
      <c r="T979" s="231"/>
      <c r="U979" s="231"/>
      <c r="V979" s="95"/>
    </row>
    <row r="980">
      <c r="A980" s="231"/>
      <c r="B980" s="240"/>
      <c r="C980" s="231"/>
      <c r="D980" s="231"/>
      <c r="E980" s="231"/>
      <c r="F980" s="231"/>
      <c r="G980" s="231"/>
      <c r="H980" s="231"/>
      <c r="I980" s="231"/>
      <c r="J980" s="231"/>
      <c r="K980" s="231"/>
      <c r="L980" s="231"/>
      <c r="M980" s="231"/>
      <c r="N980" s="231"/>
      <c r="O980" s="231"/>
      <c r="P980" s="231"/>
      <c r="Q980" s="231"/>
      <c r="R980" s="231"/>
      <c r="S980" s="231"/>
      <c r="T980" s="231"/>
      <c r="U980" s="231"/>
      <c r="V980" s="95"/>
    </row>
    <row r="981">
      <c r="A981" s="231"/>
      <c r="B981" s="240"/>
      <c r="C981" s="231"/>
      <c r="D981" s="231"/>
      <c r="E981" s="231"/>
      <c r="F981" s="231"/>
      <c r="G981" s="231"/>
      <c r="H981" s="231"/>
      <c r="I981" s="231"/>
      <c r="J981" s="231"/>
      <c r="K981" s="231"/>
      <c r="L981" s="231"/>
      <c r="M981" s="231"/>
      <c r="N981" s="231"/>
      <c r="O981" s="231"/>
      <c r="P981" s="231"/>
      <c r="Q981" s="231"/>
      <c r="R981" s="231"/>
      <c r="S981" s="231"/>
      <c r="T981" s="231"/>
      <c r="U981" s="231"/>
      <c r="V981" s="95"/>
    </row>
    <row r="982">
      <c r="A982" s="231"/>
      <c r="B982" s="240"/>
      <c r="C982" s="231"/>
      <c r="D982" s="231"/>
      <c r="E982" s="231"/>
      <c r="F982" s="231"/>
      <c r="G982" s="231"/>
      <c r="H982" s="231"/>
      <c r="I982" s="231"/>
      <c r="J982" s="231"/>
      <c r="K982" s="231"/>
      <c r="L982" s="231"/>
      <c r="M982" s="231"/>
      <c r="N982" s="231"/>
      <c r="O982" s="231"/>
      <c r="P982" s="231"/>
      <c r="Q982" s="231"/>
      <c r="R982" s="231"/>
      <c r="S982" s="231"/>
      <c r="T982" s="231"/>
      <c r="U982" s="231"/>
      <c r="V982" s="95"/>
    </row>
    <row r="983">
      <c r="A983" s="231"/>
      <c r="B983" s="240"/>
      <c r="C983" s="231"/>
      <c r="D983" s="231"/>
      <c r="E983" s="231"/>
      <c r="F983" s="231"/>
      <c r="G983" s="231"/>
      <c r="H983" s="231"/>
      <c r="I983" s="231"/>
      <c r="J983" s="231"/>
      <c r="K983" s="231"/>
      <c r="L983" s="231"/>
      <c r="M983" s="231"/>
      <c r="N983" s="231"/>
      <c r="O983" s="231"/>
      <c r="P983" s="231"/>
      <c r="Q983" s="231"/>
      <c r="R983" s="231"/>
      <c r="S983" s="231"/>
      <c r="T983" s="231"/>
      <c r="U983" s="231"/>
      <c r="V983" s="95"/>
    </row>
    <row r="984">
      <c r="A984" s="231"/>
      <c r="B984" s="240"/>
      <c r="C984" s="231"/>
      <c r="D984" s="231"/>
      <c r="E984" s="231"/>
      <c r="F984" s="231"/>
      <c r="G984" s="231"/>
      <c r="H984" s="231"/>
      <c r="I984" s="231"/>
      <c r="J984" s="231"/>
      <c r="K984" s="231"/>
      <c r="L984" s="231"/>
      <c r="M984" s="231"/>
      <c r="N984" s="231"/>
      <c r="O984" s="231"/>
      <c r="P984" s="231"/>
      <c r="Q984" s="231"/>
      <c r="R984" s="231"/>
      <c r="S984" s="231"/>
      <c r="T984" s="231"/>
      <c r="U984" s="231"/>
      <c r="V984" s="95"/>
    </row>
    <row r="985">
      <c r="A985" s="231"/>
      <c r="B985" s="240"/>
      <c r="C985" s="231"/>
      <c r="D985" s="231"/>
      <c r="E985" s="231"/>
      <c r="F985" s="231"/>
      <c r="G985" s="231"/>
      <c r="H985" s="231"/>
      <c r="I985" s="231"/>
      <c r="J985" s="231"/>
      <c r="K985" s="231"/>
      <c r="L985" s="231"/>
      <c r="M985" s="231"/>
      <c r="N985" s="231"/>
      <c r="O985" s="231"/>
      <c r="P985" s="231"/>
      <c r="Q985" s="231"/>
      <c r="R985" s="231"/>
      <c r="S985" s="231"/>
      <c r="T985" s="231"/>
      <c r="U985" s="231"/>
      <c r="V985" s="95"/>
    </row>
    <row r="986">
      <c r="A986" s="231"/>
      <c r="B986" s="240"/>
      <c r="C986" s="231"/>
      <c r="D986" s="231"/>
      <c r="E986" s="231"/>
      <c r="F986" s="231"/>
      <c r="G986" s="231"/>
      <c r="H986" s="231"/>
      <c r="I986" s="231"/>
      <c r="J986" s="231"/>
      <c r="K986" s="231"/>
      <c r="L986" s="231"/>
      <c r="M986" s="231"/>
      <c r="N986" s="231"/>
      <c r="O986" s="231"/>
      <c r="P986" s="231"/>
      <c r="Q986" s="231"/>
      <c r="R986" s="231"/>
      <c r="S986" s="231"/>
      <c r="T986" s="231"/>
      <c r="U986" s="231"/>
      <c r="V986" s="95"/>
    </row>
    <row r="987">
      <c r="A987" s="231"/>
      <c r="B987" s="240"/>
      <c r="C987" s="231"/>
      <c r="D987" s="231"/>
      <c r="E987" s="231"/>
      <c r="F987" s="231"/>
      <c r="G987" s="231"/>
      <c r="H987" s="231"/>
      <c r="I987" s="231"/>
      <c r="J987" s="231"/>
      <c r="K987" s="231"/>
      <c r="L987" s="231"/>
      <c r="M987" s="231"/>
      <c r="N987" s="231"/>
      <c r="O987" s="231"/>
      <c r="P987" s="231"/>
      <c r="Q987" s="231"/>
      <c r="R987" s="231"/>
      <c r="S987" s="231"/>
      <c r="T987" s="231"/>
      <c r="U987" s="231"/>
      <c r="V987" s="95"/>
    </row>
    <row r="988">
      <c r="A988" s="231"/>
      <c r="B988" s="240"/>
      <c r="C988" s="231"/>
      <c r="D988" s="231"/>
      <c r="E988" s="231"/>
      <c r="F988" s="231"/>
      <c r="G988" s="231"/>
      <c r="H988" s="231"/>
      <c r="I988" s="231"/>
      <c r="J988" s="231"/>
      <c r="K988" s="231"/>
      <c r="L988" s="231"/>
      <c r="M988" s="231"/>
      <c r="N988" s="231"/>
      <c r="O988" s="231"/>
      <c r="P988" s="231"/>
      <c r="Q988" s="231"/>
      <c r="R988" s="231"/>
      <c r="S988" s="231"/>
      <c r="T988" s="231"/>
      <c r="U988" s="231"/>
      <c r="V988" s="95"/>
    </row>
    <row r="989">
      <c r="A989" s="231"/>
      <c r="B989" s="240"/>
      <c r="C989" s="231"/>
      <c r="D989" s="231"/>
      <c r="E989" s="231"/>
      <c r="F989" s="231"/>
      <c r="G989" s="231"/>
      <c r="H989" s="231"/>
      <c r="I989" s="231"/>
      <c r="J989" s="231"/>
      <c r="K989" s="231"/>
      <c r="L989" s="231"/>
      <c r="M989" s="231"/>
      <c r="N989" s="231"/>
      <c r="O989" s="231"/>
      <c r="P989" s="231"/>
      <c r="Q989" s="231"/>
      <c r="R989" s="231"/>
      <c r="S989" s="231"/>
      <c r="T989" s="231"/>
      <c r="U989" s="231"/>
      <c r="V989" s="95"/>
    </row>
    <row r="990">
      <c r="A990" s="231"/>
      <c r="B990" s="240"/>
      <c r="C990" s="231"/>
      <c r="D990" s="231"/>
      <c r="E990" s="231"/>
      <c r="F990" s="231"/>
      <c r="G990" s="231"/>
      <c r="H990" s="231"/>
      <c r="I990" s="231"/>
      <c r="J990" s="231"/>
      <c r="K990" s="231"/>
      <c r="L990" s="231"/>
      <c r="M990" s="231"/>
      <c r="N990" s="231"/>
      <c r="O990" s="231"/>
      <c r="P990" s="231"/>
      <c r="Q990" s="231"/>
      <c r="R990" s="231"/>
      <c r="S990" s="231"/>
      <c r="T990" s="231"/>
      <c r="U990" s="231"/>
      <c r="V990" s="95"/>
    </row>
    <row r="991">
      <c r="A991" s="231"/>
      <c r="B991" s="240"/>
      <c r="C991" s="231"/>
      <c r="D991" s="231"/>
      <c r="E991" s="231"/>
      <c r="F991" s="231"/>
      <c r="G991" s="231"/>
      <c r="H991" s="231"/>
      <c r="I991" s="231"/>
      <c r="J991" s="231"/>
      <c r="K991" s="231"/>
      <c r="L991" s="231"/>
      <c r="M991" s="231"/>
      <c r="N991" s="231"/>
      <c r="O991" s="231"/>
      <c r="P991" s="231"/>
      <c r="Q991" s="231"/>
      <c r="R991" s="231"/>
      <c r="S991" s="231"/>
      <c r="T991" s="231"/>
      <c r="U991" s="231"/>
      <c r="V991" s="95"/>
    </row>
    <row r="992">
      <c r="A992" s="231"/>
      <c r="B992" s="240"/>
      <c r="C992" s="231"/>
      <c r="D992" s="231"/>
      <c r="E992" s="231"/>
      <c r="F992" s="231"/>
      <c r="G992" s="231"/>
      <c r="H992" s="231"/>
      <c r="I992" s="231"/>
      <c r="J992" s="231"/>
      <c r="K992" s="231"/>
      <c r="L992" s="231"/>
      <c r="M992" s="231"/>
      <c r="N992" s="231"/>
      <c r="O992" s="231"/>
      <c r="P992" s="231"/>
      <c r="Q992" s="231"/>
      <c r="R992" s="231"/>
      <c r="S992" s="231"/>
      <c r="T992" s="231"/>
      <c r="U992" s="231"/>
      <c r="V992" s="95"/>
    </row>
    <row r="993">
      <c r="A993" s="231"/>
      <c r="B993" s="240"/>
      <c r="C993" s="231"/>
      <c r="D993" s="231"/>
      <c r="E993" s="231"/>
      <c r="F993" s="231"/>
      <c r="G993" s="231"/>
      <c r="H993" s="231"/>
      <c r="I993" s="231"/>
      <c r="J993" s="231"/>
      <c r="K993" s="231"/>
      <c r="L993" s="231"/>
      <c r="M993" s="231"/>
      <c r="N993" s="231"/>
      <c r="O993" s="231"/>
      <c r="P993" s="231"/>
      <c r="Q993" s="231"/>
      <c r="R993" s="231"/>
      <c r="S993" s="231"/>
      <c r="T993" s="231"/>
      <c r="U993" s="231"/>
      <c r="V993" s="95"/>
    </row>
    <row r="994">
      <c r="A994" s="231"/>
      <c r="B994" s="240"/>
      <c r="C994" s="231"/>
      <c r="D994" s="231"/>
      <c r="E994" s="231"/>
      <c r="F994" s="231"/>
      <c r="G994" s="231"/>
      <c r="H994" s="231"/>
      <c r="I994" s="231"/>
      <c r="J994" s="231"/>
      <c r="K994" s="231"/>
      <c r="L994" s="231"/>
      <c r="M994" s="231"/>
      <c r="N994" s="231"/>
      <c r="O994" s="231"/>
      <c r="P994" s="231"/>
      <c r="Q994" s="231"/>
      <c r="R994" s="231"/>
      <c r="S994" s="231"/>
      <c r="T994" s="231"/>
      <c r="U994" s="231"/>
      <c r="V994" s="95"/>
    </row>
    <row r="995">
      <c r="A995" s="231"/>
      <c r="B995" s="240"/>
      <c r="C995" s="231"/>
      <c r="D995" s="231"/>
      <c r="E995" s="231"/>
      <c r="F995" s="231"/>
      <c r="G995" s="231"/>
      <c r="H995" s="231"/>
      <c r="I995" s="231"/>
      <c r="J995" s="231"/>
      <c r="K995" s="231"/>
      <c r="L995" s="231"/>
      <c r="M995" s="231"/>
      <c r="N995" s="231"/>
      <c r="O995" s="231"/>
      <c r="P995" s="231"/>
      <c r="Q995" s="231"/>
      <c r="R995" s="231"/>
      <c r="S995" s="231"/>
      <c r="T995" s="231"/>
      <c r="U995" s="231"/>
      <c r="V995" s="95"/>
    </row>
    <row r="996">
      <c r="A996" s="231"/>
      <c r="B996" s="240"/>
      <c r="C996" s="231"/>
      <c r="D996" s="231"/>
      <c r="E996" s="231"/>
      <c r="F996" s="231"/>
      <c r="G996" s="231"/>
      <c r="H996" s="231"/>
      <c r="I996" s="231"/>
      <c r="J996" s="231"/>
      <c r="K996" s="231"/>
      <c r="L996" s="231"/>
      <c r="M996" s="231"/>
      <c r="N996" s="231"/>
      <c r="O996" s="231"/>
      <c r="P996" s="231"/>
      <c r="Q996" s="231"/>
      <c r="R996" s="231"/>
      <c r="S996" s="231"/>
      <c r="T996" s="231"/>
      <c r="U996" s="231"/>
      <c r="V996" s="95"/>
    </row>
    <row r="997">
      <c r="A997" s="231"/>
      <c r="B997" s="240"/>
      <c r="C997" s="231"/>
      <c r="D997" s="231"/>
      <c r="E997" s="231"/>
      <c r="F997" s="231"/>
      <c r="G997" s="231"/>
      <c r="H997" s="231"/>
      <c r="I997" s="231"/>
      <c r="J997" s="231"/>
      <c r="K997" s="231"/>
      <c r="L997" s="231"/>
      <c r="M997" s="231"/>
      <c r="N997" s="231"/>
      <c r="O997" s="231"/>
      <c r="P997" s="231"/>
      <c r="Q997" s="231"/>
      <c r="R997" s="231"/>
      <c r="S997" s="231"/>
      <c r="T997" s="231"/>
      <c r="U997" s="231"/>
      <c r="V997" s="95"/>
    </row>
    <row r="998">
      <c r="A998" s="231"/>
      <c r="B998" s="240"/>
      <c r="C998" s="231"/>
      <c r="D998" s="231"/>
      <c r="E998" s="231"/>
      <c r="F998" s="231"/>
      <c r="G998" s="231"/>
      <c r="H998" s="231"/>
      <c r="I998" s="231"/>
      <c r="J998" s="231"/>
      <c r="K998" s="231"/>
      <c r="L998" s="231"/>
      <c r="M998" s="231"/>
      <c r="N998" s="231"/>
      <c r="O998" s="231"/>
      <c r="P998" s="231"/>
      <c r="Q998" s="231"/>
      <c r="R998" s="231"/>
      <c r="S998" s="231"/>
      <c r="T998" s="231"/>
      <c r="U998" s="231"/>
      <c r="V998" s="95"/>
    </row>
    <row r="999">
      <c r="A999" s="231"/>
      <c r="B999" s="240"/>
      <c r="C999" s="231"/>
      <c r="D999" s="231"/>
      <c r="E999" s="231"/>
      <c r="F999" s="231"/>
      <c r="G999" s="231"/>
      <c r="H999" s="231"/>
      <c r="I999" s="231"/>
      <c r="J999" s="231"/>
      <c r="K999" s="231"/>
      <c r="L999" s="231"/>
      <c r="M999" s="231"/>
      <c r="N999" s="231"/>
      <c r="O999" s="231"/>
      <c r="P999" s="231"/>
      <c r="Q999" s="231"/>
      <c r="R999" s="231"/>
      <c r="S999" s="231"/>
      <c r="T999" s="231"/>
      <c r="U999" s="231"/>
      <c r="V999" s="95"/>
    </row>
    <row r="1000">
      <c r="A1000" s="231"/>
      <c r="B1000" s="240"/>
      <c r="C1000" s="231"/>
      <c r="D1000" s="231"/>
      <c r="E1000" s="231"/>
      <c r="F1000" s="231"/>
      <c r="G1000" s="231"/>
      <c r="H1000" s="231"/>
      <c r="I1000" s="231"/>
      <c r="J1000" s="231"/>
      <c r="K1000" s="231"/>
      <c r="L1000" s="231"/>
      <c r="M1000" s="231"/>
      <c r="N1000" s="231"/>
      <c r="O1000" s="231"/>
      <c r="P1000" s="231"/>
      <c r="Q1000" s="231"/>
      <c r="R1000" s="231"/>
      <c r="S1000" s="231"/>
      <c r="T1000" s="231"/>
      <c r="U1000" s="231"/>
      <c r="V1000" s="95"/>
    </row>
    <row r="1001">
      <c r="A1001" s="231"/>
      <c r="B1001" s="240"/>
      <c r="C1001" s="231"/>
      <c r="D1001" s="231"/>
      <c r="E1001" s="231"/>
      <c r="F1001" s="231"/>
      <c r="G1001" s="231"/>
      <c r="H1001" s="231"/>
      <c r="I1001" s="231"/>
      <c r="J1001" s="231"/>
      <c r="K1001" s="231"/>
      <c r="L1001" s="231"/>
      <c r="M1001" s="231"/>
      <c r="N1001" s="231"/>
      <c r="O1001" s="231"/>
      <c r="P1001" s="231"/>
      <c r="Q1001" s="231"/>
      <c r="R1001" s="231"/>
      <c r="S1001" s="231"/>
      <c r="T1001" s="231"/>
      <c r="U1001" s="231"/>
      <c r="V1001" s="95"/>
    </row>
    <row r="1002">
      <c r="A1002" s="231"/>
      <c r="B1002" s="240"/>
      <c r="C1002" s="231"/>
      <c r="D1002" s="231"/>
      <c r="E1002" s="231"/>
      <c r="F1002" s="231"/>
      <c r="G1002" s="231"/>
      <c r="H1002" s="231"/>
      <c r="I1002" s="231"/>
      <c r="J1002" s="231"/>
      <c r="K1002" s="231"/>
      <c r="L1002" s="231"/>
      <c r="M1002" s="231"/>
      <c r="N1002" s="231"/>
      <c r="O1002" s="231"/>
      <c r="P1002" s="231"/>
      <c r="Q1002" s="231"/>
      <c r="R1002" s="231"/>
      <c r="S1002" s="231"/>
      <c r="T1002" s="231"/>
      <c r="U1002" s="231"/>
      <c r="V1002" s="95"/>
    </row>
    <row r="1003">
      <c r="A1003" s="231"/>
      <c r="B1003" s="240"/>
      <c r="C1003" s="231"/>
      <c r="D1003" s="231"/>
      <c r="E1003" s="231"/>
      <c r="F1003" s="231"/>
      <c r="G1003" s="231"/>
      <c r="H1003" s="231"/>
      <c r="I1003" s="231"/>
      <c r="J1003" s="231"/>
      <c r="K1003" s="231"/>
      <c r="L1003" s="231"/>
      <c r="M1003" s="231"/>
      <c r="N1003" s="231"/>
      <c r="O1003" s="231"/>
      <c r="P1003" s="231"/>
      <c r="Q1003" s="231"/>
      <c r="R1003" s="231"/>
      <c r="S1003" s="231"/>
      <c r="T1003" s="231"/>
      <c r="U1003" s="231"/>
      <c r="V1003" s="95"/>
    </row>
    <row r="1004">
      <c r="A1004" s="231"/>
      <c r="B1004" s="240"/>
      <c r="C1004" s="231"/>
      <c r="D1004" s="231"/>
      <c r="E1004" s="231"/>
      <c r="F1004" s="231"/>
      <c r="G1004" s="231"/>
      <c r="H1004" s="231"/>
      <c r="I1004" s="231"/>
      <c r="J1004" s="231"/>
      <c r="K1004" s="231"/>
      <c r="L1004" s="231"/>
      <c r="M1004" s="231"/>
      <c r="N1004" s="231"/>
      <c r="O1004" s="231"/>
      <c r="P1004" s="231"/>
      <c r="Q1004" s="231"/>
      <c r="R1004" s="231"/>
      <c r="S1004" s="231"/>
      <c r="T1004" s="231"/>
      <c r="U1004" s="231"/>
      <c r="V1004" s="95"/>
    </row>
    <row r="1005">
      <c r="A1005" s="231"/>
      <c r="B1005" s="240"/>
      <c r="C1005" s="231"/>
      <c r="D1005" s="231"/>
      <c r="E1005" s="231"/>
      <c r="F1005" s="231"/>
      <c r="G1005" s="231"/>
      <c r="H1005" s="231"/>
      <c r="I1005" s="231"/>
      <c r="J1005" s="231"/>
      <c r="K1005" s="231"/>
      <c r="L1005" s="231"/>
      <c r="M1005" s="231"/>
      <c r="N1005" s="231"/>
      <c r="O1005" s="231"/>
      <c r="P1005" s="231"/>
      <c r="Q1005" s="231"/>
      <c r="R1005" s="231"/>
      <c r="S1005" s="231"/>
      <c r="T1005" s="231"/>
      <c r="U1005" s="231"/>
      <c r="V1005" s="95"/>
    </row>
    <row r="1006">
      <c r="A1006" s="231"/>
      <c r="B1006" s="240"/>
      <c r="C1006" s="231"/>
      <c r="D1006" s="231"/>
      <c r="E1006" s="231"/>
      <c r="F1006" s="231"/>
      <c r="G1006" s="231"/>
      <c r="H1006" s="231"/>
      <c r="I1006" s="231"/>
      <c r="J1006" s="231"/>
      <c r="K1006" s="231"/>
      <c r="L1006" s="231"/>
      <c r="M1006" s="231"/>
      <c r="N1006" s="231"/>
      <c r="O1006" s="231"/>
      <c r="P1006" s="231"/>
      <c r="Q1006" s="231"/>
      <c r="R1006" s="231"/>
      <c r="S1006" s="231"/>
      <c r="T1006" s="231"/>
      <c r="U1006" s="231"/>
      <c r="V1006" s="95"/>
    </row>
    <row r="1007">
      <c r="A1007" s="231"/>
      <c r="B1007" s="240"/>
      <c r="C1007" s="231"/>
      <c r="D1007" s="231"/>
      <c r="E1007" s="231"/>
      <c r="F1007" s="231"/>
      <c r="G1007" s="231"/>
      <c r="H1007" s="231"/>
      <c r="I1007" s="231"/>
      <c r="J1007" s="231"/>
      <c r="K1007" s="231"/>
      <c r="L1007" s="231"/>
      <c r="M1007" s="231"/>
      <c r="N1007" s="231"/>
      <c r="O1007" s="231"/>
      <c r="P1007" s="231"/>
      <c r="Q1007" s="231"/>
      <c r="R1007" s="231"/>
      <c r="S1007" s="231"/>
      <c r="T1007" s="231"/>
      <c r="U1007" s="231"/>
      <c r="V1007" s="95"/>
    </row>
    <row r="1008">
      <c r="A1008" s="231"/>
      <c r="B1008" s="240"/>
      <c r="C1008" s="231"/>
      <c r="D1008" s="231"/>
      <c r="E1008" s="231"/>
      <c r="F1008" s="231"/>
      <c r="G1008" s="231"/>
      <c r="H1008" s="231"/>
      <c r="I1008" s="231"/>
      <c r="J1008" s="231"/>
      <c r="K1008" s="231"/>
      <c r="L1008" s="231"/>
      <c r="M1008" s="231"/>
      <c r="N1008" s="231"/>
      <c r="O1008" s="231"/>
      <c r="P1008" s="231"/>
      <c r="Q1008" s="231"/>
      <c r="R1008" s="231"/>
      <c r="S1008" s="231"/>
      <c r="T1008" s="231"/>
      <c r="U1008" s="231"/>
      <c r="V1008" s="95"/>
    </row>
    <row r="1009">
      <c r="A1009" s="231"/>
      <c r="B1009" s="240"/>
      <c r="C1009" s="231"/>
      <c r="D1009" s="231"/>
      <c r="E1009" s="231"/>
      <c r="F1009" s="231"/>
      <c r="G1009" s="231"/>
      <c r="H1009" s="231"/>
      <c r="I1009" s="231"/>
      <c r="J1009" s="231"/>
      <c r="K1009" s="231"/>
      <c r="L1009" s="231"/>
      <c r="M1009" s="231"/>
      <c r="N1009" s="231"/>
      <c r="O1009" s="231"/>
      <c r="P1009" s="231"/>
      <c r="Q1009" s="231"/>
      <c r="R1009" s="231"/>
      <c r="S1009" s="231"/>
      <c r="T1009" s="231"/>
      <c r="U1009" s="231"/>
      <c r="V1009" s="95"/>
    </row>
    <row r="1010">
      <c r="A1010" s="231"/>
      <c r="B1010" s="240"/>
      <c r="C1010" s="231"/>
      <c r="D1010" s="231"/>
      <c r="E1010" s="231"/>
      <c r="F1010" s="231"/>
      <c r="G1010" s="231"/>
      <c r="H1010" s="231"/>
      <c r="I1010" s="231"/>
      <c r="J1010" s="231"/>
      <c r="K1010" s="231"/>
      <c r="L1010" s="231"/>
      <c r="M1010" s="231"/>
      <c r="N1010" s="231"/>
      <c r="O1010" s="231"/>
      <c r="P1010" s="231"/>
      <c r="Q1010" s="231"/>
      <c r="R1010" s="231"/>
      <c r="S1010" s="231"/>
      <c r="T1010" s="231"/>
      <c r="U1010" s="231"/>
      <c r="V1010" s="95"/>
    </row>
    <row r="1011">
      <c r="A1011" s="231"/>
      <c r="B1011" s="240"/>
      <c r="C1011" s="231"/>
      <c r="D1011" s="231"/>
      <c r="E1011" s="231"/>
      <c r="F1011" s="231"/>
      <c r="G1011" s="231"/>
      <c r="H1011" s="231"/>
      <c r="I1011" s="231"/>
      <c r="J1011" s="231"/>
      <c r="K1011" s="231"/>
      <c r="L1011" s="231"/>
      <c r="M1011" s="231"/>
      <c r="N1011" s="231"/>
      <c r="O1011" s="231"/>
      <c r="P1011" s="231"/>
      <c r="Q1011" s="231"/>
      <c r="R1011" s="231"/>
      <c r="S1011" s="231"/>
      <c r="T1011" s="231"/>
      <c r="U1011" s="231"/>
      <c r="V1011" s="95"/>
    </row>
    <row r="1012">
      <c r="A1012" s="231"/>
      <c r="B1012" s="240"/>
      <c r="C1012" s="231"/>
      <c r="D1012" s="231"/>
      <c r="E1012" s="231"/>
      <c r="F1012" s="231"/>
      <c r="G1012" s="231"/>
      <c r="H1012" s="231"/>
      <c r="I1012" s="231"/>
      <c r="J1012" s="231"/>
      <c r="K1012" s="231"/>
      <c r="L1012" s="231"/>
      <c r="M1012" s="231"/>
      <c r="N1012" s="231"/>
      <c r="O1012" s="231"/>
      <c r="P1012" s="231"/>
      <c r="Q1012" s="231"/>
      <c r="R1012" s="231"/>
      <c r="S1012" s="231"/>
      <c r="T1012" s="231"/>
      <c r="U1012" s="231"/>
      <c r="V1012" s="95"/>
    </row>
    <row r="1013">
      <c r="A1013" s="231"/>
      <c r="B1013" s="240"/>
      <c r="C1013" s="231"/>
      <c r="D1013" s="231"/>
      <c r="E1013" s="231"/>
      <c r="F1013" s="231"/>
      <c r="G1013" s="231"/>
      <c r="H1013" s="231"/>
      <c r="I1013" s="231"/>
      <c r="J1013" s="231"/>
      <c r="K1013" s="231"/>
      <c r="L1013" s="231"/>
      <c r="M1013" s="231"/>
      <c r="N1013" s="231"/>
      <c r="O1013" s="231"/>
      <c r="P1013" s="231"/>
      <c r="Q1013" s="231"/>
      <c r="R1013" s="231"/>
      <c r="S1013" s="231"/>
      <c r="T1013" s="231"/>
      <c r="U1013" s="231"/>
      <c r="V1013" s="95"/>
    </row>
    <row r="1014">
      <c r="A1014" s="231"/>
      <c r="B1014" s="240"/>
      <c r="C1014" s="231"/>
      <c r="D1014" s="231"/>
      <c r="E1014" s="231"/>
      <c r="F1014" s="231"/>
      <c r="G1014" s="231"/>
      <c r="H1014" s="231"/>
      <c r="I1014" s="231"/>
      <c r="J1014" s="231"/>
      <c r="K1014" s="231"/>
      <c r="L1014" s="231"/>
      <c r="M1014" s="231"/>
      <c r="N1014" s="231"/>
      <c r="O1014" s="231"/>
      <c r="P1014" s="231"/>
      <c r="Q1014" s="231"/>
      <c r="R1014" s="231"/>
      <c r="S1014" s="231"/>
      <c r="T1014" s="231"/>
      <c r="U1014" s="231"/>
      <c r="V1014" s="95"/>
    </row>
    <row r="1015">
      <c r="A1015" s="231"/>
      <c r="B1015" s="240"/>
      <c r="C1015" s="231"/>
      <c r="D1015" s="231"/>
      <c r="E1015" s="231"/>
      <c r="F1015" s="231"/>
      <c r="G1015" s="231"/>
      <c r="H1015" s="231"/>
      <c r="I1015" s="231"/>
      <c r="J1015" s="231"/>
      <c r="K1015" s="231"/>
      <c r="L1015" s="231"/>
      <c r="M1015" s="231"/>
      <c r="N1015" s="231"/>
      <c r="O1015" s="231"/>
      <c r="P1015" s="231"/>
      <c r="Q1015" s="231"/>
      <c r="R1015" s="231"/>
      <c r="S1015" s="231"/>
      <c r="T1015" s="231"/>
      <c r="U1015" s="231"/>
      <c r="V1015" s="95"/>
    </row>
    <row r="1016">
      <c r="A1016" s="231"/>
      <c r="B1016" s="240"/>
      <c r="C1016" s="231"/>
      <c r="D1016" s="231"/>
      <c r="E1016" s="231"/>
      <c r="F1016" s="231"/>
      <c r="G1016" s="231"/>
      <c r="H1016" s="231"/>
      <c r="I1016" s="231"/>
      <c r="J1016" s="231"/>
      <c r="K1016" s="231"/>
      <c r="L1016" s="231"/>
      <c r="M1016" s="231"/>
      <c r="N1016" s="231"/>
      <c r="O1016" s="231"/>
      <c r="P1016" s="231"/>
      <c r="Q1016" s="231"/>
      <c r="R1016" s="231"/>
      <c r="S1016" s="231"/>
      <c r="T1016" s="231"/>
      <c r="U1016" s="231"/>
      <c r="V1016" s="95"/>
    </row>
    <row r="1017">
      <c r="A1017" s="231"/>
      <c r="B1017" s="240"/>
      <c r="C1017" s="231"/>
      <c r="D1017" s="231"/>
      <c r="E1017" s="231"/>
      <c r="F1017" s="231"/>
      <c r="G1017" s="231"/>
      <c r="H1017" s="231"/>
      <c r="I1017" s="231"/>
      <c r="J1017" s="231"/>
      <c r="K1017" s="231"/>
      <c r="L1017" s="231"/>
      <c r="M1017" s="231"/>
      <c r="N1017" s="231"/>
      <c r="O1017" s="231"/>
      <c r="P1017" s="231"/>
      <c r="Q1017" s="231"/>
      <c r="R1017" s="231"/>
      <c r="S1017" s="231"/>
      <c r="T1017" s="231"/>
      <c r="U1017" s="231"/>
      <c r="V1017" s="95"/>
    </row>
    <row r="1018">
      <c r="A1018" s="231"/>
      <c r="B1018" s="240"/>
      <c r="C1018" s="231"/>
      <c r="D1018" s="231"/>
      <c r="E1018" s="231"/>
      <c r="F1018" s="231"/>
      <c r="G1018" s="231"/>
      <c r="H1018" s="231"/>
      <c r="I1018" s="231"/>
      <c r="J1018" s="231"/>
      <c r="K1018" s="231"/>
      <c r="L1018" s="231"/>
      <c r="M1018" s="231"/>
      <c r="N1018" s="231"/>
      <c r="O1018" s="231"/>
      <c r="P1018" s="231"/>
      <c r="Q1018" s="231"/>
      <c r="R1018" s="231"/>
      <c r="S1018" s="231"/>
      <c r="T1018" s="231"/>
      <c r="U1018" s="231"/>
      <c r="V1018" s="95"/>
    </row>
    <row r="1019">
      <c r="A1019" s="231"/>
      <c r="B1019" s="240"/>
      <c r="C1019" s="231"/>
      <c r="D1019" s="231"/>
      <c r="E1019" s="231"/>
      <c r="F1019" s="231"/>
      <c r="G1019" s="231"/>
      <c r="H1019" s="231"/>
      <c r="I1019" s="231"/>
      <c r="J1019" s="231"/>
      <c r="K1019" s="231"/>
      <c r="L1019" s="231"/>
      <c r="M1019" s="231"/>
      <c r="N1019" s="231"/>
      <c r="O1019" s="231"/>
      <c r="P1019" s="231"/>
      <c r="Q1019" s="231"/>
      <c r="R1019" s="231"/>
      <c r="S1019" s="231"/>
      <c r="T1019" s="231"/>
      <c r="U1019" s="231"/>
      <c r="V1019" s="95"/>
    </row>
    <row r="1020">
      <c r="A1020" s="231"/>
      <c r="B1020" s="240"/>
      <c r="C1020" s="231"/>
      <c r="D1020" s="231"/>
      <c r="E1020" s="231"/>
      <c r="F1020" s="231"/>
      <c r="G1020" s="231"/>
      <c r="H1020" s="231"/>
      <c r="I1020" s="231"/>
      <c r="J1020" s="231"/>
      <c r="K1020" s="231"/>
      <c r="L1020" s="231"/>
      <c r="M1020" s="231"/>
      <c r="N1020" s="231"/>
      <c r="O1020" s="231"/>
      <c r="P1020" s="231"/>
      <c r="Q1020" s="231"/>
      <c r="R1020" s="231"/>
      <c r="S1020" s="231"/>
      <c r="T1020" s="231"/>
      <c r="U1020" s="231"/>
      <c r="V1020" s="95"/>
    </row>
    <row r="1021">
      <c r="A1021" s="231"/>
      <c r="B1021" s="240"/>
      <c r="C1021" s="231"/>
      <c r="D1021" s="231"/>
      <c r="E1021" s="231"/>
      <c r="F1021" s="231"/>
      <c r="G1021" s="231"/>
      <c r="H1021" s="231"/>
      <c r="I1021" s="231"/>
      <c r="J1021" s="231"/>
      <c r="K1021" s="231"/>
      <c r="L1021" s="231"/>
      <c r="M1021" s="231"/>
      <c r="N1021" s="231"/>
      <c r="O1021" s="231"/>
      <c r="P1021" s="231"/>
      <c r="Q1021" s="231"/>
      <c r="R1021" s="231"/>
      <c r="S1021" s="231"/>
      <c r="T1021" s="231"/>
      <c r="U1021" s="231"/>
      <c r="V1021" s="95"/>
    </row>
    <row r="1022">
      <c r="A1022" s="231"/>
      <c r="B1022" s="240"/>
      <c r="C1022" s="231"/>
      <c r="D1022" s="231"/>
      <c r="E1022" s="231"/>
      <c r="F1022" s="231"/>
      <c r="G1022" s="231"/>
      <c r="H1022" s="231"/>
      <c r="I1022" s="231"/>
      <c r="J1022" s="231"/>
      <c r="K1022" s="231"/>
      <c r="L1022" s="231"/>
      <c r="M1022" s="231"/>
      <c r="N1022" s="231"/>
      <c r="O1022" s="231"/>
      <c r="P1022" s="231"/>
      <c r="Q1022" s="231"/>
      <c r="R1022" s="231"/>
      <c r="S1022" s="231"/>
      <c r="T1022" s="231"/>
      <c r="U1022" s="231"/>
      <c r="V1022" s="95"/>
    </row>
    <row r="1023">
      <c r="A1023" s="231"/>
      <c r="B1023" s="240"/>
      <c r="C1023" s="231"/>
      <c r="D1023" s="231"/>
      <c r="E1023" s="231"/>
      <c r="F1023" s="231"/>
      <c r="G1023" s="231"/>
      <c r="H1023" s="231"/>
      <c r="I1023" s="231"/>
      <c r="J1023" s="231"/>
      <c r="K1023" s="231"/>
      <c r="L1023" s="231"/>
      <c r="M1023" s="231"/>
      <c r="N1023" s="231"/>
      <c r="O1023" s="231"/>
      <c r="P1023" s="231"/>
      <c r="Q1023" s="231"/>
      <c r="R1023" s="231"/>
      <c r="S1023" s="231"/>
      <c r="T1023" s="231"/>
      <c r="U1023" s="231"/>
      <c r="V1023" s="95"/>
    </row>
    <row r="1024">
      <c r="A1024" s="231"/>
      <c r="B1024" s="240"/>
      <c r="C1024" s="231"/>
      <c r="D1024" s="231"/>
      <c r="E1024" s="231"/>
      <c r="F1024" s="231"/>
      <c r="G1024" s="231"/>
      <c r="H1024" s="231"/>
      <c r="I1024" s="231"/>
      <c r="J1024" s="231"/>
      <c r="K1024" s="231"/>
      <c r="L1024" s="231"/>
      <c r="M1024" s="231"/>
      <c r="N1024" s="231"/>
      <c r="O1024" s="231"/>
      <c r="P1024" s="231"/>
      <c r="Q1024" s="231"/>
      <c r="R1024" s="231"/>
      <c r="S1024" s="231"/>
      <c r="T1024" s="231"/>
      <c r="U1024" s="231"/>
      <c r="V1024" s="95"/>
    </row>
    <row r="1025">
      <c r="A1025" s="231"/>
      <c r="B1025" s="240"/>
      <c r="C1025" s="231"/>
      <c r="D1025" s="231"/>
      <c r="E1025" s="231"/>
      <c r="F1025" s="231"/>
      <c r="G1025" s="231"/>
      <c r="H1025" s="231"/>
      <c r="I1025" s="231"/>
      <c r="J1025" s="231"/>
      <c r="K1025" s="231"/>
      <c r="L1025" s="231"/>
      <c r="M1025" s="231"/>
      <c r="N1025" s="231"/>
      <c r="O1025" s="231"/>
      <c r="P1025" s="231"/>
      <c r="Q1025" s="231"/>
      <c r="R1025" s="231"/>
      <c r="S1025" s="231"/>
      <c r="T1025" s="231"/>
      <c r="U1025" s="231"/>
      <c r="V1025" s="95"/>
    </row>
    <row r="1026">
      <c r="A1026" s="231"/>
      <c r="B1026" s="240"/>
      <c r="C1026" s="231"/>
      <c r="D1026" s="231"/>
      <c r="E1026" s="231"/>
      <c r="F1026" s="231"/>
      <c r="G1026" s="231"/>
      <c r="H1026" s="231"/>
      <c r="I1026" s="231"/>
      <c r="J1026" s="231"/>
      <c r="K1026" s="231"/>
      <c r="L1026" s="231"/>
      <c r="M1026" s="231"/>
      <c r="N1026" s="231"/>
      <c r="O1026" s="231"/>
      <c r="P1026" s="231"/>
      <c r="Q1026" s="231"/>
      <c r="R1026" s="231"/>
      <c r="S1026" s="231"/>
      <c r="T1026" s="231"/>
      <c r="U1026" s="231"/>
      <c r="V1026" s="95"/>
    </row>
    <row r="1027">
      <c r="A1027" s="231"/>
      <c r="B1027" s="240"/>
      <c r="C1027" s="231"/>
      <c r="D1027" s="231"/>
      <c r="E1027" s="231"/>
      <c r="F1027" s="231"/>
      <c r="G1027" s="231"/>
      <c r="H1027" s="231"/>
      <c r="I1027" s="231"/>
      <c r="J1027" s="231"/>
      <c r="K1027" s="231"/>
      <c r="L1027" s="231"/>
      <c r="M1027" s="231"/>
      <c r="N1027" s="231"/>
      <c r="O1027" s="231"/>
      <c r="P1027" s="231"/>
      <c r="Q1027" s="231"/>
      <c r="R1027" s="231"/>
      <c r="S1027" s="231"/>
      <c r="T1027" s="231"/>
      <c r="U1027" s="231"/>
      <c r="V1027" s="95"/>
    </row>
    <row r="1028">
      <c r="A1028" s="231"/>
      <c r="B1028" s="240"/>
      <c r="C1028" s="231"/>
      <c r="D1028" s="231"/>
      <c r="E1028" s="231"/>
      <c r="F1028" s="231"/>
      <c r="G1028" s="231"/>
      <c r="H1028" s="231"/>
      <c r="I1028" s="231"/>
      <c r="J1028" s="231"/>
      <c r="K1028" s="231"/>
      <c r="L1028" s="231"/>
      <c r="M1028" s="231"/>
      <c r="N1028" s="231"/>
      <c r="O1028" s="231"/>
      <c r="P1028" s="231"/>
      <c r="Q1028" s="231"/>
      <c r="R1028" s="231"/>
      <c r="S1028" s="231"/>
      <c r="T1028" s="231"/>
      <c r="U1028" s="231"/>
      <c r="V1028" s="95"/>
    </row>
    <row r="1029">
      <c r="A1029" s="231"/>
      <c r="B1029" s="240"/>
      <c r="C1029" s="231"/>
      <c r="D1029" s="231"/>
      <c r="E1029" s="231"/>
      <c r="F1029" s="231"/>
      <c r="G1029" s="231"/>
      <c r="H1029" s="231"/>
      <c r="I1029" s="231"/>
      <c r="J1029" s="231"/>
      <c r="K1029" s="231"/>
      <c r="L1029" s="231"/>
      <c r="M1029" s="231"/>
      <c r="N1029" s="231"/>
      <c r="O1029" s="231"/>
      <c r="P1029" s="231"/>
      <c r="Q1029" s="231"/>
      <c r="R1029" s="231"/>
      <c r="S1029" s="231"/>
      <c r="T1029" s="231"/>
      <c r="U1029" s="231"/>
      <c r="V1029" s="95"/>
    </row>
    <row r="1030">
      <c r="A1030" s="231"/>
      <c r="B1030" s="240"/>
      <c r="C1030" s="231"/>
      <c r="D1030" s="231"/>
      <c r="E1030" s="231"/>
      <c r="F1030" s="231"/>
      <c r="G1030" s="231"/>
      <c r="H1030" s="231"/>
      <c r="I1030" s="231"/>
      <c r="J1030" s="231"/>
      <c r="K1030" s="231"/>
      <c r="L1030" s="231"/>
      <c r="M1030" s="231"/>
      <c r="N1030" s="231"/>
      <c r="O1030" s="231"/>
      <c r="P1030" s="231"/>
      <c r="Q1030" s="231"/>
      <c r="R1030" s="231"/>
      <c r="S1030" s="231"/>
      <c r="T1030" s="231"/>
      <c r="U1030" s="231"/>
      <c r="V1030" s="95"/>
    </row>
    <row r="1031">
      <c r="A1031" s="231"/>
      <c r="B1031" s="240"/>
      <c r="C1031" s="231"/>
      <c r="D1031" s="231"/>
      <c r="E1031" s="231"/>
      <c r="F1031" s="231"/>
      <c r="G1031" s="231"/>
      <c r="H1031" s="231"/>
      <c r="I1031" s="231"/>
      <c r="J1031" s="231"/>
      <c r="K1031" s="231"/>
      <c r="L1031" s="231"/>
      <c r="M1031" s="231"/>
      <c r="N1031" s="231"/>
      <c r="O1031" s="231"/>
      <c r="P1031" s="231"/>
      <c r="Q1031" s="231"/>
      <c r="R1031" s="231"/>
      <c r="S1031" s="231"/>
      <c r="T1031" s="231"/>
      <c r="U1031" s="231"/>
      <c r="V1031" s="95"/>
    </row>
    <row r="1032">
      <c r="A1032" s="231"/>
      <c r="B1032" s="240"/>
      <c r="C1032" s="231"/>
      <c r="D1032" s="231"/>
      <c r="E1032" s="231"/>
      <c r="F1032" s="231"/>
      <c r="G1032" s="231"/>
      <c r="H1032" s="231"/>
      <c r="I1032" s="231"/>
      <c r="J1032" s="231"/>
      <c r="K1032" s="231"/>
      <c r="L1032" s="231"/>
      <c r="M1032" s="231"/>
      <c r="N1032" s="231"/>
      <c r="O1032" s="231"/>
      <c r="P1032" s="231"/>
      <c r="Q1032" s="231"/>
      <c r="R1032" s="231"/>
      <c r="S1032" s="231"/>
      <c r="T1032" s="231"/>
      <c r="U1032" s="231"/>
      <c r="V1032" s="95"/>
    </row>
    <row r="1033">
      <c r="A1033" s="231"/>
      <c r="B1033" s="240"/>
      <c r="C1033" s="231"/>
      <c r="D1033" s="231"/>
      <c r="E1033" s="231"/>
      <c r="F1033" s="231"/>
      <c r="G1033" s="231"/>
      <c r="H1033" s="231"/>
      <c r="I1033" s="231"/>
      <c r="J1033" s="231"/>
      <c r="K1033" s="231"/>
      <c r="L1033" s="231"/>
      <c r="M1033" s="231"/>
      <c r="N1033" s="231"/>
      <c r="O1033" s="231"/>
      <c r="P1033" s="231"/>
      <c r="Q1033" s="231"/>
      <c r="R1033" s="231"/>
      <c r="S1033" s="231"/>
      <c r="T1033" s="231"/>
      <c r="U1033" s="231"/>
      <c r="V1033" s="95"/>
    </row>
    <row r="1034">
      <c r="A1034" s="231"/>
      <c r="B1034" s="240"/>
      <c r="C1034" s="231"/>
      <c r="D1034" s="231"/>
      <c r="E1034" s="231"/>
      <c r="F1034" s="231"/>
      <c r="G1034" s="231"/>
      <c r="H1034" s="231"/>
      <c r="I1034" s="231"/>
      <c r="J1034" s="231"/>
      <c r="K1034" s="231"/>
      <c r="L1034" s="231"/>
      <c r="M1034" s="231"/>
      <c r="N1034" s="231"/>
      <c r="O1034" s="231"/>
      <c r="P1034" s="231"/>
      <c r="Q1034" s="231"/>
      <c r="R1034" s="231"/>
      <c r="S1034" s="231"/>
      <c r="T1034" s="231"/>
      <c r="U1034" s="231"/>
      <c r="V1034" s="95"/>
    </row>
    <row r="1035">
      <c r="A1035" s="231"/>
      <c r="B1035" s="240"/>
      <c r="C1035" s="231"/>
      <c r="D1035" s="231"/>
      <c r="E1035" s="231"/>
      <c r="F1035" s="231"/>
      <c r="G1035" s="231"/>
      <c r="H1035" s="231"/>
      <c r="I1035" s="231"/>
      <c r="J1035" s="231"/>
      <c r="K1035" s="231"/>
      <c r="L1035" s="231"/>
      <c r="M1035" s="231"/>
      <c r="N1035" s="231"/>
      <c r="O1035" s="231"/>
      <c r="P1035" s="231"/>
      <c r="Q1035" s="231"/>
      <c r="R1035" s="231"/>
      <c r="S1035" s="231"/>
      <c r="T1035" s="231"/>
      <c r="U1035" s="231"/>
      <c r="V1035" s="95"/>
    </row>
    <row r="1036">
      <c r="A1036" s="231"/>
      <c r="B1036" s="240"/>
      <c r="C1036" s="231"/>
      <c r="D1036" s="231"/>
      <c r="E1036" s="231"/>
      <c r="F1036" s="231"/>
      <c r="G1036" s="231"/>
      <c r="H1036" s="231"/>
      <c r="I1036" s="231"/>
      <c r="J1036" s="231"/>
      <c r="K1036" s="231"/>
      <c r="L1036" s="231"/>
      <c r="M1036" s="231"/>
      <c r="N1036" s="231"/>
      <c r="O1036" s="231"/>
      <c r="P1036" s="231"/>
      <c r="Q1036" s="231"/>
      <c r="R1036" s="231"/>
      <c r="S1036" s="231"/>
      <c r="T1036" s="231"/>
      <c r="U1036" s="231"/>
      <c r="V1036" s="95"/>
    </row>
    <row r="1037">
      <c r="A1037" s="231"/>
      <c r="B1037" s="240"/>
      <c r="C1037" s="231"/>
      <c r="D1037" s="231"/>
      <c r="E1037" s="231"/>
      <c r="F1037" s="231"/>
      <c r="G1037" s="231"/>
      <c r="H1037" s="231"/>
      <c r="I1037" s="231"/>
      <c r="J1037" s="231"/>
      <c r="K1037" s="231"/>
      <c r="L1037" s="231"/>
      <c r="M1037" s="231"/>
      <c r="N1037" s="231"/>
      <c r="O1037" s="231"/>
      <c r="P1037" s="231"/>
      <c r="Q1037" s="231"/>
      <c r="R1037" s="231"/>
      <c r="S1037" s="231"/>
      <c r="T1037" s="231"/>
      <c r="U1037" s="231"/>
      <c r="V1037" s="95"/>
    </row>
    <row r="1038">
      <c r="A1038" s="231"/>
      <c r="B1038" s="240"/>
      <c r="C1038" s="231"/>
      <c r="D1038" s="231"/>
      <c r="E1038" s="231"/>
      <c r="F1038" s="231"/>
      <c r="G1038" s="231"/>
      <c r="H1038" s="231"/>
      <c r="I1038" s="231"/>
      <c r="J1038" s="231"/>
      <c r="K1038" s="231"/>
      <c r="L1038" s="231"/>
      <c r="M1038" s="231"/>
      <c r="N1038" s="231"/>
      <c r="O1038" s="231"/>
      <c r="P1038" s="231"/>
      <c r="Q1038" s="231"/>
      <c r="R1038" s="231"/>
      <c r="S1038" s="231"/>
      <c r="T1038" s="231"/>
      <c r="U1038" s="231"/>
      <c r="V1038" s="95"/>
    </row>
    <row r="1039">
      <c r="A1039" s="231"/>
      <c r="B1039" s="240"/>
      <c r="C1039" s="231"/>
      <c r="D1039" s="231"/>
      <c r="E1039" s="231"/>
      <c r="F1039" s="231"/>
      <c r="G1039" s="231"/>
      <c r="H1039" s="231"/>
      <c r="I1039" s="231"/>
      <c r="J1039" s="231"/>
      <c r="K1039" s="231"/>
      <c r="L1039" s="231"/>
      <c r="M1039" s="231"/>
      <c r="N1039" s="231"/>
      <c r="O1039" s="231"/>
      <c r="P1039" s="231"/>
      <c r="Q1039" s="231"/>
      <c r="R1039" s="231"/>
      <c r="S1039" s="231"/>
      <c r="T1039" s="231"/>
      <c r="U1039" s="231"/>
      <c r="V1039" s="95"/>
    </row>
    <row r="1040">
      <c r="A1040" s="231"/>
      <c r="B1040" s="240"/>
      <c r="C1040" s="231"/>
      <c r="D1040" s="231"/>
      <c r="E1040" s="231"/>
      <c r="F1040" s="231"/>
      <c r="G1040" s="231"/>
      <c r="H1040" s="231"/>
      <c r="I1040" s="231"/>
      <c r="J1040" s="231"/>
      <c r="K1040" s="231"/>
      <c r="L1040" s="231"/>
      <c r="M1040" s="231"/>
      <c r="N1040" s="231"/>
      <c r="O1040" s="231"/>
      <c r="P1040" s="231"/>
      <c r="Q1040" s="231"/>
      <c r="R1040" s="231"/>
      <c r="S1040" s="231"/>
      <c r="T1040" s="231"/>
      <c r="U1040" s="231"/>
      <c r="V1040" s="95"/>
    </row>
    <row r="1041">
      <c r="A1041" s="231"/>
      <c r="B1041" s="240"/>
      <c r="C1041" s="231"/>
      <c r="D1041" s="231"/>
      <c r="E1041" s="231"/>
      <c r="F1041" s="231"/>
      <c r="G1041" s="231"/>
      <c r="H1041" s="231"/>
      <c r="I1041" s="231"/>
      <c r="J1041" s="231"/>
      <c r="K1041" s="231"/>
      <c r="L1041" s="231"/>
      <c r="M1041" s="231"/>
      <c r="N1041" s="231"/>
      <c r="O1041" s="231"/>
      <c r="P1041" s="231"/>
      <c r="Q1041" s="231"/>
      <c r="R1041" s="231"/>
      <c r="S1041" s="231"/>
      <c r="T1041" s="231"/>
      <c r="U1041" s="231"/>
      <c r="V1041" s="95"/>
    </row>
    <row r="1042">
      <c r="A1042" s="231"/>
      <c r="B1042" s="240"/>
      <c r="C1042" s="231"/>
      <c r="D1042" s="231"/>
      <c r="E1042" s="231"/>
      <c r="F1042" s="231"/>
      <c r="G1042" s="231"/>
      <c r="H1042" s="231"/>
      <c r="I1042" s="231"/>
      <c r="J1042" s="231"/>
      <c r="K1042" s="231"/>
      <c r="L1042" s="231"/>
      <c r="M1042" s="231"/>
      <c r="N1042" s="231"/>
      <c r="O1042" s="231"/>
      <c r="P1042" s="231"/>
      <c r="Q1042" s="231"/>
      <c r="R1042" s="231"/>
      <c r="S1042" s="231"/>
      <c r="T1042" s="231"/>
      <c r="U1042" s="231"/>
      <c r="V1042" s="95"/>
    </row>
    <row r="1043">
      <c r="A1043" s="231"/>
      <c r="B1043" s="240"/>
      <c r="C1043" s="231"/>
      <c r="D1043" s="231"/>
      <c r="E1043" s="231"/>
      <c r="F1043" s="231"/>
      <c r="G1043" s="231"/>
      <c r="H1043" s="231"/>
      <c r="I1043" s="231"/>
      <c r="J1043" s="231"/>
      <c r="K1043" s="231"/>
      <c r="L1043" s="231"/>
      <c r="M1043" s="231"/>
      <c r="N1043" s="231"/>
      <c r="O1043" s="231"/>
      <c r="P1043" s="231"/>
      <c r="Q1043" s="231"/>
      <c r="R1043" s="231"/>
      <c r="S1043" s="231"/>
      <c r="T1043" s="231"/>
      <c r="U1043" s="231"/>
      <c r="V1043" s="95"/>
    </row>
    <row r="1044">
      <c r="A1044" s="231"/>
      <c r="B1044" s="240"/>
      <c r="C1044" s="231"/>
      <c r="D1044" s="231"/>
      <c r="E1044" s="231"/>
      <c r="F1044" s="231"/>
      <c r="G1044" s="231"/>
      <c r="H1044" s="231"/>
      <c r="I1044" s="231"/>
      <c r="J1044" s="231"/>
      <c r="K1044" s="231"/>
      <c r="L1044" s="231"/>
      <c r="M1044" s="231"/>
      <c r="N1044" s="231"/>
      <c r="O1044" s="231"/>
      <c r="P1044" s="231"/>
      <c r="Q1044" s="231"/>
      <c r="R1044" s="231"/>
      <c r="S1044" s="231"/>
      <c r="T1044" s="231"/>
      <c r="U1044" s="231"/>
      <c r="V1044" s="95"/>
    </row>
    <row r="1045">
      <c r="A1045" s="231"/>
      <c r="B1045" s="240"/>
      <c r="C1045" s="231"/>
      <c r="D1045" s="231"/>
      <c r="E1045" s="231"/>
      <c r="F1045" s="231"/>
      <c r="G1045" s="231"/>
      <c r="H1045" s="231"/>
      <c r="I1045" s="231"/>
      <c r="J1045" s="231"/>
      <c r="K1045" s="231"/>
      <c r="L1045" s="231"/>
      <c r="M1045" s="231"/>
      <c r="N1045" s="231"/>
      <c r="O1045" s="231"/>
      <c r="P1045" s="231"/>
      <c r="Q1045" s="231"/>
      <c r="R1045" s="231"/>
      <c r="S1045" s="231"/>
      <c r="T1045" s="231"/>
      <c r="U1045" s="231"/>
      <c r="V1045" s="95"/>
    </row>
    <row r="1046">
      <c r="A1046" s="231"/>
      <c r="B1046" s="240"/>
      <c r="C1046" s="231"/>
      <c r="D1046" s="231"/>
      <c r="E1046" s="231"/>
      <c r="F1046" s="231"/>
      <c r="G1046" s="231"/>
      <c r="H1046" s="231"/>
      <c r="I1046" s="231"/>
      <c r="J1046" s="231"/>
      <c r="K1046" s="231"/>
      <c r="L1046" s="231"/>
      <c r="M1046" s="231"/>
      <c r="N1046" s="231"/>
      <c r="O1046" s="231"/>
      <c r="P1046" s="231"/>
      <c r="Q1046" s="231"/>
      <c r="R1046" s="231"/>
      <c r="S1046" s="231"/>
      <c r="T1046" s="231"/>
      <c r="U1046" s="231"/>
      <c r="V1046" s="95"/>
    </row>
    <row r="1047">
      <c r="A1047" s="231"/>
      <c r="B1047" s="240"/>
      <c r="C1047" s="231"/>
      <c r="D1047" s="231"/>
      <c r="E1047" s="231"/>
      <c r="F1047" s="231"/>
      <c r="G1047" s="231"/>
      <c r="H1047" s="231"/>
      <c r="I1047" s="231"/>
      <c r="J1047" s="231"/>
      <c r="K1047" s="231"/>
      <c r="L1047" s="231"/>
      <c r="M1047" s="231"/>
      <c r="N1047" s="231"/>
      <c r="O1047" s="231"/>
      <c r="P1047" s="231"/>
      <c r="Q1047" s="231"/>
      <c r="R1047" s="231"/>
      <c r="S1047" s="231"/>
      <c r="T1047" s="231"/>
      <c r="U1047" s="231"/>
      <c r="V1047" s="95"/>
    </row>
    <row r="1048">
      <c r="A1048" s="231"/>
      <c r="B1048" s="240"/>
      <c r="C1048" s="231"/>
      <c r="D1048" s="231"/>
      <c r="E1048" s="231"/>
      <c r="F1048" s="231"/>
      <c r="G1048" s="231"/>
      <c r="H1048" s="231"/>
      <c r="I1048" s="231"/>
      <c r="J1048" s="231"/>
      <c r="K1048" s="231"/>
      <c r="L1048" s="231"/>
      <c r="M1048" s="231"/>
      <c r="N1048" s="231"/>
      <c r="O1048" s="231"/>
      <c r="P1048" s="231"/>
      <c r="Q1048" s="231"/>
      <c r="R1048" s="231"/>
      <c r="S1048" s="231"/>
      <c r="T1048" s="231"/>
      <c r="U1048" s="231"/>
      <c r="V1048" s="95"/>
    </row>
    <row r="1049">
      <c r="A1049" s="231"/>
      <c r="B1049" s="240"/>
      <c r="C1049" s="231"/>
      <c r="D1049" s="231"/>
      <c r="E1049" s="231"/>
      <c r="F1049" s="231"/>
      <c r="G1049" s="231"/>
      <c r="H1049" s="231"/>
      <c r="I1049" s="231"/>
      <c r="J1049" s="231"/>
      <c r="K1049" s="231"/>
      <c r="L1049" s="231"/>
      <c r="M1049" s="231"/>
      <c r="N1049" s="231"/>
      <c r="O1049" s="231"/>
      <c r="P1049" s="231"/>
      <c r="Q1049" s="231"/>
      <c r="R1049" s="231"/>
      <c r="S1049" s="231"/>
      <c r="T1049" s="231"/>
      <c r="U1049" s="231"/>
      <c r="V1049" s="95"/>
    </row>
    <row r="1050">
      <c r="A1050" s="231"/>
      <c r="B1050" s="240"/>
      <c r="C1050" s="231"/>
      <c r="D1050" s="231"/>
      <c r="E1050" s="231"/>
      <c r="F1050" s="231"/>
      <c r="G1050" s="231"/>
      <c r="H1050" s="231"/>
      <c r="I1050" s="231"/>
      <c r="J1050" s="231"/>
      <c r="K1050" s="231"/>
      <c r="L1050" s="231"/>
      <c r="M1050" s="231"/>
      <c r="N1050" s="231"/>
      <c r="O1050" s="231"/>
      <c r="P1050" s="231"/>
      <c r="Q1050" s="231"/>
      <c r="R1050" s="231"/>
      <c r="S1050" s="231"/>
      <c r="T1050" s="231"/>
      <c r="U1050" s="231"/>
      <c r="V1050" s="95"/>
    </row>
    <row r="1051">
      <c r="A1051" s="231"/>
      <c r="B1051" s="240"/>
      <c r="C1051" s="231"/>
      <c r="D1051" s="231"/>
      <c r="E1051" s="231"/>
      <c r="F1051" s="231"/>
      <c r="G1051" s="231"/>
      <c r="H1051" s="231"/>
      <c r="I1051" s="231"/>
      <c r="J1051" s="231"/>
      <c r="K1051" s="231"/>
      <c r="L1051" s="231"/>
      <c r="M1051" s="231"/>
      <c r="N1051" s="231"/>
      <c r="O1051" s="231"/>
      <c r="P1051" s="231"/>
      <c r="Q1051" s="231"/>
      <c r="R1051" s="231"/>
      <c r="S1051" s="231"/>
      <c r="T1051" s="231"/>
      <c r="U1051" s="231"/>
      <c r="V1051" s="95"/>
    </row>
    <row r="1052">
      <c r="A1052" s="231"/>
      <c r="B1052" s="240"/>
      <c r="C1052" s="231"/>
      <c r="D1052" s="231"/>
      <c r="E1052" s="231"/>
      <c r="F1052" s="231"/>
      <c r="G1052" s="231"/>
      <c r="H1052" s="231"/>
      <c r="I1052" s="231"/>
      <c r="J1052" s="231"/>
      <c r="K1052" s="231"/>
      <c r="L1052" s="231"/>
      <c r="M1052" s="231"/>
      <c r="N1052" s="231"/>
      <c r="O1052" s="231"/>
      <c r="P1052" s="231"/>
      <c r="Q1052" s="231"/>
      <c r="R1052" s="231"/>
      <c r="S1052" s="231"/>
      <c r="T1052" s="231"/>
      <c r="U1052" s="231"/>
      <c r="V1052" s="95"/>
    </row>
    <row r="1053">
      <c r="A1053" s="231"/>
      <c r="B1053" s="240"/>
      <c r="C1053" s="231"/>
      <c r="D1053" s="231"/>
      <c r="E1053" s="231"/>
      <c r="F1053" s="231"/>
      <c r="G1053" s="231"/>
      <c r="H1053" s="231"/>
      <c r="I1053" s="231"/>
      <c r="J1053" s="231"/>
      <c r="K1053" s="231"/>
      <c r="L1053" s="231"/>
      <c r="M1053" s="231"/>
      <c r="N1053" s="231"/>
      <c r="O1053" s="231"/>
      <c r="P1053" s="231"/>
      <c r="Q1053" s="231"/>
      <c r="R1053" s="231"/>
      <c r="S1053" s="231"/>
      <c r="T1053" s="231"/>
      <c r="U1053" s="231"/>
      <c r="V1053" s="95"/>
    </row>
    <row r="1054">
      <c r="A1054" s="231"/>
      <c r="B1054" s="240"/>
      <c r="C1054" s="231"/>
      <c r="D1054" s="231"/>
      <c r="E1054" s="231"/>
      <c r="F1054" s="231"/>
      <c r="G1054" s="231"/>
      <c r="H1054" s="231"/>
      <c r="I1054" s="231"/>
      <c r="J1054" s="231"/>
      <c r="K1054" s="231"/>
      <c r="L1054" s="231"/>
      <c r="M1054" s="231"/>
      <c r="N1054" s="231"/>
      <c r="O1054" s="231"/>
      <c r="P1054" s="231"/>
      <c r="Q1054" s="231"/>
      <c r="R1054" s="231"/>
      <c r="S1054" s="231"/>
      <c r="T1054" s="231"/>
      <c r="U1054" s="231"/>
      <c r="V1054" s="95"/>
    </row>
    <row r="1055">
      <c r="A1055" s="231"/>
      <c r="B1055" s="240"/>
      <c r="C1055" s="231"/>
      <c r="D1055" s="231"/>
      <c r="E1055" s="231"/>
      <c r="F1055" s="231"/>
      <c r="G1055" s="231"/>
      <c r="H1055" s="231"/>
      <c r="I1055" s="231"/>
      <c r="J1055" s="231"/>
      <c r="K1055" s="231"/>
      <c r="L1055" s="231"/>
      <c r="M1055" s="231"/>
      <c r="N1055" s="231"/>
      <c r="O1055" s="231"/>
      <c r="P1055" s="231"/>
      <c r="Q1055" s="231"/>
      <c r="R1055" s="231"/>
      <c r="S1055" s="231"/>
      <c r="T1055" s="231"/>
      <c r="U1055" s="231"/>
      <c r="V1055" s="95"/>
    </row>
    <row r="1056">
      <c r="A1056" s="231"/>
      <c r="B1056" s="240"/>
      <c r="C1056" s="231"/>
      <c r="D1056" s="231"/>
      <c r="E1056" s="231"/>
      <c r="F1056" s="231"/>
      <c r="G1056" s="231"/>
      <c r="H1056" s="231"/>
      <c r="I1056" s="231"/>
      <c r="J1056" s="231"/>
      <c r="K1056" s="231"/>
      <c r="L1056" s="231"/>
      <c r="M1056" s="231"/>
      <c r="N1056" s="231"/>
      <c r="O1056" s="231"/>
      <c r="P1056" s="231"/>
      <c r="Q1056" s="231"/>
      <c r="R1056" s="231"/>
      <c r="S1056" s="231"/>
      <c r="T1056" s="231"/>
      <c r="U1056" s="231"/>
      <c r="V1056" s="95"/>
    </row>
    <row r="1057">
      <c r="A1057" s="231"/>
      <c r="B1057" s="240"/>
      <c r="C1057" s="231"/>
      <c r="D1057" s="231"/>
      <c r="E1057" s="231"/>
      <c r="F1057" s="231"/>
      <c r="G1057" s="231"/>
      <c r="H1057" s="231"/>
      <c r="I1057" s="231"/>
      <c r="J1057" s="231"/>
      <c r="K1057" s="231"/>
      <c r="L1057" s="231"/>
      <c r="M1057" s="231"/>
      <c r="N1057" s="231"/>
      <c r="O1057" s="231"/>
      <c r="P1057" s="231"/>
      <c r="Q1057" s="231"/>
      <c r="R1057" s="231"/>
      <c r="S1057" s="231"/>
      <c r="T1057" s="231"/>
      <c r="U1057" s="231"/>
      <c r="V1057" s="95"/>
    </row>
    <row r="1058">
      <c r="A1058" s="231"/>
      <c r="B1058" s="240"/>
      <c r="C1058" s="231"/>
      <c r="D1058" s="231"/>
      <c r="E1058" s="231"/>
      <c r="F1058" s="231"/>
      <c r="G1058" s="231"/>
      <c r="H1058" s="231"/>
      <c r="I1058" s="231"/>
      <c r="J1058" s="231"/>
      <c r="K1058" s="231"/>
      <c r="L1058" s="231"/>
      <c r="M1058" s="231"/>
      <c r="N1058" s="231"/>
      <c r="O1058" s="231"/>
      <c r="P1058" s="231"/>
      <c r="Q1058" s="231"/>
      <c r="R1058" s="231"/>
      <c r="S1058" s="231"/>
      <c r="T1058" s="231"/>
      <c r="U1058" s="231"/>
      <c r="V1058" s="95"/>
    </row>
    <row r="1059">
      <c r="A1059" s="231"/>
      <c r="B1059" s="240"/>
      <c r="C1059" s="231"/>
      <c r="D1059" s="231"/>
      <c r="E1059" s="231"/>
      <c r="F1059" s="231"/>
      <c r="G1059" s="231"/>
      <c r="H1059" s="231"/>
      <c r="I1059" s="231"/>
      <c r="J1059" s="231"/>
      <c r="K1059" s="231"/>
      <c r="L1059" s="231"/>
      <c r="M1059" s="231"/>
      <c r="N1059" s="231"/>
      <c r="O1059" s="231"/>
      <c r="P1059" s="231"/>
      <c r="Q1059" s="231"/>
      <c r="R1059" s="231"/>
      <c r="S1059" s="231"/>
      <c r="T1059" s="231"/>
      <c r="U1059" s="231"/>
      <c r="V1059" s="95"/>
    </row>
    <row r="1060">
      <c r="A1060" s="231"/>
      <c r="B1060" s="240"/>
      <c r="C1060" s="231"/>
      <c r="D1060" s="231"/>
      <c r="E1060" s="231"/>
      <c r="F1060" s="231"/>
      <c r="G1060" s="231"/>
      <c r="H1060" s="231"/>
      <c r="I1060" s="231"/>
      <c r="J1060" s="231"/>
      <c r="K1060" s="231"/>
      <c r="L1060" s="231"/>
      <c r="M1060" s="231"/>
      <c r="N1060" s="231"/>
      <c r="O1060" s="231"/>
      <c r="P1060" s="231"/>
      <c r="Q1060" s="231"/>
      <c r="R1060" s="231"/>
      <c r="S1060" s="231"/>
      <c r="T1060" s="231"/>
      <c r="U1060" s="231"/>
      <c r="V1060" s="95"/>
    </row>
    <row r="1061">
      <c r="A1061" s="231"/>
      <c r="B1061" s="240"/>
      <c r="C1061" s="231"/>
      <c r="D1061" s="231"/>
      <c r="E1061" s="231"/>
      <c r="F1061" s="231"/>
      <c r="G1061" s="231"/>
      <c r="H1061" s="231"/>
      <c r="I1061" s="231"/>
      <c r="J1061" s="231"/>
      <c r="K1061" s="231"/>
      <c r="L1061" s="231"/>
      <c r="M1061" s="231"/>
      <c r="N1061" s="231"/>
      <c r="O1061" s="231"/>
      <c r="P1061" s="231"/>
      <c r="Q1061" s="231"/>
      <c r="R1061" s="231"/>
      <c r="S1061" s="231"/>
      <c r="T1061" s="231"/>
      <c r="U1061" s="231"/>
      <c r="V1061" s="95"/>
    </row>
    <row r="1062">
      <c r="A1062" s="231"/>
      <c r="B1062" s="240"/>
      <c r="C1062" s="231"/>
      <c r="D1062" s="231"/>
      <c r="E1062" s="231"/>
      <c r="F1062" s="231"/>
      <c r="G1062" s="231"/>
      <c r="H1062" s="231"/>
      <c r="I1062" s="231"/>
      <c r="J1062" s="231"/>
      <c r="K1062" s="231"/>
      <c r="L1062" s="231"/>
      <c r="M1062" s="231"/>
      <c r="N1062" s="231"/>
      <c r="O1062" s="231"/>
      <c r="P1062" s="231"/>
      <c r="Q1062" s="231"/>
      <c r="R1062" s="231"/>
      <c r="S1062" s="231"/>
      <c r="T1062" s="231"/>
      <c r="U1062" s="231"/>
      <c r="V1062" s="95"/>
    </row>
    <row r="1063">
      <c r="A1063" s="231"/>
      <c r="B1063" s="240"/>
      <c r="C1063" s="231"/>
      <c r="D1063" s="231"/>
      <c r="E1063" s="231"/>
      <c r="F1063" s="231"/>
      <c r="G1063" s="231"/>
      <c r="H1063" s="231"/>
      <c r="I1063" s="231"/>
      <c r="J1063" s="231"/>
      <c r="K1063" s="231"/>
      <c r="L1063" s="231"/>
      <c r="M1063" s="231"/>
      <c r="N1063" s="231"/>
      <c r="O1063" s="231"/>
      <c r="P1063" s="231"/>
      <c r="Q1063" s="231"/>
      <c r="R1063" s="231"/>
      <c r="S1063" s="231"/>
      <c r="T1063" s="231"/>
      <c r="U1063" s="231"/>
      <c r="V1063" s="95"/>
    </row>
    <row r="1064">
      <c r="A1064" s="231"/>
      <c r="B1064" s="240"/>
      <c r="C1064" s="231"/>
      <c r="D1064" s="231"/>
      <c r="E1064" s="231"/>
      <c r="F1064" s="231"/>
      <c r="G1064" s="231"/>
      <c r="H1064" s="231"/>
      <c r="I1064" s="231"/>
      <c r="J1064" s="231"/>
      <c r="K1064" s="231"/>
      <c r="L1064" s="231"/>
      <c r="M1064" s="231"/>
      <c r="N1064" s="231"/>
      <c r="O1064" s="231"/>
      <c r="P1064" s="231"/>
      <c r="Q1064" s="231"/>
      <c r="R1064" s="231"/>
      <c r="S1064" s="231"/>
      <c r="T1064" s="231"/>
      <c r="U1064" s="231"/>
      <c r="V1064" s="95"/>
    </row>
    <row r="1065">
      <c r="A1065" s="231"/>
      <c r="B1065" s="240"/>
      <c r="C1065" s="231"/>
      <c r="D1065" s="231"/>
      <c r="E1065" s="231"/>
      <c r="F1065" s="231"/>
      <c r="G1065" s="231"/>
      <c r="H1065" s="231"/>
      <c r="I1065" s="231"/>
      <c r="J1065" s="231"/>
      <c r="K1065" s="231"/>
      <c r="L1065" s="231"/>
      <c r="M1065" s="231"/>
      <c r="N1065" s="231"/>
      <c r="O1065" s="231"/>
      <c r="P1065" s="231"/>
      <c r="Q1065" s="231"/>
      <c r="R1065" s="231"/>
      <c r="S1065" s="231"/>
      <c r="T1065" s="231"/>
      <c r="U1065" s="231"/>
      <c r="V1065" s="95"/>
    </row>
    <row r="1066">
      <c r="A1066" s="231"/>
      <c r="B1066" s="240"/>
      <c r="C1066" s="231"/>
      <c r="D1066" s="231"/>
      <c r="E1066" s="231"/>
      <c r="F1066" s="231"/>
      <c r="G1066" s="231"/>
      <c r="H1066" s="231"/>
      <c r="I1066" s="231"/>
      <c r="J1066" s="231"/>
      <c r="K1066" s="231"/>
      <c r="L1066" s="231"/>
      <c r="M1066" s="231"/>
      <c r="N1066" s="231"/>
      <c r="O1066" s="231"/>
      <c r="P1066" s="231"/>
      <c r="Q1066" s="231"/>
      <c r="R1066" s="231"/>
      <c r="S1066" s="231"/>
      <c r="T1066" s="231"/>
      <c r="U1066" s="231"/>
      <c r="V1066" s="95"/>
    </row>
    <row r="1067">
      <c r="A1067" s="231"/>
      <c r="B1067" s="240"/>
      <c r="C1067" s="231"/>
      <c r="D1067" s="231"/>
      <c r="E1067" s="231"/>
      <c r="F1067" s="231"/>
      <c r="G1067" s="231"/>
      <c r="H1067" s="231"/>
      <c r="I1067" s="231"/>
      <c r="J1067" s="231"/>
      <c r="K1067" s="231"/>
      <c r="L1067" s="231"/>
      <c r="M1067" s="231"/>
      <c r="N1067" s="231"/>
      <c r="O1067" s="231"/>
      <c r="P1067" s="231"/>
      <c r="Q1067" s="231"/>
      <c r="R1067" s="231"/>
      <c r="S1067" s="231"/>
      <c r="T1067" s="231"/>
      <c r="U1067" s="231"/>
      <c r="V1067" s="95"/>
    </row>
    <row r="1068">
      <c r="A1068" s="231"/>
      <c r="B1068" s="240"/>
      <c r="C1068" s="231"/>
      <c r="D1068" s="231"/>
      <c r="E1068" s="231"/>
      <c r="F1068" s="231"/>
      <c r="G1068" s="231"/>
      <c r="H1068" s="231"/>
      <c r="I1068" s="231"/>
      <c r="J1068" s="231"/>
      <c r="K1068" s="231"/>
      <c r="L1068" s="231"/>
      <c r="M1068" s="231"/>
      <c r="N1068" s="231"/>
      <c r="O1068" s="231"/>
      <c r="P1068" s="231"/>
      <c r="Q1068" s="231"/>
      <c r="R1068" s="231"/>
      <c r="S1068" s="231"/>
      <c r="T1068" s="231"/>
      <c r="U1068" s="231"/>
      <c r="V1068" s="95"/>
    </row>
    <row r="1069">
      <c r="A1069" s="231"/>
      <c r="B1069" s="240"/>
      <c r="C1069" s="231"/>
      <c r="D1069" s="231"/>
      <c r="E1069" s="231"/>
      <c r="F1069" s="231"/>
      <c r="G1069" s="231"/>
      <c r="H1069" s="231"/>
      <c r="I1069" s="231"/>
      <c r="J1069" s="231"/>
      <c r="K1069" s="231"/>
      <c r="L1069" s="231"/>
      <c r="M1069" s="231"/>
      <c r="N1069" s="231"/>
      <c r="O1069" s="231"/>
      <c r="P1069" s="231"/>
      <c r="Q1069" s="231"/>
      <c r="R1069" s="231"/>
      <c r="S1069" s="231"/>
      <c r="T1069" s="231"/>
      <c r="U1069" s="231"/>
      <c r="V1069" s="95"/>
    </row>
    <row r="1070">
      <c r="A1070" s="231"/>
      <c r="B1070" s="240"/>
      <c r="C1070" s="231"/>
      <c r="D1070" s="231"/>
      <c r="E1070" s="231"/>
      <c r="F1070" s="231"/>
      <c r="G1070" s="231"/>
      <c r="H1070" s="231"/>
      <c r="I1070" s="231"/>
      <c r="J1070" s="231"/>
      <c r="K1070" s="231"/>
      <c r="L1070" s="231"/>
      <c r="M1070" s="231"/>
      <c r="N1070" s="231"/>
      <c r="O1070" s="231"/>
      <c r="P1070" s="231"/>
      <c r="Q1070" s="231"/>
      <c r="R1070" s="231"/>
      <c r="S1070" s="231"/>
      <c r="T1070" s="231"/>
      <c r="U1070" s="231"/>
      <c r="V1070" s="95"/>
    </row>
    <row r="1071">
      <c r="A1071" s="231"/>
      <c r="B1071" s="240"/>
      <c r="C1071" s="231"/>
      <c r="D1071" s="231"/>
      <c r="E1071" s="231"/>
      <c r="F1071" s="231"/>
      <c r="G1071" s="231"/>
      <c r="H1071" s="231"/>
      <c r="I1071" s="231"/>
      <c r="J1071" s="231"/>
      <c r="K1071" s="231"/>
      <c r="L1071" s="231"/>
      <c r="M1071" s="231"/>
      <c r="N1071" s="231"/>
      <c r="O1071" s="231"/>
      <c r="P1071" s="231"/>
      <c r="Q1071" s="231"/>
      <c r="R1071" s="231"/>
      <c r="S1071" s="231"/>
      <c r="T1071" s="231"/>
      <c r="U1071" s="231"/>
      <c r="V1071" s="95"/>
    </row>
    <row r="1072">
      <c r="A1072" s="231"/>
      <c r="B1072" s="240"/>
      <c r="C1072" s="231"/>
      <c r="D1072" s="231"/>
      <c r="E1072" s="231"/>
      <c r="F1072" s="231"/>
      <c r="G1072" s="231"/>
      <c r="H1072" s="231"/>
      <c r="I1072" s="231"/>
      <c r="J1072" s="231"/>
      <c r="K1072" s="231"/>
      <c r="L1072" s="231"/>
      <c r="M1072" s="231"/>
      <c r="N1072" s="231"/>
      <c r="O1072" s="231"/>
      <c r="P1072" s="231"/>
      <c r="Q1072" s="231"/>
      <c r="R1072" s="231"/>
      <c r="S1072" s="231"/>
      <c r="T1072" s="231"/>
      <c r="U1072" s="231"/>
      <c r="V1072" s="95"/>
    </row>
    <row r="1073">
      <c r="A1073" s="231"/>
      <c r="B1073" s="240"/>
      <c r="C1073" s="231"/>
      <c r="D1073" s="231"/>
      <c r="E1073" s="231"/>
      <c r="F1073" s="231"/>
      <c r="G1073" s="231"/>
      <c r="H1073" s="231"/>
      <c r="I1073" s="231"/>
      <c r="J1073" s="231"/>
      <c r="K1073" s="231"/>
      <c r="L1073" s="231"/>
      <c r="M1073" s="231"/>
      <c r="N1073" s="231"/>
      <c r="O1073" s="231"/>
      <c r="P1073" s="231"/>
      <c r="Q1073" s="231"/>
      <c r="R1073" s="231"/>
      <c r="S1073" s="231"/>
      <c r="T1073" s="231"/>
      <c r="U1073" s="231"/>
      <c r="V1073" s="95"/>
    </row>
    <row r="1074">
      <c r="A1074" s="231"/>
      <c r="B1074" s="240"/>
      <c r="C1074" s="231"/>
      <c r="D1074" s="231"/>
      <c r="E1074" s="231"/>
      <c r="F1074" s="231"/>
      <c r="G1074" s="231"/>
      <c r="H1074" s="231"/>
      <c r="I1074" s="231"/>
      <c r="J1074" s="231"/>
      <c r="K1074" s="231"/>
      <c r="L1074" s="231"/>
      <c r="M1074" s="231"/>
      <c r="N1074" s="231"/>
      <c r="O1074" s="231"/>
      <c r="P1074" s="231"/>
      <c r="Q1074" s="231"/>
      <c r="R1074" s="231"/>
      <c r="S1074" s="231"/>
      <c r="T1074" s="231"/>
      <c r="U1074" s="231"/>
      <c r="V1074" s="95"/>
    </row>
  </sheetData>
  <autoFilter ref="$A$1:$V$136"/>
  <customSheetViews>
    <customSheetView guid="{438BEA2F-537D-4020-94A9-EC6F394A4A06}" filter="1" showAutoFilter="1">
      <autoFilter ref="$A$1:$D$48"/>
    </customSheetView>
    <customSheetView guid="{72D2DB03-F60C-42A2-8F3C-967D370DABA6}" filter="1" showAutoFilter="1">
      <autoFilter ref="$A$1:$D$136"/>
    </customSheetView>
  </customSheetViews>
  <mergeCells count="1">
    <mergeCell ref="A1:D1"/>
  </mergeCells>
  <conditionalFormatting sqref="K1:K1074">
    <cfRule type="containsText" dxfId="1" priority="1" operator="containsText" text="Pass">
      <formula>NOT(ISERROR(SEARCH(("Pass"),(K1))))</formula>
    </cfRule>
  </conditionalFormatting>
  <conditionalFormatting sqref="K1:K1074">
    <cfRule type="containsText" dxfId="2" priority="2" operator="containsText" text="Fail">
      <formula>NOT(ISERROR(SEARCH(("Fail"),(K1))))</formula>
    </cfRule>
  </conditionalFormatting>
  <conditionalFormatting sqref="K1:K1074">
    <cfRule type="containsText" dxfId="0" priority="3" operator="containsText" text="Unavailable">
      <formula>NOT(ISERROR(SEARCH(("Unavailable"),(K1))))</formula>
    </cfRule>
  </conditionalFormatting>
  <hyperlinks>
    <hyperlink r:id="rId2" ref="M122"/>
    <hyperlink r:id="rId3" ref="M123"/>
    <hyperlink r:id="rId4" ref="M124"/>
    <hyperlink r:id="rId5" ref="M125"/>
    <hyperlink r:id="rId6" ref="M126"/>
    <hyperlink r:id="rId7" ref="M127"/>
    <hyperlink r:id="rId8" ref="M128"/>
    <hyperlink r:id="rId9" ref="M129"/>
    <hyperlink r:id="rId10" ref="M130"/>
    <hyperlink r:id="rId11" ref="M131"/>
    <hyperlink r:id="rId12" ref="M132"/>
    <hyperlink r:id="rId13" ref="M133"/>
    <hyperlink r:id="rId14" ref="M134"/>
    <hyperlink r:id="rId15" ref="M135"/>
    <hyperlink r:id="rId16" ref="M136"/>
  </hyperlinks>
  <drawing r:id="rId17"/>
  <legacyDrawing r:id="rId1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2" width="15.86"/>
    <col customWidth="1" min="3" max="3" width="18.14"/>
    <col customWidth="1" min="4" max="4" width="27.86"/>
    <col customWidth="1" min="5" max="5" width="16.86"/>
    <col customWidth="1" min="6" max="6" width="25.57"/>
    <col customWidth="1" min="7" max="7" width="91.29"/>
    <col customWidth="1" min="21" max="21" width="17.71"/>
    <col customWidth="1" min="22" max="22" width="17.0"/>
    <col customWidth="1" min="23" max="23" width="19.71"/>
  </cols>
  <sheetData>
    <row r="1">
      <c r="A1" s="241" t="s">
        <v>983</v>
      </c>
      <c r="B1" s="241"/>
      <c r="C1" s="6" t="s">
        <v>984</v>
      </c>
      <c r="D1" s="242"/>
      <c r="E1" s="7"/>
      <c r="F1" s="7"/>
      <c r="G1" s="7"/>
      <c r="H1" s="7"/>
      <c r="I1" s="7"/>
      <c r="J1" s="7"/>
      <c r="K1" s="7"/>
      <c r="L1" s="7"/>
      <c r="M1" s="7"/>
      <c r="N1" s="7"/>
      <c r="O1" s="7"/>
      <c r="P1" s="7"/>
      <c r="Q1" s="7"/>
      <c r="R1" s="7"/>
      <c r="S1" s="7"/>
      <c r="T1" s="7"/>
      <c r="U1" s="7"/>
      <c r="V1" s="7"/>
      <c r="W1" s="7"/>
    </row>
    <row r="2" ht="33.0" customHeight="1">
      <c r="A2" s="243" t="s">
        <v>57</v>
      </c>
      <c r="B2" s="243" t="s">
        <v>985</v>
      </c>
      <c r="C2" s="244" t="s">
        <v>60</v>
      </c>
      <c r="D2" s="245" t="s">
        <v>61</v>
      </c>
      <c r="E2" s="244" t="s">
        <v>62</v>
      </c>
      <c r="F2" s="243" t="s">
        <v>63</v>
      </c>
      <c r="G2" s="246" t="s">
        <v>64</v>
      </c>
      <c r="H2" s="247" t="s">
        <v>65</v>
      </c>
      <c r="I2" s="248" t="s">
        <v>66</v>
      </c>
      <c r="J2" s="243" t="s">
        <v>67</v>
      </c>
      <c r="K2" s="243" t="s">
        <v>68</v>
      </c>
      <c r="L2" s="243" t="s">
        <v>69</v>
      </c>
      <c r="M2" s="243" t="s">
        <v>70</v>
      </c>
      <c r="N2" s="246" t="s">
        <v>71</v>
      </c>
      <c r="O2" s="249" t="s">
        <v>72</v>
      </c>
      <c r="P2" s="249" t="s">
        <v>73</v>
      </c>
      <c r="Q2" s="249" t="s">
        <v>74</v>
      </c>
      <c r="R2" s="249" t="s">
        <v>75</v>
      </c>
      <c r="S2" s="249" t="s">
        <v>76</v>
      </c>
      <c r="T2" s="244" t="s">
        <v>77</v>
      </c>
      <c r="U2" s="243" t="s">
        <v>986</v>
      </c>
      <c r="V2" s="243" t="s">
        <v>78</v>
      </c>
      <c r="W2" s="245" t="s">
        <v>79</v>
      </c>
    </row>
    <row r="3" hidden="1">
      <c r="A3" s="250"/>
      <c r="B3" s="250"/>
      <c r="C3" s="251" t="s">
        <v>80</v>
      </c>
      <c r="D3" s="252"/>
      <c r="E3" s="250"/>
      <c r="F3" s="250"/>
      <c r="G3" s="250"/>
      <c r="H3" s="253"/>
      <c r="I3" s="253"/>
      <c r="J3" s="253"/>
      <c r="K3" s="250"/>
      <c r="L3" s="250"/>
      <c r="M3" s="254"/>
      <c r="N3" s="254"/>
      <c r="O3" s="250"/>
      <c r="P3" s="250"/>
      <c r="Q3" s="250"/>
      <c r="R3" s="254"/>
      <c r="S3" s="254"/>
      <c r="T3" s="254"/>
      <c r="U3" s="250"/>
      <c r="V3" s="250"/>
      <c r="W3" s="250"/>
    </row>
    <row r="4" hidden="1">
      <c r="A4" s="250"/>
      <c r="B4" s="250"/>
      <c r="C4" s="250"/>
      <c r="D4" s="255" t="s">
        <v>81</v>
      </c>
      <c r="E4" s="256"/>
      <c r="F4" s="257" t="s">
        <v>82</v>
      </c>
      <c r="G4" s="258"/>
      <c r="H4" s="253"/>
      <c r="I4" s="253"/>
      <c r="J4" s="253"/>
      <c r="K4" s="250"/>
      <c r="L4" s="250"/>
      <c r="M4" s="254"/>
      <c r="N4" s="254"/>
      <c r="O4" s="250"/>
      <c r="P4" s="250"/>
      <c r="Q4" s="250"/>
      <c r="R4" s="254"/>
      <c r="S4" s="254"/>
      <c r="T4" s="254"/>
      <c r="U4" s="250"/>
      <c r="V4" s="250"/>
      <c r="W4" s="250"/>
    </row>
    <row r="5" hidden="1">
      <c r="A5" s="250"/>
      <c r="B5" s="250"/>
      <c r="C5" s="250"/>
      <c r="D5" s="259" t="s">
        <v>83</v>
      </c>
      <c r="E5" s="260"/>
      <c r="F5" s="257" t="s">
        <v>84</v>
      </c>
      <c r="G5" s="261"/>
      <c r="H5" s="253"/>
      <c r="I5" s="253"/>
      <c r="J5" s="253"/>
      <c r="K5" s="250"/>
      <c r="L5" s="250"/>
      <c r="M5" s="254"/>
      <c r="N5" s="254"/>
      <c r="O5" s="250"/>
      <c r="P5" s="250"/>
      <c r="Q5" s="250"/>
      <c r="R5" s="254"/>
      <c r="S5" s="254"/>
      <c r="T5" s="254"/>
      <c r="U5" s="250"/>
      <c r="V5" s="250"/>
      <c r="W5" s="250"/>
    </row>
    <row r="6" hidden="1">
      <c r="A6" s="250"/>
      <c r="B6" s="250"/>
      <c r="C6" s="250"/>
      <c r="D6" s="262" t="s">
        <v>85</v>
      </c>
      <c r="E6" s="263"/>
      <c r="F6" s="257" t="s">
        <v>86</v>
      </c>
      <c r="G6" s="264"/>
      <c r="H6" s="253"/>
      <c r="I6" s="253"/>
      <c r="J6" s="253"/>
      <c r="K6" s="250"/>
      <c r="L6" s="250"/>
      <c r="M6" s="254"/>
      <c r="N6" s="254"/>
      <c r="O6" s="250"/>
      <c r="P6" s="250"/>
      <c r="Q6" s="250"/>
      <c r="R6" s="254"/>
      <c r="S6" s="254"/>
      <c r="T6" s="254"/>
      <c r="U6" s="250"/>
      <c r="V6" s="250"/>
      <c r="W6" s="265">
        <f>countIF(W8:W1115, "Release")</f>
        <v>34</v>
      </c>
    </row>
    <row r="7" hidden="1">
      <c r="A7" s="266" t="s">
        <v>987</v>
      </c>
      <c r="B7" s="266"/>
      <c r="C7" s="256"/>
      <c r="D7" s="267"/>
      <c r="E7" s="256"/>
      <c r="F7" s="256"/>
      <c r="G7" s="256"/>
      <c r="H7" s="268"/>
      <c r="I7" s="268"/>
      <c r="J7" s="268"/>
      <c r="K7" s="256"/>
      <c r="L7" s="256"/>
      <c r="M7" s="269"/>
      <c r="N7" s="269"/>
      <c r="O7" s="256"/>
      <c r="P7" s="256"/>
      <c r="Q7" s="256"/>
      <c r="R7" s="269"/>
      <c r="S7" s="269"/>
      <c r="T7" s="269" t="s">
        <v>988</v>
      </c>
      <c r="U7" s="256"/>
      <c r="V7" s="256"/>
      <c r="W7" s="256"/>
    </row>
    <row r="8">
      <c r="A8" s="270" t="s">
        <v>989</v>
      </c>
      <c r="B8" s="270"/>
      <c r="C8" s="271" t="s">
        <v>990</v>
      </c>
      <c r="D8" s="271" t="s">
        <v>991</v>
      </c>
      <c r="E8" s="271" t="s">
        <v>992</v>
      </c>
      <c r="F8" s="271" t="s">
        <v>993</v>
      </c>
      <c r="G8" s="271" t="s">
        <v>994</v>
      </c>
      <c r="H8" s="272"/>
      <c r="I8" s="272"/>
      <c r="J8" s="273">
        <v>43878.0</v>
      </c>
      <c r="K8" s="274" t="s">
        <v>47</v>
      </c>
      <c r="L8" s="274" t="s">
        <v>116</v>
      </c>
      <c r="M8" s="275"/>
      <c r="N8" s="275"/>
      <c r="O8" s="163" t="s">
        <v>96</v>
      </c>
      <c r="P8" s="162" t="s">
        <v>97</v>
      </c>
      <c r="Q8" s="162" t="s">
        <v>98</v>
      </c>
      <c r="R8" s="173">
        <v>43732.0</v>
      </c>
      <c r="S8" s="254"/>
      <c r="T8" s="254" t="s">
        <v>99</v>
      </c>
      <c r="U8" s="250"/>
      <c r="V8" s="250"/>
      <c r="W8" s="250" t="s">
        <v>79</v>
      </c>
    </row>
    <row r="9">
      <c r="A9" s="270" t="s">
        <v>995</v>
      </c>
      <c r="B9" s="270"/>
      <c r="C9" s="271" t="s">
        <v>996</v>
      </c>
      <c r="D9" s="271" t="s">
        <v>997</v>
      </c>
      <c r="E9" s="271" t="s">
        <v>998</v>
      </c>
      <c r="F9" s="271" t="s">
        <v>993</v>
      </c>
      <c r="G9" s="271" t="s">
        <v>999</v>
      </c>
      <c r="H9" s="272"/>
      <c r="I9" s="272"/>
      <c r="J9" s="273">
        <v>43878.0</v>
      </c>
      <c r="K9" s="274" t="s">
        <v>47</v>
      </c>
      <c r="L9" s="274" t="s">
        <v>116</v>
      </c>
      <c r="M9" s="275"/>
      <c r="N9" s="275"/>
      <c r="O9" s="276" t="s">
        <v>96</v>
      </c>
      <c r="P9" s="162" t="s">
        <v>97</v>
      </c>
      <c r="Q9" s="162" t="s">
        <v>98</v>
      </c>
      <c r="R9" s="173">
        <v>43732.0</v>
      </c>
      <c r="S9" s="254"/>
      <c r="T9" s="254" t="s">
        <v>99</v>
      </c>
      <c r="U9" s="250"/>
      <c r="V9" s="250"/>
      <c r="W9" s="250" t="s">
        <v>79</v>
      </c>
    </row>
    <row r="10">
      <c r="A10" s="270" t="s">
        <v>1000</v>
      </c>
      <c r="B10" s="270"/>
      <c r="C10" s="271" t="s">
        <v>1001</v>
      </c>
      <c r="D10" s="271" t="s">
        <v>1002</v>
      </c>
      <c r="E10" s="271" t="s">
        <v>1003</v>
      </c>
      <c r="F10" s="271" t="s">
        <v>1004</v>
      </c>
      <c r="G10" s="271" t="s">
        <v>1005</v>
      </c>
      <c r="H10" s="272"/>
      <c r="I10" s="272"/>
      <c r="J10" s="273">
        <v>43878.0</v>
      </c>
      <c r="K10" s="274" t="s">
        <v>47</v>
      </c>
      <c r="L10" s="274" t="s">
        <v>116</v>
      </c>
      <c r="M10" s="275"/>
      <c r="N10" s="275"/>
      <c r="O10" s="276" t="s">
        <v>96</v>
      </c>
      <c r="P10" s="162" t="s">
        <v>97</v>
      </c>
      <c r="Q10" s="162" t="s">
        <v>98</v>
      </c>
      <c r="R10" s="173">
        <v>43732.0</v>
      </c>
      <c r="S10" s="254"/>
      <c r="T10" s="254" t="s">
        <v>99</v>
      </c>
      <c r="U10" s="250"/>
      <c r="V10" s="250"/>
      <c r="W10" s="250" t="s">
        <v>79</v>
      </c>
    </row>
    <row r="11">
      <c r="A11" s="270" t="s">
        <v>1006</v>
      </c>
      <c r="B11" s="270"/>
      <c r="C11" s="271" t="s">
        <v>1007</v>
      </c>
      <c r="D11" s="277" t="s">
        <v>1008</v>
      </c>
      <c r="E11" s="271" t="s">
        <v>1009</v>
      </c>
      <c r="F11" s="277" t="s">
        <v>1010</v>
      </c>
      <c r="G11" s="277" t="s">
        <v>1011</v>
      </c>
      <c r="H11" s="272"/>
      <c r="I11" s="272"/>
      <c r="J11" s="273">
        <v>43878.0</v>
      </c>
      <c r="K11" s="274" t="s">
        <v>47</v>
      </c>
      <c r="L11" s="274" t="s">
        <v>116</v>
      </c>
      <c r="M11" s="254"/>
      <c r="N11" s="254"/>
      <c r="O11" s="252" t="s">
        <v>96</v>
      </c>
      <c r="P11" s="162" t="s">
        <v>97</v>
      </c>
      <c r="Q11" s="162" t="s">
        <v>98</v>
      </c>
      <c r="R11" s="173">
        <v>43733.0</v>
      </c>
      <c r="S11" s="278"/>
      <c r="T11" s="278" t="s">
        <v>99</v>
      </c>
      <c r="U11" s="250"/>
      <c r="V11" s="250"/>
      <c r="W11" s="250" t="s">
        <v>79</v>
      </c>
    </row>
    <row r="12" hidden="1">
      <c r="A12" s="266" t="s">
        <v>1012</v>
      </c>
      <c r="B12" s="266"/>
      <c r="C12" s="256"/>
      <c r="D12" s="267"/>
      <c r="E12" s="256"/>
      <c r="F12" s="256"/>
      <c r="G12" s="256"/>
      <c r="H12" s="256"/>
      <c r="I12" s="256"/>
      <c r="J12" s="256"/>
      <c r="K12" s="256"/>
      <c r="L12" s="269"/>
      <c r="M12" s="269"/>
      <c r="N12" s="269"/>
      <c r="O12" s="256"/>
      <c r="P12" s="269"/>
      <c r="Q12" s="269"/>
      <c r="R12" s="256"/>
      <c r="S12" s="256"/>
      <c r="T12" s="256" t="s">
        <v>988</v>
      </c>
      <c r="U12" s="256"/>
      <c r="V12" s="256"/>
      <c r="W12" s="256"/>
    </row>
    <row r="13">
      <c r="A13" s="270" t="s">
        <v>1013</v>
      </c>
      <c r="B13" s="270"/>
      <c r="C13" s="271" t="s">
        <v>1014</v>
      </c>
      <c r="D13" s="271" t="s">
        <v>1015</v>
      </c>
      <c r="E13" s="271" t="s">
        <v>1016</v>
      </c>
      <c r="F13" s="271" t="s">
        <v>1017</v>
      </c>
      <c r="G13" s="271" t="s">
        <v>1018</v>
      </c>
      <c r="H13" s="272"/>
      <c r="I13" s="272"/>
      <c r="J13" s="273">
        <v>43878.0</v>
      </c>
      <c r="K13" s="274" t="s">
        <v>47</v>
      </c>
      <c r="L13" s="274" t="s">
        <v>116</v>
      </c>
      <c r="M13" s="275"/>
      <c r="N13" s="275"/>
      <c r="O13" s="276" t="s">
        <v>96</v>
      </c>
      <c r="P13" s="162" t="s">
        <v>97</v>
      </c>
      <c r="Q13" s="162" t="s">
        <v>98</v>
      </c>
      <c r="R13" s="173">
        <v>43733.0</v>
      </c>
      <c r="S13" s="254"/>
      <c r="T13" s="254" t="s">
        <v>99</v>
      </c>
      <c r="U13" s="250"/>
      <c r="V13" s="250"/>
      <c r="W13" s="250" t="s">
        <v>79</v>
      </c>
    </row>
    <row r="14">
      <c r="A14" s="270" t="s">
        <v>1019</v>
      </c>
      <c r="B14" s="270"/>
      <c r="C14" s="271" t="s">
        <v>1020</v>
      </c>
      <c r="D14" s="271" t="s">
        <v>1021</v>
      </c>
      <c r="E14" s="271" t="s">
        <v>1022</v>
      </c>
      <c r="F14" s="271" t="s">
        <v>1023</v>
      </c>
      <c r="G14" s="271" t="s">
        <v>1024</v>
      </c>
      <c r="H14" s="272"/>
      <c r="I14" s="272"/>
      <c r="J14" s="273">
        <v>43878.0</v>
      </c>
      <c r="K14" s="274" t="s">
        <v>47</v>
      </c>
      <c r="L14" s="274" t="s">
        <v>116</v>
      </c>
      <c r="M14" s="275"/>
      <c r="N14" s="250"/>
      <c r="O14" s="276" t="s">
        <v>96</v>
      </c>
      <c r="P14" s="162" t="s">
        <v>97</v>
      </c>
      <c r="Q14" s="162" t="s">
        <v>98</v>
      </c>
      <c r="R14" s="173">
        <v>43733.0</v>
      </c>
      <c r="S14" s="254"/>
      <c r="T14" s="254" t="s">
        <v>99</v>
      </c>
      <c r="U14" s="250"/>
      <c r="V14" s="279" t="s">
        <v>100</v>
      </c>
      <c r="W14" s="250" t="s">
        <v>79</v>
      </c>
    </row>
    <row r="15">
      <c r="A15" s="270" t="s">
        <v>1025</v>
      </c>
      <c r="B15" s="270"/>
      <c r="C15" s="271" t="s">
        <v>1026</v>
      </c>
      <c r="D15" s="271" t="s">
        <v>1027</v>
      </c>
      <c r="E15" s="271" t="s">
        <v>1028</v>
      </c>
      <c r="F15" s="271" t="s">
        <v>1029</v>
      </c>
      <c r="G15" s="271" t="s">
        <v>1030</v>
      </c>
      <c r="H15" s="272"/>
      <c r="I15" s="272"/>
      <c r="J15" s="273">
        <v>43878.0</v>
      </c>
      <c r="K15" s="274" t="s">
        <v>47</v>
      </c>
      <c r="L15" s="274" t="s">
        <v>116</v>
      </c>
      <c r="M15" s="275"/>
      <c r="N15" s="275"/>
      <c r="O15" s="276" t="s">
        <v>96</v>
      </c>
      <c r="P15" s="162" t="s">
        <v>97</v>
      </c>
      <c r="Q15" s="162" t="s">
        <v>98</v>
      </c>
      <c r="R15" s="173">
        <v>43733.0</v>
      </c>
      <c r="S15" s="254"/>
      <c r="T15" s="254" t="s">
        <v>99</v>
      </c>
      <c r="U15" s="250"/>
      <c r="V15" s="250"/>
      <c r="W15" s="250" t="s">
        <v>79</v>
      </c>
    </row>
    <row r="16">
      <c r="A16" s="270" t="s">
        <v>1031</v>
      </c>
      <c r="B16" s="270"/>
      <c r="C16" s="271" t="s">
        <v>1032</v>
      </c>
      <c r="D16" s="271" t="s">
        <v>1033</v>
      </c>
      <c r="E16" s="271" t="s">
        <v>1034</v>
      </c>
      <c r="F16" s="277" t="s">
        <v>1035</v>
      </c>
      <c r="G16" s="271" t="s">
        <v>1036</v>
      </c>
      <c r="H16" s="272"/>
      <c r="I16" s="272"/>
      <c r="J16" s="273">
        <v>43878.0</v>
      </c>
      <c r="K16" s="274" t="s">
        <v>47</v>
      </c>
      <c r="L16" s="274" t="s">
        <v>116</v>
      </c>
      <c r="M16" s="275"/>
      <c r="N16" s="275"/>
      <c r="O16" s="276" t="s">
        <v>96</v>
      </c>
      <c r="P16" s="162" t="s">
        <v>97</v>
      </c>
      <c r="Q16" s="162" t="s">
        <v>98</v>
      </c>
      <c r="R16" s="173">
        <v>43733.0</v>
      </c>
      <c r="S16" s="254"/>
      <c r="T16" s="254" t="s">
        <v>99</v>
      </c>
      <c r="U16" s="250"/>
      <c r="V16" s="250"/>
      <c r="W16" s="250" t="s">
        <v>79</v>
      </c>
    </row>
    <row r="17">
      <c r="A17" s="270" t="s">
        <v>1037</v>
      </c>
      <c r="B17" s="270"/>
      <c r="C17" s="271" t="s">
        <v>1038</v>
      </c>
      <c r="D17" s="271" t="s">
        <v>1039</v>
      </c>
      <c r="E17" s="271" t="s">
        <v>1040</v>
      </c>
      <c r="F17" s="271" t="s">
        <v>1041</v>
      </c>
      <c r="G17" s="271" t="s">
        <v>1042</v>
      </c>
      <c r="H17" s="272"/>
      <c r="I17" s="272"/>
      <c r="J17" s="273">
        <v>43878.0</v>
      </c>
      <c r="K17" s="274" t="s">
        <v>47</v>
      </c>
      <c r="L17" s="274" t="s">
        <v>116</v>
      </c>
      <c r="M17" s="275"/>
      <c r="N17" s="275"/>
      <c r="O17" s="276" t="s">
        <v>96</v>
      </c>
      <c r="P17" s="162" t="s">
        <v>97</v>
      </c>
      <c r="Q17" s="162" t="s">
        <v>98</v>
      </c>
      <c r="R17" s="173">
        <v>43733.0</v>
      </c>
      <c r="S17" s="254"/>
      <c r="T17" s="254" t="s">
        <v>99</v>
      </c>
      <c r="U17" s="250"/>
      <c r="V17" s="250"/>
      <c r="W17" s="250" t="s">
        <v>79</v>
      </c>
    </row>
    <row r="18" hidden="1">
      <c r="A18" s="270" t="s">
        <v>1043</v>
      </c>
      <c r="B18" s="270"/>
      <c r="C18" s="271" t="s">
        <v>1044</v>
      </c>
      <c r="D18" s="271" t="s">
        <v>1045</v>
      </c>
      <c r="E18" s="271" t="s">
        <v>1046</v>
      </c>
      <c r="F18" s="271" t="s">
        <v>1047</v>
      </c>
      <c r="G18" s="271" t="s">
        <v>1048</v>
      </c>
      <c r="H18" s="272"/>
      <c r="I18" s="272"/>
      <c r="J18" s="273">
        <v>43878.0</v>
      </c>
      <c r="K18" s="274" t="s">
        <v>47</v>
      </c>
      <c r="L18" s="274" t="s">
        <v>116</v>
      </c>
      <c r="M18" s="275"/>
      <c r="N18" s="275"/>
      <c r="O18" s="276" t="s">
        <v>96</v>
      </c>
      <c r="P18" s="254"/>
      <c r="Q18" s="254"/>
      <c r="R18" s="254"/>
      <c r="S18" s="254"/>
      <c r="T18" s="254" t="s">
        <v>99</v>
      </c>
      <c r="U18" s="250"/>
      <c r="V18" s="250"/>
      <c r="W18" s="250" t="s">
        <v>79</v>
      </c>
    </row>
    <row r="19">
      <c r="A19" s="270" t="s">
        <v>1049</v>
      </c>
      <c r="B19" s="270"/>
      <c r="C19" s="271" t="s">
        <v>1050</v>
      </c>
      <c r="D19" s="271" t="s">
        <v>1051</v>
      </c>
      <c r="E19" s="271" t="s">
        <v>1052</v>
      </c>
      <c r="F19" s="271" t="s">
        <v>1053</v>
      </c>
      <c r="G19" s="271" t="s">
        <v>1054</v>
      </c>
      <c r="H19" s="272"/>
      <c r="I19" s="272"/>
      <c r="J19" s="273">
        <v>43878.0</v>
      </c>
      <c r="K19" s="274" t="s">
        <v>47</v>
      </c>
      <c r="L19" s="274" t="s">
        <v>116</v>
      </c>
      <c r="M19" s="275"/>
      <c r="N19" s="275"/>
      <c r="O19" s="276" t="s">
        <v>96</v>
      </c>
      <c r="P19" s="162" t="s">
        <v>97</v>
      </c>
      <c r="Q19" s="162" t="s">
        <v>98</v>
      </c>
      <c r="R19" s="173">
        <v>43733.0</v>
      </c>
      <c r="S19" s="254"/>
      <c r="T19" s="254" t="s">
        <v>99</v>
      </c>
      <c r="U19" s="250"/>
      <c r="V19" s="250"/>
      <c r="W19" s="250" t="s">
        <v>79</v>
      </c>
    </row>
    <row r="20">
      <c r="A20" s="270" t="s">
        <v>1055</v>
      </c>
      <c r="B20" s="270"/>
      <c r="C20" s="271" t="s">
        <v>1056</v>
      </c>
      <c r="D20" s="271" t="s">
        <v>1057</v>
      </c>
      <c r="E20" s="271" t="s">
        <v>1040</v>
      </c>
      <c r="F20" s="271" t="s">
        <v>1058</v>
      </c>
      <c r="G20" s="271" t="s">
        <v>1059</v>
      </c>
      <c r="H20" s="272"/>
      <c r="I20" s="272"/>
      <c r="J20" s="273">
        <v>43878.0</v>
      </c>
      <c r="K20" s="274" t="s">
        <v>47</v>
      </c>
      <c r="L20" s="274" t="s">
        <v>116</v>
      </c>
      <c r="M20" s="275"/>
      <c r="N20" s="275"/>
      <c r="O20" s="271" t="s">
        <v>96</v>
      </c>
      <c r="P20" s="162" t="s">
        <v>97</v>
      </c>
      <c r="Q20" s="162" t="s">
        <v>98</v>
      </c>
      <c r="R20" s="173">
        <v>43733.0</v>
      </c>
      <c r="S20" s="254"/>
      <c r="T20" s="254"/>
      <c r="U20" s="250"/>
      <c r="V20" s="250"/>
      <c r="W20" s="250" t="s">
        <v>79</v>
      </c>
    </row>
    <row r="21" hidden="1">
      <c r="A21" s="270" t="s">
        <v>1060</v>
      </c>
      <c r="B21" s="270"/>
      <c r="C21" s="277" t="s">
        <v>1061</v>
      </c>
      <c r="D21" s="271" t="s">
        <v>1062</v>
      </c>
      <c r="E21" s="277" t="s">
        <v>1063</v>
      </c>
      <c r="F21" s="277" t="s">
        <v>1064</v>
      </c>
      <c r="G21" s="277" t="s">
        <v>1065</v>
      </c>
      <c r="H21" s="272"/>
      <c r="I21" s="272"/>
      <c r="J21" s="273">
        <v>43878.0</v>
      </c>
      <c r="K21" s="274" t="s">
        <v>47</v>
      </c>
      <c r="L21" s="274" t="s">
        <v>116</v>
      </c>
      <c r="M21" s="254"/>
      <c r="N21" s="277"/>
      <c r="O21" s="254"/>
      <c r="P21" s="254"/>
      <c r="Q21" s="254"/>
      <c r="R21" s="254"/>
      <c r="S21" s="254"/>
      <c r="T21" s="254" t="s">
        <v>99</v>
      </c>
      <c r="U21" s="250"/>
      <c r="V21" s="250"/>
      <c r="W21" s="250" t="s">
        <v>79</v>
      </c>
    </row>
    <row r="22" hidden="1">
      <c r="A22" s="270" t="s">
        <v>1066</v>
      </c>
      <c r="B22" s="270"/>
      <c r="C22" s="277" t="s">
        <v>1067</v>
      </c>
      <c r="D22" s="271" t="s">
        <v>1068</v>
      </c>
      <c r="E22" s="277" t="s">
        <v>1063</v>
      </c>
      <c r="F22" s="277" t="s">
        <v>1069</v>
      </c>
      <c r="G22" s="277" t="s">
        <v>1070</v>
      </c>
      <c r="H22" s="273"/>
      <c r="I22" s="273"/>
      <c r="J22" s="273">
        <v>43878.0</v>
      </c>
      <c r="K22" s="274" t="s">
        <v>47</v>
      </c>
      <c r="L22" s="274" t="s">
        <v>116</v>
      </c>
      <c r="M22" s="280" t="str">
        <f>HYPERLINK("https://tangramcare.atlassian.net/browse/P2BN-214","P2BN-214")</f>
        <v>P2BN-214</v>
      </c>
      <c r="N22" s="254"/>
      <c r="O22" s="278"/>
      <c r="P22" s="254"/>
      <c r="Q22" s="254"/>
      <c r="R22" s="278"/>
      <c r="S22" s="278"/>
      <c r="T22" s="278" t="s">
        <v>99</v>
      </c>
      <c r="U22" s="250"/>
      <c r="V22" s="250"/>
      <c r="W22" s="250" t="s">
        <v>79</v>
      </c>
    </row>
    <row r="23" hidden="1">
      <c r="A23" s="266" t="s">
        <v>1071</v>
      </c>
      <c r="B23" s="266"/>
      <c r="C23" s="256"/>
      <c r="D23" s="267"/>
      <c r="E23" s="256"/>
      <c r="F23" s="256"/>
      <c r="G23" s="256"/>
      <c r="H23" s="256"/>
      <c r="I23" s="256"/>
      <c r="J23" s="256"/>
      <c r="K23" s="256"/>
      <c r="L23" s="269"/>
      <c r="M23" s="269"/>
      <c r="N23" s="269"/>
      <c r="O23" s="256"/>
      <c r="P23" s="269"/>
      <c r="Q23" s="269"/>
      <c r="R23" s="269"/>
      <c r="S23" s="269"/>
      <c r="T23" s="269" t="s">
        <v>988</v>
      </c>
      <c r="U23" s="256"/>
      <c r="V23" s="256"/>
      <c r="W23" s="256"/>
    </row>
    <row r="24">
      <c r="A24" s="281" t="s">
        <v>1072</v>
      </c>
      <c r="B24" s="281"/>
      <c r="C24" s="277" t="s">
        <v>1073</v>
      </c>
      <c r="D24" s="282" t="s">
        <v>1074</v>
      </c>
      <c r="E24" s="277" t="s">
        <v>1075</v>
      </c>
      <c r="F24" s="277" t="s">
        <v>1076</v>
      </c>
      <c r="G24" s="277" t="s">
        <v>1077</v>
      </c>
      <c r="H24" s="283"/>
      <c r="I24" s="283"/>
      <c r="J24" s="273">
        <v>43878.0</v>
      </c>
      <c r="K24" s="274" t="s">
        <v>47</v>
      </c>
      <c r="L24" s="274" t="s">
        <v>116</v>
      </c>
      <c r="M24" s="254"/>
      <c r="N24" s="254"/>
      <c r="O24" s="252" t="s">
        <v>96</v>
      </c>
      <c r="P24" s="162" t="s">
        <v>97</v>
      </c>
      <c r="Q24" s="162" t="s">
        <v>98</v>
      </c>
      <c r="R24" s="173">
        <v>43733.0</v>
      </c>
      <c r="S24" s="254"/>
      <c r="T24" s="254" t="s">
        <v>125</v>
      </c>
      <c r="U24" s="250"/>
      <c r="V24" s="250"/>
      <c r="W24" s="250" t="s">
        <v>79</v>
      </c>
    </row>
    <row r="25" hidden="1">
      <c r="A25" s="284" t="s">
        <v>1072</v>
      </c>
      <c r="B25" s="284"/>
      <c r="C25" s="285" t="s">
        <v>1073</v>
      </c>
      <c r="D25" s="286" t="s">
        <v>1078</v>
      </c>
      <c r="E25" s="285" t="s">
        <v>1079</v>
      </c>
      <c r="F25" s="285" t="s">
        <v>1080</v>
      </c>
      <c r="G25" s="285" t="s">
        <v>1081</v>
      </c>
      <c r="H25" s="287"/>
      <c r="I25" s="287"/>
      <c r="J25" s="287"/>
      <c r="K25" s="286" t="s">
        <v>123</v>
      </c>
      <c r="L25" s="288"/>
      <c r="M25" s="289" t="str">
        <f t="shared" ref="M25:M28" si="1">HYPERLINK("https://tangramcare.atlassian.net/browse/P2BN-535","P2BN-535")</f>
        <v>P2BN-535</v>
      </c>
      <c r="N25" s="290"/>
      <c r="O25" s="291" t="s">
        <v>96</v>
      </c>
      <c r="P25" s="290"/>
      <c r="Q25" s="290"/>
      <c r="R25" s="290"/>
      <c r="S25" s="290"/>
      <c r="T25" s="290" t="s">
        <v>125</v>
      </c>
      <c r="U25" s="263"/>
      <c r="V25" s="263"/>
      <c r="W25" s="263"/>
    </row>
    <row r="26" hidden="1">
      <c r="A26" s="284" t="s">
        <v>1082</v>
      </c>
      <c r="B26" s="284"/>
      <c r="C26" s="285" t="s">
        <v>1073</v>
      </c>
      <c r="D26" s="286" t="s">
        <v>1083</v>
      </c>
      <c r="E26" s="285" t="s">
        <v>1084</v>
      </c>
      <c r="F26" s="285" t="s">
        <v>1085</v>
      </c>
      <c r="G26" s="285" t="s">
        <v>1086</v>
      </c>
      <c r="H26" s="287"/>
      <c r="I26" s="287"/>
      <c r="J26" s="287"/>
      <c r="K26" s="286" t="s">
        <v>123</v>
      </c>
      <c r="L26" s="288"/>
      <c r="M26" s="289" t="str">
        <f t="shared" si="1"/>
        <v>P2BN-535</v>
      </c>
      <c r="N26" s="290"/>
      <c r="O26" s="291" t="s">
        <v>96</v>
      </c>
      <c r="P26" s="290"/>
      <c r="Q26" s="290"/>
      <c r="R26" s="290"/>
      <c r="S26" s="290"/>
      <c r="T26" s="290" t="s">
        <v>125</v>
      </c>
      <c r="U26" s="263"/>
      <c r="V26" s="263"/>
      <c r="W26" s="263"/>
    </row>
    <row r="27" hidden="1">
      <c r="A27" s="284" t="s">
        <v>1087</v>
      </c>
      <c r="B27" s="284"/>
      <c r="C27" s="285" t="s">
        <v>1073</v>
      </c>
      <c r="D27" s="286" t="s">
        <v>1088</v>
      </c>
      <c r="E27" s="285" t="s">
        <v>1084</v>
      </c>
      <c r="F27" s="285" t="s">
        <v>1089</v>
      </c>
      <c r="G27" s="285" t="s">
        <v>1090</v>
      </c>
      <c r="H27" s="287"/>
      <c r="I27" s="287"/>
      <c r="J27" s="287"/>
      <c r="K27" s="286" t="s">
        <v>123</v>
      </c>
      <c r="L27" s="288"/>
      <c r="M27" s="289" t="str">
        <f t="shared" si="1"/>
        <v>P2BN-535</v>
      </c>
      <c r="N27" s="290"/>
      <c r="O27" s="291" t="s">
        <v>96</v>
      </c>
      <c r="P27" s="290"/>
      <c r="Q27" s="290"/>
      <c r="R27" s="290"/>
      <c r="S27" s="290"/>
      <c r="T27" s="290" t="s">
        <v>125</v>
      </c>
      <c r="U27" s="263"/>
      <c r="V27" s="263"/>
      <c r="W27" s="263"/>
    </row>
    <row r="28" hidden="1">
      <c r="A28" s="284" t="s">
        <v>1091</v>
      </c>
      <c r="B28" s="284"/>
      <c r="C28" s="285" t="s">
        <v>1073</v>
      </c>
      <c r="D28" s="286" t="s">
        <v>1092</v>
      </c>
      <c r="E28" s="285" t="s">
        <v>1093</v>
      </c>
      <c r="F28" s="285" t="s">
        <v>1094</v>
      </c>
      <c r="G28" s="292" t="s">
        <v>1095</v>
      </c>
      <c r="H28" s="287"/>
      <c r="I28" s="287"/>
      <c r="J28" s="287"/>
      <c r="K28" s="286" t="s">
        <v>123</v>
      </c>
      <c r="L28" s="288"/>
      <c r="M28" s="289" t="str">
        <f t="shared" si="1"/>
        <v>P2BN-535</v>
      </c>
      <c r="N28" s="292" t="s">
        <v>1096</v>
      </c>
      <c r="O28" s="291" t="s">
        <v>96</v>
      </c>
      <c r="P28" s="290"/>
      <c r="Q28" s="290"/>
      <c r="R28" s="290"/>
      <c r="S28" s="290"/>
      <c r="T28" s="290" t="s">
        <v>125</v>
      </c>
      <c r="U28" s="263"/>
      <c r="V28" s="263"/>
      <c r="W28" s="263"/>
    </row>
    <row r="29" hidden="1">
      <c r="A29" s="293" t="s">
        <v>1097</v>
      </c>
      <c r="B29" s="293"/>
      <c r="C29" s="256"/>
      <c r="D29" s="267"/>
      <c r="E29" s="256"/>
      <c r="F29" s="256"/>
      <c r="G29" s="256"/>
      <c r="H29" s="269"/>
      <c r="I29" s="269"/>
      <c r="J29" s="269"/>
      <c r="K29" s="269"/>
      <c r="L29" s="269"/>
      <c r="M29" s="269"/>
      <c r="N29" s="269"/>
      <c r="O29" s="256"/>
      <c r="P29" s="256"/>
      <c r="Q29" s="256"/>
      <c r="R29" s="256"/>
      <c r="S29" s="256"/>
      <c r="T29" s="256" t="s">
        <v>988</v>
      </c>
      <c r="U29" s="256"/>
      <c r="V29" s="256"/>
      <c r="W29" s="256"/>
    </row>
    <row r="30">
      <c r="A30" s="270" t="s">
        <v>1098</v>
      </c>
      <c r="B30" s="270"/>
      <c r="C30" s="271" t="s">
        <v>1099</v>
      </c>
      <c r="D30" s="271" t="s">
        <v>1100</v>
      </c>
      <c r="E30" s="271" t="s">
        <v>1101</v>
      </c>
      <c r="F30" s="271" t="s">
        <v>1102</v>
      </c>
      <c r="G30" s="271" t="s">
        <v>1103</v>
      </c>
      <c r="H30" s="294"/>
      <c r="I30" s="294"/>
      <c r="J30" s="295">
        <v>43724.0</v>
      </c>
      <c r="K30" s="274" t="s">
        <v>47</v>
      </c>
      <c r="L30" s="277" t="s">
        <v>94</v>
      </c>
      <c r="M30" s="275"/>
      <c r="N30" s="275"/>
      <c r="O30" s="276" t="s">
        <v>96</v>
      </c>
      <c r="P30" s="162" t="s">
        <v>97</v>
      </c>
      <c r="Q30" s="162" t="s">
        <v>98</v>
      </c>
      <c r="R30" s="173">
        <v>43733.0</v>
      </c>
      <c r="S30" s="254"/>
      <c r="T30" s="254" t="s">
        <v>99</v>
      </c>
      <c r="U30" s="250"/>
      <c r="V30" s="250"/>
      <c r="W30" s="250" t="s">
        <v>79</v>
      </c>
    </row>
    <row r="31">
      <c r="A31" s="270" t="s">
        <v>1104</v>
      </c>
      <c r="B31" s="270"/>
      <c r="C31" s="271" t="s">
        <v>1105</v>
      </c>
      <c r="D31" s="271" t="s">
        <v>1106</v>
      </c>
      <c r="E31" s="271" t="s">
        <v>1101</v>
      </c>
      <c r="F31" s="271" t="s">
        <v>1107</v>
      </c>
      <c r="G31" s="271" t="s">
        <v>1108</v>
      </c>
      <c r="H31" s="295"/>
      <c r="I31" s="295"/>
      <c r="J31" s="295">
        <v>43724.0</v>
      </c>
      <c r="K31" s="274" t="s">
        <v>47</v>
      </c>
      <c r="L31" s="277" t="s">
        <v>94</v>
      </c>
      <c r="M31" s="275"/>
      <c r="N31" s="275"/>
      <c r="O31" s="276"/>
      <c r="P31" s="162" t="s">
        <v>97</v>
      </c>
      <c r="Q31" s="162" t="s">
        <v>98</v>
      </c>
      <c r="R31" s="173">
        <v>43733.0</v>
      </c>
      <c r="S31" s="254"/>
      <c r="T31" s="254"/>
      <c r="U31" s="250"/>
      <c r="V31" s="250"/>
      <c r="W31" s="250" t="s">
        <v>79</v>
      </c>
    </row>
    <row r="32">
      <c r="A32" s="270" t="s">
        <v>1109</v>
      </c>
      <c r="B32" s="270"/>
      <c r="C32" s="271" t="s">
        <v>1110</v>
      </c>
      <c r="D32" s="271" t="s">
        <v>1111</v>
      </c>
      <c r="E32" s="271" t="s">
        <v>1101</v>
      </c>
      <c r="F32" s="271" t="s">
        <v>1112</v>
      </c>
      <c r="G32" s="271" t="s">
        <v>1113</v>
      </c>
      <c r="H32" s="294"/>
      <c r="I32" s="294"/>
      <c r="J32" s="295">
        <v>43724.0</v>
      </c>
      <c r="K32" s="274" t="s">
        <v>47</v>
      </c>
      <c r="L32" s="277" t="s">
        <v>94</v>
      </c>
      <c r="M32" s="275"/>
      <c r="N32" s="275"/>
      <c r="O32" s="276" t="s">
        <v>96</v>
      </c>
      <c r="P32" s="162" t="s">
        <v>97</v>
      </c>
      <c r="Q32" s="162" t="s">
        <v>98</v>
      </c>
      <c r="R32" s="173">
        <v>43733.0</v>
      </c>
      <c r="S32" s="254"/>
      <c r="T32" s="254" t="s">
        <v>99</v>
      </c>
      <c r="U32" s="250"/>
      <c r="V32" s="250"/>
      <c r="W32" s="250" t="s">
        <v>79</v>
      </c>
    </row>
    <row r="33">
      <c r="A33" s="270" t="s">
        <v>1114</v>
      </c>
      <c r="B33" s="270"/>
      <c r="C33" s="271" t="s">
        <v>1115</v>
      </c>
      <c r="D33" s="271" t="s">
        <v>1116</v>
      </c>
      <c r="E33" s="271" t="s">
        <v>1117</v>
      </c>
      <c r="F33" s="271" t="s">
        <v>1118</v>
      </c>
      <c r="G33" s="296" t="s">
        <v>1119</v>
      </c>
      <c r="H33" s="294"/>
      <c r="I33" s="294"/>
      <c r="J33" s="297">
        <v>43845.0</v>
      </c>
      <c r="K33" s="298" t="s">
        <v>48</v>
      </c>
      <c r="L33" s="299" t="s">
        <v>720</v>
      </c>
      <c r="M33" s="275"/>
      <c r="N33" s="274" t="s">
        <v>1120</v>
      </c>
      <c r="O33" s="276" t="s">
        <v>96</v>
      </c>
      <c r="P33" s="162" t="s">
        <v>97</v>
      </c>
      <c r="Q33" s="162" t="s">
        <v>98</v>
      </c>
      <c r="R33" s="173">
        <v>43734.0</v>
      </c>
      <c r="S33" s="254"/>
      <c r="T33" s="254" t="s">
        <v>99</v>
      </c>
      <c r="U33" s="250"/>
      <c r="V33" s="250"/>
      <c r="W33" s="250" t="s">
        <v>79</v>
      </c>
    </row>
    <row r="34" hidden="1">
      <c r="A34" s="270" t="s">
        <v>1121</v>
      </c>
      <c r="B34" s="270"/>
      <c r="C34" s="271" t="s">
        <v>1122</v>
      </c>
      <c r="D34" s="271" t="s">
        <v>1123</v>
      </c>
      <c r="E34" s="271" t="s">
        <v>1117</v>
      </c>
      <c r="F34" s="271" t="s">
        <v>1124</v>
      </c>
      <c r="G34" s="271" t="s">
        <v>1125</v>
      </c>
      <c r="H34" s="294"/>
      <c r="I34" s="294"/>
      <c r="J34" s="295">
        <v>43726.0</v>
      </c>
      <c r="K34" s="274" t="s">
        <v>48</v>
      </c>
      <c r="L34" s="277" t="s">
        <v>94</v>
      </c>
      <c r="M34" s="275"/>
      <c r="N34" s="275"/>
      <c r="O34" s="276" t="s">
        <v>96</v>
      </c>
      <c r="P34" s="254"/>
      <c r="Q34" s="254"/>
      <c r="R34" s="254"/>
      <c r="S34" s="254"/>
      <c r="T34" s="254" t="s">
        <v>99</v>
      </c>
      <c r="U34" s="250"/>
      <c r="V34" s="250"/>
      <c r="W34" s="250"/>
    </row>
    <row r="35" hidden="1">
      <c r="A35" s="300" t="s">
        <v>1126</v>
      </c>
      <c r="B35" s="300"/>
      <c r="C35" s="282" t="s">
        <v>1127</v>
      </c>
      <c r="D35" s="282" t="s">
        <v>1128</v>
      </c>
      <c r="E35" s="282" t="s">
        <v>1117</v>
      </c>
      <c r="F35" s="282" t="s">
        <v>1129</v>
      </c>
      <c r="G35" s="282" t="s">
        <v>1130</v>
      </c>
      <c r="H35" s="295"/>
      <c r="I35" s="295"/>
      <c r="J35" s="295"/>
      <c r="K35" s="277" t="s">
        <v>123</v>
      </c>
      <c r="L35" s="252"/>
      <c r="M35" s="301" t="str">
        <f>HYPERLINK("https://tangramcare.atlassian.net/browse/P2BN-202","P2BN-202")</f>
        <v>P2BN-202</v>
      </c>
      <c r="N35" s="254"/>
      <c r="O35" s="302"/>
      <c r="P35" s="254"/>
      <c r="Q35" s="254"/>
      <c r="R35" s="279"/>
      <c r="S35" s="279"/>
      <c r="T35" s="279" t="s">
        <v>125</v>
      </c>
      <c r="U35" s="250"/>
      <c r="V35" s="250"/>
      <c r="W35" s="250"/>
    </row>
    <row r="36" hidden="1">
      <c r="A36" s="266" t="s">
        <v>1131</v>
      </c>
      <c r="B36" s="266"/>
      <c r="C36" s="256"/>
      <c r="D36" s="267"/>
      <c r="E36" s="256"/>
      <c r="F36" s="256"/>
      <c r="G36" s="256"/>
      <c r="H36" s="269"/>
      <c r="I36" s="269"/>
      <c r="J36" s="269"/>
      <c r="K36" s="269"/>
      <c r="L36" s="269"/>
      <c r="M36" s="269"/>
      <c r="N36" s="269"/>
      <c r="O36" s="256"/>
      <c r="P36" s="269"/>
      <c r="Q36" s="269"/>
      <c r="R36" s="256"/>
      <c r="S36" s="256"/>
      <c r="T36" s="256" t="s">
        <v>988</v>
      </c>
      <c r="U36" s="256"/>
      <c r="V36" s="256"/>
      <c r="W36" s="256"/>
    </row>
    <row r="37">
      <c r="A37" s="270" t="s">
        <v>1132</v>
      </c>
      <c r="B37" s="270"/>
      <c r="C37" s="276" t="s">
        <v>1133</v>
      </c>
      <c r="D37" s="276" t="s">
        <v>1134</v>
      </c>
      <c r="E37" s="276" t="s">
        <v>998</v>
      </c>
      <c r="F37" s="276" t="s">
        <v>1135</v>
      </c>
      <c r="G37" s="276" t="s">
        <v>1136</v>
      </c>
      <c r="H37" s="303"/>
      <c r="I37" s="303"/>
      <c r="J37" s="273">
        <v>43907.0</v>
      </c>
      <c r="K37" s="274" t="s">
        <v>47</v>
      </c>
      <c r="L37" s="274" t="s">
        <v>116</v>
      </c>
      <c r="M37" s="275"/>
      <c r="N37" s="304"/>
      <c r="O37" s="276" t="s">
        <v>96</v>
      </c>
      <c r="P37" s="162" t="s">
        <v>97</v>
      </c>
      <c r="Q37" s="162" t="s">
        <v>98</v>
      </c>
      <c r="R37" s="173">
        <v>43734.0</v>
      </c>
      <c r="S37" s="254"/>
      <c r="T37" s="254" t="s">
        <v>99</v>
      </c>
      <c r="U37" s="250"/>
      <c r="V37" s="250"/>
      <c r="W37" s="250" t="s">
        <v>79</v>
      </c>
    </row>
    <row r="38" ht="47.25" customHeight="1">
      <c r="A38" s="270" t="s">
        <v>1137</v>
      </c>
      <c r="B38" s="270"/>
      <c r="C38" s="271" t="s">
        <v>1133</v>
      </c>
      <c r="D38" s="271" t="s">
        <v>1138</v>
      </c>
      <c r="E38" s="271" t="s">
        <v>998</v>
      </c>
      <c r="F38" s="271" t="s">
        <v>1139</v>
      </c>
      <c r="G38" s="271" t="s">
        <v>1140</v>
      </c>
      <c r="H38" s="294"/>
      <c r="I38" s="294"/>
      <c r="J38" s="273">
        <v>43907.0</v>
      </c>
      <c r="K38" s="274" t="s">
        <v>47</v>
      </c>
      <c r="L38" s="274" t="s">
        <v>116</v>
      </c>
      <c r="M38" s="275"/>
      <c r="N38" s="275"/>
      <c r="O38" s="276" t="s">
        <v>96</v>
      </c>
      <c r="P38" s="279" t="s">
        <v>97</v>
      </c>
      <c r="Q38" s="279" t="s">
        <v>98</v>
      </c>
      <c r="R38" s="305">
        <v>43741.0</v>
      </c>
      <c r="S38" s="254"/>
      <c r="T38" s="254" t="s">
        <v>99</v>
      </c>
      <c r="U38" s="250"/>
      <c r="V38" s="250"/>
      <c r="W38" s="250" t="s">
        <v>79</v>
      </c>
    </row>
    <row r="39">
      <c r="A39" s="270" t="s">
        <v>1141</v>
      </c>
      <c r="B39" s="270"/>
      <c r="C39" s="274" t="s">
        <v>1133</v>
      </c>
      <c r="D39" s="271" t="s">
        <v>1142</v>
      </c>
      <c r="E39" s="282" t="s">
        <v>1052</v>
      </c>
      <c r="F39" s="274" t="s">
        <v>1143</v>
      </c>
      <c r="G39" s="274" t="s">
        <v>1144</v>
      </c>
      <c r="H39" s="294"/>
      <c r="I39" s="294"/>
      <c r="J39" s="273">
        <v>43907.0</v>
      </c>
      <c r="K39" s="274" t="s">
        <v>47</v>
      </c>
      <c r="L39" s="274" t="s">
        <v>116</v>
      </c>
      <c r="M39" s="275"/>
      <c r="N39" s="274" t="s">
        <v>1145</v>
      </c>
      <c r="O39" s="276" t="s">
        <v>96</v>
      </c>
      <c r="P39" s="279" t="s">
        <v>97</v>
      </c>
      <c r="Q39" s="279" t="s">
        <v>98</v>
      </c>
      <c r="R39" s="305">
        <v>43741.0</v>
      </c>
      <c r="S39" s="254"/>
      <c r="T39" s="254" t="s">
        <v>99</v>
      </c>
      <c r="U39" s="250"/>
      <c r="V39" s="279" t="s">
        <v>100</v>
      </c>
      <c r="W39" s="250" t="s">
        <v>79</v>
      </c>
    </row>
    <row r="40">
      <c r="A40" s="270" t="s">
        <v>1146</v>
      </c>
      <c r="B40" s="270"/>
      <c r="C40" s="271" t="s">
        <v>1147</v>
      </c>
      <c r="D40" s="271" t="s">
        <v>1148</v>
      </c>
      <c r="E40" s="271" t="s">
        <v>1149</v>
      </c>
      <c r="F40" s="271" t="s">
        <v>1150</v>
      </c>
      <c r="G40" s="271" t="s">
        <v>1151</v>
      </c>
      <c r="H40" s="294"/>
      <c r="I40" s="294"/>
      <c r="J40" s="273">
        <v>43907.0</v>
      </c>
      <c r="K40" s="274" t="s">
        <v>47</v>
      </c>
      <c r="L40" s="274" t="s">
        <v>116</v>
      </c>
      <c r="M40" s="275"/>
      <c r="N40" s="274" t="s">
        <v>1152</v>
      </c>
      <c r="O40" s="276" t="s">
        <v>96</v>
      </c>
      <c r="P40" s="279" t="s">
        <v>97</v>
      </c>
      <c r="Q40" s="279" t="s">
        <v>98</v>
      </c>
      <c r="R40" s="305">
        <v>43741.0</v>
      </c>
      <c r="S40" s="254"/>
      <c r="T40" s="254" t="s">
        <v>99</v>
      </c>
      <c r="U40" s="250"/>
      <c r="V40" s="250"/>
      <c r="W40" s="250" t="s">
        <v>79</v>
      </c>
    </row>
    <row r="41">
      <c r="A41" s="270" t="s">
        <v>1153</v>
      </c>
      <c r="B41" s="270"/>
      <c r="C41" s="274" t="s">
        <v>1133</v>
      </c>
      <c r="D41" s="271" t="s">
        <v>1154</v>
      </c>
      <c r="E41" s="271" t="s">
        <v>1155</v>
      </c>
      <c r="F41" s="274" t="s">
        <v>1156</v>
      </c>
      <c r="G41" s="274" t="s">
        <v>1157</v>
      </c>
      <c r="H41" s="294"/>
      <c r="I41" s="294"/>
      <c r="J41" s="273">
        <v>43907.0</v>
      </c>
      <c r="K41" s="274" t="s">
        <v>47</v>
      </c>
      <c r="L41" s="274" t="s">
        <v>116</v>
      </c>
      <c r="M41" s="275"/>
      <c r="N41" s="299"/>
      <c r="O41" s="276" t="s">
        <v>96</v>
      </c>
      <c r="P41" s="162" t="s">
        <v>97</v>
      </c>
      <c r="Q41" s="162" t="s">
        <v>98</v>
      </c>
      <c r="R41" s="173">
        <v>43734.0</v>
      </c>
      <c r="S41" s="254"/>
      <c r="T41" s="254" t="s">
        <v>99</v>
      </c>
      <c r="U41" s="250"/>
      <c r="V41" s="250"/>
      <c r="W41" s="250" t="s">
        <v>79</v>
      </c>
    </row>
    <row r="42" hidden="1">
      <c r="A42" s="270" t="s">
        <v>1158</v>
      </c>
      <c r="B42" s="270"/>
      <c r="C42" s="274" t="s">
        <v>1133</v>
      </c>
      <c r="D42" s="271" t="s">
        <v>1159</v>
      </c>
      <c r="E42" s="306" t="s">
        <v>992</v>
      </c>
      <c r="F42" s="274" t="s">
        <v>1160</v>
      </c>
      <c r="G42" s="274" t="s">
        <v>1161</v>
      </c>
      <c r="H42" s="275"/>
      <c r="I42" s="275"/>
      <c r="J42" s="275"/>
      <c r="K42" s="299" t="s">
        <v>123</v>
      </c>
      <c r="L42" s="275"/>
      <c r="M42" s="275"/>
      <c r="N42" s="274" t="s">
        <v>1162</v>
      </c>
      <c r="O42" s="276" t="s">
        <v>96</v>
      </c>
      <c r="P42" s="254"/>
      <c r="Q42" s="254"/>
      <c r="R42" s="254"/>
      <c r="S42" s="254"/>
      <c r="T42" s="254" t="s">
        <v>99</v>
      </c>
      <c r="U42" s="250"/>
      <c r="V42" s="250"/>
      <c r="W42" s="250"/>
    </row>
    <row r="43" hidden="1">
      <c r="A43" s="270" t="s">
        <v>1163</v>
      </c>
      <c r="B43" s="270"/>
      <c r="C43" s="274" t="s">
        <v>1133</v>
      </c>
      <c r="D43" s="274" t="s">
        <v>1164</v>
      </c>
      <c r="E43" s="306" t="s">
        <v>992</v>
      </c>
      <c r="F43" s="274" t="s">
        <v>1165</v>
      </c>
      <c r="G43" s="274" t="s">
        <v>1161</v>
      </c>
      <c r="H43" s="275"/>
      <c r="I43" s="275"/>
      <c r="J43" s="275"/>
      <c r="K43" s="299" t="s">
        <v>123</v>
      </c>
      <c r="L43" s="275"/>
      <c r="M43" s="275"/>
      <c r="N43" s="274" t="s">
        <v>1162</v>
      </c>
      <c r="O43" s="276" t="s">
        <v>130</v>
      </c>
      <c r="P43" s="254"/>
      <c r="Q43" s="254"/>
      <c r="R43" s="254"/>
      <c r="S43" s="254"/>
      <c r="T43" s="254" t="s">
        <v>99</v>
      </c>
      <c r="U43" s="250"/>
      <c r="V43" s="250"/>
      <c r="W43" s="250"/>
    </row>
    <row r="44">
      <c r="A44" s="270" t="s">
        <v>1166</v>
      </c>
      <c r="B44" s="270"/>
      <c r="C44" s="274" t="s">
        <v>1133</v>
      </c>
      <c r="D44" s="277" t="s">
        <v>1167</v>
      </c>
      <c r="E44" s="306" t="s">
        <v>992</v>
      </c>
      <c r="F44" s="271" t="s">
        <v>1168</v>
      </c>
      <c r="G44" s="274" t="s">
        <v>1169</v>
      </c>
      <c r="H44" s="294"/>
      <c r="I44" s="294"/>
      <c r="J44" s="295">
        <v>43727.0</v>
      </c>
      <c r="K44" s="274" t="s">
        <v>47</v>
      </c>
      <c r="L44" s="277" t="s">
        <v>94</v>
      </c>
      <c r="M44" s="307" t="str">
        <f>HYPERLINK("https://tangramcare.atlassian.net/browse/P2BN-218","P2BN-218")</f>
        <v>P2BN-218</v>
      </c>
      <c r="N44" s="274" t="s">
        <v>1170</v>
      </c>
      <c r="O44" s="274" t="s">
        <v>96</v>
      </c>
      <c r="P44" s="279" t="s">
        <v>485</v>
      </c>
      <c r="Q44" s="279" t="s">
        <v>98</v>
      </c>
      <c r="R44" s="305">
        <v>43794.0</v>
      </c>
      <c r="S44" s="254"/>
      <c r="T44" s="254" t="s">
        <v>99</v>
      </c>
      <c r="U44" s="250"/>
      <c r="V44" s="250"/>
      <c r="W44" s="250"/>
    </row>
    <row r="45">
      <c r="A45" s="270" t="s">
        <v>1171</v>
      </c>
      <c r="B45" s="270"/>
      <c r="C45" s="274" t="s">
        <v>1133</v>
      </c>
      <c r="D45" s="271" t="s">
        <v>1172</v>
      </c>
      <c r="E45" s="306" t="s">
        <v>992</v>
      </c>
      <c r="F45" s="271" t="s">
        <v>1173</v>
      </c>
      <c r="G45" s="274" t="s">
        <v>1174</v>
      </c>
      <c r="H45" s="272"/>
      <c r="I45" s="272"/>
      <c r="J45" s="295">
        <v>43727.0</v>
      </c>
      <c r="K45" s="274" t="s">
        <v>48</v>
      </c>
      <c r="L45" s="274" t="s">
        <v>94</v>
      </c>
      <c r="M45" s="275"/>
      <c r="N45" s="274" t="s">
        <v>1175</v>
      </c>
      <c r="O45" s="274" t="s">
        <v>96</v>
      </c>
      <c r="P45" s="279" t="s">
        <v>485</v>
      </c>
      <c r="Q45" s="279" t="s">
        <v>98</v>
      </c>
      <c r="R45" s="305">
        <v>43794.0</v>
      </c>
      <c r="S45" s="254"/>
      <c r="T45" s="254" t="s">
        <v>99</v>
      </c>
      <c r="U45" s="250"/>
      <c r="V45" s="250"/>
      <c r="W45" s="250"/>
    </row>
    <row r="46">
      <c r="A46" s="270" t="s">
        <v>1176</v>
      </c>
      <c r="B46" s="270"/>
      <c r="C46" s="274" t="s">
        <v>1133</v>
      </c>
      <c r="D46" s="271" t="s">
        <v>1177</v>
      </c>
      <c r="E46" s="306" t="s">
        <v>992</v>
      </c>
      <c r="F46" s="308" t="s">
        <v>1173</v>
      </c>
      <c r="G46" s="274" t="s">
        <v>1178</v>
      </c>
      <c r="H46" s="272"/>
      <c r="I46" s="272"/>
      <c r="J46" s="295">
        <v>43727.0</v>
      </c>
      <c r="K46" s="274" t="s">
        <v>47</v>
      </c>
      <c r="L46" s="274" t="s">
        <v>94</v>
      </c>
      <c r="M46" s="275"/>
      <c r="N46" s="275"/>
      <c r="O46" s="274" t="s">
        <v>96</v>
      </c>
      <c r="P46" s="279" t="s">
        <v>485</v>
      </c>
      <c r="Q46" s="279" t="s">
        <v>98</v>
      </c>
      <c r="R46" s="305">
        <v>43794.0</v>
      </c>
      <c r="S46" s="254"/>
      <c r="T46" s="254" t="s">
        <v>99</v>
      </c>
      <c r="U46" s="250"/>
      <c r="V46" s="250"/>
      <c r="W46" s="250"/>
    </row>
    <row r="47">
      <c r="A47" s="270" t="s">
        <v>1179</v>
      </c>
      <c r="B47" s="270"/>
      <c r="C47" s="274" t="s">
        <v>1133</v>
      </c>
      <c r="D47" s="271" t="s">
        <v>1180</v>
      </c>
      <c r="E47" s="306" t="s">
        <v>992</v>
      </c>
      <c r="F47" s="274" t="s">
        <v>1181</v>
      </c>
      <c r="G47" s="274" t="s">
        <v>1182</v>
      </c>
      <c r="H47" s="272"/>
      <c r="I47" s="272"/>
      <c r="J47" s="273">
        <v>43727.0</v>
      </c>
      <c r="K47" s="274" t="s">
        <v>47</v>
      </c>
      <c r="L47" s="274" t="s">
        <v>94</v>
      </c>
      <c r="M47" s="275"/>
      <c r="N47" s="275"/>
      <c r="O47" s="274" t="s">
        <v>96</v>
      </c>
      <c r="P47" s="279" t="s">
        <v>485</v>
      </c>
      <c r="Q47" s="279" t="s">
        <v>98</v>
      </c>
      <c r="R47" s="305">
        <v>43794.0</v>
      </c>
      <c r="S47" s="254"/>
      <c r="T47" s="254" t="s">
        <v>99</v>
      </c>
      <c r="U47" s="250"/>
      <c r="V47" s="250"/>
      <c r="W47" s="250"/>
    </row>
    <row r="48">
      <c r="A48" s="270" t="s">
        <v>1183</v>
      </c>
      <c r="B48" s="270"/>
      <c r="C48" s="274" t="s">
        <v>1133</v>
      </c>
      <c r="D48" s="271" t="s">
        <v>1184</v>
      </c>
      <c r="E48" s="271" t="s">
        <v>1052</v>
      </c>
      <c r="F48" s="274" t="s">
        <v>1185</v>
      </c>
      <c r="G48" s="274" t="s">
        <v>1186</v>
      </c>
      <c r="H48" s="272"/>
      <c r="I48" s="272"/>
      <c r="J48" s="273">
        <v>43726.0</v>
      </c>
      <c r="K48" s="274" t="s">
        <v>48</v>
      </c>
      <c r="L48" s="274" t="s">
        <v>94</v>
      </c>
      <c r="M48" s="275"/>
      <c r="N48" s="277" t="s">
        <v>1187</v>
      </c>
      <c r="O48" s="299" t="s">
        <v>96</v>
      </c>
      <c r="P48" s="279" t="s">
        <v>485</v>
      </c>
      <c r="Q48" s="279" t="s">
        <v>98</v>
      </c>
      <c r="R48" s="305">
        <v>43796.0</v>
      </c>
      <c r="S48" s="254"/>
      <c r="T48" s="254" t="s">
        <v>99</v>
      </c>
      <c r="U48" s="250"/>
      <c r="V48" s="250"/>
      <c r="W48" s="250"/>
    </row>
    <row r="49">
      <c r="A49" s="270" t="s">
        <v>1188</v>
      </c>
      <c r="B49" s="270"/>
      <c r="C49" s="274" t="s">
        <v>1133</v>
      </c>
      <c r="D49" s="271" t="s">
        <v>1189</v>
      </c>
      <c r="E49" s="271" t="s">
        <v>1052</v>
      </c>
      <c r="F49" s="274" t="s">
        <v>1190</v>
      </c>
      <c r="G49" s="274" t="s">
        <v>1191</v>
      </c>
      <c r="H49" s="272"/>
      <c r="I49" s="272"/>
      <c r="J49" s="273">
        <v>43726.0</v>
      </c>
      <c r="K49" s="274" t="s">
        <v>47</v>
      </c>
      <c r="L49" s="274" t="s">
        <v>94</v>
      </c>
      <c r="M49" s="275"/>
      <c r="N49" s="252"/>
      <c r="O49" s="274" t="s">
        <v>96</v>
      </c>
      <c r="P49" s="279" t="s">
        <v>485</v>
      </c>
      <c r="Q49" s="279" t="s">
        <v>98</v>
      </c>
      <c r="R49" s="305">
        <v>43794.0</v>
      </c>
      <c r="S49" s="254"/>
      <c r="T49" s="254" t="s">
        <v>99</v>
      </c>
      <c r="U49" s="250"/>
      <c r="V49" s="250"/>
      <c r="W49" s="250"/>
    </row>
    <row r="50">
      <c r="A50" s="270" t="s">
        <v>1192</v>
      </c>
      <c r="B50" s="270"/>
      <c r="C50" s="274" t="s">
        <v>1133</v>
      </c>
      <c r="D50" s="271" t="s">
        <v>1193</v>
      </c>
      <c r="E50" s="271" t="s">
        <v>1052</v>
      </c>
      <c r="F50" s="274" t="s">
        <v>1194</v>
      </c>
      <c r="G50" s="274" t="s">
        <v>1195</v>
      </c>
      <c r="H50" s="272"/>
      <c r="I50" s="272"/>
      <c r="J50" s="273">
        <v>43726.0</v>
      </c>
      <c r="K50" s="274" t="s">
        <v>47</v>
      </c>
      <c r="L50" s="274" t="s">
        <v>94</v>
      </c>
      <c r="M50" s="275"/>
      <c r="N50" s="252"/>
      <c r="O50" s="274" t="s">
        <v>96</v>
      </c>
      <c r="P50" s="279" t="s">
        <v>485</v>
      </c>
      <c r="Q50" s="279" t="s">
        <v>98</v>
      </c>
      <c r="R50" s="305">
        <v>43794.0</v>
      </c>
      <c r="S50" s="254"/>
      <c r="T50" s="254" t="s">
        <v>99</v>
      </c>
      <c r="U50" s="250"/>
      <c r="V50" s="250"/>
      <c r="W50" s="250"/>
    </row>
    <row r="51">
      <c r="A51" s="270" t="s">
        <v>1196</v>
      </c>
      <c r="B51" s="270"/>
      <c r="C51" s="274" t="s">
        <v>1133</v>
      </c>
      <c r="D51" s="271" t="s">
        <v>1197</v>
      </c>
      <c r="E51" s="271" t="s">
        <v>1052</v>
      </c>
      <c r="F51" s="274" t="s">
        <v>1198</v>
      </c>
      <c r="G51" s="274" t="s">
        <v>1199</v>
      </c>
      <c r="H51" s="272"/>
      <c r="I51" s="272"/>
      <c r="J51" s="309">
        <v>43846.0</v>
      </c>
      <c r="K51" s="298" t="s">
        <v>48</v>
      </c>
      <c r="L51" s="299" t="s">
        <v>720</v>
      </c>
      <c r="M51" s="275"/>
      <c r="N51" s="274" t="s">
        <v>1200</v>
      </c>
      <c r="O51" s="299" t="s">
        <v>96</v>
      </c>
      <c r="P51" s="279" t="s">
        <v>97</v>
      </c>
      <c r="Q51" s="279" t="s">
        <v>98</v>
      </c>
      <c r="R51" s="305">
        <v>43741.0</v>
      </c>
      <c r="S51" s="254"/>
      <c r="T51" s="254" t="s">
        <v>99</v>
      </c>
      <c r="U51" s="250"/>
      <c r="V51" s="250"/>
      <c r="W51" s="250" t="s">
        <v>79</v>
      </c>
    </row>
    <row r="52">
      <c r="A52" s="270" t="s">
        <v>1201</v>
      </c>
      <c r="B52" s="270"/>
      <c r="C52" s="274" t="s">
        <v>1133</v>
      </c>
      <c r="D52" s="271" t="s">
        <v>1202</v>
      </c>
      <c r="E52" s="271" t="s">
        <v>1052</v>
      </c>
      <c r="F52" s="274" t="s">
        <v>1203</v>
      </c>
      <c r="G52" s="274" t="s">
        <v>1204</v>
      </c>
      <c r="H52" s="272"/>
      <c r="I52" s="272"/>
      <c r="J52" s="273">
        <v>43878.0</v>
      </c>
      <c r="K52" s="274" t="s">
        <v>47</v>
      </c>
      <c r="L52" s="274" t="s">
        <v>105</v>
      </c>
      <c r="M52" s="275"/>
      <c r="N52" s="274" t="s">
        <v>1205</v>
      </c>
      <c r="O52" s="299" t="s">
        <v>96</v>
      </c>
      <c r="P52" s="162" t="s">
        <v>97</v>
      </c>
      <c r="Q52" s="162" t="s">
        <v>98</v>
      </c>
      <c r="R52" s="173">
        <v>43734.0</v>
      </c>
      <c r="S52" s="254"/>
      <c r="T52" s="254" t="s">
        <v>99</v>
      </c>
      <c r="U52" s="250"/>
      <c r="V52" s="250"/>
      <c r="W52" s="250" t="s">
        <v>79</v>
      </c>
    </row>
    <row r="53">
      <c r="A53" s="270" t="s">
        <v>1206</v>
      </c>
      <c r="B53" s="270"/>
      <c r="C53" s="274" t="s">
        <v>1133</v>
      </c>
      <c r="D53" s="271" t="s">
        <v>1207</v>
      </c>
      <c r="E53" s="271" t="s">
        <v>1208</v>
      </c>
      <c r="F53" s="274" t="s">
        <v>1209</v>
      </c>
      <c r="G53" s="274" t="s">
        <v>1210</v>
      </c>
      <c r="H53" s="272"/>
      <c r="I53" s="272"/>
      <c r="J53" s="273">
        <v>43878.0</v>
      </c>
      <c r="K53" s="274" t="s">
        <v>47</v>
      </c>
      <c r="L53" s="274" t="s">
        <v>97</v>
      </c>
      <c r="M53" s="275"/>
      <c r="N53" s="277"/>
      <c r="O53" s="299" t="s">
        <v>96</v>
      </c>
      <c r="P53" s="279" t="s">
        <v>97</v>
      </c>
      <c r="Q53" s="279" t="s">
        <v>98</v>
      </c>
      <c r="R53" s="305">
        <v>43741.0</v>
      </c>
      <c r="S53" s="254"/>
      <c r="T53" s="254" t="s">
        <v>99</v>
      </c>
      <c r="U53" s="250"/>
      <c r="V53" s="250"/>
      <c r="W53" s="250" t="s">
        <v>79</v>
      </c>
    </row>
    <row r="54">
      <c r="A54" s="270" t="s">
        <v>1211</v>
      </c>
      <c r="B54" s="270"/>
      <c r="C54" s="274" t="s">
        <v>1133</v>
      </c>
      <c r="D54" s="271" t="s">
        <v>1212</v>
      </c>
      <c r="E54" s="271" t="s">
        <v>1213</v>
      </c>
      <c r="F54" s="274" t="s">
        <v>1214</v>
      </c>
      <c r="G54" s="310" t="s">
        <v>1215</v>
      </c>
      <c r="H54" s="272"/>
      <c r="I54" s="272"/>
      <c r="J54" s="273">
        <v>43798.0</v>
      </c>
      <c r="K54" s="274" t="s">
        <v>47</v>
      </c>
      <c r="L54" s="274" t="s">
        <v>97</v>
      </c>
      <c r="M54" s="275"/>
      <c r="N54" s="299"/>
      <c r="O54" s="299" t="s">
        <v>96</v>
      </c>
      <c r="P54" s="279" t="s">
        <v>485</v>
      </c>
      <c r="Q54" s="279" t="s">
        <v>98</v>
      </c>
      <c r="R54" s="305">
        <v>43795.0</v>
      </c>
      <c r="S54" s="254"/>
      <c r="T54" s="254" t="s">
        <v>99</v>
      </c>
      <c r="U54" s="311" t="s">
        <v>1216</v>
      </c>
      <c r="V54" s="311"/>
      <c r="W54" s="250"/>
    </row>
    <row r="55">
      <c r="A55" s="270" t="s">
        <v>1217</v>
      </c>
      <c r="B55" s="270"/>
      <c r="C55" s="274" t="s">
        <v>1133</v>
      </c>
      <c r="D55" s="271" t="s">
        <v>1180</v>
      </c>
      <c r="E55" s="271" t="s">
        <v>1218</v>
      </c>
      <c r="F55" s="277" t="s">
        <v>1219</v>
      </c>
      <c r="G55" s="274" t="s">
        <v>1220</v>
      </c>
      <c r="H55" s="294"/>
      <c r="I55" s="294"/>
      <c r="J55" s="273">
        <v>43724.0</v>
      </c>
      <c r="K55" s="274" t="s">
        <v>47</v>
      </c>
      <c r="L55" s="274" t="s">
        <v>94</v>
      </c>
      <c r="M55" s="312" t="str">
        <f>HYPERLINK("https://tangramcare.atlassian.net/browse/P2BN-220","P2BN-220")</f>
        <v>P2BN-220</v>
      </c>
      <c r="N55" s="312" t="str">
        <f>HYPERLINK("https://tangramcare.atlassian.net/browse/P2BN-2727","P2BN-2727")</f>
        <v>P2BN-2727</v>
      </c>
      <c r="O55" s="252" t="s">
        <v>96</v>
      </c>
      <c r="P55" s="279" t="s">
        <v>485</v>
      </c>
      <c r="Q55" s="279" t="s">
        <v>98</v>
      </c>
      <c r="R55" s="305">
        <v>43795.0</v>
      </c>
      <c r="S55" s="278"/>
      <c r="T55" s="278" t="s">
        <v>99</v>
      </c>
      <c r="U55" s="250"/>
      <c r="V55" s="250"/>
      <c r="W55" s="250"/>
    </row>
    <row r="56">
      <c r="A56" s="270" t="s">
        <v>1221</v>
      </c>
      <c r="B56" s="270"/>
      <c r="C56" s="274" t="s">
        <v>1133</v>
      </c>
      <c r="D56" s="271" t="s">
        <v>1222</v>
      </c>
      <c r="E56" s="271" t="s">
        <v>1213</v>
      </c>
      <c r="F56" s="274" t="s">
        <v>1214</v>
      </c>
      <c r="G56" s="310" t="s">
        <v>1223</v>
      </c>
      <c r="H56" s="272"/>
      <c r="I56" s="272"/>
      <c r="J56" s="273">
        <v>43878.0</v>
      </c>
      <c r="K56" s="274" t="s">
        <v>1224</v>
      </c>
      <c r="L56" s="274" t="s">
        <v>116</v>
      </c>
      <c r="M56" s="313" t="s">
        <v>1225</v>
      </c>
      <c r="N56" s="299"/>
      <c r="O56" s="299" t="s">
        <v>96</v>
      </c>
      <c r="P56" s="279" t="s">
        <v>97</v>
      </c>
      <c r="Q56" s="279" t="s">
        <v>98</v>
      </c>
      <c r="R56" s="305">
        <v>43741.0</v>
      </c>
      <c r="S56" s="254"/>
      <c r="T56" s="254" t="s">
        <v>99</v>
      </c>
      <c r="U56" s="311" t="s">
        <v>1226</v>
      </c>
      <c r="V56" s="311"/>
      <c r="W56" s="250" t="s">
        <v>79</v>
      </c>
    </row>
    <row r="57">
      <c r="A57" s="270" t="s">
        <v>1227</v>
      </c>
      <c r="B57" s="270"/>
      <c r="C57" s="274" t="s">
        <v>1133</v>
      </c>
      <c r="D57" s="271" t="s">
        <v>1228</v>
      </c>
      <c r="E57" s="271" t="s">
        <v>1213</v>
      </c>
      <c r="F57" s="274" t="s">
        <v>1214</v>
      </c>
      <c r="G57" s="310" t="s">
        <v>1229</v>
      </c>
      <c r="H57" s="272"/>
      <c r="I57" s="272"/>
      <c r="J57" s="273">
        <v>43724.0</v>
      </c>
      <c r="K57" s="274" t="s">
        <v>47</v>
      </c>
      <c r="L57" s="274" t="s">
        <v>94</v>
      </c>
      <c r="M57" s="275"/>
      <c r="N57" s="299"/>
      <c r="O57" s="299" t="s">
        <v>96</v>
      </c>
      <c r="P57" s="279" t="s">
        <v>485</v>
      </c>
      <c r="Q57" s="279" t="s">
        <v>98</v>
      </c>
      <c r="R57" s="305">
        <v>43795.0</v>
      </c>
      <c r="S57" s="254"/>
      <c r="T57" s="254" t="s">
        <v>99</v>
      </c>
      <c r="U57" s="311" t="s">
        <v>1230</v>
      </c>
      <c r="V57" s="311"/>
      <c r="W57" s="250"/>
    </row>
    <row r="58">
      <c r="A58" s="270" t="s">
        <v>1231</v>
      </c>
      <c r="B58" s="270"/>
      <c r="C58" s="274" t="s">
        <v>1133</v>
      </c>
      <c r="D58" s="271" t="s">
        <v>1232</v>
      </c>
      <c r="E58" s="271" t="s">
        <v>1213</v>
      </c>
      <c r="F58" s="274" t="s">
        <v>1214</v>
      </c>
      <c r="G58" s="314" t="s">
        <v>1233</v>
      </c>
      <c r="H58" s="272"/>
      <c r="I58" s="272"/>
      <c r="J58" s="273">
        <v>43724.0</v>
      </c>
      <c r="K58" s="274" t="s">
        <v>47</v>
      </c>
      <c r="L58" s="274" t="s">
        <v>94</v>
      </c>
      <c r="M58" s="275"/>
      <c r="N58" s="299"/>
      <c r="O58" s="299" t="s">
        <v>96</v>
      </c>
      <c r="P58" s="279" t="s">
        <v>917</v>
      </c>
      <c r="Q58" s="279" t="s">
        <v>98</v>
      </c>
      <c r="R58" s="279" t="s">
        <v>1234</v>
      </c>
      <c r="S58" s="254"/>
      <c r="T58" s="254" t="s">
        <v>99</v>
      </c>
      <c r="U58" s="311" t="s">
        <v>1235</v>
      </c>
      <c r="V58" s="311"/>
      <c r="W58" s="250"/>
    </row>
    <row r="59">
      <c r="A59" s="270" t="s">
        <v>1236</v>
      </c>
      <c r="B59" s="270"/>
      <c r="C59" s="274" t="s">
        <v>1133</v>
      </c>
      <c r="D59" s="271" t="s">
        <v>1237</v>
      </c>
      <c r="E59" s="271" t="s">
        <v>1213</v>
      </c>
      <c r="F59" s="274" t="s">
        <v>1214</v>
      </c>
      <c r="G59" s="314" t="s">
        <v>1238</v>
      </c>
      <c r="H59" s="272"/>
      <c r="I59" s="272"/>
      <c r="J59" s="273">
        <v>43725.0</v>
      </c>
      <c r="K59" s="274" t="s">
        <v>47</v>
      </c>
      <c r="L59" s="274" t="s">
        <v>94</v>
      </c>
      <c r="M59" s="275"/>
      <c r="N59" s="299"/>
      <c r="O59" s="299" t="s">
        <v>96</v>
      </c>
      <c r="P59" s="279" t="s">
        <v>917</v>
      </c>
      <c r="Q59" s="279" t="s">
        <v>98</v>
      </c>
      <c r="R59" s="279" t="s">
        <v>1234</v>
      </c>
      <c r="S59" s="254"/>
      <c r="T59" s="254" t="s">
        <v>99</v>
      </c>
      <c r="U59" s="311" t="s">
        <v>1239</v>
      </c>
      <c r="V59" s="311"/>
      <c r="W59" s="250"/>
    </row>
    <row r="60">
      <c r="A60" s="270" t="s">
        <v>1240</v>
      </c>
      <c r="B60" s="270"/>
      <c r="C60" s="274" t="s">
        <v>1133</v>
      </c>
      <c r="D60" s="271" t="s">
        <v>1241</v>
      </c>
      <c r="E60" s="271" t="s">
        <v>1213</v>
      </c>
      <c r="F60" s="274" t="s">
        <v>1214</v>
      </c>
      <c r="G60" s="314" t="s">
        <v>1242</v>
      </c>
      <c r="H60" s="272"/>
      <c r="I60" s="272"/>
      <c r="J60" s="273">
        <v>43725.0</v>
      </c>
      <c r="K60" s="274" t="s">
        <v>47</v>
      </c>
      <c r="L60" s="274" t="s">
        <v>94</v>
      </c>
      <c r="M60" s="275"/>
      <c r="N60" s="299"/>
      <c r="O60" s="299" t="s">
        <v>96</v>
      </c>
      <c r="P60" s="279" t="s">
        <v>917</v>
      </c>
      <c r="Q60" s="279" t="s">
        <v>98</v>
      </c>
      <c r="R60" s="279" t="s">
        <v>1234</v>
      </c>
      <c r="S60" s="254"/>
      <c r="T60" s="254" t="s">
        <v>99</v>
      </c>
      <c r="U60" s="311" t="s">
        <v>1243</v>
      </c>
      <c r="V60" s="311"/>
      <c r="W60" s="250"/>
    </row>
    <row r="61">
      <c r="A61" s="270" t="s">
        <v>1244</v>
      </c>
      <c r="B61" s="270"/>
      <c r="C61" s="274" t="s">
        <v>1133</v>
      </c>
      <c r="D61" s="271" t="s">
        <v>1245</v>
      </c>
      <c r="E61" s="271" t="s">
        <v>1213</v>
      </c>
      <c r="F61" s="274" t="s">
        <v>1214</v>
      </c>
      <c r="G61" s="310" t="s">
        <v>1246</v>
      </c>
      <c r="H61" s="272"/>
      <c r="I61" s="272"/>
      <c r="J61" s="273">
        <v>43725.0</v>
      </c>
      <c r="K61" s="274" t="s">
        <v>47</v>
      </c>
      <c r="L61" s="274" t="s">
        <v>94</v>
      </c>
      <c r="M61" s="275"/>
      <c r="N61" s="299"/>
      <c r="O61" s="299" t="s">
        <v>96</v>
      </c>
      <c r="P61" s="279" t="s">
        <v>917</v>
      </c>
      <c r="Q61" s="279" t="s">
        <v>98</v>
      </c>
      <c r="R61" s="279" t="s">
        <v>1234</v>
      </c>
      <c r="S61" s="254"/>
      <c r="T61" s="254" t="s">
        <v>99</v>
      </c>
      <c r="U61" s="311" t="s">
        <v>1247</v>
      </c>
      <c r="V61" s="311"/>
      <c r="W61" s="250"/>
    </row>
    <row r="62">
      <c r="A62" s="270" t="s">
        <v>1248</v>
      </c>
      <c r="B62" s="270"/>
      <c r="C62" s="274" t="s">
        <v>1133</v>
      </c>
      <c r="D62" s="271" t="s">
        <v>1249</v>
      </c>
      <c r="E62" s="271" t="s">
        <v>1213</v>
      </c>
      <c r="F62" s="274" t="s">
        <v>1214</v>
      </c>
      <c r="G62" s="310" t="s">
        <v>1250</v>
      </c>
      <c r="H62" s="272"/>
      <c r="I62" s="272"/>
      <c r="J62" s="273">
        <v>43725.0</v>
      </c>
      <c r="K62" s="274" t="s">
        <v>47</v>
      </c>
      <c r="L62" s="274" t="s">
        <v>94</v>
      </c>
      <c r="M62" s="275"/>
      <c r="N62" s="299"/>
      <c r="O62" s="299" t="s">
        <v>96</v>
      </c>
      <c r="P62" s="279" t="s">
        <v>917</v>
      </c>
      <c r="Q62" s="279" t="s">
        <v>98</v>
      </c>
      <c r="R62" s="279" t="s">
        <v>1234</v>
      </c>
      <c r="S62" s="254"/>
      <c r="T62" s="254" t="s">
        <v>99</v>
      </c>
      <c r="U62" s="311" t="s">
        <v>1251</v>
      </c>
      <c r="V62" s="311"/>
      <c r="W62" s="250"/>
    </row>
    <row r="63">
      <c r="A63" s="270" t="s">
        <v>1252</v>
      </c>
      <c r="B63" s="270"/>
      <c r="C63" s="274" t="s">
        <v>1133</v>
      </c>
      <c r="D63" s="271" t="s">
        <v>1253</v>
      </c>
      <c r="E63" s="271" t="s">
        <v>1213</v>
      </c>
      <c r="F63" s="274" t="s">
        <v>1214</v>
      </c>
      <c r="G63" s="310" t="s">
        <v>1254</v>
      </c>
      <c r="H63" s="272"/>
      <c r="I63" s="272"/>
      <c r="J63" s="273">
        <v>43725.0</v>
      </c>
      <c r="K63" s="274" t="s">
        <v>47</v>
      </c>
      <c r="L63" s="274" t="s">
        <v>94</v>
      </c>
      <c r="M63" s="275"/>
      <c r="N63" s="299"/>
      <c r="O63" s="299" t="s">
        <v>96</v>
      </c>
      <c r="P63" s="279" t="s">
        <v>917</v>
      </c>
      <c r="Q63" s="279" t="s">
        <v>98</v>
      </c>
      <c r="R63" s="279" t="s">
        <v>1234</v>
      </c>
      <c r="S63" s="254"/>
      <c r="T63" s="254" t="s">
        <v>99</v>
      </c>
      <c r="U63" s="311" t="s">
        <v>1255</v>
      </c>
      <c r="V63" s="311"/>
      <c r="W63" s="250"/>
    </row>
    <row r="64">
      <c r="A64" s="270" t="s">
        <v>1256</v>
      </c>
      <c r="B64" s="270"/>
      <c r="C64" s="274" t="s">
        <v>1133</v>
      </c>
      <c r="D64" s="271" t="s">
        <v>1257</v>
      </c>
      <c r="E64" s="271" t="s">
        <v>1213</v>
      </c>
      <c r="F64" s="274" t="s">
        <v>1214</v>
      </c>
      <c r="G64" s="310" t="s">
        <v>1258</v>
      </c>
      <c r="H64" s="272"/>
      <c r="I64" s="272"/>
      <c r="J64" s="273">
        <v>43725.0</v>
      </c>
      <c r="K64" s="274" t="s">
        <v>47</v>
      </c>
      <c r="L64" s="274" t="s">
        <v>94</v>
      </c>
      <c r="M64" s="275"/>
      <c r="N64" s="299"/>
      <c r="O64" s="299" t="s">
        <v>96</v>
      </c>
      <c r="P64" s="279" t="s">
        <v>917</v>
      </c>
      <c r="Q64" s="279" t="s">
        <v>98</v>
      </c>
      <c r="R64" s="279" t="s">
        <v>1234</v>
      </c>
      <c r="S64" s="254"/>
      <c r="T64" s="254" t="s">
        <v>99</v>
      </c>
      <c r="U64" s="311" t="s">
        <v>1259</v>
      </c>
      <c r="V64" s="311"/>
      <c r="W64" s="250"/>
    </row>
    <row r="65">
      <c r="A65" s="270" t="s">
        <v>1260</v>
      </c>
      <c r="B65" s="270"/>
      <c r="C65" s="274" t="s">
        <v>1133</v>
      </c>
      <c r="D65" s="271" t="s">
        <v>1261</v>
      </c>
      <c r="E65" s="271" t="s">
        <v>1213</v>
      </c>
      <c r="F65" s="274" t="s">
        <v>1214</v>
      </c>
      <c r="G65" s="310" t="s">
        <v>1262</v>
      </c>
      <c r="H65" s="272"/>
      <c r="I65" s="272"/>
      <c r="J65" s="273">
        <v>43725.0</v>
      </c>
      <c r="K65" s="274" t="s">
        <v>47</v>
      </c>
      <c r="L65" s="274" t="s">
        <v>94</v>
      </c>
      <c r="M65" s="275"/>
      <c r="N65" s="299"/>
      <c r="O65" s="299" t="s">
        <v>96</v>
      </c>
      <c r="P65" s="279" t="s">
        <v>917</v>
      </c>
      <c r="Q65" s="279" t="s">
        <v>98</v>
      </c>
      <c r="R65" s="279" t="s">
        <v>1234</v>
      </c>
      <c r="S65" s="254"/>
      <c r="T65" s="254" t="s">
        <v>99</v>
      </c>
      <c r="U65" s="311" t="s">
        <v>1263</v>
      </c>
      <c r="V65" s="311"/>
      <c r="W65" s="250"/>
    </row>
    <row r="66">
      <c r="A66" s="270" t="s">
        <v>1264</v>
      </c>
      <c r="B66" s="270"/>
      <c r="C66" s="274" t="s">
        <v>1133</v>
      </c>
      <c r="D66" s="271" t="s">
        <v>1265</v>
      </c>
      <c r="E66" s="271" t="s">
        <v>1213</v>
      </c>
      <c r="F66" s="274" t="s">
        <v>1214</v>
      </c>
      <c r="G66" s="310" t="s">
        <v>1266</v>
      </c>
      <c r="H66" s="272"/>
      <c r="I66" s="272"/>
      <c r="J66" s="273">
        <v>43725.0</v>
      </c>
      <c r="K66" s="274" t="s">
        <v>47</v>
      </c>
      <c r="L66" s="274" t="s">
        <v>94</v>
      </c>
      <c r="M66" s="275"/>
      <c r="N66" s="299"/>
      <c r="O66" s="299" t="s">
        <v>96</v>
      </c>
      <c r="P66" s="279" t="s">
        <v>917</v>
      </c>
      <c r="Q66" s="279" t="s">
        <v>98</v>
      </c>
      <c r="R66" s="279" t="s">
        <v>1234</v>
      </c>
      <c r="S66" s="254"/>
      <c r="T66" s="254" t="s">
        <v>99</v>
      </c>
      <c r="U66" s="311" t="s">
        <v>1267</v>
      </c>
      <c r="V66" s="311"/>
      <c r="W66" s="250"/>
    </row>
    <row r="67">
      <c r="A67" s="270" t="s">
        <v>1268</v>
      </c>
      <c r="B67" s="270"/>
      <c r="C67" s="274" t="s">
        <v>1133</v>
      </c>
      <c r="D67" s="271" t="s">
        <v>1269</v>
      </c>
      <c r="E67" s="271" t="s">
        <v>1213</v>
      </c>
      <c r="F67" s="274" t="s">
        <v>1214</v>
      </c>
      <c r="G67" s="310" t="s">
        <v>1270</v>
      </c>
      <c r="H67" s="272"/>
      <c r="I67" s="272"/>
      <c r="J67" s="273">
        <v>43725.0</v>
      </c>
      <c r="K67" s="274" t="s">
        <v>47</v>
      </c>
      <c r="L67" s="274" t="s">
        <v>94</v>
      </c>
      <c r="M67" s="275"/>
      <c r="N67" s="299"/>
      <c r="O67" s="299" t="s">
        <v>96</v>
      </c>
      <c r="P67" s="279" t="s">
        <v>917</v>
      </c>
      <c r="Q67" s="279" t="s">
        <v>98</v>
      </c>
      <c r="R67" s="279" t="s">
        <v>1234</v>
      </c>
      <c r="S67" s="254"/>
      <c r="T67" s="254" t="s">
        <v>99</v>
      </c>
      <c r="U67" s="311" t="s">
        <v>1271</v>
      </c>
      <c r="V67" s="311"/>
      <c r="W67" s="250"/>
    </row>
    <row r="68">
      <c r="A68" s="270" t="s">
        <v>1272</v>
      </c>
      <c r="B68" s="270"/>
      <c r="C68" s="274" t="s">
        <v>1133</v>
      </c>
      <c r="D68" s="271" t="s">
        <v>1273</v>
      </c>
      <c r="E68" s="271" t="s">
        <v>1213</v>
      </c>
      <c r="F68" s="274" t="s">
        <v>1214</v>
      </c>
      <c r="G68" s="310" t="s">
        <v>1274</v>
      </c>
      <c r="H68" s="272"/>
      <c r="I68" s="272"/>
      <c r="J68" s="273">
        <v>43725.0</v>
      </c>
      <c r="K68" s="274" t="s">
        <v>47</v>
      </c>
      <c r="L68" s="274" t="s">
        <v>94</v>
      </c>
      <c r="M68" s="275"/>
      <c r="N68" s="299"/>
      <c r="O68" s="299" t="s">
        <v>96</v>
      </c>
      <c r="P68" s="279" t="s">
        <v>917</v>
      </c>
      <c r="Q68" s="279" t="s">
        <v>98</v>
      </c>
      <c r="R68" s="279" t="s">
        <v>1275</v>
      </c>
      <c r="S68" s="254"/>
      <c r="T68" s="254" t="s">
        <v>99</v>
      </c>
      <c r="U68" s="311" t="s">
        <v>1276</v>
      </c>
      <c r="V68" s="311"/>
      <c r="W68" s="250"/>
    </row>
    <row r="69">
      <c r="A69" s="270" t="s">
        <v>1277</v>
      </c>
      <c r="B69" s="270"/>
      <c r="C69" s="274" t="s">
        <v>1133</v>
      </c>
      <c r="D69" s="271" t="s">
        <v>1278</v>
      </c>
      <c r="E69" s="271" t="s">
        <v>1213</v>
      </c>
      <c r="F69" s="274" t="s">
        <v>1214</v>
      </c>
      <c r="G69" s="310" t="s">
        <v>1279</v>
      </c>
      <c r="H69" s="272"/>
      <c r="I69" s="272"/>
      <c r="J69" s="273">
        <v>43725.0</v>
      </c>
      <c r="K69" s="274" t="s">
        <v>47</v>
      </c>
      <c r="L69" s="274" t="s">
        <v>94</v>
      </c>
      <c r="M69" s="275"/>
      <c r="N69" s="299"/>
      <c r="O69" s="299" t="s">
        <v>96</v>
      </c>
      <c r="P69" s="279" t="s">
        <v>917</v>
      </c>
      <c r="Q69" s="279" t="s">
        <v>98</v>
      </c>
      <c r="R69" s="279" t="s">
        <v>1275</v>
      </c>
      <c r="S69" s="254"/>
      <c r="T69" s="254" t="s">
        <v>99</v>
      </c>
      <c r="U69" s="311" t="s">
        <v>1280</v>
      </c>
      <c r="V69" s="311"/>
      <c r="W69" s="250"/>
    </row>
    <row r="70">
      <c r="A70" s="270" t="s">
        <v>1281</v>
      </c>
      <c r="B70" s="270"/>
      <c r="C70" s="274" t="s">
        <v>1133</v>
      </c>
      <c r="D70" s="271" t="s">
        <v>1282</v>
      </c>
      <c r="E70" s="271" t="s">
        <v>1213</v>
      </c>
      <c r="F70" s="274" t="s">
        <v>1214</v>
      </c>
      <c r="G70" s="310" t="s">
        <v>1283</v>
      </c>
      <c r="H70" s="272"/>
      <c r="I70" s="272"/>
      <c r="J70" s="273">
        <v>43725.0</v>
      </c>
      <c r="K70" s="274" t="s">
        <v>47</v>
      </c>
      <c r="L70" s="274" t="s">
        <v>94</v>
      </c>
      <c r="M70" s="275"/>
      <c r="N70" s="299"/>
      <c r="O70" s="299" t="s">
        <v>96</v>
      </c>
      <c r="P70" s="279" t="s">
        <v>917</v>
      </c>
      <c r="Q70" s="279" t="s">
        <v>98</v>
      </c>
      <c r="R70" s="279" t="s">
        <v>1275</v>
      </c>
      <c r="S70" s="254"/>
      <c r="T70" s="254" t="s">
        <v>99</v>
      </c>
      <c r="U70" s="311" t="s">
        <v>1284</v>
      </c>
      <c r="V70" s="311"/>
      <c r="W70" s="250"/>
    </row>
    <row r="71">
      <c r="A71" s="270" t="s">
        <v>1285</v>
      </c>
      <c r="B71" s="270"/>
      <c r="C71" s="274" t="s">
        <v>1133</v>
      </c>
      <c r="D71" s="271" t="s">
        <v>1286</v>
      </c>
      <c r="E71" s="271" t="s">
        <v>1213</v>
      </c>
      <c r="F71" s="274" t="s">
        <v>1214</v>
      </c>
      <c r="G71" s="310" t="s">
        <v>1287</v>
      </c>
      <c r="H71" s="297"/>
      <c r="I71" s="297"/>
      <c r="J71" s="273">
        <v>43725.0</v>
      </c>
      <c r="K71" s="274" t="s">
        <v>47</v>
      </c>
      <c r="L71" s="274" t="s">
        <v>94</v>
      </c>
      <c r="M71" s="275"/>
      <c r="N71" s="299"/>
      <c r="O71" s="299" t="s">
        <v>96</v>
      </c>
      <c r="P71" s="279" t="s">
        <v>917</v>
      </c>
      <c r="Q71" s="279" t="s">
        <v>98</v>
      </c>
      <c r="R71" s="279" t="s">
        <v>1275</v>
      </c>
      <c r="S71" s="254"/>
      <c r="T71" s="254" t="s">
        <v>99</v>
      </c>
      <c r="U71" s="311" t="s">
        <v>1288</v>
      </c>
      <c r="V71" s="311"/>
      <c r="W71" s="250"/>
    </row>
    <row r="72">
      <c r="A72" s="270" t="s">
        <v>1289</v>
      </c>
      <c r="B72" s="270"/>
      <c r="C72" s="274" t="s">
        <v>1133</v>
      </c>
      <c r="D72" s="271" t="s">
        <v>1290</v>
      </c>
      <c r="E72" s="271" t="s">
        <v>1213</v>
      </c>
      <c r="F72" s="274" t="s">
        <v>1214</v>
      </c>
      <c r="G72" s="310" t="s">
        <v>1291</v>
      </c>
      <c r="H72" s="272"/>
      <c r="I72" s="272"/>
      <c r="J72" s="273">
        <v>43725.0</v>
      </c>
      <c r="K72" s="274" t="s">
        <v>47</v>
      </c>
      <c r="L72" s="274" t="s">
        <v>94</v>
      </c>
      <c r="M72" s="275"/>
      <c r="N72" s="299"/>
      <c r="O72" s="299" t="s">
        <v>96</v>
      </c>
      <c r="P72" s="279" t="s">
        <v>917</v>
      </c>
      <c r="Q72" s="279" t="s">
        <v>98</v>
      </c>
      <c r="R72" s="279" t="s">
        <v>1275</v>
      </c>
      <c r="S72" s="254"/>
      <c r="T72" s="254" t="s">
        <v>99</v>
      </c>
      <c r="U72" s="311" t="s">
        <v>1292</v>
      </c>
      <c r="V72" s="311"/>
      <c r="W72" s="250"/>
    </row>
    <row r="73">
      <c r="A73" s="270" t="s">
        <v>1293</v>
      </c>
      <c r="B73" s="270"/>
      <c r="C73" s="274" t="s">
        <v>1133</v>
      </c>
      <c r="D73" s="271" t="s">
        <v>1294</v>
      </c>
      <c r="E73" s="271" t="s">
        <v>1213</v>
      </c>
      <c r="F73" s="274" t="s">
        <v>1214</v>
      </c>
      <c r="G73" s="310" t="s">
        <v>1295</v>
      </c>
      <c r="H73" s="272"/>
      <c r="I73" s="272"/>
      <c r="J73" s="273">
        <v>43725.0</v>
      </c>
      <c r="K73" s="274" t="s">
        <v>47</v>
      </c>
      <c r="L73" s="274" t="s">
        <v>94</v>
      </c>
      <c r="M73" s="275"/>
      <c r="N73" s="299"/>
      <c r="O73" s="299" t="s">
        <v>96</v>
      </c>
      <c r="P73" s="279" t="s">
        <v>917</v>
      </c>
      <c r="Q73" s="279" t="s">
        <v>98</v>
      </c>
      <c r="R73" s="279" t="s">
        <v>1275</v>
      </c>
      <c r="S73" s="254"/>
      <c r="T73" s="254" t="s">
        <v>99</v>
      </c>
      <c r="U73" s="311" t="s">
        <v>1296</v>
      </c>
      <c r="V73" s="311"/>
      <c r="W73" s="250"/>
    </row>
    <row r="74" hidden="1">
      <c r="A74" s="270" t="s">
        <v>1297</v>
      </c>
      <c r="B74" s="270"/>
      <c r="C74" s="274" t="s">
        <v>1133</v>
      </c>
      <c r="D74" s="271" t="s">
        <v>1298</v>
      </c>
      <c r="E74" s="271" t="s">
        <v>1213</v>
      </c>
      <c r="F74" s="274" t="s">
        <v>1214</v>
      </c>
      <c r="G74" s="310" t="s">
        <v>1299</v>
      </c>
      <c r="H74" s="272"/>
      <c r="I74" s="272"/>
      <c r="J74" s="273">
        <v>43725.0</v>
      </c>
      <c r="K74" s="274" t="s">
        <v>47</v>
      </c>
      <c r="L74" s="274" t="s">
        <v>94</v>
      </c>
      <c r="M74" s="275"/>
      <c r="N74" s="299"/>
      <c r="O74" s="299" t="s">
        <v>96</v>
      </c>
      <c r="P74" s="254"/>
      <c r="Q74" s="254"/>
      <c r="R74" s="254"/>
      <c r="S74" s="254"/>
      <c r="T74" s="254" t="s">
        <v>99</v>
      </c>
      <c r="U74" s="311" t="s">
        <v>1300</v>
      </c>
      <c r="V74" s="311"/>
      <c r="W74" s="250"/>
    </row>
    <row r="75" hidden="1">
      <c r="A75" s="270" t="s">
        <v>1301</v>
      </c>
      <c r="B75" s="270"/>
      <c r="C75" s="274" t="s">
        <v>1133</v>
      </c>
      <c r="D75" s="271" t="s">
        <v>1302</v>
      </c>
      <c r="E75" s="271" t="s">
        <v>1213</v>
      </c>
      <c r="F75" s="274" t="s">
        <v>1214</v>
      </c>
      <c r="G75" s="310" t="s">
        <v>1303</v>
      </c>
      <c r="H75" s="272"/>
      <c r="I75" s="272"/>
      <c r="J75" s="273">
        <v>43725.0</v>
      </c>
      <c r="K75" s="274" t="s">
        <v>47</v>
      </c>
      <c r="L75" s="274" t="s">
        <v>94</v>
      </c>
      <c r="M75" s="275"/>
      <c r="N75" s="299"/>
      <c r="O75" s="299" t="s">
        <v>96</v>
      </c>
      <c r="P75" s="254"/>
      <c r="Q75" s="254"/>
      <c r="R75" s="254"/>
      <c r="S75" s="254"/>
      <c r="T75" s="254" t="s">
        <v>99</v>
      </c>
      <c r="U75" s="311" t="s">
        <v>1304</v>
      </c>
      <c r="V75" s="311"/>
      <c r="W75" s="250"/>
    </row>
    <row r="76" hidden="1">
      <c r="A76" s="270" t="s">
        <v>1305</v>
      </c>
      <c r="B76" s="270"/>
      <c r="C76" s="274" t="s">
        <v>1133</v>
      </c>
      <c r="D76" s="271" t="s">
        <v>1306</v>
      </c>
      <c r="E76" s="271" t="s">
        <v>1213</v>
      </c>
      <c r="F76" s="274" t="s">
        <v>1214</v>
      </c>
      <c r="G76" s="310" t="s">
        <v>1307</v>
      </c>
      <c r="H76" s="272"/>
      <c r="I76" s="272"/>
      <c r="J76" s="273">
        <v>43725.0</v>
      </c>
      <c r="K76" s="274" t="s">
        <v>47</v>
      </c>
      <c r="L76" s="274" t="s">
        <v>94</v>
      </c>
      <c r="M76" s="275"/>
      <c r="N76" s="299"/>
      <c r="O76" s="299" t="s">
        <v>96</v>
      </c>
      <c r="P76" s="254"/>
      <c r="Q76" s="254"/>
      <c r="R76" s="254"/>
      <c r="S76" s="254"/>
      <c r="T76" s="254" t="s">
        <v>99</v>
      </c>
      <c r="U76" s="311" t="s">
        <v>1308</v>
      </c>
      <c r="V76" s="311"/>
      <c r="W76" s="250"/>
    </row>
    <row r="77" hidden="1">
      <c r="A77" s="270" t="s">
        <v>1309</v>
      </c>
      <c r="B77" s="270"/>
      <c r="C77" s="274" t="s">
        <v>1133</v>
      </c>
      <c r="D77" s="271" t="s">
        <v>1310</v>
      </c>
      <c r="E77" s="271" t="s">
        <v>1213</v>
      </c>
      <c r="F77" s="274" t="s">
        <v>1214</v>
      </c>
      <c r="G77" s="310" t="s">
        <v>1311</v>
      </c>
      <c r="H77" s="272"/>
      <c r="I77" s="272"/>
      <c r="J77" s="273">
        <v>43725.0</v>
      </c>
      <c r="K77" s="274" t="s">
        <v>47</v>
      </c>
      <c r="L77" s="274" t="s">
        <v>94</v>
      </c>
      <c r="M77" s="275"/>
      <c r="N77" s="299"/>
      <c r="O77" s="299" t="s">
        <v>96</v>
      </c>
      <c r="P77" s="254"/>
      <c r="Q77" s="254"/>
      <c r="R77" s="254"/>
      <c r="S77" s="254"/>
      <c r="T77" s="254" t="s">
        <v>99</v>
      </c>
      <c r="U77" s="311" t="s">
        <v>1312</v>
      </c>
      <c r="V77" s="311"/>
      <c r="W77" s="250"/>
    </row>
    <row r="78" hidden="1">
      <c r="A78" s="270" t="s">
        <v>1313</v>
      </c>
      <c r="B78" s="270"/>
      <c r="C78" s="274" t="s">
        <v>1133</v>
      </c>
      <c r="D78" s="271" t="s">
        <v>1314</v>
      </c>
      <c r="E78" s="271" t="s">
        <v>1213</v>
      </c>
      <c r="F78" s="274" t="s">
        <v>1214</v>
      </c>
      <c r="G78" s="310" t="s">
        <v>1315</v>
      </c>
      <c r="H78" s="272"/>
      <c r="I78" s="272"/>
      <c r="J78" s="273">
        <v>43725.0</v>
      </c>
      <c r="K78" s="274" t="s">
        <v>47</v>
      </c>
      <c r="L78" s="274" t="s">
        <v>94</v>
      </c>
      <c r="M78" s="275"/>
      <c r="N78" s="299"/>
      <c r="O78" s="299" t="s">
        <v>96</v>
      </c>
      <c r="P78" s="254"/>
      <c r="Q78" s="254"/>
      <c r="R78" s="254"/>
      <c r="S78" s="254"/>
      <c r="T78" s="254" t="s">
        <v>99</v>
      </c>
      <c r="U78" s="311" t="s">
        <v>1316</v>
      </c>
      <c r="V78" s="311"/>
      <c r="W78" s="250"/>
    </row>
    <row r="79" hidden="1">
      <c r="A79" s="270" t="s">
        <v>1317</v>
      </c>
      <c r="B79" s="270"/>
      <c r="C79" s="274" t="s">
        <v>1133</v>
      </c>
      <c r="D79" s="271" t="s">
        <v>1318</v>
      </c>
      <c r="E79" s="271" t="s">
        <v>1213</v>
      </c>
      <c r="F79" s="274" t="s">
        <v>1214</v>
      </c>
      <c r="G79" s="310" t="s">
        <v>1319</v>
      </c>
      <c r="H79" s="272"/>
      <c r="I79" s="272"/>
      <c r="J79" s="273">
        <v>43725.0</v>
      </c>
      <c r="K79" s="274" t="s">
        <v>47</v>
      </c>
      <c r="L79" s="274" t="s">
        <v>94</v>
      </c>
      <c r="M79" s="275"/>
      <c r="N79" s="299"/>
      <c r="O79" s="299" t="s">
        <v>96</v>
      </c>
      <c r="P79" s="254"/>
      <c r="Q79" s="254"/>
      <c r="R79" s="254"/>
      <c r="S79" s="254"/>
      <c r="T79" s="254" t="s">
        <v>99</v>
      </c>
      <c r="U79" s="311" t="s">
        <v>1320</v>
      </c>
      <c r="V79" s="311"/>
      <c r="W79" s="250"/>
    </row>
    <row r="80" hidden="1">
      <c r="A80" s="270" t="s">
        <v>1321</v>
      </c>
      <c r="B80" s="270"/>
      <c r="C80" s="274" t="s">
        <v>1133</v>
      </c>
      <c r="D80" s="271" t="s">
        <v>1322</v>
      </c>
      <c r="E80" s="271" t="s">
        <v>1213</v>
      </c>
      <c r="F80" s="274" t="s">
        <v>1214</v>
      </c>
      <c r="G80" s="310" t="s">
        <v>1323</v>
      </c>
      <c r="H80" s="272"/>
      <c r="I80" s="272"/>
      <c r="J80" s="273">
        <v>43725.0</v>
      </c>
      <c r="K80" s="274" t="s">
        <v>47</v>
      </c>
      <c r="L80" s="274" t="s">
        <v>94</v>
      </c>
      <c r="M80" s="275"/>
      <c r="N80" s="299"/>
      <c r="O80" s="299" t="s">
        <v>96</v>
      </c>
      <c r="P80" s="254"/>
      <c r="Q80" s="254"/>
      <c r="R80" s="254"/>
      <c r="S80" s="254"/>
      <c r="T80" s="254" t="s">
        <v>99</v>
      </c>
      <c r="U80" s="311" t="s">
        <v>1324</v>
      </c>
      <c r="V80" s="311"/>
      <c r="W80" s="250"/>
    </row>
    <row r="81" hidden="1">
      <c r="A81" s="270" t="s">
        <v>1325</v>
      </c>
      <c r="B81" s="270"/>
      <c r="C81" s="274" t="s">
        <v>1133</v>
      </c>
      <c r="D81" s="271" t="s">
        <v>1326</v>
      </c>
      <c r="E81" s="271" t="s">
        <v>1213</v>
      </c>
      <c r="F81" s="274" t="s">
        <v>1214</v>
      </c>
      <c r="G81" s="310" t="s">
        <v>1327</v>
      </c>
      <c r="H81" s="272"/>
      <c r="I81" s="272"/>
      <c r="J81" s="273">
        <v>43725.0</v>
      </c>
      <c r="K81" s="274" t="s">
        <v>47</v>
      </c>
      <c r="L81" s="274" t="s">
        <v>94</v>
      </c>
      <c r="M81" s="275"/>
      <c r="N81" s="299"/>
      <c r="O81" s="299" t="s">
        <v>96</v>
      </c>
      <c r="P81" s="254"/>
      <c r="Q81" s="254"/>
      <c r="R81" s="254"/>
      <c r="S81" s="254"/>
      <c r="T81" s="254" t="s">
        <v>99</v>
      </c>
      <c r="U81" s="311" t="s">
        <v>1328</v>
      </c>
      <c r="V81" s="311"/>
      <c r="W81" s="250"/>
    </row>
    <row r="82" hidden="1">
      <c r="A82" s="315" t="s">
        <v>1329</v>
      </c>
      <c r="B82" s="270"/>
      <c r="C82" s="274" t="s">
        <v>1133</v>
      </c>
      <c r="D82" s="271" t="s">
        <v>1330</v>
      </c>
      <c r="E82" s="271" t="s">
        <v>1331</v>
      </c>
      <c r="F82" s="277" t="s">
        <v>1332</v>
      </c>
      <c r="G82" s="310" t="s">
        <v>1333</v>
      </c>
      <c r="H82" s="272"/>
      <c r="I82" s="272"/>
      <c r="J82" s="273"/>
      <c r="K82" s="274"/>
      <c r="L82" s="274"/>
      <c r="M82" s="275"/>
      <c r="N82" s="299"/>
      <c r="O82" s="299"/>
      <c r="P82" s="254"/>
      <c r="Q82" s="254"/>
      <c r="R82" s="254"/>
      <c r="S82" s="254"/>
      <c r="T82" s="254"/>
      <c r="U82" s="311"/>
      <c r="V82" s="311"/>
      <c r="W82" s="250"/>
    </row>
    <row r="83" hidden="1">
      <c r="A83" s="270" t="s">
        <v>1334</v>
      </c>
      <c r="B83" s="270"/>
      <c r="C83" s="274" t="s">
        <v>1133</v>
      </c>
      <c r="D83" s="271" t="s">
        <v>1335</v>
      </c>
      <c r="E83" s="271" t="s">
        <v>1213</v>
      </c>
      <c r="F83" s="274" t="s">
        <v>1214</v>
      </c>
      <c r="G83" s="310" t="s">
        <v>1336</v>
      </c>
      <c r="H83" s="272"/>
      <c r="I83" s="272"/>
      <c r="J83" s="273">
        <v>43725.0</v>
      </c>
      <c r="K83" s="274" t="s">
        <v>47</v>
      </c>
      <c r="L83" s="274" t="s">
        <v>94</v>
      </c>
      <c r="M83" s="275"/>
      <c r="N83" s="299"/>
      <c r="O83" s="299" t="s">
        <v>96</v>
      </c>
      <c r="P83" s="254"/>
      <c r="Q83" s="254"/>
      <c r="R83" s="254"/>
      <c r="S83" s="254"/>
      <c r="T83" s="254" t="s">
        <v>99</v>
      </c>
      <c r="U83" s="311" t="s">
        <v>1337</v>
      </c>
      <c r="V83" s="311"/>
      <c r="W83" s="250"/>
    </row>
    <row r="84" hidden="1">
      <c r="A84" s="270" t="s">
        <v>1338</v>
      </c>
      <c r="B84" s="270"/>
      <c r="C84" s="274" t="s">
        <v>1133</v>
      </c>
      <c r="D84" s="271" t="s">
        <v>1339</v>
      </c>
      <c r="E84" s="271" t="s">
        <v>1213</v>
      </c>
      <c r="F84" s="274" t="s">
        <v>1214</v>
      </c>
      <c r="G84" s="310" t="s">
        <v>1340</v>
      </c>
      <c r="H84" s="272"/>
      <c r="I84" s="272"/>
      <c r="J84" s="273">
        <v>43725.0</v>
      </c>
      <c r="K84" s="274" t="s">
        <v>47</v>
      </c>
      <c r="L84" s="274" t="s">
        <v>94</v>
      </c>
      <c r="M84" s="275"/>
      <c r="N84" s="299"/>
      <c r="O84" s="299" t="s">
        <v>96</v>
      </c>
      <c r="P84" s="254"/>
      <c r="Q84" s="254"/>
      <c r="R84" s="254"/>
      <c r="S84" s="254"/>
      <c r="T84" s="254" t="s">
        <v>99</v>
      </c>
      <c r="U84" s="311" t="s">
        <v>1341</v>
      </c>
      <c r="V84" s="311"/>
      <c r="W84" s="250"/>
    </row>
    <row r="85" hidden="1">
      <c r="A85" s="270" t="s">
        <v>1342</v>
      </c>
      <c r="B85" s="270"/>
      <c r="C85" s="274" t="s">
        <v>1133</v>
      </c>
      <c r="D85" s="271" t="s">
        <v>1343</v>
      </c>
      <c r="E85" s="271" t="s">
        <v>1213</v>
      </c>
      <c r="F85" s="274" t="s">
        <v>1214</v>
      </c>
      <c r="G85" s="310" t="s">
        <v>1344</v>
      </c>
      <c r="H85" s="272"/>
      <c r="I85" s="272"/>
      <c r="J85" s="273">
        <v>43725.0</v>
      </c>
      <c r="K85" s="274" t="s">
        <v>47</v>
      </c>
      <c r="L85" s="274" t="s">
        <v>94</v>
      </c>
      <c r="M85" s="275"/>
      <c r="N85" s="299"/>
      <c r="O85" s="299" t="s">
        <v>96</v>
      </c>
      <c r="P85" s="254"/>
      <c r="Q85" s="254"/>
      <c r="R85" s="254"/>
      <c r="S85" s="254"/>
      <c r="T85" s="254" t="s">
        <v>99</v>
      </c>
      <c r="U85" s="311" t="s">
        <v>1345</v>
      </c>
      <c r="V85" s="311"/>
      <c r="W85" s="250"/>
    </row>
    <row r="86" hidden="1">
      <c r="A86" s="270" t="s">
        <v>1346</v>
      </c>
      <c r="B86" s="270"/>
      <c r="C86" s="274" t="s">
        <v>1133</v>
      </c>
      <c r="D86" s="271" t="s">
        <v>1347</v>
      </c>
      <c r="E86" s="271" t="s">
        <v>1213</v>
      </c>
      <c r="F86" s="274" t="s">
        <v>1214</v>
      </c>
      <c r="G86" s="310" t="s">
        <v>1348</v>
      </c>
      <c r="H86" s="297"/>
      <c r="I86" s="297"/>
      <c r="J86" s="273">
        <v>43725.0</v>
      </c>
      <c r="K86" s="274" t="s">
        <v>47</v>
      </c>
      <c r="L86" s="274" t="s">
        <v>94</v>
      </c>
      <c r="M86" s="275"/>
      <c r="N86" s="299"/>
      <c r="O86" s="299" t="s">
        <v>96</v>
      </c>
      <c r="P86" s="254"/>
      <c r="Q86" s="254"/>
      <c r="R86" s="254"/>
      <c r="S86" s="254"/>
      <c r="T86" s="254" t="s">
        <v>99</v>
      </c>
      <c r="U86" s="311" t="s">
        <v>1349</v>
      </c>
      <c r="V86" s="311"/>
      <c r="W86" s="250"/>
    </row>
    <row r="87" hidden="1">
      <c r="A87" s="270" t="s">
        <v>1350</v>
      </c>
      <c r="B87" s="270"/>
      <c r="C87" s="274" t="s">
        <v>1133</v>
      </c>
      <c r="D87" s="271" t="s">
        <v>1351</v>
      </c>
      <c r="E87" s="271" t="s">
        <v>1213</v>
      </c>
      <c r="F87" s="274" t="s">
        <v>1214</v>
      </c>
      <c r="G87" s="310" t="s">
        <v>1352</v>
      </c>
      <c r="H87" s="297"/>
      <c r="I87" s="297"/>
      <c r="J87" s="273">
        <v>43725.0</v>
      </c>
      <c r="K87" s="274" t="s">
        <v>47</v>
      </c>
      <c r="L87" s="274" t="s">
        <v>94</v>
      </c>
      <c r="M87" s="275"/>
      <c r="N87" s="299"/>
      <c r="O87" s="299" t="s">
        <v>96</v>
      </c>
      <c r="P87" s="254"/>
      <c r="Q87" s="254"/>
      <c r="R87" s="254"/>
      <c r="S87" s="254"/>
      <c r="T87" s="254" t="s">
        <v>99</v>
      </c>
      <c r="U87" s="311" t="s">
        <v>1353</v>
      </c>
      <c r="V87" s="311"/>
      <c r="W87" s="250"/>
    </row>
    <row r="88" hidden="1">
      <c r="A88" s="270" t="s">
        <v>1354</v>
      </c>
      <c r="B88" s="270"/>
      <c r="C88" s="274" t="s">
        <v>1133</v>
      </c>
      <c r="D88" s="271" t="s">
        <v>1355</v>
      </c>
      <c r="E88" s="271" t="s">
        <v>1213</v>
      </c>
      <c r="F88" s="274" t="s">
        <v>1214</v>
      </c>
      <c r="G88" s="310" t="s">
        <v>1356</v>
      </c>
      <c r="H88" s="297"/>
      <c r="I88" s="297"/>
      <c r="J88" s="273">
        <v>43725.0</v>
      </c>
      <c r="K88" s="274" t="s">
        <v>47</v>
      </c>
      <c r="L88" s="274" t="s">
        <v>94</v>
      </c>
      <c r="M88" s="275"/>
      <c r="N88" s="299"/>
      <c r="O88" s="299" t="s">
        <v>96</v>
      </c>
      <c r="P88" s="254"/>
      <c r="Q88" s="254"/>
      <c r="R88" s="254"/>
      <c r="S88" s="254"/>
      <c r="T88" s="254" t="s">
        <v>99</v>
      </c>
      <c r="U88" s="311" t="s">
        <v>1357</v>
      </c>
      <c r="V88" s="311"/>
      <c r="W88" s="250"/>
    </row>
    <row r="89" hidden="1">
      <c r="A89" s="270" t="s">
        <v>1358</v>
      </c>
      <c r="B89" s="270"/>
      <c r="C89" s="274" t="s">
        <v>1133</v>
      </c>
      <c r="D89" s="271" t="s">
        <v>1359</v>
      </c>
      <c r="E89" s="271" t="s">
        <v>1213</v>
      </c>
      <c r="F89" s="274" t="s">
        <v>1214</v>
      </c>
      <c r="G89" s="310" t="s">
        <v>1360</v>
      </c>
      <c r="H89" s="297"/>
      <c r="I89" s="297"/>
      <c r="J89" s="273">
        <v>43725.0</v>
      </c>
      <c r="K89" s="274" t="s">
        <v>47</v>
      </c>
      <c r="L89" s="274" t="s">
        <v>94</v>
      </c>
      <c r="M89" s="275"/>
      <c r="N89" s="299"/>
      <c r="O89" s="299" t="s">
        <v>96</v>
      </c>
      <c r="P89" s="254"/>
      <c r="Q89" s="254"/>
      <c r="R89" s="254"/>
      <c r="S89" s="254"/>
      <c r="T89" s="254" t="s">
        <v>99</v>
      </c>
      <c r="U89" s="311" t="s">
        <v>1361</v>
      </c>
      <c r="V89" s="311"/>
      <c r="W89" s="250"/>
    </row>
    <row r="90" hidden="1">
      <c r="A90" s="270" t="s">
        <v>1362</v>
      </c>
      <c r="B90" s="270"/>
      <c r="C90" s="274" t="s">
        <v>1133</v>
      </c>
      <c r="D90" s="271" t="s">
        <v>1363</v>
      </c>
      <c r="E90" s="271" t="s">
        <v>1213</v>
      </c>
      <c r="F90" s="274" t="s">
        <v>1214</v>
      </c>
      <c r="G90" s="310" t="s">
        <v>1364</v>
      </c>
      <c r="H90" s="297"/>
      <c r="I90" s="297"/>
      <c r="J90" s="273">
        <v>43725.0</v>
      </c>
      <c r="K90" s="274" t="s">
        <v>47</v>
      </c>
      <c r="L90" s="274" t="s">
        <v>94</v>
      </c>
      <c r="M90" s="275"/>
      <c r="N90" s="299"/>
      <c r="O90" s="299" t="s">
        <v>96</v>
      </c>
      <c r="P90" s="254"/>
      <c r="Q90" s="254"/>
      <c r="R90" s="254"/>
      <c r="S90" s="254"/>
      <c r="T90" s="254" t="s">
        <v>99</v>
      </c>
      <c r="U90" s="311" t="s">
        <v>1365</v>
      </c>
      <c r="V90" s="311"/>
      <c r="W90" s="250"/>
    </row>
    <row r="91" hidden="1">
      <c r="A91" s="270" t="s">
        <v>1366</v>
      </c>
      <c r="B91" s="270"/>
      <c r="C91" s="274" t="s">
        <v>1133</v>
      </c>
      <c r="D91" s="271" t="s">
        <v>1367</v>
      </c>
      <c r="E91" s="271" t="s">
        <v>1213</v>
      </c>
      <c r="F91" s="274" t="s">
        <v>1214</v>
      </c>
      <c r="G91" s="310" t="s">
        <v>1368</v>
      </c>
      <c r="H91" s="297"/>
      <c r="I91" s="297"/>
      <c r="J91" s="273">
        <v>43725.0</v>
      </c>
      <c r="K91" s="274" t="s">
        <v>47</v>
      </c>
      <c r="L91" s="274" t="s">
        <v>94</v>
      </c>
      <c r="M91" s="275"/>
      <c r="N91" s="299"/>
      <c r="O91" s="299" t="s">
        <v>96</v>
      </c>
      <c r="P91" s="254"/>
      <c r="Q91" s="254"/>
      <c r="R91" s="254"/>
      <c r="S91" s="254"/>
      <c r="T91" s="254" t="s">
        <v>99</v>
      </c>
      <c r="U91" s="311" t="s">
        <v>1369</v>
      </c>
      <c r="V91" s="311"/>
      <c r="W91" s="250"/>
    </row>
    <row r="92" hidden="1">
      <c r="A92" s="270" t="s">
        <v>1370</v>
      </c>
      <c r="B92" s="270"/>
      <c r="C92" s="274" t="s">
        <v>1133</v>
      </c>
      <c r="D92" s="271" t="s">
        <v>1371</v>
      </c>
      <c r="E92" s="271" t="s">
        <v>1213</v>
      </c>
      <c r="F92" s="274" t="s">
        <v>1214</v>
      </c>
      <c r="G92" s="310" t="s">
        <v>1372</v>
      </c>
      <c r="H92" s="297"/>
      <c r="I92" s="297"/>
      <c r="J92" s="273">
        <v>43725.0</v>
      </c>
      <c r="K92" s="274" t="s">
        <v>47</v>
      </c>
      <c r="L92" s="274" t="s">
        <v>94</v>
      </c>
      <c r="M92" s="275"/>
      <c r="N92" s="299"/>
      <c r="O92" s="299" t="s">
        <v>96</v>
      </c>
      <c r="P92" s="254"/>
      <c r="Q92" s="254"/>
      <c r="R92" s="254"/>
      <c r="S92" s="254"/>
      <c r="T92" s="254" t="s">
        <v>99</v>
      </c>
      <c r="U92" s="311" t="s">
        <v>1373</v>
      </c>
      <c r="V92" s="311"/>
      <c r="W92" s="250"/>
    </row>
    <row r="93" hidden="1">
      <c r="A93" s="270" t="s">
        <v>1374</v>
      </c>
      <c r="B93" s="270"/>
      <c r="C93" s="274" t="s">
        <v>1133</v>
      </c>
      <c r="D93" s="271" t="s">
        <v>1375</v>
      </c>
      <c r="E93" s="271" t="s">
        <v>1213</v>
      </c>
      <c r="F93" s="274" t="s">
        <v>1214</v>
      </c>
      <c r="G93" s="310" t="s">
        <v>1376</v>
      </c>
      <c r="H93" s="297"/>
      <c r="I93" s="297"/>
      <c r="J93" s="273">
        <v>43725.0</v>
      </c>
      <c r="K93" s="274" t="s">
        <v>47</v>
      </c>
      <c r="L93" s="274" t="s">
        <v>94</v>
      </c>
      <c r="M93" s="275"/>
      <c r="N93" s="299"/>
      <c r="O93" s="299" t="s">
        <v>96</v>
      </c>
      <c r="P93" s="254"/>
      <c r="Q93" s="254"/>
      <c r="R93" s="254"/>
      <c r="S93" s="254"/>
      <c r="T93" s="254" t="s">
        <v>99</v>
      </c>
      <c r="U93" s="311" t="s">
        <v>1377</v>
      </c>
      <c r="V93" s="311"/>
      <c r="W93" s="250"/>
    </row>
    <row r="94" hidden="1">
      <c r="A94" s="270" t="s">
        <v>1378</v>
      </c>
      <c r="B94" s="270"/>
      <c r="C94" s="274" t="s">
        <v>1133</v>
      </c>
      <c r="D94" s="271" t="s">
        <v>1379</v>
      </c>
      <c r="E94" s="271" t="s">
        <v>1213</v>
      </c>
      <c r="F94" s="274" t="s">
        <v>1214</v>
      </c>
      <c r="G94" s="310" t="s">
        <v>1380</v>
      </c>
      <c r="H94" s="297"/>
      <c r="I94" s="297"/>
      <c r="J94" s="273">
        <v>43725.0</v>
      </c>
      <c r="K94" s="274" t="s">
        <v>47</v>
      </c>
      <c r="L94" s="274" t="s">
        <v>94</v>
      </c>
      <c r="M94" s="275"/>
      <c r="N94" s="299"/>
      <c r="O94" s="299" t="s">
        <v>96</v>
      </c>
      <c r="P94" s="254"/>
      <c r="Q94" s="254"/>
      <c r="R94" s="254"/>
      <c r="S94" s="254"/>
      <c r="T94" s="254" t="s">
        <v>99</v>
      </c>
      <c r="U94" s="311" t="s">
        <v>1381</v>
      </c>
      <c r="V94" s="311"/>
      <c r="W94" s="250"/>
    </row>
    <row r="95" hidden="1">
      <c r="A95" s="270" t="s">
        <v>1382</v>
      </c>
      <c r="B95" s="270"/>
      <c r="C95" s="274" t="s">
        <v>1133</v>
      </c>
      <c r="D95" s="271" t="s">
        <v>1383</v>
      </c>
      <c r="E95" s="271" t="s">
        <v>1213</v>
      </c>
      <c r="F95" s="274" t="s">
        <v>1214</v>
      </c>
      <c r="G95" s="310" t="s">
        <v>1384</v>
      </c>
      <c r="H95" s="297"/>
      <c r="I95" s="297"/>
      <c r="J95" s="273">
        <v>43725.0</v>
      </c>
      <c r="K95" s="274" t="s">
        <v>47</v>
      </c>
      <c r="L95" s="274" t="s">
        <v>94</v>
      </c>
      <c r="M95" s="275"/>
      <c r="N95" s="299"/>
      <c r="O95" s="299" t="s">
        <v>96</v>
      </c>
      <c r="P95" s="254"/>
      <c r="Q95" s="254"/>
      <c r="R95" s="254"/>
      <c r="S95" s="254"/>
      <c r="T95" s="254" t="s">
        <v>99</v>
      </c>
      <c r="U95" s="311" t="s">
        <v>1385</v>
      </c>
      <c r="V95" s="311"/>
      <c r="W95" s="250"/>
    </row>
    <row r="96" hidden="1">
      <c r="A96" s="270" t="s">
        <v>1386</v>
      </c>
      <c r="B96" s="270"/>
      <c r="C96" s="274" t="s">
        <v>1133</v>
      </c>
      <c r="D96" s="271" t="s">
        <v>1387</v>
      </c>
      <c r="E96" s="271" t="s">
        <v>1213</v>
      </c>
      <c r="F96" s="274" t="s">
        <v>1214</v>
      </c>
      <c r="G96" s="310" t="s">
        <v>1388</v>
      </c>
      <c r="H96" s="297"/>
      <c r="I96" s="297"/>
      <c r="J96" s="273">
        <v>43725.0</v>
      </c>
      <c r="K96" s="274" t="s">
        <v>47</v>
      </c>
      <c r="L96" s="274" t="s">
        <v>94</v>
      </c>
      <c r="M96" s="275"/>
      <c r="N96" s="299"/>
      <c r="O96" s="299" t="s">
        <v>96</v>
      </c>
      <c r="P96" s="254"/>
      <c r="Q96" s="254"/>
      <c r="R96" s="254"/>
      <c r="S96" s="254"/>
      <c r="T96" s="254" t="s">
        <v>99</v>
      </c>
      <c r="U96" s="311" t="s">
        <v>1389</v>
      </c>
      <c r="V96" s="311"/>
      <c r="W96" s="250"/>
    </row>
    <row r="97" hidden="1">
      <c r="A97" s="270" t="s">
        <v>1390</v>
      </c>
      <c r="B97" s="270"/>
      <c r="C97" s="274" t="s">
        <v>1133</v>
      </c>
      <c r="D97" s="271" t="s">
        <v>1391</v>
      </c>
      <c r="E97" s="271" t="s">
        <v>1213</v>
      </c>
      <c r="F97" s="274" t="s">
        <v>1214</v>
      </c>
      <c r="G97" s="310" t="s">
        <v>1392</v>
      </c>
      <c r="H97" s="297"/>
      <c r="I97" s="297"/>
      <c r="J97" s="273">
        <v>43725.0</v>
      </c>
      <c r="K97" s="274" t="s">
        <v>47</v>
      </c>
      <c r="L97" s="274" t="s">
        <v>94</v>
      </c>
      <c r="M97" s="275"/>
      <c r="N97" s="299"/>
      <c r="O97" s="299" t="s">
        <v>96</v>
      </c>
      <c r="P97" s="254"/>
      <c r="Q97" s="254"/>
      <c r="R97" s="254"/>
      <c r="S97" s="254"/>
      <c r="T97" s="254" t="s">
        <v>99</v>
      </c>
      <c r="U97" s="311" t="s">
        <v>1393</v>
      </c>
      <c r="V97" s="311"/>
      <c r="W97" s="250"/>
    </row>
    <row r="98" hidden="1">
      <c r="A98" s="270" t="s">
        <v>1394</v>
      </c>
      <c r="B98" s="270"/>
      <c r="C98" s="274" t="s">
        <v>1133</v>
      </c>
      <c r="D98" s="271" t="s">
        <v>1395</v>
      </c>
      <c r="E98" s="271" t="s">
        <v>1396</v>
      </c>
      <c r="F98" s="274" t="s">
        <v>1397</v>
      </c>
      <c r="G98" s="274" t="s">
        <v>1398</v>
      </c>
      <c r="H98" s="297"/>
      <c r="I98" s="297"/>
      <c r="J98" s="273">
        <v>43725.0</v>
      </c>
      <c r="K98" s="274" t="s">
        <v>47</v>
      </c>
      <c r="L98" s="274" t="s">
        <v>94</v>
      </c>
      <c r="M98" s="275"/>
      <c r="N98" s="275"/>
      <c r="O98" s="299" t="s">
        <v>96</v>
      </c>
      <c r="P98" s="254"/>
      <c r="Q98" s="254"/>
      <c r="R98" s="254"/>
      <c r="S98" s="254"/>
      <c r="T98" s="254" t="s">
        <v>99</v>
      </c>
      <c r="U98" s="250"/>
      <c r="V98" s="250"/>
      <c r="W98" s="250"/>
    </row>
    <row r="99">
      <c r="A99" s="270" t="s">
        <v>1399</v>
      </c>
      <c r="B99" s="270"/>
      <c r="C99" s="274" t="s">
        <v>1133</v>
      </c>
      <c r="D99" s="316" t="s">
        <v>1400</v>
      </c>
      <c r="E99" s="271" t="s">
        <v>1213</v>
      </c>
      <c r="F99" s="274" t="s">
        <v>1332</v>
      </c>
      <c r="G99" s="316" t="s">
        <v>1401</v>
      </c>
      <c r="H99" s="297"/>
      <c r="I99" s="297"/>
      <c r="J99" s="273">
        <v>43859.0</v>
      </c>
      <c r="K99" s="274" t="s">
        <v>47</v>
      </c>
      <c r="L99" s="274" t="s">
        <v>97</v>
      </c>
      <c r="M99" s="275"/>
      <c r="N99" s="275"/>
      <c r="O99" s="299" t="s">
        <v>96</v>
      </c>
      <c r="P99" s="279" t="s">
        <v>97</v>
      </c>
      <c r="Q99" s="279" t="s">
        <v>98</v>
      </c>
      <c r="R99" s="305">
        <v>43741.0</v>
      </c>
      <c r="S99" s="254"/>
      <c r="T99" s="254" t="s">
        <v>99</v>
      </c>
      <c r="U99" s="311" t="s">
        <v>1402</v>
      </c>
      <c r="V99" s="311"/>
      <c r="W99" s="250" t="s">
        <v>79</v>
      </c>
    </row>
    <row r="100">
      <c r="A100" s="270" t="s">
        <v>1403</v>
      </c>
      <c r="B100" s="270"/>
      <c r="C100" s="274" t="s">
        <v>1133</v>
      </c>
      <c r="D100" s="316" t="s">
        <v>1404</v>
      </c>
      <c r="E100" s="271" t="s">
        <v>1213</v>
      </c>
      <c r="F100" s="274" t="s">
        <v>1214</v>
      </c>
      <c r="G100" s="317" t="s">
        <v>1405</v>
      </c>
      <c r="H100" s="297"/>
      <c r="I100" s="297"/>
      <c r="J100" s="273">
        <v>43878.0</v>
      </c>
      <c r="K100" s="274" t="s">
        <v>1224</v>
      </c>
      <c r="L100" s="274" t="s">
        <v>116</v>
      </c>
      <c r="M100" s="313" t="s">
        <v>1225</v>
      </c>
      <c r="N100" s="275"/>
      <c r="O100" s="299" t="s">
        <v>96</v>
      </c>
      <c r="P100" s="279" t="s">
        <v>97</v>
      </c>
      <c r="Q100" s="279" t="s">
        <v>98</v>
      </c>
      <c r="R100" s="305">
        <v>43741.0</v>
      </c>
      <c r="S100" s="254"/>
      <c r="T100" s="254" t="s">
        <v>99</v>
      </c>
      <c r="U100" s="311" t="s">
        <v>1406</v>
      </c>
      <c r="V100" s="311"/>
      <c r="W100" s="250" t="s">
        <v>79</v>
      </c>
    </row>
    <row r="101">
      <c r="A101" s="270" t="s">
        <v>1407</v>
      </c>
      <c r="B101" s="270"/>
      <c r="C101" s="274" t="s">
        <v>1133</v>
      </c>
      <c r="D101" s="316" t="s">
        <v>1408</v>
      </c>
      <c r="E101" s="271" t="s">
        <v>1213</v>
      </c>
      <c r="F101" s="274" t="s">
        <v>1214</v>
      </c>
      <c r="G101" s="317" t="s">
        <v>1409</v>
      </c>
      <c r="H101" s="297"/>
      <c r="I101" s="297"/>
      <c r="J101" s="273">
        <v>43878.0</v>
      </c>
      <c r="K101" s="274" t="s">
        <v>1224</v>
      </c>
      <c r="L101" s="274" t="s">
        <v>116</v>
      </c>
      <c r="M101" s="313" t="s">
        <v>1225</v>
      </c>
      <c r="N101" s="275"/>
      <c r="O101" s="299" t="s">
        <v>96</v>
      </c>
      <c r="P101" s="279" t="s">
        <v>97</v>
      </c>
      <c r="Q101" s="279" t="s">
        <v>98</v>
      </c>
      <c r="R101" s="305">
        <v>43741.0</v>
      </c>
      <c r="S101" s="254"/>
      <c r="T101" s="254" t="s">
        <v>99</v>
      </c>
      <c r="U101" s="311" t="s">
        <v>1410</v>
      </c>
      <c r="V101" s="311"/>
      <c r="W101" s="250" t="s">
        <v>79</v>
      </c>
    </row>
    <row r="102" hidden="1">
      <c r="A102" s="270" t="s">
        <v>1411</v>
      </c>
      <c r="B102" s="270"/>
      <c r="C102" s="274" t="s">
        <v>1133</v>
      </c>
      <c r="D102" s="318" t="s">
        <v>1412</v>
      </c>
      <c r="E102" s="271" t="s">
        <v>1213</v>
      </c>
      <c r="F102" s="274" t="s">
        <v>1214</v>
      </c>
      <c r="G102" s="316" t="s">
        <v>1401</v>
      </c>
      <c r="H102" s="297"/>
      <c r="I102" s="297"/>
      <c r="J102" s="273">
        <v>43725.0</v>
      </c>
      <c r="K102" s="274" t="s">
        <v>47</v>
      </c>
      <c r="L102" s="274" t="s">
        <v>94</v>
      </c>
      <c r="M102" s="275"/>
      <c r="N102" s="275"/>
      <c r="O102" s="299" t="s">
        <v>96</v>
      </c>
      <c r="P102" s="254"/>
      <c r="Q102" s="254"/>
      <c r="R102" s="254"/>
      <c r="S102" s="254"/>
      <c r="T102" s="254" t="s">
        <v>99</v>
      </c>
      <c r="U102" s="311" t="s">
        <v>1413</v>
      </c>
      <c r="V102" s="311"/>
      <c r="W102" s="250"/>
    </row>
    <row r="103" hidden="1">
      <c r="A103" s="270" t="s">
        <v>1414</v>
      </c>
      <c r="B103" s="270"/>
      <c r="C103" s="274" t="s">
        <v>1133</v>
      </c>
      <c r="D103" s="318" t="s">
        <v>1415</v>
      </c>
      <c r="E103" s="271" t="s">
        <v>1213</v>
      </c>
      <c r="F103" s="274" t="s">
        <v>1214</v>
      </c>
      <c r="G103" s="317" t="s">
        <v>1416</v>
      </c>
      <c r="H103" s="297"/>
      <c r="I103" s="297"/>
      <c r="J103" s="273">
        <v>43725.0</v>
      </c>
      <c r="K103" s="274" t="s">
        <v>47</v>
      </c>
      <c r="L103" s="274" t="s">
        <v>94</v>
      </c>
      <c r="M103" s="275"/>
      <c r="N103" s="275"/>
      <c r="O103" s="299" t="s">
        <v>96</v>
      </c>
      <c r="P103" s="254"/>
      <c r="Q103" s="254"/>
      <c r="R103" s="254"/>
      <c r="S103" s="254"/>
      <c r="T103" s="254" t="s">
        <v>99</v>
      </c>
      <c r="U103" s="311" t="s">
        <v>1417</v>
      </c>
      <c r="V103" s="311"/>
      <c r="W103" s="250"/>
    </row>
    <row r="104" hidden="1">
      <c r="A104" s="270" t="s">
        <v>1418</v>
      </c>
      <c r="B104" s="270"/>
      <c r="C104" s="274" t="s">
        <v>1133</v>
      </c>
      <c r="D104" s="318" t="s">
        <v>1419</v>
      </c>
      <c r="E104" s="271" t="s">
        <v>1213</v>
      </c>
      <c r="F104" s="274" t="s">
        <v>1214</v>
      </c>
      <c r="G104" s="317" t="s">
        <v>1420</v>
      </c>
      <c r="H104" s="297"/>
      <c r="I104" s="297"/>
      <c r="J104" s="273">
        <v>43725.0</v>
      </c>
      <c r="K104" s="274" t="s">
        <v>47</v>
      </c>
      <c r="L104" s="274" t="s">
        <v>94</v>
      </c>
      <c r="M104" s="275"/>
      <c r="N104" s="275"/>
      <c r="O104" s="299" t="s">
        <v>96</v>
      </c>
      <c r="P104" s="254"/>
      <c r="Q104" s="254"/>
      <c r="R104" s="254"/>
      <c r="S104" s="254"/>
      <c r="T104" s="254" t="s">
        <v>99</v>
      </c>
      <c r="U104" s="311" t="s">
        <v>1421</v>
      </c>
      <c r="V104" s="311"/>
      <c r="W104" s="250"/>
    </row>
    <row r="105" hidden="1">
      <c r="A105" s="270" t="s">
        <v>1422</v>
      </c>
      <c r="B105" s="270"/>
      <c r="C105" s="274" t="s">
        <v>1133</v>
      </c>
      <c r="D105" s="318" t="s">
        <v>1423</v>
      </c>
      <c r="E105" s="271" t="s">
        <v>1213</v>
      </c>
      <c r="F105" s="274" t="s">
        <v>1214</v>
      </c>
      <c r="G105" s="317" t="s">
        <v>1424</v>
      </c>
      <c r="H105" s="297"/>
      <c r="I105" s="297"/>
      <c r="J105" s="273">
        <v>43725.0</v>
      </c>
      <c r="K105" s="274" t="s">
        <v>47</v>
      </c>
      <c r="L105" s="274" t="s">
        <v>94</v>
      </c>
      <c r="M105" s="275"/>
      <c r="N105" s="275"/>
      <c r="O105" s="299" t="s">
        <v>96</v>
      </c>
      <c r="P105" s="254"/>
      <c r="Q105" s="254"/>
      <c r="R105" s="254"/>
      <c r="S105" s="254"/>
      <c r="T105" s="254" t="s">
        <v>99</v>
      </c>
      <c r="U105" s="311" t="s">
        <v>1425</v>
      </c>
      <c r="V105" s="311"/>
      <c r="W105" s="250"/>
    </row>
    <row r="106" hidden="1">
      <c r="A106" s="270" t="s">
        <v>1426</v>
      </c>
      <c r="B106" s="270"/>
      <c r="C106" s="274" t="s">
        <v>1133</v>
      </c>
      <c r="D106" s="318" t="s">
        <v>1427</v>
      </c>
      <c r="E106" s="271" t="s">
        <v>1213</v>
      </c>
      <c r="F106" s="274" t="s">
        <v>1214</v>
      </c>
      <c r="G106" s="317" t="s">
        <v>1428</v>
      </c>
      <c r="H106" s="297"/>
      <c r="I106" s="297"/>
      <c r="J106" s="273">
        <v>43725.0</v>
      </c>
      <c r="K106" s="274" t="s">
        <v>47</v>
      </c>
      <c r="L106" s="274" t="s">
        <v>94</v>
      </c>
      <c r="M106" s="275"/>
      <c r="N106" s="275"/>
      <c r="O106" s="299" t="s">
        <v>96</v>
      </c>
      <c r="P106" s="254"/>
      <c r="Q106" s="254"/>
      <c r="R106" s="254"/>
      <c r="S106" s="254"/>
      <c r="T106" s="254" t="s">
        <v>99</v>
      </c>
      <c r="U106" s="311" t="s">
        <v>1429</v>
      </c>
      <c r="V106" s="311"/>
      <c r="W106" s="250"/>
    </row>
    <row r="107" hidden="1">
      <c r="A107" s="270" t="s">
        <v>1430</v>
      </c>
      <c r="B107" s="270"/>
      <c r="C107" s="274" t="s">
        <v>1133</v>
      </c>
      <c r="D107" s="318" t="s">
        <v>1431</v>
      </c>
      <c r="E107" s="271" t="s">
        <v>1213</v>
      </c>
      <c r="F107" s="274" t="s">
        <v>1214</v>
      </c>
      <c r="G107" s="317" t="s">
        <v>1432</v>
      </c>
      <c r="H107" s="297"/>
      <c r="I107" s="297"/>
      <c r="J107" s="273">
        <v>43725.0</v>
      </c>
      <c r="K107" s="274" t="s">
        <v>47</v>
      </c>
      <c r="L107" s="274" t="s">
        <v>94</v>
      </c>
      <c r="M107" s="275"/>
      <c r="N107" s="275"/>
      <c r="O107" s="299" t="s">
        <v>96</v>
      </c>
      <c r="P107" s="254"/>
      <c r="Q107" s="254"/>
      <c r="R107" s="254"/>
      <c r="S107" s="254"/>
      <c r="T107" s="254" t="s">
        <v>99</v>
      </c>
      <c r="U107" s="311" t="s">
        <v>1433</v>
      </c>
      <c r="V107" s="311"/>
      <c r="W107" s="250"/>
    </row>
    <row r="108" hidden="1">
      <c r="A108" s="270" t="s">
        <v>1434</v>
      </c>
      <c r="B108" s="270"/>
      <c r="C108" s="274" t="s">
        <v>1133</v>
      </c>
      <c r="D108" s="318" t="s">
        <v>1435</v>
      </c>
      <c r="E108" s="271" t="s">
        <v>1213</v>
      </c>
      <c r="F108" s="274" t="s">
        <v>1214</v>
      </c>
      <c r="G108" s="317" t="s">
        <v>1436</v>
      </c>
      <c r="H108" s="297"/>
      <c r="I108" s="297"/>
      <c r="J108" s="273">
        <v>43725.0</v>
      </c>
      <c r="K108" s="274" t="s">
        <v>47</v>
      </c>
      <c r="L108" s="274" t="s">
        <v>94</v>
      </c>
      <c r="M108" s="275"/>
      <c r="N108" s="275"/>
      <c r="O108" s="299" t="s">
        <v>96</v>
      </c>
      <c r="P108" s="254"/>
      <c r="Q108" s="254"/>
      <c r="R108" s="254"/>
      <c r="S108" s="254"/>
      <c r="T108" s="254" t="s">
        <v>99</v>
      </c>
      <c r="U108" s="311" t="s">
        <v>1437</v>
      </c>
      <c r="V108" s="311"/>
      <c r="W108" s="250"/>
    </row>
    <row r="109" hidden="1">
      <c r="A109" s="270" t="s">
        <v>1438</v>
      </c>
      <c r="B109" s="270"/>
      <c r="C109" s="274" t="s">
        <v>1133</v>
      </c>
      <c r="D109" s="318" t="s">
        <v>1439</v>
      </c>
      <c r="E109" s="271" t="s">
        <v>1213</v>
      </c>
      <c r="F109" s="274" t="s">
        <v>1214</v>
      </c>
      <c r="G109" s="319" t="s">
        <v>1440</v>
      </c>
      <c r="H109" s="297"/>
      <c r="I109" s="297"/>
      <c r="J109" s="273">
        <v>43725.0</v>
      </c>
      <c r="K109" s="274" t="s">
        <v>47</v>
      </c>
      <c r="L109" s="274" t="s">
        <v>94</v>
      </c>
      <c r="M109" s="275"/>
      <c r="N109" s="275"/>
      <c r="O109" s="299" t="s">
        <v>96</v>
      </c>
      <c r="P109" s="254"/>
      <c r="Q109" s="254"/>
      <c r="R109" s="254"/>
      <c r="S109" s="254"/>
      <c r="T109" s="254" t="s">
        <v>99</v>
      </c>
      <c r="U109" s="311" t="s">
        <v>1441</v>
      </c>
      <c r="V109" s="311"/>
      <c r="W109" s="250"/>
    </row>
    <row r="110" hidden="1">
      <c r="A110" s="270" t="s">
        <v>1442</v>
      </c>
      <c r="B110" s="270"/>
      <c r="C110" s="274" t="s">
        <v>1133</v>
      </c>
      <c r="D110" s="318" t="s">
        <v>1443</v>
      </c>
      <c r="E110" s="271" t="s">
        <v>1213</v>
      </c>
      <c r="F110" s="274" t="s">
        <v>1214</v>
      </c>
      <c r="G110" s="317" t="s">
        <v>1444</v>
      </c>
      <c r="H110" s="297"/>
      <c r="I110" s="297"/>
      <c r="J110" s="273">
        <v>43725.0</v>
      </c>
      <c r="K110" s="274" t="s">
        <v>47</v>
      </c>
      <c r="L110" s="274" t="s">
        <v>94</v>
      </c>
      <c r="M110" s="275"/>
      <c r="N110" s="275"/>
      <c r="O110" s="299" t="s">
        <v>96</v>
      </c>
      <c r="P110" s="254"/>
      <c r="Q110" s="254"/>
      <c r="R110" s="254"/>
      <c r="S110" s="254"/>
      <c r="T110" s="254" t="s">
        <v>99</v>
      </c>
      <c r="U110" s="311" t="s">
        <v>1445</v>
      </c>
      <c r="V110" s="311"/>
      <c r="W110" s="250"/>
    </row>
    <row r="111" hidden="1">
      <c r="A111" s="270" t="s">
        <v>1446</v>
      </c>
      <c r="B111" s="270"/>
      <c r="C111" s="274" t="s">
        <v>1133</v>
      </c>
      <c r="D111" s="318" t="s">
        <v>1447</v>
      </c>
      <c r="E111" s="271" t="s">
        <v>1213</v>
      </c>
      <c r="F111" s="274" t="s">
        <v>1214</v>
      </c>
      <c r="G111" s="317" t="s">
        <v>1448</v>
      </c>
      <c r="H111" s="297"/>
      <c r="I111" s="297"/>
      <c r="J111" s="273">
        <v>43725.0</v>
      </c>
      <c r="K111" s="274" t="s">
        <v>47</v>
      </c>
      <c r="L111" s="274" t="s">
        <v>94</v>
      </c>
      <c r="M111" s="275"/>
      <c r="N111" s="275"/>
      <c r="O111" s="299" t="s">
        <v>96</v>
      </c>
      <c r="P111" s="254"/>
      <c r="Q111" s="254"/>
      <c r="R111" s="254"/>
      <c r="S111" s="254"/>
      <c r="T111" s="254" t="s">
        <v>99</v>
      </c>
      <c r="U111" s="311" t="s">
        <v>1449</v>
      </c>
      <c r="V111" s="311"/>
      <c r="W111" s="250"/>
    </row>
    <row r="112" hidden="1">
      <c r="A112" s="270" t="s">
        <v>1450</v>
      </c>
      <c r="B112" s="270"/>
      <c r="C112" s="274" t="s">
        <v>1133</v>
      </c>
      <c r="D112" s="318" t="s">
        <v>1451</v>
      </c>
      <c r="E112" s="271" t="s">
        <v>1213</v>
      </c>
      <c r="F112" s="274" t="s">
        <v>1214</v>
      </c>
      <c r="G112" s="317" t="s">
        <v>1452</v>
      </c>
      <c r="H112" s="297"/>
      <c r="I112" s="297"/>
      <c r="J112" s="273">
        <v>43725.0</v>
      </c>
      <c r="K112" s="274" t="s">
        <v>47</v>
      </c>
      <c r="L112" s="274" t="s">
        <v>94</v>
      </c>
      <c r="M112" s="275"/>
      <c r="N112" s="275"/>
      <c r="O112" s="299" t="s">
        <v>96</v>
      </c>
      <c r="P112" s="254"/>
      <c r="Q112" s="254"/>
      <c r="R112" s="254"/>
      <c r="S112" s="254"/>
      <c r="T112" s="254" t="s">
        <v>99</v>
      </c>
      <c r="U112" s="311" t="s">
        <v>1453</v>
      </c>
      <c r="V112" s="311"/>
      <c r="W112" s="250"/>
    </row>
    <row r="113" hidden="1">
      <c r="A113" s="270" t="s">
        <v>1454</v>
      </c>
      <c r="B113" s="270"/>
      <c r="C113" s="274" t="s">
        <v>1133</v>
      </c>
      <c r="D113" s="318" t="s">
        <v>1455</v>
      </c>
      <c r="E113" s="271" t="s">
        <v>1213</v>
      </c>
      <c r="F113" s="274" t="s">
        <v>1214</v>
      </c>
      <c r="G113" s="317" t="s">
        <v>1456</v>
      </c>
      <c r="H113" s="297"/>
      <c r="I113" s="297"/>
      <c r="J113" s="273">
        <v>43725.0</v>
      </c>
      <c r="K113" s="274" t="s">
        <v>47</v>
      </c>
      <c r="L113" s="274" t="s">
        <v>94</v>
      </c>
      <c r="M113" s="275"/>
      <c r="N113" s="275"/>
      <c r="O113" s="299" t="s">
        <v>96</v>
      </c>
      <c r="P113" s="254"/>
      <c r="Q113" s="254"/>
      <c r="R113" s="254"/>
      <c r="S113" s="254"/>
      <c r="T113" s="254" t="s">
        <v>99</v>
      </c>
      <c r="U113" s="311" t="s">
        <v>1457</v>
      </c>
      <c r="V113" s="311"/>
      <c r="W113" s="250"/>
    </row>
    <row r="114" hidden="1">
      <c r="A114" s="270" t="s">
        <v>1458</v>
      </c>
      <c r="B114" s="270"/>
      <c r="C114" s="274" t="s">
        <v>1133</v>
      </c>
      <c r="D114" s="318" t="s">
        <v>1459</v>
      </c>
      <c r="E114" s="271" t="s">
        <v>1213</v>
      </c>
      <c r="F114" s="274" t="s">
        <v>1214</v>
      </c>
      <c r="G114" s="317" t="s">
        <v>1460</v>
      </c>
      <c r="H114" s="297"/>
      <c r="I114" s="297"/>
      <c r="J114" s="273">
        <v>43725.0</v>
      </c>
      <c r="K114" s="274" t="s">
        <v>47</v>
      </c>
      <c r="L114" s="274" t="s">
        <v>94</v>
      </c>
      <c r="M114" s="275"/>
      <c r="N114" s="275"/>
      <c r="O114" s="299" t="s">
        <v>96</v>
      </c>
      <c r="P114" s="254"/>
      <c r="Q114" s="254"/>
      <c r="R114" s="254"/>
      <c r="S114" s="254"/>
      <c r="T114" s="254" t="s">
        <v>99</v>
      </c>
      <c r="U114" s="311" t="s">
        <v>1461</v>
      </c>
      <c r="V114" s="311"/>
      <c r="W114" s="250"/>
    </row>
    <row r="115" hidden="1">
      <c r="A115" s="270" t="s">
        <v>1462</v>
      </c>
      <c r="B115" s="270"/>
      <c r="C115" s="274" t="s">
        <v>1133</v>
      </c>
      <c r="D115" s="318" t="s">
        <v>1463</v>
      </c>
      <c r="E115" s="271" t="s">
        <v>1213</v>
      </c>
      <c r="F115" s="274" t="s">
        <v>1214</v>
      </c>
      <c r="G115" s="317" t="s">
        <v>1464</v>
      </c>
      <c r="H115" s="297"/>
      <c r="I115" s="297"/>
      <c r="J115" s="273">
        <v>43725.0</v>
      </c>
      <c r="K115" s="274" t="s">
        <v>47</v>
      </c>
      <c r="L115" s="274" t="s">
        <v>94</v>
      </c>
      <c r="M115" s="275"/>
      <c r="N115" s="275"/>
      <c r="O115" s="299" t="s">
        <v>96</v>
      </c>
      <c r="P115" s="254"/>
      <c r="Q115" s="254"/>
      <c r="R115" s="254"/>
      <c r="S115" s="254"/>
      <c r="T115" s="254" t="s">
        <v>99</v>
      </c>
      <c r="U115" s="311" t="s">
        <v>1465</v>
      </c>
      <c r="V115" s="311"/>
      <c r="W115" s="250"/>
    </row>
    <row r="116" hidden="1">
      <c r="A116" s="270" t="s">
        <v>1466</v>
      </c>
      <c r="B116" s="270"/>
      <c r="C116" s="274" t="s">
        <v>1133</v>
      </c>
      <c r="D116" s="318" t="s">
        <v>1467</v>
      </c>
      <c r="E116" s="271" t="s">
        <v>1213</v>
      </c>
      <c r="F116" s="274" t="s">
        <v>1214</v>
      </c>
      <c r="G116" s="317" t="s">
        <v>1468</v>
      </c>
      <c r="H116" s="297"/>
      <c r="I116" s="297"/>
      <c r="J116" s="273">
        <v>43725.0</v>
      </c>
      <c r="K116" s="274" t="s">
        <v>47</v>
      </c>
      <c r="L116" s="274" t="s">
        <v>94</v>
      </c>
      <c r="M116" s="275"/>
      <c r="N116" s="275"/>
      <c r="O116" s="299" t="s">
        <v>96</v>
      </c>
      <c r="P116" s="254"/>
      <c r="Q116" s="254"/>
      <c r="R116" s="254"/>
      <c r="S116" s="254"/>
      <c r="T116" s="254" t="s">
        <v>99</v>
      </c>
      <c r="U116" s="311" t="s">
        <v>1469</v>
      </c>
      <c r="V116" s="311"/>
      <c r="W116" s="250"/>
    </row>
    <row r="117" hidden="1">
      <c r="A117" s="270" t="s">
        <v>1470</v>
      </c>
      <c r="B117" s="270"/>
      <c r="C117" s="274" t="s">
        <v>1133</v>
      </c>
      <c r="D117" s="318" t="s">
        <v>1471</v>
      </c>
      <c r="E117" s="271" t="s">
        <v>1213</v>
      </c>
      <c r="F117" s="274" t="s">
        <v>1214</v>
      </c>
      <c r="G117" s="317" t="s">
        <v>1472</v>
      </c>
      <c r="H117" s="297"/>
      <c r="I117" s="297"/>
      <c r="J117" s="273">
        <v>43725.0</v>
      </c>
      <c r="K117" s="274" t="s">
        <v>47</v>
      </c>
      <c r="L117" s="274" t="s">
        <v>94</v>
      </c>
      <c r="M117" s="275"/>
      <c r="N117" s="275"/>
      <c r="O117" s="299" t="s">
        <v>96</v>
      </c>
      <c r="P117" s="254"/>
      <c r="Q117" s="254"/>
      <c r="R117" s="254"/>
      <c r="S117" s="254"/>
      <c r="T117" s="254" t="s">
        <v>99</v>
      </c>
      <c r="U117" s="311" t="s">
        <v>1473</v>
      </c>
      <c r="V117" s="311"/>
      <c r="W117" s="250"/>
    </row>
    <row r="118">
      <c r="A118" s="270" t="s">
        <v>1474</v>
      </c>
      <c r="B118" s="270"/>
      <c r="C118" s="274" t="s">
        <v>1133</v>
      </c>
      <c r="D118" s="316" t="s">
        <v>1475</v>
      </c>
      <c r="E118" s="271" t="s">
        <v>1213</v>
      </c>
      <c r="F118" s="277" t="s">
        <v>1332</v>
      </c>
      <c r="G118" s="318" t="s">
        <v>1476</v>
      </c>
      <c r="H118" s="297"/>
      <c r="I118" s="297"/>
      <c r="J118" s="273">
        <v>43878.0</v>
      </c>
      <c r="K118" s="274" t="s">
        <v>1224</v>
      </c>
      <c r="L118" s="274" t="s">
        <v>116</v>
      </c>
      <c r="M118" s="313" t="s">
        <v>1225</v>
      </c>
      <c r="N118" s="320" t="s">
        <v>1477</v>
      </c>
      <c r="O118" s="299" t="s">
        <v>96</v>
      </c>
      <c r="P118" s="279" t="s">
        <v>97</v>
      </c>
      <c r="Q118" s="279" t="s">
        <v>98</v>
      </c>
      <c r="R118" s="305">
        <v>43741.0</v>
      </c>
      <c r="S118" s="254"/>
      <c r="T118" s="254" t="s">
        <v>99</v>
      </c>
      <c r="U118" s="311" t="s">
        <v>1478</v>
      </c>
      <c r="V118" s="311"/>
      <c r="W118" s="250" t="s">
        <v>79</v>
      </c>
    </row>
    <row r="119" hidden="1">
      <c r="A119" s="315" t="s">
        <v>1479</v>
      </c>
      <c r="B119" s="270"/>
      <c r="C119" s="274" t="s">
        <v>1133</v>
      </c>
      <c r="D119" s="316" t="s">
        <v>1480</v>
      </c>
      <c r="E119" s="271" t="s">
        <v>1481</v>
      </c>
      <c r="F119" s="277" t="s">
        <v>1332</v>
      </c>
      <c r="G119" s="318" t="s">
        <v>1482</v>
      </c>
      <c r="H119" s="297"/>
      <c r="I119" s="297"/>
      <c r="J119" s="321"/>
      <c r="K119" s="274"/>
      <c r="L119" s="277"/>
      <c r="M119" s="275"/>
      <c r="N119" s="275"/>
      <c r="O119" s="299"/>
      <c r="P119" s="254"/>
      <c r="Q119" s="254"/>
      <c r="R119" s="254"/>
      <c r="S119" s="254"/>
      <c r="T119" s="254"/>
      <c r="U119" s="311"/>
      <c r="V119" s="311"/>
      <c r="W119" s="250"/>
    </row>
    <row r="120" hidden="1">
      <c r="A120" s="270" t="s">
        <v>1483</v>
      </c>
      <c r="B120" s="270"/>
      <c r="C120" s="274" t="s">
        <v>1133</v>
      </c>
      <c r="D120" s="316" t="s">
        <v>1484</v>
      </c>
      <c r="E120" s="271" t="s">
        <v>1213</v>
      </c>
      <c r="F120" s="322" t="s">
        <v>1214</v>
      </c>
      <c r="G120" s="318" t="s">
        <v>1485</v>
      </c>
      <c r="H120" s="297"/>
      <c r="I120" s="297"/>
      <c r="J120" s="321">
        <v>43727.0</v>
      </c>
      <c r="K120" s="277" t="s">
        <v>47</v>
      </c>
      <c r="L120" s="277" t="s">
        <v>94</v>
      </c>
      <c r="M120" s="275"/>
      <c r="N120" s="275"/>
      <c r="O120" s="299" t="s">
        <v>96</v>
      </c>
      <c r="P120" s="254"/>
      <c r="Q120" s="254"/>
      <c r="R120" s="254"/>
      <c r="S120" s="254"/>
      <c r="T120" s="254" t="s">
        <v>99</v>
      </c>
      <c r="U120" s="311" t="s">
        <v>1486</v>
      </c>
      <c r="V120" s="311"/>
      <c r="W120" s="250"/>
    </row>
    <row r="121" hidden="1">
      <c r="A121" s="270" t="s">
        <v>1487</v>
      </c>
      <c r="B121" s="270"/>
      <c r="C121" s="274" t="s">
        <v>1133</v>
      </c>
      <c r="D121" s="316" t="s">
        <v>1488</v>
      </c>
      <c r="E121" s="271" t="s">
        <v>1213</v>
      </c>
      <c r="F121" s="322" t="s">
        <v>1214</v>
      </c>
      <c r="G121" s="318" t="s">
        <v>1489</v>
      </c>
      <c r="H121" s="323"/>
      <c r="I121" s="323"/>
      <c r="J121" s="321">
        <v>43727.0</v>
      </c>
      <c r="K121" s="277" t="s">
        <v>47</v>
      </c>
      <c r="L121" s="277" t="s">
        <v>94</v>
      </c>
      <c r="M121" s="312" t="str">
        <f t="shared" ref="M121:M122" si="2">HYPERLINK("https://tangramcare.atlassian.net/browse/P2BN-216","P2BN-216")</f>
        <v>P2BN-216</v>
      </c>
      <c r="N121" s="275"/>
      <c r="O121" s="299" t="s">
        <v>96</v>
      </c>
      <c r="P121" s="254"/>
      <c r="Q121" s="254"/>
      <c r="R121" s="254"/>
      <c r="S121" s="254"/>
      <c r="T121" s="254" t="s">
        <v>99</v>
      </c>
      <c r="U121" s="311" t="s">
        <v>1490</v>
      </c>
      <c r="V121" s="311"/>
      <c r="W121" s="250"/>
    </row>
    <row r="122" hidden="1">
      <c r="A122" s="270" t="s">
        <v>1491</v>
      </c>
      <c r="B122" s="270"/>
      <c r="C122" s="274" t="s">
        <v>1133</v>
      </c>
      <c r="D122" s="316" t="s">
        <v>1492</v>
      </c>
      <c r="E122" s="271" t="s">
        <v>1213</v>
      </c>
      <c r="F122" s="322" t="s">
        <v>1214</v>
      </c>
      <c r="G122" s="318" t="s">
        <v>1493</v>
      </c>
      <c r="H122" s="323"/>
      <c r="I122" s="323"/>
      <c r="J122" s="321">
        <v>43727.0</v>
      </c>
      <c r="K122" s="277" t="s">
        <v>47</v>
      </c>
      <c r="L122" s="277" t="s">
        <v>94</v>
      </c>
      <c r="M122" s="312" t="str">
        <f t="shared" si="2"/>
        <v>P2BN-216</v>
      </c>
      <c r="N122" s="275"/>
      <c r="O122" s="299" t="s">
        <v>96</v>
      </c>
      <c r="P122" s="254"/>
      <c r="Q122" s="254"/>
      <c r="R122" s="254"/>
      <c r="S122" s="254"/>
      <c r="T122" s="254" t="s">
        <v>99</v>
      </c>
      <c r="U122" s="311" t="s">
        <v>1494</v>
      </c>
      <c r="V122" s="311"/>
      <c r="W122" s="250"/>
    </row>
    <row r="123" hidden="1">
      <c r="A123" s="270" t="s">
        <v>1495</v>
      </c>
      <c r="B123" s="270"/>
      <c r="C123" s="274" t="s">
        <v>1133</v>
      </c>
      <c r="D123" s="316" t="s">
        <v>1496</v>
      </c>
      <c r="E123" s="271" t="s">
        <v>1213</v>
      </c>
      <c r="F123" s="322" t="s">
        <v>1214</v>
      </c>
      <c r="G123" s="318" t="s">
        <v>1497</v>
      </c>
      <c r="H123" s="297"/>
      <c r="I123" s="297"/>
      <c r="J123" s="321">
        <v>43727.0</v>
      </c>
      <c r="K123" s="277" t="s">
        <v>47</v>
      </c>
      <c r="L123" s="277" t="s">
        <v>94</v>
      </c>
      <c r="M123" s="275"/>
      <c r="N123" s="275"/>
      <c r="O123" s="299" t="s">
        <v>96</v>
      </c>
      <c r="P123" s="254"/>
      <c r="Q123" s="254"/>
      <c r="R123" s="254"/>
      <c r="S123" s="254"/>
      <c r="T123" s="254" t="s">
        <v>99</v>
      </c>
      <c r="U123" s="311" t="s">
        <v>1498</v>
      </c>
      <c r="V123" s="311"/>
      <c r="W123" s="250"/>
    </row>
    <row r="124" hidden="1">
      <c r="A124" s="270" t="s">
        <v>1499</v>
      </c>
      <c r="B124" s="270"/>
      <c r="C124" s="274" t="s">
        <v>1133</v>
      </c>
      <c r="D124" s="318" t="s">
        <v>1500</v>
      </c>
      <c r="E124" s="271" t="s">
        <v>1213</v>
      </c>
      <c r="F124" s="322" t="s">
        <v>1214</v>
      </c>
      <c r="G124" s="318" t="s">
        <v>1501</v>
      </c>
      <c r="H124" s="297"/>
      <c r="I124" s="297"/>
      <c r="J124" s="321">
        <v>43727.0</v>
      </c>
      <c r="K124" s="274" t="s">
        <v>47</v>
      </c>
      <c r="L124" s="274" t="s">
        <v>94</v>
      </c>
      <c r="M124" s="275"/>
      <c r="N124" s="275"/>
      <c r="O124" s="299" t="s">
        <v>96</v>
      </c>
      <c r="P124" s="254"/>
      <c r="Q124" s="254"/>
      <c r="R124" s="254"/>
      <c r="S124" s="254"/>
      <c r="T124" s="254" t="s">
        <v>99</v>
      </c>
      <c r="U124" s="311" t="s">
        <v>1502</v>
      </c>
      <c r="V124" s="311"/>
      <c r="W124" s="250"/>
    </row>
    <row r="125" hidden="1">
      <c r="A125" s="270" t="s">
        <v>1503</v>
      </c>
      <c r="B125" s="270"/>
      <c r="C125" s="274" t="s">
        <v>1133</v>
      </c>
      <c r="D125" s="316" t="s">
        <v>1504</v>
      </c>
      <c r="E125" s="271" t="s">
        <v>1213</v>
      </c>
      <c r="F125" s="322" t="s">
        <v>1214</v>
      </c>
      <c r="G125" s="318" t="s">
        <v>1505</v>
      </c>
      <c r="H125" s="323"/>
      <c r="I125" s="323"/>
      <c r="J125" s="321">
        <v>43727.0</v>
      </c>
      <c r="K125" s="277" t="s">
        <v>47</v>
      </c>
      <c r="L125" s="274" t="s">
        <v>94</v>
      </c>
      <c r="M125" s="312" t="str">
        <f>HYPERLINK("https://tangramcare.atlassian.net/browse/P2BN-216","P2BN-216")</f>
        <v>P2BN-216</v>
      </c>
      <c r="N125" s="275"/>
      <c r="O125" s="299" t="s">
        <v>96</v>
      </c>
      <c r="P125" s="254"/>
      <c r="Q125" s="254"/>
      <c r="R125" s="254"/>
      <c r="S125" s="254"/>
      <c r="T125" s="254" t="s">
        <v>99</v>
      </c>
      <c r="U125" s="311" t="s">
        <v>1506</v>
      </c>
      <c r="V125" s="311"/>
      <c r="W125" s="250"/>
    </row>
    <row r="126" hidden="1">
      <c r="A126" s="270" t="s">
        <v>1507</v>
      </c>
      <c r="B126" s="270"/>
      <c r="C126" s="274" t="s">
        <v>1133</v>
      </c>
      <c r="D126" s="316" t="s">
        <v>1508</v>
      </c>
      <c r="E126" s="271" t="s">
        <v>1213</v>
      </c>
      <c r="F126" s="322" t="s">
        <v>1214</v>
      </c>
      <c r="G126" s="318" t="s">
        <v>1509</v>
      </c>
      <c r="H126" s="297"/>
      <c r="I126" s="297"/>
      <c r="J126" s="321">
        <v>43727.0</v>
      </c>
      <c r="K126" s="274" t="s">
        <v>47</v>
      </c>
      <c r="L126" s="274" t="s">
        <v>94</v>
      </c>
      <c r="M126" s="275"/>
      <c r="N126" s="275"/>
      <c r="O126" s="299" t="s">
        <v>96</v>
      </c>
      <c r="P126" s="254"/>
      <c r="Q126" s="254"/>
      <c r="R126" s="254"/>
      <c r="S126" s="254"/>
      <c r="T126" s="254" t="s">
        <v>99</v>
      </c>
      <c r="U126" s="311" t="s">
        <v>1510</v>
      </c>
      <c r="V126" s="311"/>
      <c r="W126" s="250"/>
    </row>
    <row r="127" hidden="1">
      <c r="A127" s="270" t="s">
        <v>1511</v>
      </c>
      <c r="B127" s="270"/>
      <c r="C127" s="274" t="s">
        <v>1133</v>
      </c>
      <c r="D127" s="324" t="s">
        <v>1512</v>
      </c>
      <c r="E127" s="271" t="s">
        <v>1213</v>
      </c>
      <c r="F127" s="322" t="s">
        <v>1214</v>
      </c>
      <c r="G127" s="318" t="s">
        <v>1513</v>
      </c>
      <c r="H127" s="297"/>
      <c r="I127" s="297"/>
      <c r="J127" s="321">
        <v>43727.0</v>
      </c>
      <c r="K127" s="274" t="s">
        <v>47</v>
      </c>
      <c r="L127" s="274" t="s">
        <v>94</v>
      </c>
      <c r="M127" s="275"/>
      <c r="N127" s="275"/>
      <c r="O127" s="299" t="s">
        <v>96</v>
      </c>
      <c r="P127" s="254"/>
      <c r="Q127" s="254"/>
      <c r="R127" s="254"/>
      <c r="S127" s="254"/>
      <c r="T127" s="254" t="s">
        <v>99</v>
      </c>
      <c r="U127" s="311" t="s">
        <v>1514</v>
      </c>
      <c r="V127" s="311"/>
      <c r="W127" s="250"/>
    </row>
    <row r="128" hidden="1">
      <c r="A128" s="270" t="s">
        <v>1515</v>
      </c>
      <c r="B128" s="270"/>
      <c r="C128" s="274" t="s">
        <v>1133</v>
      </c>
      <c r="D128" s="316" t="s">
        <v>1516</v>
      </c>
      <c r="E128" s="271" t="s">
        <v>1213</v>
      </c>
      <c r="F128" s="322" t="s">
        <v>1214</v>
      </c>
      <c r="G128" s="318" t="s">
        <v>1517</v>
      </c>
      <c r="H128" s="297"/>
      <c r="I128" s="297"/>
      <c r="J128" s="321">
        <v>43727.0</v>
      </c>
      <c r="K128" s="274" t="s">
        <v>47</v>
      </c>
      <c r="L128" s="274" t="s">
        <v>94</v>
      </c>
      <c r="M128" s="275"/>
      <c r="N128" s="325" t="str">
        <f>HYPERLINK("https://drive.google.com/open?id=1K_x4fNwwzDTpKmRxQHquUeZGivV1l7pfok7vo1QNuiw","DRG reference table")</f>
        <v>DRG reference table</v>
      </c>
      <c r="O128" s="299" t="s">
        <v>96</v>
      </c>
      <c r="P128" s="254"/>
      <c r="Q128" s="254"/>
      <c r="R128" s="254"/>
      <c r="S128" s="254"/>
      <c r="T128" s="254" t="s">
        <v>99</v>
      </c>
      <c r="U128" s="311" t="s">
        <v>1518</v>
      </c>
      <c r="V128" s="311"/>
      <c r="W128" s="250"/>
    </row>
    <row r="129" hidden="1">
      <c r="A129" s="270" t="s">
        <v>1519</v>
      </c>
      <c r="B129" s="270"/>
      <c r="C129" s="274" t="s">
        <v>1133</v>
      </c>
      <c r="D129" s="316" t="s">
        <v>1520</v>
      </c>
      <c r="E129" s="271" t="s">
        <v>1213</v>
      </c>
      <c r="F129" s="322" t="s">
        <v>1214</v>
      </c>
      <c r="G129" s="318" t="s">
        <v>1521</v>
      </c>
      <c r="H129" s="297"/>
      <c r="I129" s="297"/>
      <c r="J129" s="321">
        <v>43727.0</v>
      </c>
      <c r="K129" s="274" t="s">
        <v>47</v>
      </c>
      <c r="L129" s="274" t="s">
        <v>94</v>
      </c>
      <c r="M129" s="275"/>
      <c r="N129" s="275"/>
      <c r="O129" s="299" t="s">
        <v>96</v>
      </c>
      <c r="P129" s="254"/>
      <c r="Q129" s="254"/>
      <c r="R129" s="254"/>
      <c r="S129" s="254"/>
      <c r="T129" s="254" t="s">
        <v>99</v>
      </c>
      <c r="U129" s="311" t="s">
        <v>1522</v>
      </c>
      <c r="V129" s="311"/>
      <c r="W129" s="250"/>
    </row>
    <row r="130" hidden="1">
      <c r="A130" s="270" t="s">
        <v>1523</v>
      </c>
      <c r="B130" s="270"/>
      <c r="C130" s="274" t="s">
        <v>1133</v>
      </c>
      <c r="D130" s="316" t="s">
        <v>1524</v>
      </c>
      <c r="E130" s="271" t="s">
        <v>1213</v>
      </c>
      <c r="F130" s="322" t="s">
        <v>1214</v>
      </c>
      <c r="G130" s="318" t="s">
        <v>1525</v>
      </c>
      <c r="H130" s="297"/>
      <c r="I130" s="323"/>
      <c r="J130" s="321">
        <v>43727.0</v>
      </c>
      <c r="K130" s="277" t="s">
        <v>47</v>
      </c>
      <c r="L130" s="277" t="s">
        <v>94</v>
      </c>
      <c r="M130" s="275"/>
      <c r="N130" s="275"/>
      <c r="O130" s="299" t="s">
        <v>96</v>
      </c>
      <c r="P130" s="254"/>
      <c r="Q130" s="254"/>
      <c r="R130" s="254"/>
      <c r="S130" s="254"/>
      <c r="T130" s="254" t="s">
        <v>99</v>
      </c>
      <c r="U130" s="311" t="s">
        <v>1526</v>
      </c>
      <c r="V130" s="311"/>
      <c r="W130" s="250"/>
    </row>
    <row r="131" hidden="1">
      <c r="A131" s="270" t="s">
        <v>1527</v>
      </c>
      <c r="B131" s="270"/>
      <c r="C131" s="274" t="s">
        <v>1133</v>
      </c>
      <c r="D131" s="324" t="s">
        <v>1528</v>
      </c>
      <c r="E131" s="271" t="s">
        <v>1213</v>
      </c>
      <c r="F131" s="274" t="s">
        <v>1214</v>
      </c>
      <c r="G131" s="318" t="s">
        <v>1529</v>
      </c>
      <c r="H131" s="323"/>
      <c r="I131" s="323"/>
      <c r="J131" s="321">
        <v>43727.0</v>
      </c>
      <c r="K131" s="277" t="s">
        <v>47</v>
      </c>
      <c r="L131" s="277" t="s">
        <v>94</v>
      </c>
      <c r="M131" s="307" t="str">
        <f>HYPERLINK("https://tangramcare.atlassian.net/browse/P2BN-209","P2BN-209")</f>
        <v>P2BN-209</v>
      </c>
      <c r="N131" s="274" t="s">
        <v>1530</v>
      </c>
      <c r="O131" s="299" t="s">
        <v>96</v>
      </c>
      <c r="P131" s="254"/>
      <c r="Q131" s="254"/>
      <c r="R131" s="254"/>
      <c r="S131" s="254"/>
      <c r="T131" s="254" t="s">
        <v>99</v>
      </c>
      <c r="U131" s="326" t="s">
        <v>1531</v>
      </c>
      <c r="V131" s="326"/>
      <c r="W131" s="250"/>
    </row>
    <row r="132">
      <c r="A132" s="270" t="s">
        <v>1532</v>
      </c>
      <c r="B132" s="270"/>
      <c r="C132" s="274" t="s">
        <v>1133</v>
      </c>
      <c r="D132" s="324" t="s">
        <v>1533</v>
      </c>
      <c r="E132" s="271" t="s">
        <v>1213</v>
      </c>
      <c r="F132" s="274" t="s">
        <v>1214</v>
      </c>
      <c r="G132" s="318" t="s">
        <v>1534</v>
      </c>
      <c r="H132" s="323"/>
      <c r="I132" s="323"/>
      <c r="J132" s="273">
        <v>43878.0</v>
      </c>
      <c r="K132" s="274" t="s">
        <v>1224</v>
      </c>
      <c r="L132" s="274" t="s">
        <v>116</v>
      </c>
      <c r="M132" s="313" t="s">
        <v>1225</v>
      </c>
      <c r="N132" s="274"/>
      <c r="O132" s="299" t="s">
        <v>96</v>
      </c>
      <c r="P132" s="279" t="s">
        <v>97</v>
      </c>
      <c r="Q132" s="279" t="s">
        <v>98</v>
      </c>
      <c r="R132" s="305">
        <v>43741.0</v>
      </c>
      <c r="S132" s="254"/>
      <c r="T132" s="254" t="s">
        <v>99</v>
      </c>
      <c r="U132" s="327" t="s">
        <v>1535</v>
      </c>
      <c r="V132" s="327"/>
      <c r="W132" s="250" t="s">
        <v>79</v>
      </c>
    </row>
    <row r="133" hidden="1">
      <c r="A133" s="270" t="s">
        <v>1536</v>
      </c>
      <c r="B133" s="270"/>
      <c r="C133" s="274" t="s">
        <v>1133</v>
      </c>
      <c r="D133" s="324" t="s">
        <v>1537</v>
      </c>
      <c r="E133" s="271" t="s">
        <v>1213</v>
      </c>
      <c r="F133" s="274" t="s">
        <v>1214</v>
      </c>
      <c r="G133" s="318" t="s">
        <v>1534</v>
      </c>
      <c r="H133" s="323"/>
      <c r="I133" s="323"/>
      <c r="J133" s="321">
        <v>43727.0</v>
      </c>
      <c r="K133" s="277" t="s">
        <v>47</v>
      </c>
      <c r="L133" s="277" t="s">
        <v>94</v>
      </c>
      <c r="M133" s="307" t="str">
        <f t="shared" ref="M133:M137" si="3">HYPERLINK("https://tangramcare.atlassian.net/browse/P2BN-209","P2BN-209")</f>
        <v>P2BN-209</v>
      </c>
      <c r="N133" s="274" t="s">
        <v>1530</v>
      </c>
      <c r="O133" s="299" t="s">
        <v>96</v>
      </c>
      <c r="P133" s="254"/>
      <c r="Q133" s="254"/>
      <c r="R133" s="254"/>
      <c r="S133" s="254"/>
      <c r="T133" s="254" t="s">
        <v>99</v>
      </c>
      <c r="U133" s="327" t="s">
        <v>1538</v>
      </c>
      <c r="V133" s="327"/>
      <c r="W133" s="250"/>
    </row>
    <row r="134" hidden="1">
      <c r="A134" s="270" t="s">
        <v>1539</v>
      </c>
      <c r="B134" s="270"/>
      <c r="C134" s="274" t="s">
        <v>1133</v>
      </c>
      <c r="D134" s="324" t="s">
        <v>1540</v>
      </c>
      <c r="E134" s="271" t="s">
        <v>1213</v>
      </c>
      <c r="F134" s="274" t="s">
        <v>1214</v>
      </c>
      <c r="G134" s="318" t="s">
        <v>1534</v>
      </c>
      <c r="H134" s="323"/>
      <c r="I134" s="323"/>
      <c r="J134" s="321">
        <v>43727.0</v>
      </c>
      <c r="K134" s="277" t="s">
        <v>47</v>
      </c>
      <c r="L134" s="277" t="s">
        <v>94</v>
      </c>
      <c r="M134" s="307" t="str">
        <f t="shared" si="3"/>
        <v>P2BN-209</v>
      </c>
      <c r="N134" s="274" t="s">
        <v>1530</v>
      </c>
      <c r="O134" s="299" t="s">
        <v>96</v>
      </c>
      <c r="P134" s="254"/>
      <c r="Q134" s="254"/>
      <c r="R134" s="254"/>
      <c r="S134" s="254"/>
      <c r="T134" s="254" t="s">
        <v>99</v>
      </c>
      <c r="U134" s="327" t="s">
        <v>1541</v>
      </c>
      <c r="V134" s="327"/>
      <c r="W134" s="250"/>
    </row>
    <row r="135" hidden="1">
      <c r="A135" s="270" t="s">
        <v>1542</v>
      </c>
      <c r="B135" s="270"/>
      <c r="C135" s="274" t="s">
        <v>1133</v>
      </c>
      <c r="D135" s="324" t="s">
        <v>1543</v>
      </c>
      <c r="E135" s="271" t="s">
        <v>1213</v>
      </c>
      <c r="F135" s="274" t="s">
        <v>1214</v>
      </c>
      <c r="G135" s="318" t="s">
        <v>1534</v>
      </c>
      <c r="H135" s="323"/>
      <c r="I135" s="323"/>
      <c r="J135" s="321">
        <v>43727.0</v>
      </c>
      <c r="K135" s="277" t="s">
        <v>47</v>
      </c>
      <c r="L135" s="277" t="s">
        <v>94</v>
      </c>
      <c r="M135" s="307" t="str">
        <f t="shared" si="3"/>
        <v>P2BN-209</v>
      </c>
      <c r="N135" s="274" t="s">
        <v>1530</v>
      </c>
      <c r="O135" s="299" t="s">
        <v>96</v>
      </c>
      <c r="P135" s="254"/>
      <c r="Q135" s="254"/>
      <c r="R135" s="254"/>
      <c r="S135" s="254"/>
      <c r="T135" s="254" t="s">
        <v>99</v>
      </c>
      <c r="U135" s="328" t="s">
        <v>1544</v>
      </c>
      <c r="V135" s="328"/>
      <c r="W135" s="250"/>
    </row>
    <row r="136" hidden="1">
      <c r="A136" s="270" t="s">
        <v>1545</v>
      </c>
      <c r="B136" s="270"/>
      <c r="C136" s="274" t="s">
        <v>1133</v>
      </c>
      <c r="D136" s="324" t="s">
        <v>1546</v>
      </c>
      <c r="E136" s="271" t="s">
        <v>1213</v>
      </c>
      <c r="F136" s="274" t="s">
        <v>1214</v>
      </c>
      <c r="G136" s="318" t="s">
        <v>1534</v>
      </c>
      <c r="H136" s="323"/>
      <c r="I136" s="323"/>
      <c r="J136" s="321">
        <v>43727.0</v>
      </c>
      <c r="K136" s="277" t="s">
        <v>47</v>
      </c>
      <c r="L136" s="277" t="s">
        <v>94</v>
      </c>
      <c r="M136" s="307" t="str">
        <f t="shared" si="3"/>
        <v>P2BN-209</v>
      </c>
      <c r="N136" s="274" t="s">
        <v>1530</v>
      </c>
      <c r="O136" s="299" t="s">
        <v>96</v>
      </c>
      <c r="P136" s="254"/>
      <c r="Q136" s="254"/>
      <c r="R136" s="254"/>
      <c r="S136" s="254"/>
      <c r="T136" s="254" t="s">
        <v>99</v>
      </c>
      <c r="U136" s="328" t="s">
        <v>1547</v>
      </c>
      <c r="V136" s="328"/>
      <c r="W136" s="250"/>
    </row>
    <row r="137" hidden="1">
      <c r="A137" s="270" t="s">
        <v>1548</v>
      </c>
      <c r="B137" s="270"/>
      <c r="C137" s="274" t="s">
        <v>1133</v>
      </c>
      <c r="D137" s="324" t="s">
        <v>1549</v>
      </c>
      <c r="E137" s="271" t="s">
        <v>1213</v>
      </c>
      <c r="F137" s="274" t="s">
        <v>1214</v>
      </c>
      <c r="G137" s="318" t="s">
        <v>1534</v>
      </c>
      <c r="H137" s="323"/>
      <c r="I137" s="323"/>
      <c r="J137" s="321">
        <v>43727.0</v>
      </c>
      <c r="K137" s="277" t="s">
        <v>47</v>
      </c>
      <c r="L137" s="277" t="s">
        <v>94</v>
      </c>
      <c r="M137" s="307" t="str">
        <f t="shared" si="3"/>
        <v>P2BN-209</v>
      </c>
      <c r="N137" s="274" t="s">
        <v>1530</v>
      </c>
      <c r="O137" s="299" t="s">
        <v>96</v>
      </c>
      <c r="P137" s="254"/>
      <c r="Q137" s="254"/>
      <c r="R137" s="254"/>
      <c r="S137" s="254"/>
      <c r="T137" s="254" t="s">
        <v>99</v>
      </c>
      <c r="U137" s="327" t="s">
        <v>1550</v>
      </c>
      <c r="V137" s="327"/>
      <c r="W137" s="250"/>
    </row>
    <row r="138" hidden="1">
      <c r="A138" s="266" t="s">
        <v>1551</v>
      </c>
      <c r="B138" s="266"/>
      <c r="C138" s="256"/>
      <c r="D138" s="267"/>
      <c r="E138" s="269"/>
      <c r="F138" s="269"/>
      <c r="G138" s="269"/>
      <c r="H138" s="269"/>
      <c r="I138" s="269"/>
      <c r="J138" s="269"/>
      <c r="K138" s="269"/>
      <c r="L138" s="269"/>
      <c r="M138" s="269"/>
      <c r="N138" s="256">
        <v>0.0</v>
      </c>
      <c r="O138" s="269"/>
      <c r="P138" s="269"/>
      <c r="Q138" s="269"/>
      <c r="R138" s="256"/>
      <c r="S138" s="256"/>
      <c r="T138" s="256" t="s">
        <v>988</v>
      </c>
      <c r="U138" s="256"/>
      <c r="V138" s="256"/>
      <c r="W138" s="256"/>
    </row>
    <row r="139" hidden="1">
      <c r="A139" s="329" t="s">
        <v>1552</v>
      </c>
      <c r="B139" s="329"/>
      <c r="C139" s="277" t="s">
        <v>1553</v>
      </c>
      <c r="D139" s="271" t="s">
        <v>1554</v>
      </c>
      <c r="E139" s="274" t="s">
        <v>1063</v>
      </c>
      <c r="F139" s="277" t="s">
        <v>1555</v>
      </c>
      <c r="G139" s="277" t="s">
        <v>1556</v>
      </c>
      <c r="H139" s="297"/>
      <c r="I139" s="297"/>
      <c r="J139" s="295">
        <v>43724.0</v>
      </c>
      <c r="K139" s="274" t="s">
        <v>47</v>
      </c>
      <c r="L139" s="274" t="s">
        <v>94</v>
      </c>
      <c r="M139" s="254"/>
      <c r="N139" s="254"/>
      <c r="O139" s="252" t="s">
        <v>96</v>
      </c>
      <c r="P139" s="254"/>
      <c r="Q139" s="254"/>
      <c r="R139" s="254"/>
      <c r="S139" s="254"/>
      <c r="T139" s="254" t="s">
        <v>99</v>
      </c>
      <c r="U139" s="250"/>
      <c r="V139" s="250"/>
      <c r="W139" s="250"/>
    </row>
    <row r="140" hidden="1">
      <c r="A140" s="329" t="s">
        <v>1557</v>
      </c>
      <c r="B140" s="329"/>
      <c r="C140" s="277" t="s">
        <v>1553</v>
      </c>
      <c r="D140" s="271" t="s">
        <v>1558</v>
      </c>
      <c r="E140" s="274" t="s">
        <v>1559</v>
      </c>
      <c r="F140" s="330"/>
      <c r="G140" s="277" t="s">
        <v>1560</v>
      </c>
      <c r="H140" s="297"/>
      <c r="I140" s="297"/>
      <c r="J140" s="295">
        <v>43724.0</v>
      </c>
      <c r="K140" s="274" t="s">
        <v>47</v>
      </c>
      <c r="L140" s="274" t="s">
        <v>94</v>
      </c>
      <c r="M140" s="254"/>
      <c r="N140" s="252"/>
      <c r="O140" s="252" t="s">
        <v>96</v>
      </c>
      <c r="P140" s="254"/>
      <c r="Q140" s="254"/>
      <c r="R140" s="254"/>
      <c r="S140" s="254"/>
      <c r="T140" s="254" t="s">
        <v>99</v>
      </c>
      <c r="U140" s="250"/>
      <c r="V140" s="250"/>
      <c r="W140" s="250"/>
    </row>
    <row r="141" ht="70.5" hidden="1" customHeight="1">
      <c r="A141" s="329" t="s">
        <v>1561</v>
      </c>
      <c r="B141" s="329"/>
      <c r="C141" s="277" t="s">
        <v>1553</v>
      </c>
      <c r="D141" s="271" t="s">
        <v>1562</v>
      </c>
      <c r="E141" s="274" t="s">
        <v>1559</v>
      </c>
      <c r="F141" s="330"/>
      <c r="G141" s="277" t="s">
        <v>1563</v>
      </c>
      <c r="H141" s="297"/>
      <c r="I141" s="297"/>
      <c r="J141" s="295">
        <v>43724.0</v>
      </c>
      <c r="K141" s="274" t="s">
        <v>47</v>
      </c>
      <c r="L141" s="274" t="s">
        <v>94</v>
      </c>
      <c r="M141" s="254"/>
      <c r="N141" s="252"/>
      <c r="O141" s="252" t="s">
        <v>96</v>
      </c>
      <c r="P141" s="254"/>
      <c r="Q141" s="254"/>
      <c r="R141" s="254"/>
      <c r="S141" s="254"/>
      <c r="T141" s="254" t="s">
        <v>125</v>
      </c>
      <c r="U141" s="250"/>
      <c r="V141" s="250"/>
      <c r="W141" s="250"/>
    </row>
    <row r="142" hidden="1">
      <c r="A142" s="329" t="s">
        <v>1564</v>
      </c>
      <c r="B142" s="329"/>
      <c r="C142" s="277" t="s">
        <v>1553</v>
      </c>
      <c r="D142" s="271" t="s">
        <v>1565</v>
      </c>
      <c r="E142" s="274" t="s">
        <v>1028</v>
      </c>
      <c r="F142" s="277" t="s">
        <v>1566</v>
      </c>
      <c r="G142" s="277" t="s">
        <v>1567</v>
      </c>
      <c r="H142" s="283"/>
      <c r="I142" s="283"/>
      <c r="J142" s="283"/>
      <c r="K142" s="252" t="s">
        <v>123</v>
      </c>
      <c r="L142" s="252"/>
      <c r="M142" s="254"/>
      <c r="N142" s="274" t="s">
        <v>1568</v>
      </c>
      <c r="O142" s="252" t="s">
        <v>96</v>
      </c>
      <c r="P142" s="254"/>
      <c r="Q142" s="254"/>
      <c r="R142" s="254"/>
      <c r="S142" s="254"/>
      <c r="T142" s="254" t="s">
        <v>125</v>
      </c>
      <c r="U142" s="250"/>
      <c r="V142" s="250"/>
      <c r="W142" s="250"/>
    </row>
    <row r="143" hidden="1">
      <c r="A143" s="329" t="s">
        <v>1569</v>
      </c>
      <c r="B143" s="329"/>
      <c r="C143" s="277" t="s">
        <v>1553</v>
      </c>
      <c r="D143" s="271" t="s">
        <v>1570</v>
      </c>
      <c r="E143" s="274" t="s">
        <v>1571</v>
      </c>
      <c r="F143" s="277" t="s">
        <v>1572</v>
      </c>
      <c r="G143" s="277" t="s">
        <v>1573</v>
      </c>
      <c r="H143" s="297"/>
      <c r="I143" s="297"/>
      <c r="J143" s="295">
        <v>43724.0</v>
      </c>
      <c r="K143" s="274" t="s">
        <v>47</v>
      </c>
      <c r="L143" s="274" t="s">
        <v>94</v>
      </c>
      <c r="M143" s="254"/>
      <c r="N143" s="299"/>
      <c r="O143" s="252" t="s">
        <v>96</v>
      </c>
      <c r="P143" s="254"/>
      <c r="Q143" s="254"/>
      <c r="R143" s="254"/>
      <c r="S143" s="254"/>
      <c r="T143" s="254" t="s">
        <v>99</v>
      </c>
      <c r="U143" s="250"/>
      <c r="V143" s="250"/>
      <c r="W143" s="250"/>
    </row>
    <row r="144" hidden="1">
      <c r="A144" s="329" t="s">
        <v>1574</v>
      </c>
      <c r="B144" s="329"/>
      <c r="C144" s="277" t="s">
        <v>1553</v>
      </c>
      <c r="D144" s="271" t="s">
        <v>1575</v>
      </c>
      <c r="E144" s="274" t="s">
        <v>1571</v>
      </c>
      <c r="F144" s="277" t="s">
        <v>1576</v>
      </c>
      <c r="G144" s="271" t="s">
        <v>1577</v>
      </c>
      <c r="H144" s="297"/>
      <c r="I144" s="297"/>
      <c r="J144" s="295">
        <v>43724.0</v>
      </c>
      <c r="K144" s="274" t="s">
        <v>47</v>
      </c>
      <c r="L144" s="274" t="s">
        <v>94</v>
      </c>
      <c r="M144" s="254"/>
      <c r="N144" s="274" t="s">
        <v>1578</v>
      </c>
      <c r="O144" s="252" t="s">
        <v>96</v>
      </c>
      <c r="P144" s="254"/>
      <c r="Q144" s="254"/>
      <c r="R144" s="254"/>
      <c r="S144" s="254"/>
      <c r="T144" s="254" t="s">
        <v>99</v>
      </c>
      <c r="U144" s="250"/>
      <c r="V144" s="250"/>
      <c r="W144" s="250"/>
    </row>
    <row r="145" hidden="1">
      <c r="A145" s="266" t="s">
        <v>1579</v>
      </c>
      <c r="B145" s="266"/>
      <c r="C145" s="269"/>
      <c r="D145" s="331"/>
      <c r="E145" s="269"/>
      <c r="F145" s="269"/>
      <c r="G145" s="269"/>
      <c r="H145" s="269"/>
      <c r="I145" s="269"/>
      <c r="J145" s="269"/>
      <c r="K145" s="269"/>
      <c r="L145" s="269"/>
      <c r="M145" s="269"/>
      <c r="N145" s="269"/>
      <c r="O145" s="269"/>
      <c r="P145" s="269"/>
      <c r="Q145" s="269"/>
      <c r="R145" s="256"/>
      <c r="S145" s="256"/>
      <c r="T145" s="256" t="s">
        <v>988</v>
      </c>
      <c r="U145" s="256"/>
      <c r="V145" s="256"/>
      <c r="W145" s="256"/>
    </row>
    <row r="146" hidden="1">
      <c r="A146" s="329" t="s">
        <v>1580</v>
      </c>
      <c r="B146" s="329"/>
      <c r="C146" s="277" t="s">
        <v>1581</v>
      </c>
      <c r="D146" s="277" t="s">
        <v>1582</v>
      </c>
      <c r="E146" s="274" t="s">
        <v>1559</v>
      </c>
      <c r="F146" s="277" t="s">
        <v>1583</v>
      </c>
      <c r="G146" s="277" t="s">
        <v>1584</v>
      </c>
      <c r="H146" s="297"/>
      <c r="I146" s="297"/>
      <c r="J146" s="297"/>
      <c r="K146" s="288" t="s">
        <v>123</v>
      </c>
      <c r="L146" s="299"/>
      <c r="M146" s="254"/>
      <c r="N146" s="274" t="s">
        <v>1585</v>
      </c>
      <c r="O146" s="252" t="s">
        <v>96</v>
      </c>
      <c r="P146" s="254"/>
      <c r="Q146" s="254"/>
      <c r="R146" s="254"/>
      <c r="S146" s="254"/>
      <c r="T146" s="254" t="s">
        <v>99</v>
      </c>
      <c r="U146" s="250"/>
      <c r="V146" s="250"/>
      <c r="W146" s="250"/>
    </row>
    <row r="147" hidden="1">
      <c r="A147" s="329" t="s">
        <v>1586</v>
      </c>
      <c r="B147" s="329"/>
      <c r="C147" s="277" t="s">
        <v>1581</v>
      </c>
      <c r="D147" s="277" t="s">
        <v>1587</v>
      </c>
      <c r="E147" s="274" t="s">
        <v>1559</v>
      </c>
      <c r="F147" s="271" t="s">
        <v>1588</v>
      </c>
      <c r="G147" s="277" t="s">
        <v>1589</v>
      </c>
      <c r="H147" s="297"/>
      <c r="I147" s="297"/>
      <c r="J147" s="309">
        <v>43878.0</v>
      </c>
      <c r="K147" s="332" t="s">
        <v>47</v>
      </c>
      <c r="L147" s="274" t="s">
        <v>116</v>
      </c>
      <c r="M147" s="254"/>
      <c r="N147" s="274" t="s">
        <v>1590</v>
      </c>
      <c r="O147" s="252" t="s">
        <v>96</v>
      </c>
      <c r="P147" s="254"/>
      <c r="Q147" s="254"/>
      <c r="R147" s="254"/>
      <c r="S147" s="254"/>
      <c r="T147" s="254" t="s">
        <v>99</v>
      </c>
      <c r="U147" s="250"/>
      <c r="V147" s="250"/>
      <c r="W147" s="250" t="s">
        <v>79</v>
      </c>
    </row>
    <row r="148" hidden="1">
      <c r="A148" s="266" t="s">
        <v>1591</v>
      </c>
      <c r="B148" s="266"/>
      <c r="C148" s="269"/>
      <c r="D148" s="331"/>
      <c r="E148" s="269"/>
      <c r="F148" s="269"/>
      <c r="G148" s="269"/>
      <c r="H148" s="269"/>
      <c r="I148" s="269"/>
      <c r="J148" s="269"/>
      <c r="K148" s="269"/>
      <c r="L148" s="269"/>
      <c r="M148" s="269"/>
      <c r="N148" s="269"/>
      <c r="O148" s="269"/>
      <c r="P148" s="269"/>
      <c r="Q148" s="269"/>
      <c r="R148" s="256"/>
      <c r="S148" s="256"/>
      <c r="T148" s="256" t="s">
        <v>988</v>
      </c>
      <c r="U148" s="256"/>
      <c r="V148" s="256"/>
      <c r="W148" s="256"/>
    </row>
    <row r="149" hidden="1">
      <c r="A149" s="284" t="s">
        <v>1592</v>
      </c>
      <c r="B149" s="284"/>
      <c r="C149" s="285" t="s">
        <v>1581</v>
      </c>
      <c r="D149" s="292" t="s">
        <v>1593</v>
      </c>
      <c r="E149" s="285" t="s">
        <v>1594</v>
      </c>
      <c r="F149" s="285" t="s">
        <v>1595</v>
      </c>
      <c r="G149" s="292" t="s">
        <v>1596</v>
      </c>
      <c r="H149" s="287"/>
      <c r="I149" s="287"/>
      <c r="J149" s="287"/>
      <c r="K149" s="288" t="s">
        <v>123</v>
      </c>
      <c r="L149" s="288"/>
      <c r="M149" s="289" t="str">
        <f t="shared" ref="M149:M152" si="4">HYPERLINK("https://tangramcare.atlassian.net/browse/P2BN-532","P2BN-532")</f>
        <v>P2BN-532</v>
      </c>
      <c r="N149" s="290"/>
      <c r="O149" s="291" t="s">
        <v>96</v>
      </c>
      <c r="P149" s="290"/>
      <c r="Q149" s="290"/>
      <c r="R149" s="290"/>
      <c r="S149" s="290"/>
      <c r="T149" s="290" t="s">
        <v>125</v>
      </c>
      <c r="U149" s="263"/>
      <c r="V149" s="263"/>
      <c r="W149" s="250"/>
    </row>
    <row r="150" hidden="1">
      <c r="A150" s="284" t="s">
        <v>1597</v>
      </c>
      <c r="B150" s="284"/>
      <c r="C150" s="285" t="s">
        <v>1581</v>
      </c>
      <c r="D150" s="292" t="s">
        <v>1598</v>
      </c>
      <c r="E150" s="285" t="s">
        <v>1599</v>
      </c>
      <c r="F150" s="285" t="s">
        <v>1600</v>
      </c>
      <c r="G150" s="292" t="s">
        <v>1601</v>
      </c>
      <c r="H150" s="287"/>
      <c r="I150" s="287"/>
      <c r="J150" s="287"/>
      <c r="K150" s="288" t="s">
        <v>123</v>
      </c>
      <c r="L150" s="288"/>
      <c r="M150" s="289" t="str">
        <f t="shared" si="4"/>
        <v>P2BN-532</v>
      </c>
      <c r="N150" s="333" t="s">
        <v>1602</v>
      </c>
      <c r="O150" s="291" t="s">
        <v>96</v>
      </c>
      <c r="P150" s="290"/>
      <c r="Q150" s="290"/>
      <c r="R150" s="290"/>
      <c r="S150" s="290"/>
      <c r="T150" s="290" t="s">
        <v>125</v>
      </c>
      <c r="U150" s="263"/>
      <c r="V150" s="263"/>
      <c r="W150" s="250"/>
    </row>
    <row r="151" hidden="1">
      <c r="A151" s="284" t="s">
        <v>1603</v>
      </c>
      <c r="B151" s="284"/>
      <c r="C151" s="285" t="s">
        <v>1581</v>
      </c>
      <c r="D151" s="292" t="s">
        <v>1604</v>
      </c>
      <c r="E151" s="285" t="s">
        <v>1599</v>
      </c>
      <c r="F151" s="285" t="s">
        <v>1605</v>
      </c>
      <c r="G151" s="292" t="s">
        <v>1606</v>
      </c>
      <c r="H151" s="287"/>
      <c r="I151" s="287"/>
      <c r="J151" s="287"/>
      <c r="K151" s="288" t="s">
        <v>123</v>
      </c>
      <c r="L151" s="288"/>
      <c r="M151" s="289" t="str">
        <f t="shared" si="4"/>
        <v>P2BN-532</v>
      </c>
      <c r="N151" s="333"/>
      <c r="O151" s="291" t="s">
        <v>96</v>
      </c>
      <c r="P151" s="290"/>
      <c r="Q151" s="290"/>
      <c r="R151" s="290"/>
      <c r="S151" s="290"/>
      <c r="T151" s="290" t="s">
        <v>125</v>
      </c>
      <c r="U151" s="263"/>
      <c r="V151" s="263"/>
      <c r="W151" s="250"/>
    </row>
    <row r="152" hidden="1">
      <c r="A152" s="284" t="s">
        <v>1607</v>
      </c>
      <c r="B152" s="284"/>
      <c r="C152" s="285" t="s">
        <v>1581</v>
      </c>
      <c r="D152" s="285" t="s">
        <v>1608</v>
      </c>
      <c r="E152" s="285" t="s">
        <v>1609</v>
      </c>
      <c r="F152" s="285" t="s">
        <v>1610</v>
      </c>
      <c r="G152" s="285" t="s">
        <v>1611</v>
      </c>
      <c r="H152" s="287"/>
      <c r="I152" s="287"/>
      <c r="J152" s="287"/>
      <c r="K152" s="288" t="s">
        <v>123</v>
      </c>
      <c r="L152" s="288"/>
      <c r="M152" s="289" t="str">
        <f t="shared" si="4"/>
        <v>P2BN-532</v>
      </c>
      <c r="N152" s="333"/>
      <c r="O152" s="291" t="s">
        <v>96</v>
      </c>
      <c r="P152" s="290"/>
      <c r="Q152" s="290"/>
      <c r="R152" s="290"/>
      <c r="S152" s="290"/>
      <c r="T152" s="290" t="s">
        <v>125</v>
      </c>
      <c r="U152" s="263"/>
      <c r="V152" s="263"/>
      <c r="W152" s="250"/>
    </row>
    <row r="153" hidden="1">
      <c r="A153" s="334" t="s">
        <v>1612</v>
      </c>
      <c r="B153" s="334"/>
      <c r="C153" s="277"/>
      <c r="D153" s="277"/>
      <c r="E153" s="277"/>
      <c r="F153" s="277"/>
      <c r="G153" s="277"/>
      <c r="H153" s="283"/>
      <c r="I153" s="283"/>
      <c r="J153" s="283"/>
      <c r="K153" s="302"/>
      <c r="L153" s="302"/>
      <c r="M153" s="335"/>
      <c r="N153" s="336"/>
      <c r="O153" s="252"/>
      <c r="P153" s="254"/>
      <c r="Q153" s="254"/>
      <c r="R153" s="254"/>
      <c r="S153" s="254"/>
      <c r="T153" s="254"/>
      <c r="U153" s="250"/>
      <c r="V153" s="250"/>
      <c r="W153" s="250"/>
    </row>
    <row r="154" hidden="1">
      <c r="A154" s="281" t="s">
        <v>1613</v>
      </c>
      <c r="B154" s="281"/>
      <c r="C154" s="277"/>
      <c r="D154" s="277"/>
      <c r="E154" s="277"/>
      <c r="F154" s="277"/>
      <c r="G154" s="277" t="s">
        <v>1614</v>
      </c>
      <c r="H154" s="283"/>
      <c r="I154" s="283"/>
      <c r="J154" s="283"/>
      <c r="K154" s="302"/>
      <c r="L154" s="302"/>
      <c r="M154" s="335"/>
      <c r="N154" s="336"/>
      <c r="O154" s="252"/>
      <c r="P154" s="254"/>
      <c r="Q154" s="254"/>
      <c r="R154" s="254"/>
      <c r="S154" s="254"/>
      <c r="T154" s="254"/>
      <c r="U154" s="250"/>
      <c r="V154" s="250"/>
      <c r="W154" s="250"/>
    </row>
    <row r="155" hidden="1">
      <c r="A155" s="266" t="s">
        <v>1615</v>
      </c>
      <c r="B155" s="266"/>
      <c r="C155" s="269"/>
      <c r="D155" s="331"/>
      <c r="E155" s="269"/>
      <c r="F155" s="269"/>
      <c r="G155" s="269"/>
      <c r="H155" s="269"/>
      <c r="I155" s="269"/>
      <c r="J155" s="269"/>
      <c r="K155" s="269"/>
      <c r="L155" s="269"/>
      <c r="M155" s="269"/>
      <c r="N155" s="269"/>
      <c r="O155" s="269"/>
      <c r="P155" s="269"/>
      <c r="Q155" s="269"/>
      <c r="R155" s="256"/>
      <c r="S155" s="256"/>
      <c r="T155" s="256" t="s">
        <v>988</v>
      </c>
      <c r="U155" s="256"/>
      <c r="V155" s="256"/>
      <c r="W155" s="256"/>
    </row>
    <row r="156" hidden="1">
      <c r="A156" s="281" t="s">
        <v>1616</v>
      </c>
      <c r="B156" s="281" t="s">
        <v>1617</v>
      </c>
      <c r="C156" s="277" t="s">
        <v>1618</v>
      </c>
      <c r="D156" s="226" t="s">
        <v>1619</v>
      </c>
      <c r="E156" s="225"/>
      <c r="F156" s="226" t="s">
        <v>1620</v>
      </c>
      <c r="G156" s="226" t="s">
        <v>1621</v>
      </c>
      <c r="H156" s="225"/>
      <c r="I156" s="225"/>
      <c r="J156" s="225"/>
      <c r="K156" s="226" t="s">
        <v>123</v>
      </c>
      <c r="L156" s="225"/>
      <c r="M156" s="225"/>
      <c r="N156" s="225"/>
      <c r="O156" s="225"/>
      <c r="P156" s="225"/>
      <c r="Q156" s="225"/>
      <c r="W156" s="95"/>
    </row>
    <row r="157" hidden="1">
      <c r="A157" s="226" t="s">
        <v>1622</v>
      </c>
      <c r="B157" s="281" t="s">
        <v>1617</v>
      </c>
      <c r="C157" s="277" t="s">
        <v>1618</v>
      </c>
      <c r="D157" s="226" t="s">
        <v>1623</v>
      </c>
      <c r="E157" s="225"/>
      <c r="F157" s="226" t="s">
        <v>1620</v>
      </c>
      <c r="G157" s="226" t="s">
        <v>1624</v>
      </c>
      <c r="H157" s="225"/>
      <c r="I157" s="225"/>
      <c r="J157" s="225"/>
      <c r="K157" s="226" t="s">
        <v>123</v>
      </c>
      <c r="L157" s="225"/>
      <c r="M157" s="225"/>
      <c r="N157" s="225"/>
      <c r="O157" s="225"/>
      <c r="P157" s="225"/>
      <c r="Q157" s="225"/>
      <c r="W157" s="95"/>
    </row>
    <row r="158" hidden="1">
      <c r="A158" s="226" t="s">
        <v>1625</v>
      </c>
      <c r="B158" s="281" t="s">
        <v>1617</v>
      </c>
      <c r="C158" s="277" t="s">
        <v>1626</v>
      </c>
      <c r="D158" s="226" t="s">
        <v>1627</v>
      </c>
      <c r="E158" s="225"/>
      <c r="F158" s="226" t="s">
        <v>1628</v>
      </c>
      <c r="G158" s="226" t="s">
        <v>1629</v>
      </c>
      <c r="H158" s="225"/>
      <c r="I158" s="225"/>
      <c r="J158" s="225"/>
      <c r="K158" s="226" t="s">
        <v>123</v>
      </c>
      <c r="L158" s="225"/>
      <c r="M158" s="225"/>
      <c r="N158" s="225"/>
      <c r="O158" s="225"/>
      <c r="P158" s="225"/>
      <c r="Q158" s="225"/>
      <c r="W158" s="95"/>
    </row>
    <row r="159" hidden="1">
      <c r="A159" s="226" t="s">
        <v>1630</v>
      </c>
      <c r="B159" s="226" t="s">
        <v>1617</v>
      </c>
      <c r="C159" s="277" t="s">
        <v>1631</v>
      </c>
      <c r="D159" s="226" t="s">
        <v>1632</v>
      </c>
      <c r="E159" s="274" t="s">
        <v>1633</v>
      </c>
      <c r="F159" s="226" t="s">
        <v>1634</v>
      </c>
      <c r="G159" s="226" t="s">
        <v>1635</v>
      </c>
      <c r="H159" s="225"/>
      <c r="I159" s="225"/>
      <c r="J159" s="225"/>
      <c r="K159" s="226" t="s">
        <v>123</v>
      </c>
      <c r="L159" s="225"/>
      <c r="M159" s="225"/>
      <c r="N159" s="225"/>
      <c r="O159" s="225"/>
      <c r="P159" s="225"/>
      <c r="Q159" s="225"/>
      <c r="W159" s="95"/>
    </row>
    <row r="160" hidden="1">
      <c r="A160" s="226" t="s">
        <v>1636</v>
      </c>
      <c r="B160" s="226" t="s">
        <v>1637</v>
      </c>
      <c r="C160" s="226" t="s">
        <v>1638</v>
      </c>
      <c r="D160" s="226" t="s">
        <v>1639</v>
      </c>
      <c r="E160" s="226" t="s">
        <v>1640</v>
      </c>
      <c r="F160" s="226" t="s">
        <v>1641</v>
      </c>
      <c r="G160" s="226" t="s">
        <v>1642</v>
      </c>
      <c r="H160" s="223">
        <v>43851.0</v>
      </c>
      <c r="I160" s="226" t="s">
        <v>383</v>
      </c>
      <c r="J160" s="225"/>
      <c r="K160" s="226" t="s">
        <v>123</v>
      </c>
      <c r="L160" s="225"/>
      <c r="M160" s="225"/>
      <c r="N160" s="225"/>
      <c r="O160" s="225"/>
      <c r="P160" s="225"/>
      <c r="Q160" s="225"/>
      <c r="S160" s="133" t="s">
        <v>116</v>
      </c>
      <c r="W160" s="95"/>
    </row>
    <row r="161" hidden="1">
      <c r="A161" s="226" t="s">
        <v>1643</v>
      </c>
      <c r="B161" s="226" t="s">
        <v>1637</v>
      </c>
      <c r="C161" s="226" t="s">
        <v>1638</v>
      </c>
      <c r="D161" s="226" t="s">
        <v>1639</v>
      </c>
      <c r="E161" s="226" t="s">
        <v>1640</v>
      </c>
      <c r="F161" s="226" t="s">
        <v>1641</v>
      </c>
      <c r="G161" s="226" t="s">
        <v>1644</v>
      </c>
      <c r="H161" s="223">
        <v>43851.0</v>
      </c>
      <c r="I161" s="226" t="s">
        <v>383</v>
      </c>
      <c r="J161" s="225"/>
      <c r="K161" s="226" t="s">
        <v>123</v>
      </c>
      <c r="L161" s="225"/>
      <c r="M161" s="225"/>
      <c r="N161" s="225"/>
      <c r="O161" s="225"/>
      <c r="P161" s="225"/>
      <c r="Q161" s="225"/>
      <c r="S161" s="133" t="s">
        <v>116</v>
      </c>
      <c r="W161" s="95"/>
    </row>
    <row r="162">
      <c r="A162" s="225"/>
      <c r="B162" s="225"/>
      <c r="C162" s="225"/>
      <c r="D162" s="225"/>
      <c r="E162" s="225"/>
      <c r="F162" s="225"/>
      <c r="G162" s="225"/>
      <c r="H162" s="225"/>
      <c r="I162" s="225"/>
      <c r="J162" s="225"/>
      <c r="K162" s="225"/>
      <c r="L162" s="225"/>
      <c r="M162" s="225"/>
      <c r="N162" s="225"/>
      <c r="O162" s="225"/>
      <c r="P162" s="225"/>
      <c r="Q162" s="225"/>
      <c r="W162" s="95"/>
    </row>
    <row r="163">
      <c r="A163" s="225"/>
      <c r="B163" s="225"/>
      <c r="C163" s="225"/>
      <c r="D163" s="337"/>
      <c r="E163" s="225"/>
      <c r="F163" s="225"/>
      <c r="G163" s="225"/>
      <c r="H163" s="225"/>
      <c r="I163" s="225"/>
      <c r="J163" s="225"/>
      <c r="K163" s="225"/>
      <c r="L163" s="225"/>
      <c r="M163" s="225"/>
      <c r="N163" s="225"/>
      <c r="O163" s="225"/>
      <c r="P163" s="225"/>
      <c r="Q163" s="225"/>
      <c r="W163" s="95"/>
    </row>
    <row r="164">
      <c r="A164" s="225"/>
      <c r="B164" s="225"/>
      <c r="C164" s="225"/>
      <c r="D164" s="225"/>
      <c r="E164" s="225"/>
      <c r="F164" s="225"/>
      <c r="G164" s="225"/>
      <c r="H164" s="225"/>
      <c r="I164" s="225"/>
      <c r="J164" s="225"/>
      <c r="K164" s="225"/>
      <c r="L164" s="225"/>
      <c r="M164" s="225"/>
      <c r="N164" s="225"/>
      <c r="O164" s="225"/>
      <c r="P164" s="225"/>
      <c r="Q164" s="225"/>
      <c r="W164" s="95"/>
    </row>
    <row r="165">
      <c r="A165" s="225"/>
      <c r="B165" s="225"/>
      <c r="C165" s="225"/>
      <c r="D165" s="225"/>
      <c r="E165" s="225"/>
      <c r="F165" s="225"/>
      <c r="G165" s="225"/>
      <c r="H165" s="225"/>
      <c r="I165" s="225"/>
      <c r="J165" s="225"/>
      <c r="K165" s="225"/>
      <c r="L165" s="225"/>
      <c r="M165" s="225"/>
      <c r="N165" s="225"/>
      <c r="O165" s="225"/>
      <c r="P165" s="225"/>
      <c r="Q165" s="225"/>
      <c r="W165" s="95"/>
    </row>
    <row r="166">
      <c r="A166" s="225"/>
      <c r="B166" s="225"/>
      <c r="C166" s="225"/>
      <c r="D166" s="225"/>
      <c r="E166" s="225"/>
      <c r="F166" s="225"/>
      <c r="G166" s="225"/>
      <c r="H166" s="225"/>
      <c r="I166" s="225"/>
      <c r="J166" s="225"/>
      <c r="K166" s="225"/>
      <c r="L166" s="225"/>
      <c r="M166" s="225"/>
      <c r="N166" s="225"/>
      <c r="O166" s="225"/>
      <c r="P166" s="225"/>
      <c r="Q166" s="225"/>
      <c r="W166" s="95"/>
    </row>
    <row r="167">
      <c r="A167" s="225"/>
      <c r="B167" s="225"/>
      <c r="C167" s="225"/>
      <c r="D167" s="225"/>
      <c r="E167" s="225"/>
      <c r="F167" s="225"/>
      <c r="G167" s="225"/>
      <c r="H167" s="225"/>
      <c r="I167" s="225"/>
      <c r="J167" s="225"/>
      <c r="K167" s="225"/>
      <c r="L167" s="225"/>
      <c r="M167" s="225"/>
      <c r="N167" s="225"/>
      <c r="O167" s="225"/>
      <c r="P167" s="225"/>
      <c r="Q167" s="225"/>
      <c r="W167" s="95"/>
    </row>
    <row r="168">
      <c r="A168" s="225"/>
      <c r="B168" s="225"/>
      <c r="C168" s="225"/>
      <c r="D168" s="225"/>
      <c r="E168" s="225"/>
      <c r="F168" s="225"/>
      <c r="G168" s="225"/>
      <c r="H168" s="225"/>
      <c r="I168" s="225"/>
      <c r="J168" s="225"/>
      <c r="K168" s="225"/>
      <c r="L168" s="225"/>
      <c r="M168" s="225"/>
      <c r="N168" s="225"/>
      <c r="O168" s="225"/>
      <c r="P168" s="225"/>
      <c r="Q168" s="225"/>
      <c r="W168" s="95"/>
    </row>
    <row r="169">
      <c r="A169" s="225"/>
      <c r="B169" s="225"/>
      <c r="C169" s="225"/>
      <c r="D169" s="225"/>
      <c r="E169" s="225"/>
      <c r="F169" s="225"/>
      <c r="G169" s="225"/>
      <c r="H169" s="225"/>
      <c r="I169" s="225"/>
      <c r="J169" s="225"/>
      <c r="K169" s="225"/>
      <c r="L169" s="225"/>
      <c r="M169" s="225"/>
      <c r="N169" s="225"/>
      <c r="O169" s="225"/>
      <c r="P169" s="225"/>
      <c r="Q169" s="225"/>
      <c r="W169" s="95"/>
    </row>
    <row r="170">
      <c r="A170" s="225"/>
      <c r="B170" s="225"/>
      <c r="C170" s="225"/>
      <c r="D170" s="225"/>
      <c r="E170" s="225"/>
      <c r="F170" s="225"/>
      <c r="G170" s="225"/>
      <c r="H170" s="225"/>
      <c r="I170" s="225"/>
      <c r="J170" s="225"/>
      <c r="K170" s="225"/>
      <c r="L170" s="225"/>
      <c r="M170" s="225"/>
      <c r="N170" s="225"/>
      <c r="O170" s="225"/>
      <c r="P170" s="225"/>
      <c r="Q170" s="225"/>
      <c r="W170" s="95"/>
    </row>
    <row r="171">
      <c r="A171" s="225"/>
      <c r="B171" s="225"/>
      <c r="C171" s="225"/>
      <c r="D171" s="225"/>
      <c r="E171" s="225"/>
      <c r="F171" s="225"/>
      <c r="G171" s="225"/>
      <c r="H171" s="225"/>
      <c r="I171" s="225"/>
      <c r="J171" s="225"/>
      <c r="K171" s="225"/>
      <c r="L171" s="225"/>
      <c r="M171" s="225"/>
      <c r="N171" s="225"/>
      <c r="O171" s="225"/>
      <c r="P171" s="225"/>
      <c r="Q171" s="225"/>
      <c r="W171" s="95"/>
    </row>
    <row r="172">
      <c r="A172" s="225"/>
      <c r="B172" s="225"/>
      <c r="C172" s="225"/>
      <c r="D172" s="225"/>
      <c r="E172" s="225"/>
      <c r="F172" s="225"/>
      <c r="G172" s="225"/>
      <c r="H172" s="225"/>
      <c r="I172" s="225"/>
      <c r="J172" s="225"/>
      <c r="K172" s="225"/>
      <c r="L172" s="225"/>
      <c r="M172" s="225"/>
      <c r="N172" s="225"/>
      <c r="O172" s="225"/>
      <c r="P172" s="225"/>
      <c r="Q172" s="225"/>
      <c r="W172" s="95"/>
    </row>
    <row r="173">
      <c r="A173" s="225"/>
      <c r="B173" s="225"/>
      <c r="C173" s="225"/>
      <c r="D173" s="225"/>
      <c r="E173" s="225"/>
      <c r="F173" s="225"/>
      <c r="G173" s="225"/>
      <c r="H173" s="225"/>
      <c r="I173" s="225"/>
      <c r="J173" s="225"/>
      <c r="K173" s="225"/>
      <c r="L173" s="225"/>
      <c r="M173" s="225"/>
      <c r="N173" s="225"/>
      <c r="O173" s="225"/>
      <c r="P173" s="225"/>
      <c r="Q173" s="225"/>
      <c r="W173" s="95"/>
    </row>
    <row r="174">
      <c r="A174" s="225"/>
      <c r="B174" s="225"/>
      <c r="C174" s="225"/>
      <c r="D174" s="225"/>
      <c r="E174" s="225"/>
      <c r="F174" s="225"/>
      <c r="G174" s="225"/>
      <c r="H174" s="225"/>
      <c r="I174" s="225"/>
      <c r="J174" s="225"/>
      <c r="K174" s="225"/>
      <c r="L174" s="225"/>
      <c r="M174" s="225"/>
      <c r="N174" s="225"/>
      <c r="O174" s="225"/>
      <c r="P174" s="225"/>
      <c r="Q174" s="225"/>
      <c r="W174" s="95"/>
    </row>
    <row r="175">
      <c r="A175" s="225"/>
      <c r="B175" s="225"/>
      <c r="C175" s="225"/>
      <c r="D175" s="225"/>
      <c r="E175" s="225"/>
      <c r="F175" s="225"/>
      <c r="G175" s="225"/>
      <c r="H175" s="225"/>
      <c r="I175" s="225"/>
      <c r="J175" s="225"/>
      <c r="K175" s="225"/>
      <c r="L175" s="225"/>
      <c r="M175" s="225"/>
      <c r="N175" s="225"/>
      <c r="O175" s="225"/>
      <c r="P175" s="225"/>
      <c r="Q175" s="225"/>
      <c r="W175" s="95"/>
    </row>
    <row r="176">
      <c r="A176" s="225"/>
      <c r="B176" s="225"/>
      <c r="C176" s="225"/>
      <c r="D176" s="225"/>
      <c r="E176" s="225"/>
      <c r="F176" s="225"/>
      <c r="G176" s="225"/>
      <c r="H176" s="225"/>
      <c r="I176" s="225"/>
      <c r="J176" s="225"/>
      <c r="K176" s="225"/>
      <c r="L176" s="225"/>
      <c r="M176" s="225"/>
      <c r="N176" s="225"/>
      <c r="O176" s="225"/>
      <c r="P176" s="225"/>
      <c r="Q176" s="225"/>
      <c r="W176" s="95"/>
    </row>
    <row r="177">
      <c r="A177" s="225"/>
      <c r="B177" s="225"/>
      <c r="C177" s="225"/>
      <c r="D177" s="225"/>
      <c r="E177" s="225"/>
      <c r="F177" s="225"/>
      <c r="G177" s="225"/>
      <c r="H177" s="225"/>
      <c r="I177" s="225"/>
      <c r="J177" s="225"/>
      <c r="K177" s="225"/>
      <c r="L177" s="225"/>
      <c r="M177" s="225"/>
      <c r="N177" s="225"/>
      <c r="O177" s="225"/>
      <c r="P177" s="225"/>
      <c r="Q177" s="225"/>
      <c r="W177" s="95"/>
    </row>
    <row r="178">
      <c r="A178" s="225"/>
      <c r="B178" s="225"/>
      <c r="C178" s="225"/>
      <c r="D178" s="225"/>
      <c r="E178" s="225"/>
      <c r="F178" s="225"/>
      <c r="G178" s="225"/>
      <c r="H178" s="225"/>
      <c r="I178" s="225"/>
      <c r="J178" s="225"/>
      <c r="K178" s="225"/>
      <c r="L178" s="225"/>
      <c r="M178" s="225"/>
      <c r="N178" s="225"/>
      <c r="O178" s="225"/>
      <c r="P178" s="225"/>
      <c r="Q178" s="225"/>
      <c r="W178" s="95"/>
    </row>
    <row r="179">
      <c r="A179" s="225"/>
      <c r="B179" s="225"/>
      <c r="C179" s="225"/>
      <c r="D179" s="225"/>
      <c r="E179" s="225"/>
      <c r="F179" s="225"/>
      <c r="G179" s="225"/>
      <c r="H179" s="225"/>
      <c r="I179" s="225"/>
      <c r="J179" s="225"/>
      <c r="K179" s="225"/>
      <c r="L179" s="225"/>
      <c r="M179" s="225"/>
      <c r="N179" s="225"/>
      <c r="O179" s="225"/>
      <c r="P179" s="225"/>
      <c r="Q179" s="225"/>
      <c r="W179" s="95"/>
    </row>
    <row r="180">
      <c r="A180" s="225"/>
      <c r="B180" s="225"/>
      <c r="C180" s="225"/>
      <c r="D180" s="225"/>
      <c r="E180" s="225"/>
      <c r="F180" s="225"/>
      <c r="G180" s="225"/>
      <c r="H180" s="225"/>
      <c r="I180" s="225"/>
      <c r="J180" s="225"/>
      <c r="K180" s="225"/>
      <c r="L180" s="225"/>
      <c r="M180" s="225"/>
      <c r="N180" s="225"/>
      <c r="O180" s="225"/>
      <c r="P180" s="225"/>
      <c r="Q180" s="225"/>
      <c r="W180" s="95"/>
    </row>
    <row r="181">
      <c r="A181" s="225"/>
      <c r="B181" s="225"/>
      <c r="C181" s="225"/>
      <c r="D181" s="225"/>
      <c r="E181" s="225"/>
      <c r="F181" s="225"/>
      <c r="G181" s="225"/>
      <c r="H181" s="225"/>
      <c r="I181" s="225"/>
      <c r="J181" s="225"/>
      <c r="K181" s="225"/>
      <c r="L181" s="225"/>
      <c r="M181" s="225"/>
      <c r="N181" s="225"/>
      <c r="O181" s="225"/>
      <c r="P181" s="225"/>
      <c r="Q181" s="225"/>
      <c r="W181" s="95"/>
    </row>
    <row r="182">
      <c r="A182" s="225"/>
      <c r="B182" s="225"/>
      <c r="C182" s="225"/>
      <c r="D182" s="225"/>
      <c r="E182" s="225"/>
      <c r="F182" s="225"/>
      <c r="G182" s="225"/>
      <c r="H182" s="225"/>
      <c r="I182" s="225"/>
      <c r="J182" s="225"/>
      <c r="K182" s="225"/>
      <c r="L182" s="225"/>
      <c r="M182" s="225"/>
      <c r="N182" s="225"/>
      <c r="O182" s="225"/>
      <c r="P182" s="225"/>
      <c r="Q182" s="225"/>
      <c r="W182" s="95"/>
    </row>
    <row r="183">
      <c r="A183" s="225"/>
      <c r="B183" s="225"/>
      <c r="C183" s="225"/>
      <c r="D183" s="225"/>
      <c r="E183" s="225"/>
      <c r="F183" s="225"/>
      <c r="G183" s="225"/>
      <c r="H183" s="225"/>
      <c r="I183" s="225"/>
      <c r="J183" s="225"/>
      <c r="K183" s="225"/>
      <c r="L183" s="225"/>
      <c r="M183" s="225"/>
      <c r="N183" s="225"/>
      <c r="O183" s="225"/>
      <c r="P183" s="225"/>
      <c r="Q183" s="225"/>
      <c r="W183" s="95"/>
    </row>
    <row r="184">
      <c r="A184" s="225"/>
      <c r="B184" s="225"/>
      <c r="C184" s="225"/>
      <c r="D184" s="225"/>
      <c r="E184" s="225"/>
      <c r="F184" s="225"/>
      <c r="G184" s="225"/>
      <c r="H184" s="225"/>
      <c r="I184" s="225"/>
      <c r="J184" s="225"/>
      <c r="K184" s="225"/>
      <c r="L184" s="225"/>
      <c r="M184" s="225"/>
      <c r="N184" s="225"/>
      <c r="O184" s="225"/>
      <c r="P184" s="225"/>
      <c r="Q184" s="225"/>
      <c r="W184" s="95"/>
    </row>
    <row r="185">
      <c r="A185" s="225"/>
      <c r="B185" s="225"/>
      <c r="C185" s="225"/>
      <c r="D185" s="225"/>
      <c r="E185" s="225"/>
      <c r="F185" s="225"/>
      <c r="G185" s="225"/>
      <c r="H185" s="225"/>
      <c r="I185" s="225"/>
      <c r="J185" s="225"/>
      <c r="K185" s="225"/>
      <c r="L185" s="225"/>
      <c r="M185" s="225"/>
      <c r="N185" s="225"/>
      <c r="O185" s="225"/>
      <c r="P185" s="225"/>
      <c r="Q185" s="225"/>
      <c r="W185" s="95"/>
    </row>
    <row r="186">
      <c r="A186" s="225"/>
      <c r="B186" s="225"/>
      <c r="C186" s="225"/>
      <c r="D186" s="225"/>
      <c r="E186" s="225"/>
      <c r="F186" s="225"/>
      <c r="G186" s="225"/>
      <c r="H186" s="225"/>
      <c r="I186" s="225"/>
      <c r="J186" s="225"/>
      <c r="K186" s="225"/>
      <c r="L186" s="225"/>
      <c r="M186" s="225"/>
      <c r="N186" s="225"/>
      <c r="O186" s="225"/>
      <c r="P186" s="225"/>
      <c r="Q186" s="225"/>
      <c r="W186" s="95"/>
    </row>
    <row r="187">
      <c r="A187" s="225"/>
      <c r="B187" s="225"/>
      <c r="C187" s="225"/>
      <c r="D187" s="225"/>
      <c r="E187" s="225"/>
      <c r="F187" s="225"/>
      <c r="G187" s="225"/>
      <c r="H187" s="225"/>
      <c r="I187" s="225"/>
      <c r="J187" s="225"/>
      <c r="K187" s="225"/>
      <c r="L187" s="225"/>
      <c r="M187" s="225"/>
      <c r="N187" s="225"/>
      <c r="O187" s="225"/>
      <c r="P187" s="225"/>
      <c r="Q187" s="225"/>
      <c r="W187" s="95"/>
    </row>
    <row r="188">
      <c r="A188" s="225"/>
      <c r="B188" s="225"/>
      <c r="C188" s="225"/>
      <c r="D188" s="225"/>
      <c r="E188" s="225"/>
      <c r="F188" s="225"/>
      <c r="G188" s="225"/>
      <c r="H188" s="225"/>
      <c r="I188" s="225"/>
      <c r="J188" s="225"/>
      <c r="K188" s="225"/>
      <c r="L188" s="225"/>
      <c r="M188" s="225"/>
      <c r="N188" s="225"/>
      <c r="O188" s="225"/>
      <c r="P188" s="225"/>
      <c r="Q188" s="225"/>
      <c r="W188" s="95"/>
    </row>
    <row r="189">
      <c r="A189" s="225"/>
      <c r="B189" s="225"/>
      <c r="C189" s="225"/>
      <c r="D189" s="225"/>
      <c r="E189" s="225"/>
      <c r="F189" s="225"/>
      <c r="G189" s="225"/>
      <c r="H189" s="225"/>
      <c r="I189" s="225"/>
      <c r="J189" s="225"/>
      <c r="K189" s="225"/>
      <c r="L189" s="225"/>
      <c r="M189" s="225"/>
      <c r="N189" s="225"/>
      <c r="O189" s="225"/>
      <c r="P189" s="225"/>
      <c r="Q189" s="225"/>
      <c r="W189" s="95"/>
    </row>
    <row r="190">
      <c r="A190" s="225"/>
      <c r="B190" s="225"/>
      <c r="C190" s="225"/>
      <c r="D190" s="225"/>
      <c r="E190" s="225"/>
      <c r="F190" s="225"/>
      <c r="G190" s="225"/>
      <c r="H190" s="225"/>
      <c r="I190" s="225"/>
      <c r="J190" s="225"/>
      <c r="K190" s="225"/>
      <c r="L190" s="225"/>
      <c r="M190" s="225"/>
      <c r="N190" s="225"/>
      <c r="O190" s="225"/>
      <c r="P190" s="225"/>
      <c r="Q190" s="225"/>
      <c r="W190" s="95"/>
    </row>
    <row r="191">
      <c r="A191" s="225"/>
      <c r="B191" s="225"/>
      <c r="C191" s="225"/>
      <c r="D191" s="225"/>
      <c r="E191" s="225"/>
      <c r="F191" s="225"/>
      <c r="G191" s="225"/>
      <c r="H191" s="225"/>
      <c r="I191" s="225"/>
      <c r="J191" s="225"/>
      <c r="K191" s="225"/>
      <c r="L191" s="225"/>
      <c r="M191" s="225"/>
      <c r="N191" s="225"/>
      <c r="O191" s="225"/>
      <c r="P191" s="225"/>
      <c r="Q191" s="225"/>
      <c r="W191" s="95"/>
    </row>
    <row r="192">
      <c r="A192" s="225"/>
      <c r="B192" s="225"/>
      <c r="C192" s="225"/>
      <c r="D192" s="225"/>
      <c r="E192" s="225"/>
      <c r="F192" s="225"/>
      <c r="G192" s="225"/>
      <c r="H192" s="225"/>
      <c r="I192" s="225"/>
      <c r="J192" s="225"/>
      <c r="K192" s="225"/>
      <c r="L192" s="225"/>
      <c r="M192" s="225"/>
      <c r="N192" s="225"/>
      <c r="O192" s="225"/>
      <c r="P192" s="225"/>
      <c r="Q192" s="225"/>
      <c r="W192" s="95"/>
    </row>
    <row r="193">
      <c r="A193" s="225"/>
      <c r="B193" s="225"/>
      <c r="C193" s="225"/>
      <c r="D193" s="225"/>
      <c r="E193" s="225"/>
      <c r="F193" s="225"/>
      <c r="G193" s="225"/>
      <c r="H193" s="225"/>
      <c r="I193" s="225"/>
      <c r="J193" s="225"/>
      <c r="K193" s="225"/>
      <c r="L193" s="225"/>
      <c r="M193" s="225"/>
      <c r="N193" s="225"/>
      <c r="O193" s="225"/>
      <c r="P193" s="225"/>
      <c r="Q193" s="225"/>
      <c r="W193" s="95"/>
    </row>
    <row r="194">
      <c r="A194" s="225"/>
      <c r="B194" s="225"/>
      <c r="C194" s="225"/>
      <c r="D194" s="225"/>
      <c r="E194" s="225"/>
      <c r="F194" s="225"/>
      <c r="G194" s="225"/>
      <c r="H194" s="225"/>
      <c r="I194" s="225"/>
      <c r="J194" s="225"/>
      <c r="K194" s="225"/>
      <c r="L194" s="225"/>
      <c r="M194" s="225"/>
      <c r="N194" s="225"/>
      <c r="O194" s="225"/>
      <c r="P194" s="225"/>
      <c r="Q194" s="225"/>
      <c r="W194" s="95"/>
    </row>
    <row r="195">
      <c r="A195" s="225"/>
      <c r="B195" s="225"/>
      <c r="C195" s="225"/>
      <c r="D195" s="225"/>
      <c r="E195" s="225"/>
      <c r="F195" s="225"/>
      <c r="G195" s="225"/>
      <c r="H195" s="225"/>
      <c r="I195" s="225"/>
      <c r="J195" s="225"/>
      <c r="K195" s="225"/>
      <c r="L195" s="225"/>
      <c r="M195" s="225"/>
      <c r="N195" s="225"/>
      <c r="O195" s="225"/>
      <c r="P195" s="225"/>
      <c r="Q195" s="225"/>
      <c r="W195" s="95"/>
    </row>
    <row r="196">
      <c r="A196" s="225"/>
      <c r="B196" s="225"/>
      <c r="C196" s="225"/>
      <c r="D196" s="225"/>
      <c r="E196" s="225"/>
      <c r="F196" s="225"/>
      <c r="G196" s="225"/>
      <c r="H196" s="225"/>
      <c r="I196" s="225"/>
      <c r="J196" s="225"/>
      <c r="K196" s="225"/>
      <c r="L196" s="225"/>
      <c r="M196" s="225"/>
      <c r="N196" s="225"/>
      <c r="O196" s="225"/>
      <c r="P196" s="225"/>
      <c r="Q196" s="225"/>
      <c r="W196" s="95"/>
    </row>
    <row r="197">
      <c r="A197" s="225"/>
      <c r="B197" s="225"/>
      <c r="C197" s="225"/>
      <c r="D197" s="225"/>
      <c r="E197" s="225"/>
      <c r="F197" s="225"/>
      <c r="G197" s="225"/>
      <c r="H197" s="225"/>
      <c r="I197" s="225"/>
      <c r="J197" s="225"/>
      <c r="K197" s="225"/>
      <c r="L197" s="225"/>
      <c r="M197" s="225"/>
      <c r="N197" s="225"/>
      <c r="O197" s="225"/>
      <c r="P197" s="225"/>
      <c r="Q197" s="225"/>
      <c r="W197" s="95"/>
    </row>
    <row r="198">
      <c r="A198" s="225"/>
      <c r="B198" s="225"/>
      <c r="C198" s="225"/>
      <c r="D198" s="225"/>
      <c r="E198" s="225"/>
      <c r="F198" s="225"/>
      <c r="G198" s="225"/>
      <c r="H198" s="225"/>
      <c r="I198" s="225"/>
      <c r="J198" s="225"/>
      <c r="K198" s="225"/>
      <c r="L198" s="225"/>
      <c r="M198" s="225"/>
      <c r="N198" s="225"/>
      <c r="O198" s="225"/>
      <c r="P198" s="225"/>
      <c r="Q198" s="225"/>
      <c r="W198" s="95"/>
    </row>
    <row r="199">
      <c r="A199" s="225"/>
      <c r="B199" s="225"/>
      <c r="C199" s="225"/>
      <c r="D199" s="225"/>
      <c r="E199" s="225"/>
      <c r="F199" s="225"/>
      <c r="G199" s="225"/>
      <c r="H199" s="225"/>
      <c r="I199" s="225"/>
      <c r="J199" s="225"/>
      <c r="K199" s="225"/>
      <c r="L199" s="225"/>
      <c r="M199" s="225"/>
      <c r="N199" s="225"/>
      <c r="O199" s="225"/>
      <c r="P199" s="225"/>
      <c r="Q199" s="225"/>
      <c r="W199" s="95"/>
    </row>
    <row r="200">
      <c r="A200" s="225"/>
      <c r="B200" s="225"/>
      <c r="C200" s="225"/>
      <c r="D200" s="225"/>
      <c r="E200" s="225"/>
      <c r="F200" s="225"/>
      <c r="G200" s="225"/>
      <c r="H200" s="225"/>
      <c r="I200" s="225"/>
      <c r="J200" s="225"/>
      <c r="K200" s="225"/>
      <c r="L200" s="225"/>
      <c r="M200" s="225"/>
      <c r="N200" s="225"/>
      <c r="O200" s="225"/>
      <c r="P200" s="225"/>
      <c r="Q200" s="225"/>
      <c r="W200" s="95"/>
    </row>
    <row r="201">
      <c r="A201" s="225"/>
      <c r="B201" s="225"/>
      <c r="C201" s="225"/>
      <c r="D201" s="225"/>
      <c r="E201" s="225"/>
      <c r="F201" s="225"/>
      <c r="G201" s="225"/>
      <c r="H201" s="225"/>
      <c r="I201" s="225"/>
      <c r="J201" s="225"/>
      <c r="K201" s="225"/>
      <c r="L201" s="225"/>
      <c r="M201" s="225"/>
      <c r="N201" s="225"/>
      <c r="O201" s="225"/>
      <c r="P201" s="225"/>
      <c r="Q201" s="225"/>
      <c r="W201" s="95"/>
    </row>
    <row r="202">
      <c r="A202" s="225"/>
      <c r="B202" s="225"/>
      <c r="C202" s="225"/>
      <c r="D202" s="225"/>
      <c r="E202" s="225"/>
      <c r="F202" s="225"/>
      <c r="G202" s="225"/>
      <c r="H202" s="225"/>
      <c r="I202" s="225"/>
      <c r="J202" s="225"/>
      <c r="K202" s="225"/>
      <c r="L202" s="225"/>
      <c r="M202" s="225"/>
      <c r="N202" s="225"/>
      <c r="O202" s="225"/>
      <c r="P202" s="225"/>
      <c r="Q202" s="225"/>
      <c r="W202" s="95"/>
    </row>
    <row r="203">
      <c r="A203" s="225"/>
      <c r="B203" s="225"/>
      <c r="C203" s="225"/>
      <c r="D203" s="225"/>
      <c r="E203" s="225"/>
      <c r="F203" s="225"/>
      <c r="G203" s="225"/>
      <c r="H203" s="225"/>
      <c r="I203" s="225"/>
      <c r="J203" s="225"/>
      <c r="K203" s="225"/>
      <c r="L203" s="225"/>
      <c r="M203" s="225"/>
      <c r="N203" s="225"/>
      <c r="O203" s="225"/>
      <c r="P203" s="225"/>
      <c r="Q203" s="225"/>
      <c r="W203" s="95"/>
    </row>
    <row r="204">
      <c r="A204" s="225"/>
      <c r="B204" s="225"/>
      <c r="C204" s="225"/>
      <c r="D204" s="225"/>
      <c r="E204" s="225"/>
      <c r="F204" s="225"/>
      <c r="G204" s="225"/>
      <c r="H204" s="225"/>
      <c r="I204" s="225"/>
      <c r="J204" s="225"/>
      <c r="K204" s="225"/>
      <c r="L204" s="225"/>
      <c r="M204" s="225"/>
      <c r="N204" s="225"/>
      <c r="O204" s="225"/>
      <c r="P204" s="225"/>
      <c r="Q204" s="225"/>
      <c r="W204" s="95"/>
    </row>
    <row r="205">
      <c r="A205" s="225"/>
      <c r="B205" s="225"/>
      <c r="C205" s="225"/>
      <c r="D205" s="225"/>
      <c r="E205" s="225"/>
      <c r="F205" s="225"/>
      <c r="G205" s="225"/>
      <c r="H205" s="225"/>
      <c r="I205" s="225"/>
      <c r="J205" s="225"/>
      <c r="K205" s="225"/>
      <c r="L205" s="225"/>
      <c r="M205" s="225"/>
      <c r="N205" s="225"/>
      <c r="O205" s="225"/>
      <c r="P205" s="225"/>
      <c r="Q205" s="225"/>
      <c r="W205" s="95"/>
    </row>
    <row r="206">
      <c r="A206" s="225"/>
      <c r="B206" s="225"/>
      <c r="C206" s="225"/>
      <c r="D206" s="225"/>
      <c r="E206" s="225"/>
      <c r="F206" s="225"/>
      <c r="G206" s="225"/>
      <c r="H206" s="225"/>
      <c r="I206" s="225"/>
      <c r="J206" s="225"/>
      <c r="K206" s="225"/>
      <c r="L206" s="225"/>
      <c r="M206" s="225"/>
      <c r="N206" s="225"/>
      <c r="O206" s="225"/>
      <c r="P206" s="225"/>
      <c r="Q206" s="225"/>
      <c r="W206" s="95"/>
    </row>
    <row r="207">
      <c r="A207" s="225"/>
      <c r="B207" s="225"/>
      <c r="C207" s="225"/>
      <c r="D207" s="225"/>
      <c r="E207" s="225"/>
      <c r="F207" s="225"/>
      <c r="G207" s="225"/>
      <c r="H207" s="225"/>
      <c r="I207" s="225"/>
      <c r="J207" s="225"/>
      <c r="K207" s="225"/>
      <c r="L207" s="225"/>
      <c r="M207" s="225"/>
      <c r="N207" s="225"/>
      <c r="O207" s="225"/>
      <c r="P207" s="225"/>
      <c r="Q207" s="225"/>
      <c r="W207" s="95"/>
    </row>
    <row r="208">
      <c r="A208" s="225"/>
      <c r="B208" s="225"/>
      <c r="C208" s="225"/>
      <c r="D208" s="225"/>
      <c r="E208" s="225"/>
      <c r="F208" s="225"/>
      <c r="G208" s="225"/>
      <c r="H208" s="225"/>
      <c r="I208" s="225"/>
      <c r="J208" s="225"/>
      <c r="K208" s="225"/>
      <c r="L208" s="225"/>
      <c r="M208" s="225"/>
      <c r="N208" s="225"/>
      <c r="O208" s="225"/>
      <c r="P208" s="225"/>
      <c r="Q208" s="225"/>
      <c r="W208" s="95"/>
    </row>
    <row r="209">
      <c r="A209" s="225"/>
      <c r="B209" s="225"/>
      <c r="C209" s="225"/>
      <c r="D209" s="225"/>
      <c r="E209" s="225"/>
      <c r="F209" s="225"/>
      <c r="G209" s="225"/>
      <c r="H209" s="225"/>
      <c r="I209" s="225"/>
      <c r="J209" s="225"/>
      <c r="K209" s="225"/>
      <c r="L209" s="225"/>
      <c r="M209" s="225"/>
      <c r="N209" s="225"/>
      <c r="O209" s="225"/>
      <c r="P209" s="225"/>
      <c r="Q209" s="225"/>
      <c r="W209" s="95"/>
    </row>
    <row r="210">
      <c r="A210" s="225"/>
      <c r="B210" s="225"/>
      <c r="C210" s="225"/>
      <c r="D210" s="225"/>
      <c r="E210" s="225"/>
      <c r="F210" s="225"/>
      <c r="G210" s="225"/>
      <c r="H210" s="225"/>
      <c r="I210" s="225"/>
      <c r="J210" s="225"/>
      <c r="K210" s="225"/>
      <c r="L210" s="225"/>
      <c r="M210" s="225"/>
      <c r="N210" s="225"/>
      <c r="O210" s="225"/>
      <c r="P210" s="225"/>
      <c r="Q210" s="225"/>
      <c r="W210" s="95"/>
    </row>
    <row r="211">
      <c r="A211" s="225"/>
      <c r="B211" s="225"/>
      <c r="C211" s="225"/>
      <c r="D211" s="225"/>
      <c r="E211" s="225"/>
      <c r="F211" s="225"/>
      <c r="G211" s="225"/>
      <c r="H211" s="225"/>
      <c r="I211" s="225"/>
      <c r="J211" s="225"/>
      <c r="K211" s="225"/>
      <c r="L211" s="225"/>
      <c r="M211" s="225"/>
      <c r="N211" s="225"/>
      <c r="O211" s="225"/>
      <c r="P211" s="225"/>
      <c r="Q211" s="225"/>
      <c r="W211" s="95"/>
    </row>
    <row r="212">
      <c r="A212" s="225"/>
      <c r="B212" s="225"/>
      <c r="C212" s="225"/>
      <c r="D212" s="225"/>
      <c r="E212" s="225"/>
      <c r="F212" s="225"/>
      <c r="G212" s="225"/>
      <c r="H212" s="225"/>
      <c r="I212" s="225"/>
      <c r="J212" s="225"/>
      <c r="K212" s="225"/>
      <c r="L212" s="225"/>
      <c r="M212" s="225"/>
      <c r="N212" s="225"/>
      <c r="O212" s="225"/>
      <c r="P212" s="225"/>
      <c r="Q212" s="225"/>
      <c r="W212" s="95"/>
    </row>
    <row r="213">
      <c r="A213" s="225"/>
      <c r="B213" s="225"/>
      <c r="C213" s="225"/>
      <c r="D213" s="225"/>
      <c r="E213" s="225"/>
      <c r="F213" s="225"/>
      <c r="G213" s="225"/>
      <c r="H213" s="225"/>
      <c r="I213" s="225"/>
      <c r="J213" s="225"/>
      <c r="K213" s="225"/>
      <c r="L213" s="225"/>
      <c r="M213" s="225"/>
      <c r="N213" s="225"/>
      <c r="O213" s="225"/>
      <c r="P213" s="225"/>
      <c r="Q213" s="225"/>
      <c r="W213" s="95"/>
    </row>
    <row r="214">
      <c r="A214" s="225"/>
      <c r="B214" s="225"/>
      <c r="C214" s="225"/>
      <c r="D214" s="225"/>
      <c r="E214" s="225"/>
      <c r="F214" s="225"/>
      <c r="G214" s="225"/>
      <c r="H214" s="225"/>
      <c r="I214" s="225"/>
      <c r="J214" s="225"/>
      <c r="K214" s="225"/>
      <c r="L214" s="225"/>
      <c r="M214" s="225"/>
      <c r="N214" s="225"/>
      <c r="O214" s="225"/>
      <c r="P214" s="225"/>
      <c r="Q214" s="225"/>
      <c r="W214" s="95"/>
    </row>
    <row r="215">
      <c r="A215" s="225"/>
      <c r="B215" s="225"/>
      <c r="C215" s="225"/>
      <c r="D215" s="225"/>
      <c r="E215" s="225"/>
      <c r="F215" s="225"/>
      <c r="G215" s="225"/>
      <c r="H215" s="225"/>
      <c r="I215" s="225"/>
      <c r="J215" s="225"/>
      <c r="K215" s="225"/>
      <c r="L215" s="225"/>
      <c r="M215" s="225"/>
      <c r="N215" s="225"/>
      <c r="O215" s="225"/>
      <c r="P215" s="225"/>
      <c r="Q215" s="225"/>
      <c r="W215" s="95"/>
    </row>
    <row r="216">
      <c r="A216" s="225"/>
      <c r="B216" s="225"/>
      <c r="C216" s="225"/>
      <c r="D216" s="225"/>
      <c r="E216" s="225"/>
      <c r="F216" s="225"/>
      <c r="G216" s="225"/>
      <c r="H216" s="225"/>
      <c r="I216" s="225"/>
      <c r="J216" s="225"/>
      <c r="K216" s="225"/>
      <c r="L216" s="225"/>
      <c r="M216" s="225"/>
      <c r="N216" s="225"/>
      <c r="O216" s="225"/>
      <c r="P216" s="225"/>
      <c r="Q216" s="225"/>
      <c r="W216" s="95"/>
    </row>
    <row r="217">
      <c r="A217" s="225"/>
      <c r="B217" s="225"/>
      <c r="C217" s="225"/>
      <c r="D217" s="225"/>
      <c r="E217" s="225"/>
      <c r="F217" s="225"/>
      <c r="G217" s="225"/>
      <c r="H217" s="225"/>
      <c r="I217" s="225"/>
      <c r="J217" s="225"/>
      <c r="K217" s="225"/>
      <c r="L217" s="225"/>
      <c r="M217" s="225"/>
      <c r="N217" s="225"/>
      <c r="O217" s="225"/>
      <c r="P217" s="225"/>
      <c r="Q217" s="225"/>
      <c r="W217" s="95"/>
    </row>
    <row r="218">
      <c r="A218" s="225"/>
      <c r="B218" s="225"/>
      <c r="C218" s="225"/>
      <c r="D218" s="225"/>
      <c r="E218" s="225"/>
      <c r="F218" s="225"/>
      <c r="G218" s="225"/>
      <c r="H218" s="225"/>
      <c r="I218" s="225"/>
      <c r="J218" s="225"/>
      <c r="K218" s="225"/>
      <c r="L218" s="225"/>
      <c r="M218" s="225"/>
      <c r="N218" s="225"/>
      <c r="O218" s="225"/>
      <c r="P218" s="225"/>
      <c r="Q218" s="225"/>
      <c r="W218" s="95"/>
    </row>
    <row r="219">
      <c r="A219" s="338"/>
      <c r="B219" s="338"/>
      <c r="C219" s="225"/>
      <c r="D219" s="225"/>
      <c r="E219" s="338"/>
      <c r="F219" s="338"/>
      <c r="G219" s="338"/>
      <c r="H219" s="338"/>
      <c r="I219" s="338"/>
      <c r="J219" s="338"/>
      <c r="K219" s="338"/>
      <c r="L219" s="338"/>
      <c r="M219" s="338"/>
      <c r="N219" s="338"/>
      <c r="O219" s="338"/>
      <c r="P219" s="338"/>
      <c r="Q219" s="338"/>
      <c r="W219" s="95"/>
    </row>
    <row r="220">
      <c r="A220" s="338"/>
      <c r="B220" s="338"/>
      <c r="C220" s="225"/>
      <c r="D220" s="225"/>
      <c r="E220" s="338"/>
      <c r="F220" s="338"/>
      <c r="G220" s="338"/>
      <c r="H220" s="338"/>
      <c r="I220" s="338"/>
      <c r="J220" s="338"/>
      <c r="K220" s="338"/>
      <c r="L220" s="338"/>
      <c r="M220" s="338"/>
      <c r="N220" s="338"/>
      <c r="O220" s="338"/>
      <c r="P220" s="338"/>
      <c r="Q220" s="338"/>
      <c r="W220" s="95"/>
    </row>
    <row r="221">
      <c r="A221" s="338"/>
      <c r="B221" s="338"/>
      <c r="C221" s="225"/>
      <c r="D221" s="225"/>
      <c r="E221" s="338"/>
      <c r="F221" s="338"/>
      <c r="G221" s="338"/>
      <c r="H221" s="338"/>
      <c r="I221" s="338"/>
      <c r="J221" s="338"/>
      <c r="K221" s="338"/>
      <c r="L221" s="338"/>
      <c r="M221" s="338"/>
      <c r="N221" s="338"/>
      <c r="O221" s="338"/>
      <c r="P221" s="338"/>
      <c r="Q221" s="338"/>
      <c r="W221" s="95"/>
    </row>
    <row r="222">
      <c r="A222" s="338"/>
      <c r="B222" s="338"/>
      <c r="C222" s="225"/>
      <c r="D222" s="225"/>
      <c r="E222" s="338"/>
      <c r="F222" s="338"/>
      <c r="G222" s="338"/>
      <c r="H222" s="338"/>
      <c r="I222" s="338"/>
      <c r="J222" s="338"/>
      <c r="K222" s="338"/>
      <c r="L222" s="338"/>
      <c r="M222" s="338"/>
      <c r="N222" s="338"/>
      <c r="O222" s="338"/>
      <c r="P222" s="338"/>
      <c r="Q222" s="338"/>
      <c r="W222" s="95"/>
    </row>
    <row r="223">
      <c r="A223" s="338"/>
      <c r="B223" s="338"/>
      <c r="C223" s="225"/>
      <c r="D223" s="225"/>
      <c r="E223" s="338"/>
      <c r="F223" s="338"/>
      <c r="G223" s="338"/>
      <c r="H223" s="338"/>
      <c r="I223" s="338"/>
      <c r="J223" s="338"/>
      <c r="K223" s="338"/>
      <c r="L223" s="338"/>
      <c r="M223" s="338"/>
      <c r="N223" s="338"/>
      <c r="O223" s="338"/>
      <c r="P223" s="338"/>
      <c r="Q223" s="338"/>
      <c r="W223" s="95"/>
    </row>
    <row r="224">
      <c r="A224" s="338"/>
      <c r="B224" s="338"/>
      <c r="C224" s="225"/>
      <c r="D224" s="225"/>
      <c r="E224" s="338"/>
      <c r="F224" s="338"/>
      <c r="G224" s="338"/>
      <c r="H224" s="338"/>
      <c r="I224" s="338"/>
      <c r="J224" s="338"/>
      <c r="K224" s="338"/>
      <c r="L224" s="338"/>
      <c r="M224" s="338"/>
      <c r="N224" s="338"/>
      <c r="O224" s="338"/>
      <c r="P224" s="338"/>
      <c r="Q224" s="338"/>
      <c r="W224" s="95"/>
    </row>
    <row r="225">
      <c r="A225" s="338"/>
      <c r="B225" s="338"/>
      <c r="C225" s="225"/>
      <c r="D225" s="225"/>
      <c r="E225" s="338"/>
      <c r="F225" s="338"/>
      <c r="G225" s="338"/>
      <c r="H225" s="338"/>
      <c r="I225" s="338"/>
      <c r="J225" s="338"/>
      <c r="K225" s="338"/>
      <c r="L225" s="338"/>
      <c r="M225" s="338"/>
      <c r="N225" s="338"/>
      <c r="O225" s="338"/>
      <c r="P225" s="338"/>
      <c r="Q225" s="338"/>
      <c r="W225" s="95"/>
    </row>
    <row r="226">
      <c r="A226" s="338"/>
      <c r="B226" s="338"/>
      <c r="C226" s="225"/>
      <c r="D226" s="225"/>
      <c r="E226" s="338"/>
      <c r="F226" s="338"/>
      <c r="G226" s="338"/>
      <c r="H226" s="338"/>
      <c r="I226" s="338"/>
      <c r="J226" s="338"/>
      <c r="K226" s="338"/>
      <c r="L226" s="338"/>
      <c r="M226" s="338"/>
      <c r="N226" s="338"/>
      <c r="O226" s="338"/>
      <c r="P226" s="338"/>
      <c r="Q226" s="338"/>
      <c r="W226" s="95"/>
    </row>
    <row r="227">
      <c r="A227" s="338"/>
      <c r="B227" s="338"/>
      <c r="C227" s="225"/>
      <c r="D227" s="225"/>
      <c r="E227" s="338"/>
      <c r="F227" s="338"/>
      <c r="G227" s="338"/>
      <c r="H227" s="338"/>
      <c r="I227" s="338"/>
      <c r="J227" s="338"/>
      <c r="K227" s="338"/>
      <c r="L227" s="338"/>
      <c r="M227" s="338"/>
      <c r="N227" s="338"/>
      <c r="O227" s="338"/>
      <c r="P227" s="338"/>
      <c r="Q227" s="338"/>
      <c r="W227" s="95"/>
    </row>
    <row r="228">
      <c r="A228" s="338"/>
      <c r="B228" s="338"/>
      <c r="C228" s="225"/>
      <c r="D228" s="225"/>
      <c r="E228" s="338"/>
      <c r="F228" s="338"/>
      <c r="G228" s="338"/>
      <c r="H228" s="338"/>
      <c r="I228" s="338"/>
      <c r="J228" s="338"/>
      <c r="K228" s="338"/>
      <c r="L228" s="338"/>
      <c r="M228" s="338"/>
      <c r="N228" s="338"/>
      <c r="O228" s="338"/>
      <c r="P228" s="338"/>
      <c r="Q228" s="338"/>
      <c r="W228" s="95"/>
    </row>
    <row r="229">
      <c r="A229" s="338"/>
      <c r="B229" s="338"/>
      <c r="C229" s="225"/>
      <c r="D229" s="225"/>
      <c r="E229" s="338"/>
      <c r="F229" s="338"/>
      <c r="G229" s="338"/>
      <c r="H229" s="338"/>
      <c r="I229" s="338"/>
      <c r="J229" s="338"/>
      <c r="K229" s="338"/>
      <c r="L229" s="338"/>
      <c r="M229" s="338"/>
      <c r="N229" s="338"/>
      <c r="O229" s="338"/>
      <c r="P229" s="338"/>
      <c r="Q229" s="338"/>
      <c r="W229" s="95"/>
    </row>
    <row r="230">
      <c r="A230" s="338"/>
      <c r="B230" s="338"/>
      <c r="C230" s="225"/>
      <c r="D230" s="225"/>
      <c r="E230" s="338"/>
      <c r="F230" s="338"/>
      <c r="G230" s="338"/>
      <c r="H230" s="338"/>
      <c r="I230" s="338"/>
      <c r="J230" s="338"/>
      <c r="K230" s="338"/>
      <c r="L230" s="338"/>
      <c r="M230" s="338"/>
      <c r="N230" s="338"/>
      <c r="O230" s="338"/>
      <c r="P230" s="338"/>
      <c r="Q230" s="338"/>
      <c r="W230" s="95"/>
    </row>
    <row r="231">
      <c r="A231" s="338"/>
      <c r="B231" s="338"/>
      <c r="C231" s="225"/>
      <c r="D231" s="225"/>
      <c r="E231" s="338"/>
      <c r="F231" s="338"/>
      <c r="G231" s="338"/>
      <c r="H231" s="338"/>
      <c r="I231" s="338"/>
      <c r="J231" s="338"/>
      <c r="K231" s="338"/>
      <c r="L231" s="338"/>
      <c r="M231" s="338"/>
      <c r="N231" s="338"/>
      <c r="O231" s="338"/>
      <c r="P231" s="338"/>
      <c r="Q231" s="338"/>
      <c r="W231" s="95"/>
    </row>
    <row r="232">
      <c r="A232" s="338"/>
      <c r="B232" s="338"/>
      <c r="C232" s="225"/>
      <c r="D232" s="225"/>
      <c r="E232" s="338"/>
      <c r="F232" s="338"/>
      <c r="G232" s="338"/>
      <c r="H232" s="338"/>
      <c r="I232" s="338"/>
      <c r="J232" s="338"/>
      <c r="K232" s="338"/>
      <c r="L232" s="338"/>
      <c r="M232" s="338"/>
      <c r="N232" s="338"/>
      <c r="O232" s="338"/>
      <c r="P232" s="338"/>
      <c r="Q232" s="338"/>
      <c r="W232" s="95"/>
    </row>
    <row r="233">
      <c r="A233" s="338"/>
      <c r="B233" s="338"/>
      <c r="C233" s="225"/>
      <c r="D233" s="225"/>
      <c r="E233" s="338"/>
      <c r="F233" s="338"/>
      <c r="G233" s="338"/>
      <c r="H233" s="338"/>
      <c r="I233" s="338"/>
      <c r="J233" s="338"/>
      <c r="K233" s="338"/>
      <c r="L233" s="338"/>
      <c r="M233" s="338"/>
      <c r="N233" s="338"/>
      <c r="O233" s="338"/>
      <c r="P233" s="338"/>
      <c r="Q233" s="338"/>
      <c r="W233" s="95"/>
    </row>
    <row r="234">
      <c r="A234" s="338"/>
      <c r="B234" s="338"/>
      <c r="C234" s="225"/>
      <c r="D234" s="225"/>
      <c r="E234" s="338"/>
      <c r="F234" s="338"/>
      <c r="G234" s="338"/>
      <c r="H234" s="338"/>
      <c r="I234" s="338"/>
      <c r="J234" s="338"/>
      <c r="K234" s="338"/>
      <c r="L234" s="338"/>
      <c r="M234" s="338"/>
      <c r="N234" s="338"/>
      <c r="O234" s="338"/>
      <c r="P234" s="338"/>
      <c r="Q234" s="338"/>
      <c r="W234" s="95"/>
    </row>
    <row r="235">
      <c r="A235" s="338"/>
      <c r="B235" s="338"/>
      <c r="C235" s="225"/>
      <c r="D235" s="225"/>
      <c r="E235" s="338"/>
      <c r="F235" s="338"/>
      <c r="G235" s="338"/>
      <c r="H235" s="338"/>
      <c r="I235" s="338"/>
      <c r="J235" s="338"/>
      <c r="K235" s="338"/>
      <c r="L235" s="338"/>
      <c r="M235" s="338"/>
      <c r="N235" s="338"/>
      <c r="O235" s="338"/>
      <c r="P235" s="338"/>
      <c r="Q235" s="338"/>
      <c r="W235" s="95"/>
    </row>
    <row r="236">
      <c r="A236" s="338"/>
      <c r="B236" s="338"/>
      <c r="C236" s="225"/>
      <c r="D236" s="225"/>
      <c r="E236" s="338"/>
      <c r="F236" s="338"/>
      <c r="G236" s="338"/>
      <c r="H236" s="338"/>
      <c r="I236" s="338"/>
      <c r="J236" s="338"/>
      <c r="K236" s="338"/>
      <c r="L236" s="338"/>
      <c r="M236" s="338"/>
      <c r="N236" s="338"/>
      <c r="O236" s="338"/>
      <c r="P236" s="338"/>
      <c r="Q236" s="338"/>
      <c r="W236" s="95"/>
    </row>
    <row r="237">
      <c r="A237" s="338"/>
      <c r="B237" s="338"/>
      <c r="C237" s="225"/>
      <c r="D237" s="225"/>
      <c r="E237" s="338"/>
      <c r="F237" s="338"/>
      <c r="G237" s="338"/>
      <c r="H237" s="338"/>
      <c r="I237" s="338"/>
      <c r="J237" s="338"/>
      <c r="K237" s="338"/>
      <c r="L237" s="338"/>
      <c r="M237" s="338"/>
      <c r="N237" s="338"/>
      <c r="O237" s="338"/>
      <c r="P237" s="338"/>
      <c r="Q237" s="338"/>
      <c r="W237" s="95"/>
    </row>
    <row r="238">
      <c r="A238" s="338"/>
      <c r="B238" s="338"/>
      <c r="C238" s="225"/>
      <c r="D238" s="225"/>
      <c r="E238" s="338"/>
      <c r="F238" s="338"/>
      <c r="G238" s="338"/>
      <c r="H238" s="338"/>
      <c r="I238" s="338"/>
      <c r="J238" s="338"/>
      <c r="K238" s="338"/>
      <c r="L238" s="338"/>
      <c r="M238" s="338"/>
      <c r="N238" s="338"/>
      <c r="O238" s="338"/>
      <c r="P238" s="338"/>
      <c r="Q238" s="338"/>
      <c r="W238" s="95"/>
    </row>
    <row r="239">
      <c r="A239" s="338"/>
      <c r="B239" s="338"/>
      <c r="C239" s="225"/>
      <c r="D239" s="225"/>
      <c r="E239" s="338"/>
      <c r="F239" s="338"/>
      <c r="G239" s="338"/>
      <c r="H239" s="338"/>
      <c r="I239" s="338"/>
      <c r="J239" s="338"/>
      <c r="K239" s="338"/>
      <c r="L239" s="338"/>
      <c r="M239" s="338"/>
      <c r="N239" s="338"/>
      <c r="O239" s="338"/>
      <c r="P239" s="338"/>
      <c r="Q239" s="338"/>
      <c r="W239" s="95"/>
    </row>
    <row r="240">
      <c r="A240" s="338"/>
      <c r="B240" s="338"/>
      <c r="C240" s="225"/>
      <c r="D240" s="225"/>
      <c r="E240" s="338"/>
      <c r="F240" s="338"/>
      <c r="G240" s="338"/>
      <c r="H240" s="338"/>
      <c r="I240" s="338"/>
      <c r="J240" s="338"/>
      <c r="K240" s="338"/>
      <c r="L240" s="338"/>
      <c r="M240" s="338"/>
      <c r="N240" s="338"/>
      <c r="O240" s="338"/>
      <c r="P240" s="338"/>
      <c r="Q240" s="338"/>
      <c r="W240" s="95"/>
    </row>
    <row r="241">
      <c r="A241" s="338"/>
      <c r="B241" s="338"/>
      <c r="C241" s="225"/>
      <c r="D241" s="225"/>
      <c r="E241" s="338"/>
      <c r="F241" s="338"/>
      <c r="G241" s="338"/>
      <c r="H241" s="338"/>
      <c r="I241" s="338"/>
      <c r="J241" s="338"/>
      <c r="K241" s="338"/>
      <c r="L241" s="338"/>
      <c r="M241" s="338"/>
      <c r="N241" s="338"/>
      <c r="O241" s="338"/>
      <c r="P241" s="338"/>
      <c r="Q241" s="338"/>
      <c r="W241" s="95"/>
    </row>
    <row r="242">
      <c r="A242" s="338"/>
      <c r="B242" s="338"/>
      <c r="C242" s="225"/>
      <c r="D242" s="225"/>
      <c r="E242" s="338"/>
      <c r="F242" s="338"/>
      <c r="G242" s="338"/>
      <c r="H242" s="338"/>
      <c r="I242" s="338"/>
      <c r="J242" s="338"/>
      <c r="K242" s="338"/>
      <c r="L242" s="338"/>
      <c r="M242" s="338"/>
      <c r="N242" s="338"/>
      <c r="O242" s="338"/>
      <c r="P242" s="338"/>
      <c r="Q242" s="338"/>
      <c r="W242" s="95"/>
    </row>
    <row r="243">
      <c r="A243" s="338"/>
      <c r="B243" s="338"/>
      <c r="C243" s="225"/>
      <c r="D243" s="225"/>
      <c r="E243" s="338"/>
      <c r="F243" s="338"/>
      <c r="G243" s="338"/>
      <c r="H243" s="338"/>
      <c r="I243" s="338"/>
      <c r="J243" s="338"/>
      <c r="K243" s="338"/>
      <c r="L243" s="338"/>
      <c r="M243" s="338"/>
      <c r="N243" s="338"/>
      <c r="O243" s="338"/>
      <c r="P243" s="338"/>
      <c r="Q243" s="338"/>
      <c r="W243" s="95"/>
    </row>
    <row r="244">
      <c r="A244" s="338"/>
      <c r="B244" s="338"/>
      <c r="C244" s="225"/>
      <c r="D244" s="225"/>
      <c r="E244" s="338"/>
      <c r="F244" s="338"/>
      <c r="G244" s="338"/>
      <c r="H244" s="338"/>
      <c r="I244" s="338"/>
      <c r="J244" s="338"/>
      <c r="K244" s="338"/>
      <c r="L244" s="338"/>
      <c r="M244" s="338"/>
      <c r="N244" s="338"/>
      <c r="O244" s="338"/>
      <c r="P244" s="338"/>
      <c r="Q244" s="338"/>
      <c r="W244" s="95"/>
    </row>
    <row r="245">
      <c r="A245" s="338"/>
      <c r="B245" s="338"/>
      <c r="C245" s="225"/>
      <c r="D245" s="225"/>
      <c r="E245" s="338"/>
      <c r="F245" s="338"/>
      <c r="G245" s="338"/>
      <c r="H245" s="338"/>
      <c r="I245" s="338"/>
      <c r="J245" s="338"/>
      <c r="K245" s="338"/>
      <c r="L245" s="338"/>
      <c r="M245" s="338"/>
      <c r="N245" s="338"/>
      <c r="O245" s="338"/>
      <c r="P245" s="338"/>
      <c r="Q245" s="338"/>
      <c r="W245" s="95"/>
    </row>
    <row r="246">
      <c r="A246" s="338"/>
      <c r="B246" s="338"/>
      <c r="C246" s="225"/>
      <c r="D246" s="225"/>
      <c r="E246" s="338"/>
      <c r="F246" s="338"/>
      <c r="G246" s="338"/>
      <c r="H246" s="338"/>
      <c r="I246" s="338"/>
      <c r="J246" s="338"/>
      <c r="K246" s="338"/>
      <c r="L246" s="338"/>
      <c r="M246" s="338"/>
      <c r="N246" s="338"/>
      <c r="O246" s="338"/>
      <c r="P246" s="338"/>
      <c r="Q246" s="338"/>
      <c r="W246" s="95"/>
    </row>
    <row r="247">
      <c r="A247" s="338"/>
      <c r="B247" s="338"/>
      <c r="C247" s="225"/>
      <c r="D247" s="225"/>
      <c r="E247" s="338"/>
      <c r="F247" s="338"/>
      <c r="G247" s="338"/>
      <c r="H247" s="338"/>
      <c r="I247" s="338"/>
      <c r="J247" s="338"/>
      <c r="K247" s="338"/>
      <c r="L247" s="338"/>
      <c r="M247" s="338"/>
      <c r="N247" s="338"/>
      <c r="O247" s="338"/>
      <c r="P247" s="338"/>
      <c r="Q247" s="338"/>
      <c r="W247" s="95"/>
    </row>
    <row r="248">
      <c r="A248" s="338"/>
      <c r="B248" s="338"/>
      <c r="C248" s="225"/>
      <c r="D248" s="225"/>
      <c r="E248" s="338"/>
      <c r="F248" s="338"/>
      <c r="G248" s="338"/>
      <c r="H248" s="338"/>
      <c r="I248" s="338"/>
      <c r="J248" s="338"/>
      <c r="K248" s="338"/>
      <c r="L248" s="338"/>
      <c r="M248" s="338"/>
      <c r="N248" s="338"/>
      <c r="O248" s="338"/>
      <c r="P248" s="338"/>
      <c r="Q248" s="338"/>
      <c r="W248" s="95"/>
    </row>
    <row r="249">
      <c r="A249" s="338"/>
      <c r="B249" s="338"/>
      <c r="C249" s="225"/>
      <c r="D249" s="225"/>
      <c r="E249" s="338"/>
      <c r="F249" s="338"/>
      <c r="G249" s="338"/>
      <c r="H249" s="338"/>
      <c r="I249" s="338"/>
      <c r="J249" s="338"/>
      <c r="K249" s="338"/>
      <c r="L249" s="338"/>
      <c r="M249" s="338"/>
      <c r="N249" s="338"/>
      <c r="O249" s="338"/>
      <c r="P249" s="338"/>
      <c r="Q249" s="338"/>
      <c r="W249" s="95"/>
    </row>
    <row r="250">
      <c r="A250" s="338"/>
      <c r="B250" s="338"/>
      <c r="C250" s="225"/>
      <c r="D250" s="225"/>
      <c r="E250" s="338"/>
      <c r="F250" s="338"/>
      <c r="G250" s="338"/>
      <c r="H250" s="338"/>
      <c r="I250" s="338"/>
      <c r="J250" s="338"/>
      <c r="K250" s="338"/>
      <c r="L250" s="338"/>
      <c r="M250" s="338"/>
      <c r="N250" s="338"/>
      <c r="O250" s="338"/>
      <c r="P250" s="338"/>
      <c r="Q250" s="338"/>
      <c r="W250" s="95"/>
    </row>
    <row r="251">
      <c r="A251" s="338"/>
      <c r="B251" s="338"/>
      <c r="C251" s="225"/>
      <c r="D251" s="225"/>
      <c r="E251" s="338"/>
      <c r="F251" s="338"/>
      <c r="G251" s="338"/>
      <c r="H251" s="338"/>
      <c r="I251" s="338"/>
      <c r="J251" s="338"/>
      <c r="K251" s="338"/>
      <c r="L251" s="338"/>
      <c r="M251" s="338"/>
      <c r="N251" s="338"/>
      <c r="O251" s="338"/>
      <c r="P251" s="338"/>
      <c r="Q251" s="338"/>
      <c r="W251" s="95"/>
    </row>
    <row r="252">
      <c r="A252" s="338"/>
      <c r="B252" s="338"/>
      <c r="C252" s="225"/>
      <c r="D252" s="225"/>
      <c r="E252" s="338"/>
      <c r="F252" s="338"/>
      <c r="G252" s="338"/>
      <c r="H252" s="338"/>
      <c r="I252" s="338"/>
      <c r="J252" s="338"/>
      <c r="K252" s="338"/>
      <c r="L252" s="338"/>
      <c r="M252" s="338"/>
      <c r="N252" s="338"/>
      <c r="O252" s="338"/>
      <c r="P252" s="338"/>
      <c r="Q252" s="338"/>
      <c r="W252" s="95"/>
    </row>
    <row r="253">
      <c r="A253" s="338"/>
      <c r="B253" s="338"/>
      <c r="C253" s="225"/>
      <c r="D253" s="225"/>
      <c r="E253" s="338"/>
      <c r="F253" s="338"/>
      <c r="G253" s="338"/>
      <c r="H253" s="338"/>
      <c r="I253" s="338"/>
      <c r="J253" s="338"/>
      <c r="K253" s="338"/>
      <c r="L253" s="338"/>
      <c r="M253" s="338"/>
      <c r="N253" s="338"/>
      <c r="O253" s="338"/>
      <c r="P253" s="338"/>
      <c r="Q253" s="338"/>
      <c r="W253" s="95"/>
    </row>
    <row r="254">
      <c r="A254" s="338"/>
      <c r="B254" s="338"/>
      <c r="C254" s="225"/>
      <c r="D254" s="225"/>
      <c r="E254" s="338"/>
      <c r="F254" s="338"/>
      <c r="G254" s="338"/>
      <c r="H254" s="338"/>
      <c r="I254" s="338"/>
      <c r="J254" s="338"/>
      <c r="K254" s="338"/>
      <c r="L254" s="338"/>
      <c r="M254" s="338"/>
      <c r="N254" s="338"/>
      <c r="O254" s="338"/>
      <c r="P254" s="338"/>
      <c r="Q254" s="338"/>
      <c r="W254" s="95"/>
    </row>
    <row r="255">
      <c r="A255" s="338"/>
      <c r="B255" s="338"/>
      <c r="C255" s="225"/>
      <c r="D255" s="225"/>
      <c r="E255" s="338"/>
      <c r="F255" s="338"/>
      <c r="G255" s="338"/>
      <c r="H255" s="338"/>
      <c r="I255" s="338"/>
      <c r="J255" s="338"/>
      <c r="K255" s="338"/>
      <c r="L255" s="338"/>
      <c r="M255" s="338"/>
      <c r="N255" s="338"/>
      <c r="O255" s="338"/>
      <c r="P255" s="338"/>
      <c r="Q255" s="338"/>
      <c r="W255" s="95"/>
    </row>
    <row r="256">
      <c r="A256" s="338"/>
      <c r="B256" s="338"/>
      <c r="C256" s="225"/>
      <c r="D256" s="225"/>
      <c r="E256" s="338"/>
      <c r="F256" s="338"/>
      <c r="G256" s="338"/>
      <c r="H256" s="338"/>
      <c r="I256" s="338"/>
      <c r="J256" s="338"/>
      <c r="K256" s="338"/>
      <c r="L256" s="338"/>
      <c r="M256" s="338"/>
      <c r="N256" s="338"/>
      <c r="O256" s="338"/>
      <c r="P256" s="338"/>
      <c r="Q256" s="338"/>
      <c r="W256" s="95"/>
    </row>
    <row r="257">
      <c r="A257" s="338"/>
      <c r="B257" s="338"/>
      <c r="C257" s="225"/>
      <c r="D257" s="225"/>
      <c r="E257" s="338"/>
      <c r="F257" s="338"/>
      <c r="G257" s="338"/>
      <c r="H257" s="338"/>
      <c r="I257" s="338"/>
      <c r="J257" s="338"/>
      <c r="K257" s="338"/>
      <c r="L257" s="338"/>
      <c r="M257" s="338"/>
      <c r="N257" s="338"/>
      <c r="O257" s="338"/>
      <c r="P257" s="338"/>
      <c r="Q257" s="338"/>
      <c r="W257" s="95"/>
    </row>
    <row r="258">
      <c r="A258" s="338"/>
      <c r="B258" s="338"/>
      <c r="C258" s="225"/>
      <c r="D258" s="225"/>
      <c r="E258" s="338"/>
      <c r="F258" s="338"/>
      <c r="G258" s="338"/>
      <c r="H258" s="338"/>
      <c r="I258" s="338"/>
      <c r="J258" s="338"/>
      <c r="K258" s="338"/>
      <c r="L258" s="338"/>
      <c r="M258" s="338"/>
      <c r="N258" s="338"/>
      <c r="O258" s="338"/>
      <c r="P258" s="338"/>
      <c r="Q258" s="338"/>
      <c r="W258" s="95"/>
    </row>
    <row r="259">
      <c r="A259" s="338"/>
      <c r="B259" s="338"/>
      <c r="C259" s="225"/>
      <c r="D259" s="225"/>
      <c r="E259" s="338"/>
      <c r="F259" s="338"/>
      <c r="G259" s="338"/>
      <c r="H259" s="338"/>
      <c r="I259" s="338"/>
      <c r="J259" s="338"/>
      <c r="K259" s="338"/>
      <c r="L259" s="338"/>
      <c r="M259" s="338"/>
      <c r="N259" s="338"/>
      <c r="O259" s="338"/>
      <c r="P259" s="338"/>
      <c r="Q259" s="338"/>
      <c r="W259" s="95"/>
    </row>
    <row r="260">
      <c r="A260" s="338"/>
      <c r="B260" s="338"/>
      <c r="C260" s="225"/>
      <c r="D260" s="225"/>
      <c r="E260" s="338"/>
      <c r="F260" s="338"/>
      <c r="G260" s="338"/>
      <c r="H260" s="338"/>
      <c r="I260" s="338"/>
      <c r="J260" s="338"/>
      <c r="K260" s="338"/>
      <c r="L260" s="338"/>
      <c r="M260" s="338"/>
      <c r="N260" s="338"/>
      <c r="O260" s="338"/>
      <c r="P260" s="338"/>
      <c r="Q260" s="338"/>
      <c r="W260" s="95"/>
    </row>
    <row r="261">
      <c r="A261" s="338"/>
      <c r="B261" s="338"/>
      <c r="C261" s="225"/>
      <c r="D261" s="225"/>
      <c r="E261" s="338"/>
      <c r="F261" s="338"/>
      <c r="G261" s="338"/>
      <c r="H261" s="338"/>
      <c r="I261" s="338"/>
      <c r="J261" s="338"/>
      <c r="K261" s="338"/>
      <c r="L261" s="338"/>
      <c r="M261" s="338"/>
      <c r="N261" s="338"/>
      <c r="O261" s="338"/>
      <c r="P261" s="338"/>
      <c r="Q261" s="338"/>
      <c r="W261" s="95"/>
    </row>
    <row r="262">
      <c r="A262" s="338"/>
      <c r="B262" s="338"/>
      <c r="C262" s="225"/>
      <c r="D262" s="225"/>
      <c r="E262" s="338"/>
      <c r="F262" s="338"/>
      <c r="G262" s="338"/>
      <c r="H262" s="338"/>
      <c r="I262" s="338"/>
      <c r="J262" s="338"/>
      <c r="K262" s="338"/>
      <c r="L262" s="338"/>
      <c r="M262" s="338"/>
      <c r="N262" s="338"/>
      <c r="O262" s="338"/>
      <c r="P262" s="338"/>
      <c r="Q262" s="338"/>
      <c r="W262" s="95"/>
    </row>
    <row r="263">
      <c r="A263" s="338"/>
      <c r="B263" s="338"/>
      <c r="C263" s="225"/>
      <c r="D263" s="225"/>
      <c r="E263" s="338"/>
      <c r="F263" s="338"/>
      <c r="G263" s="338"/>
      <c r="H263" s="338"/>
      <c r="I263" s="338"/>
      <c r="J263" s="338"/>
      <c r="K263" s="338"/>
      <c r="L263" s="338"/>
      <c r="M263" s="338"/>
      <c r="N263" s="338"/>
      <c r="O263" s="338"/>
      <c r="P263" s="338"/>
      <c r="Q263" s="338"/>
      <c r="W263" s="95"/>
    </row>
    <row r="264">
      <c r="A264" s="338"/>
      <c r="B264" s="338"/>
      <c r="C264" s="225"/>
      <c r="D264" s="225"/>
      <c r="E264" s="338"/>
      <c r="F264" s="338"/>
      <c r="G264" s="338"/>
      <c r="H264" s="338"/>
      <c r="I264" s="338"/>
      <c r="J264" s="338"/>
      <c r="K264" s="338"/>
      <c r="L264" s="338"/>
      <c r="M264" s="338"/>
      <c r="N264" s="338"/>
      <c r="O264" s="338"/>
      <c r="P264" s="338"/>
      <c r="Q264" s="338"/>
      <c r="W264" s="95"/>
    </row>
    <row r="265">
      <c r="A265" s="338"/>
      <c r="B265" s="338"/>
      <c r="C265" s="225"/>
      <c r="D265" s="225"/>
      <c r="E265" s="338"/>
      <c r="F265" s="338"/>
      <c r="G265" s="338"/>
      <c r="H265" s="338"/>
      <c r="I265" s="338"/>
      <c r="J265" s="338"/>
      <c r="K265" s="338"/>
      <c r="L265" s="338"/>
      <c r="M265" s="338"/>
      <c r="N265" s="338"/>
      <c r="O265" s="338"/>
      <c r="P265" s="338"/>
      <c r="Q265" s="338"/>
      <c r="W265" s="95"/>
    </row>
    <row r="266">
      <c r="A266" s="338"/>
      <c r="B266" s="338"/>
      <c r="C266" s="225"/>
      <c r="D266" s="225"/>
      <c r="E266" s="338"/>
      <c r="F266" s="338"/>
      <c r="G266" s="338"/>
      <c r="H266" s="338"/>
      <c r="I266" s="338"/>
      <c r="J266" s="338"/>
      <c r="K266" s="338"/>
      <c r="L266" s="338"/>
      <c r="M266" s="338"/>
      <c r="N266" s="338"/>
      <c r="O266" s="338"/>
      <c r="P266" s="338"/>
      <c r="Q266" s="338"/>
      <c r="W266" s="95"/>
    </row>
    <row r="267">
      <c r="A267" s="338"/>
      <c r="B267" s="338"/>
      <c r="C267" s="225"/>
      <c r="D267" s="225"/>
      <c r="E267" s="338"/>
      <c r="F267" s="338"/>
      <c r="G267" s="338"/>
      <c r="H267" s="338"/>
      <c r="I267" s="338"/>
      <c r="J267" s="338"/>
      <c r="K267" s="338"/>
      <c r="L267" s="338"/>
      <c r="M267" s="338"/>
      <c r="N267" s="338"/>
      <c r="O267" s="338"/>
      <c r="P267" s="338"/>
      <c r="Q267" s="338"/>
      <c r="W267" s="95"/>
    </row>
    <row r="268">
      <c r="A268" s="338"/>
      <c r="B268" s="338"/>
      <c r="C268" s="225"/>
      <c r="D268" s="225"/>
      <c r="E268" s="338"/>
      <c r="F268" s="338"/>
      <c r="G268" s="338"/>
      <c r="H268" s="338"/>
      <c r="I268" s="338"/>
      <c r="J268" s="338"/>
      <c r="K268" s="338"/>
      <c r="L268" s="338"/>
      <c r="M268" s="338"/>
      <c r="N268" s="338"/>
      <c r="O268" s="338"/>
      <c r="P268" s="338"/>
      <c r="Q268" s="338"/>
      <c r="W268" s="95"/>
    </row>
    <row r="269">
      <c r="A269" s="338"/>
      <c r="B269" s="338"/>
      <c r="C269" s="225"/>
      <c r="D269" s="225"/>
      <c r="E269" s="338"/>
      <c r="F269" s="338"/>
      <c r="G269" s="338"/>
      <c r="H269" s="338"/>
      <c r="I269" s="338"/>
      <c r="J269" s="338"/>
      <c r="K269" s="338"/>
      <c r="L269" s="338"/>
      <c r="M269" s="338"/>
      <c r="N269" s="338"/>
      <c r="O269" s="338"/>
      <c r="P269" s="338"/>
      <c r="Q269" s="338"/>
      <c r="W269" s="95"/>
    </row>
    <row r="270">
      <c r="A270" s="338"/>
      <c r="B270" s="338"/>
      <c r="C270" s="225"/>
      <c r="D270" s="225"/>
      <c r="E270" s="338"/>
      <c r="F270" s="338"/>
      <c r="G270" s="338"/>
      <c r="H270" s="338"/>
      <c r="I270" s="338"/>
      <c r="J270" s="338"/>
      <c r="K270" s="338"/>
      <c r="L270" s="338"/>
      <c r="M270" s="338"/>
      <c r="N270" s="338"/>
      <c r="O270" s="338"/>
      <c r="P270" s="338"/>
      <c r="Q270" s="338"/>
      <c r="W270" s="95"/>
    </row>
    <row r="271">
      <c r="A271" s="338"/>
      <c r="B271" s="338"/>
      <c r="C271" s="225"/>
      <c r="D271" s="225"/>
      <c r="E271" s="338"/>
      <c r="F271" s="338"/>
      <c r="G271" s="338"/>
      <c r="H271" s="338"/>
      <c r="I271" s="338"/>
      <c r="J271" s="338"/>
      <c r="K271" s="338"/>
      <c r="L271" s="338"/>
      <c r="M271" s="338"/>
      <c r="N271" s="338"/>
      <c r="O271" s="338"/>
      <c r="P271" s="338"/>
      <c r="Q271" s="338"/>
      <c r="W271" s="95"/>
    </row>
    <row r="272">
      <c r="A272" s="338"/>
      <c r="B272" s="338"/>
      <c r="C272" s="225"/>
      <c r="D272" s="225"/>
      <c r="E272" s="338"/>
      <c r="F272" s="338"/>
      <c r="G272" s="338"/>
      <c r="H272" s="338"/>
      <c r="I272" s="338"/>
      <c r="J272" s="338"/>
      <c r="K272" s="338"/>
      <c r="L272" s="338"/>
      <c r="M272" s="338"/>
      <c r="N272" s="338"/>
      <c r="O272" s="338"/>
      <c r="P272" s="338"/>
      <c r="Q272" s="338"/>
      <c r="W272" s="95"/>
    </row>
    <row r="273">
      <c r="A273" s="338"/>
      <c r="B273" s="338"/>
      <c r="C273" s="225"/>
      <c r="D273" s="225"/>
      <c r="E273" s="338"/>
      <c r="F273" s="338"/>
      <c r="G273" s="338"/>
      <c r="H273" s="338"/>
      <c r="I273" s="338"/>
      <c r="J273" s="338"/>
      <c r="K273" s="338"/>
      <c r="L273" s="338"/>
      <c r="M273" s="338"/>
      <c r="N273" s="338"/>
      <c r="O273" s="338"/>
      <c r="P273" s="338"/>
      <c r="Q273" s="338"/>
      <c r="W273" s="95"/>
    </row>
    <row r="274">
      <c r="A274" s="338"/>
      <c r="B274" s="338"/>
      <c r="C274" s="225"/>
      <c r="D274" s="225"/>
      <c r="E274" s="338"/>
      <c r="F274" s="338"/>
      <c r="G274" s="338"/>
      <c r="H274" s="338"/>
      <c r="I274" s="338"/>
      <c r="J274" s="338"/>
      <c r="K274" s="338"/>
      <c r="L274" s="338"/>
      <c r="M274" s="338"/>
      <c r="N274" s="338"/>
      <c r="O274" s="338"/>
      <c r="P274" s="338"/>
      <c r="Q274" s="338"/>
      <c r="W274" s="95"/>
    </row>
    <row r="275">
      <c r="A275" s="338"/>
      <c r="B275" s="338"/>
      <c r="C275" s="225"/>
      <c r="D275" s="225"/>
      <c r="E275" s="338"/>
      <c r="F275" s="338"/>
      <c r="G275" s="338"/>
      <c r="H275" s="338"/>
      <c r="I275" s="338"/>
      <c r="J275" s="338"/>
      <c r="K275" s="338"/>
      <c r="L275" s="338"/>
      <c r="M275" s="338"/>
      <c r="N275" s="338"/>
      <c r="O275" s="338"/>
      <c r="P275" s="338"/>
      <c r="Q275" s="338"/>
      <c r="W275" s="95"/>
    </row>
    <row r="276">
      <c r="A276" s="338"/>
      <c r="B276" s="338"/>
      <c r="C276" s="225"/>
      <c r="D276" s="225"/>
      <c r="E276" s="338"/>
      <c r="F276" s="338"/>
      <c r="G276" s="338"/>
      <c r="H276" s="338"/>
      <c r="I276" s="338"/>
      <c r="J276" s="338"/>
      <c r="K276" s="338"/>
      <c r="L276" s="338"/>
      <c r="M276" s="338"/>
      <c r="N276" s="338"/>
      <c r="O276" s="338"/>
      <c r="P276" s="338"/>
      <c r="Q276" s="338"/>
      <c r="W276" s="95"/>
    </row>
    <row r="277">
      <c r="A277" s="338"/>
      <c r="B277" s="338"/>
      <c r="C277" s="225"/>
      <c r="D277" s="225"/>
      <c r="E277" s="338"/>
      <c r="F277" s="338"/>
      <c r="G277" s="338"/>
      <c r="H277" s="338"/>
      <c r="I277" s="338"/>
      <c r="J277" s="338"/>
      <c r="K277" s="338"/>
      <c r="L277" s="338"/>
      <c r="M277" s="338"/>
      <c r="N277" s="338"/>
      <c r="O277" s="338"/>
      <c r="P277" s="338"/>
      <c r="Q277" s="338"/>
      <c r="W277" s="95"/>
    </row>
    <row r="278">
      <c r="A278" s="338"/>
      <c r="B278" s="338"/>
      <c r="C278" s="225"/>
      <c r="D278" s="225"/>
      <c r="E278" s="338"/>
      <c r="F278" s="338"/>
      <c r="G278" s="338"/>
      <c r="H278" s="338"/>
      <c r="I278" s="338"/>
      <c r="J278" s="338"/>
      <c r="K278" s="338"/>
      <c r="L278" s="338"/>
      <c r="M278" s="338"/>
      <c r="N278" s="338"/>
      <c r="O278" s="338"/>
      <c r="P278" s="338"/>
      <c r="Q278" s="338"/>
      <c r="W278" s="95"/>
    </row>
    <row r="279">
      <c r="A279" s="338"/>
      <c r="B279" s="338"/>
      <c r="C279" s="225"/>
      <c r="D279" s="225"/>
      <c r="E279" s="338"/>
      <c r="F279" s="338"/>
      <c r="G279" s="338"/>
      <c r="H279" s="338"/>
      <c r="I279" s="338"/>
      <c r="J279" s="338"/>
      <c r="K279" s="338"/>
      <c r="L279" s="338"/>
      <c r="M279" s="338"/>
      <c r="N279" s="338"/>
      <c r="O279" s="338"/>
      <c r="P279" s="338"/>
      <c r="Q279" s="338"/>
      <c r="W279" s="95"/>
    </row>
    <row r="280">
      <c r="A280" s="338"/>
      <c r="B280" s="338"/>
      <c r="C280" s="225"/>
      <c r="D280" s="225"/>
      <c r="E280" s="338"/>
      <c r="F280" s="338"/>
      <c r="G280" s="338"/>
      <c r="H280" s="338"/>
      <c r="I280" s="338"/>
      <c r="J280" s="338"/>
      <c r="K280" s="338"/>
      <c r="L280" s="338"/>
      <c r="M280" s="338"/>
      <c r="N280" s="338"/>
      <c r="O280" s="338"/>
      <c r="P280" s="338"/>
      <c r="Q280" s="338"/>
      <c r="W280" s="95"/>
    </row>
    <row r="281">
      <c r="A281" s="338"/>
      <c r="B281" s="338"/>
      <c r="C281" s="225"/>
      <c r="D281" s="225"/>
      <c r="E281" s="338"/>
      <c r="F281" s="338"/>
      <c r="G281" s="338"/>
      <c r="H281" s="338"/>
      <c r="I281" s="338"/>
      <c r="J281" s="338"/>
      <c r="K281" s="338"/>
      <c r="L281" s="338"/>
      <c r="M281" s="338"/>
      <c r="N281" s="338"/>
      <c r="O281" s="338"/>
      <c r="P281" s="338"/>
      <c r="Q281" s="338"/>
      <c r="W281" s="95"/>
    </row>
    <row r="282">
      <c r="A282" s="338"/>
      <c r="B282" s="338"/>
      <c r="C282" s="225"/>
      <c r="D282" s="225"/>
      <c r="E282" s="338"/>
      <c r="F282" s="338"/>
      <c r="G282" s="338"/>
      <c r="H282" s="338"/>
      <c r="I282" s="338"/>
      <c r="J282" s="338"/>
      <c r="K282" s="338"/>
      <c r="L282" s="338"/>
      <c r="M282" s="338"/>
      <c r="N282" s="338"/>
      <c r="O282" s="338"/>
      <c r="P282" s="338"/>
      <c r="Q282" s="338"/>
      <c r="W282" s="95"/>
    </row>
    <row r="283">
      <c r="A283" s="338"/>
      <c r="B283" s="338"/>
      <c r="C283" s="225"/>
      <c r="D283" s="225"/>
      <c r="E283" s="338"/>
      <c r="F283" s="338"/>
      <c r="G283" s="338"/>
      <c r="H283" s="338"/>
      <c r="I283" s="338"/>
      <c r="J283" s="338"/>
      <c r="K283" s="338"/>
      <c r="L283" s="338"/>
      <c r="M283" s="338"/>
      <c r="N283" s="338"/>
      <c r="O283" s="338"/>
      <c r="P283" s="338"/>
      <c r="Q283" s="338"/>
      <c r="W283" s="95"/>
    </row>
    <row r="284">
      <c r="A284" s="338"/>
      <c r="B284" s="338"/>
      <c r="C284" s="225"/>
      <c r="D284" s="225"/>
      <c r="E284" s="338"/>
      <c r="F284" s="338"/>
      <c r="G284" s="338"/>
      <c r="H284" s="338"/>
      <c r="I284" s="338"/>
      <c r="J284" s="338"/>
      <c r="K284" s="338"/>
      <c r="L284" s="338"/>
      <c r="M284" s="338"/>
      <c r="N284" s="338"/>
      <c r="O284" s="338"/>
      <c r="P284" s="338"/>
      <c r="Q284" s="338"/>
      <c r="W284" s="95"/>
    </row>
    <row r="285">
      <c r="A285" s="338"/>
      <c r="B285" s="338"/>
      <c r="C285" s="225"/>
      <c r="D285" s="225"/>
      <c r="E285" s="338"/>
      <c r="F285" s="338"/>
      <c r="G285" s="338"/>
      <c r="H285" s="338"/>
      <c r="I285" s="338"/>
      <c r="J285" s="338"/>
      <c r="K285" s="338"/>
      <c r="L285" s="338"/>
      <c r="M285" s="338"/>
      <c r="N285" s="338"/>
      <c r="O285" s="338"/>
      <c r="P285" s="338"/>
      <c r="Q285" s="338"/>
      <c r="W285" s="95"/>
    </row>
    <row r="286">
      <c r="A286" s="338"/>
      <c r="B286" s="338"/>
      <c r="C286" s="225"/>
      <c r="D286" s="225"/>
      <c r="E286" s="338"/>
      <c r="F286" s="338"/>
      <c r="G286" s="338"/>
      <c r="H286" s="338"/>
      <c r="I286" s="338"/>
      <c r="J286" s="338"/>
      <c r="K286" s="338"/>
      <c r="L286" s="338"/>
      <c r="M286" s="338"/>
      <c r="N286" s="338"/>
      <c r="O286" s="338"/>
      <c r="P286" s="338"/>
      <c r="Q286" s="338"/>
      <c r="W286" s="95"/>
    </row>
    <row r="287">
      <c r="A287" s="338"/>
      <c r="B287" s="338"/>
      <c r="C287" s="225"/>
      <c r="D287" s="225"/>
      <c r="E287" s="338"/>
      <c r="F287" s="338"/>
      <c r="G287" s="338"/>
      <c r="H287" s="338"/>
      <c r="I287" s="338"/>
      <c r="J287" s="338"/>
      <c r="K287" s="338"/>
      <c r="L287" s="338"/>
      <c r="M287" s="338"/>
      <c r="N287" s="338"/>
      <c r="O287" s="338"/>
      <c r="P287" s="338"/>
      <c r="Q287" s="338"/>
      <c r="W287" s="95"/>
    </row>
    <row r="288">
      <c r="A288" s="338"/>
      <c r="B288" s="338"/>
      <c r="C288" s="225"/>
      <c r="D288" s="225"/>
      <c r="E288" s="338"/>
      <c r="F288" s="338"/>
      <c r="G288" s="338"/>
      <c r="H288" s="338"/>
      <c r="I288" s="338"/>
      <c r="J288" s="338"/>
      <c r="K288" s="338"/>
      <c r="L288" s="338"/>
      <c r="M288" s="338"/>
      <c r="N288" s="338"/>
      <c r="O288" s="338"/>
      <c r="P288" s="338"/>
      <c r="Q288" s="338"/>
      <c r="W288" s="95"/>
    </row>
    <row r="289">
      <c r="A289" s="338"/>
      <c r="B289" s="338"/>
      <c r="C289" s="225"/>
      <c r="D289" s="225"/>
      <c r="E289" s="338"/>
      <c r="F289" s="338"/>
      <c r="G289" s="338"/>
      <c r="H289" s="338"/>
      <c r="I289" s="338"/>
      <c r="J289" s="338"/>
      <c r="K289" s="338"/>
      <c r="L289" s="338"/>
      <c r="M289" s="338"/>
      <c r="N289" s="338"/>
      <c r="O289" s="338"/>
      <c r="P289" s="338"/>
      <c r="Q289" s="338"/>
      <c r="W289" s="95"/>
    </row>
    <row r="290">
      <c r="A290" s="338"/>
      <c r="B290" s="338"/>
      <c r="C290" s="225"/>
      <c r="D290" s="225"/>
      <c r="E290" s="338"/>
      <c r="F290" s="338"/>
      <c r="G290" s="338"/>
      <c r="H290" s="338"/>
      <c r="I290" s="338"/>
      <c r="J290" s="338"/>
      <c r="K290" s="338"/>
      <c r="L290" s="338"/>
      <c r="M290" s="338"/>
      <c r="N290" s="338"/>
      <c r="O290" s="338"/>
      <c r="P290" s="338"/>
      <c r="Q290" s="338"/>
      <c r="W290" s="95"/>
    </row>
    <row r="291">
      <c r="A291" s="338"/>
      <c r="B291" s="338"/>
      <c r="C291" s="225"/>
      <c r="D291" s="225"/>
      <c r="E291" s="338"/>
      <c r="F291" s="338"/>
      <c r="G291" s="338"/>
      <c r="H291" s="338"/>
      <c r="I291" s="338"/>
      <c r="J291" s="338"/>
      <c r="K291" s="338"/>
      <c r="L291" s="338"/>
      <c r="M291" s="338"/>
      <c r="N291" s="338"/>
      <c r="O291" s="338"/>
      <c r="P291" s="338"/>
      <c r="Q291" s="338"/>
      <c r="W291" s="95"/>
    </row>
    <row r="292">
      <c r="A292" s="338"/>
      <c r="B292" s="338"/>
      <c r="C292" s="225"/>
      <c r="D292" s="225"/>
      <c r="E292" s="338"/>
      <c r="F292" s="338"/>
      <c r="G292" s="338"/>
      <c r="H292" s="338"/>
      <c r="I292" s="338"/>
      <c r="J292" s="338"/>
      <c r="K292" s="338"/>
      <c r="L292" s="338"/>
      <c r="M292" s="338"/>
      <c r="N292" s="338"/>
      <c r="O292" s="338"/>
      <c r="P292" s="338"/>
      <c r="Q292" s="338"/>
      <c r="W292" s="95"/>
    </row>
    <row r="293">
      <c r="A293" s="338"/>
      <c r="B293" s="338"/>
      <c r="C293" s="225"/>
      <c r="D293" s="225"/>
      <c r="E293" s="338"/>
      <c r="F293" s="338"/>
      <c r="G293" s="338"/>
      <c r="H293" s="338"/>
      <c r="I293" s="338"/>
      <c r="J293" s="338"/>
      <c r="K293" s="338"/>
      <c r="L293" s="338"/>
      <c r="M293" s="338"/>
      <c r="N293" s="338"/>
      <c r="O293" s="338"/>
      <c r="P293" s="338"/>
      <c r="Q293" s="338"/>
      <c r="W293" s="95"/>
    </row>
    <row r="294">
      <c r="A294" s="338"/>
      <c r="B294" s="338"/>
      <c r="C294" s="225"/>
      <c r="D294" s="225"/>
      <c r="E294" s="338"/>
      <c r="F294" s="338"/>
      <c r="G294" s="338"/>
      <c r="H294" s="338"/>
      <c r="I294" s="338"/>
      <c r="J294" s="338"/>
      <c r="K294" s="338"/>
      <c r="L294" s="338"/>
      <c r="M294" s="338"/>
      <c r="N294" s="338"/>
      <c r="O294" s="338"/>
      <c r="P294" s="338"/>
      <c r="Q294" s="338"/>
      <c r="W294" s="95"/>
    </row>
    <row r="295">
      <c r="A295" s="338"/>
      <c r="B295" s="338"/>
      <c r="C295" s="225"/>
      <c r="D295" s="225"/>
      <c r="E295" s="338"/>
      <c r="F295" s="338"/>
      <c r="G295" s="338"/>
      <c r="H295" s="338"/>
      <c r="I295" s="338"/>
      <c r="J295" s="338"/>
      <c r="K295" s="338"/>
      <c r="L295" s="338"/>
      <c r="M295" s="338"/>
      <c r="N295" s="338"/>
      <c r="O295" s="338"/>
      <c r="P295" s="338"/>
      <c r="Q295" s="338"/>
      <c r="W295" s="95"/>
    </row>
    <row r="296">
      <c r="A296" s="338"/>
      <c r="B296" s="338"/>
      <c r="C296" s="225"/>
      <c r="D296" s="225"/>
      <c r="E296" s="338"/>
      <c r="F296" s="338"/>
      <c r="G296" s="338"/>
      <c r="H296" s="338"/>
      <c r="I296" s="338"/>
      <c r="J296" s="338"/>
      <c r="K296" s="338"/>
      <c r="L296" s="338"/>
      <c r="M296" s="338"/>
      <c r="N296" s="338"/>
      <c r="O296" s="338"/>
      <c r="P296" s="338"/>
      <c r="Q296" s="338"/>
      <c r="W296" s="95"/>
    </row>
    <row r="297">
      <c r="A297" s="338"/>
      <c r="B297" s="338"/>
      <c r="C297" s="225"/>
      <c r="D297" s="225"/>
      <c r="E297" s="338"/>
      <c r="F297" s="338"/>
      <c r="G297" s="338"/>
      <c r="H297" s="338"/>
      <c r="I297" s="338"/>
      <c r="J297" s="338"/>
      <c r="K297" s="338"/>
      <c r="L297" s="338"/>
      <c r="M297" s="338"/>
      <c r="N297" s="338"/>
      <c r="O297" s="338"/>
      <c r="P297" s="338"/>
      <c r="Q297" s="338"/>
      <c r="W297" s="95"/>
    </row>
    <row r="298">
      <c r="A298" s="338"/>
      <c r="B298" s="338"/>
      <c r="C298" s="225"/>
      <c r="D298" s="225"/>
      <c r="E298" s="338"/>
      <c r="F298" s="338"/>
      <c r="G298" s="338"/>
      <c r="H298" s="338"/>
      <c r="I298" s="338"/>
      <c r="J298" s="338"/>
      <c r="K298" s="338"/>
      <c r="L298" s="338"/>
      <c r="M298" s="338"/>
      <c r="N298" s="338"/>
      <c r="O298" s="338"/>
      <c r="P298" s="338"/>
      <c r="Q298" s="338"/>
      <c r="W298" s="95"/>
    </row>
    <row r="299">
      <c r="A299" s="338"/>
      <c r="B299" s="338"/>
      <c r="C299" s="225"/>
      <c r="D299" s="225"/>
      <c r="E299" s="338"/>
      <c r="F299" s="338"/>
      <c r="G299" s="338"/>
      <c r="H299" s="338"/>
      <c r="I299" s="338"/>
      <c r="J299" s="338"/>
      <c r="K299" s="338"/>
      <c r="L299" s="338"/>
      <c r="M299" s="338"/>
      <c r="N299" s="338"/>
      <c r="O299" s="338"/>
      <c r="P299" s="338"/>
      <c r="Q299" s="338"/>
      <c r="W299" s="95"/>
    </row>
    <row r="300">
      <c r="A300" s="338"/>
      <c r="B300" s="338"/>
      <c r="C300" s="225"/>
      <c r="D300" s="225"/>
      <c r="E300" s="338"/>
      <c r="F300" s="338"/>
      <c r="G300" s="338"/>
      <c r="H300" s="338"/>
      <c r="I300" s="338"/>
      <c r="J300" s="338"/>
      <c r="K300" s="338"/>
      <c r="L300" s="338"/>
      <c r="M300" s="338"/>
      <c r="N300" s="338"/>
      <c r="O300" s="338"/>
      <c r="P300" s="338"/>
      <c r="Q300" s="338"/>
      <c r="W300" s="95"/>
    </row>
    <row r="301">
      <c r="A301" s="338"/>
      <c r="B301" s="338"/>
      <c r="C301" s="225"/>
      <c r="D301" s="225"/>
      <c r="E301" s="338"/>
      <c r="F301" s="338"/>
      <c r="G301" s="338"/>
      <c r="H301" s="338"/>
      <c r="I301" s="338"/>
      <c r="J301" s="338"/>
      <c r="K301" s="338"/>
      <c r="L301" s="338"/>
      <c r="M301" s="338"/>
      <c r="N301" s="338"/>
      <c r="O301" s="338"/>
      <c r="P301" s="338"/>
      <c r="Q301" s="338"/>
      <c r="W301" s="95"/>
    </row>
    <row r="302">
      <c r="A302" s="338"/>
      <c r="B302" s="338"/>
      <c r="C302" s="225"/>
      <c r="D302" s="225"/>
      <c r="E302" s="338"/>
      <c r="F302" s="338"/>
      <c r="G302" s="338"/>
      <c r="H302" s="338"/>
      <c r="I302" s="338"/>
      <c r="J302" s="338"/>
      <c r="K302" s="338"/>
      <c r="L302" s="338"/>
      <c r="M302" s="338"/>
      <c r="N302" s="338"/>
      <c r="O302" s="338"/>
      <c r="P302" s="338"/>
      <c r="Q302" s="338"/>
      <c r="W302" s="95"/>
    </row>
    <row r="303">
      <c r="A303" s="338"/>
      <c r="B303" s="338"/>
      <c r="C303" s="225"/>
      <c r="D303" s="225"/>
      <c r="E303" s="338"/>
      <c r="F303" s="338"/>
      <c r="G303" s="338"/>
      <c r="H303" s="338"/>
      <c r="I303" s="338"/>
      <c r="J303" s="338"/>
      <c r="K303" s="338"/>
      <c r="L303" s="338"/>
      <c r="M303" s="338"/>
      <c r="N303" s="338"/>
      <c r="O303" s="338"/>
      <c r="P303" s="338"/>
      <c r="Q303" s="338"/>
      <c r="W303" s="95"/>
    </row>
    <row r="304">
      <c r="A304" s="338"/>
      <c r="B304" s="338"/>
      <c r="C304" s="225"/>
      <c r="D304" s="225"/>
      <c r="E304" s="338"/>
      <c r="F304" s="338"/>
      <c r="G304" s="338"/>
      <c r="H304" s="338"/>
      <c r="I304" s="338"/>
      <c r="J304" s="338"/>
      <c r="K304" s="338"/>
      <c r="L304" s="338"/>
      <c r="M304" s="338"/>
      <c r="N304" s="338"/>
      <c r="O304" s="338"/>
      <c r="P304" s="338"/>
      <c r="Q304" s="338"/>
      <c r="W304" s="95"/>
    </row>
    <row r="305">
      <c r="A305" s="338"/>
      <c r="B305" s="338"/>
      <c r="C305" s="225"/>
      <c r="D305" s="225"/>
      <c r="E305" s="338"/>
      <c r="F305" s="338"/>
      <c r="G305" s="338"/>
      <c r="H305" s="338"/>
      <c r="I305" s="338"/>
      <c r="J305" s="338"/>
      <c r="K305" s="338"/>
      <c r="L305" s="338"/>
      <c r="M305" s="338"/>
      <c r="N305" s="338"/>
      <c r="O305" s="338"/>
      <c r="P305" s="338"/>
      <c r="Q305" s="338"/>
      <c r="W305" s="95"/>
    </row>
    <row r="306">
      <c r="A306" s="338"/>
      <c r="B306" s="338"/>
      <c r="C306" s="225"/>
      <c r="D306" s="225"/>
      <c r="E306" s="338"/>
      <c r="F306" s="338"/>
      <c r="G306" s="338"/>
      <c r="H306" s="338"/>
      <c r="I306" s="338"/>
      <c r="J306" s="338"/>
      <c r="K306" s="338"/>
      <c r="L306" s="338"/>
      <c r="M306" s="338"/>
      <c r="N306" s="338"/>
      <c r="O306" s="338"/>
      <c r="P306" s="338"/>
      <c r="Q306" s="338"/>
      <c r="W306" s="95"/>
    </row>
    <row r="307">
      <c r="A307" s="338"/>
      <c r="B307" s="338"/>
      <c r="C307" s="225"/>
      <c r="D307" s="225"/>
      <c r="E307" s="338"/>
      <c r="F307" s="338"/>
      <c r="G307" s="338"/>
      <c r="H307" s="338"/>
      <c r="I307" s="338"/>
      <c r="J307" s="338"/>
      <c r="K307" s="338"/>
      <c r="L307" s="338"/>
      <c r="M307" s="338"/>
      <c r="N307" s="338"/>
      <c r="O307" s="338"/>
      <c r="P307" s="338"/>
      <c r="Q307" s="338"/>
      <c r="W307" s="95"/>
    </row>
    <row r="308">
      <c r="A308" s="338"/>
      <c r="B308" s="338"/>
      <c r="C308" s="225"/>
      <c r="D308" s="225"/>
      <c r="E308" s="338"/>
      <c r="F308" s="338"/>
      <c r="G308" s="338"/>
      <c r="H308" s="338"/>
      <c r="I308" s="338"/>
      <c r="J308" s="338"/>
      <c r="K308" s="338"/>
      <c r="L308" s="338"/>
      <c r="M308" s="338"/>
      <c r="N308" s="338"/>
      <c r="O308" s="338"/>
      <c r="P308" s="338"/>
      <c r="Q308" s="338"/>
      <c r="W308" s="95"/>
    </row>
    <row r="309">
      <c r="A309" s="338"/>
      <c r="B309" s="338"/>
      <c r="C309" s="225"/>
      <c r="D309" s="225"/>
      <c r="E309" s="338"/>
      <c r="F309" s="338"/>
      <c r="G309" s="338"/>
      <c r="H309" s="338"/>
      <c r="I309" s="338"/>
      <c r="J309" s="338"/>
      <c r="K309" s="338"/>
      <c r="L309" s="338"/>
      <c r="M309" s="338"/>
      <c r="N309" s="338"/>
      <c r="O309" s="338"/>
      <c r="P309" s="338"/>
      <c r="Q309" s="338"/>
      <c r="W309" s="95"/>
    </row>
    <row r="310">
      <c r="A310" s="338"/>
      <c r="B310" s="338"/>
      <c r="C310" s="225"/>
      <c r="D310" s="225"/>
      <c r="E310" s="338"/>
      <c r="F310" s="338"/>
      <c r="G310" s="338"/>
      <c r="H310" s="338"/>
      <c r="I310" s="338"/>
      <c r="J310" s="338"/>
      <c r="K310" s="338"/>
      <c r="L310" s="338"/>
      <c r="M310" s="338"/>
      <c r="N310" s="338"/>
      <c r="O310" s="338"/>
      <c r="P310" s="338"/>
      <c r="Q310" s="338"/>
      <c r="W310" s="95"/>
    </row>
    <row r="311">
      <c r="A311" s="338"/>
      <c r="B311" s="338"/>
      <c r="C311" s="225"/>
      <c r="D311" s="225"/>
      <c r="E311" s="338"/>
      <c r="F311" s="338"/>
      <c r="G311" s="338"/>
      <c r="H311" s="338"/>
      <c r="I311" s="338"/>
      <c r="J311" s="338"/>
      <c r="K311" s="338"/>
      <c r="L311" s="338"/>
      <c r="M311" s="338"/>
      <c r="N311" s="338"/>
      <c r="O311" s="338"/>
      <c r="P311" s="338"/>
      <c r="Q311" s="338"/>
      <c r="W311" s="95"/>
    </row>
    <row r="312">
      <c r="A312" s="338"/>
      <c r="B312" s="338"/>
      <c r="C312" s="225"/>
      <c r="D312" s="225"/>
      <c r="E312" s="338"/>
      <c r="F312" s="338"/>
      <c r="G312" s="338"/>
      <c r="H312" s="338"/>
      <c r="I312" s="338"/>
      <c r="J312" s="338"/>
      <c r="K312" s="338"/>
      <c r="L312" s="338"/>
      <c r="M312" s="338"/>
      <c r="N312" s="338"/>
      <c r="O312" s="338"/>
      <c r="P312" s="338"/>
      <c r="Q312" s="338"/>
      <c r="W312" s="95"/>
    </row>
    <row r="313">
      <c r="A313" s="338"/>
      <c r="B313" s="338"/>
      <c r="C313" s="225"/>
      <c r="D313" s="225"/>
      <c r="E313" s="338"/>
      <c r="F313" s="338"/>
      <c r="G313" s="338"/>
      <c r="H313" s="338"/>
      <c r="I313" s="338"/>
      <c r="J313" s="338"/>
      <c r="K313" s="338"/>
      <c r="L313" s="338"/>
      <c r="M313" s="338"/>
      <c r="N313" s="338"/>
      <c r="O313" s="338"/>
      <c r="P313" s="338"/>
      <c r="Q313" s="338"/>
      <c r="W313" s="95"/>
    </row>
    <row r="314">
      <c r="A314" s="338"/>
      <c r="B314" s="338"/>
      <c r="C314" s="225"/>
      <c r="D314" s="225"/>
      <c r="E314" s="338"/>
      <c r="F314" s="338"/>
      <c r="G314" s="338"/>
      <c r="H314" s="338"/>
      <c r="I314" s="338"/>
      <c r="J314" s="338"/>
      <c r="K314" s="338"/>
      <c r="L314" s="338"/>
      <c r="M314" s="338"/>
      <c r="N314" s="338"/>
      <c r="O314" s="338"/>
      <c r="P314" s="338"/>
      <c r="Q314" s="338"/>
      <c r="W314" s="95"/>
    </row>
    <row r="315">
      <c r="A315" s="338"/>
      <c r="B315" s="338"/>
      <c r="C315" s="225"/>
      <c r="D315" s="225"/>
      <c r="E315" s="338"/>
      <c r="F315" s="338"/>
      <c r="G315" s="338"/>
      <c r="H315" s="338"/>
      <c r="I315" s="338"/>
      <c r="J315" s="338"/>
      <c r="K315" s="338"/>
      <c r="L315" s="338"/>
      <c r="M315" s="338"/>
      <c r="N315" s="338"/>
      <c r="O315" s="338"/>
      <c r="P315" s="338"/>
      <c r="Q315" s="338"/>
      <c r="W315" s="95"/>
    </row>
    <row r="316">
      <c r="A316" s="338"/>
      <c r="B316" s="338"/>
      <c r="C316" s="225"/>
      <c r="D316" s="225"/>
      <c r="E316" s="338"/>
      <c r="F316" s="338"/>
      <c r="G316" s="338"/>
      <c r="H316" s="338"/>
      <c r="I316" s="338"/>
      <c r="J316" s="338"/>
      <c r="K316" s="338"/>
      <c r="L316" s="338"/>
      <c r="M316" s="338"/>
      <c r="N316" s="338"/>
      <c r="O316" s="338"/>
      <c r="P316" s="338"/>
      <c r="Q316" s="338"/>
      <c r="W316" s="95"/>
    </row>
    <row r="317">
      <c r="A317" s="338"/>
      <c r="B317" s="338"/>
      <c r="C317" s="225"/>
      <c r="D317" s="225"/>
      <c r="E317" s="338"/>
      <c r="F317" s="338"/>
      <c r="G317" s="338"/>
      <c r="H317" s="338"/>
      <c r="I317" s="338"/>
      <c r="J317" s="338"/>
      <c r="K317" s="338"/>
      <c r="L317" s="338"/>
      <c r="M317" s="338"/>
      <c r="N317" s="338"/>
      <c r="O317" s="338"/>
      <c r="P317" s="338"/>
      <c r="Q317" s="338"/>
      <c r="W317" s="95"/>
    </row>
    <row r="318">
      <c r="A318" s="338"/>
      <c r="B318" s="338"/>
      <c r="C318" s="225"/>
      <c r="D318" s="225"/>
      <c r="E318" s="338"/>
      <c r="F318" s="338"/>
      <c r="G318" s="338"/>
      <c r="H318" s="338"/>
      <c r="I318" s="338"/>
      <c r="J318" s="338"/>
      <c r="K318" s="338"/>
      <c r="L318" s="338"/>
      <c r="M318" s="338"/>
      <c r="N318" s="338"/>
      <c r="O318" s="338"/>
      <c r="P318" s="338"/>
      <c r="Q318" s="338"/>
      <c r="W318" s="95"/>
    </row>
    <row r="319">
      <c r="A319" s="338"/>
      <c r="B319" s="338"/>
      <c r="C319" s="225"/>
      <c r="D319" s="225"/>
      <c r="E319" s="338"/>
      <c r="F319" s="338"/>
      <c r="G319" s="338"/>
      <c r="H319" s="338"/>
      <c r="I319" s="338"/>
      <c r="J319" s="338"/>
      <c r="K319" s="338"/>
      <c r="L319" s="338"/>
      <c r="M319" s="338"/>
      <c r="N319" s="338"/>
      <c r="O319" s="338"/>
      <c r="P319" s="338"/>
      <c r="Q319" s="338"/>
      <c r="W319" s="95"/>
    </row>
    <row r="320">
      <c r="A320" s="338"/>
      <c r="B320" s="338"/>
      <c r="C320" s="225"/>
      <c r="D320" s="225"/>
      <c r="E320" s="338"/>
      <c r="F320" s="338"/>
      <c r="G320" s="338"/>
      <c r="H320" s="338"/>
      <c r="I320" s="338"/>
      <c r="J320" s="338"/>
      <c r="K320" s="338"/>
      <c r="L320" s="338"/>
      <c r="M320" s="338"/>
      <c r="N320" s="338"/>
      <c r="O320" s="338"/>
      <c r="P320" s="338"/>
      <c r="Q320" s="338"/>
      <c r="W320" s="95"/>
    </row>
    <row r="321">
      <c r="A321" s="338"/>
      <c r="B321" s="338"/>
      <c r="C321" s="225"/>
      <c r="D321" s="225"/>
      <c r="E321" s="338"/>
      <c r="F321" s="338"/>
      <c r="G321" s="338"/>
      <c r="H321" s="338"/>
      <c r="I321" s="338"/>
      <c r="J321" s="338"/>
      <c r="K321" s="338"/>
      <c r="L321" s="338"/>
      <c r="M321" s="338"/>
      <c r="N321" s="338"/>
      <c r="O321" s="338"/>
      <c r="P321" s="338"/>
      <c r="Q321" s="338"/>
      <c r="W321" s="95"/>
    </row>
    <row r="322">
      <c r="A322" s="338"/>
      <c r="B322" s="338"/>
      <c r="C322" s="225"/>
      <c r="D322" s="225"/>
      <c r="E322" s="338"/>
      <c r="F322" s="338"/>
      <c r="G322" s="338"/>
      <c r="H322" s="338"/>
      <c r="I322" s="338"/>
      <c r="J322" s="338"/>
      <c r="K322" s="338"/>
      <c r="L322" s="338"/>
      <c r="M322" s="338"/>
      <c r="N322" s="338"/>
      <c r="O322" s="338"/>
      <c r="P322" s="338"/>
      <c r="Q322" s="338"/>
      <c r="W322" s="95"/>
    </row>
    <row r="323">
      <c r="A323" s="338"/>
      <c r="B323" s="338"/>
      <c r="C323" s="225"/>
      <c r="D323" s="225"/>
      <c r="E323" s="338"/>
      <c r="F323" s="338"/>
      <c r="G323" s="338"/>
      <c r="H323" s="338"/>
      <c r="I323" s="338"/>
      <c r="J323" s="338"/>
      <c r="K323" s="338"/>
      <c r="L323" s="338"/>
      <c r="M323" s="338"/>
      <c r="N323" s="338"/>
      <c r="O323" s="338"/>
      <c r="P323" s="338"/>
      <c r="Q323" s="338"/>
      <c r="W323" s="95"/>
    </row>
    <row r="324">
      <c r="A324" s="338"/>
      <c r="B324" s="338"/>
      <c r="C324" s="225"/>
      <c r="D324" s="225"/>
      <c r="E324" s="338"/>
      <c r="F324" s="338"/>
      <c r="G324" s="338"/>
      <c r="H324" s="338"/>
      <c r="I324" s="338"/>
      <c r="J324" s="338"/>
      <c r="K324" s="338"/>
      <c r="L324" s="338"/>
      <c r="M324" s="338"/>
      <c r="N324" s="338"/>
      <c r="O324" s="338"/>
      <c r="P324" s="338"/>
      <c r="Q324" s="338"/>
      <c r="W324" s="95"/>
    </row>
    <row r="325">
      <c r="A325" s="338"/>
      <c r="B325" s="338"/>
      <c r="C325" s="225"/>
      <c r="D325" s="225"/>
      <c r="E325" s="338"/>
      <c r="F325" s="338"/>
      <c r="G325" s="338"/>
      <c r="H325" s="338"/>
      <c r="I325" s="338"/>
      <c r="J325" s="338"/>
      <c r="K325" s="338"/>
      <c r="L325" s="338"/>
      <c r="M325" s="338"/>
      <c r="N325" s="338"/>
      <c r="O325" s="338"/>
      <c r="P325" s="338"/>
      <c r="Q325" s="338"/>
      <c r="W325" s="95"/>
    </row>
    <row r="326">
      <c r="A326" s="338"/>
      <c r="B326" s="338"/>
      <c r="C326" s="225"/>
      <c r="D326" s="225"/>
      <c r="E326" s="338"/>
      <c r="F326" s="338"/>
      <c r="G326" s="338"/>
      <c r="H326" s="338"/>
      <c r="I326" s="338"/>
      <c r="J326" s="338"/>
      <c r="K326" s="338"/>
      <c r="L326" s="338"/>
      <c r="M326" s="338"/>
      <c r="N326" s="338"/>
      <c r="O326" s="338"/>
      <c r="P326" s="338"/>
      <c r="Q326" s="338"/>
      <c r="W326" s="95"/>
    </row>
    <row r="327">
      <c r="A327" s="338"/>
      <c r="B327" s="338"/>
      <c r="C327" s="225"/>
      <c r="D327" s="225"/>
      <c r="E327" s="338"/>
      <c r="F327" s="338"/>
      <c r="G327" s="338"/>
      <c r="H327" s="338"/>
      <c r="I327" s="338"/>
      <c r="J327" s="338"/>
      <c r="K327" s="338"/>
      <c r="L327" s="338"/>
      <c r="M327" s="338"/>
      <c r="N327" s="338"/>
      <c r="O327" s="338"/>
      <c r="P327" s="338"/>
      <c r="Q327" s="338"/>
      <c r="W327" s="95"/>
    </row>
    <row r="328">
      <c r="A328" s="338"/>
      <c r="B328" s="338"/>
      <c r="C328" s="225"/>
      <c r="D328" s="225"/>
      <c r="E328" s="338"/>
      <c r="F328" s="338"/>
      <c r="G328" s="338"/>
      <c r="H328" s="338"/>
      <c r="I328" s="338"/>
      <c r="J328" s="338"/>
      <c r="K328" s="338"/>
      <c r="L328" s="338"/>
      <c r="M328" s="338"/>
      <c r="N328" s="338"/>
      <c r="O328" s="338"/>
      <c r="P328" s="338"/>
      <c r="Q328" s="338"/>
      <c r="W328" s="95"/>
    </row>
    <row r="329">
      <c r="A329" s="338"/>
      <c r="B329" s="338"/>
      <c r="C329" s="225"/>
      <c r="D329" s="225"/>
      <c r="E329" s="338"/>
      <c r="F329" s="338"/>
      <c r="G329" s="338"/>
      <c r="H329" s="338"/>
      <c r="I329" s="338"/>
      <c r="J329" s="338"/>
      <c r="K329" s="338"/>
      <c r="L329" s="338"/>
      <c r="M329" s="338"/>
      <c r="N329" s="338"/>
      <c r="O329" s="338"/>
      <c r="P329" s="338"/>
      <c r="Q329" s="338"/>
      <c r="W329" s="95"/>
    </row>
    <row r="330">
      <c r="A330" s="338"/>
      <c r="B330" s="338"/>
      <c r="C330" s="225"/>
      <c r="D330" s="225"/>
      <c r="E330" s="338"/>
      <c r="F330" s="338"/>
      <c r="G330" s="338"/>
      <c r="H330" s="338"/>
      <c r="I330" s="338"/>
      <c r="J330" s="338"/>
      <c r="K330" s="338"/>
      <c r="L330" s="338"/>
      <c r="M330" s="338"/>
      <c r="N330" s="338"/>
      <c r="O330" s="338"/>
      <c r="P330" s="338"/>
      <c r="Q330" s="338"/>
      <c r="W330" s="95"/>
    </row>
    <row r="331">
      <c r="A331" s="338"/>
      <c r="B331" s="338"/>
      <c r="C331" s="225"/>
      <c r="D331" s="225"/>
      <c r="E331" s="338"/>
      <c r="F331" s="338"/>
      <c r="G331" s="338"/>
      <c r="H331" s="338"/>
      <c r="I331" s="338"/>
      <c r="J331" s="338"/>
      <c r="K331" s="338"/>
      <c r="L331" s="338"/>
      <c r="M331" s="338"/>
      <c r="N331" s="338"/>
      <c r="O331" s="338"/>
      <c r="P331" s="338"/>
      <c r="Q331" s="338"/>
      <c r="W331" s="95"/>
    </row>
    <row r="332">
      <c r="A332" s="338"/>
      <c r="B332" s="338"/>
      <c r="C332" s="225"/>
      <c r="D332" s="225"/>
      <c r="E332" s="338"/>
      <c r="F332" s="338"/>
      <c r="G332" s="338"/>
      <c r="H332" s="338"/>
      <c r="I332" s="338"/>
      <c r="J332" s="338"/>
      <c r="K332" s="338"/>
      <c r="L332" s="338"/>
      <c r="M332" s="338"/>
      <c r="N332" s="338"/>
      <c r="O332" s="338"/>
      <c r="P332" s="338"/>
      <c r="Q332" s="338"/>
      <c r="W332" s="95"/>
    </row>
    <row r="333">
      <c r="A333" s="338"/>
      <c r="B333" s="338"/>
      <c r="C333" s="225"/>
      <c r="D333" s="225"/>
      <c r="E333" s="338"/>
      <c r="F333" s="338"/>
      <c r="G333" s="338"/>
      <c r="H333" s="338"/>
      <c r="I333" s="338"/>
      <c r="J333" s="338"/>
      <c r="K333" s="338"/>
      <c r="L333" s="338"/>
      <c r="M333" s="338"/>
      <c r="N333" s="338"/>
      <c r="O333" s="338"/>
      <c r="P333" s="338"/>
      <c r="Q333" s="338"/>
      <c r="W333" s="95"/>
    </row>
    <row r="334">
      <c r="A334" s="338"/>
      <c r="B334" s="338"/>
      <c r="C334" s="225"/>
      <c r="D334" s="225"/>
      <c r="E334" s="338"/>
      <c r="F334" s="338"/>
      <c r="G334" s="338"/>
      <c r="H334" s="338"/>
      <c r="I334" s="338"/>
      <c r="J334" s="338"/>
      <c r="K334" s="338"/>
      <c r="L334" s="338"/>
      <c r="M334" s="338"/>
      <c r="N334" s="338"/>
      <c r="O334" s="338"/>
      <c r="P334" s="338"/>
      <c r="Q334" s="338"/>
      <c r="W334" s="95"/>
    </row>
    <row r="335">
      <c r="A335" s="338"/>
      <c r="B335" s="338"/>
      <c r="C335" s="225"/>
      <c r="D335" s="225"/>
      <c r="E335" s="338"/>
      <c r="F335" s="338"/>
      <c r="G335" s="338"/>
      <c r="H335" s="338"/>
      <c r="I335" s="338"/>
      <c r="J335" s="338"/>
      <c r="K335" s="338"/>
      <c r="L335" s="338"/>
      <c r="M335" s="338"/>
      <c r="N335" s="338"/>
      <c r="O335" s="338"/>
      <c r="P335" s="338"/>
      <c r="Q335" s="338"/>
      <c r="W335" s="95"/>
    </row>
    <row r="336">
      <c r="A336" s="338"/>
      <c r="B336" s="338"/>
      <c r="C336" s="225"/>
      <c r="D336" s="225"/>
      <c r="E336" s="338"/>
      <c r="F336" s="338"/>
      <c r="G336" s="338"/>
      <c r="H336" s="338"/>
      <c r="I336" s="338"/>
      <c r="J336" s="338"/>
      <c r="K336" s="338"/>
      <c r="L336" s="338"/>
      <c r="M336" s="338"/>
      <c r="N336" s="338"/>
      <c r="O336" s="338"/>
      <c r="P336" s="338"/>
      <c r="Q336" s="338"/>
      <c r="W336" s="95"/>
    </row>
    <row r="337">
      <c r="A337" s="338"/>
      <c r="B337" s="338"/>
      <c r="C337" s="225"/>
      <c r="D337" s="225"/>
      <c r="E337" s="338"/>
      <c r="F337" s="338"/>
      <c r="G337" s="338"/>
      <c r="H337" s="338"/>
      <c r="I337" s="338"/>
      <c r="J337" s="338"/>
      <c r="K337" s="338"/>
      <c r="L337" s="338"/>
      <c r="M337" s="338"/>
      <c r="N337" s="338"/>
      <c r="O337" s="338"/>
      <c r="P337" s="338"/>
      <c r="Q337" s="338"/>
      <c r="W337" s="95"/>
    </row>
    <row r="338">
      <c r="A338" s="338"/>
      <c r="B338" s="338"/>
      <c r="C338" s="225"/>
      <c r="D338" s="225"/>
      <c r="E338" s="338"/>
      <c r="F338" s="338"/>
      <c r="G338" s="338"/>
      <c r="H338" s="338"/>
      <c r="I338" s="338"/>
      <c r="J338" s="338"/>
      <c r="K338" s="338"/>
      <c r="L338" s="338"/>
      <c r="M338" s="338"/>
      <c r="N338" s="338"/>
      <c r="O338" s="338"/>
      <c r="P338" s="338"/>
      <c r="Q338" s="338"/>
      <c r="W338" s="95"/>
    </row>
    <row r="339">
      <c r="A339" s="338"/>
      <c r="B339" s="338"/>
      <c r="C339" s="225"/>
      <c r="D339" s="225"/>
      <c r="E339" s="338"/>
      <c r="F339" s="338"/>
      <c r="G339" s="338"/>
      <c r="H339" s="338"/>
      <c r="I339" s="338"/>
      <c r="J339" s="338"/>
      <c r="K339" s="338"/>
      <c r="L339" s="338"/>
      <c r="M339" s="338"/>
      <c r="N339" s="338"/>
      <c r="O339" s="338"/>
      <c r="P339" s="338"/>
      <c r="Q339" s="338"/>
      <c r="W339" s="95"/>
    </row>
    <row r="340">
      <c r="A340" s="338"/>
      <c r="B340" s="338"/>
      <c r="C340" s="225"/>
      <c r="D340" s="225"/>
      <c r="E340" s="338"/>
      <c r="F340" s="338"/>
      <c r="G340" s="338"/>
      <c r="H340" s="338"/>
      <c r="I340" s="338"/>
      <c r="J340" s="338"/>
      <c r="K340" s="338"/>
      <c r="L340" s="338"/>
      <c r="M340" s="338"/>
      <c r="N340" s="338"/>
      <c r="O340" s="338"/>
      <c r="P340" s="338"/>
      <c r="Q340" s="338"/>
      <c r="W340" s="95"/>
    </row>
    <row r="341">
      <c r="A341" s="338"/>
      <c r="B341" s="338"/>
      <c r="C341" s="225"/>
      <c r="D341" s="225"/>
      <c r="E341" s="338"/>
      <c r="F341" s="338"/>
      <c r="G341" s="338"/>
      <c r="H341" s="338"/>
      <c r="I341" s="338"/>
      <c r="J341" s="338"/>
      <c r="K341" s="338"/>
      <c r="L341" s="338"/>
      <c r="M341" s="338"/>
      <c r="N341" s="338"/>
      <c r="O341" s="338"/>
      <c r="P341" s="338"/>
      <c r="Q341" s="338"/>
      <c r="W341" s="95"/>
    </row>
    <row r="342">
      <c r="A342" s="338"/>
      <c r="B342" s="338"/>
      <c r="C342" s="225"/>
      <c r="D342" s="225"/>
      <c r="E342" s="338"/>
      <c r="F342" s="338"/>
      <c r="G342" s="338"/>
      <c r="H342" s="338"/>
      <c r="I342" s="338"/>
      <c r="J342" s="338"/>
      <c r="K342" s="338"/>
      <c r="L342" s="338"/>
      <c r="M342" s="338"/>
      <c r="N342" s="338"/>
      <c r="O342" s="338"/>
      <c r="P342" s="338"/>
      <c r="Q342" s="338"/>
      <c r="W342" s="95"/>
    </row>
    <row r="343">
      <c r="A343" s="338"/>
      <c r="B343" s="338"/>
      <c r="C343" s="225"/>
      <c r="D343" s="225"/>
      <c r="E343" s="338"/>
      <c r="F343" s="338"/>
      <c r="G343" s="338"/>
      <c r="H343" s="338"/>
      <c r="I343" s="338"/>
      <c r="J343" s="338"/>
      <c r="K343" s="338"/>
      <c r="L343" s="338"/>
      <c r="M343" s="338"/>
      <c r="N343" s="338"/>
      <c r="O343" s="338"/>
      <c r="P343" s="338"/>
      <c r="Q343" s="338"/>
      <c r="W343" s="95"/>
    </row>
    <row r="344">
      <c r="A344" s="338"/>
      <c r="B344" s="338"/>
      <c r="C344" s="225"/>
      <c r="D344" s="225"/>
      <c r="E344" s="338"/>
      <c r="F344" s="338"/>
      <c r="G344" s="338"/>
      <c r="H344" s="338"/>
      <c r="I344" s="338"/>
      <c r="J344" s="338"/>
      <c r="K344" s="338"/>
      <c r="L344" s="338"/>
      <c r="M344" s="338"/>
      <c r="N344" s="338"/>
      <c r="O344" s="338"/>
      <c r="P344" s="338"/>
      <c r="Q344" s="338"/>
      <c r="W344" s="95"/>
    </row>
    <row r="345">
      <c r="A345" s="338"/>
      <c r="B345" s="338"/>
      <c r="C345" s="225"/>
      <c r="D345" s="225"/>
      <c r="E345" s="338"/>
      <c r="F345" s="338"/>
      <c r="G345" s="338"/>
      <c r="H345" s="338"/>
      <c r="I345" s="338"/>
      <c r="J345" s="338"/>
      <c r="K345" s="338"/>
      <c r="L345" s="338"/>
      <c r="M345" s="338"/>
      <c r="N345" s="338"/>
      <c r="O345" s="338"/>
      <c r="P345" s="338"/>
      <c r="Q345" s="338"/>
      <c r="W345" s="95"/>
    </row>
    <row r="346">
      <c r="A346" s="338"/>
      <c r="B346" s="338"/>
      <c r="C346" s="225"/>
      <c r="D346" s="225"/>
      <c r="E346" s="338"/>
      <c r="F346" s="338"/>
      <c r="G346" s="338"/>
      <c r="H346" s="338"/>
      <c r="I346" s="338"/>
      <c r="J346" s="338"/>
      <c r="K346" s="338"/>
      <c r="L346" s="338"/>
      <c r="M346" s="338"/>
      <c r="N346" s="338"/>
      <c r="O346" s="338"/>
      <c r="P346" s="338"/>
      <c r="Q346" s="338"/>
      <c r="W346" s="95"/>
    </row>
    <row r="347">
      <c r="A347" s="338"/>
      <c r="B347" s="338"/>
      <c r="C347" s="225"/>
      <c r="D347" s="225"/>
      <c r="E347" s="338"/>
      <c r="F347" s="338"/>
      <c r="G347" s="338"/>
      <c r="H347" s="338"/>
      <c r="I347" s="338"/>
      <c r="J347" s="338"/>
      <c r="K347" s="338"/>
      <c r="L347" s="338"/>
      <c r="M347" s="338"/>
      <c r="N347" s="338"/>
      <c r="O347" s="338"/>
      <c r="P347" s="338"/>
      <c r="Q347" s="338"/>
      <c r="W347" s="95"/>
    </row>
    <row r="348">
      <c r="A348" s="338"/>
      <c r="B348" s="338"/>
      <c r="C348" s="225"/>
      <c r="D348" s="225"/>
      <c r="E348" s="338"/>
      <c r="F348" s="338"/>
      <c r="G348" s="338"/>
      <c r="H348" s="338"/>
      <c r="I348" s="338"/>
      <c r="J348" s="338"/>
      <c r="K348" s="338"/>
      <c r="L348" s="338"/>
      <c r="M348" s="338"/>
      <c r="N348" s="338"/>
      <c r="O348" s="338"/>
      <c r="P348" s="338"/>
      <c r="Q348" s="338"/>
      <c r="W348" s="95"/>
    </row>
    <row r="349">
      <c r="A349" s="338"/>
      <c r="B349" s="338"/>
      <c r="C349" s="225"/>
      <c r="D349" s="225"/>
      <c r="E349" s="338"/>
      <c r="F349" s="338"/>
      <c r="G349" s="338"/>
      <c r="H349" s="338"/>
      <c r="I349" s="338"/>
      <c r="J349" s="338"/>
      <c r="K349" s="338"/>
      <c r="L349" s="338"/>
      <c r="M349" s="338"/>
      <c r="N349" s="338"/>
      <c r="O349" s="338"/>
      <c r="P349" s="338"/>
      <c r="Q349" s="338"/>
      <c r="W349" s="95"/>
    </row>
    <row r="350">
      <c r="A350" s="338"/>
      <c r="B350" s="338"/>
      <c r="C350" s="225"/>
      <c r="D350" s="225"/>
      <c r="E350" s="338"/>
      <c r="F350" s="338"/>
      <c r="G350" s="338"/>
      <c r="H350" s="338"/>
      <c r="I350" s="338"/>
      <c r="J350" s="338"/>
      <c r="K350" s="338"/>
      <c r="L350" s="338"/>
      <c r="M350" s="338"/>
      <c r="N350" s="338"/>
      <c r="O350" s="338"/>
      <c r="P350" s="338"/>
      <c r="Q350" s="338"/>
      <c r="W350" s="95"/>
    </row>
    <row r="351">
      <c r="A351" s="338"/>
      <c r="B351" s="338"/>
      <c r="C351" s="225"/>
      <c r="D351" s="225"/>
      <c r="E351" s="338"/>
      <c r="F351" s="338"/>
      <c r="G351" s="338"/>
      <c r="H351" s="338"/>
      <c r="I351" s="338"/>
      <c r="J351" s="338"/>
      <c r="K351" s="338"/>
      <c r="L351" s="338"/>
      <c r="M351" s="338"/>
      <c r="N351" s="338"/>
      <c r="O351" s="338"/>
      <c r="P351" s="338"/>
      <c r="Q351" s="338"/>
      <c r="W351" s="95"/>
    </row>
    <row r="352">
      <c r="A352" s="338"/>
      <c r="B352" s="338"/>
      <c r="C352" s="225"/>
      <c r="D352" s="225"/>
      <c r="E352" s="338"/>
      <c r="F352" s="338"/>
      <c r="G352" s="338"/>
      <c r="H352" s="338"/>
      <c r="I352" s="338"/>
      <c r="J352" s="338"/>
      <c r="K352" s="338"/>
      <c r="L352" s="338"/>
      <c r="M352" s="338"/>
      <c r="N352" s="338"/>
      <c r="O352" s="338"/>
      <c r="P352" s="338"/>
      <c r="Q352" s="338"/>
      <c r="W352" s="95"/>
    </row>
    <row r="353">
      <c r="A353" s="338"/>
      <c r="B353" s="338"/>
      <c r="C353" s="225"/>
      <c r="D353" s="225"/>
      <c r="E353" s="338"/>
      <c r="F353" s="338"/>
      <c r="G353" s="338"/>
      <c r="H353" s="338"/>
      <c r="I353" s="338"/>
      <c r="J353" s="338"/>
      <c r="K353" s="338"/>
      <c r="L353" s="338"/>
      <c r="M353" s="338"/>
      <c r="N353" s="338"/>
      <c r="O353" s="338"/>
      <c r="P353" s="338"/>
      <c r="Q353" s="338"/>
      <c r="W353" s="95"/>
    </row>
    <row r="354">
      <c r="A354" s="338"/>
      <c r="B354" s="338"/>
      <c r="C354" s="225"/>
      <c r="D354" s="225"/>
      <c r="E354" s="338"/>
      <c r="F354" s="338"/>
      <c r="G354" s="338"/>
      <c r="H354" s="338"/>
      <c r="I354" s="338"/>
      <c r="J354" s="338"/>
      <c r="K354" s="338"/>
      <c r="L354" s="338"/>
      <c r="M354" s="338"/>
      <c r="N354" s="338"/>
      <c r="O354" s="338"/>
      <c r="P354" s="338"/>
      <c r="Q354" s="338"/>
      <c r="W354" s="95"/>
    </row>
    <row r="355">
      <c r="A355" s="338"/>
      <c r="B355" s="338"/>
      <c r="C355" s="225"/>
      <c r="D355" s="225"/>
      <c r="E355" s="338"/>
      <c r="F355" s="338"/>
      <c r="G355" s="338"/>
      <c r="H355" s="338"/>
      <c r="I355" s="338"/>
      <c r="J355" s="338"/>
      <c r="K355" s="338"/>
      <c r="L355" s="338"/>
      <c r="M355" s="338"/>
      <c r="N355" s="338"/>
      <c r="O355" s="338"/>
      <c r="P355" s="338"/>
      <c r="Q355" s="338"/>
      <c r="W355" s="95"/>
    </row>
    <row r="356">
      <c r="A356" s="338"/>
      <c r="B356" s="338"/>
      <c r="C356" s="225"/>
      <c r="D356" s="225"/>
      <c r="E356" s="338"/>
      <c r="F356" s="338"/>
      <c r="G356" s="338"/>
      <c r="H356" s="338"/>
      <c r="I356" s="338"/>
      <c r="J356" s="338"/>
      <c r="K356" s="338"/>
      <c r="L356" s="338"/>
      <c r="M356" s="338"/>
      <c r="N356" s="338"/>
      <c r="O356" s="338"/>
      <c r="P356" s="338"/>
      <c r="Q356" s="338"/>
      <c r="W356" s="95"/>
    </row>
    <row r="357">
      <c r="A357" s="338"/>
      <c r="B357" s="338"/>
      <c r="C357" s="225"/>
      <c r="D357" s="225"/>
      <c r="E357" s="338"/>
      <c r="F357" s="338"/>
      <c r="G357" s="338"/>
      <c r="H357" s="338"/>
      <c r="I357" s="338"/>
      <c r="J357" s="338"/>
      <c r="K357" s="338"/>
      <c r="L357" s="338"/>
      <c r="M357" s="338"/>
      <c r="N357" s="338"/>
      <c r="O357" s="338"/>
      <c r="P357" s="338"/>
      <c r="Q357" s="338"/>
      <c r="W357" s="95"/>
    </row>
    <row r="358">
      <c r="A358" s="338"/>
      <c r="B358" s="338"/>
      <c r="C358" s="225"/>
      <c r="D358" s="225"/>
      <c r="E358" s="338"/>
      <c r="F358" s="338"/>
      <c r="G358" s="338"/>
      <c r="H358" s="338"/>
      <c r="I358" s="338"/>
      <c r="J358" s="338"/>
      <c r="K358" s="338"/>
      <c r="L358" s="338"/>
      <c r="M358" s="338"/>
      <c r="N358" s="338"/>
      <c r="O358" s="338"/>
      <c r="P358" s="338"/>
      <c r="Q358" s="338"/>
      <c r="W358" s="95"/>
    </row>
    <row r="359">
      <c r="A359" s="338"/>
      <c r="B359" s="338"/>
      <c r="C359" s="225"/>
      <c r="D359" s="225"/>
      <c r="E359" s="338"/>
      <c r="F359" s="338"/>
      <c r="G359" s="338"/>
      <c r="H359" s="338"/>
      <c r="I359" s="338"/>
      <c r="J359" s="338"/>
      <c r="K359" s="338"/>
      <c r="L359" s="338"/>
      <c r="M359" s="338"/>
      <c r="N359" s="338"/>
      <c r="O359" s="338"/>
      <c r="P359" s="338"/>
      <c r="Q359" s="338"/>
      <c r="W359" s="95"/>
    </row>
    <row r="360">
      <c r="A360" s="338"/>
      <c r="B360" s="338"/>
      <c r="C360" s="225"/>
      <c r="D360" s="225"/>
      <c r="E360" s="338"/>
      <c r="F360" s="338"/>
      <c r="G360" s="338"/>
      <c r="H360" s="338"/>
      <c r="I360" s="338"/>
      <c r="J360" s="338"/>
      <c r="K360" s="338"/>
      <c r="L360" s="338"/>
      <c r="M360" s="338"/>
      <c r="N360" s="338"/>
      <c r="O360" s="338"/>
      <c r="P360" s="338"/>
      <c r="Q360" s="338"/>
      <c r="W360" s="95"/>
    </row>
    <row r="361">
      <c r="A361" s="338"/>
      <c r="B361" s="338"/>
      <c r="C361" s="225"/>
      <c r="D361" s="225"/>
      <c r="E361" s="338"/>
      <c r="F361" s="338"/>
      <c r="G361" s="338"/>
      <c r="H361" s="338"/>
      <c r="I361" s="338"/>
      <c r="J361" s="338"/>
      <c r="K361" s="338"/>
      <c r="L361" s="338"/>
      <c r="M361" s="338"/>
      <c r="N361" s="338"/>
      <c r="O361" s="338"/>
      <c r="P361" s="338"/>
      <c r="Q361" s="338"/>
      <c r="W361" s="95"/>
    </row>
    <row r="362">
      <c r="A362" s="338"/>
      <c r="B362" s="338"/>
      <c r="C362" s="225"/>
      <c r="D362" s="225"/>
      <c r="E362" s="338"/>
      <c r="F362" s="338"/>
      <c r="G362" s="338"/>
      <c r="H362" s="338"/>
      <c r="I362" s="338"/>
      <c r="J362" s="338"/>
      <c r="K362" s="338"/>
      <c r="L362" s="338"/>
      <c r="M362" s="338"/>
      <c r="N362" s="338"/>
      <c r="O362" s="338"/>
      <c r="P362" s="338"/>
      <c r="Q362" s="338"/>
      <c r="W362" s="95"/>
    </row>
    <row r="363">
      <c r="A363" s="338"/>
      <c r="B363" s="338"/>
      <c r="C363" s="225"/>
      <c r="D363" s="225"/>
      <c r="E363" s="338"/>
      <c r="F363" s="338"/>
      <c r="G363" s="338"/>
      <c r="H363" s="338"/>
      <c r="I363" s="338"/>
      <c r="J363" s="338"/>
      <c r="K363" s="338"/>
      <c r="L363" s="338"/>
      <c r="M363" s="338"/>
      <c r="N363" s="338"/>
      <c r="O363" s="338"/>
      <c r="P363" s="338"/>
      <c r="Q363" s="338"/>
      <c r="W363" s="95"/>
    </row>
    <row r="364">
      <c r="A364" s="338"/>
      <c r="B364" s="338"/>
      <c r="C364" s="225"/>
      <c r="D364" s="225"/>
      <c r="E364" s="338"/>
      <c r="F364" s="338"/>
      <c r="G364" s="338"/>
      <c r="H364" s="338"/>
      <c r="I364" s="338"/>
      <c r="J364" s="338"/>
      <c r="K364" s="338"/>
      <c r="L364" s="338"/>
      <c r="M364" s="338"/>
      <c r="N364" s="338"/>
      <c r="O364" s="338"/>
      <c r="P364" s="338"/>
      <c r="Q364" s="338"/>
      <c r="W364" s="95"/>
    </row>
    <row r="365">
      <c r="A365" s="338"/>
      <c r="B365" s="338"/>
      <c r="C365" s="225"/>
      <c r="D365" s="225"/>
      <c r="E365" s="338"/>
      <c r="F365" s="338"/>
      <c r="G365" s="338"/>
      <c r="H365" s="338"/>
      <c r="I365" s="338"/>
      <c r="J365" s="338"/>
      <c r="K365" s="338"/>
      <c r="L365" s="338"/>
      <c r="M365" s="338"/>
      <c r="N365" s="338"/>
      <c r="O365" s="338"/>
      <c r="P365" s="338"/>
      <c r="Q365" s="338"/>
      <c r="W365" s="95"/>
    </row>
    <row r="366">
      <c r="A366" s="338"/>
      <c r="B366" s="338"/>
      <c r="C366" s="225"/>
      <c r="D366" s="225"/>
      <c r="E366" s="338"/>
      <c r="F366" s="338"/>
      <c r="G366" s="338"/>
      <c r="H366" s="338"/>
      <c r="I366" s="338"/>
      <c r="J366" s="338"/>
      <c r="K366" s="338"/>
      <c r="L366" s="338"/>
      <c r="M366" s="338"/>
      <c r="N366" s="338"/>
      <c r="O366" s="338"/>
      <c r="P366" s="338"/>
      <c r="Q366" s="338"/>
      <c r="W366" s="95"/>
    </row>
    <row r="367">
      <c r="A367" s="338"/>
      <c r="B367" s="338"/>
      <c r="C367" s="225"/>
      <c r="D367" s="225"/>
      <c r="E367" s="338"/>
      <c r="F367" s="338"/>
      <c r="G367" s="338"/>
      <c r="H367" s="338"/>
      <c r="I367" s="338"/>
      <c r="J367" s="338"/>
      <c r="K367" s="338"/>
      <c r="L367" s="338"/>
      <c r="M367" s="338"/>
      <c r="N367" s="338"/>
      <c r="O367" s="338"/>
      <c r="P367" s="338"/>
      <c r="Q367" s="338"/>
      <c r="W367" s="95"/>
    </row>
    <row r="368">
      <c r="C368" s="337"/>
      <c r="D368" s="337"/>
      <c r="W368" s="95"/>
    </row>
    <row r="369">
      <c r="C369" s="337"/>
      <c r="D369" s="337"/>
      <c r="W369" s="95"/>
    </row>
    <row r="370">
      <c r="C370" s="337"/>
      <c r="D370" s="337"/>
      <c r="W370" s="95"/>
    </row>
    <row r="371">
      <c r="C371" s="337"/>
      <c r="D371" s="337"/>
      <c r="W371" s="95"/>
    </row>
    <row r="372">
      <c r="C372" s="337"/>
      <c r="D372" s="337"/>
      <c r="W372" s="95"/>
    </row>
    <row r="373">
      <c r="C373" s="337"/>
      <c r="D373" s="337"/>
      <c r="W373" s="95"/>
    </row>
    <row r="374">
      <c r="C374" s="337"/>
      <c r="D374" s="337"/>
      <c r="W374" s="95"/>
    </row>
    <row r="375">
      <c r="C375" s="337"/>
      <c r="D375" s="337"/>
      <c r="W375" s="95"/>
    </row>
    <row r="376">
      <c r="C376" s="337"/>
      <c r="D376" s="337"/>
      <c r="W376" s="95"/>
    </row>
    <row r="377">
      <c r="C377" s="337"/>
      <c r="D377" s="337"/>
      <c r="W377" s="95"/>
    </row>
    <row r="378">
      <c r="C378" s="337"/>
      <c r="D378" s="337"/>
      <c r="W378" s="95"/>
    </row>
    <row r="379">
      <c r="C379" s="337"/>
      <c r="D379" s="337"/>
      <c r="W379" s="95"/>
    </row>
    <row r="380">
      <c r="C380" s="337"/>
      <c r="D380" s="337"/>
      <c r="W380" s="95"/>
    </row>
    <row r="381">
      <c r="C381" s="337"/>
      <c r="D381" s="337"/>
      <c r="W381" s="95"/>
    </row>
    <row r="382">
      <c r="C382" s="337"/>
      <c r="D382" s="337"/>
      <c r="W382" s="95"/>
    </row>
    <row r="383">
      <c r="C383" s="337"/>
      <c r="D383" s="337"/>
      <c r="W383" s="95"/>
    </row>
    <row r="384">
      <c r="C384" s="337"/>
      <c r="D384" s="337"/>
      <c r="W384" s="95"/>
    </row>
    <row r="385">
      <c r="C385" s="337"/>
      <c r="D385" s="337"/>
      <c r="W385" s="95"/>
    </row>
    <row r="386">
      <c r="C386" s="337"/>
      <c r="D386" s="337"/>
      <c r="W386" s="95"/>
    </row>
    <row r="387">
      <c r="C387" s="337"/>
      <c r="D387" s="337"/>
      <c r="W387" s="95"/>
    </row>
    <row r="388">
      <c r="C388" s="337"/>
      <c r="D388" s="337"/>
      <c r="W388" s="95"/>
    </row>
    <row r="389">
      <c r="C389" s="337"/>
      <c r="D389" s="337"/>
      <c r="W389" s="95"/>
    </row>
    <row r="390">
      <c r="C390" s="337"/>
      <c r="D390" s="337"/>
      <c r="W390" s="95"/>
    </row>
    <row r="391">
      <c r="C391" s="337"/>
      <c r="D391" s="337"/>
      <c r="W391" s="95"/>
    </row>
    <row r="392">
      <c r="C392" s="337"/>
      <c r="D392" s="337"/>
      <c r="W392" s="95"/>
    </row>
    <row r="393">
      <c r="C393" s="337"/>
      <c r="D393" s="337"/>
      <c r="W393" s="95"/>
    </row>
    <row r="394">
      <c r="C394" s="337"/>
      <c r="D394" s="337"/>
      <c r="W394" s="95"/>
    </row>
    <row r="395">
      <c r="C395" s="337"/>
      <c r="D395" s="337"/>
      <c r="W395" s="95"/>
    </row>
    <row r="396">
      <c r="C396" s="337"/>
      <c r="D396" s="337"/>
      <c r="W396" s="95"/>
    </row>
    <row r="397">
      <c r="C397" s="337"/>
      <c r="D397" s="337"/>
      <c r="W397" s="95"/>
    </row>
    <row r="398">
      <c r="C398" s="337"/>
      <c r="D398" s="337"/>
      <c r="W398" s="95"/>
    </row>
    <row r="399">
      <c r="C399" s="337"/>
      <c r="D399" s="337"/>
      <c r="W399" s="95"/>
    </row>
    <row r="400">
      <c r="C400" s="337"/>
      <c r="D400" s="337"/>
      <c r="W400" s="95"/>
    </row>
    <row r="401">
      <c r="C401" s="337"/>
      <c r="D401" s="337"/>
      <c r="W401" s="95"/>
    </row>
    <row r="402">
      <c r="C402" s="337"/>
      <c r="D402" s="337"/>
      <c r="W402" s="95"/>
    </row>
    <row r="403">
      <c r="C403" s="337"/>
      <c r="D403" s="337"/>
      <c r="W403" s="95"/>
    </row>
    <row r="404">
      <c r="C404" s="337"/>
      <c r="D404" s="337"/>
      <c r="W404" s="95"/>
    </row>
    <row r="405">
      <c r="C405" s="337"/>
      <c r="D405" s="337"/>
      <c r="W405" s="95"/>
    </row>
    <row r="406">
      <c r="C406" s="337"/>
      <c r="D406" s="337"/>
      <c r="W406" s="95"/>
    </row>
    <row r="407">
      <c r="C407" s="337"/>
      <c r="D407" s="337"/>
      <c r="W407" s="95"/>
    </row>
    <row r="408">
      <c r="C408" s="337"/>
      <c r="D408" s="337"/>
      <c r="W408" s="95"/>
    </row>
    <row r="409">
      <c r="C409" s="337"/>
      <c r="D409" s="337"/>
      <c r="W409" s="95"/>
    </row>
    <row r="410">
      <c r="C410" s="337"/>
      <c r="D410" s="337"/>
      <c r="W410" s="95"/>
    </row>
    <row r="411">
      <c r="C411" s="337"/>
      <c r="D411" s="337"/>
      <c r="W411" s="95"/>
    </row>
    <row r="412">
      <c r="C412" s="337"/>
      <c r="D412" s="337"/>
      <c r="W412" s="95"/>
    </row>
    <row r="413">
      <c r="C413" s="337"/>
      <c r="D413" s="337"/>
      <c r="W413" s="95"/>
    </row>
    <row r="414">
      <c r="C414" s="337"/>
      <c r="D414" s="337"/>
      <c r="W414" s="95"/>
    </row>
    <row r="415">
      <c r="C415" s="337"/>
      <c r="D415" s="337"/>
      <c r="W415" s="95"/>
    </row>
    <row r="416">
      <c r="C416" s="337"/>
      <c r="D416" s="337"/>
      <c r="W416" s="95"/>
    </row>
    <row r="417">
      <c r="C417" s="337"/>
      <c r="D417" s="337"/>
      <c r="W417" s="95"/>
    </row>
    <row r="418">
      <c r="C418" s="337"/>
      <c r="D418" s="337"/>
      <c r="W418" s="95"/>
    </row>
    <row r="419">
      <c r="C419" s="337"/>
      <c r="D419" s="337"/>
      <c r="W419" s="95"/>
    </row>
    <row r="420">
      <c r="C420" s="337"/>
      <c r="D420" s="337"/>
      <c r="W420" s="95"/>
    </row>
    <row r="421">
      <c r="C421" s="337"/>
      <c r="D421" s="337"/>
      <c r="W421" s="95"/>
    </row>
    <row r="422">
      <c r="C422" s="337"/>
      <c r="D422" s="337"/>
      <c r="W422" s="95"/>
    </row>
    <row r="423">
      <c r="C423" s="337"/>
      <c r="D423" s="337"/>
      <c r="W423" s="95"/>
    </row>
    <row r="424">
      <c r="C424" s="337"/>
      <c r="D424" s="337"/>
      <c r="W424" s="95"/>
    </row>
    <row r="425">
      <c r="C425" s="337"/>
      <c r="D425" s="337"/>
      <c r="W425" s="95"/>
    </row>
    <row r="426">
      <c r="C426" s="337"/>
      <c r="D426" s="337"/>
      <c r="W426" s="95"/>
    </row>
    <row r="427">
      <c r="C427" s="337"/>
      <c r="D427" s="337"/>
      <c r="W427" s="95"/>
    </row>
    <row r="428">
      <c r="C428" s="337"/>
      <c r="D428" s="337"/>
      <c r="W428" s="95"/>
    </row>
    <row r="429">
      <c r="C429" s="337"/>
      <c r="D429" s="337"/>
      <c r="W429" s="95"/>
    </row>
    <row r="430">
      <c r="C430" s="337"/>
      <c r="D430" s="337"/>
      <c r="W430" s="95"/>
    </row>
    <row r="431">
      <c r="C431" s="337"/>
      <c r="D431" s="337"/>
      <c r="W431" s="95"/>
    </row>
    <row r="432">
      <c r="C432" s="337"/>
      <c r="D432" s="337"/>
      <c r="W432" s="95"/>
    </row>
    <row r="433">
      <c r="C433" s="337"/>
      <c r="D433" s="337"/>
      <c r="W433" s="95"/>
    </row>
    <row r="434">
      <c r="C434" s="337"/>
      <c r="D434" s="337"/>
      <c r="W434" s="95"/>
    </row>
    <row r="435">
      <c r="C435" s="337"/>
      <c r="D435" s="337"/>
      <c r="W435" s="95"/>
    </row>
    <row r="436">
      <c r="C436" s="337"/>
      <c r="D436" s="337"/>
      <c r="W436" s="95"/>
    </row>
    <row r="437">
      <c r="C437" s="337"/>
      <c r="D437" s="337"/>
      <c r="W437" s="95"/>
    </row>
    <row r="438">
      <c r="C438" s="337"/>
      <c r="D438" s="337"/>
      <c r="W438" s="95"/>
    </row>
    <row r="439">
      <c r="C439" s="337"/>
      <c r="D439" s="337"/>
      <c r="W439" s="95"/>
    </row>
    <row r="440">
      <c r="C440" s="337"/>
      <c r="D440" s="337"/>
      <c r="W440" s="95"/>
    </row>
    <row r="441">
      <c r="D441" s="337"/>
      <c r="W441" s="95"/>
    </row>
    <row r="442">
      <c r="D442" s="337"/>
      <c r="W442" s="95"/>
    </row>
    <row r="443">
      <c r="D443" s="337"/>
      <c r="W443" s="95"/>
    </row>
    <row r="444">
      <c r="D444" s="337"/>
      <c r="W444" s="95"/>
    </row>
    <row r="445">
      <c r="D445" s="337"/>
      <c r="W445" s="95"/>
    </row>
    <row r="446">
      <c r="D446" s="337"/>
      <c r="W446" s="95"/>
    </row>
    <row r="447">
      <c r="D447" s="337"/>
      <c r="W447" s="95"/>
    </row>
    <row r="448">
      <c r="D448" s="337"/>
      <c r="W448" s="95"/>
    </row>
    <row r="449">
      <c r="D449" s="337"/>
      <c r="W449" s="95"/>
    </row>
    <row r="450">
      <c r="D450" s="337"/>
      <c r="W450" s="95"/>
    </row>
    <row r="451">
      <c r="D451" s="337"/>
      <c r="W451" s="95"/>
    </row>
    <row r="452">
      <c r="D452" s="337"/>
      <c r="W452" s="95"/>
    </row>
    <row r="453">
      <c r="D453" s="337"/>
      <c r="W453" s="95"/>
    </row>
    <row r="454">
      <c r="D454" s="337"/>
      <c r="W454" s="95"/>
    </row>
    <row r="455">
      <c r="D455" s="337"/>
      <c r="W455" s="95"/>
    </row>
    <row r="456">
      <c r="D456" s="337"/>
      <c r="W456" s="95"/>
    </row>
    <row r="457">
      <c r="D457" s="337"/>
      <c r="W457" s="95"/>
    </row>
    <row r="458">
      <c r="D458" s="337"/>
      <c r="W458" s="95"/>
    </row>
    <row r="459">
      <c r="D459" s="337"/>
      <c r="W459" s="95"/>
    </row>
    <row r="460">
      <c r="D460" s="337"/>
      <c r="W460" s="95"/>
    </row>
    <row r="461">
      <c r="D461" s="337"/>
      <c r="W461" s="95"/>
    </row>
    <row r="462">
      <c r="D462" s="337"/>
      <c r="W462" s="95"/>
    </row>
    <row r="463">
      <c r="D463" s="337"/>
      <c r="W463" s="95"/>
    </row>
    <row r="464">
      <c r="D464" s="337"/>
      <c r="W464" s="95"/>
    </row>
    <row r="465">
      <c r="D465" s="337"/>
      <c r="W465" s="95"/>
    </row>
    <row r="466">
      <c r="D466" s="337"/>
      <c r="W466" s="95"/>
    </row>
    <row r="467">
      <c r="D467" s="337"/>
      <c r="W467" s="95"/>
    </row>
    <row r="468">
      <c r="D468" s="337"/>
      <c r="W468" s="95"/>
    </row>
    <row r="469">
      <c r="D469" s="337"/>
      <c r="W469" s="95"/>
    </row>
    <row r="470">
      <c r="D470" s="337"/>
      <c r="W470" s="95"/>
    </row>
    <row r="471">
      <c r="D471" s="337"/>
      <c r="W471" s="95"/>
    </row>
    <row r="472">
      <c r="D472" s="337"/>
      <c r="W472" s="95"/>
    </row>
    <row r="473">
      <c r="D473" s="337"/>
      <c r="W473" s="95"/>
    </row>
    <row r="474">
      <c r="D474" s="337"/>
      <c r="W474" s="95"/>
    </row>
    <row r="475">
      <c r="D475" s="337"/>
      <c r="W475" s="95"/>
    </row>
    <row r="476">
      <c r="D476" s="337"/>
      <c r="W476" s="95"/>
    </row>
    <row r="477">
      <c r="D477" s="337"/>
      <c r="W477" s="95"/>
    </row>
    <row r="478">
      <c r="D478" s="337"/>
      <c r="W478" s="95"/>
    </row>
    <row r="479">
      <c r="D479" s="337"/>
      <c r="W479" s="95"/>
    </row>
    <row r="480">
      <c r="D480" s="337"/>
      <c r="W480" s="95"/>
    </row>
    <row r="481">
      <c r="D481" s="337"/>
      <c r="W481" s="95"/>
    </row>
    <row r="482">
      <c r="D482" s="337"/>
      <c r="W482" s="95"/>
    </row>
    <row r="483">
      <c r="D483" s="337"/>
      <c r="W483" s="95"/>
    </row>
    <row r="484">
      <c r="D484" s="337"/>
      <c r="W484" s="95"/>
    </row>
    <row r="485">
      <c r="D485" s="337"/>
      <c r="W485" s="95"/>
    </row>
    <row r="486">
      <c r="D486" s="337"/>
      <c r="W486" s="95"/>
    </row>
    <row r="487">
      <c r="D487" s="337"/>
      <c r="W487" s="95"/>
    </row>
    <row r="488">
      <c r="D488" s="337"/>
      <c r="W488" s="95"/>
    </row>
    <row r="489">
      <c r="D489" s="337"/>
      <c r="W489" s="95"/>
    </row>
    <row r="490">
      <c r="D490" s="337"/>
      <c r="W490" s="95"/>
    </row>
    <row r="491">
      <c r="D491" s="337"/>
      <c r="W491" s="95"/>
    </row>
    <row r="492">
      <c r="D492" s="337"/>
      <c r="W492" s="95"/>
    </row>
    <row r="493">
      <c r="D493" s="337"/>
      <c r="W493" s="95"/>
    </row>
    <row r="494">
      <c r="D494" s="337"/>
      <c r="W494" s="95"/>
    </row>
    <row r="495">
      <c r="D495" s="337"/>
      <c r="W495" s="95"/>
    </row>
    <row r="496">
      <c r="D496" s="337"/>
      <c r="W496" s="95"/>
    </row>
    <row r="497">
      <c r="D497" s="337"/>
      <c r="W497" s="95"/>
    </row>
    <row r="498">
      <c r="D498" s="337"/>
      <c r="W498" s="95"/>
    </row>
    <row r="499">
      <c r="D499" s="337"/>
      <c r="W499" s="95"/>
    </row>
    <row r="500">
      <c r="D500" s="337"/>
      <c r="W500" s="95"/>
    </row>
    <row r="501">
      <c r="D501" s="337"/>
      <c r="W501" s="95"/>
    </row>
    <row r="502">
      <c r="D502" s="337"/>
      <c r="W502" s="95"/>
    </row>
    <row r="503">
      <c r="D503" s="337"/>
      <c r="W503" s="95"/>
    </row>
    <row r="504">
      <c r="D504" s="337"/>
      <c r="W504" s="95"/>
    </row>
    <row r="505">
      <c r="D505" s="337"/>
      <c r="W505" s="95"/>
    </row>
    <row r="506">
      <c r="D506" s="337"/>
      <c r="W506" s="95"/>
    </row>
    <row r="507">
      <c r="D507" s="337"/>
      <c r="W507" s="95"/>
    </row>
    <row r="508">
      <c r="D508" s="337"/>
      <c r="W508" s="95"/>
    </row>
    <row r="509">
      <c r="D509" s="337"/>
      <c r="W509" s="95"/>
    </row>
    <row r="510">
      <c r="D510" s="337"/>
      <c r="W510" s="95"/>
    </row>
    <row r="511">
      <c r="D511" s="337"/>
      <c r="W511" s="95"/>
    </row>
    <row r="512">
      <c r="D512" s="337"/>
      <c r="W512" s="95"/>
    </row>
    <row r="513">
      <c r="D513" s="337"/>
      <c r="W513" s="95"/>
    </row>
    <row r="514">
      <c r="D514" s="337"/>
      <c r="W514" s="95"/>
    </row>
    <row r="515">
      <c r="D515" s="337"/>
      <c r="W515" s="95"/>
    </row>
    <row r="516">
      <c r="D516" s="337"/>
      <c r="W516" s="95"/>
    </row>
    <row r="517">
      <c r="D517" s="337"/>
      <c r="W517" s="95"/>
    </row>
    <row r="518">
      <c r="D518" s="337"/>
      <c r="W518" s="95"/>
    </row>
    <row r="519">
      <c r="D519" s="337"/>
      <c r="W519" s="95"/>
    </row>
    <row r="520">
      <c r="D520" s="337"/>
      <c r="W520" s="95"/>
    </row>
    <row r="521">
      <c r="D521" s="337"/>
      <c r="W521" s="95"/>
    </row>
    <row r="522">
      <c r="D522" s="337"/>
      <c r="W522" s="95"/>
    </row>
    <row r="523">
      <c r="D523" s="337"/>
      <c r="W523" s="95"/>
    </row>
    <row r="524">
      <c r="D524" s="337"/>
      <c r="W524" s="95"/>
    </row>
    <row r="525">
      <c r="D525" s="337"/>
      <c r="W525" s="95"/>
    </row>
    <row r="526">
      <c r="D526" s="337"/>
      <c r="W526" s="95"/>
    </row>
    <row r="527">
      <c r="D527" s="337"/>
      <c r="W527" s="95"/>
    </row>
    <row r="528">
      <c r="D528" s="337"/>
      <c r="W528" s="95"/>
    </row>
    <row r="529">
      <c r="D529" s="337"/>
      <c r="W529" s="95"/>
    </row>
    <row r="530">
      <c r="D530" s="337"/>
      <c r="W530" s="95"/>
    </row>
    <row r="531">
      <c r="D531" s="337"/>
      <c r="W531" s="95"/>
    </row>
    <row r="532">
      <c r="D532" s="337"/>
      <c r="W532" s="95"/>
    </row>
    <row r="533">
      <c r="D533" s="337"/>
      <c r="W533" s="95"/>
    </row>
    <row r="534">
      <c r="D534" s="337"/>
      <c r="W534" s="95"/>
    </row>
    <row r="535">
      <c r="D535" s="337"/>
      <c r="W535" s="95"/>
    </row>
    <row r="536">
      <c r="D536" s="337"/>
      <c r="W536" s="95"/>
    </row>
    <row r="537">
      <c r="D537" s="337"/>
      <c r="W537" s="95"/>
    </row>
    <row r="538">
      <c r="D538" s="337"/>
      <c r="W538" s="95"/>
    </row>
    <row r="539">
      <c r="D539" s="337"/>
      <c r="W539" s="95"/>
    </row>
    <row r="540">
      <c r="D540" s="337"/>
      <c r="W540" s="95"/>
    </row>
    <row r="541">
      <c r="D541" s="337"/>
      <c r="W541" s="95"/>
    </row>
    <row r="542">
      <c r="D542" s="337"/>
      <c r="W542" s="95"/>
    </row>
    <row r="543">
      <c r="D543" s="337"/>
      <c r="W543" s="95"/>
    </row>
    <row r="544">
      <c r="D544" s="337"/>
      <c r="W544" s="95"/>
    </row>
    <row r="545">
      <c r="D545" s="337"/>
      <c r="W545" s="95"/>
    </row>
    <row r="546">
      <c r="D546" s="337"/>
      <c r="W546" s="95"/>
    </row>
    <row r="547">
      <c r="D547" s="337"/>
      <c r="W547" s="95"/>
    </row>
    <row r="548">
      <c r="D548" s="337"/>
      <c r="W548" s="95"/>
    </row>
    <row r="549">
      <c r="D549" s="337"/>
      <c r="W549" s="95"/>
    </row>
    <row r="550">
      <c r="D550" s="337"/>
      <c r="W550" s="95"/>
    </row>
    <row r="551">
      <c r="D551" s="337"/>
      <c r="W551" s="95"/>
    </row>
    <row r="552">
      <c r="D552" s="337"/>
      <c r="W552" s="95"/>
    </row>
    <row r="553">
      <c r="D553" s="337"/>
      <c r="W553" s="95"/>
    </row>
    <row r="554">
      <c r="D554" s="337"/>
      <c r="W554" s="95"/>
    </row>
    <row r="555">
      <c r="D555" s="337"/>
      <c r="W555" s="95"/>
    </row>
    <row r="556">
      <c r="D556" s="337"/>
      <c r="W556" s="95"/>
    </row>
    <row r="557">
      <c r="D557" s="337"/>
      <c r="W557" s="95"/>
    </row>
    <row r="558">
      <c r="D558" s="337"/>
      <c r="W558" s="95"/>
    </row>
    <row r="559">
      <c r="D559" s="337"/>
      <c r="W559" s="95"/>
    </row>
    <row r="560">
      <c r="D560" s="337"/>
      <c r="W560" s="95"/>
    </row>
    <row r="561">
      <c r="D561" s="337"/>
      <c r="W561" s="95"/>
    </row>
    <row r="562">
      <c r="D562" s="337"/>
      <c r="W562" s="95"/>
    </row>
    <row r="563">
      <c r="D563" s="337"/>
      <c r="W563" s="95"/>
    </row>
    <row r="564">
      <c r="D564" s="337"/>
      <c r="W564" s="95"/>
    </row>
    <row r="565">
      <c r="D565" s="337"/>
      <c r="W565" s="95"/>
    </row>
    <row r="566">
      <c r="D566" s="337"/>
      <c r="W566" s="95"/>
    </row>
    <row r="567">
      <c r="D567" s="337"/>
      <c r="W567" s="95"/>
    </row>
    <row r="568">
      <c r="D568" s="337"/>
      <c r="W568" s="95"/>
    </row>
    <row r="569">
      <c r="D569" s="337"/>
      <c r="W569" s="95"/>
    </row>
    <row r="570">
      <c r="D570" s="337"/>
      <c r="W570" s="95"/>
    </row>
    <row r="571">
      <c r="D571" s="337"/>
      <c r="W571" s="95"/>
    </row>
    <row r="572">
      <c r="D572" s="337"/>
      <c r="W572" s="95"/>
    </row>
    <row r="573">
      <c r="D573" s="337"/>
      <c r="W573" s="95"/>
    </row>
    <row r="574">
      <c r="D574" s="337"/>
      <c r="W574" s="95"/>
    </row>
    <row r="575">
      <c r="D575" s="337"/>
      <c r="W575" s="95"/>
    </row>
    <row r="576">
      <c r="D576" s="337"/>
      <c r="W576" s="95"/>
    </row>
    <row r="577">
      <c r="D577" s="337"/>
      <c r="W577" s="95"/>
    </row>
    <row r="578">
      <c r="D578" s="337"/>
      <c r="W578" s="95"/>
    </row>
    <row r="579">
      <c r="D579" s="337"/>
      <c r="W579" s="95"/>
    </row>
    <row r="580">
      <c r="D580" s="337"/>
      <c r="W580" s="95"/>
    </row>
    <row r="581">
      <c r="D581" s="337"/>
      <c r="W581" s="95"/>
    </row>
    <row r="582">
      <c r="D582" s="337"/>
      <c r="W582" s="95"/>
    </row>
    <row r="583">
      <c r="D583" s="337"/>
      <c r="W583" s="95"/>
    </row>
    <row r="584">
      <c r="D584" s="337"/>
      <c r="W584" s="95"/>
    </row>
    <row r="585">
      <c r="D585" s="337"/>
      <c r="W585" s="95"/>
    </row>
    <row r="586">
      <c r="D586" s="337"/>
      <c r="W586" s="95"/>
    </row>
    <row r="587">
      <c r="D587" s="337"/>
      <c r="W587" s="95"/>
    </row>
    <row r="588">
      <c r="D588" s="337"/>
      <c r="W588" s="95"/>
    </row>
    <row r="589">
      <c r="D589" s="337"/>
      <c r="W589" s="95"/>
    </row>
    <row r="590">
      <c r="D590" s="337"/>
      <c r="W590" s="95"/>
    </row>
    <row r="591">
      <c r="D591" s="337"/>
      <c r="W591" s="95"/>
    </row>
    <row r="592">
      <c r="D592" s="337"/>
      <c r="W592" s="95"/>
    </row>
    <row r="593">
      <c r="D593" s="337"/>
      <c r="W593" s="95"/>
    </row>
    <row r="594">
      <c r="D594" s="337"/>
      <c r="W594" s="95"/>
    </row>
    <row r="595">
      <c r="D595" s="337"/>
      <c r="W595" s="95"/>
    </row>
    <row r="596">
      <c r="D596" s="337"/>
      <c r="W596" s="95"/>
    </row>
    <row r="597">
      <c r="D597" s="337"/>
      <c r="W597" s="95"/>
    </row>
    <row r="598">
      <c r="D598" s="337"/>
      <c r="W598" s="95"/>
    </row>
    <row r="599">
      <c r="D599" s="337"/>
      <c r="W599" s="95"/>
    </row>
    <row r="600">
      <c r="D600" s="337"/>
      <c r="W600" s="95"/>
    </row>
    <row r="601">
      <c r="D601" s="337"/>
      <c r="W601" s="95"/>
    </row>
    <row r="602">
      <c r="D602" s="337"/>
      <c r="W602" s="95"/>
    </row>
    <row r="603">
      <c r="D603" s="337"/>
      <c r="W603" s="95"/>
    </row>
    <row r="604">
      <c r="D604" s="337"/>
      <c r="W604" s="95"/>
    </row>
    <row r="605">
      <c r="D605" s="337"/>
      <c r="W605" s="95"/>
    </row>
    <row r="606">
      <c r="D606" s="337"/>
      <c r="W606" s="95"/>
    </row>
    <row r="607">
      <c r="D607" s="337"/>
      <c r="W607" s="95"/>
    </row>
    <row r="608">
      <c r="D608" s="337"/>
      <c r="W608" s="95"/>
    </row>
    <row r="609">
      <c r="D609" s="337"/>
      <c r="W609" s="95"/>
    </row>
    <row r="610">
      <c r="D610" s="337"/>
      <c r="W610" s="95"/>
    </row>
    <row r="611">
      <c r="D611" s="337"/>
      <c r="W611" s="95"/>
    </row>
    <row r="612">
      <c r="D612" s="337"/>
      <c r="W612" s="95"/>
    </row>
    <row r="613">
      <c r="D613" s="337"/>
      <c r="W613" s="95"/>
    </row>
    <row r="614">
      <c r="D614" s="337"/>
      <c r="W614" s="95"/>
    </row>
    <row r="615">
      <c r="D615" s="337"/>
      <c r="W615" s="95"/>
    </row>
    <row r="616">
      <c r="D616" s="337"/>
      <c r="W616" s="95"/>
    </row>
    <row r="617">
      <c r="D617" s="337"/>
      <c r="W617" s="95"/>
    </row>
    <row r="618">
      <c r="D618" s="337"/>
      <c r="W618" s="95"/>
    </row>
    <row r="619">
      <c r="D619" s="337"/>
      <c r="W619" s="95"/>
    </row>
    <row r="620">
      <c r="D620" s="337"/>
      <c r="W620" s="95"/>
    </row>
    <row r="621">
      <c r="D621" s="337"/>
      <c r="W621" s="95"/>
    </row>
    <row r="622">
      <c r="D622" s="337"/>
      <c r="W622" s="95"/>
    </row>
    <row r="623">
      <c r="D623" s="337"/>
      <c r="W623" s="95"/>
    </row>
    <row r="624">
      <c r="D624" s="337"/>
      <c r="W624" s="95"/>
    </row>
    <row r="625">
      <c r="D625" s="337"/>
      <c r="W625" s="95"/>
    </row>
    <row r="626">
      <c r="D626" s="337"/>
      <c r="W626" s="95"/>
    </row>
    <row r="627">
      <c r="D627" s="337"/>
      <c r="W627" s="95"/>
    </row>
    <row r="628">
      <c r="D628" s="337"/>
      <c r="W628" s="95"/>
    </row>
    <row r="629">
      <c r="D629" s="337"/>
      <c r="W629" s="95"/>
    </row>
    <row r="630">
      <c r="D630" s="337"/>
      <c r="W630" s="95"/>
    </row>
    <row r="631">
      <c r="D631" s="337"/>
      <c r="W631" s="95"/>
    </row>
    <row r="632">
      <c r="D632" s="337"/>
      <c r="W632" s="95"/>
    </row>
    <row r="633">
      <c r="D633" s="337"/>
      <c r="W633" s="95"/>
    </row>
    <row r="634">
      <c r="D634" s="337"/>
      <c r="W634" s="95"/>
    </row>
    <row r="635">
      <c r="D635" s="337"/>
      <c r="W635" s="95"/>
    </row>
    <row r="636">
      <c r="D636" s="337"/>
      <c r="W636" s="95"/>
    </row>
    <row r="637">
      <c r="D637" s="337"/>
      <c r="W637" s="95"/>
    </row>
    <row r="638">
      <c r="D638" s="337"/>
      <c r="W638" s="95"/>
    </row>
    <row r="639">
      <c r="D639" s="337"/>
      <c r="W639" s="95"/>
    </row>
    <row r="640">
      <c r="D640" s="337"/>
      <c r="W640" s="95"/>
    </row>
    <row r="641">
      <c r="D641" s="337"/>
      <c r="W641" s="95"/>
    </row>
    <row r="642">
      <c r="D642" s="337"/>
      <c r="W642" s="95"/>
    </row>
    <row r="643">
      <c r="D643" s="337"/>
      <c r="W643" s="95"/>
    </row>
    <row r="644">
      <c r="D644" s="337"/>
      <c r="W644" s="95"/>
    </row>
    <row r="645">
      <c r="D645" s="337"/>
      <c r="W645" s="95"/>
    </row>
    <row r="646">
      <c r="D646" s="337"/>
      <c r="W646" s="95"/>
    </row>
    <row r="647">
      <c r="D647" s="337"/>
      <c r="W647" s="95"/>
    </row>
    <row r="648">
      <c r="D648" s="337"/>
      <c r="W648" s="95"/>
    </row>
    <row r="649">
      <c r="D649" s="337"/>
      <c r="W649" s="95"/>
    </row>
    <row r="650">
      <c r="D650" s="337"/>
      <c r="W650" s="95"/>
    </row>
    <row r="651">
      <c r="D651" s="337"/>
      <c r="W651" s="95"/>
    </row>
    <row r="652">
      <c r="D652" s="337"/>
      <c r="W652" s="95"/>
    </row>
    <row r="653">
      <c r="D653" s="337"/>
      <c r="W653" s="95"/>
    </row>
    <row r="654">
      <c r="D654" s="337"/>
      <c r="W654" s="95"/>
    </row>
    <row r="655">
      <c r="D655" s="337"/>
      <c r="W655" s="95"/>
    </row>
    <row r="656">
      <c r="D656" s="337"/>
      <c r="W656" s="95"/>
    </row>
    <row r="657">
      <c r="D657" s="337"/>
      <c r="W657" s="95"/>
    </row>
    <row r="658">
      <c r="D658" s="337"/>
      <c r="W658" s="95"/>
    </row>
    <row r="659">
      <c r="D659" s="337"/>
      <c r="W659" s="95"/>
    </row>
    <row r="660">
      <c r="D660" s="337"/>
      <c r="W660" s="95"/>
    </row>
    <row r="661">
      <c r="D661" s="337"/>
      <c r="W661" s="95"/>
    </row>
    <row r="662">
      <c r="D662" s="337"/>
      <c r="W662" s="95"/>
    </row>
    <row r="663">
      <c r="D663" s="337"/>
      <c r="W663" s="95"/>
    </row>
    <row r="664">
      <c r="D664" s="337"/>
      <c r="W664" s="95"/>
    </row>
    <row r="665">
      <c r="D665" s="337"/>
      <c r="W665" s="95"/>
    </row>
    <row r="666">
      <c r="D666" s="337"/>
      <c r="W666" s="95"/>
    </row>
    <row r="667">
      <c r="D667" s="337"/>
      <c r="W667" s="95"/>
    </row>
    <row r="668">
      <c r="D668" s="337"/>
      <c r="W668" s="95"/>
    </row>
    <row r="669">
      <c r="D669" s="337"/>
      <c r="W669" s="95"/>
    </row>
    <row r="670">
      <c r="D670" s="337"/>
      <c r="W670" s="95"/>
    </row>
    <row r="671">
      <c r="D671" s="337"/>
      <c r="W671" s="95"/>
    </row>
    <row r="672">
      <c r="D672" s="337"/>
      <c r="W672" s="95"/>
    </row>
    <row r="673">
      <c r="D673" s="337"/>
      <c r="W673" s="95"/>
    </row>
    <row r="674">
      <c r="D674" s="337"/>
      <c r="W674" s="95"/>
    </row>
    <row r="675">
      <c r="D675" s="337"/>
      <c r="W675" s="95"/>
    </row>
    <row r="676">
      <c r="D676" s="337"/>
      <c r="W676" s="95"/>
    </row>
    <row r="677">
      <c r="D677" s="337"/>
      <c r="W677" s="95"/>
    </row>
    <row r="678">
      <c r="D678" s="337"/>
      <c r="W678" s="95"/>
    </row>
    <row r="679">
      <c r="D679" s="337"/>
      <c r="W679" s="95"/>
    </row>
    <row r="680">
      <c r="D680" s="337"/>
      <c r="W680" s="95"/>
    </row>
    <row r="681">
      <c r="D681" s="337"/>
      <c r="W681" s="95"/>
    </row>
    <row r="682">
      <c r="D682" s="337"/>
      <c r="W682" s="95"/>
    </row>
    <row r="683">
      <c r="D683" s="337"/>
      <c r="W683" s="95"/>
    </row>
    <row r="684">
      <c r="D684" s="337"/>
      <c r="W684" s="95"/>
    </row>
    <row r="685">
      <c r="D685" s="337"/>
      <c r="W685" s="95"/>
    </row>
    <row r="686">
      <c r="D686" s="337"/>
      <c r="W686" s="95"/>
    </row>
    <row r="687">
      <c r="D687" s="337"/>
      <c r="W687" s="95"/>
    </row>
    <row r="688">
      <c r="D688" s="337"/>
      <c r="W688" s="95"/>
    </row>
    <row r="689">
      <c r="D689" s="337"/>
      <c r="W689" s="95"/>
    </row>
    <row r="690">
      <c r="D690" s="337"/>
      <c r="W690" s="95"/>
    </row>
    <row r="691">
      <c r="D691" s="337"/>
      <c r="W691" s="95"/>
    </row>
    <row r="692">
      <c r="D692" s="337"/>
      <c r="W692" s="95"/>
    </row>
    <row r="693">
      <c r="D693" s="337"/>
      <c r="W693" s="95"/>
    </row>
    <row r="694">
      <c r="D694" s="337"/>
      <c r="W694" s="95"/>
    </row>
    <row r="695">
      <c r="D695" s="337"/>
      <c r="W695" s="95"/>
    </row>
    <row r="696">
      <c r="D696" s="337"/>
      <c r="W696" s="95"/>
    </row>
    <row r="697">
      <c r="D697" s="337"/>
      <c r="W697" s="95"/>
    </row>
    <row r="698">
      <c r="D698" s="337"/>
      <c r="W698" s="95"/>
    </row>
    <row r="699">
      <c r="D699" s="337"/>
      <c r="W699" s="95"/>
    </row>
    <row r="700">
      <c r="D700" s="337"/>
      <c r="W700" s="95"/>
    </row>
    <row r="701">
      <c r="D701" s="337"/>
      <c r="W701" s="95"/>
    </row>
    <row r="702">
      <c r="D702" s="337"/>
      <c r="W702" s="95"/>
    </row>
    <row r="703">
      <c r="D703" s="337"/>
      <c r="W703" s="95"/>
    </row>
    <row r="704">
      <c r="D704" s="337"/>
      <c r="W704" s="95"/>
    </row>
    <row r="705">
      <c r="D705" s="337"/>
      <c r="W705" s="95"/>
    </row>
    <row r="706">
      <c r="D706" s="337"/>
      <c r="W706" s="95"/>
    </row>
    <row r="707">
      <c r="D707" s="337"/>
      <c r="W707" s="95"/>
    </row>
    <row r="708">
      <c r="D708" s="337"/>
      <c r="W708" s="95"/>
    </row>
    <row r="709">
      <c r="D709" s="337"/>
      <c r="W709" s="95"/>
    </row>
    <row r="710">
      <c r="D710" s="337"/>
      <c r="W710" s="95"/>
    </row>
    <row r="711">
      <c r="D711" s="337"/>
      <c r="W711" s="95"/>
    </row>
    <row r="712">
      <c r="D712" s="337"/>
      <c r="W712" s="95"/>
    </row>
    <row r="713">
      <c r="D713" s="337"/>
      <c r="W713" s="95"/>
    </row>
    <row r="714">
      <c r="D714" s="337"/>
      <c r="W714" s="95"/>
    </row>
    <row r="715">
      <c r="D715" s="337"/>
      <c r="W715" s="95"/>
    </row>
    <row r="716">
      <c r="D716" s="337"/>
      <c r="W716" s="95"/>
    </row>
    <row r="717">
      <c r="D717" s="337"/>
      <c r="W717" s="95"/>
    </row>
    <row r="718">
      <c r="D718" s="337"/>
      <c r="W718" s="95"/>
    </row>
    <row r="719">
      <c r="D719" s="337"/>
      <c r="W719" s="95"/>
    </row>
    <row r="720">
      <c r="D720" s="337"/>
      <c r="W720" s="95"/>
    </row>
    <row r="721">
      <c r="D721" s="337"/>
      <c r="W721" s="95"/>
    </row>
    <row r="722">
      <c r="D722" s="337"/>
      <c r="W722" s="95"/>
    </row>
    <row r="723">
      <c r="D723" s="337"/>
      <c r="W723" s="95"/>
    </row>
    <row r="724">
      <c r="D724" s="337"/>
      <c r="W724" s="95"/>
    </row>
    <row r="725">
      <c r="D725" s="337"/>
      <c r="W725" s="95"/>
    </row>
    <row r="726">
      <c r="D726" s="337"/>
      <c r="W726" s="95"/>
    </row>
    <row r="727">
      <c r="D727" s="337"/>
      <c r="W727" s="95"/>
    </row>
    <row r="728">
      <c r="D728" s="337"/>
      <c r="W728" s="95"/>
    </row>
    <row r="729">
      <c r="D729" s="337"/>
      <c r="W729" s="95"/>
    </row>
    <row r="730">
      <c r="D730" s="337"/>
      <c r="W730" s="95"/>
    </row>
    <row r="731">
      <c r="D731" s="337"/>
      <c r="W731" s="95"/>
    </row>
    <row r="732">
      <c r="D732" s="337"/>
      <c r="W732" s="95"/>
    </row>
    <row r="733">
      <c r="D733" s="337"/>
      <c r="W733" s="95"/>
    </row>
    <row r="734">
      <c r="D734" s="337"/>
      <c r="W734" s="95"/>
    </row>
    <row r="735">
      <c r="D735" s="337"/>
      <c r="W735" s="95"/>
    </row>
    <row r="736">
      <c r="D736" s="337"/>
      <c r="W736" s="95"/>
    </row>
    <row r="737">
      <c r="D737" s="337"/>
      <c r="W737" s="95"/>
    </row>
    <row r="738">
      <c r="D738" s="337"/>
      <c r="W738" s="95"/>
    </row>
    <row r="739">
      <c r="D739" s="337"/>
      <c r="W739" s="95"/>
    </row>
    <row r="740">
      <c r="D740" s="337"/>
      <c r="W740" s="95"/>
    </row>
    <row r="741">
      <c r="D741" s="337"/>
      <c r="W741" s="95"/>
    </row>
    <row r="742">
      <c r="D742" s="337"/>
      <c r="W742" s="95"/>
    </row>
    <row r="743">
      <c r="D743" s="337"/>
      <c r="W743" s="95"/>
    </row>
    <row r="744">
      <c r="D744" s="337"/>
      <c r="W744" s="95"/>
    </row>
    <row r="745">
      <c r="D745" s="337"/>
      <c r="W745" s="95"/>
    </row>
    <row r="746">
      <c r="D746" s="337"/>
      <c r="W746" s="95"/>
    </row>
    <row r="747">
      <c r="D747" s="337"/>
      <c r="W747" s="95"/>
    </row>
    <row r="748">
      <c r="D748" s="337"/>
      <c r="W748" s="95"/>
    </row>
    <row r="749">
      <c r="D749" s="337"/>
      <c r="W749" s="95"/>
    </row>
    <row r="750">
      <c r="D750" s="337"/>
      <c r="W750" s="95"/>
    </row>
    <row r="751">
      <c r="D751" s="337"/>
      <c r="W751" s="95"/>
    </row>
    <row r="752">
      <c r="D752" s="337"/>
      <c r="W752" s="95"/>
    </row>
    <row r="753">
      <c r="D753" s="337"/>
      <c r="W753" s="95"/>
    </row>
    <row r="754">
      <c r="D754" s="337"/>
      <c r="W754" s="95"/>
    </row>
    <row r="755">
      <c r="D755" s="337"/>
      <c r="W755" s="95"/>
    </row>
    <row r="756">
      <c r="D756" s="337"/>
      <c r="W756" s="95"/>
    </row>
    <row r="757">
      <c r="D757" s="337"/>
      <c r="W757" s="95"/>
    </row>
    <row r="758">
      <c r="D758" s="337"/>
      <c r="W758" s="95"/>
    </row>
    <row r="759">
      <c r="D759" s="337"/>
      <c r="W759" s="95"/>
    </row>
    <row r="760">
      <c r="D760" s="337"/>
      <c r="W760" s="95"/>
    </row>
    <row r="761">
      <c r="D761" s="337"/>
      <c r="W761" s="95"/>
    </row>
    <row r="762">
      <c r="D762" s="337"/>
      <c r="W762" s="95"/>
    </row>
    <row r="763">
      <c r="D763" s="337"/>
      <c r="W763" s="95"/>
    </row>
    <row r="764">
      <c r="D764" s="337"/>
      <c r="W764" s="95"/>
    </row>
    <row r="765">
      <c r="D765" s="337"/>
      <c r="W765" s="95"/>
    </row>
    <row r="766">
      <c r="D766" s="337"/>
      <c r="W766" s="95"/>
    </row>
    <row r="767">
      <c r="D767" s="337"/>
      <c r="W767" s="95"/>
    </row>
    <row r="768">
      <c r="D768" s="337"/>
      <c r="W768" s="95"/>
    </row>
    <row r="769">
      <c r="D769" s="337"/>
      <c r="W769" s="95"/>
    </row>
    <row r="770">
      <c r="D770" s="337"/>
      <c r="W770" s="95"/>
    </row>
    <row r="771">
      <c r="D771" s="337"/>
      <c r="W771" s="95"/>
    </row>
    <row r="772">
      <c r="D772" s="337"/>
      <c r="W772" s="95"/>
    </row>
    <row r="773">
      <c r="D773" s="337"/>
      <c r="W773" s="95"/>
    </row>
    <row r="774">
      <c r="D774" s="337"/>
      <c r="W774" s="95"/>
    </row>
    <row r="775">
      <c r="D775" s="337"/>
      <c r="W775" s="95"/>
    </row>
    <row r="776">
      <c r="D776" s="337"/>
      <c r="W776" s="95"/>
    </row>
    <row r="777">
      <c r="D777" s="337"/>
      <c r="W777" s="95"/>
    </row>
    <row r="778">
      <c r="D778" s="337"/>
      <c r="W778" s="95"/>
    </row>
    <row r="779">
      <c r="D779" s="337"/>
      <c r="W779" s="95"/>
    </row>
    <row r="780">
      <c r="D780" s="337"/>
      <c r="W780" s="95"/>
    </row>
    <row r="781">
      <c r="D781" s="337"/>
      <c r="W781" s="95"/>
    </row>
    <row r="782">
      <c r="D782" s="337"/>
      <c r="W782" s="95"/>
    </row>
    <row r="783">
      <c r="D783" s="337"/>
      <c r="W783" s="95"/>
    </row>
    <row r="784">
      <c r="D784" s="337"/>
      <c r="W784" s="95"/>
    </row>
    <row r="785">
      <c r="D785" s="337"/>
      <c r="W785" s="95"/>
    </row>
    <row r="786">
      <c r="D786" s="337"/>
      <c r="W786" s="95"/>
    </row>
    <row r="787">
      <c r="D787" s="337"/>
      <c r="W787" s="95"/>
    </row>
    <row r="788">
      <c r="D788" s="337"/>
      <c r="W788" s="95"/>
    </row>
    <row r="789">
      <c r="D789" s="337"/>
      <c r="W789" s="95"/>
    </row>
    <row r="790">
      <c r="D790" s="337"/>
      <c r="W790" s="95"/>
    </row>
    <row r="791">
      <c r="D791" s="337"/>
      <c r="W791" s="95"/>
    </row>
    <row r="792">
      <c r="D792" s="337"/>
      <c r="W792" s="95"/>
    </row>
    <row r="793">
      <c r="D793" s="337"/>
      <c r="W793" s="95"/>
    </row>
    <row r="794">
      <c r="D794" s="337"/>
      <c r="W794" s="95"/>
    </row>
    <row r="795">
      <c r="D795" s="337"/>
      <c r="W795" s="95"/>
    </row>
    <row r="796">
      <c r="D796" s="337"/>
      <c r="W796" s="95"/>
    </row>
    <row r="797">
      <c r="D797" s="337"/>
      <c r="W797" s="95"/>
    </row>
    <row r="798">
      <c r="D798" s="337"/>
      <c r="W798" s="95"/>
    </row>
    <row r="799">
      <c r="D799" s="337"/>
      <c r="W799" s="95"/>
    </row>
    <row r="800">
      <c r="D800" s="337"/>
      <c r="W800" s="95"/>
    </row>
    <row r="801">
      <c r="D801" s="337"/>
      <c r="W801" s="95"/>
    </row>
    <row r="802">
      <c r="D802" s="337"/>
      <c r="W802" s="95"/>
    </row>
    <row r="803">
      <c r="D803" s="337"/>
      <c r="W803" s="95"/>
    </row>
    <row r="804">
      <c r="D804" s="337"/>
      <c r="W804" s="95"/>
    </row>
    <row r="805">
      <c r="D805" s="337"/>
      <c r="W805" s="95"/>
    </row>
    <row r="806">
      <c r="D806" s="337"/>
      <c r="W806" s="95"/>
    </row>
    <row r="807">
      <c r="D807" s="337"/>
      <c r="W807" s="95"/>
    </row>
    <row r="808">
      <c r="D808" s="337"/>
      <c r="W808" s="95"/>
    </row>
    <row r="809">
      <c r="D809" s="337"/>
      <c r="W809" s="95"/>
    </row>
    <row r="810">
      <c r="D810" s="337"/>
      <c r="W810" s="95"/>
    </row>
    <row r="811">
      <c r="D811" s="337"/>
      <c r="W811" s="95"/>
    </row>
    <row r="812">
      <c r="D812" s="337"/>
      <c r="W812" s="95"/>
    </row>
    <row r="813">
      <c r="D813" s="337"/>
      <c r="W813" s="95"/>
    </row>
    <row r="814">
      <c r="D814" s="337"/>
      <c r="W814" s="95"/>
    </row>
    <row r="815">
      <c r="D815" s="337"/>
      <c r="W815" s="95"/>
    </row>
    <row r="816">
      <c r="D816" s="337"/>
      <c r="W816" s="95"/>
    </row>
    <row r="817">
      <c r="D817" s="337"/>
      <c r="W817" s="95"/>
    </row>
    <row r="818">
      <c r="D818" s="337"/>
      <c r="W818" s="95"/>
    </row>
    <row r="819">
      <c r="D819" s="337"/>
      <c r="W819" s="95"/>
    </row>
    <row r="820">
      <c r="D820" s="337"/>
      <c r="W820" s="95"/>
    </row>
    <row r="821">
      <c r="D821" s="337"/>
      <c r="W821" s="95"/>
    </row>
    <row r="822">
      <c r="D822" s="337"/>
      <c r="W822" s="95"/>
    </row>
    <row r="823">
      <c r="D823" s="337"/>
      <c r="W823" s="95"/>
    </row>
    <row r="824">
      <c r="D824" s="337"/>
      <c r="W824" s="95"/>
    </row>
    <row r="825">
      <c r="D825" s="337"/>
      <c r="W825" s="95"/>
    </row>
    <row r="826">
      <c r="D826" s="337"/>
      <c r="W826" s="95"/>
    </row>
    <row r="827">
      <c r="D827" s="337"/>
      <c r="W827" s="95"/>
    </row>
    <row r="828">
      <c r="D828" s="337"/>
      <c r="W828" s="95"/>
    </row>
    <row r="829">
      <c r="D829" s="337"/>
      <c r="W829" s="95"/>
    </row>
    <row r="830">
      <c r="D830" s="337"/>
      <c r="W830" s="95"/>
    </row>
    <row r="831">
      <c r="D831" s="337"/>
      <c r="W831" s="95"/>
    </row>
    <row r="832">
      <c r="D832" s="337"/>
      <c r="W832" s="95"/>
    </row>
    <row r="833">
      <c r="D833" s="337"/>
      <c r="W833" s="95"/>
    </row>
    <row r="834">
      <c r="D834" s="337"/>
      <c r="W834" s="95"/>
    </row>
    <row r="835">
      <c r="D835" s="337"/>
      <c r="W835" s="95"/>
    </row>
    <row r="836">
      <c r="D836" s="337"/>
      <c r="W836" s="95"/>
    </row>
    <row r="837">
      <c r="D837" s="337"/>
      <c r="W837" s="95"/>
    </row>
    <row r="838">
      <c r="D838" s="337"/>
      <c r="W838" s="95"/>
    </row>
    <row r="839">
      <c r="D839" s="337"/>
      <c r="W839" s="95"/>
    </row>
    <row r="840">
      <c r="D840" s="337"/>
      <c r="W840" s="95"/>
    </row>
    <row r="841">
      <c r="D841" s="337"/>
      <c r="W841" s="95"/>
    </row>
    <row r="842">
      <c r="D842" s="337"/>
      <c r="W842" s="95"/>
    </row>
    <row r="843">
      <c r="D843" s="337"/>
      <c r="W843" s="95"/>
    </row>
    <row r="844">
      <c r="D844" s="337"/>
      <c r="W844" s="95"/>
    </row>
    <row r="845">
      <c r="D845" s="337"/>
      <c r="W845" s="95"/>
    </row>
    <row r="846">
      <c r="D846" s="337"/>
      <c r="W846" s="95"/>
    </row>
    <row r="847">
      <c r="D847" s="337"/>
      <c r="W847" s="95"/>
    </row>
    <row r="848">
      <c r="D848" s="337"/>
      <c r="W848" s="95"/>
    </row>
    <row r="849">
      <c r="D849" s="337"/>
      <c r="W849" s="95"/>
    </row>
    <row r="850">
      <c r="D850" s="337"/>
      <c r="W850" s="95"/>
    </row>
    <row r="851">
      <c r="D851" s="337"/>
      <c r="W851" s="95"/>
    </row>
    <row r="852">
      <c r="D852" s="337"/>
      <c r="W852" s="95"/>
    </row>
    <row r="853">
      <c r="D853" s="337"/>
      <c r="W853" s="95"/>
    </row>
    <row r="854">
      <c r="D854" s="337"/>
      <c r="W854" s="95"/>
    </row>
    <row r="855">
      <c r="D855" s="337"/>
      <c r="W855" s="95"/>
    </row>
    <row r="856">
      <c r="D856" s="337"/>
      <c r="W856" s="95"/>
    </row>
    <row r="857">
      <c r="D857" s="337"/>
      <c r="W857" s="95"/>
    </row>
    <row r="858">
      <c r="D858" s="337"/>
      <c r="W858" s="95"/>
    </row>
    <row r="859">
      <c r="D859" s="337"/>
      <c r="W859" s="95"/>
    </row>
    <row r="860">
      <c r="D860" s="337"/>
      <c r="W860" s="95"/>
    </row>
    <row r="861">
      <c r="D861" s="337"/>
      <c r="W861" s="95"/>
    </row>
    <row r="862">
      <c r="D862" s="337"/>
      <c r="W862" s="95"/>
    </row>
    <row r="863">
      <c r="D863" s="337"/>
      <c r="W863" s="95"/>
    </row>
    <row r="864">
      <c r="D864" s="337"/>
      <c r="W864" s="95"/>
    </row>
    <row r="865">
      <c r="D865" s="337"/>
      <c r="W865" s="95"/>
    </row>
    <row r="866">
      <c r="D866" s="337"/>
      <c r="W866" s="95"/>
    </row>
    <row r="867">
      <c r="D867" s="337"/>
      <c r="W867" s="95"/>
    </row>
    <row r="868">
      <c r="D868" s="337"/>
      <c r="W868" s="95"/>
    </row>
    <row r="869">
      <c r="D869" s="337"/>
      <c r="W869" s="95"/>
    </row>
    <row r="870">
      <c r="D870" s="337"/>
      <c r="W870" s="95"/>
    </row>
    <row r="871">
      <c r="D871" s="337"/>
      <c r="W871" s="95"/>
    </row>
    <row r="872">
      <c r="D872" s="337"/>
      <c r="W872" s="95"/>
    </row>
    <row r="873">
      <c r="D873" s="337"/>
      <c r="W873" s="95"/>
    </row>
    <row r="874">
      <c r="D874" s="337"/>
      <c r="W874" s="95"/>
    </row>
    <row r="875">
      <c r="D875" s="337"/>
      <c r="W875" s="95"/>
    </row>
    <row r="876">
      <c r="D876" s="337"/>
      <c r="W876" s="95"/>
    </row>
    <row r="877">
      <c r="D877" s="337"/>
      <c r="W877" s="95"/>
    </row>
    <row r="878">
      <c r="D878" s="337"/>
      <c r="W878" s="95"/>
    </row>
    <row r="879">
      <c r="D879" s="337"/>
      <c r="W879" s="95"/>
    </row>
    <row r="880">
      <c r="D880" s="337"/>
      <c r="W880" s="95"/>
    </row>
    <row r="881">
      <c r="D881" s="337"/>
      <c r="W881" s="95"/>
    </row>
    <row r="882">
      <c r="D882" s="337"/>
      <c r="W882" s="95"/>
    </row>
    <row r="883">
      <c r="D883" s="337"/>
      <c r="W883" s="95"/>
    </row>
    <row r="884">
      <c r="D884" s="337"/>
      <c r="W884" s="95"/>
    </row>
    <row r="885">
      <c r="D885" s="337"/>
      <c r="W885" s="95"/>
    </row>
    <row r="886">
      <c r="D886" s="337"/>
      <c r="W886" s="95"/>
    </row>
    <row r="887">
      <c r="D887" s="337"/>
      <c r="W887" s="95"/>
    </row>
    <row r="888">
      <c r="D888" s="337"/>
      <c r="W888" s="95"/>
    </row>
    <row r="889">
      <c r="D889" s="337"/>
      <c r="W889" s="95"/>
    </row>
    <row r="890">
      <c r="D890" s="337"/>
      <c r="W890" s="95"/>
    </row>
    <row r="891">
      <c r="D891" s="337"/>
      <c r="W891" s="95"/>
    </row>
    <row r="892">
      <c r="D892" s="337"/>
      <c r="W892" s="95"/>
    </row>
    <row r="893">
      <c r="D893" s="337"/>
      <c r="W893" s="95"/>
    </row>
    <row r="894">
      <c r="D894" s="337"/>
      <c r="W894" s="95"/>
    </row>
    <row r="895">
      <c r="D895" s="337"/>
      <c r="W895" s="95"/>
    </row>
    <row r="896">
      <c r="D896" s="337"/>
      <c r="W896" s="95"/>
    </row>
    <row r="897">
      <c r="D897" s="337"/>
      <c r="W897" s="95"/>
    </row>
    <row r="898">
      <c r="D898" s="337"/>
      <c r="W898" s="95"/>
    </row>
    <row r="899">
      <c r="D899" s="337"/>
      <c r="W899" s="95"/>
    </row>
    <row r="900">
      <c r="D900" s="337"/>
      <c r="W900" s="95"/>
    </row>
    <row r="901">
      <c r="D901" s="337"/>
      <c r="W901" s="95"/>
    </row>
    <row r="902">
      <c r="D902" s="337"/>
      <c r="W902" s="95"/>
    </row>
    <row r="903">
      <c r="D903" s="337"/>
      <c r="W903" s="95"/>
    </row>
    <row r="904">
      <c r="D904" s="337"/>
      <c r="W904" s="95"/>
    </row>
    <row r="905">
      <c r="D905" s="337"/>
      <c r="W905" s="95"/>
    </row>
    <row r="906">
      <c r="D906" s="337"/>
      <c r="W906" s="95"/>
    </row>
    <row r="907">
      <c r="D907" s="337"/>
      <c r="W907" s="95"/>
    </row>
    <row r="908">
      <c r="D908" s="337"/>
      <c r="W908" s="95"/>
    </row>
    <row r="909">
      <c r="D909" s="337"/>
      <c r="W909" s="95"/>
    </row>
    <row r="910">
      <c r="D910" s="337"/>
      <c r="W910" s="95"/>
    </row>
    <row r="911">
      <c r="D911" s="337"/>
      <c r="W911" s="95"/>
    </row>
    <row r="912">
      <c r="D912" s="337"/>
      <c r="W912" s="95"/>
    </row>
    <row r="913">
      <c r="D913" s="337"/>
      <c r="W913" s="95"/>
    </row>
    <row r="914">
      <c r="D914" s="337"/>
      <c r="W914" s="95"/>
    </row>
    <row r="915">
      <c r="D915" s="337"/>
      <c r="W915" s="95"/>
    </row>
    <row r="916">
      <c r="D916" s="337"/>
      <c r="W916" s="95"/>
    </row>
    <row r="917">
      <c r="D917" s="337"/>
      <c r="W917" s="95"/>
    </row>
    <row r="918">
      <c r="D918" s="337"/>
      <c r="W918" s="95"/>
    </row>
    <row r="919">
      <c r="D919" s="337"/>
      <c r="W919" s="95"/>
    </row>
    <row r="920">
      <c r="D920" s="337"/>
      <c r="W920" s="95"/>
    </row>
    <row r="921">
      <c r="D921" s="337"/>
      <c r="W921" s="95"/>
    </row>
    <row r="922">
      <c r="D922" s="337"/>
      <c r="W922" s="95"/>
    </row>
    <row r="923">
      <c r="D923" s="337"/>
      <c r="W923" s="95"/>
    </row>
    <row r="924">
      <c r="D924" s="337"/>
      <c r="W924" s="95"/>
    </row>
    <row r="925">
      <c r="D925" s="337"/>
      <c r="W925" s="95"/>
    </row>
    <row r="926">
      <c r="D926" s="337"/>
      <c r="W926" s="95"/>
    </row>
    <row r="927">
      <c r="D927" s="337"/>
      <c r="W927" s="95"/>
    </row>
    <row r="928">
      <c r="D928" s="337"/>
      <c r="W928" s="95"/>
    </row>
    <row r="929">
      <c r="D929" s="337"/>
      <c r="W929" s="95"/>
    </row>
    <row r="930">
      <c r="D930" s="337"/>
      <c r="W930" s="95"/>
    </row>
    <row r="931">
      <c r="D931" s="337"/>
      <c r="W931" s="95"/>
    </row>
    <row r="932">
      <c r="D932" s="337"/>
      <c r="W932" s="95"/>
    </row>
    <row r="933">
      <c r="D933" s="337"/>
      <c r="W933" s="95"/>
    </row>
    <row r="934">
      <c r="D934" s="337"/>
      <c r="W934" s="95"/>
    </row>
    <row r="935">
      <c r="D935" s="337"/>
      <c r="W935" s="95"/>
    </row>
    <row r="936">
      <c r="D936" s="337"/>
      <c r="W936" s="95"/>
    </row>
    <row r="937">
      <c r="D937" s="337"/>
      <c r="W937" s="95"/>
    </row>
    <row r="938">
      <c r="D938" s="337"/>
      <c r="W938" s="95"/>
    </row>
    <row r="939">
      <c r="D939" s="337"/>
      <c r="W939" s="95"/>
    </row>
    <row r="940">
      <c r="D940" s="337"/>
      <c r="W940" s="95"/>
    </row>
    <row r="941">
      <c r="D941" s="337"/>
      <c r="W941" s="95"/>
    </row>
    <row r="942">
      <c r="D942" s="337"/>
      <c r="W942" s="95"/>
    </row>
    <row r="943">
      <c r="D943" s="337"/>
      <c r="W943" s="95"/>
    </row>
    <row r="944">
      <c r="D944" s="337"/>
      <c r="W944" s="95"/>
    </row>
    <row r="945">
      <c r="D945" s="337"/>
      <c r="W945" s="95"/>
    </row>
    <row r="946">
      <c r="D946" s="337"/>
      <c r="W946" s="95"/>
    </row>
    <row r="947">
      <c r="D947" s="337"/>
      <c r="W947" s="95"/>
    </row>
    <row r="948">
      <c r="D948" s="337"/>
      <c r="W948" s="95"/>
    </row>
    <row r="949">
      <c r="D949" s="337"/>
      <c r="W949" s="95"/>
    </row>
    <row r="950">
      <c r="D950" s="337"/>
      <c r="W950" s="95"/>
    </row>
    <row r="951">
      <c r="D951" s="337"/>
      <c r="W951" s="95"/>
    </row>
    <row r="952">
      <c r="D952" s="337"/>
      <c r="W952" s="95"/>
    </row>
    <row r="953">
      <c r="D953" s="337"/>
      <c r="W953" s="95"/>
    </row>
    <row r="954">
      <c r="D954" s="337"/>
      <c r="W954" s="95"/>
    </row>
    <row r="955">
      <c r="D955" s="337"/>
      <c r="W955" s="95"/>
    </row>
    <row r="956">
      <c r="D956" s="337"/>
      <c r="W956" s="95"/>
    </row>
    <row r="957">
      <c r="D957" s="337"/>
      <c r="W957" s="95"/>
    </row>
    <row r="958">
      <c r="D958" s="337"/>
      <c r="W958" s="95"/>
    </row>
    <row r="959">
      <c r="D959" s="337"/>
      <c r="W959" s="95"/>
    </row>
    <row r="960">
      <c r="D960" s="337"/>
      <c r="W960" s="95"/>
    </row>
    <row r="961">
      <c r="D961" s="337"/>
      <c r="W961" s="95"/>
    </row>
    <row r="962">
      <c r="D962" s="337"/>
      <c r="W962" s="95"/>
    </row>
    <row r="963">
      <c r="D963" s="337"/>
      <c r="W963" s="95"/>
    </row>
    <row r="964">
      <c r="D964" s="337"/>
      <c r="W964" s="95"/>
    </row>
    <row r="965">
      <c r="D965" s="337"/>
      <c r="W965" s="95"/>
    </row>
    <row r="966">
      <c r="D966" s="337"/>
      <c r="W966" s="95"/>
    </row>
    <row r="967">
      <c r="D967" s="337"/>
      <c r="W967" s="95"/>
    </row>
    <row r="968">
      <c r="D968" s="337"/>
      <c r="W968" s="95"/>
    </row>
    <row r="969">
      <c r="D969" s="337"/>
      <c r="W969" s="95"/>
    </row>
    <row r="970">
      <c r="D970" s="337"/>
      <c r="W970" s="95"/>
    </row>
    <row r="971">
      <c r="D971" s="337"/>
      <c r="W971" s="95"/>
    </row>
    <row r="972">
      <c r="D972" s="337"/>
      <c r="W972" s="95"/>
    </row>
    <row r="973">
      <c r="D973" s="337"/>
      <c r="W973" s="95"/>
    </row>
    <row r="974">
      <c r="D974" s="337"/>
      <c r="W974" s="95"/>
    </row>
    <row r="975">
      <c r="D975" s="337"/>
      <c r="W975" s="95"/>
    </row>
    <row r="976">
      <c r="D976" s="337"/>
      <c r="W976" s="95"/>
    </row>
    <row r="977">
      <c r="D977" s="337"/>
      <c r="W977" s="95"/>
    </row>
    <row r="978">
      <c r="D978" s="337"/>
      <c r="W978" s="95"/>
    </row>
    <row r="979">
      <c r="D979" s="337"/>
      <c r="W979" s="95"/>
    </row>
    <row r="980">
      <c r="D980" s="337"/>
      <c r="W980" s="95"/>
    </row>
    <row r="981">
      <c r="D981" s="337"/>
      <c r="W981" s="95"/>
    </row>
    <row r="982">
      <c r="D982" s="337"/>
      <c r="W982" s="95"/>
    </row>
    <row r="983">
      <c r="D983" s="337"/>
      <c r="W983" s="95"/>
    </row>
    <row r="984">
      <c r="D984" s="337"/>
      <c r="W984" s="95"/>
    </row>
    <row r="985">
      <c r="D985" s="337"/>
      <c r="W985" s="95"/>
    </row>
    <row r="986">
      <c r="D986" s="337"/>
      <c r="W986" s="95"/>
    </row>
    <row r="987">
      <c r="D987" s="337"/>
      <c r="W987" s="95"/>
    </row>
    <row r="988">
      <c r="D988" s="337"/>
      <c r="W988" s="95"/>
    </row>
    <row r="989">
      <c r="D989" s="337"/>
      <c r="W989" s="95"/>
    </row>
    <row r="990">
      <c r="D990" s="337"/>
      <c r="W990" s="95"/>
    </row>
    <row r="991">
      <c r="D991" s="337"/>
      <c r="W991" s="95"/>
    </row>
    <row r="992">
      <c r="D992" s="337"/>
      <c r="W992" s="95"/>
    </row>
    <row r="993">
      <c r="D993" s="337"/>
      <c r="W993" s="95"/>
    </row>
    <row r="994">
      <c r="D994" s="337"/>
      <c r="W994" s="95"/>
    </row>
    <row r="995">
      <c r="D995" s="337"/>
      <c r="W995" s="95"/>
    </row>
    <row r="996">
      <c r="D996" s="337"/>
      <c r="W996" s="95"/>
    </row>
    <row r="997">
      <c r="D997" s="337"/>
      <c r="W997" s="95"/>
    </row>
    <row r="998">
      <c r="D998" s="337"/>
      <c r="W998" s="95"/>
    </row>
    <row r="999">
      <c r="D999" s="337"/>
      <c r="W999" s="95"/>
    </row>
    <row r="1000">
      <c r="D1000" s="337"/>
      <c r="W1000" s="95"/>
    </row>
    <row r="1001">
      <c r="D1001" s="337"/>
      <c r="W1001" s="95"/>
    </row>
    <row r="1002">
      <c r="D1002" s="337"/>
      <c r="W1002" s="95"/>
    </row>
    <row r="1003">
      <c r="D1003" s="337"/>
      <c r="W1003" s="95"/>
    </row>
    <row r="1004">
      <c r="D1004" s="337"/>
      <c r="W1004" s="95"/>
    </row>
    <row r="1005">
      <c r="D1005" s="337"/>
      <c r="W1005" s="95"/>
    </row>
    <row r="1006">
      <c r="D1006" s="337"/>
      <c r="W1006" s="95"/>
    </row>
    <row r="1007">
      <c r="D1007" s="337"/>
      <c r="W1007" s="95"/>
    </row>
    <row r="1008">
      <c r="D1008" s="337"/>
      <c r="W1008" s="95"/>
    </row>
    <row r="1009">
      <c r="D1009" s="337"/>
      <c r="W1009" s="95"/>
    </row>
    <row r="1010">
      <c r="D1010" s="337"/>
      <c r="W1010" s="95"/>
    </row>
    <row r="1011">
      <c r="D1011" s="337"/>
      <c r="W1011" s="95"/>
    </row>
    <row r="1012">
      <c r="D1012" s="337"/>
      <c r="W1012" s="95"/>
    </row>
    <row r="1013">
      <c r="D1013" s="337"/>
      <c r="W1013" s="95"/>
    </row>
    <row r="1014">
      <c r="D1014" s="337"/>
      <c r="W1014" s="95"/>
    </row>
    <row r="1015">
      <c r="D1015" s="337"/>
      <c r="W1015" s="95"/>
    </row>
    <row r="1016">
      <c r="D1016" s="337"/>
      <c r="W1016" s="95"/>
    </row>
    <row r="1017">
      <c r="D1017" s="337"/>
      <c r="W1017" s="95"/>
    </row>
    <row r="1018">
      <c r="D1018" s="337"/>
      <c r="W1018" s="95"/>
    </row>
    <row r="1019">
      <c r="D1019" s="337"/>
      <c r="W1019" s="95"/>
    </row>
    <row r="1020">
      <c r="D1020" s="337"/>
      <c r="W1020" s="95"/>
    </row>
    <row r="1021">
      <c r="D1021" s="337"/>
      <c r="W1021" s="95"/>
    </row>
    <row r="1022">
      <c r="D1022" s="337"/>
      <c r="W1022" s="95"/>
    </row>
    <row r="1023">
      <c r="D1023" s="337"/>
      <c r="W1023" s="95"/>
    </row>
    <row r="1024">
      <c r="D1024" s="337"/>
      <c r="W1024" s="95"/>
    </row>
    <row r="1025">
      <c r="D1025" s="337"/>
      <c r="W1025" s="95"/>
    </row>
    <row r="1026">
      <c r="D1026" s="337"/>
      <c r="W1026" s="95"/>
    </row>
    <row r="1027">
      <c r="D1027" s="337"/>
      <c r="W1027" s="95"/>
    </row>
    <row r="1028">
      <c r="D1028" s="337"/>
      <c r="W1028" s="95"/>
    </row>
    <row r="1029">
      <c r="D1029" s="337"/>
      <c r="W1029" s="95"/>
    </row>
    <row r="1030">
      <c r="D1030" s="337"/>
      <c r="W1030" s="95"/>
    </row>
    <row r="1031">
      <c r="D1031" s="337"/>
      <c r="W1031" s="95"/>
    </row>
    <row r="1032">
      <c r="D1032" s="337"/>
      <c r="W1032" s="95"/>
    </row>
    <row r="1033">
      <c r="D1033" s="337"/>
      <c r="W1033" s="95"/>
    </row>
    <row r="1034">
      <c r="D1034" s="337"/>
      <c r="W1034" s="95"/>
    </row>
    <row r="1035">
      <c r="D1035" s="337"/>
      <c r="W1035" s="95"/>
    </row>
    <row r="1036">
      <c r="D1036" s="337"/>
      <c r="W1036" s="95"/>
    </row>
    <row r="1037">
      <c r="D1037" s="337"/>
      <c r="W1037" s="95"/>
    </row>
    <row r="1038">
      <c r="D1038" s="337"/>
      <c r="W1038" s="95"/>
    </row>
    <row r="1039">
      <c r="D1039" s="337"/>
      <c r="W1039" s="95"/>
    </row>
    <row r="1040">
      <c r="D1040" s="337"/>
      <c r="W1040" s="95"/>
    </row>
    <row r="1041">
      <c r="D1041" s="337"/>
      <c r="W1041" s="95"/>
    </row>
    <row r="1042">
      <c r="D1042" s="337"/>
      <c r="W1042" s="95"/>
    </row>
    <row r="1043">
      <c r="D1043" s="337"/>
      <c r="W1043" s="95"/>
    </row>
    <row r="1044">
      <c r="D1044" s="337"/>
      <c r="W1044" s="95"/>
    </row>
    <row r="1045">
      <c r="D1045" s="337"/>
      <c r="W1045" s="95"/>
    </row>
    <row r="1046">
      <c r="D1046" s="337"/>
      <c r="W1046" s="95"/>
    </row>
    <row r="1047">
      <c r="D1047" s="337"/>
      <c r="W1047" s="95"/>
    </row>
    <row r="1048">
      <c r="D1048" s="337"/>
      <c r="W1048" s="95"/>
    </row>
    <row r="1049">
      <c r="D1049" s="337"/>
      <c r="W1049" s="95"/>
    </row>
    <row r="1050">
      <c r="D1050" s="337"/>
      <c r="W1050" s="95"/>
    </row>
    <row r="1051">
      <c r="D1051" s="337"/>
      <c r="W1051" s="95"/>
    </row>
    <row r="1052">
      <c r="D1052" s="337"/>
      <c r="W1052" s="95"/>
    </row>
    <row r="1053">
      <c r="D1053" s="337"/>
      <c r="W1053" s="95"/>
    </row>
    <row r="1054">
      <c r="D1054" s="337"/>
      <c r="W1054" s="95"/>
    </row>
    <row r="1055">
      <c r="D1055" s="337"/>
      <c r="W1055" s="95"/>
    </row>
    <row r="1056">
      <c r="D1056" s="337"/>
      <c r="W1056" s="95"/>
    </row>
    <row r="1057">
      <c r="D1057" s="337"/>
      <c r="W1057" s="95"/>
    </row>
    <row r="1058">
      <c r="D1058" s="337"/>
      <c r="W1058" s="95"/>
    </row>
    <row r="1059">
      <c r="D1059" s="337"/>
      <c r="W1059" s="95"/>
    </row>
    <row r="1060">
      <c r="D1060" s="337"/>
      <c r="W1060" s="95"/>
    </row>
    <row r="1061">
      <c r="D1061" s="337"/>
      <c r="W1061" s="95"/>
    </row>
    <row r="1062">
      <c r="D1062" s="337"/>
      <c r="W1062" s="95"/>
    </row>
    <row r="1063">
      <c r="D1063" s="337"/>
      <c r="W1063" s="95"/>
    </row>
    <row r="1064">
      <c r="D1064" s="337"/>
      <c r="W1064" s="95"/>
    </row>
    <row r="1065">
      <c r="D1065" s="337"/>
      <c r="W1065" s="95"/>
    </row>
    <row r="1066">
      <c r="D1066" s="337"/>
      <c r="W1066" s="95"/>
    </row>
    <row r="1067">
      <c r="D1067" s="337"/>
      <c r="W1067" s="95"/>
    </row>
    <row r="1068">
      <c r="D1068" s="337"/>
      <c r="W1068" s="95"/>
    </row>
    <row r="1069">
      <c r="D1069" s="337"/>
      <c r="W1069" s="95"/>
    </row>
    <row r="1070">
      <c r="D1070" s="337"/>
      <c r="W1070" s="95"/>
    </row>
    <row r="1071">
      <c r="D1071" s="337"/>
      <c r="W1071" s="95"/>
    </row>
    <row r="1072">
      <c r="D1072" s="337"/>
      <c r="W1072" s="95"/>
    </row>
    <row r="1073">
      <c r="D1073" s="337"/>
      <c r="W1073" s="95"/>
    </row>
    <row r="1074">
      <c r="D1074" s="337"/>
      <c r="W1074" s="95"/>
    </row>
    <row r="1075">
      <c r="D1075" s="337"/>
      <c r="W1075" s="95"/>
    </row>
    <row r="1076">
      <c r="D1076" s="337"/>
      <c r="W1076" s="95"/>
    </row>
    <row r="1077">
      <c r="D1077" s="337"/>
      <c r="W1077" s="95"/>
    </row>
    <row r="1078">
      <c r="D1078" s="337"/>
      <c r="W1078" s="95"/>
    </row>
    <row r="1079">
      <c r="D1079" s="337"/>
      <c r="W1079" s="95"/>
    </row>
    <row r="1080">
      <c r="D1080" s="337"/>
      <c r="W1080" s="95"/>
    </row>
    <row r="1081">
      <c r="D1081" s="337"/>
      <c r="W1081" s="95"/>
    </row>
    <row r="1082">
      <c r="D1082" s="337"/>
      <c r="W1082" s="95"/>
    </row>
    <row r="1083">
      <c r="D1083" s="337"/>
      <c r="W1083" s="95"/>
    </row>
    <row r="1084">
      <c r="D1084" s="337"/>
      <c r="W1084" s="95"/>
    </row>
    <row r="1085">
      <c r="D1085" s="337"/>
      <c r="W1085" s="95"/>
    </row>
    <row r="1086">
      <c r="D1086" s="337"/>
      <c r="W1086" s="95"/>
    </row>
    <row r="1087">
      <c r="D1087" s="337"/>
      <c r="W1087" s="95"/>
    </row>
    <row r="1088">
      <c r="D1088" s="337"/>
      <c r="W1088" s="95"/>
    </row>
    <row r="1089">
      <c r="D1089" s="337"/>
      <c r="W1089" s="95"/>
    </row>
    <row r="1090">
      <c r="D1090" s="337"/>
      <c r="W1090" s="95"/>
    </row>
    <row r="1091">
      <c r="D1091" s="337"/>
      <c r="W1091" s="95"/>
    </row>
    <row r="1092">
      <c r="D1092" s="337"/>
      <c r="W1092" s="95"/>
    </row>
    <row r="1093">
      <c r="D1093" s="337"/>
      <c r="W1093" s="95"/>
    </row>
    <row r="1094">
      <c r="D1094" s="337"/>
      <c r="W1094" s="95"/>
    </row>
    <row r="1095">
      <c r="D1095" s="337"/>
      <c r="W1095" s="95"/>
    </row>
    <row r="1096">
      <c r="D1096" s="337"/>
      <c r="W1096" s="95"/>
    </row>
    <row r="1097">
      <c r="D1097" s="337"/>
      <c r="W1097" s="95"/>
    </row>
    <row r="1098">
      <c r="D1098" s="337"/>
      <c r="W1098" s="95"/>
    </row>
    <row r="1099">
      <c r="D1099" s="337"/>
      <c r="W1099" s="95"/>
    </row>
    <row r="1100">
      <c r="D1100" s="337"/>
      <c r="W1100" s="95"/>
    </row>
    <row r="1101">
      <c r="D1101" s="337"/>
      <c r="W1101" s="95"/>
    </row>
    <row r="1102">
      <c r="D1102" s="337"/>
      <c r="W1102" s="95"/>
    </row>
    <row r="1103">
      <c r="D1103" s="337"/>
      <c r="W1103" s="95"/>
    </row>
    <row r="1104">
      <c r="D1104" s="337"/>
      <c r="W1104" s="95"/>
    </row>
    <row r="1105">
      <c r="D1105" s="337"/>
      <c r="W1105" s="95"/>
    </row>
    <row r="1106">
      <c r="D1106" s="337"/>
      <c r="W1106" s="95"/>
    </row>
    <row r="1107">
      <c r="D1107" s="337"/>
      <c r="W1107" s="95"/>
    </row>
    <row r="1108">
      <c r="D1108" s="337"/>
      <c r="W1108" s="95"/>
    </row>
    <row r="1109">
      <c r="D1109" s="337"/>
      <c r="W1109" s="95"/>
    </row>
    <row r="1110">
      <c r="D1110" s="337"/>
      <c r="W1110" s="95"/>
    </row>
    <row r="1111">
      <c r="D1111" s="337"/>
      <c r="W1111" s="95"/>
    </row>
    <row r="1112">
      <c r="D1112" s="337"/>
      <c r="W1112" s="95"/>
    </row>
    <row r="1113">
      <c r="D1113" s="337"/>
      <c r="W1113" s="95"/>
    </row>
    <row r="1114">
      <c r="D1114" s="337"/>
      <c r="W1114" s="95"/>
    </row>
    <row r="1115">
      <c r="D1115" s="337"/>
      <c r="W1115" s="95"/>
    </row>
  </sheetData>
  <autoFilter ref="$A$1:$W$161">
    <filterColumn colId="15">
      <filters>
        <filter val="Paweł"/>
        <filter val="Automated By"/>
        <filter val="Grzegorz"/>
        <filter val="Shivshankar"/>
      </filters>
    </filterColumn>
  </autoFilter>
  <customSheetViews>
    <customSheetView guid="{438BEA2F-537D-4020-94A9-EC6F394A4A06}" filter="1" showAutoFilter="1">
      <autoFilter ref="$A$1:$W$161"/>
    </customSheetView>
  </customSheetViews>
  <conditionalFormatting sqref="K1:K1115">
    <cfRule type="containsText" dxfId="1" priority="1" operator="containsText" text="Pass">
      <formula>NOT(ISERROR(SEARCH(("Pass"),(K1))))</formula>
    </cfRule>
  </conditionalFormatting>
  <conditionalFormatting sqref="K1:K1115">
    <cfRule type="containsText" dxfId="2" priority="2" operator="containsText" text="Fail">
      <formula>NOT(ISERROR(SEARCH(("Fail"),(K1))))</formula>
    </cfRule>
  </conditionalFormatting>
  <conditionalFormatting sqref="K1:K1115">
    <cfRule type="containsText" dxfId="0" priority="3" operator="containsText" text="Unavailable">
      <formula>NOT(ISERROR(SEARCH(("Unavailable"),(K1))))</formula>
    </cfRule>
  </conditionalFormatting>
  <hyperlinks>
    <hyperlink r:id="rId2" ref="U54"/>
    <hyperlink r:id="rId3" ref="U56"/>
    <hyperlink r:id="rId4" ref="U57"/>
    <hyperlink r:id="rId5" ref="U58"/>
    <hyperlink r:id="rId6" ref="U59"/>
    <hyperlink r:id="rId7" ref="U60"/>
    <hyperlink r:id="rId8" ref="U61"/>
    <hyperlink r:id="rId9" ref="U62"/>
    <hyperlink r:id="rId10" ref="U63"/>
    <hyperlink r:id="rId11" ref="U64"/>
    <hyperlink r:id="rId12" ref="U65"/>
    <hyperlink r:id="rId13" ref="U66"/>
    <hyperlink r:id="rId14" ref="U67"/>
    <hyperlink r:id="rId15" ref="U68"/>
    <hyperlink r:id="rId16" ref="U69"/>
    <hyperlink r:id="rId17" ref="U70"/>
    <hyperlink r:id="rId18" ref="U71"/>
    <hyperlink r:id="rId19" ref="U72"/>
    <hyperlink r:id="rId20" ref="U73"/>
    <hyperlink r:id="rId21" ref="U74"/>
    <hyperlink r:id="rId22" ref="U75"/>
    <hyperlink r:id="rId23" ref="U76"/>
    <hyperlink r:id="rId24" ref="U77"/>
    <hyperlink r:id="rId25" ref="U78"/>
    <hyperlink r:id="rId26" ref="U79"/>
    <hyperlink r:id="rId27" ref="U80"/>
    <hyperlink r:id="rId28" ref="U81"/>
    <hyperlink r:id="rId29" ref="U83"/>
    <hyperlink r:id="rId30" ref="U84"/>
    <hyperlink r:id="rId31" ref="U85"/>
    <hyperlink r:id="rId32" ref="U86"/>
    <hyperlink r:id="rId33" ref="U87"/>
    <hyperlink r:id="rId34" ref="U88"/>
    <hyperlink r:id="rId35" ref="U89"/>
    <hyperlink r:id="rId36" ref="U90"/>
    <hyperlink r:id="rId37" ref="U91"/>
    <hyperlink r:id="rId38" ref="U92"/>
    <hyperlink r:id="rId39" ref="U93"/>
    <hyperlink r:id="rId40" ref="U94"/>
    <hyperlink r:id="rId41" ref="U95"/>
    <hyperlink r:id="rId42" ref="U96"/>
    <hyperlink r:id="rId43" ref="U97"/>
    <hyperlink r:id="rId44" ref="U99"/>
    <hyperlink r:id="rId45" ref="U100"/>
    <hyperlink r:id="rId46" ref="U101"/>
    <hyperlink r:id="rId47" ref="U102"/>
    <hyperlink r:id="rId48" ref="U103"/>
    <hyperlink r:id="rId49" ref="U104"/>
    <hyperlink r:id="rId50" ref="U105"/>
    <hyperlink r:id="rId51" ref="U106"/>
    <hyperlink r:id="rId52" ref="U107"/>
    <hyperlink r:id="rId53" ref="U108"/>
    <hyperlink r:id="rId54" ref="U109"/>
    <hyperlink r:id="rId55" ref="U110"/>
    <hyperlink r:id="rId56" ref="U111"/>
    <hyperlink r:id="rId57" ref="U112"/>
    <hyperlink r:id="rId58" ref="U113"/>
    <hyperlink r:id="rId59" ref="U114"/>
    <hyperlink r:id="rId60" ref="U115"/>
    <hyperlink r:id="rId61" ref="U116"/>
    <hyperlink r:id="rId62" ref="U117"/>
    <hyperlink r:id="rId63" ref="U118"/>
    <hyperlink r:id="rId64" ref="U120"/>
    <hyperlink r:id="rId65" ref="U121"/>
    <hyperlink r:id="rId66" ref="U122"/>
    <hyperlink r:id="rId67" ref="U123"/>
    <hyperlink r:id="rId68" ref="U124"/>
    <hyperlink r:id="rId69" ref="U125"/>
    <hyperlink r:id="rId70" ref="U126"/>
    <hyperlink r:id="rId71" ref="U127"/>
    <hyperlink r:id="rId72" ref="U128"/>
    <hyperlink r:id="rId73" ref="U129"/>
    <hyperlink r:id="rId74" ref="U130"/>
    <hyperlink r:id="rId75" ref="U131"/>
    <hyperlink r:id="rId76" ref="U132"/>
    <hyperlink r:id="rId77" ref="U133"/>
    <hyperlink r:id="rId78" ref="U134"/>
    <hyperlink r:id="rId79" ref="U135"/>
    <hyperlink r:id="rId80" ref="U136"/>
    <hyperlink r:id="rId81" ref="U137"/>
  </hyperlinks>
  <drawing r:id="rId82"/>
  <legacyDrawing r:id="rId8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21.57"/>
    <col customWidth="1" min="3" max="3" width="16.29"/>
    <col customWidth="1" min="4" max="4" width="33.0"/>
    <col customWidth="1" min="5" max="5" width="49.43"/>
    <col customWidth="1" min="6" max="6" width="46.14"/>
    <col customWidth="1" min="7" max="7" width="58.29"/>
    <col customWidth="1" min="8" max="10" width="11.43"/>
    <col customWidth="1" min="11" max="11" width="13.43"/>
    <col customWidth="1" min="12" max="13" width="13.29"/>
    <col customWidth="1" min="14" max="14" width="29.57"/>
  </cols>
  <sheetData>
    <row r="1">
      <c r="A1" s="339" t="s">
        <v>1645</v>
      </c>
      <c r="B1" s="340"/>
      <c r="C1" s="340"/>
      <c r="D1" s="340"/>
      <c r="E1" s="340"/>
      <c r="F1" s="340"/>
      <c r="G1" s="340"/>
      <c r="H1" s="340"/>
      <c r="I1" s="340"/>
      <c r="J1" s="340"/>
      <c r="K1" s="340"/>
      <c r="L1" s="340"/>
      <c r="M1" s="340"/>
      <c r="N1" s="340"/>
      <c r="O1" s="340"/>
      <c r="P1" s="340"/>
      <c r="Q1" s="340"/>
      <c r="R1" s="340"/>
      <c r="S1" s="340"/>
      <c r="T1" s="340"/>
      <c r="U1" s="340"/>
      <c r="V1" s="341"/>
    </row>
    <row r="2" ht="27.0" customHeight="1">
      <c r="A2" s="342" t="s">
        <v>57</v>
      </c>
      <c r="B2" s="342" t="s">
        <v>985</v>
      </c>
      <c r="C2" s="343" t="s">
        <v>60</v>
      </c>
      <c r="D2" s="343" t="s">
        <v>61</v>
      </c>
      <c r="E2" s="343" t="s">
        <v>62</v>
      </c>
      <c r="F2" s="342" t="s">
        <v>63</v>
      </c>
      <c r="G2" s="342" t="s">
        <v>64</v>
      </c>
      <c r="H2" s="344" t="s">
        <v>65</v>
      </c>
      <c r="I2" s="345" t="s">
        <v>66</v>
      </c>
      <c r="J2" s="342" t="s">
        <v>67</v>
      </c>
      <c r="K2" s="342" t="s">
        <v>68</v>
      </c>
      <c r="L2" s="342" t="s">
        <v>69</v>
      </c>
      <c r="M2" s="342" t="s">
        <v>1646</v>
      </c>
      <c r="N2" s="342" t="s">
        <v>71</v>
      </c>
      <c r="O2" s="249" t="s">
        <v>72</v>
      </c>
      <c r="P2" s="249" t="s">
        <v>73</v>
      </c>
      <c r="Q2" s="249" t="s">
        <v>74</v>
      </c>
      <c r="R2" s="249" t="s">
        <v>75</v>
      </c>
      <c r="S2" s="249" t="s">
        <v>76</v>
      </c>
      <c r="T2" s="343" t="s">
        <v>77</v>
      </c>
      <c r="U2" s="342" t="s">
        <v>78</v>
      </c>
      <c r="V2" s="343" t="s">
        <v>79</v>
      </c>
    </row>
    <row r="3">
      <c r="A3" s="340"/>
      <c r="B3" s="346"/>
      <c r="C3" s="347" t="s">
        <v>80</v>
      </c>
      <c r="D3" s="346"/>
      <c r="E3" s="348"/>
      <c r="F3" s="348"/>
      <c r="G3" s="348"/>
      <c r="H3" s="349"/>
      <c r="I3" s="349"/>
      <c r="J3" s="350"/>
      <c r="K3" s="351" t="s">
        <v>1647</v>
      </c>
      <c r="L3" s="346"/>
      <c r="M3" s="340"/>
      <c r="N3" s="346"/>
      <c r="O3" s="348"/>
      <c r="P3" s="352"/>
      <c r="Q3" s="352"/>
      <c r="R3" s="352"/>
      <c r="S3" s="352"/>
      <c r="T3" s="352"/>
      <c r="U3" s="352"/>
      <c r="V3" s="353"/>
    </row>
    <row r="4">
      <c r="A4" s="340"/>
      <c r="B4" s="354"/>
      <c r="C4" s="355"/>
      <c r="D4" s="356" t="s">
        <v>81</v>
      </c>
      <c r="E4" s="357"/>
      <c r="F4" s="358" t="s">
        <v>82</v>
      </c>
      <c r="G4" s="359"/>
      <c r="H4" s="349"/>
      <c r="I4" s="349"/>
      <c r="J4" s="349"/>
      <c r="K4" s="360"/>
      <c r="L4" s="361" t="s">
        <v>1648</v>
      </c>
      <c r="M4" s="362"/>
      <c r="N4" s="358" t="s">
        <v>1649</v>
      </c>
      <c r="O4" s="363"/>
      <c r="P4" s="352"/>
      <c r="Q4" s="352"/>
      <c r="R4" s="352"/>
      <c r="S4" s="352"/>
      <c r="T4" s="352"/>
      <c r="U4" s="352"/>
      <c r="V4" s="364"/>
    </row>
    <row r="5">
      <c r="A5" s="340"/>
      <c r="B5" s="365"/>
      <c r="C5" s="355"/>
      <c r="D5" s="361" t="s">
        <v>83</v>
      </c>
      <c r="E5" s="366"/>
      <c r="F5" s="358" t="s">
        <v>84</v>
      </c>
      <c r="G5" s="367"/>
      <c r="H5" s="349"/>
      <c r="I5" s="349"/>
      <c r="J5" s="349"/>
      <c r="K5" s="360"/>
      <c r="L5" s="361" t="s">
        <v>1650</v>
      </c>
      <c r="M5" s="362"/>
      <c r="N5" s="368" t="s">
        <v>1651</v>
      </c>
      <c r="O5" s="369"/>
      <c r="P5" s="352"/>
      <c r="Q5" s="352"/>
      <c r="R5" s="352"/>
      <c r="S5" s="352"/>
      <c r="T5" s="352"/>
      <c r="U5" s="352"/>
      <c r="V5" s="364"/>
    </row>
    <row r="6">
      <c r="A6" s="340"/>
      <c r="B6" s="370"/>
      <c r="C6" s="355"/>
      <c r="D6" s="371" t="s">
        <v>85</v>
      </c>
      <c r="E6" s="372"/>
      <c r="F6" s="358" t="s">
        <v>86</v>
      </c>
      <c r="G6" s="373"/>
      <c r="H6" s="349"/>
      <c r="I6" s="349"/>
      <c r="J6" s="349"/>
      <c r="K6" s="360"/>
      <c r="L6" s="356" t="s">
        <v>1652</v>
      </c>
      <c r="M6" s="374"/>
      <c r="N6" s="358" t="s">
        <v>1653</v>
      </c>
      <c r="O6" s="375"/>
      <c r="P6" s="352"/>
      <c r="Q6" s="352"/>
      <c r="R6" s="352"/>
      <c r="S6" s="352"/>
      <c r="T6" s="352"/>
      <c r="U6" s="352"/>
      <c r="V6" s="376">
        <f>countIF(V8:V1039, "Release")</f>
        <v>38</v>
      </c>
    </row>
    <row r="7">
      <c r="A7" s="377" t="s">
        <v>1654</v>
      </c>
      <c r="B7" s="378"/>
      <c r="C7" s="379"/>
      <c r="D7" s="380"/>
      <c r="E7" s="380"/>
      <c r="F7" s="378"/>
      <c r="G7" s="378"/>
      <c r="H7" s="381"/>
      <c r="I7" s="381"/>
      <c r="J7" s="381"/>
      <c r="K7" s="380"/>
      <c r="L7" s="378"/>
      <c r="M7" s="378"/>
      <c r="N7" s="378"/>
      <c r="O7" s="380"/>
      <c r="P7" s="380"/>
      <c r="Q7" s="380"/>
      <c r="R7" s="380"/>
      <c r="S7" s="380"/>
      <c r="T7" s="380" t="s">
        <v>988</v>
      </c>
      <c r="U7" s="380"/>
      <c r="V7" s="382"/>
    </row>
    <row r="8">
      <c r="A8" s="352" t="s">
        <v>1655</v>
      </c>
      <c r="B8" s="383"/>
      <c r="C8" s="384" t="s">
        <v>1656</v>
      </c>
      <c r="D8" s="385" t="s">
        <v>1657</v>
      </c>
      <c r="E8" s="385" t="s">
        <v>1658</v>
      </c>
      <c r="F8" s="385" t="s">
        <v>1659</v>
      </c>
      <c r="G8" s="386" t="s">
        <v>1660</v>
      </c>
      <c r="H8" s="387"/>
      <c r="I8" s="387"/>
      <c r="J8" s="388">
        <v>43700.0</v>
      </c>
      <c r="K8" s="389" t="s">
        <v>47</v>
      </c>
      <c r="L8" s="390" t="s">
        <v>432</v>
      </c>
      <c r="M8" s="390"/>
      <c r="N8" s="383"/>
      <c r="O8" s="352" t="s">
        <v>96</v>
      </c>
      <c r="P8" s="386" t="s">
        <v>97</v>
      </c>
      <c r="Q8" s="386" t="s">
        <v>98</v>
      </c>
      <c r="R8" s="391">
        <v>43724.0</v>
      </c>
      <c r="S8" s="386" t="s">
        <v>267</v>
      </c>
      <c r="T8" s="340" t="s">
        <v>99</v>
      </c>
      <c r="U8" s="386" t="s">
        <v>100</v>
      </c>
      <c r="V8" s="352" t="s">
        <v>79</v>
      </c>
    </row>
    <row r="9">
      <c r="A9" s="352" t="s">
        <v>1661</v>
      </c>
      <c r="B9" s="383"/>
      <c r="C9" s="384" t="s">
        <v>1656</v>
      </c>
      <c r="D9" s="386" t="s">
        <v>1662</v>
      </c>
      <c r="E9" s="386" t="s">
        <v>1663</v>
      </c>
      <c r="F9" s="385" t="s">
        <v>1659</v>
      </c>
      <c r="G9" s="386" t="s">
        <v>1664</v>
      </c>
      <c r="H9" s="387"/>
      <c r="I9" s="387"/>
      <c r="J9" s="388">
        <v>43700.0</v>
      </c>
      <c r="K9" s="389" t="s">
        <v>47</v>
      </c>
      <c r="L9" s="390" t="s">
        <v>432</v>
      </c>
      <c r="M9" s="390"/>
      <c r="N9" s="383"/>
      <c r="O9" s="352" t="s">
        <v>96</v>
      </c>
      <c r="P9" s="386" t="s">
        <v>97</v>
      </c>
      <c r="Q9" s="386" t="s">
        <v>98</v>
      </c>
      <c r="R9" s="391">
        <v>43724.0</v>
      </c>
      <c r="S9" s="386" t="s">
        <v>267</v>
      </c>
      <c r="T9" s="340" t="s">
        <v>99</v>
      </c>
      <c r="U9" s="340"/>
      <c r="V9" s="340" t="s">
        <v>79</v>
      </c>
    </row>
    <row r="10">
      <c r="A10" s="352" t="s">
        <v>1665</v>
      </c>
      <c r="B10" s="383"/>
      <c r="C10" s="386" t="s">
        <v>1666</v>
      </c>
      <c r="D10" s="386" t="s">
        <v>1667</v>
      </c>
      <c r="E10" s="386" t="s">
        <v>1663</v>
      </c>
      <c r="F10" s="386" t="s">
        <v>678</v>
      </c>
      <c r="G10" s="386" t="s">
        <v>1668</v>
      </c>
      <c r="H10" s="387"/>
      <c r="I10" s="387"/>
      <c r="J10" s="388">
        <v>43700.0</v>
      </c>
      <c r="K10" s="392" t="s">
        <v>47</v>
      </c>
      <c r="L10" s="390" t="s">
        <v>432</v>
      </c>
      <c r="M10" s="390"/>
      <c r="N10" s="383"/>
      <c r="O10" s="352" t="s">
        <v>96</v>
      </c>
      <c r="P10" s="386" t="s">
        <v>97</v>
      </c>
      <c r="Q10" s="386" t="s">
        <v>98</v>
      </c>
      <c r="R10" s="391">
        <v>43724.0</v>
      </c>
      <c r="S10" s="340"/>
      <c r="T10" s="340" t="s">
        <v>99</v>
      </c>
      <c r="U10" s="386" t="s">
        <v>100</v>
      </c>
      <c r="V10" s="352" t="s">
        <v>79</v>
      </c>
    </row>
    <row r="11">
      <c r="A11" s="352" t="s">
        <v>1669</v>
      </c>
      <c r="B11" s="383"/>
      <c r="C11" s="386" t="s">
        <v>1670</v>
      </c>
      <c r="D11" s="386" t="s">
        <v>1671</v>
      </c>
      <c r="E11" s="386" t="s">
        <v>1663</v>
      </c>
      <c r="F11" s="386" t="s">
        <v>678</v>
      </c>
      <c r="G11" s="386" t="s">
        <v>1672</v>
      </c>
      <c r="H11" s="387"/>
      <c r="I11" s="387"/>
      <c r="J11" s="388">
        <v>43700.0</v>
      </c>
      <c r="K11" s="392" t="s">
        <v>47</v>
      </c>
      <c r="L11" s="390" t="s">
        <v>432</v>
      </c>
      <c r="M11" s="390"/>
      <c r="N11" s="383"/>
      <c r="O11" s="352" t="s">
        <v>96</v>
      </c>
      <c r="P11" s="386" t="s">
        <v>97</v>
      </c>
      <c r="Q11" s="386" t="s">
        <v>98</v>
      </c>
      <c r="R11" s="391">
        <v>43724.0</v>
      </c>
      <c r="S11" s="340"/>
      <c r="T11" s="340" t="s">
        <v>99</v>
      </c>
      <c r="U11" s="386" t="s">
        <v>100</v>
      </c>
      <c r="V11" s="352" t="s">
        <v>79</v>
      </c>
    </row>
    <row r="12">
      <c r="A12" s="352" t="s">
        <v>1673</v>
      </c>
      <c r="B12" s="383"/>
      <c r="C12" s="386" t="s">
        <v>1674</v>
      </c>
      <c r="D12" s="386" t="s">
        <v>1675</v>
      </c>
      <c r="E12" s="386" t="s">
        <v>1663</v>
      </c>
      <c r="F12" s="386" t="s">
        <v>678</v>
      </c>
      <c r="G12" s="386" t="s">
        <v>1676</v>
      </c>
      <c r="H12" s="387"/>
      <c r="I12" s="387"/>
      <c r="J12" s="388">
        <v>43700.0</v>
      </c>
      <c r="K12" s="392" t="s">
        <v>47</v>
      </c>
      <c r="L12" s="390" t="s">
        <v>432</v>
      </c>
      <c r="M12" s="390"/>
      <c r="N12" s="329" t="s">
        <v>1677</v>
      </c>
      <c r="O12" s="352" t="s">
        <v>96</v>
      </c>
      <c r="P12" s="386" t="s">
        <v>97</v>
      </c>
      <c r="Q12" s="386" t="s">
        <v>98</v>
      </c>
      <c r="R12" s="391">
        <v>43725.0</v>
      </c>
      <c r="S12" s="340"/>
      <c r="T12" s="340" t="s">
        <v>99</v>
      </c>
      <c r="U12" s="340"/>
      <c r="V12" s="340" t="s">
        <v>79</v>
      </c>
    </row>
    <row r="13">
      <c r="A13" s="352" t="s">
        <v>1678</v>
      </c>
      <c r="B13" s="383"/>
      <c r="C13" s="384" t="s">
        <v>1679</v>
      </c>
      <c r="D13" s="386" t="s">
        <v>1680</v>
      </c>
      <c r="E13" s="386" t="s">
        <v>1663</v>
      </c>
      <c r="F13" s="386" t="s">
        <v>1681</v>
      </c>
      <c r="G13" s="386" t="s">
        <v>1682</v>
      </c>
      <c r="H13" s="387"/>
      <c r="I13" s="387"/>
      <c r="J13" s="388">
        <v>43700.0</v>
      </c>
      <c r="K13" s="392" t="s">
        <v>47</v>
      </c>
      <c r="L13" s="390" t="s">
        <v>432</v>
      </c>
      <c r="M13" s="390"/>
      <c r="N13" s="383"/>
      <c r="O13" s="352" t="s">
        <v>96</v>
      </c>
      <c r="P13" s="386" t="s">
        <v>97</v>
      </c>
      <c r="Q13" s="386" t="s">
        <v>98</v>
      </c>
      <c r="R13" s="391">
        <v>43725.0</v>
      </c>
      <c r="S13" s="340"/>
      <c r="T13" s="340" t="s">
        <v>99</v>
      </c>
      <c r="U13" s="340"/>
      <c r="V13" s="340" t="s">
        <v>79</v>
      </c>
    </row>
    <row r="14">
      <c r="A14" s="352" t="s">
        <v>1683</v>
      </c>
      <c r="B14" s="383"/>
      <c r="C14" s="384" t="s">
        <v>1684</v>
      </c>
      <c r="D14" s="386" t="s">
        <v>1685</v>
      </c>
      <c r="E14" s="386" t="s">
        <v>1686</v>
      </c>
      <c r="F14" s="386" t="s">
        <v>1687</v>
      </c>
      <c r="G14" s="386" t="s">
        <v>1688</v>
      </c>
      <c r="H14" s="387"/>
      <c r="I14" s="387"/>
      <c r="J14" s="388">
        <v>43700.0</v>
      </c>
      <c r="K14" s="392" t="s">
        <v>47</v>
      </c>
      <c r="L14" s="390" t="s">
        <v>432</v>
      </c>
      <c r="M14" s="390"/>
      <c r="N14" s="383"/>
      <c r="O14" s="352" t="s">
        <v>96</v>
      </c>
      <c r="P14" s="386" t="s">
        <v>97</v>
      </c>
      <c r="Q14" s="386" t="s">
        <v>98</v>
      </c>
      <c r="R14" s="391">
        <v>43725.0</v>
      </c>
      <c r="S14" s="340"/>
      <c r="T14" s="340" t="s">
        <v>99</v>
      </c>
      <c r="U14" s="340"/>
      <c r="V14" s="340" t="s">
        <v>79</v>
      </c>
    </row>
    <row r="15">
      <c r="A15" s="377" t="s">
        <v>1689</v>
      </c>
      <c r="B15" s="378"/>
      <c r="C15" s="380"/>
      <c r="D15" s="380"/>
      <c r="E15" s="380"/>
      <c r="F15" s="378"/>
      <c r="G15" s="378"/>
      <c r="H15" s="381"/>
      <c r="I15" s="381"/>
      <c r="J15" s="381"/>
      <c r="K15" s="380"/>
      <c r="L15" s="378"/>
      <c r="M15" s="378"/>
      <c r="N15" s="378"/>
      <c r="O15" s="380"/>
      <c r="P15" s="380"/>
      <c r="Q15" s="380"/>
      <c r="R15" s="380"/>
      <c r="S15" s="380"/>
      <c r="T15" s="380"/>
      <c r="U15" s="380"/>
      <c r="V15" s="382"/>
    </row>
    <row r="16">
      <c r="A16" s="352" t="s">
        <v>1690</v>
      </c>
      <c r="B16" s="383"/>
      <c r="C16" s="386" t="s">
        <v>1691</v>
      </c>
      <c r="D16" s="386" t="s">
        <v>1692</v>
      </c>
      <c r="E16" s="386" t="s">
        <v>1663</v>
      </c>
      <c r="F16" s="386" t="s">
        <v>1693</v>
      </c>
      <c r="G16" s="386" t="s">
        <v>1694</v>
      </c>
      <c r="H16" s="387"/>
      <c r="I16" s="387"/>
      <c r="J16" s="388">
        <v>43700.0</v>
      </c>
      <c r="K16" s="389" t="s">
        <v>47</v>
      </c>
      <c r="L16" s="390" t="s">
        <v>432</v>
      </c>
      <c r="M16" s="390"/>
      <c r="N16" s="383"/>
      <c r="O16" s="352" t="s">
        <v>96</v>
      </c>
      <c r="P16" s="386" t="s">
        <v>97</v>
      </c>
      <c r="Q16" s="386" t="s">
        <v>98</v>
      </c>
      <c r="R16" s="391">
        <v>43725.0</v>
      </c>
      <c r="S16" s="340"/>
      <c r="T16" s="340" t="s">
        <v>99</v>
      </c>
      <c r="U16" s="340"/>
      <c r="V16" s="340" t="s">
        <v>79</v>
      </c>
    </row>
    <row r="17">
      <c r="A17" s="352" t="s">
        <v>1695</v>
      </c>
      <c r="B17" s="383"/>
      <c r="C17" s="386" t="s">
        <v>1696</v>
      </c>
      <c r="D17" s="385" t="s">
        <v>1697</v>
      </c>
      <c r="E17" s="385" t="s">
        <v>1698</v>
      </c>
      <c r="F17" s="385" t="s">
        <v>1699</v>
      </c>
      <c r="G17" s="386" t="s">
        <v>1700</v>
      </c>
      <c r="H17" s="387"/>
      <c r="I17" s="387"/>
      <c r="J17" s="388">
        <v>43700.0</v>
      </c>
      <c r="K17" s="389" t="s">
        <v>47</v>
      </c>
      <c r="L17" s="390" t="s">
        <v>432</v>
      </c>
      <c r="M17" s="390"/>
      <c r="N17" s="383"/>
      <c r="O17" s="352" t="s">
        <v>96</v>
      </c>
      <c r="P17" s="386" t="s">
        <v>97</v>
      </c>
      <c r="Q17" s="386" t="s">
        <v>98</v>
      </c>
      <c r="R17" s="391">
        <v>43725.0</v>
      </c>
      <c r="S17" s="340"/>
      <c r="T17" s="340" t="s">
        <v>99</v>
      </c>
      <c r="U17" s="340"/>
      <c r="V17" s="340" t="s">
        <v>79</v>
      </c>
    </row>
    <row r="18">
      <c r="A18" s="352" t="s">
        <v>1701</v>
      </c>
      <c r="B18" s="383"/>
      <c r="C18" s="386" t="s">
        <v>1702</v>
      </c>
      <c r="D18" s="386" t="s">
        <v>1703</v>
      </c>
      <c r="E18" s="386" t="s">
        <v>1704</v>
      </c>
      <c r="F18" s="386" t="s">
        <v>1705</v>
      </c>
      <c r="G18" s="386" t="s">
        <v>1706</v>
      </c>
      <c r="H18" s="387"/>
      <c r="I18" s="387"/>
      <c r="J18" s="388">
        <v>43700.0</v>
      </c>
      <c r="K18" s="389" t="s">
        <v>47</v>
      </c>
      <c r="L18" s="390" t="s">
        <v>432</v>
      </c>
      <c r="M18" s="390"/>
      <c r="N18" s="383"/>
      <c r="O18" s="352" t="s">
        <v>96</v>
      </c>
      <c r="P18" s="386" t="s">
        <v>97</v>
      </c>
      <c r="Q18" s="386" t="s">
        <v>98</v>
      </c>
      <c r="R18" s="391">
        <v>43725.0</v>
      </c>
      <c r="S18" s="340"/>
      <c r="T18" s="340" t="s">
        <v>99</v>
      </c>
      <c r="U18" s="340"/>
      <c r="V18" s="340" t="s">
        <v>79</v>
      </c>
    </row>
    <row r="19">
      <c r="A19" s="352" t="s">
        <v>1707</v>
      </c>
      <c r="B19" s="383"/>
      <c r="C19" s="386" t="s">
        <v>1708</v>
      </c>
      <c r="D19" s="386" t="s">
        <v>1709</v>
      </c>
      <c r="E19" s="386" t="s">
        <v>1710</v>
      </c>
      <c r="F19" s="386" t="s">
        <v>1711</v>
      </c>
      <c r="G19" s="386" t="s">
        <v>1712</v>
      </c>
      <c r="H19" s="387"/>
      <c r="I19" s="387"/>
      <c r="J19" s="388">
        <v>43700.0</v>
      </c>
      <c r="K19" s="389" t="s">
        <v>47</v>
      </c>
      <c r="L19" s="390" t="s">
        <v>432</v>
      </c>
      <c r="M19" s="390"/>
      <c r="N19" s="383"/>
      <c r="O19" s="386" t="s">
        <v>96</v>
      </c>
      <c r="P19" s="386" t="s">
        <v>97</v>
      </c>
      <c r="Q19" s="386" t="s">
        <v>98</v>
      </c>
      <c r="R19" s="391">
        <v>43725.0</v>
      </c>
      <c r="S19" s="340"/>
      <c r="T19" s="340"/>
      <c r="U19" s="386" t="s">
        <v>100</v>
      </c>
      <c r="V19" s="352" t="s">
        <v>79</v>
      </c>
    </row>
    <row r="20">
      <c r="A20" s="352" t="s">
        <v>1713</v>
      </c>
      <c r="B20" s="383"/>
      <c r="C20" s="386" t="s">
        <v>1714</v>
      </c>
      <c r="D20" s="386" t="s">
        <v>1715</v>
      </c>
      <c r="E20" s="386" t="s">
        <v>1663</v>
      </c>
      <c r="F20" s="386" t="s">
        <v>1716</v>
      </c>
      <c r="G20" s="386" t="s">
        <v>1717</v>
      </c>
      <c r="H20" s="387"/>
      <c r="I20" s="387"/>
      <c r="J20" s="388">
        <v>43700.0</v>
      </c>
      <c r="K20" s="389" t="s">
        <v>47</v>
      </c>
      <c r="L20" s="390" t="s">
        <v>432</v>
      </c>
      <c r="M20" s="390"/>
      <c r="N20" s="383"/>
      <c r="O20" s="352" t="s">
        <v>96</v>
      </c>
      <c r="P20" s="386" t="s">
        <v>97</v>
      </c>
      <c r="Q20" s="386" t="s">
        <v>98</v>
      </c>
      <c r="R20" s="391">
        <v>43725.0</v>
      </c>
      <c r="S20" s="340"/>
      <c r="T20" s="340" t="s">
        <v>99</v>
      </c>
      <c r="U20" s="340"/>
      <c r="V20" s="340" t="s">
        <v>79</v>
      </c>
    </row>
    <row r="21">
      <c r="A21" s="352" t="s">
        <v>1718</v>
      </c>
      <c r="B21" s="383"/>
      <c r="C21" s="386" t="s">
        <v>1719</v>
      </c>
      <c r="D21" s="385" t="s">
        <v>1720</v>
      </c>
      <c r="E21" s="385" t="s">
        <v>1721</v>
      </c>
      <c r="F21" s="385" t="s">
        <v>1722</v>
      </c>
      <c r="G21" s="386" t="s">
        <v>1700</v>
      </c>
      <c r="H21" s="387"/>
      <c r="I21" s="387"/>
      <c r="J21" s="388">
        <v>43700.0</v>
      </c>
      <c r="K21" s="389" t="s">
        <v>47</v>
      </c>
      <c r="L21" s="390" t="s">
        <v>432</v>
      </c>
      <c r="M21" s="390"/>
      <c r="N21" s="383"/>
      <c r="O21" s="352" t="s">
        <v>96</v>
      </c>
      <c r="P21" s="386" t="s">
        <v>97</v>
      </c>
      <c r="Q21" s="386" t="s">
        <v>98</v>
      </c>
      <c r="R21" s="391">
        <v>43725.0</v>
      </c>
      <c r="S21" s="340"/>
      <c r="T21" s="340" t="s">
        <v>99</v>
      </c>
      <c r="U21" s="340"/>
      <c r="V21" s="340" t="s">
        <v>79</v>
      </c>
    </row>
    <row r="22">
      <c r="A22" s="352" t="s">
        <v>1723</v>
      </c>
      <c r="B22" s="383"/>
      <c r="C22" s="386" t="s">
        <v>1724</v>
      </c>
      <c r="D22" s="386" t="s">
        <v>1703</v>
      </c>
      <c r="E22" s="386" t="s">
        <v>1725</v>
      </c>
      <c r="F22" s="386" t="s">
        <v>1705</v>
      </c>
      <c r="G22" s="386" t="s">
        <v>1726</v>
      </c>
      <c r="H22" s="387"/>
      <c r="I22" s="387"/>
      <c r="J22" s="388">
        <v>43700.0</v>
      </c>
      <c r="K22" s="392" t="s">
        <v>47</v>
      </c>
      <c r="L22" s="390" t="s">
        <v>432</v>
      </c>
      <c r="M22" s="390"/>
      <c r="N22" s="383"/>
      <c r="O22" s="352" t="s">
        <v>96</v>
      </c>
      <c r="P22" s="386" t="s">
        <v>97</v>
      </c>
      <c r="Q22" s="386" t="s">
        <v>98</v>
      </c>
      <c r="R22" s="391">
        <v>43755.0</v>
      </c>
      <c r="S22" s="340"/>
      <c r="T22" s="340" t="s">
        <v>99</v>
      </c>
      <c r="U22" s="340"/>
      <c r="V22" s="341"/>
    </row>
    <row r="23">
      <c r="A23" s="352" t="s">
        <v>1727</v>
      </c>
      <c r="B23" s="383"/>
      <c r="C23" s="386" t="s">
        <v>1728</v>
      </c>
      <c r="D23" s="386" t="s">
        <v>1709</v>
      </c>
      <c r="E23" s="386" t="s">
        <v>1729</v>
      </c>
      <c r="F23" s="386" t="s">
        <v>1711</v>
      </c>
      <c r="G23" s="386" t="s">
        <v>1730</v>
      </c>
      <c r="H23" s="387"/>
      <c r="I23" s="387"/>
      <c r="J23" s="393">
        <v>43700.0</v>
      </c>
      <c r="K23" s="389" t="s">
        <v>47</v>
      </c>
      <c r="L23" s="390" t="s">
        <v>432</v>
      </c>
      <c r="M23" s="390"/>
      <c r="N23" s="329" t="s">
        <v>1731</v>
      </c>
      <c r="O23" s="352" t="s">
        <v>96</v>
      </c>
      <c r="P23" s="386" t="s">
        <v>97</v>
      </c>
      <c r="Q23" s="386" t="s">
        <v>98</v>
      </c>
      <c r="R23" s="391">
        <v>43755.0</v>
      </c>
      <c r="S23" s="340"/>
      <c r="T23" s="340" t="s">
        <v>99</v>
      </c>
      <c r="U23" s="340"/>
      <c r="V23" s="340"/>
    </row>
    <row r="24">
      <c r="A24" s="377" t="s">
        <v>1732</v>
      </c>
      <c r="B24" s="378"/>
      <c r="C24" s="379"/>
      <c r="D24" s="380"/>
      <c r="E24" s="380"/>
      <c r="F24" s="378"/>
      <c r="G24" s="378"/>
      <c r="H24" s="381"/>
      <c r="I24" s="381"/>
      <c r="J24" s="381"/>
      <c r="K24" s="380"/>
      <c r="L24" s="378"/>
      <c r="M24" s="378"/>
      <c r="N24" s="378"/>
      <c r="O24" s="380"/>
      <c r="P24" s="380"/>
      <c r="Q24" s="380"/>
      <c r="R24" s="380"/>
      <c r="S24" s="380"/>
      <c r="T24" s="380"/>
      <c r="U24" s="380"/>
      <c r="V24" s="382"/>
    </row>
    <row r="25">
      <c r="A25" s="352" t="s">
        <v>1733</v>
      </c>
      <c r="B25" s="383"/>
      <c r="C25" s="386" t="s">
        <v>1734</v>
      </c>
      <c r="D25" s="386" t="s">
        <v>1735</v>
      </c>
      <c r="E25" s="386" t="s">
        <v>1663</v>
      </c>
      <c r="F25" s="386" t="s">
        <v>1736</v>
      </c>
      <c r="G25" s="386" t="s">
        <v>1737</v>
      </c>
      <c r="H25" s="387"/>
      <c r="I25" s="387"/>
      <c r="J25" s="388">
        <v>43700.0</v>
      </c>
      <c r="K25" s="392" t="s">
        <v>47</v>
      </c>
      <c r="L25" s="390" t="s">
        <v>432</v>
      </c>
      <c r="M25" s="390"/>
      <c r="N25" s="383"/>
      <c r="O25" s="352" t="s">
        <v>96</v>
      </c>
      <c r="P25" s="386" t="s">
        <v>97</v>
      </c>
      <c r="Q25" s="386" t="s">
        <v>98</v>
      </c>
      <c r="R25" s="391">
        <v>43725.0</v>
      </c>
      <c r="S25" s="340"/>
      <c r="T25" s="340" t="s">
        <v>99</v>
      </c>
      <c r="U25" s="340"/>
      <c r="V25" s="340" t="s">
        <v>79</v>
      </c>
    </row>
    <row r="26">
      <c r="A26" s="352" t="s">
        <v>1738</v>
      </c>
      <c r="B26" s="383"/>
      <c r="C26" s="386" t="s">
        <v>1739</v>
      </c>
      <c r="D26" s="386" t="s">
        <v>1740</v>
      </c>
      <c r="E26" s="386" t="s">
        <v>1663</v>
      </c>
      <c r="F26" s="386" t="s">
        <v>1741</v>
      </c>
      <c r="G26" s="386" t="s">
        <v>1737</v>
      </c>
      <c r="H26" s="387"/>
      <c r="I26" s="387"/>
      <c r="J26" s="388">
        <v>43700.0</v>
      </c>
      <c r="K26" s="389" t="s">
        <v>47</v>
      </c>
      <c r="L26" s="390" t="s">
        <v>432</v>
      </c>
      <c r="M26" s="390"/>
      <c r="N26" s="383"/>
      <c r="O26" s="352" t="s">
        <v>96</v>
      </c>
      <c r="P26" s="386" t="s">
        <v>97</v>
      </c>
      <c r="Q26" s="386" t="s">
        <v>98</v>
      </c>
      <c r="R26" s="391">
        <v>43725.0</v>
      </c>
      <c r="S26" s="340"/>
      <c r="T26" s="340" t="s">
        <v>99</v>
      </c>
      <c r="U26" s="340"/>
      <c r="V26" s="340" t="s">
        <v>79</v>
      </c>
    </row>
    <row r="27">
      <c r="A27" s="352" t="s">
        <v>1742</v>
      </c>
      <c r="B27" s="383"/>
      <c r="C27" s="386" t="s">
        <v>1743</v>
      </c>
      <c r="D27" s="386" t="s">
        <v>1744</v>
      </c>
      <c r="E27" s="386" t="s">
        <v>1745</v>
      </c>
      <c r="F27" s="386" t="s">
        <v>1746</v>
      </c>
      <c r="G27" s="386" t="s">
        <v>1747</v>
      </c>
      <c r="H27" s="387"/>
      <c r="I27" s="387"/>
      <c r="J27" s="388">
        <v>43700.0</v>
      </c>
      <c r="K27" s="389" t="s">
        <v>47</v>
      </c>
      <c r="L27" s="390" t="s">
        <v>432</v>
      </c>
      <c r="M27" s="390"/>
      <c r="N27" s="383"/>
      <c r="O27" s="340" t="s">
        <v>96</v>
      </c>
      <c r="P27" s="386" t="s">
        <v>97</v>
      </c>
      <c r="Q27" s="386" t="s">
        <v>98</v>
      </c>
      <c r="R27" s="391">
        <v>43725.0</v>
      </c>
      <c r="S27" s="340"/>
      <c r="T27" s="340" t="s">
        <v>99</v>
      </c>
      <c r="U27" s="340"/>
      <c r="V27" s="340" t="s">
        <v>79</v>
      </c>
    </row>
    <row r="28">
      <c r="A28" s="352" t="s">
        <v>1748</v>
      </c>
      <c r="B28" s="383"/>
      <c r="C28" s="386" t="s">
        <v>1749</v>
      </c>
      <c r="D28" s="386" t="s">
        <v>1750</v>
      </c>
      <c r="E28" s="386" t="s">
        <v>1751</v>
      </c>
      <c r="F28" s="386" t="s">
        <v>1752</v>
      </c>
      <c r="G28" s="386" t="s">
        <v>1753</v>
      </c>
      <c r="H28" s="387"/>
      <c r="I28" s="387"/>
      <c r="J28" s="388">
        <v>43700.0</v>
      </c>
      <c r="K28" s="389" t="s">
        <v>47</v>
      </c>
      <c r="L28" s="390" t="s">
        <v>432</v>
      </c>
      <c r="M28" s="390"/>
      <c r="N28" s="383"/>
      <c r="O28" s="340" t="s">
        <v>96</v>
      </c>
      <c r="P28" s="386" t="s">
        <v>97</v>
      </c>
      <c r="Q28" s="386" t="s">
        <v>98</v>
      </c>
      <c r="R28" s="391">
        <v>43725.0</v>
      </c>
      <c r="S28" s="340"/>
      <c r="T28" s="340" t="s">
        <v>99</v>
      </c>
      <c r="U28" s="340"/>
      <c r="V28" s="340" t="s">
        <v>79</v>
      </c>
    </row>
    <row r="29">
      <c r="A29" s="352" t="s">
        <v>1754</v>
      </c>
      <c r="B29" s="383"/>
      <c r="C29" s="386" t="s">
        <v>1755</v>
      </c>
      <c r="D29" s="386" t="s">
        <v>1756</v>
      </c>
      <c r="E29" s="386" t="s">
        <v>1757</v>
      </c>
      <c r="F29" s="386" t="s">
        <v>1758</v>
      </c>
      <c r="G29" s="386" t="s">
        <v>1759</v>
      </c>
      <c r="H29" s="387"/>
      <c r="I29" s="387"/>
      <c r="J29" s="388">
        <v>43700.0</v>
      </c>
      <c r="K29" s="389" t="s">
        <v>47</v>
      </c>
      <c r="L29" s="390" t="s">
        <v>432</v>
      </c>
      <c r="M29" s="390"/>
      <c r="N29" s="383"/>
      <c r="O29" s="340" t="s">
        <v>96</v>
      </c>
      <c r="P29" s="386" t="s">
        <v>97</v>
      </c>
      <c r="Q29" s="386" t="s">
        <v>98</v>
      </c>
      <c r="R29" s="391">
        <v>43725.0</v>
      </c>
      <c r="S29" s="340"/>
      <c r="T29" s="340" t="s">
        <v>99</v>
      </c>
      <c r="U29" s="340"/>
      <c r="V29" s="340" t="s">
        <v>79</v>
      </c>
    </row>
    <row r="30">
      <c r="A30" s="352" t="s">
        <v>1760</v>
      </c>
      <c r="B30" s="383"/>
      <c r="C30" s="386" t="s">
        <v>1761</v>
      </c>
      <c r="D30" s="394" t="s">
        <v>1762</v>
      </c>
      <c r="E30" s="386" t="s">
        <v>1763</v>
      </c>
      <c r="F30" s="386" t="s">
        <v>1764</v>
      </c>
      <c r="G30" s="386" t="s">
        <v>1765</v>
      </c>
      <c r="H30" s="387"/>
      <c r="I30" s="387"/>
      <c r="J30" s="388">
        <v>43700.0</v>
      </c>
      <c r="K30" s="389" t="s">
        <v>47</v>
      </c>
      <c r="L30" s="390" t="s">
        <v>432</v>
      </c>
      <c r="M30" s="390"/>
      <c r="N30" s="383"/>
      <c r="O30" s="340" t="s">
        <v>96</v>
      </c>
      <c r="P30" s="386" t="s">
        <v>97</v>
      </c>
      <c r="Q30" s="386" t="s">
        <v>98</v>
      </c>
      <c r="R30" s="391">
        <v>43726.0</v>
      </c>
      <c r="S30" s="340"/>
      <c r="T30" s="340" t="s">
        <v>99</v>
      </c>
      <c r="U30" s="340"/>
      <c r="V30" s="340" t="s">
        <v>79</v>
      </c>
    </row>
    <row r="31">
      <c r="A31" s="352" t="s">
        <v>1766</v>
      </c>
      <c r="B31" s="383"/>
      <c r="C31" s="386" t="s">
        <v>1767</v>
      </c>
      <c r="D31" s="386" t="s">
        <v>1768</v>
      </c>
      <c r="E31" s="386" t="s">
        <v>1769</v>
      </c>
      <c r="F31" s="386" t="s">
        <v>1770</v>
      </c>
      <c r="G31" s="386" t="s">
        <v>1771</v>
      </c>
      <c r="H31" s="387"/>
      <c r="I31" s="387"/>
      <c r="J31" s="388">
        <v>43700.0</v>
      </c>
      <c r="K31" s="389" t="s">
        <v>47</v>
      </c>
      <c r="L31" s="390" t="s">
        <v>432</v>
      </c>
      <c r="M31" s="390"/>
      <c r="N31" s="383"/>
      <c r="O31" s="340" t="s">
        <v>96</v>
      </c>
      <c r="P31" s="386" t="s">
        <v>97</v>
      </c>
      <c r="Q31" s="386" t="s">
        <v>98</v>
      </c>
      <c r="R31" s="391">
        <v>43755.0</v>
      </c>
      <c r="S31" s="340"/>
      <c r="T31" s="340" t="s">
        <v>99</v>
      </c>
      <c r="U31" s="340"/>
      <c r="V31" s="340"/>
    </row>
    <row r="32">
      <c r="A32" s="352" t="s">
        <v>1772</v>
      </c>
      <c r="B32" s="395" t="str">
        <f>HYPERLINK("https://tangramcare.atlassian.net/browse/P2BN-178","P2BN-178")</f>
        <v>P2BN-178</v>
      </c>
      <c r="C32" s="386" t="s">
        <v>1773</v>
      </c>
      <c r="D32" s="386" t="s">
        <v>1774</v>
      </c>
      <c r="E32" s="386" t="s">
        <v>1775</v>
      </c>
      <c r="F32" s="386" t="s">
        <v>1776</v>
      </c>
      <c r="G32" s="386" t="s">
        <v>1765</v>
      </c>
      <c r="H32" s="387"/>
      <c r="I32" s="387"/>
      <c r="J32" s="388">
        <v>43700.0</v>
      </c>
      <c r="K32" s="389" t="s">
        <v>47</v>
      </c>
      <c r="L32" s="390" t="s">
        <v>432</v>
      </c>
      <c r="M32" s="390"/>
      <c r="N32" s="329" t="s">
        <v>1777</v>
      </c>
      <c r="O32" s="340" t="s">
        <v>96</v>
      </c>
      <c r="P32" s="386" t="s">
        <v>97</v>
      </c>
      <c r="Q32" s="386" t="s">
        <v>98</v>
      </c>
      <c r="R32" s="391">
        <v>43726.0</v>
      </c>
      <c r="S32" s="340"/>
      <c r="T32" s="340" t="s">
        <v>99</v>
      </c>
      <c r="U32" s="340"/>
      <c r="V32" s="340" t="s">
        <v>79</v>
      </c>
    </row>
    <row r="33">
      <c r="A33" s="352" t="s">
        <v>1778</v>
      </c>
      <c r="B33" s="383"/>
      <c r="C33" s="386" t="s">
        <v>1779</v>
      </c>
      <c r="D33" s="386" t="s">
        <v>1780</v>
      </c>
      <c r="E33" s="386" t="s">
        <v>1781</v>
      </c>
      <c r="F33" s="386" t="s">
        <v>1782</v>
      </c>
      <c r="G33" s="386" t="s">
        <v>1783</v>
      </c>
      <c r="H33" s="387"/>
      <c r="I33" s="387"/>
      <c r="J33" s="388">
        <v>43700.0</v>
      </c>
      <c r="K33" s="389" t="s">
        <v>47</v>
      </c>
      <c r="L33" s="390" t="s">
        <v>432</v>
      </c>
      <c r="M33" s="390"/>
      <c r="N33" s="383"/>
      <c r="O33" s="340" t="s">
        <v>96</v>
      </c>
      <c r="P33" s="386" t="s">
        <v>97</v>
      </c>
      <c r="Q33" s="386" t="s">
        <v>98</v>
      </c>
      <c r="R33" s="391">
        <v>43726.0</v>
      </c>
      <c r="S33" s="340"/>
      <c r="T33" s="340" t="s">
        <v>99</v>
      </c>
      <c r="U33" s="340"/>
      <c r="V33" s="340" t="s">
        <v>79</v>
      </c>
    </row>
    <row r="34">
      <c r="A34" s="352" t="s">
        <v>1784</v>
      </c>
      <c r="B34" s="395" t="str">
        <f>HYPERLINK("https://tangramcare.atlassian.net/browse/P2BN-178","P2BN-178")</f>
        <v>P2BN-178</v>
      </c>
      <c r="C34" s="386" t="s">
        <v>1785</v>
      </c>
      <c r="D34" s="386" t="s">
        <v>1786</v>
      </c>
      <c r="E34" s="386" t="s">
        <v>1787</v>
      </c>
      <c r="F34" s="386" t="s">
        <v>1788</v>
      </c>
      <c r="G34" s="386" t="s">
        <v>1765</v>
      </c>
      <c r="H34" s="387"/>
      <c r="I34" s="387"/>
      <c r="J34" s="388">
        <v>43700.0</v>
      </c>
      <c r="K34" s="389" t="s">
        <v>47</v>
      </c>
      <c r="L34" s="390" t="s">
        <v>432</v>
      </c>
      <c r="M34" s="390"/>
      <c r="N34" s="329" t="s">
        <v>1777</v>
      </c>
      <c r="O34" s="340" t="s">
        <v>96</v>
      </c>
      <c r="P34" s="386" t="s">
        <v>97</v>
      </c>
      <c r="Q34" s="386" t="s">
        <v>98</v>
      </c>
      <c r="R34" s="391">
        <v>43755.0</v>
      </c>
      <c r="S34" s="340"/>
      <c r="T34" s="340" t="s">
        <v>99</v>
      </c>
      <c r="U34" s="340"/>
      <c r="V34" s="340"/>
    </row>
    <row r="35">
      <c r="A35" s="352" t="s">
        <v>1789</v>
      </c>
      <c r="B35" s="396" t="str">
        <f>HYPERLINK("https://tangramcare.atlassian.net/browse/P2BN-503","P2BN-503")</f>
        <v>P2BN-503</v>
      </c>
      <c r="C35" s="386" t="s">
        <v>1790</v>
      </c>
      <c r="D35" s="386" t="s">
        <v>1791</v>
      </c>
      <c r="E35" s="386" t="s">
        <v>1663</v>
      </c>
      <c r="F35" s="386" t="s">
        <v>1792</v>
      </c>
      <c r="G35" s="386" t="s">
        <v>1793</v>
      </c>
      <c r="H35" s="397"/>
      <c r="I35" s="397"/>
      <c r="J35" s="397">
        <v>43615.0</v>
      </c>
      <c r="K35" s="398" t="s">
        <v>123</v>
      </c>
      <c r="L35" s="386" t="s">
        <v>1794</v>
      </c>
      <c r="M35" s="386"/>
      <c r="N35" s="386" t="s">
        <v>1795</v>
      </c>
      <c r="O35" s="352" t="s">
        <v>96</v>
      </c>
      <c r="P35" s="352"/>
      <c r="Q35" s="352"/>
      <c r="R35" s="340"/>
      <c r="S35" s="340"/>
      <c r="T35" s="340" t="s">
        <v>99</v>
      </c>
      <c r="U35" s="340"/>
      <c r="V35" s="341"/>
    </row>
    <row r="36">
      <c r="A36" s="352" t="s">
        <v>1796</v>
      </c>
      <c r="B36" s="399" t="str">
        <f>HYPERLINK("https://tangramcare.atlassian.net/browse/P2BN-506","P2BN-506")</f>
        <v>P2BN-506</v>
      </c>
      <c r="C36" s="386" t="s">
        <v>1797</v>
      </c>
      <c r="D36" s="386" t="s">
        <v>1798</v>
      </c>
      <c r="E36" s="386" t="s">
        <v>1663</v>
      </c>
      <c r="F36" s="386" t="s">
        <v>1799</v>
      </c>
      <c r="G36" s="386" t="s">
        <v>1800</v>
      </c>
      <c r="H36" s="387"/>
      <c r="I36" s="387"/>
      <c r="J36" s="388">
        <v>43700.0</v>
      </c>
      <c r="K36" s="392" t="s">
        <v>47</v>
      </c>
      <c r="L36" s="390" t="s">
        <v>432</v>
      </c>
      <c r="M36" s="390"/>
      <c r="N36" s="329" t="s">
        <v>1801</v>
      </c>
      <c r="O36" s="340" t="s">
        <v>96</v>
      </c>
      <c r="P36" s="386" t="s">
        <v>97</v>
      </c>
      <c r="Q36" s="386" t="s">
        <v>98</v>
      </c>
      <c r="R36" s="391">
        <v>43755.0</v>
      </c>
      <c r="S36" s="340"/>
      <c r="T36" s="340"/>
      <c r="U36" s="340"/>
      <c r="V36" s="341"/>
    </row>
    <row r="37">
      <c r="A37" s="377" t="s">
        <v>1802</v>
      </c>
      <c r="B37" s="378"/>
      <c r="C37" s="380"/>
      <c r="D37" s="380"/>
      <c r="E37" s="380"/>
      <c r="F37" s="380"/>
      <c r="G37" s="380"/>
      <c r="H37" s="381"/>
      <c r="I37" s="381"/>
      <c r="J37" s="381"/>
      <c r="K37" s="380"/>
      <c r="L37" s="378"/>
      <c r="M37" s="378"/>
      <c r="N37" s="378"/>
      <c r="O37" s="380"/>
      <c r="P37" s="380"/>
      <c r="Q37" s="380"/>
      <c r="R37" s="400"/>
      <c r="S37" s="400"/>
      <c r="T37" s="400" t="s">
        <v>988</v>
      </c>
      <c r="U37" s="400"/>
      <c r="V37" s="382"/>
    </row>
    <row r="38">
      <c r="A38" s="352" t="s">
        <v>1803</v>
      </c>
      <c r="B38" s="383"/>
      <c r="C38" s="386" t="s">
        <v>1804</v>
      </c>
      <c r="D38" s="386" t="s">
        <v>1805</v>
      </c>
      <c r="E38" s="386" t="s">
        <v>1663</v>
      </c>
      <c r="F38" s="386" t="s">
        <v>1806</v>
      </c>
      <c r="G38" s="386" t="s">
        <v>1807</v>
      </c>
      <c r="H38" s="387"/>
      <c r="I38" s="387"/>
      <c r="J38" s="388">
        <v>43700.0</v>
      </c>
      <c r="K38" s="389" t="s">
        <v>47</v>
      </c>
      <c r="L38" s="390" t="s">
        <v>432</v>
      </c>
      <c r="M38" s="390"/>
      <c r="N38" s="383"/>
      <c r="O38" s="340" t="s">
        <v>96</v>
      </c>
      <c r="P38" s="386" t="s">
        <v>97</v>
      </c>
      <c r="Q38" s="386" t="s">
        <v>98</v>
      </c>
      <c r="R38" s="391">
        <v>43755.0</v>
      </c>
      <c r="S38" s="340"/>
      <c r="T38" s="340" t="s">
        <v>99</v>
      </c>
      <c r="U38" s="340"/>
      <c r="V38" s="341"/>
    </row>
    <row r="39">
      <c r="A39" s="352" t="s">
        <v>1808</v>
      </c>
      <c r="B39" s="401"/>
      <c r="C39" s="386" t="s">
        <v>1809</v>
      </c>
      <c r="D39" s="386" t="s">
        <v>1810</v>
      </c>
      <c r="E39" s="386" t="s">
        <v>1811</v>
      </c>
      <c r="F39" s="386" t="s">
        <v>1812</v>
      </c>
      <c r="G39" s="386" t="s">
        <v>1813</v>
      </c>
      <c r="H39" s="387"/>
      <c r="I39" s="387"/>
      <c r="J39" s="388">
        <v>43700.0</v>
      </c>
      <c r="K39" s="392" t="s">
        <v>47</v>
      </c>
      <c r="L39" s="390" t="s">
        <v>432</v>
      </c>
      <c r="M39" s="390"/>
      <c r="N39" s="329" t="s">
        <v>1814</v>
      </c>
      <c r="O39" s="340" t="s">
        <v>96</v>
      </c>
      <c r="P39" s="386" t="s">
        <v>97</v>
      </c>
      <c r="Q39" s="386" t="s">
        <v>98</v>
      </c>
      <c r="R39" s="391">
        <v>43726.0</v>
      </c>
      <c r="S39" s="340"/>
      <c r="T39" s="340" t="s">
        <v>99</v>
      </c>
      <c r="U39" s="340"/>
      <c r="V39" s="340" t="s">
        <v>79</v>
      </c>
    </row>
    <row r="40">
      <c r="A40" s="352" t="s">
        <v>1815</v>
      </c>
      <c r="B40" s="383"/>
      <c r="C40" s="386" t="s">
        <v>1816</v>
      </c>
      <c r="D40" s="386" t="s">
        <v>1817</v>
      </c>
      <c r="E40" s="386" t="s">
        <v>1818</v>
      </c>
      <c r="F40" s="386" t="s">
        <v>1819</v>
      </c>
      <c r="G40" s="386" t="s">
        <v>1820</v>
      </c>
      <c r="H40" s="387"/>
      <c r="I40" s="387"/>
      <c r="J40" s="388">
        <v>43703.0</v>
      </c>
      <c r="K40" s="392" t="s">
        <v>47</v>
      </c>
      <c r="L40" s="390" t="s">
        <v>432</v>
      </c>
      <c r="M40" s="390"/>
      <c r="N40" s="329" t="s">
        <v>1777</v>
      </c>
      <c r="O40" s="340" t="s">
        <v>96</v>
      </c>
      <c r="P40" s="386" t="s">
        <v>97</v>
      </c>
      <c r="Q40" s="386" t="s">
        <v>98</v>
      </c>
      <c r="R40" s="391">
        <v>43726.0</v>
      </c>
      <c r="S40" s="340"/>
      <c r="T40" s="340" t="s">
        <v>99</v>
      </c>
      <c r="U40" s="340"/>
      <c r="V40" s="340" t="s">
        <v>79</v>
      </c>
    </row>
    <row r="41">
      <c r="A41" s="352" t="s">
        <v>1821</v>
      </c>
      <c r="B41" s="386"/>
      <c r="C41" s="386" t="s">
        <v>1822</v>
      </c>
      <c r="D41" s="386" t="s">
        <v>1823</v>
      </c>
      <c r="E41" s="386" t="s">
        <v>1811</v>
      </c>
      <c r="F41" s="386" t="s">
        <v>1824</v>
      </c>
      <c r="G41" s="386" t="s">
        <v>1825</v>
      </c>
      <c r="H41" s="387">
        <v>43718.0</v>
      </c>
      <c r="I41" s="402" t="s">
        <v>719</v>
      </c>
      <c r="J41" s="387">
        <v>43718.0</v>
      </c>
      <c r="K41" s="398" t="s">
        <v>47</v>
      </c>
      <c r="L41" s="402" t="s">
        <v>719</v>
      </c>
      <c r="M41" s="402"/>
      <c r="N41" s="386"/>
      <c r="O41" s="340" t="s">
        <v>96</v>
      </c>
      <c r="P41" s="386" t="s">
        <v>97</v>
      </c>
      <c r="Q41" s="386" t="s">
        <v>98</v>
      </c>
      <c r="R41" s="391">
        <v>43726.0</v>
      </c>
      <c r="S41" s="340"/>
      <c r="T41" s="340" t="s">
        <v>99</v>
      </c>
      <c r="U41" s="340"/>
      <c r="V41" s="340" t="s">
        <v>79</v>
      </c>
    </row>
    <row r="42">
      <c r="A42" s="352" t="s">
        <v>1826</v>
      </c>
      <c r="B42" s="401"/>
      <c r="C42" s="384" t="s">
        <v>1827</v>
      </c>
      <c r="D42" s="386" t="s">
        <v>1828</v>
      </c>
      <c r="E42" s="386" t="s">
        <v>1829</v>
      </c>
      <c r="F42" s="386" t="s">
        <v>1830</v>
      </c>
      <c r="G42" s="386" t="s">
        <v>1831</v>
      </c>
      <c r="H42" s="387"/>
      <c r="I42" s="387"/>
      <c r="J42" s="388">
        <v>43703.0</v>
      </c>
      <c r="K42" s="392" t="s">
        <v>47</v>
      </c>
      <c r="L42" s="390" t="s">
        <v>432</v>
      </c>
      <c r="M42" s="390"/>
      <c r="N42" s="383"/>
      <c r="O42" s="340" t="s">
        <v>96</v>
      </c>
      <c r="P42" s="386" t="s">
        <v>97</v>
      </c>
      <c r="Q42" s="386" t="s">
        <v>98</v>
      </c>
      <c r="R42" s="391">
        <v>43755.0</v>
      </c>
      <c r="S42" s="340"/>
      <c r="T42" s="340"/>
      <c r="U42" s="340"/>
      <c r="V42" s="341"/>
    </row>
    <row r="43">
      <c r="A43" s="352" t="s">
        <v>1832</v>
      </c>
      <c r="B43" s="401"/>
      <c r="C43" s="384" t="s">
        <v>1833</v>
      </c>
      <c r="D43" s="386" t="s">
        <v>1834</v>
      </c>
      <c r="E43" s="386" t="s">
        <v>1829</v>
      </c>
      <c r="F43" s="386" t="s">
        <v>1835</v>
      </c>
      <c r="G43" s="386" t="s">
        <v>1836</v>
      </c>
      <c r="H43" s="387"/>
      <c r="I43" s="387"/>
      <c r="J43" s="388">
        <v>43703.0</v>
      </c>
      <c r="K43" s="392" t="s">
        <v>47</v>
      </c>
      <c r="L43" s="390" t="s">
        <v>432</v>
      </c>
      <c r="M43" s="390"/>
      <c r="N43" s="383"/>
      <c r="O43" s="340" t="s">
        <v>96</v>
      </c>
      <c r="P43" s="386" t="s">
        <v>97</v>
      </c>
      <c r="Q43" s="386" t="s">
        <v>98</v>
      </c>
      <c r="R43" s="391">
        <v>43755.0</v>
      </c>
      <c r="S43" s="340"/>
      <c r="T43" s="340" t="s">
        <v>99</v>
      </c>
      <c r="U43" s="340"/>
      <c r="V43" s="341"/>
    </row>
    <row r="44">
      <c r="A44" s="377" t="s">
        <v>1837</v>
      </c>
      <c r="B44" s="378"/>
      <c r="C44" s="378"/>
      <c r="D44" s="378"/>
      <c r="E44" s="378"/>
      <c r="F44" s="378"/>
      <c r="G44" s="378"/>
      <c r="H44" s="381"/>
      <c r="I44" s="381"/>
      <c r="J44" s="381"/>
      <c r="K44" s="378"/>
      <c r="L44" s="378"/>
      <c r="M44" s="378"/>
      <c r="N44" s="378"/>
      <c r="O44" s="378"/>
      <c r="P44" s="378"/>
      <c r="Q44" s="378"/>
      <c r="R44" s="400"/>
      <c r="S44" s="400"/>
      <c r="T44" s="400" t="s">
        <v>988</v>
      </c>
      <c r="U44" s="400"/>
      <c r="V44" s="382"/>
    </row>
    <row r="45">
      <c r="A45" s="352" t="s">
        <v>1838</v>
      </c>
      <c r="B45" s="403" t="str">
        <f t="shared" ref="B45:B48" si="1">HYPERLINK("https://tangramcare.atlassian.net/browse/P2BN-174","P2BN-174")</f>
        <v>P2BN-174</v>
      </c>
      <c r="C45" s="398" t="s">
        <v>1839</v>
      </c>
      <c r="D45" s="398" t="s">
        <v>1840</v>
      </c>
      <c r="E45" s="398" t="s">
        <v>1841</v>
      </c>
      <c r="F45" s="398" t="s">
        <v>1842</v>
      </c>
      <c r="G45" s="386" t="s">
        <v>1843</v>
      </c>
      <c r="H45" s="387"/>
      <c r="I45" s="387"/>
      <c r="J45" s="388">
        <v>43703.0</v>
      </c>
      <c r="K45" s="392" t="s">
        <v>47</v>
      </c>
      <c r="L45" s="390" t="s">
        <v>432</v>
      </c>
      <c r="M45" s="390"/>
      <c r="N45" s="390" t="s">
        <v>1844</v>
      </c>
      <c r="O45" s="404" t="s">
        <v>96</v>
      </c>
      <c r="P45" s="398" t="s">
        <v>97</v>
      </c>
      <c r="Q45" s="398" t="s">
        <v>98</v>
      </c>
      <c r="R45" s="391">
        <v>43726.0</v>
      </c>
      <c r="S45" s="405"/>
      <c r="T45" s="405" t="s">
        <v>99</v>
      </c>
      <c r="U45" s="398" t="s">
        <v>100</v>
      </c>
      <c r="V45" s="352" t="s">
        <v>79</v>
      </c>
    </row>
    <row r="46">
      <c r="A46" s="352" t="s">
        <v>1845</v>
      </c>
      <c r="B46" s="403" t="str">
        <f t="shared" si="1"/>
        <v>P2BN-174</v>
      </c>
      <c r="C46" s="398" t="s">
        <v>1846</v>
      </c>
      <c r="D46" s="398" t="s">
        <v>1847</v>
      </c>
      <c r="E46" s="398" t="s">
        <v>1841</v>
      </c>
      <c r="F46" s="398" t="s">
        <v>1848</v>
      </c>
      <c r="G46" s="398" t="s">
        <v>1849</v>
      </c>
      <c r="H46" s="387"/>
      <c r="I46" s="387"/>
      <c r="J46" s="388">
        <v>43703.0</v>
      </c>
      <c r="K46" s="392" t="s">
        <v>47</v>
      </c>
      <c r="L46" s="390" t="s">
        <v>432</v>
      </c>
      <c r="M46" s="390"/>
      <c r="N46" s="390" t="s">
        <v>1844</v>
      </c>
      <c r="O46" s="340" t="s">
        <v>96</v>
      </c>
      <c r="P46" s="386" t="s">
        <v>97</v>
      </c>
      <c r="Q46" s="386" t="s">
        <v>98</v>
      </c>
      <c r="R46" s="391">
        <v>43755.0</v>
      </c>
      <c r="S46" s="405"/>
      <c r="T46" s="405" t="s">
        <v>99</v>
      </c>
      <c r="U46" s="405"/>
      <c r="V46" s="406"/>
    </row>
    <row r="47">
      <c r="A47" s="352" t="s">
        <v>1850</v>
      </c>
      <c r="B47" s="403" t="str">
        <f t="shared" si="1"/>
        <v>P2BN-174</v>
      </c>
      <c r="C47" s="398" t="s">
        <v>1851</v>
      </c>
      <c r="D47" s="398" t="s">
        <v>1852</v>
      </c>
      <c r="E47" s="398" t="s">
        <v>1841</v>
      </c>
      <c r="F47" s="398" t="s">
        <v>1853</v>
      </c>
      <c r="G47" s="398" t="s">
        <v>1854</v>
      </c>
      <c r="H47" s="387"/>
      <c r="I47" s="387"/>
      <c r="J47" s="388">
        <v>43703.0</v>
      </c>
      <c r="K47" s="392" t="s">
        <v>47</v>
      </c>
      <c r="L47" s="390" t="s">
        <v>432</v>
      </c>
      <c r="M47" s="390"/>
      <c r="N47" s="390" t="s">
        <v>1844</v>
      </c>
      <c r="O47" s="404" t="s">
        <v>96</v>
      </c>
      <c r="P47" s="398" t="s">
        <v>97</v>
      </c>
      <c r="Q47" s="398" t="s">
        <v>98</v>
      </c>
      <c r="R47" s="391">
        <v>43726.0</v>
      </c>
      <c r="S47" s="405"/>
      <c r="T47" s="405" t="s">
        <v>99</v>
      </c>
      <c r="U47" s="405"/>
      <c r="V47" s="340" t="s">
        <v>79</v>
      </c>
    </row>
    <row r="48">
      <c r="A48" s="352" t="s">
        <v>1855</v>
      </c>
      <c r="B48" s="403" t="str">
        <f t="shared" si="1"/>
        <v>P2BN-174</v>
      </c>
      <c r="C48" s="398" t="s">
        <v>1856</v>
      </c>
      <c r="D48" s="398" t="s">
        <v>1857</v>
      </c>
      <c r="E48" s="398" t="s">
        <v>1841</v>
      </c>
      <c r="F48" s="398" t="s">
        <v>1858</v>
      </c>
      <c r="G48" s="398" t="s">
        <v>1859</v>
      </c>
      <c r="H48" s="387"/>
      <c r="I48" s="387"/>
      <c r="J48" s="388">
        <v>43703.0</v>
      </c>
      <c r="K48" s="392" t="s">
        <v>47</v>
      </c>
      <c r="L48" s="390" t="s">
        <v>432</v>
      </c>
      <c r="M48" s="390"/>
      <c r="N48" s="390" t="s">
        <v>1844</v>
      </c>
      <c r="O48" s="404" t="s">
        <v>96</v>
      </c>
      <c r="P48" s="398" t="s">
        <v>97</v>
      </c>
      <c r="Q48" s="398" t="s">
        <v>98</v>
      </c>
      <c r="R48" s="391">
        <v>43726.0</v>
      </c>
      <c r="S48" s="405"/>
      <c r="T48" s="405" t="s">
        <v>99</v>
      </c>
      <c r="U48" s="405"/>
      <c r="V48" s="340" t="s">
        <v>79</v>
      </c>
    </row>
    <row r="49">
      <c r="A49" s="352" t="s">
        <v>1860</v>
      </c>
      <c r="B49" s="407"/>
      <c r="C49" s="398" t="s">
        <v>1861</v>
      </c>
      <c r="D49" s="398" t="s">
        <v>1862</v>
      </c>
      <c r="E49" s="398" t="s">
        <v>1841</v>
      </c>
      <c r="F49" s="398" t="s">
        <v>1863</v>
      </c>
      <c r="G49" s="398" t="s">
        <v>1864</v>
      </c>
      <c r="H49" s="387"/>
      <c r="I49" s="387"/>
      <c r="J49" s="388">
        <v>43704.0</v>
      </c>
      <c r="K49" s="392" t="s">
        <v>47</v>
      </c>
      <c r="L49" s="390" t="s">
        <v>432</v>
      </c>
      <c r="M49" s="390"/>
      <c r="N49" s="407"/>
      <c r="O49" s="404" t="s">
        <v>96</v>
      </c>
      <c r="P49" s="398" t="s">
        <v>97</v>
      </c>
      <c r="Q49" s="398" t="s">
        <v>98</v>
      </c>
      <c r="R49" s="391">
        <v>43726.0</v>
      </c>
      <c r="S49" s="405"/>
      <c r="T49" s="405" t="s">
        <v>99</v>
      </c>
      <c r="U49" s="405"/>
      <c r="V49" s="340" t="s">
        <v>79</v>
      </c>
    </row>
    <row r="50">
      <c r="A50" s="352" t="s">
        <v>1865</v>
      </c>
      <c r="B50" s="407"/>
      <c r="C50" s="398" t="s">
        <v>1866</v>
      </c>
      <c r="D50" s="398" t="s">
        <v>1867</v>
      </c>
      <c r="E50" s="398" t="s">
        <v>1841</v>
      </c>
      <c r="F50" s="398" t="s">
        <v>1868</v>
      </c>
      <c r="G50" s="398" t="s">
        <v>1869</v>
      </c>
      <c r="H50" s="387"/>
      <c r="I50" s="387"/>
      <c r="J50" s="388">
        <v>43704.0</v>
      </c>
      <c r="K50" s="392" t="s">
        <v>47</v>
      </c>
      <c r="L50" s="390" t="s">
        <v>432</v>
      </c>
      <c r="M50" s="390"/>
      <c r="N50" s="390"/>
      <c r="O50" s="404" t="s">
        <v>96</v>
      </c>
      <c r="P50" s="398" t="s">
        <v>97</v>
      </c>
      <c r="Q50" s="398" t="s">
        <v>98</v>
      </c>
      <c r="R50" s="391">
        <v>43726.0</v>
      </c>
      <c r="S50" s="405"/>
      <c r="T50" s="405" t="s">
        <v>99</v>
      </c>
      <c r="U50" s="398" t="s">
        <v>1870</v>
      </c>
      <c r="V50" s="352" t="s">
        <v>79</v>
      </c>
    </row>
    <row r="51">
      <c r="A51" s="352" t="s">
        <v>1871</v>
      </c>
      <c r="B51" s="403" t="str">
        <f t="shared" ref="B51:B52" si="2">HYPERLINK("https://tangramcare.atlassian.net/browse/P2BN-174","P2BN-174")</f>
        <v>P2BN-174</v>
      </c>
      <c r="C51" s="398" t="s">
        <v>1866</v>
      </c>
      <c r="D51" s="398" t="s">
        <v>1872</v>
      </c>
      <c r="E51" s="398" t="s">
        <v>1841</v>
      </c>
      <c r="F51" s="398" t="s">
        <v>1873</v>
      </c>
      <c r="G51" s="386" t="s">
        <v>1874</v>
      </c>
      <c r="H51" s="387"/>
      <c r="I51" s="387"/>
      <c r="J51" s="388">
        <v>43704.0</v>
      </c>
      <c r="K51" s="392" t="s">
        <v>47</v>
      </c>
      <c r="L51" s="390" t="s">
        <v>432</v>
      </c>
      <c r="M51" s="390"/>
      <c r="N51" s="390" t="s">
        <v>1844</v>
      </c>
      <c r="O51" s="340" t="s">
        <v>96</v>
      </c>
      <c r="P51" s="386" t="s">
        <v>97</v>
      </c>
      <c r="Q51" s="386" t="s">
        <v>98</v>
      </c>
      <c r="R51" s="391">
        <v>43755.0</v>
      </c>
      <c r="S51" s="405"/>
      <c r="T51" s="405" t="s">
        <v>99</v>
      </c>
      <c r="U51" s="405"/>
      <c r="V51" s="340"/>
    </row>
    <row r="52">
      <c r="A52" s="352" t="s">
        <v>1875</v>
      </c>
      <c r="B52" s="403" t="str">
        <f t="shared" si="2"/>
        <v>P2BN-174</v>
      </c>
      <c r="C52" s="398" t="s">
        <v>1876</v>
      </c>
      <c r="D52" s="398" t="s">
        <v>1877</v>
      </c>
      <c r="E52" s="398" t="s">
        <v>1841</v>
      </c>
      <c r="F52" s="398" t="s">
        <v>1878</v>
      </c>
      <c r="G52" s="398" t="s">
        <v>1879</v>
      </c>
      <c r="H52" s="387"/>
      <c r="I52" s="387"/>
      <c r="J52" s="388">
        <v>43704.0</v>
      </c>
      <c r="K52" s="392" t="s">
        <v>47</v>
      </c>
      <c r="L52" s="390" t="s">
        <v>432</v>
      </c>
      <c r="M52" s="390"/>
      <c r="N52" s="390" t="s">
        <v>1844</v>
      </c>
      <c r="O52" s="340" t="s">
        <v>96</v>
      </c>
      <c r="P52" s="386" t="s">
        <v>97</v>
      </c>
      <c r="Q52" s="386" t="s">
        <v>98</v>
      </c>
      <c r="R52" s="391">
        <v>43755.0</v>
      </c>
      <c r="S52" s="405"/>
      <c r="T52" s="405" t="s">
        <v>99</v>
      </c>
      <c r="U52" s="405"/>
      <c r="V52" s="406"/>
    </row>
    <row r="53">
      <c r="A53" s="352" t="s">
        <v>1880</v>
      </c>
      <c r="B53" s="407"/>
      <c r="C53" s="398" t="s">
        <v>1881</v>
      </c>
      <c r="D53" s="398" t="s">
        <v>1882</v>
      </c>
      <c r="E53" s="398" t="s">
        <v>1841</v>
      </c>
      <c r="F53" s="398" t="s">
        <v>1883</v>
      </c>
      <c r="G53" s="398" t="s">
        <v>1884</v>
      </c>
      <c r="H53" s="387"/>
      <c r="I53" s="387"/>
      <c r="J53" s="388">
        <v>43704.0</v>
      </c>
      <c r="K53" s="392" t="s">
        <v>47</v>
      </c>
      <c r="L53" s="390" t="s">
        <v>432</v>
      </c>
      <c r="M53" s="390"/>
      <c r="N53" s="390" t="s">
        <v>1885</v>
      </c>
      <c r="O53" s="404" t="s">
        <v>96</v>
      </c>
      <c r="P53" s="398" t="s">
        <v>97</v>
      </c>
      <c r="Q53" s="398" t="s">
        <v>98</v>
      </c>
      <c r="R53" s="391">
        <v>43726.0</v>
      </c>
      <c r="S53" s="405"/>
      <c r="T53" s="405" t="s">
        <v>99</v>
      </c>
      <c r="U53" s="398" t="s">
        <v>1870</v>
      </c>
      <c r="V53" s="352" t="s">
        <v>79</v>
      </c>
    </row>
    <row r="54">
      <c r="A54" s="352" t="s">
        <v>1886</v>
      </c>
      <c r="B54" s="403" t="str">
        <f t="shared" ref="B54:B64" si="3">HYPERLINK("https://tangramcare.atlassian.net/browse/P2BN-174","P2BN-174")</f>
        <v>P2BN-174</v>
      </c>
      <c r="C54" s="398" t="s">
        <v>1887</v>
      </c>
      <c r="D54" s="398" t="s">
        <v>1888</v>
      </c>
      <c r="E54" s="398" t="s">
        <v>1841</v>
      </c>
      <c r="F54" s="398" t="s">
        <v>1889</v>
      </c>
      <c r="G54" s="398" t="s">
        <v>1890</v>
      </c>
      <c r="H54" s="387"/>
      <c r="I54" s="387"/>
      <c r="J54" s="388">
        <v>43704.0</v>
      </c>
      <c r="K54" s="392" t="s">
        <v>47</v>
      </c>
      <c r="L54" s="390" t="s">
        <v>432</v>
      </c>
      <c r="M54" s="390"/>
      <c r="N54" s="390" t="s">
        <v>1885</v>
      </c>
      <c r="O54" s="404" t="s">
        <v>96</v>
      </c>
      <c r="P54" s="398" t="s">
        <v>97</v>
      </c>
      <c r="Q54" s="398" t="s">
        <v>98</v>
      </c>
      <c r="R54" s="391">
        <v>43726.0</v>
      </c>
      <c r="S54" s="405"/>
      <c r="T54" s="405" t="s">
        <v>99</v>
      </c>
      <c r="U54" s="405"/>
      <c r="V54" s="340" t="s">
        <v>79</v>
      </c>
    </row>
    <row r="55">
      <c r="A55" s="352" t="s">
        <v>1891</v>
      </c>
      <c r="B55" s="403" t="str">
        <f t="shared" si="3"/>
        <v>P2BN-174</v>
      </c>
      <c r="C55" s="398" t="s">
        <v>1887</v>
      </c>
      <c r="D55" s="398" t="s">
        <v>1892</v>
      </c>
      <c r="E55" s="398" t="s">
        <v>1841</v>
      </c>
      <c r="F55" s="398" t="s">
        <v>1893</v>
      </c>
      <c r="G55" s="398" t="s">
        <v>1874</v>
      </c>
      <c r="H55" s="387"/>
      <c r="I55" s="387"/>
      <c r="J55" s="388">
        <v>43704.0</v>
      </c>
      <c r="K55" s="392" t="s">
        <v>47</v>
      </c>
      <c r="L55" s="390" t="s">
        <v>432</v>
      </c>
      <c r="M55" s="390"/>
      <c r="N55" s="390" t="s">
        <v>1844</v>
      </c>
      <c r="O55" s="340" t="s">
        <v>96</v>
      </c>
      <c r="P55" s="386" t="s">
        <v>97</v>
      </c>
      <c r="Q55" s="386" t="s">
        <v>98</v>
      </c>
      <c r="R55" s="391">
        <v>43755.0</v>
      </c>
      <c r="S55" s="405"/>
      <c r="T55" s="405" t="s">
        <v>99</v>
      </c>
      <c r="U55" s="405"/>
      <c r="V55" s="406"/>
    </row>
    <row r="56">
      <c r="A56" s="352" t="s">
        <v>1894</v>
      </c>
      <c r="B56" s="403" t="str">
        <f t="shared" si="3"/>
        <v>P2BN-174</v>
      </c>
      <c r="C56" s="398" t="s">
        <v>1895</v>
      </c>
      <c r="D56" s="398" t="s">
        <v>1896</v>
      </c>
      <c r="E56" s="398" t="s">
        <v>1841</v>
      </c>
      <c r="F56" s="398" t="s">
        <v>1897</v>
      </c>
      <c r="G56" s="398" t="s">
        <v>1879</v>
      </c>
      <c r="H56" s="387"/>
      <c r="I56" s="387"/>
      <c r="J56" s="388">
        <v>43704.0</v>
      </c>
      <c r="K56" s="392" t="s">
        <v>47</v>
      </c>
      <c r="L56" s="390" t="s">
        <v>432</v>
      </c>
      <c r="M56" s="390"/>
      <c r="N56" s="390" t="s">
        <v>1844</v>
      </c>
      <c r="O56" s="340" t="s">
        <v>96</v>
      </c>
      <c r="P56" s="386" t="s">
        <v>97</v>
      </c>
      <c r="Q56" s="386" t="s">
        <v>98</v>
      </c>
      <c r="R56" s="391">
        <v>43755.0</v>
      </c>
      <c r="S56" s="405"/>
      <c r="T56" s="405" t="s">
        <v>99</v>
      </c>
      <c r="U56" s="405"/>
      <c r="V56" s="406"/>
    </row>
    <row r="57">
      <c r="A57" s="352" t="s">
        <v>1898</v>
      </c>
      <c r="B57" s="403" t="str">
        <f t="shared" si="3"/>
        <v>P2BN-174</v>
      </c>
      <c r="C57" s="398" t="s">
        <v>1899</v>
      </c>
      <c r="D57" s="398" t="s">
        <v>1900</v>
      </c>
      <c r="E57" s="398" t="s">
        <v>1841</v>
      </c>
      <c r="F57" s="398" t="s">
        <v>1901</v>
      </c>
      <c r="G57" s="398" t="s">
        <v>1902</v>
      </c>
      <c r="H57" s="387"/>
      <c r="I57" s="387"/>
      <c r="J57" s="388">
        <v>43704.0</v>
      </c>
      <c r="K57" s="392" t="s">
        <v>47</v>
      </c>
      <c r="L57" s="390" t="s">
        <v>432</v>
      </c>
      <c r="M57" s="390"/>
      <c r="N57" s="390" t="s">
        <v>1844</v>
      </c>
      <c r="O57" s="340" t="s">
        <v>96</v>
      </c>
      <c r="P57" s="386" t="s">
        <v>97</v>
      </c>
      <c r="Q57" s="386" t="s">
        <v>98</v>
      </c>
      <c r="R57" s="391">
        <v>43755.0</v>
      </c>
      <c r="S57" s="405"/>
      <c r="T57" s="405" t="s">
        <v>99</v>
      </c>
      <c r="U57" s="405"/>
      <c r="V57" s="406"/>
    </row>
    <row r="58">
      <c r="A58" s="352" t="s">
        <v>1903</v>
      </c>
      <c r="B58" s="403" t="str">
        <f t="shared" si="3"/>
        <v>P2BN-174</v>
      </c>
      <c r="C58" s="398" t="s">
        <v>1904</v>
      </c>
      <c r="D58" s="398" t="s">
        <v>1905</v>
      </c>
      <c r="E58" s="398" t="s">
        <v>1906</v>
      </c>
      <c r="F58" s="398" t="s">
        <v>1907</v>
      </c>
      <c r="G58" s="398" t="s">
        <v>1908</v>
      </c>
      <c r="H58" s="402" t="s">
        <v>1909</v>
      </c>
      <c r="I58" s="402" t="s">
        <v>719</v>
      </c>
      <c r="J58" s="388">
        <v>43704.0</v>
      </c>
      <c r="K58" s="392" t="s">
        <v>47</v>
      </c>
      <c r="L58" s="390" t="s">
        <v>432</v>
      </c>
      <c r="M58" s="390"/>
      <c r="N58" s="390" t="s">
        <v>1844</v>
      </c>
      <c r="O58" s="340" t="s">
        <v>96</v>
      </c>
      <c r="P58" s="386" t="s">
        <v>97</v>
      </c>
      <c r="Q58" s="386" t="s">
        <v>98</v>
      </c>
      <c r="R58" s="391">
        <v>43756.0</v>
      </c>
      <c r="S58" s="405"/>
      <c r="T58" s="405" t="s">
        <v>99</v>
      </c>
      <c r="U58" s="405"/>
      <c r="V58" s="406"/>
    </row>
    <row r="59">
      <c r="A59" s="352" t="s">
        <v>1910</v>
      </c>
      <c r="B59" s="403" t="str">
        <f t="shared" si="3"/>
        <v>P2BN-174</v>
      </c>
      <c r="C59" s="398" t="s">
        <v>1911</v>
      </c>
      <c r="D59" s="398" t="s">
        <v>1912</v>
      </c>
      <c r="E59" s="398" t="s">
        <v>1841</v>
      </c>
      <c r="F59" s="398" t="s">
        <v>1913</v>
      </c>
      <c r="G59" s="398" t="s">
        <v>1914</v>
      </c>
      <c r="H59" s="387"/>
      <c r="I59" s="387"/>
      <c r="J59" s="388">
        <v>43704.0</v>
      </c>
      <c r="K59" s="392" t="s">
        <v>47</v>
      </c>
      <c r="L59" s="390" t="s">
        <v>432</v>
      </c>
      <c r="M59" s="390"/>
      <c r="N59" s="390" t="s">
        <v>1844</v>
      </c>
      <c r="O59" s="340" t="s">
        <v>96</v>
      </c>
      <c r="P59" s="386" t="s">
        <v>97</v>
      </c>
      <c r="Q59" s="386" t="s">
        <v>98</v>
      </c>
      <c r="R59" s="391">
        <v>43756.0</v>
      </c>
      <c r="S59" s="405"/>
      <c r="T59" s="405" t="s">
        <v>99</v>
      </c>
      <c r="U59" s="405"/>
      <c r="V59" s="406"/>
    </row>
    <row r="60">
      <c r="A60" s="408" t="s">
        <v>1915</v>
      </c>
      <c r="B60" s="403" t="str">
        <f t="shared" si="3"/>
        <v>P2BN-174</v>
      </c>
      <c r="C60" s="398" t="s">
        <v>1916</v>
      </c>
      <c r="D60" s="398" t="s">
        <v>1917</v>
      </c>
      <c r="E60" s="384" t="s">
        <v>1918</v>
      </c>
      <c r="F60" s="398" t="s">
        <v>1919</v>
      </c>
      <c r="G60" s="398" t="s">
        <v>1920</v>
      </c>
      <c r="H60" s="402" t="s">
        <v>1921</v>
      </c>
      <c r="I60" s="402" t="s">
        <v>383</v>
      </c>
      <c r="J60" s="388">
        <v>43704.0</v>
      </c>
      <c r="K60" s="392" t="s">
        <v>47</v>
      </c>
      <c r="L60" s="390" t="s">
        <v>432</v>
      </c>
      <c r="M60" s="390"/>
      <c r="N60" s="390" t="s">
        <v>1844</v>
      </c>
      <c r="O60" s="340" t="s">
        <v>96</v>
      </c>
      <c r="P60" s="386" t="s">
        <v>97</v>
      </c>
      <c r="Q60" s="386" t="s">
        <v>98</v>
      </c>
      <c r="R60" s="391">
        <v>43756.0</v>
      </c>
      <c r="S60" s="405"/>
      <c r="T60" s="405" t="s">
        <v>99</v>
      </c>
      <c r="U60" s="405"/>
      <c r="V60" s="406"/>
    </row>
    <row r="61">
      <c r="A61" s="408" t="s">
        <v>1922</v>
      </c>
      <c r="B61" s="403" t="str">
        <f t="shared" si="3"/>
        <v>P2BN-174</v>
      </c>
      <c r="C61" s="398" t="s">
        <v>1923</v>
      </c>
      <c r="D61" s="398" t="s">
        <v>1924</v>
      </c>
      <c r="E61" s="384" t="s">
        <v>1918</v>
      </c>
      <c r="F61" s="398" t="s">
        <v>1848</v>
      </c>
      <c r="G61" s="398" t="s">
        <v>1925</v>
      </c>
      <c r="H61" s="402" t="s">
        <v>1921</v>
      </c>
      <c r="I61" s="402" t="s">
        <v>383</v>
      </c>
      <c r="J61" s="388">
        <v>43704.0</v>
      </c>
      <c r="K61" s="392" t="s">
        <v>47</v>
      </c>
      <c r="L61" s="390" t="s">
        <v>432</v>
      </c>
      <c r="M61" s="390"/>
      <c r="N61" s="390" t="s">
        <v>1844</v>
      </c>
      <c r="O61" s="340" t="s">
        <v>96</v>
      </c>
      <c r="P61" s="386" t="s">
        <v>97</v>
      </c>
      <c r="Q61" s="386" t="s">
        <v>98</v>
      </c>
      <c r="R61" s="391">
        <v>43756.0</v>
      </c>
      <c r="S61" s="405"/>
      <c r="T61" s="405" t="s">
        <v>99</v>
      </c>
      <c r="U61" s="405"/>
      <c r="V61" s="406"/>
    </row>
    <row r="62">
      <c r="A62" s="408" t="s">
        <v>1926</v>
      </c>
      <c r="B62" s="403" t="str">
        <f t="shared" si="3"/>
        <v>P2BN-174</v>
      </c>
      <c r="C62" s="398" t="s">
        <v>1927</v>
      </c>
      <c r="D62" s="398" t="s">
        <v>1928</v>
      </c>
      <c r="E62" s="384" t="s">
        <v>1918</v>
      </c>
      <c r="F62" s="398" t="s">
        <v>1929</v>
      </c>
      <c r="G62" s="398" t="s">
        <v>1930</v>
      </c>
      <c r="H62" s="402" t="s">
        <v>1921</v>
      </c>
      <c r="I62" s="402" t="s">
        <v>383</v>
      </c>
      <c r="J62" s="388">
        <v>43704.0</v>
      </c>
      <c r="K62" s="392" t="s">
        <v>47</v>
      </c>
      <c r="L62" s="390" t="s">
        <v>432</v>
      </c>
      <c r="M62" s="390"/>
      <c r="N62" s="390" t="s">
        <v>1844</v>
      </c>
      <c r="O62" s="340" t="s">
        <v>96</v>
      </c>
      <c r="P62" s="386" t="s">
        <v>97</v>
      </c>
      <c r="Q62" s="386" t="s">
        <v>98</v>
      </c>
      <c r="R62" s="391">
        <v>43756.0</v>
      </c>
      <c r="S62" s="405"/>
      <c r="T62" s="405" t="s">
        <v>99</v>
      </c>
      <c r="U62" s="405"/>
      <c r="V62" s="406"/>
    </row>
    <row r="63">
      <c r="A63" s="408" t="s">
        <v>1931</v>
      </c>
      <c r="B63" s="403" t="str">
        <f t="shared" si="3"/>
        <v>P2BN-174</v>
      </c>
      <c r="C63" s="398" t="s">
        <v>1932</v>
      </c>
      <c r="D63" s="398" t="s">
        <v>1933</v>
      </c>
      <c r="E63" s="384" t="s">
        <v>1918</v>
      </c>
      <c r="F63" s="398" t="s">
        <v>1858</v>
      </c>
      <c r="G63" s="398" t="s">
        <v>1934</v>
      </c>
      <c r="H63" s="402" t="s">
        <v>1921</v>
      </c>
      <c r="I63" s="402" t="s">
        <v>383</v>
      </c>
      <c r="J63" s="388">
        <v>43704.0</v>
      </c>
      <c r="K63" s="392" t="s">
        <v>47</v>
      </c>
      <c r="L63" s="390" t="s">
        <v>432</v>
      </c>
      <c r="M63" s="390"/>
      <c r="N63" s="390" t="s">
        <v>1935</v>
      </c>
      <c r="O63" s="340" t="s">
        <v>96</v>
      </c>
      <c r="P63" s="386" t="s">
        <v>97</v>
      </c>
      <c r="Q63" s="386" t="s">
        <v>98</v>
      </c>
      <c r="R63" s="391">
        <v>43756.0</v>
      </c>
      <c r="S63" s="405"/>
      <c r="T63" s="405" t="s">
        <v>99</v>
      </c>
      <c r="U63" s="405"/>
      <c r="V63" s="406"/>
    </row>
    <row r="64">
      <c r="A64" s="408" t="s">
        <v>1936</v>
      </c>
      <c r="B64" s="409" t="str">
        <f t="shared" si="3"/>
        <v>P2BN-174</v>
      </c>
      <c r="C64" s="398" t="s">
        <v>1937</v>
      </c>
      <c r="D64" s="398" t="s">
        <v>1938</v>
      </c>
      <c r="E64" s="384" t="s">
        <v>1918</v>
      </c>
      <c r="F64" s="398" t="s">
        <v>1863</v>
      </c>
      <c r="G64" s="398" t="s">
        <v>1939</v>
      </c>
      <c r="H64" s="402" t="s">
        <v>1921</v>
      </c>
      <c r="I64" s="402" t="s">
        <v>383</v>
      </c>
      <c r="J64" s="388">
        <v>43704.0</v>
      </c>
      <c r="K64" s="392" t="s">
        <v>47</v>
      </c>
      <c r="L64" s="390" t="s">
        <v>432</v>
      </c>
      <c r="M64" s="390"/>
      <c r="N64" s="390" t="s">
        <v>1940</v>
      </c>
      <c r="O64" s="340" t="s">
        <v>96</v>
      </c>
      <c r="P64" s="386" t="s">
        <v>97</v>
      </c>
      <c r="Q64" s="386" t="s">
        <v>98</v>
      </c>
      <c r="R64" s="391">
        <v>43756.0</v>
      </c>
      <c r="S64" s="405"/>
      <c r="T64" s="405" t="s">
        <v>99</v>
      </c>
      <c r="U64" s="398" t="s">
        <v>100</v>
      </c>
      <c r="V64" s="410"/>
    </row>
    <row r="65">
      <c r="A65" s="408" t="s">
        <v>1941</v>
      </c>
      <c r="B65" s="411"/>
      <c r="C65" s="398" t="s">
        <v>1942</v>
      </c>
      <c r="D65" s="398" t="s">
        <v>1943</v>
      </c>
      <c r="E65" s="384" t="s">
        <v>1918</v>
      </c>
      <c r="F65" s="398" t="s">
        <v>1944</v>
      </c>
      <c r="G65" s="398" t="s">
        <v>1945</v>
      </c>
      <c r="H65" s="387"/>
      <c r="I65" s="387"/>
      <c r="J65" s="388">
        <v>43704.0</v>
      </c>
      <c r="K65" s="392" t="s">
        <v>47</v>
      </c>
      <c r="L65" s="390" t="s">
        <v>432</v>
      </c>
      <c r="M65" s="390"/>
      <c r="N65" s="390" t="s">
        <v>1844</v>
      </c>
      <c r="O65" s="340" t="s">
        <v>96</v>
      </c>
      <c r="P65" s="386" t="s">
        <v>97</v>
      </c>
      <c r="Q65" s="386" t="s">
        <v>98</v>
      </c>
      <c r="R65" s="391">
        <v>43756.0</v>
      </c>
      <c r="S65" s="405"/>
      <c r="T65" s="405" t="s">
        <v>99</v>
      </c>
      <c r="U65" s="405"/>
      <c r="V65" s="406"/>
    </row>
    <row r="66">
      <c r="A66" s="408" t="s">
        <v>1946</v>
      </c>
      <c r="B66" s="409" t="str">
        <f t="shared" ref="B66:B67" si="4">HYPERLINK("https://tangramcare.atlassian.net/browse/P2BN-174","P2BN-174")</f>
        <v>P2BN-174</v>
      </c>
      <c r="C66" s="398" t="s">
        <v>1942</v>
      </c>
      <c r="D66" s="398" t="s">
        <v>1947</v>
      </c>
      <c r="E66" s="384" t="s">
        <v>1918</v>
      </c>
      <c r="F66" s="398" t="s">
        <v>1873</v>
      </c>
      <c r="G66" s="398" t="s">
        <v>1948</v>
      </c>
      <c r="H66" s="387"/>
      <c r="I66" s="387"/>
      <c r="J66" s="388">
        <v>43704.0</v>
      </c>
      <c r="K66" s="392" t="s">
        <v>47</v>
      </c>
      <c r="L66" s="390" t="s">
        <v>432</v>
      </c>
      <c r="M66" s="390"/>
      <c r="N66" s="390" t="s">
        <v>1844</v>
      </c>
      <c r="O66" s="340" t="s">
        <v>96</v>
      </c>
      <c r="P66" s="386" t="s">
        <v>97</v>
      </c>
      <c r="Q66" s="386" t="s">
        <v>98</v>
      </c>
      <c r="R66" s="391">
        <v>43756.0</v>
      </c>
      <c r="S66" s="405"/>
      <c r="T66" s="405" t="s">
        <v>99</v>
      </c>
      <c r="U66" s="405"/>
      <c r="V66" s="406"/>
    </row>
    <row r="67">
      <c r="A67" s="408" t="s">
        <v>1949</v>
      </c>
      <c r="B67" s="403" t="str">
        <f t="shared" si="4"/>
        <v>P2BN-174</v>
      </c>
      <c r="C67" s="398" t="s">
        <v>1950</v>
      </c>
      <c r="D67" s="398" t="s">
        <v>1951</v>
      </c>
      <c r="E67" s="384" t="s">
        <v>1918</v>
      </c>
      <c r="F67" s="398" t="s">
        <v>1952</v>
      </c>
      <c r="G67" s="398" t="s">
        <v>1953</v>
      </c>
      <c r="H67" s="402" t="s">
        <v>1921</v>
      </c>
      <c r="I67" s="402" t="s">
        <v>383</v>
      </c>
      <c r="J67" s="388">
        <v>43704.0</v>
      </c>
      <c r="K67" s="392" t="s">
        <v>47</v>
      </c>
      <c r="L67" s="390" t="s">
        <v>432</v>
      </c>
      <c r="M67" s="390"/>
      <c r="N67" s="390" t="s">
        <v>1844</v>
      </c>
      <c r="O67" s="404" t="s">
        <v>96</v>
      </c>
      <c r="P67" s="398" t="s">
        <v>97</v>
      </c>
      <c r="Q67" s="398" t="s">
        <v>98</v>
      </c>
      <c r="R67" s="412">
        <v>43727.0</v>
      </c>
      <c r="S67" s="405"/>
      <c r="T67" s="405" t="s">
        <v>99</v>
      </c>
      <c r="U67" s="405"/>
      <c r="V67" s="340" t="s">
        <v>79</v>
      </c>
    </row>
    <row r="68">
      <c r="A68" s="408" t="s">
        <v>1954</v>
      </c>
      <c r="B68" s="407"/>
      <c r="C68" s="398" t="s">
        <v>1955</v>
      </c>
      <c r="D68" s="398" t="s">
        <v>1956</v>
      </c>
      <c r="E68" s="384" t="s">
        <v>1918</v>
      </c>
      <c r="F68" s="398" t="s">
        <v>1957</v>
      </c>
      <c r="G68" s="398" t="s">
        <v>1958</v>
      </c>
      <c r="H68" s="402" t="s">
        <v>1921</v>
      </c>
      <c r="I68" s="402" t="s">
        <v>383</v>
      </c>
      <c r="J68" s="388">
        <v>43704.0</v>
      </c>
      <c r="K68" s="392" t="s">
        <v>47</v>
      </c>
      <c r="L68" s="390" t="s">
        <v>432</v>
      </c>
      <c r="M68" s="390"/>
      <c r="N68" s="390" t="s">
        <v>1844</v>
      </c>
      <c r="O68" s="340" t="s">
        <v>96</v>
      </c>
      <c r="P68" s="386" t="s">
        <v>97</v>
      </c>
      <c r="Q68" s="386" t="s">
        <v>98</v>
      </c>
      <c r="R68" s="391">
        <v>43756.0</v>
      </c>
      <c r="S68" s="405"/>
      <c r="T68" s="405" t="s">
        <v>99</v>
      </c>
      <c r="U68" s="405"/>
      <c r="V68" s="406"/>
    </row>
    <row r="69">
      <c r="A69" s="408" t="s">
        <v>1959</v>
      </c>
      <c r="B69" s="403" t="str">
        <f t="shared" ref="B69:B74" si="5">HYPERLINK("https://tangramcare.atlassian.net/browse/P2BN-174","P2BN-174")</f>
        <v>P2BN-174</v>
      </c>
      <c r="C69" s="398" t="s">
        <v>1960</v>
      </c>
      <c r="D69" s="398" t="s">
        <v>1961</v>
      </c>
      <c r="E69" s="384" t="s">
        <v>1918</v>
      </c>
      <c r="F69" s="398" t="s">
        <v>1889</v>
      </c>
      <c r="G69" s="386" t="s">
        <v>1962</v>
      </c>
      <c r="H69" s="402" t="s">
        <v>1921</v>
      </c>
      <c r="I69" s="402" t="s">
        <v>383</v>
      </c>
      <c r="J69" s="388">
        <v>43704.0</v>
      </c>
      <c r="K69" s="392" t="s">
        <v>47</v>
      </c>
      <c r="L69" s="390" t="s">
        <v>432</v>
      </c>
      <c r="M69" s="390"/>
      <c r="N69" s="390" t="s">
        <v>1844</v>
      </c>
      <c r="O69" s="404" t="s">
        <v>96</v>
      </c>
      <c r="P69" s="398" t="s">
        <v>97</v>
      </c>
      <c r="Q69" s="398" t="s">
        <v>98</v>
      </c>
      <c r="R69" s="398" t="s">
        <v>1963</v>
      </c>
      <c r="S69" s="405"/>
      <c r="T69" s="405" t="s">
        <v>99</v>
      </c>
      <c r="U69" s="398" t="s">
        <v>100</v>
      </c>
      <c r="V69" s="352" t="s">
        <v>79</v>
      </c>
    </row>
    <row r="70">
      <c r="A70" s="408" t="s">
        <v>1964</v>
      </c>
      <c r="B70" s="403" t="str">
        <f t="shared" si="5"/>
        <v>P2BN-174</v>
      </c>
      <c r="C70" s="398" t="s">
        <v>1960</v>
      </c>
      <c r="D70" s="398" t="s">
        <v>1965</v>
      </c>
      <c r="E70" s="384" t="s">
        <v>1918</v>
      </c>
      <c r="F70" s="398" t="s">
        <v>1966</v>
      </c>
      <c r="G70" s="398" t="s">
        <v>1948</v>
      </c>
      <c r="H70" s="387"/>
      <c r="I70" s="387"/>
      <c r="J70" s="388">
        <v>43704.0</v>
      </c>
      <c r="K70" s="392" t="s">
        <v>47</v>
      </c>
      <c r="L70" s="390" t="s">
        <v>432</v>
      </c>
      <c r="M70" s="390"/>
      <c r="N70" s="390" t="s">
        <v>1844</v>
      </c>
      <c r="O70" s="340" t="s">
        <v>96</v>
      </c>
      <c r="P70" s="386" t="s">
        <v>97</v>
      </c>
      <c r="Q70" s="386" t="s">
        <v>98</v>
      </c>
      <c r="R70" s="391">
        <v>43756.0</v>
      </c>
      <c r="S70" s="405"/>
      <c r="T70" s="405" t="s">
        <v>99</v>
      </c>
      <c r="U70" s="405"/>
      <c r="V70" s="406"/>
    </row>
    <row r="71">
      <c r="A71" s="408" t="s">
        <v>1967</v>
      </c>
      <c r="B71" s="403" t="str">
        <f t="shared" si="5"/>
        <v>P2BN-174</v>
      </c>
      <c r="C71" s="398" t="s">
        <v>1968</v>
      </c>
      <c r="D71" s="398" t="s">
        <v>1969</v>
      </c>
      <c r="E71" s="384" t="s">
        <v>1918</v>
      </c>
      <c r="F71" s="398" t="s">
        <v>1970</v>
      </c>
      <c r="G71" s="398" t="s">
        <v>1971</v>
      </c>
      <c r="H71" s="402" t="s">
        <v>1921</v>
      </c>
      <c r="I71" s="402" t="s">
        <v>383</v>
      </c>
      <c r="J71" s="388">
        <v>43704.0</v>
      </c>
      <c r="K71" s="392" t="s">
        <v>47</v>
      </c>
      <c r="L71" s="390" t="s">
        <v>432</v>
      </c>
      <c r="M71" s="390"/>
      <c r="N71" s="390" t="s">
        <v>1844</v>
      </c>
      <c r="O71" s="404" t="s">
        <v>96</v>
      </c>
      <c r="P71" s="398" t="s">
        <v>97</v>
      </c>
      <c r="Q71" s="398" t="s">
        <v>98</v>
      </c>
      <c r="R71" s="398" t="s">
        <v>1963</v>
      </c>
      <c r="S71" s="405"/>
      <c r="T71" s="405" t="s">
        <v>99</v>
      </c>
      <c r="U71" s="405"/>
      <c r="V71" s="340" t="s">
        <v>79</v>
      </c>
    </row>
    <row r="72">
      <c r="A72" s="408" t="s">
        <v>1972</v>
      </c>
      <c r="B72" s="403" t="str">
        <f t="shared" si="5"/>
        <v>P2BN-174</v>
      </c>
      <c r="C72" s="398" t="s">
        <v>1973</v>
      </c>
      <c r="D72" s="398" t="s">
        <v>1900</v>
      </c>
      <c r="E72" s="384" t="s">
        <v>1918</v>
      </c>
      <c r="F72" s="398" t="s">
        <v>1974</v>
      </c>
      <c r="G72" s="398" t="s">
        <v>1975</v>
      </c>
      <c r="H72" s="402" t="s">
        <v>1921</v>
      </c>
      <c r="I72" s="402" t="s">
        <v>383</v>
      </c>
      <c r="J72" s="388">
        <v>43704.0</v>
      </c>
      <c r="K72" s="392" t="s">
        <v>47</v>
      </c>
      <c r="L72" s="390" t="s">
        <v>432</v>
      </c>
      <c r="M72" s="390"/>
      <c r="N72" s="390" t="s">
        <v>1844</v>
      </c>
      <c r="O72" s="340" t="s">
        <v>96</v>
      </c>
      <c r="P72" s="386" t="s">
        <v>97</v>
      </c>
      <c r="Q72" s="386" t="s">
        <v>98</v>
      </c>
      <c r="R72" s="391">
        <v>43756.0</v>
      </c>
      <c r="S72" s="405"/>
      <c r="T72" s="405" t="s">
        <v>99</v>
      </c>
      <c r="U72" s="405"/>
      <c r="V72" s="406"/>
    </row>
    <row r="73">
      <c r="A73" s="408" t="s">
        <v>1976</v>
      </c>
      <c r="B73" s="403" t="str">
        <f t="shared" si="5"/>
        <v>P2BN-174</v>
      </c>
      <c r="C73" s="386" t="s">
        <v>1977</v>
      </c>
      <c r="D73" s="386" t="s">
        <v>1905</v>
      </c>
      <c r="E73" s="385" t="s">
        <v>1918</v>
      </c>
      <c r="F73" s="386" t="s">
        <v>1907</v>
      </c>
      <c r="G73" s="386" t="s">
        <v>1978</v>
      </c>
      <c r="H73" s="387"/>
      <c r="I73" s="387"/>
      <c r="J73" s="388">
        <v>43704.0</v>
      </c>
      <c r="K73" s="392" t="s">
        <v>47</v>
      </c>
      <c r="L73" s="390" t="s">
        <v>432</v>
      </c>
      <c r="M73" s="390"/>
      <c r="N73" s="390" t="s">
        <v>1844</v>
      </c>
      <c r="O73" s="404" t="s">
        <v>96</v>
      </c>
      <c r="P73" s="398" t="s">
        <v>97</v>
      </c>
      <c r="Q73" s="398" t="s">
        <v>98</v>
      </c>
      <c r="R73" s="398" t="s">
        <v>1963</v>
      </c>
      <c r="S73" s="405"/>
      <c r="T73" s="405" t="s">
        <v>99</v>
      </c>
      <c r="U73" s="405"/>
      <c r="V73" s="340" t="s">
        <v>79</v>
      </c>
    </row>
    <row r="74">
      <c r="A74" s="408" t="s">
        <v>1979</v>
      </c>
      <c r="B74" s="403" t="str">
        <f t="shared" si="5"/>
        <v>P2BN-174</v>
      </c>
      <c r="C74" s="398" t="s">
        <v>1980</v>
      </c>
      <c r="D74" s="398" t="s">
        <v>1912</v>
      </c>
      <c r="E74" s="384" t="s">
        <v>1918</v>
      </c>
      <c r="F74" s="398" t="s">
        <v>1981</v>
      </c>
      <c r="G74" s="398" t="s">
        <v>1982</v>
      </c>
      <c r="H74" s="387"/>
      <c r="I74" s="387"/>
      <c r="J74" s="388">
        <v>43704.0</v>
      </c>
      <c r="K74" s="392" t="s">
        <v>47</v>
      </c>
      <c r="L74" s="390" t="s">
        <v>432</v>
      </c>
      <c r="M74" s="390"/>
      <c r="N74" s="390" t="s">
        <v>1983</v>
      </c>
      <c r="O74" s="340" t="s">
        <v>96</v>
      </c>
      <c r="P74" s="386" t="s">
        <v>97</v>
      </c>
      <c r="Q74" s="386" t="s">
        <v>98</v>
      </c>
      <c r="R74" s="391">
        <v>43756.0</v>
      </c>
      <c r="S74" s="405"/>
      <c r="T74" s="405" t="s">
        <v>99</v>
      </c>
      <c r="U74" s="405"/>
      <c r="V74" s="406"/>
    </row>
    <row r="75">
      <c r="A75" s="408" t="s">
        <v>1984</v>
      </c>
      <c r="B75" s="409" t="str">
        <f>HYPERLINK("https://tangramcare.atlassian.net/browse/P2BN-163","P2BN-163")</f>
        <v>P2BN-163</v>
      </c>
      <c r="C75" s="398" t="s">
        <v>1985</v>
      </c>
      <c r="D75" s="398" t="s">
        <v>1986</v>
      </c>
      <c r="E75" s="384" t="s">
        <v>1987</v>
      </c>
      <c r="F75" s="398" t="s">
        <v>1988</v>
      </c>
      <c r="G75" s="398" t="s">
        <v>1989</v>
      </c>
      <c r="H75" s="387"/>
      <c r="I75" s="387"/>
      <c r="J75" s="388">
        <v>43704.0</v>
      </c>
      <c r="K75" s="392" t="s">
        <v>47</v>
      </c>
      <c r="L75" s="390" t="s">
        <v>432</v>
      </c>
      <c r="M75" s="390"/>
      <c r="N75" s="407"/>
      <c r="O75" s="340" t="s">
        <v>96</v>
      </c>
      <c r="P75" s="386" t="s">
        <v>97</v>
      </c>
      <c r="Q75" s="386" t="s">
        <v>98</v>
      </c>
      <c r="R75" s="391">
        <v>43756.0</v>
      </c>
      <c r="S75" s="405"/>
      <c r="T75" s="405"/>
      <c r="U75" s="405"/>
      <c r="V75" s="406"/>
    </row>
    <row r="76">
      <c r="A76" s="413" t="s">
        <v>1990</v>
      </c>
      <c r="B76" s="414"/>
      <c r="C76" s="414"/>
      <c r="D76" s="414"/>
      <c r="E76" s="414"/>
      <c r="F76" s="414"/>
      <c r="G76" s="414"/>
      <c r="H76" s="415"/>
      <c r="I76" s="415"/>
      <c r="J76" s="415"/>
      <c r="K76" s="414"/>
      <c r="L76" s="414"/>
      <c r="M76" s="414"/>
      <c r="N76" s="414"/>
      <c r="O76" s="414"/>
      <c r="P76" s="414"/>
      <c r="Q76" s="414"/>
      <c r="R76" s="352"/>
      <c r="S76" s="352"/>
      <c r="T76" s="352" t="s">
        <v>988</v>
      </c>
      <c r="U76" s="352"/>
      <c r="V76" s="382"/>
    </row>
    <row r="77">
      <c r="A77" s="352" t="s">
        <v>1991</v>
      </c>
      <c r="B77" s="383"/>
      <c r="C77" s="386" t="s">
        <v>1992</v>
      </c>
      <c r="D77" s="386" t="s">
        <v>1993</v>
      </c>
      <c r="E77" s="386" t="s">
        <v>1663</v>
      </c>
      <c r="F77" s="386" t="s">
        <v>1994</v>
      </c>
      <c r="G77" s="386" t="s">
        <v>1995</v>
      </c>
      <c r="H77" s="397"/>
      <c r="I77" s="397"/>
      <c r="J77" s="416">
        <v>43704.0</v>
      </c>
      <c r="K77" s="392" t="s">
        <v>47</v>
      </c>
      <c r="L77" s="329" t="s">
        <v>432</v>
      </c>
      <c r="M77" s="329"/>
      <c r="N77" s="401"/>
      <c r="O77" s="352" t="s">
        <v>96</v>
      </c>
      <c r="P77" s="386" t="s">
        <v>97</v>
      </c>
      <c r="Q77" s="386" t="s">
        <v>98</v>
      </c>
      <c r="R77" s="391">
        <v>43727.0</v>
      </c>
      <c r="S77" s="340"/>
      <c r="T77" s="340" t="s">
        <v>99</v>
      </c>
      <c r="U77" s="340"/>
      <c r="V77" s="340" t="s">
        <v>79</v>
      </c>
    </row>
    <row r="78">
      <c r="A78" s="352" t="s">
        <v>1996</v>
      </c>
      <c r="B78" s="383"/>
      <c r="C78" s="386" t="s">
        <v>1997</v>
      </c>
      <c r="D78" s="386" t="s">
        <v>1998</v>
      </c>
      <c r="E78" s="386" t="s">
        <v>1999</v>
      </c>
      <c r="F78" s="386" t="s">
        <v>2000</v>
      </c>
      <c r="G78" s="386" t="s">
        <v>2001</v>
      </c>
      <c r="H78" s="397"/>
      <c r="I78" s="397"/>
      <c r="J78" s="416">
        <v>43704.0</v>
      </c>
      <c r="K78" s="392" t="s">
        <v>47</v>
      </c>
      <c r="L78" s="329" t="s">
        <v>432</v>
      </c>
      <c r="M78" s="329"/>
      <c r="N78" s="401"/>
      <c r="O78" s="340" t="s">
        <v>96</v>
      </c>
      <c r="P78" s="386" t="s">
        <v>97</v>
      </c>
      <c r="Q78" s="386" t="s">
        <v>98</v>
      </c>
      <c r="R78" s="391">
        <v>43756.0</v>
      </c>
      <c r="S78" s="340"/>
      <c r="T78" s="340" t="s">
        <v>99</v>
      </c>
      <c r="U78" s="340"/>
      <c r="V78" s="341"/>
    </row>
    <row r="79">
      <c r="A79" s="352" t="s">
        <v>2002</v>
      </c>
      <c r="B79" s="383"/>
      <c r="C79" s="386" t="s">
        <v>2003</v>
      </c>
      <c r="D79" s="386" t="s">
        <v>2004</v>
      </c>
      <c r="E79" s="386" t="s">
        <v>2005</v>
      </c>
      <c r="F79" s="386" t="s">
        <v>2006</v>
      </c>
      <c r="G79" s="386" t="s">
        <v>2007</v>
      </c>
      <c r="H79" s="397"/>
      <c r="I79" s="397"/>
      <c r="J79" s="416">
        <v>43704.0</v>
      </c>
      <c r="K79" s="392" t="s">
        <v>47</v>
      </c>
      <c r="L79" s="329" t="s">
        <v>432</v>
      </c>
      <c r="M79" s="329"/>
      <c r="N79" s="401"/>
      <c r="O79" s="352" t="s">
        <v>96</v>
      </c>
      <c r="P79" s="386" t="s">
        <v>97</v>
      </c>
      <c r="Q79" s="386" t="s">
        <v>98</v>
      </c>
      <c r="R79" s="391">
        <v>43727.0</v>
      </c>
      <c r="S79" s="340"/>
      <c r="T79" s="340" t="s">
        <v>99</v>
      </c>
      <c r="U79" s="340"/>
      <c r="V79" s="340" t="s">
        <v>79</v>
      </c>
    </row>
    <row r="80">
      <c r="A80" s="352" t="s">
        <v>2008</v>
      </c>
      <c r="B80" s="403" t="str">
        <f>HYPERLINK("https://tangramcare.atlassian.net/browse/P2BN-174","P2BN-174")</f>
        <v>P2BN-174</v>
      </c>
      <c r="C80" s="386" t="s">
        <v>2009</v>
      </c>
      <c r="D80" s="386" t="s">
        <v>2010</v>
      </c>
      <c r="E80" s="386" t="s">
        <v>2011</v>
      </c>
      <c r="F80" s="386" t="s">
        <v>2012</v>
      </c>
      <c r="G80" s="386" t="s">
        <v>2013</v>
      </c>
      <c r="H80" s="397"/>
      <c r="I80" s="397"/>
      <c r="J80" s="416">
        <v>43704.0</v>
      </c>
      <c r="K80" s="392" t="s">
        <v>47</v>
      </c>
      <c r="L80" s="329" t="s">
        <v>432</v>
      </c>
      <c r="M80" s="329"/>
      <c r="N80" s="329" t="s">
        <v>1844</v>
      </c>
      <c r="O80" s="352" t="s">
        <v>96</v>
      </c>
      <c r="P80" s="386" t="s">
        <v>97</v>
      </c>
      <c r="Q80" s="386" t="s">
        <v>98</v>
      </c>
      <c r="R80" s="391">
        <v>43727.0</v>
      </c>
      <c r="S80" s="340"/>
      <c r="T80" s="340" t="s">
        <v>99</v>
      </c>
      <c r="U80" s="340"/>
      <c r="V80" s="340" t="s">
        <v>79</v>
      </c>
    </row>
    <row r="81">
      <c r="A81" s="386"/>
      <c r="B81" s="386"/>
      <c r="C81" s="386"/>
      <c r="D81" s="386"/>
      <c r="E81" s="386"/>
      <c r="F81" s="386"/>
      <c r="G81" s="386"/>
      <c r="H81" s="386"/>
      <c r="I81" s="386"/>
      <c r="J81" s="386"/>
      <c r="K81" s="386"/>
      <c r="L81" s="386"/>
      <c r="M81" s="386"/>
      <c r="N81" s="386"/>
      <c r="O81" s="386"/>
      <c r="P81" s="386"/>
      <c r="Q81" s="386"/>
      <c r="R81" s="386"/>
      <c r="S81" s="386"/>
      <c r="T81" s="386"/>
      <c r="U81" s="386"/>
      <c r="V81" s="386"/>
    </row>
    <row r="82">
      <c r="A82" s="386"/>
      <c r="B82" s="386"/>
      <c r="C82" s="386"/>
      <c r="D82" s="386"/>
      <c r="E82" s="386"/>
      <c r="F82" s="386"/>
      <c r="G82" s="386"/>
      <c r="H82" s="386"/>
      <c r="I82" s="386"/>
      <c r="J82" s="386"/>
      <c r="K82" s="386"/>
      <c r="L82" s="386"/>
      <c r="M82" s="386"/>
      <c r="N82" s="386"/>
      <c r="O82" s="386"/>
      <c r="P82" s="386"/>
      <c r="Q82" s="386"/>
      <c r="R82" s="386"/>
      <c r="S82" s="386"/>
      <c r="T82" s="386"/>
      <c r="U82" s="386"/>
      <c r="V82" s="386"/>
    </row>
    <row r="83">
      <c r="A83" s="386" t="s">
        <v>2014</v>
      </c>
      <c r="B83" s="386"/>
      <c r="C83" s="386" t="s">
        <v>2015</v>
      </c>
      <c r="D83" s="386" t="s">
        <v>2016</v>
      </c>
      <c r="E83" s="386" t="s">
        <v>2017</v>
      </c>
      <c r="F83" s="386" t="s">
        <v>2018</v>
      </c>
      <c r="G83" s="386" t="s">
        <v>2019</v>
      </c>
      <c r="H83" s="386"/>
      <c r="I83" s="386"/>
      <c r="J83" s="386"/>
      <c r="K83" s="386"/>
      <c r="L83" s="386"/>
      <c r="M83" s="386"/>
      <c r="N83" s="386"/>
      <c r="O83" s="386" t="s">
        <v>96</v>
      </c>
      <c r="P83" s="386" t="s">
        <v>97</v>
      </c>
      <c r="Q83" s="386" t="s">
        <v>98</v>
      </c>
      <c r="R83" s="417">
        <v>43774.0</v>
      </c>
      <c r="S83" s="386"/>
      <c r="T83" s="386"/>
      <c r="U83" s="386"/>
      <c r="V83" s="386"/>
    </row>
    <row r="84">
      <c r="A84" s="386" t="s">
        <v>2020</v>
      </c>
      <c r="B84" s="386"/>
      <c r="C84" s="386" t="s">
        <v>2015</v>
      </c>
      <c r="D84" s="386" t="s">
        <v>2021</v>
      </c>
      <c r="E84" s="386" t="s">
        <v>2017</v>
      </c>
      <c r="F84" s="386" t="s">
        <v>2022</v>
      </c>
      <c r="G84" s="386" t="s">
        <v>2023</v>
      </c>
      <c r="H84" s="386"/>
      <c r="I84" s="386"/>
      <c r="J84" s="386"/>
      <c r="K84" s="386"/>
      <c r="L84" s="386"/>
      <c r="M84" s="386"/>
      <c r="N84" s="386"/>
      <c r="O84" s="386" t="s">
        <v>96</v>
      </c>
      <c r="P84" s="386" t="s">
        <v>97</v>
      </c>
      <c r="Q84" s="386" t="s">
        <v>98</v>
      </c>
      <c r="R84" s="417">
        <v>43774.0</v>
      </c>
      <c r="S84" s="386"/>
      <c r="T84" s="386"/>
      <c r="U84" s="386"/>
      <c r="V84" s="386"/>
    </row>
    <row r="85">
      <c r="A85" s="386" t="s">
        <v>2024</v>
      </c>
      <c r="B85" s="386"/>
      <c r="C85" s="386" t="s">
        <v>2015</v>
      </c>
      <c r="D85" s="386" t="s">
        <v>2025</v>
      </c>
      <c r="E85" s="386" t="s">
        <v>2017</v>
      </c>
      <c r="F85" s="386" t="s">
        <v>2026</v>
      </c>
      <c r="G85" s="386" t="s">
        <v>2027</v>
      </c>
      <c r="H85" s="386"/>
      <c r="I85" s="386"/>
      <c r="J85" s="386"/>
      <c r="K85" s="386"/>
      <c r="L85" s="386"/>
      <c r="M85" s="386"/>
      <c r="N85" s="386"/>
      <c r="O85" s="386" t="s">
        <v>96</v>
      </c>
      <c r="P85" s="386" t="s">
        <v>97</v>
      </c>
      <c r="Q85" s="386" t="s">
        <v>98</v>
      </c>
      <c r="R85" s="417">
        <v>43774.0</v>
      </c>
      <c r="S85" s="386"/>
      <c r="T85" s="386"/>
      <c r="U85" s="386"/>
      <c r="V85" s="386"/>
    </row>
    <row r="86">
      <c r="A86" s="386" t="s">
        <v>2028</v>
      </c>
      <c r="B86" s="403"/>
      <c r="C86" s="386" t="s">
        <v>2029</v>
      </c>
      <c r="D86" s="386" t="s">
        <v>2030</v>
      </c>
      <c r="E86" s="386" t="s">
        <v>2017</v>
      </c>
      <c r="F86" s="386" t="s">
        <v>2031</v>
      </c>
      <c r="G86" s="386" t="s">
        <v>2032</v>
      </c>
      <c r="H86" s="397"/>
      <c r="I86" s="397"/>
      <c r="J86" s="416"/>
      <c r="K86" s="392"/>
      <c r="L86" s="329"/>
      <c r="M86" s="329"/>
      <c r="N86" s="329"/>
      <c r="O86" s="386" t="s">
        <v>96</v>
      </c>
      <c r="P86" s="386" t="s">
        <v>97</v>
      </c>
      <c r="Q86" s="386" t="s">
        <v>98</v>
      </c>
      <c r="R86" s="417">
        <v>43774.0</v>
      </c>
      <c r="S86" s="340"/>
      <c r="T86" s="340"/>
      <c r="U86" s="340"/>
      <c r="V86" s="340"/>
    </row>
    <row r="87">
      <c r="A87" s="386" t="s">
        <v>2033</v>
      </c>
      <c r="B87" s="403"/>
      <c r="C87" s="386" t="s">
        <v>2029</v>
      </c>
      <c r="D87" s="386" t="s">
        <v>2034</v>
      </c>
      <c r="E87" s="386" t="s">
        <v>2017</v>
      </c>
      <c r="F87" s="386" t="s">
        <v>2035</v>
      </c>
      <c r="G87" s="386" t="s">
        <v>2036</v>
      </c>
      <c r="H87" s="397"/>
      <c r="I87" s="397"/>
      <c r="J87" s="416"/>
      <c r="K87" s="392"/>
      <c r="L87" s="329"/>
      <c r="M87" s="329"/>
      <c r="N87" s="329"/>
      <c r="O87" s="386" t="s">
        <v>96</v>
      </c>
      <c r="P87" s="386" t="s">
        <v>97</v>
      </c>
      <c r="Q87" s="386" t="s">
        <v>98</v>
      </c>
      <c r="R87" s="417">
        <v>43774.0</v>
      </c>
      <c r="S87" s="340"/>
      <c r="T87" s="340"/>
      <c r="U87" s="340"/>
      <c r="V87" s="340"/>
    </row>
    <row r="88">
      <c r="A88" s="386" t="s">
        <v>2037</v>
      </c>
      <c r="B88" s="403"/>
      <c r="C88" s="386" t="s">
        <v>2029</v>
      </c>
      <c r="D88" s="386" t="s">
        <v>2038</v>
      </c>
      <c r="E88" s="386" t="s">
        <v>2017</v>
      </c>
      <c r="F88" s="386" t="s">
        <v>2039</v>
      </c>
      <c r="G88" s="386" t="s">
        <v>2040</v>
      </c>
      <c r="H88" s="397"/>
      <c r="I88" s="397"/>
      <c r="J88" s="416"/>
      <c r="K88" s="392"/>
      <c r="L88" s="329"/>
      <c r="M88" s="329"/>
      <c r="N88" s="329"/>
      <c r="O88" s="386" t="s">
        <v>96</v>
      </c>
      <c r="P88" s="386" t="s">
        <v>97</v>
      </c>
      <c r="Q88" s="386" t="s">
        <v>98</v>
      </c>
      <c r="R88" s="417">
        <v>43774.0</v>
      </c>
      <c r="S88" s="340"/>
      <c r="T88" s="340"/>
      <c r="U88" s="340"/>
      <c r="V88" s="340"/>
    </row>
    <row r="89">
      <c r="A89" s="386" t="s">
        <v>2041</v>
      </c>
      <c r="B89" s="403"/>
      <c r="C89" s="386" t="s">
        <v>2029</v>
      </c>
      <c r="D89" s="386" t="s">
        <v>2042</v>
      </c>
      <c r="E89" s="386" t="s">
        <v>2017</v>
      </c>
      <c r="F89" s="386" t="s">
        <v>2043</v>
      </c>
      <c r="G89" s="386" t="s">
        <v>2044</v>
      </c>
      <c r="H89" s="397"/>
      <c r="I89" s="397"/>
      <c r="J89" s="416"/>
      <c r="K89" s="392"/>
      <c r="L89" s="329"/>
      <c r="M89" s="329"/>
      <c r="N89" s="329"/>
      <c r="O89" s="386" t="s">
        <v>96</v>
      </c>
      <c r="P89" s="386" t="s">
        <v>97</v>
      </c>
      <c r="Q89" s="386" t="s">
        <v>98</v>
      </c>
      <c r="R89" s="417">
        <v>43774.0</v>
      </c>
      <c r="S89" s="340"/>
      <c r="T89" s="340"/>
      <c r="U89" s="340"/>
      <c r="V89" s="340"/>
    </row>
    <row r="90">
      <c r="A90" s="352" t="s">
        <v>2045</v>
      </c>
      <c r="B90" s="383"/>
      <c r="C90" s="386" t="s">
        <v>2046</v>
      </c>
      <c r="D90" s="386" t="s">
        <v>2047</v>
      </c>
      <c r="E90" s="386" t="s">
        <v>2048</v>
      </c>
      <c r="F90" s="386" t="s">
        <v>2049</v>
      </c>
      <c r="G90" s="386" t="s">
        <v>2050</v>
      </c>
      <c r="H90" s="397"/>
      <c r="I90" s="397"/>
      <c r="J90" s="416">
        <v>43704.0</v>
      </c>
      <c r="K90" s="392" t="s">
        <v>47</v>
      </c>
      <c r="L90" s="329" t="s">
        <v>432</v>
      </c>
      <c r="M90" s="329"/>
      <c r="N90" s="383"/>
      <c r="O90" s="386" t="s">
        <v>96</v>
      </c>
      <c r="P90" s="386" t="s">
        <v>97</v>
      </c>
      <c r="Q90" s="386" t="s">
        <v>98</v>
      </c>
      <c r="R90" s="417">
        <v>43774.0</v>
      </c>
      <c r="S90" s="340"/>
      <c r="T90" s="340" t="s">
        <v>99</v>
      </c>
      <c r="U90" s="340"/>
      <c r="V90" s="341"/>
    </row>
    <row r="91">
      <c r="A91" s="352" t="s">
        <v>2051</v>
      </c>
      <c r="B91" s="383"/>
      <c r="C91" s="386" t="s">
        <v>2052</v>
      </c>
      <c r="D91" s="385" t="s">
        <v>2053</v>
      </c>
      <c r="E91" s="385" t="s">
        <v>1663</v>
      </c>
      <c r="F91" s="385" t="s">
        <v>2054</v>
      </c>
      <c r="G91" s="386" t="s">
        <v>2055</v>
      </c>
      <c r="H91" s="397"/>
      <c r="I91" s="397"/>
      <c r="J91" s="416">
        <v>43704.0</v>
      </c>
      <c r="K91" s="392" t="s">
        <v>47</v>
      </c>
      <c r="L91" s="329" t="s">
        <v>432</v>
      </c>
      <c r="M91" s="329"/>
      <c r="N91" s="383"/>
      <c r="O91" s="386" t="s">
        <v>96</v>
      </c>
      <c r="P91" s="386" t="s">
        <v>97</v>
      </c>
      <c r="Q91" s="386" t="s">
        <v>98</v>
      </c>
      <c r="R91" s="417">
        <v>43774.0</v>
      </c>
      <c r="S91" s="340"/>
      <c r="T91" s="340" t="s">
        <v>99</v>
      </c>
      <c r="U91" s="340"/>
      <c r="V91" s="341"/>
    </row>
    <row r="92">
      <c r="A92" s="418" t="s">
        <v>2056</v>
      </c>
      <c r="B92" s="419" t="str">
        <f>HYPERLINK("https://tangramcare.atlassian.net/browse/P2BN-202","P2BN-202")</f>
        <v>P2BN-202</v>
      </c>
      <c r="C92" s="420" t="s">
        <v>2057</v>
      </c>
      <c r="D92" s="420" t="s">
        <v>2058</v>
      </c>
      <c r="E92" s="420" t="s">
        <v>1663</v>
      </c>
      <c r="F92" s="420" t="s">
        <v>2059</v>
      </c>
      <c r="G92" s="421" t="s">
        <v>2060</v>
      </c>
      <c r="H92" s="422"/>
      <c r="I92" s="422"/>
      <c r="J92" s="422"/>
      <c r="K92" s="420"/>
      <c r="L92" s="418"/>
      <c r="M92" s="418"/>
      <c r="N92" s="423"/>
      <c r="O92" s="418"/>
      <c r="P92" s="418"/>
      <c r="Q92" s="418"/>
      <c r="R92" s="420"/>
      <c r="S92" s="420"/>
      <c r="T92" s="420" t="s">
        <v>125</v>
      </c>
      <c r="U92" s="420"/>
      <c r="V92" s="424"/>
    </row>
    <row r="93">
      <c r="A93" s="377" t="s">
        <v>2061</v>
      </c>
      <c r="B93" s="378"/>
      <c r="C93" s="425"/>
      <c r="D93" s="378"/>
      <c r="E93" s="378"/>
      <c r="F93" s="378"/>
      <c r="G93" s="378"/>
      <c r="H93" s="381"/>
      <c r="I93" s="381"/>
      <c r="J93" s="381"/>
      <c r="K93" s="378"/>
      <c r="L93" s="378"/>
      <c r="M93" s="378"/>
      <c r="N93" s="378"/>
      <c r="O93" s="378"/>
      <c r="P93" s="378"/>
      <c r="Q93" s="378"/>
      <c r="R93" s="400"/>
      <c r="S93" s="400"/>
      <c r="T93" s="400" t="s">
        <v>988</v>
      </c>
      <c r="U93" s="400"/>
      <c r="V93" s="353"/>
    </row>
    <row r="94">
      <c r="A94" s="426" t="s">
        <v>2062</v>
      </c>
      <c r="B94" s="427"/>
      <c r="C94" s="428"/>
      <c r="D94" s="429"/>
      <c r="E94" s="429"/>
      <c r="F94" s="428"/>
      <c r="G94" s="428"/>
      <c r="H94" s="430"/>
      <c r="I94" s="430"/>
      <c r="J94" s="430"/>
      <c r="K94" s="428"/>
      <c r="L94" s="400"/>
      <c r="M94" s="400"/>
      <c r="N94" s="428"/>
      <c r="O94" s="400"/>
      <c r="P94" s="427"/>
      <c r="Q94" s="427"/>
      <c r="R94" s="427"/>
      <c r="S94" s="427"/>
      <c r="T94" s="427"/>
      <c r="U94" s="427"/>
      <c r="V94" s="427"/>
    </row>
    <row r="95">
      <c r="A95" s="431"/>
      <c r="B95" s="432"/>
      <c r="C95" s="433" t="s">
        <v>2063</v>
      </c>
      <c r="D95" s="434"/>
      <c r="E95" s="434"/>
      <c r="F95" s="433"/>
      <c r="G95" s="433"/>
      <c r="H95" s="435"/>
      <c r="I95" s="435"/>
      <c r="J95" s="435"/>
      <c r="K95" s="433"/>
      <c r="L95" s="431"/>
      <c r="M95" s="431"/>
      <c r="N95" s="433"/>
      <c r="O95" s="431"/>
      <c r="P95" s="432"/>
      <c r="Q95" s="432"/>
      <c r="R95" s="432"/>
      <c r="S95" s="432"/>
      <c r="T95" s="432"/>
      <c r="U95" s="432"/>
      <c r="V95" s="436"/>
    </row>
    <row r="96">
      <c r="A96" s="352"/>
      <c r="B96" s="340"/>
      <c r="C96" s="386"/>
      <c r="D96" s="385"/>
      <c r="E96" s="385"/>
      <c r="F96" s="386"/>
      <c r="G96" s="386"/>
      <c r="H96" s="437"/>
      <c r="I96" s="437"/>
      <c r="J96" s="437"/>
      <c r="K96" s="386"/>
      <c r="L96" s="352"/>
      <c r="M96" s="352"/>
      <c r="N96" s="386"/>
      <c r="O96" s="352"/>
      <c r="P96" s="340"/>
      <c r="Q96" s="340"/>
      <c r="R96" s="340"/>
      <c r="S96" s="340"/>
      <c r="T96" s="340"/>
      <c r="U96" s="340"/>
      <c r="V96" s="341"/>
    </row>
    <row r="97">
      <c r="A97" s="426" t="s">
        <v>2064</v>
      </c>
      <c r="B97" s="438"/>
      <c r="C97" s="426"/>
      <c r="D97" s="439"/>
      <c r="E97" s="439"/>
      <c r="F97" s="426"/>
      <c r="G97" s="426"/>
      <c r="H97" s="440"/>
      <c r="I97" s="440"/>
      <c r="J97" s="440"/>
      <c r="K97" s="426"/>
      <c r="L97" s="441"/>
      <c r="M97" s="441"/>
      <c r="N97" s="426"/>
      <c r="O97" s="441"/>
      <c r="P97" s="438"/>
      <c r="Q97" s="438"/>
      <c r="R97" s="438"/>
      <c r="S97" s="438"/>
      <c r="T97" s="438"/>
      <c r="U97" s="438"/>
      <c r="V97" s="438"/>
    </row>
    <row r="98">
      <c r="A98" s="418"/>
      <c r="B98" s="423"/>
      <c r="C98" s="420" t="s">
        <v>2065</v>
      </c>
      <c r="D98" s="442" t="s">
        <v>2066</v>
      </c>
      <c r="E98" s="442" t="s">
        <v>1663</v>
      </c>
      <c r="F98" s="420" t="s">
        <v>2067</v>
      </c>
      <c r="G98" s="420" t="s">
        <v>2068</v>
      </c>
      <c r="H98" s="443"/>
      <c r="I98" s="443"/>
      <c r="J98" s="443"/>
      <c r="K98" s="420" t="s">
        <v>123</v>
      </c>
      <c r="L98" s="418"/>
      <c r="M98" s="418"/>
      <c r="N98" s="420" t="s">
        <v>2069</v>
      </c>
      <c r="O98" s="418"/>
      <c r="P98" s="423"/>
      <c r="Q98" s="423"/>
      <c r="R98" s="423"/>
      <c r="S98" s="423"/>
      <c r="T98" s="423" t="s">
        <v>125</v>
      </c>
      <c r="U98" s="423"/>
      <c r="V98" s="444"/>
    </row>
    <row r="99">
      <c r="A99" s="418"/>
      <c r="B99" s="423"/>
      <c r="C99" s="420" t="s">
        <v>2070</v>
      </c>
      <c r="D99" s="442" t="s">
        <v>2071</v>
      </c>
      <c r="E99" s="442" t="s">
        <v>1663</v>
      </c>
      <c r="F99" s="420" t="s">
        <v>2072</v>
      </c>
      <c r="G99" s="420" t="s">
        <v>2073</v>
      </c>
      <c r="H99" s="443"/>
      <c r="I99" s="443"/>
      <c r="J99" s="443"/>
      <c r="K99" s="420" t="s">
        <v>123</v>
      </c>
      <c r="L99" s="418"/>
      <c r="M99" s="418"/>
      <c r="N99" s="420" t="s">
        <v>2069</v>
      </c>
      <c r="O99" s="418"/>
      <c r="P99" s="423"/>
      <c r="Q99" s="423"/>
      <c r="R99" s="423"/>
      <c r="S99" s="423"/>
      <c r="T99" s="423" t="s">
        <v>125</v>
      </c>
      <c r="U99" s="423"/>
      <c r="V99" s="444"/>
    </row>
    <row r="100">
      <c r="A100" s="418"/>
      <c r="B100" s="423"/>
      <c r="C100" s="445" t="s">
        <v>2074</v>
      </c>
      <c r="D100" s="446" t="s">
        <v>2075</v>
      </c>
      <c r="E100" s="446" t="s">
        <v>2076</v>
      </c>
      <c r="F100" s="445" t="s">
        <v>2077</v>
      </c>
      <c r="G100" s="445" t="s">
        <v>2078</v>
      </c>
      <c r="H100" s="443"/>
      <c r="I100" s="443"/>
      <c r="J100" s="443"/>
      <c r="K100" s="445" t="s">
        <v>123</v>
      </c>
      <c r="L100" s="447"/>
      <c r="M100" s="447"/>
      <c r="N100" s="445" t="s">
        <v>2069</v>
      </c>
      <c r="O100" s="447"/>
      <c r="P100" s="423"/>
      <c r="Q100" s="423"/>
      <c r="R100" s="448"/>
      <c r="S100" s="448"/>
      <c r="T100" s="448" t="s">
        <v>125</v>
      </c>
      <c r="U100" s="448"/>
      <c r="V100" s="444"/>
    </row>
    <row r="101">
      <c r="A101" s="418"/>
      <c r="B101" s="449" t="str">
        <f>HYPERLINK("https://tangramcare.atlassian.net/browse/P2BN-520","P2BN-520")</f>
        <v>P2BN-520</v>
      </c>
      <c r="C101" s="420" t="s">
        <v>2079</v>
      </c>
      <c r="D101" s="420" t="s">
        <v>2080</v>
      </c>
      <c r="E101" s="420" t="s">
        <v>2081</v>
      </c>
      <c r="F101" s="420" t="s">
        <v>2082</v>
      </c>
      <c r="G101" s="420" t="s">
        <v>2083</v>
      </c>
      <c r="H101" s="443"/>
      <c r="I101" s="443"/>
      <c r="J101" s="443"/>
      <c r="K101" s="420" t="s">
        <v>123</v>
      </c>
      <c r="L101" s="418"/>
      <c r="M101" s="418"/>
      <c r="N101" s="423"/>
      <c r="O101" s="418"/>
      <c r="P101" s="423"/>
      <c r="Q101" s="423"/>
      <c r="R101" s="423"/>
      <c r="S101" s="423"/>
      <c r="T101" s="423" t="s">
        <v>125</v>
      </c>
      <c r="U101" s="423"/>
      <c r="V101" s="444"/>
    </row>
    <row r="102">
      <c r="A102" s="418"/>
      <c r="B102" s="423"/>
      <c r="C102" s="420" t="s">
        <v>2084</v>
      </c>
      <c r="D102" s="442" t="s">
        <v>2085</v>
      </c>
      <c r="E102" s="420" t="s">
        <v>2086</v>
      </c>
      <c r="F102" s="420" t="s">
        <v>2087</v>
      </c>
      <c r="G102" s="420" t="s">
        <v>2088</v>
      </c>
      <c r="H102" s="443"/>
      <c r="I102" s="443"/>
      <c r="J102" s="443"/>
      <c r="K102" s="420" t="s">
        <v>123</v>
      </c>
      <c r="L102" s="418"/>
      <c r="M102" s="418"/>
      <c r="N102" s="420" t="s">
        <v>2089</v>
      </c>
      <c r="O102" s="418"/>
      <c r="P102" s="423"/>
      <c r="Q102" s="423"/>
      <c r="R102" s="423"/>
      <c r="S102" s="423"/>
      <c r="T102" s="423" t="s">
        <v>125</v>
      </c>
      <c r="U102" s="423"/>
      <c r="V102" s="444"/>
    </row>
    <row r="103">
      <c r="A103" s="418"/>
      <c r="B103" s="423"/>
      <c r="C103" s="420" t="s">
        <v>2090</v>
      </c>
      <c r="D103" s="442" t="s">
        <v>2091</v>
      </c>
      <c r="E103" s="420" t="s">
        <v>2086</v>
      </c>
      <c r="F103" s="420" t="s">
        <v>2092</v>
      </c>
      <c r="G103" s="420" t="s">
        <v>2093</v>
      </c>
      <c r="H103" s="443"/>
      <c r="I103" s="443"/>
      <c r="J103" s="443"/>
      <c r="K103" s="420" t="s">
        <v>123</v>
      </c>
      <c r="L103" s="418"/>
      <c r="M103" s="418"/>
      <c r="N103" s="420" t="s">
        <v>2094</v>
      </c>
      <c r="O103" s="418"/>
      <c r="P103" s="423"/>
      <c r="Q103" s="423"/>
      <c r="R103" s="423"/>
      <c r="S103" s="423"/>
      <c r="T103" s="423" t="s">
        <v>125</v>
      </c>
      <c r="U103" s="423"/>
      <c r="V103" s="444"/>
    </row>
    <row r="104">
      <c r="A104" s="418"/>
      <c r="B104" s="423"/>
      <c r="C104" s="420" t="s">
        <v>2095</v>
      </c>
      <c r="D104" s="420" t="s">
        <v>2096</v>
      </c>
      <c r="E104" s="420" t="s">
        <v>2097</v>
      </c>
      <c r="F104" s="420" t="s">
        <v>2098</v>
      </c>
      <c r="G104" s="420" t="s">
        <v>2099</v>
      </c>
      <c r="H104" s="443"/>
      <c r="I104" s="443"/>
      <c r="J104" s="443"/>
      <c r="K104" s="420" t="s">
        <v>123</v>
      </c>
      <c r="L104" s="418"/>
      <c r="M104" s="418"/>
      <c r="N104" s="442" t="s">
        <v>898</v>
      </c>
      <c r="O104" s="418"/>
      <c r="P104" s="423"/>
      <c r="Q104" s="423"/>
      <c r="R104" s="423"/>
      <c r="S104" s="423"/>
      <c r="T104" s="423" t="s">
        <v>125</v>
      </c>
      <c r="U104" s="423"/>
      <c r="V104" s="444"/>
    </row>
    <row r="105">
      <c r="A105" s="418"/>
      <c r="B105" s="449" t="str">
        <f t="shared" ref="B105:B108" si="6">HYPERLINK("https://tangramcare.atlassian.net/browse/P2BN-520","P2BN-520")</f>
        <v>P2BN-520</v>
      </c>
      <c r="C105" s="420" t="s">
        <v>2100</v>
      </c>
      <c r="D105" s="442" t="s">
        <v>2101</v>
      </c>
      <c r="E105" s="420" t="s">
        <v>2102</v>
      </c>
      <c r="F105" s="442" t="s">
        <v>2103</v>
      </c>
      <c r="G105" s="442" t="s">
        <v>2104</v>
      </c>
      <c r="H105" s="443"/>
      <c r="I105" s="443"/>
      <c r="J105" s="443"/>
      <c r="K105" s="420" t="s">
        <v>123</v>
      </c>
      <c r="L105" s="418"/>
      <c r="M105" s="418"/>
      <c r="N105" s="420" t="s">
        <v>2105</v>
      </c>
      <c r="O105" s="418"/>
      <c r="P105" s="423"/>
      <c r="Q105" s="423"/>
      <c r="R105" s="423"/>
      <c r="S105" s="423"/>
      <c r="T105" s="423" t="s">
        <v>125</v>
      </c>
      <c r="U105" s="423"/>
      <c r="V105" s="444"/>
    </row>
    <row r="106">
      <c r="A106" s="418"/>
      <c r="B106" s="449" t="str">
        <f t="shared" si="6"/>
        <v>P2BN-520</v>
      </c>
      <c r="C106" s="420" t="s">
        <v>2106</v>
      </c>
      <c r="D106" s="442" t="s">
        <v>2107</v>
      </c>
      <c r="E106" s="420" t="s">
        <v>2102</v>
      </c>
      <c r="F106" s="442" t="s">
        <v>2103</v>
      </c>
      <c r="G106" s="442" t="s">
        <v>2104</v>
      </c>
      <c r="H106" s="443"/>
      <c r="I106" s="443"/>
      <c r="J106" s="443"/>
      <c r="K106" s="420" t="s">
        <v>123</v>
      </c>
      <c r="L106" s="418"/>
      <c r="M106" s="418"/>
      <c r="N106" s="420" t="s">
        <v>2105</v>
      </c>
      <c r="O106" s="418"/>
      <c r="P106" s="423"/>
      <c r="Q106" s="423"/>
      <c r="R106" s="423"/>
      <c r="S106" s="423"/>
      <c r="T106" s="423" t="s">
        <v>125</v>
      </c>
      <c r="U106" s="423"/>
      <c r="V106" s="444"/>
    </row>
    <row r="107">
      <c r="A107" s="418"/>
      <c r="B107" s="449" t="str">
        <f t="shared" si="6"/>
        <v>P2BN-520</v>
      </c>
      <c r="C107" s="420" t="s">
        <v>2108</v>
      </c>
      <c r="D107" s="442" t="s">
        <v>2109</v>
      </c>
      <c r="E107" s="420" t="s">
        <v>2110</v>
      </c>
      <c r="F107" s="442" t="s">
        <v>2111</v>
      </c>
      <c r="G107" s="420" t="s">
        <v>2112</v>
      </c>
      <c r="H107" s="443"/>
      <c r="I107" s="443"/>
      <c r="J107" s="443"/>
      <c r="K107" s="420" t="s">
        <v>123</v>
      </c>
      <c r="L107" s="418"/>
      <c r="M107" s="418"/>
      <c r="N107" s="420" t="s">
        <v>2105</v>
      </c>
      <c r="O107" s="418"/>
      <c r="P107" s="423"/>
      <c r="Q107" s="423"/>
      <c r="R107" s="423"/>
      <c r="S107" s="423"/>
      <c r="T107" s="423" t="s">
        <v>125</v>
      </c>
      <c r="U107" s="423"/>
      <c r="V107" s="444"/>
    </row>
    <row r="108">
      <c r="A108" s="418"/>
      <c r="B108" s="449" t="str">
        <f t="shared" si="6"/>
        <v>P2BN-520</v>
      </c>
      <c r="C108" s="420" t="s">
        <v>2113</v>
      </c>
      <c r="D108" s="442" t="s">
        <v>2114</v>
      </c>
      <c r="E108" s="442" t="s">
        <v>2086</v>
      </c>
      <c r="F108" s="442" t="s">
        <v>2115</v>
      </c>
      <c r="G108" s="420" t="s">
        <v>2116</v>
      </c>
      <c r="H108" s="443"/>
      <c r="I108" s="443"/>
      <c r="J108" s="443"/>
      <c r="K108" s="420" t="s">
        <v>123</v>
      </c>
      <c r="L108" s="418"/>
      <c r="M108" s="418"/>
      <c r="N108" s="420" t="s">
        <v>2117</v>
      </c>
      <c r="O108" s="418"/>
      <c r="P108" s="423"/>
      <c r="Q108" s="423"/>
      <c r="R108" s="423"/>
      <c r="S108" s="423"/>
      <c r="T108" s="423" t="s">
        <v>125</v>
      </c>
      <c r="U108" s="423"/>
      <c r="V108" s="444"/>
    </row>
    <row r="109">
      <c r="A109" s="418"/>
      <c r="B109" s="423"/>
      <c r="C109" s="420" t="s">
        <v>2118</v>
      </c>
      <c r="D109" s="442" t="s">
        <v>2119</v>
      </c>
      <c r="E109" s="442" t="s">
        <v>2120</v>
      </c>
      <c r="F109" s="420" t="s">
        <v>2121</v>
      </c>
      <c r="G109" s="420" t="s">
        <v>2122</v>
      </c>
      <c r="H109" s="443"/>
      <c r="I109" s="443"/>
      <c r="J109" s="443"/>
      <c r="K109" s="420" t="s">
        <v>123</v>
      </c>
      <c r="L109" s="418"/>
      <c r="M109" s="418"/>
      <c r="N109" s="420" t="s">
        <v>2123</v>
      </c>
      <c r="O109" s="418"/>
      <c r="P109" s="423"/>
      <c r="Q109" s="423"/>
      <c r="R109" s="423"/>
      <c r="S109" s="423"/>
      <c r="T109" s="423" t="s">
        <v>125</v>
      </c>
      <c r="U109" s="423"/>
      <c r="V109" s="444"/>
    </row>
    <row r="110">
      <c r="A110" s="418"/>
      <c r="B110" s="423"/>
      <c r="C110" s="420" t="s">
        <v>2124</v>
      </c>
      <c r="D110" s="420" t="s">
        <v>2125</v>
      </c>
      <c r="E110" s="442" t="s">
        <v>1663</v>
      </c>
      <c r="F110" s="420" t="s">
        <v>2126</v>
      </c>
      <c r="G110" s="420" t="s">
        <v>2127</v>
      </c>
      <c r="H110" s="443"/>
      <c r="I110" s="443"/>
      <c r="J110" s="443"/>
      <c r="K110" s="420" t="s">
        <v>123</v>
      </c>
      <c r="L110" s="418"/>
      <c r="M110" s="418"/>
      <c r="N110" s="420" t="s">
        <v>2128</v>
      </c>
      <c r="O110" s="418"/>
      <c r="P110" s="423"/>
      <c r="Q110" s="423"/>
      <c r="R110" s="423"/>
      <c r="S110" s="423"/>
      <c r="T110" s="423" t="s">
        <v>125</v>
      </c>
      <c r="U110" s="423"/>
      <c r="V110" s="444"/>
    </row>
    <row r="111">
      <c r="A111" s="418"/>
      <c r="B111" s="423"/>
      <c r="C111" s="420" t="s">
        <v>2129</v>
      </c>
      <c r="D111" s="420" t="s">
        <v>2130</v>
      </c>
      <c r="E111" s="420" t="s">
        <v>2131</v>
      </c>
      <c r="F111" s="420" t="s">
        <v>2132</v>
      </c>
      <c r="G111" s="420" t="s">
        <v>2133</v>
      </c>
      <c r="H111" s="443"/>
      <c r="I111" s="443"/>
      <c r="J111" s="443"/>
      <c r="K111" s="420" t="s">
        <v>123</v>
      </c>
      <c r="L111" s="418"/>
      <c r="M111" s="418"/>
      <c r="N111" s="420" t="s">
        <v>2134</v>
      </c>
      <c r="O111" s="418"/>
      <c r="P111" s="423"/>
      <c r="Q111" s="423"/>
      <c r="R111" s="423"/>
      <c r="S111" s="423"/>
      <c r="T111" s="423" t="s">
        <v>125</v>
      </c>
      <c r="U111" s="423"/>
      <c r="V111" s="444"/>
    </row>
    <row r="112">
      <c r="A112" s="418"/>
      <c r="B112" s="423"/>
      <c r="C112" s="420" t="s">
        <v>2135</v>
      </c>
      <c r="D112" s="442" t="s">
        <v>2136</v>
      </c>
      <c r="E112" s="442" t="s">
        <v>1663</v>
      </c>
      <c r="F112" s="442" t="s">
        <v>2137</v>
      </c>
      <c r="G112" s="442" t="s">
        <v>2138</v>
      </c>
      <c r="H112" s="443"/>
      <c r="I112" s="443"/>
      <c r="J112" s="443"/>
      <c r="K112" s="420" t="s">
        <v>123</v>
      </c>
      <c r="L112" s="418"/>
      <c r="M112" s="418"/>
      <c r="N112" s="420" t="s">
        <v>2139</v>
      </c>
      <c r="O112" s="418"/>
      <c r="P112" s="423"/>
      <c r="Q112" s="423"/>
      <c r="R112" s="423"/>
      <c r="S112" s="423"/>
      <c r="T112" s="423" t="s">
        <v>125</v>
      </c>
      <c r="U112" s="423"/>
      <c r="V112" s="444"/>
    </row>
    <row r="113">
      <c r="A113" s="418"/>
      <c r="B113" s="449" t="str">
        <f>HYPERLINK("https://tangramcare.atlassian.net/browse/P2BN-519","P2BN-519")</f>
        <v>P2BN-519</v>
      </c>
      <c r="C113" s="420" t="s">
        <v>2140</v>
      </c>
      <c r="D113" s="420" t="s">
        <v>2141</v>
      </c>
      <c r="E113" s="420" t="s">
        <v>2131</v>
      </c>
      <c r="F113" s="420" t="s">
        <v>2142</v>
      </c>
      <c r="G113" s="420" t="s">
        <v>2143</v>
      </c>
      <c r="H113" s="443"/>
      <c r="I113" s="443"/>
      <c r="J113" s="443"/>
      <c r="K113" s="420" t="s">
        <v>123</v>
      </c>
      <c r="L113" s="418"/>
      <c r="M113" s="418"/>
      <c r="N113" s="420" t="s">
        <v>2144</v>
      </c>
      <c r="O113" s="418"/>
      <c r="P113" s="423"/>
      <c r="Q113" s="423"/>
      <c r="R113" s="423"/>
      <c r="S113" s="423"/>
      <c r="T113" s="423" t="s">
        <v>125</v>
      </c>
      <c r="U113" s="423"/>
      <c r="V113" s="444"/>
    </row>
    <row r="114">
      <c r="A114" s="418"/>
      <c r="B114" s="423"/>
      <c r="C114" s="420" t="s">
        <v>2145</v>
      </c>
      <c r="D114" s="420" t="s">
        <v>2146</v>
      </c>
      <c r="E114" s="420" t="s">
        <v>2147</v>
      </c>
      <c r="F114" s="420" t="s">
        <v>2148</v>
      </c>
      <c r="G114" s="420" t="s">
        <v>2149</v>
      </c>
      <c r="H114" s="443"/>
      <c r="I114" s="443"/>
      <c r="J114" s="443"/>
      <c r="K114" s="420" t="s">
        <v>123</v>
      </c>
      <c r="L114" s="418"/>
      <c r="M114" s="418"/>
      <c r="N114" s="420" t="s">
        <v>2144</v>
      </c>
      <c r="O114" s="418"/>
      <c r="P114" s="423"/>
      <c r="Q114" s="423"/>
      <c r="R114" s="423"/>
      <c r="S114" s="423"/>
      <c r="T114" s="423" t="s">
        <v>125</v>
      </c>
      <c r="U114" s="423"/>
      <c r="V114" s="444"/>
    </row>
    <row r="115">
      <c r="A115" s="418"/>
      <c r="B115" s="423"/>
      <c r="C115" s="420" t="s">
        <v>2150</v>
      </c>
      <c r="D115" s="420" t="s">
        <v>2151</v>
      </c>
      <c r="E115" s="420" t="s">
        <v>2147</v>
      </c>
      <c r="F115" s="420" t="s">
        <v>2152</v>
      </c>
      <c r="G115" s="420" t="s">
        <v>2153</v>
      </c>
      <c r="H115" s="443"/>
      <c r="I115" s="443"/>
      <c r="J115" s="443"/>
      <c r="K115" s="420" t="s">
        <v>123</v>
      </c>
      <c r="L115" s="418"/>
      <c r="M115" s="418"/>
      <c r="N115" s="420" t="s">
        <v>2144</v>
      </c>
      <c r="O115" s="418"/>
      <c r="P115" s="423"/>
      <c r="Q115" s="423"/>
      <c r="R115" s="423"/>
      <c r="S115" s="423"/>
      <c r="T115" s="423" t="s">
        <v>125</v>
      </c>
      <c r="U115" s="423"/>
      <c r="V115" s="444"/>
    </row>
    <row r="116">
      <c r="A116" s="418"/>
      <c r="B116" s="423"/>
      <c r="C116" s="420" t="s">
        <v>2074</v>
      </c>
      <c r="D116" s="420" t="s">
        <v>2154</v>
      </c>
      <c r="E116" s="420" t="s">
        <v>2155</v>
      </c>
      <c r="F116" s="420" t="s">
        <v>2156</v>
      </c>
      <c r="G116" s="420" t="s">
        <v>2157</v>
      </c>
      <c r="H116" s="443"/>
      <c r="I116" s="443"/>
      <c r="J116" s="443"/>
      <c r="K116" s="420" t="s">
        <v>123</v>
      </c>
      <c r="L116" s="418"/>
      <c r="M116" s="418"/>
      <c r="N116" s="420" t="s">
        <v>2144</v>
      </c>
      <c r="O116" s="418"/>
      <c r="P116" s="423"/>
      <c r="Q116" s="423"/>
      <c r="R116" s="423"/>
      <c r="S116" s="423"/>
      <c r="T116" s="423" t="s">
        <v>125</v>
      </c>
      <c r="U116" s="423"/>
      <c r="V116" s="444"/>
    </row>
    <row r="117">
      <c r="A117" s="418"/>
      <c r="B117" s="423"/>
      <c r="C117" s="420" t="s">
        <v>2158</v>
      </c>
      <c r="D117" s="420" t="s">
        <v>2159</v>
      </c>
      <c r="E117" s="420" t="s">
        <v>2160</v>
      </c>
      <c r="F117" s="420" t="s">
        <v>2161</v>
      </c>
      <c r="G117" s="420" t="s">
        <v>2162</v>
      </c>
      <c r="H117" s="443"/>
      <c r="I117" s="443"/>
      <c r="J117" s="443"/>
      <c r="K117" s="420" t="s">
        <v>123</v>
      </c>
      <c r="L117" s="418"/>
      <c r="M117" s="418"/>
      <c r="N117" s="420" t="s">
        <v>2163</v>
      </c>
      <c r="O117" s="418"/>
      <c r="P117" s="423"/>
      <c r="Q117" s="423"/>
      <c r="R117" s="423"/>
      <c r="S117" s="423"/>
      <c r="T117" s="423" t="s">
        <v>125</v>
      </c>
      <c r="U117" s="423"/>
      <c r="V117" s="444"/>
    </row>
    <row r="118">
      <c r="A118" s="418"/>
      <c r="B118" s="423"/>
      <c r="C118" s="420" t="s">
        <v>2164</v>
      </c>
      <c r="D118" s="420" t="s">
        <v>2165</v>
      </c>
      <c r="E118" s="420" t="s">
        <v>2166</v>
      </c>
      <c r="F118" s="420" t="s">
        <v>2167</v>
      </c>
      <c r="G118" s="420" t="s">
        <v>2168</v>
      </c>
      <c r="H118" s="443"/>
      <c r="I118" s="443"/>
      <c r="J118" s="443"/>
      <c r="K118" s="420" t="s">
        <v>123</v>
      </c>
      <c r="L118" s="418"/>
      <c r="M118" s="418"/>
      <c r="N118" s="420" t="s">
        <v>2144</v>
      </c>
      <c r="O118" s="418"/>
      <c r="P118" s="423"/>
      <c r="Q118" s="423"/>
      <c r="R118" s="423"/>
      <c r="S118" s="423"/>
      <c r="T118" s="423" t="s">
        <v>125</v>
      </c>
      <c r="U118" s="423"/>
      <c r="V118" s="444"/>
    </row>
    <row r="119">
      <c r="A119" s="418"/>
      <c r="B119" s="423"/>
      <c r="C119" s="420" t="s">
        <v>2169</v>
      </c>
      <c r="D119" s="420" t="s">
        <v>2170</v>
      </c>
      <c r="E119" s="442" t="s">
        <v>2171</v>
      </c>
      <c r="F119" s="420" t="s">
        <v>2172</v>
      </c>
      <c r="G119" s="420" t="s">
        <v>2173</v>
      </c>
      <c r="H119" s="443"/>
      <c r="I119" s="443"/>
      <c r="J119" s="443"/>
      <c r="K119" s="420" t="s">
        <v>123</v>
      </c>
      <c r="L119" s="418"/>
      <c r="M119" s="418"/>
      <c r="N119" s="420" t="s">
        <v>2144</v>
      </c>
      <c r="O119" s="418"/>
      <c r="P119" s="423"/>
      <c r="Q119" s="423"/>
      <c r="R119" s="423"/>
      <c r="S119" s="423"/>
      <c r="T119" s="423" t="s">
        <v>125</v>
      </c>
      <c r="U119" s="423"/>
      <c r="V119" s="444"/>
    </row>
    <row r="120">
      <c r="A120" s="450"/>
      <c r="B120" s="450"/>
      <c r="C120" s="450"/>
      <c r="D120" s="450"/>
      <c r="E120" s="451"/>
      <c r="F120" s="450"/>
      <c r="G120" s="450"/>
      <c r="H120" s="450"/>
      <c r="I120" s="450"/>
      <c r="J120" s="450"/>
      <c r="K120" s="450"/>
      <c r="L120" s="450"/>
      <c r="M120" s="450"/>
      <c r="N120" s="450"/>
      <c r="O120" s="450"/>
      <c r="P120" s="450"/>
      <c r="Q120" s="450"/>
      <c r="R120" s="450"/>
      <c r="S120" s="450"/>
      <c r="T120" s="450"/>
      <c r="U120" s="450"/>
      <c r="V120" s="383"/>
    </row>
    <row r="121">
      <c r="A121" s="377" t="s">
        <v>2174</v>
      </c>
      <c r="B121" s="378"/>
      <c r="C121" s="378"/>
      <c r="D121" s="378"/>
      <c r="E121" s="378"/>
      <c r="F121" s="378"/>
      <c r="G121" s="378"/>
      <c r="H121" s="381"/>
      <c r="I121" s="381"/>
      <c r="J121" s="381"/>
      <c r="K121" s="378"/>
      <c r="L121" s="378"/>
      <c r="M121" s="378"/>
      <c r="N121" s="378"/>
      <c r="O121" s="378"/>
      <c r="P121" s="378"/>
      <c r="Q121" s="378"/>
      <c r="R121" s="400"/>
      <c r="S121" s="400"/>
      <c r="T121" s="400" t="s">
        <v>988</v>
      </c>
      <c r="U121" s="400"/>
      <c r="V121" s="382"/>
    </row>
    <row r="122">
      <c r="A122" s="281" t="s">
        <v>2175</v>
      </c>
      <c r="B122" s="452" t="s">
        <v>2176</v>
      </c>
      <c r="C122" s="452" t="s">
        <v>2177</v>
      </c>
      <c r="D122" s="452" t="s">
        <v>2178</v>
      </c>
      <c r="E122" s="452" t="s">
        <v>2179</v>
      </c>
      <c r="F122" s="452" t="s">
        <v>2180</v>
      </c>
      <c r="G122" s="452" t="s">
        <v>2181</v>
      </c>
      <c r="H122" s="453">
        <v>43808.0</v>
      </c>
      <c r="I122" s="452" t="s">
        <v>917</v>
      </c>
      <c r="J122" s="453">
        <v>43889.0</v>
      </c>
      <c r="K122" s="281" t="s">
        <v>47</v>
      </c>
      <c r="L122" s="281" t="s">
        <v>97</v>
      </c>
      <c r="M122" s="281"/>
      <c r="N122" s="450"/>
      <c r="O122" s="281" t="s">
        <v>96</v>
      </c>
      <c r="P122" s="281" t="s">
        <v>249</v>
      </c>
      <c r="Q122" s="281" t="s">
        <v>98</v>
      </c>
      <c r="R122" s="454">
        <v>43871.0</v>
      </c>
      <c r="S122" s="281" t="s">
        <v>267</v>
      </c>
      <c r="T122" s="450"/>
      <c r="U122" s="450"/>
      <c r="V122" s="383"/>
    </row>
    <row r="123">
      <c r="A123" s="281" t="s">
        <v>2182</v>
      </c>
      <c r="B123" s="452" t="s">
        <v>2176</v>
      </c>
      <c r="C123" s="452" t="s">
        <v>2177</v>
      </c>
      <c r="D123" s="455" t="s">
        <v>2183</v>
      </c>
      <c r="E123" s="452" t="s">
        <v>2179</v>
      </c>
      <c r="F123" s="452" t="s">
        <v>2184</v>
      </c>
      <c r="G123" s="452" t="s">
        <v>2185</v>
      </c>
      <c r="H123" s="453">
        <v>43808.0</v>
      </c>
      <c r="I123" s="452" t="s">
        <v>917</v>
      </c>
      <c r="J123" s="453">
        <v>43889.0</v>
      </c>
      <c r="K123" s="281" t="s">
        <v>47</v>
      </c>
      <c r="L123" s="281" t="s">
        <v>97</v>
      </c>
      <c r="M123" s="450"/>
      <c r="N123" s="450"/>
      <c r="O123" s="281" t="s">
        <v>96</v>
      </c>
      <c r="P123" s="281" t="s">
        <v>249</v>
      </c>
      <c r="Q123" s="281" t="s">
        <v>98</v>
      </c>
      <c r="R123" s="454">
        <v>43871.0</v>
      </c>
      <c r="S123" s="281" t="s">
        <v>267</v>
      </c>
      <c r="T123" s="450"/>
      <c r="U123" s="450"/>
      <c r="V123" s="383"/>
    </row>
    <row r="124">
      <c r="A124" s="281" t="s">
        <v>2186</v>
      </c>
      <c r="B124" s="452" t="s">
        <v>2176</v>
      </c>
      <c r="C124" s="452" t="s">
        <v>2177</v>
      </c>
      <c r="D124" s="455" t="s">
        <v>2187</v>
      </c>
      <c r="E124" s="452" t="s">
        <v>2179</v>
      </c>
      <c r="F124" s="452" t="s">
        <v>2188</v>
      </c>
      <c r="G124" s="452" t="s">
        <v>2189</v>
      </c>
      <c r="H124" s="453">
        <v>43808.0</v>
      </c>
      <c r="I124" s="452" t="s">
        <v>917</v>
      </c>
      <c r="J124" s="453">
        <v>43889.0</v>
      </c>
      <c r="K124" s="281" t="s">
        <v>47</v>
      </c>
      <c r="L124" s="281" t="s">
        <v>97</v>
      </c>
      <c r="M124" s="281" t="s">
        <v>2190</v>
      </c>
      <c r="N124" s="450"/>
      <c r="O124" s="281" t="s">
        <v>96</v>
      </c>
      <c r="P124" s="281" t="s">
        <v>249</v>
      </c>
      <c r="Q124" s="281" t="s">
        <v>98</v>
      </c>
      <c r="R124" s="454">
        <v>43872.0</v>
      </c>
      <c r="S124" s="281" t="s">
        <v>267</v>
      </c>
      <c r="T124" s="450"/>
      <c r="U124" s="450"/>
      <c r="V124" s="383"/>
    </row>
    <row r="125">
      <c r="A125" s="281" t="s">
        <v>2191</v>
      </c>
      <c r="B125" s="452" t="s">
        <v>2176</v>
      </c>
      <c r="C125" s="452" t="s">
        <v>2177</v>
      </c>
      <c r="D125" s="452" t="s">
        <v>2192</v>
      </c>
      <c r="E125" s="452" t="s">
        <v>2193</v>
      </c>
      <c r="F125" s="452" t="s">
        <v>2194</v>
      </c>
      <c r="G125" s="452" t="s">
        <v>2195</v>
      </c>
      <c r="H125" s="453">
        <v>43808.0</v>
      </c>
      <c r="I125" s="452" t="s">
        <v>917</v>
      </c>
      <c r="J125" s="453">
        <v>43889.0</v>
      </c>
      <c r="K125" s="281" t="s">
        <v>47</v>
      </c>
      <c r="L125" s="281" t="s">
        <v>97</v>
      </c>
      <c r="M125" s="450"/>
      <c r="N125" s="450"/>
      <c r="O125" s="281" t="s">
        <v>96</v>
      </c>
      <c r="P125" s="281" t="s">
        <v>249</v>
      </c>
      <c r="Q125" s="281" t="s">
        <v>98</v>
      </c>
      <c r="R125" s="454">
        <v>43872.0</v>
      </c>
      <c r="S125" s="281" t="s">
        <v>267</v>
      </c>
      <c r="T125" s="450"/>
      <c r="U125" s="450"/>
      <c r="V125" s="383"/>
    </row>
    <row r="126">
      <c r="A126" s="281" t="s">
        <v>2196</v>
      </c>
      <c r="B126" s="452" t="s">
        <v>2176</v>
      </c>
      <c r="C126" s="452" t="s">
        <v>2177</v>
      </c>
      <c r="D126" s="452" t="s">
        <v>2197</v>
      </c>
      <c r="E126" s="452" t="s">
        <v>2198</v>
      </c>
      <c r="F126" s="452" t="s">
        <v>2199</v>
      </c>
      <c r="G126" s="452" t="s">
        <v>2200</v>
      </c>
      <c r="H126" s="453">
        <v>43808.0</v>
      </c>
      <c r="I126" s="452" t="s">
        <v>917</v>
      </c>
      <c r="J126" s="453">
        <v>43889.0</v>
      </c>
      <c r="K126" s="281" t="s">
        <v>47</v>
      </c>
      <c r="L126" s="281" t="s">
        <v>97</v>
      </c>
      <c r="M126" s="281" t="s">
        <v>2190</v>
      </c>
      <c r="N126" s="450"/>
      <c r="O126" s="281" t="s">
        <v>96</v>
      </c>
      <c r="P126" s="281" t="s">
        <v>249</v>
      </c>
      <c r="Q126" s="281" t="s">
        <v>98</v>
      </c>
      <c r="R126" s="454">
        <v>43872.0</v>
      </c>
      <c r="S126" s="281" t="s">
        <v>267</v>
      </c>
      <c r="T126" s="450"/>
      <c r="U126" s="450"/>
      <c r="V126" s="383"/>
    </row>
    <row r="127">
      <c r="A127" s="281" t="s">
        <v>2201</v>
      </c>
      <c r="B127" s="452" t="s">
        <v>2176</v>
      </c>
      <c r="C127" s="452" t="s">
        <v>2202</v>
      </c>
      <c r="D127" s="452" t="s">
        <v>2203</v>
      </c>
      <c r="E127" s="452" t="s">
        <v>2204</v>
      </c>
      <c r="F127" s="452" t="s">
        <v>2205</v>
      </c>
      <c r="G127" s="452" t="s">
        <v>2181</v>
      </c>
      <c r="H127" s="453">
        <v>43808.0</v>
      </c>
      <c r="I127" s="452" t="s">
        <v>917</v>
      </c>
      <c r="J127" s="453">
        <v>43889.0</v>
      </c>
      <c r="K127" s="281" t="s">
        <v>47</v>
      </c>
      <c r="L127" s="281" t="s">
        <v>97</v>
      </c>
      <c r="M127" s="281"/>
      <c r="N127" s="450"/>
      <c r="O127" s="281" t="s">
        <v>96</v>
      </c>
      <c r="P127" s="281" t="s">
        <v>249</v>
      </c>
      <c r="Q127" s="281" t="s">
        <v>98</v>
      </c>
      <c r="R127" s="454">
        <v>43873.0</v>
      </c>
      <c r="S127" s="281" t="s">
        <v>267</v>
      </c>
      <c r="T127" s="450"/>
      <c r="U127" s="450"/>
      <c r="V127" s="383"/>
    </row>
    <row r="128">
      <c r="A128" s="281" t="s">
        <v>2206</v>
      </c>
      <c r="B128" s="452" t="s">
        <v>2176</v>
      </c>
      <c r="C128" s="452" t="s">
        <v>2202</v>
      </c>
      <c r="D128" s="455" t="s">
        <v>2207</v>
      </c>
      <c r="E128" s="452" t="s">
        <v>2204</v>
      </c>
      <c r="F128" s="452" t="s">
        <v>2208</v>
      </c>
      <c r="G128" s="452" t="s">
        <v>2209</v>
      </c>
      <c r="H128" s="453">
        <v>43808.0</v>
      </c>
      <c r="I128" s="452" t="s">
        <v>917</v>
      </c>
      <c r="J128" s="453">
        <v>43889.0</v>
      </c>
      <c r="K128" s="281" t="s">
        <v>47</v>
      </c>
      <c r="L128" s="281" t="s">
        <v>97</v>
      </c>
      <c r="M128" s="450"/>
      <c r="N128" s="450"/>
      <c r="O128" s="281" t="s">
        <v>96</v>
      </c>
      <c r="P128" s="281" t="s">
        <v>249</v>
      </c>
      <c r="Q128" s="281" t="s">
        <v>98</v>
      </c>
      <c r="R128" s="454">
        <v>43873.0</v>
      </c>
      <c r="S128" s="281" t="s">
        <v>267</v>
      </c>
      <c r="T128" s="450"/>
      <c r="U128" s="450"/>
      <c r="V128" s="383"/>
    </row>
    <row r="129">
      <c r="A129" s="281" t="s">
        <v>2210</v>
      </c>
      <c r="B129" s="452" t="s">
        <v>2176</v>
      </c>
      <c r="C129" s="452" t="s">
        <v>2202</v>
      </c>
      <c r="D129" s="455" t="s">
        <v>2187</v>
      </c>
      <c r="E129" s="452" t="s">
        <v>2204</v>
      </c>
      <c r="F129" s="452" t="s">
        <v>2211</v>
      </c>
      <c r="G129" s="452" t="s">
        <v>2212</v>
      </c>
      <c r="H129" s="453">
        <v>43808.0</v>
      </c>
      <c r="I129" s="452" t="s">
        <v>917</v>
      </c>
      <c r="J129" s="453">
        <v>43889.0</v>
      </c>
      <c r="K129" s="281" t="s">
        <v>47</v>
      </c>
      <c r="L129" s="281" t="s">
        <v>97</v>
      </c>
      <c r="M129" s="281" t="s">
        <v>2190</v>
      </c>
      <c r="N129" s="450"/>
      <c r="O129" s="281" t="s">
        <v>96</v>
      </c>
      <c r="P129" s="281" t="s">
        <v>249</v>
      </c>
      <c r="Q129" s="281" t="s">
        <v>98</v>
      </c>
      <c r="R129" s="454">
        <v>43873.0</v>
      </c>
      <c r="S129" s="281" t="s">
        <v>267</v>
      </c>
      <c r="T129" s="450"/>
      <c r="U129" s="450"/>
      <c r="V129" s="383"/>
    </row>
    <row r="130">
      <c r="A130" s="281" t="s">
        <v>2213</v>
      </c>
      <c r="B130" s="452" t="s">
        <v>2176</v>
      </c>
      <c r="C130" s="452" t="s">
        <v>2202</v>
      </c>
      <c r="D130" s="452" t="s">
        <v>2214</v>
      </c>
      <c r="E130" s="452" t="s">
        <v>2215</v>
      </c>
      <c r="F130" s="452" t="s">
        <v>2216</v>
      </c>
      <c r="G130" s="452" t="s">
        <v>2217</v>
      </c>
      <c r="H130" s="453">
        <v>43808.0</v>
      </c>
      <c r="I130" s="452" t="s">
        <v>917</v>
      </c>
      <c r="J130" s="453">
        <v>43889.0</v>
      </c>
      <c r="K130" s="281" t="s">
        <v>47</v>
      </c>
      <c r="L130" s="281" t="s">
        <v>97</v>
      </c>
      <c r="M130" s="450"/>
      <c r="N130" s="450"/>
      <c r="O130" s="281" t="s">
        <v>96</v>
      </c>
      <c r="P130" s="281" t="s">
        <v>249</v>
      </c>
      <c r="Q130" s="281" t="s">
        <v>98</v>
      </c>
      <c r="R130" s="454">
        <v>43873.0</v>
      </c>
      <c r="S130" s="281" t="s">
        <v>267</v>
      </c>
      <c r="T130" s="450"/>
      <c r="U130" s="450"/>
      <c r="V130" s="383"/>
    </row>
    <row r="131">
      <c r="A131" s="281" t="s">
        <v>2218</v>
      </c>
      <c r="B131" s="452" t="s">
        <v>2176</v>
      </c>
      <c r="C131" s="452" t="s">
        <v>2202</v>
      </c>
      <c r="D131" s="452" t="s">
        <v>2197</v>
      </c>
      <c r="E131" s="452" t="s">
        <v>2198</v>
      </c>
      <c r="F131" s="452" t="s">
        <v>2219</v>
      </c>
      <c r="G131" s="452" t="s">
        <v>2220</v>
      </c>
      <c r="H131" s="453">
        <v>43808.0</v>
      </c>
      <c r="I131" s="452" t="s">
        <v>917</v>
      </c>
      <c r="J131" s="453">
        <v>43889.0</v>
      </c>
      <c r="K131" s="281" t="s">
        <v>47</v>
      </c>
      <c r="L131" s="281" t="s">
        <v>97</v>
      </c>
      <c r="M131" s="281" t="s">
        <v>2190</v>
      </c>
      <c r="N131" s="450"/>
      <c r="O131" s="281" t="s">
        <v>96</v>
      </c>
      <c r="P131" s="281" t="s">
        <v>249</v>
      </c>
      <c r="Q131" s="281" t="s">
        <v>98</v>
      </c>
      <c r="R131" s="454">
        <v>43873.0</v>
      </c>
      <c r="S131" s="281" t="s">
        <v>267</v>
      </c>
      <c r="T131" s="450"/>
      <c r="U131" s="450"/>
      <c r="V131" s="383"/>
    </row>
    <row r="132">
      <c r="A132" s="281" t="s">
        <v>2221</v>
      </c>
      <c r="B132" s="452" t="s">
        <v>2176</v>
      </c>
      <c r="C132" s="452" t="s">
        <v>2222</v>
      </c>
      <c r="D132" s="452" t="s">
        <v>2223</v>
      </c>
      <c r="E132" s="452" t="s">
        <v>2224</v>
      </c>
      <c r="F132" s="452" t="s">
        <v>2225</v>
      </c>
      <c r="G132" s="452" t="s">
        <v>2181</v>
      </c>
      <c r="H132" s="453">
        <v>43808.0</v>
      </c>
      <c r="I132" s="452" t="s">
        <v>917</v>
      </c>
      <c r="J132" s="453">
        <v>43889.0</v>
      </c>
      <c r="K132" s="281" t="s">
        <v>47</v>
      </c>
      <c r="L132" s="281" t="s">
        <v>97</v>
      </c>
      <c r="M132" s="281"/>
      <c r="N132" s="450"/>
      <c r="O132" s="281" t="s">
        <v>96</v>
      </c>
      <c r="P132" s="281" t="s">
        <v>249</v>
      </c>
      <c r="Q132" s="281" t="s">
        <v>98</v>
      </c>
      <c r="R132" s="454">
        <v>43873.0</v>
      </c>
      <c r="S132" s="281" t="s">
        <v>267</v>
      </c>
      <c r="T132" s="450"/>
      <c r="U132" s="450"/>
      <c r="V132" s="383"/>
    </row>
    <row r="133">
      <c r="A133" s="281" t="s">
        <v>2226</v>
      </c>
      <c r="B133" s="452" t="s">
        <v>2176</v>
      </c>
      <c r="C133" s="452" t="s">
        <v>2222</v>
      </c>
      <c r="D133" s="455" t="s">
        <v>2227</v>
      </c>
      <c r="E133" s="452" t="s">
        <v>2224</v>
      </c>
      <c r="F133" s="452" t="s">
        <v>2228</v>
      </c>
      <c r="G133" s="452" t="s">
        <v>2229</v>
      </c>
      <c r="H133" s="453">
        <v>43808.0</v>
      </c>
      <c r="I133" s="452" t="s">
        <v>917</v>
      </c>
      <c r="J133" s="453">
        <v>43889.0</v>
      </c>
      <c r="K133" s="281" t="s">
        <v>47</v>
      </c>
      <c r="L133" s="281" t="s">
        <v>97</v>
      </c>
      <c r="M133" s="281" t="s">
        <v>2230</v>
      </c>
      <c r="N133" s="450"/>
      <c r="O133" s="281" t="s">
        <v>96</v>
      </c>
      <c r="P133" s="281" t="s">
        <v>249</v>
      </c>
      <c r="Q133" s="281" t="s">
        <v>98</v>
      </c>
      <c r="R133" s="454">
        <v>43873.0</v>
      </c>
      <c r="S133" s="281" t="s">
        <v>267</v>
      </c>
      <c r="T133" s="450"/>
      <c r="U133" s="450"/>
      <c r="V133" s="383"/>
    </row>
    <row r="134">
      <c r="A134" s="281" t="s">
        <v>2231</v>
      </c>
      <c r="B134" s="452" t="s">
        <v>2176</v>
      </c>
      <c r="C134" s="452" t="s">
        <v>2222</v>
      </c>
      <c r="D134" s="455" t="s">
        <v>2187</v>
      </c>
      <c r="E134" s="452" t="s">
        <v>2232</v>
      </c>
      <c r="F134" s="452" t="s">
        <v>2233</v>
      </c>
      <c r="G134" s="452" t="s">
        <v>2234</v>
      </c>
      <c r="H134" s="453">
        <v>43871.0</v>
      </c>
      <c r="I134" s="281" t="s">
        <v>383</v>
      </c>
      <c r="J134" s="453">
        <v>43889.0</v>
      </c>
      <c r="K134" s="281" t="s">
        <v>47</v>
      </c>
      <c r="L134" s="281" t="s">
        <v>97</v>
      </c>
      <c r="M134" s="281" t="s">
        <v>2190</v>
      </c>
      <c r="N134" s="450"/>
      <c r="O134" s="281" t="s">
        <v>96</v>
      </c>
      <c r="P134" s="281" t="s">
        <v>249</v>
      </c>
      <c r="Q134" s="281" t="s">
        <v>98</v>
      </c>
      <c r="R134" s="454">
        <v>43873.0</v>
      </c>
      <c r="S134" s="281" t="s">
        <v>267</v>
      </c>
      <c r="T134" s="450"/>
      <c r="U134" s="450"/>
      <c r="V134" s="383"/>
    </row>
    <row r="135">
      <c r="A135" s="281" t="s">
        <v>2235</v>
      </c>
      <c r="B135" s="452" t="s">
        <v>2176</v>
      </c>
      <c r="C135" s="452" t="s">
        <v>2222</v>
      </c>
      <c r="D135" s="452" t="s">
        <v>2236</v>
      </c>
      <c r="E135" s="452" t="s">
        <v>2193</v>
      </c>
      <c r="F135" s="452" t="s">
        <v>2237</v>
      </c>
      <c r="G135" s="452" t="s">
        <v>2217</v>
      </c>
      <c r="H135" s="453">
        <v>43808.0</v>
      </c>
      <c r="I135" s="452" t="s">
        <v>917</v>
      </c>
      <c r="J135" s="453">
        <v>43889.0</v>
      </c>
      <c r="K135" s="281" t="s">
        <v>47</v>
      </c>
      <c r="L135" s="281" t="s">
        <v>97</v>
      </c>
      <c r="M135" s="450"/>
      <c r="N135" s="450"/>
      <c r="O135" s="281" t="s">
        <v>96</v>
      </c>
      <c r="P135" s="281" t="s">
        <v>249</v>
      </c>
      <c r="Q135" s="281" t="s">
        <v>98</v>
      </c>
      <c r="R135" s="454">
        <v>43874.0</v>
      </c>
      <c r="S135" s="281" t="s">
        <v>267</v>
      </c>
      <c r="T135" s="450"/>
      <c r="U135" s="450"/>
      <c r="V135" s="383"/>
    </row>
    <row r="136">
      <c r="A136" s="281" t="s">
        <v>2238</v>
      </c>
      <c r="B136" s="452" t="s">
        <v>2176</v>
      </c>
      <c r="C136" s="452" t="s">
        <v>2222</v>
      </c>
      <c r="D136" s="452" t="s">
        <v>2197</v>
      </c>
      <c r="E136" s="452" t="s">
        <v>2215</v>
      </c>
      <c r="F136" s="452" t="s">
        <v>2239</v>
      </c>
      <c r="G136" s="452" t="s">
        <v>2240</v>
      </c>
      <c r="H136" s="453">
        <v>43871.0</v>
      </c>
      <c r="I136" s="281" t="s">
        <v>383</v>
      </c>
      <c r="J136" s="453">
        <v>43889.0</v>
      </c>
      <c r="K136" s="281" t="s">
        <v>47</v>
      </c>
      <c r="L136" s="281" t="s">
        <v>97</v>
      </c>
      <c r="M136" s="281" t="s">
        <v>2190</v>
      </c>
      <c r="N136" s="450"/>
      <c r="O136" s="281" t="s">
        <v>96</v>
      </c>
      <c r="P136" s="281" t="s">
        <v>249</v>
      </c>
      <c r="Q136" s="281" t="s">
        <v>98</v>
      </c>
      <c r="R136" s="454">
        <v>43874.0</v>
      </c>
      <c r="S136" s="281" t="s">
        <v>267</v>
      </c>
      <c r="T136" s="450"/>
      <c r="U136" s="450"/>
      <c r="V136" s="383"/>
    </row>
    <row r="137">
      <c r="A137" s="281" t="s">
        <v>2241</v>
      </c>
      <c r="B137" s="452" t="s">
        <v>2176</v>
      </c>
      <c r="C137" s="452" t="s">
        <v>2222</v>
      </c>
      <c r="D137" s="452" t="s">
        <v>2197</v>
      </c>
      <c r="E137" s="452" t="s">
        <v>2215</v>
      </c>
      <c r="F137" s="452" t="s">
        <v>2242</v>
      </c>
      <c r="G137" s="452" t="s">
        <v>2240</v>
      </c>
      <c r="H137" s="453">
        <v>43871.0</v>
      </c>
      <c r="I137" s="281" t="s">
        <v>383</v>
      </c>
      <c r="J137" s="453">
        <v>43889.0</v>
      </c>
      <c r="K137" s="281" t="s">
        <v>47</v>
      </c>
      <c r="L137" s="281" t="s">
        <v>97</v>
      </c>
      <c r="M137" s="281"/>
      <c r="N137" s="450"/>
      <c r="O137" s="281" t="s">
        <v>96</v>
      </c>
      <c r="P137" s="281" t="s">
        <v>249</v>
      </c>
      <c r="Q137" s="281" t="s">
        <v>98</v>
      </c>
      <c r="R137" s="454">
        <v>43874.0</v>
      </c>
      <c r="S137" s="281" t="s">
        <v>267</v>
      </c>
      <c r="T137" s="450"/>
      <c r="U137" s="450"/>
      <c r="V137" s="383"/>
    </row>
    <row r="138">
      <c r="A138" s="281" t="s">
        <v>2243</v>
      </c>
      <c r="B138" s="452" t="s">
        <v>2176</v>
      </c>
      <c r="C138" s="452" t="s">
        <v>2244</v>
      </c>
      <c r="D138" s="452" t="s">
        <v>2245</v>
      </c>
      <c r="E138" s="452" t="s">
        <v>2246</v>
      </c>
      <c r="F138" s="452" t="s">
        <v>2247</v>
      </c>
      <c r="G138" s="452" t="s">
        <v>2248</v>
      </c>
      <c r="H138" s="453">
        <v>43871.0</v>
      </c>
      <c r="I138" s="281" t="s">
        <v>383</v>
      </c>
      <c r="J138" s="453">
        <v>43889.0</v>
      </c>
      <c r="K138" s="281" t="s">
        <v>47</v>
      </c>
      <c r="L138" s="281" t="s">
        <v>97</v>
      </c>
      <c r="M138" s="133" t="s">
        <v>2249</v>
      </c>
      <c r="N138" s="450"/>
      <c r="O138" s="281" t="s">
        <v>96</v>
      </c>
      <c r="P138" s="281" t="s">
        <v>249</v>
      </c>
      <c r="Q138" s="281" t="s">
        <v>98</v>
      </c>
      <c r="R138" s="454">
        <v>43874.0</v>
      </c>
      <c r="S138" s="281" t="s">
        <v>267</v>
      </c>
      <c r="T138" s="450"/>
      <c r="U138" s="450"/>
      <c r="V138" s="383"/>
    </row>
    <row r="139">
      <c r="A139" s="377"/>
      <c r="B139" s="378"/>
      <c r="C139" s="378"/>
      <c r="D139" s="378"/>
      <c r="E139" s="378"/>
      <c r="F139" s="378"/>
      <c r="G139" s="456" t="s">
        <v>2250</v>
      </c>
      <c r="H139" s="381"/>
      <c r="I139" s="381"/>
      <c r="J139" s="381"/>
      <c r="K139" s="378"/>
      <c r="L139" s="378"/>
      <c r="M139" s="378"/>
      <c r="N139" s="378"/>
      <c r="O139" s="378"/>
      <c r="P139" s="378"/>
      <c r="Q139" s="378"/>
      <c r="R139" s="450"/>
      <c r="S139" s="450"/>
      <c r="T139" s="450"/>
      <c r="U139" s="450"/>
      <c r="V139" s="383"/>
    </row>
    <row r="140">
      <c r="A140" s="281"/>
      <c r="B140" s="281"/>
      <c r="C140" s="281"/>
      <c r="D140" s="281"/>
      <c r="E140" s="281"/>
      <c r="F140" s="281"/>
      <c r="G140" s="281"/>
      <c r="H140" s="450"/>
      <c r="I140" s="281"/>
      <c r="J140" s="454"/>
      <c r="K140" s="450"/>
      <c r="L140" s="450"/>
      <c r="M140" s="450"/>
      <c r="N140" s="450"/>
      <c r="O140" s="450"/>
      <c r="P140" s="450"/>
      <c r="Q140" s="450"/>
      <c r="R140" s="450"/>
      <c r="S140" s="450"/>
      <c r="T140" s="450"/>
      <c r="U140" s="450"/>
      <c r="V140" s="383"/>
    </row>
    <row r="141">
      <c r="A141" s="281"/>
      <c r="B141" s="281"/>
      <c r="C141" s="281"/>
      <c r="D141" s="281"/>
      <c r="E141" s="281"/>
      <c r="F141" s="281"/>
      <c r="G141" s="281"/>
      <c r="H141" s="450"/>
      <c r="I141" s="281"/>
      <c r="J141" s="454"/>
      <c r="K141" s="450"/>
      <c r="L141" s="450"/>
      <c r="M141" s="450"/>
      <c r="N141" s="450"/>
      <c r="O141" s="450"/>
      <c r="P141" s="450"/>
      <c r="Q141" s="450"/>
      <c r="R141" s="450"/>
      <c r="S141" s="450"/>
      <c r="T141" s="450"/>
      <c r="U141" s="450"/>
      <c r="V141" s="383"/>
    </row>
    <row r="142">
      <c r="A142" s="281"/>
      <c r="B142" s="281"/>
      <c r="C142" s="281"/>
      <c r="D142" s="281"/>
      <c r="E142" s="281"/>
      <c r="F142" s="281"/>
      <c r="G142" s="281"/>
      <c r="H142" s="450"/>
      <c r="I142" s="281"/>
      <c r="J142" s="454"/>
      <c r="K142" s="450"/>
      <c r="L142" s="450"/>
      <c r="M142" s="450"/>
      <c r="N142" s="450"/>
      <c r="O142" s="450"/>
      <c r="P142" s="450"/>
      <c r="Q142" s="450"/>
      <c r="R142" s="450"/>
      <c r="S142" s="450"/>
      <c r="T142" s="450"/>
      <c r="U142" s="450"/>
      <c r="V142" s="383"/>
    </row>
    <row r="143">
      <c r="A143" s="281"/>
      <c r="B143" s="281"/>
      <c r="C143" s="281"/>
      <c r="D143" s="281"/>
      <c r="E143" s="281"/>
      <c r="F143" s="281"/>
      <c r="G143" s="281"/>
      <c r="H143" s="450"/>
      <c r="I143" s="281"/>
      <c r="J143" s="454"/>
      <c r="K143" s="450"/>
      <c r="L143" s="450"/>
      <c r="M143" s="450"/>
      <c r="N143" s="450"/>
      <c r="O143" s="450"/>
      <c r="P143" s="450"/>
      <c r="Q143" s="450"/>
      <c r="R143" s="450"/>
      <c r="S143" s="450"/>
      <c r="T143" s="450"/>
      <c r="U143" s="450"/>
      <c r="V143" s="383"/>
    </row>
    <row r="144">
      <c r="A144" s="281"/>
      <c r="B144" s="281"/>
      <c r="C144" s="281"/>
      <c r="D144" s="281"/>
      <c r="E144" s="281"/>
      <c r="F144" s="281"/>
      <c r="G144" s="281"/>
      <c r="H144" s="450"/>
      <c r="I144" s="281"/>
      <c r="J144" s="454"/>
      <c r="K144" s="450"/>
      <c r="L144" s="450"/>
      <c r="M144" s="450"/>
      <c r="N144" s="450"/>
      <c r="O144" s="450"/>
      <c r="P144" s="450"/>
      <c r="Q144" s="450"/>
      <c r="R144" s="450"/>
      <c r="S144" s="450"/>
      <c r="T144" s="450"/>
      <c r="U144" s="450"/>
      <c r="V144" s="383"/>
    </row>
    <row r="145">
      <c r="A145" s="281"/>
      <c r="B145" s="281"/>
      <c r="C145" s="281"/>
      <c r="D145" s="281"/>
      <c r="E145" s="281"/>
      <c r="F145" s="281"/>
      <c r="G145" s="281"/>
      <c r="H145" s="450"/>
      <c r="I145" s="281"/>
      <c r="J145" s="454"/>
      <c r="K145" s="450"/>
      <c r="L145" s="450"/>
      <c r="M145" s="450"/>
      <c r="N145" s="450"/>
      <c r="O145" s="450"/>
      <c r="P145" s="450"/>
      <c r="Q145" s="450"/>
      <c r="R145" s="450"/>
      <c r="S145" s="450"/>
      <c r="T145" s="450"/>
      <c r="U145" s="450"/>
      <c r="V145" s="383"/>
    </row>
    <row r="146">
      <c r="A146" s="281"/>
      <c r="B146" s="281"/>
      <c r="C146" s="450"/>
      <c r="D146" s="450"/>
      <c r="E146" s="281"/>
      <c r="F146" s="450"/>
      <c r="G146" s="450"/>
      <c r="H146" s="450"/>
      <c r="I146" s="450"/>
      <c r="J146" s="450"/>
      <c r="K146" s="450"/>
      <c r="L146" s="450"/>
      <c r="M146" s="450"/>
      <c r="N146" s="450"/>
      <c r="O146" s="450"/>
      <c r="P146" s="450"/>
      <c r="Q146" s="450"/>
      <c r="R146" s="450"/>
      <c r="S146" s="450"/>
      <c r="T146" s="450"/>
      <c r="U146" s="450"/>
      <c r="V146" s="383"/>
    </row>
    <row r="147">
      <c r="A147" s="450"/>
      <c r="B147" s="450"/>
      <c r="C147" s="450"/>
      <c r="D147" s="450"/>
      <c r="E147" s="450"/>
      <c r="F147" s="450"/>
      <c r="G147" s="450"/>
      <c r="H147" s="450"/>
      <c r="I147" s="450"/>
      <c r="J147" s="450"/>
      <c r="K147" s="450"/>
      <c r="L147" s="450"/>
      <c r="M147" s="450"/>
      <c r="N147" s="450"/>
      <c r="O147" s="450"/>
      <c r="P147" s="450"/>
      <c r="Q147" s="450"/>
      <c r="R147" s="450"/>
      <c r="S147" s="450"/>
      <c r="T147" s="450"/>
      <c r="U147" s="450"/>
      <c r="V147" s="383"/>
    </row>
    <row r="148">
      <c r="A148" s="450"/>
      <c r="B148" s="450"/>
      <c r="C148" s="450"/>
      <c r="D148" s="450"/>
      <c r="E148" s="450"/>
      <c r="F148" s="450"/>
      <c r="G148" s="450"/>
      <c r="H148" s="450"/>
      <c r="I148" s="450"/>
      <c r="J148" s="450"/>
      <c r="K148" s="450"/>
      <c r="L148" s="450"/>
      <c r="M148" s="450"/>
      <c r="N148" s="450"/>
      <c r="O148" s="450"/>
      <c r="P148" s="450"/>
      <c r="Q148" s="450"/>
      <c r="R148" s="450"/>
      <c r="S148" s="450"/>
      <c r="T148" s="450"/>
      <c r="U148" s="450"/>
      <c r="V148" s="383"/>
    </row>
    <row r="149">
      <c r="A149" s="450"/>
      <c r="B149" s="450"/>
      <c r="C149" s="450"/>
      <c r="D149" s="450"/>
      <c r="E149" s="450"/>
      <c r="F149" s="450"/>
      <c r="G149" s="450"/>
      <c r="H149" s="450"/>
      <c r="I149" s="450"/>
      <c r="J149" s="450"/>
      <c r="K149" s="450"/>
      <c r="L149" s="450"/>
      <c r="M149" s="450"/>
      <c r="N149" s="450"/>
      <c r="O149" s="450"/>
      <c r="P149" s="450"/>
      <c r="Q149" s="450"/>
      <c r="R149" s="450"/>
      <c r="S149" s="450"/>
      <c r="T149" s="450"/>
      <c r="U149" s="450"/>
      <c r="V149" s="383"/>
    </row>
    <row r="150">
      <c r="A150" s="450"/>
      <c r="B150" s="450"/>
      <c r="C150" s="450"/>
      <c r="D150" s="450"/>
      <c r="E150" s="450"/>
      <c r="F150" s="450"/>
      <c r="G150" s="450"/>
      <c r="H150" s="450"/>
      <c r="I150" s="450"/>
      <c r="J150" s="450"/>
      <c r="K150" s="450"/>
      <c r="L150" s="450"/>
      <c r="M150" s="450"/>
      <c r="N150" s="450"/>
      <c r="O150" s="450"/>
      <c r="P150" s="450"/>
      <c r="Q150" s="450"/>
      <c r="R150" s="450"/>
      <c r="S150" s="450"/>
      <c r="T150" s="450"/>
      <c r="U150" s="450"/>
      <c r="V150" s="383"/>
    </row>
    <row r="151">
      <c r="A151" s="450"/>
      <c r="B151" s="450"/>
      <c r="C151" s="450"/>
      <c r="D151" s="450"/>
      <c r="E151" s="450"/>
      <c r="F151" s="450"/>
      <c r="G151" s="450"/>
      <c r="H151" s="450"/>
      <c r="I151" s="450"/>
      <c r="J151" s="450"/>
      <c r="K151" s="450"/>
      <c r="L151" s="450"/>
      <c r="M151" s="450"/>
      <c r="N151" s="450"/>
      <c r="O151" s="450"/>
      <c r="P151" s="450"/>
      <c r="Q151" s="450"/>
      <c r="R151" s="450"/>
      <c r="S151" s="450"/>
      <c r="T151" s="450"/>
      <c r="U151" s="450"/>
      <c r="V151" s="383"/>
    </row>
    <row r="152">
      <c r="A152" s="450"/>
      <c r="B152" s="450"/>
      <c r="C152" s="450"/>
      <c r="D152" s="450"/>
      <c r="E152" s="450"/>
      <c r="F152" s="450"/>
      <c r="G152" s="450"/>
      <c r="H152" s="450"/>
      <c r="I152" s="450"/>
      <c r="J152" s="450"/>
      <c r="K152" s="450"/>
      <c r="L152" s="450"/>
      <c r="M152" s="450"/>
      <c r="N152" s="450"/>
      <c r="O152" s="450"/>
      <c r="P152" s="450"/>
      <c r="Q152" s="450"/>
      <c r="R152" s="450"/>
      <c r="S152" s="450"/>
      <c r="T152" s="450"/>
      <c r="U152" s="450"/>
      <c r="V152" s="383"/>
    </row>
    <row r="153">
      <c r="A153" s="450"/>
      <c r="B153" s="450"/>
      <c r="C153" s="450"/>
      <c r="D153" s="450"/>
      <c r="E153" s="450"/>
      <c r="F153" s="450"/>
      <c r="G153" s="450"/>
      <c r="H153" s="450"/>
      <c r="I153" s="450"/>
      <c r="J153" s="450"/>
      <c r="K153" s="450"/>
      <c r="L153" s="450"/>
      <c r="M153" s="450"/>
      <c r="N153" s="450"/>
      <c r="O153" s="450"/>
      <c r="P153" s="450"/>
      <c r="Q153" s="450"/>
      <c r="R153" s="450"/>
      <c r="S153" s="450"/>
      <c r="T153" s="450"/>
      <c r="U153" s="450"/>
      <c r="V153" s="383"/>
    </row>
    <row r="154">
      <c r="A154" s="450"/>
      <c r="B154" s="450"/>
      <c r="C154" s="450"/>
      <c r="D154" s="450"/>
      <c r="E154" s="450"/>
      <c r="F154" s="450"/>
      <c r="G154" s="450"/>
      <c r="H154" s="450"/>
      <c r="I154" s="450"/>
      <c r="J154" s="450"/>
      <c r="K154" s="450"/>
      <c r="L154" s="450"/>
      <c r="M154" s="450"/>
      <c r="N154" s="450"/>
      <c r="O154" s="450"/>
      <c r="P154" s="450"/>
      <c r="Q154" s="450"/>
      <c r="R154" s="450"/>
      <c r="S154" s="450"/>
      <c r="T154" s="450"/>
      <c r="U154" s="450"/>
      <c r="V154" s="383"/>
    </row>
    <row r="155">
      <c r="A155" s="450"/>
      <c r="B155" s="450"/>
      <c r="C155" s="450"/>
      <c r="D155" s="450"/>
      <c r="E155" s="450"/>
      <c r="F155" s="450"/>
      <c r="G155" s="450"/>
      <c r="H155" s="450"/>
      <c r="I155" s="450"/>
      <c r="J155" s="450"/>
      <c r="K155" s="450"/>
      <c r="L155" s="450"/>
      <c r="M155" s="450"/>
      <c r="N155" s="450"/>
      <c r="O155" s="450"/>
      <c r="P155" s="450"/>
      <c r="Q155" s="450"/>
      <c r="R155" s="450"/>
      <c r="S155" s="450"/>
      <c r="T155" s="450"/>
      <c r="U155" s="450"/>
      <c r="V155" s="383"/>
    </row>
    <row r="156">
      <c r="A156" s="450"/>
      <c r="B156" s="450"/>
      <c r="C156" s="450"/>
      <c r="D156" s="450"/>
      <c r="E156" s="450"/>
      <c r="F156" s="450"/>
      <c r="G156" s="450"/>
      <c r="H156" s="450"/>
      <c r="I156" s="450"/>
      <c r="J156" s="450"/>
      <c r="K156" s="450"/>
      <c r="L156" s="450"/>
      <c r="M156" s="450"/>
      <c r="N156" s="450"/>
      <c r="O156" s="450"/>
      <c r="P156" s="450"/>
      <c r="Q156" s="450"/>
      <c r="R156" s="450"/>
      <c r="S156" s="450"/>
      <c r="T156" s="450"/>
      <c r="U156" s="450"/>
      <c r="V156" s="383"/>
    </row>
    <row r="157">
      <c r="A157" s="450"/>
      <c r="B157" s="450"/>
      <c r="C157" s="450"/>
      <c r="D157" s="450"/>
      <c r="E157" s="450"/>
      <c r="F157" s="450"/>
      <c r="G157" s="450"/>
      <c r="H157" s="450"/>
      <c r="I157" s="450"/>
      <c r="J157" s="450"/>
      <c r="K157" s="450"/>
      <c r="L157" s="450"/>
      <c r="M157" s="450"/>
      <c r="N157" s="450"/>
      <c r="O157" s="450"/>
      <c r="P157" s="450"/>
      <c r="Q157" s="450"/>
      <c r="R157" s="450"/>
      <c r="S157" s="450"/>
      <c r="T157" s="450"/>
      <c r="U157" s="450"/>
      <c r="V157" s="383"/>
    </row>
    <row r="158">
      <c r="A158" s="450"/>
      <c r="B158" s="450"/>
      <c r="C158" s="450"/>
      <c r="D158" s="450"/>
      <c r="E158" s="450"/>
      <c r="F158" s="450"/>
      <c r="G158" s="450"/>
      <c r="H158" s="450"/>
      <c r="I158" s="450"/>
      <c r="J158" s="450"/>
      <c r="K158" s="450"/>
      <c r="L158" s="450"/>
      <c r="M158" s="450"/>
      <c r="N158" s="450"/>
      <c r="O158" s="450"/>
      <c r="P158" s="450"/>
      <c r="Q158" s="450"/>
      <c r="R158" s="450"/>
      <c r="S158" s="450"/>
      <c r="T158" s="450"/>
      <c r="U158" s="450"/>
      <c r="V158" s="383"/>
    </row>
    <row r="159">
      <c r="A159" s="450"/>
      <c r="B159" s="450"/>
      <c r="C159" s="450"/>
      <c r="D159" s="450"/>
      <c r="E159" s="450"/>
      <c r="F159" s="450"/>
      <c r="G159" s="450"/>
      <c r="H159" s="450"/>
      <c r="I159" s="450"/>
      <c r="J159" s="450"/>
      <c r="K159" s="450"/>
      <c r="L159" s="450"/>
      <c r="M159" s="450"/>
      <c r="N159" s="450"/>
      <c r="O159" s="450"/>
      <c r="P159" s="450"/>
      <c r="Q159" s="450"/>
      <c r="R159" s="450"/>
      <c r="S159" s="450"/>
      <c r="T159" s="450"/>
      <c r="U159" s="450"/>
      <c r="V159" s="383"/>
    </row>
    <row r="160">
      <c r="A160" s="450"/>
      <c r="B160" s="450"/>
      <c r="C160" s="450"/>
      <c r="D160" s="450"/>
      <c r="E160" s="450"/>
      <c r="F160" s="450"/>
      <c r="G160" s="450"/>
      <c r="H160" s="450"/>
      <c r="I160" s="450"/>
      <c r="J160" s="450"/>
      <c r="K160" s="450"/>
      <c r="L160" s="450"/>
      <c r="M160" s="450"/>
      <c r="N160" s="450"/>
      <c r="O160" s="450"/>
      <c r="P160" s="450"/>
      <c r="Q160" s="450"/>
      <c r="R160" s="450"/>
      <c r="S160" s="450"/>
      <c r="T160" s="450"/>
      <c r="U160" s="450"/>
      <c r="V160" s="383"/>
    </row>
    <row r="161">
      <c r="A161" s="450"/>
      <c r="B161" s="450"/>
      <c r="C161" s="450"/>
      <c r="D161" s="450"/>
      <c r="E161" s="450"/>
      <c r="F161" s="450"/>
      <c r="G161" s="450"/>
      <c r="H161" s="450"/>
      <c r="I161" s="450"/>
      <c r="J161" s="450"/>
      <c r="K161" s="450"/>
      <c r="L161" s="450"/>
      <c r="M161" s="450"/>
      <c r="N161" s="450"/>
      <c r="O161" s="450"/>
      <c r="P161" s="450"/>
      <c r="Q161" s="450"/>
      <c r="R161" s="450"/>
      <c r="S161" s="450"/>
      <c r="T161" s="450"/>
      <c r="U161" s="450"/>
      <c r="V161" s="383"/>
    </row>
    <row r="162">
      <c r="A162" s="450"/>
      <c r="B162" s="450"/>
      <c r="C162" s="450"/>
      <c r="D162" s="450"/>
      <c r="E162" s="450"/>
      <c r="F162" s="450"/>
      <c r="G162" s="450"/>
      <c r="H162" s="450"/>
      <c r="I162" s="450"/>
      <c r="J162" s="450"/>
      <c r="K162" s="450"/>
      <c r="L162" s="450"/>
      <c r="M162" s="450"/>
      <c r="N162" s="450"/>
      <c r="O162" s="450"/>
      <c r="P162" s="450"/>
      <c r="Q162" s="450"/>
      <c r="R162" s="450"/>
      <c r="S162" s="450"/>
      <c r="T162" s="450"/>
      <c r="U162" s="450"/>
      <c r="V162" s="383"/>
    </row>
    <row r="163">
      <c r="A163" s="450"/>
      <c r="B163" s="450"/>
      <c r="C163" s="450"/>
      <c r="D163" s="450"/>
      <c r="E163" s="450"/>
      <c r="F163" s="450"/>
      <c r="G163" s="450"/>
      <c r="H163" s="450"/>
      <c r="I163" s="450"/>
      <c r="J163" s="450"/>
      <c r="K163" s="450"/>
      <c r="L163" s="450"/>
      <c r="M163" s="450"/>
      <c r="N163" s="450"/>
      <c r="O163" s="450"/>
      <c r="P163" s="450"/>
      <c r="Q163" s="450"/>
      <c r="R163" s="450"/>
      <c r="S163" s="450"/>
      <c r="T163" s="450"/>
      <c r="U163" s="450"/>
      <c r="V163" s="383"/>
    </row>
    <row r="164">
      <c r="A164" s="450"/>
      <c r="B164" s="450"/>
      <c r="C164" s="450"/>
      <c r="D164" s="450"/>
      <c r="E164" s="450"/>
      <c r="F164" s="450"/>
      <c r="G164" s="450"/>
      <c r="H164" s="450"/>
      <c r="I164" s="450"/>
      <c r="J164" s="450"/>
      <c r="K164" s="450"/>
      <c r="L164" s="450"/>
      <c r="M164" s="450"/>
      <c r="N164" s="450"/>
      <c r="O164" s="450"/>
      <c r="P164" s="450"/>
      <c r="Q164" s="450"/>
      <c r="R164" s="450"/>
      <c r="S164" s="450"/>
      <c r="T164" s="450"/>
      <c r="U164" s="450"/>
      <c r="V164" s="383"/>
    </row>
    <row r="165">
      <c r="A165" s="450"/>
      <c r="B165" s="450"/>
      <c r="C165" s="450"/>
      <c r="D165" s="450"/>
      <c r="E165" s="450"/>
      <c r="F165" s="450"/>
      <c r="G165" s="450"/>
      <c r="H165" s="450"/>
      <c r="I165" s="450"/>
      <c r="J165" s="450"/>
      <c r="K165" s="450"/>
      <c r="L165" s="450"/>
      <c r="M165" s="450"/>
      <c r="N165" s="450"/>
      <c r="O165" s="450"/>
      <c r="P165" s="450"/>
      <c r="Q165" s="450"/>
      <c r="R165" s="450"/>
      <c r="S165" s="450"/>
      <c r="T165" s="450"/>
      <c r="U165" s="450"/>
      <c r="V165" s="383"/>
    </row>
    <row r="166">
      <c r="A166" s="450"/>
      <c r="B166" s="450"/>
      <c r="C166" s="450"/>
      <c r="D166" s="450"/>
      <c r="E166" s="450"/>
      <c r="F166" s="450"/>
      <c r="G166" s="450"/>
      <c r="H166" s="450"/>
      <c r="I166" s="450"/>
      <c r="J166" s="450"/>
      <c r="K166" s="450"/>
      <c r="L166" s="450"/>
      <c r="M166" s="450"/>
      <c r="N166" s="450"/>
      <c r="O166" s="450"/>
      <c r="P166" s="450"/>
      <c r="Q166" s="450"/>
      <c r="R166" s="450"/>
      <c r="S166" s="450"/>
      <c r="T166" s="450"/>
      <c r="U166" s="450"/>
      <c r="V166" s="383"/>
    </row>
    <row r="167">
      <c r="A167" s="450"/>
      <c r="B167" s="450"/>
      <c r="C167" s="450"/>
      <c r="D167" s="450"/>
      <c r="E167" s="450"/>
      <c r="F167" s="450"/>
      <c r="G167" s="450"/>
      <c r="H167" s="450"/>
      <c r="I167" s="450"/>
      <c r="J167" s="450"/>
      <c r="K167" s="450"/>
      <c r="L167" s="450"/>
      <c r="M167" s="450"/>
      <c r="N167" s="450"/>
      <c r="O167" s="450"/>
      <c r="P167" s="450"/>
      <c r="Q167" s="450"/>
      <c r="R167" s="450"/>
      <c r="S167" s="450"/>
      <c r="T167" s="450"/>
      <c r="U167" s="450"/>
      <c r="V167" s="383"/>
    </row>
    <row r="168">
      <c r="A168" s="450"/>
      <c r="B168" s="450"/>
      <c r="C168" s="450"/>
      <c r="D168" s="450"/>
      <c r="E168" s="450"/>
      <c r="F168" s="450"/>
      <c r="G168" s="450"/>
      <c r="H168" s="450"/>
      <c r="I168" s="450"/>
      <c r="J168" s="450"/>
      <c r="K168" s="450"/>
      <c r="L168" s="450"/>
      <c r="M168" s="450"/>
      <c r="N168" s="450"/>
      <c r="O168" s="450"/>
      <c r="P168" s="450"/>
      <c r="Q168" s="450"/>
      <c r="R168" s="450"/>
      <c r="S168" s="450"/>
      <c r="T168" s="450"/>
      <c r="U168" s="450"/>
      <c r="V168" s="383"/>
    </row>
    <row r="169">
      <c r="A169" s="450"/>
      <c r="B169" s="450"/>
      <c r="C169" s="450"/>
      <c r="D169" s="450"/>
      <c r="E169" s="450"/>
      <c r="F169" s="450"/>
      <c r="G169" s="450"/>
      <c r="H169" s="450"/>
      <c r="I169" s="450"/>
      <c r="J169" s="450"/>
      <c r="K169" s="450"/>
      <c r="L169" s="450"/>
      <c r="M169" s="450"/>
      <c r="N169" s="450"/>
      <c r="O169" s="450"/>
      <c r="P169" s="450"/>
      <c r="Q169" s="450"/>
      <c r="R169" s="450"/>
      <c r="S169" s="450"/>
      <c r="T169" s="450"/>
      <c r="U169" s="450"/>
      <c r="V169" s="383"/>
    </row>
    <row r="170">
      <c r="A170" s="450"/>
      <c r="B170" s="450"/>
      <c r="C170" s="450"/>
      <c r="D170" s="450"/>
      <c r="E170" s="450"/>
      <c r="F170" s="450"/>
      <c r="G170" s="450"/>
      <c r="H170" s="450"/>
      <c r="I170" s="450"/>
      <c r="J170" s="450"/>
      <c r="K170" s="450"/>
      <c r="L170" s="450"/>
      <c r="M170" s="450"/>
      <c r="N170" s="450"/>
      <c r="O170" s="450"/>
      <c r="P170" s="450"/>
      <c r="Q170" s="450"/>
      <c r="R170" s="450"/>
      <c r="S170" s="450"/>
      <c r="T170" s="450"/>
      <c r="U170" s="450"/>
      <c r="V170" s="383"/>
    </row>
    <row r="171">
      <c r="A171" s="450"/>
      <c r="B171" s="450"/>
      <c r="C171" s="450"/>
      <c r="D171" s="450"/>
      <c r="E171" s="450"/>
      <c r="F171" s="450"/>
      <c r="G171" s="450"/>
      <c r="H171" s="450"/>
      <c r="I171" s="450"/>
      <c r="J171" s="450"/>
      <c r="K171" s="450"/>
      <c r="L171" s="450"/>
      <c r="M171" s="450"/>
      <c r="N171" s="450"/>
      <c r="O171" s="450"/>
      <c r="P171" s="450"/>
      <c r="Q171" s="450"/>
      <c r="R171" s="450"/>
      <c r="S171" s="450"/>
      <c r="T171" s="450"/>
      <c r="U171" s="450"/>
      <c r="V171" s="383"/>
    </row>
    <row r="172">
      <c r="A172" s="450"/>
      <c r="B172" s="450"/>
      <c r="C172" s="450"/>
      <c r="D172" s="450"/>
      <c r="E172" s="450"/>
      <c r="F172" s="450"/>
      <c r="G172" s="450"/>
      <c r="H172" s="450"/>
      <c r="I172" s="450"/>
      <c r="J172" s="450"/>
      <c r="K172" s="450"/>
      <c r="L172" s="450"/>
      <c r="M172" s="450"/>
      <c r="N172" s="450"/>
      <c r="O172" s="450"/>
      <c r="P172" s="450"/>
      <c r="Q172" s="450"/>
      <c r="R172" s="450"/>
      <c r="S172" s="450"/>
      <c r="T172" s="450"/>
      <c r="U172" s="450"/>
      <c r="V172" s="383"/>
    </row>
    <row r="173">
      <c r="A173" s="450"/>
      <c r="B173" s="450"/>
      <c r="C173" s="450"/>
      <c r="D173" s="450"/>
      <c r="E173" s="450"/>
      <c r="F173" s="450"/>
      <c r="G173" s="450"/>
      <c r="H173" s="450"/>
      <c r="I173" s="450"/>
      <c r="J173" s="450"/>
      <c r="K173" s="450"/>
      <c r="L173" s="450"/>
      <c r="M173" s="450"/>
      <c r="N173" s="450"/>
      <c r="O173" s="450"/>
      <c r="P173" s="450"/>
      <c r="Q173" s="450"/>
      <c r="R173" s="450"/>
      <c r="S173" s="450"/>
      <c r="T173" s="450"/>
      <c r="U173" s="450"/>
      <c r="V173" s="383"/>
    </row>
    <row r="174">
      <c r="A174" s="450"/>
      <c r="B174" s="450"/>
      <c r="C174" s="450"/>
      <c r="D174" s="450"/>
      <c r="E174" s="450"/>
      <c r="F174" s="450"/>
      <c r="G174" s="450"/>
      <c r="H174" s="450"/>
      <c r="I174" s="450"/>
      <c r="J174" s="450"/>
      <c r="K174" s="450"/>
      <c r="L174" s="450"/>
      <c r="M174" s="450"/>
      <c r="N174" s="450"/>
      <c r="O174" s="450"/>
      <c r="P174" s="450"/>
      <c r="Q174" s="450"/>
      <c r="R174" s="450"/>
      <c r="S174" s="450"/>
      <c r="T174" s="450"/>
      <c r="U174" s="450"/>
      <c r="V174" s="383"/>
    </row>
    <row r="175">
      <c r="A175" s="450"/>
      <c r="B175" s="450"/>
      <c r="C175" s="450"/>
      <c r="D175" s="450"/>
      <c r="E175" s="450"/>
      <c r="F175" s="450"/>
      <c r="G175" s="450"/>
      <c r="H175" s="450"/>
      <c r="I175" s="450"/>
      <c r="J175" s="450"/>
      <c r="K175" s="450"/>
      <c r="L175" s="450"/>
      <c r="M175" s="450"/>
      <c r="N175" s="450"/>
      <c r="O175" s="450"/>
      <c r="P175" s="450"/>
      <c r="Q175" s="450"/>
      <c r="R175" s="450"/>
      <c r="S175" s="450"/>
      <c r="T175" s="450"/>
      <c r="U175" s="450"/>
      <c r="V175" s="383"/>
    </row>
    <row r="176">
      <c r="A176" s="450"/>
      <c r="B176" s="450"/>
      <c r="C176" s="450"/>
      <c r="D176" s="450"/>
      <c r="E176" s="450"/>
      <c r="F176" s="450"/>
      <c r="G176" s="450"/>
      <c r="H176" s="450"/>
      <c r="I176" s="450"/>
      <c r="J176" s="450"/>
      <c r="K176" s="450"/>
      <c r="L176" s="450"/>
      <c r="M176" s="450"/>
      <c r="N176" s="450"/>
      <c r="O176" s="450"/>
      <c r="P176" s="450"/>
      <c r="Q176" s="450"/>
      <c r="R176" s="450"/>
      <c r="S176" s="450"/>
      <c r="T176" s="450"/>
      <c r="U176" s="450"/>
      <c r="V176" s="383"/>
    </row>
    <row r="177">
      <c r="A177" s="450"/>
      <c r="B177" s="450"/>
      <c r="C177" s="450"/>
      <c r="D177" s="450"/>
      <c r="E177" s="450"/>
      <c r="F177" s="450"/>
      <c r="G177" s="450"/>
      <c r="H177" s="450"/>
      <c r="I177" s="450"/>
      <c r="J177" s="450"/>
      <c r="K177" s="450"/>
      <c r="L177" s="450"/>
      <c r="M177" s="450"/>
      <c r="N177" s="450"/>
      <c r="O177" s="450"/>
      <c r="P177" s="450"/>
      <c r="Q177" s="450"/>
      <c r="R177" s="450"/>
      <c r="S177" s="450"/>
      <c r="T177" s="450"/>
      <c r="U177" s="450"/>
      <c r="V177" s="383"/>
    </row>
    <row r="178">
      <c r="A178" s="450"/>
      <c r="B178" s="450"/>
      <c r="C178" s="450"/>
      <c r="D178" s="450"/>
      <c r="E178" s="450"/>
      <c r="F178" s="450"/>
      <c r="G178" s="450"/>
      <c r="H178" s="450"/>
      <c r="I178" s="450"/>
      <c r="J178" s="450"/>
      <c r="K178" s="450"/>
      <c r="L178" s="450"/>
      <c r="M178" s="450"/>
      <c r="N178" s="450"/>
      <c r="O178" s="450"/>
      <c r="P178" s="450"/>
      <c r="Q178" s="450"/>
      <c r="R178" s="450"/>
      <c r="S178" s="450"/>
      <c r="T178" s="450"/>
      <c r="U178" s="450"/>
      <c r="V178" s="383"/>
    </row>
    <row r="179">
      <c r="A179" s="450"/>
      <c r="B179" s="450"/>
      <c r="C179" s="450"/>
      <c r="D179" s="450"/>
      <c r="E179" s="450"/>
      <c r="F179" s="450"/>
      <c r="G179" s="450"/>
      <c r="H179" s="450"/>
      <c r="I179" s="450"/>
      <c r="J179" s="450"/>
      <c r="K179" s="450"/>
      <c r="L179" s="450"/>
      <c r="M179" s="450"/>
      <c r="N179" s="450"/>
      <c r="O179" s="450"/>
      <c r="P179" s="450"/>
      <c r="Q179" s="450"/>
      <c r="R179" s="450"/>
      <c r="S179" s="450"/>
      <c r="T179" s="450"/>
      <c r="U179" s="450"/>
      <c r="V179" s="383"/>
    </row>
    <row r="180">
      <c r="A180" s="450"/>
      <c r="B180" s="450"/>
      <c r="C180" s="450"/>
      <c r="D180" s="450"/>
      <c r="E180" s="450"/>
      <c r="F180" s="450"/>
      <c r="G180" s="450"/>
      <c r="H180" s="450"/>
      <c r="I180" s="450"/>
      <c r="J180" s="450"/>
      <c r="K180" s="450"/>
      <c r="L180" s="450"/>
      <c r="M180" s="450"/>
      <c r="N180" s="450"/>
      <c r="O180" s="450"/>
      <c r="P180" s="450"/>
      <c r="Q180" s="450"/>
      <c r="R180" s="450"/>
      <c r="S180" s="450"/>
      <c r="T180" s="450"/>
      <c r="U180" s="450"/>
      <c r="V180" s="383"/>
    </row>
    <row r="181">
      <c r="A181" s="450"/>
      <c r="B181" s="450"/>
      <c r="C181" s="450"/>
      <c r="D181" s="450"/>
      <c r="E181" s="450"/>
      <c r="F181" s="450"/>
      <c r="G181" s="450"/>
      <c r="H181" s="450"/>
      <c r="I181" s="450"/>
      <c r="J181" s="450"/>
      <c r="K181" s="450"/>
      <c r="L181" s="450"/>
      <c r="M181" s="450"/>
      <c r="N181" s="450"/>
      <c r="O181" s="450"/>
      <c r="P181" s="450"/>
      <c r="Q181" s="450"/>
      <c r="R181" s="450"/>
      <c r="S181" s="450"/>
      <c r="T181" s="450"/>
      <c r="U181" s="450"/>
      <c r="V181" s="383"/>
    </row>
    <row r="182">
      <c r="A182" s="450"/>
      <c r="B182" s="450"/>
      <c r="C182" s="450"/>
      <c r="D182" s="450"/>
      <c r="E182" s="450"/>
      <c r="F182" s="450"/>
      <c r="G182" s="450"/>
      <c r="H182" s="450"/>
      <c r="I182" s="450"/>
      <c r="J182" s="450"/>
      <c r="K182" s="450"/>
      <c r="L182" s="450"/>
      <c r="M182" s="450"/>
      <c r="N182" s="450"/>
      <c r="O182" s="450"/>
      <c r="P182" s="450"/>
      <c r="Q182" s="450"/>
      <c r="R182" s="450"/>
      <c r="S182" s="450"/>
      <c r="T182" s="450"/>
      <c r="U182" s="450"/>
      <c r="V182" s="383"/>
    </row>
    <row r="183">
      <c r="A183" s="450"/>
      <c r="B183" s="450"/>
      <c r="C183" s="450"/>
      <c r="D183" s="450"/>
      <c r="E183" s="450"/>
      <c r="F183" s="450"/>
      <c r="G183" s="450"/>
      <c r="H183" s="450"/>
      <c r="I183" s="450"/>
      <c r="J183" s="450"/>
      <c r="K183" s="450"/>
      <c r="L183" s="450"/>
      <c r="M183" s="450"/>
      <c r="N183" s="450"/>
      <c r="O183" s="450"/>
      <c r="P183" s="450"/>
      <c r="Q183" s="450"/>
      <c r="R183" s="450"/>
      <c r="S183" s="450"/>
      <c r="T183" s="450"/>
      <c r="U183" s="450"/>
      <c r="V183" s="383"/>
    </row>
    <row r="184">
      <c r="A184" s="450"/>
      <c r="B184" s="450"/>
      <c r="C184" s="450"/>
      <c r="D184" s="450"/>
      <c r="E184" s="450"/>
      <c r="F184" s="450"/>
      <c r="G184" s="450"/>
      <c r="H184" s="450"/>
      <c r="I184" s="450"/>
      <c r="J184" s="450"/>
      <c r="K184" s="450"/>
      <c r="L184" s="450"/>
      <c r="M184" s="450"/>
      <c r="N184" s="450"/>
      <c r="O184" s="450"/>
      <c r="P184" s="450"/>
      <c r="Q184" s="450"/>
      <c r="R184" s="450"/>
      <c r="S184" s="450"/>
      <c r="T184" s="450"/>
      <c r="U184" s="450"/>
      <c r="V184" s="383"/>
    </row>
    <row r="185">
      <c r="A185" s="450"/>
      <c r="B185" s="450"/>
      <c r="C185" s="450"/>
      <c r="D185" s="450"/>
      <c r="E185" s="450"/>
      <c r="F185" s="450"/>
      <c r="G185" s="450"/>
      <c r="H185" s="450"/>
      <c r="I185" s="450"/>
      <c r="J185" s="450"/>
      <c r="K185" s="450"/>
      <c r="L185" s="450"/>
      <c r="M185" s="450"/>
      <c r="N185" s="450"/>
      <c r="O185" s="450"/>
      <c r="P185" s="450"/>
      <c r="Q185" s="450"/>
      <c r="R185" s="450"/>
      <c r="S185" s="450"/>
      <c r="T185" s="450"/>
      <c r="U185" s="450"/>
      <c r="V185" s="383"/>
    </row>
    <row r="186">
      <c r="A186" s="450"/>
      <c r="B186" s="450"/>
      <c r="C186" s="450"/>
      <c r="D186" s="450"/>
      <c r="E186" s="450"/>
      <c r="F186" s="450"/>
      <c r="G186" s="450"/>
      <c r="H186" s="450"/>
      <c r="I186" s="450"/>
      <c r="J186" s="450"/>
      <c r="K186" s="450"/>
      <c r="L186" s="450"/>
      <c r="M186" s="450"/>
      <c r="N186" s="450"/>
      <c r="O186" s="450"/>
      <c r="P186" s="450"/>
      <c r="Q186" s="450"/>
      <c r="R186" s="450"/>
      <c r="S186" s="450"/>
      <c r="T186" s="450"/>
      <c r="U186" s="450"/>
      <c r="V186" s="383"/>
    </row>
    <row r="187">
      <c r="A187" s="450"/>
      <c r="B187" s="450"/>
      <c r="C187" s="450"/>
      <c r="D187" s="450"/>
      <c r="E187" s="450"/>
      <c r="F187" s="450"/>
      <c r="G187" s="450"/>
      <c r="H187" s="450"/>
      <c r="I187" s="450"/>
      <c r="J187" s="450"/>
      <c r="K187" s="450"/>
      <c r="L187" s="450"/>
      <c r="M187" s="450"/>
      <c r="N187" s="450"/>
      <c r="O187" s="450"/>
      <c r="P187" s="450"/>
      <c r="Q187" s="450"/>
      <c r="R187" s="450"/>
      <c r="S187" s="450"/>
      <c r="T187" s="450"/>
      <c r="U187" s="450"/>
      <c r="V187" s="383"/>
    </row>
    <row r="188">
      <c r="A188" s="450"/>
      <c r="B188" s="450"/>
      <c r="C188" s="450"/>
      <c r="D188" s="450"/>
      <c r="E188" s="450"/>
      <c r="F188" s="450"/>
      <c r="G188" s="450"/>
      <c r="H188" s="450"/>
      <c r="I188" s="450"/>
      <c r="J188" s="450"/>
      <c r="K188" s="450"/>
      <c r="L188" s="450"/>
      <c r="M188" s="450"/>
      <c r="N188" s="450"/>
      <c r="O188" s="450"/>
      <c r="P188" s="450"/>
      <c r="Q188" s="450"/>
      <c r="R188" s="450"/>
      <c r="S188" s="450"/>
      <c r="T188" s="450"/>
      <c r="U188" s="450"/>
      <c r="V188" s="383"/>
    </row>
    <row r="189">
      <c r="A189" s="450"/>
      <c r="B189" s="450"/>
      <c r="C189" s="450"/>
      <c r="D189" s="450"/>
      <c r="E189" s="450"/>
      <c r="F189" s="450"/>
      <c r="G189" s="450"/>
      <c r="H189" s="450"/>
      <c r="I189" s="450"/>
      <c r="J189" s="450"/>
      <c r="K189" s="450"/>
      <c r="L189" s="450"/>
      <c r="M189" s="450"/>
      <c r="N189" s="450"/>
      <c r="O189" s="450"/>
      <c r="P189" s="450"/>
      <c r="Q189" s="450"/>
      <c r="R189" s="450"/>
      <c r="S189" s="450"/>
      <c r="T189" s="450"/>
      <c r="U189" s="450"/>
      <c r="V189" s="383"/>
    </row>
    <row r="190">
      <c r="A190" s="450"/>
      <c r="B190" s="450"/>
      <c r="C190" s="450"/>
      <c r="D190" s="450"/>
      <c r="E190" s="450"/>
      <c r="F190" s="450"/>
      <c r="G190" s="450"/>
      <c r="H190" s="450"/>
      <c r="I190" s="450"/>
      <c r="J190" s="450"/>
      <c r="K190" s="450"/>
      <c r="L190" s="450"/>
      <c r="M190" s="450"/>
      <c r="N190" s="450"/>
      <c r="O190" s="450"/>
      <c r="P190" s="450"/>
      <c r="Q190" s="450"/>
      <c r="R190" s="450"/>
      <c r="S190" s="450"/>
      <c r="T190" s="450"/>
      <c r="U190" s="450"/>
      <c r="V190" s="383"/>
    </row>
    <row r="191">
      <c r="A191" s="450"/>
      <c r="B191" s="450"/>
      <c r="C191" s="450"/>
      <c r="D191" s="450"/>
      <c r="E191" s="450"/>
      <c r="F191" s="450"/>
      <c r="G191" s="450"/>
      <c r="H191" s="450"/>
      <c r="I191" s="450"/>
      <c r="J191" s="450"/>
      <c r="K191" s="450"/>
      <c r="L191" s="450"/>
      <c r="M191" s="450"/>
      <c r="N191" s="450"/>
      <c r="O191" s="450"/>
      <c r="P191" s="450"/>
      <c r="Q191" s="450"/>
      <c r="R191" s="450"/>
      <c r="S191" s="450"/>
      <c r="T191" s="450"/>
      <c r="U191" s="450"/>
      <c r="V191" s="383"/>
    </row>
    <row r="192">
      <c r="A192" s="450"/>
      <c r="B192" s="450"/>
      <c r="C192" s="450"/>
      <c r="D192" s="450"/>
      <c r="E192" s="450"/>
      <c r="F192" s="450"/>
      <c r="G192" s="450"/>
      <c r="H192" s="450"/>
      <c r="I192" s="450"/>
      <c r="J192" s="450"/>
      <c r="K192" s="450"/>
      <c r="L192" s="450"/>
      <c r="M192" s="450"/>
      <c r="N192" s="450"/>
      <c r="O192" s="450"/>
      <c r="P192" s="450"/>
      <c r="Q192" s="450"/>
      <c r="R192" s="450"/>
      <c r="S192" s="450"/>
      <c r="T192" s="450"/>
      <c r="U192" s="450"/>
      <c r="V192" s="383"/>
    </row>
    <row r="193">
      <c r="A193" s="450"/>
      <c r="B193" s="450"/>
      <c r="C193" s="450"/>
      <c r="D193" s="450"/>
      <c r="E193" s="450"/>
      <c r="F193" s="450"/>
      <c r="G193" s="450"/>
      <c r="H193" s="450"/>
      <c r="I193" s="450"/>
      <c r="J193" s="450"/>
      <c r="K193" s="450"/>
      <c r="L193" s="450"/>
      <c r="M193" s="450"/>
      <c r="N193" s="450"/>
      <c r="O193" s="450"/>
      <c r="P193" s="450"/>
      <c r="Q193" s="450"/>
      <c r="R193" s="450"/>
      <c r="S193" s="450"/>
      <c r="T193" s="450"/>
      <c r="U193" s="450"/>
      <c r="V193" s="383"/>
    </row>
    <row r="194">
      <c r="A194" s="450"/>
      <c r="B194" s="450"/>
      <c r="C194" s="450"/>
      <c r="D194" s="450"/>
      <c r="E194" s="450"/>
      <c r="F194" s="450"/>
      <c r="G194" s="450"/>
      <c r="H194" s="450"/>
      <c r="I194" s="450"/>
      <c r="J194" s="450"/>
      <c r="K194" s="450"/>
      <c r="L194" s="450"/>
      <c r="M194" s="450"/>
      <c r="N194" s="450"/>
      <c r="O194" s="450"/>
      <c r="P194" s="450"/>
      <c r="Q194" s="450"/>
      <c r="R194" s="450"/>
      <c r="S194" s="450"/>
      <c r="T194" s="450"/>
      <c r="U194" s="450"/>
      <c r="V194" s="383"/>
    </row>
    <row r="195">
      <c r="A195" s="450"/>
      <c r="B195" s="450"/>
      <c r="C195" s="450"/>
      <c r="D195" s="450"/>
      <c r="E195" s="450"/>
      <c r="F195" s="450"/>
      <c r="G195" s="450"/>
      <c r="H195" s="450"/>
      <c r="I195" s="450"/>
      <c r="J195" s="450"/>
      <c r="K195" s="450"/>
      <c r="L195" s="450"/>
      <c r="M195" s="450"/>
      <c r="N195" s="450"/>
      <c r="O195" s="450"/>
      <c r="P195" s="450"/>
      <c r="Q195" s="450"/>
      <c r="R195" s="450"/>
      <c r="S195" s="450"/>
      <c r="T195" s="450"/>
      <c r="U195" s="450"/>
      <c r="V195" s="383"/>
    </row>
    <row r="196">
      <c r="A196" s="450"/>
      <c r="B196" s="450"/>
      <c r="C196" s="450"/>
      <c r="D196" s="450"/>
      <c r="E196" s="450"/>
      <c r="F196" s="450"/>
      <c r="G196" s="450"/>
      <c r="H196" s="450"/>
      <c r="I196" s="450"/>
      <c r="J196" s="450"/>
      <c r="K196" s="450"/>
      <c r="L196" s="450"/>
      <c r="M196" s="450"/>
      <c r="N196" s="450"/>
      <c r="O196" s="450"/>
      <c r="P196" s="450"/>
      <c r="Q196" s="450"/>
      <c r="R196" s="450"/>
      <c r="S196" s="450"/>
      <c r="T196" s="450"/>
      <c r="U196" s="450"/>
      <c r="V196" s="383"/>
    </row>
    <row r="197">
      <c r="A197" s="450"/>
      <c r="B197" s="450"/>
      <c r="C197" s="450"/>
      <c r="D197" s="450"/>
      <c r="E197" s="450"/>
      <c r="F197" s="450"/>
      <c r="G197" s="450"/>
      <c r="H197" s="450"/>
      <c r="I197" s="450"/>
      <c r="J197" s="450"/>
      <c r="K197" s="450"/>
      <c r="L197" s="450"/>
      <c r="M197" s="450"/>
      <c r="N197" s="450"/>
      <c r="O197" s="450"/>
      <c r="P197" s="450"/>
      <c r="Q197" s="450"/>
      <c r="R197" s="450"/>
      <c r="S197" s="450"/>
      <c r="T197" s="450"/>
      <c r="U197" s="450"/>
      <c r="V197" s="383"/>
    </row>
    <row r="198">
      <c r="A198" s="450"/>
      <c r="B198" s="450"/>
      <c r="C198" s="450"/>
      <c r="D198" s="450"/>
      <c r="E198" s="450"/>
      <c r="F198" s="450"/>
      <c r="G198" s="450"/>
      <c r="H198" s="450"/>
      <c r="I198" s="450"/>
      <c r="J198" s="450"/>
      <c r="K198" s="450"/>
      <c r="L198" s="450"/>
      <c r="M198" s="450"/>
      <c r="N198" s="450"/>
      <c r="O198" s="450"/>
      <c r="P198" s="450"/>
      <c r="Q198" s="450"/>
      <c r="R198" s="450"/>
      <c r="S198" s="450"/>
      <c r="T198" s="450"/>
      <c r="U198" s="450"/>
      <c r="V198" s="383"/>
    </row>
    <row r="199">
      <c r="A199" s="450"/>
      <c r="B199" s="450"/>
      <c r="C199" s="450"/>
      <c r="D199" s="450"/>
      <c r="E199" s="450"/>
      <c r="F199" s="450"/>
      <c r="G199" s="450"/>
      <c r="H199" s="450"/>
      <c r="I199" s="450"/>
      <c r="J199" s="450"/>
      <c r="K199" s="450"/>
      <c r="L199" s="450"/>
      <c r="M199" s="450"/>
      <c r="N199" s="450"/>
      <c r="O199" s="450"/>
      <c r="P199" s="450"/>
      <c r="Q199" s="450"/>
      <c r="R199" s="450"/>
      <c r="S199" s="450"/>
      <c r="T199" s="450"/>
      <c r="U199" s="450"/>
      <c r="V199" s="383"/>
    </row>
    <row r="200">
      <c r="A200" s="450"/>
      <c r="B200" s="450"/>
      <c r="C200" s="450"/>
      <c r="D200" s="450"/>
      <c r="E200" s="450"/>
      <c r="F200" s="450"/>
      <c r="G200" s="450"/>
      <c r="H200" s="450"/>
      <c r="I200" s="450"/>
      <c r="J200" s="450"/>
      <c r="K200" s="450"/>
      <c r="L200" s="450"/>
      <c r="M200" s="450"/>
      <c r="N200" s="450"/>
      <c r="O200" s="450"/>
      <c r="P200" s="450"/>
      <c r="Q200" s="450"/>
      <c r="R200" s="450"/>
      <c r="S200" s="450"/>
      <c r="T200" s="450"/>
      <c r="U200" s="450"/>
      <c r="V200" s="383"/>
    </row>
    <row r="201">
      <c r="A201" s="450"/>
      <c r="B201" s="450"/>
      <c r="C201" s="450"/>
      <c r="D201" s="450"/>
      <c r="E201" s="450"/>
      <c r="F201" s="450"/>
      <c r="G201" s="450"/>
      <c r="H201" s="450"/>
      <c r="I201" s="450"/>
      <c r="J201" s="450"/>
      <c r="K201" s="450"/>
      <c r="L201" s="450"/>
      <c r="M201" s="450"/>
      <c r="N201" s="450"/>
      <c r="O201" s="450"/>
      <c r="P201" s="450"/>
      <c r="Q201" s="450"/>
      <c r="R201" s="450"/>
      <c r="S201" s="450"/>
      <c r="T201" s="450"/>
      <c r="U201" s="450"/>
      <c r="V201" s="383"/>
    </row>
    <row r="202">
      <c r="A202" s="450"/>
      <c r="B202" s="450"/>
      <c r="C202" s="450"/>
      <c r="D202" s="450"/>
      <c r="E202" s="450"/>
      <c r="F202" s="450"/>
      <c r="G202" s="450"/>
      <c r="H202" s="450"/>
      <c r="I202" s="450"/>
      <c r="J202" s="450"/>
      <c r="K202" s="450"/>
      <c r="L202" s="450"/>
      <c r="M202" s="450"/>
      <c r="N202" s="450"/>
      <c r="O202" s="450"/>
      <c r="P202" s="450"/>
      <c r="Q202" s="450"/>
      <c r="R202" s="450"/>
      <c r="S202" s="450"/>
      <c r="T202" s="450"/>
      <c r="U202" s="450"/>
      <c r="V202" s="383"/>
    </row>
    <row r="203">
      <c r="A203" s="450"/>
      <c r="B203" s="450"/>
      <c r="C203" s="450"/>
      <c r="D203" s="450"/>
      <c r="E203" s="450"/>
      <c r="F203" s="450"/>
      <c r="G203" s="450"/>
      <c r="H203" s="450"/>
      <c r="I203" s="450"/>
      <c r="J203" s="450"/>
      <c r="K203" s="450"/>
      <c r="L203" s="450"/>
      <c r="M203" s="450"/>
      <c r="N203" s="450"/>
      <c r="O203" s="450"/>
      <c r="P203" s="450"/>
      <c r="Q203" s="450"/>
      <c r="R203" s="450"/>
      <c r="S203" s="450"/>
      <c r="T203" s="450"/>
      <c r="U203" s="450"/>
      <c r="V203" s="383"/>
    </row>
    <row r="204">
      <c r="A204" s="450"/>
      <c r="B204" s="450"/>
      <c r="C204" s="450"/>
      <c r="D204" s="450"/>
      <c r="E204" s="450"/>
      <c r="F204" s="450"/>
      <c r="G204" s="450"/>
      <c r="H204" s="450"/>
      <c r="I204" s="450"/>
      <c r="J204" s="450"/>
      <c r="K204" s="450"/>
      <c r="L204" s="450"/>
      <c r="M204" s="450"/>
      <c r="N204" s="450"/>
      <c r="O204" s="450"/>
      <c r="P204" s="450"/>
      <c r="Q204" s="450"/>
      <c r="R204" s="450"/>
      <c r="S204" s="450"/>
      <c r="T204" s="450"/>
      <c r="U204" s="450"/>
      <c r="V204" s="383"/>
    </row>
    <row r="205">
      <c r="A205" s="450"/>
      <c r="B205" s="450"/>
      <c r="C205" s="450"/>
      <c r="D205" s="450"/>
      <c r="E205" s="450"/>
      <c r="F205" s="450"/>
      <c r="G205" s="450"/>
      <c r="H205" s="450"/>
      <c r="I205" s="450"/>
      <c r="J205" s="450"/>
      <c r="K205" s="450"/>
      <c r="L205" s="450"/>
      <c r="M205" s="450"/>
      <c r="N205" s="450"/>
      <c r="O205" s="450"/>
      <c r="P205" s="450"/>
      <c r="Q205" s="450"/>
      <c r="R205" s="450"/>
      <c r="S205" s="450"/>
      <c r="T205" s="450"/>
      <c r="U205" s="450"/>
      <c r="V205" s="383"/>
    </row>
    <row r="206">
      <c r="A206" s="450"/>
      <c r="B206" s="450"/>
      <c r="C206" s="450"/>
      <c r="D206" s="450"/>
      <c r="E206" s="450"/>
      <c r="F206" s="450"/>
      <c r="G206" s="450"/>
      <c r="H206" s="450"/>
      <c r="I206" s="450"/>
      <c r="J206" s="450"/>
      <c r="K206" s="450"/>
      <c r="L206" s="450"/>
      <c r="M206" s="450"/>
      <c r="N206" s="450"/>
      <c r="O206" s="450"/>
      <c r="P206" s="450"/>
      <c r="Q206" s="450"/>
      <c r="R206" s="450"/>
      <c r="S206" s="450"/>
      <c r="T206" s="450"/>
      <c r="U206" s="450"/>
      <c r="V206" s="383"/>
    </row>
    <row r="207">
      <c r="A207" s="450"/>
      <c r="B207" s="450"/>
      <c r="C207" s="450"/>
      <c r="D207" s="450"/>
      <c r="E207" s="450"/>
      <c r="F207" s="450"/>
      <c r="G207" s="450"/>
      <c r="H207" s="450"/>
      <c r="I207" s="450"/>
      <c r="J207" s="450"/>
      <c r="K207" s="450"/>
      <c r="L207" s="450"/>
      <c r="M207" s="450"/>
      <c r="N207" s="450"/>
      <c r="O207" s="450"/>
      <c r="P207" s="450"/>
      <c r="Q207" s="450"/>
      <c r="R207" s="450"/>
      <c r="S207" s="450"/>
      <c r="T207" s="450"/>
      <c r="U207" s="450"/>
      <c r="V207" s="383"/>
    </row>
    <row r="208">
      <c r="A208" s="450"/>
      <c r="B208" s="450"/>
      <c r="C208" s="450"/>
      <c r="D208" s="450"/>
      <c r="E208" s="450"/>
      <c r="F208" s="450"/>
      <c r="G208" s="450"/>
      <c r="H208" s="450"/>
      <c r="I208" s="450"/>
      <c r="J208" s="450"/>
      <c r="K208" s="450"/>
      <c r="L208" s="450"/>
      <c r="M208" s="450"/>
      <c r="N208" s="450"/>
      <c r="O208" s="450"/>
      <c r="P208" s="450"/>
      <c r="Q208" s="450"/>
      <c r="R208" s="450"/>
      <c r="S208" s="450"/>
      <c r="T208" s="450"/>
      <c r="U208" s="450"/>
      <c r="V208" s="383"/>
    </row>
    <row r="209">
      <c r="A209" s="450"/>
      <c r="B209" s="450"/>
      <c r="C209" s="450"/>
      <c r="D209" s="450"/>
      <c r="E209" s="450"/>
      <c r="F209" s="450"/>
      <c r="G209" s="450"/>
      <c r="H209" s="450"/>
      <c r="I209" s="450"/>
      <c r="J209" s="450"/>
      <c r="K209" s="450"/>
      <c r="L209" s="450"/>
      <c r="M209" s="450"/>
      <c r="N209" s="450"/>
      <c r="O209" s="450"/>
      <c r="P209" s="450"/>
      <c r="Q209" s="450"/>
      <c r="R209" s="450"/>
      <c r="S209" s="450"/>
      <c r="T209" s="450"/>
      <c r="U209" s="450"/>
      <c r="V209" s="383"/>
    </row>
    <row r="210">
      <c r="A210" s="450"/>
      <c r="B210" s="450"/>
      <c r="C210" s="450"/>
      <c r="D210" s="450"/>
      <c r="E210" s="450"/>
      <c r="F210" s="450"/>
      <c r="G210" s="450"/>
      <c r="H210" s="450"/>
      <c r="I210" s="450"/>
      <c r="J210" s="450"/>
      <c r="K210" s="450"/>
      <c r="L210" s="450"/>
      <c r="M210" s="450"/>
      <c r="N210" s="450"/>
      <c r="O210" s="450"/>
      <c r="P210" s="450"/>
      <c r="Q210" s="450"/>
      <c r="R210" s="450"/>
      <c r="S210" s="450"/>
      <c r="T210" s="450"/>
      <c r="U210" s="450"/>
      <c r="V210" s="383"/>
    </row>
    <row r="211">
      <c r="A211" s="450"/>
      <c r="B211" s="450"/>
      <c r="C211" s="450"/>
      <c r="D211" s="450"/>
      <c r="E211" s="450"/>
      <c r="F211" s="450"/>
      <c r="G211" s="450"/>
      <c r="H211" s="450"/>
      <c r="I211" s="450"/>
      <c r="J211" s="450"/>
      <c r="K211" s="450"/>
      <c r="L211" s="450"/>
      <c r="M211" s="450"/>
      <c r="N211" s="450"/>
      <c r="O211" s="450"/>
      <c r="P211" s="450"/>
      <c r="Q211" s="450"/>
      <c r="R211" s="450"/>
      <c r="S211" s="450"/>
      <c r="T211" s="450"/>
      <c r="U211" s="450"/>
      <c r="V211" s="383"/>
    </row>
    <row r="212">
      <c r="A212" s="450"/>
      <c r="B212" s="450"/>
      <c r="C212" s="450"/>
      <c r="D212" s="450"/>
      <c r="E212" s="450"/>
      <c r="F212" s="450"/>
      <c r="G212" s="450"/>
      <c r="H212" s="450"/>
      <c r="I212" s="450"/>
      <c r="J212" s="450"/>
      <c r="K212" s="450"/>
      <c r="L212" s="450"/>
      <c r="M212" s="450"/>
      <c r="N212" s="450"/>
      <c r="O212" s="450"/>
      <c r="P212" s="450"/>
      <c r="Q212" s="450"/>
      <c r="R212" s="450"/>
      <c r="S212" s="450"/>
      <c r="T212" s="450"/>
      <c r="U212" s="450"/>
      <c r="V212" s="383"/>
    </row>
    <row r="213">
      <c r="A213" s="450"/>
      <c r="B213" s="450"/>
      <c r="C213" s="450"/>
      <c r="D213" s="450"/>
      <c r="E213" s="450"/>
      <c r="F213" s="450"/>
      <c r="G213" s="450"/>
      <c r="H213" s="450"/>
      <c r="I213" s="450"/>
      <c r="J213" s="450"/>
      <c r="K213" s="450"/>
      <c r="L213" s="450"/>
      <c r="M213" s="450"/>
      <c r="N213" s="450"/>
      <c r="O213" s="450"/>
      <c r="P213" s="450"/>
      <c r="Q213" s="450"/>
      <c r="R213" s="450"/>
      <c r="S213" s="450"/>
      <c r="T213" s="450"/>
      <c r="U213" s="450"/>
      <c r="V213" s="383"/>
    </row>
    <row r="214">
      <c r="A214" s="450"/>
      <c r="B214" s="450"/>
      <c r="C214" s="450"/>
      <c r="D214" s="450"/>
      <c r="E214" s="450"/>
      <c r="F214" s="450"/>
      <c r="G214" s="450"/>
      <c r="H214" s="450"/>
      <c r="I214" s="450"/>
      <c r="J214" s="450"/>
      <c r="K214" s="450"/>
      <c r="L214" s="450"/>
      <c r="M214" s="450"/>
      <c r="N214" s="450"/>
      <c r="O214" s="450"/>
      <c r="P214" s="450"/>
      <c r="Q214" s="450"/>
      <c r="R214" s="450"/>
      <c r="S214" s="450"/>
      <c r="T214" s="450"/>
      <c r="U214" s="450"/>
      <c r="V214" s="383"/>
    </row>
    <row r="215">
      <c r="A215" s="450"/>
      <c r="B215" s="450"/>
      <c r="C215" s="450"/>
      <c r="D215" s="450"/>
      <c r="E215" s="450"/>
      <c r="F215" s="450"/>
      <c r="G215" s="450"/>
      <c r="H215" s="450"/>
      <c r="I215" s="450"/>
      <c r="J215" s="450"/>
      <c r="K215" s="450"/>
      <c r="L215" s="450"/>
      <c r="M215" s="450"/>
      <c r="N215" s="450"/>
      <c r="O215" s="450"/>
      <c r="P215" s="450"/>
      <c r="Q215" s="450"/>
      <c r="R215" s="450"/>
      <c r="S215" s="450"/>
      <c r="T215" s="450"/>
      <c r="U215" s="450"/>
      <c r="V215" s="383"/>
    </row>
    <row r="216">
      <c r="A216" s="450"/>
      <c r="B216" s="450"/>
      <c r="C216" s="450"/>
      <c r="D216" s="450"/>
      <c r="E216" s="450"/>
      <c r="F216" s="450"/>
      <c r="G216" s="450"/>
      <c r="H216" s="450"/>
      <c r="I216" s="450"/>
      <c r="J216" s="450"/>
      <c r="K216" s="450"/>
      <c r="L216" s="450"/>
      <c r="M216" s="450"/>
      <c r="N216" s="450"/>
      <c r="O216" s="450"/>
      <c r="P216" s="450"/>
      <c r="Q216" s="450"/>
      <c r="R216" s="450"/>
      <c r="S216" s="450"/>
      <c r="T216" s="450"/>
      <c r="U216" s="450"/>
      <c r="V216" s="383"/>
    </row>
    <row r="217">
      <c r="A217" s="450"/>
      <c r="B217" s="450"/>
      <c r="C217" s="450"/>
      <c r="D217" s="450"/>
      <c r="E217" s="450"/>
      <c r="F217" s="450"/>
      <c r="G217" s="450"/>
      <c r="H217" s="450"/>
      <c r="I217" s="450"/>
      <c r="J217" s="450"/>
      <c r="K217" s="450"/>
      <c r="L217" s="450"/>
      <c r="M217" s="450"/>
      <c r="N217" s="450"/>
      <c r="O217" s="450"/>
      <c r="P217" s="450"/>
      <c r="Q217" s="450"/>
      <c r="R217" s="450"/>
      <c r="S217" s="450"/>
      <c r="T217" s="450"/>
      <c r="U217" s="450"/>
      <c r="V217" s="383"/>
    </row>
    <row r="218">
      <c r="A218" s="450"/>
      <c r="B218" s="450"/>
      <c r="C218" s="450"/>
      <c r="D218" s="450"/>
      <c r="E218" s="450"/>
      <c r="F218" s="450"/>
      <c r="G218" s="450"/>
      <c r="H218" s="450"/>
      <c r="I218" s="450"/>
      <c r="J218" s="450"/>
      <c r="K218" s="450"/>
      <c r="L218" s="450"/>
      <c r="M218" s="450"/>
      <c r="N218" s="450"/>
      <c r="O218" s="450"/>
      <c r="P218" s="450"/>
      <c r="Q218" s="450"/>
      <c r="R218" s="450"/>
      <c r="S218" s="450"/>
      <c r="T218" s="450"/>
      <c r="U218" s="450"/>
      <c r="V218" s="383"/>
    </row>
    <row r="219">
      <c r="A219" s="450"/>
      <c r="B219" s="450"/>
      <c r="C219" s="450"/>
      <c r="D219" s="450"/>
      <c r="E219" s="450"/>
      <c r="F219" s="450"/>
      <c r="G219" s="450"/>
      <c r="H219" s="450"/>
      <c r="I219" s="450"/>
      <c r="J219" s="450"/>
      <c r="K219" s="450"/>
      <c r="L219" s="450"/>
      <c r="M219" s="450"/>
      <c r="N219" s="450"/>
      <c r="O219" s="450"/>
      <c r="P219" s="450"/>
      <c r="Q219" s="450"/>
      <c r="R219" s="450"/>
      <c r="S219" s="450"/>
      <c r="T219" s="450"/>
      <c r="U219" s="450"/>
      <c r="V219" s="383"/>
    </row>
    <row r="220">
      <c r="A220" s="450"/>
      <c r="B220" s="450"/>
      <c r="C220" s="450"/>
      <c r="D220" s="450"/>
      <c r="E220" s="450"/>
      <c r="F220" s="450"/>
      <c r="G220" s="450"/>
      <c r="H220" s="450"/>
      <c r="I220" s="450"/>
      <c r="J220" s="450"/>
      <c r="K220" s="450"/>
      <c r="L220" s="450"/>
      <c r="M220" s="450"/>
      <c r="N220" s="450"/>
      <c r="O220" s="450"/>
      <c r="P220" s="450"/>
      <c r="Q220" s="450"/>
      <c r="R220" s="450"/>
      <c r="S220" s="450"/>
      <c r="T220" s="450"/>
      <c r="U220" s="450"/>
      <c r="V220" s="383"/>
    </row>
    <row r="221">
      <c r="A221" s="450"/>
      <c r="B221" s="450"/>
      <c r="C221" s="450"/>
      <c r="D221" s="450"/>
      <c r="E221" s="450"/>
      <c r="F221" s="450"/>
      <c r="G221" s="450"/>
      <c r="H221" s="450"/>
      <c r="I221" s="450"/>
      <c r="J221" s="450"/>
      <c r="K221" s="450"/>
      <c r="L221" s="450"/>
      <c r="M221" s="450"/>
      <c r="N221" s="450"/>
      <c r="O221" s="450"/>
      <c r="P221" s="450"/>
      <c r="Q221" s="450"/>
      <c r="R221" s="450"/>
      <c r="S221" s="450"/>
      <c r="T221" s="450"/>
      <c r="U221" s="450"/>
      <c r="V221" s="383"/>
    </row>
    <row r="222">
      <c r="A222" s="450"/>
      <c r="B222" s="450"/>
      <c r="C222" s="450"/>
      <c r="D222" s="450"/>
      <c r="E222" s="450"/>
      <c r="F222" s="450"/>
      <c r="G222" s="450"/>
      <c r="H222" s="450"/>
      <c r="I222" s="450"/>
      <c r="J222" s="450"/>
      <c r="K222" s="450"/>
      <c r="L222" s="450"/>
      <c r="M222" s="450"/>
      <c r="N222" s="450"/>
      <c r="O222" s="450"/>
      <c r="P222" s="450"/>
      <c r="Q222" s="450"/>
      <c r="R222" s="450"/>
      <c r="S222" s="450"/>
      <c r="T222" s="450"/>
      <c r="U222" s="450"/>
      <c r="V222" s="383"/>
    </row>
    <row r="223">
      <c r="A223" s="450"/>
      <c r="B223" s="450"/>
      <c r="C223" s="450"/>
      <c r="D223" s="450"/>
      <c r="E223" s="450"/>
      <c r="F223" s="450"/>
      <c r="G223" s="450"/>
      <c r="H223" s="450"/>
      <c r="I223" s="450"/>
      <c r="J223" s="450"/>
      <c r="K223" s="450"/>
      <c r="L223" s="450"/>
      <c r="M223" s="450"/>
      <c r="N223" s="450"/>
      <c r="O223" s="450"/>
      <c r="P223" s="450"/>
      <c r="Q223" s="450"/>
      <c r="R223" s="450"/>
      <c r="S223" s="450"/>
      <c r="T223" s="450"/>
      <c r="U223" s="450"/>
      <c r="V223" s="383"/>
    </row>
    <row r="224">
      <c r="A224" s="450"/>
      <c r="B224" s="450"/>
      <c r="C224" s="450"/>
      <c r="D224" s="450"/>
      <c r="E224" s="450"/>
      <c r="F224" s="450"/>
      <c r="G224" s="450"/>
      <c r="H224" s="450"/>
      <c r="I224" s="450"/>
      <c r="J224" s="450"/>
      <c r="K224" s="450"/>
      <c r="L224" s="450"/>
      <c r="M224" s="450"/>
      <c r="N224" s="450"/>
      <c r="O224" s="450"/>
      <c r="P224" s="450"/>
      <c r="Q224" s="450"/>
      <c r="R224" s="450"/>
      <c r="S224" s="450"/>
      <c r="T224" s="450"/>
      <c r="U224" s="450"/>
      <c r="V224" s="383"/>
    </row>
    <row r="225">
      <c r="A225" s="450"/>
      <c r="B225" s="450"/>
      <c r="C225" s="450"/>
      <c r="D225" s="450"/>
      <c r="E225" s="450"/>
      <c r="F225" s="450"/>
      <c r="G225" s="450"/>
      <c r="H225" s="450"/>
      <c r="I225" s="450"/>
      <c r="J225" s="450"/>
      <c r="K225" s="450"/>
      <c r="L225" s="450"/>
      <c r="M225" s="450"/>
      <c r="N225" s="450"/>
      <c r="O225" s="450"/>
      <c r="P225" s="450"/>
      <c r="Q225" s="450"/>
      <c r="R225" s="450"/>
      <c r="S225" s="450"/>
      <c r="T225" s="450"/>
      <c r="U225" s="450"/>
      <c r="V225" s="383"/>
    </row>
    <row r="226">
      <c r="A226" s="450"/>
      <c r="B226" s="450"/>
      <c r="C226" s="450"/>
      <c r="D226" s="450"/>
      <c r="E226" s="450"/>
      <c r="F226" s="450"/>
      <c r="G226" s="450"/>
      <c r="H226" s="450"/>
      <c r="I226" s="450"/>
      <c r="J226" s="450"/>
      <c r="K226" s="450"/>
      <c r="L226" s="450"/>
      <c r="M226" s="450"/>
      <c r="N226" s="450"/>
      <c r="O226" s="450"/>
      <c r="P226" s="450"/>
      <c r="Q226" s="450"/>
      <c r="R226" s="450"/>
      <c r="S226" s="450"/>
      <c r="T226" s="450"/>
      <c r="U226" s="450"/>
      <c r="V226" s="383"/>
    </row>
    <row r="227">
      <c r="A227" s="450"/>
      <c r="B227" s="450"/>
      <c r="C227" s="450"/>
      <c r="D227" s="450"/>
      <c r="E227" s="450"/>
      <c r="F227" s="450"/>
      <c r="G227" s="450"/>
      <c r="H227" s="450"/>
      <c r="I227" s="450"/>
      <c r="J227" s="450"/>
      <c r="K227" s="450"/>
      <c r="L227" s="450"/>
      <c r="M227" s="450"/>
      <c r="N227" s="450"/>
      <c r="O227" s="450"/>
      <c r="P227" s="450"/>
      <c r="Q227" s="450"/>
      <c r="R227" s="450"/>
      <c r="S227" s="450"/>
      <c r="T227" s="450"/>
      <c r="U227" s="450"/>
      <c r="V227" s="383"/>
    </row>
    <row r="228">
      <c r="A228" s="450"/>
      <c r="B228" s="450"/>
      <c r="C228" s="450"/>
      <c r="D228" s="450"/>
      <c r="E228" s="450"/>
      <c r="F228" s="450"/>
      <c r="G228" s="450"/>
      <c r="H228" s="450"/>
      <c r="I228" s="450"/>
      <c r="J228" s="450"/>
      <c r="K228" s="450"/>
      <c r="L228" s="450"/>
      <c r="M228" s="450"/>
      <c r="N228" s="450"/>
      <c r="O228" s="450"/>
      <c r="P228" s="450"/>
      <c r="Q228" s="450"/>
      <c r="R228" s="450"/>
      <c r="S228" s="450"/>
      <c r="T228" s="450"/>
      <c r="U228" s="450"/>
      <c r="V228" s="383"/>
    </row>
    <row r="229">
      <c r="A229" s="450"/>
      <c r="B229" s="450"/>
      <c r="C229" s="450"/>
      <c r="D229" s="450"/>
      <c r="E229" s="450"/>
      <c r="F229" s="450"/>
      <c r="G229" s="450"/>
      <c r="H229" s="450"/>
      <c r="I229" s="450"/>
      <c r="J229" s="450"/>
      <c r="K229" s="450"/>
      <c r="L229" s="450"/>
      <c r="M229" s="450"/>
      <c r="N229" s="450"/>
      <c r="O229" s="450"/>
      <c r="P229" s="450"/>
      <c r="Q229" s="450"/>
      <c r="R229" s="450"/>
      <c r="S229" s="450"/>
      <c r="T229" s="450"/>
      <c r="U229" s="450"/>
      <c r="V229" s="383"/>
    </row>
    <row r="230">
      <c r="A230" s="450"/>
      <c r="B230" s="450"/>
      <c r="C230" s="450"/>
      <c r="D230" s="450"/>
      <c r="E230" s="450"/>
      <c r="F230" s="450"/>
      <c r="G230" s="450"/>
      <c r="H230" s="450"/>
      <c r="I230" s="450"/>
      <c r="J230" s="450"/>
      <c r="K230" s="450"/>
      <c r="L230" s="450"/>
      <c r="M230" s="450"/>
      <c r="N230" s="450"/>
      <c r="O230" s="450"/>
      <c r="P230" s="450"/>
      <c r="Q230" s="450"/>
      <c r="R230" s="450"/>
      <c r="S230" s="450"/>
      <c r="T230" s="450"/>
      <c r="U230" s="450"/>
      <c r="V230" s="383"/>
    </row>
    <row r="231">
      <c r="A231" s="450"/>
      <c r="B231" s="450"/>
      <c r="C231" s="450"/>
      <c r="D231" s="450"/>
      <c r="E231" s="450"/>
      <c r="F231" s="450"/>
      <c r="G231" s="450"/>
      <c r="H231" s="450"/>
      <c r="I231" s="450"/>
      <c r="J231" s="450"/>
      <c r="K231" s="450"/>
      <c r="L231" s="450"/>
      <c r="M231" s="450"/>
      <c r="N231" s="450"/>
      <c r="O231" s="450"/>
      <c r="P231" s="450"/>
      <c r="Q231" s="450"/>
      <c r="R231" s="450"/>
      <c r="S231" s="450"/>
      <c r="T231" s="450"/>
      <c r="U231" s="450"/>
      <c r="V231" s="383"/>
    </row>
    <row r="232">
      <c r="A232" s="450"/>
      <c r="B232" s="450"/>
      <c r="C232" s="450"/>
      <c r="D232" s="450"/>
      <c r="E232" s="450"/>
      <c r="F232" s="450"/>
      <c r="G232" s="450"/>
      <c r="H232" s="450"/>
      <c r="I232" s="450"/>
      <c r="J232" s="450"/>
      <c r="K232" s="450"/>
      <c r="L232" s="450"/>
      <c r="M232" s="450"/>
      <c r="N232" s="450"/>
      <c r="O232" s="450"/>
      <c r="P232" s="450"/>
      <c r="Q232" s="450"/>
      <c r="R232" s="450"/>
      <c r="S232" s="450"/>
      <c r="T232" s="450"/>
      <c r="U232" s="450"/>
      <c r="V232" s="383"/>
    </row>
    <row r="233">
      <c r="A233" s="450"/>
      <c r="B233" s="450"/>
      <c r="C233" s="450"/>
      <c r="D233" s="450"/>
      <c r="E233" s="450"/>
      <c r="F233" s="450"/>
      <c r="G233" s="450"/>
      <c r="H233" s="450"/>
      <c r="I233" s="450"/>
      <c r="J233" s="450"/>
      <c r="K233" s="450"/>
      <c r="L233" s="450"/>
      <c r="M233" s="450"/>
      <c r="N233" s="450"/>
      <c r="O233" s="450"/>
      <c r="P233" s="450"/>
      <c r="Q233" s="450"/>
      <c r="R233" s="450"/>
      <c r="S233" s="450"/>
      <c r="T233" s="450"/>
      <c r="U233" s="450"/>
      <c r="V233" s="383"/>
    </row>
    <row r="234">
      <c r="A234" s="450"/>
      <c r="B234" s="450"/>
      <c r="C234" s="450"/>
      <c r="D234" s="450"/>
      <c r="E234" s="450"/>
      <c r="F234" s="450"/>
      <c r="G234" s="450"/>
      <c r="H234" s="450"/>
      <c r="I234" s="450"/>
      <c r="J234" s="450"/>
      <c r="K234" s="450"/>
      <c r="L234" s="450"/>
      <c r="M234" s="450"/>
      <c r="N234" s="450"/>
      <c r="O234" s="450"/>
      <c r="P234" s="450"/>
      <c r="Q234" s="450"/>
      <c r="R234" s="450"/>
      <c r="S234" s="450"/>
      <c r="T234" s="450"/>
      <c r="U234" s="450"/>
      <c r="V234" s="383"/>
    </row>
    <row r="235">
      <c r="A235" s="450"/>
      <c r="B235" s="450"/>
      <c r="C235" s="450"/>
      <c r="D235" s="450"/>
      <c r="E235" s="450"/>
      <c r="F235" s="450"/>
      <c r="G235" s="450"/>
      <c r="H235" s="450"/>
      <c r="I235" s="450"/>
      <c r="J235" s="450"/>
      <c r="K235" s="450"/>
      <c r="L235" s="450"/>
      <c r="M235" s="450"/>
      <c r="N235" s="450"/>
      <c r="O235" s="450"/>
      <c r="P235" s="450"/>
      <c r="Q235" s="450"/>
      <c r="R235" s="450"/>
      <c r="S235" s="450"/>
      <c r="T235" s="450"/>
      <c r="U235" s="450"/>
      <c r="V235" s="383"/>
    </row>
    <row r="236">
      <c r="A236" s="450"/>
      <c r="B236" s="450"/>
      <c r="C236" s="450"/>
      <c r="D236" s="450"/>
      <c r="E236" s="450"/>
      <c r="F236" s="450"/>
      <c r="G236" s="450"/>
      <c r="H236" s="450"/>
      <c r="I236" s="450"/>
      <c r="J236" s="450"/>
      <c r="K236" s="450"/>
      <c r="L236" s="450"/>
      <c r="M236" s="450"/>
      <c r="N236" s="450"/>
      <c r="O236" s="450"/>
      <c r="P236" s="450"/>
      <c r="Q236" s="450"/>
      <c r="R236" s="450"/>
      <c r="S236" s="450"/>
      <c r="T236" s="450"/>
      <c r="U236" s="450"/>
      <c r="V236" s="383"/>
    </row>
    <row r="237">
      <c r="A237" s="450"/>
      <c r="B237" s="450"/>
      <c r="C237" s="450"/>
      <c r="D237" s="450"/>
      <c r="E237" s="450"/>
      <c r="F237" s="450"/>
      <c r="G237" s="450"/>
      <c r="H237" s="450"/>
      <c r="I237" s="450"/>
      <c r="J237" s="450"/>
      <c r="K237" s="450"/>
      <c r="L237" s="450"/>
      <c r="M237" s="450"/>
      <c r="N237" s="450"/>
      <c r="O237" s="450"/>
      <c r="P237" s="450"/>
      <c r="Q237" s="450"/>
      <c r="R237" s="450"/>
      <c r="S237" s="450"/>
      <c r="T237" s="450"/>
      <c r="U237" s="450"/>
      <c r="V237" s="383"/>
    </row>
    <row r="238">
      <c r="A238" s="450"/>
      <c r="B238" s="450"/>
      <c r="C238" s="450"/>
      <c r="D238" s="450"/>
      <c r="E238" s="450"/>
      <c r="F238" s="450"/>
      <c r="G238" s="450"/>
      <c r="H238" s="450"/>
      <c r="I238" s="450"/>
      <c r="J238" s="450"/>
      <c r="K238" s="450"/>
      <c r="L238" s="450"/>
      <c r="M238" s="450"/>
      <c r="N238" s="450"/>
      <c r="O238" s="450"/>
      <c r="P238" s="450"/>
      <c r="Q238" s="450"/>
      <c r="R238" s="450"/>
      <c r="S238" s="450"/>
      <c r="T238" s="450"/>
      <c r="U238" s="450"/>
      <c r="V238" s="383"/>
    </row>
    <row r="239">
      <c r="A239" s="450"/>
      <c r="B239" s="450"/>
      <c r="C239" s="450"/>
      <c r="D239" s="450"/>
      <c r="E239" s="450"/>
      <c r="F239" s="450"/>
      <c r="G239" s="450"/>
      <c r="H239" s="450"/>
      <c r="I239" s="450"/>
      <c r="J239" s="450"/>
      <c r="K239" s="450"/>
      <c r="L239" s="450"/>
      <c r="M239" s="450"/>
      <c r="N239" s="450"/>
      <c r="O239" s="450"/>
      <c r="P239" s="450"/>
      <c r="Q239" s="450"/>
      <c r="R239" s="450"/>
      <c r="S239" s="450"/>
      <c r="T239" s="450"/>
      <c r="U239" s="450"/>
      <c r="V239" s="383"/>
    </row>
    <row r="240">
      <c r="A240" s="450"/>
      <c r="B240" s="450"/>
      <c r="C240" s="450"/>
      <c r="D240" s="450"/>
      <c r="E240" s="450"/>
      <c r="F240" s="450"/>
      <c r="G240" s="450"/>
      <c r="H240" s="450"/>
      <c r="I240" s="450"/>
      <c r="J240" s="450"/>
      <c r="K240" s="450"/>
      <c r="L240" s="450"/>
      <c r="M240" s="450"/>
      <c r="N240" s="450"/>
      <c r="O240" s="450"/>
      <c r="P240" s="450"/>
      <c r="Q240" s="450"/>
      <c r="R240" s="450"/>
      <c r="S240" s="450"/>
      <c r="T240" s="450"/>
      <c r="U240" s="450"/>
      <c r="V240" s="383"/>
    </row>
    <row r="241">
      <c r="A241" s="450"/>
      <c r="B241" s="450"/>
      <c r="C241" s="450"/>
      <c r="D241" s="450"/>
      <c r="E241" s="450"/>
      <c r="F241" s="450"/>
      <c r="G241" s="450"/>
      <c r="H241" s="450"/>
      <c r="I241" s="450"/>
      <c r="J241" s="450"/>
      <c r="K241" s="450"/>
      <c r="L241" s="450"/>
      <c r="M241" s="450"/>
      <c r="N241" s="450"/>
      <c r="O241" s="450"/>
      <c r="P241" s="450"/>
      <c r="Q241" s="450"/>
      <c r="R241" s="450"/>
      <c r="S241" s="450"/>
      <c r="T241" s="450"/>
      <c r="U241" s="450"/>
      <c r="V241" s="383"/>
    </row>
    <row r="242">
      <c r="A242" s="450"/>
      <c r="B242" s="450"/>
      <c r="C242" s="450"/>
      <c r="D242" s="450"/>
      <c r="E242" s="450"/>
      <c r="F242" s="450"/>
      <c r="G242" s="450"/>
      <c r="H242" s="450"/>
      <c r="I242" s="450"/>
      <c r="J242" s="450"/>
      <c r="K242" s="450"/>
      <c r="L242" s="450"/>
      <c r="M242" s="450"/>
      <c r="N242" s="450"/>
      <c r="O242" s="450"/>
      <c r="P242" s="450"/>
      <c r="Q242" s="450"/>
      <c r="R242" s="450"/>
      <c r="S242" s="450"/>
      <c r="T242" s="450"/>
      <c r="U242" s="450"/>
      <c r="V242" s="383"/>
    </row>
    <row r="243">
      <c r="A243" s="450"/>
      <c r="B243" s="450"/>
      <c r="C243" s="450"/>
      <c r="D243" s="450"/>
      <c r="E243" s="450"/>
      <c r="F243" s="450"/>
      <c r="G243" s="450"/>
      <c r="H243" s="450"/>
      <c r="I243" s="450"/>
      <c r="J243" s="450"/>
      <c r="K243" s="450"/>
      <c r="L243" s="450"/>
      <c r="M243" s="450"/>
      <c r="N243" s="450"/>
      <c r="O243" s="450"/>
      <c r="P243" s="450"/>
      <c r="Q243" s="450"/>
      <c r="R243" s="450"/>
      <c r="S243" s="450"/>
      <c r="T243" s="450"/>
      <c r="U243" s="450"/>
      <c r="V243" s="383"/>
    </row>
    <row r="244">
      <c r="A244" s="450"/>
      <c r="B244" s="450"/>
      <c r="C244" s="450"/>
      <c r="D244" s="450"/>
      <c r="E244" s="450"/>
      <c r="F244" s="450"/>
      <c r="G244" s="450"/>
      <c r="H244" s="450"/>
      <c r="I244" s="450"/>
      <c r="J244" s="450"/>
      <c r="K244" s="450"/>
      <c r="L244" s="450"/>
      <c r="M244" s="450"/>
      <c r="N244" s="450"/>
      <c r="O244" s="450"/>
      <c r="P244" s="450"/>
      <c r="Q244" s="450"/>
      <c r="R244" s="450"/>
      <c r="S244" s="450"/>
      <c r="T244" s="450"/>
      <c r="U244" s="450"/>
      <c r="V244" s="383"/>
    </row>
    <row r="245">
      <c r="A245" s="450"/>
      <c r="B245" s="450"/>
      <c r="C245" s="450"/>
      <c r="D245" s="450"/>
      <c r="E245" s="450"/>
      <c r="F245" s="450"/>
      <c r="G245" s="450"/>
      <c r="H245" s="450"/>
      <c r="I245" s="450"/>
      <c r="J245" s="450"/>
      <c r="K245" s="450"/>
      <c r="L245" s="450"/>
      <c r="M245" s="450"/>
      <c r="N245" s="450"/>
      <c r="O245" s="450"/>
      <c r="P245" s="450"/>
      <c r="Q245" s="450"/>
      <c r="R245" s="450"/>
      <c r="S245" s="450"/>
      <c r="T245" s="450"/>
      <c r="U245" s="450"/>
      <c r="V245" s="383"/>
    </row>
    <row r="246">
      <c r="A246" s="450"/>
      <c r="B246" s="450"/>
      <c r="C246" s="450"/>
      <c r="D246" s="450"/>
      <c r="E246" s="450"/>
      <c r="F246" s="450"/>
      <c r="G246" s="450"/>
      <c r="H246" s="450"/>
      <c r="I246" s="450"/>
      <c r="J246" s="450"/>
      <c r="K246" s="450"/>
      <c r="L246" s="450"/>
      <c r="M246" s="450"/>
      <c r="N246" s="450"/>
      <c r="O246" s="450"/>
      <c r="P246" s="450"/>
      <c r="Q246" s="450"/>
      <c r="R246" s="450"/>
      <c r="S246" s="450"/>
      <c r="T246" s="450"/>
      <c r="U246" s="450"/>
      <c r="V246" s="383"/>
    </row>
    <row r="247">
      <c r="A247" s="450"/>
      <c r="B247" s="450"/>
      <c r="C247" s="450"/>
      <c r="D247" s="450"/>
      <c r="E247" s="450"/>
      <c r="F247" s="450"/>
      <c r="G247" s="450"/>
      <c r="H247" s="450"/>
      <c r="I247" s="450"/>
      <c r="J247" s="450"/>
      <c r="K247" s="450"/>
      <c r="L247" s="450"/>
      <c r="M247" s="450"/>
      <c r="N247" s="450"/>
      <c r="O247" s="450"/>
      <c r="P247" s="450"/>
      <c r="Q247" s="450"/>
      <c r="R247" s="450"/>
      <c r="S247" s="450"/>
      <c r="T247" s="450"/>
      <c r="U247" s="450"/>
      <c r="V247" s="383"/>
    </row>
    <row r="248">
      <c r="A248" s="450"/>
      <c r="B248" s="450"/>
      <c r="C248" s="450"/>
      <c r="D248" s="450"/>
      <c r="E248" s="450"/>
      <c r="F248" s="450"/>
      <c r="G248" s="450"/>
      <c r="H248" s="450"/>
      <c r="I248" s="450"/>
      <c r="J248" s="450"/>
      <c r="K248" s="450"/>
      <c r="L248" s="450"/>
      <c r="M248" s="450"/>
      <c r="N248" s="450"/>
      <c r="O248" s="450"/>
      <c r="P248" s="450"/>
      <c r="Q248" s="450"/>
      <c r="R248" s="450"/>
      <c r="S248" s="450"/>
      <c r="T248" s="450"/>
      <c r="U248" s="450"/>
      <c r="V248" s="383"/>
    </row>
    <row r="249">
      <c r="A249" s="450"/>
      <c r="B249" s="450"/>
      <c r="C249" s="450"/>
      <c r="D249" s="450"/>
      <c r="E249" s="450"/>
      <c r="F249" s="450"/>
      <c r="G249" s="450"/>
      <c r="H249" s="450"/>
      <c r="I249" s="450"/>
      <c r="J249" s="450"/>
      <c r="K249" s="450"/>
      <c r="L249" s="450"/>
      <c r="M249" s="450"/>
      <c r="N249" s="450"/>
      <c r="O249" s="450"/>
      <c r="P249" s="450"/>
      <c r="Q249" s="450"/>
      <c r="R249" s="450"/>
      <c r="S249" s="450"/>
      <c r="T249" s="450"/>
      <c r="U249" s="450"/>
      <c r="V249" s="383"/>
    </row>
    <row r="250">
      <c r="A250" s="450"/>
      <c r="B250" s="450"/>
      <c r="C250" s="450"/>
      <c r="D250" s="450"/>
      <c r="E250" s="450"/>
      <c r="F250" s="450"/>
      <c r="G250" s="450"/>
      <c r="H250" s="450"/>
      <c r="I250" s="450"/>
      <c r="J250" s="450"/>
      <c r="K250" s="450"/>
      <c r="L250" s="450"/>
      <c r="M250" s="450"/>
      <c r="N250" s="450"/>
      <c r="O250" s="450"/>
      <c r="P250" s="450"/>
      <c r="Q250" s="450"/>
      <c r="R250" s="450"/>
      <c r="S250" s="450"/>
      <c r="T250" s="450"/>
      <c r="U250" s="450"/>
      <c r="V250" s="383"/>
    </row>
    <row r="251">
      <c r="A251" s="450"/>
      <c r="B251" s="450"/>
      <c r="C251" s="450"/>
      <c r="D251" s="450"/>
      <c r="E251" s="450"/>
      <c r="F251" s="450"/>
      <c r="G251" s="450"/>
      <c r="H251" s="450"/>
      <c r="I251" s="450"/>
      <c r="J251" s="450"/>
      <c r="K251" s="450"/>
      <c r="L251" s="450"/>
      <c r="M251" s="450"/>
      <c r="N251" s="450"/>
      <c r="O251" s="450"/>
      <c r="P251" s="450"/>
      <c r="Q251" s="450"/>
      <c r="R251" s="450"/>
      <c r="S251" s="450"/>
      <c r="T251" s="450"/>
      <c r="U251" s="450"/>
      <c r="V251" s="383"/>
    </row>
    <row r="252">
      <c r="A252" s="450"/>
      <c r="B252" s="450"/>
      <c r="C252" s="450"/>
      <c r="D252" s="450"/>
      <c r="E252" s="450"/>
      <c r="F252" s="450"/>
      <c r="G252" s="450"/>
      <c r="H252" s="450"/>
      <c r="I252" s="450"/>
      <c r="J252" s="450"/>
      <c r="K252" s="450"/>
      <c r="L252" s="450"/>
      <c r="M252" s="450"/>
      <c r="N252" s="450"/>
      <c r="O252" s="450"/>
      <c r="P252" s="450"/>
      <c r="Q252" s="450"/>
      <c r="R252" s="450"/>
      <c r="S252" s="450"/>
      <c r="T252" s="450"/>
      <c r="U252" s="450"/>
      <c r="V252" s="383"/>
    </row>
    <row r="253">
      <c r="A253" s="450"/>
      <c r="B253" s="450"/>
      <c r="C253" s="450"/>
      <c r="D253" s="450"/>
      <c r="E253" s="450"/>
      <c r="F253" s="450"/>
      <c r="G253" s="450"/>
      <c r="H253" s="450"/>
      <c r="I253" s="450"/>
      <c r="J253" s="450"/>
      <c r="K253" s="450"/>
      <c r="L253" s="450"/>
      <c r="M253" s="450"/>
      <c r="N253" s="450"/>
      <c r="O253" s="450"/>
      <c r="P253" s="450"/>
      <c r="Q253" s="450"/>
      <c r="R253" s="450"/>
      <c r="S253" s="450"/>
      <c r="T253" s="450"/>
      <c r="U253" s="450"/>
      <c r="V253" s="383"/>
    </row>
    <row r="254">
      <c r="A254" s="450"/>
      <c r="B254" s="450"/>
      <c r="C254" s="450"/>
      <c r="D254" s="450"/>
      <c r="E254" s="450"/>
      <c r="F254" s="450"/>
      <c r="G254" s="450"/>
      <c r="H254" s="450"/>
      <c r="I254" s="450"/>
      <c r="J254" s="450"/>
      <c r="K254" s="450"/>
      <c r="L254" s="450"/>
      <c r="M254" s="450"/>
      <c r="N254" s="450"/>
      <c r="O254" s="450"/>
      <c r="P254" s="450"/>
      <c r="Q254" s="450"/>
      <c r="R254" s="450"/>
      <c r="S254" s="450"/>
      <c r="T254" s="450"/>
      <c r="U254" s="450"/>
      <c r="V254" s="383"/>
    </row>
    <row r="255">
      <c r="A255" s="450"/>
      <c r="B255" s="450"/>
      <c r="C255" s="450"/>
      <c r="D255" s="450"/>
      <c r="E255" s="450"/>
      <c r="F255" s="450"/>
      <c r="G255" s="450"/>
      <c r="H255" s="450"/>
      <c r="I255" s="450"/>
      <c r="J255" s="450"/>
      <c r="K255" s="450"/>
      <c r="L255" s="450"/>
      <c r="M255" s="450"/>
      <c r="N255" s="450"/>
      <c r="O255" s="450"/>
      <c r="P255" s="450"/>
      <c r="Q255" s="450"/>
      <c r="R255" s="450"/>
      <c r="S255" s="450"/>
      <c r="T255" s="450"/>
      <c r="U255" s="450"/>
      <c r="V255" s="383"/>
    </row>
    <row r="256">
      <c r="A256" s="450"/>
      <c r="B256" s="450"/>
      <c r="C256" s="450"/>
      <c r="D256" s="450"/>
      <c r="E256" s="450"/>
      <c r="F256" s="450"/>
      <c r="G256" s="450"/>
      <c r="H256" s="450"/>
      <c r="I256" s="450"/>
      <c r="J256" s="450"/>
      <c r="K256" s="450"/>
      <c r="L256" s="450"/>
      <c r="M256" s="450"/>
      <c r="N256" s="450"/>
      <c r="O256" s="450"/>
      <c r="P256" s="450"/>
      <c r="Q256" s="450"/>
      <c r="R256" s="450"/>
      <c r="S256" s="450"/>
      <c r="T256" s="450"/>
      <c r="U256" s="450"/>
      <c r="V256" s="383"/>
    </row>
    <row r="257">
      <c r="A257" s="450"/>
      <c r="B257" s="450"/>
      <c r="C257" s="450"/>
      <c r="D257" s="450"/>
      <c r="E257" s="450"/>
      <c r="F257" s="450"/>
      <c r="G257" s="450"/>
      <c r="H257" s="450"/>
      <c r="I257" s="450"/>
      <c r="J257" s="450"/>
      <c r="K257" s="450"/>
      <c r="L257" s="450"/>
      <c r="M257" s="450"/>
      <c r="N257" s="450"/>
      <c r="O257" s="450"/>
      <c r="P257" s="450"/>
      <c r="Q257" s="450"/>
      <c r="R257" s="450"/>
      <c r="S257" s="450"/>
      <c r="T257" s="450"/>
      <c r="U257" s="450"/>
      <c r="V257" s="383"/>
    </row>
    <row r="258">
      <c r="A258" s="450"/>
      <c r="B258" s="450"/>
      <c r="C258" s="450"/>
      <c r="D258" s="450"/>
      <c r="E258" s="450"/>
      <c r="F258" s="450"/>
      <c r="G258" s="450"/>
      <c r="H258" s="450"/>
      <c r="I258" s="450"/>
      <c r="J258" s="450"/>
      <c r="K258" s="450"/>
      <c r="L258" s="450"/>
      <c r="M258" s="450"/>
      <c r="N258" s="450"/>
      <c r="O258" s="450"/>
      <c r="P258" s="450"/>
      <c r="Q258" s="450"/>
      <c r="R258" s="450"/>
      <c r="S258" s="450"/>
      <c r="T258" s="450"/>
      <c r="U258" s="450"/>
      <c r="V258" s="383"/>
    </row>
    <row r="259">
      <c r="A259" s="450"/>
      <c r="B259" s="450"/>
      <c r="C259" s="450"/>
      <c r="D259" s="450"/>
      <c r="E259" s="450"/>
      <c r="F259" s="450"/>
      <c r="G259" s="450"/>
      <c r="H259" s="450"/>
      <c r="I259" s="450"/>
      <c r="J259" s="450"/>
      <c r="K259" s="450"/>
      <c r="L259" s="450"/>
      <c r="M259" s="450"/>
      <c r="N259" s="450"/>
      <c r="O259" s="450"/>
      <c r="P259" s="450"/>
      <c r="Q259" s="450"/>
      <c r="R259" s="450"/>
      <c r="S259" s="450"/>
      <c r="T259" s="450"/>
      <c r="U259" s="450"/>
      <c r="V259" s="383"/>
    </row>
    <row r="260">
      <c r="A260" s="450"/>
      <c r="B260" s="450"/>
      <c r="C260" s="450"/>
      <c r="D260" s="450"/>
      <c r="E260" s="450"/>
      <c r="F260" s="450"/>
      <c r="G260" s="450"/>
      <c r="H260" s="450"/>
      <c r="I260" s="450"/>
      <c r="J260" s="450"/>
      <c r="K260" s="450"/>
      <c r="L260" s="450"/>
      <c r="M260" s="450"/>
      <c r="N260" s="450"/>
      <c r="O260" s="450"/>
      <c r="P260" s="450"/>
      <c r="Q260" s="450"/>
      <c r="R260" s="450"/>
      <c r="S260" s="450"/>
      <c r="T260" s="450"/>
      <c r="U260" s="450"/>
      <c r="V260" s="383"/>
    </row>
    <row r="261">
      <c r="A261" s="450"/>
      <c r="B261" s="450"/>
      <c r="C261" s="450"/>
      <c r="D261" s="450"/>
      <c r="E261" s="450"/>
      <c r="F261" s="450"/>
      <c r="G261" s="450"/>
      <c r="H261" s="450"/>
      <c r="I261" s="450"/>
      <c r="J261" s="450"/>
      <c r="K261" s="450"/>
      <c r="L261" s="450"/>
      <c r="M261" s="450"/>
      <c r="N261" s="450"/>
      <c r="O261" s="450"/>
      <c r="P261" s="450"/>
      <c r="Q261" s="450"/>
      <c r="R261" s="450"/>
      <c r="S261" s="450"/>
      <c r="T261" s="450"/>
      <c r="U261" s="450"/>
      <c r="V261" s="383"/>
    </row>
    <row r="262">
      <c r="A262" s="450"/>
      <c r="B262" s="450"/>
      <c r="C262" s="450"/>
      <c r="D262" s="450"/>
      <c r="E262" s="450"/>
      <c r="F262" s="450"/>
      <c r="G262" s="450"/>
      <c r="H262" s="450"/>
      <c r="I262" s="450"/>
      <c r="J262" s="450"/>
      <c r="K262" s="450"/>
      <c r="L262" s="450"/>
      <c r="M262" s="450"/>
      <c r="N262" s="450"/>
      <c r="O262" s="450"/>
      <c r="P262" s="450"/>
      <c r="Q262" s="450"/>
      <c r="R262" s="450"/>
      <c r="S262" s="450"/>
      <c r="T262" s="450"/>
      <c r="U262" s="450"/>
      <c r="V262" s="383"/>
    </row>
    <row r="263">
      <c r="A263" s="450"/>
      <c r="B263" s="450"/>
      <c r="C263" s="450"/>
      <c r="D263" s="450"/>
      <c r="E263" s="450"/>
      <c r="F263" s="450"/>
      <c r="G263" s="450"/>
      <c r="H263" s="450"/>
      <c r="I263" s="450"/>
      <c r="J263" s="450"/>
      <c r="K263" s="450"/>
      <c r="L263" s="450"/>
      <c r="M263" s="450"/>
      <c r="N263" s="450"/>
      <c r="O263" s="450"/>
      <c r="P263" s="450"/>
      <c r="Q263" s="450"/>
      <c r="R263" s="450"/>
      <c r="S263" s="450"/>
      <c r="T263" s="450"/>
      <c r="U263" s="450"/>
      <c r="V263" s="383"/>
    </row>
    <row r="264">
      <c r="A264" s="450"/>
      <c r="B264" s="450"/>
      <c r="C264" s="450"/>
      <c r="D264" s="450"/>
      <c r="E264" s="450"/>
      <c r="F264" s="450"/>
      <c r="G264" s="450"/>
      <c r="H264" s="450"/>
      <c r="I264" s="450"/>
      <c r="J264" s="450"/>
      <c r="K264" s="450"/>
      <c r="L264" s="450"/>
      <c r="M264" s="450"/>
      <c r="N264" s="450"/>
      <c r="O264" s="450"/>
      <c r="P264" s="450"/>
      <c r="Q264" s="450"/>
      <c r="R264" s="450"/>
      <c r="S264" s="450"/>
      <c r="T264" s="450"/>
      <c r="U264" s="450"/>
      <c r="V264" s="383"/>
    </row>
    <row r="265">
      <c r="A265" s="450"/>
      <c r="B265" s="450"/>
      <c r="C265" s="450"/>
      <c r="D265" s="450"/>
      <c r="E265" s="450"/>
      <c r="F265" s="450"/>
      <c r="G265" s="450"/>
      <c r="H265" s="450"/>
      <c r="I265" s="450"/>
      <c r="J265" s="450"/>
      <c r="K265" s="450"/>
      <c r="L265" s="450"/>
      <c r="M265" s="450"/>
      <c r="N265" s="450"/>
      <c r="O265" s="450"/>
      <c r="P265" s="450"/>
      <c r="Q265" s="450"/>
      <c r="R265" s="450"/>
      <c r="S265" s="450"/>
      <c r="T265" s="450"/>
      <c r="U265" s="450"/>
      <c r="V265" s="383"/>
    </row>
    <row r="266">
      <c r="A266" s="450"/>
      <c r="B266" s="450"/>
      <c r="C266" s="450"/>
      <c r="D266" s="450"/>
      <c r="E266" s="450"/>
      <c r="F266" s="450"/>
      <c r="G266" s="450"/>
      <c r="H266" s="450"/>
      <c r="I266" s="450"/>
      <c r="J266" s="450"/>
      <c r="K266" s="450"/>
      <c r="L266" s="450"/>
      <c r="M266" s="450"/>
      <c r="N266" s="450"/>
      <c r="O266" s="450"/>
      <c r="P266" s="450"/>
      <c r="Q266" s="450"/>
      <c r="R266" s="450"/>
      <c r="S266" s="450"/>
      <c r="T266" s="450"/>
      <c r="U266" s="450"/>
      <c r="V266" s="383"/>
    </row>
    <row r="267">
      <c r="A267" s="450"/>
      <c r="B267" s="450"/>
      <c r="C267" s="450"/>
      <c r="D267" s="450"/>
      <c r="E267" s="450"/>
      <c r="F267" s="450"/>
      <c r="G267" s="450"/>
      <c r="H267" s="450"/>
      <c r="I267" s="450"/>
      <c r="J267" s="450"/>
      <c r="K267" s="450"/>
      <c r="L267" s="450"/>
      <c r="M267" s="450"/>
      <c r="N267" s="450"/>
      <c r="O267" s="450"/>
      <c r="P267" s="450"/>
      <c r="Q267" s="450"/>
      <c r="R267" s="450"/>
      <c r="S267" s="450"/>
      <c r="T267" s="450"/>
      <c r="U267" s="450"/>
      <c r="V267" s="383"/>
    </row>
    <row r="268">
      <c r="A268" s="450"/>
      <c r="B268" s="450"/>
      <c r="C268" s="450"/>
      <c r="D268" s="450"/>
      <c r="E268" s="450"/>
      <c r="F268" s="450"/>
      <c r="G268" s="450"/>
      <c r="H268" s="450"/>
      <c r="I268" s="450"/>
      <c r="J268" s="450"/>
      <c r="K268" s="450"/>
      <c r="L268" s="450"/>
      <c r="M268" s="450"/>
      <c r="N268" s="450"/>
      <c r="O268" s="450"/>
      <c r="P268" s="450"/>
      <c r="Q268" s="450"/>
      <c r="R268" s="450"/>
      <c r="S268" s="450"/>
      <c r="T268" s="450"/>
      <c r="U268" s="450"/>
      <c r="V268" s="383"/>
    </row>
    <row r="269">
      <c r="A269" s="450"/>
      <c r="B269" s="450"/>
      <c r="C269" s="450"/>
      <c r="D269" s="450"/>
      <c r="E269" s="450"/>
      <c r="F269" s="450"/>
      <c r="G269" s="450"/>
      <c r="H269" s="450"/>
      <c r="I269" s="450"/>
      <c r="J269" s="450"/>
      <c r="K269" s="450"/>
      <c r="L269" s="450"/>
      <c r="M269" s="450"/>
      <c r="N269" s="450"/>
      <c r="O269" s="450"/>
      <c r="P269" s="450"/>
      <c r="Q269" s="450"/>
      <c r="R269" s="450"/>
      <c r="S269" s="450"/>
      <c r="T269" s="450"/>
      <c r="U269" s="450"/>
      <c r="V269" s="383"/>
    </row>
    <row r="270">
      <c r="A270" s="450"/>
      <c r="B270" s="450"/>
      <c r="C270" s="450"/>
      <c r="D270" s="450"/>
      <c r="E270" s="450"/>
      <c r="F270" s="450"/>
      <c r="G270" s="450"/>
      <c r="H270" s="450"/>
      <c r="I270" s="450"/>
      <c r="J270" s="450"/>
      <c r="K270" s="450"/>
      <c r="L270" s="450"/>
      <c r="M270" s="450"/>
      <c r="N270" s="450"/>
      <c r="O270" s="450"/>
      <c r="P270" s="450"/>
      <c r="Q270" s="450"/>
      <c r="R270" s="450"/>
      <c r="S270" s="450"/>
      <c r="T270" s="450"/>
      <c r="U270" s="450"/>
      <c r="V270" s="383"/>
    </row>
    <row r="271">
      <c r="A271" s="450"/>
      <c r="B271" s="450"/>
      <c r="C271" s="450"/>
      <c r="D271" s="450"/>
      <c r="E271" s="450"/>
      <c r="F271" s="450"/>
      <c r="G271" s="450"/>
      <c r="H271" s="450"/>
      <c r="I271" s="450"/>
      <c r="J271" s="450"/>
      <c r="K271" s="450"/>
      <c r="L271" s="450"/>
      <c r="M271" s="450"/>
      <c r="N271" s="450"/>
      <c r="O271" s="450"/>
      <c r="P271" s="450"/>
      <c r="Q271" s="450"/>
      <c r="R271" s="450"/>
      <c r="S271" s="450"/>
      <c r="T271" s="450"/>
      <c r="U271" s="450"/>
      <c r="V271" s="383"/>
    </row>
    <row r="272">
      <c r="A272" s="450"/>
      <c r="B272" s="450"/>
      <c r="C272" s="450"/>
      <c r="D272" s="450"/>
      <c r="E272" s="450"/>
      <c r="F272" s="450"/>
      <c r="G272" s="450"/>
      <c r="H272" s="450"/>
      <c r="I272" s="450"/>
      <c r="J272" s="450"/>
      <c r="K272" s="450"/>
      <c r="L272" s="450"/>
      <c r="M272" s="450"/>
      <c r="N272" s="450"/>
      <c r="O272" s="450"/>
      <c r="P272" s="450"/>
      <c r="Q272" s="450"/>
      <c r="R272" s="450"/>
      <c r="S272" s="450"/>
      <c r="T272" s="450"/>
      <c r="U272" s="450"/>
      <c r="V272" s="383"/>
    </row>
    <row r="273">
      <c r="A273" s="450"/>
      <c r="B273" s="450"/>
      <c r="C273" s="450"/>
      <c r="D273" s="450"/>
      <c r="E273" s="450"/>
      <c r="F273" s="450"/>
      <c r="G273" s="450"/>
      <c r="H273" s="450"/>
      <c r="I273" s="450"/>
      <c r="J273" s="450"/>
      <c r="K273" s="450"/>
      <c r="L273" s="450"/>
      <c r="M273" s="450"/>
      <c r="N273" s="450"/>
      <c r="O273" s="450"/>
      <c r="P273" s="450"/>
      <c r="Q273" s="450"/>
      <c r="R273" s="450"/>
      <c r="S273" s="450"/>
      <c r="T273" s="450"/>
      <c r="U273" s="450"/>
      <c r="V273" s="383"/>
    </row>
    <row r="274">
      <c r="A274" s="450"/>
      <c r="B274" s="450"/>
      <c r="C274" s="450"/>
      <c r="D274" s="450"/>
      <c r="E274" s="450"/>
      <c r="F274" s="450"/>
      <c r="G274" s="450"/>
      <c r="H274" s="450"/>
      <c r="I274" s="450"/>
      <c r="J274" s="450"/>
      <c r="K274" s="450"/>
      <c r="L274" s="450"/>
      <c r="M274" s="450"/>
      <c r="N274" s="450"/>
      <c r="O274" s="450"/>
      <c r="P274" s="450"/>
      <c r="Q274" s="450"/>
      <c r="R274" s="450"/>
      <c r="S274" s="450"/>
      <c r="T274" s="450"/>
      <c r="U274" s="450"/>
      <c r="V274" s="383"/>
    </row>
    <row r="275">
      <c r="A275" s="450"/>
      <c r="B275" s="450"/>
      <c r="C275" s="450"/>
      <c r="D275" s="450"/>
      <c r="E275" s="450"/>
      <c r="F275" s="450"/>
      <c r="G275" s="450"/>
      <c r="H275" s="450"/>
      <c r="I275" s="450"/>
      <c r="J275" s="450"/>
      <c r="K275" s="450"/>
      <c r="L275" s="450"/>
      <c r="M275" s="450"/>
      <c r="N275" s="450"/>
      <c r="O275" s="450"/>
      <c r="P275" s="450"/>
      <c r="Q275" s="450"/>
      <c r="R275" s="450"/>
      <c r="S275" s="450"/>
      <c r="T275" s="450"/>
      <c r="U275" s="450"/>
      <c r="V275" s="383"/>
    </row>
    <row r="276">
      <c r="A276" s="450"/>
      <c r="B276" s="450"/>
      <c r="C276" s="450"/>
      <c r="D276" s="450"/>
      <c r="E276" s="450"/>
      <c r="F276" s="450"/>
      <c r="G276" s="450"/>
      <c r="H276" s="450"/>
      <c r="I276" s="450"/>
      <c r="J276" s="450"/>
      <c r="K276" s="450"/>
      <c r="L276" s="450"/>
      <c r="M276" s="450"/>
      <c r="N276" s="450"/>
      <c r="O276" s="450"/>
      <c r="P276" s="450"/>
      <c r="Q276" s="450"/>
      <c r="R276" s="450"/>
      <c r="S276" s="450"/>
      <c r="T276" s="450"/>
      <c r="U276" s="450"/>
      <c r="V276" s="383"/>
    </row>
    <row r="277">
      <c r="A277" s="450"/>
      <c r="B277" s="450"/>
      <c r="C277" s="450"/>
      <c r="D277" s="450"/>
      <c r="E277" s="450"/>
      <c r="F277" s="450"/>
      <c r="G277" s="450"/>
      <c r="H277" s="450"/>
      <c r="I277" s="450"/>
      <c r="J277" s="450"/>
      <c r="K277" s="450"/>
      <c r="L277" s="450"/>
      <c r="M277" s="450"/>
      <c r="N277" s="450"/>
      <c r="O277" s="450"/>
      <c r="P277" s="450"/>
      <c r="Q277" s="450"/>
      <c r="R277" s="450"/>
      <c r="S277" s="450"/>
      <c r="T277" s="450"/>
      <c r="U277" s="450"/>
      <c r="V277" s="383"/>
    </row>
    <row r="278">
      <c r="A278" s="450"/>
      <c r="B278" s="450"/>
      <c r="C278" s="450"/>
      <c r="D278" s="450"/>
      <c r="E278" s="450"/>
      <c r="F278" s="450"/>
      <c r="G278" s="450"/>
      <c r="H278" s="450"/>
      <c r="I278" s="450"/>
      <c r="J278" s="450"/>
      <c r="K278" s="450"/>
      <c r="L278" s="450"/>
      <c r="M278" s="450"/>
      <c r="N278" s="450"/>
      <c r="O278" s="450"/>
      <c r="P278" s="450"/>
      <c r="Q278" s="450"/>
      <c r="R278" s="450"/>
      <c r="S278" s="450"/>
      <c r="T278" s="450"/>
      <c r="U278" s="450"/>
      <c r="V278" s="383"/>
    </row>
    <row r="279">
      <c r="A279" s="450"/>
      <c r="B279" s="450"/>
      <c r="C279" s="450"/>
      <c r="D279" s="450"/>
      <c r="E279" s="450"/>
      <c r="F279" s="450"/>
      <c r="G279" s="450"/>
      <c r="H279" s="450"/>
      <c r="I279" s="450"/>
      <c r="J279" s="450"/>
      <c r="K279" s="450"/>
      <c r="L279" s="450"/>
      <c r="M279" s="450"/>
      <c r="N279" s="450"/>
      <c r="O279" s="450"/>
      <c r="P279" s="450"/>
      <c r="Q279" s="450"/>
      <c r="R279" s="450"/>
      <c r="S279" s="450"/>
      <c r="T279" s="450"/>
      <c r="U279" s="450"/>
      <c r="V279" s="383"/>
    </row>
    <row r="280">
      <c r="A280" s="450"/>
      <c r="B280" s="450"/>
      <c r="C280" s="450"/>
      <c r="D280" s="450"/>
      <c r="E280" s="450"/>
      <c r="F280" s="450"/>
      <c r="G280" s="450"/>
      <c r="H280" s="450"/>
      <c r="I280" s="450"/>
      <c r="J280" s="450"/>
      <c r="K280" s="450"/>
      <c r="L280" s="450"/>
      <c r="M280" s="450"/>
      <c r="N280" s="450"/>
      <c r="O280" s="450"/>
      <c r="P280" s="450"/>
      <c r="Q280" s="450"/>
      <c r="R280" s="450"/>
      <c r="S280" s="450"/>
      <c r="T280" s="450"/>
      <c r="U280" s="450"/>
      <c r="V280" s="383"/>
    </row>
    <row r="281">
      <c r="A281" s="450"/>
      <c r="B281" s="450"/>
      <c r="C281" s="450"/>
      <c r="D281" s="450"/>
      <c r="E281" s="450"/>
      <c r="F281" s="450"/>
      <c r="G281" s="450"/>
      <c r="H281" s="450"/>
      <c r="I281" s="450"/>
      <c r="J281" s="450"/>
      <c r="K281" s="450"/>
      <c r="L281" s="450"/>
      <c r="M281" s="450"/>
      <c r="N281" s="450"/>
      <c r="O281" s="450"/>
      <c r="P281" s="450"/>
      <c r="Q281" s="450"/>
      <c r="R281" s="450"/>
      <c r="S281" s="450"/>
      <c r="T281" s="450"/>
      <c r="U281" s="450"/>
      <c r="V281" s="383"/>
    </row>
    <row r="282">
      <c r="A282" s="450"/>
      <c r="B282" s="450"/>
      <c r="C282" s="450"/>
      <c r="D282" s="450"/>
      <c r="E282" s="450"/>
      <c r="F282" s="450"/>
      <c r="G282" s="450"/>
      <c r="H282" s="450"/>
      <c r="I282" s="450"/>
      <c r="J282" s="450"/>
      <c r="K282" s="450"/>
      <c r="L282" s="450"/>
      <c r="M282" s="450"/>
      <c r="N282" s="450"/>
      <c r="O282" s="450"/>
      <c r="P282" s="450"/>
      <c r="Q282" s="450"/>
      <c r="R282" s="450"/>
      <c r="S282" s="450"/>
      <c r="T282" s="450"/>
      <c r="U282" s="450"/>
      <c r="V282" s="383"/>
    </row>
    <row r="283">
      <c r="A283" s="450"/>
      <c r="B283" s="450"/>
      <c r="C283" s="450"/>
      <c r="D283" s="450"/>
      <c r="E283" s="450"/>
      <c r="F283" s="450"/>
      <c r="G283" s="450"/>
      <c r="H283" s="450"/>
      <c r="I283" s="450"/>
      <c r="J283" s="450"/>
      <c r="K283" s="450"/>
      <c r="L283" s="450"/>
      <c r="M283" s="450"/>
      <c r="N283" s="450"/>
      <c r="O283" s="450"/>
      <c r="P283" s="450"/>
      <c r="Q283" s="450"/>
      <c r="R283" s="450"/>
      <c r="S283" s="450"/>
      <c r="T283" s="450"/>
      <c r="U283" s="450"/>
      <c r="V283" s="383"/>
    </row>
    <row r="284">
      <c r="A284" s="450"/>
      <c r="B284" s="450"/>
      <c r="C284" s="450"/>
      <c r="D284" s="450"/>
      <c r="E284" s="450"/>
      <c r="F284" s="450"/>
      <c r="G284" s="450"/>
      <c r="H284" s="450"/>
      <c r="I284" s="450"/>
      <c r="J284" s="450"/>
      <c r="K284" s="450"/>
      <c r="L284" s="450"/>
      <c r="M284" s="450"/>
      <c r="N284" s="450"/>
      <c r="O284" s="450"/>
      <c r="P284" s="450"/>
      <c r="Q284" s="450"/>
      <c r="R284" s="450"/>
      <c r="S284" s="450"/>
      <c r="T284" s="450"/>
      <c r="U284" s="450"/>
      <c r="V284" s="383"/>
    </row>
    <row r="285">
      <c r="A285" s="450"/>
      <c r="B285" s="450"/>
      <c r="C285" s="450"/>
      <c r="D285" s="450"/>
      <c r="E285" s="450"/>
      <c r="F285" s="450"/>
      <c r="G285" s="450"/>
      <c r="H285" s="450"/>
      <c r="I285" s="450"/>
      <c r="J285" s="450"/>
      <c r="K285" s="450"/>
      <c r="L285" s="450"/>
      <c r="M285" s="450"/>
      <c r="N285" s="450"/>
      <c r="O285" s="450"/>
      <c r="P285" s="450"/>
      <c r="Q285" s="450"/>
      <c r="R285" s="450"/>
      <c r="S285" s="450"/>
      <c r="T285" s="450"/>
      <c r="U285" s="450"/>
      <c r="V285" s="383"/>
    </row>
    <row r="286">
      <c r="A286" s="450"/>
      <c r="B286" s="450"/>
      <c r="C286" s="450"/>
      <c r="D286" s="450"/>
      <c r="E286" s="450"/>
      <c r="F286" s="450"/>
      <c r="G286" s="450"/>
      <c r="H286" s="450"/>
      <c r="I286" s="450"/>
      <c r="J286" s="450"/>
      <c r="K286" s="450"/>
      <c r="L286" s="450"/>
      <c r="M286" s="450"/>
      <c r="N286" s="450"/>
      <c r="O286" s="450"/>
      <c r="P286" s="450"/>
      <c r="Q286" s="450"/>
      <c r="R286" s="450"/>
      <c r="S286" s="450"/>
      <c r="T286" s="450"/>
      <c r="U286" s="450"/>
      <c r="V286" s="383"/>
    </row>
    <row r="287">
      <c r="A287" s="450"/>
      <c r="B287" s="450"/>
      <c r="C287" s="450"/>
      <c r="D287" s="450"/>
      <c r="E287" s="450"/>
      <c r="F287" s="450"/>
      <c r="G287" s="450"/>
      <c r="H287" s="450"/>
      <c r="I287" s="450"/>
      <c r="J287" s="450"/>
      <c r="K287" s="450"/>
      <c r="L287" s="450"/>
      <c r="M287" s="450"/>
      <c r="N287" s="450"/>
      <c r="O287" s="450"/>
      <c r="P287" s="450"/>
      <c r="Q287" s="450"/>
      <c r="R287" s="450"/>
      <c r="S287" s="450"/>
      <c r="T287" s="450"/>
      <c r="U287" s="450"/>
      <c r="V287" s="383"/>
    </row>
    <row r="288">
      <c r="A288" s="450"/>
      <c r="B288" s="450"/>
      <c r="C288" s="450"/>
      <c r="D288" s="450"/>
      <c r="E288" s="450"/>
      <c r="F288" s="450"/>
      <c r="G288" s="450"/>
      <c r="H288" s="450"/>
      <c r="I288" s="450"/>
      <c r="J288" s="450"/>
      <c r="K288" s="450"/>
      <c r="L288" s="450"/>
      <c r="M288" s="450"/>
      <c r="N288" s="450"/>
      <c r="O288" s="450"/>
      <c r="P288" s="450"/>
      <c r="Q288" s="450"/>
      <c r="R288" s="450"/>
      <c r="S288" s="450"/>
      <c r="T288" s="450"/>
      <c r="U288" s="450"/>
      <c r="V288" s="383"/>
    </row>
    <row r="289">
      <c r="A289" s="450"/>
      <c r="B289" s="450"/>
      <c r="C289" s="450"/>
      <c r="D289" s="450"/>
      <c r="E289" s="450"/>
      <c r="F289" s="450"/>
      <c r="G289" s="450"/>
      <c r="H289" s="450"/>
      <c r="I289" s="450"/>
      <c r="J289" s="450"/>
      <c r="K289" s="450"/>
      <c r="L289" s="450"/>
      <c r="M289" s="450"/>
      <c r="N289" s="450"/>
      <c r="O289" s="450"/>
      <c r="P289" s="450"/>
      <c r="Q289" s="450"/>
      <c r="R289" s="450"/>
      <c r="S289" s="450"/>
      <c r="T289" s="450"/>
      <c r="U289" s="450"/>
      <c r="V289" s="383"/>
    </row>
    <row r="290">
      <c r="A290" s="450"/>
      <c r="B290" s="450"/>
      <c r="C290" s="450"/>
      <c r="D290" s="450"/>
      <c r="E290" s="450"/>
      <c r="F290" s="450"/>
      <c r="G290" s="450"/>
      <c r="H290" s="450"/>
      <c r="I290" s="450"/>
      <c r="J290" s="450"/>
      <c r="K290" s="450"/>
      <c r="L290" s="450"/>
      <c r="M290" s="450"/>
      <c r="N290" s="450"/>
      <c r="O290" s="450"/>
      <c r="P290" s="450"/>
      <c r="Q290" s="450"/>
      <c r="R290" s="450"/>
      <c r="S290" s="450"/>
      <c r="T290" s="450"/>
      <c r="U290" s="450"/>
      <c r="V290" s="383"/>
    </row>
    <row r="291">
      <c r="A291" s="450"/>
      <c r="B291" s="450"/>
      <c r="C291" s="450"/>
      <c r="D291" s="450"/>
      <c r="E291" s="450"/>
      <c r="F291" s="450"/>
      <c r="G291" s="450"/>
      <c r="H291" s="450"/>
      <c r="I291" s="450"/>
      <c r="J291" s="450"/>
      <c r="K291" s="450"/>
      <c r="L291" s="450"/>
      <c r="M291" s="450"/>
      <c r="N291" s="450"/>
      <c r="O291" s="450"/>
      <c r="P291" s="450"/>
      <c r="Q291" s="450"/>
      <c r="R291" s="450"/>
      <c r="S291" s="450"/>
      <c r="T291" s="450"/>
      <c r="U291" s="450"/>
      <c r="V291" s="383"/>
    </row>
    <row r="292">
      <c r="A292" s="450"/>
      <c r="B292" s="450"/>
      <c r="C292" s="450"/>
      <c r="D292" s="450"/>
      <c r="E292" s="450"/>
      <c r="F292" s="450"/>
      <c r="G292" s="450"/>
      <c r="H292" s="450"/>
      <c r="I292" s="450"/>
      <c r="J292" s="450"/>
      <c r="K292" s="450"/>
      <c r="L292" s="450"/>
      <c r="M292" s="450"/>
      <c r="N292" s="450"/>
      <c r="O292" s="450"/>
      <c r="P292" s="450"/>
      <c r="Q292" s="450"/>
      <c r="R292" s="450"/>
      <c r="S292" s="450"/>
      <c r="T292" s="450"/>
      <c r="U292" s="450"/>
      <c r="V292" s="383"/>
    </row>
    <row r="293">
      <c r="A293" s="450"/>
      <c r="B293" s="450"/>
      <c r="C293" s="450"/>
      <c r="D293" s="450"/>
      <c r="E293" s="450"/>
      <c r="F293" s="450"/>
      <c r="G293" s="450"/>
      <c r="H293" s="450"/>
      <c r="I293" s="450"/>
      <c r="J293" s="450"/>
      <c r="K293" s="450"/>
      <c r="L293" s="450"/>
      <c r="M293" s="450"/>
      <c r="N293" s="450"/>
      <c r="O293" s="450"/>
      <c r="P293" s="450"/>
      <c r="Q293" s="450"/>
      <c r="R293" s="450"/>
      <c r="S293" s="450"/>
      <c r="T293" s="450"/>
      <c r="U293" s="450"/>
      <c r="V293" s="383"/>
    </row>
    <row r="294">
      <c r="A294" s="450"/>
      <c r="B294" s="450"/>
      <c r="C294" s="450"/>
      <c r="D294" s="450"/>
      <c r="E294" s="450"/>
      <c r="F294" s="450"/>
      <c r="G294" s="450"/>
      <c r="H294" s="450"/>
      <c r="I294" s="450"/>
      <c r="J294" s="450"/>
      <c r="K294" s="450"/>
      <c r="L294" s="450"/>
      <c r="M294" s="450"/>
      <c r="N294" s="450"/>
      <c r="O294" s="450"/>
      <c r="P294" s="450"/>
      <c r="Q294" s="450"/>
      <c r="R294" s="450"/>
      <c r="S294" s="450"/>
      <c r="T294" s="450"/>
      <c r="U294" s="450"/>
      <c r="V294" s="383"/>
    </row>
    <row r="295">
      <c r="A295" s="450"/>
      <c r="B295" s="450"/>
      <c r="C295" s="450"/>
      <c r="D295" s="450"/>
      <c r="E295" s="450"/>
      <c r="F295" s="450"/>
      <c r="G295" s="450"/>
      <c r="H295" s="450"/>
      <c r="I295" s="450"/>
      <c r="J295" s="450"/>
      <c r="K295" s="450"/>
      <c r="L295" s="450"/>
      <c r="M295" s="450"/>
      <c r="N295" s="450"/>
      <c r="O295" s="450"/>
      <c r="P295" s="450"/>
      <c r="Q295" s="450"/>
      <c r="R295" s="450"/>
      <c r="S295" s="450"/>
      <c r="T295" s="450"/>
      <c r="U295" s="450"/>
      <c r="V295" s="383"/>
    </row>
    <row r="296">
      <c r="A296" s="450"/>
      <c r="B296" s="450"/>
      <c r="C296" s="450"/>
      <c r="D296" s="450"/>
      <c r="E296" s="450"/>
      <c r="F296" s="450"/>
      <c r="G296" s="450"/>
      <c r="H296" s="450"/>
      <c r="I296" s="450"/>
      <c r="J296" s="450"/>
      <c r="K296" s="450"/>
      <c r="L296" s="450"/>
      <c r="M296" s="450"/>
      <c r="N296" s="450"/>
      <c r="O296" s="450"/>
      <c r="P296" s="450"/>
      <c r="Q296" s="450"/>
      <c r="R296" s="450"/>
      <c r="S296" s="450"/>
      <c r="T296" s="450"/>
      <c r="U296" s="450"/>
      <c r="V296" s="383"/>
    </row>
    <row r="297">
      <c r="A297" s="450"/>
      <c r="B297" s="450"/>
      <c r="C297" s="450"/>
      <c r="D297" s="450"/>
      <c r="E297" s="450"/>
      <c r="F297" s="450"/>
      <c r="G297" s="450"/>
      <c r="H297" s="450"/>
      <c r="I297" s="450"/>
      <c r="J297" s="450"/>
      <c r="K297" s="450"/>
      <c r="L297" s="450"/>
      <c r="M297" s="450"/>
      <c r="N297" s="450"/>
      <c r="O297" s="450"/>
      <c r="P297" s="450"/>
      <c r="Q297" s="450"/>
      <c r="R297" s="450"/>
      <c r="S297" s="450"/>
      <c r="T297" s="450"/>
      <c r="U297" s="450"/>
      <c r="V297" s="383"/>
    </row>
    <row r="298">
      <c r="A298" s="450"/>
      <c r="B298" s="450"/>
      <c r="C298" s="450"/>
      <c r="D298" s="450"/>
      <c r="E298" s="450"/>
      <c r="F298" s="450"/>
      <c r="G298" s="450"/>
      <c r="H298" s="450"/>
      <c r="I298" s="450"/>
      <c r="J298" s="450"/>
      <c r="K298" s="450"/>
      <c r="L298" s="450"/>
      <c r="M298" s="450"/>
      <c r="N298" s="450"/>
      <c r="O298" s="450"/>
      <c r="P298" s="450"/>
      <c r="Q298" s="450"/>
      <c r="R298" s="450"/>
      <c r="S298" s="450"/>
      <c r="T298" s="450"/>
      <c r="U298" s="450"/>
      <c r="V298" s="383"/>
    </row>
    <row r="299">
      <c r="A299" s="450"/>
      <c r="B299" s="450"/>
      <c r="C299" s="450"/>
      <c r="D299" s="450"/>
      <c r="E299" s="450"/>
      <c r="F299" s="450"/>
      <c r="G299" s="450"/>
      <c r="H299" s="450"/>
      <c r="I299" s="450"/>
      <c r="J299" s="450"/>
      <c r="K299" s="450"/>
      <c r="L299" s="450"/>
      <c r="M299" s="450"/>
      <c r="N299" s="450"/>
      <c r="O299" s="450"/>
      <c r="P299" s="450"/>
      <c r="Q299" s="450"/>
      <c r="R299" s="450"/>
      <c r="S299" s="450"/>
      <c r="T299" s="450"/>
      <c r="U299" s="450"/>
      <c r="V299" s="383"/>
    </row>
    <row r="300">
      <c r="A300" s="450"/>
      <c r="B300" s="450"/>
      <c r="C300" s="450"/>
      <c r="D300" s="450"/>
      <c r="E300" s="450"/>
      <c r="F300" s="450"/>
      <c r="G300" s="450"/>
      <c r="H300" s="450"/>
      <c r="I300" s="450"/>
      <c r="J300" s="450"/>
      <c r="K300" s="450"/>
      <c r="L300" s="450"/>
      <c r="M300" s="450"/>
      <c r="N300" s="450"/>
      <c r="O300" s="450"/>
      <c r="P300" s="450"/>
      <c r="Q300" s="450"/>
      <c r="R300" s="450"/>
      <c r="S300" s="450"/>
      <c r="T300" s="450"/>
      <c r="U300" s="450"/>
      <c r="V300" s="383"/>
    </row>
    <row r="301">
      <c r="A301" s="450"/>
      <c r="B301" s="450"/>
      <c r="C301" s="450"/>
      <c r="D301" s="450"/>
      <c r="E301" s="450"/>
      <c r="F301" s="450"/>
      <c r="G301" s="450"/>
      <c r="H301" s="450"/>
      <c r="I301" s="450"/>
      <c r="J301" s="450"/>
      <c r="K301" s="450"/>
      <c r="L301" s="450"/>
      <c r="M301" s="450"/>
      <c r="N301" s="450"/>
      <c r="O301" s="450"/>
      <c r="P301" s="450"/>
      <c r="Q301" s="450"/>
      <c r="R301" s="450"/>
      <c r="S301" s="450"/>
      <c r="T301" s="450"/>
      <c r="U301" s="450"/>
      <c r="V301" s="383"/>
    </row>
    <row r="302">
      <c r="A302" s="450"/>
      <c r="B302" s="450"/>
      <c r="C302" s="450"/>
      <c r="D302" s="450"/>
      <c r="E302" s="450"/>
      <c r="F302" s="450"/>
      <c r="G302" s="450"/>
      <c r="H302" s="450"/>
      <c r="I302" s="450"/>
      <c r="J302" s="450"/>
      <c r="K302" s="450"/>
      <c r="L302" s="450"/>
      <c r="M302" s="450"/>
      <c r="N302" s="450"/>
      <c r="O302" s="450"/>
      <c r="P302" s="450"/>
      <c r="Q302" s="450"/>
      <c r="R302" s="450"/>
      <c r="S302" s="450"/>
      <c r="T302" s="450"/>
      <c r="U302" s="450"/>
      <c r="V302" s="383"/>
    </row>
    <row r="303">
      <c r="A303" s="450"/>
      <c r="B303" s="450"/>
      <c r="C303" s="450"/>
      <c r="D303" s="450"/>
      <c r="E303" s="450"/>
      <c r="F303" s="450"/>
      <c r="G303" s="450"/>
      <c r="H303" s="450"/>
      <c r="I303" s="450"/>
      <c r="J303" s="450"/>
      <c r="K303" s="450"/>
      <c r="L303" s="450"/>
      <c r="M303" s="450"/>
      <c r="N303" s="450"/>
      <c r="O303" s="450"/>
      <c r="P303" s="450"/>
      <c r="Q303" s="450"/>
      <c r="R303" s="450"/>
      <c r="S303" s="450"/>
      <c r="T303" s="450"/>
      <c r="U303" s="450"/>
      <c r="V303" s="383"/>
    </row>
    <row r="304">
      <c r="A304" s="450"/>
      <c r="B304" s="450"/>
      <c r="C304" s="450"/>
      <c r="D304" s="450"/>
      <c r="E304" s="450"/>
      <c r="F304" s="450"/>
      <c r="G304" s="450"/>
      <c r="H304" s="450"/>
      <c r="I304" s="450"/>
      <c r="J304" s="450"/>
      <c r="K304" s="450"/>
      <c r="L304" s="450"/>
      <c r="M304" s="450"/>
      <c r="N304" s="450"/>
      <c r="O304" s="450"/>
      <c r="P304" s="450"/>
      <c r="Q304" s="450"/>
      <c r="R304" s="450"/>
      <c r="S304" s="450"/>
      <c r="T304" s="450"/>
      <c r="U304" s="450"/>
      <c r="V304" s="383"/>
    </row>
    <row r="305">
      <c r="A305" s="450"/>
      <c r="B305" s="450"/>
      <c r="C305" s="450"/>
      <c r="D305" s="450"/>
      <c r="E305" s="450"/>
      <c r="F305" s="450"/>
      <c r="G305" s="450"/>
      <c r="H305" s="450"/>
      <c r="I305" s="450"/>
      <c r="J305" s="450"/>
      <c r="K305" s="450"/>
      <c r="L305" s="450"/>
      <c r="M305" s="450"/>
      <c r="N305" s="450"/>
      <c r="O305" s="450"/>
      <c r="P305" s="450"/>
      <c r="Q305" s="450"/>
      <c r="R305" s="450"/>
      <c r="S305" s="450"/>
      <c r="T305" s="450"/>
      <c r="U305" s="450"/>
      <c r="V305" s="383"/>
    </row>
    <row r="306">
      <c r="A306" s="450"/>
      <c r="B306" s="450"/>
      <c r="C306" s="450"/>
      <c r="D306" s="450"/>
      <c r="E306" s="450"/>
      <c r="F306" s="450"/>
      <c r="G306" s="450"/>
      <c r="H306" s="450"/>
      <c r="I306" s="450"/>
      <c r="J306" s="450"/>
      <c r="K306" s="450"/>
      <c r="L306" s="450"/>
      <c r="M306" s="450"/>
      <c r="N306" s="450"/>
      <c r="O306" s="450"/>
      <c r="P306" s="450"/>
      <c r="Q306" s="450"/>
      <c r="R306" s="450"/>
      <c r="S306" s="450"/>
      <c r="T306" s="450"/>
      <c r="U306" s="450"/>
      <c r="V306" s="383"/>
    </row>
    <row r="307">
      <c r="A307" s="450"/>
      <c r="B307" s="450"/>
      <c r="C307" s="450"/>
      <c r="D307" s="450"/>
      <c r="E307" s="450"/>
      <c r="F307" s="450"/>
      <c r="G307" s="450"/>
      <c r="H307" s="450"/>
      <c r="I307" s="450"/>
      <c r="J307" s="450"/>
      <c r="K307" s="450"/>
      <c r="L307" s="450"/>
      <c r="M307" s="450"/>
      <c r="N307" s="450"/>
      <c r="O307" s="450"/>
      <c r="P307" s="450"/>
      <c r="Q307" s="450"/>
      <c r="R307" s="450"/>
      <c r="S307" s="450"/>
      <c r="T307" s="450"/>
      <c r="U307" s="450"/>
      <c r="V307" s="383"/>
    </row>
    <row r="308">
      <c r="A308" s="450"/>
      <c r="B308" s="450"/>
      <c r="C308" s="450"/>
      <c r="D308" s="450"/>
      <c r="E308" s="450"/>
      <c r="F308" s="450"/>
      <c r="G308" s="450"/>
      <c r="H308" s="450"/>
      <c r="I308" s="450"/>
      <c r="J308" s="450"/>
      <c r="K308" s="450"/>
      <c r="L308" s="450"/>
      <c r="M308" s="450"/>
      <c r="N308" s="450"/>
      <c r="O308" s="450"/>
      <c r="P308" s="450"/>
      <c r="Q308" s="450"/>
      <c r="R308" s="450"/>
      <c r="S308" s="450"/>
      <c r="T308" s="450"/>
      <c r="U308" s="450"/>
      <c r="V308" s="383"/>
    </row>
    <row r="309">
      <c r="A309" s="450"/>
      <c r="B309" s="450"/>
      <c r="C309" s="450"/>
      <c r="D309" s="450"/>
      <c r="E309" s="450"/>
      <c r="F309" s="450"/>
      <c r="G309" s="450"/>
      <c r="H309" s="450"/>
      <c r="I309" s="450"/>
      <c r="J309" s="450"/>
      <c r="K309" s="450"/>
      <c r="L309" s="450"/>
      <c r="M309" s="450"/>
      <c r="N309" s="450"/>
      <c r="O309" s="450"/>
      <c r="P309" s="450"/>
      <c r="Q309" s="450"/>
      <c r="R309" s="450"/>
      <c r="S309" s="450"/>
      <c r="T309" s="450"/>
      <c r="U309" s="450"/>
      <c r="V309" s="383"/>
    </row>
    <row r="310">
      <c r="A310" s="450"/>
      <c r="B310" s="450"/>
      <c r="C310" s="450"/>
      <c r="D310" s="450"/>
      <c r="E310" s="450"/>
      <c r="F310" s="450"/>
      <c r="G310" s="450"/>
      <c r="H310" s="450"/>
      <c r="I310" s="450"/>
      <c r="J310" s="450"/>
      <c r="K310" s="450"/>
      <c r="L310" s="450"/>
      <c r="M310" s="450"/>
      <c r="N310" s="450"/>
      <c r="O310" s="450"/>
      <c r="P310" s="450"/>
      <c r="Q310" s="450"/>
      <c r="R310" s="450"/>
      <c r="S310" s="450"/>
      <c r="T310" s="450"/>
      <c r="U310" s="450"/>
      <c r="V310" s="383"/>
    </row>
    <row r="311">
      <c r="A311" s="450"/>
      <c r="B311" s="450"/>
      <c r="C311" s="450"/>
      <c r="D311" s="450"/>
      <c r="E311" s="450"/>
      <c r="F311" s="450"/>
      <c r="G311" s="450"/>
      <c r="H311" s="450"/>
      <c r="I311" s="450"/>
      <c r="J311" s="450"/>
      <c r="K311" s="450"/>
      <c r="L311" s="450"/>
      <c r="M311" s="450"/>
      <c r="N311" s="450"/>
      <c r="O311" s="450"/>
      <c r="P311" s="450"/>
      <c r="Q311" s="450"/>
      <c r="R311" s="450"/>
      <c r="S311" s="450"/>
      <c r="T311" s="450"/>
      <c r="U311" s="450"/>
      <c r="V311" s="383"/>
    </row>
    <row r="312">
      <c r="A312" s="450"/>
      <c r="B312" s="450"/>
      <c r="C312" s="450"/>
      <c r="D312" s="450"/>
      <c r="E312" s="450"/>
      <c r="F312" s="450"/>
      <c r="G312" s="450"/>
      <c r="H312" s="450"/>
      <c r="I312" s="450"/>
      <c r="J312" s="450"/>
      <c r="K312" s="450"/>
      <c r="L312" s="450"/>
      <c r="M312" s="450"/>
      <c r="N312" s="450"/>
      <c r="O312" s="450"/>
      <c r="P312" s="450"/>
      <c r="Q312" s="450"/>
      <c r="R312" s="450"/>
      <c r="S312" s="450"/>
      <c r="T312" s="450"/>
      <c r="U312" s="450"/>
      <c r="V312" s="383"/>
    </row>
    <row r="313">
      <c r="A313" s="450"/>
      <c r="B313" s="450"/>
      <c r="C313" s="450"/>
      <c r="D313" s="450"/>
      <c r="E313" s="450"/>
      <c r="F313" s="450"/>
      <c r="G313" s="450"/>
      <c r="H313" s="450"/>
      <c r="I313" s="450"/>
      <c r="J313" s="450"/>
      <c r="K313" s="450"/>
      <c r="L313" s="450"/>
      <c r="M313" s="450"/>
      <c r="N313" s="450"/>
      <c r="O313" s="450"/>
      <c r="P313" s="450"/>
      <c r="Q313" s="450"/>
      <c r="R313" s="450"/>
      <c r="S313" s="450"/>
      <c r="T313" s="450"/>
      <c r="U313" s="450"/>
      <c r="V313" s="383"/>
    </row>
    <row r="314">
      <c r="A314" s="450"/>
      <c r="B314" s="450"/>
      <c r="C314" s="450"/>
      <c r="D314" s="450"/>
      <c r="E314" s="450"/>
      <c r="F314" s="450"/>
      <c r="G314" s="450"/>
      <c r="H314" s="450"/>
      <c r="I314" s="450"/>
      <c r="J314" s="450"/>
      <c r="K314" s="450"/>
      <c r="L314" s="450"/>
      <c r="M314" s="450"/>
      <c r="N314" s="450"/>
      <c r="O314" s="450"/>
      <c r="P314" s="450"/>
      <c r="Q314" s="450"/>
      <c r="R314" s="450"/>
      <c r="S314" s="450"/>
      <c r="T314" s="450"/>
      <c r="U314" s="450"/>
      <c r="V314" s="383"/>
    </row>
    <row r="315">
      <c r="A315" s="450"/>
      <c r="B315" s="450"/>
      <c r="C315" s="450"/>
      <c r="D315" s="450"/>
      <c r="E315" s="450"/>
      <c r="F315" s="450"/>
      <c r="G315" s="450"/>
      <c r="H315" s="450"/>
      <c r="I315" s="450"/>
      <c r="J315" s="450"/>
      <c r="K315" s="450"/>
      <c r="L315" s="450"/>
      <c r="M315" s="450"/>
      <c r="N315" s="450"/>
      <c r="O315" s="450"/>
      <c r="P315" s="450"/>
      <c r="Q315" s="450"/>
      <c r="R315" s="450"/>
      <c r="S315" s="450"/>
      <c r="T315" s="450"/>
      <c r="U315" s="450"/>
      <c r="V315" s="383"/>
    </row>
    <row r="316">
      <c r="A316" s="450"/>
      <c r="B316" s="450"/>
      <c r="C316" s="450"/>
      <c r="D316" s="450"/>
      <c r="E316" s="450"/>
      <c r="F316" s="450"/>
      <c r="G316" s="450"/>
      <c r="H316" s="450"/>
      <c r="I316" s="450"/>
      <c r="J316" s="450"/>
      <c r="K316" s="450"/>
      <c r="L316" s="450"/>
      <c r="M316" s="450"/>
      <c r="N316" s="450"/>
      <c r="O316" s="450"/>
      <c r="P316" s="450"/>
      <c r="Q316" s="450"/>
      <c r="R316" s="450"/>
      <c r="S316" s="450"/>
      <c r="T316" s="450"/>
      <c r="U316" s="450"/>
      <c r="V316" s="383"/>
    </row>
    <row r="317">
      <c r="A317" s="450"/>
      <c r="B317" s="450"/>
      <c r="C317" s="450"/>
      <c r="D317" s="450"/>
      <c r="E317" s="450"/>
      <c r="F317" s="450"/>
      <c r="G317" s="450"/>
      <c r="H317" s="450"/>
      <c r="I317" s="450"/>
      <c r="J317" s="450"/>
      <c r="K317" s="450"/>
      <c r="L317" s="450"/>
      <c r="M317" s="450"/>
      <c r="N317" s="450"/>
      <c r="O317" s="450"/>
      <c r="P317" s="450"/>
      <c r="Q317" s="450"/>
      <c r="R317" s="450"/>
      <c r="S317" s="450"/>
      <c r="T317" s="450"/>
      <c r="U317" s="450"/>
      <c r="V317" s="383"/>
    </row>
    <row r="318">
      <c r="A318" s="450"/>
      <c r="B318" s="450"/>
      <c r="C318" s="450"/>
      <c r="D318" s="450"/>
      <c r="E318" s="450"/>
      <c r="F318" s="450"/>
      <c r="G318" s="450"/>
      <c r="H318" s="450"/>
      <c r="I318" s="450"/>
      <c r="J318" s="450"/>
      <c r="K318" s="450"/>
      <c r="L318" s="450"/>
      <c r="M318" s="450"/>
      <c r="N318" s="450"/>
      <c r="O318" s="450"/>
      <c r="P318" s="450"/>
      <c r="Q318" s="450"/>
      <c r="R318" s="450"/>
      <c r="S318" s="450"/>
      <c r="T318" s="450"/>
      <c r="U318" s="450"/>
      <c r="V318" s="383"/>
    </row>
    <row r="319">
      <c r="A319" s="450"/>
      <c r="B319" s="450"/>
      <c r="C319" s="450"/>
      <c r="D319" s="450"/>
      <c r="E319" s="450"/>
      <c r="F319" s="450"/>
      <c r="G319" s="450"/>
      <c r="H319" s="450"/>
      <c r="I319" s="450"/>
      <c r="J319" s="450"/>
      <c r="K319" s="450"/>
      <c r="L319" s="450"/>
      <c r="M319" s="450"/>
      <c r="N319" s="450"/>
      <c r="O319" s="450"/>
      <c r="P319" s="450"/>
      <c r="Q319" s="450"/>
      <c r="R319" s="450"/>
      <c r="S319" s="450"/>
      <c r="T319" s="450"/>
      <c r="U319" s="450"/>
      <c r="V319" s="383"/>
    </row>
    <row r="320">
      <c r="A320" s="450"/>
      <c r="B320" s="450"/>
      <c r="C320" s="450"/>
      <c r="D320" s="450"/>
      <c r="E320" s="450"/>
      <c r="F320" s="450"/>
      <c r="G320" s="450"/>
      <c r="H320" s="450"/>
      <c r="I320" s="450"/>
      <c r="J320" s="450"/>
      <c r="K320" s="450"/>
      <c r="L320" s="450"/>
      <c r="M320" s="450"/>
      <c r="N320" s="450"/>
      <c r="O320" s="450"/>
      <c r="P320" s="450"/>
      <c r="Q320" s="450"/>
      <c r="R320" s="450"/>
      <c r="S320" s="450"/>
      <c r="T320" s="450"/>
      <c r="U320" s="450"/>
      <c r="V320" s="383"/>
    </row>
    <row r="321">
      <c r="A321" s="450"/>
      <c r="B321" s="450"/>
      <c r="C321" s="450"/>
      <c r="D321" s="450"/>
      <c r="E321" s="450"/>
      <c r="F321" s="450"/>
      <c r="G321" s="450"/>
      <c r="H321" s="450"/>
      <c r="I321" s="450"/>
      <c r="J321" s="450"/>
      <c r="K321" s="450"/>
      <c r="L321" s="450"/>
      <c r="M321" s="450"/>
      <c r="N321" s="450"/>
      <c r="O321" s="450"/>
      <c r="P321" s="450"/>
      <c r="Q321" s="450"/>
      <c r="R321" s="450"/>
      <c r="S321" s="450"/>
      <c r="T321" s="450"/>
      <c r="U321" s="450"/>
      <c r="V321" s="383"/>
    </row>
    <row r="322">
      <c r="A322" s="450"/>
      <c r="B322" s="450"/>
      <c r="C322" s="450"/>
      <c r="D322" s="450"/>
      <c r="E322" s="450"/>
      <c r="F322" s="450"/>
      <c r="G322" s="450"/>
      <c r="H322" s="450"/>
      <c r="I322" s="450"/>
      <c r="J322" s="450"/>
      <c r="K322" s="450"/>
      <c r="L322" s="450"/>
      <c r="M322" s="450"/>
      <c r="N322" s="450"/>
      <c r="O322" s="450"/>
      <c r="P322" s="450"/>
      <c r="Q322" s="450"/>
      <c r="R322" s="450"/>
      <c r="S322" s="450"/>
      <c r="T322" s="450"/>
      <c r="U322" s="450"/>
      <c r="V322" s="383"/>
    </row>
    <row r="323">
      <c r="A323" s="450"/>
      <c r="B323" s="450"/>
      <c r="C323" s="450"/>
      <c r="D323" s="450"/>
      <c r="E323" s="450"/>
      <c r="F323" s="450"/>
      <c r="G323" s="450"/>
      <c r="H323" s="450"/>
      <c r="I323" s="450"/>
      <c r="J323" s="450"/>
      <c r="K323" s="450"/>
      <c r="L323" s="450"/>
      <c r="M323" s="450"/>
      <c r="N323" s="450"/>
      <c r="O323" s="450"/>
      <c r="P323" s="450"/>
      <c r="Q323" s="450"/>
      <c r="R323" s="450"/>
      <c r="S323" s="450"/>
      <c r="T323" s="450"/>
      <c r="U323" s="450"/>
      <c r="V323" s="383"/>
    </row>
    <row r="324">
      <c r="A324" s="450"/>
      <c r="B324" s="450"/>
      <c r="C324" s="450"/>
      <c r="D324" s="450"/>
      <c r="E324" s="450"/>
      <c r="F324" s="450"/>
      <c r="G324" s="450"/>
      <c r="H324" s="450"/>
      <c r="I324" s="450"/>
      <c r="J324" s="450"/>
      <c r="K324" s="450"/>
      <c r="L324" s="450"/>
      <c r="M324" s="450"/>
      <c r="N324" s="450"/>
      <c r="O324" s="450"/>
      <c r="P324" s="450"/>
      <c r="Q324" s="450"/>
      <c r="R324" s="450"/>
      <c r="S324" s="450"/>
      <c r="T324" s="450"/>
      <c r="U324" s="450"/>
      <c r="V324" s="383"/>
    </row>
    <row r="325">
      <c r="A325" s="450"/>
      <c r="B325" s="450"/>
      <c r="C325" s="450"/>
      <c r="D325" s="450"/>
      <c r="E325" s="450"/>
      <c r="F325" s="450"/>
      <c r="G325" s="450"/>
      <c r="H325" s="450"/>
      <c r="I325" s="450"/>
      <c r="J325" s="450"/>
      <c r="K325" s="450"/>
      <c r="L325" s="450"/>
      <c r="M325" s="450"/>
      <c r="N325" s="450"/>
      <c r="O325" s="450"/>
      <c r="P325" s="450"/>
      <c r="Q325" s="450"/>
      <c r="R325" s="450"/>
      <c r="S325" s="450"/>
      <c r="T325" s="450"/>
      <c r="U325" s="450"/>
      <c r="V325" s="383"/>
    </row>
    <row r="326">
      <c r="A326" s="450"/>
      <c r="B326" s="450"/>
      <c r="C326" s="450"/>
      <c r="D326" s="450"/>
      <c r="E326" s="450"/>
      <c r="F326" s="450"/>
      <c r="G326" s="450"/>
      <c r="H326" s="450"/>
      <c r="I326" s="450"/>
      <c r="J326" s="450"/>
      <c r="K326" s="450"/>
      <c r="L326" s="450"/>
      <c r="M326" s="450"/>
      <c r="N326" s="450"/>
      <c r="O326" s="450"/>
      <c r="P326" s="450"/>
      <c r="Q326" s="450"/>
      <c r="R326" s="450"/>
      <c r="S326" s="450"/>
      <c r="T326" s="450"/>
      <c r="U326" s="450"/>
      <c r="V326" s="383"/>
    </row>
    <row r="327">
      <c r="A327" s="450"/>
      <c r="B327" s="450"/>
      <c r="C327" s="450"/>
      <c r="D327" s="450"/>
      <c r="E327" s="450"/>
      <c r="F327" s="450"/>
      <c r="G327" s="450"/>
      <c r="H327" s="450"/>
      <c r="I327" s="450"/>
      <c r="J327" s="450"/>
      <c r="K327" s="450"/>
      <c r="L327" s="450"/>
      <c r="M327" s="450"/>
      <c r="N327" s="450"/>
      <c r="O327" s="450"/>
      <c r="P327" s="450"/>
      <c r="Q327" s="450"/>
      <c r="R327" s="450"/>
      <c r="S327" s="450"/>
      <c r="T327" s="450"/>
      <c r="U327" s="450"/>
      <c r="V327" s="383"/>
    </row>
    <row r="328">
      <c r="A328" s="450"/>
      <c r="B328" s="450"/>
      <c r="C328" s="450"/>
      <c r="D328" s="450"/>
      <c r="E328" s="450"/>
      <c r="F328" s="450"/>
      <c r="G328" s="450"/>
      <c r="H328" s="450"/>
      <c r="I328" s="450"/>
      <c r="J328" s="450"/>
      <c r="K328" s="450"/>
      <c r="L328" s="450"/>
      <c r="M328" s="450"/>
      <c r="N328" s="450"/>
      <c r="O328" s="450"/>
      <c r="P328" s="450"/>
      <c r="Q328" s="450"/>
      <c r="R328" s="450"/>
      <c r="S328" s="450"/>
      <c r="T328" s="450"/>
      <c r="U328" s="450"/>
      <c r="V328" s="383"/>
    </row>
    <row r="329">
      <c r="A329" s="450"/>
      <c r="B329" s="450"/>
      <c r="C329" s="450"/>
      <c r="D329" s="450"/>
      <c r="E329" s="450"/>
      <c r="F329" s="450"/>
      <c r="G329" s="450"/>
      <c r="H329" s="450"/>
      <c r="I329" s="450"/>
      <c r="J329" s="450"/>
      <c r="K329" s="450"/>
      <c r="L329" s="450"/>
      <c r="M329" s="450"/>
      <c r="N329" s="450"/>
      <c r="O329" s="450"/>
      <c r="P329" s="450"/>
      <c r="Q329" s="450"/>
      <c r="R329" s="450"/>
      <c r="S329" s="450"/>
      <c r="T329" s="450"/>
      <c r="U329" s="450"/>
      <c r="V329" s="383"/>
    </row>
    <row r="330">
      <c r="A330" s="450"/>
      <c r="B330" s="450"/>
      <c r="C330" s="450"/>
      <c r="D330" s="450"/>
      <c r="E330" s="450"/>
      <c r="F330" s="450"/>
      <c r="G330" s="450"/>
      <c r="H330" s="450"/>
      <c r="I330" s="450"/>
      <c r="J330" s="450"/>
      <c r="K330" s="450"/>
      <c r="L330" s="450"/>
      <c r="M330" s="450"/>
      <c r="N330" s="450"/>
      <c r="O330" s="450"/>
      <c r="P330" s="450"/>
      <c r="Q330" s="450"/>
      <c r="R330" s="450"/>
      <c r="S330" s="450"/>
      <c r="T330" s="450"/>
      <c r="U330" s="450"/>
      <c r="V330" s="383"/>
    </row>
    <row r="331">
      <c r="A331" s="450"/>
      <c r="B331" s="450"/>
      <c r="C331" s="450"/>
      <c r="D331" s="450"/>
      <c r="E331" s="450"/>
      <c r="F331" s="450"/>
      <c r="G331" s="450"/>
      <c r="H331" s="450"/>
      <c r="I331" s="450"/>
      <c r="J331" s="450"/>
      <c r="K331" s="450"/>
      <c r="L331" s="450"/>
      <c r="M331" s="450"/>
      <c r="N331" s="450"/>
      <c r="O331" s="450"/>
      <c r="P331" s="450"/>
      <c r="Q331" s="450"/>
      <c r="R331" s="450"/>
      <c r="S331" s="450"/>
      <c r="T331" s="450"/>
      <c r="U331" s="450"/>
      <c r="V331" s="383"/>
    </row>
    <row r="332">
      <c r="A332" s="450"/>
      <c r="B332" s="450"/>
      <c r="C332" s="450"/>
      <c r="D332" s="450"/>
      <c r="E332" s="450"/>
      <c r="F332" s="450"/>
      <c r="G332" s="450"/>
      <c r="H332" s="450"/>
      <c r="I332" s="450"/>
      <c r="J332" s="450"/>
      <c r="K332" s="450"/>
      <c r="L332" s="450"/>
      <c r="M332" s="450"/>
      <c r="N332" s="450"/>
      <c r="O332" s="450"/>
      <c r="P332" s="450"/>
      <c r="Q332" s="450"/>
      <c r="R332" s="450"/>
      <c r="S332" s="450"/>
      <c r="T332" s="450"/>
      <c r="U332" s="450"/>
      <c r="V332" s="383"/>
    </row>
    <row r="333">
      <c r="A333" s="450"/>
      <c r="B333" s="450"/>
      <c r="C333" s="450"/>
      <c r="D333" s="450"/>
      <c r="E333" s="450"/>
      <c r="F333" s="450"/>
      <c r="G333" s="450"/>
      <c r="H333" s="450"/>
      <c r="I333" s="450"/>
      <c r="J333" s="450"/>
      <c r="K333" s="450"/>
      <c r="L333" s="450"/>
      <c r="M333" s="450"/>
      <c r="N333" s="450"/>
      <c r="O333" s="450"/>
      <c r="P333" s="450"/>
      <c r="Q333" s="450"/>
      <c r="R333" s="450"/>
      <c r="S333" s="450"/>
      <c r="T333" s="450"/>
      <c r="U333" s="450"/>
      <c r="V333" s="383"/>
    </row>
    <row r="334">
      <c r="A334" s="450"/>
      <c r="B334" s="450"/>
      <c r="C334" s="450"/>
      <c r="D334" s="450"/>
      <c r="E334" s="450"/>
      <c r="F334" s="450"/>
      <c r="G334" s="450"/>
      <c r="H334" s="450"/>
      <c r="I334" s="450"/>
      <c r="J334" s="450"/>
      <c r="K334" s="450"/>
      <c r="L334" s="450"/>
      <c r="M334" s="450"/>
      <c r="N334" s="450"/>
      <c r="O334" s="450"/>
      <c r="P334" s="450"/>
      <c r="Q334" s="450"/>
      <c r="R334" s="450"/>
      <c r="S334" s="450"/>
      <c r="T334" s="450"/>
      <c r="U334" s="450"/>
      <c r="V334" s="383"/>
    </row>
    <row r="335">
      <c r="A335" s="450"/>
      <c r="B335" s="450"/>
      <c r="C335" s="450"/>
      <c r="D335" s="450"/>
      <c r="E335" s="450"/>
      <c r="F335" s="450"/>
      <c r="G335" s="450"/>
      <c r="H335" s="450"/>
      <c r="I335" s="450"/>
      <c r="J335" s="450"/>
      <c r="K335" s="450"/>
      <c r="L335" s="450"/>
      <c r="M335" s="450"/>
      <c r="N335" s="450"/>
      <c r="O335" s="450"/>
      <c r="P335" s="450"/>
      <c r="Q335" s="450"/>
      <c r="R335" s="450"/>
      <c r="S335" s="450"/>
      <c r="T335" s="450"/>
      <c r="U335" s="450"/>
      <c r="V335" s="383"/>
    </row>
    <row r="336">
      <c r="A336" s="450"/>
      <c r="B336" s="450"/>
      <c r="C336" s="450"/>
      <c r="D336" s="450"/>
      <c r="E336" s="450"/>
      <c r="F336" s="450"/>
      <c r="G336" s="450"/>
      <c r="H336" s="450"/>
      <c r="I336" s="450"/>
      <c r="J336" s="450"/>
      <c r="K336" s="450"/>
      <c r="L336" s="450"/>
      <c r="M336" s="450"/>
      <c r="N336" s="450"/>
      <c r="O336" s="450"/>
      <c r="P336" s="450"/>
      <c r="Q336" s="450"/>
      <c r="R336" s="450"/>
      <c r="S336" s="450"/>
      <c r="T336" s="450"/>
      <c r="U336" s="450"/>
      <c r="V336" s="383"/>
    </row>
    <row r="337">
      <c r="A337" s="450"/>
      <c r="B337" s="450"/>
      <c r="C337" s="450"/>
      <c r="D337" s="450"/>
      <c r="E337" s="450"/>
      <c r="F337" s="450"/>
      <c r="G337" s="450"/>
      <c r="H337" s="450"/>
      <c r="I337" s="450"/>
      <c r="J337" s="450"/>
      <c r="K337" s="450"/>
      <c r="L337" s="450"/>
      <c r="M337" s="450"/>
      <c r="N337" s="450"/>
      <c r="O337" s="450"/>
      <c r="P337" s="450"/>
      <c r="Q337" s="450"/>
      <c r="R337" s="450"/>
      <c r="S337" s="450"/>
      <c r="T337" s="450"/>
      <c r="U337" s="450"/>
      <c r="V337" s="383"/>
    </row>
    <row r="338">
      <c r="A338" s="450"/>
      <c r="B338" s="450"/>
      <c r="C338" s="450"/>
      <c r="D338" s="450"/>
      <c r="E338" s="450"/>
      <c r="F338" s="450"/>
      <c r="G338" s="450"/>
      <c r="H338" s="450"/>
      <c r="I338" s="450"/>
      <c r="J338" s="450"/>
      <c r="K338" s="450"/>
      <c r="L338" s="450"/>
      <c r="M338" s="450"/>
      <c r="N338" s="450"/>
      <c r="O338" s="450"/>
      <c r="P338" s="450"/>
      <c r="Q338" s="450"/>
      <c r="R338" s="450"/>
      <c r="S338" s="450"/>
      <c r="T338" s="450"/>
      <c r="U338" s="450"/>
      <c r="V338" s="383"/>
    </row>
    <row r="339">
      <c r="A339" s="450"/>
      <c r="B339" s="450"/>
      <c r="C339" s="450"/>
      <c r="D339" s="450"/>
      <c r="E339" s="450"/>
      <c r="F339" s="450"/>
      <c r="G339" s="450"/>
      <c r="H339" s="450"/>
      <c r="I339" s="450"/>
      <c r="J339" s="450"/>
      <c r="K339" s="450"/>
      <c r="L339" s="450"/>
      <c r="M339" s="450"/>
      <c r="N339" s="450"/>
      <c r="O339" s="450"/>
      <c r="P339" s="450"/>
      <c r="Q339" s="450"/>
      <c r="R339" s="450"/>
      <c r="S339" s="450"/>
      <c r="T339" s="450"/>
      <c r="U339" s="450"/>
      <c r="V339" s="383"/>
    </row>
    <row r="340">
      <c r="A340" s="450"/>
      <c r="B340" s="450"/>
      <c r="C340" s="450"/>
      <c r="D340" s="450"/>
      <c r="E340" s="450"/>
      <c r="F340" s="450"/>
      <c r="G340" s="450"/>
      <c r="H340" s="450"/>
      <c r="I340" s="450"/>
      <c r="J340" s="450"/>
      <c r="K340" s="450"/>
      <c r="L340" s="450"/>
      <c r="M340" s="450"/>
      <c r="N340" s="450"/>
      <c r="O340" s="450"/>
      <c r="P340" s="450"/>
      <c r="Q340" s="450"/>
      <c r="R340" s="450"/>
      <c r="S340" s="450"/>
      <c r="T340" s="450"/>
      <c r="U340" s="450"/>
      <c r="V340" s="383"/>
    </row>
    <row r="341">
      <c r="A341" s="450"/>
      <c r="B341" s="450"/>
      <c r="C341" s="450"/>
      <c r="D341" s="450"/>
      <c r="E341" s="450"/>
      <c r="F341" s="450"/>
      <c r="G341" s="450"/>
      <c r="H341" s="450"/>
      <c r="I341" s="450"/>
      <c r="J341" s="450"/>
      <c r="K341" s="450"/>
      <c r="L341" s="450"/>
      <c r="M341" s="450"/>
      <c r="N341" s="450"/>
      <c r="O341" s="450"/>
      <c r="P341" s="450"/>
      <c r="Q341" s="450"/>
      <c r="R341" s="450"/>
      <c r="S341" s="450"/>
      <c r="T341" s="450"/>
      <c r="U341" s="450"/>
      <c r="V341" s="383"/>
    </row>
    <row r="342">
      <c r="A342" s="450"/>
      <c r="B342" s="450"/>
      <c r="C342" s="450"/>
      <c r="D342" s="450"/>
      <c r="E342" s="450"/>
      <c r="F342" s="450"/>
      <c r="G342" s="450"/>
      <c r="H342" s="450"/>
      <c r="I342" s="450"/>
      <c r="J342" s="450"/>
      <c r="K342" s="450"/>
      <c r="L342" s="450"/>
      <c r="M342" s="450"/>
      <c r="N342" s="450"/>
      <c r="O342" s="450"/>
      <c r="P342" s="450"/>
      <c r="Q342" s="450"/>
      <c r="R342" s="450"/>
      <c r="S342" s="450"/>
      <c r="T342" s="450"/>
      <c r="U342" s="450"/>
      <c r="V342" s="383"/>
    </row>
    <row r="343">
      <c r="A343" s="450"/>
      <c r="B343" s="450"/>
      <c r="C343" s="450"/>
      <c r="D343" s="450"/>
      <c r="E343" s="450"/>
      <c r="F343" s="450"/>
      <c r="G343" s="450"/>
      <c r="H343" s="450"/>
      <c r="I343" s="450"/>
      <c r="J343" s="450"/>
      <c r="K343" s="450"/>
      <c r="L343" s="450"/>
      <c r="M343" s="450"/>
      <c r="N343" s="450"/>
      <c r="O343" s="450"/>
      <c r="P343" s="450"/>
      <c r="Q343" s="450"/>
      <c r="R343" s="450"/>
      <c r="S343" s="450"/>
      <c r="T343" s="450"/>
      <c r="U343" s="450"/>
      <c r="V343" s="383"/>
    </row>
    <row r="344">
      <c r="A344" s="450"/>
      <c r="B344" s="450"/>
      <c r="C344" s="450"/>
      <c r="D344" s="450"/>
      <c r="E344" s="450"/>
      <c r="F344" s="450"/>
      <c r="G344" s="450"/>
      <c r="H344" s="450"/>
      <c r="I344" s="450"/>
      <c r="J344" s="450"/>
      <c r="K344" s="450"/>
      <c r="L344" s="450"/>
      <c r="M344" s="450"/>
      <c r="N344" s="450"/>
      <c r="O344" s="450"/>
      <c r="P344" s="450"/>
      <c r="Q344" s="450"/>
      <c r="R344" s="450"/>
      <c r="S344" s="450"/>
      <c r="T344" s="450"/>
      <c r="U344" s="450"/>
      <c r="V344" s="383"/>
    </row>
    <row r="345">
      <c r="A345" s="450"/>
      <c r="B345" s="450"/>
      <c r="C345" s="450"/>
      <c r="D345" s="450"/>
      <c r="E345" s="450"/>
      <c r="F345" s="450"/>
      <c r="G345" s="450"/>
      <c r="H345" s="450"/>
      <c r="I345" s="450"/>
      <c r="J345" s="450"/>
      <c r="K345" s="450"/>
      <c r="L345" s="450"/>
      <c r="M345" s="450"/>
      <c r="N345" s="450"/>
      <c r="O345" s="450"/>
      <c r="P345" s="450"/>
      <c r="Q345" s="450"/>
      <c r="R345" s="450"/>
      <c r="S345" s="450"/>
      <c r="T345" s="450"/>
      <c r="U345" s="450"/>
      <c r="V345" s="383"/>
    </row>
    <row r="346">
      <c r="A346" s="450"/>
      <c r="B346" s="450"/>
      <c r="C346" s="450"/>
      <c r="D346" s="450"/>
      <c r="E346" s="450"/>
      <c r="F346" s="450"/>
      <c r="G346" s="450"/>
      <c r="H346" s="450"/>
      <c r="I346" s="450"/>
      <c r="J346" s="450"/>
      <c r="K346" s="450"/>
      <c r="L346" s="450"/>
      <c r="M346" s="450"/>
      <c r="N346" s="450"/>
      <c r="O346" s="450"/>
      <c r="P346" s="450"/>
      <c r="Q346" s="450"/>
      <c r="R346" s="450"/>
      <c r="S346" s="450"/>
      <c r="T346" s="450"/>
      <c r="U346" s="450"/>
      <c r="V346" s="383"/>
    </row>
    <row r="347">
      <c r="A347" s="450"/>
      <c r="B347" s="450"/>
      <c r="C347" s="450"/>
      <c r="D347" s="450"/>
      <c r="E347" s="450"/>
      <c r="F347" s="450"/>
      <c r="G347" s="450"/>
      <c r="H347" s="450"/>
      <c r="I347" s="450"/>
      <c r="J347" s="450"/>
      <c r="K347" s="450"/>
      <c r="L347" s="450"/>
      <c r="M347" s="450"/>
      <c r="N347" s="450"/>
      <c r="O347" s="450"/>
      <c r="P347" s="450"/>
      <c r="Q347" s="450"/>
      <c r="R347" s="450"/>
      <c r="S347" s="450"/>
      <c r="T347" s="450"/>
      <c r="U347" s="450"/>
      <c r="V347" s="383"/>
    </row>
    <row r="348">
      <c r="A348" s="450"/>
      <c r="B348" s="450"/>
      <c r="C348" s="450"/>
      <c r="D348" s="450"/>
      <c r="E348" s="450"/>
      <c r="F348" s="450"/>
      <c r="G348" s="450"/>
      <c r="H348" s="450"/>
      <c r="I348" s="450"/>
      <c r="J348" s="450"/>
      <c r="K348" s="450"/>
      <c r="L348" s="450"/>
      <c r="M348" s="450"/>
      <c r="N348" s="450"/>
      <c r="O348" s="450"/>
      <c r="P348" s="450"/>
      <c r="Q348" s="450"/>
      <c r="R348" s="450"/>
      <c r="S348" s="450"/>
      <c r="T348" s="450"/>
      <c r="U348" s="450"/>
      <c r="V348" s="383"/>
    </row>
    <row r="349">
      <c r="A349" s="450"/>
      <c r="B349" s="450"/>
      <c r="C349" s="450"/>
      <c r="D349" s="450"/>
      <c r="E349" s="450"/>
      <c r="F349" s="450"/>
      <c r="G349" s="450"/>
      <c r="H349" s="450"/>
      <c r="I349" s="450"/>
      <c r="J349" s="450"/>
      <c r="K349" s="450"/>
      <c r="L349" s="450"/>
      <c r="M349" s="450"/>
      <c r="N349" s="450"/>
      <c r="O349" s="450"/>
      <c r="P349" s="450"/>
      <c r="Q349" s="450"/>
      <c r="R349" s="450"/>
      <c r="S349" s="450"/>
      <c r="T349" s="450"/>
      <c r="U349" s="450"/>
      <c r="V349" s="383"/>
    </row>
    <row r="350">
      <c r="A350" s="450"/>
      <c r="B350" s="450"/>
      <c r="C350" s="450"/>
      <c r="D350" s="450"/>
      <c r="E350" s="450"/>
      <c r="F350" s="450"/>
      <c r="G350" s="450"/>
      <c r="H350" s="450"/>
      <c r="I350" s="450"/>
      <c r="J350" s="450"/>
      <c r="K350" s="450"/>
      <c r="L350" s="450"/>
      <c r="M350" s="450"/>
      <c r="N350" s="450"/>
      <c r="O350" s="450"/>
      <c r="P350" s="450"/>
      <c r="Q350" s="450"/>
      <c r="R350" s="450"/>
      <c r="S350" s="450"/>
      <c r="T350" s="450"/>
      <c r="U350" s="450"/>
      <c r="V350" s="383"/>
    </row>
    <row r="351">
      <c r="A351" s="450"/>
      <c r="B351" s="450"/>
      <c r="C351" s="450"/>
      <c r="D351" s="450"/>
      <c r="E351" s="450"/>
      <c r="F351" s="450"/>
      <c r="G351" s="450"/>
      <c r="H351" s="450"/>
      <c r="I351" s="450"/>
      <c r="J351" s="450"/>
      <c r="K351" s="450"/>
      <c r="L351" s="450"/>
      <c r="M351" s="450"/>
      <c r="N351" s="450"/>
      <c r="O351" s="450"/>
      <c r="P351" s="450"/>
      <c r="Q351" s="450"/>
      <c r="R351" s="450"/>
      <c r="S351" s="450"/>
      <c r="T351" s="450"/>
      <c r="U351" s="450"/>
      <c r="V351" s="383"/>
    </row>
    <row r="352">
      <c r="A352" s="450"/>
      <c r="B352" s="450"/>
      <c r="C352" s="450"/>
      <c r="D352" s="450"/>
      <c r="E352" s="450"/>
      <c r="F352" s="450"/>
      <c r="G352" s="450"/>
      <c r="H352" s="450"/>
      <c r="I352" s="450"/>
      <c r="J352" s="450"/>
      <c r="K352" s="450"/>
      <c r="L352" s="450"/>
      <c r="M352" s="450"/>
      <c r="N352" s="450"/>
      <c r="O352" s="450"/>
      <c r="P352" s="450"/>
      <c r="Q352" s="450"/>
      <c r="R352" s="450"/>
      <c r="S352" s="450"/>
      <c r="T352" s="450"/>
      <c r="U352" s="450"/>
      <c r="V352" s="383"/>
    </row>
    <row r="353">
      <c r="A353" s="450"/>
      <c r="B353" s="450"/>
      <c r="C353" s="450"/>
      <c r="D353" s="450"/>
      <c r="E353" s="450"/>
      <c r="F353" s="450"/>
      <c r="G353" s="450"/>
      <c r="H353" s="450"/>
      <c r="I353" s="450"/>
      <c r="J353" s="450"/>
      <c r="K353" s="450"/>
      <c r="L353" s="450"/>
      <c r="M353" s="450"/>
      <c r="N353" s="450"/>
      <c r="O353" s="450"/>
      <c r="P353" s="450"/>
      <c r="Q353" s="450"/>
      <c r="R353" s="450"/>
      <c r="S353" s="450"/>
      <c r="T353" s="450"/>
      <c r="U353" s="450"/>
      <c r="V353" s="383"/>
    </row>
    <row r="354">
      <c r="A354" s="450"/>
      <c r="B354" s="450"/>
      <c r="C354" s="450"/>
      <c r="D354" s="450"/>
      <c r="E354" s="450"/>
      <c r="F354" s="450"/>
      <c r="G354" s="450"/>
      <c r="H354" s="450"/>
      <c r="I354" s="450"/>
      <c r="J354" s="450"/>
      <c r="K354" s="450"/>
      <c r="L354" s="450"/>
      <c r="M354" s="450"/>
      <c r="N354" s="450"/>
      <c r="O354" s="450"/>
      <c r="P354" s="450"/>
      <c r="Q354" s="450"/>
      <c r="R354" s="450"/>
      <c r="S354" s="450"/>
      <c r="T354" s="450"/>
      <c r="U354" s="450"/>
      <c r="V354" s="383"/>
    </row>
    <row r="355">
      <c r="A355" s="450"/>
      <c r="B355" s="450"/>
      <c r="C355" s="450"/>
      <c r="D355" s="450"/>
      <c r="E355" s="450"/>
      <c r="F355" s="450"/>
      <c r="G355" s="450"/>
      <c r="H355" s="450"/>
      <c r="I355" s="450"/>
      <c r="J355" s="450"/>
      <c r="K355" s="450"/>
      <c r="L355" s="450"/>
      <c r="M355" s="450"/>
      <c r="N355" s="450"/>
      <c r="O355" s="450"/>
      <c r="P355" s="450"/>
      <c r="Q355" s="450"/>
      <c r="R355" s="450"/>
      <c r="S355" s="450"/>
      <c r="T355" s="450"/>
      <c r="U355" s="450"/>
      <c r="V355" s="383"/>
    </row>
    <row r="356">
      <c r="A356" s="450"/>
      <c r="B356" s="450"/>
      <c r="C356" s="450"/>
      <c r="D356" s="450"/>
      <c r="E356" s="450"/>
      <c r="F356" s="450"/>
      <c r="G356" s="450"/>
      <c r="H356" s="450"/>
      <c r="I356" s="450"/>
      <c r="J356" s="450"/>
      <c r="K356" s="450"/>
      <c r="L356" s="450"/>
      <c r="M356" s="450"/>
      <c r="N356" s="450"/>
      <c r="O356" s="450"/>
      <c r="P356" s="450"/>
      <c r="Q356" s="450"/>
      <c r="R356" s="450"/>
      <c r="S356" s="450"/>
      <c r="T356" s="450"/>
      <c r="U356" s="450"/>
      <c r="V356" s="383"/>
    </row>
    <row r="357">
      <c r="A357" s="450"/>
      <c r="B357" s="450"/>
      <c r="C357" s="450"/>
      <c r="D357" s="450"/>
      <c r="E357" s="450"/>
      <c r="F357" s="450"/>
      <c r="G357" s="450"/>
      <c r="H357" s="450"/>
      <c r="I357" s="450"/>
      <c r="J357" s="450"/>
      <c r="K357" s="450"/>
      <c r="L357" s="450"/>
      <c r="M357" s="450"/>
      <c r="N357" s="450"/>
      <c r="O357" s="450"/>
      <c r="P357" s="450"/>
      <c r="Q357" s="450"/>
      <c r="R357" s="450"/>
      <c r="S357" s="450"/>
      <c r="T357" s="450"/>
      <c r="U357" s="450"/>
      <c r="V357" s="383"/>
    </row>
    <row r="358">
      <c r="A358" s="450"/>
      <c r="B358" s="450"/>
      <c r="C358" s="450"/>
      <c r="D358" s="450"/>
      <c r="E358" s="450"/>
      <c r="F358" s="450"/>
      <c r="G358" s="450"/>
      <c r="H358" s="450"/>
      <c r="I358" s="450"/>
      <c r="J358" s="450"/>
      <c r="K358" s="450"/>
      <c r="L358" s="450"/>
      <c r="M358" s="450"/>
      <c r="N358" s="450"/>
      <c r="O358" s="450"/>
      <c r="P358" s="450"/>
      <c r="Q358" s="450"/>
      <c r="R358" s="450"/>
      <c r="S358" s="450"/>
      <c r="T358" s="450"/>
      <c r="U358" s="450"/>
      <c r="V358" s="383"/>
    </row>
    <row r="359">
      <c r="A359" s="450"/>
      <c r="B359" s="450"/>
      <c r="C359" s="450"/>
      <c r="D359" s="450"/>
      <c r="E359" s="450"/>
      <c r="F359" s="450"/>
      <c r="G359" s="450"/>
      <c r="H359" s="450"/>
      <c r="I359" s="450"/>
      <c r="J359" s="450"/>
      <c r="K359" s="450"/>
      <c r="L359" s="450"/>
      <c r="M359" s="450"/>
      <c r="N359" s="450"/>
      <c r="O359" s="450"/>
      <c r="P359" s="450"/>
      <c r="Q359" s="450"/>
      <c r="R359" s="450"/>
      <c r="S359" s="450"/>
      <c r="T359" s="450"/>
      <c r="U359" s="450"/>
      <c r="V359" s="383"/>
    </row>
    <row r="360">
      <c r="A360" s="450"/>
      <c r="B360" s="450"/>
      <c r="C360" s="450"/>
      <c r="D360" s="450"/>
      <c r="E360" s="450"/>
      <c r="F360" s="450"/>
      <c r="G360" s="450"/>
      <c r="H360" s="450"/>
      <c r="I360" s="450"/>
      <c r="J360" s="450"/>
      <c r="K360" s="450"/>
      <c r="L360" s="450"/>
      <c r="M360" s="450"/>
      <c r="N360" s="450"/>
      <c r="O360" s="450"/>
      <c r="P360" s="450"/>
      <c r="Q360" s="450"/>
      <c r="R360" s="450"/>
      <c r="S360" s="450"/>
      <c r="T360" s="450"/>
      <c r="U360" s="450"/>
      <c r="V360" s="383"/>
    </row>
    <row r="361">
      <c r="A361" s="450"/>
      <c r="B361" s="450"/>
      <c r="C361" s="450"/>
      <c r="D361" s="450"/>
      <c r="E361" s="450"/>
      <c r="F361" s="450"/>
      <c r="G361" s="450"/>
      <c r="H361" s="450"/>
      <c r="I361" s="450"/>
      <c r="J361" s="450"/>
      <c r="K361" s="450"/>
      <c r="L361" s="450"/>
      <c r="M361" s="450"/>
      <c r="N361" s="450"/>
      <c r="O361" s="450"/>
      <c r="P361" s="450"/>
      <c r="Q361" s="450"/>
      <c r="R361" s="450"/>
      <c r="S361" s="450"/>
      <c r="T361" s="450"/>
      <c r="U361" s="450"/>
      <c r="V361" s="383"/>
    </row>
    <row r="362">
      <c r="A362" s="450"/>
      <c r="B362" s="450"/>
      <c r="C362" s="450"/>
      <c r="D362" s="450"/>
      <c r="E362" s="450"/>
      <c r="F362" s="450"/>
      <c r="G362" s="450"/>
      <c r="H362" s="450"/>
      <c r="I362" s="450"/>
      <c r="J362" s="450"/>
      <c r="K362" s="450"/>
      <c r="L362" s="450"/>
      <c r="M362" s="450"/>
      <c r="N362" s="450"/>
      <c r="O362" s="450"/>
      <c r="P362" s="450"/>
      <c r="Q362" s="450"/>
      <c r="R362" s="450"/>
      <c r="S362" s="450"/>
      <c r="T362" s="450"/>
      <c r="U362" s="450"/>
      <c r="V362" s="383"/>
    </row>
    <row r="363">
      <c r="A363" s="450"/>
      <c r="B363" s="450"/>
      <c r="C363" s="450"/>
      <c r="D363" s="450"/>
      <c r="E363" s="450"/>
      <c r="F363" s="450"/>
      <c r="G363" s="450"/>
      <c r="H363" s="450"/>
      <c r="I363" s="450"/>
      <c r="J363" s="450"/>
      <c r="K363" s="450"/>
      <c r="L363" s="450"/>
      <c r="M363" s="450"/>
      <c r="N363" s="450"/>
      <c r="O363" s="450"/>
      <c r="P363" s="450"/>
      <c r="Q363" s="450"/>
      <c r="R363" s="450"/>
      <c r="S363" s="450"/>
      <c r="T363" s="450"/>
      <c r="U363" s="450"/>
      <c r="V363" s="383"/>
    </row>
    <row r="364">
      <c r="A364" s="450"/>
      <c r="B364" s="450"/>
      <c r="C364" s="450"/>
      <c r="D364" s="450"/>
      <c r="E364" s="450"/>
      <c r="F364" s="450"/>
      <c r="G364" s="450"/>
      <c r="H364" s="450"/>
      <c r="I364" s="450"/>
      <c r="J364" s="450"/>
      <c r="K364" s="450"/>
      <c r="L364" s="450"/>
      <c r="M364" s="450"/>
      <c r="N364" s="450"/>
      <c r="O364" s="450"/>
      <c r="P364" s="450"/>
      <c r="Q364" s="450"/>
      <c r="R364" s="450"/>
      <c r="S364" s="450"/>
      <c r="T364" s="450"/>
      <c r="U364" s="450"/>
      <c r="V364" s="383"/>
    </row>
    <row r="365">
      <c r="A365" s="450"/>
      <c r="B365" s="450"/>
      <c r="C365" s="450"/>
      <c r="D365" s="450"/>
      <c r="E365" s="450"/>
      <c r="F365" s="450"/>
      <c r="G365" s="450"/>
      <c r="H365" s="450"/>
      <c r="I365" s="450"/>
      <c r="J365" s="450"/>
      <c r="K365" s="450"/>
      <c r="L365" s="450"/>
      <c r="M365" s="450"/>
      <c r="N365" s="450"/>
      <c r="O365" s="450"/>
      <c r="P365" s="450"/>
      <c r="Q365" s="450"/>
      <c r="R365" s="450"/>
      <c r="S365" s="450"/>
      <c r="T365" s="450"/>
      <c r="U365" s="450"/>
      <c r="V365" s="383"/>
    </row>
    <row r="366">
      <c r="A366" s="450"/>
      <c r="B366" s="450"/>
      <c r="C366" s="450"/>
      <c r="D366" s="450"/>
      <c r="E366" s="450"/>
      <c r="F366" s="450"/>
      <c r="G366" s="450"/>
      <c r="H366" s="450"/>
      <c r="I366" s="450"/>
      <c r="J366" s="450"/>
      <c r="K366" s="450"/>
      <c r="L366" s="450"/>
      <c r="M366" s="450"/>
      <c r="N366" s="450"/>
      <c r="O366" s="450"/>
      <c r="P366" s="450"/>
      <c r="Q366" s="450"/>
      <c r="R366" s="450"/>
      <c r="S366" s="450"/>
      <c r="T366" s="450"/>
      <c r="U366" s="450"/>
      <c r="V366" s="383"/>
    </row>
    <row r="367">
      <c r="A367" s="450"/>
      <c r="B367" s="450"/>
      <c r="C367" s="450"/>
      <c r="D367" s="450"/>
      <c r="E367" s="450"/>
      <c r="F367" s="450"/>
      <c r="G367" s="450"/>
      <c r="H367" s="450"/>
      <c r="I367" s="450"/>
      <c r="J367" s="450"/>
      <c r="K367" s="450"/>
      <c r="L367" s="450"/>
      <c r="M367" s="450"/>
      <c r="N367" s="450"/>
      <c r="O367" s="450"/>
      <c r="P367" s="450"/>
      <c r="Q367" s="450"/>
      <c r="R367" s="450"/>
      <c r="S367" s="450"/>
      <c r="T367" s="450"/>
      <c r="U367" s="450"/>
      <c r="V367" s="383"/>
    </row>
    <row r="368">
      <c r="A368" s="450"/>
      <c r="B368" s="450"/>
      <c r="C368" s="450"/>
      <c r="D368" s="450"/>
      <c r="E368" s="450"/>
      <c r="F368" s="450"/>
      <c r="G368" s="450"/>
      <c r="H368" s="450"/>
      <c r="I368" s="450"/>
      <c r="J368" s="450"/>
      <c r="K368" s="450"/>
      <c r="L368" s="450"/>
      <c r="M368" s="450"/>
      <c r="N368" s="450"/>
      <c r="O368" s="450"/>
      <c r="P368" s="450"/>
      <c r="Q368" s="450"/>
      <c r="R368" s="450"/>
      <c r="S368" s="450"/>
      <c r="T368" s="450"/>
      <c r="U368" s="450"/>
      <c r="V368" s="383"/>
    </row>
    <row r="369">
      <c r="A369" s="450"/>
      <c r="B369" s="450"/>
      <c r="C369" s="450"/>
      <c r="D369" s="450"/>
      <c r="E369" s="450"/>
      <c r="F369" s="450"/>
      <c r="G369" s="450"/>
      <c r="H369" s="450"/>
      <c r="I369" s="450"/>
      <c r="J369" s="450"/>
      <c r="K369" s="450"/>
      <c r="L369" s="450"/>
      <c r="M369" s="450"/>
      <c r="N369" s="450"/>
      <c r="O369" s="450"/>
      <c r="P369" s="450"/>
      <c r="Q369" s="450"/>
      <c r="R369" s="450"/>
      <c r="S369" s="450"/>
      <c r="T369" s="450"/>
      <c r="U369" s="450"/>
      <c r="V369" s="383"/>
    </row>
    <row r="370">
      <c r="A370" s="450"/>
      <c r="B370" s="450"/>
      <c r="C370" s="450"/>
      <c r="D370" s="450"/>
      <c r="E370" s="450"/>
      <c r="F370" s="450"/>
      <c r="G370" s="450"/>
      <c r="H370" s="450"/>
      <c r="I370" s="450"/>
      <c r="J370" s="450"/>
      <c r="K370" s="450"/>
      <c r="L370" s="450"/>
      <c r="M370" s="450"/>
      <c r="N370" s="450"/>
      <c r="O370" s="450"/>
      <c r="P370" s="450"/>
      <c r="Q370" s="450"/>
      <c r="R370" s="450"/>
      <c r="S370" s="450"/>
      <c r="T370" s="450"/>
      <c r="U370" s="450"/>
      <c r="V370" s="383"/>
    </row>
    <row r="371">
      <c r="A371" s="450"/>
      <c r="B371" s="450"/>
      <c r="C371" s="450"/>
      <c r="D371" s="450"/>
      <c r="E371" s="450"/>
      <c r="F371" s="450"/>
      <c r="G371" s="450"/>
      <c r="H371" s="450"/>
      <c r="I371" s="450"/>
      <c r="J371" s="450"/>
      <c r="K371" s="450"/>
      <c r="L371" s="450"/>
      <c r="M371" s="450"/>
      <c r="N371" s="450"/>
      <c r="O371" s="450"/>
      <c r="P371" s="450"/>
      <c r="Q371" s="450"/>
      <c r="R371" s="450"/>
      <c r="S371" s="450"/>
      <c r="T371" s="450"/>
      <c r="U371" s="450"/>
      <c r="V371" s="383"/>
    </row>
    <row r="372">
      <c r="A372" s="450"/>
      <c r="B372" s="450"/>
      <c r="C372" s="450"/>
      <c r="D372" s="450"/>
      <c r="E372" s="450"/>
      <c r="F372" s="450"/>
      <c r="G372" s="450"/>
      <c r="H372" s="450"/>
      <c r="I372" s="450"/>
      <c r="J372" s="450"/>
      <c r="K372" s="450"/>
      <c r="L372" s="450"/>
      <c r="M372" s="450"/>
      <c r="N372" s="450"/>
      <c r="O372" s="450"/>
      <c r="P372" s="450"/>
      <c r="Q372" s="450"/>
      <c r="R372" s="450"/>
      <c r="S372" s="450"/>
      <c r="T372" s="450"/>
      <c r="U372" s="450"/>
      <c r="V372" s="383"/>
    </row>
    <row r="373">
      <c r="A373" s="450"/>
      <c r="B373" s="450"/>
      <c r="C373" s="450"/>
      <c r="D373" s="450"/>
      <c r="E373" s="450"/>
      <c r="F373" s="450"/>
      <c r="G373" s="450"/>
      <c r="H373" s="450"/>
      <c r="I373" s="450"/>
      <c r="J373" s="450"/>
      <c r="K373" s="450"/>
      <c r="L373" s="450"/>
      <c r="M373" s="450"/>
      <c r="N373" s="450"/>
      <c r="O373" s="450"/>
      <c r="P373" s="450"/>
      <c r="Q373" s="450"/>
      <c r="R373" s="450"/>
      <c r="S373" s="450"/>
      <c r="T373" s="450"/>
      <c r="U373" s="450"/>
      <c r="V373" s="383"/>
    </row>
    <row r="374">
      <c r="A374" s="450"/>
      <c r="B374" s="450"/>
      <c r="C374" s="450"/>
      <c r="D374" s="450"/>
      <c r="E374" s="450"/>
      <c r="F374" s="450"/>
      <c r="G374" s="450"/>
      <c r="H374" s="450"/>
      <c r="I374" s="450"/>
      <c r="J374" s="450"/>
      <c r="K374" s="450"/>
      <c r="L374" s="450"/>
      <c r="M374" s="450"/>
      <c r="N374" s="450"/>
      <c r="O374" s="450"/>
      <c r="P374" s="450"/>
      <c r="Q374" s="450"/>
      <c r="R374" s="450"/>
      <c r="S374" s="450"/>
      <c r="T374" s="450"/>
      <c r="U374" s="450"/>
      <c r="V374" s="383"/>
    </row>
    <row r="375">
      <c r="A375" s="450"/>
      <c r="B375" s="450"/>
      <c r="C375" s="450"/>
      <c r="D375" s="450"/>
      <c r="E375" s="450"/>
      <c r="F375" s="450"/>
      <c r="G375" s="450"/>
      <c r="H375" s="450"/>
      <c r="I375" s="450"/>
      <c r="J375" s="450"/>
      <c r="K375" s="450"/>
      <c r="L375" s="450"/>
      <c r="M375" s="450"/>
      <c r="N375" s="450"/>
      <c r="O375" s="450"/>
      <c r="P375" s="450"/>
      <c r="Q375" s="450"/>
      <c r="R375" s="450"/>
      <c r="S375" s="450"/>
      <c r="T375" s="450"/>
      <c r="U375" s="450"/>
      <c r="V375" s="383"/>
    </row>
    <row r="376">
      <c r="A376" s="450"/>
      <c r="B376" s="450"/>
      <c r="C376" s="450"/>
      <c r="D376" s="450"/>
      <c r="E376" s="450"/>
      <c r="F376" s="450"/>
      <c r="G376" s="450"/>
      <c r="H376" s="450"/>
      <c r="I376" s="450"/>
      <c r="J376" s="450"/>
      <c r="K376" s="450"/>
      <c r="L376" s="450"/>
      <c r="M376" s="450"/>
      <c r="N376" s="450"/>
      <c r="O376" s="450"/>
      <c r="P376" s="450"/>
      <c r="Q376" s="450"/>
      <c r="R376" s="450"/>
      <c r="S376" s="450"/>
      <c r="T376" s="450"/>
      <c r="U376" s="450"/>
      <c r="V376" s="383"/>
    </row>
    <row r="377">
      <c r="A377" s="450"/>
      <c r="B377" s="450"/>
      <c r="C377" s="450"/>
      <c r="D377" s="450"/>
      <c r="E377" s="450"/>
      <c r="F377" s="450"/>
      <c r="G377" s="450"/>
      <c r="H377" s="450"/>
      <c r="I377" s="450"/>
      <c r="J377" s="450"/>
      <c r="K377" s="450"/>
      <c r="L377" s="450"/>
      <c r="M377" s="450"/>
      <c r="N377" s="450"/>
      <c r="O377" s="450"/>
      <c r="P377" s="450"/>
      <c r="Q377" s="450"/>
      <c r="R377" s="450"/>
      <c r="S377" s="450"/>
      <c r="T377" s="450"/>
      <c r="U377" s="450"/>
      <c r="V377" s="383"/>
    </row>
    <row r="378">
      <c r="A378" s="450"/>
      <c r="B378" s="450"/>
      <c r="C378" s="450"/>
      <c r="D378" s="450"/>
      <c r="E378" s="450"/>
      <c r="F378" s="450"/>
      <c r="G378" s="450"/>
      <c r="H378" s="450"/>
      <c r="I378" s="450"/>
      <c r="J378" s="450"/>
      <c r="K378" s="450"/>
      <c r="L378" s="450"/>
      <c r="M378" s="450"/>
      <c r="N378" s="450"/>
      <c r="O378" s="450"/>
      <c r="P378" s="450"/>
      <c r="Q378" s="450"/>
      <c r="R378" s="450"/>
      <c r="S378" s="450"/>
      <c r="T378" s="450"/>
      <c r="U378" s="450"/>
      <c r="V378" s="383"/>
    </row>
    <row r="379">
      <c r="A379" s="450"/>
      <c r="B379" s="450"/>
      <c r="C379" s="450"/>
      <c r="D379" s="450"/>
      <c r="E379" s="450"/>
      <c r="F379" s="450"/>
      <c r="G379" s="450"/>
      <c r="H379" s="450"/>
      <c r="I379" s="450"/>
      <c r="J379" s="450"/>
      <c r="K379" s="450"/>
      <c r="L379" s="450"/>
      <c r="M379" s="450"/>
      <c r="N379" s="450"/>
      <c r="O379" s="450"/>
      <c r="P379" s="450"/>
      <c r="Q379" s="450"/>
      <c r="R379" s="450"/>
      <c r="S379" s="450"/>
      <c r="T379" s="450"/>
      <c r="U379" s="450"/>
      <c r="V379" s="383"/>
    </row>
    <row r="380">
      <c r="A380" s="450"/>
      <c r="B380" s="450"/>
      <c r="C380" s="450"/>
      <c r="D380" s="450"/>
      <c r="E380" s="450"/>
      <c r="F380" s="450"/>
      <c r="G380" s="450"/>
      <c r="H380" s="450"/>
      <c r="I380" s="450"/>
      <c r="J380" s="450"/>
      <c r="K380" s="450"/>
      <c r="L380" s="450"/>
      <c r="M380" s="450"/>
      <c r="N380" s="450"/>
      <c r="O380" s="450"/>
      <c r="P380" s="450"/>
      <c r="Q380" s="450"/>
      <c r="R380" s="450"/>
      <c r="S380" s="450"/>
      <c r="T380" s="450"/>
      <c r="U380" s="450"/>
      <c r="V380" s="383"/>
    </row>
    <row r="381">
      <c r="A381" s="450"/>
      <c r="B381" s="450"/>
      <c r="C381" s="450"/>
      <c r="D381" s="450"/>
      <c r="E381" s="450"/>
      <c r="F381" s="450"/>
      <c r="G381" s="450"/>
      <c r="H381" s="450"/>
      <c r="I381" s="450"/>
      <c r="J381" s="450"/>
      <c r="K381" s="450"/>
      <c r="L381" s="450"/>
      <c r="M381" s="450"/>
      <c r="N381" s="450"/>
      <c r="O381" s="450"/>
      <c r="P381" s="450"/>
      <c r="Q381" s="450"/>
      <c r="R381" s="450"/>
      <c r="S381" s="450"/>
      <c r="T381" s="450"/>
      <c r="U381" s="450"/>
      <c r="V381" s="383"/>
    </row>
    <row r="382">
      <c r="A382" s="450"/>
      <c r="B382" s="450"/>
      <c r="C382" s="450"/>
      <c r="D382" s="450"/>
      <c r="E382" s="450"/>
      <c r="F382" s="450"/>
      <c r="G382" s="450"/>
      <c r="H382" s="450"/>
      <c r="I382" s="450"/>
      <c r="J382" s="450"/>
      <c r="K382" s="450"/>
      <c r="L382" s="450"/>
      <c r="M382" s="450"/>
      <c r="N382" s="450"/>
      <c r="O382" s="450"/>
      <c r="P382" s="450"/>
      <c r="Q382" s="450"/>
      <c r="R382" s="450"/>
      <c r="S382" s="450"/>
      <c r="T382" s="450"/>
      <c r="U382" s="450"/>
      <c r="V382" s="383"/>
    </row>
    <row r="383">
      <c r="A383" s="450"/>
      <c r="B383" s="450"/>
      <c r="C383" s="450"/>
      <c r="D383" s="450"/>
      <c r="E383" s="450"/>
      <c r="F383" s="450"/>
      <c r="G383" s="450"/>
      <c r="H383" s="450"/>
      <c r="I383" s="450"/>
      <c r="J383" s="450"/>
      <c r="K383" s="450"/>
      <c r="L383" s="450"/>
      <c r="M383" s="450"/>
      <c r="N383" s="450"/>
      <c r="O383" s="450"/>
      <c r="P383" s="450"/>
      <c r="Q383" s="450"/>
      <c r="R383" s="450"/>
      <c r="S383" s="450"/>
      <c r="T383" s="450"/>
      <c r="U383" s="450"/>
      <c r="V383" s="383"/>
    </row>
    <row r="384">
      <c r="A384" s="450"/>
      <c r="B384" s="450"/>
      <c r="C384" s="450"/>
      <c r="D384" s="450"/>
      <c r="E384" s="450"/>
      <c r="F384" s="450"/>
      <c r="G384" s="450"/>
      <c r="H384" s="450"/>
      <c r="I384" s="450"/>
      <c r="J384" s="450"/>
      <c r="K384" s="450"/>
      <c r="L384" s="450"/>
      <c r="M384" s="450"/>
      <c r="N384" s="450"/>
      <c r="O384" s="450"/>
      <c r="P384" s="450"/>
      <c r="Q384" s="450"/>
      <c r="R384" s="450"/>
      <c r="S384" s="450"/>
      <c r="T384" s="450"/>
      <c r="U384" s="450"/>
      <c r="V384" s="383"/>
    </row>
    <row r="385">
      <c r="A385" s="450"/>
      <c r="B385" s="450"/>
      <c r="C385" s="450"/>
      <c r="D385" s="450"/>
      <c r="E385" s="450"/>
      <c r="F385" s="450"/>
      <c r="G385" s="450"/>
      <c r="H385" s="450"/>
      <c r="I385" s="450"/>
      <c r="J385" s="450"/>
      <c r="K385" s="450"/>
      <c r="L385" s="450"/>
      <c r="M385" s="450"/>
      <c r="N385" s="450"/>
      <c r="O385" s="450"/>
      <c r="P385" s="450"/>
      <c r="Q385" s="450"/>
      <c r="R385" s="450"/>
      <c r="S385" s="450"/>
      <c r="T385" s="450"/>
      <c r="U385" s="450"/>
      <c r="V385" s="383"/>
    </row>
    <row r="386">
      <c r="A386" s="450"/>
      <c r="B386" s="450"/>
      <c r="C386" s="450"/>
      <c r="D386" s="450"/>
      <c r="E386" s="450"/>
      <c r="F386" s="450"/>
      <c r="G386" s="450"/>
      <c r="H386" s="450"/>
      <c r="I386" s="450"/>
      <c r="J386" s="450"/>
      <c r="K386" s="450"/>
      <c r="L386" s="450"/>
      <c r="M386" s="450"/>
      <c r="N386" s="450"/>
      <c r="O386" s="450"/>
      <c r="P386" s="450"/>
      <c r="Q386" s="450"/>
      <c r="R386" s="450"/>
      <c r="S386" s="450"/>
      <c r="T386" s="450"/>
      <c r="U386" s="450"/>
      <c r="V386" s="383"/>
    </row>
    <row r="387">
      <c r="A387" s="450"/>
      <c r="B387" s="450"/>
      <c r="C387" s="450"/>
      <c r="D387" s="450"/>
      <c r="E387" s="450"/>
      <c r="F387" s="450"/>
      <c r="G387" s="450"/>
      <c r="H387" s="450"/>
      <c r="I387" s="450"/>
      <c r="J387" s="450"/>
      <c r="K387" s="450"/>
      <c r="L387" s="450"/>
      <c r="M387" s="450"/>
      <c r="N387" s="450"/>
      <c r="O387" s="450"/>
      <c r="P387" s="450"/>
      <c r="Q387" s="450"/>
      <c r="R387" s="450"/>
      <c r="S387" s="450"/>
      <c r="T387" s="450"/>
      <c r="U387" s="450"/>
      <c r="V387" s="383"/>
    </row>
    <row r="388">
      <c r="A388" s="450"/>
      <c r="B388" s="450"/>
      <c r="C388" s="450"/>
      <c r="D388" s="450"/>
      <c r="E388" s="450"/>
      <c r="F388" s="450"/>
      <c r="G388" s="450"/>
      <c r="H388" s="450"/>
      <c r="I388" s="450"/>
      <c r="J388" s="450"/>
      <c r="K388" s="450"/>
      <c r="L388" s="450"/>
      <c r="M388" s="450"/>
      <c r="N388" s="450"/>
      <c r="O388" s="450"/>
      <c r="P388" s="450"/>
      <c r="Q388" s="450"/>
      <c r="R388" s="450"/>
      <c r="S388" s="450"/>
      <c r="T388" s="450"/>
      <c r="U388" s="450"/>
      <c r="V388" s="383"/>
    </row>
    <row r="389">
      <c r="A389" s="450"/>
      <c r="B389" s="450"/>
      <c r="C389" s="450"/>
      <c r="D389" s="450"/>
      <c r="E389" s="450"/>
      <c r="F389" s="450"/>
      <c r="G389" s="450"/>
      <c r="H389" s="450"/>
      <c r="I389" s="450"/>
      <c r="J389" s="450"/>
      <c r="K389" s="450"/>
      <c r="L389" s="450"/>
      <c r="M389" s="450"/>
      <c r="N389" s="450"/>
      <c r="O389" s="450"/>
      <c r="P389" s="450"/>
      <c r="Q389" s="450"/>
      <c r="R389" s="450"/>
      <c r="S389" s="450"/>
      <c r="T389" s="450"/>
      <c r="U389" s="450"/>
      <c r="V389" s="383"/>
    </row>
    <row r="390">
      <c r="A390" s="450"/>
      <c r="B390" s="450"/>
      <c r="C390" s="450"/>
      <c r="D390" s="450"/>
      <c r="E390" s="450"/>
      <c r="F390" s="450"/>
      <c r="G390" s="450"/>
      <c r="H390" s="450"/>
      <c r="I390" s="450"/>
      <c r="J390" s="450"/>
      <c r="K390" s="450"/>
      <c r="L390" s="450"/>
      <c r="M390" s="450"/>
      <c r="N390" s="450"/>
      <c r="O390" s="450"/>
      <c r="P390" s="450"/>
      <c r="Q390" s="450"/>
      <c r="R390" s="450"/>
      <c r="S390" s="450"/>
      <c r="T390" s="450"/>
      <c r="U390" s="450"/>
      <c r="V390" s="383"/>
    </row>
    <row r="391">
      <c r="A391" s="450"/>
      <c r="B391" s="450"/>
      <c r="C391" s="450"/>
      <c r="D391" s="450"/>
      <c r="E391" s="450"/>
      <c r="F391" s="450"/>
      <c r="G391" s="450"/>
      <c r="H391" s="450"/>
      <c r="I391" s="450"/>
      <c r="J391" s="450"/>
      <c r="K391" s="450"/>
      <c r="L391" s="450"/>
      <c r="M391" s="450"/>
      <c r="N391" s="450"/>
      <c r="O391" s="450"/>
      <c r="P391" s="450"/>
      <c r="Q391" s="450"/>
      <c r="R391" s="450"/>
      <c r="S391" s="450"/>
      <c r="T391" s="450"/>
      <c r="U391" s="450"/>
      <c r="V391" s="383"/>
    </row>
    <row r="392">
      <c r="A392" s="450"/>
      <c r="B392" s="450"/>
      <c r="C392" s="450"/>
      <c r="D392" s="450"/>
      <c r="E392" s="450"/>
      <c r="F392" s="450"/>
      <c r="G392" s="450"/>
      <c r="H392" s="450"/>
      <c r="I392" s="450"/>
      <c r="J392" s="450"/>
      <c r="K392" s="450"/>
      <c r="L392" s="450"/>
      <c r="M392" s="450"/>
      <c r="N392" s="450"/>
      <c r="O392" s="450"/>
      <c r="P392" s="450"/>
      <c r="Q392" s="450"/>
      <c r="R392" s="450"/>
      <c r="S392" s="450"/>
      <c r="T392" s="450"/>
      <c r="U392" s="450"/>
      <c r="V392" s="383"/>
    </row>
    <row r="393">
      <c r="A393" s="450"/>
      <c r="B393" s="450"/>
      <c r="C393" s="450"/>
      <c r="D393" s="450"/>
      <c r="E393" s="450"/>
      <c r="F393" s="450"/>
      <c r="G393" s="450"/>
      <c r="H393" s="450"/>
      <c r="I393" s="450"/>
      <c r="J393" s="450"/>
      <c r="K393" s="450"/>
      <c r="L393" s="450"/>
      <c r="M393" s="450"/>
      <c r="N393" s="450"/>
      <c r="O393" s="450"/>
      <c r="P393" s="450"/>
      <c r="Q393" s="450"/>
      <c r="R393" s="450"/>
      <c r="S393" s="450"/>
      <c r="T393" s="450"/>
      <c r="U393" s="450"/>
      <c r="V393" s="383"/>
    </row>
    <row r="394">
      <c r="A394" s="450"/>
      <c r="B394" s="450"/>
      <c r="C394" s="450"/>
      <c r="D394" s="450"/>
      <c r="E394" s="450"/>
      <c r="F394" s="450"/>
      <c r="G394" s="450"/>
      <c r="H394" s="450"/>
      <c r="I394" s="450"/>
      <c r="J394" s="450"/>
      <c r="K394" s="450"/>
      <c r="L394" s="450"/>
      <c r="M394" s="450"/>
      <c r="N394" s="450"/>
      <c r="O394" s="450"/>
      <c r="P394" s="450"/>
      <c r="Q394" s="450"/>
      <c r="R394" s="450"/>
      <c r="S394" s="450"/>
      <c r="T394" s="450"/>
      <c r="U394" s="450"/>
      <c r="V394" s="383"/>
    </row>
    <row r="395">
      <c r="A395" s="450"/>
      <c r="B395" s="450"/>
      <c r="C395" s="450"/>
      <c r="D395" s="450"/>
      <c r="E395" s="450"/>
      <c r="F395" s="450"/>
      <c r="G395" s="450"/>
      <c r="H395" s="450"/>
      <c r="I395" s="450"/>
      <c r="J395" s="450"/>
      <c r="K395" s="450"/>
      <c r="L395" s="450"/>
      <c r="M395" s="450"/>
      <c r="N395" s="450"/>
      <c r="O395" s="450"/>
      <c r="P395" s="450"/>
      <c r="Q395" s="450"/>
      <c r="R395" s="450"/>
      <c r="S395" s="450"/>
      <c r="T395" s="450"/>
      <c r="U395" s="450"/>
      <c r="V395" s="383"/>
    </row>
    <row r="396">
      <c r="A396" s="450"/>
      <c r="B396" s="450"/>
      <c r="C396" s="450"/>
      <c r="D396" s="450"/>
      <c r="E396" s="450"/>
      <c r="F396" s="450"/>
      <c r="G396" s="450"/>
      <c r="H396" s="450"/>
      <c r="I396" s="450"/>
      <c r="J396" s="450"/>
      <c r="K396" s="450"/>
      <c r="L396" s="450"/>
      <c r="M396" s="450"/>
      <c r="N396" s="450"/>
      <c r="O396" s="450"/>
      <c r="P396" s="450"/>
      <c r="Q396" s="450"/>
      <c r="R396" s="450"/>
      <c r="S396" s="450"/>
      <c r="T396" s="450"/>
      <c r="U396" s="450"/>
      <c r="V396" s="383"/>
    </row>
    <row r="397">
      <c r="A397" s="450"/>
      <c r="B397" s="450"/>
      <c r="C397" s="450"/>
      <c r="D397" s="450"/>
      <c r="E397" s="450"/>
      <c r="F397" s="450"/>
      <c r="G397" s="450"/>
      <c r="H397" s="450"/>
      <c r="I397" s="450"/>
      <c r="J397" s="450"/>
      <c r="K397" s="450"/>
      <c r="L397" s="450"/>
      <c r="M397" s="450"/>
      <c r="N397" s="450"/>
      <c r="O397" s="450"/>
      <c r="P397" s="450"/>
      <c r="Q397" s="450"/>
      <c r="R397" s="450"/>
      <c r="S397" s="450"/>
      <c r="T397" s="450"/>
      <c r="U397" s="450"/>
      <c r="V397" s="383"/>
    </row>
    <row r="398">
      <c r="A398" s="450"/>
      <c r="B398" s="450"/>
      <c r="C398" s="450"/>
      <c r="D398" s="450"/>
      <c r="E398" s="450"/>
      <c r="F398" s="450"/>
      <c r="G398" s="450"/>
      <c r="H398" s="450"/>
      <c r="I398" s="450"/>
      <c r="J398" s="450"/>
      <c r="K398" s="450"/>
      <c r="L398" s="450"/>
      <c r="M398" s="450"/>
      <c r="N398" s="450"/>
      <c r="O398" s="450"/>
      <c r="P398" s="450"/>
      <c r="Q398" s="450"/>
      <c r="R398" s="450"/>
      <c r="S398" s="450"/>
      <c r="T398" s="450"/>
      <c r="U398" s="450"/>
      <c r="V398" s="383"/>
    </row>
    <row r="399">
      <c r="A399" s="450"/>
      <c r="B399" s="450"/>
      <c r="C399" s="450"/>
      <c r="D399" s="450"/>
      <c r="E399" s="450"/>
      <c r="F399" s="450"/>
      <c r="G399" s="450"/>
      <c r="H399" s="450"/>
      <c r="I399" s="450"/>
      <c r="J399" s="450"/>
      <c r="K399" s="450"/>
      <c r="L399" s="450"/>
      <c r="M399" s="450"/>
      <c r="N399" s="450"/>
      <c r="O399" s="450"/>
      <c r="P399" s="450"/>
      <c r="Q399" s="450"/>
      <c r="R399" s="450"/>
      <c r="S399" s="450"/>
      <c r="T399" s="450"/>
      <c r="U399" s="450"/>
      <c r="V399" s="383"/>
    </row>
    <row r="400">
      <c r="A400" s="450"/>
      <c r="B400" s="450"/>
      <c r="C400" s="450"/>
      <c r="D400" s="450"/>
      <c r="E400" s="450"/>
      <c r="F400" s="450"/>
      <c r="G400" s="450"/>
      <c r="H400" s="450"/>
      <c r="I400" s="450"/>
      <c r="J400" s="450"/>
      <c r="K400" s="450"/>
      <c r="L400" s="450"/>
      <c r="M400" s="450"/>
      <c r="N400" s="450"/>
      <c r="O400" s="450"/>
      <c r="P400" s="450"/>
      <c r="Q400" s="450"/>
      <c r="R400" s="450"/>
      <c r="S400" s="450"/>
      <c r="T400" s="450"/>
      <c r="U400" s="450"/>
      <c r="V400" s="383"/>
    </row>
    <row r="401">
      <c r="A401" s="450"/>
      <c r="B401" s="450"/>
      <c r="C401" s="450"/>
      <c r="D401" s="450"/>
      <c r="E401" s="450"/>
      <c r="F401" s="450"/>
      <c r="G401" s="450"/>
      <c r="H401" s="450"/>
      <c r="I401" s="450"/>
      <c r="J401" s="450"/>
      <c r="K401" s="450"/>
      <c r="L401" s="450"/>
      <c r="M401" s="450"/>
      <c r="N401" s="450"/>
      <c r="O401" s="450"/>
      <c r="P401" s="450"/>
      <c r="Q401" s="450"/>
      <c r="R401" s="450"/>
      <c r="S401" s="450"/>
      <c r="T401" s="450"/>
      <c r="U401" s="450"/>
      <c r="V401" s="383"/>
    </row>
    <row r="402">
      <c r="A402" s="450"/>
      <c r="B402" s="450"/>
      <c r="C402" s="450"/>
      <c r="D402" s="450"/>
      <c r="E402" s="450"/>
      <c r="F402" s="450"/>
      <c r="G402" s="450"/>
      <c r="H402" s="450"/>
      <c r="I402" s="450"/>
      <c r="J402" s="450"/>
      <c r="K402" s="450"/>
      <c r="L402" s="450"/>
      <c r="M402" s="450"/>
      <c r="N402" s="450"/>
      <c r="O402" s="450"/>
      <c r="P402" s="450"/>
      <c r="Q402" s="450"/>
      <c r="R402" s="450"/>
      <c r="S402" s="450"/>
      <c r="T402" s="450"/>
      <c r="U402" s="450"/>
      <c r="V402" s="383"/>
    </row>
    <row r="403">
      <c r="A403" s="450"/>
      <c r="B403" s="450"/>
      <c r="C403" s="450"/>
      <c r="D403" s="450"/>
      <c r="E403" s="450"/>
      <c r="F403" s="450"/>
      <c r="G403" s="450"/>
      <c r="H403" s="450"/>
      <c r="I403" s="450"/>
      <c r="J403" s="450"/>
      <c r="K403" s="450"/>
      <c r="L403" s="450"/>
      <c r="M403" s="450"/>
      <c r="N403" s="450"/>
      <c r="O403" s="450"/>
      <c r="P403" s="450"/>
      <c r="Q403" s="450"/>
      <c r="R403" s="450"/>
      <c r="S403" s="450"/>
      <c r="T403" s="450"/>
      <c r="U403" s="450"/>
      <c r="V403" s="383"/>
    </row>
    <row r="404">
      <c r="A404" s="450"/>
      <c r="B404" s="450"/>
      <c r="C404" s="450"/>
      <c r="D404" s="450"/>
      <c r="E404" s="450"/>
      <c r="F404" s="450"/>
      <c r="G404" s="450"/>
      <c r="H404" s="450"/>
      <c r="I404" s="450"/>
      <c r="J404" s="450"/>
      <c r="K404" s="450"/>
      <c r="L404" s="450"/>
      <c r="M404" s="450"/>
      <c r="N404" s="450"/>
      <c r="O404" s="450"/>
      <c r="P404" s="450"/>
      <c r="Q404" s="450"/>
      <c r="R404" s="450"/>
      <c r="S404" s="450"/>
      <c r="T404" s="450"/>
      <c r="U404" s="450"/>
      <c r="V404" s="383"/>
    </row>
    <row r="405">
      <c r="A405" s="450"/>
      <c r="B405" s="450"/>
      <c r="C405" s="450"/>
      <c r="D405" s="450"/>
      <c r="E405" s="450"/>
      <c r="F405" s="450"/>
      <c r="G405" s="450"/>
      <c r="H405" s="450"/>
      <c r="I405" s="450"/>
      <c r="J405" s="450"/>
      <c r="K405" s="450"/>
      <c r="L405" s="450"/>
      <c r="M405" s="450"/>
      <c r="N405" s="450"/>
      <c r="O405" s="450"/>
      <c r="P405" s="450"/>
      <c r="Q405" s="450"/>
      <c r="R405" s="450"/>
      <c r="S405" s="450"/>
      <c r="T405" s="450"/>
      <c r="U405" s="450"/>
      <c r="V405" s="383"/>
    </row>
    <row r="406">
      <c r="A406" s="450"/>
      <c r="B406" s="450"/>
      <c r="C406" s="450"/>
      <c r="D406" s="450"/>
      <c r="E406" s="450"/>
      <c r="F406" s="450"/>
      <c r="G406" s="450"/>
      <c r="H406" s="450"/>
      <c r="I406" s="450"/>
      <c r="J406" s="450"/>
      <c r="K406" s="450"/>
      <c r="L406" s="450"/>
      <c r="M406" s="450"/>
      <c r="N406" s="450"/>
      <c r="O406" s="450"/>
      <c r="P406" s="450"/>
      <c r="Q406" s="450"/>
      <c r="R406" s="450"/>
      <c r="S406" s="450"/>
      <c r="T406" s="450"/>
      <c r="U406" s="450"/>
      <c r="V406" s="383"/>
    </row>
    <row r="407">
      <c r="A407" s="450"/>
      <c r="B407" s="450"/>
      <c r="C407" s="450"/>
      <c r="D407" s="450"/>
      <c r="E407" s="450"/>
      <c r="F407" s="450"/>
      <c r="G407" s="450"/>
      <c r="H407" s="450"/>
      <c r="I407" s="450"/>
      <c r="J407" s="450"/>
      <c r="K407" s="450"/>
      <c r="L407" s="450"/>
      <c r="M407" s="450"/>
      <c r="N407" s="450"/>
      <c r="O407" s="450"/>
      <c r="P407" s="450"/>
      <c r="Q407" s="450"/>
      <c r="R407" s="450"/>
      <c r="S407" s="450"/>
      <c r="T407" s="450"/>
      <c r="U407" s="450"/>
      <c r="V407" s="383"/>
    </row>
    <row r="408">
      <c r="A408" s="450"/>
      <c r="B408" s="450"/>
      <c r="C408" s="450"/>
      <c r="D408" s="450"/>
      <c r="E408" s="450"/>
      <c r="F408" s="450"/>
      <c r="G408" s="450"/>
      <c r="H408" s="450"/>
      <c r="I408" s="450"/>
      <c r="J408" s="450"/>
      <c r="K408" s="450"/>
      <c r="L408" s="450"/>
      <c r="M408" s="450"/>
      <c r="N408" s="450"/>
      <c r="O408" s="450"/>
      <c r="P408" s="450"/>
      <c r="Q408" s="450"/>
      <c r="R408" s="450"/>
      <c r="S408" s="450"/>
      <c r="T408" s="450"/>
      <c r="U408" s="450"/>
      <c r="V408" s="383"/>
    </row>
    <row r="409">
      <c r="A409" s="450"/>
      <c r="B409" s="450"/>
      <c r="C409" s="450"/>
      <c r="D409" s="450"/>
      <c r="E409" s="450"/>
      <c r="F409" s="450"/>
      <c r="G409" s="450"/>
      <c r="H409" s="450"/>
      <c r="I409" s="450"/>
      <c r="J409" s="450"/>
      <c r="K409" s="450"/>
      <c r="L409" s="450"/>
      <c r="M409" s="450"/>
      <c r="N409" s="450"/>
      <c r="O409" s="450"/>
      <c r="P409" s="450"/>
      <c r="Q409" s="450"/>
      <c r="R409" s="450"/>
      <c r="S409" s="450"/>
      <c r="T409" s="450"/>
      <c r="U409" s="450"/>
      <c r="V409" s="383"/>
    </row>
    <row r="410">
      <c r="A410" s="450"/>
      <c r="B410" s="450"/>
      <c r="C410" s="450"/>
      <c r="D410" s="450"/>
      <c r="E410" s="450"/>
      <c r="F410" s="450"/>
      <c r="G410" s="450"/>
      <c r="H410" s="450"/>
      <c r="I410" s="450"/>
      <c r="J410" s="450"/>
      <c r="K410" s="450"/>
      <c r="L410" s="450"/>
      <c r="M410" s="450"/>
      <c r="N410" s="450"/>
      <c r="O410" s="450"/>
      <c r="P410" s="450"/>
      <c r="Q410" s="450"/>
      <c r="R410" s="450"/>
      <c r="S410" s="450"/>
      <c r="T410" s="450"/>
      <c r="U410" s="450"/>
      <c r="V410" s="383"/>
    </row>
    <row r="411">
      <c r="A411" s="450"/>
      <c r="B411" s="450"/>
      <c r="C411" s="450"/>
      <c r="D411" s="450"/>
      <c r="E411" s="450"/>
      <c r="F411" s="450"/>
      <c r="G411" s="450"/>
      <c r="H411" s="450"/>
      <c r="I411" s="450"/>
      <c r="J411" s="450"/>
      <c r="K411" s="450"/>
      <c r="L411" s="450"/>
      <c r="M411" s="450"/>
      <c r="N411" s="450"/>
      <c r="O411" s="450"/>
      <c r="P411" s="450"/>
      <c r="Q411" s="450"/>
      <c r="R411" s="450"/>
      <c r="S411" s="450"/>
      <c r="T411" s="450"/>
      <c r="U411" s="450"/>
      <c r="V411" s="383"/>
    </row>
    <row r="412">
      <c r="A412" s="450"/>
      <c r="B412" s="450"/>
      <c r="C412" s="450"/>
      <c r="D412" s="450"/>
      <c r="E412" s="450"/>
      <c r="F412" s="450"/>
      <c r="G412" s="450"/>
      <c r="H412" s="450"/>
      <c r="I412" s="450"/>
      <c r="J412" s="450"/>
      <c r="K412" s="450"/>
      <c r="L412" s="450"/>
      <c r="M412" s="450"/>
      <c r="N412" s="450"/>
      <c r="O412" s="450"/>
      <c r="P412" s="450"/>
      <c r="Q412" s="450"/>
      <c r="R412" s="450"/>
      <c r="S412" s="450"/>
      <c r="T412" s="450"/>
      <c r="U412" s="450"/>
      <c r="V412" s="383"/>
    </row>
    <row r="413">
      <c r="A413" s="450"/>
      <c r="B413" s="450"/>
      <c r="C413" s="450"/>
      <c r="D413" s="450"/>
      <c r="E413" s="450"/>
      <c r="F413" s="450"/>
      <c r="G413" s="450"/>
      <c r="H413" s="450"/>
      <c r="I413" s="450"/>
      <c r="J413" s="450"/>
      <c r="K413" s="450"/>
      <c r="L413" s="450"/>
      <c r="M413" s="450"/>
      <c r="N413" s="450"/>
      <c r="O413" s="450"/>
      <c r="P413" s="450"/>
      <c r="Q413" s="450"/>
      <c r="R413" s="450"/>
      <c r="S413" s="450"/>
      <c r="T413" s="450"/>
      <c r="U413" s="450"/>
      <c r="V413" s="383"/>
    </row>
    <row r="414">
      <c r="A414" s="450"/>
      <c r="B414" s="450"/>
      <c r="C414" s="450"/>
      <c r="D414" s="450"/>
      <c r="E414" s="450"/>
      <c r="F414" s="450"/>
      <c r="G414" s="450"/>
      <c r="H414" s="450"/>
      <c r="I414" s="450"/>
      <c r="J414" s="450"/>
      <c r="K414" s="450"/>
      <c r="L414" s="450"/>
      <c r="M414" s="450"/>
      <c r="N414" s="450"/>
      <c r="O414" s="450"/>
      <c r="P414" s="450"/>
      <c r="Q414" s="450"/>
      <c r="R414" s="450"/>
      <c r="S414" s="450"/>
      <c r="T414" s="450"/>
      <c r="U414" s="450"/>
      <c r="V414" s="383"/>
    </row>
    <row r="415">
      <c r="A415" s="450"/>
      <c r="B415" s="450"/>
      <c r="C415" s="450"/>
      <c r="D415" s="450"/>
      <c r="E415" s="450"/>
      <c r="F415" s="450"/>
      <c r="G415" s="450"/>
      <c r="H415" s="450"/>
      <c r="I415" s="450"/>
      <c r="J415" s="450"/>
      <c r="K415" s="450"/>
      <c r="L415" s="450"/>
      <c r="M415" s="450"/>
      <c r="N415" s="450"/>
      <c r="O415" s="450"/>
      <c r="P415" s="450"/>
      <c r="Q415" s="450"/>
      <c r="R415" s="450"/>
      <c r="S415" s="450"/>
      <c r="T415" s="450"/>
      <c r="U415" s="450"/>
      <c r="V415" s="383"/>
    </row>
    <row r="416">
      <c r="A416" s="450"/>
      <c r="B416" s="450"/>
      <c r="C416" s="450"/>
      <c r="D416" s="450"/>
      <c r="E416" s="450"/>
      <c r="F416" s="450"/>
      <c r="G416" s="450"/>
      <c r="H416" s="450"/>
      <c r="I416" s="450"/>
      <c r="J416" s="450"/>
      <c r="K416" s="450"/>
      <c r="L416" s="450"/>
      <c r="M416" s="450"/>
      <c r="N416" s="450"/>
      <c r="O416" s="450"/>
      <c r="P416" s="450"/>
      <c r="Q416" s="450"/>
      <c r="R416" s="450"/>
      <c r="S416" s="450"/>
      <c r="T416" s="450"/>
      <c r="U416" s="450"/>
      <c r="V416" s="383"/>
    </row>
    <row r="417">
      <c r="A417" s="450"/>
      <c r="B417" s="450"/>
      <c r="C417" s="450"/>
      <c r="D417" s="450"/>
      <c r="E417" s="450"/>
      <c r="F417" s="450"/>
      <c r="G417" s="450"/>
      <c r="H417" s="450"/>
      <c r="I417" s="450"/>
      <c r="J417" s="450"/>
      <c r="K417" s="450"/>
      <c r="L417" s="450"/>
      <c r="M417" s="450"/>
      <c r="N417" s="450"/>
      <c r="O417" s="450"/>
      <c r="P417" s="450"/>
      <c r="Q417" s="450"/>
      <c r="R417" s="450"/>
      <c r="S417" s="450"/>
      <c r="T417" s="450"/>
      <c r="U417" s="450"/>
      <c r="V417" s="383"/>
    </row>
    <row r="418">
      <c r="A418" s="450"/>
      <c r="B418" s="450"/>
      <c r="C418" s="450"/>
      <c r="D418" s="450"/>
      <c r="E418" s="450"/>
      <c r="F418" s="450"/>
      <c r="G418" s="450"/>
      <c r="H418" s="450"/>
      <c r="I418" s="450"/>
      <c r="J418" s="450"/>
      <c r="K418" s="450"/>
      <c r="L418" s="450"/>
      <c r="M418" s="450"/>
      <c r="N418" s="450"/>
      <c r="O418" s="450"/>
      <c r="P418" s="450"/>
      <c r="Q418" s="450"/>
      <c r="R418" s="450"/>
      <c r="S418" s="450"/>
      <c r="T418" s="450"/>
      <c r="U418" s="450"/>
      <c r="V418" s="383"/>
    </row>
    <row r="419">
      <c r="A419" s="450"/>
      <c r="B419" s="450"/>
      <c r="C419" s="450"/>
      <c r="D419" s="450"/>
      <c r="E419" s="450"/>
      <c r="F419" s="450"/>
      <c r="G419" s="450"/>
      <c r="H419" s="450"/>
      <c r="I419" s="450"/>
      <c r="J419" s="450"/>
      <c r="K419" s="450"/>
      <c r="L419" s="450"/>
      <c r="M419" s="450"/>
      <c r="N419" s="450"/>
      <c r="O419" s="450"/>
      <c r="P419" s="450"/>
      <c r="Q419" s="450"/>
      <c r="R419" s="450"/>
      <c r="S419" s="450"/>
      <c r="T419" s="450"/>
      <c r="U419" s="450"/>
      <c r="V419" s="383"/>
    </row>
    <row r="420">
      <c r="A420" s="450"/>
      <c r="B420" s="450"/>
      <c r="C420" s="450"/>
      <c r="D420" s="450"/>
      <c r="E420" s="450"/>
      <c r="F420" s="450"/>
      <c r="G420" s="450"/>
      <c r="H420" s="450"/>
      <c r="I420" s="450"/>
      <c r="J420" s="450"/>
      <c r="K420" s="450"/>
      <c r="L420" s="450"/>
      <c r="M420" s="450"/>
      <c r="N420" s="450"/>
      <c r="O420" s="450"/>
      <c r="P420" s="450"/>
      <c r="Q420" s="450"/>
      <c r="R420" s="450"/>
      <c r="S420" s="450"/>
      <c r="T420" s="450"/>
      <c r="U420" s="450"/>
      <c r="V420" s="383"/>
    </row>
    <row r="421">
      <c r="A421" s="450"/>
      <c r="B421" s="450"/>
      <c r="C421" s="450"/>
      <c r="D421" s="450"/>
      <c r="E421" s="450"/>
      <c r="F421" s="450"/>
      <c r="G421" s="450"/>
      <c r="H421" s="450"/>
      <c r="I421" s="450"/>
      <c r="J421" s="450"/>
      <c r="K421" s="450"/>
      <c r="L421" s="450"/>
      <c r="M421" s="450"/>
      <c r="N421" s="450"/>
      <c r="O421" s="450"/>
      <c r="P421" s="450"/>
      <c r="Q421" s="450"/>
      <c r="R421" s="450"/>
      <c r="S421" s="450"/>
      <c r="T421" s="450"/>
      <c r="U421" s="450"/>
      <c r="V421" s="383"/>
    </row>
    <row r="422">
      <c r="A422" s="450"/>
      <c r="B422" s="450"/>
      <c r="C422" s="450"/>
      <c r="D422" s="450"/>
      <c r="E422" s="450"/>
      <c r="F422" s="450"/>
      <c r="G422" s="450"/>
      <c r="H422" s="450"/>
      <c r="I422" s="450"/>
      <c r="J422" s="450"/>
      <c r="K422" s="450"/>
      <c r="L422" s="450"/>
      <c r="M422" s="450"/>
      <c r="N422" s="450"/>
      <c r="O422" s="450"/>
      <c r="P422" s="450"/>
      <c r="Q422" s="450"/>
      <c r="R422" s="450"/>
      <c r="S422" s="450"/>
      <c r="T422" s="450"/>
      <c r="U422" s="450"/>
      <c r="V422" s="383"/>
    </row>
    <row r="423">
      <c r="A423" s="450"/>
      <c r="B423" s="450"/>
      <c r="C423" s="450"/>
      <c r="D423" s="450"/>
      <c r="E423" s="450"/>
      <c r="F423" s="450"/>
      <c r="G423" s="450"/>
      <c r="H423" s="450"/>
      <c r="I423" s="450"/>
      <c r="J423" s="450"/>
      <c r="K423" s="450"/>
      <c r="L423" s="450"/>
      <c r="M423" s="450"/>
      <c r="N423" s="450"/>
      <c r="O423" s="450"/>
      <c r="P423" s="450"/>
      <c r="Q423" s="450"/>
      <c r="R423" s="450"/>
      <c r="S423" s="450"/>
      <c r="T423" s="450"/>
      <c r="U423" s="450"/>
      <c r="V423" s="383"/>
    </row>
    <row r="424">
      <c r="A424" s="450"/>
      <c r="B424" s="450"/>
      <c r="C424" s="450"/>
      <c r="D424" s="450"/>
      <c r="E424" s="450"/>
      <c r="F424" s="450"/>
      <c r="G424" s="450"/>
      <c r="H424" s="450"/>
      <c r="I424" s="450"/>
      <c r="J424" s="450"/>
      <c r="K424" s="450"/>
      <c r="L424" s="450"/>
      <c r="M424" s="450"/>
      <c r="N424" s="450"/>
      <c r="O424" s="450"/>
      <c r="P424" s="450"/>
      <c r="Q424" s="450"/>
      <c r="R424" s="450"/>
      <c r="S424" s="450"/>
      <c r="T424" s="450"/>
      <c r="U424" s="450"/>
      <c r="V424" s="383"/>
    </row>
    <row r="425">
      <c r="A425" s="450"/>
      <c r="B425" s="450"/>
      <c r="C425" s="450"/>
      <c r="D425" s="450"/>
      <c r="E425" s="450"/>
      <c r="F425" s="450"/>
      <c r="G425" s="450"/>
      <c r="H425" s="450"/>
      <c r="I425" s="450"/>
      <c r="J425" s="450"/>
      <c r="K425" s="450"/>
      <c r="L425" s="450"/>
      <c r="M425" s="450"/>
      <c r="N425" s="450"/>
      <c r="O425" s="450"/>
      <c r="P425" s="450"/>
      <c r="Q425" s="450"/>
      <c r="R425" s="450"/>
      <c r="S425" s="450"/>
      <c r="T425" s="450"/>
      <c r="U425" s="450"/>
      <c r="V425" s="383"/>
    </row>
    <row r="426">
      <c r="A426" s="450"/>
      <c r="B426" s="450"/>
      <c r="C426" s="450"/>
      <c r="D426" s="450"/>
      <c r="E426" s="450"/>
      <c r="F426" s="450"/>
      <c r="G426" s="450"/>
      <c r="H426" s="450"/>
      <c r="I426" s="450"/>
      <c r="J426" s="450"/>
      <c r="K426" s="450"/>
      <c r="L426" s="450"/>
      <c r="M426" s="450"/>
      <c r="N426" s="450"/>
      <c r="O426" s="450"/>
      <c r="P426" s="450"/>
      <c r="Q426" s="450"/>
      <c r="R426" s="450"/>
      <c r="S426" s="450"/>
      <c r="T426" s="450"/>
      <c r="U426" s="450"/>
      <c r="V426" s="383"/>
    </row>
    <row r="427">
      <c r="A427" s="450"/>
      <c r="B427" s="450"/>
      <c r="C427" s="450"/>
      <c r="D427" s="450"/>
      <c r="E427" s="450"/>
      <c r="F427" s="450"/>
      <c r="G427" s="450"/>
      <c r="H427" s="450"/>
      <c r="I427" s="450"/>
      <c r="J427" s="450"/>
      <c r="K427" s="450"/>
      <c r="L427" s="450"/>
      <c r="M427" s="450"/>
      <c r="N427" s="450"/>
      <c r="O427" s="450"/>
      <c r="P427" s="450"/>
      <c r="Q427" s="450"/>
      <c r="R427" s="450"/>
      <c r="S427" s="450"/>
      <c r="T427" s="450"/>
      <c r="U427" s="450"/>
      <c r="V427" s="383"/>
    </row>
    <row r="428">
      <c r="A428" s="450"/>
      <c r="B428" s="450"/>
      <c r="C428" s="450"/>
      <c r="D428" s="450"/>
      <c r="E428" s="450"/>
      <c r="F428" s="450"/>
      <c r="G428" s="450"/>
      <c r="H428" s="450"/>
      <c r="I428" s="450"/>
      <c r="J428" s="450"/>
      <c r="K428" s="450"/>
      <c r="L428" s="450"/>
      <c r="M428" s="450"/>
      <c r="N428" s="450"/>
      <c r="O428" s="450"/>
      <c r="P428" s="450"/>
      <c r="Q428" s="450"/>
      <c r="R428" s="450"/>
      <c r="S428" s="450"/>
      <c r="T428" s="450"/>
      <c r="U428" s="450"/>
      <c r="V428" s="383"/>
    </row>
    <row r="429">
      <c r="A429" s="450"/>
      <c r="B429" s="450"/>
      <c r="C429" s="450"/>
      <c r="D429" s="450"/>
      <c r="E429" s="450"/>
      <c r="F429" s="450"/>
      <c r="G429" s="450"/>
      <c r="H429" s="450"/>
      <c r="I429" s="450"/>
      <c r="J429" s="450"/>
      <c r="K429" s="450"/>
      <c r="L429" s="450"/>
      <c r="M429" s="450"/>
      <c r="N429" s="450"/>
      <c r="O429" s="450"/>
      <c r="P429" s="450"/>
      <c r="Q429" s="450"/>
      <c r="R429" s="450"/>
      <c r="S429" s="450"/>
      <c r="T429" s="450"/>
      <c r="U429" s="450"/>
      <c r="V429" s="383"/>
    </row>
    <row r="430">
      <c r="A430" s="450"/>
      <c r="B430" s="450"/>
      <c r="C430" s="450"/>
      <c r="D430" s="450"/>
      <c r="E430" s="450"/>
      <c r="F430" s="450"/>
      <c r="G430" s="450"/>
      <c r="H430" s="450"/>
      <c r="I430" s="450"/>
      <c r="J430" s="450"/>
      <c r="K430" s="450"/>
      <c r="L430" s="450"/>
      <c r="M430" s="450"/>
      <c r="N430" s="450"/>
      <c r="O430" s="450"/>
      <c r="P430" s="450"/>
      <c r="Q430" s="450"/>
      <c r="R430" s="450"/>
      <c r="S430" s="450"/>
      <c r="T430" s="450"/>
      <c r="U430" s="450"/>
      <c r="V430" s="383"/>
    </row>
    <row r="431">
      <c r="A431" s="450"/>
      <c r="B431" s="450"/>
      <c r="C431" s="450"/>
      <c r="D431" s="450"/>
      <c r="E431" s="450"/>
      <c r="F431" s="450"/>
      <c r="G431" s="450"/>
      <c r="H431" s="450"/>
      <c r="I431" s="450"/>
      <c r="J431" s="450"/>
      <c r="K431" s="450"/>
      <c r="L431" s="450"/>
      <c r="M431" s="450"/>
      <c r="N431" s="450"/>
      <c r="O431" s="450"/>
      <c r="P431" s="450"/>
      <c r="Q431" s="450"/>
      <c r="R431" s="450"/>
      <c r="S431" s="450"/>
      <c r="T431" s="450"/>
      <c r="U431" s="450"/>
      <c r="V431" s="383"/>
    </row>
    <row r="432">
      <c r="A432" s="450"/>
      <c r="B432" s="450"/>
      <c r="C432" s="450"/>
      <c r="D432" s="450"/>
      <c r="E432" s="450"/>
      <c r="F432" s="450"/>
      <c r="G432" s="450"/>
      <c r="H432" s="450"/>
      <c r="I432" s="450"/>
      <c r="J432" s="450"/>
      <c r="K432" s="450"/>
      <c r="L432" s="450"/>
      <c r="M432" s="450"/>
      <c r="N432" s="450"/>
      <c r="O432" s="450"/>
      <c r="P432" s="450"/>
      <c r="Q432" s="450"/>
      <c r="R432" s="450"/>
      <c r="S432" s="450"/>
      <c r="T432" s="450"/>
      <c r="U432" s="450"/>
      <c r="V432" s="383"/>
    </row>
    <row r="433">
      <c r="A433" s="450"/>
      <c r="B433" s="450"/>
      <c r="C433" s="450"/>
      <c r="D433" s="450"/>
      <c r="E433" s="450"/>
      <c r="F433" s="450"/>
      <c r="G433" s="450"/>
      <c r="H433" s="450"/>
      <c r="I433" s="450"/>
      <c r="J433" s="450"/>
      <c r="K433" s="450"/>
      <c r="L433" s="450"/>
      <c r="M433" s="450"/>
      <c r="N433" s="450"/>
      <c r="O433" s="450"/>
      <c r="P433" s="450"/>
      <c r="Q433" s="450"/>
      <c r="R433" s="450"/>
      <c r="S433" s="450"/>
      <c r="T433" s="450"/>
      <c r="U433" s="450"/>
      <c r="V433" s="383"/>
    </row>
    <row r="434">
      <c r="A434" s="450"/>
      <c r="B434" s="450"/>
      <c r="C434" s="450"/>
      <c r="D434" s="450"/>
      <c r="E434" s="450"/>
      <c r="F434" s="450"/>
      <c r="G434" s="450"/>
      <c r="H434" s="450"/>
      <c r="I434" s="450"/>
      <c r="J434" s="450"/>
      <c r="K434" s="450"/>
      <c r="L434" s="450"/>
      <c r="M434" s="450"/>
      <c r="N434" s="450"/>
      <c r="O434" s="450"/>
      <c r="P434" s="450"/>
      <c r="Q434" s="450"/>
      <c r="R434" s="450"/>
      <c r="S434" s="450"/>
      <c r="T434" s="450"/>
      <c r="U434" s="450"/>
      <c r="V434" s="383"/>
    </row>
    <row r="435">
      <c r="A435" s="450"/>
      <c r="B435" s="450"/>
      <c r="C435" s="450"/>
      <c r="D435" s="450"/>
      <c r="E435" s="450"/>
      <c r="F435" s="450"/>
      <c r="G435" s="450"/>
      <c r="H435" s="450"/>
      <c r="I435" s="450"/>
      <c r="J435" s="450"/>
      <c r="K435" s="450"/>
      <c r="L435" s="450"/>
      <c r="M435" s="450"/>
      <c r="N435" s="450"/>
      <c r="O435" s="450"/>
      <c r="P435" s="450"/>
      <c r="Q435" s="450"/>
      <c r="R435" s="450"/>
      <c r="S435" s="450"/>
      <c r="T435" s="450"/>
      <c r="U435" s="450"/>
      <c r="V435" s="383"/>
    </row>
    <row r="436">
      <c r="A436" s="450"/>
      <c r="B436" s="450"/>
      <c r="C436" s="450"/>
      <c r="D436" s="450"/>
      <c r="E436" s="450"/>
      <c r="F436" s="450"/>
      <c r="G436" s="450"/>
      <c r="H436" s="450"/>
      <c r="I436" s="450"/>
      <c r="J436" s="450"/>
      <c r="K436" s="450"/>
      <c r="L436" s="450"/>
      <c r="M436" s="450"/>
      <c r="N436" s="450"/>
      <c r="O436" s="450"/>
      <c r="P436" s="450"/>
      <c r="Q436" s="450"/>
      <c r="R436" s="450"/>
      <c r="S436" s="450"/>
      <c r="T436" s="450"/>
      <c r="U436" s="450"/>
      <c r="V436" s="383"/>
    </row>
    <row r="437">
      <c r="A437" s="450"/>
      <c r="B437" s="450"/>
      <c r="C437" s="450"/>
      <c r="D437" s="450"/>
      <c r="E437" s="450"/>
      <c r="F437" s="450"/>
      <c r="G437" s="450"/>
      <c r="H437" s="450"/>
      <c r="I437" s="450"/>
      <c r="J437" s="450"/>
      <c r="K437" s="450"/>
      <c r="L437" s="450"/>
      <c r="M437" s="450"/>
      <c r="N437" s="450"/>
      <c r="O437" s="450"/>
      <c r="P437" s="450"/>
      <c r="Q437" s="450"/>
      <c r="R437" s="450"/>
      <c r="S437" s="450"/>
      <c r="T437" s="450"/>
      <c r="U437" s="450"/>
      <c r="V437" s="383"/>
    </row>
    <row r="438">
      <c r="A438" s="450"/>
      <c r="B438" s="450"/>
      <c r="C438" s="450"/>
      <c r="D438" s="450"/>
      <c r="E438" s="450"/>
      <c r="F438" s="450"/>
      <c r="G438" s="450"/>
      <c r="H438" s="450"/>
      <c r="I438" s="450"/>
      <c r="J438" s="450"/>
      <c r="K438" s="450"/>
      <c r="L438" s="450"/>
      <c r="M438" s="450"/>
      <c r="N438" s="450"/>
      <c r="O438" s="450"/>
      <c r="P438" s="450"/>
      <c r="Q438" s="450"/>
      <c r="R438" s="450"/>
      <c r="S438" s="450"/>
      <c r="T438" s="450"/>
      <c r="U438" s="450"/>
      <c r="V438" s="383"/>
    </row>
    <row r="439">
      <c r="A439" s="450"/>
      <c r="B439" s="450"/>
      <c r="C439" s="450"/>
      <c r="D439" s="450"/>
      <c r="E439" s="450"/>
      <c r="F439" s="450"/>
      <c r="G439" s="450"/>
      <c r="H439" s="450"/>
      <c r="I439" s="450"/>
      <c r="J439" s="450"/>
      <c r="K439" s="450"/>
      <c r="L439" s="450"/>
      <c r="M439" s="450"/>
      <c r="N439" s="450"/>
      <c r="O439" s="450"/>
      <c r="P439" s="450"/>
      <c r="Q439" s="450"/>
      <c r="R439" s="450"/>
      <c r="S439" s="450"/>
      <c r="T439" s="450"/>
      <c r="U439" s="450"/>
      <c r="V439" s="383"/>
    </row>
    <row r="440">
      <c r="A440" s="450"/>
      <c r="B440" s="450"/>
      <c r="C440" s="450"/>
      <c r="D440" s="450"/>
      <c r="E440" s="450"/>
      <c r="F440" s="450"/>
      <c r="G440" s="450"/>
      <c r="H440" s="450"/>
      <c r="I440" s="450"/>
      <c r="J440" s="450"/>
      <c r="K440" s="450"/>
      <c r="L440" s="450"/>
      <c r="M440" s="450"/>
      <c r="N440" s="450"/>
      <c r="O440" s="450"/>
      <c r="P440" s="450"/>
      <c r="Q440" s="450"/>
      <c r="R440" s="450"/>
      <c r="S440" s="450"/>
      <c r="T440" s="450"/>
      <c r="U440" s="450"/>
      <c r="V440" s="383"/>
    </row>
    <row r="441">
      <c r="A441" s="450"/>
      <c r="B441" s="450"/>
      <c r="C441" s="450"/>
      <c r="D441" s="450"/>
      <c r="E441" s="450"/>
      <c r="F441" s="450"/>
      <c r="G441" s="450"/>
      <c r="H441" s="450"/>
      <c r="I441" s="450"/>
      <c r="J441" s="450"/>
      <c r="K441" s="450"/>
      <c r="L441" s="450"/>
      <c r="M441" s="450"/>
      <c r="N441" s="450"/>
      <c r="O441" s="450"/>
      <c r="P441" s="450"/>
      <c r="Q441" s="450"/>
      <c r="R441" s="450"/>
      <c r="S441" s="450"/>
      <c r="T441" s="450"/>
      <c r="U441" s="450"/>
      <c r="V441" s="383"/>
    </row>
    <row r="442">
      <c r="A442" s="450"/>
      <c r="B442" s="450"/>
      <c r="C442" s="450"/>
      <c r="D442" s="450"/>
      <c r="E442" s="450"/>
      <c r="F442" s="450"/>
      <c r="G442" s="450"/>
      <c r="H442" s="450"/>
      <c r="I442" s="450"/>
      <c r="J442" s="450"/>
      <c r="K442" s="450"/>
      <c r="L442" s="450"/>
      <c r="M442" s="450"/>
      <c r="N442" s="450"/>
      <c r="O442" s="450"/>
      <c r="P442" s="450"/>
      <c r="Q442" s="450"/>
      <c r="R442" s="450"/>
      <c r="S442" s="450"/>
      <c r="T442" s="450"/>
      <c r="U442" s="450"/>
      <c r="V442" s="383"/>
    </row>
    <row r="443">
      <c r="A443" s="450"/>
      <c r="B443" s="450"/>
      <c r="C443" s="450"/>
      <c r="D443" s="450"/>
      <c r="E443" s="450"/>
      <c r="F443" s="450"/>
      <c r="G443" s="450"/>
      <c r="H443" s="450"/>
      <c r="I443" s="450"/>
      <c r="J443" s="450"/>
      <c r="K443" s="450"/>
      <c r="L443" s="450"/>
      <c r="M443" s="450"/>
      <c r="N443" s="450"/>
      <c r="O443" s="450"/>
      <c r="P443" s="450"/>
      <c r="Q443" s="450"/>
      <c r="R443" s="450"/>
      <c r="S443" s="450"/>
      <c r="T443" s="450"/>
      <c r="U443" s="450"/>
      <c r="V443" s="383"/>
    </row>
    <row r="444">
      <c r="A444" s="450"/>
      <c r="B444" s="450"/>
      <c r="C444" s="450"/>
      <c r="D444" s="450"/>
      <c r="E444" s="450"/>
      <c r="F444" s="450"/>
      <c r="G444" s="450"/>
      <c r="H444" s="450"/>
      <c r="I444" s="450"/>
      <c r="J444" s="450"/>
      <c r="K444" s="450"/>
      <c r="L444" s="450"/>
      <c r="M444" s="450"/>
      <c r="N444" s="450"/>
      <c r="O444" s="450"/>
      <c r="P444" s="450"/>
      <c r="Q444" s="450"/>
      <c r="R444" s="450"/>
      <c r="S444" s="450"/>
      <c r="T444" s="450"/>
      <c r="U444" s="450"/>
      <c r="V444" s="383"/>
    </row>
    <row r="445">
      <c r="A445" s="450"/>
      <c r="B445" s="450"/>
      <c r="C445" s="450"/>
      <c r="D445" s="450"/>
      <c r="E445" s="450"/>
      <c r="F445" s="450"/>
      <c r="G445" s="450"/>
      <c r="H445" s="450"/>
      <c r="I445" s="450"/>
      <c r="J445" s="450"/>
      <c r="K445" s="450"/>
      <c r="L445" s="450"/>
      <c r="M445" s="450"/>
      <c r="N445" s="450"/>
      <c r="O445" s="450"/>
      <c r="P445" s="450"/>
      <c r="Q445" s="450"/>
      <c r="R445" s="450"/>
      <c r="S445" s="450"/>
      <c r="T445" s="450"/>
      <c r="U445" s="450"/>
      <c r="V445" s="383"/>
    </row>
    <row r="446">
      <c r="A446" s="450"/>
      <c r="B446" s="450"/>
      <c r="C446" s="450"/>
      <c r="D446" s="450"/>
      <c r="E446" s="450"/>
      <c r="F446" s="450"/>
      <c r="G446" s="450"/>
      <c r="H446" s="450"/>
      <c r="I446" s="450"/>
      <c r="J446" s="450"/>
      <c r="K446" s="450"/>
      <c r="L446" s="450"/>
      <c r="M446" s="450"/>
      <c r="N446" s="450"/>
      <c r="O446" s="450"/>
      <c r="P446" s="450"/>
      <c r="Q446" s="450"/>
      <c r="R446" s="450"/>
      <c r="S446" s="450"/>
      <c r="T446" s="450"/>
      <c r="U446" s="450"/>
      <c r="V446" s="383"/>
    </row>
    <row r="447">
      <c r="A447" s="450"/>
      <c r="B447" s="450"/>
      <c r="C447" s="450"/>
      <c r="D447" s="450"/>
      <c r="E447" s="450"/>
      <c r="F447" s="450"/>
      <c r="G447" s="450"/>
      <c r="H447" s="450"/>
      <c r="I447" s="450"/>
      <c r="J447" s="450"/>
      <c r="K447" s="450"/>
      <c r="L447" s="450"/>
      <c r="M447" s="450"/>
      <c r="N447" s="450"/>
      <c r="O447" s="450"/>
      <c r="P447" s="450"/>
      <c r="Q447" s="450"/>
      <c r="R447" s="450"/>
      <c r="S447" s="450"/>
      <c r="T447" s="450"/>
      <c r="U447" s="450"/>
      <c r="V447" s="383"/>
    </row>
    <row r="448">
      <c r="A448" s="450"/>
      <c r="B448" s="450"/>
      <c r="C448" s="450"/>
      <c r="D448" s="450"/>
      <c r="E448" s="450"/>
      <c r="F448" s="450"/>
      <c r="G448" s="450"/>
      <c r="H448" s="450"/>
      <c r="I448" s="450"/>
      <c r="J448" s="450"/>
      <c r="K448" s="450"/>
      <c r="L448" s="450"/>
      <c r="M448" s="450"/>
      <c r="N448" s="450"/>
      <c r="O448" s="450"/>
      <c r="P448" s="450"/>
      <c r="Q448" s="450"/>
      <c r="R448" s="450"/>
      <c r="S448" s="450"/>
      <c r="T448" s="450"/>
      <c r="U448" s="450"/>
      <c r="V448" s="383"/>
    </row>
    <row r="449">
      <c r="A449" s="450"/>
      <c r="B449" s="450"/>
      <c r="C449" s="450"/>
      <c r="D449" s="450"/>
      <c r="E449" s="450"/>
      <c r="F449" s="450"/>
      <c r="G449" s="450"/>
      <c r="H449" s="450"/>
      <c r="I449" s="450"/>
      <c r="J449" s="450"/>
      <c r="K449" s="450"/>
      <c r="L449" s="450"/>
      <c r="M449" s="450"/>
      <c r="N449" s="450"/>
      <c r="O449" s="450"/>
      <c r="P449" s="450"/>
      <c r="Q449" s="450"/>
      <c r="R449" s="450"/>
      <c r="S449" s="450"/>
      <c r="T449" s="450"/>
      <c r="U449" s="450"/>
      <c r="V449" s="383"/>
    </row>
    <row r="450">
      <c r="A450" s="450"/>
      <c r="B450" s="450"/>
      <c r="C450" s="450"/>
      <c r="D450" s="450"/>
      <c r="E450" s="450"/>
      <c r="F450" s="450"/>
      <c r="G450" s="450"/>
      <c r="H450" s="450"/>
      <c r="I450" s="450"/>
      <c r="J450" s="450"/>
      <c r="K450" s="450"/>
      <c r="L450" s="450"/>
      <c r="M450" s="450"/>
      <c r="N450" s="450"/>
      <c r="O450" s="450"/>
      <c r="P450" s="450"/>
      <c r="Q450" s="450"/>
      <c r="R450" s="450"/>
      <c r="S450" s="450"/>
      <c r="T450" s="450"/>
      <c r="U450" s="450"/>
      <c r="V450" s="383"/>
    </row>
    <row r="451">
      <c r="A451" s="450"/>
      <c r="B451" s="450"/>
      <c r="C451" s="450"/>
      <c r="D451" s="450"/>
      <c r="E451" s="450"/>
      <c r="F451" s="450"/>
      <c r="G451" s="450"/>
      <c r="H451" s="450"/>
      <c r="I451" s="450"/>
      <c r="J451" s="450"/>
      <c r="K451" s="450"/>
      <c r="L451" s="450"/>
      <c r="M451" s="450"/>
      <c r="N451" s="450"/>
      <c r="O451" s="450"/>
      <c r="P451" s="450"/>
      <c r="Q451" s="450"/>
      <c r="R451" s="450"/>
      <c r="S451" s="450"/>
      <c r="T451" s="450"/>
      <c r="U451" s="450"/>
      <c r="V451" s="383"/>
    </row>
    <row r="452">
      <c r="A452" s="450"/>
      <c r="B452" s="450"/>
      <c r="C452" s="450"/>
      <c r="D452" s="450"/>
      <c r="E452" s="450"/>
      <c r="F452" s="450"/>
      <c r="G452" s="450"/>
      <c r="H452" s="450"/>
      <c r="I452" s="450"/>
      <c r="J452" s="450"/>
      <c r="K452" s="450"/>
      <c r="L452" s="450"/>
      <c r="M452" s="450"/>
      <c r="N452" s="450"/>
      <c r="O452" s="450"/>
      <c r="P452" s="450"/>
      <c r="Q452" s="450"/>
      <c r="R452" s="450"/>
      <c r="S452" s="450"/>
      <c r="T452" s="450"/>
      <c r="U452" s="450"/>
      <c r="V452" s="383"/>
    </row>
    <row r="453">
      <c r="A453" s="450"/>
      <c r="B453" s="450"/>
      <c r="C453" s="450"/>
      <c r="D453" s="450"/>
      <c r="E453" s="450"/>
      <c r="F453" s="450"/>
      <c r="G453" s="450"/>
      <c r="H453" s="450"/>
      <c r="I453" s="450"/>
      <c r="J453" s="450"/>
      <c r="K453" s="450"/>
      <c r="L453" s="450"/>
      <c r="M453" s="450"/>
      <c r="N453" s="450"/>
      <c r="O453" s="450"/>
      <c r="P453" s="450"/>
      <c r="Q453" s="450"/>
      <c r="R453" s="450"/>
      <c r="S453" s="450"/>
      <c r="T453" s="450"/>
      <c r="U453" s="450"/>
      <c r="V453" s="383"/>
    </row>
    <row r="454">
      <c r="A454" s="450"/>
      <c r="B454" s="450"/>
      <c r="C454" s="450"/>
      <c r="D454" s="450"/>
      <c r="E454" s="450"/>
      <c r="F454" s="450"/>
      <c r="G454" s="450"/>
      <c r="H454" s="450"/>
      <c r="I454" s="450"/>
      <c r="J454" s="450"/>
      <c r="K454" s="450"/>
      <c r="L454" s="450"/>
      <c r="M454" s="450"/>
      <c r="N454" s="450"/>
      <c r="O454" s="450"/>
      <c r="P454" s="450"/>
      <c r="Q454" s="450"/>
      <c r="R454" s="450"/>
      <c r="S454" s="450"/>
      <c r="T454" s="450"/>
      <c r="U454" s="450"/>
      <c r="V454" s="383"/>
    </row>
    <row r="455">
      <c r="A455" s="450"/>
      <c r="B455" s="450"/>
      <c r="C455" s="450"/>
      <c r="D455" s="450"/>
      <c r="E455" s="450"/>
      <c r="F455" s="450"/>
      <c r="G455" s="450"/>
      <c r="H455" s="450"/>
      <c r="I455" s="450"/>
      <c r="J455" s="450"/>
      <c r="K455" s="450"/>
      <c r="L455" s="450"/>
      <c r="M455" s="450"/>
      <c r="N455" s="450"/>
      <c r="O455" s="450"/>
      <c r="P455" s="450"/>
      <c r="Q455" s="450"/>
      <c r="R455" s="450"/>
      <c r="S455" s="450"/>
      <c r="T455" s="450"/>
      <c r="U455" s="450"/>
      <c r="V455" s="383"/>
    </row>
    <row r="456">
      <c r="A456" s="450"/>
      <c r="B456" s="450"/>
      <c r="C456" s="450"/>
      <c r="D456" s="450"/>
      <c r="E456" s="450"/>
      <c r="F456" s="450"/>
      <c r="G456" s="450"/>
      <c r="H456" s="450"/>
      <c r="I456" s="450"/>
      <c r="J456" s="450"/>
      <c r="K456" s="450"/>
      <c r="L456" s="450"/>
      <c r="M456" s="450"/>
      <c r="N456" s="450"/>
      <c r="O456" s="450"/>
      <c r="P456" s="450"/>
      <c r="Q456" s="450"/>
      <c r="R456" s="450"/>
      <c r="S456" s="450"/>
      <c r="T456" s="450"/>
      <c r="U456" s="450"/>
      <c r="V456" s="383"/>
    </row>
    <row r="457">
      <c r="A457" s="450"/>
      <c r="B457" s="450"/>
      <c r="C457" s="450"/>
      <c r="D457" s="450"/>
      <c r="E457" s="450"/>
      <c r="F457" s="450"/>
      <c r="G457" s="450"/>
      <c r="H457" s="450"/>
      <c r="I457" s="450"/>
      <c r="J457" s="450"/>
      <c r="K457" s="450"/>
      <c r="L457" s="450"/>
      <c r="M457" s="450"/>
      <c r="N457" s="450"/>
      <c r="O457" s="450"/>
      <c r="P457" s="450"/>
      <c r="Q457" s="450"/>
      <c r="R457" s="450"/>
      <c r="S457" s="450"/>
      <c r="T457" s="450"/>
      <c r="U457" s="450"/>
      <c r="V457" s="383"/>
    </row>
    <row r="458">
      <c r="A458" s="450"/>
      <c r="B458" s="450"/>
      <c r="C458" s="450"/>
      <c r="D458" s="450"/>
      <c r="E458" s="450"/>
      <c r="F458" s="450"/>
      <c r="G458" s="450"/>
      <c r="H458" s="450"/>
      <c r="I458" s="450"/>
      <c r="J458" s="450"/>
      <c r="K458" s="450"/>
      <c r="L458" s="450"/>
      <c r="M458" s="450"/>
      <c r="N458" s="450"/>
      <c r="O458" s="450"/>
      <c r="P458" s="450"/>
      <c r="Q458" s="450"/>
      <c r="R458" s="450"/>
      <c r="S458" s="450"/>
      <c r="T458" s="450"/>
      <c r="U458" s="450"/>
      <c r="V458" s="383"/>
    </row>
    <row r="459">
      <c r="A459" s="450"/>
      <c r="B459" s="450"/>
      <c r="C459" s="450"/>
      <c r="D459" s="450"/>
      <c r="E459" s="450"/>
      <c r="F459" s="450"/>
      <c r="G459" s="450"/>
      <c r="H459" s="450"/>
      <c r="I459" s="450"/>
      <c r="J459" s="450"/>
      <c r="K459" s="450"/>
      <c r="L459" s="450"/>
      <c r="M459" s="450"/>
      <c r="N459" s="450"/>
      <c r="O459" s="450"/>
      <c r="P459" s="450"/>
      <c r="Q459" s="450"/>
      <c r="R459" s="450"/>
      <c r="S459" s="450"/>
      <c r="T459" s="450"/>
      <c r="U459" s="450"/>
      <c r="V459" s="383"/>
    </row>
    <row r="460">
      <c r="A460" s="450"/>
      <c r="B460" s="450"/>
      <c r="C460" s="450"/>
      <c r="D460" s="450"/>
      <c r="E460" s="450"/>
      <c r="F460" s="450"/>
      <c r="G460" s="450"/>
      <c r="H460" s="450"/>
      <c r="I460" s="450"/>
      <c r="J460" s="450"/>
      <c r="K460" s="450"/>
      <c r="L460" s="450"/>
      <c r="M460" s="450"/>
      <c r="N460" s="450"/>
      <c r="O460" s="450"/>
      <c r="P460" s="450"/>
      <c r="Q460" s="450"/>
      <c r="R460" s="450"/>
      <c r="S460" s="450"/>
      <c r="T460" s="450"/>
      <c r="U460" s="450"/>
      <c r="V460" s="383"/>
    </row>
    <row r="461">
      <c r="A461" s="450"/>
      <c r="B461" s="450"/>
      <c r="C461" s="450"/>
      <c r="D461" s="450"/>
      <c r="E461" s="450"/>
      <c r="F461" s="450"/>
      <c r="G461" s="450"/>
      <c r="H461" s="450"/>
      <c r="I461" s="450"/>
      <c r="J461" s="450"/>
      <c r="K461" s="450"/>
      <c r="L461" s="450"/>
      <c r="M461" s="450"/>
      <c r="N461" s="450"/>
      <c r="O461" s="450"/>
      <c r="P461" s="450"/>
      <c r="Q461" s="450"/>
      <c r="R461" s="450"/>
      <c r="S461" s="450"/>
      <c r="T461" s="450"/>
      <c r="U461" s="450"/>
      <c r="V461" s="383"/>
    </row>
    <row r="462">
      <c r="A462" s="450"/>
      <c r="B462" s="450"/>
      <c r="C462" s="450"/>
      <c r="D462" s="450"/>
      <c r="E462" s="450"/>
      <c r="F462" s="450"/>
      <c r="G462" s="450"/>
      <c r="H462" s="450"/>
      <c r="I462" s="450"/>
      <c r="J462" s="450"/>
      <c r="K462" s="450"/>
      <c r="L462" s="450"/>
      <c r="M462" s="450"/>
      <c r="N462" s="450"/>
      <c r="O462" s="450"/>
      <c r="P462" s="450"/>
      <c r="Q462" s="450"/>
      <c r="R462" s="450"/>
      <c r="S462" s="450"/>
      <c r="T462" s="450"/>
      <c r="U462" s="450"/>
      <c r="V462" s="383"/>
    </row>
    <row r="463">
      <c r="A463" s="450"/>
      <c r="B463" s="450"/>
      <c r="C463" s="450"/>
      <c r="D463" s="450"/>
      <c r="E463" s="450"/>
      <c r="F463" s="450"/>
      <c r="G463" s="450"/>
      <c r="H463" s="450"/>
      <c r="I463" s="450"/>
      <c r="J463" s="450"/>
      <c r="K463" s="450"/>
      <c r="L463" s="450"/>
      <c r="M463" s="450"/>
      <c r="N463" s="450"/>
      <c r="O463" s="450"/>
      <c r="P463" s="450"/>
      <c r="Q463" s="450"/>
      <c r="R463" s="450"/>
      <c r="S463" s="450"/>
      <c r="T463" s="450"/>
      <c r="U463" s="450"/>
      <c r="V463" s="383"/>
    </row>
    <row r="464">
      <c r="A464" s="450"/>
      <c r="B464" s="450"/>
      <c r="C464" s="450"/>
      <c r="D464" s="450"/>
      <c r="E464" s="450"/>
      <c r="F464" s="450"/>
      <c r="G464" s="450"/>
      <c r="H464" s="450"/>
      <c r="I464" s="450"/>
      <c r="J464" s="450"/>
      <c r="K464" s="450"/>
      <c r="L464" s="450"/>
      <c r="M464" s="450"/>
      <c r="N464" s="450"/>
      <c r="O464" s="450"/>
      <c r="P464" s="450"/>
      <c r="Q464" s="450"/>
      <c r="R464" s="450"/>
      <c r="S464" s="450"/>
      <c r="T464" s="450"/>
      <c r="U464" s="450"/>
      <c r="V464" s="383"/>
    </row>
    <row r="465">
      <c r="A465" s="450"/>
      <c r="B465" s="450"/>
      <c r="C465" s="450"/>
      <c r="D465" s="450"/>
      <c r="E465" s="450"/>
      <c r="F465" s="450"/>
      <c r="G465" s="450"/>
      <c r="H465" s="450"/>
      <c r="I465" s="450"/>
      <c r="J465" s="450"/>
      <c r="K465" s="450"/>
      <c r="L465" s="450"/>
      <c r="M465" s="450"/>
      <c r="N465" s="450"/>
      <c r="O465" s="450"/>
      <c r="P465" s="450"/>
      <c r="Q465" s="450"/>
      <c r="R465" s="450"/>
      <c r="S465" s="450"/>
      <c r="T465" s="450"/>
      <c r="U465" s="450"/>
      <c r="V465" s="383"/>
    </row>
    <row r="466">
      <c r="A466" s="450"/>
      <c r="B466" s="450"/>
      <c r="C466" s="450"/>
      <c r="D466" s="450"/>
      <c r="E466" s="450"/>
      <c r="F466" s="450"/>
      <c r="G466" s="450"/>
      <c r="H466" s="450"/>
      <c r="I466" s="450"/>
      <c r="J466" s="450"/>
      <c r="K466" s="450"/>
      <c r="L466" s="450"/>
      <c r="M466" s="450"/>
      <c r="N466" s="450"/>
      <c r="O466" s="450"/>
      <c r="P466" s="450"/>
      <c r="Q466" s="450"/>
      <c r="R466" s="450"/>
      <c r="S466" s="450"/>
      <c r="T466" s="450"/>
      <c r="U466" s="450"/>
      <c r="V466" s="383"/>
    </row>
    <row r="467">
      <c r="A467" s="450"/>
      <c r="B467" s="450"/>
      <c r="C467" s="450"/>
      <c r="D467" s="450"/>
      <c r="E467" s="450"/>
      <c r="F467" s="450"/>
      <c r="G467" s="450"/>
      <c r="H467" s="450"/>
      <c r="I467" s="450"/>
      <c r="J467" s="450"/>
      <c r="K467" s="450"/>
      <c r="L467" s="450"/>
      <c r="M467" s="450"/>
      <c r="N467" s="450"/>
      <c r="O467" s="450"/>
      <c r="P467" s="450"/>
      <c r="Q467" s="450"/>
      <c r="R467" s="450"/>
      <c r="S467" s="450"/>
      <c r="T467" s="450"/>
      <c r="U467" s="450"/>
      <c r="V467" s="383"/>
    </row>
    <row r="468">
      <c r="A468" s="450"/>
      <c r="B468" s="450"/>
      <c r="C468" s="450"/>
      <c r="D468" s="450"/>
      <c r="E468" s="450"/>
      <c r="F468" s="450"/>
      <c r="G468" s="450"/>
      <c r="H468" s="450"/>
      <c r="I468" s="450"/>
      <c r="J468" s="450"/>
      <c r="K468" s="450"/>
      <c r="L468" s="450"/>
      <c r="M468" s="450"/>
      <c r="N468" s="450"/>
      <c r="O468" s="450"/>
      <c r="P468" s="450"/>
      <c r="Q468" s="450"/>
      <c r="R468" s="450"/>
      <c r="S468" s="450"/>
      <c r="T468" s="450"/>
      <c r="U468" s="450"/>
      <c r="V468" s="383"/>
    </row>
    <row r="469">
      <c r="A469" s="450"/>
      <c r="B469" s="450"/>
      <c r="C469" s="450"/>
      <c r="D469" s="450"/>
      <c r="E469" s="450"/>
      <c r="F469" s="450"/>
      <c r="G469" s="450"/>
      <c r="H469" s="450"/>
      <c r="I469" s="450"/>
      <c r="J469" s="450"/>
      <c r="K469" s="450"/>
      <c r="L469" s="450"/>
      <c r="M469" s="450"/>
      <c r="N469" s="450"/>
      <c r="O469" s="450"/>
      <c r="P469" s="450"/>
      <c r="Q469" s="450"/>
      <c r="R469" s="450"/>
      <c r="S469" s="450"/>
      <c r="T469" s="450"/>
      <c r="U469" s="450"/>
      <c r="V469" s="383"/>
    </row>
    <row r="470">
      <c r="A470" s="450"/>
      <c r="B470" s="450"/>
      <c r="C470" s="450"/>
      <c r="D470" s="450"/>
      <c r="E470" s="450"/>
      <c r="F470" s="450"/>
      <c r="G470" s="450"/>
      <c r="H470" s="450"/>
      <c r="I470" s="450"/>
      <c r="J470" s="450"/>
      <c r="K470" s="450"/>
      <c r="L470" s="450"/>
      <c r="M470" s="450"/>
      <c r="N470" s="450"/>
      <c r="O470" s="450"/>
      <c r="P470" s="450"/>
      <c r="Q470" s="450"/>
      <c r="R470" s="450"/>
      <c r="S470" s="450"/>
      <c r="T470" s="450"/>
      <c r="U470" s="450"/>
      <c r="V470" s="383"/>
    </row>
    <row r="471">
      <c r="A471" s="450"/>
      <c r="B471" s="450"/>
      <c r="C471" s="450"/>
      <c r="D471" s="450"/>
      <c r="E471" s="450"/>
      <c r="F471" s="450"/>
      <c r="G471" s="450"/>
      <c r="H471" s="450"/>
      <c r="I471" s="450"/>
      <c r="J471" s="450"/>
      <c r="K471" s="450"/>
      <c r="L471" s="450"/>
      <c r="M471" s="450"/>
      <c r="N471" s="450"/>
      <c r="O471" s="450"/>
      <c r="P471" s="450"/>
      <c r="Q471" s="450"/>
      <c r="R471" s="450"/>
      <c r="S471" s="450"/>
      <c r="T471" s="450"/>
      <c r="U471" s="450"/>
      <c r="V471" s="383"/>
    </row>
    <row r="472">
      <c r="A472" s="450"/>
      <c r="B472" s="450"/>
      <c r="C472" s="450"/>
      <c r="D472" s="450"/>
      <c r="E472" s="450"/>
      <c r="F472" s="450"/>
      <c r="G472" s="450"/>
      <c r="H472" s="450"/>
      <c r="I472" s="450"/>
      <c r="J472" s="450"/>
      <c r="K472" s="450"/>
      <c r="L472" s="450"/>
      <c r="M472" s="450"/>
      <c r="N472" s="450"/>
      <c r="O472" s="450"/>
      <c r="P472" s="450"/>
      <c r="Q472" s="450"/>
      <c r="R472" s="450"/>
      <c r="S472" s="450"/>
      <c r="T472" s="450"/>
      <c r="U472" s="450"/>
      <c r="V472" s="383"/>
    </row>
    <row r="473">
      <c r="A473" s="450"/>
      <c r="B473" s="450"/>
      <c r="C473" s="450"/>
      <c r="D473" s="450"/>
      <c r="E473" s="450"/>
      <c r="F473" s="450"/>
      <c r="G473" s="450"/>
      <c r="H473" s="450"/>
      <c r="I473" s="450"/>
      <c r="J473" s="450"/>
      <c r="K473" s="450"/>
      <c r="L473" s="450"/>
      <c r="M473" s="450"/>
      <c r="N473" s="450"/>
      <c r="O473" s="450"/>
      <c r="P473" s="450"/>
      <c r="Q473" s="450"/>
      <c r="R473" s="450"/>
      <c r="S473" s="450"/>
      <c r="T473" s="450"/>
      <c r="U473" s="450"/>
      <c r="V473" s="383"/>
    </row>
    <row r="474">
      <c r="A474" s="450"/>
      <c r="B474" s="450"/>
      <c r="C474" s="450"/>
      <c r="D474" s="450"/>
      <c r="E474" s="450"/>
      <c r="F474" s="450"/>
      <c r="G474" s="450"/>
      <c r="H474" s="450"/>
      <c r="I474" s="450"/>
      <c r="J474" s="450"/>
      <c r="K474" s="450"/>
      <c r="L474" s="450"/>
      <c r="M474" s="450"/>
      <c r="N474" s="450"/>
      <c r="O474" s="450"/>
      <c r="P474" s="450"/>
      <c r="Q474" s="450"/>
      <c r="R474" s="450"/>
      <c r="S474" s="450"/>
      <c r="T474" s="450"/>
      <c r="U474" s="450"/>
      <c r="V474" s="383"/>
    </row>
    <row r="475">
      <c r="A475" s="450"/>
      <c r="B475" s="450"/>
      <c r="C475" s="450"/>
      <c r="D475" s="450"/>
      <c r="E475" s="450"/>
      <c r="F475" s="450"/>
      <c r="G475" s="450"/>
      <c r="H475" s="450"/>
      <c r="I475" s="450"/>
      <c r="J475" s="450"/>
      <c r="K475" s="450"/>
      <c r="L475" s="450"/>
      <c r="M475" s="450"/>
      <c r="N475" s="450"/>
      <c r="O475" s="450"/>
      <c r="P475" s="450"/>
      <c r="Q475" s="450"/>
      <c r="R475" s="450"/>
      <c r="S475" s="450"/>
      <c r="T475" s="450"/>
      <c r="U475" s="450"/>
      <c r="V475" s="383"/>
    </row>
    <row r="476">
      <c r="A476" s="450"/>
      <c r="B476" s="450"/>
      <c r="C476" s="450"/>
      <c r="D476" s="450"/>
      <c r="E476" s="450"/>
      <c r="F476" s="450"/>
      <c r="G476" s="450"/>
      <c r="H476" s="450"/>
      <c r="I476" s="450"/>
      <c r="J476" s="450"/>
      <c r="K476" s="450"/>
      <c r="L476" s="450"/>
      <c r="M476" s="450"/>
      <c r="N476" s="450"/>
      <c r="O476" s="450"/>
      <c r="P476" s="450"/>
      <c r="Q476" s="450"/>
      <c r="R476" s="450"/>
      <c r="S476" s="450"/>
      <c r="T476" s="450"/>
      <c r="U476" s="450"/>
      <c r="V476" s="383"/>
    </row>
    <row r="477">
      <c r="A477" s="450"/>
      <c r="B477" s="450"/>
      <c r="C477" s="450"/>
      <c r="D477" s="450"/>
      <c r="E477" s="450"/>
      <c r="F477" s="450"/>
      <c r="G477" s="450"/>
      <c r="H477" s="450"/>
      <c r="I477" s="450"/>
      <c r="J477" s="450"/>
      <c r="K477" s="450"/>
      <c r="L477" s="450"/>
      <c r="M477" s="450"/>
      <c r="N477" s="450"/>
      <c r="O477" s="450"/>
      <c r="P477" s="450"/>
      <c r="Q477" s="450"/>
      <c r="R477" s="450"/>
      <c r="S477" s="450"/>
      <c r="T477" s="450"/>
      <c r="U477" s="450"/>
      <c r="V477" s="383"/>
    </row>
    <row r="478">
      <c r="A478" s="450"/>
      <c r="B478" s="450"/>
      <c r="C478" s="450"/>
      <c r="D478" s="450"/>
      <c r="E478" s="450"/>
      <c r="F478" s="450"/>
      <c r="G478" s="450"/>
      <c r="H478" s="450"/>
      <c r="I478" s="450"/>
      <c r="J478" s="450"/>
      <c r="K478" s="450"/>
      <c r="L478" s="450"/>
      <c r="M478" s="450"/>
      <c r="N478" s="450"/>
      <c r="O478" s="450"/>
      <c r="P478" s="450"/>
      <c r="Q478" s="450"/>
      <c r="R478" s="450"/>
      <c r="S478" s="450"/>
      <c r="T478" s="450"/>
      <c r="U478" s="450"/>
      <c r="V478" s="383"/>
    </row>
    <row r="479">
      <c r="A479" s="450"/>
      <c r="B479" s="450"/>
      <c r="C479" s="450"/>
      <c r="D479" s="450"/>
      <c r="E479" s="450"/>
      <c r="F479" s="450"/>
      <c r="G479" s="450"/>
      <c r="H479" s="450"/>
      <c r="I479" s="450"/>
      <c r="J479" s="450"/>
      <c r="K479" s="450"/>
      <c r="L479" s="450"/>
      <c r="M479" s="450"/>
      <c r="N479" s="450"/>
      <c r="O479" s="450"/>
      <c r="P479" s="450"/>
      <c r="Q479" s="450"/>
      <c r="R479" s="450"/>
      <c r="S479" s="450"/>
      <c r="T479" s="450"/>
      <c r="U479" s="450"/>
      <c r="V479" s="383"/>
    </row>
    <row r="480">
      <c r="A480" s="450"/>
      <c r="B480" s="450"/>
      <c r="C480" s="450"/>
      <c r="D480" s="450"/>
      <c r="E480" s="450"/>
      <c r="F480" s="450"/>
      <c r="G480" s="450"/>
      <c r="H480" s="450"/>
      <c r="I480" s="450"/>
      <c r="J480" s="450"/>
      <c r="K480" s="450"/>
      <c r="L480" s="450"/>
      <c r="M480" s="450"/>
      <c r="N480" s="450"/>
      <c r="O480" s="450"/>
      <c r="P480" s="450"/>
      <c r="Q480" s="450"/>
      <c r="R480" s="450"/>
      <c r="S480" s="450"/>
      <c r="T480" s="450"/>
      <c r="U480" s="450"/>
      <c r="V480" s="383"/>
    </row>
    <row r="481">
      <c r="A481" s="450"/>
      <c r="B481" s="450"/>
      <c r="C481" s="450"/>
      <c r="D481" s="450"/>
      <c r="E481" s="450"/>
      <c r="F481" s="450"/>
      <c r="G481" s="450"/>
      <c r="H481" s="450"/>
      <c r="I481" s="450"/>
      <c r="J481" s="450"/>
      <c r="K481" s="450"/>
      <c r="L481" s="450"/>
      <c r="M481" s="450"/>
      <c r="N481" s="450"/>
      <c r="O481" s="450"/>
      <c r="P481" s="450"/>
      <c r="Q481" s="450"/>
      <c r="R481" s="450"/>
      <c r="S481" s="450"/>
      <c r="T481" s="450"/>
      <c r="U481" s="450"/>
      <c r="V481" s="383"/>
    </row>
    <row r="482">
      <c r="A482" s="450"/>
      <c r="B482" s="450"/>
      <c r="C482" s="450"/>
      <c r="D482" s="450"/>
      <c r="E482" s="450"/>
      <c r="F482" s="450"/>
      <c r="G482" s="450"/>
      <c r="H482" s="450"/>
      <c r="I482" s="450"/>
      <c r="J482" s="450"/>
      <c r="K482" s="450"/>
      <c r="L482" s="450"/>
      <c r="M482" s="450"/>
      <c r="N482" s="450"/>
      <c r="O482" s="450"/>
      <c r="P482" s="450"/>
      <c r="Q482" s="450"/>
      <c r="R482" s="450"/>
      <c r="S482" s="450"/>
      <c r="T482" s="450"/>
      <c r="U482" s="450"/>
      <c r="V482" s="383"/>
    </row>
    <row r="483">
      <c r="A483" s="450"/>
      <c r="B483" s="450"/>
      <c r="C483" s="450"/>
      <c r="D483" s="450"/>
      <c r="E483" s="450"/>
      <c r="F483" s="450"/>
      <c r="G483" s="450"/>
      <c r="H483" s="450"/>
      <c r="I483" s="450"/>
      <c r="J483" s="450"/>
      <c r="K483" s="450"/>
      <c r="L483" s="450"/>
      <c r="M483" s="450"/>
      <c r="N483" s="450"/>
      <c r="O483" s="450"/>
      <c r="P483" s="450"/>
      <c r="Q483" s="450"/>
      <c r="R483" s="450"/>
      <c r="S483" s="450"/>
      <c r="T483" s="450"/>
      <c r="U483" s="450"/>
      <c r="V483" s="383"/>
    </row>
    <row r="484">
      <c r="A484" s="450"/>
      <c r="B484" s="450"/>
      <c r="C484" s="450"/>
      <c r="D484" s="450"/>
      <c r="E484" s="450"/>
      <c r="F484" s="450"/>
      <c r="G484" s="450"/>
      <c r="H484" s="450"/>
      <c r="I484" s="450"/>
      <c r="J484" s="450"/>
      <c r="K484" s="450"/>
      <c r="L484" s="450"/>
      <c r="M484" s="450"/>
      <c r="N484" s="450"/>
      <c r="O484" s="450"/>
      <c r="P484" s="450"/>
      <c r="Q484" s="450"/>
      <c r="R484" s="450"/>
      <c r="S484" s="450"/>
      <c r="T484" s="450"/>
      <c r="U484" s="450"/>
      <c r="V484" s="383"/>
    </row>
    <row r="485">
      <c r="A485" s="450"/>
      <c r="B485" s="450"/>
      <c r="C485" s="450"/>
      <c r="D485" s="450"/>
      <c r="E485" s="450"/>
      <c r="F485" s="450"/>
      <c r="G485" s="450"/>
      <c r="H485" s="450"/>
      <c r="I485" s="450"/>
      <c r="J485" s="450"/>
      <c r="K485" s="450"/>
      <c r="L485" s="450"/>
      <c r="M485" s="450"/>
      <c r="N485" s="450"/>
      <c r="O485" s="450"/>
      <c r="P485" s="450"/>
      <c r="Q485" s="450"/>
      <c r="R485" s="450"/>
      <c r="S485" s="450"/>
      <c r="T485" s="450"/>
      <c r="U485" s="450"/>
      <c r="V485" s="383"/>
    </row>
    <row r="486">
      <c r="A486" s="450"/>
      <c r="B486" s="450"/>
      <c r="C486" s="450"/>
      <c r="D486" s="450"/>
      <c r="E486" s="450"/>
      <c r="F486" s="450"/>
      <c r="G486" s="450"/>
      <c r="H486" s="450"/>
      <c r="I486" s="450"/>
      <c r="J486" s="450"/>
      <c r="K486" s="450"/>
      <c r="L486" s="450"/>
      <c r="M486" s="450"/>
      <c r="N486" s="450"/>
      <c r="O486" s="450"/>
      <c r="P486" s="450"/>
      <c r="Q486" s="450"/>
      <c r="R486" s="450"/>
      <c r="S486" s="450"/>
      <c r="T486" s="450"/>
      <c r="U486" s="450"/>
      <c r="V486" s="383"/>
    </row>
    <row r="487">
      <c r="A487" s="450"/>
      <c r="B487" s="450"/>
      <c r="C487" s="450"/>
      <c r="D487" s="450"/>
      <c r="E487" s="450"/>
      <c r="F487" s="450"/>
      <c r="G487" s="450"/>
      <c r="H487" s="450"/>
      <c r="I487" s="450"/>
      <c r="J487" s="450"/>
      <c r="K487" s="450"/>
      <c r="L487" s="450"/>
      <c r="M487" s="450"/>
      <c r="N487" s="450"/>
      <c r="O487" s="450"/>
      <c r="P487" s="450"/>
      <c r="Q487" s="450"/>
      <c r="R487" s="450"/>
      <c r="S487" s="450"/>
      <c r="T487" s="450"/>
      <c r="U487" s="450"/>
      <c r="V487" s="383"/>
    </row>
    <row r="488">
      <c r="A488" s="450"/>
      <c r="B488" s="450"/>
      <c r="C488" s="450"/>
      <c r="D488" s="450"/>
      <c r="E488" s="450"/>
      <c r="F488" s="450"/>
      <c r="G488" s="450"/>
      <c r="H488" s="450"/>
      <c r="I488" s="450"/>
      <c r="J488" s="450"/>
      <c r="K488" s="450"/>
      <c r="L488" s="450"/>
      <c r="M488" s="450"/>
      <c r="N488" s="450"/>
      <c r="O488" s="450"/>
      <c r="P488" s="450"/>
      <c r="Q488" s="450"/>
      <c r="R488" s="450"/>
      <c r="S488" s="450"/>
      <c r="T488" s="450"/>
      <c r="U488" s="450"/>
      <c r="V488" s="383"/>
    </row>
    <row r="489">
      <c r="A489" s="450"/>
      <c r="B489" s="450"/>
      <c r="C489" s="450"/>
      <c r="D489" s="450"/>
      <c r="E489" s="450"/>
      <c r="F489" s="450"/>
      <c r="G489" s="450"/>
      <c r="H489" s="450"/>
      <c r="I489" s="450"/>
      <c r="J489" s="450"/>
      <c r="K489" s="450"/>
      <c r="L489" s="450"/>
      <c r="M489" s="450"/>
      <c r="N489" s="450"/>
      <c r="O489" s="450"/>
      <c r="P489" s="450"/>
      <c r="Q489" s="450"/>
      <c r="R489" s="450"/>
      <c r="S489" s="450"/>
      <c r="T489" s="450"/>
      <c r="U489" s="450"/>
      <c r="V489" s="383"/>
    </row>
    <row r="490">
      <c r="A490" s="450"/>
      <c r="B490" s="450"/>
      <c r="C490" s="450"/>
      <c r="D490" s="450"/>
      <c r="E490" s="450"/>
      <c r="F490" s="450"/>
      <c r="G490" s="450"/>
      <c r="H490" s="450"/>
      <c r="I490" s="450"/>
      <c r="J490" s="450"/>
      <c r="K490" s="450"/>
      <c r="L490" s="450"/>
      <c r="M490" s="450"/>
      <c r="N490" s="450"/>
      <c r="O490" s="450"/>
      <c r="P490" s="450"/>
      <c r="Q490" s="450"/>
      <c r="R490" s="450"/>
      <c r="S490" s="450"/>
      <c r="T490" s="450"/>
      <c r="U490" s="450"/>
      <c r="V490" s="383"/>
    </row>
    <row r="491">
      <c r="A491" s="450"/>
      <c r="B491" s="450"/>
      <c r="C491" s="450"/>
      <c r="D491" s="450"/>
      <c r="E491" s="450"/>
      <c r="F491" s="450"/>
      <c r="G491" s="450"/>
      <c r="H491" s="450"/>
      <c r="I491" s="450"/>
      <c r="J491" s="450"/>
      <c r="K491" s="450"/>
      <c r="L491" s="450"/>
      <c r="M491" s="450"/>
      <c r="N491" s="450"/>
      <c r="O491" s="450"/>
      <c r="P491" s="450"/>
      <c r="Q491" s="450"/>
      <c r="R491" s="450"/>
      <c r="S491" s="450"/>
      <c r="T491" s="450"/>
      <c r="U491" s="450"/>
      <c r="V491" s="383"/>
    </row>
    <row r="492">
      <c r="A492" s="450"/>
      <c r="B492" s="450"/>
      <c r="C492" s="450"/>
      <c r="D492" s="450"/>
      <c r="E492" s="450"/>
      <c r="F492" s="450"/>
      <c r="G492" s="450"/>
      <c r="H492" s="450"/>
      <c r="I492" s="450"/>
      <c r="J492" s="450"/>
      <c r="K492" s="450"/>
      <c r="L492" s="450"/>
      <c r="M492" s="450"/>
      <c r="N492" s="450"/>
      <c r="O492" s="450"/>
      <c r="P492" s="450"/>
      <c r="Q492" s="450"/>
      <c r="R492" s="450"/>
      <c r="S492" s="450"/>
      <c r="T492" s="450"/>
      <c r="U492" s="450"/>
      <c r="V492" s="383"/>
    </row>
    <row r="493">
      <c r="A493" s="450"/>
      <c r="B493" s="450"/>
      <c r="C493" s="450"/>
      <c r="D493" s="450"/>
      <c r="E493" s="450"/>
      <c r="F493" s="450"/>
      <c r="G493" s="450"/>
      <c r="H493" s="450"/>
      <c r="I493" s="450"/>
      <c r="J493" s="450"/>
      <c r="K493" s="450"/>
      <c r="L493" s="450"/>
      <c r="M493" s="450"/>
      <c r="N493" s="450"/>
      <c r="O493" s="450"/>
      <c r="P493" s="450"/>
      <c r="Q493" s="450"/>
      <c r="R493" s="450"/>
      <c r="S493" s="450"/>
      <c r="T493" s="450"/>
      <c r="U493" s="450"/>
      <c r="V493" s="383"/>
    </row>
    <row r="494">
      <c r="A494" s="450"/>
      <c r="B494" s="450"/>
      <c r="C494" s="450"/>
      <c r="D494" s="450"/>
      <c r="E494" s="450"/>
      <c r="F494" s="450"/>
      <c r="G494" s="450"/>
      <c r="H494" s="450"/>
      <c r="I494" s="450"/>
      <c r="J494" s="450"/>
      <c r="K494" s="450"/>
      <c r="L494" s="450"/>
      <c r="M494" s="450"/>
      <c r="N494" s="450"/>
      <c r="O494" s="450"/>
      <c r="P494" s="450"/>
      <c r="Q494" s="450"/>
      <c r="R494" s="450"/>
      <c r="S494" s="450"/>
      <c r="T494" s="450"/>
      <c r="U494" s="450"/>
      <c r="V494" s="383"/>
    </row>
    <row r="495">
      <c r="A495" s="450"/>
      <c r="B495" s="450"/>
      <c r="C495" s="450"/>
      <c r="D495" s="450"/>
      <c r="E495" s="450"/>
      <c r="F495" s="450"/>
      <c r="G495" s="450"/>
      <c r="H495" s="450"/>
      <c r="I495" s="450"/>
      <c r="J495" s="450"/>
      <c r="K495" s="450"/>
      <c r="L495" s="450"/>
      <c r="M495" s="450"/>
      <c r="N495" s="450"/>
      <c r="O495" s="450"/>
      <c r="P495" s="450"/>
      <c r="Q495" s="450"/>
      <c r="R495" s="450"/>
      <c r="S495" s="450"/>
      <c r="T495" s="450"/>
      <c r="U495" s="450"/>
      <c r="V495" s="383"/>
    </row>
    <row r="496">
      <c r="A496" s="450"/>
      <c r="B496" s="450"/>
      <c r="C496" s="450"/>
      <c r="D496" s="450"/>
      <c r="E496" s="450"/>
      <c r="F496" s="450"/>
      <c r="G496" s="450"/>
      <c r="H496" s="450"/>
      <c r="I496" s="450"/>
      <c r="J496" s="450"/>
      <c r="K496" s="450"/>
      <c r="L496" s="450"/>
      <c r="M496" s="450"/>
      <c r="N496" s="450"/>
      <c r="O496" s="450"/>
      <c r="P496" s="450"/>
      <c r="Q496" s="450"/>
      <c r="R496" s="450"/>
      <c r="S496" s="450"/>
      <c r="T496" s="450"/>
      <c r="U496" s="450"/>
      <c r="V496" s="383"/>
    </row>
    <row r="497">
      <c r="A497" s="450"/>
      <c r="B497" s="450"/>
      <c r="C497" s="450"/>
      <c r="D497" s="450"/>
      <c r="E497" s="450"/>
      <c r="F497" s="450"/>
      <c r="G497" s="450"/>
      <c r="H497" s="450"/>
      <c r="I497" s="450"/>
      <c r="J497" s="450"/>
      <c r="K497" s="450"/>
      <c r="L497" s="450"/>
      <c r="M497" s="450"/>
      <c r="N497" s="450"/>
      <c r="O497" s="450"/>
      <c r="P497" s="450"/>
      <c r="Q497" s="450"/>
      <c r="R497" s="450"/>
      <c r="S497" s="450"/>
      <c r="T497" s="450"/>
      <c r="U497" s="450"/>
      <c r="V497" s="383"/>
    </row>
    <row r="498">
      <c r="A498" s="450"/>
      <c r="B498" s="450"/>
      <c r="C498" s="450"/>
      <c r="D498" s="450"/>
      <c r="E498" s="450"/>
      <c r="F498" s="450"/>
      <c r="G498" s="450"/>
      <c r="H498" s="450"/>
      <c r="I498" s="450"/>
      <c r="J498" s="450"/>
      <c r="K498" s="450"/>
      <c r="L498" s="450"/>
      <c r="M498" s="450"/>
      <c r="N498" s="450"/>
      <c r="O498" s="450"/>
      <c r="P498" s="450"/>
      <c r="Q498" s="450"/>
      <c r="R498" s="450"/>
      <c r="S498" s="450"/>
      <c r="T498" s="450"/>
      <c r="U498" s="450"/>
      <c r="V498" s="383"/>
    </row>
    <row r="499">
      <c r="A499" s="450"/>
      <c r="B499" s="450"/>
      <c r="C499" s="450"/>
      <c r="D499" s="450"/>
      <c r="E499" s="450"/>
      <c r="F499" s="450"/>
      <c r="G499" s="450"/>
      <c r="H499" s="450"/>
      <c r="I499" s="450"/>
      <c r="J499" s="450"/>
      <c r="K499" s="450"/>
      <c r="L499" s="450"/>
      <c r="M499" s="450"/>
      <c r="N499" s="450"/>
      <c r="O499" s="450"/>
      <c r="P499" s="450"/>
      <c r="Q499" s="450"/>
      <c r="R499" s="450"/>
      <c r="S499" s="450"/>
      <c r="T499" s="450"/>
      <c r="U499" s="450"/>
      <c r="V499" s="383"/>
    </row>
    <row r="500">
      <c r="A500" s="450"/>
      <c r="B500" s="450"/>
      <c r="C500" s="450"/>
      <c r="D500" s="450"/>
      <c r="E500" s="450"/>
      <c r="F500" s="450"/>
      <c r="G500" s="450"/>
      <c r="H500" s="450"/>
      <c r="I500" s="450"/>
      <c r="J500" s="450"/>
      <c r="K500" s="450"/>
      <c r="L500" s="450"/>
      <c r="M500" s="450"/>
      <c r="N500" s="450"/>
      <c r="O500" s="450"/>
      <c r="P500" s="450"/>
      <c r="Q500" s="450"/>
      <c r="R500" s="450"/>
      <c r="S500" s="450"/>
      <c r="T500" s="450"/>
      <c r="U500" s="450"/>
      <c r="V500" s="383"/>
    </row>
    <row r="501">
      <c r="A501" s="450"/>
      <c r="B501" s="450"/>
      <c r="C501" s="450"/>
      <c r="D501" s="450"/>
      <c r="E501" s="450"/>
      <c r="F501" s="450"/>
      <c r="G501" s="450"/>
      <c r="H501" s="450"/>
      <c r="I501" s="450"/>
      <c r="J501" s="450"/>
      <c r="K501" s="450"/>
      <c r="L501" s="450"/>
      <c r="M501" s="450"/>
      <c r="N501" s="450"/>
      <c r="O501" s="450"/>
      <c r="P501" s="450"/>
      <c r="Q501" s="450"/>
      <c r="R501" s="450"/>
      <c r="S501" s="450"/>
      <c r="T501" s="450"/>
      <c r="U501" s="450"/>
      <c r="V501" s="383"/>
    </row>
    <row r="502">
      <c r="A502" s="450"/>
      <c r="B502" s="450"/>
      <c r="C502" s="450"/>
      <c r="D502" s="450"/>
      <c r="E502" s="450"/>
      <c r="F502" s="450"/>
      <c r="G502" s="450"/>
      <c r="H502" s="450"/>
      <c r="I502" s="450"/>
      <c r="J502" s="450"/>
      <c r="K502" s="450"/>
      <c r="L502" s="450"/>
      <c r="M502" s="450"/>
      <c r="N502" s="450"/>
      <c r="O502" s="450"/>
      <c r="P502" s="450"/>
      <c r="Q502" s="450"/>
      <c r="R502" s="450"/>
      <c r="S502" s="450"/>
      <c r="T502" s="450"/>
      <c r="U502" s="450"/>
      <c r="V502" s="383"/>
    </row>
    <row r="503">
      <c r="A503" s="450"/>
      <c r="B503" s="450"/>
      <c r="C503" s="450"/>
      <c r="D503" s="450"/>
      <c r="E503" s="450"/>
      <c r="F503" s="450"/>
      <c r="G503" s="450"/>
      <c r="H503" s="450"/>
      <c r="I503" s="450"/>
      <c r="J503" s="450"/>
      <c r="K503" s="450"/>
      <c r="L503" s="450"/>
      <c r="M503" s="450"/>
      <c r="N503" s="450"/>
      <c r="O503" s="450"/>
      <c r="P503" s="450"/>
      <c r="Q503" s="450"/>
      <c r="R503" s="450"/>
      <c r="S503" s="450"/>
      <c r="T503" s="450"/>
      <c r="U503" s="450"/>
      <c r="V503" s="383"/>
    </row>
    <row r="504">
      <c r="A504" s="450"/>
      <c r="B504" s="450"/>
      <c r="C504" s="450"/>
      <c r="D504" s="450"/>
      <c r="E504" s="450"/>
      <c r="F504" s="450"/>
      <c r="G504" s="450"/>
      <c r="H504" s="450"/>
      <c r="I504" s="450"/>
      <c r="J504" s="450"/>
      <c r="K504" s="450"/>
      <c r="L504" s="450"/>
      <c r="M504" s="450"/>
      <c r="N504" s="450"/>
      <c r="O504" s="450"/>
      <c r="P504" s="450"/>
      <c r="Q504" s="450"/>
      <c r="R504" s="450"/>
      <c r="S504" s="450"/>
      <c r="T504" s="450"/>
      <c r="U504" s="450"/>
      <c r="V504" s="383"/>
    </row>
    <row r="505">
      <c r="A505" s="450"/>
      <c r="B505" s="450"/>
      <c r="C505" s="450"/>
      <c r="D505" s="450"/>
      <c r="E505" s="450"/>
      <c r="F505" s="450"/>
      <c r="G505" s="450"/>
      <c r="H505" s="450"/>
      <c r="I505" s="450"/>
      <c r="J505" s="450"/>
      <c r="K505" s="450"/>
      <c r="L505" s="450"/>
      <c r="M505" s="450"/>
      <c r="N505" s="450"/>
      <c r="O505" s="450"/>
      <c r="P505" s="450"/>
      <c r="Q505" s="450"/>
      <c r="R505" s="450"/>
      <c r="S505" s="450"/>
      <c r="T505" s="450"/>
      <c r="U505" s="450"/>
      <c r="V505" s="383"/>
    </row>
    <row r="506">
      <c r="A506" s="450"/>
      <c r="B506" s="450"/>
      <c r="C506" s="450"/>
      <c r="D506" s="450"/>
      <c r="E506" s="450"/>
      <c r="F506" s="450"/>
      <c r="G506" s="450"/>
      <c r="H506" s="450"/>
      <c r="I506" s="450"/>
      <c r="J506" s="450"/>
      <c r="K506" s="450"/>
      <c r="L506" s="450"/>
      <c r="M506" s="450"/>
      <c r="N506" s="450"/>
      <c r="O506" s="450"/>
      <c r="P506" s="450"/>
      <c r="Q506" s="450"/>
      <c r="R506" s="450"/>
      <c r="S506" s="450"/>
      <c r="T506" s="450"/>
      <c r="U506" s="450"/>
      <c r="V506" s="383"/>
    </row>
    <row r="507">
      <c r="A507" s="450"/>
      <c r="B507" s="450"/>
      <c r="C507" s="450"/>
      <c r="D507" s="450"/>
      <c r="E507" s="450"/>
      <c r="F507" s="450"/>
      <c r="G507" s="450"/>
      <c r="H507" s="450"/>
      <c r="I507" s="450"/>
      <c r="J507" s="450"/>
      <c r="K507" s="450"/>
      <c r="L507" s="450"/>
      <c r="M507" s="450"/>
      <c r="N507" s="450"/>
      <c r="O507" s="450"/>
      <c r="P507" s="450"/>
      <c r="Q507" s="450"/>
      <c r="R507" s="450"/>
      <c r="S507" s="450"/>
      <c r="T507" s="450"/>
      <c r="U507" s="450"/>
      <c r="V507" s="383"/>
    </row>
    <row r="508">
      <c r="A508" s="450"/>
      <c r="B508" s="450"/>
      <c r="C508" s="450"/>
      <c r="D508" s="450"/>
      <c r="E508" s="450"/>
      <c r="F508" s="450"/>
      <c r="G508" s="450"/>
      <c r="H508" s="450"/>
      <c r="I508" s="450"/>
      <c r="J508" s="450"/>
      <c r="K508" s="450"/>
      <c r="L508" s="450"/>
      <c r="M508" s="450"/>
      <c r="N508" s="450"/>
      <c r="O508" s="450"/>
      <c r="P508" s="450"/>
      <c r="Q508" s="450"/>
      <c r="R508" s="450"/>
      <c r="S508" s="450"/>
      <c r="T508" s="450"/>
      <c r="U508" s="450"/>
      <c r="V508" s="383"/>
    </row>
    <row r="509">
      <c r="A509" s="450"/>
      <c r="B509" s="450"/>
      <c r="C509" s="450"/>
      <c r="D509" s="450"/>
      <c r="E509" s="450"/>
      <c r="F509" s="450"/>
      <c r="G509" s="450"/>
      <c r="H509" s="450"/>
      <c r="I509" s="450"/>
      <c r="J509" s="450"/>
      <c r="K509" s="450"/>
      <c r="L509" s="450"/>
      <c r="M509" s="450"/>
      <c r="N509" s="450"/>
      <c r="O509" s="450"/>
      <c r="P509" s="450"/>
      <c r="Q509" s="450"/>
      <c r="R509" s="450"/>
      <c r="S509" s="450"/>
      <c r="T509" s="450"/>
      <c r="U509" s="450"/>
      <c r="V509" s="383"/>
    </row>
    <row r="510">
      <c r="A510" s="450"/>
      <c r="B510" s="450"/>
      <c r="C510" s="450"/>
      <c r="D510" s="450"/>
      <c r="E510" s="450"/>
      <c r="F510" s="450"/>
      <c r="G510" s="450"/>
      <c r="H510" s="450"/>
      <c r="I510" s="450"/>
      <c r="J510" s="450"/>
      <c r="K510" s="450"/>
      <c r="L510" s="450"/>
      <c r="M510" s="450"/>
      <c r="N510" s="450"/>
      <c r="O510" s="450"/>
      <c r="P510" s="450"/>
      <c r="Q510" s="450"/>
      <c r="R510" s="450"/>
      <c r="S510" s="450"/>
      <c r="T510" s="450"/>
      <c r="U510" s="450"/>
      <c r="V510" s="383"/>
    </row>
    <row r="511">
      <c r="A511" s="450"/>
      <c r="B511" s="450"/>
      <c r="C511" s="450"/>
      <c r="D511" s="450"/>
      <c r="E511" s="450"/>
      <c r="F511" s="450"/>
      <c r="G511" s="450"/>
      <c r="H511" s="450"/>
      <c r="I511" s="450"/>
      <c r="J511" s="450"/>
      <c r="K511" s="450"/>
      <c r="L511" s="450"/>
      <c r="M511" s="450"/>
      <c r="N511" s="450"/>
      <c r="O511" s="450"/>
      <c r="P511" s="450"/>
      <c r="Q511" s="450"/>
      <c r="R511" s="450"/>
      <c r="S511" s="450"/>
      <c r="T511" s="450"/>
      <c r="U511" s="450"/>
      <c r="V511" s="383"/>
    </row>
    <row r="512">
      <c r="A512" s="450"/>
      <c r="B512" s="450"/>
      <c r="C512" s="450"/>
      <c r="D512" s="450"/>
      <c r="E512" s="450"/>
      <c r="F512" s="450"/>
      <c r="G512" s="450"/>
      <c r="H512" s="450"/>
      <c r="I512" s="450"/>
      <c r="J512" s="450"/>
      <c r="K512" s="450"/>
      <c r="L512" s="450"/>
      <c r="M512" s="450"/>
      <c r="N512" s="450"/>
      <c r="O512" s="450"/>
      <c r="P512" s="450"/>
      <c r="Q512" s="450"/>
      <c r="R512" s="450"/>
      <c r="S512" s="450"/>
      <c r="T512" s="450"/>
      <c r="U512" s="450"/>
      <c r="V512" s="383"/>
    </row>
    <row r="513">
      <c r="A513" s="450"/>
      <c r="B513" s="450"/>
      <c r="C513" s="450"/>
      <c r="D513" s="450"/>
      <c r="E513" s="450"/>
      <c r="F513" s="450"/>
      <c r="G513" s="450"/>
      <c r="H513" s="450"/>
      <c r="I513" s="450"/>
      <c r="J513" s="450"/>
      <c r="K513" s="450"/>
      <c r="L513" s="450"/>
      <c r="M513" s="450"/>
      <c r="N513" s="450"/>
      <c r="O513" s="450"/>
      <c r="P513" s="450"/>
      <c r="Q513" s="450"/>
      <c r="R513" s="450"/>
      <c r="S513" s="450"/>
      <c r="T513" s="450"/>
      <c r="U513" s="450"/>
      <c r="V513" s="383"/>
    </row>
    <row r="514">
      <c r="A514" s="450"/>
      <c r="B514" s="450"/>
      <c r="C514" s="450"/>
      <c r="D514" s="450"/>
      <c r="E514" s="450"/>
      <c r="F514" s="450"/>
      <c r="G514" s="450"/>
      <c r="H514" s="450"/>
      <c r="I514" s="450"/>
      <c r="J514" s="450"/>
      <c r="K514" s="450"/>
      <c r="L514" s="450"/>
      <c r="M514" s="450"/>
      <c r="N514" s="450"/>
      <c r="O514" s="450"/>
      <c r="P514" s="450"/>
      <c r="Q514" s="450"/>
      <c r="R514" s="450"/>
      <c r="S514" s="450"/>
      <c r="T514" s="450"/>
      <c r="U514" s="450"/>
      <c r="V514" s="383"/>
    </row>
    <row r="515">
      <c r="A515" s="450"/>
      <c r="B515" s="450"/>
      <c r="C515" s="450"/>
      <c r="D515" s="450"/>
      <c r="E515" s="450"/>
      <c r="F515" s="450"/>
      <c r="G515" s="450"/>
      <c r="H515" s="450"/>
      <c r="I515" s="450"/>
      <c r="J515" s="450"/>
      <c r="K515" s="450"/>
      <c r="L515" s="450"/>
      <c r="M515" s="450"/>
      <c r="N515" s="450"/>
      <c r="O515" s="450"/>
      <c r="P515" s="450"/>
      <c r="Q515" s="450"/>
      <c r="R515" s="450"/>
      <c r="S515" s="450"/>
      <c r="T515" s="450"/>
      <c r="U515" s="450"/>
      <c r="V515" s="383"/>
    </row>
    <row r="516">
      <c r="A516" s="450"/>
      <c r="B516" s="450"/>
      <c r="C516" s="450"/>
      <c r="D516" s="450"/>
      <c r="E516" s="450"/>
      <c r="F516" s="450"/>
      <c r="G516" s="450"/>
      <c r="H516" s="450"/>
      <c r="I516" s="450"/>
      <c r="J516" s="450"/>
      <c r="K516" s="450"/>
      <c r="L516" s="450"/>
      <c r="M516" s="450"/>
      <c r="N516" s="450"/>
      <c r="O516" s="450"/>
      <c r="P516" s="450"/>
      <c r="Q516" s="450"/>
      <c r="R516" s="450"/>
      <c r="S516" s="450"/>
      <c r="T516" s="450"/>
      <c r="U516" s="450"/>
      <c r="V516" s="383"/>
    </row>
    <row r="517">
      <c r="A517" s="450"/>
      <c r="B517" s="450"/>
      <c r="C517" s="450"/>
      <c r="D517" s="450"/>
      <c r="E517" s="450"/>
      <c r="F517" s="450"/>
      <c r="G517" s="450"/>
      <c r="H517" s="450"/>
      <c r="I517" s="450"/>
      <c r="J517" s="450"/>
      <c r="K517" s="450"/>
      <c r="L517" s="450"/>
      <c r="M517" s="450"/>
      <c r="N517" s="450"/>
      <c r="O517" s="450"/>
      <c r="P517" s="450"/>
      <c r="Q517" s="450"/>
      <c r="R517" s="450"/>
      <c r="S517" s="450"/>
      <c r="T517" s="450"/>
      <c r="U517" s="450"/>
      <c r="V517" s="383"/>
    </row>
    <row r="518">
      <c r="A518" s="450"/>
      <c r="B518" s="450"/>
      <c r="C518" s="450"/>
      <c r="D518" s="450"/>
      <c r="E518" s="450"/>
      <c r="F518" s="450"/>
      <c r="G518" s="450"/>
      <c r="H518" s="450"/>
      <c r="I518" s="450"/>
      <c r="J518" s="450"/>
      <c r="K518" s="450"/>
      <c r="L518" s="450"/>
      <c r="M518" s="450"/>
      <c r="N518" s="450"/>
      <c r="O518" s="450"/>
      <c r="P518" s="450"/>
      <c r="Q518" s="450"/>
      <c r="R518" s="450"/>
      <c r="S518" s="450"/>
      <c r="T518" s="450"/>
      <c r="U518" s="450"/>
      <c r="V518" s="383"/>
    </row>
    <row r="519">
      <c r="A519" s="450"/>
      <c r="B519" s="450"/>
      <c r="C519" s="450"/>
      <c r="D519" s="450"/>
      <c r="E519" s="450"/>
      <c r="F519" s="450"/>
      <c r="G519" s="450"/>
      <c r="H519" s="450"/>
      <c r="I519" s="450"/>
      <c r="J519" s="450"/>
      <c r="K519" s="450"/>
      <c r="L519" s="450"/>
      <c r="M519" s="450"/>
      <c r="N519" s="450"/>
      <c r="O519" s="450"/>
      <c r="P519" s="450"/>
      <c r="Q519" s="450"/>
      <c r="R519" s="450"/>
      <c r="S519" s="450"/>
      <c r="T519" s="450"/>
      <c r="U519" s="450"/>
      <c r="V519" s="383"/>
    </row>
    <row r="520">
      <c r="A520" s="450"/>
      <c r="B520" s="450"/>
      <c r="C520" s="450"/>
      <c r="D520" s="450"/>
      <c r="E520" s="450"/>
      <c r="F520" s="450"/>
      <c r="G520" s="450"/>
      <c r="H520" s="450"/>
      <c r="I520" s="450"/>
      <c r="J520" s="450"/>
      <c r="K520" s="450"/>
      <c r="L520" s="450"/>
      <c r="M520" s="450"/>
      <c r="N520" s="450"/>
      <c r="O520" s="450"/>
      <c r="P520" s="450"/>
      <c r="Q520" s="450"/>
      <c r="R520" s="450"/>
      <c r="S520" s="450"/>
      <c r="T520" s="450"/>
      <c r="U520" s="450"/>
      <c r="V520" s="383"/>
    </row>
    <row r="521">
      <c r="A521" s="450"/>
      <c r="B521" s="450"/>
      <c r="C521" s="450"/>
      <c r="D521" s="450"/>
      <c r="E521" s="450"/>
      <c r="F521" s="450"/>
      <c r="G521" s="450"/>
      <c r="H521" s="450"/>
      <c r="I521" s="450"/>
      <c r="J521" s="450"/>
      <c r="K521" s="450"/>
      <c r="L521" s="450"/>
      <c r="M521" s="450"/>
      <c r="N521" s="450"/>
      <c r="O521" s="450"/>
      <c r="P521" s="450"/>
      <c r="Q521" s="450"/>
      <c r="R521" s="450"/>
      <c r="S521" s="450"/>
      <c r="T521" s="450"/>
      <c r="U521" s="450"/>
      <c r="V521" s="383"/>
    </row>
    <row r="522">
      <c r="A522" s="450"/>
      <c r="B522" s="450"/>
      <c r="C522" s="450"/>
      <c r="D522" s="450"/>
      <c r="E522" s="450"/>
      <c r="F522" s="450"/>
      <c r="G522" s="450"/>
      <c r="H522" s="450"/>
      <c r="I522" s="450"/>
      <c r="J522" s="450"/>
      <c r="K522" s="450"/>
      <c r="L522" s="450"/>
      <c r="M522" s="450"/>
      <c r="N522" s="450"/>
      <c r="O522" s="450"/>
      <c r="P522" s="450"/>
      <c r="Q522" s="450"/>
      <c r="R522" s="450"/>
      <c r="S522" s="450"/>
      <c r="T522" s="450"/>
      <c r="U522" s="450"/>
      <c r="V522" s="383"/>
    </row>
    <row r="523">
      <c r="A523" s="450"/>
      <c r="B523" s="450"/>
      <c r="C523" s="450"/>
      <c r="D523" s="450"/>
      <c r="E523" s="450"/>
      <c r="F523" s="450"/>
      <c r="G523" s="450"/>
      <c r="H523" s="450"/>
      <c r="I523" s="450"/>
      <c r="J523" s="450"/>
      <c r="K523" s="450"/>
      <c r="L523" s="450"/>
      <c r="M523" s="450"/>
      <c r="N523" s="450"/>
      <c r="O523" s="450"/>
      <c r="P523" s="450"/>
      <c r="Q523" s="450"/>
      <c r="R523" s="450"/>
      <c r="S523" s="450"/>
      <c r="T523" s="450"/>
      <c r="U523" s="450"/>
      <c r="V523" s="383"/>
    </row>
    <row r="524">
      <c r="A524" s="450"/>
      <c r="B524" s="450"/>
      <c r="C524" s="450"/>
      <c r="D524" s="450"/>
      <c r="E524" s="450"/>
      <c r="F524" s="450"/>
      <c r="G524" s="450"/>
      <c r="H524" s="450"/>
      <c r="I524" s="450"/>
      <c r="J524" s="450"/>
      <c r="K524" s="450"/>
      <c r="L524" s="450"/>
      <c r="M524" s="450"/>
      <c r="N524" s="450"/>
      <c r="O524" s="450"/>
      <c r="P524" s="450"/>
      <c r="Q524" s="450"/>
      <c r="R524" s="450"/>
      <c r="S524" s="450"/>
      <c r="T524" s="450"/>
      <c r="U524" s="450"/>
      <c r="V524" s="383"/>
    </row>
    <row r="525">
      <c r="A525" s="450"/>
      <c r="B525" s="450"/>
      <c r="C525" s="450"/>
      <c r="D525" s="450"/>
      <c r="E525" s="450"/>
      <c r="F525" s="450"/>
      <c r="G525" s="450"/>
      <c r="H525" s="450"/>
      <c r="I525" s="450"/>
      <c r="J525" s="450"/>
      <c r="K525" s="450"/>
      <c r="L525" s="450"/>
      <c r="M525" s="450"/>
      <c r="N525" s="450"/>
      <c r="O525" s="450"/>
      <c r="P525" s="450"/>
      <c r="Q525" s="450"/>
      <c r="R525" s="450"/>
      <c r="S525" s="450"/>
      <c r="T525" s="450"/>
      <c r="U525" s="450"/>
      <c r="V525" s="383"/>
    </row>
    <row r="526">
      <c r="A526" s="450"/>
      <c r="B526" s="450"/>
      <c r="C526" s="450"/>
      <c r="D526" s="450"/>
      <c r="E526" s="450"/>
      <c r="F526" s="450"/>
      <c r="G526" s="450"/>
      <c r="H526" s="450"/>
      <c r="I526" s="450"/>
      <c r="J526" s="450"/>
      <c r="K526" s="450"/>
      <c r="L526" s="450"/>
      <c r="M526" s="450"/>
      <c r="N526" s="450"/>
      <c r="O526" s="450"/>
      <c r="P526" s="450"/>
      <c r="Q526" s="450"/>
      <c r="R526" s="450"/>
      <c r="S526" s="450"/>
      <c r="T526" s="450"/>
      <c r="U526" s="450"/>
      <c r="V526" s="383"/>
    </row>
    <row r="527">
      <c r="A527" s="450"/>
      <c r="B527" s="450"/>
      <c r="C527" s="450"/>
      <c r="D527" s="450"/>
      <c r="E527" s="450"/>
      <c r="F527" s="450"/>
      <c r="G527" s="450"/>
      <c r="H527" s="450"/>
      <c r="I527" s="450"/>
      <c r="J527" s="450"/>
      <c r="K527" s="450"/>
      <c r="L527" s="450"/>
      <c r="M527" s="450"/>
      <c r="N527" s="450"/>
      <c r="O527" s="450"/>
      <c r="P527" s="450"/>
      <c r="Q527" s="450"/>
      <c r="R527" s="450"/>
      <c r="S527" s="450"/>
      <c r="T527" s="450"/>
      <c r="U527" s="450"/>
      <c r="V527" s="383"/>
    </row>
    <row r="528">
      <c r="A528" s="450"/>
      <c r="B528" s="450"/>
      <c r="C528" s="450"/>
      <c r="D528" s="450"/>
      <c r="E528" s="450"/>
      <c r="F528" s="450"/>
      <c r="G528" s="450"/>
      <c r="H528" s="450"/>
      <c r="I528" s="450"/>
      <c r="J528" s="450"/>
      <c r="K528" s="450"/>
      <c r="L528" s="450"/>
      <c r="M528" s="450"/>
      <c r="N528" s="450"/>
      <c r="O528" s="450"/>
      <c r="P528" s="450"/>
      <c r="Q528" s="450"/>
      <c r="R528" s="450"/>
      <c r="S528" s="450"/>
      <c r="T528" s="450"/>
      <c r="U528" s="450"/>
      <c r="V528" s="383"/>
    </row>
    <row r="529">
      <c r="A529" s="450"/>
      <c r="B529" s="450"/>
      <c r="C529" s="450"/>
      <c r="D529" s="450"/>
      <c r="E529" s="450"/>
      <c r="F529" s="450"/>
      <c r="G529" s="450"/>
      <c r="H529" s="450"/>
      <c r="I529" s="450"/>
      <c r="J529" s="450"/>
      <c r="K529" s="450"/>
      <c r="L529" s="450"/>
      <c r="M529" s="450"/>
      <c r="N529" s="450"/>
      <c r="O529" s="450"/>
      <c r="P529" s="450"/>
      <c r="Q529" s="450"/>
      <c r="R529" s="450"/>
      <c r="S529" s="450"/>
      <c r="T529" s="450"/>
      <c r="U529" s="450"/>
      <c r="V529" s="383"/>
    </row>
    <row r="530">
      <c r="A530" s="450"/>
      <c r="B530" s="450"/>
      <c r="C530" s="450"/>
      <c r="D530" s="450"/>
      <c r="E530" s="450"/>
      <c r="F530" s="450"/>
      <c r="G530" s="450"/>
      <c r="H530" s="450"/>
      <c r="I530" s="450"/>
      <c r="J530" s="450"/>
      <c r="K530" s="450"/>
      <c r="L530" s="450"/>
      <c r="M530" s="450"/>
      <c r="N530" s="450"/>
      <c r="O530" s="450"/>
      <c r="P530" s="450"/>
      <c r="Q530" s="450"/>
      <c r="R530" s="450"/>
      <c r="S530" s="450"/>
      <c r="T530" s="450"/>
      <c r="U530" s="450"/>
      <c r="V530" s="383"/>
    </row>
    <row r="531">
      <c r="A531" s="450"/>
      <c r="B531" s="450"/>
      <c r="C531" s="450"/>
      <c r="D531" s="450"/>
      <c r="E531" s="450"/>
      <c r="F531" s="450"/>
      <c r="G531" s="450"/>
      <c r="H531" s="450"/>
      <c r="I531" s="450"/>
      <c r="J531" s="450"/>
      <c r="K531" s="450"/>
      <c r="L531" s="450"/>
      <c r="M531" s="450"/>
      <c r="N531" s="450"/>
      <c r="O531" s="450"/>
      <c r="P531" s="450"/>
      <c r="Q531" s="450"/>
      <c r="R531" s="450"/>
      <c r="S531" s="450"/>
      <c r="T531" s="450"/>
      <c r="U531" s="450"/>
      <c r="V531" s="383"/>
    </row>
    <row r="532">
      <c r="A532" s="450"/>
      <c r="B532" s="450"/>
      <c r="C532" s="450"/>
      <c r="D532" s="450"/>
      <c r="E532" s="450"/>
      <c r="F532" s="450"/>
      <c r="G532" s="450"/>
      <c r="H532" s="450"/>
      <c r="I532" s="450"/>
      <c r="J532" s="450"/>
      <c r="K532" s="450"/>
      <c r="L532" s="450"/>
      <c r="M532" s="450"/>
      <c r="N532" s="450"/>
      <c r="O532" s="450"/>
      <c r="P532" s="450"/>
      <c r="Q532" s="450"/>
      <c r="R532" s="450"/>
      <c r="S532" s="450"/>
      <c r="T532" s="450"/>
      <c r="U532" s="450"/>
      <c r="V532" s="383"/>
    </row>
    <row r="533">
      <c r="A533" s="450"/>
      <c r="B533" s="450"/>
      <c r="C533" s="450"/>
      <c r="D533" s="450"/>
      <c r="E533" s="450"/>
      <c r="F533" s="450"/>
      <c r="G533" s="450"/>
      <c r="H533" s="450"/>
      <c r="I533" s="450"/>
      <c r="J533" s="450"/>
      <c r="K533" s="450"/>
      <c r="L533" s="450"/>
      <c r="M533" s="450"/>
      <c r="N533" s="450"/>
      <c r="O533" s="450"/>
      <c r="P533" s="450"/>
      <c r="Q533" s="450"/>
      <c r="R533" s="450"/>
      <c r="S533" s="450"/>
      <c r="T533" s="450"/>
      <c r="U533" s="450"/>
      <c r="V533" s="383"/>
    </row>
    <row r="534">
      <c r="A534" s="450"/>
      <c r="B534" s="450"/>
      <c r="C534" s="450"/>
      <c r="D534" s="450"/>
      <c r="E534" s="450"/>
      <c r="F534" s="450"/>
      <c r="G534" s="450"/>
      <c r="H534" s="450"/>
      <c r="I534" s="450"/>
      <c r="J534" s="450"/>
      <c r="K534" s="450"/>
      <c r="L534" s="450"/>
      <c r="M534" s="450"/>
      <c r="N534" s="450"/>
      <c r="O534" s="450"/>
      <c r="P534" s="450"/>
      <c r="Q534" s="450"/>
      <c r="R534" s="450"/>
      <c r="S534" s="450"/>
      <c r="T534" s="450"/>
      <c r="U534" s="450"/>
      <c r="V534" s="383"/>
    </row>
    <row r="535">
      <c r="A535" s="450"/>
      <c r="B535" s="450"/>
      <c r="C535" s="450"/>
      <c r="D535" s="450"/>
      <c r="E535" s="450"/>
      <c r="F535" s="450"/>
      <c r="G535" s="450"/>
      <c r="H535" s="450"/>
      <c r="I535" s="450"/>
      <c r="J535" s="450"/>
      <c r="K535" s="450"/>
      <c r="L535" s="450"/>
      <c r="M535" s="450"/>
      <c r="N535" s="450"/>
      <c r="O535" s="450"/>
      <c r="P535" s="450"/>
      <c r="Q535" s="450"/>
      <c r="R535" s="450"/>
      <c r="S535" s="450"/>
      <c r="T535" s="450"/>
      <c r="U535" s="450"/>
      <c r="V535" s="383"/>
    </row>
    <row r="536">
      <c r="A536" s="450"/>
      <c r="B536" s="450"/>
      <c r="C536" s="450"/>
      <c r="D536" s="450"/>
      <c r="E536" s="450"/>
      <c r="F536" s="450"/>
      <c r="G536" s="450"/>
      <c r="H536" s="450"/>
      <c r="I536" s="450"/>
      <c r="J536" s="450"/>
      <c r="K536" s="450"/>
      <c r="L536" s="450"/>
      <c r="M536" s="450"/>
      <c r="N536" s="450"/>
      <c r="O536" s="450"/>
      <c r="P536" s="450"/>
      <c r="Q536" s="450"/>
      <c r="R536" s="450"/>
      <c r="S536" s="450"/>
      <c r="T536" s="450"/>
      <c r="U536" s="450"/>
      <c r="V536" s="383"/>
    </row>
    <row r="537">
      <c r="A537" s="450"/>
      <c r="B537" s="450"/>
      <c r="C537" s="450"/>
      <c r="D537" s="450"/>
      <c r="E537" s="450"/>
      <c r="F537" s="450"/>
      <c r="G537" s="450"/>
      <c r="H537" s="450"/>
      <c r="I537" s="450"/>
      <c r="J537" s="450"/>
      <c r="K537" s="450"/>
      <c r="L537" s="450"/>
      <c r="M537" s="450"/>
      <c r="N537" s="450"/>
      <c r="O537" s="450"/>
      <c r="P537" s="450"/>
      <c r="Q537" s="450"/>
      <c r="R537" s="450"/>
      <c r="S537" s="450"/>
      <c r="T537" s="450"/>
      <c r="U537" s="450"/>
      <c r="V537" s="383"/>
    </row>
    <row r="538">
      <c r="A538" s="450"/>
      <c r="B538" s="450"/>
      <c r="C538" s="450"/>
      <c r="D538" s="450"/>
      <c r="E538" s="450"/>
      <c r="F538" s="450"/>
      <c r="G538" s="450"/>
      <c r="H538" s="450"/>
      <c r="I538" s="450"/>
      <c r="J538" s="450"/>
      <c r="K538" s="450"/>
      <c r="L538" s="450"/>
      <c r="M538" s="450"/>
      <c r="N538" s="450"/>
      <c r="O538" s="450"/>
      <c r="P538" s="450"/>
      <c r="Q538" s="450"/>
      <c r="R538" s="450"/>
      <c r="S538" s="450"/>
      <c r="T538" s="450"/>
      <c r="U538" s="450"/>
      <c r="V538" s="383"/>
    </row>
    <row r="539">
      <c r="A539" s="450"/>
      <c r="B539" s="450"/>
      <c r="C539" s="450"/>
      <c r="D539" s="450"/>
      <c r="E539" s="450"/>
      <c r="F539" s="450"/>
      <c r="G539" s="450"/>
      <c r="H539" s="450"/>
      <c r="I539" s="450"/>
      <c r="J539" s="450"/>
      <c r="K539" s="450"/>
      <c r="L539" s="450"/>
      <c r="M539" s="450"/>
      <c r="N539" s="450"/>
      <c r="O539" s="450"/>
      <c r="P539" s="450"/>
      <c r="Q539" s="450"/>
      <c r="R539" s="450"/>
      <c r="S539" s="450"/>
      <c r="T539" s="450"/>
      <c r="U539" s="450"/>
      <c r="V539" s="383"/>
    </row>
    <row r="540">
      <c r="A540" s="450"/>
      <c r="B540" s="450"/>
      <c r="C540" s="450"/>
      <c r="D540" s="450"/>
      <c r="E540" s="450"/>
      <c r="F540" s="450"/>
      <c r="G540" s="450"/>
      <c r="H540" s="450"/>
      <c r="I540" s="450"/>
      <c r="J540" s="450"/>
      <c r="K540" s="450"/>
      <c r="L540" s="450"/>
      <c r="M540" s="450"/>
      <c r="N540" s="450"/>
      <c r="O540" s="450"/>
      <c r="P540" s="450"/>
      <c r="Q540" s="450"/>
      <c r="R540" s="450"/>
      <c r="S540" s="450"/>
      <c r="T540" s="450"/>
      <c r="U540" s="450"/>
      <c r="V540" s="383"/>
    </row>
    <row r="541">
      <c r="A541" s="450"/>
      <c r="B541" s="450"/>
      <c r="C541" s="450"/>
      <c r="D541" s="450"/>
      <c r="E541" s="450"/>
      <c r="F541" s="450"/>
      <c r="G541" s="450"/>
      <c r="H541" s="450"/>
      <c r="I541" s="450"/>
      <c r="J541" s="450"/>
      <c r="K541" s="450"/>
      <c r="L541" s="450"/>
      <c r="M541" s="450"/>
      <c r="N541" s="450"/>
      <c r="O541" s="450"/>
      <c r="P541" s="450"/>
      <c r="Q541" s="450"/>
      <c r="R541" s="450"/>
      <c r="S541" s="450"/>
      <c r="T541" s="450"/>
      <c r="U541" s="450"/>
      <c r="V541" s="383"/>
    </row>
    <row r="542">
      <c r="A542" s="450"/>
      <c r="B542" s="450"/>
      <c r="C542" s="450"/>
      <c r="D542" s="450"/>
      <c r="E542" s="450"/>
      <c r="F542" s="450"/>
      <c r="G542" s="450"/>
      <c r="H542" s="450"/>
      <c r="I542" s="450"/>
      <c r="J542" s="450"/>
      <c r="K542" s="450"/>
      <c r="L542" s="450"/>
      <c r="M542" s="450"/>
      <c r="N542" s="450"/>
      <c r="O542" s="450"/>
      <c r="P542" s="450"/>
      <c r="Q542" s="450"/>
      <c r="R542" s="450"/>
      <c r="S542" s="450"/>
      <c r="T542" s="450"/>
      <c r="U542" s="450"/>
      <c r="V542" s="383"/>
    </row>
    <row r="543">
      <c r="A543" s="450"/>
      <c r="B543" s="450"/>
      <c r="C543" s="450"/>
      <c r="D543" s="450"/>
      <c r="E543" s="450"/>
      <c r="F543" s="450"/>
      <c r="G543" s="450"/>
      <c r="H543" s="450"/>
      <c r="I543" s="450"/>
      <c r="J543" s="450"/>
      <c r="K543" s="450"/>
      <c r="L543" s="450"/>
      <c r="M543" s="450"/>
      <c r="N543" s="450"/>
      <c r="O543" s="450"/>
      <c r="P543" s="450"/>
      <c r="Q543" s="450"/>
      <c r="R543" s="450"/>
      <c r="S543" s="450"/>
      <c r="T543" s="450"/>
      <c r="U543" s="450"/>
      <c r="V543" s="383"/>
    </row>
    <row r="544">
      <c r="A544" s="450"/>
      <c r="B544" s="450"/>
      <c r="C544" s="450"/>
      <c r="D544" s="450"/>
      <c r="E544" s="450"/>
      <c r="F544" s="450"/>
      <c r="G544" s="450"/>
      <c r="H544" s="450"/>
      <c r="I544" s="450"/>
      <c r="J544" s="450"/>
      <c r="K544" s="450"/>
      <c r="L544" s="450"/>
      <c r="M544" s="450"/>
      <c r="N544" s="450"/>
      <c r="O544" s="450"/>
      <c r="P544" s="450"/>
      <c r="Q544" s="450"/>
      <c r="R544" s="450"/>
      <c r="S544" s="450"/>
      <c r="T544" s="450"/>
      <c r="U544" s="450"/>
      <c r="V544" s="383"/>
    </row>
    <row r="545">
      <c r="A545" s="450"/>
      <c r="B545" s="450"/>
      <c r="C545" s="450"/>
      <c r="D545" s="450"/>
      <c r="E545" s="450"/>
      <c r="F545" s="450"/>
      <c r="G545" s="450"/>
      <c r="H545" s="450"/>
      <c r="I545" s="450"/>
      <c r="J545" s="450"/>
      <c r="K545" s="450"/>
      <c r="L545" s="450"/>
      <c r="M545" s="450"/>
      <c r="N545" s="450"/>
      <c r="O545" s="450"/>
      <c r="P545" s="450"/>
      <c r="Q545" s="450"/>
      <c r="R545" s="450"/>
      <c r="S545" s="450"/>
      <c r="T545" s="450"/>
      <c r="U545" s="450"/>
      <c r="V545" s="383"/>
    </row>
    <row r="546">
      <c r="A546" s="450"/>
      <c r="B546" s="450"/>
      <c r="C546" s="450"/>
      <c r="D546" s="450"/>
      <c r="E546" s="450"/>
      <c r="F546" s="450"/>
      <c r="G546" s="450"/>
      <c r="H546" s="450"/>
      <c r="I546" s="450"/>
      <c r="J546" s="450"/>
      <c r="K546" s="450"/>
      <c r="L546" s="450"/>
      <c r="M546" s="450"/>
      <c r="N546" s="450"/>
      <c r="O546" s="450"/>
      <c r="P546" s="450"/>
      <c r="Q546" s="450"/>
      <c r="R546" s="450"/>
      <c r="S546" s="450"/>
      <c r="T546" s="450"/>
      <c r="U546" s="450"/>
      <c r="V546" s="383"/>
    </row>
    <row r="547">
      <c r="A547" s="450"/>
      <c r="B547" s="450"/>
      <c r="C547" s="450"/>
      <c r="D547" s="450"/>
      <c r="E547" s="450"/>
      <c r="F547" s="450"/>
      <c r="G547" s="450"/>
      <c r="H547" s="450"/>
      <c r="I547" s="450"/>
      <c r="J547" s="450"/>
      <c r="K547" s="450"/>
      <c r="L547" s="450"/>
      <c r="M547" s="450"/>
      <c r="N547" s="450"/>
      <c r="O547" s="450"/>
      <c r="P547" s="450"/>
      <c r="Q547" s="450"/>
      <c r="R547" s="450"/>
      <c r="S547" s="450"/>
      <c r="T547" s="450"/>
      <c r="U547" s="450"/>
      <c r="V547" s="383"/>
    </row>
    <row r="548">
      <c r="A548" s="450"/>
      <c r="B548" s="450"/>
      <c r="C548" s="450"/>
      <c r="D548" s="450"/>
      <c r="E548" s="450"/>
      <c r="F548" s="450"/>
      <c r="G548" s="450"/>
      <c r="H548" s="450"/>
      <c r="I548" s="450"/>
      <c r="J548" s="450"/>
      <c r="K548" s="450"/>
      <c r="L548" s="450"/>
      <c r="M548" s="450"/>
      <c r="N548" s="450"/>
      <c r="O548" s="450"/>
      <c r="P548" s="450"/>
      <c r="Q548" s="450"/>
      <c r="R548" s="450"/>
      <c r="S548" s="450"/>
      <c r="T548" s="450"/>
      <c r="U548" s="450"/>
      <c r="V548" s="383"/>
    </row>
    <row r="549">
      <c r="A549" s="450"/>
      <c r="B549" s="450"/>
      <c r="C549" s="450"/>
      <c r="D549" s="450"/>
      <c r="E549" s="450"/>
      <c r="F549" s="450"/>
      <c r="G549" s="450"/>
      <c r="H549" s="450"/>
      <c r="I549" s="450"/>
      <c r="J549" s="450"/>
      <c r="K549" s="450"/>
      <c r="L549" s="450"/>
      <c r="M549" s="450"/>
      <c r="N549" s="450"/>
      <c r="O549" s="450"/>
      <c r="P549" s="450"/>
      <c r="Q549" s="450"/>
      <c r="R549" s="450"/>
      <c r="S549" s="450"/>
      <c r="T549" s="450"/>
      <c r="U549" s="450"/>
      <c r="V549" s="383"/>
    </row>
    <row r="550">
      <c r="A550" s="450"/>
      <c r="B550" s="450"/>
      <c r="C550" s="450"/>
      <c r="D550" s="450"/>
      <c r="E550" s="450"/>
      <c r="F550" s="450"/>
      <c r="G550" s="450"/>
      <c r="H550" s="450"/>
      <c r="I550" s="450"/>
      <c r="J550" s="450"/>
      <c r="K550" s="450"/>
      <c r="L550" s="450"/>
      <c r="M550" s="450"/>
      <c r="N550" s="450"/>
      <c r="O550" s="450"/>
      <c r="P550" s="450"/>
      <c r="Q550" s="450"/>
      <c r="R550" s="450"/>
      <c r="S550" s="450"/>
      <c r="T550" s="450"/>
      <c r="U550" s="450"/>
      <c r="V550" s="383"/>
    </row>
    <row r="551">
      <c r="A551" s="450"/>
      <c r="B551" s="450"/>
      <c r="C551" s="450"/>
      <c r="D551" s="450"/>
      <c r="E551" s="450"/>
      <c r="F551" s="450"/>
      <c r="G551" s="450"/>
      <c r="H551" s="450"/>
      <c r="I551" s="450"/>
      <c r="J551" s="450"/>
      <c r="K551" s="450"/>
      <c r="L551" s="450"/>
      <c r="M551" s="450"/>
      <c r="N551" s="450"/>
      <c r="O551" s="450"/>
      <c r="P551" s="450"/>
      <c r="Q551" s="450"/>
      <c r="R551" s="450"/>
      <c r="S551" s="450"/>
      <c r="T551" s="450"/>
      <c r="U551" s="450"/>
      <c r="V551" s="383"/>
    </row>
    <row r="552">
      <c r="A552" s="450"/>
      <c r="B552" s="450"/>
      <c r="C552" s="450"/>
      <c r="D552" s="450"/>
      <c r="E552" s="450"/>
      <c r="F552" s="450"/>
      <c r="G552" s="450"/>
      <c r="H552" s="450"/>
      <c r="I552" s="450"/>
      <c r="J552" s="450"/>
      <c r="K552" s="450"/>
      <c r="L552" s="450"/>
      <c r="M552" s="450"/>
      <c r="N552" s="450"/>
      <c r="O552" s="450"/>
      <c r="P552" s="450"/>
      <c r="Q552" s="450"/>
      <c r="R552" s="450"/>
      <c r="S552" s="450"/>
      <c r="T552" s="450"/>
      <c r="U552" s="450"/>
      <c r="V552" s="383"/>
    </row>
    <row r="553">
      <c r="A553" s="450"/>
      <c r="B553" s="450"/>
      <c r="C553" s="450"/>
      <c r="D553" s="450"/>
      <c r="E553" s="450"/>
      <c r="F553" s="450"/>
      <c r="G553" s="450"/>
      <c r="H553" s="450"/>
      <c r="I553" s="450"/>
      <c r="J553" s="450"/>
      <c r="K553" s="450"/>
      <c r="L553" s="450"/>
      <c r="M553" s="450"/>
      <c r="N553" s="450"/>
      <c r="O553" s="450"/>
      <c r="P553" s="450"/>
      <c r="Q553" s="450"/>
      <c r="R553" s="450"/>
      <c r="S553" s="450"/>
      <c r="T553" s="450"/>
      <c r="U553" s="450"/>
      <c r="V553" s="383"/>
    </row>
    <row r="554">
      <c r="A554" s="450"/>
      <c r="B554" s="450"/>
      <c r="C554" s="450"/>
      <c r="D554" s="450"/>
      <c r="E554" s="450"/>
      <c r="F554" s="450"/>
      <c r="G554" s="450"/>
      <c r="H554" s="450"/>
      <c r="I554" s="450"/>
      <c r="J554" s="450"/>
      <c r="K554" s="450"/>
      <c r="L554" s="450"/>
      <c r="M554" s="450"/>
      <c r="N554" s="450"/>
      <c r="O554" s="450"/>
      <c r="P554" s="450"/>
      <c r="Q554" s="450"/>
      <c r="R554" s="450"/>
      <c r="S554" s="450"/>
      <c r="T554" s="450"/>
      <c r="U554" s="450"/>
      <c r="V554" s="383"/>
    </row>
    <row r="555">
      <c r="A555" s="450"/>
      <c r="B555" s="450"/>
      <c r="C555" s="450"/>
      <c r="D555" s="450"/>
      <c r="E555" s="450"/>
      <c r="F555" s="450"/>
      <c r="G555" s="450"/>
      <c r="H555" s="450"/>
      <c r="I555" s="450"/>
      <c r="J555" s="450"/>
      <c r="K555" s="450"/>
      <c r="L555" s="450"/>
      <c r="M555" s="450"/>
      <c r="N555" s="450"/>
      <c r="O555" s="450"/>
      <c r="P555" s="450"/>
      <c r="Q555" s="450"/>
      <c r="R555" s="450"/>
      <c r="S555" s="450"/>
      <c r="T555" s="450"/>
      <c r="U555" s="450"/>
      <c r="V555" s="383"/>
    </row>
    <row r="556">
      <c r="A556" s="450"/>
      <c r="B556" s="450"/>
      <c r="C556" s="450"/>
      <c r="D556" s="450"/>
      <c r="E556" s="450"/>
      <c r="F556" s="450"/>
      <c r="G556" s="450"/>
      <c r="H556" s="450"/>
      <c r="I556" s="450"/>
      <c r="J556" s="450"/>
      <c r="K556" s="450"/>
      <c r="L556" s="450"/>
      <c r="M556" s="450"/>
      <c r="N556" s="450"/>
      <c r="O556" s="450"/>
      <c r="P556" s="450"/>
      <c r="Q556" s="450"/>
      <c r="R556" s="450"/>
      <c r="S556" s="450"/>
      <c r="T556" s="450"/>
      <c r="U556" s="450"/>
      <c r="V556" s="383"/>
    </row>
    <row r="557">
      <c r="A557" s="450"/>
      <c r="B557" s="450"/>
      <c r="C557" s="450"/>
      <c r="D557" s="450"/>
      <c r="E557" s="450"/>
      <c r="F557" s="450"/>
      <c r="G557" s="450"/>
      <c r="H557" s="450"/>
      <c r="I557" s="450"/>
      <c r="J557" s="450"/>
      <c r="K557" s="450"/>
      <c r="L557" s="450"/>
      <c r="M557" s="450"/>
      <c r="N557" s="450"/>
      <c r="O557" s="450"/>
      <c r="P557" s="450"/>
      <c r="Q557" s="450"/>
      <c r="R557" s="450"/>
      <c r="S557" s="450"/>
      <c r="T557" s="450"/>
      <c r="U557" s="450"/>
      <c r="V557" s="383"/>
    </row>
    <row r="558">
      <c r="A558" s="450"/>
      <c r="B558" s="450"/>
      <c r="C558" s="450"/>
      <c r="D558" s="450"/>
      <c r="E558" s="450"/>
      <c r="F558" s="450"/>
      <c r="G558" s="450"/>
      <c r="H558" s="450"/>
      <c r="I558" s="450"/>
      <c r="J558" s="450"/>
      <c r="K558" s="450"/>
      <c r="L558" s="450"/>
      <c r="M558" s="450"/>
      <c r="N558" s="450"/>
      <c r="O558" s="450"/>
      <c r="P558" s="450"/>
      <c r="Q558" s="450"/>
      <c r="R558" s="450"/>
      <c r="S558" s="450"/>
      <c r="T558" s="450"/>
      <c r="U558" s="450"/>
      <c r="V558" s="383"/>
    </row>
    <row r="559">
      <c r="A559" s="450"/>
      <c r="B559" s="450"/>
      <c r="C559" s="450"/>
      <c r="D559" s="450"/>
      <c r="E559" s="450"/>
      <c r="F559" s="450"/>
      <c r="G559" s="450"/>
      <c r="H559" s="450"/>
      <c r="I559" s="450"/>
      <c r="J559" s="450"/>
      <c r="K559" s="450"/>
      <c r="L559" s="450"/>
      <c r="M559" s="450"/>
      <c r="N559" s="450"/>
      <c r="O559" s="450"/>
      <c r="P559" s="450"/>
      <c r="Q559" s="450"/>
      <c r="R559" s="450"/>
      <c r="S559" s="450"/>
      <c r="T559" s="450"/>
      <c r="U559" s="450"/>
      <c r="V559" s="383"/>
    </row>
    <row r="560">
      <c r="A560" s="450"/>
      <c r="B560" s="450"/>
      <c r="C560" s="450"/>
      <c r="D560" s="450"/>
      <c r="E560" s="450"/>
      <c r="F560" s="450"/>
      <c r="G560" s="450"/>
      <c r="H560" s="450"/>
      <c r="I560" s="450"/>
      <c r="J560" s="450"/>
      <c r="K560" s="450"/>
      <c r="L560" s="450"/>
      <c r="M560" s="450"/>
      <c r="N560" s="450"/>
      <c r="O560" s="450"/>
      <c r="P560" s="450"/>
      <c r="Q560" s="450"/>
      <c r="R560" s="450"/>
      <c r="S560" s="450"/>
      <c r="T560" s="450"/>
      <c r="U560" s="450"/>
      <c r="V560" s="383"/>
    </row>
    <row r="561">
      <c r="A561" s="450"/>
      <c r="B561" s="450"/>
      <c r="C561" s="450"/>
      <c r="D561" s="450"/>
      <c r="E561" s="450"/>
      <c r="F561" s="450"/>
      <c r="G561" s="450"/>
      <c r="H561" s="450"/>
      <c r="I561" s="450"/>
      <c r="J561" s="450"/>
      <c r="K561" s="450"/>
      <c r="L561" s="450"/>
      <c r="M561" s="450"/>
      <c r="N561" s="450"/>
      <c r="O561" s="450"/>
      <c r="P561" s="450"/>
      <c r="Q561" s="450"/>
      <c r="R561" s="450"/>
      <c r="S561" s="450"/>
      <c r="T561" s="450"/>
      <c r="U561" s="450"/>
      <c r="V561" s="383"/>
    </row>
    <row r="562">
      <c r="A562" s="450"/>
      <c r="B562" s="450"/>
      <c r="C562" s="450"/>
      <c r="D562" s="450"/>
      <c r="E562" s="450"/>
      <c r="F562" s="450"/>
      <c r="G562" s="450"/>
      <c r="H562" s="450"/>
      <c r="I562" s="450"/>
      <c r="J562" s="450"/>
      <c r="K562" s="450"/>
      <c r="L562" s="450"/>
      <c r="M562" s="450"/>
      <c r="N562" s="450"/>
      <c r="O562" s="450"/>
      <c r="P562" s="450"/>
      <c r="Q562" s="450"/>
      <c r="R562" s="450"/>
      <c r="S562" s="450"/>
      <c r="T562" s="450"/>
      <c r="U562" s="450"/>
      <c r="V562" s="383"/>
    </row>
    <row r="563">
      <c r="A563" s="450"/>
      <c r="B563" s="450"/>
      <c r="C563" s="450"/>
      <c r="D563" s="450"/>
      <c r="E563" s="450"/>
      <c r="F563" s="450"/>
      <c r="G563" s="450"/>
      <c r="H563" s="450"/>
      <c r="I563" s="450"/>
      <c r="J563" s="450"/>
      <c r="K563" s="450"/>
      <c r="L563" s="450"/>
      <c r="M563" s="450"/>
      <c r="N563" s="450"/>
      <c r="O563" s="450"/>
      <c r="P563" s="450"/>
      <c r="Q563" s="450"/>
      <c r="R563" s="450"/>
      <c r="S563" s="450"/>
      <c r="T563" s="450"/>
      <c r="U563" s="450"/>
      <c r="V563" s="383"/>
    </row>
    <row r="564">
      <c r="A564" s="450"/>
      <c r="B564" s="450"/>
      <c r="C564" s="450"/>
      <c r="D564" s="450"/>
      <c r="E564" s="450"/>
      <c r="F564" s="450"/>
      <c r="G564" s="450"/>
      <c r="H564" s="450"/>
      <c r="I564" s="450"/>
      <c r="J564" s="450"/>
      <c r="K564" s="450"/>
      <c r="L564" s="450"/>
      <c r="M564" s="450"/>
      <c r="N564" s="450"/>
      <c r="O564" s="450"/>
      <c r="P564" s="450"/>
      <c r="Q564" s="450"/>
      <c r="R564" s="450"/>
      <c r="S564" s="450"/>
      <c r="T564" s="450"/>
      <c r="U564" s="450"/>
      <c r="V564" s="383"/>
    </row>
    <row r="565">
      <c r="A565" s="450"/>
      <c r="B565" s="450"/>
      <c r="C565" s="450"/>
      <c r="D565" s="450"/>
      <c r="E565" s="450"/>
      <c r="F565" s="450"/>
      <c r="G565" s="450"/>
      <c r="H565" s="450"/>
      <c r="I565" s="450"/>
      <c r="J565" s="450"/>
      <c r="K565" s="450"/>
      <c r="L565" s="450"/>
      <c r="M565" s="450"/>
      <c r="N565" s="450"/>
      <c r="O565" s="450"/>
      <c r="P565" s="450"/>
      <c r="Q565" s="450"/>
      <c r="R565" s="450"/>
      <c r="S565" s="450"/>
      <c r="T565" s="450"/>
      <c r="U565" s="450"/>
      <c r="V565" s="383"/>
    </row>
    <row r="566">
      <c r="A566" s="450"/>
      <c r="B566" s="450"/>
      <c r="C566" s="450"/>
      <c r="D566" s="450"/>
      <c r="E566" s="450"/>
      <c r="F566" s="450"/>
      <c r="G566" s="450"/>
      <c r="H566" s="450"/>
      <c r="I566" s="450"/>
      <c r="J566" s="450"/>
      <c r="K566" s="450"/>
      <c r="L566" s="450"/>
      <c r="M566" s="450"/>
      <c r="N566" s="450"/>
      <c r="O566" s="450"/>
      <c r="P566" s="450"/>
      <c r="Q566" s="450"/>
      <c r="R566" s="450"/>
      <c r="S566" s="450"/>
      <c r="T566" s="450"/>
      <c r="U566" s="450"/>
      <c r="V566" s="383"/>
    </row>
    <row r="567">
      <c r="A567" s="450"/>
      <c r="B567" s="450"/>
      <c r="C567" s="450"/>
      <c r="D567" s="450"/>
      <c r="E567" s="450"/>
      <c r="F567" s="450"/>
      <c r="G567" s="450"/>
      <c r="H567" s="450"/>
      <c r="I567" s="450"/>
      <c r="J567" s="450"/>
      <c r="K567" s="450"/>
      <c r="L567" s="450"/>
      <c r="M567" s="450"/>
      <c r="N567" s="450"/>
      <c r="O567" s="450"/>
      <c r="P567" s="450"/>
      <c r="Q567" s="450"/>
      <c r="R567" s="450"/>
      <c r="S567" s="450"/>
      <c r="T567" s="450"/>
      <c r="U567" s="450"/>
      <c r="V567" s="383"/>
    </row>
    <row r="568">
      <c r="A568" s="450"/>
      <c r="B568" s="450"/>
      <c r="C568" s="450"/>
      <c r="D568" s="450"/>
      <c r="E568" s="450"/>
      <c r="F568" s="450"/>
      <c r="G568" s="450"/>
      <c r="H568" s="450"/>
      <c r="I568" s="450"/>
      <c r="J568" s="450"/>
      <c r="K568" s="450"/>
      <c r="L568" s="450"/>
      <c r="M568" s="450"/>
      <c r="N568" s="450"/>
      <c r="O568" s="450"/>
      <c r="P568" s="450"/>
      <c r="Q568" s="450"/>
      <c r="R568" s="450"/>
      <c r="S568" s="450"/>
      <c r="T568" s="450"/>
      <c r="U568" s="450"/>
      <c r="V568" s="383"/>
    </row>
    <row r="569">
      <c r="A569" s="450"/>
      <c r="B569" s="450"/>
      <c r="C569" s="450"/>
      <c r="D569" s="450"/>
      <c r="E569" s="450"/>
      <c r="F569" s="450"/>
      <c r="G569" s="450"/>
      <c r="H569" s="450"/>
      <c r="I569" s="450"/>
      <c r="J569" s="450"/>
      <c r="K569" s="450"/>
      <c r="L569" s="450"/>
      <c r="M569" s="450"/>
      <c r="N569" s="450"/>
      <c r="O569" s="450"/>
      <c r="P569" s="450"/>
      <c r="Q569" s="450"/>
      <c r="R569" s="450"/>
      <c r="S569" s="450"/>
      <c r="T569" s="450"/>
      <c r="U569" s="450"/>
      <c r="V569" s="383"/>
    </row>
    <row r="570">
      <c r="A570" s="450"/>
      <c r="B570" s="450"/>
      <c r="C570" s="450"/>
      <c r="D570" s="450"/>
      <c r="E570" s="450"/>
      <c r="F570" s="450"/>
      <c r="G570" s="450"/>
      <c r="H570" s="450"/>
      <c r="I570" s="450"/>
      <c r="J570" s="450"/>
      <c r="K570" s="450"/>
      <c r="L570" s="450"/>
      <c r="M570" s="450"/>
      <c r="N570" s="450"/>
      <c r="O570" s="450"/>
      <c r="P570" s="450"/>
      <c r="Q570" s="450"/>
      <c r="R570" s="450"/>
      <c r="S570" s="450"/>
      <c r="T570" s="450"/>
      <c r="U570" s="450"/>
      <c r="V570" s="383"/>
    </row>
    <row r="571">
      <c r="A571" s="450"/>
      <c r="B571" s="450"/>
      <c r="C571" s="450"/>
      <c r="D571" s="450"/>
      <c r="E571" s="450"/>
      <c r="F571" s="450"/>
      <c r="G571" s="450"/>
      <c r="H571" s="450"/>
      <c r="I571" s="450"/>
      <c r="J571" s="450"/>
      <c r="K571" s="450"/>
      <c r="L571" s="450"/>
      <c r="M571" s="450"/>
      <c r="N571" s="450"/>
      <c r="O571" s="450"/>
      <c r="P571" s="450"/>
      <c r="Q571" s="450"/>
      <c r="R571" s="450"/>
      <c r="S571" s="450"/>
      <c r="T571" s="450"/>
      <c r="U571" s="450"/>
      <c r="V571" s="383"/>
    </row>
    <row r="572">
      <c r="A572" s="450"/>
      <c r="B572" s="450"/>
      <c r="C572" s="450"/>
      <c r="D572" s="450"/>
      <c r="E572" s="450"/>
      <c r="F572" s="450"/>
      <c r="G572" s="450"/>
      <c r="H572" s="450"/>
      <c r="I572" s="450"/>
      <c r="J572" s="450"/>
      <c r="K572" s="450"/>
      <c r="L572" s="450"/>
      <c r="M572" s="450"/>
      <c r="N572" s="450"/>
      <c r="O572" s="450"/>
      <c r="P572" s="450"/>
      <c r="Q572" s="450"/>
      <c r="R572" s="450"/>
      <c r="S572" s="450"/>
      <c r="T572" s="450"/>
      <c r="U572" s="450"/>
      <c r="V572" s="383"/>
    </row>
    <row r="573">
      <c r="A573" s="450"/>
      <c r="B573" s="450"/>
      <c r="C573" s="450"/>
      <c r="D573" s="450"/>
      <c r="E573" s="450"/>
      <c r="F573" s="450"/>
      <c r="G573" s="450"/>
      <c r="H573" s="450"/>
      <c r="I573" s="450"/>
      <c r="J573" s="450"/>
      <c r="K573" s="450"/>
      <c r="L573" s="450"/>
      <c r="M573" s="450"/>
      <c r="N573" s="450"/>
      <c r="O573" s="450"/>
      <c r="P573" s="450"/>
      <c r="Q573" s="450"/>
      <c r="R573" s="450"/>
      <c r="S573" s="450"/>
      <c r="T573" s="450"/>
      <c r="U573" s="450"/>
      <c r="V573" s="383"/>
    </row>
    <row r="574">
      <c r="A574" s="450"/>
      <c r="B574" s="450"/>
      <c r="C574" s="450"/>
      <c r="D574" s="450"/>
      <c r="E574" s="450"/>
      <c r="F574" s="450"/>
      <c r="G574" s="450"/>
      <c r="H574" s="450"/>
      <c r="I574" s="450"/>
      <c r="J574" s="450"/>
      <c r="K574" s="450"/>
      <c r="L574" s="450"/>
      <c r="M574" s="450"/>
      <c r="N574" s="450"/>
      <c r="O574" s="450"/>
      <c r="P574" s="450"/>
      <c r="Q574" s="450"/>
      <c r="R574" s="450"/>
      <c r="S574" s="450"/>
      <c r="T574" s="450"/>
      <c r="U574" s="450"/>
      <c r="V574" s="383"/>
    </row>
    <row r="575">
      <c r="A575" s="450"/>
      <c r="B575" s="450"/>
      <c r="C575" s="450"/>
      <c r="D575" s="450"/>
      <c r="E575" s="450"/>
      <c r="F575" s="450"/>
      <c r="G575" s="450"/>
      <c r="H575" s="450"/>
      <c r="I575" s="450"/>
      <c r="J575" s="450"/>
      <c r="K575" s="450"/>
      <c r="L575" s="450"/>
      <c r="M575" s="450"/>
      <c r="N575" s="450"/>
      <c r="O575" s="450"/>
      <c r="P575" s="450"/>
      <c r="Q575" s="450"/>
      <c r="R575" s="450"/>
      <c r="S575" s="450"/>
      <c r="T575" s="450"/>
      <c r="U575" s="450"/>
      <c r="V575" s="383"/>
    </row>
    <row r="576">
      <c r="A576" s="450"/>
      <c r="B576" s="450"/>
      <c r="C576" s="450"/>
      <c r="D576" s="450"/>
      <c r="E576" s="450"/>
      <c r="F576" s="450"/>
      <c r="G576" s="450"/>
      <c r="H576" s="450"/>
      <c r="I576" s="450"/>
      <c r="J576" s="450"/>
      <c r="K576" s="450"/>
      <c r="L576" s="450"/>
      <c r="M576" s="450"/>
      <c r="N576" s="450"/>
      <c r="O576" s="450"/>
      <c r="P576" s="450"/>
      <c r="Q576" s="450"/>
      <c r="R576" s="450"/>
      <c r="S576" s="450"/>
      <c r="T576" s="450"/>
      <c r="U576" s="450"/>
      <c r="V576" s="383"/>
    </row>
    <row r="577">
      <c r="A577" s="450"/>
      <c r="B577" s="450"/>
      <c r="C577" s="450"/>
      <c r="D577" s="450"/>
      <c r="E577" s="450"/>
      <c r="F577" s="450"/>
      <c r="G577" s="450"/>
      <c r="H577" s="450"/>
      <c r="I577" s="450"/>
      <c r="J577" s="450"/>
      <c r="K577" s="450"/>
      <c r="L577" s="450"/>
      <c r="M577" s="450"/>
      <c r="N577" s="450"/>
      <c r="O577" s="450"/>
      <c r="P577" s="450"/>
      <c r="Q577" s="450"/>
      <c r="R577" s="450"/>
      <c r="S577" s="450"/>
      <c r="T577" s="450"/>
      <c r="U577" s="450"/>
      <c r="V577" s="383"/>
    </row>
    <row r="578">
      <c r="A578" s="450"/>
      <c r="B578" s="450"/>
      <c r="C578" s="450"/>
      <c r="D578" s="450"/>
      <c r="E578" s="450"/>
      <c r="F578" s="450"/>
      <c r="G578" s="450"/>
      <c r="H578" s="450"/>
      <c r="I578" s="450"/>
      <c r="J578" s="450"/>
      <c r="K578" s="450"/>
      <c r="L578" s="450"/>
      <c r="M578" s="450"/>
      <c r="N578" s="450"/>
      <c r="O578" s="450"/>
      <c r="P578" s="450"/>
      <c r="Q578" s="450"/>
      <c r="R578" s="450"/>
      <c r="S578" s="450"/>
      <c r="T578" s="450"/>
      <c r="U578" s="450"/>
      <c r="V578" s="383"/>
    </row>
    <row r="579">
      <c r="A579" s="450"/>
      <c r="B579" s="450"/>
      <c r="C579" s="450"/>
      <c r="D579" s="450"/>
      <c r="E579" s="450"/>
      <c r="F579" s="450"/>
      <c r="G579" s="450"/>
      <c r="H579" s="450"/>
      <c r="I579" s="450"/>
      <c r="J579" s="450"/>
      <c r="K579" s="450"/>
      <c r="L579" s="450"/>
      <c r="M579" s="450"/>
      <c r="N579" s="450"/>
      <c r="O579" s="450"/>
      <c r="P579" s="450"/>
      <c r="Q579" s="450"/>
      <c r="R579" s="450"/>
      <c r="S579" s="450"/>
      <c r="T579" s="450"/>
      <c r="U579" s="450"/>
      <c r="V579" s="383"/>
    </row>
    <row r="580">
      <c r="A580" s="450"/>
      <c r="B580" s="450"/>
      <c r="C580" s="450"/>
      <c r="D580" s="450"/>
      <c r="E580" s="450"/>
      <c r="F580" s="450"/>
      <c r="G580" s="450"/>
      <c r="H580" s="450"/>
      <c r="I580" s="450"/>
      <c r="J580" s="450"/>
      <c r="K580" s="450"/>
      <c r="L580" s="450"/>
      <c r="M580" s="450"/>
      <c r="N580" s="450"/>
      <c r="O580" s="450"/>
      <c r="P580" s="450"/>
      <c r="Q580" s="450"/>
      <c r="R580" s="450"/>
      <c r="S580" s="450"/>
      <c r="T580" s="450"/>
      <c r="U580" s="450"/>
      <c r="V580" s="383"/>
    </row>
    <row r="581">
      <c r="A581" s="450"/>
      <c r="B581" s="450"/>
      <c r="C581" s="450"/>
      <c r="D581" s="450"/>
      <c r="E581" s="450"/>
      <c r="F581" s="450"/>
      <c r="G581" s="450"/>
      <c r="H581" s="450"/>
      <c r="I581" s="450"/>
      <c r="J581" s="450"/>
      <c r="K581" s="450"/>
      <c r="L581" s="450"/>
      <c r="M581" s="450"/>
      <c r="N581" s="450"/>
      <c r="O581" s="450"/>
      <c r="P581" s="450"/>
      <c r="Q581" s="450"/>
      <c r="R581" s="450"/>
      <c r="S581" s="450"/>
      <c r="T581" s="450"/>
      <c r="U581" s="450"/>
      <c r="V581" s="383"/>
    </row>
    <row r="582">
      <c r="A582" s="450"/>
      <c r="B582" s="450"/>
      <c r="C582" s="450"/>
      <c r="D582" s="450"/>
      <c r="E582" s="450"/>
      <c r="F582" s="450"/>
      <c r="G582" s="450"/>
      <c r="H582" s="450"/>
      <c r="I582" s="450"/>
      <c r="J582" s="450"/>
      <c r="K582" s="450"/>
      <c r="L582" s="450"/>
      <c r="M582" s="450"/>
      <c r="N582" s="450"/>
      <c r="O582" s="450"/>
      <c r="P582" s="450"/>
      <c r="Q582" s="450"/>
      <c r="R582" s="450"/>
      <c r="S582" s="450"/>
      <c r="T582" s="450"/>
      <c r="U582" s="450"/>
      <c r="V582" s="383"/>
    </row>
    <row r="583">
      <c r="A583" s="450"/>
      <c r="B583" s="450"/>
      <c r="C583" s="450"/>
      <c r="D583" s="450"/>
      <c r="E583" s="450"/>
      <c r="F583" s="450"/>
      <c r="G583" s="450"/>
      <c r="H583" s="450"/>
      <c r="I583" s="450"/>
      <c r="J583" s="450"/>
      <c r="K583" s="450"/>
      <c r="L583" s="450"/>
      <c r="M583" s="450"/>
      <c r="N583" s="450"/>
      <c r="O583" s="450"/>
      <c r="P583" s="450"/>
      <c r="Q583" s="450"/>
      <c r="R583" s="450"/>
      <c r="S583" s="450"/>
      <c r="T583" s="450"/>
      <c r="U583" s="450"/>
      <c r="V583" s="383"/>
    </row>
    <row r="584">
      <c r="A584" s="450"/>
      <c r="B584" s="450"/>
      <c r="C584" s="450"/>
      <c r="D584" s="450"/>
      <c r="E584" s="450"/>
      <c r="F584" s="450"/>
      <c r="G584" s="450"/>
      <c r="H584" s="450"/>
      <c r="I584" s="450"/>
      <c r="J584" s="450"/>
      <c r="K584" s="450"/>
      <c r="L584" s="450"/>
      <c r="M584" s="450"/>
      <c r="N584" s="450"/>
      <c r="O584" s="450"/>
      <c r="P584" s="450"/>
      <c r="Q584" s="450"/>
      <c r="R584" s="450"/>
      <c r="S584" s="450"/>
      <c r="T584" s="450"/>
      <c r="U584" s="450"/>
      <c r="V584" s="383"/>
    </row>
    <row r="585">
      <c r="A585" s="450"/>
      <c r="B585" s="450"/>
      <c r="C585" s="450"/>
      <c r="D585" s="450"/>
      <c r="E585" s="450"/>
      <c r="F585" s="450"/>
      <c r="G585" s="450"/>
      <c r="H585" s="450"/>
      <c r="I585" s="450"/>
      <c r="J585" s="450"/>
      <c r="K585" s="450"/>
      <c r="L585" s="450"/>
      <c r="M585" s="450"/>
      <c r="N585" s="450"/>
      <c r="O585" s="450"/>
      <c r="P585" s="450"/>
      <c r="Q585" s="450"/>
      <c r="R585" s="450"/>
      <c r="S585" s="450"/>
      <c r="T585" s="450"/>
      <c r="U585" s="450"/>
      <c r="V585" s="383"/>
    </row>
    <row r="586">
      <c r="A586" s="450"/>
      <c r="B586" s="450"/>
      <c r="C586" s="450"/>
      <c r="D586" s="450"/>
      <c r="E586" s="450"/>
      <c r="F586" s="450"/>
      <c r="G586" s="450"/>
      <c r="H586" s="450"/>
      <c r="I586" s="450"/>
      <c r="J586" s="450"/>
      <c r="K586" s="450"/>
      <c r="L586" s="450"/>
      <c r="M586" s="450"/>
      <c r="N586" s="450"/>
      <c r="O586" s="450"/>
      <c r="P586" s="450"/>
      <c r="Q586" s="450"/>
      <c r="R586" s="450"/>
      <c r="S586" s="450"/>
      <c r="T586" s="450"/>
      <c r="U586" s="450"/>
      <c r="V586" s="383"/>
    </row>
    <row r="587">
      <c r="A587" s="450"/>
      <c r="B587" s="450"/>
      <c r="C587" s="450"/>
      <c r="D587" s="450"/>
      <c r="E587" s="450"/>
      <c r="F587" s="450"/>
      <c r="G587" s="450"/>
      <c r="H587" s="450"/>
      <c r="I587" s="450"/>
      <c r="J587" s="450"/>
      <c r="K587" s="450"/>
      <c r="L587" s="450"/>
      <c r="M587" s="450"/>
      <c r="N587" s="450"/>
      <c r="O587" s="450"/>
      <c r="P587" s="450"/>
      <c r="Q587" s="450"/>
      <c r="R587" s="450"/>
      <c r="S587" s="450"/>
      <c r="T587" s="450"/>
      <c r="U587" s="450"/>
      <c r="V587" s="383"/>
    </row>
    <row r="588">
      <c r="A588" s="450"/>
      <c r="B588" s="450"/>
      <c r="C588" s="450"/>
      <c r="D588" s="450"/>
      <c r="E588" s="450"/>
      <c r="F588" s="450"/>
      <c r="G588" s="450"/>
      <c r="H588" s="450"/>
      <c r="I588" s="450"/>
      <c r="J588" s="450"/>
      <c r="K588" s="450"/>
      <c r="L588" s="450"/>
      <c r="M588" s="450"/>
      <c r="N588" s="450"/>
      <c r="O588" s="450"/>
      <c r="P588" s="450"/>
      <c r="Q588" s="450"/>
      <c r="R588" s="450"/>
      <c r="S588" s="450"/>
      <c r="T588" s="450"/>
      <c r="U588" s="450"/>
      <c r="V588" s="383"/>
    </row>
    <row r="589">
      <c r="A589" s="450"/>
      <c r="B589" s="450"/>
      <c r="C589" s="450"/>
      <c r="D589" s="450"/>
      <c r="E589" s="450"/>
      <c r="F589" s="450"/>
      <c r="G589" s="450"/>
      <c r="H589" s="450"/>
      <c r="I589" s="450"/>
      <c r="J589" s="450"/>
      <c r="K589" s="450"/>
      <c r="L589" s="450"/>
      <c r="M589" s="450"/>
      <c r="N589" s="450"/>
      <c r="O589" s="450"/>
      <c r="P589" s="450"/>
      <c r="Q589" s="450"/>
      <c r="R589" s="450"/>
      <c r="S589" s="450"/>
      <c r="T589" s="450"/>
      <c r="U589" s="450"/>
      <c r="V589" s="383"/>
    </row>
    <row r="590">
      <c r="A590" s="450"/>
      <c r="B590" s="450"/>
      <c r="C590" s="450"/>
      <c r="D590" s="450"/>
      <c r="E590" s="450"/>
      <c r="F590" s="450"/>
      <c r="G590" s="450"/>
      <c r="H590" s="450"/>
      <c r="I590" s="450"/>
      <c r="J590" s="450"/>
      <c r="K590" s="450"/>
      <c r="L590" s="450"/>
      <c r="M590" s="450"/>
      <c r="N590" s="450"/>
      <c r="O590" s="450"/>
      <c r="P590" s="450"/>
      <c r="Q590" s="450"/>
      <c r="R590" s="450"/>
      <c r="S590" s="450"/>
      <c r="T590" s="450"/>
      <c r="U590" s="450"/>
      <c r="V590" s="383"/>
    </row>
    <row r="591">
      <c r="A591" s="450"/>
      <c r="B591" s="450"/>
      <c r="C591" s="450"/>
      <c r="D591" s="450"/>
      <c r="E591" s="450"/>
      <c r="F591" s="450"/>
      <c r="G591" s="450"/>
      <c r="H591" s="450"/>
      <c r="I591" s="450"/>
      <c r="J591" s="450"/>
      <c r="K591" s="450"/>
      <c r="L591" s="450"/>
      <c r="M591" s="450"/>
      <c r="N591" s="450"/>
      <c r="O591" s="450"/>
      <c r="P591" s="450"/>
      <c r="Q591" s="450"/>
      <c r="R591" s="450"/>
      <c r="S591" s="450"/>
      <c r="T591" s="450"/>
      <c r="U591" s="450"/>
      <c r="V591" s="383"/>
    </row>
    <row r="592">
      <c r="A592" s="450"/>
      <c r="B592" s="450"/>
      <c r="C592" s="450"/>
      <c r="D592" s="450"/>
      <c r="E592" s="450"/>
      <c r="F592" s="450"/>
      <c r="G592" s="450"/>
      <c r="H592" s="450"/>
      <c r="I592" s="450"/>
      <c r="J592" s="450"/>
      <c r="K592" s="450"/>
      <c r="L592" s="450"/>
      <c r="M592" s="450"/>
      <c r="N592" s="450"/>
      <c r="O592" s="450"/>
      <c r="P592" s="450"/>
      <c r="Q592" s="450"/>
      <c r="R592" s="450"/>
      <c r="S592" s="450"/>
      <c r="T592" s="450"/>
      <c r="U592" s="450"/>
      <c r="V592" s="383"/>
    </row>
    <row r="593">
      <c r="A593" s="450"/>
      <c r="B593" s="450"/>
      <c r="C593" s="450"/>
      <c r="D593" s="450"/>
      <c r="E593" s="450"/>
      <c r="F593" s="450"/>
      <c r="G593" s="450"/>
      <c r="H593" s="450"/>
      <c r="I593" s="450"/>
      <c r="J593" s="450"/>
      <c r="K593" s="450"/>
      <c r="L593" s="450"/>
      <c r="M593" s="450"/>
      <c r="N593" s="450"/>
      <c r="O593" s="450"/>
      <c r="P593" s="450"/>
      <c r="Q593" s="450"/>
      <c r="R593" s="450"/>
      <c r="S593" s="450"/>
      <c r="T593" s="450"/>
      <c r="U593" s="450"/>
      <c r="V593" s="383"/>
    </row>
    <row r="594">
      <c r="A594" s="450"/>
      <c r="B594" s="450"/>
      <c r="C594" s="450"/>
      <c r="D594" s="450"/>
      <c r="E594" s="450"/>
      <c r="F594" s="450"/>
      <c r="G594" s="450"/>
      <c r="H594" s="450"/>
      <c r="I594" s="450"/>
      <c r="J594" s="450"/>
      <c r="K594" s="450"/>
      <c r="L594" s="450"/>
      <c r="M594" s="450"/>
      <c r="N594" s="450"/>
      <c r="O594" s="450"/>
      <c r="P594" s="450"/>
      <c r="Q594" s="450"/>
      <c r="R594" s="450"/>
      <c r="S594" s="450"/>
      <c r="T594" s="450"/>
      <c r="U594" s="450"/>
      <c r="V594" s="383"/>
    </row>
    <row r="595">
      <c r="A595" s="450"/>
      <c r="B595" s="450"/>
      <c r="C595" s="450"/>
      <c r="D595" s="450"/>
      <c r="E595" s="450"/>
      <c r="F595" s="450"/>
      <c r="G595" s="450"/>
      <c r="H595" s="450"/>
      <c r="I595" s="450"/>
      <c r="J595" s="450"/>
      <c r="K595" s="450"/>
      <c r="L595" s="450"/>
      <c r="M595" s="450"/>
      <c r="N595" s="450"/>
      <c r="O595" s="450"/>
      <c r="P595" s="450"/>
      <c r="Q595" s="450"/>
      <c r="R595" s="450"/>
      <c r="S595" s="450"/>
      <c r="T595" s="450"/>
      <c r="U595" s="450"/>
      <c r="V595" s="383"/>
    </row>
    <row r="596">
      <c r="A596" s="450"/>
      <c r="B596" s="450"/>
      <c r="C596" s="450"/>
      <c r="D596" s="450"/>
      <c r="E596" s="450"/>
      <c r="F596" s="450"/>
      <c r="G596" s="450"/>
      <c r="H596" s="450"/>
      <c r="I596" s="450"/>
      <c r="J596" s="450"/>
      <c r="K596" s="450"/>
      <c r="L596" s="450"/>
      <c r="M596" s="450"/>
      <c r="N596" s="450"/>
      <c r="O596" s="450"/>
      <c r="P596" s="450"/>
      <c r="Q596" s="450"/>
      <c r="R596" s="450"/>
      <c r="S596" s="450"/>
      <c r="T596" s="450"/>
      <c r="U596" s="450"/>
      <c r="V596" s="383"/>
    </row>
    <row r="597">
      <c r="A597" s="450"/>
      <c r="B597" s="450"/>
      <c r="C597" s="450"/>
      <c r="D597" s="450"/>
      <c r="E597" s="450"/>
      <c r="F597" s="450"/>
      <c r="G597" s="450"/>
      <c r="H597" s="450"/>
      <c r="I597" s="450"/>
      <c r="J597" s="450"/>
      <c r="K597" s="450"/>
      <c r="L597" s="450"/>
      <c r="M597" s="450"/>
      <c r="N597" s="450"/>
      <c r="O597" s="450"/>
      <c r="P597" s="450"/>
      <c r="Q597" s="450"/>
      <c r="R597" s="450"/>
      <c r="S597" s="450"/>
      <c r="T597" s="450"/>
      <c r="U597" s="450"/>
      <c r="V597" s="383"/>
    </row>
    <row r="598">
      <c r="A598" s="450"/>
      <c r="B598" s="450"/>
      <c r="C598" s="450"/>
      <c r="D598" s="450"/>
      <c r="E598" s="450"/>
      <c r="F598" s="450"/>
      <c r="G598" s="450"/>
      <c r="H598" s="450"/>
      <c r="I598" s="450"/>
      <c r="J598" s="450"/>
      <c r="K598" s="450"/>
      <c r="L598" s="450"/>
      <c r="M598" s="450"/>
      <c r="N598" s="450"/>
      <c r="O598" s="450"/>
      <c r="P598" s="450"/>
      <c r="Q598" s="450"/>
      <c r="R598" s="450"/>
      <c r="S598" s="450"/>
      <c r="T598" s="450"/>
      <c r="U598" s="450"/>
      <c r="V598" s="383"/>
    </row>
    <row r="599">
      <c r="A599" s="450"/>
      <c r="B599" s="450"/>
      <c r="C599" s="450"/>
      <c r="D599" s="450"/>
      <c r="E599" s="450"/>
      <c r="F599" s="450"/>
      <c r="G599" s="450"/>
      <c r="H599" s="450"/>
      <c r="I599" s="450"/>
      <c r="J599" s="450"/>
      <c r="K599" s="450"/>
      <c r="L599" s="450"/>
      <c r="M599" s="450"/>
      <c r="N599" s="450"/>
      <c r="O599" s="450"/>
      <c r="P599" s="450"/>
      <c r="Q599" s="450"/>
      <c r="R599" s="450"/>
      <c r="S599" s="450"/>
      <c r="T599" s="450"/>
      <c r="U599" s="450"/>
      <c r="V599" s="383"/>
    </row>
    <row r="600">
      <c r="A600" s="450"/>
      <c r="B600" s="450"/>
      <c r="C600" s="450"/>
      <c r="D600" s="450"/>
      <c r="E600" s="450"/>
      <c r="F600" s="450"/>
      <c r="G600" s="450"/>
      <c r="H600" s="450"/>
      <c r="I600" s="450"/>
      <c r="J600" s="450"/>
      <c r="K600" s="450"/>
      <c r="L600" s="450"/>
      <c r="M600" s="450"/>
      <c r="N600" s="450"/>
      <c r="O600" s="450"/>
      <c r="P600" s="450"/>
      <c r="Q600" s="450"/>
      <c r="R600" s="450"/>
      <c r="S600" s="450"/>
      <c r="T600" s="450"/>
      <c r="U600" s="450"/>
      <c r="V600" s="383"/>
    </row>
    <row r="601">
      <c r="A601" s="450"/>
      <c r="B601" s="450"/>
      <c r="C601" s="450"/>
      <c r="D601" s="450"/>
      <c r="E601" s="450"/>
      <c r="F601" s="450"/>
      <c r="G601" s="450"/>
      <c r="H601" s="450"/>
      <c r="I601" s="450"/>
      <c r="J601" s="450"/>
      <c r="K601" s="450"/>
      <c r="L601" s="450"/>
      <c r="M601" s="450"/>
      <c r="N601" s="450"/>
      <c r="O601" s="450"/>
      <c r="P601" s="450"/>
      <c r="Q601" s="450"/>
      <c r="R601" s="450"/>
      <c r="S601" s="450"/>
      <c r="T601" s="450"/>
      <c r="U601" s="450"/>
      <c r="V601" s="383"/>
    </row>
    <row r="602">
      <c r="A602" s="450"/>
      <c r="B602" s="450"/>
      <c r="C602" s="450"/>
      <c r="D602" s="450"/>
      <c r="E602" s="450"/>
      <c r="F602" s="450"/>
      <c r="G602" s="450"/>
      <c r="H602" s="450"/>
      <c r="I602" s="450"/>
      <c r="J602" s="450"/>
      <c r="K602" s="450"/>
      <c r="L602" s="450"/>
      <c r="M602" s="450"/>
      <c r="N602" s="450"/>
      <c r="O602" s="450"/>
      <c r="P602" s="450"/>
      <c r="Q602" s="450"/>
      <c r="R602" s="450"/>
      <c r="S602" s="450"/>
      <c r="T602" s="450"/>
      <c r="U602" s="450"/>
      <c r="V602" s="383"/>
    </row>
    <row r="603">
      <c r="A603" s="450"/>
      <c r="B603" s="450"/>
      <c r="C603" s="450"/>
      <c r="D603" s="450"/>
      <c r="E603" s="450"/>
      <c r="F603" s="450"/>
      <c r="G603" s="450"/>
      <c r="H603" s="450"/>
      <c r="I603" s="450"/>
      <c r="J603" s="450"/>
      <c r="K603" s="450"/>
      <c r="L603" s="450"/>
      <c r="M603" s="450"/>
      <c r="N603" s="450"/>
      <c r="O603" s="450"/>
      <c r="P603" s="450"/>
      <c r="Q603" s="450"/>
      <c r="R603" s="450"/>
      <c r="S603" s="450"/>
      <c r="T603" s="450"/>
      <c r="U603" s="450"/>
      <c r="V603" s="383"/>
    </row>
    <row r="604">
      <c r="A604" s="450"/>
      <c r="B604" s="450"/>
      <c r="C604" s="450"/>
      <c r="D604" s="450"/>
      <c r="E604" s="450"/>
      <c r="F604" s="450"/>
      <c r="G604" s="450"/>
      <c r="H604" s="450"/>
      <c r="I604" s="450"/>
      <c r="J604" s="450"/>
      <c r="K604" s="450"/>
      <c r="L604" s="450"/>
      <c r="M604" s="450"/>
      <c r="N604" s="450"/>
      <c r="O604" s="450"/>
      <c r="P604" s="450"/>
      <c r="Q604" s="450"/>
      <c r="R604" s="450"/>
      <c r="S604" s="450"/>
      <c r="T604" s="450"/>
      <c r="U604" s="450"/>
      <c r="V604" s="383"/>
    </row>
    <row r="605">
      <c r="A605" s="450"/>
      <c r="B605" s="450"/>
      <c r="C605" s="450"/>
      <c r="D605" s="450"/>
      <c r="E605" s="450"/>
      <c r="F605" s="450"/>
      <c r="G605" s="450"/>
      <c r="H605" s="450"/>
      <c r="I605" s="450"/>
      <c r="J605" s="450"/>
      <c r="K605" s="450"/>
      <c r="L605" s="450"/>
      <c r="M605" s="450"/>
      <c r="N605" s="450"/>
      <c r="O605" s="450"/>
      <c r="P605" s="450"/>
      <c r="Q605" s="450"/>
      <c r="R605" s="450"/>
      <c r="S605" s="450"/>
      <c r="T605" s="450"/>
      <c r="U605" s="450"/>
      <c r="V605" s="383"/>
    </row>
    <row r="606">
      <c r="A606" s="450"/>
      <c r="B606" s="450"/>
      <c r="C606" s="450"/>
      <c r="D606" s="450"/>
      <c r="E606" s="450"/>
      <c r="F606" s="450"/>
      <c r="G606" s="450"/>
      <c r="H606" s="450"/>
      <c r="I606" s="450"/>
      <c r="J606" s="450"/>
      <c r="K606" s="450"/>
      <c r="L606" s="450"/>
      <c r="M606" s="450"/>
      <c r="N606" s="450"/>
      <c r="O606" s="450"/>
      <c r="P606" s="450"/>
      <c r="Q606" s="450"/>
      <c r="R606" s="450"/>
      <c r="S606" s="450"/>
      <c r="T606" s="450"/>
      <c r="U606" s="450"/>
      <c r="V606" s="383"/>
    </row>
    <row r="607">
      <c r="A607" s="450"/>
      <c r="B607" s="450"/>
      <c r="C607" s="450"/>
      <c r="D607" s="450"/>
      <c r="E607" s="450"/>
      <c r="F607" s="450"/>
      <c r="G607" s="450"/>
      <c r="H607" s="450"/>
      <c r="I607" s="450"/>
      <c r="J607" s="450"/>
      <c r="K607" s="450"/>
      <c r="L607" s="450"/>
      <c r="M607" s="450"/>
      <c r="N607" s="450"/>
      <c r="O607" s="450"/>
      <c r="P607" s="450"/>
      <c r="Q607" s="450"/>
      <c r="R607" s="450"/>
      <c r="S607" s="450"/>
      <c r="T607" s="450"/>
      <c r="U607" s="450"/>
      <c r="V607" s="383"/>
    </row>
    <row r="608">
      <c r="A608" s="450"/>
      <c r="B608" s="450"/>
      <c r="C608" s="450"/>
      <c r="D608" s="450"/>
      <c r="E608" s="450"/>
      <c r="F608" s="450"/>
      <c r="G608" s="450"/>
      <c r="H608" s="450"/>
      <c r="I608" s="450"/>
      <c r="J608" s="450"/>
      <c r="K608" s="450"/>
      <c r="L608" s="450"/>
      <c r="M608" s="450"/>
      <c r="N608" s="450"/>
      <c r="O608" s="450"/>
      <c r="P608" s="450"/>
      <c r="Q608" s="450"/>
      <c r="R608" s="450"/>
      <c r="S608" s="450"/>
      <c r="T608" s="450"/>
      <c r="U608" s="450"/>
      <c r="V608" s="383"/>
    </row>
    <row r="609">
      <c r="A609" s="450"/>
      <c r="B609" s="450"/>
      <c r="C609" s="450"/>
      <c r="D609" s="450"/>
      <c r="E609" s="450"/>
      <c r="F609" s="450"/>
      <c r="G609" s="450"/>
      <c r="H609" s="450"/>
      <c r="I609" s="450"/>
      <c r="J609" s="450"/>
      <c r="K609" s="450"/>
      <c r="L609" s="450"/>
      <c r="M609" s="450"/>
      <c r="N609" s="450"/>
      <c r="O609" s="450"/>
      <c r="P609" s="450"/>
      <c r="Q609" s="450"/>
      <c r="R609" s="450"/>
      <c r="S609" s="450"/>
      <c r="T609" s="450"/>
      <c r="U609" s="450"/>
      <c r="V609" s="383"/>
    </row>
    <row r="610">
      <c r="A610" s="450"/>
      <c r="B610" s="450"/>
      <c r="C610" s="450"/>
      <c r="D610" s="450"/>
      <c r="E610" s="450"/>
      <c r="F610" s="450"/>
      <c r="G610" s="450"/>
      <c r="H610" s="450"/>
      <c r="I610" s="450"/>
      <c r="J610" s="450"/>
      <c r="K610" s="450"/>
      <c r="L610" s="450"/>
      <c r="M610" s="450"/>
      <c r="N610" s="450"/>
      <c r="O610" s="450"/>
      <c r="P610" s="450"/>
      <c r="Q610" s="450"/>
      <c r="R610" s="450"/>
      <c r="S610" s="450"/>
      <c r="T610" s="450"/>
      <c r="U610" s="450"/>
      <c r="V610" s="383"/>
    </row>
    <row r="611">
      <c r="A611" s="450"/>
      <c r="B611" s="450"/>
      <c r="C611" s="450"/>
      <c r="D611" s="450"/>
      <c r="E611" s="450"/>
      <c r="F611" s="450"/>
      <c r="G611" s="450"/>
      <c r="H611" s="450"/>
      <c r="I611" s="450"/>
      <c r="J611" s="450"/>
      <c r="K611" s="450"/>
      <c r="L611" s="450"/>
      <c r="M611" s="450"/>
      <c r="N611" s="450"/>
      <c r="O611" s="450"/>
      <c r="P611" s="450"/>
      <c r="Q611" s="450"/>
      <c r="R611" s="450"/>
      <c r="S611" s="450"/>
      <c r="T611" s="450"/>
      <c r="U611" s="450"/>
      <c r="V611" s="383"/>
    </row>
    <row r="612">
      <c r="A612" s="450"/>
      <c r="B612" s="450"/>
      <c r="C612" s="450"/>
      <c r="D612" s="450"/>
      <c r="E612" s="450"/>
      <c r="F612" s="450"/>
      <c r="G612" s="450"/>
      <c r="H612" s="450"/>
      <c r="I612" s="450"/>
      <c r="J612" s="450"/>
      <c r="K612" s="450"/>
      <c r="L612" s="450"/>
      <c r="M612" s="450"/>
      <c r="N612" s="450"/>
      <c r="O612" s="450"/>
      <c r="P612" s="450"/>
      <c r="Q612" s="450"/>
      <c r="R612" s="450"/>
      <c r="S612" s="450"/>
      <c r="T612" s="450"/>
      <c r="U612" s="450"/>
      <c r="V612" s="383"/>
    </row>
    <row r="613">
      <c r="A613" s="450"/>
      <c r="B613" s="450"/>
      <c r="C613" s="450"/>
      <c r="D613" s="450"/>
      <c r="E613" s="450"/>
      <c r="F613" s="450"/>
      <c r="G613" s="450"/>
      <c r="H613" s="450"/>
      <c r="I613" s="450"/>
      <c r="J613" s="450"/>
      <c r="K613" s="450"/>
      <c r="L613" s="450"/>
      <c r="M613" s="450"/>
      <c r="N613" s="450"/>
      <c r="O613" s="450"/>
      <c r="P613" s="450"/>
      <c r="Q613" s="450"/>
      <c r="R613" s="450"/>
      <c r="S613" s="450"/>
      <c r="T613" s="450"/>
      <c r="U613" s="450"/>
      <c r="V613" s="383"/>
    </row>
    <row r="614">
      <c r="A614" s="450"/>
      <c r="B614" s="450"/>
      <c r="C614" s="450"/>
      <c r="D614" s="450"/>
      <c r="E614" s="450"/>
      <c r="F614" s="450"/>
      <c r="G614" s="450"/>
      <c r="H614" s="450"/>
      <c r="I614" s="450"/>
      <c r="J614" s="450"/>
      <c r="K614" s="450"/>
      <c r="L614" s="450"/>
      <c r="M614" s="450"/>
      <c r="N614" s="450"/>
      <c r="O614" s="450"/>
      <c r="P614" s="450"/>
      <c r="Q614" s="450"/>
      <c r="R614" s="450"/>
      <c r="S614" s="450"/>
      <c r="T614" s="450"/>
      <c r="U614" s="450"/>
      <c r="V614" s="383"/>
    </row>
    <row r="615">
      <c r="A615" s="450"/>
      <c r="B615" s="450"/>
      <c r="C615" s="450"/>
      <c r="D615" s="450"/>
      <c r="E615" s="450"/>
      <c r="F615" s="450"/>
      <c r="G615" s="450"/>
      <c r="H615" s="450"/>
      <c r="I615" s="450"/>
      <c r="J615" s="450"/>
      <c r="K615" s="450"/>
      <c r="L615" s="450"/>
      <c r="M615" s="450"/>
      <c r="N615" s="450"/>
      <c r="O615" s="450"/>
      <c r="P615" s="450"/>
      <c r="Q615" s="450"/>
      <c r="R615" s="450"/>
      <c r="S615" s="450"/>
      <c r="T615" s="450"/>
      <c r="U615" s="450"/>
      <c r="V615" s="383"/>
    </row>
    <row r="616">
      <c r="A616" s="450"/>
      <c r="B616" s="450"/>
      <c r="C616" s="450"/>
      <c r="D616" s="450"/>
      <c r="E616" s="450"/>
      <c r="F616" s="450"/>
      <c r="G616" s="450"/>
      <c r="H616" s="450"/>
      <c r="I616" s="450"/>
      <c r="J616" s="450"/>
      <c r="K616" s="450"/>
      <c r="L616" s="450"/>
      <c r="M616" s="450"/>
      <c r="N616" s="450"/>
      <c r="O616" s="450"/>
      <c r="P616" s="450"/>
      <c r="Q616" s="450"/>
      <c r="R616" s="450"/>
      <c r="S616" s="450"/>
      <c r="T616" s="450"/>
      <c r="U616" s="450"/>
      <c r="V616" s="383"/>
    </row>
    <row r="617">
      <c r="A617" s="450"/>
      <c r="B617" s="450"/>
      <c r="C617" s="450"/>
      <c r="D617" s="450"/>
      <c r="E617" s="450"/>
      <c r="F617" s="450"/>
      <c r="G617" s="450"/>
      <c r="H617" s="450"/>
      <c r="I617" s="450"/>
      <c r="J617" s="450"/>
      <c r="K617" s="450"/>
      <c r="L617" s="450"/>
      <c r="M617" s="450"/>
      <c r="N617" s="450"/>
      <c r="O617" s="450"/>
      <c r="P617" s="450"/>
      <c r="Q617" s="450"/>
      <c r="R617" s="450"/>
      <c r="S617" s="450"/>
      <c r="T617" s="450"/>
      <c r="U617" s="450"/>
      <c r="V617" s="383"/>
    </row>
    <row r="618">
      <c r="A618" s="450"/>
      <c r="B618" s="450"/>
      <c r="C618" s="450"/>
      <c r="D618" s="450"/>
      <c r="E618" s="450"/>
      <c r="F618" s="450"/>
      <c r="G618" s="450"/>
      <c r="H618" s="450"/>
      <c r="I618" s="450"/>
      <c r="J618" s="450"/>
      <c r="K618" s="450"/>
      <c r="L618" s="450"/>
      <c r="M618" s="450"/>
      <c r="N618" s="450"/>
      <c r="O618" s="450"/>
      <c r="P618" s="450"/>
      <c r="Q618" s="450"/>
      <c r="R618" s="450"/>
      <c r="S618" s="450"/>
      <c r="T618" s="450"/>
      <c r="U618" s="450"/>
      <c r="V618" s="383"/>
    </row>
    <row r="619">
      <c r="A619" s="450"/>
      <c r="B619" s="450"/>
      <c r="C619" s="450"/>
      <c r="D619" s="450"/>
      <c r="E619" s="450"/>
      <c r="F619" s="450"/>
      <c r="G619" s="450"/>
      <c r="H619" s="450"/>
      <c r="I619" s="450"/>
      <c r="J619" s="450"/>
      <c r="K619" s="450"/>
      <c r="L619" s="450"/>
      <c r="M619" s="450"/>
      <c r="N619" s="450"/>
      <c r="O619" s="450"/>
      <c r="P619" s="450"/>
      <c r="Q619" s="450"/>
      <c r="R619" s="450"/>
      <c r="S619" s="450"/>
      <c r="T619" s="450"/>
      <c r="U619" s="450"/>
      <c r="V619" s="383"/>
    </row>
    <row r="620">
      <c r="A620" s="450"/>
      <c r="B620" s="450"/>
      <c r="C620" s="450"/>
      <c r="D620" s="450"/>
      <c r="E620" s="450"/>
      <c r="F620" s="450"/>
      <c r="G620" s="450"/>
      <c r="H620" s="450"/>
      <c r="I620" s="450"/>
      <c r="J620" s="450"/>
      <c r="K620" s="450"/>
      <c r="L620" s="450"/>
      <c r="M620" s="450"/>
      <c r="N620" s="450"/>
      <c r="O620" s="450"/>
      <c r="P620" s="450"/>
      <c r="Q620" s="450"/>
      <c r="R620" s="450"/>
      <c r="S620" s="450"/>
      <c r="T620" s="450"/>
      <c r="U620" s="450"/>
      <c r="V620" s="383"/>
    </row>
    <row r="621">
      <c r="A621" s="450"/>
      <c r="B621" s="450"/>
      <c r="C621" s="450"/>
      <c r="D621" s="450"/>
      <c r="E621" s="450"/>
      <c r="F621" s="450"/>
      <c r="G621" s="450"/>
      <c r="H621" s="450"/>
      <c r="I621" s="450"/>
      <c r="J621" s="450"/>
      <c r="K621" s="450"/>
      <c r="L621" s="450"/>
      <c r="M621" s="450"/>
      <c r="N621" s="450"/>
      <c r="O621" s="450"/>
      <c r="P621" s="450"/>
      <c r="Q621" s="450"/>
      <c r="R621" s="450"/>
      <c r="S621" s="450"/>
      <c r="T621" s="450"/>
      <c r="U621" s="450"/>
      <c r="V621" s="383"/>
    </row>
    <row r="622">
      <c r="A622" s="450"/>
      <c r="B622" s="450"/>
      <c r="C622" s="450"/>
      <c r="D622" s="450"/>
      <c r="E622" s="450"/>
      <c r="F622" s="450"/>
      <c r="G622" s="450"/>
      <c r="H622" s="450"/>
      <c r="I622" s="450"/>
      <c r="J622" s="450"/>
      <c r="K622" s="450"/>
      <c r="L622" s="450"/>
      <c r="M622" s="450"/>
      <c r="N622" s="450"/>
      <c r="O622" s="450"/>
      <c r="P622" s="450"/>
      <c r="Q622" s="450"/>
      <c r="R622" s="450"/>
      <c r="S622" s="450"/>
      <c r="T622" s="450"/>
      <c r="U622" s="450"/>
      <c r="V622" s="383"/>
    </row>
    <row r="623">
      <c r="A623" s="450"/>
      <c r="B623" s="450"/>
      <c r="C623" s="450"/>
      <c r="D623" s="450"/>
      <c r="E623" s="450"/>
      <c r="F623" s="450"/>
      <c r="G623" s="450"/>
      <c r="H623" s="450"/>
      <c r="I623" s="450"/>
      <c r="J623" s="450"/>
      <c r="K623" s="450"/>
      <c r="L623" s="450"/>
      <c r="M623" s="450"/>
      <c r="N623" s="450"/>
      <c r="O623" s="450"/>
      <c r="P623" s="450"/>
      <c r="Q623" s="450"/>
      <c r="R623" s="450"/>
      <c r="S623" s="450"/>
      <c r="T623" s="450"/>
      <c r="U623" s="450"/>
      <c r="V623" s="383"/>
    </row>
    <row r="624">
      <c r="A624" s="450"/>
      <c r="B624" s="450"/>
      <c r="C624" s="450"/>
      <c r="D624" s="450"/>
      <c r="E624" s="450"/>
      <c r="F624" s="450"/>
      <c r="G624" s="450"/>
      <c r="H624" s="450"/>
      <c r="I624" s="450"/>
      <c r="J624" s="450"/>
      <c r="K624" s="450"/>
      <c r="L624" s="450"/>
      <c r="M624" s="450"/>
      <c r="N624" s="450"/>
      <c r="O624" s="450"/>
      <c r="P624" s="450"/>
      <c r="Q624" s="450"/>
      <c r="R624" s="450"/>
      <c r="S624" s="450"/>
      <c r="T624" s="450"/>
      <c r="U624" s="450"/>
      <c r="V624" s="383"/>
    </row>
    <row r="625">
      <c r="A625" s="450"/>
      <c r="B625" s="450"/>
      <c r="C625" s="450"/>
      <c r="D625" s="450"/>
      <c r="E625" s="450"/>
      <c r="F625" s="450"/>
      <c r="G625" s="450"/>
      <c r="H625" s="450"/>
      <c r="I625" s="450"/>
      <c r="J625" s="450"/>
      <c r="K625" s="450"/>
      <c r="L625" s="450"/>
      <c r="M625" s="450"/>
      <c r="N625" s="450"/>
      <c r="O625" s="450"/>
      <c r="P625" s="450"/>
      <c r="Q625" s="450"/>
      <c r="R625" s="450"/>
      <c r="S625" s="450"/>
      <c r="T625" s="450"/>
      <c r="U625" s="450"/>
      <c r="V625" s="383"/>
    </row>
    <row r="626">
      <c r="A626" s="450"/>
      <c r="B626" s="450"/>
      <c r="C626" s="450"/>
      <c r="D626" s="450"/>
      <c r="E626" s="450"/>
      <c r="F626" s="450"/>
      <c r="G626" s="450"/>
      <c r="H626" s="450"/>
      <c r="I626" s="450"/>
      <c r="J626" s="450"/>
      <c r="K626" s="450"/>
      <c r="L626" s="450"/>
      <c r="M626" s="450"/>
      <c r="N626" s="450"/>
      <c r="O626" s="450"/>
      <c r="P626" s="450"/>
      <c r="Q626" s="450"/>
      <c r="R626" s="450"/>
      <c r="S626" s="450"/>
      <c r="T626" s="450"/>
      <c r="U626" s="450"/>
      <c r="V626" s="383"/>
    </row>
    <row r="627">
      <c r="A627" s="450"/>
      <c r="B627" s="450"/>
      <c r="C627" s="450"/>
      <c r="D627" s="450"/>
      <c r="E627" s="450"/>
      <c r="F627" s="450"/>
      <c r="G627" s="450"/>
      <c r="H627" s="450"/>
      <c r="I627" s="450"/>
      <c r="J627" s="450"/>
      <c r="K627" s="450"/>
      <c r="L627" s="450"/>
      <c r="M627" s="450"/>
      <c r="N627" s="450"/>
      <c r="O627" s="450"/>
      <c r="P627" s="450"/>
      <c r="Q627" s="450"/>
      <c r="R627" s="450"/>
      <c r="S627" s="450"/>
      <c r="T627" s="450"/>
      <c r="U627" s="450"/>
      <c r="V627" s="383"/>
    </row>
    <row r="628">
      <c r="A628" s="450"/>
      <c r="B628" s="450"/>
      <c r="C628" s="450"/>
      <c r="D628" s="450"/>
      <c r="E628" s="450"/>
      <c r="F628" s="450"/>
      <c r="G628" s="450"/>
      <c r="H628" s="450"/>
      <c r="I628" s="450"/>
      <c r="J628" s="450"/>
      <c r="K628" s="450"/>
      <c r="L628" s="450"/>
      <c r="M628" s="450"/>
      <c r="N628" s="450"/>
      <c r="O628" s="450"/>
      <c r="P628" s="450"/>
      <c r="Q628" s="450"/>
      <c r="R628" s="450"/>
      <c r="S628" s="450"/>
      <c r="T628" s="450"/>
      <c r="U628" s="450"/>
      <c r="V628" s="383"/>
    </row>
    <row r="629">
      <c r="A629" s="450"/>
      <c r="B629" s="450"/>
      <c r="C629" s="450"/>
      <c r="D629" s="450"/>
      <c r="E629" s="450"/>
      <c r="F629" s="450"/>
      <c r="G629" s="450"/>
      <c r="H629" s="450"/>
      <c r="I629" s="450"/>
      <c r="J629" s="450"/>
      <c r="K629" s="450"/>
      <c r="L629" s="450"/>
      <c r="M629" s="450"/>
      <c r="N629" s="450"/>
      <c r="O629" s="450"/>
      <c r="P629" s="450"/>
      <c r="Q629" s="450"/>
      <c r="R629" s="450"/>
      <c r="S629" s="450"/>
      <c r="T629" s="450"/>
      <c r="U629" s="450"/>
      <c r="V629" s="383"/>
    </row>
    <row r="630">
      <c r="A630" s="450"/>
      <c r="B630" s="450"/>
      <c r="C630" s="450"/>
      <c r="D630" s="450"/>
      <c r="E630" s="450"/>
      <c r="F630" s="450"/>
      <c r="G630" s="450"/>
      <c r="H630" s="450"/>
      <c r="I630" s="450"/>
      <c r="J630" s="450"/>
      <c r="K630" s="450"/>
      <c r="L630" s="450"/>
      <c r="M630" s="450"/>
      <c r="N630" s="450"/>
      <c r="O630" s="450"/>
      <c r="P630" s="450"/>
      <c r="Q630" s="450"/>
      <c r="R630" s="450"/>
      <c r="S630" s="450"/>
      <c r="T630" s="450"/>
      <c r="U630" s="450"/>
      <c r="V630" s="383"/>
    </row>
    <row r="631">
      <c r="A631" s="450"/>
      <c r="B631" s="450"/>
      <c r="C631" s="450"/>
      <c r="D631" s="450"/>
      <c r="E631" s="450"/>
      <c r="F631" s="450"/>
      <c r="G631" s="450"/>
      <c r="H631" s="450"/>
      <c r="I631" s="450"/>
      <c r="J631" s="450"/>
      <c r="K631" s="450"/>
      <c r="L631" s="450"/>
      <c r="M631" s="450"/>
      <c r="N631" s="450"/>
      <c r="O631" s="450"/>
      <c r="P631" s="450"/>
      <c r="Q631" s="450"/>
      <c r="R631" s="450"/>
      <c r="S631" s="450"/>
      <c r="T631" s="450"/>
      <c r="U631" s="450"/>
      <c r="V631" s="383"/>
    </row>
    <row r="632">
      <c r="A632" s="450"/>
      <c r="B632" s="450"/>
      <c r="C632" s="450"/>
      <c r="D632" s="450"/>
      <c r="E632" s="450"/>
      <c r="F632" s="450"/>
      <c r="G632" s="450"/>
      <c r="H632" s="450"/>
      <c r="I632" s="450"/>
      <c r="J632" s="450"/>
      <c r="K632" s="450"/>
      <c r="L632" s="450"/>
      <c r="M632" s="450"/>
      <c r="N632" s="450"/>
      <c r="O632" s="450"/>
      <c r="P632" s="450"/>
      <c r="Q632" s="450"/>
      <c r="R632" s="450"/>
      <c r="S632" s="450"/>
      <c r="T632" s="450"/>
      <c r="U632" s="450"/>
      <c r="V632" s="383"/>
    </row>
    <row r="633">
      <c r="A633" s="450"/>
      <c r="B633" s="450"/>
      <c r="C633" s="450"/>
      <c r="D633" s="450"/>
      <c r="E633" s="450"/>
      <c r="F633" s="450"/>
      <c r="G633" s="450"/>
      <c r="H633" s="450"/>
      <c r="I633" s="450"/>
      <c r="J633" s="450"/>
      <c r="K633" s="450"/>
      <c r="L633" s="450"/>
      <c r="M633" s="450"/>
      <c r="N633" s="450"/>
      <c r="O633" s="450"/>
      <c r="P633" s="450"/>
      <c r="Q633" s="450"/>
      <c r="R633" s="450"/>
      <c r="S633" s="450"/>
      <c r="T633" s="450"/>
      <c r="U633" s="450"/>
      <c r="V633" s="383"/>
    </row>
    <row r="634">
      <c r="A634" s="450"/>
      <c r="B634" s="450"/>
      <c r="C634" s="450"/>
      <c r="D634" s="450"/>
      <c r="E634" s="450"/>
      <c r="F634" s="450"/>
      <c r="G634" s="450"/>
      <c r="H634" s="450"/>
      <c r="I634" s="450"/>
      <c r="J634" s="450"/>
      <c r="K634" s="450"/>
      <c r="L634" s="450"/>
      <c r="M634" s="450"/>
      <c r="N634" s="450"/>
      <c r="O634" s="450"/>
      <c r="P634" s="450"/>
      <c r="Q634" s="450"/>
      <c r="R634" s="450"/>
      <c r="S634" s="450"/>
      <c r="T634" s="450"/>
      <c r="U634" s="450"/>
      <c r="V634" s="383"/>
    </row>
    <row r="635">
      <c r="A635" s="450"/>
      <c r="B635" s="450"/>
      <c r="C635" s="450"/>
      <c r="D635" s="450"/>
      <c r="E635" s="450"/>
      <c r="F635" s="450"/>
      <c r="G635" s="450"/>
      <c r="H635" s="450"/>
      <c r="I635" s="450"/>
      <c r="J635" s="450"/>
      <c r="K635" s="450"/>
      <c r="L635" s="450"/>
      <c r="M635" s="450"/>
      <c r="N635" s="450"/>
      <c r="O635" s="450"/>
      <c r="P635" s="450"/>
      <c r="Q635" s="450"/>
      <c r="R635" s="450"/>
      <c r="S635" s="450"/>
      <c r="T635" s="450"/>
      <c r="U635" s="450"/>
      <c r="V635" s="383"/>
    </row>
    <row r="636">
      <c r="A636" s="450"/>
      <c r="B636" s="450"/>
      <c r="C636" s="450"/>
      <c r="D636" s="450"/>
      <c r="E636" s="450"/>
      <c r="F636" s="450"/>
      <c r="G636" s="450"/>
      <c r="H636" s="450"/>
      <c r="I636" s="450"/>
      <c r="J636" s="450"/>
      <c r="K636" s="450"/>
      <c r="L636" s="450"/>
      <c r="M636" s="450"/>
      <c r="N636" s="450"/>
      <c r="O636" s="450"/>
      <c r="P636" s="450"/>
      <c r="Q636" s="450"/>
      <c r="R636" s="450"/>
      <c r="S636" s="450"/>
      <c r="T636" s="450"/>
      <c r="U636" s="450"/>
      <c r="V636" s="383"/>
    </row>
    <row r="637">
      <c r="A637" s="450"/>
      <c r="B637" s="450"/>
      <c r="C637" s="450"/>
      <c r="D637" s="450"/>
      <c r="E637" s="450"/>
      <c r="F637" s="450"/>
      <c r="G637" s="450"/>
      <c r="H637" s="450"/>
      <c r="I637" s="450"/>
      <c r="J637" s="450"/>
      <c r="K637" s="450"/>
      <c r="L637" s="450"/>
      <c r="M637" s="450"/>
      <c r="N637" s="450"/>
      <c r="O637" s="450"/>
      <c r="P637" s="450"/>
      <c r="Q637" s="450"/>
      <c r="R637" s="450"/>
      <c r="S637" s="450"/>
      <c r="T637" s="450"/>
      <c r="U637" s="450"/>
      <c r="V637" s="383"/>
    </row>
    <row r="638">
      <c r="A638" s="450"/>
      <c r="B638" s="450"/>
      <c r="C638" s="450"/>
      <c r="D638" s="450"/>
      <c r="E638" s="450"/>
      <c r="F638" s="450"/>
      <c r="G638" s="450"/>
      <c r="H638" s="450"/>
      <c r="I638" s="450"/>
      <c r="J638" s="450"/>
      <c r="K638" s="450"/>
      <c r="L638" s="450"/>
      <c r="M638" s="450"/>
      <c r="N638" s="450"/>
      <c r="O638" s="450"/>
      <c r="P638" s="450"/>
      <c r="Q638" s="450"/>
      <c r="R638" s="450"/>
      <c r="S638" s="450"/>
      <c r="T638" s="450"/>
      <c r="U638" s="450"/>
      <c r="V638" s="383"/>
    </row>
    <row r="639">
      <c r="A639" s="450"/>
      <c r="B639" s="450"/>
      <c r="C639" s="450"/>
      <c r="D639" s="450"/>
      <c r="E639" s="450"/>
      <c r="F639" s="450"/>
      <c r="G639" s="450"/>
      <c r="H639" s="450"/>
      <c r="I639" s="450"/>
      <c r="J639" s="450"/>
      <c r="K639" s="450"/>
      <c r="L639" s="450"/>
      <c r="M639" s="450"/>
      <c r="N639" s="450"/>
      <c r="O639" s="450"/>
      <c r="P639" s="450"/>
      <c r="Q639" s="450"/>
      <c r="R639" s="450"/>
      <c r="S639" s="450"/>
      <c r="T639" s="450"/>
      <c r="U639" s="450"/>
      <c r="V639" s="383"/>
    </row>
    <row r="640">
      <c r="A640" s="450"/>
      <c r="B640" s="450"/>
      <c r="C640" s="450"/>
      <c r="D640" s="450"/>
      <c r="E640" s="450"/>
      <c r="F640" s="450"/>
      <c r="G640" s="450"/>
      <c r="H640" s="450"/>
      <c r="I640" s="450"/>
      <c r="J640" s="450"/>
      <c r="K640" s="450"/>
      <c r="L640" s="450"/>
      <c r="M640" s="450"/>
      <c r="N640" s="450"/>
      <c r="O640" s="450"/>
      <c r="P640" s="450"/>
      <c r="Q640" s="450"/>
      <c r="R640" s="450"/>
      <c r="S640" s="450"/>
      <c r="T640" s="450"/>
      <c r="U640" s="450"/>
      <c r="V640" s="383"/>
    </row>
    <row r="641">
      <c r="A641" s="450"/>
      <c r="B641" s="450"/>
      <c r="C641" s="450"/>
      <c r="D641" s="450"/>
      <c r="E641" s="450"/>
      <c r="F641" s="450"/>
      <c r="G641" s="450"/>
      <c r="H641" s="450"/>
      <c r="I641" s="450"/>
      <c r="J641" s="450"/>
      <c r="K641" s="450"/>
      <c r="L641" s="450"/>
      <c r="M641" s="450"/>
      <c r="N641" s="450"/>
      <c r="O641" s="450"/>
      <c r="P641" s="450"/>
      <c r="Q641" s="450"/>
      <c r="R641" s="450"/>
      <c r="S641" s="450"/>
      <c r="T641" s="450"/>
      <c r="U641" s="450"/>
      <c r="V641" s="383"/>
    </row>
    <row r="642">
      <c r="A642" s="450"/>
      <c r="B642" s="450"/>
      <c r="C642" s="450"/>
      <c r="D642" s="450"/>
      <c r="E642" s="450"/>
      <c r="F642" s="450"/>
      <c r="G642" s="450"/>
      <c r="H642" s="450"/>
      <c r="I642" s="450"/>
      <c r="J642" s="450"/>
      <c r="K642" s="450"/>
      <c r="L642" s="450"/>
      <c r="M642" s="450"/>
      <c r="N642" s="450"/>
      <c r="O642" s="450"/>
      <c r="P642" s="450"/>
      <c r="Q642" s="450"/>
      <c r="R642" s="450"/>
      <c r="S642" s="450"/>
      <c r="T642" s="450"/>
      <c r="U642" s="450"/>
      <c r="V642" s="383"/>
    </row>
    <row r="643">
      <c r="A643" s="450"/>
      <c r="B643" s="450"/>
      <c r="C643" s="450"/>
      <c r="D643" s="450"/>
      <c r="E643" s="450"/>
      <c r="F643" s="450"/>
      <c r="G643" s="450"/>
      <c r="H643" s="450"/>
      <c r="I643" s="450"/>
      <c r="J643" s="450"/>
      <c r="K643" s="450"/>
      <c r="L643" s="450"/>
      <c r="M643" s="450"/>
      <c r="N643" s="450"/>
      <c r="O643" s="450"/>
      <c r="P643" s="450"/>
      <c r="Q643" s="450"/>
      <c r="R643" s="450"/>
      <c r="S643" s="450"/>
      <c r="T643" s="450"/>
      <c r="U643" s="450"/>
      <c r="V643" s="383"/>
    </row>
    <row r="644">
      <c r="A644" s="450"/>
      <c r="B644" s="450"/>
      <c r="C644" s="450"/>
      <c r="D644" s="450"/>
      <c r="E644" s="450"/>
      <c r="F644" s="450"/>
      <c r="G644" s="450"/>
      <c r="H644" s="450"/>
      <c r="I644" s="450"/>
      <c r="J644" s="450"/>
      <c r="K644" s="450"/>
      <c r="L644" s="450"/>
      <c r="M644" s="450"/>
      <c r="N644" s="450"/>
      <c r="O644" s="450"/>
      <c r="P644" s="450"/>
      <c r="Q644" s="450"/>
      <c r="R644" s="450"/>
      <c r="S644" s="450"/>
      <c r="T644" s="450"/>
      <c r="U644" s="450"/>
      <c r="V644" s="383"/>
    </row>
    <row r="645">
      <c r="A645" s="450"/>
      <c r="B645" s="450"/>
      <c r="C645" s="450"/>
      <c r="D645" s="450"/>
      <c r="E645" s="450"/>
      <c r="F645" s="450"/>
      <c r="G645" s="450"/>
      <c r="H645" s="450"/>
      <c r="I645" s="450"/>
      <c r="J645" s="450"/>
      <c r="K645" s="450"/>
      <c r="L645" s="450"/>
      <c r="M645" s="450"/>
      <c r="N645" s="450"/>
      <c r="O645" s="450"/>
      <c r="P645" s="450"/>
      <c r="Q645" s="450"/>
      <c r="R645" s="450"/>
      <c r="S645" s="450"/>
      <c r="T645" s="450"/>
      <c r="U645" s="450"/>
      <c r="V645" s="383"/>
    </row>
    <row r="646">
      <c r="A646" s="450"/>
      <c r="B646" s="450"/>
      <c r="C646" s="450"/>
      <c r="D646" s="450"/>
      <c r="E646" s="450"/>
      <c r="F646" s="450"/>
      <c r="G646" s="450"/>
      <c r="H646" s="450"/>
      <c r="I646" s="450"/>
      <c r="J646" s="450"/>
      <c r="K646" s="450"/>
      <c r="L646" s="450"/>
      <c r="M646" s="450"/>
      <c r="N646" s="450"/>
      <c r="O646" s="450"/>
      <c r="P646" s="450"/>
      <c r="Q646" s="450"/>
      <c r="R646" s="450"/>
      <c r="S646" s="450"/>
      <c r="T646" s="450"/>
      <c r="U646" s="450"/>
      <c r="V646" s="383"/>
    </row>
    <row r="647">
      <c r="A647" s="450"/>
      <c r="B647" s="450"/>
      <c r="C647" s="450"/>
      <c r="D647" s="450"/>
      <c r="E647" s="450"/>
      <c r="F647" s="450"/>
      <c r="G647" s="450"/>
      <c r="H647" s="450"/>
      <c r="I647" s="450"/>
      <c r="J647" s="450"/>
      <c r="K647" s="450"/>
      <c r="L647" s="450"/>
      <c r="M647" s="450"/>
      <c r="N647" s="450"/>
      <c r="O647" s="450"/>
      <c r="P647" s="450"/>
      <c r="Q647" s="450"/>
      <c r="R647" s="450"/>
      <c r="S647" s="450"/>
      <c r="T647" s="450"/>
      <c r="U647" s="450"/>
      <c r="V647" s="383"/>
    </row>
    <row r="648">
      <c r="A648" s="450"/>
      <c r="B648" s="450"/>
      <c r="C648" s="450"/>
      <c r="D648" s="450"/>
      <c r="E648" s="450"/>
      <c r="F648" s="450"/>
      <c r="G648" s="450"/>
      <c r="H648" s="450"/>
      <c r="I648" s="450"/>
      <c r="J648" s="450"/>
      <c r="K648" s="450"/>
      <c r="L648" s="450"/>
      <c r="M648" s="450"/>
      <c r="N648" s="450"/>
      <c r="O648" s="450"/>
      <c r="P648" s="450"/>
      <c r="Q648" s="450"/>
      <c r="R648" s="450"/>
      <c r="S648" s="450"/>
      <c r="T648" s="450"/>
      <c r="U648" s="450"/>
      <c r="V648" s="383"/>
    </row>
    <row r="649">
      <c r="A649" s="450"/>
      <c r="B649" s="450"/>
      <c r="C649" s="450"/>
      <c r="D649" s="450"/>
      <c r="E649" s="450"/>
      <c r="F649" s="450"/>
      <c r="G649" s="450"/>
      <c r="H649" s="450"/>
      <c r="I649" s="450"/>
      <c r="J649" s="450"/>
      <c r="K649" s="450"/>
      <c r="L649" s="450"/>
      <c r="M649" s="450"/>
      <c r="N649" s="450"/>
      <c r="O649" s="450"/>
      <c r="P649" s="450"/>
      <c r="Q649" s="450"/>
      <c r="R649" s="450"/>
      <c r="S649" s="450"/>
      <c r="T649" s="450"/>
      <c r="U649" s="450"/>
      <c r="V649" s="383"/>
    </row>
    <row r="650">
      <c r="A650" s="450"/>
      <c r="B650" s="450"/>
      <c r="C650" s="450"/>
      <c r="D650" s="450"/>
      <c r="E650" s="450"/>
      <c r="F650" s="450"/>
      <c r="G650" s="450"/>
      <c r="H650" s="450"/>
      <c r="I650" s="450"/>
      <c r="J650" s="450"/>
      <c r="K650" s="450"/>
      <c r="L650" s="450"/>
      <c r="M650" s="450"/>
      <c r="N650" s="450"/>
      <c r="O650" s="450"/>
      <c r="P650" s="450"/>
      <c r="Q650" s="450"/>
      <c r="R650" s="450"/>
      <c r="S650" s="450"/>
      <c r="T650" s="450"/>
      <c r="U650" s="450"/>
      <c r="V650" s="383"/>
    </row>
    <row r="651">
      <c r="A651" s="450"/>
      <c r="B651" s="450"/>
      <c r="C651" s="450"/>
      <c r="D651" s="450"/>
      <c r="E651" s="450"/>
      <c r="F651" s="450"/>
      <c r="G651" s="450"/>
      <c r="H651" s="450"/>
      <c r="I651" s="450"/>
      <c r="J651" s="450"/>
      <c r="K651" s="450"/>
      <c r="L651" s="450"/>
      <c r="M651" s="450"/>
      <c r="N651" s="450"/>
      <c r="O651" s="450"/>
      <c r="P651" s="450"/>
      <c r="Q651" s="450"/>
      <c r="R651" s="450"/>
      <c r="S651" s="450"/>
      <c r="T651" s="450"/>
      <c r="U651" s="450"/>
      <c r="V651" s="383"/>
    </row>
    <row r="652">
      <c r="A652" s="450"/>
      <c r="B652" s="450"/>
      <c r="C652" s="450"/>
      <c r="D652" s="450"/>
      <c r="E652" s="450"/>
      <c r="F652" s="450"/>
      <c r="G652" s="450"/>
      <c r="H652" s="450"/>
      <c r="I652" s="450"/>
      <c r="J652" s="450"/>
      <c r="K652" s="450"/>
      <c r="L652" s="450"/>
      <c r="M652" s="450"/>
      <c r="N652" s="450"/>
      <c r="O652" s="450"/>
      <c r="P652" s="450"/>
      <c r="Q652" s="450"/>
      <c r="R652" s="450"/>
      <c r="S652" s="450"/>
      <c r="T652" s="450"/>
      <c r="U652" s="450"/>
      <c r="V652" s="383"/>
    </row>
    <row r="653">
      <c r="A653" s="450"/>
      <c r="B653" s="450"/>
      <c r="C653" s="450"/>
      <c r="D653" s="450"/>
      <c r="E653" s="450"/>
      <c r="F653" s="450"/>
      <c r="G653" s="450"/>
      <c r="H653" s="450"/>
      <c r="I653" s="450"/>
      <c r="J653" s="450"/>
      <c r="K653" s="450"/>
      <c r="L653" s="450"/>
      <c r="M653" s="450"/>
      <c r="N653" s="450"/>
      <c r="O653" s="450"/>
      <c r="P653" s="450"/>
      <c r="Q653" s="450"/>
      <c r="R653" s="450"/>
      <c r="S653" s="450"/>
      <c r="T653" s="450"/>
      <c r="U653" s="450"/>
      <c r="V653" s="383"/>
    </row>
    <row r="654">
      <c r="A654" s="450"/>
      <c r="B654" s="450"/>
      <c r="C654" s="450"/>
      <c r="D654" s="450"/>
      <c r="E654" s="450"/>
      <c r="F654" s="450"/>
      <c r="G654" s="450"/>
      <c r="H654" s="450"/>
      <c r="I654" s="450"/>
      <c r="J654" s="450"/>
      <c r="K654" s="450"/>
      <c r="L654" s="450"/>
      <c r="M654" s="450"/>
      <c r="N654" s="450"/>
      <c r="O654" s="450"/>
      <c r="P654" s="450"/>
      <c r="Q654" s="450"/>
      <c r="R654" s="450"/>
      <c r="S654" s="450"/>
      <c r="T654" s="450"/>
      <c r="U654" s="450"/>
      <c r="V654" s="383"/>
    </row>
    <row r="655">
      <c r="A655" s="450"/>
      <c r="B655" s="450"/>
      <c r="C655" s="450"/>
      <c r="D655" s="450"/>
      <c r="E655" s="450"/>
      <c r="F655" s="450"/>
      <c r="G655" s="450"/>
      <c r="H655" s="450"/>
      <c r="I655" s="450"/>
      <c r="J655" s="450"/>
      <c r="K655" s="450"/>
      <c r="L655" s="450"/>
      <c r="M655" s="450"/>
      <c r="N655" s="450"/>
      <c r="O655" s="450"/>
      <c r="P655" s="450"/>
      <c r="Q655" s="450"/>
      <c r="R655" s="450"/>
      <c r="S655" s="450"/>
      <c r="T655" s="450"/>
      <c r="U655" s="450"/>
      <c r="V655" s="383"/>
    </row>
    <row r="656">
      <c r="A656" s="450"/>
      <c r="B656" s="450"/>
      <c r="C656" s="450"/>
      <c r="D656" s="450"/>
      <c r="E656" s="450"/>
      <c r="F656" s="450"/>
      <c r="G656" s="450"/>
      <c r="H656" s="450"/>
      <c r="I656" s="450"/>
      <c r="J656" s="450"/>
      <c r="K656" s="450"/>
      <c r="L656" s="450"/>
      <c r="M656" s="450"/>
      <c r="N656" s="450"/>
      <c r="O656" s="450"/>
      <c r="P656" s="450"/>
      <c r="Q656" s="450"/>
      <c r="R656" s="450"/>
      <c r="S656" s="450"/>
      <c r="T656" s="450"/>
      <c r="U656" s="450"/>
      <c r="V656" s="383"/>
    </row>
    <row r="657">
      <c r="A657" s="450"/>
      <c r="B657" s="450"/>
      <c r="C657" s="450"/>
      <c r="D657" s="450"/>
      <c r="E657" s="450"/>
      <c r="F657" s="450"/>
      <c r="G657" s="450"/>
      <c r="H657" s="450"/>
      <c r="I657" s="450"/>
      <c r="J657" s="450"/>
      <c r="K657" s="450"/>
      <c r="L657" s="450"/>
      <c r="M657" s="450"/>
      <c r="N657" s="450"/>
      <c r="O657" s="450"/>
      <c r="P657" s="450"/>
      <c r="Q657" s="450"/>
      <c r="R657" s="450"/>
      <c r="S657" s="450"/>
      <c r="T657" s="450"/>
      <c r="U657" s="450"/>
      <c r="V657" s="383"/>
    </row>
    <row r="658">
      <c r="A658" s="450"/>
      <c r="B658" s="450"/>
      <c r="C658" s="450"/>
      <c r="D658" s="450"/>
      <c r="E658" s="450"/>
      <c r="F658" s="450"/>
      <c r="G658" s="450"/>
      <c r="H658" s="450"/>
      <c r="I658" s="450"/>
      <c r="J658" s="450"/>
      <c r="K658" s="450"/>
      <c r="L658" s="450"/>
      <c r="M658" s="450"/>
      <c r="N658" s="450"/>
      <c r="O658" s="450"/>
      <c r="P658" s="450"/>
      <c r="Q658" s="450"/>
      <c r="R658" s="450"/>
      <c r="S658" s="450"/>
      <c r="T658" s="450"/>
      <c r="U658" s="450"/>
      <c r="V658" s="383"/>
    </row>
    <row r="659">
      <c r="A659" s="450"/>
      <c r="B659" s="450"/>
      <c r="C659" s="450"/>
      <c r="D659" s="450"/>
      <c r="E659" s="450"/>
      <c r="F659" s="450"/>
      <c r="G659" s="450"/>
      <c r="H659" s="450"/>
      <c r="I659" s="450"/>
      <c r="J659" s="450"/>
      <c r="K659" s="450"/>
      <c r="L659" s="450"/>
      <c r="M659" s="450"/>
      <c r="N659" s="450"/>
      <c r="O659" s="450"/>
      <c r="P659" s="450"/>
      <c r="Q659" s="450"/>
      <c r="R659" s="450"/>
      <c r="S659" s="450"/>
      <c r="T659" s="450"/>
      <c r="U659" s="450"/>
      <c r="V659" s="383"/>
    </row>
    <row r="660">
      <c r="A660" s="450"/>
      <c r="B660" s="450"/>
      <c r="C660" s="450"/>
      <c r="D660" s="450"/>
      <c r="E660" s="450"/>
      <c r="F660" s="450"/>
      <c r="G660" s="450"/>
      <c r="H660" s="450"/>
      <c r="I660" s="450"/>
      <c r="J660" s="450"/>
      <c r="K660" s="450"/>
      <c r="L660" s="450"/>
      <c r="M660" s="450"/>
      <c r="N660" s="450"/>
      <c r="O660" s="450"/>
      <c r="P660" s="450"/>
      <c r="Q660" s="450"/>
      <c r="R660" s="450"/>
      <c r="S660" s="450"/>
      <c r="T660" s="450"/>
      <c r="U660" s="450"/>
      <c r="V660" s="383"/>
    </row>
    <row r="661">
      <c r="A661" s="450"/>
      <c r="B661" s="450"/>
      <c r="C661" s="450"/>
      <c r="D661" s="450"/>
      <c r="E661" s="450"/>
      <c r="F661" s="450"/>
      <c r="G661" s="450"/>
      <c r="H661" s="450"/>
      <c r="I661" s="450"/>
      <c r="J661" s="450"/>
      <c r="K661" s="450"/>
      <c r="L661" s="450"/>
      <c r="M661" s="450"/>
      <c r="N661" s="450"/>
      <c r="O661" s="450"/>
      <c r="P661" s="450"/>
      <c r="Q661" s="450"/>
      <c r="R661" s="450"/>
      <c r="S661" s="450"/>
      <c r="T661" s="450"/>
      <c r="U661" s="450"/>
      <c r="V661" s="383"/>
    </row>
    <row r="662">
      <c r="A662" s="450"/>
      <c r="B662" s="450"/>
      <c r="C662" s="450"/>
      <c r="D662" s="450"/>
      <c r="E662" s="450"/>
      <c r="F662" s="450"/>
      <c r="G662" s="450"/>
      <c r="H662" s="450"/>
      <c r="I662" s="450"/>
      <c r="J662" s="450"/>
      <c r="K662" s="450"/>
      <c r="L662" s="450"/>
      <c r="M662" s="450"/>
      <c r="N662" s="450"/>
      <c r="O662" s="450"/>
      <c r="P662" s="450"/>
      <c r="Q662" s="450"/>
      <c r="R662" s="450"/>
      <c r="S662" s="450"/>
      <c r="T662" s="450"/>
      <c r="U662" s="450"/>
      <c r="V662" s="383"/>
    </row>
    <row r="663">
      <c r="A663" s="450"/>
      <c r="B663" s="450"/>
      <c r="C663" s="450"/>
      <c r="D663" s="450"/>
      <c r="E663" s="450"/>
      <c r="F663" s="450"/>
      <c r="G663" s="450"/>
      <c r="H663" s="450"/>
      <c r="I663" s="450"/>
      <c r="J663" s="450"/>
      <c r="K663" s="450"/>
      <c r="L663" s="450"/>
      <c r="M663" s="450"/>
      <c r="N663" s="450"/>
      <c r="O663" s="450"/>
      <c r="P663" s="450"/>
      <c r="Q663" s="450"/>
      <c r="R663" s="450"/>
      <c r="S663" s="450"/>
      <c r="T663" s="450"/>
      <c r="U663" s="450"/>
      <c r="V663" s="383"/>
    </row>
    <row r="664">
      <c r="A664" s="450"/>
      <c r="B664" s="450"/>
      <c r="C664" s="450"/>
      <c r="D664" s="450"/>
      <c r="E664" s="450"/>
      <c r="F664" s="450"/>
      <c r="G664" s="450"/>
      <c r="H664" s="450"/>
      <c r="I664" s="450"/>
      <c r="J664" s="450"/>
      <c r="K664" s="450"/>
      <c r="L664" s="450"/>
      <c r="M664" s="450"/>
      <c r="N664" s="450"/>
      <c r="O664" s="450"/>
      <c r="P664" s="450"/>
      <c r="Q664" s="450"/>
      <c r="R664" s="450"/>
      <c r="S664" s="450"/>
      <c r="T664" s="450"/>
      <c r="U664" s="450"/>
      <c r="V664" s="383"/>
    </row>
    <row r="665">
      <c r="A665" s="450"/>
      <c r="B665" s="450"/>
      <c r="C665" s="450"/>
      <c r="D665" s="450"/>
      <c r="E665" s="450"/>
      <c r="F665" s="450"/>
      <c r="G665" s="450"/>
      <c r="H665" s="450"/>
      <c r="I665" s="450"/>
      <c r="J665" s="450"/>
      <c r="K665" s="450"/>
      <c r="L665" s="450"/>
      <c r="M665" s="450"/>
      <c r="N665" s="450"/>
      <c r="O665" s="450"/>
      <c r="P665" s="450"/>
      <c r="Q665" s="450"/>
      <c r="R665" s="450"/>
      <c r="S665" s="450"/>
      <c r="T665" s="450"/>
      <c r="U665" s="450"/>
      <c r="V665" s="383"/>
    </row>
    <row r="666">
      <c r="A666" s="450"/>
      <c r="B666" s="450"/>
      <c r="C666" s="450"/>
      <c r="D666" s="450"/>
      <c r="E666" s="450"/>
      <c r="F666" s="450"/>
      <c r="G666" s="450"/>
      <c r="H666" s="450"/>
      <c r="I666" s="450"/>
      <c r="J666" s="450"/>
      <c r="K666" s="450"/>
      <c r="L666" s="450"/>
      <c r="M666" s="450"/>
      <c r="N666" s="450"/>
      <c r="O666" s="450"/>
      <c r="P666" s="450"/>
      <c r="Q666" s="450"/>
      <c r="R666" s="450"/>
      <c r="S666" s="450"/>
      <c r="T666" s="450"/>
      <c r="U666" s="450"/>
      <c r="V666" s="383"/>
    </row>
    <row r="667">
      <c r="A667" s="450"/>
      <c r="B667" s="450"/>
      <c r="C667" s="450"/>
      <c r="D667" s="450"/>
      <c r="E667" s="450"/>
      <c r="F667" s="450"/>
      <c r="G667" s="450"/>
      <c r="H667" s="450"/>
      <c r="I667" s="450"/>
      <c r="J667" s="450"/>
      <c r="K667" s="450"/>
      <c r="L667" s="450"/>
      <c r="M667" s="450"/>
      <c r="N667" s="450"/>
      <c r="O667" s="450"/>
      <c r="P667" s="450"/>
      <c r="Q667" s="450"/>
      <c r="R667" s="450"/>
      <c r="S667" s="450"/>
      <c r="T667" s="450"/>
      <c r="U667" s="450"/>
      <c r="V667" s="383"/>
    </row>
    <row r="668">
      <c r="A668" s="450"/>
      <c r="B668" s="450"/>
      <c r="C668" s="450"/>
      <c r="D668" s="450"/>
      <c r="E668" s="450"/>
      <c r="F668" s="450"/>
      <c r="G668" s="450"/>
      <c r="H668" s="450"/>
      <c r="I668" s="450"/>
      <c r="J668" s="450"/>
      <c r="K668" s="450"/>
      <c r="L668" s="450"/>
      <c r="M668" s="450"/>
      <c r="N668" s="450"/>
      <c r="O668" s="450"/>
      <c r="P668" s="450"/>
      <c r="Q668" s="450"/>
      <c r="R668" s="450"/>
      <c r="S668" s="450"/>
      <c r="T668" s="450"/>
      <c r="U668" s="450"/>
      <c r="V668" s="383"/>
    </row>
    <row r="669">
      <c r="A669" s="450"/>
      <c r="B669" s="450"/>
      <c r="C669" s="450"/>
      <c r="D669" s="450"/>
      <c r="E669" s="450"/>
      <c r="F669" s="450"/>
      <c r="G669" s="450"/>
      <c r="H669" s="450"/>
      <c r="I669" s="450"/>
      <c r="J669" s="450"/>
      <c r="K669" s="450"/>
      <c r="L669" s="450"/>
      <c r="M669" s="450"/>
      <c r="N669" s="450"/>
      <c r="O669" s="450"/>
      <c r="P669" s="450"/>
      <c r="Q669" s="450"/>
      <c r="R669" s="450"/>
      <c r="S669" s="450"/>
      <c r="T669" s="450"/>
      <c r="U669" s="450"/>
      <c r="V669" s="383"/>
    </row>
    <row r="670">
      <c r="A670" s="450"/>
      <c r="B670" s="450"/>
      <c r="C670" s="450"/>
      <c r="D670" s="450"/>
      <c r="E670" s="450"/>
      <c r="F670" s="450"/>
      <c r="G670" s="450"/>
      <c r="H670" s="450"/>
      <c r="I670" s="450"/>
      <c r="J670" s="450"/>
      <c r="K670" s="450"/>
      <c r="L670" s="450"/>
      <c r="M670" s="450"/>
      <c r="N670" s="450"/>
      <c r="O670" s="450"/>
      <c r="P670" s="450"/>
      <c r="Q670" s="450"/>
      <c r="R670" s="450"/>
      <c r="S670" s="450"/>
      <c r="T670" s="450"/>
      <c r="U670" s="450"/>
      <c r="V670" s="383"/>
    </row>
    <row r="671">
      <c r="A671" s="450"/>
      <c r="B671" s="450"/>
      <c r="C671" s="450"/>
      <c r="D671" s="450"/>
      <c r="E671" s="450"/>
      <c r="F671" s="450"/>
      <c r="G671" s="450"/>
      <c r="H671" s="450"/>
      <c r="I671" s="450"/>
      <c r="J671" s="450"/>
      <c r="K671" s="450"/>
      <c r="L671" s="450"/>
      <c r="M671" s="450"/>
      <c r="N671" s="450"/>
      <c r="O671" s="450"/>
      <c r="P671" s="450"/>
      <c r="Q671" s="450"/>
      <c r="R671" s="450"/>
      <c r="S671" s="450"/>
      <c r="T671" s="450"/>
      <c r="U671" s="450"/>
      <c r="V671" s="383"/>
    </row>
    <row r="672">
      <c r="A672" s="450"/>
      <c r="B672" s="450"/>
      <c r="C672" s="450"/>
      <c r="D672" s="450"/>
      <c r="E672" s="450"/>
      <c r="F672" s="450"/>
      <c r="G672" s="450"/>
      <c r="H672" s="450"/>
      <c r="I672" s="450"/>
      <c r="J672" s="450"/>
      <c r="K672" s="450"/>
      <c r="L672" s="450"/>
      <c r="M672" s="450"/>
      <c r="N672" s="450"/>
      <c r="O672" s="450"/>
      <c r="P672" s="450"/>
      <c r="Q672" s="450"/>
      <c r="R672" s="450"/>
      <c r="S672" s="450"/>
      <c r="T672" s="450"/>
      <c r="U672" s="450"/>
      <c r="V672" s="383"/>
    </row>
    <row r="673">
      <c r="A673" s="450"/>
      <c r="B673" s="450"/>
      <c r="C673" s="450"/>
      <c r="D673" s="450"/>
      <c r="E673" s="450"/>
      <c r="F673" s="450"/>
      <c r="G673" s="450"/>
      <c r="H673" s="450"/>
      <c r="I673" s="450"/>
      <c r="J673" s="450"/>
      <c r="K673" s="450"/>
      <c r="L673" s="450"/>
      <c r="M673" s="450"/>
      <c r="N673" s="450"/>
      <c r="O673" s="450"/>
      <c r="P673" s="450"/>
      <c r="Q673" s="450"/>
      <c r="R673" s="450"/>
      <c r="S673" s="450"/>
      <c r="T673" s="450"/>
      <c r="U673" s="450"/>
      <c r="V673" s="383"/>
    </row>
    <row r="674">
      <c r="A674" s="450"/>
      <c r="B674" s="450"/>
      <c r="C674" s="450"/>
      <c r="D674" s="450"/>
      <c r="E674" s="450"/>
      <c r="F674" s="450"/>
      <c r="G674" s="450"/>
      <c r="H674" s="450"/>
      <c r="I674" s="450"/>
      <c r="J674" s="450"/>
      <c r="K674" s="450"/>
      <c r="L674" s="450"/>
      <c r="M674" s="450"/>
      <c r="N674" s="450"/>
      <c r="O674" s="450"/>
      <c r="P674" s="450"/>
      <c r="Q674" s="450"/>
      <c r="R674" s="450"/>
      <c r="S674" s="450"/>
      <c r="T674" s="450"/>
      <c r="U674" s="450"/>
      <c r="V674" s="383"/>
    </row>
    <row r="675">
      <c r="A675" s="450"/>
      <c r="B675" s="450"/>
      <c r="C675" s="450"/>
      <c r="D675" s="450"/>
      <c r="E675" s="450"/>
      <c r="F675" s="450"/>
      <c r="G675" s="450"/>
      <c r="H675" s="450"/>
      <c r="I675" s="450"/>
      <c r="J675" s="450"/>
      <c r="K675" s="450"/>
      <c r="L675" s="450"/>
      <c r="M675" s="450"/>
      <c r="N675" s="450"/>
      <c r="O675" s="450"/>
      <c r="P675" s="450"/>
      <c r="Q675" s="450"/>
      <c r="R675" s="450"/>
      <c r="S675" s="450"/>
      <c r="T675" s="450"/>
      <c r="U675" s="450"/>
      <c r="V675" s="383"/>
    </row>
    <row r="676">
      <c r="A676" s="450"/>
      <c r="B676" s="450"/>
      <c r="C676" s="450"/>
      <c r="D676" s="450"/>
      <c r="E676" s="450"/>
      <c r="F676" s="450"/>
      <c r="G676" s="450"/>
      <c r="H676" s="450"/>
      <c r="I676" s="450"/>
      <c r="J676" s="450"/>
      <c r="K676" s="450"/>
      <c r="L676" s="450"/>
      <c r="M676" s="450"/>
      <c r="N676" s="450"/>
      <c r="O676" s="450"/>
      <c r="P676" s="450"/>
      <c r="Q676" s="450"/>
      <c r="R676" s="450"/>
      <c r="S676" s="450"/>
      <c r="T676" s="450"/>
      <c r="U676" s="450"/>
      <c r="V676" s="383"/>
    </row>
    <row r="677">
      <c r="A677" s="450"/>
      <c r="B677" s="450"/>
      <c r="C677" s="450"/>
      <c r="D677" s="450"/>
      <c r="E677" s="450"/>
      <c r="F677" s="450"/>
      <c r="G677" s="450"/>
      <c r="H677" s="450"/>
      <c r="I677" s="450"/>
      <c r="J677" s="450"/>
      <c r="K677" s="450"/>
      <c r="L677" s="450"/>
      <c r="M677" s="450"/>
      <c r="N677" s="450"/>
      <c r="O677" s="450"/>
      <c r="P677" s="450"/>
      <c r="Q677" s="450"/>
      <c r="R677" s="450"/>
      <c r="S677" s="450"/>
      <c r="T677" s="450"/>
      <c r="U677" s="450"/>
      <c r="V677" s="383"/>
    </row>
    <row r="678">
      <c r="A678" s="450"/>
      <c r="B678" s="450"/>
      <c r="C678" s="450"/>
      <c r="D678" s="450"/>
      <c r="E678" s="450"/>
      <c r="F678" s="450"/>
      <c r="G678" s="450"/>
      <c r="H678" s="450"/>
      <c r="I678" s="450"/>
      <c r="J678" s="450"/>
      <c r="K678" s="450"/>
      <c r="L678" s="450"/>
      <c r="M678" s="450"/>
      <c r="N678" s="450"/>
      <c r="O678" s="450"/>
      <c r="P678" s="450"/>
      <c r="Q678" s="450"/>
      <c r="R678" s="450"/>
      <c r="S678" s="450"/>
      <c r="T678" s="450"/>
      <c r="U678" s="450"/>
      <c r="V678" s="383"/>
    </row>
    <row r="679">
      <c r="A679" s="450"/>
      <c r="B679" s="450"/>
      <c r="C679" s="450"/>
      <c r="D679" s="450"/>
      <c r="E679" s="450"/>
      <c r="F679" s="450"/>
      <c r="G679" s="450"/>
      <c r="H679" s="450"/>
      <c r="I679" s="450"/>
      <c r="J679" s="450"/>
      <c r="K679" s="450"/>
      <c r="L679" s="450"/>
      <c r="M679" s="450"/>
      <c r="N679" s="450"/>
      <c r="O679" s="450"/>
      <c r="P679" s="450"/>
      <c r="Q679" s="450"/>
      <c r="R679" s="450"/>
      <c r="S679" s="450"/>
      <c r="T679" s="450"/>
      <c r="U679" s="450"/>
      <c r="V679" s="383"/>
    </row>
    <row r="680">
      <c r="A680" s="450"/>
      <c r="B680" s="450"/>
      <c r="C680" s="450"/>
      <c r="D680" s="450"/>
      <c r="E680" s="450"/>
      <c r="F680" s="450"/>
      <c r="G680" s="450"/>
      <c r="H680" s="450"/>
      <c r="I680" s="450"/>
      <c r="J680" s="450"/>
      <c r="K680" s="450"/>
      <c r="L680" s="450"/>
      <c r="M680" s="450"/>
      <c r="N680" s="450"/>
      <c r="O680" s="450"/>
      <c r="P680" s="450"/>
      <c r="Q680" s="450"/>
      <c r="R680" s="450"/>
      <c r="S680" s="450"/>
      <c r="T680" s="450"/>
      <c r="U680" s="450"/>
      <c r="V680" s="383"/>
    </row>
    <row r="681">
      <c r="A681" s="450"/>
      <c r="B681" s="450"/>
      <c r="C681" s="450"/>
      <c r="D681" s="450"/>
      <c r="E681" s="450"/>
      <c r="F681" s="450"/>
      <c r="G681" s="450"/>
      <c r="H681" s="450"/>
      <c r="I681" s="450"/>
      <c r="J681" s="450"/>
      <c r="K681" s="450"/>
      <c r="L681" s="450"/>
      <c r="M681" s="450"/>
      <c r="N681" s="450"/>
      <c r="O681" s="450"/>
      <c r="P681" s="450"/>
      <c r="Q681" s="450"/>
      <c r="R681" s="450"/>
      <c r="S681" s="450"/>
      <c r="T681" s="450"/>
      <c r="U681" s="450"/>
      <c r="V681" s="383"/>
    </row>
    <row r="682">
      <c r="A682" s="450"/>
      <c r="B682" s="450"/>
      <c r="C682" s="450"/>
      <c r="D682" s="450"/>
      <c r="E682" s="450"/>
      <c r="F682" s="450"/>
      <c r="G682" s="450"/>
      <c r="H682" s="450"/>
      <c r="I682" s="450"/>
      <c r="J682" s="450"/>
      <c r="K682" s="450"/>
      <c r="L682" s="450"/>
      <c r="M682" s="450"/>
      <c r="N682" s="450"/>
      <c r="O682" s="450"/>
      <c r="P682" s="450"/>
      <c r="Q682" s="450"/>
      <c r="R682" s="450"/>
      <c r="S682" s="450"/>
      <c r="T682" s="450"/>
      <c r="U682" s="450"/>
      <c r="V682" s="383"/>
    </row>
    <row r="683">
      <c r="A683" s="450"/>
      <c r="B683" s="450"/>
      <c r="C683" s="450"/>
      <c r="D683" s="450"/>
      <c r="E683" s="450"/>
      <c r="F683" s="450"/>
      <c r="G683" s="450"/>
      <c r="H683" s="450"/>
      <c r="I683" s="450"/>
      <c r="J683" s="450"/>
      <c r="K683" s="450"/>
      <c r="L683" s="450"/>
      <c r="M683" s="450"/>
      <c r="N683" s="450"/>
      <c r="O683" s="450"/>
      <c r="P683" s="450"/>
      <c r="Q683" s="450"/>
      <c r="R683" s="450"/>
      <c r="S683" s="450"/>
      <c r="T683" s="450"/>
      <c r="U683" s="450"/>
      <c r="V683" s="383"/>
    </row>
    <row r="684">
      <c r="A684" s="450"/>
      <c r="B684" s="450"/>
      <c r="C684" s="450"/>
      <c r="D684" s="450"/>
      <c r="E684" s="450"/>
      <c r="F684" s="450"/>
      <c r="G684" s="450"/>
      <c r="H684" s="450"/>
      <c r="I684" s="450"/>
      <c r="J684" s="450"/>
      <c r="K684" s="450"/>
      <c r="L684" s="450"/>
      <c r="M684" s="450"/>
      <c r="N684" s="450"/>
      <c r="O684" s="450"/>
      <c r="P684" s="450"/>
      <c r="Q684" s="450"/>
      <c r="R684" s="450"/>
      <c r="S684" s="450"/>
      <c r="T684" s="450"/>
      <c r="U684" s="450"/>
      <c r="V684" s="383"/>
    </row>
    <row r="685">
      <c r="A685" s="450"/>
      <c r="B685" s="450"/>
      <c r="C685" s="450"/>
      <c r="D685" s="450"/>
      <c r="E685" s="450"/>
      <c r="F685" s="450"/>
      <c r="G685" s="450"/>
      <c r="H685" s="450"/>
      <c r="I685" s="450"/>
      <c r="J685" s="450"/>
      <c r="K685" s="450"/>
      <c r="L685" s="450"/>
      <c r="M685" s="450"/>
      <c r="N685" s="450"/>
      <c r="O685" s="450"/>
      <c r="P685" s="450"/>
      <c r="Q685" s="450"/>
      <c r="R685" s="450"/>
      <c r="S685" s="450"/>
      <c r="T685" s="450"/>
      <c r="U685" s="450"/>
      <c r="V685" s="383"/>
    </row>
    <row r="686">
      <c r="A686" s="450"/>
      <c r="B686" s="450"/>
      <c r="C686" s="450"/>
      <c r="D686" s="450"/>
      <c r="E686" s="450"/>
      <c r="F686" s="450"/>
      <c r="G686" s="450"/>
      <c r="H686" s="450"/>
      <c r="I686" s="450"/>
      <c r="J686" s="450"/>
      <c r="K686" s="450"/>
      <c r="L686" s="450"/>
      <c r="M686" s="450"/>
      <c r="N686" s="450"/>
      <c r="O686" s="450"/>
      <c r="P686" s="450"/>
      <c r="Q686" s="450"/>
      <c r="R686" s="450"/>
      <c r="S686" s="450"/>
      <c r="T686" s="450"/>
      <c r="U686" s="450"/>
      <c r="V686" s="383"/>
    </row>
    <row r="687">
      <c r="A687" s="450"/>
      <c r="B687" s="450"/>
      <c r="C687" s="450"/>
      <c r="D687" s="450"/>
      <c r="E687" s="450"/>
      <c r="F687" s="450"/>
      <c r="G687" s="450"/>
      <c r="H687" s="450"/>
      <c r="I687" s="450"/>
      <c r="J687" s="450"/>
      <c r="K687" s="450"/>
      <c r="L687" s="450"/>
      <c r="M687" s="450"/>
      <c r="N687" s="450"/>
      <c r="O687" s="450"/>
      <c r="P687" s="450"/>
      <c r="Q687" s="450"/>
      <c r="R687" s="450"/>
      <c r="S687" s="450"/>
      <c r="T687" s="450"/>
      <c r="U687" s="450"/>
      <c r="V687" s="383"/>
    </row>
    <row r="688">
      <c r="A688" s="450"/>
      <c r="B688" s="450"/>
      <c r="C688" s="450"/>
      <c r="D688" s="450"/>
      <c r="E688" s="450"/>
      <c r="F688" s="450"/>
      <c r="G688" s="450"/>
      <c r="H688" s="450"/>
      <c r="I688" s="450"/>
      <c r="J688" s="450"/>
      <c r="K688" s="450"/>
      <c r="L688" s="450"/>
      <c r="M688" s="450"/>
      <c r="N688" s="450"/>
      <c r="O688" s="450"/>
      <c r="P688" s="450"/>
      <c r="Q688" s="450"/>
      <c r="R688" s="450"/>
      <c r="S688" s="450"/>
      <c r="T688" s="450"/>
      <c r="U688" s="450"/>
      <c r="V688" s="383"/>
    </row>
    <row r="689">
      <c r="A689" s="450"/>
      <c r="B689" s="450"/>
      <c r="C689" s="450"/>
      <c r="D689" s="450"/>
      <c r="E689" s="450"/>
      <c r="F689" s="450"/>
      <c r="G689" s="450"/>
      <c r="H689" s="450"/>
      <c r="I689" s="450"/>
      <c r="J689" s="450"/>
      <c r="K689" s="450"/>
      <c r="L689" s="450"/>
      <c r="M689" s="450"/>
      <c r="N689" s="450"/>
      <c r="O689" s="450"/>
      <c r="P689" s="450"/>
      <c r="Q689" s="450"/>
      <c r="R689" s="450"/>
      <c r="S689" s="450"/>
      <c r="T689" s="450"/>
      <c r="U689" s="450"/>
      <c r="V689" s="383"/>
    </row>
    <row r="690">
      <c r="A690" s="450"/>
      <c r="B690" s="450"/>
      <c r="C690" s="450"/>
      <c r="D690" s="450"/>
      <c r="E690" s="450"/>
      <c r="F690" s="450"/>
      <c r="G690" s="450"/>
      <c r="H690" s="450"/>
      <c r="I690" s="450"/>
      <c r="J690" s="450"/>
      <c r="K690" s="450"/>
      <c r="L690" s="450"/>
      <c r="M690" s="450"/>
      <c r="N690" s="450"/>
      <c r="O690" s="450"/>
      <c r="P690" s="450"/>
      <c r="Q690" s="450"/>
      <c r="R690" s="450"/>
      <c r="S690" s="450"/>
      <c r="T690" s="450"/>
      <c r="U690" s="450"/>
      <c r="V690" s="383"/>
    </row>
    <row r="691">
      <c r="A691" s="450"/>
      <c r="B691" s="450"/>
      <c r="C691" s="450"/>
      <c r="D691" s="450"/>
      <c r="E691" s="450"/>
      <c r="F691" s="450"/>
      <c r="G691" s="450"/>
      <c r="H691" s="450"/>
      <c r="I691" s="450"/>
      <c r="J691" s="450"/>
      <c r="K691" s="450"/>
      <c r="L691" s="450"/>
      <c r="M691" s="450"/>
      <c r="N691" s="450"/>
      <c r="O691" s="450"/>
      <c r="P691" s="450"/>
      <c r="Q691" s="450"/>
      <c r="R691" s="450"/>
      <c r="S691" s="450"/>
      <c r="T691" s="450"/>
      <c r="U691" s="450"/>
      <c r="V691" s="383"/>
    </row>
    <row r="692">
      <c r="A692" s="450"/>
      <c r="B692" s="450"/>
      <c r="C692" s="450"/>
      <c r="D692" s="450"/>
      <c r="E692" s="450"/>
      <c r="F692" s="450"/>
      <c r="G692" s="450"/>
      <c r="H692" s="450"/>
      <c r="I692" s="450"/>
      <c r="J692" s="450"/>
      <c r="K692" s="450"/>
      <c r="L692" s="450"/>
      <c r="M692" s="450"/>
      <c r="N692" s="450"/>
      <c r="O692" s="450"/>
      <c r="P692" s="450"/>
      <c r="Q692" s="450"/>
      <c r="R692" s="450"/>
      <c r="S692" s="450"/>
      <c r="T692" s="450"/>
      <c r="U692" s="450"/>
      <c r="V692" s="383"/>
    </row>
    <row r="693">
      <c r="A693" s="450"/>
      <c r="B693" s="450"/>
      <c r="C693" s="450"/>
      <c r="D693" s="450"/>
      <c r="E693" s="450"/>
      <c r="F693" s="450"/>
      <c r="G693" s="450"/>
      <c r="H693" s="450"/>
      <c r="I693" s="450"/>
      <c r="J693" s="450"/>
      <c r="K693" s="450"/>
      <c r="L693" s="450"/>
      <c r="M693" s="450"/>
      <c r="N693" s="450"/>
      <c r="O693" s="450"/>
      <c r="P693" s="450"/>
      <c r="Q693" s="450"/>
      <c r="R693" s="450"/>
      <c r="S693" s="450"/>
      <c r="T693" s="450"/>
      <c r="U693" s="450"/>
      <c r="V693" s="383"/>
    </row>
    <row r="694">
      <c r="A694" s="450"/>
      <c r="B694" s="450"/>
      <c r="C694" s="450"/>
      <c r="D694" s="450"/>
      <c r="E694" s="450"/>
      <c r="F694" s="450"/>
      <c r="G694" s="450"/>
      <c r="H694" s="450"/>
      <c r="I694" s="450"/>
      <c r="J694" s="450"/>
      <c r="K694" s="450"/>
      <c r="L694" s="450"/>
      <c r="M694" s="450"/>
      <c r="N694" s="450"/>
      <c r="O694" s="450"/>
      <c r="P694" s="450"/>
      <c r="Q694" s="450"/>
      <c r="R694" s="450"/>
      <c r="S694" s="450"/>
      <c r="T694" s="450"/>
      <c r="U694" s="450"/>
      <c r="V694" s="383"/>
    </row>
    <row r="695">
      <c r="A695" s="450"/>
      <c r="B695" s="450"/>
      <c r="C695" s="450"/>
      <c r="D695" s="450"/>
      <c r="E695" s="450"/>
      <c r="F695" s="450"/>
      <c r="G695" s="450"/>
      <c r="H695" s="450"/>
      <c r="I695" s="450"/>
      <c r="J695" s="450"/>
      <c r="K695" s="450"/>
      <c r="L695" s="450"/>
      <c r="M695" s="450"/>
      <c r="N695" s="450"/>
      <c r="O695" s="450"/>
      <c r="P695" s="450"/>
      <c r="Q695" s="450"/>
      <c r="R695" s="450"/>
      <c r="S695" s="450"/>
      <c r="T695" s="450"/>
      <c r="U695" s="450"/>
      <c r="V695" s="383"/>
    </row>
    <row r="696">
      <c r="A696" s="450"/>
      <c r="B696" s="450"/>
      <c r="C696" s="450"/>
      <c r="D696" s="450"/>
      <c r="E696" s="450"/>
      <c r="F696" s="450"/>
      <c r="G696" s="450"/>
      <c r="H696" s="450"/>
      <c r="I696" s="450"/>
      <c r="J696" s="450"/>
      <c r="K696" s="450"/>
      <c r="L696" s="450"/>
      <c r="M696" s="450"/>
      <c r="N696" s="450"/>
      <c r="O696" s="450"/>
      <c r="P696" s="450"/>
      <c r="Q696" s="450"/>
      <c r="R696" s="450"/>
      <c r="S696" s="450"/>
      <c r="T696" s="450"/>
      <c r="U696" s="450"/>
      <c r="V696" s="383"/>
    </row>
    <row r="697">
      <c r="A697" s="450"/>
      <c r="B697" s="450"/>
      <c r="C697" s="450"/>
      <c r="D697" s="450"/>
      <c r="E697" s="450"/>
      <c r="F697" s="450"/>
      <c r="G697" s="450"/>
      <c r="H697" s="450"/>
      <c r="I697" s="450"/>
      <c r="J697" s="450"/>
      <c r="K697" s="450"/>
      <c r="L697" s="450"/>
      <c r="M697" s="450"/>
      <c r="N697" s="450"/>
      <c r="O697" s="450"/>
      <c r="P697" s="450"/>
      <c r="Q697" s="450"/>
      <c r="R697" s="450"/>
      <c r="S697" s="450"/>
      <c r="T697" s="450"/>
      <c r="U697" s="450"/>
      <c r="V697" s="383"/>
    </row>
    <row r="698">
      <c r="A698" s="450"/>
      <c r="B698" s="450"/>
      <c r="C698" s="450"/>
      <c r="D698" s="450"/>
      <c r="E698" s="450"/>
      <c r="F698" s="450"/>
      <c r="G698" s="450"/>
      <c r="H698" s="450"/>
      <c r="I698" s="450"/>
      <c r="J698" s="450"/>
      <c r="K698" s="450"/>
      <c r="L698" s="450"/>
      <c r="M698" s="450"/>
      <c r="N698" s="450"/>
      <c r="O698" s="450"/>
      <c r="P698" s="450"/>
      <c r="Q698" s="450"/>
      <c r="R698" s="450"/>
      <c r="S698" s="450"/>
      <c r="T698" s="450"/>
      <c r="U698" s="450"/>
      <c r="V698" s="383"/>
    </row>
    <row r="699">
      <c r="A699" s="450"/>
      <c r="B699" s="450"/>
      <c r="C699" s="450"/>
      <c r="D699" s="450"/>
      <c r="E699" s="450"/>
      <c r="F699" s="450"/>
      <c r="G699" s="450"/>
      <c r="H699" s="450"/>
      <c r="I699" s="450"/>
      <c r="J699" s="450"/>
      <c r="K699" s="450"/>
      <c r="L699" s="450"/>
      <c r="M699" s="450"/>
      <c r="N699" s="450"/>
      <c r="O699" s="450"/>
      <c r="P699" s="450"/>
      <c r="Q699" s="450"/>
      <c r="R699" s="450"/>
      <c r="S699" s="450"/>
      <c r="T699" s="450"/>
      <c r="U699" s="450"/>
      <c r="V699" s="383"/>
    </row>
    <row r="700">
      <c r="A700" s="450"/>
      <c r="B700" s="450"/>
      <c r="C700" s="450"/>
      <c r="D700" s="450"/>
      <c r="E700" s="450"/>
      <c r="F700" s="450"/>
      <c r="G700" s="450"/>
      <c r="H700" s="450"/>
      <c r="I700" s="450"/>
      <c r="J700" s="450"/>
      <c r="K700" s="450"/>
      <c r="L700" s="450"/>
      <c r="M700" s="450"/>
      <c r="N700" s="450"/>
      <c r="O700" s="450"/>
      <c r="P700" s="450"/>
      <c r="Q700" s="450"/>
      <c r="R700" s="450"/>
      <c r="S700" s="450"/>
      <c r="T700" s="450"/>
      <c r="U700" s="450"/>
      <c r="V700" s="383"/>
    </row>
    <row r="701">
      <c r="A701" s="450"/>
      <c r="B701" s="450"/>
      <c r="C701" s="450"/>
      <c r="D701" s="450"/>
      <c r="E701" s="450"/>
      <c r="F701" s="450"/>
      <c r="G701" s="450"/>
      <c r="H701" s="450"/>
      <c r="I701" s="450"/>
      <c r="J701" s="450"/>
      <c r="K701" s="450"/>
      <c r="L701" s="450"/>
      <c r="M701" s="450"/>
      <c r="N701" s="450"/>
      <c r="O701" s="450"/>
      <c r="P701" s="450"/>
      <c r="Q701" s="450"/>
      <c r="R701" s="450"/>
      <c r="S701" s="450"/>
      <c r="T701" s="450"/>
      <c r="U701" s="450"/>
      <c r="V701" s="383"/>
    </row>
    <row r="702">
      <c r="A702" s="450"/>
      <c r="B702" s="450"/>
      <c r="C702" s="450"/>
      <c r="D702" s="450"/>
      <c r="E702" s="450"/>
      <c r="F702" s="450"/>
      <c r="G702" s="450"/>
      <c r="H702" s="450"/>
      <c r="I702" s="450"/>
      <c r="J702" s="450"/>
      <c r="K702" s="450"/>
      <c r="L702" s="450"/>
      <c r="M702" s="450"/>
      <c r="N702" s="450"/>
      <c r="O702" s="450"/>
      <c r="P702" s="450"/>
      <c r="Q702" s="450"/>
      <c r="R702" s="450"/>
      <c r="S702" s="450"/>
      <c r="T702" s="450"/>
      <c r="U702" s="450"/>
      <c r="V702" s="383"/>
    </row>
    <row r="703">
      <c r="A703" s="450"/>
      <c r="B703" s="450"/>
      <c r="C703" s="450"/>
      <c r="D703" s="450"/>
      <c r="E703" s="450"/>
      <c r="F703" s="450"/>
      <c r="G703" s="450"/>
      <c r="H703" s="450"/>
      <c r="I703" s="450"/>
      <c r="J703" s="450"/>
      <c r="K703" s="450"/>
      <c r="L703" s="450"/>
      <c r="M703" s="450"/>
      <c r="N703" s="450"/>
      <c r="O703" s="450"/>
      <c r="P703" s="450"/>
      <c r="Q703" s="450"/>
      <c r="R703" s="450"/>
      <c r="S703" s="450"/>
      <c r="T703" s="450"/>
      <c r="U703" s="450"/>
      <c r="V703" s="383"/>
    </row>
    <row r="704">
      <c r="A704" s="450"/>
      <c r="B704" s="450"/>
      <c r="C704" s="450"/>
      <c r="D704" s="450"/>
      <c r="E704" s="450"/>
      <c r="F704" s="450"/>
      <c r="G704" s="450"/>
      <c r="H704" s="450"/>
      <c r="I704" s="450"/>
      <c r="J704" s="450"/>
      <c r="K704" s="450"/>
      <c r="L704" s="450"/>
      <c r="M704" s="450"/>
      <c r="N704" s="450"/>
      <c r="O704" s="450"/>
      <c r="P704" s="450"/>
      <c r="Q704" s="450"/>
      <c r="R704" s="450"/>
      <c r="S704" s="450"/>
      <c r="T704" s="450"/>
      <c r="U704" s="450"/>
      <c r="V704" s="383"/>
    </row>
    <row r="705">
      <c r="A705" s="450"/>
      <c r="B705" s="450"/>
      <c r="C705" s="450"/>
      <c r="D705" s="450"/>
      <c r="E705" s="450"/>
      <c r="F705" s="450"/>
      <c r="G705" s="450"/>
      <c r="H705" s="450"/>
      <c r="I705" s="450"/>
      <c r="J705" s="450"/>
      <c r="K705" s="450"/>
      <c r="L705" s="450"/>
      <c r="M705" s="450"/>
      <c r="N705" s="450"/>
      <c r="O705" s="450"/>
      <c r="P705" s="450"/>
      <c r="Q705" s="450"/>
      <c r="R705" s="450"/>
      <c r="S705" s="450"/>
      <c r="T705" s="450"/>
      <c r="U705" s="450"/>
      <c r="V705" s="383"/>
    </row>
    <row r="706">
      <c r="A706" s="450"/>
      <c r="B706" s="450"/>
      <c r="C706" s="450"/>
      <c r="D706" s="450"/>
      <c r="E706" s="450"/>
      <c r="F706" s="450"/>
      <c r="G706" s="450"/>
      <c r="H706" s="450"/>
      <c r="I706" s="450"/>
      <c r="J706" s="450"/>
      <c r="K706" s="450"/>
      <c r="L706" s="450"/>
      <c r="M706" s="450"/>
      <c r="N706" s="450"/>
      <c r="O706" s="450"/>
      <c r="P706" s="450"/>
      <c r="Q706" s="450"/>
      <c r="R706" s="450"/>
      <c r="S706" s="450"/>
      <c r="T706" s="450"/>
      <c r="U706" s="450"/>
      <c r="V706" s="383"/>
    </row>
    <row r="707">
      <c r="A707" s="450"/>
      <c r="B707" s="450"/>
      <c r="C707" s="450"/>
      <c r="D707" s="450"/>
      <c r="E707" s="450"/>
      <c r="F707" s="450"/>
      <c r="G707" s="450"/>
      <c r="H707" s="450"/>
      <c r="I707" s="450"/>
      <c r="J707" s="450"/>
      <c r="K707" s="450"/>
      <c r="L707" s="450"/>
      <c r="M707" s="450"/>
      <c r="N707" s="450"/>
      <c r="O707" s="450"/>
      <c r="P707" s="450"/>
      <c r="Q707" s="450"/>
      <c r="R707" s="450"/>
      <c r="S707" s="450"/>
      <c r="T707" s="450"/>
      <c r="U707" s="450"/>
      <c r="V707" s="383"/>
    </row>
    <row r="708">
      <c r="A708" s="450"/>
      <c r="B708" s="450"/>
      <c r="C708" s="450"/>
      <c r="D708" s="450"/>
      <c r="E708" s="450"/>
      <c r="F708" s="450"/>
      <c r="G708" s="450"/>
      <c r="H708" s="450"/>
      <c r="I708" s="450"/>
      <c r="J708" s="450"/>
      <c r="K708" s="450"/>
      <c r="L708" s="450"/>
      <c r="M708" s="450"/>
      <c r="N708" s="450"/>
      <c r="O708" s="450"/>
      <c r="P708" s="450"/>
      <c r="Q708" s="450"/>
      <c r="R708" s="450"/>
      <c r="S708" s="450"/>
      <c r="T708" s="450"/>
      <c r="U708" s="450"/>
      <c r="V708" s="383"/>
    </row>
    <row r="709">
      <c r="A709" s="450"/>
      <c r="B709" s="450"/>
      <c r="C709" s="450"/>
      <c r="D709" s="450"/>
      <c r="E709" s="450"/>
      <c r="F709" s="450"/>
      <c r="G709" s="450"/>
      <c r="H709" s="450"/>
      <c r="I709" s="450"/>
      <c r="J709" s="450"/>
      <c r="K709" s="450"/>
      <c r="L709" s="450"/>
      <c r="M709" s="450"/>
      <c r="N709" s="450"/>
      <c r="O709" s="450"/>
      <c r="P709" s="450"/>
      <c r="Q709" s="450"/>
      <c r="R709" s="450"/>
      <c r="S709" s="450"/>
      <c r="T709" s="450"/>
      <c r="U709" s="450"/>
      <c r="V709" s="383"/>
    </row>
    <row r="710">
      <c r="A710" s="450"/>
      <c r="B710" s="450"/>
      <c r="C710" s="450"/>
      <c r="D710" s="450"/>
      <c r="E710" s="450"/>
      <c r="F710" s="450"/>
      <c r="G710" s="450"/>
      <c r="H710" s="450"/>
      <c r="I710" s="450"/>
      <c r="J710" s="450"/>
      <c r="K710" s="450"/>
      <c r="L710" s="450"/>
      <c r="M710" s="450"/>
      <c r="N710" s="450"/>
      <c r="O710" s="450"/>
      <c r="P710" s="450"/>
      <c r="Q710" s="450"/>
      <c r="R710" s="450"/>
      <c r="S710" s="450"/>
      <c r="T710" s="450"/>
      <c r="U710" s="450"/>
      <c r="V710" s="383"/>
    </row>
    <row r="711">
      <c r="A711" s="450"/>
      <c r="B711" s="450"/>
      <c r="C711" s="450"/>
      <c r="D711" s="450"/>
      <c r="E711" s="450"/>
      <c r="F711" s="450"/>
      <c r="G711" s="450"/>
      <c r="H711" s="450"/>
      <c r="I711" s="450"/>
      <c r="J711" s="450"/>
      <c r="K711" s="450"/>
      <c r="L711" s="450"/>
      <c r="M711" s="450"/>
      <c r="N711" s="450"/>
      <c r="O711" s="450"/>
      <c r="P711" s="450"/>
      <c r="Q711" s="450"/>
      <c r="R711" s="450"/>
      <c r="S711" s="450"/>
      <c r="T711" s="450"/>
      <c r="U711" s="450"/>
      <c r="V711" s="383"/>
    </row>
    <row r="712">
      <c r="A712" s="450"/>
      <c r="B712" s="450"/>
      <c r="C712" s="450"/>
      <c r="D712" s="450"/>
      <c r="E712" s="450"/>
      <c r="F712" s="450"/>
      <c r="G712" s="450"/>
      <c r="H712" s="450"/>
      <c r="I712" s="450"/>
      <c r="J712" s="450"/>
      <c r="K712" s="450"/>
      <c r="L712" s="450"/>
      <c r="M712" s="450"/>
      <c r="N712" s="450"/>
      <c r="O712" s="450"/>
      <c r="P712" s="450"/>
      <c r="Q712" s="450"/>
      <c r="R712" s="450"/>
      <c r="S712" s="450"/>
      <c r="T712" s="450"/>
      <c r="U712" s="450"/>
      <c r="V712" s="383"/>
    </row>
    <row r="713">
      <c r="A713" s="450"/>
      <c r="B713" s="450"/>
      <c r="C713" s="450"/>
      <c r="D713" s="450"/>
      <c r="E713" s="450"/>
      <c r="F713" s="450"/>
      <c r="G713" s="450"/>
      <c r="H713" s="450"/>
      <c r="I713" s="450"/>
      <c r="J713" s="450"/>
      <c r="K713" s="450"/>
      <c r="L713" s="450"/>
      <c r="M713" s="450"/>
      <c r="N713" s="450"/>
      <c r="O713" s="450"/>
      <c r="P713" s="450"/>
      <c r="Q713" s="450"/>
      <c r="R713" s="450"/>
      <c r="S713" s="450"/>
      <c r="T713" s="450"/>
      <c r="U713" s="450"/>
      <c r="V713" s="383"/>
    </row>
    <row r="714">
      <c r="A714" s="450"/>
      <c r="B714" s="450"/>
      <c r="C714" s="450"/>
      <c r="D714" s="450"/>
      <c r="E714" s="450"/>
      <c r="F714" s="450"/>
      <c r="G714" s="450"/>
      <c r="H714" s="450"/>
      <c r="I714" s="450"/>
      <c r="J714" s="450"/>
      <c r="K714" s="450"/>
      <c r="L714" s="450"/>
      <c r="M714" s="450"/>
      <c r="N714" s="450"/>
      <c r="O714" s="450"/>
      <c r="P714" s="450"/>
      <c r="Q714" s="450"/>
      <c r="R714" s="450"/>
      <c r="S714" s="450"/>
      <c r="T714" s="450"/>
      <c r="U714" s="450"/>
      <c r="V714" s="383"/>
    </row>
    <row r="715">
      <c r="A715" s="450"/>
      <c r="B715" s="450"/>
      <c r="C715" s="450"/>
      <c r="D715" s="450"/>
      <c r="E715" s="450"/>
      <c r="F715" s="450"/>
      <c r="G715" s="450"/>
      <c r="H715" s="450"/>
      <c r="I715" s="450"/>
      <c r="J715" s="450"/>
      <c r="K715" s="450"/>
      <c r="L715" s="450"/>
      <c r="M715" s="450"/>
      <c r="N715" s="450"/>
      <c r="O715" s="450"/>
      <c r="P715" s="450"/>
      <c r="Q715" s="450"/>
      <c r="R715" s="450"/>
      <c r="S715" s="450"/>
      <c r="T715" s="450"/>
      <c r="U715" s="450"/>
      <c r="V715" s="383"/>
    </row>
    <row r="716">
      <c r="A716" s="450"/>
      <c r="B716" s="450"/>
      <c r="C716" s="450"/>
      <c r="D716" s="450"/>
      <c r="E716" s="450"/>
      <c r="F716" s="450"/>
      <c r="G716" s="450"/>
      <c r="H716" s="450"/>
      <c r="I716" s="450"/>
      <c r="J716" s="450"/>
      <c r="K716" s="450"/>
      <c r="L716" s="450"/>
      <c r="M716" s="450"/>
      <c r="N716" s="450"/>
      <c r="O716" s="450"/>
      <c r="P716" s="450"/>
      <c r="Q716" s="450"/>
      <c r="R716" s="450"/>
      <c r="S716" s="450"/>
      <c r="T716" s="450"/>
      <c r="U716" s="450"/>
      <c r="V716" s="383"/>
    </row>
    <row r="717">
      <c r="A717" s="450"/>
      <c r="B717" s="450"/>
      <c r="C717" s="450"/>
      <c r="D717" s="450"/>
      <c r="E717" s="450"/>
      <c r="F717" s="450"/>
      <c r="G717" s="450"/>
      <c r="H717" s="450"/>
      <c r="I717" s="450"/>
      <c r="J717" s="450"/>
      <c r="K717" s="450"/>
      <c r="L717" s="450"/>
      <c r="M717" s="450"/>
      <c r="N717" s="450"/>
      <c r="O717" s="450"/>
      <c r="P717" s="450"/>
      <c r="Q717" s="450"/>
      <c r="R717" s="450"/>
      <c r="S717" s="450"/>
      <c r="T717" s="450"/>
      <c r="U717" s="450"/>
      <c r="V717" s="383"/>
    </row>
    <row r="718">
      <c r="A718" s="450"/>
      <c r="B718" s="450"/>
      <c r="C718" s="450"/>
      <c r="D718" s="450"/>
      <c r="E718" s="450"/>
      <c r="F718" s="450"/>
      <c r="G718" s="450"/>
      <c r="H718" s="450"/>
      <c r="I718" s="450"/>
      <c r="J718" s="450"/>
      <c r="K718" s="450"/>
      <c r="L718" s="450"/>
      <c r="M718" s="450"/>
      <c r="N718" s="450"/>
      <c r="O718" s="450"/>
      <c r="P718" s="450"/>
      <c r="Q718" s="450"/>
      <c r="R718" s="450"/>
      <c r="S718" s="450"/>
      <c r="T718" s="450"/>
      <c r="U718" s="450"/>
      <c r="V718" s="383"/>
    </row>
    <row r="719">
      <c r="A719" s="450"/>
      <c r="B719" s="450"/>
      <c r="C719" s="450"/>
      <c r="D719" s="450"/>
      <c r="E719" s="450"/>
      <c r="F719" s="450"/>
      <c r="G719" s="450"/>
      <c r="H719" s="450"/>
      <c r="I719" s="450"/>
      <c r="J719" s="450"/>
      <c r="K719" s="450"/>
      <c r="L719" s="450"/>
      <c r="M719" s="450"/>
      <c r="N719" s="450"/>
      <c r="O719" s="450"/>
      <c r="P719" s="450"/>
      <c r="Q719" s="450"/>
      <c r="R719" s="450"/>
      <c r="S719" s="450"/>
      <c r="T719" s="450"/>
      <c r="U719" s="450"/>
      <c r="V719" s="383"/>
    </row>
    <row r="720">
      <c r="A720" s="450"/>
      <c r="B720" s="450"/>
      <c r="C720" s="450"/>
      <c r="D720" s="450"/>
      <c r="E720" s="450"/>
      <c r="F720" s="450"/>
      <c r="G720" s="450"/>
      <c r="H720" s="450"/>
      <c r="I720" s="450"/>
      <c r="J720" s="450"/>
      <c r="K720" s="450"/>
      <c r="L720" s="450"/>
      <c r="M720" s="450"/>
      <c r="N720" s="450"/>
      <c r="O720" s="450"/>
      <c r="P720" s="450"/>
      <c r="Q720" s="450"/>
      <c r="R720" s="450"/>
      <c r="S720" s="450"/>
      <c r="T720" s="450"/>
      <c r="U720" s="450"/>
      <c r="V720" s="383"/>
    </row>
    <row r="721">
      <c r="A721" s="450"/>
      <c r="B721" s="450"/>
      <c r="C721" s="450"/>
      <c r="D721" s="450"/>
      <c r="E721" s="450"/>
      <c r="F721" s="450"/>
      <c r="G721" s="450"/>
      <c r="H721" s="450"/>
      <c r="I721" s="450"/>
      <c r="J721" s="450"/>
      <c r="K721" s="450"/>
      <c r="L721" s="450"/>
      <c r="M721" s="450"/>
      <c r="N721" s="450"/>
      <c r="O721" s="450"/>
      <c r="P721" s="450"/>
      <c r="Q721" s="450"/>
      <c r="R721" s="450"/>
      <c r="S721" s="450"/>
      <c r="T721" s="450"/>
      <c r="U721" s="450"/>
      <c r="V721" s="383"/>
    </row>
    <row r="722">
      <c r="A722" s="450"/>
      <c r="B722" s="450"/>
      <c r="C722" s="450"/>
      <c r="D722" s="450"/>
      <c r="E722" s="450"/>
      <c r="F722" s="450"/>
      <c r="G722" s="450"/>
      <c r="H722" s="450"/>
      <c r="I722" s="450"/>
      <c r="J722" s="450"/>
      <c r="K722" s="450"/>
      <c r="L722" s="450"/>
      <c r="M722" s="450"/>
      <c r="N722" s="450"/>
      <c r="O722" s="450"/>
      <c r="P722" s="450"/>
      <c r="Q722" s="450"/>
      <c r="R722" s="450"/>
      <c r="S722" s="450"/>
      <c r="T722" s="450"/>
      <c r="U722" s="450"/>
      <c r="V722" s="383"/>
    </row>
    <row r="723">
      <c r="A723" s="450"/>
      <c r="B723" s="450"/>
      <c r="C723" s="450"/>
      <c r="D723" s="450"/>
      <c r="E723" s="450"/>
      <c r="F723" s="450"/>
      <c r="G723" s="450"/>
      <c r="H723" s="450"/>
      <c r="I723" s="450"/>
      <c r="J723" s="450"/>
      <c r="K723" s="450"/>
      <c r="L723" s="450"/>
      <c r="M723" s="450"/>
      <c r="N723" s="450"/>
      <c r="O723" s="450"/>
      <c r="P723" s="450"/>
      <c r="Q723" s="450"/>
      <c r="R723" s="450"/>
      <c r="S723" s="450"/>
      <c r="T723" s="450"/>
      <c r="U723" s="450"/>
      <c r="V723" s="383"/>
    </row>
    <row r="724">
      <c r="A724" s="450"/>
      <c r="B724" s="450"/>
      <c r="C724" s="450"/>
      <c r="D724" s="450"/>
      <c r="E724" s="450"/>
      <c r="F724" s="450"/>
      <c r="G724" s="450"/>
      <c r="H724" s="450"/>
      <c r="I724" s="450"/>
      <c r="J724" s="450"/>
      <c r="K724" s="450"/>
      <c r="L724" s="450"/>
      <c r="M724" s="450"/>
      <c r="N724" s="450"/>
      <c r="O724" s="450"/>
      <c r="P724" s="450"/>
      <c r="Q724" s="450"/>
      <c r="R724" s="450"/>
      <c r="S724" s="450"/>
      <c r="T724" s="450"/>
      <c r="U724" s="450"/>
      <c r="V724" s="383"/>
    </row>
    <row r="725">
      <c r="A725" s="450"/>
      <c r="B725" s="450"/>
      <c r="C725" s="450"/>
      <c r="D725" s="450"/>
      <c r="E725" s="450"/>
      <c r="F725" s="450"/>
      <c r="G725" s="450"/>
      <c r="H725" s="450"/>
      <c r="I725" s="450"/>
      <c r="J725" s="450"/>
      <c r="K725" s="450"/>
      <c r="L725" s="450"/>
      <c r="M725" s="450"/>
      <c r="N725" s="450"/>
      <c r="O725" s="450"/>
      <c r="P725" s="450"/>
      <c r="Q725" s="450"/>
      <c r="R725" s="450"/>
      <c r="S725" s="450"/>
      <c r="T725" s="450"/>
      <c r="U725" s="450"/>
      <c r="V725" s="383"/>
    </row>
    <row r="726">
      <c r="A726" s="450"/>
      <c r="B726" s="450"/>
      <c r="C726" s="450"/>
      <c r="D726" s="450"/>
      <c r="E726" s="450"/>
      <c r="F726" s="450"/>
      <c r="G726" s="450"/>
      <c r="H726" s="450"/>
      <c r="I726" s="450"/>
      <c r="J726" s="450"/>
      <c r="K726" s="450"/>
      <c r="L726" s="450"/>
      <c r="M726" s="450"/>
      <c r="N726" s="450"/>
      <c r="O726" s="450"/>
      <c r="P726" s="450"/>
      <c r="Q726" s="450"/>
      <c r="R726" s="450"/>
      <c r="S726" s="450"/>
      <c r="T726" s="450"/>
      <c r="U726" s="450"/>
      <c r="V726" s="383"/>
    </row>
    <row r="727">
      <c r="A727" s="450"/>
      <c r="B727" s="450"/>
      <c r="C727" s="450"/>
      <c r="D727" s="450"/>
      <c r="E727" s="450"/>
      <c r="F727" s="450"/>
      <c r="G727" s="450"/>
      <c r="H727" s="450"/>
      <c r="I727" s="450"/>
      <c r="J727" s="450"/>
      <c r="K727" s="450"/>
      <c r="L727" s="450"/>
      <c r="M727" s="450"/>
      <c r="N727" s="450"/>
      <c r="O727" s="450"/>
      <c r="P727" s="450"/>
      <c r="Q727" s="450"/>
      <c r="R727" s="450"/>
      <c r="S727" s="450"/>
      <c r="T727" s="450"/>
      <c r="U727" s="450"/>
      <c r="V727" s="383"/>
    </row>
    <row r="728">
      <c r="A728" s="450"/>
      <c r="B728" s="450"/>
      <c r="C728" s="450"/>
      <c r="D728" s="450"/>
      <c r="E728" s="450"/>
      <c r="F728" s="450"/>
      <c r="G728" s="450"/>
      <c r="H728" s="450"/>
      <c r="I728" s="450"/>
      <c r="J728" s="450"/>
      <c r="K728" s="450"/>
      <c r="L728" s="450"/>
      <c r="M728" s="450"/>
      <c r="N728" s="450"/>
      <c r="O728" s="450"/>
      <c r="P728" s="450"/>
      <c r="Q728" s="450"/>
      <c r="R728" s="450"/>
      <c r="S728" s="450"/>
      <c r="T728" s="450"/>
      <c r="U728" s="450"/>
      <c r="V728" s="383"/>
    </row>
    <row r="729">
      <c r="A729" s="450"/>
      <c r="B729" s="450"/>
      <c r="C729" s="450"/>
      <c r="D729" s="450"/>
      <c r="E729" s="450"/>
      <c r="F729" s="450"/>
      <c r="G729" s="450"/>
      <c r="H729" s="450"/>
      <c r="I729" s="450"/>
      <c r="J729" s="450"/>
      <c r="K729" s="450"/>
      <c r="L729" s="450"/>
      <c r="M729" s="450"/>
      <c r="N729" s="450"/>
      <c r="O729" s="450"/>
      <c r="P729" s="450"/>
      <c r="Q729" s="450"/>
      <c r="R729" s="450"/>
      <c r="S729" s="450"/>
      <c r="T729" s="450"/>
      <c r="U729" s="450"/>
      <c r="V729" s="383"/>
    </row>
    <row r="730">
      <c r="A730" s="450"/>
      <c r="B730" s="450"/>
      <c r="C730" s="450"/>
      <c r="D730" s="450"/>
      <c r="E730" s="450"/>
      <c r="F730" s="450"/>
      <c r="G730" s="450"/>
      <c r="H730" s="450"/>
      <c r="I730" s="450"/>
      <c r="J730" s="450"/>
      <c r="K730" s="450"/>
      <c r="L730" s="450"/>
      <c r="M730" s="450"/>
      <c r="N730" s="450"/>
      <c r="O730" s="450"/>
      <c r="P730" s="450"/>
      <c r="Q730" s="450"/>
      <c r="R730" s="450"/>
      <c r="S730" s="450"/>
      <c r="T730" s="450"/>
      <c r="U730" s="450"/>
      <c r="V730" s="383"/>
    </row>
    <row r="731">
      <c r="A731" s="450"/>
      <c r="B731" s="450"/>
      <c r="C731" s="450"/>
      <c r="D731" s="450"/>
      <c r="E731" s="450"/>
      <c r="F731" s="450"/>
      <c r="G731" s="450"/>
      <c r="H731" s="450"/>
      <c r="I731" s="450"/>
      <c r="J731" s="450"/>
      <c r="K731" s="450"/>
      <c r="L731" s="450"/>
      <c r="M731" s="450"/>
      <c r="N731" s="450"/>
      <c r="O731" s="450"/>
      <c r="P731" s="450"/>
      <c r="Q731" s="450"/>
      <c r="R731" s="450"/>
      <c r="S731" s="450"/>
      <c r="T731" s="450"/>
      <c r="U731" s="450"/>
      <c r="V731" s="383"/>
    </row>
    <row r="732">
      <c r="A732" s="450"/>
      <c r="B732" s="450"/>
      <c r="C732" s="450"/>
      <c r="D732" s="450"/>
      <c r="E732" s="450"/>
      <c r="F732" s="450"/>
      <c r="G732" s="450"/>
      <c r="H732" s="450"/>
      <c r="I732" s="450"/>
      <c r="J732" s="450"/>
      <c r="K732" s="450"/>
      <c r="L732" s="450"/>
      <c r="M732" s="450"/>
      <c r="N732" s="450"/>
      <c r="O732" s="450"/>
      <c r="P732" s="450"/>
      <c r="Q732" s="450"/>
      <c r="R732" s="450"/>
      <c r="S732" s="450"/>
      <c r="T732" s="450"/>
      <c r="U732" s="450"/>
      <c r="V732" s="383"/>
    </row>
    <row r="733">
      <c r="A733" s="450"/>
      <c r="B733" s="450"/>
      <c r="C733" s="450"/>
      <c r="D733" s="450"/>
      <c r="E733" s="450"/>
      <c r="F733" s="450"/>
      <c r="G733" s="450"/>
      <c r="H733" s="450"/>
      <c r="I733" s="450"/>
      <c r="J733" s="450"/>
      <c r="K733" s="450"/>
      <c r="L733" s="450"/>
      <c r="M733" s="450"/>
      <c r="N733" s="450"/>
      <c r="O733" s="450"/>
      <c r="P733" s="450"/>
      <c r="Q733" s="450"/>
      <c r="R733" s="450"/>
      <c r="S733" s="450"/>
      <c r="T733" s="450"/>
      <c r="U733" s="450"/>
      <c r="V733" s="383"/>
    </row>
    <row r="734">
      <c r="A734" s="450"/>
      <c r="B734" s="450"/>
      <c r="C734" s="450"/>
      <c r="D734" s="450"/>
      <c r="E734" s="450"/>
      <c r="F734" s="450"/>
      <c r="G734" s="450"/>
      <c r="H734" s="450"/>
      <c r="I734" s="450"/>
      <c r="J734" s="450"/>
      <c r="K734" s="450"/>
      <c r="L734" s="450"/>
      <c r="M734" s="450"/>
      <c r="N734" s="450"/>
      <c r="O734" s="450"/>
      <c r="P734" s="450"/>
      <c r="Q734" s="450"/>
      <c r="R734" s="450"/>
      <c r="S734" s="450"/>
      <c r="T734" s="450"/>
      <c r="U734" s="450"/>
      <c r="V734" s="383"/>
    </row>
    <row r="735">
      <c r="A735" s="450"/>
      <c r="B735" s="450"/>
      <c r="C735" s="450"/>
      <c r="D735" s="450"/>
      <c r="E735" s="450"/>
      <c r="F735" s="450"/>
      <c r="G735" s="450"/>
      <c r="H735" s="450"/>
      <c r="I735" s="450"/>
      <c r="J735" s="450"/>
      <c r="K735" s="450"/>
      <c r="L735" s="450"/>
      <c r="M735" s="450"/>
      <c r="N735" s="450"/>
      <c r="O735" s="450"/>
      <c r="P735" s="450"/>
      <c r="Q735" s="450"/>
      <c r="R735" s="450"/>
      <c r="S735" s="450"/>
      <c r="T735" s="450"/>
      <c r="U735" s="450"/>
      <c r="V735" s="383"/>
    </row>
    <row r="736">
      <c r="A736" s="450"/>
      <c r="B736" s="450"/>
      <c r="C736" s="450"/>
      <c r="D736" s="450"/>
      <c r="E736" s="450"/>
      <c r="F736" s="450"/>
      <c r="G736" s="450"/>
      <c r="H736" s="450"/>
      <c r="I736" s="450"/>
      <c r="J736" s="450"/>
      <c r="K736" s="450"/>
      <c r="L736" s="450"/>
      <c r="M736" s="450"/>
      <c r="N736" s="450"/>
      <c r="O736" s="450"/>
      <c r="P736" s="450"/>
      <c r="Q736" s="450"/>
      <c r="R736" s="450"/>
      <c r="S736" s="450"/>
      <c r="T736" s="450"/>
      <c r="U736" s="450"/>
      <c r="V736" s="383"/>
    </row>
    <row r="737">
      <c r="A737" s="450"/>
      <c r="B737" s="450"/>
      <c r="C737" s="450"/>
      <c r="D737" s="450"/>
      <c r="E737" s="450"/>
      <c r="F737" s="450"/>
      <c r="G737" s="450"/>
      <c r="H737" s="450"/>
      <c r="I737" s="450"/>
      <c r="J737" s="450"/>
      <c r="K737" s="450"/>
      <c r="L737" s="450"/>
      <c r="M737" s="450"/>
      <c r="N737" s="450"/>
      <c r="O737" s="450"/>
      <c r="P737" s="450"/>
      <c r="Q737" s="450"/>
      <c r="R737" s="450"/>
      <c r="S737" s="450"/>
      <c r="T737" s="450"/>
      <c r="U737" s="450"/>
      <c r="V737" s="383"/>
    </row>
    <row r="738">
      <c r="A738" s="450"/>
      <c r="B738" s="450"/>
      <c r="C738" s="450"/>
      <c r="D738" s="450"/>
      <c r="E738" s="450"/>
      <c r="F738" s="450"/>
      <c r="G738" s="450"/>
      <c r="H738" s="450"/>
      <c r="I738" s="450"/>
      <c r="J738" s="450"/>
      <c r="K738" s="450"/>
      <c r="L738" s="450"/>
      <c r="M738" s="450"/>
      <c r="N738" s="450"/>
      <c r="O738" s="450"/>
      <c r="P738" s="450"/>
      <c r="Q738" s="450"/>
      <c r="R738" s="450"/>
      <c r="S738" s="450"/>
      <c r="T738" s="450"/>
      <c r="U738" s="450"/>
      <c r="V738" s="383"/>
    </row>
    <row r="739">
      <c r="A739" s="450"/>
      <c r="B739" s="450"/>
      <c r="C739" s="450"/>
      <c r="D739" s="450"/>
      <c r="E739" s="450"/>
      <c r="F739" s="450"/>
      <c r="G739" s="450"/>
      <c r="H739" s="450"/>
      <c r="I739" s="450"/>
      <c r="J739" s="450"/>
      <c r="K739" s="450"/>
      <c r="L739" s="450"/>
      <c r="M739" s="450"/>
      <c r="N739" s="450"/>
      <c r="O739" s="450"/>
      <c r="P739" s="450"/>
      <c r="Q739" s="450"/>
      <c r="R739" s="450"/>
      <c r="S739" s="450"/>
      <c r="T739" s="450"/>
      <c r="U739" s="450"/>
      <c r="V739" s="383"/>
    </row>
    <row r="740">
      <c r="A740" s="450"/>
      <c r="B740" s="450"/>
      <c r="C740" s="450"/>
      <c r="D740" s="450"/>
      <c r="E740" s="450"/>
      <c r="F740" s="450"/>
      <c r="G740" s="450"/>
      <c r="H740" s="450"/>
      <c r="I740" s="450"/>
      <c r="J740" s="450"/>
      <c r="K740" s="450"/>
      <c r="L740" s="450"/>
      <c r="M740" s="450"/>
      <c r="N740" s="450"/>
      <c r="O740" s="450"/>
      <c r="P740" s="450"/>
      <c r="Q740" s="450"/>
      <c r="R740" s="450"/>
      <c r="S740" s="450"/>
      <c r="T740" s="450"/>
      <c r="U740" s="450"/>
      <c r="V740" s="383"/>
    </row>
    <row r="741">
      <c r="A741" s="450"/>
      <c r="B741" s="450"/>
      <c r="C741" s="450"/>
      <c r="D741" s="450"/>
      <c r="E741" s="450"/>
      <c r="F741" s="450"/>
      <c r="G741" s="450"/>
      <c r="H741" s="450"/>
      <c r="I741" s="450"/>
      <c r="J741" s="450"/>
      <c r="K741" s="450"/>
      <c r="L741" s="450"/>
      <c r="M741" s="450"/>
      <c r="N741" s="450"/>
      <c r="O741" s="450"/>
      <c r="P741" s="450"/>
      <c r="Q741" s="450"/>
      <c r="R741" s="450"/>
      <c r="S741" s="450"/>
      <c r="T741" s="450"/>
      <c r="U741" s="450"/>
      <c r="V741" s="383"/>
    </row>
    <row r="742">
      <c r="A742" s="450"/>
      <c r="B742" s="450"/>
      <c r="C742" s="450"/>
      <c r="D742" s="450"/>
      <c r="E742" s="450"/>
      <c r="F742" s="450"/>
      <c r="G742" s="450"/>
      <c r="H742" s="450"/>
      <c r="I742" s="450"/>
      <c r="J742" s="450"/>
      <c r="K742" s="450"/>
      <c r="L742" s="450"/>
      <c r="M742" s="450"/>
      <c r="N742" s="450"/>
      <c r="O742" s="450"/>
      <c r="P742" s="450"/>
      <c r="Q742" s="450"/>
      <c r="R742" s="450"/>
      <c r="S742" s="450"/>
      <c r="T742" s="450"/>
      <c r="U742" s="450"/>
      <c r="V742" s="383"/>
    </row>
    <row r="743">
      <c r="A743" s="450"/>
      <c r="B743" s="450"/>
      <c r="C743" s="450"/>
      <c r="D743" s="450"/>
      <c r="E743" s="450"/>
      <c r="F743" s="450"/>
      <c r="G743" s="450"/>
      <c r="H743" s="450"/>
      <c r="I743" s="450"/>
      <c r="J743" s="450"/>
      <c r="K743" s="450"/>
      <c r="L743" s="450"/>
      <c r="M743" s="450"/>
      <c r="N743" s="450"/>
      <c r="O743" s="450"/>
      <c r="P743" s="450"/>
      <c r="Q743" s="450"/>
      <c r="R743" s="450"/>
      <c r="S743" s="450"/>
      <c r="T743" s="450"/>
      <c r="U743" s="450"/>
      <c r="V743" s="383"/>
    </row>
    <row r="744">
      <c r="A744" s="450"/>
      <c r="B744" s="450"/>
      <c r="C744" s="450"/>
      <c r="D744" s="450"/>
      <c r="E744" s="450"/>
      <c r="F744" s="450"/>
      <c r="G744" s="450"/>
      <c r="H744" s="450"/>
      <c r="I744" s="450"/>
      <c r="J744" s="450"/>
      <c r="K744" s="450"/>
      <c r="L744" s="450"/>
      <c r="M744" s="450"/>
      <c r="N744" s="450"/>
      <c r="O744" s="450"/>
      <c r="P744" s="450"/>
      <c r="Q744" s="450"/>
      <c r="R744" s="450"/>
      <c r="S744" s="450"/>
      <c r="T744" s="450"/>
      <c r="U744" s="450"/>
      <c r="V744" s="383"/>
    </row>
    <row r="745">
      <c r="A745" s="450"/>
      <c r="B745" s="450"/>
      <c r="C745" s="450"/>
      <c r="D745" s="450"/>
      <c r="E745" s="450"/>
      <c r="F745" s="450"/>
      <c r="G745" s="450"/>
      <c r="H745" s="450"/>
      <c r="I745" s="450"/>
      <c r="J745" s="450"/>
      <c r="K745" s="450"/>
      <c r="L745" s="450"/>
      <c r="M745" s="450"/>
      <c r="N745" s="450"/>
      <c r="O745" s="450"/>
      <c r="P745" s="450"/>
      <c r="Q745" s="450"/>
      <c r="R745" s="450"/>
      <c r="S745" s="450"/>
      <c r="T745" s="450"/>
      <c r="U745" s="450"/>
      <c r="V745" s="383"/>
    </row>
    <row r="746">
      <c r="A746" s="450"/>
      <c r="B746" s="450"/>
      <c r="C746" s="450"/>
      <c r="D746" s="450"/>
      <c r="E746" s="450"/>
      <c r="F746" s="450"/>
      <c r="G746" s="450"/>
      <c r="H746" s="450"/>
      <c r="I746" s="450"/>
      <c r="J746" s="450"/>
      <c r="K746" s="450"/>
      <c r="L746" s="450"/>
      <c r="M746" s="450"/>
      <c r="N746" s="450"/>
      <c r="O746" s="450"/>
      <c r="P746" s="450"/>
      <c r="Q746" s="450"/>
      <c r="R746" s="450"/>
      <c r="S746" s="450"/>
      <c r="T746" s="450"/>
      <c r="U746" s="450"/>
      <c r="V746" s="383"/>
    </row>
    <row r="747">
      <c r="A747" s="450"/>
      <c r="B747" s="450"/>
      <c r="C747" s="450"/>
      <c r="D747" s="450"/>
      <c r="E747" s="450"/>
      <c r="F747" s="450"/>
      <c r="G747" s="450"/>
      <c r="H747" s="450"/>
      <c r="I747" s="450"/>
      <c r="J747" s="450"/>
      <c r="K747" s="450"/>
      <c r="L747" s="450"/>
      <c r="M747" s="450"/>
      <c r="N747" s="450"/>
      <c r="O747" s="450"/>
      <c r="P747" s="450"/>
      <c r="Q747" s="450"/>
      <c r="R747" s="450"/>
      <c r="S747" s="450"/>
      <c r="T747" s="450"/>
      <c r="U747" s="450"/>
      <c r="V747" s="383"/>
    </row>
    <row r="748">
      <c r="A748" s="450"/>
      <c r="B748" s="450"/>
      <c r="C748" s="450"/>
      <c r="D748" s="450"/>
      <c r="E748" s="450"/>
      <c r="F748" s="450"/>
      <c r="G748" s="450"/>
      <c r="H748" s="450"/>
      <c r="I748" s="450"/>
      <c r="J748" s="450"/>
      <c r="K748" s="450"/>
      <c r="L748" s="450"/>
      <c r="M748" s="450"/>
      <c r="N748" s="450"/>
      <c r="O748" s="450"/>
      <c r="P748" s="450"/>
      <c r="Q748" s="450"/>
      <c r="R748" s="450"/>
      <c r="S748" s="450"/>
      <c r="T748" s="450"/>
      <c r="U748" s="450"/>
      <c r="V748" s="383"/>
    </row>
    <row r="749">
      <c r="A749" s="450"/>
      <c r="B749" s="450"/>
      <c r="C749" s="450"/>
      <c r="D749" s="450"/>
      <c r="E749" s="450"/>
      <c r="F749" s="450"/>
      <c r="G749" s="450"/>
      <c r="H749" s="450"/>
      <c r="I749" s="450"/>
      <c r="J749" s="450"/>
      <c r="K749" s="450"/>
      <c r="L749" s="450"/>
      <c r="M749" s="450"/>
      <c r="N749" s="450"/>
      <c r="O749" s="450"/>
      <c r="P749" s="450"/>
      <c r="Q749" s="450"/>
      <c r="R749" s="450"/>
      <c r="S749" s="450"/>
      <c r="T749" s="450"/>
      <c r="U749" s="450"/>
      <c r="V749" s="383"/>
    </row>
    <row r="750">
      <c r="A750" s="450"/>
      <c r="B750" s="450"/>
      <c r="C750" s="450"/>
      <c r="D750" s="450"/>
      <c r="E750" s="450"/>
      <c r="F750" s="450"/>
      <c r="G750" s="450"/>
      <c r="H750" s="450"/>
      <c r="I750" s="450"/>
      <c r="J750" s="450"/>
      <c r="K750" s="450"/>
      <c r="L750" s="450"/>
      <c r="M750" s="450"/>
      <c r="N750" s="450"/>
      <c r="O750" s="450"/>
      <c r="P750" s="450"/>
      <c r="Q750" s="450"/>
      <c r="R750" s="450"/>
      <c r="S750" s="450"/>
      <c r="T750" s="450"/>
      <c r="U750" s="450"/>
      <c r="V750" s="383"/>
    </row>
    <row r="751">
      <c r="A751" s="450"/>
      <c r="B751" s="450"/>
      <c r="C751" s="450"/>
      <c r="D751" s="450"/>
      <c r="E751" s="450"/>
      <c r="F751" s="450"/>
      <c r="G751" s="450"/>
      <c r="H751" s="450"/>
      <c r="I751" s="450"/>
      <c r="J751" s="450"/>
      <c r="K751" s="450"/>
      <c r="L751" s="450"/>
      <c r="M751" s="450"/>
      <c r="N751" s="450"/>
      <c r="O751" s="450"/>
      <c r="P751" s="450"/>
      <c r="Q751" s="450"/>
      <c r="R751" s="450"/>
      <c r="S751" s="450"/>
      <c r="T751" s="450"/>
      <c r="U751" s="450"/>
      <c r="V751" s="383"/>
    </row>
    <row r="752">
      <c r="A752" s="450"/>
      <c r="B752" s="450"/>
      <c r="C752" s="450"/>
      <c r="D752" s="450"/>
      <c r="E752" s="450"/>
      <c r="F752" s="450"/>
      <c r="G752" s="450"/>
      <c r="H752" s="450"/>
      <c r="I752" s="450"/>
      <c r="J752" s="450"/>
      <c r="K752" s="450"/>
      <c r="L752" s="450"/>
      <c r="M752" s="450"/>
      <c r="N752" s="450"/>
      <c r="O752" s="450"/>
      <c r="P752" s="450"/>
      <c r="Q752" s="450"/>
      <c r="R752" s="450"/>
      <c r="S752" s="450"/>
      <c r="T752" s="450"/>
      <c r="U752" s="450"/>
      <c r="V752" s="383"/>
    </row>
    <row r="753">
      <c r="A753" s="450"/>
      <c r="B753" s="450"/>
      <c r="C753" s="450"/>
      <c r="D753" s="450"/>
      <c r="E753" s="450"/>
      <c r="F753" s="450"/>
      <c r="G753" s="450"/>
      <c r="H753" s="450"/>
      <c r="I753" s="450"/>
      <c r="J753" s="450"/>
      <c r="K753" s="450"/>
      <c r="L753" s="450"/>
      <c r="M753" s="450"/>
      <c r="N753" s="450"/>
      <c r="O753" s="450"/>
      <c r="P753" s="450"/>
      <c r="Q753" s="450"/>
      <c r="R753" s="450"/>
      <c r="S753" s="450"/>
      <c r="T753" s="450"/>
      <c r="U753" s="450"/>
      <c r="V753" s="383"/>
    </row>
    <row r="754">
      <c r="A754" s="450"/>
      <c r="B754" s="450"/>
      <c r="C754" s="450"/>
      <c r="D754" s="450"/>
      <c r="E754" s="450"/>
      <c r="F754" s="450"/>
      <c r="G754" s="450"/>
      <c r="H754" s="450"/>
      <c r="I754" s="450"/>
      <c r="J754" s="450"/>
      <c r="K754" s="450"/>
      <c r="L754" s="450"/>
      <c r="M754" s="450"/>
      <c r="N754" s="450"/>
      <c r="O754" s="450"/>
      <c r="P754" s="450"/>
      <c r="Q754" s="450"/>
      <c r="R754" s="450"/>
      <c r="S754" s="450"/>
      <c r="T754" s="450"/>
      <c r="U754" s="450"/>
      <c r="V754" s="383"/>
    </row>
    <row r="755">
      <c r="A755" s="450"/>
      <c r="B755" s="450"/>
      <c r="C755" s="450"/>
      <c r="D755" s="450"/>
      <c r="E755" s="450"/>
      <c r="F755" s="450"/>
      <c r="G755" s="450"/>
      <c r="H755" s="450"/>
      <c r="I755" s="450"/>
      <c r="J755" s="450"/>
      <c r="K755" s="450"/>
      <c r="L755" s="450"/>
      <c r="M755" s="450"/>
      <c r="N755" s="450"/>
      <c r="O755" s="450"/>
      <c r="P755" s="450"/>
      <c r="Q755" s="450"/>
      <c r="R755" s="450"/>
      <c r="S755" s="450"/>
      <c r="T755" s="450"/>
      <c r="U755" s="450"/>
      <c r="V755" s="383"/>
    </row>
    <row r="756">
      <c r="A756" s="450"/>
      <c r="B756" s="450"/>
      <c r="C756" s="450"/>
      <c r="D756" s="450"/>
      <c r="E756" s="450"/>
      <c r="F756" s="450"/>
      <c r="G756" s="450"/>
      <c r="H756" s="450"/>
      <c r="I756" s="450"/>
      <c r="J756" s="450"/>
      <c r="K756" s="450"/>
      <c r="L756" s="450"/>
      <c r="M756" s="450"/>
      <c r="N756" s="450"/>
      <c r="O756" s="450"/>
      <c r="P756" s="450"/>
      <c r="Q756" s="450"/>
      <c r="R756" s="450"/>
      <c r="S756" s="450"/>
      <c r="T756" s="450"/>
      <c r="U756" s="450"/>
      <c r="V756" s="383"/>
    </row>
    <row r="757">
      <c r="A757" s="450"/>
      <c r="B757" s="450"/>
      <c r="C757" s="450"/>
      <c r="D757" s="450"/>
      <c r="E757" s="450"/>
      <c r="F757" s="450"/>
      <c r="G757" s="450"/>
      <c r="H757" s="450"/>
      <c r="I757" s="450"/>
      <c r="J757" s="450"/>
      <c r="K757" s="450"/>
      <c r="L757" s="450"/>
      <c r="M757" s="450"/>
      <c r="N757" s="450"/>
      <c r="O757" s="450"/>
      <c r="P757" s="450"/>
      <c r="Q757" s="450"/>
      <c r="R757" s="450"/>
      <c r="S757" s="450"/>
      <c r="T757" s="450"/>
      <c r="U757" s="450"/>
      <c r="V757" s="383"/>
    </row>
    <row r="758">
      <c r="A758" s="450"/>
      <c r="B758" s="450"/>
      <c r="C758" s="450"/>
      <c r="D758" s="450"/>
      <c r="E758" s="450"/>
      <c r="F758" s="450"/>
      <c r="G758" s="450"/>
      <c r="H758" s="450"/>
      <c r="I758" s="450"/>
      <c r="J758" s="450"/>
      <c r="K758" s="450"/>
      <c r="L758" s="450"/>
      <c r="M758" s="450"/>
      <c r="N758" s="450"/>
      <c r="O758" s="450"/>
      <c r="P758" s="450"/>
      <c r="Q758" s="450"/>
      <c r="R758" s="450"/>
      <c r="S758" s="450"/>
      <c r="T758" s="450"/>
      <c r="U758" s="450"/>
      <c r="V758" s="383"/>
    </row>
    <row r="759">
      <c r="A759" s="450"/>
      <c r="B759" s="450"/>
      <c r="C759" s="450"/>
      <c r="D759" s="450"/>
      <c r="E759" s="450"/>
      <c r="F759" s="450"/>
      <c r="G759" s="450"/>
      <c r="H759" s="450"/>
      <c r="I759" s="450"/>
      <c r="J759" s="450"/>
      <c r="K759" s="450"/>
      <c r="L759" s="450"/>
      <c r="M759" s="450"/>
      <c r="N759" s="450"/>
      <c r="O759" s="450"/>
      <c r="P759" s="450"/>
      <c r="Q759" s="450"/>
      <c r="R759" s="450"/>
      <c r="S759" s="450"/>
      <c r="T759" s="450"/>
      <c r="U759" s="450"/>
      <c r="V759" s="383"/>
    </row>
    <row r="760">
      <c r="A760" s="450"/>
      <c r="B760" s="450"/>
      <c r="C760" s="450"/>
      <c r="D760" s="450"/>
      <c r="E760" s="450"/>
      <c r="F760" s="450"/>
      <c r="G760" s="450"/>
      <c r="H760" s="450"/>
      <c r="I760" s="450"/>
      <c r="J760" s="450"/>
      <c r="K760" s="450"/>
      <c r="L760" s="450"/>
      <c r="M760" s="450"/>
      <c r="N760" s="450"/>
      <c r="O760" s="450"/>
      <c r="P760" s="450"/>
      <c r="Q760" s="450"/>
      <c r="R760" s="450"/>
      <c r="S760" s="450"/>
      <c r="T760" s="450"/>
      <c r="U760" s="450"/>
      <c r="V760" s="383"/>
    </row>
    <row r="761">
      <c r="A761" s="450"/>
      <c r="B761" s="450"/>
      <c r="C761" s="450"/>
      <c r="D761" s="450"/>
      <c r="E761" s="450"/>
      <c r="F761" s="450"/>
      <c r="G761" s="450"/>
      <c r="H761" s="450"/>
      <c r="I761" s="450"/>
      <c r="J761" s="450"/>
      <c r="K761" s="450"/>
      <c r="L761" s="450"/>
      <c r="M761" s="450"/>
      <c r="N761" s="450"/>
      <c r="O761" s="450"/>
      <c r="P761" s="450"/>
      <c r="Q761" s="450"/>
      <c r="R761" s="450"/>
      <c r="S761" s="450"/>
      <c r="T761" s="450"/>
      <c r="U761" s="450"/>
      <c r="V761" s="383"/>
    </row>
    <row r="762">
      <c r="A762" s="450"/>
      <c r="B762" s="450"/>
      <c r="C762" s="450"/>
      <c r="D762" s="450"/>
      <c r="E762" s="450"/>
      <c r="F762" s="450"/>
      <c r="G762" s="450"/>
      <c r="H762" s="450"/>
      <c r="I762" s="450"/>
      <c r="J762" s="450"/>
      <c r="K762" s="450"/>
      <c r="L762" s="450"/>
      <c r="M762" s="450"/>
      <c r="N762" s="450"/>
      <c r="O762" s="450"/>
      <c r="P762" s="450"/>
      <c r="Q762" s="450"/>
      <c r="R762" s="450"/>
      <c r="S762" s="450"/>
      <c r="T762" s="450"/>
      <c r="U762" s="450"/>
      <c r="V762" s="383"/>
    </row>
    <row r="763">
      <c r="A763" s="450"/>
      <c r="B763" s="450"/>
      <c r="C763" s="450"/>
      <c r="D763" s="450"/>
      <c r="E763" s="450"/>
      <c r="F763" s="450"/>
      <c r="G763" s="450"/>
      <c r="H763" s="450"/>
      <c r="I763" s="450"/>
      <c r="J763" s="450"/>
      <c r="K763" s="450"/>
      <c r="L763" s="450"/>
      <c r="M763" s="450"/>
      <c r="N763" s="450"/>
      <c r="O763" s="450"/>
      <c r="P763" s="450"/>
      <c r="Q763" s="450"/>
      <c r="R763" s="450"/>
      <c r="S763" s="450"/>
      <c r="T763" s="450"/>
      <c r="U763" s="450"/>
      <c r="V763" s="383"/>
    </row>
    <row r="764">
      <c r="A764" s="450"/>
      <c r="B764" s="450"/>
      <c r="C764" s="450"/>
      <c r="D764" s="450"/>
      <c r="E764" s="450"/>
      <c r="F764" s="450"/>
      <c r="G764" s="450"/>
      <c r="H764" s="450"/>
      <c r="I764" s="450"/>
      <c r="J764" s="450"/>
      <c r="K764" s="450"/>
      <c r="L764" s="450"/>
      <c r="M764" s="450"/>
      <c r="N764" s="450"/>
      <c r="O764" s="450"/>
      <c r="P764" s="450"/>
      <c r="Q764" s="450"/>
      <c r="R764" s="450"/>
      <c r="S764" s="450"/>
      <c r="T764" s="450"/>
      <c r="U764" s="450"/>
      <c r="V764" s="383"/>
    </row>
    <row r="765">
      <c r="A765" s="450"/>
      <c r="B765" s="450"/>
      <c r="C765" s="450"/>
      <c r="D765" s="450"/>
      <c r="E765" s="450"/>
      <c r="F765" s="450"/>
      <c r="G765" s="450"/>
      <c r="H765" s="450"/>
      <c r="I765" s="450"/>
      <c r="J765" s="450"/>
      <c r="K765" s="450"/>
      <c r="L765" s="450"/>
      <c r="M765" s="450"/>
      <c r="N765" s="450"/>
      <c r="O765" s="450"/>
      <c r="P765" s="450"/>
      <c r="Q765" s="450"/>
      <c r="R765" s="450"/>
      <c r="S765" s="450"/>
      <c r="T765" s="450"/>
      <c r="U765" s="450"/>
      <c r="V765" s="383"/>
    </row>
    <row r="766">
      <c r="A766" s="450"/>
      <c r="B766" s="450"/>
      <c r="C766" s="450"/>
      <c r="D766" s="450"/>
      <c r="E766" s="450"/>
      <c r="F766" s="450"/>
      <c r="G766" s="450"/>
      <c r="H766" s="450"/>
      <c r="I766" s="450"/>
      <c r="J766" s="450"/>
      <c r="K766" s="450"/>
      <c r="L766" s="450"/>
      <c r="M766" s="450"/>
      <c r="N766" s="450"/>
      <c r="O766" s="450"/>
      <c r="P766" s="450"/>
      <c r="Q766" s="450"/>
      <c r="R766" s="450"/>
      <c r="S766" s="450"/>
      <c r="T766" s="450"/>
      <c r="U766" s="450"/>
      <c r="V766" s="383"/>
    </row>
    <row r="767">
      <c r="A767" s="450"/>
      <c r="B767" s="450"/>
      <c r="C767" s="450"/>
      <c r="D767" s="450"/>
      <c r="E767" s="450"/>
      <c r="F767" s="450"/>
      <c r="G767" s="450"/>
      <c r="H767" s="450"/>
      <c r="I767" s="450"/>
      <c r="J767" s="450"/>
      <c r="K767" s="450"/>
      <c r="L767" s="450"/>
      <c r="M767" s="450"/>
      <c r="N767" s="450"/>
      <c r="O767" s="450"/>
      <c r="P767" s="450"/>
      <c r="Q767" s="450"/>
      <c r="R767" s="450"/>
      <c r="S767" s="450"/>
      <c r="T767" s="450"/>
      <c r="U767" s="450"/>
      <c r="V767" s="383"/>
    </row>
    <row r="768">
      <c r="A768" s="450"/>
      <c r="B768" s="450"/>
      <c r="C768" s="450"/>
      <c r="D768" s="450"/>
      <c r="E768" s="450"/>
      <c r="F768" s="450"/>
      <c r="G768" s="450"/>
      <c r="H768" s="450"/>
      <c r="I768" s="450"/>
      <c r="J768" s="450"/>
      <c r="K768" s="450"/>
      <c r="L768" s="450"/>
      <c r="M768" s="450"/>
      <c r="N768" s="450"/>
      <c r="O768" s="450"/>
      <c r="P768" s="450"/>
      <c r="Q768" s="450"/>
      <c r="R768" s="450"/>
      <c r="S768" s="450"/>
      <c r="T768" s="450"/>
      <c r="U768" s="450"/>
      <c r="V768" s="383"/>
    </row>
    <row r="769">
      <c r="A769" s="450"/>
      <c r="B769" s="450"/>
      <c r="C769" s="450"/>
      <c r="D769" s="450"/>
      <c r="E769" s="450"/>
      <c r="F769" s="450"/>
      <c r="G769" s="450"/>
      <c r="H769" s="450"/>
      <c r="I769" s="450"/>
      <c r="J769" s="450"/>
      <c r="K769" s="450"/>
      <c r="L769" s="450"/>
      <c r="M769" s="450"/>
      <c r="N769" s="450"/>
      <c r="O769" s="450"/>
      <c r="P769" s="450"/>
      <c r="Q769" s="450"/>
      <c r="R769" s="450"/>
      <c r="S769" s="450"/>
      <c r="T769" s="450"/>
      <c r="U769" s="450"/>
      <c r="V769" s="383"/>
    </row>
    <row r="770">
      <c r="A770" s="450"/>
      <c r="B770" s="450"/>
      <c r="C770" s="450"/>
      <c r="D770" s="450"/>
      <c r="E770" s="450"/>
      <c r="F770" s="450"/>
      <c r="G770" s="450"/>
      <c r="H770" s="450"/>
      <c r="I770" s="450"/>
      <c r="J770" s="450"/>
      <c r="K770" s="450"/>
      <c r="L770" s="450"/>
      <c r="M770" s="450"/>
      <c r="N770" s="450"/>
      <c r="O770" s="450"/>
      <c r="P770" s="450"/>
      <c r="Q770" s="450"/>
      <c r="R770" s="450"/>
      <c r="S770" s="450"/>
      <c r="T770" s="450"/>
      <c r="U770" s="450"/>
      <c r="V770" s="383"/>
    </row>
    <row r="771">
      <c r="A771" s="450"/>
      <c r="B771" s="450"/>
      <c r="C771" s="450"/>
      <c r="D771" s="450"/>
      <c r="E771" s="450"/>
      <c r="F771" s="450"/>
      <c r="G771" s="450"/>
      <c r="H771" s="450"/>
      <c r="I771" s="450"/>
      <c r="J771" s="450"/>
      <c r="K771" s="450"/>
      <c r="L771" s="450"/>
      <c r="M771" s="450"/>
      <c r="N771" s="450"/>
      <c r="O771" s="450"/>
      <c r="P771" s="450"/>
      <c r="Q771" s="450"/>
      <c r="R771" s="450"/>
      <c r="S771" s="450"/>
      <c r="T771" s="450"/>
      <c r="U771" s="450"/>
      <c r="V771" s="383"/>
    </row>
    <row r="772">
      <c r="A772" s="450"/>
      <c r="B772" s="450"/>
      <c r="C772" s="450"/>
      <c r="D772" s="450"/>
      <c r="E772" s="450"/>
      <c r="F772" s="450"/>
      <c r="G772" s="450"/>
      <c r="H772" s="450"/>
      <c r="I772" s="450"/>
      <c r="J772" s="450"/>
      <c r="K772" s="450"/>
      <c r="L772" s="450"/>
      <c r="M772" s="450"/>
      <c r="N772" s="450"/>
      <c r="O772" s="450"/>
      <c r="P772" s="450"/>
      <c r="Q772" s="450"/>
      <c r="R772" s="450"/>
      <c r="S772" s="450"/>
      <c r="T772" s="450"/>
      <c r="U772" s="450"/>
      <c r="V772" s="383"/>
    </row>
    <row r="773">
      <c r="A773" s="450"/>
      <c r="B773" s="450"/>
      <c r="C773" s="450"/>
      <c r="D773" s="450"/>
      <c r="E773" s="450"/>
      <c r="F773" s="450"/>
      <c r="G773" s="450"/>
      <c r="H773" s="450"/>
      <c r="I773" s="450"/>
      <c r="J773" s="450"/>
      <c r="K773" s="450"/>
      <c r="L773" s="450"/>
      <c r="M773" s="450"/>
      <c r="N773" s="450"/>
      <c r="O773" s="450"/>
      <c r="P773" s="450"/>
      <c r="Q773" s="450"/>
      <c r="R773" s="450"/>
      <c r="S773" s="450"/>
      <c r="T773" s="450"/>
      <c r="U773" s="450"/>
      <c r="V773" s="383"/>
    </row>
    <row r="774">
      <c r="A774" s="450"/>
      <c r="B774" s="450"/>
      <c r="C774" s="450"/>
      <c r="D774" s="450"/>
      <c r="E774" s="450"/>
      <c r="F774" s="450"/>
      <c r="G774" s="450"/>
      <c r="H774" s="450"/>
      <c r="I774" s="450"/>
      <c r="J774" s="450"/>
      <c r="K774" s="450"/>
      <c r="L774" s="450"/>
      <c r="M774" s="450"/>
      <c r="N774" s="450"/>
      <c r="O774" s="450"/>
      <c r="P774" s="450"/>
      <c r="Q774" s="450"/>
      <c r="R774" s="450"/>
      <c r="S774" s="450"/>
      <c r="T774" s="450"/>
      <c r="U774" s="450"/>
      <c r="V774" s="383"/>
    </row>
    <row r="775">
      <c r="A775" s="450"/>
      <c r="B775" s="450"/>
      <c r="C775" s="450"/>
      <c r="D775" s="450"/>
      <c r="E775" s="450"/>
      <c r="F775" s="450"/>
      <c r="G775" s="450"/>
      <c r="H775" s="450"/>
      <c r="I775" s="450"/>
      <c r="J775" s="450"/>
      <c r="K775" s="450"/>
      <c r="L775" s="450"/>
      <c r="M775" s="450"/>
      <c r="N775" s="450"/>
      <c r="O775" s="450"/>
      <c r="P775" s="450"/>
      <c r="Q775" s="450"/>
      <c r="R775" s="450"/>
      <c r="S775" s="450"/>
      <c r="T775" s="450"/>
      <c r="U775" s="450"/>
      <c r="V775" s="383"/>
    </row>
    <row r="776">
      <c r="A776" s="450"/>
      <c r="B776" s="450"/>
      <c r="C776" s="450"/>
      <c r="D776" s="450"/>
      <c r="E776" s="450"/>
      <c r="F776" s="450"/>
      <c r="G776" s="450"/>
      <c r="H776" s="450"/>
      <c r="I776" s="450"/>
      <c r="J776" s="450"/>
      <c r="K776" s="450"/>
      <c r="L776" s="450"/>
      <c r="M776" s="450"/>
      <c r="N776" s="450"/>
      <c r="O776" s="450"/>
      <c r="P776" s="450"/>
      <c r="Q776" s="450"/>
      <c r="R776" s="450"/>
      <c r="S776" s="450"/>
      <c r="T776" s="450"/>
      <c r="U776" s="450"/>
      <c r="V776" s="383"/>
    </row>
    <row r="777">
      <c r="A777" s="450"/>
      <c r="B777" s="450"/>
      <c r="C777" s="450"/>
      <c r="D777" s="450"/>
      <c r="E777" s="450"/>
      <c r="F777" s="450"/>
      <c r="G777" s="450"/>
      <c r="H777" s="450"/>
      <c r="I777" s="450"/>
      <c r="J777" s="450"/>
      <c r="K777" s="450"/>
      <c r="L777" s="450"/>
      <c r="M777" s="450"/>
      <c r="N777" s="450"/>
      <c r="O777" s="450"/>
      <c r="P777" s="450"/>
      <c r="Q777" s="450"/>
      <c r="R777" s="450"/>
      <c r="S777" s="450"/>
      <c r="T777" s="450"/>
      <c r="U777" s="450"/>
      <c r="V777" s="383"/>
    </row>
    <row r="778">
      <c r="A778" s="450"/>
      <c r="B778" s="450"/>
      <c r="C778" s="450"/>
      <c r="D778" s="450"/>
      <c r="E778" s="450"/>
      <c r="F778" s="450"/>
      <c r="G778" s="450"/>
      <c r="H778" s="450"/>
      <c r="I778" s="450"/>
      <c r="J778" s="450"/>
      <c r="K778" s="450"/>
      <c r="L778" s="450"/>
      <c r="M778" s="450"/>
      <c r="N778" s="450"/>
      <c r="O778" s="450"/>
      <c r="P778" s="450"/>
      <c r="Q778" s="450"/>
      <c r="R778" s="450"/>
      <c r="S778" s="450"/>
      <c r="T778" s="450"/>
      <c r="U778" s="450"/>
      <c r="V778" s="383"/>
    </row>
    <row r="779">
      <c r="A779" s="450"/>
      <c r="B779" s="450"/>
      <c r="C779" s="450"/>
      <c r="D779" s="450"/>
      <c r="E779" s="450"/>
      <c r="F779" s="450"/>
      <c r="G779" s="450"/>
      <c r="H779" s="450"/>
      <c r="I779" s="450"/>
      <c r="J779" s="450"/>
      <c r="K779" s="450"/>
      <c r="L779" s="450"/>
      <c r="M779" s="450"/>
      <c r="N779" s="450"/>
      <c r="O779" s="450"/>
      <c r="P779" s="450"/>
      <c r="Q779" s="450"/>
      <c r="R779" s="450"/>
      <c r="S779" s="450"/>
      <c r="T779" s="450"/>
      <c r="U779" s="450"/>
      <c r="V779" s="383"/>
    </row>
    <row r="780">
      <c r="A780" s="450"/>
      <c r="B780" s="450"/>
      <c r="C780" s="450"/>
      <c r="D780" s="450"/>
      <c r="E780" s="450"/>
      <c r="F780" s="450"/>
      <c r="G780" s="450"/>
      <c r="H780" s="450"/>
      <c r="I780" s="450"/>
      <c r="J780" s="450"/>
      <c r="K780" s="450"/>
      <c r="L780" s="450"/>
      <c r="M780" s="450"/>
      <c r="N780" s="450"/>
      <c r="O780" s="450"/>
      <c r="P780" s="450"/>
      <c r="Q780" s="450"/>
      <c r="R780" s="450"/>
      <c r="S780" s="450"/>
      <c r="T780" s="450"/>
      <c r="U780" s="450"/>
      <c r="V780" s="383"/>
    </row>
    <row r="781">
      <c r="A781" s="450"/>
      <c r="B781" s="450"/>
      <c r="C781" s="450"/>
      <c r="D781" s="450"/>
      <c r="E781" s="450"/>
      <c r="F781" s="450"/>
      <c r="G781" s="450"/>
      <c r="H781" s="450"/>
      <c r="I781" s="450"/>
      <c r="J781" s="450"/>
      <c r="K781" s="450"/>
      <c r="L781" s="450"/>
      <c r="M781" s="450"/>
      <c r="N781" s="450"/>
      <c r="O781" s="450"/>
      <c r="P781" s="450"/>
      <c r="Q781" s="450"/>
      <c r="R781" s="450"/>
      <c r="S781" s="450"/>
      <c r="T781" s="450"/>
      <c r="U781" s="450"/>
      <c r="V781" s="383"/>
    </row>
    <row r="782">
      <c r="A782" s="450"/>
      <c r="B782" s="450"/>
      <c r="C782" s="450"/>
      <c r="D782" s="450"/>
      <c r="E782" s="450"/>
      <c r="F782" s="450"/>
      <c r="G782" s="450"/>
      <c r="H782" s="450"/>
      <c r="I782" s="450"/>
      <c r="J782" s="450"/>
      <c r="K782" s="450"/>
      <c r="L782" s="450"/>
      <c r="M782" s="450"/>
      <c r="N782" s="450"/>
      <c r="O782" s="450"/>
      <c r="P782" s="450"/>
      <c r="Q782" s="450"/>
      <c r="R782" s="450"/>
      <c r="S782" s="450"/>
      <c r="T782" s="450"/>
      <c r="U782" s="450"/>
      <c r="V782" s="383"/>
    </row>
    <row r="783">
      <c r="A783" s="450"/>
      <c r="B783" s="450"/>
      <c r="C783" s="450"/>
      <c r="D783" s="450"/>
      <c r="E783" s="450"/>
      <c r="F783" s="450"/>
      <c r="G783" s="450"/>
      <c r="H783" s="450"/>
      <c r="I783" s="450"/>
      <c r="J783" s="450"/>
      <c r="K783" s="450"/>
      <c r="L783" s="450"/>
      <c r="M783" s="450"/>
      <c r="N783" s="450"/>
      <c r="O783" s="450"/>
      <c r="P783" s="450"/>
      <c r="Q783" s="450"/>
      <c r="R783" s="450"/>
      <c r="S783" s="450"/>
      <c r="T783" s="450"/>
      <c r="U783" s="450"/>
      <c r="V783" s="383"/>
    </row>
    <row r="784">
      <c r="A784" s="450"/>
      <c r="B784" s="450"/>
      <c r="C784" s="450"/>
      <c r="D784" s="450"/>
      <c r="E784" s="450"/>
      <c r="F784" s="450"/>
      <c r="G784" s="450"/>
      <c r="H784" s="450"/>
      <c r="I784" s="450"/>
      <c r="J784" s="450"/>
      <c r="K784" s="450"/>
      <c r="L784" s="450"/>
      <c r="M784" s="450"/>
      <c r="N784" s="450"/>
      <c r="O784" s="450"/>
      <c r="P784" s="450"/>
      <c r="Q784" s="450"/>
      <c r="R784" s="450"/>
      <c r="S784" s="450"/>
      <c r="T784" s="450"/>
      <c r="U784" s="450"/>
      <c r="V784" s="383"/>
    </row>
    <row r="785">
      <c r="A785" s="450"/>
      <c r="B785" s="450"/>
      <c r="C785" s="450"/>
      <c r="D785" s="450"/>
      <c r="E785" s="450"/>
      <c r="F785" s="450"/>
      <c r="G785" s="450"/>
      <c r="H785" s="450"/>
      <c r="I785" s="450"/>
      <c r="J785" s="450"/>
      <c r="K785" s="450"/>
      <c r="L785" s="450"/>
      <c r="M785" s="450"/>
      <c r="N785" s="450"/>
      <c r="O785" s="450"/>
      <c r="P785" s="450"/>
      <c r="Q785" s="450"/>
      <c r="R785" s="450"/>
      <c r="S785" s="450"/>
      <c r="T785" s="450"/>
      <c r="U785" s="450"/>
      <c r="V785" s="383"/>
    </row>
    <row r="786">
      <c r="A786" s="450"/>
      <c r="B786" s="450"/>
      <c r="C786" s="450"/>
      <c r="D786" s="450"/>
      <c r="E786" s="450"/>
      <c r="F786" s="450"/>
      <c r="G786" s="450"/>
      <c r="H786" s="450"/>
      <c r="I786" s="450"/>
      <c r="J786" s="450"/>
      <c r="K786" s="450"/>
      <c r="L786" s="450"/>
      <c r="M786" s="450"/>
      <c r="N786" s="450"/>
      <c r="O786" s="450"/>
      <c r="P786" s="450"/>
      <c r="Q786" s="450"/>
      <c r="R786" s="450"/>
      <c r="S786" s="450"/>
      <c r="T786" s="450"/>
      <c r="U786" s="450"/>
      <c r="V786" s="383"/>
    </row>
    <row r="787">
      <c r="A787" s="450"/>
      <c r="B787" s="450"/>
      <c r="C787" s="450"/>
      <c r="D787" s="450"/>
      <c r="E787" s="450"/>
      <c r="F787" s="450"/>
      <c r="G787" s="450"/>
      <c r="H787" s="450"/>
      <c r="I787" s="450"/>
      <c r="J787" s="450"/>
      <c r="K787" s="450"/>
      <c r="L787" s="450"/>
      <c r="M787" s="450"/>
      <c r="N787" s="450"/>
      <c r="O787" s="450"/>
      <c r="P787" s="450"/>
      <c r="Q787" s="450"/>
      <c r="R787" s="450"/>
      <c r="S787" s="450"/>
      <c r="T787" s="450"/>
      <c r="U787" s="450"/>
      <c r="V787" s="383"/>
    </row>
    <row r="788">
      <c r="A788" s="450"/>
      <c r="B788" s="450"/>
      <c r="C788" s="450"/>
      <c r="D788" s="450"/>
      <c r="E788" s="450"/>
      <c r="F788" s="450"/>
      <c r="G788" s="450"/>
      <c r="H788" s="450"/>
      <c r="I788" s="450"/>
      <c r="J788" s="450"/>
      <c r="K788" s="450"/>
      <c r="L788" s="450"/>
      <c r="M788" s="450"/>
      <c r="N788" s="450"/>
      <c r="O788" s="450"/>
      <c r="P788" s="450"/>
      <c r="Q788" s="450"/>
      <c r="R788" s="450"/>
      <c r="S788" s="450"/>
      <c r="T788" s="450"/>
      <c r="U788" s="450"/>
      <c r="V788" s="383"/>
    </row>
    <row r="789">
      <c r="A789" s="450"/>
      <c r="B789" s="450"/>
      <c r="C789" s="450"/>
      <c r="D789" s="450"/>
      <c r="E789" s="450"/>
      <c r="F789" s="450"/>
      <c r="G789" s="450"/>
      <c r="H789" s="450"/>
      <c r="I789" s="450"/>
      <c r="J789" s="450"/>
      <c r="K789" s="450"/>
      <c r="L789" s="450"/>
      <c r="M789" s="450"/>
      <c r="N789" s="450"/>
      <c r="O789" s="450"/>
      <c r="P789" s="450"/>
      <c r="Q789" s="450"/>
      <c r="R789" s="450"/>
      <c r="S789" s="450"/>
      <c r="T789" s="450"/>
      <c r="U789" s="450"/>
      <c r="V789" s="383"/>
    </row>
    <row r="790">
      <c r="A790" s="450"/>
      <c r="B790" s="450"/>
      <c r="C790" s="450"/>
      <c r="D790" s="450"/>
      <c r="E790" s="450"/>
      <c r="F790" s="450"/>
      <c r="G790" s="450"/>
      <c r="H790" s="450"/>
      <c r="I790" s="450"/>
      <c r="J790" s="450"/>
      <c r="K790" s="450"/>
      <c r="L790" s="450"/>
      <c r="M790" s="450"/>
      <c r="N790" s="450"/>
      <c r="O790" s="450"/>
      <c r="P790" s="450"/>
      <c r="Q790" s="450"/>
      <c r="R790" s="450"/>
      <c r="S790" s="450"/>
      <c r="T790" s="450"/>
      <c r="U790" s="450"/>
      <c r="V790" s="383"/>
    </row>
    <row r="791">
      <c r="A791" s="450"/>
      <c r="B791" s="450"/>
      <c r="C791" s="450"/>
      <c r="D791" s="450"/>
      <c r="E791" s="450"/>
      <c r="F791" s="450"/>
      <c r="G791" s="450"/>
      <c r="H791" s="450"/>
      <c r="I791" s="450"/>
      <c r="J791" s="450"/>
      <c r="K791" s="450"/>
      <c r="L791" s="450"/>
      <c r="M791" s="450"/>
      <c r="N791" s="450"/>
      <c r="O791" s="450"/>
      <c r="P791" s="450"/>
      <c r="Q791" s="450"/>
      <c r="R791" s="450"/>
      <c r="S791" s="450"/>
      <c r="T791" s="450"/>
      <c r="U791" s="450"/>
      <c r="V791" s="383"/>
    </row>
    <row r="792">
      <c r="A792" s="450"/>
      <c r="B792" s="450"/>
      <c r="C792" s="450"/>
      <c r="D792" s="450"/>
      <c r="E792" s="450"/>
      <c r="F792" s="450"/>
      <c r="G792" s="450"/>
      <c r="H792" s="450"/>
      <c r="I792" s="450"/>
      <c r="J792" s="450"/>
      <c r="K792" s="450"/>
      <c r="L792" s="450"/>
      <c r="M792" s="450"/>
      <c r="N792" s="450"/>
      <c r="O792" s="450"/>
      <c r="P792" s="450"/>
      <c r="Q792" s="450"/>
      <c r="R792" s="450"/>
      <c r="S792" s="450"/>
      <c r="T792" s="450"/>
      <c r="U792" s="450"/>
      <c r="V792" s="383"/>
    </row>
    <row r="793">
      <c r="A793" s="450"/>
      <c r="B793" s="450"/>
      <c r="C793" s="450"/>
      <c r="D793" s="450"/>
      <c r="E793" s="450"/>
      <c r="F793" s="450"/>
      <c r="G793" s="450"/>
      <c r="H793" s="450"/>
      <c r="I793" s="450"/>
      <c r="J793" s="450"/>
      <c r="K793" s="450"/>
      <c r="L793" s="450"/>
      <c r="M793" s="450"/>
      <c r="N793" s="450"/>
      <c r="O793" s="450"/>
      <c r="P793" s="450"/>
      <c r="Q793" s="450"/>
      <c r="R793" s="450"/>
      <c r="S793" s="450"/>
      <c r="T793" s="450"/>
      <c r="U793" s="450"/>
      <c r="V793" s="383"/>
    </row>
    <row r="794">
      <c r="A794" s="450"/>
      <c r="B794" s="450"/>
      <c r="C794" s="450"/>
      <c r="D794" s="450"/>
      <c r="E794" s="450"/>
      <c r="F794" s="450"/>
      <c r="G794" s="450"/>
      <c r="H794" s="450"/>
      <c r="I794" s="450"/>
      <c r="J794" s="450"/>
      <c r="K794" s="450"/>
      <c r="L794" s="450"/>
      <c r="M794" s="450"/>
      <c r="N794" s="450"/>
      <c r="O794" s="450"/>
      <c r="P794" s="450"/>
      <c r="Q794" s="450"/>
      <c r="R794" s="450"/>
      <c r="S794" s="450"/>
      <c r="T794" s="450"/>
      <c r="U794" s="450"/>
      <c r="V794" s="383"/>
    </row>
    <row r="795">
      <c r="A795" s="450"/>
      <c r="B795" s="450"/>
      <c r="C795" s="450"/>
      <c r="D795" s="450"/>
      <c r="E795" s="450"/>
      <c r="F795" s="450"/>
      <c r="G795" s="450"/>
      <c r="H795" s="450"/>
      <c r="I795" s="450"/>
      <c r="J795" s="450"/>
      <c r="K795" s="450"/>
      <c r="L795" s="450"/>
      <c r="M795" s="450"/>
      <c r="N795" s="450"/>
      <c r="O795" s="450"/>
      <c r="P795" s="450"/>
      <c r="Q795" s="450"/>
      <c r="R795" s="450"/>
      <c r="S795" s="450"/>
      <c r="T795" s="450"/>
      <c r="U795" s="450"/>
      <c r="V795" s="383"/>
    </row>
    <row r="796">
      <c r="A796" s="450"/>
      <c r="B796" s="450"/>
      <c r="C796" s="450"/>
      <c r="D796" s="450"/>
      <c r="E796" s="450"/>
      <c r="F796" s="450"/>
      <c r="G796" s="450"/>
      <c r="H796" s="450"/>
      <c r="I796" s="450"/>
      <c r="J796" s="450"/>
      <c r="K796" s="450"/>
      <c r="L796" s="450"/>
      <c r="M796" s="450"/>
      <c r="N796" s="450"/>
      <c r="O796" s="450"/>
      <c r="P796" s="450"/>
      <c r="Q796" s="450"/>
      <c r="R796" s="450"/>
      <c r="S796" s="450"/>
      <c r="T796" s="450"/>
      <c r="U796" s="450"/>
      <c r="V796" s="383"/>
    </row>
    <row r="797">
      <c r="A797" s="450"/>
      <c r="B797" s="450"/>
      <c r="C797" s="450"/>
      <c r="D797" s="450"/>
      <c r="E797" s="450"/>
      <c r="F797" s="450"/>
      <c r="G797" s="450"/>
      <c r="H797" s="450"/>
      <c r="I797" s="450"/>
      <c r="J797" s="450"/>
      <c r="K797" s="450"/>
      <c r="L797" s="450"/>
      <c r="M797" s="450"/>
      <c r="N797" s="450"/>
      <c r="O797" s="450"/>
      <c r="P797" s="450"/>
      <c r="Q797" s="450"/>
      <c r="R797" s="450"/>
      <c r="S797" s="450"/>
      <c r="T797" s="450"/>
      <c r="U797" s="450"/>
      <c r="V797" s="383"/>
    </row>
    <row r="798">
      <c r="A798" s="450"/>
      <c r="B798" s="450"/>
      <c r="C798" s="450"/>
      <c r="D798" s="450"/>
      <c r="E798" s="450"/>
      <c r="F798" s="450"/>
      <c r="G798" s="450"/>
      <c r="H798" s="450"/>
      <c r="I798" s="450"/>
      <c r="J798" s="450"/>
      <c r="K798" s="450"/>
      <c r="L798" s="450"/>
      <c r="M798" s="450"/>
      <c r="N798" s="450"/>
      <c r="O798" s="450"/>
      <c r="P798" s="450"/>
      <c r="Q798" s="450"/>
      <c r="R798" s="450"/>
      <c r="S798" s="450"/>
      <c r="T798" s="450"/>
      <c r="U798" s="450"/>
      <c r="V798" s="383"/>
    </row>
    <row r="799">
      <c r="A799" s="450"/>
      <c r="B799" s="450"/>
      <c r="C799" s="450"/>
      <c r="D799" s="450"/>
      <c r="E799" s="450"/>
      <c r="F799" s="450"/>
      <c r="G799" s="450"/>
      <c r="H799" s="450"/>
      <c r="I799" s="450"/>
      <c r="J799" s="450"/>
      <c r="K799" s="450"/>
      <c r="L799" s="450"/>
      <c r="M799" s="450"/>
      <c r="N799" s="450"/>
      <c r="O799" s="450"/>
      <c r="P799" s="450"/>
      <c r="Q799" s="450"/>
      <c r="R799" s="450"/>
      <c r="S799" s="450"/>
      <c r="T799" s="450"/>
      <c r="U799" s="450"/>
      <c r="V799" s="383"/>
    </row>
    <row r="800">
      <c r="A800" s="450"/>
      <c r="B800" s="450"/>
      <c r="C800" s="450"/>
      <c r="D800" s="450"/>
      <c r="E800" s="450"/>
      <c r="F800" s="450"/>
      <c r="G800" s="450"/>
      <c r="H800" s="450"/>
      <c r="I800" s="450"/>
      <c r="J800" s="450"/>
      <c r="K800" s="450"/>
      <c r="L800" s="450"/>
      <c r="M800" s="450"/>
      <c r="N800" s="450"/>
      <c r="O800" s="450"/>
      <c r="P800" s="450"/>
      <c r="Q800" s="450"/>
      <c r="R800" s="450"/>
      <c r="S800" s="450"/>
      <c r="T800" s="450"/>
      <c r="U800" s="450"/>
      <c r="V800" s="383"/>
    </row>
    <row r="801">
      <c r="A801" s="450"/>
      <c r="B801" s="450"/>
      <c r="C801" s="450"/>
      <c r="D801" s="450"/>
      <c r="E801" s="450"/>
      <c r="F801" s="450"/>
      <c r="G801" s="450"/>
      <c r="H801" s="450"/>
      <c r="I801" s="450"/>
      <c r="J801" s="450"/>
      <c r="K801" s="450"/>
      <c r="L801" s="450"/>
      <c r="M801" s="450"/>
      <c r="N801" s="450"/>
      <c r="O801" s="450"/>
      <c r="P801" s="450"/>
      <c r="Q801" s="450"/>
      <c r="R801" s="450"/>
      <c r="S801" s="450"/>
      <c r="T801" s="450"/>
      <c r="U801" s="450"/>
      <c r="V801" s="383"/>
    </row>
    <row r="802">
      <c r="A802" s="450"/>
      <c r="B802" s="450"/>
      <c r="C802" s="450"/>
      <c r="D802" s="450"/>
      <c r="E802" s="450"/>
      <c r="F802" s="450"/>
      <c r="G802" s="450"/>
      <c r="H802" s="450"/>
      <c r="I802" s="450"/>
      <c r="J802" s="450"/>
      <c r="K802" s="450"/>
      <c r="L802" s="450"/>
      <c r="M802" s="450"/>
      <c r="N802" s="450"/>
      <c r="O802" s="450"/>
      <c r="P802" s="450"/>
      <c r="Q802" s="450"/>
      <c r="R802" s="450"/>
      <c r="S802" s="450"/>
      <c r="T802" s="450"/>
      <c r="U802" s="450"/>
      <c r="V802" s="383"/>
    </row>
    <row r="803">
      <c r="A803" s="450"/>
      <c r="B803" s="450"/>
      <c r="C803" s="450"/>
      <c r="D803" s="450"/>
      <c r="E803" s="450"/>
      <c r="F803" s="450"/>
      <c r="G803" s="450"/>
      <c r="H803" s="450"/>
      <c r="I803" s="450"/>
      <c r="J803" s="450"/>
      <c r="K803" s="450"/>
      <c r="L803" s="450"/>
      <c r="M803" s="450"/>
      <c r="N803" s="450"/>
      <c r="O803" s="450"/>
      <c r="P803" s="450"/>
      <c r="Q803" s="450"/>
      <c r="R803" s="450"/>
      <c r="S803" s="450"/>
      <c r="T803" s="450"/>
      <c r="U803" s="450"/>
      <c r="V803" s="383"/>
    </row>
    <row r="804">
      <c r="A804" s="450"/>
      <c r="B804" s="450"/>
      <c r="C804" s="450"/>
      <c r="D804" s="450"/>
      <c r="E804" s="450"/>
      <c r="F804" s="450"/>
      <c r="G804" s="450"/>
      <c r="H804" s="450"/>
      <c r="I804" s="450"/>
      <c r="J804" s="450"/>
      <c r="K804" s="450"/>
      <c r="L804" s="450"/>
      <c r="M804" s="450"/>
      <c r="N804" s="450"/>
      <c r="O804" s="450"/>
      <c r="P804" s="450"/>
      <c r="Q804" s="450"/>
      <c r="R804" s="450"/>
      <c r="S804" s="450"/>
      <c r="T804" s="450"/>
      <c r="U804" s="450"/>
      <c r="V804" s="383"/>
    </row>
    <row r="805">
      <c r="A805" s="450"/>
      <c r="B805" s="450"/>
      <c r="C805" s="450"/>
      <c r="D805" s="450"/>
      <c r="E805" s="450"/>
      <c r="F805" s="450"/>
      <c r="G805" s="450"/>
      <c r="H805" s="450"/>
      <c r="I805" s="450"/>
      <c r="J805" s="450"/>
      <c r="K805" s="450"/>
      <c r="L805" s="450"/>
      <c r="M805" s="450"/>
      <c r="N805" s="450"/>
      <c r="O805" s="450"/>
      <c r="P805" s="450"/>
      <c r="Q805" s="450"/>
      <c r="R805" s="450"/>
      <c r="S805" s="450"/>
      <c r="T805" s="450"/>
      <c r="U805" s="450"/>
      <c r="V805" s="383"/>
    </row>
    <row r="806">
      <c r="A806" s="450"/>
      <c r="B806" s="450"/>
      <c r="C806" s="450"/>
      <c r="D806" s="450"/>
      <c r="E806" s="450"/>
      <c r="F806" s="450"/>
      <c r="G806" s="450"/>
      <c r="H806" s="450"/>
      <c r="I806" s="450"/>
      <c r="J806" s="450"/>
      <c r="K806" s="450"/>
      <c r="L806" s="450"/>
      <c r="M806" s="450"/>
      <c r="N806" s="450"/>
      <c r="O806" s="450"/>
      <c r="P806" s="450"/>
      <c r="Q806" s="450"/>
      <c r="R806" s="450"/>
      <c r="S806" s="450"/>
      <c r="T806" s="450"/>
      <c r="U806" s="450"/>
      <c r="V806" s="383"/>
    </row>
    <row r="807">
      <c r="A807" s="450"/>
      <c r="B807" s="450"/>
      <c r="C807" s="450"/>
      <c r="D807" s="450"/>
      <c r="E807" s="450"/>
      <c r="F807" s="450"/>
      <c r="G807" s="450"/>
      <c r="H807" s="450"/>
      <c r="I807" s="450"/>
      <c r="J807" s="450"/>
      <c r="K807" s="450"/>
      <c r="L807" s="450"/>
      <c r="M807" s="450"/>
      <c r="N807" s="450"/>
      <c r="O807" s="450"/>
      <c r="P807" s="450"/>
      <c r="Q807" s="450"/>
      <c r="R807" s="450"/>
      <c r="S807" s="450"/>
      <c r="T807" s="450"/>
      <c r="U807" s="450"/>
      <c r="V807" s="383"/>
    </row>
    <row r="808">
      <c r="A808" s="450"/>
      <c r="B808" s="450"/>
      <c r="C808" s="450"/>
      <c r="D808" s="450"/>
      <c r="E808" s="450"/>
      <c r="F808" s="450"/>
      <c r="G808" s="450"/>
      <c r="H808" s="450"/>
      <c r="I808" s="450"/>
      <c r="J808" s="450"/>
      <c r="K808" s="450"/>
      <c r="L808" s="450"/>
      <c r="M808" s="450"/>
      <c r="N808" s="450"/>
      <c r="O808" s="450"/>
      <c r="P808" s="450"/>
      <c r="Q808" s="450"/>
      <c r="R808" s="450"/>
      <c r="S808" s="450"/>
      <c r="T808" s="450"/>
      <c r="U808" s="450"/>
      <c r="V808" s="383"/>
    </row>
    <row r="809">
      <c r="A809" s="450"/>
      <c r="B809" s="450"/>
      <c r="C809" s="450"/>
      <c r="D809" s="450"/>
      <c r="E809" s="450"/>
      <c r="F809" s="450"/>
      <c r="G809" s="450"/>
      <c r="H809" s="450"/>
      <c r="I809" s="450"/>
      <c r="J809" s="450"/>
      <c r="K809" s="450"/>
      <c r="L809" s="450"/>
      <c r="M809" s="450"/>
      <c r="N809" s="450"/>
      <c r="O809" s="450"/>
      <c r="P809" s="450"/>
      <c r="Q809" s="450"/>
      <c r="R809" s="450"/>
      <c r="S809" s="450"/>
      <c r="T809" s="450"/>
      <c r="U809" s="450"/>
      <c r="V809" s="383"/>
    </row>
    <row r="810">
      <c r="A810" s="450"/>
      <c r="B810" s="450"/>
      <c r="C810" s="450"/>
      <c r="D810" s="450"/>
      <c r="E810" s="450"/>
      <c r="F810" s="450"/>
      <c r="G810" s="450"/>
      <c r="H810" s="450"/>
      <c r="I810" s="450"/>
      <c r="J810" s="450"/>
      <c r="K810" s="450"/>
      <c r="L810" s="450"/>
      <c r="M810" s="450"/>
      <c r="N810" s="450"/>
      <c r="O810" s="450"/>
      <c r="P810" s="450"/>
      <c r="Q810" s="450"/>
      <c r="R810" s="450"/>
      <c r="S810" s="450"/>
      <c r="T810" s="450"/>
      <c r="U810" s="450"/>
      <c r="V810" s="383"/>
    </row>
    <row r="811">
      <c r="A811" s="450"/>
      <c r="B811" s="450"/>
      <c r="C811" s="450"/>
      <c r="D811" s="450"/>
      <c r="E811" s="450"/>
      <c r="F811" s="450"/>
      <c r="G811" s="450"/>
      <c r="H811" s="450"/>
      <c r="I811" s="450"/>
      <c r="J811" s="450"/>
      <c r="K811" s="450"/>
      <c r="L811" s="450"/>
      <c r="M811" s="450"/>
      <c r="N811" s="450"/>
      <c r="O811" s="450"/>
      <c r="P811" s="450"/>
      <c r="Q811" s="450"/>
      <c r="R811" s="450"/>
      <c r="S811" s="450"/>
      <c r="T811" s="450"/>
      <c r="U811" s="450"/>
      <c r="V811" s="383"/>
    </row>
    <row r="812">
      <c r="A812" s="450"/>
      <c r="B812" s="450"/>
      <c r="C812" s="450"/>
      <c r="D812" s="450"/>
      <c r="E812" s="450"/>
      <c r="F812" s="450"/>
      <c r="G812" s="450"/>
      <c r="H812" s="450"/>
      <c r="I812" s="450"/>
      <c r="J812" s="450"/>
      <c r="K812" s="450"/>
      <c r="L812" s="450"/>
      <c r="M812" s="450"/>
      <c r="N812" s="450"/>
      <c r="O812" s="450"/>
      <c r="P812" s="450"/>
      <c r="Q812" s="450"/>
      <c r="R812" s="450"/>
      <c r="S812" s="450"/>
      <c r="T812" s="450"/>
      <c r="U812" s="450"/>
      <c r="V812" s="383"/>
    </row>
    <row r="813">
      <c r="A813" s="450"/>
      <c r="B813" s="450"/>
      <c r="C813" s="450"/>
      <c r="D813" s="450"/>
      <c r="E813" s="450"/>
      <c r="F813" s="450"/>
      <c r="G813" s="450"/>
      <c r="H813" s="450"/>
      <c r="I813" s="450"/>
      <c r="J813" s="450"/>
      <c r="K813" s="450"/>
      <c r="L813" s="450"/>
      <c r="M813" s="450"/>
      <c r="N813" s="450"/>
      <c r="O813" s="450"/>
      <c r="P813" s="450"/>
      <c r="Q813" s="450"/>
      <c r="R813" s="450"/>
      <c r="S813" s="450"/>
      <c r="T813" s="450"/>
      <c r="U813" s="450"/>
      <c r="V813" s="383"/>
    </row>
    <row r="814">
      <c r="A814" s="450"/>
      <c r="B814" s="450"/>
      <c r="C814" s="450"/>
      <c r="D814" s="450"/>
      <c r="E814" s="450"/>
      <c r="F814" s="450"/>
      <c r="G814" s="450"/>
      <c r="H814" s="450"/>
      <c r="I814" s="450"/>
      <c r="J814" s="450"/>
      <c r="K814" s="450"/>
      <c r="L814" s="450"/>
      <c r="M814" s="450"/>
      <c r="N814" s="450"/>
      <c r="O814" s="450"/>
      <c r="P814" s="450"/>
      <c r="Q814" s="450"/>
      <c r="R814" s="450"/>
      <c r="S814" s="450"/>
      <c r="T814" s="450"/>
      <c r="U814" s="450"/>
      <c r="V814" s="383"/>
    </row>
    <row r="815">
      <c r="A815" s="450"/>
      <c r="B815" s="450"/>
      <c r="C815" s="450"/>
      <c r="D815" s="450"/>
      <c r="E815" s="450"/>
      <c r="F815" s="450"/>
      <c r="G815" s="450"/>
      <c r="H815" s="450"/>
      <c r="I815" s="450"/>
      <c r="J815" s="450"/>
      <c r="K815" s="450"/>
      <c r="L815" s="450"/>
      <c r="M815" s="450"/>
      <c r="N815" s="450"/>
      <c r="O815" s="450"/>
      <c r="P815" s="450"/>
      <c r="Q815" s="450"/>
      <c r="R815" s="450"/>
      <c r="S815" s="450"/>
      <c r="T815" s="450"/>
      <c r="U815" s="450"/>
      <c r="V815" s="383"/>
    </row>
    <row r="816">
      <c r="A816" s="450"/>
      <c r="B816" s="450"/>
      <c r="C816" s="450"/>
      <c r="D816" s="450"/>
      <c r="E816" s="450"/>
      <c r="F816" s="450"/>
      <c r="G816" s="450"/>
      <c r="H816" s="450"/>
      <c r="I816" s="450"/>
      <c r="J816" s="450"/>
      <c r="K816" s="450"/>
      <c r="L816" s="450"/>
      <c r="M816" s="450"/>
      <c r="N816" s="450"/>
      <c r="O816" s="450"/>
      <c r="P816" s="450"/>
      <c r="Q816" s="450"/>
      <c r="R816" s="450"/>
      <c r="S816" s="450"/>
      <c r="T816" s="450"/>
      <c r="U816" s="450"/>
      <c r="V816" s="383"/>
    </row>
    <row r="817">
      <c r="A817" s="450"/>
      <c r="B817" s="450"/>
      <c r="C817" s="450"/>
      <c r="D817" s="450"/>
      <c r="E817" s="450"/>
      <c r="F817" s="450"/>
      <c r="G817" s="450"/>
      <c r="H817" s="450"/>
      <c r="I817" s="450"/>
      <c r="J817" s="450"/>
      <c r="K817" s="450"/>
      <c r="L817" s="450"/>
      <c r="M817" s="450"/>
      <c r="N817" s="450"/>
      <c r="O817" s="450"/>
      <c r="P817" s="450"/>
      <c r="Q817" s="450"/>
      <c r="R817" s="450"/>
      <c r="S817" s="450"/>
      <c r="T817" s="450"/>
      <c r="U817" s="450"/>
      <c r="V817" s="383"/>
    </row>
    <row r="818">
      <c r="A818" s="450"/>
      <c r="B818" s="450"/>
      <c r="C818" s="450"/>
      <c r="D818" s="450"/>
      <c r="E818" s="450"/>
      <c r="F818" s="450"/>
      <c r="G818" s="450"/>
      <c r="H818" s="450"/>
      <c r="I818" s="450"/>
      <c r="J818" s="450"/>
      <c r="K818" s="450"/>
      <c r="L818" s="450"/>
      <c r="M818" s="450"/>
      <c r="N818" s="450"/>
      <c r="O818" s="450"/>
      <c r="P818" s="450"/>
      <c r="Q818" s="450"/>
      <c r="R818" s="450"/>
      <c r="S818" s="450"/>
      <c r="T818" s="450"/>
      <c r="U818" s="450"/>
      <c r="V818" s="383"/>
    </row>
    <row r="819">
      <c r="A819" s="450"/>
      <c r="B819" s="450"/>
      <c r="C819" s="450"/>
      <c r="D819" s="450"/>
      <c r="E819" s="450"/>
      <c r="F819" s="450"/>
      <c r="G819" s="450"/>
      <c r="H819" s="450"/>
      <c r="I819" s="450"/>
      <c r="J819" s="450"/>
      <c r="K819" s="450"/>
      <c r="L819" s="450"/>
      <c r="M819" s="450"/>
      <c r="N819" s="450"/>
      <c r="O819" s="450"/>
      <c r="P819" s="450"/>
      <c r="Q819" s="450"/>
      <c r="R819" s="450"/>
      <c r="S819" s="450"/>
      <c r="T819" s="450"/>
      <c r="U819" s="450"/>
      <c r="V819" s="383"/>
    </row>
    <row r="820">
      <c r="A820" s="450"/>
      <c r="B820" s="450"/>
      <c r="C820" s="450"/>
      <c r="D820" s="450"/>
      <c r="E820" s="450"/>
      <c r="F820" s="450"/>
      <c r="G820" s="450"/>
      <c r="H820" s="450"/>
      <c r="I820" s="450"/>
      <c r="J820" s="450"/>
      <c r="K820" s="450"/>
      <c r="L820" s="450"/>
      <c r="M820" s="450"/>
      <c r="N820" s="450"/>
      <c r="O820" s="450"/>
      <c r="P820" s="450"/>
      <c r="Q820" s="450"/>
      <c r="R820" s="450"/>
      <c r="S820" s="450"/>
      <c r="T820" s="450"/>
      <c r="U820" s="450"/>
      <c r="V820" s="383"/>
    </row>
    <row r="821">
      <c r="A821" s="450"/>
      <c r="B821" s="450"/>
      <c r="C821" s="450"/>
      <c r="D821" s="450"/>
      <c r="E821" s="450"/>
      <c r="F821" s="450"/>
      <c r="G821" s="450"/>
      <c r="H821" s="450"/>
      <c r="I821" s="450"/>
      <c r="J821" s="450"/>
      <c r="K821" s="450"/>
      <c r="L821" s="450"/>
      <c r="M821" s="450"/>
      <c r="N821" s="450"/>
      <c r="O821" s="450"/>
      <c r="P821" s="450"/>
      <c r="Q821" s="450"/>
      <c r="R821" s="450"/>
      <c r="S821" s="450"/>
      <c r="T821" s="450"/>
      <c r="U821" s="450"/>
      <c r="V821" s="383"/>
    </row>
    <row r="822">
      <c r="A822" s="450"/>
      <c r="B822" s="450"/>
      <c r="C822" s="450"/>
      <c r="D822" s="450"/>
      <c r="E822" s="450"/>
      <c r="F822" s="450"/>
      <c r="G822" s="450"/>
      <c r="H822" s="450"/>
      <c r="I822" s="450"/>
      <c r="J822" s="450"/>
      <c r="K822" s="450"/>
      <c r="L822" s="450"/>
      <c r="M822" s="450"/>
      <c r="N822" s="450"/>
      <c r="O822" s="450"/>
      <c r="P822" s="450"/>
      <c r="Q822" s="450"/>
      <c r="R822" s="450"/>
      <c r="S822" s="450"/>
      <c r="T822" s="450"/>
      <c r="U822" s="450"/>
      <c r="V822" s="383"/>
    </row>
    <row r="823">
      <c r="A823" s="450"/>
      <c r="B823" s="450"/>
      <c r="C823" s="450"/>
      <c r="D823" s="450"/>
      <c r="E823" s="450"/>
      <c r="F823" s="450"/>
      <c r="G823" s="450"/>
      <c r="H823" s="450"/>
      <c r="I823" s="450"/>
      <c r="J823" s="450"/>
      <c r="K823" s="450"/>
      <c r="L823" s="450"/>
      <c r="M823" s="450"/>
      <c r="N823" s="450"/>
      <c r="O823" s="450"/>
      <c r="P823" s="450"/>
      <c r="Q823" s="450"/>
      <c r="R823" s="450"/>
      <c r="S823" s="450"/>
      <c r="T823" s="450"/>
      <c r="U823" s="450"/>
      <c r="V823" s="383"/>
    </row>
    <row r="824">
      <c r="A824" s="450"/>
      <c r="B824" s="450"/>
      <c r="C824" s="450"/>
      <c r="D824" s="450"/>
      <c r="E824" s="450"/>
      <c r="F824" s="450"/>
      <c r="G824" s="450"/>
      <c r="H824" s="450"/>
      <c r="I824" s="450"/>
      <c r="J824" s="450"/>
      <c r="K824" s="450"/>
      <c r="L824" s="450"/>
      <c r="M824" s="450"/>
      <c r="N824" s="450"/>
      <c r="O824" s="450"/>
      <c r="P824" s="450"/>
      <c r="Q824" s="450"/>
      <c r="R824" s="450"/>
      <c r="S824" s="450"/>
      <c r="T824" s="450"/>
      <c r="U824" s="450"/>
      <c r="V824" s="383"/>
    </row>
    <row r="825">
      <c r="A825" s="450"/>
      <c r="B825" s="450"/>
      <c r="C825" s="450"/>
      <c r="D825" s="450"/>
      <c r="E825" s="450"/>
      <c r="F825" s="450"/>
      <c r="G825" s="450"/>
      <c r="H825" s="450"/>
      <c r="I825" s="450"/>
      <c r="J825" s="450"/>
      <c r="K825" s="450"/>
      <c r="L825" s="450"/>
      <c r="M825" s="450"/>
      <c r="N825" s="450"/>
      <c r="O825" s="450"/>
      <c r="P825" s="450"/>
      <c r="Q825" s="450"/>
      <c r="R825" s="450"/>
      <c r="S825" s="450"/>
      <c r="T825" s="450"/>
      <c r="U825" s="450"/>
      <c r="V825" s="383"/>
    </row>
    <row r="826">
      <c r="A826" s="450"/>
      <c r="B826" s="450"/>
      <c r="C826" s="450"/>
      <c r="D826" s="450"/>
      <c r="E826" s="450"/>
      <c r="F826" s="450"/>
      <c r="G826" s="450"/>
      <c r="H826" s="450"/>
      <c r="I826" s="450"/>
      <c r="J826" s="450"/>
      <c r="K826" s="450"/>
      <c r="L826" s="450"/>
      <c r="M826" s="450"/>
      <c r="N826" s="450"/>
      <c r="O826" s="450"/>
      <c r="P826" s="450"/>
      <c r="Q826" s="450"/>
      <c r="R826" s="450"/>
      <c r="S826" s="450"/>
      <c r="T826" s="450"/>
      <c r="U826" s="450"/>
      <c r="V826" s="383"/>
    </row>
    <row r="827">
      <c r="A827" s="450"/>
      <c r="B827" s="450"/>
      <c r="C827" s="450"/>
      <c r="D827" s="450"/>
      <c r="E827" s="450"/>
      <c r="F827" s="450"/>
      <c r="G827" s="450"/>
      <c r="H827" s="450"/>
      <c r="I827" s="450"/>
      <c r="J827" s="450"/>
      <c r="K827" s="450"/>
      <c r="L827" s="450"/>
      <c r="M827" s="450"/>
      <c r="N827" s="450"/>
      <c r="O827" s="450"/>
      <c r="P827" s="450"/>
      <c r="Q827" s="450"/>
      <c r="R827" s="450"/>
      <c r="S827" s="450"/>
      <c r="T827" s="450"/>
      <c r="U827" s="450"/>
      <c r="V827" s="383"/>
    </row>
    <row r="828">
      <c r="A828" s="450"/>
      <c r="B828" s="450"/>
      <c r="C828" s="450"/>
      <c r="D828" s="450"/>
      <c r="E828" s="450"/>
      <c r="F828" s="450"/>
      <c r="G828" s="450"/>
      <c r="H828" s="450"/>
      <c r="I828" s="450"/>
      <c r="J828" s="450"/>
      <c r="K828" s="450"/>
      <c r="L828" s="450"/>
      <c r="M828" s="450"/>
      <c r="N828" s="450"/>
      <c r="O828" s="450"/>
      <c r="P828" s="450"/>
      <c r="Q828" s="450"/>
      <c r="R828" s="450"/>
      <c r="S828" s="450"/>
      <c r="T828" s="450"/>
      <c r="U828" s="450"/>
      <c r="V828" s="383"/>
    </row>
    <row r="829">
      <c r="A829" s="450"/>
      <c r="B829" s="450"/>
      <c r="C829" s="450"/>
      <c r="D829" s="450"/>
      <c r="E829" s="450"/>
      <c r="F829" s="450"/>
      <c r="G829" s="450"/>
      <c r="H829" s="450"/>
      <c r="I829" s="450"/>
      <c r="J829" s="450"/>
      <c r="K829" s="450"/>
      <c r="L829" s="450"/>
      <c r="M829" s="450"/>
      <c r="N829" s="450"/>
      <c r="O829" s="450"/>
      <c r="P829" s="450"/>
      <c r="Q829" s="450"/>
      <c r="R829" s="450"/>
      <c r="S829" s="450"/>
      <c r="T829" s="450"/>
      <c r="U829" s="450"/>
      <c r="V829" s="383"/>
    </row>
    <row r="830">
      <c r="A830" s="450"/>
      <c r="B830" s="450"/>
      <c r="C830" s="450"/>
      <c r="D830" s="450"/>
      <c r="E830" s="450"/>
      <c r="F830" s="450"/>
      <c r="G830" s="450"/>
      <c r="H830" s="450"/>
      <c r="I830" s="450"/>
      <c r="J830" s="450"/>
      <c r="K830" s="450"/>
      <c r="L830" s="450"/>
      <c r="M830" s="450"/>
      <c r="N830" s="450"/>
      <c r="O830" s="450"/>
      <c r="P830" s="450"/>
      <c r="Q830" s="450"/>
      <c r="R830" s="450"/>
      <c r="S830" s="450"/>
      <c r="T830" s="450"/>
      <c r="U830" s="450"/>
      <c r="V830" s="383"/>
    </row>
    <row r="831">
      <c r="A831" s="450"/>
      <c r="B831" s="450"/>
      <c r="C831" s="450"/>
      <c r="D831" s="450"/>
      <c r="E831" s="450"/>
      <c r="F831" s="450"/>
      <c r="G831" s="450"/>
      <c r="H831" s="450"/>
      <c r="I831" s="450"/>
      <c r="J831" s="450"/>
      <c r="K831" s="450"/>
      <c r="L831" s="450"/>
      <c r="M831" s="450"/>
      <c r="N831" s="450"/>
      <c r="O831" s="450"/>
      <c r="P831" s="450"/>
      <c r="Q831" s="450"/>
      <c r="R831" s="450"/>
      <c r="S831" s="450"/>
      <c r="T831" s="450"/>
      <c r="U831" s="450"/>
      <c r="V831" s="383"/>
    </row>
    <row r="832">
      <c r="A832" s="450"/>
      <c r="B832" s="450"/>
      <c r="C832" s="450"/>
      <c r="D832" s="450"/>
      <c r="E832" s="450"/>
      <c r="F832" s="450"/>
      <c r="G832" s="450"/>
      <c r="H832" s="450"/>
      <c r="I832" s="450"/>
      <c r="J832" s="450"/>
      <c r="K832" s="450"/>
      <c r="L832" s="450"/>
      <c r="M832" s="450"/>
      <c r="N832" s="450"/>
      <c r="O832" s="450"/>
      <c r="P832" s="450"/>
      <c r="Q832" s="450"/>
      <c r="R832" s="450"/>
      <c r="S832" s="450"/>
      <c r="T832" s="450"/>
      <c r="U832" s="450"/>
      <c r="V832" s="383"/>
    </row>
    <row r="833">
      <c r="A833" s="450"/>
      <c r="B833" s="450"/>
      <c r="C833" s="450"/>
      <c r="D833" s="450"/>
      <c r="E833" s="450"/>
      <c r="F833" s="450"/>
      <c r="G833" s="450"/>
      <c r="H833" s="450"/>
      <c r="I833" s="450"/>
      <c r="J833" s="450"/>
      <c r="K833" s="450"/>
      <c r="L833" s="450"/>
      <c r="M833" s="450"/>
      <c r="N833" s="450"/>
      <c r="O833" s="450"/>
      <c r="P833" s="450"/>
      <c r="Q833" s="450"/>
      <c r="R833" s="450"/>
      <c r="S833" s="450"/>
      <c r="T833" s="450"/>
      <c r="U833" s="450"/>
      <c r="V833" s="383"/>
    </row>
    <row r="834">
      <c r="A834" s="450"/>
      <c r="B834" s="450"/>
      <c r="C834" s="450"/>
      <c r="D834" s="450"/>
      <c r="E834" s="450"/>
      <c r="F834" s="450"/>
      <c r="G834" s="450"/>
      <c r="H834" s="450"/>
      <c r="I834" s="450"/>
      <c r="J834" s="450"/>
      <c r="K834" s="450"/>
      <c r="L834" s="450"/>
      <c r="M834" s="450"/>
      <c r="N834" s="450"/>
      <c r="O834" s="450"/>
      <c r="P834" s="450"/>
      <c r="Q834" s="450"/>
      <c r="R834" s="450"/>
      <c r="S834" s="450"/>
      <c r="T834" s="450"/>
      <c r="U834" s="450"/>
      <c r="V834" s="383"/>
    </row>
    <row r="835">
      <c r="A835" s="450"/>
      <c r="B835" s="450"/>
      <c r="C835" s="450"/>
      <c r="D835" s="450"/>
      <c r="E835" s="450"/>
      <c r="F835" s="450"/>
      <c r="G835" s="450"/>
      <c r="H835" s="450"/>
      <c r="I835" s="450"/>
      <c r="J835" s="450"/>
      <c r="K835" s="450"/>
      <c r="L835" s="450"/>
      <c r="M835" s="450"/>
      <c r="N835" s="450"/>
      <c r="O835" s="450"/>
      <c r="P835" s="450"/>
      <c r="Q835" s="450"/>
      <c r="R835" s="450"/>
      <c r="S835" s="450"/>
      <c r="T835" s="450"/>
      <c r="U835" s="450"/>
      <c r="V835" s="383"/>
    </row>
    <row r="836">
      <c r="A836" s="450"/>
      <c r="B836" s="450"/>
      <c r="C836" s="450"/>
      <c r="D836" s="450"/>
      <c r="E836" s="450"/>
      <c r="F836" s="450"/>
      <c r="G836" s="450"/>
      <c r="H836" s="450"/>
      <c r="I836" s="450"/>
      <c r="J836" s="450"/>
      <c r="K836" s="450"/>
      <c r="L836" s="450"/>
      <c r="M836" s="450"/>
      <c r="N836" s="450"/>
      <c r="O836" s="450"/>
      <c r="P836" s="450"/>
      <c r="Q836" s="450"/>
      <c r="R836" s="450"/>
      <c r="S836" s="450"/>
      <c r="T836" s="450"/>
      <c r="U836" s="450"/>
      <c r="V836" s="383"/>
    </row>
    <row r="837">
      <c r="A837" s="450"/>
      <c r="B837" s="450"/>
      <c r="C837" s="450"/>
      <c r="D837" s="450"/>
      <c r="E837" s="450"/>
      <c r="F837" s="450"/>
      <c r="G837" s="450"/>
      <c r="H837" s="450"/>
      <c r="I837" s="450"/>
      <c r="J837" s="450"/>
      <c r="K837" s="450"/>
      <c r="L837" s="450"/>
      <c r="M837" s="450"/>
      <c r="N837" s="450"/>
      <c r="O837" s="450"/>
      <c r="P837" s="450"/>
      <c r="Q837" s="450"/>
      <c r="R837" s="450"/>
      <c r="S837" s="450"/>
      <c r="T837" s="450"/>
      <c r="U837" s="450"/>
      <c r="V837" s="383"/>
    </row>
    <row r="838">
      <c r="A838" s="450"/>
      <c r="B838" s="450"/>
      <c r="C838" s="450"/>
      <c r="D838" s="450"/>
      <c r="E838" s="450"/>
      <c r="F838" s="450"/>
      <c r="G838" s="450"/>
      <c r="H838" s="450"/>
      <c r="I838" s="450"/>
      <c r="J838" s="450"/>
      <c r="K838" s="450"/>
      <c r="L838" s="450"/>
      <c r="M838" s="450"/>
      <c r="N838" s="450"/>
      <c r="O838" s="450"/>
      <c r="P838" s="450"/>
      <c r="Q838" s="450"/>
      <c r="R838" s="450"/>
      <c r="S838" s="450"/>
      <c r="T838" s="450"/>
      <c r="U838" s="450"/>
      <c r="V838" s="383"/>
    </row>
    <row r="839">
      <c r="A839" s="450"/>
      <c r="B839" s="450"/>
      <c r="C839" s="450"/>
      <c r="D839" s="450"/>
      <c r="E839" s="450"/>
      <c r="F839" s="450"/>
      <c r="G839" s="450"/>
      <c r="H839" s="450"/>
      <c r="I839" s="450"/>
      <c r="J839" s="450"/>
      <c r="K839" s="450"/>
      <c r="L839" s="450"/>
      <c r="M839" s="450"/>
      <c r="N839" s="450"/>
      <c r="O839" s="450"/>
      <c r="P839" s="450"/>
      <c r="Q839" s="450"/>
      <c r="R839" s="450"/>
      <c r="S839" s="450"/>
      <c r="T839" s="450"/>
      <c r="U839" s="450"/>
      <c r="V839" s="383"/>
    </row>
    <row r="840">
      <c r="A840" s="450"/>
      <c r="B840" s="450"/>
      <c r="C840" s="450"/>
      <c r="D840" s="450"/>
      <c r="E840" s="450"/>
      <c r="F840" s="450"/>
      <c r="G840" s="450"/>
      <c r="H840" s="450"/>
      <c r="I840" s="450"/>
      <c r="J840" s="450"/>
      <c r="K840" s="450"/>
      <c r="L840" s="450"/>
      <c r="M840" s="450"/>
      <c r="N840" s="450"/>
      <c r="O840" s="450"/>
      <c r="P840" s="450"/>
      <c r="Q840" s="450"/>
      <c r="R840" s="450"/>
      <c r="S840" s="450"/>
      <c r="T840" s="450"/>
      <c r="U840" s="450"/>
      <c r="V840" s="383"/>
    </row>
    <row r="841">
      <c r="A841" s="450"/>
      <c r="B841" s="450"/>
      <c r="C841" s="450"/>
      <c r="D841" s="450"/>
      <c r="E841" s="450"/>
      <c r="F841" s="450"/>
      <c r="G841" s="450"/>
      <c r="H841" s="450"/>
      <c r="I841" s="450"/>
      <c r="J841" s="450"/>
      <c r="K841" s="450"/>
      <c r="L841" s="450"/>
      <c r="M841" s="450"/>
      <c r="N841" s="450"/>
      <c r="O841" s="450"/>
      <c r="P841" s="450"/>
      <c r="Q841" s="450"/>
      <c r="R841" s="450"/>
      <c r="S841" s="450"/>
      <c r="T841" s="450"/>
      <c r="U841" s="450"/>
      <c r="V841" s="383"/>
    </row>
    <row r="842">
      <c r="A842" s="450"/>
      <c r="B842" s="450"/>
      <c r="C842" s="450"/>
      <c r="D842" s="450"/>
      <c r="E842" s="450"/>
      <c r="F842" s="450"/>
      <c r="G842" s="450"/>
      <c r="H842" s="450"/>
      <c r="I842" s="450"/>
      <c r="J842" s="450"/>
      <c r="K842" s="450"/>
      <c r="L842" s="450"/>
      <c r="M842" s="450"/>
      <c r="N842" s="450"/>
      <c r="O842" s="450"/>
      <c r="P842" s="450"/>
      <c r="Q842" s="450"/>
      <c r="R842" s="450"/>
      <c r="S842" s="450"/>
      <c r="T842" s="450"/>
      <c r="U842" s="450"/>
      <c r="V842" s="383"/>
    </row>
    <row r="843">
      <c r="A843" s="450"/>
      <c r="B843" s="450"/>
      <c r="C843" s="450"/>
      <c r="D843" s="450"/>
      <c r="E843" s="450"/>
      <c r="F843" s="450"/>
      <c r="G843" s="450"/>
      <c r="H843" s="450"/>
      <c r="I843" s="450"/>
      <c r="J843" s="450"/>
      <c r="K843" s="450"/>
      <c r="L843" s="450"/>
      <c r="M843" s="450"/>
      <c r="N843" s="450"/>
      <c r="O843" s="450"/>
      <c r="P843" s="450"/>
      <c r="Q843" s="450"/>
      <c r="R843" s="450"/>
      <c r="S843" s="450"/>
      <c r="T843" s="450"/>
      <c r="U843" s="450"/>
      <c r="V843" s="383"/>
    </row>
    <row r="844">
      <c r="A844" s="450"/>
      <c r="B844" s="450"/>
      <c r="C844" s="450"/>
      <c r="D844" s="450"/>
      <c r="E844" s="450"/>
      <c r="F844" s="450"/>
      <c r="G844" s="450"/>
      <c r="H844" s="450"/>
      <c r="I844" s="450"/>
      <c r="J844" s="450"/>
      <c r="K844" s="450"/>
      <c r="L844" s="450"/>
      <c r="M844" s="450"/>
      <c r="N844" s="450"/>
      <c r="O844" s="450"/>
      <c r="P844" s="450"/>
      <c r="Q844" s="450"/>
      <c r="R844" s="450"/>
      <c r="S844" s="450"/>
      <c r="T844" s="450"/>
      <c r="U844" s="450"/>
      <c r="V844" s="383"/>
    </row>
    <row r="845">
      <c r="A845" s="450"/>
      <c r="B845" s="450"/>
      <c r="C845" s="450"/>
      <c r="D845" s="450"/>
      <c r="E845" s="450"/>
      <c r="F845" s="450"/>
      <c r="G845" s="450"/>
      <c r="H845" s="450"/>
      <c r="I845" s="450"/>
      <c r="J845" s="450"/>
      <c r="K845" s="450"/>
      <c r="L845" s="450"/>
      <c r="M845" s="450"/>
      <c r="N845" s="450"/>
      <c r="O845" s="450"/>
      <c r="P845" s="450"/>
      <c r="Q845" s="450"/>
      <c r="R845" s="450"/>
      <c r="S845" s="450"/>
      <c r="T845" s="450"/>
      <c r="U845" s="450"/>
      <c r="V845" s="383"/>
    </row>
    <row r="846">
      <c r="A846" s="450"/>
      <c r="B846" s="450"/>
      <c r="C846" s="450"/>
      <c r="D846" s="450"/>
      <c r="E846" s="450"/>
      <c r="F846" s="450"/>
      <c r="G846" s="450"/>
      <c r="H846" s="450"/>
      <c r="I846" s="450"/>
      <c r="J846" s="450"/>
      <c r="K846" s="450"/>
      <c r="L846" s="450"/>
      <c r="M846" s="450"/>
      <c r="N846" s="450"/>
      <c r="O846" s="450"/>
      <c r="P846" s="450"/>
      <c r="Q846" s="450"/>
      <c r="R846" s="450"/>
      <c r="S846" s="450"/>
      <c r="T846" s="450"/>
      <c r="U846" s="450"/>
      <c r="V846" s="383"/>
    </row>
    <row r="847">
      <c r="A847" s="450"/>
      <c r="B847" s="450"/>
      <c r="C847" s="450"/>
      <c r="D847" s="450"/>
      <c r="E847" s="450"/>
      <c r="F847" s="450"/>
      <c r="G847" s="450"/>
      <c r="H847" s="450"/>
      <c r="I847" s="450"/>
      <c r="J847" s="450"/>
      <c r="K847" s="450"/>
      <c r="L847" s="450"/>
      <c r="M847" s="450"/>
      <c r="N847" s="450"/>
      <c r="O847" s="450"/>
      <c r="P847" s="450"/>
      <c r="Q847" s="450"/>
      <c r="R847" s="450"/>
      <c r="S847" s="450"/>
      <c r="T847" s="450"/>
      <c r="U847" s="450"/>
      <c r="V847" s="383"/>
    </row>
    <row r="848">
      <c r="A848" s="450"/>
      <c r="B848" s="450"/>
      <c r="C848" s="450"/>
      <c r="D848" s="450"/>
      <c r="E848" s="450"/>
      <c r="F848" s="450"/>
      <c r="G848" s="450"/>
      <c r="H848" s="450"/>
      <c r="I848" s="450"/>
      <c r="J848" s="450"/>
      <c r="K848" s="450"/>
      <c r="L848" s="450"/>
      <c r="M848" s="450"/>
      <c r="N848" s="450"/>
      <c r="O848" s="450"/>
      <c r="P848" s="450"/>
      <c r="Q848" s="450"/>
      <c r="R848" s="450"/>
      <c r="S848" s="450"/>
      <c r="T848" s="450"/>
      <c r="U848" s="450"/>
      <c r="V848" s="383"/>
    </row>
    <row r="849">
      <c r="A849" s="450"/>
      <c r="B849" s="450"/>
      <c r="C849" s="450"/>
      <c r="D849" s="450"/>
      <c r="E849" s="450"/>
      <c r="F849" s="450"/>
      <c r="G849" s="450"/>
      <c r="H849" s="450"/>
      <c r="I849" s="450"/>
      <c r="J849" s="450"/>
      <c r="K849" s="450"/>
      <c r="L849" s="450"/>
      <c r="M849" s="450"/>
      <c r="N849" s="450"/>
      <c r="O849" s="450"/>
      <c r="P849" s="450"/>
      <c r="Q849" s="450"/>
      <c r="R849" s="450"/>
      <c r="S849" s="450"/>
      <c r="T849" s="450"/>
      <c r="U849" s="450"/>
      <c r="V849" s="383"/>
    </row>
    <row r="850">
      <c r="A850" s="450"/>
      <c r="B850" s="450"/>
      <c r="C850" s="450"/>
      <c r="D850" s="450"/>
      <c r="E850" s="450"/>
      <c r="F850" s="450"/>
      <c r="G850" s="450"/>
      <c r="H850" s="450"/>
      <c r="I850" s="450"/>
      <c r="J850" s="450"/>
      <c r="K850" s="450"/>
      <c r="L850" s="450"/>
      <c r="M850" s="450"/>
      <c r="N850" s="450"/>
      <c r="O850" s="450"/>
      <c r="P850" s="450"/>
      <c r="Q850" s="450"/>
      <c r="R850" s="450"/>
      <c r="S850" s="450"/>
      <c r="T850" s="450"/>
      <c r="U850" s="450"/>
      <c r="V850" s="383"/>
    </row>
    <row r="851">
      <c r="A851" s="450"/>
      <c r="B851" s="450"/>
      <c r="C851" s="450"/>
      <c r="D851" s="450"/>
      <c r="E851" s="450"/>
      <c r="F851" s="450"/>
      <c r="G851" s="450"/>
      <c r="H851" s="450"/>
      <c r="I851" s="450"/>
      <c r="J851" s="450"/>
      <c r="K851" s="450"/>
      <c r="L851" s="450"/>
      <c r="M851" s="450"/>
      <c r="N851" s="450"/>
      <c r="O851" s="450"/>
      <c r="P851" s="450"/>
      <c r="Q851" s="450"/>
      <c r="R851" s="450"/>
      <c r="S851" s="450"/>
      <c r="T851" s="450"/>
      <c r="U851" s="450"/>
      <c r="V851" s="383"/>
    </row>
    <row r="852">
      <c r="A852" s="450"/>
      <c r="B852" s="450"/>
      <c r="C852" s="450"/>
      <c r="D852" s="450"/>
      <c r="E852" s="450"/>
      <c r="F852" s="450"/>
      <c r="G852" s="450"/>
      <c r="H852" s="450"/>
      <c r="I852" s="450"/>
      <c r="J852" s="450"/>
      <c r="K852" s="450"/>
      <c r="L852" s="450"/>
      <c r="M852" s="450"/>
      <c r="N852" s="450"/>
      <c r="O852" s="450"/>
      <c r="P852" s="450"/>
      <c r="Q852" s="450"/>
      <c r="R852" s="450"/>
      <c r="S852" s="450"/>
      <c r="T852" s="450"/>
      <c r="U852" s="450"/>
      <c r="V852" s="383"/>
    </row>
    <row r="853">
      <c r="A853" s="450"/>
      <c r="B853" s="450"/>
      <c r="C853" s="450"/>
      <c r="D853" s="450"/>
      <c r="E853" s="450"/>
      <c r="F853" s="450"/>
      <c r="G853" s="450"/>
      <c r="H853" s="450"/>
      <c r="I853" s="450"/>
      <c r="J853" s="450"/>
      <c r="K853" s="450"/>
      <c r="L853" s="450"/>
      <c r="M853" s="450"/>
      <c r="N853" s="450"/>
      <c r="O853" s="450"/>
      <c r="P853" s="450"/>
      <c r="Q853" s="450"/>
      <c r="R853" s="450"/>
      <c r="S853" s="450"/>
      <c r="T853" s="450"/>
      <c r="U853" s="450"/>
      <c r="V853" s="383"/>
    </row>
    <row r="854">
      <c r="A854" s="450"/>
      <c r="B854" s="450"/>
      <c r="C854" s="450"/>
      <c r="D854" s="450"/>
      <c r="E854" s="450"/>
      <c r="F854" s="450"/>
      <c r="G854" s="450"/>
      <c r="H854" s="450"/>
      <c r="I854" s="450"/>
      <c r="J854" s="450"/>
      <c r="K854" s="450"/>
      <c r="L854" s="450"/>
      <c r="M854" s="450"/>
      <c r="N854" s="450"/>
      <c r="O854" s="450"/>
      <c r="P854" s="450"/>
      <c r="Q854" s="450"/>
      <c r="R854" s="450"/>
      <c r="S854" s="450"/>
      <c r="T854" s="450"/>
      <c r="U854" s="450"/>
      <c r="V854" s="383"/>
    </row>
    <row r="855">
      <c r="A855" s="450"/>
      <c r="B855" s="450"/>
      <c r="C855" s="450"/>
      <c r="D855" s="450"/>
      <c r="E855" s="450"/>
      <c r="F855" s="450"/>
      <c r="G855" s="450"/>
      <c r="H855" s="450"/>
      <c r="I855" s="450"/>
      <c r="J855" s="450"/>
      <c r="K855" s="450"/>
      <c r="L855" s="450"/>
      <c r="M855" s="450"/>
      <c r="N855" s="450"/>
      <c r="O855" s="450"/>
      <c r="P855" s="450"/>
      <c r="Q855" s="450"/>
      <c r="R855" s="450"/>
      <c r="S855" s="450"/>
      <c r="T855" s="450"/>
      <c r="U855" s="450"/>
      <c r="V855" s="383"/>
    </row>
    <row r="856">
      <c r="A856" s="450"/>
      <c r="B856" s="450"/>
      <c r="C856" s="450"/>
      <c r="D856" s="450"/>
      <c r="E856" s="450"/>
      <c r="F856" s="450"/>
      <c r="G856" s="450"/>
      <c r="H856" s="450"/>
      <c r="I856" s="450"/>
      <c r="J856" s="450"/>
      <c r="K856" s="450"/>
      <c r="L856" s="450"/>
      <c r="M856" s="450"/>
      <c r="N856" s="450"/>
      <c r="O856" s="450"/>
      <c r="P856" s="450"/>
      <c r="Q856" s="450"/>
      <c r="R856" s="450"/>
      <c r="S856" s="450"/>
      <c r="T856" s="450"/>
      <c r="U856" s="450"/>
      <c r="V856" s="383"/>
    </row>
    <row r="857">
      <c r="A857" s="450"/>
      <c r="B857" s="450"/>
      <c r="C857" s="450"/>
      <c r="D857" s="450"/>
      <c r="E857" s="450"/>
      <c r="F857" s="450"/>
      <c r="G857" s="450"/>
      <c r="H857" s="450"/>
      <c r="I857" s="450"/>
      <c r="J857" s="450"/>
      <c r="K857" s="450"/>
      <c r="L857" s="450"/>
      <c r="M857" s="450"/>
      <c r="N857" s="450"/>
      <c r="O857" s="450"/>
      <c r="P857" s="450"/>
      <c r="Q857" s="450"/>
      <c r="R857" s="450"/>
      <c r="S857" s="450"/>
      <c r="T857" s="450"/>
      <c r="U857" s="450"/>
      <c r="V857" s="383"/>
    </row>
    <row r="858">
      <c r="A858" s="450"/>
      <c r="B858" s="450"/>
      <c r="C858" s="450"/>
      <c r="D858" s="450"/>
      <c r="E858" s="450"/>
      <c r="F858" s="450"/>
      <c r="G858" s="450"/>
      <c r="H858" s="450"/>
      <c r="I858" s="450"/>
      <c r="J858" s="450"/>
      <c r="K858" s="450"/>
      <c r="L858" s="450"/>
      <c r="M858" s="450"/>
      <c r="N858" s="450"/>
      <c r="O858" s="450"/>
      <c r="P858" s="450"/>
      <c r="Q858" s="450"/>
      <c r="R858" s="450"/>
      <c r="S858" s="450"/>
      <c r="T858" s="450"/>
      <c r="U858" s="450"/>
      <c r="V858" s="383"/>
    </row>
    <row r="859">
      <c r="A859" s="450"/>
      <c r="B859" s="450"/>
      <c r="C859" s="450"/>
      <c r="D859" s="450"/>
      <c r="E859" s="450"/>
      <c r="F859" s="450"/>
      <c r="G859" s="450"/>
      <c r="H859" s="450"/>
      <c r="I859" s="450"/>
      <c r="J859" s="450"/>
      <c r="K859" s="450"/>
      <c r="L859" s="450"/>
      <c r="M859" s="450"/>
      <c r="N859" s="450"/>
      <c r="O859" s="450"/>
      <c r="P859" s="450"/>
      <c r="Q859" s="450"/>
      <c r="R859" s="450"/>
      <c r="S859" s="450"/>
      <c r="T859" s="450"/>
      <c r="U859" s="450"/>
      <c r="V859" s="383"/>
    </row>
    <row r="860">
      <c r="A860" s="450"/>
      <c r="B860" s="450"/>
      <c r="C860" s="450"/>
      <c r="D860" s="450"/>
      <c r="E860" s="450"/>
      <c r="F860" s="450"/>
      <c r="G860" s="450"/>
      <c r="H860" s="450"/>
      <c r="I860" s="450"/>
      <c r="J860" s="450"/>
      <c r="K860" s="450"/>
      <c r="L860" s="450"/>
      <c r="M860" s="450"/>
      <c r="N860" s="450"/>
      <c r="O860" s="450"/>
      <c r="P860" s="450"/>
      <c r="Q860" s="450"/>
      <c r="R860" s="450"/>
      <c r="S860" s="450"/>
      <c r="T860" s="450"/>
      <c r="U860" s="450"/>
      <c r="V860" s="383"/>
    </row>
    <row r="861">
      <c r="A861" s="450"/>
      <c r="B861" s="450"/>
      <c r="C861" s="450"/>
      <c r="D861" s="450"/>
      <c r="E861" s="450"/>
      <c r="F861" s="450"/>
      <c r="G861" s="450"/>
      <c r="H861" s="450"/>
      <c r="I861" s="450"/>
      <c r="J861" s="450"/>
      <c r="K861" s="450"/>
      <c r="L861" s="450"/>
      <c r="M861" s="450"/>
      <c r="N861" s="450"/>
      <c r="O861" s="450"/>
      <c r="P861" s="450"/>
      <c r="Q861" s="450"/>
      <c r="R861" s="450"/>
      <c r="S861" s="450"/>
      <c r="T861" s="450"/>
      <c r="U861" s="450"/>
      <c r="V861" s="383"/>
    </row>
    <row r="862">
      <c r="A862" s="450"/>
      <c r="B862" s="450"/>
      <c r="C862" s="450"/>
      <c r="D862" s="450"/>
      <c r="E862" s="450"/>
      <c r="F862" s="450"/>
      <c r="G862" s="450"/>
      <c r="H862" s="450"/>
      <c r="I862" s="450"/>
      <c r="J862" s="450"/>
      <c r="K862" s="450"/>
      <c r="L862" s="450"/>
      <c r="M862" s="450"/>
      <c r="N862" s="450"/>
      <c r="O862" s="450"/>
      <c r="P862" s="450"/>
      <c r="Q862" s="450"/>
      <c r="R862" s="450"/>
      <c r="S862" s="450"/>
      <c r="T862" s="450"/>
      <c r="U862" s="450"/>
      <c r="V862" s="383"/>
    </row>
    <row r="863">
      <c r="A863" s="450"/>
      <c r="B863" s="450"/>
      <c r="C863" s="450"/>
      <c r="D863" s="450"/>
      <c r="E863" s="450"/>
      <c r="F863" s="450"/>
      <c r="G863" s="450"/>
      <c r="H863" s="450"/>
      <c r="I863" s="450"/>
      <c r="J863" s="450"/>
      <c r="K863" s="450"/>
      <c r="L863" s="450"/>
      <c r="M863" s="450"/>
      <c r="N863" s="450"/>
      <c r="O863" s="450"/>
      <c r="P863" s="450"/>
      <c r="Q863" s="450"/>
      <c r="R863" s="450"/>
      <c r="S863" s="450"/>
      <c r="T863" s="450"/>
      <c r="U863" s="450"/>
      <c r="V863" s="383"/>
    </row>
    <row r="864">
      <c r="A864" s="450"/>
      <c r="B864" s="450"/>
      <c r="C864" s="450"/>
      <c r="D864" s="450"/>
      <c r="E864" s="450"/>
      <c r="F864" s="450"/>
      <c r="G864" s="450"/>
      <c r="H864" s="450"/>
      <c r="I864" s="450"/>
      <c r="J864" s="450"/>
      <c r="K864" s="450"/>
      <c r="L864" s="450"/>
      <c r="M864" s="450"/>
      <c r="N864" s="450"/>
      <c r="O864" s="450"/>
      <c r="P864" s="450"/>
      <c r="Q864" s="450"/>
      <c r="R864" s="450"/>
      <c r="S864" s="450"/>
      <c r="T864" s="450"/>
      <c r="U864" s="450"/>
      <c r="V864" s="383"/>
    </row>
    <row r="865">
      <c r="A865" s="450"/>
      <c r="B865" s="450"/>
      <c r="C865" s="450"/>
      <c r="D865" s="450"/>
      <c r="E865" s="450"/>
      <c r="F865" s="450"/>
      <c r="G865" s="450"/>
      <c r="H865" s="450"/>
      <c r="I865" s="450"/>
      <c r="J865" s="450"/>
      <c r="K865" s="450"/>
      <c r="L865" s="450"/>
      <c r="M865" s="450"/>
      <c r="N865" s="450"/>
      <c r="O865" s="450"/>
      <c r="P865" s="450"/>
      <c r="Q865" s="450"/>
      <c r="R865" s="450"/>
      <c r="S865" s="450"/>
      <c r="T865" s="450"/>
      <c r="U865" s="450"/>
      <c r="V865" s="383"/>
    </row>
    <row r="866">
      <c r="A866" s="450"/>
      <c r="B866" s="450"/>
      <c r="C866" s="450"/>
      <c r="D866" s="450"/>
      <c r="E866" s="450"/>
      <c r="F866" s="450"/>
      <c r="G866" s="450"/>
      <c r="H866" s="450"/>
      <c r="I866" s="450"/>
      <c r="J866" s="450"/>
      <c r="K866" s="450"/>
      <c r="L866" s="450"/>
      <c r="M866" s="450"/>
      <c r="N866" s="450"/>
      <c r="O866" s="450"/>
      <c r="P866" s="450"/>
      <c r="Q866" s="450"/>
      <c r="R866" s="450"/>
      <c r="S866" s="450"/>
      <c r="T866" s="450"/>
      <c r="U866" s="450"/>
      <c r="V866" s="383"/>
    </row>
    <row r="867">
      <c r="A867" s="450"/>
      <c r="B867" s="450"/>
      <c r="C867" s="450"/>
      <c r="D867" s="450"/>
      <c r="E867" s="450"/>
      <c r="F867" s="450"/>
      <c r="G867" s="450"/>
      <c r="H867" s="450"/>
      <c r="I867" s="450"/>
      <c r="J867" s="450"/>
      <c r="K867" s="450"/>
      <c r="L867" s="450"/>
      <c r="M867" s="450"/>
      <c r="N867" s="450"/>
      <c r="O867" s="450"/>
      <c r="P867" s="450"/>
      <c r="Q867" s="450"/>
      <c r="R867" s="450"/>
      <c r="S867" s="450"/>
      <c r="T867" s="450"/>
      <c r="U867" s="450"/>
      <c r="V867" s="383"/>
    </row>
    <row r="868">
      <c r="A868" s="450"/>
      <c r="B868" s="450"/>
      <c r="C868" s="450"/>
      <c r="D868" s="450"/>
      <c r="E868" s="450"/>
      <c r="F868" s="450"/>
      <c r="G868" s="450"/>
      <c r="H868" s="450"/>
      <c r="I868" s="450"/>
      <c r="J868" s="450"/>
      <c r="K868" s="450"/>
      <c r="L868" s="450"/>
      <c r="M868" s="450"/>
      <c r="N868" s="450"/>
      <c r="O868" s="450"/>
      <c r="P868" s="450"/>
      <c r="Q868" s="450"/>
      <c r="R868" s="450"/>
      <c r="S868" s="450"/>
      <c r="T868" s="450"/>
      <c r="U868" s="450"/>
      <c r="V868" s="383"/>
    </row>
    <row r="869">
      <c r="A869" s="450"/>
      <c r="B869" s="450"/>
      <c r="C869" s="450"/>
      <c r="D869" s="450"/>
      <c r="E869" s="450"/>
      <c r="F869" s="450"/>
      <c r="G869" s="450"/>
      <c r="H869" s="450"/>
      <c r="I869" s="450"/>
      <c r="J869" s="450"/>
      <c r="K869" s="450"/>
      <c r="L869" s="450"/>
      <c r="M869" s="450"/>
      <c r="N869" s="450"/>
      <c r="O869" s="450"/>
      <c r="P869" s="450"/>
      <c r="Q869" s="450"/>
      <c r="R869" s="450"/>
      <c r="S869" s="450"/>
      <c r="T869" s="450"/>
      <c r="U869" s="450"/>
      <c r="V869" s="383"/>
    </row>
    <row r="870">
      <c r="A870" s="450"/>
      <c r="B870" s="450"/>
      <c r="C870" s="450"/>
      <c r="D870" s="450"/>
      <c r="E870" s="450"/>
      <c r="F870" s="450"/>
      <c r="G870" s="450"/>
      <c r="H870" s="450"/>
      <c r="I870" s="450"/>
      <c r="J870" s="450"/>
      <c r="K870" s="450"/>
      <c r="L870" s="450"/>
      <c r="M870" s="450"/>
      <c r="N870" s="450"/>
      <c r="O870" s="450"/>
      <c r="P870" s="450"/>
      <c r="Q870" s="450"/>
      <c r="R870" s="450"/>
      <c r="S870" s="450"/>
      <c r="T870" s="450"/>
      <c r="U870" s="450"/>
      <c r="V870" s="383"/>
    </row>
    <row r="871">
      <c r="A871" s="450"/>
      <c r="B871" s="450"/>
      <c r="C871" s="450"/>
      <c r="D871" s="450"/>
      <c r="E871" s="450"/>
      <c r="F871" s="450"/>
      <c r="G871" s="450"/>
      <c r="H871" s="450"/>
      <c r="I871" s="450"/>
      <c r="J871" s="450"/>
      <c r="K871" s="450"/>
      <c r="L871" s="450"/>
      <c r="M871" s="450"/>
      <c r="N871" s="450"/>
      <c r="O871" s="450"/>
      <c r="P871" s="450"/>
      <c r="Q871" s="450"/>
      <c r="R871" s="450"/>
      <c r="S871" s="450"/>
      <c r="T871" s="450"/>
      <c r="U871" s="450"/>
      <c r="V871" s="383"/>
    </row>
    <row r="872">
      <c r="A872" s="450"/>
      <c r="B872" s="450"/>
      <c r="C872" s="450"/>
      <c r="D872" s="450"/>
      <c r="E872" s="450"/>
      <c r="F872" s="450"/>
      <c r="G872" s="450"/>
      <c r="H872" s="450"/>
      <c r="I872" s="450"/>
      <c r="J872" s="450"/>
      <c r="K872" s="450"/>
      <c r="L872" s="450"/>
      <c r="M872" s="450"/>
      <c r="N872" s="450"/>
      <c r="O872" s="450"/>
      <c r="P872" s="450"/>
      <c r="Q872" s="450"/>
      <c r="R872" s="450"/>
      <c r="S872" s="450"/>
      <c r="T872" s="450"/>
      <c r="U872" s="450"/>
      <c r="V872" s="383"/>
    </row>
    <row r="873">
      <c r="A873" s="450"/>
      <c r="B873" s="450"/>
      <c r="C873" s="450"/>
      <c r="D873" s="450"/>
      <c r="E873" s="450"/>
      <c r="F873" s="450"/>
      <c r="G873" s="450"/>
      <c r="H873" s="450"/>
      <c r="I873" s="450"/>
      <c r="J873" s="450"/>
      <c r="K873" s="450"/>
      <c r="L873" s="450"/>
      <c r="M873" s="450"/>
      <c r="N873" s="450"/>
      <c r="O873" s="450"/>
      <c r="P873" s="450"/>
      <c r="Q873" s="450"/>
      <c r="R873" s="450"/>
      <c r="S873" s="450"/>
      <c r="T873" s="450"/>
      <c r="U873" s="450"/>
      <c r="V873" s="383"/>
    </row>
    <row r="874">
      <c r="A874" s="450"/>
      <c r="B874" s="450"/>
      <c r="C874" s="450"/>
      <c r="D874" s="450"/>
      <c r="E874" s="450"/>
      <c r="F874" s="450"/>
      <c r="G874" s="450"/>
      <c r="H874" s="450"/>
      <c r="I874" s="450"/>
      <c r="J874" s="450"/>
      <c r="K874" s="450"/>
      <c r="L874" s="450"/>
      <c r="M874" s="450"/>
      <c r="N874" s="450"/>
      <c r="O874" s="450"/>
      <c r="P874" s="450"/>
      <c r="Q874" s="450"/>
      <c r="R874" s="450"/>
      <c r="S874" s="450"/>
      <c r="T874" s="450"/>
      <c r="U874" s="450"/>
      <c r="V874" s="383"/>
    </row>
    <row r="875">
      <c r="A875" s="450"/>
      <c r="B875" s="450"/>
      <c r="C875" s="450"/>
      <c r="D875" s="450"/>
      <c r="E875" s="450"/>
      <c r="F875" s="450"/>
      <c r="G875" s="450"/>
      <c r="H875" s="450"/>
      <c r="I875" s="450"/>
      <c r="J875" s="450"/>
      <c r="K875" s="450"/>
      <c r="L875" s="450"/>
      <c r="M875" s="450"/>
      <c r="N875" s="450"/>
      <c r="O875" s="450"/>
      <c r="P875" s="450"/>
      <c r="Q875" s="450"/>
      <c r="R875" s="450"/>
      <c r="S875" s="450"/>
      <c r="T875" s="450"/>
      <c r="U875" s="450"/>
      <c r="V875" s="383"/>
    </row>
    <row r="876">
      <c r="A876" s="450"/>
      <c r="B876" s="450"/>
      <c r="C876" s="450"/>
      <c r="D876" s="450"/>
      <c r="E876" s="450"/>
      <c r="F876" s="450"/>
      <c r="G876" s="450"/>
      <c r="H876" s="450"/>
      <c r="I876" s="450"/>
      <c r="J876" s="450"/>
      <c r="K876" s="450"/>
      <c r="L876" s="450"/>
      <c r="M876" s="450"/>
      <c r="N876" s="450"/>
      <c r="O876" s="450"/>
      <c r="P876" s="450"/>
      <c r="Q876" s="450"/>
      <c r="R876" s="450"/>
      <c r="S876" s="450"/>
      <c r="T876" s="450"/>
      <c r="U876" s="450"/>
      <c r="V876" s="383"/>
    </row>
    <row r="877">
      <c r="A877" s="450"/>
      <c r="B877" s="450"/>
      <c r="C877" s="450"/>
      <c r="D877" s="450"/>
      <c r="E877" s="450"/>
      <c r="F877" s="450"/>
      <c r="G877" s="450"/>
      <c r="H877" s="450"/>
      <c r="I877" s="450"/>
      <c r="J877" s="450"/>
      <c r="K877" s="450"/>
      <c r="L877" s="450"/>
      <c r="M877" s="450"/>
      <c r="N877" s="450"/>
      <c r="O877" s="450"/>
      <c r="P877" s="450"/>
      <c r="Q877" s="450"/>
      <c r="R877" s="450"/>
      <c r="S877" s="450"/>
      <c r="T877" s="450"/>
      <c r="U877" s="450"/>
      <c r="V877" s="383"/>
    </row>
    <row r="878">
      <c r="A878" s="450"/>
      <c r="B878" s="450"/>
      <c r="C878" s="450"/>
      <c r="D878" s="450"/>
      <c r="E878" s="450"/>
      <c r="F878" s="450"/>
      <c r="G878" s="450"/>
      <c r="H878" s="450"/>
      <c r="I878" s="450"/>
      <c r="J878" s="450"/>
      <c r="K878" s="450"/>
      <c r="L878" s="450"/>
      <c r="M878" s="450"/>
      <c r="N878" s="450"/>
      <c r="O878" s="450"/>
      <c r="P878" s="450"/>
      <c r="Q878" s="450"/>
      <c r="R878" s="450"/>
      <c r="S878" s="450"/>
      <c r="T878" s="450"/>
      <c r="U878" s="450"/>
      <c r="V878" s="383"/>
    </row>
    <row r="879">
      <c r="A879" s="450"/>
      <c r="B879" s="450"/>
      <c r="C879" s="450"/>
      <c r="D879" s="450"/>
      <c r="E879" s="450"/>
      <c r="F879" s="450"/>
      <c r="G879" s="450"/>
      <c r="H879" s="450"/>
      <c r="I879" s="450"/>
      <c r="J879" s="450"/>
      <c r="K879" s="450"/>
      <c r="L879" s="450"/>
      <c r="M879" s="450"/>
      <c r="N879" s="450"/>
      <c r="O879" s="450"/>
      <c r="P879" s="450"/>
      <c r="Q879" s="450"/>
      <c r="R879" s="450"/>
      <c r="S879" s="450"/>
      <c r="T879" s="450"/>
      <c r="U879" s="450"/>
      <c r="V879" s="383"/>
    </row>
    <row r="880">
      <c r="A880" s="450"/>
      <c r="B880" s="450"/>
      <c r="C880" s="450"/>
      <c r="D880" s="450"/>
      <c r="E880" s="450"/>
      <c r="F880" s="450"/>
      <c r="G880" s="450"/>
      <c r="H880" s="450"/>
      <c r="I880" s="450"/>
      <c r="J880" s="450"/>
      <c r="K880" s="450"/>
      <c r="L880" s="450"/>
      <c r="M880" s="450"/>
      <c r="N880" s="450"/>
      <c r="O880" s="450"/>
      <c r="P880" s="450"/>
      <c r="Q880" s="450"/>
      <c r="R880" s="450"/>
      <c r="S880" s="450"/>
      <c r="T880" s="450"/>
      <c r="U880" s="450"/>
      <c r="V880" s="383"/>
    </row>
    <row r="881">
      <c r="A881" s="450"/>
      <c r="B881" s="450"/>
      <c r="C881" s="450"/>
      <c r="D881" s="450"/>
      <c r="E881" s="450"/>
      <c r="F881" s="450"/>
      <c r="G881" s="450"/>
      <c r="H881" s="450"/>
      <c r="I881" s="450"/>
      <c r="J881" s="450"/>
      <c r="K881" s="450"/>
      <c r="L881" s="450"/>
      <c r="M881" s="450"/>
      <c r="N881" s="450"/>
      <c r="O881" s="450"/>
      <c r="P881" s="450"/>
      <c r="Q881" s="450"/>
      <c r="R881" s="450"/>
      <c r="S881" s="450"/>
      <c r="T881" s="450"/>
      <c r="U881" s="450"/>
      <c r="V881" s="383"/>
    </row>
    <row r="882">
      <c r="A882" s="450"/>
      <c r="B882" s="450"/>
      <c r="C882" s="450"/>
      <c r="D882" s="450"/>
      <c r="E882" s="450"/>
      <c r="F882" s="450"/>
      <c r="G882" s="450"/>
      <c r="H882" s="450"/>
      <c r="I882" s="450"/>
      <c r="J882" s="450"/>
      <c r="K882" s="450"/>
      <c r="L882" s="450"/>
      <c r="M882" s="450"/>
      <c r="N882" s="450"/>
      <c r="O882" s="450"/>
      <c r="P882" s="450"/>
      <c r="Q882" s="450"/>
      <c r="R882" s="450"/>
      <c r="S882" s="450"/>
      <c r="T882" s="450"/>
      <c r="U882" s="450"/>
      <c r="V882" s="383"/>
    </row>
    <row r="883">
      <c r="A883" s="450"/>
      <c r="B883" s="450"/>
      <c r="C883" s="450"/>
      <c r="D883" s="450"/>
      <c r="E883" s="450"/>
      <c r="F883" s="450"/>
      <c r="G883" s="450"/>
      <c r="H883" s="450"/>
      <c r="I883" s="450"/>
      <c r="J883" s="450"/>
      <c r="K883" s="450"/>
      <c r="L883" s="450"/>
      <c r="M883" s="450"/>
      <c r="N883" s="450"/>
      <c r="O883" s="450"/>
      <c r="P883" s="450"/>
      <c r="Q883" s="450"/>
      <c r="R883" s="450"/>
      <c r="S883" s="450"/>
      <c r="T883" s="450"/>
      <c r="U883" s="450"/>
      <c r="V883" s="383"/>
    </row>
    <row r="884">
      <c r="A884" s="450"/>
      <c r="B884" s="450"/>
      <c r="C884" s="450"/>
      <c r="D884" s="450"/>
      <c r="E884" s="450"/>
      <c r="F884" s="450"/>
      <c r="G884" s="450"/>
      <c r="H884" s="450"/>
      <c r="I884" s="450"/>
      <c r="J884" s="450"/>
      <c r="K884" s="450"/>
      <c r="L884" s="450"/>
      <c r="M884" s="450"/>
      <c r="N884" s="450"/>
      <c r="O884" s="450"/>
      <c r="P884" s="450"/>
      <c r="Q884" s="450"/>
      <c r="R884" s="450"/>
      <c r="S884" s="450"/>
      <c r="T884" s="450"/>
      <c r="U884" s="450"/>
      <c r="V884" s="383"/>
    </row>
    <row r="885">
      <c r="A885" s="450"/>
      <c r="B885" s="450"/>
      <c r="C885" s="450"/>
      <c r="D885" s="450"/>
      <c r="E885" s="450"/>
      <c r="F885" s="450"/>
      <c r="G885" s="450"/>
      <c r="H885" s="450"/>
      <c r="I885" s="450"/>
      <c r="J885" s="450"/>
      <c r="K885" s="450"/>
      <c r="L885" s="450"/>
      <c r="M885" s="450"/>
      <c r="N885" s="450"/>
      <c r="O885" s="450"/>
      <c r="P885" s="450"/>
      <c r="Q885" s="450"/>
      <c r="R885" s="450"/>
      <c r="S885" s="450"/>
      <c r="T885" s="450"/>
      <c r="U885" s="450"/>
      <c r="V885" s="383"/>
    </row>
    <row r="886">
      <c r="A886" s="450"/>
      <c r="B886" s="450"/>
      <c r="C886" s="450"/>
      <c r="D886" s="450"/>
      <c r="E886" s="450"/>
      <c r="F886" s="450"/>
      <c r="G886" s="450"/>
      <c r="H886" s="450"/>
      <c r="I886" s="450"/>
      <c r="J886" s="450"/>
      <c r="K886" s="450"/>
      <c r="L886" s="450"/>
      <c r="M886" s="450"/>
      <c r="N886" s="450"/>
      <c r="O886" s="450"/>
      <c r="P886" s="450"/>
      <c r="Q886" s="450"/>
      <c r="R886" s="450"/>
      <c r="S886" s="450"/>
      <c r="T886" s="450"/>
      <c r="U886" s="450"/>
      <c r="V886" s="383"/>
    </row>
    <row r="887">
      <c r="A887" s="450"/>
      <c r="B887" s="450"/>
      <c r="C887" s="450"/>
      <c r="D887" s="450"/>
      <c r="E887" s="450"/>
      <c r="F887" s="450"/>
      <c r="G887" s="450"/>
      <c r="H887" s="450"/>
      <c r="I887" s="450"/>
      <c r="J887" s="450"/>
      <c r="K887" s="450"/>
      <c r="L887" s="450"/>
      <c r="M887" s="450"/>
      <c r="N887" s="450"/>
      <c r="O887" s="450"/>
      <c r="P887" s="450"/>
      <c r="Q887" s="450"/>
      <c r="R887" s="450"/>
      <c r="S887" s="450"/>
      <c r="T887" s="450"/>
      <c r="U887" s="450"/>
      <c r="V887" s="383"/>
    </row>
    <row r="888">
      <c r="A888" s="450"/>
      <c r="B888" s="450"/>
      <c r="C888" s="450"/>
      <c r="D888" s="450"/>
      <c r="E888" s="450"/>
      <c r="F888" s="450"/>
      <c r="G888" s="450"/>
      <c r="H888" s="450"/>
      <c r="I888" s="450"/>
      <c r="J888" s="450"/>
      <c r="K888" s="450"/>
      <c r="L888" s="450"/>
      <c r="M888" s="450"/>
      <c r="N888" s="450"/>
      <c r="O888" s="450"/>
      <c r="P888" s="450"/>
      <c r="Q888" s="450"/>
      <c r="R888" s="450"/>
      <c r="S888" s="450"/>
      <c r="T888" s="450"/>
      <c r="U888" s="450"/>
      <c r="V888" s="383"/>
    </row>
    <row r="889">
      <c r="A889" s="450"/>
      <c r="B889" s="450"/>
      <c r="C889" s="450"/>
      <c r="D889" s="450"/>
      <c r="E889" s="450"/>
      <c r="F889" s="450"/>
      <c r="G889" s="450"/>
      <c r="H889" s="450"/>
      <c r="I889" s="450"/>
      <c r="J889" s="450"/>
      <c r="K889" s="450"/>
      <c r="L889" s="450"/>
      <c r="M889" s="450"/>
      <c r="N889" s="450"/>
      <c r="O889" s="450"/>
      <c r="P889" s="450"/>
      <c r="Q889" s="450"/>
      <c r="R889" s="450"/>
      <c r="S889" s="450"/>
      <c r="T889" s="450"/>
      <c r="U889" s="450"/>
      <c r="V889" s="383"/>
    </row>
    <row r="890">
      <c r="A890" s="450"/>
      <c r="B890" s="450"/>
      <c r="C890" s="450"/>
      <c r="D890" s="450"/>
      <c r="E890" s="450"/>
      <c r="F890" s="450"/>
      <c r="G890" s="450"/>
      <c r="H890" s="450"/>
      <c r="I890" s="450"/>
      <c r="J890" s="450"/>
      <c r="K890" s="450"/>
      <c r="L890" s="450"/>
      <c r="M890" s="450"/>
      <c r="N890" s="450"/>
      <c r="O890" s="450"/>
      <c r="P890" s="450"/>
      <c r="Q890" s="450"/>
      <c r="R890" s="450"/>
      <c r="S890" s="450"/>
      <c r="T890" s="450"/>
      <c r="U890" s="450"/>
      <c r="V890" s="383"/>
    </row>
    <row r="891">
      <c r="A891" s="450"/>
      <c r="B891" s="450"/>
      <c r="C891" s="450"/>
      <c r="D891" s="450"/>
      <c r="E891" s="450"/>
      <c r="F891" s="450"/>
      <c r="G891" s="450"/>
      <c r="H891" s="450"/>
      <c r="I891" s="450"/>
      <c r="J891" s="450"/>
      <c r="K891" s="450"/>
      <c r="L891" s="450"/>
      <c r="M891" s="450"/>
      <c r="N891" s="450"/>
      <c r="O891" s="450"/>
      <c r="P891" s="450"/>
      <c r="Q891" s="450"/>
      <c r="R891" s="450"/>
      <c r="S891" s="450"/>
      <c r="T891" s="450"/>
      <c r="U891" s="450"/>
      <c r="V891" s="383"/>
    </row>
    <row r="892">
      <c r="A892" s="450"/>
      <c r="B892" s="450"/>
      <c r="C892" s="450"/>
      <c r="D892" s="450"/>
      <c r="E892" s="450"/>
      <c r="F892" s="450"/>
      <c r="G892" s="450"/>
      <c r="H892" s="450"/>
      <c r="I892" s="450"/>
      <c r="J892" s="450"/>
      <c r="K892" s="450"/>
      <c r="L892" s="450"/>
      <c r="M892" s="450"/>
      <c r="N892" s="450"/>
      <c r="O892" s="450"/>
      <c r="P892" s="450"/>
      <c r="Q892" s="450"/>
      <c r="R892" s="450"/>
      <c r="S892" s="450"/>
      <c r="T892" s="450"/>
      <c r="U892" s="450"/>
      <c r="V892" s="383"/>
    </row>
    <row r="893">
      <c r="A893" s="450"/>
      <c r="B893" s="450"/>
      <c r="C893" s="450"/>
      <c r="D893" s="450"/>
      <c r="E893" s="450"/>
      <c r="F893" s="450"/>
      <c r="G893" s="450"/>
      <c r="H893" s="450"/>
      <c r="I893" s="450"/>
      <c r="J893" s="450"/>
      <c r="K893" s="450"/>
      <c r="L893" s="450"/>
      <c r="M893" s="450"/>
      <c r="N893" s="450"/>
      <c r="O893" s="450"/>
      <c r="P893" s="450"/>
      <c r="Q893" s="450"/>
      <c r="R893" s="450"/>
      <c r="S893" s="450"/>
      <c r="T893" s="450"/>
      <c r="U893" s="450"/>
      <c r="V893" s="383"/>
    </row>
    <row r="894">
      <c r="A894" s="450"/>
      <c r="B894" s="450"/>
      <c r="C894" s="450"/>
      <c r="D894" s="450"/>
      <c r="E894" s="450"/>
      <c r="F894" s="450"/>
      <c r="G894" s="450"/>
      <c r="H894" s="450"/>
      <c r="I894" s="450"/>
      <c r="J894" s="450"/>
      <c r="K894" s="450"/>
      <c r="L894" s="450"/>
      <c r="M894" s="450"/>
      <c r="N894" s="450"/>
      <c r="O894" s="450"/>
      <c r="P894" s="450"/>
      <c r="Q894" s="450"/>
      <c r="R894" s="450"/>
      <c r="S894" s="450"/>
      <c r="T894" s="450"/>
      <c r="U894" s="450"/>
      <c r="V894" s="383"/>
    </row>
    <row r="895">
      <c r="A895" s="450"/>
      <c r="B895" s="450"/>
      <c r="C895" s="450"/>
      <c r="D895" s="450"/>
      <c r="E895" s="450"/>
      <c r="F895" s="450"/>
      <c r="G895" s="450"/>
      <c r="H895" s="450"/>
      <c r="I895" s="450"/>
      <c r="J895" s="450"/>
      <c r="K895" s="450"/>
      <c r="L895" s="450"/>
      <c r="M895" s="450"/>
      <c r="N895" s="450"/>
      <c r="O895" s="450"/>
      <c r="P895" s="450"/>
      <c r="Q895" s="450"/>
      <c r="R895" s="450"/>
      <c r="S895" s="450"/>
      <c r="T895" s="450"/>
      <c r="U895" s="450"/>
      <c r="V895" s="383"/>
    </row>
    <row r="896">
      <c r="A896" s="450"/>
      <c r="B896" s="450"/>
      <c r="C896" s="450"/>
      <c r="D896" s="450"/>
      <c r="E896" s="450"/>
      <c r="F896" s="450"/>
      <c r="G896" s="450"/>
      <c r="H896" s="450"/>
      <c r="I896" s="450"/>
      <c r="J896" s="450"/>
      <c r="K896" s="450"/>
      <c r="L896" s="450"/>
      <c r="M896" s="450"/>
      <c r="N896" s="450"/>
      <c r="O896" s="450"/>
      <c r="P896" s="450"/>
      <c r="Q896" s="450"/>
      <c r="R896" s="450"/>
      <c r="S896" s="450"/>
      <c r="T896" s="450"/>
      <c r="U896" s="450"/>
      <c r="V896" s="383"/>
    </row>
    <row r="897">
      <c r="A897" s="450"/>
      <c r="B897" s="450"/>
      <c r="C897" s="450"/>
      <c r="D897" s="450"/>
      <c r="E897" s="450"/>
      <c r="F897" s="450"/>
      <c r="G897" s="450"/>
      <c r="H897" s="450"/>
      <c r="I897" s="450"/>
      <c r="J897" s="450"/>
      <c r="K897" s="450"/>
      <c r="L897" s="450"/>
      <c r="M897" s="450"/>
      <c r="N897" s="450"/>
      <c r="O897" s="450"/>
      <c r="P897" s="450"/>
      <c r="Q897" s="450"/>
      <c r="R897" s="450"/>
      <c r="S897" s="450"/>
      <c r="T897" s="450"/>
      <c r="U897" s="450"/>
      <c r="V897" s="383"/>
    </row>
    <row r="898">
      <c r="A898" s="450"/>
      <c r="B898" s="450"/>
      <c r="C898" s="450"/>
      <c r="D898" s="450"/>
      <c r="E898" s="450"/>
      <c r="F898" s="450"/>
      <c r="G898" s="450"/>
      <c r="H898" s="450"/>
      <c r="I898" s="450"/>
      <c r="J898" s="450"/>
      <c r="K898" s="450"/>
      <c r="L898" s="450"/>
      <c r="M898" s="450"/>
      <c r="N898" s="450"/>
      <c r="O898" s="450"/>
      <c r="P898" s="450"/>
      <c r="Q898" s="450"/>
      <c r="R898" s="450"/>
      <c r="S898" s="450"/>
      <c r="T898" s="450"/>
      <c r="U898" s="450"/>
      <c r="V898" s="383"/>
    </row>
    <row r="899">
      <c r="A899" s="450"/>
      <c r="B899" s="450"/>
      <c r="C899" s="450"/>
      <c r="D899" s="450"/>
      <c r="E899" s="450"/>
      <c r="F899" s="450"/>
      <c r="G899" s="450"/>
      <c r="H899" s="450"/>
      <c r="I899" s="450"/>
      <c r="J899" s="450"/>
      <c r="K899" s="450"/>
      <c r="L899" s="450"/>
      <c r="M899" s="450"/>
      <c r="N899" s="450"/>
      <c r="O899" s="450"/>
      <c r="P899" s="450"/>
      <c r="Q899" s="450"/>
      <c r="R899" s="450"/>
      <c r="S899" s="450"/>
      <c r="T899" s="450"/>
      <c r="U899" s="450"/>
      <c r="V899" s="383"/>
    </row>
    <row r="900">
      <c r="A900" s="450"/>
      <c r="B900" s="450"/>
      <c r="C900" s="450"/>
      <c r="D900" s="450"/>
      <c r="E900" s="450"/>
      <c r="F900" s="450"/>
      <c r="G900" s="450"/>
      <c r="H900" s="450"/>
      <c r="I900" s="450"/>
      <c r="J900" s="450"/>
      <c r="K900" s="450"/>
      <c r="L900" s="450"/>
      <c r="M900" s="450"/>
      <c r="N900" s="450"/>
      <c r="O900" s="450"/>
      <c r="P900" s="450"/>
      <c r="Q900" s="450"/>
      <c r="R900" s="450"/>
      <c r="S900" s="450"/>
      <c r="T900" s="450"/>
      <c r="U900" s="450"/>
      <c r="V900" s="383"/>
    </row>
    <row r="901">
      <c r="A901" s="450"/>
      <c r="B901" s="450"/>
      <c r="C901" s="450"/>
      <c r="D901" s="450"/>
      <c r="E901" s="450"/>
      <c r="F901" s="450"/>
      <c r="G901" s="450"/>
      <c r="H901" s="450"/>
      <c r="I901" s="450"/>
      <c r="J901" s="450"/>
      <c r="K901" s="450"/>
      <c r="L901" s="450"/>
      <c r="M901" s="450"/>
      <c r="N901" s="450"/>
      <c r="O901" s="450"/>
      <c r="P901" s="450"/>
      <c r="Q901" s="450"/>
      <c r="R901" s="450"/>
      <c r="S901" s="450"/>
      <c r="T901" s="450"/>
      <c r="U901" s="450"/>
      <c r="V901" s="383"/>
    </row>
    <row r="902">
      <c r="A902" s="450"/>
      <c r="B902" s="450"/>
      <c r="C902" s="450"/>
      <c r="D902" s="450"/>
      <c r="E902" s="450"/>
      <c r="F902" s="450"/>
      <c r="G902" s="450"/>
      <c r="H902" s="450"/>
      <c r="I902" s="450"/>
      <c r="J902" s="450"/>
      <c r="K902" s="450"/>
      <c r="L902" s="450"/>
      <c r="M902" s="450"/>
      <c r="N902" s="450"/>
      <c r="O902" s="450"/>
      <c r="P902" s="450"/>
      <c r="Q902" s="450"/>
      <c r="R902" s="450"/>
      <c r="S902" s="450"/>
      <c r="T902" s="450"/>
      <c r="U902" s="450"/>
      <c r="V902" s="383"/>
    </row>
    <row r="903">
      <c r="A903" s="450"/>
      <c r="B903" s="450"/>
      <c r="C903" s="450"/>
      <c r="D903" s="450"/>
      <c r="E903" s="450"/>
      <c r="F903" s="450"/>
      <c r="G903" s="450"/>
      <c r="H903" s="450"/>
      <c r="I903" s="450"/>
      <c r="J903" s="450"/>
      <c r="K903" s="450"/>
      <c r="L903" s="450"/>
      <c r="M903" s="450"/>
      <c r="N903" s="450"/>
      <c r="O903" s="450"/>
      <c r="P903" s="450"/>
      <c r="Q903" s="450"/>
      <c r="R903" s="450"/>
      <c r="S903" s="450"/>
      <c r="T903" s="450"/>
      <c r="U903" s="450"/>
      <c r="V903" s="383"/>
    </row>
    <row r="904">
      <c r="A904" s="450"/>
      <c r="B904" s="450"/>
      <c r="C904" s="450"/>
      <c r="D904" s="450"/>
      <c r="E904" s="450"/>
      <c r="F904" s="450"/>
      <c r="G904" s="450"/>
      <c r="H904" s="450"/>
      <c r="I904" s="450"/>
      <c r="J904" s="450"/>
      <c r="K904" s="450"/>
      <c r="L904" s="450"/>
      <c r="M904" s="450"/>
      <c r="N904" s="450"/>
      <c r="O904" s="450"/>
      <c r="P904" s="450"/>
      <c r="Q904" s="450"/>
      <c r="R904" s="450"/>
      <c r="S904" s="450"/>
      <c r="T904" s="450"/>
      <c r="U904" s="450"/>
      <c r="V904" s="383"/>
    </row>
    <row r="905">
      <c r="A905" s="450"/>
      <c r="B905" s="450"/>
      <c r="C905" s="450"/>
      <c r="D905" s="450"/>
      <c r="E905" s="450"/>
      <c r="F905" s="450"/>
      <c r="G905" s="450"/>
      <c r="H905" s="450"/>
      <c r="I905" s="450"/>
      <c r="J905" s="450"/>
      <c r="K905" s="450"/>
      <c r="L905" s="450"/>
      <c r="M905" s="450"/>
      <c r="N905" s="450"/>
      <c r="O905" s="450"/>
      <c r="P905" s="450"/>
      <c r="Q905" s="450"/>
      <c r="R905" s="450"/>
      <c r="S905" s="450"/>
      <c r="T905" s="450"/>
      <c r="U905" s="450"/>
      <c r="V905" s="383"/>
    </row>
    <row r="906">
      <c r="A906" s="450"/>
      <c r="B906" s="450"/>
      <c r="C906" s="450"/>
      <c r="D906" s="450"/>
      <c r="E906" s="450"/>
      <c r="F906" s="450"/>
      <c r="G906" s="450"/>
      <c r="H906" s="450"/>
      <c r="I906" s="450"/>
      <c r="J906" s="450"/>
      <c r="K906" s="450"/>
      <c r="L906" s="450"/>
      <c r="M906" s="450"/>
      <c r="N906" s="450"/>
      <c r="O906" s="450"/>
      <c r="P906" s="450"/>
      <c r="Q906" s="450"/>
      <c r="R906" s="450"/>
      <c r="S906" s="450"/>
      <c r="T906" s="450"/>
      <c r="U906" s="450"/>
      <c r="V906" s="383"/>
    </row>
    <row r="907">
      <c r="A907" s="450"/>
      <c r="B907" s="450"/>
      <c r="C907" s="450"/>
      <c r="D907" s="450"/>
      <c r="E907" s="450"/>
      <c r="F907" s="450"/>
      <c r="G907" s="450"/>
      <c r="H907" s="450"/>
      <c r="I907" s="450"/>
      <c r="J907" s="450"/>
      <c r="K907" s="450"/>
      <c r="L907" s="450"/>
      <c r="M907" s="450"/>
      <c r="N907" s="450"/>
      <c r="O907" s="450"/>
      <c r="P907" s="450"/>
      <c r="Q907" s="450"/>
      <c r="R907" s="450"/>
      <c r="S907" s="450"/>
      <c r="T907" s="450"/>
      <c r="U907" s="450"/>
      <c r="V907" s="383"/>
    </row>
    <row r="908">
      <c r="A908" s="450"/>
      <c r="B908" s="450"/>
      <c r="C908" s="450"/>
      <c r="D908" s="450"/>
      <c r="E908" s="450"/>
      <c r="F908" s="450"/>
      <c r="G908" s="450"/>
      <c r="H908" s="450"/>
      <c r="I908" s="450"/>
      <c r="J908" s="450"/>
      <c r="K908" s="450"/>
      <c r="L908" s="450"/>
      <c r="M908" s="450"/>
      <c r="N908" s="450"/>
      <c r="O908" s="450"/>
      <c r="P908" s="450"/>
      <c r="Q908" s="450"/>
      <c r="R908" s="450"/>
      <c r="S908" s="450"/>
      <c r="T908" s="450"/>
      <c r="U908" s="450"/>
      <c r="V908" s="383"/>
    </row>
    <row r="909">
      <c r="A909" s="450"/>
      <c r="B909" s="450"/>
      <c r="C909" s="450"/>
      <c r="D909" s="450"/>
      <c r="E909" s="450"/>
      <c r="F909" s="450"/>
      <c r="G909" s="450"/>
      <c r="H909" s="450"/>
      <c r="I909" s="450"/>
      <c r="J909" s="450"/>
      <c r="K909" s="450"/>
      <c r="L909" s="450"/>
      <c r="M909" s="450"/>
      <c r="N909" s="450"/>
      <c r="O909" s="450"/>
      <c r="P909" s="450"/>
      <c r="Q909" s="450"/>
      <c r="R909" s="450"/>
      <c r="S909" s="450"/>
      <c r="T909" s="450"/>
      <c r="U909" s="450"/>
      <c r="V909" s="383"/>
    </row>
    <row r="910">
      <c r="A910" s="450"/>
      <c r="B910" s="450"/>
      <c r="C910" s="450"/>
      <c r="D910" s="450"/>
      <c r="E910" s="450"/>
      <c r="F910" s="450"/>
      <c r="G910" s="450"/>
      <c r="H910" s="450"/>
      <c r="I910" s="450"/>
      <c r="J910" s="450"/>
      <c r="K910" s="450"/>
      <c r="L910" s="450"/>
      <c r="M910" s="450"/>
      <c r="N910" s="450"/>
      <c r="O910" s="450"/>
      <c r="P910" s="450"/>
      <c r="Q910" s="450"/>
      <c r="R910" s="450"/>
      <c r="S910" s="450"/>
      <c r="T910" s="450"/>
      <c r="U910" s="450"/>
      <c r="V910" s="383"/>
    </row>
    <row r="911">
      <c r="A911" s="450"/>
      <c r="B911" s="450"/>
      <c r="C911" s="450"/>
      <c r="D911" s="450"/>
      <c r="E911" s="450"/>
      <c r="F911" s="450"/>
      <c r="G911" s="450"/>
      <c r="H911" s="450"/>
      <c r="I911" s="450"/>
      <c r="J911" s="450"/>
      <c r="K911" s="450"/>
      <c r="L911" s="450"/>
      <c r="M911" s="450"/>
      <c r="N911" s="450"/>
      <c r="O911" s="450"/>
      <c r="P911" s="450"/>
      <c r="Q911" s="450"/>
      <c r="R911" s="450"/>
      <c r="S911" s="450"/>
      <c r="T911" s="450"/>
      <c r="U911" s="450"/>
      <c r="V911" s="383"/>
    </row>
    <row r="912">
      <c r="A912" s="450"/>
      <c r="B912" s="450"/>
      <c r="C912" s="450"/>
      <c r="D912" s="450"/>
      <c r="E912" s="450"/>
      <c r="F912" s="450"/>
      <c r="G912" s="450"/>
      <c r="H912" s="450"/>
      <c r="I912" s="450"/>
      <c r="J912" s="450"/>
      <c r="K912" s="450"/>
      <c r="L912" s="450"/>
      <c r="M912" s="450"/>
      <c r="N912" s="450"/>
      <c r="O912" s="450"/>
      <c r="P912" s="450"/>
      <c r="Q912" s="450"/>
      <c r="R912" s="450"/>
      <c r="S912" s="450"/>
      <c r="T912" s="450"/>
      <c r="U912" s="450"/>
      <c r="V912" s="383"/>
    </row>
    <row r="913">
      <c r="A913" s="450"/>
      <c r="B913" s="450"/>
      <c r="C913" s="450"/>
      <c r="D913" s="450"/>
      <c r="E913" s="450"/>
      <c r="F913" s="450"/>
      <c r="G913" s="450"/>
      <c r="H913" s="450"/>
      <c r="I913" s="450"/>
      <c r="J913" s="450"/>
      <c r="K913" s="450"/>
      <c r="L913" s="450"/>
      <c r="M913" s="450"/>
      <c r="N913" s="450"/>
      <c r="O913" s="450"/>
      <c r="P913" s="450"/>
      <c r="Q913" s="450"/>
      <c r="R913" s="450"/>
      <c r="S913" s="450"/>
      <c r="T913" s="450"/>
      <c r="U913" s="450"/>
      <c r="V913" s="383"/>
    </row>
    <row r="914">
      <c r="A914" s="450"/>
      <c r="B914" s="450"/>
      <c r="C914" s="450"/>
      <c r="D914" s="450"/>
      <c r="E914" s="450"/>
      <c r="F914" s="450"/>
      <c r="G914" s="450"/>
      <c r="H914" s="450"/>
      <c r="I914" s="450"/>
      <c r="J914" s="450"/>
      <c r="K914" s="450"/>
      <c r="L914" s="450"/>
      <c r="M914" s="450"/>
      <c r="N914" s="450"/>
      <c r="O914" s="450"/>
      <c r="P914" s="450"/>
      <c r="Q914" s="450"/>
      <c r="R914" s="450"/>
      <c r="S914" s="450"/>
      <c r="T914" s="450"/>
      <c r="U914" s="450"/>
      <c r="V914" s="383"/>
    </row>
    <row r="915">
      <c r="A915" s="450"/>
      <c r="B915" s="450"/>
      <c r="C915" s="450"/>
      <c r="D915" s="450"/>
      <c r="E915" s="450"/>
      <c r="F915" s="450"/>
      <c r="G915" s="450"/>
      <c r="H915" s="450"/>
      <c r="I915" s="450"/>
      <c r="J915" s="450"/>
      <c r="K915" s="450"/>
      <c r="L915" s="450"/>
      <c r="M915" s="450"/>
      <c r="N915" s="450"/>
      <c r="O915" s="450"/>
      <c r="P915" s="450"/>
      <c r="Q915" s="450"/>
      <c r="R915" s="450"/>
      <c r="S915" s="450"/>
      <c r="T915" s="450"/>
      <c r="U915" s="450"/>
      <c r="V915" s="383"/>
    </row>
    <row r="916">
      <c r="A916" s="450"/>
      <c r="B916" s="450"/>
      <c r="C916" s="450"/>
      <c r="D916" s="450"/>
      <c r="E916" s="450"/>
      <c r="F916" s="450"/>
      <c r="G916" s="450"/>
      <c r="H916" s="450"/>
      <c r="I916" s="450"/>
      <c r="J916" s="450"/>
      <c r="K916" s="450"/>
      <c r="L916" s="450"/>
      <c r="M916" s="450"/>
      <c r="N916" s="450"/>
      <c r="O916" s="450"/>
      <c r="P916" s="450"/>
      <c r="Q916" s="450"/>
      <c r="R916" s="450"/>
      <c r="S916" s="450"/>
      <c r="T916" s="450"/>
      <c r="U916" s="450"/>
      <c r="V916" s="383"/>
    </row>
    <row r="917">
      <c r="A917" s="450"/>
      <c r="B917" s="450"/>
      <c r="C917" s="450"/>
      <c r="D917" s="450"/>
      <c r="E917" s="450"/>
      <c r="F917" s="450"/>
      <c r="G917" s="450"/>
      <c r="H917" s="450"/>
      <c r="I917" s="450"/>
      <c r="J917" s="450"/>
      <c r="K917" s="450"/>
      <c r="L917" s="450"/>
      <c r="M917" s="450"/>
      <c r="N917" s="450"/>
      <c r="O917" s="450"/>
      <c r="P917" s="450"/>
      <c r="Q917" s="450"/>
      <c r="R917" s="450"/>
      <c r="S917" s="450"/>
      <c r="T917" s="450"/>
      <c r="U917" s="450"/>
      <c r="V917" s="383"/>
    </row>
    <row r="918">
      <c r="A918" s="450"/>
      <c r="B918" s="450"/>
      <c r="C918" s="450"/>
      <c r="D918" s="450"/>
      <c r="E918" s="450"/>
      <c r="F918" s="450"/>
      <c r="G918" s="450"/>
      <c r="H918" s="450"/>
      <c r="I918" s="450"/>
      <c r="J918" s="450"/>
      <c r="K918" s="450"/>
      <c r="L918" s="450"/>
      <c r="M918" s="450"/>
      <c r="N918" s="450"/>
      <c r="O918" s="450"/>
      <c r="P918" s="450"/>
      <c r="Q918" s="450"/>
      <c r="R918" s="450"/>
      <c r="S918" s="450"/>
      <c r="T918" s="450"/>
      <c r="U918" s="450"/>
      <c r="V918" s="383"/>
    </row>
    <row r="919">
      <c r="A919" s="450"/>
      <c r="B919" s="450"/>
      <c r="C919" s="450"/>
      <c r="D919" s="450"/>
      <c r="E919" s="450"/>
      <c r="F919" s="450"/>
      <c r="G919" s="450"/>
      <c r="H919" s="450"/>
      <c r="I919" s="450"/>
      <c r="J919" s="450"/>
      <c r="K919" s="450"/>
      <c r="L919" s="450"/>
      <c r="M919" s="450"/>
      <c r="N919" s="450"/>
      <c r="O919" s="450"/>
      <c r="P919" s="450"/>
      <c r="Q919" s="450"/>
      <c r="R919" s="450"/>
      <c r="S919" s="450"/>
      <c r="T919" s="450"/>
      <c r="U919" s="450"/>
      <c r="V919" s="383"/>
    </row>
    <row r="920">
      <c r="A920" s="450"/>
      <c r="B920" s="450"/>
      <c r="C920" s="450"/>
      <c r="D920" s="450"/>
      <c r="E920" s="450"/>
      <c r="F920" s="450"/>
      <c r="G920" s="450"/>
      <c r="H920" s="450"/>
      <c r="I920" s="450"/>
      <c r="J920" s="450"/>
      <c r="K920" s="450"/>
      <c r="L920" s="450"/>
      <c r="M920" s="450"/>
      <c r="N920" s="450"/>
      <c r="O920" s="450"/>
      <c r="P920" s="450"/>
      <c r="Q920" s="450"/>
      <c r="R920" s="450"/>
      <c r="S920" s="450"/>
      <c r="T920" s="450"/>
      <c r="U920" s="450"/>
      <c r="V920" s="383"/>
    </row>
    <row r="921">
      <c r="A921" s="450"/>
      <c r="B921" s="450"/>
      <c r="C921" s="450"/>
      <c r="D921" s="450"/>
      <c r="E921" s="450"/>
      <c r="F921" s="450"/>
      <c r="G921" s="450"/>
      <c r="H921" s="450"/>
      <c r="I921" s="450"/>
      <c r="J921" s="450"/>
      <c r="K921" s="450"/>
      <c r="L921" s="450"/>
      <c r="M921" s="450"/>
      <c r="N921" s="450"/>
      <c r="O921" s="450"/>
      <c r="P921" s="450"/>
      <c r="Q921" s="450"/>
      <c r="R921" s="450"/>
      <c r="S921" s="450"/>
      <c r="T921" s="450"/>
      <c r="U921" s="450"/>
      <c r="V921" s="383"/>
    </row>
    <row r="922">
      <c r="A922" s="450"/>
      <c r="B922" s="450"/>
      <c r="C922" s="450"/>
      <c r="D922" s="450"/>
      <c r="E922" s="450"/>
      <c r="F922" s="450"/>
      <c r="G922" s="450"/>
      <c r="H922" s="450"/>
      <c r="I922" s="450"/>
      <c r="J922" s="450"/>
      <c r="K922" s="450"/>
      <c r="L922" s="450"/>
      <c r="M922" s="450"/>
      <c r="N922" s="450"/>
      <c r="O922" s="450"/>
      <c r="P922" s="450"/>
      <c r="Q922" s="450"/>
      <c r="R922" s="450"/>
      <c r="S922" s="450"/>
      <c r="T922" s="450"/>
      <c r="U922" s="450"/>
      <c r="V922" s="383"/>
    </row>
    <row r="923">
      <c r="A923" s="450"/>
      <c r="B923" s="450"/>
      <c r="C923" s="450"/>
      <c r="D923" s="450"/>
      <c r="E923" s="450"/>
      <c r="F923" s="450"/>
      <c r="G923" s="450"/>
      <c r="H923" s="450"/>
      <c r="I923" s="450"/>
      <c r="J923" s="450"/>
      <c r="K923" s="450"/>
      <c r="L923" s="450"/>
      <c r="M923" s="450"/>
      <c r="N923" s="450"/>
      <c r="O923" s="450"/>
      <c r="P923" s="450"/>
      <c r="Q923" s="450"/>
      <c r="R923" s="450"/>
      <c r="S923" s="450"/>
      <c r="T923" s="450"/>
      <c r="U923" s="450"/>
      <c r="V923" s="383"/>
    </row>
    <row r="924">
      <c r="A924" s="450"/>
      <c r="B924" s="450"/>
      <c r="C924" s="450"/>
      <c r="D924" s="450"/>
      <c r="E924" s="450"/>
      <c r="F924" s="450"/>
      <c r="G924" s="450"/>
      <c r="H924" s="450"/>
      <c r="I924" s="450"/>
      <c r="J924" s="450"/>
      <c r="K924" s="450"/>
      <c r="L924" s="450"/>
      <c r="M924" s="450"/>
      <c r="N924" s="450"/>
      <c r="O924" s="450"/>
      <c r="P924" s="450"/>
      <c r="Q924" s="450"/>
      <c r="R924" s="450"/>
      <c r="S924" s="450"/>
      <c r="T924" s="450"/>
      <c r="U924" s="450"/>
      <c r="V924" s="383"/>
    </row>
    <row r="925">
      <c r="A925" s="450"/>
      <c r="B925" s="450"/>
      <c r="C925" s="450"/>
      <c r="D925" s="450"/>
      <c r="E925" s="450"/>
      <c r="F925" s="450"/>
      <c r="G925" s="450"/>
      <c r="H925" s="450"/>
      <c r="I925" s="450"/>
      <c r="J925" s="450"/>
      <c r="K925" s="450"/>
      <c r="L925" s="450"/>
      <c r="M925" s="450"/>
      <c r="N925" s="450"/>
      <c r="O925" s="450"/>
      <c r="P925" s="450"/>
      <c r="Q925" s="450"/>
      <c r="R925" s="450"/>
      <c r="S925" s="450"/>
      <c r="T925" s="450"/>
      <c r="U925" s="450"/>
      <c r="V925" s="383"/>
    </row>
    <row r="926">
      <c r="A926" s="450"/>
      <c r="B926" s="450"/>
      <c r="C926" s="450"/>
      <c r="D926" s="450"/>
      <c r="E926" s="450"/>
      <c r="F926" s="450"/>
      <c r="G926" s="450"/>
      <c r="H926" s="450"/>
      <c r="I926" s="450"/>
      <c r="J926" s="450"/>
      <c r="K926" s="450"/>
      <c r="L926" s="450"/>
      <c r="M926" s="450"/>
      <c r="N926" s="450"/>
      <c r="O926" s="450"/>
      <c r="P926" s="450"/>
      <c r="Q926" s="450"/>
      <c r="R926" s="450"/>
      <c r="S926" s="450"/>
      <c r="T926" s="450"/>
      <c r="U926" s="450"/>
      <c r="V926" s="383"/>
    </row>
    <row r="927">
      <c r="A927" s="450"/>
      <c r="B927" s="450"/>
      <c r="C927" s="450"/>
      <c r="D927" s="450"/>
      <c r="E927" s="450"/>
      <c r="F927" s="450"/>
      <c r="G927" s="450"/>
      <c r="H927" s="450"/>
      <c r="I927" s="450"/>
      <c r="J927" s="450"/>
      <c r="K927" s="450"/>
      <c r="L927" s="450"/>
      <c r="M927" s="450"/>
      <c r="N927" s="450"/>
      <c r="O927" s="450"/>
      <c r="P927" s="450"/>
      <c r="Q927" s="450"/>
      <c r="R927" s="450"/>
      <c r="S927" s="450"/>
      <c r="T927" s="450"/>
      <c r="U927" s="450"/>
      <c r="V927" s="383"/>
    </row>
    <row r="928">
      <c r="A928" s="450"/>
      <c r="B928" s="450"/>
      <c r="C928" s="450"/>
      <c r="D928" s="450"/>
      <c r="E928" s="450"/>
      <c r="F928" s="450"/>
      <c r="G928" s="450"/>
      <c r="H928" s="450"/>
      <c r="I928" s="450"/>
      <c r="J928" s="450"/>
      <c r="K928" s="450"/>
      <c r="L928" s="450"/>
      <c r="M928" s="450"/>
      <c r="N928" s="450"/>
      <c r="O928" s="450"/>
      <c r="P928" s="450"/>
      <c r="Q928" s="450"/>
      <c r="R928" s="450"/>
      <c r="S928" s="450"/>
      <c r="T928" s="450"/>
      <c r="U928" s="450"/>
      <c r="V928" s="383"/>
    </row>
    <row r="929">
      <c r="A929" s="450"/>
      <c r="B929" s="450"/>
      <c r="C929" s="450"/>
      <c r="D929" s="450"/>
      <c r="E929" s="450"/>
      <c r="F929" s="450"/>
      <c r="G929" s="450"/>
      <c r="H929" s="450"/>
      <c r="I929" s="450"/>
      <c r="J929" s="450"/>
      <c r="K929" s="450"/>
      <c r="L929" s="450"/>
      <c r="M929" s="450"/>
      <c r="N929" s="450"/>
      <c r="O929" s="450"/>
      <c r="P929" s="450"/>
      <c r="Q929" s="450"/>
      <c r="R929" s="450"/>
      <c r="S929" s="450"/>
      <c r="T929" s="450"/>
      <c r="U929" s="450"/>
      <c r="V929" s="383"/>
    </row>
    <row r="930">
      <c r="A930" s="450"/>
      <c r="B930" s="450"/>
      <c r="C930" s="450"/>
      <c r="D930" s="450"/>
      <c r="E930" s="450"/>
      <c r="F930" s="450"/>
      <c r="G930" s="450"/>
      <c r="H930" s="450"/>
      <c r="I930" s="450"/>
      <c r="J930" s="450"/>
      <c r="K930" s="450"/>
      <c r="L930" s="450"/>
      <c r="M930" s="450"/>
      <c r="N930" s="450"/>
      <c r="O930" s="450"/>
      <c r="P930" s="450"/>
      <c r="Q930" s="450"/>
      <c r="R930" s="450"/>
      <c r="S930" s="450"/>
      <c r="T930" s="450"/>
      <c r="U930" s="450"/>
      <c r="V930" s="383"/>
    </row>
    <row r="931">
      <c r="A931" s="450"/>
      <c r="B931" s="450"/>
      <c r="C931" s="450"/>
      <c r="D931" s="450"/>
      <c r="E931" s="450"/>
      <c r="F931" s="450"/>
      <c r="G931" s="450"/>
      <c r="H931" s="450"/>
      <c r="I931" s="450"/>
      <c r="J931" s="450"/>
      <c r="K931" s="450"/>
      <c r="L931" s="450"/>
      <c r="M931" s="450"/>
      <c r="N931" s="450"/>
      <c r="O931" s="450"/>
      <c r="P931" s="450"/>
      <c r="Q931" s="450"/>
      <c r="R931" s="450"/>
      <c r="S931" s="450"/>
      <c r="T931" s="450"/>
      <c r="U931" s="450"/>
      <c r="V931" s="383"/>
    </row>
    <row r="932">
      <c r="A932" s="450"/>
      <c r="B932" s="450"/>
      <c r="C932" s="450"/>
      <c r="D932" s="450"/>
      <c r="E932" s="450"/>
      <c r="F932" s="450"/>
      <c r="G932" s="450"/>
      <c r="H932" s="450"/>
      <c r="I932" s="450"/>
      <c r="J932" s="450"/>
      <c r="K932" s="450"/>
      <c r="L932" s="450"/>
      <c r="M932" s="450"/>
      <c r="N932" s="450"/>
      <c r="O932" s="450"/>
      <c r="P932" s="450"/>
      <c r="Q932" s="450"/>
      <c r="R932" s="450"/>
      <c r="S932" s="450"/>
      <c r="T932" s="450"/>
      <c r="U932" s="450"/>
      <c r="V932" s="383"/>
    </row>
    <row r="933">
      <c r="A933" s="450"/>
      <c r="B933" s="450"/>
      <c r="C933" s="450"/>
      <c r="D933" s="450"/>
      <c r="E933" s="450"/>
      <c r="F933" s="450"/>
      <c r="G933" s="450"/>
      <c r="H933" s="450"/>
      <c r="I933" s="450"/>
      <c r="J933" s="450"/>
      <c r="K933" s="450"/>
      <c r="L933" s="450"/>
      <c r="M933" s="450"/>
      <c r="N933" s="450"/>
      <c r="O933" s="450"/>
      <c r="P933" s="450"/>
      <c r="Q933" s="450"/>
      <c r="R933" s="450"/>
      <c r="S933" s="450"/>
      <c r="T933" s="450"/>
      <c r="U933" s="450"/>
      <c r="V933" s="383"/>
    </row>
    <row r="934">
      <c r="A934" s="450"/>
      <c r="B934" s="450"/>
      <c r="C934" s="450"/>
      <c r="D934" s="450"/>
      <c r="E934" s="450"/>
      <c r="F934" s="450"/>
      <c r="G934" s="450"/>
      <c r="H934" s="450"/>
      <c r="I934" s="450"/>
      <c r="J934" s="450"/>
      <c r="K934" s="450"/>
      <c r="L934" s="450"/>
      <c r="M934" s="450"/>
      <c r="N934" s="450"/>
      <c r="O934" s="450"/>
      <c r="P934" s="450"/>
      <c r="Q934" s="450"/>
      <c r="R934" s="450"/>
      <c r="S934" s="450"/>
      <c r="T934" s="450"/>
      <c r="U934" s="450"/>
      <c r="V934" s="383"/>
    </row>
    <row r="935">
      <c r="A935" s="450"/>
      <c r="B935" s="450"/>
      <c r="C935" s="450"/>
      <c r="D935" s="450"/>
      <c r="E935" s="450"/>
      <c r="F935" s="450"/>
      <c r="G935" s="450"/>
      <c r="H935" s="450"/>
      <c r="I935" s="450"/>
      <c r="J935" s="450"/>
      <c r="K935" s="450"/>
      <c r="L935" s="450"/>
      <c r="M935" s="450"/>
      <c r="N935" s="450"/>
      <c r="O935" s="450"/>
      <c r="P935" s="450"/>
      <c r="Q935" s="450"/>
      <c r="R935" s="450"/>
      <c r="S935" s="450"/>
      <c r="T935" s="450"/>
      <c r="U935" s="450"/>
      <c r="V935" s="383"/>
    </row>
    <row r="936">
      <c r="A936" s="450"/>
      <c r="B936" s="450"/>
      <c r="C936" s="450"/>
      <c r="D936" s="450"/>
      <c r="E936" s="450"/>
      <c r="F936" s="450"/>
      <c r="G936" s="450"/>
      <c r="H936" s="450"/>
      <c r="I936" s="450"/>
      <c r="J936" s="450"/>
      <c r="K936" s="450"/>
      <c r="L936" s="450"/>
      <c r="M936" s="450"/>
      <c r="N936" s="450"/>
      <c r="O936" s="450"/>
      <c r="P936" s="450"/>
      <c r="Q936" s="450"/>
      <c r="R936" s="450"/>
      <c r="S936" s="450"/>
      <c r="T936" s="450"/>
      <c r="U936" s="450"/>
      <c r="V936" s="383"/>
    </row>
    <row r="937">
      <c r="A937" s="450"/>
      <c r="B937" s="450"/>
      <c r="C937" s="450"/>
      <c r="D937" s="450"/>
      <c r="E937" s="450"/>
      <c r="F937" s="450"/>
      <c r="G937" s="450"/>
      <c r="H937" s="450"/>
      <c r="I937" s="450"/>
      <c r="J937" s="450"/>
      <c r="K937" s="450"/>
      <c r="L937" s="450"/>
      <c r="M937" s="450"/>
      <c r="N937" s="450"/>
      <c r="O937" s="450"/>
      <c r="P937" s="450"/>
      <c r="Q937" s="450"/>
      <c r="R937" s="450"/>
      <c r="S937" s="450"/>
      <c r="T937" s="450"/>
      <c r="U937" s="450"/>
      <c r="V937" s="383"/>
    </row>
    <row r="938">
      <c r="A938" s="450"/>
      <c r="B938" s="450"/>
      <c r="C938" s="450"/>
      <c r="D938" s="450"/>
      <c r="E938" s="450"/>
      <c r="F938" s="450"/>
      <c r="G938" s="450"/>
      <c r="H938" s="450"/>
      <c r="I938" s="450"/>
      <c r="J938" s="450"/>
      <c r="K938" s="450"/>
      <c r="L938" s="450"/>
      <c r="M938" s="450"/>
      <c r="N938" s="450"/>
      <c r="O938" s="450"/>
      <c r="P938" s="450"/>
      <c r="Q938" s="450"/>
      <c r="R938" s="450"/>
      <c r="S938" s="450"/>
      <c r="T938" s="450"/>
      <c r="U938" s="450"/>
      <c r="V938" s="383"/>
    </row>
    <row r="939">
      <c r="A939" s="450"/>
      <c r="B939" s="450"/>
      <c r="C939" s="450"/>
      <c r="D939" s="450"/>
      <c r="E939" s="450"/>
      <c r="F939" s="450"/>
      <c r="G939" s="450"/>
      <c r="H939" s="450"/>
      <c r="I939" s="450"/>
      <c r="J939" s="450"/>
      <c r="K939" s="450"/>
      <c r="L939" s="450"/>
      <c r="M939" s="450"/>
      <c r="N939" s="450"/>
      <c r="O939" s="450"/>
      <c r="P939" s="450"/>
      <c r="Q939" s="450"/>
      <c r="R939" s="450"/>
      <c r="S939" s="450"/>
      <c r="T939" s="450"/>
      <c r="U939" s="450"/>
      <c r="V939" s="383"/>
    </row>
    <row r="940">
      <c r="A940" s="450"/>
      <c r="B940" s="450"/>
      <c r="C940" s="450"/>
      <c r="D940" s="450"/>
      <c r="E940" s="450"/>
      <c r="F940" s="450"/>
      <c r="G940" s="450"/>
      <c r="H940" s="450"/>
      <c r="I940" s="450"/>
      <c r="J940" s="450"/>
      <c r="K940" s="450"/>
      <c r="L940" s="450"/>
      <c r="M940" s="450"/>
      <c r="N940" s="450"/>
      <c r="O940" s="450"/>
      <c r="P940" s="450"/>
      <c r="Q940" s="450"/>
      <c r="R940" s="450"/>
      <c r="S940" s="450"/>
      <c r="T940" s="450"/>
      <c r="U940" s="450"/>
      <c r="V940" s="383"/>
    </row>
    <row r="941">
      <c r="A941" s="450"/>
      <c r="B941" s="450"/>
      <c r="C941" s="450"/>
      <c r="D941" s="450"/>
      <c r="E941" s="450"/>
      <c r="F941" s="450"/>
      <c r="G941" s="450"/>
      <c r="H941" s="450"/>
      <c r="I941" s="450"/>
      <c r="J941" s="450"/>
      <c r="K941" s="450"/>
      <c r="L941" s="450"/>
      <c r="M941" s="450"/>
      <c r="N941" s="450"/>
      <c r="O941" s="450"/>
      <c r="P941" s="450"/>
      <c r="Q941" s="450"/>
      <c r="R941" s="450"/>
      <c r="S941" s="450"/>
      <c r="T941" s="450"/>
      <c r="U941" s="450"/>
      <c r="V941" s="383"/>
    </row>
    <row r="942">
      <c r="A942" s="450"/>
      <c r="B942" s="450"/>
      <c r="C942" s="450"/>
      <c r="D942" s="450"/>
      <c r="E942" s="450"/>
      <c r="F942" s="450"/>
      <c r="G942" s="450"/>
      <c r="H942" s="450"/>
      <c r="I942" s="450"/>
      <c r="J942" s="450"/>
      <c r="K942" s="450"/>
      <c r="L942" s="450"/>
      <c r="M942" s="450"/>
      <c r="N942" s="450"/>
      <c r="O942" s="450"/>
      <c r="P942" s="450"/>
      <c r="Q942" s="450"/>
      <c r="R942" s="450"/>
      <c r="S942" s="450"/>
      <c r="T942" s="450"/>
      <c r="U942" s="450"/>
      <c r="V942" s="383"/>
    </row>
    <row r="943">
      <c r="A943" s="450"/>
      <c r="B943" s="450"/>
      <c r="C943" s="450"/>
      <c r="D943" s="450"/>
      <c r="E943" s="450"/>
      <c r="F943" s="450"/>
      <c r="G943" s="450"/>
      <c r="H943" s="450"/>
      <c r="I943" s="450"/>
      <c r="J943" s="450"/>
      <c r="K943" s="450"/>
      <c r="L943" s="450"/>
      <c r="M943" s="450"/>
      <c r="N943" s="450"/>
      <c r="O943" s="450"/>
      <c r="P943" s="450"/>
      <c r="Q943" s="450"/>
      <c r="R943" s="450"/>
      <c r="S943" s="450"/>
      <c r="T943" s="450"/>
      <c r="U943" s="450"/>
      <c r="V943" s="383"/>
    </row>
    <row r="944">
      <c r="A944" s="450"/>
      <c r="B944" s="450"/>
      <c r="C944" s="450"/>
      <c r="D944" s="450"/>
      <c r="E944" s="450"/>
      <c r="F944" s="450"/>
      <c r="G944" s="450"/>
      <c r="H944" s="450"/>
      <c r="I944" s="450"/>
      <c r="J944" s="450"/>
      <c r="K944" s="450"/>
      <c r="L944" s="450"/>
      <c r="M944" s="450"/>
      <c r="N944" s="450"/>
      <c r="O944" s="450"/>
      <c r="P944" s="450"/>
      <c r="Q944" s="450"/>
      <c r="R944" s="450"/>
      <c r="S944" s="450"/>
      <c r="T944" s="450"/>
      <c r="U944" s="450"/>
      <c r="V944" s="383"/>
    </row>
    <row r="945">
      <c r="A945" s="450"/>
      <c r="B945" s="450"/>
      <c r="C945" s="450"/>
      <c r="D945" s="450"/>
      <c r="E945" s="450"/>
      <c r="F945" s="450"/>
      <c r="G945" s="450"/>
      <c r="H945" s="450"/>
      <c r="I945" s="450"/>
      <c r="J945" s="450"/>
      <c r="K945" s="450"/>
      <c r="L945" s="450"/>
      <c r="M945" s="450"/>
      <c r="N945" s="450"/>
      <c r="O945" s="450"/>
      <c r="P945" s="450"/>
      <c r="Q945" s="450"/>
      <c r="R945" s="450"/>
      <c r="S945" s="450"/>
      <c r="T945" s="450"/>
      <c r="U945" s="450"/>
      <c r="V945" s="383"/>
    </row>
    <row r="946">
      <c r="A946" s="450"/>
      <c r="B946" s="450"/>
      <c r="C946" s="450"/>
      <c r="D946" s="450"/>
      <c r="E946" s="450"/>
      <c r="F946" s="450"/>
      <c r="G946" s="450"/>
      <c r="H946" s="450"/>
      <c r="I946" s="450"/>
      <c r="J946" s="450"/>
      <c r="K946" s="450"/>
      <c r="L946" s="450"/>
      <c r="M946" s="450"/>
      <c r="N946" s="450"/>
      <c r="O946" s="450"/>
      <c r="P946" s="450"/>
      <c r="Q946" s="450"/>
      <c r="R946" s="450"/>
      <c r="S946" s="450"/>
      <c r="T946" s="450"/>
      <c r="U946" s="450"/>
      <c r="V946" s="383"/>
    </row>
    <row r="947">
      <c r="A947" s="450"/>
      <c r="B947" s="450"/>
      <c r="C947" s="450"/>
      <c r="D947" s="450"/>
      <c r="E947" s="450"/>
      <c r="F947" s="450"/>
      <c r="G947" s="450"/>
      <c r="H947" s="450"/>
      <c r="I947" s="450"/>
      <c r="J947" s="450"/>
      <c r="K947" s="450"/>
      <c r="L947" s="450"/>
      <c r="M947" s="450"/>
      <c r="N947" s="450"/>
      <c r="O947" s="450"/>
      <c r="P947" s="450"/>
      <c r="Q947" s="450"/>
      <c r="R947" s="450"/>
      <c r="S947" s="450"/>
      <c r="T947" s="450"/>
      <c r="U947" s="450"/>
      <c r="V947" s="383"/>
    </row>
    <row r="948">
      <c r="A948" s="450"/>
      <c r="B948" s="450"/>
      <c r="C948" s="450"/>
      <c r="D948" s="450"/>
      <c r="E948" s="450"/>
      <c r="F948" s="450"/>
      <c r="G948" s="450"/>
      <c r="H948" s="450"/>
      <c r="I948" s="450"/>
      <c r="J948" s="450"/>
      <c r="K948" s="450"/>
      <c r="L948" s="450"/>
      <c r="M948" s="450"/>
      <c r="N948" s="450"/>
      <c r="O948" s="450"/>
      <c r="P948" s="450"/>
      <c r="Q948" s="450"/>
      <c r="R948" s="450"/>
      <c r="S948" s="450"/>
      <c r="T948" s="450"/>
      <c r="U948" s="450"/>
      <c r="V948" s="383"/>
    </row>
    <row r="949">
      <c r="A949" s="450"/>
      <c r="B949" s="450"/>
      <c r="C949" s="450"/>
      <c r="D949" s="450"/>
      <c r="E949" s="450"/>
      <c r="F949" s="450"/>
      <c r="G949" s="450"/>
      <c r="H949" s="450"/>
      <c r="I949" s="450"/>
      <c r="J949" s="450"/>
      <c r="K949" s="450"/>
      <c r="L949" s="450"/>
      <c r="M949" s="450"/>
      <c r="N949" s="450"/>
      <c r="O949" s="450"/>
      <c r="P949" s="450"/>
      <c r="Q949" s="450"/>
      <c r="R949" s="450"/>
      <c r="S949" s="450"/>
      <c r="T949" s="450"/>
      <c r="U949" s="450"/>
      <c r="V949" s="383"/>
    </row>
    <row r="950">
      <c r="A950" s="450"/>
      <c r="B950" s="450"/>
      <c r="C950" s="450"/>
      <c r="D950" s="450"/>
      <c r="E950" s="450"/>
      <c r="F950" s="450"/>
      <c r="G950" s="450"/>
      <c r="H950" s="450"/>
      <c r="I950" s="450"/>
      <c r="J950" s="450"/>
      <c r="K950" s="450"/>
      <c r="L950" s="450"/>
      <c r="M950" s="450"/>
      <c r="N950" s="450"/>
      <c r="O950" s="450"/>
      <c r="P950" s="450"/>
      <c r="Q950" s="450"/>
      <c r="R950" s="450"/>
      <c r="S950" s="450"/>
      <c r="T950" s="450"/>
      <c r="U950" s="450"/>
      <c r="V950" s="383"/>
    </row>
    <row r="951">
      <c r="A951" s="450"/>
      <c r="B951" s="450"/>
      <c r="C951" s="450"/>
      <c r="D951" s="450"/>
      <c r="E951" s="450"/>
      <c r="F951" s="450"/>
      <c r="G951" s="450"/>
      <c r="H951" s="450"/>
      <c r="I951" s="450"/>
      <c r="J951" s="450"/>
      <c r="K951" s="450"/>
      <c r="L951" s="450"/>
      <c r="M951" s="450"/>
      <c r="N951" s="450"/>
      <c r="O951" s="450"/>
      <c r="P951" s="450"/>
      <c r="Q951" s="450"/>
      <c r="R951" s="450"/>
      <c r="S951" s="450"/>
      <c r="T951" s="450"/>
      <c r="U951" s="450"/>
      <c r="V951" s="383"/>
    </row>
    <row r="952">
      <c r="A952" s="450"/>
      <c r="B952" s="450"/>
      <c r="C952" s="450"/>
      <c r="D952" s="450"/>
      <c r="E952" s="450"/>
      <c r="F952" s="450"/>
      <c r="G952" s="450"/>
      <c r="H952" s="450"/>
      <c r="I952" s="450"/>
      <c r="J952" s="450"/>
      <c r="K952" s="450"/>
      <c r="L952" s="450"/>
      <c r="M952" s="450"/>
      <c r="N952" s="450"/>
      <c r="O952" s="450"/>
      <c r="P952" s="450"/>
      <c r="Q952" s="450"/>
      <c r="R952" s="450"/>
      <c r="S952" s="450"/>
      <c r="T952" s="450"/>
      <c r="U952" s="450"/>
      <c r="V952" s="383"/>
    </row>
    <row r="953">
      <c r="A953" s="450"/>
      <c r="B953" s="450"/>
      <c r="C953" s="450"/>
      <c r="D953" s="450"/>
      <c r="E953" s="450"/>
      <c r="F953" s="450"/>
      <c r="G953" s="450"/>
      <c r="H953" s="450"/>
      <c r="I953" s="450"/>
      <c r="J953" s="450"/>
      <c r="K953" s="450"/>
      <c r="L953" s="450"/>
      <c r="M953" s="450"/>
      <c r="N953" s="450"/>
      <c r="O953" s="450"/>
      <c r="P953" s="450"/>
      <c r="Q953" s="450"/>
      <c r="R953" s="450"/>
      <c r="S953" s="450"/>
      <c r="T953" s="450"/>
      <c r="U953" s="450"/>
      <c r="V953" s="383"/>
    </row>
    <row r="954">
      <c r="A954" s="450"/>
      <c r="B954" s="450"/>
      <c r="C954" s="450"/>
      <c r="D954" s="450"/>
      <c r="E954" s="450"/>
      <c r="F954" s="450"/>
      <c r="G954" s="450"/>
      <c r="H954" s="450"/>
      <c r="I954" s="450"/>
      <c r="J954" s="450"/>
      <c r="K954" s="450"/>
      <c r="L954" s="450"/>
      <c r="M954" s="450"/>
      <c r="N954" s="450"/>
      <c r="O954" s="450"/>
      <c r="P954" s="450"/>
      <c r="Q954" s="450"/>
      <c r="R954" s="450"/>
      <c r="S954" s="450"/>
      <c r="T954" s="450"/>
      <c r="U954" s="450"/>
      <c r="V954" s="383"/>
    </row>
    <row r="955">
      <c r="A955" s="450"/>
      <c r="B955" s="450"/>
      <c r="C955" s="450"/>
      <c r="D955" s="450"/>
      <c r="E955" s="450"/>
      <c r="F955" s="450"/>
      <c r="G955" s="450"/>
      <c r="H955" s="450"/>
      <c r="I955" s="450"/>
      <c r="J955" s="450"/>
      <c r="K955" s="450"/>
      <c r="L955" s="450"/>
      <c r="M955" s="450"/>
      <c r="N955" s="450"/>
      <c r="O955" s="450"/>
      <c r="P955" s="450"/>
      <c r="Q955" s="450"/>
      <c r="R955" s="450"/>
      <c r="S955" s="450"/>
      <c r="T955" s="450"/>
      <c r="U955" s="450"/>
      <c r="V955" s="383"/>
    </row>
    <row r="956">
      <c r="A956" s="450"/>
      <c r="B956" s="450"/>
      <c r="C956" s="450"/>
      <c r="D956" s="450"/>
      <c r="E956" s="450"/>
      <c r="F956" s="450"/>
      <c r="G956" s="450"/>
      <c r="H956" s="450"/>
      <c r="I956" s="450"/>
      <c r="J956" s="450"/>
      <c r="K956" s="450"/>
      <c r="L956" s="450"/>
      <c r="M956" s="450"/>
      <c r="N956" s="450"/>
      <c r="O956" s="450"/>
      <c r="P956" s="450"/>
      <c r="Q956" s="450"/>
      <c r="R956" s="450"/>
      <c r="S956" s="450"/>
      <c r="T956" s="450"/>
      <c r="U956" s="450"/>
      <c r="V956" s="383"/>
    </row>
    <row r="957">
      <c r="A957" s="450"/>
      <c r="B957" s="450"/>
      <c r="C957" s="450"/>
      <c r="D957" s="450"/>
      <c r="E957" s="450"/>
      <c r="F957" s="450"/>
      <c r="G957" s="450"/>
      <c r="H957" s="450"/>
      <c r="I957" s="450"/>
      <c r="J957" s="450"/>
      <c r="K957" s="450"/>
      <c r="L957" s="450"/>
      <c r="M957" s="450"/>
      <c r="N957" s="450"/>
      <c r="O957" s="450"/>
      <c r="P957" s="450"/>
      <c r="Q957" s="450"/>
      <c r="R957" s="450"/>
      <c r="S957" s="450"/>
      <c r="T957" s="450"/>
      <c r="U957" s="450"/>
      <c r="V957" s="383"/>
    </row>
    <row r="958">
      <c r="A958" s="450"/>
      <c r="B958" s="450"/>
      <c r="C958" s="450"/>
      <c r="D958" s="450"/>
      <c r="E958" s="450"/>
      <c r="F958" s="450"/>
      <c r="G958" s="450"/>
      <c r="H958" s="450"/>
      <c r="I958" s="450"/>
      <c r="J958" s="450"/>
      <c r="K958" s="450"/>
      <c r="L958" s="450"/>
      <c r="M958" s="450"/>
      <c r="N958" s="450"/>
      <c r="O958" s="450"/>
      <c r="P958" s="450"/>
      <c r="Q958" s="450"/>
      <c r="R958" s="450"/>
      <c r="S958" s="450"/>
      <c r="T958" s="450"/>
      <c r="U958" s="450"/>
      <c r="V958" s="383"/>
    </row>
    <row r="959">
      <c r="A959" s="450"/>
      <c r="B959" s="450"/>
      <c r="C959" s="450"/>
      <c r="D959" s="450"/>
      <c r="E959" s="450"/>
      <c r="F959" s="450"/>
      <c r="G959" s="450"/>
      <c r="H959" s="450"/>
      <c r="I959" s="450"/>
      <c r="J959" s="450"/>
      <c r="K959" s="450"/>
      <c r="L959" s="450"/>
      <c r="M959" s="450"/>
      <c r="N959" s="450"/>
      <c r="O959" s="450"/>
      <c r="P959" s="450"/>
      <c r="Q959" s="450"/>
      <c r="R959" s="450"/>
      <c r="S959" s="450"/>
      <c r="T959" s="450"/>
      <c r="U959" s="450"/>
      <c r="V959" s="383"/>
    </row>
    <row r="960">
      <c r="A960" s="450"/>
      <c r="B960" s="450"/>
      <c r="C960" s="450"/>
      <c r="D960" s="450"/>
      <c r="E960" s="450"/>
      <c r="F960" s="450"/>
      <c r="G960" s="450"/>
      <c r="H960" s="450"/>
      <c r="I960" s="450"/>
      <c r="J960" s="450"/>
      <c r="K960" s="450"/>
      <c r="L960" s="450"/>
      <c r="M960" s="450"/>
      <c r="N960" s="450"/>
      <c r="O960" s="450"/>
      <c r="P960" s="450"/>
      <c r="Q960" s="450"/>
      <c r="R960" s="450"/>
      <c r="S960" s="450"/>
      <c r="T960" s="450"/>
      <c r="U960" s="450"/>
      <c r="V960" s="383"/>
    </row>
    <row r="961">
      <c r="A961" s="450"/>
      <c r="B961" s="450"/>
      <c r="C961" s="450"/>
      <c r="D961" s="450"/>
      <c r="E961" s="450"/>
      <c r="F961" s="450"/>
      <c r="G961" s="450"/>
      <c r="H961" s="450"/>
      <c r="I961" s="450"/>
      <c r="J961" s="450"/>
      <c r="K961" s="450"/>
      <c r="L961" s="450"/>
      <c r="M961" s="450"/>
      <c r="N961" s="450"/>
      <c r="O961" s="450"/>
      <c r="P961" s="450"/>
      <c r="Q961" s="450"/>
      <c r="R961" s="450"/>
      <c r="S961" s="450"/>
      <c r="T961" s="450"/>
      <c r="U961" s="450"/>
      <c r="V961" s="383"/>
    </row>
    <row r="962">
      <c r="A962" s="450"/>
      <c r="B962" s="450"/>
      <c r="C962" s="450"/>
      <c r="D962" s="450"/>
      <c r="E962" s="450"/>
      <c r="F962" s="450"/>
      <c r="G962" s="450"/>
      <c r="H962" s="450"/>
      <c r="I962" s="450"/>
      <c r="J962" s="450"/>
      <c r="K962" s="450"/>
      <c r="L962" s="450"/>
      <c r="M962" s="450"/>
      <c r="N962" s="450"/>
      <c r="O962" s="450"/>
      <c r="P962" s="450"/>
      <c r="Q962" s="450"/>
      <c r="R962" s="450"/>
      <c r="S962" s="450"/>
      <c r="T962" s="450"/>
      <c r="U962" s="450"/>
      <c r="V962" s="383"/>
    </row>
    <row r="963">
      <c r="A963" s="450"/>
      <c r="B963" s="450"/>
      <c r="C963" s="450"/>
      <c r="D963" s="450"/>
      <c r="E963" s="450"/>
      <c r="F963" s="450"/>
      <c r="G963" s="450"/>
      <c r="H963" s="450"/>
      <c r="I963" s="450"/>
      <c r="J963" s="450"/>
      <c r="K963" s="450"/>
      <c r="L963" s="450"/>
      <c r="M963" s="450"/>
      <c r="N963" s="450"/>
      <c r="O963" s="450"/>
      <c r="P963" s="450"/>
      <c r="Q963" s="450"/>
      <c r="R963" s="450"/>
      <c r="S963" s="450"/>
      <c r="T963" s="450"/>
      <c r="U963" s="450"/>
      <c r="V963" s="383"/>
    </row>
    <row r="964">
      <c r="A964" s="450"/>
      <c r="B964" s="450"/>
      <c r="C964" s="450"/>
      <c r="D964" s="450"/>
      <c r="E964" s="450"/>
      <c r="F964" s="450"/>
      <c r="G964" s="450"/>
      <c r="H964" s="450"/>
      <c r="I964" s="450"/>
      <c r="J964" s="450"/>
      <c r="K964" s="450"/>
      <c r="L964" s="450"/>
      <c r="M964" s="450"/>
      <c r="N964" s="450"/>
      <c r="O964" s="450"/>
      <c r="P964" s="450"/>
      <c r="Q964" s="450"/>
      <c r="R964" s="450"/>
      <c r="S964" s="450"/>
      <c r="T964" s="450"/>
      <c r="U964" s="450"/>
      <c r="V964" s="383"/>
    </row>
    <row r="965">
      <c r="A965" s="450"/>
      <c r="B965" s="450"/>
      <c r="C965" s="450"/>
      <c r="D965" s="450"/>
      <c r="E965" s="450"/>
      <c r="F965" s="450"/>
      <c r="G965" s="450"/>
      <c r="H965" s="450"/>
      <c r="I965" s="450"/>
      <c r="J965" s="450"/>
      <c r="K965" s="450"/>
      <c r="L965" s="450"/>
      <c r="M965" s="450"/>
      <c r="N965" s="450"/>
      <c r="O965" s="450"/>
      <c r="P965" s="450"/>
      <c r="Q965" s="450"/>
      <c r="R965" s="450"/>
      <c r="S965" s="450"/>
      <c r="T965" s="450"/>
      <c r="U965" s="450"/>
      <c r="V965" s="383"/>
    </row>
    <row r="966">
      <c r="A966" s="450"/>
      <c r="B966" s="450"/>
      <c r="C966" s="450"/>
      <c r="D966" s="450"/>
      <c r="E966" s="450"/>
      <c r="F966" s="450"/>
      <c r="G966" s="450"/>
      <c r="H966" s="450"/>
      <c r="I966" s="450"/>
      <c r="J966" s="450"/>
      <c r="K966" s="450"/>
      <c r="L966" s="450"/>
      <c r="M966" s="450"/>
      <c r="N966" s="450"/>
      <c r="O966" s="450"/>
      <c r="P966" s="450"/>
      <c r="Q966" s="450"/>
      <c r="R966" s="450"/>
      <c r="S966" s="450"/>
      <c r="T966" s="450"/>
      <c r="U966" s="450"/>
      <c r="V966" s="383"/>
    </row>
    <row r="967">
      <c r="A967" s="450"/>
      <c r="B967" s="450"/>
      <c r="C967" s="450"/>
      <c r="D967" s="450"/>
      <c r="E967" s="450"/>
      <c r="F967" s="450"/>
      <c r="G967" s="450"/>
      <c r="H967" s="450"/>
      <c r="I967" s="450"/>
      <c r="J967" s="450"/>
      <c r="K967" s="450"/>
      <c r="L967" s="450"/>
      <c r="M967" s="450"/>
      <c r="N967" s="450"/>
      <c r="O967" s="450"/>
      <c r="P967" s="450"/>
      <c r="Q967" s="450"/>
      <c r="R967" s="450"/>
      <c r="S967" s="450"/>
      <c r="T967" s="450"/>
      <c r="U967" s="450"/>
      <c r="V967" s="383"/>
    </row>
    <row r="968">
      <c r="A968" s="450"/>
      <c r="B968" s="450"/>
      <c r="C968" s="450"/>
      <c r="D968" s="450"/>
      <c r="E968" s="450"/>
      <c r="F968" s="450"/>
      <c r="G968" s="450"/>
      <c r="H968" s="450"/>
      <c r="I968" s="450"/>
      <c r="J968" s="450"/>
      <c r="K968" s="450"/>
      <c r="L968" s="450"/>
      <c r="M968" s="450"/>
      <c r="N968" s="450"/>
      <c r="O968" s="450"/>
      <c r="P968" s="450"/>
      <c r="Q968" s="450"/>
      <c r="R968" s="450"/>
      <c r="S968" s="450"/>
      <c r="T968" s="450"/>
      <c r="U968" s="450"/>
      <c r="V968" s="383"/>
    </row>
    <row r="969">
      <c r="A969" s="450"/>
      <c r="B969" s="450"/>
      <c r="C969" s="450"/>
      <c r="D969" s="450"/>
      <c r="E969" s="450"/>
      <c r="F969" s="450"/>
      <c r="G969" s="450"/>
      <c r="H969" s="450"/>
      <c r="I969" s="450"/>
      <c r="J969" s="450"/>
      <c r="K969" s="450"/>
      <c r="L969" s="450"/>
      <c r="M969" s="450"/>
      <c r="N969" s="450"/>
      <c r="O969" s="450"/>
      <c r="P969" s="450"/>
      <c r="Q969" s="450"/>
      <c r="R969" s="450"/>
      <c r="S969" s="450"/>
      <c r="T969" s="450"/>
      <c r="U969" s="450"/>
      <c r="V969" s="383"/>
    </row>
    <row r="970">
      <c r="A970" s="450"/>
      <c r="B970" s="450"/>
      <c r="C970" s="450"/>
      <c r="D970" s="450"/>
      <c r="E970" s="450"/>
      <c r="F970" s="450"/>
      <c r="G970" s="450"/>
      <c r="H970" s="450"/>
      <c r="I970" s="450"/>
      <c r="J970" s="450"/>
      <c r="K970" s="450"/>
      <c r="L970" s="450"/>
      <c r="M970" s="450"/>
      <c r="N970" s="450"/>
      <c r="O970" s="450"/>
      <c r="P970" s="450"/>
      <c r="Q970" s="450"/>
      <c r="R970" s="450"/>
      <c r="S970" s="450"/>
      <c r="T970" s="450"/>
      <c r="U970" s="450"/>
      <c r="V970" s="383"/>
    </row>
    <row r="971">
      <c r="A971" s="450"/>
      <c r="B971" s="450"/>
      <c r="C971" s="450"/>
      <c r="D971" s="450"/>
      <c r="E971" s="450"/>
      <c r="F971" s="450"/>
      <c r="G971" s="450"/>
      <c r="H971" s="450"/>
      <c r="I971" s="450"/>
      <c r="J971" s="450"/>
      <c r="K971" s="450"/>
      <c r="L971" s="450"/>
      <c r="M971" s="450"/>
      <c r="N971" s="450"/>
      <c r="O971" s="450"/>
      <c r="P971" s="450"/>
      <c r="Q971" s="450"/>
      <c r="R971" s="450"/>
      <c r="S971" s="450"/>
      <c r="T971" s="450"/>
      <c r="U971" s="450"/>
      <c r="V971" s="383"/>
    </row>
    <row r="972">
      <c r="A972" s="450"/>
      <c r="B972" s="450"/>
      <c r="C972" s="450"/>
      <c r="D972" s="450"/>
      <c r="E972" s="450"/>
      <c r="F972" s="450"/>
      <c r="G972" s="450"/>
      <c r="H972" s="450"/>
      <c r="I972" s="450"/>
      <c r="J972" s="450"/>
      <c r="K972" s="450"/>
      <c r="L972" s="450"/>
      <c r="M972" s="450"/>
      <c r="N972" s="450"/>
      <c r="O972" s="450"/>
      <c r="P972" s="450"/>
      <c r="Q972" s="450"/>
      <c r="R972" s="450"/>
      <c r="S972" s="450"/>
      <c r="T972" s="450"/>
      <c r="U972" s="450"/>
      <c r="V972" s="383"/>
    </row>
    <row r="973">
      <c r="A973" s="450"/>
      <c r="B973" s="450"/>
      <c r="C973" s="450"/>
      <c r="D973" s="450"/>
      <c r="E973" s="450"/>
      <c r="F973" s="450"/>
      <c r="G973" s="450"/>
      <c r="H973" s="450"/>
      <c r="I973" s="450"/>
      <c r="J973" s="450"/>
      <c r="K973" s="450"/>
      <c r="L973" s="450"/>
      <c r="M973" s="450"/>
      <c r="N973" s="450"/>
      <c r="O973" s="450"/>
      <c r="P973" s="450"/>
      <c r="Q973" s="450"/>
      <c r="R973" s="450"/>
      <c r="S973" s="450"/>
      <c r="T973" s="450"/>
      <c r="U973" s="450"/>
      <c r="V973" s="383"/>
    </row>
    <row r="974">
      <c r="A974" s="450"/>
      <c r="B974" s="450"/>
      <c r="C974" s="450"/>
      <c r="D974" s="450"/>
      <c r="E974" s="450"/>
      <c r="F974" s="450"/>
      <c r="G974" s="450"/>
      <c r="H974" s="450"/>
      <c r="I974" s="450"/>
      <c r="J974" s="450"/>
      <c r="K974" s="450"/>
      <c r="L974" s="450"/>
      <c r="M974" s="450"/>
      <c r="N974" s="450"/>
      <c r="O974" s="450"/>
      <c r="P974" s="450"/>
      <c r="Q974" s="450"/>
      <c r="R974" s="450"/>
      <c r="S974" s="450"/>
      <c r="T974" s="450"/>
      <c r="U974" s="450"/>
      <c r="V974" s="383"/>
    </row>
    <row r="975">
      <c r="A975" s="450"/>
      <c r="B975" s="450"/>
      <c r="C975" s="450"/>
      <c r="D975" s="450"/>
      <c r="E975" s="450"/>
      <c r="F975" s="450"/>
      <c r="G975" s="450"/>
      <c r="H975" s="450"/>
      <c r="I975" s="450"/>
      <c r="J975" s="450"/>
      <c r="K975" s="450"/>
      <c r="L975" s="450"/>
      <c r="M975" s="450"/>
      <c r="N975" s="450"/>
      <c r="O975" s="450"/>
      <c r="P975" s="450"/>
      <c r="Q975" s="450"/>
      <c r="R975" s="450"/>
      <c r="S975" s="450"/>
      <c r="T975" s="450"/>
      <c r="U975" s="450"/>
      <c r="V975" s="383"/>
    </row>
    <row r="976">
      <c r="A976" s="450"/>
      <c r="B976" s="450"/>
      <c r="C976" s="450"/>
      <c r="D976" s="450"/>
      <c r="E976" s="450"/>
      <c r="F976" s="450"/>
      <c r="G976" s="450"/>
      <c r="H976" s="450"/>
      <c r="I976" s="450"/>
      <c r="J976" s="450"/>
      <c r="K976" s="450"/>
      <c r="L976" s="450"/>
      <c r="M976" s="450"/>
      <c r="N976" s="450"/>
      <c r="O976" s="450"/>
      <c r="P976" s="450"/>
      <c r="Q976" s="450"/>
      <c r="R976" s="450"/>
      <c r="S976" s="450"/>
      <c r="T976" s="450"/>
      <c r="U976" s="450"/>
      <c r="V976" s="383"/>
    </row>
    <row r="977">
      <c r="A977" s="450"/>
      <c r="B977" s="450"/>
      <c r="C977" s="450"/>
      <c r="D977" s="450"/>
      <c r="E977" s="450"/>
      <c r="F977" s="450"/>
      <c r="G977" s="450"/>
      <c r="H977" s="450"/>
      <c r="I977" s="450"/>
      <c r="J977" s="450"/>
      <c r="K977" s="450"/>
      <c r="L977" s="450"/>
      <c r="M977" s="450"/>
      <c r="N977" s="450"/>
      <c r="O977" s="450"/>
      <c r="P977" s="450"/>
      <c r="Q977" s="450"/>
      <c r="R977" s="450"/>
      <c r="S977" s="450"/>
      <c r="T977" s="450"/>
      <c r="U977" s="450"/>
      <c r="V977" s="383"/>
    </row>
    <row r="978">
      <c r="A978" s="450"/>
      <c r="B978" s="450"/>
      <c r="C978" s="450"/>
      <c r="D978" s="450"/>
      <c r="E978" s="450"/>
      <c r="F978" s="450"/>
      <c r="G978" s="450"/>
      <c r="H978" s="450"/>
      <c r="I978" s="450"/>
      <c r="J978" s="450"/>
      <c r="K978" s="450"/>
      <c r="L978" s="450"/>
      <c r="M978" s="450"/>
      <c r="N978" s="450"/>
      <c r="O978" s="450"/>
      <c r="P978" s="450"/>
      <c r="Q978" s="450"/>
      <c r="R978" s="450"/>
      <c r="S978" s="450"/>
      <c r="T978" s="450"/>
      <c r="U978" s="450"/>
      <c r="V978" s="383"/>
    </row>
    <row r="979">
      <c r="A979" s="450"/>
      <c r="B979" s="450"/>
      <c r="C979" s="450"/>
      <c r="D979" s="450"/>
      <c r="E979" s="450"/>
      <c r="F979" s="450"/>
      <c r="G979" s="450"/>
      <c r="H979" s="450"/>
      <c r="I979" s="450"/>
      <c r="J979" s="450"/>
      <c r="K979" s="450"/>
      <c r="L979" s="450"/>
      <c r="M979" s="450"/>
      <c r="N979" s="450"/>
      <c r="O979" s="450"/>
      <c r="P979" s="450"/>
      <c r="Q979" s="450"/>
      <c r="R979" s="450"/>
      <c r="S979" s="450"/>
      <c r="T979" s="450"/>
      <c r="U979" s="450"/>
      <c r="V979" s="383"/>
    </row>
    <row r="980">
      <c r="A980" s="450"/>
      <c r="B980" s="450"/>
      <c r="C980" s="450"/>
      <c r="D980" s="450"/>
      <c r="E980" s="450"/>
      <c r="F980" s="450"/>
      <c r="G980" s="450"/>
      <c r="H980" s="450"/>
      <c r="I980" s="450"/>
      <c r="J980" s="450"/>
      <c r="K980" s="450"/>
      <c r="L980" s="450"/>
      <c r="M980" s="450"/>
      <c r="N980" s="450"/>
      <c r="O980" s="450"/>
      <c r="P980" s="450"/>
      <c r="Q980" s="450"/>
      <c r="R980" s="450"/>
      <c r="S980" s="450"/>
      <c r="T980" s="450"/>
      <c r="U980" s="450"/>
      <c r="V980" s="383"/>
    </row>
    <row r="981">
      <c r="A981" s="450"/>
      <c r="B981" s="450"/>
      <c r="C981" s="450"/>
      <c r="D981" s="450"/>
      <c r="E981" s="450"/>
      <c r="F981" s="450"/>
      <c r="G981" s="450"/>
      <c r="H981" s="450"/>
      <c r="I981" s="450"/>
      <c r="J981" s="450"/>
      <c r="K981" s="450"/>
      <c r="L981" s="450"/>
      <c r="M981" s="450"/>
      <c r="N981" s="450"/>
      <c r="O981" s="450"/>
      <c r="P981" s="450"/>
      <c r="Q981" s="450"/>
      <c r="R981" s="450"/>
      <c r="S981" s="450"/>
      <c r="T981" s="450"/>
      <c r="U981" s="450"/>
      <c r="V981" s="383"/>
    </row>
    <row r="982">
      <c r="A982" s="450"/>
      <c r="B982" s="450"/>
      <c r="C982" s="450"/>
      <c r="D982" s="450"/>
      <c r="E982" s="450"/>
      <c r="F982" s="450"/>
      <c r="G982" s="450"/>
      <c r="H982" s="450"/>
      <c r="I982" s="450"/>
      <c r="J982" s="450"/>
      <c r="K982" s="450"/>
      <c r="L982" s="450"/>
      <c r="M982" s="450"/>
      <c r="N982" s="450"/>
      <c r="O982" s="450"/>
      <c r="P982" s="450"/>
      <c r="Q982" s="450"/>
      <c r="R982" s="450"/>
      <c r="S982" s="450"/>
      <c r="T982" s="450"/>
      <c r="U982" s="450"/>
      <c r="V982" s="383"/>
    </row>
    <row r="983">
      <c r="A983" s="450"/>
      <c r="B983" s="450"/>
      <c r="C983" s="450"/>
      <c r="D983" s="450"/>
      <c r="E983" s="450"/>
      <c r="F983" s="450"/>
      <c r="G983" s="450"/>
      <c r="H983" s="450"/>
      <c r="I983" s="450"/>
      <c r="J983" s="450"/>
      <c r="K983" s="450"/>
      <c r="L983" s="450"/>
      <c r="M983" s="450"/>
      <c r="N983" s="450"/>
      <c r="O983" s="450"/>
      <c r="P983" s="450"/>
      <c r="Q983" s="450"/>
      <c r="R983" s="450"/>
      <c r="S983" s="450"/>
      <c r="T983" s="450"/>
      <c r="U983" s="450"/>
      <c r="V983" s="383"/>
    </row>
    <row r="984">
      <c r="A984" s="450"/>
      <c r="B984" s="450"/>
      <c r="C984" s="450"/>
      <c r="D984" s="450"/>
      <c r="E984" s="450"/>
      <c r="F984" s="450"/>
      <c r="G984" s="450"/>
      <c r="H984" s="450"/>
      <c r="I984" s="450"/>
      <c r="J984" s="450"/>
      <c r="K984" s="450"/>
      <c r="L984" s="450"/>
      <c r="M984" s="450"/>
      <c r="N984" s="450"/>
      <c r="O984" s="450"/>
      <c r="P984" s="450"/>
      <c r="Q984" s="450"/>
      <c r="R984" s="450"/>
      <c r="S984" s="450"/>
      <c r="T984" s="450"/>
      <c r="U984" s="450"/>
      <c r="V984" s="383"/>
    </row>
    <row r="985">
      <c r="A985" s="450"/>
      <c r="B985" s="450"/>
      <c r="C985" s="450"/>
      <c r="D985" s="450"/>
      <c r="E985" s="450"/>
      <c r="F985" s="450"/>
      <c r="G985" s="450"/>
      <c r="H985" s="450"/>
      <c r="I985" s="450"/>
      <c r="J985" s="450"/>
      <c r="K985" s="450"/>
      <c r="L985" s="450"/>
      <c r="M985" s="450"/>
      <c r="N985" s="450"/>
      <c r="O985" s="450"/>
      <c r="P985" s="450"/>
      <c r="Q985" s="450"/>
      <c r="R985" s="450"/>
      <c r="S985" s="450"/>
      <c r="T985" s="450"/>
      <c r="U985" s="450"/>
      <c r="V985" s="383"/>
    </row>
    <row r="986">
      <c r="A986" s="450"/>
      <c r="B986" s="450"/>
      <c r="C986" s="450"/>
      <c r="D986" s="450"/>
      <c r="E986" s="450"/>
      <c r="F986" s="450"/>
      <c r="G986" s="450"/>
      <c r="H986" s="450"/>
      <c r="I986" s="450"/>
      <c r="J986" s="450"/>
      <c r="K986" s="450"/>
      <c r="L986" s="450"/>
      <c r="M986" s="450"/>
      <c r="N986" s="450"/>
      <c r="O986" s="450"/>
      <c r="P986" s="450"/>
      <c r="Q986" s="450"/>
      <c r="R986" s="450"/>
      <c r="S986" s="450"/>
      <c r="T986" s="450"/>
      <c r="U986" s="450"/>
      <c r="V986" s="383"/>
    </row>
    <row r="987">
      <c r="A987" s="450"/>
      <c r="B987" s="450"/>
      <c r="C987" s="450"/>
      <c r="D987" s="450"/>
      <c r="E987" s="450"/>
      <c r="F987" s="450"/>
      <c r="G987" s="450"/>
      <c r="H987" s="450"/>
      <c r="I987" s="450"/>
      <c r="J987" s="450"/>
      <c r="K987" s="450"/>
      <c r="L987" s="450"/>
      <c r="M987" s="450"/>
      <c r="N987" s="450"/>
      <c r="O987" s="450"/>
      <c r="P987" s="450"/>
      <c r="Q987" s="450"/>
      <c r="R987" s="450"/>
      <c r="S987" s="450"/>
      <c r="T987" s="450"/>
      <c r="U987" s="450"/>
      <c r="V987" s="383"/>
    </row>
    <row r="988">
      <c r="A988" s="450"/>
      <c r="B988" s="450"/>
      <c r="C988" s="450"/>
      <c r="D988" s="450"/>
      <c r="E988" s="450"/>
      <c r="F988" s="450"/>
      <c r="G988" s="450"/>
      <c r="H988" s="450"/>
      <c r="I988" s="450"/>
      <c r="J988" s="450"/>
      <c r="K988" s="450"/>
      <c r="L988" s="450"/>
      <c r="M988" s="450"/>
      <c r="N988" s="450"/>
      <c r="O988" s="450"/>
      <c r="P988" s="450"/>
      <c r="Q988" s="450"/>
      <c r="R988" s="450"/>
      <c r="S988" s="450"/>
      <c r="T988" s="450"/>
      <c r="U988" s="450"/>
      <c r="V988" s="383"/>
    </row>
    <row r="989">
      <c r="A989" s="450"/>
      <c r="B989" s="450"/>
      <c r="C989" s="450"/>
      <c r="D989" s="450"/>
      <c r="E989" s="450"/>
      <c r="F989" s="450"/>
      <c r="G989" s="450"/>
      <c r="H989" s="450"/>
      <c r="I989" s="450"/>
      <c r="J989" s="450"/>
      <c r="K989" s="450"/>
      <c r="L989" s="450"/>
      <c r="M989" s="450"/>
      <c r="N989" s="450"/>
      <c r="O989" s="450"/>
      <c r="P989" s="450"/>
      <c r="Q989" s="450"/>
      <c r="R989" s="450"/>
      <c r="S989" s="450"/>
      <c r="T989" s="450"/>
      <c r="U989" s="450"/>
      <c r="V989" s="383"/>
    </row>
    <row r="990">
      <c r="A990" s="450"/>
      <c r="B990" s="450"/>
      <c r="C990" s="450"/>
      <c r="D990" s="450"/>
      <c r="E990" s="450"/>
      <c r="F990" s="450"/>
      <c r="G990" s="450"/>
      <c r="H990" s="450"/>
      <c r="I990" s="450"/>
      <c r="J990" s="450"/>
      <c r="K990" s="450"/>
      <c r="L990" s="450"/>
      <c r="M990" s="450"/>
      <c r="N990" s="450"/>
      <c r="O990" s="450"/>
      <c r="P990" s="450"/>
      <c r="Q990" s="450"/>
      <c r="R990" s="450"/>
      <c r="S990" s="450"/>
      <c r="T990" s="450"/>
      <c r="U990" s="450"/>
      <c r="V990" s="383"/>
    </row>
    <row r="991">
      <c r="A991" s="450"/>
      <c r="B991" s="450"/>
      <c r="C991" s="450"/>
      <c r="D991" s="450"/>
      <c r="E991" s="450"/>
      <c r="F991" s="450"/>
      <c r="G991" s="450"/>
      <c r="H991" s="450"/>
      <c r="I991" s="450"/>
      <c r="J991" s="450"/>
      <c r="K991" s="450"/>
      <c r="L991" s="450"/>
      <c r="M991" s="450"/>
      <c r="N991" s="450"/>
      <c r="O991" s="450"/>
      <c r="P991" s="450"/>
      <c r="Q991" s="450"/>
      <c r="R991" s="450"/>
      <c r="S991" s="450"/>
      <c r="T991" s="450"/>
      <c r="U991" s="450"/>
      <c r="V991" s="383"/>
    </row>
    <row r="992">
      <c r="A992" s="450"/>
      <c r="B992" s="450"/>
      <c r="C992" s="450"/>
      <c r="D992" s="450"/>
      <c r="E992" s="450"/>
      <c r="F992" s="450"/>
      <c r="G992" s="450"/>
      <c r="H992" s="450"/>
      <c r="I992" s="450"/>
      <c r="J992" s="450"/>
      <c r="K992" s="450"/>
      <c r="L992" s="450"/>
      <c r="M992" s="450"/>
      <c r="N992" s="450"/>
      <c r="O992" s="450"/>
      <c r="P992" s="450"/>
      <c r="Q992" s="450"/>
      <c r="R992" s="450"/>
      <c r="S992" s="450"/>
      <c r="T992" s="450"/>
      <c r="U992" s="450"/>
      <c r="V992" s="383"/>
    </row>
    <row r="993">
      <c r="A993" s="450"/>
      <c r="B993" s="450"/>
      <c r="C993" s="450"/>
      <c r="D993" s="450"/>
      <c r="E993" s="450"/>
      <c r="F993" s="450"/>
      <c r="G993" s="450"/>
      <c r="H993" s="450"/>
      <c r="I993" s="450"/>
      <c r="J993" s="450"/>
      <c r="K993" s="450"/>
      <c r="L993" s="450"/>
      <c r="M993" s="450"/>
      <c r="N993" s="450"/>
      <c r="O993" s="450"/>
      <c r="P993" s="450"/>
      <c r="Q993" s="450"/>
      <c r="R993" s="450"/>
      <c r="S993" s="450"/>
      <c r="T993" s="450"/>
      <c r="U993" s="450"/>
      <c r="V993" s="383"/>
    </row>
    <row r="994">
      <c r="A994" s="450"/>
      <c r="B994" s="450"/>
      <c r="C994" s="450"/>
      <c r="D994" s="450"/>
      <c r="E994" s="450"/>
      <c r="F994" s="450"/>
      <c r="G994" s="450"/>
      <c r="H994" s="450"/>
      <c r="I994" s="450"/>
      <c r="J994" s="450"/>
      <c r="K994" s="450"/>
      <c r="L994" s="450"/>
      <c r="M994" s="450"/>
      <c r="N994" s="450"/>
      <c r="O994" s="450"/>
      <c r="P994" s="450"/>
      <c r="Q994" s="450"/>
      <c r="R994" s="450"/>
      <c r="S994" s="450"/>
      <c r="T994" s="450"/>
      <c r="U994" s="450"/>
      <c r="V994" s="383"/>
    </row>
    <row r="995">
      <c r="A995" s="450"/>
      <c r="B995" s="450"/>
      <c r="C995" s="450"/>
      <c r="D995" s="450"/>
      <c r="E995" s="450"/>
      <c r="F995" s="450"/>
      <c r="G995" s="450"/>
      <c r="H995" s="450"/>
      <c r="I995" s="450"/>
      <c r="J995" s="450"/>
      <c r="K995" s="450"/>
      <c r="L995" s="450"/>
      <c r="M995" s="450"/>
      <c r="N995" s="450"/>
      <c r="O995" s="450"/>
      <c r="P995" s="450"/>
      <c r="Q995" s="450"/>
      <c r="R995" s="450"/>
      <c r="S995" s="450"/>
      <c r="T995" s="450"/>
      <c r="U995" s="450"/>
      <c r="V995" s="383"/>
    </row>
    <row r="996">
      <c r="A996" s="450"/>
      <c r="B996" s="450"/>
      <c r="C996" s="450"/>
      <c r="D996" s="450"/>
      <c r="E996" s="450"/>
      <c r="F996" s="450"/>
      <c r="G996" s="450"/>
      <c r="H996" s="450"/>
      <c r="I996" s="450"/>
      <c r="J996" s="450"/>
      <c r="K996" s="450"/>
      <c r="L996" s="450"/>
      <c r="M996" s="450"/>
      <c r="N996" s="450"/>
      <c r="O996" s="450"/>
      <c r="P996" s="450"/>
      <c r="Q996" s="450"/>
      <c r="R996" s="450"/>
      <c r="S996" s="450"/>
      <c r="T996" s="450"/>
      <c r="U996" s="450"/>
      <c r="V996" s="383"/>
    </row>
    <row r="997">
      <c r="A997" s="450"/>
      <c r="B997" s="450"/>
      <c r="C997" s="450"/>
      <c r="D997" s="450"/>
      <c r="E997" s="450"/>
      <c r="F997" s="450"/>
      <c r="G997" s="450"/>
      <c r="H997" s="450"/>
      <c r="I997" s="450"/>
      <c r="J997" s="450"/>
      <c r="K997" s="450"/>
      <c r="L997" s="450"/>
      <c r="M997" s="450"/>
      <c r="N997" s="450"/>
      <c r="O997" s="450"/>
      <c r="P997" s="450"/>
      <c r="Q997" s="450"/>
      <c r="R997" s="450"/>
      <c r="S997" s="450"/>
      <c r="T997" s="450"/>
      <c r="U997" s="450"/>
      <c r="V997" s="383"/>
    </row>
    <row r="998">
      <c r="A998" s="450"/>
      <c r="B998" s="450"/>
      <c r="C998" s="450"/>
      <c r="D998" s="450"/>
      <c r="E998" s="450"/>
      <c r="F998" s="450"/>
      <c r="G998" s="450"/>
      <c r="H998" s="450"/>
      <c r="I998" s="450"/>
      <c r="J998" s="450"/>
      <c r="K998" s="450"/>
      <c r="L998" s="450"/>
      <c r="M998" s="450"/>
      <c r="N998" s="450"/>
      <c r="O998" s="450"/>
      <c r="P998" s="450"/>
      <c r="Q998" s="450"/>
      <c r="R998" s="450"/>
      <c r="S998" s="450"/>
      <c r="T998" s="450"/>
      <c r="U998" s="450"/>
      <c r="V998" s="383"/>
    </row>
    <row r="999">
      <c r="A999" s="450"/>
      <c r="B999" s="450"/>
      <c r="C999" s="450"/>
      <c r="D999" s="450"/>
      <c r="E999" s="450"/>
      <c r="F999" s="450"/>
      <c r="G999" s="450"/>
      <c r="H999" s="450"/>
      <c r="I999" s="450"/>
      <c r="J999" s="450"/>
      <c r="K999" s="450"/>
      <c r="L999" s="450"/>
      <c r="M999" s="450"/>
      <c r="N999" s="450"/>
      <c r="O999" s="450"/>
      <c r="P999" s="450"/>
      <c r="Q999" s="450"/>
      <c r="R999" s="450"/>
      <c r="S999" s="450"/>
      <c r="T999" s="450"/>
      <c r="U999" s="450"/>
      <c r="V999" s="383"/>
    </row>
    <row r="1000">
      <c r="A1000" s="450"/>
      <c r="B1000" s="450"/>
      <c r="C1000" s="450"/>
      <c r="D1000" s="450"/>
      <c r="E1000" s="450"/>
      <c r="F1000" s="450"/>
      <c r="G1000" s="450"/>
      <c r="H1000" s="450"/>
      <c r="I1000" s="450"/>
      <c r="J1000" s="450"/>
      <c r="K1000" s="450"/>
      <c r="L1000" s="450"/>
      <c r="M1000" s="450"/>
      <c r="N1000" s="450"/>
      <c r="O1000" s="450"/>
      <c r="P1000" s="450"/>
      <c r="Q1000" s="450"/>
      <c r="R1000" s="450"/>
      <c r="S1000" s="450"/>
      <c r="T1000" s="450"/>
      <c r="U1000" s="450"/>
      <c r="V1000" s="383"/>
    </row>
    <row r="1001">
      <c r="A1001" s="450"/>
      <c r="B1001" s="450"/>
      <c r="C1001" s="450"/>
      <c r="D1001" s="450"/>
      <c r="E1001" s="450"/>
      <c r="F1001" s="450"/>
      <c r="G1001" s="450"/>
      <c r="H1001" s="450"/>
      <c r="I1001" s="450"/>
      <c r="J1001" s="450"/>
      <c r="K1001" s="450"/>
      <c r="L1001" s="450"/>
      <c r="M1001" s="450"/>
      <c r="N1001" s="450"/>
      <c r="O1001" s="450"/>
      <c r="P1001" s="450"/>
      <c r="Q1001" s="450"/>
      <c r="R1001" s="450"/>
      <c r="S1001" s="450"/>
      <c r="T1001" s="450"/>
      <c r="U1001" s="450"/>
      <c r="V1001" s="383"/>
    </row>
    <row r="1002">
      <c r="A1002" s="450"/>
      <c r="B1002" s="450"/>
      <c r="C1002" s="450"/>
      <c r="D1002" s="450"/>
      <c r="E1002" s="450"/>
      <c r="F1002" s="450"/>
      <c r="G1002" s="450"/>
      <c r="H1002" s="450"/>
      <c r="I1002" s="450"/>
      <c r="J1002" s="450"/>
      <c r="K1002" s="450"/>
      <c r="L1002" s="450"/>
      <c r="M1002" s="450"/>
      <c r="N1002" s="450"/>
      <c r="O1002" s="450"/>
      <c r="P1002" s="450"/>
      <c r="Q1002" s="450"/>
      <c r="R1002" s="450"/>
      <c r="S1002" s="450"/>
      <c r="T1002" s="450"/>
      <c r="U1002" s="450"/>
      <c r="V1002" s="383"/>
    </row>
    <row r="1003">
      <c r="A1003" s="450"/>
      <c r="B1003" s="450"/>
      <c r="C1003" s="450"/>
      <c r="D1003" s="450"/>
      <c r="E1003" s="450"/>
      <c r="F1003" s="450"/>
      <c r="G1003" s="450"/>
      <c r="H1003" s="450"/>
      <c r="I1003" s="450"/>
      <c r="J1003" s="450"/>
      <c r="K1003" s="450"/>
      <c r="L1003" s="450"/>
      <c r="M1003" s="450"/>
      <c r="N1003" s="450"/>
      <c r="O1003" s="450"/>
      <c r="P1003" s="450"/>
      <c r="Q1003" s="450"/>
      <c r="R1003" s="450"/>
      <c r="S1003" s="450"/>
      <c r="T1003" s="450"/>
      <c r="U1003" s="450"/>
      <c r="V1003" s="383"/>
    </row>
    <row r="1004">
      <c r="A1004" s="450"/>
      <c r="B1004" s="450"/>
      <c r="C1004" s="450"/>
      <c r="D1004" s="450"/>
      <c r="E1004" s="450"/>
      <c r="F1004" s="450"/>
      <c r="G1004" s="450"/>
      <c r="H1004" s="450"/>
      <c r="I1004" s="450"/>
      <c r="J1004" s="450"/>
      <c r="K1004" s="450"/>
      <c r="L1004" s="450"/>
      <c r="M1004" s="450"/>
      <c r="N1004" s="450"/>
      <c r="O1004" s="450"/>
      <c r="P1004" s="450"/>
      <c r="Q1004" s="450"/>
      <c r="R1004" s="450"/>
      <c r="S1004" s="450"/>
      <c r="T1004" s="450"/>
      <c r="U1004" s="450"/>
      <c r="V1004" s="383"/>
    </row>
    <row r="1005">
      <c r="A1005" s="450"/>
      <c r="B1005" s="450"/>
      <c r="C1005" s="450"/>
      <c r="D1005" s="450"/>
      <c r="E1005" s="450"/>
      <c r="F1005" s="450"/>
      <c r="G1005" s="450"/>
      <c r="H1005" s="450"/>
      <c r="I1005" s="450"/>
      <c r="J1005" s="450"/>
      <c r="K1005" s="450"/>
      <c r="L1005" s="450"/>
      <c r="M1005" s="450"/>
      <c r="N1005" s="450"/>
      <c r="O1005" s="450"/>
      <c r="P1005" s="450"/>
      <c r="Q1005" s="450"/>
      <c r="R1005" s="450"/>
      <c r="S1005" s="450"/>
      <c r="T1005" s="450"/>
      <c r="U1005" s="450"/>
      <c r="V1005" s="383"/>
    </row>
    <row r="1006">
      <c r="A1006" s="450"/>
      <c r="B1006" s="450"/>
      <c r="C1006" s="450"/>
      <c r="D1006" s="450"/>
      <c r="E1006" s="450"/>
      <c r="F1006" s="450"/>
      <c r="G1006" s="450"/>
      <c r="H1006" s="450"/>
      <c r="I1006" s="450"/>
      <c r="J1006" s="450"/>
      <c r="K1006" s="450"/>
      <c r="L1006" s="450"/>
      <c r="M1006" s="450"/>
      <c r="N1006" s="450"/>
      <c r="O1006" s="450"/>
      <c r="P1006" s="450"/>
      <c r="Q1006" s="450"/>
      <c r="R1006" s="450"/>
      <c r="S1006" s="450"/>
      <c r="T1006" s="450"/>
      <c r="U1006" s="450"/>
      <c r="V1006" s="383"/>
    </row>
    <row r="1007">
      <c r="A1007" s="450"/>
      <c r="B1007" s="450"/>
      <c r="C1007" s="450"/>
      <c r="D1007" s="450"/>
      <c r="E1007" s="450"/>
      <c r="F1007" s="450"/>
      <c r="G1007" s="450"/>
      <c r="H1007" s="450"/>
      <c r="I1007" s="450"/>
      <c r="J1007" s="450"/>
      <c r="K1007" s="450"/>
      <c r="L1007" s="450"/>
      <c r="M1007" s="450"/>
      <c r="N1007" s="450"/>
      <c r="O1007" s="450"/>
      <c r="P1007" s="450"/>
      <c r="Q1007" s="450"/>
      <c r="R1007" s="450"/>
      <c r="S1007" s="450"/>
      <c r="T1007" s="450"/>
      <c r="U1007" s="450"/>
      <c r="V1007" s="383"/>
    </row>
    <row r="1008">
      <c r="A1008" s="450"/>
      <c r="B1008" s="450"/>
      <c r="C1008" s="450"/>
      <c r="D1008" s="450"/>
      <c r="E1008" s="450"/>
      <c r="F1008" s="450"/>
      <c r="G1008" s="450"/>
      <c r="H1008" s="450"/>
      <c r="I1008" s="450"/>
      <c r="J1008" s="450"/>
      <c r="K1008" s="450"/>
      <c r="L1008" s="450"/>
      <c r="M1008" s="450"/>
      <c r="N1008" s="450"/>
      <c r="O1008" s="450"/>
      <c r="P1008" s="450"/>
      <c r="Q1008" s="450"/>
      <c r="R1008" s="450"/>
      <c r="S1008" s="450"/>
      <c r="T1008" s="450"/>
      <c r="U1008" s="450"/>
      <c r="V1008" s="383"/>
    </row>
    <row r="1009">
      <c r="A1009" s="450"/>
      <c r="B1009" s="450"/>
      <c r="C1009" s="450"/>
      <c r="D1009" s="450"/>
      <c r="E1009" s="450"/>
      <c r="F1009" s="450"/>
      <c r="G1009" s="450"/>
      <c r="H1009" s="450"/>
      <c r="I1009" s="450"/>
      <c r="J1009" s="450"/>
      <c r="K1009" s="450"/>
      <c r="L1009" s="450"/>
      <c r="M1009" s="450"/>
      <c r="N1009" s="450"/>
      <c r="O1009" s="450"/>
      <c r="P1009" s="450"/>
      <c r="Q1009" s="450"/>
      <c r="R1009" s="450"/>
      <c r="S1009" s="450"/>
      <c r="T1009" s="450"/>
      <c r="U1009" s="450"/>
      <c r="V1009" s="383"/>
    </row>
    <row r="1010">
      <c r="A1010" s="450"/>
      <c r="B1010" s="450"/>
      <c r="C1010" s="450"/>
      <c r="D1010" s="450"/>
      <c r="E1010" s="450"/>
      <c r="F1010" s="450"/>
      <c r="G1010" s="450"/>
      <c r="H1010" s="450"/>
      <c r="I1010" s="450"/>
      <c r="J1010" s="450"/>
      <c r="K1010" s="450"/>
      <c r="L1010" s="450"/>
      <c r="M1010" s="450"/>
      <c r="N1010" s="450"/>
      <c r="O1010" s="450"/>
      <c r="P1010" s="450"/>
      <c r="Q1010" s="450"/>
      <c r="R1010" s="450"/>
      <c r="S1010" s="450"/>
      <c r="T1010" s="450"/>
      <c r="U1010" s="450"/>
      <c r="V1010" s="383"/>
    </row>
    <row r="1011">
      <c r="A1011" s="450"/>
      <c r="B1011" s="450"/>
      <c r="C1011" s="450"/>
      <c r="D1011" s="450"/>
      <c r="E1011" s="450"/>
      <c r="F1011" s="450"/>
      <c r="G1011" s="450"/>
      <c r="H1011" s="450"/>
      <c r="I1011" s="450"/>
      <c r="J1011" s="450"/>
      <c r="K1011" s="450"/>
      <c r="L1011" s="450"/>
      <c r="M1011" s="450"/>
      <c r="N1011" s="450"/>
      <c r="O1011" s="450"/>
      <c r="P1011" s="450"/>
      <c r="Q1011" s="450"/>
      <c r="R1011" s="450"/>
      <c r="S1011" s="450"/>
      <c r="T1011" s="450"/>
      <c r="U1011" s="450"/>
      <c r="V1011" s="383"/>
    </row>
    <row r="1012">
      <c r="A1012" s="450"/>
      <c r="B1012" s="450"/>
      <c r="C1012" s="450"/>
      <c r="D1012" s="450"/>
      <c r="E1012" s="450"/>
      <c r="F1012" s="450"/>
      <c r="G1012" s="450"/>
      <c r="H1012" s="450"/>
      <c r="I1012" s="450"/>
      <c r="J1012" s="450"/>
      <c r="K1012" s="450"/>
      <c r="L1012" s="450"/>
      <c r="M1012" s="450"/>
      <c r="N1012" s="450"/>
      <c r="O1012" s="450"/>
      <c r="P1012" s="450"/>
      <c r="Q1012" s="450"/>
      <c r="R1012" s="450"/>
      <c r="S1012" s="450"/>
      <c r="T1012" s="450"/>
      <c r="U1012" s="450"/>
      <c r="V1012" s="383"/>
    </row>
    <row r="1013">
      <c r="A1013" s="450"/>
      <c r="B1013" s="450"/>
      <c r="C1013" s="450"/>
      <c r="D1013" s="450"/>
      <c r="E1013" s="450"/>
      <c r="F1013" s="450"/>
      <c r="G1013" s="450"/>
      <c r="H1013" s="450"/>
      <c r="I1013" s="450"/>
      <c r="J1013" s="450"/>
      <c r="K1013" s="450"/>
      <c r="L1013" s="450"/>
      <c r="M1013" s="450"/>
      <c r="N1013" s="450"/>
      <c r="O1013" s="450"/>
      <c r="P1013" s="450"/>
      <c r="Q1013" s="450"/>
      <c r="R1013" s="450"/>
      <c r="S1013" s="450"/>
      <c r="T1013" s="450"/>
      <c r="U1013" s="450"/>
      <c r="V1013" s="383"/>
    </row>
    <row r="1014">
      <c r="A1014" s="450"/>
      <c r="B1014" s="450"/>
      <c r="C1014" s="450"/>
      <c r="D1014" s="450"/>
      <c r="E1014" s="450"/>
      <c r="F1014" s="450"/>
      <c r="G1014" s="450"/>
      <c r="H1014" s="450"/>
      <c r="I1014" s="450"/>
      <c r="J1014" s="450"/>
      <c r="K1014" s="450"/>
      <c r="L1014" s="450"/>
      <c r="M1014" s="450"/>
      <c r="N1014" s="450"/>
      <c r="O1014" s="450"/>
      <c r="P1014" s="450"/>
      <c r="Q1014" s="450"/>
      <c r="R1014" s="450"/>
      <c r="S1014" s="450"/>
      <c r="T1014" s="450"/>
      <c r="U1014" s="450"/>
      <c r="V1014" s="383"/>
    </row>
    <row r="1015">
      <c r="A1015" s="450"/>
      <c r="B1015" s="450"/>
      <c r="C1015" s="450"/>
      <c r="D1015" s="450"/>
      <c r="E1015" s="450"/>
      <c r="F1015" s="450"/>
      <c r="G1015" s="450"/>
      <c r="H1015" s="450"/>
      <c r="I1015" s="450"/>
      <c r="J1015" s="450"/>
      <c r="K1015" s="450"/>
      <c r="L1015" s="450"/>
      <c r="M1015" s="450"/>
      <c r="N1015" s="450"/>
      <c r="O1015" s="450"/>
      <c r="P1015" s="450"/>
      <c r="Q1015" s="450"/>
      <c r="R1015" s="450"/>
      <c r="S1015" s="450"/>
      <c r="T1015" s="450"/>
      <c r="U1015" s="450"/>
      <c r="V1015" s="383"/>
    </row>
    <row r="1016">
      <c r="A1016" s="450"/>
      <c r="B1016" s="450"/>
      <c r="C1016" s="450"/>
      <c r="D1016" s="450"/>
      <c r="E1016" s="450"/>
      <c r="F1016" s="450"/>
      <c r="G1016" s="450"/>
      <c r="H1016" s="450"/>
      <c r="I1016" s="450"/>
      <c r="J1016" s="450"/>
      <c r="K1016" s="450"/>
      <c r="L1016" s="450"/>
      <c r="M1016" s="450"/>
      <c r="N1016" s="450"/>
      <c r="O1016" s="450"/>
      <c r="P1016" s="450"/>
      <c r="Q1016" s="450"/>
      <c r="R1016" s="450"/>
      <c r="S1016" s="450"/>
      <c r="T1016" s="450"/>
      <c r="U1016" s="450"/>
      <c r="V1016" s="383"/>
    </row>
    <row r="1017">
      <c r="A1017" s="450"/>
      <c r="B1017" s="450"/>
      <c r="C1017" s="450"/>
      <c r="D1017" s="450"/>
      <c r="E1017" s="450"/>
      <c r="F1017" s="450"/>
      <c r="G1017" s="450"/>
      <c r="H1017" s="450"/>
      <c r="I1017" s="450"/>
      <c r="J1017" s="450"/>
      <c r="K1017" s="450"/>
      <c r="L1017" s="450"/>
      <c r="M1017" s="450"/>
      <c r="N1017" s="450"/>
      <c r="O1017" s="450"/>
      <c r="P1017" s="450"/>
      <c r="Q1017" s="450"/>
      <c r="R1017" s="450"/>
      <c r="S1017" s="450"/>
      <c r="T1017" s="450"/>
      <c r="U1017" s="450"/>
      <c r="V1017" s="383"/>
    </row>
    <row r="1018">
      <c r="A1018" s="450"/>
      <c r="B1018" s="450"/>
      <c r="C1018" s="450"/>
      <c r="D1018" s="450"/>
      <c r="E1018" s="450"/>
      <c r="F1018" s="450"/>
      <c r="G1018" s="450"/>
      <c r="H1018" s="450"/>
      <c r="I1018" s="450"/>
      <c r="J1018" s="450"/>
      <c r="K1018" s="450"/>
      <c r="L1018" s="450"/>
      <c r="M1018" s="450"/>
      <c r="N1018" s="450"/>
      <c r="O1018" s="450"/>
      <c r="P1018" s="450"/>
      <c r="Q1018" s="450"/>
      <c r="R1018" s="450"/>
      <c r="S1018" s="450"/>
      <c r="T1018" s="450"/>
      <c r="U1018" s="450"/>
      <c r="V1018" s="383"/>
    </row>
    <row r="1019">
      <c r="A1019" s="450"/>
      <c r="B1019" s="450"/>
      <c r="C1019" s="450"/>
      <c r="D1019" s="450"/>
      <c r="E1019" s="450"/>
      <c r="F1019" s="450"/>
      <c r="G1019" s="450"/>
      <c r="H1019" s="450"/>
      <c r="I1019" s="450"/>
      <c r="J1019" s="450"/>
      <c r="K1019" s="450"/>
      <c r="L1019" s="450"/>
      <c r="M1019" s="450"/>
      <c r="N1019" s="450"/>
      <c r="O1019" s="450"/>
      <c r="P1019" s="450"/>
      <c r="Q1019" s="450"/>
      <c r="R1019" s="450"/>
      <c r="S1019" s="450"/>
      <c r="T1019" s="450"/>
      <c r="U1019" s="450"/>
      <c r="V1019" s="383"/>
    </row>
    <row r="1020">
      <c r="A1020" s="450"/>
      <c r="B1020" s="450"/>
      <c r="C1020" s="450"/>
      <c r="D1020" s="450"/>
      <c r="E1020" s="450"/>
      <c r="F1020" s="450"/>
      <c r="G1020" s="450"/>
      <c r="H1020" s="450"/>
      <c r="I1020" s="450"/>
      <c r="J1020" s="450"/>
      <c r="K1020" s="450"/>
      <c r="L1020" s="450"/>
      <c r="M1020" s="450"/>
      <c r="N1020" s="450"/>
      <c r="O1020" s="450"/>
      <c r="P1020" s="450"/>
      <c r="Q1020" s="450"/>
      <c r="R1020" s="450"/>
      <c r="S1020" s="450"/>
      <c r="T1020" s="450"/>
      <c r="U1020" s="450"/>
      <c r="V1020" s="383"/>
    </row>
    <row r="1021">
      <c r="A1021" s="450"/>
      <c r="B1021" s="450"/>
      <c r="C1021" s="450"/>
      <c r="D1021" s="450"/>
      <c r="E1021" s="450"/>
      <c r="F1021" s="450"/>
      <c r="G1021" s="450"/>
      <c r="H1021" s="450"/>
      <c r="I1021" s="450"/>
      <c r="J1021" s="450"/>
      <c r="K1021" s="450"/>
      <c r="L1021" s="450"/>
      <c r="M1021" s="450"/>
      <c r="N1021" s="450"/>
      <c r="O1021" s="450"/>
      <c r="P1021" s="450"/>
      <c r="Q1021" s="450"/>
      <c r="R1021" s="450"/>
      <c r="S1021" s="450"/>
      <c r="T1021" s="450"/>
      <c r="U1021" s="450"/>
      <c r="V1021" s="383"/>
    </row>
    <row r="1022">
      <c r="A1022" s="450"/>
      <c r="B1022" s="450"/>
      <c r="C1022" s="450"/>
      <c r="D1022" s="450"/>
      <c r="E1022" s="450"/>
      <c r="F1022" s="450"/>
      <c r="G1022" s="450"/>
      <c r="H1022" s="450"/>
      <c r="I1022" s="450"/>
      <c r="J1022" s="450"/>
      <c r="K1022" s="450"/>
      <c r="L1022" s="450"/>
      <c r="M1022" s="450"/>
      <c r="N1022" s="450"/>
      <c r="O1022" s="450"/>
      <c r="P1022" s="450"/>
      <c r="Q1022" s="450"/>
      <c r="R1022" s="450"/>
      <c r="S1022" s="450"/>
      <c r="T1022" s="450"/>
      <c r="U1022" s="450"/>
      <c r="V1022" s="383"/>
    </row>
    <row r="1023">
      <c r="A1023" s="450"/>
      <c r="B1023" s="450"/>
      <c r="C1023" s="450"/>
      <c r="D1023" s="450"/>
      <c r="E1023" s="450"/>
      <c r="F1023" s="450"/>
      <c r="G1023" s="450"/>
      <c r="H1023" s="450"/>
      <c r="I1023" s="450"/>
      <c r="J1023" s="450"/>
      <c r="K1023" s="450"/>
      <c r="L1023" s="450"/>
      <c r="M1023" s="450"/>
      <c r="N1023" s="450"/>
      <c r="O1023" s="450"/>
      <c r="P1023" s="450"/>
      <c r="Q1023" s="450"/>
      <c r="R1023" s="450"/>
      <c r="S1023" s="450"/>
      <c r="T1023" s="450"/>
      <c r="U1023" s="450"/>
      <c r="V1023" s="383"/>
    </row>
    <row r="1024">
      <c r="A1024" s="450"/>
      <c r="B1024" s="450"/>
      <c r="C1024" s="450"/>
      <c r="D1024" s="450"/>
      <c r="E1024" s="450"/>
      <c r="F1024" s="450"/>
      <c r="G1024" s="450"/>
      <c r="H1024" s="450"/>
      <c r="I1024" s="450"/>
      <c r="J1024" s="450"/>
      <c r="K1024" s="450"/>
      <c r="L1024" s="450"/>
      <c r="M1024" s="450"/>
      <c r="N1024" s="450"/>
      <c r="O1024" s="450"/>
      <c r="P1024" s="450"/>
      <c r="Q1024" s="450"/>
      <c r="R1024" s="450"/>
      <c r="S1024" s="450"/>
      <c r="T1024" s="450"/>
      <c r="U1024" s="450"/>
      <c r="V1024" s="383"/>
    </row>
    <row r="1025">
      <c r="A1025" s="450"/>
      <c r="B1025" s="450"/>
      <c r="C1025" s="450"/>
      <c r="D1025" s="450"/>
      <c r="E1025" s="450"/>
      <c r="F1025" s="450"/>
      <c r="G1025" s="450"/>
      <c r="H1025" s="450"/>
      <c r="I1025" s="450"/>
      <c r="J1025" s="450"/>
      <c r="K1025" s="450"/>
      <c r="L1025" s="450"/>
      <c r="M1025" s="450"/>
      <c r="N1025" s="450"/>
      <c r="O1025" s="450"/>
      <c r="P1025" s="450"/>
      <c r="Q1025" s="450"/>
      <c r="R1025" s="450"/>
      <c r="S1025" s="450"/>
      <c r="T1025" s="450"/>
      <c r="U1025" s="450"/>
      <c r="V1025" s="383"/>
    </row>
    <row r="1026">
      <c r="A1026" s="450"/>
      <c r="B1026" s="450"/>
      <c r="C1026" s="450"/>
      <c r="D1026" s="450"/>
      <c r="E1026" s="450"/>
      <c r="F1026" s="450"/>
      <c r="G1026" s="450"/>
      <c r="H1026" s="450"/>
      <c r="I1026" s="450"/>
      <c r="J1026" s="450"/>
      <c r="K1026" s="450"/>
      <c r="L1026" s="450"/>
      <c r="M1026" s="450"/>
      <c r="N1026" s="450"/>
      <c r="O1026" s="450"/>
      <c r="P1026" s="450"/>
      <c r="Q1026" s="450"/>
      <c r="R1026" s="450"/>
      <c r="S1026" s="450"/>
      <c r="T1026" s="450"/>
      <c r="U1026" s="450"/>
      <c r="V1026" s="383"/>
    </row>
    <row r="1027">
      <c r="A1027" s="450"/>
      <c r="B1027" s="450"/>
      <c r="C1027" s="450"/>
      <c r="D1027" s="450"/>
      <c r="E1027" s="450"/>
      <c r="F1027" s="450"/>
      <c r="G1027" s="450"/>
      <c r="H1027" s="450"/>
      <c r="I1027" s="450"/>
      <c r="J1027" s="450"/>
      <c r="K1027" s="450"/>
      <c r="L1027" s="450"/>
      <c r="M1027" s="450"/>
      <c r="N1027" s="450"/>
      <c r="O1027" s="450"/>
      <c r="P1027" s="450"/>
      <c r="Q1027" s="450"/>
      <c r="R1027" s="450"/>
      <c r="S1027" s="450"/>
      <c r="T1027" s="450"/>
      <c r="U1027" s="450"/>
      <c r="V1027" s="383"/>
    </row>
    <row r="1028">
      <c r="A1028" s="450"/>
      <c r="B1028" s="450"/>
      <c r="C1028" s="450"/>
      <c r="D1028" s="450"/>
      <c r="E1028" s="450"/>
      <c r="F1028" s="450"/>
      <c r="G1028" s="450"/>
      <c r="H1028" s="450"/>
      <c r="I1028" s="450"/>
      <c r="J1028" s="450"/>
      <c r="K1028" s="450"/>
      <c r="L1028" s="450"/>
      <c r="M1028" s="450"/>
      <c r="N1028" s="450"/>
      <c r="O1028" s="450"/>
      <c r="P1028" s="450"/>
      <c r="Q1028" s="450"/>
      <c r="R1028" s="450"/>
      <c r="S1028" s="450"/>
      <c r="T1028" s="450"/>
      <c r="U1028" s="450"/>
      <c r="V1028" s="383"/>
    </row>
    <row r="1029">
      <c r="A1029" s="450"/>
      <c r="B1029" s="450"/>
      <c r="C1029" s="450"/>
      <c r="D1029" s="450"/>
      <c r="E1029" s="450"/>
      <c r="F1029" s="450"/>
      <c r="G1029" s="450"/>
      <c r="H1029" s="450"/>
      <c r="I1029" s="450"/>
      <c r="J1029" s="450"/>
      <c r="K1029" s="450"/>
      <c r="L1029" s="450"/>
      <c r="M1029" s="450"/>
      <c r="N1029" s="450"/>
      <c r="O1029" s="450"/>
      <c r="P1029" s="450"/>
      <c r="Q1029" s="450"/>
      <c r="R1029" s="450"/>
      <c r="S1029" s="450"/>
      <c r="T1029" s="450"/>
      <c r="U1029" s="450"/>
      <c r="V1029" s="383"/>
    </row>
    <row r="1030">
      <c r="A1030" s="450"/>
      <c r="B1030" s="450"/>
      <c r="C1030" s="450"/>
      <c r="D1030" s="450"/>
      <c r="E1030" s="450"/>
      <c r="F1030" s="450"/>
      <c r="G1030" s="450"/>
      <c r="H1030" s="450"/>
      <c r="I1030" s="450"/>
      <c r="J1030" s="450"/>
      <c r="K1030" s="450"/>
      <c r="L1030" s="450"/>
      <c r="M1030" s="450"/>
      <c r="N1030" s="450"/>
      <c r="O1030" s="450"/>
      <c r="P1030" s="450"/>
      <c r="Q1030" s="450"/>
      <c r="R1030" s="450"/>
      <c r="S1030" s="450"/>
      <c r="T1030" s="450"/>
      <c r="U1030" s="450"/>
      <c r="V1030" s="383"/>
    </row>
    <row r="1031">
      <c r="A1031" s="450"/>
      <c r="B1031" s="450"/>
      <c r="C1031" s="450"/>
      <c r="D1031" s="450"/>
      <c r="E1031" s="450"/>
      <c r="F1031" s="450"/>
      <c r="G1031" s="450"/>
      <c r="H1031" s="450"/>
      <c r="I1031" s="450"/>
      <c r="J1031" s="450"/>
      <c r="K1031" s="450"/>
      <c r="L1031" s="450"/>
      <c r="M1031" s="450"/>
      <c r="N1031" s="450"/>
      <c r="O1031" s="450"/>
      <c r="P1031" s="450"/>
      <c r="Q1031" s="450"/>
      <c r="R1031" s="450"/>
      <c r="S1031" s="450"/>
      <c r="T1031" s="450"/>
      <c r="U1031" s="450"/>
      <c r="V1031" s="383"/>
    </row>
    <row r="1032">
      <c r="A1032" s="450"/>
      <c r="B1032" s="450"/>
      <c r="C1032" s="450"/>
      <c r="D1032" s="450"/>
      <c r="E1032" s="450"/>
      <c r="F1032" s="450"/>
      <c r="G1032" s="450"/>
      <c r="H1032" s="450"/>
      <c r="I1032" s="450"/>
      <c r="J1032" s="450"/>
      <c r="K1032" s="450"/>
      <c r="L1032" s="450"/>
      <c r="M1032" s="450"/>
      <c r="N1032" s="450"/>
      <c r="O1032" s="450"/>
      <c r="P1032" s="450"/>
      <c r="Q1032" s="450"/>
      <c r="R1032" s="450"/>
      <c r="S1032" s="450"/>
      <c r="T1032" s="450"/>
      <c r="U1032" s="450"/>
      <c r="V1032" s="383"/>
    </row>
    <row r="1033">
      <c r="A1033" s="450"/>
      <c r="B1033" s="450"/>
      <c r="C1033" s="450"/>
      <c r="D1033" s="450"/>
      <c r="E1033" s="450"/>
      <c r="F1033" s="450"/>
      <c r="G1033" s="450"/>
      <c r="H1033" s="450"/>
      <c r="I1033" s="450"/>
      <c r="J1033" s="450"/>
      <c r="K1033" s="450"/>
      <c r="L1033" s="450"/>
      <c r="M1033" s="450"/>
      <c r="N1033" s="450"/>
      <c r="O1033" s="450"/>
      <c r="P1033" s="450"/>
      <c r="Q1033" s="450"/>
      <c r="R1033" s="450"/>
      <c r="S1033" s="450"/>
      <c r="T1033" s="450"/>
      <c r="U1033" s="450"/>
      <c r="V1033" s="383"/>
    </row>
    <row r="1034">
      <c r="A1034" s="450"/>
      <c r="B1034" s="450"/>
      <c r="C1034" s="450"/>
      <c r="D1034" s="450"/>
      <c r="E1034" s="450"/>
      <c r="F1034" s="450"/>
      <c r="G1034" s="450"/>
      <c r="H1034" s="450"/>
      <c r="I1034" s="450"/>
      <c r="J1034" s="450"/>
      <c r="K1034" s="450"/>
      <c r="L1034" s="450"/>
      <c r="M1034" s="450"/>
      <c r="N1034" s="450"/>
      <c r="O1034" s="450"/>
      <c r="P1034" s="450"/>
      <c r="Q1034" s="450"/>
      <c r="R1034" s="450"/>
      <c r="S1034" s="450"/>
      <c r="T1034" s="450"/>
      <c r="U1034" s="450"/>
      <c r="V1034" s="383"/>
    </row>
    <row r="1035">
      <c r="A1035" s="450"/>
      <c r="B1035" s="450"/>
      <c r="C1035" s="450"/>
      <c r="D1035" s="450"/>
      <c r="E1035" s="450"/>
      <c r="F1035" s="450"/>
      <c r="G1035" s="450"/>
      <c r="H1035" s="450"/>
      <c r="I1035" s="450"/>
      <c r="J1035" s="450"/>
      <c r="K1035" s="450"/>
      <c r="L1035" s="450"/>
      <c r="M1035" s="450"/>
      <c r="N1035" s="450"/>
      <c r="O1035" s="450"/>
      <c r="P1035" s="450"/>
      <c r="Q1035" s="450"/>
      <c r="R1035" s="450"/>
      <c r="S1035" s="450"/>
      <c r="T1035" s="450"/>
      <c r="U1035" s="450"/>
      <c r="V1035" s="383"/>
    </row>
    <row r="1036">
      <c r="A1036" s="450"/>
      <c r="B1036" s="450"/>
      <c r="C1036" s="450"/>
      <c r="D1036" s="450"/>
      <c r="E1036" s="450"/>
      <c r="F1036" s="450"/>
      <c r="G1036" s="450"/>
      <c r="H1036" s="450"/>
      <c r="I1036" s="450"/>
      <c r="J1036" s="450"/>
      <c r="K1036" s="450"/>
      <c r="L1036" s="450"/>
      <c r="M1036" s="450"/>
      <c r="N1036" s="450"/>
      <c r="O1036" s="450"/>
      <c r="P1036" s="450"/>
      <c r="Q1036" s="450"/>
      <c r="R1036" s="450"/>
      <c r="S1036" s="450"/>
      <c r="T1036" s="450"/>
      <c r="U1036" s="450"/>
      <c r="V1036" s="383"/>
    </row>
    <row r="1037">
      <c r="A1037" s="450"/>
      <c r="B1037" s="450"/>
      <c r="C1037" s="450"/>
      <c r="D1037" s="450"/>
      <c r="E1037" s="450"/>
      <c r="F1037" s="450"/>
      <c r="G1037" s="450"/>
      <c r="H1037" s="450"/>
      <c r="I1037" s="450"/>
      <c r="J1037" s="450"/>
      <c r="K1037" s="450"/>
      <c r="L1037" s="450"/>
      <c r="M1037" s="450"/>
      <c r="N1037" s="450"/>
      <c r="O1037" s="450"/>
      <c r="P1037" s="450"/>
      <c r="Q1037" s="450"/>
      <c r="R1037" s="450"/>
      <c r="S1037" s="450"/>
      <c r="T1037" s="450"/>
      <c r="U1037" s="450"/>
      <c r="V1037" s="383"/>
    </row>
    <row r="1038">
      <c r="A1038" s="450"/>
      <c r="B1038" s="450"/>
      <c r="C1038" s="450"/>
      <c r="D1038" s="450"/>
      <c r="E1038" s="450"/>
      <c r="F1038" s="450"/>
      <c r="G1038" s="450"/>
      <c r="H1038" s="450"/>
      <c r="I1038" s="450"/>
      <c r="J1038" s="450"/>
      <c r="K1038" s="450"/>
      <c r="L1038" s="450"/>
      <c r="M1038" s="450"/>
      <c r="N1038" s="450"/>
      <c r="O1038" s="450"/>
      <c r="P1038" s="450"/>
      <c r="Q1038" s="450"/>
      <c r="R1038" s="450"/>
      <c r="S1038" s="450"/>
      <c r="T1038" s="450"/>
      <c r="U1038" s="450"/>
      <c r="V1038" s="383"/>
    </row>
    <row r="1039" ht="27.0" customHeight="1">
      <c r="A1039" s="450"/>
      <c r="B1039" s="450"/>
      <c r="C1039" s="450"/>
      <c r="D1039" s="450"/>
      <c r="E1039" s="450"/>
      <c r="F1039" s="450"/>
      <c r="G1039" s="450"/>
      <c r="H1039" s="450"/>
      <c r="I1039" s="450"/>
      <c r="J1039" s="450"/>
      <c r="K1039" s="450"/>
      <c r="L1039" s="450"/>
      <c r="M1039" s="450"/>
      <c r="N1039" s="450"/>
      <c r="O1039" s="450"/>
      <c r="P1039" s="450"/>
      <c r="Q1039" s="450"/>
      <c r="R1039" s="450"/>
      <c r="S1039" s="450"/>
      <c r="T1039" s="450"/>
      <c r="U1039" s="450"/>
      <c r="V1039" s="383"/>
    </row>
  </sheetData>
  <customSheetViews>
    <customSheetView guid="{438BEA2F-537D-4020-94A9-EC6F394A4A06}" filter="1" showAutoFilter="1">
      <autoFilter ref="$A$8:$V$80"/>
    </customSheetView>
    <customSheetView guid="{72D2DB03-F60C-42A2-8F3C-967D370DABA6}" filter="1" showAutoFilter="1">
      <autoFilter ref="$A$1:$V$80">
        <filterColumn colId="18">
          <filters>
            <filter val="Reviewed By"/>
            <filter val="Janusz"/>
          </filters>
        </filterColumn>
        <filterColumn colId="11">
          <filters blank="1">
            <filter val="Light Blue"/>
            <filter val="Blue/Green"/>
            <filter val="Mathew"/>
            <filter val="Dark Blue"/>
            <filter val="Magda"/>
            <filter val="Test By"/>
          </filters>
        </filterColumn>
      </autoFilter>
    </customSheetView>
  </customSheetViews>
  <conditionalFormatting sqref="K1:K80 K86:K1039">
    <cfRule type="containsText" dxfId="1" priority="1" operator="containsText" text="Pass">
      <formula>NOT(ISERROR(SEARCH(("Pass"),(K1))))</formula>
    </cfRule>
  </conditionalFormatting>
  <conditionalFormatting sqref="K1:K80 K86:K1039">
    <cfRule type="containsText" dxfId="2" priority="2" operator="containsText" text="Fail">
      <formula>NOT(ISERROR(SEARCH(("Fail"),(K1))))</formula>
    </cfRule>
  </conditionalFormatting>
  <conditionalFormatting sqref="K1:K80 K86:K1039">
    <cfRule type="containsText" dxfId="0" priority="3" operator="containsText" text="Unavailable">
      <formula>NOT(ISERROR(SEARCH(("Unavailable"),(K1))))</formula>
    </cfRule>
  </conditionalFormatting>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7" max="7" width="21.86"/>
    <col customWidth="1" min="8" max="8" width="23.29"/>
  </cols>
  <sheetData>
    <row r="1">
      <c r="A1" s="457" t="s">
        <v>2251</v>
      </c>
      <c r="B1" s="340"/>
      <c r="C1" s="340"/>
      <c r="D1" s="340"/>
      <c r="E1" s="340"/>
      <c r="F1" s="340"/>
      <c r="G1" s="340"/>
      <c r="H1" s="340"/>
      <c r="I1" s="340"/>
      <c r="J1" s="340"/>
      <c r="K1" s="340"/>
      <c r="L1" s="340"/>
      <c r="M1" s="340"/>
      <c r="N1" s="340"/>
      <c r="O1" s="340"/>
      <c r="P1" s="340"/>
      <c r="Q1" s="340"/>
      <c r="R1" s="340"/>
      <c r="S1" s="340"/>
      <c r="T1" s="340"/>
      <c r="U1" s="340"/>
      <c r="V1" s="340"/>
      <c r="W1" s="341"/>
    </row>
    <row r="2">
      <c r="A2" s="342" t="s">
        <v>57</v>
      </c>
      <c r="B2" s="342" t="s">
        <v>985</v>
      </c>
      <c r="C2" s="342" t="s">
        <v>2252</v>
      </c>
      <c r="D2" s="343" t="s">
        <v>60</v>
      </c>
      <c r="E2" s="343" t="s">
        <v>61</v>
      </c>
      <c r="F2" s="343" t="s">
        <v>62</v>
      </c>
      <c r="G2" s="342" t="s">
        <v>63</v>
      </c>
      <c r="H2" s="342" t="s">
        <v>64</v>
      </c>
      <c r="I2" s="344" t="s">
        <v>65</v>
      </c>
      <c r="J2" s="345" t="s">
        <v>66</v>
      </c>
      <c r="K2" s="342" t="s">
        <v>67</v>
      </c>
      <c r="L2" s="342" t="s">
        <v>68</v>
      </c>
      <c r="M2" s="342" t="s">
        <v>69</v>
      </c>
      <c r="N2" s="342" t="s">
        <v>1646</v>
      </c>
      <c r="O2" s="342" t="s">
        <v>71</v>
      </c>
      <c r="P2" s="249" t="s">
        <v>72</v>
      </c>
      <c r="Q2" s="249" t="s">
        <v>73</v>
      </c>
      <c r="R2" s="249" t="s">
        <v>74</v>
      </c>
      <c r="S2" s="249" t="s">
        <v>75</v>
      </c>
      <c r="T2" s="249" t="s">
        <v>76</v>
      </c>
      <c r="U2" s="343" t="s">
        <v>77</v>
      </c>
      <c r="V2" s="342" t="s">
        <v>78</v>
      </c>
      <c r="W2" s="343" t="s">
        <v>79</v>
      </c>
    </row>
    <row r="3" hidden="1">
      <c r="A3" s="340"/>
      <c r="B3" s="346"/>
      <c r="C3" s="347"/>
      <c r="D3" s="347" t="s">
        <v>80</v>
      </c>
      <c r="E3" s="346"/>
      <c r="F3" s="348"/>
      <c r="G3" s="348"/>
      <c r="H3" s="348"/>
      <c r="I3" s="349"/>
      <c r="J3" s="349"/>
      <c r="K3" s="350"/>
      <c r="L3" s="351" t="s">
        <v>1647</v>
      </c>
      <c r="M3" s="346"/>
      <c r="N3" s="340"/>
      <c r="O3" s="346"/>
      <c r="P3" s="348"/>
      <c r="Q3" s="352"/>
      <c r="R3" s="352"/>
      <c r="S3" s="352"/>
      <c r="T3" s="352"/>
      <c r="U3" s="352"/>
      <c r="V3" s="352"/>
      <c r="W3" s="353"/>
    </row>
    <row r="4" hidden="1">
      <c r="A4" s="340"/>
      <c r="B4" s="354"/>
      <c r="C4" s="355"/>
      <c r="D4" s="355"/>
      <c r="E4" s="356" t="s">
        <v>81</v>
      </c>
      <c r="F4" s="357"/>
      <c r="G4" s="358" t="s">
        <v>82</v>
      </c>
      <c r="H4" s="359"/>
      <c r="I4" s="349"/>
      <c r="J4" s="349"/>
      <c r="K4" s="349"/>
      <c r="L4" s="360"/>
      <c r="M4" s="361" t="s">
        <v>1648</v>
      </c>
      <c r="N4" s="362"/>
      <c r="O4" s="358" t="s">
        <v>1649</v>
      </c>
      <c r="P4" s="363"/>
      <c r="Q4" s="352"/>
      <c r="R4" s="352"/>
      <c r="S4" s="352"/>
      <c r="T4" s="352"/>
      <c r="U4" s="352"/>
      <c r="V4" s="352"/>
      <c r="W4" s="364"/>
    </row>
    <row r="5" hidden="1">
      <c r="A5" s="340"/>
      <c r="B5" s="365"/>
      <c r="C5" s="355"/>
      <c r="D5" s="355"/>
      <c r="E5" s="361" t="s">
        <v>83</v>
      </c>
      <c r="F5" s="366"/>
      <c r="G5" s="358" t="s">
        <v>84</v>
      </c>
      <c r="H5" s="367"/>
      <c r="I5" s="349"/>
      <c r="J5" s="349"/>
      <c r="K5" s="349"/>
      <c r="L5" s="360"/>
      <c r="M5" s="361" t="s">
        <v>1650</v>
      </c>
      <c r="N5" s="362"/>
      <c r="O5" s="368" t="s">
        <v>1651</v>
      </c>
      <c r="P5" s="369"/>
      <c r="Q5" s="352"/>
      <c r="R5" s="352"/>
      <c r="S5" s="352"/>
      <c r="T5" s="352"/>
      <c r="U5" s="352"/>
      <c r="V5" s="352"/>
      <c r="W5" s="364"/>
    </row>
    <row r="6" hidden="1">
      <c r="A6" s="340"/>
      <c r="B6" s="370"/>
      <c r="C6" s="355"/>
      <c r="D6" s="355"/>
      <c r="E6" s="371" t="s">
        <v>85</v>
      </c>
      <c r="F6" s="372"/>
      <c r="G6" s="358" t="s">
        <v>86</v>
      </c>
      <c r="H6" s="373"/>
      <c r="I6" s="349"/>
      <c r="J6" s="349"/>
      <c r="K6" s="349"/>
      <c r="L6" s="360"/>
      <c r="M6" s="356" t="s">
        <v>1652</v>
      </c>
      <c r="N6" s="374"/>
      <c r="O6" s="358" t="s">
        <v>1653</v>
      </c>
      <c r="P6" s="375"/>
      <c r="Q6" s="352"/>
      <c r="R6" s="352"/>
      <c r="S6" s="352"/>
      <c r="T6" s="352"/>
      <c r="U6" s="352"/>
      <c r="V6" s="352"/>
      <c r="W6" s="376">
        <f>countIF(W8:W1000, "Release")</f>
        <v>0</v>
      </c>
    </row>
    <row r="7" hidden="1">
      <c r="A7" s="413" t="s">
        <v>2253</v>
      </c>
      <c r="B7" s="458"/>
      <c r="C7" s="458"/>
      <c r="D7" s="458"/>
      <c r="E7" s="458"/>
      <c r="F7" s="458"/>
      <c r="G7" s="458"/>
      <c r="H7" s="458"/>
      <c r="I7" s="459"/>
      <c r="J7" s="459"/>
      <c r="K7" s="459"/>
      <c r="L7" s="458"/>
      <c r="M7" s="458"/>
      <c r="N7" s="458"/>
      <c r="O7" s="458"/>
      <c r="P7" s="414"/>
      <c r="Q7" s="414"/>
      <c r="R7" s="414"/>
      <c r="S7" s="352"/>
      <c r="T7" s="352"/>
      <c r="U7" s="352" t="s">
        <v>988</v>
      </c>
      <c r="V7" s="352"/>
      <c r="W7" s="382"/>
    </row>
    <row r="8" hidden="1">
      <c r="A8" s="386" t="s">
        <v>2254</v>
      </c>
      <c r="B8" s="329" t="s">
        <v>2255</v>
      </c>
      <c r="C8" s="329"/>
      <c r="D8" s="329" t="s">
        <v>2256</v>
      </c>
      <c r="E8" s="329" t="s">
        <v>2257</v>
      </c>
      <c r="F8" s="329" t="s">
        <v>2258</v>
      </c>
      <c r="G8" s="329" t="s">
        <v>2259</v>
      </c>
      <c r="H8" s="329" t="s">
        <v>2260</v>
      </c>
      <c r="I8" s="460">
        <v>43774.0</v>
      </c>
      <c r="J8" s="329" t="s">
        <v>595</v>
      </c>
      <c r="K8" s="461"/>
      <c r="L8" s="284" t="s">
        <v>123</v>
      </c>
      <c r="M8" s="461"/>
      <c r="N8" s="461"/>
      <c r="O8" s="329" t="s">
        <v>2261</v>
      </c>
      <c r="P8" s="450"/>
      <c r="Q8" s="450"/>
      <c r="R8" s="450"/>
      <c r="S8" s="450"/>
      <c r="T8" s="281" t="s">
        <v>267</v>
      </c>
      <c r="U8" s="450"/>
      <c r="V8" s="450"/>
      <c r="W8" s="383"/>
    </row>
    <row r="9" hidden="1">
      <c r="A9" s="386" t="s">
        <v>2262</v>
      </c>
      <c r="B9" s="329" t="s">
        <v>2255</v>
      </c>
      <c r="C9" s="329"/>
      <c r="D9" s="329" t="s">
        <v>2256</v>
      </c>
      <c r="E9" s="329" t="s">
        <v>2263</v>
      </c>
      <c r="F9" s="329" t="s">
        <v>2258</v>
      </c>
      <c r="G9" s="329" t="s">
        <v>2264</v>
      </c>
      <c r="H9" s="329" t="s">
        <v>2265</v>
      </c>
      <c r="I9" s="460">
        <v>43774.0</v>
      </c>
      <c r="J9" s="329" t="s">
        <v>595</v>
      </c>
      <c r="K9" s="461"/>
      <c r="L9" s="284" t="s">
        <v>123</v>
      </c>
      <c r="M9" s="461"/>
      <c r="N9" s="461"/>
      <c r="O9" s="329" t="s">
        <v>2261</v>
      </c>
      <c r="P9" s="450"/>
      <c r="Q9" s="450"/>
      <c r="R9" s="450"/>
      <c r="S9" s="450"/>
      <c r="T9" s="281" t="s">
        <v>267</v>
      </c>
      <c r="U9" s="450"/>
      <c r="V9" s="450"/>
      <c r="W9" s="383"/>
    </row>
    <row r="10" hidden="1">
      <c r="A10" s="386" t="s">
        <v>2266</v>
      </c>
      <c r="B10" s="329" t="s">
        <v>2255</v>
      </c>
      <c r="C10" s="329"/>
      <c r="D10" s="329" t="s">
        <v>2256</v>
      </c>
      <c r="E10" s="329" t="s">
        <v>2267</v>
      </c>
      <c r="F10" s="329" t="s">
        <v>2258</v>
      </c>
      <c r="G10" s="329" t="s">
        <v>2268</v>
      </c>
      <c r="H10" s="329" t="s">
        <v>2269</v>
      </c>
      <c r="I10" s="460">
        <v>43774.0</v>
      </c>
      <c r="J10" s="329" t="s">
        <v>595</v>
      </c>
      <c r="K10" s="461"/>
      <c r="L10" s="284" t="s">
        <v>123</v>
      </c>
      <c r="M10" s="461"/>
      <c r="N10" s="461"/>
      <c r="O10" s="329" t="s">
        <v>2261</v>
      </c>
      <c r="P10" s="450"/>
      <c r="Q10" s="450"/>
      <c r="R10" s="450"/>
      <c r="S10" s="450"/>
      <c r="T10" s="281" t="s">
        <v>267</v>
      </c>
      <c r="U10" s="450"/>
      <c r="V10" s="450"/>
      <c r="W10" s="383"/>
    </row>
    <row r="11" hidden="1">
      <c r="A11" s="386" t="s">
        <v>2270</v>
      </c>
      <c r="B11" s="329" t="s">
        <v>2255</v>
      </c>
      <c r="C11" s="329"/>
      <c r="D11" s="329" t="s">
        <v>2256</v>
      </c>
      <c r="E11" s="329" t="s">
        <v>2271</v>
      </c>
      <c r="F11" s="329" t="s">
        <v>2258</v>
      </c>
      <c r="G11" s="329" t="s">
        <v>2272</v>
      </c>
      <c r="H11" s="329" t="s">
        <v>2273</v>
      </c>
      <c r="I11" s="460">
        <v>43774.0</v>
      </c>
      <c r="J11" s="329" t="s">
        <v>595</v>
      </c>
      <c r="K11" s="461"/>
      <c r="L11" s="284" t="s">
        <v>123</v>
      </c>
      <c r="M11" s="461"/>
      <c r="N11" s="461"/>
      <c r="O11" s="329" t="s">
        <v>2261</v>
      </c>
      <c r="P11" s="450"/>
      <c r="Q11" s="450"/>
      <c r="R11" s="450"/>
      <c r="S11" s="450"/>
      <c r="T11" s="281" t="s">
        <v>267</v>
      </c>
      <c r="U11" s="450"/>
      <c r="V11" s="450"/>
      <c r="W11" s="383"/>
    </row>
    <row r="12" hidden="1">
      <c r="A12" s="386" t="s">
        <v>2274</v>
      </c>
      <c r="B12" s="329" t="s">
        <v>2255</v>
      </c>
      <c r="C12" s="329"/>
      <c r="D12" s="329" t="s">
        <v>2256</v>
      </c>
      <c r="E12" s="329" t="s">
        <v>2275</v>
      </c>
      <c r="F12" s="329" t="s">
        <v>2258</v>
      </c>
      <c r="G12" s="329" t="s">
        <v>2276</v>
      </c>
      <c r="H12" s="329" t="s">
        <v>2277</v>
      </c>
      <c r="I12" s="460">
        <v>43774.0</v>
      </c>
      <c r="J12" s="329" t="s">
        <v>595</v>
      </c>
      <c r="K12" s="461"/>
      <c r="L12" s="284" t="s">
        <v>123</v>
      </c>
      <c r="M12" s="461"/>
      <c r="N12" s="461"/>
      <c r="O12" s="329" t="s">
        <v>2261</v>
      </c>
      <c r="P12" s="450"/>
      <c r="Q12" s="450"/>
      <c r="R12" s="450"/>
      <c r="S12" s="450"/>
      <c r="T12" s="281" t="s">
        <v>267</v>
      </c>
      <c r="U12" s="450"/>
      <c r="V12" s="450"/>
      <c r="W12" s="383"/>
    </row>
    <row r="13" hidden="1">
      <c r="A13" s="386" t="s">
        <v>2278</v>
      </c>
      <c r="B13" s="329" t="s">
        <v>2255</v>
      </c>
      <c r="C13" s="329"/>
      <c r="D13" s="329" t="s">
        <v>2256</v>
      </c>
      <c r="E13" s="329" t="s">
        <v>2279</v>
      </c>
      <c r="F13" s="329" t="s">
        <v>2258</v>
      </c>
      <c r="G13" s="329" t="s">
        <v>2280</v>
      </c>
      <c r="H13" s="329" t="s">
        <v>2281</v>
      </c>
      <c r="I13" s="460">
        <v>43774.0</v>
      </c>
      <c r="J13" s="329" t="s">
        <v>595</v>
      </c>
      <c r="K13" s="461"/>
      <c r="L13" s="284" t="s">
        <v>123</v>
      </c>
      <c r="M13" s="461"/>
      <c r="N13" s="461"/>
      <c r="O13" s="329" t="s">
        <v>2261</v>
      </c>
      <c r="P13" s="450"/>
      <c r="Q13" s="450"/>
      <c r="R13" s="450"/>
      <c r="S13" s="450"/>
      <c r="T13" s="281" t="s">
        <v>267</v>
      </c>
      <c r="U13" s="450"/>
      <c r="V13" s="450"/>
      <c r="W13" s="383"/>
    </row>
    <row r="14">
      <c r="A14" s="386" t="s">
        <v>2282</v>
      </c>
      <c r="B14" s="329" t="s">
        <v>2283</v>
      </c>
      <c r="C14" s="329"/>
      <c r="D14" s="329" t="s">
        <v>2256</v>
      </c>
      <c r="E14" s="329" t="s">
        <v>2284</v>
      </c>
      <c r="F14" s="329" t="s">
        <v>2258</v>
      </c>
      <c r="G14" s="329" t="s">
        <v>2285</v>
      </c>
      <c r="H14" s="329" t="s">
        <v>2286</v>
      </c>
      <c r="I14" s="460">
        <v>43774.0</v>
      </c>
      <c r="J14" s="329" t="s">
        <v>595</v>
      </c>
      <c r="K14" s="460">
        <v>43838.0</v>
      </c>
      <c r="L14" s="392" t="s">
        <v>47</v>
      </c>
      <c r="M14" s="329" t="s">
        <v>116</v>
      </c>
      <c r="N14" s="461"/>
      <c r="O14" s="329" t="s">
        <v>2261</v>
      </c>
      <c r="P14" s="281" t="s">
        <v>96</v>
      </c>
      <c r="Q14" s="281" t="s">
        <v>249</v>
      </c>
      <c r="R14" s="281" t="s">
        <v>98</v>
      </c>
      <c r="S14" s="454">
        <v>43843.0</v>
      </c>
      <c r="T14" s="281" t="s">
        <v>267</v>
      </c>
      <c r="U14" s="450"/>
      <c r="V14" s="450"/>
      <c r="W14" s="383"/>
    </row>
    <row r="15">
      <c r="A15" s="386" t="s">
        <v>2287</v>
      </c>
      <c r="B15" s="329" t="s">
        <v>2283</v>
      </c>
      <c r="C15" s="329"/>
      <c r="D15" s="329" t="s">
        <v>2256</v>
      </c>
      <c r="E15" s="329" t="s">
        <v>2288</v>
      </c>
      <c r="F15" s="329" t="s">
        <v>2258</v>
      </c>
      <c r="G15" s="329" t="s">
        <v>2289</v>
      </c>
      <c r="H15" s="329" t="s">
        <v>2290</v>
      </c>
      <c r="I15" s="460">
        <v>43774.0</v>
      </c>
      <c r="J15" s="329" t="s">
        <v>595</v>
      </c>
      <c r="K15" s="460">
        <v>43838.0</v>
      </c>
      <c r="L15" s="392" t="s">
        <v>47</v>
      </c>
      <c r="M15" s="329" t="s">
        <v>116</v>
      </c>
      <c r="N15" s="461"/>
      <c r="O15" s="329" t="s">
        <v>2261</v>
      </c>
      <c r="P15" s="281" t="s">
        <v>96</v>
      </c>
      <c r="Q15" s="281" t="s">
        <v>249</v>
      </c>
      <c r="R15" s="281" t="s">
        <v>98</v>
      </c>
      <c r="S15" s="454">
        <v>43843.0</v>
      </c>
      <c r="T15" s="281" t="s">
        <v>267</v>
      </c>
      <c r="U15" s="450"/>
      <c r="V15" s="450"/>
      <c r="W15" s="383"/>
    </row>
    <row r="16">
      <c r="A16" s="386" t="s">
        <v>2291</v>
      </c>
      <c r="B16" s="329" t="s">
        <v>2283</v>
      </c>
      <c r="C16" s="329"/>
      <c r="D16" s="329" t="s">
        <v>2256</v>
      </c>
      <c r="E16" s="329" t="s">
        <v>2292</v>
      </c>
      <c r="F16" s="329" t="s">
        <v>2258</v>
      </c>
      <c r="G16" s="329" t="s">
        <v>2293</v>
      </c>
      <c r="H16" s="329" t="s">
        <v>2294</v>
      </c>
      <c r="I16" s="460">
        <v>43774.0</v>
      </c>
      <c r="J16" s="329" t="s">
        <v>595</v>
      </c>
      <c r="K16" s="460">
        <v>43838.0</v>
      </c>
      <c r="L16" s="392" t="s">
        <v>47</v>
      </c>
      <c r="M16" s="329" t="s">
        <v>116</v>
      </c>
      <c r="N16" s="461"/>
      <c r="O16" s="329" t="s">
        <v>2261</v>
      </c>
      <c r="P16" s="281" t="s">
        <v>96</v>
      </c>
      <c r="Q16" s="281" t="s">
        <v>249</v>
      </c>
      <c r="R16" s="281" t="s">
        <v>98</v>
      </c>
      <c r="S16" s="454">
        <v>43843.0</v>
      </c>
      <c r="T16" s="281" t="s">
        <v>267</v>
      </c>
      <c r="U16" s="450"/>
      <c r="V16" s="450"/>
      <c r="W16" s="383"/>
    </row>
    <row r="17">
      <c r="A17" s="386" t="s">
        <v>2295</v>
      </c>
      <c r="B17" s="329" t="s">
        <v>2283</v>
      </c>
      <c r="C17" s="329"/>
      <c r="D17" s="329" t="s">
        <v>2256</v>
      </c>
      <c r="E17" s="329" t="s">
        <v>2296</v>
      </c>
      <c r="F17" s="329" t="s">
        <v>2258</v>
      </c>
      <c r="G17" s="329" t="s">
        <v>2297</v>
      </c>
      <c r="H17" s="329" t="s">
        <v>2298</v>
      </c>
      <c r="I17" s="460">
        <v>43774.0</v>
      </c>
      <c r="J17" s="329" t="s">
        <v>595</v>
      </c>
      <c r="K17" s="460">
        <v>43838.0</v>
      </c>
      <c r="L17" s="392" t="s">
        <v>47</v>
      </c>
      <c r="M17" s="329" t="s">
        <v>116</v>
      </c>
      <c r="N17" s="461"/>
      <c r="O17" s="329" t="s">
        <v>2261</v>
      </c>
      <c r="P17" s="281" t="s">
        <v>96</v>
      </c>
      <c r="Q17" s="281" t="s">
        <v>249</v>
      </c>
      <c r="R17" s="281" t="s">
        <v>98</v>
      </c>
      <c r="S17" s="454">
        <v>43843.0</v>
      </c>
      <c r="T17" s="281" t="s">
        <v>267</v>
      </c>
      <c r="U17" s="450"/>
      <c r="V17" s="450"/>
      <c r="W17" s="383"/>
    </row>
    <row r="18">
      <c r="A18" s="386" t="s">
        <v>2299</v>
      </c>
      <c r="B18" s="329" t="s">
        <v>2283</v>
      </c>
      <c r="C18" s="329"/>
      <c r="D18" s="329" t="s">
        <v>2256</v>
      </c>
      <c r="E18" s="329" t="s">
        <v>2300</v>
      </c>
      <c r="F18" s="329" t="s">
        <v>2258</v>
      </c>
      <c r="G18" s="329" t="s">
        <v>2301</v>
      </c>
      <c r="H18" s="329" t="s">
        <v>2302</v>
      </c>
      <c r="I18" s="460">
        <v>43776.0</v>
      </c>
      <c r="J18" s="329" t="s">
        <v>595</v>
      </c>
      <c r="K18" s="460">
        <v>43838.0</v>
      </c>
      <c r="L18" s="392" t="s">
        <v>47</v>
      </c>
      <c r="M18" s="329" t="s">
        <v>116</v>
      </c>
      <c r="N18" s="461"/>
      <c r="O18" s="329" t="s">
        <v>2261</v>
      </c>
      <c r="P18" s="281" t="s">
        <v>96</v>
      </c>
      <c r="Q18" s="281" t="s">
        <v>249</v>
      </c>
      <c r="R18" s="281" t="s">
        <v>98</v>
      </c>
      <c r="S18" s="454">
        <v>43844.0</v>
      </c>
      <c r="T18" s="281" t="s">
        <v>267</v>
      </c>
      <c r="U18" s="450"/>
      <c r="V18" s="450"/>
      <c r="W18" s="383"/>
    </row>
    <row r="19">
      <c r="A19" s="386" t="s">
        <v>2303</v>
      </c>
      <c r="B19" s="329" t="s">
        <v>2283</v>
      </c>
      <c r="C19" s="329"/>
      <c r="D19" s="329" t="s">
        <v>2256</v>
      </c>
      <c r="E19" s="329" t="s">
        <v>2304</v>
      </c>
      <c r="F19" s="329" t="s">
        <v>2258</v>
      </c>
      <c r="G19" s="329" t="s">
        <v>2305</v>
      </c>
      <c r="H19" s="329" t="s">
        <v>2306</v>
      </c>
      <c r="I19" s="460">
        <v>43776.0</v>
      </c>
      <c r="J19" s="329" t="s">
        <v>595</v>
      </c>
      <c r="K19" s="460">
        <v>43838.0</v>
      </c>
      <c r="L19" s="392" t="s">
        <v>47</v>
      </c>
      <c r="M19" s="329" t="s">
        <v>116</v>
      </c>
      <c r="N19" s="461"/>
      <c r="O19" s="329" t="s">
        <v>2261</v>
      </c>
      <c r="P19" s="281" t="s">
        <v>96</v>
      </c>
      <c r="Q19" s="281" t="s">
        <v>249</v>
      </c>
      <c r="R19" s="281" t="s">
        <v>98</v>
      </c>
      <c r="S19" s="454">
        <v>43844.0</v>
      </c>
      <c r="T19" s="281" t="s">
        <v>267</v>
      </c>
      <c r="U19" s="450"/>
      <c r="V19" s="450"/>
      <c r="W19" s="383"/>
    </row>
    <row r="20">
      <c r="A20" s="386" t="s">
        <v>2307</v>
      </c>
      <c r="B20" s="329" t="s">
        <v>2283</v>
      </c>
      <c r="C20" s="329"/>
      <c r="D20" s="329" t="s">
        <v>2256</v>
      </c>
      <c r="E20" s="329" t="s">
        <v>2308</v>
      </c>
      <c r="F20" s="329" t="s">
        <v>2258</v>
      </c>
      <c r="G20" s="329" t="s">
        <v>2309</v>
      </c>
      <c r="H20" s="329" t="s">
        <v>2310</v>
      </c>
      <c r="I20" s="460">
        <v>43776.0</v>
      </c>
      <c r="J20" s="329" t="s">
        <v>595</v>
      </c>
      <c r="K20" s="460">
        <v>43838.0</v>
      </c>
      <c r="L20" s="392" t="s">
        <v>47</v>
      </c>
      <c r="M20" s="329" t="s">
        <v>116</v>
      </c>
      <c r="N20" s="461"/>
      <c r="O20" s="329" t="s">
        <v>2261</v>
      </c>
      <c r="P20" s="281" t="s">
        <v>96</v>
      </c>
      <c r="Q20" s="281" t="s">
        <v>249</v>
      </c>
      <c r="R20" s="281" t="s">
        <v>98</v>
      </c>
      <c r="S20" s="454">
        <v>43844.0</v>
      </c>
      <c r="T20" s="281" t="s">
        <v>267</v>
      </c>
      <c r="U20" s="450"/>
      <c r="V20" s="450"/>
      <c r="W20" s="383"/>
    </row>
    <row r="21" hidden="1">
      <c r="A21" s="386" t="s">
        <v>2311</v>
      </c>
      <c r="B21" s="329" t="s">
        <v>2255</v>
      </c>
      <c r="C21" s="329"/>
      <c r="D21" s="329" t="s">
        <v>2256</v>
      </c>
      <c r="E21" s="329" t="s">
        <v>2312</v>
      </c>
      <c r="F21" s="329" t="s">
        <v>2258</v>
      </c>
      <c r="G21" s="329" t="s">
        <v>2313</v>
      </c>
      <c r="H21" s="329" t="s">
        <v>2314</v>
      </c>
      <c r="I21" s="460">
        <v>43776.0</v>
      </c>
      <c r="J21" s="329" t="s">
        <v>595</v>
      </c>
      <c r="K21" s="461"/>
      <c r="L21" s="284" t="s">
        <v>123</v>
      </c>
      <c r="M21" s="461"/>
      <c r="N21" s="461"/>
      <c r="O21" s="329" t="s">
        <v>2261</v>
      </c>
      <c r="P21" s="450"/>
      <c r="Q21" s="450"/>
      <c r="R21" s="450"/>
      <c r="S21" s="450"/>
      <c r="T21" s="281" t="s">
        <v>267</v>
      </c>
      <c r="U21" s="450"/>
      <c r="V21" s="450"/>
      <c r="W21" s="383"/>
    </row>
    <row r="22" hidden="1">
      <c r="A22" s="386" t="s">
        <v>2315</v>
      </c>
      <c r="B22" s="329" t="s">
        <v>2255</v>
      </c>
      <c r="C22" s="329"/>
      <c r="D22" s="329" t="s">
        <v>2256</v>
      </c>
      <c r="E22" s="329" t="s">
        <v>2316</v>
      </c>
      <c r="F22" s="329" t="s">
        <v>2258</v>
      </c>
      <c r="G22" s="329" t="s">
        <v>2317</v>
      </c>
      <c r="H22" s="329" t="s">
        <v>2314</v>
      </c>
      <c r="I22" s="460">
        <v>43776.0</v>
      </c>
      <c r="J22" s="329" t="s">
        <v>595</v>
      </c>
      <c r="K22" s="461"/>
      <c r="L22" s="284" t="s">
        <v>123</v>
      </c>
      <c r="M22" s="461"/>
      <c r="N22" s="461"/>
      <c r="O22" s="329" t="s">
        <v>2261</v>
      </c>
      <c r="P22" s="450"/>
      <c r="Q22" s="450"/>
      <c r="R22" s="450"/>
      <c r="S22" s="450"/>
      <c r="T22" s="281" t="s">
        <v>267</v>
      </c>
      <c r="U22" s="450"/>
      <c r="V22" s="450"/>
      <c r="W22" s="383"/>
    </row>
    <row r="23" hidden="1">
      <c r="A23" s="386" t="s">
        <v>2318</v>
      </c>
      <c r="B23" s="329" t="s">
        <v>2255</v>
      </c>
      <c r="C23" s="329"/>
      <c r="D23" s="329" t="s">
        <v>2256</v>
      </c>
      <c r="E23" s="329" t="s">
        <v>2319</v>
      </c>
      <c r="F23" s="329" t="s">
        <v>2258</v>
      </c>
      <c r="G23" s="329" t="s">
        <v>2320</v>
      </c>
      <c r="H23" s="329" t="s">
        <v>2314</v>
      </c>
      <c r="I23" s="460">
        <v>43776.0</v>
      </c>
      <c r="J23" s="329" t="s">
        <v>595</v>
      </c>
      <c r="K23" s="461"/>
      <c r="L23" s="284" t="s">
        <v>123</v>
      </c>
      <c r="M23" s="461"/>
      <c r="N23" s="461"/>
      <c r="O23" s="329" t="s">
        <v>2261</v>
      </c>
      <c r="P23" s="450"/>
      <c r="Q23" s="450"/>
      <c r="R23" s="450"/>
      <c r="S23" s="450"/>
      <c r="T23" s="281" t="s">
        <v>267</v>
      </c>
      <c r="U23" s="450"/>
      <c r="V23" s="450"/>
      <c r="W23" s="383"/>
    </row>
    <row r="24" hidden="1">
      <c r="A24" s="386" t="s">
        <v>2321</v>
      </c>
      <c r="B24" s="329" t="s">
        <v>2255</v>
      </c>
      <c r="C24" s="329"/>
      <c r="D24" s="329" t="s">
        <v>2256</v>
      </c>
      <c r="E24" s="329" t="s">
        <v>2322</v>
      </c>
      <c r="F24" s="329" t="s">
        <v>2258</v>
      </c>
      <c r="G24" s="329" t="s">
        <v>2323</v>
      </c>
      <c r="H24" s="329" t="s">
        <v>2324</v>
      </c>
      <c r="I24" s="460">
        <v>43776.0</v>
      </c>
      <c r="J24" s="329" t="s">
        <v>595</v>
      </c>
      <c r="K24" s="461"/>
      <c r="L24" s="284" t="s">
        <v>123</v>
      </c>
      <c r="M24" s="461"/>
      <c r="N24" s="461"/>
      <c r="O24" s="329" t="s">
        <v>2261</v>
      </c>
      <c r="P24" s="450"/>
      <c r="Q24" s="450"/>
      <c r="R24" s="450"/>
      <c r="S24" s="450"/>
      <c r="T24" s="281" t="s">
        <v>267</v>
      </c>
      <c r="U24" s="450"/>
      <c r="V24" s="450"/>
      <c r="W24" s="383"/>
    </row>
    <row r="25" hidden="1">
      <c r="A25" s="386" t="s">
        <v>2325</v>
      </c>
      <c r="B25" s="329" t="s">
        <v>2255</v>
      </c>
      <c r="C25" s="329"/>
      <c r="D25" s="329" t="s">
        <v>2256</v>
      </c>
      <c r="E25" s="329" t="s">
        <v>2326</v>
      </c>
      <c r="F25" s="329" t="s">
        <v>2258</v>
      </c>
      <c r="G25" s="329" t="s">
        <v>2327</v>
      </c>
      <c r="H25" s="329" t="s">
        <v>2328</v>
      </c>
      <c r="I25" s="460">
        <v>43776.0</v>
      </c>
      <c r="J25" s="329" t="s">
        <v>595</v>
      </c>
      <c r="K25" s="461"/>
      <c r="L25" s="284" t="s">
        <v>123</v>
      </c>
      <c r="M25" s="461"/>
      <c r="N25" s="461"/>
      <c r="O25" s="329" t="s">
        <v>2261</v>
      </c>
      <c r="P25" s="450"/>
      <c r="Q25" s="450"/>
      <c r="R25" s="450"/>
      <c r="S25" s="450"/>
      <c r="T25" s="281" t="s">
        <v>267</v>
      </c>
      <c r="U25" s="450"/>
      <c r="V25" s="450"/>
      <c r="W25" s="383"/>
    </row>
    <row r="26">
      <c r="A26" s="386" t="s">
        <v>2329</v>
      </c>
      <c r="B26" s="329" t="s">
        <v>2283</v>
      </c>
      <c r="C26" s="329"/>
      <c r="D26" s="329" t="s">
        <v>2256</v>
      </c>
      <c r="E26" s="329" t="s">
        <v>2330</v>
      </c>
      <c r="F26" s="329" t="s">
        <v>2258</v>
      </c>
      <c r="G26" s="329" t="s">
        <v>2331</v>
      </c>
      <c r="H26" s="329" t="s">
        <v>2332</v>
      </c>
      <c r="I26" s="460">
        <v>43776.0</v>
      </c>
      <c r="J26" s="329" t="s">
        <v>595</v>
      </c>
      <c r="K26" s="461"/>
      <c r="L26" s="284" t="s">
        <v>123</v>
      </c>
      <c r="M26" s="461"/>
      <c r="N26" s="461"/>
      <c r="O26" s="329" t="s">
        <v>2261</v>
      </c>
      <c r="P26" s="281" t="s">
        <v>96</v>
      </c>
      <c r="Q26" s="281" t="s">
        <v>249</v>
      </c>
      <c r="R26" s="281" t="s">
        <v>98</v>
      </c>
      <c r="S26" s="462">
        <v>43860.0</v>
      </c>
      <c r="T26" s="281" t="s">
        <v>267</v>
      </c>
      <c r="U26" s="450"/>
      <c r="V26" s="450"/>
      <c r="W26" s="383"/>
    </row>
    <row r="27">
      <c r="A27" s="398" t="s">
        <v>2333</v>
      </c>
      <c r="B27" s="329" t="s">
        <v>2334</v>
      </c>
      <c r="C27" s="463"/>
      <c r="D27" s="463" t="s">
        <v>2335</v>
      </c>
      <c r="E27" s="329" t="s">
        <v>2336</v>
      </c>
      <c r="F27" s="329" t="s">
        <v>2337</v>
      </c>
      <c r="G27" s="329" t="s">
        <v>2338</v>
      </c>
      <c r="H27" s="329" t="s">
        <v>2339</v>
      </c>
      <c r="I27" s="460">
        <v>43838.0</v>
      </c>
      <c r="J27" s="329" t="s">
        <v>116</v>
      </c>
      <c r="K27" s="460">
        <v>43838.0</v>
      </c>
      <c r="L27" s="392" t="s">
        <v>47</v>
      </c>
      <c r="M27" s="329" t="s">
        <v>116</v>
      </c>
      <c r="N27" s="461"/>
      <c r="O27" s="461"/>
      <c r="P27" s="281" t="s">
        <v>96</v>
      </c>
      <c r="Q27" s="281" t="s">
        <v>249</v>
      </c>
      <c r="R27" s="281" t="s">
        <v>98</v>
      </c>
      <c r="S27" s="454">
        <v>43847.0</v>
      </c>
      <c r="T27" s="281" t="s">
        <v>267</v>
      </c>
      <c r="U27" s="450"/>
      <c r="V27" s="450"/>
      <c r="W27" s="383"/>
    </row>
    <row r="28" hidden="1">
      <c r="A28" s="398" t="s">
        <v>2340</v>
      </c>
      <c r="B28" s="329" t="s">
        <v>2334</v>
      </c>
      <c r="C28" s="463"/>
      <c r="D28" s="463" t="s">
        <v>2335</v>
      </c>
      <c r="E28" s="329" t="s">
        <v>2341</v>
      </c>
      <c r="F28" s="329" t="s">
        <v>2258</v>
      </c>
      <c r="G28" s="329" t="s">
        <v>2342</v>
      </c>
      <c r="H28" s="329" t="s">
        <v>2343</v>
      </c>
      <c r="I28" s="460">
        <v>43788.0</v>
      </c>
      <c r="J28" s="329" t="s">
        <v>595</v>
      </c>
      <c r="K28" s="460">
        <v>43838.0</v>
      </c>
      <c r="L28" s="284" t="s">
        <v>123</v>
      </c>
      <c r="M28" s="329" t="s">
        <v>116</v>
      </c>
      <c r="N28" s="461"/>
      <c r="O28" s="461"/>
      <c r="P28" s="450"/>
      <c r="Q28" s="450"/>
      <c r="R28" s="450"/>
      <c r="S28" s="450"/>
      <c r="T28" s="281" t="s">
        <v>267</v>
      </c>
      <c r="U28" s="450"/>
      <c r="V28" s="450"/>
      <c r="W28" s="383"/>
    </row>
    <row r="29">
      <c r="A29" s="398" t="s">
        <v>2344</v>
      </c>
      <c r="B29" s="329" t="s">
        <v>2334</v>
      </c>
      <c r="C29" s="463"/>
      <c r="D29" s="463" t="s">
        <v>2335</v>
      </c>
      <c r="E29" s="329" t="s">
        <v>2345</v>
      </c>
      <c r="F29" s="329" t="s">
        <v>2258</v>
      </c>
      <c r="G29" s="329" t="s">
        <v>2346</v>
      </c>
      <c r="H29" s="329" t="s">
        <v>2347</v>
      </c>
      <c r="I29" s="460">
        <v>43788.0</v>
      </c>
      <c r="J29" s="329" t="s">
        <v>595</v>
      </c>
      <c r="K29" s="460">
        <v>43838.0</v>
      </c>
      <c r="L29" s="392" t="s">
        <v>47</v>
      </c>
      <c r="M29" s="329" t="s">
        <v>116</v>
      </c>
      <c r="N29" s="461"/>
      <c r="O29" s="464"/>
      <c r="P29" s="281" t="s">
        <v>96</v>
      </c>
      <c r="Q29" s="281" t="s">
        <v>249</v>
      </c>
      <c r="R29" s="281" t="s">
        <v>98</v>
      </c>
      <c r="S29" s="454">
        <v>43847.0</v>
      </c>
      <c r="T29" s="281" t="s">
        <v>267</v>
      </c>
      <c r="U29" s="450"/>
      <c r="V29" s="450"/>
      <c r="W29" s="383"/>
    </row>
    <row r="30">
      <c r="A30" s="398" t="s">
        <v>2348</v>
      </c>
      <c r="B30" s="329" t="s">
        <v>2334</v>
      </c>
      <c r="C30" s="463"/>
      <c r="D30" s="463" t="s">
        <v>2335</v>
      </c>
      <c r="E30" s="329" t="s">
        <v>2349</v>
      </c>
      <c r="F30" s="329" t="s">
        <v>2337</v>
      </c>
      <c r="G30" s="329" t="s">
        <v>2350</v>
      </c>
      <c r="H30" s="329" t="s">
        <v>2351</v>
      </c>
      <c r="I30" s="460">
        <v>43788.0</v>
      </c>
      <c r="J30" s="329" t="s">
        <v>595</v>
      </c>
      <c r="K30" s="460">
        <v>43838.0</v>
      </c>
      <c r="L30" s="392" t="s">
        <v>47</v>
      </c>
      <c r="M30" s="329" t="s">
        <v>116</v>
      </c>
      <c r="N30" s="461"/>
      <c r="O30" s="461"/>
      <c r="P30" s="450" t="s">
        <v>96</v>
      </c>
      <c r="Q30" s="450" t="s">
        <v>249</v>
      </c>
      <c r="R30" s="450" t="s">
        <v>98</v>
      </c>
      <c r="S30" s="416">
        <v>43847.0</v>
      </c>
      <c r="T30" s="281" t="s">
        <v>267</v>
      </c>
      <c r="U30" s="450"/>
      <c r="V30" s="450"/>
      <c r="W30" s="383"/>
    </row>
    <row r="31" hidden="1">
      <c r="A31" s="398" t="s">
        <v>2352</v>
      </c>
      <c r="B31" s="329" t="s">
        <v>2334</v>
      </c>
      <c r="C31" s="463"/>
      <c r="D31" s="463" t="s">
        <v>2335</v>
      </c>
      <c r="E31" s="329" t="s">
        <v>2353</v>
      </c>
      <c r="F31" s="329" t="s">
        <v>2337</v>
      </c>
      <c r="G31" s="329" t="s">
        <v>2354</v>
      </c>
      <c r="H31" s="329" t="s">
        <v>2355</v>
      </c>
      <c r="I31" s="460">
        <v>43790.0</v>
      </c>
      <c r="J31" s="329" t="s">
        <v>595</v>
      </c>
      <c r="K31" s="460">
        <v>43838.0</v>
      </c>
      <c r="L31" s="284" t="s">
        <v>123</v>
      </c>
      <c r="M31" s="329" t="s">
        <v>116</v>
      </c>
      <c r="N31" s="461"/>
      <c r="O31" s="461"/>
      <c r="P31" s="450"/>
      <c r="Q31" s="450"/>
      <c r="R31" s="450"/>
      <c r="S31" s="450"/>
      <c r="T31" s="281" t="s">
        <v>267</v>
      </c>
      <c r="U31" s="450"/>
      <c r="V31" s="450"/>
      <c r="W31" s="383"/>
    </row>
    <row r="32" hidden="1">
      <c r="A32" s="398" t="s">
        <v>2356</v>
      </c>
      <c r="B32" s="329" t="s">
        <v>2334</v>
      </c>
      <c r="C32" s="463"/>
      <c r="D32" s="463" t="s">
        <v>2335</v>
      </c>
      <c r="E32" s="329" t="s">
        <v>2357</v>
      </c>
      <c r="F32" s="329" t="s">
        <v>2358</v>
      </c>
      <c r="G32" s="329" t="s">
        <v>2359</v>
      </c>
      <c r="H32" s="329" t="s">
        <v>2360</v>
      </c>
      <c r="I32" s="460">
        <v>43790.0</v>
      </c>
      <c r="J32" s="329" t="s">
        <v>595</v>
      </c>
      <c r="K32" s="460">
        <v>43838.0</v>
      </c>
      <c r="L32" s="284" t="s">
        <v>123</v>
      </c>
      <c r="M32" s="329" t="s">
        <v>116</v>
      </c>
      <c r="N32" s="461"/>
      <c r="O32" s="461"/>
      <c r="P32" s="450"/>
      <c r="Q32" s="450"/>
      <c r="R32" s="450"/>
      <c r="S32" s="450"/>
      <c r="T32" s="281" t="s">
        <v>267</v>
      </c>
      <c r="U32" s="450"/>
      <c r="V32" s="450"/>
      <c r="W32" s="383"/>
    </row>
    <row r="33">
      <c r="A33" s="398" t="s">
        <v>2361</v>
      </c>
      <c r="B33" s="329" t="s">
        <v>2334</v>
      </c>
      <c r="C33" s="463"/>
      <c r="D33" s="463" t="s">
        <v>2335</v>
      </c>
      <c r="E33" s="329" t="s">
        <v>2362</v>
      </c>
      <c r="F33" s="329" t="s">
        <v>2337</v>
      </c>
      <c r="G33" s="329" t="s">
        <v>2363</v>
      </c>
      <c r="H33" s="329" t="s">
        <v>2364</v>
      </c>
      <c r="I33" s="460">
        <v>43838.0</v>
      </c>
      <c r="J33" s="329" t="s">
        <v>116</v>
      </c>
      <c r="K33" s="460">
        <v>43838.0</v>
      </c>
      <c r="L33" s="392" t="s">
        <v>47</v>
      </c>
      <c r="M33" s="329" t="s">
        <v>116</v>
      </c>
      <c r="N33" s="461"/>
      <c r="O33" s="461"/>
      <c r="P33" s="450" t="s">
        <v>96</v>
      </c>
      <c r="Q33" s="450" t="s">
        <v>249</v>
      </c>
      <c r="R33" s="450" t="s">
        <v>98</v>
      </c>
      <c r="S33" s="416">
        <v>43847.0</v>
      </c>
      <c r="T33" s="281" t="s">
        <v>267</v>
      </c>
      <c r="U33" s="383"/>
      <c r="V33" s="383"/>
      <c r="W33" s="383"/>
    </row>
    <row r="34">
      <c r="A34" s="398" t="s">
        <v>2365</v>
      </c>
      <c r="B34" s="329" t="s">
        <v>2334</v>
      </c>
      <c r="C34" s="463"/>
      <c r="D34" s="463" t="s">
        <v>2335</v>
      </c>
      <c r="E34" s="329" t="s">
        <v>2366</v>
      </c>
      <c r="F34" s="329" t="s">
        <v>2337</v>
      </c>
      <c r="G34" s="329" t="s">
        <v>2367</v>
      </c>
      <c r="H34" s="329" t="s">
        <v>2368</v>
      </c>
      <c r="I34" s="460">
        <v>43838.0</v>
      </c>
      <c r="J34" s="329" t="s">
        <v>116</v>
      </c>
      <c r="K34" s="460">
        <v>43838.0</v>
      </c>
      <c r="L34" s="392" t="s">
        <v>47</v>
      </c>
      <c r="M34" s="329" t="s">
        <v>116</v>
      </c>
      <c r="N34" s="461"/>
      <c r="O34" s="461"/>
      <c r="P34" s="450" t="s">
        <v>96</v>
      </c>
      <c r="Q34" s="450" t="s">
        <v>249</v>
      </c>
      <c r="R34" s="450" t="s">
        <v>98</v>
      </c>
      <c r="S34" s="465">
        <v>43852.0</v>
      </c>
      <c r="T34" s="281" t="s">
        <v>267</v>
      </c>
      <c r="U34" s="450"/>
      <c r="V34" s="450"/>
      <c r="W34" s="383"/>
    </row>
    <row r="35">
      <c r="A35" s="398" t="s">
        <v>2369</v>
      </c>
      <c r="B35" s="329" t="s">
        <v>2334</v>
      </c>
      <c r="C35" s="466"/>
      <c r="D35" s="466" t="s">
        <v>2335</v>
      </c>
      <c r="E35" s="329" t="s">
        <v>2370</v>
      </c>
      <c r="F35" s="329" t="s">
        <v>2337</v>
      </c>
      <c r="G35" s="329" t="s">
        <v>2371</v>
      </c>
      <c r="H35" s="329" t="s">
        <v>2372</v>
      </c>
      <c r="I35" s="460">
        <v>43790.0</v>
      </c>
      <c r="J35" s="329" t="s">
        <v>595</v>
      </c>
      <c r="K35" s="460">
        <v>43838.0</v>
      </c>
      <c r="L35" s="392" t="s">
        <v>47</v>
      </c>
      <c r="M35" s="329" t="s">
        <v>116</v>
      </c>
      <c r="N35" s="461"/>
      <c r="O35" s="461"/>
      <c r="P35" s="450" t="s">
        <v>96</v>
      </c>
      <c r="Q35" s="450" t="s">
        <v>249</v>
      </c>
      <c r="R35" s="450" t="s">
        <v>98</v>
      </c>
      <c r="S35" s="465">
        <v>43852.0</v>
      </c>
      <c r="T35" s="281" t="s">
        <v>267</v>
      </c>
      <c r="U35" s="450"/>
      <c r="V35" s="450"/>
      <c r="W35" s="383"/>
    </row>
    <row r="36">
      <c r="A36" s="398" t="s">
        <v>2373</v>
      </c>
      <c r="B36" s="329" t="s">
        <v>2334</v>
      </c>
      <c r="C36" s="466"/>
      <c r="D36" s="466" t="s">
        <v>2335</v>
      </c>
      <c r="E36" s="329" t="s">
        <v>2374</v>
      </c>
      <c r="F36" s="329" t="s">
        <v>2358</v>
      </c>
      <c r="G36" s="329" t="s">
        <v>2375</v>
      </c>
      <c r="H36" s="329" t="s">
        <v>2376</v>
      </c>
      <c r="I36" s="460">
        <v>43790.0</v>
      </c>
      <c r="J36" s="329" t="s">
        <v>595</v>
      </c>
      <c r="K36" s="460">
        <v>43838.0</v>
      </c>
      <c r="L36" s="392" t="s">
        <v>47</v>
      </c>
      <c r="M36" s="329" t="s">
        <v>116</v>
      </c>
      <c r="N36" s="461"/>
      <c r="O36" s="461"/>
      <c r="P36" s="450" t="s">
        <v>96</v>
      </c>
      <c r="Q36" s="450" t="s">
        <v>249</v>
      </c>
      <c r="R36" s="450" t="s">
        <v>98</v>
      </c>
      <c r="S36" s="465">
        <v>43852.0</v>
      </c>
      <c r="T36" s="281" t="s">
        <v>267</v>
      </c>
      <c r="U36" s="450"/>
      <c r="V36" s="450"/>
      <c r="W36" s="383"/>
    </row>
    <row r="37">
      <c r="A37" s="398" t="s">
        <v>2377</v>
      </c>
      <c r="B37" s="329" t="s">
        <v>2334</v>
      </c>
      <c r="C37" s="466"/>
      <c r="D37" s="466" t="s">
        <v>2335</v>
      </c>
      <c r="E37" s="329" t="s">
        <v>2378</v>
      </c>
      <c r="F37" s="329" t="s">
        <v>2358</v>
      </c>
      <c r="G37" s="329" t="s">
        <v>2379</v>
      </c>
      <c r="H37" s="461"/>
      <c r="I37" s="460">
        <v>43790.0</v>
      </c>
      <c r="J37" s="329" t="s">
        <v>595</v>
      </c>
      <c r="K37" s="467"/>
      <c r="L37" s="464"/>
      <c r="M37" s="464"/>
      <c r="N37" s="461"/>
      <c r="O37" s="461"/>
      <c r="P37" s="450" t="s">
        <v>96</v>
      </c>
      <c r="Q37" s="450" t="s">
        <v>249</v>
      </c>
      <c r="R37" s="450" t="s">
        <v>98</v>
      </c>
      <c r="S37" s="465">
        <v>43852.0</v>
      </c>
      <c r="T37" s="281" t="s">
        <v>267</v>
      </c>
      <c r="U37" s="450"/>
      <c r="V37" s="450"/>
      <c r="W37" s="383"/>
    </row>
    <row r="38">
      <c r="A38" s="398" t="s">
        <v>2380</v>
      </c>
      <c r="B38" s="329" t="s">
        <v>2334</v>
      </c>
      <c r="C38" s="466"/>
      <c r="D38" s="466" t="s">
        <v>2335</v>
      </c>
      <c r="E38" s="329" t="s">
        <v>2381</v>
      </c>
      <c r="F38" s="329" t="s">
        <v>2358</v>
      </c>
      <c r="G38" s="329" t="s">
        <v>2382</v>
      </c>
      <c r="H38" s="329"/>
      <c r="I38" s="460">
        <v>43790.0</v>
      </c>
      <c r="J38" s="329" t="s">
        <v>595</v>
      </c>
      <c r="K38" s="467"/>
      <c r="L38" s="464"/>
      <c r="M38" s="464"/>
      <c r="N38" s="461"/>
      <c r="O38" s="461"/>
      <c r="P38" s="450" t="s">
        <v>96</v>
      </c>
      <c r="Q38" s="450" t="s">
        <v>249</v>
      </c>
      <c r="R38" s="450" t="s">
        <v>98</v>
      </c>
      <c r="S38" s="465">
        <v>43852.0</v>
      </c>
      <c r="T38" s="281" t="s">
        <v>267</v>
      </c>
      <c r="U38" s="450"/>
      <c r="V38" s="450"/>
      <c r="W38" s="383"/>
    </row>
    <row r="39">
      <c r="A39" s="398" t="s">
        <v>2383</v>
      </c>
      <c r="B39" s="329" t="s">
        <v>2334</v>
      </c>
      <c r="C39" s="466"/>
      <c r="D39" s="466" t="s">
        <v>2335</v>
      </c>
      <c r="E39" s="329" t="s">
        <v>2384</v>
      </c>
      <c r="F39" s="329" t="s">
        <v>2358</v>
      </c>
      <c r="G39" s="329" t="s">
        <v>2385</v>
      </c>
      <c r="H39" s="461"/>
      <c r="I39" s="460">
        <v>43790.0</v>
      </c>
      <c r="J39" s="329" t="s">
        <v>595</v>
      </c>
      <c r="K39" s="467"/>
      <c r="L39" s="464"/>
      <c r="M39" s="464"/>
      <c r="N39" s="461"/>
      <c r="O39" s="461"/>
      <c r="P39" s="281" t="s">
        <v>96</v>
      </c>
      <c r="Q39" s="281" t="s">
        <v>249</v>
      </c>
      <c r="R39" s="281" t="s">
        <v>98</v>
      </c>
      <c r="S39" s="462">
        <v>43860.0</v>
      </c>
      <c r="T39" s="281" t="s">
        <v>267</v>
      </c>
      <c r="U39" s="450"/>
      <c r="V39" s="450"/>
      <c r="W39" s="383"/>
    </row>
    <row r="40">
      <c r="A40" s="398" t="s">
        <v>2386</v>
      </c>
      <c r="B40" s="329" t="s">
        <v>2334</v>
      </c>
      <c r="C40" s="466"/>
      <c r="D40" s="466" t="s">
        <v>2335</v>
      </c>
      <c r="E40" s="329" t="s">
        <v>2387</v>
      </c>
      <c r="F40" s="329" t="s">
        <v>2358</v>
      </c>
      <c r="G40" s="329" t="s">
        <v>2388</v>
      </c>
      <c r="H40" s="461"/>
      <c r="I40" s="460">
        <v>43790.0</v>
      </c>
      <c r="J40" s="329" t="s">
        <v>595</v>
      </c>
      <c r="K40" s="467"/>
      <c r="L40" s="464"/>
      <c r="M40" s="464"/>
      <c r="N40" s="461"/>
      <c r="O40" s="461"/>
      <c r="P40" s="281" t="s">
        <v>96</v>
      </c>
      <c r="Q40" s="281" t="s">
        <v>249</v>
      </c>
      <c r="R40" s="281" t="s">
        <v>98</v>
      </c>
      <c r="S40" s="462">
        <v>43860.0</v>
      </c>
      <c r="T40" s="281" t="s">
        <v>267</v>
      </c>
      <c r="U40" s="450"/>
      <c r="V40" s="450"/>
      <c r="W40" s="383"/>
    </row>
    <row r="41">
      <c r="A41" s="468" t="s">
        <v>2389</v>
      </c>
      <c r="B41" s="329" t="s">
        <v>2390</v>
      </c>
      <c r="C41" s="469" t="s">
        <v>2391</v>
      </c>
      <c r="D41" s="466" t="s">
        <v>2392</v>
      </c>
      <c r="E41" s="281" t="s">
        <v>2393</v>
      </c>
      <c r="F41" s="281" t="s">
        <v>2394</v>
      </c>
      <c r="G41" s="281" t="s">
        <v>2395</v>
      </c>
      <c r="H41" s="281" t="s">
        <v>2396</v>
      </c>
      <c r="I41" s="470">
        <v>43899.0</v>
      </c>
      <c r="J41" s="281" t="s">
        <v>383</v>
      </c>
      <c r="K41" s="465">
        <v>43906.0</v>
      </c>
      <c r="L41" s="392" t="s">
        <v>47</v>
      </c>
      <c r="M41" s="281" t="s">
        <v>97</v>
      </c>
      <c r="N41" s="329"/>
      <c r="O41" s="461"/>
      <c r="P41" s="281" t="s">
        <v>96</v>
      </c>
      <c r="Q41" s="281" t="s">
        <v>97</v>
      </c>
      <c r="R41" s="281" t="s">
        <v>98</v>
      </c>
      <c r="S41" s="471">
        <v>43857.0</v>
      </c>
      <c r="T41" s="281" t="s">
        <v>383</v>
      </c>
      <c r="U41" s="450"/>
      <c r="V41" s="450"/>
      <c r="W41" s="383"/>
    </row>
    <row r="42">
      <c r="A42" s="468" t="s">
        <v>2397</v>
      </c>
      <c r="B42" s="329" t="s">
        <v>2390</v>
      </c>
      <c r="C42" s="469" t="s">
        <v>2398</v>
      </c>
      <c r="D42" s="466" t="s">
        <v>2392</v>
      </c>
      <c r="E42" s="281" t="s">
        <v>2399</v>
      </c>
      <c r="F42" s="329" t="s">
        <v>2258</v>
      </c>
      <c r="G42" s="281" t="s">
        <v>2400</v>
      </c>
      <c r="H42" s="281" t="s">
        <v>2401</v>
      </c>
      <c r="I42" s="470">
        <v>43899.0</v>
      </c>
      <c r="J42" s="281" t="s">
        <v>383</v>
      </c>
      <c r="K42" s="465">
        <v>43906.0</v>
      </c>
      <c r="L42" s="392" t="s">
        <v>47</v>
      </c>
      <c r="M42" s="281" t="s">
        <v>97</v>
      </c>
      <c r="N42" s="329"/>
      <c r="O42" s="461"/>
      <c r="P42" s="281" t="s">
        <v>96</v>
      </c>
      <c r="Q42" s="281" t="s">
        <v>97</v>
      </c>
      <c r="R42" s="281" t="s">
        <v>98</v>
      </c>
      <c r="S42" s="471">
        <v>43857.0</v>
      </c>
      <c r="T42" s="281" t="s">
        <v>383</v>
      </c>
      <c r="U42" s="450"/>
      <c r="V42" s="450"/>
      <c r="W42" s="383"/>
    </row>
    <row r="43">
      <c r="A43" s="468" t="s">
        <v>2402</v>
      </c>
      <c r="B43" s="329" t="s">
        <v>2390</v>
      </c>
      <c r="C43" s="469" t="s">
        <v>2403</v>
      </c>
      <c r="D43" s="466" t="s">
        <v>2392</v>
      </c>
      <c r="E43" s="329" t="s">
        <v>2404</v>
      </c>
      <c r="F43" s="329" t="s">
        <v>2258</v>
      </c>
      <c r="G43" s="329" t="s">
        <v>2405</v>
      </c>
      <c r="H43" s="329" t="s">
        <v>2406</v>
      </c>
      <c r="I43" s="470">
        <v>43899.0</v>
      </c>
      <c r="J43" s="281" t="s">
        <v>383</v>
      </c>
      <c r="K43" s="465">
        <v>43906.0</v>
      </c>
      <c r="L43" s="392" t="s">
        <v>47</v>
      </c>
      <c r="M43" s="281" t="s">
        <v>97</v>
      </c>
      <c r="N43" s="329"/>
      <c r="O43" s="461"/>
      <c r="P43" s="281" t="s">
        <v>96</v>
      </c>
      <c r="Q43" s="281" t="s">
        <v>97</v>
      </c>
      <c r="R43" s="281" t="s">
        <v>98</v>
      </c>
      <c r="S43" s="471">
        <v>43857.0</v>
      </c>
      <c r="T43" s="281" t="s">
        <v>383</v>
      </c>
      <c r="U43" s="450"/>
      <c r="V43" s="450"/>
      <c r="W43" s="383"/>
    </row>
    <row r="44">
      <c r="A44" s="468" t="s">
        <v>2407</v>
      </c>
      <c r="B44" s="329" t="s">
        <v>2390</v>
      </c>
      <c r="C44" s="469" t="s">
        <v>2408</v>
      </c>
      <c r="D44" s="466" t="s">
        <v>2392</v>
      </c>
      <c r="E44" s="281" t="s">
        <v>2409</v>
      </c>
      <c r="F44" s="329" t="s">
        <v>2258</v>
      </c>
      <c r="G44" s="281" t="s">
        <v>2410</v>
      </c>
      <c r="H44" s="281" t="s">
        <v>2411</v>
      </c>
      <c r="I44" s="470">
        <v>43899.0</v>
      </c>
      <c r="J44" s="281" t="s">
        <v>383</v>
      </c>
      <c r="K44" s="465">
        <v>43906.0</v>
      </c>
      <c r="L44" s="392" t="s">
        <v>47</v>
      </c>
      <c r="M44" s="281" t="s">
        <v>97</v>
      </c>
      <c r="N44" s="329"/>
      <c r="O44" s="461"/>
      <c r="P44" s="281" t="s">
        <v>96</v>
      </c>
      <c r="Q44" s="281" t="s">
        <v>97</v>
      </c>
      <c r="R44" s="281" t="s">
        <v>98</v>
      </c>
      <c r="S44" s="471">
        <v>43857.0</v>
      </c>
      <c r="T44" s="281" t="s">
        <v>383</v>
      </c>
      <c r="U44" s="450"/>
      <c r="V44" s="450"/>
      <c r="W44" s="383"/>
    </row>
    <row r="45">
      <c r="A45" s="468" t="s">
        <v>2412</v>
      </c>
      <c r="B45" s="329" t="s">
        <v>2390</v>
      </c>
      <c r="C45" s="469">
        <v>4.0</v>
      </c>
      <c r="D45" s="466" t="s">
        <v>2392</v>
      </c>
      <c r="E45" s="281" t="s">
        <v>2413</v>
      </c>
      <c r="F45" s="329" t="s">
        <v>2414</v>
      </c>
      <c r="G45" s="329" t="s">
        <v>2415</v>
      </c>
      <c r="H45" s="281" t="s">
        <v>2416</v>
      </c>
      <c r="I45" s="470">
        <v>43899.0</v>
      </c>
      <c r="J45" s="281" t="s">
        <v>383</v>
      </c>
      <c r="K45" s="465">
        <v>43906.0</v>
      </c>
      <c r="L45" s="392" t="s">
        <v>47</v>
      </c>
      <c r="M45" s="281" t="s">
        <v>97</v>
      </c>
      <c r="N45" s="329"/>
      <c r="O45" s="461"/>
      <c r="P45" s="281" t="s">
        <v>96</v>
      </c>
      <c r="Q45" s="281" t="s">
        <v>249</v>
      </c>
      <c r="R45" s="281" t="s">
        <v>98</v>
      </c>
      <c r="S45" s="462">
        <v>43860.0</v>
      </c>
      <c r="T45" s="281" t="s">
        <v>383</v>
      </c>
      <c r="U45" s="450"/>
      <c r="V45" s="450"/>
      <c r="W45" s="383"/>
    </row>
    <row r="46">
      <c r="A46" s="468" t="s">
        <v>2417</v>
      </c>
      <c r="B46" s="329" t="s">
        <v>2390</v>
      </c>
      <c r="C46" s="469" t="s">
        <v>2418</v>
      </c>
      <c r="D46" s="466"/>
      <c r="E46" s="329" t="s">
        <v>2419</v>
      </c>
      <c r="F46" s="329" t="s">
        <v>2414</v>
      </c>
      <c r="G46" s="329" t="s">
        <v>2420</v>
      </c>
      <c r="H46" s="281" t="s">
        <v>2421</v>
      </c>
      <c r="I46" s="470">
        <v>43899.0</v>
      </c>
      <c r="J46" s="281" t="s">
        <v>383</v>
      </c>
      <c r="K46" s="465">
        <v>43906.0</v>
      </c>
      <c r="L46" s="392" t="s">
        <v>47</v>
      </c>
      <c r="M46" s="281" t="s">
        <v>97</v>
      </c>
      <c r="N46" s="281" t="s">
        <v>2422</v>
      </c>
      <c r="O46" s="399" t="s">
        <v>2423</v>
      </c>
      <c r="P46" s="281" t="s">
        <v>96</v>
      </c>
      <c r="Q46" s="281" t="s">
        <v>249</v>
      </c>
      <c r="R46" s="281" t="s">
        <v>98</v>
      </c>
      <c r="S46" s="462">
        <v>43893.0</v>
      </c>
      <c r="T46" s="281" t="s">
        <v>383</v>
      </c>
      <c r="U46" s="450"/>
      <c r="V46" s="450"/>
      <c r="W46" s="383"/>
    </row>
    <row r="47">
      <c r="A47" s="468" t="s">
        <v>2424</v>
      </c>
      <c r="B47" s="329" t="s">
        <v>2390</v>
      </c>
      <c r="C47" s="469" t="s">
        <v>2425</v>
      </c>
      <c r="D47" s="466" t="s">
        <v>2392</v>
      </c>
      <c r="E47" s="329" t="s">
        <v>2426</v>
      </c>
      <c r="F47" s="329" t="s">
        <v>2427</v>
      </c>
      <c r="G47" s="329" t="s">
        <v>2428</v>
      </c>
      <c r="H47" s="281" t="s">
        <v>2429</v>
      </c>
      <c r="I47" s="470">
        <v>43899.0</v>
      </c>
      <c r="J47" s="281" t="s">
        <v>383</v>
      </c>
      <c r="K47" s="465">
        <v>43899.0</v>
      </c>
      <c r="L47" s="472" t="s">
        <v>48</v>
      </c>
      <c r="M47" s="281" t="s">
        <v>383</v>
      </c>
      <c r="N47" s="329"/>
      <c r="O47" s="399" t="s">
        <v>2430</v>
      </c>
      <c r="P47" s="281" t="s">
        <v>96</v>
      </c>
      <c r="Q47" s="281" t="s">
        <v>249</v>
      </c>
      <c r="R47" s="281" t="s">
        <v>98</v>
      </c>
      <c r="S47" s="462">
        <v>43893.0</v>
      </c>
      <c r="T47" s="281" t="s">
        <v>383</v>
      </c>
      <c r="U47" s="450"/>
      <c r="V47" s="450"/>
      <c r="W47" s="383"/>
    </row>
    <row r="48">
      <c r="A48" s="468" t="s">
        <v>2431</v>
      </c>
      <c r="B48" s="329" t="s">
        <v>2390</v>
      </c>
      <c r="C48" s="469" t="s">
        <v>2432</v>
      </c>
      <c r="D48" s="466" t="s">
        <v>2392</v>
      </c>
      <c r="E48" s="329" t="s">
        <v>2433</v>
      </c>
      <c r="F48" s="329" t="s">
        <v>2414</v>
      </c>
      <c r="G48" s="281" t="s">
        <v>2434</v>
      </c>
      <c r="H48" s="281" t="s">
        <v>2435</v>
      </c>
      <c r="I48" s="470">
        <v>43899.0</v>
      </c>
      <c r="J48" s="281" t="s">
        <v>383</v>
      </c>
      <c r="K48" s="465">
        <v>43906.0</v>
      </c>
      <c r="L48" s="392" t="s">
        <v>47</v>
      </c>
      <c r="M48" s="281" t="s">
        <v>97</v>
      </c>
      <c r="N48" s="329"/>
      <c r="O48" s="461"/>
      <c r="P48" s="281" t="s">
        <v>96</v>
      </c>
      <c r="Q48" s="281" t="s">
        <v>249</v>
      </c>
      <c r="R48" s="281" t="s">
        <v>98</v>
      </c>
      <c r="S48" s="454">
        <v>43857.0</v>
      </c>
      <c r="T48" s="281" t="s">
        <v>267</v>
      </c>
      <c r="U48" s="450"/>
      <c r="V48" s="450"/>
      <c r="W48" s="383"/>
    </row>
    <row r="49">
      <c r="A49" s="468" t="s">
        <v>2436</v>
      </c>
      <c r="B49" s="329" t="s">
        <v>2390</v>
      </c>
      <c r="C49" s="469" t="s">
        <v>2437</v>
      </c>
      <c r="D49" s="466" t="s">
        <v>2392</v>
      </c>
      <c r="E49" s="329" t="s">
        <v>2438</v>
      </c>
      <c r="F49" s="329" t="s">
        <v>2439</v>
      </c>
      <c r="G49" s="281" t="s">
        <v>2440</v>
      </c>
      <c r="H49" s="281" t="s">
        <v>2441</v>
      </c>
      <c r="I49" s="470">
        <v>43899.0</v>
      </c>
      <c r="J49" s="281" t="s">
        <v>383</v>
      </c>
      <c r="K49" s="465">
        <v>43906.0</v>
      </c>
      <c r="L49" s="392" t="s">
        <v>47</v>
      </c>
      <c r="M49" s="281" t="s">
        <v>97</v>
      </c>
      <c r="N49" s="329"/>
      <c r="O49" s="461"/>
      <c r="P49" s="281" t="s">
        <v>96</v>
      </c>
      <c r="Q49" s="281" t="s">
        <v>249</v>
      </c>
      <c r="R49" s="281" t="s">
        <v>98</v>
      </c>
      <c r="S49" s="454">
        <v>43857.0</v>
      </c>
      <c r="T49" s="281" t="s">
        <v>267</v>
      </c>
      <c r="U49" s="450"/>
      <c r="V49" s="450"/>
      <c r="W49" s="383"/>
    </row>
    <row r="50" hidden="1">
      <c r="A50" s="468" t="s">
        <v>2442</v>
      </c>
      <c r="B50" s="329" t="s">
        <v>2390</v>
      </c>
      <c r="C50" s="469" t="s">
        <v>2443</v>
      </c>
      <c r="D50" s="466" t="s">
        <v>2392</v>
      </c>
      <c r="E50" s="329" t="s">
        <v>2444</v>
      </c>
      <c r="F50" s="329" t="s">
        <v>2439</v>
      </c>
      <c r="G50" s="281" t="s">
        <v>2445</v>
      </c>
      <c r="H50" s="281" t="s">
        <v>2446</v>
      </c>
      <c r="I50" s="470">
        <v>43899.0</v>
      </c>
      <c r="J50" s="281" t="s">
        <v>383</v>
      </c>
      <c r="K50" s="461"/>
      <c r="L50" s="450" t="s">
        <v>2447</v>
      </c>
      <c r="M50" s="461"/>
      <c r="N50" s="461"/>
      <c r="O50" s="461"/>
      <c r="P50" s="450"/>
      <c r="Q50" s="450"/>
      <c r="R50" s="450"/>
      <c r="S50" s="450"/>
      <c r="T50" s="281"/>
      <c r="U50" s="450"/>
      <c r="V50" s="450"/>
      <c r="W50" s="383"/>
    </row>
    <row r="51">
      <c r="A51" s="468" t="s">
        <v>2448</v>
      </c>
      <c r="B51" s="329" t="s">
        <v>2390</v>
      </c>
      <c r="C51" s="469" t="s">
        <v>2449</v>
      </c>
      <c r="D51" s="466" t="s">
        <v>2392</v>
      </c>
      <c r="E51" s="329" t="s">
        <v>2450</v>
      </c>
      <c r="F51" s="329" t="s">
        <v>2439</v>
      </c>
      <c r="G51" s="281" t="s">
        <v>2451</v>
      </c>
      <c r="H51" s="281" t="s">
        <v>2452</v>
      </c>
      <c r="I51" s="470">
        <v>43899.0</v>
      </c>
      <c r="J51" s="281" t="s">
        <v>383</v>
      </c>
      <c r="K51" s="465">
        <v>43906.0</v>
      </c>
      <c r="L51" s="472" t="s">
        <v>48</v>
      </c>
      <c r="M51" s="281" t="s">
        <v>97</v>
      </c>
      <c r="N51" s="281" t="s">
        <v>2453</v>
      </c>
      <c r="O51" s="461"/>
      <c r="P51" s="281" t="s">
        <v>96</v>
      </c>
      <c r="Q51" s="281" t="s">
        <v>249</v>
      </c>
      <c r="R51" s="281" t="s">
        <v>98</v>
      </c>
      <c r="S51" s="454">
        <v>43857.0</v>
      </c>
      <c r="T51" s="450"/>
      <c r="U51" s="450"/>
      <c r="V51" s="450"/>
      <c r="W51" s="383"/>
    </row>
    <row r="52">
      <c r="A52" s="468" t="s">
        <v>2454</v>
      </c>
      <c r="B52" s="329" t="s">
        <v>2390</v>
      </c>
      <c r="C52" s="469">
        <v>11.0</v>
      </c>
      <c r="D52" s="466" t="s">
        <v>2392</v>
      </c>
      <c r="E52" s="329" t="s">
        <v>2455</v>
      </c>
      <c r="F52" s="329" t="s">
        <v>2439</v>
      </c>
      <c r="G52" s="329" t="s">
        <v>2456</v>
      </c>
      <c r="H52" s="281" t="s">
        <v>2457</v>
      </c>
      <c r="I52" s="470">
        <v>43899.0</v>
      </c>
      <c r="J52" s="281" t="s">
        <v>383</v>
      </c>
      <c r="K52" s="465">
        <v>43906.0</v>
      </c>
      <c r="L52" s="392" t="s">
        <v>47</v>
      </c>
      <c r="M52" s="281" t="s">
        <v>97</v>
      </c>
      <c r="N52" s="329"/>
      <c r="O52" s="461"/>
      <c r="P52" s="281" t="s">
        <v>96</v>
      </c>
      <c r="Q52" s="281" t="s">
        <v>249</v>
      </c>
      <c r="R52" s="281" t="s">
        <v>98</v>
      </c>
      <c r="S52" s="454">
        <v>43857.0</v>
      </c>
      <c r="T52" s="281" t="s">
        <v>267</v>
      </c>
      <c r="U52" s="450"/>
      <c r="V52" s="450"/>
      <c r="W52" s="383"/>
    </row>
    <row r="53">
      <c r="A53" s="468" t="s">
        <v>2458</v>
      </c>
      <c r="B53" s="329" t="s">
        <v>2390</v>
      </c>
      <c r="C53" s="469" t="s">
        <v>2459</v>
      </c>
      <c r="D53" s="466" t="s">
        <v>2392</v>
      </c>
      <c r="E53" s="329" t="s">
        <v>2460</v>
      </c>
      <c r="F53" s="281" t="s">
        <v>2461</v>
      </c>
      <c r="G53" s="281" t="s">
        <v>2462</v>
      </c>
      <c r="H53" s="281" t="s">
        <v>2463</v>
      </c>
      <c r="I53" s="470">
        <v>43899.0</v>
      </c>
      <c r="J53" s="281" t="s">
        <v>383</v>
      </c>
      <c r="K53" s="465">
        <v>43906.0</v>
      </c>
      <c r="L53" s="392" t="s">
        <v>47</v>
      </c>
      <c r="M53" s="281" t="s">
        <v>97</v>
      </c>
      <c r="N53" s="473" t="s">
        <v>2464</v>
      </c>
      <c r="O53" s="474"/>
      <c r="P53" s="281" t="s">
        <v>96</v>
      </c>
      <c r="Q53" s="281" t="s">
        <v>249</v>
      </c>
      <c r="R53" s="281" t="s">
        <v>98</v>
      </c>
      <c r="S53" s="454">
        <v>43857.0</v>
      </c>
      <c r="T53" s="450"/>
      <c r="U53" s="450"/>
      <c r="V53" s="450"/>
      <c r="W53" s="383"/>
    </row>
    <row r="54">
      <c r="A54" s="468" t="s">
        <v>2465</v>
      </c>
      <c r="B54" s="329" t="s">
        <v>2390</v>
      </c>
      <c r="C54" s="469">
        <v>12.0</v>
      </c>
      <c r="D54" s="466" t="s">
        <v>2392</v>
      </c>
      <c r="E54" s="329" t="s">
        <v>2466</v>
      </c>
      <c r="F54" s="329" t="s">
        <v>2439</v>
      </c>
      <c r="G54" s="281" t="s">
        <v>2467</v>
      </c>
      <c r="H54" s="281" t="s">
        <v>2468</v>
      </c>
      <c r="I54" s="470">
        <v>43899.0</v>
      </c>
      <c r="J54" s="281" t="s">
        <v>383</v>
      </c>
      <c r="K54" s="465">
        <v>43906.0</v>
      </c>
      <c r="L54" s="392" t="s">
        <v>47</v>
      </c>
      <c r="M54" s="281" t="s">
        <v>97</v>
      </c>
      <c r="N54" s="473" t="s">
        <v>2464</v>
      </c>
      <c r="O54" s="474"/>
      <c r="P54" s="281" t="s">
        <v>96</v>
      </c>
      <c r="Q54" s="281" t="s">
        <v>249</v>
      </c>
      <c r="R54" s="281" t="s">
        <v>98</v>
      </c>
      <c r="S54" s="454">
        <v>43857.0</v>
      </c>
      <c r="T54" s="450"/>
      <c r="U54" s="450"/>
      <c r="V54" s="450"/>
      <c r="W54" s="383"/>
    </row>
    <row r="55">
      <c r="A55" s="468" t="s">
        <v>2469</v>
      </c>
      <c r="B55" s="329" t="s">
        <v>2390</v>
      </c>
      <c r="C55" s="469">
        <v>14.0</v>
      </c>
      <c r="D55" s="466" t="s">
        <v>2392</v>
      </c>
      <c r="E55" s="281" t="s">
        <v>2470</v>
      </c>
      <c r="F55" s="329" t="s">
        <v>2439</v>
      </c>
      <c r="G55" s="329" t="s">
        <v>2471</v>
      </c>
      <c r="H55" s="281" t="s">
        <v>2472</v>
      </c>
      <c r="I55" s="470">
        <v>43899.0</v>
      </c>
      <c r="J55" s="281" t="s">
        <v>383</v>
      </c>
      <c r="K55" s="465">
        <v>43906.0</v>
      </c>
      <c r="L55" s="392" t="s">
        <v>47</v>
      </c>
      <c r="M55" s="281" t="s">
        <v>97</v>
      </c>
      <c r="N55" s="329"/>
      <c r="O55" s="461"/>
      <c r="P55" s="281" t="s">
        <v>96</v>
      </c>
      <c r="Q55" s="281" t="s">
        <v>249</v>
      </c>
      <c r="R55" s="281" t="s">
        <v>98</v>
      </c>
      <c r="S55" s="454">
        <v>43861.0</v>
      </c>
      <c r="T55" s="450"/>
      <c r="U55" s="450"/>
      <c r="V55" s="450"/>
      <c r="W55" s="383"/>
    </row>
    <row r="56">
      <c r="A56" s="468" t="s">
        <v>2473</v>
      </c>
      <c r="B56" s="329" t="s">
        <v>2390</v>
      </c>
      <c r="C56" s="469">
        <v>15.0</v>
      </c>
      <c r="D56" s="466" t="s">
        <v>2392</v>
      </c>
      <c r="E56" s="329" t="s">
        <v>2474</v>
      </c>
      <c r="F56" s="329" t="s">
        <v>2439</v>
      </c>
      <c r="G56" s="329" t="s">
        <v>2475</v>
      </c>
      <c r="H56" s="281" t="s">
        <v>2476</v>
      </c>
      <c r="I56" s="470">
        <v>43899.0</v>
      </c>
      <c r="J56" s="281" t="s">
        <v>383</v>
      </c>
      <c r="K56" s="465">
        <v>43906.0</v>
      </c>
      <c r="L56" s="392" t="s">
        <v>47</v>
      </c>
      <c r="M56" s="281" t="s">
        <v>97</v>
      </c>
      <c r="N56" s="329"/>
      <c r="O56" s="461"/>
      <c r="P56" s="281" t="s">
        <v>96</v>
      </c>
      <c r="Q56" s="281" t="s">
        <v>249</v>
      </c>
      <c r="R56" s="281" t="s">
        <v>98</v>
      </c>
      <c r="S56" s="454">
        <v>43861.0</v>
      </c>
      <c r="T56" s="450"/>
      <c r="U56" s="450"/>
      <c r="V56" s="450"/>
      <c r="W56" s="383"/>
    </row>
    <row r="57">
      <c r="A57" s="468" t="s">
        <v>2477</v>
      </c>
      <c r="B57" s="329" t="s">
        <v>2390</v>
      </c>
      <c r="C57" s="469">
        <v>15.0</v>
      </c>
      <c r="D57" s="466" t="s">
        <v>2392</v>
      </c>
      <c r="E57" s="329" t="s">
        <v>2478</v>
      </c>
      <c r="F57" s="329" t="s">
        <v>2439</v>
      </c>
      <c r="G57" s="329" t="s">
        <v>2479</v>
      </c>
      <c r="H57" s="281" t="s">
        <v>2480</v>
      </c>
      <c r="I57" s="470">
        <v>43899.0</v>
      </c>
      <c r="J57" s="281" t="s">
        <v>383</v>
      </c>
      <c r="K57" s="465">
        <v>43906.0</v>
      </c>
      <c r="L57" s="392" t="s">
        <v>47</v>
      </c>
      <c r="M57" s="281" t="s">
        <v>97</v>
      </c>
      <c r="N57" s="329"/>
      <c r="O57" s="461"/>
      <c r="P57" s="281" t="s">
        <v>96</v>
      </c>
      <c r="Q57" s="281" t="s">
        <v>249</v>
      </c>
      <c r="R57" s="281" t="s">
        <v>98</v>
      </c>
      <c r="S57" s="454">
        <v>43861.0</v>
      </c>
      <c r="T57" s="450"/>
      <c r="U57" s="450"/>
      <c r="V57" s="450"/>
      <c r="W57" s="383"/>
    </row>
    <row r="58">
      <c r="A58" s="398" t="s">
        <v>2481</v>
      </c>
      <c r="B58" s="329" t="s">
        <v>2482</v>
      </c>
      <c r="C58" s="329"/>
      <c r="D58" s="329" t="s">
        <v>2483</v>
      </c>
      <c r="E58" s="329" t="s">
        <v>2484</v>
      </c>
      <c r="F58" s="329" t="s">
        <v>2485</v>
      </c>
      <c r="G58" s="329" t="s">
        <v>2486</v>
      </c>
      <c r="H58" s="329" t="s">
        <v>2487</v>
      </c>
      <c r="I58" s="475">
        <v>43807.0</v>
      </c>
      <c r="J58" s="329" t="s">
        <v>917</v>
      </c>
      <c r="K58" s="475">
        <v>43886.0</v>
      </c>
      <c r="L58" s="392" t="s">
        <v>47</v>
      </c>
      <c r="M58" s="329" t="s">
        <v>97</v>
      </c>
      <c r="N58" s="461"/>
      <c r="O58" s="461"/>
      <c r="P58" s="281" t="s">
        <v>96</v>
      </c>
      <c r="Q58" s="281" t="s">
        <v>249</v>
      </c>
      <c r="R58" s="281" t="s">
        <v>98</v>
      </c>
      <c r="S58" s="454">
        <v>43861.0</v>
      </c>
      <c r="T58" s="450"/>
      <c r="U58" s="450"/>
      <c r="V58" s="450"/>
      <c r="W58" s="383"/>
    </row>
    <row r="59">
      <c r="A59" s="398" t="s">
        <v>2488</v>
      </c>
      <c r="B59" s="329" t="s">
        <v>2482</v>
      </c>
      <c r="C59" s="329"/>
      <c r="D59" s="329" t="s">
        <v>2483</v>
      </c>
      <c r="E59" s="329" t="s">
        <v>2489</v>
      </c>
      <c r="F59" s="329" t="s">
        <v>2485</v>
      </c>
      <c r="G59" s="329" t="s">
        <v>2490</v>
      </c>
      <c r="H59" s="329" t="s">
        <v>2491</v>
      </c>
      <c r="I59" s="475">
        <v>43807.0</v>
      </c>
      <c r="J59" s="329" t="s">
        <v>917</v>
      </c>
      <c r="K59" s="475">
        <v>43886.0</v>
      </c>
      <c r="L59" s="392" t="s">
        <v>47</v>
      </c>
      <c r="M59" s="329" t="s">
        <v>97</v>
      </c>
      <c r="N59" s="461"/>
      <c r="O59" s="461"/>
      <c r="P59" s="281" t="s">
        <v>96</v>
      </c>
      <c r="Q59" s="281" t="s">
        <v>249</v>
      </c>
      <c r="R59" s="281" t="s">
        <v>98</v>
      </c>
      <c r="S59" s="454">
        <v>43861.0</v>
      </c>
      <c r="T59" s="450"/>
      <c r="U59" s="450"/>
      <c r="V59" s="450"/>
      <c r="W59" s="383"/>
    </row>
    <row r="60">
      <c r="A60" s="398" t="s">
        <v>2492</v>
      </c>
      <c r="B60" s="329" t="s">
        <v>2482</v>
      </c>
      <c r="C60" s="329"/>
      <c r="D60" s="329" t="s">
        <v>2483</v>
      </c>
      <c r="E60" s="329" t="s">
        <v>2493</v>
      </c>
      <c r="F60" s="329" t="s">
        <v>2485</v>
      </c>
      <c r="G60" s="329" t="s">
        <v>2494</v>
      </c>
      <c r="H60" s="329" t="s">
        <v>2495</v>
      </c>
      <c r="I60" s="475">
        <v>43807.0</v>
      </c>
      <c r="J60" s="329" t="s">
        <v>917</v>
      </c>
      <c r="K60" s="475">
        <v>43886.0</v>
      </c>
      <c r="L60" s="392" t="s">
        <v>47</v>
      </c>
      <c r="M60" s="329" t="s">
        <v>97</v>
      </c>
      <c r="N60" s="461"/>
      <c r="O60" s="461"/>
      <c r="P60" s="281" t="s">
        <v>96</v>
      </c>
      <c r="Q60" s="281" t="s">
        <v>249</v>
      </c>
      <c r="R60" s="281" t="s">
        <v>98</v>
      </c>
      <c r="S60" s="454">
        <v>43864.0</v>
      </c>
      <c r="T60" s="450"/>
      <c r="U60" s="450"/>
      <c r="V60" s="450"/>
      <c r="W60" s="383"/>
    </row>
    <row r="61">
      <c r="A61" s="398" t="s">
        <v>2496</v>
      </c>
      <c r="B61" s="329" t="s">
        <v>2482</v>
      </c>
      <c r="C61" s="329"/>
      <c r="D61" s="329" t="s">
        <v>2483</v>
      </c>
      <c r="E61" s="401" t="s">
        <v>2497</v>
      </c>
      <c r="F61" s="329" t="s">
        <v>2485</v>
      </c>
      <c r="G61" s="329" t="s">
        <v>2498</v>
      </c>
      <c r="H61" s="329" t="s">
        <v>2499</v>
      </c>
      <c r="I61" s="475">
        <v>43807.0</v>
      </c>
      <c r="J61" s="329" t="s">
        <v>917</v>
      </c>
      <c r="K61" s="475">
        <v>43886.0</v>
      </c>
      <c r="L61" s="392" t="s">
        <v>47</v>
      </c>
      <c r="M61" s="329" t="s">
        <v>97</v>
      </c>
      <c r="N61" s="461"/>
      <c r="O61" s="461"/>
      <c r="P61" s="281" t="s">
        <v>96</v>
      </c>
      <c r="Q61" s="281" t="s">
        <v>249</v>
      </c>
      <c r="R61" s="281" t="s">
        <v>98</v>
      </c>
      <c r="S61" s="454">
        <v>43864.0</v>
      </c>
      <c r="T61" s="450"/>
      <c r="U61" s="450"/>
      <c r="V61" s="450"/>
      <c r="W61" s="383"/>
    </row>
    <row r="62">
      <c r="A62" s="398" t="s">
        <v>2500</v>
      </c>
      <c r="B62" s="329" t="s">
        <v>2482</v>
      </c>
      <c r="C62" s="329"/>
      <c r="D62" s="329" t="s">
        <v>2483</v>
      </c>
      <c r="E62" s="401" t="s">
        <v>2501</v>
      </c>
      <c r="F62" s="329" t="s">
        <v>2485</v>
      </c>
      <c r="G62" s="329" t="s">
        <v>2502</v>
      </c>
      <c r="H62" s="329" t="s">
        <v>2503</v>
      </c>
      <c r="I62" s="475">
        <v>43807.0</v>
      </c>
      <c r="J62" s="329" t="s">
        <v>917</v>
      </c>
      <c r="K62" s="475">
        <v>43886.0</v>
      </c>
      <c r="L62" s="392" t="s">
        <v>47</v>
      </c>
      <c r="M62" s="329" t="s">
        <v>97</v>
      </c>
      <c r="N62" s="461"/>
      <c r="O62" s="461"/>
      <c r="P62" s="281" t="s">
        <v>96</v>
      </c>
      <c r="Q62" s="281" t="s">
        <v>249</v>
      </c>
      <c r="R62" s="281" t="s">
        <v>98</v>
      </c>
      <c r="S62" s="454">
        <v>43864.0</v>
      </c>
      <c r="T62" s="450"/>
      <c r="U62" s="450"/>
      <c r="V62" s="450"/>
      <c r="W62" s="383"/>
    </row>
    <row r="63" hidden="1">
      <c r="A63" s="398" t="s">
        <v>2504</v>
      </c>
      <c r="B63" s="329" t="s">
        <v>2482</v>
      </c>
      <c r="C63" s="329"/>
      <c r="D63" s="329" t="s">
        <v>2483</v>
      </c>
      <c r="E63" s="401" t="s">
        <v>2505</v>
      </c>
      <c r="F63" s="329" t="s">
        <v>2485</v>
      </c>
      <c r="G63" s="329" t="s">
        <v>2506</v>
      </c>
      <c r="H63" s="329" t="s">
        <v>2507</v>
      </c>
      <c r="I63" s="475">
        <v>43807.0</v>
      </c>
      <c r="J63" s="329" t="s">
        <v>917</v>
      </c>
      <c r="K63" s="475">
        <v>43886.0</v>
      </c>
      <c r="L63" s="476" t="s">
        <v>48</v>
      </c>
      <c r="M63" s="329" t="s">
        <v>97</v>
      </c>
      <c r="N63" s="329" t="s">
        <v>2508</v>
      </c>
      <c r="O63" s="461"/>
      <c r="P63" s="450"/>
      <c r="Q63" s="450"/>
      <c r="R63" s="450"/>
      <c r="S63" s="450"/>
      <c r="T63" s="450"/>
      <c r="U63" s="450"/>
      <c r="V63" s="450"/>
      <c r="W63" s="383"/>
    </row>
    <row r="64">
      <c r="A64" s="398" t="s">
        <v>2509</v>
      </c>
      <c r="B64" s="329" t="s">
        <v>2482</v>
      </c>
      <c r="C64" s="329"/>
      <c r="D64" s="329" t="s">
        <v>2483</v>
      </c>
      <c r="E64" s="329" t="s">
        <v>2510</v>
      </c>
      <c r="F64" s="329" t="s">
        <v>2511</v>
      </c>
      <c r="G64" s="329" t="s">
        <v>2512</v>
      </c>
      <c r="H64" s="329" t="s">
        <v>2513</v>
      </c>
      <c r="I64" s="475">
        <v>43807.0</v>
      </c>
      <c r="J64" s="329" t="s">
        <v>917</v>
      </c>
      <c r="K64" s="475">
        <v>43886.0</v>
      </c>
      <c r="L64" s="392" t="s">
        <v>47</v>
      </c>
      <c r="M64" s="329" t="s">
        <v>97</v>
      </c>
      <c r="N64" s="450" t="s">
        <v>2514</v>
      </c>
      <c r="O64" s="461"/>
      <c r="P64" s="281" t="s">
        <v>96</v>
      </c>
      <c r="Q64" s="281" t="s">
        <v>249</v>
      </c>
      <c r="R64" s="281" t="s">
        <v>98</v>
      </c>
      <c r="S64" s="454">
        <v>43864.0</v>
      </c>
      <c r="T64" s="450"/>
      <c r="U64" s="450"/>
      <c r="V64" s="450"/>
      <c r="W64" s="383"/>
    </row>
    <row r="65">
      <c r="A65" s="398" t="s">
        <v>2515</v>
      </c>
      <c r="B65" s="329" t="s">
        <v>2482</v>
      </c>
      <c r="C65" s="329"/>
      <c r="D65" s="329" t="s">
        <v>2483</v>
      </c>
      <c r="E65" s="329" t="s">
        <v>2516</v>
      </c>
      <c r="F65" s="329" t="s">
        <v>2198</v>
      </c>
      <c r="G65" s="329" t="s">
        <v>2517</v>
      </c>
      <c r="H65" s="329" t="s">
        <v>2518</v>
      </c>
      <c r="I65" s="475">
        <v>43807.0</v>
      </c>
      <c r="J65" s="329" t="s">
        <v>917</v>
      </c>
      <c r="K65" s="475">
        <v>43886.0</v>
      </c>
      <c r="L65" s="392" t="s">
        <v>47</v>
      </c>
      <c r="M65" s="329" t="s">
        <v>97</v>
      </c>
      <c r="N65" s="450" t="s">
        <v>2514</v>
      </c>
      <c r="O65" s="461"/>
      <c r="P65" s="281" t="s">
        <v>96</v>
      </c>
      <c r="Q65" s="281" t="s">
        <v>249</v>
      </c>
      <c r="R65" s="281" t="s">
        <v>98</v>
      </c>
      <c r="S65" s="454">
        <v>43864.0</v>
      </c>
      <c r="T65" s="450"/>
      <c r="U65" s="450"/>
      <c r="V65" s="450"/>
      <c r="W65" s="383"/>
    </row>
    <row r="66">
      <c r="A66" s="398" t="s">
        <v>2519</v>
      </c>
      <c r="B66" s="329" t="s">
        <v>2482</v>
      </c>
      <c r="C66" s="329"/>
      <c r="D66" s="329" t="s">
        <v>2483</v>
      </c>
      <c r="E66" s="329" t="s">
        <v>2520</v>
      </c>
      <c r="F66" s="329" t="s">
        <v>2485</v>
      </c>
      <c r="G66" s="329" t="s">
        <v>2521</v>
      </c>
      <c r="H66" s="329" t="s">
        <v>2522</v>
      </c>
      <c r="I66" s="475">
        <v>43807.0</v>
      </c>
      <c r="J66" s="329" t="s">
        <v>917</v>
      </c>
      <c r="K66" s="475">
        <v>43886.0</v>
      </c>
      <c r="L66" s="392" t="s">
        <v>47</v>
      </c>
      <c r="M66" s="329" t="s">
        <v>97</v>
      </c>
      <c r="N66" s="329" t="s">
        <v>2514</v>
      </c>
      <c r="O66" s="461"/>
      <c r="P66" s="281" t="s">
        <v>96</v>
      </c>
      <c r="Q66" s="281" t="s">
        <v>249</v>
      </c>
      <c r="R66" s="281" t="s">
        <v>98</v>
      </c>
      <c r="S66" s="454">
        <v>43864.0</v>
      </c>
      <c r="T66" s="450"/>
      <c r="U66" s="450"/>
      <c r="V66" s="450"/>
      <c r="W66" s="383"/>
    </row>
    <row r="67">
      <c r="A67" s="398" t="s">
        <v>2523</v>
      </c>
      <c r="B67" s="329" t="s">
        <v>2482</v>
      </c>
      <c r="C67" s="329"/>
      <c r="D67" s="329" t="s">
        <v>2483</v>
      </c>
      <c r="E67" s="329" t="s">
        <v>2524</v>
      </c>
      <c r="F67" s="329" t="s">
        <v>2485</v>
      </c>
      <c r="G67" s="329" t="s">
        <v>2525</v>
      </c>
      <c r="H67" s="329" t="s">
        <v>2526</v>
      </c>
      <c r="I67" s="475">
        <v>43807.0</v>
      </c>
      <c r="J67" s="329" t="s">
        <v>917</v>
      </c>
      <c r="K67" s="475">
        <v>43886.0</v>
      </c>
      <c r="L67" s="392" t="s">
        <v>47</v>
      </c>
      <c r="M67" s="329" t="s">
        <v>97</v>
      </c>
      <c r="N67" s="329" t="s">
        <v>2514</v>
      </c>
      <c r="O67" s="461"/>
      <c r="P67" s="281" t="s">
        <v>96</v>
      </c>
      <c r="Q67" s="281" t="s">
        <v>249</v>
      </c>
      <c r="R67" s="281" t="s">
        <v>98</v>
      </c>
      <c r="S67" s="454">
        <v>43864.0</v>
      </c>
      <c r="T67" s="450"/>
      <c r="U67" s="450"/>
      <c r="V67" s="450"/>
      <c r="W67" s="383"/>
    </row>
    <row r="68">
      <c r="A68" s="398"/>
      <c r="B68" s="281"/>
      <c r="C68" s="281"/>
      <c r="D68" s="281"/>
      <c r="F68" s="451"/>
      <c r="G68" s="450"/>
      <c r="H68" s="450"/>
      <c r="I68" s="450"/>
      <c r="J68" s="450"/>
      <c r="K68" s="450"/>
      <c r="L68" s="450"/>
      <c r="M68" s="450"/>
      <c r="N68" s="450"/>
      <c r="O68" s="450"/>
      <c r="P68" s="450"/>
      <c r="Q68" s="450"/>
      <c r="R68" s="450"/>
      <c r="S68" s="450"/>
      <c r="T68" s="450"/>
      <c r="U68" s="450"/>
      <c r="V68" s="450"/>
      <c r="W68" s="383"/>
    </row>
    <row r="69">
      <c r="A69" s="377"/>
      <c r="B69" s="378"/>
      <c r="C69" s="378"/>
      <c r="D69" s="378"/>
      <c r="E69" s="378"/>
      <c r="F69" s="378"/>
      <c r="G69" s="378"/>
      <c r="H69" s="378"/>
      <c r="I69" s="381"/>
      <c r="J69" s="381"/>
      <c r="K69" s="381"/>
      <c r="L69" s="378"/>
      <c r="M69" s="378"/>
      <c r="N69" s="378"/>
      <c r="O69" s="378"/>
      <c r="P69" s="378"/>
      <c r="Q69" s="378"/>
      <c r="R69" s="378"/>
      <c r="S69" s="400"/>
      <c r="T69" s="400"/>
      <c r="U69" s="400"/>
      <c r="V69" s="400"/>
      <c r="W69" s="382"/>
    </row>
    <row r="70">
      <c r="A70" s="281"/>
      <c r="B70" s="452"/>
      <c r="C70" s="452"/>
      <c r="D70" s="452"/>
      <c r="E70" s="452"/>
      <c r="F70" s="452"/>
      <c r="G70" s="452"/>
      <c r="H70" s="452"/>
      <c r="I70" s="453"/>
      <c r="J70" s="452"/>
      <c r="K70" s="453"/>
      <c r="L70" s="281"/>
      <c r="M70" s="281"/>
      <c r="N70" s="281"/>
      <c r="O70" s="450"/>
      <c r="P70" s="450"/>
      <c r="Q70" s="450"/>
      <c r="R70" s="450"/>
      <c r="S70" s="450"/>
      <c r="T70" s="281"/>
      <c r="U70" s="450"/>
      <c r="V70" s="450"/>
      <c r="W70" s="383"/>
    </row>
    <row r="71">
      <c r="A71" s="281"/>
      <c r="B71" s="452"/>
      <c r="C71" s="452"/>
      <c r="D71" s="452"/>
      <c r="E71" s="455"/>
      <c r="F71" s="452"/>
      <c r="G71" s="452"/>
      <c r="H71" s="452"/>
      <c r="I71" s="453"/>
      <c r="J71" s="452"/>
      <c r="K71" s="453"/>
      <c r="L71" s="281"/>
      <c r="M71" s="281"/>
      <c r="N71" s="450"/>
      <c r="O71" s="450"/>
      <c r="P71" s="450"/>
      <c r="Q71" s="450"/>
      <c r="R71" s="450"/>
      <c r="S71" s="450"/>
      <c r="T71" s="281"/>
      <c r="U71" s="450"/>
      <c r="V71" s="450"/>
      <c r="W71" s="383"/>
    </row>
    <row r="72">
      <c r="A72" s="281"/>
      <c r="B72" s="452"/>
      <c r="C72" s="452"/>
      <c r="D72" s="452"/>
      <c r="E72" s="455"/>
      <c r="F72" s="452"/>
      <c r="G72" s="452"/>
      <c r="H72" s="452"/>
      <c r="I72" s="453"/>
      <c r="J72" s="452"/>
      <c r="K72" s="453"/>
      <c r="L72" s="281"/>
      <c r="M72" s="281"/>
      <c r="N72" s="281"/>
      <c r="O72" s="450"/>
      <c r="P72" s="450"/>
      <c r="Q72" s="450"/>
      <c r="R72" s="450"/>
      <c r="S72" s="450"/>
      <c r="T72" s="281"/>
      <c r="U72" s="450"/>
      <c r="V72" s="450"/>
      <c r="W72" s="383"/>
    </row>
    <row r="73">
      <c r="A73" s="281"/>
      <c r="B73" s="452"/>
      <c r="C73" s="452"/>
      <c r="D73" s="452"/>
      <c r="E73" s="452"/>
      <c r="F73" s="452"/>
      <c r="G73" s="452"/>
      <c r="H73" s="452"/>
      <c r="I73" s="453"/>
      <c r="J73" s="452"/>
      <c r="K73" s="453"/>
      <c r="L73" s="281"/>
      <c r="M73" s="281"/>
      <c r="N73" s="450"/>
      <c r="O73" s="450"/>
      <c r="P73" s="450"/>
      <c r="Q73" s="450"/>
      <c r="R73" s="450"/>
      <c r="S73" s="450"/>
      <c r="T73" s="281"/>
      <c r="U73" s="450"/>
      <c r="V73" s="450"/>
      <c r="W73" s="383"/>
    </row>
    <row r="74">
      <c r="A74" s="281"/>
      <c r="B74" s="452"/>
      <c r="C74" s="452"/>
      <c r="D74" s="452"/>
      <c r="E74" s="452"/>
      <c r="F74" s="452"/>
      <c r="G74" s="452"/>
      <c r="H74" s="452"/>
      <c r="I74" s="453"/>
      <c r="J74" s="452"/>
      <c r="K74" s="453"/>
      <c r="L74" s="281"/>
      <c r="M74" s="281"/>
      <c r="N74" s="281"/>
      <c r="O74" s="450"/>
      <c r="P74" s="450"/>
      <c r="Q74" s="450"/>
      <c r="R74" s="450"/>
      <c r="S74" s="450"/>
      <c r="T74" s="281"/>
      <c r="U74" s="450"/>
      <c r="V74" s="450"/>
      <c r="W74" s="383"/>
    </row>
    <row r="75">
      <c r="A75" s="281"/>
      <c r="B75" s="452"/>
      <c r="C75" s="452"/>
      <c r="D75" s="452"/>
      <c r="E75" s="452"/>
      <c r="F75" s="452"/>
      <c r="G75" s="452"/>
      <c r="H75" s="452"/>
      <c r="I75" s="453"/>
      <c r="J75" s="452"/>
      <c r="K75" s="453"/>
      <c r="L75" s="281"/>
      <c r="M75" s="281"/>
      <c r="N75" s="281"/>
      <c r="O75" s="450"/>
      <c r="P75" s="450"/>
      <c r="Q75" s="450"/>
      <c r="R75" s="450"/>
      <c r="S75" s="450"/>
      <c r="T75" s="281"/>
      <c r="U75" s="450"/>
      <c r="V75" s="450"/>
      <c r="W75" s="383"/>
    </row>
    <row r="76">
      <c r="A76" s="281"/>
      <c r="B76" s="452"/>
      <c r="C76" s="452"/>
      <c r="D76" s="452"/>
      <c r="E76" s="455"/>
      <c r="F76" s="452"/>
      <c r="G76" s="452"/>
      <c r="H76" s="452"/>
      <c r="I76" s="453"/>
      <c r="J76" s="452"/>
      <c r="K76" s="453"/>
      <c r="L76" s="281"/>
      <c r="M76" s="281"/>
      <c r="N76" s="450"/>
      <c r="O76" s="450"/>
      <c r="P76" s="450"/>
      <c r="Q76" s="450"/>
      <c r="R76" s="450"/>
      <c r="S76" s="450"/>
      <c r="T76" s="281"/>
      <c r="U76" s="450"/>
      <c r="V76" s="450"/>
      <c r="W76" s="383"/>
    </row>
    <row r="77">
      <c r="A77" s="281"/>
      <c r="B77" s="452"/>
      <c r="C77" s="452"/>
      <c r="D77" s="452"/>
      <c r="E77" s="455"/>
      <c r="F77" s="452"/>
      <c r="G77" s="452"/>
      <c r="H77" s="452"/>
      <c r="I77" s="453"/>
      <c r="J77" s="452"/>
      <c r="K77" s="453"/>
      <c r="L77" s="281"/>
      <c r="M77" s="281"/>
      <c r="N77" s="450"/>
      <c r="O77" s="450"/>
      <c r="P77" s="450"/>
      <c r="Q77" s="450"/>
      <c r="R77" s="450"/>
      <c r="S77" s="450"/>
      <c r="T77" s="281"/>
      <c r="U77" s="450"/>
      <c r="V77" s="450"/>
      <c r="W77" s="383"/>
    </row>
    <row r="78">
      <c r="A78" s="281"/>
      <c r="B78" s="452"/>
      <c r="C78" s="452"/>
      <c r="D78" s="452"/>
      <c r="E78" s="452"/>
      <c r="F78" s="452"/>
      <c r="G78" s="452"/>
      <c r="H78" s="452"/>
      <c r="I78" s="453"/>
      <c r="J78" s="452"/>
      <c r="K78" s="453"/>
      <c r="L78" s="281"/>
      <c r="M78" s="281"/>
      <c r="N78" s="450"/>
      <c r="O78" s="450"/>
      <c r="P78" s="450"/>
      <c r="Q78" s="450"/>
      <c r="R78" s="450"/>
      <c r="S78" s="450"/>
      <c r="T78" s="281"/>
      <c r="U78" s="450"/>
      <c r="V78" s="450"/>
      <c r="W78" s="383"/>
    </row>
    <row r="79">
      <c r="A79" s="281"/>
      <c r="B79" s="452"/>
      <c r="C79" s="452"/>
      <c r="D79" s="452"/>
      <c r="E79" s="452"/>
      <c r="F79" s="452"/>
      <c r="G79" s="452"/>
      <c r="H79" s="452"/>
      <c r="I79" s="453"/>
      <c r="J79" s="452"/>
      <c r="K79" s="453"/>
      <c r="L79" s="281"/>
      <c r="M79" s="281"/>
      <c r="N79" s="450"/>
      <c r="O79" s="450"/>
      <c r="P79" s="450"/>
      <c r="Q79" s="450"/>
      <c r="R79" s="450"/>
      <c r="S79" s="450"/>
      <c r="T79" s="281"/>
      <c r="U79" s="450"/>
      <c r="V79" s="450"/>
      <c r="W79" s="383"/>
    </row>
    <row r="80">
      <c r="A80" s="281"/>
      <c r="B80" s="452"/>
      <c r="C80" s="452"/>
      <c r="D80" s="452"/>
      <c r="E80" s="452"/>
      <c r="F80" s="452"/>
      <c r="G80" s="452"/>
      <c r="H80" s="452"/>
      <c r="I80" s="453"/>
      <c r="J80" s="452"/>
      <c r="K80" s="453"/>
      <c r="L80" s="281"/>
      <c r="M80" s="281"/>
      <c r="N80" s="281"/>
      <c r="O80" s="450"/>
      <c r="P80" s="450"/>
      <c r="Q80" s="450"/>
      <c r="R80" s="450"/>
      <c r="S80" s="450"/>
      <c r="T80" s="281"/>
      <c r="U80" s="450"/>
      <c r="V80" s="450"/>
      <c r="W80" s="383"/>
    </row>
    <row r="81">
      <c r="A81" s="281"/>
      <c r="B81" s="452"/>
      <c r="C81" s="452"/>
      <c r="D81" s="452"/>
      <c r="E81" s="455"/>
      <c r="F81" s="452"/>
      <c r="G81" s="452"/>
      <c r="H81" s="452"/>
      <c r="I81" s="453"/>
      <c r="J81" s="452"/>
      <c r="K81" s="453"/>
      <c r="L81" s="281"/>
      <c r="M81" s="281"/>
      <c r="N81" s="281"/>
      <c r="O81" s="450"/>
      <c r="P81" s="450"/>
      <c r="Q81" s="450"/>
      <c r="R81" s="450"/>
      <c r="S81" s="450"/>
      <c r="T81" s="281"/>
      <c r="U81" s="450"/>
      <c r="V81" s="450"/>
      <c r="W81" s="383"/>
    </row>
    <row r="82">
      <c r="A82" s="281"/>
      <c r="B82" s="452"/>
      <c r="C82" s="452"/>
      <c r="D82" s="452"/>
      <c r="E82" s="455"/>
      <c r="F82" s="452"/>
      <c r="G82" s="452"/>
      <c r="H82" s="452"/>
      <c r="I82" s="453"/>
      <c r="J82" s="452"/>
      <c r="K82" s="453"/>
      <c r="L82" s="281"/>
      <c r="M82" s="281"/>
      <c r="N82" s="450"/>
      <c r="O82" s="450"/>
      <c r="P82" s="450"/>
      <c r="Q82" s="450"/>
      <c r="R82" s="450"/>
      <c r="S82" s="450"/>
      <c r="T82" s="281"/>
      <c r="U82" s="450"/>
      <c r="V82" s="450"/>
      <c r="W82" s="383"/>
    </row>
    <row r="83">
      <c r="A83" s="281"/>
      <c r="B83" s="452"/>
      <c r="C83" s="452"/>
      <c r="D83" s="452"/>
      <c r="E83" s="452"/>
      <c r="F83" s="452"/>
      <c r="G83" s="452"/>
      <c r="H83" s="452"/>
      <c r="I83" s="453"/>
      <c r="J83" s="452"/>
      <c r="K83" s="453"/>
      <c r="L83" s="281"/>
      <c r="M83" s="281"/>
      <c r="N83" s="450"/>
      <c r="O83" s="450"/>
      <c r="P83" s="450"/>
      <c r="Q83" s="450"/>
      <c r="R83" s="450"/>
      <c r="S83" s="450"/>
      <c r="T83" s="281"/>
      <c r="U83" s="450"/>
      <c r="V83" s="450"/>
      <c r="W83" s="383"/>
    </row>
    <row r="84">
      <c r="A84" s="281"/>
      <c r="B84" s="452"/>
      <c r="C84" s="452"/>
      <c r="D84" s="452"/>
      <c r="E84" s="452"/>
      <c r="F84" s="452"/>
      <c r="G84" s="452"/>
      <c r="H84" s="452"/>
      <c r="I84" s="453"/>
      <c r="J84" s="452"/>
      <c r="K84" s="453"/>
      <c r="L84" s="281"/>
      <c r="M84" s="281"/>
      <c r="N84" s="450"/>
      <c r="O84" s="450"/>
      <c r="P84" s="450"/>
      <c r="Q84" s="450"/>
      <c r="R84" s="450"/>
      <c r="S84" s="450"/>
      <c r="T84" s="281"/>
      <c r="U84" s="450"/>
      <c r="V84" s="450"/>
      <c r="W84" s="383"/>
    </row>
  </sheetData>
  <autoFilter ref="$A$1:$Z$67">
    <filterColumn colId="15">
      <filters>
        <filter val="Yes"/>
        <filter val="Can be Automated?"/>
      </filters>
    </filterColumn>
  </autoFilter>
  <conditionalFormatting sqref="L1:L84">
    <cfRule type="containsText" dxfId="1" priority="1" operator="containsText" text="Pass">
      <formula>NOT(ISERROR(SEARCH(("Pass"),(L1))))</formula>
    </cfRule>
  </conditionalFormatting>
  <conditionalFormatting sqref="L1:L84">
    <cfRule type="containsText" dxfId="2" priority="2" operator="containsText" text="Fail">
      <formula>NOT(ISERROR(SEARCH(("Fail"),(L1))))</formula>
    </cfRule>
  </conditionalFormatting>
  <conditionalFormatting sqref="L1:L84">
    <cfRule type="containsText" dxfId="0" priority="3" operator="containsText" text="Unavailable">
      <formula>NOT(ISERROR(SEARCH(("Unavailable"),(L1))))</formula>
    </cfRule>
  </conditionalFormatting>
  <hyperlinks>
    <hyperlink r:id="rId1" ref="O46"/>
    <hyperlink r:id="rId2" ref="O47"/>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1.86"/>
    <col customWidth="1" min="4" max="4" width="11.43"/>
    <col customWidth="1" min="5" max="5" width="24.0"/>
    <col customWidth="1" min="6" max="6" width="35.43"/>
    <col customWidth="1" min="7" max="7" width="80.29"/>
    <col customWidth="1" min="8" max="8" width="12.86"/>
    <col customWidth="1" min="9" max="9" width="12.57"/>
    <col customWidth="1" min="10" max="11" width="12.86"/>
    <col customWidth="1" min="12" max="12" width="13.0"/>
  </cols>
  <sheetData>
    <row r="1">
      <c r="A1" s="477" t="s">
        <v>2527</v>
      </c>
      <c r="B1" s="478"/>
      <c r="C1" s="478"/>
      <c r="D1" s="478"/>
      <c r="E1" s="478"/>
      <c r="F1" s="478"/>
      <c r="G1" s="478"/>
      <c r="H1" s="478"/>
      <c r="I1" s="478"/>
      <c r="J1" s="478"/>
      <c r="K1" s="478"/>
      <c r="L1" s="478"/>
      <c r="M1" s="478"/>
      <c r="N1" s="478"/>
      <c r="O1" s="478"/>
      <c r="P1" s="478"/>
      <c r="Q1" s="478"/>
      <c r="R1" s="478"/>
      <c r="S1" s="478"/>
      <c r="T1" s="478"/>
      <c r="U1" s="478"/>
      <c r="V1" s="478"/>
    </row>
    <row r="2" ht="26.25" customHeight="1">
      <c r="A2" s="479" t="s">
        <v>57</v>
      </c>
      <c r="B2" s="480" t="s">
        <v>60</v>
      </c>
      <c r="C2" s="480" t="s">
        <v>61</v>
      </c>
      <c r="D2" s="68" t="s">
        <v>422</v>
      </c>
      <c r="E2" s="480" t="s">
        <v>62</v>
      </c>
      <c r="F2" s="479" t="s">
        <v>63</v>
      </c>
      <c r="G2" s="479" t="s">
        <v>64</v>
      </c>
      <c r="H2" s="479" t="s">
        <v>65</v>
      </c>
      <c r="I2" s="480" t="s">
        <v>66</v>
      </c>
      <c r="J2" s="479" t="s">
        <v>67</v>
      </c>
      <c r="K2" s="479" t="s">
        <v>68</v>
      </c>
      <c r="L2" s="479" t="s">
        <v>69</v>
      </c>
      <c r="M2" s="480" t="s">
        <v>70</v>
      </c>
      <c r="N2" s="479" t="s">
        <v>71</v>
      </c>
      <c r="O2" s="481" t="s">
        <v>72</v>
      </c>
      <c r="P2" s="481" t="s">
        <v>73</v>
      </c>
      <c r="Q2" s="481" t="s">
        <v>74</v>
      </c>
      <c r="R2" s="481" t="s">
        <v>75</v>
      </c>
      <c r="S2" s="481" t="s">
        <v>76</v>
      </c>
      <c r="T2" s="480" t="s">
        <v>77</v>
      </c>
      <c r="U2" s="479" t="s">
        <v>78</v>
      </c>
      <c r="V2" s="480" t="s">
        <v>79</v>
      </c>
    </row>
    <row r="3">
      <c r="A3" s="482"/>
      <c r="B3" s="483" t="s">
        <v>80</v>
      </c>
      <c r="C3" s="484"/>
      <c r="D3" s="484"/>
      <c r="E3" s="485"/>
      <c r="F3" s="485"/>
      <c r="G3" s="485"/>
      <c r="H3" s="486"/>
      <c r="I3" s="486"/>
      <c r="J3" s="487"/>
      <c r="K3" s="488" t="s">
        <v>1647</v>
      </c>
      <c r="L3" s="484"/>
      <c r="M3" s="489"/>
      <c r="N3" s="484"/>
      <c r="O3" s="485"/>
      <c r="P3" s="163"/>
      <c r="Q3" s="163"/>
      <c r="R3" s="163"/>
      <c r="S3" s="163"/>
      <c r="T3" s="163"/>
      <c r="U3" s="163"/>
      <c r="V3" s="490"/>
    </row>
    <row r="4">
      <c r="A4" s="482"/>
      <c r="B4" s="491"/>
      <c r="C4" s="492" t="s">
        <v>81</v>
      </c>
      <c r="D4" s="492"/>
      <c r="E4" s="493"/>
      <c r="F4" s="494" t="s">
        <v>82</v>
      </c>
      <c r="G4" s="495"/>
      <c r="H4" s="486"/>
      <c r="I4" s="486"/>
      <c r="J4" s="486"/>
      <c r="K4" s="496"/>
      <c r="L4" s="492"/>
      <c r="M4" s="497"/>
      <c r="N4" s="494" t="s">
        <v>1649</v>
      </c>
      <c r="O4" s="498"/>
      <c r="P4" s="163"/>
      <c r="Q4" s="163"/>
      <c r="R4" s="163"/>
      <c r="S4" s="163"/>
      <c r="T4" s="163"/>
      <c r="U4" s="163"/>
      <c r="V4" s="490"/>
    </row>
    <row r="5">
      <c r="A5" s="482"/>
      <c r="B5" s="491"/>
      <c r="C5" s="499" t="s">
        <v>83</v>
      </c>
      <c r="D5" s="499"/>
      <c r="E5" s="500"/>
      <c r="F5" s="494" t="s">
        <v>84</v>
      </c>
      <c r="G5" s="501"/>
      <c r="H5" s="486"/>
      <c r="I5" s="486"/>
      <c r="J5" s="486"/>
      <c r="K5" s="496"/>
      <c r="L5" s="492"/>
      <c r="M5" s="502"/>
      <c r="N5" s="503" t="s">
        <v>1651</v>
      </c>
      <c r="O5" s="504"/>
      <c r="P5" s="163"/>
      <c r="Q5" s="163"/>
      <c r="R5" s="163"/>
      <c r="S5" s="163"/>
      <c r="T5" s="163"/>
      <c r="U5" s="163"/>
      <c r="V5" s="490"/>
    </row>
    <row r="6">
      <c r="A6" s="482"/>
      <c r="B6" s="491"/>
      <c r="C6" s="80" t="s">
        <v>85</v>
      </c>
      <c r="D6" s="80"/>
      <c r="E6" s="505"/>
      <c r="F6" s="494" t="s">
        <v>86</v>
      </c>
      <c r="G6" s="506"/>
      <c r="H6" s="486"/>
      <c r="I6" s="486"/>
      <c r="J6" s="486"/>
      <c r="K6" s="496"/>
      <c r="L6" s="492"/>
      <c r="M6" s="507"/>
      <c r="N6" s="494" t="s">
        <v>1653</v>
      </c>
      <c r="O6" s="508"/>
      <c r="P6" s="163"/>
      <c r="Q6" s="163"/>
      <c r="R6" s="163"/>
      <c r="S6" s="163"/>
      <c r="T6" s="163"/>
      <c r="U6" s="163"/>
      <c r="V6" s="509">
        <f>countIF(V8:V1014, "Release")</f>
        <v>42</v>
      </c>
    </row>
    <row r="7" ht="20.25" customHeight="1">
      <c r="A7" s="86" t="s">
        <v>2528</v>
      </c>
      <c r="B7" s="510"/>
      <c r="C7" s="510"/>
      <c r="D7" s="511"/>
      <c r="E7" s="511"/>
      <c r="F7" s="511"/>
      <c r="G7" s="511"/>
      <c r="H7" s="512"/>
      <c r="I7" s="512"/>
      <c r="J7" s="512" t="s">
        <v>984</v>
      </c>
      <c r="K7" s="511"/>
      <c r="L7" s="511"/>
      <c r="M7" s="513"/>
      <c r="N7" s="514"/>
      <c r="O7" s="511"/>
      <c r="P7" s="511"/>
      <c r="Q7" s="511"/>
      <c r="R7" s="511"/>
      <c r="S7" s="511"/>
      <c r="T7" s="511"/>
      <c r="U7" s="511"/>
      <c r="V7" s="515"/>
    </row>
    <row r="8">
      <c r="A8" s="163" t="s">
        <v>2529</v>
      </c>
      <c r="B8" s="516" t="s">
        <v>2530</v>
      </c>
      <c r="C8" s="162" t="s">
        <v>2531</v>
      </c>
      <c r="D8" s="162"/>
      <c r="E8" s="162" t="s">
        <v>2532</v>
      </c>
      <c r="F8" s="162" t="s">
        <v>2533</v>
      </c>
      <c r="G8" s="162" t="s">
        <v>2534</v>
      </c>
      <c r="H8" s="517"/>
      <c r="I8" s="517"/>
      <c r="J8" s="518">
        <v>43705.0</v>
      </c>
      <c r="K8" s="519" t="s">
        <v>47</v>
      </c>
      <c r="L8" s="160" t="s">
        <v>432</v>
      </c>
      <c r="M8" s="161"/>
      <c r="N8" s="161"/>
      <c r="O8" s="163" t="s">
        <v>96</v>
      </c>
      <c r="P8" s="162" t="s">
        <v>97</v>
      </c>
      <c r="Q8" s="162" t="s">
        <v>98</v>
      </c>
      <c r="R8" s="173">
        <v>43728.0</v>
      </c>
      <c r="S8" s="478"/>
      <c r="T8" s="478" t="s">
        <v>99</v>
      </c>
      <c r="U8" s="162" t="s">
        <v>100</v>
      </c>
      <c r="V8" s="163" t="s">
        <v>79</v>
      </c>
    </row>
    <row r="9">
      <c r="A9" s="163" t="s">
        <v>2535</v>
      </c>
      <c r="B9" s="516" t="s">
        <v>2530</v>
      </c>
      <c r="C9" s="162" t="s">
        <v>2536</v>
      </c>
      <c r="D9" s="162"/>
      <c r="E9" s="162" t="s">
        <v>2537</v>
      </c>
      <c r="F9" s="162" t="s">
        <v>2533</v>
      </c>
      <c r="G9" s="162" t="s">
        <v>2538</v>
      </c>
      <c r="H9" s="517"/>
      <c r="I9" s="517"/>
      <c r="J9" s="518">
        <v>43705.0</v>
      </c>
      <c r="K9" s="519" t="s">
        <v>47</v>
      </c>
      <c r="L9" s="160" t="s">
        <v>432</v>
      </c>
      <c r="M9" s="161"/>
      <c r="N9" s="161"/>
      <c r="O9" s="163" t="s">
        <v>96</v>
      </c>
      <c r="P9" s="162" t="s">
        <v>97</v>
      </c>
      <c r="Q9" s="162" t="s">
        <v>98</v>
      </c>
      <c r="R9" s="173">
        <v>43728.0</v>
      </c>
      <c r="S9" s="478"/>
      <c r="T9" s="478" t="s">
        <v>99</v>
      </c>
      <c r="U9" s="478"/>
      <c r="V9" s="478" t="s">
        <v>79</v>
      </c>
    </row>
    <row r="10">
      <c r="A10" s="163" t="s">
        <v>2539</v>
      </c>
      <c r="B10" s="162" t="s">
        <v>2540</v>
      </c>
      <c r="C10" s="162" t="s">
        <v>2541</v>
      </c>
      <c r="D10" s="162"/>
      <c r="E10" s="196" t="s">
        <v>2537</v>
      </c>
      <c r="F10" s="162" t="s">
        <v>678</v>
      </c>
      <c r="G10" s="196" t="s">
        <v>2542</v>
      </c>
      <c r="H10" s="517"/>
      <c r="I10" s="517"/>
      <c r="J10" s="518">
        <v>43705.0</v>
      </c>
      <c r="K10" s="519" t="s">
        <v>47</v>
      </c>
      <c r="L10" s="160" t="s">
        <v>432</v>
      </c>
      <c r="M10" s="161"/>
      <c r="N10" s="161"/>
      <c r="O10" s="163" t="s">
        <v>96</v>
      </c>
      <c r="P10" s="162" t="s">
        <v>97</v>
      </c>
      <c r="Q10" s="162" t="s">
        <v>98</v>
      </c>
      <c r="R10" s="173">
        <v>43728.0</v>
      </c>
      <c r="S10" s="478"/>
      <c r="T10" s="478" t="s">
        <v>99</v>
      </c>
      <c r="U10" s="162" t="s">
        <v>100</v>
      </c>
      <c r="V10" s="163" t="s">
        <v>79</v>
      </c>
    </row>
    <row r="11">
      <c r="A11" s="163" t="s">
        <v>2543</v>
      </c>
      <c r="B11" s="162" t="s">
        <v>1670</v>
      </c>
      <c r="C11" s="162" t="s">
        <v>1671</v>
      </c>
      <c r="D11" s="162"/>
      <c r="E11" s="196" t="s">
        <v>2537</v>
      </c>
      <c r="F11" s="162" t="s">
        <v>678</v>
      </c>
      <c r="G11" s="180" t="s">
        <v>2544</v>
      </c>
      <c r="H11" s="517"/>
      <c r="I11" s="517"/>
      <c r="J11" s="518">
        <v>43705.0</v>
      </c>
      <c r="K11" s="159" t="s">
        <v>47</v>
      </c>
      <c r="L11" s="160" t="s">
        <v>432</v>
      </c>
      <c r="M11" s="174" t="str">
        <f t="shared" ref="M11:M12" si="1">HYPERLINK("https://tangramcare.atlassian.net/browse/P2BN-101","P2BN-101")</f>
        <v>P2BN-101</v>
      </c>
      <c r="N11" s="161"/>
      <c r="O11" s="163" t="s">
        <v>96</v>
      </c>
      <c r="P11" s="162" t="s">
        <v>97</v>
      </c>
      <c r="Q11" s="162" t="s">
        <v>98</v>
      </c>
      <c r="R11" s="173">
        <v>43728.0</v>
      </c>
      <c r="S11" s="478"/>
      <c r="T11" s="478" t="s">
        <v>99</v>
      </c>
      <c r="U11" s="162" t="s">
        <v>100</v>
      </c>
      <c r="V11" s="163" t="s">
        <v>79</v>
      </c>
    </row>
    <row r="12">
      <c r="A12" s="163" t="s">
        <v>2545</v>
      </c>
      <c r="B12" s="520" t="s">
        <v>2546</v>
      </c>
      <c r="C12" s="520" t="s">
        <v>2547</v>
      </c>
      <c r="D12" s="180"/>
      <c r="E12" s="521" t="s">
        <v>2537</v>
      </c>
      <c r="F12" s="180" t="s">
        <v>2548</v>
      </c>
      <c r="G12" s="180" t="s">
        <v>2549</v>
      </c>
      <c r="H12" s="522"/>
      <c r="I12" s="522"/>
      <c r="J12" s="523">
        <v>43845.0</v>
      </c>
      <c r="K12" s="524" t="s">
        <v>47</v>
      </c>
      <c r="L12" s="195" t="s">
        <v>2550</v>
      </c>
      <c r="M12" s="174" t="str">
        <f t="shared" si="1"/>
        <v>P2BN-101</v>
      </c>
      <c r="N12" s="195" t="s">
        <v>2551</v>
      </c>
      <c r="O12" s="163" t="s">
        <v>96</v>
      </c>
      <c r="P12" s="162" t="s">
        <v>97</v>
      </c>
      <c r="Q12" s="162" t="s">
        <v>98</v>
      </c>
      <c r="R12" s="478"/>
      <c r="S12" s="478"/>
      <c r="T12" s="478" t="s">
        <v>99</v>
      </c>
      <c r="U12" s="478"/>
      <c r="V12" s="478" t="s">
        <v>79</v>
      </c>
    </row>
    <row r="13">
      <c r="A13" s="163" t="s">
        <v>2552</v>
      </c>
      <c r="B13" s="516" t="s">
        <v>2553</v>
      </c>
      <c r="C13" s="162" t="s">
        <v>2554</v>
      </c>
      <c r="D13" s="162"/>
      <c r="E13" s="162" t="s">
        <v>2555</v>
      </c>
      <c r="F13" s="162" t="s">
        <v>2556</v>
      </c>
      <c r="G13" s="162" t="s">
        <v>2557</v>
      </c>
      <c r="H13" s="517"/>
      <c r="I13" s="517"/>
      <c r="J13" s="518">
        <v>43705.0</v>
      </c>
      <c r="K13" s="159" t="s">
        <v>47</v>
      </c>
      <c r="L13" s="160" t="s">
        <v>432</v>
      </c>
      <c r="M13" s="161"/>
      <c r="N13" s="161"/>
      <c r="O13" s="163" t="s">
        <v>96</v>
      </c>
      <c r="P13" s="162" t="s">
        <v>97</v>
      </c>
      <c r="Q13" s="162" t="s">
        <v>98</v>
      </c>
      <c r="R13" s="173">
        <v>43728.0</v>
      </c>
      <c r="S13" s="478"/>
      <c r="T13" s="478" t="s">
        <v>99</v>
      </c>
      <c r="U13" s="478"/>
      <c r="V13" s="478" t="s">
        <v>79</v>
      </c>
    </row>
    <row r="14">
      <c r="A14" s="525" t="s">
        <v>2558</v>
      </c>
      <c r="B14" s="526" t="s">
        <v>2559</v>
      </c>
      <c r="C14" s="526" t="s">
        <v>2560</v>
      </c>
      <c r="D14" s="526"/>
      <c r="E14" s="526" t="s">
        <v>2561</v>
      </c>
      <c r="F14" s="526" t="s">
        <v>2562</v>
      </c>
      <c r="G14" s="526" t="s">
        <v>2563</v>
      </c>
      <c r="H14" s="527"/>
      <c r="I14" s="527"/>
      <c r="J14" s="527"/>
      <c r="K14" s="526" t="s">
        <v>123</v>
      </c>
      <c r="L14" s="528"/>
      <c r="M14" s="529"/>
      <c r="N14" s="528" t="s">
        <v>1602</v>
      </c>
      <c r="O14" s="528" t="s">
        <v>96</v>
      </c>
      <c r="P14" s="530"/>
      <c r="Q14" s="530"/>
      <c r="R14" s="530"/>
      <c r="S14" s="530"/>
      <c r="T14" s="530" t="s">
        <v>125</v>
      </c>
      <c r="U14" s="530"/>
      <c r="V14" s="529"/>
    </row>
    <row r="15">
      <c r="A15" s="525" t="s">
        <v>2564</v>
      </c>
      <c r="B15" s="163" t="s">
        <v>2565</v>
      </c>
      <c r="C15" s="163" t="s">
        <v>2566</v>
      </c>
      <c r="D15" s="162"/>
      <c r="E15" s="163" t="s">
        <v>2561</v>
      </c>
      <c r="F15" s="163" t="s">
        <v>2567</v>
      </c>
      <c r="G15" s="162" t="s">
        <v>2568</v>
      </c>
      <c r="H15" s="173">
        <v>43908.0</v>
      </c>
      <c r="I15" s="162" t="s">
        <v>383</v>
      </c>
      <c r="J15" s="173">
        <v>43717.0</v>
      </c>
      <c r="K15" s="162" t="s">
        <v>47</v>
      </c>
      <c r="L15" s="162" t="s">
        <v>432</v>
      </c>
      <c r="M15" s="531" t="str">
        <f>HYPERLINK("https://tangramcare.atlassian.net/browse/P2BN-557","P2BN-557")</f>
        <v>P2BN-557</v>
      </c>
      <c r="N15" s="162" t="s">
        <v>2569</v>
      </c>
      <c r="O15" s="163" t="s">
        <v>96</v>
      </c>
      <c r="P15" s="478"/>
      <c r="Q15" s="162" t="s">
        <v>98</v>
      </c>
      <c r="R15" s="478"/>
      <c r="S15" s="478"/>
      <c r="T15" s="478" t="s">
        <v>125</v>
      </c>
      <c r="U15" s="478"/>
      <c r="V15" s="532"/>
    </row>
    <row r="16">
      <c r="A16" s="86" t="s">
        <v>2570</v>
      </c>
      <c r="B16" s="510"/>
      <c r="C16" s="511"/>
      <c r="D16" s="511"/>
      <c r="E16" s="511"/>
      <c r="F16" s="511"/>
      <c r="G16" s="511"/>
      <c r="H16" s="511"/>
      <c r="I16" s="511"/>
      <c r="J16" s="511"/>
      <c r="K16" s="511"/>
      <c r="L16" s="511"/>
      <c r="M16" s="513"/>
      <c r="N16" s="514"/>
      <c r="O16" s="511"/>
      <c r="P16" s="511"/>
      <c r="Q16" s="511"/>
      <c r="R16" s="478"/>
      <c r="S16" s="478"/>
      <c r="T16" s="478" t="s">
        <v>988</v>
      </c>
      <c r="U16" s="478"/>
      <c r="V16" s="513"/>
    </row>
    <row r="17">
      <c r="A17" s="160" t="s">
        <v>2571</v>
      </c>
      <c r="B17" s="160" t="s">
        <v>2572</v>
      </c>
      <c r="C17" s="160" t="s">
        <v>1692</v>
      </c>
      <c r="D17" s="195"/>
      <c r="E17" s="533" t="s">
        <v>2573</v>
      </c>
      <c r="F17" s="160" t="s">
        <v>2574</v>
      </c>
      <c r="G17" s="160" t="s">
        <v>2575</v>
      </c>
      <c r="H17" s="534">
        <v>43725.0</v>
      </c>
      <c r="I17" s="162" t="s">
        <v>432</v>
      </c>
      <c r="J17" s="535">
        <v>43706.0</v>
      </c>
      <c r="K17" s="519" t="s">
        <v>47</v>
      </c>
      <c r="L17" s="161" t="s">
        <v>432</v>
      </c>
      <c r="M17" s="161"/>
      <c r="N17" s="161"/>
      <c r="O17" s="478" t="s">
        <v>96</v>
      </c>
      <c r="P17" s="162" t="s">
        <v>97</v>
      </c>
      <c r="Q17" s="162" t="s">
        <v>98</v>
      </c>
      <c r="R17" s="173">
        <v>43728.0</v>
      </c>
      <c r="S17" s="478"/>
      <c r="T17" s="478" t="s">
        <v>99</v>
      </c>
      <c r="U17" s="478"/>
      <c r="V17" s="478" t="s">
        <v>79</v>
      </c>
    </row>
    <row r="18" ht="132.0" customHeight="1">
      <c r="A18" s="160" t="s">
        <v>2576</v>
      </c>
      <c r="B18" s="160" t="s">
        <v>1696</v>
      </c>
      <c r="C18" s="536" t="s">
        <v>1697</v>
      </c>
      <c r="D18" s="537"/>
      <c r="E18" s="536" t="s">
        <v>2532</v>
      </c>
      <c r="F18" s="536" t="s">
        <v>2577</v>
      </c>
      <c r="G18" s="538" t="s">
        <v>2578</v>
      </c>
      <c r="H18" s="539">
        <v>43725.0</v>
      </c>
      <c r="I18" s="540" t="s">
        <v>432</v>
      </c>
      <c r="J18" s="541">
        <v>43706.0</v>
      </c>
      <c r="K18" s="519" t="s">
        <v>47</v>
      </c>
      <c r="L18" s="178" t="s">
        <v>432</v>
      </c>
      <c r="M18" s="461"/>
      <c r="N18" s="461"/>
      <c r="O18" s="478" t="s">
        <v>96</v>
      </c>
      <c r="P18" s="162" t="s">
        <v>116</v>
      </c>
      <c r="Q18" s="162" t="s">
        <v>98</v>
      </c>
      <c r="R18" s="173">
        <v>43755.0</v>
      </c>
      <c r="S18" s="478"/>
      <c r="T18" s="478" t="s">
        <v>99</v>
      </c>
      <c r="U18" s="478"/>
      <c r="V18" s="532"/>
    </row>
    <row r="19">
      <c r="A19" s="160" t="s">
        <v>2579</v>
      </c>
      <c r="B19" s="160" t="s">
        <v>2580</v>
      </c>
      <c r="C19" s="160" t="s">
        <v>2581</v>
      </c>
      <c r="D19" s="195"/>
      <c r="E19" s="536" t="s">
        <v>2532</v>
      </c>
      <c r="F19" s="195" t="s">
        <v>2582</v>
      </c>
      <c r="G19" s="195" t="s">
        <v>2583</v>
      </c>
      <c r="H19" s="539">
        <v>43725.0</v>
      </c>
      <c r="I19" s="540" t="s">
        <v>432</v>
      </c>
      <c r="J19" s="541">
        <v>43706.0</v>
      </c>
      <c r="K19" s="519" t="s">
        <v>47</v>
      </c>
      <c r="L19" s="178" t="s">
        <v>432</v>
      </c>
      <c r="M19" s="161"/>
      <c r="N19" s="161"/>
      <c r="O19" s="478" t="s">
        <v>96</v>
      </c>
      <c r="P19" s="162" t="s">
        <v>97</v>
      </c>
      <c r="Q19" s="162" t="s">
        <v>98</v>
      </c>
      <c r="R19" s="173">
        <v>43728.0</v>
      </c>
      <c r="S19" s="478"/>
      <c r="T19" s="478" t="s">
        <v>99</v>
      </c>
      <c r="U19" s="478"/>
      <c r="V19" s="478" t="s">
        <v>79</v>
      </c>
    </row>
    <row r="20">
      <c r="A20" s="160" t="s">
        <v>2584</v>
      </c>
      <c r="B20" s="542" t="s">
        <v>2585</v>
      </c>
      <c r="C20" s="178" t="s">
        <v>2586</v>
      </c>
      <c r="D20" s="542"/>
      <c r="E20" s="536" t="s">
        <v>2532</v>
      </c>
      <c r="F20" s="160" t="s">
        <v>2587</v>
      </c>
      <c r="G20" s="160" t="s">
        <v>2588</v>
      </c>
      <c r="H20" s="539">
        <v>43725.0</v>
      </c>
      <c r="I20" s="540" t="s">
        <v>432</v>
      </c>
      <c r="J20" s="541">
        <v>43718.0</v>
      </c>
      <c r="K20" s="519" t="s">
        <v>47</v>
      </c>
      <c r="L20" s="178" t="s">
        <v>432</v>
      </c>
      <c r="M20" s="161"/>
      <c r="N20" s="478"/>
      <c r="O20" s="478" t="s">
        <v>96</v>
      </c>
      <c r="P20" s="162" t="s">
        <v>97</v>
      </c>
      <c r="Q20" s="162" t="s">
        <v>98</v>
      </c>
      <c r="R20" s="173">
        <v>43728.0</v>
      </c>
      <c r="S20" s="478"/>
      <c r="T20" s="478" t="s">
        <v>99</v>
      </c>
      <c r="U20" s="478"/>
      <c r="V20" s="478" t="s">
        <v>79</v>
      </c>
    </row>
    <row r="21">
      <c r="A21" s="160" t="s">
        <v>2589</v>
      </c>
      <c r="B21" s="160" t="s">
        <v>2590</v>
      </c>
      <c r="C21" s="160" t="s">
        <v>2591</v>
      </c>
      <c r="D21" s="195"/>
      <c r="E21" s="160" t="s">
        <v>2573</v>
      </c>
      <c r="F21" s="160" t="s">
        <v>2592</v>
      </c>
      <c r="G21" s="160" t="s">
        <v>2593</v>
      </c>
      <c r="H21" s="539">
        <v>43725.0</v>
      </c>
      <c r="I21" s="540" t="s">
        <v>432</v>
      </c>
      <c r="J21" s="541">
        <v>43706.0</v>
      </c>
      <c r="K21" s="519" t="s">
        <v>47</v>
      </c>
      <c r="L21" s="178" t="s">
        <v>432</v>
      </c>
      <c r="M21" s="532"/>
      <c r="N21" s="478"/>
      <c r="O21" s="163" t="s">
        <v>96</v>
      </c>
      <c r="P21" s="162" t="s">
        <v>116</v>
      </c>
      <c r="Q21" s="162" t="s">
        <v>98</v>
      </c>
      <c r="R21" s="173">
        <v>43754.0</v>
      </c>
      <c r="S21" s="478"/>
      <c r="T21" s="478" t="s">
        <v>99</v>
      </c>
      <c r="U21" s="478"/>
      <c r="V21" s="532"/>
    </row>
    <row r="22">
      <c r="A22" s="160" t="s">
        <v>2594</v>
      </c>
      <c r="B22" s="160" t="s">
        <v>2595</v>
      </c>
      <c r="C22" s="536" t="s">
        <v>2596</v>
      </c>
      <c r="D22" s="537"/>
      <c r="E22" s="160" t="s">
        <v>2573</v>
      </c>
      <c r="F22" s="536" t="s">
        <v>2597</v>
      </c>
      <c r="G22" s="538" t="s">
        <v>2578</v>
      </c>
      <c r="H22" s="539">
        <v>43725.0</v>
      </c>
      <c r="I22" s="540" t="s">
        <v>432</v>
      </c>
      <c r="J22" s="541">
        <v>43706.0</v>
      </c>
      <c r="K22" s="519" t="s">
        <v>47</v>
      </c>
      <c r="L22" s="178" t="s">
        <v>432</v>
      </c>
      <c r="M22" s="532"/>
      <c r="N22" s="478"/>
      <c r="O22" s="163" t="s">
        <v>96</v>
      </c>
      <c r="P22" s="162" t="s">
        <v>116</v>
      </c>
      <c r="Q22" s="162" t="s">
        <v>98</v>
      </c>
      <c r="R22" s="173">
        <v>43755.0</v>
      </c>
      <c r="S22" s="478"/>
      <c r="T22" s="478" t="s">
        <v>99</v>
      </c>
      <c r="U22" s="478"/>
      <c r="V22" s="532"/>
    </row>
    <row r="23">
      <c r="A23" s="543" t="s">
        <v>2598</v>
      </c>
      <c r="B23" s="162" t="s">
        <v>2599</v>
      </c>
      <c r="C23" s="162" t="s">
        <v>2600</v>
      </c>
      <c r="D23" s="162"/>
      <c r="E23" s="196" t="s">
        <v>2573</v>
      </c>
      <c r="F23" s="162" t="s">
        <v>2601</v>
      </c>
      <c r="G23" s="162" t="s">
        <v>2602</v>
      </c>
      <c r="H23" s="539">
        <v>43717.0</v>
      </c>
      <c r="I23" s="540" t="s">
        <v>432</v>
      </c>
      <c r="J23" s="523">
        <v>43845.0</v>
      </c>
      <c r="K23" s="524" t="s">
        <v>47</v>
      </c>
      <c r="L23" s="195" t="s">
        <v>2550</v>
      </c>
      <c r="M23" s="478"/>
      <c r="N23" s="478"/>
      <c r="O23" s="478" t="s">
        <v>96</v>
      </c>
      <c r="P23" s="478"/>
      <c r="Q23" s="162" t="s">
        <v>98</v>
      </c>
      <c r="R23" s="478"/>
      <c r="S23" s="478"/>
      <c r="T23" s="478" t="s">
        <v>99</v>
      </c>
      <c r="U23" s="162" t="s">
        <v>100</v>
      </c>
      <c r="V23" s="163" t="s">
        <v>79</v>
      </c>
    </row>
    <row r="24">
      <c r="A24" s="86" t="s">
        <v>2603</v>
      </c>
      <c r="B24" s="510"/>
      <c r="C24" s="511"/>
      <c r="D24" s="511"/>
      <c r="E24" s="511"/>
      <c r="F24" s="511"/>
      <c r="G24" s="511"/>
      <c r="H24" s="544"/>
      <c r="I24" s="544"/>
      <c r="J24" s="544"/>
      <c r="K24" s="514"/>
      <c r="L24" s="511"/>
      <c r="M24" s="513"/>
      <c r="N24" s="514"/>
      <c r="O24" s="511"/>
      <c r="P24" s="511"/>
      <c r="Q24" s="511"/>
      <c r="R24" s="511"/>
      <c r="S24" s="511"/>
      <c r="T24" s="511"/>
      <c r="U24" s="511"/>
      <c r="V24" s="515"/>
    </row>
    <row r="25">
      <c r="A25" s="163" t="s">
        <v>2604</v>
      </c>
      <c r="B25" s="162" t="s">
        <v>2605</v>
      </c>
      <c r="C25" s="196" t="s">
        <v>2606</v>
      </c>
      <c r="D25" s="196"/>
      <c r="E25" s="162" t="s">
        <v>2537</v>
      </c>
      <c r="F25" s="196" t="s">
        <v>1736</v>
      </c>
      <c r="G25" s="196" t="s">
        <v>2607</v>
      </c>
      <c r="H25" s="478"/>
      <c r="I25" s="478"/>
      <c r="J25" s="535">
        <v>43706.0</v>
      </c>
      <c r="K25" s="519" t="s">
        <v>47</v>
      </c>
      <c r="L25" s="161" t="s">
        <v>432</v>
      </c>
      <c r="M25" s="478"/>
      <c r="N25" s="478"/>
      <c r="O25" s="163" t="s">
        <v>96</v>
      </c>
      <c r="P25" s="162" t="s">
        <v>97</v>
      </c>
      <c r="Q25" s="162" t="s">
        <v>98</v>
      </c>
      <c r="R25" s="173">
        <v>43728.0</v>
      </c>
      <c r="S25" s="478"/>
      <c r="T25" s="478" t="s">
        <v>99</v>
      </c>
      <c r="U25" s="478"/>
      <c r="V25" s="478" t="s">
        <v>79</v>
      </c>
    </row>
    <row r="26">
      <c r="A26" s="545" t="s">
        <v>2608</v>
      </c>
      <c r="B26" s="162" t="s">
        <v>2609</v>
      </c>
      <c r="C26" s="196" t="s">
        <v>2610</v>
      </c>
      <c r="D26" s="196"/>
      <c r="E26" s="162" t="s">
        <v>2537</v>
      </c>
      <c r="F26" s="196" t="s">
        <v>2611</v>
      </c>
      <c r="G26" s="196" t="s">
        <v>2612</v>
      </c>
      <c r="H26" s="539"/>
      <c r="I26" s="539"/>
      <c r="J26" s="541">
        <v>43706.0</v>
      </c>
      <c r="K26" s="519" t="s">
        <v>47</v>
      </c>
      <c r="L26" s="178" t="s">
        <v>432</v>
      </c>
      <c r="M26" s="478"/>
      <c r="N26" s="478"/>
      <c r="O26" s="163" t="s">
        <v>96</v>
      </c>
      <c r="P26" s="162" t="s">
        <v>97</v>
      </c>
      <c r="Q26" s="162" t="s">
        <v>98</v>
      </c>
      <c r="R26" s="173">
        <v>43728.0</v>
      </c>
      <c r="S26" s="478"/>
      <c r="T26" s="478" t="s">
        <v>99</v>
      </c>
      <c r="U26" s="478"/>
      <c r="V26" s="478" t="s">
        <v>79</v>
      </c>
    </row>
    <row r="27">
      <c r="A27" s="163" t="s">
        <v>2613</v>
      </c>
      <c r="B27" s="162" t="s">
        <v>2614</v>
      </c>
      <c r="C27" s="162" t="s">
        <v>1744</v>
      </c>
      <c r="D27" s="162"/>
      <c r="E27" s="162" t="s">
        <v>2615</v>
      </c>
      <c r="F27" s="162" t="s">
        <v>2616</v>
      </c>
      <c r="G27" s="162" t="s">
        <v>2617</v>
      </c>
      <c r="H27" s="539">
        <v>43726.0</v>
      </c>
      <c r="I27" s="540" t="s">
        <v>432</v>
      </c>
      <c r="J27" s="523">
        <v>43726.0</v>
      </c>
      <c r="K27" s="524" t="s">
        <v>47</v>
      </c>
      <c r="L27" s="178" t="s">
        <v>432</v>
      </c>
      <c r="M27" s="546"/>
      <c r="N27" s="202"/>
      <c r="O27" s="163" t="s">
        <v>96</v>
      </c>
      <c r="P27" s="162" t="s">
        <v>97</v>
      </c>
      <c r="Q27" s="162" t="s">
        <v>98</v>
      </c>
      <c r="R27" s="173">
        <v>43728.0</v>
      </c>
      <c r="S27" s="478"/>
      <c r="T27" s="478" t="s">
        <v>99</v>
      </c>
      <c r="U27" s="478"/>
      <c r="V27" s="478" t="s">
        <v>79</v>
      </c>
    </row>
    <row r="28">
      <c r="A28" s="163" t="s">
        <v>2618</v>
      </c>
      <c r="B28" s="162" t="s">
        <v>2619</v>
      </c>
      <c r="C28" s="162" t="s">
        <v>1750</v>
      </c>
      <c r="D28" s="162"/>
      <c r="E28" s="196" t="s">
        <v>2620</v>
      </c>
      <c r="F28" s="162" t="s">
        <v>2621</v>
      </c>
      <c r="G28" s="162" t="s">
        <v>2622</v>
      </c>
      <c r="H28" s="539"/>
      <c r="I28" s="539"/>
      <c r="J28" s="547">
        <v>43706.0</v>
      </c>
      <c r="K28" s="519" t="s">
        <v>47</v>
      </c>
      <c r="L28" s="178" t="s">
        <v>432</v>
      </c>
      <c r="M28" s="478"/>
      <c r="N28" s="163"/>
      <c r="O28" s="163" t="s">
        <v>96</v>
      </c>
      <c r="P28" s="162" t="s">
        <v>97</v>
      </c>
      <c r="Q28" s="162" t="s">
        <v>98</v>
      </c>
      <c r="R28" s="173">
        <v>43728.0</v>
      </c>
      <c r="S28" s="478"/>
      <c r="T28" s="478" t="s">
        <v>99</v>
      </c>
      <c r="U28" s="478"/>
      <c r="V28" s="478" t="s">
        <v>79</v>
      </c>
    </row>
    <row r="29">
      <c r="A29" s="490" t="s">
        <v>2623</v>
      </c>
      <c r="B29" s="163" t="s">
        <v>2624</v>
      </c>
      <c r="C29" s="163" t="s">
        <v>2625</v>
      </c>
      <c r="D29" s="162"/>
      <c r="E29" s="163" t="s">
        <v>2626</v>
      </c>
      <c r="F29" s="163" t="s">
        <v>1758</v>
      </c>
      <c r="G29" s="163" t="s">
        <v>2627</v>
      </c>
      <c r="H29" s="522"/>
      <c r="I29" s="522"/>
      <c r="J29" s="523">
        <v>43735.0</v>
      </c>
      <c r="K29" s="519" t="s">
        <v>47</v>
      </c>
      <c r="L29" s="542" t="s">
        <v>97</v>
      </c>
      <c r="M29" s="532"/>
      <c r="N29" s="532"/>
      <c r="O29" s="163" t="s">
        <v>96</v>
      </c>
      <c r="P29" s="162" t="s">
        <v>116</v>
      </c>
      <c r="Q29" s="162" t="s">
        <v>98</v>
      </c>
      <c r="R29" s="548">
        <v>43754.0</v>
      </c>
      <c r="S29" s="532"/>
      <c r="T29" s="532" t="s">
        <v>99</v>
      </c>
      <c r="U29" s="532"/>
      <c r="V29" s="478"/>
    </row>
    <row r="30">
      <c r="A30" s="525" t="s">
        <v>2628</v>
      </c>
      <c r="B30" s="162" t="s">
        <v>2629</v>
      </c>
      <c r="C30" s="162" t="s">
        <v>2630</v>
      </c>
      <c r="D30" s="162"/>
      <c r="E30" s="196" t="s">
        <v>2631</v>
      </c>
      <c r="F30" s="162" t="s">
        <v>2632</v>
      </c>
      <c r="G30" s="162" t="s">
        <v>2633</v>
      </c>
      <c r="H30" s="539"/>
      <c r="I30" s="539"/>
      <c r="J30" s="523">
        <v>43735.0</v>
      </c>
      <c r="K30" s="519" t="s">
        <v>47</v>
      </c>
      <c r="L30" s="542" t="s">
        <v>97</v>
      </c>
      <c r="M30" s="532"/>
      <c r="N30" s="478"/>
      <c r="O30" s="163" t="s">
        <v>96</v>
      </c>
      <c r="P30" s="162" t="s">
        <v>116</v>
      </c>
      <c r="Q30" s="162" t="s">
        <v>98</v>
      </c>
      <c r="R30" s="173">
        <v>43754.0</v>
      </c>
      <c r="S30" s="478"/>
      <c r="T30" s="478" t="s">
        <v>99</v>
      </c>
      <c r="U30" s="478"/>
      <c r="V30" s="478"/>
    </row>
    <row r="31">
      <c r="A31" s="525" t="s">
        <v>2634</v>
      </c>
      <c r="B31" s="162" t="s">
        <v>2635</v>
      </c>
      <c r="C31" s="162" t="s">
        <v>2636</v>
      </c>
      <c r="D31" s="162"/>
      <c r="E31" s="162" t="s">
        <v>2637</v>
      </c>
      <c r="F31" s="162" t="s">
        <v>1758</v>
      </c>
      <c r="G31" s="162" t="s">
        <v>2638</v>
      </c>
      <c r="H31" s="539"/>
      <c r="I31" s="539"/>
      <c r="J31" s="523">
        <v>43735.0</v>
      </c>
      <c r="K31" s="519" t="s">
        <v>47</v>
      </c>
      <c r="L31" s="542" t="s">
        <v>97</v>
      </c>
      <c r="M31" s="532"/>
      <c r="N31" s="478"/>
      <c r="O31" s="163" t="s">
        <v>96</v>
      </c>
      <c r="P31" s="162" t="s">
        <v>116</v>
      </c>
      <c r="Q31" s="162" t="s">
        <v>98</v>
      </c>
      <c r="R31" s="173">
        <v>43754.0</v>
      </c>
      <c r="S31" s="478"/>
      <c r="T31" s="478" t="s">
        <v>99</v>
      </c>
      <c r="U31" s="478"/>
      <c r="V31" s="478"/>
    </row>
    <row r="32">
      <c r="A32" s="525" t="s">
        <v>2639</v>
      </c>
      <c r="B32" s="162" t="s">
        <v>2640</v>
      </c>
      <c r="C32" s="162" t="s">
        <v>2641</v>
      </c>
      <c r="D32" s="162"/>
      <c r="E32" s="196" t="s">
        <v>2642</v>
      </c>
      <c r="F32" s="162" t="s">
        <v>2643</v>
      </c>
      <c r="G32" s="162" t="s">
        <v>2644</v>
      </c>
      <c r="H32" s="539"/>
      <c r="I32" s="539"/>
      <c r="J32" s="541">
        <v>43706.0</v>
      </c>
      <c r="K32" s="519" t="s">
        <v>47</v>
      </c>
      <c r="L32" s="178" t="s">
        <v>432</v>
      </c>
      <c r="M32" s="532"/>
      <c r="N32" s="478"/>
      <c r="O32" s="163" t="s">
        <v>96</v>
      </c>
      <c r="P32" s="162" t="s">
        <v>116</v>
      </c>
      <c r="Q32" s="162" t="s">
        <v>98</v>
      </c>
      <c r="R32" s="173">
        <v>43755.0</v>
      </c>
      <c r="S32" s="478"/>
      <c r="T32" s="478" t="s">
        <v>99</v>
      </c>
      <c r="U32" s="478"/>
      <c r="V32" s="478"/>
    </row>
    <row r="33">
      <c r="A33" s="525" t="s">
        <v>2645</v>
      </c>
      <c r="B33" s="162" t="s">
        <v>2646</v>
      </c>
      <c r="C33" s="162" t="s">
        <v>2647</v>
      </c>
      <c r="D33" s="162"/>
      <c r="E33" s="162" t="s">
        <v>2648</v>
      </c>
      <c r="F33" s="162" t="s">
        <v>2649</v>
      </c>
      <c r="G33" s="162" t="s">
        <v>2650</v>
      </c>
      <c r="H33" s="539"/>
      <c r="I33" s="539"/>
      <c r="J33" s="523">
        <v>43735.0</v>
      </c>
      <c r="K33" s="524" t="s">
        <v>47</v>
      </c>
      <c r="L33" s="542" t="s">
        <v>97</v>
      </c>
      <c r="M33" s="532"/>
      <c r="N33" s="478"/>
      <c r="O33" s="163" t="s">
        <v>96</v>
      </c>
      <c r="P33" s="162" t="s">
        <v>116</v>
      </c>
      <c r="Q33" s="162" t="s">
        <v>98</v>
      </c>
      <c r="R33" s="173">
        <v>43755.0</v>
      </c>
      <c r="S33" s="478"/>
      <c r="T33" s="478" t="s">
        <v>99</v>
      </c>
      <c r="U33" s="478"/>
      <c r="V33" s="478"/>
    </row>
    <row r="34">
      <c r="A34" s="525" t="s">
        <v>2651</v>
      </c>
      <c r="B34" s="162" t="s">
        <v>2652</v>
      </c>
      <c r="C34" s="162" t="s">
        <v>2653</v>
      </c>
      <c r="D34" s="162"/>
      <c r="E34" s="196" t="s">
        <v>2654</v>
      </c>
      <c r="F34" s="162" t="s">
        <v>2655</v>
      </c>
      <c r="G34" s="162" t="s">
        <v>2656</v>
      </c>
      <c r="H34" s="539"/>
      <c r="I34" s="539"/>
      <c r="J34" s="541">
        <v>43706.0</v>
      </c>
      <c r="K34" s="519" t="s">
        <v>47</v>
      </c>
      <c r="L34" s="178" t="s">
        <v>432</v>
      </c>
      <c r="M34" s="532"/>
      <c r="N34" s="163"/>
      <c r="O34" s="163" t="s">
        <v>96</v>
      </c>
      <c r="P34" s="162" t="s">
        <v>116</v>
      </c>
      <c r="Q34" s="162" t="s">
        <v>98</v>
      </c>
      <c r="R34" s="173">
        <v>43755.0</v>
      </c>
      <c r="S34" s="478"/>
      <c r="T34" s="478" t="s">
        <v>99</v>
      </c>
      <c r="U34" s="478"/>
      <c r="V34" s="532"/>
    </row>
    <row r="35">
      <c r="A35" s="193" t="s">
        <v>2657</v>
      </c>
      <c r="B35" s="549" t="s">
        <v>2658</v>
      </c>
      <c r="C35" s="549" t="s">
        <v>2659</v>
      </c>
      <c r="D35" s="549"/>
      <c r="E35" s="549" t="s">
        <v>2537</v>
      </c>
      <c r="F35" s="549" t="s">
        <v>2660</v>
      </c>
      <c r="G35" s="549" t="s">
        <v>2661</v>
      </c>
      <c r="H35" s="550"/>
      <c r="I35" s="551"/>
      <c r="J35" s="550"/>
      <c r="K35" s="527" t="s">
        <v>123</v>
      </c>
      <c r="L35" s="549"/>
      <c r="M35" s="552"/>
      <c r="N35" s="193"/>
      <c r="O35" s="193"/>
      <c r="P35" s="549"/>
      <c r="Q35" s="549"/>
      <c r="R35" s="552"/>
      <c r="S35" s="552"/>
      <c r="T35" s="552" t="s">
        <v>99</v>
      </c>
      <c r="U35" s="552"/>
      <c r="V35" s="552"/>
    </row>
    <row r="36">
      <c r="A36" s="193" t="s">
        <v>2662</v>
      </c>
      <c r="B36" s="549" t="s">
        <v>2663</v>
      </c>
      <c r="C36" s="549" t="s">
        <v>2664</v>
      </c>
      <c r="D36" s="549"/>
      <c r="E36" s="549" t="s">
        <v>2665</v>
      </c>
      <c r="F36" s="549" t="s">
        <v>2666</v>
      </c>
      <c r="G36" s="549" t="s">
        <v>2667</v>
      </c>
      <c r="H36" s="550"/>
      <c r="I36" s="551"/>
      <c r="J36" s="550"/>
      <c r="K36" s="527" t="s">
        <v>123</v>
      </c>
      <c r="L36" s="549"/>
      <c r="M36" s="552"/>
      <c r="N36" s="193"/>
      <c r="O36" s="193"/>
      <c r="P36" s="549"/>
      <c r="Q36" s="549"/>
      <c r="R36" s="552"/>
      <c r="S36" s="552"/>
      <c r="T36" s="552" t="s">
        <v>99</v>
      </c>
      <c r="U36" s="552"/>
      <c r="V36" s="552"/>
    </row>
    <row r="37">
      <c r="A37" s="553" t="s">
        <v>2668</v>
      </c>
      <c r="B37" s="549" t="s">
        <v>2669</v>
      </c>
      <c r="C37" s="549" t="s">
        <v>2670</v>
      </c>
      <c r="D37" s="549"/>
      <c r="E37" s="549" t="s">
        <v>2665</v>
      </c>
      <c r="F37" s="549" t="s">
        <v>2671</v>
      </c>
      <c r="G37" s="549" t="s">
        <v>2672</v>
      </c>
      <c r="H37" s="550"/>
      <c r="I37" s="554"/>
      <c r="J37" s="550"/>
      <c r="K37" s="527" t="s">
        <v>123</v>
      </c>
      <c r="L37" s="549"/>
      <c r="M37" s="555"/>
      <c r="N37" s="193"/>
      <c r="O37" s="193"/>
      <c r="P37" s="549"/>
      <c r="Q37" s="549"/>
      <c r="R37" s="552"/>
      <c r="S37" s="552"/>
      <c r="T37" s="552" t="s">
        <v>99</v>
      </c>
      <c r="U37" s="552"/>
      <c r="V37" s="555"/>
    </row>
    <row r="38">
      <c r="A38" s="525" t="s">
        <v>2673</v>
      </c>
      <c r="B38" s="162" t="s">
        <v>2674</v>
      </c>
      <c r="C38" s="162" t="s">
        <v>1791</v>
      </c>
      <c r="D38" s="162"/>
      <c r="E38" s="162" t="s">
        <v>2537</v>
      </c>
      <c r="F38" s="162" t="s">
        <v>1792</v>
      </c>
      <c r="G38" s="162" t="s">
        <v>2675</v>
      </c>
      <c r="H38" s="517"/>
      <c r="J38" s="517">
        <v>43615.0</v>
      </c>
      <c r="K38" s="526" t="s">
        <v>123</v>
      </c>
      <c r="L38" s="162" t="s">
        <v>1794</v>
      </c>
      <c r="M38" s="556" t="str">
        <f>HYPERLINK("https://tangramcare.atlassian.net/browse/P2BN-503","P2BN-503")</f>
        <v>P2BN-503</v>
      </c>
      <c r="N38" s="162" t="s">
        <v>1795</v>
      </c>
      <c r="O38" s="163" t="s">
        <v>96</v>
      </c>
      <c r="P38" s="163"/>
      <c r="Q38" s="163"/>
      <c r="R38" s="478"/>
      <c r="S38" s="478"/>
      <c r="T38" s="478" t="s">
        <v>99</v>
      </c>
      <c r="U38" s="478"/>
      <c r="V38" s="532"/>
    </row>
    <row r="39">
      <c r="A39" s="525" t="s">
        <v>2676</v>
      </c>
      <c r="B39" s="162" t="s">
        <v>1797</v>
      </c>
      <c r="C39" s="162" t="s">
        <v>1798</v>
      </c>
      <c r="D39" s="162"/>
      <c r="E39" s="162" t="s">
        <v>2537</v>
      </c>
      <c r="F39" s="162" t="s">
        <v>2677</v>
      </c>
      <c r="G39" s="162" t="s">
        <v>2678</v>
      </c>
      <c r="H39" s="539"/>
      <c r="I39" s="539"/>
      <c r="J39" s="523">
        <v>43735.0</v>
      </c>
      <c r="K39" s="519" t="s">
        <v>47</v>
      </c>
      <c r="L39" s="542" t="s">
        <v>97</v>
      </c>
      <c r="M39" s="531" t="str">
        <f>HYPERLINK("https://tangramcare.atlassian.net/browse/P2BN-506","P2BN-506")</f>
        <v>P2BN-506</v>
      </c>
      <c r="N39" s="163"/>
      <c r="O39" s="162" t="s">
        <v>96</v>
      </c>
      <c r="P39" s="162" t="s">
        <v>249</v>
      </c>
      <c r="Q39" s="162" t="s">
        <v>98</v>
      </c>
      <c r="R39" s="478"/>
      <c r="S39" s="478"/>
      <c r="T39" s="478"/>
      <c r="U39" s="478"/>
      <c r="V39" s="532"/>
    </row>
    <row r="40" ht="29.25" customHeight="1">
      <c r="A40" s="86" t="s">
        <v>2679</v>
      </c>
      <c r="B40" s="510"/>
      <c r="C40" s="511"/>
      <c r="D40" s="511"/>
      <c r="E40" s="511"/>
      <c r="F40" s="511"/>
      <c r="G40" s="511"/>
      <c r="H40" s="544"/>
      <c r="I40" s="544"/>
      <c r="J40" s="544"/>
      <c r="K40" s="511"/>
      <c r="L40" s="511"/>
      <c r="M40" s="515"/>
      <c r="N40" s="511"/>
      <c r="O40" s="511"/>
      <c r="P40" s="511"/>
      <c r="Q40" s="511"/>
      <c r="R40" s="511"/>
      <c r="S40" s="511"/>
      <c r="T40" s="511"/>
      <c r="U40" s="511"/>
      <c r="V40" s="515"/>
    </row>
    <row r="41">
      <c r="A41" s="163" t="s">
        <v>2680</v>
      </c>
      <c r="B41" s="162" t="s">
        <v>2681</v>
      </c>
      <c r="C41" s="162" t="s">
        <v>2682</v>
      </c>
      <c r="D41" s="162"/>
      <c r="E41" s="196" t="s">
        <v>2537</v>
      </c>
      <c r="F41" s="162" t="s">
        <v>2683</v>
      </c>
      <c r="G41" s="162" t="s">
        <v>2684</v>
      </c>
      <c r="H41" s="478"/>
      <c r="I41" s="478"/>
      <c r="J41" s="535">
        <v>43706.0</v>
      </c>
      <c r="K41" s="519" t="s">
        <v>47</v>
      </c>
      <c r="L41" s="161" t="s">
        <v>432</v>
      </c>
      <c r="M41" s="478"/>
      <c r="N41" s="478"/>
      <c r="O41" s="163" t="s">
        <v>96</v>
      </c>
      <c r="P41" s="162" t="s">
        <v>97</v>
      </c>
      <c r="Q41" s="162" t="s">
        <v>98</v>
      </c>
      <c r="R41" s="173">
        <v>43731.0</v>
      </c>
      <c r="S41" s="478"/>
      <c r="T41" s="478" t="s">
        <v>99</v>
      </c>
      <c r="U41" s="478"/>
      <c r="V41" s="478" t="s">
        <v>79</v>
      </c>
    </row>
    <row r="42">
      <c r="A42" s="557" t="s">
        <v>2685</v>
      </c>
      <c r="B42" s="163" t="s">
        <v>2686</v>
      </c>
      <c r="C42" s="163" t="s">
        <v>1810</v>
      </c>
      <c r="D42" s="162"/>
      <c r="E42" s="190" t="s">
        <v>2687</v>
      </c>
      <c r="F42" s="163" t="s">
        <v>2688</v>
      </c>
      <c r="G42" s="162" t="s">
        <v>2689</v>
      </c>
      <c r="H42" s="517">
        <v>43713.0</v>
      </c>
      <c r="I42" s="558" t="s">
        <v>432</v>
      </c>
      <c r="J42" s="518">
        <v>43706.0</v>
      </c>
      <c r="K42" s="519" t="s">
        <v>47</v>
      </c>
      <c r="L42" s="160" t="s">
        <v>432</v>
      </c>
      <c r="M42" s="478"/>
      <c r="N42" s="478"/>
      <c r="O42" s="163" t="s">
        <v>96</v>
      </c>
      <c r="P42" s="162" t="s">
        <v>97</v>
      </c>
      <c r="Q42" s="162" t="s">
        <v>98</v>
      </c>
      <c r="R42" s="173">
        <v>43731.0</v>
      </c>
      <c r="S42" s="478"/>
      <c r="T42" s="478" t="s">
        <v>99</v>
      </c>
      <c r="U42" s="478"/>
      <c r="V42" s="478" t="s">
        <v>79</v>
      </c>
    </row>
    <row r="43">
      <c r="A43" s="525" t="s">
        <v>2690</v>
      </c>
      <c r="B43" s="162" t="s">
        <v>2691</v>
      </c>
      <c r="C43" s="162" t="s">
        <v>2692</v>
      </c>
      <c r="D43" s="162"/>
      <c r="E43" s="196" t="s">
        <v>2693</v>
      </c>
      <c r="F43" s="162" t="s">
        <v>2694</v>
      </c>
      <c r="G43" s="162" t="s">
        <v>2695</v>
      </c>
      <c r="H43" s="539"/>
      <c r="I43" s="539"/>
      <c r="J43" s="541">
        <v>43706.0</v>
      </c>
      <c r="K43" s="519" t="s">
        <v>47</v>
      </c>
      <c r="L43" s="178" t="s">
        <v>432</v>
      </c>
      <c r="M43" s="532"/>
      <c r="N43" s="163"/>
      <c r="O43" s="163" t="s">
        <v>96</v>
      </c>
      <c r="P43" s="162" t="s">
        <v>97</v>
      </c>
      <c r="Q43" s="162" t="s">
        <v>98</v>
      </c>
      <c r="R43" s="478"/>
      <c r="S43" s="478"/>
      <c r="T43" s="478" t="s">
        <v>99</v>
      </c>
      <c r="U43" s="478"/>
      <c r="V43" s="532"/>
    </row>
    <row r="44">
      <c r="A44" s="163" t="s">
        <v>2696</v>
      </c>
      <c r="B44" s="163" t="s">
        <v>2697</v>
      </c>
      <c r="C44" s="163" t="s">
        <v>1823</v>
      </c>
      <c r="D44" s="163"/>
      <c r="E44" s="190" t="s">
        <v>2687</v>
      </c>
      <c r="F44" s="163" t="s">
        <v>2698</v>
      </c>
      <c r="G44" s="162" t="s">
        <v>2699</v>
      </c>
      <c r="H44" s="559"/>
      <c r="I44" s="559"/>
      <c r="J44" s="518">
        <v>43706.0</v>
      </c>
      <c r="K44" s="519" t="s">
        <v>47</v>
      </c>
      <c r="L44" s="160" t="s">
        <v>432</v>
      </c>
      <c r="M44" s="478"/>
      <c r="N44" s="163"/>
      <c r="O44" s="163" t="s">
        <v>96</v>
      </c>
      <c r="P44" s="162" t="s">
        <v>97</v>
      </c>
      <c r="Q44" s="162" t="s">
        <v>98</v>
      </c>
      <c r="R44" s="173">
        <v>43731.0</v>
      </c>
      <c r="S44" s="478"/>
      <c r="T44" s="478" t="s">
        <v>99</v>
      </c>
      <c r="U44" s="478"/>
      <c r="V44" s="478" t="s">
        <v>79</v>
      </c>
    </row>
    <row r="45">
      <c r="A45" s="560" t="s">
        <v>2700</v>
      </c>
      <c r="B45" s="516" t="s">
        <v>2701</v>
      </c>
      <c r="C45" s="196" t="s">
        <v>2702</v>
      </c>
      <c r="D45" s="196"/>
      <c r="E45" s="196" t="s">
        <v>2703</v>
      </c>
      <c r="F45" s="196" t="s">
        <v>2704</v>
      </c>
      <c r="G45" s="196" t="s">
        <v>2705</v>
      </c>
      <c r="H45" s="539"/>
      <c r="I45" s="539"/>
      <c r="J45" s="541">
        <v>43706.0</v>
      </c>
      <c r="K45" s="519" t="s">
        <v>47</v>
      </c>
      <c r="L45" s="178" t="s">
        <v>432</v>
      </c>
      <c r="M45" s="461"/>
      <c r="N45" s="478"/>
      <c r="O45" s="163" t="s">
        <v>96</v>
      </c>
      <c r="P45" s="162" t="s">
        <v>249</v>
      </c>
      <c r="Q45" s="162" t="s">
        <v>98</v>
      </c>
      <c r="R45" s="478"/>
      <c r="S45" s="478"/>
      <c r="T45" s="478" t="s">
        <v>99</v>
      </c>
      <c r="U45" s="478"/>
      <c r="V45" s="532"/>
    </row>
    <row r="46">
      <c r="A46" s="86" t="s">
        <v>2706</v>
      </c>
      <c r="B46" s="511"/>
      <c r="C46" s="511"/>
      <c r="D46" s="511"/>
      <c r="E46" s="511"/>
      <c r="F46" s="511"/>
      <c r="G46" s="511"/>
      <c r="H46" s="561"/>
      <c r="I46" s="561"/>
      <c r="J46" s="561"/>
      <c r="K46" s="514"/>
      <c r="L46" s="511"/>
      <c r="M46" s="513"/>
      <c r="N46" s="514"/>
      <c r="O46" s="511"/>
      <c r="P46" s="514"/>
      <c r="Q46" s="514"/>
      <c r="R46" s="514"/>
      <c r="S46" s="514"/>
      <c r="T46" s="514"/>
      <c r="U46" s="514"/>
      <c r="V46" s="513"/>
    </row>
    <row r="47">
      <c r="A47" s="163" t="s">
        <v>2707</v>
      </c>
      <c r="B47" s="162" t="s">
        <v>2708</v>
      </c>
      <c r="C47" s="162" t="s">
        <v>2709</v>
      </c>
      <c r="D47" s="162"/>
      <c r="E47" s="162" t="s">
        <v>2710</v>
      </c>
      <c r="F47" s="162" t="s">
        <v>2711</v>
      </c>
      <c r="G47" s="162" t="s">
        <v>2712</v>
      </c>
      <c r="H47" s="539">
        <v>43718.0</v>
      </c>
      <c r="I47" s="540" t="s">
        <v>719</v>
      </c>
      <c r="J47" s="539">
        <v>43718.0</v>
      </c>
      <c r="K47" s="180" t="s">
        <v>47</v>
      </c>
      <c r="L47" s="162" t="s">
        <v>719</v>
      </c>
      <c r="M47" s="478"/>
      <c r="N47" s="478"/>
      <c r="O47" s="163" t="s">
        <v>96</v>
      </c>
      <c r="P47" s="162" t="s">
        <v>97</v>
      </c>
      <c r="Q47" s="162" t="s">
        <v>98</v>
      </c>
      <c r="R47" s="173">
        <v>43731.0</v>
      </c>
      <c r="S47" s="478"/>
      <c r="T47" s="478" t="s">
        <v>99</v>
      </c>
      <c r="U47" s="478"/>
      <c r="V47" s="478" t="s">
        <v>79</v>
      </c>
    </row>
    <row r="48">
      <c r="A48" s="163" t="s">
        <v>2713</v>
      </c>
      <c r="B48" s="162" t="s">
        <v>2714</v>
      </c>
      <c r="C48" s="162" t="s">
        <v>2715</v>
      </c>
      <c r="D48" s="162"/>
      <c r="E48" s="162" t="s">
        <v>2710</v>
      </c>
      <c r="F48" s="180" t="s">
        <v>2716</v>
      </c>
      <c r="G48" s="180" t="s">
        <v>2717</v>
      </c>
      <c r="H48" s="539"/>
      <c r="I48" s="540"/>
      <c r="J48" s="539">
        <v>43718.0</v>
      </c>
      <c r="K48" s="180" t="s">
        <v>47</v>
      </c>
      <c r="L48" s="180" t="s">
        <v>719</v>
      </c>
      <c r="M48" s="478"/>
      <c r="N48" s="478"/>
      <c r="O48" s="163" t="s">
        <v>96</v>
      </c>
      <c r="P48" s="162" t="s">
        <v>97</v>
      </c>
      <c r="Q48" s="162" t="s">
        <v>98</v>
      </c>
      <c r="R48" s="173">
        <v>43731.0</v>
      </c>
      <c r="S48" s="478"/>
      <c r="T48" s="478" t="s">
        <v>99</v>
      </c>
      <c r="U48" s="162" t="s">
        <v>100</v>
      </c>
      <c r="V48" s="163" t="s">
        <v>79</v>
      </c>
    </row>
    <row r="49">
      <c r="A49" s="163" t="s">
        <v>2718</v>
      </c>
      <c r="B49" s="162" t="s">
        <v>2719</v>
      </c>
      <c r="C49" s="162" t="s">
        <v>2720</v>
      </c>
      <c r="D49" s="162"/>
      <c r="E49" s="162" t="s">
        <v>2710</v>
      </c>
      <c r="F49" s="180" t="s">
        <v>2721</v>
      </c>
      <c r="G49" s="180" t="s">
        <v>2722</v>
      </c>
      <c r="H49" s="539"/>
      <c r="I49" s="539"/>
      <c r="J49" s="539">
        <v>43718.0</v>
      </c>
      <c r="K49" s="180" t="s">
        <v>47</v>
      </c>
      <c r="L49" s="180" t="s">
        <v>719</v>
      </c>
      <c r="M49" s="478"/>
      <c r="N49" s="478"/>
      <c r="O49" s="163" t="s">
        <v>96</v>
      </c>
      <c r="P49" s="162" t="s">
        <v>97</v>
      </c>
      <c r="Q49" s="162" t="s">
        <v>98</v>
      </c>
      <c r="R49" s="173">
        <v>43731.0</v>
      </c>
      <c r="S49" s="478"/>
      <c r="T49" s="478" t="s">
        <v>99</v>
      </c>
      <c r="U49" s="478"/>
      <c r="V49" s="478" t="s">
        <v>79</v>
      </c>
    </row>
    <row r="50">
      <c r="A50" s="163" t="s">
        <v>2723</v>
      </c>
      <c r="B50" s="162" t="s">
        <v>2724</v>
      </c>
      <c r="C50" s="162" t="s">
        <v>2725</v>
      </c>
      <c r="D50" s="162"/>
      <c r="E50" s="162" t="s">
        <v>2710</v>
      </c>
      <c r="F50" s="180" t="s">
        <v>2726</v>
      </c>
      <c r="G50" s="180" t="s">
        <v>2727</v>
      </c>
      <c r="H50" s="539"/>
      <c r="I50" s="539"/>
      <c r="J50" s="539">
        <v>43718.0</v>
      </c>
      <c r="K50" s="180" t="s">
        <v>47</v>
      </c>
      <c r="L50" s="180" t="s">
        <v>719</v>
      </c>
      <c r="M50" s="478"/>
      <c r="N50" s="478"/>
      <c r="O50" s="163" t="s">
        <v>96</v>
      </c>
      <c r="P50" s="162" t="s">
        <v>97</v>
      </c>
      <c r="Q50" s="162" t="s">
        <v>98</v>
      </c>
      <c r="R50" s="173">
        <v>43731.0</v>
      </c>
      <c r="S50" s="478"/>
      <c r="T50" s="478" t="s">
        <v>99</v>
      </c>
      <c r="U50" s="478"/>
      <c r="V50" s="478" t="s">
        <v>79</v>
      </c>
    </row>
    <row r="51">
      <c r="A51" s="163" t="s">
        <v>2728</v>
      </c>
      <c r="B51" s="162" t="s">
        <v>2729</v>
      </c>
      <c r="C51" s="162" t="s">
        <v>2730</v>
      </c>
      <c r="D51" s="162"/>
      <c r="E51" s="162" t="s">
        <v>2710</v>
      </c>
      <c r="F51" s="180" t="s">
        <v>2731</v>
      </c>
      <c r="G51" s="180" t="s">
        <v>2732</v>
      </c>
      <c r="H51" s="539"/>
      <c r="I51" s="539"/>
      <c r="J51" s="539">
        <v>43718.0</v>
      </c>
      <c r="K51" s="180" t="s">
        <v>47</v>
      </c>
      <c r="L51" s="180" t="s">
        <v>719</v>
      </c>
      <c r="M51" s="478"/>
      <c r="N51" s="478"/>
      <c r="O51" s="163" t="s">
        <v>96</v>
      </c>
      <c r="P51" s="162" t="s">
        <v>97</v>
      </c>
      <c r="Q51" s="162" t="s">
        <v>98</v>
      </c>
      <c r="R51" s="173">
        <v>43731.0</v>
      </c>
      <c r="S51" s="478"/>
      <c r="T51" s="478" t="s">
        <v>99</v>
      </c>
      <c r="U51" s="478"/>
      <c r="V51" s="478" t="s">
        <v>79</v>
      </c>
    </row>
    <row r="52">
      <c r="A52" s="163" t="s">
        <v>2733</v>
      </c>
      <c r="B52" s="162" t="s">
        <v>2734</v>
      </c>
      <c r="C52" s="162" t="s">
        <v>2735</v>
      </c>
      <c r="D52" s="162"/>
      <c r="E52" s="162" t="s">
        <v>2710</v>
      </c>
      <c r="F52" s="180" t="s">
        <v>2736</v>
      </c>
      <c r="G52" s="180" t="s">
        <v>2737</v>
      </c>
      <c r="H52" s="539"/>
      <c r="I52" s="539"/>
      <c r="J52" s="539">
        <v>43718.0</v>
      </c>
      <c r="K52" s="180" t="s">
        <v>47</v>
      </c>
      <c r="L52" s="180" t="s">
        <v>719</v>
      </c>
      <c r="M52" s="478"/>
      <c r="N52" s="478"/>
      <c r="O52" s="163" t="s">
        <v>96</v>
      </c>
      <c r="P52" s="162" t="s">
        <v>97</v>
      </c>
      <c r="Q52" s="162" t="s">
        <v>98</v>
      </c>
      <c r="R52" s="173">
        <v>43731.0</v>
      </c>
      <c r="S52" s="478"/>
      <c r="T52" s="478" t="s">
        <v>99</v>
      </c>
      <c r="U52" s="478"/>
      <c r="V52" s="478" t="s">
        <v>79</v>
      </c>
    </row>
    <row r="53">
      <c r="A53" s="163" t="s">
        <v>2738</v>
      </c>
      <c r="B53" s="162" t="s">
        <v>2739</v>
      </c>
      <c r="C53" s="162" t="s">
        <v>2740</v>
      </c>
      <c r="D53" s="162"/>
      <c r="E53" s="162" t="s">
        <v>2710</v>
      </c>
      <c r="F53" s="162" t="s">
        <v>2741</v>
      </c>
      <c r="G53" s="162" t="s">
        <v>2742</v>
      </c>
      <c r="H53" s="539">
        <v>43718.0</v>
      </c>
      <c r="I53" s="180" t="s">
        <v>719</v>
      </c>
      <c r="J53" s="539">
        <v>43718.0</v>
      </c>
      <c r="K53" s="180" t="s">
        <v>47</v>
      </c>
      <c r="L53" s="180" t="s">
        <v>719</v>
      </c>
      <c r="M53" s="478"/>
      <c r="N53" s="478"/>
      <c r="O53" s="163" t="s">
        <v>96</v>
      </c>
      <c r="P53" s="162" t="s">
        <v>97</v>
      </c>
      <c r="Q53" s="162" t="s">
        <v>98</v>
      </c>
      <c r="R53" s="173">
        <v>43731.0</v>
      </c>
      <c r="S53" s="478"/>
      <c r="T53" s="478" t="s">
        <v>99</v>
      </c>
      <c r="U53" s="478"/>
      <c r="V53" s="478" t="s">
        <v>79</v>
      </c>
    </row>
    <row r="54">
      <c r="A54" s="163" t="s">
        <v>2743</v>
      </c>
      <c r="B54" s="162" t="s">
        <v>2744</v>
      </c>
      <c r="C54" s="162" t="s">
        <v>2745</v>
      </c>
      <c r="D54" s="162"/>
      <c r="E54" s="162" t="s">
        <v>2710</v>
      </c>
      <c r="F54" s="162" t="s">
        <v>2746</v>
      </c>
      <c r="G54" s="162" t="s">
        <v>2747</v>
      </c>
      <c r="H54" s="539">
        <v>43718.0</v>
      </c>
      <c r="I54" s="180" t="s">
        <v>719</v>
      </c>
      <c r="J54" s="539">
        <v>43718.0</v>
      </c>
      <c r="K54" s="180" t="s">
        <v>47</v>
      </c>
      <c r="L54" s="180" t="s">
        <v>719</v>
      </c>
      <c r="M54" s="478"/>
      <c r="N54" s="478"/>
      <c r="O54" s="163" t="s">
        <v>96</v>
      </c>
      <c r="P54" s="162" t="s">
        <v>97</v>
      </c>
      <c r="Q54" s="162" t="s">
        <v>98</v>
      </c>
      <c r="R54" s="173">
        <v>43731.0</v>
      </c>
      <c r="S54" s="478"/>
      <c r="T54" s="478" t="s">
        <v>99</v>
      </c>
      <c r="U54" s="478"/>
      <c r="V54" s="478" t="s">
        <v>79</v>
      </c>
    </row>
    <row r="55">
      <c r="A55" s="525" t="s">
        <v>2748</v>
      </c>
      <c r="B55" s="162" t="s">
        <v>2749</v>
      </c>
      <c r="C55" s="162" t="s">
        <v>2750</v>
      </c>
      <c r="D55" s="162"/>
      <c r="E55" s="162" t="s">
        <v>2710</v>
      </c>
      <c r="F55" s="162" t="s">
        <v>2751</v>
      </c>
      <c r="G55" s="162" t="s">
        <v>2752</v>
      </c>
      <c r="H55" s="539">
        <v>43718.0</v>
      </c>
      <c r="I55" s="180" t="s">
        <v>719</v>
      </c>
      <c r="J55" s="523">
        <v>43735.0</v>
      </c>
      <c r="K55" s="524" t="s">
        <v>47</v>
      </c>
      <c r="L55" s="542" t="s">
        <v>97</v>
      </c>
      <c r="M55" s="532"/>
      <c r="N55" s="478"/>
      <c r="O55" s="163" t="s">
        <v>96</v>
      </c>
      <c r="P55" s="162" t="s">
        <v>97</v>
      </c>
      <c r="Q55" s="162" t="s">
        <v>98</v>
      </c>
      <c r="R55" s="478"/>
      <c r="S55" s="478"/>
      <c r="T55" s="478" t="s">
        <v>99</v>
      </c>
      <c r="U55" s="478"/>
      <c r="V55" s="532"/>
    </row>
    <row r="56">
      <c r="A56" s="163" t="s">
        <v>2753</v>
      </c>
      <c r="B56" s="162" t="s">
        <v>2754</v>
      </c>
      <c r="C56" s="162" t="s">
        <v>2755</v>
      </c>
      <c r="D56" s="162"/>
      <c r="E56" s="162" t="s">
        <v>2756</v>
      </c>
      <c r="F56" s="162" t="s">
        <v>2757</v>
      </c>
      <c r="G56" s="162" t="s">
        <v>2758</v>
      </c>
      <c r="H56" s="539">
        <v>43718.0</v>
      </c>
      <c r="I56" s="180" t="s">
        <v>719</v>
      </c>
      <c r="J56" s="539">
        <v>43718.0</v>
      </c>
      <c r="K56" s="180" t="s">
        <v>47</v>
      </c>
      <c r="L56" s="180" t="s">
        <v>719</v>
      </c>
      <c r="M56" s="478"/>
      <c r="N56" s="478"/>
      <c r="O56" s="163" t="s">
        <v>96</v>
      </c>
      <c r="P56" s="162" t="s">
        <v>97</v>
      </c>
      <c r="Q56" s="162" t="s">
        <v>98</v>
      </c>
      <c r="R56" s="173">
        <v>43731.0</v>
      </c>
      <c r="S56" s="478"/>
      <c r="T56" s="478" t="s">
        <v>99</v>
      </c>
      <c r="U56" s="478"/>
      <c r="V56" s="478" t="s">
        <v>79</v>
      </c>
    </row>
    <row r="57">
      <c r="A57" s="163" t="s">
        <v>2759</v>
      </c>
      <c r="B57" s="162" t="s">
        <v>2760</v>
      </c>
      <c r="C57" s="162" t="s">
        <v>2761</v>
      </c>
      <c r="D57" s="162"/>
      <c r="E57" s="162" t="s">
        <v>2710</v>
      </c>
      <c r="F57" s="162" t="s">
        <v>2762</v>
      </c>
      <c r="G57" s="162" t="s">
        <v>2763</v>
      </c>
      <c r="H57" s="539">
        <v>43718.0</v>
      </c>
      <c r="I57" s="180" t="s">
        <v>719</v>
      </c>
      <c r="J57" s="539">
        <v>43718.0</v>
      </c>
      <c r="K57" s="180" t="s">
        <v>47</v>
      </c>
      <c r="L57" s="180" t="s">
        <v>719</v>
      </c>
      <c r="M57" s="478"/>
      <c r="N57" s="478"/>
      <c r="O57" s="163" t="s">
        <v>96</v>
      </c>
      <c r="P57" s="162" t="s">
        <v>97</v>
      </c>
      <c r="Q57" s="162" t="s">
        <v>98</v>
      </c>
      <c r="R57" s="173">
        <v>43731.0</v>
      </c>
      <c r="S57" s="478"/>
      <c r="T57" s="478" t="s">
        <v>99</v>
      </c>
      <c r="U57" s="478"/>
      <c r="V57" s="478" t="s">
        <v>79</v>
      </c>
    </row>
    <row r="58">
      <c r="A58" s="163" t="s">
        <v>2764</v>
      </c>
      <c r="B58" s="162" t="s">
        <v>2765</v>
      </c>
      <c r="C58" s="162" t="s">
        <v>2766</v>
      </c>
      <c r="D58" s="162"/>
      <c r="E58" s="162" t="s">
        <v>2710</v>
      </c>
      <c r="F58" s="162" t="s">
        <v>2767</v>
      </c>
      <c r="G58" s="162" t="s">
        <v>2768</v>
      </c>
      <c r="H58" s="539">
        <v>43718.0</v>
      </c>
      <c r="I58" s="180" t="s">
        <v>719</v>
      </c>
      <c r="J58" s="539">
        <v>43718.0</v>
      </c>
      <c r="K58" s="180" t="s">
        <v>47</v>
      </c>
      <c r="L58" s="180" t="s">
        <v>719</v>
      </c>
      <c r="M58" s="478"/>
      <c r="N58" s="478"/>
      <c r="O58" s="163" t="s">
        <v>96</v>
      </c>
      <c r="P58" s="162" t="s">
        <v>97</v>
      </c>
      <c r="Q58" s="162" t="s">
        <v>98</v>
      </c>
      <c r="R58" s="173">
        <v>43731.0</v>
      </c>
      <c r="S58" s="478"/>
      <c r="T58" s="478" t="s">
        <v>99</v>
      </c>
      <c r="U58" s="478"/>
      <c r="V58" s="478" t="s">
        <v>79</v>
      </c>
    </row>
    <row r="59">
      <c r="A59" s="562" t="s">
        <v>2769</v>
      </c>
      <c r="B59" s="178" t="s">
        <v>2770</v>
      </c>
      <c r="C59" s="178" t="s">
        <v>2771</v>
      </c>
      <c r="D59" s="178"/>
      <c r="E59" s="563" t="s">
        <v>2772</v>
      </c>
      <c r="F59" s="178" t="s">
        <v>2773</v>
      </c>
      <c r="G59" s="178" t="s">
        <v>2774</v>
      </c>
      <c r="H59" s="539">
        <v>43725.0</v>
      </c>
      <c r="I59" s="180" t="s">
        <v>432</v>
      </c>
      <c r="J59" s="539">
        <v>43725.0</v>
      </c>
      <c r="K59" s="180" t="s">
        <v>47</v>
      </c>
      <c r="L59" s="180" t="s">
        <v>432</v>
      </c>
      <c r="M59" s="564"/>
      <c r="N59" s="564"/>
      <c r="O59" s="520" t="s">
        <v>96</v>
      </c>
      <c r="P59" s="162" t="s">
        <v>97</v>
      </c>
      <c r="Q59" s="162" t="s">
        <v>98</v>
      </c>
      <c r="R59" s="173">
        <v>43731.0</v>
      </c>
      <c r="S59" s="564"/>
      <c r="T59" s="564" t="s">
        <v>99</v>
      </c>
      <c r="U59" s="564"/>
      <c r="V59" s="478" t="s">
        <v>79</v>
      </c>
    </row>
    <row r="60">
      <c r="A60" s="163" t="s">
        <v>2775</v>
      </c>
      <c r="B60" s="180" t="s">
        <v>2776</v>
      </c>
      <c r="C60" s="180" t="s">
        <v>2777</v>
      </c>
      <c r="D60" s="180"/>
      <c r="E60" s="516" t="s">
        <v>2772</v>
      </c>
      <c r="F60" s="180" t="s">
        <v>2716</v>
      </c>
      <c r="G60" s="180" t="s">
        <v>2778</v>
      </c>
      <c r="H60" s="539">
        <v>43719.0</v>
      </c>
      <c r="I60" s="180" t="s">
        <v>719</v>
      </c>
      <c r="J60" s="539">
        <v>43719.0</v>
      </c>
      <c r="K60" s="180" t="s">
        <v>47</v>
      </c>
      <c r="L60" s="180" t="s">
        <v>719</v>
      </c>
      <c r="M60" s="520"/>
      <c r="N60" s="564"/>
      <c r="O60" s="520" t="s">
        <v>96</v>
      </c>
      <c r="P60" s="162" t="s">
        <v>97</v>
      </c>
      <c r="Q60" s="162" t="s">
        <v>98</v>
      </c>
      <c r="R60" s="173">
        <v>43731.0</v>
      </c>
      <c r="S60" s="564"/>
      <c r="T60" s="564" t="s">
        <v>99</v>
      </c>
      <c r="U60" s="564"/>
      <c r="V60" s="478" t="s">
        <v>79</v>
      </c>
    </row>
    <row r="61">
      <c r="A61" s="160" t="s">
        <v>2779</v>
      </c>
      <c r="B61" s="160" t="s">
        <v>2780</v>
      </c>
      <c r="C61" s="160" t="s">
        <v>2781</v>
      </c>
      <c r="D61" s="160"/>
      <c r="E61" s="533" t="s">
        <v>2772</v>
      </c>
      <c r="F61" s="160" t="s">
        <v>2721</v>
      </c>
      <c r="G61" s="195" t="s">
        <v>2782</v>
      </c>
      <c r="H61" s="539">
        <v>43719.0</v>
      </c>
      <c r="I61" s="180" t="s">
        <v>719</v>
      </c>
      <c r="J61" s="539">
        <v>43719.0</v>
      </c>
      <c r="K61" s="180" t="s">
        <v>47</v>
      </c>
      <c r="L61" s="180" t="s">
        <v>719</v>
      </c>
      <c r="M61" s="520"/>
      <c r="N61" s="564"/>
      <c r="O61" s="520" t="s">
        <v>96</v>
      </c>
      <c r="P61" s="162" t="s">
        <v>97</v>
      </c>
      <c r="Q61" s="162" t="s">
        <v>98</v>
      </c>
      <c r="R61" s="173">
        <v>43732.0</v>
      </c>
      <c r="S61" s="564"/>
      <c r="T61" s="564" t="s">
        <v>99</v>
      </c>
      <c r="U61" s="564"/>
      <c r="V61" s="478" t="s">
        <v>79</v>
      </c>
    </row>
    <row r="62">
      <c r="A62" s="160" t="s">
        <v>2783</v>
      </c>
      <c r="B62" s="160" t="s">
        <v>2784</v>
      </c>
      <c r="C62" s="160" t="s">
        <v>2785</v>
      </c>
      <c r="D62" s="160"/>
      <c r="E62" s="533" t="s">
        <v>2772</v>
      </c>
      <c r="F62" s="160" t="s">
        <v>2786</v>
      </c>
      <c r="G62" s="195" t="s">
        <v>2787</v>
      </c>
      <c r="H62" s="539">
        <v>43719.0</v>
      </c>
      <c r="I62" s="180" t="s">
        <v>719</v>
      </c>
      <c r="J62" s="539">
        <v>43719.0</v>
      </c>
      <c r="K62" s="180" t="s">
        <v>47</v>
      </c>
      <c r="L62" s="180" t="s">
        <v>719</v>
      </c>
      <c r="M62" s="520"/>
      <c r="N62" s="564"/>
      <c r="O62" s="520" t="s">
        <v>96</v>
      </c>
      <c r="P62" s="162" t="s">
        <v>97</v>
      </c>
      <c r="Q62" s="162" t="s">
        <v>98</v>
      </c>
      <c r="R62" s="173">
        <v>43732.0</v>
      </c>
      <c r="S62" s="564"/>
      <c r="T62" s="564" t="s">
        <v>99</v>
      </c>
      <c r="U62" s="564"/>
      <c r="V62" s="478" t="s">
        <v>79</v>
      </c>
    </row>
    <row r="63">
      <c r="A63" s="163" t="s">
        <v>2788</v>
      </c>
      <c r="B63" s="180" t="s">
        <v>2789</v>
      </c>
      <c r="C63" s="180" t="s">
        <v>2730</v>
      </c>
      <c r="D63" s="180"/>
      <c r="E63" s="516" t="s">
        <v>2772</v>
      </c>
      <c r="F63" s="180" t="s">
        <v>2731</v>
      </c>
      <c r="G63" s="180" t="s">
        <v>2790</v>
      </c>
      <c r="H63" s="539">
        <v>43719.0</v>
      </c>
      <c r="I63" s="180" t="s">
        <v>719</v>
      </c>
      <c r="J63" s="539">
        <v>43719.0</v>
      </c>
      <c r="K63" s="180" t="s">
        <v>47</v>
      </c>
      <c r="L63" s="180" t="s">
        <v>719</v>
      </c>
      <c r="M63" s="564"/>
      <c r="N63" s="564"/>
      <c r="O63" s="520" t="s">
        <v>96</v>
      </c>
      <c r="P63" s="162" t="s">
        <v>97</v>
      </c>
      <c r="Q63" s="162" t="s">
        <v>98</v>
      </c>
      <c r="R63" s="173">
        <v>43732.0</v>
      </c>
      <c r="S63" s="564"/>
      <c r="T63" s="564" t="s">
        <v>99</v>
      </c>
      <c r="U63" s="564"/>
      <c r="V63" s="478" t="s">
        <v>79</v>
      </c>
    </row>
    <row r="64">
      <c r="A64" s="562" t="s">
        <v>2791</v>
      </c>
      <c r="B64" s="178" t="s">
        <v>2792</v>
      </c>
      <c r="C64" s="178" t="s">
        <v>2735</v>
      </c>
      <c r="D64" s="178"/>
      <c r="E64" s="563" t="s">
        <v>2772</v>
      </c>
      <c r="F64" s="178" t="s">
        <v>2793</v>
      </c>
      <c r="G64" s="178" t="s">
        <v>2794</v>
      </c>
      <c r="H64" s="539">
        <v>43719.0</v>
      </c>
      <c r="I64" s="180" t="s">
        <v>719</v>
      </c>
      <c r="J64" s="539">
        <v>43719.0</v>
      </c>
      <c r="K64" s="180" t="s">
        <v>47</v>
      </c>
      <c r="L64" s="180" t="s">
        <v>719</v>
      </c>
      <c r="M64" s="564"/>
      <c r="N64" s="564"/>
      <c r="O64" s="520" t="s">
        <v>96</v>
      </c>
      <c r="P64" s="162" t="s">
        <v>97</v>
      </c>
      <c r="Q64" s="162" t="s">
        <v>98</v>
      </c>
      <c r="R64" s="173">
        <v>43732.0</v>
      </c>
      <c r="S64" s="564"/>
      <c r="T64" s="564" t="s">
        <v>99</v>
      </c>
      <c r="U64" s="564"/>
      <c r="V64" s="478" t="s">
        <v>79</v>
      </c>
    </row>
    <row r="65">
      <c r="A65" s="565" t="s">
        <v>2795</v>
      </c>
      <c r="B65" s="180" t="s">
        <v>2796</v>
      </c>
      <c r="C65" s="180" t="s">
        <v>2740</v>
      </c>
      <c r="D65" s="180"/>
      <c r="E65" s="516" t="s">
        <v>2772</v>
      </c>
      <c r="F65" s="180" t="s">
        <v>2741</v>
      </c>
      <c r="G65" s="180" t="s">
        <v>2797</v>
      </c>
      <c r="H65" s="539">
        <v>43720.0</v>
      </c>
      <c r="I65" s="180" t="s">
        <v>719</v>
      </c>
      <c r="J65" s="566">
        <v>43720.0</v>
      </c>
      <c r="K65" s="180" t="s">
        <v>47</v>
      </c>
      <c r="L65" s="180" t="s">
        <v>719</v>
      </c>
      <c r="M65" s="564"/>
      <c r="N65" s="564"/>
      <c r="O65" s="520" t="s">
        <v>96</v>
      </c>
      <c r="P65" s="162" t="s">
        <v>97</v>
      </c>
      <c r="Q65" s="162" t="s">
        <v>98</v>
      </c>
      <c r="R65" s="173">
        <v>43732.0</v>
      </c>
      <c r="S65" s="564"/>
      <c r="T65" s="564" t="s">
        <v>99</v>
      </c>
      <c r="U65" s="564"/>
      <c r="V65" s="478" t="s">
        <v>79</v>
      </c>
    </row>
    <row r="66">
      <c r="A66" s="565" t="s">
        <v>2798</v>
      </c>
      <c r="B66" s="180" t="s">
        <v>2799</v>
      </c>
      <c r="C66" s="180" t="s">
        <v>2745</v>
      </c>
      <c r="D66" s="180"/>
      <c r="E66" s="516" t="s">
        <v>2772</v>
      </c>
      <c r="F66" s="567" t="s">
        <v>2800</v>
      </c>
      <c r="G66" s="538" t="s">
        <v>2801</v>
      </c>
      <c r="H66" s="539">
        <v>43720.0</v>
      </c>
      <c r="I66" s="540" t="s">
        <v>432</v>
      </c>
      <c r="J66" s="566">
        <v>43720.0</v>
      </c>
      <c r="K66" s="180" t="s">
        <v>47</v>
      </c>
      <c r="L66" s="180" t="s">
        <v>719</v>
      </c>
      <c r="M66" s="564"/>
      <c r="N66" s="564"/>
      <c r="O66" s="520" t="s">
        <v>96</v>
      </c>
      <c r="P66" s="162" t="s">
        <v>97</v>
      </c>
      <c r="Q66" s="162" t="s">
        <v>98</v>
      </c>
      <c r="R66" s="173">
        <v>43732.0</v>
      </c>
      <c r="S66" s="564"/>
      <c r="T66" s="564" t="s">
        <v>99</v>
      </c>
      <c r="U66" s="564"/>
      <c r="V66" s="478" t="s">
        <v>79</v>
      </c>
    </row>
    <row r="67">
      <c r="A67" s="565" t="s">
        <v>2802</v>
      </c>
      <c r="B67" s="180" t="s">
        <v>2803</v>
      </c>
      <c r="C67" s="180" t="s">
        <v>2750</v>
      </c>
      <c r="D67" s="180"/>
      <c r="E67" s="516" t="s">
        <v>2772</v>
      </c>
      <c r="F67" s="180" t="s">
        <v>2804</v>
      </c>
      <c r="G67" s="568" t="s">
        <v>2805</v>
      </c>
      <c r="H67" s="539">
        <v>43720.0</v>
      </c>
      <c r="I67" s="540" t="s">
        <v>432</v>
      </c>
      <c r="J67" s="566">
        <v>43720.0</v>
      </c>
      <c r="K67" s="180" t="s">
        <v>47</v>
      </c>
      <c r="L67" s="180" t="s">
        <v>432</v>
      </c>
      <c r="M67" s="564"/>
      <c r="N67" s="564"/>
      <c r="O67" s="520" t="s">
        <v>96</v>
      </c>
      <c r="P67" s="162" t="s">
        <v>97</v>
      </c>
      <c r="Q67" s="162" t="s">
        <v>98</v>
      </c>
      <c r="R67" s="173">
        <v>43732.0</v>
      </c>
      <c r="S67" s="564"/>
      <c r="T67" s="564" t="s">
        <v>99</v>
      </c>
      <c r="U67" s="564"/>
      <c r="V67" s="478" t="s">
        <v>79</v>
      </c>
    </row>
    <row r="68">
      <c r="A68" s="565" t="s">
        <v>2806</v>
      </c>
      <c r="B68" s="180" t="s">
        <v>2807</v>
      </c>
      <c r="C68" s="180" t="s">
        <v>2808</v>
      </c>
      <c r="D68" s="180"/>
      <c r="E68" s="516" t="s">
        <v>2809</v>
      </c>
      <c r="F68" s="567" t="s">
        <v>2810</v>
      </c>
      <c r="G68" s="567" t="s">
        <v>2811</v>
      </c>
      <c r="H68" s="539">
        <v>43720.0</v>
      </c>
      <c r="I68" s="180" t="s">
        <v>719</v>
      </c>
      <c r="J68" s="566">
        <v>43720.0</v>
      </c>
      <c r="K68" s="180" t="s">
        <v>47</v>
      </c>
      <c r="L68" s="180" t="s">
        <v>719</v>
      </c>
      <c r="M68" s="564"/>
      <c r="N68" s="564"/>
      <c r="O68" s="520" t="s">
        <v>96</v>
      </c>
      <c r="P68" s="162" t="s">
        <v>97</v>
      </c>
      <c r="Q68" s="162" t="s">
        <v>98</v>
      </c>
      <c r="R68" s="173">
        <v>43732.0</v>
      </c>
      <c r="S68" s="564"/>
      <c r="T68" s="564" t="s">
        <v>99</v>
      </c>
      <c r="U68" s="564"/>
      <c r="V68" s="478" t="s">
        <v>79</v>
      </c>
    </row>
    <row r="69">
      <c r="A69" s="569" t="s">
        <v>2812</v>
      </c>
      <c r="B69" s="180" t="s">
        <v>2813</v>
      </c>
      <c r="C69" s="180" t="s">
        <v>2761</v>
      </c>
      <c r="D69" s="180"/>
      <c r="E69" s="516" t="s">
        <v>2772</v>
      </c>
      <c r="F69" s="542" t="s">
        <v>2814</v>
      </c>
      <c r="G69" s="180" t="s">
        <v>2815</v>
      </c>
      <c r="H69" s="539">
        <v>43720.0</v>
      </c>
      <c r="I69" s="180" t="s">
        <v>719</v>
      </c>
      <c r="J69" s="570">
        <v>43720.0</v>
      </c>
      <c r="K69" s="180" t="s">
        <v>47</v>
      </c>
      <c r="L69" s="180" t="s">
        <v>719</v>
      </c>
      <c r="M69" s="571"/>
      <c r="N69" s="564"/>
      <c r="O69" s="520" t="s">
        <v>96</v>
      </c>
      <c r="P69" s="180" t="s">
        <v>97</v>
      </c>
      <c r="Q69" s="180" t="s">
        <v>98</v>
      </c>
      <c r="R69" s="564"/>
      <c r="S69" s="564"/>
      <c r="T69" s="564" t="s">
        <v>99</v>
      </c>
      <c r="U69" s="564"/>
      <c r="V69" s="571"/>
    </row>
    <row r="70">
      <c r="A70" s="565" t="s">
        <v>2816</v>
      </c>
      <c r="B70" s="180" t="s">
        <v>2817</v>
      </c>
      <c r="C70" s="180" t="s">
        <v>2766</v>
      </c>
      <c r="D70" s="180"/>
      <c r="E70" s="516" t="s">
        <v>2772</v>
      </c>
      <c r="F70" s="180" t="s">
        <v>2818</v>
      </c>
      <c r="G70" s="180" t="s">
        <v>2819</v>
      </c>
      <c r="H70" s="539">
        <v>43720.0</v>
      </c>
      <c r="I70" s="180" t="s">
        <v>719</v>
      </c>
      <c r="J70" s="541">
        <v>43720.0</v>
      </c>
      <c r="K70" s="159" t="s">
        <v>47</v>
      </c>
      <c r="L70" s="178" t="s">
        <v>432</v>
      </c>
      <c r="M70" s="564"/>
      <c r="N70" s="564"/>
      <c r="O70" s="520" t="s">
        <v>96</v>
      </c>
      <c r="P70" s="162" t="s">
        <v>97</v>
      </c>
      <c r="Q70" s="162" t="s">
        <v>98</v>
      </c>
      <c r="R70" s="173">
        <v>43732.0</v>
      </c>
      <c r="S70" s="564"/>
      <c r="T70" s="564" t="s">
        <v>99</v>
      </c>
      <c r="U70" s="564"/>
      <c r="V70" s="478" t="s">
        <v>79</v>
      </c>
    </row>
    <row r="71">
      <c r="A71" s="86" t="s">
        <v>2820</v>
      </c>
      <c r="B71" s="511"/>
      <c r="C71" s="511"/>
      <c r="D71" s="511"/>
      <c r="E71" s="511"/>
      <c r="F71" s="511"/>
      <c r="G71" s="511"/>
      <c r="H71" s="561"/>
      <c r="I71" s="561"/>
      <c r="J71" s="561"/>
      <c r="K71" s="511"/>
      <c r="L71" s="511"/>
      <c r="M71" s="513"/>
      <c r="N71" s="514"/>
      <c r="O71" s="511"/>
      <c r="P71" s="511"/>
      <c r="Q71" s="511"/>
      <c r="R71" s="511"/>
      <c r="S71" s="511"/>
      <c r="T71" s="511"/>
      <c r="U71" s="511"/>
      <c r="V71" s="515"/>
    </row>
    <row r="72">
      <c r="A72" s="525" t="s">
        <v>2821</v>
      </c>
      <c r="B72" s="162" t="s">
        <v>2822</v>
      </c>
      <c r="C72" s="162" t="s">
        <v>2823</v>
      </c>
      <c r="D72" s="162"/>
      <c r="E72" s="196" t="s">
        <v>2537</v>
      </c>
      <c r="F72" s="196" t="s">
        <v>2824</v>
      </c>
      <c r="G72" s="572" t="s">
        <v>2825</v>
      </c>
      <c r="H72" s="162" t="s">
        <v>2826</v>
      </c>
      <c r="I72" s="162" t="s">
        <v>719</v>
      </c>
      <c r="J72" s="534">
        <v>43720.0</v>
      </c>
      <c r="K72" s="162" t="s">
        <v>47</v>
      </c>
      <c r="L72" s="162" t="s">
        <v>432</v>
      </c>
      <c r="M72" s="532"/>
      <c r="N72" s="478"/>
      <c r="O72" s="478" t="s">
        <v>96</v>
      </c>
      <c r="P72" s="162" t="s">
        <v>97</v>
      </c>
      <c r="Q72" s="162" t="s">
        <v>98</v>
      </c>
      <c r="R72" s="478"/>
      <c r="S72" s="478"/>
      <c r="T72" s="478" t="s">
        <v>99</v>
      </c>
      <c r="U72" s="478"/>
      <c r="V72" s="532"/>
    </row>
    <row r="73">
      <c r="A73" s="525" t="s">
        <v>2827</v>
      </c>
      <c r="B73" s="162" t="s">
        <v>1997</v>
      </c>
      <c r="C73" s="196" t="s">
        <v>2828</v>
      </c>
      <c r="D73" s="196"/>
      <c r="E73" s="196" t="s">
        <v>1999</v>
      </c>
      <c r="F73" s="196" t="s">
        <v>2829</v>
      </c>
      <c r="G73" s="196" t="s">
        <v>2830</v>
      </c>
      <c r="H73" s="539">
        <v>43642.0</v>
      </c>
      <c r="I73" s="540" t="s">
        <v>247</v>
      </c>
      <c r="J73" s="539">
        <v>43720.0</v>
      </c>
      <c r="K73" s="180" t="s">
        <v>47</v>
      </c>
      <c r="L73" s="180" t="s">
        <v>432</v>
      </c>
      <c r="M73" s="532"/>
      <c r="N73" s="478"/>
      <c r="O73" s="163" t="s">
        <v>96</v>
      </c>
      <c r="P73" s="162" t="s">
        <v>97</v>
      </c>
      <c r="Q73" s="162" t="s">
        <v>98</v>
      </c>
      <c r="R73" s="478"/>
      <c r="S73" s="478"/>
      <c r="T73" s="478" t="s">
        <v>99</v>
      </c>
      <c r="U73" s="478"/>
      <c r="V73" s="532"/>
    </row>
    <row r="74">
      <c r="A74" s="163" t="s">
        <v>2831</v>
      </c>
      <c r="B74" s="162" t="s">
        <v>2832</v>
      </c>
      <c r="C74" s="162" t="s">
        <v>2823</v>
      </c>
      <c r="D74" s="162"/>
      <c r="E74" s="196" t="s">
        <v>2537</v>
      </c>
      <c r="F74" s="196" t="s">
        <v>2833</v>
      </c>
      <c r="G74" s="196" t="s">
        <v>2834</v>
      </c>
      <c r="H74" s="540" t="s">
        <v>2826</v>
      </c>
      <c r="I74" s="540" t="s">
        <v>719</v>
      </c>
      <c r="J74" s="541">
        <v>43720.0</v>
      </c>
      <c r="K74" s="159" t="s">
        <v>47</v>
      </c>
      <c r="L74" s="178" t="s">
        <v>432</v>
      </c>
      <c r="M74" s="478"/>
      <c r="N74" s="478"/>
      <c r="O74" s="163" t="s">
        <v>96</v>
      </c>
      <c r="P74" s="162" t="s">
        <v>97</v>
      </c>
      <c r="Q74" s="162" t="s">
        <v>98</v>
      </c>
      <c r="R74" s="173">
        <v>43732.0</v>
      </c>
      <c r="S74" s="478"/>
      <c r="T74" s="478" t="s">
        <v>99</v>
      </c>
      <c r="U74" s="478"/>
      <c r="V74" s="478" t="s">
        <v>79</v>
      </c>
    </row>
    <row r="75">
      <c r="A75" s="163" t="s">
        <v>2835</v>
      </c>
      <c r="B75" s="162" t="s">
        <v>2009</v>
      </c>
      <c r="C75" s="196" t="s">
        <v>2836</v>
      </c>
      <c r="D75" s="196"/>
      <c r="E75" s="196" t="s">
        <v>2837</v>
      </c>
      <c r="F75" s="196" t="s">
        <v>2838</v>
      </c>
      <c r="G75" s="162" t="s">
        <v>2839</v>
      </c>
      <c r="H75" s="539"/>
      <c r="I75" s="539"/>
      <c r="J75" s="541">
        <v>43720.0</v>
      </c>
      <c r="K75" s="159" t="s">
        <v>47</v>
      </c>
      <c r="L75" s="178" t="s">
        <v>432</v>
      </c>
      <c r="M75" s="478"/>
      <c r="N75" s="478"/>
      <c r="O75" s="163" t="s">
        <v>96</v>
      </c>
      <c r="P75" s="162" t="s">
        <v>97</v>
      </c>
      <c r="Q75" s="162" t="s">
        <v>98</v>
      </c>
      <c r="R75" s="173">
        <v>43732.0</v>
      </c>
      <c r="S75" s="478"/>
      <c r="T75" s="478" t="s">
        <v>99</v>
      </c>
      <c r="U75" s="478"/>
      <c r="V75" s="478" t="s">
        <v>79</v>
      </c>
    </row>
    <row r="76">
      <c r="A76" s="163" t="s">
        <v>2840</v>
      </c>
      <c r="B76" s="162" t="s">
        <v>2046</v>
      </c>
      <c r="C76" s="162" t="s">
        <v>2047</v>
      </c>
      <c r="D76" s="162"/>
      <c r="E76" s="196" t="s">
        <v>2841</v>
      </c>
      <c r="F76" s="162" t="s">
        <v>2842</v>
      </c>
      <c r="G76" s="196" t="s">
        <v>2843</v>
      </c>
      <c r="H76" s="539"/>
      <c r="I76" s="539"/>
      <c r="J76" s="541">
        <v>43720.0</v>
      </c>
      <c r="K76" s="159" t="s">
        <v>47</v>
      </c>
      <c r="L76" s="178" t="s">
        <v>432</v>
      </c>
      <c r="M76" s="556" t="str">
        <f>HYPERLINK("https://tangramcare.atlassian.net/browse/P2BN-157","P2BN-157")</f>
        <v>P2BN-157</v>
      </c>
      <c r="N76" s="478"/>
      <c r="O76" s="163" t="s">
        <v>96</v>
      </c>
      <c r="P76" s="162" t="s">
        <v>97</v>
      </c>
      <c r="Q76" s="162" t="s">
        <v>98</v>
      </c>
      <c r="R76" s="173">
        <v>43732.0</v>
      </c>
      <c r="S76" s="478"/>
      <c r="T76" s="478" t="s">
        <v>99</v>
      </c>
      <c r="U76" s="478"/>
      <c r="V76" s="478" t="s">
        <v>79</v>
      </c>
    </row>
    <row r="77">
      <c r="A77" s="525" t="s">
        <v>2844</v>
      </c>
      <c r="B77" s="162" t="s">
        <v>2052</v>
      </c>
      <c r="C77" s="196" t="s">
        <v>2053</v>
      </c>
      <c r="D77" s="196"/>
      <c r="E77" s="196" t="s">
        <v>2537</v>
      </c>
      <c r="F77" s="196" t="s">
        <v>2054</v>
      </c>
      <c r="G77" s="162" t="s">
        <v>2845</v>
      </c>
      <c r="H77" s="539"/>
      <c r="I77" s="539"/>
      <c r="J77" s="523">
        <v>43735.0</v>
      </c>
      <c r="K77" s="519" t="s">
        <v>47</v>
      </c>
      <c r="L77" s="542" t="s">
        <v>97</v>
      </c>
      <c r="M77" s="532"/>
      <c r="N77" s="478"/>
      <c r="O77" s="163" t="s">
        <v>96</v>
      </c>
      <c r="P77" s="162" t="s">
        <v>249</v>
      </c>
      <c r="Q77" s="162" t="s">
        <v>98</v>
      </c>
      <c r="R77" s="478"/>
      <c r="S77" s="478"/>
      <c r="T77" s="478" t="s">
        <v>99</v>
      </c>
      <c r="U77" s="478"/>
      <c r="V77" s="532"/>
    </row>
    <row r="78">
      <c r="A78" s="525" t="s">
        <v>2846</v>
      </c>
      <c r="B78" s="162" t="s">
        <v>2847</v>
      </c>
      <c r="C78" s="162" t="s">
        <v>2848</v>
      </c>
      <c r="D78" s="162"/>
      <c r="E78" s="162" t="s">
        <v>1663</v>
      </c>
      <c r="F78" s="162" t="s">
        <v>2849</v>
      </c>
      <c r="G78" s="162" t="s">
        <v>2850</v>
      </c>
      <c r="H78" s="540" t="s">
        <v>2826</v>
      </c>
      <c r="I78" s="540" t="s">
        <v>719</v>
      </c>
      <c r="J78" s="523">
        <v>43735.0</v>
      </c>
      <c r="K78" s="519" t="s">
        <v>47</v>
      </c>
      <c r="L78" s="542" t="s">
        <v>97</v>
      </c>
      <c r="M78" s="556" t="str">
        <f>HYPERLINK("https://tangramcare.atlassian.net/browse/P2BN-202","P2BN-202")</f>
        <v>P2BN-202</v>
      </c>
      <c r="N78" s="478"/>
      <c r="O78" s="163" t="s">
        <v>96</v>
      </c>
      <c r="P78" s="162" t="s">
        <v>249</v>
      </c>
      <c r="Q78" s="162" t="s">
        <v>98</v>
      </c>
      <c r="R78" s="478"/>
      <c r="S78" s="478"/>
      <c r="T78" s="478" t="s">
        <v>99</v>
      </c>
      <c r="U78" s="478"/>
      <c r="V78" s="532"/>
    </row>
    <row r="79">
      <c r="A79" s="525" t="s">
        <v>2851</v>
      </c>
      <c r="B79" s="162" t="s">
        <v>2852</v>
      </c>
      <c r="C79" s="162" t="s">
        <v>2853</v>
      </c>
      <c r="D79" s="162"/>
      <c r="E79" s="196" t="s">
        <v>2537</v>
      </c>
      <c r="F79" s="196" t="s">
        <v>2854</v>
      </c>
      <c r="G79" s="572" t="s">
        <v>2855</v>
      </c>
      <c r="H79" s="540" t="s">
        <v>2826</v>
      </c>
      <c r="I79" s="540" t="s">
        <v>719</v>
      </c>
      <c r="J79" s="523">
        <v>43735.0</v>
      </c>
      <c r="K79" s="519" t="s">
        <v>47</v>
      </c>
      <c r="L79" s="542" t="s">
        <v>97</v>
      </c>
      <c r="M79" s="490"/>
      <c r="N79" s="478"/>
      <c r="O79" s="163" t="s">
        <v>96</v>
      </c>
      <c r="P79" s="162" t="s">
        <v>249</v>
      </c>
      <c r="Q79" s="162" t="s">
        <v>98</v>
      </c>
      <c r="R79" s="478"/>
      <c r="S79" s="478"/>
      <c r="T79" s="478" t="s">
        <v>99</v>
      </c>
      <c r="U79" s="478"/>
      <c r="V79" s="532"/>
    </row>
    <row r="80">
      <c r="A80" s="482"/>
      <c r="B80" s="162" t="s">
        <v>2057</v>
      </c>
      <c r="C80" s="162" t="s">
        <v>2856</v>
      </c>
      <c r="D80" s="162"/>
      <c r="E80" s="162" t="s">
        <v>1663</v>
      </c>
      <c r="F80" s="162" t="s">
        <v>2059</v>
      </c>
      <c r="G80" s="162" t="s">
        <v>2060</v>
      </c>
      <c r="H80" s="559"/>
      <c r="I80" s="559"/>
      <c r="J80" s="518">
        <v>43720.0</v>
      </c>
      <c r="K80" s="160" t="s">
        <v>48</v>
      </c>
      <c r="L80" s="161" t="s">
        <v>432</v>
      </c>
      <c r="M80" s="174" t="str">
        <f>HYPERLINK("https://tangramcare.atlassian.net/browse/P2BN-202","P2BN-202")</f>
        <v>P2BN-202</v>
      </c>
      <c r="N80" s="161" t="s">
        <v>2857</v>
      </c>
      <c r="O80" s="478" t="s">
        <v>96</v>
      </c>
      <c r="P80" s="478"/>
      <c r="Q80" s="478"/>
      <c r="R80" s="162"/>
      <c r="S80" s="162"/>
      <c r="T80" s="162" t="s">
        <v>125</v>
      </c>
      <c r="U80" s="162"/>
      <c r="V80" s="490"/>
    </row>
    <row r="81">
      <c r="A81" s="163" t="s">
        <v>2858</v>
      </c>
      <c r="B81" s="162" t="s">
        <v>2859</v>
      </c>
      <c r="C81" s="162" t="s">
        <v>2860</v>
      </c>
      <c r="D81" s="162"/>
      <c r="E81" s="202" t="s">
        <v>2017</v>
      </c>
      <c r="F81" s="162" t="s">
        <v>2861</v>
      </c>
      <c r="G81" s="162" t="s">
        <v>2862</v>
      </c>
      <c r="H81" s="534">
        <v>43727.0</v>
      </c>
      <c r="I81" s="162" t="s">
        <v>432</v>
      </c>
      <c r="J81" s="523">
        <v>43735.0</v>
      </c>
      <c r="K81" s="519" t="s">
        <v>47</v>
      </c>
      <c r="L81" s="542" t="s">
        <v>97</v>
      </c>
      <c r="M81" s="478"/>
      <c r="N81" s="478"/>
      <c r="O81" s="162" t="s">
        <v>96</v>
      </c>
      <c r="P81" s="162" t="s">
        <v>97</v>
      </c>
      <c r="Q81" s="162" t="s">
        <v>98</v>
      </c>
      <c r="R81" s="163"/>
      <c r="S81" s="163"/>
      <c r="T81" s="163"/>
      <c r="U81" s="163"/>
      <c r="V81" s="163"/>
    </row>
    <row r="82">
      <c r="A82" s="163" t="s">
        <v>2863</v>
      </c>
      <c r="B82" s="162" t="s">
        <v>2859</v>
      </c>
      <c r="C82" s="162" t="s">
        <v>2864</v>
      </c>
      <c r="D82" s="162"/>
      <c r="E82" s="202" t="s">
        <v>2017</v>
      </c>
      <c r="F82" s="162" t="s">
        <v>2865</v>
      </c>
      <c r="G82" s="162" t="s">
        <v>2866</v>
      </c>
      <c r="H82" s="534">
        <v>43727.0</v>
      </c>
      <c r="I82" s="162" t="s">
        <v>432</v>
      </c>
      <c r="J82" s="523">
        <v>43735.0</v>
      </c>
      <c r="K82" s="524" t="s">
        <v>48</v>
      </c>
      <c r="L82" s="542" t="s">
        <v>97</v>
      </c>
      <c r="M82" s="478"/>
      <c r="N82" s="478"/>
      <c r="O82" s="162" t="s">
        <v>96</v>
      </c>
      <c r="P82" s="162" t="s">
        <v>97</v>
      </c>
      <c r="Q82" s="162" t="s">
        <v>98</v>
      </c>
      <c r="R82" s="163"/>
      <c r="S82" s="163"/>
      <c r="T82" s="163"/>
      <c r="U82" s="163"/>
      <c r="V82" s="163"/>
    </row>
    <row r="83">
      <c r="A83" s="163" t="s">
        <v>2867</v>
      </c>
      <c r="B83" s="162" t="s">
        <v>2859</v>
      </c>
      <c r="C83" s="162" t="s">
        <v>2868</v>
      </c>
      <c r="D83" s="162"/>
      <c r="E83" s="202" t="s">
        <v>2017</v>
      </c>
      <c r="F83" s="162" t="s">
        <v>2869</v>
      </c>
      <c r="G83" s="162" t="s">
        <v>2870</v>
      </c>
      <c r="H83" s="534">
        <v>43727.0</v>
      </c>
      <c r="I83" s="162" t="s">
        <v>432</v>
      </c>
      <c r="J83" s="523">
        <v>43735.0</v>
      </c>
      <c r="K83" s="524" t="s">
        <v>48</v>
      </c>
      <c r="L83" s="542" t="s">
        <v>97</v>
      </c>
      <c r="M83" s="478"/>
      <c r="N83" s="478"/>
      <c r="O83" s="478"/>
      <c r="P83" s="162" t="s">
        <v>105</v>
      </c>
      <c r="Q83" s="162" t="s">
        <v>98</v>
      </c>
      <c r="R83" s="162" t="s">
        <v>2871</v>
      </c>
      <c r="S83" s="163"/>
      <c r="T83" s="163"/>
      <c r="U83" s="163"/>
      <c r="V83" s="163"/>
    </row>
    <row r="84">
      <c r="A84" s="163" t="s">
        <v>2872</v>
      </c>
      <c r="B84" s="162" t="s">
        <v>2859</v>
      </c>
      <c r="C84" s="162" t="s">
        <v>2873</v>
      </c>
      <c r="D84" s="162"/>
      <c r="E84" s="162" t="s">
        <v>2874</v>
      </c>
      <c r="F84" s="162" t="s">
        <v>2875</v>
      </c>
      <c r="G84" s="162" t="s">
        <v>2876</v>
      </c>
      <c r="H84" s="534">
        <v>43727.0</v>
      </c>
      <c r="I84" s="162" t="s">
        <v>432</v>
      </c>
      <c r="J84" s="523">
        <v>43735.0</v>
      </c>
      <c r="K84" s="524" t="s">
        <v>47</v>
      </c>
      <c r="L84" s="542" t="s">
        <v>97</v>
      </c>
      <c r="M84" s="478"/>
      <c r="N84" s="478"/>
      <c r="O84" s="162" t="s">
        <v>96</v>
      </c>
      <c r="P84" s="162" t="s">
        <v>97</v>
      </c>
      <c r="Q84" s="162" t="s">
        <v>98</v>
      </c>
      <c r="R84" s="163"/>
      <c r="S84" s="163"/>
      <c r="T84" s="163"/>
      <c r="U84" s="163"/>
      <c r="V84" s="163"/>
    </row>
    <row r="85">
      <c r="A85" s="573" t="s">
        <v>2877</v>
      </c>
      <c r="B85" s="162" t="s">
        <v>2878</v>
      </c>
      <c r="C85" s="162" t="s">
        <v>2879</v>
      </c>
      <c r="D85" s="162"/>
      <c r="E85" s="162" t="s">
        <v>2017</v>
      </c>
      <c r="F85" s="162" t="s">
        <v>2880</v>
      </c>
      <c r="G85" s="162" t="s">
        <v>2881</v>
      </c>
      <c r="H85" s="534">
        <v>43727.0</v>
      </c>
      <c r="I85" s="162" t="s">
        <v>432</v>
      </c>
      <c r="J85" s="523">
        <v>43735.0</v>
      </c>
      <c r="K85" s="524" t="s">
        <v>47</v>
      </c>
      <c r="L85" s="542" t="s">
        <v>97</v>
      </c>
      <c r="M85" s="478"/>
      <c r="N85" s="478"/>
      <c r="O85" s="162" t="s">
        <v>96</v>
      </c>
      <c r="P85" s="162" t="s">
        <v>97</v>
      </c>
      <c r="Q85" s="162" t="s">
        <v>98</v>
      </c>
      <c r="R85" s="163"/>
      <c r="S85" s="163"/>
      <c r="T85" s="163"/>
      <c r="U85" s="163"/>
      <c r="V85" s="163"/>
    </row>
    <row r="86">
      <c r="A86" s="573" t="s">
        <v>2882</v>
      </c>
      <c r="B86" s="162" t="s">
        <v>2878</v>
      </c>
      <c r="C86" s="162" t="s">
        <v>2883</v>
      </c>
      <c r="D86" s="162"/>
      <c r="E86" s="162" t="s">
        <v>2017</v>
      </c>
      <c r="F86" s="162" t="s">
        <v>2884</v>
      </c>
      <c r="G86" s="162" t="s">
        <v>2885</v>
      </c>
      <c r="H86" s="534">
        <v>43727.0</v>
      </c>
      <c r="I86" s="162" t="s">
        <v>432</v>
      </c>
      <c r="J86" s="523">
        <v>43735.0</v>
      </c>
      <c r="K86" s="524" t="s">
        <v>47</v>
      </c>
      <c r="L86" s="542" t="s">
        <v>97</v>
      </c>
      <c r="M86" s="478"/>
      <c r="N86" s="478"/>
      <c r="O86" s="162" t="s">
        <v>96</v>
      </c>
      <c r="P86" s="162" t="s">
        <v>97</v>
      </c>
      <c r="Q86" s="162" t="s">
        <v>98</v>
      </c>
      <c r="R86" s="163"/>
      <c r="S86" s="163"/>
      <c r="T86" s="163"/>
      <c r="U86" s="163"/>
      <c r="V86" s="163"/>
    </row>
    <row r="87">
      <c r="A87" s="574" t="s">
        <v>2886</v>
      </c>
      <c r="B87" s="162" t="s">
        <v>2878</v>
      </c>
      <c r="C87" s="162" t="s">
        <v>2887</v>
      </c>
      <c r="D87" s="162"/>
      <c r="E87" s="162" t="s">
        <v>2874</v>
      </c>
      <c r="F87" s="162" t="s">
        <v>2888</v>
      </c>
      <c r="G87" s="162" t="s">
        <v>2889</v>
      </c>
      <c r="H87" s="534">
        <v>43727.0</v>
      </c>
      <c r="I87" s="162" t="s">
        <v>432</v>
      </c>
      <c r="J87" s="163"/>
      <c r="K87" s="478"/>
      <c r="L87" s="478"/>
      <c r="M87" s="478"/>
      <c r="N87" s="478"/>
      <c r="O87" s="162" t="s">
        <v>96</v>
      </c>
      <c r="P87" s="162" t="s">
        <v>97</v>
      </c>
      <c r="Q87" s="162" t="s">
        <v>98</v>
      </c>
      <c r="R87" s="173">
        <v>43777.0</v>
      </c>
      <c r="S87" s="163"/>
      <c r="T87" s="163"/>
      <c r="U87" s="163"/>
      <c r="V87" s="163"/>
    </row>
    <row r="88">
      <c r="A88" s="574" t="s">
        <v>2890</v>
      </c>
      <c r="B88" s="162" t="s">
        <v>2878</v>
      </c>
      <c r="C88" s="162" t="s">
        <v>2891</v>
      </c>
      <c r="D88" s="162"/>
      <c r="E88" s="162" t="s">
        <v>2874</v>
      </c>
      <c r="F88" s="162" t="s">
        <v>2892</v>
      </c>
      <c r="G88" s="162" t="s">
        <v>2893</v>
      </c>
      <c r="H88" s="534">
        <v>43727.0</v>
      </c>
      <c r="I88" s="162" t="s">
        <v>432</v>
      </c>
      <c r="J88" s="163"/>
      <c r="K88" s="478"/>
      <c r="L88" s="478"/>
      <c r="M88" s="478"/>
      <c r="N88" s="478"/>
      <c r="O88" s="162" t="s">
        <v>96</v>
      </c>
      <c r="P88" s="162" t="s">
        <v>97</v>
      </c>
      <c r="Q88" s="162" t="s">
        <v>98</v>
      </c>
      <c r="R88" s="173">
        <v>43777.0</v>
      </c>
      <c r="S88" s="163"/>
      <c r="T88" s="163"/>
      <c r="U88" s="163"/>
      <c r="V88" s="163"/>
    </row>
    <row r="89">
      <c r="A89" s="575"/>
      <c r="B89" s="337"/>
      <c r="C89" s="337"/>
      <c r="D89" s="337"/>
      <c r="E89" s="337"/>
      <c r="F89" s="337"/>
      <c r="G89" s="337"/>
      <c r="H89" s="337"/>
      <c r="I89" s="337"/>
      <c r="J89" s="337"/>
      <c r="K89" s="337"/>
      <c r="L89" s="337"/>
      <c r="M89" s="337"/>
      <c r="N89" s="337"/>
      <c r="O89" s="337"/>
      <c r="P89" s="337"/>
      <c r="Q89" s="337"/>
      <c r="R89" s="337"/>
      <c r="S89" s="337"/>
      <c r="T89" s="337"/>
      <c r="U89" s="337"/>
      <c r="V89" s="95"/>
    </row>
    <row r="90">
      <c r="A90" s="575"/>
      <c r="B90" s="337"/>
      <c r="C90" s="337"/>
      <c r="D90" s="337"/>
      <c r="E90" s="337"/>
      <c r="F90" s="337"/>
      <c r="G90" s="337"/>
      <c r="H90" s="337"/>
      <c r="I90" s="337"/>
      <c r="J90" s="337"/>
      <c r="K90" s="337"/>
      <c r="L90" s="337"/>
      <c r="M90" s="337"/>
      <c r="N90" s="337"/>
      <c r="O90" s="337"/>
      <c r="P90" s="337"/>
      <c r="Q90" s="337"/>
      <c r="R90" s="337"/>
      <c r="S90" s="337"/>
      <c r="T90" s="337"/>
      <c r="U90" s="337"/>
      <c r="V90" s="95"/>
    </row>
    <row r="91">
      <c r="A91" s="575"/>
      <c r="B91" s="337"/>
      <c r="C91" s="337"/>
      <c r="D91" s="337"/>
      <c r="E91" s="337"/>
      <c r="F91" s="337"/>
      <c r="G91" s="337"/>
      <c r="H91" s="337"/>
      <c r="I91" s="337"/>
      <c r="J91" s="337"/>
      <c r="K91" s="337"/>
      <c r="L91" s="337"/>
      <c r="M91" s="337"/>
      <c r="N91" s="337"/>
      <c r="O91" s="337"/>
      <c r="P91" s="337"/>
      <c r="Q91" s="337"/>
      <c r="R91" s="337"/>
      <c r="S91" s="337"/>
      <c r="T91" s="337"/>
      <c r="U91" s="337"/>
      <c r="V91" s="95"/>
    </row>
    <row r="92">
      <c r="A92" s="575"/>
      <c r="B92" s="337"/>
      <c r="C92" s="337"/>
      <c r="D92" s="337"/>
      <c r="E92" s="337"/>
      <c r="F92" s="337"/>
      <c r="G92" s="337"/>
      <c r="H92" s="337"/>
      <c r="I92" s="337"/>
      <c r="J92" s="337"/>
      <c r="K92" s="337"/>
      <c r="L92" s="337"/>
      <c r="M92" s="337"/>
      <c r="N92" s="337"/>
      <c r="O92" s="337"/>
      <c r="P92" s="337"/>
      <c r="Q92" s="337"/>
      <c r="R92" s="337"/>
      <c r="S92" s="337"/>
      <c r="T92" s="337"/>
      <c r="U92" s="337"/>
      <c r="V92" s="95"/>
    </row>
    <row r="93">
      <c r="A93" s="575"/>
      <c r="B93" s="337"/>
      <c r="C93" s="337"/>
      <c r="D93" s="337"/>
      <c r="E93" s="337"/>
      <c r="F93" s="337"/>
      <c r="G93" s="337"/>
      <c r="H93" s="337"/>
      <c r="I93" s="337"/>
      <c r="J93" s="337"/>
      <c r="K93" s="337"/>
      <c r="L93" s="337"/>
      <c r="M93" s="337"/>
      <c r="N93" s="337"/>
      <c r="O93" s="337"/>
      <c r="P93" s="337"/>
      <c r="Q93" s="337"/>
      <c r="R93" s="337"/>
      <c r="S93" s="337"/>
      <c r="T93" s="337"/>
      <c r="U93" s="337"/>
      <c r="V93" s="95"/>
    </row>
    <row r="94">
      <c r="A94" s="575"/>
      <c r="B94" s="337"/>
      <c r="C94" s="337"/>
      <c r="D94" s="337"/>
      <c r="E94" s="337"/>
      <c r="F94" s="337"/>
      <c r="G94" s="337"/>
      <c r="H94" s="337"/>
      <c r="I94" s="337"/>
      <c r="J94" s="337"/>
      <c r="K94" s="337"/>
      <c r="L94" s="337"/>
      <c r="M94" s="337"/>
      <c r="N94" s="337"/>
      <c r="O94" s="337"/>
      <c r="P94" s="337"/>
      <c r="Q94" s="337"/>
      <c r="R94" s="337"/>
      <c r="S94" s="337"/>
      <c r="T94" s="337"/>
      <c r="U94" s="337"/>
      <c r="V94" s="95"/>
    </row>
    <row r="95">
      <c r="A95" s="575"/>
      <c r="B95" s="337"/>
      <c r="C95" s="337"/>
      <c r="D95" s="337"/>
      <c r="E95" s="337"/>
      <c r="F95" s="337"/>
      <c r="G95" s="337"/>
      <c r="H95" s="337"/>
      <c r="I95" s="337"/>
      <c r="J95" s="337"/>
      <c r="K95" s="337"/>
      <c r="L95" s="337"/>
      <c r="M95" s="337"/>
      <c r="N95" s="337"/>
      <c r="O95" s="337"/>
      <c r="P95" s="337"/>
      <c r="Q95" s="337"/>
      <c r="R95" s="337"/>
      <c r="S95" s="337"/>
      <c r="T95" s="337"/>
      <c r="U95" s="337"/>
      <c r="V95" s="95"/>
    </row>
    <row r="96">
      <c r="A96" s="575"/>
      <c r="B96" s="337"/>
      <c r="C96" s="337"/>
      <c r="D96" s="337"/>
      <c r="E96" s="337"/>
      <c r="F96" s="337"/>
      <c r="G96" s="337"/>
      <c r="H96" s="337"/>
      <c r="I96" s="337"/>
      <c r="J96" s="337"/>
      <c r="K96" s="337"/>
      <c r="L96" s="337"/>
      <c r="M96" s="337"/>
      <c r="N96" s="337"/>
      <c r="O96" s="337"/>
      <c r="P96" s="337"/>
      <c r="Q96" s="337"/>
      <c r="R96" s="337"/>
      <c r="S96" s="337"/>
      <c r="T96" s="337"/>
      <c r="U96" s="337"/>
      <c r="V96" s="95"/>
    </row>
    <row r="97">
      <c r="A97" s="575"/>
      <c r="B97" s="337"/>
      <c r="C97" s="337"/>
      <c r="D97" s="337"/>
      <c r="E97" s="337"/>
      <c r="F97" s="337"/>
      <c r="G97" s="337"/>
      <c r="H97" s="337"/>
      <c r="I97" s="337"/>
      <c r="J97" s="337"/>
      <c r="K97" s="337"/>
      <c r="L97" s="337"/>
      <c r="M97" s="337"/>
      <c r="N97" s="337"/>
      <c r="O97" s="337"/>
      <c r="P97" s="337"/>
      <c r="Q97" s="337"/>
      <c r="R97" s="337"/>
      <c r="S97" s="337"/>
      <c r="T97" s="337"/>
      <c r="U97" s="337"/>
      <c r="V97" s="95"/>
    </row>
    <row r="98">
      <c r="A98" s="575"/>
      <c r="B98" s="337"/>
      <c r="C98" s="337"/>
      <c r="D98" s="337"/>
      <c r="E98" s="337"/>
      <c r="F98" s="337"/>
      <c r="G98" s="337"/>
      <c r="H98" s="337"/>
      <c r="I98" s="337"/>
      <c r="J98" s="337"/>
      <c r="K98" s="337"/>
      <c r="L98" s="337"/>
      <c r="M98" s="337"/>
      <c r="N98" s="337"/>
      <c r="O98" s="337"/>
      <c r="P98" s="337"/>
      <c r="Q98" s="337"/>
      <c r="R98" s="337"/>
      <c r="S98" s="337"/>
      <c r="T98" s="337"/>
      <c r="U98" s="337"/>
      <c r="V98" s="95"/>
    </row>
    <row r="99">
      <c r="A99" s="575"/>
      <c r="B99" s="337"/>
      <c r="C99" s="337"/>
      <c r="D99" s="337"/>
      <c r="E99" s="337"/>
      <c r="F99" s="337"/>
      <c r="G99" s="337"/>
      <c r="H99" s="337"/>
      <c r="I99" s="337"/>
      <c r="J99" s="337"/>
      <c r="K99" s="337"/>
      <c r="L99" s="337"/>
      <c r="M99" s="337"/>
      <c r="N99" s="337"/>
      <c r="O99" s="337"/>
      <c r="P99" s="337"/>
      <c r="Q99" s="337"/>
      <c r="R99" s="337"/>
      <c r="S99" s="337"/>
      <c r="T99" s="337"/>
      <c r="U99" s="337"/>
      <c r="V99" s="95"/>
    </row>
    <row r="100">
      <c r="A100" s="575"/>
      <c r="B100" s="337"/>
      <c r="C100" s="337"/>
      <c r="D100" s="337"/>
      <c r="E100" s="337"/>
      <c r="F100" s="337"/>
      <c r="G100" s="337"/>
      <c r="H100" s="337"/>
      <c r="I100" s="337"/>
      <c r="J100" s="337"/>
      <c r="K100" s="337"/>
      <c r="L100" s="337"/>
      <c r="M100" s="337"/>
      <c r="N100" s="337"/>
      <c r="O100" s="337"/>
      <c r="P100" s="337"/>
      <c r="Q100" s="337"/>
      <c r="R100" s="337"/>
      <c r="S100" s="337"/>
      <c r="T100" s="337"/>
      <c r="U100" s="337"/>
      <c r="V100" s="95"/>
    </row>
    <row r="101">
      <c r="A101" s="575"/>
      <c r="B101" s="337"/>
      <c r="C101" s="337"/>
      <c r="D101" s="337"/>
      <c r="E101" s="337"/>
      <c r="F101" s="337"/>
      <c r="G101" s="337"/>
      <c r="H101" s="337"/>
      <c r="I101" s="337"/>
      <c r="J101" s="337"/>
      <c r="K101" s="337"/>
      <c r="L101" s="337"/>
      <c r="M101" s="337"/>
      <c r="N101" s="337"/>
      <c r="O101" s="337"/>
      <c r="P101" s="337"/>
      <c r="Q101" s="337"/>
      <c r="R101" s="337"/>
      <c r="S101" s="337"/>
      <c r="T101" s="337"/>
      <c r="U101" s="337"/>
      <c r="V101" s="95"/>
    </row>
    <row r="102">
      <c r="A102" s="575"/>
      <c r="B102" s="337"/>
      <c r="C102" s="337"/>
      <c r="D102" s="337"/>
      <c r="E102" s="337"/>
      <c r="F102" s="337"/>
      <c r="G102" s="337"/>
      <c r="H102" s="337"/>
      <c r="I102" s="337"/>
      <c r="J102" s="337"/>
      <c r="K102" s="337"/>
      <c r="L102" s="337"/>
      <c r="M102" s="337"/>
      <c r="N102" s="337"/>
      <c r="O102" s="337"/>
      <c r="P102" s="337"/>
      <c r="Q102" s="337"/>
      <c r="R102" s="337"/>
      <c r="S102" s="337"/>
      <c r="T102" s="337"/>
      <c r="U102" s="337"/>
      <c r="V102" s="95"/>
    </row>
    <row r="103">
      <c r="A103" s="575"/>
      <c r="B103" s="337"/>
      <c r="C103" s="337"/>
      <c r="D103" s="337"/>
      <c r="E103" s="337"/>
      <c r="F103" s="337"/>
      <c r="G103" s="337"/>
      <c r="H103" s="337"/>
      <c r="I103" s="337"/>
      <c r="J103" s="337"/>
      <c r="K103" s="337"/>
      <c r="L103" s="337"/>
      <c r="M103" s="337"/>
      <c r="N103" s="337"/>
      <c r="O103" s="337"/>
      <c r="P103" s="337"/>
      <c r="Q103" s="337"/>
      <c r="R103" s="337"/>
      <c r="S103" s="337"/>
      <c r="T103" s="337"/>
      <c r="U103" s="337"/>
      <c r="V103" s="95"/>
    </row>
    <row r="104">
      <c r="A104" s="575"/>
      <c r="B104" s="337"/>
      <c r="C104" s="337"/>
      <c r="D104" s="337"/>
      <c r="E104" s="337"/>
      <c r="F104" s="337"/>
      <c r="G104" s="337"/>
      <c r="H104" s="337"/>
      <c r="I104" s="337"/>
      <c r="J104" s="337"/>
      <c r="K104" s="337"/>
      <c r="L104" s="337"/>
      <c r="M104" s="337"/>
      <c r="N104" s="337"/>
      <c r="O104" s="337"/>
      <c r="P104" s="337"/>
      <c r="Q104" s="337"/>
      <c r="R104" s="337"/>
      <c r="S104" s="337"/>
      <c r="T104" s="337"/>
      <c r="U104" s="337"/>
      <c r="V104" s="95"/>
    </row>
    <row r="105">
      <c r="A105" s="575"/>
      <c r="B105" s="337"/>
      <c r="C105" s="337"/>
      <c r="D105" s="337"/>
      <c r="E105" s="337"/>
      <c r="F105" s="337"/>
      <c r="G105" s="337"/>
      <c r="H105" s="337"/>
      <c r="I105" s="337"/>
      <c r="J105" s="337"/>
      <c r="K105" s="337"/>
      <c r="L105" s="337"/>
      <c r="M105" s="337"/>
      <c r="N105" s="337"/>
      <c r="O105" s="337"/>
      <c r="P105" s="337"/>
      <c r="Q105" s="337"/>
      <c r="R105" s="337"/>
      <c r="S105" s="337"/>
      <c r="T105" s="337"/>
      <c r="U105" s="337"/>
      <c r="V105" s="95"/>
    </row>
    <row r="106">
      <c r="A106" s="575"/>
      <c r="B106" s="337"/>
      <c r="C106" s="337"/>
      <c r="D106" s="337"/>
      <c r="E106" s="337"/>
      <c r="F106" s="337"/>
      <c r="G106" s="337"/>
      <c r="H106" s="337"/>
      <c r="I106" s="337"/>
      <c r="J106" s="337"/>
      <c r="K106" s="337"/>
      <c r="L106" s="337"/>
      <c r="M106" s="337"/>
      <c r="N106" s="337"/>
      <c r="O106" s="337"/>
      <c r="P106" s="337"/>
      <c r="Q106" s="337"/>
      <c r="R106" s="337"/>
      <c r="S106" s="337"/>
      <c r="T106" s="337"/>
      <c r="U106" s="337"/>
      <c r="V106" s="95"/>
    </row>
    <row r="107">
      <c r="A107" s="575"/>
      <c r="B107" s="337"/>
      <c r="C107" s="337"/>
      <c r="D107" s="337"/>
      <c r="E107" s="337"/>
      <c r="F107" s="337"/>
      <c r="G107" s="337"/>
      <c r="H107" s="337"/>
      <c r="I107" s="337"/>
      <c r="J107" s="337"/>
      <c r="K107" s="337"/>
      <c r="L107" s="337"/>
      <c r="M107" s="337"/>
      <c r="N107" s="337"/>
      <c r="O107" s="337"/>
      <c r="P107" s="337"/>
      <c r="Q107" s="337"/>
      <c r="R107" s="337"/>
      <c r="S107" s="337"/>
      <c r="T107" s="337"/>
      <c r="U107" s="337"/>
      <c r="V107" s="95"/>
    </row>
    <row r="108">
      <c r="A108" s="575"/>
      <c r="B108" s="337"/>
      <c r="C108" s="337"/>
      <c r="D108" s="337"/>
      <c r="E108" s="337"/>
      <c r="F108" s="337"/>
      <c r="G108" s="337"/>
      <c r="H108" s="337"/>
      <c r="I108" s="337"/>
      <c r="J108" s="337"/>
      <c r="K108" s="337"/>
      <c r="L108" s="337"/>
      <c r="M108" s="337"/>
      <c r="N108" s="337"/>
      <c r="O108" s="337"/>
      <c r="P108" s="337"/>
      <c r="Q108" s="337"/>
      <c r="R108" s="337"/>
      <c r="S108" s="337"/>
      <c r="T108" s="337"/>
      <c r="U108" s="337"/>
      <c r="V108" s="95"/>
    </row>
    <row r="109">
      <c r="A109" s="575"/>
      <c r="B109" s="337"/>
      <c r="C109" s="337"/>
      <c r="D109" s="337"/>
      <c r="E109" s="337"/>
      <c r="F109" s="337"/>
      <c r="G109" s="337"/>
      <c r="H109" s="337"/>
      <c r="I109" s="337"/>
      <c r="J109" s="337"/>
      <c r="K109" s="337"/>
      <c r="L109" s="337"/>
      <c r="M109" s="337"/>
      <c r="N109" s="337"/>
      <c r="O109" s="337"/>
      <c r="P109" s="337"/>
      <c r="Q109" s="337"/>
      <c r="R109" s="337"/>
      <c r="S109" s="337"/>
      <c r="T109" s="337"/>
      <c r="U109" s="337"/>
      <c r="V109" s="95"/>
    </row>
    <row r="110">
      <c r="A110" s="575"/>
      <c r="B110" s="337"/>
      <c r="C110" s="337"/>
      <c r="D110" s="337"/>
      <c r="E110" s="337"/>
      <c r="F110" s="337"/>
      <c r="G110" s="337"/>
      <c r="H110" s="337"/>
      <c r="I110" s="337"/>
      <c r="J110" s="337"/>
      <c r="K110" s="337"/>
      <c r="L110" s="337"/>
      <c r="M110" s="337"/>
      <c r="N110" s="337"/>
      <c r="O110" s="337"/>
      <c r="P110" s="337"/>
      <c r="Q110" s="337"/>
      <c r="R110" s="337"/>
      <c r="S110" s="337"/>
      <c r="T110" s="337"/>
      <c r="U110" s="337"/>
      <c r="V110" s="95"/>
    </row>
    <row r="111">
      <c r="A111" s="575"/>
      <c r="B111" s="337"/>
      <c r="C111" s="337"/>
      <c r="D111" s="337"/>
      <c r="E111" s="337"/>
      <c r="F111" s="337"/>
      <c r="G111" s="337"/>
      <c r="H111" s="337"/>
      <c r="I111" s="337"/>
      <c r="J111" s="337"/>
      <c r="K111" s="337"/>
      <c r="L111" s="337"/>
      <c r="M111" s="337"/>
      <c r="N111" s="337"/>
      <c r="O111" s="337"/>
      <c r="P111" s="337"/>
      <c r="Q111" s="337"/>
      <c r="R111" s="337"/>
      <c r="S111" s="337"/>
      <c r="T111" s="337"/>
      <c r="U111" s="337"/>
      <c r="V111" s="95"/>
    </row>
    <row r="112">
      <c r="A112" s="575"/>
      <c r="B112" s="337"/>
      <c r="C112" s="337"/>
      <c r="D112" s="337"/>
      <c r="E112" s="337"/>
      <c r="F112" s="337"/>
      <c r="G112" s="337"/>
      <c r="H112" s="337"/>
      <c r="I112" s="337"/>
      <c r="J112" s="337"/>
      <c r="K112" s="337"/>
      <c r="L112" s="337"/>
      <c r="M112" s="337"/>
      <c r="N112" s="337"/>
      <c r="O112" s="337"/>
      <c r="P112" s="337"/>
      <c r="Q112" s="337"/>
      <c r="R112" s="337"/>
      <c r="S112" s="337"/>
      <c r="T112" s="337"/>
      <c r="U112" s="337"/>
      <c r="V112" s="95"/>
    </row>
    <row r="113">
      <c r="A113" s="575"/>
      <c r="B113" s="337"/>
      <c r="C113" s="337"/>
      <c r="D113" s="337"/>
      <c r="E113" s="337"/>
      <c r="F113" s="337"/>
      <c r="G113" s="337"/>
      <c r="H113" s="337"/>
      <c r="I113" s="337"/>
      <c r="J113" s="337"/>
      <c r="K113" s="337"/>
      <c r="L113" s="337"/>
      <c r="M113" s="337"/>
      <c r="N113" s="337"/>
      <c r="O113" s="337"/>
      <c r="P113" s="337"/>
      <c r="Q113" s="337"/>
      <c r="R113" s="337"/>
      <c r="S113" s="337"/>
      <c r="T113" s="337"/>
      <c r="U113" s="337"/>
      <c r="V113" s="95"/>
    </row>
    <row r="114">
      <c r="A114" s="575"/>
      <c r="B114" s="337"/>
      <c r="C114" s="337"/>
      <c r="D114" s="337"/>
      <c r="E114" s="337"/>
      <c r="F114" s="337"/>
      <c r="G114" s="337"/>
      <c r="H114" s="337"/>
      <c r="I114" s="337"/>
      <c r="J114" s="337"/>
      <c r="K114" s="337"/>
      <c r="L114" s="337"/>
      <c r="M114" s="337"/>
      <c r="N114" s="337"/>
      <c r="O114" s="337"/>
      <c r="P114" s="337"/>
      <c r="Q114" s="337"/>
      <c r="R114" s="337"/>
      <c r="S114" s="337"/>
      <c r="T114" s="337"/>
      <c r="U114" s="337"/>
      <c r="V114" s="95"/>
    </row>
    <row r="115">
      <c r="A115" s="575"/>
      <c r="B115" s="337"/>
      <c r="C115" s="337"/>
      <c r="D115" s="337"/>
      <c r="E115" s="337"/>
      <c r="F115" s="337"/>
      <c r="G115" s="337"/>
      <c r="H115" s="337"/>
      <c r="I115" s="337"/>
      <c r="J115" s="337"/>
      <c r="K115" s="337"/>
      <c r="L115" s="337"/>
      <c r="M115" s="337"/>
      <c r="N115" s="337"/>
      <c r="O115" s="337"/>
      <c r="P115" s="337"/>
      <c r="Q115" s="337"/>
      <c r="R115" s="337"/>
      <c r="S115" s="337"/>
      <c r="T115" s="337"/>
      <c r="U115" s="337"/>
      <c r="V115" s="95"/>
    </row>
    <row r="116">
      <c r="A116" s="575"/>
      <c r="B116" s="337"/>
      <c r="C116" s="337"/>
      <c r="D116" s="337"/>
      <c r="E116" s="337"/>
      <c r="F116" s="337"/>
      <c r="G116" s="337"/>
      <c r="H116" s="337"/>
      <c r="I116" s="337"/>
      <c r="J116" s="337"/>
      <c r="K116" s="337"/>
      <c r="L116" s="337"/>
      <c r="M116" s="337"/>
      <c r="N116" s="337"/>
      <c r="O116" s="337"/>
      <c r="P116" s="337"/>
      <c r="Q116" s="337"/>
      <c r="R116" s="337"/>
      <c r="S116" s="337"/>
      <c r="T116" s="337"/>
      <c r="U116" s="337"/>
      <c r="V116" s="95"/>
    </row>
    <row r="117">
      <c r="A117" s="575"/>
      <c r="B117" s="337"/>
      <c r="C117" s="337"/>
      <c r="D117" s="337"/>
      <c r="E117" s="337"/>
      <c r="F117" s="337"/>
      <c r="G117" s="337"/>
      <c r="H117" s="337"/>
      <c r="I117" s="337"/>
      <c r="J117" s="337"/>
      <c r="K117" s="337"/>
      <c r="L117" s="337"/>
      <c r="M117" s="337"/>
      <c r="N117" s="337"/>
      <c r="O117" s="337"/>
      <c r="P117" s="337"/>
      <c r="Q117" s="337"/>
      <c r="R117" s="337"/>
      <c r="S117" s="337"/>
      <c r="T117" s="337"/>
      <c r="U117" s="337"/>
      <c r="V117" s="95"/>
    </row>
    <row r="118">
      <c r="A118" s="575"/>
      <c r="B118" s="337"/>
      <c r="C118" s="337"/>
      <c r="D118" s="337"/>
      <c r="E118" s="337"/>
      <c r="F118" s="337"/>
      <c r="G118" s="337"/>
      <c r="H118" s="337"/>
      <c r="I118" s="337"/>
      <c r="J118" s="337"/>
      <c r="K118" s="337"/>
      <c r="L118" s="337"/>
      <c r="M118" s="337"/>
      <c r="N118" s="337"/>
      <c r="O118" s="337"/>
      <c r="P118" s="337"/>
      <c r="Q118" s="337"/>
      <c r="R118" s="337"/>
      <c r="S118" s="337"/>
      <c r="T118" s="337"/>
      <c r="U118" s="337"/>
      <c r="V118" s="95"/>
    </row>
    <row r="119">
      <c r="A119" s="575"/>
      <c r="B119" s="337"/>
      <c r="C119" s="337"/>
      <c r="D119" s="337"/>
      <c r="E119" s="337"/>
      <c r="F119" s="337"/>
      <c r="G119" s="337"/>
      <c r="H119" s="337"/>
      <c r="I119" s="337"/>
      <c r="J119" s="337"/>
      <c r="K119" s="337"/>
      <c r="L119" s="337"/>
      <c r="M119" s="337"/>
      <c r="N119" s="337"/>
      <c r="O119" s="337"/>
      <c r="P119" s="337"/>
      <c r="Q119" s="337"/>
      <c r="R119" s="337"/>
      <c r="S119" s="337"/>
      <c r="T119" s="337"/>
      <c r="U119" s="337"/>
      <c r="V119" s="95"/>
    </row>
    <row r="120">
      <c r="A120" s="575"/>
      <c r="B120" s="337"/>
      <c r="C120" s="337"/>
      <c r="D120" s="337"/>
      <c r="E120" s="337"/>
      <c r="F120" s="337"/>
      <c r="G120" s="337"/>
      <c r="H120" s="337"/>
      <c r="I120" s="337"/>
      <c r="J120" s="337"/>
      <c r="K120" s="337"/>
      <c r="L120" s="337"/>
      <c r="M120" s="337"/>
      <c r="N120" s="337"/>
      <c r="O120" s="337"/>
      <c r="P120" s="337"/>
      <c r="Q120" s="337"/>
      <c r="R120" s="337"/>
      <c r="S120" s="337"/>
      <c r="T120" s="337"/>
      <c r="U120" s="337"/>
      <c r="V120" s="95"/>
    </row>
    <row r="121">
      <c r="A121" s="575"/>
      <c r="B121" s="337"/>
      <c r="C121" s="337"/>
      <c r="D121" s="337"/>
      <c r="E121" s="337"/>
      <c r="F121" s="337"/>
      <c r="G121" s="337"/>
      <c r="H121" s="337"/>
      <c r="I121" s="337"/>
      <c r="J121" s="337"/>
      <c r="K121" s="337"/>
      <c r="L121" s="337"/>
      <c r="M121" s="337"/>
      <c r="N121" s="337"/>
      <c r="O121" s="337"/>
      <c r="P121" s="337"/>
      <c r="Q121" s="337"/>
      <c r="R121" s="337"/>
      <c r="S121" s="337"/>
      <c r="T121" s="337"/>
      <c r="U121" s="337"/>
      <c r="V121" s="95"/>
    </row>
    <row r="122">
      <c r="A122" s="575"/>
      <c r="B122" s="337"/>
      <c r="C122" s="337"/>
      <c r="D122" s="337"/>
      <c r="E122" s="337"/>
      <c r="F122" s="337"/>
      <c r="G122" s="337"/>
      <c r="H122" s="337"/>
      <c r="I122" s="337"/>
      <c r="J122" s="337"/>
      <c r="K122" s="337"/>
      <c r="L122" s="337"/>
      <c r="M122" s="337"/>
      <c r="N122" s="337"/>
      <c r="O122" s="337"/>
      <c r="P122" s="337"/>
      <c r="Q122" s="337"/>
      <c r="R122" s="337"/>
      <c r="S122" s="337"/>
      <c r="T122" s="337"/>
      <c r="U122" s="337"/>
      <c r="V122" s="95"/>
    </row>
    <row r="123">
      <c r="A123" s="575"/>
      <c r="B123" s="337"/>
      <c r="C123" s="337"/>
      <c r="D123" s="337"/>
      <c r="E123" s="337"/>
      <c r="F123" s="337"/>
      <c r="G123" s="337"/>
      <c r="H123" s="337"/>
      <c r="I123" s="337"/>
      <c r="J123" s="337"/>
      <c r="K123" s="337"/>
      <c r="L123" s="337"/>
      <c r="M123" s="337"/>
      <c r="N123" s="337"/>
      <c r="O123" s="337"/>
      <c r="P123" s="337"/>
      <c r="Q123" s="337"/>
      <c r="R123" s="337"/>
      <c r="S123" s="337"/>
      <c r="T123" s="337"/>
      <c r="U123" s="337"/>
      <c r="V123" s="95"/>
    </row>
    <row r="124">
      <c r="A124" s="575"/>
      <c r="B124" s="337"/>
      <c r="C124" s="337"/>
      <c r="D124" s="337"/>
      <c r="E124" s="337"/>
      <c r="F124" s="337"/>
      <c r="G124" s="337"/>
      <c r="H124" s="337"/>
      <c r="I124" s="337"/>
      <c r="J124" s="337"/>
      <c r="K124" s="337"/>
      <c r="L124" s="337"/>
      <c r="M124" s="337"/>
      <c r="N124" s="337"/>
      <c r="O124" s="337"/>
      <c r="P124" s="337"/>
      <c r="Q124" s="337"/>
      <c r="R124" s="337"/>
      <c r="S124" s="337"/>
      <c r="T124" s="337"/>
      <c r="U124" s="337"/>
      <c r="V124" s="95"/>
    </row>
    <row r="125">
      <c r="A125" s="575"/>
      <c r="B125" s="337"/>
      <c r="C125" s="337"/>
      <c r="D125" s="337"/>
      <c r="E125" s="337"/>
      <c r="F125" s="337"/>
      <c r="G125" s="337"/>
      <c r="H125" s="337"/>
      <c r="I125" s="337"/>
      <c r="J125" s="337"/>
      <c r="K125" s="337"/>
      <c r="L125" s="337"/>
      <c r="M125" s="337"/>
      <c r="N125" s="337"/>
      <c r="O125" s="337"/>
      <c r="P125" s="337"/>
      <c r="Q125" s="337"/>
      <c r="R125" s="337"/>
      <c r="S125" s="337"/>
      <c r="T125" s="337"/>
      <c r="U125" s="337"/>
      <c r="V125" s="95"/>
    </row>
    <row r="126">
      <c r="A126" s="575"/>
      <c r="B126" s="337"/>
      <c r="C126" s="337"/>
      <c r="D126" s="337"/>
      <c r="E126" s="337"/>
      <c r="F126" s="337"/>
      <c r="G126" s="337"/>
      <c r="H126" s="337"/>
      <c r="I126" s="337"/>
      <c r="J126" s="337"/>
      <c r="K126" s="337"/>
      <c r="L126" s="337"/>
      <c r="M126" s="337"/>
      <c r="N126" s="337"/>
      <c r="O126" s="337"/>
      <c r="P126" s="337"/>
      <c r="Q126" s="337"/>
      <c r="R126" s="337"/>
      <c r="S126" s="337"/>
      <c r="T126" s="337"/>
      <c r="U126" s="337"/>
      <c r="V126" s="95"/>
    </row>
    <row r="127">
      <c r="A127" s="575"/>
      <c r="B127" s="337"/>
      <c r="C127" s="337"/>
      <c r="D127" s="337"/>
      <c r="E127" s="337"/>
      <c r="F127" s="337"/>
      <c r="G127" s="337"/>
      <c r="H127" s="337"/>
      <c r="I127" s="337"/>
      <c r="J127" s="337"/>
      <c r="K127" s="337"/>
      <c r="L127" s="337"/>
      <c r="M127" s="337"/>
      <c r="N127" s="337"/>
      <c r="O127" s="337"/>
      <c r="P127" s="337"/>
      <c r="Q127" s="337"/>
      <c r="R127" s="337"/>
      <c r="S127" s="337"/>
      <c r="T127" s="337"/>
      <c r="U127" s="337"/>
      <c r="V127" s="95"/>
    </row>
    <row r="128">
      <c r="A128" s="575"/>
      <c r="B128" s="337"/>
      <c r="C128" s="337"/>
      <c r="D128" s="337"/>
      <c r="E128" s="337"/>
      <c r="F128" s="337"/>
      <c r="G128" s="337"/>
      <c r="H128" s="337"/>
      <c r="I128" s="337"/>
      <c r="J128" s="337"/>
      <c r="K128" s="337"/>
      <c r="L128" s="337"/>
      <c r="M128" s="337"/>
      <c r="N128" s="337"/>
      <c r="O128" s="337"/>
      <c r="P128" s="337"/>
      <c r="Q128" s="337"/>
      <c r="R128" s="337"/>
      <c r="S128" s="337"/>
      <c r="T128" s="337"/>
      <c r="U128" s="337"/>
      <c r="V128" s="95"/>
    </row>
    <row r="129">
      <c r="A129" s="575"/>
      <c r="B129" s="337"/>
      <c r="C129" s="337"/>
      <c r="D129" s="337"/>
      <c r="E129" s="337"/>
      <c r="F129" s="337"/>
      <c r="G129" s="337"/>
      <c r="H129" s="337"/>
      <c r="I129" s="337"/>
      <c r="J129" s="337"/>
      <c r="K129" s="337"/>
      <c r="L129" s="337"/>
      <c r="M129" s="337"/>
      <c r="N129" s="337"/>
      <c r="O129" s="337"/>
      <c r="P129" s="337"/>
      <c r="Q129" s="337"/>
      <c r="R129" s="337"/>
      <c r="S129" s="337"/>
      <c r="T129" s="337"/>
      <c r="U129" s="337"/>
      <c r="V129" s="95"/>
    </row>
    <row r="130">
      <c r="A130" s="575"/>
      <c r="B130" s="337"/>
      <c r="C130" s="337"/>
      <c r="D130" s="337"/>
      <c r="E130" s="337"/>
      <c r="F130" s="337"/>
      <c r="G130" s="337"/>
      <c r="H130" s="337"/>
      <c r="I130" s="337"/>
      <c r="J130" s="337"/>
      <c r="K130" s="337"/>
      <c r="L130" s="337"/>
      <c r="M130" s="337"/>
      <c r="N130" s="337"/>
      <c r="O130" s="337"/>
      <c r="P130" s="337"/>
      <c r="Q130" s="337"/>
      <c r="R130" s="337"/>
      <c r="S130" s="337"/>
      <c r="T130" s="337"/>
      <c r="U130" s="337"/>
      <c r="V130" s="95"/>
    </row>
    <row r="131">
      <c r="A131" s="575"/>
      <c r="B131" s="337"/>
      <c r="C131" s="337"/>
      <c r="D131" s="337"/>
      <c r="E131" s="337"/>
      <c r="F131" s="337"/>
      <c r="G131" s="337"/>
      <c r="H131" s="337"/>
      <c r="I131" s="337"/>
      <c r="J131" s="337"/>
      <c r="K131" s="337"/>
      <c r="L131" s="337"/>
      <c r="M131" s="337"/>
      <c r="N131" s="337"/>
      <c r="O131" s="337"/>
      <c r="P131" s="337"/>
      <c r="Q131" s="337"/>
      <c r="R131" s="337"/>
      <c r="S131" s="337"/>
      <c r="T131" s="337"/>
      <c r="U131" s="337"/>
      <c r="V131" s="95"/>
    </row>
    <row r="132">
      <c r="A132" s="575"/>
      <c r="B132" s="337"/>
      <c r="C132" s="337"/>
      <c r="D132" s="337"/>
      <c r="E132" s="337"/>
      <c r="F132" s="337"/>
      <c r="G132" s="337"/>
      <c r="H132" s="337"/>
      <c r="I132" s="337"/>
      <c r="J132" s="337"/>
      <c r="K132" s="337"/>
      <c r="L132" s="337"/>
      <c r="M132" s="337"/>
      <c r="N132" s="337"/>
      <c r="O132" s="337"/>
      <c r="P132" s="337"/>
      <c r="Q132" s="337"/>
      <c r="R132" s="337"/>
      <c r="S132" s="337"/>
      <c r="T132" s="337"/>
      <c r="U132" s="337"/>
      <c r="V132" s="95"/>
    </row>
    <row r="133">
      <c r="A133" s="575"/>
      <c r="B133" s="337"/>
      <c r="C133" s="337"/>
      <c r="D133" s="337"/>
      <c r="E133" s="337"/>
      <c r="F133" s="337"/>
      <c r="G133" s="337"/>
      <c r="H133" s="337"/>
      <c r="I133" s="337"/>
      <c r="J133" s="337"/>
      <c r="K133" s="337"/>
      <c r="L133" s="337"/>
      <c r="M133" s="337"/>
      <c r="N133" s="337"/>
      <c r="O133" s="337"/>
      <c r="P133" s="337"/>
      <c r="Q133" s="337"/>
      <c r="R133" s="337"/>
      <c r="S133" s="337"/>
      <c r="T133" s="337"/>
      <c r="U133" s="337"/>
      <c r="V133" s="95"/>
    </row>
    <row r="134">
      <c r="A134" s="575"/>
      <c r="B134" s="337"/>
      <c r="C134" s="337"/>
      <c r="D134" s="337"/>
      <c r="E134" s="337"/>
      <c r="F134" s="337"/>
      <c r="G134" s="337"/>
      <c r="H134" s="337"/>
      <c r="I134" s="337"/>
      <c r="J134" s="337"/>
      <c r="K134" s="337"/>
      <c r="L134" s="337"/>
      <c r="M134" s="337"/>
      <c r="N134" s="337"/>
      <c r="O134" s="337"/>
      <c r="P134" s="337"/>
      <c r="Q134" s="337"/>
      <c r="R134" s="337"/>
      <c r="S134" s="337"/>
      <c r="T134" s="337"/>
      <c r="U134" s="337"/>
      <c r="V134" s="95"/>
    </row>
    <row r="135">
      <c r="A135" s="575"/>
      <c r="B135" s="337"/>
      <c r="C135" s="337"/>
      <c r="D135" s="337"/>
      <c r="E135" s="337"/>
      <c r="F135" s="337"/>
      <c r="G135" s="337"/>
      <c r="H135" s="337"/>
      <c r="I135" s="337"/>
      <c r="J135" s="337"/>
      <c r="K135" s="337"/>
      <c r="L135" s="337"/>
      <c r="M135" s="337"/>
      <c r="N135" s="337"/>
      <c r="O135" s="337"/>
      <c r="P135" s="337"/>
      <c r="Q135" s="337"/>
      <c r="R135" s="337"/>
      <c r="S135" s="337"/>
      <c r="T135" s="337"/>
      <c r="U135" s="337"/>
      <c r="V135" s="95"/>
    </row>
    <row r="136">
      <c r="A136" s="575"/>
      <c r="B136" s="337"/>
      <c r="C136" s="337"/>
      <c r="D136" s="337"/>
      <c r="E136" s="337"/>
      <c r="F136" s="337"/>
      <c r="G136" s="337"/>
      <c r="H136" s="337"/>
      <c r="I136" s="337"/>
      <c r="J136" s="337"/>
      <c r="K136" s="337"/>
      <c r="L136" s="337"/>
      <c r="M136" s="337"/>
      <c r="N136" s="337"/>
      <c r="O136" s="337"/>
      <c r="P136" s="337"/>
      <c r="Q136" s="337"/>
      <c r="R136" s="337"/>
      <c r="S136" s="337"/>
      <c r="T136" s="337"/>
      <c r="U136" s="337"/>
      <c r="V136" s="95"/>
    </row>
    <row r="137">
      <c r="A137" s="575"/>
      <c r="B137" s="337"/>
      <c r="C137" s="337"/>
      <c r="D137" s="337"/>
      <c r="E137" s="337"/>
      <c r="F137" s="337"/>
      <c r="G137" s="337"/>
      <c r="H137" s="337"/>
      <c r="I137" s="337"/>
      <c r="J137" s="337"/>
      <c r="K137" s="337"/>
      <c r="L137" s="337"/>
      <c r="M137" s="337"/>
      <c r="N137" s="337"/>
      <c r="O137" s="337"/>
      <c r="P137" s="337"/>
      <c r="Q137" s="337"/>
      <c r="R137" s="337"/>
      <c r="S137" s="337"/>
      <c r="T137" s="337"/>
      <c r="U137" s="337"/>
      <c r="V137" s="95"/>
    </row>
    <row r="138">
      <c r="A138" s="575"/>
      <c r="B138" s="337"/>
      <c r="C138" s="337"/>
      <c r="D138" s="337"/>
      <c r="E138" s="337"/>
      <c r="F138" s="337"/>
      <c r="G138" s="337"/>
      <c r="H138" s="337"/>
      <c r="I138" s="337"/>
      <c r="J138" s="337"/>
      <c r="K138" s="337"/>
      <c r="L138" s="337"/>
      <c r="M138" s="337"/>
      <c r="N138" s="337"/>
      <c r="O138" s="337"/>
      <c r="P138" s="337"/>
      <c r="Q138" s="337"/>
      <c r="R138" s="337"/>
      <c r="S138" s="337"/>
      <c r="T138" s="337"/>
      <c r="U138" s="337"/>
      <c r="V138" s="95"/>
    </row>
    <row r="139">
      <c r="A139" s="575"/>
      <c r="B139" s="337"/>
      <c r="C139" s="337"/>
      <c r="D139" s="337"/>
      <c r="E139" s="337"/>
      <c r="F139" s="337"/>
      <c r="G139" s="337"/>
      <c r="H139" s="337"/>
      <c r="I139" s="337"/>
      <c r="J139" s="337"/>
      <c r="K139" s="337"/>
      <c r="L139" s="337"/>
      <c r="M139" s="337"/>
      <c r="N139" s="337"/>
      <c r="O139" s="337"/>
      <c r="P139" s="337"/>
      <c r="Q139" s="337"/>
      <c r="R139" s="337"/>
      <c r="S139" s="337"/>
      <c r="T139" s="337"/>
      <c r="U139" s="337"/>
      <c r="V139" s="95"/>
    </row>
    <row r="140">
      <c r="A140" s="575"/>
      <c r="B140" s="337"/>
      <c r="C140" s="337"/>
      <c r="D140" s="337"/>
      <c r="E140" s="337"/>
      <c r="F140" s="337"/>
      <c r="G140" s="337"/>
      <c r="H140" s="337"/>
      <c r="I140" s="337"/>
      <c r="J140" s="337"/>
      <c r="K140" s="337"/>
      <c r="L140" s="337"/>
      <c r="M140" s="337"/>
      <c r="N140" s="337"/>
      <c r="O140" s="337"/>
      <c r="P140" s="337"/>
      <c r="Q140" s="337"/>
      <c r="R140" s="337"/>
      <c r="S140" s="337"/>
      <c r="T140" s="337"/>
      <c r="U140" s="337"/>
      <c r="V140" s="95"/>
    </row>
    <row r="141">
      <c r="A141" s="575"/>
      <c r="B141" s="337"/>
      <c r="C141" s="337"/>
      <c r="D141" s="337"/>
      <c r="E141" s="337"/>
      <c r="F141" s="337"/>
      <c r="G141" s="337"/>
      <c r="H141" s="337"/>
      <c r="I141" s="337"/>
      <c r="J141" s="337"/>
      <c r="K141" s="337"/>
      <c r="L141" s="337"/>
      <c r="M141" s="337"/>
      <c r="N141" s="337"/>
      <c r="O141" s="337"/>
      <c r="P141" s="337"/>
      <c r="Q141" s="337"/>
      <c r="R141" s="337"/>
      <c r="S141" s="337"/>
      <c r="T141" s="337"/>
      <c r="U141" s="337"/>
      <c r="V141" s="95"/>
    </row>
    <row r="142">
      <c r="A142" s="575"/>
      <c r="B142" s="337"/>
      <c r="C142" s="337"/>
      <c r="D142" s="337"/>
      <c r="E142" s="337"/>
      <c r="F142" s="337"/>
      <c r="G142" s="337"/>
      <c r="H142" s="337"/>
      <c r="I142" s="337"/>
      <c r="J142" s="337"/>
      <c r="K142" s="337"/>
      <c r="L142" s="337"/>
      <c r="M142" s="337"/>
      <c r="N142" s="337"/>
      <c r="O142" s="337"/>
      <c r="P142" s="337"/>
      <c r="Q142" s="337"/>
      <c r="R142" s="337"/>
      <c r="S142" s="337"/>
      <c r="T142" s="337"/>
      <c r="U142" s="337"/>
      <c r="V142" s="95"/>
    </row>
    <row r="143">
      <c r="A143" s="575"/>
      <c r="B143" s="337"/>
      <c r="C143" s="337"/>
      <c r="D143" s="337"/>
      <c r="E143" s="337"/>
      <c r="F143" s="337"/>
      <c r="G143" s="337"/>
      <c r="H143" s="337"/>
      <c r="I143" s="337"/>
      <c r="J143" s="337"/>
      <c r="K143" s="337"/>
      <c r="L143" s="337"/>
      <c r="M143" s="337"/>
      <c r="N143" s="337"/>
      <c r="O143" s="337"/>
      <c r="P143" s="337"/>
      <c r="Q143" s="337"/>
      <c r="R143" s="337"/>
      <c r="S143" s="337"/>
      <c r="T143" s="337"/>
      <c r="U143" s="337"/>
      <c r="V143" s="95"/>
    </row>
    <row r="144">
      <c r="A144" s="575"/>
      <c r="B144" s="337"/>
      <c r="C144" s="337"/>
      <c r="D144" s="337"/>
      <c r="E144" s="337"/>
      <c r="F144" s="337"/>
      <c r="G144" s="337"/>
      <c r="H144" s="337"/>
      <c r="I144" s="337"/>
      <c r="J144" s="337"/>
      <c r="K144" s="337"/>
      <c r="L144" s="337"/>
      <c r="M144" s="337"/>
      <c r="N144" s="337"/>
      <c r="O144" s="337"/>
      <c r="P144" s="337"/>
      <c r="Q144" s="337"/>
      <c r="R144" s="337"/>
      <c r="S144" s="337"/>
      <c r="T144" s="337"/>
      <c r="U144" s="337"/>
      <c r="V144" s="95"/>
    </row>
    <row r="145">
      <c r="A145" s="575"/>
      <c r="B145" s="337"/>
      <c r="C145" s="337"/>
      <c r="D145" s="337"/>
      <c r="E145" s="337"/>
      <c r="F145" s="337"/>
      <c r="G145" s="337"/>
      <c r="H145" s="337"/>
      <c r="I145" s="337"/>
      <c r="J145" s="337"/>
      <c r="K145" s="337"/>
      <c r="L145" s="337"/>
      <c r="M145" s="337"/>
      <c r="N145" s="337"/>
      <c r="O145" s="337"/>
      <c r="P145" s="337"/>
      <c r="Q145" s="337"/>
      <c r="R145" s="337"/>
      <c r="S145" s="337"/>
      <c r="T145" s="337"/>
      <c r="U145" s="337"/>
      <c r="V145" s="95"/>
    </row>
    <row r="146">
      <c r="A146" s="575"/>
      <c r="B146" s="337"/>
      <c r="C146" s="337"/>
      <c r="D146" s="337"/>
      <c r="E146" s="337"/>
      <c r="F146" s="337"/>
      <c r="G146" s="337"/>
      <c r="H146" s="337"/>
      <c r="I146" s="337"/>
      <c r="J146" s="337"/>
      <c r="K146" s="337"/>
      <c r="L146" s="337"/>
      <c r="M146" s="337"/>
      <c r="N146" s="337"/>
      <c r="O146" s="337"/>
      <c r="P146" s="337"/>
      <c r="Q146" s="337"/>
      <c r="R146" s="337"/>
      <c r="S146" s="337"/>
      <c r="T146" s="337"/>
      <c r="U146" s="337"/>
      <c r="V146" s="95"/>
    </row>
    <row r="147">
      <c r="A147" s="575"/>
      <c r="B147" s="337"/>
      <c r="C147" s="337"/>
      <c r="D147" s="337"/>
      <c r="E147" s="337"/>
      <c r="F147" s="337"/>
      <c r="G147" s="337"/>
      <c r="H147" s="337"/>
      <c r="I147" s="337"/>
      <c r="J147" s="337"/>
      <c r="K147" s="337"/>
      <c r="L147" s="337"/>
      <c r="M147" s="337"/>
      <c r="N147" s="337"/>
      <c r="O147" s="337"/>
      <c r="P147" s="337"/>
      <c r="Q147" s="337"/>
      <c r="R147" s="337"/>
      <c r="S147" s="337"/>
      <c r="T147" s="337"/>
      <c r="U147" s="337"/>
      <c r="V147" s="95"/>
    </row>
    <row r="148">
      <c r="A148" s="575"/>
      <c r="B148" s="337"/>
      <c r="C148" s="337"/>
      <c r="D148" s="337"/>
      <c r="E148" s="337"/>
      <c r="F148" s="337"/>
      <c r="G148" s="337"/>
      <c r="H148" s="337"/>
      <c r="I148" s="337"/>
      <c r="J148" s="337"/>
      <c r="K148" s="337"/>
      <c r="L148" s="337"/>
      <c r="M148" s="337"/>
      <c r="N148" s="337"/>
      <c r="O148" s="337"/>
      <c r="P148" s="337"/>
      <c r="Q148" s="337"/>
      <c r="R148" s="337"/>
      <c r="S148" s="337"/>
      <c r="T148" s="337"/>
      <c r="U148" s="337"/>
      <c r="V148" s="95"/>
    </row>
    <row r="149">
      <c r="A149" s="575"/>
      <c r="B149" s="337"/>
      <c r="C149" s="337"/>
      <c r="D149" s="337"/>
      <c r="E149" s="337"/>
      <c r="F149" s="337"/>
      <c r="G149" s="337"/>
      <c r="H149" s="337"/>
      <c r="I149" s="337"/>
      <c r="J149" s="337"/>
      <c r="K149" s="337"/>
      <c r="L149" s="337"/>
      <c r="M149" s="337"/>
      <c r="N149" s="337"/>
      <c r="O149" s="337"/>
      <c r="P149" s="337"/>
      <c r="Q149" s="337"/>
      <c r="R149" s="337"/>
      <c r="S149" s="337"/>
      <c r="T149" s="337"/>
      <c r="U149" s="337"/>
      <c r="V149" s="95"/>
    </row>
    <row r="150">
      <c r="A150" s="575"/>
      <c r="B150" s="337"/>
      <c r="C150" s="337"/>
      <c r="D150" s="337"/>
      <c r="E150" s="337"/>
      <c r="F150" s="337"/>
      <c r="G150" s="337"/>
      <c r="H150" s="337"/>
      <c r="I150" s="337"/>
      <c r="J150" s="337"/>
      <c r="K150" s="337"/>
      <c r="L150" s="337"/>
      <c r="M150" s="337"/>
      <c r="N150" s="337"/>
      <c r="O150" s="337"/>
      <c r="P150" s="337"/>
      <c r="Q150" s="337"/>
      <c r="R150" s="337"/>
      <c r="S150" s="337"/>
      <c r="T150" s="337"/>
      <c r="U150" s="337"/>
      <c r="V150" s="95"/>
    </row>
    <row r="151">
      <c r="A151" s="575"/>
      <c r="B151" s="337"/>
      <c r="C151" s="337"/>
      <c r="D151" s="337"/>
      <c r="E151" s="337"/>
      <c r="F151" s="337"/>
      <c r="G151" s="337"/>
      <c r="H151" s="337"/>
      <c r="I151" s="337"/>
      <c r="J151" s="337"/>
      <c r="K151" s="337"/>
      <c r="L151" s="337"/>
      <c r="M151" s="337"/>
      <c r="N151" s="337"/>
      <c r="O151" s="337"/>
      <c r="P151" s="337"/>
      <c r="Q151" s="337"/>
      <c r="R151" s="337"/>
      <c r="S151" s="337"/>
      <c r="T151" s="337"/>
      <c r="U151" s="337"/>
      <c r="V151" s="95"/>
    </row>
    <row r="152">
      <c r="A152" s="575"/>
      <c r="B152" s="337"/>
      <c r="C152" s="337"/>
      <c r="D152" s="337"/>
      <c r="E152" s="337"/>
      <c r="F152" s="337"/>
      <c r="G152" s="337"/>
      <c r="H152" s="337"/>
      <c r="I152" s="337"/>
      <c r="J152" s="337"/>
      <c r="K152" s="337"/>
      <c r="L152" s="337"/>
      <c r="M152" s="337"/>
      <c r="N152" s="337"/>
      <c r="O152" s="337"/>
      <c r="P152" s="337"/>
      <c r="Q152" s="337"/>
      <c r="R152" s="337"/>
      <c r="S152" s="337"/>
      <c r="T152" s="337"/>
      <c r="U152" s="337"/>
      <c r="V152" s="95"/>
    </row>
    <row r="153">
      <c r="A153" s="575"/>
      <c r="B153" s="337"/>
      <c r="C153" s="337"/>
      <c r="D153" s="337"/>
      <c r="E153" s="337"/>
      <c r="F153" s="337"/>
      <c r="G153" s="337"/>
      <c r="H153" s="337"/>
      <c r="I153" s="337"/>
      <c r="J153" s="337"/>
      <c r="K153" s="337"/>
      <c r="L153" s="337"/>
      <c r="M153" s="337"/>
      <c r="N153" s="337"/>
      <c r="O153" s="337"/>
      <c r="P153" s="337"/>
      <c r="Q153" s="337"/>
      <c r="R153" s="337"/>
      <c r="S153" s="337"/>
      <c r="T153" s="337"/>
      <c r="U153" s="337"/>
      <c r="V153" s="95"/>
    </row>
    <row r="154">
      <c r="A154" s="575"/>
      <c r="B154" s="337"/>
      <c r="C154" s="337"/>
      <c r="D154" s="337"/>
      <c r="E154" s="337"/>
      <c r="F154" s="337"/>
      <c r="G154" s="337"/>
      <c r="H154" s="337"/>
      <c r="I154" s="337"/>
      <c r="J154" s="337"/>
      <c r="K154" s="337"/>
      <c r="L154" s="337"/>
      <c r="M154" s="337"/>
      <c r="N154" s="337"/>
      <c r="O154" s="337"/>
      <c r="P154" s="337"/>
      <c r="Q154" s="337"/>
      <c r="R154" s="337"/>
      <c r="S154" s="337"/>
      <c r="T154" s="337"/>
      <c r="U154" s="337"/>
      <c r="V154" s="95"/>
    </row>
    <row r="155">
      <c r="A155" s="575"/>
      <c r="B155" s="337"/>
      <c r="C155" s="337"/>
      <c r="D155" s="337"/>
      <c r="E155" s="337"/>
      <c r="F155" s="337"/>
      <c r="G155" s="337"/>
      <c r="H155" s="337"/>
      <c r="I155" s="337"/>
      <c r="J155" s="337"/>
      <c r="K155" s="337"/>
      <c r="L155" s="337"/>
      <c r="M155" s="337"/>
      <c r="N155" s="337"/>
      <c r="O155" s="337"/>
      <c r="P155" s="337"/>
      <c r="Q155" s="337"/>
      <c r="R155" s="337"/>
      <c r="S155" s="337"/>
      <c r="T155" s="337"/>
      <c r="U155" s="337"/>
      <c r="V155" s="95"/>
    </row>
    <row r="156">
      <c r="A156" s="575"/>
      <c r="B156" s="337"/>
      <c r="C156" s="337"/>
      <c r="D156" s="337"/>
      <c r="E156" s="337"/>
      <c r="F156" s="337"/>
      <c r="G156" s="337"/>
      <c r="H156" s="337"/>
      <c r="I156" s="337"/>
      <c r="J156" s="337"/>
      <c r="K156" s="337"/>
      <c r="L156" s="337"/>
      <c r="M156" s="337"/>
      <c r="N156" s="337"/>
      <c r="O156" s="337"/>
      <c r="P156" s="337"/>
      <c r="Q156" s="337"/>
      <c r="R156" s="337"/>
      <c r="S156" s="337"/>
      <c r="T156" s="337"/>
      <c r="U156" s="337"/>
      <c r="V156" s="95"/>
    </row>
    <row r="157">
      <c r="A157" s="575"/>
      <c r="B157" s="337"/>
      <c r="C157" s="337"/>
      <c r="D157" s="337"/>
      <c r="E157" s="337"/>
      <c r="F157" s="337"/>
      <c r="G157" s="337"/>
      <c r="H157" s="337"/>
      <c r="I157" s="337"/>
      <c r="J157" s="337"/>
      <c r="K157" s="337"/>
      <c r="L157" s="337"/>
      <c r="M157" s="337"/>
      <c r="N157" s="337"/>
      <c r="O157" s="337"/>
      <c r="P157" s="337"/>
      <c r="Q157" s="337"/>
      <c r="R157" s="337"/>
      <c r="S157" s="337"/>
      <c r="T157" s="337"/>
      <c r="U157" s="337"/>
      <c r="V157" s="95"/>
    </row>
    <row r="158">
      <c r="A158" s="575"/>
      <c r="B158" s="337"/>
      <c r="C158" s="337"/>
      <c r="D158" s="337"/>
      <c r="E158" s="337"/>
      <c r="F158" s="337"/>
      <c r="G158" s="337"/>
      <c r="H158" s="337"/>
      <c r="I158" s="337"/>
      <c r="J158" s="337"/>
      <c r="K158" s="337"/>
      <c r="L158" s="337"/>
      <c r="M158" s="337"/>
      <c r="N158" s="337"/>
      <c r="O158" s="337"/>
      <c r="P158" s="337"/>
      <c r="Q158" s="337"/>
      <c r="R158" s="337"/>
      <c r="S158" s="337"/>
      <c r="T158" s="337"/>
      <c r="U158" s="337"/>
      <c r="V158" s="95"/>
    </row>
    <row r="159">
      <c r="A159" s="575"/>
      <c r="B159" s="337"/>
      <c r="C159" s="337"/>
      <c r="D159" s="337"/>
      <c r="E159" s="337"/>
      <c r="F159" s="337"/>
      <c r="G159" s="337"/>
      <c r="H159" s="337"/>
      <c r="I159" s="337"/>
      <c r="J159" s="337"/>
      <c r="K159" s="337"/>
      <c r="L159" s="337"/>
      <c r="M159" s="337"/>
      <c r="N159" s="337"/>
      <c r="O159" s="337"/>
      <c r="P159" s="337"/>
      <c r="Q159" s="337"/>
      <c r="R159" s="337"/>
      <c r="S159" s="337"/>
      <c r="T159" s="337"/>
      <c r="U159" s="337"/>
      <c r="V159" s="95"/>
    </row>
    <row r="160">
      <c r="A160" s="575"/>
      <c r="B160" s="337"/>
      <c r="C160" s="337"/>
      <c r="D160" s="337"/>
      <c r="E160" s="337"/>
      <c r="F160" s="337"/>
      <c r="G160" s="337"/>
      <c r="H160" s="337"/>
      <c r="I160" s="337"/>
      <c r="J160" s="337"/>
      <c r="K160" s="337"/>
      <c r="L160" s="337"/>
      <c r="M160" s="337"/>
      <c r="N160" s="337"/>
      <c r="O160" s="337"/>
      <c r="P160" s="337"/>
      <c r="Q160" s="337"/>
      <c r="R160" s="337"/>
      <c r="S160" s="337"/>
      <c r="T160" s="337"/>
      <c r="U160" s="337"/>
      <c r="V160" s="95"/>
    </row>
    <row r="161">
      <c r="A161" s="575"/>
      <c r="B161" s="337"/>
      <c r="C161" s="337"/>
      <c r="D161" s="337"/>
      <c r="E161" s="337"/>
      <c r="F161" s="337"/>
      <c r="G161" s="337"/>
      <c r="H161" s="337"/>
      <c r="I161" s="337"/>
      <c r="J161" s="337"/>
      <c r="K161" s="337"/>
      <c r="L161" s="337"/>
      <c r="M161" s="337"/>
      <c r="N161" s="337"/>
      <c r="O161" s="337"/>
      <c r="P161" s="337"/>
      <c r="Q161" s="337"/>
      <c r="R161" s="337"/>
      <c r="S161" s="337"/>
      <c r="T161" s="337"/>
      <c r="U161" s="337"/>
      <c r="V161" s="95"/>
    </row>
    <row r="162">
      <c r="A162" s="575"/>
      <c r="B162" s="337"/>
      <c r="C162" s="337"/>
      <c r="D162" s="337"/>
      <c r="E162" s="337"/>
      <c r="F162" s="337"/>
      <c r="G162" s="337"/>
      <c r="H162" s="337"/>
      <c r="I162" s="337"/>
      <c r="J162" s="337"/>
      <c r="K162" s="337"/>
      <c r="L162" s="337"/>
      <c r="M162" s="337"/>
      <c r="N162" s="337"/>
      <c r="O162" s="337"/>
      <c r="P162" s="337"/>
      <c r="Q162" s="337"/>
      <c r="R162" s="337"/>
      <c r="S162" s="337"/>
      <c r="T162" s="337"/>
      <c r="U162" s="337"/>
      <c r="V162" s="95"/>
    </row>
    <row r="163">
      <c r="A163" s="575"/>
      <c r="B163" s="337"/>
      <c r="C163" s="337"/>
      <c r="D163" s="337"/>
      <c r="E163" s="337"/>
      <c r="F163" s="337"/>
      <c r="G163" s="337"/>
      <c r="H163" s="337"/>
      <c r="I163" s="337"/>
      <c r="J163" s="337"/>
      <c r="K163" s="337"/>
      <c r="L163" s="337"/>
      <c r="M163" s="337"/>
      <c r="N163" s="337"/>
      <c r="O163" s="337"/>
      <c r="P163" s="337"/>
      <c r="Q163" s="337"/>
      <c r="R163" s="337"/>
      <c r="S163" s="337"/>
      <c r="T163" s="337"/>
      <c r="U163" s="337"/>
      <c r="V163" s="95"/>
    </row>
    <row r="164">
      <c r="A164" s="575"/>
      <c r="B164" s="337"/>
      <c r="C164" s="337"/>
      <c r="D164" s="337"/>
      <c r="E164" s="337"/>
      <c r="F164" s="337"/>
      <c r="G164" s="337"/>
      <c r="H164" s="337"/>
      <c r="I164" s="337"/>
      <c r="J164" s="337"/>
      <c r="K164" s="337"/>
      <c r="L164" s="337"/>
      <c r="M164" s="337"/>
      <c r="N164" s="337"/>
      <c r="O164" s="337"/>
      <c r="P164" s="337"/>
      <c r="Q164" s="337"/>
      <c r="R164" s="337"/>
      <c r="S164" s="337"/>
      <c r="T164" s="337"/>
      <c r="U164" s="337"/>
      <c r="V164" s="95"/>
    </row>
    <row r="165">
      <c r="A165" s="575"/>
      <c r="B165" s="337"/>
      <c r="C165" s="337"/>
      <c r="D165" s="337"/>
      <c r="E165" s="337"/>
      <c r="F165" s="337"/>
      <c r="G165" s="337"/>
      <c r="H165" s="337"/>
      <c r="I165" s="337"/>
      <c r="J165" s="337"/>
      <c r="K165" s="337"/>
      <c r="L165" s="337"/>
      <c r="M165" s="337"/>
      <c r="N165" s="337"/>
      <c r="O165" s="337"/>
      <c r="P165" s="337"/>
      <c r="Q165" s="337"/>
      <c r="R165" s="337"/>
      <c r="S165" s="337"/>
      <c r="T165" s="337"/>
      <c r="U165" s="337"/>
      <c r="V165" s="95"/>
    </row>
    <row r="166">
      <c r="A166" s="575"/>
      <c r="B166" s="337"/>
      <c r="C166" s="337"/>
      <c r="D166" s="337"/>
      <c r="E166" s="337"/>
      <c r="F166" s="337"/>
      <c r="G166" s="337"/>
      <c r="H166" s="337"/>
      <c r="I166" s="337"/>
      <c r="J166" s="337"/>
      <c r="K166" s="337"/>
      <c r="L166" s="337"/>
      <c r="M166" s="337"/>
      <c r="N166" s="337"/>
      <c r="O166" s="337"/>
      <c r="P166" s="337"/>
      <c r="Q166" s="337"/>
      <c r="R166" s="337"/>
      <c r="S166" s="337"/>
      <c r="T166" s="337"/>
      <c r="U166" s="337"/>
      <c r="V166" s="95"/>
    </row>
    <row r="167">
      <c r="A167" s="575"/>
      <c r="B167" s="337"/>
      <c r="C167" s="337"/>
      <c r="D167" s="337"/>
      <c r="E167" s="337"/>
      <c r="F167" s="337"/>
      <c r="G167" s="337"/>
      <c r="H167" s="337"/>
      <c r="I167" s="337"/>
      <c r="J167" s="337"/>
      <c r="K167" s="337"/>
      <c r="L167" s="337"/>
      <c r="M167" s="337"/>
      <c r="N167" s="337"/>
      <c r="O167" s="337"/>
      <c r="P167" s="337"/>
      <c r="Q167" s="337"/>
      <c r="R167" s="337"/>
      <c r="S167" s="337"/>
      <c r="T167" s="337"/>
      <c r="U167" s="337"/>
      <c r="V167" s="95"/>
    </row>
    <row r="168">
      <c r="A168" s="575"/>
      <c r="B168" s="337"/>
      <c r="C168" s="337"/>
      <c r="D168" s="337"/>
      <c r="E168" s="337"/>
      <c r="F168" s="337"/>
      <c r="G168" s="337"/>
      <c r="H168" s="337"/>
      <c r="I168" s="337"/>
      <c r="J168" s="337"/>
      <c r="K168" s="337"/>
      <c r="L168" s="337"/>
      <c r="M168" s="337"/>
      <c r="N168" s="337"/>
      <c r="O168" s="337"/>
      <c r="P168" s="337"/>
      <c r="Q168" s="337"/>
      <c r="R168" s="337"/>
      <c r="S168" s="337"/>
      <c r="T168" s="337"/>
      <c r="U168" s="337"/>
      <c r="V168" s="95"/>
    </row>
    <row r="169">
      <c r="A169" s="575"/>
      <c r="B169" s="337"/>
      <c r="C169" s="337"/>
      <c r="D169" s="337"/>
      <c r="E169" s="337"/>
      <c r="F169" s="337"/>
      <c r="G169" s="337"/>
      <c r="H169" s="337"/>
      <c r="I169" s="337"/>
      <c r="J169" s="337"/>
      <c r="K169" s="337"/>
      <c r="L169" s="337"/>
      <c r="M169" s="337"/>
      <c r="N169" s="337"/>
      <c r="O169" s="337"/>
      <c r="P169" s="337"/>
      <c r="Q169" s="337"/>
      <c r="R169" s="337"/>
      <c r="S169" s="337"/>
      <c r="T169" s="337"/>
      <c r="U169" s="337"/>
      <c r="V169" s="95"/>
    </row>
    <row r="170">
      <c r="A170" s="575"/>
      <c r="B170" s="337"/>
      <c r="C170" s="337"/>
      <c r="D170" s="337"/>
      <c r="E170" s="337"/>
      <c r="F170" s="337"/>
      <c r="G170" s="337"/>
      <c r="H170" s="337"/>
      <c r="I170" s="337"/>
      <c r="J170" s="337"/>
      <c r="K170" s="337"/>
      <c r="L170" s="337"/>
      <c r="M170" s="337"/>
      <c r="N170" s="337"/>
      <c r="O170" s="337"/>
      <c r="P170" s="337"/>
      <c r="Q170" s="337"/>
      <c r="R170" s="337"/>
      <c r="S170" s="337"/>
      <c r="T170" s="337"/>
      <c r="U170" s="337"/>
      <c r="V170" s="95"/>
    </row>
    <row r="171">
      <c r="A171" s="575"/>
      <c r="B171" s="337"/>
      <c r="C171" s="337"/>
      <c r="D171" s="337"/>
      <c r="E171" s="337"/>
      <c r="F171" s="337"/>
      <c r="G171" s="337"/>
      <c r="H171" s="337"/>
      <c r="I171" s="337"/>
      <c r="J171" s="337"/>
      <c r="K171" s="337"/>
      <c r="L171" s="337"/>
      <c r="M171" s="337"/>
      <c r="N171" s="337"/>
      <c r="O171" s="337"/>
      <c r="P171" s="337"/>
      <c r="Q171" s="337"/>
      <c r="R171" s="337"/>
      <c r="S171" s="337"/>
      <c r="T171" s="337"/>
      <c r="U171" s="337"/>
      <c r="V171" s="95"/>
    </row>
    <row r="172">
      <c r="A172" s="575"/>
      <c r="B172" s="337"/>
      <c r="C172" s="337"/>
      <c r="D172" s="337"/>
      <c r="E172" s="337"/>
      <c r="F172" s="337"/>
      <c r="G172" s="337"/>
      <c r="H172" s="337"/>
      <c r="I172" s="337"/>
      <c r="J172" s="337"/>
      <c r="K172" s="337"/>
      <c r="L172" s="337"/>
      <c r="M172" s="337"/>
      <c r="N172" s="337"/>
      <c r="O172" s="337"/>
      <c r="P172" s="337"/>
      <c r="Q172" s="337"/>
      <c r="R172" s="337"/>
      <c r="S172" s="337"/>
      <c r="T172" s="337"/>
      <c r="U172" s="337"/>
      <c r="V172" s="95"/>
    </row>
    <row r="173">
      <c r="A173" s="575"/>
      <c r="B173" s="337"/>
      <c r="C173" s="337"/>
      <c r="D173" s="337"/>
      <c r="E173" s="337"/>
      <c r="F173" s="337"/>
      <c r="G173" s="337"/>
      <c r="H173" s="337"/>
      <c r="I173" s="337"/>
      <c r="J173" s="337"/>
      <c r="K173" s="337"/>
      <c r="L173" s="337"/>
      <c r="M173" s="337"/>
      <c r="N173" s="337"/>
      <c r="O173" s="337"/>
      <c r="P173" s="337"/>
      <c r="Q173" s="337"/>
      <c r="R173" s="337"/>
      <c r="S173" s="337"/>
      <c r="T173" s="337"/>
      <c r="U173" s="337"/>
      <c r="V173" s="95"/>
    </row>
    <row r="174">
      <c r="A174" s="575"/>
      <c r="B174" s="337"/>
      <c r="C174" s="337"/>
      <c r="D174" s="337"/>
      <c r="E174" s="337"/>
      <c r="F174" s="337"/>
      <c r="G174" s="337"/>
      <c r="H174" s="337"/>
      <c r="I174" s="337"/>
      <c r="J174" s="337"/>
      <c r="K174" s="337"/>
      <c r="L174" s="337"/>
      <c r="M174" s="337"/>
      <c r="N174" s="337"/>
      <c r="O174" s="337"/>
      <c r="P174" s="337"/>
      <c r="Q174" s="337"/>
      <c r="R174" s="337"/>
      <c r="S174" s="337"/>
      <c r="T174" s="337"/>
      <c r="U174" s="337"/>
      <c r="V174" s="95"/>
    </row>
    <row r="175">
      <c r="A175" s="575"/>
      <c r="B175" s="337"/>
      <c r="C175" s="337"/>
      <c r="D175" s="337"/>
      <c r="E175" s="337"/>
      <c r="F175" s="337"/>
      <c r="G175" s="337"/>
      <c r="H175" s="337"/>
      <c r="I175" s="337"/>
      <c r="J175" s="337"/>
      <c r="K175" s="337"/>
      <c r="L175" s="337"/>
      <c r="M175" s="337"/>
      <c r="N175" s="337"/>
      <c r="O175" s="337"/>
      <c r="P175" s="337"/>
      <c r="Q175" s="337"/>
      <c r="R175" s="337"/>
      <c r="S175" s="337"/>
      <c r="T175" s="337"/>
      <c r="U175" s="337"/>
      <c r="V175" s="95"/>
    </row>
    <row r="176">
      <c r="A176" s="575"/>
      <c r="B176" s="337"/>
      <c r="C176" s="337"/>
      <c r="D176" s="337"/>
      <c r="E176" s="337"/>
      <c r="F176" s="337"/>
      <c r="G176" s="337"/>
      <c r="H176" s="337"/>
      <c r="I176" s="337"/>
      <c r="J176" s="337"/>
      <c r="K176" s="337"/>
      <c r="L176" s="337"/>
      <c r="M176" s="337"/>
      <c r="N176" s="337"/>
      <c r="O176" s="337"/>
      <c r="P176" s="337"/>
      <c r="Q176" s="337"/>
      <c r="R176" s="337"/>
      <c r="S176" s="337"/>
      <c r="T176" s="337"/>
      <c r="U176" s="337"/>
      <c r="V176" s="95"/>
    </row>
    <row r="177">
      <c r="A177" s="575"/>
      <c r="B177" s="337"/>
      <c r="C177" s="337"/>
      <c r="D177" s="337"/>
      <c r="E177" s="337"/>
      <c r="F177" s="337"/>
      <c r="G177" s="337"/>
      <c r="H177" s="337"/>
      <c r="I177" s="337"/>
      <c r="J177" s="337"/>
      <c r="K177" s="337"/>
      <c r="L177" s="337"/>
      <c r="M177" s="337"/>
      <c r="N177" s="337"/>
      <c r="O177" s="337"/>
      <c r="P177" s="337"/>
      <c r="Q177" s="337"/>
      <c r="R177" s="337"/>
      <c r="S177" s="337"/>
      <c r="T177" s="337"/>
      <c r="U177" s="337"/>
      <c r="V177" s="95"/>
    </row>
    <row r="178">
      <c r="A178" s="575"/>
      <c r="B178" s="337"/>
      <c r="C178" s="337"/>
      <c r="D178" s="337"/>
      <c r="E178" s="337"/>
      <c r="F178" s="337"/>
      <c r="G178" s="337"/>
      <c r="H178" s="337"/>
      <c r="I178" s="337"/>
      <c r="J178" s="337"/>
      <c r="K178" s="337"/>
      <c r="L178" s="337"/>
      <c r="M178" s="337"/>
      <c r="N178" s="337"/>
      <c r="O178" s="337"/>
      <c r="P178" s="337"/>
      <c r="Q178" s="337"/>
      <c r="R178" s="337"/>
      <c r="S178" s="337"/>
      <c r="T178" s="337"/>
      <c r="U178" s="337"/>
      <c r="V178" s="95"/>
    </row>
    <row r="179">
      <c r="A179" s="575"/>
      <c r="B179" s="337"/>
      <c r="C179" s="337"/>
      <c r="D179" s="337"/>
      <c r="E179" s="337"/>
      <c r="F179" s="337"/>
      <c r="G179" s="337"/>
      <c r="H179" s="337"/>
      <c r="I179" s="337"/>
      <c r="J179" s="337"/>
      <c r="K179" s="337"/>
      <c r="L179" s="337"/>
      <c r="M179" s="337"/>
      <c r="N179" s="337"/>
      <c r="O179" s="337"/>
      <c r="P179" s="337"/>
      <c r="Q179" s="337"/>
      <c r="R179" s="337"/>
      <c r="S179" s="337"/>
      <c r="T179" s="337"/>
      <c r="U179" s="337"/>
      <c r="V179" s="95"/>
    </row>
    <row r="180">
      <c r="A180" s="575"/>
      <c r="B180" s="337"/>
      <c r="C180" s="337"/>
      <c r="D180" s="337"/>
      <c r="E180" s="337"/>
      <c r="F180" s="337"/>
      <c r="G180" s="337"/>
      <c r="H180" s="337"/>
      <c r="I180" s="337"/>
      <c r="J180" s="337"/>
      <c r="K180" s="337"/>
      <c r="L180" s="337"/>
      <c r="M180" s="337"/>
      <c r="N180" s="337"/>
      <c r="O180" s="337"/>
      <c r="P180" s="337"/>
      <c r="Q180" s="337"/>
      <c r="R180" s="337"/>
      <c r="S180" s="337"/>
      <c r="T180" s="337"/>
      <c r="U180" s="337"/>
      <c r="V180" s="95"/>
    </row>
    <row r="181">
      <c r="A181" s="575"/>
      <c r="B181" s="337"/>
      <c r="C181" s="337"/>
      <c r="D181" s="337"/>
      <c r="E181" s="337"/>
      <c r="F181" s="337"/>
      <c r="G181" s="337"/>
      <c r="H181" s="337"/>
      <c r="I181" s="337"/>
      <c r="J181" s="337"/>
      <c r="K181" s="337"/>
      <c r="L181" s="337"/>
      <c r="M181" s="337"/>
      <c r="N181" s="337"/>
      <c r="O181" s="337"/>
      <c r="P181" s="337"/>
      <c r="Q181" s="337"/>
      <c r="R181" s="337"/>
      <c r="S181" s="337"/>
      <c r="T181" s="337"/>
      <c r="U181" s="337"/>
      <c r="V181" s="95"/>
    </row>
    <row r="182">
      <c r="A182" s="575"/>
      <c r="B182" s="337"/>
      <c r="C182" s="337"/>
      <c r="D182" s="337"/>
      <c r="E182" s="337"/>
      <c r="F182" s="337"/>
      <c r="G182" s="337"/>
      <c r="H182" s="337"/>
      <c r="I182" s="337"/>
      <c r="J182" s="337"/>
      <c r="K182" s="337"/>
      <c r="L182" s="337"/>
      <c r="M182" s="337"/>
      <c r="N182" s="337"/>
      <c r="O182" s="337"/>
      <c r="P182" s="337"/>
      <c r="Q182" s="337"/>
      <c r="R182" s="337"/>
      <c r="S182" s="337"/>
      <c r="T182" s="337"/>
      <c r="U182" s="337"/>
      <c r="V182" s="95"/>
    </row>
    <row r="183">
      <c r="A183" s="575"/>
      <c r="B183" s="337"/>
      <c r="C183" s="337"/>
      <c r="D183" s="337"/>
      <c r="E183" s="337"/>
      <c r="F183" s="337"/>
      <c r="G183" s="337"/>
      <c r="H183" s="337"/>
      <c r="I183" s="337"/>
      <c r="J183" s="337"/>
      <c r="K183" s="337"/>
      <c r="L183" s="337"/>
      <c r="M183" s="337"/>
      <c r="N183" s="337"/>
      <c r="O183" s="337"/>
      <c r="P183" s="337"/>
      <c r="Q183" s="337"/>
      <c r="R183" s="337"/>
      <c r="S183" s="337"/>
      <c r="T183" s="337"/>
      <c r="U183" s="337"/>
      <c r="V183" s="95"/>
    </row>
    <row r="184">
      <c r="A184" s="575"/>
      <c r="B184" s="337"/>
      <c r="C184" s="337"/>
      <c r="D184" s="337"/>
      <c r="E184" s="337"/>
      <c r="F184" s="337"/>
      <c r="G184" s="337"/>
      <c r="H184" s="337"/>
      <c r="I184" s="337"/>
      <c r="J184" s="337"/>
      <c r="K184" s="337"/>
      <c r="L184" s="337"/>
      <c r="M184" s="337"/>
      <c r="N184" s="337"/>
      <c r="O184" s="337"/>
      <c r="P184" s="337"/>
      <c r="Q184" s="337"/>
      <c r="R184" s="337"/>
      <c r="S184" s="337"/>
      <c r="T184" s="337"/>
      <c r="U184" s="337"/>
      <c r="V184" s="95"/>
    </row>
    <row r="185">
      <c r="A185" s="575"/>
      <c r="B185" s="337"/>
      <c r="C185" s="337"/>
      <c r="D185" s="337"/>
      <c r="E185" s="337"/>
      <c r="F185" s="337"/>
      <c r="G185" s="337"/>
      <c r="H185" s="337"/>
      <c r="I185" s="337"/>
      <c r="J185" s="337"/>
      <c r="K185" s="337"/>
      <c r="L185" s="337"/>
      <c r="M185" s="337"/>
      <c r="N185" s="337"/>
      <c r="O185" s="337"/>
      <c r="P185" s="337"/>
      <c r="Q185" s="337"/>
      <c r="R185" s="337"/>
      <c r="S185" s="337"/>
      <c r="T185" s="337"/>
      <c r="U185" s="337"/>
      <c r="V185" s="95"/>
    </row>
    <row r="186">
      <c r="A186" s="575"/>
      <c r="B186" s="337"/>
      <c r="C186" s="337"/>
      <c r="D186" s="337"/>
      <c r="E186" s="337"/>
      <c r="F186" s="337"/>
      <c r="G186" s="337"/>
      <c r="H186" s="337"/>
      <c r="I186" s="337"/>
      <c r="J186" s="337"/>
      <c r="K186" s="337"/>
      <c r="L186" s="337"/>
      <c r="M186" s="337"/>
      <c r="N186" s="337"/>
      <c r="O186" s="337"/>
      <c r="P186" s="337"/>
      <c r="Q186" s="337"/>
      <c r="R186" s="337"/>
      <c r="S186" s="337"/>
      <c r="T186" s="337"/>
      <c r="U186" s="337"/>
      <c r="V186" s="95"/>
    </row>
    <row r="187">
      <c r="A187" s="575"/>
      <c r="B187" s="337"/>
      <c r="C187" s="337"/>
      <c r="D187" s="337"/>
      <c r="E187" s="337"/>
      <c r="F187" s="337"/>
      <c r="G187" s="337"/>
      <c r="H187" s="337"/>
      <c r="I187" s="337"/>
      <c r="J187" s="337"/>
      <c r="K187" s="337"/>
      <c r="L187" s="337"/>
      <c r="M187" s="337"/>
      <c r="N187" s="337"/>
      <c r="O187" s="337"/>
      <c r="P187" s="337"/>
      <c r="Q187" s="337"/>
      <c r="R187" s="337"/>
      <c r="S187" s="337"/>
      <c r="T187" s="337"/>
      <c r="U187" s="337"/>
      <c r="V187" s="95"/>
    </row>
    <row r="188">
      <c r="A188" s="575"/>
      <c r="B188" s="337"/>
      <c r="C188" s="337"/>
      <c r="D188" s="337"/>
      <c r="E188" s="337"/>
      <c r="F188" s="337"/>
      <c r="G188" s="337"/>
      <c r="H188" s="337"/>
      <c r="I188" s="337"/>
      <c r="J188" s="337"/>
      <c r="K188" s="337"/>
      <c r="L188" s="337"/>
      <c r="M188" s="337"/>
      <c r="N188" s="337"/>
      <c r="O188" s="337"/>
      <c r="P188" s="337"/>
      <c r="Q188" s="337"/>
      <c r="R188" s="337"/>
      <c r="S188" s="337"/>
      <c r="T188" s="337"/>
      <c r="U188" s="337"/>
      <c r="V188" s="95"/>
    </row>
    <row r="189">
      <c r="A189" s="575"/>
      <c r="B189" s="337"/>
      <c r="C189" s="337"/>
      <c r="D189" s="337"/>
      <c r="E189" s="337"/>
      <c r="F189" s="337"/>
      <c r="G189" s="337"/>
      <c r="H189" s="337"/>
      <c r="I189" s="337"/>
      <c r="J189" s="337"/>
      <c r="K189" s="337"/>
      <c r="L189" s="337"/>
      <c r="M189" s="337"/>
      <c r="N189" s="337"/>
      <c r="O189" s="337"/>
      <c r="P189" s="337"/>
      <c r="Q189" s="337"/>
      <c r="R189" s="337"/>
      <c r="S189" s="337"/>
      <c r="T189" s="337"/>
      <c r="U189" s="337"/>
      <c r="V189" s="95"/>
    </row>
    <row r="190">
      <c r="A190" s="575"/>
      <c r="B190" s="337"/>
      <c r="C190" s="337"/>
      <c r="D190" s="337"/>
      <c r="E190" s="337"/>
      <c r="F190" s="337"/>
      <c r="G190" s="337"/>
      <c r="H190" s="337"/>
      <c r="I190" s="337"/>
      <c r="J190" s="337"/>
      <c r="K190" s="337"/>
      <c r="L190" s="337"/>
      <c r="M190" s="337"/>
      <c r="N190" s="337"/>
      <c r="O190" s="337"/>
      <c r="P190" s="337"/>
      <c r="Q190" s="337"/>
      <c r="R190" s="337"/>
      <c r="S190" s="337"/>
      <c r="T190" s="337"/>
      <c r="U190" s="337"/>
      <c r="V190" s="95"/>
    </row>
    <row r="191">
      <c r="A191" s="575"/>
      <c r="B191" s="337"/>
      <c r="C191" s="337"/>
      <c r="D191" s="337"/>
      <c r="E191" s="337"/>
      <c r="F191" s="337"/>
      <c r="G191" s="337"/>
      <c r="H191" s="337"/>
      <c r="I191" s="337"/>
      <c r="J191" s="337"/>
      <c r="K191" s="337"/>
      <c r="L191" s="337"/>
      <c r="M191" s="337"/>
      <c r="N191" s="337"/>
      <c r="O191" s="337"/>
      <c r="P191" s="337"/>
      <c r="Q191" s="337"/>
      <c r="R191" s="337"/>
      <c r="S191" s="337"/>
      <c r="T191" s="337"/>
      <c r="U191" s="337"/>
      <c r="V191" s="95"/>
    </row>
    <row r="192">
      <c r="A192" s="575"/>
      <c r="B192" s="337"/>
      <c r="C192" s="337"/>
      <c r="D192" s="337"/>
      <c r="E192" s="337"/>
      <c r="F192" s="337"/>
      <c r="G192" s="337"/>
      <c r="H192" s="337"/>
      <c r="I192" s="337"/>
      <c r="J192" s="337"/>
      <c r="K192" s="337"/>
      <c r="L192" s="337"/>
      <c r="M192" s="337"/>
      <c r="N192" s="337"/>
      <c r="O192" s="337"/>
      <c r="P192" s="337"/>
      <c r="Q192" s="337"/>
      <c r="R192" s="337"/>
      <c r="S192" s="337"/>
      <c r="T192" s="337"/>
      <c r="U192" s="337"/>
      <c r="V192" s="95"/>
    </row>
    <row r="193">
      <c r="A193" s="575"/>
      <c r="B193" s="337"/>
      <c r="C193" s="337"/>
      <c r="D193" s="337"/>
      <c r="E193" s="337"/>
      <c r="F193" s="337"/>
      <c r="G193" s="337"/>
      <c r="H193" s="337"/>
      <c r="I193" s="337"/>
      <c r="J193" s="337"/>
      <c r="K193" s="337"/>
      <c r="L193" s="337"/>
      <c r="M193" s="337"/>
      <c r="N193" s="337"/>
      <c r="O193" s="337"/>
      <c r="P193" s="337"/>
      <c r="Q193" s="337"/>
      <c r="R193" s="337"/>
      <c r="S193" s="337"/>
      <c r="T193" s="337"/>
      <c r="U193" s="337"/>
      <c r="V193" s="95"/>
    </row>
    <row r="194">
      <c r="A194" s="575"/>
      <c r="B194" s="337"/>
      <c r="C194" s="337"/>
      <c r="D194" s="337"/>
      <c r="E194" s="337"/>
      <c r="F194" s="337"/>
      <c r="G194" s="337"/>
      <c r="H194" s="337"/>
      <c r="I194" s="337"/>
      <c r="J194" s="337"/>
      <c r="K194" s="337"/>
      <c r="L194" s="337"/>
      <c r="M194" s="337"/>
      <c r="N194" s="337"/>
      <c r="O194" s="337"/>
      <c r="P194" s="337"/>
      <c r="Q194" s="337"/>
      <c r="R194" s="337"/>
      <c r="S194" s="337"/>
      <c r="T194" s="337"/>
      <c r="U194" s="337"/>
      <c r="V194" s="95"/>
    </row>
    <row r="195">
      <c r="A195" s="575"/>
      <c r="B195" s="337"/>
      <c r="C195" s="337"/>
      <c r="D195" s="337"/>
      <c r="E195" s="337"/>
      <c r="F195" s="337"/>
      <c r="G195" s="337"/>
      <c r="H195" s="337"/>
      <c r="I195" s="337"/>
      <c r="J195" s="337"/>
      <c r="K195" s="337"/>
      <c r="L195" s="337"/>
      <c r="M195" s="337"/>
      <c r="N195" s="337"/>
      <c r="O195" s="337"/>
      <c r="P195" s="337"/>
      <c r="Q195" s="337"/>
      <c r="R195" s="337"/>
      <c r="S195" s="337"/>
      <c r="T195" s="337"/>
      <c r="U195" s="337"/>
      <c r="V195" s="95"/>
    </row>
    <row r="196">
      <c r="A196" s="575"/>
      <c r="B196" s="337"/>
      <c r="C196" s="337"/>
      <c r="D196" s="337"/>
      <c r="E196" s="337"/>
      <c r="F196" s="337"/>
      <c r="G196" s="337"/>
      <c r="H196" s="337"/>
      <c r="I196" s="337"/>
      <c r="J196" s="337"/>
      <c r="K196" s="337"/>
      <c r="L196" s="337"/>
      <c r="M196" s="337"/>
      <c r="N196" s="337"/>
      <c r="O196" s="337"/>
      <c r="P196" s="337"/>
      <c r="Q196" s="337"/>
      <c r="R196" s="337"/>
      <c r="S196" s="337"/>
      <c r="T196" s="337"/>
      <c r="U196" s="337"/>
      <c r="V196" s="95"/>
    </row>
    <row r="197">
      <c r="A197" s="575"/>
      <c r="B197" s="337"/>
      <c r="C197" s="337"/>
      <c r="D197" s="337"/>
      <c r="E197" s="337"/>
      <c r="F197" s="337"/>
      <c r="G197" s="337"/>
      <c r="H197" s="337"/>
      <c r="I197" s="337"/>
      <c r="J197" s="337"/>
      <c r="K197" s="337"/>
      <c r="L197" s="337"/>
      <c r="M197" s="337"/>
      <c r="N197" s="337"/>
      <c r="O197" s="337"/>
      <c r="P197" s="337"/>
      <c r="Q197" s="337"/>
      <c r="R197" s="337"/>
      <c r="S197" s="337"/>
      <c r="T197" s="337"/>
      <c r="U197" s="337"/>
      <c r="V197" s="95"/>
    </row>
    <row r="198">
      <c r="A198" s="575"/>
      <c r="B198" s="337"/>
      <c r="C198" s="337"/>
      <c r="D198" s="337"/>
      <c r="E198" s="337"/>
      <c r="F198" s="337"/>
      <c r="G198" s="337"/>
      <c r="H198" s="337"/>
      <c r="I198" s="337"/>
      <c r="J198" s="337"/>
      <c r="K198" s="337"/>
      <c r="L198" s="337"/>
      <c r="M198" s="337"/>
      <c r="N198" s="337"/>
      <c r="O198" s="337"/>
      <c r="P198" s="337"/>
      <c r="Q198" s="337"/>
      <c r="R198" s="337"/>
      <c r="S198" s="337"/>
      <c r="T198" s="337"/>
      <c r="U198" s="337"/>
      <c r="V198" s="95"/>
    </row>
    <row r="199">
      <c r="A199" s="575"/>
      <c r="B199" s="337"/>
      <c r="C199" s="337"/>
      <c r="D199" s="337"/>
      <c r="E199" s="337"/>
      <c r="F199" s="337"/>
      <c r="G199" s="337"/>
      <c r="H199" s="337"/>
      <c r="I199" s="337"/>
      <c r="J199" s="337"/>
      <c r="K199" s="337"/>
      <c r="L199" s="337"/>
      <c r="M199" s="337"/>
      <c r="N199" s="337"/>
      <c r="O199" s="337"/>
      <c r="P199" s="337"/>
      <c r="Q199" s="337"/>
      <c r="R199" s="337"/>
      <c r="S199" s="337"/>
      <c r="T199" s="337"/>
      <c r="U199" s="337"/>
      <c r="V199" s="95"/>
    </row>
    <row r="200">
      <c r="A200" s="575"/>
      <c r="B200" s="337"/>
      <c r="C200" s="337"/>
      <c r="D200" s="337"/>
      <c r="E200" s="337"/>
      <c r="F200" s="337"/>
      <c r="G200" s="337"/>
      <c r="H200" s="337"/>
      <c r="I200" s="337"/>
      <c r="J200" s="337"/>
      <c r="K200" s="337"/>
      <c r="L200" s="337"/>
      <c r="M200" s="337"/>
      <c r="N200" s="337"/>
      <c r="O200" s="337"/>
      <c r="P200" s="337"/>
      <c r="Q200" s="337"/>
      <c r="R200" s="337"/>
      <c r="S200" s="337"/>
      <c r="T200" s="337"/>
      <c r="U200" s="337"/>
      <c r="V200" s="95"/>
    </row>
    <row r="201">
      <c r="A201" s="575"/>
      <c r="B201" s="337"/>
      <c r="C201" s="337"/>
      <c r="D201" s="337"/>
      <c r="E201" s="337"/>
      <c r="F201" s="337"/>
      <c r="G201" s="337"/>
      <c r="H201" s="337"/>
      <c r="I201" s="337"/>
      <c r="J201" s="337"/>
      <c r="K201" s="337"/>
      <c r="L201" s="337"/>
      <c r="M201" s="337"/>
      <c r="N201" s="337"/>
      <c r="O201" s="337"/>
      <c r="P201" s="337"/>
      <c r="Q201" s="337"/>
      <c r="R201" s="337"/>
      <c r="S201" s="337"/>
      <c r="T201" s="337"/>
      <c r="U201" s="337"/>
      <c r="V201" s="95"/>
    </row>
    <row r="202">
      <c r="A202" s="575"/>
      <c r="B202" s="337"/>
      <c r="C202" s="337"/>
      <c r="D202" s="337"/>
      <c r="E202" s="337"/>
      <c r="F202" s="337"/>
      <c r="G202" s="337"/>
      <c r="H202" s="337"/>
      <c r="I202" s="337"/>
      <c r="J202" s="337"/>
      <c r="K202" s="337"/>
      <c r="L202" s="337"/>
      <c r="M202" s="337"/>
      <c r="N202" s="337"/>
      <c r="O202" s="337"/>
      <c r="P202" s="337"/>
      <c r="Q202" s="337"/>
      <c r="R202" s="337"/>
      <c r="S202" s="337"/>
      <c r="T202" s="337"/>
      <c r="U202" s="337"/>
      <c r="V202" s="95"/>
    </row>
    <row r="203">
      <c r="A203" s="575"/>
      <c r="B203" s="337"/>
      <c r="C203" s="337"/>
      <c r="D203" s="337"/>
      <c r="E203" s="337"/>
      <c r="F203" s="337"/>
      <c r="G203" s="337"/>
      <c r="H203" s="337"/>
      <c r="I203" s="337"/>
      <c r="J203" s="337"/>
      <c r="K203" s="337"/>
      <c r="L203" s="337"/>
      <c r="M203" s="337"/>
      <c r="N203" s="337"/>
      <c r="O203" s="337"/>
      <c r="P203" s="337"/>
      <c r="Q203" s="337"/>
      <c r="R203" s="337"/>
      <c r="S203" s="337"/>
      <c r="T203" s="337"/>
      <c r="U203" s="337"/>
      <c r="V203" s="95"/>
    </row>
    <row r="204">
      <c r="A204" s="575"/>
      <c r="B204" s="337"/>
      <c r="C204" s="337"/>
      <c r="D204" s="337"/>
      <c r="E204" s="337"/>
      <c r="F204" s="337"/>
      <c r="G204" s="337"/>
      <c r="H204" s="337"/>
      <c r="I204" s="337"/>
      <c r="J204" s="337"/>
      <c r="K204" s="337"/>
      <c r="L204" s="337"/>
      <c r="M204" s="337"/>
      <c r="N204" s="337"/>
      <c r="O204" s="337"/>
      <c r="P204" s="337"/>
      <c r="Q204" s="337"/>
      <c r="R204" s="337"/>
      <c r="S204" s="337"/>
      <c r="T204" s="337"/>
      <c r="U204" s="337"/>
      <c r="V204" s="95"/>
    </row>
    <row r="205">
      <c r="A205" s="575"/>
      <c r="B205" s="337"/>
      <c r="C205" s="337"/>
      <c r="D205" s="337"/>
      <c r="E205" s="337"/>
      <c r="F205" s="337"/>
      <c r="G205" s="337"/>
      <c r="H205" s="337"/>
      <c r="I205" s="337"/>
      <c r="J205" s="337"/>
      <c r="K205" s="337"/>
      <c r="L205" s="337"/>
      <c r="M205" s="337"/>
      <c r="N205" s="337"/>
      <c r="O205" s="337"/>
      <c r="P205" s="337"/>
      <c r="Q205" s="337"/>
      <c r="R205" s="337"/>
      <c r="S205" s="337"/>
      <c r="T205" s="337"/>
      <c r="U205" s="337"/>
      <c r="V205" s="95"/>
    </row>
    <row r="206">
      <c r="A206" s="575"/>
      <c r="B206" s="337"/>
      <c r="C206" s="337"/>
      <c r="D206" s="337"/>
      <c r="E206" s="337"/>
      <c r="F206" s="337"/>
      <c r="G206" s="337"/>
      <c r="H206" s="337"/>
      <c r="I206" s="337"/>
      <c r="J206" s="337"/>
      <c r="K206" s="337"/>
      <c r="L206" s="337"/>
      <c r="M206" s="337"/>
      <c r="N206" s="337"/>
      <c r="O206" s="337"/>
      <c r="P206" s="337"/>
      <c r="Q206" s="337"/>
      <c r="R206" s="337"/>
      <c r="S206" s="337"/>
      <c r="T206" s="337"/>
      <c r="U206" s="337"/>
      <c r="V206" s="95"/>
    </row>
    <row r="207">
      <c r="A207" s="575"/>
      <c r="B207" s="337"/>
      <c r="C207" s="337"/>
      <c r="D207" s="337"/>
      <c r="E207" s="337"/>
      <c r="F207" s="337"/>
      <c r="G207" s="337"/>
      <c r="H207" s="337"/>
      <c r="I207" s="337"/>
      <c r="J207" s="337"/>
      <c r="K207" s="337"/>
      <c r="L207" s="337"/>
      <c r="M207" s="337"/>
      <c r="N207" s="337"/>
      <c r="O207" s="337"/>
      <c r="P207" s="337"/>
      <c r="Q207" s="337"/>
      <c r="R207" s="337"/>
      <c r="S207" s="337"/>
      <c r="T207" s="337"/>
      <c r="U207" s="337"/>
      <c r="V207" s="95"/>
    </row>
    <row r="208">
      <c r="A208" s="575"/>
      <c r="B208" s="337"/>
      <c r="C208" s="337"/>
      <c r="D208" s="337"/>
      <c r="E208" s="337"/>
      <c r="F208" s="337"/>
      <c r="G208" s="337"/>
      <c r="H208" s="337"/>
      <c r="I208" s="337"/>
      <c r="J208" s="337"/>
      <c r="K208" s="337"/>
      <c r="L208" s="337"/>
      <c r="M208" s="337"/>
      <c r="N208" s="337"/>
      <c r="O208" s="337"/>
      <c r="P208" s="337"/>
      <c r="Q208" s="337"/>
      <c r="R208" s="337"/>
      <c r="S208" s="337"/>
      <c r="T208" s="337"/>
      <c r="U208" s="337"/>
      <c r="V208" s="95"/>
    </row>
    <row r="209">
      <c r="A209" s="575"/>
      <c r="B209" s="337"/>
      <c r="C209" s="337"/>
      <c r="D209" s="337"/>
      <c r="E209" s="337"/>
      <c r="F209" s="337"/>
      <c r="G209" s="337"/>
      <c r="H209" s="337"/>
      <c r="I209" s="337"/>
      <c r="J209" s="337"/>
      <c r="K209" s="337"/>
      <c r="L209" s="337"/>
      <c r="M209" s="337"/>
      <c r="N209" s="337"/>
      <c r="O209" s="337"/>
      <c r="P209" s="337"/>
      <c r="Q209" s="337"/>
      <c r="R209" s="337"/>
      <c r="S209" s="337"/>
      <c r="T209" s="337"/>
      <c r="U209" s="337"/>
      <c r="V209" s="95"/>
    </row>
    <row r="210">
      <c r="A210" s="575"/>
      <c r="B210" s="337"/>
      <c r="C210" s="337"/>
      <c r="D210" s="337"/>
      <c r="E210" s="337"/>
      <c r="F210" s="337"/>
      <c r="G210" s="337"/>
      <c r="H210" s="337"/>
      <c r="I210" s="337"/>
      <c r="J210" s="337"/>
      <c r="K210" s="337"/>
      <c r="L210" s="337"/>
      <c r="M210" s="337"/>
      <c r="N210" s="337"/>
      <c r="O210" s="337"/>
      <c r="P210" s="337"/>
      <c r="Q210" s="337"/>
      <c r="R210" s="337"/>
      <c r="S210" s="337"/>
      <c r="T210" s="337"/>
      <c r="U210" s="337"/>
      <c r="V210" s="95"/>
    </row>
    <row r="211">
      <c r="A211" s="575"/>
      <c r="B211" s="337"/>
      <c r="C211" s="337"/>
      <c r="D211" s="337"/>
      <c r="E211" s="337"/>
      <c r="F211" s="337"/>
      <c r="G211" s="337"/>
      <c r="H211" s="337"/>
      <c r="I211" s="337"/>
      <c r="J211" s="337"/>
      <c r="K211" s="337"/>
      <c r="L211" s="337"/>
      <c r="M211" s="337"/>
      <c r="N211" s="337"/>
      <c r="O211" s="337"/>
      <c r="P211" s="337"/>
      <c r="Q211" s="337"/>
      <c r="R211" s="337"/>
      <c r="S211" s="337"/>
      <c r="T211" s="337"/>
      <c r="U211" s="337"/>
      <c r="V211" s="95"/>
    </row>
    <row r="212">
      <c r="A212" s="575"/>
      <c r="B212" s="337"/>
      <c r="C212" s="337"/>
      <c r="D212" s="337"/>
      <c r="E212" s="337"/>
      <c r="F212" s="337"/>
      <c r="G212" s="337"/>
      <c r="H212" s="337"/>
      <c r="I212" s="337"/>
      <c r="J212" s="337"/>
      <c r="K212" s="337"/>
      <c r="L212" s="337"/>
      <c r="M212" s="337"/>
      <c r="N212" s="337"/>
      <c r="O212" s="337"/>
      <c r="P212" s="337"/>
      <c r="Q212" s="337"/>
      <c r="R212" s="337"/>
      <c r="S212" s="337"/>
      <c r="T212" s="337"/>
      <c r="U212" s="337"/>
      <c r="V212" s="95"/>
    </row>
    <row r="213">
      <c r="A213" s="575"/>
      <c r="B213" s="337"/>
      <c r="C213" s="337"/>
      <c r="D213" s="337"/>
      <c r="E213" s="337"/>
      <c r="F213" s="337"/>
      <c r="G213" s="337"/>
      <c r="H213" s="337"/>
      <c r="I213" s="337"/>
      <c r="J213" s="337"/>
      <c r="K213" s="337"/>
      <c r="L213" s="337"/>
      <c r="M213" s="337"/>
      <c r="N213" s="337"/>
      <c r="O213" s="337"/>
      <c r="P213" s="337"/>
      <c r="Q213" s="337"/>
      <c r="R213" s="337"/>
      <c r="S213" s="337"/>
      <c r="T213" s="337"/>
      <c r="U213" s="337"/>
      <c r="V213" s="95"/>
    </row>
    <row r="214">
      <c r="A214" s="575"/>
      <c r="B214" s="337"/>
      <c r="C214" s="337"/>
      <c r="D214" s="337"/>
      <c r="E214" s="337"/>
      <c r="F214" s="337"/>
      <c r="G214" s="337"/>
      <c r="H214" s="337"/>
      <c r="I214" s="337"/>
      <c r="J214" s="337"/>
      <c r="K214" s="337"/>
      <c r="L214" s="337"/>
      <c r="M214" s="337"/>
      <c r="N214" s="337"/>
      <c r="O214" s="337"/>
      <c r="P214" s="337"/>
      <c r="Q214" s="337"/>
      <c r="R214" s="337"/>
      <c r="S214" s="337"/>
      <c r="T214" s="337"/>
      <c r="U214" s="337"/>
      <c r="V214" s="95"/>
    </row>
    <row r="215">
      <c r="A215" s="575"/>
      <c r="B215" s="337"/>
      <c r="C215" s="337"/>
      <c r="D215" s="337"/>
      <c r="E215" s="337"/>
      <c r="F215" s="337"/>
      <c r="G215" s="337"/>
      <c r="H215" s="337"/>
      <c r="I215" s="337"/>
      <c r="J215" s="337"/>
      <c r="K215" s="337"/>
      <c r="L215" s="337"/>
      <c r="M215" s="337"/>
      <c r="N215" s="337"/>
      <c r="O215" s="337"/>
      <c r="P215" s="337"/>
      <c r="Q215" s="337"/>
      <c r="R215" s="337"/>
      <c r="S215" s="337"/>
      <c r="T215" s="337"/>
      <c r="U215" s="337"/>
      <c r="V215" s="95"/>
    </row>
    <row r="216">
      <c r="A216" s="575"/>
      <c r="B216" s="337"/>
      <c r="C216" s="337"/>
      <c r="D216" s="337"/>
      <c r="E216" s="337"/>
      <c r="F216" s="337"/>
      <c r="G216" s="337"/>
      <c r="H216" s="337"/>
      <c r="I216" s="337"/>
      <c r="J216" s="337"/>
      <c r="K216" s="337"/>
      <c r="L216" s="337"/>
      <c r="M216" s="337"/>
      <c r="N216" s="337"/>
      <c r="O216" s="337"/>
      <c r="P216" s="337"/>
      <c r="Q216" s="337"/>
      <c r="R216" s="337"/>
      <c r="S216" s="337"/>
      <c r="T216" s="337"/>
      <c r="U216" s="337"/>
      <c r="V216" s="95"/>
    </row>
    <row r="217">
      <c r="A217" s="575"/>
      <c r="B217" s="337"/>
      <c r="C217" s="337"/>
      <c r="D217" s="337"/>
      <c r="E217" s="337"/>
      <c r="F217" s="337"/>
      <c r="G217" s="337"/>
      <c r="H217" s="337"/>
      <c r="I217" s="337"/>
      <c r="J217" s="337"/>
      <c r="K217" s="337"/>
      <c r="L217" s="337"/>
      <c r="M217" s="337"/>
      <c r="N217" s="337"/>
      <c r="O217" s="337"/>
      <c r="P217" s="337"/>
      <c r="Q217" s="337"/>
      <c r="R217" s="337"/>
      <c r="S217" s="337"/>
      <c r="T217" s="337"/>
      <c r="U217" s="337"/>
      <c r="V217" s="95"/>
    </row>
    <row r="218">
      <c r="A218" s="575"/>
      <c r="B218" s="337"/>
      <c r="C218" s="337"/>
      <c r="D218" s="337"/>
      <c r="E218" s="337"/>
      <c r="F218" s="337"/>
      <c r="G218" s="337"/>
      <c r="H218" s="337"/>
      <c r="I218" s="337"/>
      <c r="J218" s="337"/>
      <c r="K218" s="337"/>
      <c r="L218" s="337"/>
      <c r="M218" s="337"/>
      <c r="N218" s="337"/>
      <c r="O218" s="337"/>
      <c r="P218" s="337"/>
      <c r="Q218" s="337"/>
      <c r="R218" s="337"/>
      <c r="S218" s="337"/>
      <c r="T218" s="337"/>
      <c r="U218" s="337"/>
      <c r="V218" s="95"/>
    </row>
    <row r="219">
      <c r="A219" s="575"/>
      <c r="B219" s="337"/>
      <c r="C219" s="337"/>
      <c r="D219" s="337"/>
      <c r="E219" s="337"/>
      <c r="F219" s="337"/>
      <c r="G219" s="337"/>
      <c r="H219" s="337"/>
      <c r="I219" s="337"/>
      <c r="J219" s="337"/>
      <c r="K219" s="337"/>
      <c r="L219" s="337"/>
      <c r="M219" s="337"/>
      <c r="N219" s="337"/>
      <c r="O219" s="337"/>
      <c r="P219" s="337"/>
      <c r="Q219" s="337"/>
      <c r="R219" s="337"/>
      <c r="S219" s="337"/>
      <c r="T219" s="337"/>
      <c r="U219" s="337"/>
      <c r="V219" s="95"/>
    </row>
    <row r="220">
      <c r="A220" s="575"/>
      <c r="B220" s="337"/>
      <c r="C220" s="337"/>
      <c r="D220" s="337"/>
      <c r="E220" s="337"/>
      <c r="F220" s="337"/>
      <c r="G220" s="337"/>
      <c r="H220" s="337"/>
      <c r="I220" s="337"/>
      <c r="J220" s="337"/>
      <c r="K220" s="337"/>
      <c r="L220" s="337"/>
      <c r="M220" s="337"/>
      <c r="N220" s="337"/>
      <c r="O220" s="337"/>
      <c r="P220" s="337"/>
      <c r="Q220" s="337"/>
      <c r="R220" s="337"/>
      <c r="S220" s="337"/>
      <c r="T220" s="337"/>
      <c r="U220" s="337"/>
      <c r="V220" s="95"/>
    </row>
    <row r="221">
      <c r="A221" s="575"/>
      <c r="B221" s="337"/>
      <c r="C221" s="337"/>
      <c r="D221" s="337"/>
      <c r="E221" s="337"/>
      <c r="F221" s="337"/>
      <c r="G221" s="337"/>
      <c r="H221" s="337"/>
      <c r="I221" s="337"/>
      <c r="J221" s="337"/>
      <c r="K221" s="337"/>
      <c r="L221" s="337"/>
      <c r="M221" s="337"/>
      <c r="N221" s="337"/>
      <c r="O221" s="337"/>
      <c r="P221" s="337"/>
      <c r="Q221" s="337"/>
      <c r="R221" s="337"/>
      <c r="S221" s="337"/>
      <c r="T221" s="337"/>
      <c r="U221" s="337"/>
      <c r="V221" s="95"/>
    </row>
    <row r="222">
      <c r="A222" s="575"/>
      <c r="B222" s="337"/>
      <c r="C222" s="337"/>
      <c r="D222" s="337"/>
      <c r="E222" s="337"/>
      <c r="F222" s="337"/>
      <c r="G222" s="337"/>
      <c r="H222" s="337"/>
      <c r="I222" s="337"/>
      <c r="J222" s="337"/>
      <c r="K222" s="337"/>
      <c r="L222" s="337"/>
      <c r="M222" s="337"/>
      <c r="N222" s="337"/>
      <c r="O222" s="337"/>
      <c r="P222" s="337"/>
      <c r="Q222" s="337"/>
      <c r="R222" s="337"/>
      <c r="S222" s="337"/>
      <c r="T222" s="337"/>
      <c r="U222" s="337"/>
      <c r="V222" s="95"/>
    </row>
    <row r="223">
      <c r="A223" s="575"/>
      <c r="B223" s="337"/>
      <c r="C223" s="337"/>
      <c r="D223" s="337"/>
      <c r="E223" s="337"/>
      <c r="F223" s="337"/>
      <c r="G223" s="337"/>
      <c r="H223" s="337"/>
      <c r="I223" s="337"/>
      <c r="J223" s="337"/>
      <c r="K223" s="337"/>
      <c r="L223" s="337"/>
      <c r="M223" s="337"/>
      <c r="N223" s="337"/>
      <c r="O223" s="337"/>
      <c r="P223" s="337"/>
      <c r="Q223" s="337"/>
      <c r="R223" s="337"/>
      <c r="S223" s="337"/>
      <c r="T223" s="337"/>
      <c r="U223" s="337"/>
      <c r="V223" s="95"/>
    </row>
    <row r="224">
      <c r="A224" s="575"/>
      <c r="B224" s="337"/>
      <c r="C224" s="337"/>
      <c r="D224" s="337"/>
      <c r="E224" s="337"/>
      <c r="F224" s="337"/>
      <c r="G224" s="337"/>
      <c r="H224" s="337"/>
      <c r="I224" s="337"/>
      <c r="J224" s="337"/>
      <c r="K224" s="337"/>
      <c r="L224" s="337"/>
      <c r="M224" s="337"/>
      <c r="N224" s="337"/>
      <c r="O224" s="337"/>
      <c r="P224" s="337"/>
      <c r="Q224" s="337"/>
      <c r="R224" s="337"/>
      <c r="S224" s="337"/>
      <c r="T224" s="337"/>
      <c r="U224" s="337"/>
      <c r="V224" s="95"/>
    </row>
    <row r="225">
      <c r="A225" s="575"/>
      <c r="B225" s="337"/>
      <c r="C225" s="337"/>
      <c r="D225" s="337"/>
      <c r="E225" s="337"/>
      <c r="F225" s="337"/>
      <c r="G225" s="337"/>
      <c r="H225" s="337"/>
      <c r="I225" s="337"/>
      <c r="J225" s="337"/>
      <c r="K225" s="337"/>
      <c r="L225" s="337"/>
      <c r="M225" s="337"/>
      <c r="N225" s="337"/>
      <c r="O225" s="337"/>
      <c r="P225" s="337"/>
      <c r="Q225" s="337"/>
      <c r="R225" s="337"/>
      <c r="S225" s="337"/>
      <c r="T225" s="337"/>
      <c r="U225" s="337"/>
      <c r="V225" s="95"/>
    </row>
    <row r="226">
      <c r="A226" s="575"/>
      <c r="B226" s="337"/>
      <c r="C226" s="337"/>
      <c r="D226" s="337"/>
      <c r="E226" s="337"/>
      <c r="F226" s="337"/>
      <c r="G226" s="337"/>
      <c r="H226" s="337"/>
      <c r="I226" s="337"/>
      <c r="J226" s="337"/>
      <c r="K226" s="337"/>
      <c r="L226" s="337"/>
      <c r="M226" s="337"/>
      <c r="N226" s="337"/>
      <c r="O226" s="337"/>
      <c r="P226" s="337"/>
      <c r="Q226" s="337"/>
      <c r="R226" s="337"/>
      <c r="S226" s="337"/>
      <c r="T226" s="337"/>
      <c r="U226" s="337"/>
      <c r="V226" s="95"/>
    </row>
    <row r="227">
      <c r="A227" s="575"/>
      <c r="B227" s="337"/>
      <c r="C227" s="337"/>
      <c r="D227" s="337"/>
      <c r="E227" s="337"/>
      <c r="F227" s="337"/>
      <c r="G227" s="337"/>
      <c r="H227" s="337"/>
      <c r="I227" s="337"/>
      <c r="J227" s="337"/>
      <c r="K227" s="337"/>
      <c r="L227" s="337"/>
      <c r="M227" s="337"/>
      <c r="N227" s="337"/>
      <c r="O227" s="337"/>
      <c r="P227" s="337"/>
      <c r="Q227" s="337"/>
      <c r="R227" s="337"/>
      <c r="S227" s="337"/>
      <c r="T227" s="337"/>
      <c r="U227" s="337"/>
      <c r="V227" s="95"/>
    </row>
    <row r="228">
      <c r="A228" s="575"/>
      <c r="B228" s="337"/>
      <c r="C228" s="337"/>
      <c r="D228" s="337"/>
      <c r="E228" s="337"/>
      <c r="F228" s="337"/>
      <c r="G228" s="337"/>
      <c r="H228" s="337"/>
      <c r="I228" s="337"/>
      <c r="J228" s="337"/>
      <c r="K228" s="337"/>
      <c r="L228" s="337"/>
      <c r="M228" s="337"/>
      <c r="N228" s="337"/>
      <c r="O228" s="337"/>
      <c r="P228" s="337"/>
      <c r="Q228" s="337"/>
      <c r="R228" s="337"/>
      <c r="S228" s="337"/>
      <c r="T228" s="337"/>
      <c r="U228" s="337"/>
      <c r="V228" s="95"/>
    </row>
    <row r="229">
      <c r="A229" s="575"/>
      <c r="B229" s="337"/>
      <c r="C229" s="337"/>
      <c r="D229" s="337"/>
      <c r="E229" s="337"/>
      <c r="F229" s="337"/>
      <c r="G229" s="337"/>
      <c r="H229" s="337"/>
      <c r="I229" s="337"/>
      <c r="J229" s="337"/>
      <c r="K229" s="337"/>
      <c r="L229" s="337"/>
      <c r="M229" s="337"/>
      <c r="N229" s="337"/>
      <c r="O229" s="337"/>
      <c r="P229" s="337"/>
      <c r="Q229" s="337"/>
      <c r="R229" s="337"/>
      <c r="S229" s="337"/>
      <c r="T229" s="337"/>
      <c r="U229" s="337"/>
      <c r="V229" s="95"/>
    </row>
    <row r="230">
      <c r="A230" s="575"/>
      <c r="B230" s="337"/>
      <c r="C230" s="337"/>
      <c r="D230" s="337"/>
      <c r="E230" s="337"/>
      <c r="F230" s="337"/>
      <c r="G230" s="337"/>
      <c r="H230" s="337"/>
      <c r="I230" s="337"/>
      <c r="J230" s="337"/>
      <c r="K230" s="337"/>
      <c r="L230" s="337"/>
      <c r="M230" s="337"/>
      <c r="N230" s="337"/>
      <c r="O230" s="337"/>
      <c r="P230" s="337"/>
      <c r="Q230" s="337"/>
      <c r="R230" s="337"/>
      <c r="S230" s="337"/>
      <c r="T230" s="337"/>
      <c r="U230" s="337"/>
      <c r="V230" s="95"/>
    </row>
    <row r="231">
      <c r="A231" s="575"/>
      <c r="B231" s="337"/>
      <c r="C231" s="337"/>
      <c r="D231" s="337"/>
      <c r="E231" s="337"/>
      <c r="F231" s="337"/>
      <c r="G231" s="337"/>
      <c r="H231" s="337"/>
      <c r="I231" s="337"/>
      <c r="J231" s="337"/>
      <c r="K231" s="337"/>
      <c r="L231" s="337"/>
      <c r="M231" s="337"/>
      <c r="N231" s="337"/>
      <c r="O231" s="337"/>
      <c r="P231" s="337"/>
      <c r="Q231" s="337"/>
      <c r="R231" s="337"/>
      <c r="S231" s="337"/>
      <c r="T231" s="337"/>
      <c r="U231" s="337"/>
      <c r="V231" s="95"/>
    </row>
    <row r="232">
      <c r="A232" s="575"/>
      <c r="B232" s="337"/>
      <c r="C232" s="337"/>
      <c r="D232" s="337"/>
      <c r="E232" s="337"/>
      <c r="F232" s="337"/>
      <c r="G232" s="337"/>
      <c r="H232" s="337"/>
      <c r="I232" s="337"/>
      <c r="J232" s="337"/>
      <c r="K232" s="337"/>
      <c r="L232" s="337"/>
      <c r="M232" s="337"/>
      <c r="N232" s="337"/>
      <c r="O232" s="337"/>
      <c r="P232" s="337"/>
      <c r="Q232" s="337"/>
      <c r="R232" s="337"/>
      <c r="S232" s="337"/>
      <c r="T232" s="337"/>
      <c r="U232" s="337"/>
      <c r="V232" s="95"/>
    </row>
    <row r="233">
      <c r="A233" s="575"/>
      <c r="B233" s="337"/>
      <c r="C233" s="337"/>
      <c r="D233" s="337"/>
      <c r="E233" s="337"/>
      <c r="F233" s="337"/>
      <c r="G233" s="337"/>
      <c r="H233" s="337"/>
      <c r="I233" s="337"/>
      <c r="J233" s="337"/>
      <c r="K233" s="337"/>
      <c r="L233" s="337"/>
      <c r="M233" s="337"/>
      <c r="N233" s="337"/>
      <c r="O233" s="337"/>
      <c r="P233" s="337"/>
      <c r="Q233" s="337"/>
      <c r="R233" s="337"/>
      <c r="S233" s="337"/>
      <c r="T233" s="337"/>
      <c r="U233" s="337"/>
      <c r="V233" s="95"/>
    </row>
    <row r="234">
      <c r="A234" s="575"/>
      <c r="B234" s="337"/>
      <c r="C234" s="337"/>
      <c r="D234" s="337"/>
      <c r="E234" s="337"/>
      <c r="F234" s="337"/>
      <c r="G234" s="337"/>
      <c r="H234" s="337"/>
      <c r="I234" s="337"/>
      <c r="J234" s="337"/>
      <c r="K234" s="337"/>
      <c r="L234" s="337"/>
      <c r="M234" s="337"/>
      <c r="N234" s="337"/>
      <c r="O234" s="337"/>
      <c r="P234" s="337"/>
      <c r="Q234" s="337"/>
      <c r="R234" s="337"/>
      <c r="S234" s="337"/>
      <c r="T234" s="337"/>
      <c r="U234" s="337"/>
      <c r="V234" s="95"/>
    </row>
    <row r="235">
      <c r="A235" s="575"/>
      <c r="B235" s="337"/>
      <c r="C235" s="337"/>
      <c r="D235" s="337"/>
      <c r="E235" s="337"/>
      <c r="F235" s="337"/>
      <c r="G235" s="337"/>
      <c r="H235" s="337"/>
      <c r="I235" s="337"/>
      <c r="J235" s="337"/>
      <c r="K235" s="337"/>
      <c r="L235" s="337"/>
      <c r="M235" s="337"/>
      <c r="N235" s="337"/>
      <c r="O235" s="337"/>
      <c r="P235" s="337"/>
      <c r="Q235" s="337"/>
      <c r="R235" s="337"/>
      <c r="S235" s="337"/>
      <c r="T235" s="337"/>
      <c r="U235" s="337"/>
      <c r="V235" s="95"/>
    </row>
    <row r="236">
      <c r="A236" s="575"/>
      <c r="B236" s="337"/>
      <c r="C236" s="337"/>
      <c r="D236" s="337"/>
      <c r="E236" s="337"/>
      <c r="F236" s="337"/>
      <c r="G236" s="337"/>
      <c r="H236" s="337"/>
      <c r="I236" s="337"/>
      <c r="J236" s="337"/>
      <c r="K236" s="337"/>
      <c r="L236" s="337"/>
      <c r="M236" s="337"/>
      <c r="N236" s="337"/>
      <c r="O236" s="337"/>
      <c r="P236" s="337"/>
      <c r="Q236" s="337"/>
      <c r="R236" s="337"/>
      <c r="S236" s="337"/>
      <c r="T236" s="337"/>
      <c r="U236" s="337"/>
      <c r="V236" s="95"/>
    </row>
    <row r="237">
      <c r="A237" s="575"/>
      <c r="B237" s="337"/>
      <c r="C237" s="337"/>
      <c r="D237" s="337"/>
      <c r="E237" s="337"/>
      <c r="F237" s="337"/>
      <c r="G237" s="337"/>
      <c r="H237" s="337"/>
      <c r="I237" s="337"/>
      <c r="J237" s="337"/>
      <c r="K237" s="337"/>
      <c r="L237" s="337"/>
      <c r="M237" s="337"/>
      <c r="N237" s="337"/>
      <c r="O237" s="337"/>
      <c r="P237" s="337"/>
      <c r="Q237" s="337"/>
      <c r="R237" s="337"/>
      <c r="S237" s="337"/>
      <c r="T237" s="337"/>
      <c r="U237" s="337"/>
      <c r="V237" s="95"/>
    </row>
    <row r="238">
      <c r="A238" s="575"/>
      <c r="B238" s="337"/>
      <c r="C238" s="337"/>
      <c r="D238" s="337"/>
      <c r="E238" s="337"/>
      <c r="F238" s="337"/>
      <c r="G238" s="337"/>
      <c r="H238" s="337"/>
      <c r="I238" s="337"/>
      <c r="J238" s="337"/>
      <c r="K238" s="337"/>
      <c r="L238" s="337"/>
      <c r="M238" s="337"/>
      <c r="N238" s="337"/>
      <c r="O238" s="337"/>
      <c r="P238" s="337"/>
      <c r="Q238" s="337"/>
      <c r="R238" s="337"/>
      <c r="S238" s="337"/>
      <c r="T238" s="337"/>
      <c r="U238" s="337"/>
      <c r="V238" s="95"/>
    </row>
    <row r="239">
      <c r="A239" s="575"/>
      <c r="B239" s="337"/>
      <c r="C239" s="337"/>
      <c r="D239" s="337"/>
      <c r="E239" s="337"/>
      <c r="F239" s="337"/>
      <c r="G239" s="337"/>
      <c r="H239" s="337"/>
      <c r="I239" s="337"/>
      <c r="J239" s="337"/>
      <c r="K239" s="337"/>
      <c r="L239" s="337"/>
      <c r="M239" s="337"/>
      <c r="N239" s="337"/>
      <c r="O239" s="337"/>
      <c r="P239" s="337"/>
      <c r="Q239" s="337"/>
      <c r="R239" s="337"/>
      <c r="S239" s="337"/>
      <c r="T239" s="337"/>
      <c r="U239" s="337"/>
      <c r="V239" s="95"/>
    </row>
    <row r="240">
      <c r="A240" s="575"/>
      <c r="B240" s="337"/>
      <c r="C240" s="337"/>
      <c r="D240" s="337"/>
      <c r="E240" s="337"/>
      <c r="F240" s="337"/>
      <c r="G240" s="337"/>
      <c r="H240" s="337"/>
      <c r="I240" s="337"/>
      <c r="J240" s="337"/>
      <c r="K240" s="337"/>
      <c r="L240" s="337"/>
      <c r="M240" s="337"/>
      <c r="N240" s="337"/>
      <c r="O240" s="337"/>
      <c r="P240" s="337"/>
      <c r="Q240" s="337"/>
      <c r="R240" s="337"/>
      <c r="S240" s="337"/>
      <c r="T240" s="337"/>
      <c r="U240" s="337"/>
      <c r="V240" s="95"/>
    </row>
    <row r="241">
      <c r="A241" s="575"/>
      <c r="B241" s="337"/>
      <c r="C241" s="337"/>
      <c r="D241" s="337"/>
      <c r="E241" s="337"/>
      <c r="F241" s="337"/>
      <c r="G241" s="337"/>
      <c r="H241" s="337"/>
      <c r="I241" s="337"/>
      <c r="J241" s="337"/>
      <c r="K241" s="337"/>
      <c r="L241" s="337"/>
      <c r="M241" s="337"/>
      <c r="N241" s="337"/>
      <c r="O241" s="337"/>
      <c r="P241" s="337"/>
      <c r="Q241" s="337"/>
      <c r="R241" s="337"/>
      <c r="S241" s="337"/>
      <c r="T241" s="337"/>
      <c r="U241" s="337"/>
      <c r="V241" s="95"/>
    </row>
    <row r="242">
      <c r="A242" s="575"/>
      <c r="B242" s="337"/>
      <c r="C242" s="337"/>
      <c r="D242" s="337"/>
      <c r="E242" s="337"/>
      <c r="F242" s="337"/>
      <c r="G242" s="337"/>
      <c r="H242" s="337"/>
      <c r="I242" s="337"/>
      <c r="J242" s="337"/>
      <c r="K242" s="337"/>
      <c r="L242" s="337"/>
      <c r="M242" s="337"/>
      <c r="N242" s="337"/>
      <c r="O242" s="337"/>
      <c r="P242" s="337"/>
      <c r="Q242" s="337"/>
      <c r="R242" s="337"/>
      <c r="S242" s="337"/>
      <c r="T242" s="337"/>
      <c r="U242" s="337"/>
      <c r="V242" s="95"/>
    </row>
    <row r="243">
      <c r="A243" s="575"/>
      <c r="B243" s="337"/>
      <c r="C243" s="337"/>
      <c r="D243" s="337"/>
      <c r="E243" s="337"/>
      <c r="F243" s="337"/>
      <c r="G243" s="337"/>
      <c r="H243" s="337"/>
      <c r="I243" s="337"/>
      <c r="J243" s="337"/>
      <c r="K243" s="337"/>
      <c r="L243" s="337"/>
      <c r="M243" s="337"/>
      <c r="N243" s="337"/>
      <c r="O243" s="337"/>
      <c r="P243" s="337"/>
      <c r="Q243" s="337"/>
      <c r="R243" s="337"/>
      <c r="S243" s="337"/>
      <c r="T243" s="337"/>
      <c r="U243" s="337"/>
      <c r="V243" s="95"/>
    </row>
    <row r="244">
      <c r="A244" s="575"/>
      <c r="B244" s="337"/>
      <c r="C244" s="337"/>
      <c r="D244" s="337"/>
      <c r="E244" s="337"/>
      <c r="F244" s="337"/>
      <c r="G244" s="337"/>
      <c r="H244" s="337"/>
      <c r="I244" s="337"/>
      <c r="J244" s="337"/>
      <c r="K244" s="337"/>
      <c r="L244" s="337"/>
      <c r="M244" s="337"/>
      <c r="N244" s="337"/>
      <c r="O244" s="337"/>
      <c r="P244" s="337"/>
      <c r="Q244" s="337"/>
      <c r="R244" s="337"/>
      <c r="S244" s="337"/>
      <c r="T244" s="337"/>
      <c r="U244" s="337"/>
      <c r="V244" s="95"/>
    </row>
    <row r="245">
      <c r="A245" s="575"/>
      <c r="B245" s="337"/>
      <c r="C245" s="337"/>
      <c r="D245" s="337"/>
      <c r="E245" s="337"/>
      <c r="F245" s="337"/>
      <c r="G245" s="337"/>
      <c r="H245" s="337"/>
      <c r="I245" s="337"/>
      <c r="J245" s="337"/>
      <c r="K245" s="337"/>
      <c r="L245" s="337"/>
      <c r="M245" s="337"/>
      <c r="N245" s="337"/>
      <c r="O245" s="337"/>
      <c r="P245" s="337"/>
      <c r="Q245" s="337"/>
      <c r="R245" s="337"/>
      <c r="S245" s="337"/>
      <c r="T245" s="337"/>
      <c r="U245" s="337"/>
      <c r="V245" s="95"/>
    </row>
    <row r="246">
      <c r="A246" s="575"/>
      <c r="B246" s="337"/>
      <c r="C246" s="337"/>
      <c r="D246" s="337"/>
      <c r="E246" s="337"/>
      <c r="F246" s="337"/>
      <c r="G246" s="337"/>
      <c r="H246" s="337"/>
      <c r="I246" s="337"/>
      <c r="J246" s="337"/>
      <c r="K246" s="337"/>
      <c r="L246" s="337"/>
      <c r="M246" s="337"/>
      <c r="N246" s="337"/>
      <c r="O246" s="337"/>
      <c r="P246" s="337"/>
      <c r="Q246" s="337"/>
      <c r="R246" s="337"/>
      <c r="S246" s="337"/>
      <c r="T246" s="337"/>
      <c r="U246" s="337"/>
      <c r="V246" s="95"/>
    </row>
    <row r="247">
      <c r="A247" s="575"/>
      <c r="B247" s="337"/>
      <c r="C247" s="337"/>
      <c r="D247" s="337"/>
      <c r="E247" s="337"/>
      <c r="F247" s="337"/>
      <c r="G247" s="337"/>
      <c r="H247" s="337"/>
      <c r="I247" s="337"/>
      <c r="J247" s="337"/>
      <c r="K247" s="337"/>
      <c r="L247" s="337"/>
      <c r="M247" s="337"/>
      <c r="N247" s="337"/>
      <c r="O247" s="337"/>
      <c r="P247" s="337"/>
      <c r="Q247" s="337"/>
      <c r="R247" s="337"/>
      <c r="S247" s="337"/>
      <c r="T247" s="337"/>
      <c r="U247" s="337"/>
      <c r="V247" s="95"/>
    </row>
    <row r="248">
      <c r="A248" s="575"/>
      <c r="B248" s="337"/>
      <c r="C248" s="337"/>
      <c r="D248" s="337"/>
      <c r="E248" s="337"/>
      <c r="F248" s="337"/>
      <c r="G248" s="337"/>
      <c r="H248" s="337"/>
      <c r="I248" s="337"/>
      <c r="J248" s="337"/>
      <c r="K248" s="337"/>
      <c r="L248" s="337"/>
      <c r="M248" s="337"/>
      <c r="N248" s="337"/>
      <c r="O248" s="337"/>
      <c r="P248" s="337"/>
      <c r="Q248" s="337"/>
      <c r="R248" s="337"/>
      <c r="S248" s="337"/>
      <c r="T248" s="337"/>
      <c r="U248" s="337"/>
      <c r="V248" s="95"/>
    </row>
    <row r="249">
      <c r="A249" s="575"/>
      <c r="B249" s="337"/>
      <c r="C249" s="337"/>
      <c r="D249" s="337"/>
      <c r="E249" s="337"/>
      <c r="F249" s="337"/>
      <c r="G249" s="337"/>
      <c r="H249" s="337"/>
      <c r="I249" s="337"/>
      <c r="J249" s="337"/>
      <c r="K249" s="337"/>
      <c r="L249" s="337"/>
      <c r="M249" s="337"/>
      <c r="N249" s="337"/>
      <c r="O249" s="337"/>
      <c r="P249" s="337"/>
      <c r="Q249" s="337"/>
      <c r="R249" s="337"/>
      <c r="S249" s="337"/>
      <c r="T249" s="337"/>
      <c r="U249" s="337"/>
      <c r="V249" s="95"/>
    </row>
    <row r="250">
      <c r="A250" s="575"/>
      <c r="B250" s="337"/>
      <c r="C250" s="337"/>
      <c r="D250" s="337"/>
      <c r="E250" s="337"/>
      <c r="F250" s="337"/>
      <c r="G250" s="337"/>
      <c r="H250" s="337"/>
      <c r="I250" s="337"/>
      <c r="J250" s="337"/>
      <c r="K250" s="337"/>
      <c r="L250" s="337"/>
      <c r="M250" s="337"/>
      <c r="N250" s="337"/>
      <c r="O250" s="337"/>
      <c r="P250" s="337"/>
      <c r="Q250" s="337"/>
      <c r="R250" s="337"/>
      <c r="S250" s="337"/>
      <c r="T250" s="337"/>
      <c r="U250" s="337"/>
      <c r="V250" s="95"/>
    </row>
    <row r="251">
      <c r="A251" s="575"/>
      <c r="B251" s="337"/>
      <c r="C251" s="337"/>
      <c r="D251" s="337"/>
      <c r="E251" s="337"/>
      <c r="F251" s="337"/>
      <c r="G251" s="337"/>
      <c r="H251" s="337"/>
      <c r="I251" s="337"/>
      <c r="J251" s="337"/>
      <c r="K251" s="337"/>
      <c r="L251" s="337"/>
      <c r="M251" s="337"/>
      <c r="N251" s="337"/>
      <c r="O251" s="337"/>
      <c r="P251" s="337"/>
      <c r="Q251" s="337"/>
      <c r="R251" s="337"/>
      <c r="S251" s="337"/>
      <c r="T251" s="337"/>
      <c r="U251" s="337"/>
      <c r="V251" s="95"/>
    </row>
    <row r="252">
      <c r="A252" s="575"/>
      <c r="B252" s="337"/>
      <c r="C252" s="337"/>
      <c r="D252" s="337"/>
      <c r="E252" s="337"/>
      <c r="F252" s="337"/>
      <c r="G252" s="337"/>
      <c r="H252" s="337"/>
      <c r="I252" s="337"/>
      <c r="J252" s="337"/>
      <c r="K252" s="337"/>
      <c r="L252" s="337"/>
      <c r="M252" s="337"/>
      <c r="N252" s="337"/>
      <c r="O252" s="337"/>
      <c r="P252" s="337"/>
      <c r="Q252" s="337"/>
      <c r="R252" s="337"/>
      <c r="S252" s="337"/>
      <c r="T252" s="337"/>
      <c r="U252" s="337"/>
      <c r="V252" s="95"/>
    </row>
    <row r="253">
      <c r="A253" s="575"/>
      <c r="B253" s="337"/>
      <c r="C253" s="337"/>
      <c r="D253" s="337"/>
      <c r="E253" s="337"/>
      <c r="F253" s="337"/>
      <c r="G253" s="337"/>
      <c r="H253" s="337"/>
      <c r="I253" s="337"/>
      <c r="J253" s="337"/>
      <c r="K253" s="337"/>
      <c r="L253" s="337"/>
      <c r="M253" s="337"/>
      <c r="N253" s="337"/>
      <c r="O253" s="337"/>
      <c r="P253" s="337"/>
      <c r="Q253" s="337"/>
      <c r="R253" s="337"/>
      <c r="S253" s="337"/>
      <c r="T253" s="337"/>
      <c r="U253" s="337"/>
      <c r="V253" s="95"/>
    </row>
    <row r="254">
      <c r="A254" s="575"/>
      <c r="B254" s="337"/>
      <c r="C254" s="337"/>
      <c r="D254" s="337"/>
      <c r="E254" s="337"/>
      <c r="F254" s="337"/>
      <c r="G254" s="337"/>
      <c r="H254" s="337"/>
      <c r="I254" s="337"/>
      <c r="J254" s="337"/>
      <c r="K254" s="337"/>
      <c r="L254" s="337"/>
      <c r="M254" s="337"/>
      <c r="N254" s="337"/>
      <c r="O254" s="337"/>
      <c r="P254" s="337"/>
      <c r="Q254" s="337"/>
      <c r="R254" s="337"/>
      <c r="S254" s="337"/>
      <c r="T254" s="337"/>
      <c r="U254" s="337"/>
      <c r="V254" s="95"/>
    </row>
    <row r="255">
      <c r="A255" s="575"/>
      <c r="B255" s="337"/>
      <c r="C255" s="337"/>
      <c r="D255" s="337"/>
      <c r="E255" s="337"/>
      <c r="F255" s="337"/>
      <c r="G255" s="337"/>
      <c r="H255" s="337"/>
      <c r="I255" s="337"/>
      <c r="J255" s="337"/>
      <c r="K255" s="337"/>
      <c r="L255" s="337"/>
      <c r="M255" s="337"/>
      <c r="N255" s="337"/>
      <c r="O255" s="337"/>
      <c r="P255" s="337"/>
      <c r="Q255" s="337"/>
      <c r="R255" s="337"/>
      <c r="S255" s="337"/>
      <c r="T255" s="337"/>
      <c r="U255" s="337"/>
      <c r="V255" s="95"/>
    </row>
    <row r="256">
      <c r="A256" s="575"/>
      <c r="B256" s="337"/>
      <c r="C256" s="337"/>
      <c r="D256" s="337"/>
      <c r="E256" s="337"/>
      <c r="F256" s="337"/>
      <c r="G256" s="337"/>
      <c r="H256" s="337"/>
      <c r="I256" s="337"/>
      <c r="J256" s="337"/>
      <c r="K256" s="337"/>
      <c r="L256" s="337"/>
      <c r="M256" s="337"/>
      <c r="N256" s="337"/>
      <c r="O256" s="337"/>
      <c r="P256" s="337"/>
      <c r="Q256" s="337"/>
      <c r="R256" s="337"/>
      <c r="S256" s="337"/>
      <c r="T256" s="337"/>
      <c r="U256" s="337"/>
      <c r="V256" s="95"/>
    </row>
    <row r="257">
      <c r="A257" s="575"/>
      <c r="B257" s="337"/>
      <c r="C257" s="337"/>
      <c r="D257" s="337"/>
      <c r="E257" s="337"/>
      <c r="F257" s="337"/>
      <c r="G257" s="337"/>
      <c r="H257" s="337"/>
      <c r="I257" s="337"/>
      <c r="J257" s="337"/>
      <c r="K257" s="337"/>
      <c r="L257" s="337"/>
      <c r="M257" s="337"/>
      <c r="N257" s="337"/>
      <c r="O257" s="337"/>
      <c r="P257" s="337"/>
      <c r="Q257" s="337"/>
      <c r="R257" s="337"/>
      <c r="S257" s="337"/>
      <c r="T257" s="337"/>
      <c r="U257" s="337"/>
      <c r="V257" s="95"/>
    </row>
    <row r="258">
      <c r="A258" s="575"/>
      <c r="B258" s="337"/>
      <c r="C258" s="337"/>
      <c r="D258" s="337"/>
      <c r="E258" s="337"/>
      <c r="F258" s="337"/>
      <c r="G258" s="337"/>
      <c r="H258" s="337"/>
      <c r="I258" s="337"/>
      <c r="J258" s="337"/>
      <c r="K258" s="337"/>
      <c r="L258" s="337"/>
      <c r="M258" s="337"/>
      <c r="N258" s="337"/>
      <c r="O258" s="337"/>
      <c r="P258" s="337"/>
      <c r="Q258" s="337"/>
      <c r="R258" s="337"/>
      <c r="S258" s="337"/>
      <c r="T258" s="337"/>
      <c r="U258" s="337"/>
      <c r="V258" s="95"/>
    </row>
    <row r="259">
      <c r="A259" s="575"/>
      <c r="B259" s="337"/>
      <c r="C259" s="337"/>
      <c r="D259" s="337"/>
      <c r="E259" s="337"/>
      <c r="F259" s="337"/>
      <c r="G259" s="337"/>
      <c r="H259" s="337"/>
      <c r="I259" s="337"/>
      <c r="J259" s="337"/>
      <c r="K259" s="337"/>
      <c r="L259" s="337"/>
      <c r="M259" s="337"/>
      <c r="N259" s="337"/>
      <c r="O259" s="337"/>
      <c r="P259" s="337"/>
      <c r="Q259" s="337"/>
      <c r="R259" s="337"/>
      <c r="S259" s="337"/>
      <c r="T259" s="337"/>
      <c r="U259" s="337"/>
      <c r="V259" s="95"/>
    </row>
    <row r="260">
      <c r="A260" s="575"/>
      <c r="B260" s="337"/>
      <c r="C260" s="337"/>
      <c r="D260" s="337"/>
      <c r="E260" s="337"/>
      <c r="F260" s="337"/>
      <c r="G260" s="337"/>
      <c r="H260" s="337"/>
      <c r="I260" s="337"/>
      <c r="J260" s="337"/>
      <c r="K260" s="337"/>
      <c r="L260" s="337"/>
      <c r="M260" s="337"/>
      <c r="N260" s="337"/>
      <c r="O260" s="337"/>
      <c r="P260" s="337"/>
      <c r="Q260" s="337"/>
      <c r="R260" s="337"/>
      <c r="S260" s="337"/>
      <c r="T260" s="337"/>
      <c r="U260" s="337"/>
      <c r="V260" s="95"/>
    </row>
    <row r="261">
      <c r="A261" s="575"/>
      <c r="B261" s="337"/>
      <c r="C261" s="337"/>
      <c r="D261" s="337"/>
      <c r="E261" s="337"/>
      <c r="F261" s="337"/>
      <c r="G261" s="337"/>
      <c r="H261" s="337"/>
      <c r="I261" s="337"/>
      <c r="J261" s="337"/>
      <c r="K261" s="337"/>
      <c r="L261" s="337"/>
      <c r="M261" s="337"/>
      <c r="N261" s="337"/>
      <c r="O261" s="337"/>
      <c r="P261" s="337"/>
      <c r="Q261" s="337"/>
      <c r="R261" s="337"/>
      <c r="S261" s="337"/>
      <c r="T261" s="337"/>
      <c r="U261" s="337"/>
      <c r="V261" s="95"/>
    </row>
    <row r="262">
      <c r="A262" s="575"/>
      <c r="B262" s="337"/>
      <c r="C262" s="337"/>
      <c r="D262" s="337"/>
      <c r="E262" s="337"/>
      <c r="F262" s="337"/>
      <c r="G262" s="337"/>
      <c r="H262" s="337"/>
      <c r="I262" s="337"/>
      <c r="J262" s="337"/>
      <c r="K262" s="337"/>
      <c r="L262" s="337"/>
      <c r="M262" s="337"/>
      <c r="N262" s="337"/>
      <c r="O262" s="337"/>
      <c r="P262" s="337"/>
      <c r="Q262" s="337"/>
      <c r="R262" s="337"/>
      <c r="S262" s="337"/>
      <c r="T262" s="337"/>
      <c r="U262" s="337"/>
      <c r="V262" s="95"/>
    </row>
    <row r="263">
      <c r="A263" s="575"/>
      <c r="B263" s="337"/>
      <c r="C263" s="337"/>
      <c r="D263" s="337"/>
      <c r="E263" s="337"/>
      <c r="F263" s="337"/>
      <c r="G263" s="337"/>
      <c r="H263" s="337"/>
      <c r="I263" s="337"/>
      <c r="J263" s="337"/>
      <c r="K263" s="337"/>
      <c r="L263" s="337"/>
      <c r="M263" s="337"/>
      <c r="N263" s="337"/>
      <c r="O263" s="337"/>
      <c r="P263" s="337"/>
      <c r="Q263" s="337"/>
      <c r="R263" s="337"/>
      <c r="S263" s="337"/>
      <c r="T263" s="337"/>
      <c r="U263" s="337"/>
      <c r="V263" s="95"/>
    </row>
    <row r="264">
      <c r="A264" s="575"/>
      <c r="B264" s="337"/>
      <c r="C264" s="337"/>
      <c r="D264" s="337"/>
      <c r="E264" s="337"/>
      <c r="F264" s="337"/>
      <c r="G264" s="337"/>
      <c r="H264" s="337"/>
      <c r="I264" s="337"/>
      <c r="J264" s="337"/>
      <c r="K264" s="337"/>
      <c r="L264" s="337"/>
      <c r="M264" s="337"/>
      <c r="N264" s="337"/>
      <c r="O264" s="337"/>
      <c r="P264" s="337"/>
      <c r="Q264" s="337"/>
      <c r="R264" s="337"/>
      <c r="S264" s="337"/>
      <c r="T264" s="337"/>
      <c r="U264" s="337"/>
      <c r="V264" s="95"/>
    </row>
    <row r="265">
      <c r="A265" s="575"/>
      <c r="B265" s="337"/>
      <c r="C265" s="337"/>
      <c r="D265" s="337"/>
      <c r="E265" s="337"/>
      <c r="F265" s="337"/>
      <c r="G265" s="337"/>
      <c r="H265" s="337"/>
      <c r="I265" s="337"/>
      <c r="J265" s="337"/>
      <c r="K265" s="337"/>
      <c r="L265" s="337"/>
      <c r="M265" s="337"/>
      <c r="N265" s="337"/>
      <c r="O265" s="337"/>
      <c r="P265" s="337"/>
      <c r="Q265" s="337"/>
      <c r="R265" s="337"/>
      <c r="S265" s="337"/>
      <c r="T265" s="337"/>
      <c r="U265" s="337"/>
      <c r="V265" s="95"/>
    </row>
    <row r="266">
      <c r="A266" s="575"/>
      <c r="B266" s="337"/>
      <c r="C266" s="337"/>
      <c r="D266" s="337"/>
      <c r="E266" s="337"/>
      <c r="F266" s="337"/>
      <c r="G266" s="337"/>
      <c r="H266" s="337"/>
      <c r="I266" s="337"/>
      <c r="J266" s="337"/>
      <c r="K266" s="337"/>
      <c r="L266" s="337"/>
      <c r="M266" s="337"/>
      <c r="N266" s="337"/>
      <c r="O266" s="337"/>
      <c r="P266" s="337"/>
      <c r="Q266" s="337"/>
      <c r="R266" s="337"/>
      <c r="S266" s="337"/>
      <c r="T266" s="337"/>
      <c r="U266" s="337"/>
      <c r="V266" s="95"/>
    </row>
    <row r="267">
      <c r="A267" s="575"/>
      <c r="B267" s="337"/>
      <c r="C267" s="337"/>
      <c r="D267" s="337"/>
      <c r="E267" s="337"/>
      <c r="F267" s="337"/>
      <c r="G267" s="337"/>
      <c r="H267" s="337"/>
      <c r="I267" s="337"/>
      <c r="J267" s="337"/>
      <c r="K267" s="337"/>
      <c r="L267" s="337"/>
      <c r="M267" s="337"/>
      <c r="N267" s="337"/>
      <c r="O267" s="337"/>
      <c r="P267" s="337"/>
      <c r="Q267" s="337"/>
      <c r="R267" s="337"/>
      <c r="S267" s="337"/>
      <c r="T267" s="337"/>
      <c r="U267" s="337"/>
      <c r="V267" s="95"/>
    </row>
    <row r="268">
      <c r="A268" s="575"/>
      <c r="B268" s="337"/>
      <c r="C268" s="337"/>
      <c r="D268" s="337"/>
      <c r="E268" s="337"/>
      <c r="F268" s="337"/>
      <c r="G268" s="337"/>
      <c r="H268" s="337"/>
      <c r="I268" s="337"/>
      <c r="J268" s="337"/>
      <c r="K268" s="337"/>
      <c r="L268" s="337"/>
      <c r="M268" s="337"/>
      <c r="N268" s="337"/>
      <c r="O268" s="337"/>
      <c r="P268" s="337"/>
      <c r="Q268" s="337"/>
      <c r="R268" s="337"/>
      <c r="S268" s="337"/>
      <c r="T268" s="337"/>
      <c r="U268" s="337"/>
      <c r="V268" s="95"/>
    </row>
    <row r="269">
      <c r="A269" s="575"/>
      <c r="B269" s="337"/>
      <c r="C269" s="337"/>
      <c r="D269" s="337"/>
      <c r="E269" s="337"/>
      <c r="F269" s="337"/>
      <c r="G269" s="337"/>
      <c r="H269" s="337"/>
      <c r="I269" s="337"/>
      <c r="J269" s="337"/>
      <c r="K269" s="337"/>
      <c r="L269" s="337"/>
      <c r="M269" s="337"/>
      <c r="N269" s="337"/>
      <c r="O269" s="337"/>
      <c r="P269" s="337"/>
      <c r="Q269" s="337"/>
      <c r="R269" s="337"/>
      <c r="S269" s="337"/>
      <c r="T269" s="337"/>
      <c r="U269" s="337"/>
      <c r="V269" s="95"/>
    </row>
    <row r="270">
      <c r="A270" s="575"/>
      <c r="B270" s="337"/>
      <c r="C270" s="337"/>
      <c r="D270" s="337"/>
      <c r="E270" s="337"/>
      <c r="F270" s="337"/>
      <c r="G270" s="337"/>
      <c r="H270" s="337"/>
      <c r="I270" s="337"/>
      <c r="J270" s="337"/>
      <c r="K270" s="337"/>
      <c r="L270" s="337"/>
      <c r="M270" s="337"/>
      <c r="N270" s="337"/>
      <c r="O270" s="337"/>
      <c r="P270" s="337"/>
      <c r="Q270" s="337"/>
      <c r="R270" s="337"/>
      <c r="S270" s="337"/>
      <c r="T270" s="337"/>
      <c r="U270" s="337"/>
      <c r="V270" s="95"/>
    </row>
    <row r="271">
      <c r="A271" s="575"/>
      <c r="B271" s="337"/>
      <c r="C271" s="337"/>
      <c r="D271" s="337"/>
      <c r="E271" s="337"/>
      <c r="F271" s="337"/>
      <c r="G271" s="337"/>
      <c r="H271" s="337"/>
      <c r="I271" s="337"/>
      <c r="J271" s="337"/>
      <c r="K271" s="337"/>
      <c r="L271" s="337"/>
      <c r="M271" s="337"/>
      <c r="N271" s="337"/>
      <c r="O271" s="337"/>
      <c r="P271" s="337"/>
      <c r="Q271" s="337"/>
      <c r="R271" s="337"/>
      <c r="S271" s="337"/>
      <c r="T271" s="337"/>
      <c r="U271" s="337"/>
      <c r="V271" s="95"/>
    </row>
    <row r="272">
      <c r="A272" s="575"/>
      <c r="B272" s="337"/>
      <c r="C272" s="337"/>
      <c r="D272" s="337"/>
      <c r="E272" s="337"/>
      <c r="F272" s="337"/>
      <c r="G272" s="337"/>
      <c r="H272" s="337"/>
      <c r="I272" s="337"/>
      <c r="J272" s="337"/>
      <c r="K272" s="337"/>
      <c r="L272" s="337"/>
      <c r="M272" s="337"/>
      <c r="N272" s="337"/>
      <c r="O272" s="337"/>
      <c r="P272" s="337"/>
      <c r="Q272" s="337"/>
      <c r="R272" s="337"/>
      <c r="S272" s="337"/>
      <c r="T272" s="337"/>
      <c r="U272" s="337"/>
      <c r="V272" s="95"/>
    </row>
    <row r="273">
      <c r="A273" s="575"/>
      <c r="B273" s="337"/>
      <c r="C273" s="337"/>
      <c r="D273" s="337"/>
      <c r="E273" s="337"/>
      <c r="F273" s="337"/>
      <c r="G273" s="337"/>
      <c r="H273" s="337"/>
      <c r="I273" s="337"/>
      <c r="J273" s="337"/>
      <c r="K273" s="337"/>
      <c r="L273" s="337"/>
      <c r="M273" s="337"/>
      <c r="N273" s="337"/>
      <c r="O273" s="337"/>
      <c r="P273" s="337"/>
      <c r="Q273" s="337"/>
      <c r="R273" s="337"/>
      <c r="S273" s="337"/>
      <c r="T273" s="337"/>
      <c r="U273" s="337"/>
      <c r="V273" s="95"/>
    </row>
    <row r="274">
      <c r="A274" s="575"/>
      <c r="B274" s="337"/>
      <c r="C274" s="337"/>
      <c r="D274" s="337"/>
      <c r="E274" s="337"/>
      <c r="F274" s="337"/>
      <c r="G274" s="337"/>
      <c r="H274" s="337"/>
      <c r="I274" s="337"/>
      <c r="J274" s="337"/>
      <c r="K274" s="337"/>
      <c r="L274" s="337"/>
      <c r="M274" s="337"/>
      <c r="N274" s="337"/>
      <c r="O274" s="337"/>
      <c r="P274" s="337"/>
      <c r="Q274" s="337"/>
      <c r="R274" s="337"/>
      <c r="S274" s="337"/>
      <c r="T274" s="337"/>
      <c r="U274" s="337"/>
      <c r="V274" s="95"/>
    </row>
    <row r="275">
      <c r="A275" s="575"/>
      <c r="B275" s="337"/>
      <c r="C275" s="337"/>
      <c r="D275" s="337"/>
      <c r="E275" s="337"/>
      <c r="F275" s="337"/>
      <c r="G275" s="337"/>
      <c r="H275" s="337"/>
      <c r="I275" s="337"/>
      <c r="J275" s="337"/>
      <c r="K275" s="337"/>
      <c r="L275" s="337"/>
      <c r="M275" s="337"/>
      <c r="N275" s="337"/>
      <c r="O275" s="337"/>
      <c r="P275" s="337"/>
      <c r="Q275" s="337"/>
      <c r="R275" s="337"/>
      <c r="S275" s="337"/>
      <c r="T275" s="337"/>
      <c r="U275" s="337"/>
      <c r="V275" s="95"/>
    </row>
    <row r="276">
      <c r="A276" s="575"/>
      <c r="B276" s="337"/>
      <c r="C276" s="337"/>
      <c r="D276" s="337"/>
      <c r="E276" s="337"/>
      <c r="F276" s="337"/>
      <c r="G276" s="337"/>
      <c r="H276" s="337"/>
      <c r="I276" s="337"/>
      <c r="J276" s="337"/>
      <c r="K276" s="337"/>
      <c r="L276" s="337"/>
      <c r="M276" s="337"/>
      <c r="N276" s="337"/>
      <c r="O276" s="337"/>
      <c r="P276" s="337"/>
      <c r="Q276" s="337"/>
      <c r="R276" s="337"/>
      <c r="S276" s="337"/>
      <c r="T276" s="337"/>
      <c r="U276" s="337"/>
      <c r="V276" s="95"/>
    </row>
    <row r="277">
      <c r="A277" s="575"/>
      <c r="B277" s="337"/>
      <c r="C277" s="337"/>
      <c r="D277" s="337"/>
      <c r="E277" s="337"/>
      <c r="F277" s="337"/>
      <c r="G277" s="337"/>
      <c r="H277" s="337"/>
      <c r="I277" s="337"/>
      <c r="J277" s="337"/>
      <c r="K277" s="337"/>
      <c r="L277" s="337"/>
      <c r="M277" s="337"/>
      <c r="N277" s="337"/>
      <c r="O277" s="337"/>
      <c r="P277" s="337"/>
      <c r="Q277" s="337"/>
      <c r="R277" s="337"/>
      <c r="S277" s="337"/>
      <c r="T277" s="337"/>
      <c r="U277" s="337"/>
      <c r="V277" s="95"/>
    </row>
    <row r="278">
      <c r="A278" s="575"/>
      <c r="B278" s="337"/>
      <c r="C278" s="337"/>
      <c r="D278" s="337"/>
      <c r="E278" s="337"/>
      <c r="F278" s="337"/>
      <c r="G278" s="337"/>
      <c r="H278" s="337"/>
      <c r="I278" s="337"/>
      <c r="J278" s="337"/>
      <c r="K278" s="337"/>
      <c r="L278" s="337"/>
      <c r="M278" s="337"/>
      <c r="N278" s="337"/>
      <c r="O278" s="337"/>
      <c r="P278" s="337"/>
      <c r="Q278" s="337"/>
      <c r="R278" s="337"/>
      <c r="S278" s="337"/>
      <c r="T278" s="337"/>
      <c r="U278" s="337"/>
      <c r="V278" s="95"/>
    </row>
    <row r="279">
      <c r="A279" s="575"/>
      <c r="B279" s="337"/>
      <c r="C279" s="337"/>
      <c r="D279" s="337"/>
      <c r="E279" s="337"/>
      <c r="F279" s="337"/>
      <c r="G279" s="337"/>
      <c r="H279" s="337"/>
      <c r="I279" s="337"/>
      <c r="J279" s="337"/>
      <c r="K279" s="337"/>
      <c r="L279" s="337"/>
      <c r="M279" s="337"/>
      <c r="N279" s="337"/>
      <c r="O279" s="337"/>
      <c r="P279" s="337"/>
      <c r="Q279" s="337"/>
      <c r="R279" s="337"/>
      <c r="S279" s="337"/>
      <c r="T279" s="337"/>
      <c r="U279" s="337"/>
      <c r="V279" s="95"/>
    </row>
    <row r="280">
      <c r="A280" s="575"/>
      <c r="B280" s="337"/>
      <c r="C280" s="337"/>
      <c r="D280" s="337"/>
      <c r="E280" s="337"/>
      <c r="F280" s="337"/>
      <c r="G280" s="337"/>
      <c r="H280" s="337"/>
      <c r="I280" s="337"/>
      <c r="J280" s="337"/>
      <c r="K280" s="337"/>
      <c r="L280" s="337"/>
      <c r="M280" s="337"/>
      <c r="N280" s="337"/>
      <c r="O280" s="337"/>
      <c r="P280" s="337"/>
      <c r="Q280" s="337"/>
      <c r="R280" s="337"/>
      <c r="S280" s="337"/>
      <c r="T280" s="337"/>
      <c r="U280" s="337"/>
      <c r="V280" s="95"/>
    </row>
    <row r="281">
      <c r="A281" s="575"/>
      <c r="B281" s="337"/>
      <c r="C281" s="337"/>
      <c r="D281" s="337"/>
      <c r="E281" s="337"/>
      <c r="F281" s="337"/>
      <c r="G281" s="337"/>
      <c r="H281" s="337"/>
      <c r="I281" s="337"/>
      <c r="J281" s="337"/>
      <c r="K281" s="337"/>
      <c r="L281" s="337"/>
      <c r="M281" s="337"/>
      <c r="N281" s="337"/>
      <c r="O281" s="337"/>
      <c r="P281" s="337"/>
      <c r="Q281" s="337"/>
      <c r="R281" s="337"/>
      <c r="S281" s="337"/>
      <c r="T281" s="337"/>
      <c r="U281" s="337"/>
      <c r="V281" s="95"/>
    </row>
    <row r="282">
      <c r="A282" s="575"/>
      <c r="B282" s="337"/>
      <c r="C282" s="337"/>
      <c r="D282" s="337"/>
      <c r="E282" s="337"/>
      <c r="F282" s="337"/>
      <c r="G282" s="337"/>
      <c r="H282" s="337"/>
      <c r="I282" s="337"/>
      <c r="J282" s="337"/>
      <c r="K282" s="337"/>
      <c r="L282" s="337"/>
      <c r="M282" s="337"/>
      <c r="N282" s="337"/>
      <c r="O282" s="337"/>
      <c r="P282" s="337"/>
      <c r="Q282" s="337"/>
      <c r="R282" s="337"/>
      <c r="S282" s="337"/>
      <c r="T282" s="337"/>
      <c r="U282" s="337"/>
      <c r="V282" s="95"/>
    </row>
    <row r="283">
      <c r="A283" s="575"/>
      <c r="B283" s="337"/>
      <c r="C283" s="337"/>
      <c r="D283" s="337"/>
      <c r="E283" s="337"/>
      <c r="F283" s="337"/>
      <c r="G283" s="337"/>
      <c r="H283" s="337"/>
      <c r="I283" s="337"/>
      <c r="J283" s="337"/>
      <c r="K283" s="337"/>
      <c r="L283" s="337"/>
      <c r="M283" s="337"/>
      <c r="N283" s="337"/>
      <c r="O283" s="337"/>
      <c r="P283" s="337"/>
      <c r="Q283" s="337"/>
      <c r="R283" s="337"/>
      <c r="S283" s="337"/>
      <c r="T283" s="337"/>
      <c r="U283" s="337"/>
      <c r="V283" s="95"/>
    </row>
    <row r="284">
      <c r="A284" s="575"/>
      <c r="B284" s="337"/>
      <c r="C284" s="337"/>
      <c r="D284" s="337"/>
      <c r="E284" s="337"/>
      <c r="F284" s="337"/>
      <c r="G284" s="337"/>
      <c r="H284" s="337"/>
      <c r="I284" s="337"/>
      <c r="J284" s="337"/>
      <c r="K284" s="337"/>
      <c r="L284" s="337"/>
      <c r="M284" s="337"/>
      <c r="N284" s="337"/>
      <c r="O284" s="337"/>
      <c r="P284" s="337"/>
      <c r="Q284" s="337"/>
      <c r="R284" s="337"/>
      <c r="S284" s="337"/>
      <c r="T284" s="337"/>
      <c r="U284" s="337"/>
      <c r="V284" s="95"/>
    </row>
    <row r="285">
      <c r="A285" s="575"/>
      <c r="B285" s="337"/>
      <c r="C285" s="337"/>
      <c r="D285" s="337"/>
      <c r="E285" s="337"/>
      <c r="F285" s="337"/>
      <c r="G285" s="337"/>
      <c r="H285" s="337"/>
      <c r="I285" s="337"/>
      <c r="J285" s="337"/>
      <c r="K285" s="337"/>
      <c r="L285" s="337"/>
      <c r="M285" s="337"/>
      <c r="N285" s="337"/>
      <c r="O285" s="337"/>
      <c r="P285" s="337"/>
      <c r="Q285" s="337"/>
      <c r="R285" s="337"/>
      <c r="S285" s="337"/>
      <c r="T285" s="337"/>
      <c r="U285" s="337"/>
      <c r="V285" s="95"/>
    </row>
    <row r="286">
      <c r="A286" s="575"/>
      <c r="B286" s="337"/>
      <c r="C286" s="337"/>
      <c r="D286" s="337"/>
      <c r="E286" s="337"/>
      <c r="F286" s="337"/>
      <c r="G286" s="337"/>
      <c r="H286" s="337"/>
      <c r="I286" s="337"/>
      <c r="J286" s="337"/>
      <c r="K286" s="337"/>
      <c r="L286" s="337"/>
      <c r="M286" s="337"/>
      <c r="N286" s="337"/>
      <c r="O286" s="337"/>
      <c r="P286" s="337"/>
      <c r="Q286" s="337"/>
      <c r="R286" s="337"/>
      <c r="S286" s="337"/>
      <c r="T286" s="337"/>
      <c r="U286" s="337"/>
      <c r="V286" s="95"/>
    </row>
    <row r="287">
      <c r="A287" s="575"/>
      <c r="B287" s="337"/>
      <c r="C287" s="337"/>
      <c r="D287" s="337"/>
      <c r="E287" s="337"/>
      <c r="F287" s="337"/>
      <c r="G287" s="337"/>
      <c r="H287" s="337"/>
      <c r="I287" s="337"/>
      <c r="J287" s="337"/>
      <c r="K287" s="337"/>
      <c r="L287" s="337"/>
      <c r="M287" s="337"/>
      <c r="N287" s="337"/>
      <c r="O287" s="337"/>
      <c r="P287" s="337"/>
      <c r="Q287" s="337"/>
      <c r="R287" s="337"/>
      <c r="S287" s="337"/>
      <c r="T287" s="337"/>
      <c r="U287" s="337"/>
      <c r="V287" s="95"/>
    </row>
    <row r="288">
      <c r="A288" s="575"/>
      <c r="B288" s="337"/>
      <c r="C288" s="337"/>
      <c r="D288" s="337"/>
      <c r="E288" s="337"/>
      <c r="F288" s="337"/>
      <c r="G288" s="337"/>
      <c r="H288" s="337"/>
      <c r="I288" s="337"/>
      <c r="J288" s="337"/>
      <c r="K288" s="337"/>
      <c r="L288" s="337"/>
      <c r="M288" s="337"/>
      <c r="N288" s="337"/>
      <c r="O288" s="337"/>
      <c r="P288" s="337"/>
      <c r="Q288" s="337"/>
      <c r="R288" s="337"/>
      <c r="S288" s="337"/>
      <c r="T288" s="337"/>
      <c r="U288" s="337"/>
      <c r="V288" s="95"/>
    </row>
    <row r="289">
      <c r="A289" s="575"/>
      <c r="B289" s="337"/>
      <c r="C289" s="337"/>
      <c r="D289" s="337"/>
      <c r="E289" s="337"/>
      <c r="F289" s="337"/>
      <c r="G289" s="337"/>
      <c r="H289" s="337"/>
      <c r="I289" s="337"/>
      <c r="J289" s="337"/>
      <c r="K289" s="337"/>
      <c r="L289" s="337"/>
      <c r="M289" s="337"/>
      <c r="N289" s="337"/>
      <c r="O289" s="337"/>
      <c r="P289" s="337"/>
      <c r="Q289" s="337"/>
      <c r="R289" s="337"/>
      <c r="S289" s="337"/>
      <c r="T289" s="337"/>
      <c r="U289" s="337"/>
      <c r="V289" s="95"/>
    </row>
    <row r="290">
      <c r="A290" s="575"/>
      <c r="B290" s="337"/>
      <c r="C290" s="337"/>
      <c r="D290" s="337"/>
      <c r="E290" s="337"/>
      <c r="F290" s="337"/>
      <c r="G290" s="337"/>
      <c r="H290" s="337"/>
      <c r="I290" s="337"/>
      <c r="J290" s="337"/>
      <c r="K290" s="337"/>
      <c r="L290" s="337"/>
      <c r="M290" s="337"/>
      <c r="N290" s="337"/>
      <c r="O290" s="337"/>
      <c r="P290" s="337"/>
      <c r="Q290" s="337"/>
      <c r="R290" s="337"/>
      <c r="S290" s="337"/>
      <c r="T290" s="337"/>
      <c r="U290" s="337"/>
      <c r="V290" s="95"/>
    </row>
    <row r="291">
      <c r="A291" s="575"/>
      <c r="B291" s="337"/>
      <c r="C291" s="337"/>
      <c r="D291" s="337"/>
      <c r="E291" s="337"/>
      <c r="F291" s="337"/>
      <c r="G291" s="337"/>
      <c r="H291" s="337"/>
      <c r="I291" s="337"/>
      <c r="J291" s="337"/>
      <c r="K291" s="337"/>
      <c r="L291" s="337"/>
      <c r="M291" s="337"/>
      <c r="N291" s="337"/>
      <c r="O291" s="337"/>
      <c r="P291" s="337"/>
      <c r="Q291" s="337"/>
      <c r="R291" s="337"/>
      <c r="S291" s="337"/>
      <c r="T291" s="337"/>
      <c r="U291" s="337"/>
      <c r="V291" s="95"/>
    </row>
    <row r="292">
      <c r="A292" s="575"/>
      <c r="B292" s="337"/>
      <c r="C292" s="337"/>
      <c r="D292" s="337"/>
      <c r="E292" s="337"/>
      <c r="F292" s="337"/>
      <c r="G292" s="337"/>
      <c r="H292" s="337"/>
      <c r="I292" s="337"/>
      <c r="J292" s="337"/>
      <c r="K292" s="337"/>
      <c r="L292" s="337"/>
      <c r="M292" s="337"/>
      <c r="N292" s="337"/>
      <c r="O292" s="337"/>
      <c r="P292" s="337"/>
      <c r="Q292" s="337"/>
      <c r="R292" s="337"/>
      <c r="S292" s="337"/>
      <c r="T292" s="337"/>
      <c r="U292" s="337"/>
      <c r="V292" s="95"/>
    </row>
    <row r="293">
      <c r="A293" s="575"/>
      <c r="B293" s="337"/>
      <c r="C293" s="337"/>
      <c r="D293" s="337"/>
      <c r="E293" s="337"/>
      <c r="F293" s="337"/>
      <c r="G293" s="337"/>
      <c r="H293" s="337"/>
      <c r="I293" s="337"/>
      <c r="J293" s="337"/>
      <c r="K293" s="337"/>
      <c r="L293" s="337"/>
      <c r="M293" s="337"/>
      <c r="N293" s="337"/>
      <c r="O293" s="337"/>
      <c r="P293" s="337"/>
      <c r="Q293" s="337"/>
      <c r="R293" s="337"/>
      <c r="S293" s="337"/>
      <c r="T293" s="337"/>
      <c r="U293" s="337"/>
      <c r="V293" s="95"/>
    </row>
    <row r="294">
      <c r="A294" s="575"/>
      <c r="B294" s="337"/>
      <c r="C294" s="337"/>
      <c r="D294" s="337"/>
      <c r="E294" s="337"/>
      <c r="F294" s="337"/>
      <c r="G294" s="337"/>
      <c r="H294" s="337"/>
      <c r="I294" s="337"/>
      <c r="J294" s="337"/>
      <c r="K294" s="337"/>
      <c r="L294" s="337"/>
      <c r="M294" s="337"/>
      <c r="N294" s="337"/>
      <c r="O294" s="337"/>
      <c r="P294" s="337"/>
      <c r="Q294" s="337"/>
      <c r="R294" s="337"/>
      <c r="S294" s="337"/>
      <c r="T294" s="337"/>
      <c r="U294" s="337"/>
      <c r="V294" s="95"/>
    </row>
    <row r="295">
      <c r="A295" s="575"/>
      <c r="B295" s="337"/>
      <c r="C295" s="337"/>
      <c r="D295" s="337"/>
      <c r="E295" s="337"/>
      <c r="F295" s="337"/>
      <c r="G295" s="337"/>
      <c r="H295" s="337"/>
      <c r="I295" s="337"/>
      <c r="J295" s="337"/>
      <c r="K295" s="337"/>
      <c r="L295" s="337"/>
      <c r="M295" s="337"/>
      <c r="N295" s="337"/>
      <c r="O295" s="337"/>
      <c r="P295" s="337"/>
      <c r="Q295" s="337"/>
      <c r="R295" s="337"/>
      <c r="S295" s="337"/>
      <c r="T295" s="337"/>
      <c r="U295" s="337"/>
      <c r="V295" s="95"/>
    </row>
    <row r="296">
      <c r="A296" s="575"/>
      <c r="B296" s="337"/>
      <c r="C296" s="337"/>
      <c r="D296" s="337"/>
      <c r="E296" s="337"/>
      <c r="F296" s="337"/>
      <c r="G296" s="337"/>
      <c r="H296" s="337"/>
      <c r="I296" s="337"/>
      <c r="J296" s="337"/>
      <c r="K296" s="337"/>
      <c r="L296" s="337"/>
      <c r="M296" s="337"/>
      <c r="N296" s="337"/>
      <c r="O296" s="337"/>
      <c r="P296" s="337"/>
      <c r="Q296" s="337"/>
      <c r="R296" s="337"/>
      <c r="S296" s="337"/>
      <c r="T296" s="337"/>
      <c r="U296" s="337"/>
      <c r="V296" s="95"/>
    </row>
    <row r="297">
      <c r="A297" s="575"/>
      <c r="B297" s="337"/>
      <c r="C297" s="337"/>
      <c r="D297" s="337"/>
      <c r="E297" s="337"/>
      <c r="F297" s="337"/>
      <c r="G297" s="337"/>
      <c r="H297" s="337"/>
      <c r="I297" s="337"/>
      <c r="J297" s="337"/>
      <c r="K297" s="337"/>
      <c r="L297" s="337"/>
      <c r="M297" s="337"/>
      <c r="N297" s="337"/>
      <c r="O297" s="337"/>
      <c r="P297" s="337"/>
      <c r="Q297" s="337"/>
      <c r="R297" s="337"/>
      <c r="S297" s="337"/>
      <c r="T297" s="337"/>
      <c r="U297" s="337"/>
      <c r="V297" s="95"/>
    </row>
    <row r="298">
      <c r="A298" s="575"/>
      <c r="B298" s="337"/>
      <c r="C298" s="337"/>
      <c r="D298" s="337"/>
      <c r="E298" s="337"/>
      <c r="F298" s="337"/>
      <c r="G298" s="337"/>
      <c r="H298" s="337"/>
      <c r="I298" s="337"/>
      <c r="J298" s="337"/>
      <c r="K298" s="337"/>
      <c r="L298" s="337"/>
      <c r="M298" s="337"/>
      <c r="N298" s="337"/>
      <c r="O298" s="337"/>
      <c r="P298" s="337"/>
      <c r="Q298" s="337"/>
      <c r="R298" s="337"/>
      <c r="S298" s="337"/>
      <c r="T298" s="337"/>
      <c r="U298" s="337"/>
      <c r="V298" s="95"/>
    </row>
    <row r="299">
      <c r="A299" s="575"/>
      <c r="B299" s="337"/>
      <c r="C299" s="337"/>
      <c r="D299" s="337"/>
      <c r="E299" s="337"/>
      <c r="F299" s="337"/>
      <c r="G299" s="337"/>
      <c r="H299" s="337"/>
      <c r="I299" s="337"/>
      <c r="J299" s="337"/>
      <c r="K299" s="337"/>
      <c r="L299" s="337"/>
      <c r="M299" s="337"/>
      <c r="N299" s="337"/>
      <c r="O299" s="337"/>
      <c r="P299" s="337"/>
      <c r="Q299" s="337"/>
      <c r="R299" s="337"/>
      <c r="S299" s="337"/>
      <c r="T299" s="337"/>
      <c r="U299" s="337"/>
      <c r="V299" s="95"/>
    </row>
    <row r="300">
      <c r="A300" s="575"/>
      <c r="B300" s="337"/>
      <c r="C300" s="337"/>
      <c r="D300" s="337"/>
      <c r="E300" s="337"/>
      <c r="F300" s="337"/>
      <c r="G300" s="337"/>
      <c r="H300" s="337"/>
      <c r="I300" s="337"/>
      <c r="J300" s="337"/>
      <c r="K300" s="337"/>
      <c r="L300" s="337"/>
      <c r="M300" s="337"/>
      <c r="N300" s="337"/>
      <c r="O300" s="337"/>
      <c r="P300" s="337"/>
      <c r="Q300" s="337"/>
      <c r="R300" s="337"/>
      <c r="S300" s="337"/>
      <c r="T300" s="337"/>
      <c r="U300" s="337"/>
      <c r="V300" s="95"/>
    </row>
    <row r="301">
      <c r="A301" s="575"/>
      <c r="B301" s="337"/>
      <c r="C301" s="337"/>
      <c r="D301" s="337"/>
      <c r="E301" s="337"/>
      <c r="F301" s="337"/>
      <c r="G301" s="337"/>
      <c r="H301" s="337"/>
      <c r="I301" s="337"/>
      <c r="J301" s="337"/>
      <c r="K301" s="337"/>
      <c r="L301" s="337"/>
      <c r="M301" s="337"/>
      <c r="N301" s="337"/>
      <c r="O301" s="337"/>
      <c r="P301" s="337"/>
      <c r="Q301" s="337"/>
      <c r="R301" s="337"/>
      <c r="S301" s="337"/>
      <c r="T301" s="337"/>
      <c r="U301" s="337"/>
      <c r="V301" s="95"/>
    </row>
    <row r="302">
      <c r="A302" s="575"/>
      <c r="B302" s="337"/>
      <c r="C302" s="337"/>
      <c r="D302" s="337"/>
      <c r="E302" s="337"/>
      <c r="F302" s="337"/>
      <c r="G302" s="337"/>
      <c r="H302" s="337"/>
      <c r="I302" s="337"/>
      <c r="J302" s="337"/>
      <c r="K302" s="337"/>
      <c r="L302" s="337"/>
      <c r="M302" s="337"/>
      <c r="N302" s="337"/>
      <c r="O302" s="337"/>
      <c r="P302" s="337"/>
      <c r="Q302" s="337"/>
      <c r="R302" s="337"/>
      <c r="S302" s="337"/>
      <c r="T302" s="337"/>
      <c r="U302" s="337"/>
      <c r="V302" s="95"/>
    </row>
    <row r="303">
      <c r="A303" s="575"/>
      <c r="B303" s="337"/>
      <c r="C303" s="337"/>
      <c r="D303" s="337"/>
      <c r="E303" s="337"/>
      <c r="F303" s="337"/>
      <c r="G303" s="337"/>
      <c r="H303" s="337"/>
      <c r="I303" s="337"/>
      <c r="J303" s="337"/>
      <c r="K303" s="337"/>
      <c r="L303" s="337"/>
      <c r="M303" s="337"/>
      <c r="N303" s="337"/>
      <c r="O303" s="337"/>
      <c r="P303" s="337"/>
      <c r="Q303" s="337"/>
      <c r="R303" s="337"/>
      <c r="S303" s="337"/>
      <c r="T303" s="337"/>
      <c r="U303" s="337"/>
      <c r="V303" s="95"/>
    </row>
    <row r="304">
      <c r="A304" s="575"/>
      <c r="B304" s="337"/>
      <c r="C304" s="337"/>
      <c r="D304" s="337"/>
      <c r="E304" s="337"/>
      <c r="F304" s="337"/>
      <c r="G304" s="337"/>
      <c r="H304" s="337"/>
      <c r="I304" s="337"/>
      <c r="J304" s="337"/>
      <c r="K304" s="337"/>
      <c r="L304" s="337"/>
      <c r="M304" s="337"/>
      <c r="N304" s="337"/>
      <c r="O304" s="337"/>
      <c r="P304" s="337"/>
      <c r="Q304" s="337"/>
      <c r="R304" s="337"/>
      <c r="S304" s="337"/>
      <c r="T304" s="337"/>
      <c r="U304" s="337"/>
      <c r="V304" s="95"/>
    </row>
    <row r="305">
      <c r="A305" s="575"/>
      <c r="B305" s="337"/>
      <c r="C305" s="337"/>
      <c r="D305" s="337"/>
      <c r="E305" s="337"/>
      <c r="F305" s="337"/>
      <c r="G305" s="337"/>
      <c r="H305" s="337"/>
      <c r="I305" s="337"/>
      <c r="J305" s="337"/>
      <c r="K305" s="337"/>
      <c r="L305" s="337"/>
      <c r="M305" s="337"/>
      <c r="N305" s="337"/>
      <c r="O305" s="337"/>
      <c r="P305" s="337"/>
      <c r="Q305" s="337"/>
      <c r="R305" s="337"/>
      <c r="S305" s="337"/>
      <c r="T305" s="337"/>
      <c r="U305" s="337"/>
      <c r="V305" s="95"/>
    </row>
    <row r="306">
      <c r="A306" s="575"/>
      <c r="B306" s="337"/>
      <c r="C306" s="337"/>
      <c r="D306" s="337"/>
      <c r="E306" s="337"/>
      <c r="F306" s="337"/>
      <c r="G306" s="337"/>
      <c r="H306" s="337"/>
      <c r="I306" s="337"/>
      <c r="J306" s="337"/>
      <c r="K306" s="337"/>
      <c r="L306" s="337"/>
      <c r="M306" s="337"/>
      <c r="N306" s="337"/>
      <c r="O306" s="337"/>
      <c r="P306" s="337"/>
      <c r="Q306" s="337"/>
      <c r="R306" s="337"/>
      <c r="S306" s="337"/>
      <c r="T306" s="337"/>
      <c r="U306" s="337"/>
      <c r="V306" s="95"/>
    </row>
    <row r="307">
      <c r="A307" s="575"/>
      <c r="B307" s="337"/>
      <c r="C307" s="337"/>
      <c r="D307" s="337"/>
      <c r="E307" s="337"/>
      <c r="F307" s="337"/>
      <c r="G307" s="337"/>
      <c r="H307" s="337"/>
      <c r="I307" s="337"/>
      <c r="J307" s="337"/>
      <c r="K307" s="337"/>
      <c r="L307" s="337"/>
      <c r="M307" s="337"/>
      <c r="N307" s="337"/>
      <c r="O307" s="337"/>
      <c r="P307" s="337"/>
      <c r="Q307" s="337"/>
      <c r="R307" s="337"/>
      <c r="S307" s="337"/>
      <c r="T307" s="337"/>
      <c r="U307" s="337"/>
      <c r="V307" s="95"/>
    </row>
    <row r="308">
      <c r="A308" s="575"/>
      <c r="B308" s="337"/>
      <c r="C308" s="337"/>
      <c r="D308" s="337"/>
      <c r="E308" s="337"/>
      <c r="F308" s="337"/>
      <c r="G308" s="337"/>
      <c r="H308" s="337"/>
      <c r="I308" s="337"/>
      <c r="J308" s="337"/>
      <c r="K308" s="337"/>
      <c r="L308" s="337"/>
      <c r="M308" s="337"/>
      <c r="N308" s="337"/>
      <c r="O308" s="337"/>
      <c r="P308" s="337"/>
      <c r="Q308" s="337"/>
      <c r="R308" s="337"/>
      <c r="S308" s="337"/>
      <c r="T308" s="337"/>
      <c r="U308" s="337"/>
      <c r="V308" s="95"/>
    </row>
    <row r="309">
      <c r="A309" s="575"/>
      <c r="B309" s="337"/>
      <c r="C309" s="337"/>
      <c r="D309" s="337"/>
      <c r="E309" s="337"/>
      <c r="F309" s="337"/>
      <c r="G309" s="337"/>
      <c r="H309" s="337"/>
      <c r="I309" s="337"/>
      <c r="J309" s="337"/>
      <c r="K309" s="337"/>
      <c r="L309" s="337"/>
      <c r="M309" s="337"/>
      <c r="N309" s="337"/>
      <c r="O309" s="337"/>
      <c r="P309" s="337"/>
      <c r="Q309" s="337"/>
      <c r="R309" s="337"/>
      <c r="S309" s="337"/>
      <c r="T309" s="337"/>
      <c r="U309" s="337"/>
      <c r="V309" s="95"/>
    </row>
    <row r="310">
      <c r="A310" s="575"/>
      <c r="B310" s="337"/>
      <c r="C310" s="337"/>
      <c r="D310" s="337"/>
      <c r="E310" s="337"/>
      <c r="F310" s="337"/>
      <c r="G310" s="337"/>
      <c r="H310" s="337"/>
      <c r="I310" s="337"/>
      <c r="J310" s="337"/>
      <c r="K310" s="337"/>
      <c r="L310" s="337"/>
      <c r="M310" s="337"/>
      <c r="N310" s="337"/>
      <c r="O310" s="337"/>
      <c r="P310" s="337"/>
      <c r="Q310" s="337"/>
      <c r="R310" s="337"/>
      <c r="S310" s="337"/>
      <c r="T310" s="337"/>
      <c r="U310" s="337"/>
      <c r="V310" s="95"/>
    </row>
    <row r="311">
      <c r="A311" s="575"/>
      <c r="B311" s="337"/>
      <c r="C311" s="337"/>
      <c r="D311" s="337"/>
      <c r="E311" s="337"/>
      <c r="F311" s="337"/>
      <c r="G311" s="337"/>
      <c r="H311" s="337"/>
      <c r="I311" s="337"/>
      <c r="J311" s="337"/>
      <c r="K311" s="337"/>
      <c r="L311" s="337"/>
      <c r="M311" s="337"/>
      <c r="N311" s="337"/>
      <c r="O311" s="337"/>
      <c r="P311" s="337"/>
      <c r="Q311" s="337"/>
      <c r="R311" s="337"/>
      <c r="S311" s="337"/>
      <c r="T311" s="337"/>
      <c r="U311" s="337"/>
      <c r="V311" s="95"/>
    </row>
    <row r="312">
      <c r="A312" s="575"/>
      <c r="B312" s="337"/>
      <c r="C312" s="337"/>
      <c r="D312" s="337"/>
      <c r="E312" s="337"/>
      <c r="F312" s="337"/>
      <c r="G312" s="337"/>
      <c r="H312" s="337"/>
      <c r="I312" s="337"/>
      <c r="J312" s="337"/>
      <c r="K312" s="337"/>
      <c r="L312" s="337"/>
      <c r="M312" s="337"/>
      <c r="N312" s="337"/>
      <c r="O312" s="337"/>
      <c r="P312" s="337"/>
      <c r="Q312" s="337"/>
      <c r="R312" s="337"/>
      <c r="S312" s="337"/>
      <c r="T312" s="337"/>
      <c r="U312" s="337"/>
      <c r="V312" s="95"/>
    </row>
    <row r="313">
      <c r="A313" s="575"/>
      <c r="B313" s="337"/>
      <c r="C313" s="337"/>
      <c r="D313" s="337"/>
      <c r="E313" s="337"/>
      <c r="F313" s="337"/>
      <c r="G313" s="337"/>
      <c r="H313" s="337"/>
      <c r="I313" s="337"/>
      <c r="J313" s="337"/>
      <c r="K313" s="337"/>
      <c r="L313" s="337"/>
      <c r="M313" s="337"/>
      <c r="N313" s="337"/>
      <c r="O313" s="337"/>
      <c r="P313" s="337"/>
      <c r="Q313" s="337"/>
      <c r="R313" s="337"/>
      <c r="S313" s="337"/>
      <c r="T313" s="337"/>
      <c r="U313" s="337"/>
      <c r="V313" s="95"/>
    </row>
    <row r="314">
      <c r="A314" s="575"/>
      <c r="B314" s="337"/>
      <c r="C314" s="337"/>
      <c r="D314" s="337"/>
      <c r="E314" s="337"/>
      <c r="F314" s="337"/>
      <c r="G314" s="337"/>
      <c r="H314" s="337"/>
      <c r="I314" s="337"/>
      <c r="J314" s="337"/>
      <c r="K314" s="337"/>
      <c r="L314" s="337"/>
      <c r="M314" s="337"/>
      <c r="N314" s="337"/>
      <c r="O314" s="337"/>
      <c r="P314" s="337"/>
      <c r="Q314" s="337"/>
      <c r="R314" s="337"/>
      <c r="S314" s="337"/>
      <c r="T314" s="337"/>
      <c r="U314" s="337"/>
      <c r="V314" s="95"/>
    </row>
    <row r="315">
      <c r="A315" s="575"/>
      <c r="B315" s="337"/>
      <c r="C315" s="337"/>
      <c r="D315" s="337"/>
      <c r="E315" s="337"/>
      <c r="F315" s="337"/>
      <c r="G315" s="337"/>
      <c r="H315" s="337"/>
      <c r="I315" s="337"/>
      <c r="J315" s="337"/>
      <c r="K315" s="337"/>
      <c r="L315" s="337"/>
      <c r="M315" s="337"/>
      <c r="N315" s="337"/>
      <c r="O315" s="337"/>
      <c r="P315" s="337"/>
      <c r="Q315" s="337"/>
      <c r="R315" s="337"/>
      <c r="S315" s="337"/>
      <c r="T315" s="337"/>
      <c r="U315" s="337"/>
      <c r="V315" s="95"/>
    </row>
    <row r="316">
      <c r="A316" s="575"/>
      <c r="B316" s="337"/>
      <c r="C316" s="337"/>
      <c r="D316" s="337"/>
      <c r="E316" s="337"/>
      <c r="F316" s="337"/>
      <c r="G316" s="337"/>
      <c r="H316" s="337"/>
      <c r="I316" s="337"/>
      <c r="J316" s="337"/>
      <c r="K316" s="337"/>
      <c r="L316" s="337"/>
      <c r="M316" s="337"/>
      <c r="N316" s="337"/>
      <c r="O316" s="337"/>
      <c r="P316" s="337"/>
      <c r="Q316" s="337"/>
      <c r="R316" s="337"/>
      <c r="S316" s="337"/>
      <c r="T316" s="337"/>
      <c r="U316" s="337"/>
      <c r="V316" s="95"/>
    </row>
    <row r="317">
      <c r="A317" s="575"/>
      <c r="B317" s="337"/>
      <c r="C317" s="337"/>
      <c r="D317" s="337"/>
      <c r="E317" s="337"/>
      <c r="F317" s="337"/>
      <c r="G317" s="337"/>
      <c r="H317" s="337"/>
      <c r="I317" s="337"/>
      <c r="J317" s="337"/>
      <c r="K317" s="337"/>
      <c r="L317" s="337"/>
      <c r="M317" s="337"/>
      <c r="N317" s="337"/>
      <c r="O317" s="337"/>
      <c r="P317" s="337"/>
      <c r="Q317" s="337"/>
      <c r="R317" s="337"/>
      <c r="S317" s="337"/>
      <c r="T317" s="337"/>
      <c r="U317" s="337"/>
      <c r="V317" s="95"/>
    </row>
    <row r="318">
      <c r="A318" s="575"/>
      <c r="B318" s="337"/>
      <c r="C318" s="337"/>
      <c r="D318" s="337"/>
      <c r="E318" s="337"/>
      <c r="F318" s="337"/>
      <c r="G318" s="337"/>
      <c r="H318" s="337"/>
      <c r="I318" s="337"/>
      <c r="J318" s="337"/>
      <c r="K318" s="337"/>
      <c r="L318" s="337"/>
      <c r="M318" s="337"/>
      <c r="N318" s="337"/>
      <c r="O318" s="337"/>
      <c r="P318" s="337"/>
      <c r="Q318" s="337"/>
      <c r="R318" s="337"/>
      <c r="S318" s="337"/>
      <c r="T318" s="337"/>
      <c r="U318" s="337"/>
      <c r="V318" s="95"/>
    </row>
    <row r="319">
      <c r="A319" s="575"/>
      <c r="B319" s="337"/>
      <c r="C319" s="337"/>
      <c r="D319" s="337"/>
      <c r="E319" s="337"/>
      <c r="F319" s="337"/>
      <c r="G319" s="337"/>
      <c r="H319" s="337"/>
      <c r="I319" s="337"/>
      <c r="J319" s="337"/>
      <c r="K319" s="337"/>
      <c r="L319" s="337"/>
      <c r="M319" s="337"/>
      <c r="N319" s="337"/>
      <c r="O319" s="337"/>
      <c r="P319" s="337"/>
      <c r="Q319" s="337"/>
      <c r="R319" s="337"/>
      <c r="S319" s="337"/>
      <c r="T319" s="337"/>
      <c r="U319" s="337"/>
      <c r="V319" s="95"/>
    </row>
    <row r="320">
      <c r="A320" s="575"/>
      <c r="B320" s="337"/>
      <c r="C320" s="337"/>
      <c r="D320" s="337"/>
      <c r="E320" s="337"/>
      <c r="F320" s="337"/>
      <c r="G320" s="337"/>
      <c r="H320" s="337"/>
      <c r="I320" s="337"/>
      <c r="J320" s="337"/>
      <c r="K320" s="337"/>
      <c r="L320" s="337"/>
      <c r="M320" s="337"/>
      <c r="N320" s="337"/>
      <c r="O320" s="337"/>
      <c r="P320" s="337"/>
      <c r="Q320" s="337"/>
      <c r="R320" s="337"/>
      <c r="S320" s="337"/>
      <c r="T320" s="337"/>
      <c r="U320" s="337"/>
      <c r="V320" s="95"/>
    </row>
    <row r="321">
      <c r="A321" s="575"/>
      <c r="B321" s="337"/>
      <c r="C321" s="337"/>
      <c r="D321" s="337"/>
      <c r="E321" s="337"/>
      <c r="F321" s="337"/>
      <c r="G321" s="337"/>
      <c r="H321" s="337"/>
      <c r="I321" s="337"/>
      <c r="J321" s="337"/>
      <c r="K321" s="337"/>
      <c r="L321" s="337"/>
      <c r="M321" s="337"/>
      <c r="N321" s="337"/>
      <c r="O321" s="337"/>
      <c r="P321" s="337"/>
      <c r="Q321" s="337"/>
      <c r="R321" s="337"/>
      <c r="S321" s="337"/>
      <c r="T321" s="337"/>
      <c r="U321" s="337"/>
      <c r="V321" s="95"/>
    </row>
    <row r="322">
      <c r="A322" s="575"/>
      <c r="B322" s="337"/>
      <c r="C322" s="337"/>
      <c r="D322" s="337"/>
      <c r="E322" s="337"/>
      <c r="F322" s="337"/>
      <c r="G322" s="337"/>
      <c r="H322" s="337"/>
      <c r="I322" s="337"/>
      <c r="J322" s="337"/>
      <c r="K322" s="337"/>
      <c r="L322" s="337"/>
      <c r="M322" s="337"/>
      <c r="N322" s="337"/>
      <c r="O322" s="337"/>
      <c r="P322" s="337"/>
      <c r="Q322" s="337"/>
      <c r="R322" s="337"/>
      <c r="S322" s="337"/>
      <c r="T322" s="337"/>
      <c r="U322" s="337"/>
      <c r="V322" s="95"/>
    </row>
    <row r="323">
      <c r="A323" s="575"/>
      <c r="B323" s="337"/>
      <c r="C323" s="337"/>
      <c r="D323" s="337"/>
      <c r="E323" s="337"/>
      <c r="F323" s="337"/>
      <c r="G323" s="337"/>
      <c r="H323" s="337"/>
      <c r="I323" s="337"/>
      <c r="J323" s="337"/>
      <c r="K323" s="337"/>
      <c r="L323" s="337"/>
      <c r="M323" s="337"/>
      <c r="N323" s="337"/>
      <c r="O323" s="337"/>
      <c r="P323" s="337"/>
      <c r="Q323" s="337"/>
      <c r="R323" s="337"/>
      <c r="S323" s="337"/>
      <c r="T323" s="337"/>
      <c r="U323" s="337"/>
      <c r="V323" s="95"/>
    </row>
    <row r="324">
      <c r="A324" s="575"/>
      <c r="B324" s="337"/>
      <c r="C324" s="337"/>
      <c r="D324" s="337"/>
      <c r="E324" s="337"/>
      <c r="F324" s="337"/>
      <c r="G324" s="337"/>
      <c r="H324" s="337"/>
      <c r="I324" s="337"/>
      <c r="J324" s="337"/>
      <c r="K324" s="337"/>
      <c r="L324" s="337"/>
      <c r="M324" s="337"/>
      <c r="N324" s="337"/>
      <c r="O324" s="337"/>
      <c r="P324" s="337"/>
      <c r="Q324" s="337"/>
      <c r="R324" s="337"/>
      <c r="S324" s="337"/>
      <c r="T324" s="337"/>
      <c r="U324" s="337"/>
      <c r="V324" s="95"/>
    </row>
    <row r="325">
      <c r="A325" s="575"/>
      <c r="B325" s="337"/>
      <c r="C325" s="337"/>
      <c r="D325" s="337"/>
      <c r="E325" s="337"/>
      <c r="F325" s="337"/>
      <c r="G325" s="337"/>
      <c r="H325" s="337"/>
      <c r="I325" s="337"/>
      <c r="J325" s="337"/>
      <c r="K325" s="337"/>
      <c r="L325" s="337"/>
      <c r="M325" s="337"/>
      <c r="N325" s="337"/>
      <c r="O325" s="337"/>
      <c r="P325" s="337"/>
      <c r="Q325" s="337"/>
      <c r="R325" s="337"/>
      <c r="S325" s="337"/>
      <c r="T325" s="337"/>
      <c r="U325" s="337"/>
      <c r="V325" s="95"/>
    </row>
    <row r="326">
      <c r="A326" s="575"/>
      <c r="B326" s="337"/>
      <c r="C326" s="337"/>
      <c r="D326" s="337"/>
      <c r="E326" s="337"/>
      <c r="F326" s="337"/>
      <c r="G326" s="337"/>
      <c r="H326" s="337"/>
      <c r="I326" s="337"/>
      <c r="J326" s="337"/>
      <c r="K326" s="337"/>
      <c r="L326" s="337"/>
      <c r="M326" s="337"/>
      <c r="N326" s="337"/>
      <c r="O326" s="337"/>
      <c r="P326" s="337"/>
      <c r="Q326" s="337"/>
      <c r="R326" s="337"/>
      <c r="S326" s="337"/>
      <c r="T326" s="337"/>
      <c r="U326" s="337"/>
      <c r="V326" s="95"/>
    </row>
    <row r="327">
      <c r="A327" s="575"/>
      <c r="B327" s="337"/>
      <c r="C327" s="337"/>
      <c r="D327" s="337"/>
      <c r="E327" s="337"/>
      <c r="F327" s="337"/>
      <c r="G327" s="337"/>
      <c r="H327" s="337"/>
      <c r="I327" s="337"/>
      <c r="J327" s="337"/>
      <c r="K327" s="337"/>
      <c r="L327" s="337"/>
      <c r="M327" s="337"/>
      <c r="N327" s="337"/>
      <c r="O327" s="337"/>
      <c r="P327" s="337"/>
      <c r="Q327" s="337"/>
      <c r="R327" s="337"/>
      <c r="S327" s="337"/>
      <c r="T327" s="337"/>
      <c r="U327" s="337"/>
      <c r="V327" s="95"/>
    </row>
    <row r="328">
      <c r="A328" s="575"/>
      <c r="B328" s="337"/>
      <c r="C328" s="337"/>
      <c r="D328" s="337"/>
      <c r="E328" s="337"/>
      <c r="F328" s="337"/>
      <c r="G328" s="337"/>
      <c r="H328" s="337"/>
      <c r="I328" s="337"/>
      <c r="J328" s="337"/>
      <c r="K328" s="337"/>
      <c r="L328" s="337"/>
      <c r="M328" s="337"/>
      <c r="N328" s="337"/>
      <c r="O328" s="337"/>
      <c r="P328" s="337"/>
      <c r="Q328" s="337"/>
      <c r="R328" s="337"/>
      <c r="S328" s="337"/>
      <c r="T328" s="337"/>
      <c r="U328" s="337"/>
      <c r="V328" s="95"/>
    </row>
    <row r="329">
      <c r="A329" s="575"/>
      <c r="B329" s="337"/>
      <c r="C329" s="337"/>
      <c r="D329" s="337"/>
      <c r="E329" s="337"/>
      <c r="F329" s="337"/>
      <c r="G329" s="337"/>
      <c r="H329" s="337"/>
      <c r="I329" s="337"/>
      <c r="J329" s="337"/>
      <c r="K329" s="337"/>
      <c r="L329" s="337"/>
      <c r="M329" s="337"/>
      <c r="N329" s="337"/>
      <c r="O329" s="337"/>
      <c r="P329" s="337"/>
      <c r="Q329" s="337"/>
      <c r="R329" s="337"/>
      <c r="S329" s="337"/>
      <c r="T329" s="337"/>
      <c r="U329" s="337"/>
      <c r="V329" s="95"/>
    </row>
    <row r="330">
      <c r="A330" s="575"/>
      <c r="B330" s="337"/>
      <c r="C330" s="337"/>
      <c r="D330" s="337"/>
      <c r="E330" s="337"/>
      <c r="F330" s="337"/>
      <c r="G330" s="337"/>
      <c r="H330" s="337"/>
      <c r="I330" s="337"/>
      <c r="J330" s="337"/>
      <c r="K330" s="337"/>
      <c r="L330" s="337"/>
      <c r="M330" s="337"/>
      <c r="N330" s="337"/>
      <c r="O330" s="337"/>
      <c r="P330" s="337"/>
      <c r="Q330" s="337"/>
      <c r="R330" s="337"/>
      <c r="S330" s="337"/>
      <c r="T330" s="337"/>
      <c r="U330" s="337"/>
      <c r="V330" s="95"/>
    </row>
    <row r="331">
      <c r="A331" s="575"/>
      <c r="B331" s="337"/>
      <c r="C331" s="337"/>
      <c r="D331" s="337"/>
      <c r="E331" s="337"/>
      <c r="F331" s="337"/>
      <c r="G331" s="337"/>
      <c r="H331" s="337"/>
      <c r="I331" s="337"/>
      <c r="J331" s="337"/>
      <c r="K331" s="337"/>
      <c r="L331" s="337"/>
      <c r="M331" s="337"/>
      <c r="N331" s="337"/>
      <c r="O331" s="337"/>
      <c r="P331" s="337"/>
      <c r="Q331" s="337"/>
      <c r="R331" s="337"/>
      <c r="S331" s="337"/>
      <c r="T331" s="337"/>
      <c r="U331" s="337"/>
      <c r="V331" s="95"/>
    </row>
    <row r="332">
      <c r="A332" s="575"/>
      <c r="B332" s="337"/>
      <c r="C332" s="337"/>
      <c r="D332" s="337"/>
      <c r="E332" s="337"/>
      <c r="F332" s="337"/>
      <c r="G332" s="337"/>
      <c r="H332" s="337"/>
      <c r="I332" s="337"/>
      <c r="J332" s="337"/>
      <c r="K332" s="337"/>
      <c r="L332" s="337"/>
      <c r="M332" s="337"/>
      <c r="N332" s="337"/>
      <c r="O332" s="337"/>
      <c r="P332" s="337"/>
      <c r="Q332" s="337"/>
      <c r="R332" s="337"/>
      <c r="S332" s="337"/>
      <c r="T332" s="337"/>
      <c r="U332" s="337"/>
      <c r="V332" s="95"/>
    </row>
    <row r="333">
      <c r="A333" s="575"/>
      <c r="B333" s="337"/>
      <c r="C333" s="337"/>
      <c r="D333" s="337"/>
      <c r="E333" s="337"/>
      <c r="F333" s="337"/>
      <c r="G333" s="337"/>
      <c r="H333" s="337"/>
      <c r="I333" s="337"/>
      <c r="J333" s="337"/>
      <c r="K333" s="337"/>
      <c r="L333" s="337"/>
      <c r="M333" s="337"/>
      <c r="N333" s="337"/>
      <c r="O333" s="337"/>
      <c r="P333" s="337"/>
      <c r="Q333" s="337"/>
      <c r="R333" s="337"/>
      <c r="S333" s="337"/>
      <c r="T333" s="337"/>
      <c r="U333" s="337"/>
      <c r="V333" s="95"/>
    </row>
    <row r="334">
      <c r="A334" s="575"/>
      <c r="B334" s="337"/>
      <c r="C334" s="337"/>
      <c r="D334" s="337"/>
      <c r="E334" s="337"/>
      <c r="F334" s="337"/>
      <c r="G334" s="337"/>
      <c r="H334" s="337"/>
      <c r="I334" s="337"/>
      <c r="J334" s="337"/>
      <c r="K334" s="337"/>
      <c r="L334" s="337"/>
      <c r="M334" s="337"/>
      <c r="N334" s="337"/>
      <c r="O334" s="337"/>
      <c r="P334" s="337"/>
      <c r="Q334" s="337"/>
      <c r="R334" s="337"/>
      <c r="S334" s="337"/>
      <c r="T334" s="337"/>
      <c r="U334" s="337"/>
      <c r="V334" s="95"/>
    </row>
    <row r="335">
      <c r="A335" s="575"/>
      <c r="B335" s="337"/>
      <c r="C335" s="337"/>
      <c r="D335" s="337"/>
      <c r="E335" s="337"/>
      <c r="F335" s="337"/>
      <c r="G335" s="337"/>
      <c r="H335" s="337"/>
      <c r="I335" s="337"/>
      <c r="J335" s="337"/>
      <c r="K335" s="337"/>
      <c r="L335" s="337"/>
      <c r="M335" s="337"/>
      <c r="N335" s="337"/>
      <c r="O335" s="337"/>
      <c r="P335" s="337"/>
      <c r="Q335" s="337"/>
      <c r="R335" s="337"/>
      <c r="S335" s="337"/>
      <c r="T335" s="337"/>
      <c r="U335" s="337"/>
      <c r="V335" s="95"/>
    </row>
    <row r="336">
      <c r="A336" s="575"/>
      <c r="B336" s="337"/>
      <c r="C336" s="337"/>
      <c r="D336" s="337"/>
      <c r="E336" s="337"/>
      <c r="F336" s="337"/>
      <c r="G336" s="337"/>
      <c r="H336" s="337"/>
      <c r="I336" s="337"/>
      <c r="J336" s="337"/>
      <c r="K336" s="337"/>
      <c r="L336" s="337"/>
      <c r="M336" s="337"/>
      <c r="N336" s="337"/>
      <c r="O336" s="337"/>
      <c r="P336" s="337"/>
      <c r="Q336" s="337"/>
      <c r="R336" s="337"/>
      <c r="S336" s="337"/>
      <c r="T336" s="337"/>
      <c r="U336" s="337"/>
      <c r="V336" s="95"/>
    </row>
    <row r="337">
      <c r="A337" s="575"/>
      <c r="B337" s="337"/>
      <c r="C337" s="337"/>
      <c r="D337" s="337"/>
      <c r="E337" s="337"/>
      <c r="F337" s="337"/>
      <c r="G337" s="337"/>
      <c r="H337" s="337"/>
      <c r="I337" s="337"/>
      <c r="J337" s="337"/>
      <c r="K337" s="337"/>
      <c r="L337" s="337"/>
      <c r="M337" s="337"/>
      <c r="N337" s="337"/>
      <c r="O337" s="337"/>
      <c r="P337" s="337"/>
      <c r="Q337" s="337"/>
      <c r="R337" s="337"/>
      <c r="S337" s="337"/>
      <c r="T337" s="337"/>
      <c r="U337" s="337"/>
      <c r="V337" s="95"/>
    </row>
    <row r="338">
      <c r="A338" s="575"/>
      <c r="B338" s="337"/>
      <c r="C338" s="337"/>
      <c r="D338" s="337"/>
      <c r="E338" s="337"/>
      <c r="F338" s="337"/>
      <c r="G338" s="337"/>
      <c r="H338" s="337"/>
      <c r="I338" s="337"/>
      <c r="J338" s="337"/>
      <c r="K338" s="337"/>
      <c r="L338" s="337"/>
      <c r="M338" s="337"/>
      <c r="N338" s="337"/>
      <c r="O338" s="337"/>
      <c r="P338" s="337"/>
      <c r="Q338" s="337"/>
      <c r="R338" s="337"/>
      <c r="S338" s="337"/>
      <c r="T338" s="337"/>
      <c r="U338" s="337"/>
      <c r="V338" s="95"/>
    </row>
    <row r="339">
      <c r="A339" s="575"/>
      <c r="B339" s="337"/>
      <c r="C339" s="337"/>
      <c r="D339" s="337"/>
      <c r="E339" s="337"/>
      <c r="F339" s="337"/>
      <c r="G339" s="337"/>
      <c r="H339" s="337"/>
      <c r="I339" s="337"/>
      <c r="J339" s="337"/>
      <c r="K339" s="337"/>
      <c r="L339" s="337"/>
      <c r="M339" s="337"/>
      <c r="N339" s="337"/>
      <c r="O339" s="337"/>
      <c r="P339" s="337"/>
      <c r="Q339" s="337"/>
      <c r="R339" s="337"/>
      <c r="S339" s="337"/>
      <c r="T339" s="337"/>
      <c r="U339" s="337"/>
      <c r="V339" s="95"/>
    </row>
    <row r="340">
      <c r="A340" s="575"/>
      <c r="B340" s="337"/>
      <c r="C340" s="337"/>
      <c r="D340" s="337"/>
      <c r="E340" s="337"/>
      <c r="F340" s="337"/>
      <c r="G340" s="337"/>
      <c r="H340" s="337"/>
      <c r="I340" s="337"/>
      <c r="J340" s="337"/>
      <c r="K340" s="337"/>
      <c r="L340" s="337"/>
      <c r="M340" s="337"/>
      <c r="N340" s="337"/>
      <c r="O340" s="337"/>
      <c r="P340" s="337"/>
      <c r="Q340" s="337"/>
      <c r="R340" s="337"/>
      <c r="S340" s="337"/>
      <c r="T340" s="337"/>
      <c r="U340" s="337"/>
      <c r="V340" s="95"/>
    </row>
    <row r="341">
      <c r="A341" s="575"/>
      <c r="B341" s="337"/>
      <c r="C341" s="337"/>
      <c r="D341" s="337"/>
      <c r="E341" s="337"/>
      <c r="F341" s="337"/>
      <c r="G341" s="337"/>
      <c r="H341" s="337"/>
      <c r="I341" s="337"/>
      <c r="J341" s="337"/>
      <c r="K341" s="337"/>
      <c r="L341" s="337"/>
      <c r="M341" s="337"/>
      <c r="N341" s="337"/>
      <c r="O341" s="337"/>
      <c r="P341" s="337"/>
      <c r="Q341" s="337"/>
      <c r="R341" s="337"/>
      <c r="S341" s="337"/>
      <c r="T341" s="337"/>
      <c r="U341" s="337"/>
      <c r="V341" s="95"/>
    </row>
    <row r="342">
      <c r="A342" s="575"/>
      <c r="B342" s="337"/>
      <c r="C342" s="337"/>
      <c r="D342" s="337"/>
      <c r="E342" s="337"/>
      <c r="F342" s="337"/>
      <c r="G342" s="337"/>
      <c r="H342" s="337"/>
      <c r="I342" s="337"/>
      <c r="J342" s="337"/>
      <c r="K342" s="337"/>
      <c r="L342" s="337"/>
      <c r="M342" s="337"/>
      <c r="N342" s="337"/>
      <c r="O342" s="337"/>
      <c r="P342" s="337"/>
      <c r="Q342" s="337"/>
      <c r="R342" s="337"/>
      <c r="S342" s="337"/>
      <c r="T342" s="337"/>
      <c r="U342" s="337"/>
      <c r="V342" s="95"/>
    </row>
    <row r="343">
      <c r="A343" s="575"/>
      <c r="B343" s="337"/>
      <c r="C343" s="337"/>
      <c r="D343" s="337"/>
      <c r="E343" s="337"/>
      <c r="F343" s="337"/>
      <c r="G343" s="337"/>
      <c r="H343" s="337"/>
      <c r="I343" s="337"/>
      <c r="J343" s="337"/>
      <c r="K343" s="337"/>
      <c r="L343" s="337"/>
      <c r="M343" s="337"/>
      <c r="N343" s="337"/>
      <c r="O343" s="337"/>
      <c r="P343" s="337"/>
      <c r="Q343" s="337"/>
      <c r="R343" s="337"/>
      <c r="S343" s="337"/>
      <c r="T343" s="337"/>
      <c r="U343" s="337"/>
      <c r="V343" s="95"/>
    </row>
    <row r="344">
      <c r="A344" s="575"/>
      <c r="B344" s="337"/>
      <c r="C344" s="337"/>
      <c r="D344" s="337"/>
      <c r="E344" s="337"/>
      <c r="F344" s="337"/>
      <c r="G344" s="337"/>
      <c r="H344" s="337"/>
      <c r="I344" s="337"/>
      <c r="J344" s="337"/>
      <c r="K344" s="337"/>
      <c r="L344" s="337"/>
      <c r="M344" s="337"/>
      <c r="N344" s="337"/>
      <c r="O344" s="337"/>
      <c r="P344" s="337"/>
      <c r="Q344" s="337"/>
      <c r="R344" s="337"/>
      <c r="S344" s="337"/>
      <c r="T344" s="337"/>
      <c r="U344" s="337"/>
      <c r="V344" s="95"/>
    </row>
    <row r="345">
      <c r="A345" s="575"/>
      <c r="B345" s="337"/>
      <c r="C345" s="337"/>
      <c r="D345" s="337"/>
      <c r="E345" s="337"/>
      <c r="F345" s="337"/>
      <c r="G345" s="337"/>
      <c r="H345" s="337"/>
      <c r="I345" s="337"/>
      <c r="J345" s="337"/>
      <c r="K345" s="337"/>
      <c r="L345" s="337"/>
      <c r="M345" s="337"/>
      <c r="N345" s="337"/>
      <c r="O345" s="337"/>
      <c r="P345" s="337"/>
      <c r="Q345" s="337"/>
      <c r="R345" s="337"/>
      <c r="S345" s="337"/>
      <c r="T345" s="337"/>
      <c r="U345" s="337"/>
      <c r="V345" s="95"/>
    </row>
    <row r="346">
      <c r="A346" s="575"/>
      <c r="B346" s="337"/>
      <c r="C346" s="337"/>
      <c r="D346" s="337"/>
      <c r="E346" s="337"/>
      <c r="F346" s="337"/>
      <c r="G346" s="337"/>
      <c r="H346" s="337"/>
      <c r="I346" s="337"/>
      <c r="J346" s="337"/>
      <c r="K346" s="337"/>
      <c r="L346" s="337"/>
      <c r="M346" s="337"/>
      <c r="N346" s="337"/>
      <c r="O346" s="337"/>
      <c r="P346" s="337"/>
      <c r="Q346" s="337"/>
      <c r="R346" s="337"/>
      <c r="S346" s="337"/>
      <c r="T346" s="337"/>
      <c r="U346" s="337"/>
      <c r="V346" s="95"/>
    </row>
    <row r="347">
      <c r="A347" s="575"/>
      <c r="B347" s="337"/>
      <c r="C347" s="337"/>
      <c r="D347" s="337"/>
      <c r="E347" s="337"/>
      <c r="F347" s="337"/>
      <c r="G347" s="337"/>
      <c r="H347" s="337"/>
      <c r="I347" s="337"/>
      <c r="J347" s="337"/>
      <c r="K347" s="337"/>
      <c r="L347" s="337"/>
      <c r="M347" s="337"/>
      <c r="N347" s="337"/>
      <c r="O347" s="337"/>
      <c r="P347" s="337"/>
      <c r="Q347" s="337"/>
      <c r="R347" s="337"/>
      <c r="S347" s="337"/>
      <c r="T347" s="337"/>
      <c r="U347" s="337"/>
      <c r="V347" s="95"/>
    </row>
    <row r="348">
      <c r="A348" s="575"/>
      <c r="B348" s="337"/>
      <c r="C348" s="337"/>
      <c r="D348" s="337"/>
      <c r="E348" s="337"/>
      <c r="F348" s="337"/>
      <c r="G348" s="337"/>
      <c r="H348" s="337"/>
      <c r="I348" s="337"/>
      <c r="J348" s="337"/>
      <c r="K348" s="337"/>
      <c r="L348" s="337"/>
      <c r="M348" s="337"/>
      <c r="N348" s="337"/>
      <c r="O348" s="337"/>
      <c r="P348" s="337"/>
      <c r="Q348" s="337"/>
      <c r="R348" s="337"/>
      <c r="S348" s="337"/>
      <c r="T348" s="337"/>
      <c r="U348" s="337"/>
      <c r="V348" s="95"/>
    </row>
    <row r="349">
      <c r="A349" s="575"/>
      <c r="B349" s="337"/>
      <c r="C349" s="337"/>
      <c r="D349" s="337"/>
      <c r="E349" s="337"/>
      <c r="F349" s="337"/>
      <c r="G349" s="337"/>
      <c r="H349" s="337"/>
      <c r="I349" s="337"/>
      <c r="J349" s="337"/>
      <c r="K349" s="337"/>
      <c r="L349" s="337"/>
      <c r="M349" s="337"/>
      <c r="N349" s="337"/>
      <c r="O349" s="337"/>
      <c r="P349" s="337"/>
      <c r="Q349" s="337"/>
      <c r="R349" s="337"/>
      <c r="S349" s="337"/>
      <c r="T349" s="337"/>
      <c r="U349" s="337"/>
      <c r="V349" s="95"/>
    </row>
    <row r="350">
      <c r="A350" s="575"/>
      <c r="B350" s="337"/>
      <c r="C350" s="337"/>
      <c r="D350" s="337"/>
      <c r="E350" s="337"/>
      <c r="F350" s="337"/>
      <c r="G350" s="337"/>
      <c r="H350" s="337"/>
      <c r="I350" s="337"/>
      <c r="J350" s="337"/>
      <c r="K350" s="337"/>
      <c r="L350" s="337"/>
      <c r="M350" s="337"/>
      <c r="N350" s="337"/>
      <c r="O350" s="337"/>
      <c r="P350" s="337"/>
      <c r="Q350" s="337"/>
      <c r="R350" s="337"/>
      <c r="S350" s="337"/>
      <c r="T350" s="337"/>
      <c r="U350" s="337"/>
      <c r="V350" s="95"/>
    </row>
    <row r="351">
      <c r="A351" s="575"/>
      <c r="B351" s="337"/>
      <c r="C351" s="337"/>
      <c r="D351" s="337"/>
      <c r="E351" s="337"/>
      <c r="F351" s="337"/>
      <c r="G351" s="337"/>
      <c r="H351" s="337"/>
      <c r="I351" s="337"/>
      <c r="J351" s="337"/>
      <c r="K351" s="337"/>
      <c r="L351" s="337"/>
      <c r="M351" s="337"/>
      <c r="N351" s="337"/>
      <c r="O351" s="337"/>
      <c r="P351" s="337"/>
      <c r="Q351" s="337"/>
      <c r="R351" s="337"/>
      <c r="S351" s="337"/>
      <c r="T351" s="337"/>
      <c r="U351" s="337"/>
      <c r="V351" s="95"/>
    </row>
    <row r="352">
      <c r="A352" s="575"/>
      <c r="B352" s="337"/>
      <c r="C352" s="337"/>
      <c r="D352" s="337"/>
      <c r="E352" s="337"/>
      <c r="F352" s="337"/>
      <c r="G352" s="337"/>
      <c r="H352" s="337"/>
      <c r="I352" s="337"/>
      <c r="J352" s="337"/>
      <c r="K352" s="337"/>
      <c r="L352" s="337"/>
      <c r="M352" s="337"/>
      <c r="N352" s="337"/>
      <c r="O352" s="337"/>
      <c r="P352" s="337"/>
      <c r="Q352" s="337"/>
      <c r="R352" s="337"/>
      <c r="S352" s="337"/>
      <c r="T352" s="337"/>
      <c r="U352" s="337"/>
      <c r="V352" s="95"/>
    </row>
    <row r="353">
      <c r="A353" s="575"/>
      <c r="B353" s="337"/>
      <c r="C353" s="337"/>
      <c r="D353" s="337"/>
      <c r="E353" s="337"/>
      <c r="F353" s="337"/>
      <c r="G353" s="337"/>
      <c r="H353" s="337"/>
      <c r="I353" s="337"/>
      <c r="J353" s="337"/>
      <c r="K353" s="337"/>
      <c r="L353" s="337"/>
      <c r="M353" s="337"/>
      <c r="N353" s="337"/>
      <c r="O353" s="337"/>
      <c r="P353" s="337"/>
      <c r="Q353" s="337"/>
      <c r="R353" s="337"/>
      <c r="S353" s="337"/>
      <c r="T353" s="337"/>
      <c r="U353" s="337"/>
      <c r="V353" s="95"/>
    </row>
    <row r="354">
      <c r="A354" s="575"/>
      <c r="B354" s="337"/>
      <c r="C354" s="337"/>
      <c r="D354" s="337"/>
      <c r="E354" s="337"/>
      <c r="F354" s="337"/>
      <c r="G354" s="337"/>
      <c r="H354" s="337"/>
      <c r="I354" s="337"/>
      <c r="J354" s="337"/>
      <c r="K354" s="337"/>
      <c r="L354" s="337"/>
      <c r="M354" s="337"/>
      <c r="N354" s="337"/>
      <c r="O354" s="337"/>
      <c r="P354" s="337"/>
      <c r="Q354" s="337"/>
      <c r="R354" s="337"/>
      <c r="S354" s="337"/>
      <c r="T354" s="337"/>
      <c r="U354" s="337"/>
      <c r="V354" s="95"/>
    </row>
    <row r="355">
      <c r="A355" s="575"/>
      <c r="B355" s="337"/>
      <c r="C355" s="337"/>
      <c r="D355" s="337"/>
      <c r="E355" s="337"/>
      <c r="F355" s="337"/>
      <c r="G355" s="337"/>
      <c r="H355" s="337"/>
      <c r="I355" s="337"/>
      <c r="J355" s="337"/>
      <c r="K355" s="337"/>
      <c r="L355" s="337"/>
      <c r="M355" s="337"/>
      <c r="N355" s="337"/>
      <c r="O355" s="337"/>
      <c r="P355" s="337"/>
      <c r="Q355" s="337"/>
      <c r="R355" s="337"/>
      <c r="S355" s="337"/>
      <c r="T355" s="337"/>
      <c r="U355" s="337"/>
      <c r="V355" s="95"/>
    </row>
    <row r="356">
      <c r="A356" s="575"/>
      <c r="B356" s="337"/>
      <c r="C356" s="337"/>
      <c r="D356" s="337"/>
      <c r="E356" s="337"/>
      <c r="F356" s="337"/>
      <c r="G356" s="337"/>
      <c r="H356" s="337"/>
      <c r="I356" s="337"/>
      <c r="J356" s="337"/>
      <c r="K356" s="337"/>
      <c r="L356" s="337"/>
      <c r="M356" s="337"/>
      <c r="N356" s="337"/>
      <c r="O356" s="337"/>
      <c r="P356" s="337"/>
      <c r="Q356" s="337"/>
      <c r="R356" s="337"/>
      <c r="S356" s="337"/>
      <c r="T356" s="337"/>
      <c r="U356" s="337"/>
      <c r="V356" s="95"/>
    </row>
    <row r="357">
      <c r="A357" s="575"/>
      <c r="B357" s="337"/>
      <c r="C357" s="337"/>
      <c r="D357" s="337"/>
      <c r="E357" s="337"/>
      <c r="F357" s="337"/>
      <c r="G357" s="337"/>
      <c r="H357" s="337"/>
      <c r="I357" s="337"/>
      <c r="J357" s="337"/>
      <c r="K357" s="337"/>
      <c r="L357" s="337"/>
      <c r="M357" s="337"/>
      <c r="N357" s="337"/>
      <c r="O357" s="337"/>
      <c r="P357" s="337"/>
      <c r="Q357" s="337"/>
      <c r="R357" s="337"/>
      <c r="S357" s="337"/>
      <c r="T357" s="337"/>
      <c r="U357" s="337"/>
      <c r="V357" s="95"/>
    </row>
    <row r="358">
      <c r="A358" s="575"/>
      <c r="B358" s="337"/>
      <c r="C358" s="337"/>
      <c r="D358" s="337"/>
      <c r="E358" s="337"/>
      <c r="F358" s="337"/>
      <c r="G358" s="337"/>
      <c r="H358" s="337"/>
      <c r="I358" s="337"/>
      <c r="J358" s="337"/>
      <c r="K358" s="337"/>
      <c r="L358" s="337"/>
      <c r="M358" s="337"/>
      <c r="N358" s="337"/>
      <c r="O358" s="337"/>
      <c r="P358" s="337"/>
      <c r="Q358" s="337"/>
      <c r="R358" s="337"/>
      <c r="S358" s="337"/>
      <c r="T358" s="337"/>
      <c r="U358" s="337"/>
      <c r="V358" s="95"/>
    </row>
    <row r="359">
      <c r="A359" s="575"/>
      <c r="B359" s="337"/>
      <c r="C359" s="337"/>
      <c r="D359" s="337"/>
      <c r="E359" s="337"/>
      <c r="F359" s="337"/>
      <c r="G359" s="337"/>
      <c r="H359" s="337"/>
      <c r="I359" s="337"/>
      <c r="J359" s="337"/>
      <c r="K359" s="337"/>
      <c r="L359" s="337"/>
      <c r="M359" s="337"/>
      <c r="N359" s="337"/>
      <c r="O359" s="337"/>
      <c r="P359" s="337"/>
      <c r="Q359" s="337"/>
      <c r="R359" s="337"/>
      <c r="S359" s="337"/>
      <c r="T359" s="337"/>
      <c r="U359" s="337"/>
      <c r="V359" s="95"/>
    </row>
    <row r="360">
      <c r="A360" s="575"/>
      <c r="B360" s="337"/>
      <c r="C360" s="337"/>
      <c r="D360" s="337"/>
      <c r="E360" s="337"/>
      <c r="F360" s="337"/>
      <c r="G360" s="337"/>
      <c r="H360" s="337"/>
      <c r="I360" s="337"/>
      <c r="J360" s="337"/>
      <c r="K360" s="337"/>
      <c r="L360" s="337"/>
      <c r="M360" s="337"/>
      <c r="N360" s="337"/>
      <c r="O360" s="337"/>
      <c r="P360" s="337"/>
      <c r="Q360" s="337"/>
      <c r="R360" s="337"/>
      <c r="S360" s="337"/>
      <c r="T360" s="337"/>
      <c r="U360" s="337"/>
      <c r="V360" s="95"/>
    </row>
    <row r="361">
      <c r="A361" s="575"/>
      <c r="B361" s="337"/>
      <c r="C361" s="337"/>
      <c r="D361" s="337"/>
      <c r="E361" s="337"/>
      <c r="F361" s="337"/>
      <c r="G361" s="337"/>
      <c r="H361" s="337"/>
      <c r="I361" s="337"/>
      <c r="J361" s="337"/>
      <c r="K361" s="337"/>
      <c r="L361" s="337"/>
      <c r="M361" s="337"/>
      <c r="N361" s="337"/>
      <c r="O361" s="337"/>
      <c r="P361" s="337"/>
      <c r="Q361" s="337"/>
      <c r="R361" s="337"/>
      <c r="S361" s="337"/>
      <c r="T361" s="337"/>
      <c r="U361" s="337"/>
      <c r="V361" s="95"/>
    </row>
    <row r="362">
      <c r="A362" s="575"/>
      <c r="B362" s="337"/>
      <c r="C362" s="337"/>
      <c r="D362" s="337"/>
      <c r="E362" s="337"/>
      <c r="F362" s="337"/>
      <c r="G362" s="337"/>
      <c r="H362" s="337"/>
      <c r="I362" s="337"/>
      <c r="J362" s="337"/>
      <c r="K362" s="337"/>
      <c r="L362" s="337"/>
      <c r="M362" s="337"/>
      <c r="N362" s="337"/>
      <c r="O362" s="337"/>
      <c r="P362" s="337"/>
      <c r="Q362" s="337"/>
      <c r="R362" s="337"/>
      <c r="S362" s="337"/>
      <c r="T362" s="337"/>
      <c r="U362" s="337"/>
      <c r="V362" s="95"/>
    </row>
    <row r="363">
      <c r="A363" s="575"/>
      <c r="B363" s="337"/>
      <c r="C363" s="337"/>
      <c r="D363" s="337"/>
      <c r="E363" s="337"/>
      <c r="F363" s="337"/>
      <c r="G363" s="337"/>
      <c r="H363" s="337"/>
      <c r="I363" s="337"/>
      <c r="J363" s="337"/>
      <c r="K363" s="337"/>
      <c r="L363" s="337"/>
      <c r="M363" s="337"/>
      <c r="N363" s="337"/>
      <c r="O363" s="337"/>
      <c r="P363" s="337"/>
      <c r="Q363" s="337"/>
      <c r="R363" s="337"/>
      <c r="S363" s="337"/>
      <c r="T363" s="337"/>
      <c r="U363" s="337"/>
      <c r="V363" s="95"/>
    </row>
    <row r="364">
      <c r="A364" s="575"/>
      <c r="B364" s="337"/>
      <c r="C364" s="337"/>
      <c r="D364" s="337"/>
      <c r="E364" s="337"/>
      <c r="F364" s="337"/>
      <c r="G364" s="337"/>
      <c r="H364" s="337"/>
      <c r="I364" s="337"/>
      <c r="J364" s="337"/>
      <c r="K364" s="337"/>
      <c r="L364" s="337"/>
      <c r="M364" s="337"/>
      <c r="N364" s="337"/>
      <c r="O364" s="337"/>
      <c r="P364" s="337"/>
      <c r="Q364" s="337"/>
      <c r="R364" s="337"/>
      <c r="S364" s="337"/>
      <c r="T364" s="337"/>
      <c r="U364" s="337"/>
      <c r="V364" s="95"/>
    </row>
    <row r="365">
      <c r="A365" s="575"/>
      <c r="B365" s="337"/>
      <c r="C365" s="337"/>
      <c r="D365" s="337"/>
      <c r="E365" s="337"/>
      <c r="F365" s="337"/>
      <c r="G365" s="337"/>
      <c r="H365" s="337"/>
      <c r="I365" s="337"/>
      <c r="J365" s="337"/>
      <c r="K365" s="337"/>
      <c r="L365" s="337"/>
      <c r="M365" s="337"/>
      <c r="N365" s="337"/>
      <c r="O365" s="337"/>
      <c r="P365" s="337"/>
      <c r="Q365" s="337"/>
      <c r="R365" s="337"/>
      <c r="S365" s="337"/>
      <c r="T365" s="337"/>
      <c r="U365" s="337"/>
      <c r="V365" s="95"/>
    </row>
    <row r="366">
      <c r="A366" s="575"/>
      <c r="B366" s="337"/>
      <c r="C366" s="337"/>
      <c r="D366" s="337"/>
      <c r="E366" s="337"/>
      <c r="F366" s="337"/>
      <c r="G366" s="337"/>
      <c r="H366" s="337"/>
      <c r="I366" s="337"/>
      <c r="J366" s="337"/>
      <c r="K366" s="337"/>
      <c r="L366" s="337"/>
      <c r="M366" s="337"/>
      <c r="N366" s="337"/>
      <c r="O366" s="337"/>
      <c r="P366" s="337"/>
      <c r="Q366" s="337"/>
      <c r="R366" s="337"/>
      <c r="S366" s="337"/>
      <c r="T366" s="337"/>
      <c r="U366" s="337"/>
      <c r="V366" s="95"/>
    </row>
    <row r="367">
      <c r="A367" s="575"/>
      <c r="B367" s="337"/>
      <c r="C367" s="337"/>
      <c r="D367" s="337"/>
      <c r="E367" s="337"/>
      <c r="F367" s="337"/>
      <c r="G367" s="337"/>
      <c r="H367" s="337"/>
      <c r="I367" s="337"/>
      <c r="J367" s="337"/>
      <c r="K367" s="337"/>
      <c r="L367" s="337"/>
      <c r="M367" s="337"/>
      <c r="N367" s="337"/>
      <c r="O367" s="337"/>
      <c r="P367" s="337"/>
      <c r="Q367" s="337"/>
      <c r="R367" s="337"/>
      <c r="S367" s="337"/>
      <c r="T367" s="337"/>
      <c r="U367" s="337"/>
      <c r="V367" s="95"/>
    </row>
    <row r="368">
      <c r="A368" s="575"/>
      <c r="B368" s="337"/>
      <c r="C368" s="337"/>
      <c r="D368" s="337"/>
      <c r="E368" s="337"/>
      <c r="F368" s="337"/>
      <c r="G368" s="337"/>
      <c r="H368" s="337"/>
      <c r="I368" s="337"/>
      <c r="J368" s="337"/>
      <c r="K368" s="337"/>
      <c r="L368" s="337"/>
      <c r="M368" s="337"/>
      <c r="N368" s="337"/>
      <c r="O368" s="337"/>
      <c r="P368" s="337"/>
      <c r="Q368" s="337"/>
      <c r="R368" s="337"/>
      <c r="S368" s="337"/>
      <c r="T368" s="337"/>
      <c r="U368" s="337"/>
      <c r="V368" s="95"/>
    </row>
    <row r="369">
      <c r="A369" s="575"/>
      <c r="B369" s="337"/>
      <c r="C369" s="337"/>
      <c r="D369" s="337"/>
      <c r="E369" s="337"/>
      <c r="F369" s="337"/>
      <c r="G369" s="337"/>
      <c r="H369" s="337"/>
      <c r="I369" s="337"/>
      <c r="J369" s="337"/>
      <c r="K369" s="337"/>
      <c r="L369" s="337"/>
      <c r="M369" s="337"/>
      <c r="N369" s="337"/>
      <c r="O369" s="337"/>
      <c r="P369" s="337"/>
      <c r="Q369" s="337"/>
      <c r="R369" s="337"/>
      <c r="S369" s="337"/>
      <c r="T369" s="337"/>
      <c r="U369" s="337"/>
      <c r="V369" s="95"/>
    </row>
    <row r="370">
      <c r="A370" s="575"/>
      <c r="B370" s="337"/>
      <c r="C370" s="337"/>
      <c r="D370" s="337"/>
      <c r="E370" s="337"/>
      <c r="F370" s="337"/>
      <c r="G370" s="337"/>
      <c r="H370" s="337"/>
      <c r="I370" s="337"/>
      <c r="J370" s="337"/>
      <c r="K370" s="337"/>
      <c r="L370" s="337"/>
      <c r="M370" s="337"/>
      <c r="N370" s="337"/>
      <c r="O370" s="337"/>
      <c r="P370" s="337"/>
      <c r="Q370" s="337"/>
      <c r="R370" s="337"/>
      <c r="S370" s="337"/>
      <c r="T370" s="337"/>
      <c r="U370" s="337"/>
      <c r="V370" s="95"/>
    </row>
    <row r="371">
      <c r="A371" s="575"/>
      <c r="B371" s="337"/>
      <c r="C371" s="337"/>
      <c r="D371" s="337"/>
      <c r="E371" s="337"/>
      <c r="F371" s="337"/>
      <c r="G371" s="337"/>
      <c r="H371" s="337"/>
      <c r="I371" s="337"/>
      <c r="J371" s="337"/>
      <c r="K371" s="337"/>
      <c r="L371" s="337"/>
      <c r="M371" s="337"/>
      <c r="N371" s="337"/>
      <c r="O371" s="337"/>
      <c r="P371" s="337"/>
      <c r="Q371" s="337"/>
      <c r="R371" s="337"/>
      <c r="S371" s="337"/>
      <c r="T371" s="337"/>
      <c r="U371" s="337"/>
      <c r="V371" s="95"/>
    </row>
    <row r="372">
      <c r="A372" s="575"/>
      <c r="B372" s="337"/>
      <c r="C372" s="337"/>
      <c r="D372" s="337"/>
      <c r="E372" s="337"/>
      <c r="F372" s="337"/>
      <c r="G372" s="337"/>
      <c r="H372" s="337"/>
      <c r="I372" s="337"/>
      <c r="J372" s="337"/>
      <c r="K372" s="337"/>
      <c r="L372" s="337"/>
      <c r="M372" s="337"/>
      <c r="N372" s="337"/>
      <c r="O372" s="337"/>
      <c r="P372" s="337"/>
      <c r="Q372" s="337"/>
      <c r="R372" s="337"/>
      <c r="S372" s="337"/>
      <c r="T372" s="337"/>
      <c r="U372" s="337"/>
      <c r="V372" s="95"/>
    </row>
    <row r="373">
      <c r="A373" s="575"/>
      <c r="B373" s="337"/>
      <c r="C373" s="337"/>
      <c r="D373" s="337"/>
      <c r="E373" s="337"/>
      <c r="F373" s="337"/>
      <c r="G373" s="337"/>
      <c r="H373" s="337"/>
      <c r="I373" s="337"/>
      <c r="J373" s="337"/>
      <c r="K373" s="337"/>
      <c r="L373" s="337"/>
      <c r="M373" s="337"/>
      <c r="N373" s="337"/>
      <c r="O373" s="337"/>
      <c r="P373" s="337"/>
      <c r="Q373" s="337"/>
      <c r="R373" s="337"/>
      <c r="S373" s="337"/>
      <c r="T373" s="337"/>
      <c r="U373" s="337"/>
      <c r="V373" s="95"/>
    </row>
    <row r="374">
      <c r="A374" s="575"/>
      <c r="B374" s="337"/>
      <c r="C374" s="337"/>
      <c r="D374" s="337"/>
      <c r="E374" s="337"/>
      <c r="F374" s="337"/>
      <c r="G374" s="337"/>
      <c r="H374" s="337"/>
      <c r="I374" s="337"/>
      <c r="J374" s="337"/>
      <c r="K374" s="337"/>
      <c r="L374" s="337"/>
      <c r="M374" s="337"/>
      <c r="N374" s="337"/>
      <c r="O374" s="337"/>
      <c r="P374" s="337"/>
      <c r="Q374" s="337"/>
      <c r="R374" s="337"/>
      <c r="S374" s="337"/>
      <c r="T374" s="337"/>
      <c r="U374" s="337"/>
      <c r="V374" s="95"/>
    </row>
    <row r="375">
      <c r="A375" s="575"/>
      <c r="B375" s="337"/>
      <c r="C375" s="337"/>
      <c r="D375" s="337"/>
      <c r="E375" s="337"/>
      <c r="F375" s="337"/>
      <c r="G375" s="337"/>
      <c r="H375" s="337"/>
      <c r="I375" s="337"/>
      <c r="J375" s="337"/>
      <c r="K375" s="337"/>
      <c r="L375" s="337"/>
      <c r="M375" s="337"/>
      <c r="N375" s="337"/>
      <c r="O375" s="337"/>
      <c r="P375" s="337"/>
      <c r="Q375" s="337"/>
      <c r="R375" s="337"/>
      <c r="S375" s="337"/>
      <c r="T375" s="337"/>
      <c r="U375" s="337"/>
      <c r="V375" s="95"/>
    </row>
    <row r="376">
      <c r="A376" s="575"/>
      <c r="B376" s="337"/>
      <c r="C376" s="337"/>
      <c r="D376" s="337"/>
      <c r="E376" s="337"/>
      <c r="F376" s="337"/>
      <c r="G376" s="337"/>
      <c r="H376" s="337"/>
      <c r="I376" s="337"/>
      <c r="J376" s="337"/>
      <c r="K376" s="337"/>
      <c r="L376" s="337"/>
      <c r="M376" s="337"/>
      <c r="N376" s="337"/>
      <c r="O376" s="337"/>
      <c r="P376" s="337"/>
      <c r="Q376" s="337"/>
      <c r="R376" s="337"/>
      <c r="S376" s="337"/>
      <c r="T376" s="337"/>
      <c r="U376" s="337"/>
      <c r="V376" s="95"/>
    </row>
    <row r="377">
      <c r="A377" s="575"/>
      <c r="B377" s="337"/>
      <c r="C377" s="337"/>
      <c r="D377" s="337"/>
      <c r="E377" s="337"/>
      <c r="F377" s="337"/>
      <c r="G377" s="337"/>
      <c r="H377" s="337"/>
      <c r="I377" s="337"/>
      <c r="J377" s="337"/>
      <c r="K377" s="337"/>
      <c r="L377" s="337"/>
      <c r="M377" s="337"/>
      <c r="N377" s="337"/>
      <c r="O377" s="337"/>
      <c r="P377" s="337"/>
      <c r="Q377" s="337"/>
      <c r="R377" s="337"/>
      <c r="S377" s="337"/>
      <c r="T377" s="337"/>
      <c r="U377" s="337"/>
      <c r="V377" s="95"/>
    </row>
    <row r="378">
      <c r="A378" s="575"/>
      <c r="B378" s="337"/>
      <c r="C378" s="337"/>
      <c r="D378" s="337"/>
      <c r="E378" s="337"/>
      <c r="F378" s="337"/>
      <c r="G378" s="337"/>
      <c r="H378" s="337"/>
      <c r="I378" s="337"/>
      <c r="J378" s="337"/>
      <c r="K378" s="337"/>
      <c r="L378" s="337"/>
      <c r="M378" s="337"/>
      <c r="N378" s="337"/>
      <c r="O378" s="337"/>
      <c r="P378" s="337"/>
      <c r="Q378" s="337"/>
      <c r="R378" s="337"/>
      <c r="S378" s="337"/>
      <c r="T378" s="337"/>
      <c r="U378" s="337"/>
      <c r="V378" s="95"/>
    </row>
    <row r="379">
      <c r="A379" s="575"/>
      <c r="B379" s="337"/>
      <c r="C379" s="337"/>
      <c r="D379" s="337"/>
      <c r="E379" s="337"/>
      <c r="F379" s="337"/>
      <c r="G379" s="337"/>
      <c r="H379" s="337"/>
      <c r="I379" s="337"/>
      <c r="J379" s="337"/>
      <c r="K379" s="337"/>
      <c r="L379" s="337"/>
      <c r="M379" s="337"/>
      <c r="N379" s="337"/>
      <c r="O379" s="337"/>
      <c r="P379" s="337"/>
      <c r="Q379" s="337"/>
      <c r="R379" s="337"/>
      <c r="S379" s="337"/>
      <c r="T379" s="337"/>
      <c r="U379" s="337"/>
      <c r="V379" s="95"/>
    </row>
    <row r="380">
      <c r="A380" s="575"/>
      <c r="B380" s="337"/>
      <c r="C380" s="337"/>
      <c r="D380" s="337"/>
      <c r="E380" s="337"/>
      <c r="F380" s="337"/>
      <c r="G380" s="337"/>
      <c r="H380" s="337"/>
      <c r="I380" s="337"/>
      <c r="J380" s="337"/>
      <c r="K380" s="337"/>
      <c r="L380" s="337"/>
      <c r="M380" s="337"/>
      <c r="N380" s="337"/>
      <c r="O380" s="337"/>
      <c r="P380" s="337"/>
      <c r="Q380" s="337"/>
      <c r="R380" s="337"/>
      <c r="S380" s="337"/>
      <c r="T380" s="337"/>
      <c r="U380" s="337"/>
      <c r="V380" s="95"/>
    </row>
    <row r="381">
      <c r="A381" s="575"/>
      <c r="B381" s="337"/>
      <c r="C381" s="337"/>
      <c r="D381" s="337"/>
      <c r="E381" s="337"/>
      <c r="F381" s="337"/>
      <c r="G381" s="337"/>
      <c r="H381" s="337"/>
      <c r="I381" s="337"/>
      <c r="J381" s="337"/>
      <c r="K381" s="337"/>
      <c r="L381" s="337"/>
      <c r="M381" s="337"/>
      <c r="N381" s="337"/>
      <c r="O381" s="337"/>
      <c r="P381" s="337"/>
      <c r="Q381" s="337"/>
      <c r="R381" s="337"/>
      <c r="S381" s="337"/>
      <c r="T381" s="337"/>
      <c r="U381" s="337"/>
      <c r="V381" s="95"/>
    </row>
    <row r="382">
      <c r="A382" s="575"/>
      <c r="B382" s="337"/>
      <c r="C382" s="337"/>
      <c r="D382" s="337"/>
      <c r="E382" s="337"/>
      <c r="F382" s="337"/>
      <c r="G382" s="337"/>
      <c r="H382" s="337"/>
      <c r="I382" s="337"/>
      <c r="J382" s="337"/>
      <c r="K382" s="337"/>
      <c r="L382" s="337"/>
      <c r="M382" s="337"/>
      <c r="N382" s="337"/>
      <c r="O382" s="337"/>
      <c r="P382" s="337"/>
      <c r="Q382" s="337"/>
      <c r="R382" s="337"/>
      <c r="S382" s="337"/>
      <c r="T382" s="337"/>
      <c r="U382" s="337"/>
      <c r="V382" s="95"/>
    </row>
    <row r="383">
      <c r="A383" s="575"/>
      <c r="B383" s="337"/>
      <c r="C383" s="337"/>
      <c r="D383" s="337"/>
      <c r="E383" s="337"/>
      <c r="F383" s="337"/>
      <c r="G383" s="337"/>
      <c r="H383" s="337"/>
      <c r="I383" s="337"/>
      <c r="J383" s="337"/>
      <c r="K383" s="337"/>
      <c r="L383" s="337"/>
      <c r="M383" s="337"/>
      <c r="N383" s="337"/>
      <c r="O383" s="337"/>
      <c r="P383" s="337"/>
      <c r="Q383" s="337"/>
      <c r="R383" s="337"/>
      <c r="S383" s="337"/>
      <c r="T383" s="337"/>
      <c r="U383" s="337"/>
      <c r="V383" s="95"/>
    </row>
    <row r="384">
      <c r="A384" s="575"/>
      <c r="B384" s="337"/>
      <c r="C384" s="337"/>
      <c r="D384" s="337"/>
      <c r="E384" s="337"/>
      <c r="F384" s="337"/>
      <c r="G384" s="337"/>
      <c r="H384" s="337"/>
      <c r="I384" s="337"/>
      <c r="J384" s="337"/>
      <c r="K384" s="337"/>
      <c r="L384" s="337"/>
      <c r="M384" s="337"/>
      <c r="N384" s="337"/>
      <c r="O384" s="337"/>
      <c r="P384" s="337"/>
      <c r="Q384" s="337"/>
      <c r="R384" s="337"/>
      <c r="S384" s="337"/>
      <c r="T384" s="337"/>
      <c r="U384" s="337"/>
      <c r="V384" s="95"/>
    </row>
    <row r="385">
      <c r="A385" s="575"/>
      <c r="B385" s="337"/>
      <c r="C385" s="337"/>
      <c r="D385" s="337"/>
      <c r="E385" s="337"/>
      <c r="F385" s="337"/>
      <c r="G385" s="337"/>
      <c r="H385" s="337"/>
      <c r="I385" s="337"/>
      <c r="J385" s="337"/>
      <c r="K385" s="337"/>
      <c r="L385" s="337"/>
      <c r="M385" s="337"/>
      <c r="N385" s="337"/>
      <c r="O385" s="337"/>
      <c r="P385" s="337"/>
      <c r="Q385" s="337"/>
      <c r="R385" s="337"/>
      <c r="S385" s="337"/>
      <c r="T385" s="337"/>
      <c r="U385" s="337"/>
      <c r="V385" s="95"/>
    </row>
    <row r="386">
      <c r="A386" s="575"/>
      <c r="B386" s="337"/>
      <c r="C386" s="337"/>
      <c r="D386" s="337"/>
      <c r="E386" s="337"/>
      <c r="F386" s="337"/>
      <c r="G386" s="337"/>
      <c r="H386" s="337"/>
      <c r="I386" s="337"/>
      <c r="J386" s="337"/>
      <c r="K386" s="337"/>
      <c r="L386" s="337"/>
      <c r="M386" s="337"/>
      <c r="N386" s="337"/>
      <c r="O386" s="337"/>
      <c r="P386" s="337"/>
      <c r="Q386" s="337"/>
      <c r="R386" s="337"/>
      <c r="S386" s="337"/>
      <c r="T386" s="337"/>
      <c r="U386" s="337"/>
      <c r="V386" s="95"/>
    </row>
    <row r="387">
      <c r="A387" s="575"/>
      <c r="B387" s="337"/>
      <c r="C387" s="337"/>
      <c r="D387" s="337"/>
      <c r="E387" s="337"/>
      <c r="F387" s="337"/>
      <c r="G387" s="337"/>
      <c r="H387" s="337"/>
      <c r="I387" s="337"/>
      <c r="J387" s="337"/>
      <c r="K387" s="337"/>
      <c r="L387" s="337"/>
      <c r="M387" s="337"/>
      <c r="N387" s="337"/>
      <c r="O387" s="337"/>
      <c r="P387" s="337"/>
      <c r="Q387" s="337"/>
      <c r="R387" s="337"/>
      <c r="S387" s="337"/>
      <c r="T387" s="337"/>
      <c r="U387" s="337"/>
      <c r="V387" s="95"/>
    </row>
    <row r="388">
      <c r="A388" s="575"/>
      <c r="B388" s="337"/>
      <c r="C388" s="337"/>
      <c r="D388" s="337"/>
      <c r="E388" s="337"/>
      <c r="F388" s="337"/>
      <c r="G388" s="337"/>
      <c r="H388" s="337"/>
      <c r="I388" s="337"/>
      <c r="J388" s="337"/>
      <c r="K388" s="337"/>
      <c r="L388" s="337"/>
      <c r="M388" s="337"/>
      <c r="N388" s="337"/>
      <c r="O388" s="337"/>
      <c r="P388" s="337"/>
      <c r="Q388" s="337"/>
      <c r="R388" s="337"/>
      <c r="S388" s="337"/>
      <c r="T388" s="337"/>
      <c r="U388" s="337"/>
      <c r="V388" s="95"/>
    </row>
    <row r="389">
      <c r="A389" s="575"/>
      <c r="B389" s="337"/>
      <c r="C389" s="337"/>
      <c r="D389" s="337"/>
      <c r="E389" s="337"/>
      <c r="F389" s="337"/>
      <c r="G389" s="337"/>
      <c r="H389" s="337"/>
      <c r="I389" s="337"/>
      <c r="J389" s="337"/>
      <c r="K389" s="337"/>
      <c r="L389" s="337"/>
      <c r="M389" s="337"/>
      <c r="N389" s="337"/>
      <c r="O389" s="337"/>
      <c r="P389" s="337"/>
      <c r="Q389" s="337"/>
      <c r="R389" s="337"/>
      <c r="S389" s="337"/>
      <c r="T389" s="337"/>
      <c r="U389" s="337"/>
      <c r="V389" s="95"/>
    </row>
    <row r="390">
      <c r="A390" s="575"/>
      <c r="B390" s="337"/>
      <c r="C390" s="337"/>
      <c r="D390" s="337"/>
      <c r="E390" s="337"/>
      <c r="F390" s="337"/>
      <c r="G390" s="337"/>
      <c r="H390" s="337"/>
      <c r="I390" s="337"/>
      <c r="J390" s="337"/>
      <c r="K390" s="337"/>
      <c r="L390" s="337"/>
      <c r="M390" s="337"/>
      <c r="N390" s="337"/>
      <c r="O390" s="337"/>
      <c r="P390" s="337"/>
      <c r="Q390" s="337"/>
      <c r="R390" s="337"/>
      <c r="S390" s="337"/>
      <c r="T390" s="337"/>
      <c r="U390" s="337"/>
      <c r="V390" s="95"/>
    </row>
    <row r="391">
      <c r="A391" s="575"/>
      <c r="B391" s="337"/>
      <c r="C391" s="337"/>
      <c r="D391" s="337"/>
      <c r="E391" s="337"/>
      <c r="F391" s="337"/>
      <c r="G391" s="337"/>
      <c r="H391" s="337"/>
      <c r="I391" s="337"/>
      <c r="J391" s="337"/>
      <c r="K391" s="337"/>
      <c r="L391" s="337"/>
      <c r="M391" s="337"/>
      <c r="N391" s="337"/>
      <c r="O391" s="337"/>
      <c r="P391" s="337"/>
      <c r="Q391" s="337"/>
      <c r="R391" s="337"/>
      <c r="S391" s="337"/>
      <c r="T391" s="337"/>
      <c r="U391" s="337"/>
      <c r="V391" s="95"/>
    </row>
    <row r="392">
      <c r="A392" s="575"/>
      <c r="B392" s="337"/>
      <c r="C392" s="337"/>
      <c r="D392" s="337"/>
      <c r="E392" s="337"/>
      <c r="F392" s="337"/>
      <c r="G392" s="337"/>
      <c r="H392" s="337"/>
      <c r="I392" s="337"/>
      <c r="J392" s="337"/>
      <c r="K392" s="337"/>
      <c r="L392" s="337"/>
      <c r="M392" s="337"/>
      <c r="N392" s="337"/>
      <c r="O392" s="337"/>
      <c r="P392" s="337"/>
      <c r="Q392" s="337"/>
      <c r="R392" s="337"/>
      <c r="S392" s="337"/>
      <c r="T392" s="337"/>
      <c r="U392" s="337"/>
      <c r="V392" s="95"/>
    </row>
    <row r="393">
      <c r="A393" s="575"/>
      <c r="B393" s="337"/>
      <c r="C393" s="337"/>
      <c r="D393" s="337"/>
      <c r="E393" s="337"/>
      <c r="F393" s="337"/>
      <c r="G393" s="337"/>
      <c r="H393" s="337"/>
      <c r="I393" s="337"/>
      <c r="J393" s="337"/>
      <c r="K393" s="337"/>
      <c r="L393" s="337"/>
      <c r="M393" s="337"/>
      <c r="N393" s="337"/>
      <c r="O393" s="337"/>
      <c r="P393" s="337"/>
      <c r="Q393" s="337"/>
      <c r="R393" s="337"/>
      <c r="S393" s="337"/>
      <c r="T393" s="337"/>
      <c r="U393" s="337"/>
      <c r="V393" s="95"/>
    </row>
    <row r="394">
      <c r="A394" s="575"/>
      <c r="B394" s="337"/>
      <c r="C394" s="337"/>
      <c r="D394" s="337"/>
      <c r="E394" s="337"/>
      <c r="F394" s="337"/>
      <c r="G394" s="337"/>
      <c r="H394" s="337"/>
      <c r="I394" s="337"/>
      <c r="J394" s="337"/>
      <c r="K394" s="337"/>
      <c r="L394" s="337"/>
      <c r="M394" s="337"/>
      <c r="N394" s="337"/>
      <c r="O394" s="337"/>
      <c r="P394" s="337"/>
      <c r="Q394" s="337"/>
      <c r="R394" s="337"/>
      <c r="S394" s="337"/>
      <c r="T394" s="337"/>
      <c r="U394" s="337"/>
      <c r="V394" s="95"/>
    </row>
    <row r="395">
      <c r="A395" s="575"/>
      <c r="B395" s="337"/>
      <c r="C395" s="337"/>
      <c r="D395" s="337"/>
      <c r="E395" s="337"/>
      <c r="F395" s="337"/>
      <c r="G395" s="337"/>
      <c r="H395" s="337"/>
      <c r="I395" s="337"/>
      <c r="J395" s="337"/>
      <c r="K395" s="337"/>
      <c r="L395" s="337"/>
      <c r="M395" s="337"/>
      <c r="N395" s="337"/>
      <c r="O395" s="337"/>
      <c r="P395" s="337"/>
      <c r="Q395" s="337"/>
      <c r="R395" s="337"/>
      <c r="S395" s="337"/>
      <c r="T395" s="337"/>
      <c r="U395" s="337"/>
      <c r="V395" s="95"/>
    </row>
    <row r="396">
      <c r="A396" s="575"/>
      <c r="B396" s="337"/>
      <c r="C396" s="337"/>
      <c r="D396" s="337"/>
      <c r="E396" s="337"/>
      <c r="F396" s="337"/>
      <c r="G396" s="337"/>
      <c r="H396" s="337"/>
      <c r="I396" s="337"/>
      <c r="J396" s="337"/>
      <c r="K396" s="337"/>
      <c r="L396" s="337"/>
      <c r="M396" s="337"/>
      <c r="N396" s="337"/>
      <c r="O396" s="337"/>
      <c r="P396" s="337"/>
      <c r="Q396" s="337"/>
      <c r="R396" s="337"/>
      <c r="S396" s="337"/>
      <c r="T396" s="337"/>
      <c r="U396" s="337"/>
      <c r="V396" s="95"/>
    </row>
    <row r="397">
      <c r="A397" s="575"/>
      <c r="B397" s="337"/>
      <c r="C397" s="337"/>
      <c r="D397" s="337"/>
      <c r="E397" s="337"/>
      <c r="F397" s="337"/>
      <c r="G397" s="337"/>
      <c r="H397" s="337"/>
      <c r="I397" s="337"/>
      <c r="J397" s="337"/>
      <c r="K397" s="337"/>
      <c r="L397" s="337"/>
      <c r="M397" s="337"/>
      <c r="N397" s="337"/>
      <c r="O397" s="337"/>
      <c r="P397" s="337"/>
      <c r="Q397" s="337"/>
      <c r="R397" s="337"/>
      <c r="S397" s="337"/>
      <c r="T397" s="337"/>
      <c r="U397" s="337"/>
      <c r="V397" s="95"/>
    </row>
    <row r="398">
      <c r="A398" s="575"/>
      <c r="B398" s="337"/>
      <c r="C398" s="337"/>
      <c r="D398" s="337"/>
      <c r="E398" s="337"/>
      <c r="F398" s="337"/>
      <c r="G398" s="337"/>
      <c r="H398" s="337"/>
      <c r="I398" s="337"/>
      <c r="J398" s="337"/>
      <c r="K398" s="337"/>
      <c r="L398" s="337"/>
      <c r="M398" s="337"/>
      <c r="N398" s="337"/>
      <c r="O398" s="337"/>
      <c r="P398" s="337"/>
      <c r="Q398" s="337"/>
      <c r="R398" s="337"/>
      <c r="S398" s="337"/>
      <c r="T398" s="337"/>
      <c r="U398" s="337"/>
      <c r="V398" s="95"/>
    </row>
    <row r="399">
      <c r="A399" s="575"/>
      <c r="B399" s="337"/>
      <c r="C399" s="337"/>
      <c r="D399" s="337"/>
      <c r="E399" s="337"/>
      <c r="F399" s="337"/>
      <c r="G399" s="337"/>
      <c r="H399" s="337"/>
      <c r="I399" s="337"/>
      <c r="J399" s="337"/>
      <c r="K399" s="337"/>
      <c r="L399" s="337"/>
      <c r="M399" s="337"/>
      <c r="N399" s="337"/>
      <c r="O399" s="337"/>
      <c r="P399" s="337"/>
      <c r="Q399" s="337"/>
      <c r="R399" s="337"/>
      <c r="S399" s="337"/>
      <c r="T399" s="337"/>
      <c r="U399" s="337"/>
      <c r="V399" s="95"/>
    </row>
    <row r="400">
      <c r="A400" s="575"/>
      <c r="B400" s="337"/>
      <c r="C400" s="337"/>
      <c r="D400" s="337"/>
      <c r="E400" s="337"/>
      <c r="F400" s="337"/>
      <c r="G400" s="337"/>
      <c r="H400" s="337"/>
      <c r="I400" s="337"/>
      <c r="J400" s="337"/>
      <c r="K400" s="337"/>
      <c r="L400" s="337"/>
      <c r="M400" s="337"/>
      <c r="N400" s="337"/>
      <c r="O400" s="337"/>
      <c r="P400" s="337"/>
      <c r="Q400" s="337"/>
      <c r="R400" s="337"/>
      <c r="S400" s="337"/>
      <c r="T400" s="337"/>
      <c r="U400" s="337"/>
      <c r="V400" s="95"/>
    </row>
    <row r="401">
      <c r="A401" s="575"/>
      <c r="B401" s="337"/>
      <c r="C401" s="337"/>
      <c r="D401" s="337"/>
      <c r="E401" s="337"/>
      <c r="F401" s="337"/>
      <c r="G401" s="337"/>
      <c r="H401" s="337"/>
      <c r="I401" s="337"/>
      <c r="J401" s="337"/>
      <c r="K401" s="337"/>
      <c r="L401" s="337"/>
      <c r="M401" s="337"/>
      <c r="N401" s="337"/>
      <c r="O401" s="337"/>
      <c r="P401" s="337"/>
      <c r="Q401" s="337"/>
      <c r="R401" s="337"/>
      <c r="S401" s="337"/>
      <c r="T401" s="337"/>
      <c r="U401" s="337"/>
      <c r="V401" s="95"/>
    </row>
    <row r="402">
      <c r="A402" s="575"/>
      <c r="B402" s="337"/>
      <c r="C402" s="337"/>
      <c r="D402" s="337"/>
      <c r="E402" s="337"/>
      <c r="F402" s="337"/>
      <c r="G402" s="337"/>
      <c r="H402" s="337"/>
      <c r="I402" s="337"/>
      <c r="J402" s="337"/>
      <c r="K402" s="337"/>
      <c r="L402" s="337"/>
      <c r="M402" s="337"/>
      <c r="N402" s="337"/>
      <c r="O402" s="337"/>
      <c r="P402" s="337"/>
      <c r="Q402" s="337"/>
      <c r="R402" s="337"/>
      <c r="S402" s="337"/>
      <c r="T402" s="337"/>
      <c r="U402" s="337"/>
      <c r="V402" s="95"/>
    </row>
    <row r="403">
      <c r="A403" s="575"/>
      <c r="B403" s="337"/>
      <c r="C403" s="337"/>
      <c r="D403" s="337"/>
      <c r="E403" s="337"/>
      <c r="F403" s="337"/>
      <c r="G403" s="337"/>
      <c r="H403" s="337"/>
      <c r="I403" s="337"/>
      <c r="J403" s="337"/>
      <c r="K403" s="337"/>
      <c r="L403" s="337"/>
      <c r="M403" s="337"/>
      <c r="N403" s="337"/>
      <c r="O403" s="337"/>
      <c r="P403" s="337"/>
      <c r="Q403" s="337"/>
      <c r="R403" s="337"/>
      <c r="S403" s="337"/>
      <c r="T403" s="337"/>
      <c r="U403" s="337"/>
      <c r="V403" s="95"/>
    </row>
    <row r="404">
      <c r="A404" s="575"/>
      <c r="B404" s="337"/>
      <c r="C404" s="337"/>
      <c r="D404" s="337"/>
      <c r="E404" s="337"/>
      <c r="F404" s="337"/>
      <c r="G404" s="337"/>
      <c r="H404" s="337"/>
      <c r="I404" s="337"/>
      <c r="J404" s="337"/>
      <c r="K404" s="337"/>
      <c r="L404" s="337"/>
      <c r="M404" s="337"/>
      <c r="N404" s="337"/>
      <c r="O404" s="337"/>
      <c r="P404" s="337"/>
      <c r="Q404" s="337"/>
      <c r="R404" s="337"/>
      <c r="S404" s="337"/>
      <c r="T404" s="337"/>
      <c r="U404" s="337"/>
      <c r="V404" s="95"/>
    </row>
    <row r="405">
      <c r="A405" s="575"/>
      <c r="B405" s="337"/>
      <c r="C405" s="337"/>
      <c r="D405" s="337"/>
      <c r="E405" s="337"/>
      <c r="F405" s="337"/>
      <c r="G405" s="337"/>
      <c r="H405" s="337"/>
      <c r="I405" s="337"/>
      <c r="J405" s="337"/>
      <c r="K405" s="337"/>
      <c r="L405" s="337"/>
      <c r="M405" s="337"/>
      <c r="N405" s="337"/>
      <c r="O405" s="337"/>
      <c r="P405" s="337"/>
      <c r="Q405" s="337"/>
      <c r="R405" s="337"/>
      <c r="S405" s="337"/>
      <c r="T405" s="337"/>
      <c r="U405" s="337"/>
      <c r="V405" s="95"/>
    </row>
    <row r="406">
      <c r="A406" s="575"/>
      <c r="B406" s="337"/>
      <c r="C406" s="337"/>
      <c r="D406" s="337"/>
      <c r="E406" s="337"/>
      <c r="F406" s="337"/>
      <c r="G406" s="337"/>
      <c r="H406" s="337"/>
      <c r="I406" s="337"/>
      <c r="J406" s="337"/>
      <c r="K406" s="337"/>
      <c r="L406" s="337"/>
      <c r="M406" s="337"/>
      <c r="N406" s="337"/>
      <c r="O406" s="337"/>
      <c r="P406" s="337"/>
      <c r="Q406" s="337"/>
      <c r="R406" s="337"/>
      <c r="S406" s="337"/>
      <c r="T406" s="337"/>
      <c r="U406" s="337"/>
      <c r="V406" s="95"/>
    </row>
    <row r="407">
      <c r="A407" s="575"/>
      <c r="B407" s="337"/>
      <c r="C407" s="337"/>
      <c r="D407" s="337"/>
      <c r="E407" s="337"/>
      <c r="F407" s="337"/>
      <c r="G407" s="337"/>
      <c r="H407" s="337"/>
      <c r="I407" s="337"/>
      <c r="J407" s="337"/>
      <c r="K407" s="337"/>
      <c r="L407" s="337"/>
      <c r="M407" s="337"/>
      <c r="N407" s="337"/>
      <c r="O407" s="337"/>
      <c r="P407" s="337"/>
      <c r="Q407" s="337"/>
      <c r="R407" s="337"/>
      <c r="S407" s="337"/>
      <c r="T407" s="337"/>
      <c r="U407" s="337"/>
      <c r="V407" s="95"/>
    </row>
    <row r="408">
      <c r="A408" s="575"/>
      <c r="B408" s="337"/>
      <c r="C408" s="337"/>
      <c r="D408" s="337"/>
      <c r="E408" s="337"/>
      <c r="F408" s="337"/>
      <c r="G408" s="337"/>
      <c r="H408" s="337"/>
      <c r="I408" s="337"/>
      <c r="J408" s="337"/>
      <c r="K408" s="337"/>
      <c r="L408" s="337"/>
      <c r="M408" s="337"/>
      <c r="N408" s="337"/>
      <c r="O408" s="337"/>
      <c r="P408" s="337"/>
      <c r="Q408" s="337"/>
      <c r="R408" s="337"/>
      <c r="S408" s="337"/>
      <c r="T408" s="337"/>
      <c r="U408" s="337"/>
      <c r="V408" s="95"/>
    </row>
    <row r="409">
      <c r="A409" s="575"/>
      <c r="B409" s="337"/>
      <c r="C409" s="337"/>
      <c r="D409" s="337"/>
      <c r="E409" s="337"/>
      <c r="F409" s="337"/>
      <c r="G409" s="337"/>
      <c r="H409" s="337"/>
      <c r="I409" s="337"/>
      <c r="J409" s="337"/>
      <c r="K409" s="337"/>
      <c r="L409" s="337"/>
      <c r="M409" s="337"/>
      <c r="N409" s="337"/>
      <c r="O409" s="337"/>
      <c r="P409" s="337"/>
      <c r="Q409" s="337"/>
      <c r="R409" s="337"/>
      <c r="S409" s="337"/>
      <c r="T409" s="337"/>
      <c r="U409" s="337"/>
      <c r="V409" s="95"/>
    </row>
    <row r="410">
      <c r="A410" s="575"/>
      <c r="B410" s="337"/>
      <c r="C410" s="337"/>
      <c r="D410" s="337"/>
      <c r="E410" s="337"/>
      <c r="F410" s="337"/>
      <c r="G410" s="337"/>
      <c r="H410" s="337"/>
      <c r="I410" s="337"/>
      <c r="J410" s="337"/>
      <c r="K410" s="337"/>
      <c r="L410" s="337"/>
      <c r="M410" s="337"/>
      <c r="N410" s="337"/>
      <c r="O410" s="337"/>
      <c r="P410" s="337"/>
      <c r="Q410" s="337"/>
      <c r="R410" s="337"/>
      <c r="S410" s="337"/>
      <c r="T410" s="337"/>
      <c r="U410" s="337"/>
      <c r="V410" s="95"/>
    </row>
    <row r="411">
      <c r="A411" s="575"/>
      <c r="B411" s="337"/>
      <c r="C411" s="337"/>
      <c r="D411" s="337"/>
      <c r="E411" s="337"/>
      <c r="F411" s="337"/>
      <c r="G411" s="337"/>
      <c r="H411" s="337"/>
      <c r="I411" s="337"/>
      <c r="J411" s="337"/>
      <c r="K411" s="337"/>
      <c r="L411" s="337"/>
      <c r="M411" s="337"/>
      <c r="N411" s="337"/>
      <c r="O411" s="337"/>
      <c r="P411" s="337"/>
      <c r="Q411" s="337"/>
      <c r="R411" s="337"/>
      <c r="S411" s="337"/>
      <c r="T411" s="337"/>
      <c r="U411" s="337"/>
      <c r="V411" s="95"/>
    </row>
    <row r="412">
      <c r="A412" s="575"/>
      <c r="B412" s="337"/>
      <c r="C412" s="337"/>
      <c r="D412" s="337"/>
      <c r="E412" s="337"/>
      <c r="F412" s="337"/>
      <c r="G412" s="337"/>
      <c r="H412" s="337"/>
      <c r="I412" s="337"/>
      <c r="J412" s="337"/>
      <c r="K412" s="337"/>
      <c r="L412" s="337"/>
      <c r="M412" s="337"/>
      <c r="N412" s="337"/>
      <c r="O412" s="337"/>
      <c r="P412" s="337"/>
      <c r="Q412" s="337"/>
      <c r="R412" s="337"/>
      <c r="S412" s="337"/>
      <c r="T412" s="337"/>
      <c r="U412" s="337"/>
      <c r="V412" s="95"/>
    </row>
    <row r="413">
      <c r="A413" s="575"/>
      <c r="B413" s="337"/>
      <c r="C413" s="337"/>
      <c r="D413" s="337"/>
      <c r="E413" s="337"/>
      <c r="F413" s="337"/>
      <c r="G413" s="337"/>
      <c r="H413" s="337"/>
      <c r="I413" s="337"/>
      <c r="J413" s="337"/>
      <c r="K413" s="337"/>
      <c r="L413" s="337"/>
      <c r="M413" s="337"/>
      <c r="N413" s="337"/>
      <c r="O413" s="337"/>
      <c r="P413" s="337"/>
      <c r="Q413" s="337"/>
      <c r="R413" s="337"/>
      <c r="S413" s="337"/>
      <c r="T413" s="337"/>
      <c r="U413" s="337"/>
      <c r="V413" s="95"/>
    </row>
    <row r="414">
      <c r="A414" s="575"/>
      <c r="B414" s="337"/>
      <c r="C414" s="337"/>
      <c r="D414" s="337"/>
      <c r="E414" s="337"/>
      <c r="F414" s="337"/>
      <c r="G414" s="337"/>
      <c r="H414" s="337"/>
      <c r="I414" s="337"/>
      <c r="J414" s="337"/>
      <c r="K414" s="337"/>
      <c r="L414" s="337"/>
      <c r="M414" s="337"/>
      <c r="N414" s="337"/>
      <c r="O414" s="337"/>
      <c r="P414" s="337"/>
      <c r="Q414" s="337"/>
      <c r="R414" s="337"/>
      <c r="S414" s="337"/>
      <c r="T414" s="337"/>
      <c r="U414" s="337"/>
      <c r="V414" s="95"/>
    </row>
    <row r="415">
      <c r="A415" s="575"/>
      <c r="B415" s="337"/>
      <c r="C415" s="337"/>
      <c r="D415" s="337"/>
      <c r="E415" s="337"/>
      <c r="F415" s="337"/>
      <c r="G415" s="337"/>
      <c r="H415" s="337"/>
      <c r="I415" s="337"/>
      <c r="J415" s="337"/>
      <c r="K415" s="337"/>
      <c r="L415" s="337"/>
      <c r="M415" s="337"/>
      <c r="N415" s="337"/>
      <c r="O415" s="337"/>
      <c r="P415" s="337"/>
      <c r="Q415" s="337"/>
      <c r="R415" s="337"/>
      <c r="S415" s="337"/>
      <c r="T415" s="337"/>
      <c r="U415" s="337"/>
      <c r="V415" s="95"/>
    </row>
    <row r="416">
      <c r="A416" s="575"/>
      <c r="B416" s="337"/>
      <c r="C416" s="337"/>
      <c r="D416" s="337"/>
      <c r="E416" s="337"/>
      <c r="F416" s="337"/>
      <c r="G416" s="337"/>
      <c r="H416" s="337"/>
      <c r="I416" s="337"/>
      <c r="J416" s="337"/>
      <c r="K416" s="337"/>
      <c r="L416" s="337"/>
      <c r="M416" s="337"/>
      <c r="N416" s="337"/>
      <c r="O416" s="337"/>
      <c r="P416" s="337"/>
      <c r="Q416" s="337"/>
      <c r="R416" s="337"/>
      <c r="S416" s="337"/>
      <c r="T416" s="337"/>
      <c r="U416" s="337"/>
      <c r="V416" s="95"/>
    </row>
    <row r="417">
      <c r="A417" s="575"/>
      <c r="B417" s="337"/>
      <c r="C417" s="337"/>
      <c r="D417" s="337"/>
      <c r="E417" s="337"/>
      <c r="F417" s="337"/>
      <c r="G417" s="337"/>
      <c r="H417" s="337"/>
      <c r="I417" s="337"/>
      <c r="J417" s="337"/>
      <c r="K417" s="337"/>
      <c r="L417" s="337"/>
      <c r="M417" s="337"/>
      <c r="N417" s="337"/>
      <c r="O417" s="337"/>
      <c r="P417" s="337"/>
      <c r="Q417" s="337"/>
      <c r="R417" s="337"/>
      <c r="S417" s="337"/>
      <c r="T417" s="337"/>
      <c r="U417" s="337"/>
      <c r="V417" s="95"/>
    </row>
    <row r="418">
      <c r="A418" s="575"/>
      <c r="B418" s="337"/>
      <c r="C418" s="337"/>
      <c r="D418" s="337"/>
      <c r="E418" s="337"/>
      <c r="F418" s="337"/>
      <c r="G418" s="337"/>
      <c r="H418" s="337"/>
      <c r="I418" s="337"/>
      <c r="J418" s="337"/>
      <c r="K418" s="337"/>
      <c r="L418" s="337"/>
      <c r="M418" s="337"/>
      <c r="N418" s="337"/>
      <c r="O418" s="337"/>
      <c r="P418" s="337"/>
      <c r="Q418" s="337"/>
      <c r="R418" s="337"/>
      <c r="S418" s="337"/>
      <c r="T418" s="337"/>
      <c r="U418" s="337"/>
      <c r="V418" s="95"/>
    </row>
    <row r="419">
      <c r="A419" s="575"/>
      <c r="B419" s="337"/>
      <c r="C419" s="337"/>
      <c r="D419" s="337"/>
      <c r="E419" s="337"/>
      <c r="F419" s="337"/>
      <c r="G419" s="337"/>
      <c r="H419" s="337"/>
      <c r="I419" s="337"/>
      <c r="J419" s="337"/>
      <c r="K419" s="337"/>
      <c r="L419" s="337"/>
      <c r="M419" s="337"/>
      <c r="N419" s="337"/>
      <c r="O419" s="337"/>
      <c r="P419" s="337"/>
      <c r="Q419" s="337"/>
      <c r="R419" s="337"/>
      <c r="S419" s="337"/>
      <c r="T419" s="337"/>
      <c r="U419" s="337"/>
      <c r="V419" s="95"/>
    </row>
    <row r="420">
      <c r="A420" s="575"/>
      <c r="B420" s="337"/>
      <c r="C420" s="337"/>
      <c r="D420" s="337"/>
      <c r="E420" s="337"/>
      <c r="F420" s="337"/>
      <c r="G420" s="337"/>
      <c r="H420" s="337"/>
      <c r="I420" s="337"/>
      <c r="J420" s="337"/>
      <c r="K420" s="337"/>
      <c r="L420" s="337"/>
      <c r="M420" s="337"/>
      <c r="N420" s="337"/>
      <c r="O420" s="337"/>
      <c r="P420" s="337"/>
      <c r="Q420" s="337"/>
      <c r="R420" s="337"/>
      <c r="S420" s="337"/>
      <c r="T420" s="337"/>
      <c r="U420" s="337"/>
      <c r="V420" s="95"/>
    </row>
    <row r="421">
      <c r="A421" s="575"/>
      <c r="B421" s="337"/>
      <c r="C421" s="337"/>
      <c r="D421" s="337"/>
      <c r="E421" s="337"/>
      <c r="F421" s="337"/>
      <c r="G421" s="337"/>
      <c r="H421" s="337"/>
      <c r="I421" s="337"/>
      <c r="J421" s="337"/>
      <c r="K421" s="337"/>
      <c r="L421" s="337"/>
      <c r="M421" s="337"/>
      <c r="N421" s="337"/>
      <c r="O421" s="337"/>
      <c r="P421" s="337"/>
      <c r="Q421" s="337"/>
      <c r="R421" s="337"/>
      <c r="S421" s="337"/>
      <c r="T421" s="337"/>
      <c r="U421" s="337"/>
      <c r="V421" s="95"/>
    </row>
    <row r="422">
      <c r="A422" s="575"/>
      <c r="B422" s="337"/>
      <c r="C422" s="337"/>
      <c r="D422" s="337"/>
      <c r="E422" s="337"/>
      <c r="F422" s="337"/>
      <c r="G422" s="337"/>
      <c r="H422" s="337"/>
      <c r="I422" s="337"/>
      <c r="J422" s="337"/>
      <c r="K422" s="337"/>
      <c r="L422" s="337"/>
      <c r="M422" s="337"/>
      <c r="N422" s="337"/>
      <c r="O422" s="337"/>
      <c r="P422" s="337"/>
      <c r="Q422" s="337"/>
      <c r="R422" s="337"/>
      <c r="S422" s="337"/>
      <c r="T422" s="337"/>
      <c r="U422" s="337"/>
      <c r="V422" s="95"/>
    </row>
    <row r="423">
      <c r="A423" s="575"/>
      <c r="B423" s="337"/>
      <c r="C423" s="337"/>
      <c r="D423" s="337"/>
      <c r="E423" s="337"/>
      <c r="F423" s="337"/>
      <c r="G423" s="337"/>
      <c r="H423" s="337"/>
      <c r="I423" s="337"/>
      <c r="J423" s="337"/>
      <c r="K423" s="337"/>
      <c r="L423" s="337"/>
      <c r="M423" s="337"/>
      <c r="N423" s="337"/>
      <c r="O423" s="337"/>
      <c r="P423" s="337"/>
      <c r="Q423" s="337"/>
      <c r="R423" s="337"/>
      <c r="S423" s="337"/>
      <c r="T423" s="337"/>
      <c r="U423" s="337"/>
      <c r="V423" s="95"/>
    </row>
    <row r="424">
      <c r="A424" s="575"/>
      <c r="B424" s="337"/>
      <c r="C424" s="337"/>
      <c r="D424" s="337"/>
      <c r="E424" s="337"/>
      <c r="F424" s="337"/>
      <c r="G424" s="337"/>
      <c r="H424" s="337"/>
      <c r="I424" s="337"/>
      <c r="J424" s="337"/>
      <c r="K424" s="337"/>
      <c r="L424" s="337"/>
      <c r="M424" s="337"/>
      <c r="N424" s="337"/>
      <c r="O424" s="337"/>
      <c r="P424" s="337"/>
      <c r="Q424" s="337"/>
      <c r="R424" s="337"/>
      <c r="S424" s="337"/>
      <c r="T424" s="337"/>
      <c r="U424" s="337"/>
      <c r="V424" s="95"/>
    </row>
    <row r="425">
      <c r="A425" s="575"/>
      <c r="B425" s="337"/>
      <c r="C425" s="337"/>
      <c r="D425" s="337"/>
      <c r="E425" s="337"/>
      <c r="F425" s="337"/>
      <c r="G425" s="337"/>
      <c r="H425" s="337"/>
      <c r="I425" s="337"/>
      <c r="J425" s="337"/>
      <c r="K425" s="337"/>
      <c r="L425" s="337"/>
      <c r="M425" s="337"/>
      <c r="N425" s="337"/>
      <c r="O425" s="337"/>
      <c r="P425" s="337"/>
      <c r="Q425" s="337"/>
      <c r="R425" s="337"/>
      <c r="S425" s="337"/>
      <c r="T425" s="337"/>
      <c r="U425" s="337"/>
      <c r="V425" s="95"/>
    </row>
    <row r="426">
      <c r="A426" s="575"/>
      <c r="B426" s="337"/>
      <c r="C426" s="337"/>
      <c r="D426" s="337"/>
      <c r="E426" s="337"/>
      <c r="F426" s="337"/>
      <c r="G426" s="337"/>
      <c r="H426" s="337"/>
      <c r="I426" s="337"/>
      <c r="J426" s="337"/>
      <c r="K426" s="337"/>
      <c r="L426" s="337"/>
      <c r="M426" s="337"/>
      <c r="N426" s="337"/>
      <c r="O426" s="337"/>
      <c r="P426" s="337"/>
      <c r="Q426" s="337"/>
      <c r="R426" s="337"/>
      <c r="S426" s="337"/>
      <c r="T426" s="337"/>
      <c r="U426" s="337"/>
      <c r="V426" s="95"/>
    </row>
    <row r="427">
      <c r="A427" s="575"/>
      <c r="B427" s="337"/>
      <c r="C427" s="337"/>
      <c r="D427" s="337"/>
      <c r="E427" s="337"/>
      <c r="F427" s="337"/>
      <c r="G427" s="337"/>
      <c r="H427" s="337"/>
      <c r="I427" s="337"/>
      <c r="J427" s="337"/>
      <c r="K427" s="337"/>
      <c r="L427" s="337"/>
      <c r="M427" s="337"/>
      <c r="N427" s="337"/>
      <c r="O427" s="337"/>
      <c r="P427" s="337"/>
      <c r="Q427" s="337"/>
      <c r="R427" s="337"/>
      <c r="S427" s="337"/>
      <c r="T427" s="337"/>
      <c r="U427" s="337"/>
      <c r="V427" s="95"/>
    </row>
    <row r="428">
      <c r="A428" s="575"/>
      <c r="B428" s="337"/>
      <c r="C428" s="337"/>
      <c r="D428" s="337"/>
      <c r="E428" s="337"/>
      <c r="F428" s="337"/>
      <c r="G428" s="337"/>
      <c r="H428" s="337"/>
      <c r="I428" s="337"/>
      <c r="J428" s="337"/>
      <c r="K428" s="337"/>
      <c r="L428" s="337"/>
      <c r="M428" s="337"/>
      <c r="N428" s="337"/>
      <c r="O428" s="337"/>
      <c r="P428" s="337"/>
      <c r="Q428" s="337"/>
      <c r="R428" s="337"/>
      <c r="S428" s="337"/>
      <c r="T428" s="337"/>
      <c r="U428" s="337"/>
      <c r="V428" s="95"/>
    </row>
    <row r="429">
      <c r="A429" s="575"/>
      <c r="B429" s="337"/>
      <c r="C429" s="337"/>
      <c r="D429" s="337"/>
      <c r="E429" s="337"/>
      <c r="F429" s="337"/>
      <c r="G429" s="337"/>
      <c r="H429" s="337"/>
      <c r="I429" s="337"/>
      <c r="J429" s="337"/>
      <c r="K429" s="337"/>
      <c r="L429" s="337"/>
      <c r="M429" s="337"/>
      <c r="N429" s="337"/>
      <c r="O429" s="337"/>
      <c r="P429" s="337"/>
      <c r="Q429" s="337"/>
      <c r="R429" s="337"/>
      <c r="S429" s="337"/>
      <c r="T429" s="337"/>
      <c r="U429" s="337"/>
      <c r="V429" s="95"/>
    </row>
    <row r="430">
      <c r="A430" s="575"/>
      <c r="B430" s="337"/>
      <c r="C430" s="337"/>
      <c r="D430" s="337"/>
      <c r="E430" s="337"/>
      <c r="F430" s="337"/>
      <c r="G430" s="337"/>
      <c r="H430" s="337"/>
      <c r="I430" s="337"/>
      <c r="J430" s="337"/>
      <c r="K430" s="337"/>
      <c r="L430" s="337"/>
      <c r="M430" s="337"/>
      <c r="N430" s="337"/>
      <c r="O430" s="337"/>
      <c r="P430" s="337"/>
      <c r="Q430" s="337"/>
      <c r="R430" s="337"/>
      <c r="S430" s="337"/>
      <c r="T430" s="337"/>
      <c r="U430" s="337"/>
      <c r="V430" s="95"/>
    </row>
    <row r="431">
      <c r="A431" s="575"/>
      <c r="B431" s="337"/>
      <c r="C431" s="337"/>
      <c r="D431" s="337"/>
      <c r="E431" s="337"/>
      <c r="F431" s="337"/>
      <c r="G431" s="337"/>
      <c r="H431" s="337"/>
      <c r="I431" s="337"/>
      <c r="J431" s="337"/>
      <c r="K431" s="337"/>
      <c r="L431" s="337"/>
      <c r="M431" s="337"/>
      <c r="N431" s="337"/>
      <c r="O431" s="337"/>
      <c r="P431" s="337"/>
      <c r="Q431" s="337"/>
      <c r="R431" s="337"/>
      <c r="S431" s="337"/>
      <c r="T431" s="337"/>
      <c r="U431" s="337"/>
      <c r="V431" s="95"/>
    </row>
    <row r="432">
      <c r="A432" s="575"/>
      <c r="B432" s="337"/>
      <c r="C432" s="337"/>
      <c r="D432" s="337"/>
      <c r="E432" s="337"/>
      <c r="F432" s="337"/>
      <c r="G432" s="337"/>
      <c r="H432" s="337"/>
      <c r="I432" s="337"/>
      <c r="J432" s="337"/>
      <c r="K432" s="337"/>
      <c r="L432" s="337"/>
      <c r="M432" s="337"/>
      <c r="N432" s="337"/>
      <c r="O432" s="337"/>
      <c r="P432" s="337"/>
      <c r="Q432" s="337"/>
      <c r="R432" s="337"/>
      <c r="S432" s="337"/>
      <c r="T432" s="337"/>
      <c r="U432" s="337"/>
      <c r="V432" s="95"/>
    </row>
    <row r="433">
      <c r="A433" s="575"/>
      <c r="B433" s="337"/>
      <c r="C433" s="337"/>
      <c r="D433" s="337"/>
      <c r="E433" s="337"/>
      <c r="F433" s="337"/>
      <c r="G433" s="337"/>
      <c r="H433" s="337"/>
      <c r="I433" s="337"/>
      <c r="J433" s="337"/>
      <c r="K433" s="337"/>
      <c r="L433" s="337"/>
      <c r="M433" s="337"/>
      <c r="N433" s="337"/>
      <c r="O433" s="337"/>
      <c r="P433" s="337"/>
      <c r="Q433" s="337"/>
      <c r="R433" s="337"/>
      <c r="S433" s="337"/>
      <c r="T433" s="337"/>
      <c r="U433" s="337"/>
      <c r="V433" s="95"/>
    </row>
    <row r="434">
      <c r="A434" s="575"/>
      <c r="B434" s="337"/>
      <c r="C434" s="337"/>
      <c r="D434" s="337"/>
      <c r="E434" s="337"/>
      <c r="F434" s="337"/>
      <c r="G434" s="337"/>
      <c r="H434" s="337"/>
      <c r="I434" s="337"/>
      <c r="J434" s="337"/>
      <c r="K434" s="337"/>
      <c r="L434" s="337"/>
      <c r="M434" s="337"/>
      <c r="N434" s="337"/>
      <c r="O434" s="337"/>
      <c r="P434" s="337"/>
      <c r="Q434" s="337"/>
      <c r="R434" s="337"/>
      <c r="S434" s="337"/>
      <c r="T434" s="337"/>
      <c r="U434" s="337"/>
      <c r="V434" s="95"/>
    </row>
    <row r="435">
      <c r="A435" s="575"/>
      <c r="B435" s="337"/>
      <c r="C435" s="337"/>
      <c r="D435" s="337"/>
      <c r="E435" s="337"/>
      <c r="F435" s="337"/>
      <c r="G435" s="337"/>
      <c r="H435" s="337"/>
      <c r="I435" s="337"/>
      <c r="J435" s="337"/>
      <c r="K435" s="337"/>
      <c r="L435" s="337"/>
      <c r="M435" s="337"/>
      <c r="N435" s="337"/>
      <c r="O435" s="337"/>
      <c r="P435" s="337"/>
      <c r="Q435" s="337"/>
      <c r="R435" s="337"/>
      <c r="S435" s="337"/>
      <c r="T435" s="337"/>
      <c r="U435" s="337"/>
      <c r="V435" s="95"/>
    </row>
    <row r="436">
      <c r="A436" s="575"/>
      <c r="B436" s="337"/>
      <c r="C436" s="337"/>
      <c r="D436" s="337"/>
      <c r="E436" s="337"/>
      <c r="F436" s="337"/>
      <c r="G436" s="337"/>
      <c r="H436" s="337"/>
      <c r="I436" s="337"/>
      <c r="J436" s="337"/>
      <c r="K436" s="337"/>
      <c r="L436" s="337"/>
      <c r="M436" s="337"/>
      <c r="N436" s="337"/>
      <c r="O436" s="337"/>
      <c r="P436" s="337"/>
      <c r="Q436" s="337"/>
      <c r="R436" s="337"/>
      <c r="S436" s="337"/>
      <c r="T436" s="337"/>
      <c r="U436" s="337"/>
      <c r="V436" s="95"/>
    </row>
    <row r="437">
      <c r="A437" s="575"/>
      <c r="B437" s="337"/>
      <c r="C437" s="337"/>
      <c r="D437" s="337"/>
      <c r="E437" s="337"/>
      <c r="F437" s="337"/>
      <c r="G437" s="337"/>
      <c r="H437" s="337"/>
      <c r="I437" s="337"/>
      <c r="J437" s="337"/>
      <c r="K437" s="337"/>
      <c r="L437" s="337"/>
      <c r="M437" s="337"/>
      <c r="N437" s="337"/>
      <c r="O437" s="337"/>
      <c r="P437" s="337"/>
      <c r="Q437" s="337"/>
      <c r="R437" s="337"/>
      <c r="S437" s="337"/>
      <c r="T437" s="337"/>
      <c r="U437" s="337"/>
      <c r="V437" s="95"/>
    </row>
    <row r="438">
      <c r="A438" s="575"/>
      <c r="B438" s="337"/>
      <c r="C438" s="337"/>
      <c r="D438" s="337"/>
      <c r="E438" s="337"/>
      <c r="F438" s="337"/>
      <c r="G438" s="337"/>
      <c r="H438" s="337"/>
      <c r="I438" s="337"/>
      <c r="J438" s="337"/>
      <c r="K438" s="337"/>
      <c r="L438" s="337"/>
      <c r="M438" s="337"/>
      <c r="N438" s="337"/>
      <c r="O438" s="337"/>
      <c r="P438" s="337"/>
      <c r="Q438" s="337"/>
      <c r="R438" s="337"/>
      <c r="S438" s="337"/>
      <c r="T438" s="337"/>
      <c r="U438" s="337"/>
      <c r="V438" s="95"/>
    </row>
    <row r="439">
      <c r="A439" s="575"/>
      <c r="B439" s="337"/>
      <c r="C439" s="337"/>
      <c r="D439" s="337"/>
      <c r="E439" s="337"/>
      <c r="F439" s="337"/>
      <c r="G439" s="337"/>
      <c r="H439" s="337"/>
      <c r="I439" s="337"/>
      <c r="J439" s="337"/>
      <c r="K439" s="337"/>
      <c r="L439" s="337"/>
      <c r="M439" s="337"/>
      <c r="N439" s="337"/>
      <c r="O439" s="337"/>
      <c r="P439" s="337"/>
      <c r="Q439" s="337"/>
      <c r="R439" s="337"/>
      <c r="S439" s="337"/>
      <c r="T439" s="337"/>
      <c r="U439" s="337"/>
      <c r="V439" s="95"/>
    </row>
    <row r="440">
      <c r="A440" s="575"/>
      <c r="B440" s="337"/>
      <c r="C440" s="337"/>
      <c r="D440" s="337"/>
      <c r="E440" s="337"/>
      <c r="F440" s="337"/>
      <c r="G440" s="337"/>
      <c r="H440" s="337"/>
      <c r="I440" s="337"/>
      <c r="J440" s="337"/>
      <c r="K440" s="337"/>
      <c r="L440" s="337"/>
      <c r="M440" s="337"/>
      <c r="N440" s="337"/>
      <c r="O440" s="337"/>
      <c r="P440" s="337"/>
      <c r="Q440" s="337"/>
      <c r="R440" s="337"/>
      <c r="S440" s="337"/>
      <c r="T440" s="337"/>
      <c r="U440" s="337"/>
      <c r="V440" s="95"/>
    </row>
    <row r="441">
      <c r="A441" s="575"/>
      <c r="B441" s="337"/>
      <c r="C441" s="337"/>
      <c r="D441" s="337"/>
      <c r="E441" s="337"/>
      <c r="F441" s="337"/>
      <c r="G441" s="337"/>
      <c r="H441" s="337"/>
      <c r="I441" s="337"/>
      <c r="J441" s="337"/>
      <c r="K441" s="337"/>
      <c r="L441" s="337"/>
      <c r="M441" s="337"/>
      <c r="N441" s="337"/>
      <c r="O441" s="337"/>
      <c r="P441" s="337"/>
      <c r="Q441" s="337"/>
      <c r="R441" s="337"/>
      <c r="S441" s="337"/>
      <c r="T441" s="337"/>
      <c r="U441" s="337"/>
      <c r="V441" s="95"/>
    </row>
    <row r="442">
      <c r="A442" s="575"/>
      <c r="B442" s="337"/>
      <c r="C442" s="337"/>
      <c r="D442" s="337"/>
      <c r="E442" s="337"/>
      <c r="F442" s="337"/>
      <c r="G442" s="337"/>
      <c r="H442" s="337"/>
      <c r="I442" s="337"/>
      <c r="J442" s="337"/>
      <c r="K442" s="337"/>
      <c r="L442" s="337"/>
      <c r="M442" s="337"/>
      <c r="N442" s="337"/>
      <c r="O442" s="337"/>
      <c r="P442" s="337"/>
      <c r="Q442" s="337"/>
      <c r="R442" s="337"/>
      <c r="S442" s="337"/>
      <c r="T442" s="337"/>
      <c r="U442" s="337"/>
      <c r="V442" s="95"/>
    </row>
    <row r="443">
      <c r="A443" s="575"/>
      <c r="B443" s="337"/>
      <c r="C443" s="337"/>
      <c r="D443" s="337"/>
      <c r="E443" s="337"/>
      <c r="F443" s="337"/>
      <c r="G443" s="337"/>
      <c r="H443" s="337"/>
      <c r="I443" s="337"/>
      <c r="J443" s="337"/>
      <c r="K443" s="337"/>
      <c r="L443" s="337"/>
      <c r="M443" s="337"/>
      <c r="N443" s="337"/>
      <c r="O443" s="337"/>
      <c r="P443" s="337"/>
      <c r="Q443" s="337"/>
      <c r="R443" s="337"/>
      <c r="S443" s="337"/>
      <c r="T443" s="337"/>
      <c r="U443" s="337"/>
      <c r="V443" s="95"/>
    </row>
    <row r="444">
      <c r="A444" s="575"/>
      <c r="B444" s="337"/>
      <c r="C444" s="337"/>
      <c r="D444" s="337"/>
      <c r="E444" s="337"/>
      <c r="F444" s="337"/>
      <c r="G444" s="337"/>
      <c r="H444" s="337"/>
      <c r="I444" s="337"/>
      <c r="J444" s="337"/>
      <c r="K444" s="337"/>
      <c r="L444" s="337"/>
      <c r="M444" s="337"/>
      <c r="N444" s="337"/>
      <c r="O444" s="337"/>
      <c r="P444" s="337"/>
      <c r="Q444" s="337"/>
      <c r="R444" s="337"/>
      <c r="S444" s="337"/>
      <c r="T444" s="337"/>
      <c r="U444" s="337"/>
      <c r="V444" s="95"/>
    </row>
    <row r="445">
      <c r="A445" s="575"/>
      <c r="B445" s="337"/>
      <c r="C445" s="337"/>
      <c r="D445" s="337"/>
      <c r="E445" s="337"/>
      <c r="F445" s="337"/>
      <c r="G445" s="337"/>
      <c r="H445" s="337"/>
      <c r="I445" s="337"/>
      <c r="J445" s="337"/>
      <c r="K445" s="337"/>
      <c r="L445" s="337"/>
      <c r="M445" s="337"/>
      <c r="N445" s="337"/>
      <c r="O445" s="337"/>
      <c r="P445" s="337"/>
      <c r="Q445" s="337"/>
      <c r="R445" s="337"/>
      <c r="S445" s="337"/>
      <c r="T445" s="337"/>
      <c r="U445" s="337"/>
      <c r="V445" s="95"/>
    </row>
    <row r="446">
      <c r="A446" s="575"/>
      <c r="B446" s="337"/>
      <c r="C446" s="337"/>
      <c r="D446" s="337"/>
      <c r="E446" s="337"/>
      <c r="F446" s="337"/>
      <c r="G446" s="337"/>
      <c r="H446" s="337"/>
      <c r="I446" s="337"/>
      <c r="J446" s="337"/>
      <c r="K446" s="337"/>
      <c r="L446" s="337"/>
      <c r="M446" s="337"/>
      <c r="N446" s="337"/>
      <c r="O446" s="337"/>
      <c r="P446" s="337"/>
      <c r="Q446" s="337"/>
      <c r="R446" s="337"/>
      <c r="S446" s="337"/>
      <c r="T446" s="337"/>
      <c r="U446" s="337"/>
      <c r="V446" s="95"/>
    </row>
    <row r="447">
      <c r="A447" s="575"/>
      <c r="B447" s="337"/>
      <c r="C447" s="337"/>
      <c r="D447" s="337"/>
      <c r="E447" s="337"/>
      <c r="F447" s="337"/>
      <c r="G447" s="337"/>
      <c r="H447" s="337"/>
      <c r="I447" s="337"/>
      <c r="J447" s="337"/>
      <c r="K447" s="337"/>
      <c r="L447" s="337"/>
      <c r="M447" s="337"/>
      <c r="N447" s="337"/>
      <c r="O447" s="337"/>
      <c r="P447" s="337"/>
      <c r="Q447" s="337"/>
      <c r="R447" s="337"/>
      <c r="S447" s="337"/>
      <c r="T447" s="337"/>
      <c r="U447" s="337"/>
      <c r="V447" s="95"/>
    </row>
    <row r="448">
      <c r="A448" s="575"/>
      <c r="B448" s="337"/>
      <c r="C448" s="337"/>
      <c r="D448" s="337"/>
      <c r="E448" s="337"/>
      <c r="F448" s="337"/>
      <c r="G448" s="337"/>
      <c r="H448" s="337"/>
      <c r="I448" s="337"/>
      <c r="J448" s="337"/>
      <c r="K448" s="337"/>
      <c r="L448" s="337"/>
      <c r="M448" s="337"/>
      <c r="N448" s="337"/>
      <c r="O448" s="337"/>
      <c r="P448" s="337"/>
      <c r="Q448" s="337"/>
      <c r="R448" s="337"/>
      <c r="S448" s="337"/>
      <c r="T448" s="337"/>
      <c r="U448" s="337"/>
      <c r="V448" s="95"/>
    </row>
    <row r="449">
      <c r="A449" s="575"/>
      <c r="B449" s="337"/>
      <c r="C449" s="337"/>
      <c r="D449" s="337"/>
      <c r="E449" s="337"/>
      <c r="F449" s="337"/>
      <c r="G449" s="337"/>
      <c r="H449" s="337"/>
      <c r="I449" s="337"/>
      <c r="J449" s="337"/>
      <c r="K449" s="337"/>
      <c r="L449" s="337"/>
      <c r="M449" s="337"/>
      <c r="N449" s="337"/>
      <c r="O449" s="337"/>
      <c r="P449" s="337"/>
      <c r="Q449" s="337"/>
      <c r="R449" s="337"/>
      <c r="S449" s="337"/>
      <c r="T449" s="337"/>
      <c r="U449" s="337"/>
      <c r="V449" s="95"/>
    </row>
    <row r="450">
      <c r="A450" s="575"/>
      <c r="B450" s="337"/>
      <c r="C450" s="337"/>
      <c r="D450" s="337"/>
      <c r="E450" s="337"/>
      <c r="F450" s="337"/>
      <c r="G450" s="337"/>
      <c r="H450" s="337"/>
      <c r="I450" s="337"/>
      <c r="J450" s="337"/>
      <c r="K450" s="337"/>
      <c r="L450" s="337"/>
      <c r="M450" s="337"/>
      <c r="N450" s="337"/>
      <c r="O450" s="337"/>
      <c r="P450" s="337"/>
      <c r="Q450" s="337"/>
      <c r="R450" s="337"/>
      <c r="S450" s="337"/>
      <c r="T450" s="337"/>
      <c r="U450" s="337"/>
      <c r="V450" s="95"/>
    </row>
    <row r="451">
      <c r="A451" s="575"/>
      <c r="B451" s="337"/>
      <c r="C451" s="337"/>
      <c r="D451" s="337"/>
      <c r="E451" s="337"/>
      <c r="F451" s="337"/>
      <c r="G451" s="337"/>
      <c r="H451" s="337"/>
      <c r="I451" s="337"/>
      <c r="J451" s="337"/>
      <c r="K451" s="337"/>
      <c r="L451" s="337"/>
      <c r="M451" s="337"/>
      <c r="N451" s="337"/>
      <c r="O451" s="337"/>
      <c r="P451" s="337"/>
      <c r="Q451" s="337"/>
      <c r="R451" s="337"/>
      <c r="S451" s="337"/>
      <c r="T451" s="337"/>
      <c r="U451" s="337"/>
      <c r="V451" s="95"/>
    </row>
    <row r="452">
      <c r="A452" s="575"/>
      <c r="B452" s="337"/>
      <c r="C452" s="337"/>
      <c r="D452" s="337"/>
      <c r="E452" s="337"/>
      <c r="F452" s="337"/>
      <c r="G452" s="337"/>
      <c r="H452" s="337"/>
      <c r="I452" s="337"/>
      <c r="J452" s="337"/>
      <c r="K452" s="337"/>
      <c r="L452" s="337"/>
      <c r="M452" s="337"/>
      <c r="N452" s="337"/>
      <c r="O452" s="337"/>
      <c r="P452" s="337"/>
      <c r="Q452" s="337"/>
      <c r="R452" s="337"/>
      <c r="S452" s="337"/>
      <c r="T452" s="337"/>
      <c r="U452" s="337"/>
      <c r="V452" s="95"/>
    </row>
    <row r="453">
      <c r="A453" s="575"/>
      <c r="B453" s="337"/>
      <c r="C453" s="337"/>
      <c r="D453" s="337"/>
      <c r="E453" s="337"/>
      <c r="F453" s="337"/>
      <c r="G453" s="337"/>
      <c r="H453" s="337"/>
      <c r="I453" s="337"/>
      <c r="J453" s="337"/>
      <c r="K453" s="337"/>
      <c r="L453" s="337"/>
      <c r="M453" s="337"/>
      <c r="N453" s="337"/>
      <c r="O453" s="337"/>
      <c r="P453" s="337"/>
      <c r="Q453" s="337"/>
      <c r="R453" s="337"/>
      <c r="S453" s="337"/>
      <c r="T453" s="337"/>
      <c r="U453" s="337"/>
      <c r="V453" s="95"/>
    </row>
    <row r="454">
      <c r="A454" s="575"/>
      <c r="B454" s="337"/>
      <c r="C454" s="337"/>
      <c r="D454" s="337"/>
      <c r="E454" s="337"/>
      <c r="F454" s="337"/>
      <c r="G454" s="337"/>
      <c r="H454" s="337"/>
      <c r="I454" s="337"/>
      <c r="J454" s="337"/>
      <c r="K454" s="337"/>
      <c r="L454" s="337"/>
      <c r="M454" s="337"/>
      <c r="N454" s="337"/>
      <c r="O454" s="337"/>
      <c r="P454" s="337"/>
      <c r="Q454" s="337"/>
      <c r="R454" s="337"/>
      <c r="S454" s="337"/>
      <c r="T454" s="337"/>
      <c r="U454" s="337"/>
      <c r="V454" s="95"/>
    </row>
    <row r="455">
      <c r="A455" s="575"/>
      <c r="B455" s="337"/>
      <c r="C455" s="337"/>
      <c r="D455" s="337"/>
      <c r="E455" s="337"/>
      <c r="F455" s="337"/>
      <c r="G455" s="337"/>
      <c r="H455" s="337"/>
      <c r="I455" s="337"/>
      <c r="J455" s="337"/>
      <c r="K455" s="337"/>
      <c r="L455" s="337"/>
      <c r="M455" s="337"/>
      <c r="N455" s="337"/>
      <c r="O455" s="337"/>
      <c r="P455" s="337"/>
      <c r="Q455" s="337"/>
      <c r="R455" s="337"/>
      <c r="S455" s="337"/>
      <c r="T455" s="337"/>
      <c r="U455" s="337"/>
      <c r="V455" s="95"/>
    </row>
    <row r="456">
      <c r="A456" s="575"/>
      <c r="B456" s="337"/>
      <c r="C456" s="337"/>
      <c r="D456" s="337"/>
      <c r="E456" s="337"/>
      <c r="F456" s="337"/>
      <c r="G456" s="337"/>
      <c r="H456" s="337"/>
      <c r="I456" s="337"/>
      <c r="J456" s="337"/>
      <c r="K456" s="337"/>
      <c r="L456" s="337"/>
      <c r="M456" s="337"/>
      <c r="N456" s="337"/>
      <c r="O456" s="337"/>
      <c r="P456" s="337"/>
      <c r="Q456" s="337"/>
      <c r="R456" s="337"/>
      <c r="S456" s="337"/>
      <c r="T456" s="337"/>
      <c r="U456" s="337"/>
      <c r="V456" s="95"/>
    </row>
    <row r="457">
      <c r="A457" s="575"/>
      <c r="B457" s="337"/>
      <c r="C457" s="337"/>
      <c r="D457" s="337"/>
      <c r="E457" s="337"/>
      <c r="F457" s="337"/>
      <c r="G457" s="337"/>
      <c r="H457" s="337"/>
      <c r="I457" s="337"/>
      <c r="J457" s="337"/>
      <c r="K457" s="337"/>
      <c r="L457" s="337"/>
      <c r="M457" s="337"/>
      <c r="N457" s="337"/>
      <c r="O457" s="337"/>
      <c r="P457" s="337"/>
      <c r="Q457" s="337"/>
      <c r="R457" s="337"/>
      <c r="S457" s="337"/>
      <c r="T457" s="337"/>
      <c r="U457" s="337"/>
      <c r="V457" s="95"/>
    </row>
    <row r="458">
      <c r="A458" s="575"/>
      <c r="B458" s="337"/>
      <c r="C458" s="337"/>
      <c r="D458" s="337"/>
      <c r="E458" s="337"/>
      <c r="F458" s="337"/>
      <c r="G458" s="337"/>
      <c r="H458" s="337"/>
      <c r="I458" s="337"/>
      <c r="J458" s="337"/>
      <c r="K458" s="337"/>
      <c r="L458" s="337"/>
      <c r="M458" s="337"/>
      <c r="N458" s="337"/>
      <c r="O458" s="337"/>
      <c r="P458" s="337"/>
      <c r="Q458" s="337"/>
      <c r="R458" s="337"/>
      <c r="S458" s="337"/>
      <c r="T458" s="337"/>
      <c r="U458" s="337"/>
      <c r="V458" s="95"/>
    </row>
    <row r="459">
      <c r="A459" s="575"/>
      <c r="B459" s="337"/>
      <c r="C459" s="337"/>
      <c r="D459" s="337"/>
      <c r="E459" s="337"/>
      <c r="F459" s="337"/>
      <c r="G459" s="337"/>
      <c r="H459" s="337"/>
      <c r="I459" s="337"/>
      <c r="J459" s="337"/>
      <c r="K459" s="337"/>
      <c r="L459" s="337"/>
      <c r="M459" s="337"/>
      <c r="N459" s="337"/>
      <c r="O459" s="337"/>
      <c r="P459" s="337"/>
      <c r="Q459" s="337"/>
      <c r="R459" s="337"/>
      <c r="S459" s="337"/>
      <c r="T459" s="337"/>
      <c r="U459" s="337"/>
      <c r="V459" s="95"/>
    </row>
    <row r="460">
      <c r="A460" s="575"/>
      <c r="B460" s="337"/>
      <c r="C460" s="337"/>
      <c r="D460" s="337"/>
      <c r="E460" s="337"/>
      <c r="F460" s="337"/>
      <c r="G460" s="337"/>
      <c r="H460" s="337"/>
      <c r="I460" s="337"/>
      <c r="J460" s="337"/>
      <c r="K460" s="337"/>
      <c r="L460" s="337"/>
      <c r="M460" s="337"/>
      <c r="N460" s="337"/>
      <c r="O460" s="337"/>
      <c r="P460" s="337"/>
      <c r="Q460" s="337"/>
      <c r="R460" s="337"/>
      <c r="S460" s="337"/>
      <c r="T460" s="337"/>
      <c r="U460" s="337"/>
      <c r="V460" s="95"/>
    </row>
    <row r="461">
      <c r="A461" s="575"/>
      <c r="B461" s="337"/>
      <c r="C461" s="337"/>
      <c r="D461" s="337"/>
      <c r="E461" s="337"/>
      <c r="F461" s="337"/>
      <c r="G461" s="337"/>
      <c r="H461" s="337"/>
      <c r="I461" s="337"/>
      <c r="J461" s="337"/>
      <c r="K461" s="337"/>
      <c r="L461" s="337"/>
      <c r="M461" s="337"/>
      <c r="N461" s="337"/>
      <c r="O461" s="337"/>
      <c r="P461" s="337"/>
      <c r="Q461" s="337"/>
      <c r="R461" s="337"/>
      <c r="S461" s="337"/>
      <c r="T461" s="337"/>
      <c r="U461" s="337"/>
      <c r="V461" s="95"/>
    </row>
    <row r="462">
      <c r="A462" s="575"/>
      <c r="B462" s="337"/>
      <c r="C462" s="337"/>
      <c r="D462" s="337"/>
      <c r="E462" s="337"/>
      <c r="F462" s="337"/>
      <c r="G462" s="337"/>
      <c r="H462" s="337"/>
      <c r="I462" s="337"/>
      <c r="J462" s="337"/>
      <c r="K462" s="337"/>
      <c r="L462" s="337"/>
      <c r="M462" s="337"/>
      <c r="N462" s="337"/>
      <c r="O462" s="337"/>
      <c r="P462" s="337"/>
      <c r="Q462" s="337"/>
      <c r="R462" s="337"/>
      <c r="S462" s="337"/>
      <c r="T462" s="337"/>
      <c r="U462" s="337"/>
      <c r="V462" s="95"/>
    </row>
    <row r="463">
      <c r="A463" s="575"/>
      <c r="B463" s="337"/>
      <c r="C463" s="337"/>
      <c r="D463" s="337"/>
      <c r="E463" s="337"/>
      <c r="F463" s="337"/>
      <c r="G463" s="337"/>
      <c r="H463" s="337"/>
      <c r="I463" s="337"/>
      <c r="J463" s="337"/>
      <c r="K463" s="337"/>
      <c r="L463" s="337"/>
      <c r="M463" s="337"/>
      <c r="N463" s="337"/>
      <c r="O463" s="337"/>
      <c r="P463" s="337"/>
      <c r="Q463" s="337"/>
      <c r="R463" s="337"/>
      <c r="S463" s="337"/>
      <c r="T463" s="337"/>
      <c r="U463" s="337"/>
      <c r="V463" s="95"/>
    </row>
    <row r="464">
      <c r="A464" s="575"/>
      <c r="B464" s="337"/>
      <c r="C464" s="337"/>
      <c r="D464" s="337"/>
      <c r="E464" s="337"/>
      <c r="F464" s="337"/>
      <c r="G464" s="337"/>
      <c r="H464" s="337"/>
      <c r="I464" s="337"/>
      <c r="J464" s="337"/>
      <c r="K464" s="337"/>
      <c r="L464" s="337"/>
      <c r="M464" s="337"/>
      <c r="N464" s="337"/>
      <c r="O464" s="337"/>
      <c r="P464" s="337"/>
      <c r="Q464" s="337"/>
      <c r="R464" s="337"/>
      <c r="S464" s="337"/>
      <c r="T464" s="337"/>
      <c r="U464" s="337"/>
      <c r="V464" s="95"/>
    </row>
    <row r="465">
      <c r="A465" s="575"/>
      <c r="B465" s="337"/>
      <c r="C465" s="337"/>
      <c r="D465" s="337"/>
      <c r="E465" s="337"/>
      <c r="F465" s="337"/>
      <c r="G465" s="337"/>
      <c r="H465" s="337"/>
      <c r="I465" s="337"/>
      <c r="J465" s="337"/>
      <c r="K465" s="337"/>
      <c r="L465" s="337"/>
      <c r="M465" s="337"/>
      <c r="N465" s="337"/>
      <c r="O465" s="337"/>
      <c r="P465" s="337"/>
      <c r="Q465" s="337"/>
      <c r="R465" s="337"/>
      <c r="S465" s="337"/>
      <c r="T465" s="337"/>
      <c r="U465" s="337"/>
      <c r="V465" s="95"/>
    </row>
    <row r="466">
      <c r="A466" s="575"/>
      <c r="B466" s="337"/>
      <c r="C466" s="337"/>
      <c r="D466" s="337"/>
      <c r="E466" s="337"/>
      <c r="F466" s="337"/>
      <c r="G466" s="337"/>
      <c r="H466" s="337"/>
      <c r="I466" s="337"/>
      <c r="J466" s="337"/>
      <c r="K466" s="337"/>
      <c r="L466" s="337"/>
      <c r="M466" s="337"/>
      <c r="N466" s="337"/>
      <c r="O466" s="337"/>
      <c r="P466" s="337"/>
      <c r="Q466" s="337"/>
      <c r="R466" s="337"/>
      <c r="S466" s="337"/>
      <c r="T466" s="337"/>
      <c r="U466" s="337"/>
      <c r="V466" s="95"/>
    </row>
    <row r="467">
      <c r="A467" s="575"/>
      <c r="B467" s="337"/>
      <c r="C467" s="337"/>
      <c r="D467" s="337"/>
      <c r="E467" s="337"/>
      <c r="F467" s="337"/>
      <c r="G467" s="337"/>
      <c r="H467" s="337"/>
      <c r="I467" s="337"/>
      <c r="J467" s="337"/>
      <c r="K467" s="337"/>
      <c r="L467" s="337"/>
      <c r="M467" s="337"/>
      <c r="N467" s="337"/>
      <c r="O467" s="337"/>
      <c r="P467" s="337"/>
      <c r="Q467" s="337"/>
      <c r="R467" s="337"/>
      <c r="S467" s="337"/>
      <c r="T467" s="337"/>
      <c r="U467" s="337"/>
      <c r="V467" s="95"/>
    </row>
    <row r="468">
      <c r="A468" s="575"/>
      <c r="B468" s="337"/>
      <c r="C468" s="337"/>
      <c r="D468" s="337"/>
      <c r="E468" s="337"/>
      <c r="F468" s="337"/>
      <c r="G468" s="337"/>
      <c r="H468" s="337"/>
      <c r="I468" s="337"/>
      <c r="J468" s="337"/>
      <c r="K468" s="337"/>
      <c r="L468" s="337"/>
      <c r="M468" s="337"/>
      <c r="N468" s="337"/>
      <c r="O468" s="337"/>
      <c r="P468" s="337"/>
      <c r="Q468" s="337"/>
      <c r="R468" s="337"/>
      <c r="S468" s="337"/>
      <c r="T468" s="337"/>
      <c r="U468" s="337"/>
      <c r="V468" s="95"/>
    </row>
    <row r="469">
      <c r="A469" s="575"/>
      <c r="B469" s="337"/>
      <c r="C469" s="337"/>
      <c r="D469" s="337"/>
      <c r="E469" s="337"/>
      <c r="F469" s="337"/>
      <c r="G469" s="337"/>
      <c r="H469" s="337"/>
      <c r="I469" s="337"/>
      <c r="J469" s="337"/>
      <c r="K469" s="337"/>
      <c r="L469" s="337"/>
      <c r="M469" s="337"/>
      <c r="N469" s="337"/>
      <c r="O469" s="337"/>
      <c r="P469" s="337"/>
      <c r="Q469" s="337"/>
      <c r="R469" s="337"/>
      <c r="S469" s="337"/>
      <c r="T469" s="337"/>
      <c r="U469" s="337"/>
      <c r="V469" s="95"/>
    </row>
    <row r="470">
      <c r="A470" s="575"/>
      <c r="B470" s="337"/>
      <c r="C470" s="337"/>
      <c r="D470" s="337"/>
      <c r="E470" s="337"/>
      <c r="F470" s="337"/>
      <c r="G470" s="337"/>
      <c r="H470" s="337"/>
      <c r="I470" s="337"/>
      <c r="J470" s="337"/>
      <c r="K470" s="337"/>
      <c r="L470" s="337"/>
      <c r="M470" s="337"/>
      <c r="N470" s="337"/>
      <c r="O470" s="337"/>
      <c r="P470" s="337"/>
      <c r="Q470" s="337"/>
      <c r="R470" s="337"/>
      <c r="S470" s="337"/>
      <c r="T470" s="337"/>
      <c r="U470" s="337"/>
      <c r="V470" s="95"/>
    </row>
    <row r="471">
      <c r="A471" s="575"/>
      <c r="B471" s="337"/>
      <c r="C471" s="337"/>
      <c r="D471" s="337"/>
      <c r="E471" s="337"/>
      <c r="F471" s="337"/>
      <c r="G471" s="337"/>
      <c r="H471" s="337"/>
      <c r="I471" s="337"/>
      <c r="J471" s="337"/>
      <c r="K471" s="337"/>
      <c r="L471" s="337"/>
      <c r="M471" s="337"/>
      <c r="N471" s="337"/>
      <c r="O471" s="337"/>
      <c r="P471" s="337"/>
      <c r="Q471" s="337"/>
      <c r="R471" s="337"/>
      <c r="S471" s="337"/>
      <c r="T471" s="337"/>
      <c r="U471" s="337"/>
      <c r="V471" s="95"/>
    </row>
    <row r="472">
      <c r="A472" s="575"/>
      <c r="B472" s="337"/>
      <c r="C472" s="337"/>
      <c r="D472" s="337"/>
      <c r="E472" s="337"/>
      <c r="F472" s="337"/>
      <c r="G472" s="337"/>
      <c r="H472" s="337"/>
      <c r="I472" s="337"/>
      <c r="J472" s="337"/>
      <c r="K472" s="337"/>
      <c r="L472" s="337"/>
      <c r="M472" s="337"/>
      <c r="N472" s="337"/>
      <c r="O472" s="337"/>
      <c r="P472" s="337"/>
      <c r="Q472" s="337"/>
      <c r="R472" s="337"/>
      <c r="S472" s="337"/>
      <c r="T472" s="337"/>
      <c r="U472" s="337"/>
      <c r="V472" s="95"/>
    </row>
    <row r="473">
      <c r="A473" s="575"/>
      <c r="B473" s="337"/>
      <c r="C473" s="337"/>
      <c r="D473" s="337"/>
      <c r="E473" s="337"/>
      <c r="F473" s="337"/>
      <c r="G473" s="337"/>
      <c r="H473" s="337"/>
      <c r="I473" s="337"/>
      <c r="J473" s="337"/>
      <c r="K473" s="337"/>
      <c r="L473" s="337"/>
      <c r="M473" s="337"/>
      <c r="N473" s="337"/>
      <c r="O473" s="337"/>
      <c r="P473" s="337"/>
      <c r="Q473" s="337"/>
      <c r="R473" s="337"/>
      <c r="S473" s="337"/>
      <c r="T473" s="337"/>
      <c r="U473" s="337"/>
      <c r="V473" s="95"/>
    </row>
    <row r="474">
      <c r="A474" s="575"/>
      <c r="B474" s="337"/>
      <c r="C474" s="337"/>
      <c r="D474" s="337"/>
      <c r="E474" s="337"/>
      <c r="F474" s="337"/>
      <c r="G474" s="337"/>
      <c r="H474" s="337"/>
      <c r="I474" s="337"/>
      <c r="J474" s="337"/>
      <c r="K474" s="337"/>
      <c r="L474" s="337"/>
      <c r="M474" s="337"/>
      <c r="N474" s="337"/>
      <c r="O474" s="337"/>
      <c r="P474" s="337"/>
      <c r="Q474" s="337"/>
      <c r="R474" s="337"/>
      <c r="S474" s="337"/>
      <c r="T474" s="337"/>
      <c r="U474" s="337"/>
      <c r="V474" s="95"/>
    </row>
    <row r="475">
      <c r="A475" s="575"/>
      <c r="B475" s="337"/>
      <c r="C475" s="337"/>
      <c r="D475" s="337"/>
      <c r="E475" s="337"/>
      <c r="F475" s="337"/>
      <c r="G475" s="337"/>
      <c r="H475" s="337"/>
      <c r="I475" s="337"/>
      <c r="J475" s="337"/>
      <c r="K475" s="337"/>
      <c r="L475" s="337"/>
      <c r="M475" s="337"/>
      <c r="N475" s="337"/>
      <c r="O475" s="337"/>
      <c r="P475" s="337"/>
      <c r="Q475" s="337"/>
      <c r="R475" s="337"/>
      <c r="S475" s="337"/>
      <c r="T475" s="337"/>
      <c r="U475" s="337"/>
      <c r="V475" s="95"/>
    </row>
    <row r="476">
      <c r="A476" s="575"/>
      <c r="B476" s="337"/>
      <c r="C476" s="337"/>
      <c r="D476" s="337"/>
      <c r="E476" s="337"/>
      <c r="F476" s="337"/>
      <c r="G476" s="337"/>
      <c r="H476" s="337"/>
      <c r="I476" s="337"/>
      <c r="J476" s="337"/>
      <c r="K476" s="337"/>
      <c r="L476" s="337"/>
      <c r="M476" s="337"/>
      <c r="N476" s="337"/>
      <c r="O476" s="337"/>
      <c r="P476" s="337"/>
      <c r="Q476" s="337"/>
      <c r="R476" s="337"/>
      <c r="S476" s="337"/>
      <c r="T476" s="337"/>
      <c r="U476" s="337"/>
      <c r="V476" s="95"/>
    </row>
    <row r="477">
      <c r="A477" s="575"/>
      <c r="B477" s="337"/>
      <c r="C477" s="337"/>
      <c r="D477" s="337"/>
      <c r="E477" s="337"/>
      <c r="F477" s="337"/>
      <c r="G477" s="337"/>
      <c r="H477" s="337"/>
      <c r="I477" s="337"/>
      <c r="J477" s="337"/>
      <c r="K477" s="337"/>
      <c r="L477" s="337"/>
      <c r="M477" s="337"/>
      <c r="N477" s="337"/>
      <c r="O477" s="337"/>
      <c r="P477" s="337"/>
      <c r="Q477" s="337"/>
      <c r="R477" s="337"/>
      <c r="S477" s="337"/>
      <c r="T477" s="337"/>
      <c r="U477" s="337"/>
      <c r="V477" s="95"/>
    </row>
    <row r="478">
      <c r="A478" s="575"/>
      <c r="B478" s="337"/>
      <c r="C478" s="337"/>
      <c r="D478" s="337"/>
      <c r="E478" s="337"/>
      <c r="F478" s="337"/>
      <c r="G478" s="337"/>
      <c r="H478" s="337"/>
      <c r="I478" s="337"/>
      <c r="J478" s="337"/>
      <c r="K478" s="337"/>
      <c r="L478" s="337"/>
      <c r="M478" s="337"/>
      <c r="N478" s="337"/>
      <c r="O478" s="337"/>
      <c r="P478" s="337"/>
      <c r="Q478" s="337"/>
      <c r="R478" s="337"/>
      <c r="S478" s="337"/>
      <c r="T478" s="337"/>
      <c r="U478" s="337"/>
      <c r="V478" s="95"/>
    </row>
    <row r="479">
      <c r="A479" s="575"/>
      <c r="B479" s="337"/>
      <c r="C479" s="337"/>
      <c r="D479" s="337"/>
      <c r="E479" s="337"/>
      <c r="F479" s="337"/>
      <c r="G479" s="337"/>
      <c r="H479" s="337"/>
      <c r="I479" s="337"/>
      <c r="J479" s="337"/>
      <c r="K479" s="337"/>
      <c r="L479" s="337"/>
      <c r="M479" s="337"/>
      <c r="N479" s="337"/>
      <c r="O479" s="337"/>
      <c r="P479" s="337"/>
      <c r="Q479" s="337"/>
      <c r="R479" s="337"/>
      <c r="S479" s="337"/>
      <c r="T479" s="337"/>
      <c r="U479" s="337"/>
      <c r="V479" s="95"/>
    </row>
    <row r="480">
      <c r="A480" s="575"/>
      <c r="B480" s="337"/>
      <c r="C480" s="337"/>
      <c r="D480" s="337"/>
      <c r="E480" s="337"/>
      <c r="F480" s="337"/>
      <c r="G480" s="337"/>
      <c r="H480" s="337"/>
      <c r="I480" s="337"/>
      <c r="J480" s="337"/>
      <c r="K480" s="337"/>
      <c r="L480" s="337"/>
      <c r="M480" s="337"/>
      <c r="N480" s="337"/>
      <c r="O480" s="337"/>
      <c r="P480" s="337"/>
      <c r="Q480" s="337"/>
      <c r="R480" s="337"/>
      <c r="S480" s="337"/>
      <c r="T480" s="337"/>
      <c r="U480" s="337"/>
      <c r="V480" s="95"/>
    </row>
    <row r="481">
      <c r="A481" s="575"/>
      <c r="B481" s="337"/>
      <c r="C481" s="337"/>
      <c r="D481" s="337"/>
      <c r="E481" s="337"/>
      <c r="F481" s="337"/>
      <c r="G481" s="337"/>
      <c r="H481" s="337"/>
      <c r="I481" s="337"/>
      <c r="J481" s="337"/>
      <c r="K481" s="337"/>
      <c r="L481" s="337"/>
      <c r="M481" s="337"/>
      <c r="N481" s="337"/>
      <c r="O481" s="337"/>
      <c r="P481" s="337"/>
      <c r="Q481" s="337"/>
      <c r="R481" s="337"/>
      <c r="S481" s="337"/>
      <c r="T481" s="337"/>
      <c r="U481" s="337"/>
      <c r="V481" s="95"/>
    </row>
    <row r="482">
      <c r="A482" s="575"/>
      <c r="B482" s="337"/>
      <c r="C482" s="337"/>
      <c r="D482" s="337"/>
      <c r="E482" s="337"/>
      <c r="F482" s="337"/>
      <c r="G482" s="337"/>
      <c r="H482" s="337"/>
      <c r="I482" s="337"/>
      <c r="J482" s="337"/>
      <c r="K482" s="337"/>
      <c r="L482" s="337"/>
      <c r="M482" s="337"/>
      <c r="N482" s="337"/>
      <c r="O482" s="337"/>
      <c r="P482" s="337"/>
      <c r="Q482" s="337"/>
      <c r="R482" s="337"/>
      <c r="S482" s="337"/>
      <c r="T482" s="337"/>
      <c r="U482" s="337"/>
      <c r="V482" s="95"/>
    </row>
    <row r="483">
      <c r="A483" s="575"/>
      <c r="B483" s="337"/>
      <c r="C483" s="337"/>
      <c r="D483" s="337"/>
      <c r="E483" s="337"/>
      <c r="F483" s="337"/>
      <c r="G483" s="337"/>
      <c r="H483" s="337"/>
      <c r="I483" s="337"/>
      <c r="J483" s="337"/>
      <c r="K483" s="337"/>
      <c r="L483" s="337"/>
      <c r="M483" s="337"/>
      <c r="N483" s="337"/>
      <c r="O483" s="337"/>
      <c r="P483" s="337"/>
      <c r="Q483" s="337"/>
      <c r="R483" s="337"/>
      <c r="S483" s="337"/>
      <c r="T483" s="337"/>
      <c r="U483" s="337"/>
      <c r="V483" s="95"/>
    </row>
    <row r="484">
      <c r="A484" s="575"/>
      <c r="B484" s="337"/>
      <c r="C484" s="337"/>
      <c r="D484" s="337"/>
      <c r="E484" s="337"/>
      <c r="F484" s="337"/>
      <c r="G484" s="337"/>
      <c r="H484" s="337"/>
      <c r="I484" s="337"/>
      <c r="J484" s="337"/>
      <c r="K484" s="337"/>
      <c r="L484" s="337"/>
      <c r="M484" s="337"/>
      <c r="N484" s="337"/>
      <c r="O484" s="337"/>
      <c r="P484" s="337"/>
      <c r="Q484" s="337"/>
      <c r="R484" s="337"/>
      <c r="S484" s="337"/>
      <c r="T484" s="337"/>
      <c r="U484" s="337"/>
      <c r="V484" s="95"/>
    </row>
    <row r="485">
      <c r="A485" s="575"/>
      <c r="B485" s="337"/>
      <c r="C485" s="337"/>
      <c r="D485" s="337"/>
      <c r="E485" s="337"/>
      <c r="F485" s="337"/>
      <c r="G485" s="337"/>
      <c r="H485" s="337"/>
      <c r="I485" s="337"/>
      <c r="J485" s="337"/>
      <c r="K485" s="337"/>
      <c r="L485" s="337"/>
      <c r="M485" s="337"/>
      <c r="N485" s="337"/>
      <c r="O485" s="337"/>
      <c r="P485" s="337"/>
      <c r="Q485" s="337"/>
      <c r="R485" s="337"/>
      <c r="S485" s="337"/>
      <c r="T485" s="337"/>
      <c r="U485" s="337"/>
      <c r="V485" s="95"/>
    </row>
    <row r="486">
      <c r="A486" s="575"/>
      <c r="B486" s="337"/>
      <c r="C486" s="337"/>
      <c r="D486" s="337"/>
      <c r="E486" s="337"/>
      <c r="F486" s="337"/>
      <c r="G486" s="337"/>
      <c r="H486" s="337"/>
      <c r="I486" s="337"/>
      <c r="J486" s="337"/>
      <c r="K486" s="337"/>
      <c r="L486" s="337"/>
      <c r="M486" s="337"/>
      <c r="N486" s="337"/>
      <c r="O486" s="337"/>
      <c r="P486" s="337"/>
      <c r="Q486" s="337"/>
      <c r="R486" s="337"/>
      <c r="S486" s="337"/>
      <c r="T486" s="337"/>
      <c r="U486" s="337"/>
      <c r="V486" s="95"/>
    </row>
    <row r="487">
      <c r="A487" s="575"/>
      <c r="B487" s="337"/>
      <c r="C487" s="337"/>
      <c r="D487" s="337"/>
      <c r="E487" s="337"/>
      <c r="F487" s="337"/>
      <c r="G487" s="337"/>
      <c r="H487" s="337"/>
      <c r="I487" s="337"/>
      <c r="J487" s="337"/>
      <c r="K487" s="337"/>
      <c r="L487" s="337"/>
      <c r="M487" s="337"/>
      <c r="N487" s="337"/>
      <c r="O487" s="337"/>
      <c r="P487" s="337"/>
      <c r="Q487" s="337"/>
      <c r="R487" s="337"/>
      <c r="S487" s="337"/>
      <c r="T487" s="337"/>
      <c r="U487" s="337"/>
      <c r="V487" s="95"/>
    </row>
    <row r="488">
      <c r="A488" s="575"/>
      <c r="B488" s="337"/>
      <c r="C488" s="337"/>
      <c r="D488" s="337"/>
      <c r="E488" s="337"/>
      <c r="F488" s="337"/>
      <c r="G488" s="337"/>
      <c r="H488" s="337"/>
      <c r="I488" s="337"/>
      <c r="J488" s="337"/>
      <c r="K488" s="337"/>
      <c r="L488" s="337"/>
      <c r="M488" s="337"/>
      <c r="N488" s="337"/>
      <c r="O488" s="337"/>
      <c r="P488" s="337"/>
      <c r="Q488" s="337"/>
      <c r="R488" s="337"/>
      <c r="S488" s="337"/>
      <c r="T488" s="337"/>
      <c r="U488" s="337"/>
      <c r="V488" s="95"/>
    </row>
    <row r="489">
      <c r="A489" s="575"/>
      <c r="B489" s="337"/>
      <c r="C489" s="337"/>
      <c r="D489" s="337"/>
      <c r="E489" s="337"/>
      <c r="F489" s="337"/>
      <c r="G489" s="337"/>
      <c r="H489" s="337"/>
      <c r="I489" s="337"/>
      <c r="J489" s="337"/>
      <c r="K489" s="337"/>
      <c r="L489" s="337"/>
      <c r="M489" s="337"/>
      <c r="N489" s="337"/>
      <c r="O489" s="337"/>
      <c r="P489" s="337"/>
      <c r="Q489" s="337"/>
      <c r="R489" s="337"/>
      <c r="S489" s="337"/>
      <c r="T489" s="337"/>
      <c r="U489" s="337"/>
      <c r="V489" s="95"/>
    </row>
    <row r="490">
      <c r="A490" s="575"/>
      <c r="B490" s="337"/>
      <c r="C490" s="337"/>
      <c r="D490" s="337"/>
      <c r="E490" s="337"/>
      <c r="F490" s="337"/>
      <c r="G490" s="337"/>
      <c r="H490" s="337"/>
      <c r="I490" s="337"/>
      <c r="J490" s="337"/>
      <c r="K490" s="337"/>
      <c r="L490" s="337"/>
      <c r="M490" s="337"/>
      <c r="N490" s="337"/>
      <c r="O490" s="337"/>
      <c r="P490" s="337"/>
      <c r="Q490" s="337"/>
      <c r="R490" s="337"/>
      <c r="S490" s="337"/>
      <c r="T490" s="337"/>
      <c r="U490" s="337"/>
      <c r="V490" s="95"/>
    </row>
    <row r="491">
      <c r="A491" s="575"/>
      <c r="B491" s="337"/>
      <c r="C491" s="337"/>
      <c r="D491" s="337"/>
      <c r="E491" s="337"/>
      <c r="F491" s="337"/>
      <c r="G491" s="337"/>
      <c r="H491" s="337"/>
      <c r="I491" s="337"/>
      <c r="J491" s="337"/>
      <c r="K491" s="337"/>
      <c r="L491" s="337"/>
      <c r="M491" s="337"/>
      <c r="N491" s="337"/>
      <c r="O491" s="337"/>
      <c r="P491" s="337"/>
      <c r="Q491" s="337"/>
      <c r="R491" s="337"/>
      <c r="S491" s="337"/>
      <c r="T491" s="337"/>
      <c r="U491" s="337"/>
      <c r="V491" s="95"/>
    </row>
    <row r="492">
      <c r="A492" s="575"/>
      <c r="B492" s="337"/>
      <c r="C492" s="337"/>
      <c r="D492" s="337"/>
      <c r="E492" s="337"/>
      <c r="F492" s="337"/>
      <c r="G492" s="337"/>
      <c r="H492" s="337"/>
      <c r="I492" s="337"/>
      <c r="J492" s="337"/>
      <c r="K492" s="337"/>
      <c r="L492" s="337"/>
      <c r="M492" s="337"/>
      <c r="N492" s="337"/>
      <c r="O492" s="337"/>
      <c r="P492" s="337"/>
      <c r="Q492" s="337"/>
      <c r="R492" s="337"/>
      <c r="S492" s="337"/>
      <c r="T492" s="337"/>
      <c r="U492" s="337"/>
      <c r="V492" s="95"/>
    </row>
    <row r="493">
      <c r="A493" s="575"/>
      <c r="B493" s="337"/>
      <c r="C493" s="337"/>
      <c r="D493" s="337"/>
      <c r="E493" s="337"/>
      <c r="F493" s="337"/>
      <c r="G493" s="337"/>
      <c r="H493" s="337"/>
      <c r="I493" s="337"/>
      <c r="J493" s="337"/>
      <c r="K493" s="337"/>
      <c r="L493" s="337"/>
      <c r="M493" s="337"/>
      <c r="N493" s="337"/>
      <c r="O493" s="337"/>
      <c r="P493" s="337"/>
      <c r="Q493" s="337"/>
      <c r="R493" s="337"/>
      <c r="S493" s="337"/>
      <c r="T493" s="337"/>
      <c r="U493" s="337"/>
      <c r="V493" s="95"/>
    </row>
    <row r="494">
      <c r="A494" s="575"/>
      <c r="B494" s="337"/>
      <c r="C494" s="337"/>
      <c r="D494" s="337"/>
      <c r="E494" s="337"/>
      <c r="F494" s="337"/>
      <c r="G494" s="337"/>
      <c r="H494" s="337"/>
      <c r="I494" s="337"/>
      <c r="J494" s="337"/>
      <c r="K494" s="337"/>
      <c r="L494" s="337"/>
      <c r="M494" s="337"/>
      <c r="N494" s="337"/>
      <c r="O494" s="337"/>
      <c r="P494" s="337"/>
      <c r="Q494" s="337"/>
      <c r="R494" s="337"/>
      <c r="S494" s="337"/>
      <c r="T494" s="337"/>
      <c r="U494" s="337"/>
      <c r="V494" s="95"/>
    </row>
    <row r="495">
      <c r="A495" s="575"/>
      <c r="B495" s="337"/>
      <c r="C495" s="337"/>
      <c r="D495" s="337"/>
      <c r="E495" s="337"/>
      <c r="F495" s="337"/>
      <c r="G495" s="337"/>
      <c r="H495" s="337"/>
      <c r="I495" s="337"/>
      <c r="J495" s="337"/>
      <c r="K495" s="337"/>
      <c r="L495" s="337"/>
      <c r="M495" s="337"/>
      <c r="N495" s="337"/>
      <c r="O495" s="337"/>
      <c r="P495" s="337"/>
      <c r="Q495" s="337"/>
      <c r="R495" s="337"/>
      <c r="S495" s="337"/>
      <c r="T495" s="337"/>
      <c r="U495" s="337"/>
      <c r="V495" s="95"/>
    </row>
    <row r="496">
      <c r="A496" s="575"/>
      <c r="B496" s="337"/>
      <c r="C496" s="337"/>
      <c r="D496" s="337"/>
      <c r="E496" s="337"/>
      <c r="F496" s="337"/>
      <c r="G496" s="337"/>
      <c r="H496" s="337"/>
      <c r="I496" s="337"/>
      <c r="J496" s="337"/>
      <c r="K496" s="337"/>
      <c r="L496" s="337"/>
      <c r="M496" s="337"/>
      <c r="N496" s="337"/>
      <c r="O496" s="337"/>
      <c r="P496" s="337"/>
      <c r="Q496" s="337"/>
      <c r="R496" s="337"/>
      <c r="S496" s="337"/>
      <c r="T496" s="337"/>
      <c r="U496" s="337"/>
      <c r="V496" s="95"/>
    </row>
    <row r="497">
      <c r="A497" s="575"/>
      <c r="B497" s="337"/>
      <c r="C497" s="337"/>
      <c r="D497" s="337"/>
      <c r="E497" s="337"/>
      <c r="F497" s="337"/>
      <c r="G497" s="337"/>
      <c r="H497" s="337"/>
      <c r="I497" s="337"/>
      <c r="J497" s="337"/>
      <c r="K497" s="337"/>
      <c r="L497" s="337"/>
      <c r="M497" s="337"/>
      <c r="N497" s="337"/>
      <c r="O497" s="337"/>
      <c r="P497" s="337"/>
      <c r="Q497" s="337"/>
      <c r="R497" s="337"/>
      <c r="S497" s="337"/>
      <c r="T497" s="337"/>
      <c r="U497" s="337"/>
      <c r="V497" s="95"/>
    </row>
    <row r="498">
      <c r="A498" s="575"/>
      <c r="B498" s="337"/>
      <c r="C498" s="337"/>
      <c r="D498" s="337"/>
      <c r="E498" s="337"/>
      <c r="F498" s="337"/>
      <c r="G498" s="337"/>
      <c r="H498" s="337"/>
      <c r="I498" s="337"/>
      <c r="J498" s="337"/>
      <c r="K498" s="337"/>
      <c r="L498" s="337"/>
      <c r="M498" s="337"/>
      <c r="N498" s="337"/>
      <c r="O498" s="337"/>
      <c r="P498" s="337"/>
      <c r="Q498" s="337"/>
      <c r="R498" s="337"/>
      <c r="S498" s="337"/>
      <c r="T498" s="337"/>
      <c r="U498" s="337"/>
      <c r="V498" s="95"/>
    </row>
    <row r="499">
      <c r="A499" s="575"/>
      <c r="B499" s="337"/>
      <c r="C499" s="337"/>
      <c r="D499" s="337"/>
      <c r="E499" s="337"/>
      <c r="F499" s="337"/>
      <c r="G499" s="337"/>
      <c r="H499" s="337"/>
      <c r="I499" s="337"/>
      <c r="J499" s="337"/>
      <c r="K499" s="337"/>
      <c r="L499" s="337"/>
      <c r="M499" s="337"/>
      <c r="N499" s="337"/>
      <c r="O499" s="337"/>
      <c r="P499" s="337"/>
      <c r="Q499" s="337"/>
      <c r="R499" s="337"/>
      <c r="S499" s="337"/>
      <c r="T499" s="337"/>
      <c r="U499" s="337"/>
      <c r="V499" s="95"/>
    </row>
    <row r="500">
      <c r="A500" s="575"/>
      <c r="B500" s="337"/>
      <c r="C500" s="337"/>
      <c r="D500" s="337"/>
      <c r="E500" s="337"/>
      <c r="F500" s="337"/>
      <c r="G500" s="337"/>
      <c r="H500" s="337"/>
      <c r="I500" s="337"/>
      <c r="J500" s="337"/>
      <c r="K500" s="337"/>
      <c r="L500" s="337"/>
      <c r="M500" s="337"/>
      <c r="N500" s="337"/>
      <c r="O500" s="337"/>
      <c r="P500" s="337"/>
      <c r="Q500" s="337"/>
      <c r="R500" s="337"/>
      <c r="S500" s="337"/>
      <c r="T500" s="337"/>
      <c r="U500" s="337"/>
      <c r="V500" s="95"/>
    </row>
    <row r="501">
      <c r="A501" s="575"/>
      <c r="B501" s="337"/>
      <c r="C501" s="337"/>
      <c r="D501" s="337"/>
      <c r="E501" s="337"/>
      <c r="F501" s="337"/>
      <c r="G501" s="337"/>
      <c r="H501" s="337"/>
      <c r="I501" s="337"/>
      <c r="J501" s="337"/>
      <c r="K501" s="337"/>
      <c r="L501" s="337"/>
      <c r="M501" s="337"/>
      <c r="N501" s="337"/>
      <c r="O501" s="337"/>
      <c r="P501" s="337"/>
      <c r="Q501" s="337"/>
      <c r="R501" s="337"/>
      <c r="S501" s="337"/>
      <c r="T501" s="337"/>
      <c r="U501" s="337"/>
      <c r="V501" s="95"/>
    </row>
    <row r="502">
      <c r="A502" s="575"/>
      <c r="B502" s="337"/>
      <c r="C502" s="337"/>
      <c r="D502" s="337"/>
      <c r="E502" s="337"/>
      <c r="F502" s="337"/>
      <c r="G502" s="337"/>
      <c r="H502" s="337"/>
      <c r="I502" s="337"/>
      <c r="J502" s="337"/>
      <c r="K502" s="337"/>
      <c r="L502" s="337"/>
      <c r="M502" s="337"/>
      <c r="N502" s="337"/>
      <c r="O502" s="337"/>
      <c r="P502" s="337"/>
      <c r="Q502" s="337"/>
      <c r="R502" s="337"/>
      <c r="S502" s="337"/>
      <c r="T502" s="337"/>
      <c r="U502" s="337"/>
      <c r="V502" s="95"/>
    </row>
    <row r="503">
      <c r="A503" s="575"/>
      <c r="B503" s="337"/>
      <c r="C503" s="337"/>
      <c r="D503" s="337"/>
      <c r="E503" s="337"/>
      <c r="F503" s="337"/>
      <c r="G503" s="337"/>
      <c r="H503" s="337"/>
      <c r="I503" s="337"/>
      <c r="J503" s="337"/>
      <c r="K503" s="337"/>
      <c r="L503" s="337"/>
      <c r="M503" s="337"/>
      <c r="N503" s="337"/>
      <c r="O503" s="337"/>
      <c r="P503" s="337"/>
      <c r="Q503" s="337"/>
      <c r="R503" s="337"/>
      <c r="S503" s="337"/>
      <c r="T503" s="337"/>
      <c r="U503" s="337"/>
      <c r="V503" s="95"/>
    </row>
    <row r="504">
      <c r="A504" s="575"/>
      <c r="B504" s="337"/>
      <c r="C504" s="337"/>
      <c r="D504" s="337"/>
      <c r="E504" s="337"/>
      <c r="F504" s="337"/>
      <c r="G504" s="337"/>
      <c r="H504" s="337"/>
      <c r="I504" s="337"/>
      <c r="J504" s="337"/>
      <c r="K504" s="337"/>
      <c r="L504" s="337"/>
      <c r="M504" s="337"/>
      <c r="N504" s="337"/>
      <c r="O504" s="337"/>
      <c r="P504" s="337"/>
      <c r="Q504" s="337"/>
      <c r="R504" s="337"/>
      <c r="S504" s="337"/>
      <c r="T504" s="337"/>
      <c r="U504" s="337"/>
      <c r="V504" s="95"/>
    </row>
    <row r="505">
      <c r="A505" s="575"/>
      <c r="B505" s="337"/>
      <c r="C505" s="337"/>
      <c r="D505" s="337"/>
      <c r="E505" s="337"/>
      <c r="F505" s="337"/>
      <c r="G505" s="337"/>
      <c r="H505" s="337"/>
      <c r="I505" s="337"/>
      <c r="J505" s="337"/>
      <c r="K505" s="337"/>
      <c r="L505" s="337"/>
      <c r="M505" s="337"/>
      <c r="N505" s="337"/>
      <c r="O505" s="337"/>
      <c r="P505" s="337"/>
      <c r="Q505" s="337"/>
      <c r="R505" s="337"/>
      <c r="S505" s="337"/>
      <c r="T505" s="337"/>
      <c r="U505" s="337"/>
      <c r="V505" s="95"/>
    </row>
    <row r="506">
      <c r="A506" s="575"/>
      <c r="B506" s="337"/>
      <c r="C506" s="337"/>
      <c r="D506" s="337"/>
      <c r="E506" s="337"/>
      <c r="F506" s="337"/>
      <c r="G506" s="337"/>
      <c r="H506" s="337"/>
      <c r="I506" s="337"/>
      <c r="J506" s="337"/>
      <c r="K506" s="337"/>
      <c r="L506" s="337"/>
      <c r="M506" s="337"/>
      <c r="N506" s="337"/>
      <c r="O506" s="337"/>
      <c r="P506" s="337"/>
      <c r="Q506" s="337"/>
      <c r="R506" s="337"/>
      <c r="S506" s="337"/>
      <c r="T506" s="337"/>
      <c r="U506" s="337"/>
      <c r="V506" s="95"/>
    </row>
    <row r="507">
      <c r="A507" s="575"/>
      <c r="B507" s="337"/>
      <c r="C507" s="337"/>
      <c r="D507" s="337"/>
      <c r="E507" s="337"/>
      <c r="F507" s="337"/>
      <c r="G507" s="337"/>
      <c r="H507" s="337"/>
      <c r="I507" s="337"/>
      <c r="J507" s="337"/>
      <c r="K507" s="337"/>
      <c r="L507" s="337"/>
      <c r="M507" s="337"/>
      <c r="N507" s="337"/>
      <c r="O507" s="337"/>
      <c r="P507" s="337"/>
      <c r="Q507" s="337"/>
      <c r="R507" s="337"/>
      <c r="S507" s="337"/>
      <c r="T507" s="337"/>
      <c r="U507" s="337"/>
      <c r="V507" s="95"/>
    </row>
    <row r="508">
      <c r="A508" s="575"/>
      <c r="B508" s="337"/>
      <c r="C508" s="337"/>
      <c r="D508" s="337"/>
      <c r="E508" s="337"/>
      <c r="F508" s="337"/>
      <c r="G508" s="337"/>
      <c r="H508" s="337"/>
      <c r="I508" s="337"/>
      <c r="J508" s="337"/>
      <c r="K508" s="337"/>
      <c r="L508" s="337"/>
      <c r="M508" s="337"/>
      <c r="N508" s="337"/>
      <c r="O508" s="337"/>
      <c r="P508" s="337"/>
      <c r="Q508" s="337"/>
      <c r="R508" s="337"/>
      <c r="S508" s="337"/>
      <c r="T508" s="337"/>
      <c r="U508" s="337"/>
      <c r="V508" s="95"/>
    </row>
    <row r="509">
      <c r="A509" s="575"/>
      <c r="B509" s="337"/>
      <c r="C509" s="337"/>
      <c r="D509" s="337"/>
      <c r="E509" s="337"/>
      <c r="F509" s="337"/>
      <c r="G509" s="337"/>
      <c r="H509" s="337"/>
      <c r="I509" s="337"/>
      <c r="J509" s="337"/>
      <c r="K509" s="337"/>
      <c r="L509" s="337"/>
      <c r="M509" s="337"/>
      <c r="N509" s="337"/>
      <c r="O509" s="337"/>
      <c r="P509" s="337"/>
      <c r="Q509" s="337"/>
      <c r="R509" s="337"/>
      <c r="S509" s="337"/>
      <c r="T509" s="337"/>
      <c r="U509" s="337"/>
      <c r="V509" s="95"/>
    </row>
    <row r="510">
      <c r="A510" s="575"/>
      <c r="B510" s="337"/>
      <c r="C510" s="337"/>
      <c r="D510" s="337"/>
      <c r="E510" s="337"/>
      <c r="F510" s="337"/>
      <c r="G510" s="337"/>
      <c r="H510" s="337"/>
      <c r="I510" s="337"/>
      <c r="J510" s="337"/>
      <c r="K510" s="337"/>
      <c r="L510" s="337"/>
      <c r="M510" s="337"/>
      <c r="N510" s="337"/>
      <c r="O510" s="337"/>
      <c r="P510" s="337"/>
      <c r="Q510" s="337"/>
      <c r="R510" s="337"/>
      <c r="S510" s="337"/>
      <c r="T510" s="337"/>
      <c r="U510" s="337"/>
      <c r="V510" s="95"/>
    </row>
    <row r="511">
      <c r="A511" s="575"/>
      <c r="B511" s="337"/>
      <c r="C511" s="337"/>
      <c r="D511" s="337"/>
      <c r="E511" s="337"/>
      <c r="F511" s="337"/>
      <c r="G511" s="337"/>
      <c r="H511" s="337"/>
      <c r="I511" s="337"/>
      <c r="J511" s="337"/>
      <c r="K511" s="337"/>
      <c r="L511" s="337"/>
      <c r="M511" s="337"/>
      <c r="N511" s="337"/>
      <c r="O511" s="337"/>
      <c r="P511" s="337"/>
      <c r="Q511" s="337"/>
      <c r="R511" s="337"/>
      <c r="S511" s="337"/>
      <c r="T511" s="337"/>
      <c r="U511" s="337"/>
      <c r="V511" s="95"/>
    </row>
    <row r="512">
      <c r="A512" s="575"/>
      <c r="B512" s="337"/>
      <c r="C512" s="337"/>
      <c r="D512" s="337"/>
      <c r="E512" s="337"/>
      <c r="F512" s="337"/>
      <c r="G512" s="337"/>
      <c r="H512" s="337"/>
      <c r="I512" s="337"/>
      <c r="J512" s="337"/>
      <c r="K512" s="337"/>
      <c r="L512" s="337"/>
      <c r="M512" s="337"/>
      <c r="N512" s="337"/>
      <c r="O512" s="337"/>
      <c r="P512" s="337"/>
      <c r="Q512" s="337"/>
      <c r="R512" s="337"/>
      <c r="S512" s="337"/>
      <c r="T512" s="337"/>
      <c r="U512" s="337"/>
      <c r="V512" s="95"/>
    </row>
    <row r="513">
      <c r="A513" s="575"/>
      <c r="B513" s="337"/>
      <c r="C513" s="337"/>
      <c r="D513" s="337"/>
      <c r="E513" s="337"/>
      <c r="F513" s="337"/>
      <c r="G513" s="337"/>
      <c r="H513" s="337"/>
      <c r="I513" s="337"/>
      <c r="J513" s="337"/>
      <c r="K513" s="337"/>
      <c r="L513" s="337"/>
      <c r="M513" s="337"/>
      <c r="N513" s="337"/>
      <c r="O513" s="337"/>
      <c r="P513" s="337"/>
      <c r="Q513" s="337"/>
      <c r="R513" s="337"/>
      <c r="S513" s="337"/>
      <c r="T513" s="337"/>
      <c r="U513" s="337"/>
      <c r="V513" s="95"/>
    </row>
    <row r="514">
      <c r="A514" s="575"/>
      <c r="B514" s="337"/>
      <c r="C514" s="337"/>
      <c r="D514" s="337"/>
      <c r="E514" s="337"/>
      <c r="F514" s="337"/>
      <c r="G514" s="337"/>
      <c r="H514" s="337"/>
      <c r="I514" s="337"/>
      <c r="J514" s="337"/>
      <c r="K514" s="337"/>
      <c r="L514" s="337"/>
      <c r="M514" s="337"/>
      <c r="N514" s="337"/>
      <c r="O514" s="337"/>
      <c r="P514" s="337"/>
      <c r="Q514" s="337"/>
      <c r="R514" s="337"/>
      <c r="S514" s="337"/>
      <c r="T514" s="337"/>
      <c r="U514" s="337"/>
      <c r="V514" s="95"/>
    </row>
    <row r="515">
      <c r="A515" s="575"/>
      <c r="B515" s="337"/>
      <c r="C515" s="337"/>
      <c r="D515" s="337"/>
      <c r="E515" s="337"/>
      <c r="F515" s="337"/>
      <c r="G515" s="337"/>
      <c r="H515" s="337"/>
      <c r="I515" s="337"/>
      <c r="J515" s="337"/>
      <c r="K515" s="337"/>
      <c r="L515" s="337"/>
      <c r="M515" s="337"/>
      <c r="N515" s="337"/>
      <c r="O515" s="337"/>
      <c r="P515" s="337"/>
      <c r="Q515" s="337"/>
      <c r="R515" s="337"/>
      <c r="S515" s="337"/>
      <c r="T515" s="337"/>
      <c r="U515" s="337"/>
      <c r="V515" s="95"/>
    </row>
    <row r="516">
      <c r="A516" s="575"/>
      <c r="B516" s="337"/>
      <c r="C516" s="337"/>
      <c r="D516" s="337"/>
      <c r="E516" s="337"/>
      <c r="F516" s="337"/>
      <c r="G516" s="337"/>
      <c r="H516" s="337"/>
      <c r="I516" s="337"/>
      <c r="J516" s="337"/>
      <c r="K516" s="337"/>
      <c r="L516" s="337"/>
      <c r="M516" s="337"/>
      <c r="N516" s="337"/>
      <c r="O516" s="337"/>
      <c r="P516" s="337"/>
      <c r="Q516" s="337"/>
      <c r="R516" s="337"/>
      <c r="S516" s="337"/>
      <c r="T516" s="337"/>
      <c r="U516" s="337"/>
      <c r="V516" s="95"/>
    </row>
    <row r="517">
      <c r="A517" s="575"/>
      <c r="B517" s="337"/>
      <c r="C517" s="337"/>
      <c r="D517" s="337"/>
      <c r="E517" s="337"/>
      <c r="F517" s="337"/>
      <c r="G517" s="337"/>
      <c r="H517" s="337"/>
      <c r="I517" s="337"/>
      <c r="J517" s="337"/>
      <c r="K517" s="337"/>
      <c r="L517" s="337"/>
      <c r="M517" s="337"/>
      <c r="N517" s="337"/>
      <c r="O517" s="337"/>
      <c r="P517" s="337"/>
      <c r="Q517" s="337"/>
      <c r="R517" s="337"/>
      <c r="S517" s="337"/>
      <c r="T517" s="337"/>
      <c r="U517" s="337"/>
      <c r="V517" s="95"/>
    </row>
    <row r="518">
      <c r="A518" s="575"/>
      <c r="B518" s="337"/>
      <c r="C518" s="337"/>
      <c r="D518" s="337"/>
      <c r="E518" s="337"/>
      <c r="F518" s="337"/>
      <c r="G518" s="337"/>
      <c r="H518" s="337"/>
      <c r="I518" s="337"/>
      <c r="J518" s="337"/>
      <c r="K518" s="337"/>
      <c r="L518" s="337"/>
      <c r="M518" s="337"/>
      <c r="N518" s="337"/>
      <c r="O518" s="337"/>
      <c r="P518" s="337"/>
      <c r="Q518" s="337"/>
      <c r="R518" s="337"/>
      <c r="S518" s="337"/>
      <c r="T518" s="337"/>
      <c r="U518" s="337"/>
      <c r="V518" s="95"/>
    </row>
    <row r="519">
      <c r="A519" s="575"/>
      <c r="B519" s="337"/>
      <c r="C519" s="337"/>
      <c r="D519" s="337"/>
      <c r="E519" s="337"/>
      <c r="F519" s="337"/>
      <c r="G519" s="337"/>
      <c r="H519" s="337"/>
      <c r="I519" s="337"/>
      <c r="J519" s="337"/>
      <c r="K519" s="337"/>
      <c r="L519" s="337"/>
      <c r="M519" s="337"/>
      <c r="N519" s="337"/>
      <c r="O519" s="337"/>
      <c r="P519" s="337"/>
      <c r="Q519" s="337"/>
      <c r="R519" s="337"/>
      <c r="S519" s="337"/>
      <c r="T519" s="337"/>
      <c r="U519" s="337"/>
      <c r="V519" s="95"/>
    </row>
    <row r="520">
      <c r="A520" s="575"/>
      <c r="B520" s="337"/>
      <c r="C520" s="337"/>
      <c r="D520" s="337"/>
      <c r="E520" s="337"/>
      <c r="F520" s="337"/>
      <c r="G520" s="337"/>
      <c r="H520" s="337"/>
      <c r="I520" s="337"/>
      <c r="J520" s="337"/>
      <c r="K520" s="337"/>
      <c r="L520" s="337"/>
      <c r="M520" s="337"/>
      <c r="N520" s="337"/>
      <c r="O520" s="337"/>
      <c r="P520" s="337"/>
      <c r="Q520" s="337"/>
      <c r="R520" s="337"/>
      <c r="S520" s="337"/>
      <c r="T520" s="337"/>
      <c r="U520" s="337"/>
      <c r="V520" s="95"/>
    </row>
    <row r="521">
      <c r="A521" s="575"/>
      <c r="B521" s="337"/>
      <c r="C521" s="337"/>
      <c r="D521" s="337"/>
      <c r="E521" s="337"/>
      <c r="F521" s="337"/>
      <c r="G521" s="337"/>
      <c r="H521" s="337"/>
      <c r="I521" s="337"/>
      <c r="J521" s="337"/>
      <c r="K521" s="337"/>
      <c r="L521" s="337"/>
      <c r="M521" s="337"/>
      <c r="N521" s="337"/>
      <c r="O521" s="337"/>
      <c r="P521" s="337"/>
      <c r="Q521" s="337"/>
      <c r="R521" s="337"/>
      <c r="S521" s="337"/>
      <c r="T521" s="337"/>
      <c r="U521" s="337"/>
      <c r="V521" s="95"/>
    </row>
    <row r="522">
      <c r="A522" s="575"/>
      <c r="B522" s="337"/>
      <c r="C522" s="337"/>
      <c r="D522" s="337"/>
      <c r="E522" s="337"/>
      <c r="F522" s="337"/>
      <c r="G522" s="337"/>
      <c r="H522" s="337"/>
      <c r="I522" s="337"/>
      <c r="J522" s="337"/>
      <c r="K522" s="337"/>
      <c r="L522" s="337"/>
      <c r="M522" s="337"/>
      <c r="N522" s="337"/>
      <c r="O522" s="337"/>
      <c r="P522" s="337"/>
      <c r="Q522" s="337"/>
      <c r="R522" s="337"/>
      <c r="S522" s="337"/>
      <c r="T522" s="337"/>
      <c r="U522" s="337"/>
      <c r="V522" s="95"/>
    </row>
    <row r="523">
      <c r="A523" s="575"/>
      <c r="B523" s="337"/>
      <c r="C523" s="337"/>
      <c r="D523" s="337"/>
      <c r="E523" s="337"/>
      <c r="F523" s="337"/>
      <c r="G523" s="337"/>
      <c r="H523" s="337"/>
      <c r="I523" s="337"/>
      <c r="J523" s="337"/>
      <c r="K523" s="337"/>
      <c r="L523" s="337"/>
      <c r="M523" s="337"/>
      <c r="N523" s="337"/>
      <c r="O523" s="337"/>
      <c r="P523" s="337"/>
      <c r="Q523" s="337"/>
      <c r="R523" s="337"/>
      <c r="S523" s="337"/>
      <c r="T523" s="337"/>
      <c r="U523" s="337"/>
      <c r="V523" s="95"/>
    </row>
    <row r="524">
      <c r="A524" s="575"/>
      <c r="B524" s="337"/>
      <c r="C524" s="337"/>
      <c r="D524" s="337"/>
      <c r="E524" s="337"/>
      <c r="F524" s="337"/>
      <c r="G524" s="337"/>
      <c r="H524" s="337"/>
      <c r="I524" s="337"/>
      <c r="J524" s="337"/>
      <c r="K524" s="337"/>
      <c r="L524" s="337"/>
      <c r="M524" s="337"/>
      <c r="N524" s="337"/>
      <c r="O524" s="337"/>
      <c r="P524" s="337"/>
      <c r="Q524" s="337"/>
      <c r="R524" s="337"/>
      <c r="S524" s="337"/>
      <c r="T524" s="337"/>
      <c r="U524" s="337"/>
      <c r="V524" s="95"/>
    </row>
    <row r="525">
      <c r="A525" s="575"/>
      <c r="B525" s="337"/>
      <c r="C525" s="337"/>
      <c r="D525" s="337"/>
      <c r="E525" s="337"/>
      <c r="F525" s="337"/>
      <c r="G525" s="337"/>
      <c r="H525" s="337"/>
      <c r="I525" s="337"/>
      <c r="J525" s="337"/>
      <c r="K525" s="337"/>
      <c r="L525" s="337"/>
      <c r="M525" s="337"/>
      <c r="N525" s="337"/>
      <c r="O525" s="337"/>
      <c r="P525" s="337"/>
      <c r="Q525" s="337"/>
      <c r="R525" s="337"/>
      <c r="S525" s="337"/>
      <c r="T525" s="337"/>
      <c r="U525" s="337"/>
      <c r="V525" s="95"/>
    </row>
    <row r="526">
      <c r="A526" s="575"/>
      <c r="B526" s="337"/>
      <c r="C526" s="337"/>
      <c r="D526" s="337"/>
      <c r="E526" s="337"/>
      <c r="F526" s="337"/>
      <c r="G526" s="337"/>
      <c r="H526" s="337"/>
      <c r="I526" s="337"/>
      <c r="J526" s="337"/>
      <c r="K526" s="337"/>
      <c r="L526" s="337"/>
      <c r="M526" s="337"/>
      <c r="N526" s="337"/>
      <c r="O526" s="337"/>
      <c r="P526" s="337"/>
      <c r="Q526" s="337"/>
      <c r="R526" s="337"/>
      <c r="S526" s="337"/>
      <c r="T526" s="337"/>
      <c r="U526" s="337"/>
      <c r="V526" s="95"/>
    </row>
    <row r="527">
      <c r="A527" s="575"/>
      <c r="B527" s="337"/>
      <c r="C527" s="337"/>
      <c r="D527" s="337"/>
      <c r="E527" s="337"/>
      <c r="F527" s="337"/>
      <c r="G527" s="337"/>
      <c r="H527" s="337"/>
      <c r="I527" s="337"/>
      <c r="J527" s="337"/>
      <c r="K527" s="337"/>
      <c r="L527" s="337"/>
      <c r="M527" s="337"/>
      <c r="N527" s="337"/>
      <c r="O527" s="337"/>
      <c r="P527" s="337"/>
      <c r="Q527" s="337"/>
      <c r="R527" s="337"/>
      <c r="S527" s="337"/>
      <c r="T527" s="337"/>
      <c r="U527" s="337"/>
      <c r="V527" s="95"/>
    </row>
    <row r="528">
      <c r="A528" s="575"/>
      <c r="B528" s="337"/>
      <c r="C528" s="337"/>
      <c r="D528" s="337"/>
      <c r="E528" s="337"/>
      <c r="F528" s="337"/>
      <c r="G528" s="337"/>
      <c r="H528" s="337"/>
      <c r="I528" s="337"/>
      <c r="J528" s="337"/>
      <c r="K528" s="337"/>
      <c r="L528" s="337"/>
      <c r="M528" s="337"/>
      <c r="N528" s="337"/>
      <c r="O528" s="337"/>
      <c r="P528" s="337"/>
      <c r="Q528" s="337"/>
      <c r="R528" s="337"/>
      <c r="S528" s="337"/>
      <c r="T528" s="337"/>
      <c r="U528" s="337"/>
      <c r="V528" s="95"/>
    </row>
    <row r="529">
      <c r="A529" s="575"/>
      <c r="B529" s="337"/>
      <c r="C529" s="337"/>
      <c r="D529" s="337"/>
      <c r="E529" s="337"/>
      <c r="F529" s="337"/>
      <c r="G529" s="337"/>
      <c r="H529" s="337"/>
      <c r="I529" s="337"/>
      <c r="J529" s="337"/>
      <c r="K529" s="337"/>
      <c r="L529" s="337"/>
      <c r="M529" s="337"/>
      <c r="N529" s="337"/>
      <c r="O529" s="337"/>
      <c r="P529" s="337"/>
      <c r="Q529" s="337"/>
      <c r="R529" s="337"/>
      <c r="S529" s="337"/>
      <c r="T529" s="337"/>
      <c r="U529" s="337"/>
      <c r="V529" s="95"/>
    </row>
    <row r="530">
      <c r="A530" s="575"/>
      <c r="B530" s="337"/>
      <c r="C530" s="337"/>
      <c r="D530" s="337"/>
      <c r="E530" s="337"/>
      <c r="F530" s="337"/>
      <c r="G530" s="337"/>
      <c r="H530" s="337"/>
      <c r="I530" s="337"/>
      <c r="J530" s="337"/>
      <c r="K530" s="337"/>
      <c r="L530" s="337"/>
      <c r="M530" s="337"/>
      <c r="N530" s="337"/>
      <c r="O530" s="337"/>
      <c r="P530" s="337"/>
      <c r="Q530" s="337"/>
      <c r="R530" s="337"/>
      <c r="S530" s="337"/>
      <c r="T530" s="337"/>
      <c r="U530" s="337"/>
      <c r="V530" s="95"/>
    </row>
    <row r="531">
      <c r="A531" s="575"/>
      <c r="B531" s="337"/>
      <c r="C531" s="337"/>
      <c r="D531" s="337"/>
      <c r="E531" s="337"/>
      <c r="F531" s="337"/>
      <c r="G531" s="337"/>
      <c r="H531" s="337"/>
      <c r="I531" s="337"/>
      <c r="J531" s="337"/>
      <c r="K531" s="337"/>
      <c r="L531" s="337"/>
      <c r="M531" s="337"/>
      <c r="N531" s="337"/>
      <c r="O531" s="337"/>
      <c r="P531" s="337"/>
      <c r="Q531" s="337"/>
      <c r="R531" s="337"/>
      <c r="S531" s="337"/>
      <c r="T531" s="337"/>
      <c r="U531" s="337"/>
      <c r="V531" s="95"/>
    </row>
    <row r="532">
      <c r="A532" s="575"/>
      <c r="B532" s="337"/>
      <c r="C532" s="337"/>
      <c r="D532" s="337"/>
      <c r="E532" s="337"/>
      <c r="F532" s="337"/>
      <c r="G532" s="337"/>
      <c r="H532" s="337"/>
      <c r="I532" s="337"/>
      <c r="J532" s="337"/>
      <c r="K532" s="337"/>
      <c r="L532" s="337"/>
      <c r="M532" s="337"/>
      <c r="N532" s="337"/>
      <c r="O532" s="337"/>
      <c r="P532" s="337"/>
      <c r="Q532" s="337"/>
      <c r="R532" s="337"/>
      <c r="S532" s="337"/>
      <c r="T532" s="337"/>
      <c r="U532" s="337"/>
      <c r="V532" s="95"/>
    </row>
    <row r="533">
      <c r="A533" s="575"/>
      <c r="B533" s="337"/>
      <c r="C533" s="337"/>
      <c r="D533" s="337"/>
      <c r="E533" s="337"/>
      <c r="F533" s="337"/>
      <c r="G533" s="337"/>
      <c r="H533" s="337"/>
      <c r="I533" s="337"/>
      <c r="J533" s="337"/>
      <c r="K533" s="337"/>
      <c r="L533" s="337"/>
      <c r="M533" s="337"/>
      <c r="N533" s="337"/>
      <c r="O533" s="337"/>
      <c r="P533" s="337"/>
      <c r="Q533" s="337"/>
      <c r="R533" s="337"/>
      <c r="S533" s="337"/>
      <c r="T533" s="337"/>
      <c r="U533" s="337"/>
      <c r="V533" s="95"/>
    </row>
    <row r="534">
      <c r="A534" s="575"/>
      <c r="B534" s="337"/>
      <c r="C534" s="337"/>
      <c r="D534" s="337"/>
      <c r="E534" s="337"/>
      <c r="F534" s="337"/>
      <c r="G534" s="337"/>
      <c r="H534" s="337"/>
      <c r="I534" s="337"/>
      <c r="J534" s="337"/>
      <c r="K534" s="337"/>
      <c r="L534" s="337"/>
      <c r="M534" s="337"/>
      <c r="N534" s="337"/>
      <c r="O534" s="337"/>
      <c r="P534" s="337"/>
      <c r="Q534" s="337"/>
      <c r="R534" s="337"/>
      <c r="S534" s="337"/>
      <c r="T534" s="337"/>
      <c r="U534" s="337"/>
      <c r="V534" s="95"/>
    </row>
    <row r="535">
      <c r="A535" s="575"/>
      <c r="B535" s="337"/>
      <c r="C535" s="337"/>
      <c r="D535" s="337"/>
      <c r="E535" s="337"/>
      <c r="F535" s="337"/>
      <c r="G535" s="337"/>
      <c r="H535" s="337"/>
      <c r="I535" s="337"/>
      <c r="J535" s="337"/>
      <c r="K535" s="337"/>
      <c r="L535" s="337"/>
      <c r="M535" s="337"/>
      <c r="N535" s="337"/>
      <c r="O535" s="337"/>
      <c r="P535" s="337"/>
      <c r="Q535" s="337"/>
      <c r="R535" s="337"/>
      <c r="S535" s="337"/>
      <c r="T535" s="337"/>
      <c r="U535" s="337"/>
      <c r="V535" s="95"/>
    </row>
    <row r="536">
      <c r="A536" s="575"/>
      <c r="B536" s="337"/>
      <c r="C536" s="337"/>
      <c r="D536" s="337"/>
      <c r="E536" s="337"/>
      <c r="F536" s="337"/>
      <c r="G536" s="337"/>
      <c r="H536" s="337"/>
      <c r="I536" s="337"/>
      <c r="J536" s="337"/>
      <c r="K536" s="337"/>
      <c r="L536" s="337"/>
      <c r="M536" s="337"/>
      <c r="N536" s="337"/>
      <c r="O536" s="337"/>
      <c r="P536" s="337"/>
      <c r="Q536" s="337"/>
      <c r="R536" s="337"/>
      <c r="S536" s="337"/>
      <c r="T536" s="337"/>
      <c r="U536" s="337"/>
      <c r="V536" s="95"/>
    </row>
    <row r="537">
      <c r="A537" s="575"/>
      <c r="B537" s="337"/>
      <c r="C537" s="337"/>
      <c r="D537" s="337"/>
      <c r="E537" s="337"/>
      <c r="F537" s="337"/>
      <c r="G537" s="337"/>
      <c r="H537" s="337"/>
      <c r="I537" s="337"/>
      <c r="J537" s="337"/>
      <c r="K537" s="337"/>
      <c r="L537" s="337"/>
      <c r="M537" s="337"/>
      <c r="N537" s="337"/>
      <c r="O537" s="337"/>
      <c r="P537" s="337"/>
      <c r="Q537" s="337"/>
      <c r="R537" s="337"/>
      <c r="S537" s="337"/>
      <c r="T537" s="337"/>
      <c r="U537" s="337"/>
      <c r="V537" s="95"/>
    </row>
    <row r="538">
      <c r="A538" s="575"/>
      <c r="B538" s="337"/>
      <c r="C538" s="337"/>
      <c r="D538" s="337"/>
      <c r="E538" s="337"/>
      <c r="F538" s="337"/>
      <c r="G538" s="337"/>
      <c r="H538" s="337"/>
      <c r="I538" s="337"/>
      <c r="J538" s="337"/>
      <c r="K538" s="337"/>
      <c r="L538" s="337"/>
      <c r="M538" s="337"/>
      <c r="N538" s="337"/>
      <c r="O538" s="337"/>
      <c r="P538" s="337"/>
      <c r="Q538" s="337"/>
      <c r="R538" s="337"/>
      <c r="S538" s="337"/>
      <c r="T538" s="337"/>
      <c r="U538" s="337"/>
      <c r="V538" s="95"/>
    </row>
    <row r="539">
      <c r="A539" s="575"/>
      <c r="B539" s="337"/>
      <c r="C539" s="337"/>
      <c r="D539" s="337"/>
      <c r="E539" s="337"/>
      <c r="F539" s="337"/>
      <c r="G539" s="337"/>
      <c r="H539" s="337"/>
      <c r="I539" s="337"/>
      <c r="J539" s="337"/>
      <c r="K539" s="337"/>
      <c r="L539" s="337"/>
      <c r="M539" s="337"/>
      <c r="N539" s="337"/>
      <c r="O539" s="337"/>
      <c r="P539" s="337"/>
      <c r="Q539" s="337"/>
      <c r="R539" s="337"/>
      <c r="S539" s="337"/>
      <c r="T539" s="337"/>
      <c r="U539" s="337"/>
      <c r="V539" s="95"/>
    </row>
    <row r="540">
      <c r="A540" s="575"/>
      <c r="B540" s="337"/>
      <c r="C540" s="337"/>
      <c r="D540" s="337"/>
      <c r="E540" s="337"/>
      <c r="F540" s="337"/>
      <c r="G540" s="337"/>
      <c r="H540" s="337"/>
      <c r="I540" s="337"/>
      <c r="J540" s="337"/>
      <c r="K540" s="337"/>
      <c r="L540" s="337"/>
      <c r="M540" s="337"/>
      <c r="N540" s="337"/>
      <c r="O540" s="337"/>
      <c r="P540" s="337"/>
      <c r="Q540" s="337"/>
      <c r="R540" s="337"/>
      <c r="S540" s="337"/>
      <c r="T540" s="337"/>
      <c r="U540" s="337"/>
      <c r="V540" s="95"/>
    </row>
    <row r="541">
      <c r="A541" s="575"/>
      <c r="B541" s="337"/>
      <c r="C541" s="337"/>
      <c r="D541" s="337"/>
      <c r="E541" s="337"/>
      <c r="F541" s="337"/>
      <c r="G541" s="337"/>
      <c r="H541" s="337"/>
      <c r="I541" s="337"/>
      <c r="J541" s="337"/>
      <c r="K541" s="337"/>
      <c r="L541" s="337"/>
      <c r="M541" s="337"/>
      <c r="N541" s="337"/>
      <c r="O541" s="337"/>
      <c r="P541" s="337"/>
      <c r="Q541" s="337"/>
      <c r="R541" s="337"/>
      <c r="S541" s="337"/>
      <c r="T541" s="337"/>
      <c r="U541" s="337"/>
      <c r="V541" s="95"/>
    </row>
    <row r="542">
      <c r="A542" s="575"/>
      <c r="B542" s="337"/>
      <c r="C542" s="337"/>
      <c r="D542" s="337"/>
      <c r="E542" s="337"/>
      <c r="F542" s="337"/>
      <c r="G542" s="337"/>
      <c r="H542" s="337"/>
      <c r="I542" s="337"/>
      <c r="J542" s="337"/>
      <c r="K542" s="337"/>
      <c r="L542" s="337"/>
      <c r="M542" s="337"/>
      <c r="N542" s="337"/>
      <c r="O542" s="337"/>
      <c r="P542" s="337"/>
      <c r="Q542" s="337"/>
      <c r="R542" s="337"/>
      <c r="S542" s="337"/>
      <c r="T542" s="337"/>
      <c r="U542" s="337"/>
      <c r="V542" s="95"/>
    </row>
    <row r="543">
      <c r="A543" s="575"/>
      <c r="B543" s="337"/>
      <c r="C543" s="337"/>
      <c r="D543" s="337"/>
      <c r="E543" s="337"/>
      <c r="F543" s="337"/>
      <c r="G543" s="337"/>
      <c r="H543" s="337"/>
      <c r="I543" s="337"/>
      <c r="J543" s="337"/>
      <c r="K543" s="337"/>
      <c r="L543" s="337"/>
      <c r="M543" s="337"/>
      <c r="N543" s="337"/>
      <c r="O543" s="337"/>
      <c r="P543" s="337"/>
      <c r="Q543" s="337"/>
      <c r="R543" s="337"/>
      <c r="S543" s="337"/>
      <c r="T543" s="337"/>
      <c r="U543" s="337"/>
      <c r="V543" s="95"/>
    </row>
    <row r="544">
      <c r="A544" s="575"/>
      <c r="B544" s="337"/>
      <c r="C544" s="337"/>
      <c r="D544" s="337"/>
      <c r="E544" s="337"/>
      <c r="F544" s="337"/>
      <c r="G544" s="337"/>
      <c r="H544" s="337"/>
      <c r="I544" s="337"/>
      <c r="J544" s="337"/>
      <c r="K544" s="337"/>
      <c r="L544" s="337"/>
      <c r="M544" s="337"/>
      <c r="N544" s="337"/>
      <c r="O544" s="337"/>
      <c r="P544" s="337"/>
      <c r="Q544" s="337"/>
      <c r="R544" s="337"/>
      <c r="S544" s="337"/>
      <c r="T544" s="337"/>
      <c r="U544" s="337"/>
      <c r="V544" s="95"/>
    </row>
    <row r="545">
      <c r="A545" s="575"/>
      <c r="B545" s="337"/>
      <c r="C545" s="337"/>
      <c r="D545" s="337"/>
      <c r="E545" s="337"/>
      <c r="F545" s="337"/>
      <c r="G545" s="337"/>
      <c r="H545" s="337"/>
      <c r="I545" s="337"/>
      <c r="J545" s="337"/>
      <c r="K545" s="337"/>
      <c r="L545" s="337"/>
      <c r="M545" s="337"/>
      <c r="N545" s="337"/>
      <c r="O545" s="337"/>
      <c r="P545" s="337"/>
      <c r="Q545" s="337"/>
      <c r="R545" s="337"/>
      <c r="S545" s="337"/>
      <c r="T545" s="337"/>
      <c r="U545" s="337"/>
      <c r="V545" s="95"/>
    </row>
    <row r="546">
      <c r="A546" s="575"/>
      <c r="B546" s="337"/>
      <c r="C546" s="337"/>
      <c r="D546" s="337"/>
      <c r="E546" s="337"/>
      <c r="F546" s="337"/>
      <c r="G546" s="337"/>
      <c r="H546" s="337"/>
      <c r="I546" s="337"/>
      <c r="J546" s="337"/>
      <c r="K546" s="337"/>
      <c r="L546" s="337"/>
      <c r="M546" s="337"/>
      <c r="N546" s="337"/>
      <c r="O546" s="337"/>
      <c r="P546" s="337"/>
      <c r="Q546" s="337"/>
      <c r="R546" s="337"/>
      <c r="S546" s="337"/>
      <c r="T546" s="337"/>
      <c r="U546" s="337"/>
      <c r="V546" s="95"/>
    </row>
    <row r="547">
      <c r="A547" s="575"/>
      <c r="B547" s="337"/>
      <c r="C547" s="337"/>
      <c r="D547" s="337"/>
      <c r="E547" s="337"/>
      <c r="F547" s="337"/>
      <c r="G547" s="337"/>
      <c r="H547" s="337"/>
      <c r="I547" s="337"/>
      <c r="J547" s="337"/>
      <c r="K547" s="337"/>
      <c r="L547" s="337"/>
      <c r="M547" s="337"/>
      <c r="N547" s="337"/>
      <c r="O547" s="337"/>
      <c r="P547" s="337"/>
      <c r="Q547" s="337"/>
      <c r="R547" s="337"/>
      <c r="S547" s="337"/>
      <c r="T547" s="337"/>
      <c r="U547" s="337"/>
      <c r="V547" s="95"/>
    </row>
    <row r="548">
      <c r="A548" s="575"/>
      <c r="B548" s="337"/>
      <c r="C548" s="337"/>
      <c r="D548" s="337"/>
      <c r="E548" s="337"/>
      <c r="F548" s="337"/>
      <c r="G548" s="337"/>
      <c r="H548" s="337"/>
      <c r="I548" s="337"/>
      <c r="J548" s="337"/>
      <c r="K548" s="337"/>
      <c r="L548" s="337"/>
      <c r="M548" s="337"/>
      <c r="N548" s="337"/>
      <c r="O548" s="337"/>
      <c r="P548" s="337"/>
      <c r="Q548" s="337"/>
      <c r="R548" s="337"/>
      <c r="S548" s="337"/>
      <c r="T548" s="337"/>
      <c r="U548" s="337"/>
      <c r="V548" s="95"/>
    </row>
    <row r="549">
      <c r="A549" s="575"/>
      <c r="B549" s="337"/>
      <c r="C549" s="337"/>
      <c r="D549" s="337"/>
      <c r="E549" s="337"/>
      <c r="F549" s="337"/>
      <c r="G549" s="337"/>
      <c r="H549" s="337"/>
      <c r="I549" s="337"/>
      <c r="J549" s="337"/>
      <c r="K549" s="337"/>
      <c r="L549" s="337"/>
      <c r="M549" s="337"/>
      <c r="N549" s="337"/>
      <c r="O549" s="337"/>
      <c r="P549" s="337"/>
      <c r="Q549" s="337"/>
      <c r="R549" s="337"/>
      <c r="S549" s="337"/>
      <c r="T549" s="337"/>
      <c r="U549" s="337"/>
      <c r="V549" s="95"/>
    </row>
    <row r="550">
      <c r="A550" s="575"/>
      <c r="B550" s="337"/>
      <c r="C550" s="337"/>
      <c r="D550" s="337"/>
      <c r="E550" s="337"/>
      <c r="F550" s="337"/>
      <c r="G550" s="337"/>
      <c r="H550" s="337"/>
      <c r="I550" s="337"/>
      <c r="J550" s="337"/>
      <c r="K550" s="337"/>
      <c r="L550" s="337"/>
      <c r="M550" s="337"/>
      <c r="N550" s="337"/>
      <c r="O550" s="337"/>
      <c r="P550" s="337"/>
      <c r="Q550" s="337"/>
      <c r="R550" s="337"/>
      <c r="S550" s="337"/>
      <c r="T550" s="337"/>
      <c r="U550" s="337"/>
      <c r="V550" s="95"/>
    </row>
    <row r="551">
      <c r="A551" s="575"/>
      <c r="B551" s="337"/>
      <c r="C551" s="337"/>
      <c r="D551" s="337"/>
      <c r="E551" s="337"/>
      <c r="F551" s="337"/>
      <c r="G551" s="337"/>
      <c r="H551" s="337"/>
      <c r="I551" s="337"/>
      <c r="J551" s="337"/>
      <c r="K551" s="337"/>
      <c r="L551" s="337"/>
      <c r="M551" s="337"/>
      <c r="N551" s="337"/>
      <c r="O551" s="337"/>
      <c r="P551" s="337"/>
      <c r="Q551" s="337"/>
      <c r="R551" s="337"/>
      <c r="S551" s="337"/>
      <c r="T551" s="337"/>
      <c r="U551" s="337"/>
      <c r="V551" s="95"/>
    </row>
    <row r="552">
      <c r="A552" s="575"/>
      <c r="B552" s="337"/>
      <c r="C552" s="337"/>
      <c r="D552" s="337"/>
      <c r="E552" s="337"/>
      <c r="F552" s="337"/>
      <c r="G552" s="337"/>
      <c r="H552" s="337"/>
      <c r="I552" s="337"/>
      <c r="J552" s="337"/>
      <c r="K552" s="337"/>
      <c r="L552" s="337"/>
      <c r="M552" s="337"/>
      <c r="N552" s="337"/>
      <c r="O552" s="337"/>
      <c r="P552" s="337"/>
      <c r="Q552" s="337"/>
      <c r="R552" s="337"/>
      <c r="S552" s="337"/>
      <c r="T552" s="337"/>
      <c r="U552" s="337"/>
      <c r="V552" s="95"/>
    </row>
    <row r="553">
      <c r="A553" s="575"/>
      <c r="B553" s="337"/>
      <c r="C553" s="337"/>
      <c r="D553" s="337"/>
      <c r="E553" s="337"/>
      <c r="F553" s="337"/>
      <c r="G553" s="337"/>
      <c r="H553" s="337"/>
      <c r="I553" s="337"/>
      <c r="J553" s="337"/>
      <c r="K553" s="337"/>
      <c r="L553" s="337"/>
      <c r="M553" s="337"/>
      <c r="N553" s="337"/>
      <c r="O553" s="337"/>
      <c r="P553" s="337"/>
      <c r="Q553" s="337"/>
      <c r="R553" s="337"/>
      <c r="S553" s="337"/>
      <c r="T553" s="337"/>
      <c r="U553" s="337"/>
      <c r="V553" s="95"/>
    </row>
    <row r="554">
      <c r="A554" s="575"/>
      <c r="B554" s="337"/>
      <c r="C554" s="337"/>
      <c r="D554" s="337"/>
      <c r="E554" s="337"/>
      <c r="F554" s="337"/>
      <c r="G554" s="337"/>
      <c r="H554" s="337"/>
      <c r="I554" s="337"/>
      <c r="J554" s="337"/>
      <c r="K554" s="337"/>
      <c r="L554" s="337"/>
      <c r="M554" s="337"/>
      <c r="N554" s="337"/>
      <c r="O554" s="337"/>
      <c r="P554" s="337"/>
      <c r="Q554" s="337"/>
      <c r="R554" s="337"/>
      <c r="S554" s="337"/>
      <c r="T554" s="337"/>
      <c r="U554" s="337"/>
      <c r="V554" s="95"/>
    </row>
    <row r="555">
      <c r="A555" s="575"/>
      <c r="B555" s="337"/>
      <c r="C555" s="337"/>
      <c r="D555" s="337"/>
      <c r="E555" s="337"/>
      <c r="F555" s="337"/>
      <c r="G555" s="337"/>
      <c r="H555" s="337"/>
      <c r="I555" s="337"/>
      <c r="J555" s="337"/>
      <c r="K555" s="337"/>
      <c r="L555" s="337"/>
      <c r="M555" s="337"/>
      <c r="N555" s="337"/>
      <c r="O555" s="337"/>
      <c r="P555" s="337"/>
      <c r="Q555" s="337"/>
      <c r="R555" s="337"/>
      <c r="S555" s="337"/>
      <c r="T555" s="337"/>
      <c r="U555" s="337"/>
      <c r="V555" s="95"/>
    </row>
    <row r="556">
      <c r="A556" s="575"/>
      <c r="B556" s="337"/>
      <c r="C556" s="337"/>
      <c r="D556" s="337"/>
      <c r="E556" s="337"/>
      <c r="F556" s="337"/>
      <c r="G556" s="337"/>
      <c r="H556" s="337"/>
      <c r="I556" s="337"/>
      <c r="J556" s="337"/>
      <c r="K556" s="337"/>
      <c r="L556" s="337"/>
      <c r="M556" s="337"/>
      <c r="N556" s="337"/>
      <c r="O556" s="337"/>
      <c r="P556" s="337"/>
      <c r="Q556" s="337"/>
      <c r="R556" s="337"/>
      <c r="S556" s="337"/>
      <c r="T556" s="337"/>
      <c r="U556" s="337"/>
      <c r="V556" s="95"/>
    </row>
    <row r="557">
      <c r="A557" s="575"/>
      <c r="B557" s="337"/>
      <c r="C557" s="337"/>
      <c r="D557" s="337"/>
      <c r="E557" s="337"/>
      <c r="F557" s="337"/>
      <c r="G557" s="337"/>
      <c r="H557" s="337"/>
      <c r="I557" s="337"/>
      <c r="J557" s="337"/>
      <c r="K557" s="337"/>
      <c r="L557" s="337"/>
      <c r="M557" s="337"/>
      <c r="N557" s="337"/>
      <c r="O557" s="337"/>
      <c r="P557" s="337"/>
      <c r="Q557" s="337"/>
      <c r="R557" s="337"/>
      <c r="S557" s="337"/>
      <c r="T557" s="337"/>
      <c r="U557" s="337"/>
      <c r="V557" s="95"/>
    </row>
    <row r="558">
      <c r="A558" s="575"/>
      <c r="B558" s="337"/>
      <c r="C558" s="337"/>
      <c r="D558" s="337"/>
      <c r="E558" s="337"/>
      <c r="F558" s="337"/>
      <c r="G558" s="337"/>
      <c r="H558" s="337"/>
      <c r="I558" s="337"/>
      <c r="J558" s="337"/>
      <c r="K558" s="337"/>
      <c r="L558" s="337"/>
      <c r="M558" s="337"/>
      <c r="N558" s="337"/>
      <c r="O558" s="337"/>
      <c r="P558" s="337"/>
      <c r="Q558" s="337"/>
      <c r="R558" s="337"/>
      <c r="S558" s="337"/>
      <c r="T558" s="337"/>
      <c r="U558" s="337"/>
      <c r="V558" s="95"/>
    </row>
    <row r="559">
      <c r="A559" s="575"/>
      <c r="B559" s="337"/>
      <c r="C559" s="337"/>
      <c r="D559" s="337"/>
      <c r="E559" s="337"/>
      <c r="F559" s="337"/>
      <c r="G559" s="337"/>
      <c r="H559" s="337"/>
      <c r="I559" s="337"/>
      <c r="J559" s="337"/>
      <c r="K559" s="337"/>
      <c r="L559" s="337"/>
      <c r="M559" s="337"/>
      <c r="N559" s="337"/>
      <c r="O559" s="337"/>
      <c r="P559" s="337"/>
      <c r="Q559" s="337"/>
      <c r="R559" s="337"/>
      <c r="S559" s="337"/>
      <c r="T559" s="337"/>
      <c r="U559" s="337"/>
      <c r="V559" s="95"/>
    </row>
    <row r="560">
      <c r="A560" s="575"/>
      <c r="B560" s="337"/>
      <c r="C560" s="337"/>
      <c r="D560" s="337"/>
      <c r="E560" s="337"/>
      <c r="F560" s="337"/>
      <c r="G560" s="337"/>
      <c r="H560" s="337"/>
      <c r="I560" s="337"/>
      <c r="J560" s="337"/>
      <c r="K560" s="337"/>
      <c r="L560" s="337"/>
      <c r="M560" s="337"/>
      <c r="N560" s="337"/>
      <c r="O560" s="337"/>
      <c r="P560" s="337"/>
      <c r="Q560" s="337"/>
      <c r="R560" s="337"/>
      <c r="S560" s="337"/>
      <c r="T560" s="337"/>
      <c r="U560" s="337"/>
      <c r="V560" s="95"/>
    </row>
    <row r="561">
      <c r="A561" s="575"/>
      <c r="B561" s="337"/>
      <c r="C561" s="337"/>
      <c r="D561" s="337"/>
      <c r="E561" s="337"/>
      <c r="F561" s="337"/>
      <c r="G561" s="337"/>
      <c r="H561" s="337"/>
      <c r="I561" s="337"/>
      <c r="J561" s="337"/>
      <c r="K561" s="337"/>
      <c r="L561" s="337"/>
      <c r="M561" s="337"/>
      <c r="N561" s="337"/>
      <c r="O561" s="337"/>
      <c r="P561" s="337"/>
      <c r="Q561" s="337"/>
      <c r="R561" s="337"/>
      <c r="S561" s="337"/>
      <c r="T561" s="337"/>
      <c r="U561" s="337"/>
      <c r="V561" s="95"/>
    </row>
    <row r="562">
      <c r="A562" s="575"/>
      <c r="B562" s="337"/>
      <c r="C562" s="337"/>
      <c r="D562" s="337"/>
      <c r="E562" s="337"/>
      <c r="F562" s="337"/>
      <c r="G562" s="337"/>
      <c r="H562" s="337"/>
      <c r="I562" s="337"/>
      <c r="J562" s="337"/>
      <c r="K562" s="337"/>
      <c r="L562" s="337"/>
      <c r="M562" s="337"/>
      <c r="N562" s="337"/>
      <c r="O562" s="337"/>
      <c r="P562" s="337"/>
      <c r="Q562" s="337"/>
      <c r="R562" s="337"/>
      <c r="S562" s="337"/>
      <c r="T562" s="337"/>
      <c r="U562" s="337"/>
      <c r="V562" s="95"/>
    </row>
    <row r="563">
      <c r="A563" s="575"/>
      <c r="B563" s="337"/>
      <c r="C563" s="337"/>
      <c r="D563" s="337"/>
      <c r="E563" s="337"/>
      <c r="F563" s="337"/>
      <c r="G563" s="337"/>
      <c r="H563" s="337"/>
      <c r="I563" s="337"/>
      <c r="J563" s="337"/>
      <c r="K563" s="337"/>
      <c r="L563" s="337"/>
      <c r="M563" s="337"/>
      <c r="N563" s="337"/>
      <c r="O563" s="337"/>
      <c r="P563" s="337"/>
      <c r="Q563" s="337"/>
      <c r="R563" s="337"/>
      <c r="S563" s="337"/>
      <c r="T563" s="337"/>
      <c r="U563" s="337"/>
      <c r="V563" s="95"/>
    </row>
    <row r="564">
      <c r="A564" s="575"/>
      <c r="B564" s="337"/>
      <c r="C564" s="337"/>
      <c r="D564" s="337"/>
      <c r="E564" s="337"/>
      <c r="F564" s="337"/>
      <c r="G564" s="337"/>
      <c r="H564" s="337"/>
      <c r="I564" s="337"/>
      <c r="J564" s="337"/>
      <c r="K564" s="337"/>
      <c r="L564" s="337"/>
      <c r="M564" s="337"/>
      <c r="N564" s="337"/>
      <c r="O564" s="337"/>
      <c r="P564" s="337"/>
      <c r="Q564" s="337"/>
      <c r="R564" s="337"/>
      <c r="S564" s="337"/>
      <c r="T564" s="337"/>
      <c r="U564" s="337"/>
      <c r="V564" s="95"/>
    </row>
    <row r="565">
      <c r="A565" s="575"/>
      <c r="B565" s="337"/>
      <c r="C565" s="337"/>
      <c r="D565" s="337"/>
      <c r="E565" s="337"/>
      <c r="F565" s="337"/>
      <c r="G565" s="337"/>
      <c r="H565" s="337"/>
      <c r="I565" s="337"/>
      <c r="J565" s="337"/>
      <c r="K565" s="337"/>
      <c r="L565" s="337"/>
      <c r="M565" s="337"/>
      <c r="N565" s="337"/>
      <c r="O565" s="337"/>
      <c r="P565" s="337"/>
      <c r="Q565" s="337"/>
      <c r="R565" s="337"/>
      <c r="S565" s="337"/>
      <c r="T565" s="337"/>
      <c r="U565" s="337"/>
      <c r="V565" s="95"/>
    </row>
    <row r="566">
      <c r="A566" s="575"/>
      <c r="B566" s="337"/>
      <c r="C566" s="337"/>
      <c r="D566" s="337"/>
      <c r="E566" s="337"/>
      <c r="F566" s="337"/>
      <c r="G566" s="337"/>
      <c r="H566" s="337"/>
      <c r="I566" s="337"/>
      <c r="J566" s="337"/>
      <c r="K566" s="337"/>
      <c r="L566" s="337"/>
      <c r="M566" s="337"/>
      <c r="N566" s="337"/>
      <c r="O566" s="337"/>
      <c r="P566" s="337"/>
      <c r="Q566" s="337"/>
      <c r="R566" s="337"/>
      <c r="S566" s="337"/>
      <c r="T566" s="337"/>
      <c r="U566" s="337"/>
      <c r="V566" s="95"/>
    </row>
    <row r="567">
      <c r="A567" s="575"/>
      <c r="B567" s="337"/>
      <c r="C567" s="337"/>
      <c r="D567" s="337"/>
      <c r="E567" s="337"/>
      <c r="F567" s="337"/>
      <c r="G567" s="337"/>
      <c r="H567" s="337"/>
      <c r="I567" s="337"/>
      <c r="J567" s="337"/>
      <c r="K567" s="337"/>
      <c r="L567" s="337"/>
      <c r="M567" s="337"/>
      <c r="N567" s="337"/>
      <c r="O567" s="337"/>
      <c r="P567" s="337"/>
      <c r="Q567" s="337"/>
      <c r="R567" s="337"/>
      <c r="S567" s="337"/>
      <c r="T567" s="337"/>
      <c r="U567" s="337"/>
      <c r="V567" s="95"/>
    </row>
    <row r="568">
      <c r="A568" s="575"/>
      <c r="B568" s="337"/>
      <c r="C568" s="337"/>
      <c r="D568" s="337"/>
      <c r="E568" s="337"/>
      <c r="F568" s="337"/>
      <c r="G568" s="337"/>
      <c r="H568" s="337"/>
      <c r="I568" s="337"/>
      <c r="J568" s="337"/>
      <c r="K568" s="337"/>
      <c r="L568" s="337"/>
      <c r="M568" s="337"/>
      <c r="N568" s="337"/>
      <c r="O568" s="337"/>
      <c r="P568" s="337"/>
      <c r="Q568" s="337"/>
      <c r="R568" s="337"/>
      <c r="S568" s="337"/>
      <c r="T568" s="337"/>
      <c r="U568" s="337"/>
      <c r="V568" s="95"/>
    </row>
    <row r="569">
      <c r="A569" s="575"/>
      <c r="B569" s="337"/>
      <c r="C569" s="337"/>
      <c r="D569" s="337"/>
      <c r="E569" s="337"/>
      <c r="F569" s="337"/>
      <c r="G569" s="337"/>
      <c r="H569" s="337"/>
      <c r="I569" s="337"/>
      <c r="J569" s="337"/>
      <c r="K569" s="337"/>
      <c r="L569" s="337"/>
      <c r="M569" s="337"/>
      <c r="N569" s="337"/>
      <c r="O569" s="337"/>
      <c r="P569" s="337"/>
      <c r="Q569" s="337"/>
      <c r="R569" s="337"/>
      <c r="S569" s="337"/>
      <c r="T569" s="337"/>
      <c r="U569" s="337"/>
      <c r="V569" s="95"/>
    </row>
    <row r="570">
      <c r="A570" s="575"/>
      <c r="B570" s="337"/>
      <c r="C570" s="337"/>
      <c r="D570" s="337"/>
      <c r="E570" s="337"/>
      <c r="F570" s="337"/>
      <c r="G570" s="337"/>
      <c r="H570" s="337"/>
      <c r="I570" s="337"/>
      <c r="J570" s="337"/>
      <c r="K570" s="337"/>
      <c r="L570" s="337"/>
      <c r="M570" s="337"/>
      <c r="N570" s="337"/>
      <c r="O570" s="337"/>
      <c r="P570" s="337"/>
      <c r="Q570" s="337"/>
      <c r="R570" s="337"/>
      <c r="S570" s="337"/>
      <c r="T570" s="337"/>
      <c r="U570" s="337"/>
      <c r="V570" s="95"/>
    </row>
    <row r="571">
      <c r="A571" s="575"/>
      <c r="B571" s="337"/>
      <c r="C571" s="337"/>
      <c r="D571" s="337"/>
      <c r="E571" s="337"/>
      <c r="F571" s="337"/>
      <c r="G571" s="337"/>
      <c r="H571" s="337"/>
      <c r="I571" s="337"/>
      <c r="J571" s="337"/>
      <c r="K571" s="337"/>
      <c r="L571" s="337"/>
      <c r="M571" s="337"/>
      <c r="N571" s="337"/>
      <c r="O571" s="337"/>
      <c r="P571" s="337"/>
      <c r="Q571" s="337"/>
      <c r="R571" s="337"/>
      <c r="S571" s="337"/>
      <c r="T571" s="337"/>
      <c r="U571" s="337"/>
      <c r="V571" s="95"/>
    </row>
    <row r="572">
      <c r="A572" s="575"/>
      <c r="B572" s="337"/>
      <c r="C572" s="337"/>
      <c r="D572" s="337"/>
      <c r="E572" s="337"/>
      <c r="F572" s="337"/>
      <c r="G572" s="337"/>
      <c r="H572" s="337"/>
      <c r="I572" s="337"/>
      <c r="J572" s="337"/>
      <c r="K572" s="337"/>
      <c r="L572" s="337"/>
      <c r="M572" s="337"/>
      <c r="N572" s="337"/>
      <c r="O572" s="337"/>
      <c r="P572" s="337"/>
      <c r="Q572" s="337"/>
      <c r="R572" s="337"/>
      <c r="S572" s="337"/>
      <c r="T572" s="337"/>
      <c r="U572" s="337"/>
      <c r="V572" s="95"/>
    </row>
    <row r="573">
      <c r="A573" s="575"/>
      <c r="B573" s="337"/>
      <c r="C573" s="337"/>
      <c r="D573" s="337"/>
      <c r="E573" s="337"/>
      <c r="F573" s="337"/>
      <c r="G573" s="337"/>
      <c r="H573" s="337"/>
      <c r="I573" s="337"/>
      <c r="J573" s="337"/>
      <c r="K573" s="337"/>
      <c r="L573" s="337"/>
      <c r="M573" s="337"/>
      <c r="N573" s="337"/>
      <c r="O573" s="337"/>
      <c r="P573" s="337"/>
      <c r="Q573" s="337"/>
      <c r="R573" s="337"/>
      <c r="S573" s="337"/>
      <c r="T573" s="337"/>
      <c r="U573" s="337"/>
      <c r="V573" s="95"/>
    </row>
    <row r="574">
      <c r="A574" s="575"/>
      <c r="B574" s="337"/>
      <c r="C574" s="337"/>
      <c r="D574" s="337"/>
      <c r="E574" s="337"/>
      <c r="F574" s="337"/>
      <c r="G574" s="337"/>
      <c r="H574" s="337"/>
      <c r="I574" s="337"/>
      <c r="J574" s="337"/>
      <c r="K574" s="337"/>
      <c r="L574" s="337"/>
      <c r="M574" s="337"/>
      <c r="N574" s="337"/>
      <c r="O574" s="337"/>
      <c r="P574" s="337"/>
      <c r="Q574" s="337"/>
      <c r="R574" s="337"/>
      <c r="S574" s="337"/>
      <c r="T574" s="337"/>
      <c r="U574" s="337"/>
      <c r="V574" s="95"/>
    </row>
    <row r="575">
      <c r="A575" s="575"/>
      <c r="B575" s="337"/>
      <c r="C575" s="337"/>
      <c r="D575" s="337"/>
      <c r="E575" s="337"/>
      <c r="F575" s="337"/>
      <c r="G575" s="337"/>
      <c r="H575" s="337"/>
      <c r="I575" s="337"/>
      <c r="J575" s="337"/>
      <c r="K575" s="337"/>
      <c r="L575" s="337"/>
      <c r="M575" s="337"/>
      <c r="N575" s="337"/>
      <c r="O575" s="337"/>
      <c r="P575" s="337"/>
      <c r="Q575" s="337"/>
      <c r="R575" s="337"/>
      <c r="S575" s="337"/>
      <c r="T575" s="337"/>
      <c r="U575" s="337"/>
      <c r="V575" s="95"/>
    </row>
    <row r="576">
      <c r="A576" s="575"/>
      <c r="B576" s="337"/>
      <c r="C576" s="337"/>
      <c r="D576" s="337"/>
      <c r="E576" s="337"/>
      <c r="F576" s="337"/>
      <c r="G576" s="337"/>
      <c r="H576" s="337"/>
      <c r="I576" s="337"/>
      <c r="J576" s="337"/>
      <c r="K576" s="337"/>
      <c r="L576" s="337"/>
      <c r="M576" s="337"/>
      <c r="N576" s="337"/>
      <c r="O576" s="337"/>
      <c r="P576" s="337"/>
      <c r="Q576" s="337"/>
      <c r="R576" s="337"/>
      <c r="S576" s="337"/>
      <c r="T576" s="337"/>
      <c r="U576" s="337"/>
      <c r="V576" s="95"/>
    </row>
    <row r="577">
      <c r="A577" s="575"/>
      <c r="B577" s="337"/>
      <c r="C577" s="337"/>
      <c r="D577" s="337"/>
      <c r="E577" s="337"/>
      <c r="F577" s="337"/>
      <c r="G577" s="337"/>
      <c r="H577" s="337"/>
      <c r="I577" s="337"/>
      <c r="J577" s="337"/>
      <c r="K577" s="337"/>
      <c r="L577" s="337"/>
      <c r="M577" s="337"/>
      <c r="N577" s="337"/>
      <c r="O577" s="337"/>
      <c r="P577" s="337"/>
      <c r="Q577" s="337"/>
      <c r="R577" s="337"/>
      <c r="S577" s="337"/>
      <c r="T577" s="337"/>
      <c r="U577" s="337"/>
      <c r="V577" s="95"/>
    </row>
    <row r="578">
      <c r="A578" s="575"/>
      <c r="B578" s="337"/>
      <c r="C578" s="337"/>
      <c r="D578" s="337"/>
      <c r="E578" s="337"/>
      <c r="F578" s="337"/>
      <c r="G578" s="337"/>
      <c r="H578" s="337"/>
      <c r="I578" s="337"/>
      <c r="J578" s="337"/>
      <c r="K578" s="337"/>
      <c r="L578" s="337"/>
      <c r="M578" s="337"/>
      <c r="N578" s="337"/>
      <c r="O578" s="337"/>
      <c r="P578" s="337"/>
      <c r="Q578" s="337"/>
      <c r="R578" s="337"/>
      <c r="S578" s="337"/>
      <c r="T578" s="337"/>
      <c r="U578" s="337"/>
      <c r="V578" s="95"/>
    </row>
    <row r="579">
      <c r="A579" s="575"/>
      <c r="B579" s="337"/>
      <c r="C579" s="337"/>
      <c r="D579" s="337"/>
      <c r="E579" s="337"/>
      <c r="F579" s="337"/>
      <c r="G579" s="337"/>
      <c r="H579" s="337"/>
      <c r="I579" s="337"/>
      <c r="J579" s="337"/>
      <c r="K579" s="337"/>
      <c r="L579" s="337"/>
      <c r="M579" s="337"/>
      <c r="N579" s="337"/>
      <c r="O579" s="337"/>
      <c r="P579" s="337"/>
      <c r="Q579" s="337"/>
      <c r="R579" s="337"/>
      <c r="S579" s="337"/>
      <c r="T579" s="337"/>
      <c r="U579" s="337"/>
      <c r="V579" s="95"/>
    </row>
    <row r="580">
      <c r="A580" s="575"/>
      <c r="B580" s="337"/>
      <c r="C580" s="337"/>
      <c r="D580" s="337"/>
      <c r="E580" s="337"/>
      <c r="F580" s="337"/>
      <c r="G580" s="337"/>
      <c r="H580" s="337"/>
      <c r="I580" s="337"/>
      <c r="J580" s="337"/>
      <c r="K580" s="337"/>
      <c r="L580" s="337"/>
      <c r="M580" s="337"/>
      <c r="N580" s="337"/>
      <c r="O580" s="337"/>
      <c r="P580" s="337"/>
      <c r="Q580" s="337"/>
      <c r="R580" s="337"/>
      <c r="S580" s="337"/>
      <c r="T580" s="337"/>
      <c r="U580" s="337"/>
      <c r="V580" s="95"/>
    </row>
    <row r="581">
      <c r="A581" s="575"/>
      <c r="B581" s="337"/>
      <c r="C581" s="337"/>
      <c r="D581" s="337"/>
      <c r="E581" s="337"/>
      <c r="F581" s="337"/>
      <c r="G581" s="337"/>
      <c r="H581" s="337"/>
      <c r="I581" s="337"/>
      <c r="J581" s="337"/>
      <c r="K581" s="337"/>
      <c r="L581" s="337"/>
      <c r="M581" s="337"/>
      <c r="N581" s="337"/>
      <c r="O581" s="337"/>
      <c r="P581" s="337"/>
      <c r="Q581" s="337"/>
      <c r="R581" s="337"/>
      <c r="S581" s="337"/>
      <c r="T581" s="337"/>
      <c r="U581" s="337"/>
      <c r="V581" s="95"/>
    </row>
    <row r="582">
      <c r="A582" s="575"/>
      <c r="B582" s="337"/>
      <c r="C582" s="337"/>
      <c r="D582" s="337"/>
      <c r="E582" s="337"/>
      <c r="F582" s="337"/>
      <c r="G582" s="337"/>
      <c r="H582" s="337"/>
      <c r="I582" s="337"/>
      <c r="J582" s="337"/>
      <c r="K582" s="337"/>
      <c r="L582" s="337"/>
      <c r="M582" s="337"/>
      <c r="N582" s="337"/>
      <c r="O582" s="337"/>
      <c r="P582" s="337"/>
      <c r="Q582" s="337"/>
      <c r="R582" s="337"/>
      <c r="S582" s="337"/>
      <c r="T582" s="337"/>
      <c r="U582" s="337"/>
      <c r="V582" s="95"/>
    </row>
    <row r="583">
      <c r="A583" s="575"/>
      <c r="B583" s="337"/>
      <c r="C583" s="337"/>
      <c r="D583" s="337"/>
      <c r="E583" s="337"/>
      <c r="F583" s="337"/>
      <c r="G583" s="337"/>
      <c r="H583" s="337"/>
      <c r="I583" s="337"/>
      <c r="J583" s="337"/>
      <c r="K583" s="337"/>
      <c r="L583" s="337"/>
      <c r="M583" s="337"/>
      <c r="N583" s="337"/>
      <c r="O583" s="337"/>
      <c r="P583" s="337"/>
      <c r="Q583" s="337"/>
      <c r="R583" s="337"/>
      <c r="S583" s="337"/>
      <c r="T583" s="337"/>
      <c r="U583" s="337"/>
      <c r="V583" s="95"/>
    </row>
    <row r="584">
      <c r="A584" s="575"/>
      <c r="B584" s="337"/>
      <c r="C584" s="337"/>
      <c r="D584" s="337"/>
      <c r="E584" s="337"/>
      <c r="F584" s="337"/>
      <c r="G584" s="337"/>
      <c r="H584" s="337"/>
      <c r="I584" s="337"/>
      <c r="J584" s="337"/>
      <c r="K584" s="337"/>
      <c r="L584" s="337"/>
      <c r="M584" s="337"/>
      <c r="N584" s="337"/>
      <c r="O584" s="337"/>
      <c r="P584" s="337"/>
      <c r="Q584" s="337"/>
      <c r="R584" s="337"/>
      <c r="S584" s="337"/>
      <c r="T584" s="337"/>
      <c r="U584" s="337"/>
      <c r="V584" s="95"/>
    </row>
    <row r="585">
      <c r="A585" s="575"/>
      <c r="B585" s="337"/>
      <c r="C585" s="337"/>
      <c r="D585" s="337"/>
      <c r="E585" s="337"/>
      <c r="F585" s="337"/>
      <c r="G585" s="337"/>
      <c r="H585" s="337"/>
      <c r="I585" s="337"/>
      <c r="J585" s="337"/>
      <c r="K585" s="337"/>
      <c r="L585" s="337"/>
      <c r="M585" s="337"/>
      <c r="N585" s="337"/>
      <c r="O585" s="337"/>
      <c r="P585" s="337"/>
      <c r="Q585" s="337"/>
      <c r="R585" s="337"/>
      <c r="S585" s="337"/>
      <c r="T585" s="337"/>
      <c r="U585" s="337"/>
      <c r="V585" s="95"/>
    </row>
    <row r="586">
      <c r="A586" s="575"/>
      <c r="B586" s="337"/>
      <c r="C586" s="337"/>
      <c r="D586" s="337"/>
      <c r="E586" s="337"/>
      <c r="F586" s="337"/>
      <c r="G586" s="337"/>
      <c r="H586" s="337"/>
      <c r="I586" s="337"/>
      <c r="J586" s="337"/>
      <c r="K586" s="337"/>
      <c r="L586" s="337"/>
      <c r="M586" s="337"/>
      <c r="N586" s="337"/>
      <c r="O586" s="337"/>
      <c r="P586" s="337"/>
      <c r="Q586" s="337"/>
      <c r="R586" s="337"/>
      <c r="S586" s="337"/>
      <c r="T586" s="337"/>
      <c r="U586" s="337"/>
      <c r="V586" s="95"/>
    </row>
    <row r="587">
      <c r="A587" s="575"/>
      <c r="B587" s="337"/>
      <c r="C587" s="337"/>
      <c r="D587" s="337"/>
      <c r="E587" s="337"/>
      <c r="F587" s="337"/>
      <c r="G587" s="337"/>
      <c r="H587" s="337"/>
      <c r="I587" s="337"/>
      <c r="J587" s="337"/>
      <c r="K587" s="337"/>
      <c r="L587" s="337"/>
      <c r="M587" s="337"/>
      <c r="N587" s="337"/>
      <c r="O587" s="337"/>
      <c r="P587" s="337"/>
      <c r="Q587" s="337"/>
      <c r="R587" s="337"/>
      <c r="S587" s="337"/>
      <c r="T587" s="337"/>
      <c r="U587" s="337"/>
      <c r="V587" s="95"/>
    </row>
    <row r="588">
      <c r="A588" s="575"/>
      <c r="B588" s="337"/>
      <c r="C588" s="337"/>
      <c r="D588" s="337"/>
      <c r="E588" s="337"/>
      <c r="F588" s="337"/>
      <c r="G588" s="337"/>
      <c r="H588" s="337"/>
      <c r="I588" s="337"/>
      <c r="J588" s="337"/>
      <c r="K588" s="337"/>
      <c r="L588" s="337"/>
      <c r="M588" s="337"/>
      <c r="N588" s="337"/>
      <c r="O588" s="337"/>
      <c r="P588" s="337"/>
      <c r="Q588" s="337"/>
      <c r="R588" s="337"/>
      <c r="S588" s="337"/>
      <c r="T588" s="337"/>
      <c r="U588" s="337"/>
      <c r="V588" s="95"/>
    </row>
    <row r="589">
      <c r="A589" s="575"/>
      <c r="B589" s="337"/>
      <c r="C589" s="337"/>
      <c r="D589" s="337"/>
      <c r="E589" s="337"/>
      <c r="F589" s="337"/>
      <c r="G589" s="337"/>
      <c r="H589" s="337"/>
      <c r="I589" s="337"/>
      <c r="J589" s="337"/>
      <c r="K589" s="337"/>
      <c r="L589" s="337"/>
      <c r="M589" s="337"/>
      <c r="N589" s="337"/>
      <c r="O589" s="337"/>
      <c r="P589" s="337"/>
      <c r="Q589" s="337"/>
      <c r="R589" s="337"/>
      <c r="S589" s="337"/>
      <c r="T589" s="337"/>
      <c r="U589" s="337"/>
      <c r="V589" s="95"/>
    </row>
    <row r="590">
      <c r="A590" s="575"/>
      <c r="B590" s="337"/>
      <c r="C590" s="337"/>
      <c r="D590" s="337"/>
      <c r="E590" s="337"/>
      <c r="F590" s="337"/>
      <c r="G590" s="337"/>
      <c r="H590" s="337"/>
      <c r="I590" s="337"/>
      <c r="J590" s="337"/>
      <c r="K590" s="337"/>
      <c r="L590" s="337"/>
      <c r="M590" s="337"/>
      <c r="N590" s="337"/>
      <c r="O590" s="337"/>
      <c r="P590" s="337"/>
      <c r="Q590" s="337"/>
      <c r="R590" s="337"/>
      <c r="S590" s="337"/>
      <c r="T590" s="337"/>
      <c r="U590" s="337"/>
      <c r="V590" s="95"/>
    </row>
    <row r="591">
      <c r="A591" s="575"/>
      <c r="B591" s="337"/>
      <c r="C591" s="337"/>
      <c r="D591" s="337"/>
      <c r="E591" s="337"/>
      <c r="F591" s="337"/>
      <c r="G591" s="337"/>
      <c r="H591" s="337"/>
      <c r="I591" s="337"/>
      <c r="J591" s="337"/>
      <c r="K591" s="337"/>
      <c r="L591" s="337"/>
      <c r="M591" s="337"/>
      <c r="N591" s="337"/>
      <c r="O591" s="337"/>
      <c r="P591" s="337"/>
      <c r="Q591" s="337"/>
      <c r="R591" s="337"/>
      <c r="S591" s="337"/>
      <c r="T591" s="337"/>
      <c r="U591" s="337"/>
      <c r="V591" s="95"/>
    </row>
    <row r="592">
      <c r="A592" s="575"/>
      <c r="B592" s="337"/>
      <c r="C592" s="337"/>
      <c r="D592" s="337"/>
      <c r="E592" s="337"/>
      <c r="F592" s="337"/>
      <c r="G592" s="337"/>
      <c r="H592" s="337"/>
      <c r="I592" s="337"/>
      <c r="J592" s="337"/>
      <c r="K592" s="337"/>
      <c r="L592" s="337"/>
      <c r="M592" s="337"/>
      <c r="N592" s="337"/>
      <c r="O592" s="337"/>
      <c r="P592" s="337"/>
      <c r="Q592" s="337"/>
      <c r="R592" s="337"/>
      <c r="S592" s="337"/>
      <c r="T592" s="337"/>
      <c r="U592" s="337"/>
      <c r="V592" s="95"/>
    </row>
    <row r="593">
      <c r="A593" s="575"/>
      <c r="B593" s="337"/>
      <c r="C593" s="337"/>
      <c r="D593" s="337"/>
      <c r="E593" s="337"/>
      <c r="F593" s="337"/>
      <c r="G593" s="337"/>
      <c r="H593" s="337"/>
      <c r="I593" s="337"/>
      <c r="J593" s="337"/>
      <c r="K593" s="337"/>
      <c r="L593" s="337"/>
      <c r="M593" s="337"/>
      <c r="N593" s="337"/>
      <c r="O593" s="337"/>
      <c r="P593" s="337"/>
      <c r="Q593" s="337"/>
      <c r="R593" s="337"/>
      <c r="S593" s="337"/>
      <c r="T593" s="337"/>
      <c r="U593" s="337"/>
      <c r="V593" s="95"/>
    </row>
    <row r="594">
      <c r="A594" s="575"/>
      <c r="B594" s="337"/>
      <c r="C594" s="337"/>
      <c r="D594" s="337"/>
      <c r="E594" s="337"/>
      <c r="F594" s="337"/>
      <c r="G594" s="337"/>
      <c r="H594" s="337"/>
      <c r="I594" s="337"/>
      <c r="J594" s="337"/>
      <c r="K594" s="337"/>
      <c r="L594" s="337"/>
      <c r="M594" s="337"/>
      <c r="N594" s="337"/>
      <c r="O594" s="337"/>
      <c r="P594" s="337"/>
      <c r="Q594" s="337"/>
      <c r="R594" s="337"/>
      <c r="S594" s="337"/>
      <c r="T594" s="337"/>
      <c r="U594" s="337"/>
      <c r="V594" s="95"/>
    </row>
    <row r="595">
      <c r="A595" s="575"/>
      <c r="B595" s="337"/>
      <c r="C595" s="337"/>
      <c r="D595" s="337"/>
      <c r="E595" s="337"/>
      <c r="F595" s="337"/>
      <c r="G595" s="337"/>
      <c r="H595" s="337"/>
      <c r="I595" s="337"/>
      <c r="J595" s="337"/>
      <c r="K595" s="337"/>
      <c r="L595" s="337"/>
      <c r="M595" s="337"/>
      <c r="N595" s="337"/>
      <c r="O595" s="337"/>
      <c r="P595" s="337"/>
      <c r="Q595" s="337"/>
      <c r="R595" s="337"/>
      <c r="S595" s="337"/>
      <c r="T595" s="337"/>
      <c r="U595" s="337"/>
      <c r="V595" s="95"/>
    </row>
    <row r="596">
      <c r="A596" s="575"/>
      <c r="B596" s="337"/>
      <c r="C596" s="337"/>
      <c r="D596" s="337"/>
      <c r="E596" s="337"/>
      <c r="F596" s="337"/>
      <c r="G596" s="337"/>
      <c r="H596" s="337"/>
      <c r="I596" s="337"/>
      <c r="J596" s="337"/>
      <c r="K596" s="337"/>
      <c r="L596" s="337"/>
      <c r="M596" s="337"/>
      <c r="N596" s="337"/>
      <c r="O596" s="337"/>
      <c r="P596" s="337"/>
      <c r="Q596" s="337"/>
      <c r="R596" s="337"/>
      <c r="S596" s="337"/>
      <c r="T596" s="337"/>
      <c r="U596" s="337"/>
      <c r="V596" s="95"/>
    </row>
    <row r="597">
      <c r="A597" s="575"/>
      <c r="B597" s="337"/>
      <c r="C597" s="337"/>
      <c r="D597" s="337"/>
      <c r="E597" s="337"/>
      <c r="F597" s="337"/>
      <c r="G597" s="337"/>
      <c r="H597" s="337"/>
      <c r="I597" s="337"/>
      <c r="J597" s="337"/>
      <c r="K597" s="337"/>
      <c r="L597" s="337"/>
      <c r="M597" s="337"/>
      <c r="N597" s="337"/>
      <c r="O597" s="337"/>
      <c r="P597" s="337"/>
      <c r="Q597" s="337"/>
      <c r="R597" s="337"/>
      <c r="S597" s="337"/>
      <c r="T597" s="337"/>
      <c r="U597" s="337"/>
      <c r="V597" s="95"/>
    </row>
    <row r="598">
      <c r="A598" s="575"/>
      <c r="B598" s="337"/>
      <c r="C598" s="337"/>
      <c r="D598" s="337"/>
      <c r="E598" s="337"/>
      <c r="F598" s="337"/>
      <c r="G598" s="337"/>
      <c r="H598" s="337"/>
      <c r="I598" s="337"/>
      <c r="J598" s="337"/>
      <c r="K598" s="337"/>
      <c r="L598" s="337"/>
      <c r="M598" s="337"/>
      <c r="N598" s="337"/>
      <c r="O598" s="337"/>
      <c r="P598" s="337"/>
      <c r="Q598" s="337"/>
      <c r="R598" s="337"/>
      <c r="S598" s="337"/>
      <c r="T598" s="337"/>
      <c r="U598" s="337"/>
      <c r="V598" s="95"/>
    </row>
    <row r="599">
      <c r="A599" s="575"/>
      <c r="B599" s="337"/>
      <c r="C599" s="337"/>
      <c r="D599" s="337"/>
      <c r="E599" s="337"/>
      <c r="F599" s="337"/>
      <c r="G599" s="337"/>
      <c r="H599" s="337"/>
      <c r="I599" s="337"/>
      <c r="J599" s="337"/>
      <c r="K599" s="337"/>
      <c r="L599" s="337"/>
      <c r="M599" s="337"/>
      <c r="N599" s="337"/>
      <c r="O599" s="337"/>
      <c r="P599" s="337"/>
      <c r="Q599" s="337"/>
      <c r="R599" s="337"/>
      <c r="S599" s="337"/>
      <c r="T599" s="337"/>
      <c r="U599" s="337"/>
      <c r="V599" s="95"/>
    </row>
    <row r="600">
      <c r="A600" s="575"/>
      <c r="B600" s="337"/>
      <c r="C600" s="337"/>
      <c r="D600" s="337"/>
      <c r="E600" s="337"/>
      <c r="F600" s="337"/>
      <c r="G600" s="337"/>
      <c r="H600" s="337"/>
      <c r="I600" s="337"/>
      <c r="J600" s="337"/>
      <c r="K600" s="337"/>
      <c r="L600" s="337"/>
      <c r="M600" s="337"/>
      <c r="N600" s="337"/>
      <c r="O600" s="337"/>
      <c r="P600" s="337"/>
      <c r="Q600" s="337"/>
      <c r="R600" s="337"/>
      <c r="S600" s="337"/>
      <c r="T600" s="337"/>
      <c r="U600" s="337"/>
      <c r="V600" s="95"/>
    </row>
    <row r="601">
      <c r="A601" s="575"/>
      <c r="B601" s="337"/>
      <c r="C601" s="337"/>
      <c r="D601" s="337"/>
      <c r="E601" s="337"/>
      <c r="F601" s="337"/>
      <c r="G601" s="337"/>
      <c r="H601" s="337"/>
      <c r="I601" s="337"/>
      <c r="J601" s="337"/>
      <c r="K601" s="337"/>
      <c r="L601" s="337"/>
      <c r="M601" s="337"/>
      <c r="N601" s="337"/>
      <c r="O601" s="337"/>
      <c r="P601" s="337"/>
      <c r="Q601" s="337"/>
      <c r="R601" s="337"/>
      <c r="S601" s="337"/>
      <c r="T601" s="337"/>
      <c r="U601" s="337"/>
      <c r="V601" s="95"/>
    </row>
    <row r="602">
      <c r="A602" s="575"/>
      <c r="B602" s="337"/>
      <c r="C602" s="337"/>
      <c r="D602" s="337"/>
      <c r="E602" s="337"/>
      <c r="F602" s="337"/>
      <c r="G602" s="337"/>
      <c r="H602" s="337"/>
      <c r="I602" s="337"/>
      <c r="J602" s="337"/>
      <c r="K602" s="337"/>
      <c r="L602" s="337"/>
      <c r="M602" s="337"/>
      <c r="N602" s="337"/>
      <c r="O602" s="337"/>
      <c r="P602" s="337"/>
      <c r="Q602" s="337"/>
      <c r="R602" s="337"/>
      <c r="S602" s="337"/>
      <c r="T602" s="337"/>
      <c r="U602" s="337"/>
      <c r="V602" s="95"/>
    </row>
    <row r="603">
      <c r="A603" s="575"/>
      <c r="B603" s="337"/>
      <c r="C603" s="337"/>
      <c r="D603" s="337"/>
      <c r="E603" s="337"/>
      <c r="F603" s="337"/>
      <c r="G603" s="337"/>
      <c r="H603" s="337"/>
      <c r="I603" s="337"/>
      <c r="J603" s="337"/>
      <c r="K603" s="337"/>
      <c r="L603" s="337"/>
      <c r="M603" s="337"/>
      <c r="N603" s="337"/>
      <c r="O603" s="337"/>
      <c r="P603" s="337"/>
      <c r="Q603" s="337"/>
      <c r="R603" s="337"/>
      <c r="S603" s="337"/>
      <c r="T603" s="337"/>
      <c r="U603" s="337"/>
      <c r="V603" s="95"/>
    </row>
    <row r="604">
      <c r="A604" s="575"/>
      <c r="B604" s="337"/>
      <c r="C604" s="337"/>
      <c r="D604" s="337"/>
      <c r="E604" s="337"/>
      <c r="F604" s="337"/>
      <c r="G604" s="337"/>
      <c r="H604" s="337"/>
      <c r="I604" s="337"/>
      <c r="J604" s="337"/>
      <c r="K604" s="337"/>
      <c r="L604" s="337"/>
      <c r="M604" s="337"/>
      <c r="N604" s="337"/>
      <c r="O604" s="337"/>
      <c r="P604" s="337"/>
      <c r="Q604" s="337"/>
      <c r="R604" s="337"/>
      <c r="S604" s="337"/>
      <c r="T604" s="337"/>
      <c r="U604" s="337"/>
      <c r="V604" s="95"/>
    </row>
    <row r="605">
      <c r="A605" s="575"/>
      <c r="B605" s="337"/>
      <c r="C605" s="337"/>
      <c r="D605" s="337"/>
      <c r="E605" s="337"/>
      <c r="F605" s="337"/>
      <c r="G605" s="337"/>
      <c r="H605" s="337"/>
      <c r="I605" s="337"/>
      <c r="J605" s="337"/>
      <c r="K605" s="337"/>
      <c r="L605" s="337"/>
      <c r="M605" s="337"/>
      <c r="N605" s="337"/>
      <c r="O605" s="337"/>
      <c r="P605" s="337"/>
      <c r="Q605" s="337"/>
      <c r="R605" s="337"/>
      <c r="S605" s="337"/>
      <c r="T605" s="337"/>
      <c r="U605" s="337"/>
      <c r="V605" s="95"/>
    </row>
    <row r="606">
      <c r="A606" s="575"/>
      <c r="B606" s="337"/>
      <c r="C606" s="337"/>
      <c r="D606" s="337"/>
      <c r="E606" s="337"/>
      <c r="F606" s="337"/>
      <c r="G606" s="337"/>
      <c r="H606" s="337"/>
      <c r="I606" s="337"/>
      <c r="J606" s="337"/>
      <c r="K606" s="337"/>
      <c r="L606" s="337"/>
      <c r="M606" s="337"/>
      <c r="N606" s="337"/>
      <c r="O606" s="337"/>
      <c r="P606" s="337"/>
      <c r="Q606" s="337"/>
      <c r="R606" s="337"/>
      <c r="S606" s="337"/>
      <c r="T606" s="337"/>
      <c r="U606" s="337"/>
      <c r="V606" s="95"/>
    </row>
    <row r="607">
      <c r="A607" s="575"/>
      <c r="B607" s="337"/>
      <c r="C607" s="337"/>
      <c r="D607" s="337"/>
      <c r="E607" s="337"/>
      <c r="F607" s="337"/>
      <c r="G607" s="337"/>
      <c r="H607" s="337"/>
      <c r="I607" s="337"/>
      <c r="J607" s="337"/>
      <c r="K607" s="337"/>
      <c r="L607" s="337"/>
      <c r="M607" s="337"/>
      <c r="N607" s="337"/>
      <c r="O607" s="337"/>
      <c r="P607" s="337"/>
      <c r="Q607" s="337"/>
      <c r="R607" s="337"/>
      <c r="S607" s="337"/>
      <c r="T607" s="337"/>
      <c r="U607" s="337"/>
      <c r="V607" s="95"/>
    </row>
    <row r="608">
      <c r="A608" s="575"/>
      <c r="B608" s="337"/>
      <c r="C608" s="337"/>
      <c r="D608" s="337"/>
      <c r="E608" s="337"/>
      <c r="F608" s="337"/>
      <c r="G608" s="337"/>
      <c r="H608" s="337"/>
      <c r="I608" s="337"/>
      <c r="J608" s="337"/>
      <c r="K608" s="337"/>
      <c r="L608" s="337"/>
      <c r="M608" s="337"/>
      <c r="N608" s="337"/>
      <c r="O608" s="337"/>
      <c r="P608" s="337"/>
      <c r="Q608" s="337"/>
      <c r="R608" s="337"/>
      <c r="S608" s="337"/>
      <c r="T608" s="337"/>
      <c r="U608" s="337"/>
      <c r="V608" s="95"/>
    </row>
    <row r="609">
      <c r="A609" s="575"/>
      <c r="B609" s="337"/>
      <c r="C609" s="337"/>
      <c r="D609" s="337"/>
      <c r="E609" s="337"/>
      <c r="F609" s="337"/>
      <c r="G609" s="337"/>
      <c r="H609" s="337"/>
      <c r="I609" s="337"/>
      <c r="J609" s="337"/>
      <c r="K609" s="337"/>
      <c r="L609" s="337"/>
      <c r="M609" s="337"/>
      <c r="N609" s="337"/>
      <c r="O609" s="337"/>
      <c r="P609" s="337"/>
      <c r="Q609" s="337"/>
      <c r="R609" s="337"/>
      <c r="S609" s="337"/>
      <c r="T609" s="337"/>
      <c r="U609" s="337"/>
      <c r="V609" s="95"/>
    </row>
    <row r="610">
      <c r="A610" s="575"/>
      <c r="B610" s="337"/>
      <c r="C610" s="337"/>
      <c r="D610" s="337"/>
      <c r="E610" s="337"/>
      <c r="F610" s="337"/>
      <c r="G610" s="337"/>
      <c r="H610" s="337"/>
      <c r="I610" s="337"/>
      <c r="J610" s="337"/>
      <c r="K610" s="337"/>
      <c r="L610" s="337"/>
      <c r="M610" s="337"/>
      <c r="N610" s="337"/>
      <c r="O610" s="337"/>
      <c r="P610" s="337"/>
      <c r="Q610" s="337"/>
      <c r="R610" s="337"/>
      <c r="S610" s="337"/>
      <c r="T610" s="337"/>
      <c r="U610" s="337"/>
      <c r="V610" s="95"/>
    </row>
    <row r="611">
      <c r="A611" s="575"/>
      <c r="B611" s="337"/>
      <c r="C611" s="337"/>
      <c r="D611" s="337"/>
      <c r="E611" s="337"/>
      <c r="F611" s="337"/>
      <c r="G611" s="337"/>
      <c r="H611" s="337"/>
      <c r="I611" s="337"/>
      <c r="J611" s="337"/>
      <c r="K611" s="337"/>
      <c r="L611" s="337"/>
      <c r="M611" s="337"/>
      <c r="N611" s="337"/>
      <c r="O611" s="337"/>
      <c r="P611" s="337"/>
      <c r="Q611" s="337"/>
      <c r="R611" s="337"/>
      <c r="S611" s="337"/>
      <c r="T611" s="337"/>
      <c r="U611" s="337"/>
      <c r="V611" s="95"/>
    </row>
    <row r="612">
      <c r="A612" s="575"/>
      <c r="B612" s="337"/>
      <c r="C612" s="337"/>
      <c r="D612" s="337"/>
      <c r="E612" s="337"/>
      <c r="F612" s="337"/>
      <c r="G612" s="337"/>
      <c r="H612" s="337"/>
      <c r="I612" s="337"/>
      <c r="J612" s="337"/>
      <c r="K612" s="337"/>
      <c r="L612" s="337"/>
      <c r="M612" s="337"/>
      <c r="N612" s="337"/>
      <c r="O612" s="337"/>
      <c r="P612" s="337"/>
      <c r="Q612" s="337"/>
      <c r="R612" s="337"/>
      <c r="S612" s="337"/>
      <c r="T612" s="337"/>
      <c r="U612" s="337"/>
      <c r="V612" s="95"/>
    </row>
    <row r="613">
      <c r="A613" s="575"/>
      <c r="B613" s="337"/>
      <c r="C613" s="337"/>
      <c r="D613" s="337"/>
      <c r="E613" s="337"/>
      <c r="F613" s="337"/>
      <c r="G613" s="337"/>
      <c r="H613" s="337"/>
      <c r="I613" s="337"/>
      <c r="J613" s="337"/>
      <c r="K613" s="337"/>
      <c r="L613" s="337"/>
      <c r="M613" s="337"/>
      <c r="N613" s="337"/>
      <c r="O613" s="337"/>
      <c r="P613" s="337"/>
      <c r="Q613" s="337"/>
      <c r="R613" s="337"/>
      <c r="S613" s="337"/>
      <c r="T613" s="337"/>
      <c r="U613" s="337"/>
      <c r="V613" s="95"/>
    </row>
    <row r="614">
      <c r="A614" s="575"/>
      <c r="B614" s="337"/>
      <c r="C614" s="337"/>
      <c r="D614" s="337"/>
      <c r="E614" s="337"/>
      <c r="F614" s="337"/>
      <c r="G614" s="337"/>
      <c r="H614" s="337"/>
      <c r="I614" s="337"/>
      <c r="J614" s="337"/>
      <c r="K614" s="337"/>
      <c r="L614" s="337"/>
      <c r="M614" s="337"/>
      <c r="N614" s="337"/>
      <c r="O614" s="337"/>
      <c r="P614" s="337"/>
      <c r="Q614" s="337"/>
      <c r="R614" s="337"/>
      <c r="S614" s="337"/>
      <c r="T614" s="337"/>
      <c r="U614" s="337"/>
      <c r="V614" s="95"/>
    </row>
    <row r="615">
      <c r="A615" s="575"/>
      <c r="B615" s="337"/>
      <c r="C615" s="337"/>
      <c r="D615" s="337"/>
      <c r="E615" s="337"/>
      <c r="F615" s="337"/>
      <c r="G615" s="337"/>
      <c r="H615" s="337"/>
      <c r="I615" s="337"/>
      <c r="J615" s="337"/>
      <c r="K615" s="337"/>
      <c r="L615" s="337"/>
      <c r="M615" s="337"/>
      <c r="N615" s="337"/>
      <c r="O615" s="337"/>
      <c r="P615" s="337"/>
      <c r="Q615" s="337"/>
      <c r="R615" s="337"/>
      <c r="S615" s="337"/>
      <c r="T615" s="337"/>
      <c r="U615" s="337"/>
      <c r="V615" s="95"/>
    </row>
    <row r="616">
      <c r="A616" s="575"/>
      <c r="B616" s="337"/>
      <c r="C616" s="337"/>
      <c r="D616" s="337"/>
      <c r="E616" s="337"/>
      <c r="F616" s="337"/>
      <c r="G616" s="337"/>
      <c r="H616" s="337"/>
      <c r="I616" s="337"/>
      <c r="J616" s="337"/>
      <c r="K616" s="337"/>
      <c r="L616" s="337"/>
      <c r="M616" s="337"/>
      <c r="N616" s="337"/>
      <c r="O616" s="337"/>
      <c r="P616" s="337"/>
      <c r="Q616" s="337"/>
      <c r="R616" s="337"/>
      <c r="S616" s="337"/>
      <c r="T616" s="337"/>
      <c r="U616" s="337"/>
      <c r="V616" s="95"/>
    </row>
    <row r="617">
      <c r="A617" s="575"/>
      <c r="B617" s="337"/>
      <c r="C617" s="337"/>
      <c r="D617" s="337"/>
      <c r="E617" s="337"/>
      <c r="F617" s="337"/>
      <c r="G617" s="337"/>
      <c r="H617" s="337"/>
      <c r="I617" s="337"/>
      <c r="J617" s="337"/>
      <c r="K617" s="337"/>
      <c r="L617" s="337"/>
      <c r="M617" s="337"/>
      <c r="N617" s="337"/>
      <c r="O617" s="337"/>
      <c r="P617" s="337"/>
      <c r="Q617" s="337"/>
      <c r="R617" s="337"/>
      <c r="S617" s="337"/>
      <c r="T617" s="337"/>
      <c r="U617" s="337"/>
      <c r="V617" s="95"/>
    </row>
    <row r="618">
      <c r="A618" s="575"/>
      <c r="B618" s="337"/>
      <c r="C618" s="337"/>
      <c r="D618" s="337"/>
      <c r="E618" s="337"/>
      <c r="F618" s="337"/>
      <c r="G618" s="337"/>
      <c r="H618" s="337"/>
      <c r="I618" s="337"/>
      <c r="J618" s="337"/>
      <c r="K618" s="337"/>
      <c r="L618" s="337"/>
      <c r="M618" s="337"/>
      <c r="N618" s="337"/>
      <c r="O618" s="337"/>
      <c r="P618" s="337"/>
      <c r="Q618" s="337"/>
      <c r="R618" s="337"/>
      <c r="S618" s="337"/>
      <c r="T618" s="337"/>
      <c r="U618" s="337"/>
      <c r="V618" s="95"/>
    </row>
    <row r="619">
      <c r="A619" s="575"/>
      <c r="B619" s="337"/>
      <c r="C619" s="337"/>
      <c r="D619" s="337"/>
      <c r="E619" s="337"/>
      <c r="F619" s="337"/>
      <c r="G619" s="337"/>
      <c r="H619" s="337"/>
      <c r="I619" s="337"/>
      <c r="J619" s="337"/>
      <c r="K619" s="337"/>
      <c r="L619" s="337"/>
      <c r="M619" s="337"/>
      <c r="N619" s="337"/>
      <c r="O619" s="337"/>
      <c r="P619" s="337"/>
      <c r="Q619" s="337"/>
      <c r="R619" s="337"/>
      <c r="S619" s="337"/>
      <c r="T619" s="337"/>
      <c r="U619" s="337"/>
      <c r="V619" s="95"/>
    </row>
    <row r="620">
      <c r="A620" s="575"/>
      <c r="B620" s="337"/>
      <c r="C620" s="337"/>
      <c r="D620" s="337"/>
      <c r="E620" s="337"/>
      <c r="F620" s="337"/>
      <c r="G620" s="337"/>
      <c r="H620" s="337"/>
      <c r="I620" s="337"/>
      <c r="J620" s="337"/>
      <c r="K620" s="337"/>
      <c r="L620" s="337"/>
      <c r="M620" s="337"/>
      <c r="N620" s="337"/>
      <c r="O620" s="337"/>
      <c r="P620" s="337"/>
      <c r="Q620" s="337"/>
      <c r="R620" s="337"/>
      <c r="S620" s="337"/>
      <c r="T620" s="337"/>
      <c r="U620" s="337"/>
      <c r="V620" s="95"/>
    </row>
    <row r="621">
      <c r="A621" s="575"/>
      <c r="B621" s="337"/>
      <c r="C621" s="337"/>
      <c r="D621" s="337"/>
      <c r="E621" s="337"/>
      <c r="F621" s="337"/>
      <c r="G621" s="337"/>
      <c r="H621" s="337"/>
      <c r="I621" s="337"/>
      <c r="J621" s="337"/>
      <c r="K621" s="337"/>
      <c r="L621" s="337"/>
      <c r="M621" s="337"/>
      <c r="N621" s="337"/>
      <c r="O621" s="337"/>
      <c r="P621" s="337"/>
      <c r="Q621" s="337"/>
      <c r="R621" s="337"/>
      <c r="S621" s="337"/>
      <c r="T621" s="337"/>
      <c r="U621" s="337"/>
      <c r="V621" s="95"/>
    </row>
    <row r="622">
      <c r="A622" s="575"/>
      <c r="B622" s="337"/>
      <c r="C622" s="337"/>
      <c r="D622" s="337"/>
      <c r="E622" s="337"/>
      <c r="F622" s="337"/>
      <c r="G622" s="337"/>
      <c r="H622" s="337"/>
      <c r="I622" s="337"/>
      <c r="J622" s="337"/>
      <c r="K622" s="337"/>
      <c r="L622" s="337"/>
      <c r="M622" s="337"/>
      <c r="N622" s="337"/>
      <c r="O622" s="337"/>
      <c r="P622" s="337"/>
      <c r="Q622" s="337"/>
      <c r="R622" s="337"/>
      <c r="S622" s="337"/>
      <c r="T622" s="337"/>
      <c r="U622" s="337"/>
      <c r="V622" s="95"/>
    </row>
    <row r="623">
      <c r="A623" s="575"/>
      <c r="B623" s="337"/>
      <c r="C623" s="337"/>
      <c r="D623" s="337"/>
      <c r="E623" s="337"/>
      <c r="F623" s="337"/>
      <c r="G623" s="337"/>
      <c r="H623" s="337"/>
      <c r="I623" s="337"/>
      <c r="J623" s="337"/>
      <c r="K623" s="337"/>
      <c r="L623" s="337"/>
      <c r="M623" s="337"/>
      <c r="N623" s="337"/>
      <c r="O623" s="337"/>
      <c r="P623" s="337"/>
      <c r="Q623" s="337"/>
      <c r="R623" s="337"/>
      <c r="S623" s="337"/>
      <c r="T623" s="337"/>
      <c r="U623" s="337"/>
      <c r="V623" s="95"/>
    </row>
    <row r="624">
      <c r="A624" s="575"/>
      <c r="B624" s="337"/>
      <c r="C624" s="337"/>
      <c r="D624" s="337"/>
      <c r="E624" s="337"/>
      <c r="F624" s="337"/>
      <c r="G624" s="337"/>
      <c r="H624" s="337"/>
      <c r="I624" s="337"/>
      <c r="J624" s="337"/>
      <c r="K624" s="337"/>
      <c r="L624" s="337"/>
      <c r="M624" s="337"/>
      <c r="N624" s="337"/>
      <c r="O624" s="337"/>
      <c r="P624" s="337"/>
      <c r="Q624" s="337"/>
      <c r="R624" s="337"/>
      <c r="S624" s="337"/>
      <c r="T624" s="337"/>
      <c r="U624" s="337"/>
      <c r="V624" s="95"/>
    </row>
    <row r="625">
      <c r="A625" s="575"/>
      <c r="B625" s="337"/>
      <c r="C625" s="337"/>
      <c r="D625" s="337"/>
      <c r="E625" s="337"/>
      <c r="F625" s="337"/>
      <c r="G625" s="337"/>
      <c r="H625" s="337"/>
      <c r="I625" s="337"/>
      <c r="J625" s="337"/>
      <c r="K625" s="337"/>
      <c r="L625" s="337"/>
      <c r="M625" s="337"/>
      <c r="N625" s="337"/>
      <c r="O625" s="337"/>
      <c r="P625" s="337"/>
      <c r="Q625" s="337"/>
      <c r="R625" s="337"/>
      <c r="S625" s="337"/>
      <c r="T625" s="337"/>
      <c r="U625" s="337"/>
      <c r="V625" s="95"/>
    </row>
    <row r="626">
      <c r="A626" s="575"/>
      <c r="B626" s="337"/>
      <c r="C626" s="337"/>
      <c r="D626" s="337"/>
      <c r="E626" s="337"/>
      <c r="F626" s="337"/>
      <c r="G626" s="337"/>
      <c r="H626" s="337"/>
      <c r="I626" s="337"/>
      <c r="J626" s="337"/>
      <c r="K626" s="337"/>
      <c r="L626" s="337"/>
      <c r="M626" s="337"/>
      <c r="N626" s="337"/>
      <c r="O626" s="337"/>
      <c r="P626" s="337"/>
      <c r="Q626" s="337"/>
      <c r="R626" s="337"/>
      <c r="S626" s="337"/>
      <c r="T626" s="337"/>
      <c r="U626" s="337"/>
      <c r="V626" s="95"/>
    </row>
    <row r="627">
      <c r="A627" s="575"/>
      <c r="B627" s="337"/>
      <c r="C627" s="337"/>
      <c r="D627" s="337"/>
      <c r="E627" s="337"/>
      <c r="F627" s="337"/>
      <c r="G627" s="337"/>
      <c r="H627" s="337"/>
      <c r="I627" s="337"/>
      <c r="J627" s="337"/>
      <c r="K627" s="337"/>
      <c r="L627" s="337"/>
      <c r="M627" s="337"/>
      <c r="N627" s="337"/>
      <c r="O627" s="337"/>
      <c r="P627" s="337"/>
      <c r="Q627" s="337"/>
      <c r="R627" s="337"/>
      <c r="S627" s="337"/>
      <c r="T627" s="337"/>
      <c r="U627" s="337"/>
      <c r="V627" s="95"/>
    </row>
    <row r="628">
      <c r="A628" s="575"/>
      <c r="B628" s="337"/>
      <c r="C628" s="337"/>
      <c r="D628" s="337"/>
      <c r="E628" s="337"/>
      <c r="F628" s="337"/>
      <c r="G628" s="337"/>
      <c r="H628" s="337"/>
      <c r="I628" s="337"/>
      <c r="J628" s="337"/>
      <c r="K628" s="337"/>
      <c r="L628" s="337"/>
      <c r="M628" s="337"/>
      <c r="N628" s="337"/>
      <c r="O628" s="337"/>
      <c r="P628" s="337"/>
      <c r="Q628" s="337"/>
      <c r="R628" s="337"/>
      <c r="S628" s="337"/>
      <c r="T628" s="337"/>
      <c r="U628" s="337"/>
      <c r="V628" s="95"/>
    </row>
    <row r="629">
      <c r="A629" s="575"/>
      <c r="B629" s="337"/>
      <c r="C629" s="337"/>
      <c r="D629" s="337"/>
      <c r="E629" s="337"/>
      <c r="F629" s="337"/>
      <c r="G629" s="337"/>
      <c r="H629" s="337"/>
      <c r="I629" s="337"/>
      <c r="J629" s="337"/>
      <c r="K629" s="337"/>
      <c r="L629" s="337"/>
      <c r="M629" s="337"/>
      <c r="N629" s="337"/>
      <c r="O629" s="337"/>
      <c r="P629" s="337"/>
      <c r="Q629" s="337"/>
      <c r="R629" s="337"/>
      <c r="S629" s="337"/>
      <c r="T629" s="337"/>
      <c r="U629" s="337"/>
      <c r="V629" s="95"/>
    </row>
    <row r="630">
      <c r="A630" s="575"/>
      <c r="B630" s="337"/>
      <c r="C630" s="337"/>
      <c r="D630" s="337"/>
      <c r="E630" s="337"/>
      <c r="F630" s="337"/>
      <c r="G630" s="337"/>
      <c r="H630" s="337"/>
      <c r="I630" s="337"/>
      <c r="J630" s="337"/>
      <c r="K630" s="337"/>
      <c r="L630" s="337"/>
      <c r="M630" s="337"/>
      <c r="N630" s="337"/>
      <c r="O630" s="337"/>
      <c r="P630" s="337"/>
      <c r="Q630" s="337"/>
      <c r="R630" s="337"/>
      <c r="S630" s="337"/>
      <c r="T630" s="337"/>
      <c r="U630" s="337"/>
      <c r="V630" s="95"/>
    </row>
    <row r="631">
      <c r="A631" s="575"/>
      <c r="B631" s="337"/>
      <c r="C631" s="337"/>
      <c r="D631" s="337"/>
      <c r="E631" s="337"/>
      <c r="F631" s="337"/>
      <c r="G631" s="337"/>
      <c r="H631" s="337"/>
      <c r="I631" s="337"/>
      <c r="J631" s="337"/>
      <c r="K631" s="337"/>
      <c r="L631" s="337"/>
      <c r="M631" s="337"/>
      <c r="N631" s="337"/>
      <c r="O631" s="337"/>
      <c r="P631" s="337"/>
      <c r="Q631" s="337"/>
      <c r="R631" s="337"/>
      <c r="S631" s="337"/>
      <c r="T631" s="337"/>
      <c r="U631" s="337"/>
      <c r="V631" s="95"/>
    </row>
    <row r="632">
      <c r="A632" s="575"/>
      <c r="B632" s="337"/>
      <c r="C632" s="337"/>
      <c r="D632" s="337"/>
      <c r="E632" s="337"/>
      <c r="F632" s="337"/>
      <c r="G632" s="337"/>
      <c r="H632" s="337"/>
      <c r="I632" s="337"/>
      <c r="J632" s="337"/>
      <c r="K632" s="337"/>
      <c r="L632" s="337"/>
      <c r="M632" s="337"/>
      <c r="N632" s="337"/>
      <c r="O632" s="337"/>
      <c r="P632" s="337"/>
      <c r="Q632" s="337"/>
      <c r="R632" s="337"/>
      <c r="S632" s="337"/>
      <c r="T632" s="337"/>
      <c r="U632" s="337"/>
      <c r="V632" s="95"/>
    </row>
    <row r="633">
      <c r="A633" s="575"/>
      <c r="B633" s="337"/>
      <c r="C633" s="337"/>
      <c r="D633" s="337"/>
      <c r="E633" s="337"/>
      <c r="F633" s="337"/>
      <c r="G633" s="337"/>
      <c r="H633" s="337"/>
      <c r="I633" s="337"/>
      <c r="J633" s="337"/>
      <c r="K633" s="337"/>
      <c r="L633" s="337"/>
      <c r="M633" s="337"/>
      <c r="N633" s="337"/>
      <c r="O633" s="337"/>
      <c r="P633" s="337"/>
      <c r="Q633" s="337"/>
      <c r="R633" s="337"/>
      <c r="S633" s="337"/>
      <c r="T633" s="337"/>
      <c r="U633" s="337"/>
      <c r="V633" s="95"/>
    </row>
    <row r="634">
      <c r="A634" s="575"/>
      <c r="B634" s="337"/>
      <c r="C634" s="337"/>
      <c r="D634" s="337"/>
      <c r="E634" s="337"/>
      <c r="F634" s="337"/>
      <c r="G634" s="337"/>
      <c r="H634" s="337"/>
      <c r="I634" s="337"/>
      <c r="J634" s="337"/>
      <c r="K634" s="337"/>
      <c r="L634" s="337"/>
      <c r="M634" s="337"/>
      <c r="N634" s="337"/>
      <c r="O634" s="337"/>
      <c r="P634" s="337"/>
      <c r="Q634" s="337"/>
      <c r="R634" s="337"/>
      <c r="S634" s="337"/>
      <c r="T634" s="337"/>
      <c r="U634" s="337"/>
      <c r="V634" s="95"/>
    </row>
    <row r="635">
      <c r="A635" s="575"/>
      <c r="B635" s="337"/>
      <c r="C635" s="337"/>
      <c r="D635" s="337"/>
      <c r="E635" s="337"/>
      <c r="F635" s="337"/>
      <c r="G635" s="337"/>
      <c r="H635" s="337"/>
      <c r="I635" s="337"/>
      <c r="J635" s="337"/>
      <c r="K635" s="337"/>
      <c r="L635" s="337"/>
      <c r="M635" s="337"/>
      <c r="N635" s="337"/>
      <c r="O635" s="337"/>
      <c r="P635" s="337"/>
      <c r="Q635" s="337"/>
      <c r="R635" s="337"/>
      <c r="S635" s="337"/>
      <c r="T635" s="337"/>
      <c r="U635" s="337"/>
      <c r="V635" s="95"/>
    </row>
    <row r="636">
      <c r="A636" s="575"/>
      <c r="B636" s="337"/>
      <c r="C636" s="337"/>
      <c r="D636" s="337"/>
      <c r="E636" s="337"/>
      <c r="F636" s="337"/>
      <c r="G636" s="337"/>
      <c r="H636" s="337"/>
      <c r="I636" s="337"/>
      <c r="J636" s="337"/>
      <c r="K636" s="337"/>
      <c r="L636" s="337"/>
      <c r="M636" s="337"/>
      <c r="N636" s="337"/>
      <c r="O636" s="337"/>
      <c r="P636" s="337"/>
      <c r="Q636" s="337"/>
      <c r="R636" s="337"/>
      <c r="S636" s="337"/>
      <c r="T636" s="337"/>
      <c r="U636" s="337"/>
      <c r="V636" s="95"/>
    </row>
    <row r="637">
      <c r="A637" s="575"/>
      <c r="B637" s="337"/>
      <c r="C637" s="337"/>
      <c r="D637" s="337"/>
      <c r="E637" s="337"/>
      <c r="F637" s="337"/>
      <c r="G637" s="337"/>
      <c r="H637" s="337"/>
      <c r="I637" s="337"/>
      <c r="J637" s="337"/>
      <c r="K637" s="337"/>
      <c r="L637" s="337"/>
      <c r="M637" s="337"/>
      <c r="N637" s="337"/>
      <c r="O637" s="337"/>
      <c r="P637" s="337"/>
      <c r="Q637" s="337"/>
      <c r="R637" s="337"/>
      <c r="S637" s="337"/>
      <c r="T637" s="337"/>
      <c r="U637" s="337"/>
      <c r="V637" s="95"/>
    </row>
    <row r="638">
      <c r="A638" s="575"/>
      <c r="B638" s="337"/>
      <c r="C638" s="337"/>
      <c r="D638" s="337"/>
      <c r="E638" s="337"/>
      <c r="F638" s="337"/>
      <c r="G638" s="337"/>
      <c r="H638" s="337"/>
      <c r="I638" s="337"/>
      <c r="J638" s="337"/>
      <c r="K638" s="337"/>
      <c r="L638" s="337"/>
      <c r="M638" s="337"/>
      <c r="N638" s="337"/>
      <c r="O638" s="337"/>
      <c r="P638" s="337"/>
      <c r="Q638" s="337"/>
      <c r="R638" s="337"/>
      <c r="S638" s="337"/>
      <c r="T638" s="337"/>
      <c r="U638" s="337"/>
      <c r="V638" s="95"/>
    </row>
    <row r="639">
      <c r="A639" s="575"/>
      <c r="B639" s="337"/>
      <c r="C639" s="337"/>
      <c r="D639" s="337"/>
      <c r="E639" s="337"/>
      <c r="F639" s="337"/>
      <c r="G639" s="337"/>
      <c r="H639" s="337"/>
      <c r="I639" s="337"/>
      <c r="J639" s="337"/>
      <c r="K639" s="337"/>
      <c r="L639" s="337"/>
      <c r="M639" s="337"/>
      <c r="N639" s="337"/>
      <c r="O639" s="337"/>
      <c r="P639" s="337"/>
      <c r="Q639" s="337"/>
      <c r="R639" s="337"/>
      <c r="S639" s="337"/>
      <c r="T639" s="337"/>
      <c r="U639" s="337"/>
      <c r="V639" s="95"/>
    </row>
    <row r="640">
      <c r="A640" s="575"/>
      <c r="B640" s="337"/>
      <c r="C640" s="337"/>
      <c r="D640" s="337"/>
      <c r="E640" s="337"/>
      <c r="F640" s="337"/>
      <c r="G640" s="337"/>
      <c r="H640" s="337"/>
      <c r="I640" s="337"/>
      <c r="J640" s="337"/>
      <c r="K640" s="337"/>
      <c r="L640" s="337"/>
      <c r="M640" s="337"/>
      <c r="N640" s="337"/>
      <c r="O640" s="337"/>
      <c r="P640" s="337"/>
      <c r="Q640" s="337"/>
      <c r="R640" s="337"/>
      <c r="S640" s="337"/>
      <c r="T640" s="337"/>
      <c r="U640" s="337"/>
      <c r="V640" s="95"/>
    </row>
    <row r="641">
      <c r="A641" s="575"/>
      <c r="B641" s="337"/>
      <c r="C641" s="337"/>
      <c r="D641" s="337"/>
      <c r="E641" s="337"/>
      <c r="F641" s="337"/>
      <c r="G641" s="337"/>
      <c r="H641" s="337"/>
      <c r="I641" s="337"/>
      <c r="J641" s="337"/>
      <c r="K641" s="337"/>
      <c r="L641" s="337"/>
      <c r="M641" s="337"/>
      <c r="N641" s="337"/>
      <c r="O641" s="337"/>
      <c r="P641" s="337"/>
      <c r="Q641" s="337"/>
      <c r="R641" s="337"/>
      <c r="S641" s="337"/>
      <c r="T641" s="337"/>
      <c r="U641" s="337"/>
      <c r="V641" s="95"/>
    </row>
    <row r="642">
      <c r="A642" s="575"/>
      <c r="B642" s="337"/>
      <c r="C642" s="337"/>
      <c r="D642" s="337"/>
      <c r="E642" s="337"/>
      <c r="F642" s="337"/>
      <c r="G642" s="337"/>
      <c r="H642" s="337"/>
      <c r="I642" s="337"/>
      <c r="J642" s="337"/>
      <c r="K642" s="337"/>
      <c r="L642" s="337"/>
      <c r="M642" s="337"/>
      <c r="N642" s="337"/>
      <c r="O642" s="337"/>
      <c r="P642" s="337"/>
      <c r="Q642" s="337"/>
      <c r="R642" s="337"/>
      <c r="S642" s="337"/>
      <c r="T642" s="337"/>
      <c r="U642" s="337"/>
      <c r="V642" s="95"/>
    </row>
    <row r="643">
      <c r="A643" s="575"/>
      <c r="B643" s="337"/>
      <c r="C643" s="337"/>
      <c r="D643" s="337"/>
      <c r="E643" s="337"/>
      <c r="F643" s="337"/>
      <c r="G643" s="337"/>
      <c r="H643" s="337"/>
      <c r="I643" s="337"/>
      <c r="J643" s="337"/>
      <c r="K643" s="337"/>
      <c r="L643" s="337"/>
      <c r="M643" s="337"/>
      <c r="N643" s="337"/>
      <c r="O643" s="337"/>
      <c r="P643" s="337"/>
      <c r="Q643" s="337"/>
      <c r="R643" s="337"/>
      <c r="S643" s="337"/>
      <c r="T643" s="337"/>
      <c r="U643" s="337"/>
      <c r="V643" s="95"/>
    </row>
    <row r="644">
      <c r="A644" s="575"/>
      <c r="B644" s="337"/>
      <c r="C644" s="337"/>
      <c r="D644" s="337"/>
      <c r="E644" s="337"/>
      <c r="F644" s="337"/>
      <c r="G644" s="337"/>
      <c r="H644" s="337"/>
      <c r="I644" s="337"/>
      <c r="J644" s="337"/>
      <c r="K644" s="337"/>
      <c r="L644" s="337"/>
      <c r="M644" s="337"/>
      <c r="N644" s="337"/>
      <c r="O644" s="337"/>
      <c r="P644" s="337"/>
      <c r="Q644" s="337"/>
      <c r="R644" s="337"/>
      <c r="S644" s="337"/>
      <c r="T644" s="337"/>
      <c r="U644" s="337"/>
      <c r="V644" s="95"/>
    </row>
    <row r="645">
      <c r="A645" s="575"/>
      <c r="B645" s="337"/>
      <c r="C645" s="337"/>
      <c r="D645" s="337"/>
      <c r="E645" s="337"/>
      <c r="F645" s="337"/>
      <c r="G645" s="337"/>
      <c r="H645" s="337"/>
      <c r="I645" s="337"/>
      <c r="J645" s="337"/>
      <c r="K645" s="337"/>
      <c r="L645" s="337"/>
      <c r="M645" s="337"/>
      <c r="N645" s="337"/>
      <c r="O645" s="337"/>
      <c r="P645" s="337"/>
      <c r="Q645" s="337"/>
      <c r="R645" s="337"/>
      <c r="S645" s="337"/>
      <c r="T645" s="337"/>
      <c r="U645" s="337"/>
      <c r="V645" s="95"/>
    </row>
    <row r="646">
      <c r="A646" s="575"/>
      <c r="B646" s="337"/>
      <c r="C646" s="337"/>
      <c r="D646" s="337"/>
      <c r="E646" s="337"/>
      <c r="F646" s="337"/>
      <c r="G646" s="337"/>
      <c r="H646" s="337"/>
      <c r="I646" s="337"/>
      <c r="J646" s="337"/>
      <c r="K646" s="337"/>
      <c r="L646" s="337"/>
      <c r="M646" s="337"/>
      <c r="N646" s="337"/>
      <c r="O646" s="337"/>
      <c r="P646" s="337"/>
      <c r="Q646" s="337"/>
      <c r="R646" s="337"/>
      <c r="S646" s="337"/>
      <c r="T646" s="337"/>
      <c r="U646" s="337"/>
      <c r="V646" s="95"/>
    </row>
    <row r="647">
      <c r="A647" s="575"/>
      <c r="B647" s="337"/>
      <c r="C647" s="337"/>
      <c r="D647" s="337"/>
      <c r="E647" s="337"/>
      <c r="F647" s="337"/>
      <c r="G647" s="337"/>
      <c r="H647" s="337"/>
      <c r="I647" s="337"/>
      <c r="J647" s="337"/>
      <c r="K647" s="337"/>
      <c r="L647" s="337"/>
      <c r="M647" s="337"/>
      <c r="N647" s="337"/>
      <c r="O647" s="337"/>
      <c r="P647" s="337"/>
      <c r="Q647" s="337"/>
      <c r="R647" s="337"/>
      <c r="S647" s="337"/>
      <c r="T647" s="337"/>
      <c r="U647" s="337"/>
      <c r="V647" s="95"/>
    </row>
    <row r="648">
      <c r="A648" s="575"/>
      <c r="B648" s="337"/>
      <c r="C648" s="337"/>
      <c r="D648" s="337"/>
      <c r="E648" s="337"/>
      <c r="F648" s="337"/>
      <c r="G648" s="337"/>
      <c r="H648" s="337"/>
      <c r="I648" s="337"/>
      <c r="J648" s="337"/>
      <c r="K648" s="337"/>
      <c r="L648" s="337"/>
      <c r="M648" s="337"/>
      <c r="N648" s="337"/>
      <c r="O648" s="337"/>
      <c r="P648" s="337"/>
      <c r="Q648" s="337"/>
      <c r="R648" s="337"/>
      <c r="S648" s="337"/>
      <c r="T648" s="337"/>
      <c r="U648" s="337"/>
      <c r="V648" s="95"/>
    </row>
    <row r="649">
      <c r="A649" s="575"/>
      <c r="B649" s="337"/>
      <c r="C649" s="337"/>
      <c r="D649" s="337"/>
      <c r="E649" s="337"/>
      <c r="F649" s="337"/>
      <c r="G649" s="337"/>
      <c r="H649" s="337"/>
      <c r="I649" s="337"/>
      <c r="J649" s="337"/>
      <c r="K649" s="337"/>
      <c r="L649" s="337"/>
      <c r="M649" s="337"/>
      <c r="N649" s="337"/>
      <c r="O649" s="337"/>
      <c r="P649" s="337"/>
      <c r="Q649" s="337"/>
      <c r="R649" s="337"/>
      <c r="S649" s="337"/>
      <c r="T649" s="337"/>
      <c r="U649" s="337"/>
      <c r="V649" s="95"/>
    </row>
    <row r="650">
      <c r="A650" s="575"/>
      <c r="B650" s="337"/>
      <c r="C650" s="337"/>
      <c r="D650" s="337"/>
      <c r="E650" s="337"/>
      <c r="F650" s="337"/>
      <c r="G650" s="337"/>
      <c r="H650" s="337"/>
      <c r="I650" s="337"/>
      <c r="J650" s="337"/>
      <c r="K650" s="337"/>
      <c r="L650" s="337"/>
      <c r="M650" s="337"/>
      <c r="N650" s="337"/>
      <c r="O650" s="337"/>
      <c r="P650" s="337"/>
      <c r="Q650" s="337"/>
      <c r="R650" s="337"/>
      <c r="S650" s="337"/>
      <c r="T650" s="337"/>
      <c r="U650" s="337"/>
      <c r="V650" s="95"/>
    </row>
    <row r="651">
      <c r="A651" s="575"/>
      <c r="B651" s="337"/>
      <c r="C651" s="337"/>
      <c r="D651" s="337"/>
      <c r="E651" s="337"/>
      <c r="F651" s="337"/>
      <c r="G651" s="337"/>
      <c r="H651" s="337"/>
      <c r="I651" s="337"/>
      <c r="J651" s="337"/>
      <c r="K651" s="337"/>
      <c r="L651" s="337"/>
      <c r="M651" s="337"/>
      <c r="N651" s="337"/>
      <c r="O651" s="337"/>
      <c r="P651" s="337"/>
      <c r="Q651" s="337"/>
      <c r="R651" s="337"/>
      <c r="S651" s="337"/>
      <c r="T651" s="337"/>
      <c r="U651" s="337"/>
      <c r="V651" s="95"/>
    </row>
    <row r="652">
      <c r="A652" s="575"/>
      <c r="B652" s="337"/>
      <c r="C652" s="337"/>
      <c r="D652" s="337"/>
      <c r="E652" s="337"/>
      <c r="F652" s="337"/>
      <c r="G652" s="337"/>
      <c r="H652" s="337"/>
      <c r="I652" s="337"/>
      <c r="J652" s="337"/>
      <c r="K652" s="337"/>
      <c r="L652" s="337"/>
      <c r="M652" s="337"/>
      <c r="N652" s="337"/>
      <c r="O652" s="337"/>
      <c r="P652" s="337"/>
      <c r="Q652" s="337"/>
      <c r="R652" s="337"/>
      <c r="S652" s="337"/>
      <c r="T652" s="337"/>
      <c r="U652" s="337"/>
      <c r="V652" s="95"/>
    </row>
    <row r="653">
      <c r="A653" s="575"/>
      <c r="B653" s="337"/>
      <c r="C653" s="337"/>
      <c r="D653" s="337"/>
      <c r="E653" s="337"/>
      <c r="F653" s="337"/>
      <c r="G653" s="337"/>
      <c r="H653" s="337"/>
      <c r="I653" s="337"/>
      <c r="J653" s="337"/>
      <c r="K653" s="337"/>
      <c r="L653" s="337"/>
      <c r="M653" s="337"/>
      <c r="N653" s="337"/>
      <c r="O653" s="337"/>
      <c r="P653" s="337"/>
      <c r="Q653" s="337"/>
      <c r="R653" s="337"/>
      <c r="S653" s="337"/>
      <c r="T653" s="337"/>
      <c r="U653" s="337"/>
      <c r="V653" s="95"/>
    </row>
    <row r="654">
      <c r="A654" s="575"/>
      <c r="B654" s="337"/>
      <c r="C654" s="337"/>
      <c r="D654" s="337"/>
      <c r="E654" s="337"/>
      <c r="F654" s="337"/>
      <c r="G654" s="337"/>
      <c r="H654" s="337"/>
      <c r="I654" s="337"/>
      <c r="J654" s="337"/>
      <c r="K654" s="337"/>
      <c r="L654" s="337"/>
      <c r="M654" s="337"/>
      <c r="N654" s="337"/>
      <c r="O654" s="337"/>
      <c r="P654" s="337"/>
      <c r="Q654" s="337"/>
      <c r="R654" s="337"/>
      <c r="S654" s="337"/>
      <c r="T654" s="337"/>
      <c r="U654" s="337"/>
      <c r="V654" s="95"/>
    </row>
    <row r="655">
      <c r="A655" s="575"/>
      <c r="B655" s="337"/>
      <c r="C655" s="337"/>
      <c r="D655" s="337"/>
      <c r="E655" s="337"/>
      <c r="F655" s="337"/>
      <c r="G655" s="337"/>
      <c r="H655" s="337"/>
      <c r="I655" s="337"/>
      <c r="J655" s="337"/>
      <c r="K655" s="337"/>
      <c r="L655" s="337"/>
      <c r="M655" s="337"/>
      <c r="N655" s="337"/>
      <c r="O655" s="337"/>
      <c r="P655" s="337"/>
      <c r="Q655" s="337"/>
      <c r="R655" s="337"/>
      <c r="S655" s="337"/>
      <c r="T655" s="337"/>
      <c r="U655" s="337"/>
      <c r="V655" s="95"/>
    </row>
    <row r="656">
      <c r="A656" s="575"/>
      <c r="B656" s="337"/>
      <c r="C656" s="337"/>
      <c r="D656" s="337"/>
      <c r="E656" s="337"/>
      <c r="F656" s="337"/>
      <c r="G656" s="337"/>
      <c r="H656" s="337"/>
      <c r="I656" s="337"/>
      <c r="J656" s="337"/>
      <c r="K656" s="337"/>
      <c r="L656" s="337"/>
      <c r="M656" s="337"/>
      <c r="N656" s="337"/>
      <c r="O656" s="337"/>
      <c r="P656" s="337"/>
      <c r="Q656" s="337"/>
      <c r="R656" s="337"/>
      <c r="S656" s="337"/>
      <c r="T656" s="337"/>
      <c r="U656" s="337"/>
      <c r="V656" s="95"/>
    </row>
    <row r="657">
      <c r="A657" s="575"/>
      <c r="B657" s="337"/>
      <c r="C657" s="337"/>
      <c r="D657" s="337"/>
      <c r="E657" s="337"/>
      <c r="F657" s="337"/>
      <c r="G657" s="337"/>
      <c r="H657" s="337"/>
      <c r="I657" s="337"/>
      <c r="J657" s="337"/>
      <c r="K657" s="337"/>
      <c r="L657" s="337"/>
      <c r="M657" s="337"/>
      <c r="N657" s="337"/>
      <c r="O657" s="337"/>
      <c r="P657" s="337"/>
      <c r="Q657" s="337"/>
      <c r="R657" s="337"/>
      <c r="S657" s="337"/>
      <c r="T657" s="337"/>
      <c r="U657" s="337"/>
      <c r="V657" s="95"/>
    </row>
    <row r="658">
      <c r="A658" s="575"/>
      <c r="B658" s="337"/>
      <c r="C658" s="337"/>
      <c r="D658" s="337"/>
      <c r="E658" s="337"/>
      <c r="F658" s="337"/>
      <c r="G658" s="337"/>
      <c r="H658" s="337"/>
      <c r="I658" s="337"/>
      <c r="J658" s="337"/>
      <c r="K658" s="337"/>
      <c r="L658" s="337"/>
      <c r="M658" s="337"/>
      <c r="N658" s="337"/>
      <c r="O658" s="337"/>
      <c r="P658" s="337"/>
      <c r="Q658" s="337"/>
      <c r="R658" s="337"/>
      <c r="S658" s="337"/>
      <c r="T658" s="337"/>
      <c r="U658" s="337"/>
      <c r="V658" s="95"/>
    </row>
    <row r="659">
      <c r="A659" s="575"/>
      <c r="B659" s="337"/>
      <c r="C659" s="337"/>
      <c r="D659" s="337"/>
      <c r="E659" s="337"/>
      <c r="F659" s="337"/>
      <c r="G659" s="337"/>
      <c r="H659" s="337"/>
      <c r="I659" s="337"/>
      <c r="J659" s="337"/>
      <c r="K659" s="337"/>
      <c r="L659" s="337"/>
      <c r="M659" s="337"/>
      <c r="N659" s="337"/>
      <c r="O659" s="337"/>
      <c r="P659" s="337"/>
      <c r="Q659" s="337"/>
      <c r="R659" s="337"/>
      <c r="S659" s="337"/>
      <c r="T659" s="337"/>
      <c r="U659" s="337"/>
      <c r="V659" s="95"/>
    </row>
    <row r="660">
      <c r="A660" s="575"/>
      <c r="B660" s="337"/>
      <c r="C660" s="337"/>
      <c r="D660" s="337"/>
      <c r="E660" s="337"/>
      <c r="F660" s="337"/>
      <c r="G660" s="337"/>
      <c r="H660" s="337"/>
      <c r="I660" s="337"/>
      <c r="J660" s="337"/>
      <c r="K660" s="337"/>
      <c r="L660" s="337"/>
      <c r="M660" s="337"/>
      <c r="N660" s="337"/>
      <c r="O660" s="337"/>
      <c r="P660" s="337"/>
      <c r="Q660" s="337"/>
      <c r="R660" s="337"/>
      <c r="S660" s="337"/>
      <c r="T660" s="337"/>
      <c r="U660" s="337"/>
      <c r="V660" s="95"/>
    </row>
    <row r="661">
      <c r="A661" s="575"/>
      <c r="B661" s="337"/>
      <c r="C661" s="337"/>
      <c r="D661" s="337"/>
      <c r="E661" s="337"/>
      <c r="F661" s="337"/>
      <c r="G661" s="337"/>
      <c r="H661" s="337"/>
      <c r="I661" s="337"/>
      <c r="J661" s="337"/>
      <c r="K661" s="337"/>
      <c r="L661" s="337"/>
      <c r="M661" s="337"/>
      <c r="N661" s="337"/>
      <c r="O661" s="337"/>
      <c r="P661" s="337"/>
      <c r="Q661" s="337"/>
      <c r="R661" s="337"/>
      <c r="S661" s="337"/>
      <c r="T661" s="337"/>
      <c r="U661" s="337"/>
      <c r="V661" s="95"/>
    </row>
    <row r="662">
      <c r="A662" s="575"/>
      <c r="B662" s="337"/>
      <c r="C662" s="337"/>
      <c r="D662" s="337"/>
      <c r="E662" s="337"/>
      <c r="F662" s="337"/>
      <c r="G662" s="337"/>
      <c r="H662" s="337"/>
      <c r="I662" s="337"/>
      <c r="J662" s="337"/>
      <c r="K662" s="337"/>
      <c r="L662" s="337"/>
      <c r="M662" s="337"/>
      <c r="N662" s="337"/>
      <c r="O662" s="337"/>
      <c r="P662" s="337"/>
      <c r="Q662" s="337"/>
      <c r="R662" s="337"/>
      <c r="S662" s="337"/>
      <c r="T662" s="337"/>
      <c r="U662" s="337"/>
      <c r="V662" s="95"/>
    </row>
    <row r="663">
      <c r="A663" s="575"/>
      <c r="B663" s="337"/>
      <c r="C663" s="337"/>
      <c r="D663" s="337"/>
      <c r="E663" s="337"/>
      <c r="F663" s="337"/>
      <c r="G663" s="337"/>
      <c r="H663" s="337"/>
      <c r="I663" s="337"/>
      <c r="J663" s="337"/>
      <c r="K663" s="337"/>
      <c r="L663" s="337"/>
      <c r="M663" s="337"/>
      <c r="N663" s="337"/>
      <c r="O663" s="337"/>
      <c r="P663" s="337"/>
      <c r="Q663" s="337"/>
      <c r="R663" s="337"/>
      <c r="S663" s="337"/>
      <c r="T663" s="337"/>
      <c r="U663" s="337"/>
      <c r="V663" s="95"/>
    </row>
    <row r="664">
      <c r="A664" s="575"/>
      <c r="B664" s="337"/>
      <c r="C664" s="337"/>
      <c r="D664" s="337"/>
      <c r="E664" s="337"/>
      <c r="F664" s="337"/>
      <c r="G664" s="337"/>
      <c r="H664" s="337"/>
      <c r="I664" s="337"/>
      <c r="J664" s="337"/>
      <c r="K664" s="337"/>
      <c r="L664" s="337"/>
      <c r="M664" s="337"/>
      <c r="N664" s="337"/>
      <c r="O664" s="337"/>
      <c r="P664" s="337"/>
      <c r="Q664" s="337"/>
      <c r="R664" s="337"/>
      <c r="S664" s="337"/>
      <c r="T664" s="337"/>
      <c r="U664" s="337"/>
      <c r="V664" s="95"/>
    </row>
    <row r="665">
      <c r="A665" s="575"/>
      <c r="B665" s="337"/>
      <c r="C665" s="337"/>
      <c r="D665" s="337"/>
      <c r="E665" s="337"/>
      <c r="F665" s="337"/>
      <c r="G665" s="337"/>
      <c r="H665" s="337"/>
      <c r="I665" s="337"/>
      <c r="J665" s="337"/>
      <c r="K665" s="337"/>
      <c r="L665" s="337"/>
      <c r="M665" s="337"/>
      <c r="N665" s="337"/>
      <c r="O665" s="337"/>
      <c r="P665" s="337"/>
      <c r="Q665" s="337"/>
      <c r="R665" s="337"/>
      <c r="S665" s="337"/>
      <c r="T665" s="337"/>
      <c r="U665" s="337"/>
      <c r="V665" s="95"/>
    </row>
    <row r="666">
      <c r="A666" s="575"/>
      <c r="B666" s="337"/>
      <c r="C666" s="337"/>
      <c r="D666" s="337"/>
      <c r="E666" s="337"/>
      <c r="F666" s="337"/>
      <c r="G666" s="337"/>
      <c r="H666" s="337"/>
      <c r="I666" s="337"/>
      <c r="J666" s="337"/>
      <c r="K666" s="337"/>
      <c r="L666" s="337"/>
      <c r="M666" s="337"/>
      <c r="N666" s="337"/>
      <c r="O666" s="337"/>
      <c r="P666" s="337"/>
      <c r="Q666" s="337"/>
      <c r="R666" s="337"/>
      <c r="S666" s="337"/>
      <c r="T666" s="337"/>
      <c r="U666" s="337"/>
      <c r="V666" s="95"/>
    </row>
    <row r="667">
      <c r="A667" s="575"/>
      <c r="B667" s="337"/>
      <c r="C667" s="337"/>
      <c r="D667" s="337"/>
      <c r="E667" s="337"/>
      <c r="F667" s="337"/>
      <c r="G667" s="337"/>
      <c r="H667" s="337"/>
      <c r="I667" s="337"/>
      <c r="J667" s="337"/>
      <c r="K667" s="337"/>
      <c r="L667" s="337"/>
      <c r="M667" s="337"/>
      <c r="N667" s="337"/>
      <c r="O667" s="337"/>
      <c r="P667" s="337"/>
      <c r="Q667" s="337"/>
      <c r="R667" s="337"/>
      <c r="S667" s="337"/>
      <c r="T667" s="337"/>
      <c r="U667" s="337"/>
      <c r="V667" s="95"/>
    </row>
    <row r="668">
      <c r="A668" s="575"/>
      <c r="B668" s="337"/>
      <c r="C668" s="337"/>
      <c r="D668" s="337"/>
      <c r="E668" s="337"/>
      <c r="F668" s="337"/>
      <c r="G668" s="337"/>
      <c r="H668" s="337"/>
      <c r="I668" s="337"/>
      <c r="J668" s="337"/>
      <c r="K668" s="337"/>
      <c r="L668" s="337"/>
      <c r="M668" s="337"/>
      <c r="N668" s="337"/>
      <c r="O668" s="337"/>
      <c r="P668" s="337"/>
      <c r="Q668" s="337"/>
      <c r="R668" s="337"/>
      <c r="S668" s="337"/>
      <c r="T668" s="337"/>
      <c r="U668" s="337"/>
      <c r="V668" s="95"/>
    </row>
    <row r="669">
      <c r="A669" s="575"/>
      <c r="B669" s="337"/>
      <c r="C669" s="337"/>
      <c r="D669" s="337"/>
      <c r="E669" s="337"/>
      <c r="F669" s="337"/>
      <c r="G669" s="337"/>
      <c r="H669" s="337"/>
      <c r="I669" s="337"/>
      <c r="J669" s="337"/>
      <c r="K669" s="337"/>
      <c r="L669" s="337"/>
      <c r="M669" s="337"/>
      <c r="N669" s="337"/>
      <c r="O669" s="337"/>
      <c r="P669" s="337"/>
      <c r="Q669" s="337"/>
      <c r="R669" s="337"/>
      <c r="S669" s="337"/>
      <c r="T669" s="337"/>
      <c r="U669" s="337"/>
      <c r="V669" s="95"/>
    </row>
    <row r="670">
      <c r="A670" s="575"/>
      <c r="B670" s="337"/>
      <c r="C670" s="337"/>
      <c r="D670" s="337"/>
      <c r="E670" s="337"/>
      <c r="F670" s="337"/>
      <c r="G670" s="337"/>
      <c r="H670" s="337"/>
      <c r="I670" s="337"/>
      <c r="J670" s="337"/>
      <c r="K670" s="337"/>
      <c r="L670" s="337"/>
      <c r="M670" s="337"/>
      <c r="N670" s="337"/>
      <c r="O670" s="337"/>
      <c r="P670" s="337"/>
      <c r="Q670" s="337"/>
      <c r="R670" s="337"/>
      <c r="S670" s="337"/>
      <c r="T670" s="337"/>
      <c r="U670" s="337"/>
      <c r="V670" s="95"/>
    </row>
    <row r="671">
      <c r="A671" s="575"/>
      <c r="B671" s="337"/>
      <c r="C671" s="337"/>
      <c r="D671" s="337"/>
      <c r="E671" s="337"/>
      <c r="F671" s="337"/>
      <c r="G671" s="337"/>
      <c r="H671" s="337"/>
      <c r="I671" s="337"/>
      <c r="J671" s="337"/>
      <c r="K671" s="337"/>
      <c r="L671" s="337"/>
      <c r="M671" s="337"/>
      <c r="N671" s="337"/>
      <c r="O671" s="337"/>
      <c r="P671" s="337"/>
      <c r="Q671" s="337"/>
      <c r="R671" s="337"/>
      <c r="S671" s="337"/>
      <c r="T671" s="337"/>
      <c r="U671" s="337"/>
      <c r="V671" s="95"/>
    </row>
    <row r="672">
      <c r="A672" s="575"/>
      <c r="B672" s="337"/>
      <c r="C672" s="337"/>
      <c r="D672" s="337"/>
      <c r="E672" s="337"/>
      <c r="F672" s="337"/>
      <c r="G672" s="337"/>
      <c r="H672" s="337"/>
      <c r="I672" s="337"/>
      <c r="J672" s="337"/>
      <c r="K672" s="337"/>
      <c r="L672" s="337"/>
      <c r="M672" s="337"/>
      <c r="N672" s="337"/>
      <c r="O672" s="337"/>
      <c r="P672" s="337"/>
      <c r="Q672" s="337"/>
      <c r="R672" s="337"/>
      <c r="S672" s="337"/>
      <c r="T672" s="337"/>
      <c r="U672" s="337"/>
      <c r="V672" s="95"/>
    </row>
    <row r="673">
      <c r="A673" s="575"/>
      <c r="B673" s="337"/>
      <c r="C673" s="337"/>
      <c r="D673" s="337"/>
      <c r="E673" s="337"/>
      <c r="F673" s="337"/>
      <c r="G673" s="337"/>
      <c r="H673" s="337"/>
      <c r="I673" s="337"/>
      <c r="J673" s="337"/>
      <c r="K673" s="337"/>
      <c r="L673" s="337"/>
      <c r="M673" s="337"/>
      <c r="N673" s="337"/>
      <c r="O673" s="337"/>
      <c r="P673" s="337"/>
      <c r="Q673" s="337"/>
      <c r="R673" s="337"/>
      <c r="S673" s="337"/>
      <c r="T673" s="337"/>
      <c r="U673" s="337"/>
      <c r="V673" s="95"/>
    </row>
    <row r="674">
      <c r="A674" s="575"/>
      <c r="B674" s="337"/>
      <c r="C674" s="337"/>
      <c r="D674" s="337"/>
      <c r="E674" s="337"/>
      <c r="F674" s="337"/>
      <c r="G674" s="337"/>
      <c r="H674" s="337"/>
      <c r="I674" s="337"/>
      <c r="J674" s="337"/>
      <c r="K674" s="337"/>
      <c r="L674" s="337"/>
      <c r="M674" s="337"/>
      <c r="N674" s="337"/>
      <c r="O674" s="337"/>
      <c r="P674" s="337"/>
      <c r="Q674" s="337"/>
      <c r="R674" s="337"/>
      <c r="S674" s="337"/>
      <c r="T674" s="337"/>
      <c r="U674" s="337"/>
      <c r="V674" s="95"/>
    </row>
    <row r="675">
      <c r="A675" s="575"/>
      <c r="B675" s="337"/>
      <c r="C675" s="337"/>
      <c r="D675" s="337"/>
      <c r="E675" s="337"/>
      <c r="F675" s="337"/>
      <c r="G675" s="337"/>
      <c r="H675" s="337"/>
      <c r="I675" s="337"/>
      <c r="J675" s="337"/>
      <c r="K675" s="337"/>
      <c r="L675" s="337"/>
      <c r="M675" s="337"/>
      <c r="N675" s="337"/>
      <c r="O675" s="337"/>
      <c r="P675" s="337"/>
      <c r="Q675" s="337"/>
      <c r="R675" s="337"/>
      <c r="S675" s="337"/>
      <c r="T675" s="337"/>
      <c r="U675" s="337"/>
      <c r="V675" s="95"/>
    </row>
    <row r="676">
      <c r="A676" s="575"/>
      <c r="B676" s="337"/>
      <c r="C676" s="337"/>
      <c r="D676" s="337"/>
      <c r="E676" s="337"/>
      <c r="F676" s="337"/>
      <c r="G676" s="337"/>
      <c r="H676" s="337"/>
      <c r="I676" s="337"/>
      <c r="J676" s="337"/>
      <c r="K676" s="337"/>
      <c r="L676" s="337"/>
      <c r="M676" s="337"/>
      <c r="N676" s="337"/>
      <c r="O676" s="337"/>
      <c r="P676" s="337"/>
      <c r="Q676" s="337"/>
      <c r="R676" s="337"/>
      <c r="S676" s="337"/>
      <c r="T676" s="337"/>
      <c r="U676" s="337"/>
      <c r="V676" s="95"/>
    </row>
    <row r="677">
      <c r="A677" s="575"/>
      <c r="B677" s="337"/>
      <c r="C677" s="337"/>
      <c r="D677" s="337"/>
      <c r="E677" s="337"/>
      <c r="F677" s="337"/>
      <c r="G677" s="337"/>
      <c r="H677" s="337"/>
      <c r="I677" s="337"/>
      <c r="J677" s="337"/>
      <c r="K677" s="337"/>
      <c r="L677" s="337"/>
      <c r="M677" s="337"/>
      <c r="N677" s="337"/>
      <c r="O677" s="337"/>
      <c r="P677" s="337"/>
      <c r="Q677" s="337"/>
      <c r="R677" s="337"/>
      <c r="S677" s="337"/>
      <c r="T677" s="337"/>
      <c r="U677" s="337"/>
      <c r="V677" s="95"/>
    </row>
    <row r="678">
      <c r="A678" s="575"/>
      <c r="B678" s="337"/>
      <c r="C678" s="337"/>
      <c r="D678" s="337"/>
      <c r="E678" s="337"/>
      <c r="F678" s="337"/>
      <c r="G678" s="337"/>
      <c r="H678" s="337"/>
      <c r="I678" s="337"/>
      <c r="J678" s="337"/>
      <c r="K678" s="337"/>
      <c r="L678" s="337"/>
      <c r="M678" s="337"/>
      <c r="N678" s="337"/>
      <c r="O678" s="337"/>
      <c r="P678" s="337"/>
      <c r="Q678" s="337"/>
      <c r="R678" s="337"/>
      <c r="S678" s="337"/>
      <c r="T678" s="337"/>
      <c r="U678" s="337"/>
      <c r="V678" s="95"/>
    </row>
    <row r="679">
      <c r="A679" s="575"/>
      <c r="B679" s="337"/>
      <c r="C679" s="337"/>
      <c r="D679" s="337"/>
      <c r="E679" s="337"/>
      <c r="F679" s="337"/>
      <c r="G679" s="337"/>
      <c r="H679" s="337"/>
      <c r="I679" s="337"/>
      <c r="J679" s="337"/>
      <c r="K679" s="337"/>
      <c r="L679" s="337"/>
      <c r="M679" s="337"/>
      <c r="N679" s="337"/>
      <c r="O679" s="337"/>
      <c r="P679" s="337"/>
      <c r="Q679" s="337"/>
      <c r="R679" s="337"/>
      <c r="S679" s="337"/>
      <c r="T679" s="337"/>
      <c r="U679" s="337"/>
      <c r="V679" s="95"/>
    </row>
    <row r="680">
      <c r="A680" s="575"/>
      <c r="B680" s="337"/>
      <c r="C680" s="337"/>
      <c r="D680" s="337"/>
      <c r="E680" s="337"/>
      <c r="F680" s="337"/>
      <c r="G680" s="337"/>
      <c r="H680" s="337"/>
      <c r="I680" s="337"/>
      <c r="J680" s="337"/>
      <c r="K680" s="337"/>
      <c r="L680" s="337"/>
      <c r="M680" s="337"/>
      <c r="N680" s="337"/>
      <c r="O680" s="337"/>
      <c r="P680" s="337"/>
      <c r="Q680" s="337"/>
      <c r="R680" s="337"/>
      <c r="S680" s="337"/>
      <c r="T680" s="337"/>
      <c r="U680" s="337"/>
      <c r="V680" s="95"/>
    </row>
    <row r="681">
      <c r="A681" s="575"/>
      <c r="B681" s="337"/>
      <c r="C681" s="337"/>
      <c r="D681" s="337"/>
      <c r="E681" s="337"/>
      <c r="F681" s="337"/>
      <c r="G681" s="337"/>
      <c r="H681" s="337"/>
      <c r="I681" s="337"/>
      <c r="J681" s="337"/>
      <c r="K681" s="337"/>
      <c r="L681" s="337"/>
      <c r="M681" s="337"/>
      <c r="N681" s="337"/>
      <c r="O681" s="337"/>
      <c r="P681" s="337"/>
      <c r="Q681" s="337"/>
      <c r="R681" s="337"/>
      <c r="S681" s="337"/>
      <c r="T681" s="337"/>
      <c r="U681" s="337"/>
      <c r="V681" s="95"/>
    </row>
    <row r="682">
      <c r="A682" s="575"/>
      <c r="B682" s="337"/>
      <c r="C682" s="337"/>
      <c r="D682" s="337"/>
      <c r="E682" s="337"/>
      <c r="F682" s="337"/>
      <c r="G682" s="337"/>
      <c r="H682" s="337"/>
      <c r="I682" s="337"/>
      <c r="J682" s="337"/>
      <c r="K682" s="337"/>
      <c r="L682" s="337"/>
      <c r="M682" s="337"/>
      <c r="N682" s="337"/>
      <c r="O682" s="337"/>
      <c r="P682" s="337"/>
      <c r="Q682" s="337"/>
      <c r="R682" s="337"/>
      <c r="S682" s="337"/>
      <c r="T682" s="337"/>
      <c r="U682" s="337"/>
      <c r="V682" s="95"/>
    </row>
    <row r="683">
      <c r="A683" s="575"/>
      <c r="B683" s="337"/>
      <c r="C683" s="337"/>
      <c r="D683" s="337"/>
      <c r="E683" s="337"/>
      <c r="F683" s="337"/>
      <c r="G683" s="337"/>
      <c r="H683" s="337"/>
      <c r="I683" s="337"/>
      <c r="J683" s="337"/>
      <c r="K683" s="337"/>
      <c r="L683" s="337"/>
      <c r="M683" s="337"/>
      <c r="N683" s="337"/>
      <c r="O683" s="337"/>
      <c r="P683" s="337"/>
      <c r="Q683" s="337"/>
      <c r="R683" s="337"/>
      <c r="S683" s="337"/>
      <c r="T683" s="337"/>
      <c r="U683" s="337"/>
      <c r="V683" s="95"/>
    </row>
    <row r="684">
      <c r="A684" s="575"/>
      <c r="B684" s="337"/>
      <c r="C684" s="337"/>
      <c r="D684" s="337"/>
      <c r="E684" s="337"/>
      <c r="F684" s="337"/>
      <c r="G684" s="337"/>
      <c r="H684" s="337"/>
      <c r="I684" s="337"/>
      <c r="J684" s="337"/>
      <c r="K684" s="337"/>
      <c r="L684" s="337"/>
      <c r="M684" s="337"/>
      <c r="N684" s="337"/>
      <c r="O684" s="337"/>
      <c r="P684" s="337"/>
      <c r="Q684" s="337"/>
      <c r="R684" s="337"/>
      <c r="S684" s="337"/>
      <c r="T684" s="337"/>
      <c r="U684" s="337"/>
      <c r="V684" s="95"/>
    </row>
    <row r="685">
      <c r="A685" s="575"/>
      <c r="B685" s="337"/>
      <c r="C685" s="337"/>
      <c r="D685" s="337"/>
      <c r="E685" s="337"/>
      <c r="F685" s="337"/>
      <c r="G685" s="337"/>
      <c r="H685" s="337"/>
      <c r="I685" s="337"/>
      <c r="J685" s="337"/>
      <c r="K685" s="337"/>
      <c r="L685" s="337"/>
      <c r="M685" s="337"/>
      <c r="N685" s="337"/>
      <c r="O685" s="337"/>
      <c r="P685" s="337"/>
      <c r="Q685" s="337"/>
      <c r="R685" s="337"/>
      <c r="S685" s="337"/>
      <c r="T685" s="337"/>
      <c r="U685" s="337"/>
      <c r="V685" s="95"/>
    </row>
    <row r="686">
      <c r="A686" s="575"/>
      <c r="B686" s="337"/>
      <c r="C686" s="337"/>
      <c r="D686" s="337"/>
      <c r="E686" s="337"/>
      <c r="F686" s="337"/>
      <c r="G686" s="337"/>
      <c r="H686" s="337"/>
      <c r="I686" s="337"/>
      <c r="J686" s="337"/>
      <c r="K686" s="337"/>
      <c r="L686" s="337"/>
      <c r="M686" s="337"/>
      <c r="N686" s="337"/>
      <c r="O686" s="337"/>
      <c r="P686" s="337"/>
      <c r="Q686" s="337"/>
      <c r="R686" s="337"/>
      <c r="S686" s="337"/>
      <c r="T686" s="337"/>
      <c r="U686" s="337"/>
      <c r="V686" s="95"/>
    </row>
    <row r="687">
      <c r="A687" s="575"/>
      <c r="B687" s="337"/>
      <c r="C687" s="337"/>
      <c r="D687" s="337"/>
      <c r="E687" s="337"/>
      <c r="F687" s="337"/>
      <c r="G687" s="337"/>
      <c r="H687" s="337"/>
      <c r="I687" s="337"/>
      <c r="J687" s="337"/>
      <c r="K687" s="337"/>
      <c r="L687" s="337"/>
      <c r="M687" s="337"/>
      <c r="N687" s="337"/>
      <c r="O687" s="337"/>
      <c r="P687" s="337"/>
      <c r="Q687" s="337"/>
      <c r="R687" s="337"/>
      <c r="S687" s="337"/>
      <c r="T687" s="337"/>
      <c r="U687" s="337"/>
      <c r="V687" s="95"/>
    </row>
    <row r="688">
      <c r="A688" s="575"/>
      <c r="B688" s="337"/>
      <c r="C688" s="337"/>
      <c r="D688" s="337"/>
      <c r="E688" s="337"/>
      <c r="F688" s="337"/>
      <c r="G688" s="337"/>
      <c r="H688" s="337"/>
      <c r="I688" s="337"/>
      <c r="J688" s="337"/>
      <c r="K688" s="337"/>
      <c r="L688" s="337"/>
      <c r="M688" s="337"/>
      <c r="N688" s="337"/>
      <c r="O688" s="337"/>
      <c r="P688" s="337"/>
      <c r="Q688" s="337"/>
      <c r="R688" s="337"/>
      <c r="S688" s="337"/>
      <c r="T688" s="337"/>
      <c r="U688" s="337"/>
      <c r="V688" s="95"/>
    </row>
    <row r="689">
      <c r="A689" s="575"/>
      <c r="B689" s="337"/>
      <c r="C689" s="337"/>
      <c r="D689" s="337"/>
      <c r="E689" s="337"/>
      <c r="F689" s="337"/>
      <c r="G689" s="337"/>
      <c r="H689" s="337"/>
      <c r="I689" s="337"/>
      <c r="J689" s="337"/>
      <c r="K689" s="337"/>
      <c r="L689" s="337"/>
      <c r="M689" s="337"/>
      <c r="N689" s="337"/>
      <c r="O689" s="337"/>
      <c r="P689" s="337"/>
      <c r="Q689" s="337"/>
      <c r="R689" s="337"/>
      <c r="S689" s="337"/>
      <c r="T689" s="337"/>
      <c r="U689" s="337"/>
      <c r="V689" s="95"/>
    </row>
    <row r="690">
      <c r="A690" s="575"/>
      <c r="B690" s="337"/>
      <c r="C690" s="337"/>
      <c r="D690" s="337"/>
      <c r="E690" s="337"/>
      <c r="F690" s="337"/>
      <c r="G690" s="337"/>
      <c r="H690" s="337"/>
      <c r="I690" s="337"/>
      <c r="J690" s="337"/>
      <c r="K690" s="337"/>
      <c r="L690" s="337"/>
      <c r="M690" s="337"/>
      <c r="N690" s="337"/>
      <c r="O690" s="337"/>
      <c r="P690" s="337"/>
      <c r="Q690" s="337"/>
      <c r="R690" s="337"/>
      <c r="S690" s="337"/>
      <c r="T690" s="337"/>
      <c r="U690" s="337"/>
      <c r="V690" s="95"/>
    </row>
    <row r="691">
      <c r="A691" s="575"/>
      <c r="B691" s="337"/>
      <c r="C691" s="337"/>
      <c r="D691" s="337"/>
      <c r="E691" s="337"/>
      <c r="F691" s="337"/>
      <c r="G691" s="337"/>
      <c r="H691" s="337"/>
      <c r="I691" s="337"/>
      <c r="J691" s="337"/>
      <c r="K691" s="337"/>
      <c r="L691" s="337"/>
      <c r="M691" s="337"/>
      <c r="N691" s="337"/>
      <c r="O691" s="337"/>
      <c r="P691" s="337"/>
      <c r="Q691" s="337"/>
      <c r="R691" s="337"/>
      <c r="S691" s="337"/>
      <c r="T691" s="337"/>
      <c r="U691" s="337"/>
      <c r="V691" s="95"/>
    </row>
    <row r="692">
      <c r="A692" s="575"/>
      <c r="B692" s="337"/>
      <c r="C692" s="337"/>
      <c r="D692" s="337"/>
      <c r="E692" s="337"/>
      <c r="F692" s="337"/>
      <c r="G692" s="337"/>
      <c r="H692" s="337"/>
      <c r="I692" s="337"/>
      <c r="J692" s="337"/>
      <c r="K692" s="337"/>
      <c r="L692" s="337"/>
      <c r="M692" s="337"/>
      <c r="N692" s="337"/>
      <c r="O692" s="337"/>
      <c r="P692" s="337"/>
      <c r="Q692" s="337"/>
      <c r="R692" s="337"/>
      <c r="S692" s="337"/>
      <c r="T692" s="337"/>
      <c r="U692" s="337"/>
      <c r="V692" s="95"/>
    </row>
    <row r="693">
      <c r="A693" s="575"/>
      <c r="B693" s="337"/>
      <c r="C693" s="337"/>
      <c r="D693" s="337"/>
      <c r="E693" s="337"/>
      <c r="F693" s="337"/>
      <c r="G693" s="337"/>
      <c r="H693" s="337"/>
      <c r="I693" s="337"/>
      <c r="J693" s="337"/>
      <c r="K693" s="337"/>
      <c r="L693" s="337"/>
      <c r="M693" s="337"/>
      <c r="N693" s="337"/>
      <c r="O693" s="337"/>
      <c r="P693" s="337"/>
      <c r="Q693" s="337"/>
      <c r="R693" s="337"/>
      <c r="S693" s="337"/>
      <c r="T693" s="337"/>
      <c r="U693" s="337"/>
      <c r="V693" s="95"/>
    </row>
    <row r="694">
      <c r="A694" s="575"/>
      <c r="B694" s="337"/>
      <c r="C694" s="337"/>
      <c r="D694" s="337"/>
      <c r="E694" s="337"/>
      <c r="F694" s="337"/>
      <c r="G694" s="337"/>
      <c r="H694" s="337"/>
      <c r="I694" s="337"/>
      <c r="J694" s="337"/>
      <c r="K694" s="337"/>
      <c r="L694" s="337"/>
      <c r="M694" s="337"/>
      <c r="N694" s="337"/>
      <c r="O694" s="337"/>
      <c r="P694" s="337"/>
      <c r="Q694" s="337"/>
      <c r="R694" s="337"/>
      <c r="S694" s="337"/>
      <c r="T694" s="337"/>
      <c r="U694" s="337"/>
      <c r="V694" s="95"/>
    </row>
    <row r="695">
      <c r="A695" s="575"/>
      <c r="B695" s="337"/>
      <c r="C695" s="337"/>
      <c r="D695" s="337"/>
      <c r="E695" s="337"/>
      <c r="F695" s="337"/>
      <c r="G695" s="337"/>
      <c r="H695" s="337"/>
      <c r="I695" s="337"/>
      <c r="J695" s="337"/>
      <c r="K695" s="337"/>
      <c r="L695" s="337"/>
      <c r="M695" s="337"/>
      <c r="N695" s="337"/>
      <c r="O695" s="337"/>
      <c r="P695" s="337"/>
      <c r="Q695" s="337"/>
      <c r="R695" s="337"/>
      <c r="S695" s="337"/>
      <c r="T695" s="337"/>
      <c r="U695" s="337"/>
      <c r="V695" s="95"/>
    </row>
    <row r="696">
      <c r="A696" s="575"/>
      <c r="B696" s="337"/>
      <c r="C696" s="337"/>
      <c r="D696" s="337"/>
      <c r="E696" s="337"/>
      <c r="F696" s="337"/>
      <c r="G696" s="337"/>
      <c r="H696" s="337"/>
      <c r="I696" s="337"/>
      <c r="J696" s="337"/>
      <c r="K696" s="337"/>
      <c r="L696" s="337"/>
      <c r="M696" s="337"/>
      <c r="N696" s="337"/>
      <c r="O696" s="337"/>
      <c r="P696" s="337"/>
      <c r="Q696" s="337"/>
      <c r="R696" s="337"/>
      <c r="S696" s="337"/>
      <c r="T696" s="337"/>
      <c r="U696" s="337"/>
      <c r="V696" s="95"/>
    </row>
    <row r="697">
      <c r="A697" s="575"/>
      <c r="B697" s="337"/>
      <c r="C697" s="337"/>
      <c r="D697" s="337"/>
      <c r="E697" s="337"/>
      <c r="F697" s="337"/>
      <c r="G697" s="337"/>
      <c r="H697" s="337"/>
      <c r="I697" s="337"/>
      <c r="J697" s="337"/>
      <c r="K697" s="337"/>
      <c r="L697" s="337"/>
      <c r="M697" s="337"/>
      <c r="N697" s="337"/>
      <c r="O697" s="337"/>
      <c r="P697" s="337"/>
      <c r="Q697" s="337"/>
      <c r="R697" s="337"/>
      <c r="S697" s="337"/>
      <c r="T697" s="337"/>
      <c r="U697" s="337"/>
      <c r="V697" s="95"/>
    </row>
    <row r="698">
      <c r="A698" s="575"/>
      <c r="B698" s="337"/>
      <c r="C698" s="337"/>
      <c r="D698" s="337"/>
      <c r="E698" s="337"/>
      <c r="F698" s="337"/>
      <c r="G698" s="337"/>
      <c r="H698" s="337"/>
      <c r="I698" s="337"/>
      <c r="J698" s="337"/>
      <c r="K698" s="337"/>
      <c r="L698" s="337"/>
      <c r="M698" s="337"/>
      <c r="N698" s="337"/>
      <c r="O698" s="337"/>
      <c r="P698" s="337"/>
      <c r="Q698" s="337"/>
      <c r="R698" s="337"/>
      <c r="S698" s="337"/>
      <c r="T698" s="337"/>
      <c r="U698" s="337"/>
      <c r="V698" s="95"/>
    </row>
    <row r="699">
      <c r="A699" s="575"/>
      <c r="B699" s="337"/>
      <c r="C699" s="337"/>
      <c r="D699" s="337"/>
      <c r="E699" s="337"/>
      <c r="F699" s="337"/>
      <c r="G699" s="337"/>
      <c r="H699" s="337"/>
      <c r="I699" s="337"/>
      <c r="J699" s="337"/>
      <c r="K699" s="337"/>
      <c r="L699" s="337"/>
      <c r="M699" s="337"/>
      <c r="N699" s="337"/>
      <c r="O699" s="337"/>
      <c r="P699" s="337"/>
      <c r="Q699" s="337"/>
      <c r="R699" s="337"/>
      <c r="S699" s="337"/>
      <c r="T699" s="337"/>
      <c r="U699" s="337"/>
      <c r="V699" s="95"/>
    </row>
    <row r="700">
      <c r="A700" s="575"/>
      <c r="B700" s="337"/>
      <c r="C700" s="337"/>
      <c r="D700" s="337"/>
      <c r="E700" s="337"/>
      <c r="F700" s="337"/>
      <c r="G700" s="337"/>
      <c r="H700" s="337"/>
      <c r="I700" s="337"/>
      <c r="J700" s="337"/>
      <c r="K700" s="337"/>
      <c r="L700" s="337"/>
      <c r="M700" s="337"/>
      <c r="N700" s="337"/>
      <c r="O700" s="337"/>
      <c r="P700" s="337"/>
      <c r="Q700" s="337"/>
      <c r="R700" s="337"/>
      <c r="S700" s="337"/>
      <c r="T700" s="337"/>
      <c r="U700" s="337"/>
      <c r="V700" s="95"/>
    </row>
    <row r="701">
      <c r="A701" s="575"/>
      <c r="B701" s="337"/>
      <c r="C701" s="337"/>
      <c r="D701" s="337"/>
      <c r="E701" s="337"/>
      <c r="F701" s="337"/>
      <c r="G701" s="337"/>
      <c r="H701" s="337"/>
      <c r="I701" s="337"/>
      <c r="J701" s="337"/>
      <c r="K701" s="337"/>
      <c r="L701" s="337"/>
      <c r="M701" s="337"/>
      <c r="N701" s="337"/>
      <c r="O701" s="337"/>
      <c r="P701" s="337"/>
      <c r="Q701" s="337"/>
      <c r="R701" s="337"/>
      <c r="S701" s="337"/>
      <c r="T701" s="337"/>
      <c r="U701" s="337"/>
      <c r="V701" s="95"/>
    </row>
    <row r="702">
      <c r="A702" s="575"/>
      <c r="B702" s="337"/>
      <c r="C702" s="337"/>
      <c r="D702" s="337"/>
      <c r="E702" s="337"/>
      <c r="F702" s="337"/>
      <c r="G702" s="337"/>
      <c r="H702" s="337"/>
      <c r="I702" s="337"/>
      <c r="J702" s="337"/>
      <c r="K702" s="337"/>
      <c r="L702" s="337"/>
      <c r="M702" s="337"/>
      <c r="N702" s="337"/>
      <c r="O702" s="337"/>
      <c r="P702" s="337"/>
      <c r="Q702" s="337"/>
      <c r="R702" s="337"/>
      <c r="S702" s="337"/>
      <c r="T702" s="337"/>
      <c r="U702" s="337"/>
      <c r="V702" s="95"/>
    </row>
    <row r="703">
      <c r="A703" s="575"/>
      <c r="B703" s="337"/>
      <c r="C703" s="337"/>
      <c r="D703" s="337"/>
      <c r="E703" s="337"/>
      <c r="F703" s="337"/>
      <c r="G703" s="337"/>
      <c r="H703" s="337"/>
      <c r="I703" s="337"/>
      <c r="J703" s="337"/>
      <c r="K703" s="337"/>
      <c r="L703" s="337"/>
      <c r="M703" s="337"/>
      <c r="N703" s="337"/>
      <c r="O703" s="337"/>
      <c r="P703" s="337"/>
      <c r="Q703" s="337"/>
      <c r="R703" s="337"/>
      <c r="S703" s="337"/>
      <c r="T703" s="337"/>
      <c r="U703" s="337"/>
      <c r="V703" s="95"/>
    </row>
    <row r="704">
      <c r="A704" s="575"/>
      <c r="B704" s="337"/>
      <c r="C704" s="337"/>
      <c r="D704" s="337"/>
      <c r="E704" s="337"/>
      <c r="F704" s="337"/>
      <c r="G704" s="337"/>
      <c r="H704" s="337"/>
      <c r="I704" s="337"/>
      <c r="J704" s="337"/>
      <c r="K704" s="337"/>
      <c r="L704" s="337"/>
      <c r="M704" s="337"/>
      <c r="N704" s="337"/>
      <c r="O704" s="337"/>
      <c r="P704" s="337"/>
      <c r="Q704" s="337"/>
      <c r="R704" s="337"/>
      <c r="S704" s="337"/>
      <c r="T704" s="337"/>
      <c r="U704" s="337"/>
      <c r="V704" s="95"/>
    </row>
    <row r="705">
      <c r="A705" s="575"/>
      <c r="B705" s="337"/>
      <c r="C705" s="337"/>
      <c r="D705" s="337"/>
      <c r="E705" s="337"/>
      <c r="F705" s="337"/>
      <c r="G705" s="337"/>
      <c r="H705" s="337"/>
      <c r="I705" s="337"/>
      <c r="J705" s="337"/>
      <c r="K705" s="337"/>
      <c r="L705" s="337"/>
      <c r="M705" s="337"/>
      <c r="N705" s="337"/>
      <c r="O705" s="337"/>
      <c r="P705" s="337"/>
      <c r="Q705" s="337"/>
      <c r="R705" s="337"/>
      <c r="S705" s="337"/>
      <c r="T705" s="337"/>
      <c r="U705" s="337"/>
      <c r="V705" s="95"/>
    </row>
    <row r="706">
      <c r="A706" s="575"/>
      <c r="B706" s="337"/>
      <c r="C706" s="337"/>
      <c r="D706" s="337"/>
      <c r="E706" s="337"/>
      <c r="F706" s="337"/>
      <c r="G706" s="337"/>
      <c r="H706" s="337"/>
      <c r="I706" s="337"/>
      <c r="J706" s="337"/>
      <c r="K706" s="337"/>
      <c r="L706" s="337"/>
      <c r="M706" s="337"/>
      <c r="N706" s="337"/>
      <c r="O706" s="337"/>
      <c r="P706" s="337"/>
      <c r="Q706" s="337"/>
      <c r="R706" s="337"/>
      <c r="S706" s="337"/>
      <c r="T706" s="337"/>
      <c r="U706" s="337"/>
      <c r="V706" s="95"/>
    </row>
    <row r="707">
      <c r="A707" s="575"/>
      <c r="B707" s="337"/>
      <c r="C707" s="337"/>
      <c r="D707" s="337"/>
      <c r="E707" s="337"/>
      <c r="F707" s="337"/>
      <c r="G707" s="337"/>
      <c r="H707" s="337"/>
      <c r="I707" s="337"/>
      <c r="J707" s="337"/>
      <c r="K707" s="337"/>
      <c r="L707" s="337"/>
      <c r="M707" s="337"/>
      <c r="N707" s="337"/>
      <c r="O707" s="337"/>
      <c r="P707" s="337"/>
      <c r="Q707" s="337"/>
      <c r="R707" s="337"/>
      <c r="S707" s="337"/>
      <c r="T707" s="337"/>
      <c r="U707" s="337"/>
      <c r="V707" s="95"/>
    </row>
    <row r="708">
      <c r="A708" s="575"/>
      <c r="B708" s="337"/>
      <c r="C708" s="337"/>
      <c r="D708" s="337"/>
      <c r="E708" s="337"/>
      <c r="F708" s="337"/>
      <c r="G708" s="337"/>
      <c r="H708" s="337"/>
      <c r="I708" s="337"/>
      <c r="J708" s="337"/>
      <c r="K708" s="337"/>
      <c r="L708" s="337"/>
      <c r="M708" s="337"/>
      <c r="N708" s="337"/>
      <c r="O708" s="337"/>
      <c r="P708" s="337"/>
      <c r="Q708" s="337"/>
      <c r="R708" s="337"/>
      <c r="S708" s="337"/>
      <c r="T708" s="337"/>
      <c r="U708" s="337"/>
      <c r="V708" s="95"/>
    </row>
    <row r="709">
      <c r="A709" s="575"/>
      <c r="B709" s="337"/>
      <c r="C709" s="337"/>
      <c r="D709" s="337"/>
      <c r="E709" s="337"/>
      <c r="F709" s="337"/>
      <c r="G709" s="337"/>
      <c r="H709" s="337"/>
      <c r="I709" s="337"/>
      <c r="J709" s="337"/>
      <c r="K709" s="337"/>
      <c r="L709" s="337"/>
      <c r="M709" s="337"/>
      <c r="N709" s="337"/>
      <c r="O709" s="337"/>
      <c r="P709" s="337"/>
      <c r="Q709" s="337"/>
      <c r="R709" s="337"/>
      <c r="S709" s="337"/>
      <c r="T709" s="337"/>
      <c r="U709" s="337"/>
      <c r="V709" s="95"/>
    </row>
    <row r="710">
      <c r="A710" s="575"/>
      <c r="B710" s="337"/>
      <c r="C710" s="337"/>
      <c r="D710" s="337"/>
      <c r="E710" s="337"/>
      <c r="F710" s="337"/>
      <c r="G710" s="337"/>
      <c r="H710" s="337"/>
      <c r="I710" s="337"/>
      <c r="J710" s="337"/>
      <c r="K710" s="337"/>
      <c r="L710" s="337"/>
      <c r="M710" s="337"/>
      <c r="N710" s="337"/>
      <c r="O710" s="337"/>
      <c r="P710" s="337"/>
      <c r="Q710" s="337"/>
      <c r="R710" s="337"/>
      <c r="S710" s="337"/>
      <c r="T710" s="337"/>
      <c r="U710" s="337"/>
      <c r="V710" s="95"/>
    </row>
    <row r="711">
      <c r="A711" s="575"/>
      <c r="B711" s="337"/>
      <c r="C711" s="337"/>
      <c r="D711" s="337"/>
      <c r="E711" s="337"/>
      <c r="F711" s="337"/>
      <c r="G711" s="337"/>
      <c r="H711" s="337"/>
      <c r="I711" s="337"/>
      <c r="J711" s="337"/>
      <c r="K711" s="337"/>
      <c r="L711" s="337"/>
      <c r="M711" s="337"/>
      <c r="N711" s="337"/>
      <c r="O711" s="337"/>
      <c r="P711" s="337"/>
      <c r="Q711" s="337"/>
      <c r="R711" s="337"/>
      <c r="S711" s="337"/>
      <c r="T711" s="337"/>
      <c r="U711" s="337"/>
      <c r="V711" s="95"/>
    </row>
    <row r="712">
      <c r="A712" s="575"/>
      <c r="B712" s="337"/>
      <c r="C712" s="337"/>
      <c r="D712" s="337"/>
      <c r="E712" s="337"/>
      <c r="F712" s="337"/>
      <c r="G712" s="337"/>
      <c r="H712" s="337"/>
      <c r="I712" s="337"/>
      <c r="J712" s="337"/>
      <c r="K712" s="337"/>
      <c r="L712" s="337"/>
      <c r="M712" s="337"/>
      <c r="N712" s="337"/>
      <c r="O712" s="337"/>
      <c r="P712" s="337"/>
      <c r="Q712" s="337"/>
      <c r="R712" s="337"/>
      <c r="S712" s="337"/>
      <c r="T712" s="337"/>
      <c r="U712" s="337"/>
      <c r="V712" s="95"/>
    </row>
    <row r="713">
      <c r="A713" s="575"/>
      <c r="B713" s="337"/>
      <c r="C713" s="337"/>
      <c r="D713" s="337"/>
      <c r="E713" s="337"/>
      <c r="F713" s="337"/>
      <c r="G713" s="337"/>
      <c r="H713" s="337"/>
      <c r="I713" s="337"/>
      <c r="J713" s="337"/>
      <c r="K713" s="337"/>
      <c r="L713" s="337"/>
      <c r="M713" s="337"/>
      <c r="N713" s="337"/>
      <c r="O713" s="337"/>
      <c r="P713" s="337"/>
      <c r="Q713" s="337"/>
      <c r="R713" s="337"/>
      <c r="S713" s="337"/>
      <c r="T713" s="337"/>
      <c r="U713" s="337"/>
      <c r="V713" s="95"/>
    </row>
    <row r="714">
      <c r="A714" s="575"/>
      <c r="B714" s="337"/>
      <c r="C714" s="337"/>
      <c r="D714" s="337"/>
      <c r="E714" s="337"/>
      <c r="F714" s="337"/>
      <c r="G714" s="337"/>
      <c r="H714" s="337"/>
      <c r="I714" s="337"/>
      <c r="J714" s="337"/>
      <c r="K714" s="337"/>
      <c r="L714" s="337"/>
      <c r="M714" s="337"/>
      <c r="N714" s="337"/>
      <c r="O714" s="337"/>
      <c r="P714" s="337"/>
      <c r="Q714" s="337"/>
      <c r="R714" s="337"/>
      <c r="S714" s="337"/>
      <c r="T714" s="337"/>
      <c r="U714" s="337"/>
      <c r="V714" s="95"/>
    </row>
    <row r="715">
      <c r="A715" s="575"/>
      <c r="B715" s="337"/>
      <c r="C715" s="337"/>
      <c r="D715" s="337"/>
      <c r="E715" s="337"/>
      <c r="F715" s="337"/>
      <c r="G715" s="337"/>
      <c r="H715" s="337"/>
      <c r="I715" s="337"/>
      <c r="J715" s="337"/>
      <c r="K715" s="337"/>
      <c r="L715" s="337"/>
      <c r="M715" s="337"/>
      <c r="N715" s="337"/>
      <c r="O715" s="337"/>
      <c r="P715" s="337"/>
      <c r="Q715" s="337"/>
      <c r="R715" s="337"/>
      <c r="S715" s="337"/>
      <c r="T715" s="337"/>
      <c r="U715" s="337"/>
      <c r="V715" s="95"/>
    </row>
    <row r="716">
      <c r="A716" s="575"/>
      <c r="B716" s="337"/>
      <c r="C716" s="337"/>
      <c r="D716" s="337"/>
      <c r="E716" s="337"/>
      <c r="F716" s="337"/>
      <c r="G716" s="337"/>
      <c r="H716" s="337"/>
      <c r="I716" s="337"/>
      <c r="J716" s="337"/>
      <c r="K716" s="337"/>
      <c r="L716" s="337"/>
      <c r="M716" s="337"/>
      <c r="N716" s="337"/>
      <c r="O716" s="337"/>
      <c r="P716" s="337"/>
      <c r="Q716" s="337"/>
      <c r="R716" s="337"/>
      <c r="S716" s="337"/>
      <c r="T716" s="337"/>
      <c r="U716" s="337"/>
      <c r="V716" s="95"/>
    </row>
    <row r="717">
      <c r="A717" s="575"/>
      <c r="B717" s="337"/>
      <c r="C717" s="337"/>
      <c r="D717" s="337"/>
      <c r="E717" s="337"/>
      <c r="F717" s="337"/>
      <c r="G717" s="337"/>
      <c r="H717" s="337"/>
      <c r="I717" s="337"/>
      <c r="J717" s="337"/>
      <c r="K717" s="337"/>
      <c r="L717" s="337"/>
      <c r="M717" s="337"/>
      <c r="N717" s="337"/>
      <c r="O717" s="337"/>
      <c r="P717" s="337"/>
      <c r="Q717" s="337"/>
      <c r="R717" s="337"/>
      <c r="S717" s="337"/>
      <c r="T717" s="337"/>
      <c r="U717" s="337"/>
      <c r="V717" s="95"/>
    </row>
    <row r="718">
      <c r="A718" s="575"/>
      <c r="B718" s="337"/>
      <c r="C718" s="337"/>
      <c r="D718" s="337"/>
      <c r="E718" s="337"/>
      <c r="F718" s="337"/>
      <c r="G718" s="337"/>
      <c r="H718" s="337"/>
      <c r="I718" s="337"/>
      <c r="J718" s="337"/>
      <c r="K718" s="337"/>
      <c r="L718" s="337"/>
      <c r="M718" s="337"/>
      <c r="N718" s="337"/>
      <c r="O718" s="337"/>
      <c r="P718" s="337"/>
      <c r="Q718" s="337"/>
      <c r="R718" s="337"/>
      <c r="S718" s="337"/>
      <c r="T718" s="337"/>
      <c r="U718" s="337"/>
      <c r="V718" s="95"/>
    </row>
    <row r="719">
      <c r="A719" s="575"/>
      <c r="B719" s="337"/>
      <c r="C719" s="337"/>
      <c r="D719" s="337"/>
      <c r="E719" s="337"/>
      <c r="F719" s="337"/>
      <c r="G719" s="337"/>
      <c r="H719" s="337"/>
      <c r="I719" s="337"/>
      <c r="J719" s="337"/>
      <c r="K719" s="337"/>
      <c r="L719" s="337"/>
      <c r="M719" s="337"/>
      <c r="N719" s="337"/>
      <c r="O719" s="337"/>
      <c r="P719" s="337"/>
      <c r="Q719" s="337"/>
      <c r="R719" s="337"/>
      <c r="S719" s="337"/>
      <c r="T719" s="337"/>
      <c r="U719" s="337"/>
      <c r="V719" s="95"/>
    </row>
    <row r="720">
      <c r="A720" s="575"/>
      <c r="B720" s="337"/>
      <c r="C720" s="337"/>
      <c r="D720" s="337"/>
      <c r="E720" s="337"/>
      <c r="F720" s="337"/>
      <c r="G720" s="337"/>
      <c r="H720" s="337"/>
      <c r="I720" s="337"/>
      <c r="J720" s="337"/>
      <c r="K720" s="337"/>
      <c r="L720" s="337"/>
      <c r="M720" s="337"/>
      <c r="N720" s="337"/>
      <c r="O720" s="337"/>
      <c r="P720" s="337"/>
      <c r="Q720" s="337"/>
      <c r="R720" s="337"/>
      <c r="S720" s="337"/>
      <c r="T720" s="337"/>
      <c r="U720" s="337"/>
      <c r="V720" s="95"/>
    </row>
    <row r="721">
      <c r="A721" s="575"/>
      <c r="B721" s="337"/>
      <c r="C721" s="337"/>
      <c r="D721" s="337"/>
      <c r="E721" s="337"/>
      <c r="F721" s="337"/>
      <c r="G721" s="337"/>
      <c r="H721" s="337"/>
      <c r="I721" s="337"/>
      <c r="J721" s="337"/>
      <c r="K721" s="337"/>
      <c r="L721" s="337"/>
      <c r="M721" s="337"/>
      <c r="N721" s="337"/>
      <c r="O721" s="337"/>
      <c r="P721" s="337"/>
      <c r="Q721" s="337"/>
      <c r="R721" s="337"/>
      <c r="S721" s="337"/>
      <c r="T721" s="337"/>
      <c r="U721" s="337"/>
      <c r="V721" s="95"/>
    </row>
    <row r="722">
      <c r="A722" s="575"/>
      <c r="B722" s="337"/>
      <c r="C722" s="337"/>
      <c r="D722" s="337"/>
      <c r="E722" s="337"/>
      <c r="F722" s="337"/>
      <c r="G722" s="337"/>
      <c r="H722" s="337"/>
      <c r="I722" s="337"/>
      <c r="J722" s="337"/>
      <c r="K722" s="337"/>
      <c r="L722" s="337"/>
      <c r="M722" s="337"/>
      <c r="N722" s="337"/>
      <c r="O722" s="337"/>
      <c r="P722" s="337"/>
      <c r="Q722" s="337"/>
      <c r="R722" s="337"/>
      <c r="S722" s="337"/>
      <c r="T722" s="337"/>
      <c r="U722" s="337"/>
      <c r="V722" s="95"/>
    </row>
    <row r="723">
      <c r="A723" s="575"/>
      <c r="B723" s="337"/>
      <c r="C723" s="337"/>
      <c r="D723" s="337"/>
      <c r="E723" s="337"/>
      <c r="F723" s="337"/>
      <c r="G723" s="337"/>
      <c r="H723" s="337"/>
      <c r="I723" s="337"/>
      <c r="J723" s="337"/>
      <c r="K723" s="337"/>
      <c r="L723" s="337"/>
      <c r="M723" s="337"/>
      <c r="N723" s="337"/>
      <c r="O723" s="337"/>
      <c r="P723" s="337"/>
      <c r="Q723" s="337"/>
      <c r="R723" s="337"/>
      <c r="S723" s="337"/>
      <c r="T723" s="337"/>
      <c r="U723" s="337"/>
      <c r="V723" s="95"/>
    </row>
    <row r="724">
      <c r="A724" s="575"/>
      <c r="B724" s="337"/>
      <c r="C724" s="337"/>
      <c r="D724" s="337"/>
      <c r="E724" s="337"/>
      <c r="F724" s="337"/>
      <c r="G724" s="337"/>
      <c r="H724" s="337"/>
      <c r="I724" s="337"/>
      <c r="J724" s="337"/>
      <c r="K724" s="337"/>
      <c r="L724" s="337"/>
      <c r="M724" s="337"/>
      <c r="N724" s="337"/>
      <c r="O724" s="337"/>
      <c r="P724" s="337"/>
      <c r="Q724" s="337"/>
      <c r="R724" s="337"/>
      <c r="S724" s="337"/>
      <c r="T724" s="337"/>
      <c r="U724" s="337"/>
      <c r="V724" s="95"/>
    </row>
    <row r="725">
      <c r="A725" s="575"/>
      <c r="B725" s="337"/>
      <c r="C725" s="337"/>
      <c r="D725" s="337"/>
      <c r="E725" s="337"/>
      <c r="F725" s="337"/>
      <c r="G725" s="337"/>
      <c r="H725" s="337"/>
      <c r="I725" s="337"/>
      <c r="J725" s="337"/>
      <c r="K725" s="337"/>
      <c r="L725" s="337"/>
      <c r="M725" s="337"/>
      <c r="N725" s="337"/>
      <c r="O725" s="337"/>
      <c r="P725" s="337"/>
      <c r="Q725" s="337"/>
      <c r="R725" s="337"/>
      <c r="S725" s="337"/>
      <c r="T725" s="337"/>
      <c r="U725" s="337"/>
      <c r="V725" s="95"/>
    </row>
    <row r="726">
      <c r="A726" s="575"/>
      <c r="B726" s="337"/>
      <c r="C726" s="337"/>
      <c r="D726" s="337"/>
      <c r="E726" s="337"/>
      <c r="F726" s="337"/>
      <c r="G726" s="337"/>
      <c r="H726" s="337"/>
      <c r="I726" s="337"/>
      <c r="J726" s="337"/>
      <c r="K726" s="337"/>
      <c r="L726" s="337"/>
      <c r="M726" s="337"/>
      <c r="N726" s="337"/>
      <c r="O726" s="337"/>
      <c r="P726" s="337"/>
      <c r="Q726" s="337"/>
      <c r="R726" s="337"/>
      <c r="S726" s="337"/>
      <c r="T726" s="337"/>
      <c r="U726" s="337"/>
      <c r="V726" s="95"/>
    </row>
    <row r="727">
      <c r="A727" s="575"/>
      <c r="B727" s="337"/>
      <c r="C727" s="337"/>
      <c r="D727" s="337"/>
      <c r="E727" s="337"/>
      <c r="F727" s="337"/>
      <c r="G727" s="337"/>
      <c r="H727" s="337"/>
      <c r="I727" s="337"/>
      <c r="J727" s="337"/>
      <c r="K727" s="337"/>
      <c r="L727" s="337"/>
      <c r="M727" s="337"/>
      <c r="N727" s="337"/>
      <c r="O727" s="337"/>
      <c r="P727" s="337"/>
      <c r="Q727" s="337"/>
      <c r="R727" s="337"/>
      <c r="S727" s="337"/>
      <c r="T727" s="337"/>
      <c r="U727" s="337"/>
      <c r="V727" s="95"/>
    </row>
    <row r="728">
      <c r="A728" s="575"/>
      <c r="B728" s="337"/>
      <c r="C728" s="337"/>
      <c r="D728" s="337"/>
      <c r="E728" s="337"/>
      <c r="F728" s="337"/>
      <c r="G728" s="337"/>
      <c r="H728" s="337"/>
      <c r="I728" s="337"/>
      <c r="J728" s="337"/>
      <c r="K728" s="337"/>
      <c r="L728" s="337"/>
      <c r="M728" s="337"/>
      <c r="N728" s="337"/>
      <c r="O728" s="337"/>
      <c r="P728" s="337"/>
      <c r="Q728" s="337"/>
      <c r="R728" s="337"/>
      <c r="S728" s="337"/>
      <c r="T728" s="337"/>
      <c r="U728" s="337"/>
      <c r="V728" s="95"/>
    </row>
    <row r="729">
      <c r="A729" s="575"/>
      <c r="B729" s="337"/>
      <c r="C729" s="337"/>
      <c r="D729" s="337"/>
      <c r="E729" s="337"/>
      <c r="F729" s="337"/>
      <c r="G729" s="337"/>
      <c r="H729" s="337"/>
      <c r="I729" s="337"/>
      <c r="J729" s="337"/>
      <c r="K729" s="337"/>
      <c r="L729" s="337"/>
      <c r="M729" s="337"/>
      <c r="N729" s="337"/>
      <c r="O729" s="337"/>
      <c r="P729" s="337"/>
      <c r="Q729" s="337"/>
      <c r="R729" s="337"/>
      <c r="S729" s="337"/>
      <c r="T729" s="337"/>
      <c r="U729" s="337"/>
      <c r="V729" s="95"/>
    </row>
    <row r="730">
      <c r="A730" s="575"/>
      <c r="B730" s="337"/>
      <c r="C730" s="337"/>
      <c r="D730" s="337"/>
      <c r="E730" s="337"/>
      <c r="F730" s="337"/>
      <c r="G730" s="337"/>
      <c r="H730" s="337"/>
      <c r="I730" s="337"/>
      <c r="J730" s="337"/>
      <c r="K730" s="337"/>
      <c r="L730" s="337"/>
      <c r="M730" s="337"/>
      <c r="N730" s="337"/>
      <c r="O730" s="337"/>
      <c r="P730" s="337"/>
      <c r="Q730" s="337"/>
      <c r="R730" s="337"/>
      <c r="S730" s="337"/>
      <c r="T730" s="337"/>
      <c r="U730" s="337"/>
      <c r="V730" s="95"/>
    </row>
    <row r="731">
      <c r="A731" s="575"/>
      <c r="B731" s="337"/>
      <c r="C731" s="337"/>
      <c r="D731" s="337"/>
      <c r="E731" s="337"/>
      <c r="F731" s="337"/>
      <c r="G731" s="337"/>
      <c r="H731" s="337"/>
      <c r="I731" s="337"/>
      <c r="J731" s="337"/>
      <c r="K731" s="337"/>
      <c r="L731" s="337"/>
      <c r="M731" s="337"/>
      <c r="N731" s="337"/>
      <c r="O731" s="337"/>
      <c r="P731" s="337"/>
      <c r="Q731" s="337"/>
      <c r="R731" s="337"/>
      <c r="S731" s="337"/>
      <c r="T731" s="337"/>
      <c r="U731" s="337"/>
      <c r="V731" s="95"/>
    </row>
    <row r="732">
      <c r="A732" s="575"/>
      <c r="B732" s="337"/>
      <c r="C732" s="337"/>
      <c r="D732" s="337"/>
      <c r="E732" s="337"/>
      <c r="F732" s="337"/>
      <c r="G732" s="337"/>
      <c r="H732" s="337"/>
      <c r="I732" s="337"/>
      <c r="J732" s="337"/>
      <c r="K732" s="337"/>
      <c r="L732" s="337"/>
      <c r="M732" s="337"/>
      <c r="N732" s="337"/>
      <c r="O732" s="337"/>
      <c r="P732" s="337"/>
      <c r="Q732" s="337"/>
      <c r="R732" s="337"/>
      <c r="S732" s="337"/>
      <c r="T732" s="337"/>
      <c r="U732" s="337"/>
      <c r="V732" s="95"/>
    </row>
    <row r="733">
      <c r="A733" s="575"/>
      <c r="B733" s="337"/>
      <c r="C733" s="337"/>
      <c r="D733" s="337"/>
      <c r="E733" s="337"/>
      <c r="F733" s="337"/>
      <c r="G733" s="337"/>
      <c r="H733" s="337"/>
      <c r="I733" s="337"/>
      <c r="J733" s="337"/>
      <c r="K733" s="337"/>
      <c r="L733" s="337"/>
      <c r="M733" s="337"/>
      <c r="N733" s="337"/>
      <c r="O733" s="337"/>
      <c r="P733" s="337"/>
      <c r="Q733" s="337"/>
      <c r="R733" s="337"/>
      <c r="S733" s="337"/>
      <c r="T733" s="337"/>
      <c r="U733" s="337"/>
      <c r="V733" s="95"/>
    </row>
    <row r="734">
      <c r="A734" s="575"/>
      <c r="B734" s="337"/>
      <c r="C734" s="337"/>
      <c r="D734" s="337"/>
      <c r="E734" s="337"/>
      <c r="F734" s="337"/>
      <c r="G734" s="337"/>
      <c r="H734" s="337"/>
      <c r="I734" s="337"/>
      <c r="J734" s="337"/>
      <c r="K734" s="337"/>
      <c r="L734" s="337"/>
      <c r="M734" s="337"/>
      <c r="N734" s="337"/>
      <c r="O734" s="337"/>
      <c r="P734" s="337"/>
      <c r="Q734" s="337"/>
      <c r="R734" s="337"/>
      <c r="S734" s="337"/>
      <c r="T734" s="337"/>
      <c r="U734" s="337"/>
      <c r="V734" s="95"/>
    </row>
    <row r="735">
      <c r="A735" s="575"/>
      <c r="B735" s="337"/>
      <c r="C735" s="337"/>
      <c r="D735" s="337"/>
      <c r="E735" s="337"/>
      <c r="F735" s="337"/>
      <c r="G735" s="337"/>
      <c r="H735" s="337"/>
      <c r="I735" s="337"/>
      <c r="J735" s="337"/>
      <c r="K735" s="337"/>
      <c r="L735" s="337"/>
      <c r="M735" s="337"/>
      <c r="N735" s="337"/>
      <c r="O735" s="337"/>
      <c r="P735" s="337"/>
      <c r="Q735" s="337"/>
      <c r="R735" s="337"/>
      <c r="S735" s="337"/>
      <c r="T735" s="337"/>
      <c r="U735" s="337"/>
      <c r="V735" s="95"/>
    </row>
    <row r="736">
      <c r="A736" s="575"/>
      <c r="B736" s="337"/>
      <c r="C736" s="337"/>
      <c r="D736" s="337"/>
      <c r="E736" s="337"/>
      <c r="F736" s="337"/>
      <c r="G736" s="337"/>
      <c r="H736" s="337"/>
      <c r="I736" s="337"/>
      <c r="J736" s="337"/>
      <c r="K736" s="337"/>
      <c r="L736" s="337"/>
      <c r="M736" s="337"/>
      <c r="N736" s="337"/>
      <c r="O736" s="337"/>
      <c r="P736" s="337"/>
      <c r="Q736" s="337"/>
      <c r="R736" s="337"/>
      <c r="S736" s="337"/>
      <c r="T736" s="337"/>
      <c r="U736" s="337"/>
      <c r="V736" s="95"/>
    </row>
    <row r="737">
      <c r="A737" s="575"/>
      <c r="B737" s="337"/>
      <c r="C737" s="337"/>
      <c r="D737" s="337"/>
      <c r="E737" s="337"/>
      <c r="F737" s="337"/>
      <c r="G737" s="337"/>
      <c r="H737" s="337"/>
      <c r="I737" s="337"/>
      <c r="J737" s="337"/>
      <c r="K737" s="337"/>
      <c r="L737" s="337"/>
      <c r="M737" s="337"/>
      <c r="N737" s="337"/>
      <c r="O737" s="337"/>
      <c r="P737" s="337"/>
      <c r="Q737" s="337"/>
      <c r="R737" s="337"/>
      <c r="S737" s="337"/>
      <c r="T737" s="337"/>
      <c r="U737" s="337"/>
      <c r="V737" s="95"/>
    </row>
    <row r="738">
      <c r="A738" s="575"/>
      <c r="B738" s="337"/>
      <c r="C738" s="337"/>
      <c r="D738" s="337"/>
      <c r="E738" s="337"/>
      <c r="F738" s="337"/>
      <c r="G738" s="337"/>
      <c r="H738" s="337"/>
      <c r="I738" s="337"/>
      <c r="J738" s="337"/>
      <c r="K738" s="337"/>
      <c r="L738" s="337"/>
      <c r="M738" s="337"/>
      <c r="N738" s="337"/>
      <c r="O738" s="337"/>
      <c r="P738" s="337"/>
      <c r="Q738" s="337"/>
      <c r="R738" s="337"/>
      <c r="S738" s="337"/>
      <c r="T738" s="337"/>
      <c r="U738" s="337"/>
      <c r="V738" s="95"/>
    </row>
    <row r="739">
      <c r="A739" s="575"/>
      <c r="B739" s="337"/>
      <c r="C739" s="337"/>
      <c r="D739" s="337"/>
      <c r="E739" s="337"/>
      <c r="F739" s="337"/>
      <c r="G739" s="337"/>
      <c r="H739" s="337"/>
      <c r="I739" s="337"/>
      <c r="J739" s="337"/>
      <c r="K739" s="337"/>
      <c r="L739" s="337"/>
      <c r="M739" s="337"/>
      <c r="N739" s="337"/>
      <c r="O739" s="337"/>
      <c r="P739" s="337"/>
      <c r="Q739" s="337"/>
      <c r="R739" s="337"/>
      <c r="S739" s="337"/>
      <c r="T739" s="337"/>
      <c r="U739" s="337"/>
      <c r="V739" s="95"/>
    </row>
    <row r="740">
      <c r="A740" s="575"/>
      <c r="B740" s="337"/>
      <c r="C740" s="337"/>
      <c r="D740" s="337"/>
      <c r="E740" s="337"/>
      <c r="F740" s="337"/>
      <c r="G740" s="337"/>
      <c r="H740" s="337"/>
      <c r="I740" s="337"/>
      <c r="J740" s="337"/>
      <c r="K740" s="337"/>
      <c r="L740" s="337"/>
      <c r="M740" s="337"/>
      <c r="N740" s="337"/>
      <c r="O740" s="337"/>
      <c r="P740" s="337"/>
      <c r="Q740" s="337"/>
      <c r="R740" s="337"/>
      <c r="S740" s="337"/>
      <c r="T740" s="337"/>
      <c r="U740" s="337"/>
      <c r="V740" s="95"/>
    </row>
    <row r="741">
      <c r="A741" s="575"/>
      <c r="B741" s="337"/>
      <c r="C741" s="337"/>
      <c r="D741" s="337"/>
      <c r="E741" s="337"/>
      <c r="F741" s="337"/>
      <c r="G741" s="337"/>
      <c r="H741" s="337"/>
      <c r="I741" s="337"/>
      <c r="J741" s="337"/>
      <c r="K741" s="337"/>
      <c r="L741" s="337"/>
      <c r="M741" s="337"/>
      <c r="N741" s="337"/>
      <c r="O741" s="337"/>
      <c r="P741" s="337"/>
      <c r="Q741" s="337"/>
      <c r="R741" s="337"/>
      <c r="S741" s="337"/>
      <c r="T741" s="337"/>
      <c r="U741" s="337"/>
      <c r="V741" s="95"/>
    </row>
    <row r="742">
      <c r="A742" s="575"/>
      <c r="B742" s="337"/>
      <c r="C742" s="337"/>
      <c r="D742" s="337"/>
      <c r="E742" s="337"/>
      <c r="F742" s="337"/>
      <c r="G742" s="337"/>
      <c r="H742" s="337"/>
      <c r="I742" s="337"/>
      <c r="J742" s="337"/>
      <c r="K742" s="337"/>
      <c r="L742" s="337"/>
      <c r="M742" s="337"/>
      <c r="N742" s="337"/>
      <c r="O742" s="337"/>
      <c r="P742" s="337"/>
      <c r="Q742" s="337"/>
      <c r="R742" s="337"/>
      <c r="S742" s="337"/>
      <c r="T742" s="337"/>
      <c r="U742" s="337"/>
      <c r="V742" s="95"/>
    </row>
    <row r="743">
      <c r="A743" s="575"/>
      <c r="B743" s="337"/>
      <c r="C743" s="337"/>
      <c r="D743" s="337"/>
      <c r="E743" s="337"/>
      <c r="F743" s="337"/>
      <c r="G743" s="337"/>
      <c r="H743" s="337"/>
      <c r="I743" s="337"/>
      <c r="J743" s="337"/>
      <c r="K743" s="337"/>
      <c r="L743" s="337"/>
      <c r="M743" s="337"/>
      <c r="N743" s="337"/>
      <c r="O743" s="337"/>
      <c r="P743" s="337"/>
      <c r="Q743" s="337"/>
      <c r="R743" s="337"/>
      <c r="S743" s="337"/>
      <c r="T743" s="337"/>
      <c r="U743" s="337"/>
      <c r="V743" s="95"/>
    </row>
    <row r="744">
      <c r="A744" s="575"/>
      <c r="B744" s="337"/>
      <c r="C744" s="337"/>
      <c r="D744" s="337"/>
      <c r="E744" s="337"/>
      <c r="F744" s="337"/>
      <c r="G744" s="337"/>
      <c r="H744" s="337"/>
      <c r="I744" s="337"/>
      <c r="J744" s="337"/>
      <c r="K744" s="337"/>
      <c r="L744" s="337"/>
      <c r="M744" s="337"/>
      <c r="N744" s="337"/>
      <c r="O744" s="337"/>
      <c r="P744" s="337"/>
      <c r="Q744" s="337"/>
      <c r="R744" s="337"/>
      <c r="S744" s="337"/>
      <c r="T744" s="337"/>
      <c r="U744" s="337"/>
      <c r="V744" s="95"/>
    </row>
    <row r="745">
      <c r="A745" s="575"/>
      <c r="B745" s="337"/>
      <c r="C745" s="337"/>
      <c r="D745" s="337"/>
      <c r="E745" s="337"/>
      <c r="F745" s="337"/>
      <c r="G745" s="337"/>
      <c r="H745" s="337"/>
      <c r="I745" s="337"/>
      <c r="J745" s="337"/>
      <c r="K745" s="337"/>
      <c r="L745" s="337"/>
      <c r="M745" s="337"/>
      <c r="N745" s="337"/>
      <c r="O745" s="337"/>
      <c r="P745" s="337"/>
      <c r="Q745" s="337"/>
      <c r="R745" s="337"/>
      <c r="S745" s="337"/>
      <c r="T745" s="337"/>
      <c r="U745" s="337"/>
      <c r="V745" s="95"/>
    </row>
    <row r="746">
      <c r="A746" s="575"/>
      <c r="B746" s="337"/>
      <c r="C746" s="337"/>
      <c r="D746" s="337"/>
      <c r="E746" s="337"/>
      <c r="F746" s="337"/>
      <c r="G746" s="337"/>
      <c r="H746" s="337"/>
      <c r="I746" s="337"/>
      <c r="J746" s="337"/>
      <c r="K746" s="337"/>
      <c r="L746" s="337"/>
      <c r="M746" s="337"/>
      <c r="N746" s="337"/>
      <c r="O746" s="337"/>
      <c r="P746" s="337"/>
      <c r="Q746" s="337"/>
      <c r="R746" s="337"/>
      <c r="S746" s="337"/>
      <c r="T746" s="337"/>
      <c r="U746" s="337"/>
      <c r="V746" s="95"/>
    </row>
    <row r="747">
      <c r="A747" s="575"/>
      <c r="B747" s="337"/>
      <c r="C747" s="337"/>
      <c r="D747" s="337"/>
      <c r="E747" s="337"/>
      <c r="F747" s="337"/>
      <c r="G747" s="337"/>
      <c r="H747" s="337"/>
      <c r="I747" s="337"/>
      <c r="J747" s="337"/>
      <c r="K747" s="337"/>
      <c r="L747" s="337"/>
      <c r="M747" s="337"/>
      <c r="N747" s="337"/>
      <c r="O747" s="337"/>
      <c r="P747" s="337"/>
      <c r="Q747" s="337"/>
      <c r="R747" s="337"/>
      <c r="S747" s="337"/>
      <c r="T747" s="337"/>
      <c r="U747" s="337"/>
      <c r="V747" s="95"/>
    </row>
    <row r="748">
      <c r="A748" s="575"/>
      <c r="B748" s="337"/>
      <c r="C748" s="337"/>
      <c r="D748" s="337"/>
      <c r="E748" s="337"/>
      <c r="F748" s="337"/>
      <c r="G748" s="337"/>
      <c r="H748" s="337"/>
      <c r="I748" s="337"/>
      <c r="J748" s="337"/>
      <c r="K748" s="337"/>
      <c r="L748" s="337"/>
      <c r="M748" s="337"/>
      <c r="N748" s="337"/>
      <c r="O748" s="337"/>
      <c r="P748" s="337"/>
      <c r="Q748" s="337"/>
      <c r="R748" s="337"/>
      <c r="S748" s="337"/>
      <c r="T748" s="337"/>
      <c r="U748" s="337"/>
      <c r="V748" s="95"/>
    </row>
    <row r="749">
      <c r="A749" s="575"/>
      <c r="B749" s="337"/>
      <c r="C749" s="337"/>
      <c r="D749" s="337"/>
      <c r="E749" s="337"/>
      <c r="F749" s="337"/>
      <c r="G749" s="337"/>
      <c r="H749" s="337"/>
      <c r="I749" s="337"/>
      <c r="J749" s="337"/>
      <c r="K749" s="337"/>
      <c r="L749" s="337"/>
      <c r="M749" s="337"/>
      <c r="N749" s="337"/>
      <c r="O749" s="337"/>
      <c r="P749" s="337"/>
      <c r="Q749" s="337"/>
      <c r="R749" s="337"/>
      <c r="S749" s="337"/>
      <c r="T749" s="337"/>
      <c r="U749" s="337"/>
      <c r="V749" s="95"/>
    </row>
    <row r="750">
      <c r="A750" s="575"/>
      <c r="B750" s="337"/>
      <c r="C750" s="337"/>
      <c r="D750" s="337"/>
      <c r="E750" s="337"/>
      <c r="F750" s="337"/>
      <c r="G750" s="337"/>
      <c r="H750" s="337"/>
      <c r="I750" s="337"/>
      <c r="J750" s="337"/>
      <c r="K750" s="337"/>
      <c r="L750" s="337"/>
      <c r="M750" s="337"/>
      <c r="N750" s="337"/>
      <c r="O750" s="337"/>
      <c r="P750" s="337"/>
      <c r="Q750" s="337"/>
      <c r="R750" s="337"/>
      <c r="S750" s="337"/>
      <c r="T750" s="337"/>
      <c r="U750" s="337"/>
      <c r="V750" s="95"/>
    </row>
    <row r="751">
      <c r="A751" s="575"/>
      <c r="B751" s="337"/>
      <c r="C751" s="337"/>
      <c r="D751" s="337"/>
      <c r="E751" s="337"/>
      <c r="F751" s="337"/>
      <c r="G751" s="337"/>
      <c r="H751" s="337"/>
      <c r="I751" s="337"/>
      <c r="J751" s="337"/>
      <c r="K751" s="337"/>
      <c r="L751" s="337"/>
      <c r="M751" s="337"/>
      <c r="N751" s="337"/>
      <c r="O751" s="337"/>
      <c r="P751" s="337"/>
      <c r="Q751" s="337"/>
      <c r="R751" s="337"/>
      <c r="S751" s="337"/>
      <c r="T751" s="337"/>
      <c r="U751" s="337"/>
      <c r="V751" s="95"/>
    </row>
    <row r="752">
      <c r="A752" s="575"/>
      <c r="B752" s="337"/>
      <c r="C752" s="337"/>
      <c r="D752" s="337"/>
      <c r="E752" s="337"/>
      <c r="F752" s="337"/>
      <c r="G752" s="337"/>
      <c r="H752" s="337"/>
      <c r="I752" s="337"/>
      <c r="J752" s="337"/>
      <c r="K752" s="337"/>
      <c r="L752" s="337"/>
      <c r="M752" s="337"/>
      <c r="N752" s="337"/>
      <c r="O752" s="337"/>
      <c r="P752" s="337"/>
      <c r="Q752" s="337"/>
      <c r="R752" s="337"/>
      <c r="S752" s="337"/>
      <c r="T752" s="337"/>
      <c r="U752" s="337"/>
      <c r="V752" s="95"/>
    </row>
    <row r="753">
      <c r="A753" s="575"/>
      <c r="B753" s="337"/>
      <c r="C753" s="337"/>
      <c r="D753" s="337"/>
      <c r="E753" s="337"/>
      <c r="F753" s="337"/>
      <c r="G753" s="337"/>
      <c r="H753" s="337"/>
      <c r="I753" s="337"/>
      <c r="J753" s="337"/>
      <c r="K753" s="337"/>
      <c r="L753" s="337"/>
      <c r="M753" s="337"/>
      <c r="N753" s="337"/>
      <c r="O753" s="337"/>
      <c r="P753" s="337"/>
      <c r="Q753" s="337"/>
      <c r="R753" s="337"/>
      <c r="S753" s="337"/>
      <c r="T753" s="337"/>
      <c r="U753" s="337"/>
      <c r="V753" s="95"/>
    </row>
    <row r="754">
      <c r="A754" s="575"/>
      <c r="B754" s="337"/>
      <c r="C754" s="337"/>
      <c r="D754" s="337"/>
      <c r="E754" s="337"/>
      <c r="F754" s="337"/>
      <c r="G754" s="337"/>
      <c r="H754" s="337"/>
      <c r="I754" s="337"/>
      <c r="J754" s="337"/>
      <c r="K754" s="337"/>
      <c r="L754" s="337"/>
      <c r="M754" s="337"/>
      <c r="N754" s="337"/>
      <c r="O754" s="337"/>
      <c r="P754" s="337"/>
      <c r="Q754" s="337"/>
      <c r="R754" s="337"/>
      <c r="S754" s="337"/>
      <c r="T754" s="337"/>
      <c r="U754" s="337"/>
      <c r="V754" s="95"/>
    </row>
    <row r="755">
      <c r="A755" s="575"/>
      <c r="B755" s="337"/>
      <c r="C755" s="337"/>
      <c r="D755" s="337"/>
      <c r="E755" s="337"/>
      <c r="F755" s="337"/>
      <c r="G755" s="337"/>
      <c r="H755" s="337"/>
      <c r="I755" s="337"/>
      <c r="J755" s="337"/>
      <c r="K755" s="337"/>
      <c r="L755" s="337"/>
      <c r="M755" s="337"/>
      <c r="N755" s="337"/>
      <c r="O755" s="337"/>
      <c r="P755" s="337"/>
      <c r="Q755" s="337"/>
      <c r="R755" s="337"/>
      <c r="S755" s="337"/>
      <c r="T755" s="337"/>
      <c r="U755" s="337"/>
      <c r="V755" s="95"/>
    </row>
    <row r="756">
      <c r="A756" s="575"/>
      <c r="B756" s="337"/>
      <c r="C756" s="337"/>
      <c r="D756" s="337"/>
      <c r="E756" s="337"/>
      <c r="F756" s="337"/>
      <c r="G756" s="337"/>
      <c r="H756" s="337"/>
      <c r="I756" s="337"/>
      <c r="J756" s="337"/>
      <c r="K756" s="337"/>
      <c r="L756" s="337"/>
      <c r="M756" s="337"/>
      <c r="N756" s="337"/>
      <c r="O756" s="337"/>
      <c r="P756" s="337"/>
      <c r="Q756" s="337"/>
      <c r="R756" s="337"/>
      <c r="S756" s="337"/>
      <c r="T756" s="337"/>
      <c r="U756" s="337"/>
      <c r="V756" s="95"/>
    </row>
    <row r="757">
      <c r="A757" s="575"/>
      <c r="B757" s="337"/>
      <c r="C757" s="337"/>
      <c r="D757" s="337"/>
      <c r="E757" s="337"/>
      <c r="F757" s="337"/>
      <c r="G757" s="337"/>
      <c r="H757" s="337"/>
      <c r="I757" s="337"/>
      <c r="J757" s="337"/>
      <c r="K757" s="337"/>
      <c r="L757" s="337"/>
      <c r="M757" s="337"/>
      <c r="N757" s="337"/>
      <c r="O757" s="337"/>
      <c r="P757" s="337"/>
      <c r="Q757" s="337"/>
      <c r="R757" s="337"/>
      <c r="S757" s="337"/>
      <c r="T757" s="337"/>
      <c r="U757" s="337"/>
      <c r="V757" s="95"/>
    </row>
    <row r="758">
      <c r="A758" s="575"/>
      <c r="B758" s="337"/>
      <c r="C758" s="337"/>
      <c r="D758" s="337"/>
      <c r="E758" s="337"/>
      <c r="F758" s="337"/>
      <c r="G758" s="337"/>
      <c r="H758" s="337"/>
      <c r="I758" s="337"/>
      <c r="J758" s="337"/>
      <c r="K758" s="337"/>
      <c r="L758" s="337"/>
      <c r="M758" s="337"/>
      <c r="N758" s="337"/>
      <c r="O758" s="337"/>
      <c r="P758" s="337"/>
      <c r="Q758" s="337"/>
      <c r="R758" s="337"/>
      <c r="S758" s="337"/>
      <c r="T758" s="337"/>
      <c r="U758" s="337"/>
      <c r="V758" s="95"/>
    </row>
    <row r="759">
      <c r="A759" s="575"/>
      <c r="B759" s="337"/>
      <c r="C759" s="337"/>
      <c r="D759" s="337"/>
      <c r="E759" s="337"/>
      <c r="F759" s="337"/>
      <c r="G759" s="337"/>
      <c r="H759" s="337"/>
      <c r="I759" s="337"/>
      <c r="J759" s="337"/>
      <c r="K759" s="337"/>
      <c r="L759" s="337"/>
      <c r="M759" s="337"/>
      <c r="N759" s="337"/>
      <c r="O759" s="337"/>
      <c r="P759" s="337"/>
      <c r="Q759" s="337"/>
      <c r="R759" s="337"/>
      <c r="S759" s="337"/>
      <c r="T759" s="337"/>
      <c r="U759" s="337"/>
      <c r="V759" s="95"/>
    </row>
    <row r="760">
      <c r="A760" s="575"/>
      <c r="B760" s="337"/>
      <c r="C760" s="337"/>
      <c r="D760" s="337"/>
      <c r="E760" s="337"/>
      <c r="F760" s="337"/>
      <c r="G760" s="337"/>
      <c r="H760" s="337"/>
      <c r="I760" s="337"/>
      <c r="J760" s="337"/>
      <c r="K760" s="337"/>
      <c r="L760" s="337"/>
      <c r="M760" s="337"/>
      <c r="N760" s="337"/>
      <c r="O760" s="337"/>
      <c r="P760" s="337"/>
      <c r="Q760" s="337"/>
      <c r="R760" s="337"/>
      <c r="S760" s="337"/>
      <c r="T760" s="337"/>
      <c r="U760" s="337"/>
      <c r="V760" s="95"/>
    </row>
    <row r="761">
      <c r="A761" s="575"/>
      <c r="B761" s="337"/>
      <c r="C761" s="337"/>
      <c r="D761" s="337"/>
      <c r="E761" s="337"/>
      <c r="F761" s="337"/>
      <c r="G761" s="337"/>
      <c r="H761" s="337"/>
      <c r="I761" s="337"/>
      <c r="J761" s="337"/>
      <c r="K761" s="337"/>
      <c r="L761" s="337"/>
      <c r="M761" s="337"/>
      <c r="N761" s="337"/>
      <c r="O761" s="337"/>
      <c r="P761" s="337"/>
      <c r="Q761" s="337"/>
      <c r="R761" s="337"/>
      <c r="S761" s="337"/>
      <c r="T761" s="337"/>
      <c r="U761" s="337"/>
      <c r="V761" s="95"/>
    </row>
    <row r="762">
      <c r="A762" s="575"/>
      <c r="B762" s="337"/>
      <c r="C762" s="337"/>
      <c r="D762" s="337"/>
      <c r="E762" s="337"/>
      <c r="F762" s="337"/>
      <c r="G762" s="337"/>
      <c r="H762" s="337"/>
      <c r="I762" s="337"/>
      <c r="J762" s="337"/>
      <c r="K762" s="337"/>
      <c r="L762" s="337"/>
      <c r="M762" s="337"/>
      <c r="N762" s="337"/>
      <c r="O762" s="337"/>
      <c r="P762" s="337"/>
      <c r="Q762" s="337"/>
      <c r="R762" s="337"/>
      <c r="S762" s="337"/>
      <c r="T762" s="337"/>
      <c r="U762" s="337"/>
      <c r="V762" s="95"/>
    </row>
    <row r="763">
      <c r="A763" s="575"/>
      <c r="B763" s="337"/>
      <c r="C763" s="337"/>
      <c r="D763" s="337"/>
      <c r="E763" s="337"/>
      <c r="F763" s="337"/>
      <c r="G763" s="337"/>
      <c r="H763" s="337"/>
      <c r="I763" s="337"/>
      <c r="J763" s="337"/>
      <c r="K763" s="337"/>
      <c r="L763" s="337"/>
      <c r="M763" s="337"/>
      <c r="N763" s="337"/>
      <c r="O763" s="337"/>
      <c r="P763" s="337"/>
      <c r="Q763" s="337"/>
      <c r="R763" s="337"/>
      <c r="S763" s="337"/>
      <c r="T763" s="337"/>
      <c r="U763" s="337"/>
      <c r="V763" s="95"/>
    </row>
    <row r="764">
      <c r="A764" s="575"/>
      <c r="B764" s="337"/>
      <c r="C764" s="337"/>
      <c r="D764" s="337"/>
      <c r="E764" s="337"/>
      <c r="F764" s="337"/>
      <c r="G764" s="337"/>
      <c r="H764" s="337"/>
      <c r="I764" s="337"/>
      <c r="J764" s="337"/>
      <c r="K764" s="337"/>
      <c r="L764" s="337"/>
      <c r="M764" s="337"/>
      <c r="N764" s="337"/>
      <c r="O764" s="337"/>
      <c r="P764" s="337"/>
      <c r="Q764" s="337"/>
      <c r="R764" s="337"/>
      <c r="S764" s="337"/>
      <c r="T764" s="337"/>
      <c r="U764" s="337"/>
      <c r="V764" s="95"/>
    </row>
    <row r="765">
      <c r="A765" s="575"/>
      <c r="B765" s="337"/>
      <c r="C765" s="337"/>
      <c r="D765" s="337"/>
      <c r="E765" s="337"/>
      <c r="F765" s="337"/>
      <c r="G765" s="337"/>
      <c r="H765" s="337"/>
      <c r="I765" s="337"/>
      <c r="J765" s="337"/>
      <c r="K765" s="337"/>
      <c r="L765" s="337"/>
      <c r="M765" s="337"/>
      <c r="N765" s="337"/>
      <c r="O765" s="337"/>
      <c r="P765" s="337"/>
      <c r="Q765" s="337"/>
      <c r="R765" s="337"/>
      <c r="S765" s="337"/>
      <c r="T765" s="337"/>
      <c r="U765" s="337"/>
      <c r="V765" s="95"/>
    </row>
    <row r="766">
      <c r="A766" s="575"/>
      <c r="B766" s="337"/>
      <c r="C766" s="337"/>
      <c r="D766" s="337"/>
      <c r="E766" s="337"/>
      <c r="F766" s="337"/>
      <c r="G766" s="337"/>
      <c r="H766" s="337"/>
      <c r="I766" s="337"/>
      <c r="J766" s="337"/>
      <c r="K766" s="337"/>
      <c r="L766" s="337"/>
      <c r="M766" s="337"/>
      <c r="N766" s="337"/>
      <c r="O766" s="337"/>
      <c r="P766" s="337"/>
      <c r="Q766" s="337"/>
      <c r="R766" s="337"/>
      <c r="S766" s="337"/>
      <c r="T766" s="337"/>
      <c r="U766" s="337"/>
      <c r="V766" s="95"/>
    </row>
    <row r="767">
      <c r="A767" s="575"/>
      <c r="B767" s="337"/>
      <c r="C767" s="337"/>
      <c r="D767" s="337"/>
      <c r="E767" s="337"/>
      <c r="F767" s="337"/>
      <c r="G767" s="337"/>
      <c r="H767" s="337"/>
      <c r="I767" s="337"/>
      <c r="J767" s="337"/>
      <c r="K767" s="337"/>
      <c r="L767" s="337"/>
      <c r="M767" s="337"/>
      <c r="N767" s="337"/>
      <c r="O767" s="337"/>
      <c r="P767" s="337"/>
      <c r="Q767" s="337"/>
      <c r="R767" s="337"/>
      <c r="S767" s="337"/>
      <c r="T767" s="337"/>
      <c r="U767" s="337"/>
      <c r="V767" s="95"/>
    </row>
    <row r="768">
      <c r="A768" s="575"/>
      <c r="B768" s="337"/>
      <c r="C768" s="337"/>
      <c r="D768" s="337"/>
      <c r="E768" s="337"/>
      <c r="F768" s="337"/>
      <c r="G768" s="337"/>
      <c r="H768" s="337"/>
      <c r="I768" s="337"/>
      <c r="J768" s="337"/>
      <c r="K768" s="337"/>
      <c r="L768" s="337"/>
      <c r="M768" s="337"/>
      <c r="N768" s="337"/>
      <c r="O768" s="337"/>
      <c r="P768" s="337"/>
      <c r="Q768" s="337"/>
      <c r="R768" s="337"/>
      <c r="S768" s="337"/>
      <c r="T768" s="337"/>
      <c r="U768" s="337"/>
      <c r="V768" s="95"/>
    </row>
    <row r="769">
      <c r="A769" s="575"/>
      <c r="B769" s="337"/>
      <c r="C769" s="337"/>
      <c r="D769" s="337"/>
      <c r="E769" s="337"/>
      <c r="F769" s="337"/>
      <c r="G769" s="337"/>
      <c r="H769" s="337"/>
      <c r="I769" s="337"/>
      <c r="J769" s="337"/>
      <c r="K769" s="337"/>
      <c r="L769" s="337"/>
      <c r="M769" s="337"/>
      <c r="N769" s="337"/>
      <c r="O769" s="337"/>
      <c r="P769" s="337"/>
      <c r="Q769" s="337"/>
      <c r="R769" s="337"/>
      <c r="S769" s="337"/>
      <c r="T769" s="337"/>
      <c r="U769" s="337"/>
      <c r="V769" s="95"/>
    </row>
    <row r="770">
      <c r="A770" s="575"/>
      <c r="B770" s="337"/>
      <c r="C770" s="337"/>
      <c r="D770" s="337"/>
      <c r="E770" s="337"/>
      <c r="F770" s="337"/>
      <c r="G770" s="337"/>
      <c r="H770" s="337"/>
      <c r="I770" s="337"/>
      <c r="J770" s="337"/>
      <c r="K770" s="337"/>
      <c r="L770" s="337"/>
      <c r="M770" s="337"/>
      <c r="N770" s="337"/>
      <c r="O770" s="337"/>
      <c r="P770" s="337"/>
      <c r="Q770" s="337"/>
      <c r="R770" s="337"/>
      <c r="S770" s="337"/>
      <c r="T770" s="337"/>
      <c r="U770" s="337"/>
      <c r="V770" s="95"/>
    </row>
    <row r="771">
      <c r="A771" s="575"/>
      <c r="B771" s="337"/>
      <c r="C771" s="337"/>
      <c r="D771" s="337"/>
      <c r="E771" s="337"/>
      <c r="F771" s="337"/>
      <c r="G771" s="337"/>
      <c r="H771" s="337"/>
      <c r="I771" s="337"/>
      <c r="J771" s="337"/>
      <c r="K771" s="337"/>
      <c r="L771" s="337"/>
      <c r="M771" s="337"/>
      <c r="N771" s="337"/>
      <c r="O771" s="337"/>
      <c r="P771" s="337"/>
      <c r="Q771" s="337"/>
      <c r="R771" s="337"/>
      <c r="S771" s="337"/>
      <c r="T771" s="337"/>
      <c r="U771" s="337"/>
      <c r="V771" s="95"/>
    </row>
    <row r="772">
      <c r="A772" s="575"/>
      <c r="B772" s="337"/>
      <c r="C772" s="337"/>
      <c r="D772" s="337"/>
      <c r="E772" s="337"/>
      <c r="F772" s="337"/>
      <c r="G772" s="337"/>
      <c r="H772" s="337"/>
      <c r="I772" s="337"/>
      <c r="J772" s="337"/>
      <c r="K772" s="337"/>
      <c r="L772" s="337"/>
      <c r="M772" s="337"/>
      <c r="N772" s="337"/>
      <c r="O772" s="337"/>
      <c r="P772" s="337"/>
      <c r="Q772" s="337"/>
      <c r="R772" s="337"/>
      <c r="S772" s="337"/>
      <c r="T772" s="337"/>
      <c r="U772" s="337"/>
      <c r="V772" s="95"/>
    </row>
    <row r="773">
      <c r="A773" s="575"/>
      <c r="B773" s="337"/>
      <c r="C773" s="337"/>
      <c r="D773" s="337"/>
      <c r="E773" s="337"/>
      <c r="F773" s="337"/>
      <c r="G773" s="337"/>
      <c r="H773" s="337"/>
      <c r="I773" s="337"/>
      <c r="J773" s="337"/>
      <c r="K773" s="337"/>
      <c r="L773" s="337"/>
      <c r="M773" s="337"/>
      <c r="N773" s="337"/>
      <c r="O773" s="337"/>
      <c r="P773" s="337"/>
      <c r="Q773" s="337"/>
      <c r="R773" s="337"/>
      <c r="S773" s="337"/>
      <c r="T773" s="337"/>
      <c r="U773" s="337"/>
      <c r="V773" s="95"/>
    </row>
    <row r="774">
      <c r="A774" s="575"/>
      <c r="B774" s="337"/>
      <c r="C774" s="337"/>
      <c r="D774" s="337"/>
      <c r="E774" s="337"/>
      <c r="F774" s="337"/>
      <c r="G774" s="337"/>
      <c r="H774" s="337"/>
      <c r="I774" s="337"/>
      <c r="J774" s="337"/>
      <c r="K774" s="337"/>
      <c r="L774" s="337"/>
      <c r="M774" s="337"/>
      <c r="N774" s="337"/>
      <c r="O774" s="337"/>
      <c r="P774" s="337"/>
      <c r="Q774" s="337"/>
      <c r="R774" s="337"/>
      <c r="S774" s="337"/>
      <c r="T774" s="337"/>
      <c r="U774" s="337"/>
      <c r="V774" s="95"/>
    </row>
    <row r="775">
      <c r="A775" s="575"/>
      <c r="B775" s="337"/>
      <c r="C775" s="337"/>
      <c r="D775" s="337"/>
      <c r="E775" s="337"/>
      <c r="F775" s="337"/>
      <c r="G775" s="337"/>
      <c r="H775" s="337"/>
      <c r="I775" s="337"/>
      <c r="J775" s="337"/>
      <c r="K775" s="337"/>
      <c r="L775" s="337"/>
      <c r="M775" s="337"/>
      <c r="N775" s="337"/>
      <c r="O775" s="337"/>
      <c r="P775" s="337"/>
      <c r="Q775" s="337"/>
      <c r="R775" s="337"/>
      <c r="S775" s="337"/>
      <c r="T775" s="337"/>
      <c r="U775" s="337"/>
      <c r="V775" s="95"/>
    </row>
    <row r="776">
      <c r="A776" s="575"/>
      <c r="B776" s="337"/>
      <c r="C776" s="337"/>
      <c r="D776" s="337"/>
      <c r="E776" s="337"/>
      <c r="F776" s="337"/>
      <c r="G776" s="337"/>
      <c r="H776" s="337"/>
      <c r="I776" s="337"/>
      <c r="J776" s="337"/>
      <c r="K776" s="337"/>
      <c r="L776" s="337"/>
      <c r="M776" s="337"/>
      <c r="N776" s="337"/>
      <c r="O776" s="337"/>
      <c r="P776" s="337"/>
      <c r="Q776" s="337"/>
      <c r="R776" s="337"/>
      <c r="S776" s="337"/>
      <c r="T776" s="337"/>
      <c r="U776" s="337"/>
      <c r="V776" s="95"/>
    </row>
    <row r="777">
      <c r="A777" s="575"/>
      <c r="B777" s="337"/>
      <c r="C777" s="337"/>
      <c r="D777" s="337"/>
      <c r="E777" s="337"/>
      <c r="F777" s="337"/>
      <c r="G777" s="337"/>
      <c r="H777" s="337"/>
      <c r="I777" s="337"/>
      <c r="J777" s="337"/>
      <c r="K777" s="337"/>
      <c r="L777" s="337"/>
      <c r="M777" s="337"/>
      <c r="N777" s="337"/>
      <c r="O777" s="337"/>
      <c r="P777" s="337"/>
      <c r="Q777" s="337"/>
      <c r="R777" s="337"/>
      <c r="S777" s="337"/>
      <c r="T777" s="337"/>
      <c r="U777" s="337"/>
      <c r="V777" s="95"/>
    </row>
    <row r="778">
      <c r="A778" s="575"/>
      <c r="B778" s="337"/>
      <c r="C778" s="337"/>
      <c r="D778" s="337"/>
      <c r="E778" s="337"/>
      <c r="F778" s="337"/>
      <c r="G778" s="337"/>
      <c r="H778" s="337"/>
      <c r="I778" s="337"/>
      <c r="J778" s="337"/>
      <c r="K778" s="337"/>
      <c r="L778" s="337"/>
      <c r="M778" s="337"/>
      <c r="N778" s="337"/>
      <c r="O778" s="337"/>
      <c r="P778" s="337"/>
      <c r="Q778" s="337"/>
      <c r="R778" s="337"/>
      <c r="S778" s="337"/>
      <c r="T778" s="337"/>
      <c r="U778" s="337"/>
      <c r="V778" s="95"/>
    </row>
    <row r="779">
      <c r="A779" s="575"/>
      <c r="B779" s="337"/>
      <c r="C779" s="337"/>
      <c r="D779" s="337"/>
      <c r="E779" s="337"/>
      <c r="F779" s="337"/>
      <c r="G779" s="337"/>
      <c r="H779" s="337"/>
      <c r="I779" s="337"/>
      <c r="J779" s="337"/>
      <c r="K779" s="337"/>
      <c r="L779" s="337"/>
      <c r="M779" s="337"/>
      <c r="N779" s="337"/>
      <c r="O779" s="337"/>
      <c r="P779" s="337"/>
      <c r="Q779" s="337"/>
      <c r="R779" s="337"/>
      <c r="S779" s="337"/>
      <c r="T779" s="337"/>
      <c r="U779" s="337"/>
      <c r="V779" s="95"/>
    </row>
    <row r="780">
      <c r="A780" s="575"/>
      <c r="B780" s="337"/>
      <c r="C780" s="337"/>
      <c r="D780" s="337"/>
      <c r="E780" s="337"/>
      <c r="F780" s="337"/>
      <c r="G780" s="337"/>
      <c r="H780" s="337"/>
      <c r="I780" s="337"/>
      <c r="J780" s="337"/>
      <c r="K780" s="337"/>
      <c r="L780" s="337"/>
      <c r="M780" s="337"/>
      <c r="N780" s="337"/>
      <c r="O780" s="337"/>
      <c r="P780" s="337"/>
      <c r="Q780" s="337"/>
      <c r="R780" s="337"/>
      <c r="S780" s="337"/>
      <c r="T780" s="337"/>
      <c r="U780" s="337"/>
      <c r="V780" s="95"/>
    </row>
    <row r="781">
      <c r="A781" s="575"/>
      <c r="B781" s="337"/>
      <c r="C781" s="337"/>
      <c r="D781" s="337"/>
      <c r="E781" s="337"/>
      <c r="F781" s="337"/>
      <c r="G781" s="337"/>
      <c r="H781" s="337"/>
      <c r="I781" s="337"/>
      <c r="J781" s="337"/>
      <c r="K781" s="337"/>
      <c r="L781" s="337"/>
      <c r="M781" s="337"/>
      <c r="N781" s="337"/>
      <c r="O781" s="337"/>
      <c r="P781" s="337"/>
      <c r="Q781" s="337"/>
      <c r="R781" s="337"/>
      <c r="S781" s="337"/>
      <c r="T781" s="337"/>
      <c r="U781" s="337"/>
      <c r="V781" s="95"/>
    </row>
    <row r="782">
      <c r="A782" s="575"/>
      <c r="B782" s="337"/>
      <c r="C782" s="337"/>
      <c r="D782" s="337"/>
      <c r="E782" s="337"/>
      <c r="F782" s="337"/>
      <c r="G782" s="337"/>
      <c r="H782" s="337"/>
      <c r="I782" s="337"/>
      <c r="J782" s="337"/>
      <c r="K782" s="337"/>
      <c r="L782" s="337"/>
      <c r="M782" s="337"/>
      <c r="N782" s="337"/>
      <c r="O782" s="337"/>
      <c r="P782" s="337"/>
      <c r="Q782" s="337"/>
      <c r="R782" s="337"/>
      <c r="S782" s="337"/>
      <c r="T782" s="337"/>
      <c r="U782" s="337"/>
      <c r="V782" s="95"/>
    </row>
    <row r="783">
      <c r="A783" s="575"/>
      <c r="B783" s="337"/>
      <c r="C783" s="337"/>
      <c r="D783" s="337"/>
      <c r="E783" s="337"/>
      <c r="F783" s="337"/>
      <c r="G783" s="337"/>
      <c r="H783" s="337"/>
      <c r="I783" s="337"/>
      <c r="J783" s="337"/>
      <c r="K783" s="337"/>
      <c r="L783" s="337"/>
      <c r="M783" s="337"/>
      <c r="N783" s="337"/>
      <c r="O783" s="337"/>
      <c r="P783" s="337"/>
      <c r="Q783" s="337"/>
      <c r="R783" s="337"/>
      <c r="S783" s="337"/>
      <c r="T783" s="337"/>
      <c r="U783" s="337"/>
      <c r="V783" s="95"/>
    </row>
    <row r="784">
      <c r="A784" s="575"/>
      <c r="B784" s="337"/>
      <c r="C784" s="337"/>
      <c r="D784" s="337"/>
      <c r="E784" s="337"/>
      <c r="F784" s="337"/>
      <c r="G784" s="337"/>
      <c r="H784" s="337"/>
      <c r="I784" s="337"/>
      <c r="J784" s="337"/>
      <c r="K784" s="337"/>
      <c r="L784" s="337"/>
      <c r="M784" s="337"/>
      <c r="N784" s="337"/>
      <c r="O784" s="337"/>
      <c r="P784" s="337"/>
      <c r="Q784" s="337"/>
      <c r="R784" s="337"/>
      <c r="S784" s="337"/>
      <c r="T784" s="337"/>
      <c r="U784" s="337"/>
      <c r="V784" s="95"/>
    </row>
    <row r="785">
      <c r="A785" s="575"/>
      <c r="B785" s="337"/>
      <c r="C785" s="337"/>
      <c r="D785" s="337"/>
      <c r="E785" s="337"/>
      <c r="F785" s="337"/>
      <c r="G785" s="337"/>
      <c r="H785" s="337"/>
      <c r="I785" s="337"/>
      <c r="J785" s="337"/>
      <c r="K785" s="337"/>
      <c r="L785" s="337"/>
      <c r="M785" s="337"/>
      <c r="N785" s="337"/>
      <c r="O785" s="337"/>
      <c r="P785" s="337"/>
      <c r="Q785" s="337"/>
      <c r="R785" s="337"/>
      <c r="S785" s="337"/>
      <c r="T785" s="337"/>
      <c r="U785" s="337"/>
      <c r="V785" s="95"/>
    </row>
    <row r="786">
      <c r="A786" s="575"/>
      <c r="B786" s="337"/>
      <c r="C786" s="337"/>
      <c r="D786" s="337"/>
      <c r="E786" s="337"/>
      <c r="F786" s="337"/>
      <c r="G786" s="337"/>
      <c r="H786" s="337"/>
      <c r="I786" s="337"/>
      <c r="J786" s="337"/>
      <c r="K786" s="337"/>
      <c r="L786" s="337"/>
      <c r="M786" s="337"/>
      <c r="N786" s="337"/>
      <c r="O786" s="337"/>
      <c r="P786" s="337"/>
      <c r="Q786" s="337"/>
      <c r="R786" s="337"/>
      <c r="S786" s="337"/>
      <c r="T786" s="337"/>
      <c r="U786" s="337"/>
      <c r="V786" s="95"/>
    </row>
    <row r="787">
      <c r="A787" s="575"/>
      <c r="B787" s="337"/>
      <c r="C787" s="337"/>
      <c r="D787" s="337"/>
      <c r="E787" s="337"/>
      <c r="F787" s="337"/>
      <c r="G787" s="337"/>
      <c r="H787" s="337"/>
      <c r="I787" s="337"/>
      <c r="J787" s="337"/>
      <c r="K787" s="337"/>
      <c r="L787" s="337"/>
      <c r="M787" s="337"/>
      <c r="N787" s="337"/>
      <c r="O787" s="337"/>
      <c r="P787" s="337"/>
      <c r="Q787" s="337"/>
      <c r="R787" s="337"/>
      <c r="S787" s="337"/>
      <c r="T787" s="337"/>
      <c r="U787" s="337"/>
      <c r="V787" s="95"/>
    </row>
    <row r="788">
      <c r="A788" s="575"/>
      <c r="B788" s="337"/>
      <c r="C788" s="337"/>
      <c r="D788" s="337"/>
      <c r="E788" s="337"/>
      <c r="F788" s="337"/>
      <c r="G788" s="337"/>
      <c r="H788" s="337"/>
      <c r="I788" s="337"/>
      <c r="J788" s="337"/>
      <c r="K788" s="337"/>
      <c r="L788" s="337"/>
      <c r="M788" s="337"/>
      <c r="N788" s="337"/>
      <c r="O788" s="337"/>
      <c r="P788" s="337"/>
      <c r="Q788" s="337"/>
      <c r="R788" s="337"/>
      <c r="S788" s="337"/>
      <c r="T788" s="337"/>
      <c r="U788" s="337"/>
      <c r="V788" s="95"/>
    </row>
    <row r="789">
      <c r="A789" s="575"/>
      <c r="B789" s="337"/>
      <c r="C789" s="337"/>
      <c r="D789" s="337"/>
      <c r="E789" s="337"/>
      <c r="F789" s="337"/>
      <c r="G789" s="337"/>
      <c r="H789" s="337"/>
      <c r="I789" s="337"/>
      <c r="J789" s="337"/>
      <c r="K789" s="337"/>
      <c r="L789" s="337"/>
      <c r="M789" s="337"/>
      <c r="N789" s="337"/>
      <c r="O789" s="337"/>
      <c r="P789" s="337"/>
      <c r="Q789" s="337"/>
      <c r="R789" s="337"/>
      <c r="S789" s="337"/>
      <c r="T789" s="337"/>
      <c r="U789" s="337"/>
      <c r="V789" s="95"/>
    </row>
    <row r="790">
      <c r="A790" s="575"/>
      <c r="B790" s="337"/>
      <c r="C790" s="337"/>
      <c r="D790" s="337"/>
      <c r="E790" s="337"/>
      <c r="F790" s="337"/>
      <c r="G790" s="337"/>
      <c r="H790" s="337"/>
      <c r="I790" s="337"/>
      <c r="J790" s="337"/>
      <c r="K790" s="337"/>
      <c r="L790" s="337"/>
      <c r="M790" s="337"/>
      <c r="N790" s="337"/>
      <c r="O790" s="337"/>
      <c r="P790" s="337"/>
      <c r="Q790" s="337"/>
      <c r="R790" s="337"/>
      <c r="S790" s="337"/>
      <c r="T790" s="337"/>
      <c r="U790" s="337"/>
      <c r="V790" s="95"/>
    </row>
    <row r="791">
      <c r="A791" s="575"/>
      <c r="B791" s="337"/>
      <c r="C791" s="337"/>
      <c r="D791" s="337"/>
      <c r="E791" s="337"/>
      <c r="F791" s="337"/>
      <c r="G791" s="337"/>
      <c r="H791" s="337"/>
      <c r="I791" s="337"/>
      <c r="J791" s="337"/>
      <c r="K791" s="337"/>
      <c r="L791" s="337"/>
      <c r="M791" s="337"/>
      <c r="N791" s="337"/>
      <c r="O791" s="337"/>
      <c r="P791" s="337"/>
      <c r="Q791" s="337"/>
      <c r="R791" s="337"/>
      <c r="S791" s="337"/>
      <c r="T791" s="337"/>
      <c r="U791" s="337"/>
      <c r="V791" s="95"/>
    </row>
    <row r="792">
      <c r="A792" s="575"/>
      <c r="B792" s="337"/>
      <c r="C792" s="337"/>
      <c r="D792" s="337"/>
      <c r="E792" s="337"/>
      <c r="F792" s="337"/>
      <c r="G792" s="337"/>
      <c r="H792" s="337"/>
      <c r="I792" s="337"/>
      <c r="J792" s="337"/>
      <c r="K792" s="337"/>
      <c r="L792" s="337"/>
      <c r="M792" s="337"/>
      <c r="N792" s="337"/>
      <c r="O792" s="337"/>
      <c r="P792" s="337"/>
      <c r="Q792" s="337"/>
      <c r="R792" s="337"/>
      <c r="S792" s="337"/>
      <c r="T792" s="337"/>
      <c r="U792" s="337"/>
      <c r="V792" s="95"/>
    </row>
    <row r="793">
      <c r="A793" s="575"/>
      <c r="B793" s="337"/>
      <c r="C793" s="337"/>
      <c r="D793" s="337"/>
      <c r="E793" s="337"/>
      <c r="F793" s="337"/>
      <c r="G793" s="337"/>
      <c r="H793" s="337"/>
      <c r="I793" s="337"/>
      <c r="J793" s="337"/>
      <c r="K793" s="337"/>
      <c r="L793" s="337"/>
      <c r="M793" s="337"/>
      <c r="N793" s="337"/>
      <c r="O793" s="337"/>
      <c r="P793" s="337"/>
      <c r="Q793" s="337"/>
      <c r="R793" s="337"/>
      <c r="S793" s="337"/>
      <c r="T793" s="337"/>
      <c r="U793" s="337"/>
      <c r="V793" s="95"/>
    </row>
    <row r="794">
      <c r="A794" s="575"/>
      <c r="B794" s="337"/>
      <c r="C794" s="337"/>
      <c r="D794" s="337"/>
      <c r="E794" s="337"/>
      <c r="F794" s="337"/>
      <c r="G794" s="337"/>
      <c r="H794" s="337"/>
      <c r="I794" s="337"/>
      <c r="J794" s="337"/>
      <c r="K794" s="337"/>
      <c r="L794" s="337"/>
      <c r="M794" s="337"/>
      <c r="N794" s="337"/>
      <c r="O794" s="337"/>
      <c r="P794" s="337"/>
      <c r="Q794" s="337"/>
      <c r="R794" s="337"/>
      <c r="S794" s="337"/>
      <c r="T794" s="337"/>
      <c r="U794" s="337"/>
      <c r="V794" s="95"/>
    </row>
    <row r="795">
      <c r="A795" s="575"/>
      <c r="B795" s="337"/>
      <c r="C795" s="337"/>
      <c r="D795" s="337"/>
      <c r="E795" s="337"/>
      <c r="F795" s="337"/>
      <c r="G795" s="337"/>
      <c r="H795" s="337"/>
      <c r="I795" s="337"/>
      <c r="J795" s="337"/>
      <c r="K795" s="337"/>
      <c r="L795" s="337"/>
      <c r="M795" s="337"/>
      <c r="N795" s="337"/>
      <c r="O795" s="337"/>
      <c r="P795" s="337"/>
      <c r="Q795" s="337"/>
      <c r="R795" s="337"/>
      <c r="S795" s="337"/>
      <c r="T795" s="337"/>
      <c r="U795" s="337"/>
      <c r="V795" s="95"/>
    </row>
    <row r="796">
      <c r="A796" s="575"/>
      <c r="B796" s="337"/>
      <c r="C796" s="337"/>
      <c r="D796" s="337"/>
      <c r="E796" s="337"/>
      <c r="F796" s="337"/>
      <c r="G796" s="337"/>
      <c r="H796" s="337"/>
      <c r="I796" s="337"/>
      <c r="J796" s="337"/>
      <c r="K796" s="337"/>
      <c r="L796" s="337"/>
      <c r="M796" s="337"/>
      <c r="N796" s="337"/>
      <c r="O796" s="337"/>
      <c r="P796" s="337"/>
      <c r="Q796" s="337"/>
      <c r="R796" s="337"/>
      <c r="S796" s="337"/>
      <c r="T796" s="337"/>
      <c r="U796" s="337"/>
      <c r="V796" s="95"/>
    </row>
    <row r="797">
      <c r="A797" s="575"/>
      <c r="B797" s="337"/>
      <c r="C797" s="337"/>
      <c r="D797" s="337"/>
      <c r="E797" s="337"/>
      <c r="F797" s="337"/>
      <c r="G797" s="337"/>
      <c r="H797" s="337"/>
      <c r="I797" s="337"/>
      <c r="J797" s="337"/>
      <c r="K797" s="337"/>
      <c r="L797" s="337"/>
      <c r="M797" s="337"/>
      <c r="N797" s="337"/>
      <c r="O797" s="337"/>
      <c r="P797" s="337"/>
      <c r="Q797" s="337"/>
      <c r="R797" s="337"/>
      <c r="S797" s="337"/>
      <c r="T797" s="337"/>
      <c r="U797" s="337"/>
      <c r="V797" s="95"/>
    </row>
    <row r="798">
      <c r="A798" s="575"/>
      <c r="B798" s="337"/>
      <c r="C798" s="337"/>
      <c r="D798" s="337"/>
      <c r="E798" s="337"/>
      <c r="F798" s="337"/>
      <c r="G798" s="337"/>
      <c r="H798" s="337"/>
      <c r="I798" s="337"/>
      <c r="J798" s="337"/>
      <c r="K798" s="337"/>
      <c r="L798" s="337"/>
      <c r="M798" s="337"/>
      <c r="N798" s="337"/>
      <c r="O798" s="337"/>
      <c r="P798" s="337"/>
      <c r="Q798" s="337"/>
      <c r="R798" s="337"/>
      <c r="S798" s="337"/>
      <c r="T798" s="337"/>
      <c r="U798" s="337"/>
      <c r="V798" s="95"/>
    </row>
    <row r="799">
      <c r="A799" s="575"/>
      <c r="B799" s="337"/>
      <c r="C799" s="337"/>
      <c r="D799" s="337"/>
      <c r="E799" s="337"/>
      <c r="F799" s="337"/>
      <c r="G799" s="337"/>
      <c r="H799" s="337"/>
      <c r="I799" s="337"/>
      <c r="J799" s="337"/>
      <c r="K799" s="337"/>
      <c r="L799" s="337"/>
      <c r="M799" s="337"/>
      <c r="N799" s="337"/>
      <c r="O799" s="337"/>
      <c r="P799" s="337"/>
      <c r="Q799" s="337"/>
      <c r="R799" s="337"/>
      <c r="S799" s="337"/>
      <c r="T799" s="337"/>
      <c r="U799" s="337"/>
      <c r="V799" s="95"/>
    </row>
    <row r="800">
      <c r="A800" s="575"/>
      <c r="B800" s="337"/>
      <c r="C800" s="337"/>
      <c r="D800" s="337"/>
      <c r="E800" s="337"/>
      <c r="F800" s="337"/>
      <c r="G800" s="337"/>
      <c r="H800" s="337"/>
      <c r="I800" s="337"/>
      <c r="J800" s="337"/>
      <c r="K800" s="337"/>
      <c r="L800" s="337"/>
      <c r="M800" s="337"/>
      <c r="N800" s="337"/>
      <c r="O800" s="337"/>
      <c r="P800" s="337"/>
      <c r="Q800" s="337"/>
      <c r="R800" s="337"/>
      <c r="S800" s="337"/>
      <c r="T800" s="337"/>
      <c r="U800" s="337"/>
      <c r="V800" s="95"/>
    </row>
    <row r="801">
      <c r="A801" s="575"/>
      <c r="B801" s="337"/>
      <c r="C801" s="337"/>
      <c r="D801" s="337"/>
      <c r="E801" s="337"/>
      <c r="F801" s="337"/>
      <c r="G801" s="337"/>
      <c r="H801" s="337"/>
      <c r="I801" s="337"/>
      <c r="J801" s="337"/>
      <c r="K801" s="337"/>
      <c r="L801" s="337"/>
      <c r="M801" s="337"/>
      <c r="N801" s="337"/>
      <c r="O801" s="337"/>
      <c r="P801" s="337"/>
      <c r="Q801" s="337"/>
      <c r="R801" s="337"/>
      <c r="S801" s="337"/>
      <c r="T801" s="337"/>
      <c r="U801" s="337"/>
      <c r="V801" s="95"/>
    </row>
    <row r="802">
      <c r="A802" s="575"/>
      <c r="B802" s="337"/>
      <c r="C802" s="337"/>
      <c r="D802" s="337"/>
      <c r="E802" s="337"/>
      <c r="F802" s="337"/>
      <c r="G802" s="337"/>
      <c r="H802" s="337"/>
      <c r="I802" s="337"/>
      <c r="J802" s="337"/>
      <c r="K802" s="337"/>
      <c r="L802" s="337"/>
      <c r="M802" s="337"/>
      <c r="N802" s="337"/>
      <c r="O802" s="337"/>
      <c r="P802" s="337"/>
      <c r="Q802" s="337"/>
      <c r="R802" s="337"/>
      <c r="S802" s="337"/>
      <c r="T802" s="337"/>
      <c r="U802" s="337"/>
      <c r="V802" s="95"/>
    </row>
    <row r="803">
      <c r="A803" s="575"/>
      <c r="B803" s="337"/>
      <c r="C803" s="337"/>
      <c r="D803" s="337"/>
      <c r="E803" s="337"/>
      <c r="F803" s="337"/>
      <c r="G803" s="337"/>
      <c r="H803" s="337"/>
      <c r="I803" s="337"/>
      <c r="J803" s="337"/>
      <c r="K803" s="337"/>
      <c r="L803" s="337"/>
      <c r="M803" s="337"/>
      <c r="N803" s="337"/>
      <c r="O803" s="337"/>
      <c r="P803" s="337"/>
      <c r="Q803" s="337"/>
      <c r="R803" s="337"/>
      <c r="S803" s="337"/>
      <c r="T803" s="337"/>
      <c r="U803" s="337"/>
      <c r="V803" s="95"/>
    </row>
    <row r="804">
      <c r="A804" s="575"/>
      <c r="B804" s="337"/>
      <c r="C804" s="337"/>
      <c r="D804" s="337"/>
      <c r="E804" s="337"/>
      <c r="F804" s="337"/>
      <c r="G804" s="337"/>
      <c r="H804" s="337"/>
      <c r="I804" s="337"/>
      <c r="J804" s="337"/>
      <c r="K804" s="337"/>
      <c r="L804" s="337"/>
      <c r="M804" s="337"/>
      <c r="N804" s="337"/>
      <c r="O804" s="337"/>
      <c r="P804" s="337"/>
      <c r="Q804" s="337"/>
      <c r="R804" s="337"/>
      <c r="S804" s="337"/>
      <c r="T804" s="337"/>
      <c r="U804" s="337"/>
      <c r="V804" s="95"/>
    </row>
    <row r="805">
      <c r="A805" s="575"/>
      <c r="B805" s="337"/>
      <c r="C805" s="337"/>
      <c r="D805" s="337"/>
      <c r="E805" s="337"/>
      <c r="F805" s="337"/>
      <c r="G805" s="337"/>
      <c r="H805" s="337"/>
      <c r="I805" s="337"/>
      <c r="J805" s="337"/>
      <c r="K805" s="337"/>
      <c r="L805" s="337"/>
      <c r="M805" s="337"/>
      <c r="N805" s="337"/>
      <c r="O805" s="337"/>
      <c r="P805" s="337"/>
      <c r="Q805" s="337"/>
      <c r="R805" s="337"/>
      <c r="S805" s="337"/>
      <c r="T805" s="337"/>
      <c r="U805" s="337"/>
      <c r="V805" s="95"/>
    </row>
    <row r="806">
      <c r="A806" s="575"/>
      <c r="B806" s="337"/>
      <c r="C806" s="337"/>
      <c r="D806" s="337"/>
      <c r="E806" s="337"/>
      <c r="F806" s="337"/>
      <c r="G806" s="337"/>
      <c r="H806" s="337"/>
      <c r="I806" s="337"/>
      <c r="J806" s="337"/>
      <c r="K806" s="337"/>
      <c r="L806" s="337"/>
      <c r="M806" s="337"/>
      <c r="N806" s="337"/>
      <c r="O806" s="337"/>
      <c r="P806" s="337"/>
      <c r="Q806" s="337"/>
      <c r="R806" s="337"/>
      <c r="S806" s="337"/>
      <c r="T806" s="337"/>
      <c r="U806" s="337"/>
      <c r="V806" s="95"/>
    </row>
    <row r="807">
      <c r="A807" s="575"/>
      <c r="B807" s="337"/>
      <c r="C807" s="337"/>
      <c r="D807" s="337"/>
      <c r="E807" s="337"/>
      <c r="F807" s="337"/>
      <c r="G807" s="337"/>
      <c r="H807" s="337"/>
      <c r="I807" s="337"/>
      <c r="J807" s="337"/>
      <c r="K807" s="337"/>
      <c r="L807" s="337"/>
      <c r="M807" s="337"/>
      <c r="N807" s="337"/>
      <c r="O807" s="337"/>
      <c r="P807" s="337"/>
      <c r="Q807" s="337"/>
      <c r="R807" s="337"/>
      <c r="S807" s="337"/>
      <c r="T807" s="337"/>
      <c r="U807" s="337"/>
      <c r="V807" s="95"/>
    </row>
    <row r="808">
      <c r="A808" s="575"/>
      <c r="B808" s="337"/>
      <c r="C808" s="337"/>
      <c r="D808" s="337"/>
      <c r="E808" s="337"/>
      <c r="F808" s="337"/>
      <c r="G808" s="337"/>
      <c r="H808" s="337"/>
      <c r="I808" s="337"/>
      <c r="J808" s="337"/>
      <c r="K808" s="337"/>
      <c r="L808" s="337"/>
      <c r="M808" s="337"/>
      <c r="N808" s="337"/>
      <c r="O808" s="337"/>
      <c r="P808" s="337"/>
      <c r="Q808" s="337"/>
      <c r="R808" s="337"/>
      <c r="S808" s="337"/>
      <c r="T808" s="337"/>
      <c r="U808" s="337"/>
      <c r="V808" s="95"/>
    </row>
    <row r="809">
      <c r="A809" s="575"/>
      <c r="B809" s="337"/>
      <c r="C809" s="337"/>
      <c r="D809" s="337"/>
      <c r="E809" s="337"/>
      <c r="F809" s="337"/>
      <c r="G809" s="337"/>
      <c r="H809" s="337"/>
      <c r="I809" s="337"/>
      <c r="J809" s="337"/>
      <c r="K809" s="337"/>
      <c r="L809" s="337"/>
      <c r="M809" s="337"/>
      <c r="N809" s="337"/>
      <c r="O809" s="337"/>
      <c r="P809" s="337"/>
      <c r="Q809" s="337"/>
      <c r="R809" s="337"/>
      <c r="S809" s="337"/>
      <c r="T809" s="337"/>
      <c r="U809" s="337"/>
      <c r="V809" s="95"/>
    </row>
    <row r="810">
      <c r="A810" s="575"/>
      <c r="B810" s="337"/>
      <c r="C810" s="337"/>
      <c r="D810" s="337"/>
      <c r="E810" s="337"/>
      <c r="F810" s="337"/>
      <c r="G810" s="337"/>
      <c r="H810" s="337"/>
      <c r="I810" s="337"/>
      <c r="J810" s="337"/>
      <c r="K810" s="337"/>
      <c r="L810" s="337"/>
      <c r="M810" s="337"/>
      <c r="N810" s="337"/>
      <c r="O810" s="337"/>
      <c r="P810" s="337"/>
      <c r="Q810" s="337"/>
      <c r="R810" s="337"/>
      <c r="S810" s="337"/>
      <c r="T810" s="337"/>
      <c r="U810" s="337"/>
      <c r="V810" s="95"/>
    </row>
    <row r="811">
      <c r="A811" s="575"/>
      <c r="B811" s="337"/>
      <c r="C811" s="337"/>
      <c r="D811" s="337"/>
      <c r="E811" s="337"/>
      <c r="F811" s="337"/>
      <c r="G811" s="337"/>
      <c r="H811" s="337"/>
      <c r="I811" s="337"/>
      <c r="J811" s="337"/>
      <c r="K811" s="337"/>
      <c r="L811" s="337"/>
      <c r="M811" s="337"/>
      <c r="N811" s="337"/>
      <c r="O811" s="337"/>
      <c r="P811" s="337"/>
      <c r="Q811" s="337"/>
      <c r="R811" s="337"/>
      <c r="S811" s="337"/>
      <c r="T811" s="337"/>
      <c r="U811" s="337"/>
      <c r="V811" s="95"/>
    </row>
    <row r="812">
      <c r="A812" s="575"/>
      <c r="B812" s="337"/>
      <c r="C812" s="337"/>
      <c r="D812" s="337"/>
      <c r="E812" s="337"/>
      <c r="F812" s="337"/>
      <c r="G812" s="337"/>
      <c r="H812" s="337"/>
      <c r="I812" s="337"/>
      <c r="J812" s="337"/>
      <c r="K812" s="337"/>
      <c r="L812" s="337"/>
      <c r="M812" s="337"/>
      <c r="N812" s="337"/>
      <c r="O812" s="337"/>
      <c r="P812" s="337"/>
      <c r="Q812" s="337"/>
      <c r="R812" s="337"/>
      <c r="S812" s="337"/>
      <c r="T812" s="337"/>
      <c r="U812" s="337"/>
      <c r="V812" s="95"/>
    </row>
    <row r="813">
      <c r="A813" s="575"/>
      <c r="B813" s="337"/>
      <c r="C813" s="337"/>
      <c r="D813" s="337"/>
      <c r="E813" s="337"/>
      <c r="F813" s="337"/>
      <c r="G813" s="337"/>
      <c r="H813" s="337"/>
      <c r="I813" s="337"/>
      <c r="J813" s="337"/>
      <c r="K813" s="337"/>
      <c r="L813" s="337"/>
      <c r="M813" s="337"/>
      <c r="N813" s="337"/>
      <c r="O813" s="337"/>
      <c r="P813" s="337"/>
      <c r="Q813" s="337"/>
      <c r="R813" s="337"/>
      <c r="S813" s="337"/>
      <c r="T813" s="337"/>
      <c r="U813" s="337"/>
      <c r="V813" s="95"/>
    </row>
    <row r="814">
      <c r="A814" s="575"/>
      <c r="B814" s="337"/>
      <c r="C814" s="337"/>
      <c r="D814" s="337"/>
      <c r="E814" s="337"/>
      <c r="F814" s="337"/>
      <c r="G814" s="337"/>
      <c r="H814" s="337"/>
      <c r="I814" s="337"/>
      <c r="J814" s="337"/>
      <c r="K814" s="337"/>
      <c r="L814" s="337"/>
      <c r="M814" s="337"/>
      <c r="N814" s="337"/>
      <c r="O814" s="337"/>
      <c r="P814" s="337"/>
      <c r="Q814" s="337"/>
      <c r="R814" s="337"/>
      <c r="S814" s="337"/>
      <c r="T814" s="337"/>
      <c r="U814" s="337"/>
      <c r="V814" s="95"/>
    </row>
    <row r="815">
      <c r="A815" s="575"/>
      <c r="B815" s="337"/>
      <c r="C815" s="337"/>
      <c r="D815" s="337"/>
      <c r="E815" s="337"/>
      <c r="F815" s="337"/>
      <c r="G815" s="337"/>
      <c r="H815" s="337"/>
      <c r="I815" s="337"/>
      <c r="J815" s="337"/>
      <c r="K815" s="337"/>
      <c r="L815" s="337"/>
      <c r="M815" s="337"/>
      <c r="N815" s="337"/>
      <c r="O815" s="337"/>
      <c r="P815" s="337"/>
      <c r="Q815" s="337"/>
      <c r="R815" s="337"/>
      <c r="S815" s="337"/>
      <c r="T815" s="337"/>
      <c r="U815" s="337"/>
      <c r="V815" s="95"/>
    </row>
    <row r="816">
      <c r="A816" s="575"/>
      <c r="B816" s="337"/>
      <c r="C816" s="337"/>
      <c r="D816" s="337"/>
      <c r="E816" s="337"/>
      <c r="F816" s="337"/>
      <c r="G816" s="337"/>
      <c r="H816" s="337"/>
      <c r="I816" s="337"/>
      <c r="J816" s="337"/>
      <c r="K816" s="337"/>
      <c r="L816" s="337"/>
      <c r="M816" s="337"/>
      <c r="N816" s="337"/>
      <c r="O816" s="337"/>
      <c r="P816" s="337"/>
      <c r="Q816" s="337"/>
      <c r="R816" s="337"/>
      <c r="S816" s="337"/>
      <c r="T816" s="337"/>
      <c r="U816" s="337"/>
      <c r="V816" s="95"/>
    </row>
    <row r="817">
      <c r="A817" s="575"/>
      <c r="B817" s="337"/>
      <c r="C817" s="337"/>
      <c r="D817" s="337"/>
      <c r="E817" s="337"/>
      <c r="F817" s="337"/>
      <c r="G817" s="337"/>
      <c r="H817" s="337"/>
      <c r="I817" s="337"/>
      <c r="J817" s="337"/>
      <c r="K817" s="337"/>
      <c r="L817" s="337"/>
      <c r="M817" s="337"/>
      <c r="N817" s="337"/>
      <c r="O817" s="337"/>
      <c r="P817" s="337"/>
      <c r="Q817" s="337"/>
      <c r="R817" s="337"/>
      <c r="S817" s="337"/>
      <c r="T817" s="337"/>
      <c r="U817" s="337"/>
      <c r="V817" s="95"/>
    </row>
    <row r="818">
      <c r="A818" s="575"/>
      <c r="B818" s="337"/>
      <c r="C818" s="337"/>
      <c r="D818" s="337"/>
      <c r="E818" s="337"/>
      <c r="F818" s="337"/>
      <c r="G818" s="337"/>
      <c r="H818" s="337"/>
      <c r="I818" s="337"/>
      <c r="J818" s="337"/>
      <c r="K818" s="337"/>
      <c r="L818" s="337"/>
      <c r="M818" s="337"/>
      <c r="N818" s="337"/>
      <c r="O818" s="337"/>
      <c r="P818" s="337"/>
      <c r="Q818" s="337"/>
      <c r="R818" s="337"/>
      <c r="S818" s="337"/>
      <c r="T818" s="337"/>
      <c r="U818" s="337"/>
      <c r="V818" s="95"/>
    </row>
    <row r="819">
      <c r="A819" s="575"/>
      <c r="B819" s="337"/>
      <c r="C819" s="337"/>
      <c r="D819" s="337"/>
      <c r="E819" s="337"/>
      <c r="F819" s="337"/>
      <c r="G819" s="337"/>
      <c r="H819" s="337"/>
      <c r="I819" s="337"/>
      <c r="J819" s="337"/>
      <c r="K819" s="337"/>
      <c r="L819" s="337"/>
      <c r="M819" s="337"/>
      <c r="N819" s="337"/>
      <c r="O819" s="337"/>
      <c r="P819" s="337"/>
      <c r="Q819" s="337"/>
      <c r="R819" s="337"/>
      <c r="S819" s="337"/>
      <c r="T819" s="337"/>
      <c r="U819" s="337"/>
      <c r="V819" s="95"/>
    </row>
    <row r="820">
      <c r="A820" s="575"/>
      <c r="B820" s="337"/>
      <c r="C820" s="337"/>
      <c r="D820" s="337"/>
      <c r="E820" s="337"/>
      <c r="F820" s="337"/>
      <c r="G820" s="337"/>
      <c r="H820" s="337"/>
      <c r="I820" s="337"/>
      <c r="J820" s="337"/>
      <c r="K820" s="337"/>
      <c r="L820" s="337"/>
      <c r="M820" s="337"/>
      <c r="N820" s="337"/>
      <c r="O820" s="337"/>
      <c r="P820" s="337"/>
      <c r="Q820" s="337"/>
      <c r="R820" s="337"/>
      <c r="S820" s="337"/>
      <c r="T820" s="337"/>
      <c r="U820" s="337"/>
      <c r="V820" s="95"/>
    </row>
    <row r="821">
      <c r="A821" s="575"/>
      <c r="B821" s="337"/>
      <c r="C821" s="337"/>
      <c r="D821" s="337"/>
      <c r="E821" s="337"/>
      <c r="F821" s="337"/>
      <c r="G821" s="337"/>
      <c r="H821" s="337"/>
      <c r="I821" s="337"/>
      <c r="J821" s="337"/>
      <c r="K821" s="337"/>
      <c r="L821" s="337"/>
      <c r="M821" s="337"/>
      <c r="N821" s="337"/>
      <c r="O821" s="337"/>
      <c r="P821" s="337"/>
      <c r="Q821" s="337"/>
      <c r="R821" s="337"/>
      <c r="S821" s="337"/>
      <c r="T821" s="337"/>
      <c r="U821" s="337"/>
      <c r="V821" s="95"/>
    </row>
    <row r="822">
      <c r="A822" s="575"/>
      <c r="B822" s="337"/>
      <c r="C822" s="337"/>
      <c r="D822" s="337"/>
      <c r="E822" s="337"/>
      <c r="F822" s="337"/>
      <c r="G822" s="337"/>
      <c r="H822" s="337"/>
      <c r="I822" s="337"/>
      <c r="J822" s="337"/>
      <c r="K822" s="337"/>
      <c r="L822" s="337"/>
      <c r="M822" s="337"/>
      <c r="N822" s="337"/>
      <c r="O822" s="337"/>
      <c r="P822" s="337"/>
      <c r="Q822" s="337"/>
      <c r="R822" s="337"/>
      <c r="S822" s="337"/>
      <c r="T822" s="337"/>
      <c r="U822" s="337"/>
      <c r="V822" s="95"/>
    </row>
    <row r="823">
      <c r="A823" s="575"/>
      <c r="B823" s="337"/>
      <c r="C823" s="337"/>
      <c r="D823" s="337"/>
      <c r="E823" s="337"/>
      <c r="F823" s="337"/>
      <c r="G823" s="337"/>
      <c r="H823" s="337"/>
      <c r="I823" s="337"/>
      <c r="J823" s="337"/>
      <c r="K823" s="337"/>
      <c r="L823" s="337"/>
      <c r="M823" s="337"/>
      <c r="N823" s="337"/>
      <c r="O823" s="337"/>
      <c r="P823" s="337"/>
      <c r="Q823" s="337"/>
      <c r="R823" s="337"/>
      <c r="S823" s="337"/>
      <c r="T823" s="337"/>
      <c r="U823" s="337"/>
      <c r="V823" s="95"/>
    </row>
    <row r="824">
      <c r="A824" s="575"/>
      <c r="B824" s="337"/>
      <c r="C824" s="337"/>
      <c r="D824" s="337"/>
      <c r="E824" s="337"/>
      <c r="F824" s="337"/>
      <c r="G824" s="337"/>
      <c r="H824" s="337"/>
      <c r="I824" s="337"/>
      <c r="J824" s="337"/>
      <c r="K824" s="337"/>
      <c r="L824" s="337"/>
      <c r="M824" s="337"/>
      <c r="N824" s="337"/>
      <c r="O824" s="337"/>
      <c r="P824" s="337"/>
      <c r="Q824" s="337"/>
      <c r="R824" s="337"/>
      <c r="S824" s="337"/>
      <c r="T824" s="337"/>
      <c r="U824" s="337"/>
      <c r="V824" s="95"/>
    </row>
    <row r="825">
      <c r="A825" s="575"/>
      <c r="B825" s="337"/>
      <c r="C825" s="337"/>
      <c r="D825" s="337"/>
      <c r="E825" s="337"/>
      <c r="F825" s="337"/>
      <c r="G825" s="337"/>
      <c r="H825" s="337"/>
      <c r="I825" s="337"/>
      <c r="J825" s="337"/>
      <c r="K825" s="337"/>
      <c r="L825" s="337"/>
      <c r="M825" s="337"/>
      <c r="N825" s="337"/>
      <c r="O825" s="337"/>
      <c r="P825" s="337"/>
      <c r="Q825" s="337"/>
      <c r="R825" s="337"/>
      <c r="S825" s="337"/>
      <c r="T825" s="337"/>
      <c r="U825" s="337"/>
      <c r="V825" s="95"/>
    </row>
    <row r="826">
      <c r="A826" s="575"/>
      <c r="B826" s="337"/>
      <c r="C826" s="337"/>
      <c r="D826" s="337"/>
      <c r="E826" s="337"/>
      <c r="F826" s="337"/>
      <c r="G826" s="337"/>
      <c r="H826" s="337"/>
      <c r="I826" s="337"/>
      <c r="J826" s="337"/>
      <c r="K826" s="337"/>
      <c r="L826" s="337"/>
      <c r="M826" s="337"/>
      <c r="N826" s="337"/>
      <c r="O826" s="337"/>
      <c r="P826" s="337"/>
      <c r="Q826" s="337"/>
      <c r="R826" s="337"/>
      <c r="S826" s="337"/>
      <c r="T826" s="337"/>
      <c r="U826" s="337"/>
      <c r="V826" s="95"/>
    </row>
    <row r="827">
      <c r="A827" s="575"/>
      <c r="B827" s="337"/>
      <c r="C827" s="337"/>
      <c r="D827" s="337"/>
      <c r="E827" s="337"/>
      <c r="F827" s="337"/>
      <c r="G827" s="337"/>
      <c r="H827" s="337"/>
      <c r="I827" s="337"/>
      <c r="J827" s="337"/>
      <c r="K827" s="337"/>
      <c r="L827" s="337"/>
      <c r="M827" s="337"/>
      <c r="N827" s="337"/>
      <c r="O827" s="337"/>
      <c r="P827" s="337"/>
      <c r="Q827" s="337"/>
      <c r="R827" s="337"/>
      <c r="S827" s="337"/>
      <c r="T827" s="337"/>
      <c r="U827" s="337"/>
      <c r="V827" s="95"/>
    </row>
    <row r="828">
      <c r="A828" s="575"/>
      <c r="B828" s="337"/>
      <c r="C828" s="337"/>
      <c r="D828" s="337"/>
      <c r="E828" s="337"/>
      <c r="F828" s="337"/>
      <c r="G828" s="337"/>
      <c r="H828" s="337"/>
      <c r="I828" s="337"/>
      <c r="J828" s="337"/>
      <c r="K828" s="337"/>
      <c r="L828" s="337"/>
      <c r="M828" s="337"/>
      <c r="N828" s="337"/>
      <c r="O828" s="337"/>
      <c r="P828" s="337"/>
      <c r="Q828" s="337"/>
      <c r="R828" s="337"/>
      <c r="S828" s="337"/>
      <c r="T828" s="337"/>
      <c r="U828" s="337"/>
      <c r="V828" s="95"/>
    </row>
    <row r="829">
      <c r="A829" s="575"/>
      <c r="B829" s="337"/>
      <c r="C829" s="337"/>
      <c r="D829" s="337"/>
      <c r="E829" s="337"/>
      <c r="F829" s="337"/>
      <c r="G829" s="337"/>
      <c r="H829" s="337"/>
      <c r="I829" s="337"/>
      <c r="J829" s="337"/>
      <c r="K829" s="337"/>
      <c r="L829" s="337"/>
      <c r="M829" s="337"/>
      <c r="N829" s="337"/>
      <c r="O829" s="337"/>
      <c r="P829" s="337"/>
      <c r="Q829" s="337"/>
      <c r="R829" s="337"/>
      <c r="S829" s="337"/>
      <c r="T829" s="337"/>
      <c r="U829" s="337"/>
      <c r="V829" s="95"/>
    </row>
    <row r="830">
      <c r="A830" s="575"/>
      <c r="B830" s="337"/>
      <c r="C830" s="337"/>
      <c r="D830" s="337"/>
      <c r="E830" s="337"/>
      <c r="F830" s="337"/>
      <c r="G830" s="337"/>
      <c r="H830" s="337"/>
      <c r="I830" s="337"/>
      <c r="J830" s="337"/>
      <c r="K830" s="337"/>
      <c r="L830" s="337"/>
      <c r="M830" s="337"/>
      <c r="N830" s="337"/>
      <c r="O830" s="337"/>
      <c r="P830" s="337"/>
      <c r="Q830" s="337"/>
      <c r="R830" s="337"/>
      <c r="S830" s="337"/>
      <c r="T830" s="337"/>
      <c r="U830" s="337"/>
      <c r="V830" s="95"/>
    </row>
    <row r="831">
      <c r="A831" s="575"/>
      <c r="B831" s="337"/>
      <c r="C831" s="337"/>
      <c r="D831" s="337"/>
      <c r="E831" s="337"/>
      <c r="F831" s="337"/>
      <c r="G831" s="337"/>
      <c r="H831" s="337"/>
      <c r="I831" s="337"/>
      <c r="J831" s="337"/>
      <c r="K831" s="337"/>
      <c r="L831" s="337"/>
      <c r="M831" s="337"/>
      <c r="N831" s="337"/>
      <c r="O831" s="337"/>
      <c r="P831" s="337"/>
      <c r="Q831" s="337"/>
      <c r="R831" s="337"/>
      <c r="S831" s="337"/>
      <c r="T831" s="337"/>
      <c r="U831" s="337"/>
      <c r="V831" s="95"/>
    </row>
    <row r="832">
      <c r="A832" s="575"/>
      <c r="B832" s="337"/>
      <c r="C832" s="337"/>
      <c r="D832" s="337"/>
      <c r="E832" s="337"/>
      <c r="F832" s="337"/>
      <c r="G832" s="337"/>
      <c r="H832" s="337"/>
      <c r="I832" s="337"/>
      <c r="J832" s="337"/>
      <c r="K832" s="337"/>
      <c r="L832" s="337"/>
      <c r="M832" s="337"/>
      <c r="N832" s="337"/>
      <c r="O832" s="337"/>
      <c r="P832" s="337"/>
      <c r="Q832" s="337"/>
      <c r="R832" s="337"/>
      <c r="S832" s="337"/>
      <c r="T832" s="337"/>
      <c r="U832" s="337"/>
      <c r="V832" s="95"/>
    </row>
    <row r="833">
      <c r="A833" s="575"/>
      <c r="B833" s="337"/>
      <c r="C833" s="337"/>
      <c r="D833" s="337"/>
      <c r="E833" s="337"/>
      <c r="F833" s="337"/>
      <c r="G833" s="337"/>
      <c r="H833" s="337"/>
      <c r="I833" s="337"/>
      <c r="J833" s="337"/>
      <c r="K833" s="337"/>
      <c r="L833" s="337"/>
      <c r="M833" s="337"/>
      <c r="N833" s="337"/>
      <c r="O833" s="337"/>
      <c r="P833" s="337"/>
      <c r="Q833" s="337"/>
      <c r="R833" s="337"/>
      <c r="S833" s="337"/>
      <c r="T833" s="337"/>
      <c r="U833" s="337"/>
      <c r="V833" s="95"/>
    </row>
    <row r="834">
      <c r="A834" s="575"/>
      <c r="B834" s="337"/>
      <c r="C834" s="337"/>
      <c r="D834" s="337"/>
      <c r="E834" s="337"/>
      <c r="F834" s="337"/>
      <c r="G834" s="337"/>
      <c r="H834" s="337"/>
      <c r="I834" s="337"/>
      <c r="J834" s="337"/>
      <c r="K834" s="337"/>
      <c r="L834" s="337"/>
      <c r="M834" s="337"/>
      <c r="N834" s="337"/>
      <c r="O834" s="337"/>
      <c r="P834" s="337"/>
      <c r="Q834" s="337"/>
      <c r="R834" s="337"/>
      <c r="S834" s="337"/>
      <c r="T834" s="337"/>
      <c r="U834" s="337"/>
      <c r="V834" s="95"/>
    </row>
    <row r="835">
      <c r="A835" s="575"/>
      <c r="B835" s="337"/>
      <c r="C835" s="337"/>
      <c r="D835" s="337"/>
      <c r="E835" s="337"/>
      <c r="F835" s="337"/>
      <c r="G835" s="337"/>
      <c r="H835" s="337"/>
      <c r="I835" s="337"/>
      <c r="J835" s="337"/>
      <c r="K835" s="337"/>
      <c r="L835" s="337"/>
      <c r="M835" s="337"/>
      <c r="N835" s="337"/>
      <c r="O835" s="337"/>
      <c r="P835" s="337"/>
      <c r="Q835" s="337"/>
      <c r="R835" s="337"/>
      <c r="S835" s="337"/>
      <c r="T835" s="337"/>
      <c r="U835" s="337"/>
      <c r="V835" s="95"/>
    </row>
    <row r="836">
      <c r="A836" s="575"/>
      <c r="B836" s="337"/>
      <c r="C836" s="337"/>
      <c r="D836" s="337"/>
      <c r="E836" s="337"/>
      <c r="F836" s="337"/>
      <c r="G836" s="337"/>
      <c r="H836" s="337"/>
      <c r="I836" s="337"/>
      <c r="J836" s="337"/>
      <c r="K836" s="337"/>
      <c r="L836" s="337"/>
      <c r="M836" s="337"/>
      <c r="N836" s="337"/>
      <c r="O836" s="337"/>
      <c r="P836" s="337"/>
      <c r="Q836" s="337"/>
      <c r="R836" s="337"/>
      <c r="S836" s="337"/>
      <c r="T836" s="337"/>
      <c r="U836" s="337"/>
      <c r="V836" s="95"/>
    </row>
    <row r="837">
      <c r="A837" s="575"/>
      <c r="B837" s="337"/>
      <c r="C837" s="337"/>
      <c r="D837" s="337"/>
      <c r="E837" s="337"/>
      <c r="F837" s="337"/>
      <c r="G837" s="337"/>
      <c r="H837" s="337"/>
      <c r="I837" s="337"/>
      <c r="J837" s="337"/>
      <c r="K837" s="337"/>
      <c r="L837" s="337"/>
      <c r="M837" s="337"/>
      <c r="N837" s="337"/>
      <c r="O837" s="337"/>
      <c r="P837" s="337"/>
      <c r="Q837" s="337"/>
      <c r="R837" s="337"/>
      <c r="S837" s="337"/>
      <c r="T837" s="337"/>
      <c r="U837" s="337"/>
      <c r="V837" s="95"/>
    </row>
    <row r="838">
      <c r="A838" s="575"/>
      <c r="B838" s="337"/>
      <c r="C838" s="337"/>
      <c r="D838" s="337"/>
      <c r="E838" s="337"/>
      <c r="F838" s="337"/>
      <c r="G838" s="337"/>
      <c r="H838" s="337"/>
      <c r="I838" s="337"/>
      <c r="J838" s="337"/>
      <c r="K838" s="337"/>
      <c r="L838" s="337"/>
      <c r="M838" s="337"/>
      <c r="N838" s="337"/>
      <c r="O838" s="337"/>
      <c r="P838" s="337"/>
      <c r="Q838" s="337"/>
      <c r="R838" s="337"/>
      <c r="S838" s="337"/>
      <c r="T838" s="337"/>
      <c r="U838" s="337"/>
      <c r="V838" s="95"/>
    </row>
    <row r="839">
      <c r="A839" s="575"/>
      <c r="B839" s="337"/>
      <c r="C839" s="337"/>
      <c r="D839" s="337"/>
      <c r="E839" s="337"/>
      <c r="F839" s="337"/>
      <c r="G839" s="337"/>
      <c r="H839" s="337"/>
      <c r="I839" s="337"/>
      <c r="J839" s="337"/>
      <c r="K839" s="337"/>
      <c r="L839" s="337"/>
      <c r="M839" s="337"/>
      <c r="N839" s="337"/>
      <c r="O839" s="337"/>
      <c r="P839" s="337"/>
      <c r="Q839" s="337"/>
      <c r="R839" s="337"/>
      <c r="S839" s="337"/>
      <c r="T839" s="337"/>
      <c r="U839" s="337"/>
      <c r="V839" s="95"/>
    </row>
    <row r="840">
      <c r="A840" s="575"/>
      <c r="B840" s="337"/>
      <c r="C840" s="337"/>
      <c r="D840" s="337"/>
      <c r="E840" s="337"/>
      <c r="F840" s="337"/>
      <c r="G840" s="337"/>
      <c r="H840" s="337"/>
      <c r="I840" s="337"/>
      <c r="J840" s="337"/>
      <c r="K840" s="337"/>
      <c r="L840" s="337"/>
      <c r="M840" s="337"/>
      <c r="N840" s="337"/>
      <c r="O840" s="337"/>
      <c r="P840" s="337"/>
      <c r="Q840" s="337"/>
      <c r="R840" s="337"/>
      <c r="S840" s="337"/>
      <c r="T840" s="337"/>
      <c r="U840" s="337"/>
      <c r="V840" s="95"/>
    </row>
    <row r="841">
      <c r="A841" s="575"/>
      <c r="B841" s="337"/>
      <c r="C841" s="337"/>
      <c r="D841" s="337"/>
      <c r="E841" s="337"/>
      <c r="F841" s="337"/>
      <c r="G841" s="337"/>
      <c r="H841" s="337"/>
      <c r="I841" s="337"/>
      <c r="J841" s="337"/>
      <c r="K841" s="337"/>
      <c r="L841" s="337"/>
      <c r="M841" s="337"/>
      <c r="N841" s="337"/>
      <c r="O841" s="337"/>
      <c r="P841" s="337"/>
      <c r="Q841" s="337"/>
      <c r="R841" s="337"/>
      <c r="S841" s="337"/>
      <c r="T841" s="337"/>
      <c r="U841" s="337"/>
      <c r="V841" s="95"/>
    </row>
    <row r="842">
      <c r="A842" s="575"/>
      <c r="B842" s="337"/>
      <c r="C842" s="337"/>
      <c r="D842" s="337"/>
      <c r="E842" s="337"/>
      <c r="F842" s="337"/>
      <c r="G842" s="337"/>
      <c r="H842" s="337"/>
      <c r="I842" s="337"/>
      <c r="J842" s="337"/>
      <c r="K842" s="337"/>
      <c r="L842" s="337"/>
      <c r="M842" s="337"/>
      <c r="N842" s="337"/>
      <c r="O842" s="337"/>
      <c r="P842" s="337"/>
      <c r="Q842" s="337"/>
      <c r="R842" s="337"/>
      <c r="S842" s="337"/>
      <c r="T842" s="337"/>
      <c r="U842" s="337"/>
      <c r="V842" s="95"/>
    </row>
    <row r="843">
      <c r="A843" s="575"/>
      <c r="B843" s="337"/>
      <c r="C843" s="337"/>
      <c r="D843" s="337"/>
      <c r="E843" s="337"/>
      <c r="F843" s="337"/>
      <c r="G843" s="337"/>
      <c r="H843" s="337"/>
      <c r="I843" s="337"/>
      <c r="J843" s="337"/>
      <c r="K843" s="337"/>
      <c r="L843" s="337"/>
      <c r="M843" s="337"/>
      <c r="N843" s="337"/>
      <c r="O843" s="337"/>
      <c r="P843" s="337"/>
      <c r="Q843" s="337"/>
      <c r="R843" s="337"/>
      <c r="S843" s="337"/>
      <c r="T843" s="337"/>
      <c r="U843" s="337"/>
      <c r="V843" s="95"/>
    </row>
    <row r="844">
      <c r="A844" s="575"/>
      <c r="B844" s="337"/>
      <c r="C844" s="337"/>
      <c r="D844" s="337"/>
      <c r="E844" s="337"/>
      <c r="F844" s="337"/>
      <c r="G844" s="337"/>
      <c r="H844" s="337"/>
      <c r="I844" s="337"/>
      <c r="J844" s="337"/>
      <c r="K844" s="337"/>
      <c r="L844" s="337"/>
      <c r="M844" s="337"/>
      <c r="N844" s="337"/>
      <c r="O844" s="337"/>
      <c r="P844" s="337"/>
      <c r="Q844" s="337"/>
      <c r="R844" s="337"/>
      <c r="S844" s="337"/>
      <c r="T844" s="337"/>
      <c r="U844" s="337"/>
      <c r="V844" s="95"/>
    </row>
    <row r="845">
      <c r="A845" s="575"/>
      <c r="B845" s="337"/>
      <c r="C845" s="337"/>
      <c r="D845" s="337"/>
      <c r="E845" s="337"/>
      <c r="F845" s="337"/>
      <c r="G845" s="337"/>
      <c r="H845" s="337"/>
      <c r="I845" s="337"/>
      <c r="J845" s="337"/>
      <c r="K845" s="337"/>
      <c r="L845" s="337"/>
      <c r="M845" s="337"/>
      <c r="N845" s="337"/>
      <c r="O845" s="337"/>
      <c r="P845" s="337"/>
      <c r="Q845" s="337"/>
      <c r="R845" s="337"/>
      <c r="S845" s="337"/>
      <c r="T845" s="337"/>
      <c r="U845" s="337"/>
      <c r="V845" s="95"/>
    </row>
    <row r="846">
      <c r="A846" s="575"/>
      <c r="B846" s="337"/>
      <c r="C846" s="337"/>
      <c r="D846" s="337"/>
      <c r="E846" s="337"/>
      <c r="F846" s="337"/>
      <c r="G846" s="337"/>
      <c r="H846" s="337"/>
      <c r="I846" s="337"/>
      <c r="J846" s="337"/>
      <c r="K846" s="337"/>
      <c r="L846" s="337"/>
      <c r="M846" s="337"/>
      <c r="N846" s="337"/>
      <c r="O846" s="337"/>
      <c r="P846" s="337"/>
      <c r="Q846" s="337"/>
      <c r="R846" s="337"/>
      <c r="S846" s="337"/>
      <c r="T846" s="337"/>
      <c r="U846" s="337"/>
      <c r="V846" s="95"/>
    </row>
    <row r="847">
      <c r="A847" s="575"/>
      <c r="B847" s="337"/>
      <c r="C847" s="337"/>
      <c r="D847" s="337"/>
      <c r="E847" s="337"/>
      <c r="F847" s="337"/>
      <c r="G847" s="337"/>
      <c r="H847" s="337"/>
      <c r="I847" s="337"/>
      <c r="J847" s="337"/>
      <c r="K847" s="337"/>
      <c r="L847" s="337"/>
      <c r="M847" s="337"/>
      <c r="N847" s="337"/>
      <c r="O847" s="337"/>
      <c r="P847" s="337"/>
      <c r="Q847" s="337"/>
      <c r="R847" s="337"/>
      <c r="S847" s="337"/>
      <c r="T847" s="337"/>
      <c r="U847" s="337"/>
      <c r="V847" s="95"/>
    </row>
    <row r="848">
      <c r="A848" s="575"/>
      <c r="B848" s="337"/>
      <c r="C848" s="337"/>
      <c r="D848" s="337"/>
      <c r="E848" s="337"/>
      <c r="F848" s="337"/>
      <c r="G848" s="337"/>
      <c r="H848" s="337"/>
      <c r="I848" s="337"/>
      <c r="J848" s="337"/>
      <c r="K848" s="337"/>
      <c r="L848" s="337"/>
      <c r="M848" s="337"/>
      <c r="N848" s="337"/>
      <c r="O848" s="337"/>
      <c r="P848" s="337"/>
      <c r="Q848" s="337"/>
      <c r="R848" s="337"/>
      <c r="S848" s="337"/>
      <c r="T848" s="337"/>
      <c r="U848" s="337"/>
      <c r="V848" s="95"/>
    </row>
    <row r="849">
      <c r="A849" s="575"/>
      <c r="B849" s="337"/>
      <c r="C849" s="337"/>
      <c r="D849" s="337"/>
      <c r="E849" s="337"/>
      <c r="F849" s="337"/>
      <c r="G849" s="337"/>
      <c r="H849" s="337"/>
      <c r="I849" s="337"/>
      <c r="J849" s="337"/>
      <c r="K849" s="337"/>
      <c r="L849" s="337"/>
      <c r="M849" s="337"/>
      <c r="N849" s="337"/>
      <c r="O849" s="337"/>
      <c r="P849" s="337"/>
      <c r="Q849" s="337"/>
      <c r="R849" s="337"/>
      <c r="S849" s="337"/>
      <c r="T849" s="337"/>
      <c r="U849" s="337"/>
      <c r="V849" s="95"/>
    </row>
    <row r="850">
      <c r="A850" s="575"/>
      <c r="B850" s="337"/>
      <c r="C850" s="337"/>
      <c r="D850" s="337"/>
      <c r="E850" s="337"/>
      <c r="F850" s="337"/>
      <c r="G850" s="337"/>
      <c r="H850" s="337"/>
      <c r="I850" s="337"/>
      <c r="J850" s="337"/>
      <c r="K850" s="337"/>
      <c r="L850" s="337"/>
      <c r="M850" s="337"/>
      <c r="N850" s="337"/>
      <c r="O850" s="337"/>
      <c r="P850" s="337"/>
      <c r="Q850" s="337"/>
      <c r="R850" s="337"/>
      <c r="S850" s="337"/>
      <c r="T850" s="337"/>
      <c r="U850" s="337"/>
      <c r="V850" s="95"/>
    </row>
    <row r="851">
      <c r="A851" s="575"/>
      <c r="B851" s="337"/>
      <c r="C851" s="337"/>
      <c r="D851" s="337"/>
      <c r="E851" s="337"/>
      <c r="F851" s="337"/>
      <c r="G851" s="337"/>
      <c r="H851" s="337"/>
      <c r="I851" s="337"/>
      <c r="J851" s="337"/>
      <c r="K851" s="337"/>
      <c r="L851" s="337"/>
      <c r="M851" s="337"/>
      <c r="N851" s="337"/>
      <c r="O851" s="337"/>
      <c r="P851" s="337"/>
      <c r="Q851" s="337"/>
      <c r="R851" s="337"/>
      <c r="S851" s="337"/>
      <c r="T851" s="337"/>
      <c r="U851" s="337"/>
      <c r="V851" s="95"/>
    </row>
    <row r="852">
      <c r="A852" s="575"/>
      <c r="B852" s="337"/>
      <c r="C852" s="337"/>
      <c r="D852" s="337"/>
      <c r="E852" s="337"/>
      <c r="F852" s="337"/>
      <c r="G852" s="337"/>
      <c r="H852" s="337"/>
      <c r="I852" s="337"/>
      <c r="J852" s="337"/>
      <c r="K852" s="337"/>
      <c r="L852" s="337"/>
      <c r="M852" s="337"/>
      <c r="N852" s="337"/>
      <c r="O852" s="337"/>
      <c r="P852" s="337"/>
      <c r="Q852" s="337"/>
      <c r="R852" s="337"/>
      <c r="S852" s="337"/>
      <c r="T852" s="337"/>
      <c r="U852" s="337"/>
      <c r="V852" s="95"/>
    </row>
    <row r="853">
      <c r="A853" s="575"/>
      <c r="B853" s="337"/>
      <c r="C853" s="337"/>
      <c r="D853" s="337"/>
      <c r="E853" s="337"/>
      <c r="F853" s="337"/>
      <c r="G853" s="337"/>
      <c r="H853" s="337"/>
      <c r="I853" s="337"/>
      <c r="J853" s="337"/>
      <c r="K853" s="337"/>
      <c r="L853" s="337"/>
      <c r="M853" s="337"/>
      <c r="N853" s="337"/>
      <c r="O853" s="337"/>
      <c r="P853" s="337"/>
      <c r="Q853" s="337"/>
      <c r="R853" s="337"/>
      <c r="S853" s="337"/>
      <c r="T853" s="337"/>
      <c r="U853" s="337"/>
      <c r="V853" s="95"/>
    </row>
    <row r="854">
      <c r="A854" s="575"/>
      <c r="B854" s="337"/>
      <c r="C854" s="337"/>
      <c r="D854" s="337"/>
      <c r="E854" s="337"/>
      <c r="F854" s="337"/>
      <c r="G854" s="337"/>
      <c r="H854" s="337"/>
      <c r="I854" s="337"/>
      <c r="J854" s="337"/>
      <c r="K854" s="337"/>
      <c r="L854" s="337"/>
      <c r="M854" s="337"/>
      <c r="N854" s="337"/>
      <c r="O854" s="337"/>
      <c r="P854" s="337"/>
      <c r="Q854" s="337"/>
      <c r="R854" s="337"/>
      <c r="S854" s="337"/>
      <c r="T854" s="337"/>
      <c r="U854" s="337"/>
      <c r="V854" s="95"/>
    </row>
    <row r="855">
      <c r="A855" s="575"/>
      <c r="B855" s="337"/>
      <c r="C855" s="337"/>
      <c r="D855" s="337"/>
      <c r="E855" s="337"/>
      <c r="F855" s="337"/>
      <c r="G855" s="337"/>
      <c r="H855" s="337"/>
      <c r="I855" s="337"/>
      <c r="J855" s="337"/>
      <c r="K855" s="337"/>
      <c r="L855" s="337"/>
      <c r="M855" s="337"/>
      <c r="N855" s="337"/>
      <c r="O855" s="337"/>
      <c r="P855" s="337"/>
      <c r="Q855" s="337"/>
      <c r="R855" s="337"/>
      <c r="S855" s="337"/>
      <c r="T855" s="337"/>
      <c r="U855" s="337"/>
      <c r="V855" s="95"/>
    </row>
    <row r="856">
      <c r="A856" s="575"/>
      <c r="B856" s="337"/>
      <c r="C856" s="337"/>
      <c r="D856" s="337"/>
      <c r="E856" s="337"/>
      <c r="F856" s="337"/>
      <c r="G856" s="337"/>
      <c r="H856" s="337"/>
      <c r="I856" s="337"/>
      <c r="J856" s="337"/>
      <c r="K856" s="337"/>
      <c r="L856" s="337"/>
      <c r="M856" s="337"/>
      <c r="N856" s="337"/>
      <c r="O856" s="337"/>
      <c r="P856" s="337"/>
      <c r="Q856" s="337"/>
      <c r="R856" s="337"/>
      <c r="S856" s="337"/>
      <c r="T856" s="337"/>
      <c r="U856" s="337"/>
      <c r="V856" s="95"/>
    </row>
    <row r="857">
      <c r="A857" s="575"/>
      <c r="B857" s="337"/>
      <c r="C857" s="337"/>
      <c r="D857" s="337"/>
      <c r="E857" s="337"/>
      <c r="F857" s="337"/>
      <c r="G857" s="337"/>
      <c r="H857" s="337"/>
      <c r="I857" s="337"/>
      <c r="J857" s="337"/>
      <c r="K857" s="337"/>
      <c r="L857" s="337"/>
      <c r="M857" s="337"/>
      <c r="N857" s="337"/>
      <c r="O857" s="337"/>
      <c r="P857" s="337"/>
      <c r="Q857" s="337"/>
      <c r="R857" s="337"/>
      <c r="S857" s="337"/>
      <c r="T857" s="337"/>
      <c r="U857" s="337"/>
      <c r="V857" s="95"/>
    </row>
    <row r="858">
      <c r="A858" s="575"/>
      <c r="B858" s="337"/>
      <c r="C858" s="337"/>
      <c r="D858" s="337"/>
      <c r="E858" s="337"/>
      <c r="F858" s="337"/>
      <c r="G858" s="337"/>
      <c r="H858" s="337"/>
      <c r="I858" s="337"/>
      <c r="J858" s="337"/>
      <c r="K858" s="337"/>
      <c r="L858" s="337"/>
      <c r="M858" s="337"/>
      <c r="N858" s="337"/>
      <c r="O858" s="337"/>
      <c r="P858" s="337"/>
      <c r="Q858" s="337"/>
      <c r="R858" s="337"/>
      <c r="S858" s="337"/>
      <c r="T858" s="337"/>
      <c r="U858" s="337"/>
      <c r="V858" s="95"/>
    </row>
    <row r="859">
      <c r="A859" s="575"/>
      <c r="B859" s="337"/>
      <c r="C859" s="337"/>
      <c r="D859" s="337"/>
      <c r="E859" s="337"/>
      <c r="F859" s="337"/>
      <c r="G859" s="337"/>
      <c r="H859" s="337"/>
      <c r="I859" s="337"/>
      <c r="J859" s="337"/>
      <c r="K859" s="337"/>
      <c r="L859" s="337"/>
      <c r="M859" s="337"/>
      <c r="N859" s="337"/>
      <c r="O859" s="337"/>
      <c r="P859" s="337"/>
      <c r="Q859" s="337"/>
      <c r="R859" s="337"/>
      <c r="S859" s="337"/>
      <c r="T859" s="337"/>
      <c r="U859" s="337"/>
      <c r="V859" s="95"/>
    </row>
    <row r="860">
      <c r="A860" s="575"/>
      <c r="B860" s="337"/>
      <c r="C860" s="337"/>
      <c r="D860" s="337"/>
      <c r="E860" s="337"/>
      <c r="F860" s="337"/>
      <c r="G860" s="337"/>
      <c r="H860" s="337"/>
      <c r="I860" s="337"/>
      <c r="J860" s="337"/>
      <c r="K860" s="337"/>
      <c r="L860" s="337"/>
      <c r="M860" s="337"/>
      <c r="N860" s="337"/>
      <c r="O860" s="337"/>
      <c r="P860" s="337"/>
      <c r="Q860" s="337"/>
      <c r="R860" s="337"/>
      <c r="S860" s="337"/>
      <c r="T860" s="337"/>
      <c r="U860" s="337"/>
      <c r="V860" s="95"/>
    </row>
    <row r="861">
      <c r="A861" s="575"/>
      <c r="B861" s="337"/>
      <c r="C861" s="337"/>
      <c r="D861" s="337"/>
      <c r="E861" s="337"/>
      <c r="F861" s="337"/>
      <c r="G861" s="337"/>
      <c r="H861" s="337"/>
      <c r="I861" s="337"/>
      <c r="J861" s="337"/>
      <c r="K861" s="337"/>
      <c r="L861" s="337"/>
      <c r="M861" s="337"/>
      <c r="N861" s="337"/>
      <c r="O861" s="337"/>
      <c r="P861" s="337"/>
      <c r="Q861" s="337"/>
      <c r="R861" s="337"/>
      <c r="S861" s="337"/>
      <c r="T861" s="337"/>
      <c r="U861" s="337"/>
      <c r="V861" s="95"/>
    </row>
    <row r="862">
      <c r="A862" s="575"/>
      <c r="B862" s="337"/>
      <c r="C862" s="337"/>
      <c r="D862" s="337"/>
      <c r="E862" s="337"/>
      <c r="F862" s="337"/>
      <c r="G862" s="337"/>
      <c r="H862" s="337"/>
      <c r="I862" s="337"/>
      <c r="J862" s="337"/>
      <c r="K862" s="337"/>
      <c r="L862" s="337"/>
      <c r="M862" s="337"/>
      <c r="N862" s="337"/>
      <c r="O862" s="337"/>
      <c r="P862" s="337"/>
      <c r="Q862" s="337"/>
      <c r="R862" s="337"/>
      <c r="S862" s="337"/>
      <c r="T862" s="337"/>
      <c r="U862" s="337"/>
      <c r="V862" s="95"/>
    </row>
    <row r="863">
      <c r="A863" s="575"/>
      <c r="B863" s="337"/>
      <c r="C863" s="337"/>
      <c r="D863" s="337"/>
      <c r="E863" s="337"/>
      <c r="F863" s="337"/>
      <c r="G863" s="337"/>
      <c r="H863" s="337"/>
      <c r="I863" s="337"/>
      <c r="J863" s="337"/>
      <c r="K863" s="337"/>
      <c r="L863" s="337"/>
      <c r="M863" s="337"/>
      <c r="N863" s="337"/>
      <c r="O863" s="337"/>
      <c r="P863" s="337"/>
      <c r="Q863" s="337"/>
      <c r="R863" s="337"/>
      <c r="S863" s="337"/>
      <c r="T863" s="337"/>
      <c r="U863" s="337"/>
      <c r="V863" s="95"/>
    </row>
    <row r="864">
      <c r="A864" s="575"/>
      <c r="B864" s="337"/>
      <c r="C864" s="337"/>
      <c r="D864" s="337"/>
      <c r="E864" s="337"/>
      <c r="F864" s="337"/>
      <c r="G864" s="337"/>
      <c r="H864" s="337"/>
      <c r="I864" s="337"/>
      <c r="J864" s="337"/>
      <c r="K864" s="337"/>
      <c r="L864" s="337"/>
      <c r="M864" s="337"/>
      <c r="N864" s="337"/>
      <c r="O864" s="337"/>
      <c r="P864" s="337"/>
      <c r="Q864" s="337"/>
      <c r="R864" s="337"/>
      <c r="S864" s="337"/>
      <c r="T864" s="337"/>
      <c r="U864" s="337"/>
      <c r="V864" s="95"/>
    </row>
    <row r="865">
      <c r="A865" s="575"/>
      <c r="B865" s="337"/>
      <c r="C865" s="337"/>
      <c r="D865" s="337"/>
      <c r="E865" s="337"/>
      <c r="F865" s="337"/>
      <c r="G865" s="337"/>
      <c r="H865" s="337"/>
      <c r="I865" s="337"/>
      <c r="J865" s="337"/>
      <c r="K865" s="337"/>
      <c r="L865" s="337"/>
      <c r="M865" s="337"/>
      <c r="N865" s="337"/>
      <c r="O865" s="337"/>
      <c r="P865" s="337"/>
      <c r="Q865" s="337"/>
      <c r="R865" s="337"/>
      <c r="S865" s="337"/>
      <c r="T865" s="337"/>
      <c r="U865" s="337"/>
      <c r="V865" s="95"/>
    </row>
    <row r="866">
      <c r="A866" s="575"/>
      <c r="B866" s="337"/>
      <c r="C866" s="337"/>
      <c r="D866" s="337"/>
      <c r="E866" s="337"/>
      <c r="F866" s="337"/>
      <c r="G866" s="337"/>
      <c r="H866" s="337"/>
      <c r="I866" s="337"/>
      <c r="J866" s="337"/>
      <c r="K866" s="337"/>
      <c r="L866" s="337"/>
      <c r="M866" s="337"/>
      <c r="N866" s="337"/>
      <c r="O866" s="337"/>
      <c r="P866" s="337"/>
      <c r="Q866" s="337"/>
      <c r="R866" s="337"/>
      <c r="S866" s="337"/>
      <c r="T866" s="337"/>
      <c r="U866" s="337"/>
      <c r="V866" s="95"/>
    </row>
    <row r="867">
      <c r="A867" s="575"/>
      <c r="B867" s="337"/>
      <c r="C867" s="337"/>
      <c r="D867" s="337"/>
      <c r="E867" s="337"/>
      <c r="F867" s="337"/>
      <c r="G867" s="337"/>
      <c r="H867" s="337"/>
      <c r="I867" s="337"/>
      <c r="J867" s="337"/>
      <c r="K867" s="337"/>
      <c r="L867" s="337"/>
      <c r="M867" s="337"/>
      <c r="N867" s="337"/>
      <c r="O867" s="337"/>
      <c r="P867" s="337"/>
      <c r="Q867" s="337"/>
      <c r="R867" s="337"/>
      <c r="S867" s="337"/>
      <c r="T867" s="337"/>
      <c r="U867" s="337"/>
      <c r="V867" s="95"/>
    </row>
    <row r="868">
      <c r="A868" s="575"/>
      <c r="B868" s="337"/>
      <c r="C868" s="337"/>
      <c r="D868" s="337"/>
      <c r="E868" s="337"/>
      <c r="F868" s="337"/>
      <c r="G868" s="337"/>
      <c r="H868" s="337"/>
      <c r="I868" s="337"/>
      <c r="J868" s="337"/>
      <c r="K868" s="337"/>
      <c r="L868" s="337"/>
      <c r="M868" s="337"/>
      <c r="N868" s="337"/>
      <c r="O868" s="337"/>
      <c r="P868" s="337"/>
      <c r="Q868" s="337"/>
      <c r="R868" s="337"/>
      <c r="S868" s="337"/>
      <c r="T868" s="337"/>
      <c r="U868" s="337"/>
      <c r="V868" s="95"/>
    </row>
    <row r="869">
      <c r="A869" s="575"/>
      <c r="B869" s="337"/>
      <c r="C869" s="337"/>
      <c r="D869" s="337"/>
      <c r="E869" s="337"/>
      <c r="F869" s="337"/>
      <c r="G869" s="337"/>
      <c r="H869" s="337"/>
      <c r="I869" s="337"/>
      <c r="J869" s="337"/>
      <c r="K869" s="337"/>
      <c r="L869" s="337"/>
      <c r="M869" s="337"/>
      <c r="N869" s="337"/>
      <c r="O869" s="337"/>
      <c r="P869" s="337"/>
      <c r="Q869" s="337"/>
      <c r="R869" s="337"/>
      <c r="S869" s="337"/>
      <c r="T869" s="337"/>
      <c r="U869" s="337"/>
      <c r="V869" s="95"/>
    </row>
    <row r="870">
      <c r="A870" s="575"/>
      <c r="B870" s="337"/>
      <c r="C870" s="337"/>
      <c r="D870" s="337"/>
      <c r="E870" s="337"/>
      <c r="F870" s="337"/>
      <c r="G870" s="337"/>
      <c r="H870" s="337"/>
      <c r="I870" s="337"/>
      <c r="J870" s="337"/>
      <c r="K870" s="337"/>
      <c r="L870" s="337"/>
      <c r="M870" s="337"/>
      <c r="N870" s="337"/>
      <c r="O870" s="337"/>
      <c r="P870" s="337"/>
      <c r="Q870" s="337"/>
      <c r="R870" s="337"/>
      <c r="S870" s="337"/>
      <c r="T870" s="337"/>
      <c r="U870" s="337"/>
      <c r="V870" s="95"/>
    </row>
    <row r="871">
      <c r="A871" s="575"/>
      <c r="B871" s="337"/>
      <c r="C871" s="337"/>
      <c r="D871" s="337"/>
      <c r="E871" s="337"/>
      <c r="F871" s="337"/>
      <c r="G871" s="337"/>
      <c r="H871" s="337"/>
      <c r="I871" s="337"/>
      <c r="J871" s="337"/>
      <c r="K871" s="337"/>
      <c r="L871" s="337"/>
      <c r="M871" s="337"/>
      <c r="N871" s="337"/>
      <c r="O871" s="337"/>
      <c r="P871" s="337"/>
      <c r="Q871" s="337"/>
      <c r="R871" s="337"/>
      <c r="S871" s="337"/>
      <c r="T871" s="337"/>
      <c r="U871" s="337"/>
      <c r="V871" s="95"/>
    </row>
    <row r="872">
      <c r="A872" s="575"/>
      <c r="B872" s="337"/>
      <c r="C872" s="337"/>
      <c r="D872" s="337"/>
      <c r="E872" s="337"/>
      <c r="F872" s="337"/>
      <c r="G872" s="337"/>
      <c r="H872" s="337"/>
      <c r="I872" s="337"/>
      <c r="J872" s="337"/>
      <c r="K872" s="337"/>
      <c r="L872" s="337"/>
      <c r="M872" s="337"/>
      <c r="N872" s="337"/>
      <c r="O872" s="337"/>
      <c r="P872" s="337"/>
      <c r="Q872" s="337"/>
      <c r="R872" s="337"/>
      <c r="S872" s="337"/>
      <c r="T872" s="337"/>
      <c r="U872" s="337"/>
      <c r="V872" s="95"/>
    </row>
    <row r="873">
      <c r="A873" s="575"/>
      <c r="B873" s="337"/>
      <c r="C873" s="337"/>
      <c r="D873" s="337"/>
      <c r="E873" s="337"/>
      <c r="F873" s="337"/>
      <c r="G873" s="337"/>
      <c r="H873" s="337"/>
      <c r="I873" s="337"/>
      <c r="J873" s="337"/>
      <c r="K873" s="337"/>
      <c r="L873" s="337"/>
      <c r="M873" s="337"/>
      <c r="N873" s="337"/>
      <c r="O873" s="337"/>
      <c r="P873" s="337"/>
      <c r="Q873" s="337"/>
      <c r="R873" s="337"/>
      <c r="S873" s="337"/>
      <c r="T873" s="337"/>
      <c r="U873" s="337"/>
      <c r="V873" s="95"/>
    </row>
    <row r="874">
      <c r="A874" s="575"/>
      <c r="B874" s="337"/>
      <c r="C874" s="337"/>
      <c r="D874" s="337"/>
      <c r="E874" s="337"/>
      <c r="F874" s="337"/>
      <c r="G874" s="337"/>
      <c r="H874" s="337"/>
      <c r="I874" s="337"/>
      <c r="J874" s="337"/>
      <c r="K874" s="337"/>
      <c r="L874" s="337"/>
      <c r="M874" s="337"/>
      <c r="N874" s="337"/>
      <c r="O874" s="337"/>
      <c r="P874" s="337"/>
      <c r="Q874" s="337"/>
      <c r="R874" s="337"/>
      <c r="S874" s="337"/>
      <c r="T874" s="337"/>
      <c r="U874" s="337"/>
      <c r="V874" s="95"/>
    </row>
    <row r="875">
      <c r="A875" s="575"/>
      <c r="B875" s="337"/>
      <c r="C875" s="337"/>
      <c r="D875" s="337"/>
      <c r="E875" s="337"/>
      <c r="F875" s="337"/>
      <c r="G875" s="337"/>
      <c r="H875" s="337"/>
      <c r="I875" s="337"/>
      <c r="J875" s="337"/>
      <c r="K875" s="337"/>
      <c r="L875" s="337"/>
      <c r="M875" s="337"/>
      <c r="N875" s="337"/>
      <c r="O875" s="337"/>
      <c r="P875" s="337"/>
      <c r="Q875" s="337"/>
      <c r="R875" s="337"/>
      <c r="S875" s="337"/>
      <c r="T875" s="337"/>
      <c r="U875" s="337"/>
      <c r="V875" s="95"/>
    </row>
    <row r="876">
      <c r="A876" s="575"/>
      <c r="B876" s="337"/>
      <c r="C876" s="337"/>
      <c r="D876" s="337"/>
      <c r="E876" s="337"/>
      <c r="F876" s="337"/>
      <c r="G876" s="337"/>
      <c r="H876" s="337"/>
      <c r="I876" s="337"/>
      <c r="J876" s="337"/>
      <c r="K876" s="337"/>
      <c r="L876" s="337"/>
      <c r="M876" s="337"/>
      <c r="N876" s="337"/>
      <c r="O876" s="337"/>
      <c r="P876" s="337"/>
      <c r="Q876" s="337"/>
      <c r="R876" s="337"/>
      <c r="S876" s="337"/>
      <c r="T876" s="337"/>
      <c r="U876" s="337"/>
      <c r="V876" s="95"/>
    </row>
    <row r="877">
      <c r="A877" s="575"/>
      <c r="B877" s="337"/>
      <c r="C877" s="337"/>
      <c r="D877" s="337"/>
      <c r="E877" s="337"/>
      <c r="F877" s="337"/>
      <c r="G877" s="337"/>
      <c r="H877" s="337"/>
      <c r="I877" s="337"/>
      <c r="J877" s="337"/>
      <c r="K877" s="337"/>
      <c r="L877" s="337"/>
      <c r="M877" s="337"/>
      <c r="N877" s="337"/>
      <c r="O877" s="337"/>
      <c r="P877" s="337"/>
      <c r="Q877" s="337"/>
      <c r="R877" s="337"/>
      <c r="S877" s="337"/>
      <c r="T877" s="337"/>
      <c r="U877" s="337"/>
      <c r="V877" s="95"/>
    </row>
    <row r="878">
      <c r="A878" s="575"/>
      <c r="B878" s="337"/>
      <c r="C878" s="337"/>
      <c r="D878" s="337"/>
      <c r="E878" s="337"/>
      <c r="F878" s="337"/>
      <c r="G878" s="337"/>
      <c r="H878" s="337"/>
      <c r="I878" s="337"/>
      <c r="J878" s="337"/>
      <c r="K878" s="337"/>
      <c r="L878" s="337"/>
      <c r="M878" s="337"/>
      <c r="N878" s="337"/>
      <c r="O878" s="337"/>
      <c r="P878" s="337"/>
      <c r="Q878" s="337"/>
      <c r="R878" s="337"/>
      <c r="S878" s="337"/>
      <c r="T878" s="337"/>
      <c r="U878" s="337"/>
      <c r="V878" s="95"/>
    </row>
    <row r="879">
      <c r="A879" s="575"/>
      <c r="B879" s="337"/>
      <c r="C879" s="337"/>
      <c r="D879" s="337"/>
      <c r="E879" s="337"/>
      <c r="F879" s="337"/>
      <c r="G879" s="337"/>
      <c r="H879" s="337"/>
      <c r="I879" s="337"/>
      <c r="J879" s="337"/>
      <c r="K879" s="337"/>
      <c r="L879" s="337"/>
      <c r="M879" s="337"/>
      <c r="N879" s="337"/>
      <c r="O879" s="337"/>
      <c r="P879" s="337"/>
      <c r="Q879" s="337"/>
      <c r="R879" s="337"/>
      <c r="S879" s="337"/>
      <c r="T879" s="337"/>
      <c r="U879" s="337"/>
      <c r="V879" s="95"/>
    </row>
    <row r="880">
      <c r="A880" s="575"/>
      <c r="B880" s="337"/>
      <c r="C880" s="337"/>
      <c r="D880" s="337"/>
      <c r="E880" s="337"/>
      <c r="F880" s="337"/>
      <c r="G880" s="337"/>
      <c r="H880" s="337"/>
      <c r="I880" s="337"/>
      <c r="J880" s="337"/>
      <c r="K880" s="337"/>
      <c r="L880" s="337"/>
      <c r="M880" s="337"/>
      <c r="N880" s="337"/>
      <c r="O880" s="337"/>
      <c r="P880" s="337"/>
      <c r="Q880" s="337"/>
      <c r="R880" s="337"/>
      <c r="S880" s="337"/>
      <c r="T880" s="337"/>
      <c r="U880" s="337"/>
      <c r="V880" s="95"/>
    </row>
    <row r="881">
      <c r="A881" s="575"/>
      <c r="B881" s="337"/>
      <c r="C881" s="337"/>
      <c r="D881" s="337"/>
      <c r="E881" s="337"/>
      <c r="F881" s="337"/>
      <c r="G881" s="337"/>
      <c r="H881" s="337"/>
      <c r="I881" s="337"/>
      <c r="J881" s="337"/>
      <c r="K881" s="337"/>
      <c r="L881" s="337"/>
      <c r="M881" s="337"/>
      <c r="N881" s="337"/>
      <c r="O881" s="337"/>
      <c r="P881" s="337"/>
      <c r="Q881" s="337"/>
      <c r="R881" s="337"/>
      <c r="S881" s="337"/>
      <c r="T881" s="337"/>
      <c r="U881" s="337"/>
      <c r="V881" s="95"/>
    </row>
    <row r="882">
      <c r="A882" s="575"/>
      <c r="B882" s="337"/>
      <c r="C882" s="337"/>
      <c r="D882" s="337"/>
      <c r="E882" s="337"/>
      <c r="F882" s="337"/>
      <c r="G882" s="337"/>
      <c r="H882" s="337"/>
      <c r="I882" s="337"/>
      <c r="J882" s="337"/>
      <c r="K882" s="337"/>
      <c r="L882" s="337"/>
      <c r="M882" s="337"/>
      <c r="N882" s="337"/>
      <c r="O882" s="337"/>
      <c r="P882" s="337"/>
      <c r="Q882" s="337"/>
      <c r="R882" s="337"/>
      <c r="S882" s="337"/>
      <c r="T882" s="337"/>
      <c r="U882" s="337"/>
      <c r="V882" s="95"/>
    </row>
    <row r="883">
      <c r="A883" s="575"/>
      <c r="B883" s="337"/>
      <c r="C883" s="337"/>
      <c r="D883" s="337"/>
      <c r="E883" s="337"/>
      <c r="F883" s="337"/>
      <c r="G883" s="337"/>
      <c r="H883" s="337"/>
      <c r="I883" s="337"/>
      <c r="J883" s="337"/>
      <c r="K883" s="337"/>
      <c r="L883" s="337"/>
      <c r="M883" s="337"/>
      <c r="N883" s="337"/>
      <c r="O883" s="337"/>
      <c r="P883" s="337"/>
      <c r="Q883" s="337"/>
      <c r="R883" s="337"/>
      <c r="S883" s="337"/>
      <c r="T883" s="337"/>
      <c r="U883" s="337"/>
      <c r="V883" s="95"/>
    </row>
    <row r="884">
      <c r="A884" s="575"/>
      <c r="B884" s="337"/>
      <c r="C884" s="337"/>
      <c r="D884" s="337"/>
      <c r="E884" s="337"/>
      <c r="F884" s="337"/>
      <c r="G884" s="337"/>
      <c r="H884" s="337"/>
      <c r="I884" s="337"/>
      <c r="J884" s="337"/>
      <c r="K884" s="337"/>
      <c r="L884" s="337"/>
      <c r="M884" s="337"/>
      <c r="N884" s="337"/>
      <c r="O884" s="337"/>
      <c r="P884" s="337"/>
      <c r="Q884" s="337"/>
      <c r="R884" s="337"/>
      <c r="S884" s="337"/>
      <c r="T884" s="337"/>
      <c r="U884" s="337"/>
      <c r="V884" s="95"/>
    </row>
    <row r="885">
      <c r="A885" s="575"/>
      <c r="B885" s="337"/>
      <c r="C885" s="337"/>
      <c r="D885" s="337"/>
      <c r="E885" s="337"/>
      <c r="F885" s="337"/>
      <c r="G885" s="337"/>
      <c r="H885" s="337"/>
      <c r="I885" s="337"/>
      <c r="J885" s="337"/>
      <c r="K885" s="337"/>
      <c r="L885" s="337"/>
      <c r="M885" s="337"/>
      <c r="N885" s="337"/>
      <c r="O885" s="337"/>
      <c r="P885" s="337"/>
      <c r="Q885" s="337"/>
      <c r="R885" s="337"/>
      <c r="S885" s="337"/>
      <c r="T885" s="337"/>
      <c r="U885" s="337"/>
      <c r="V885" s="95"/>
    </row>
    <row r="886">
      <c r="A886" s="575"/>
      <c r="B886" s="337"/>
      <c r="C886" s="337"/>
      <c r="D886" s="337"/>
      <c r="E886" s="337"/>
      <c r="F886" s="337"/>
      <c r="G886" s="337"/>
      <c r="H886" s="337"/>
      <c r="I886" s="337"/>
      <c r="J886" s="337"/>
      <c r="K886" s="337"/>
      <c r="L886" s="337"/>
      <c r="M886" s="337"/>
      <c r="N886" s="337"/>
      <c r="O886" s="337"/>
      <c r="P886" s="337"/>
      <c r="Q886" s="337"/>
      <c r="R886" s="337"/>
      <c r="S886" s="337"/>
      <c r="T886" s="337"/>
      <c r="U886" s="337"/>
      <c r="V886" s="95"/>
    </row>
    <row r="887">
      <c r="A887" s="575"/>
      <c r="B887" s="337"/>
      <c r="C887" s="337"/>
      <c r="D887" s="337"/>
      <c r="E887" s="337"/>
      <c r="F887" s="337"/>
      <c r="G887" s="337"/>
      <c r="H887" s="337"/>
      <c r="I887" s="337"/>
      <c r="J887" s="337"/>
      <c r="K887" s="337"/>
      <c r="L887" s="337"/>
      <c r="M887" s="337"/>
      <c r="N887" s="337"/>
      <c r="O887" s="337"/>
      <c r="P887" s="337"/>
      <c r="Q887" s="337"/>
      <c r="R887" s="337"/>
      <c r="S887" s="337"/>
      <c r="T887" s="337"/>
      <c r="U887" s="337"/>
      <c r="V887" s="95"/>
    </row>
    <row r="888">
      <c r="A888" s="575"/>
      <c r="B888" s="337"/>
      <c r="C888" s="337"/>
      <c r="D888" s="337"/>
      <c r="E888" s="337"/>
      <c r="F888" s="337"/>
      <c r="G888" s="337"/>
      <c r="H888" s="337"/>
      <c r="I888" s="337"/>
      <c r="J888" s="337"/>
      <c r="K888" s="337"/>
      <c r="L888" s="337"/>
      <c r="M888" s="337"/>
      <c r="N888" s="337"/>
      <c r="O888" s="337"/>
      <c r="P888" s="337"/>
      <c r="Q888" s="337"/>
      <c r="R888" s="337"/>
      <c r="S888" s="337"/>
      <c r="T888" s="337"/>
      <c r="U888" s="337"/>
      <c r="V888" s="95"/>
    </row>
    <row r="889">
      <c r="A889" s="575"/>
      <c r="B889" s="337"/>
      <c r="C889" s="337"/>
      <c r="D889" s="337"/>
      <c r="E889" s="337"/>
      <c r="F889" s="337"/>
      <c r="G889" s="337"/>
      <c r="H889" s="337"/>
      <c r="I889" s="337"/>
      <c r="J889" s="337"/>
      <c r="K889" s="337"/>
      <c r="L889" s="337"/>
      <c r="M889" s="337"/>
      <c r="N889" s="337"/>
      <c r="O889" s="337"/>
      <c r="P889" s="337"/>
      <c r="Q889" s="337"/>
      <c r="R889" s="337"/>
      <c r="S889" s="337"/>
      <c r="T889" s="337"/>
      <c r="U889" s="337"/>
      <c r="V889" s="95"/>
    </row>
    <row r="890">
      <c r="A890" s="575"/>
      <c r="B890" s="337"/>
      <c r="C890" s="337"/>
      <c r="D890" s="337"/>
      <c r="E890" s="337"/>
      <c r="F890" s="337"/>
      <c r="G890" s="337"/>
      <c r="H890" s="337"/>
      <c r="I890" s="337"/>
      <c r="J890" s="337"/>
      <c r="K890" s="337"/>
      <c r="L890" s="337"/>
      <c r="M890" s="337"/>
      <c r="N890" s="337"/>
      <c r="O890" s="337"/>
      <c r="P890" s="337"/>
      <c r="Q890" s="337"/>
      <c r="R890" s="337"/>
      <c r="S890" s="337"/>
      <c r="T890" s="337"/>
      <c r="U890" s="337"/>
      <c r="V890" s="95"/>
    </row>
    <row r="891">
      <c r="A891" s="575"/>
      <c r="B891" s="337"/>
      <c r="C891" s="337"/>
      <c r="D891" s="337"/>
      <c r="E891" s="337"/>
      <c r="F891" s="337"/>
      <c r="G891" s="337"/>
      <c r="H891" s="337"/>
      <c r="I891" s="337"/>
      <c r="J891" s="337"/>
      <c r="K891" s="337"/>
      <c r="L891" s="337"/>
      <c r="M891" s="337"/>
      <c r="N891" s="337"/>
      <c r="O891" s="337"/>
      <c r="P891" s="337"/>
      <c r="Q891" s="337"/>
      <c r="R891" s="337"/>
      <c r="S891" s="337"/>
      <c r="T891" s="337"/>
      <c r="U891" s="337"/>
      <c r="V891" s="95"/>
    </row>
    <row r="892">
      <c r="A892" s="575"/>
      <c r="B892" s="337"/>
      <c r="C892" s="337"/>
      <c r="D892" s="337"/>
      <c r="E892" s="337"/>
      <c r="F892" s="337"/>
      <c r="G892" s="337"/>
      <c r="H892" s="337"/>
      <c r="I892" s="337"/>
      <c r="J892" s="337"/>
      <c r="K892" s="337"/>
      <c r="L892" s="337"/>
      <c r="M892" s="337"/>
      <c r="N892" s="337"/>
      <c r="O892" s="337"/>
      <c r="P892" s="337"/>
      <c r="Q892" s="337"/>
      <c r="R892" s="337"/>
      <c r="S892" s="337"/>
      <c r="T892" s="337"/>
      <c r="U892" s="337"/>
      <c r="V892" s="95"/>
    </row>
    <row r="893">
      <c r="A893" s="575"/>
      <c r="B893" s="337"/>
      <c r="C893" s="337"/>
      <c r="D893" s="337"/>
      <c r="E893" s="337"/>
      <c r="F893" s="337"/>
      <c r="G893" s="337"/>
      <c r="H893" s="337"/>
      <c r="I893" s="337"/>
      <c r="J893" s="337"/>
      <c r="K893" s="337"/>
      <c r="L893" s="337"/>
      <c r="M893" s="337"/>
      <c r="N893" s="337"/>
      <c r="O893" s="337"/>
      <c r="P893" s="337"/>
      <c r="Q893" s="337"/>
      <c r="R893" s="337"/>
      <c r="S893" s="337"/>
      <c r="T893" s="337"/>
      <c r="U893" s="337"/>
      <c r="V893" s="95"/>
    </row>
    <row r="894">
      <c r="A894" s="575"/>
      <c r="B894" s="337"/>
      <c r="C894" s="337"/>
      <c r="D894" s="337"/>
      <c r="E894" s="337"/>
      <c r="F894" s="337"/>
      <c r="G894" s="337"/>
      <c r="H894" s="337"/>
      <c r="I894" s="337"/>
      <c r="J894" s="337"/>
      <c r="K894" s="337"/>
      <c r="L894" s="337"/>
      <c r="M894" s="337"/>
      <c r="N894" s="337"/>
      <c r="O894" s="337"/>
      <c r="P894" s="337"/>
      <c r="Q894" s="337"/>
      <c r="R894" s="337"/>
      <c r="S894" s="337"/>
      <c r="T894" s="337"/>
      <c r="U894" s="337"/>
      <c r="V894" s="95"/>
    </row>
    <row r="895">
      <c r="A895" s="575"/>
      <c r="B895" s="337"/>
      <c r="C895" s="337"/>
      <c r="D895" s="337"/>
      <c r="E895" s="337"/>
      <c r="F895" s="337"/>
      <c r="G895" s="337"/>
      <c r="H895" s="337"/>
      <c r="I895" s="337"/>
      <c r="J895" s="337"/>
      <c r="K895" s="337"/>
      <c r="L895" s="337"/>
      <c r="M895" s="337"/>
      <c r="N895" s="337"/>
      <c r="O895" s="337"/>
      <c r="P895" s="337"/>
      <c r="Q895" s="337"/>
      <c r="R895" s="337"/>
      <c r="S895" s="337"/>
      <c r="T895" s="337"/>
      <c r="U895" s="337"/>
      <c r="V895" s="95"/>
    </row>
    <row r="896">
      <c r="A896" s="575"/>
      <c r="B896" s="337"/>
      <c r="C896" s="337"/>
      <c r="D896" s="337"/>
      <c r="E896" s="337"/>
      <c r="F896" s="337"/>
      <c r="G896" s="337"/>
      <c r="H896" s="337"/>
      <c r="I896" s="337"/>
      <c r="J896" s="337"/>
      <c r="K896" s="337"/>
      <c r="L896" s="337"/>
      <c r="M896" s="337"/>
      <c r="N896" s="337"/>
      <c r="O896" s="337"/>
      <c r="P896" s="337"/>
      <c r="Q896" s="337"/>
      <c r="R896" s="337"/>
      <c r="S896" s="337"/>
      <c r="T896" s="337"/>
      <c r="U896" s="337"/>
      <c r="V896" s="95"/>
    </row>
    <row r="897">
      <c r="A897" s="575"/>
      <c r="B897" s="337"/>
      <c r="C897" s="337"/>
      <c r="D897" s="337"/>
      <c r="E897" s="337"/>
      <c r="F897" s="337"/>
      <c r="G897" s="337"/>
      <c r="H897" s="337"/>
      <c r="I897" s="337"/>
      <c r="J897" s="337"/>
      <c r="K897" s="337"/>
      <c r="L897" s="337"/>
      <c r="M897" s="337"/>
      <c r="N897" s="337"/>
      <c r="O897" s="337"/>
      <c r="P897" s="337"/>
      <c r="Q897" s="337"/>
      <c r="R897" s="337"/>
      <c r="S897" s="337"/>
      <c r="T897" s="337"/>
      <c r="U897" s="337"/>
      <c r="V897" s="95"/>
    </row>
    <row r="898">
      <c r="A898" s="575"/>
      <c r="B898" s="337"/>
      <c r="C898" s="337"/>
      <c r="D898" s="337"/>
      <c r="E898" s="337"/>
      <c r="F898" s="337"/>
      <c r="G898" s="337"/>
      <c r="H898" s="337"/>
      <c r="I898" s="337"/>
      <c r="J898" s="337"/>
      <c r="K898" s="337"/>
      <c r="L898" s="337"/>
      <c r="M898" s="337"/>
      <c r="N898" s="337"/>
      <c r="O898" s="337"/>
      <c r="P898" s="337"/>
      <c r="Q898" s="337"/>
      <c r="R898" s="337"/>
      <c r="S898" s="337"/>
      <c r="T898" s="337"/>
      <c r="U898" s="337"/>
      <c r="V898" s="95"/>
    </row>
    <row r="899">
      <c r="A899" s="575"/>
      <c r="B899" s="337"/>
      <c r="C899" s="337"/>
      <c r="D899" s="337"/>
      <c r="E899" s="337"/>
      <c r="F899" s="337"/>
      <c r="G899" s="337"/>
      <c r="H899" s="337"/>
      <c r="I899" s="337"/>
      <c r="J899" s="337"/>
      <c r="K899" s="337"/>
      <c r="L899" s="337"/>
      <c r="M899" s="337"/>
      <c r="N899" s="337"/>
      <c r="O899" s="337"/>
      <c r="P899" s="337"/>
      <c r="Q899" s="337"/>
      <c r="R899" s="337"/>
      <c r="S899" s="337"/>
      <c r="T899" s="337"/>
      <c r="U899" s="337"/>
      <c r="V899" s="95"/>
    </row>
    <row r="900">
      <c r="A900" s="575"/>
      <c r="B900" s="337"/>
      <c r="C900" s="337"/>
      <c r="D900" s="337"/>
      <c r="E900" s="337"/>
      <c r="F900" s="337"/>
      <c r="G900" s="337"/>
      <c r="H900" s="337"/>
      <c r="I900" s="337"/>
      <c r="J900" s="337"/>
      <c r="K900" s="337"/>
      <c r="L900" s="337"/>
      <c r="M900" s="337"/>
      <c r="N900" s="337"/>
      <c r="O900" s="337"/>
      <c r="P900" s="337"/>
      <c r="Q900" s="337"/>
      <c r="R900" s="337"/>
      <c r="S900" s="337"/>
      <c r="T900" s="337"/>
      <c r="U900" s="337"/>
      <c r="V900" s="95"/>
    </row>
    <row r="901">
      <c r="A901" s="575"/>
      <c r="B901" s="337"/>
      <c r="C901" s="337"/>
      <c r="D901" s="337"/>
      <c r="E901" s="337"/>
      <c r="F901" s="337"/>
      <c r="G901" s="337"/>
      <c r="H901" s="337"/>
      <c r="I901" s="337"/>
      <c r="J901" s="337"/>
      <c r="K901" s="337"/>
      <c r="L901" s="337"/>
      <c r="M901" s="337"/>
      <c r="N901" s="337"/>
      <c r="O901" s="337"/>
      <c r="P901" s="337"/>
      <c r="Q901" s="337"/>
      <c r="R901" s="337"/>
      <c r="S901" s="337"/>
      <c r="T901" s="337"/>
      <c r="U901" s="337"/>
      <c r="V901" s="95"/>
    </row>
    <row r="902">
      <c r="A902" s="575"/>
      <c r="B902" s="337"/>
      <c r="C902" s="337"/>
      <c r="D902" s="337"/>
      <c r="E902" s="337"/>
      <c r="F902" s="337"/>
      <c r="G902" s="337"/>
      <c r="H902" s="337"/>
      <c r="I902" s="337"/>
      <c r="J902" s="337"/>
      <c r="K902" s="337"/>
      <c r="L902" s="337"/>
      <c r="M902" s="337"/>
      <c r="N902" s="337"/>
      <c r="O902" s="337"/>
      <c r="P902" s="337"/>
      <c r="Q902" s="337"/>
      <c r="R902" s="337"/>
      <c r="S902" s="337"/>
      <c r="T902" s="337"/>
      <c r="U902" s="337"/>
      <c r="V902" s="95"/>
    </row>
    <row r="903">
      <c r="A903" s="575"/>
      <c r="B903" s="337"/>
      <c r="C903" s="337"/>
      <c r="D903" s="337"/>
      <c r="E903" s="337"/>
      <c r="F903" s="337"/>
      <c r="G903" s="337"/>
      <c r="H903" s="337"/>
      <c r="I903" s="337"/>
      <c r="J903" s="337"/>
      <c r="K903" s="337"/>
      <c r="L903" s="337"/>
      <c r="M903" s="337"/>
      <c r="N903" s="337"/>
      <c r="O903" s="337"/>
      <c r="P903" s="337"/>
      <c r="Q903" s="337"/>
      <c r="R903" s="337"/>
      <c r="S903" s="337"/>
      <c r="T903" s="337"/>
      <c r="U903" s="337"/>
      <c r="V903" s="95"/>
    </row>
    <row r="904">
      <c r="A904" s="575"/>
      <c r="B904" s="337"/>
      <c r="C904" s="337"/>
      <c r="D904" s="337"/>
      <c r="E904" s="337"/>
      <c r="F904" s="337"/>
      <c r="G904" s="337"/>
      <c r="H904" s="337"/>
      <c r="I904" s="337"/>
      <c r="J904" s="337"/>
      <c r="K904" s="337"/>
      <c r="L904" s="337"/>
      <c r="M904" s="337"/>
      <c r="N904" s="337"/>
      <c r="O904" s="337"/>
      <c r="P904" s="337"/>
      <c r="Q904" s="337"/>
      <c r="R904" s="337"/>
      <c r="S904" s="337"/>
      <c r="T904" s="337"/>
      <c r="U904" s="337"/>
      <c r="V904" s="95"/>
    </row>
    <row r="905">
      <c r="A905" s="575"/>
      <c r="B905" s="337"/>
      <c r="C905" s="337"/>
      <c r="D905" s="337"/>
      <c r="E905" s="337"/>
      <c r="F905" s="337"/>
      <c r="G905" s="337"/>
      <c r="H905" s="337"/>
      <c r="I905" s="337"/>
      <c r="J905" s="337"/>
      <c r="K905" s="337"/>
      <c r="L905" s="337"/>
      <c r="M905" s="337"/>
      <c r="N905" s="337"/>
      <c r="O905" s="337"/>
      <c r="P905" s="337"/>
      <c r="Q905" s="337"/>
      <c r="R905" s="337"/>
      <c r="S905" s="337"/>
      <c r="T905" s="337"/>
      <c r="U905" s="337"/>
      <c r="V905" s="95"/>
    </row>
    <row r="906">
      <c r="A906" s="575"/>
      <c r="B906" s="337"/>
      <c r="C906" s="337"/>
      <c r="D906" s="337"/>
      <c r="E906" s="337"/>
      <c r="F906" s="337"/>
      <c r="G906" s="337"/>
      <c r="H906" s="337"/>
      <c r="I906" s="337"/>
      <c r="J906" s="337"/>
      <c r="K906" s="337"/>
      <c r="L906" s="337"/>
      <c r="M906" s="337"/>
      <c r="N906" s="337"/>
      <c r="O906" s="337"/>
      <c r="P906" s="337"/>
      <c r="Q906" s="337"/>
      <c r="R906" s="337"/>
      <c r="S906" s="337"/>
      <c r="T906" s="337"/>
      <c r="U906" s="337"/>
      <c r="V906" s="95"/>
    </row>
    <row r="907">
      <c r="A907" s="575"/>
      <c r="B907" s="337"/>
      <c r="C907" s="337"/>
      <c r="D907" s="337"/>
      <c r="E907" s="337"/>
      <c r="F907" s="337"/>
      <c r="G907" s="337"/>
      <c r="H907" s="337"/>
      <c r="I907" s="337"/>
      <c r="J907" s="337"/>
      <c r="K907" s="337"/>
      <c r="L907" s="337"/>
      <c r="M907" s="337"/>
      <c r="N907" s="337"/>
      <c r="O907" s="337"/>
      <c r="P907" s="337"/>
      <c r="Q907" s="337"/>
      <c r="R907" s="337"/>
      <c r="S907" s="337"/>
      <c r="T907" s="337"/>
      <c r="U907" s="337"/>
      <c r="V907" s="95"/>
    </row>
    <row r="908">
      <c r="A908" s="575"/>
      <c r="B908" s="337"/>
      <c r="C908" s="337"/>
      <c r="D908" s="337"/>
      <c r="E908" s="337"/>
      <c r="F908" s="337"/>
      <c r="G908" s="337"/>
      <c r="H908" s="337"/>
      <c r="I908" s="337"/>
      <c r="J908" s="337"/>
      <c r="K908" s="337"/>
      <c r="L908" s="337"/>
      <c r="M908" s="337"/>
      <c r="N908" s="337"/>
      <c r="O908" s="337"/>
      <c r="P908" s="337"/>
      <c r="Q908" s="337"/>
      <c r="R908" s="337"/>
      <c r="S908" s="337"/>
      <c r="T908" s="337"/>
      <c r="U908" s="337"/>
      <c r="V908" s="95"/>
    </row>
    <row r="909">
      <c r="A909" s="575"/>
      <c r="B909" s="337"/>
      <c r="C909" s="337"/>
      <c r="D909" s="337"/>
      <c r="E909" s="337"/>
      <c r="F909" s="337"/>
      <c r="G909" s="337"/>
      <c r="H909" s="337"/>
      <c r="I909" s="337"/>
      <c r="J909" s="337"/>
      <c r="K909" s="337"/>
      <c r="L909" s="337"/>
      <c r="M909" s="337"/>
      <c r="N909" s="337"/>
      <c r="O909" s="337"/>
      <c r="P909" s="337"/>
      <c r="Q909" s="337"/>
      <c r="R909" s="337"/>
      <c r="S909" s="337"/>
      <c r="T909" s="337"/>
      <c r="U909" s="337"/>
      <c r="V909" s="95"/>
    </row>
    <row r="910">
      <c r="A910" s="575"/>
      <c r="B910" s="337"/>
      <c r="C910" s="337"/>
      <c r="D910" s="337"/>
      <c r="E910" s="337"/>
      <c r="F910" s="337"/>
      <c r="G910" s="337"/>
      <c r="H910" s="337"/>
      <c r="I910" s="337"/>
      <c r="J910" s="337"/>
      <c r="K910" s="337"/>
      <c r="L910" s="337"/>
      <c r="M910" s="337"/>
      <c r="N910" s="337"/>
      <c r="O910" s="337"/>
      <c r="P910" s="337"/>
      <c r="Q910" s="337"/>
      <c r="R910" s="337"/>
      <c r="S910" s="337"/>
      <c r="T910" s="337"/>
      <c r="U910" s="337"/>
      <c r="V910" s="95"/>
    </row>
    <row r="911">
      <c r="A911" s="575"/>
      <c r="B911" s="337"/>
      <c r="C911" s="337"/>
      <c r="D911" s="337"/>
      <c r="E911" s="337"/>
      <c r="F911" s="337"/>
      <c r="G911" s="337"/>
      <c r="H911" s="337"/>
      <c r="I911" s="337"/>
      <c r="J911" s="337"/>
      <c r="K911" s="337"/>
      <c r="L911" s="337"/>
      <c r="M911" s="337"/>
      <c r="N911" s="337"/>
      <c r="O911" s="337"/>
      <c r="P911" s="337"/>
      <c r="Q911" s="337"/>
      <c r="R911" s="337"/>
      <c r="S911" s="337"/>
      <c r="T911" s="337"/>
      <c r="U911" s="337"/>
      <c r="V911" s="95"/>
    </row>
    <row r="912">
      <c r="A912" s="575"/>
      <c r="B912" s="337"/>
      <c r="C912" s="337"/>
      <c r="D912" s="337"/>
      <c r="E912" s="337"/>
      <c r="F912" s="337"/>
      <c r="G912" s="337"/>
      <c r="H912" s="337"/>
      <c r="I912" s="337"/>
      <c r="J912" s="337"/>
      <c r="K912" s="337"/>
      <c r="L912" s="337"/>
      <c r="M912" s="337"/>
      <c r="N912" s="337"/>
      <c r="O912" s="337"/>
      <c r="P912" s="337"/>
      <c r="Q912" s="337"/>
      <c r="R912" s="337"/>
      <c r="S912" s="337"/>
      <c r="T912" s="337"/>
      <c r="U912" s="337"/>
      <c r="V912" s="95"/>
    </row>
    <row r="913">
      <c r="A913" s="575"/>
      <c r="B913" s="337"/>
      <c r="C913" s="337"/>
      <c r="D913" s="337"/>
      <c r="E913" s="337"/>
      <c r="F913" s="337"/>
      <c r="G913" s="337"/>
      <c r="H913" s="337"/>
      <c r="I913" s="337"/>
      <c r="J913" s="337"/>
      <c r="K913" s="337"/>
      <c r="L913" s="337"/>
      <c r="M913" s="337"/>
      <c r="N913" s="337"/>
      <c r="O913" s="337"/>
      <c r="P913" s="337"/>
      <c r="Q913" s="337"/>
      <c r="R913" s="337"/>
      <c r="S913" s="337"/>
      <c r="T913" s="337"/>
      <c r="U913" s="337"/>
      <c r="V913" s="95"/>
    </row>
    <row r="914">
      <c r="A914" s="575"/>
      <c r="B914" s="337"/>
      <c r="C914" s="337"/>
      <c r="D914" s="337"/>
      <c r="E914" s="337"/>
      <c r="F914" s="337"/>
      <c r="G914" s="337"/>
      <c r="H914" s="337"/>
      <c r="I914" s="337"/>
      <c r="J914" s="337"/>
      <c r="K914" s="337"/>
      <c r="L914" s="337"/>
      <c r="M914" s="337"/>
      <c r="N914" s="337"/>
      <c r="O914" s="337"/>
      <c r="P914" s="337"/>
      <c r="Q914" s="337"/>
      <c r="R914" s="337"/>
      <c r="S914" s="337"/>
      <c r="T914" s="337"/>
      <c r="U914" s="337"/>
      <c r="V914" s="95"/>
    </row>
    <row r="915">
      <c r="A915" s="575"/>
      <c r="B915" s="337"/>
      <c r="C915" s="337"/>
      <c r="D915" s="337"/>
      <c r="E915" s="337"/>
      <c r="F915" s="337"/>
      <c r="G915" s="337"/>
      <c r="H915" s="337"/>
      <c r="I915" s="337"/>
      <c r="J915" s="337"/>
      <c r="K915" s="337"/>
      <c r="L915" s="337"/>
      <c r="M915" s="337"/>
      <c r="N915" s="337"/>
      <c r="O915" s="337"/>
      <c r="P915" s="337"/>
      <c r="Q915" s="337"/>
      <c r="R915" s="337"/>
      <c r="S915" s="337"/>
      <c r="T915" s="337"/>
      <c r="U915" s="337"/>
      <c r="V915" s="95"/>
    </row>
    <row r="916">
      <c r="A916" s="575"/>
      <c r="B916" s="337"/>
      <c r="C916" s="337"/>
      <c r="D916" s="337"/>
      <c r="E916" s="337"/>
      <c r="F916" s="337"/>
      <c r="G916" s="337"/>
      <c r="H916" s="337"/>
      <c r="I916" s="337"/>
      <c r="J916" s="337"/>
      <c r="K916" s="337"/>
      <c r="L916" s="337"/>
      <c r="M916" s="337"/>
      <c r="N916" s="337"/>
      <c r="O916" s="337"/>
      <c r="P916" s="337"/>
      <c r="Q916" s="337"/>
      <c r="R916" s="337"/>
      <c r="S916" s="337"/>
      <c r="T916" s="337"/>
      <c r="U916" s="337"/>
      <c r="V916" s="95"/>
    </row>
    <row r="917">
      <c r="A917" s="575"/>
      <c r="B917" s="337"/>
      <c r="C917" s="337"/>
      <c r="D917" s="337"/>
      <c r="E917" s="337"/>
      <c r="F917" s="337"/>
      <c r="G917" s="337"/>
      <c r="H917" s="337"/>
      <c r="I917" s="337"/>
      <c r="J917" s="337"/>
      <c r="K917" s="337"/>
      <c r="L917" s="337"/>
      <c r="M917" s="337"/>
      <c r="N917" s="337"/>
      <c r="O917" s="337"/>
      <c r="P917" s="337"/>
      <c r="Q917" s="337"/>
      <c r="R917" s="337"/>
      <c r="S917" s="337"/>
      <c r="T917" s="337"/>
      <c r="U917" s="337"/>
      <c r="V917" s="95"/>
    </row>
    <row r="918">
      <c r="A918" s="575"/>
      <c r="B918" s="337"/>
      <c r="C918" s="337"/>
      <c r="D918" s="337"/>
      <c r="E918" s="337"/>
      <c r="F918" s="337"/>
      <c r="G918" s="337"/>
      <c r="H918" s="337"/>
      <c r="I918" s="337"/>
      <c r="J918" s="337"/>
      <c r="K918" s="337"/>
      <c r="L918" s="337"/>
      <c r="M918" s="337"/>
      <c r="N918" s="337"/>
      <c r="O918" s="337"/>
      <c r="P918" s="337"/>
      <c r="Q918" s="337"/>
      <c r="R918" s="337"/>
      <c r="S918" s="337"/>
      <c r="T918" s="337"/>
      <c r="U918" s="337"/>
      <c r="V918" s="95"/>
    </row>
    <row r="919">
      <c r="A919" s="575"/>
      <c r="B919" s="337"/>
      <c r="C919" s="337"/>
      <c r="D919" s="337"/>
      <c r="E919" s="337"/>
      <c r="F919" s="337"/>
      <c r="G919" s="337"/>
      <c r="H919" s="337"/>
      <c r="I919" s="337"/>
      <c r="J919" s="337"/>
      <c r="K919" s="337"/>
      <c r="L919" s="337"/>
      <c r="M919" s="337"/>
      <c r="N919" s="337"/>
      <c r="O919" s="337"/>
      <c r="P919" s="337"/>
      <c r="Q919" s="337"/>
      <c r="R919" s="337"/>
      <c r="S919" s="337"/>
      <c r="T919" s="337"/>
      <c r="U919" s="337"/>
      <c r="V919" s="95"/>
    </row>
    <row r="920">
      <c r="A920" s="575"/>
      <c r="B920" s="337"/>
      <c r="C920" s="337"/>
      <c r="D920" s="337"/>
      <c r="E920" s="337"/>
      <c r="F920" s="337"/>
      <c r="G920" s="337"/>
      <c r="H920" s="337"/>
      <c r="I920" s="337"/>
      <c r="J920" s="337"/>
      <c r="K920" s="337"/>
      <c r="L920" s="337"/>
      <c r="M920" s="337"/>
      <c r="N920" s="337"/>
      <c r="O920" s="337"/>
      <c r="P920" s="337"/>
      <c r="Q920" s="337"/>
      <c r="R920" s="337"/>
      <c r="S920" s="337"/>
      <c r="T920" s="337"/>
      <c r="U920" s="337"/>
      <c r="V920" s="95"/>
    </row>
    <row r="921">
      <c r="A921" s="575"/>
      <c r="B921" s="337"/>
      <c r="C921" s="337"/>
      <c r="D921" s="337"/>
      <c r="E921" s="337"/>
      <c r="F921" s="337"/>
      <c r="G921" s="337"/>
      <c r="H921" s="337"/>
      <c r="I921" s="337"/>
      <c r="J921" s="337"/>
      <c r="K921" s="337"/>
      <c r="L921" s="337"/>
      <c r="M921" s="337"/>
      <c r="N921" s="337"/>
      <c r="O921" s="337"/>
      <c r="P921" s="337"/>
      <c r="Q921" s="337"/>
      <c r="R921" s="337"/>
      <c r="S921" s="337"/>
      <c r="T921" s="337"/>
      <c r="U921" s="337"/>
      <c r="V921" s="95"/>
    </row>
    <row r="922">
      <c r="A922" s="575"/>
      <c r="B922" s="337"/>
      <c r="C922" s="337"/>
      <c r="D922" s="337"/>
      <c r="E922" s="337"/>
      <c r="F922" s="337"/>
      <c r="G922" s="337"/>
      <c r="H922" s="337"/>
      <c r="I922" s="337"/>
      <c r="J922" s="337"/>
      <c r="K922" s="337"/>
      <c r="L922" s="337"/>
      <c r="M922" s="337"/>
      <c r="N922" s="337"/>
      <c r="O922" s="337"/>
      <c r="P922" s="337"/>
      <c r="Q922" s="337"/>
      <c r="R922" s="337"/>
      <c r="S922" s="337"/>
      <c r="T922" s="337"/>
      <c r="U922" s="337"/>
      <c r="V922" s="95"/>
    </row>
    <row r="923">
      <c r="A923" s="575"/>
      <c r="B923" s="337"/>
      <c r="C923" s="337"/>
      <c r="D923" s="337"/>
      <c r="E923" s="337"/>
      <c r="F923" s="337"/>
      <c r="G923" s="337"/>
      <c r="H923" s="337"/>
      <c r="I923" s="337"/>
      <c r="J923" s="337"/>
      <c r="K923" s="337"/>
      <c r="L923" s="337"/>
      <c r="M923" s="337"/>
      <c r="N923" s="337"/>
      <c r="O923" s="337"/>
      <c r="P923" s="337"/>
      <c r="Q923" s="337"/>
      <c r="R923" s="337"/>
      <c r="S923" s="337"/>
      <c r="T923" s="337"/>
      <c r="U923" s="337"/>
      <c r="V923" s="95"/>
    </row>
    <row r="924">
      <c r="A924" s="575"/>
      <c r="B924" s="337"/>
      <c r="C924" s="337"/>
      <c r="D924" s="337"/>
      <c r="E924" s="337"/>
      <c r="F924" s="337"/>
      <c r="G924" s="337"/>
      <c r="H924" s="337"/>
      <c r="I924" s="337"/>
      <c r="J924" s="337"/>
      <c r="K924" s="337"/>
      <c r="L924" s="337"/>
      <c r="M924" s="337"/>
      <c r="N924" s="337"/>
      <c r="O924" s="337"/>
      <c r="P924" s="337"/>
      <c r="Q924" s="337"/>
      <c r="R924" s="337"/>
      <c r="S924" s="337"/>
      <c r="T924" s="337"/>
      <c r="U924" s="337"/>
      <c r="V924" s="95"/>
    </row>
    <row r="925">
      <c r="A925" s="575"/>
      <c r="B925" s="337"/>
      <c r="C925" s="337"/>
      <c r="D925" s="337"/>
      <c r="E925" s="337"/>
      <c r="F925" s="337"/>
      <c r="G925" s="337"/>
      <c r="H925" s="337"/>
      <c r="I925" s="337"/>
      <c r="J925" s="337"/>
      <c r="K925" s="337"/>
      <c r="L925" s="337"/>
      <c r="M925" s="337"/>
      <c r="N925" s="337"/>
      <c r="O925" s="337"/>
      <c r="P925" s="337"/>
      <c r="Q925" s="337"/>
      <c r="R925" s="337"/>
      <c r="S925" s="337"/>
      <c r="T925" s="337"/>
      <c r="U925" s="337"/>
      <c r="V925" s="95"/>
    </row>
    <row r="926">
      <c r="A926" s="575"/>
      <c r="B926" s="337"/>
      <c r="C926" s="337"/>
      <c r="D926" s="337"/>
      <c r="E926" s="337"/>
      <c r="F926" s="337"/>
      <c r="G926" s="337"/>
      <c r="H926" s="337"/>
      <c r="I926" s="337"/>
      <c r="J926" s="337"/>
      <c r="K926" s="337"/>
      <c r="L926" s="337"/>
      <c r="M926" s="337"/>
      <c r="N926" s="337"/>
      <c r="O926" s="337"/>
      <c r="P926" s="337"/>
      <c r="Q926" s="337"/>
      <c r="R926" s="337"/>
      <c r="S926" s="337"/>
      <c r="T926" s="337"/>
      <c r="U926" s="337"/>
      <c r="V926" s="95"/>
    </row>
    <row r="927">
      <c r="A927" s="575"/>
      <c r="B927" s="337"/>
      <c r="C927" s="337"/>
      <c r="D927" s="337"/>
      <c r="E927" s="337"/>
      <c r="F927" s="337"/>
      <c r="G927" s="337"/>
      <c r="H927" s="337"/>
      <c r="I927" s="337"/>
      <c r="J927" s="337"/>
      <c r="K927" s="337"/>
      <c r="L927" s="337"/>
      <c r="M927" s="337"/>
      <c r="N927" s="337"/>
      <c r="O927" s="337"/>
      <c r="P927" s="337"/>
      <c r="Q927" s="337"/>
      <c r="R927" s="337"/>
      <c r="S927" s="337"/>
      <c r="T927" s="337"/>
      <c r="U927" s="337"/>
      <c r="V927" s="95"/>
    </row>
    <row r="928">
      <c r="A928" s="575"/>
      <c r="B928" s="337"/>
      <c r="C928" s="337"/>
      <c r="D928" s="337"/>
      <c r="E928" s="337"/>
      <c r="F928" s="337"/>
      <c r="G928" s="337"/>
      <c r="H928" s="337"/>
      <c r="I928" s="337"/>
      <c r="J928" s="337"/>
      <c r="K928" s="337"/>
      <c r="L928" s="337"/>
      <c r="M928" s="337"/>
      <c r="N928" s="337"/>
      <c r="O928" s="337"/>
      <c r="P928" s="337"/>
      <c r="Q928" s="337"/>
      <c r="R928" s="337"/>
      <c r="S928" s="337"/>
      <c r="T928" s="337"/>
      <c r="U928" s="337"/>
      <c r="V928" s="95"/>
    </row>
    <row r="929">
      <c r="A929" s="575"/>
      <c r="B929" s="337"/>
      <c r="C929" s="337"/>
      <c r="D929" s="337"/>
      <c r="E929" s="337"/>
      <c r="F929" s="337"/>
      <c r="G929" s="337"/>
      <c r="H929" s="337"/>
      <c r="I929" s="337"/>
      <c r="J929" s="337"/>
      <c r="K929" s="337"/>
      <c r="L929" s="337"/>
      <c r="M929" s="337"/>
      <c r="N929" s="337"/>
      <c r="O929" s="337"/>
      <c r="P929" s="337"/>
      <c r="Q929" s="337"/>
      <c r="R929" s="337"/>
      <c r="S929" s="337"/>
      <c r="T929" s="337"/>
      <c r="U929" s="337"/>
      <c r="V929" s="95"/>
    </row>
    <row r="930">
      <c r="A930" s="575"/>
      <c r="B930" s="337"/>
      <c r="C930" s="337"/>
      <c r="D930" s="337"/>
      <c r="E930" s="337"/>
      <c r="F930" s="337"/>
      <c r="G930" s="337"/>
      <c r="H930" s="337"/>
      <c r="I930" s="337"/>
      <c r="J930" s="337"/>
      <c r="K930" s="337"/>
      <c r="L930" s="337"/>
      <c r="M930" s="337"/>
      <c r="N930" s="337"/>
      <c r="O930" s="337"/>
      <c r="P930" s="337"/>
      <c r="Q930" s="337"/>
      <c r="R930" s="337"/>
      <c r="S930" s="337"/>
      <c r="T930" s="337"/>
      <c r="U930" s="337"/>
      <c r="V930" s="95"/>
    </row>
    <row r="931">
      <c r="A931" s="575"/>
      <c r="B931" s="337"/>
      <c r="C931" s="337"/>
      <c r="D931" s="337"/>
      <c r="E931" s="337"/>
      <c r="F931" s="337"/>
      <c r="G931" s="337"/>
      <c r="H931" s="337"/>
      <c r="I931" s="337"/>
      <c r="J931" s="337"/>
      <c r="K931" s="337"/>
      <c r="L931" s="337"/>
      <c r="M931" s="337"/>
      <c r="N931" s="337"/>
      <c r="O931" s="337"/>
      <c r="P931" s="337"/>
      <c r="Q931" s="337"/>
      <c r="R931" s="337"/>
      <c r="S931" s="337"/>
      <c r="T931" s="337"/>
      <c r="U931" s="337"/>
      <c r="V931" s="95"/>
    </row>
    <row r="932">
      <c r="A932" s="575"/>
      <c r="B932" s="337"/>
      <c r="C932" s="337"/>
      <c r="D932" s="337"/>
      <c r="E932" s="337"/>
      <c r="F932" s="337"/>
      <c r="G932" s="337"/>
      <c r="H932" s="337"/>
      <c r="I932" s="337"/>
      <c r="J932" s="337"/>
      <c r="K932" s="337"/>
      <c r="L932" s="337"/>
      <c r="M932" s="337"/>
      <c r="N932" s="337"/>
      <c r="O932" s="337"/>
      <c r="P932" s="337"/>
      <c r="Q932" s="337"/>
      <c r="R932" s="337"/>
      <c r="S932" s="337"/>
      <c r="T932" s="337"/>
      <c r="U932" s="337"/>
      <c r="V932" s="95"/>
    </row>
    <row r="933">
      <c r="A933" s="575"/>
      <c r="B933" s="337"/>
      <c r="C933" s="337"/>
      <c r="D933" s="337"/>
      <c r="E933" s="337"/>
      <c r="F933" s="337"/>
      <c r="G933" s="337"/>
      <c r="H933" s="337"/>
      <c r="I933" s="337"/>
      <c r="J933" s="337"/>
      <c r="K933" s="337"/>
      <c r="L933" s="337"/>
      <c r="M933" s="337"/>
      <c r="N933" s="337"/>
      <c r="O933" s="337"/>
      <c r="P933" s="337"/>
      <c r="Q933" s="337"/>
      <c r="R933" s="337"/>
      <c r="S933" s="337"/>
      <c r="T933" s="337"/>
      <c r="U933" s="337"/>
      <c r="V933" s="95"/>
    </row>
    <row r="934">
      <c r="A934" s="575"/>
      <c r="B934" s="337"/>
      <c r="C934" s="337"/>
      <c r="D934" s="337"/>
      <c r="E934" s="337"/>
      <c r="F934" s="337"/>
      <c r="G934" s="337"/>
      <c r="H934" s="337"/>
      <c r="I934" s="337"/>
      <c r="J934" s="337"/>
      <c r="K934" s="337"/>
      <c r="L934" s="337"/>
      <c r="M934" s="337"/>
      <c r="N934" s="337"/>
      <c r="O934" s="337"/>
      <c r="P934" s="337"/>
      <c r="Q934" s="337"/>
      <c r="R934" s="337"/>
      <c r="S934" s="337"/>
      <c r="T934" s="337"/>
      <c r="U934" s="337"/>
      <c r="V934" s="95"/>
    </row>
    <row r="935">
      <c r="A935" s="575"/>
      <c r="B935" s="337"/>
      <c r="C935" s="337"/>
      <c r="D935" s="337"/>
      <c r="E935" s="337"/>
      <c r="F935" s="337"/>
      <c r="G935" s="337"/>
      <c r="H935" s="337"/>
      <c r="I935" s="337"/>
      <c r="J935" s="337"/>
      <c r="K935" s="337"/>
      <c r="L935" s="337"/>
      <c r="M935" s="337"/>
      <c r="N935" s="337"/>
      <c r="O935" s="337"/>
      <c r="P935" s="337"/>
      <c r="Q935" s="337"/>
      <c r="R935" s="337"/>
      <c r="S935" s="337"/>
      <c r="T935" s="337"/>
      <c r="U935" s="337"/>
      <c r="V935" s="95"/>
    </row>
    <row r="936">
      <c r="A936" s="575"/>
      <c r="B936" s="337"/>
      <c r="C936" s="337"/>
      <c r="D936" s="337"/>
      <c r="E936" s="337"/>
      <c r="F936" s="337"/>
      <c r="G936" s="337"/>
      <c r="H936" s="337"/>
      <c r="I936" s="337"/>
      <c r="J936" s="337"/>
      <c r="K936" s="337"/>
      <c r="L936" s="337"/>
      <c r="M936" s="337"/>
      <c r="N936" s="337"/>
      <c r="O936" s="337"/>
      <c r="P936" s="337"/>
      <c r="Q936" s="337"/>
      <c r="R936" s="337"/>
      <c r="S936" s="337"/>
      <c r="T936" s="337"/>
      <c r="U936" s="337"/>
      <c r="V936" s="95"/>
    </row>
    <row r="937">
      <c r="A937" s="575"/>
      <c r="B937" s="337"/>
      <c r="C937" s="337"/>
      <c r="D937" s="337"/>
      <c r="E937" s="337"/>
      <c r="F937" s="337"/>
      <c r="G937" s="337"/>
      <c r="H937" s="337"/>
      <c r="I937" s="337"/>
      <c r="J937" s="337"/>
      <c r="K937" s="337"/>
      <c r="L937" s="337"/>
      <c r="M937" s="337"/>
      <c r="N937" s="337"/>
      <c r="O937" s="337"/>
      <c r="P937" s="337"/>
      <c r="Q937" s="337"/>
      <c r="R937" s="337"/>
      <c r="S937" s="337"/>
      <c r="T937" s="337"/>
      <c r="U937" s="337"/>
      <c r="V937" s="95"/>
    </row>
    <row r="938">
      <c r="A938" s="575"/>
      <c r="B938" s="337"/>
      <c r="C938" s="337"/>
      <c r="D938" s="337"/>
      <c r="E938" s="337"/>
      <c r="F938" s="337"/>
      <c r="G938" s="337"/>
      <c r="H938" s="337"/>
      <c r="I938" s="337"/>
      <c r="J938" s="337"/>
      <c r="K938" s="337"/>
      <c r="L938" s="337"/>
      <c r="M938" s="337"/>
      <c r="N938" s="337"/>
      <c r="O938" s="337"/>
      <c r="P938" s="337"/>
      <c r="Q938" s="337"/>
      <c r="R938" s="337"/>
      <c r="S938" s="337"/>
      <c r="T938" s="337"/>
      <c r="U938" s="337"/>
      <c r="V938" s="95"/>
    </row>
    <row r="939">
      <c r="A939" s="575"/>
      <c r="B939" s="337"/>
      <c r="C939" s="337"/>
      <c r="D939" s="337"/>
      <c r="E939" s="337"/>
      <c r="F939" s="337"/>
      <c r="G939" s="337"/>
      <c r="H939" s="337"/>
      <c r="I939" s="337"/>
      <c r="J939" s="337"/>
      <c r="K939" s="337"/>
      <c r="L939" s="337"/>
      <c r="M939" s="337"/>
      <c r="N939" s="337"/>
      <c r="O939" s="337"/>
      <c r="P939" s="337"/>
      <c r="Q939" s="337"/>
      <c r="R939" s="337"/>
      <c r="S939" s="337"/>
      <c r="T939" s="337"/>
      <c r="U939" s="337"/>
      <c r="V939" s="95"/>
    </row>
    <row r="940">
      <c r="A940" s="575"/>
      <c r="B940" s="337"/>
      <c r="C940" s="337"/>
      <c r="D940" s="337"/>
      <c r="E940" s="337"/>
      <c r="F940" s="337"/>
      <c r="G940" s="337"/>
      <c r="H940" s="337"/>
      <c r="I940" s="337"/>
      <c r="J940" s="337"/>
      <c r="K940" s="337"/>
      <c r="L940" s="337"/>
      <c r="M940" s="337"/>
      <c r="N940" s="337"/>
      <c r="O940" s="337"/>
      <c r="P940" s="337"/>
      <c r="Q940" s="337"/>
      <c r="R940" s="337"/>
      <c r="S940" s="337"/>
      <c r="T940" s="337"/>
      <c r="U940" s="337"/>
      <c r="V940" s="95"/>
    </row>
    <row r="941">
      <c r="A941" s="575"/>
      <c r="B941" s="337"/>
      <c r="C941" s="337"/>
      <c r="D941" s="337"/>
      <c r="E941" s="337"/>
      <c r="F941" s="337"/>
      <c r="G941" s="337"/>
      <c r="H941" s="337"/>
      <c r="I941" s="337"/>
      <c r="J941" s="337"/>
      <c r="K941" s="337"/>
      <c r="L941" s="337"/>
      <c r="M941" s="337"/>
      <c r="N941" s="337"/>
      <c r="O941" s="337"/>
      <c r="P941" s="337"/>
      <c r="Q941" s="337"/>
      <c r="R941" s="337"/>
      <c r="S941" s="337"/>
      <c r="T941" s="337"/>
      <c r="U941" s="337"/>
      <c r="V941" s="95"/>
    </row>
    <row r="942">
      <c r="A942" s="575"/>
      <c r="B942" s="337"/>
      <c r="C942" s="337"/>
      <c r="D942" s="337"/>
      <c r="E942" s="337"/>
      <c r="F942" s="337"/>
      <c r="G942" s="337"/>
      <c r="H942" s="337"/>
      <c r="I942" s="337"/>
      <c r="J942" s="337"/>
      <c r="K942" s="337"/>
      <c r="L942" s="337"/>
      <c r="M942" s="337"/>
      <c r="N942" s="337"/>
      <c r="O942" s="337"/>
      <c r="P942" s="337"/>
      <c r="Q942" s="337"/>
      <c r="R942" s="337"/>
      <c r="S942" s="337"/>
      <c r="T942" s="337"/>
      <c r="U942" s="337"/>
      <c r="V942" s="95"/>
    </row>
    <row r="943">
      <c r="A943" s="575"/>
      <c r="B943" s="337"/>
      <c r="C943" s="337"/>
      <c r="D943" s="337"/>
      <c r="E943" s="337"/>
      <c r="F943" s="337"/>
      <c r="G943" s="337"/>
      <c r="H943" s="337"/>
      <c r="I943" s="337"/>
      <c r="J943" s="337"/>
      <c r="K943" s="337"/>
      <c r="L943" s="337"/>
      <c r="M943" s="337"/>
      <c r="N943" s="337"/>
      <c r="O943" s="337"/>
      <c r="P943" s="337"/>
      <c r="Q943" s="337"/>
      <c r="R943" s="337"/>
      <c r="S943" s="337"/>
      <c r="T943" s="337"/>
      <c r="U943" s="337"/>
      <c r="V943" s="95"/>
    </row>
    <row r="944">
      <c r="A944" s="575"/>
      <c r="B944" s="337"/>
      <c r="C944" s="337"/>
      <c r="D944" s="337"/>
      <c r="E944" s="337"/>
      <c r="F944" s="337"/>
      <c r="G944" s="337"/>
      <c r="H944" s="337"/>
      <c r="I944" s="337"/>
      <c r="J944" s="337"/>
      <c r="K944" s="337"/>
      <c r="L944" s="337"/>
      <c r="M944" s="337"/>
      <c r="N944" s="337"/>
      <c r="O944" s="337"/>
      <c r="P944" s="337"/>
      <c r="Q944" s="337"/>
      <c r="R944" s="337"/>
      <c r="S944" s="337"/>
      <c r="T944" s="337"/>
      <c r="U944" s="337"/>
      <c r="V944" s="95"/>
    </row>
    <row r="945">
      <c r="A945" s="575"/>
      <c r="B945" s="337"/>
      <c r="C945" s="337"/>
      <c r="D945" s="337"/>
      <c r="E945" s="337"/>
      <c r="F945" s="337"/>
      <c r="G945" s="337"/>
      <c r="H945" s="337"/>
      <c r="I945" s="337"/>
      <c r="J945" s="337"/>
      <c r="K945" s="337"/>
      <c r="L945" s="337"/>
      <c r="M945" s="337"/>
      <c r="N945" s="337"/>
      <c r="O945" s="337"/>
      <c r="P945" s="337"/>
      <c r="Q945" s="337"/>
      <c r="R945" s="337"/>
      <c r="S945" s="337"/>
      <c r="T945" s="337"/>
      <c r="U945" s="337"/>
      <c r="V945" s="95"/>
    </row>
    <row r="946">
      <c r="A946" s="575"/>
      <c r="B946" s="337"/>
      <c r="C946" s="337"/>
      <c r="D946" s="337"/>
      <c r="E946" s="337"/>
      <c r="F946" s="337"/>
      <c r="G946" s="337"/>
      <c r="H946" s="337"/>
      <c r="I946" s="337"/>
      <c r="J946" s="337"/>
      <c r="K946" s="337"/>
      <c r="L946" s="337"/>
      <c r="M946" s="337"/>
      <c r="N946" s="337"/>
      <c r="O946" s="337"/>
      <c r="P946" s="337"/>
      <c r="Q946" s="337"/>
      <c r="R946" s="337"/>
      <c r="S946" s="337"/>
      <c r="T946" s="337"/>
      <c r="U946" s="337"/>
      <c r="V946" s="95"/>
    </row>
    <row r="947">
      <c r="A947" s="575"/>
      <c r="B947" s="337"/>
      <c r="C947" s="337"/>
      <c r="D947" s="337"/>
      <c r="E947" s="337"/>
      <c r="F947" s="337"/>
      <c r="G947" s="337"/>
      <c r="H947" s="337"/>
      <c r="I947" s="337"/>
      <c r="J947" s="337"/>
      <c r="K947" s="337"/>
      <c r="L947" s="337"/>
      <c r="M947" s="337"/>
      <c r="N947" s="337"/>
      <c r="O947" s="337"/>
      <c r="P947" s="337"/>
      <c r="Q947" s="337"/>
      <c r="R947" s="337"/>
      <c r="S947" s="337"/>
      <c r="T947" s="337"/>
      <c r="U947" s="337"/>
      <c r="V947" s="95"/>
    </row>
    <row r="948">
      <c r="A948" s="575"/>
      <c r="B948" s="337"/>
      <c r="C948" s="337"/>
      <c r="D948" s="337"/>
      <c r="E948" s="337"/>
      <c r="F948" s="337"/>
      <c r="G948" s="337"/>
      <c r="H948" s="337"/>
      <c r="I948" s="337"/>
      <c r="J948" s="337"/>
      <c r="K948" s="337"/>
      <c r="L948" s="337"/>
      <c r="M948" s="337"/>
      <c r="N948" s="337"/>
      <c r="O948" s="337"/>
      <c r="P948" s="337"/>
      <c r="Q948" s="337"/>
      <c r="R948" s="337"/>
      <c r="S948" s="337"/>
      <c r="T948" s="337"/>
      <c r="U948" s="337"/>
      <c r="V948" s="95"/>
    </row>
    <row r="949">
      <c r="A949" s="575"/>
      <c r="B949" s="337"/>
      <c r="C949" s="337"/>
      <c r="D949" s="337"/>
      <c r="E949" s="337"/>
      <c r="F949" s="337"/>
      <c r="G949" s="337"/>
      <c r="H949" s="337"/>
      <c r="I949" s="337"/>
      <c r="J949" s="337"/>
      <c r="K949" s="337"/>
      <c r="L949" s="337"/>
      <c r="M949" s="337"/>
      <c r="N949" s="337"/>
      <c r="O949" s="337"/>
      <c r="P949" s="337"/>
      <c r="Q949" s="337"/>
      <c r="R949" s="337"/>
      <c r="S949" s="337"/>
      <c r="T949" s="337"/>
      <c r="U949" s="337"/>
      <c r="V949" s="95"/>
    </row>
    <row r="950">
      <c r="A950" s="575"/>
      <c r="B950" s="337"/>
      <c r="C950" s="337"/>
      <c r="D950" s="337"/>
      <c r="E950" s="337"/>
      <c r="F950" s="337"/>
      <c r="G950" s="337"/>
      <c r="H950" s="337"/>
      <c r="I950" s="337"/>
      <c r="J950" s="337"/>
      <c r="K950" s="337"/>
      <c r="L950" s="337"/>
      <c r="M950" s="337"/>
      <c r="N950" s="337"/>
      <c r="O950" s="337"/>
      <c r="P950" s="337"/>
      <c r="Q950" s="337"/>
      <c r="R950" s="337"/>
      <c r="S950" s="337"/>
      <c r="T950" s="337"/>
      <c r="U950" s="337"/>
      <c r="V950" s="95"/>
    </row>
    <row r="951">
      <c r="A951" s="575"/>
      <c r="B951" s="337"/>
      <c r="C951" s="337"/>
      <c r="D951" s="337"/>
      <c r="E951" s="337"/>
      <c r="F951" s="337"/>
      <c r="G951" s="337"/>
      <c r="H951" s="337"/>
      <c r="I951" s="337"/>
      <c r="J951" s="337"/>
      <c r="K951" s="337"/>
      <c r="L951" s="337"/>
      <c r="M951" s="337"/>
      <c r="N951" s="337"/>
      <c r="O951" s="337"/>
      <c r="P951" s="337"/>
      <c r="Q951" s="337"/>
      <c r="R951" s="337"/>
      <c r="S951" s="337"/>
      <c r="T951" s="337"/>
      <c r="U951" s="337"/>
      <c r="V951" s="95"/>
    </row>
    <row r="952">
      <c r="A952" s="575"/>
      <c r="B952" s="337"/>
      <c r="C952" s="337"/>
      <c r="D952" s="337"/>
      <c r="E952" s="337"/>
      <c r="F952" s="337"/>
      <c r="G952" s="337"/>
      <c r="H952" s="337"/>
      <c r="I952" s="337"/>
      <c r="J952" s="337"/>
      <c r="K952" s="337"/>
      <c r="L952" s="337"/>
      <c r="M952" s="337"/>
      <c r="N952" s="337"/>
      <c r="O952" s="337"/>
      <c r="P952" s="337"/>
      <c r="Q952" s="337"/>
      <c r="R952" s="337"/>
      <c r="S952" s="337"/>
      <c r="T952" s="337"/>
      <c r="U952" s="337"/>
      <c r="V952" s="95"/>
    </row>
    <row r="953">
      <c r="A953" s="575"/>
      <c r="B953" s="337"/>
      <c r="C953" s="337"/>
      <c r="D953" s="337"/>
      <c r="E953" s="337"/>
      <c r="F953" s="337"/>
      <c r="G953" s="337"/>
      <c r="H953" s="337"/>
      <c r="I953" s="337"/>
      <c r="J953" s="337"/>
      <c r="K953" s="337"/>
      <c r="L953" s="337"/>
      <c r="M953" s="337"/>
      <c r="N953" s="337"/>
      <c r="O953" s="337"/>
      <c r="P953" s="337"/>
      <c r="Q953" s="337"/>
      <c r="R953" s="337"/>
      <c r="S953" s="337"/>
      <c r="T953" s="337"/>
      <c r="U953" s="337"/>
      <c r="V953" s="95"/>
    </row>
    <row r="954">
      <c r="A954" s="575"/>
      <c r="B954" s="337"/>
      <c r="C954" s="337"/>
      <c r="D954" s="337"/>
      <c r="E954" s="337"/>
      <c r="F954" s="337"/>
      <c r="G954" s="337"/>
      <c r="H954" s="337"/>
      <c r="I954" s="337"/>
      <c r="J954" s="337"/>
      <c r="K954" s="337"/>
      <c r="L954" s="337"/>
      <c r="M954" s="337"/>
      <c r="N954" s="337"/>
      <c r="O954" s="337"/>
      <c r="P954" s="337"/>
      <c r="Q954" s="337"/>
      <c r="R954" s="337"/>
      <c r="S954" s="337"/>
      <c r="T954" s="337"/>
      <c r="U954" s="337"/>
      <c r="V954" s="95"/>
    </row>
    <row r="955">
      <c r="A955" s="575"/>
      <c r="B955" s="337"/>
      <c r="C955" s="337"/>
      <c r="D955" s="337"/>
      <c r="E955" s="337"/>
      <c r="F955" s="337"/>
      <c r="G955" s="337"/>
      <c r="H955" s="337"/>
      <c r="I955" s="337"/>
      <c r="J955" s="337"/>
      <c r="K955" s="337"/>
      <c r="L955" s="337"/>
      <c r="M955" s="337"/>
      <c r="N955" s="337"/>
      <c r="O955" s="337"/>
      <c r="P955" s="337"/>
      <c r="Q955" s="337"/>
      <c r="R955" s="337"/>
      <c r="S955" s="337"/>
      <c r="T955" s="337"/>
      <c r="U955" s="337"/>
      <c r="V955" s="95"/>
    </row>
    <row r="956">
      <c r="A956" s="575"/>
      <c r="B956" s="337"/>
      <c r="C956" s="337"/>
      <c r="D956" s="337"/>
      <c r="E956" s="337"/>
      <c r="F956" s="337"/>
      <c r="G956" s="337"/>
      <c r="H956" s="337"/>
      <c r="I956" s="337"/>
      <c r="J956" s="337"/>
      <c r="K956" s="337"/>
      <c r="L956" s="337"/>
      <c r="M956" s="337"/>
      <c r="N956" s="337"/>
      <c r="O956" s="337"/>
      <c r="P956" s="337"/>
      <c r="Q956" s="337"/>
      <c r="R956" s="337"/>
      <c r="S956" s="337"/>
      <c r="T956" s="337"/>
      <c r="U956" s="337"/>
      <c r="V956" s="95"/>
    </row>
    <row r="957">
      <c r="A957" s="575"/>
      <c r="B957" s="337"/>
      <c r="C957" s="337"/>
      <c r="D957" s="337"/>
      <c r="E957" s="337"/>
      <c r="F957" s="337"/>
      <c r="G957" s="337"/>
      <c r="H957" s="337"/>
      <c r="I957" s="337"/>
      <c r="J957" s="337"/>
      <c r="K957" s="337"/>
      <c r="L957" s="337"/>
      <c r="M957" s="337"/>
      <c r="N957" s="337"/>
      <c r="O957" s="337"/>
      <c r="P957" s="337"/>
      <c r="Q957" s="337"/>
      <c r="R957" s="337"/>
      <c r="S957" s="337"/>
      <c r="T957" s="337"/>
      <c r="U957" s="337"/>
      <c r="V957" s="95"/>
    </row>
    <row r="958">
      <c r="A958" s="575"/>
      <c r="B958" s="337"/>
      <c r="C958" s="337"/>
      <c r="D958" s="337"/>
      <c r="E958" s="337"/>
      <c r="F958" s="337"/>
      <c r="G958" s="337"/>
      <c r="H958" s="337"/>
      <c r="I958" s="337"/>
      <c r="J958" s="337"/>
      <c r="K958" s="337"/>
      <c r="L958" s="337"/>
      <c r="M958" s="337"/>
      <c r="N958" s="337"/>
      <c r="O958" s="337"/>
      <c r="P958" s="337"/>
      <c r="Q958" s="337"/>
      <c r="R958" s="337"/>
      <c r="S958" s="337"/>
      <c r="T958" s="337"/>
      <c r="U958" s="337"/>
      <c r="V958" s="95"/>
    </row>
    <row r="959">
      <c r="A959" s="575"/>
      <c r="B959" s="337"/>
      <c r="C959" s="337"/>
      <c r="D959" s="337"/>
      <c r="E959" s="337"/>
      <c r="F959" s="337"/>
      <c r="G959" s="337"/>
      <c r="H959" s="337"/>
      <c r="I959" s="337"/>
      <c r="J959" s="337"/>
      <c r="K959" s="337"/>
      <c r="L959" s="337"/>
      <c r="M959" s="337"/>
      <c r="N959" s="337"/>
      <c r="O959" s="337"/>
      <c r="P959" s="337"/>
      <c r="Q959" s="337"/>
      <c r="R959" s="337"/>
      <c r="S959" s="337"/>
      <c r="T959" s="337"/>
      <c r="U959" s="337"/>
      <c r="V959" s="95"/>
    </row>
    <row r="960">
      <c r="A960" s="575"/>
      <c r="B960" s="337"/>
      <c r="C960" s="337"/>
      <c r="D960" s="337"/>
      <c r="E960" s="337"/>
      <c r="F960" s="337"/>
      <c r="G960" s="337"/>
      <c r="H960" s="337"/>
      <c r="I960" s="337"/>
      <c r="J960" s="337"/>
      <c r="K960" s="337"/>
      <c r="L960" s="337"/>
      <c r="M960" s="337"/>
      <c r="N960" s="337"/>
      <c r="O960" s="337"/>
      <c r="P960" s="337"/>
      <c r="Q960" s="337"/>
      <c r="R960" s="337"/>
      <c r="S960" s="337"/>
      <c r="T960" s="337"/>
      <c r="U960" s="337"/>
      <c r="V960" s="95"/>
    </row>
    <row r="961">
      <c r="A961" s="575"/>
      <c r="B961" s="337"/>
      <c r="C961" s="337"/>
      <c r="D961" s="337"/>
      <c r="E961" s="337"/>
      <c r="F961" s="337"/>
      <c r="G961" s="337"/>
      <c r="H961" s="337"/>
      <c r="I961" s="337"/>
      <c r="J961" s="337"/>
      <c r="K961" s="337"/>
      <c r="L961" s="337"/>
      <c r="M961" s="337"/>
      <c r="N961" s="337"/>
      <c r="O961" s="337"/>
      <c r="P961" s="337"/>
      <c r="Q961" s="337"/>
      <c r="R961" s="337"/>
      <c r="S961" s="337"/>
      <c r="T961" s="337"/>
      <c r="U961" s="337"/>
      <c r="V961" s="95"/>
    </row>
    <row r="962">
      <c r="A962" s="575"/>
      <c r="B962" s="337"/>
      <c r="C962" s="337"/>
      <c r="D962" s="337"/>
      <c r="E962" s="337"/>
      <c r="F962" s="337"/>
      <c r="G962" s="337"/>
      <c r="H962" s="337"/>
      <c r="I962" s="337"/>
      <c r="J962" s="337"/>
      <c r="K962" s="337"/>
      <c r="L962" s="337"/>
      <c r="M962" s="337"/>
      <c r="N962" s="337"/>
      <c r="O962" s="337"/>
      <c r="P962" s="337"/>
      <c r="Q962" s="337"/>
      <c r="R962" s="337"/>
      <c r="S962" s="337"/>
      <c r="T962" s="337"/>
      <c r="U962" s="337"/>
      <c r="V962" s="95"/>
    </row>
    <row r="963">
      <c r="A963" s="575"/>
      <c r="B963" s="337"/>
      <c r="C963" s="337"/>
      <c r="D963" s="337"/>
      <c r="E963" s="337"/>
      <c r="F963" s="337"/>
      <c r="G963" s="337"/>
      <c r="H963" s="337"/>
      <c r="I963" s="337"/>
      <c r="J963" s="337"/>
      <c r="K963" s="337"/>
      <c r="L963" s="337"/>
      <c r="M963" s="337"/>
      <c r="N963" s="337"/>
      <c r="O963" s="337"/>
      <c r="P963" s="337"/>
      <c r="Q963" s="337"/>
      <c r="R963" s="337"/>
      <c r="S963" s="337"/>
      <c r="T963" s="337"/>
      <c r="U963" s="337"/>
      <c r="V963" s="95"/>
    </row>
    <row r="964">
      <c r="A964" s="575"/>
      <c r="B964" s="337"/>
      <c r="C964" s="337"/>
      <c r="D964" s="337"/>
      <c r="E964" s="337"/>
      <c r="F964" s="337"/>
      <c r="G964" s="337"/>
      <c r="H964" s="337"/>
      <c r="I964" s="337"/>
      <c r="J964" s="337"/>
      <c r="K964" s="337"/>
      <c r="L964" s="337"/>
      <c r="M964" s="337"/>
      <c r="N964" s="337"/>
      <c r="O964" s="337"/>
      <c r="P964" s="337"/>
      <c r="Q964" s="337"/>
      <c r="R964" s="337"/>
      <c r="S964" s="337"/>
      <c r="T964" s="337"/>
      <c r="U964" s="337"/>
      <c r="V964" s="95"/>
    </row>
    <row r="965">
      <c r="A965" s="575"/>
      <c r="B965" s="337"/>
      <c r="C965" s="337"/>
      <c r="D965" s="337"/>
      <c r="E965" s="337"/>
      <c r="F965" s="337"/>
      <c r="G965" s="337"/>
      <c r="H965" s="337"/>
      <c r="I965" s="337"/>
      <c r="J965" s="337"/>
      <c r="K965" s="337"/>
      <c r="L965" s="337"/>
      <c r="M965" s="337"/>
      <c r="N965" s="337"/>
      <c r="O965" s="337"/>
      <c r="P965" s="337"/>
      <c r="Q965" s="337"/>
      <c r="R965" s="337"/>
      <c r="S965" s="337"/>
      <c r="T965" s="337"/>
      <c r="U965" s="337"/>
      <c r="V965" s="95"/>
    </row>
    <row r="966">
      <c r="A966" s="575"/>
      <c r="B966" s="337"/>
      <c r="C966" s="337"/>
      <c r="D966" s="337"/>
      <c r="E966" s="337"/>
      <c r="F966" s="337"/>
      <c r="G966" s="337"/>
      <c r="H966" s="337"/>
      <c r="I966" s="337"/>
      <c r="J966" s="337"/>
      <c r="K966" s="337"/>
      <c r="L966" s="337"/>
      <c r="M966" s="337"/>
      <c r="N966" s="337"/>
      <c r="O966" s="337"/>
      <c r="P966" s="337"/>
      <c r="Q966" s="337"/>
      <c r="R966" s="337"/>
      <c r="S966" s="337"/>
      <c r="T966" s="337"/>
      <c r="U966" s="337"/>
      <c r="V966" s="95"/>
    </row>
    <row r="967">
      <c r="A967" s="575"/>
      <c r="B967" s="337"/>
      <c r="C967" s="337"/>
      <c r="D967" s="337"/>
      <c r="E967" s="337"/>
      <c r="F967" s="337"/>
      <c r="G967" s="337"/>
      <c r="H967" s="337"/>
      <c r="I967" s="337"/>
      <c r="J967" s="337"/>
      <c r="K967" s="337"/>
      <c r="L967" s="337"/>
      <c r="M967" s="337"/>
      <c r="N967" s="337"/>
      <c r="O967" s="337"/>
      <c r="P967" s="337"/>
      <c r="Q967" s="337"/>
      <c r="R967" s="337"/>
      <c r="S967" s="337"/>
      <c r="T967" s="337"/>
      <c r="U967" s="337"/>
      <c r="V967" s="95"/>
    </row>
    <row r="968">
      <c r="A968" s="575"/>
      <c r="B968" s="337"/>
      <c r="C968" s="337"/>
      <c r="D968" s="337"/>
      <c r="E968" s="337"/>
      <c r="F968" s="337"/>
      <c r="G968" s="337"/>
      <c r="H968" s="337"/>
      <c r="I968" s="337"/>
      <c r="J968" s="337"/>
      <c r="K968" s="337"/>
      <c r="L968" s="337"/>
      <c r="M968" s="337"/>
      <c r="N968" s="337"/>
      <c r="O968" s="337"/>
      <c r="P968" s="337"/>
      <c r="Q968" s="337"/>
      <c r="R968" s="337"/>
      <c r="S968" s="337"/>
      <c r="T968" s="337"/>
      <c r="U968" s="337"/>
      <c r="V968" s="95"/>
    </row>
    <row r="969">
      <c r="A969" s="575"/>
      <c r="B969" s="337"/>
      <c r="C969" s="337"/>
      <c r="D969" s="337"/>
      <c r="E969" s="337"/>
      <c r="F969" s="337"/>
      <c r="G969" s="337"/>
      <c r="H969" s="337"/>
      <c r="I969" s="337"/>
      <c r="J969" s="337"/>
      <c r="K969" s="337"/>
      <c r="L969" s="337"/>
      <c r="M969" s="337"/>
      <c r="N969" s="337"/>
      <c r="O969" s="337"/>
      <c r="P969" s="337"/>
      <c r="Q969" s="337"/>
      <c r="R969" s="337"/>
      <c r="S969" s="337"/>
      <c r="T969" s="337"/>
      <c r="U969" s="337"/>
      <c r="V969" s="95"/>
    </row>
    <row r="970">
      <c r="A970" s="575"/>
      <c r="B970" s="337"/>
      <c r="C970" s="337"/>
      <c r="D970" s="337"/>
      <c r="E970" s="337"/>
      <c r="F970" s="337"/>
      <c r="G970" s="337"/>
      <c r="H970" s="337"/>
      <c r="I970" s="337"/>
      <c r="J970" s="337"/>
      <c r="K970" s="337"/>
      <c r="L970" s="337"/>
      <c r="M970" s="337"/>
      <c r="N970" s="337"/>
      <c r="O970" s="337"/>
      <c r="P970" s="337"/>
      <c r="Q970" s="337"/>
      <c r="R970" s="337"/>
      <c r="S970" s="337"/>
      <c r="T970" s="337"/>
      <c r="U970" s="337"/>
      <c r="V970" s="95"/>
    </row>
    <row r="971">
      <c r="A971" s="575"/>
      <c r="B971" s="337"/>
      <c r="C971" s="337"/>
      <c r="D971" s="337"/>
      <c r="E971" s="337"/>
      <c r="F971" s="337"/>
      <c r="G971" s="337"/>
      <c r="H971" s="337"/>
      <c r="I971" s="337"/>
      <c r="J971" s="337"/>
      <c r="K971" s="337"/>
      <c r="L971" s="337"/>
      <c r="M971" s="337"/>
      <c r="N971" s="337"/>
      <c r="O971" s="337"/>
      <c r="P971" s="337"/>
      <c r="Q971" s="337"/>
      <c r="R971" s="337"/>
      <c r="S971" s="337"/>
      <c r="T971" s="337"/>
      <c r="U971" s="337"/>
      <c r="V971" s="95"/>
    </row>
    <row r="972">
      <c r="A972" s="575"/>
      <c r="B972" s="337"/>
      <c r="C972" s="337"/>
      <c r="D972" s="337"/>
      <c r="E972" s="337"/>
      <c r="F972" s="337"/>
      <c r="G972" s="337"/>
      <c r="H972" s="337"/>
      <c r="I972" s="337"/>
      <c r="J972" s="337"/>
      <c r="K972" s="337"/>
      <c r="L972" s="337"/>
      <c r="M972" s="337"/>
      <c r="N972" s="337"/>
      <c r="O972" s="337"/>
      <c r="P972" s="337"/>
      <c r="Q972" s="337"/>
      <c r="R972" s="337"/>
      <c r="S972" s="337"/>
      <c r="T972" s="337"/>
      <c r="U972" s="337"/>
      <c r="V972" s="95"/>
    </row>
    <row r="973">
      <c r="A973" s="575"/>
      <c r="B973" s="337"/>
      <c r="C973" s="337"/>
      <c r="D973" s="337"/>
      <c r="E973" s="337"/>
      <c r="F973" s="337"/>
      <c r="G973" s="337"/>
      <c r="H973" s="337"/>
      <c r="I973" s="337"/>
      <c r="J973" s="337"/>
      <c r="K973" s="337"/>
      <c r="L973" s="337"/>
      <c r="M973" s="337"/>
      <c r="N973" s="337"/>
      <c r="O973" s="337"/>
      <c r="P973" s="337"/>
      <c r="Q973" s="337"/>
      <c r="R973" s="337"/>
      <c r="S973" s="337"/>
      <c r="T973" s="337"/>
      <c r="U973" s="337"/>
      <c r="V973" s="95"/>
    </row>
    <row r="974">
      <c r="A974" s="575"/>
      <c r="B974" s="337"/>
      <c r="C974" s="337"/>
      <c r="D974" s="337"/>
      <c r="E974" s="337"/>
      <c r="F974" s="337"/>
      <c r="G974" s="337"/>
      <c r="H974" s="337"/>
      <c r="I974" s="337"/>
      <c r="J974" s="337"/>
      <c r="K974" s="337"/>
      <c r="L974" s="337"/>
      <c r="M974" s="337"/>
      <c r="N974" s="337"/>
      <c r="O974" s="337"/>
      <c r="P974" s="337"/>
      <c r="Q974" s="337"/>
      <c r="R974" s="337"/>
      <c r="S974" s="337"/>
      <c r="T974" s="337"/>
      <c r="U974" s="337"/>
      <c r="V974" s="95"/>
    </row>
    <row r="975">
      <c r="A975" s="575"/>
      <c r="B975" s="337"/>
      <c r="C975" s="337"/>
      <c r="D975" s="337"/>
      <c r="E975" s="337"/>
      <c r="F975" s="337"/>
      <c r="G975" s="337"/>
      <c r="H975" s="337"/>
      <c r="I975" s="337"/>
      <c r="J975" s="337"/>
      <c r="K975" s="337"/>
      <c r="L975" s="337"/>
      <c r="M975" s="337"/>
      <c r="N975" s="337"/>
      <c r="O975" s="337"/>
      <c r="P975" s="337"/>
      <c r="Q975" s="337"/>
      <c r="R975" s="337"/>
      <c r="S975" s="337"/>
      <c r="T975" s="337"/>
      <c r="U975" s="337"/>
      <c r="V975" s="95"/>
    </row>
    <row r="976">
      <c r="A976" s="575"/>
      <c r="B976" s="337"/>
      <c r="C976" s="337"/>
      <c r="D976" s="337"/>
      <c r="E976" s="337"/>
      <c r="F976" s="337"/>
      <c r="G976" s="337"/>
      <c r="H976" s="337"/>
      <c r="I976" s="337"/>
      <c r="J976" s="337"/>
      <c r="K976" s="337"/>
      <c r="L976" s="337"/>
      <c r="M976" s="337"/>
      <c r="N976" s="337"/>
      <c r="O976" s="337"/>
      <c r="P976" s="337"/>
      <c r="Q976" s="337"/>
      <c r="R976" s="337"/>
      <c r="S976" s="337"/>
      <c r="T976" s="337"/>
      <c r="U976" s="337"/>
      <c r="V976" s="95"/>
    </row>
    <row r="977">
      <c r="A977" s="575"/>
      <c r="B977" s="337"/>
      <c r="C977" s="337"/>
      <c r="D977" s="337"/>
      <c r="E977" s="337"/>
      <c r="F977" s="337"/>
      <c r="G977" s="337"/>
      <c r="H977" s="337"/>
      <c r="I977" s="337"/>
      <c r="J977" s="337"/>
      <c r="K977" s="337"/>
      <c r="L977" s="337"/>
      <c r="M977" s="337"/>
      <c r="N977" s="337"/>
      <c r="O977" s="337"/>
      <c r="P977" s="337"/>
      <c r="Q977" s="337"/>
      <c r="R977" s="337"/>
      <c r="S977" s="337"/>
      <c r="T977" s="337"/>
      <c r="U977" s="337"/>
      <c r="V977" s="95"/>
    </row>
    <row r="978">
      <c r="A978" s="575"/>
      <c r="B978" s="337"/>
      <c r="C978" s="337"/>
      <c r="D978" s="337"/>
      <c r="E978" s="337"/>
      <c r="F978" s="337"/>
      <c r="G978" s="337"/>
      <c r="H978" s="337"/>
      <c r="I978" s="337"/>
      <c r="J978" s="337"/>
      <c r="K978" s="337"/>
      <c r="L978" s="337"/>
      <c r="M978" s="337"/>
      <c r="N978" s="337"/>
      <c r="O978" s="337"/>
      <c r="P978" s="337"/>
      <c r="Q978" s="337"/>
      <c r="R978" s="337"/>
      <c r="S978" s="337"/>
      <c r="T978" s="337"/>
      <c r="U978" s="337"/>
      <c r="V978" s="95"/>
    </row>
    <row r="979">
      <c r="A979" s="575"/>
      <c r="B979" s="337"/>
      <c r="C979" s="337"/>
      <c r="D979" s="337"/>
      <c r="E979" s="337"/>
      <c r="F979" s="337"/>
      <c r="G979" s="337"/>
      <c r="H979" s="337"/>
      <c r="I979" s="337"/>
      <c r="J979" s="337"/>
      <c r="K979" s="337"/>
      <c r="L979" s="337"/>
      <c r="M979" s="337"/>
      <c r="N979" s="337"/>
      <c r="O979" s="337"/>
      <c r="P979" s="337"/>
      <c r="Q979" s="337"/>
      <c r="R979" s="337"/>
      <c r="S979" s="337"/>
      <c r="T979" s="337"/>
      <c r="U979" s="337"/>
      <c r="V979" s="95"/>
    </row>
    <row r="980">
      <c r="A980" s="575"/>
      <c r="B980" s="337"/>
      <c r="C980" s="337"/>
      <c r="D980" s="337"/>
      <c r="E980" s="337"/>
      <c r="F980" s="337"/>
      <c r="G980" s="337"/>
      <c r="H980" s="337"/>
      <c r="I980" s="337"/>
      <c r="J980" s="337"/>
      <c r="K980" s="337"/>
      <c r="L980" s="337"/>
      <c r="M980" s="337"/>
      <c r="N980" s="337"/>
      <c r="O980" s="337"/>
      <c r="P980" s="337"/>
      <c r="Q980" s="337"/>
      <c r="R980" s="337"/>
      <c r="S980" s="337"/>
      <c r="T980" s="337"/>
      <c r="U980" s="337"/>
      <c r="V980" s="95"/>
    </row>
    <row r="981">
      <c r="A981" s="575"/>
      <c r="B981" s="337"/>
      <c r="C981" s="337"/>
      <c r="D981" s="337"/>
      <c r="E981" s="337"/>
      <c r="F981" s="337"/>
      <c r="G981" s="337"/>
      <c r="H981" s="337"/>
      <c r="I981" s="337"/>
      <c r="J981" s="337"/>
      <c r="K981" s="337"/>
      <c r="L981" s="337"/>
      <c r="M981" s="337"/>
      <c r="N981" s="337"/>
      <c r="O981" s="337"/>
      <c r="P981" s="337"/>
      <c r="Q981" s="337"/>
      <c r="R981" s="337"/>
      <c r="S981" s="337"/>
      <c r="T981" s="337"/>
      <c r="U981" s="337"/>
      <c r="V981" s="95"/>
    </row>
    <row r="982">
      <c r="A982" s="575"/>
      <c r="B982" s="337"/>
      <c r="C982" s="337"/>
      <c r="D982" s="337"/>
      <c r="E982" s="337"/>
      <c r="F982" s="337"/>
      <c r="G982" s="337"/>
      <c r="H982" s="337"/>
      <c r="I982" s="337"/>
      <c r="J982" s="337"/>
      <c r="K982" s="337"/>
      <c r="L982" s="337"/>
      <c r="M982" s="337"/>
      <c r="N982" s="337"/>
      <c r="O982" s="337"/>
      <c r="P982" s="337"/>
      <c r="Q982" s="337"/>
      <c r="R982" s="337"/>
      <c r="S982" s="337"/>
      <c r="T982" s="337"/>
      <c r="U982" s="337"/>
      <c r="V982" s="95"/>
    </row>
    <row r="983">
      <c r="A983" s="575"/>
      <c r="B983" s="337"/>
      <c r="C983" s="337"/>
      <c r="D983" s="337"/>
      <c r="E983" s="337"/>
      <c r="F983" s="337"/>
      <c r="G983" s="337"/>
      <c r="H983" s="337"/>
      <c r="I983" s="337"/>
      <c r="J983" s="337"/>
      <c r="K983" s="337"/>
      <c r="L983" s="337"/>
      <c r="M983" s="337"/>
      <c r="N983" s="337"/>
      <c r="O983" s="337"/>
      <c r="P983" s="337"/>
      <c r="Q983" s="337"/>
      <c r="R983" s="337"/>
      <c r="S983" s="337"/>
      <c r="T983" s="337"/>
      <c r="U983" s="337"/>
      <c r="V983" s="95"/>
    </row>
    <row r="984">
      <c r="A984" s="575"/>
      <c r="B984" s="337"/>
      <c r="C984" s="337"/>
      <c r="D984" s="337"/>
      <c r="E984" s="337"/>
      <c r="F984" s="337"/>
      <c r="G984" s="337"/>
      <c r="H984" s="337"/>
      <c r="I984" s="337"/>
      <c r="J984" s="337"/>
      <c r="K984" s="337"/>
      <c r="L984" s="337"/>
      <c r="M984" s="337"/>
      <c r="N984" s="337"/>
      <c r="O984" s="337"/>
      <c r="P984" s="337"/>
      <c r="Q984" s="337"/>
      <c r="R984" s="337"/>
      <c r="S984" s="337"/>
      <c r="T984" s="337"/>
      <c r="U984" s="337"/>
      <c r="V984" s="95"/>
    </row>
    <row r="985">
      <c r="A985" s="575"/>
      <c r="B985" s="337"/>
      <c r="C985" s="337"/>
      <c r="D985" s="337"/>
      <c r="E985" s="337"/>
      <c r="F985" s="337"/>
      <c r="G985" s="337"/>
      <c r="H985" s="337"/>
      <c r="I985" s="337"/>
      <c r="J985" s="337"/>
      <c r="K985" s="337"/>
      <c r="L985" s="337"/>
      <c r="M985" s="337"/>
      <c r="N985" s="337"/>
      <c r="O985" s="337"/>
      <c r="P985" s="337"/>
      <c r="Q985" s="337"/>
      <c r="R985" s="337"/>
      <c r="S985" s="337"/>
      <c r="T985" s="337"/>
      <c r="U985" s="337"/>
      <c r="V985" s="95"/>
    </row>
    <row r="986">
      <c r="A986" s="575"/>
      <c r="B986" s="337"/>
      <c r="C986" s="337"/>
      <c r="D986" s="337"/>
      <c r="E986" s="337"/>
      <c r="F986" s="337"/>
      <c r="G986" s="337"/>
      <c r="H986" s="337"/>
      <c r="I986" s="337"/>
      <c r="J986" s="337"/>
      <c r="K986" s="337"/>
      <c r="L986" s="337"/>
      <c r="M986" s="337"/>
      <c r="N986" s="337"/>
      <c r="O986" s="337"/>
      <c r="P986" s="337"/>
      <c r="Q986" s="337"/>
      <c r="R986" s="337"/>
      <c r="S986" s="337"/>
      <c r="T986" s="337"/>
      <c r="U986" s="337"/>
      <c r="V986" s="95"/>
    </row>
    <row r="987">
      <c r="A987" s="575"/>
      <c r="B987" s="337"/>
      <c r="C987" s="337"/>
      <c r="D987" s="337"/>
      <c r="E987" s="337"/>
      <c r="F987" s="337"/>
      <c r="G987" s="337"/>
      <c r="H987" s="337"/>
      <c r="I987" s="337"/>
      <c r="J987" s="337"/>
      <c r="K987" s="337"/>
      <c r="L987" s="337"/>
      <c r="M987" s="337"/>
      <c r="N987" s="337"/>
      <c r="O987" s="337"/>
      <c r="P987" s="337"/>
      <c r="Q987" s="337"/>
      <c r="R987" s="337"/>
      <c r="S987" s="337"/>
      <c r="T987" s="337"/>
      <c r="U987" s="337"/>
      <c r="V987" s="95"/>
    </row>
    <row r="988">
      <c r="A988" s="575"/>
      <c r="B988" s="337"/>
      <c r="C988" s="337"/>
      <c r="D988" s="337"/>
      <c r="E988" s="337"/>
      <c r="F988" s="337"/>
      <c r="G988" s="337"/>
      <c r="H988" s="337"/>
      <c r="I988" s="337"/>
      <c r="J988" s="337"/>
      <c r="K988" s="337"/>
      <c r="L988" s="337"/>
      <c r="M988" s="337"/>
      <c r="N988" s="337"/>
      <c r="O988" s="337"/>
      <c r="P988" s="337"/>
      <c r="Q988" s="337"/>
      <c r="R988" s="337"/>
      <c r="S988" s="337"/>
      <c r="T988" s="337"/>
      <c r="U988" s="337"/>
      <c r="V988" s="95"/>
    </row>
    <row r="989">
      <c r="A989" s="575"/>
      <c r="B989" s="337"/>
      <c r="C989" s="337"/>
      <c r="D989" s="337"/>
      <c r="E989" s="337"/>
      <c r="F989" s="337"/>
      <c r="G989" s="337"/>
      <c r="H989" s="337"/>
      <c r="I989" s="337"/>
      <c r="J989" s="337"/>
      <c r="K989" s="337"/>
      <c r="L989" s="337"/>
      <c r="M989" s="337"/>
      <c r="N989" s="337"/>
      <c r="O989" s="337"/>
      <c r="P989" s="337"/>
      <c r="Q989" s="337"/>
      <c r="R989" s="337"/>
      <c r="S989" s="337"/>
      <c r="T989" s="337"/>
      <c r="U989" s="337"/>
      <c r="V989" s="95"/>
    </row>
    <row r="990">
      <c r="A990" s="575"/>
      <c r="B990" s="337"/>
      <c r="C990" s="337"/>
      <c r="D990" s="337"/>
      <c r="E990" s="337"/>
      <c r="F990" s="337"/>
      <c r="G990" s="337"/>
      <c r="H990" s="337"/>
      <c r="I990" s="337"/>
      <c r="J990" s="337"/>
      <c r="K990" s="337"/>
      <c r="L990" s="337"/>
      <c r="M990" s="337"/>
      <c r="N990" s="337"/>
      <c r="O990" s="337"/>
      <c r="P990" s="337"/>
      <c r="Q990" s="337"/>
      <c r="R990" s="337"/>
      <c r="S990" s="337"/>
      <c r="T990" s="337"/>
      <c r="U990" s="337"/>
      <c r="V990" s="95"/>
    </row>
    <row r="991">
      <c r="A991" s="575"/>
      <c r="B991" s="337"/>
      <c r="C991" s="337"/>
      <c r="D991" s="337"/>
      <c r="E991" s="337"/>
      <c r="F991" s="337"/>
      <c r="G991" s="337"/>
      <c r="H991" s="337"/>
      <c r="I991" s="337"/>
      <c r="J991" s="337"/>
      <c r="K991" s="337"/>
      <c r="L991" s="337"/>
      <c r="M991" s="337"/>
      <c r="N991" s="337"/>
      <c r="O991" s="337"/>
      <c r="P991" s="337"/>
      <c r="Q991" s="337"/>
      <c r="R991" s="337"/>
      <c r="S991" s="337"/>
      <c r="T991" s="337"/>
      <c r="U991" s="337"/>
      <c r="V991" s="95"/>
    </row>
    <row r="992">
      <c r="A992" s="575"/>
      <c r="B992" s="337"/>
      <c r="C992" s="337"/>
      <c r="D992" s="337"/>
      <c r="E992" s="337"/>
      <c r="F992" s="337"/>
      <c r="G992" s="337"/>
      <c r="H992" s="337"/>
      <c r="I992" s="337"/>
      <c r="J992" s="337"/>
      <c r="K992" s="337"/>
      <c r="L992" s="337"/>
      <c r="M992" s="337"/>
      <c r="N992" s="337"/>
      <c r="O992" s="337"/>
      <c r="P992" s="337"/>
      <c r="Q992" s="337"/>
      <c r="R992" s="337"/>
      <c r="S992" s="337"/>
      <c r="T992" s="337"/>
      <c r="U992" s="337"/>
      <c r="V992" s="95"/>
    </row>
    <row r="993">
      <c r="A993" s="575"/>
      <c r="B993" s="337"/>
      <c r="C993" s="337"/>
      <c r="D993" s="337"/>
      <c r="E993" s="337"/>
      <c r="F993" s="337"/>
      <c r="G993" s="337"/>
      <c r="H993" s="337"/>
      <c r="I993" s="337"/>
      <c r="J993" s="337"/>
      <c r="K993" s="337"/>
      <c r="L993" s="337"/>
      <c r="M993" s="337"/>
      <c r="N993" s="337"/>
      <c r="O993" s="337"/>
      <c r="P993" s="337"/>
      <c r="Q993" s="337"/>
      <c r="R993" s="337"/>
      <c r="S993" s="337"/>
      <c r="T993" s="337"/>
      <c r="U993" s="337"/>
      <c r="V993" s="95"/>
    </row>
    <row r="994">
      <c r="A994" s="575"/>
      <c r="B994" s="337"/>
      <c r="C994" s="337"/>
      <c r="D994" s="337"/>
      <c r="E994" s="337"/>
      <c r="F994" s="337"/>
      <c r="G994" s="337"/>
      <c r="H994" s="337"/>
      <c r="I994" s="337"/>
      <c r="J994" s="337"/>
      <c r="K994" s="337"/>
      <c r="L994" s="337"/>
      <c r="M994" s="337"/>
      <c r="N994" s="337"/>
      <c r="O994" s="337"/>
      <c r="P994" s="337"/>
      <c r="Q994" s="337"/>
      <c r="R994" s="337"/>
      <c r="S994" s="337"/>
      <c r="T994" s="337"/>
      <c r="U994" s="337"/>
      <c r="V994" s="95"/>
    </row>
    <row r="995">
      <c r="A995" s="575"/>
      <c r="B995" s="337"/>
      <c r="C995" s="337"/>
      <c r="D995" s="337"/>
      <c r="E995" s="337"/>
      <c r="F995" s="337"/>
      <c r="G995" s="337"/>
      <c r="H995" s="337"/>
      <c r="I995" s="337"/>
      <c r="J995" s="337"/>
      <c r="K995" s="337"/>
      <c r="L995" s="337"/>
      <c r="M995" s="337"/>
      <c r="N995" s="337"/>
      <c r="O995" s="337"/>
      <c r="P995" s="337"/>
      <c r="Q995" s="337"/>
      <c r="R995" s="337"/>
      <c r="S995" s="337"/>
      <c r="T995" s="337"/>
      <c r="U995" s="337"/>
      <c r="V995" s="95"/>
    </row>
    <row r="996">
      <c r="A996" s="575"/>
      <c r="B996" s="337"/>
      <c r="C996" s="337"/>
      <c r="D996" s="337"/>
      <c r="E996" s="337"/>
      <c r="F996" s="337"/>
      <c r="G996" s="337"/>
      <c r="H996" s="337"/>
      <c r="I996" s="337"/>
      <c r="J996" s="337"/>
      <c r="K996" s="337"/>
      <c r="L996" s="337"/>
      <c r="M996" s="337"/>
      <c r="N996" s="337"/>
      <c r="O996" s="337"/>
      <c r="P996" s="337"/>
      <c r="Q996" s="337"/>
      <c r="R996" s="337"/>
      <c r="S996" s="337"/>
      <c r="T996" s="337"/>
      <c r="U996" s="337"/>
      <c r="V996" s="95"/>
    </row>
    <row r="997">
      <c r="A997" s="575"/>
      <c r="B997" s="337"/>
      <c r="C997" s="337"/>
      <c r="D997" s="337"/>
      <c r="E997" s="337"/>
      <c r="F997" s="337"/>
      <c r="G997" s="337"/>
      <c r="H997" s="337"/>
      <c r="I997" s="337"/>
      <c r="J997" s="337"/>
      <c r="K997" s="337"/>
      <c r="L997" s="337"/>
      <c r="M997" s="337"/>
      <c r="N997" s="337"/>
      <c r="O997" s="337"/>
      <c r="P997" s="337"/>
      <c r="Q997" s="337"/>
      <c r="R997" s="337"/>
      <c r="S997" s="337"/>
      <c r="T997" s="337"/>
      <c r="U997" s="337"/>
      <c r="V997" s="95"/>
    </row>
    <row r="998">
      <c r="A998" s="575"/>
      <c r="B998" s="337"/>
      <c r="C998" s="337"/>
      <c r="D998" s="337"/>
      <c r="E998" s="337"/>
      <c r="F998" s="337"/>
      <c r="G998" s="337"/>
      <c r="H998" s="337"/>
      <c r="I998" s="337"/>
      <c r="J998" s="337"/>
      <c r="K998" s="337"/>
      <c r="L998" s="337"/>
      <c r="M998" s="337"/>
      <c r="N998" s="337"/>
      <c r="O998" s="337"/>
      <c r="P998" s="337"/>
      <c r="Q998" s="337"/>
      <c r="R998" s="337"/>
      <c r="S998" s="337"/>
      <c r="T998" s="337"/>
      <c r="U998" s="337"/>
      <c r="V998" s="95"/>
    </row>
    <row r="999">
      <c r="A999" s="575"/>
      <c r="B999" s="337"/>
      <c r="C999" s="337"/>
      <c r="D999" s="337"/>
      <c r="E999" s="337"/>
      <c r="F999" s="337"/>
      <c r="G999" s="337"/>
      <c r="H999" s="337"/>
      <c r="I999" s="337"/>
      <c r="J999" s="337"/>
      <c r="K999" s="337"/>
      <c r="L999" s="337"/>
      <c r="M999" s="337"/>
      <c r="N999" s="337"/>
      <c r="O999" s="337"/>
      <c r="P999" s="337"/>
      <c r="Q999" s="337"/>
      <c r="R999" s="337"/>
      <c r="S999" s="337"/>
      <c r="T999" s="337"/>
      <c r="U999" s="337"/>
      <c r="V999" s="95"/>
    </row>
    <row r="1000">
      <c r="A1000" s="575"/>
      <c r="B1000" s="337"/>
      <c r="C1000" s="337"/>
      <c r="D1000" s="337"/>
      <c r="E1000" s="337"/>
      <c r="F1000" s="337"/>
      <c r="G1000" s="337"/>
      <c r="H1000" s="337"/>
      <c r="I1000" s="337"/>
      <c r="J1000" s="337"/>
      <c r="K1000" s="337"/>
      <c r="L1000" s="337"/>
      <c r="M1000" s="337"/>
      <c r="N1000" s="337"/>
      <c r="O1000" s="337"/>
      <c r="P1000" s="337"/>
      <c r="Q1000" s="337"/>
      <c r="R1000" s="337"/>
      <c r="S1000" s="337"/>
      <c r="T1000" s="337"/>
      <c r="U1000" s="337"/>
      <c r="V1000" s="95"/>
    </row>
    <row r="1001">
      <c r="A1001" s="575"/>
      <c r="B1001" s="337"/>
      <c r="C1001" s="337"/>
      <c r="D1001" s="337"/>
      <c r="E1001" s="337"/>
      <c r="F1001" s="337"/>
      <c r="G1001" s="337"/>
      <c r="H1001" s="337"/>
      <c r="I1001" s="337"/>
      <c r="J1001" s="337"/>
      <c r="K1001" s="337"/>
      <c r="L1001" s="337"/>
      <c r="M1001" s="337"/>
      <c r="N1001" s="337"/>
      <c r="O1001" s="337"/>
      <c r="P1001" s="337"/>
      <c r="Q1001" s="337"/>
      <c r="R1001" s="337"/>
      <c r="S1001" s="337"/>
      <c r="T1001" s="337"/>
      <c r="U1001" s="337"/>
      <c r="V1001" s="95"/>
    </row>
    <row r="1002">
      <c r="A1002" s="575"/>
      <c r="B1002" s="337"/>
      <c r="C1002" s="337"/>
      <c r="D1002" s="337"/>
      <c r="E1002" s="337"/>
      <c r="F1002" s="337"/>
      <c r="G1002" s="337"/>
      <c r="H1002" s="337"/>
      <c r="I1002" s="337"/>
      <c r="J1002" s="337"/>
      <c r="K1002" s="337"/>
      <c r="L1002" s="337"/>
      <c r="M1002" s="337"/>
      <c r="N1002" s="337"/>
      <c r="O1002" s="337"/>
      <c r="P1002" s="337"/>
      <c r="Q1002" s="337"/>
      <c r="R1002" s="337"/>
      <c r="S1002" s="337"/>
      <c r="T1002" s="337"/>
      <c r="U1002" s="337"/>
      <c r="V1002" s="95"/>
    </row>
    <row r="1003">
      <c r="A1003" s="575"/>
      <c r="B1003" s="337"/>
      <c r="C1003" s="337"/>
      <c r="D1003" s="337"/>
      <c r="E1003" s="337"/>
      <c r="F1003" s="337"/>
      <c r="G1003" s="337"/>
      <c r="H1003" s="337"/>
      <c r="I1003" s="337"/>
      <c r="J1003" s="337"/>
      <c r="K1003" s="337"/>
      <c r="L1003" s="337"/>
      <c r="M1003" s="337"/>
      <c r="N1003" s="337"/>
      <c r="O1003" s="337"/>
      <c r="P1003" s="337"/>
      <c r="Q1003" s="337"/>
      <c r="R1003" s="337"/>
      <c r="S1003" s="337"/>
      <c r="T1003" s="337"/>
      <c r="U1003" s="337"/>
      <c r="V1003" s="95"/>
    </row>
    <row r="1004">
      <c r="A1004" s="575"/>
      <c r="B1004" s="337"/>
      <c r="C1004" s="337"/>
      <c r="D1004" s="337"/>
      <c r="E1004" s="337"/>
      <c r="F1004" s="337"/>
      <c r="G1004" s="337"/>
      <c r="H1004" s="337"/>
      <c r="I1004" s="337"/>
      <c r="J1004" s="337"/>
      <c r="K1004" s="337"/>
      <c r="L1004" s="337"/>
      <c r="M1004" s="337"/>
      <c r="N1004" s="337"/>
      <c r="O1004" s="337"/>
      <c r="P1004" s="337"/>
      <c r="Q1004" s="337"/>
      <c r="R1004" s="337"/>
      <c r="S1004" s="337"/>
      <c r="T1004" s="337"/>
      <c r="U1004" s="337"/>
      <c r="V1004" s="95"/>
    </row>
    <row r="1005">
      <c r="A1005" s="575"/>
      <c r="B1005" s="337"/>
      <c r="C1005" s="337"/>
      <c r="D1005" s="337"/>
      <c r="E1005" s="337"/>
      <c r="F1005" s="337"/>
      <c r="G1005" s="337"/>
      <c r="H1005" s="337"/>
      <c r="I1005" s="337"/>
      <c r="J1005" s="337"/>
      <c r="K1005" s="337"/>
      <c r="L1005" s="337"/>
      <c r="M1005" s="337"/>
      <c r="N1005" s="337"/>
      <c r="O1005" s="337"/>
      <c r="P1005" s="337"/>
      <c r="Q1005" s="337"/>
      <c r="R1005" s="337"/>
      <c r="S1005" s="337"/>
      <c r="T1005" s="337"/>
      <c r="U1005" s="337"/>
      <c r="V1005" s="95"/>
    </row>
    <row r="1006">
      <c r="A1006" s="575"/>
      <c r="B1006" s="337"/>
      <c r="C1006" s="337"/>
      <c r="D1006" s="337"/>
      <c r="E1006" s="337"/>
      <c r="F1006" s="337"/>
      <c r="G1006" s="337"/>
      <c r="H1006" s="337"/>
      <c r="I1006" s="337"/>
      <c r="J1006" s="337"/>
      <c r="K1006" s="337"/>
      <c r="L1006" s="337"/>
      <c r="M1006" s="337"/>
      <c r="N1006" s="337"/>
      <c r="O1006" s="337"/>
      <c r="P1006" s="337"/>
      <c r="Q1006" s="337"/>
      <c r="R1006" s="337"/>
      <c r="S1006" s="337"/>
      <c r="T1006" s="337"/>
      <c r="U1006" s="337"/>
      <c r="V1006" s="95"/>
    </row>
    <row r="1007">
      <c r="A1007" s="575"/>
      <c r="B1007" s="337"/>
      <c r="C1007" s="337"/>
      <c r="D1007" s="337"/>
      <c r="E1007" s="337"/>
      <c r="F1007" s="337"/>
      <c r="G1007" s="337"/>
      <c r="H1007" s="337"/>
      <c r="I1007" s="337"/>
      <c r="J1007" s="337"/>
      <c r="K1007" s="337"/>
      <c r="L1007" s="337"/>
      <c r="M1007" s="337"/>
      <c r="N1007" s="337"/>
      <c r="O1007" s="337"/>
      <c r="P1007" s="337"/>
      <c r="Q1007" s="337"/>
      <c r="R1007" s="337"/>
      <c r="S1007" s="337"/>
      <c r="T1007" s="337"/>
      <c r="U1007" s="337"/>
      <c r="V1007" s="95"/>
    </row>
    <row r="1008">
      <c r="A1008" s="575"/>
      <c r="B1008" s="337"/>
      <c r="C1008" s="337"/>
      <c r="D1008" s="337"/>
      <c r="E1008" s="337"/>
      <c r="F1008" s="337"/>
      <c r="G1008" s="337"/>
      <c r="H1008" s="337"/>
      <c r="I1008" s="337"/>
      <c r="J1008" s="337"/>
      <c r="K1008" s="337"/>
      <c r="L1008" s="337"/>
      <c r="M1008" s="337"/>
      <c r="N1008" s="337"/>
      <c r="O1008" s="337"/>
      <c r="P1008" s="337"/>
      <c r="Q1008" s="337"/>
      <c r="R1008" s="337"/>
      <c r="S1008" s="337"/>
      <c r="T1008" s="337"/>
      <c r="U1008" s="337"/>
      <c r="V1008" s="95"/>
    </row>
    <row r="1009">
      <c r="A1009" s="575"/>
      <c r="B1009" s="337"/>
      <c r="C1009" s="337"/>
      <c r="D1009" s="337"/>
      <c r="E1009" s="337"/>
      <c r="F1009" s="337"/>
      <c r="G1009" s="337"/>
      <c r="H1009" s="337"/>
      <c r="I1009" s="337"/>
      <c r="J1009" s="337"/>
      <c r="K1009" s="337"/>
      <c r="L1009" s="337"/>
      <c r="M1009" s="337"/>
      <c r="N1009" s="337"/>
      <c r="O1009" s="337"/>
      <c r="P1009" s="337"/>
      <c r="Q1009" s="337"/>
      <c r="R1009" s="337"/>
      <c r="S1009" s="337"/>
      <c r="T1009" s="337"/>
      <c r="U1009" s="337"/>
      <c r="V1009" s="95"/>
    </row>
    <row r="1010">
      <c r="A1010" s="575"/>
      <c r="B1010" s="337"/>
      <c r="C1010" s="337"/>
      <c r="D1010" s="337"/>
      <c r="E1010" s="337"/>
      <c r="F1010" s="337"/>
      <c r="G1010" s="337"/>
      <c r="H1010" s="337"/>
      <c r="I1010" s="337"/>
      <c r="J1010" s="337"/>
      <c r="K1010" s="337"/>
      <c r="L1010" s="337"/>
      <c r="M1010" s="337"/>
      <c r="N1010" s="337"/>
      <c r="O1010" s="337"/>
      <c r="P1010" s="337"/>
      <c r="Q1010" s="337"/>
      <c r="R1010" s="337"/>
      <c r="S1010" s="337"/>
      <c r="T1010" s="337"/>
      <c r="U1010" s="337"/>
      <c r="V1010" s="95"/>
    </row>
    <row r="1011">
      <c r="A1011" s="575"/>
      <c r="B1011" s="337"/>
      <c r="C1011" s="337"/>
      <c r="D1011" s="337"/>
      <c r="E1011" s="337"/>
      <c r="F1011" s="337"/>
      <c r="G1011" s="337"/>
      <c r="H1011" s="337"/>
      <c r="I1011" s="337"/>
      <c r="J1011" s="337"/>
      <c r="K1011" s="337"/>
      <c r="L1011" s="337"/>
      <c r="M1011" s="337"/>
      <c r="N1011" s="337"/>
      <c r="O1011" s="337"/>
      <c r="P1011" s="337"/>
      <c r="Q1011" s="337"/>
      <c r="R1011" s="337"/>
      <c r="S1011" s="337"/>
      <c r="T1011" s="337"/>
      <c r="U1011" s="337"/>
      <c r="V1011" s="95"/>
    </row>
    <row r="1012">
      <c r="A1012" s="575"/>
      <c r="B1012" s="337"/>
      <c r="C1012" s="337"/>
      <c r="D1012" s="337"/>
      <c r="E1012" s="337"/>
      <c r="F1012" s="337"/>
      <c r="G1012" s="337"/>
      <c r="H1012" s="337"/>
      <c r="I1012" s="337"/>
      <c r="J1012" s="337"/>
      <c r="K1012" s="337"/>
      <c r="L1012" s="337"/>
      <c r="M1012" s="337"/>
      <c r="N1012" s="337"/>
      <c r="O1012" s="337"/>
      <c r="P1012" s="337"/>
      <c r="Q1012" s="337"/>
      <c r="R1012" s="337"/>
      <c r="S1012" s="337"/>
      <c r="T1012" s="337"/>
      <c r="U1012" s="337"/>
      <c r="V1012" s="95"/>
    </row>
    <row r="1013">
      <c r="A1013" s="575"/>
      <c r="B1013" s="337"/>
      <c r="C1013" s="337"/>
      <c r="D1013" s="337"/>
      <c r="E1013" s="337"/>
      <c r="F1013" s="337"/>
      <c r="G1013" s="337"/>
      <c r="H1013" s="337"/>
      <c r="I1013" s="337"/>
      <c r="J1013" s="337"/>
      <c r="K1013" s="337"/>
      <c r="L1013" s="337"/>
      <c r="M1013" s="337"/>
      <c r="N1013" s="337"/>
      <c r="O1013" s="337"/>
      <c r="P1013" s="337"/>
      <c r="Q1013" s="337"/>
      <c r="R1013" s="337"/>
      <c r="S1013" s="337"/>
      <c r="T1013" s="337"/>
      <c r="U1013" s="337"/>
      <c r="V1013" s="95"/>
    </row>
    <row r="1014">
      <c r="A1014" s="575"/>
      <c r="B1014" s="337"/>
      <c r="C1014" s="337"/>
      <c r="D1014" s="337"/>
      <c r="E1014" s="337"/>
      <c r="F1014" s="337"/>
      <c r="G1014" s="337"/>
      <c r="H1014" s="337"/>
      <c r="I1014" s="337"/>
      <c r="J1014" s="337"/>
      <c r="K1014" s="337"/>
      <c r="L1014" s="337"/>
      <c r="M1014" s="337"/>
      <c r="N1014" s="337"/>
      <c r="O1014" s="337"/>
      <c r="P1014" s="337"/>
      <c r="Q1014" s="337"/>
      <c r="R1014" s="337"/>
      <c r="S1014" s="337"/>
      <c r="T1014" s="337"/>
      <c r="U1014" s="337"/>
      <c r="V1014" s="95"/>
    </row>
  </sheetData>
  <conditionalFormatting sqref="K1:K1014">
    <cfRule type="containsText" dxfId="1" priority="1" operator="containsText" text="Pass">
      <formula>NOT(ISERROR(SEARCH(("Pass"),(K1))))</formula>
    </cfRule>
  </conditionalFormatting>
  <conditionalFormatting sqref="K1:K1014">
    <cfRule type="containsText" dxfId="2" priority="2" operator="containsText" text="Fail">
      <formula>NOT(ISERROR(SEARCH(("Fail"),(K1))))</formula>
    </cfRule>
  </conditionalFormatting>
  <conditionalFormatting sqref="K1:K1014">
    <cfRule type="containsText" dxfId="0" priority="3" operator="containsText" text="Unavailable">
      <formula>NOT(ISERROR(SEARCH(("Unavailable"),(K1))))</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5.86"/>
    <col customWidth="1" min="5" max="5" width="11.43"/>
    <col customWidth="1" min="7" max="7" width="40.86"/>
    <col customWidth="1" min="8" max="8" width="80.29"/>
    <col customWidth="1" min="9" max="9" width="12.86"/>
    <col customWidth="1" min="10" max="10" width="12.57"/>
    <col customWidth="1" min="11" max="12" width="12.86"/>
    <col customWidth="1" min="13" max="13" width="13.0"/>
  </cols>
  <sheetData>
    <row r="1">
      <c r="A1" s="477" t="s">
        <v>2527</v>
      </c>
      <c r="B1" s="478"/>
      <c r="C1" s="478"/>
      <c r="D1" s="478"/>
      <c r="E1" s="478"/>
      <c r="F1" s="478"/>
      <c r="G1" s="478"/>
      <c r="H1" s="478"/>
      <c r="I1" s="478"/>
      <c r="J1" s="478"/>
      <c r="K1" s="478"/>
      <c r="L1" s="478"/>
      <c r="M1" s="478"/>
      <c r="N1" s="478"/>
      <c r="O1" s="478"/>
      <c r="P1" s="478"/>
      <c r="Q1" s="478"/>
      <c r="R1" s="478"/>
      <c r="S1" s="478"/>
      <c r="T1" s="478"/>
      <c r="U1" s="478"/>
      <c r="V1" s="478"/>
      <c r="W1" s="478"/>
      <c r="X1" s="478"/>
      <c r="Y1" s="478"/>
      <c r="Z1" s="478"/>
      <c r="AA1" s="478"/>
      <c r="AB1" s="478"/>
      <c r="AC1" s="478"/>
      <c r="AD1" s="478"/>
      <c r="AE1" s="478"/>
      <c r="AF1" s="478"/>
      <c r="AG1" s="478"/>
      <c r="AH1" s="478"/>
      <c r="AI1" s="478"/>
      <c r="AJ1" s="478"/>
      <c r="AK1" s="478"/>
      <c r="AL1" s="478"/>
      <c r="AM1" s="478"/>
      <c r="AN1" s="478"/>
      <c r="AO1" s="478"/>
      <c r="AP1" s="478"/>
      <c r="AQ1" s="478"/>
      <c r="AR1" s="478"/>
      <c r="AS1" s="478"/>
    </row>
    <row r="2" ht="26.25" customHeight="1">
      <c r="A2" s="479" t="s">
        <v>57</v>
      </c>
      <c r="B2" s="480" t="s">
        <v>60</v>
      </c>
      <c r="C2" s="479" t="s">
        <v>2894</v>
      </c>
      <c r="D2" s="480" t="s">
        <v>61</v>
      </c>
      <c r="E2" s="68" t="s">
        <v>422</v>
      </c>
      <c r="F2" s="480" t="s">
        <v>62</v>
      </c>
      <c r="G2" s="479" t="s">
        <v>63</v>
      </c>
      <c r="H2" s="479" t="s">
        <v>64</v>
      </c>
      <c r="I2" s="479" t="s">
        <v>65</v>
      </c>
      <c r="J2" s="480" t="s">
        <v>66</v>
      </c>
      <c r="K2" s="479" t="s">
        <v>67</v>
      </c>
      <c r="L2" s="479" t="s">
        <v>68</v>
      </c>
      <c r="M2" s="479" t="s">
        <v>69</v>
      </c>
      <c r="N2" s="480" t="s">
        <v>70</v>
      </c>
      <c r="O2" s="479" t="s">
        <v>71</v>
      </c>
      <c r="P2" s="481" t="s">
        <v>72</v>
      </c>
      <c r="Q2" s="481" t="s">
        <v>73</v>
      </c>
      <c r="R2" s="481" t="s">
        <v>74</v>
      </c>
      <c r="S2" s="481" t="s">
        <v>75</v>
      </c>
      <c r="T2" s="481" t="s">
        <v>76</v>
      </c>
      <c r="U2" s="480" t="s">
        <v>77</v>
      </c>
      <c r="V2" s="479" t="s">
        <v>78</v>
      </c>
      <c r="W2" s="480" t="s">
        <v>79</v>
      </c>
      <c r="X2" s="480"/>
      <c r="Y2" s="480"/>
      <c r="Z2" s="480"/>
      <c r="AA2" s="480"/>
      <c r="AB2" s="480"/>
      <c r="AC2" s="480"/>
      <c r="AD2" s="480"/>
      <c r="AE2" s="480"/>
      <c r="AF2" s="480"/>
      <c r="AG2" s="480"/>
      <c r="AH2" s="480"/>
      <c r="AI2" s="480"/>
      <c r="AJ2" s="480"/>
      <c r="AK2" s="480"/>
      <c r="AL2" s="480"/>
      <c r="AM2" s="480"/>
      <c r="AN2" s="480"/>
      <c r="AO2" s="480"/>
      <c r="AP2" s="480"/>
      <c r="AQ2" s="480"/>
      <c r="AR2" s="480"/>
      <c r="AS2" s="480"/>
    </row>
    <row r="3">
      <c r="A3" s="482"/>
      <c r="B3" s="483" t="s">
        <v>80</v>
      </c>
      <c r="C3" s="478"/>
      <c r="D3" s="484"/>
      <c r="E3" s="484"/>
      <c r="F3" s="485"/>
      <c r="G3" s="485"/>
      <c r="H3" s="485"/>
      <c r="I3" s="486"/>
      <c r="J3" s="486"/>
      <c r="K3" s="487"/>
      <c r="L3" s="488" t="s">
        <v>1647</v>
      </c>
      <c r="M3" s="484"/>
      <c r="N3" s="489"/>
      <c r="O3" s="484"/>
      <c r="P3" s="485"/>
      <c r="Q3" s="163"/>
      <c r="R3" s="163"/>
      <c r="S3" s="163"/>
      <c r="T3" s="163"/>
      <c r="U3" s="163"/>
      <c r="V3" s="163"/>
      <c r="W3" s="490"/>
      <c r="X3" s="490"/>
      <c r="Y3" s="490"/>
      <c r="Z3" s="490"/>
      <c r="AA3" s="490"/>
      <c r="AB3" s="490"/>
      <c r="AC3" s="490"/>
      <c r="AD3" s="490"/>
      <c r="AE3" s="490"/>
      <c r="AF3" s="490"/>
      <c r="AG3" s="490"/>
      <c r="AH3" s="490"/>
      <c r="AI3" s="490"/>
      <c r="AJ3" s="490"/>
      <c r="AK3" s="490"/>
      <c r="AL3" s="490"/>
      <c r="AM3" s="490"/>
      <c r="AN3" s="490"/>
      <c r="AO3" s="490"/>
      <c r="AP3" s="490"/>
      <c r="AQ3" s="490"/>
      <c r="AR3" s="490"/>
      <c r="AS3" s="490"/>
    </row>
    <row r="4">
      <c r="A4" s="482"/>
      <c r="B4" s="491"/>
      <c r="C4" s="576"/>
      <c r="D4" s="492" t="s">
        <v>81</v>
      </c>
      <c r="E4" s="492"/>
      <c r="F4" s="493"/>
      <c r="G4" s="494" t="s">
        <v>82</v>
      </c>
      <c r="H4" s="495"/>
      <c r="I4" s="486"/>
      <c r="J4" s="486"/>
      <c r="K4" s="486"/>
      <c r="L4" s="496"/>
      <c r="M4" s="492"/>
      <c r="N4" s="497"/>
      <c r="O4" s="494" t="s">
        <v>1649</v>
      </c>
      <c r="P4" s="498"/>
      <c r="Q4" s="163"/>
      <c r="R4" s="163"/>
      <c r="S4" s="163"/>
      <c r="T4" s="163"/>
      <c r="U4" s="163"/>
      <c r="V4" s="163"/>
      <c r="W4" s="490"/>
      <c r="X4" s="490"/>
      <c r="Y4" s="490"/>
      <c r="Z4" s="490"/>
      <c r="AA4" s="490"/>
      <c r="AB4" s="490"/>
      <c r="AC4" s="490"/>
      <c r="AD4" s="490"/>
      <c r="AE4" s="490"/>
      <c r="AF4" s="490"/>
      <c r="AG4" s="490"/>
      <c r="AH4" s="490"/>
      <c r="AI4" s="490"/>
      <c r="AJ4" s="490"/>
      <c r="AK4" s="490"/>
      <c r="AL4" s="490"/>
      <c r="AM4" s="490"/>
      <c r="AN4" s="490"/>
      <c r="AO4" s="490"/>
      <c r="AP4" s="490"/>
      <c r="AQ4" s="490"/>
      <c r="AR4" s="490"/>
      <c r="AS4" s="490"/>
    </row>
    <row r="5">
      <c r="A5" s="482"/>
      <c r="B5" s="491"/>
      <c r="C5" s="577"/>
      <c r="D5" s="499" t="s">
        <v>83</v>
      </c>
      <c r="E5" s="499"/>
      <c r="F5" s="500"/>
      <c r="G5" s="494" t="s">
        <v>84</v>
      </c>
      <c r="H5" s="501"/>
      <c r="I5" s="486"/>
      <c r="J5" s="486"/>
      <c r="K5" s="486"/>
      <c r="L5" s="496"/>
      <c r="M5" s="492"/>
      <c r="N5" s="502"/>
      <c r="O5" s="503" t="s">
        <v>1651</v>
      </c>
      <c r="P5" s="504"/>
      <c r="Q5" s="163"/>
      <c r="R5" s="163"/>
      <c r="S5" s="163"/>
      <c r="T5" s="163"/>
      <c r="U5" s="163"/>
      <c r="V5" s="163"/>
      <c r="W5" s="490"/>
      <c r="X5" s="490"/>
      <c r="Y5" s="490"/>
      <c r="Z5" s="490"/>
      <c r="AA5" s="490"/>
      <c r="AB5" s="490"/>
      <c r="AC5" s="490"/>
      <c r="AD5" s="490"/>
      <c r="AE5" s="490"/>
      <c r="AF5" s="490"/>
      <c r="AG5" s="490"/>
      <c r="AH5" s="490"/>
      <c r="AI5" s="490"/>
      <c r="AJ5" s="490"/>
      <c r="AK5" s="490"/>
      <c r="AL5" s="490"/>
      <c r="AM5" s="490"/>
      <c r="AN5" s="490"/>
      <c r="AO5" s="490"/>
      <c r="AP5" s="490"/>
      <c r="AQ5" s="490"/>
      <c r="AR5" s="490"/>
      <c r="AS5" s="490"/>
    </row>
    <row r="6">
      <c r="A6" s="482"/>
      <c r="B6" s="491"/>
      <c r="C6" s="578"/>
      <c r="D6" s="80" t="s">
        <v>85</v>
      </c>
      <c r="E6" s="80"/>
      <c r="F6" s="505"/>
      <c r="G6" s="494" t="s">
        <v>86</v>
      </c>
      <c r="H6" s="506"/>
      <c r="I6" s="486"/>
      <c r="J6" s="486"/>
      <c r="K6" s="486"/>
      <c r="L6" s="496"/>
      <c r="M6" s="492"/>
      <c r="N6" s="507"/>
      <c r="O6" s="494" t="s">
        <v>1653</v>
      </c>
      <c r="P6" s="508"/>
      <c r="Q6" s="163"/>
      <c r="R6" s="163"/>
      <c r="S6" s="163"/>
      <c r="T6" s="163"/>
      <c r="U6" s="163"/>
      <c r="V6" s="163"/>
      <c r="W6" s="509">
        <f>countIF(W17:W1056, "Release")</f>
        <v>0</v>
      </c>
      <c r="X6" s="509"/>
      <c r="Y6" s="509"/>
      <c r="Z6" s="509"/>
      <c r="AA6" s="509"/>
      <c r="AB6" s="509"/>
      <c r="AC6" s="509"/>
      <c r="AD6" s="509"/>
      <c r="AE6" s="509"/>
      <c r="AF6" s="509"/>
      <c r="AG6" s="509"/>
      <c r="AH6" s="509"/>
      <c r="AI6" s="509"/>
      <c r="AJ6" s="509"/>
      <c r="AK6" s="509"/>
      <c r="AL6" s="509"/>
      <c r="AM6" s="509"/>
      <c r="AN6" s="509"/>
      <c r="AO6" s="509"/>
      <c r="AP6" s="509"/>
      <c r="AQ6" s="509"/>
      <c r="AR6" s="509"/>
      <c r="AS6" s="509"/>
    </row>
    <row r="7" ht="20.25" customHeight="1">
      <c r="A7" s="579" t="s">
        <v>2895</v>
      </c>
      <c r="B7" s="580"/>
      <c r="C7" s="581"/>
      <c r="D7" s="581"/>
      <c r="E7" s="580"/>
      <c r="F7" s="582"/>
      <c r="G7" s="581"/>
      <c r="H7" s="581"/>
      <c r="I7" s="512"/>
      <c r="J7" s="512"/>
      <c r="K7" s="512"/>
      <c r="L7" s="511"/>
      <c r="M7" s="511"/>
      <c r="N7" s="513"/>
      <c r="O7" s="514"/>
      <c r="P7" s="511"/>
      <c r="Q7" s="511"/>
      <c r="R7" s="511"/>
      <c r="S7" s="511"/>
      <c r="T7" s="511"/>
      <c r="U7" s="511"/>
      <c r="V7" s="511"/>
      <c r="W7" s="515"/>
      <c r="X7" s="515"/>
      <c r="Y7" s="515"/>
      <c r="Z7" s="515"/>
      <c r="AA7" s="515"/>
      <c r="AB7" s="515"/>
      <c r="AC7" s="515"/>
      <c r="AD7" s="515"/>
      <c r="AE7" s="515"/>
      <c r="AF7" s="515"/>
      <c r="AG7" s="515"/>
      <c r="AH7" s="515"/>
      <c r="AI7" s="515"/>
      <c r="AJ7" s="515"/>
      <c r="AK7" s="515"/>
      <c r="AL7" s="515"/>
      <c r="AM7" s="515"/>
      <c r="AN7" s="515"/>
      <c r="AO7" s="515"/>
      <c r="AP7" s="515"/>
      <c r="AQ7" s="515"/>
      <c r="AR7" s="515"/>
      <c r="AS7" s="515"/>
    </row>
    <row r="8">
      <c r="A8" s="583" t="s">
        <v>2896</v>
      </c>
      <c r="B8" s="584" t="s">
        <v>2897</v>
      </c>
      <c r="C8" s="585"/>
      <c r="D8" s="585" t="s">
        <v>2898</v>
      </c>
      <c r="E8" s="586" t="s">
        <v>2899</v>
      </c>
      <c r="F8" s="538" t="s">
        <v>2900</v>
      </c>
      <c r="G8" s="584" t="s">
        <v>2901</v>
      </c>
      <c r="H8" s="584" t="s">
        <v>2902</v>
      </c>
      <c r="I8" s="539">
        <v>43850.0</v>
      </c>
      <c r="J8" s="540" t="s">
        <v>116</v>
      </c>
      <c r="K8" s="523">
        <v>43872.0</v>
      </c>
      <c r="L8" s="542" t="s">
        <v>47</v>
      </c>
      <c r="M8" s="542" t="s">
        <v>383</v>
      </c>
      <c r="N8" s="587"/>
      <c r="O8" s="587"/>
      <c r="P8" s="180" t="s">
        <v>96</v>
      </c>
      <c r="Q8" s="180" t="s">
        <v>249</v>
      </c>
      <c r="R8" s="180" t="s">
        <v>98</v>
      </c>
      <c r="S8" s="588">
        <v>43864.0</v>
      </c>
      <c r="T8" s="180" t="s">
        <v>97</v>
      </c>
      <c r="U8" s="564"/>
      <c r="V8" s="180"/>
      <c r="W8" s="520"/>
      <c r="X8" s="520"/>
      <c r="Y8" s="520"/>
      <c r="Z8" s="520"/>
      <c r="AA8" s="520"/>
      <c r="AB8" s="520"/>
      <c r="AC8" s="520"/>
      <c r="AD8" s="520"/>
      <c r="AE8" s="520"/>
      <c r="AF8" s="520"/>
      <c r="AG8" s="520"/>
      <c r="AH8" s="520"/>
      <c r="AI8" s="520"/>
      <c r="AJ8" s="520"/>
      <c r="AK8" s="520"/>
      <c r="AL8" s="520"/>
      <c r="AM8" s="520"/>
      <c r="AN8" s="520"/>
      <c r="AO8" s="520"/>
      <c r="AP8" s="520"/>
      <c r="AQ8" s="520"/>
      <c r="AR8" s="520"/>
      <c r="AS8" s="520"/>
    </row>
    <row r="9">
      <c r="A9" s="583" t="s">
        <v>2903</v>
      </c>
      <c r="B9" s="536" t="s">
        <v>2897</v>
      </c>
      <c r="C9" s="536"/>
      <c r="D9" s="536" t="s">
        <v>2904</v>
      </c>
      <c r="E9" s="586" t="s">
        <v>2899</v>
      </c>
      <c r="F9" s="536" t="s">
        <v>2900</v>
      </c>
      <c r="G9" s="589" t="s">
        <v>2905</v>
      </c>
      <c r="H9" s="538" t="s">
        <v>2906</v>
      </c>
      <c r="I9" s="539">
        <v>43850.0</v>
      </c>
      <c r="J9" s="540" t="s">
        <v>116</v>
      </c>
      <c r="K9" s="523">
        <v>43872.0</v>
      </c>
      <c r="L9" s="542" t="s">
        <v>47</v>
      </c>
      <c r="M9" s="542" t="s">
        <v>383</v>
      </c>
      <c r="N9" s="587"/>
      <c r="O9" s="587"/>
      <c r="P9" s="180" t="s">
        <v>96</v>
      </c>
      <c r="Q9" s="180" t="s">
        <v>249</v>
      </c>
      <c r="R9" s="180" t="s">
        <v>98</v>
      </c>
      <c r="S9" s="588">
        <v>43864.0</v>
      </c>
      <c r="T9" s="180" t="s">
        <v>97</v>
      </c>
      <c r="U9" s="564"/>
      <c r="V9" s="180"/>
      <c r="W9" s="520"/>
      <c r="X9" s="520"/>
      <c r="Y9" s="520"/>
      <c r="Z9" s="520"/>
      <c r="AA9" s="520"/>
      <c r="AB9" s="520"/>
      <c r="AC9" s="520"/>
      <c r="AD9" s="520"/>
      <c r="AE9" s="520"/>
      <c r="AF9" s="520"/>
      <c r="AG9" s="520"/>
      <c r="AH9" s="520"/>
      <c r="AI9" s="520"/>
      <c r="AJ9" s="520"/>
      <c r="AK9" s="520"/>
      <c r="AL9" s="520"/>
      <c r="AM9" s="520"/>
      <c r="AN9" s="520"/>
      <c r="AO9" s="520"/>
      <c r="AP9" s="520"/>
      <c r="AQ9" s="520"/>
      <c r="AR9" s="520"/>
      <c r="AS9" s="520"/>
    </row>
    <row r="10">
      <c r="A10" s="583" t="s">
        <v>2907</v>
      </c>
      <c r="B10" s="589" t="s">
        <v>2908</v>
      </c>
      <c r="C10" s="538"/>
      <c r="D10" s="538" t="s">
        <v>2909</v>
      </c>
      <c r="E10" s="586" t="s">
        <v>2899</v>
      </c>
      <c r="F10" s="568" t="s">
        <v>2910</v>
      </c>
      <c r="G10" s="538" t="s">
        <v>2911</v>
      </c>
      <c r="H10" s="568" t="s">
        <v>2912</v>
      </c>
      <c r="I10" s="539">
        <v>43872.0</v>
      </c>
      <c r="J10" s="540" t="s">
        <v>599</v>
      </c>
      <c r="K10" s="523">
        <v>43872.0</v>
      </c>
      <c r="L10" s="542" t="s">
        <v>47</v>
      </c>
      <c r="M10" s="542" t="s">
        <v>383</v>
      </c>
      <c r="N10" s="587"/>
      <c r="O10" s="587"/>
      <c r="P10" s="180" t="s">
        <v>96</v>
      </c>
      <c r="Q10" s="180" t="s">
        <v>249</v>
      </c>
      <c r="R10" s="180" t="s">
        <v>98</v>
      </c>
      <c r="S10" s="588">
        <v>43893.0</v>
      </c>
      <c r="T10" s="180" t="s">
        <v>97</v>
      </c>
      <c r="U10" s="564"/>
      <c r="V10" s="180"/>
      <c r="W10" s="520"/>
      <c r="X10" s="520"/>
      <c r="Y10" s="520"/>
      <c r="Z10" s="520"/>
      <c r="AA10" s="520"/>
      <c r="AB10" s="520"/>
      <c r="AC10" s="520"/>
      <c r="AD10" s="520"/>
      <c r="AE10" s="520"/>
      <c r="AF10" s="520"/>
      <c r="AG10" s="520"/>
      <c r="AH10" s="520"/>
      <c r="AI10" s="520"/>
      <c r="AJ10" s="520"/>
      <c r="AK10" s="520"/>
      <c r="AL10" s="520"/>
      <c r="AM10" s="520"/>
      <c r="AN10" s="520"/>
      <c r="AO10" s="520"/>
      <c r="AP10" s="520"/>
      <c r="AQ10" s="520"/>
      <c r="AR10" s="520"/>
      <c r="AS10" s="520"/>
    </row>
    <row r="11">
      <c r="A11" s="583" t="s">
        <v>2913</v>
      </c>
      <c r="B11" s="589" t="s">
        <v>2908</v>
      </c>
      <c r="C11" s="538"/>
      <c r="D11" s="538" t="s">
        <v>2914</v>
      </c>
      <c r="E11" s="586" t="s">
        <v>2899</v>
      </c>
      <c r="F11" s="568" t="s">
        <v>2910</v>
      </c>
      <c r="G11" s="538" t="s">
        <v>2915</v>
      </c>
      <c r="H11" s="538" t="s">
        <v>2916</v>
      </c>
      <c r="I11" s="539">
        <v>43850.0</v>
      </c>
      <c r="J11" s="540" t="s">
        <v>116</v>
      </c>
      <c r="K11" s="523">
        <v>43872.0</v>
      </c>
      <c r="L11" s="542" t="s">
        <v>47</v>
      </c>
      <c r="M11" s="542" t="s">
        <v>383</v>
      </c>
      <c r="N11" s="587"/>
      <c r="O11" s="587"/>
      <c r="P11" s="180" t="s">
        <v>96</v>
      </c>
      <c r="Q11" s="180" t="s">
        <v>249</v>
      </c>
      <c r="R11" s="180" t="s">
        <v>98</v>
      </c>
      <c r="S11" s="588">
        <v>43865.0</v>
      </c>
      <c r="T11" s="180" t="s">
        <v>97</v>
      </c>
      <c r="U11" s="564"/>
      <c r="V11" s="180"/>
      <c r="W11" s="520"/>
      <c r="X11" s="520"/>
      <c r="Y11" s="520"/>
      <c r="Z11" s="520"/>
      <c r="AA11" s="520"/>
      <c r="AB11" s="520"/>
      <c r="AC11" s="520"/>
      <c r="AD11" s="520"/>
      <c r="AE11" s="520"/>
      <c r="AF11" s="520"/>
      <c r="AG11" s="520"/>
      <c r="AH11" s="520"/>
      <c r="AI11" s="520"/>
      <c r="AJ11" s="520"/>
      <c r="AK11" s="520"/>
      <c r="AL11" s="520"/>
      <c r="AM11" s="520"/>
      <c r="AN11" s="520"/>
      <c r="AO11" s="520"/>
      <c r="AP11" s="520"/>
      <c r="AQ11" s="520"/>
      <c r="AR11" s="520"/>
      <c r="AS11" s="520"/>
    </row>
    <row r="12">
      <c r="A12" s="583" t="s">
        <v>2917</v>
      </c>
      <c r="B12" s="589" t="s">
        <v>2918</v>
      </c>
      <c r="C12" s="538"/>
      <c r="D12" s="538" t="s">
        <v>2919</v>
      </c>
      <c r="E12" s="586" t="s">
        <v>2899</v>
      </c>
      <c r="F12" s="568" t="s">
        <v>2910</v>
      </c>
      <c r="G12" s="568" t="s">
        <v>2920</v>
      </c>
      <c r="H12" s="590" t="s">
        <v>2921</v>
      </c>
      <c r="I12" s="539">
        <v>43850.0</v>
      </c>
      <c r="J12" s="540" t="s">
        <v>116</v>
      </c>
      <c r="K12" s="523">
        <v>43872.0</v>
      </c>
      <c r="L12" s="542" t="s">
        <v>47</v>
      </c>
      <c r="M12" s="542" t="s">
        <v>383</v>
      </c>
      <c r="N12" s="587"/>
      <c r="O12" s="587"/>
      <c r="P12" s="180" t="s">
        <v>96</v>
      </c>
      <c r="Q12" s="180" t="s">
        <v>249</v>
      </c>
      <c r="R12" s="180" t="s">
        <v>98</v>
      </c>
      <c r="S12" s="588">
        <v>43894.0</v>
      </c>
      <c r="T12" s="180" t="s">
        <v>97</v>
      </c>
      <c r="U12" s="564"/>
      <c r="V12" s="180"/>
      <c r="W12" s="520"/>
      <c r="X12" s="520"/>
      <c r="Y12" s="520"/>
      <c r="Z12" s="520"/>
      <c r="AA12" s="520"/>
      <c r="AB12" s="520"/>
      <c r="AC12" s="520"/>
      <c r="AD12" s="520"/>
      <c r="AE12" s="520"/>
      <c r="AF12" s="520"/>
      <c r="AG12" s="520"/>
      <c r="AH12" s="520"/>
      <c r="AI12" s="520"/>
      <c r="AJ12" s="520"/>
      <c r="AK12" s="520"/>
      <c r="AL12" s="520"/>
      <c r="AM12" s="520"/>
      <c r="AN12" s="520"/>
      <c r="AO12" s="520"/>
      <c r="AP12" s="520"/>
      <c r="AQ12" s="520"/>
      <c r="AR12" s="520"/>
      <c r="AS12" s="520"/>
    </row>
    <row r="13">
      <c r="A13" s="583" t="s">
        <v>2922</v>
      </c>
      <c r="B13" s="589" t="s">
        <v>2908</v>
      </c>
      <c r="C13" s="538"/>
      <c r="D13" s="538" t="s">
        <v>2923</v>
      </c>
      <c r="E13" s="586" t="s">
        <v>2899</v>
      </c>
      <c r="F13" s="568" t="s">
        <v>2910</v>
      </c>
      <c r="G13" s="568" t="s">
        <v>2924</v>
      </c>
      <c r="H13" s="591" t="s">
        <v>2925</v>
      </c>
      <c r="I13" s="539">
        <v>43872.0</v>
      </c>
      <c r="J13" s="540" t="s">
        <v>599</v>
      </c>
      <c r="K13" s="523">
        <v>43872.0</v>
      </c>
      <c r="L13" s="542" t="s">
        <v>47</v>
      </c>
      <c r="M13" s="542" t="s">
        <v>383</v>
      </c>
      <c r="N13" s="587"/>
      <c r="O13" s="587"/>
      <c r="P13" s="180" t="s">
        <v>96</v>
      </c>
      <c r="Q13" s="180" t="s">
        <v>249</v>
      </c>
      <c r="R13" s="180" t="s">
        <v>98</v>
      </c>
      <c r="S13" s="588">
        <v>43894.0</v>
      </c>
      <c r="T13" s="180" t="s">
        <v>97</v>
      </c>
      <c r="U13" s="564"/>
      <c r="V13" s="180"/>
      <c r="W13" s="520"/>
      <c r="X13" s="520"/>
      <c r="Y13" s="520"/>
      <c r="Z13" s="520"/>
      <c r="AA13" s="520"/>
      <c r="AB13" s="520"/>
      <c r="AC13" s="520"/>
      <c r="AD13" s="520"/>
      <c r="AE13" s="520"/>
      <c r="AF13" s="520"/>
      <c r="AG13" s="520"/>
      <c r="AH13" s="520"/>
      <c r="AI13" s="520"/>
      <c r="AJ13" s="520"/>
      <c r="AK13" s="520"/>
      <c r="AL13" s="520"/>
      <c r="AM13" s="520"/>
      <c r="AN13" s="520"/>
      <c r="AO13" s="520"/>
      <c r="AP13" s="520"/>
      <c r="AQ13" s="520"/>
      <c r="AR13" s="520"/>
      <c r="AS13" s="520"/>
    </row>
    <row r="14">
      <c r="A14" s="583" t="s">
        <v>2926</v>
      </c>
      <c r="B14" s="589" t="s">
        <v>2908</v>
      </c>
      <c r="C14" s="538"/>
      <c r="D14" s="538" t="s">
        <v>2927</v>
      </c>
      <c r="E14" s="586" t="s">
        <v>2899</v>
      </c>
      <c r="F14" s="568" t="s">
        <v>2910</v>
      </c>
      <c r="G14" s="568" t="s">
        <v>2928</v>
      </c>
      <c r="H14" s="568" t="s">
        <v>2929</v>
      </c>
      <c r="I14" s="539">
        <v>43872.0</v>
      </c>
      <c r="J14" s="540" t="s">
        <v>599</v>
      </c>
      <c r="K14" s="523">
        <v>43872.0</v>
      </c>
      <c r="L14" s="542" t="s">
        <v>47</v>
      </c>
      <c r="M14" s="542" t="s">
        <v>383</v>
      </c>
      <c r="N14" s="587"/>
      <c r="O14" s="587"/>
      <c r="P14" s="180" t="s">
        <v>96</v>
      </c>
      <c r="Q14" s="180" t="s">
        <v>249</v>
      </c>
      <c r="R14" s="180" t="s">
        <v>98</v>
      </c>
      <c r="S14" s="588">
        <v>43865.0</v>
      </c>
      <c r="T14" s="180" t="s">
        <v>97</v>
      </c>
      <c r="U14" s="564"/>
      <c r="V14" s="180"/>
      <c r="W14" s="520"/>
      <c r="X14" s="520"/>
      <c r="Y14" s="520"/>
      <c r="Z14" s="520"/>
      <c r="AA14" s="520"/>
      <c r="AB14" s="520"/>
      <c r="AC14" s="520"/>
      <c r="AD14" s="520"/>
      <c r="AE14" s="520"/>
      <c r="AF14" s="520"/>
      <c r="AG14" s="520"/>
      <c r="AH14" s="520"/>
      <c r="AI14" s="520"/>
      <c r="AJ14" s="520"/>
      <c r="AK14" s="520"/>
      <c r="AL14" s="520"/>
      <c r="AM14" s="520"/>
      <c r="AN14" s="520"/>
      <c r="AO14" s="520"/>
      <c r="AP14" s="520"/>
      <c r="AQ14" s="520"/>
      <c r="AR14" s="520"/>
      <c r="AS14" s="520"/>
    </row>
    <row r="15">
      <c r="A15" s="583" t="s">
        <v>2930</v>
      </c>
      <c r="B15" s="589" t="s">
        <v>2908</v>
      </c>
      <c r="C15" s="538"/>
      <c r="D15" s="538" t="s">
        <v>2931</v>
      </c>
      <c r="E15" s="586" t="s">
        <v>2899</v>
      </c>
      <c r="F15" s="568" t="s">
        <v>2910</v>
      </c>
      <c r="G15" s="568" t="s">
        <v>2932</v>
      </c>
      <c r="H15" s="568" t="s">
        <v>2933</v>
      </c>
      <c r="I15" s="539">
        <v>43872.0</v>
      </c>
      <c r="J15" s="540" t="s">
        <v>599</v>
      </c>
      <c r="K15" s="523">
        <v>43872.0</v>
      </c>
      <c r="L15" s="542" t="s">
        <v>47</v>
      </c>
      <c r="M15" s="542" t="s">
        <v>383</v>
      </c>
      <c r="N15" s="587"/>
      <c r="O15" s="587"/>
      <c r="P15" s="180" t="s">
        <v>96</v>
      </c>
      <c r="Q15" s="180" t="s">
        <v>249</v>
      </c>
      <c r="R15" s="180" t="s">
        <v>98</v>
      </c>
      <c r="S15" s="588">
        <v>43865.0</v>
      </c>
      <c r="T15" s="180" t="s">
        <v>97</v>
      </c>
      <c r="U15" s="564"/>
      <c r="V15" s="180"/>
      <c r="W15" s="520"/>
      <c r="X15" s="520"/>
      <c r="Y15" s="520"/>
      <c r="Z15" s="520"/>
      <c r="AA15" s="520"/>
      <c r="AB15" s="520"/>
      <c r="AC15" s="520"/>
      <c r="AD15" s="520"/>
      <c r="AE15" s="520"/>
      <c r="AF15" s="520"/>
      <c r="AG15" s="520"/>
      <c r="AH15" s="520"/>
      <c r="AI15" s="520"/>
      <c r="AJ15" s="520"/>
      <c r="AK15" s="520"/>
      <c r="AL15" s="520"/>
      <c r="AM15" s="520"/>
      <c r="AN15" s="520"/>
      <c r="AO15" s="520"/>
      <c r="AP15" s="520"/>
      <c r="AQ15" s="520"/>
      <c r="AR15" s="520"/>
      <c r="AS15" s="520"/>
    </row>
    <row r="16">
      <c r="A16" s="583" t="s">
        <v>2934</v>
      </c>
      <c r="B16" s="589" t="s">
        <v>2908</v>
      </c>
      <c r="C16" s="568" t="s">
        <v>2935</v>
      </c>
      <c r="D16" s="568" t="s">
        <v>2936</v>
      </c>
      <c r="E16" s="586" t="s">
        <v>2899</v>
      </c>
      <c r="F16" s="568" t="s">
        <v>2910</v>
      </c>
      <c r="G16" s="568" t="s">
        <v>2937</v>
      </c>
      <c r="H16" s="568" t="s">
        <v>2938</v>
      </c>
      <c r="I16" s="539">
        <v>43872.0</v>
      </c>
      <c r="J16" s="540" t="s">
        <v>599</v>
      </c>
      <c r="K16" s="523">
        <v>43872.0</v>
      </c>
      <c r="L16" s="542" t="s">
        <v>47</v>
      </c>
      <c r="M16" s="542" t="s">
        <v>383</v>
      </c>
      <c r="N16" s="587"/>
      <c r="O16" s="587"/>
      <c r="P16" s="180" t="s">
        <v>96</v>
      </c>
      <c r="Q16" s="180" t="s">
        <v>249</v>
      </c>
      <c r="R16" s="180" t="s">
        <v>98</v>
      </c>
      <c r="S16" s="588">
        <v>43894.0</v>
      </c>
      <c r="T16" s="180"/>
      <c r="U16" s="564"/>
      <c r="V16" s="180"/>
      <c r="W16" s="520"/>
      <c r="X16" s="520"/>
      <c r="Y16" s="520"/>
      <c r="Z16" s="520"/>
      <c r="AA16" s="520"/>
      <c r="AB16" s="520"/>
      <c r="AC16" s="520"/>
      <c r="AD16" s="520"/>
      <c r="AE16" s="520"/>
      <c r="AF16" s="520"/>
      <c r="AG16" s="520"/>
      <c r="AH16" s="520"/>
      <c r="AI16" s="520"/>
      <c r="AJ16" s="520"/>
      <c r="AK16" s="520"/>
      <c r="AL16" s="520"/>
      <c r="AM16" s="520"/>
      <c r="AN16" s="520"/>
      <c r="AO16" s="520"/>
      <c r="AP16" s="520"/>
      <c r="AQ16" s="520"/>
      <c r="AR16" s="520"/>
      <c r="AS16" s="520"/>
    </row>
    <row r="17">
      <c r="A17" s="592" t="s">
        <v>2939</v>
      </c>
      <c r="B17" s="580"/>
      <c r="C17" s="581"/>
      <c r="D17" s="581"/>
      <c r="E17" s="581"/>
      <c r="F17" s="582"/>
      <c r="G17" s="581"/>
      <c r="H17" s="581"/>
      <c r="I17" s="539"/>
      <c r="J17" s="539"/>
      <c r="K17" s="541"/>
      <c r="L17" s="542"/>
      <c r="M17" s="178"/>
      <c r="N17" s="587"/>
      <c r="O17" s="587"/>
      <c r="P17" s="520"/>
      <c r="Q17" s="180"/>
      <c r="R17" s="180"/>
      <c r="S17" s="588"/>
      <c r="T17" s="564"/>
      <c r="U17" s="564"/>
      <c r="V17" s="180"/>
      <c r="W17" s="520"/>
      <c r="X17" s="520"/>
      <c r="Y17" s="520"/>
      <c r="Z17" s="520"/>
      <c r="AA17" s="520"/>
      <c r="AB17" s="520"/>
      <c r="AC17" s="520"/>
      <c r="AD17" s="520"/>
      <c r="AE17" s="520"/>
      <c r="AF17" s="520"/>
      <c r="AG17" s="520"/>
      <c r="AH17" s="520"/>
      <c r="AI17" s="520"/>
      <c r="AJ17" s="520"/>
      <c r="AK17" s="520"/>
      <c r="AL17" s="520"/>
      <c r="AM17" s="520"/>
      <c r="AN17" s="520"/>
      <c r="AO17" s="520"/>
      <c r="AP17" s="520"/>
      <c r="AQ17" s="520"/>
      <c r="AR17" s="520"/>
      <c r="AS17" s="520"/>
    </row>
    <row r="18">
      <c r="A18" s="538" t="s">
        <v>2940</v>
      </c>
      <c r="B18" s="538" t="s">
        <v>2572</v>
      </c>
      <c r="C18" s="538"/>
      <c r="D18" s="538" t="s">
        <v>1692</v>
      </c>
      <c r="E18" s="591" t="s">
        <v>2941</v>
      </c>
      <c r="F18" s="536" t="s">
        <v>2573</v>
      </c>
      <c r="G18" s="538" t="s">
        <v>2942</v>
      </c>
      <c r="H18" s="538" t="s">
        <v>2943</v>
      </c>
      <c r="I18" s="539">
        <v>43850.0</v>
      </c>
      <c r="J18" s="540" t="s">
        <v>116</v>
      </c>
      <c r="K18" s="523">
        <v>43872.0</v>
      </c>
      <c r="L18" s="542" t="s">
        <v>47</v>
      </c>
      <c r="M18" s="542" t="s">
        <v>383</v>
      </c>
      <c r="N18" s="587"/>
      <c r="O18" s="587"/>
      <c r="P18" s="180" t="s">
        <v>96</v>
      </c>
      <c r="Q18" s="180" t="s">
        <v>249</v>
      </c>
      <c r="R18" s="180" t="s">
        <v>98</v>
      </c>
      <c r="S18" s="588">
        <v>43865.0</v>
      </c>
      <c r="T18" s="180" t="s">
        <v>383</v>
      </c>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row>
    <row r="19">
      <c r="A19" s="538" t="s">
        <v>2944</v>
      </c>
      <c r="B19" s="538" t="s">
        <v>1696</v>
      </c>
      <c r="C19" s="536"/>
      <c r="D19" s="536" t="s">
        <v>1697</v>
      </c>
      <c r="E19" s="591" t="s">
        <v>2941</v>
      </c>
      <c r="F19" s="536" t="s">
        <v>2532</v>
      </c>
      <c r="G19" s="536" t="s">
        <v>2945</v>
      </c>
      <c r="H19" s="568" t="s">
        <v>2946</v>
      </c>
      <c r="I19" s="539">
        <v>43850.0</v>
      </c>
      <c r="J19" s="540" t="s">
        <v>116</v>
      </c>
      <c r="K19" s="523">
        <v>43872.0</v>
      </c>
      <c r="L19" s="542" t="s">
        <v>47</v>
      </c>
      <c r="M19" s="542" t="s">
        <v>383</v>
      </c>
      <c r="N19" s="587"/>
      <c r="O19" s="587"/>
      <c r="P19" s="180" t="s">
        <v>96</v>
      </c>
      <c r="Q19" s="180" t="s">
        <v>249</v>
      </c>
      <c r="R19" s="180" t="s">
        <v>98</v>
      </c>
      <c r="S19" s="588">
        <v>43865.0</v>
      </c>
      <c r="T19" s="180" t="s">
        <v>383</v>
      </c>
      <c r="U19" s="564"/>
      <c r="V19" s="180"/>
      <c r="W19" s="520"/>
      <c r="X19" s="520"/>
      <c r="Y19" s="520"/>
      <c r="Z19" s="520"/>
      <c r="AA19" s="520"/>
      <c r="AB19" s="520"/>
      <c r="AC19" s="520"/>
      <c r="AD19" s="520"/>
      <c r="AE19" s="520"/>
      <c r="AF19" s="520"/>
      <c r="AG19" s="520"/>
      <c r="AH19" s="520"/>
      <c r="AI19" s="520"/>
      <c r="AJ19" s="520"/>
      <c r="AK19" s="520"/>
      <c r="AL19" s="520"/>
      <c r="AM19" s="520"/>
      <c r="AN19" s="520"/>
      <c r="AO19" s="520"/>
      <c r="AP19" s="520"/>
      <c r="AQ19" s="520"/>
      <c r="AR19" s="520"/>
      <c r="AS19" s="520"/>
    </row>
    <row r="20">
      <c r="A20" s="538" t="s">
        <v>2947</v>
      </c>
      <c r="B20" s="538" t="s">
        <v>2590</v>
      </c>
      <c r="C20" s="538"/>
      <c r="D20" s="538" t="s">
        <v>2591</v>
      </c>
      <c r="E20" s="591" t="s">
        <v>2941</v>
      </c>
      <c r="F20" s="538" t="s">
        <v>2573</v>
      </c>
      <c r="G20" s="538" t="s">
        <v>2948</v>
      </c>
      <c r="H20" s="568" t="s">
        <v>2949</v>
      </c>
      <c r="I20" s="539">
        <v>43850.0</v>
      </c>
      <c r="J20" s="540" t="s">
        <v>116</v>
      </c>
      <c r="K20" s="523">
        <v>43874.0</v>
      </c>
      <c r="L20" s="542" t="s">
        <v>47</v>
      </c>
      <c r="M20" s="542" t="s">
        <v>383</v>
      </c>
      <c r="N20" s="593" t="s">
        <v>2950</v>
      </c>
      <c r="O20" s="587"/>
      <c r="P20" s="180" t="s">
        <v>96</v>
      </c>
      <c r="Q20" s="180" t="s">
        <v>249</v>
      </c>
      <c r="R20" s="180" t="s">
        <v>98</v>
      </c>
      <c r="S20" s="588">
        <v>43893.0</v>
      </c>
      <c r="T20" s="180" t="s">
        <v>383</v>
      </c>
      <c r="U20" s="564"/>
      <c r="V20" s="180"/>
      <c r="W20" s="520"/>
      <c r="X20" s="520"/>
      <c r="Y20" s="520"/>
      <c r="Z20" s="520"/>
      <c r="AA20" s="520"/>
      <c r="AB20" s="520"/>
      <c r="AC20" s="520"/>
      <c r="AD20" s="520"/>
      <c r="AE20" s="520"/>
      <c r="AF20" s="520"/>
      <c r="AG20" s="520"/>
      <c r="AH20" s="520"/>
      <c r="AI20" s="520"/>
      <c r="AJ20" s="520"/>
      <c r="AK20" s="520"/>
      <c r="AL20" s="520"/>
      <c r="AM20" s="520"/>
      <c r="AN20" s="520"/>
      <c r="AO20" s="520"/>
      <c r="AP20" s="520"/>
      <c r="AQ20" s="520"/>
      <c r="AR20" s="520"/>
      <c r="AS20" s="520"/>
    </row>
    <row r="21">
      <c r="A21" s="538" t="s">
        <v>2951</v>
      </c>
      <c r="B21" s="538" t="s">
        <v>2595</v>
      </c>
      <c r="C21" s="536"/>
      <c r="D21" s="536" t="s">
        <v>2596</v>
      </c>
      <c r="E21" s="591" t="s">
        <v>2941</v>
      </c>
      <c r="F21" s="538" t="s">
        <v>2573</v>
      </c>
      <c r="G21" s="536" t="s">
        <v>2952</v>
      </c>
      <c r="H21" s="568" t="s">
        <v>2953</v>
      </c>
      <c r="I21" s="539">
        <v>43850.0</v>
      </c>
      <c r="J21" s="540" t="s">
        <v>116</v>
      </c>
      <c r="K21" s="523">
        <v>43872.0</v>
      </c>
      <c r="L21" s="542" t="s">
        <v>47</v>
      </c>
      <c r="M21" s="542" t="s">
        <v>383</v>
      </c>
      <c r="N21" s="594"/>
      <c r="O21" s="542"/>
      <c r="P21" s="180" t="s">
        <v>96</v>
      </c>
      <c r="Q21" s="180" t="s">
        <v>249</v>
      </c>
      <c r="R21" s="180" t="s">
        <v>98</v>
      </c>
      <c r="S21" s="588">
        <v>43894.0</v>
      </c>
      <c r="T21" s="180" t="s">
        <v>383</v>
      </c>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row>
    <row r="22">
      <c r="A22" s="568" t="s">
        <v>2954</v>
      </c>
      <c r="B22" s="568" t="s">
        <v>2955</v>
      </c>
      <c r="C22" s="537"/>
      <c r="D22" s="537" t="s">
        <v>2956</v>
      </c>
      <c r="E22" s="591" t="s">
        <v>2941</v>
      </c>
      <c r="F22" s="538" t="s">
        <v>2573</v>
      </c>
      <c r="G22" s="537" t="s">
        <v>2957</v>
      </c>
      <c r="H22" s="568" t="s">
        <v>2958</v>
      </c>
      <c r="I22" s="539">
        <v>43850.0</v>
      </c>
      <c r="J22" s="540" t="s">
        <v>116</v>
      </c>
      <c r="K22" s="523">
        <v>43872.0</v>
      </c>
      <c r="L22" s="542" t="s">
        <v>47</v>
      </c>
      <c r="M22" s="542" t="s">
        <v>383</v>
      </c>
      <c r="N22" s="594"/>
      <c r="O22" s="542"/>
      <c r="P22" s="180" t="s">
        <v>96</v>
      </c>
      <c r="Q22" s="180" t="s">
        <v>249</v>
      </c>
      <c r="R22" s="180" t="s">
        <v>98</v>
      </c>
      <c r="S22" s="588">
        <v>43865.0</v>
      </c>
      <c r="T22" s="180"/>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row>
    <row r="23">
      <c r="A23" s="592" t="s">
        <v>2959</v>
      </c>
      <c r="B23" s="580"/>
      <c r="C23" s="581"/>
      <c r="D23" s="581"/>
      <c r="E23" s="581"/>
      <c r="F23" s="582"/>
      <c r="G23" s="581"/>
      <c r="H23" s="581"/>
      <c r="I23" s="539"/>
      <c r="J23" s="539"/>
      <c r="K23" s="541"/>
      <c r="L23" s="542"/>
      <c r="M23" s="178"/>
      <c r="N23" s="587"/>
      <c r="O23" s="587"/>
      <c r="P23" s="520"/>
      <c r="Q23" s="180"/>
      <c r="R23" s="180"/>
      <c r="S23" s="588"/>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row>
    <row r="24">
      <c r="A24" s="538" t="s">
        <v>2960</v>
      </c>
      <c r="B24" s="538" t="s">
        <v>2961</v>
      </c>
      <c r="C24" s="536"/>
      <c r="D24" s="536" t="s">
        <v>2962</v>
      </c>
      <c r="E24" s="591" t="s">
        <v>2941</v>
      </c>
      <c r="F24" s="536" t="s">
        <v>2532</v>
      </c>
      <c r="G24" s="536" t="s">
        <v>1736</v>
      </c>
      <c r="H24" s="536" t="s">
        <v>2607</v>
      </c>
      <c r="I24" s="539">
        <v>43850.0</v>
      </c>
      <c r="J24" s="540" t="s">
        <v>116</v>
      </c>
      <c r="K24" s="523">
        <v>43873.0</v>
      </c>
      <c r="L24" s="542" t="s">
        <v>47</v>
      </c>
      <c r="M24" s="542" t="s">
        <v>383</v>
      </c>
      <c r="N24" s="571"/>
      <c r="O24" s="520"/>
      <c r="P24" s="180" t="s">
        <v>96</v>
      </c>
      <c r="Q24" s="180" t="s">
        <v>249</v>
      </c>
      <c r="R24" s="180" t="s">
        <v>98</v>
      </c>
      <c r="S24" s="588">
        <v>43894.0</v>
      </c>
      <c r="T24" s="180" t="s">
        <v>383</v>
      </c>
      <c r="U24" s="564"/>
      <c r="V24" s="564"/>
      <c r="W24" s="571"/>
      <c r="X24" s="571"/>
      <c r="Y24" s="571"/>
      <c r="Z24" s="571"/>
      <c r="AA24" s="571"/>
      <c r="AB24" s="571"/>
      <c r="AC24" s="571"/>
      <c r="AD24" s="571"/>
      <c r="AE24" s="571"/>
      <c r="AF24" s="571"/>
      <c r="AG24" s="571"/>
      <c r="AH24" s="571"/>
      <c r="AI24" s="571"/>
      <c r="AJ24" s="571"/>
      <c r="AK24" s="571"/>
      <c r="AL24" s="571"/>
      <c r="AM24" s="571"/>
      <c r="AN24" s="571"/>
      <c r="AO24" s="571"/>
      <c r="AP24" s="571"/>
      <c r="AQ24" s="571"/>
      <c r="AR24" s="571"/>
      <c r="AS24" s="571"/>
    </row>
    <row r="25">
      <c r="A25" s="567" t="s">
        <v>2963</v>
      </c>
      <c r="B25" s="538" t="s">
        <v>2609</v>
      </c>
      <c r="C25" s="536"/>
      <c r="D25" s="536" t="s">
        <v>2964</v>
      </c>
      <c r="E25" s="591" t="s">
        <v>2941</v>
      </c>
      <c r="F25" s="536" t="s">
        <v>2532</v>
      </c>
      <c r="G25" s="536" t="s">
        <v>2965</v>
      </c>
      <c r="H25" s="536" t="s">
        <v>2612</v>
      </c>
      <c r="I25" s="539">
        <v>43850.0</v>
      </c>
      <c r="J25" s="540" t="s">
        <v>116</v>
      </c>
      <c r="K25" s="523">
        <v>43873.0</v>
      </c>
      <c r="L25" s="542" t="s">
        <v>47</v>
      </c>
      <c r="M25" s="542" t="s">
        <v>383</v>
      </c>
      <c r="N25" s="595"/>
      <c r="O25" s="180"/>
      <c r="P25" s="180" t="s">
        <v>96</v>
      </c>
      <c r="Q25" s="180" t="s">
        <v>249</v>
      </c>
      <c r="R25" s="180" t="s">
        <v>98</v>
      </c>
      <c r="S25" s="588">
        <v>43894.0</v>
      </c>
      <c r="T25" s="180" t="s">
        <v>383</v>
      </c>
      <c r="U25" s="564"/>
      <c r="V25" s="564"/>
      <c r="W25" s="571"/>
      <c r="X25" s="571"/>
      <c r="Y25" s="571"/>
      <c r="Z25" s="571"/>
      <c r="AA25" s="571"/>
      <c r="AB25" s="571"/>
      <c r="AC25" s="571"/>
      <c r="AD25" s="571"/>
      <c r="AE25" s="571"/>
      <c r="AF25" s="571"/>
      <c r="AG25" s="571"/>
      <c r="AH25" s="571"/>
      <c r="AI25" s="571"/>
      <c r="AJ25" s="571"/>
      <c r="AK25" s="571"/>
      <c r="AL25" s="571"/>
      <c r="AM25" s="571"/>
      <c r="AN25" s="571"/>
      <c r="AO25" s="571"/>
      <c r="AP25" s="571"/>
      <c r="AQ25" s="571"/>
      <c r="AR25" s="571"/>
      <c r="AS25" s="571"/>
    </row>
    <row r="26">
      <c r="A26" s="538" t="s">
        <v>2966</v>
      </c>
      <c r="B26" s="538" t="s">
        <v>2967</v>
      </c>
      <c r="C26" s="538"/>
      <c r="D26" s="538" t="s">
        <v>1744</v>
      </c>
      <c r="E26" s="591" t="s">
        <v>2941</v>
      </c>
      <c r="F26" s="538" t="s">
        <v>2615</v>
      </c>
      <c r="G26" s="568" t="s">
        <v>2968</v>
      </c>
      <c r="H26" s="568" t="s">
        <v>2969</v>
      </c>
      <c r="I26" s="539">
        <v>43850.0</v>
      </c>
      <c r="J26" s="540" t="s">
        <v>116</v>
      </c>
      <c r="K26" s="523">
        <v>43873.0</v>
      </c>
      <c r="L26" s="542" t="s">
        <v>47</v>
      </c>
      <c r="M26" s="542" t="s">
        <v>383</v>
      </c>
      <c r="N26" s="571"/>
      <c r="O26" s="564"/>
      <c r="P26" s="180" t="s">
        <v>96</v>
      </c>
      <c r="Q26" s="180" t="s">
        <v>249</v>
      </c>
      <c r="R26" s="180" t="s">
        <v>98</v>
      </c>
      <c r="S26" s="588">
        <v>43894.0</v>
      </c>
      <c r="T26" s="180" t="s">
        <v>383</v>
      </c>
      <c r="U26" s="564"/>
      <c r="V26" s="564"/>
      <c r="W26" s="571"/>
      <c r="X26" s="571"/>
      <c r="Y26" s="571"/>
      <c r="Z26" s="571"/>
      <c r="AA26" s="571"/>
      <c r="AB26" s="571"/>
      <c r="AC26" s="571"/>
      <c r="AD26" s="571"/>
      <c r="AE26" s="571"/>
      <c r="AF26" s="571"/>
      <c r="AG26" s="571"/>
      <c r="AH26" s="571"/>
      <c r="AI26" s="571"/>
      <c r="AJ26" s="571"/>
      <c r="AK26" s="571"/>
      <c r="AL26" s="571"/>
      <c r="AM26" s="571"/>
      <c r="AN26" s="571"/>
      <c r="AO26" s="571"/>
      <c r="AP26" s="571"/>
      <c r="AQ26" s="571"/>
      <c r="AR26" s="571"/>
      <c r="AS26" s="571"/>
    </row>
    <row r="27">
      <c r="A27" s="538" t="s">
        <v>2970</v>
      </c>
      <c r="B27" s="538" t="s">
        <v>2971</v>
      </c>
      <c r="C27" s="538"/>
      <c r="D27" s="538" t="s">
        <v>1750</v>
      </c>
      <c r="E27" s="591" t="s">
        <v>2941</v>
      </c>
      <c r="F27" s="536" t="s">
        <v>2972</v>
      </c>
      <c r="G27" s="568" t="s">
        <v>2973</v>
      </c>
      <c r="H27" s="568" t="s">
        <v>2974</v>
      </c>
      <c r="I27" s="539">
        <v>43850.0</v>
      </c>
      <c r="J27" s="540" t="s">
        <v>116</v>
      </c>
      <c r="K27" s="523">
        <v>43873.0</v>
      </c>
      <c r="L27" s="542" t="s">
        <v>47</v>
      </c>
      <c r="M27" s="542" t="s">
        <v>383</v>
      </c>
      <c r="N27" s="587"/>
      <c r="O27" s="587"/>
      <c r="P27" s="180" t="s">
        <v>96</v>
      </c>
      <c r="Q27" s="180" t="s">
        <v>249</v>
      </c>
      <c r="R27" s="180" t="s">
        <v>98</v>
      </c>
      <c r="S27" s="588">
        <v>43866.0</v>
      </c>
      <c r="T27" s="180" t="s">
        <v>383</v>
      </c>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row>
    <row r="28" ht="132.0" customHeight="1">
      <c r="A28" s="591" t="s">
        <v>2975</v>
      </c>
      <c r="B28" s="538" t="s">
        <v>2976</v>
      </c>
      <c r="C28" s="538"/>
      <c r="D28" s="538" t="s">
        <v>2977</v>
      </c>
      <c r="E28" s="591" t="s">
        <v>2941</v>
      </c>
      <c r="F28" s="536" t="s">
        <v>2532</v>
      </c>
      <c r="G28" s="568" t="s">
        <v>2978</v>
      </c>
      <c r="H28" s="568" t="s">
        <v>2979</v>
      </c>
      <c r="I28" s="539">
        <v>43850.0</v>
      </c>
      <c r="J28" s="540" t="s">
        <v>116</v>
      </c>
      <c r="K28" s="523">
        <v>43873.0</v>
      </c>
      <c r="L28" s="542" t="s">
        <v>47</v>
      </c>
      <c r="M28" s="542" t="s">
        <v>383</v>
      </c>
      <c r="N28" s="596"/>
      <c r="O28" s="596"/>
      <c r="P28" s="180" t="s">
        <v>96</v>
      </c>
      <c r="Q28" s="180" t="s">
        <v>249</v>
      </c>
      <c r="R28" s="180" t="s">
        <v>98</v>
      </c>
      <c r="S28" s="588">
        <v>43894.0</v>
      </c>
      <c r="T28" s="180" t="s">
        <v>383</v>
      </c>
      <c r="U28" s="564"/>
      <c r="V28" s="564"/>
      <c r="W28" s="571"/>
      <c r="X28" s="571"/>
      <c r="Y28" s="571"/>
      <c r="Z28" s="571"/>
      <c r="AA28" s="571"/>
      <c r="AB28" s="571"/>
      <c r="AC28" s="571"/>
      <c r="AD28" s="571"/>
      <c r="AE28" s="571"/>
      <c r="AF28" s="571"/>
      <c r="AG28" s="571"/>
      <c r="AH28" s="571"/>
      <c r="AI28" s="571"/>
      <c r="AJ28" s="571"/>
      <c r="AK28" s="571"/>
      <c r="AL28" s="571"/>
      <c r="AM28" s="571"/>
      <c r="AN28" s="571"/>
      <c r="AO28" s="571"/>
      <c r="AP28" s="571"/>
      <c r="AQ28" s="571"/>
      <c r="AR28" s="571"/>
      <c r="AS28" s="571"/>
    </row>
    <row r="29">
      <c r="A29" s="591" t="s">
        <v>2980</v>
      </c>
      <c r="B29" s="538" t="s">
        <v>2981</v>
      </c>
      <c r="C29" s="538"/>
      <c r="D29" s="538" t="s">
        <v>2982</v>
      </c>
      <c r="E29" s="591" t="s">
        <v>2941</v>
      </c>
      <c r="F29" s="536" t="s">
        <v>2983</v>
      </c>
      <c r="G29" s="568" t="s">
        <v>2984</v>
      </c>
      <c r="H29" s="538" t="s">
        <v>2985</v>
      </c>
      <c r="I29" s="539">
        <v>43850.0</v>
      </c>
      <c r="J29" s="540" t="s">
        <v>116</v>
      </c>
      <c r="K29" s="523">
        <v>43873.0</v>
      </c>
      <c r="L29" s="542" t="s">
        <v>47</v>
      </c>
      <c r="M29" s="542" t="s">
        <v>383</v>
      </c>
      <c r="N29" s="587"/>
      <c r="O29" s="587"/>
      <c r="P29" s="180" t="s">
        <v>96</v>
      </c>
      <c r="Q29" s="180" t="s">
        <v>249</v>
      </c>
      <c r="R29" s="180" t="s">
        <v>98</v>
      </c>
      <c r="S29" s="588">
        <v>43866.0</v>
      </c>
      <c r="T29" s="180" t="s">
        <v>383</v>
      </c>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row>
    <row r="30">
      <c r="A30" s="591" t="s">
        <v>2986</v>
      </c>
      <c r="B30" s="538" t="s">
        <v>2635</v>
      </c>
      <c r="C30" s="538"/>
      <c r="D30" s="538" t="s">
        <v>2636</v>
      </c>
      <c r="E30" s="591" t="s">
        <v>2941</v>
      </c>
      <c r="F30" s="536" t="s">
        <v>2532</v>
      </c>
      <c r="G30" s="568" t="s">
        <v>2987</v>
      </c>
      <c r="H30" s="568" t="s">
        <v>2988</v>
      </c>
      <c r="I30" s="539">
        <v>43850.0</v>
      </c>
      <c r="J30" s="540" t="s">
        <v>116</v>
      </c>
      <c r="K30" s="523">
        <v>43873.0</v>
      </c>
      <c r="L30" s="542" t="s">
        <v>47</v>
      </c>
      <c r="M30" s="542" t="s">
        <v>383</v>
      </c>
      <c r="N30" s="587"/>
      <c r="O30" s="564"/>
      <c r="P30" s="180" t="s">
        <v>96</v>
      </c>
      <c r="Q30" s="180" t="s">
        <v>249</v>
      </c>
      <c r="R30" s="180" t="s">
        <v>98</v>
      </c>
      <c r="S30" s="588">
        <v>43894.0</v>
      </c>
      <c r="T30" s="180" t="s">
        <v>383</v>
      </c>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row>
    <row r="31">
      <c r="A31" s="591" t="s">
        <v>2989</v>
      </c>
      <c r="B31" s="538" t="s">
        <v>2990</v>
      </c>
      <c r="C31" s="538"/>
      <c r="D31" s="538" t="s">
        <v>2991</v>
      </c>
      <c r="E31" s="591" t="s">
        <v>2941</v>
      </c>
      <c r="F31" s="536" t="s">
        <v>2992</v>
      </c>
      <c r="G31" s="538" t="s">
        <v>2993</v>
      </c>
      <c r="H31" s="538" t="s">
        <v>2994</v>
      </c>
      <c r="I31" s="539">
        <v>43850.0</v>
      </c>
      <c r="J31" s="540" t="s">
        <v>116</v>
      </c>
      <c r="K31" s="523">
        <v>43873.0</v>
      </c>
      <c r="L31" s="542" t="s">
        <v>47</v>
      </c>
      <c r="M31" s="542" t="s">
        <v>383</v>
      </c>
      <c r="N31" s="571"/>
      <c r="O31" s="564"/>
      <c r="P31" s="180" t="s">
        <v>96</v>
      </c>
      <c r="Q31" s="180" t="s">
        <v>249</v>
      </c>
      <c r="R31" s="180" t="s">
        <v>98</v>
      </c>
      <c r="S31" s="588">
        <v>43894.0</v>
      </c>
      <c r="T31" s="180" t="s">
        <v>383</v>
      </c>
      <c r="U31" s="564"/>
      <c r="V31" s="564"/>
      <c r="W31" s="571"/>
      <c r="X31" s="571"/>
      <c r="Y31" s="571"/>
      <c r="Z31" s="571"/>
      <c r="AA31" s="571"/>
      <c r="AB31" s="571"/>
      <c r="AC31" s="571"/>
      <c r="AD31" s="571"/>
      <c r="AE31" s="571"/>
      <c r="AF31" s="571"/>
      <c r="AG31" s="571"/>
      <c r="AH31" s="571"/>
      <c r="AI31" s="571"/>
      <c r="AJ31" s="571"/>
      <c r="AK31" s="571"/>
      <c r="AL31" s="571"/>
      <c r="AM31" s="571"/>
      <c r="AN31" s="571"/>
      <c r="AO31" s="571"/>
      <c r="AP31" s="571"/>
      <c r="AQ31" s="571"/>
      <c r="AR31" s="571"/>
      <c r="AS31" s="571"/>
    </row>
    <row r="32">
      <c r="A32" s="591" t="s">
        <v>2995</v>
      </c>
      <c r="B32" s="538" t="s">
        <v>2646</v>
      </c>
      <c r="C32" s="538"/>
      <c r="D32" s="538" t="s">
        <v>2647</v>
      </c>
      <c r="E32" s="591" t="s">
        <v>2941</v>
      </c>
      <c r="F32" s="536" t="s">
        <v>2532</v>
      </c>
      <c r="G32" s="568" t="s">
        <v>2996</v>
      </c>
      <c r="H32" s="568" t="s">
        <v>2997</v>
      </c>
      <c r="I32" s="539">
        <v>43850.0</v>
      </c>
      <c r="J32" s="540" t="s">
        <v>116</v>
      </c>
      <c r="K32" s="523">
        <v>43873.0</v>
      </c>
      <c r="L32" s="542" t="s">
        <v>47</v>
      </c>
      <c r="M32" s="542" t="s">
        <v>383</v>
      </c>
      <c r="N32" s="571"/>
      <c r="O32" s="564"/>
      <c r="P32" s="180" t="s">
        <v>96</v>
      </c>
      <c r="Q32" s="180" t="s">
        <v>249</v>
      </c>
      <c r="R32" s="180" t="s">
        <v>98</v>
      </c>
      <c r="S32" s="588">
        <v>43894.0</v>
      </c>
      <c r="T32" s="180" t="s">
        <v>383</v>
      </c>
      <c r="U32" s="564"/>
      <c r="V32" s="564"/>
      <c r="W32" s="571"/>
      <c r="X32" s="571"/>
      <c r="Y32" s="571"/>
      <c r="Z32" s="571"/>
      <c r="AA32" s="571"/>
      <c r="AB32" s="571"/>
      <c r="AC32" s="571"/>
      <c r="AD32" s="571"/>
      <c r="AE32" s="571"/>
      <c r="AF32" s="571"/>
      <c r="AG32" s="571"/>
      <c r="AH32" s="571"/>
      <c r="AI32" s="571"/>
      <c r="AJ32" s="571"/>
      <c r="AK32" s="571"/>
      <c r="AL32" s="571"/>
      <c r="AM32" s="571"/>
      <c r="AN32" s="571"/>
      <c r="AO32" s="571"/>
      <c r="AP32" s="571"/>
      <c r="AQ32" s="571"/>
      <c r="AR32" s="571"/>
      <c r="AS32" s="571"/>
    </row>
    <row r="33">
      <c r="A33" s="591" t="s">
        <v>2998</v>
      </c>
      <c r="B33" s="538" t="s">
        <v>2999</v>
      </c>
      <c r="C33" s="538"/>
      <c r="D33" s="538" t="s">
        <v>3000</v>
      </c>
      <c r="E33" s="591" t="s">
        <v>2941</v>
      </c>
      <c r="F33" s="536" t="s">
        <v>3001</v>
      </c>
      <c r="G33" s="538" t="s">
        <v>3002</v>
      </c>
      <c r="H33" s="568" t="s">
        <v>3003</v>
      </c>
      <c r="I33" s="539">
        <v>43850.0</v>
      </c>
      <c r="J33" s="540" t="s">
        <v>116</v>
      </c>
      <c r="K33" s="523">
        <v>43873.0</v>
      </c>
      <c r="L33" s="542" t="s">
        <v>47</v>
      </c>
      <c r="M33" s="542" t="s">
        <v>383</v>
      </c>
      <c r="N33" s="564"/>
      <c r="O33" s="564"/>
      <c r="P33" s="180" t="s">
        <v>96</v>
      </c>
      <c r="Q33" s="180" t="s">
        <v>249</v>
      </c>
      <c r="R33" s="180" t="s">
        <v>98</v>
      </c>
      <c r="S33" s="588">
        <v>43866.0</v>
      </c>
      <c r="T33" s="180" t="s">
        <v>383</v>
      </c>
      <c r="U33" s="564"/>
      <c r="V33" s="180"/>
      <c r="W33" s="520"/>
      <c r="X33" s="520"/>
      <c r="Y33" s="520"/>
      <c r="Z33" s="520"/>
      <c r="AA33" s="520"/>
      <c r="AB33" s="520"/>
      <c r="AC33" s="520"/>
      <c r="AD33" s="520"/>
      <c r="AE33" s="520"/>
      <c r="AF33" s="520"/>
      <c r="AG33" s="520"/>
      <c r="AH33" s="520"/>
      <c r="AI33" s="520"/>
      <c r="AJ33" s="520"/>
      <c r="AK33" s="520"/>
      <c r="AL33" s="520"/>
      <c r="AM33" s="520"/>
      <c r="AN33" s="520"/>
      <c r="AO33" s="520"/>
      <c r="AP33" s="520"/>
      <c r="AQ33" s="520"/>
      <c r="AR33" s="520"/>
      <c r="AS33" s="520"/>
    </row>
    <row r="34">
      <c r="A34" s="591" t="s">
        <v>3004</v>
      </c>
      <c r="B34" s="567" t="s">
        <v>3005</v>
      </c>
      <c r="C34" s="567"/>
      <c r="D34" s="567" t="s">
        <v>2670</v>
      </c>
      <c r="E34" s="597" t="s">
        <v>2941</v>
      </c>
      <c r="F34" s="536" t="s">
        <v>2532</v>
      </c>
      <c r="G34" s="598" t="s">
        <v>3006</v>
      </c>
      <c r="H34" s="598" t="s">
        <v>3007</v>
      </c>
      <c r="I34" s="539">
        <v>43850.0</v>
      </c>
      <c r="J34" s="540" t="s">
        <v>116</v>
      </c>
      <c r="K34" s="523">
        <v>43873.0</v>
      </c>
      <c r="L34" s="542" t="s">
        <v>47</v>
      </c>
      <c r="M34" s="542" t="s">
        <v>383</v>
      </c>
      <c r="N34" s="571"/>
      <c r="O34" s="564"/>
      <c r="P34" s="180" t="s">
        <v>96</v>
      </c>
      <c r="Q34" s="180" t="s">
        <v>249</v>
      </c>
      <c r="R34" s="180" t="s">
        <v>98</v>
      </c>
      <c r="S34" s="588">
        <v>43894.0</v>
      </c>
      <c r="T34" s="180" t="s">
        <v>383</v>
      </c>
      <c r="U34" s="520"/>
      <c r="V34" s="520"/>
      <c r="W34" s="599"/>
      <c r="X34" s="599"/>
      <c r="Y34" s="599"/>
      <c r="Z34" s="599"/>
      <c r="AA34" s="599"/>
      <c r="AB34" s="599"/>
      <c r="AC34" s="599"/>
      <c r="AD34" s="599"/>
      <c r="AE34" s="599"/>
      <c r="AF34" s="599"/>
      <c r="AG34" s="599"/>
      <c r="AH34" s="599"/>
      <c r="AI34" s="599"/>
      <c r="AJ34" s="599"/>
      <c r="AK34" s="599"/>
      <c r="AL34" s="599"/>
      <c r="AM34" s="599"/>
      <c r="AN34" s="599"/>
      <c r="AO34" s="599"/>
      <c r="AP34" s="599"/>
      <c r="AQ34" s="599"/>
      <c r="AR34" s="599"/>
      <c r="AS34" s="599"/>
    </row>
    <row r="35">
      <c r="A35" s="591" t="s">
        <v>3008</v>
      </c>
      <c r="B35" s="538" t="s">
        <v>3009</v>
      </c>
      <c r="C35" s="538"/>
      <c r="D35" s="538" t="s">
        <v>1791</v>
      </c>
      <c r="E35" s="591" t="s">
        <v>2941</v>
      </c>
      <c r="F35" s="536" t="s">
        <v>2532</v>
      </c>
      <c r="G35" s="568" t="s">
        <v>3010</v>
      </c>
      <c r="H35" s="568" t="s">
        <v>3011</v>
      </c>
      <c r="I35" s="539">
        <v>43850.0</v>
      </c>
      <c r="J35" s="540" t="s">
        <v>116</v>
      </c>
      <c r="K35" s="523">
        <v>43873.0</v>
      </c>
      <c r="L35" s="542" t="s">
        <v>47</v>
      </c>
      <c r="M35" s="542" t="s">
        <v>383</v>
      </c>
      <c r="N35" s="564"/>
      <c r="O35" s="564"/>
      <c r="P35" s="180" t="s">
        <v>96</v>
      </c>
      <c r="Q35" s="180" t="s">
        <v>249</v>
      </c>
      <c r="R35" s="180" t="s">
        <v>98</v>
      </c>
      <c r="S35" s="588">
        <v>43866.0</v>
      </c>
      <c r="T35" s="180" t="s">
        <v>383</v>
      </c>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row>
    <row r="36">
      <c r="A36" s="592" t="s">
        <v>3012</v>
      </c>
      <c r="B36" s="580"/>
      <c r="C36" s="581"/>
      <c r="D36" s="581"/>
      <c r="E36" s="581"/>
      <c r="F36" s="582"/>
      <c r="G36" s="581"/>
      <c r="H36" s="581"/>
      <c r="I36" s="539"/>
      <c r="J36" s="539"/>
      <c r="K36" s="541"/>
      <c r="L36" s="542"/>
      <c r="M36" s="178"/>
      <c r="N36" s="564"/>
      <c r="O36" s="564"/>
      <c r="P36" s="520"/>
      <c r="Q36" s="180"/>
      <c r="R36" s="180"/>
      <c r="S36" s="588"/>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row>
    <row r="37">
      <c r="A37" s="538" t="s">
        <v>3013</v>
      </c>
      <c r="B37" s="538" t="s">
        <v>2681</v>
      </c>
      <c r="C37" s="538"/>
      <c r="D37" s="538" t="s">
        <v>3014</v>
      </c>
      <c r="E37" s="591" t="s">
        <v>2941</v>
      </c>
      <c r="F37" s="536" t="s">
        <v>2532</v>
      </c>
      <c r="G37" s="568" t="s">
        <v>3015</v>
      </c>
      <c r="H37" s="538" t="s">
        <v>3016</v>
      </c>
      <c r="I37" s="539">
        <v>43850.0</v>
      </c>
      <c r="J37" s="540" t="s">
        <v>116</v>
      </c>
      <c r="K37" s="523">
        <v>43873.0</v>
      </c>
      <c r="L37" s="542" t="s">
        <v>47</v>
      </c>
      <c r="M37" s="542" t="s">
        <v>383</v>
      </c>
      <c r="N37" s="600"/>
      <c r="O37" s="202"/>
      <c r="P37" s="180" t="s">
        <v>96</v>
      </c>
      <c r="Q37" s="180" t="s">
        <v>249</v>
      </c>
      <c r="R37" s="180" t="s">
        <v>98</v>
      </c>
      <c r="S37" s="588">
        <v>43894.0</v>
      </c>
      <c r="T37" s="180" t="s">
        <v>383</v>
      </c>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row>
    <row r="38">
      <c r="A38" s="591" t="s">
        <v>3017</v>
      </c>
      <c r="B38" s="589" t="s">
        <v>3018</v>
      </c>
      <c r="C38" s="536"/>
      <c r="D38" s="536" t="s">
        <v>3019</v>
      </c>
      <c r="E38" s="591" t="s">
        <v>2941</v>
      </c>
      <c r="F38" s="536" t="s">
        <v>2532</v>
      </c>
      <c r="G38" s="586" t="s">
        <v>3020</v>
      </c>
      <c r="H38" s="536" t="s">
        <v>3021</v>
      </c>
      <c r="I38" s="539">
        <v>43850.0</v>
      </c>
      <c r="J38" s="540" t="s">
        <v>116</v>
      </c>
      <c r="K38" s="523">
        <v>43873.0</v>
      </c>
      <c r="L38" s="542" t="s">
        <v>47</v>
      </c>
      <c r="M38" s="542" t="s">
        <v>383</v>
      </c>
      <c r="N38" s="564"/>
      <c r="O38" s="520"/>
      <c r="P38" s="180" t="s">
        <v>96</v>
      </c>
      <c r="Q38" s="180" t="s">
        <v>249</v>
      </c>
      <c r="R38" s="180" t="s">
        <v>98</v>
      </c>
      <c r="S38" s="588">
        <v>43866.0</v>
      </c>
      <c r="T38" s="180" t="s">
        <v>383</v>
      </c>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row>
    <row r="39">
      <c r="A39" s="591" t="s">
        <v>3022</v>
      </c>
      <c r="B39" s="536" t="s">
        <v>3023</v>
      </c>
      <c r="C39" s="589"/>
      <c r="D39" s="589" t="s">
        <v>3024</v>
      </c>
      <c r="E39" s="133" t="s">
        <v>2899</v>
      </c>
      <c r="F39" s="536" t="s">
        <v>3025</v>
      </c>
      <c r="G39" s="601" t="s">
        <v>3026</v>
      </c>
      <c r="H39" s="601" t="s">
        <v>3027</v>
      </c>
      <c r="I39" s="539">
        <v>43850.0</v>
      </c>
      <c r="J39" s="540" t="s">
        <v>116</v>
      </c>
      <c r="K39" s="523">
        <v>43873.0</v>
      </c>
      <c r="L39" s="542" t="s">
        <v>47</v>
      </c>
      <c r="M39" s="542" t="s">
        <v>383</v>
      </c>
      <c r="N39" s="571"/>
      <c r="O39" s="571"/>
      <c r="P39" s="180" t="s">
        <v>96</v>
      </c>
      <c r="Q39" s="180" t="s">
        <v>249</v>
      </c>
      <c r="R39" s="180" t="s">
        <v>98</v>
      </c>
      <c r="S39" s="588">
        <v>43894.0</v>
      </c>
      <c r="T39" s="602" t="s">
        <v>97</v>
      </c>
      <c r="U39" s="571"/>
      <c r="V39" s="571"/>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row>
    <row r="40">
      <c r="A40" s="591" t="s">
        <v>3028</v>
      </c>
      <c r="B40" s="536" t="s">
        <v>3023</v>
      </c>
      <c r="C40" s="589"/>
      <c r="D40" s="589" t="s">
        <v>3024</v>
      </c>
      <c r="E40" s="133" t="s">
        <v>2899</v>
      </c>
      <c r="F40" s="536" t="s">
        <v>3025</v>
      </c>
      <c r="G40" s="601" t="s">
        <v>3029</v>
      </c>
      <c r="H40" s="133" t="s">
        <v>3030</v>
      </c>
      <c r="I40" s="539">
        <v>43850.0</v>
      </c>
      <c r="J40" s="540" t="s">
        <v>116</v>
      </c>
      <c r="K40" s="523">
        <v>43873.0</v>
      </c>
      <c r="L40" s="542" t="s">
        <v>47</v>
      </c>
      <c r="M40" s="542" t="s">
        <v>383</v>
      </c>
      <c r="N40" s="571"/>
      <c r="O40" s="571"/>
      <c r="P40" s="180" t="s">
        <v>96</v>
      </c>
      <c r="Q40" s="180" t="s">
        <v>249</v>
      </c>
      <c r="R40" s="180" t="s">
        <v>98</v>
      </c>
      <c r="S40" s="588">
        <v>43894.0</v>
      </c>
      <c r="T40" s="602" t="s">
        <v>97</v>
      </c>
      <c r="U40" s="571"/>
      <c r="V40" s="571"/>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row>
    <row r="41">
      <c r="A41" s="591" t="s">
        <v>3031</v>
      </c>
      <c r="B41" s="536" t="s">
        <v>3023</v>
      </c>
      <c r="C41" s="589"/>
      <c r="D41" s="589" t="s">
        <v>3024</v>
      </c>
      <c r="E41" s="133" t="s">
        <v>2899</v>
      </c>
      <c r="F41" s="536" t="s">
        <v>3025</v>
      </c>
      <c r="G41" s="601" t="s">
        <v>3032</v>
      </c>
      <c r="H41" s="601" t="s">
        <v>3033</v>
      </c>
      <c r="I41" s="539">
        <v>43850.0</v>
      </c>
      <c r="J41" s="540" t="s">
        <v>116</v>
      </c>
      <c r="K41" s="523">
        <v>43873.0</v>
      </c>
      <c r="L41" s="542" t="s">
        <v>47</v>
      </c>
      <c r="M41" s="542" t="s">
        <v>383</v>
      </c>
      <c r="N41" s="571"/>
      <c r="O41" s="571"/>
      <c r="P41" s="180" t="s">
        <v>96</v>
      </c>
      <c r="Q41" s="180" t="s">
        <v>249</v>
      </c>
      <c r="R41" s="180" t="s">
        <v>98</v>
      </c>
      <c r="S41" s="588">
        <v>43894.0</v>
      </c>
      <c r="T41" s="602" t="s">
        <v>97</v>
      </c>
      <c r="U41" s="571"/>
      <c r="V41" s="571"/>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row>
    <row r="42">
      <c r="A42" s="591" t="s">
        <v>3034</v>
      </c>
      <c r="B42" s="536" t="s">
        <v>3035</v>
      </c>
      <c r="C42" s="589"/>
      <c r="D42" s="589" t="s">
        <v>3036</v>
      </c>
      <c r="E42" s="133" t="s">
        <v>2899</v>
      </c>
      <c r="F42" s="536" t="s">
        <v>3037</v>
      </c>
      <c r="G42" s="601" t="s">
        <v>3038</v>
      </c>
      <c r="H42" s="601" t="s">
        <v>3039</v>
      </c>
      <c r="I42" s="539">
        <v>43850.0</v>
      </c>
      <c r="J42" s="540" t="s">
        <v>116</v>
      </c>
      <c r="K42" s="523">
        <v>43873.0</v>
      </c>
      <c r="L42" s="542" t="s">
        <v>47</v>
      </c>
      <c r="M42" s="542" t="s">
        <v>383</v>
      </c>
      <c r="N42" s="571"/>
      <c r="O42" s="571"/>
      <c r="P42" s="180" t="s">
        <v>96</v>
      </c>
      <c r="Q42" s="180" t="s">
        <v>249</v>
      </c>
      <c r="R42" s="180" t="s">
        <v>98</v>
      </c>
      <c r="S42" s="588">
        <v>43894.0</v>
      </c>
      <c r="T42" s="602" t="s">
        <v>97</v>
      </c>
      <c r="U42" s="571"/>
      <c r="V42" s="571"/>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row>
    <row r="43">
      <c r="A43" s="591" t="s">
        <v>3040</v>
      </c>
      <c r="B43" s="536" t="s">
        <v>3035</v>
      </c>
      <c r="C43" s="589"/>
      <c r="D43" s="589" t="s">
        <v>3036</v>
      </c>
      <c r="E43" s="133" t="s">
        <v>2899</v>
      </c>
      <c r="F43" s="536" t="s">
        <v>3037</v>
      </c>
      <c r="G43" s="601" t="s">
        <v>3041</v>
      </c>
      <c r="H43" s="597" t="s">
        <v>3042</v>
      </c>
      <c r="I43" s="539">
        <v>43850.0</v>
      </c>
      <c r="J43" s="540" t="s">
        <v>116</v>
      </c>
      <c r="K43" s="523"/>
      <c r="L43" s="542" t="s">
        <v>123</v>
      </c>
      <c r="M43" s="542"/>
      <c r="N43" s="571"/>
      <c r="O43" s="571"/>
      <c r="P43" s="520"/>
      <c r="Q43" s="180"/>
      <c r="R43" s="180"/>
      <c r="S43" s="603"/>
      <c r="T43" s="602" t="s">
        <v>97</v>
      </c>
      <c r="U43" s="571"/>
      <c r="V43" s="571"/>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row>
    <row r="44">
      <c r="A44" s="591" t="s">
        <v>3043</v>
      </c>
      <c r="B44" s="536" t="s">
        <v>3035</v>
      </c>
      <c r="C44" s="589"/>
      <c r="D44" s="589" t="s">
        <v>3036</v>
      </c>
      <c r="E44" s="133" t="s">
        <v>2899</v>
      </c>
      <c r="F44" s="536" t="s">
        <v>3037</v>
      </c>
      <c r="G44" s="601" t="s">
        <v>3044</v>
      </c>
      <c r="H44" s="597" t="s">
        <v>3042</v>
      </c>
      <c r="I44" s="539">
        <v>43850.0</v>
      </c>
      <c r="J44" s="540" t="s">
        <v>116</v>
      </c>
      <c r="K44" s="523"/>
      <c r="L44" s="542" t="s">
        <v>123</v>
      </c>
      <c r="M44" s="542"/>
      <c r="N44" s="571"/>
      <c r="O44" s="571"/>
      <c r="P44" s="520"/>
      <c r="Q44" s="180"/>
      <c r="R44" s="180"/>
      <c r="S44" s="603"/>
      <c r="T44" s="602" t="s">
        <v>97</v>
      </c>
      <c r="U44" s="571"/>
      <c r="V44" s="571"/>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row>
    <row r="45">
      <c r="A45" s="591" t="s">
        <v>3045</v>
      </c>
      <c r="B45" s="536" t="s">
        <v>3046</v>
      </c>
      <c r="C45" s="589"/>
      <c r="D45" s="589" t="s">
        <v>3047</v>
      </c>
      <c r="E45" s="133" t="s">
        <v>2899</v>
      </c>
      <c r="F45" s="536" t="s">
        <v>3048</v>
      </c>
      <c r="G45" s="601" t="s">
        <v>3049</v>
      </c>
      <c r="H45" s="601" t="s">
        <v>3050</v>
      </c>
      <c r="I45" s="539">
        <v>43850.0</v>
      </c>
      <c r="J45" s="540" t="s">
        <v>116</v>
      </c>
      <c r="K45" s="523">
        <v>43874.0</v>
      </c>
      <c r="L45" s="542" t="s">
        <v>3051</v>
      </c>
      <c r="M45" s="542" t="s">
        <v>383</v>
      </c>
      <c r="N45" s="133" t="s">
        <v>3052</v>
      </c>
      <c r="O45" s="571"/>
      <c r="P45" s="180" t="s">
        <v>96</v>
      </c>
      <c r="Q45" s="180" t="s">
        <v>249</v>
      </c>
      <c r="R45" s="180" t="s">
        <v>98</v>
      </c>
      <c r="S45" s="588">
        <v>43894.0</v>
      </c>
      <c r="T45" s="602" t="s">
        <v>97</v>
      </c>
      <c r="U45" s="571"/>
      <c r="V45" s="571"/>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row>
    <row r="46">
      <c r="A46" s="591" t="s">
        <v>3053</v>
      </c>
      <c r="B46" s="536" t="s">
        <v>3046</v>
      </c>
      <c r="C46" s="589"/>
      <c r="D46" s="589" t="s">
        <v>3047</v>
      </c>
      <c r="E46" s="133" t="s">
        <v>2899</v>
      </c>
      <c r="F46" s="537" t="s">
        <v>3048</v>
      </c>
      <c r="G46" s="601" t="s">
        <v>3054</v>
      </c>
      <c r="H46" s="601" t="s">
        <v>3055</v>
      </c>
      <c r="I46" s="539">
        <v>43850.0</v>
      </c>
      <c r="J46" s="540" t="s">
        <v>116</v>
      </c>
      <c r="K46" s="523">
        <v>43874.0</v>
      </c>
      <c r="L46" s="542" t="s">
        <v>3051</v>
      </c>
      <c r="M46" s="542" t="s">
        <v>383</v>
      </c>
      <c r="N46" s="133" t="s">
        <v>3052</v>
      </c>
      <c r="O46" s="571"/>
      <c r="P46" s="180" t="s">
        <v>96</v>
      </c>
      <c r="Q46" s="180" t="s">
        <v>249</v>
      </c>
      <c r="R46" s="180" t="s">
        <v>98</v>
      </c>
      <c r="S46" s="588">
        <v>43894.0</v>
      </c>
      <c r="T46" s="602" t="s">
        <v>97</v>
      </c>
      <c r="U46" s="571"/>
      <c r="V46" s="571"/>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row>
    <row r="47">
      <c r="A47" s="591" t="s">
        <v>3056</v>
      </c>
      <c r="B47" s="536" t="s">
        <v>3046</v>
      </c>
      <c r="C47" s="589"/>
      <c r="D47" s="589" t="s">
        <v>3047</v>
      </c>
      <c r="E47" s="133" t="s">
        <v>2899</v>
      </c>
      <c r="F47" s="537" t="s">
        <v>3048</v>
      </c>
      <c r="G47" s="601" t="s">
        <v>3057</v>
      </c>
      <c r="H47" s="597" t="s">
        <v>3042</v>
      </c>
      <c r="I47" s="539">
        <v>43850.0</v>
      </c>
      <c r="J47" s="540" t="s">
        <v>116</v>
      </c>
      <c r="K47" s="523"/>
      <c r="L47" s="542" t="s">
        <v>123</v>
      </c>
      <c r="M47" s="542"/>
      <c r="N47" s="571"/>
      <c r="O47" s="571"/>
      <c r="P47" s="520"/>
      <c r="Q47" s="180"/>
      <c r="R47" s="180"/>
      <c r="S47" s="603"/>
      <c r="T47" s="602" t="s">
        <v>97</v>
      </c>
      <c r="U47" s="571"/>
      <c r="V47" s="571"/>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row>
    <row r="48">
      <c r="A48" s="591" t="s">
        <v>3058</v>
      </c>
      <c r="B48" s="536" t="s">
        <v>3046</v>
      </c>
      <c r="C48" s="589"/>
      <c r="D48" s="589" t="s">
        <v>3059</v>
      </c>
      <c r="E48" s="133" t="s">
        <v>2899</v>
      </c>
      <c r="F48" s="536" t="s">
        <v>3060</v>
      </c>
      <c r="G48" s="601" t="s">
        <v>3061</v>
      </c>
      <c r="H48" s="597" t="s">
        <v>3042</v>
      </c>
      <c r="I48" s="539">
        <v>43850.0</v>
      </c>
      <c r="J48" s="540" t="s">
        <v>116</v>
      </c>
      <c r="K48" s="523"/>
      <c r="L48" s="542" t="s">
        <v>123</v>
      </c>
      <c r="M48" s="542"/>
      <c r="N48" s="571"/>
      <c r="O48" s="571"/>
      <c r="P48" s="520"/>
      <c r="Q48" s="180"/>
      <c r="R48" s="180"/>
      <c r="S48" s="603"/>
      <c r="T48" s="602" t="s">
        <v>97</v>
      </c>
      <c r="U48" s="571"/>
      <c r="V48" s="571"/>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row>
    <row r="49">
      <c r="A49" s="591" t="s">
        <v>3062</v>
      </c>
      <c r="B49" s="536" t="s">
        <v>3046</v>
      </c>
      <c r="C49" s="589"/>
      <c r="D49" s="589" t="s">
        <v>3059</v>
      </c>
      <c r="E49" s="133" t="s">
        <v>2899</v>
      </c>
      <c r="F49" s="537" t="s">
        <v>3063</v>
      </c>
      <c r="G49" s="601" t="s">
        <v>3049</v>
      </c>
      <c r="H49" s="601" t="s">
        <v>3050</v>
      </c>
      <c r="I49" s="539">
        <v>43850.0</v>
      </c>
      <c r="J49" s="540" t="s">
        <v>116</v>
      </c>
      <c r="K49" s="523">
        <v>43874.0</v>
      </c>
      <c r="L49" s="542" t="s">
        <v>3051</v>
      </c>
      <c r="M49" s="542" t="s">
        <v>383</v>
      </c>
      <c r="N49" s="571"/>
      <c r="O49" s="571"/>
      <c r="P49" s="180" t="s">
        <v>96</v>
      </c>
      <c r="Q49" s="180" t="s">
        <v>917</v>
      </c>
      <c r="R49" s="180" t="s">
        <v>98</v>
      </c>
      <c r="S49" s="603">
        <v>43895.0</v>
      </c>
      <c r="T49" s="602" t="s">
        <v>97</v>
      </c>
      <c r="U49" s="571"/>
      <c r="V49" s="571"/>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row>
    <row r="50">
      <c r="A50" s="591" t="s">
        <v>3064</v>
      </c>
      <c r="B50" s="536" t="s">
        <v>3046</v>
      </c>
      <c r="C50" s="589"/>
      <c r="D50" s="589" t="s">
        <v>3059</v>
      </c>
      <c r="E50" s="133" t="s">
        <v>2899</v>
      </c>
      <c r="F50" s="537" t="s">
        <v>3063</v>
      </c>
      <c r="G50" s="601" t="s">
        <v>3054</v>
      </c>
      <c r="H50" s="601" t="s">
        <v>3055</v>
      </c>
      <c r="I50" s="539">
        <v>43850.0</v>
      </c>
      <c r="J50" s="540" t="s">
        <v>116</v>
      </c>
      <c r="K50" s="523">
        <v>43874.0</v>
      </c>
      <c r="L50" s="542" t="s">
        <v>3051</v>
      </c>
      <c r="M50" s="542" t="s">
        <v>383</v>
      </c>
      <c r="N50" s="571"/>
      <c r="O50" s="571"/>
      <c r="P50" s="180" t="s">
        <v>96</v>
      </c>
      <c r="Q50" s="180" t="s">
        <v>917</v>
      </c>
      <c r="R50" s="180" t="s">
        <v>98</v>
      </c>
      <c r="S50" s="603">
        <v>43895.0</v>
      </c>
      <c r="T50" s="602" t="s">
        <v>97</v>
      </c>
      <c r="U50" s="571"/>
      <c r="V50" s="571"/>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row>
    <row r="51">
      <c r="A51" s="604" t="s">
        <v>3065</v>
      </c>
      <c r="B51" s="536" t="s">
        <v>3066</v>
      </c>
      <c r="C51" s="589"/>
      <c r="D51" s="589" t="s">
        <v>3067</v>
      </c>
      <c r="E51" s="133" t="s">
        <v>2899</v>
      </c>
      <c r="F51" s="536" t="s">
        <v>3068</v>
      </c>
      <c r="G51" s="598" t="s">
        <v>3069</v>
      </c>
      <c r="H51" s="597" t="s">
        <v>3042</v>
      </c>
      <c r="I51" s="539">
        <v>43850.0</v>
      </c>
      <c r="J51" s="540" t="s">
        <v>116</v>
      </c>
      <c r="K51" s="523"/>
      <c r="L51" s="542" t="s">
        <v>123</v>
      </c>
      <c r="M51" s="542"/>
      <c r="N51" s="571"/>
      <c r="O51" s="571"/>
      <c r="P51" s="520"/>
      <c r="Q51" s="180"/>
      <c r="R51" s="180"/>
      <c r="S51" s="603"/>
      <c r="T51" s="602" t="s">
        <v>97</v>
      </c>
      <c r="U51" s="571"/>
      <c r="V51" s="571"/>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row>
    <row r="52">
      <c r="A52" s="604" t="s">
        <v>3070</v>
      </c>
      <c r="B52" s="536" t="s">
        <v>3066</v>
      </c>
      <c r="C52" s="589"/>
      <c r="D52" s="589" t="s">
        <v>3067</v>
      </c>
      <c r="E52" s="133" t="s">
        <v>2899</v>
      </c>
      <c r="F52" s="536" t="s">
        <v>3068</v>
      </c>
      <c r="G52" s="598" t="s">
        <v>3071</v>
      </c>
      <c r="H52" s="597" t="s">
        <v>3042</v>
      </c>
      <c r="I52" s="539">
        <v>43850.0</v>
      </c>
      <c r="J52" s="540" t="s">
        <v>116</v>
      </c>
      <c r="K52" s="523"/>
      <c r="L52" s="542" t="s">
        <v>123</v>
      </c>
      <c r="M52" s="542"/>
      <c r="N52" s="571"/>
      <c r="O52" s="571"/>
      <c r="P52" s="520"/>
      <c r="Q52" s="180"/>
      <c r="R52" s="180"/>
      <c r="S52" s="603"/>
      <c r="T52" s="602" t="s">
        <v>97</v>
      </c>
      <c r="U52" s="571"/>
      <c r="V52" s="571"/>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row>
    <row r="53">
      <c r="A53" s="604" t="s">
        <v>3072</v>
      </c>
      <c r="B53" s="536" t="s">
        <v>3066</v>
      </c>
      <c r="C53" s="589"/>
      <c r="D53" s="589" t="s">
        <v>3067</v>
      </c>
      <c r="E53" s="133" t="s">
        <v>2899</v>
      </c>
      <c r="F53" s="537" t="s">
        <v>3073</v>
      </c>
      <c r="G53" s="598" t="s">
        <v>3074</v>
      </c>
      <c r="H53" s="597" t="s">
        <v>3042</v>
      </c>
      <c r="I53" s="539">
        <v>43850.0</v>
      </c>
      <c r="J53" s="540" t="s">
        <v>116</v>
      </c>
      <c r="K53" s="523"/>
      <c r="L53" s="542" t="s">
        <v>123</v>
      </c>
      <c r="M53" s="542"/>
      <c r="N53" s="571"/>
      <c r="O53" s="571"/>
      <c r="P53" s="520"/>
      <c r="Q53" s="180"/>
      <c r="R53" s="180"/>
      <c r="S53" s="603"/>
      <c r="T53" s="602" t="s">
        <v>97</v>
      </c>
      <c r="U53" s="571"/>
      <c r="V53" s="571"/>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row>
    <row r="54">
      <c r="A54" s="604" t="s">
        <v>3075</v>
      </c>
      <c r="B54" s="536" t="s">
        <v>3023</v>
      </c>
      <c r="C54" s="589"/>
      <c r="D54" s="589" t="s">
        <v>3024</v>
      </c>
      <c r="E54" s="111" t="s">
        <v>2899</v>
      </c>
      <c r="F54" s="536" t="s">
        <v>3025</v>
      </c>
      <c r="G54" s="598" t="s">
        <v>3076</v>
      </c>
      <c r="H54" s="601" t="s">
        <v>3077</v>
      </c>
      <c r="I54" s="605">
        <v>43864.0</v>
      </c>
      <c r="J54" s="606" t="s">
        <v>383</v>
      </c>
      <c r="K54" s="605">
        <v>43873.0</v>
      </c>
      <c r="L54" s="607" t="s">
        <v>47</v>
      </c>
      <c r="M54" s="606" t="s">
        <v>383</v>
      </c>
      <c r="N54" s="596"/>
      <c r="O54" s="596"/>
      <c r="P54" s="606" t="s">
        <v>96</v>
      </c>
      <c r="Q54" s="606" t="s">
        <v>917</v>
      </c>
      <c r="R54" s="180" t="s">
        <v>98</v>
      </c>
      <c r="S54" s="603">
        <v>43895.0</v>
      </c>
      <c r="T54" s="597" t="s">
        <v>97</v>
      </c>
      <c r="U54" s="596"/>
      <c r="V54" s="596"/>
      <c r="W54" s="596"/>
      <c r="X54" s="596"/>
      <c r="Y54" s="596"/>
      <c r="Z54" s="596"/>
      <c r="AA54" s="596"/>
      <c r="AB54" s="596"/>
      <c r="AC54" s="596"/>
      <c r="AD54" s="596"/>
      <c r="AE54" s="596"/>
      <c r="AF54" s="596"/>
      <c r="AG54" s="596"/>
      <c r="AH54" s="596"/>
      <c r="AI54" s="596"/>
      <c r="AJ54" s="596"/>
      <c r="AK54" s="596"/>
      <c r="AL54" s="596"/>
      <c r="AM54" s="596"/>
      <c r="AN54" s="596"/>
      <c r="AO54" s="596"/>
      <c r="AP54" s="596"/>
      <c r="AQ54" s="596"/>
      <c r="AR54" s="596"/>
      <c r="AS54" s="596"/>
    </row>
    <row r="55">
      <c r="A55" s="604" t="s">
        <v>3078</v>
      </c>
      <c r="B55" s="536" t="s">
        <v>3023</v>
      </c>
      <c r="C55" s="589"/>
      <c r="D55" s="589" t="s">
        <v>3024</v>
      </c>
      <c r="E55" s="111" t="s">
        <v>2899</v>
      </c>
      <c r="F55" s="536" t="s">
        <v>3025</v>
      </c>
      <c r="G55" s="598" t="s">
        <v>3079</v>
      </c>
      <c r="H55" s="601" t="s">
        <v>3080</v>
      </c>
      <c r="I55" s="605">
        <v>43864.0</v>
      </c>
      <c r="J55" s="606" t="s">
        <v>383</v>
      </c>
      <c r="K55" s="605">
        <v>43874.0</v>
      </c>
      <c r="L55" s="607" t="s">
        <v>3051</v>
      </c>
      <c r="M55" s="606" t="s">
        <v>383</v>
      </c>
      <c r="N55" s="608"/>
      <c r="O55" s="596"/>
      <c r="P55" s="606" t="s">
        <v>96</v>
      </c>
      <c r="Q55" s="606" t="s">
        <v>917</v>
      </c>
      <c r="R55" s="180" t="s">
        <v>98</v>
      </c>
      <c r="S55" s="603">
        <v>43895.0</v>
      </c>
      <c r="T55" s="597" t="s">
        <v>97</v>
      </c>
      <c r="U55" s="596"/>
      <c r="V55" s="596"/>
      <c r="W55" s="596"/>
      <c r="X55" s="596"/>
      <c r="Y55" s="596"/>
      <c r="Z55" s="596"/>
      <c r="AA55" s="596"/>
      <c r="AB55" s="596"/>
      <c r="AC55" s="596"/>
      <c r="AD55" s="596"/>
      <c r="AE55" s="596"/>
      <c r="AF55" s="596"/>
      <c r="AG55" s="596"/>
      <c r="AH55" s="596"/>
      <c r="AI55" s="596"/>
      <c r="AJ55" s="596"/>
      <c r="AK55" s="596"/>
      <c r="AL55" s="596"/>
      <c r="AM55" s="596"/>
      <c r="AN55" s="596"/>
      <c r="AO55" s="596"/>
      <c r="AP55" s="596"/>
      <c r="AQ55" s="596"/>
      <c r="AR55" s="596"/>
      <c r="AS55" s="596"/>
    </row>
    <row r="56">
      <c r="A56" s="604" t="s">
        <v>3081</v>
      </c>
      <c r="B56" s="536" t="s">
        <v>3023</v>
      </c>
      <c r="C56" s="589"/>
      <c r="D56" s="589" t="s">
        <v>3024</v>
      </c>
      <c r="E56" s="111" t="s">
        <v>2899</v>
      </c>
      <c r="F56" s="536" t="s">
        <v>3025</v>
      </c>
      <c r="G56" s="567" t="s">
        <v>3082</v>
      </c>
      <c r="H56" s="597" t="s">
        <v>3042</v>
      </c>
      <c r="I56" s="605">
        <v>43864.0</v>
      </c>
      <c r="J56" s="606" t="s">
        <v>383</v>
      </c>
      <c r="K56" s="609"/>
      <c r="L56" s="610" t="s">
        <v>123</v>
      </c>
      <c r="M56" s="611"/>
      <c r="N56" s="596"/>
      <c r="O56" s="596"/>
      <c r="P56" s="611"/>
      <c r="Q56" s="611"/>
      <c r="R56" s="611"/>
      <c r="S56" s="609"/>
      <c r="T56" s="597" t="s">
        <v>97</v>
      </c>
      <c r="U56" s="596"/>
      <c r="V56" s="596"/>
      <c r="W56" s="596"/>
      <c r="X56" s="596"/>
      <c r="Y56" s="596"/>
      <c r="Z56" s="596"/>
      <c r="AA56" s="596"/>
      <c r="AB56" s="596"/>
      <c r="AC56" s="596"/>
      <c r="AD56" s="596"/>
      <c r="AE56" s="596"/>
      <c r="AF56" s="596"/>
      <c r="AG56" s="596"/>
      <c r="AH56" s="596"/>
      <c r="AI56" s="596"/>
      <c r="AJ56" s="596"/>
      <c r="AK56" s="596"/>
      <c r="AL56" s="596"/>
      <c r="AM56" s="596"/>
      <c r="AN56" s="596"/>
      <c r="AO56" s="596"/>
      <c r="AP56" s="596"/>
      <c r="AQ56" s="596"/>
      <c r="AR56" s="596"/>
      <c r="AS56" s="596"/>
    </row>
    <row r="57">
      <c r="A57" s="604" t="s">
        <v>3083</v>
      </c>
      <c r="B57" s="536" t="s">
        <v>3035</v>
      </c>
      <c r="C57" s="589"/>
      <c r="D57" s="589" t="s">
        <v>3036</v>
      </c>
      <c r="E57" s="111" t="s">
        <v>2899</v>
      </c>
      <c r="F57" s="536" t="s">
        <v>3037</v>
      </c>
      <c r="G57" s="567" t="s">
        <v>3084</v>
      </c>
      <c r="H57" s="597" t="s">
        <v>3042</v>
      </c>
      <c r="I57" s="605">
        <v>43864.0</v>
      </c>
      <c r="J57" s="606" t="s">
        <v>383</v>
      </c>
      <c r="K57" s="609"/>
      <c r="L57" s="610" t="s">
        <v>123</v>
      </c>
      <c r="M57" s="611"/>
      <c r="N57" s="596"/>
      <c r="O57" s="596"/>
      <c r="P57" s="611"/>
      <c r="Q57" s="611"/>
      <c r="R57" s="611"/>
      <c r="S57" s="609"/>
      <c r="T57" s="597" t="s">
        <v>97</v>
      </c>
      <c r="U57" s="596"/>
      <c r="V57" s="596"/>
      <c r="W57" s="596"/>
      <c r="X57" s="596"/>
      <c r="Y57" s="596"/>
      <c r="Z57" s="596"/>
      <c r="AA57" s="596"/>
      <c r="AB57" s="596"/>
      <c r="AC57" s="596"/>
      <c r="AD57" s="596"/>
      <c r="AE57" s="596"/>
      <c r="AF57" s="596"/>
      <c r="AG57" s="596"/>
      <c r="AH57" s="596"/>
      <c r="AI57" s="596"/>
      <c r="AJ57" s="596"/>
      <c r="AK57" s="596"/>
      <c r="AL57" s="596"/>
      <c r="AM57" s="596"/>
      <c r="AN57" s="596"/>
      <c r="AO57" s="596"/>
      <c r="AP57" s="596"/>
      <c r="AQ57" s="596"/>
      <c r="AR57" s="596"/>
      <c r="AS57" s="596"/>
    </row>
    <row r="58">
      <c r="A58" s="604" t="s">
        <v>3085</v>
      </c>
      <c r="B58" s="536" t="s">
        <v>3035</v>
      </c>
      <c r="C58" s="589"/>
      <c r="D58" s="589" t="s">
        <v>3036</v>
      </c>
      <c r="E58" s="111" t="s">
        <v>2899</v>
      </c>
      <c r="F58" s="536" t="s">
        <v>3037</v>
      </c>
      <c r="G58" s="567" t="s">
        <v>3086</v>
      </c>
      <c r="H58" s="597" t="s">
        <v>3042</v>
      </c>
      <c r="I58" s="605">
        <v>43864.0</v>
      </c>
      <c r="J58" s="606" t="s">
        <v>383</v>
      </c>
      <c r="K58" s="609"/>
      <c r="L58" s="610" t="s">
        <v>123</v>
      </c>
      <c r="M58" s="611"/>
      <c r="N58" s="596"/>
      <c r="O58" s="596"/>
      <c r="P58" s="611"/>
      <c r="Q58" s="611"/>
      <c r="R58" s="611"/>
      <c r="S58" s="609"/>
      <c r="T58" s="597" t="s">
        <v>97</v>
      </c>
      <c r="U58" s="596"/>
      <c r="V58" s="596"/>
      <c r="W58" s="596"/>
      <c r="X58" s="596"/>
      <c r="Y58" s="596"/>
      <c r="Z58" s="596"/>
      <c r="AA58" s="596"/>
      <c r="AB58" s="596"/>
      <c r="AC58" s="596"/>
      <c r="AD58" s="596"/>
      <c r="AE58" s="596"/>
      <c r="AF58" s="596"/>
      <c r="AG58" s="596"/>
      <c r="AH58" s="596"/>
      <c r="AI58" s="596"/>
      <c r="AJ58" s="596"/>
      <c r="AK58" s="596"/>
      <c r="AL58" s="596"/>
      <c r="AM58" s="596"/>
      <c r="AN58" s="596"/>
      <c r="AO58" s="596"/>
      <c r="AP58" s="596"/>
      <c r="AQ58" s="596"/>
      <c r="AR58" s="596"/>
      <c r="AS58" s="596"/>
    </row>
    <row r="59">
      <c r="A59" s="604" t="s">
        <v>3087</v>
      </c>
      <c r="B59" s="536" t="s">
        <v>3035</v>
      </c>
      <c r="C59" s="589"/>
      <c r="D59" s="589" t="s">
        <v>3036</v>
      </c>
      <c r="E59" s="111" t="s">
        <v>2899</v>
      </c>
      <c r="F59" s="536" t="s">
        <v>3037</v>
      </c>
      <c r="G59" s="567" t="s">
        <v>3088</v>
      </c>
      <c r="H59" s="597" t="s">
        <v>3042</v>
      </c>
      <c r="I59" s="605">
        <v>43864.0</v>
      </c>
      <c r="J59" s="606" t="s">
        <v>383</v>
      </c>
      <c r="K59" s="609"/>
      <c r="L59" s="610" t="s">
        <v>123</v>
      </c>
      <c r="M59" s="611"/>
      <c r="N59" s="596"/>
      <c r="O59" s="596"/>
      <c r="P59" s="611"/>
      <c r="Q59" s="611"/>
      <c r="R59" s="611"/>
      <c r="S59" s="609"/>
      <c r="T59" s="597" t="s">
        <v>97</v>
      </c>
      <c r="U59" s="596"/>
      <c r="V59" s="596"/>
      <c r="W59" s="596"/>
      <c r="X59" s="596"/>
      <c r="Y59" s="596"/>
      <c r="Z59" s="596"/>
      <c r="AA59" s="596"/>
      <c r="AB59" s="596"/>
      <c r="AC59" s="596"/>
      <c r="AD59" s="596"/>
      <c r="AE59" s="596"/>
      <c r="AF59" s="596"/>
      <c r="AG59" s="596"/>
      <c r="AH59" s="596"/>
      <c r="AI59" s="596"/>
      <c r="AJ59" s="596"/>
      <c r="AK59" s="596"/>
      <c r="AL59" s="596"/>
      <c r="AM59" s="596"/>
      <c r="AN59" s="596"/>
      <c r="AO59" s="596"/>
      <c r="AP59" s="596"/>
      <c r="AQ59" s="596"/>
      <c r="AR59" s="596"/>
      <c r="AS59" s="596"/>
    </row>
    <row r="60">
      <c r="A60" s="604" t="s">
        <v>3089</v>
      </c>
      <c r="B60" s="536" t="s">
        <v>3046</v>
      </c>
      <c r="C60" s="589"/>
      <c r="D60" s="589" t="s">
        <v>3047</v>
      </c>
      <c r="E60" s="111" t="s">
        <v>2899</v>
      </c>
      <c r="F60" s="536" t="s">
        <v>3048</v>
      </c>
      <c r="G60" s="598" t="s">
        <v>3090</v>
      </c>
      <c r="H60" s="601" t="s">
        <v>3091</v>
      </c>
      <c r="I60" s="605">
        <v>43864.0</v>
      </c>
      <c r="J60" s="606" t="s">
        <v>383</v>
      </c>
      <c r="K60" s="605">
        <v>43875.0</v>
      </c>
      <c r="L60" s="607" t="s">
        <v>3051</v>
      </c>
      <c r="M60" s="606" t="s">
        <v>383</v>
      </c>
      <c r="N60" s="606" t="s">
        <v>3092</v>
      </c>
      <c r="O60" s="596"/>
      <c r="P60" s="606" t="s">
        <v>96</v>
      </c>
      <c r="Q60" s="606" t="s">
        <v>917</v>
      </c>
      <c r="R60" s="180" t="s">
        <v>98</v>
      </c>
      <c r="S60" s="603">
        <v>43895.0</v>
      </c>
      <c r="T60" s="597" t="s">
        <v>97</v>
      </c>
      <c r="U60" s="596"/>
      <c r="V60" s="596"/>
      <c r="W60" s="596"/>
      <c r="X60" s="596"/>
      <c r="Y60" s="596"/>
      <c r="Z60" s="596"/>
      <c r="AA60" s="596"/>
      <c r="AB60" s="596"/>
      <c r="AC60" s="596"/>
      <c r="AD60" s="596"/>
      <c r="AE60" s="596"/>
      <c r="AF60" s="596"/>
      <c r="AG60" s="596"/>
      <c r="AH60" s="596"/>
      <c r="AI60" s="596"/>
      <c r="AJ60" s="596"/>
      <c r="AK60" s="596"/>
      <c r="AL60" s="596"/>
      <c r="AM60" s="596"/>
      <c r="AN60" s="596"/>
      <c r="AO60" s="596"/>
      <c r="AP60" s="596"/>
      <c r="AQ60" s="596"/>
      <c r="AR60" s="596"/>
      <c r="AS60" s="596"/>
    </row>
    <row r="61">
      <c r="A61" s="604" t="s">
        <v>3093</v>
      </c>
      <c r="B61" s="536" t="s">
        <v>3046</v>
      </c>
      <c r="C61" s="589"/>
      <c r="D61" s="589" t="s">
        <v>3047</v>
      </c>
      <c r="E61" s="111" t="s">
        <v>2899</v>
      </c>
      <c r="F61" s="536" t="s">
        <v>3094</v>
      </c>
      <c r="G61" s="598" t="s">
        <v>3095</v>
      </c>
      <c r="H61" s="601" t="s">
        <v>3096</v>
      </c>
      <c r="I61" s="605">
        <v>43864.0</v>
      </c>
      <c r="J61" s="606" t="s">
        <v>383</v>
      </c>
      <c r="K61" s="605">
        <v>43874.0</v>
      </c>
      <c r="L61" s="607" t="s">
        <v>3051</v>
      </c>
      <c r="M61" s="606" t="s">
        <v>383</v>
      </c>
      <c r="N61" s="596"/>
      <c r="O61" s="596"/>
      <c r="P61" s="606" t="s">
        <v>96</v>
      </c>
      <c r="Q61" s="606" t="s">
        <v>917</v>
      </c>
      <c r="R61" s="180" t="s">
        <v>98</v>
      </c>
      <c r="S61" s="603">
        <v>43895.0</v>
      </c>
      <c r="T61" s="597" t="s">
        <v>97</v>
      </c>
      <c r="U61" s="596"/>
      <c r="V61" s="596"/>
      <c r="W61" s="596"/>
      <c r="X61" s="596"/>
      <c r="Y61" s="596"/>
      <c r="Z61" s="596"/>
      <c r="AA61" s="596"/>
      <c r="AB61" s="596"/>
      <c r="AC61" s="596"/>
      <c r="AD61" s="596"/>
      <c r="AE61" s="596"/>
      <c r="AF61" s="596"/>
      <c r="AG61" s="596"/>
      <c r="AH61" s="596"/>
      <c r="AI61" s="596"/>
      <c r="AJ61" s="596"/>
      <c r="AK61" s="596"/>
      <c r="AL61" s="596"/>
      <c r="AM61" s="596"/>
      <c r="AN61" s="596"/>
      <c r="AO61" s="596"/>
      <c r="AP61" s="596"/>
      <c r="AQ61" s="596"/>
      <c r="AR61" s="596"/>
      <c r="AS61" s="596"/>
    </row>
    <row r="62">
      <c r="A62" s="604" t="s">
        <v>3097</v>
      </c>
      <c r="B62" s="536" t="s">
        <v>3046</v>
      </c>
      <c r="C62" s="589"/>
      <c r="D62" s="589" t="s">
        <v>3047</v>
      </c>
      <c r="E62" s="111" t="s">
        <v>2899</v>
      </c>
      <c r="F62" s="536" t="s">
        <v>3094</v>
      </c>
      <c r="G62" s="567" t="s">
        <v>3098</v>
      </c>
      <c r="H62" s="597" t="s">
        <v>3042</v>
      </c>
      <c r="I62" s="605">
        <v>43864.0</v>
      </c>
      <c r="J62" s="606" t="s">
        <v>383</v>
      </c>
      <c r="K62" s="609"/>
      <c r="L62" s="610" t="s">
        <v>123</v>
      </c>
      <c r="M62" s="611"/>
      <c r="N62" s="596"/>
      <c r="O62" s="596"/>
      <c r="P62" s="611"/>
      <c r="Q62" s="611"/>
      <c r="R62" s="611"/>
      <c r="S62" s="609"/>
      <c r="T62" s="597" t="s">
        <v>97</v>
      </c>
      <c r="U62" s="596"/>
      <c r="V62" s="596"/>
      <c r="W62" s="596"/>
      <c r="X62" s="596"/>
      <c r="Y62" s="596"/>
      <c r="Z62" s="596"/>
      <c r="AA62" s="596"/>
      <c r="AB62" s="596"/>
      <c r="AC62" s="596"/>
      <c r="AD62" s="596"/>
      <c r="AE62" s="596"/>
      <c r="AF62" s="596"/>
      <c r="AG62" s="596"/>
      <c r="AH62" s="596"/>
      <c r="AI62" s="596"/>
      <c r="AJ62" s="596"/>
      <c r="AK62" s="596"/>
      <c r="AL62" s="596"/>
      <c r="AM62" s="596"/>
      <c r="AN62" s="596"/>
      <c r="AO62" s="596"/>
      <c r="AP62" s="596"/>
      <c r="AQ62" s="596"/>
      <c r="AR62" s="596"/>
      <c r="AS62" s="596"/>
    </row>
    <row r="63">
      <c r="A63" s="604" t="s">
        <v>3099</v>
      </c>
      <c r="B63" s="536" t="s">
        <v>3046</v>
      </c>
      <c r="C63" s="589"/>
      <c r="D63" s="589" t="s">
        <v>3059</v>
      </c>
      <c r="E63" s="111" t="s">
        <v>2899</v>
      </c>
      <c r="F63" s="536" t="s">
        <v>3060</v>
      </c>
      <c r="G63" s="598" t="s">
        <v>3100</v>
      </c>
      <c r="H63" s="601" t="s">
        <v>3091</v>
      </c>
      <c r="I63" s="605">
        <v>43864.0</v>
      </c>
      <c r="J63" s="606" t="s">
        <v>383</v>
      </c>
      <c r="K63" s="605">
        <v>43874.0</v>
      </c>
      <c r="L63" s="607" t="s">
        <v>3051</v>
      </c>
      <c r="M63" s="606" t="s">
        <v>383</v>
      </c>
      <c r="N63" s="606" t="s">
        <v>3092</v>
      </c>
      <c r="O63" s="596"/>
      <c r="P63" s="606" t="s">
        <v>96</v>
      </c>
      <c r="Q63" s="606" t="s">
        <v>917</v>
      </c>
      <c r="R63" s="180" t="s">
        <v>98</v>
      </c>
      <c r="S63" s="603">
        <v>43895.0</v>
      </c>
      <c r="T63" s="597" t="s">
        <v>97</v>
      </c>
      <c r="U63" s="596"/>
      <c r="V63" s="596"/>
      <c r="W63" s="596"/>
      <c r="X63" s="596"/>
      <c r="Y63" s="596"/>
      <c r="Z63" s="596"/>
      <c r="AA63" s="596"/>
      <c r="AB63" s="596"/>
      <c r="AC63" s="596"/>
      <c r="AD63" s="596"/>
      <c r="AE63" s="596"/>
      <c r="AF63" s="596"/>
      <c r="AG63" s="596"/>
      <c r="AH63" s="596"/>
      <c r="AI63" s="596"/>
      <c r="AJ63" s="596"/>
      <c r="AK63" s="596"/>
      <c r="AL63" s="596"/>
      <c r="AM63" s="596"/>
      <c r="AN63" s="596"/>
      <c r="AO63" s="596"/>
      <c r="AP63" s="596"/>
      <c r="AQ63" s="596"/>
      <c r="AR63" s="596"/>
      <c r="AS63" s="596"/>
    </row>
    <row r="64">
      <c r="A64" s="604" t="s">
        <v>3101</v>
      </c>
      <c r="B64" s="536" t="s">
        <v>3046</v>
      </c>
      <c r="C64" s="589"/>
      <c r="D64" s="589" t="s">
        <v>3059</v>
      </c>
      <c r="E64" s="111" t="s">
        <v>2899</v>
      </c>
      <c r="F64" s="536" t="s">
        <v>3102</v>
      </c>
      <c r="G64" s="598" t="s">
        <v>3103</v>
      </c>
      <c r="H64" s="601" t="s">
        <v>3096</v>
      </c>
      <c r="I64" s="605">
        <v>43864.0</v>
      </c>
      <c r="J64" s="606" t="s">
        <v>383</v>
      </c>
      <c r="K64" s="605">
        <v>43874.0</v>
      </c>
      <c r="L64" s="607" t="s">
        <v>3051</v>
      </c>
      <c r="M64" s="606" t="s">
        <v>383</v>
      </c>
      <c r="N64" s="596"/>
      <c r="O64" s="596"/>
      <c r="P64" s="606" t="s">
        <v>96</v>
      </c>
      <c r="Q64" s="606" t="s">
        <v>917</v>
      </c>
      <c r="R64" s="180" t="s">
        <v>98</v>
      </c>
      <c r="S64" s="603">
        <v>43895.0</v>
      </c>
      <c r="T64" s="597" t="s">
        <v>97</v>
      </c>
      <c r="U64" s="596"/>
      <c r="V64" s="596"/>
      <c r="W64" s="596"/>
      <c r="X64" s="596"/>
      <c r="Y64" s="596"/>
      <c r="Z64" s="596"/>
      <c r="AA64" s="596"/>
      <c r="AB64" s="596"/>
      <c r="AC64" s="596"/>
      <c r="AD64" s="596"/>
      <c r="AE64" s="596"/>
      <c r="AF64" s="596"/>
      <c r="AG64" s="596"/>
      <c r="AH64" s="596"/>
      <c r="AI64" s="596"/>
      <c r="AJ64" s="596"/>
      <c r="AK64" s="596"/>
      <c r="AL64" s="596"/>
      <c r="AM64" s="596"/>
      <c r="AN64" s="596"/>
      <c r="AO64" s="596"/>
      <c r="AP64" s="596"/>
      <c r="AQ64" s="596"/>
      <c r="AR64" s="596"/>
      <c r="AS64" s="596"/>
    </row>
    <row r="65">
      <c r="A65" s="604" t="s">
        <v>3104</v>
      </c>
      <c r="B65" s="536" t="s">
        <v>3046</v>
      </c>
      <c r="C65" s="589"/>
      <c r="D65" s="589" t="s">
        <v>3059</v>
      </c>
      <c r="E65" s="111" t="s">
        <v>2899</v>
      </c>
      <c r="F65" s="536" t="s">
        <v>3102</v>
      </c>
      <c r="G65" s="567" t="s">
        <v>3105</v>
      </c>
      <c r="H65" s="597" t="s">
        <v>3042</v>
      </c>
      <c r="I65" s="605">
        <v>43864.0</v>
      </c>
      <c r="J65" s="606" t="s">
        <v>383</v>
      </c>
      <c r="K65" s="609"/>
      <c r="L65" s="610" t="s">
        <v>123</v>
      </c>
      <c r="M65" s="611"/>
      <c r="N65" s="596"/>
      <c r="O65" s="596"/>
      <c r="P65" s="611"/>
      <c r="Q65" s="611"/>
      <c r="R65" s="611"/>
      <c r="S65" s="609"/>
      <c r="T65" s="597" t="s">
        <v>97</v>
      </c>
      <c r="U65" s="596"/>
      <c r="V65" s="596"/>
      <c r="W65" s="596"/>
      <c r="X65" s="596"/>
      <c r="Y65" s="596"/>
      <c r="Z65" s="596"/>
      <c r="AA65" s="596"/>
      <c r="AB65" s="596"/>
      <c r="AC65" s="596"/>
      <c r="AD65" s="596"/>
      <c r="AE65" s="596"/>
      <c r="AF65" s="596"/>
      <c r="AG65" s="596"/>
      <c r="AH65" s="596"/>
      <c r="AI65" s="596"/>
      <c r="AJ65" s="596"/>
      <c r="AK65" s="596"/>
      <c r="AL65" s="596"/>
      <c r="AM65" s="596"/>
      <c r="AN65" s="596"/>
      <c r="AO65" s="596"/>
      <c r="AP65" s="596"/>
      <c r="AQ65" s="596"/>
      <c r="AR65" s="596"/>
      <c r="AS65" s="596"/>
    </row>
    <row r="66">
      <c r="A66" s="604" t="s">
        <v>3106</v>
      </c>
      <c r="B66" s="536" t="s">
        <v>3066</v>
      </c>
      <c r="C66" s="589"/>
      <c r="D66" s="589" t="s">
        <v>3067</v>
      </c>
      <c r="E66" s="111" t="s">
        <v>2899</v>
      </c>
      <c r="F66" s="536" t="s">
        <v>3068</v>
      </c>
      <c r="G66" s="567" t="s">
        <v>3107</v>
      </c>
      <c r="H66" s="597" t="s">
        <v>3042</v>
      </c>
      <c r="I66" s="605">
        <v>43864.0</v>
      </c>
      <c r="J66" s="606" t="s">
        <v>383</v>
      </c>
      <c r="K66" s="609"/>
      <c r="L66" s="610" t="s">
        <v>123</v>
      </c>
      <c r="M66" s="611"/>
      <c r="N66" s="596"/>
      <c r="O66" s="596"/>
      <c r="P66" s="611"/>
      <c r="Q66" s="611"/>
      <c r="R66" s="611"/>
      <c r="S66" s="609"/>
      <c r="T66" s="597" t="s">
        <v>97</v>
      </c>
      <c r="U66" s="596"/>
      <c r="V66" s="596"/>
      <c r="W66" s="596"/>
      <c r="X66" s="596"/>
      <c r="Y66" s="596"/>
      <c r="Z66" s="596"/>
      <c r="AA66" s="596"/>
      <c r="AB66" s="596"/>
      <c r="AC66" s="596"/>
      <c r="AD66" s="596"/>
      <c r="AE66" s="596"/>
      <c r="AF66" s="596"/>
      <c r="AG66" s="596"/>
      <c r="AH66" s="596"/>
      <c r="AI66" s="596"/>
      <c r="AJ66" s="596"/>
      <c r="AK66" s="596"/>
      <c r="AL66" s="596"/>
      <c r="AM66" s="596"/>
      <c r="AN66" s="596"/>
      <c r="AO66" s="596"/>
      <c r="AP66" s="596"/>
      <c r="AQ66" s="596"/>
      <c r="AR66" s="596"/>
      <c r="AS66" s="596"/>
    </row>
    <row r="67">
      <c r="A67" s="604" t="s">
        <v>3108</v>
      </c>
      <c r="B67" s="536" t="s">
        <v>3066</v>
      </c>
      <c r="C67" s="589"/>
      <c r="D67" s="589" t="s">
        <v>3067</v>
      </c>
      <c r="E67" s="111" t="s">
        <v>2899</v>
      </c>
      <c r="F67" s="536" t="s">
        <v>3068</v>
      </c>
      <c r="G67" s="567" t="s">
        <v>3109</v>
      </c>
      <c r="H67" s="597" t="s">
        <v>3042</v>
      </c>
      <c r="I67" s="605">
        <v>43864.0</v>
      </c>
      <c r="J67" s="606" t="s">
        <v>383</v>
      </c>
      <c r="K67" s="609"/>
      <c r="L67" s="610" t="s">
        <v>123</v>
      </c>
      <c r="M67" s="611"/>
      <c r="N67" s="596"/>
      <c r="O67" s="596"/>
      <c r="P67" s="611"/>
      <c r="Q67" s="611"/>
      <c r="R67" s="611"/>
      <c r="S67" s="609"/>
      <c r="T67" s="597" t="s">
        <v>97</v>
      </c>
      <c r="U67" s="596"/>
      <c r="V67" s="596"/>
      <c r="W67" s="596"/>
      <c r="X67" s="596"/>
      <c r="Y67" s="596"/>
      <c r="Z67" s="596"/>
      <c r="AA67" s="596"/>
      <c r="AB67" s="596"/>
      <c r="AC67" s="596"/>
      <c r="AD67" s="596"/>
      <c r="AE67" s="596"/>
      <c r="AF67" s="596"/>
      <c r="AG67" s="596"/>
      <c r="AH67" s="596"/>
      <c r="AI67" s="596"/>
      <c r="AJ67" s="596"/>
      <c r="AK67" s="596"/>
      <c r="AL67" s="596"/>
      <c r="AM67" s="596"/>
      <c r="AN67" s="596"/>
      <c r="AO67" s="596"/>
      <c r="AP67" s="596"/>
      <c r="AQ67" s="596"/>
      <c r="AR67" s="596"/>
      <c r="AS67" s="596"/>
    </row>
    <row r="68">
      <c r="A68" s="604" t="s">
        <v>3110</v>
      </c>
      <c r="B68" s="536" t="s">
        <v>3066</v>
      </c>
      <c r="C68" s="589"/>
      <c r="D68" s="589" t="s">
        <v>3067</v>
      </c>
      <c r="E68" s="111" t="s">
        <v>2899</v>
      </c>
      <c r="F68" s="537" t="s">
        <v>3068</v>
      </c>
      <c r="G68" s="598" t="s">
        <v>3111</v>
      </c>
      <c r="H68" s="601" t="s">
        <v>3112</v>
      </c>
      <c r="I68" s="605">
        <v>43864.0</v>
      </c>
      <c r="J68" s="606" t="s">
        <v>383</v>
      </c>
      <c r="K68" s="605">
        <v>43875.0</v>
      </c>
      <c r="L68" s="607" t="s">
        <v>3051</v>
      </c>
      <c r="M68" s="606" t="s">
        <v>383</v>
      </c>
      <c r="N68" s="606" t="s">
        <v>3113</v>
      </c>
      <c r="O68" s="596"/>
      <c r="P68" s="611"/>
      <c r="Q68" s="611"/>
      <c r="R68" s="611"/>
      <c r="S68" s="609"/>
      <c r="T68" s="597" t="s">
        <v>97</v>
      </c>
      <c r="U68" s="596"/>
      <c r="V68" s="596"/>
      <c r="W68" s="596"/>
      <c r="X68" s="596"/>
      <c r="Y68" s="596"/>
      <c r="Z68" s="596"/>
      <c r="AA68" s="596"/>
      <c r="AB68" s="596"/>
      <c r="AC68" s="596"/>
      <c r="AD68" s="596"/>
      <c r="AE68" s="596"/>
      <c r="AF68" s="596"/>
      <c r="AG68" s="596"/>
      <c r="AH68" s="596"/>
      <c r="AI68" s="596"/>
      <c r="AJ68" s="596"/>
      <c r="AK68" s="596"/>
      <c r="AL68" s="596"/>
      <c r="AM68" s="596"/>
      <c r="AN68" s="596"/>
      <c r="AO68" s="596"/>
      <c r="AP68" s="596"/>
      <c r="AQ68" s="596"/>
      <c r="AR68" s="596"/>
      <c r="AS68" s="596"/>
    </row>
    <row r="69">
      <c r="A69" s="604"/>
      <c r="B69" s="536"/>
      <c r="C69" s="589"/>
      <c r="D69" s="589"/>
      <c r="F69" s="537"/>
      <c r="G69" s="598"/>
      <c r="H69" s="597"/>
      <c r="I69" s="522"/>
      <c r="J69" s="522"/>
      <c r="K69" s="523"/>
      <c r="L69" s="542"/>
      <c r="M69" s="542"/>
      <c r="N69" s="571"/>
      <c r="O69" s="571"/>
      <c r="P69" s="520"/>
      <c r="Q69" s="180"/>
      <c r="R69" s="180"/>
      <c r="S69" s="603"/>
      <c r="T69" s="602"/>
      <c r="U69" s="571"/>
      <c r="V69" s="571"/>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row>
    <row r="70">
      <c r="A70" s="612" t="s">
        <v>3114</v>
      </c>
      <c r="B70" s="581"/>
      <c r="C70" s="581"/>
      <c r="D70" s="581"/>
      <c r="E70" s="581"/>
      <c r="F70" s="582"/>
      <c r="G70" s="582"/>
      <c r="H70" s="581"/>
      <c r="I70" s="522"/>
      <c r="J70" s="522"/>
      <c r="K70" s="523"/>
      <c r="L70" s="542"/>
      <c r="M70" s="542"/>
      <c r="N70" s="571"/>
      <c r="O70" s="571"/>
      <c r="P70" s="520"/>
      <c r="Q70" s="180"/>
      <c r="R70" s="180"/>
      <c r="S70" s="603"/>
      <c r="T70" s="571"/>
      <c r="U70" s="571"/>
      <c r="V70" s="571"/>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row>
    <row r="71">
      <c r="A71" s="591" t="s">
        <v>3115</v>
      </c>
      <c r="B71" s="538" t="s">
        <v>2822</v>
      </c>
      <c r="C71" s="538"/>
      <c r="D71" s="568" t="s">
        <v>3116</v>
      </c>
      <c r="E71" s="591" t="s">
        <v>2941</v>
      </c>
      <c r="F71" s="536" t="s">
        <v>2532</v>
      </c>
      <c r="G71" s="537" t="s">
        <v>3117</v>
      </c>
      <c r="H71" s="537" t="s">
        <v>3118</v>
      </c>
      <c r="I71" s="539">
        <v>43850.0</v>
      </c>
      <c r="J71" s="540" t="s">
        <v>116</v>
      </c>
      <c r="K71" s="523">
        <v>43873.0</v>
      </c>
      <c r="L71" s="542" t="s">
        <v>47</v>
      </c>
      <c r="M71" s="542" t="s">
        <v>383</v>
      </c>
      <c r="N71" s="571"/>
      <c r="O71" s="564"/>
      <c r="P71" s="180" t="s">
        <v>96</v>
      </c>
      <c r="Q71" s="180" t="s">
        <v>249</v>
      </c>
      <c r="R71" s="180" t="s">
        <v>98</v>
      </c>
      <c r="S71" s="588">
        <v>43866.0</v>
      </c>
      <c r="T71" s="180" t="s">
        <v>383</v>
      </c>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row>
    <row r="72">
      <c r="A72" s="591" t="s">
        <v>3119</v>
      </c>
      <c r="B72" s="538" t="s">
        <v>2009</v>
      </c>
      <c r="C72" s="536"/>
      <c r="D72" s="537" t="s">
        <v>3120</v>
      </c>
      <c r="E72" s="591" t="s">
        <v>2941</v>
      </c>
      <c r="F72" s="536" t="s">
        <v>2532</v>
      </c>
      <c r="G72" s="537" t="s">
        <v>3121</v>
      </c>
      <c r="H72" s="568" t="s">
        <v>3122</v>
      </c>
      <c r="I72" s="539">
        <v>43850.0</v>
      </c>
      <c r="J72" s="540" t="s">
        <v>116</v>
      </c>
      <c r="K72" s="523">
        <v>43873.0</v>
      </c>
      <c r="L72" s="542" t="s">
        <v>47</v>
      </c>
      <c r="M72" s="542" t="s">
        <v>383</v>
      </c>
      <c r="N72" s="571"/>
      <c r="O72" s="564"/>
      <c r="P72" s="180" t="s">
        <v>96</v>
      </c>
      <c r="Q72" s="180" t="s">
        <v>249</v>
      </c>
      <c r="R72" s="180" t="s">
        <v>98</v>
      </c>
      <c r="S72" s="588">
        <v>43895.0</v>
      </c>
      <c r="T72" s="180" t="s">
        <v>383</v>
      </c>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row>
    <row r="73">
      <c r="A73" s="591" t="s">
        <v>3123</v>
      </c>
      <c r="B73" s="538" t="s">
        <v>2046</v>
      </c>
      <c r="C73" s="538"/>
      <c r="D73" s="538" t="s">
        <v>2047</v>
      </c>
      <c r="E73" s="591" t="s">
        <v>2941</v>
      </c>
      <c r="F73" s="536" t="s">
        <v>2532</v>
      </c>
      <c r="G73" s="568" t="s">
        <v>3124</v>
      </c>
      <c r="H73" s="537" t="s">
        <v>3125</v>
      </c>
      <c r="I73" s="539">
        <v>43850.0</v>
      </c>
      <c r="J73" s="540" t="s">
        <v>116</v>
      </c>
      <c r="K73" s="523">
        <v>43873.0</v>
      </c>
      <c r="L73" s="542" t="s">
        <v>47</v>
      </c>
      <c r="M73" s="542" t="s">
        <v>383</v>
      </c>
      <c r="N73" s="571"/>
      <c r="O73" s="564"/>
      <c r="P73" s="180" t="s">
        <v>96</v>
      </c>
      <c r="Q73" s="180" t="s">
        <v>249</v>
      </c>
      <c r="R73" s="180" t="s">
        <v>98</v>
      </c>
      <c r="S73" s="588">
        <v>43895.0</v>
      </c>
      <c r="T73" s="180" t="s">
        <v>383</v>
      </c>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row>
    <row r="74">
      <c r="A74" s="591" t="s">
        <v>3126</v>
      </c>
      <c r="B74" s="538" t="s">
        <v>2046</v>
      </c>
      <c r="C74" s="538"/>
      <c r="D74" s="538" t="s">
        <v>3127</v>
      </c>
      <c r="E74" s="591" t="s">
        <v>2941</v>
      </c>
      <c r="F74" s="536" t="s">
        <v>2532</v>
      </c>
      <c r="G74" s="568" t="s">
        <v>3128</v>
      </c>
      <c r="H74" s="537" t="s">
        <v>3129</v>
      </c>
      <c r="I74" s="539">
        <v>43850.0</v>
      </c>
      <c r="J74" s="540" t="s">
        <v>116</v>
      </c>
      <c r="K74" s="523">
        <v>43873.0</v>
      </c>
      <c r="L74" s="542" t="s">
        <v>47</v>
      </c>
      <c r="M74" s="542" t="s">
        <v>383</v>
      </c>
      <c r="N74" s="571"/>
      <c r="O74" s="564"/>
      <c r="P74" s="180" t="s">
        <v>96</v>
      </c>
      <c r="Q74" s="180" t="s">
        <v>249</v>
      </c>
      <c r="R74" s="180" t="s">
        <v>98</v>
      </c>
      <c r="S74" s="588">
        <v>43895.0</v>
      </c>
      <c r="T74" s="180" t="s">
        <v>383</v>
      </c>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row>
    <row r="75">
      <c r="A75" s="591" t="s">
        <v>3130</v>
      </c>
      <c r="B75" s="613" t="s">
        <v>2046</v>
      </c>
      <c r="C75" s="538"/>
      <c r="D75" s="538" t="s">
        <v>3131</v>
      </c>
      <c r="E75" s="591" t="s">
        <v>2941</v>
      </c>
      <c r="F75" s="536" t="s">
        <v>2532</v>
      </c>
      <c r="G75" s="568" t="s">
        <v>3132</v>
      </c>
      <c r="H75" s="537" t="s">
        <v>3133</v>
      </c>
      <c r="I75" s="539">
        <v>43850.0</v>
      </c>
      <c r="J75" s="540" t="s">
        <v>116</v>
      </c>
      <c r="K75" s="523">
        <v>43874.0</v>
      </c>
      <c r="L75" s="542" t="s">
        <v>47</v>
      </c>
      <c r="M75" s="542" t="s">
        <v>383</v>
      </c>
      <c r="N75" s="602" t="s">
        <v>3134</v>
      </c>
      <c r="O75" s="520"/>
      <c r="P75" s="180" t="s">
        <v>96</v>
      </c>
      <c r="Q75" s="180" t="s">
        <v>249</v>
      </c>
      <c r="R75" s="180" t="s">
        <v>98</v>
      </c>
      <c r="S75" s="588">
        <v>43895.0</v>
      </c>
      <c r="T75" s="180" t="s">
        <v>383</v>
      </c>
      <c r="U75" s="564"/>
      <c r="V75" s="564"/>
      <c r="W75" s="571"/>
      <c r="X75" s="571"/>
      <c r="Y75" s="571"/>
      <c r="Z75" s="571"/>
      <c r="AA75" s="571"/>
      <c r="AB75" s="571"/>
      <c r="AC75" s="571"/>
      <c r="AD75" s="571"/>
      <c r="AE75" s="571"/>
      <c r="AF75" s="571"/>
      <c r="AG75" s="571"/>
      <c r="AH75" s="571"/>
      <c r="AI75" s="571"/>
      <c r="AJ75" s="571"/>
      <c r="AK75" s="571"/>
      <c r="AL75" s="571"/>
      <c r="AM75" s="571"/>
      <c r="AN75" s="571"/>
      <c r="AO75" s="571"/>
      <c r="AP75" s="571"/>
      <c r="AQ75" s="571"/>
      <c r="AR75" s="571"/>
      <c r="AS75" s="571"/>
    </row>
    <row r="76">
      <c r="A76" s="591" t="s">
        <v>3135</v>
      </c>
      <c r="B76" s="538" t="s">
        <v>2052</v>
      </c>
      <c r="C76" s="536"/>
      <c r="D76" s="536" t="s">
        <v>2053</v>
      </c>
      <c r="E76" s="591" t="s">
        <v>2941</v>
      </c>
      <c r="F76" s="536" t="s">
        <v>2532</v>
      </c>
      <c r="G76" s="536" t="s">
        <v>2054</v>
      </c>
      <c r="H76" s="568" t="s">
        <v>3136</v>
      </c>
      <c r="I76" s="539">
        <v>43850.0</v>
      </c>
      <c r="J76" s="540" t="s">
        <v>116</v>
      </c>
      <c r="K76" s="523">
        <v>43873.0</v>
      </c>
      <c r="L76" s="542" t="s">
        <v>47</v>
      </c>
      <c r="M76" s="542" t="s">
        <v>383</v>
      </c>
      <c r="N76" s="564"/>
      <c r="O76" s="520"/>
      <c r="P76" s="180" t="s">
        <v>96</v>
      </c>
      <c r="Q76" s="180" t="s">
        <v>249</v>
      </c>
      <c r="R76" s="180" t="s">
        <v>98</v>
      </c>
      <c r="S76" s="588">
        <v>43895.0</v>
      </c>
      <c r="T76" s="180" t="s">
        <v>383</v>
      </c>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row>
    <row r="77">
      <c r="A77" s="591" t="s">
        <v>3137</v>
      </c>
      <c r="B77" s="538" t="s">
        <v>2847</v>
      </c>
      <c r="C77" s="538"/>
      <c r="D77" s="538" t="s">
        <v>2848</v>
      </c>
      <c r="E77" s="591" t="s">
        <v>2941</v>
      </c>
      <c r="F77" s="536" t="s">
        <v>2532</v>
      </c>
      <c r="G77" s="568" t="s">
        <v>3138</v>
      </c>
      <c r="H77" s="537" t="s">
        <v>3139</v>
      </c>
      <c r="I77" s="539">
        <v>43850.0</v>
      </c>
      <c r="J77" s="540" t="s">
        <v>116</v>
      </c>
      <c r="K77" s="523">
        <v>43873.0</v>
      </c>
      <c r="L77" s="542" t="s">
        <v>47</v>
      </c>
      <c r="M77" s="542" t="s">
        <v>383</v>
      </c>
      <c r="N77" s="564"/>
      <c r="O77" s="520"/>
      <c r="P77" s="180" t="s">
        <v>96</v>
      </c>
      <c r="Q77" s="180" t="s">
        <v>249</v>
      </c>
      <c r="R77" s="180" t="s">
        <v>98</v>
      </c>
      <c r="S77" s="588">
        <v>43895.0</v>
      </c>
      <c r="T77" s="180" t="s">
        <v>383</v>
      </c>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row>
    <row r="78">
      <c r="A78" s="591" t="s">
        <v>3140</v>
      </c>
      <c r="B78" s="538" t="s">
        <v>3141</v>
      </c>
      <c r="C78" s="538"/>
      <c r="D78" s="538" t="s">
        <v>2873</v>
      </c>
      <c r="E78" s="591" t="s">
        <v>2941</v>
      </c>
      <c r="F78" s="538" t="s">
        <v>2874</v>
      </c>
      <c r="G78" s="568" t="s">
        <v>3142</v>
      </c>
      <c r="H78" s="568" t="s">
        <v>3122</v>
      </c>
      <c r="I78" s="539">
        <v>43850.0</v>
      </c>
      <c r="J78" s="540" t="s">
        <v>116</v>
      </c>
      <c r="K78" s="523">
        <v>43873.0</v>
      </c>
      <c r="L78" s="542" t="s">
        <v>47</v>
      </c>
      <c r="M78" s="542" t="s">
        <v>383</v>
      </c>
      <c r="N78" s="571"/>
      <c r="O78" s="520"/>
      <c r="P78" s="180" t="s">
        <v>96</v>
      </c>
      <c r="Q78" s="180" t="s">
        <v>249</v>
      </c>
      <c r="R78" s="180" t="s">
        <v>98</v>
      </c>
      <c r="S78" s="588">
        <v>43895.0</v>
      </c>
      <c r="T78" s="180" t="s">
        <v>383</v>
      </c>
      <c r="U78" s="564"/>
      <c r="V78" s="564"/>
      <c r="W78" s="571"/>
      <c r="X78" s="571"/>
      <c r="Y78" s="571"/>
      <c r="Z78" s="571"/>
      <c r="AA78" s="571"/>
      <c r="AB78" s="571"/>
      <c r="AC78" s="571"/>
      <c r="AD78" s="571"/>
      <c r="AE78" s="571"/>
      <c r="AF78" s="571"/>
      <c r="AG78" s="571"/>
      <c r="AH78" s="571"/>
      <c r="AI78" s="571"/>
      <c r="AJ78" s="571"/>
      <c r="AK78" s="571"/>
      <c r="AL78" s="571"/>
      <c r="AM78" s="571"/>
      <c r="AN78" s="571"/>
      <c r="AO78" s="571"/>
      <c r="AP78" s="571"/>
      <c r="AQ78" s="571"/>
      <c r="AR78" s="571"/>
      <c r="AS78" s="571"/>
    </row>
    <row r="79">
      <c r="A79" s="604" t="s">
        <v>3143</v>
      </c>
      <c r="B79" s="538"/>
      <c r="C79" s="538"/>
      <c r="D79" s="568" t="s">
        <v>3144</v>
      </c>
      <c r="E79" s="591" t="s">
        <v>2941</v>
      </c>
      <c r="F79" s="536" t="s">
        <v>2532</v>
      </c>
      <c r="G79" s="568" t="s">
        <v>3145</v>
      </c>
      <c r="H79" s="568" t="s">
        <v>3146</v>
      </c>
      <c r="I79" s="523">
        <v>43873.0</v>
      </c>
      <c r="J79" s="542" t="s">
        <v>383</v>
      </c>
      <c r="K79" s="523">
        <v>43873.0</v>
      </c>
      <c r="L79" s="542" t="s">
        <v>47</v>
      </c>
      <c r="M79" s="542" t="s">
        <v>383</v>
      </c>
      <c r="N79" s="571"/>
      <c r="O79" s="520"/>
      <c r="P79" s="180" t="s">
        <v>96</v>
      </c>
      <c r="Q79" s="180" t="s">
        <v>249</v>
      </c>
      <c r="R79" s="180" t="s">
        <v>98</v>
      </c>
      <c r="S79" s="588">
        <v>43895.0</v>
      </c>
      <c r="T79" s="180"/>
      <c r="U79" s="564"/>
      <c r="V79" s="564"/>
      <c r="W79" s="571"/>
      <c r="X79" s="571"/>
      <c r="Y79" s="571"/>
      <c r="Z79" s="571"/>
      <c r="AA79" s="571"/>
      <c r="AB79" s="571"/>
      <c r="AC79" s="571"/>
      <c r="AD79" s="571"/>
      <c r="AE79" s="571"/>
      <c r="AF79" s="571"/>
      <c r="AG79" s="571"/>
      <c r="AH79" s="571"/>
      <c r="AI79" s="571"/>
      <c r="AJ79" s="571"/>
      <c r="AK79" s="571"/>
      <c r="AL79" s="571"/>
      <c r="AM79" s="571"/>
      <c r="AN79" s="571"/>
      <c r="AO79" s="571"/>
      <c r="AP79" s="571"/>
      <c r="AQ79" s="571"/>
      <c r="AR79" s="571"/>
      <c r="AS79" s="571"/>
    </row>
    <row r="80">
      <c r="A80" s="614" t="s">
        <v>3147</v>
      </c>
      <c r="B80" s="512"/>
      <c r="C80" s="512"/>
      <c r="D80" s="512"/>
      <c r="E80" s="512"/>
      <c r="F80" s="512"/>
      <c r="G80" s="512"/>
      <c r="H80" s="512"/>
      <c r="I80" s="615"/>
      <c r="J80" s="126"/>
      <c r="K80" s="615"/>
      <c r="L80" s="512"/>
      <c r="M80" s="512"/>
      <c r="N80" s="616"/>
      <c r="O80" s="512"/>
      <c r="P80" s="511"/>
      <c r="Q80" s="511"/>
      <c r="R80" s="511"/>
      <c r="S80" s="514"/>
      <c r="T80" s="514"/>
      <c r="U80" s="514"/>
      <c r="V80" s="514"/>
      <c r="W80" s="513"/>
      <c r="X80" s="513"/>
      <c r="Y80" s="513"/>
      <c r="Z80" s="513"/>
      <c r="AA80" s="513"/>
      <c r="AB80" s="513"/>
      <c r="AC80" s="513"/>
      <c r="AD80" s="513"/>
      <c r="AE80" s="513"/>
      <c r="AF80" s="513"/>
      <c r="AG80" s="513"/>
      <c r="AH80" s="513"/>
      <c r="AI80" s="513"/>
      <c r="AJ80" s="513"/>
      <c r="AK80" s="513"/>
      <c r="AL80" s="513"/>
      <c r="AM80" s="513"/>
      <c r="AN80" s="513"/>
      <c r="AO80" s="513"/>
      <c r="AP80" s="513"/>
      <c r="AQ80" s="513"/>
      <c r="AR80" s="513"/>
      <c r="AS80" s="513"/>
    </row>
    <row r="81">
      <c r="A81" s="604" t="s">
        <v>3148</v>
      </c>
      <c r="B81" s="538" t="s">
        <v>3149</v>
      </c>
      <c r="C81" s="281" t="s">
        <v>3150</v>
      </c>
      <c r="D81" s="329" t="s">
        <v>3151</v>
      </c>
      <c r="E81" s="604" t="s">
        <v>3152</v>
      </c>
      <c r="F81" s="337"/>
      <c r="G81" s="281" t="s">
        <v>3153</v>
      </c>
      <c r="H81" s="329" t="s">
        <v>3154</v>
      </c>
      <c r="I81" s="523">
        <v>43874.0</v>
      </c>
      <c r="J81" s="542" t="s">
        <v>383</v>
      </c>
      <c r="K81" s="523">
        <v>43874.0</v>
      </c>
      <c r="L81" s="542" t="s">
        <v>47</v>
      </c>
      <c r="M81" s="542" t="s">
        <v>383</v>
      </c>
      <c r="N81" s="111"/>
      <c r="O81" s="617">
        <v>43857.0</v>
      </c>
      <c r="P81" s="111"/>
      <c r="Q81" s="111"/>
      <c r="R81" s="111"/>
      <c r="S81" s="95"/>
      <c r="T81" s="95"/>
      <c r="U81" s="95"/>
      <c r="V81" s="95"/>
      <c r="W81" s="95"/>
      <c r="X81" s="95"/>
      <c r="Y81" s="95"/>
      <c r="Z81" s="95"/>
      <c r="AA81" s="95"/>
      <c r="AB81" s="95"/>
      <c r="AC81" s="95"/>
      <c r="AD81" s="95"/>
      <c r="AE81" s="95"/>
      <c r="AF81" s="95"/>
      <c r="AG81" s="95"/>
      <c r="AH81" s="95"/>
      <c r="AI81" s="95"/>
      <c r="AJ81" s="95"/>
      <c r="AK81" s="95"/>
      <c r="AL81" s="95"/>
      <c r="AM81" s="95"/>
      <c r="AN81" s="95"/>
      <c r="AO81" s="95"/>
      <c r="AP81" s="95"/>
      <c r="AQ81" s="95"/>
      <c r="AR81" s="95"/>
      <c r="AS81" s="95"/>
    </row>
    <row r="82" ht="29.25" customHeight="1">
      <c r="A82" s="604" t="s">
        <v>3155</v>
      </c>
      <c r="B82" s="538" t="s">
        <v>3149</v>
      </c>
      <c r="C82" s="281" t="s">
        <v>3156</v>
      </c>
      <c r="D82" s="281" t="s">
        <v>3157</v>
      </c>
      <c r="E82" s="604" t="s">
        <v>3152</v>
      </c>
      <c r="F82" s="337"/>
      <c r="G82" s="281" t="s">
        <v>3158</v>
      </c>
      <c r="H82" s="329" t="s">
        <v>3154</v>
      </c>
      <c r="I82" s="523">
        <v>43874.0</v>
      </c>
      <c r="J82" s="542" t="s">
        <v>383</v>
      </c>
      <c r="K82" s="523">
        <v>43874.0</v>
      </c>
      <c r="L82" s="542" t="s">
        <v>47</v>
      </c>
      <c r="M82" s="542" t="s">
        <v>383</v>
      </c>
      <c r="N82" s="111"/>
      <c r="O82" s="617">
        <v>43857.0</v>
      </c>
      <c r="P82" s="111"/>
      <c r="Q82" s="111"/>
      <c r="R82" s="111"/>
      <c r="S82" s="111"/>
      <c r="T82" s="111"/>
      <c r="U82" s="111"/>
      <c r="V82" s="111"/>
      <c r="W82" s="111"/>
      <c r="X82" s="111"/>
      <c r="Y82" s="111"/>
      <c r="Z82" s="111"/>
      <c r="AA82" s="111"/>
      <c r="AB82" s="111"/>
      <c r="AC82" s="111"/>
      <c r="AD82" s="111"/>
      <c r="AE82" s="111"/>
      <c r="AF82" s="111"/>
      <c r="AG82" s="111"/>
      <c r="AH82" s="111"/>
      <c r="AI82" s="111"/>
      <c r="AJ82" s="111"/>
      <c r="AK82" s="111"/>
      <c r="AL82" s="111"/>
      <c r="AM82" s="111"/>
      <c r="AN82" s="111"/>
      <c r="AO82" s="111"/>
      <c r="AP82" s="111"/>
      <c r="AQ82" s="111"/>
      <c r="AR82" s="111"/>
      <c r="AS82" s="111"/>
    </row>
    <row r="83">
      <c r="A83" s="604" t="s">
        <v>3159</v>
      </c>
      <c r="B83" s="538" t="s">
        <v>3149</v>
      </c>
      <c r="C83" s="281" t="s">
        <v>3160</v>
      </c>
      <c r="D83" s="281" t="s">
        <v>3161</v>
      </c>
      <c r="E83" s="604" t="s">
        <v>3152</v>
      </c>
      <c r="F83" s="337"/>
      <c r="G83" s="281" t="s">
        <v>3162</v>
      </c>
      <c r="H83" s="329" t="s">
        <v>3154</v>
      </c>
      <c r="I83" s="523">
        <v>43874.0</v>
      </c>
      <c r="J83" s="542" t="s">
        <v>383</v>
      </c>
      <c r="K83" s="523">
        <v>43879.0</v>
      </c>
      <c r="L83" s="542" t="s">
        <v>47</v>
      </c>
      <c r="M83" s="542" t="s">
        <v>383</v>
      </c>
      <c r="N83" s="618" t="s">
        <v>3163</v>
      </c>
      <c r="O83" s="617">
        <v>43857.0</v>
      </c>
      <c r="P83" s="111"/>
      <c r="Q83" s="111"/>
      <c r="R83" s="111"/>
      <c r="S83" s="619"/>
      <c r="T83" s="95"/>
      <c r="U83" s="95"/>
      <c r="V83" s="95"/>
      <c r="W83" s="95"/>
      <c r="X83" s="95"/>
      <c r="Y83" s="95"/>
      <c r="Z83" s="95"/>
      <c r="AA83" s="95"/>
      <c r="AB83" s="95"/>
      <c r="AC83" s="95"/>
      <c r="AD83" s="95"/>
      <c r="AE83" s="95"/>
      <c r="AF83" s="95"/>
      <c r="AG83" s="95"/>
      <c r="AH83" s="95"/>
      <c r="AI83" s="95"/>
      <c r="AJ83" s="95"/>
      <c r="AK83" s="95"/>
      <c r="AL83" s="95"/>
      <c r="AM83" s="95"/>
      <c r="AN83" s="95"/>
      <c r="AO83" s="95"/>
      <c r="AP83" s="95"/>
      <c r="AQ83" s="95"/>
      <c r="AR83" s="95"/>
      <c r="AS83" s="95"/>
    </row>
    <row r="84">
      <c r="A84" s="604" t="s">
        <v>3164</v>
      </c>
      <c r="B84" s="538" t="s">
        <v>3149</v>
      </c>
      <c r="C84" s="281" t="s">
        <v>3150</v>
      </c>
      <c r="D84" s="281" t="s">
        <v>3165</v>
      </c>
      <c r="E84" s="604" t="s">
        <v>3152</v>
      </c>
      <c r="F84" s="337"/>
      <c r="G84" s="281" t="s">
        <v>3166</v>
      </c>
      <c r="H84" s="329" t="s">
        <v>3154</v>
      </c>
      <c r="I84" s="523">
        <v>43874.0</v>
      </c>
      <c r="J84" s="542" t="s">
        <v>383</v>
      </c>
      <c r="K84" s="523">
        <v>43879.0</v>
      </c>
      <c r="L84" s="542" t="s">
        <v>47</v>
      </c>
      <c r="M84" s="542" t="s">
        <v>383</v>
      </c>
      <c r="N84" s="618" t="s">
        <v>3163</v>
      </c>
      <c r="O84" s="617">
        <v>43857.0</v>
      </c>
      <c r="P84" s="111"/>
      <c r="Q84" s="111"/>
      <c r="R84" s="111"/>
      <c r="S84" s="619"/>
      <c r="T84" s="95"/>
      <c r="U84" s="95"/>
      <c r="V84" s="95"/>
      <c r="W84" s="95"/>
      <c r="X84" s="95"/>
      <c r="Y84" s="95"/>
      <c r="Z84" s="95"/>
      <c r="AA84" s="95"/>
      <c r="AB84" s="95"/>
      <c r="AC84" s="95"/>
      <c r="AD84" s="95"/>
      <c r="AE84" s="95"/>
      <c r="AF84" s="95"/>
      <c r="AG84" s="95"/>
      <c r="AH84" s="95"/>
      <c r="AI84" s="95"/>
      <c r="AJ84" s="95"/>
      <c r="AK84" s="95"/>
      <c r="AL84" s="95"/>
      <c r="AM84" s="95"/>
      <c r="AN84" s="95"/>
      <c r="AO84" s="95"/>
      <c r="AP84" s="95"/>
      <c r="AQ84" s="95"/>
      <c r="AR84" s="95"/>
      <c r="AS84" s="95"/>
    </row>
    <row r="85">
      <c r="A85" s="604" t="s">
        <v>3167</v>
      </c>
      <c r="B85" s="538" t="s">
        <v>3149</v>
      </c>
      <c r="C85" s="281" t="s">
        <v>3156</v>
      </c>
      <c r="D85" s="281" t="s">
        <v>3168</v>
      </c>
      <c r="E85" s="604" t="s">
        <v>3169</v>
      </c>
      <c r="F85" s="337"/>
      <c r="G85" s="281" t="s">
        <v>3170</v>
      </c>
      <c r="H85" s="329" t="s">
        <v>3154</v>
      </c>
      <c r="I85" s="523">
        <v>43874.0</v>
      </c>
      <c r="J85" s="542" t="s">
        <v>383</v>
      </c>
      <c r="K85" s="523">
        <v>43879.0</v>
      </c>
      <c r="L85" s="542" t="s">
        <v>47</v>
      </c>
      <c r="M85" s="542" t="s">
        <v>383</v>
      </c>
      <c r="N85" s="618" t="s">
        <v>3163</v>
      </c>
      <c r="O85" s="617">
        <v>43857.0</v>
      </c>
      <c r="P85" s="111"/>
      <c r="Q85" s="111"/>
      <c r="R85" s="111"/>
      <c r="S85" s="95"/>
      <c r="T85" s="95"/>
      <c r="U85" s="95"/>
      <c r="V85" s="95"/>
      <c r="W85" s="95"/>
      <c r="X85" s="95"/>
      <c r="Y85" s="95"/>
      <c r="Z85" s="95"/>
      <c r="AA85" s="95"/>
      <c r="AB85" s="95"/>
      <c r="AC85" s="95"/>
      <c r="AD85" s="95"/>
      <c r="AE85" s="95"/>
      <c r="AF85" s="95"/>
      <c r="AG85" s="95"/>
      <c r="AH85" s="95"/>
      <c r="AI85" s="95"/>
      <c r="AJ85" s="95"/>
      <c r="AK85" s="95"/>
      <c r="AL85" s="95"/>
      <c r="AM85" s="95"/>
      <c r="AN85" s="95"/>
      <c r="AO85" s="95"/>
      <c r="AP85" s="95"/>
      <c r="AQ85" s="95"/>
      <c r="AR85" s="95"/>
      <c r="AS85" s="95"/>
    </row>
    <row r="86">
      <c r="A86" s="604" t="s">
        <v>3171</v>
      </c>
      <c r="B86" s="538" t="s">
        <v>3149</v>
      </c>
      <c r="C86" s="329"/>
      <c r="D86" s="329" t="s">
        <v>3172</v>
      </c>
      <c r="E86" s="620" t="s">
        <v>3173</v>
      </c>
      <c r="F86" s="337"/>
      <c r="G86" s="281" t="s">
        <v>3174</v>
      </c>
      <c r="H86" s="329" t="s">
        <v>3175</v>
      </c>
      <c r="I86" s="619"/>
      <c r="J86" s="109"/>
      <c r="K86" s="109"/>
      <c r="L86" s="100" t="s">
        <v>3176</v>
      </c>
      <c r="M86" s="621"/>
      <c r="N86" s="95"/>
      <c r="O86" s="617">
        <v>43857.0</v>
      </c>
      <c r="P86" s="111"/>
      <c r="Q86" s="111"/>
      <c r="R86" s="111"/>
      <c r="S86" s="619"/>
      <c r="T86" s="95"/>
      <c r="U86" s="95"/>
      <c r="V86" s="95"/>
      <c r="W86" s="95"/>
      <c r="X86" s="95"/>
      <c r="Y86" s="95"/>
      <c r="Z86" s="95"/>
      <c r="AA86" s="95"/>
      <c r="AB86" s="95"/>
      <c r="AC86" s="95"/>
      <c r="AD86" s="95"/>
      <c r="AE86" s="95"/>
      <c r="AF86" s="95"/>
      <c r="AG86" s="95"/>
      <c r="AH86" s="95"/>
      <c r="AI86" s="95"/>
      <c r="AJ86" s="95"/>
      <c r="AK86" s="95"/>
      <c r="AL86" s="95"/>
      <c r="AM86" s="95"/>
      <c r="AN86" s="95"/>
      <c r="AO86" s="95"/>
      <c r="AP86" s="95"/>
      <c r="AQ86" s="95"/>
      <c r="AR86" s="95"/>
      <c r="AS86" s="95"/>
    </row>
    <row r="87">
      <c r="A87" s="604" t="s">
        <v>3177</v>
      </c>
      <c r="B87" s="538" t="s">
        <v>3149</v>
      </c>
      <c r="C87" s="329"/>
      <c r="D87" s="329" t="s">
        <v>3178</v>
      </c>
      <c r="E87" s="620" t="s">
        <v>3173</v>
      </c>
      <c r="F87" s="337"/>
      <c r="G87" s="329" t="s">
        <v>3179</v>
      </c>
      <c r="H87" s="329" t="s">
        <v>3180</v>
      </c>
      <c r="I87" s="619"/>
      <c r="J87" s="109"/>
      <c r="K87" s="109"/>
      <c r="L87" s="100" t="s">
        <v>3176</v>
      </c>
      <c r="M87" s="621"/>
      <c r="N87" s="95"/>
      <c r="O87" s="617">
        <v>43857.0</v>
      </c>
      <c r="P87" s="111"/>
      <c r="Q87" s="111"/>
      <c r="R87" s="111"/>
      <c r="S87" s="95"/>
      <c r="T87" s="95"/>
      <c r="U87" s="95"/>
      <c r="V87" s="95"/>
      <c r="W87" s="95"/>
      <c r="X87" s="95"/>
      <c r="Y87" s="95"/>
      <c r="Z87" s="95"/>
      <c r="AA87" s="95"/>
      <c r="AB87" s="95"/>
      <c r="AC87" s="95"/>
      <c r="AD87" s="95"/>
      <c r="AE87" s="95"/>
      <c r="AF87" s="95"/>
      <c r="AG87" s="95"/>
      <c r="AH87" s="95"/>
      <c r="AI87" s="95"/>
      <c r="AJ87" s="95"/>
      <c r="AK87" s="95"/>
      <c r="AL87" s="95"/>
      <c r="AM87" s="95"/>
      <c r="AN87" s="95"/>
      <c r="AO87" s="95"/>
      <c r="AP87" s="95"/>
      <c r="AQ87" s="95"/>
      <c r="AR87" s="95"/>
      <c r="AS87" s="95"/>
    </row>
    <row r="88">
      <c r="A88" s="591" t="s">
        <v>3181</v>
      </c>
      <c r="B88" s="538" t="s">
        <v>3149</v>
      </c>
      <c r="C88" s="329"/>
      <c r="D88" s="329" t="s">
        <v>3182</v>
      </c>
      <c r="E88" s="620" t="s">
        <v>3173</v>
      </c>
      <c r="F88" s="337"/>
      <c r="G88" s="329" t="s">
        <v>3183</v>
      </c>
      <c r="H88" s="329" t="s">
        <v>3184</v>
      </c>
      <c r="I88" s="109"/>
      <c r="J88" s="109"/>
      <c r="K88" s="109"/>
      <c r="L88" s="100" t="s">
        <v>3176</v>
      </c>
      <c r="M88" s="621"/>
      <c r="N88" s="95"/>
      <c r="O88" s="617">
        <v>43857.0</v>
      </c>
      <c r="P88" s="111"/>
      <c r="Q88" s="95"/>
      <c r="R88" s="95"/>
      <c r="S88" s="95"/>
      <c r="T88" s="95"/>
      <c r="U88" s="95"/>
      <c r="V88" s="95"/>
      <c r="W88" s="95"/>
      <c r="X88" s="95"/>
      <c r="Y88" s="95"/>
      <c r="Z88" s="95"/>
      <c r="AA88" s="95"/>
      <c r="AB88" s="95"/>
      <c r="AC88" s="95"/>
      <c r="AD88" s="95"/>
      <c r="AE88" s="95"/>
      <c r="AF88" s="95"/>
      <c r="AG88" s="95"/>
      <c r="AH88" s="95"/>
      <c r="AI88" s="95"/>
      <c r="AJ88" s="95"/>
      <c r="AK88" s="95"/>
      <c r="AL88" s="95"/>
      <c r="AM88" s="95"/>
      <c r="AN88" s="95"/>
      <c r="AO88" s="95"/>
      <c r="AP88" s="95"/>
      <c r="AQ88" s="95"/>
      <c r="AR88" s="95"/>
      <c r="AS88" s="95"/>
    </row>
    <row r="89">
      <c r="A89" s="591"/>
      <c r="B89" s="538"/>
      <c r="C89" s="329"/>
      <c r="D89" s="329"/>
      <c r="E89" s="620"/>
      <c r="F89" s="337"/>
      <c r="G89" s="329"/>
      <c r="H89" s="329"/>
      <c r="I89" s="619"/>
      <c r="J89" s="621"/>
      <c r="K89" s="109"/>
      <c r="L89" s="111"/>
      <c r="M89" s="621"/>
      <c r="N89" s="95"/>
      <c r="O89" s="617"/>
      <c r="P89" s="111"/>
      <c r="Q89" s="111"/>
      <c r="R89" s="111"/>
      <c r="S89" s="619"/>
      <c r="T89" s="95"/>
      <c r="U89" s="95"/>
      <c r="V89" s="95"/>
      <c r="W89" s="95"/>
      <c r="X89" s="95"/>
      <c r="Y89" s="95"/>
      <c r="Z89" s="95"/>
      <c r="AA89" s="95"/>
      <c r="AB89" s="95"/>
      <c r="AC89" s="95"/>
      <c r="AD89" s="95"/>
      <c r="AE89" s="95"/>
      <c r="AF89" s="95"/>
      <c r="AG89" s="95"/>
      <c r="AH89" s="95"/>
      <c r="AI89" s="95"/>
      <c r="AJ89" s="95"/>
      <c r="AK89" s="95"/>
      <c r="AL89" s="95"/>
      <c r="AM89" s="95"/>
      <c r="AN89" s="95"/>
      <c r="AO89" s="95"/>
      <c r="AP89" s="95"/>
      <c r="AQ89" s="95"/>
      <c r="AR89" s="95"/>
      <c r="AS89" s="95"/>
    </row>
    <row r="90">
      <c r="A90" s="591"/>
      <c r="B90" s="538"/>
      <c r="C90" s="329"/>
      <c r="D90" s="329"/>
      <c r="E90" s="620"/>
      <c r="F90" s="337"/>
      <c r="G90" s="329"/>
      <c r="H90" s="329"/>
      <c r="I90" s="619"/>
      <c r="J90" s="621"/>
      <c r="K90" s="109"/>
      <c r="L90" s="621"/>
      <c r="M90" s="621"/>
      <c r="N90" s="95"/>
      <c r="O90" s="617"/>
      <c r="P90" s="111"/>
      <c r="Q90" s="111"/>
      <c r="R90" s="111"/>
      <c r="S90" s="619"/>
      <c r="T90" s="95"/>
      <c r="U90" s="95"/>
      <c r="V90" s="111"/>
      <c r="W90" s="111"/>
      <c r="X90" s="111"/>
      <c r="Y90" s="111"/>
      <c r="Z90" s="111"/>
      <c r="AA90" s="111"/>
      <c r="AB90" s="111"/>
      <c r="AC90" s="111"/>
      <c r="AD90" s="111"/>
      <c r="AE90" s="111"/>
      <c r="AF90" s="111"/>
      <c r="AG90" s="111"/>
      <c r="AH90" s="111"/>
      <c r="AI90" s="111"/>
      <c r="AJ90" s="111"/>
      <c r="AK90" s="111"/>
      <c r="AL90" s="111"/>
      <c r="AM90" s="111"/>
      <c r="AN90" s="111"/>
      <c r="AO90" s="111"/>
      <c r="AP90" s="111"/>
      <c r="AQ90" s="111"/>
      <c r="AR90" s="111"/>
      <c r="AS90" s="111"/>
    </row>
    <row r="91">
      <c r="A91" s="591"/>
      <c r="B91" s="538"/>
      <c r="C91" s="329"/>
      <c r="D91" s="329"/>
      <c r="E91" s="620"/>
      <c r="F91" s="337"/>
      <c r="G91" s="329"/>
      <c r="H91" s="329"/>
      <c r="I91" s="619"/>
      <c r="J91" s="109"/>
      <c r="K91" s="109"/>
      <c r="L91" s="111"/>
      <c r="M91" s="621"/>
      <c r="N91" s="622"/>
      <c r="O91" s="617"/>
      <c r="P91" s="111"/>
      <c r="Q91" s="111"/>
      <c r="R91" s="111"/>
      <c r="S91" s="619"/>
      <c r="T91" s="95"/>
      <c r="U91" s="95"/>
      <c r="V91" s="95"/>
      <c r="W91" s="95"/>
      <c r="X91" s="95"/>
      <c r="Y91" s="95"/>
      <c r="Z91" s="95"/>
      <c r="AA91" s="95"/>
      <c r="AB91" s="95"/>
      <c r="AC91" s="95"/>
      <c r="AD91" s="95"/>
      <c r="AE91" s="95"/>
      <c r="AF91" s="95"/>
      <c r="AG91" s="95"/>
      <c r="AH91" s="95"/>
      <c r="AI91" s="95"/>
      <c r="AJ91" s="95"/>
      <c r="AK91" s="95"/>
      <c r="AL91" s="95"/>
      <c r="AM91" s="95"/>
      <c r="AN91" s="95"/>
      <c r="AO91" s="95"/>
      <c r="AP91" s="95"/>
      <c r="AQ91" s="95"/>
      <c r="AR91" s="95"/>
      <c r="AS91" s="95"/>
    </row>
    <row r="92">
      <c r="A92" s="591"/>
      <c r="B92" s="538"/>
      <c r="C92" s="329"/>
      <c r="D92" s="329"/>
      <c r="E92" s="620"/>
      <c r="F92" s="337"/>
      <c r="G92" s="329"/>
      <c r="H92" s="329"/>
      <c r="I92" s="619"/>
      <c r="J92" s="109"/>
      <c r="K92" s="109"/>
      <c r="L92" s="111"/>
      <c r="M92" s="621"/>
      <c r="N92" s="622"/>
      <c r="O92" s="617"/>
      <c r="P92" s="111"/>
      <c r="Q92" s="111"/>
      <c r="R92" s="111"/>
      <c r="S92" s="619"/>
      <c r="T92" s="95"/>
      <c r="U92" s="95"/>
      <c r="V92" s="95"/>
      <c r="W92" s="95"/>
      <c r="X92" s="95"/>
      <c r="Y92" s="95"/>
      <c r="Z92" s="95"/>
      <c r="AA92" s="95"/>
      <c r="AB92" s="95"/>
      <c r="AC92" s="95"/>
      <c r="AD92" s="95"/>
      <c r="AE92" s="95"/>
      <c r="AF92" s="95"/>
      <c r="AG92" s="95"/>
      <c r="AH92" s="95"/>
      <c r="AI92" s="95"/>
      <c r="AJ92" s="95"/>
      <c r="AK92" s="95"/>
      <c r="AL92" s="95"/>
      <c r="AM92" s="95"/>
      <c r="AN92" s="95"/>
      <c r="AO92" s="95"/>
      <c r="AP92" s="95"/>
      <c r="AQ92" s="95"/>
      <c r="AR92" s="95"/>
      <c r="AS92" s="95"/>
    </row>
    <row r="93">
      <c r="A93" s="520"/>
      <c r="B93" s="180"/>
      <c r="C93" s="180"/>
      <c r="D93" s="180"/>
      <c r="E93" s="180"/>
      <c r="F93" s="180"/>
      <c r="G93" s="180"/>
      <c r="H93" s="180"/>
      <c r="I93" s="539"/>
      <c r="J93" s="539"/>
      <c r="K93" s="539"/>
      <c r="L93" s="180"/>
      <c r="M93" s="180"/>
      <c r="N93" s="564"/>
      <c r="O93" s="564"/>
      <c r="P93" s="520"/>
      <c r="Q93" s="180"/>
      <c r="R93" s="180"/>
      <c r="S93" s="588"/>
      <c r="T93" s="564"/>
      <c r="U93" s="564"/>
      <c r="V93" s="564"/>
      <c r="W93" s="564"/>
      <c r="X93" s="564"/>
      <c r="Y93" s="564"/>
      <c r="Z93" s="564"/>
      <c r="AA93" s="564"/>
      <c r="AB93" s="564"/>
      <c r="AC93" s="564"/>
      <c r="AD93" s="564"/>
      <c r="AE93" s="564"/>
      <c r="AF93" s="564"/>
      <c r="AG93" s="564"/>
      <c r="AH93" s="564"/>
      <c r="AI93" s="564"/>
      <c r="AJ93" s="564"/>
      <c r="AK93" s="564"/>
      <c r="AL93" s="564"/>
      <c r="AM93" s="564"/>
      <c r="AN93" s="564"/>
      <c r="AO93" s="564"/>
      <c r="AP93" s="564"/>
      <c r="AQ93" s="564"/>
      <c r="AR93" s="564"/>
      <c r="AS93" s="564"/>
    </row>
    <row r="94">
      <c r="A94" s="520"/>
      <c r="B94" s="180"/>
      <c r="C94" s="180"/>
      <c r="D94" s="180"/>
      <c r="E94" s="180"/>
      <c r="F94" s="180"/>
      <c r="G94" s="180"/>
      <c r="H94" s="180"/>
      <c r="I94" s="539"/>
      <c r="J94" s="539"/>
      <c r="K94" s="539"/>
      <c r="L94" s="180"/>
      <c r="M94" s="180"/>
      <c r="N94" s="564"/>
      <c r="O94" s="564"/>
      <c r="P94" s="520"/>
      <c r="Q94" s="180"/>
      <c r="R94" s="180"/>
      <c r="S94" s="588"/>
      <c r="T94" s="564"/>
      <c r="U94" s="564"/>
      <c r="V94" s="564"/>
      <c r="W94" s="564"/>
      <c r="X94" s="564"/>
      <c r="Y94" s="564"/>
      <c r="Z94" s="564"/>
      <c r="AA94" s="564"/>
      <c r="AB94" s="564"/>
      <c r="AC94" s="564"/>
      <c r="AD94" s="564"/>
      <c r="AE94" s="564"/>
      <c r="AF94" s="564"/>
      <c r="AG94" s="564"/>
      <c r="AH94" s="564"/>
      <c r="AI94" s="564"/>
      <c r="AJ94" s="564"/>
      <c r="AK94" s="564"/>
      <c r="AL94" s="564"/>
      <c r="AM94" s="564"/>
      <c r="AN94" s="564"/>
      <c r="AO94" s="564"/>
      <c r="AP94" s="564"/>
      <c r="AQ94" s="564"/>
      <c r="AR94" s="564"/>
      <c r="AS94" s="564"/>
    </row>
    <row r="95">
      <c r="A95" s="520"/>
      <c r="B95" s="180"/>
      <c r="C95" s="180"/>
      <c r="D95" s="180"/>
      <c r="E95" s="180"/>
      <c r="F95" s="180"/>
      <c r="G95" s="180"/>
      <c r="H95" s="180"/>
      <c r="I95" s="539"/>
      <c r="J95" s="180"/>
      <c r="K95" s="539"/>
      <c r="L95" s="180"/>
      <c r="M95" s="180"/>
      <c r="N95" s="564"/>
      <c r="O95" s="564"/>
      <c r="P95" s="520"/>
      <c r="Q95" s="180"/>
      <c r="R95" s="180"/>
      <c r="S95" s="588"/>
      <c r="T95" s="564"/>
      <c r="U95" s="564"/>
      <c r="V95" s="564"/>
      <c r="W95" s="564"/>
      <c r="X95" s="564"/>
      <c r="Y95" s="564"/>
      <c r="Z95" s="564"/>
      <c r="AA95" s="564"/>
      <c r="AB95" s="564"/>
      <c r="AC95" s="564"/>
      <c r="AD95" s="564"/>
      <c r="AE95" s="564"/>
      <c r="AF95" s="564"/>
      <c r="AG95" s="564"/>
      <c r="AH95" s="564"/>
      <c r="AI95" s="564"/>
      <c r="AJ95" s="564"/>
      <c r="AK95" s="564"/>
      <c r="AL95" s="564"/>
      <c r="AM95" s="564"/>
      <c r="AN95" s="564"/>
      <c r="AO95" s="564"/>
      <c r="AP95" s="564"/>
      <c r="AQ95" s="564"/>
      <c r="AR95" s="564"/>
      <c r="AS95" s="564"/>
    </row>
    <row r="96">
      <c r="A96" s="520"/>
      <c r="B96" s="180"/>
      <c r="C96" s="180"/>
      <c r="D96" s="180"/>
      <c r="E96" s="180"/>
      <c r="F96" s="180"/>
      <c r="G96" s="180"/>
      <c r="H96" s="180"/>
      <c r="I96" s="539"/>
      <c r="J96" s="180"/>
      <c r="K96" s="539"/>
      <c r="L96" s="180"/>
      <c r="M96" s="180"/>
      <c r="N96" s="564"/>
      <c r="O96" s="564"/>
      <c r="P96" s="520"/>
      <c r="Q96" s="180"/>
      <c r="R96" s="180"/>
      <c r="S96" s="588"/>
      <c r="T96" s="564"/>
      <c r="U96" s="564"/>
      <c r="V96" s="564"/>
      <c r="W96" s="564"/>
      <c r="X96" s="564"/>
      <c r="Y96" s="564"/>
      <c r="Z96" s="564"/>
      <c r="AA96" s="564"/>
      <c r="AB96" s="564"/>
      <c r="AC96" s="564"/>
      <c r="AD96" s="564"/>
      <c r="AE96" s="564"/>
      <c r="AF96" s="564"/>
      <c r="AG96" s="564"/>
      <c r="AH96" s="564"/>
      <c r="AI96" s="564"/>
      <c r="AJ96" s="564"/>
      <c r="AK96" s="564"/>
      <c r="AL96" s="564"/>
      <c r="AM96" s="564"/>
      <c r="AN96" s="564"/>
      <c r="AO96" s="564"/>
      <c r="AP96" s="564"/>
      <c r="AQ96" s="564"/>
      <c r="AR96" s="564"/>
      <c r="AS96" s="564"/>
    </row>
    <row r="97">
      <c r="A97" s="623"/>
      <c r="B97" s="180"/>
      <c r="C97" s="180"/>
      <c r="D97" s="180"/>
      <c r="E97" s="180"/>
      <c r="F97" s="180"/>
      <c r="G97" s="180"/>
      <c r="H97" s="180"/>
      <c r="I97" s="539"/>
      <c r="J97" s="180"/>
      <c r="K97" s="523"/>
      <c r="L97" s="542"/>
      <c r="M97" s="542"/>
      <c r="N97" s="571"/>
      <c r="O97" s="564"/>
      <c r="P97" s="520"/>
      <c r="Q97" s="180"/>
      <c r="R97" s="180"/>
      <c r="S97" s="564"/>
      <c r="T97" s="564"/>
      <c r="U97" s="564"/>
      <c r="V97" s="564"/>
      <c r="W97" s="571"/>
      <c r="X97" s="571"/>
      <c r="Y97" s="571"/>
      <c r="Z97" s="571"/>
      <c r="AA97" s="571"/>
      <c r="AB97" s="571"/>
      <c r="AC97" s="571"/>
      <c r="AD97" s="571"/>
      <c r="AE97" s="571"/>
      <c r="AF97" s="571"/>
      <c r="AG97" s="571"/>
      <c r="AH97" s="571"/>
      <c r="AI97" s="571"/>
      <c r="AJ97" s="571"/>
      <c r="AK97" s="571"/>
      <c r="AL97" s="571"/>
      <c r="AM97" s="571"/>
      <c r="AN97" s="571"/>
      <c r="AO97" s="571"/>
      <c r="AP97" s="571"/>
      <c r="AQ97" s="571"/>
      <c r="AR97" s="571"/>
      <c r="AS97" s="571"/>
    </row>
    <row r="98">
      <c r="A98" s="520"/>
      <c r="B98" s="180"/>
      <c r="C98" s="180"/>
      <c r="D98" s="180"/>
      <c r="E98" s="180"/>
      <c r="F98" s="180"/>
      <c r="G98" s="180"/>
      <c r="H98" s="180"/>
      <c r="I98" s="539"/>
      <c r="J98" s="180"/>
      <c r="K98" s="539"/>
      <c r="L98" s="180"/>
      <c r="M98" s="180"/>
      <c r="N98" s="564"/>
      <c r="O98" s="564"/>
      <c r="P98" s="520"/>
      <c r="Q98" s="180"/>
      <c r="R98" s="180"/>
      <c r="S98" s="588"/>
      <c r="T98" s="564"/>
      <c r="U98" s="564"/>
      <c r="V98" s="564"/>
      <c r="W98" s="564"/>
      <c r="X98" s="564"/>
      <c r="Y98" s="564"/>
      <c r="Z98" s="564"/>
      <c r="AA98" s="564"/>
      <c r="AB98" s="564"/>
      <c r="AC98" s="564"/>
      <c r="AD98" s="564"/>
      <c r="AE98" s="564"/>
      <c r="AF98" s="564"/>
      <c r="AG98" s="564"/>
      <c r="AH98" s="564"/>
      <c r="AI98" s="564"/>
      <c r="AJ98" s="564"/>
      <c r="AK98" s="564"/>
      <c r="AL98" s="564"/>
      <c r="AM98" s="564"/>
      <c r="AN98" s="564"/>
      <c r="AO98" s="564"/>
      <c r="AP98" s="564"/>
      <c r="AQ98" s="564"/>
      <c r="AR98" s="564"/>
      <c r="AS98" s="564"/>
    </row>
    <row r="99">
      <c r="A99" s="520"/>
      <c r="B99" s="180"/>
      <c r="C99" s="180"/>
      <c r="D99" s="180"/>
      <c r="E99" s="180"/>
      <c r="F99" s="180"/>
      <c r="G99" s="180"/>
      <c r="H99" s="180"/>
      <c r="I99" s="539"/>
      <c r="J99" s="180"/>
      <c r="K99" s="539"/>
      <c r="L99" s="180"/>
      <c r="M99" s="180"/>
      <c r="N99" s="564"/>
      <c r="O99" s="564"/>
      <c r="P99" s="520"/>
      <c r="Q99" s="180"/>
      <c r="R99" s="180"/>
      <c r="S99" s="588"/>
      <c r="T99" s="564"/>
      <c r="U99" s="564"/>
      <c r="V99" s="564"/>
      <c r="W99" s="564"/>
      <c r="X99" s="564"/>
      <c r="Y99" s="564"/>
      <c r="Z99" s="564"/>
      <c r="AA99" s="564"/>
      <c r="AB99" s="564"/>
      <c r="AC99" s="564"/>
      <c r="AD99" s="564"/>
      <c r="AE99" s="564"/>
      <c r="AF99" s="564"/>
      <c r="AG99" s="564"/>
      <c r="AH99" s="564"/>
      <c r="AI99" s="564"/>
      <c r="AJ99" s="564"/>
      <c r="AK99" s="564"/>
      <c r="AL99" s="564"/>
      <c r="AM99" s="564"/>
      <c r="AN99" s="564"/>
      <c r="AO99" s="564"/>
      <c r="AP99" s="564"/>
      <c r="AQ99" s="564"/>
      <c r="AR99" s="564"/>
      <c r="AS99" s="564"/>
    </row>
    <row r="100">
      <c r="A100" s="520"/>
      <c r="B100" s="180"/>
      <c r="C100" s="180"/>
      <c r="D100" s="180"/>
      <c r="E100" s="180"/>
      <c r="F100" s="180"/>
      <c r="G100" s="180"/>
      <c r="H100" s="180"/>
      <c r="I100" s="539"/>
      <c r="J100" s="180"/>
      <c r="K100" s="539"/>
      <c r="L100" s="180"/>
      <c r="M100" s="180"/>
      <c r="N100" s="564"/>
      <c r="O100" s="564"/>
      <c r="P100" s="520"/>
      <c r="Q100" s="180"/>
      <c r="R100" s="180"/>
      <c r="S100" s="588"/>
      <c r="T100" s="564"/>
      <c r="U100" s="564"/>
      <c r="V100" s="564"/>
      <c r="W100" s="564"/>
      <c r="X100" s="564"/>
      <c r="Y100" s="564"/>
      <c r="Z100" s="564"/>
      <c r="AA100" s="564"/>
      <c r="AB100" s="564"/>
      <c r="AC100" s="564"/>
      <c r="AD100" s="564"/>
      <c r="AE100" s="564"/>
      <c r="AF100" s="564"/>
      <c r="AG100" s="564"/>
      <c r="AH100" s="564"/>
      <c r="AI100" s="564"/>
      <c r="AJ100" s="564"/>
      <c r="AK100" s="564"/>
      <c r="AL100" s="564"/>
      <c r="AM100" s="564"/>
      <c r="AN100" s="564"/>
      <c r="AO100" s="564"/>
      <c r="AP100" s="564"/>
      <c r="AQ100" s="564"/>
      <c r="AR100" s="564"/>
      <c r="AS100" s="564"/>
    </row>
    <row r="101">
      <c r="A101" s="178"/>
      <c r="B101" s="178"/>
      <c r="C101" s="178"/>
      <c r="D101" s="178"/>
      <c r="E101" s="178"/>
      <c r="F101" s="563"/>
      <c r="G101" s="178"/>
      <c r="H101" s="178"/>
      <c r="I101" s="539"/>
      <c r="J101" s="180"/>
      <c r="K101" s="539"/>
      <c r="L101" s="180"/>
      <c r="M101" s="180"/>
      <c r="N101" s="564"/>
      <c r="O101" s="564"/>
      <c r="P101" s="520"/>
      <c r="Q101" s="180"/>
      <c r="R101" s="180"/>
      <c r="S101" s="588"/>
      <c r="T101" s="564"/>
      <c r="U101" s="564"/>
      <c r="V101" s="564"/>
      <c r="W101" s="564"/>
      <c r="X101" s="564"/>
      <c r="Y101" s="564"/>
      <c r="Z101" s="564"/>
      <c r="AA101" s="564"/>
      <c r="AB101" s="564"/>
      <c r="AC101" s="564"/>
      <c r="AD101" s="564"/>
      <c r="AE101" s="564"/>
      <c r="AF101" s="564"/>
      <c r="AG101" s="564"/>
      <c r="AH101" s="564"/>
      <c r="AI101" s="564"/>
      <c r="AJ101" s="564"/>
      <c r="AK101" s="564"/>
      <c r="AL101" s="564"/>
      <c r="AM101" s="564"/>
      <c r="AN101" s="564"/>
      <c r="AO101" s="564"/>
      <c r="AP101" s="564"/>
      <c r="AQ101" s="564"/>
      <c r="AR101" s="564"/>
      <c r="AS101" s="564"/>
    </row>
    <row r="102">
      <c r="A102" s="520"/>
      <c r="B102" s="180"/>
      <c r="C102" s="180"/>
      <c r="D102" s="180"/>
      <c r="E102" s="180"/>
      <c r="F102" s="516"/>
      <c r="G102" s="180"/>
      <c r="H102" s="180"/>
      <c r="I102" s="539"/>
      <c r="J102" s="180"/>
      <c r="K102" s="539"/>
      <c r="L102" s="180"/>
      <c r="M102" s="180"/>
      <c r="N102" s="520"/>
      <c r="O102" s="564"/>
      <c r="P102" s="520"/>
      <c r="Q102" s="180"/>
      <c r="R102" s="180"/>
      <c r="S102" s="588"/>
      <c r="T102" s="564"/>
      <c r="U102" s="564"/>
      <c r="V102" s="564"/>
      <c r="W102" s="564"/>
      <c r="X102" s="564"/>
      <c r="Y102" s="564"/>
      <c r="Z102" s="564"/>
      <c r="AA102" s="564"/>
      <c r="AB102" s="564"/>
      <c r="AC102" s="564"/>
      <c r="AD102" s="564"/>
      <c r="AE102" s="564"/>
      <c r="AF102" s="564"/>
      <c r="AG102" s="564"/>
      <c r="AH102" s="564"/>
      <c r="AI102" s="564"/>
      <c r="AJ102" s="564"/>
      <c r="AK102" s="564"/>
      <c r="AL102" s="564"/>
      <c r="AM102" s="564"/>
      <c r="AN102" s="564"/>
      <c r="AO102" s="564"/>
      <c r="AP102" s="564"/>
      <c r="AQ102" s="564"/>
      <c r="AR102" s="564"/>
      <c r="AS102" s="564"/>
    </row>
    <row r="103">
      <c r="A103" s="178"/>
      <c r="B103" s="178"/>
      <c r="C103" s="178"/>
      <c r="D103" s="178"/>
      <c r="E103" s="178"/>
      <c r="F103" s="563"/>
      <c r="G103" s="178"/>
      <c r="H103" s="178"/>
      <c r="I103" s="539"/>
      <c r="J103" s="180"/>
      <c r="K103" s="539"/>
      <c r="L103" s="180"/>
      <c r="M103" s="180"/>
      <c r="N103" s="520"/>
      <c r="O103" s="564"/>
      <c r="P103" s="520"/>
      <c r="Q103" s="180"/>
      <c r="R103" s="180"/>
      <c r="S103" s="588"/>
      <c r="T103" s="564"/>
      <c r="U103" s="564"/>
      <c r="V103" s="564"/>
      <c r="W103" s="564"/>
      <c r="X103" s="564"/>
      <c r="Y103" s="564"/>
      <c r="Z103" s="564"/>
      <c r="AA103" s="564"/>
      <c r="AB103" s="564"/>
      <c r="AC103" s="564"/>
      <c r="AD103" s="564"/>
      <c r="AE103" s="564"/>
      <c r="AF103" s="564"/>
      <c r="AG103" s="564"/>
      <c r="AH103" s="564"/>
      <c r="AI103" s="564"/>
      <c r="AJ103" s="564"/>
      <c r="AK103" s="564"/>
      <c r="AL103" s="564"/>
      <c r="AM103" s="564"/>
      <c r="AN103" s="564"/>
      <c r="AO103" s="564"/>
      <c r="AP103" s="564"/>
      <c r="AQ103" s="564"/>
      <c r="AR103" s="564"/>
      <c r="AS103" s="564"/>
    </row>
    <row r="104">
      <c r="A104" s="178"/>
      <c r="B104" s="178"/>
      <c r="C104" s="178"/>
      <c r="D104" s="178"/>
      <c r="E104" s="178"/>
      <c r="F104" s="563"/>
      <c r="G104" s="178"/>
      <c r="H104" s="178"/>
      <c r="I104" s="539"/>
      <c r="J104" s="180"/>
      <c r="K104" s="539"/>
      <c r="L104" s="180"/>
      <c r="M104" s="180"/>
      <c r="N104" s="520"/>
      <c r="O104" s="564"/>
      <c r="P104" s="520"/>
      <c r="Q104" s="180"/>
      <c r="R104" s="180"/>
      <c r="S104" s="588"/>
      <c r="T104" s="564"/>
      <c r="U104" s="564"/>
      <c r="V104" s="564"/>
      <c r="W104" s="564"/>
      <c r="X104" s="564"/>
      <c r="Y104" s="564"/>
      <c r="Z104" s="564"/>
      <c r="AA104" s="564"/>
      <c r="AB104" s="564"/>
      <c r="AC104" s="564"/>
      <c r="AD104" s="564"/>
      <c r="AE104" s="564"/>
      <c r="AF104" s="564"/>
      <c r="AG104" s="564"/>
      <c r="AH104" s="564"/>
      <c r="AI104" s="564"/>
      <c r="AJ104" s="564"/>
      <c r="AK104" s="564"/>
      <c r="AL104" s="564"/>
      <c r="AM104" s="564"/>
      <c r="AN104" s="564"/>
      <c r="AO104" s="564"/>
      <c r="AP104" s="564"/>
      <c r="AQ104" s="564"/>
      <c r="AR104" s="564"/>
      <c r="AS104" s="564"/>
    </row>
    <row r="105">
      <c r="A105" s="520"/>
      <c r="B105" s="180"/>
      <c r="C105" s="180"/>
      <c r="D105" s="180"/>
      <c r="E105" s="180"/>
      <c r="F105" s="516"/>
      <c r="G105" s="180"/>
      <c r="H105" s="180"/>
      <c r="I105" s="539"/>
      <c r="J105" s="180"/>
      <c r="K105" s="539"/>
      <c r="L105" s="180"/>
      <c r="M105" s="180"/>
      <c r="N105" s="564"/>
      <c r="O105" s="564"/>
      <c r="P105" s="520"/>
      <c r="Q105" s="180"/>
      <c r="R105" s="180"/>
      <c r="S105" s="588"/>
      <c r="T105" s="564"/>
      <c r="U105" s="564"/>
      <c r="V105" s="564"/>
      <c r="W105" s="564"/>
      <c r="X105" s="564"/>
      <c r="Y105" s="564"/>
      <c r="Z105" s="564"/>
      <c r="AA105" s="564"/>
      <c r="AB105" s="564"/>
      <c r="AC105" s="564"/>
      <c r="AD105" s="564"/>
      <c r="AE105" s="564"/>
      <c r="AF105" s="564"/>
      <c r="AG105" s="564"/>
      <c r="AH105" s="564"/>
      <c r="AI105" s="564"/>
      <c r="AJ105" s="564"/>
      <c r="AK105" s="564"/>
      <c r="AL105" s="564"/>
      <c r="AM105" s="564"/>
      <c r="AN105" s="564"/>
      <c r="AO105" s="564"/>
      <c r="AP105" s="564"/>
      <c r="AQ105" s="564"/>
      <c r="AR105" s="564"/>
      <c r="AS105" s="564"/>
    </row>
    <row r="106">
      <c r="A106" s="178"/>
      <c r="B106" s="178"/>
      <c r="C106" s="178"/>
      <c r="D106" s="178"/>
      <c r="E106" s="178"/>
      <c r="F106" s="563"/>
      <c r="G106" s="178"/>
      <c r="H106" s="178"/>
      <c r="I106" s="539"/>
      <c r="J106" s="180"/>
      <c r="K106" s="539"/>
      <c r="L106" s="180"/>
      <c r="M106" s="180"/>
      <c r="N106" s="564"/>
      <c r="O106" s="564"/>
      <c r="P106" s="520"/>
      <c r="Q106" s="180"/>
      <c r="R106" s="180"/>
      <c r="S106" s="588"/>
      <c r="T106" s="564"/>
      <c r="U106" s="564"/>
      <c r="V106" s="564"/>
      <c r="W106" s="564"/>
      <c r="X106" s="564"/>
      <c r="Y106" s="564"/>
      <c r="Z106" s="564"/>
      <c r="AA106" s="564"/>
      <c r="AB106" s="564"/>
      <c r="AC106" s="564"/>
      <c r="AD106" s="564"/>
      <c r="AE106" s="564"/>
      <c r="AF106" s="564"/>
      <c r="AG106" s="564"/>
      <c r="AH106" s="564"/>
      <c r="AI106" s="564"/>
      <c r="AJ106" s="564"/>
      <c r="AK106" s="564"/>
      <c r="AL106" s="564"/>
      <c r="AM106" s="564"/>
      <c r="AN106" s="564"/>
      <c r="AO106" s="564"/>
      <c r="AP106" s="564"/>
      <c r="AQ106" s="564"/>
      <c r="AR106" s="564"/>
      <c r="AS106" s="564"/>
    </row>
    <row r="107">
      <c r="A107" s="520"/>
      <c r="B107" s="180"/>
      <c r="C107" s="180"/>
      <c r="D107" s="180"/>
      <c r="E107" s="180"/>
      <c r="F107" s="516"/>
      <c r="G107" s="180"/>
      <c r="H107" s="180"/>
      <c r="I107" s="539"/>
      <c r="J107" s="180"/>
      <c r="K107" s="566"/>
      <c r="L107" s="180"/>
      <c r="M107" s="180"/>
      <c r="N107" s="564"/>
      <c r="O107" s="564"/>
      <c r="P107" s="520"/>
      <c r="Q107" s="180"/>
      <c r="R107" s="180"/>
      <c r="S107" s="588"/>
      <c r="T107" s="564"/>
      <c r="U107" s="564"/>
      <c r="V107" s="564"/>
      <c r="W107" s="564"/>
      <c r="X107" s="564"/>
      <c r="Y107" s="564"/>
      <c r="Z107" s="564"/>
      <c r="AA107" s="564"/>
      <c r="AB107" s="564"/>
      <c r="AC107" s="564"/>
      <c r="AD107" s="564"/>
      <c r="AE107" s="564"/>
      <c r="AF107" s="564"/>
      <c r="AG107" s="564"/>
      <c r="AH107" s="564"/>
      <c r="AI107" s="564"/>
      <c r="AJ107" s="564"/>
      <c r="AK107" s="564"/>
      <c r="AL107" s="564"/>
      <c r="AM107" s="564"/>
      <c r="AN107" s="564"/>
      <c r="AO107" s="564"/>
      <c r="AP107" s="564"/>
      <c r="AQ107" s="564"/>
      <c r="AR107" s="564"/>
      <c r="AS107" s="564"/>
    </row>
    <row r="108">
      <c r="A108" s="520"/>
      <c r="B108" s="180"/>
      <c r="C108" s="180"/>
      <c r="D108" s="180"/>
      <c r="E108" s="180"/>
      <c r="F108" s="516"/>
      <c r="G108" s="567"/>
      <c r="H108" s="567"/>
      <c r="I108" s="539"/>
      <c r="J108" s="540"/>
      <c r="K108" s="566"/>
      <c r="L108" s="180"/>
      <c r="M108" s="180"/>
      <c r="N108" s="564"/>
      <c r="O108" s="564"/>
      <c r="P108" s="520"/>
      <c r="Q108" s="180"/>
      <c r="R108" s="180"/>
      <c r="S108" s="588"/>
      <c r="T108" s="564"/>
      <c r="U108" s="564"/>
      <c r="V108" s="564"/>
      <c r="W108" s="564"/>
      <c r="X108" s="564"/>
      <c r="Y108" s="564"/>
      <c r="Z108" s="564"/>
      <c r="AA108" s="564"/>
      <c r="AB108" s="564"/>
      <c r="AC108" s="564"/>
      <c r="AD108" s="564"/>
      <c r="AE108" s="564"/>
      <c r="AF108" s="564"/>
      <c r="AG108" s="564"/>
      <c r="AH108" s="564"/>
      <c r="AI108" s="564"/>
      <c r="AJ108" s="564"/>
      <c r="AK108" s="564"/>
      <c r="AL108" s="564"/>
      <c r="AM108" s="564"/>
      <c r="AN108" s="564"/>
      <c r="AO108" s="564"/>
      <c r="AP108" s="564"/>
      <c r="AQ108" s="564"/>
      <c r="AR108" s="564"/>
      <c r="AS108" s="564"/>
    </row>
    <row r="109">
      <c r="A109" s="520"/>
      <c r="B109" s="180"/>
      <c r="C109" s="180"/>
      <c r="D109" s="180"/>
      <c r="E109" s="180"/>
      <c r="F109" s="516"/>
      <c r="G109" s="180"/>
      <c r="H109" s="598"/>
      <c r="I109" s="539"/>
      <c r="J109" s="540"/>
      <c r="K109" s="566"/>
      <c r="L109" s="180"/>
      <c r="M109" s="180"/>
      <c r="N109" s="564"/>
      <c r="O109" s="564"/>
      <c r="P109" s="520"/>
      <c r="Q109" s="180"/>
      <c r="R109" s="180"/>
      <c r="S109" s="588"/>
      <c r="T109" s="564"/>
      <c r="U109" s="564"/>
      <c r="V109" s="564"/>
      <c r="W109" s="564"/>
      <c r="X109" s="564"/>
      <c r="Y109" s="564"/>
      <c r="Z109" s="564"/>
      <c r="AA109" s="564"/>
      <c r="AB109" s="564"/>
      <c r="AC109" s="564"/>
      <c r="AD109" s="564"/>
      <c r="AE109" s="564"/>
      <c r="AF109" s="564"/>
      <c r="AG109" s="564"/>
      <c r="AH109" s="564"/>
      <c r="AI109" s="564"/>
      <c r="AJ109" s="564"/>
      <c r="AK109" s="564"/>
      <c r="AL109" s="564"/>
      <c r="AM109" s="564"/>
      <c r="AN109" s="564"/>
      <c r="AO109" s="564"/>
      <c r="AP109" s="564"/>
      <c r="AQ109" s="564"/>
      <c r="AR109" s="564"/>
      <c r="AS109" s="564"/>
    </row>
    <row r="110">
      <c r="A110" s="520"/>
      <c r="B110" s="180"/>
      <c r="C110" s="180"/>
      <c r="D110" s="180"/>
      <c r="E110" s="180"/>
      <c r="F110" s="516"/>
      <c r="G110" s="567"/>
      <c r="H110" s="567"/>
      <c r="I110" s="539"/>
      <c r="J110" s="180"/>
      <c r="K110" s="566"/>
      <c r="L110" s="180"/>
      <c r="M110" s="180"/>
      <c r="N110" s="564"/>
      <c r="O110" s="564"/>
      <c r="P110" s="520"/>
      <c r="Q110" s="180"/>
      <c r="R110" s="180"/>
      <c r="S110" s="588"/>
      <c r="T110" s="564"/>
      <c r="U110" s="564"/>
      <c r="V110" s="564"/>
      <c r="W110" s="564"/>
      <c r="X110" s="564"/>
      <c r="Y110" s="564"/>
      <c r="Z110" s="564"/>
      <c r="AA110" s="564"/>
      <c r="AB110" s="564"/>
      <c r="AC110" s="564"/>
      <c r="AD110" s="564"/>
      <c r="AE110" s="564"/>
      <c r="AF110" s="564"/>
      <c r="AG110" s="564"/>
      <c r="AH110" s="564"/>
      <c r="AI110" s="564"/>
      <c r="AJ110" s="564"/>
      <c r="AK110" s="564"/>
      <c r="AL110" s="564"/>
      <c r="AM110" s="564"/>
      <c r="AN110" s="564"/>
      <c r="AO110" s="564"/>
      <c r="AP110" s="564"/>
      <c r="AQ110" s="564"/>
      <c r="AR110" s="564"/>
      <c r="AS110" s="564"/>
    </row>
    <row r="111">
      <c r="A111" s="623"/>
      <c r="B111" s="180"/>
      <c r="C111" s="180"/>
      <c r="D111" s="180"/>
      <c r="E111" s="180"/>
      <c r="F111" s="516"/>
      <c r="G111" s="542"/>
      <c r="H111" s="180"/>
      <c r="I111" s="539"/>
      <c r="J111" s="180"/>
      <c r="K111" s="570"/>
      <c r="L111" s="180"/>
      <c r="M111" s="180"/>
      <c r="N111" s="571"/>
      <c r="O111" s="564"/>
      <c r="P111" s="520"/>
      <c r="Q111" s="180"/>
      <c r="R111" s="180"/>
      <c r="S111" s="564"/>
      <c r="T111" s="564"/>
      <c r="U111" s="564"/>
      <c r="V111" s="564"/>
      <c r="W111" s="571"/>
      <c r="X111" s="571"/>
      <c r="Y111" s="571"/>
      <c r="Z111" s="571"/>
      <c r="AA111" s="571"/>
      <c r="AB111" s="571"/>
      <c r="AC111" s="571"/>
      <c r="AD111" s="571"/>
      <c r="AE111" s="571"/>
      <c r="AF111" s="571"/>
      <c r="AG111" s="571"/>
      <c r="AH111" s="571"/>
      <c r="AI111" s="571"/>
      <c r="AJ111" s="571"/>
      <c r="AK111" s="571"/>
      <c r="AL111" s="571"/>
      <c r="AM111" s="571"/>
      <c r="AN111" s="571"/>
      <c r="AO111" s="571"/>
      <c r="AP111" s="571"/>
      <c r="AQ111" s="571"/>
      <c r="AR111" s="571"/>
      <c r="AS111" s="571"/>
    </row>
    <row r="112">
      <c r="A112" s="520"/>
      <c r="B112" s="180"/>
      <c r="C112" s="180"/>
      <c r="D112" s="180"/>
      <c r="E112" s="180"/>
      <c r="F112" s="516"/>
      <c r="G112" s="180"/>
      <c r="H112" s="180"/>
      <c r="I112" s="539"/>
      <c r="J112" s="180"/>
      <c r="K112" s="541"/>
      <c r="L112" s="178"/>
      <c r="M112" s="178"/>
      <c r="N112" s="564"/>
      <c r="O112" s="564"/>
      <c r="P112" s="520"/>
      <c r="Q112" s="180"/>
      <c r="R112" s="180"/>
      <c r="S112" s="588"/>
      <c r="T112" s="564"/>
      <c r="U112" s="564"/>
      <c r="V112" s="564"/>
      <c r="W112" s="564"/>
      <c r="X112" s="564"/>
      <c r="Y112" s="564"/>
      <c r="Z112" s="564"/>
      <c r="AA112" s="564"/>
      <c r="AB112" s="564"/>
      <c r="AC112" s="564"/>
      <c r="AD112" s="564"/>
      <c r="AE112" s="564"/>
      <c r="AF112" s="564"/>
      <c r="AG112" s="564"/>
      <c r="AH112" s="564"/>
      <c r="AI112" s="564"/>
      <c r="AJ112" s="564"/>
      <c r="AK112" s="564"/>
      <c r="AL112" s="564"/>
      <c r="AM112" s="564"/>
      <c r="AN112" s="564"/>
      <c r="AO112" s="564"/>
      <c r="AP112" s="564"/>
      <c r="AQ112" s="564"/>
      <c r="AR112" s="564"/>
      <c r="AS112" s="564"/>
    </row>
    <row r="113">
      <c r="A113" s="624"/>
      <c r="B113" s="520"/>
      <c r="C113" s="520"/>
      <c r="D113" s="520"/>
      <c r="E113" s="520"/>
      <c r="F113" s="520"/>
      <c r="G113" s="520"/>
      <c r="H113" s="520"/>
      <c r="I113" s="625"/>
      <c r="J113" s="625"/>
      <c r="K113" s="625"/>
      <c r="L113" s="520"/>
      <c r="M113" s="520"/>
      <c r="N113" s="571"/>
      <c r="O113" s="564"/>
      <c r="P113" s="520"/>
      <c r="Q113" s="520"/>
      <c r="R113" s="520"/>
      <c r="S113" s="520"/>
      <c r="T113" s="520"/>
      <c r="U113" s="520"/>
      <c r="V113" s="520"/>
      <c r="W113" s="599"/>
      <c r="X113" s="599"/>
      <c r="Y113" s="599"/>
      <c r="Z113" s="599"/>
      <c r="AA113" s="599"/>
      <c r="AB113" s="599"/>
      <c r="AC113" s="599"/>
      <c r="AD113" s="599"/>
      <c r="AE113" s="599"/>
      <c r="AF113" s="599"/>
      <c r="AG113" s="599"/>
      <c r="AH113" s="599"/>
      <c r="AI113" s="599"/>
      <c r="AJ113" s="599"/>
      <c r="AK113" s="599"/>
      <c r="AL113" s="599"/>
      <c r="AM113" s="599"/>
      <c r="AN113" s="599"/>
      <c r="AO113" s="599"/>
      <c r="AP113" s="599"/>
      <c r="AQ113" s="599"/>
      <c r="AR113" s="599"/>
      <c r="AS113" s="599"/>
    </row>
    <row r="114">
      <c r="A114" s="623"/>
      <c r="B114" s="180"/>
      <c r="C114" s="180"/>
      <c r="D114" s="180"/>
      <c r="E114" s="180"/>
      <c r="F114" s="516"/>
      <c r="G114" s="516"/>
      <c r="H114" s="626"/>
      <c r="I114" s="180"/>
      <c r="J114" s="180"/>
      <c r="K114" s="627"/>
      <c r="L114" s="180"/>
      <c r="M114" s="180"/>
      <c r="N114" s="571"/>
      <c r="O114" s="564"/>
      <c r="P114" s="564"/>
      <c r="Q114" s="180"/>
      <c r="R114" s="180"/>
      <c r="S114" s="564"/>
      <c r="T114" s="564"/>
      <c r="U114" s="564"/>
      <c r="V114" s="564"/>
      <c r="W114" s="571"/>
      <c r="X114" s="571"/>
      <c r="Y114" s="571"/>
      <c r="Z114" s="571"/>
      <c r="AA114" s="571"/>
      <c r="AB114" s="571"/>
      <c r="AC114" s="571"/>
      <c r="AD114" s="571"/>
      <c r="AE114" s="571"/>
      <c r="AF114" s="571"/>
      <c r="AG114" s="571"/>
      <c r="AH114" s="571"/>
      <c r="AI114" s="571"/>
      <c r="AJ114" s="571"/>
      <c r="AK114" s="571"/>
      <c r="AL114" s="571"/>
      <c r="AM114" s="571"/>
      <c r="AN114" s="571"/>
      <c r="AO114" s="571"/>
      <c r="AP114" s="571"/>
      <c r="AQ114" s="571"/>
      <c r="AR114" s="571"/>
      <c r="AS114" s="571"/>
    </row>
    <row r="115">
      <c r="A115" s="623"/>
      <c r="B115" s="180"/>
      <c r="C115" s="516"/>
      <c r="D115" s="516"/>
      <c r="E115" s="516"/>
      <c r="F115" s="516"/>
      <c r="G115" s="516"/>
      <c r="H115" s="516"/>
      <c r="I115" s="539"/>
      <c r="J115" s="540"/>
      <c r="K115" s="539"/>
      <c r="L115" s="180"/>
      <c r="M115" s="180"/>
      <c r="N115" s="571"/>
      <c r="O115" s="564"/>
      <c r="P115" s="520"/>
      <c r="Q115" s="180"/>
      <c r="R115" s="180"/>
      <c r="S115" s="564"/>
      <c r="T115" s="564"/>
      <c r="U115" s="564"/>
      <c r="V115" s="564"/>
      <c r="W115" s="571"/>
      <c r="X115" s="571"/>
      <c r="Y115" s="571"/>
      <c r="Z115" s="571"/>
      <c r="AA115" s="571"/>
      <c r="AB115" s="571"/>
      <c r="AC115" s="571"/>
      <c r="AD115" s="571"/>
      <c r="AE115" s="571"/>
      <c r="AF115" s="571"/>
      <c r="AG115" s="571"/>
      <c r="AH115" s="571"/>
      <c r="AI115" s="571"/>
      <c r="AJ115" s="571"/>
      <c r="AK115" s="571"/>
      <c r="AL115" s="571"/>
      <c r="AM115" s="571"/>
      <c r="AN115" s="571"/>
      <c r="AO115" s="571"/>
      <c r="AP115" s="571"/>
      <c r="AQ115" s="571"/>
      <c r="AR115" s="571"/>
      <c r="AS115" s="571"/>
    </row>
    <row r="116">
      <c r="A116" s="520"/>
      <c r="B116" s="180"/>
      <c r="C116" s="180"/>
      <c r="D116" s="180"/>
      <c r="E116" s="180"/>
      <c r="F116" s="516"/>
      <c r="G116" s="516"/>
      <c r="H116" s="516"/>
      <c r="I116" s="540"/>
      <c r="J116" s="540"/>
      <c r="K116" s="541"/>
      <c r="L116" s="178"/>
      <c r="M116" s="178"/>
      <c r="N116" s="564"/>
      <c r="O116" s="564"/>
      <c r="P116" s="520"/>
      <c r="Q116" s="180"/>
      <c r="R116" s="180"/>
      <c r="S116" s="588"/>
      <c r="T116" s="564"/>
      <c r="U116" s="564"/>
      <c r="V116" s="564"/>
      <c r="W116" s="564"/>
      <c r="X116" s="564"/>
      <c r="Y116" s="564"/>
      <c r="Z116" s="564"/>
      <c r="AA116" s="564"/>
      <c r="AB116" s="564"/>
      <c r="AC116" s="564"/>
      <c r="AD116" s="564"/>
      <c r="AE116" s="564"/>
      <c r="AF116" s="564"/>
      <c r="AG116" s="564"/>
      <c r="AH116" s="564"/>
      <c r="AI116" s="564"/>
      <c r="AJ116" s="564"/>
      <c r="AK116" s="564"/>
      <c r="AL116" s="564"/>
      <c r="AM116" s="564"/>
      <c r="AN116" s="564"/>
      <c r="AO116" s="564"/>
      <c r="AP116" s="564"/>
      <c r="AQ116" s="564"/>
      <c r="AR116" s="564"/>
      <c r="AS116" s="564"/>
    </row>
    <row r="117">
      <c r="A117" s="520"/>
      <c r="B117" s="180"/>
      <c r="C117" s="516"/>
      <c r="D117" s="516"/>
      <c r="E117" s="516"/>
      <c r="F117" s="516"/>
      <c r="G117" s="516"/>
      <c r="H117" s="180"/>
      <c r="I117" s="539"/>
      <c r="J117" s="539"/>
      <c r="K117" s="541"/>
      <c r="L117" s="178"/>
      <c r="M117" s="178"/>
      <c r="N117" s="564"/>
      <c r="O117" s="564"/>
      <c r="P117" s="520"/>
      <c r="Q117" s="180"/>
      <c r="R117" s="180"/>
      <c r="S117" s="588"/>
      <c r="T117" s="564"/>
      <c r="U117" s="564"/>
      <c r="V117" s="564"/>
      <c r="W117" s="564"/>
      <c r="X117" s="564"/>
      <c r="Y117" s="564"/>
      <c r="Z117" s="564"/>
      <c r="AA117" s="564"/>
      <c r="AB117" s="564"/>
      <c r="AC117" s="564"/>
      <c r="AD117" s="564"/>
      <c r="AE117" s="564"/>
      <c r="AF117" s="564"/>
      <c r="AG117" s="564"/>
      <c r="AH117" s="564"/>
      <c r="AI117" s="564"/>
      <c r="AJ117" s="564"/>
      <c r="AK117" s="564"/>
      <c r="AL117" s="564"/>
      <c r="AM117" s="564"/>
      <c r="AN117" s="564"/>
      <c r="AO117" s="564"/>
      <c r="AP117" s="564"/>
      <c r="AQ117" s="564"/>
      <c r="AR117" s="564"/>
      <c r="AS117" s="564"/>
    </row>
    <row r="118">
      <c r="A118" s="520"/>
      <c r="B118" s="180"/>
      <c r="C118" s="180"/>
      <c r="D118" s="180"/>
      <c r="E118" s="180"/>
      <c r="F118" s="516"/>
      <c r="G118" s="180"/>
      <c r="H118" s="516"/>
      <c r="I118" s="539"/>
      <c r="J118" s="539"/>
      <c r="K118" s="541"/>
      <c r="L118" s="178"/>
      <c r="M118" s="178"/>
      <c r="N118" s="628"/>
      <c r="O118" s="564"/>
      <c r="P118" s="520"/>
      <c r="Q118" s="180"/>
      <c r="R118" s="180"/>
      <c r="S118" s="588"/>
      <c r="T118" s="564"/>
      <c r="U118" s="564"/>
      <c r="V118" s="564"/>
      <c r="W118" s="564"/>
      <c r="X118" s="564"/>
      <c r="Y118" s="564"/>
      <c r="Z118" s="564"/>
      <c r="AA118" s="564"/>
      <c r="AB118" s="564"/>
      <c r="AC118" s="564"/>
      <c r="AD118" s="564"/>
      <c r="AE118" s="564"/>
      <c r="AF118" s="564"/>
      <c r="AG118" s="564"/>
      <c r="AH118" s="564"/>
      <c r="AI118" s="564"/>
      <c r="AJ118" s="564"/>
      <c r="AK118" s="564"/>
      <c r="AL118" s="564"/>
      <c r="AM118" s="564"/>
      <c r="AN118" s="564"/>
      <c r="AO118" s="564"/>
      <c r="AP118" s="564"/>
      <c r="AQ118" s="564"/>
      <c r="AR118" s="564"/>
      <c r="AS118" s="564"/>
    </row>
    <row r="119">
      <c r="A119" s="623"/>
      <c r="B119" s="180"/>
      <c r="C119" s="516"/>
      <c r="D119" s="516"/>
      <c r="E119" s="516"/>
      <c r="F119" s="516"/>
      <c r="G119" s="516"/>
      <c r="H119" s="180"/>
      <c r="I119" s="539"/>
      <c r="J119" s="539"/>
      <c r="K119" s="523"/>
      <c r="L119" s="587"/>
      <c r="M119" s="542"/>
      <c r="N119" s="571"/>
      <c r="O119" s="564"/>
      <c r="P119" s="520"/>
      <c r="Q119" s="180"/>
      <c r="R119" s="180"/>
      <c r="S119" s="564"/>
      <c r="T119" s="564"/>
      <c r="U119" s="564"/>
      <c r="V119" s="564"/>
      <c r="W119" s="571"/>
      <c r="X119" s="571"/>
      <c r="Y119" s="571"/>
      <c r="Z119" s="571"/>
      <c r="AA119" s="571"/>
      <c r="AB119" s="571"/>
      <c r="AC119" s="571"/>
      <c r="AD119" s="571"/>
      <c r="AE119" s="571"/>
      <c r="AF119" s="571"/>
      <c r="AG119" s="571"/>
      <c r="AH119" s="571"/>
      <c r="AI119" s="571"/>
      <c r="AJ119" s="571"/>
      <c r="AK119" s="571"/>
      <c r="AL119" s="571"/>
      <c r="AM119" s="571"/>
      <c r="AN119" s="571"/>
      <c r="AO119" s="571"/>
      <c r="AP119" s="571"/>
      <c r="AQ119" s="571"/>
      <c r="AR119" s="571"/>
      <c r="AS119" s="571"/>
    </row>
    <row r="120">
      <c r="A120" s="623"/>
      <c r="B120" s="180"/>
      <c r="C120" s="180"/>
      <c r="D120" s="180"/>
      <c r="E120" s="180"/>
      <c r="F120" s="180"/>
      <c r="G120" s="180"/>
      <c r="H120" s="180"/>
      <c r="I120" s="540"/>
      <c r="J120" s="540"/>
      <c r="K120" s="523"/>
      <c r="L120" s="587"/>
      <c r="M120" s="542"/>
      <c r="N120" s="628"/>
      <c r="O120" s="564"/>
      <c r="P120" s="520"/>
      <c r="Q120" s="180"/>
      <c r="R120" s="180"/>
      <c r="S120" s="564"/>
      <c r="T120" s="564"/>
      <c r="U120" s="564"/>
      <c r="V120" s="564"/>
      <c r="W120" s="571"/>
      <c r="X120" s="571"/>
      <c r="Y120" s="571"/>
      <c r="Z120" s="571"/>
      <c r="AA120" s="571"/>
      <c r="AB120" s="571"/>
      <c r="AC120" s="571"/>
      <c r="AD120" s="571"/>
      <c r="AE120" s="571"/>
      <c r="AF120" s="571"/>
      <c r="AG120" s="571"/>
      <c r="AH120" s="571"/>
      <c r="AI120" s="571"/>
      <c r="AJ120" s="571"/>
      <c r="AK120" s="571"/>
      <c r="AL120" s="571"/>
      <c r="AM120" s="571"/>
      <c r="AN120" s="571"/>
      <c r="AO120" s="571"/>
      <c r="AP120" s="571"/>
      <c r="AQ120" s="571"/>
      <c r="AR120" s="571"/>
      <c r="AS120" s="571"/>
    </row>
    <row r="121">
      <c r="A121" s="623"/>
      <c r="B121" s="180"/>
      <c r="C121" s="180"/>
      <c r="D121" s="180"/>
      <c r="E121" s="180"/>
      <c r="F121" s="516"/>
      <c r="G121" s="516"/>
      <c r="H121" s="626"/>
      <c r="I121" s="540"/>
      <c r="J121" s="540"/>
      <c r="K121" s="523"/>
      <c r="L121" s="587"/>
      <c r="M121" s="542"/>
      <c r="N121" s="599"/>
      <c r="O121" s="564"/>
      <c r="P121" s="520"/>
      <c r="Q121" s="180"/>
      <c r="R121" s="180"/>
      <c r="S121" s="564"/>
      <c r="T121" s="564"/>
      <c r="U121" s="564"/>
      <c r="V121" s="564"/>
      <c r="W121" s="571"/>
      <c r="X121" s="571"/>
      <c r="Y121" s="571"/>
      <c r="Z121" s="571"/>
      <c r="AA121" s="571"/>
      <c r="AB121" s="571"/>
      <c r="AC121" s="571"/>
      <c r="AD121" s="571"/>
      <c r="AE121" s="571"/>
      <c r="AF121" s="571"/>
      <c r="AG121" s="571"/>
      <c r="AH121" s="571"/>
      <c r="AI121" s="571"/>
      <c r="AJ121" s="571"/>
      <c r="AK121" s="571"/>
      <c r="AL121" s="571"/>
      <c r="AM121" s="571"/>
      <c r="AN121" s="571"/>
      <c r="AO121" s="571"/>
      <c r="AP121" s="571"/>
      <c r="AQ121" s="571"/>
      <c r="AR121" s="571"/>
      <c r="AS121" s="571"/>
    </row>
    <row r="122">
      <c r="A122" s="629"/>
      <c r="B122" s="180"/>
      <c r="C122" s="180"/>
      <c r="D122" s="180"/>
      <c r="E122" s="180"/>
      <c r="F122" s="180"/>
      <c r="G122" s="180"/>
      <c r="H122" s="180"/>
      <c r="I122" s="522"/>
      <c r="J122" s="522"/>
      <c r="K122" s="541"/>
      <c r="L122" s="178"/>
      <c r="M122" s="587"/>
      <c r="N122" s="594"/>
      <c r="O122" s="587"/>
      <c r="P122" s="564"/>
      <c r="Q122" s="564"/>
      <c r="R122" s="564"/>
      <c r="S122" s="180"/>
      <c r="T122" s="180"/>
      <c r="U122" s="180"/>
      <c r="V122" s="180"/>
      <c r="W122" s="599"/>
      <c r="X122" s="599"/>
      <c r="Y122" s="599"/>
      <c r="Z122" s="599"/>
      <c r="AA122" s="599"/>
      <c r="AB122" s="599"/>
      <c r="AC122" s="599"/>
      <c r="AD122" s="599"/>
      <c r="AE122" s="599"/>
      <c r="AF122" s="599"/>
      <c r="AG122" s="599"/>
      <c r="AH122" s="599"/>
      <c r="AI122" s="599"/>
      <c r="AJ122" s="599"/>
      <c r="AK122" s="599"/>
      <c r="AL122" s="599"/>
      <c r="AM122" s="599"/>
      <c r="AN122" s="599"/>
      <c r="AO122" s="599"/>
      <c r="AP122" s="599"/>
      <c r="AQ122" s="599"/>
      <c r="AR122" s="599"/>
      <c r="AS122" s="599"/>
    </row>
    <row r="123">
      <c r="A123" s="520"/>
      <c r="B123" s="180"/>
      <c r="C123" s="180"/>
      <c r="D123" s="180"/>
      <c r="E123" s="180"/>
      <c r="F123" s="202"/>
      <c r="G123" s="180"/>
      <c r="H123" s="180"/>
      <c r="I123" s="627"/>
      <c r="J123" s="180"/>
      <c r="K123" s="523"/>
      <c r="L123" s="587"/>
      <c r="M123" s="542"/>
      <c r="N123" s="564"/>
      <c r="O123" s="564"/>
      <c r="P123" s="180"/>
      <c r="Q123" s="180"/>
      <c r="R123" s="180"/>
      <c r="S123" s="520"/>
      <c r="T123" s="520"/>
      <c r="U123" s="520"/>
      <c r="V123" s="520"/>
      <c r="W123" s="520"/>
      <c r="X123" s="520"/>
      <c r="Y123" s="520"/>
      <c r="Z123" s="520"/>
      <c r="AA123" s="520"/>
      <c r="AB123" s="520"/>
      <c r="AC123" s="520"/>
      <c r="AD123" s="520"/>
      <c r="AE123" s="520"/>
      <c r="AF123" s="520"/>
      <c r="AG123" s="520"/>
      <c r="AH123" s="520"/>
      <c r="AI123" s="520"/>
      <c r="AJ123" s="520"/>
      <c r="AK123" s="520"/>
      <c r="AL123" s="520"/>
      <c r="AM123" s="520"/>
      <c r="AN123" s="520"/>
      <c r="AO123" s="520"/>
      <c r="AP123" s="520"/>
      <c r="AQ123" s="520"/>
      <c r="AR123" s="520"/>
      <c r="AS123" s="520"/>
    </row>
    <row r="124">
      <c r="A124" s="520"/>
      <c r="B124" s="180"/>
      <c r="C124" s="180"/>
      <c r="D124" s="180"/>
      <c r="E124" s="180"/>
      <c r="F124" s="202"/>
      <c r="G124" s="180"/>
      <c r="H124" s="180"/>
      <c r="I124" s="627"/>
      <c r="J124" s="180"/>
      <c r="K124" s="523"/>
      <c r="L124" s="542"/>
      <c r="M124" s="542"/>
      <c r="N124" s="564"/>
      <c r="O124" s="564"/>
      <c r="P124" s="180"/>
      <c r="Q124" s="180"/>
      <c r="R124" s="180"/>
      <c r="S124" s="520"/>
      <c r="T124" s="520"/>
      <c r="U124" s="520"/>
      <c r="V124" s="520"/>
      <c r="W124" s="520"/>
      <c r="X124" s="520"/>
      <c r="Y124" s="520"/>
      <c r="Z124" s="520"/>
      <c r="AA124" s="520"/>
      <c r="AB124" s="520"/>
      <c r="AC124" s="520"/>
      <c r="AD124" s="520"/>
      <c r="AE124" s="520"/>
      <c r="AF124" s="520"/>
      <c r="AG124" s="520"/>
      <c r="AH124" s="520"/>
      <c r="AI124" s="520"/>
      <c r="AJ124" s="520"/>
      <c r="AK124" s="520"/>
      <c r="AL124" s="520"/>
      <c r="AM124" s="520"/>
      <c r="AN124" s="520"/>
      <c r="AO124" s="520"/>
      <c r="AP124" s="520"/>
      <c r="AQ124" s="520"/>
      <c r="AR124" s="520"/>
      <c r="AS124" s="520"/>
    </row>
    <row r="125">
      <c r="A125" s="520"/>
      <c r="B125" s="180"/>
      <c r="C125" s="180"/>
      <c r="D125" s="180"/>
      <c r="E125" s="180"/>
      <c r="F125" s="202"/>
      <c r="G125" s="180"/>
      <c r="H125" s="180"/>
      <c r="I125" s="627"/>
      <c r="J125" s="180"/>
      <c r="K125" s="523"/>
      <c r="L125" s="542"/>
      <c r="M125" s="542"/>
      <c r="N125" s="564"/>
      <c r="O125" s="564"/>
      <c r="P125" s="564"/>
      <c r="Q125" s="180"/>
      <c r="R125" s="180"/>
      <c r="S125" s="180"/>
      <c r="T125" s="520"/>
      <c r="U125" s="520"/>
      <c r="V125" s="520"/>
      <c r="W125" s="520"/>
      <c r="X125" s="520"/>
      <c r="Y125" s="520"/>
      <c r="Z125" s="520"/>
      <c r="AA125" s="520"/>
      <c r="AB125" s="520"/>
      <c r="AC125" s="520"/>
      <c r="AD125" s="520"/>
      <c r="AE125" s="520"/>
      <c r="AF125" s="520"/>
      <c r="AG125" s="520"/>
      <c r="AH125" s="520"/>
      <c r="AI125" s="520"/>
      <c r="AJ125" s="520"/>
      <c r="AK125" s="520"/>
      <c r="AL125" s="520"/>
      <c r="AM125" s="520"/>
      <c r="AN125" s="520"/>
      <c r="AO125" s="520"/>
      <c r="AP125" s="520"/>
      <c r="AQ125" s="520"/>
      <c r="AR125" s="520"/>
      <c r="AS125" s="520"/>
    </row>
    <row r="126">
      <c r="A126" s="520"/>
      <c r="B126" s="180"/>
      <c r="C126" s="180"/>
      <c r="D126" s="180"/>
      <c r="E126" s="180"/>
      <c r="F126" s="180"/>
      <c r="G126" s="180"/>
      <c r="H126" s="180"/>
      <c r="I126" s="627"/>
      <c r="J126" s="180"/>
      <c r="K126" s="523"/>
      <c r="L126" s="542"/>
      <c r="M126" s="542"/>
      <c r="N126" s="564"/>
      <c r="O126" s="564"/>
      <c r="P126" s="180"/>
      <c r="Q126" s="180"/>
      <c r="R126" s="180"/>
      <c r="S126" s="520"/>
      <c r="T126" s="520"/>
      <c r="U126" s="520"/>
      <c r="V126" s="520"/>
      <c r="W126" s="520"/>
      <c r="X126" s="520"/>
      <c r="Y126" s="520"/>
      <c r="Z126" s="520"/>
      <c r="AA126" s="520"/>
      <c r="AB126" s="520"/>
      <c r="AC126" s="520"/>
      <c r="AD126" s="520"/>
      <c r="AE126" s="520"/>
      <c r="AF126" s="520"/>
      <c r="AG126" s="520"/>
      <c r="AH126" s="520"/>
      <c r="AI126" s="520"/>
      <c r="AJ126" s="520"/>
      <c r="AK126" s="520"/>
      <c r="AL126" s="520"/>
      <c r="AM126" s="520"/>
      <c r="AN126" s="520"/>
      <c r="AO126" s="520"/>
      <c r="AP126" s="520"/>
      <c r="AQ126" s="520"/>
      <c r="AR126" s="520"/>
      <c r="AS126" s="520"/>
    </row>
    <row r="127">
      <c r="A127" s="630"/>
      <c r="B127" s="180"/>
      <c r="C127" s="180"/>
      <c r="D127" s="180"/>
      <c r="E127" s="180"/>
      <c r="F127" s="180"/>
      <c r="G127" s="180"/>
      <c r="H127" s="180"/>
      <c r="I127" s="627"/>
      <c r="J127" s="180"/>
      <c r="K127" s="523"/>
      <c r="L127" s="542"/>
      <c r="M127" s="542"/>
      <c r="N127" s="564"/>
      <c r="O127" s="564"/>
      <c r="P127" s="180"/>
      <c r="Q127" s="180"/>
      <c r="R127" s="180"/>
      <c r="S127" s="520"/>
      <c r="T127" s="520"/>
      <c r="U127" s="520"/>
      <c r="V127" s="520"/>
      <c r="W127" s="520"/>
      <c r="X127" s="520"/>
      <c r="Y127" s="520"/>
      <c r="Z127" s="520"/>
      <c r="AA127" s="520"/>
      <c r="AB127" s="520"/>
      <c r="AC127" s="520"/>
      <c r="AD127" s="520"/>
      <c r="AE127" s="520"/>
      <c r="AF127" s="520"/>
      <c r="AG127" s="520"/>
      <c r="AH127" s="520"/>
      <c r="AI127" s="520"/>
      <c r="AJ127" s="520"/>
      <c r="AK127" s="520"/>
      <c r="AL127" s="520"/>
      <c r="AM127" s="520"/>
      <c r="AN127" s="520"/>
      <c r="AO127" s="520"/>
      <c r="AP127" s="520"/>
      <c r="AQ127" s="520"/>
      <c r="AR127" s="520"/>
      <c r="AS127" s="520"/>
    </row>
    <row r="128">
      <c r="A128" s="630"/>
      <c r="B128" s="180"/>
      <c r="C128" s="180"/>
      <c r="D128" s="180"/>
      <c r="E128" s="180"/>
      <c r="F128" s="180"/>
      <c r="G128" s="180"/>
      <c r="H128" s="180"/>
      <c r="I128" s="627"/>
      <c r="J128" s="180"/>
      <c r="K128" s="523"/>
      <c r="L128" s="542"/>
      <c r="M128" s="542"/>
      <c r="N128" s="564"/>
      <c r="O128" s="564"/>
      <c r="P128" s="180"/>
      <c r="Q128" s="180"/>
      <c r="R128" s="180"/>
      <c r="S128" s="520"/>
      <c r="T128" s="520"/>
      <c r="U128" s="520"/>
      <c r="V128" s="520"/>
      <c r="W128" s="520"/>
      <c r="X128" s="520"/>
      <c r="Y128" s="520"/>
      <c r="Z128" s="520"/>
      <c r="AA128" s="520"/>
      <c r="AB128" s="520"/>
      <c r="AC128" s="520"/>
      <c r="AD128" s="520"/>
      <c r="AE128" s="520"/>
      <c r="AF128" s="520"/>
      <c r="AG128" s="520"/>
      <c r="AH128" s="520"/>
      <c r="AI128" s="520"/>
      <c r="AJ128" s="520"/>
      <c r="AK128" s="520"/>
      <c r="AL128" s="520"/>
      <c r="AM128" s="520"/>
      <c r="AN128" s="520"/>
      <c r="AO128" s="520"/>
      <c r="AP128" s="520"/>
      <c r="AQ128" s="520"/>
      <c r="AR128" s="520"/>
      <c r="AS128" s="520"/>
    </row>
    <row r="129">
      <c r="A129" s="630"/>
      <c r="B129" s="180"/>
      <c r="C129" s="180"/>
      <c r="D129" s="180"/>
      <c r="E129" s="180"/>
      <c r="F129" s="180"/>
      <c r="G129" s="180"/>
      <c r="H129" s="180"/>
      <c r="I129" s="627"/>
      <c r="J129" s="180"/>
      <c r="K129" s="520"/>
      <c r="L129" s="564"/>
      <c r="M129" s="564"/>
      <c r="N129" s="564"/>
      <c r="O129" s="564"/>
      <c r="P129" s="180"/>
      <c r="Q129" s="180"/>
      <c r="R129" s="180"/>
      <c r="S129" s="588"/>
      <c r="T129" s="520"/>
      <c r="U129" s="520"/>
      <c r="V129" s="520"/>
      <c r="W129" s="520"/>
      <c r="X129" s="520"/>
      <c r="Y129" s="520"/>
      <c r="Z129" s="520"/>
      <c r="AA129" s="520"/>
      <c r="AB129" s="520"/>
      <c r="AC129" s="520"/>
      <c r="AD129" s="520"/>
      <c r="AE129" s="520"/>
      <c r="AF129" s="520"/>
      <c r="AG129" s="520"/>
      <c r="AH129" s="520"/>
      <c r="AI129" s="520"/>
      <c r="AJ129" s="520"/>
      <c r="AK129" s="520"/>
      <c r="AL129" s="520"/>
      <c r="AM129" s="520"/>
      <c r="AN129" s="520"/>
      <c r="AO129" s="520"/>
      <c r="AP129" s="520"/>
      <c r="AQ129" s="520"/>
      <c r="AR129" s="520"/>
      <c r="AS129" s="520"/>
    </row>
    <row r="130">
      <c r="A130" s="630"/>
      <c r="B130" s="180"/>
      <c r="C130" s="180"/>
      <c r="D130" s="180"/>
      <c r="E130" s="180"/>
      <c r="F130" s="180"/>
      <c r="G130" s="180"/>
      <c r="H130" s="180"/>
      <c r="I130" s="627"/>
      <c r="J130" s="180"/>
      <c r="K130" s="520"/>
      <c r="L130" s="564"/>
      <c r="M130" s="564"/>
      <c r="N130" s="564"/>
      <c r="O130" s="564"/>
      <c r="P130" s="180"/>
      <c r="Q130" s="180"/>
      <c r="R130" s="180"/>
      <c r="S130" s="588"/>
      <c r="T130" s="520"/>
      <c r="U130" s="520"/>
      <c r="V130" s="520"/>
      <c r="W130" s="520"/>
      <c r="X130" s="520"/>
      <c r="Y130" s="520"/>
      <c r="Z130" s="520"/>
      <c r="AA130" s="520"/>
      <c r="AB130" s="520"/>
      <c r="AC130" s="520"/>
      <c r="AD130" s="520"/>
      <c r="AE130" s="520"/>
      <c r="AF130" s="520"/>
      <c r="AG130" s="520"/>
      <c r="AH130" s="520"/>
      <c r="AI130" s="520"/>
      <c r="AJ130" s="520"/>
      <c r="AK130" s="520"/>
      <c r="AL130" s="520"/>
      <c r="AM130" s="520"/>
      <c r="AN130" s="520"/>
      <c r="AO130" s="520"/>
      <c r="AP130" s="520"/>
      <c r="AQ130" s="520"/>
      <c r="AR130" s="520"/>
      <c r="AS130" s="520"/>
    </row>
    <row r="131">
      <c r="A131" s="631"/>
      <c r="B131" s="632"/>
      <c r="C131" s="632"/>
      <c r="D131" s="632"/>
      <c r="E131" s="632"/>
      <c r="F131" s="632"/>
      <c r="G131" s="632"/>
      <c r="H131" s="632"/>
      <c r="I131" s="632"/>
      <c r="J131" s="632"/>
      <c r="K131" s="632"/>
      <c r="L131" s="632"/>
      <c r="M131" s="632"/>
      <c r="N131" s="632"/>
      <c r="O131" s="632"/>
      <c r="P131" s="632"/>
      <c r="Q131" s="632"/>
      <c r="R131" s="632"/>
      <c r="S131" s="632"/>
      <c r="T131" s="632"/>
      <c r="U131" s="632"/>
      <c r="V131" s="632"/>
      <c r="W131" s="633"/>
      <c r="X131" s="633"/>
      <c r="Y131" s="633"/>
      <c r="Z131" s="633"/>
      <c r="AA131" s="633"/>
      <c r="AB131" s="633"/>
      <c r="AC131" s="633"/>
      <c r="AD131" s="633"/>
      <c r="AE131" s="633"/>
      <c r="AF131" s="633"/>
      <c r="AG131" s="633"/>
      <c r="AH131" s="633"/>
      <c r="AI131" s="633"/>
      <c r="AJ131" s="633"/>
      <c r="AK131" s="633"/>
      <c r="AL131" s="633"/>
      <c r="AM131" s="633"/>
      <c r="AN131" s="633"/>
      <c r="AO131" s="633"/>
      <c r="AP131" s="633"/>
      <c r="AQ131" s="633"/>
      <c r="AR131" s="633"/>
      <c r="AS131" s="633"/>
    </row>
    <row r="132">
      <c r="A132" s="631"/>
      <c r="B132" s="632"/>
      <c r="C132" s="632"/>
      <c r="D132" s="632"/>
      <c r="E132" s="632"/>
      <c r="F132" s="632"/>
      <c r="G132" s="632"/>
      <c r="H132" s="632"/>
      <c r="I132" s="632"/>
      <c r="J132" s="632"/>
      <c r="K132" s="632"/>
      <c r="L132" s="632"/>
      <c r="M132" s="632"/>
      <c r="N132" s="632"/>
      <c r="O132" s="632"/>
      <c r="P132" s="632"/>
      <c r="Q132" s="632"/>
      <c r="R132" s="632"/>
      <c r="S132" s="632"/>
      <c r="T132" s="632"/>
      <c r="U132" s="632"/>
      <c r="V132" s="632"/>
      <c r="W132" s="633"/>
      <c r="X132" s="633"/>
      <c r="Y132" s="633"/>
      <c r="Z132" s="633"/>
      <c r="AA132" s="633"/>
      <c r="AB132" s="633"/>
      <c r="AC132" s="633"/>
      <c r="AD132" s="633"/>
      <c r="AE132" s="633"/>
      <c r="AF132" s="633"/>
      <c r="AG132" s="633"/>
      <c r="AH132" s="633"/>
      <c r="AI132" s="633"/>
      <c r="AJ132" s="633"/>
      <c r="AK132" s="633"/>
      <c r="AL132" s="633"/>
      <c r="AM132" s="633"/>
      <c r="AN132" s="633"/>
      <c r="AO132" s="633"/>
      <c r="AP132" s="633"/>
      <c r="AQ132" s="633"/>
      <c r="AR132" s="633"/>
      <c r="AS132" s="633"/>
    </row>
    <row r="133">
      <c r="A133" s="631"/>
      <c r="B133" s="632"/>
      <c r="C133" s="632"/>
      <c r="D133" s="632"/>
      <c r="E133" s="632"/>
      <c r="F133" s="632"/>
      <c r="G133" s="632"/>
      <c r="H133" s="632"/>
      <c r="I133" s="632"/>
      <c r="J133" s="632"/>
      <c r="K133" s="632"/>
      <c r="L133" s="632"/>
      <c r="M133" s="632"/>
      <c r="N133" s="632"/>
      <c r="O133" s="632"/>
      <c r="P133" s="632"/>
      <c r="Q133" s="632"/>
      <c r="R133" s="632"/>
      <c r="S133" s="632"/>
      <c r="T133" s="632"/>
      <c r="U133" s="632"/>
      <c r="V133" s="632"/>
      <c r="W133" s="633"/>
      <c r="X133" s="633"/>
      <c r="Y133" s="633"/>
      <c r="Z133" s="633"/>
      <c r="AA133" s="633"/>
      <c r="AB133" s="633"/>
      <c r="AC133" s="633"/>
      <c r="AD133" s="633"/>
      <c r="AE133" s="633"/>
      <c r="AF133" s="633"/>
      <c r="AG133" s="633"/>
      <c r="AH133" s="633"/>
      <c r="AI133" s="633"/>
      <c r="AJ133" s="633"/>
      <c r="AK133" s="633"/>
      <c r="AL133" s="633"/>
      <c r="AM133" s="633"/>
      <c r="AN133" s="633"/>
      <c r="AO133" s="633"/>
      <c r="AP133" s="633"/>
      <c r="AQ133" s="633"/>
      <c r="AR133" s="633"/>
      <c r="AS133" s="633"/>
    </row>
    <row r="134">
      <c r="A134" s="631"/>
      <c r="B134" s="632"/>
      <c r="C134" s="632"/>
      <c r="D134" s="632"/>
      <c r="E134" s="632"/>
      <c r="F134" s="632"/>
      <c r="G134" s="632"/>
      <c r="H134" s="632"/>
      <c r="I134" s="632"/>
      <c r="J134" s="632"/>
      <c r="K134" s="632"/>
      <c r="L134" s="632"/>
      <c r="M134" s="632"/>
      <c r="N134" s="632"/>
      <c r="O134" s="632"/>
      <c r="P134" s="632"/>
      <c r="Q134" s="632"/>
      <c r="R134" s="632"/>
      <c r="S134" s="632"/>
      <c r="T134" s="632"/>
      <c r="U134" s="632"/>
      <c r="V134" s="632"/>
      <c r="W134" s="633"/>
      <c r="X134" s="633"/>
      <c r="Y134" s="633"/>
      <c r="Z134" s="633"/>
      <c r="AA134" s="633"/>
      <c r="AB134" s="633"/>
      <c r="AC134" s="633"/>
      <c r="AD134" s="633"/>
      <c r="AE134" s="633"/>
      <c r="AF134" s="633"/>
      <c r="AG134" s="633"/>
      <c r="AH134" s="633"/>
      <c r="AI134" s="633"/>
      <c r="AJ134" s="633"/>
      <c r="AK134" s="633"/>
      <c r="AL134" s="633"/>
      <c r="AM134" s="633"/>
      <c r="AN134" s="633"/>
      <c r="AO134" s="633"/>
      <c r="AP134" s="633"/>
      <c r="AQ134" s="633"/>
      <c r="AR134" s="633"/>
      <c r="AS134" s="633"/>
    </row>
    <row r="135">
      <c r="A135" s="631"/>
      <c r="B135" s="632"/>
      <c r="C135" s="632"/>
      <c r="D135" s="632"/>
      <c r="E135" s="632"/>
      <c r="F135" s="632"/>
      <c r="G135" s="632"/>
      <c r="H135" s="632"/>
      <c r="I135" s="632"/>
      <c r="J135" s="632"/>
      <c r="K135" s="632"/>
      <c r="L135" s="632"/>
      <c r="M135" s="632"/>
      <c r="N135" s="632"/>
      <c r="O135" s="632"/>
      <c r="P135" s="632"/>
      <c r="Q135" s="632"/>
      <c r="R135" s="632"/>
      <c r="S135" s="632"/>
      <c r="T135" s="632"/>
      <c r="U135" s="632"/>
      <c r="V135" s="632"/>
      <c r="W135" s="633"/>
      <c r="X135" s="633"/>
      <c r="Y135" s="633"/>
      <c r="Z135" s="633"/>
      <c r="AA135" s="633"/>
      <c r="AB135" s="633"/>
      <c r="AC135" s="633"/>
      <c r="AD135" s="633"/>
      <c r="AE135" s="633"/>
      <c r="AF135" s="633"/>
      <c r="AG135" s="633"/>
      <c r="AH135" s="633"/>
      <c r="AI135" s="633"/>
      <c r="AJ135" s="633"/>
      <c r="AK135" s="633"/>
      <c r="AL135" s="633"/>
      <c r="AM135" s="633"/>
      <c r="AN135" s="633"/>
      <c r="AO135" s="633"/>
      <c r="AP135" s="633"/>
      <c r="AQ135" s="633"/>
      <c r="AR135" s="633"/>
      <c r="AS135" s="633"/>
    </row>
    <row r="136">
      <c r="A136" s="631"/>
      <c r="B136" s="632"/>
      <c r="C136" s="632"/>
      <c r="D136" s="632"/>
      <c r="E136" s="632"/>
      <c r="F136" s="632"/>
      <c r="G136" s="632"/>
      <c r="H136" s="632"/>
      <c r="I136" s="632"/>
      <c r="J136" s="632"/>
      <c r="K136" s="632"/>
      <c r="L136" s="632"/>
      <c r="M136" s="632"/>
      <c r="N136" s="632"/>
      <c r="O136" s="632"/>
      <c r="P136" s="632"/>
      <c r="Q136" s="632"/>
      <c r="R136" s="632"/>
      <c r="S136" s="632"/>
      <c r="T136" s="632"/>
      <c r="U136" s="632"/>
      <c r="V136" s="632"/>
      <c r="W136" s="633"/>
      <c r="X136" s="633"/>
      <c r="Y136" s="633"/>
      <c r="Z136" s="633"/>
      <c r="AA136" s="633"/>
      <c r="AB136" s="633"/>
      <c r="AC136" s="633"/>
      <c r="AD136" s="633"/>
      <c r="AE136" s="633"/>
      <c r="AF136" s="633"/>
      <c r="AG136" s="633"/>
      <c r="AH136" s="633"/>
      <c r="AI136" s="633"/>
      <c r="AJ136" s="633"/>
      <c r="AK136" s="633"/>
      <c r="AL136" s="633"/>
      <c r="AM136" s="633"/>
      <c r="AN136" s="633"/>
      <c r="AO136" s="633"/>
      <c r="AP136" s="633"/>
      <c r="AQ136" s="633"/>
      <c r="AR136" s="633"/>
      <c r="AS136" s="633"/>
    </row>
    <row r="137">
      <c r="A137" s="631"/>
      <c r="B137" s="632"/>
      <c r="C137" s="632"/>
      <c r="D137" s="632"/>
      <c r="E137" s="632"/>
      <c r="F137" s="632"/>
      <c r="G137" s="632"/>
      <c r="H137" s="632"/>
      <c r="I137" s="632"/>
      <c r="J137" s="632"/>
      <c r="K137" s="632"/>
      <c r="L137" s="632"/>
      <c r="M137" s="632"/>
      <c r="N137" s="632"/>
      <c r="O137" s="632"/>
      <c r="P137" s="632"/>
      <c r="Q137" s="632"/>
      <c r="R137" s="632"/>
      <c r="S137" s="632"/>
      <c r="T137" s="632"/>
      <c r="U137" s="632"/>
      <c r="V137" s="632"/>
      <c r="W137" s="633"/>
      <c r="X137" s="633"/>
      <c r="Y137" s="633"/>
      <c r="Z137" s="633"/>
      <c r="AA137" s="633"/>
      <c r="AB137" s="633"/>
      <c r="AC137" s="633"/>
      <c r="AD137" s="633"/>
      <c r="AE137" s="633"/>
      <c r="AF137" s="633"/>
      <c r="AG137" s="633"/>
      <c r="AH137" s="633"/>
      <c r="AI137" s="633"/>
      <c r="AJ137" s="633"/>
      <c r="AK137" s="633"/>
      <c r="AL137" s="633"/>
      <c r="AM137" s="633"/>
      <c r="AN137" s="633"/>
      <c r="AO137" s="633"/>
      <c r="AP137" s="633"/>
      <c r="AQ137" s="633"/>
      <c r="AR137" s="633"/>
      <c r="AS137" s="633"/>
    </row>
    <row r="138">
      <c r="A138" s="631"/>
      <c r="B138" s="632"/>
      <c r="C138" s="632"/>
      <c r="D138" s="632"/>
      <c r="E138" s="632"/>
      <c r="F138" s="632"/>
      <c r="G138" s="632"/>
      <c r="H138" s="632"/>
      <c r="I138" s="632"/>
      <c r="J138" s="632"/>
      <c r="K138" s="632"/>
      <c r="L138" s="632"/>
      <c r="M138" s="632"/>
      <c r="N138" s="632"/>
      <c r="O138" s="632"/>
      <c r="P138" s="632"/>
      <c r="Q138" s="632"/>
      <c r="R138" s="632"/>
      <c r="S138" s="632"/>
      <c r="T138" s="632"/>
      <c r="U138" s="632"/>
      <c r="V138" s="632"/>
      <c r="W138" s="633"/>
      <c r="X138" s="633"/>
      <c r="Y138" s="633"/>
      <c r="Z138" s="633"/>
      <c r="AA138" s="633"/>
      <c r="AB138" s="633"/>
      <c r="AC138" s="633"/>
      <c r="AD138" s="633"/>
      <c r="AE138" s="633"/>
      <c r="AF138" s="633"/>
      <c r="AG138" s="633"/>
      <c r="AH138" s="633"/>
      <c r="AI138" s="633"/>
      <c r="AJ138" s="633"/>
      <c r="AK138" s="633"/>
      <c r="AL138" s="633"/>
      <c r="AM138" s="633"/>
      <c r="AN138" s="633"/>
      <c r="AO138" s="633"/>
      <c r="AP138" s="633"/>
      <c r="AQ138" s="633"/>
      <c r="AR138" s="633"/>
      <c r="AS138" s="633"/>
    </row>
    <row r="139">
      <c r="A139" s="631"/>
      <c r="B139" s="632"/>
      <c r="C139" s="632"/>
      <c r="D139" s="632"/>
      <c r="E139" s="632"/>
      <c r="F139" s="632"/>
      <c r="G139" s="632"/>
      <c r="H139" s="632"/>
      <c r="I139" s="632"/>
      <c r="J139" s="632"/>
      <c r="K139" s="632"/>
      <c r="L139" s="632"/>
      <c r="M139" s="632"/>
      <c r="N139" s="632"/>
      <c r="O139" s="632"/>
      <c r="P139" s="632"/>
      <c r="Q139" s="632"/>
      <c r="R139" s="632"/>
      <c r="S139" s="632"/>
      <c r="T139" s="632"/>
      <c r="U139" s="632"/>
      <c r="V139" s="632"/>
      <c r="W139" s="633"/>
      <c r="X139" s="633"/>
      <c r="Y139" s="633"/>
      <c r="Z139" s="633"/>
      <c r="AA139" s="633"/>
      <c r="AB139" s="633"/>
      <c r="AC139" s="633"/>
      <c r="AD139" s="633"/>
      <c r="AE139" s="633"/>
      <c r="AF139" s="633"/>
      <c r="AG139" s="633"/>
      <c r="AH139" s="633"/>
      <c r="AI139" s="633"/>
      <c r="AJ139" s="633"/>
      <c r="AK139" s="633"/>
      <c r="AL139" s="633"/>
      <c r="AM139" s="633"/>
      <c r="AN139" s="633"/>
      <c r="AO139" s="633"/>
      <c r="AP139" s="633"/>
      <c r="AQ139" s="633"/>
      <c r="AR139" s="633"/>
      <c r="AS139" s="633"/>
    </row>
    <row r="140">
      <c r="A140" s="631"/>
      <c r="B140" s="632"/>
      <c r="C140" s="632"/>
      <c r="D140" s="632"/>
      <c r="E140" s="632"/>
      <c r="F140" s="632"/>
      <c r="G140" s="632"/>
      <c r="H140" s="632"/>
      <c r="I140" s="632"/>
      <c r="J140" s="632"/>
      <c r="K140" s="632"/>
      <c r="L140" s="632"/>
      <c r="M140" s="632"/>
      <c r="N140" s="632"/>
      <c r="O140" s="632"/>
      <c r="P140" s="632"/>
      <c r="Q140" s="632"/>
      <c r="R140" s="632"/>
      <c r="S140" s="632"/>
      <c r="T140" s="632"/>
      <c r="U140" s="632"/>
      <c r="V140" s="632"/>
      <c r="W140" s="633"/>
      <c r="X140" s="633"/>
      <c r="Y140" s="633"/>
      <c r="Z140" s="633"/>
      <c r="AA140" s="633"/>
      <c r="AB140" s="633"/>
      <c r="AC140" s="633"/>
      <c r="AD140" s="633"/>
      <c r="AE140" s="633"/>
      <c r="AF140" s="633"/>
      <c r="AG140" s="633"/>
      <c r="AH140" s="633"/>
      <c r="AI140" s="633"/>
      <c r="AJ140" s="633"/>
      <c r="AK140" s="633"/>
      <c r="AL140" s="633"/>
      <c r="AM140" s="633"/>
      <c r="AN140" s="633"/>
      <c r="AO140" s="633"/>
      <c r="AP140" s="633"/>
      <c r="AQ140" s="633"/>
      <c r="AR140" s="633"/>
      <c r="AS140" s="633"/>
    </row>
    <row r="141">
      <c r="A141" s="631"/>
      <c r="B141" s="632"/>
      <c r="C141" s="632"/>
      <c r="D141" s="632"/>
      <c r="E141" s="632"/>
      <c r="F141" s="632"/>
      <c r="G141" s="632"/>
      <c r="H141" s="632"/>
      <c r="I141" s="632"/>
      <c r="J141" s="632"/>
      <c r="K141" s="632"/>
      <c r="L141" s="632"/>
      <c r="M141" s="632"/>
      <c r="N141" s="632"/>
      <c r="O141" s="632"/>
      <c r="P141" s="632"/>
      <c r="Q141" s="632"/>
      <c r="R141" s="632"/>
      <c r="S141" s="632"/>
      <c r="T141" s="632"/>
      <c r="U141" s="632"/>
      <c r="V141" s="632"/>
      <c r="W141" s="633"/>
      <c r="X141" s="633"/>
      <c r="Y141" s="633"/>
      <c r="Z141" s="633"/>
      <c r="AA141" s="633"/>
      <c r="AB141" s="633"/>
      <c r="AC141" s="633"/>
      <c r="AD141" s="633"/>
      <c r="AE141" s="633"/>
      <c r="AF141" s="633"/>
      <c r="AG141" s="633"/>
      <c r="AH141" s="633"/>
      <c r="AI141" s="633"/>
      <c r="AJ141" s="633"/>
      <c r="AK141" s="633"/>
      <c r="AL141" s="633"/>
      <c r="AM141" s="633"/>
      <c r="AN141" s="633"/>
      <c r="AO141" s="633"/>
      <c r="AP141" s="633"/>
      <c r="AQ141" s="633"/>
      <c r="AR141" s="633"/>
      <c r="AS141" s="633"/>
    </row>
    <row r="142">
      <c r="A142" s="631"/>
      <c r="B142" s="632"/>
      <c r="C142" s="632"/>
      <c r="D142" s="632"/>
      <c r="E142" s="632"/>
      <c r="F142" s="632"/>
      <c r="G142" s="632"/>
      <c r="H142" s="632"/>
      <c r="I142" s="632"/>
      <c r="J142" s="632"/>
      <c r="K142" s="632"/>
      <c r="L142" s="632"/>
      <c r="M142" s="632"/>
      <c r="N142" s="632"/>
      <c r="O142" s="632"/>
      <c r="P142" s="632"/>
      <c r="Q142" s="632"/>
      <c r="R142" s="632"/>
      <c r="S142" s="632"/>
      <c r="T142" s="632"/>
      <c r="U142" s="632"/>
      <c r="V142" s="632"/>
      <c r="W142" s="633"/>
      <c r="X142" s="633"/>
      <c r="Y142" s="633"/>
      <c r="Z142" s="633"/>
      <c r="AA142" s="633"/>
      <c r="AB142" s="633"/>
      <c r="AC142" s="633"/>
      <c r="AD142" s="633"/>
      <c r="AE142" s="633"/>
      <c r="AF142" s="633"/>
      <c r="AG142" s="633"/>
      <c r="AH142" s="633"/>
      <c r="AI142" s="633"/>
      <c r="AJ142" s="633"/>
      <c r="AK142" s="633"/>
      <c r="AL142" s="633"/>
      <c r="AM142" s="633"/>
      <c r="AN142" s="633"/>
      <c r="AO142" s="633"/>
      <c r="AP142" s="633"/>
      <c r="AQ142" s="633"/>
      <c r="AR142" s="633"/>
      <c r="AS142" s="633"/>
    </row>
    <row r="143">
      <c r="A143" s="631"/>
      <c r="B143" s="632"/>
      <c r="C143" s="632"/>
      <c r="D143" s="632"/>
      <c r="E143" s="632"/>
      <c r="F143" s="632"/>
      <c r="G143" s="632"/>
      <c r="H143" s="632"/>
      <c r="I143" s="632"/>
      <c r="J143" s="632"/>
      <c r="K143" s="632"/>
      <c r="L143" s="632"/>
      <c r="M143" s="632"/>
      <c r="N143" s="632"/>
      <c r="O143" s="632"/>
      <c r="P143" s="632"/>
      <c r="Q143" s="632"/>
      <c r="R143" s="632"/>
      <c r="S143" s="632"/>
      <c r="T143" s="632"/>
      <c r="U143" s="632"/>
      <c r="V143" s="632"/>
      <c r="W143" s="633"/>
      <c r="X143" s="633"/>
      <c r="Y143" s="633"/>
      <c r="Z143" s="633"/>
      <c r="AA143" s="633"/>
      <c r="AB143" s="633"/>
      <c r="AC143" s="633"/>
      <c r="AD143" s="633"/>
      <c r="AE143" s="633"/>
      <c r="AF143" s="633"/>
      <c r="AG143" s="633"/>
      <c r="AH143" s="633"/>
      <c r="AI143" s="633"/>
      <c r="AJ143" s="633"/>
      <c r="AK143" s="633"/>
      <c r="AL143" s="633"/>
      <c r="AM143" s="633"/>
      <c r="AN143" s="633"/>
      <c r="AO143" s="633"/>
      <c r="AP143" s="633"/>
      <c r="AQ143" s="633"/>
      <c r="AR143" s="633"/>
      <c r="AS143" s="633"/>
    </row>
    <row r="144">
      <c r="A144" s="631"/>
      <c r="B144" s="632"/>
      <c r="C144" s="632"/>
      <c r="D144" s="632"/>
      <c r="E144" s="632"/>
      <c r="F144" s="632"/>
      <c r="G144" s="632"/>
      <c r="H144" s="632"/>
      <c r="I144" s="632"/>
      <c r="J144" s="632"/>
      <c r="K144" s="632"/>
      <c r="L144" s="632"/>
      <c r="M144" s="632"/>
      <c r="N144" s="632"/>
      <c r="O144" s="632"/>
      <c r="P144" s="632"/>
      <c r="Q144" s="632"/>
      <c r="R144" s="632"/>
      <c r="S144" s="632"/>
      <c r="T144" s="632"/>
      <c r="U144" s="632"/>
      <c r="V144" s="632"/>
      <c r="W144" s="633"/>
      <c r="X144" s="633"/>
      <c r="Y144" s="633"/>
      <c r="Z144" s="633"/>
      <c r="AA144" s="633"/>
      <c r="AB144" s="633"/>
      <c r="AC144" s="633"/>
      <c r="AD144" s="633"/>
      <c r="AE144" s="633"/>
      <c r="AF144" s="633"/>
      <c r="AG144" s="633"/>
      <c r="AH144" s="633"/>
      <c r="AI144" s="633"/>
      <c r="AJ144" s="633"/>
      <c r="AK144" s="633"/>
      <c r="AL144" s="633"/>
      <c r="AM144" s="633"/>
      <c r="AN144" s="633"/>
      <c r="AO144" s="633"/>
      <c r="AP144" s="633"/>
      <c r="AQ144" s="633"/>
      <c r="AR144" s="633"/>
      <c r="AS144" s="633"/>
    </row>
    <row r="145">
      <c r="A145" s="631"/>
      <c r="B145" s="632"/>
      <c r="C145" s="632"/>
      <c r="D145" s="632"/>
      <c r="E145" s="632"/>
      <c r="F145" s="632"/>
      <c r="G145" s="632"/>
      <c r="H145" s="632"/>
      <c r="I145" s="632"/>
      <c r="J145" s="632"/>
      <c r="K145" s="632"/>
      <c r="L145" s="632"/>
      <c r="M145" s="632"/>
      <c r="N145" s="632"/>
      <c r="O145" s="632"/>
      <c r="P145" s="632"/>
      <c r="Q145" s="632"/>
      <c r="R145" s="632"/>
      <c r="S145" s="632"/>
      <c r="T145" s="632"/>
      <c r="U145" s="632"/>
      <c r="V145" s="632"/>
      <c r="W145" s="633"/>
      <c r="X145" s="633"/>
      <c r="Y145" s="633"/>
      <c r="Z145" s="633"/>
      <c r="AA145" s="633"/>
      <c r="AB145" s="633"/>
      <c r="AC145" s="633"/>
      <c r="AD145" s="633"/>
      <c r="AE145" s="633"/>
      <c r="AF145" s="633"/>
      <c r="AG145" s="633"/>
      <c r="AH145" s="633"/>
      <c r="AI145" s="633"/>
      <c r="AJ145" s="633"/>
      <c r="AK145" s="633"/>
      <c r="AL145" s="633"/>
      <c r="AM145" s="633"/>
      <c r="AN145" s="633"/>
      <c r="AO145" s="633"/>
      <c r="AP145" s="633"/>
      <c r="AQ145" s="633"/>
      <c r="AR145" s="633"/>
      <c r="AS145" s="633"/>
    </row>
    <row r="146">
      <c r="A146" s="631"/>
      <c r="B146" s="632"/>
      <c r="C146" s="632"/>
      <c r="D146" s="632"/>
      <c r="E146" s="632"/>
      <c r="F146" s="632"/>
      <c r="G146" s="632"/>
      <c r="H146" s="632"/>
      <c r="I146" s="632"/>
      <c r="J146" s="632"/>
      <c r="K146" s="632"/>
      <c r="L146" s="632"/>
      <c r="M146" s="632"/>
      <c r="N146" s="632"/>
      <c r="O146" s="632"/>
      <c r="P146" s="632"/>
      <c r="Q146" s="632"/>
      <c r="R146" s="632"/>
      <c r="S146" s="632"/>
      <c r="T146" s="632"/>
      <c r="U146" s="632"/>
      <c r="V146" s="632"/>
      <c r="W146" s="633"/>
      <c r="X146" s="633"/>
      <c r="Y146" s="633"/>
      <c r="Z146" s="633"/>
      <c r="AA146" s="633"/>
      <c r="AB146" s="633"/>
      <c r="AC146" s="633"/>
      <c r="AD146" s="633"/>
      <c r="AE146" s="633"/>
      <c r="AF146" s="633"/>
      <c r="AG146" s="633"/>
      <c r="AH146" s="633"/>
      <c r="AI146" s="633"/>
      <c r="AJ146" s="633"/>
      <c r="AK146" s="633"/>
      <c r="AL146" s="633"/>
      <c r="AM146" s="633"/>
      <c r="AN146" s="633"/>
      <c r="AO146" s="633"/>
      <c r="AP146" s="633"/>
      <c r="AQ146" s="633"/>
      <c r="AR146" s="633"/>
      <c r="AS146" s="633"/>
    </row>
    <row r="147">
      <c r="A147" s="631"/>
      <c r="B147" s="632"/>
      <c r="C147" s="632"/>
      <c r="D147" s="632"/>
      <c r="E147" s="632"/>
      <c r="F147" s="632"/>
      <c r="G147" s="632"/>
      <c r="H147" s="632"/>
      <c r="I147" s="632"/>
      <c r="J147" s="632"/>
      <c r="K147" s="632"/>
      <c r="L147" s="632"/>
      <c r="M147" s="632"/>
      <c r="N147" s="632"/>
      <c r="O147" s="632"/>
      <c r="P147" s="632"/>
      <c r="Q147" s="632"/>
      <c r="R147" s="632"/>
      <c r="S147" s="632"/>
      <c r="T147" s="632"/>
      <c r="U147" s="632"/>
      <c r="V147" s="632"/>
      <c r="W147" s="633"/>
      <c r="X147" s="633"/>
      <c r="Y147" s="633"/>
      <c r="Z147" s="633"/>
      <c r="AA147" s="633"/>
      <c r="AB147" s="633"/>
      <c r="AC147" s="633"/>
      <c r="AD147" s="633"/>
      <c r="AE147" s="633"/>
      <c r="AF147" s="633"/>
      <c r="AG147" s="633"/>
      <c r="AH147" s="633"/>
      <c r="AI147" s="633"/>
      <c r="AJ147" s="633"/>
      <c r="AK147" s="633"/>
      <c r="AL147" s="633"/>
      <c r="AM147" s="633"/>
      <c r="AN147" s="633"/>
      <c r="AO147" s="633"/>
      <c r="AP147" s="633"/>
      <c r="AQ147" s="633"/>
      <c r="AR147" s="633"/>
      <c r="AS147" s="633"/>
    </row>
    <row r="148">
      <c r="A148" s="631"/>
      <c r="B148" s="632"/>
      <c r="C148" s="632"/>
      <c r="D148" s="632"/>
      <c r="E148" s="632"/>
      <c r="F148" s="632"/>
      <c r="G148" s="632"/>
      <c r="H148" s="632"/>
      <c r="I148" s="632"/>
      <c r="J148" s="632"/>
      <c r="K148" s="632"/>
      <c r="L148" s="632"/>
      <c r="M148" s="632"/>
      <c r="N148" s="632"/>
      <c r="O148" s="632"/>
      <c r="P148" s="632"/>
      <c r="Q148" s="632"/>
      <c r="R148" s="632"/>
      <c r="S148" s="632"/>
      <c r="T148" s="632"/>
      <c r="U148" s="632"/>
      <c r="V148" s="632"/>
      <c r="W148" s="633"/>
      <c r="X148" s="633"/>
      <c r="Y148" s="633"/>
      <c r="Z148" s="633"/>
      <c r="AA148" s="633"/>
      <c r="AB148" s="633"/>
      <c r="AC148" s="633"/>
      <c r="AD148" s="633"/>
      <c r="AE148" s="633"/>
      <c r="AF148" s="633"/>
      <c r="AG148" s="633"/>
      <c r="AH148" s="633"/>
      <c r="AI148" s="633"/>
      <c r="AJ148" s="633"/>
      <c r="AK148" s="633"/>
      <c r="AL148" s="633"/>
      <c r="AM148" s="633"/>
      <c r="AN148" s="633"/>
      <c r="AO148" s="633"/>
      <c r="AP148" s="633"/>
      <c r="AQ148" s="633"/>
      <c r="AR148" s="633"/>
      <c r="AS148" s="633"/>
    </row>
    <row r="149">
      <c r="A149" s="631"/>
      <c r="B149" s="632"/>
      <c r="C149" s="632"/>
      <c r="D149" s="632"/>
      <c r="E149" s="632"/>
      <c r="F149" s="632"/>
      <c r="G149" s="632"/>
      <c r="H149" s="632"/>
      <c r="I149" s="632"/>
      <c r="J149" s="632"/>
      <c r="K149" s="632"/>
      <c r="L149" s="632"/>
      <c r="M149" s="632"/>
      <c r="N149" s="632"/>
      <c r="O149" s="632"/>
      <c r="P149" s="632"/>
      <c r="Q149" s="632"/>
      <c r="R149" s="632"/>
      <c r="S149" s="632"/>
      <c r="T149" s="632"/>
      <c r="U149" s="632"/>
      <c r="V149" s="632"/>
      <c r="W149" s="633"/>
      <c r="X149" s="633"/>
      <c r="Y149" s="633"/>
      <c r="Z149" s="633"/>
      <c r="AA149" s="633"/>
      <c r="AB149" s="633"/>
      <c r="AC149" s="633"/>
      <c r="AD149" s="633"/>
      <c r="AE149" s="633"/>
      <c r="AF149" s="633"/>
      <c r="AG149" s="633"/>
      <c r="AH149" s="633"/>
      <c r="AI149" s="633"/>
      <c r="AJ149" s="633"/>
      <c r="AK149" s="633"/>
      <c r="AL149" s="633"/>
      <c r="AM149" s="633"/>
      <c r="AN149" s="633"/>
      <c r="AO149" s="633"/>
      <c r="AP149" s="633"/>
      <c r="AQ149" s="633"/>
      <c r="AR149" s="633"/>
      <c r="AS149" s="633"/>
    </row>
    <row r="150">
      <c r="A150" s="631"/>
      <c r="B150" s="632"/>
      <c r="C150" s="632"/>
      <c r="D150" s="632"/>
      <c r="E150" s="632"/>
      <c r="F150" s="632"/>
      <c r="G150" s="632"/>
      <c r="H150" s="632"/>
      <c r="I150" s="632"/>
      <c r="J150" s="632"/>
      <c r="K150" s="632"/>
      <c r="L150" s="632"/>
      <c r="M150" s="632"/>
      <c r="N150" s="632"/>
      <c r="O150" s="632"/>
      <c r="P150" s="632"/>
      <c r="Q150" s="632"/>
      <c r="R150" s="632"/>
      <c r="S150" s="632"/>
      <c r="T150" s="632"/>
      <c r="U150" s="632"/>
      <c r="V150" s="632"/>
      <c r="W150" s="633"/>
      <c r="X150" s="633"/>
      <c r="Y150" s="633"/>
      <c r="Z150" s="633"/>
      <c r="AA150" s="633"/>
      <c r="AB150" s="633"/>
      <c r="AC150" s="633"/>
      <c r="AD150" s="633"/>
      <c r="AE150" s="633"/>
      <c r="AF150" s="633"/>
      <c r="AG150" s="633"/>
      <c r="AH150" s="633"/>
      <c r="AI150" s="633"/>
      <c r="AJ150" s="633"/>
      <c r="AK150" s="633"/>
      <c r="AL150" s="633"/>
      <c r="AM150" s="633"/>
      <c r="AN150" s="633"/>
      <c r="AO150" s="633"/>
      <c r="AP150" s="633"/>
      <c r="AQ150" s="633"/>
      <c r="AR150" s="633"/>
      <c r="AS150" s="633"/>
    </row>
    <row r="151">
      <c r="A151" s="631"/>
      <c r="B151" s="632"/>
      <c r="C151" s="632"/>
      <c r="D151" s="632"/>
      <c r="E151" s="632"/>
      <c r="F151" s="632"/>
      <c r="G151" s="632"/>
      <c r="H151" s="632"/>
      <c r="I151" s="632"/>
      <c r="J151" s="632"/>
      <c r="K151" s="632"/>
      <c r="L151" s="632"/>
      <c r="M151" s="632"/>
      <c r="N151" s="632"/>
      <c r="O151" s="632"/>
      <c r="P151" s="632"/>
      <c r="Q151" s="632"/>
      <c r="R151" s="632"/>
      <c r="S151" s="632"/>
      <c r="T151" s="632"/>
      <c r="U151" s="632"/>
      <c r="V151" s="632"/>
      <c r="W151" s="633"/>
      <c r="X151" s="633"/>
      <c r="Y151" s="633"/>
      <c r="Z151" s="633"/>
      <c r="AA151" s="633"/>
      <c r="AB151" s="633"/>
      <c r="AC151" s="633"/>
      <c r="AD151" s="633"/>
      <c r="AE151" s="633"/>
      <c r="AF151" s="633"/>
      <c r="AG151" s="633"/>
      <c r="AH151" s="633"/>
      <c r="AI151" s="633"/>
      <c r="AJ151" s="633"/>
      <c r="AK151" s="633"/>
      <c r="AL151" s="633"/>
      <c r="AM151" s="633"/>
      <c r="AN151" s="633"/>
      <c r="AO151" s="633"/>
      <c r="AP151" s="633"/>
      <c r="AQ151" s="633"/>
      <c r="AR151" s="633"/>
      <c r="AS151" s="633"/>
    </row>
    <row r="152">
      <c r="A152" s="631"/>
      <c r="B152" s="632"/>
      <c r="C152" s="632"/>
      <c r="D152" s="632"/>
      <c r="E152" s="632"/>
      <c r="F152" s="632"/>
      <c r="G152" s="632"/>
      <c r="H152" s="632"/>
      <c r="I152" s="632"/>
      <c r="J152" s="632"/>
      <c r="K152" s="632"/>
      <c r="L152" s="632"/>
      <c r="M152" s="632"/>
      <c r="N152" s="632"/>
      <c r="O152" s="632"/>
      <c r="P152" s="632"/>
      <c r="Q152" s="632"/>
      <c r="R152" s="632"/>
      <c r="S152" s="632"/>
      <c r="T152" s="632"/>
      <c r="U152" s="632"/>
      <c r="V152" s="632"/>
      <c r="W152" s="633"/>
      <c r="X152" s="633"/>
      <c r="Y152" s="633"/>
      <c r="Z152" s="633"/>
      <c r="AA152" s="633"/>
      <c r="AB152" s="633"/>
      <c r="AC152" s="633"/>
      <c r="AD152" s="633"/>
      <c r="AE152" s="633"/>
      <c r="AF152" s="633"/>
      <c r="AG152" s="633"/>
      <c r="AH152" s="633"/>
      <c r="AI152" s="633"/>
      <c r="AJ152" s="633"/>
      <c r="AK152" s="633"/>
      <c r="AL152" s="633"/>
      <c r="AM152" s="633"/>
      <c r="AN152" s="633"/>
      <c r="AO152" s="633"/>
      <c r="AP152" s="633"/>
      <c r="AQ152" s="633"/>
      <c r="AR152" s="633"/>
      <c r="AS152" s="633"/>
    </row>
    <row r="153">
      <c r="A153" s="631"/>
      <c r="B153" s="632"/>
      <c r="C153" s="632"/>
      <c r="D153" s="632"/>
      <c r="E153" s="632"/>
      <c r="F153" s="632"/>
      <c r="G153" s="632"/>
      <c r="H153" s="632"/>
      <c r="I153" s="632"/>
      <c r="J153" s="632"/>
      <c r="K153" s="632"/>
      <c r="L153" s="632"/>
      <c r="M153" s="632"/>
      <c r="N153" s="632"/>
      <c r="O153" s="632"/>
      <c r="P153" s="632"/>
      <c r="Q153" s="632"/>
      <c r="R153" s="632"/>
      <c r="S153" s="632"/>
      <c r="T153" s="632"/>
      <c r="U153" s="632"/>
      <c r="V153" s="632"/>
      <c r="W153" s="633"/>
      <c r="X153" s="633"/>
      <c r="Y153" s="633"/>
      <c r="Z153" s="633"/>
      <c r="AA153" s="633"/>
      <c r="AB153" s="633"/>
      <c r="AC153" s="633"/>
      <c r="AD153" s="633"/>
      <c r="AE153" s="633"/>
      <c r="AF153" s="633"/>
      <c r="AG153" s="633"/>
      <c r="AH153" s="633"/>
      <c r="AI153" s="633"/>
      <c r="AJ153" s="633"/>
      <c r="AK153" s="633"/>
      <c r="AL153" s="633"/>
      <c r="AM153" s="633"/>
      <c r="AN153" s="633"/>
      <c r="AO153" s="633"/>
      <c r="AP153" s="633"/>
      <c r="AQ153" s="633"/>
      <c r="AR153" s="633"/>
      <c r="AS153" s="633"/>
    </row>
    <row r="154">
      <c r="A154" s="631"/>
      <c r="B154" s="632"/>
      <c r="C154" s="632"/>
      <c r="D154" s="632"/>
      <c r="E154" s="632"/>
      <c r="F154" s="632"/>
      <c r="G154" s="632"/>
      <c r="H154" s="632"/>
      <c r="I154" s="632"/>
      <c r="J154" s="632"/>
      <c r="K154" s="632"/>
      <c r="L154" s="632"/>
      <c r="M154" s="632"/>
      <c r="N154" s="632"/>
      <c r="O154" s="632"/>
      <c r="P154" s="632"/>
      <c r="Q154" s="632"/>
      <c r="R154" s="632"/>
      <c r="S154" s="632"/>
      <c r="T154" s="632"/>
      <c r="U154" s="632"/>
      <c r="V154" s="632"/>
      <c r="W154" s="633"/>
      <c r="X154" s="633"/>
      <c r="Y154" s="633"/>
      <c r="Z154" s="633"/>
      <c r="AA154" s="633"/>
      <c r="AB154" s="633"/>
      <c r="AC154" s="633"/>
      <c r="AD154" s="633"/>
      <c r="AE154" s="633"/>
      <c r="AF154" s="633"/>
      <c r="AG154" s="633"/>
      <c r="AH154" s="633"/>
      <c r="AI154" s="633"/>
      <c r="AJ154" s="633"/>
      <c r="AK154" s="633"/>
      <c r="AL154" s="633"/>
      <c r="AM154" s="633"/>
      <c r="AN154" s="633"/>
      <c r="AO154" s="633"/>
      <c r="AP154" s="633"/>
      <c r="AQ154" s="633"/>
      <c r="AR154" s="633"/>
      <c r="AS154" s="633"/>
    </row>
    <row r="155">
      <c r="A155" s="631"/>
      <c r="B155" s="632"/>
      <c r="C155" s="632"/>
      <c r="D155" s="632"/>
      <c r="E155" s="632"/>
      <c r="F155" s="632"/>
      <c r="G155" s="632"/>
      <c r="H155" s="632"/>
      <c r="I155" s="632"/>
      <c r="J155" s="632"/>
      <c r="K155" s="632"/>
      <c r="L155" s="632"/>
      <c r="M155" s="632"/>
      <c r="N155" s="632"/>
      <c r="O155" s="632"/>
      <c r="P155" s="632"/>
      <c r="Q155" s="632"/>
      <c r="R155" s="632"/>
      <c r="S155" s="632"/>
      <c r="T155" s="632"/>
      <c r="U155" s="632"/>
      <c r="V155" s="632"/>
      <c r="W155" s="633"/>
      <c r="X155" s="633"/>
      <c r="Y155" s="633"/>
      <c r="Z155" s="633"/>
      <c r="AA155" s="633"/>
      <c r="AB155" s="633"/>
      <c r="AC155" s="633"/>
      <c r="AD155" s="633"/>
      <c r="AE155" s="633"/>
      <c r="AF155" s="633"/>
      <c r="AG155" s="633"/>
      <c r="AH155" s="633"/>
      <c r="AI155" s="633"/>
      <c r="AJ155" s="633"/>
      <c r="AK155" s="633"/>
      <c r="AL155" s="633"/>
      <c r="AM155" s="633"/>
      <c r="AN155" s="633"/>
      <c r="AO155" s="633"/>
      <c r="AP155" s="633"/>
      <c r="AQ155" s="633"/>
      <c r="AR155" s="633"/>
      <c r="AS155" s="633"/>
    </row>
    <row r="156">
      <c r="A156" s="631"/>
      <c r="B156" s="632"/>
      <c r="C156" s="632"/>
      <c r="D156" s="632"/>
      <c r="E156" s="632"/>
      <c r="F156" s="632"/>
      <c r="G156" s="632"/>
      <c r="H156" s="632"/>
      <c r="I156" s="632"/>
      <c r="J156" s="632"/>
      <c r="K156" s="632"/>
      <c r="L156" s="632"/>
      <c r="M156" s="632"/>
      <c r="N156" s="632"/>
      <c r="O156" s="632"/>
      <c r="P156" s="632"/>
      <c r="Q156" s="632"/>
      <c r="R156" s="632"/>
      <c r="S156" s="632"/>
      <c r="T156" s="632"/>
      <c r="U156" s="632"/>
      <c r="V156" s="632"/>
      <c r="W156" s="633"/>
      <c r="X156" s="633"/>
      <c r="Y156" s="633"/>
      <c r="Z156" s="633"/>
      <c r="AA156" s="633"/>
      <c r="AB156" s="633"/>
      <c r="AC156" s="633"/>
      <c r="AD156" s="633"/>
      <c r="AE156" s="633"/>
      <c r="AF156" s="633"/>
      <c r="AG156" s="633"/>
      <c r="AH156" s="633"/>
      <c r="AI156" s="633"/>
      <c r="AJ156" s="633"/>
      <c r="AK156" s="633"/>
      <c r="AL156" s="633"/>
      <c r="AM156" s="633"/>
      <c r="AN156" s="633"/>
      <c r="AO156" s="633"/>
      <c r="AP156" s="633"/>
      <c r="AQ156" s="633"/>
      <c r="AR156" s="633"/>
      <c r="AS156" s="633"/>
    </row>
    <row r="157">
      <c r="A157" s="631"/>
      <c r="B157" s="632"/>
      <c r="C157" s="632"/>
      <c r="D157" s="632"/>
      <c r="E157" s="632"/>
      <c r="F157" s="632"/>
      <c r="G157" s="632"/>
      <c r="H157" s="632"/>
      <c r="I157" s="632"/>
      <c r="J157" s="632"/>
      <c r="K157" s="632"/>
      <c r="L157" s="632"/>
      <c r="M157" s="632"/>
      <c r="N157" s="632"/>
      <c r="O157" s="632"/>
      <c r="P157" s="632"/>
      <c r="Q157" s="632"/>
      <c r="R157" s="632"/>
      <c r="S157" s="632"/>
      <c r="T157" s="632"/>
      <c r="U157" s="632"/>
      <c r="V157" s="632"/>
      <c r="W157" s="633"/>
      <c r="X157" s="633"/>
      <c r="Y157" s="633"/>
      <c r="Z157" s="633"/>
      <c r="AA157" s="633"/>
      <c r="AB157" s="633"/>
      <c r="AC157" s="633"/>
      <c r="AD157" s="633"/>
      <c r="AE157" s="633"/>
      <c r="AF157" s="633"/>
      <c r="AG157" s="633"/>
      <c r="AH157" s="633"/>
      <c r="AI157" s="633"/>
      <c r="AJ157" s="633"/>
      <c r="AK157" s="633"/>
      <c r="AL157" s="633"/>
      <c r="AM157" s="633"/>
      <c r="AN157" s="633"/>
      <c r="AO157" s="633"/>
      <c r="AP157" s="633"/>
      <c r="AQ157" s="633"/>
      <c r="AR157" s="633"/>
      <c r="AS157" s="633"/>
    </row>
    <row r="158">
      <c r="A158" s="631"/>
      <c r="B158" s="632"/>
      <c r="C158" s="632"/>
      <c r="D158" s="632"/>
      <c r="E158" s="632"/>
      <c r="F158" s="632"/>
      <c r="G158" s="632"/>
      <c r="H158" s="632"/>
      <c r="I158" s="632"/>
      <c r="J158" s="632"/>
      <c r="K158" s="632"/>
      <c r="L158" s="632"/>
      <c r="M158" s="632"/>
      <c r="N158" s="632"/>
      <c r="O158" s="632"/>
      <c r="P158" s="632"/>
      <c r="Q158" s="632"/>
      <c r="R158" s="632"/>
      <c r="S158" s="632"/>
      <c r="T158" s="632"/>
      <c r="U158" s="632"/>
      <c r="V158" s="632"/>
      <c r="W158" s="633"/>
      <c r="X158" s="633"/>
      <c r="Y158" s="633"/>
      <c r="Z158" s="633"/>
      <c r="AA158" s="633"/>
      <c r="AB158" s="633"/>
      <c r="AC158" s="633"/>
      <c r="AD158" s="633"/>
      <c r="AE158" s="633"/>
      <c r="AF158" s="633"/>
      <c r="AG158" s="633"/>
      <c r="AH158" s="633"/>
      <c r="AI158" s="633"/>
      <c r="AJ158" s="633"/>
      <c r="AK158" s="633"/>
      <c r="AL158" s="633"/>
      <c r="AM158" s="633"/>
      <c r="AN158" s="633"/>
      <c r="AO158" s="633"/>
      <c r="AP158" s="633"/>
      <c r="AQ158" s="633"/>
      <c r="AR158" s="633"/>
      <c r="AS158" s="633"/>
    </row>
    <row r="159">
      <c r="A159" s="575"/>
      <c r="B159" s="337"/>
      <c r="C159" s="337"/>
      <c r="D159" s="337"/>
      <c r="E159" s="337"/>
      <c r="F159" s="337"/>
      <c r="G159" s="337"/>
      <c r="H159" s="337"/>
      <c r="I159" s="632"/>
      <c r="J159" s="632"/>
      <c r="K159" s="632"/>
      <c r="L159" s="632"/>
      <c r="M159" s="632"/>
      <c r="N159" s="632"/>
      <c r="O159" s="632"/>
      <c r="P159" s="632"/>
      <c r="Q159" s="632"/>
      <c r="R159" s="632"/>
      <c r="S159" s="632"/>
      <c r="T159" s="632"/>
      <c r="U159" s="632"/>
      <c r="V159" s="632"/>
      <c r="W159" s="633"/>
      <c r="X159" s="633"/>
      <c r="Y159" s="633"/>
      <c r="Z159" s="633"/>
      <c r="AA159" s="633"/>
      <c r="AB159" s="633"/>
      <c r="AC159" s="633"/>
      <c r="AD159" s="633"/>
      <c r="AE159" s="633"/>
      <c r="AF159" s="633"/>
      <c r="AG159" s="633"/>
      <c r="AH159" s="633"/>
      <c r="AI159" s="633"/>
      <c r="AJ159" s="633"/>
      <c r="AK159" s="633"/>
      <c r="AL159" s="633"/>
      <c r="AM159" s="633"/>
      <c r="AN159" s="633"/>
      <c r="AO159" s="633"/>
      <c r="AP159" s="633"/>
      <c r="AQ159" s="633"/>
      <c r="AR159" s="633"/>
      <c r="AS159" s="633"/>
    </row>
    <row r="160">
      <c r="A160" s="575"/>
      <c r="B160" s="337"/>
      <c r="C160" s="337"/>
      <c r="D160" s="337"/>
      <c r="E160" s="337"/>
      <c r="F160" s="337"/>
      <c r="G160" s="337"/>
      <c r="H160" s="337"/>
      <c r="I160" s="632"/>
      <c r="J160" s="632"/>
      <c r="K160" s="632"/>
      <c r="L160" s="632"/>
      <c r="M160" s="632"/>
      <c r="N160" s="632"/>
      <c r="O160" s="632"/>
      <c r="P160" s="632"/>
      <c r="Q160" s="632"/>
      <c r="R160" s="632"/>
      <c r="S160" s="632"/>
      <c r="T160" s="632"/>
      <c r="U160" s="632"/>
      <c r="V160" s="632"/>
      <c r="W160" s="633"/>
      <c r="X160" s="633"/>
      <c r="Y160" s="633"/>
      <c r="Z160" s="633"/>
      <c r="AA160" s="633"/>
      <c r="AB160" s="633"/>
      <c r="AC160" s="633"/>
      <c r="AD160" s="633"/>
      <c r="AE160" s="633"/>
      <c r="AF160" s="633"/>
      <c r="AG160" s="633"/>
      <c r="AH160" s="633"/>
      <c r="AI160" s="633"/>
      <c r="AJ160" s="633"/>
      <c r="AK160" s="633"/>
      <c r="AL160" s="633"/>
      <c r="AM160" s="633"/>
      <c r="AN160" s="633"/>
      <c r="AO160" s="633"/>
      <c r="AP160" s="633"/>
      <c r="AQ160" s="633"/>
      <c r="AR160" s="633"/>
      <c r="AS160" s="633"/>
    </row>
    <row r="161">
      <c r="A161" s="575"/>
      <c r="B161" s="337"/>
      <c r="C161" s="337"/>
      <c r="D161" s="337"/>
      <c r="E161" s="337"/>
      <c r="F161" s="337"/>
      <c r="G161" s="337"/>
      <c r="H161" s="337"/>
      <c r="I161" s="632"/>
      <c r="J161" s="632"/>
      <c r="K161" s="632"/>
      <c r="L161" s="632"/>
      <c r="M161" s="632"/>
      <c r="N161" s="632"/>
      <c r="O161" s="632"/>
      <c r="P161" s="632"/>
      <c r="Q161" s="632"/>
      <c r="R161" s="632"/>
      <c r="S161" s="632"/>
      <c r="T161" s="632"/>
      <c r="U161" s="632"/>
      <c r="V161" s="632"/>
      <c r="W161" s="633"/>
      <c r="X161" s="633"/>
      <c r="Y161" s="633"/>
      <c r="Z161" s="633"/>
      <c r="AA161" s="633"/>
      <c r="AB161" s="633"/>
      <c r="AC161" s="633"/>
      <c r="AD161" s="633"/>
      <c r="AE161" s="633"/>
      <c r="AF161" s="633"/>
      <c r="AG161" s="633"/>
      <c r="AH161" s="633"/>
      <c r="AI161" s="633"/>
      <c r="AJ161" s="633"/>
      <c r="AK161" s="633"/>
      <c r="AL161" s="633"/>
      <c r="AM161" s="633"/>
      <c r="AN161" s="633"/>
      <c r="AO161" s="633"/>
      <c r="AP161" s="633"/>
      <c r="AQ161" s="633"/>
      <c r="AR161" s="633"/>
      <c r="AS161" s="633"/>
    </row>
    <row r="162">
      <c r="A162" s="575"/>
      <c r="B162" s="337"/>
      <c r="C162" s="337"/>
      <c r="D162" s="337"/>
      <c r="E162" s="337"/>
      <c r="F162" s="337"/>
      <c r="G162" s="337"/>
      <c r="H162" s="337"/>
      <c r="I162" s="632"/>
      <c r="J162" s="632"/>
      <c r="K162" s="632"/>
      <c r="L162" s="632"/>
      <c r="M162" s="632"/>
      <c r="N162" s="632"/>
      <c r="O162" s="632"/>
      <c r="P162" s="632"/>
      <c r="Q162" s="632"/>
      <c r="R162" s="632"/>
      <c r="S162" s="632"/>
      <c r="T162" s="632"/>
      <c r="U162" s="632"/>
      <c r="V162" s="632"/>
      <c r="W162" s="633"/>
      <c r="X162" s="633"/>
      <c r="Y162" s="633"/>
      <c r="Z162" s="633"/>
      <c r="AA162" s="633"/>
      <c r="AB162" s="633"/>
      <c r="AC162" s="633"/>
      <c r="AD162" s="633"/>
      <c r="AE162" s="633"/>
      <c r="AF162" s="633"/>
      <c r="AG162" s="633"/>
      <c r="AH162" s="633"/>
      <c r="AI162" s="633"/>
      <c r="AJ162" s="633"/>
      <c r="AK162" s="633"/>
      <c r="AL162" s="633"/>
      <c r="AM162" s="633"/>
      <c r="AN162" s="633"/>
      <c r="AO162" s="633"/>
      <c r="AP162" s="633"/>
      <c r="AQ162" s="633"/>
      <c r="AR162" s="633"/>
      <c r="AS162" s="633"/>
    </row>
    <row r="163">
      <c r="A163" s="575"/>
      <c r="B163" s="337"/>
      <c r="C163" s="337"/>
      <c r="D163" s="337"/>
      <c r="E163" s="337"/>
      <c r="F163" s="337"/>
      <c r="G163" s="337"/>
      <c r="H163" s="337"/>
      <c r="I163" s="632"/>
      <c r="J163" s="632"/>
      <c r="K163" s="632"/>
      <c r="L163" s="632"/>
      <c r="M163" s="632"/>
      <c r="N163" s="632"/>
      <c r="O163" s="632"/>
      <c r="P163" s="632"/>
      <c r="Q163" s="632"/>
      <c r="R163" s="632"/>
      <c r="S163" s="632"/>
      <c r="T163" s="632"/>
      <c r="U163" s="632"/>
      <c r="V163" s="632"/>
      <c r="W163" s="633"/>
      <c r="X163" s="633"/>
      <c r="Y163" s="633"/>
      <c r="Z163" s="633"/>
      <c r="AA163" s="633"/>
      <c r="AB163" s="633"/>
      <c r="AC163" s="633"/>
      <c r="AD163" s="633"/>
      <c r="AE163" s="633"/>
      <c r="AF163" s="633"/>
      <c r="AG163" s="633"/>
      <c r="AH163" s="633"/>
      <c r="AI163" s="633"/>
      <c r="AJ163" s="633"/>
      <c r="AK163" s="633"/>
      <c r="AL163" s="633"/>
      <c r="AM163" s="633"/>
      <c r="AN163" s="633"/>
      <c r="AO163" s="633"/>
      <c r="AP163" s="633"/>
      <c r="AQ163" s="633"/>
      <c r="AR163" s="633"/>
      <c r="AS163" s="633"/>
    </row>
    <row r="164">
      <c r="A164" s="575"/>
      <c r="B164" s="337"/>
      <c r="C164" s="337"/>
      <c r="D164" s="337"/>
      <c r="E164" s="337"/>
      <c r="F164" s="337"/>
      <c r="G164" s="337"/>
      <c r="H164" s="337"/>
      <c r="I164" s="632"/>
      <c r="J164" s="632"/>
      <c r="K164" s="632"/>
      <c r="L164" s="632"/>
      <c r="M164" s="632"/>
      <c r="N164" s="632"/>
      <c r="O164" s="632"/>
      <c r="P164" s="632"/>
      <c r="Q164" s="632"/>
      <c r="R164" s="632"/>
      <c r="S164" s="632"/>
      <c r="T164" s="632"/>
      <c r="U164" s="632"/>
      <c r="V164" s="632"/>
      <c r="W164" s="633"/>
      <c r="X164" s="633"/>
      <c r="Y164" s="633"/>
      <c r="Z164" s="633"/>
      <c r="AA164" s="633"/>
      <c r="AB164" s="633"/>
      <c r="AC164" s="633"/>
      <c r="AD164" s="633"/>
      <c r="AE164" s="633"/>
      <c r="AF164" s="633"/>
      <c r="AG164" s="633"/>
      <c r="AH164" s="633"/>
      <c r="AI164" s="633"/>
      <c r="AJ164" s="633"/>
      <c r="AK164" s="633"/>
      <c r="AL164" s="633"/>
      <c r="AM164" s="633"/>
      <c r="AN164" s="633"/>
      <c r="AO164" s="633"/>
      <c r="AP164" s="633"/>
      <c r="AQ164" s="633"/>
      <c r="AR164" s="633"/>
      <c r="AS164" s="633"/>
    </row>
    <row r="165">
      <c r="A165" s="575"/>
      <c r="B165" s="337"/>
      <c r="C165" s="337"/>
      <c r="D165" s="337"/>
      <c r="E165" s="337"/>
      <c r="F165" s="337"/>
      <c r="G165" s="337"/>
      <c r="H165" s="337"/>
      <c r="I165" s="337"/>
      <c r="J165" s="337"/>
      <c r="K165" s="337"/>
      <c r="L165" s="337"/>
      <c r="M165" s="337"/>
      <c r="N165" s="337"/>
      <c r="O165" s="337"/>
      <c r="P165" s="337"/>
      <c r="Q165" s="337"/>
      <c r="R165" s="337"/>
      <c r="S165" s="337"/>
      <c r="T165" s="337"/>
      <c r="U165" s="337"/>
      <c r="V165" s="337"/>
      <c r="W165" s="95"/>
      <c r="X165" s="95"/>
      <c r="Y165" s="95"/>
      <c r="Z165" s="95"/>
      <c r="AA165" s="95"/>
      <c r="AB165" s="95"/>
      <c r="AC165" s="95"/>
      <c r="AD165" s="95"/>
      <c r="AE165" s="95"/>
      <c r="AF165" s="95"/>
      <c r="AG165" s="95"/>
      <c r="AH165" s="95"/>
      <c r="AI165" s="95"/>
      <c r="AJ165" s="95"/>
      <c r="AK165" s="95"/>
      <c r="AL165" s="95"/>
      <c r="AM165" s="95"/>
      <c r="AN165" s="95"/>
      <c r="AO165" s="95"/>
      <c r="AP165" s="95"/>
      <c r="AQ165" s="95"/>
      <c r="AR165" s="95"/>
      <c r="AS165" s="95"/>
    </row>
    <row r="166">
      <c r="A166" s="575"/>
      <c r="B166" s="337"/>
      <c r="C166" s="337"/>
      <c r="D166" s="337"/>
      <c r="E166" s="337"/>
      <c r="F166" s="337"/>
      <c r="G166" s="337"/>
      <c r="H166" s="337"/>
      <c r="I166" s="337"/>
      <c r="J166" s="337"/>
      <c r="K166" s="337"/>
      <c r="L166" s="337"/>
      <c r="M166" s="337"/>
      <c r="N166" s="337"/>
      <c r="O166" s="337"/>
      <c r="P166" s="337"/>
      <c r="Q166" s="337"/>
      <c r="R166" s="337"/>
      <c r="S166" s="337"/>
      <c r="T166" s="337"/>
      <c r="U166" s="337"/>
      <c r="V166" s="337"/>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row>
    <row r="167">
      <c r="A167" s="575"/>
      <c r="B167" s="337"/>
      <c r="C167" s="337"/>
      <c r="D167" s="337"/>
      <c r="E167" s="337"/>
      <c r="F167" s="337"/>
      <c r="G167" s="337"/>
      <c r="H167" s="337"/>
      <c r="I167" s="337"/>
      <c r="J167" s="337"/>
      <c r="K167" s="337"/>
      <c r="L167" s="337"/>
      <c r="M167" s="337"/>
      <c r="N167" s="337"/>
      <c r="O167" s="337"/>
      <c r="P167" s="337"/>
      <c r="Q167" s="337"/>
      <c r="R167" s="337"/>
      <c r="S167" s="337"/>
      <c r="T167" s="337"/>
      <c r="U167" s="337"/>
      <c r="V167" s="337"/>
      <c r="W167" s="95"/>
      <c r="X167" s="95"/>
      <c r="Y167" s="95"/>
      <c r="Z167" s="95"/>
      <c r="AA167" s="95"/>
      <c r="AB167" s="95"/>
      <c r="AC167" s="95"/>
      <c r="AD167" s="95"/>
      <c r="AE167" s="95"/>
      <c r="AF167" s="95"/>
      <c r="AG167" s="95"/>
      <c r="AH167" s="95"/>
      <c r="AI167" s="95"/>
      <c r="AJ167" s="95"/>
      <c r="AK167" s="95"/>
      <c r="AL167" s="95"/>
      <c r="AM167" s="95"/>
      <c r="AN167" s="95"/>
      <c r="AO167" s="95"/>
      <c r="AP167" s="95"/>
      <c r="AQ167" s="95"/>
      <c r="AR167" s="95"/>
      <c r="AS167" s="95"/>
    </row>
    <row r="168">
      <c r="A168" s="575"/>
      <c r="B168" s="337"/>
      <c r="C168" s="337"/>
      <c r="D168" s="337"/>
      <c r="E168" s="337"/>
      <c r="F168" s="337"/>
      <c r="G168" s="337"/>
      <c r="H168" s="337"/>
      <c r="I168" s="337"/>
      <c r="J168" s="337"/>
      <c r="K168" s="337"/>
      <c r="L168" s="337"/>
      <c r="M168" s="337"/>
      <c r="N168" s="337"/>
      <c r="O168" s="337"/>
      <c r="P168" s="337"/>
      <c r="Q168" s="337"/>
      <c r="R168" s="337"/>
      <c r="S168" s="337"/>
      <c r="T168" s="337"/>
      <c r="U168" s="337"/>
      <c r="V168" s="337"/>
      <c r="W168" s="95"/>
      <c r="X168" s="95"/>
      <c r="Y168" s="95"/>
      <c r="Z168" s="95"/>
      <c r="AA168" s="95"/>
      <c r="AB168" s="95"/>
      <c r="AC168" s="95"/>
      <c r="AD168" s="95"/>
      <c r="AE168" s="95"/>
      <c r="AF168" s="95"/>
      <c r="AG168" s="95"/>
      <c r="AH168" s="95"/>
      <c r="AI168" s="95"/>
      <c r="AJ168" s="95"/>
      <c r="AK168" s="95"/>
      <c r="AL168" s="95"/>
      <c r="AM168" s="95"/>
      <c r="AN168" s="95"/>
      <c r="AO168" s="95"/>
      <c r="AP168" s="95"/>
      <c r="AQ168" s="95"/>
      <c r="AR168" s="95"/>
      <c r="AS168" s="95"/>
    </row>
    <row r="169">
      <c r="A169" s="575"/>
      <c r="B169" s="337"/>
      <c r="C169" s="337"/>
      <c r="D169" s="337"/>
      <c r="E169" s="337"/>
      <c r="F169" s="337"/>
      <c r="G169" s="337"/>
      <c r="H169" s="337"/>
      <c r="I169" s="337"/>
      <c r="J169" s="337"/>
      <c r="K169" s="337"/>
      <c r="L169" s="337"/>
      <c r="M169" s="337"/>
      <c r="N169" s="337"/>
      <c r="O169" s="337"/>
      <c r="P169" s="337"/>
      <c r="Q169" s="337"/>
      <c r="R169" s="337"/>
      <c r="S169" s="337"/>
      <c r="T169" s="337"/>
      <c r="U169" s="337"/>
      <c r="V169" s="337"/>
      <c r="W169" s="95"/>
      <c r="X169" s="95"/>
      <c r="Y169" s="95"/>
      <c r="Z169" s="95"/>
      <c r="AA169" s="95"/>
      <c r="AB169" s="95"/>
      <c r="AC169" s="95"/>
      <c r="AD169" s="95"/>
      <c r="AE169" s="95"/>
      <c r="AF169" s="95"/>
      <c r="AG169" s="95"/>
      <c r="AH169" s="95"/>
      <c r="AI169" s="95"/>
      <c r="AJ169" s="95"/>
      <c r="AK169" s="95"/>
      <c r="AL169" s="95"/>
      <c r="AM169" s="95"/>
      <c r="AN169" s="95"/>
      <c r="AO169" s="95"/>
      <c r="AP169" s="95"/>
      <c r="AQ169" s="95"/>
      <c r="AR169" s="95"/>
      <c r="AS169" s="95"/>
    </row>
    <row r="170">
      <c r="A170" s="575"/>
      <c r="B170" s="337"/>
      <c r="C170" s="337"/>
      <c r="D170" s="337"/>
      <c r="E170" s="337"/>
      <c r="F170" s="337"/>
      <c r="G170" s="337"/>
      <c r="H170" s="337"/>
      <c r="I170" s="337"/>
      <c r="J170" s="337"/>
      <c r="K170" s="337"/>
      <c r="L170" s="337"/>
      <c r="M170" s="337"/>
      <c r="N170" s="337"/>
      <c r="O170" s="337"/>
      <c r="P170" s="337"/>
      <c r="Q170" s="337"/>
      <c r="R170" s="337"/>
      <c r="S170" s="337"/>
      <c r="T170" s="337"/>
      <c r="U170" s="337"/>
      <c r="V170" s="337"/>
      <c r="W170" s="95"/>
      <c r="X170" s="95"/>
      <c r="Y170" s="95"/>
      <c r="Z170" s="95"/>
      <c r="AA170" s="95"/>
      <c r="AB170" s="95"/>
      <c r="AC170" s="95"/>
      <c r="AD170" s="95"/>
      <c r="AE170" s="95"/>
      <c r="AF170" s="95"/>
      <c r="AG170" s="95"/>
      <c r="AH170" s="95"/>
      <c r="AI170" s="95"/>
      <c r="AJ170" s="95"/>
      <c r="AK170" s="95"/>
      <c r="AL170" s="95"/>
      <c r="AM170" s="95"/>
      <c r="AN170" s="95"/>
      <c r="AO170" s="95"/>
      <c r="AP170" s="95"/>
      <c r="AQ170" s="95"/>
      <c r="AR170" s="95"/>
      <c r="AS170" s="95"/>
    </row>
    <row r="171">
      <c r="A171" s="575"/>
      <c r="B171" s="337"/>
      <c r="C171" s="337"/>
      <c r="D171" s="337"/>
      <c r="E171" s="337"/>
      <c r="F171" s="337"/>
      <c r="G171" s="337"/>
      <c r="H171" s="337"/>
      <c r="I171" s="337"/>
      <c r="J171" s="337"/>
      <c r="K171" s="337"/>
      <c r="L171" s="337"/>
      <c r="M171" s="337"/>
      <c r="N171" s="337"/>
      <c r="O171" s="337"/>
      <c r="P171" s="337"/>
      <c r="Q171" s="337"/>
      <c r="R171" s="337"/>
      <c r="S171" s="337"/>
      <c r="T171" s="337"/>
      <c r="U171" s="337"/>
      <c r="V171" s="337"/>
      <c r="W171" s="95"/>
      <c r="X171" s="95"/>
      <c r="Y171" s="95"/>
      <c r="Z171" s="95"/>
      <c r="AA171" s="95"/>
      <c r="AB171" s="95"/>
      <c r="AC171" s="95"/>
      <c r="AD171" s="95"/>
      <c r="AE171" s="95"/>
      <c r="AF171" s="95"/>
      <c r="AG171" s="95"/>
      <c r="AH171" s="95"/>
      <c r="AI171" s="95"/>
      <c r="AJ171" s="95"/>
      <c r="AK171" s="95"/>
      <c r="AL171" s="95"/>
      <c r="AM171" s="95"/>
      <c r="AN171" s="95"/>
      <c r="AO171" s="95"/>
      <c r="AP171" s="95"/>
      <c r="AQ171" s="95"/>
      <c r="AR171" s="95"/>
      <c r="AS171" s="95"/>
    </row>
    <row r="172">
      <c r="A172" s="575"/>
      <c r="B172" s="337"/>
      <c r="C172" s="337"/>
      <c r="D172" s="337"/>
      <c r="E172" s="337"/>
      <c r="F172" s="337"/>
      <c r="G172" s="337"/>
      <c r="H172" s="337"/>
      <c r="I172" s="337"/>
      <c r="J172" s="337"/>
      <c r="K172" s="337"/>
      <c r="L172" s="337"/>
      <c r="M172" s="337"/>
      <c r="N172" s="337"/>
      <c r="O172" s="337"/>
      <c r="P172" s="337"/>
      <c r="Q172" s="337"/>
      <c r="R172" s="337"/>
      <c r="S172" s="337"/>
      <c r="T172" s="337"/>
      <c r="U172" s="337"/>
      <c r="V172" s="337"/>
      <c r="W172" s="95"/>
      <c r="X172" s="95"/>
      <c r="Y172" s="95"/>
      <c r="Z172" s="95"/>
      <c r="AA172" s="95"/>
      <c r="AB172" s="95"/>
      <c r="AC172" s="95"/>
      <c r="AD172" s="95"/>
      <c r="AE172" s="95"/>
      <c r="AF172" s="95"/>
      <c r="AG172" s="95"/>
      <c r="AH172" s="95"/>
      <c r="AI172" s="95"/>
      <c r="AJ172" s="95"/>
      <c r="AK172" s="95"/>
      <c r="AL172" s="95"/>
      <c r="AM172" s="95"/>
      <c r="AN172" s="95"/>
      <c r="AO172" s="95"/>
      <c r="AP172" s="95"/>
      <c r="AQ172" s="95"/>
      <c r="AR172" s="95"/>
      <c r="AS172" s="95"/>
    </row>
    <row r="173">
      <c r="A173" s="575"/>
      <c r="B173" s="337"/>
      <c r="C173" s="337"/>
      <c r="D173" s="337"/>
      <c r="E173" s="337"/>
      <c r="F173" s="337"/>
      <c r="G173" s="337"/>
      <c r="H173" s="337"/>
      <c r="I173" s="337"/>
      <c r="J173" s="337"/>
      <c r="K173" s="337"/>
      <c r="L173" s="337"/>
      <c r="M173" s="337"/>
      <c r="N173" s="337"/>
      <c r="O173" s="337"/>
      <c r="P173" s="337"/>
      <c r="Q173" s="337"/>
      <c r="R173" s="337"/>
      <c r="S173" s="337"/>
      <c r="T173" s="337"/>
      <c r="U173" s="337"/>
      <c r="V173" s="337"/>
      <c r="W173" s="95"/>
      <c r="X173" s="95"/>
      <c r="Y173" s="95"/>
      <c r="Z173" s="95"/>
      <c r="AA173" s="95"/>
      <c r="AB173" s="95"/>
      <c r="AC173" s="95"/>
      <c r="AD173" s="95"/>
      <c r="AE173" s="95"/>
      <c r="AF173" s="95"/>
      <c r="AG173" s="95"/>
      <c r="AH173" s="95"/>
      <c r="AI173" s="95"/>
      <c r="AJ173" s="95"/>
      <c r="AK173" s="95"/>
      <c r="AL173" s="95"/>
      <c r="AM173" s="95"/>
      <c r="AN173" s="95"/>
      <c r="AO173" s="95"/>
      <c r="AP173" s="95"/>
      <c r="AQ173" s="95"/>
      <c r="AR173" s="95"/>
      <c r="AS173" s="95"/>
    </row>
    <row r="174">
      <c r="A174" s="575"/>
      <c r="B174" s="337"/>
      <c r="C174" s="337"/>
      <c r="D174" s="337"/>
      <c r="E174" s="337"/>
      <c r="F174" s="337"/>
      <c r="G174" s="337"/>
      <c r="H174" s="337"/>
      <c r="I174" s="337"/>
      <c r="J174" s="337"/>
      <c r="K174" s="337"/>
      <c r="L174" s="337"/>
      <c r="M174" s="337"/>
      <c r="N174" s="337"/>
      <c r="O174" s="337"/>
      <c r="P174" s="337"/>
      <c r="Q174" s="337"/>
      <c r="R174" s="337"/>
      <c r="S174" s="337"/>
      <c r="T174" s="337"/>
      <c r="U174" s="337"/>
      <c r="V174" s="337"/>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row>
    <row r="175">
      <c r="A175" s="575"/>
      <c r="B175" s="337"/>
      <c r="C175" s="337"/>
      <c r="D175" s="337"/>
      <c r="E175" s="337"/>
      <c r="F175" s="337"/>
      <c r="G175" s="337"/>
      <c r="H175" s="337"/>
      <c r="I175" s="337"/>
      <c r="J175" s="337"/>
      <c r="K175" s="337"/>
      <c r="L175" s="337"/>
      <c r="M175" s="337"/>
      <c r="N175" s="337"/>
      <c r="O175" s="337"/>
      <c r="P175" s="337"/>
      <c r="Q175" s="337"/>
      <c r="R175" s="337"/>
      <c r="S175" s="337"/>
      <c r="T175" s="337"/>
      <c r="U175" s="337"/>
      <c r="V175" s="337"/>
      <c r="W175" s="95"/>
      <c r="X175" s="95"/>
      <c r="Y175" s="95"/>
      <c r="Z175" s="95"/>
      <c r="AA175" s="95"/>
      <c r="AB175" s="95"/>
      <c r="AC175" s="95"/>
      <c r="AD175" s="95"/>
      <c r="AE175" s="95"/>
      <c r="AF175" s="95"/>
      <c r="AG175" s="95"/>
      <c r="AH175" s="95"/>
      <c r="AI175" s="95"/>
      <c r="AJ175" s="95"/>
      <c r="AK175" s="95"/>
      <c r="AL175" s="95"/>
      <c r="AM175" s="95"/>
      <c r="AN175" s="95"/>
      <c r="AO175" s="95"/>
      <c r="AP175" s="95"/>
      <c r="AQ175" s="95"/>
      <c r="AR175" s="95"/>
      <c r="AS175" s="95"/>
    </row>
    <row r="176">
      <c r="A176" s="575"/>
      <c r="B176" s="337"/>
      <c r="C176" s="337"/>
      <c r="D176" s="337"/>
      <c r="E176" s="337"/>
      <c r="F176" s="337"/>
      <c r="G176" s="337"/>
      <c r="H176" s="337"/>
      <c r="I176" s="337"/>
      <c r="J176" s="337"/>
      <c r="K176" s="337"/>
      <c r="L176" s="337"/>
      <c r="M176" s="337"/>
      <c r="N176" s="337"/>
      <c r="O176" s="337"/>
      <c r="P176" s="337"/>
      <c r="Q176" s="337"/>
      <c r="R176" s="337"/>
      <c r="S176" s="337"/>
      <c r="T176" s="337"/>
      <c r="U176" s="337"/>
      <c r="V176" s="337"/>
      <c r="W176" s="95"/>
      <c r="X176" s="95"/>
      <c r="Y176" s="95"/>
      <c r="Z176" s="95"/>
      <c r="AA176" s="95"/>
      <c r="AB176" s="95"/>
      <c r="AC176" s="95"/>
      <c r="AD176" s="95"/>
      <c r="AE176" s="95"/>
      <c r="AF176" s="95"/>
      <c r="AG176" s="95"/>
      <c r="AH176" s="95"/>
      <c r="AI176" s="95"/>
      <c r="AJ176" s="95"/>
      <c r="AK176" s="95"/>
      <c r="AL176" s="95"/>
      <c r="AM176" s="95"/>
      <c r="AN176" s="95"/>
      <c r="AO176" s="95"/>
      <c r="AP176" s="95"/>
      <c r="AQ176" s="95"/>
      <c r="AR176" s="95"/>
      <c r="AS176" s="95"/>
    </row>
    <row r="177">
      <c r="A177" s="575"/>
      <c r="B177" s="337"/>
      <c r="C177" s="337"/>
      <c r="D177" s="337"/>
      <c r="E177" s="337"/>
      <c r="F177" s="337"/>
      <c r="G177" s="337"/>
      <c r="H177" s="337"/>
      <c r="I177" s="337"/>
      <c r="J177" s="337"/>
      <c r="K177" s="337"/>
      <c r="L177" s="337"/>
      <c r="M177" s="337"/>
      <c r="N177" s="337"/>
      <c r="O177" s="337"/>
      <c r="P177" s="337"/>
      <c r="Q177" s="337"/>
      <c r="R177" s="337"/>
      <c r="S177" s="337"/>
      <c r="T177" s="337"/>
      <c r="U177" s="337"/>
      <c r="V177" s="337"/>
      <c r="W177" s="95"/>
      <c r="X177" s="95"/>
      <c r="Y177" s="95"/>
      <c r="Z177" s="95"/>
      <c r="AA177" s="95"/>
      <c r="AB177" s="95"/>
      <c r="AC177" s="95"/>
      <c r="AD177" s="95"/>
      <c r="AE177" s="95"/>
      <c r="AF177" s="95"/>
      <c r="AG177" s="95"/>
      <c r="AH177" s="95"/>
      <c r="AI177" s="95"/>
      <c r="AJ177" s="95"/>
      <c r="AK177" s="95"/>
      <c r="AL177" s="95"/>
      <c r="AM177" s="95"/>
      <c r="AN177" s="95"/>
      <c r="AO177" s="95"/>
      <c r="AP177" s="95"/>
      <c r="AQ177" s="95"/>
      <c r="AR177" s="95"/>
      <c r="AS177" s="95"/>
    </row>
    <row r="178">
      <c r="A178" s="575"/>
      <c r="B178" s="337"/>
      <c r="C178" s="337"/>
      <c r="D178" s="337"/>
      <c r="E178" s="337"/>
      <c r="F178" s="337"/>
      <c r="G178" s="337"/>
      <c r="H178" s="337"/>
      <c r="I178" s="337"/>
      <c r="J178" s="337"/>
      <c r="K178" s="337"/>
      <c r="L178" s="337"/>
      <c r="M178" s="337"/>
      <c r="N178" s="337"/>
      <c r="O178" s="337"/>
      <c r="P178" s="337"/>
      <c r="Q178" s="337"/>
      <c r="R178" s="337"/>
      <c r="S178" s="337"/>
      <c r="T178" s="337"/>
      <c r="U178" s="337"/>
      <c r="V178" s="337"/>
      <c r="W178" s="95"/>
      <c r="X178" s="95"/>
      <c r="Y178" s="95"/>
      <c r="Z178" s="95"/>
      <c r="AA178" s="95"/>
      <c r="AB178" s="95"/>
      <c r="AC178" s="95"/>
      <c r="AD178" s="95"/>
      <c r="AE178" s="95"/>
      <c r="AF178" s="95"/>
      <c r="AG178" s="95"/>
      <c r="AH178" s="95"/>
      <c r="AI178" s="95"/>
      <c r="AJ178" s="95"/>
      <c r="AK178" s="95"/>
      <c r="AL178" s="95"/>
      <c r="AM178" s="95"/>
      <c r="AN178" s="95"/>
      <c r="AO178" s="95"/>
      <c r="AP178" s="95"/>
      <c r="AQ178" s="95"/>
      <c r="AR178" s="95"/>
      <c r="AS178" s="95"/>
    </row>
    <row r="179">
      <c r="A179" s="575"/>
      <c r="B179" s="337"/>
      <c r="C179" s="337"/>
      <c r="D179" s="337"/>
      <c r="E179" s="337"/>
      <c r="F179" s="337"/>
      <c r="G179" s="337"/>
      <c r="H179" s="337"/>
      <c r="I179" s="337"/>
      <c r="J179" s="337"/>
      <c r="K179" s="337"/>
      <c r="L179" s="337"/>
      <c r="M179" s="337"/>
      <c r="N179" s="337"/>
      <c r="O179" s="337"/>
      <c r="P179" s="337"/>
      <c r="Q179" s="337"/>
      <c r="R179" s="337"/>
      <c r="S179" s="337"/>
      <c r="T179" s="337"/>
      <c r="U179" s="337"/>
      <c r="V179" s="337"/>
      <c r="W179" s="95"/>
      <c r="X179" s="95"/>
      <c r="Y179" s="95"/>
      <c r="Z179" s="95"/>
      <c r="AA179" s="95"/>
      <c r="AB179" s="95"/>
      <c r="AC179" s="95"/>
      <c r="AD179" s="95"/>
      <c r="AE179" s="95"/>
      <c r="AF179" s="95"/>
      <c r="AG179" s="95"/>
      <c r="AH179" s="95"/>
      <c r="AI179" s="95"/>
      <c r="AJ179" s="95"/>
      <c r="AK179" s="95"/>
      <c r="AL179" s="95"/>
      <c r="AM179" s="95"/>
      <c r="AN179" s="95"/>
      <c r="AO179" s="95"/>
      <c r="AP179" s="95"/>
      <c r="AQ179" s="95"/>
      <c r="AR179" s="95"/>
      <c r="AS179" s="95"/>
    </row>
    <row r="180">
      <c r="A180" s="575"/>
      <c r="B180" s="337"/>
      <c r="C180" s="337"/>
      <c r="D180" s="337"/>
      <c r="E180" s="337"/>
      <c r="F180" s="337"/>
      <c r="G180" s="337"/>
      <c r="H180" s="337"/>
      <c r="I180" s="337"/>
      <c r="J180" s="337"/>
      <c r="K180" s="337"/>
      <c r="L180" s="337"/>
      <c r="M180" s="337"/>
      <c r="N180" s="337"/>
      <c r="O180" s="337"/>
      <c r="P180" s="337"/>
      <c r="Q180" s="337"/>
      <c r="R180" s="337"/>
      <c r="S180" s="337"/>
      <c r="T180" s="337"/>
      <c r="U180" s="337"/>
      <c r="V180" s="337"/>
      <c r="W180" s="95"/>
      <c r="X180" s="95"/>
      <c r="Y180" s="95"/>
      <c r="Z180" s="95"/>
      <c r="AA180" s="95"/>
      <c r="AB180" s="95"/>
      <c r="AC180" s="95"/>
      <c r="AD180" s="95"/>
      <c r="AE180" s="95"/>
      <c r="AF180" s="95"/>
      <c r="AG180" s="95"/>
      <c r="AH180" s="95"/>
      <c r="AI180" s="95"/>
      <c r="AJ180" s="95"/>
      <c r="AK180" s="95"/>
      <c r="AL180" s="95"/>
      <c r="AM180" s="95"/>
      <c r="AN180" s="95"/>
      <c r="AO180" s="95"/>
      <c r="AP180" s="95"/>
      <c r="AQ180" s="95"/>
      <c r="AR180" s="95"/>
      <c r="AS180" s="95"/>
    </row>
    <row r="181">
      <c r="A181" s="575"/>
      <c r="B181" s="337"/>
      <c r="C181" s="337"/>
      <c r="D181" s="337"/>
      <c r="E181" s="337"/>
      <c r="F181" s="337"/>
      <c r="G181" s="337"/>
      <c r="H181" s="337"/>
      <c r="I181" s="337"/>
      <c r="J181" s="337"/>
      <c r="K181" s="337"/>
      <c r="L181" s="337"/>
      <c r="M181" s="337"/>
      <c r="N181" s="337"/>
      <c r="O181" s="337"/>
      <c r="P181" s="337"/>
      <c r="Q181" s="337"/>
      <c r="R181" s="337"/>
      <c r="S181" s="337"/>
      <c r="T181" s="337"/>
      <c r="U181" s="337"/>
      <c r="V181" s="337"/>
      <c r="W181" s="95"/>
      <c r="X181" s="95"/>
      <c r="Y181" s="95"/>
      <c r="Z181" s="95"/>
      <c r="AA181" s="95"/>
      <c r="AB181" s="95"/>
      <c r="AC181" s="95"/>
      <c r="AD181" s="95"/>
      <c r="AE181" s="95"/>
      <c r="AF181" s="95"/>
      <c r="AG181" s="95"/>
      <c r="AH181" s="95"/>
      <c r="AI181" s="95"/>
      <c r="AJ181" s="95"/>
      <c r="AK181" s="95"/>
      <c r="AL181" s="95"/>
      <c r="AM181" s="95"/>
      <c r="AN181" s="95"/>
      <c r="AO181" s="95"/>
      <c r="AP181" s="95"/>
      <c r="AQ181" s="95"/>
      <c r="AR181" s="95"/>
      <c r="AS181" s="95"/>
    </row>
    <row r="182">
      <c r="A182" s="575"/>
      <c r="B182" s="337"/>
      <c r="C182" s="337"/>
      <c r="D182" s="337"/>
      <c r="E182" s="337"/>
      <c r="F182" s="337"/>
      <c r="G182" s="337"/>
      <c r="H182" s="337"/>
      <c r="I182" s="337"/>
      <c r="J182" s="337"/>
      <c r="K182" s="337"/>
      <c r="L182" s="337"/>
      <c r="M182" s="337"/>
      <c r="N182" s="337"/>
      <c r="O182" s="337"/>
      <c r="P182" s="337"/>
      <c r="Q182" s="337"/>
      <c r="R182" s="337"/>
      <c r="S182" s="337"/>
      <c r="T182" s="337"/>
      <c r="U182" s="337"/>
      <c r="V182" s="337"/>
      <c r="W182" s="95"/>
      <c r="X182" s="95"/>
      <c r="Y182" s="95"/>
      <c r="Z182" s="95"/>
      <c r="AA182" s="95"/>
      <c r="AB182" s="95"/>
      <c r="AC182" s="95"/>
      <c r="AD182" s="95"/>
      <c r="AE182" s="95"/>
      <c r="AF182" s="95"/>
      <c r="AG182" s="95"/>
      <c r="AH182" s="95"/>
      <c r="AI182" s="95"/>
      <c r="AJ182" s="95"/>
      <c r="AK182" s="95"/>
      <c r="AL182" s="95"/>
      <c r="AM182" s="95"/>
      <c r="AN182" s="95"/>
      <c r="AO182" s="95"/>
      <c r="AP182" s="95"/>
      <c r="AQ182" s="95"/>
      <c r="AR182" s="95"/>
      <c r="AS182" s="95"/>
    </row>
    <row r="183">
      <c r="A183" s="575"/>
      <c r="B183" s="337"/>
      <c r="C183" s="337"/>
      <c r="D183" s="337"/>
      <c r="E183" s="337"/>
      <c r="F183" s="337"/>
      <c r="G183" s="337"/>
      <c r="H183" s="337"/>
      <c r="I183" s="337"/>
      <c r="J183" s="337"/>
      <c r="K183" s="337"/>
      <c r="L183" s="337"/>
      <c r="M183" s="337"/>
      <c r="N183" s="337"/>
      <c r="O183" s="337"/>
      <c r="P183" s="337"/>
      <c r="Q183" s="337"/>
      <c r="R183" s="337"/>
      <c r="S183" s="337"/>
      <c r="T183" s="337"/>
      <c r="U183" s="337"/>
      <c r="V183" s="337"/>
      <c r="W183" s="95"/>
      <c r="X183" s="95"/>
      <c r="Y183" s="95"/>
      <c r="Z183" s="95"/>
      <c r="AA183" s="95"/>
      <c r="AB183" s="95"/>
      <c r="AC183" s="95"/>
      <c r="AD183" s="95"/>
      <c r="AE183" s="95"/>
      <c r="AF183" s="95"/>
      <c r="AG183" s="95"/>
      <c r="AH183" s="95"/>
      <c r="AI183" s="95"/>
      <c r="AJ183" s="95"/>
      <c r="AK183" s="95"/>
      <c r="AL183" s="95"/>
      <c r="AM183" s="95"/>
      <c r="AN183" s="95"/>
      <c r="AO183" s="95"/>
      <c r="AP183" s="95"/>
      <c r="AQ183" s="95"/>
      <c r="AR183" s="95"/>
      <c r="AS183" s="95"/>
    </row>
    <row r="184">
      <c r="A184" s="575"/>
      <c r="B184" s="337"/>
      <c r="C184" s="337"/>
      <c r="D184" s="337"/>
      <c r="E184" s="337"/>
      <c r="F184" s="337"/>
      <c r="G184" s="337"/>
      <c r="H184" s="337"/>
      <c r="I184" s="337"/>
      <c r="J184" s="337"/>
      <c r="K184" s="337"/>
      <c r="L184" s="337"/>
      <c r="M184" s="337"/>
      <c r="N184" s="337"/>
      <c r="O184" s="337"/>
      <c r="P184" s="337"/>
      <c r="Q184" s="337"/>
      <c r="R184" s="337"/>
      <c r="S184" s="337"/>
      <c r="T184" s="337"/>
      <c r="U184" s="337"/>
      <c r="V184" s="337"/>
      <c r="W184" s="95"/>
      <c r="X184" s="95"/>
      <c r="Y184" s="95"/>
      <c r="Z184" s="95"/>
      <c r="AA184" s="95"/>
      <c r="AB184" s="95"/>
      <c r="AC184" s="95"/>
      <c r="AD184" s="95"/>
      <c r="AE184" s="95"/>
      <c r="AF184" s="95"/>
      <c r="AG184" s="95"/>
      <c r="AH184" s="95"/>
      <c r="AI184" s="95"/>
      <c r="AJ184" s="95"/>
      <c r="AK184" s="95"/>
      <c r="AL184" s="95"/>
      <c r="AM184" s="95"/>
      <c r="AN184" s="95"/>
      <c r="AO184" s="95"/>
      <c r="AP184" s="95"/>
      <c r="AQ184" s="95"/>
      <c r="AR184" s="95"/>
      <c r="AS184" s="95"/>
    </row>
    <row r="185">
      <c r="A185" s="575"/>
      <c r="B185" s="337"/>
      <c r="C185" s="337"/>
      <c r="D185" s="337"/>
      <c r="E185" s="337"/>
      <c r="F185" s="337"/>
      <c r="G185" s="337"/>
      <c r="H185" s="337"/>
      <c r="I185" s="337"/>
      <c r="J185" s="337"/>
      <c r="K185" s="337"/>
      <c r="L185" s="337"/>
      <c r="M185" s="337"/>
      <c r="N185" s="337"/>
      <c r="O185" s="337"/>
      <c r="P185" s="337"/>
      <c r="Q185" s="337"/>
      <c r="R185" s="337"/>
      <c r="S185" s="337"/>
      <c r="T185" s="337"/>
      <c r="U185" s="337"/>
      <c r="V185" s="337"/>
      <c r="W185" s="95"/>
      <c r="X185" s="95"/>
      <c r="Y185" s="95"/>
      <c r="Z185" s="95"/>
      <c r="AA185" s="95"/>
      <c r="AB185" s="95"/>
      <c r="AC185" s="95"/>
      <c r="AD185" s="95"/>
      <c r="AE185" s="95"/>
      <c r="AF185" s="95"/>
      <c r="AG185" s="95"/>
      <c r="AH185" s="95"/>
      <c r="AI185" s="95"/>
      <c r="AJ185" s="95"/>
      <c r="AK185" s="95"/>
      <c r="AL185" s="95"/>
      <c r="AM185" s="95"/>
      <c r="AN185" s="95"/>
      <c r="AO185" s="95"/>
      <c r="AP185" s="95"/>
      <c r="AQ185" s="95"/>
      <c r="AR185" s="95"/>
      <c r="AS185" s="95"/>
    </row>
    <row r="186">
      <c r="A186" s="575"/>
      <c r="B186" s="337"/>
      <c r="C186" s="337"/>
      <c r="D186" s="337"/>
      <c r="E186" s="337"/>
      <c r="F186" s="337"/>
      <c r="G186" s="337"/>
      <c r="H186" s="337"/>
      <c r="I186" s="337"/>
      <c r="J186" s="337"/>
      <c r="K186" s="337"/>
      <c r="L186" s="337"/>
      <c r="M186" s="337"/>
      <c r="N186" s="337"/>
      <c r="O186" s="337"/>
      <c r="P186" s="337"/>
      <c r="Q186" s="337"/>
      <c r="R186" s="337"/>
      <c r="S186" s="337"/>
      <c r="T186" s="337"/>
      <c r="U186" s="337"/>
      <c r="V186" s="337"/>
      <c r="W186" s="95"/>
      <c r="X186" s="95"/>
      <c r="Y186" s="95"/>
      <c r="Z186" s="95"/>
      <c r="AA186" s="95"/>
      <c r="AB186" s="95"/>
      <c r="AC186" s="95"/>
      <c r="AD186" s="95"/>
      <c r="AE186" s="95"/>
      <c r="AF186" s="95"/>
      <c r="AG186" s="95"/>
      <c r="AH186" s="95"/>
      <c r="AI186" s="95"/>
      <c r="AJ186" s="95"/>
      <c r="AK186" s="95"/>
      <c r="AL186" s="95"/>
      <c r="AM186" s="95"/>
      <c r="AN186" s="95"/>
      <c r="AO186" s="95"/>
      <c r="AP186" s="95"/>
      <c r="AQ186" s="95"/>
      <c r="AR186" s="95"/>
      <c r="AS186" s="95"/>
    </row>
    <row r="187">
      <c r="A187" s="575"/>
      <c r="B187" s="337"/>
      <c r="C187" s="337"/>
      <c r="D187" s="337"/>
      <c r="E187" s="337"/>
      <c r="F187" s="337"/>
      <c r="G187" s="337"/>
      <c r="H187" s="337"/>
      <c r="I187" s="337"/>
      <c r="J187" s="337"/>
      <c r="K187" s="337"/>
      <c r="L187" s="337"/>
      <c r="M187" s="337"/>
      <c r="N187" s="337"/>
      <c r="O187" s="337"/>
      <c r="P187" s="337"/>
      <c r="Q187" s="337"/>
      <c r="R187" s="337"/>
      <c r="S187" s="337"/>
      <c r="T187" s="337"/>
      <c r="U187" s="337"/>
      <c r="V187" s="337"/>
      <c r="W187" s="95"/>
      <c r="X187" s="95"/>
      <c r="Y187" s="95"/>
      <c r="Z187" s="95"/>
      <c r="AA187" s="95"/>
      <c r="AB187" s="95"/>
      <c r="AC187" s="95"/>
      <c r="AD187" s="95"/>
      <c r="AE187" s="95"/>
      <c r="AF187" s="95"/>
      <c r="AG187" s="95"/>
      <c r="AH187" s="95"/>
      <c r="AI187" s="95"/>
      <c r="AJ187" s="95"/>
      <c r="AK187" s="95"/>
      <c r="AL187" s="95"/>
      <c r="AM187" s="95"/>
      <c r="AN187" s="95"/>
      <c r="AO187" s="95"/>
      <c r="AP187" s="95"/>
      <c r="AQ187" s="95"/>
      <c r="AR187" s="95"/>
      <c r="AS187" s="95"/>
    </row>
    <row r="188">
      <c r="A188" s="575"/>
      <c r="B188" s="337"/>
      <c r="C188" s="337"/>
      <c r="D188" s="337"/>
      <c r="E188" s="337"/>
      <c r="F188" s="337"/>
      <c r="G188" s="337"/>
      <c r="H188" s="337"/>
      <c r="I188" s="337"/>
      <c r="J188" s="337"/>
      <c r="K188" s="337"/>
      <c r="L188" s="337"/>
      <c r="M188" s="337"/>
      <c r="N188" s="337"/>
      <c r="O188" s="337"/>
      <c r="P188" s="337"/>
      <c r="Q188" s="337"/>
      <c r="R188" s="337"/>
      <c r="S188" s="337"/>
      <c r="T188" s="337"/>
      <c r="U188" s="337"/>
      <c r="V188" s="337"/>
      <c r="W188" s="95"/>
      <c r="X188" s="95"/>
      <c r="Y188" s="95"/>
      <c r="Z188" s="95"/>
      <c r="AA188" s="95"/>
      <c r="AB188" s="95"/>
      <c r="AC188" s="95"/>
      <c r="AD188" s="95"/>
      <c r="AE188" s="95"/>
      <c r="AF188" s="95"/>
      <c r="AG188" s="95"/>
      <c r="AH188" s="95"/>
      <c r="AI188" s="95"/>
      <c r="AJ188" s="95"/>
      <c r="AK188" s="95"/>
      <c r="AL188" s="95"/>
      <c r="AM188" s="95"/>
      <c r="AN188" s="95"/>
      <c r="AO188" s="95"/>
      <c r="AP188" s="95"/>
      <c r="AQ188" s="95"/>
      <c r="AR188" s="95"/>
      <c r="AS188" s="95"/>
    </row>
    <row r="189">
      <c r="A189" s="575"/>
      <c r="B189" s="337"/>
      <c r="C189" s="337"/>
      <c r="D189" s="337"/>
      <c r="E189" s="337"/>
      <c r="F189" s="337"/>
      <c r="G189" s="337"/>
      <c r="H189" s="337"/>
      <c r="I189" s="337"/>
      <c r="J189" s="337"/>
      <c r="K189" s="337"/>
      <c r="L189" s="337"/>
      <c r="M189" s="337"/>
      <c r="N189" s="337"/>
      <c r="O189" s="337"/>
      <c r="P189" s="337"/>
      <c r="Q189" s="337"/>
      <c r="R189" s="337"/>
      <c r="S189" s="337"/>
      <c r="T189" s="337"/>
      <c r="U189" s="337"/>
      <c r="V189" s="337"/>
      <c r="W189" s="95"/>
      <c r="X189" s="95"/>
      <c r="Y189" s="95"/>
      <c r="Z189" s="95"/>
      <c r="AA189" s="95"/>
      <c r="AB189" s="95"/>
      <c r="AC189" s="95"/>
      <c r="AD189" s="95"/>
      <c r="AE189" s="95"/>
      <c r="AF189" s="95"/>
      <c r="AG189" s="95"/>
      <c r="AH189" s="95"/>
      <c r="AI189" s="95"/>
      <c r="AJ189" s="95"/>
      <c r="AK189" s="95"/>
      <c r="AL189" s="95"/>
      <c r="AM189" s="95"/>
      <c r="AN189" s="95"/>
      <c r="AO189" s="95"/>
      <c r="AP189" s="95"/>
      <c r="AQ189" s="95"/>
      <c r="AR189" s="95"/>
      <c r="AS189" s="95"/>
    </row>
    <row r="190">
      <c r="A190" s="575"/>
      <c r="B190" s="337"/>
      <c r="C190" s="337"/>
      <c r="D190" s="337"/>
      <c r="E190" s="337"/>
      <c r="F190" s="337"/>
      <c r="G190" s="337"/>
      <c r="H190" s="337"/>
      <c r="I190" s="337"/>
      <c r="J190" s="337"/>
      <c r="K190" s="337"/>
      <c r="L190" s="337"/>
      <c r="M190" s="337"/>
      <c r="N190" s="337"/>
      <c r="O190" s="337"/>
      <c r="P190" s="337"/>
      <c r="Q190" s="337"/>
      <c r="R190" s="337"/>
      <c r="S190" s="337"/>
      <c r="T190" s="337"/>
      <c r="U190" s="337"/>
      <c r="V190" s="337"/>
      <c r="W190" s="95"/>
      <c r="X190" s="95"/>
      <c r="Y190" s="95"/>
      <c r="Z190" s="95"/>
      <c r="AA190" s="95"/>
      <c r="AB190" s="95"/>
      <c r="AC190" s="95"/>
      <c r="AD190" s="95"/>
      <c r="AE190" s="95"/>
      <c r="AF190" s="95"/>
      <c r="AG190" s="95"/>
      <c r="AH190" s="95"/>
      <c r="AI190" s="95"/>
      <c r="AJ190" s="95"/>
      <c r="AK190" s="95"/>
      <c r="AL190" s="95"/>
      <c r="AM190" s="95"/>
      <c r="AN190" s="95"/>
      <c r="AO190" s="95"/>
      <c r="AP190" s="95"/>
      <c r="AQ190" s="95"/>
      <c r="AR190" s="95"/>
      <c r="AS190" s="95"/>
    </row>
    <row r="191">
      <c r="A191" s="575"/>
      <c r="B191" s="337"/>
      <c r="C191" s="337"/>
      <c r="D191" s="337"/>
      <c r="E191" s="337"/>
      <c r="F191" s="337"/>
      <c r="G191" s="337"/>
      <c r="H191" s="337"/>
      <c r="I191" s="337"/>
      <c r="J191" s="337"/>
      <c r="K191" s="337"/>
      <c r="L191" s="337"/>
      <c r="M191" s="337"/>
      <c r="N191" s="337"/>
      <c r="O191" s="337"/>
      <c r="P191" s="337"/>
      <c r="Q191" s="337"/>
      <c r="R191" s="337"/>
      <c r="S191" s="337"/>
      <c r="T191" s="337"/>
      <c r="U191" s="337"/>
      <c r="V191" s="337"/>
      <c r="W191" s="95"/>
      <c r="X191" s="95"/>
      <c r="Y191" s="95"/>
      <c r="Z191" s="95"/>
      <c r="AA191" s="95"/>
      <c r="AB191" s="95"/>
      <c r="AC191" s="95"/>
      <c r="AD191" s="95"/>
      <c r="AE191" s="95"/>
      <c r="AF191" s="95"/>
      <c r="AG191" s="95"/>
      <c r="AH191" s="95"/>
      <c r="AI191" s="95"/>
      <c r="AJ191" s="95"/>
      <c r="AK191" s="95"/>
      <c r="AL191" s="95"/>
      <c r="AM191" s="95"/>
      <c r="AN191" s="95"/>
      <c r="AO191" s="95"/>
      <c r="AP191" s="95"/>
      <c r="AQ191" s="95"/>
      <c r="AR191" s="95"/>
      <c r="AS191" s="95"/>
    </row>
    <row r="192">
      <c r="A192" s="575"/>
      <c r="B192" s="337"/>
      <c r="C192" s="337"/>
      <c r="D192" s="337"/>
      <c r="E192" s="337"/>
      <c r="F192" s="337"/>
      <c r="G192" s="337"/>
      <c r="H192" s="337"/>
      <c r="I192" s="337"/>
      <c r="J192" s="337"/>
      <c r="K192" s="337"/>
      <c r="L192" s="337"/>
      <c r="M192" s="337"/>
      <c r="N192" s="337"/>
      <c r="O192" s="337"/>
      <c r="P192" s="337"/>
      <c r="Q192" s="337"/>
      <c r="R192" s="337"/>
      <c r="S192" s="337"/>
      <c r="T192" s="337"/>
      <c r="U192" s="337"/>
      <c r="V192" s="337"/>
      <c r="W192" s="95"/>
      <c r="X192" s="95"/>
      <c r="Y192" s="95"/>
      <c r="Z192" s="95"/>
      <c r="AA192" s="95"/>
      <c r="AB192" s="95"/>
      <c r="AC192" s="95"/>
      <c r="AD192" s="95"/>
      <c r="AE192" s="95"/>
      <c r="AF192" s="95"/>
      <c r="AG192" s="95"/>
      <c r="AH192" s="95"/>
      <c r="AI192" s="95"/>
      <c r="AJ192" s="95"/>
      <c r="AK192" s="95"/>
      <c r="AL192" s="95"/>
      <c r="AM192" s="95"/>
      <c r="AN192" s="95"/>
      <c r="AO192" s="95"/>
      <c r="AP192" s="95"/>
      <c r="AQ192" s="95"/>
      <c r="AR192" s="95"/>
      <c r="AS192" s="95"/>
    </row>
    <row r="193">
      <c r="A193" s="575"/>
      <c r="B193" s="337"/>
      <c r="C193" s="337"/>
      <c r="D193" s="337"/>
      <c r="E193" s="337"/>
      <c r="F193" s="337"/>
      <c r="G193" s="337"/>
      <c r="H193" s="337"/>
      <c r="I193" s="337"/>
      <c r="J193" s="337"/>
      <c r="K193" s="337"/>
      <c r="L193" s="337"/>
      <c r="M193" s="337"/>
      <c r="N193" s="337"/>
      <c r="O193" s="337"/>
      <c r="P193" s="337"/>
      <c r="Q193" s="337"/>
      <c r="R193" s="337"/>
      <c r="S193" s="337"/>
      <c r="T193" s="337"/>
      <c r="U193" s="337"/>
      <c r="V193" s="337"/>
      <c r="W193" s="95"/>
      <c r="X193" s="95"/>
      <c r="Y193" s="95"/>
      <c r="Z193" s="95"/>
      <c r="AA193" s="95"/>
      <c r="AB193" s="95"/>
      <c r="AC193" s="95"/>
      <c r="AD193" s="95"/>
      <c r="AE193" s="95"/>
      <c r="AF193" s="95"/>
      <c r="AG193" s="95"/>
      <c r="AH193" s="95"/>
      <c r="AI193" s="95"/>
      <c r="AJ193" s="95"/>
      <c r="AK193" s="95"/>
      <c r="AL193" s="95"/>
      <c r="AM193" s="95"/>
      <c r="AN193" s="95"/>
      <c r="AO193" s="95"/>
      <c r="AP193" s="95"/>
      <c r="AQ193" s="95"/>
      <c r="AR193" s="95"/>
      <c r="AS193" s="95"/>
    </row>
    <row r="194">
      <c r="A194" s="575"/>
      <c r="B194" s="337"/>
      <c r="C194" s="337"/>
      <c r="D194" s="337"/>
      <c r="E194" s="337"/>
      <c r="F194" s="337"/>
      <c r="G194" s="337"/>
      <c r="H194" s="337"/>
      <c r="I194" s="337"/>
      <c r="J194" s="337"/>
      <c r="K194" s="337"/>
      <c r="L194" s="337"/>
      <c r="M194" s="337"/>
      <c r="N194" s="337"/>
      <c r="O194" s="337"/>
      <c r="P194" s="337"/>
      <c r="Q194" s="337"/>
      <c r="R194" s="337"/>
      <c r="S194" s="337"/>
      <c r="T194" s="337"/>
      <c r="U194" s="337"/>
      <c r="V194" s="337"/>
      <c r="W194" s="95"/>
      <c r="X194" s="95"/>
      <c r="Y194" s="95"/>
      <c r="Z194" s="95"/>
      <c r="AA194" s="95"/>
      <c r="AB194" s="95"/>
      <c r="AC194" s="95"/>
      <c r="AD194" s="95"/>
      <c r="AE194" s="95"/>
      <c r="AF194" s="95"/>
      <c r="AG194" s="95"/>
      <c r="AH194" s="95"/>
      <c r="AI194" s="95"/>
      <c r="AJ194" s="95"/>
      <c r="AK194" s="95"/>
      <c r="AL194" s="95"/>
      <c r="AM194" s="95"/>
      <c r="AN194" s="95"/>
      <c r="AO194" s="95"/>
      <c r="AP194" s="95"/>
      <c r="AQ194" s="95"/>
      <c r="AR194" s="95"/>
      <c r="AS194" s="95"/>
    </row>
    <row r="195">
      <c r="A195" s="575"/>
      <c r="B195" s="337"/>
      <c r="C195" s="337"/>
      <c r="D195" s="337"/>
      <c r="E195" s="337"/>
      <c r="F195" s="337"/>
      <c r="G195" s="337"/>
      <c r="H195" s="337"/>
      <c r="I195" s="337"/>
      <c r="J195" s="337"/>
      <c r="K195" s="337"/>
      <c r="L195" s="337"/>
      <c r="M195" s="337"/>
      <c r="N195" s="337"/>
      <c r="O195" s="337"/>
      <c r="P195" s="337"/>
      <c r="Q195" s="337"/>
      <c r="R195" s="337"/>
      <c r="S195" s="337"/>
      <c r="T195" s="337"/>
      <c r="U195" s="337"/>
      <c r="V195" s="337"/>
      <c r="W195" s="95"/>
      <c r="X195" s="95"/>
      <c r="Y195" s="95"/>
      <c r="Z195" s="95"/>
      <c r="AA195" s="95"/>
      <c r="AB195" s="95"/>
      <c r="AC195" s="95"/>
      <c r="AD195" s="95"/>
      <c r="AE195" s="95"/>
      <c r="AF195" s="95"/>
      <c r="AG195" s="95"/>
      <c r="AH195" s="95"/>
      <c r="AI195" s="95"/>
      <c r="AJ195" s="95"/>
      <c r="AK195" s="95"/>
      <c r="AL195" s="95"/>
      <c r="AM195" s="95"/>
      <c r="AN195" s="95"/>
      <c r="AO195" s="95"/>
      <c r="AP195" s="95"/>
      <c r="AQ195" s="95"/>
      <c r="AR195" s="95"/>
      <c r="AS195" s="95"/>
    </row>
    <row r="196">
      <c r="A196" s="575"/>
      <c r="B196" s="337"/>
      <c r="C196" s="337"/>
      <c r="D196" s="337"/>
      <c r="E196" s="337"/>
      <c r="F196" s="337"/>
      <c r="G196" s="337"/>
      <c r="H196" s="337"/>
      <c r="I196" s="337"/>
      <c r="J196" s="337"/>
      <c r="K196" s="337"/>
      <c r="L196" s="337"/>
      <c r="M196" s="337"/>
      <c r="N196" s="337"/>
      <c r="O196" s="337"/>
      <c r="P196" s="337"/>
      <c r="Q196" s="337"/>
      <c r="R196" s="337"/>
      <c r="S196" s="337"/>
      <c r="T196" s="337"/>
      <c r="U196" s="337"/>
      <c r="V196" s="337"/>
      <c r="W196" s="95"/>
      <c r="X196" s="95"/>
      <c r="Y196" s="95"/>
      <c r="Z196" s="95"/>
      <c r="AA196" s="95"/>
      <c r="AB196" s="95"/>
      <c r="AC196" s="95"/>
      <c r="AD196" s="95"/>
      <c r="AE196" s="95"/>
      <c r="AF196" s="95"/>
      <c r="AG196" s="95"/>
      <c r="AH196" s="95"/>
      <c r="AI196" s="95"/>
      <c r="AJ196" s="95"/>
      <c r="AK196" s="95"/>
      <c r="AL196" s="95"/>
      <c r="AM196" s="95"/>
      <c r="AN196" s="95"/>
      <c r="AO196" s="95"/>
      <c r="AP196" s="95"/>
      <c r="AQ196" s="95"/>
      <c r="AR196" s="95"/>
      <c r="AS196" s="95"/>
    </row>
    <row r="197">
      <c r="A197" s="575"/>
      <c r="B197" s="337"/>
      <c r="C197" s="337"/>
      <c r="D197" s="337"/>
      <c r="E197" s="337"/>
      <c r="F197" s="337"/>
      <c r="G197" s="337"/>
      <c r="H197" s="337"/>
      <c r="I197" s="337"/>
      <c r="J197" s="337"/>
      <c r="K197" s="337"/>
      <c r="L197" s="337"/>
      <c r="M197" s="337"/>
      <c r="N197" s="337"/>
      <c r="O197" s="337"/>
      <c r="P197" s="337"/>
      <c r="Q197" s="337"/>
      <c r="R197" s="337"/>
      <c r="S197" s="337"/>
      <c r="T197" s="337"/>
      <c r="U197" s="337"/>
      <c r="V197" s="337"/>
      <c r="W197" s="95"/>
      <c r="X197" s="95"/>
      <c r="Y197" s="95"/>
      <c r="Z197" s="95"/>
      <c r="AA197" s="95"/>
      <c r="AB197" s="95"/>
      <c r="AC197" s="95"/>
      <c r="AD197" s="95"/>
      <c r="AE197" s="95"/>
      <c r="AF197" s="95"/>
      <c r="AG197" s="95"/>
      <c r="AH197" s="95"/>
      <c r="AI197" s="95"/>
      <c r="AJ197" s="95"/>
      <c r="AK197" s="95"/>
      <c r="AL197" s="95"/>
      <c r="AM197" s="95"/>
      <c r="AN197" s="95"/>
      <c r="AO197" s="95"/>
      <c r="AP197" s="95"/>
      <c r="AQ197" s="95"/>
      <c r="AR197" s="95"/>
      <c r="AS197" s="95"/>
    </row>
    <row r="198">
      <c r="A198" s="575"/>
      <c r="B198" s="337"/>
      <c r="C198" s="337"/>
      <c r="D198" s="337"/>
      <c r="E198" s="337"/>
      <c r="F198" s="337"/>
      <c r="G198" s="337"/>
      <c r="H198" s="337"/>
      <c r="I198" s="337"/>
      <c r="J198" s="337"/>
      <c r="K198" s="337"/>
      <c r="L198" s="337"/>
      <c r="M198" s="337"/>
      <c r="N198" s="337"/>
      <c r="O198" s="337"/>
      <c r="P198" s="337"/>
      <c r="Q198" s="337"/>
      <c r="R198" s="337"/>
      <c r="S198" s="337"/>
      <c r="T198" s="337"/>
      <c r="U198" s="337"/>
      <c r="V198" s="337"/>
      <c r="W198" s="95"/>
      <c r="X198" s="95"/>
      <c r="Y198" s="95"/>
      <c r="Z198" s="95"/>
      <c r="AA198" s="95"/>
      <c r="AB198" s="95"/>
      <c r="AC198" s="95"/>
      <c r="AD198" s="95"/>
      <c r="AE198" s="95"/>
      <c r="AF198" s="95"/>
      <c r="AG198" s="95"/>
      <c r="AH198" s="95"/>
      <c r="AI198" s="95"/>
      <c r="AJ198" s="95"/>
      <c r="AK198" s="95"/>
      <c r="AL198" s="95"/>
      <c r="AM198" s="95"/>
      <c r="AN198" s="95"/>
      <c r="AO198" s="95"/>
      <c r="AP198" s="95"/>
      <c r="AQ198" s="95"/>
      <c r="AR198" s="95"/>
      <c r="AS198" s="95"/>
    </row>
    <row r="199">
      <c r="A199" s="575"/>
      <c r="B199" s="337"/>
      <c r="C199" s="337"/>
      <c r="D199" s="337"/>
      <c r="E199" s="337"/>
      <c r="F199" s="337"/>
      <c r="G199" s="337"/>
      <c r="H199" s="337"/>
      <c r="I199" s="337"/>
      <c r="J199" s="337"/>
      <c r="K199" s="337"/>
      <c r="L199" s="337"/>
      <c r="M199" s="337"/>
      <c r="N199" s="337"/>
      <c r="O199" s="337"/>
      <c r="P199" s="337"/>
      <c r="Q199" s="337"/>
      <c r="R199" s="337"/>
      <c r="S199" s="337"/>
      <c r="T199" s="337"/>
      <c r="U199" s="337"/>
      <c r="V199" s="337"/>
      <c r="W199" s="95"/>
      <c r="X199" s="95"/>
      <c r="Y199" s="95"/>
      <c r="Z199" s="95"/>
      <c r="AA199" s="95"/>
      <c r="AB199" s="95"/>
      <c r="AC199" s="95"/>
      <c r="AD199" s="95"/>
      <c r="AE199" s="95"/>
      <c r="AF199" s="95"/>
      <c r="AG199" s="95"/>
      <c r="AH199" s="95"/>
      <c r="AI199" s="95"/>
      <c r="AJ199" s="95"/>
      <c r="AK199" s="95"/>
      <c r="AL199" s="95"/>
      <c r="AM199" s="95"/>
      <c r="AN199" s="95"/>
      <c r="AO199" s="95"/>
      <c r="AP199" s="95"/>
      <c r="AQ199" s="95"/>
      <c r="AR199" s="95"/>
      <c r="AS199" s="95"/>
    </row>
    <row r="200">
      <c r="A200" s="575"/>
      <c r="B200" s="337"/>
      <c r="C200" s="337"/>
      <c r="D200" s="337"/>
      <c r="E200" s="337"/>
      <c r="F200" s="337"/>
      <c r="G200" s="337"/>
      <c r="H200" s="337"/>
      <c r="I200" s="337"/>
      <c r="J200" s="337"/>
      <c r="K200" s="337"/>
      <c r="L200" s="337"/>
      <c r="M200" s="337"/>
      <c r="N200" s="337"/>
      <c r="O200" s="337"/>
      <c r="P200" s="337"/>
      <c r="Q200" s="337"/>
      <c r="R200" s="337"/>
      <c r="S200" s="337"/>
      <c r="T200" s="337"/>
      <c r="U200" s="337"/>
      <c r="V200" s="337"/>
      <c r="W200" s="95"/>
      <c r="X200" s="95"/>
      <c r="Y200" s="95"/>
      <c r="Z200" s="95"/>
      <c r="AA200" s="95"/>
      <c r="AB200" s="95"/>
      <c r="AC200" s="95"/>
      <c r="AD200" s="95"/>
      <c r="AE200" s="95"/>
      <c r="AF200" s="95"/>
      <c r="AG200" s="95"/>
      <c r="AH200" s="95"/>
      <c r="AI200" s="95"/>
      <c r="AJ200" s="95"/>
      <c r="AK200" s="95"/>
      <c r="AL200" s="95"/>
      <c r="AM200" s="95"/>
      <c r="AN200" s="95"/>
      <c r="AO200" s="95"/>
      <c r="AP200" s="95"/>
      <c r="AQ200" s="95"/>
      <c r="AR200" s="95"/>
      <c r="AS200" s="95"/>
    </row>
    <row r="201">
      <c r="A201" s="575"/>
      <c r="B201" s="337"/>
      <c r="C201" s="337"/>
      <c r="D201" s="337"/>
      <c r="E201" s="337"/>
      <c r="F201" s="337"/>
      <c r="G201" s="337"/>
      <c r="H201" s="337"/>
      <c r="I201" s="337"/>
      <c r="J201" s="337"/>
      <c r="K201" s="337"/>
      <c r="L201" s="337"/>
      <c r="M201" s="337"/>
      <c r="N201" s="337"/>
      <c r="O201" s="337"/>
      <c r="P201" s="337"/>
      <c r="Q201" s="337"/>
      <c r="R201" s="337"/>
      <c r="S201" s="337"/>
      <c r="T201" s="337"/>
      <c r="U201" s="337"/>
      <c r="V201" s="337"/>
      <c r="W201" s="95"/>
      <c r="X201" s="95"/>
      <c r="Y201" s="95"/>
      <c r="Z201" s="95"/>
      <c r="AA201" s="95"/>
      <c r="AB201" s="95"/>
      <c r="AC201" s="95"/>
      <c r="AD201" s="95"/>
      <c r="AE201" s="95"/>
      <c r="AF201" s="95"/>
      <c r="AG201" s="95"/>
      <c r="AH201" s="95"/>
      <c r="AI201" s="95"/>
      <c r="AJ201" s="95"/>
      <c r="AK201" s="95"/>
      <c r="AL201" s="95"/>
      <c r="AM201" s="95"/>
      <c r="AN201" s="95"/>
      <c r="AO201" s="95"/>
      <c r="AP201" s="95"/>
      <c r="AQ201" s="95"/>
      <c r="AR201" s="95"/>
      <c r="AS201" s="95"/>
    </row>
    <row r="202">
      <c r="A202" s="575"/>
      <c r="B202" s="337"/>
      <c r="C202" s="337"/>
      <c r="D202" s="337"/>
      <c r="E202" s="337"/>
      <c r="F202" s="337"/>
      <c r="G202" s="337"/>
      <c r="H202" s="337"/>
      <c r="I202" s="337"/>
      <c r="J202" s="337"/>
      <c r="K202" s="337"/>
      <c r="L202" s="337"/>
      <c r="M202" s="337"/>
      <c r="N202" s="337"/>
      <c r="O202" s="337"/>
      <c r="P202" s="337"/>
      <c r="Q202" s="337"/>
      <c r="R202" s="337"/>
      <c r="S202" s="337"/>
      <c r="T202" s="337"/>
      <c r="U202" s="337"/>
      <c r="V202" s="337"/>
      <c r="W202" s="95"/>
      <c r="X202" s="95"/>
      <c r="Y202" s="95"/>
      <c r="Z202" s="95"/>
      <c r="AA202" s="95"/>
      <c r="AB202" s="95"/>
      <c r="AC202" s="95"/>
      <c r="AD202" s="95"/>
      <c r="AE202" s="95"/>
      <c r="AF202" s="95"/>
      <c r="AG202" s="95"/>
      <c r="AH202" s="95"/>
      <c r="AI202" s="95"/>
      <c r="AJ202" s="95"/>
      <c r="AK202" s="95"/>
      <c r="AL202" s="95"/>
      <c r="AM202" s="95"/>
      <c r="AN202" s="95"/>
      <c r="AO202" s="95"/>
      <c r="AP202" s="95"/>
      <c r="AQ202" s="95"/>
      <c r="AR202" s="95"/>
      <c r="AS202" s="95"/>
    </row>
    <row r="203">
      <c r="A203" s="575"/>
      <c r="B203" s="337"/>
      <c r="C203" s="337"/>
      <c r="D203" s="337"/>
      <c r="E203" s="337"/>
      <c r="F203" s="337"/>
      <c r="G203" s="337"/>
      <c r="H203" s="337"/>
      <c r="I203" s="337"/>
      <c r="J203" s="337"/>
      <c r="K203" s="337"/>
      <c r="L203" s="337"/>
      <c r="M203" s="337"/>
      <c r="N203" s="337"/>
      <c r="O203" s="337"/>
      <c r="P203" s="337"/>
      <c r="Q203" s="337"/>
      <c r="R203" s="337"/>
      <c r="S203" s="337"/>
      <c r="T203" s="337"/>
      <c r="U203" s="337"/>
      <c r="V203" s="337"/>
      <c r="W203" s="95"/>
      <c r="X203" s="95"/>
      <c r="Y203" s="95"/>
      <c r="Z203" s="95"/>
      <c r="AA203" s="95"/>
      <c r="AB203" s="95"/>
      <c r="AC203" s="95"/>
      <c r="AD203" s="95"/>
      <c r="AE203" s="95"/>
      <c r="AF203" s="95"/>
      <c r="AG203" s="95"/>
      <c r="AH203" s="95"/>
      <c r="AI203" s="95"/>
      <c r="AJ203" s="95"/>
      <c r="AK203" s="95"/>
      <c r="AL203" s="95"/>
      <c r="AM203" s="95"/>
      <c r="AN203" s="95"/>
      <c r="AO203" s="95"/>
      <c r="AP203" s="95"/>
      <c r="AQ203" s="95"/>
      <c r="AR203" s="95"/>
      <c r="AS203" s="95"/>
    </row>
    <row r="204">
      <c r="A204" s="575"/>
      <c r="B204" s="337"/>
      <c r="C204" s="337"/>
      <c r="D204" s="337"/>
      <c r="E204" s="337"/>
      <c r="F204" s="337"/>
      <c r="G204" s="337"/>
      <c r="H204" s="337"/>
      <c r="I204" s="337"/>
      <c r="J204" s="337"/>
      <c r="K204" s="337"/>
      <c r="L204" s="337"/>
      <c r="M204" s="337"/>
      <c r="N204" s="337"/>
      <c r="O204" s="337"/>
      <c r="P204" s="337"/>
      <c r="Q204" s="337"/>
      <c r="R204" s="337"/>
      <c r="S204" s="337"/>
      <c r="T204" s="337"/>
      <c r="U204" s="337"/>
      <c r="V204" s="337"/>
      <c r="W204" s="95"/>
      <c r="X204" s="95"/>
      <c r="Y204" s="95"/>
      <c r="Z204" s="95"/>
      <c r="AA204" s="95"/>
      <c r="AB204" s="95"/>
      <c r="AC204" s="95"/>
      <c r="AD204" s="95"/>
      <c r="AE204" s="95"/>
      <c r="AF204" s="95"/>
      <c r="AG204" s="95"/>
      <c r="AH204" s="95"/>
      <c r="AI204" s="95"/>
      <c r="AJ204" s="95"/>
      <c r="AK204" s="95"/>
      <c r="AL204" s="95"/>
      <c r="AM204" s="95"/>
      <c r="AN204" s="95"/>
      <c r="AO204" s="95"/>
      <c r="AP204" s="95"/>
      <c r="AQ204" s="95"/>
      <c r="AR204" s="95"/>
      <c r="AS204" s="95"/>
    </row>
    <row r="205">
      <c r="A205" s="575"/>
      <c r="B205" s="337"/>
      <c r="C205" s="337"/>
      <c r="D205" s="337"/>
      <c r="E205" s="337"/>
      <c r="F205" s="337"/>
      <c r="G205" s="337"/>
      <c r="H205" s="337"/>
      <c r="I205" s="337"/>
      <c r="J205" s="337"/>
      <c r="K205" s="337"/>
      <c r="L205" s="337"/>
      <c r="M205" s="337"/>
      <c r="N205" s="337"/>
      <c r="O205" s="337"/>
      <c r="P205" s="337"/>
      <c r="Q205" s="337"/>
      <c r="R205" s="337"/>
      <c r="S205" s="337"/>
      <c r="T205" s="337"/>
      <c r="U205" s="337"/>
      <c r="V205" s="337"/>
      <c r="W205" s="95"/>
      <c r="X205" s="95"/>
      <c r="Y205" s="95"/>
      <c r="Z205" s="95"/>
      <c r="AA205" s="95"/>
      <c r="AB205" s="95"/>
      <c r="AC205" s="95"/>
      <c r="AD205" s="95"/>
      <c r="AE205" s="95"/>
      <c r="AF205" s="95"/>
      <c r="AG205" s="95"/>
      <c r="AH205" s="95"/>
      <c r="AI205" s="95"/>
      <c r="AJ205" s="95"/>
      <c r="AK205" s="95"/>
      <c r="AL205" s="95"/>
      <c r="AM205" s="95"/>
      <c r="AN205" s="95"/>
      <c r="AO205" s="95"/>
      <c r="AP205" s="95"/>
      <c r="AQ205" s="95"/>
      <c r="AR205" s="95"/>
      <c r="AS205" s="95"/>
    </row>
    <row r="206">
      <c r="A206" s="575"/>
      <c r="B206" s="337"/>
      <c r="C206" s="337"/>
      <c r="D206" s="337"/>
      <c r="E206" s="337"/>
      <c r="F206" s="337"/>
      <c r="G206" s="337"/>
      <c r="H206" s="337"/>
      <c r="I206" s="337"/>
      <c r="J206" s="337"/>
      <c r="K206" s="337"/>
      <c r="L206" s="337"/>
      <c r="M206" s="337"/>
      <c r="N206" s="337"/>
      <c r="O206" s="337"/>
      <c r="P206" s="337"/>
      <c r="Q206" s="337"/>
      <c r="R206" s="337"/>
      <c r="S206" s="337"/>
      <c r="T206" s="337"/>
      <c r="U206" s="337"/>
      <c r="V206" s="337"/>
      <c r="W206" s="95"/>
      <c r="X206" s="95"/>
      <c r="Y206" s="95"/>
      <c r="Z206" s="95"/>
      <c r="AA206" s="95"/>
      <c r="AB206" s="95"/>
      <c r="AC206" s="95"/>
      <c r="AD206" s="95"/>
      <c r="AE206" s="95"/>
      <c r="AF206" s="95"/>
      <c r="AG206" s="95"/>
      <c r="AH206" s="95"/>
      <c r="AI206" s="95"/>
      <c r="AJ206" s="95"/>
      <c r="AK206" s="95"/>
      <c r="AL206" s="95"/>
      <c r="AM206" s="95"/>
      <c r="AN206" s="95"/>
      <c r="AO206" s="95"/>
      <c r="AP206" s="95"/>
      <c r="AQ206" s="95"/>
      <c r="AR206" s="95"/>
      <c r="AS206" s="95"/>
    </row>
    <row r="207">
      <c r="A207" s="575"/>
      <c r="B207" s="337"/>
      <c r="C207" s="337"/>
      <c r="D207" s="337"/>
      <c r="E207" s="337"/>
      <c r="F207" s="337"/>
      <c r="G207" s="337"/>
      <c r="H207" s="337"/>
      <c r="I207" s="337"/>
      <c r="J207" s="337"/>
      <c r="K207" s="337"/>
      <c r="L207" s="337"/>
      <c r="M207" s="337"/>
      <c r="N207" s="337"/>
      <c r="O207" s="337"/>
      <c r="P207" s="337"/>
      <c r="Q207" s="337"/>
      <c r="R207" s="337"/>
      <c r="S207" s="337"/>
      <c r="T207" s="337"/>
      <c r="U207" s="337"/>
      <c r="V207" s="337"/>
      <c r="W207" s="95"/>
      <c r="X207" s="95"/>
      <c r="Y207" s="95"/>
      <c r="Z207" s="95"/>
      <c r="AA207" s="95"/>
      <c r="AB207" s="95"/>
      <c r="AC207" s="95"/>
      <c r="AD207" s="95"/>
      <c r="AE207" s="95"/>
      <c r="AF207" s="95"/>
      <c r="AG207" s="95"/>
      <c r="AH207" s="95"/>
      <c r="AI207" s="95"/>
      <c r="AJ207" s="95"/>
      <c r="AK207" s="95"/>
      <c r="AL207" s="95"/>
      <c r="AM207" s="95"/>
      <c r="AN207" s="95"/>
      <c r="AO207" s="95"/>
      <c r="AP207" s="95"/>
      <c r="AQ207" s="95"/>
      <c r="AR207" s="95"/>
      <c r="AS207" s="95"/>
    </row>
    <row r="208">
      <c r="A208" s="575"/>
      <c r="B208" s="337"/>
      <c r="C208" s="337"/>
      <c r="D208" s="337"/>
      <c r="E208" s="337"/>
      <c r="F208" s="337"/>
      <c r="G208" s="337"/>
      <c r="H208" s="337"/>
      <c r="I208" s="337"/>
      <c r="J208" s="337"/>
      <c r="K208" s="337"/>
      <c r="L208" s="337"/>
      <c r="M208" s="337"/>
      <c r="N208" s="337"/>
      <c r="O208" s="337"/>
      <c r="P208" s="337"/>
      <c r="Q208" s="337"/>
      <c r="R208" s="337"/>
      <c r="S208" s="337"/>
      <c r="T208" s="337"/>
      <c r="U208" s="337"/>
      <c r="V208" s="337"/>
      <c r="W208" s="95"/>
      <c r="X208" s="95"/>
      <c r="Y208" s="95"/>
      <c r="Z208" s="95"/>
      <c r="AA208" s="95"/>
      <c r="AB208" s="95"/>
      <c r="AC208" s="95"/>
      <c r="AD208" s="95"/>
      <c r="AE208" s="95"/>
      <c r="AF208" s="95"/>
      <c r="AG208" s="95"/>
      <c r="AH208" s="95"/>
      <c r="AI208" s="95"/>
      <c r="AJ208" s="95"/>
      <c r="AK208" s="95"/>
      <c r="AL208" s="95"/>
      <c r="AM208" s="95"/>
      <c r="AN208" s="95"/>
      <c r="AO208" s="95"/>
      <c r="AP208" s="95"/>
      <c r="AQ208" s="95"/>
      <c r="AR208" s="95"/>
      <c r="AS208" s="95"/>
    </row>
    <row r="209">
      <c r="A209" s="575"/>
      <c r="B209" s="337"/>
      <c r="C209" s="337"/>
      <c r="D209" s="337"/>
      <c r="E209" s="337"/>
      <c r="F209" s="337"/>
      <c r="G209" s="337"/>
      <c r="H209" s="337"/>
      <c r="I209" s="337"/>
      <c r="J209" s="337"/>
      <c r="K209" s="337"/>
      <c r="L209" s="337"/>
      <c r="M209" s="337"/>
      <c r="N209" s="337"/>
      <c r="O209" s="337"/>
      <c r="P209" s="337"/>
      <c r="Q209" s="337"/>
      <c r="R209" s="337"/>
      <c r="S209" s="337"/>
      <c r="T209" s="337"/>
      <c r="U209" s="337"/>
      <c r="V209" s="337"/>
      <c r="W209" s="95"/>
      <c r="X209" s="95"/>
      <c r="Y209" s="95"/>
      <c r="Z209" s="95"/>
      <c r="AA209" s="95"/>
      <c r="AB209" s="95"/>
      <c r="AC209" s="95"/>
      <c r="AD209" s="95"/>
      <c r="AE209" s="95"/>
      <c r="AF209" s="95"/>
      <c r="AG209" s="95"/>
      <c r="AH209" s="95"/>
      <c r="AI209" s="95"/>
      <c r="AJ209" s="95"/>
      <c r="AK209" s="95"/>
      <c r="AL209" s="95"/>
      <c r="AM209" s="95"/>
      <c r="AN209" s="95"/>
      <c r="AO209" s="95"/>
      <c r="AP209" s="95"/>
      <c r="AQ209" s="95"/>
      <c r="AR209" s="95"/>
      <c r="AS209" s="95"/>
    </row>
    <row r="210">
      <c r="A210" s="575"/>
      <c r="B210" s="337"/>
      <c r="C210" s="337"/>
      <c r="D210" s="337"/>
      <c r="E210" s="337"/>
      <c r="F210" s="337"/>
      <c r="G210" s="337"/>
      <c r="H210" s="337"/>
      <c r="I210" s="337"/>
      <c r="J210" s="337"/>
      <c r="K210" s="337"/>
      <c r="L210" s="337"/>
      <c r="M210" s="337"/>
      <c r="N210" s="337"/>
      <c r="O210" s="337"/>
      <c r="P210" s="337"/>
      <c r="Q210" s="337"/>
      <c r="R210" s="337"/>
      <c r="S210" s="337"/>
      <c r="T210" s="337"/>
      <c r="U210" s="337"/>
      <c r="V210" s="337"/>
      <c r="W210" s="95"/>
      <c r="X210" s="95"/>
      <c r="Y210" s="95"/>
      <c r="Z210" s="95"/>
      <c r="AA210" s="95"/>
      <c r="AB210" s="95"/>
      <c r="AC210" s="95"/>
      <c r="AD210" s="95"/>
      <c r="AE210" s="95"/>
      <c r="AF210" s="95"/>
      <c r="AG210" s="95"/>
      <c r="AH210" s="95"/>
      <c r="AI210" s="95"/>
      <c r="AJ210" s="95"/>
      <c r="AK210" s="95"/>
      <c r="AL210" s="95"/>
      <c r="AM210" s="95"/>
      <c r="AN210" s="95"/>
      <c r="AO210" s="95"/>
      <c r="AP210" s="95"/>
      <c r="AQ210" s="95"/>
      <c r="AR210" s="95"/>
      <c r="AS210" s="95"/>
    </row>
    <row r="211">
      <c r="A211" s="575"/>
      <c r="B211" s="337"/>
      <c r="C211" s="337"/>
      <c r="D211" s="337"/>
      <c r="E211" s="337"/>
      <c r="F211" s="337"/>
      <c r="G211" s="337"/>
      <c r="H211" s="337"/>
      <c r="I211" s="337"/>
      <c r="J211" s="337"/>
      <c r="K211" s="337"/>
      <c r="L211" s="337"/>
      <c r="M211" s="337"/>
      <c r="N211" s="337"/>
      <c r="O211" s="337"/>
      <c r="P211" s="337"/>
      <c r="Q211" s="337"/>
      <c r="R211" s="337"/>
      <c r="S211" s="337"/>
      <c r="T211" s="337"/>
      <c r="U211" s="337"/>
      <c r="V211" s="337"/>
      <c r="W211" s="95"/>
      <c r="X211" s="95"/>
      <c r="Y211" s="95"/>
      <c r="Z211" s="95"/>
      <c r="AA211" s="95"/>
      <c r="AB211" s="95"/>
      <c r="AC211" s="95"/>
      <c r="AD211" s="95"/>
      <c r="AE211" s="95"/>
      <c r="AF211" s="95"/>
      <c r="AG211" s="95"/>
      <c r="AH211" s="95"/>
      <c r="AI211" s="95"/>
      <c r="AJ211" s="95"/>
      <c r="AK211" s="95"/>
      <c r="AL211" s="95"/>
      <c r="AM211" s="95"/>
      <c r="AN211" s="95"/>
      <c r="AO211" s="95"/>
      <c r="AP211" s="95"/>
      <c r="AQ211" s="95"/>
      <c r="AR211" s="95"/>
      <c r="AS211" s="95"/>
    </row>
    <row r="212">
      <c r="A212" s="575"/>
      <c r="B212" s="337"/>
      <c r="C212" s="337"/>
      <c r="D212" s="337"/>
      <c r="E212" s="337"/>
      <c r="F212" s="337"/>
      <c r="G212" s="337"/>
      <c r="H212" s="337"/>
      <c r="I212" s="337"/>
      <c r="J212" s="337"/>
      <c r="K212" s="337"/>
      <c r="L212" s="337"/>
      <c r="M212" s="337"/>
      <c r="N212" s="337"/>
      <c r="O212" s="337"/>
      <c r="P212" s="337"/>
      <c r="Q212" s="337"/>
      <c r="R212" s="337"/>
      <c r="S212" s="337"/>
      <c r="T212" s="337"/>
      <c r="U212" s="337"/>
      <c r="V212" s="337"/>
      <c r="W212" s="95"/>
      <c r="X212" s="95"/>
      <c r="Y212" s="95"/>
      <c r="Z212" s="95"/>
      <c r="AA212" s="95"/>
      <c r="AB212" s="95"/>
      <c r="AC212" s="95"/>
      <c r="AD212" s="95"/>
      <c r="AE212" s="95"/>
      <c r="AF212" s="95"/>
      <c r="AG212" s="95"/>
      <c r="AH212" s="95"/>
      <c r="AI212" s="95"/>
      <c r="AJ212" s="95"/>
      <c r="AK212" s="95"/>
      <c r="AL212" s="95"/>
      <c r="AM212" s="95"/>
      <c r="AN212" s="95"/>
      <c r="AO212" s="95"/>
      <c r="AP212" s="95"/>
      <c r="AQ212" s="95"/>
      <c r="AR212" s="95"/>
      <c r="AS212" s="95"/>
    </row>
    <row r="213">
      <c r="A213" s="575"/>
      <c r="B213" s="337"/>
      <c r="C213" s="337"/>
      <c r="D213" s="337"/>
      <c r="E213" s="337"/>
      <c r="F213" s="337"/>
      <c r="G213" s="337"/>
      <c r="H213" s="337"/>
      <c r="I213" s="337"/>
      <c r="J213" s="337"/>
      <c r="K213" s="337"/>
      <c r="L213" s="337"/>
      <c r="M213" s="337"/>
      <c r="N213" s="337"/>
      <c r="O213" s="337"/>
      <c r="P213" s="337"/>
      <c r="Q213" s="337"/>
      <c r="R213" s="337"/>
      <c r="S213" s="337"/>
      <c r="T213" s="337"/>
      <c r="U213" s="337"/>
      <c r="V213" s="337"/>
      <c r="W213" s="95"/>
      <c r="X213" s="95"/>
      <c r="Y213" s="95"/>
      <c r="Z213" s="95"/>
      <c r="AA213" s="95"/>
      <c r="AB213" s="95"/>
      <c r="AC213" s="95"/>
      <c r="AD213" s="95"/>
      <c r="AE213" s="95"/>
      <c r="AF213" s="95"/>
      <c r="AG213" s="95"/>
      <c r="AH213" s="95"/>
      <c r="AI213" s="95"/>
      <c r="AJ213" s="95"/>
      <c r="AK213" s="95"/>
      <c r="AL213" s="95"/>
      <c r="AM213" s="95"/>
      <c r="AN213" s="95"/>
      <c r="AO213" s="95"/>
      <c r="AP213" s="95"/>
      <c r="AQ213" s="95"/>
      <c r="AR213" s="95"/>
      <c r="AS213" s="95"/>
    </row>
    <row r="214">
      <c r="A214" s="575"/>
      <c r="B214" s="337"/>
      <c r="C214" s="337"/>
      <c r="D214" s="337"/>
      <c r="E214" s="337"/>
      <c r="F214" s="337"/>
      <c r="G214" s="337"/>
      <c r="H214" s="337"/>
      <c r="I214" s="337"/>
      <c r="J214" s="337"/>
      <c r="K214" s="337"/>
      <c r="L214" s="337"/>
      <c r="M214" s="337"/>
      <c r="N214" s="337"/>
      <c r="O214" s="337"/>
      <c r="P214" s="337"/>
      <c r="Q214" s="337"/>
      <c r="R214" s="337"/>
      <c r="S214" s="337"/>
      <c r="T214" s="337"/>
      <c r="U214" s="337"/>
      <c r="V214" s="337"/>
      <c r="W214" s="95"/>
      <c r="X214" s="95"/>
      <c r="Y214" s="95"/>
      <c r="Z214" s="95"/>
      <c r="AA214" s="95"/>
      <c r="AB214" s="95"/>
      <c r="AC214" s="95"/>
      <c r="AD214" s="95"/>
      <c r="AE214" s="95"/>
      <c r="AF214" s="95"/>
      <c r="AG214" s="95"/>
      <c r="AH214" s="95"/>
      <c r="AI214" s="95"/>
      <c r="AJ214" s="95"/>
      <c r="AK214" s="95"/>
      <c r="AL214" s="95"/>
      <c r="AM214" s="95"/>
      <c r="AN214" s="95"/>
      <c r="AO214" s="95"/>
      <c r="AP214" s="95"/>
      <c r="AQ214" s="95"/>
      <c r="AR214" s="95"/>
      <c r="AS214" s="95"/>
    </row>
    <row r="215">
      <c r="A215" s="575"/>
      <c r="B215" s="337"/>
      <c r="C215" s="337"/>
      <c r="D215" s="337"/>
      <c r="E215" s="337"/>
      <c r="F215" s="337"/>
      <c r="G215" s="337"/>
      <c r="H215" s="337"/>
      <c r="I215" s="337"/>
      <c r="J215" s="337"/>
      <c r="K215" s="337"/>
      <c r="L215" s="337"/>
      <c r="M215" s="337"/>
      <c r="N215" s="337"/>
      <c r="O215" s="337"/>
      <c r="P215" s="337"/>
      <c r="Q215" s="337"/>
      <c r="R215" s="337"/>
      <c r="S215" s="337"/>
      <c r="T215" s="337"/>
      <c r="U215" s="337"/>
      <c r="V215" s="337"/>
      <c r="W215" s="95"/>
      <c r="X215" s="95"/>
      <c r="Y215" s="95"/>
      <c r="Z215" s="95"/>
      <c r="AA215" s="95"/>
      <c r="AB215" s="95"/>
      <c r="AC215" s="95"/>
      <c r="AD215" s="95"/>
      <c r="AE215" s="95"/>
      <c r="AF215" s="95"/>
      <c r="AG215" s="95"/>
      <c r="AH215" s="95"/>
      <c r="AI215" s="95"/>
      <c r="AJ215" s="95"/>
      <c r="AK215" s="95"/>
      <c r="AL215" s="95"/>
      <c r="AM215" s="95"/>
      <c r="AN215" s="95"/>
      <c r="AO215" s="95"/>
      <c r="AP215" s="95"/>
      <c r="AQ215" s="95"/>
      <c r="AR215" s="95"/>
      <c r="AS215" s="95"/>
    </row>
    <row r="216">
      <c r="A216" s="575"/>
      <c r="B216" s="337"/>
      <c r="C216" s="337"/>
      <c r="D216" s="337"/>
      <c r="E216" s="337"/>
      <c r="F216" s="337"/>
      <c r="G216" s="337"/>
      <c r="H216" s="337"/>
      <c r="I216" s="337"/>
      <c r="J216" s="337"/>
      <c r="K216" s="337"/>
      <c r="L216" s="337"/>
      <c r="M216" s="337"/>
      <c r="N216" s="337"/>
      <c r="O216" s="337"/>
      <c r="P216" s="337"/>
      <c r="Q216" s="337"/>
      <c r="R216" s="337"/>
      <c r="S216" s="337"/>
      <c r="T216" s="337"/>
      <c r="U216" s="337"/>
      <c r="V216" s="337"/>
      <c r="W216" s="95"/>
      <c r="X216" s="95"/>
      <c r="Y216" s="95"/>
      <c r="Z216" s="95"/>
      <c r="AA216" s="95"/>
      <c r="AB216" s="95"/>
      <c r="AC216" s="95"/>
      <c r="AD216" s="95"/>
      <c r="AE216" s="95"/>
      <c r="AF216" s="95"/>
      <c r="AG216" s="95"/>
      <c r="AH216" s="95"/>
      <c r="AI216" s="95"/>
      <c r="AJ216" s="95"/>
      <c r="AK216" s="95"/>
      <c r="AL216" s="95"/>
      <c r="AM216" s="95"/>
      <c r="AN216" s="95"/>
      <c r="AO216" s="95"/>
      <c r="AP216" s="95"/>
      <c r="AQ216" s="95"/>
      <c r="AR216" s="95"/>
      <c r="AS216" s="95"/>
    </row>
    <row r="217">
      <c r="A217" s="575"/>
      <c r="B217" s="337"/>
      <c r="C217" s="337"/>
      <c r="D217" s="337"/>
      <c r="E217" s="337"/>
      <c r="F217" s="337"/>
      <c r="G217" s="337"/>
      <c r="H217" s="337"/>
      <c r="I217" s="337"/>
      <c r="J217" s="337"/>
      <c r="K217" s="337"/>
      <c r="L217" s="337"/>
      <c r="M217" s="337"/>
      <c r="N217" s="337"/>
      <c r="O217" s="337"/>
      <c r="P217" s="337"/>
      <c r="Q217" s="337"/>
      <c r="R217" s="337"/>
      <c r="S217" s="337"/>
      <c r="T217" s="337"/>
      <c r="U217" s="337"/>
      <c r="V217" s="337"/>
      <c r="W217" s="95"/>
      <c r="X217" s="95"/>
      <c r="Y217" s="95"/>
      <c r="Z217" s="95"/>
      <c r="AA217" s="95"/>
      <c r="AB217" s="95"/>
      <c r="AC217" s="95"/>
      <c r="AD217" s="95"/>
      <c r="AE217" s="95"/>
      <c r="AF217" s="95"/>
      <c r="AG217" s="95"/>
      <c r="AH217" s="95"/>
      <c r="AI217" s="95"/>
      <c r="AJ217" s="95"/>
      <c r="AK217" s="95"/>
      <c r="AL217" s="95"/>
      <c r="AM217" s="95"/>
      <c r="AN217" s="95"/>
      <c r="AO217" s="95"/>
      <c r="AP217" s="95"/>
      <c r="AQ217" s="95"/>
      <c r="AR217" s="95"/>
      <c r="AS217" s="95"/>
    </row>
    <row r="218">
      <c r="A218" s="575"/>
      <c r="B218" s="337"/>
      <c r="C218" s="337"/>
      <c r="D218" s="337"/>
      <c r="E218" s="337"/>
      <c r="F218" s="337"/>
      <c r="G218" s="337"/>
      <c r="H218" s="337"/>
      <c r="I218" s="337"/>
      <c r="J218" s="337"/>
      <c r="K218" s="337"/>
      <c r="L218" s="337"/>
      <c r="M218" s="337"/>
      <c r="N218" s="337"/>
      <c r="O218" s="337"/>
      <c r="P218" s="337"/>
      <c r="Q218" s="337"/>
      <c r="R218" s="337"/>
      <c r="S218" s="337"/>
      <c r="T218" s="337"/>
      <c r="U218" s="337"/>
      <c r="V218" s="337"/>
      <c r="W218" s="95"/>
      <c r="X218" s="95"/>
      <c r="Y218" s="95"/>
      <c r="Z218" s="95"/>
      <c r="AA218" s="95"/>
      <c r="AB218" s="95"/>
      <c r="AC218" s="95"/>
      <c r="AD218" s="95"/>
      <c r="AE218" s="95"/>
      <c r="AF218" s="95"/>
      <c r="AG218" s="95"/>
      <c r="AH218" s="95"/>
      <c r="AI218" s="95"/>
      <c r="AJ218" s="95"/>
      <c r="AK218" s="95"/>
      <c r="AL218" s="95"/>
      <c r="AM218" s="95"/>
      <c r="AN218" s="95"/>
      <c r="AO218" s="95"/>
      <c r="AP218" s="95"/>
      <c r="AQ218" s="95"/>
      <c r="AR218" s="95"/>
      <c r="AS218" s="95"/>
    </row>
    <row r="219">
      <c r="A219" s="575"/>
      <c r="B219" s="337"/>
      <c r="C219" s="337"/>
      <c r="D219" s="337"/>
      <c r="E219" s="337"/>
      <c r="F219" s="337"/>
      <c r="G219" s="337"/>
      <c r="H219" s="337"/>
      <c r="I219" s="337"/>
      <c r="J219" s="337"/>
      <c r="K219" s="337"/>
      <c r="L219" s="337"/>
      <c r="M219" s="337"/>
      <c r="N219" s="337"/>
      <c r="O219" s="337"/>
      <c r="P219" s="337"/>
      <c r="Q219" s="337"/>
      <c r="R219" s="337"/>
      <c r="S219" s="337"/>
      <c r="T219" s="337"/>
      <c r="U219" s="337"/>
      <c r="V219" s="337"/>
      <c r="W219" s="95"/>
      <c r="X219" s="95"/>
      <c r="Y219" s="95"/>
      <c r="Z219" s="95"/>
      <c r="AA219" s="95"/>
      <c r="AB219" s="95"/>
      <c r="AC219" s="95"/>
      <c r="AD219" s="95"/>
      <c r="AE219" s="95"/>
      <c r="AF219" s="95"/>
      <c r="AG219" s="95"/>
      <c r="AH219" s="95"/>
      <c r="AI219" s="95"/>
      <c r="AJ219" s="95"/>
      <c r="AK219" s="95"/>
      <c r="AL219" s="95"/>
      <c r="AM219" s="95"/>
      <c r="AN219" s="95"/>
      <c r="AO219" s="95"/>
      <c r="AP219" s="95"/>
      <c r="AQ219" s="95"/>
      <c r="AR219" s="95"/>
      <c r="AS219" s="95"/>
    </row>
    <row r="220">
      <c r="A220" s="575"/>
      <c r="B220" s="337"/>
      <c r="C220" s="337"/>
      <c r="D220" s="337"/>
      <c r="E220" s="337"/>
      <c r="F220" s="337"/>
      <c r="G220" s="337"/>
      <c r="H220" s="337"/>
      <c r="I220" s="337"/>
      <c r="J220" s="337"/>
      <c r="K220" s="337"/>
      <c r="L220" s="337"/>
      <c r="M220" s="337"/>
      <c r="N220" s="337"/>
      <c r="O220" s="337"/>
      <c r="P220" s="337"/>
      <c r="Q220" s="337"/>
      <c r="R220" s="337"/>
      <c r="S220" s="337"/>
      <c r="T220" s="337"/>
      <c r="U220" s="337"/>
      <c r="V220" s="337"/>
      <c r="W220" s="95"/>
      <c r="X220" s="95"/>
      <c r="Y220" s="95"/>
      <c r="Z220" s="95"/>
      <c r="AA220" s="95"/>
      <c r="AB220" s="95"/>
      <c r="AC220" s="95"/>
      <c r="AD220" s="95"/>
      <c r="AE220" s="95"/>
      <c r="AF220" s="95"/>
      <c r="AG220" s="95"/>
      <c r="AH220" s="95"/>
      <c r="AI220" s="95"/>
      <c r="AJ220" s="95"/>
      <c r="AK220" s="95"/>
      <c r="AL220" s="95"/>
      <c r="AM220" s="95"/>
      <c r="AN220" s="95"/>
      <c r="AO220" s="95"/>
      <c r="AP220" s="95"/>
      <c r="AQ220" s="95"/>
      <c r="AR220" s="95"/>
      <c r="AS220" s="95"/>
    </row>
    <row r="221">
      <c r="A221" s="575"/>
      <c r="B221" s="337"/>
      <c r="C221" s="337"/>
      <c r="D221" s="337"/>
      <c r="E221" s="337"/>
      <c r="F221" s="337"/>
      <c r="G221" s="337"/>
      <c r="H221" s="337"/>
      <c r="I221" s="337"/>
      <c r="J221" s="337"/>
      <c r="K221" s="337"/>
      <c r="L221" s="337"/>
      <c r="M221" s="337"/>
      <c r="N221" s="337"/>
      <c r="O221" s="337"/>
      <c r="P221" s="337"/>
      <c r="Q221" s="337"/>
      <c r="R221" s="337"/>
      <c r="S221" s="337"/>
      <c r="T221" s="337"/>
      <c r="U221" s="337"/>
      <c r="V221" s="337"/>
      <c r="W221" s="95"/>
      <c r="X221" s="95"/>
      <c r="Y221" s="95"/>
      <c r="Z221" s="95"/>
      <c r="AA221" s="95"/>
      <c r="AB221" s="95"/>
      <c r="AC221" s="95"/>
      <c r="AD221" s="95"/>
      <c r="AE221" s="95"/>
      <c r="AF221" s="95"/>
      <c r="AG221" s="95"/>
      <c r="AH221" s="95"/>
      <c r="AI221" s="95"/>
      <c r="AJ221" s="95"/>
      <c r="AK221" s="95"/>
      <c r="AL221" s="95"/>
      <c r="AM221" s="95"/>
      <c r="AN221" s="95"/>
      <c r="AO221" s="95"/>
      <c r="AP221" s="95"/>
      <c r="AQ221" s="95"/>
      <c r="AR221" s="95"/>
      <c r="AS221" s="95"/>
    </row>
    <row r="222">
      <c r="A222" s="575"/>
      <c r="B222" s="337"/>
      <c r="C222" s="337"/>
      <c r="D222" s="337"/>
      <c r="E222" s="337"/>
      <c r="F222" s="337"/>
      <c r="G222" s="337"/>
      <c r="H222" s="337"/>
      <c r="I222" s="337"/>
      <c r="J222" s="337"/>
      <c r="K222" s="337"/>
      <c r="L222" s="337"/>
      <c r="M222" s="337"/>
      <c r="N222" s="337"/>
      <c r="O222" s="337"/>
      <c r="P222" s="337"/>
      <c r="Q222" s="337"/>
      <c r="R222" s="337"/>
      <c r="S222" s="337"/>
      <c r="T222" s="337"/>
      <c r="U222" s="337"/>
      <c r="V222" s="337"/>
      <c r="W222" s="95"/>
      <c r="X222" s="95"/>
      <c r="Y222" s="95"/>
      <c r="Z222" s="95"/>
      <c r="AA222" s="95"/>
      <c r="AB222" s="95"/>
      <c r="AC222" s="95"/>
      <c r="AD222" s="95"/>
      <c r="AE222" s="95"/>
      <c r="AF222" s="95"/>
      <c r="AG222" s="95"/>
      <c r="AH222" s="95"/>
      <c r="AI222" s="95"/>
      <c r="AJ222" s="95"/>
      <c r="AK222" s="95"/>
      <c r="AL222" s="95"/>
      <c r="AM222" s="95"/>
      <c r="AN222" s="95"/>
      <c r="AO222" s="95"/>
      <c r="AP222" s="95"/>
      <c r="AQ222" s="95"/>
      <c r="AR222" s="95"/>
      <c r="AS222" s="95"/>
    </row>
    <row r="223">
      <c r="A223" s="575"/>
      <c r="B223" s="337"/>
      <c r="C223" s="337"/>
      <c r="D223" s="337"/>
      <c r="E223" s="337"/>
      <c r="F223" s="337"/>
      <c r="G223" s="337"/>
      <c r="H223" s="337"/>
      <c r="I223" s="337"/>
      <c r="J223" s="337"/>
      <c r="K223" s="337"/>
      <c r="L223" s="337"/>
      <c r="M223" s="337"/>
      <c r="N223" s="337"/>
      <c r="O223" s="337"/>
      <c r="P223" s="337"/>
      <c r="Q223" s="337"/>
      <c r="R223" s="337"/>
      <c r="S223" s="337"/>
      <c r="T223" s="337"/>
      <c r="U223" s="337"/>
      <c r="V223" s="337"/>
      <c r="W223" s="95"/>
      <c r="X223" s="95"/>
      <c r="Y223" s="95"/>
      <c r="Z223" s="95"/>
      <c r="AA223" s="95"/>
      <c r="AB223" s="95"/>
      <c r="AC223" s="95"/>
      <c r="AD223" s="95"/>
      <c r="AE223" s="95"/>
      <c r="AF223" s="95"/>
      <c r="AG223" s="95"/>
      <c r="AH223" s="95"/>
      <c r="AI223" s="95"/>
      <c r="AJ223" s="95"/>
      <c r="AK223" s="95"/>
      <c r="AL223" s="95"/>
      <c r="AM223" s="95"/>
      <c r="AN223" s="95"/>
      <c r="AO223" s="95"/>
      <c r="AP223" s="95"/>
      <c r="AQ223" s="95"/>
      <c r="AR223" s="95"/>
      <c r="AS223" s="95"/>
    </row>
    <row r="224">
      <c r="A224" s="575"/>
      <c r="B224" s="337"/>
      <c r="C224" s="337"/>
      <c r="D224" s="337"/>
      <c r="E224" s="337"/>
      <c r="F224" s="337"/>
      <c r="G224" s="337"/>
      <c r="H224" s="337"/>
      <c r="I224" s="337"/>
      <c r="J224" s="337"/>
      <c r="K224" s="337"/>
      <c r="L224" s="337"/>
      <c r="M224" s="337"/>
      <c r="N224" s="337"/>
      <c r="O224" s="337"/>
      <c r="P224" s="337"/>
      <c r="Q224" s="337"/>
      <c r="R224" s="337"/>
      <c r="S224" s="337"/>
      <c r="T224" s="337"/>
      <c r="U224" s="337"/>
      <c r="V224" s="337"/>
      <c r="W224" s="95"/>
      <c r="X224" s="95"/>
      <c r="Y224" s="95"/>
      <c r="Z224" s="95"/>
      <c r="AA224" s="95"/>
      <c r="AB224" s="95"/>
      <c r="AC224" s="95"/>
      <c r="AD224" s="95"/>
      <c r="AE224" s="95"/>
      <c r="AF224" s="95"/>
      <c r="AG224" s="95"/>
      <c r="AH224" s="95"/>
      <c r="AI224" s="95"/>
      <c r="AJ224" s="95"/>
      <c r="AK224" s="95"/>
      <c r="AL224" s="95"/>
      <c r="AM224" s="95"/>
      <c r="AN224" s="95"/>
      <c r="AO224" s="95"/>
      <c r="AP224" s="95"/>
      <c r="AQ224" s="95"/>
      <c r="AR224" s="95"/>
      <c r="AS224" s="95"/>
    </row>
    <row r="225">
      <c r="A225" s="575"/>
      <c r="B225" s="337"/>
      <c r="C225" s="337"/>
      <c r="D225" s="337"/>
      <c r="E225" s="337"/>
      <c r="F225" s="337"/>
      <c r="G225" s="337"/>
      <c r="H225" s="337"/>
      <c r="I225" s="337"/>
      <c r="J225" s="337"/>
      <c r="K225" s="337"/>
      <c r="L225" s="337"/>
      <c r="M225" s="337"/>
      <c r="N225" s="337"/>
      <c r="O225" s="337"/>
      <c r="P225" s="337"/>
      <c r="Q225" s="337"/>
      <c r="R225" s="337"/>
      <c r="S225" s="337"/>
      <c r="T225" s="337"/>
      <c r="U225" s="337"/>
      <c r="V225" s="337"/>
      <c r="W225" s="95"/>
      <c r="X225" s="95"/>
      <c r="Y225" s="95"/>
      <c r="Z225" s="95"/>
      <c r="AA225" s="95"/>
      <c r="AB225" s="95"/>
      <c r="AC225" s="95"/>
      <c r="AD225" s="95"/>
      <c r="AE225" s="95"/>
      <c r="AF225" s="95"/>
      <c r="AG225" s="95"/>
      <c r="AH225" s="95"/>
      <c r="AI225" s="95"/>
      <c r="AJ225" s="95"/>
      <c r="AK225" s="95"/>
      <c r="AL225" s="95"/>
      <c r="AM225" s="95"/>
      <c r="AN225" s="95"/>
      <c r="AO225" s="95"/>
      <c r="AP225" s="95"/>
      <c r="AQ225" s="95"/>
      <c r="AR225" s="95"/>
      <c r="AS225" s="95"/>
    </row>
    <row r="226">
      <c r="A226" s="575"/>
      <c r="B226" s="337"/>
      <c r="C226" s="337"/>
      <c r="D226" s="337"/>
      <c r="E226" s="337"/>
      <c r="F226" s="337"/>
      <c r="G226" s="337"/>
      <c r="H226" s="337"/>
      <c r="I226" s="337"/>
      <c r="J226" s="337"/>
      <c r="K226" s="337"/>
      <c r="L226" s="337"/>
      <c r="M226" s="337"/>
      <c r="N226" s="337"/>
      <c r="O226" s="337"/>
      <c r="P226" s="337"/>
      <c r="Q226" s="337"/>
      <c r="R226" s="337"/>
      <c r="S226" s="337"/>
      <c r="T226" s="337"/>
      <c r="U226" s="337"/>
      <c r="V226" s="337"/>
      <c r="W226" s="95"/>
      <c r="X226" s="95"/>
      <c r="Y226" s="95"/>
      <c r="Z226" s="95"/>
      <c r="AA226" s="95"/>
      <c r="AB226" s="95"/>
      <c r="AC226" s="95"/>
      <c r="AD226" s="95"/>
      <c r="AE226" s="95"/>
      <c r="AF226" s="95"/>
      <c r="AG226" s="95"/>
      <c r="AH226" s="95"/>
      <c r="AI226" s="95"/>
      <c r="AJ226" s="95"/>
      <c r="AK226" s="95"/>
      <c r="AL226" s="95"/>
      <c r="AM226" s="95"/>
      <c r="AN226" s="95"/>
      <c r="AO226" s="95"/>
      <c r="AP226" s="95"/>
      <c r="AQ226" s="95"/>
      <c r="AR226" s="95"/>
      <c r="AS226" s="95"/>
    </row>
    <row r="227">
      <c r="A227" s="575"/>
      <c r="B227" s="337"/>
      <c r="C227" s="337"/>
      <c r="D227" s="337"/>
      <c r="E227" s="337"/>
      <c r="F227" s="337"/>
      <c r="G227" s="337"/>
      <c r="H227" s="337"/>
      <c r="I227" s="337"/>
      <c r="J227" s="337"/>
      <c r="K227" s="337"/>
      <c r="L227" s="337"/>
      <c r="M227" s="337"/>
      <c r="N227" s="337"/>
      <c r="O227" s="337"/>
      <c r="P227" s="337"/>
      <c r="Q227" s="337"/>
      <c r="R227" s="337"/>
      <c r="S227" s="337"/>
      <c r="T227" s="337"/>
      <c r="U227" s="337"/>
      <c r="V227" s="337"/>
      <c r="W227" s="95"/>
      <c r="X227" s="95"/>
      <c r="Y227" s="95"/>
      <c r="Z227" s="95"/>
      <c r="AA227" s="95"/>
      <c r="AB227" s="95"/>
      <c r="AC227" s="95"/>
      <c r="AD227" s="95"/>
      <c r="AE227" s="95"/>
      <c r="AF227" s="95"/>
      <c r="AG227" s="95"/>
      <c r="AH227" s="95"/>
      <c r="AI227" s="95"/>
      <c r="AJ227" s="95"/>
      <c r="AK227" s="95"/>
      <c r="AL227" s="95"/>
      <c r="AM227" s="95"/>
      <c r="AN227" s="95"/>
      <c r="AO227" s="95"/>
      <c r="AP227" s="95"/>
      <c r="AQ227" s="95"/>
      <c r="AR227" s="95"/>
      <c r="AS227" s="95"/>
    </row>
    <row r="228">
      <c r="A228" s="575"/>
      <c r="B228" s="337"/>
      <c r="C228" s="337"/>
      <c r="D228" s="337"/>
      <c r="E228" s="337"/>
      <c r="F228" s="337"/>
      <c r="G228" s="337"/>
      <c r="H228" s="337"/>
      <c r="I228" s="337"/>
      <c r="J228" s="337"/>
      <c r="K228" s="337"/>
      <c r="L228" s="337"/>
      <c r="M228" s="337"/>
      <c r="N228" s="337"/>
      <c r="O228" s="337"/>
      <c r="P228" s="337"/>
      <c r="Q228" s="337"/>
      <c r="R228" s="337"/>
      <c r="S228" s="337"/>
      <c r="T228" s="337"/>
      <c r="U228" s="337"/>
      <c r="V228" s="337"/>
      <c r="W228" s="95"/>
      <c r="X228" s="95"/>
      <c r="Y228" s="95"/>
      <c r="Z228" s="95"/>
      <c r="AA228" s="95"/>
      <c r="AB228" s="95"/>
      <c r="AC228" s="95"/>
      <c r="AD228" s="95"/>
      <c r="AE228" s="95"/>
      <c r="AF228" s="95"/>
      <c r="AG228" s="95"/>
      <c r="AH228" s="95"/>
      <c r="AI228" s="95"/>
      <c r="AJ228" s="95"/>
      <c r="AK228" s="95"/>
      <c r="AL228" s="95"/>
      <c r="AM228" s="95"/>
      <c r="AN228" s="95"/>
      <c r="AO228" s="95"/>
      <c r="AP228" s="95"/>
      <c r="AQ228" s="95"/>
      <c r="AR228" s="95"/>
      <c r="AS228" s="95"/>
    </row>
    <row r="229">
      <c r="A229" s="575"/>
      <c r="B229" s="337"/>
      <c r="C229" s="337"/>
      <c r="D229" s="337"/>
      <c r="E229" s="337"/>
      <c r="F229" s="337"/>
      <c r="G229" s="337"/>
      <c r="H229" s="337"/>
      <c r="I229" s="337"/>
      <c r="J229" s="337"/>
      <c r="K229" s="337"/>
      <c r="L229" s="337"/>
      <c r="M229" s="337"/>
      <c r="N229" s="337"/>
      <c r="O229" s="337"/>
      <c r="P229" s="337"/>
      <c r="Q229" s="337"/>
      <c r="R229" s="337"/>
      <c r="S229" s="337"/>
      <c r="T229" s="337"/>
      <c r="U229" s="337"/>
      <c r="V229" s="337"/>
      <c r="W229" s="95"/>
      <c r="X229" s="95"/>
      <c r="Y229" s="95"/>
      <c r="Z229" s="95"/>
      <c r="AA229" s="95"/>
      <c r="AB229" s="95"/>
      <c r="AC229" s="95"/>
      <c r="AD229" s="95"/>
      <c r="AE229" s="95"/>
      <c r="AF229" s="95"/>
      <c r="AG229" s="95"/>
      <c r="AH229" s="95"/>
      <c r="AI229" s="95"/>
      <c r="AJ229" s="95"/>
      <c r="AK229" s="95"/>
      <c r="AL229" s="95"/>
      <c r="AM229" s="95"/>
      <c r="AN229" s="95"/>
      <c r="AO229" s="95"/>
      <c r="AP229" s="95"/>
      <c r="AQ229" s="95"/>
      <c r="AR229" s="95"/>
      <c r="AS229" s="95"/>
    </row>
    <row r="230">
      <c r="A230" s="575"/>
      <c r="B230" s="337"/>
      <c r="C230" s="337"/>
      <c r="D230" s="337"/>
      <c r="E230" s="337"/>
      <c r="F230" s="337"/>
      <c r="G230" s="337"/>
      <c r="H230" s="337"/>
      <c r="I230" s="337"/>
      <c r="J230" s="337"/>
      <c r="K230" s="337"/>
      <c r="L230" s="337"/>
      <c r="M230" s="337"/>
      <c r="N230" s="337"/>
      <c r="O230" s="337"/>
      <c r="P230" s="337"/>
      <c r="Q230" s="337"/>
      <c r="R230" s="337"/>
      <c r="S230" s="337"/>
      <c r="T230" s="337"/>
      <c r="U230" s="337"/>
      <c r="V230" s="337"/>
      <c r="W230" s="95"/>
      <c r="X230" s="95"/>
      <c r="Y230" s="95"/>
      <c r="Z230" s="95"/>
      <c r="AA230" s="95"/>
      <c r="AB230" s="95"/>
      <c r="AC230" s="95"/>
      <c r="AD230" s="95"/>
      <c r="AE230" s="95"/>
      <c r="AF230" s="95"/>
      <c r="AG230" s="95"/>
      <c r="AH230" s="95"/>
      <c r="AI230" s="95"/>
      <c r="AJ230" s="95"/>
      <c r="AK230" s="95"/>
      <c r="AL230" s="95"/>
      <c r="AM230" s="95"/>
      <c r="AN230" s="95"/>
      <c r="AO230" s="95"/>
      <c r="AP230" s="95"/>
      <c r="AQ230" s="95"/>
      <c r="AR230" s="95"/>
      <c r="AS230" s="95"/>
    </row>
    <row r="231">
      <c r="A231" s="575"/>
      <c r="B231" s="337"/>
      <c r="C231" s="337"/>
      <c r="D231" s="337"/>
      <c r="E231" s="337"/>
      <c r="F231" s="337"/>
      <c r="G231" s="337"/>
      <c r="H231" s="337"/>
      <c r="I231" s="337"/>
      <c r="J231" s="337"/>
      <c r="K231" s="337"/>
      <c r="L231" s="337"/>
      <c r="M231" s="337"/>
      <c r="N231" s="337"/>
      <c r="O231" s="337"/>
      <c r="P231" s="337"/>
      <c r="Q231" s="337"/>
      <c r="R231" s="337"/>
      <c r="S231" s="337"/>
      <c r="T231" s="337"/>
      <c r="U231" s="337"/>
      <c r="V231" s="337"/>
      <c r="W231" s="95"/>
      <c r="X231" s="95"/>
      <c r="Y231" s="95"/>
      <c r="Z231" s="95"/>
      <c r="AA231" s="95"/>
      <c r="AB231" s="95"/>
      <c r="AC231" s="95"/>
      <c r="AD231" s="95"/>
      <c r="AE231" s="95"/>
      <c r="AF231" s="95"/>
      <c r="AG231" s="95"/>
      <c r="AH231" s="95"/>
      <c r="AI231" s="95"/>
      <c r="AJ231" s="95"/>
      <c r="AK231" s="95"/>
      <c r="AL231" s="95"/>
      <c r="AM231" s="95"/>
      <c r="AN231" s="95"/>
      <c r="AO231" s="95"/>
      <c r="AP231" s="95"/>
      <c r="AQ231" s="95"/>
      <c r="AR231" s="95"/>
      <c r="AS231" s="95"/>
    </row>
    <row r="232">
      <c r="A232" s="575"/>
      <c r="B232" s="337"/>
      <c r="C232" s="337"/>
      <c r="D232" s="337"/>
      <c r="E232" s="337"/>
      <c r="F232" s="337"/>
      <c r="G232" s="337"/>
      <c r="H232" s="337"/>
      <c r="I232" s="337"/>
      <c r="J232" s="337"/>
      <c r="K232" s="337"/>
      <c r="L232" s="337"/>
      <c r="M232" s="337"/>
      <c r="N232" s="337"/>
      <c r="O232" s="337"/>
      <c r="P232" s="337"/>
      <c r="Q232" s="337"/>
      <c r="R232" s="337"/>
      <c r="S232" s="337"/>
      <c r="T232" s="337"/>
      <c r="U232" s="337"/>
      <c r="V232" s="337"/>
      <c r="W232" s="95"/>
      <c r="X232" s="95"/>
      <c r="Y232" s="95"/>
      <c r="Z232" s="95"/>
      <c r="AA232" s="95"/>
      <c r="AB232" s="95"/>
      <c r="AC232" s="95"/>
      <c r="AD232" s="95"/>
      <c r="AE232" s="95"/>
      <c r="AF232" s="95"/>
      <c r="AG232" s="95"/>
      <c r="AH232" s="95"/>
      <c r="AI232" s="95"/>
      <c r="AJ232" s="95"/>
      <c r="AK232" s="95"/>
      <c r="AL232" s="95"/>
      <c r="AM232" s="95"/>
      <c r="AN232" s="95"/>
      <c r="AO232" s="95"/>
      <c r="AP232" s="95"/>
      <c r="AQ232" s="95"/>
      <c r="AR232" s="95"/>
      <c r="AS232" s="95"/>
    </row>
    <row r="233">
      <c r="A233" s="575"/>
      <c r="B233" s="337"/>
      <c r="C233" s="337"/>
      <c r="D233" s="337"/>
      <c r="E233" s="337"/>
      <c r="F233" s="337"/>
      <c r="G233" s="337"/>
      <c r="H233" s="337"/>
      <c r="I233" s="337"/>
      <c r="J233" s="337"/>
      <c r="K233" s="337"/>
      <c r="L233" s="337"/>
      <c r="M233" s="337"/>
      <c r="N233" s="337"/>
      <c r="O233" s="337"/>
      <c r="P233" s="337"/>
      <c r="Q233" s="337"/>
      <c r="R233" s="337"/>
      <c r="S233" s="337"/>
      <c r="T233" s="337"/>
      <c r="U233" s="337"/>
      <c r="V233" s="337"/>
      <c r="W233" s="95"/>
      <c r="X233" s="95"/>
      <c r="Y233" s="95"/>
      <c r="Z233" s="95"/>
      <c r="AA233" s="95"/>
      <c r="AB233" s="95"/>
      <c r="AC233" s="95"/>
      <c r="AD233" s="95"/>
      <c r="AE233" s="95"/>
      <c r="AF233" s="95"/>
      <c r="AG233" s="95"/>
      <c r="AH233" s="95"/>
      <c r="AI233" s="95"/>
      <c r="AJ233" s="95"/>
      <c r="AK233" s="95"/>
      <c r="AL233" s="95"/>
      <c r="AM233" s="95"/>
      <c r="AN233" s="95"/>
      <c r="AO233" s="95"/>
      <c r="AP233" s="95"/>
      <c r="AQ233" s="95"/>
      <c r="AR233" s="95"/>
      <c r="AS233" s="95"/>
    </row>
    <row r="234">
      <c r="A234" s="575"/>
      <c r="B234" s="337"/>
      <c r="C234" s="337"/>
      <c r="D234" s="337"/>
      <c r="E234" s="337"/>
      <c r="F234" s="337"/>
      <c r="G234" s="337"/>
      <c r="H234" s="337"/>
      <c r="I234" s="337"/>
      <c r="J234" s="337"/>
      <c r="K234" s="337"/>
      <c r="L234" s="337"/>
      <c r="M234" s="337"/>
      <c r="N234" s="337"/>
      <c r="O234" s="337"/>
      <c r="P234" s="337"/>
      <c r="Q234" s="337"/>
      <c r="R234" s="337"/>
      <c r="S234" s="337"/>
      <c r="T234" s="337"/>
      <c r="U234" s="337"/>
      <c r="V234" s="337"/>
      <c r="W234" s="95"/>
      <c r="X234" s="95"/>
      <c r="Y234" s="95"/>
      <c r="Z234" s="95"/>
      <c r="AA234" s="95"/>
      <c r="AB234" s="95"/>
      <c r="AC234" s="95"/>
      <c r="AD234" s="95"/>
      <c r="AE234" s="95"/>
      <c r="AF234" s="95"/>
      <c r="AG234" s="95"/>
      <c r="AH234" s="95"/>
      <c r="AI234" s="95"/>
      <c r="AJ234" s="95"/>
      <c r="AK234" s="95"/>
      <c r="AL234" s="95"/>
      <c r="AM234" s="95"/>
      <c r="AN234" s="95"/>
      <c r="AO234" s="95"/>
      <c r="AP234" s="95"/>
      <c r="AQ234" s="95"/>
      <c r="AR234" s="95"/>
      <c r="AS234" s="95"/>
    </row>
    <row r="235">
      <c r="A235" s="575"/>
      <c r="B235" s="337"/>
      <c r="C235" s="337"/>
      <c r="D235" s="337"/>
      <c r="E235" s="337"/>
      <c r="F235" s="337"/>
      <c r="G235" s="337"/>
      <c r="H235" s="337"/>
      <c r="I235" s="337"/>
      <c r="J235" s="337"/>
      <c r="K235" s="337"/>
      <c r="L235" s="337"/>
      <c r="M235" s="337"/>
      <c r="N235" s="337"/>
      <c r="O235" s="337"/>
      <c r="P235" s="337"/>
      <c r="Q235" s="337"/>
      <c r="R235" s="337"/>
      <c r="S235" s="337"/>
      <c r="T235" s="337"/>
      <c r="U235" s="337"/>
      <c r="V235" s="337"/>
      <c r="W235" s="95"/>
      <c r="X235" s="95"/>
      <c r="Y235" s="95"/>
      <c r="Z235" s="95"/>
      <c r="AA235" s="95"/>
      <c r="AB235" s="95"/>
      <c r="AC235" s="95"/>
      <c r="AD235" s="95"/>
      <c r="AE235" s="95"/>
      <c r="AF235" s="95"/>
      <c r="AG235" s="95"/>
      <c r="AH235" s="95"/>
      <c r="AI235" s="95"/>
      <c r="AJ235" s="95"/>
      <c r="AK235" s="95"/>
      <c r="AL235" s="95"/>
      <c r="AM235" s="95"/>
      <c r="AN235" s="95"/>
      <c r="AO235" s="95"/>
      <c r="AP235" s="95"/>
      <c r="AQ235" s="95"/>
      <c r="AR235" s="95"/>
      <c r="AS235" s="95"/>
    </row>
    <row r="236">
      <c r="A236" s="575"/>
      <c r="B236" s="337"/>
      <c r="C236" s="337"/>
      <c r="D236" s="337"/>
      <c r="E236" s="337"/>
      <c r="F236" s="337"/>
      <c r="G236" s="337"/>
      <c r="H236" s="337"/>
      <c r="I236" s="337"/>
      <c r="J236" s="337"/>
      <c r="K236" s="337"/>
      <c r="L236" s="337"/>
      <c r="M236" s="337"/>
      <c r="N236" s="337"/>
      <c r="O236" s="337"/>
      <c r="P236" s="337"/>
      <c r="Q236" s="337"/>
      <c r="R236" s="337"/>
      <c r="S236" s="337"/>
      <c r="T236" s="337"/>
      <c r="U236" s="337"/>
      <c r="V236" s="337"/>
      <c r="W236" s="95"/>
      <c r="X236" s="95"/>
      <c r="Y236" s="95"/>
      <c r="Z236" s="95"/>
      <c r="AA236" s="95"/>
      <c r="AB236" s="95"/>
      <c r="AC236" s="95"/>
      <c r="AD236" s="95"/>
      <c r="AE236" s="95"/>
      <c r="AF236" s="95"/>
      <c r="AG236" s="95"/>
      <c r="AH236" s="95"/>
      <c r="AI236" s="95"/>
      <c r="AJ236" s="95"/>
      <c r="AK236" s="95"/>
      <c r="AL236" s="95"/>
      <c r="AM236" s="95"/>
      <c r="AN236" s="95"/>
      <c r="AO236" s="95"/>
      <c r="AP236" s="95"/>
      <c r="AQ236" s="95"/>
      <c r="AR236" s="95"/>
      <c r="AS236" s="95"/>
    </row>
    <row r="237">
      <c r="A237" s="575"/>
      <c r="B237" s="337"/>
      <c r="C237" s="337"/>
      <c r="D237" s="337"/>
      <c r="E237" s="337"/>
      <c r="F237" s="337"/>
      <c r="G237" s="337"/>
      <c r="H237" s="337"/>
      <c r="I237" s="337"/>
      <c r="J237" s="337"/>
      <c r="K237" s="337"/>
      <c r="L237" s="337"/>
      <c r="M237" s="337"/>
      <c r="N237" s="337"/>
      <c r="O237" s="337"/>
      <c r="P237" s="337"/>
      <c r="Q237" s="337"/>
      <c r="R237" s="337"/>
      <c r="S237" s="337"/>
      <c r="T237" s="337"/>
      <c r="U237" s="337"/>
      <c r="V237" s="337"/>
      <c r="W237" s="95"/>
      <c r="X237" s="95"/>
      <c r="Y237" s="95"/>
      <c r="Z237" s="95"/>
      <c r="AA237" s="95"/>
      <c r="AB237" s="95"/>
      <c r="AC237" s="95"/>
      <c r="AD237" s="95"/>
      <c r="AE237" s="95"/>
      <c r="AF237" s="95"/>
      <c r="AG237" s="95"/>
      <c r="AH237" s="95"/>
      <c r="AI237" s="95"/>
      <c r="AJ237" s="95"/>
      <c r="AK237" s="95"/>
      <c r="AL237" s="95"/>
      <c r="AM237" s="95"/>
      <c r="AN237" s="95"/>
      <c r="AO237" s="95"/>
      <c r="AP237" s="95"/>
      <c r="AQ237" s="95"/>
      <c r="AR237" s="95"/>
      <c r="AS237" s="95"/>
    </row>
    <row r="238">
      <c r="A238" s="575"/>
      <c r="B238" s="337"/>
      <c r="C238" s="337"/>
      <c r="D238" s="337"/>
      <c r="E238" s="337"/>
      <c r="F238" s="337"/>
      <c r="G238" s="337"/>
      <c r="H238" s="337"/>
      <c r="I238" s="337"/>
      <c r="J238" s="337"/>
      <c r="K238" s="337"/>
      <c r="L238" s="337"/>
      <c r="M238" s="337"/>
      <c r="N238" s="337"/>
      <c r="O238" s="337"/>
      <c r="P238" s="337"/>
      <c r="Q238" s="337"/>
      <c r="R238" s="337"/>
      <c r="S238" s="337"/>
      <c r="T238" s="337"/>
      <c r="U238" s="337"/>
      <c r="V238" s="337"/>
      <c r="W238" s="95"/>
      <c r="X238" s="95"/>
      <c r="Y238" s="95"/>
      <c r="Z238" s="95"/>
      <c r="AA238" s="95"/>
      <c r="AB238" s="95"/>
      <c r="AC238" s="95"/>
      <c r="AD238" s="95"/>
      <c r="AE238" s="95"/>
      <c r="AF238" s="95"/>
      <c r="AG238" s="95"/>
      <c r="AH238" s="95"/>
      <c r="AI238" s="95"/>
      <c r="AJ238" s="95"/>
      <c r="AK238" s="95"/>
      <c r="AL238" s="95"/>
      <c r="AM238" s="95"/>
      <c r="AN238" s="95"/>
      <c r="AO238" s="95"/>
      <c r="AP238" s="95"/>
      <c r="AQ238" s="95"/>
      <c r="AR238" s="95"/>
      <c r="AS238" s="95"/>
    </row>
    <row r="239">
      <c r="A239" s="575"/>
      <c r="B239" s="337"/>
      <c r="C239" s="337"/>
      <c r="D239" s="337"/>
      <c r="E239" s="337"/>
      <c r="F239" s="337"/>
      <c r="G239" s="337"/>
      <c r="H239" s="337"/>
      <c r="I239" s="337"/>
      <c r="J239" s="337"/>
      <c r="K239" s="337"/>
      <c r="L239" s="337"/>
      <c r="M239" s="337"/>
      <c r="N239" s="337"/>
      <c r="O239" s="337"/>
      <c r="P239" s="337"/>
      <c r="Q239" s="337"/>
      <c r="R239" s="337"/>
      <c r="S239" s="337"/>
      <c r="T239" s="337"/>
      <c r="U239" s="337"/>
      <c r="V239" s="337"/>
      <c r="W239" s="95"/>
      <c r="X239" s="95"/>
      <c r="Y239" s="95"/>
      <c r="Z239" s="95"/>
      <c r="AA239" s="95"/>
      <c r="AB239" s="95"/>
      <c r="AC239" s="95"/>
      <c r="AD239" s="95"/>
      <c r="AE239" s="95"/>
      <c r="AF239" s="95"/>
      <c r="AG239" s="95"/>
      <c r="AH239" s="95"/>
      <c r="AI239" s="95"/>
      <c r="AJ239" s="95"/>
      <c r="AK239" s="95"/>
      <c r="AL239" s="95"/>
      <c r="AM239" s="95"/>
      <c r="AN239" s="95"/>
      <c r="AO239" s="95"/>
      <c r="AP239" s="95"/>
      <c r="AQ239" s="95"/>
      <c r="AR239" s="95"/>
      <c r="AS239" s="95"/>
    </row>
    <row r="240">
      <c r="A240" s="575"/>
      <c r="B240" s="337"/>
      <c r="C240" s="337"/>
      <c r="D240" s="337"/>
      <c r="E240" s="337"/>
      <c r="F240" s="337"/>
      <c r="G240" s="337"/>
      <c r="H240" s="337"/>
      <c r="I240" s="337"/>
      <c r="J240" s="337"/>
      <c r="K240" s="337"/>
      <c r="L240" s="337"/>
      <c r="M240" s="337"/>
      <c r="N240" s="337"/>
      <c r="O240" s="337"/>
      <c r="P240" s="337"/>
      <c r="Q240" s="337"/>
      <c r="R240" s="337"/>
      <c r="S240" s="337"/>
      <c r="T240" s="337"/>
      <c r="U240" s="337"/>
      <c r="V240" s="337"/>
      <c r="W240" s="95"/>
      <c r="X240" s="95"/>
      <c r="Y240" s="95"/>
      <c r="Z240" s="95"/>
      <c r="AA240" s="95"/>
      <c r="AB240" s="95"/>
      <c r="AC240" s="95"/>
      <c r="AD240" s="95"/>
      <c r="AE240" s="95"/>
      <c r="AF240" s="95"/>
      <c r="AG240" s="95"/>
      <c r="AH240" s="95"/>
      <c r="AI240" s="95"/>
      <c r="AJ240" s="95"/>
      <c r="AK240" s="95"/>
      <c r="AL240" s="95"/>
      <c r="AM240" s="95"/>
      <c r="AN240" s="95"/>
      <c r="AO240" s="95"/>
      <c r="AP240" s="95"/>
      <c r="AQ240" s="95"/>
      <c r="AR240" s="95"/>
      <c r="AS240" s="95"/>
    </row>
    <row r="241">
      <c r="A241" s="575"/>
      <c r="B241" s="337"/>
      <c r="C241" s="337"/>
      <c r="D241" s="337"/>
      <c r="E241" s="337"/>
      <c r="F241" s="337"/>
      <c r="G241" s="337"/>
      <c r="H241" s="337"/>
      <c r="I241" s="337"/>
      <c r="J241" s="337"/>
      <c r="K241" s="337"/>
      <c r="L241" s="337"/>
      <c r="M241" s="337"/>
      <c r="N241" s="337"/>
      <c r="O241" s="337"/>
      <c r="P241" s="337"/>
      <c r="Q241" s="337"/>
      <c r="R241" s="337"/>
      <c r="S241" s="337"/>
      <c r="T241" s="337"/>
      <c r="U241" s="337"/>
      <c r="V241" s="337"/>
      <c r="W241" s="95"/>
      <c r="X241" s="95"/>
      <c r="Y241" s="95"/>
      <c r="Z241" s="95"/>
      <c r="AA241" s="95"/>
      <c r="AB241" s="95"/>
      <c r="AC241" s="95"/>
      <c r="AD241" s="95"/>
      <c r="AE241" s="95"/>
      <c r="AF241" s="95"/>
      <c r="AG241" s="95"/>
      <c r="AH241" s="95"/>
      <c r="AI241" s="95"/>
      <c r="AJ241" s="95"/>
      <c r="AK241" s="95"/>
      <c r="AL241" s="95"/>
      <c r="AM241" s="95"/>
      <c r="AN241" s="95"/>
      <c r="AO241" s="95"/>
      <c r="AP241" s="95"/>
      <c r="AQ241" s="95"/>
      <c r="AR241" s="95"/>
      <c r="AS241" s="95"/>
    </row>
    <row r="242">
      <c r="A242" s="575"/>
      <c r="B242" s="337"/>
      <c r="C242" s="337"/>
      <c r="D242" s="337"/>
      <c r="E242" s="337"/>
      <c r="F242" s="337"/>
      <c r="G242" s="337"/>
      <c r="H242" s="337"/>
      <c r="I242" s="337"/>
      <c r="J242" s="337"/>
      <c r="K242" s="337"/>
      <c r="L242" s="337"/>
      <c r="M242" s="337"/>
      <c r="N242" s="337"/>
      <c r="O242" s="337"/>
      <c r="P242" s="337"/>
      <c r="Q242" s="337"/>
      <c r="R242" s="337"/>
      <c r="S242" s="337"/>
      <c r="T242" s="337"/>
      <c r="U242" s="337"/>
      <c r="V242" s="337"/>
      <c r="W242" s="95"/>
      <c r="X242" s="95"/>
      <c r="Y242" s="95"/>
      <c r="Z242" s="95"/>
      <c r="AA242" s="95"/>
      <c r="AB242" s="95"/>
      <c r="AC242" s="95"/>
      <c r="AD242" s="95"/>
      <c r="AE242" s="95"/>
      <c r="AF242" s="95"/>
      <c r="AG242" s="95"/>
      <c r="AH242" s="95"/>
      <c r="AI242" s="95"/>
      <c r="AJ242" s="95"/>
      <c r="AK242" s="95"/>
      <c r="AL242" s="95"/>
      <c r="AM242" s="95"/>
      <c r="AN242" s="95"/>
      <c r="AO242" s="95"/>
      <c r="AP242" s="95"/>
      <c r="AQ242" s="95"/>
      <c r="AR242" s="95"/>
      <c r="AS242" s="95"/>
    </row>
    <row r="243">
      <c r="A243" s="575"/>
      <c r="B243" s="337"/>
      <c r="C243" s="337"/>
      <c r="D243" s="337"/>
      <c r="E243" s="337"/>
      <c r="F243" s="337"/>
      <c r="G243" s="337"/>
      <c r="H243" s="337"/>
      <c r="I243" s="337"/>
      <c r="J243" s="337"/>
      <c r="K243" s="337"/>
      <c r="L243" s="337"/>
      <c r="M243" s="337"/>
      <c r="N243" s="337"/>
      <c r="O243" s="337"/>
      <c r="P243" s="337"/>
      <c r="Q243" s="337"/>
      <c r="R243" s="337"/>
      <c r="S243" s="337"/>
      <c r="T243" s="337"/>
      <c r="U243" s="337"/>
      <c r="V243" s="337"/>
      <c r="W243" s="95"/>
      <c r="X243" s="95"/>
      <c r="Y243" s="95"/>
      <c r="Z243" s="95"/>
      <c r="AA243" s="95"/>
      <c r="AB243" s="95"/>
      <c r="AC243" s="95"/>
      <c r="AD243" s="95"/>
      <c r="AE243" s="95"/>
      <c r="AF243" s="95"/>
      <c r="AG243" s="95"/>
      <c r="AH243" s="95"/>
      <c r="AI243" s="95"/>
      <c r="AJ243" s="95"/>
      <c r="AK243" s="95"/>
      <c r="AL243" s="95"/>
      <c r="AM243" s="95"/>
      <c r="AN243" s="95"/>
      <c r="AO243" s="95"/>
      <c r="AP243" s="95"/>
      <c r="AQ243" s="95"/>
      <c r="AR243" s="95"/>
      <c r="AS243" s="95"/>
    </row>
    <row r="244">
      <c r="A244" s="575"/>
      <c r="B244" s="337"/>
      <c r="C244" s="337"/>
      <c r="D244" s="337"/>
      <c r="E244" s="337"/>
      <c r="F244" s="337"/>
      <c r="G244" s="337"/>
      <c r="H244" s="337"/>
      <c r="I244" s="337"/>
      <c r="J244" s="337"/>
      <c r="K244" s="337"/>
      <c r="L244" s="337"/>
      <c r="M244" s="337"/>
      <c r="N244" s="337"/>
      <c r="O244" s="337"/>
      <c r="P244" s="337"/>
      <c r="Q244" s="337"/>
      <c r="R244" s="337"/>
      <c r="S244" s="337"/>
      <c r="T244" s="337"/>
      <c r="U244" s="337"/>
      <c r="V244" s="337"/>
      <c r="W244" s="95"/>
      <c r="X244" s="95"/>
      <c r="Y244" s="95"/>
      <c r="Z244" s="95"/>
      <c r="AA244" s="95"/>
      <c r="AB244" s="95"/>
      <c r="AC244" s="95"/>
      <c r="AD244" s="95"/>
      <c r="AE244" s="95"/>
      <c r="AF244" s="95"/>
      <c r="AG244" s="95"/>
      <c r="AH244" s="95"/>
      <c r="AI244" s="95"/>
      <c r="AJ244" s="95"/>
      <c r="AK244" s="95"/>
      <c r="AL244" s="95"/>
      <c r="AM244" s="95"/>
      <c r="AN244" s="95"/>
      <c r="AO244" s="95"/>
      <c r="AP244" s="95"/>
      <c r="AQ244" s="95"/>
      <c r="AR244" s="95"/>
      <c r="AS244" s="95"/>
    </row>
    <row r="245">
      <c r="A245" s="575"/>
      <c r="B245" s="337"/>
      <c r="C245" s="337"/>
      <c r="D245" s="337"/>
      <c r="E245" s="337"/>
      <c r="F245" s="337"/>
      <c r="G245" s="337"/>
      <c r="H245" s="337"/>
      <c r="I245" s="337"/>
      <c r="J245" s="337"/>
      <c r="K245" s="337"/>
      <c r="L245" s="337"/>
      <c r="M245" s="337"/>
      <c r="N245" s="337"/>
      <c r="O245" s="337"/>
      <c r="P245" s="337"/>
      <c r="Q245" s="337"/>
      <c r="R245" s="337"/>
      <c r="S245" s="337"/>
      <c r="T245" s="337"/>
      <c r="U245" s="337"/>
      <c r="V245" s="337"/>
      <c r="W245" s="95"/>
      <c r="X245" s="95"/>
      <c r="Y245" s="95"/>
      <c r="Z245" s="95"/>
      <c r="AA245" s="95"/>
      <c r="AB245" s="95"/>
      <c r="AC245" s="95"/>
      <c r="AD245" s="95"/>
      <c r="AE245" s="95"/>
      <c r="AF245" s="95"/>
      <c r="AG245" s="95"/>
      <c r="AH245" s="95"/>
      <c r="AI245" s="95"/>
      <c r="AJ245" s="95"/>
      <c r="AK245" s="95"/>
      <c r="AL245" s="95"/>
      <c r="AM245" s="95"/>
      <c r="AN245" s="95"/>
      <c r="AO245" s="95"/>
      <c r="AP245" s="95"/>
      <c r="AQ245" s="95"/>
      <c r="AR245" s="95"/>
      <c r="AS245" s="95"/>
    </row>
    <row r="246">
      <c r="A246" s="575"/>
      <c r="B246" s="337"/>
      <c r="C246" s="337"/>
      <c r="D246" s="337"/>
      <c r="E246" s="337"/>
      <c r="F246" s="337"/>
      <c r="G246" s="337"/>
      <c r="H246" s="337"/>
      <c r="I246" s="337"/>
      <c r="J246" s="337"/>
      <c r="K246" s="337"/>
      <c r="L246" s="337"/>
      <c r="M246" s="337"/>
      <c r="N246" s="337"/>
      <c r="O246" s="337"/>
      <c r="P246" s="337"/>
      <c r="Q246" s="337"/>
      <c r="R246" s="337"/>
      <c r="S246" s="337"/>
      <c r="T246" s="337"/>
      <c r="U246" s="337"/>
      <c r="V246" s="337"/>
      <c r="W246" s="95"/>
      <c r="X246" s="95"/>
      <c r="Y246" s="95"/>
      <c r="Z246" s="95"/>
      <c r="AA246" s="95"/>
      <c r="AB246" s="95"/>
      <c r="AC246" s="95"/>
      <c r="AD246" s="95"/>
      <c r="AE246" s="95"/>
      <c r="AF246" s="95"/>
      <c r="AG246" s="95"/>
      <c r="AH246" s="95"/>
      <c r="AI246" s="95"/>
      <c r="AJ246" s="95"/>
      <c r="AK246" s="95"/>
      <c r="AL246" s="95"/>
      <c r="AM246" s="95"/>
      <c r="AN246" s="95"/>
      <c r="AO246" s="95"/>
      <c r="AP246" s="95"/>
      <c r="AQ246" s="95"/>
      <c r="AR246" s="95"/>
      <c r="AS246" s="95"/>
    </row>
    <row r="247">
      <c r="A247" s="575"/>
      <c r="B247" s="337"/>
      <c r="C247" s="337"/>
      <c r="D247" s="337"/>
      <c r="E247" s="337"/>
      <c r="F247" s="337"/>
      <c r="G247" s="337"/>
      <c r="H247" s="337"/>
      <c r="I247" s="337"/>
      <c r="J247" s="337"/>
      <c r="K247" s="337"/>
      <c r="L247" s="337"/>
      <c r="M247" s="337"/>
      <c r="N247" s="337"/>
      <c r="O247" s="337"/>
      <c r="P247" s="337"/>
      <c r="Q247" s="337"/>
      <c r="R247" s="337"/>
      <c r="S247" s="337"/>
      <c r="T247" s="337"/>
      <c r="U247" s="337"/>
      <c r="V247" s="337"/>
      <c r="W247" s="95"/>
      <c r="X247" s="95"/>
      <c r="Y247" s="95"/>
      <c r="Z247" s="95"/>
      <c r="AA247" s="95"/>
      <c r="AB247" s="95"/>
      <c r="AC247" s="95"/>
      <c r="AD247" s="95"/>
      <c r="AE247" s="95"/>
      <c r="AF247" s="95"/>
      <c r="AG247" s="95"/>
      <c r="AH247" s="95"/>
      <c r="AI247" s="95"/>
      <c r="AJ247" s="95"/>
      <c r="AK247" s="95"/>
      <c r="AL247" s="95"/>
      <c r="AM247" s="95"/>
      <c r="AN247" s="95"/>
      <c r="AO247" s="95"/>
      <c r="AP247" s="95"/>
      <c r="AQ247" s="95"/>
      <c r="AR247" s="95"/>
      <c r="AS247" s="95"/>
    </row>
    <row r="248">
      <c r="A248" s="575"/>
      <c r="B248" s="337"/>
      <c r="C248" s="337"/>
      <c r="D248" s="337"/>
      <c r="E248" s="337"/>
      <c r="F248" s="337"/>
      <c r="G248" s="337"/>
      <c r="H248" s="337"/>
      <c r="I248" s="337"/>
      <c r="J248" s="337"/>
      <c r="K248" s="337"/>
      <c r="L248" s="337"/>
      <c r="M248" s="337"/>
      <c r="N248" s="337"/>
      <c r="O248" s="337"/>
      <c r="P248" s="337"/>
      <c r="Q248" s="337"/>
      <c r="R248" s="337"/>
      <c r="S248" s="337"/>
      <c r="T248" s="337"/>
      <c r="U248" s="337"/>
      <c r="V248" s="337"/>
      <c r="W248" s="95"/>
      <c r="X248" s="95"/>
      <c r="Y248" s="95"/>
      <c r="Z248" s="95"/>
      <c r="AA248" s="95"/>
      <c r="AB248" s="95"/>
      <c r="AC248" s="95"/>
      <c r="AD248" s="95"/>
      <c r="AE248" s="95"/>
      <c r="AF248" s="95"/>
      <c r="AG248" s="95"/>
      <c r="AH248" s="95"/>
      <c r="AI248" s="95"/>
      <c r="AJ248" s="95"/>
      <c r="AK248" s="95"/>
      <c r="AL248" s="95"/>
      <c r="AM248" s="95"/>
      <c r="AN248" s="95"/>
      <c r="AO248" s="95"/>
      <c r="AP248" s="95"/>
      <c r="AQ248" s="95"/>
      <c r="AR248" s="95"/>
      <c r="AS248" s="95"/>
    </row>
    <row r="249">
      <c r="A249" s="575"/>
      <c r="B249" s="337"/>
      <c r="C249" s="337"/>
      <c r="D249" s="337"/>
      <c r="E249" s="337"/>
      <c r="F249" s="337"/>
      <c r="G249" s="337"/>
      <c r="H249" s="337"/>
      <c r="I249" s="337"/>
      <c r="J249" s="337"/>
      <c r="K249" s="337"/>
      <c r="L249" s="337"/>
      <c r="M249" s="337"/>
      <c r="N249" s="337"/>
      <c r="O249" s="337"/>
      <c r="P249" s="337"/>
      <c r="Q249" s="337"/>
      <c r="R249" s="337"/>
      <c r="S249" s="337"/>
      <c r="T249" s="337"/>
      <c r="U249" s="337"/>
      <c r="V249" s="337"/>
      <c r="W249" s="95"/>
      <c r="X249" s="95"/>
      <c r="Y249" s="95"/>
      <c r="Z249" s="95"/>
      <c r="AA249" s="95"/>
      <c r="AB249" s="95"/>
      <c r="AC249" s="95"/>
      <c r="AD249" s="95"/>
      <c r="AE249" s="95"/>
      <c r="AF249" s="95"/>
      <c r="AG249" s="95"/>
      <c r="AH249" s="95"/>
      <c r="AI249" s="95"/>
      <c r="AJ249" s="95"/>
      <c r="AK249" s="95"/>
      <c r="AL249" s="95"/>
      <c r="AM249" s="95"/>
      <c r="AN249" s="95"/>
      <c r="AO249" s="95"/>
      <c r="AP249" s="95"/>
      <c r="AQ249" s="95"/>
      <c r="AR249" s="95"/>
      <c r="AS249" s="95"/>
    </row>
    <row r="250">
      <c r="A250" s="575"/>
      <c r="B250" s="337"/>
      <c r="C250" s="337"/>
      <c r="D250" s="337"/>
      <c r="E250" s="337"/>
      <c r="F250" s="337"/>
      <c r="G250" s="337"/>
      <c r="H250" s="337"/>
      <c r="I250" s="337"/>
      <c r="J250" s="337"/>
      <c r="K250" s="337"/>
      <c r="L250" s="337"/>
      <c r="M250" s="337"/>
      <c r="N250" s="337"/>
      <c r="O250" s="337"/>
      <c r="P250" s="337"/>
      <c r="Q250" s="337"/>
      <c r="R250" s="337"/>
      <c r="S250" s="337"/>
      <c r="T250" s="337"/>
      <c r="U250" s="337"/>
      <c r="V250" s="337"/>
      <c r="W250" s="95"/>
      <c r="X250" s="95"/>
      <c r="Y250" s="95"/>
      <c r="Z250" s="95"/>
      <c r="AA250" s="95"/>
      <c r="AB250" s="95"/>
      <c r="AC250" s="95"/>
      <c r="AD250" s="95"/>
      <c r="AE250" s="95"/>
      <c r="AF250" s="95"/>
      <c r="AG250" s="95"/>
      <c r="AH250" s="95"/>
      <c r="AI250" s="95"/>
      <c r="AJ250" s="95"/>
      <c r="AK250" s="95"/>
      <c r="AL250" s="95"/>
      <c r="AM250" s="95"/>
      <c r="AN250" s="95"/>
      <c r="AO250" s="95"/>
      <c r="AP250" s="95"/>
      <c r="AQ250" s="95"/>
      <c r="AR250" s="95"/>
      <c r="AS250" s="95"/>
    </row>
    <row r="251">
      <c r="A251" s="575"/>
      <c r="B251" s="337"/>
      <c r="C251" s="337"/>
      <c r="D251" s="337"/>
      <c r="E251" s="337"/>
      <c r="F251" s="337"/>
      <c r="G251" s="337"/>
      <c r="H251" s="337"/>
      <c r="I251" s="337"/>
      <c r="J251" s="337"/>
      <c r="K251" s="337"/>
      <c r="L251" s="337"/>
      <c r="M251" s="337"/>
      <c r="N251" s="337"/>
      <c r="O251" s="337"/>
      <c r="P251" s="337"/>
      <c r="Q251" s="337"/>
      <c r="R251" s="337"/>
      <c r="S251" s="337"/>
      <c r="T251" s="337"/>
      <c r="U251" s="337"/>
      <c r="V251" s="337"/>
      <c r="W251" s="95"/>
      <c r="X251" s="95"/>
      <c r="Y251" s="95"/>
      <c r="Z251" s="95"/>
      <c r="AA251" s="95"/>
      <c r="AB251" s="95"/>
      <c r="AC251" s="95"/>
      <c r="AD251" s="95"/>
      <c r="AE251" s="95"/>
      <c r="AF251" s="95"/>
      <c r="AG251" s="95"/>
      <c r="AH251" s="95"/>
      <c r="AI251" s="95"/>
      <c r="AJ251" s="95"/>
      <c r="AK251" s="95"/>
      <c r="AL251" s="95"/>
      <c r="AM251" s="95"/>
      <c r="AN251" s="95"/>
      <c r="AO251" s="95"/>
      <c r="AP251" s="95"/>
      <c r="AQ251" s="95"/>
      <c r="AR251" s="95"/>
      <c r="AS251" s="95"/>
    </row>
    <row r="252">
      <c r="A252" s="575"/>
      <c r="B252" s="337"/>
      <c r="C252" s="337"/>
      <c r="D252" s="337"/>
      <c r="E252" s="337"/>
      <c r="F252" s="337"/>
      <c r="G252" s="337"/>
      <c r="H252" s="337"/>
      <c r="I252" s="337"/>
      <c r="J252" s="337"/>
      <c r="K252" s="337"/>
      <c r="L252" s="337"/>
      <c r="M252" s="337"/>
      <c r="N252" s="337"/>
      <c r="O252" s="337"/>
      <c r="P252" s="337"/>
      <c r="Q252" s="337"/>
      <c r="R252" s="337"/>
      <c r="S252" s="337"/>
      <c r="T252" s="337"/>
      <c r="U252" s="337"/>
      <c r="V252" s="337"/>
      <c r="W252" s="95"/>
      <c r="X252" s="95"/>
      <c r="Y252" s="95"/>
      <c r="Z252" s="95"/>
      <c r="AA252" s="95"/>
      <c r="AB252" s="95"/>
      <c r="AC252" s="95"/>
      <c r="AD252" s="95"/>
      <c r="AE252" s="95"/>
      <c r="AF252" s="95"/>
      <c r="AG252" s="95"/>
      <c r="AH252" s="95"/>
      <c r="AI252" s="95"/>
      <c r="AJ252" s="95"/>
      <c r="AK252" s="95"/>
      <c r="AL252" s="95"/>
      <c r="AM252" s="95"/>
      <c r="AN252" s="95"/>
      <c r="AO252" s="95"/>
      <c r="AP252" s="95"/>
      <c r="AQ252" s="95"/>
      <c r="AR252" s="95"/>
      <c r="AS252" s="95"/>
    </row>
    <row r="253">
      <c r="A253" s="575"/>
      <c r="B253" s="337"/>
      <c r="C253" s="337"/>
      <c r="D253" s="337"/>
      <c r="E253" s="337"/>
      <c r="F253" s="337"/>
      <c r="G253" s="337"/>
      <c r="H253" s="337"/>
      <c r="I253" s="337"/>
      <c r="J253" s="337"/>
      <c r="K253" s="337"/>
      <c r="L253" s="337"/>
      <c r="M253" s="337"/>
      <c r="N253" s="337"/>
      <c r="O253" s="337"/>
      <c r="P253" s="337"/>
      <c r="Q253" s="337"/>
      <c r="R253" s="337"/>
      <c r="S253" s="337"/>
      <c r="T253" s="337"/>
      <c r="U253" s="337"/>
      <c r="V253" s="337"/>
      <c r="W253" s="95"/>
      <c r="X253" s="95"/>
      <c r="Y253" s="95"/>
      <c r="Z253" s="95"/>
      <c r="AA253" s="95"/>
      <c r="AB253" s="95"/>
      <c r="AC253" s="95"/>
      <c r="AD253" s="95"/>
      <c r="AE253" s="95"/>
      <c r="AF253" s="95"/>
      <c r="AG253" s="95"/>
      <c r="AH253" s="95"/>
      <c r="AI253" s="95"/>
      <c r="AJ253" s="95"/>
      <c r="AK253" s="95"/>
      <c r="AL253" s="95"/>
      <c r="AM253" s="95"/>
      <c r="AN253" s="95"/>
      <c r="AO253" s="95"/>
      <c r="AP253" s="95"/>
      <c r="AQ253" s="95"/>
      <c r="AR253" s="95"/>
      <c r="AS253" s="95"/>
    </row>
    <row r="254">
      <c r="A254" s="575"/>
      <c r="B254" s="337"/>
      <c r="C254" s="337"/>
      <c r="D254" s="337"/>
      <c r="E254" s="337"/>
      <c r="F254" s="337"/>
      <c r="G254" s="337"/>
      <c r="H254" s="337"/>
      <c r="I254" s="337"/>
      <c r="J254" s="337"/>
      <c r="K254" s="337"/>
      <c r="L254" s="337"/>
      <c r="M254" s="337"/>
      <c r="N254" s="337"/>
      <c r="O254" s="337"/>
      <c r="P254" s="337"/>
      <c r="Q254" s="337"/>
      <c r="R254" s="337"/>
      <c r="S254" s="337"/>
      <c r="T254" s="337"/>
      <c r="U254" s="337"/>
      <c r="V254" s="337"/>
      <c r="W254" s="95"/>
      <c r="X254" s="95"/>
      <c r="Y254" s="95"/>
      <c r="Z254" s="95"/>
      <c r="AA254" s="95"/>
      <c r="AB254" s="95"/>
      <c r="AC254" s="95"/>
      <c r="AD254" s="95"/>
      <c r="AE254" s="95"/>
      <c r="AF254" s="95"/>
      <c r="AG254" s="95"/>
      <c r="AH254" s="95"/>
      <c r="AI254" s="95"/>
      <c r="AJ254" s="95"/>
      <c r="AK254" s="95"/>
      <c r="AL254" s="95"/>
      <c r="AM254" s="95"/>
      <c r="AN254" s="95"/>
      <c r="AO254" s="95"/>
      <c r="AP254" s="95"/>
      <c r="AQ254" s="95"/>
      <c r="AR254" s="95"/>
      <c r="AS254" s="95"/>
    </row>
    <row r="255">
      <c r="A255" s="575"/>
      <c r="B255" s="337"/>
      <c r="C255" s="337"/>
      <c r="D255" s="337"/>
      <c r="E255" s="337"/>
      <c r="F255" s="337"/>
      <c r="G255" s="337"/>
      <c r="H255" s="337"/>
      <c r="I255" s="337"/>
      <c r="J255" s="337"/>
      <c r="K255" s="337"/>
      <c r="L255" s="337"/>
      <c r="M255" s="337"/>
      <c r="N255" s="337"/>
      <c r="O255" s="337"/>
      <c r="P255" s="337"/>
      <c r="Q255" s="337"/>
      <c r="R255" s="337"/>
      <c r="S255" s="337"/>
      <c r="T255" s="337"/>
      <c r="U255" s="337"/>
      <c r="V255" s="337"/>
      <c r="W255" s="95"/>
      <c r="X255" s="95"/>
      <c r="Y255" s="95"/>
      <c r="Z255" s="95"/>
      <c r="AA255" s="95"/>
      <c r="AB255" s="95"/>
      <c r="AC255" s="95"/>
      <c r="AD255" s="95"/>
      <c r="AE255" s="95"/>
      <c r="AF255" s="95"/>
      <c r="AG255" s="95"/>
      <c r="AH255" s="95"/>
      <c r="AI255" s="95"/>
      <c r="AJ255" s="95"/>
      <c r="AK255" s="95"/>
      <c r="AL255" s="95"/>
      <c r="AM255" s="95"/>
      <c r="AN255" s="95"/>
      <c r="AO255" s="95"/>
      <c r="AP255" s="95"/>
      <c r="AQ255" s="95"/>
      <c r="AR255" s="95"/>
      <c r="AS255" s="95"/>
    </row>
    <row r="256">
      <c r="A256" s="575"/>
      <c r="B256" s="337"/>
      <c r="C256" s="337"/>
      <c r="D256" s="337"/>
      <c r="E256" s="337"/>
      <c r="F256" s="337"/>
      <c r="G256" s="337"/>
      <c r="H256" s="337"/>
      <c r="I256" s="337"/>
      <c r="J256" s="337"/>
      <c r="K256" s="337"/>
      <c r="L256" s="337"/>
      <c r="M256" s="337"/>
      <c r="N256" s="337"/>
      <c r="O256" s="337"/>
      <c r="P256" s="337"/>
      <c r="Q256" s="337"/>
      <c r="R256" s="337"/>
      <c r="S256" s="337"/>
      <c r="T256" s="337"/>
      <c r="U256" s="337"/>
      <c r="V256" s="337"/>
      <c r="W256" s="95"/>
      <c r="X256" s="95"/>
      <c r="Y256" s="95"/>
      <c r="Z256" s="95"/>
      <c r="AA256" s="95"/>
      <c r="AB256" s="95"/>
      <c r="AC256" s="95"/>
      <c r="AD256" s="95"/>
      <c r="AE256" s="95"/>
      <c r="AF256" s="95"/>
      <c r="AG256" s="95"/>
      <c r="AH256" s="95"/>
      <c r="AI256" s="95"/>
      <c r="AJ256" s="95"/>
      <c r="AK256" s="95"/>
      <c r="AL256" s="95"/>
      <c r="AM256" s="95"/>
      <c r="AN256" s="95"/>
      <c r="AO256" s="95"/>
      <c r="AP256" s="95"/>
      <c r="AQ256" s="95"/>
      <c r="AR256" s="95"/>
      <c r="AS256" s="95"/>
    </row>
    <row r="257">
      <c r="A257" s="575"/>
      <c r="B257" s="337"/>
      <c r="C257" s="337"/>
      <c r="D257" s="337"/>
      <c r="E257" s="337"/>
      <c r="F257" s="337"/>
      <c r="G257" s="337"/>
      <c r="H257" s="337"/>
      <c r="I257" s="337"/>
      <c r="J257" s="337"/>
      <c r="K257" s="337"/>
      <c r="L257" s="337"/>
      <c r="M257" s="337"/>
      <c r="N257" s="337"/>
      <c r="O257" s="337"/>
      <c r="P257" s="337"/>
      <c r="Q257" s="337"/>
      <c r="R257" s="337"/>
      <c r="S257" s="337"/>
      <c r="T257" s="337"/>
      <c r="U257" s="337"/>
      <c r="V257" s="337"/>
      <c r="W257" s="95"/>
      <c r="X257" s="95"/>
      <c r="Y257" s="95"/>
      <c r="Z257" s="95"/>
      <c r="AA257" s="95"/>
      <c r="AB257" s="95"/>
      <c r="AC257" s="95"/>
      <c r="AD257" s="95"/>
      <c r="AE257" s="95"/>
      <c r="AF257" s="95"/>
      <c r="AG257" s="95"/>
      <c r="AH257" s="95"/>
      <c r="AI257" s="95"/>
      <c r="AJ257" s="95"/>
      <c r="AK257" s="95"/>
      <c r="AL257" s="95"/>
      <c r="AM257" s="95"/>
      <c r="AN257" s="95"/>
      <c r="AO257" s="95"/>
      <c r="AP257" s="95"/>
      <c r="AQ257" s="95"/>
      <c r="AR257" s="95"/>
      <c r="AS257" s="95"/>
    </row>
    <row r="258">
      <c r="A258" s="575"/>
      <c r="B258" s="337"/>
      <c r="C258" s="337"/>
      <c r="D258" s="337"/>
      <c r="E258" s="337"/>
      <c r="F258" s="337"/>
      <c r="G258" s="337"/>
      <c r="H258" s="337"/>
      <c r="I258" s="337"/>
      <c r="J258" s="337"/>
      <c r="K258" s="337"/>
      <c r="L258" s="337"/>
      <c r="M258" s="337"/>
      <c r="N258" s="337"/>
      <c r="O258" s="337"/>
      <c r="P258" s="337"/>
      <c r="Q258" s="337"/>
      <c r="R258" s="337"/>
      <c r="S258" s="337"/>
      <c r="T258" s="337"/>
      <c r="U258" s="337"/>
      <c r="V258" s="337"/>
      <c r="W258" s="95"/>
      <c r="X258" s="95"/>
      <c r="Y258" s="95"/>
      <c r="Z258" s="95"/>
      <c r="AA258" s="95"/>
      <c r="AB258" s="95"/>
      <c r="AC258" s="95"/>
      <c r="AD258" s="95"/>
      <c r="AE258" s="95"/>
      <c r="AF258" s="95"/>
      <c r="AG258" s="95"/>
      <c r="AH258" s="95"/>
      <c r="AI258" s="95"/>
      <c r="AJ258" s="95"/>
      <c r="AK258" s="95"/>
      <c r="AL258" s="95"/>
      <c r="AM258" s="95"/>
      <c r="AN258" s="95"/>
      <c r="AO258" s="95"/>
      <c r="AP258" s="95"/>
      <c r="AQ258" s="95"/>
      <c r="AR258" s="95"/>
      <c r="AS258" s="95"/>
    </row>
    <row r="259">
      <c r="A259" s="575"/>
      <c r="B259" s="337"/>
      <c r="C259" s="337"/>
      <c r="D259" s="337"/>
      <c r="E259" s="337"/>
      <c r="F259" s="337"/>
      <c r="G259" s="337"/>
      <c r="H259" s="337"/>
      <c r="I259" s="337"/>
      <c r="J259" s="337"/>
      <c r="K259" s="337"/>
      <c r="L259" s="337"/>
      <c r="M259" s="337"/>
      <c r="N259" s="337"/>
      <c r="O259" s="337"/>
      <c r="P259" s="337"/>
      <c r="Q259" s="337"/>
      <c r="R259" s="337"/>
      <c r="S259" s="337"/>
      <c r="T259" s="337"/>
      <c r="U259" s="337"/>
      <c r="V259" s="337"/>
      <c r="W259" s="95"/>
      <c r="X259" s="95"/>
      <c r="Y259" s="95"/>
      <c r="Z259" s="95"/>
      <c r="AA259" s="95"/>
      <c r="AB259" s="95"/>
      <c r="AC259" s="95"/>
      <c r="AD259" s="95"/>
      <c r="AE259" s="95"/>
      <c r="AF259" s="95"/>
      <c r="AG259" s="95"/>
      <c r="AH259" s="95"/>
      <c r="AI259" s="95"/>
      <c r="AJ259" s="95"/>
      <c r="AK259" s="95"/>
      <c r="AL259" s="95"/>
      <c r="AM259" s="95"/>
      <c r="AN259" s="95"/>
      <c r="AO259" s="95"/>
      <c r="AP259" s="95"/>
      <c r="AQ259" s="95"/>
      <c r="AR259" s="95"/>
      <c r="AS259" s="95"/>
    </row>
    <row r="260">
      <c r="A260" s="575"/>
      <c r="B260" s="337"/>
      <c r="C260" s="337"/>
      <c r="D260" s="337"/>
      <c r="E260" s="337"/>
      <c r="F260" s="337"/>
      <c r="G260" s="337"/>
      <c r="H260" s="337"/>
      <c r="I260" s="337"/>
      <c r="J260" s="337"/>
      <c r="K260" s="337"/>
      <c r="L260" s="337"/>
      <c r="M260" s="337"/>
      <c r="N260" s="337"/>
      <c r="O260" s="337"/>
      <c r="P260" s="337"/>
      <c r="Q260" s="337"/>
      <c r="R260" s="337"/>
      <c r="S260" s="337"/>
      <c r="T260" s="337"/>
      <c r="U260" s="337"/>
      <c r="V260" s="337"/>
      <c r="W260" s="95"/>
      <c r="X260" s="95"/>
      <c r="Y260" s="95"/>
      <c r="Z260" s="95"/>
      <c r="AA260" s="95"/>
      <c r="AB260" s="95"/>
      <c r="AC260" s="95"/>
      <c r="AD260" s="95"/>
      <c r="AE260" s="95"/>
      <c r="AF260" s="95"/>
      <c r="AG260" s="95"/>
      <c r="AH260" s="95"/>
      <c r="AI260" s="95"/>
      <c r="AJ260" s="95"/>
      <c r="AK260" s="95"/>
      <c r="AL260" s="95"/>
      <c r="AM260" s="95"/>
      <c r="AN260" s="95"/>
      <c r="AO260" s="95"/>
      <c r="AP260" s="95"/>
      <c r="AQ260" s="95"/>
      <c r="AR260" s="95"/>
      <c r="AS260" s="95"/>
    </row>
    <row r="261">
      <c r="A261" s="575"/>
      <c r="B261" s="337"/>
      <c r="C261" s="337"/>
      <c r="D261" s="337"/>
      <c r="E261" s="337"/>
      <c r="F261" s="337"/>
      <c r="G261" s="337"/>
      <c r="H261" s="337"/>
      <c r="I261" s="337"/>
      <c r="J261" s="337"/>
      <c r="K261" s="337"/>
      <c r="L261" s="337"/>
      <c r="M261" s="337"/>
      <c r="N261" s="337"/>
      <c r="O261" s="337"/>
      <c r="P261" s="337"/>
      <c r="Q261" s="337"/>
      <c r="R261" s="337"/>
      <c r="S261" s="337"/>
      <c r="T261" s="337"/>
      <c r="U261" s="337"/>
      <c r="V261" s="337"/>
      <c r="W261" s="95"/>
      <c r="X261" s="95"/>
      <c r="Y261" s="95"/>
      <c r="Z261" s="95"/>
      <c r="AA261" s="95"/>
      <c r="AB261" s="95"/>
      <c r="AC261" s="95"/>
      <c r="AD261" s="95"/>
      <c r="AE261" s="95"/>
      <c r="AF261" s="95"/>
      <c r="AG261" s="95"/>
      <c r="AH261" s="95"/>
      <c r="AI261" s="95"/>
      <c r="AJ261" s="95"/>
      <c r="AK261" s="95"/>
      <c r="AL261" s="95"/>
      <c r="AM261" s="95"/>
      <c r="AN261" s="95"/>
      <c r="AO261" s="95"/>
      <c r="AP261" s="95"/>
      <c r="AQ261" s="95"/>
      <c r="AR261" s="95"/>
      <c r="AS261" s="95"/>
    </row>
    <row r="262">
      <c r="A262" s="575"/>
      <c r="B262" s="337"/>
      <c r="C262" s="337"/>
      <c r="D262" s="337"/>
      <c r="E262" s="337"/>
      <c r="F262" s="337"/>
      <c r="G262" s="337"/>
      <c r="H262" s="337"/>
      <c r="I262" s="337"/>
      <c r="J262" s="337"/>
      <c r="K262" s="337"/>
      <c r="L262" s="337"/>
      <c r="M262" s="337"/>
      <c r="N262" s="337"/>
      <c r="O262" s="337"/>
      <c r="P262" s="337"/>
      <c r="Q262" s="337"/>
      <c r="R262" s="337"/>
      <c r="S262" s="337"/>
      <c r="T262" s="337"/>
      <c r="U262" s="337"/>
      <c r="V262" s="337"/>
      <c r="W262" s="95"/>
      <c r="X262" s="95"/>
      <c r="Y262" s="95"/>
      <c r="Z262" s="95"/>
      <c r="AA262" s="95"/>
      <c r="AB262" s="95"/>
      <c r="AC262" s="95"/>
      <c r="AD262" s="95"/>
      <c r="AE262" s="95"/>
      <c r="AF262" s="95"/>
      <c r="AG262" s="95"/>
      <c r="AH262" s="95"/>
      <c r="AI262" s="95"/>
      <c r="AJ262" s="95"/>
      <c r="AK262" s="95"/>
      <c r="AL262" s="95"/>
      <c r="AM262" s="95"/>
      <c r="AN262" s="95"/>
      <c r="AO262" s="95"/>
      <c r="AP262" s="95"/>
      <c r="AQ262" s="95"/>
      <c r="AR262" s="95"/>
      <c r="AS262" s="95"/>
    </row>
    <row r="263">
      <c r="A263" s="575"/>
      <c r="B263" s="337"/>
      <c r="C263" s="337"/>
      <c r="D263" s="337"/>
      <c r="E263" s="337"/>
      <c r="F263" s="337"/>
      <c r="G263" s="337"/>
      <c r="H263" s="337"/>
      <c r="I263" s="337"/>
      <c r="J263" s="337"/>
      <c r="K263" s="337"/>
      <c r="L263" s="337"/>
      <c r="M263" s="337"/>
      <c r="N263" s="337"/>
      <c r="O263" s="337"/>
      <c r="P263" s="337"/>
      <c r="Q263" s="337"/>
      <c r="R263" s="337"/>
      <c r="S263" s="337"/>
      <c r="T263" s="337"/>
      <c r="U263" s="337"/>
      <c r="V263" s="337"/>
      <c r="W263" s="95"/>
      <c r="X263" s="95"/>
      <c r="Y263" s="95"/>
      <c r="Z263" s="95"/>
      <c r="AA263" s="95"/>
      <c r="AB263" s="95"/>
      <c r="AC263" s="95"/>
      <c r="AD263" s="95"/>
      <c r="AE263" s="95"/>
      <c r="AF263" s="95"/>
      <c r="AG263" s="95"/>
      <c r="AH263" s="95"/>
      <c r="AI263" s="95"/>
      <c r="AJ263" s="95"/>
      <c r="AK263" s="95"/>
      <c r="AL263" s="95"/>
      <c r="AM263" s="95"/>
      <c r="AN263" s="95"/>
      <c r="AO263" s="95"/>
      <c r="AP263" s="95"/>
      <c r="AQ263" s="95"/>
      <c r="AR263" s="95"/>
      <c r="AS263" s="95"/>
    </row>
    <row r="264">
      <c r="A264" s="575"/>
      <c r="B264" s="337"/>
      <c r="C264" s="337"/>
      <c r="D264" s="337"/>
      <c r="E264" s="337"/>
      <c r="F264" s="337"/>
      <c r="G264" s="337"/>
      <c r="H264" s="337"/>
      <c r="I264" s="337"/>
      <c r="J264" s="337"/>
      <c r="K264" s="337"/>
      <c r="L264" s="337"/>
      <c r="M264" s="337"/>
      <c r="N264" s="337"/>
      <c r="O264" s="337"/>
      <c r="P264" s="337"/>
      <c r="Q264" s="337"/>
      <c r="R264" s="337"/>
      <c r="S264" s="337"/>
      <c r="T264" s="337"/>
      <c r="U264" s="337"/>
      <c r="V264" s="337"/>
      <c r="W264" s="95"/>
      <c r="X264" s="95"/>
      <c r="Y264" s="95"/>
      <c r="Z264" s="95"/>
      <c r="AA264" s="95"/>
      <c r="AB264" s="95"/>
      <c r="AC264" s="95"/>
      <c r="AD264" s="95"/>
      <c r="AE264" s="95"/>
      <c r="AF264" s="95"/>
      <c r="AG264" s="95"/>
      <c r="AH264" s="95"/>
      <c r="AI264" s="95"/>
      <c r="AJ264" s="95"/>
      <c r="AK264" s="95"/>
      <c r="AL264" s="95"/>
      <c r="AM264" s="95"/>
      <c r="AN264" s="95"/>
      <c r="AO264" s="95"/>
      <c r="AP264" s="95"/>
      <c r="AQ264" s="95"/>
      <c r="AR264" s="95"/>
      <c r="AS264" s="95"/>
    </row>
    <row r="265">
      <c r="A265" s="575"/>
      <c r="B265" s="337"/>
      <c r="C265" s="337"/>
      <c r="D265" s="337"/>
      <c r="E265" s="337"/>
      <c r="F265" s="337"/>
      <c r="G265" s="337"/>
      <c r="H265" s="337"/>
      <c r="I265" s="337"/>
      <c r="J265" s="337"/>
      <c r="K265" s="337"/>
      <c r="L265" s="337"/>
      <c r="M265" s="337"/>
      <c r="N265" s="337"/>
      <c r="O265" s="337"/>
      <c r="P265" s="337"/>
      <c r="Q265" s="337"/>
      <c r="R265" s="337"/>
      <c r="S265" s="337"/>
      <c r="T265" s="337"/>
      <c r="U265" s="337"/>
      <c r="V265" s="337"/>
      <c r="W265" s="95"/>
      <c r="X265" s="95"/>
      <c r="Y265" s="95"/>
      <c r="Z265" s="95"/>
      <c r="AA265" s="95"/>
      <c r="AB265" s="95"/>
      <c r="AC265" s="95"/>
      <c r="AD265" s="95"/>
      <c r="AE265" s="95"/>
      <c r="AF265" s="95"/>
      <c r="AG265" s="95"/>
      <c r="AH265" s="95"/>
      <c r="AI265" s="95"/>
      <c r="AJ265" s="95"/>
      <c r="AK265" s="95"/>
      <c r="AL265" s="95"/>
      <c r="AM265" s="95"/>
      <c r="AN265" s="95"/>
      <c r="AO265" s="95"/>
      <c r="AP265" s="95"/>
      <c r="AQ265" s="95"/>
      <c r="AR265" s="95"/>
      <c r="AS265" s="95"/>
    </row>
    <row r="266">
      <c r="A266" s="575"/>
      <c r="B266" s="337"/>
      <c r="C266" s="337"/>
      <c r="D266" s="337"/>
      <c r="E266" s="337"/>
      <c r="F266" s="337"/>
      <c r="G266" s="337"/>
      <c r="H266" s="337"/>
      <c r="I266" s="337"/>
      <c r="J266" s="337"/>
      <c r="K266" s="337"/>
      <c r="L266" s="337"/>
      <c r="M266" s="337"/>
      <c r="N266" s="337"/>
      <c r="O266" s="337"/>
      <c r="P266" s="337"/>
      <c r="Q266" s="337"/>
      <c r="R266" s="337"/>
      <c r="S266" s="337"/>
      <c r="T266" s="337"/>
      <c r="U266" s="337"/>
      <c r="V266" s="337"/>
      <c r="W266" s="95"/>
      <c r="X266" s="95"/>
      <c r="Y266" s="95"/>
      <c r="Z266" s="95"/>
      <c r="AA266" s="95"/>
      <c r="AB266" s="95"/>
      <c r="AC266" s="95"/>
      <c r="AD266" s="95"/>
      <c r="AE266" s="95"/>
      <c r="AF266" s="95"/>
      <c r="AG266" s="95"/>
      <c r="AH266" s="95"/>
      <c r="AI266" s="95"/>
      <c r="AJ266" s="95"/>
      <c r="AK266" s="95"/>
      <c r="AL266" s="95"/>
      <c r="AM266" s="95"/>
      <c r="AN266" s="95"/>
      <c r="AO266" s="95"/>
      <c r="AP266" s="95"/>
      <c r="AQ266" s="95"/>
      <c r="AR266" s="95"/>
      <c r="AS266" s="95"/>
    </row>
    <row r="267">
      <c r="A267" s="575"/>
      <c r="B267" s="337"/>
      <c r="C267" s="337"/>
      <c r="D267" s="337"/>
      <c r="E267" s="337"/>
      <c r="F267" s="337"/>
      <c r="G267" s="337"/>
      <c r="H267" s="337"/>
      <c r="I267" s="337"/>
      <c r="J267" s="337"/>
      <c r="K267" s="337"/>
      <c r="L267" s="337"/>
      <c r="M267" s="337"/>
      <c r="N267" s="337"/>
      <c r="O267" s="337"/>
      <c r="P267" s="337"/>
      <c r="Q267" s="337"/>
      <c r="R267" s="337"/>
      <c r="S267" s="337"/>
      <c r="T267" s="337"/>
      <c r="U267" s="337"/>
      <c r="V267" s="337"/>
      <c r="W267" s="95"/>
      <c r="X267" s="95"/>
      <c r="Y267" s="95"/>
      <c r="Z267" s="95"/>
      <c r="AA267" s="95"/>
      <c r="AB267" s="95"/>
      <c r="AC267" s="95"/>
      <c r="AD267" s="95"/>
      <c r="AE267" s="95"/>
      <c r="AF267" s="95"/>
      <c r="AG267" s="95"/>
      <c r="AH267" s="95"/>
      <c r="AI267" s="95"/>
      <c r="AJ267" s="95"/>
      <c r="AK267" s="95"/>
      <c r="AL267" s="95"/>
      <c r="AM267" s="95"/>
      <c r="AN267" s="95"/>
      <c r="AO267" s="95"/>
      <c r="AP267" s="95"/>
      <c r="AQ267" s="95"/>
      <c r="AR267" s="95"/>
      <c r="AS267" s="95"/>
    </row>
    <row r="268">
      <c r="A268" s="575"/>
      <c r="B268" s="337"/>
      <c r="C268" s="337"/>
      <c r="D268" s="337"/>
      <c r="E268" s="337"/>
      <c r="F268" s="337"/>
      <c r="G268" s="337"/>
      <c r="H268" s="337"/>
      <c r="I268" s="337"/>
      <c r="J268" s="337"/>
      <c r="K268" s="337"/>
      <c r="L268" s="337"/>
      <c r="M268" s="337"/>
      <c r="N268" s="337"/>
      <c r="O268" s="337"/>
      <c r="P268" s="337"/>
      <c r="Q268" s="337"/>
      <c r="R268" s="337"/>
      <c r="S268" s="337"/>
      <c r="T268" s="337"/>
      <c r="U268" s="337"/>
      <c r="V268" s="337"/>
      <c r="W268" s="95"/>
      <c r="X268" s="95"/>
      <c r="Y268" s="95"/>
      <c r="Z268" s="95"/>
      <c r="AA268" s="95"/>
      <c r="AB268" s="95"/>
      <c r="AC268" s="95"/>
      <c r="AD268" s="95"/>
      <c r="AE268" s="95"/>
      <c r="AF268" s="95"/>
      <c r="AG268" s="95"/>
      <c r="AH268" s="95"/>
      <c r="AI268" s="95"/>
      <c r="AJ268" s="95"/>
      <c r="AK268" s="95"/>
      <c r="AL268" s="95"/>
      <c r="AM268" s="95"/>
      <c r="AN268" s="95"/>
      <c r="AO268" s="95"/>
      <c r="AP268" s="95"/>
      <c r="AQ268" s="95"/>
      <c r="AR268" s="95"/>
      <c r="AS268" s="95"/>
    </row>
    <row r="269">
      <c r="A269" s="575"/>
      <c r="B269" s="337"/>
      <c r="C269" s="337"/>
      <c r="D269" s="337"/>
      <c r="E269" s="337"/>
      <c r="F269" s="337"/>
      <c r="G269" s="337"/>
      <c r="H269" s="337"/>
      <c r="I269" s="337"/>
      <c r="J269" s="337"/>
      <c r="K269" s="337"/>
      <c r="L269" s="337"/>
      <c r="M269" s="337"/>
      <c r="N269" s="337"/>
      <c r="O269" s="337"/>
      <c r="P269" s="337"/>
      <c r="Q269" s="337"/>
      <c r="R269" s="337"/>
      <c r="S269" s="337"/>
      <c r="T269" s="337"/>
      <c r="U269" s="337"/>
      <c r="V269" s="337"/>
      <c r="W269" s="95"/>
      <c r="X269" s="95"/>
      <c r="Y269" s="95"/>
      <c r="Z269" s="95"/>
      <c r="AA269" s="95"/>
      <c r="AB269" s="95"/>
      <c r="AC269" s="95"/>
      <c r="AD269" s="95"/>
      <c r="AE269" s="95"/>
      <c r="AF269" s="95"/>
      <c r="AG269" s="95"/>
      <c r="AH269" s="95"/>
      <c r="AI269" s="95"/>
      <c r="AJ269" s="95"/>
      <c r="AK269" s="95"/>
      <c r="AL269" s="95"/>
      <c r="AM269" s="95"/>
      <c r="AN269" s="95"/>
      <c r="AO269" s="95"/>
      <c r="AP269" s="95"/>
      <c r="AQ269" s="95"/>
      <c r="AR269" s="95"/>
      <c r="AS269" s="95"/>
    </row>
    <row r="270">
      <c r="A270" s="575"/>
      <c r="B270" s="337"/>
      <c r="C270" s="337"/>
      <c r="D270" s="337"/>
      <c r="E270" s="337"/>
      <c r="F270" s="337"/>
      <c r="G270" s="337"/>
      <c r="H270" s="337"/>
      <c r="I270" s="337"/>
      <c r="J270" s="337"/>
      <c r="K270" s="337"/>
      <c r="L270" s="337"/>
      <c r="M270" s="337"/>
      <c r="N270" s="337"/>
      <c r="O270" s="337"/>
      <c r="P270" s="337"/>
      <c r="Q270" s="337"/>
      <c r="R270" s="337"/>
      <c r="S270" s="337"/>
      <c r="T270" s="337"/>
      <c r="U270" s="337"/>
      <c r="V270" s="337"/>
      <c r="W270" s="95"/>
      <c r="X270" s="95"/>
      <c r="Y270" s="95"/>
      <c r="Z270" s="95"/>
      <c r="AA270" s="95"/>
      <c r="AB270" s="95"/>
      <c r="AC270" s="95"/>
      <c r="AD270" s="95"/>
      <c r="AE270" s="95"/>
      <c r="AF270" s="95"/>
      <c r="AG270" s="95"/>
      <c r="AH270" s="95"/>
      <c r="AI270" s="95"/>
      <c r="AJ270" s="95"/>
      <c r="AK270" s="95"/>
      <c r="AL270" s="95"/>
      <c r="AM270" s="95"/>
      <c r="AN270" s="95"/>
      <c r="AO270" s="95"/>
      <c r="AP270" s="95"/>
      <c r="AQ270" s="95"/>
      <c r="AR270" s="95"/>
      <c r="AS270" s="95"/>
    </row>
    <row r="271">
      <c r="A271" s="575"/>
      <c r="B271" s="337"/>
      <c r="C271" s="337"/>
      <c r="D271" s="337"/>
      <c r="E271" s="337"/>
      <c r="F271" s="337"/>
      <c r="G271" s="337"/>
      <c r="H271" s="337"/>
      <c r="I271" s="337"/>
      <c r="J271" s="337"/>
      <c r="K271" s="337"/>
      <c r="L271" s="337"/>
      <c r="M271" s="337"/>
      <c r="N271" s="337"/>
      <c r="O271" s="337"/>
      <c r="P271" s="337"/>
      <c r="Q271" s="337"/>
      <c r="R271" s="337"/>
      <c r="S271" s="337"/>
      <c r="T271" s="337"/>
      <c r="U271" s="337"/>
      <c r="V271" s="337"/>
      <c r="W271" s="95"/>
      <c r="X271" s="95"/>
      <c r="Y271" s="95"/>
      <c r="Z271" s="95"/>
      <c r="AA271" s="95"/>
      <c r="AB271" s="95"/>
      <c r="AC271" s="95"/>
      <c r="AD271" s="95"/>
      <c r="AE271" s="95"/>
      <c r="AF271" s="95"/>
      <c r="AG271" s="95"/>
      <c r="AH271" s="95"/>
      <c r="AI271" s="95"/>
      <c r="AJ271" s="95"/>
      <c r="AK271" s="95"/>
      <c r="AL271" s="95"/>
      <c r="AM271" s="95"/>
      <c r="AN271" s="95"/>
      <c r="AO271" s="95"/>
      <c r="AP271" s="95"/>
      <c r="AQ271" s="95"/>
      <c r="AR271" s="95"/>
      <c r="AS271" s="95"/>
    </row>
    <row r="272">
      <c r="A272" s="575"/>
      <c r="B272" s="337"/>
      <c r="C272" s="337"/>
      <c r="D272" s="337"/>
      <c r="E272" s="337"/>
      <c r="F272" s="337"/>
      <c r="G272" s="337"/>
      <c r="H272" s="337"/>
      <c r="I272" s="337"/>
      <c r="J272" s="337"/>
      <c r="K272" s="337"/>
      <c r="L272" s="337"/>
      <c r="M272" s="337"/>
      <c r="N272" s="337"/>
      <c r="O272" s="337"/>
      <c r="P272" s="337"/>
      <c r="Q272" s="337"/>
      <c r="R272" s="337"/>
      <c r="S272" s="337"/>
      <c r="T272" s="337"/>
      <c r="U272" s="337"/>
      <c r="V272" s="337"/>
      <c r="W272" s="95"/>
      <c r="X272" s="95"/>
      <c r="Y272" s="95"/>
      <c r="Z272" s="95"/>
      <c r="AA272" s="95"/>
      <c r="AB272" s="95"/>
      <c r="AC272" s="95"/>
      <c r="AD272" s="95"/>
      <c r="AE272" s="95"/>
      <c r="AF272" s="95"/>
      <c r="AG272" s="95"/>
      <c r="AH272" s="95"/>
      <c r="AI272" s="95"/>
      <c r="AJ272" s="95"/>
      <c r="AK272" s="95"/>
      <c r="AL272" s="95"/>
      <c r="AM272" s="95"/>
      <c r="AN272" s="95"/>
      <c r="AO272" s="95"/>
      <c r="AP272" s="95"/>
      <c r="AQ272" s="95"/>
      <c r="AR272" s="95"/>
      <c r="AS272" s="95"/>
    </row>
    <row r="273">
      <c r="A273" s="575"/>
      <c r="B273" s="337"/>
      <c r="C273" s="337"/>
      <c r="D273" s="337"/>
      <c r="E273" s="337"/>
      <c r="F273" s="337"/>
      <c r="G273" s="337"/>
      <c r="H273" s="337"/>
      <c r="I273" s="337"/>
      <c r="J273" s="337"/>
      <c r="K273" s="337"/>
      <c r="L273" s="337"/>
      <c r="M273" s="337"/>
      <c r="N273" s="337"/>
      <c r="O273" s="337"/>
      <c r="P273" s="337"/>
      <c r="Q273" s="337"/>
      <c r="R273" s="337"/>
      <c r="S273" s="337"/>
      <c r="T273" s="337"/>
      <c r="U273" s="337"/>
      <c r="V273" s="337"/>
      <c r="W273" s="95"/>
      <c r="X273" s="95"/>
      <c r="Y273" s="95"/>
      <c r="Z273" s="95"/>
      <c r="AA273" s="95"/>
      <c r="AB273" s="95"/>
      <c r="AC273" s="95"/>
      <c r="AD273" s="95"/>
      <c r="AE273" s="95"/>
      <c r="AF273" s="95"/>
      <c r="AG273" s="95"/>
      <c r="AH273" s="95"/>
      <c r="AI273" s="95"/>
      <c r="AJ273" s="95"/>
      <c r="AK273" s="95"/>
      <c r="AL273" s="95"/>
      <c r="AM273" s="95"/>
      <c r="AN273" s="95"/>
      <c r="AO273" s="95"/>
      <c r="AP273" s="95"/>
      <c r="AQ273" s="95"/>
      <c r="AR273" s="95"/>
      <c r="AS273" s="95"/>
    </row>
    <row r="274">
      <c r="A274" s="575"/>
      <c r="B274" s="337"/>
      <c r="C274" s="337"/>
      <c r="D274" s="337"/>
      <c r="E274" s="337"/>
      <c r="F274" s="337"/>
      <c r="G274" s="337"/>
      <c r="H274" s="337"/>
      <c r="I274" s="337"/>
      <c r="J274" s="337"/>
      <c r="K274" s="337"/>
      <c r="L274" s="337"/>
      <c r="M274" s="337"/>
      <c r="N274" s="337"/>
      <c r="O274" s="337"/>
      <c r="P274" s="337"/>
      <c r="Q274" s="337"/>
      <c r="R274" s="337"/>
      <c r="S274" s="337"/>
      <c r="T274" s="337"/>
      <c r="U274" s="337"/>
      <c r="V274" s="337"/>
      <c r="W274" s="95"/>
      <c r="X274" s="95"/>
      <c r="Y274" s="95"/>
      <c r="Z274" s="95"/>
      <c r="AA274" s="95"/>
      <c r="AB274" s="95"/>
      <c r="AC274" s="95"/>
      <c r="AD274" s="95"/>
      <c r="AE274" s="95"/>
      <c r="AF274" s="95"/>
      <c r="AG274" s="95"/>
      <c r="AH274" s="95"/>
      <c r="AI274" s="95"/>
      <c r="AJ274" s="95"/>
      <c r="AK274" s="95"/>
      <c r="AL274" s="95"/>
      <c r="AM274" s="95"/>
      <c r="AN274" s="95"/>
      <c r="AO274" s="95"/>
      <c r="AP274" s="95"/>
      <c r="AQ274" s="95"/>
      <c r="AR274" s="95"/>
      <c r="AS274" s="95"/>
    </row>
    <row r="275">
      <c r="A275" s="575"/>
      <c r="B275" s="337"/>
      <c r="C275" s="337"/>
      <c r="D275" s="337"/>
      <c r="E275" s="337"/>
      <c r="F275" s="337"/>
      <c r="G275" s="337"/>
      <c r="H275" s="337"/>
      <c r="I275" s="337"/>
      <c r="J275" s="337"/>
      <c r="K275" s="337"/>
      <c r="L275" s="337"/>
      <c r="M275" s="337"/>
      <c r="N275" s="337"/>
      <c r="O275" s="337"/>
      <c r="P275" s="337"/>
      <c r="Q275" s="337"/>
      <c r="R275" s="337"/>
      <c r="S275" s="337"/>
      <c r="T275" s="337"/>
      <c r="U275" s="337"/>
      <c r="V275" s="337"/>
      <c r="W275" s="95"/>
      <c r="X275" s="95"/>
      <c r="Y275" s="95"/>
      <c r="Z275" s="95"/>
      <c r="AA275" s="95"/>
      <c r="AB275" s="95"/>
      <c r="AC275" s="95"/>
      <c r="AD275" s="95"/>
      <c r="AE275" s="95"/>
      <c r="AF275" s="95"/>
      <c r="AG275" s="95"/>
      <c r="AH275" s="95"/>
      <c r="AI275" s="95"/>
      <c r="AJ275" s="95"/>
      <c r="AK275" s="95"/>
      <c r="AL275" s="95"/>
      <c r="AM275" s="95"/>
      <c r="AN275" s="95"/>
      <c r="AO275" s="95"/>
      <c r="AP275" s="95"/>
      <c r="AQ275" s="95"/>
      <c r="AR275" s="95"/>
      <c r="AS275" s="95"/>
    </row>
    <row r="276">
      <c r="A276" s="575"/>
      <c r="B276" s="337"/>
      <c r="C276" s="337"/>
      <c r="D276" s="337"/>
      <c r="E276" s="337"/>
      <c r="F276" s="337"/>
      <c r="G276" s="337"/>
      <c r="H276" s="337"/>
      <c r="I276" s="337"/>
      <c r="J276" s="337"/>
      <c r="K276" s="337"/>
      <c r="L276" s="337"/>
      <c r="M276" s="337"/>
      <c r="N276" s="337"/>
      <c r="O276" s="337"/>
      <c r="P276" s="337"/>
      <c r="Q276" s="337"/>
      <c r="R276" s="337"/>
      <c r="S276" s="337"/>
      <c r="T276" s="337"/>
      <c r="U276" s="337"/>
      <c r="V276" s="337"/>
      <c r="W276" s="95"/>
      <c r="X276" s="95"/>
      <c r="Y276" s="95"/>
      <c r="Z276" s="95"/>
      <c r="AA276" s="95"/>
      <c r="AB276" s="95"/>
      <c r="AC276" s="95"/>
      <c r="AD276" s="95"/>
      <c r="AE276" s="95"/>
      <c r="AF276" s="95"/>
      <c r="AG276" s="95"/>
      <c r="AH276" s="95"/>
      <c r="AI276" s="95"/>
      <c r="AJ276" s="95"/>
      <c r="AK276" s="95"/>
      <c r="AL276" s="95"/>
      <c r="AM276" s="95"/>
      <c r="AN276" s="95"/>
      <c r="AO276" s="95"/>
      <c r="AP276" s="95"/>
      <c r="AQ276" s="95"/>
      <c r="AR276" s="95"/>
      <c r="AS276" s="95"/>
    </row>
    <row r="277">
      <c r="A277" s="575"/>
      <c r="B277" s="337"/>
      <c r="C277" s="337"/>
      <c r="D277" s="337"/>
      <c r="E277" s="337"/>
      <c r="F277" s="337"/>
      <c r="G277" s="337"/>
      <c r="H277" s="337"/>
      <c r="I277" s="337"/>
      <c r="J277" s="337"/>
      <c r="K277" s="337"/>
      <c r="L277" s="337"/>
      <c r="M277" s="337"/>
      <c r="N277" s="337"/>
      <c r="O277" s="337"/>
      <c r="P277" s="337"/>
      <c r="Q277" s="337"/>
      <c r="R277" s="337"/>
      <c r="S277" s="337"/>
      <c r="T277" s="337"/>
      <c r="U277" s="337"/>
      <c r="V277" s="337"/>
      <c r="W277" s="95"/>
      <c r="X277" s="95"/>
      <c r="Y277" s="95"/>
      <c r="Z277" s="95"/>
      <c r="AA277" s="95"/>
      <c r="AB277" s="95"/>
      <c r="AC277" s="95"/>
      <c r="AD277" s="95"/>
      <c r="AE277" s="95"/>
      <c r="AF277" s="95"/>
      <c r="AG277" s="95"/>
      <c r="AH277" s="95"/>
      <c r="AI277" s="95"/>
      <c r="AJ277" s="95"/>
      <c r="AK277" s="95"/>
      <c r="AL277" s="95"/>
      <c r="AM277" s="95"/>
      <c r="AN277" s="95"/>
      <c r="AO277" s="95"/>
      <c r="AP277" s="95"/>
      <c r="AQ277" s="95"/>
      <c r="AR277" s="95"/>
      <c r="AS277" s="95"/>
    </row>
    <row r="278">
      <c r="A278" s="575"/>
      <c r="B278" s="337"/>
      <c r="C278" s="337"/>
      <c r="D278" s="337"/>
      <c r="E278" s="337"/>
      <c r="F278" s="337"/>
      <c r="G278" s="337"/>
      <c r="H278" s="337"/>
      <c r="I278" s="337"/>
      <c r="J278" s="337"/>
      <c r="K278" s="337"/>
      <c r="L278" s="337"/>
      <c r="M278" s="337"/>
      <c r="N278" s="337"/>
      <c r="O278" s="337"/>
      <c r="P278" s="337"/>
      <c r="Q278" s="337"/>
      <c r="R278" s="337"/>
      <c r="S278" s="337"/>
      <c r="T278" s="337"/>
      <c r="U278" s="337"/>
      <c r="V278" s="337"/>
      <c r="W278" s="95"/>
      <c r="X278" s="95"/>
      <c r="Y278" s="95"/>
      <c r="Z278" s="95"/>
      <c r="AA278" s="95"/>
      <c r="AB278" s="95"/>
      <c r="AC278" s="95"/>
      <c r="AD278" s="95"/>
      <c r="AE278" s="95"/>
      <c r="AF278" s="95"/>
      <c r="AG278" s="95"/>
      <c r="AH278" s="95"/>
      <c r="AI278" s="95"/>
      <c r="AJ278" s="95"/>
      <c r="AK278" s="95"/>
      <c r="AL278" s="95"/>
      <c r="AM278" s="95"/>
      <c r="AN278" s="95"/>
      <c r="AO278" s="95"/>
      <c r="AP278" s="95"/>
      <c r="AQ278" s="95"/>
      <c r="AR278" s="95"/>
      <c r="AS278" s="95"/>
    </row>
    <row r="279">
      <c r="A279" s="575"/>
      <c r="B279" s="337"/>
      <c r="C279" s="337"/>
      <c r="D279" s="337"/>
      <c r="E279" s="337"/>
      <c r="F279" s="337"/>
      <c r="G279" s="337"/>
      <c r="H279" s="337"/>
      <c r="I279" s="337"/>
      <c r="J279" s="337"/>
      <c r="K279" s="337"/>
      <c r="L279" s="337"/>
      <c r="M279" s="337"/>
      <c r="N279" s="337"/>
      <c r="O279" s="337"/>
      <c r="P279" s="337"/>
      <c r="Q279" s="337"/>
      <c r="R279" s="337"/>
      <c r="S279" s="337"/>
      <c r="T279" s="337"/>
      <c r="U279" s="337"/>
      <c r="V279" s="337"/>
      <c r="W279" s="95"/>
      <c r="X279" s="95"/>
      <c r="Y279" s="95"/>
      <c r="Z279" s="95"/>
      <c r="AA279" s="95"/>
      <c r="AB279" s="95"/>
      <c r="AC279" s="95"/>
      <c r="AD279" s="95"/>
      <c r="AE279" s="95"/>
      <c r="AF279" s="95"/>
      <c r="AG279" s="95"/>
      <c r="AH279" s="95"/>
      <c r="AI279" s="95"/>
      <c r="AJ279" s="95"/>
      <c r="AK279" s="95"/>
      <c r="AL279" s="95"/>
      <c r="AM279" s="95"/>
      <c r="AN279" s="95"/>
      <c r="AO279" s="95"/>
      <c r="AP279" s="95"/>
      <c r="AQ279" s="95"/>
      <c r="AR279" s="95"/>
      <c r="AS279" s="95"/>
    </row>
    <row r="280">
      <c r="A280" s="575"/>
      <c r="B280" s="337"/>
      <c r="C280" s="337"/>
      <c r="D280" s="337"/>
      <c r="E280" s="337"/>
      <c r="F280" s="337"/>
      <c r="G280" s="337"/>
      <c r="H280" s="337"/>
      <c r="I280" s="337"/>
      <c r="J280" s="337"/>
      <c r="K280" s="337"/>
      <c r="L280" s="337"/>
      <c r="M280" s="337"/>
      <c r="N280" s="337"/>
      <c r="O280" s="337"/>
      <c r="P280" s="337"/>
      <c r="Q280" s="337"/>
      <c r="R280" s="337"/>
      <c r="S280" s="337"/>
      <c r="T280" s="337"/>
      <c r="U280" s="337"/>
      <c r="V280" s="337"/>
      <c r="W280" s="95"/>
      <c r="X280" s="95"/>
      <c r="Y280" s="95"/>
      <c r="Z280" s="95"/>
      <c r="AA280" s="95"/>
      <c r="AB280" s="95"/>
      <c r="AC280" s="95"/>
      <c r="AD280" s="95"/>
      <c r="AE280" s="95"/>
      <c r="AF280" s="95"/>
      <c r="AG280" s="95"/>
      <c r="AH280" s="95"/>
      <c r="AI280" s="95"/>
      <c r="AJ280" s="95"/>
      <c r="AK280" s="95"/>
      <c r="AL280" s="95"/>
      <c r="AM280" s="95"/>
      <c r="AN280" s="95"/>
      <c r="AO280" s="95"/>
      <c r="AP280" s="95"/>
      <c r="AQ280" s="95"/>
      <c r="AR280" s="95"/>
      <c r="AS280" s="95"/>
    </row>
    <row r="281">
      <c r="A281" s="575"/>
      <c r="B281" s="337"/>
      <c r="C281" s="337"/>
      <c r="D281" s="337"/>
      <c r="E281" s="337"/>
      <c r="F281" s="337"/>
      <c r="G281" s="337"/>
      <c r="H281" s="337"/>
      <c r="I281" s="337"/>
      <c r="J281" s="337"/>
      <c r="K281" s="337"/>
      <c r="L281" s="337"/>
      <c r="M281" s="337"/>
      <c r="N281" s="337"/>
      <c r="O281" s="337"/>
      <c r="P281" s="337"/>
      <c r="Q281" s="337"/>
      <c r="R281" s="337"/>
      <c r="S281" s="337"/>
      <c r="T281" s="337"/>
      <c r="U281" s="337"/>
      <c r="V281" s="337"/>
      <c r="W281" s="95"/>
      <c r="X281" s="95"/>
      <c r="Y281" s="95"/>
      <c r="Z281" s="95"/>
      <c r="AA281" s="95"/>
      <c r="AB281" s="95"/>
      <c r="AC281" s="95"/>
      <c r="AD281" s="95"/>
      <c r="AE281" s="95"/>
      <c r="AF281" s="95"/>
      <c r="AG281" s="95"/>
      <c r="AH281" s="95"/>
      <c r="AI281" s="95"/>
      <c r="AJ281" s="95"/>
      <c r="AK281" s="95"/>
      <c r="AL281" s="95"/>
      <c r="AM281" s="95"/>
      <c r="AN281" s="95"/>
      <c r="AO281" s="95"/>
      <c r="AP281" s="95"/>
      <c r="AQ281" s="95"/>
      <c r="AR281" s="95"/>
      <c r="AS281" s="95"/>
    </row>
    <row r="282">
      <c r="A282" s="575"/>
      <c r="B282" s="337"/>
      <c r="C282" s="337"/>
      <c r="D282" s="337"/>
      <c r="E282" s="337"/>
      <c r="F282" s="337"/>
      <c r="G282" s="337"/>
      <c r="H282" s="337"/>
      <c r="I282" s="337"/>
      <c r="J282" s="337"/>
      <c r="K282" s="337"/>
      <c r="L282" s="337"/>
      <c r="M282" s="337"/>
      <c r="N282" s="337"/>
      <c r="O282" s="337"/>
      <c r="P282" s="337"/>
      <c r="Q282" s="337"/>
      <c r="R282" s="337"/>
      <c r="S282" s="337"/>
      <c r="T282" s="337"/>
      <c r="U282" s="337"/>
      <c r="V282" s="337"/>
      <c r="W282" s="95"/>
      <c r="X282" s="95"/>
      <c r="Y282" s="95"/>
      <c r="Z282" s="95"/>
      <c r="AA282" s="95"/>
      <c r="AB282" s="95"/>
      <c r="AC282" s="95"/>
      <c r="AD282" s="95"/>
      <c r="AE282" s="95"/>
      <c r="AF282" s="95"/>
      <c r="AG282" s="95"/>
      <c r="AH282" s="95"/>
      <c r="AI282" s="95"/>
      <c r="AJ282" s="95"/>
      <c r="AK282" s="95"/>
      <c r="AL282" s="95"/>
      <c r="AM282" s="95"/>
      <c r="AN282" s="95"/>
      <c r="AO282" s="95"/>
      <c r="AP282" s="95"/>
      <c r="AQ282" s="95"/>
      <c r="AR282" s="95"/>
      <c r="AS282" s="95"/>
    </row>
    <row r="283">
      <c r="A283" s="575"/>
      <c r="B283" s="337"/>
      <c r="C283" s="337"/>
      <c r="D283" s="337"/>
      <c r="E283" s="337"/>
      <c r="F283" s="337"/>
      <c r="G283" s="337"/>
      <c r="H283" s="337"/>
      <c r="I283" s="337"/>
      <c r="J283" s="337"/>
      <c r="K283" s="337"/>
      <c r="L283" s="337"/>
      <c r="M283" s="337"/>
      <c r="N283" s="337"/>
      <c r="O283" s="337"/>
      <c r="P283" s="337"/>
      <c r="Q283" s="337"/>
      <c r="R283" s="337"/>
      <c r="S283" s="337"/>
      <c r="T283" s="337"/>
      <c r="U283" s="337"/>
      <c r="V283" s="337"/>
      <c r="W283" s="95"/>
      <c r="X283" s="95"/>
      <c r="Y283" s="95"/>
      <c r="Z283" s="95"/>
      <c r="AA283" s="95"/>
      <c r="AB283" s="95"/>
      <c r="AC283" s="95"/>
      <c r="AD283" s="95"/>
      <c r="AE283" s="95"/>
      <c r="AF283" s="95"/>
      <c r="AG283" s="95"/>
      <c r="AH283" s="95"/>
      <c r="AI283" s="95"/>
      <c r="AJ283" s="95"/>
      <c r="AK283" s="95"/>
      <c r="AL283" s="95"/>
      <c r="AM283" s="95"/>
      <c r="AN283" s="95"/>
      <c r="AO283" s="95"/>
      <c r="AP283" s="95"/>
      <c r="AQ283" s="95"/>
      <c r="AR283" s="95"/>
      <c r="AS283" s="95"/>
    </row>
    <row r="284">
      <c r="A284" s="575"/>
      <c r="B284" s="337"/>
      <c r="C284" s="337"/>
      <c r="D284" s="337"/>
      <c r="E284" s="337"/>
      <c r="F284" s="337"/>
      <c r="G284" s="337"/>
      <c r="H284" s="337"/>
      <c r="I284" s="337"/>
      <c r="J284" s="337"/>
      <c r="K284" s="337"/>
      <c r="L284" s="337"/>
      <c r="M284" s="337"/>
      <c r="N284" s="337"/>
      <c r="O284" s="337"/>
      <c r="P284" s="337"/>
      <c r="Q284" s="337"/>
      <c r="R284" s="337"/>
      <c r="S284" s="337"/>
      <c r="T284" s="337"/>
      <c r="U284" s="337"/>
      <c r="V284" s="337"/>
      <c r="W284" s="95"/>
      <c r="X284" s="95"/>
      <c r="Y284" s="95"/>
      <c r="Z284" s="95"/>
      <c r="AA284" s="95"/>
      <c r="AB284" s="95"/>
      <c r="AC284" s="95"/>
      <c r="AD284" s="95"/>
      <c r="AE284" s="95"/>
      <c r="AF284" s="95"/>
      <c r="AG284" s="95"/>
      <c r="AH284" s="95"/>
      <c r="AI284" s="95"/>
      <c r="AJ284" s="95"/>
      <c r="AK284" s="95"/>
      <c r="AL284" s="95"/>
      <c r="AM284" s="95"/>
      <c r="AN284" s="95"/>
      <c r="AO284" s="95"/>
      <c r="AP284" s="95"/>
      <c r="AQ284" s="95"/>
      <c r="AR284" s="95"/>
      <c r="AS284" s="95"/>
    </row>
    <row r="285">
      <c r="A285" s="575"/>
      <c r="B285" s="337"/>
      <c r="C285" s="337"/>
      <c r="D285" s="337"/>
      <c r="E285" s="337"/>
      <c r="F285" s="337"/>
      <c r="G285" s="337"/>
      <c r="H285" s="337"/>
      <c r="I285" s="337"/>
      <c r="J285" s="337"/>
      <c r="K285" s="337"/>
      <c r="L285" s="337"/>
      <c r="M285" s="337"/>
      <c r="N285" s="337"/>
      <c r="O285" s="337"/>
      <c r="P285" s="337"/>
      <c r="Q285" s="337"/>
      <c r="R285" s="337"/>
      <c r="S285" s="337"/>
      <c r="T285" s="337"/>
      <c r="U285" s="337"/>
      <c r="V285" s="337"/>
      <c r="W285" s="95"/>
      <c r="X285" s="95"/>
      <c r="Y285" s="95"/>
      <c r="Z285" s="95"/>
      <c r="AA285" s="95"/>
      <c r="AB285" s="95"/>
      <c r="AC285" s="95"/>
      <c r="AD285" s="95"/>
      <c r="AE285" s="95"/>
      <c r="AF285" s="95"/>
      <c r="AG285" s="95"/>
      <c r="AH285" s="95"/>
      <c r="AI285" s="95"/>
      <c r="AJ285" s="95"/>
      <c r="AK285" s="95"/>
      <c r="AL285" s="95"/>
      <c r="AM285" s="95"/>
      <c r="AN285" s="95"/>
      <c r="AO285" s="95"/>
      <c r="AP285" s="95"/>
      <c r="AQ285" s="95"/>
      <c r="AR285" s="95"/>
      <c r="AS285" s="95"/>
    </row>
    <row r="286">
      <c r="A286" s="575"/>
      <c r="B286" s="337"/>
      <c r="C286" s="337"/>
      <c r="D286" s="337"/>
      <c r="E286" s="337"/>
      <c r="F286" s="337"/>
      <c r="G286" s="337"/>
      <c r="H286" s="337"/>
      <c r="I286" s="337"/>
      <c r="J286" s="337"/>
      <c r="K286" s="337"/>
      <c r="L286" s="337"/>
      <c r="M286" s="337"/>
      <c r="N286" s="337"/>
      <c r="O286" s="337"/>
      <c r="P286" s="337"/>
      <c r="Q286" s="337"/>
      <c r="R286" s="337"/>
      <c r="S286" s="337"/>
      <c r="T286" s="337"/>
      <c r="U286" s="337"/>
      <c r="V286" s="337"/>
      <c r="W286" s="95"/>
      <c r="X286" s="95"/>
      <c r="Y286" s="95"/>
      <c r="Z286" s="95"/>
      <c r="AA286" s="95"/>
      <c r="AB286" s="95"/>
      <c r="AC286" s="95"/>
      <c r="AD286" s="95"/>
      <c r="AE286" s="95"/>
      <c r="AF286" s="95"/>
      <c r="AG286" s="95"/>
      <c r="AH286" s="95"/>
      <c r="AI286" s="95"/>
      <c r="AJ286" s="95"/>
      <c r="AK286" s="95"/>
      <c r="AL286" s="95"/>
      <c r="AM286" s="95"/>
      <c r="AN286" s="95"/>
      <c r="AO286" s="95"/>
      <c r="AP286" s="95"/>
      <c r="AQ286" s="95"/>
      <c r="AR286" s="95"/>
      <c r="AS286" s="95"/>
    </row>
    <row r="287">
      <c r="A287" s="575"/>
      <c r="B287" s="337"/>
      <c r="C287" s="337"/>
      <c r="D287" s="337"/>
      <c r="E287" s="337"/>
      <c r="F287" s="337"/>
      <c r="G287" s="337"/>
      <c r="H287" s="337"/>
      <c r="I287" s="337"/>
      <c r="J287" s="337"/>
      <c r="K287" s="337"/>
      <c r="L287" s="337"/>
      <c r="M287" s="337"/>
      <c r="N287" s="337"/>
      <c r="O287" s="337"/>
      <c r="P287" s="337"/>
      <c r="Q287" s="337"/>
      <c r="R287" s="337"/>
      <c r="S287" s="337"/>
      <c r="T287" s="337"/>
      <c r="U287" s="337"/>
      <c r="V287" s="337"/>
      <c r="W287" s="95"/>
      <c r="X287" s="95"/>
      <c r="Y287" s="95"/>
      <c r="Z287" s="95"/>
      <c r="AA287" s="95"/>
      <c r="AB287" s="95"/>
      <c r="AC287" s="95"/>
      <c r="AD287" s="95"/>
      <c r="AE287" s="95"/>
      <c r="AF287" s="95"/>
      <c r="AG287" s="95"/>
      <c r="AH287" s="95"/>
      <c r="AI287" s="95"/>
      <c r="AJ287" s="95"/>
      <c r="AK287" s="95"/>
      <c r="AL287" s="95"/>
      <c r="AM287" s="95"/>
      <c r="AN287" s="95"/>
      <c r="AO287" s="95"/>
      <c r="AP287" s="95"/>
      <c r="AQ287" s="95"/>
      <c r="AR287" s="95"/>
      <c r="AS287" s="95"/>
    </row>
    <row r="288">
      <c r="A288" s="575"/>
      <c r="B288" s="337"/>
      <c r="C288" s="337"/>
      <c r="D288" s="337"/>
      <c r="E288" s="337"/>
      <c r="F288" s="337"/>
      <c r="G288" s="337"/>
      <c r="H288" s="337"/>
      <c r="I288" s="337"/>
      <c r="J288" s="337"/>
      <c r="K288" s="337"/>
      <c r="L288" s="337"/>
      <c r="M288" s="337"/>
      <c r="N288" s="337"/>
      <c r="O288" s="337"/>
      <c r="P288" s="337"/>
      <c r="Q288" s="337"/>
      <c r="R288" s="337"/>
      <c r="S288" s="337"/>
      <c r="T288" s="337"/>
      <c r="U288" s="337"/>
      <c r="V288" s="337"/>
      <c r="W288" s="95"/>
      <c r="X288" s="95"/>
      <c r="Y288" s="95"/>
      <c r="Z288" s="95"/>
      <c r="AA288" s="95"/>
      <c r="AB288" s="95"/>
      <c r="AC288" s="95"/>
      <c r="AD288" s="95"/>
      <c r="AE288" s="95"/>
      <c r="AF288" s="95"/>
      <c r="AG288" s="95"/>
      <c r="AH288" s="95"/>
      <c r="AI288" s="95"/>
      <c r="AJ288" s="95"/>
      <c r="AK288" s="95"/>
      <c r="AL288" s="95"/>
      <c r="AM288" s="95"/>
      <c r="AN288" s="95"/>
      <c r="AO288" s="95"/>
      <c r="AP288" s="95"/>
      <c r="AQ288" s="95"/>
      <c r="AR288" s="95"/>
      <c r="AS288" s="95"/>
    </row>
    <row r="289">
      <c r="A289" s="575"/>
      <c r="B289" s="337"/>
      <c r="C289" s="337"/>
      <c r="D289" s="337"/>
      <c r="E289" s="337"/>
      <c r="F289" s="337"/>
      <c r="G289" s="337"/>
      <c r="H289" s="337"/>
      <c r="I289" s="337"/>
      <c r="J289" s="337"/>
      <c r="K289" s="337"/>
      <c r="L289" s="337"/>
      <c r="M289" s="337"/>
      <c r="N289" s="337"/>
      <c r="O289" s="337"/>
      <c r="P289" s="337"/>
      <c r="Q289" s="337"/>
      <c r="R289" s="337"/>
      <c r="S289" s="337"/>
      <c r="T289" s="337"/>
      <c r="U289" s="337"/>
      <c r="V289" s="337"/>
      <c r="W289" s="95"/>
      <c r="X289" s="95"/>
      <c r="Y289" s="95"/>
      <c r="Z289" s="95"/>
      <c r="AA289" s="95"/>
      <c r="AB289" s="95"/>
      <c r="AC289" s="95"/>
      <c r="AD289" s="95"/>
      <c r="AE289" s="95"/>
      <c r="AF289" s="95"/>
      <c r="AG289" s="95"/>
      <c r="AH289" s="95"/>
      <c r="AI289" s="95"/>
      <c r="AJ289" s="95"/>
      <c r="AK289" s="95"/>
      <c r="AL289" s="95"/>
      <c r="AM289" s="95"/>
      <c r="AN289" s="95"/>
      <c r="AO289" s="95"/>
      <c r="AP289" s="95"/>
      <c r="AQ289" s="95"/>
      <c r="AR289" s="95"/>
      <c r="AS289" s="95"/>
    </row>
    <row r="290">
      <c r="A290" s="575"/>
      <c r="B290" s="337"/>
      <c r="C290" s="337"/>
      <c r="D290" s="337"/>
      <c r="E290" s="337"/>
      <c r="F290" s="337"/>
      <c r="G290" s="337"/>
      <c r="H290" s="337"/>
      <c r="I290" s="337"/>
      <c r="J290" s="337"/>
      <c r="K290" s="337"/>
      <c r="L290" s="337"/>
      <c r="M290" s="337"/>
      <c r="N290" s="337"/>
      <c r="O290" s="337"/>
      <c r="P290" s="337"/>
      <c r="Q290" s="337"/>
      <c r="R290" s="337"/>
      <c r="S290" s="337"/>
      <c r="T290" s="337"/>
      <c r="U290" s="337"/>
      <c r="V290" s="337"/>
      <c r="W290" s="95"/>
      <c r="X290" s="95"/>
      <c r="Y290" s="95"/>
      <c r="Z290" s="95"/>
      <c r="AA290" s="95"/>
      <c r="AB290" s="95"/>
      <c r="AC290" s="95"/>
      <c r="AD290" s="95"/>
      <c r="AE290" s="95"/>
      <c r="AF290" s="95"/>
      <c r="AG290" s="95"/>
      <c r="AH290" s="95"/>
      <c r="AI290" s="95"/>
      <c r="AJ290" s="95"/>
      <c r="AK290" s="95"/>
      <c r="AL290" s="95"/>
      <c r="AM290" s="95"/>
      <c r="AN290" s="95"/>
      <c r="AO290" s="95"/>
      <c r="AP290" s="95"/>
      <c r="AQ290" s="95"/>
      <c r="AR290" s="95"/>
      <c r="AS290" s="95"/>
    </row>
    <row r="291">
      <c r="A291" s="575"/>
      <c r="B291" s="337"/>
      <c r="C291" s="337"/>
      <c r="D291" s="337"/>
      <c r="E291" s="337"/>
      <c r="F291" s="337"/>
      <c r="G291" s="337"/>
      <c r="H291" s="337"/>
      <c r="I291" s="337"/>
      <c r="J291" s="337"/>
      <c r="K291" s="337"/>
      <c r="L291" s="337"/>
      <c r="M291" s="337"/>
      <c r="N291" s="337"/>
      <c r="O291" s="337"/>
      <c r="P291" s="337"/>
      <c r="Q291" s="337"/>
      <c r="R291" s="337"/>
      <c r="S291" s="337"/>
      <c r="T291" s="337"/>
      <c r="U291" s="337"/>
      <c r="V291" s="337"/>
      <c r="W291" s="95"/>
      <c r="X291" s="95"/>
      <c r="Y291" s="95"/>
      <c r="Z291" s="95"/>
      <c r="AA291" s="95"/>
      <c r="AB291" s="95"/>
      <c r="AC291" s="95"/>
      <c r="AD291" s="95"/>
      <c r="AE291" s="95"/>
      <c r="AF291" s="95"/>
      <c r="AG291" s="95"/>
      <c r="AH291" s="95"/>
      <c r="AI291" s="95"/>
      <c r="AJ291" s="95"/>
      <c r="AK291" s="95"/>
      <c r="AL291" s="95"/>
      <c r="AM291" s="95"/>
      <c r="AN291" s="95"/>
      <c r="AO291" s="95"/>
      <c r="AP291" s="95"/>
      <c r="AQ291" s="95"/>
      <c r="AR291" s="95"/>
      <c r="AS291" s="95"/>
    </row>
    <row r="292">
      <c r="A292" s="575"/>
      <c r="B292" s="337"/>
      <c r="C292" s="337"/>
      <c r="D292" s="337"/>
      <c r="E292" s="337"/>
      <c r="F292" s="337"/>
      <c r="G292" s="337"/>
      <c r="H292" s="337"/>
      <c r="I292" s="337"/>
      <c r="J292" s="337"/>
      <c r="K292" s="337"/>
      <c r="L292" s="337"/>
      <c r="M292" s="337"/>
      <c r="N292" s="337"/>
      <c r="O292" s="337"/>
      <c r="P292" s="337"/>
      <c r="Q292" s="337"/>
      <c r="R292" s="337"/>
      <c r="S292" s="337"/>
      <c r="T292" s="337"/>
      <c r="U292" s="337"/>
      <c r="V292" s="337"/>
      <c r="W292" s="95"/>
      <c r="X292" s="95"/>
      <c r="Y292" s="95"/>
      <c r="Z292" s="95"/>
      <c r="AA292" s="95"/>
      <c r="AB292" s="95"/>
      <c r="AC292" s="95"/>
      <c r="AD292" s="95"/>
      <c r="AE292" s="95"/>
      <c r="AF292" s="95"/>
      <c r="AG292" s="95"/>
      <c r="AH292" s="95"/>
      <c r="AI292" s="95"/>
      <c r="AJ292" s="95"/>
      <c r="AK292" s="95"/>
      <c r="AL292" s="95"/>
      <c r="AM292" s="95"/>
      <c r="AN292" s="95"/>
      <c r="AO292" s="95"/>
      <c r="AP292" s="95"/>
      <c r="AQ292" s="95"/>
      <c r="AR292" s="95"/>
      <c r="AS292" s="95"/>
    </row>
    <row r="293">
      <c r="A293" s="575"/>
      <c r="B293" s="337"/>
      <c r="C293" s="337"/>
      <c r="D293" s="337"/>
      <c r="E293" s="337"/>
      <c r="F293" s="337"/>
      <c r="G293" s="337"/>
      <c r="H293" s="337"/>
      <c r="I293" s="337"/>
      <c r="J293" s="337"/>
      <c r="K293" s="337"/>
      <c r="L293" s="337"/>
      <c r="M293" s="337"/>
      <c r="N293" s="337"/>
      <c r="O293" s="337"/>
      <c r="P293" s="337"/>
      <c r="Q293" s="337"/>
      <c r="R293" s="337"/>
      <c r="S293" s="337"/>
      <c r="T293" s="337"/>
      <c r="U293" s="337"/>
      <c r="V293" s="337"/>
      <c r="W293" s="95"/>
      <c r="X293" s="95"/>
      <c r="Y293" s="95"/>
      <c r="Z293" s="95"/>
      <c r="AA293" s="95"/>
      <c r="AB293" s="95"/>
      <c r="AC293" s="95"/>
      <c r="AD293" s="95"/>
      <c r="AE293" s="95"/>
      <c r="AF293" s="95"/>
      <c r="AG293" s="95"/>
      <c r="AH293" s="95"/>
      <c r="AI293" s="95"/>
      <c r="AJ293" s="95"/>
      <c r="AK293" s="95"/>
      <c r="AL293" s="95"/>
      <c r="AM293" s="95"/>
      <c r="AN293" s="95"/>
      <c r="AO293" s="95"/>
      <c r="AP293" s="95"/>
      <c r="AQ293" s="95"/>
      <c r="AR293" s="95"/>
      <c r="AS293" s="95"/>
    </row>
    <row r="294">
      <c r="A294" s="575"/>
      <c r="B294" s="337"/>
      <c r="C294" s="337"/>
      <c r="D294" s="337"/>
      <c r="E294" s="337"/>
      <c r="F294" s="337"/>
      <c r="G294" s="337"/>
      <c r="H294" s="337"/>
      <c r="I294" s="337"/>
      <c r="J294" s="337"/>
      <c r="K294" s="337"/>
      <c r="L294" s="337"/>
      <c r="M294" s="337"/>
      <c r="N294" s="337"/>
      <c r="O294" s="337"/>
      <c r="P294" s="337"/>
      <c r="Q294" s="337"/>
      <c r="R294" s="337"/>
      <c r="S294" s="337"/>
      <c r="T294" s="337"/>
      <c r="U294" s="337"/>
      <c r="V294" s="337"/>
      <c r="W294" s="95"/>
      <c r="X294" s="95"/>
      <c r="Y294" s="95"/>
      <c r="Z294" s="95"/>
      <c r="AA294" s="95"/>
      <c r="AB294" s="95"/>
      <c r="AC294" s="95"/>
      <c r="AD294" s="95"/>
      <c r="AE294" s="95"/>
      <c r="AF294" s="95"/>
      <c r="AG294" s="95"/>
      <c r="AH294" s="95"/>
      <c r="AI294" s="95"/>
      <c r="AJ294" s="95"/>
      <c r="AK294" s="95"/>
      <c r="AL294" s="95"/>
      <c r="AM294" s="95"/>
      <c r="AN294" s="95"/>
      <c r="AO294" s="95"/>
      <c r="AP294" s="95"/>
      <c r="AQ294" s="95"/>
      <c r="AR294" s="95"/>
      <c r="AS294" s="95"/>
    </row>
    <row r="295">
      <c r="A295" s="575"/>
      <c r="B295" s="337"/>
      <c r="C295" s="337"/>
      <c r="D295" s="337"/>
      <c r="E295" s="337"/>
      <c r="F295" s="337"/>
      <c r="G295" s="337"/>
      <c r="H295" s="337"/>
      <c r="I295" s="337"/>
      <c r="J295" s="337"/>
      <c r="K295" s="337"/>
      <c r="L295" s="337"/>
      <c r="M295" s="337"/>
      <c r="N295" s="337"/>
      <c r="O295" s="337"/>
      <c r="P295" s="337"/>
      <c r="Q295" s="337"/>
      <c r="R295" s="337"/>
      <c r="S295" s="337"/>
      <c r="T295" s="337"/>
      <c r="U295" s="337"/>
      <c r="V295" s="337"/>
      <c r="W295" s="95"/>
      <c r="X295" s="95"/>
      <c r="Y295" s="95"/>
      <c r="Z295" s="95"/>
      <c r="AA295" s="95"/>
      <c r="AB295" s="95"/>
      <c r="AC295" s="95"/>
      <c r="AD295" s="95"/>
      <c r="AE295" s="95"/>
      <c r="AF295" s="95"/>
      <c r="AG295" s="95"/>
      <c r="AH295" s="95"/>
      <c r="AI295" s="95"/>
      <c r="AJ295" s="95"/>
      <c r="AK295" s="95"/>
      <c r="AL295" s="95"/>
      <c r="AM295" s="95"/>
      <c r="AN295" s="95"/>
      <c r="AO295" s="95"/>
      <c r="AP295" s="95"/>
      <c r="AQ295" s="95"/>
      <c r="AR295" s="95"/>
      <c r="AS295" s="95"/>
    </row>
    <row r="296">
      <c r="A296" s="575"/>
      <c r="B296" s="337"/>
      <c r="C296" s="337"/>
      <c r="D296" s="337"/>
      <c r="E296" s="337"/>
      <c r="F296" s="337"/>
      <c r="G296" s="337"/>
      <c r="H296" s="337"/>
      <c r="I296" s="337"/>
      <c r="J296" s="337"/>
      <c r="K296" s="337"/>
      <c r="L296" s="337"/>
      <c r="M296" s="337"/>
      <c r="N296" s="337"/>
      <c r="O296" s="337"/>
      <c r="P296" s="337"/>
      <c r="Q296" s="337"/>
      <c r="R296" s="337"/>
      <c r="S296" s="337"/>
      <c r="T296" s="337"/>
      <c r="U296" s="337"/>
      <c r="V296" s="337"/>
      <c r="W296" s="95"/>
      <c r="X296" s="95"/>
      <c r="Y296" s="95"/>
      <c r="Z296" s="95"/>
      <c r="AA296" s="95"/>
      <c r="AB296" s="95"/>
      <c r="AC296" s="95"/>
      <c r="AD296" s="95"/>
      <c r="AE296" s="95"/>
      <c r="AF296" s="95"/>
      <c r="AG296" s="95"/>
      <c r="AH296" s="95"/>
      <c r="AI296" s="95"/>
      <c r="AJ296" s="95"/>
      <c r="AK296" s="95"/>
      <c r="AL296" s="95"/>
      <c r="AM296" s="95"/>
      <c r="AN296" s="95"/>
      <c r="AO296" s="95"/>
      <c r="AP296" s="95"/>
      <c r="AQ296" s="95"/>
      <c r="AR296" s="95"/>
      <c r="AS296" s="95"/>
    </row>
    <row r="297">
      <c r="A297" s="575"/>
      <c r="B297" s="337"/>
      <c r="C297" s="337"/>
      <c r="D297" s="337"/>
      <c r="E297" s="337"/>
      <c r="F297" s="337"/>
      <c r="G297" s="337"/>
      <c r="H297" s="337"/>
      <c r="I297" s="337"/>
      <c r="J297" s="337"/>
      <c r="K297" s="337"/>
      <c r="L297" s="337"/>
      <c r="M297" s="337"/>
      <c r="N297" s="337"/>
      <c r="O297" s="337"/>
      <c r="P297" s="337"/>
      <c r="Q297" s="337"/>
      <c r="R297" s="337"/>
      <c r="S297" s="337"/>
      <c r="T297" s="337"/>
      <c r="U297" s="337"/>
      <c r="V297" s="337"/>
      <c r="W297" s="95"/>
      <c r="X297" s="95"/>
      <c r="Y297" s="95"/>
      <c r="Z297" s="95"/>
      <c r="AA297" s="95"/>
      <c r="AB297" s="95"/>
      <c r="AC297" s="95"/>
      <c r="AD297" s="95"/>
      <c r="AE297" s="95"/>
      <c r="AF297" s="95"/>
      <c r="AG297" s="95"/>
      <c r="AH297" s="95"/>
      <c r="AI297" s="95"/>
      <c r="AJ297" s="95"/>
      <c r="AK297" s="95"/>
      <c r="AL297" s="95"/>
      <c r="AM297" s="95"/>
      <c r="AN297" s="95"/>
      <c r="AO297" s="95"/>
      <c r="AP297" s="95"/>
      <c r="AQ297" s="95"/>
      <c r="AR297" s="95"/>
      <c r="AS297" s="95"/>
    </row>
    <row r="298">
      <c r="A298" s="575"/>
      <c r="B298" s="337"/>
      <c r="C298" s="337"/>
      <c r="D298" s="337"/>
      <c r="E298" s="337"/>
      <c r="F298" s="337"/>
      <c r="G298" s="337"/>
      <c r="H298" s="337"/>
      <c r="I298" s="337"/>
      <c r="J298" s="337"/>
      <c r="K298" s="337"/>
      <c r="L298" s="337"/>
      <c r="M298" s="337"/>
      <c r="N298" s="337"/>
      <c r="O298" s="337"/>
      <c r="P298" s="337"/>
      <c r="Q298" s="337"/>
      <c r="R298" s="337"/>
      <c r="S298" s="337"/>
      <c r="T298" s="337"/>
      <c r="U298" s="337"/>
      <c r="V298" s="337"/>
      <c r="W298" s="95"/>
      <c r="X298" s="95"/>
      <c r="Y298" s="95"/>
      <c r="Z298" s="95"/>
      <c r="AA298" s="95"/>
      <c r="AB298" s="95"/>
      <c r="AC298" s="95"/>
      <c r="AD298" s="95"/>
      <c r="AE298" s="95"/>
      <c r="AF298" s="95"/>
      <c r="AG298" s="95"/>
      <c r="AH298" s="95"/>
      <c r="AI298" s="95"/>
      <c r="AJ298" s="95"/>
      <c r="AK298" s="95"/>
      <c r="AL298" s="95"/>
      <c r="AM298" s="95"/>
      <c r="AN298" s="95"/>
      <c r="AO298" s="95"/>
      <c r="AP298" s="95"/>
      <c r="AQ298" s="95"/>
      <c r="AR298" s="95"/>
      <c r="AS298" s="95"/>
    </row>
    <row r="299">
      <c r="A299" s="575"/>
      <c r="B299" s="337"/>
      <c r="C299" s="337"/>
      <c r="D299" s="337"/>
      <c r="E299" s="337"/>
      <c r="F299" s="337"/>
      <c r="G299" s="337"/>
      <c r="H299" s="337"/>
      <c r="I299" s="337"/>
      <c r="J299" s="337"/>
      <c r="K299" s="337"/>
      <c r="L299" s="337"/>
      <c r="M299" s="337"/>
      <c r="N299" s="337"/>
      <c r="O299" s="337"/>
      <c r="P299" s="337"/>
      <c r="Q299" s="337"/>
      <c r="R299" s="337"/>
      <c r="S299" s="337"/>
      <c r="T299" s="337"/>
      <c r="U299" s="337"/>
      <c r="V299" s="337"/>
      <c r="W299" s="95"/>
      <c r="X299" s="95"/>
      <c r="Y299" s="95"/>
      <c r="Z299" s="95"/>
      <c r="AA299" s="95"/>
      <c r="AB299" s="95"/>
      <c r="AC299" s="95"/>
      <c r="AD299" s="95"/>
      <c r="AE299" s="95"/>
      <c r="AF299" s="95"/>
      <c r="AG299" s="95"/>
      <c r="AH299" s="95"/>
      <c r="AI299" s="95"/>
      <c r="AJ299" s="95"/>
      <c r="AK299" s="95"/>
      <c r="AL299" s="95"/>
      <c r="AM299" s="95"/>
      <c r="AN299" s="95"/>
      <c r="AO299" s="95"/>
      <c r="AP299" s="95"/>
      <c r="AQ299" s="95"/>
      <c r="AR299" s="95"/>
      <c r="AS299" s="95"/>
    </row>
    <row r="300">
      <c r="A300" s="575"/>
      <c r="B300" s="337"/>
      <c r="C300" s="337"/>
      <c r="D300" s="337"/>
      <c r="E300" s="337"/>
      <c r="F300" s="337"/>
      <c r="G300" s="337"/>
      <c r="H300" s="337"/>
      <c r="I300" s="337"/>
      <c r="J300" s="337"/>
      <c r="K300" s="337"/>
      <c r="L300" s="337"/>
      <c r="M300" s="337"/>
      <c r="N300" s="337"/>
      <c r="O300" s="337"/>
      <c r="P300" s="337"/>
      <c r="Q300" s="337"/>
      <c r="R300" s="337"/>
      <c r="S300" s="337"/>
      <c r="T300" s="337"/>
      <c r="U300" s="337"/>
      <c r="V300" s="337"/>
      <c r="W300" s="95"/>
      <c r="X300" s="95"/>
      <c r="Y300" s="95"/>
      <c r="Z300" s="95"/>
      <c r="AA300" s="95"/>
      <c r="AB300" s="95"/>
      <c r="AC300" s="95"/>
      <c r="AD300" s="95"/>
      <c r="AE300" s="95"/>
      <c r="AF300" s="95"/>
      <c r="AG300" s="95"/>
      <c r="AH300" s="95"/>
      <c r="AI300" s="95"/>
      <c r="AJ300" s="95"/>
      <c r="AK300" s="95"/>
      <c r="AL300" s="95"/>
      <c r="AM300" s="95"/>
      <c r="AN300" s="95"/>
      <c r="AO300" s="95"/>
      <c r="AP300" s="95"/>
      <c r="AQ300" s="95"/>
      <c r="AR300" s="95"/>
      <c r="AS300" s="95"/>
    </row>
    <row r="301">
      <c r="A301" s="575"/>
      <c r="B301" s="337"/>
      <c r="C301" s="337"/>
      <c r="D301" s="337"/>
      <c r="E301" s="337"/>
      <c r="F301" s="337"/>
      <c r="G301" s="337"/>
      <c r="H301" s="337"/>
      <c r="I301" s="337"/>
      <c r="J301" s="337"/>
      <c r="K301" s="337"/>
      <c r="L301" s="337"/>
      <c r="M301" s="337"/>
      <c r="N301" s="337"/>
      <c r="O301" s="337"/>
      <c r="P301" s="337"/>
      <c r="Q301" s="337"/>
      <c r="R301" s="337"/>
      <c r="S301" s="337"/>
      <c r="T301" s="337"/>
      <c r="U301" s="337"/>
      <c r="V301" s="337"/>
      <c r="W301" s="95"/>
      <c r="X301" s="95"/>
      <c r="Y301" s="95"/>
      <c r="Z301" s="95"/>
      <c r="AA301" s="95"/>
      <c r="AB301" s="95"/>
      <c r="AC301" s="95"/>
      <c r="AD301" s="95"/>
      <c r="AE301" s="95"/>
      <c r="AF301" s="95"/>
      <c r="AG301" s="95"/>
      <c r="AH301" s="95"/>
      <c r="AI301" s="95"/>
      <c r="AJ301" s="95"/>
      <c r="AK301" s="95"/>
      <c r="AL301" s="95"/>
      <c r="AM301" s="95"/>
      <c r="AN301" s="95"/>
      <c r="AO301" s="95"/>
      <c r="AP301" s="95"/>
      <c r="AQ301" s="95"/>
      <c r="AR301" s="95"/>
      <c r="AS301" s="95"/>
    </row>
    <row r="302">
      <c r="A302" s="575"/>
      <c r="B302" s="337"/>
      <c r="C302" s="337"/>
      <c r="D302" s="337"/>
      <c r="E302" s="337"/>
      <c r="F302" s="337"/>
      <c r="G302" s="337"/>
      <c r="H302" s="337"/>
      <c r="I302" s="337"/>
      <c r="J302" s="337"/>
      <c r="K302" s="337"/>
      <c r="L302" s="337"/>
      <c r="M302" s="337"/>
      <c r="N302" s="337"/>
      <c r="O302" s="337"/>
      <c r="P302" s="337"/>
      <c r="Q302" s="337"/>
      <c r="R302" s="337"/>
      <c r="S302" s="337"/>
      <c r="T302" s="337"/>
      <c r="U302" s="337"/>
      <c r="V302" s="337"/>
      <c r="W302" s="95"/>
      <c r="X302" s="95"/>
      <c r="Y302" s="95"/>
      <c r="Z302" s="95"/>
      <c r="AA302" s="95"/>
      <c r="AB302" s="95"/>
      <c r="AC302" s="95"/>
      <c r="AD302" s="95"/>
      <c r="AE302" s="95"/>
      <c r="AF302" s="95"/>
      <c r="AG302" s="95"/>
      <c r="AH302" s="95"/>
      <c r="AI302" s="95"/>
      <c r="AJ302" s="95"/>
      <c r="AK302" s="95"/>
      <c r="AL302" s="95"/>
      <c r="AM302" s="95"/>
      <c r="AN302" s="95"/>
      <c r="AO302" s="95"/>
      <c r="AP302" s="95"/>
      <c r="AQ302" s="95"/>
      <c r="AR302" s="95"/>
      <c r="AS302" s="95"/>
    </row>
    <row r="303">
      <c r="A303" s="575"/>
      <c r="B303" s="337"/>
      <c r="C303" s="337"/>
      <c r="D303" s="337"/>
      <c r="E303" s="337"/>
      <c r="F303" s="337"/>
      <c r="G303" s="337"/>
      <c r="H303" s="337"/>
      <c r="I303" s="337"/>
      <c r="J303" s="337"/>
      <c r="K303" s="337"/>
      <c r="L303" s="337"/>
      <c r="M303" s="337"/>
      <c r="N303" s="337"/>
      <c r="O303" s="337"/>
      <c r="P303" s="337"/>
      <c r="Q303" s="337"/>
      <c r="R303" s="337"/>
      <c r="S303" s="337"/>
      <c r="T303" s="337"/>
      <c r="U303" s="337"/>
      <c r="V303" s="337"/>
      <c r="W303" s="95"/>
      <c r="X303" s="95"/>
      <c r="Y303" s="95"/>
      <c r="Z303" s="95"/>
      <c r="AA303" s="95"/>
      <c r="AB303" s="95"/>
      <c r="AC303" s="95"/>
      <c r="AD303" s="95"/>
      <c r="AE303" s="95"/>
      <c r="AF303" s="95"/>
      <c r="AG303" s="95"/>
      <c r="AH303" s="95"/>
      <c r="AI303" s="95"/>
      <c r="AJ303" s="95"/>
      <c r="AK303" s="95"/>
      <c r="AL303" s="95"/>
      <c r="AM303" s="95"/>
      <c r="AN303" s="95"/>
      <c r="AO303" s="95"/>
      <c r="AP303" s="95"/>
      <c r="AQ303" s="95"/>
      <c r="AR303" s="95"/>
      <c r="AS303" s="95"/>
    </row>
    <row r="304">
      <c r="A304" s="575"/>
      <c r="B304" s="337"/>
      <c r="C304" s="337"/>
      <c r="D304" s="337"/>
      <c r="E304" s="337"/>
      <c r="F304" s="337"/>
      <c r="G304" s="337"/>
      <c r="H304" s="337"/>
      <c r="I304" s="337"/>
      <c r="J304" s="337"/>
      <c r="K304" s="337"/>
      <c r="L304" s="337"/>
      <c r="M304" s="337"/>
      <c r="N304" s="337"/>
      <c r="O304" s="337"/>
      <c r="P304" s="337"/>
      <c r="Q304" s="337"/>
      <c r="R304" s="337"/>
      <c r="S304" s="337"/>
      <c r="T304" s="337"/>
      <c r="U304" s="337"/>
      <c r="V304" s="337"/>
      <c r="W304" s="95"/>
      <c r="X304" s="95"/>
      <c r="Y304" s="95"/>
      <c r="Z304" s="95"/>
      <c r="AA304" s="95"/>
      <c r="AB304" s="95"/>
      <c r="AC304" s="95"/>
      <c r="AD304" s="95"/>
      <c r="AE304" s="95"/>
      <c r="AF304" s="95"/>
      <c r="AG304" s="95"/>
      <c r="AH304" s="95"/>
      <c r="AI304" s="95"/>
      <c r="AJ304" s="95"/>
      <c r="AK304" s="95"/>
      <c r="AL304" s="95"/>
      <c r="AM304" s="95"/>
      <c r="AN304" s="95"/>
      <c r="AO304" s="95"/>
      <c r="AP304" s="95"/>
      <c r="AQ304" s="95"/>
      <c r="AR304" s="95"/>
      <c r="AS304" s="95"/>
    </row>
    <row r="305">
      <c r="A305" s="575"/>
      <c r="B305" s="337"/>
      <c r="C305" s="337"/>
      <c r="D305" s="337"/>
      <c r="E305" s="337"/>
      <c r="F305" s="337"/>
      <c r="G305" s="337"/>
      <c r="H305" s="337"/>
      <c r="I305" s="337"/>
      <c r="J305" s="337"/>
      <c r="K305" s="337"/>
      <c r="L305" s="337"/>
      <c r="M305" s="337"/>
      <c r="N305" s="337"/>
      <c r="O305" s="337"/>
      <c r="P305" s="337"/>
      <c r="Q305" s="337"/>
      <c r="R305" s="337"/>
      <c r="S305" s="337"/>
      <c r="T305" s="337"/>
      <c r="U305" s="337"/>
      <c r="V305" s="337"/>
      <c r="W305" s="95"/>
      <c r="X305" s="95"/>
      <c r="Y305" s="95"/>
      <c r="Z305" s="95"/>
      <c r="AA305" s="95"/>
      <c r="AB305" s="95"/>
      <c r="AC305" s="95"/>
      <c r="AD305" s="95"/>
      <c r="AE305" s="95"/>
      <c r="AF305" s="95"/>
      <c r="AG305" s="95"/>
      <c r="AH305" s="95"/>
      <c r="AI305" s="95"/>
      <c r="AJ305" s="95"/>
      <c r="AK305" s="95"/>
      <c r="AL305" s="95"/>
      <c r="AM305" s="95"/>
      <c r="AN305" s="95"/>
      <c r="AO305" s="95"/>
      <c r="AP305" s="95"/>
      <c r="AQ305" s="95"/>
      <c r="AR305" s="95"/>
      <c r="AS305" s="95"/>
    </row>
    <row r="306">
      <c r="A306" s="575"/>
      <c r="B306" s="337"/>
      <c r="C306" s="337"/>
      <c r="D306" s="337"/>
      <c r="E306" s="337"/>
      <c r="F306" s="337"/>
      <c r="G306" s="337"/>
      <c r="H306" s="337"/>
      <c r="I306" s="337"/>
      <c r="J306" s="337"/>
      <c r="K306" s="337"/>
      <c r="L306" s="337"/>
      <c r="M306" s="337"/>
      <c r="N306" s="337"/>
      <c r="O306" s="337"/>
      <c r="P306" s="337"/>
      <c r="Q306" s="337"/>
      <c r="R306" s="337"/>
      <c r="S306" s="337"/>
      <c r="T306" s="337"/>
      <c r="U306" s="337"/>
      <c r="V306" s="337"/>
      <c r="W306" s="95"/>
      <c r="X306" s="95"/>
      <c r="Y306" s="95"/>
      <c r="Z306" s="95"/>
      <c r="AA306" s="95"/>
      <c r="AB306" s="95"/>
      <c r="AC306" s="95"/>
      <c r="AD306" s="95"/>
      <c r="AE306" s="95"/>
      <c r="AF306" s="95"/>
      <c r="AG306" s="95"/>
      <c r="AH306" s="95"/>
      <c r="AI306" s="95"/>
      <c r="AJ306" s="95"/>
      <c r="AK306" s="95"/>
      <c r="AL306" s="95"/>
      <c r="AM306" s="95"/>
      <c r="AN306" s="95"/>
      <c r="AO306" s="95"/>
      <c r="AP306" s="95"/>
      <c r="AQ306" s="95"/>
      <c r="AR306" s="95"/>
      <c r="AS306" s="95"/>
    </row>
    <row r="307">
      <c r="A307" s="575"/>
      <c r="B307" s="337"/>
      <c r="C307" s="337"/>
      <c r="D307" s="337"/>
      <c r="E307" s="337"/>
      <c r="F307" s="337"/>
      <c r="G307" s="337"/>
      <c r="H307" s="337"/>
      <c r="I307" s="337"/>
      <c r="J307" s="337"/>
      <c r="K307" s="337"/>
      <c r="L307" s="337"/>
      <c r="M307" s="337"/>
      <c r="N307" s="337"/>
      <c r="O307" s="337"/>
      <c r="P307" s="337"/>
      <c r="Q307" s="337"/>
      <c r="R307" s="337"/>
      <c r="S307" s="337"/>
      <c r="T307" s="337"/>
      <c r="U307" s="337"/>
      <c r="V307" s="337"/>
      <c r="W307" s="95"/>
      <c r="X307" s="95"/>
      <c r="Y307" s="95"/>
      <c r="Z307" s="95"/>
      <c r="AA307" s="95"/>
      <c r="AB307" s="95"/>
      <c r="AC307" s="95"/>
      <c r="AD307" s="95"/>
      <c r="AE307" s="95"/>
      <c r="AF307" s="95"/>
      <c r="AG307" s="95"/>
      <c r="AH307" s="95"/>
      <c r="AI307" s="95"/>
      <c r="AJ307" s="95"/>
      <c r="AK307" s="95"/>
      <c r="AL307" s="95"/>
      <c r="AM307" s="95"/>
      <c r="AN307" s="95"/>
      <c r="AO307" s="95"/>
      <c r="AP307" s="95"/>
      <c r="AQ307" s="95"/>
      <c r="AR307" s="95"/>
      <c r="AS307" s="95"/>
    </row>
    <row r="308">
      <c r="A308" s="575"/>
      <c r="B308" s="337"/>
      <c r="C308" s="337"/>
      <c r="D308" s="337"/>
      <c r="E308" s="337"/>
      <c r="F308" s="337"/>
      <c r="G308" s="337"/>
      <c r="H308" s="337"/>
      <c r="I308" s="337"/>
      <c r="J308" s="337"/>
      <c r="K308" s="337"/>
      <c r="L308" s="337"/>
      <c r="M308" s="337"/>
      <c r="N308" s="337"/>
      <c r="O308" s="337"/>
      <c r="P308" s="337"/>
      <c r="Q308" s="337"/>
      <c r="R308" s="337"/>
      <c r="S308" s="337"/>
      <c r="T308" s="337"/>
      <c r="U308" s="337"/>
      <c r="V308" s="337"/>
      <c r="W308" s="95"/>
      <c r="X308" s="95"/>
      <c r="Y308" s="95"/>
      <c r="Z308" s="95"/>
      <c r="AA308" s="95"/>
      <c r="AB308" s="95"/>
      <c r="AC308" s="95"/>
      <c r="AD308" s="95"/>
      <c r="AE308" s="95"/>
      <c r="AF308" s="95"/>
      <c r="AG308" s="95"/>
      <c r="AH308" s="95"/>
      <c r="AI308" s="95"/>
      <c r="AJ308" s="95"/>
      <c r="AK308" s="95"/>
      <c r="AL308" s="95"/>
      <c r="AM308" s="95"/>
      <c r="AN308" s="95"/>
      <c r="AO308" s="95"/>
      <c r="AP308" s="95"/>
      <c r="AQ308" s="95"/>
      <c r="AR308" s="95"/>
      <c r="AS308" s="95"/>
    </row>
    <row r="309">
      <c r="A309" s="575"/>
      <c r="B309" s="337"/>
      <c r="C309" s="337"/>
      <c r="D309" s="337"/>
      <c r="E309" s="337"/>
      <c r="F309" s="337"/>
      <c r="G309" s="337"/>
      <c r="H309" s="337"/>
      <c r="I309" s="337"/>
      <c r="J309" s="337"/>
      <c r="K309" s="337"/>
      <c r="L309" s="337"/>
      <c r="M309" s="337"/>
      <c r="N309" s="337"/>
      <c r="O309" s="337"/>
      <c r="P309" s="337"/>
      <c r="Q309" s="337"/>
      <c r="R309" s="337"/>
      <c r="S309" s="337"/>
      <c r="T309" s="337"/>
      <c r="U309" s="337"/>
      <c r="V309" s="337"/>
      <c r="W309" s="95"/>
      <c r="X309" s="95"/>
      <c r="Y309" s="95"/>
      <c r="Z309" s="95"/>
      <c r="AA309" s="95"/>
      <c r="AB309" s="95"/>
      <c r="AC309" s="95"/>
      <c r="AD309" s="95"/>
      <c r="AE309" s="95"/>
      <c r="AF309" s="95"/>
      <c r="AG309" s="95"/>
      <c r="AH309" s="95"/>
      <c r="AI309" s="95"/>
      <c r="AJ309" s="95"/>
      <c r="AK309" s="95"/>
      <c r="AL309" s="95"/>
      <c r="AM309" s="95"/>
      <c r="AN309" s="95"/>
      <c r="AO309" s="95"/>
      <c r="AP309" s="95"/>
      <c r="AQ309" s="95"/>
      <c r="AR309" s="95"/>
      <c r="AS309" s="95"/>
    </row>
    <row r="310">
      <c r="A310" s="575"/>
      <c r="B310" s="337"/>
      <c r="C310" s="337"/>
      <c r="D310" s="337"/>
      <c r="E310" s="337"/>
      <c r="F310" s="337"/>
      <c r="G310" s="337"/>
      <c r="H310" s="337"/>
      <c r="I310" s="337"/>
      <c r="J310" s="337"/>
      <c r="K310" s="337"/>
      <c r="L310" s="337"/>
      <c r="M310" s="337"/>
      <c r="N310" s="337"/>
      <c r="O310" s="337"/>
      <c r="P310" s="337"/>
      <c r="Q310" s="337"/>
      <c r="R310" s="337"/>
      <c r="S310" s="337"/>
      <c r="T310" s="337"/>
      <c r="U310" s="337"/>
      <c r="V310" s="337"/>
      <c r="W310" s="95"/>
      <c r="X310" s="95"/>
      <c r="Y310" s="95"/>
      <c r="Z310" s="95"/>
      <c r="AA310" s="95"/>
      <c r="AB310" s="95"/>
      <c r="AC310" s="95"/>
      <c r="AD310" s="95"/>
      <c r="AE310" s="95"/>
      <c r="AF310" s="95"/>
      <c r="AG310" s="95"/>
      <c r="AH310" s="95"/>
      <c r="AI310" s="95"/>
      <c r="AJ310" s="95"/>
      <c r="AK310" s="95"/>
      <c r="AL310" s="95"/>
      <c r="AM310" s="95"/>
      <c r="AN310" s="95"/>
      <c r="AO310" s="95"/>
      <c r="AP310" s="95"/>
      <c r="AQ310" s="95"/>
      <c r="AR310" s="95"/>
      <c r="AS310" s="95"/>
    </row>
    <row r="311">
      <c r="A311" s="575"/>
      <c r="B311" s="337"/>
      <c r="C311" s="337"/>
      <c r="D311" s="337"/>
      <c r="E311" s="337"/>
      <c r="F311" s="337"/>
      <c r="G311" s="337"/>
      <c r="H311" s="337"/>
      <c r="I311" s="337"/>
      <c r="J311" s="337"/>
      <c r="K311" s="337"/>
      <c r="L311" s="337"/>
      <c r="M311" s="337"/>
      <c r="N311" s="337"/>
      <c r="O311" s="337"/>
      <c r="P311" s="337"/>
      <c r="Q311" s="337"/>
      <c r="R311" s="337"/>
      <c r="S311" s="337"/>
      <c r="T311" s="337"/>
      <c r="U311" s="337"/>
      <c r="V311" s="337"/>
      <c r="W311" s="95"/>
      <c r="X311" s="95"/>
      <c r="Y311" s="95"/>
      <c r="Z311" s="95"/>
      <c r="AA311" s="95"/>
      <c r="AB311" s="95"/>
      <c r="AC311" s="95"/>
      <c r="AD311" s="95"/>
      <c r="AE311" s="95"/>
      <c r="AF311" s="95"/>
      <c r="AG311" s="95"/>
      <c r="AH311" s="95"/>
      <c r="AI311" s="95"/>
      <c r="AJ311" s="95"/>
      <c r="AK311" s="95"/>
      <c r="AL311" s="95"/>
      <c r="AM311" s="95"/>
      <c r="AN311" s="95"/>
      <c r="AO311" s="95"/>
      <c r="AP311" s="95"/>
      <c r="AQ311" s="95"/>
      <c r="AR311" s="95"/>
      <c r="AS311" s="95"/>
    </row>
    <row r="312">
      <c r="A312" s="575"/>
      <c r="B312" s="337"/>
      <c r="C312" s="337"/>
      <c r="D312" s="337"/>
      <c r="E312" s="337"/>
      <c r="F312" s="337"/>
      <c r="G312" s="337"/>
      <c r="H312" s="337"/>
      <c r="I312" s="337"/>
      <c r="J312" s="337"/>
      <c r="K312" s="337"/>
      <c r="L312" s="337"/>
      <c r="M312" s="337"/>
      <c r="N312" s="337"/>
      <c r="O312" s="337"/>
      <c r="P312" s="337"/>
      <c r="Q312" s="337"/>
      <c r="R312" s="337"/>
      <c r="S312" s="337"/>
      <c r="T312" s="337"/>
      <c r="U312" s="337"/>
      <c r="V312" s="337"/>
      <c r="W312" s="95"/>
      <c r="X312" s="95"/>
      <c r="Y312" s="95"/>
      <c r="Z312" s="95"/>
      <c r="AA312" s="95"/>
      <c r="AB312" s="95"/>
      <c r="AC312" s="95"/>
      <c r="AD312" s="95"/>
      <c r="AE312" s="95"/>
      <c r="AF312" s="95"/>
      <c r="AG312" s="95"/>
      <c r="AH312" s="95"/>
      <c r="AI312" s="95"/>
      <c r="AJ312" s="95"/>
      <c r="AK312" s="95"/>
      <c r="AL312" s="95"/>
      <c r="AM312" s="95"/>
      <c r="AN312" s="95"/>
      <c r="AO312" s="95"/>
      <c r="AP312" s="95"/>
      <c r="AQ312" s="95"/>
      <c r="AR312" s="95"/>
      <c r="AS312" s="95"/>
    </row>
    <row r="313">
      <c r="A313" s="575"/>
      <c r="B313" s="337"/>
      <c r="C313" s="337"/>
      <c r="D313" s="337"/>
      <c r="E313" s="337"/>
      <c r="F313" s="337"/>
      <c r="G313" s="337"/>
      <c r="H313" s="337"/>
      <c r="I313" s="337"/>
      <c r="J313" s="337"/>
      <c r="K313" s="337"/>
      <c r="L313" s="337"/>
      <c r="M313" s="337"/>
      <c r="N313" s="337"/>
      <c r="O313" s="337"/>
      <c r="P313" s="337"/>
      <c r="Q313" s="337"/>
      <c r="R313" s="337"/>
      <c r="S313" s="337"/>
      <c r="T313" s="337"/>
      <c r="U313" s="337"/>
      <c r="V313" s="337"/>
      <c r="W313" s="95"/>
      <c r="X313" s="95"/>
      <c r="Y313" s="95"/>
      <c r="Z313" s="95"/>
      <c r="AA313" s="95"/>
      <c r="AB313" s="95"/>
      <c r="AC313" s="95"/>
      <c r="AD313" s="95"/>
      <c r="AE313" s="95"/>
      <c r="AF313" s="95"/>
      <c r="AG313" s="95"/>
      <c r="AH313" s="95"/>
      <c r="AI313" s="95"/>
      <c r="AJ313" s="95"/>
      <c r="AK313" s="95"/>
      <c r="AL313" s="95"/>
      <c r="AM313" s="95"/>
      <c r="AN313" s="95"/>
      <c r="AO313" s="95"/>
      <c r="AP313" s="95"/>
      <c r="AQ313" s="95"/>
      <c r="AR313" s="95"/>
      <c r="AS313" s="95"/>
    </row>
    <row r="314">
      <c r="A314" s="575"/>
      <c r="B314" s="337"/>
      <c r="C314" s="337"/>
      <c r="D314" s="337"/>
      <c r="E314" s="337"/>
      <c r="F314" s="337"/>
      <c r="G314" s="337"/>
      <c r="H314" s="337"/>
      <c r="I314" s="337"/>
      <c r="J314" s="337"/>
      <c r="K314" s="337"/>
      <c r="L314" s="337"/>
      <c r="M314" s="337"/>
      <c r="N314" s="337"/>
      <c r="O314" s="337"/>
      <c r="P314" s="337"/>
      <c r="Q314" s="337"/>
      <c r="R314" s="337"/>
      <c r="S314" s="337"/>
      <c r="T314" s="337"/>
      <c r="U314" s="337"/>
      <c r="V314" s="337"/>
      <c r="W314" s="95"/>
      <c r="X314" s="95"/>
      <c r="Y314" s="95"/>
      <c r="Z314" s="95"/>
      <c r="AA314" s="95"/>
      <c r="AB314" s="95"/>
      <c r="AC314" s="95"/>
      <c r="AD314" s="95"/>
      <c r="AE314" s="95"/>
      <c r="AF314" s="95"/>
      <c r="AG314" s="95"/>
      <c r="AH314" s="95"/>
      <c r="AI314" s="95"/>
      <c r="AJ314" s="95"/>
      <c r="AK314" s="95"/>
      <c r="AL314" s="95"/>
      <c r="AM314" s="95"/>
      <c r="AN314" s="95"/>
      <c r="AO314" s="95"/>
      <c r="AP314" s="95"/>
      <c r="AQ314" s="95"/>
      <c r="AR314" s="95"/>
      <c r="AS314" s="95"/>
    </row>
    <row r="315">
      <c r="A315" s="575"/>
      <c r="B315" s="337"/>
      <c r="C315" s="337"/>
      <c r="D315" s="337"/>
      <c r="E315" s="337"/>
      <c r="F315" s="337"/>
      <c r="G315" s="337"/>
      <c r="H315" s="337"/>
      <c r="I315" s="337"/>
      <c r="J315" s="337"/>
      <c r="K315" s="337"/>
      <c r="L315" s="337"/>
      <c r="M315" s="337"/>
      <c r="N315" s="337"/>
      <c r="O315" s="337"/>
      <c r="P315" s="337"/>
      <c r="Q315" s="337"/>
      <c r="R315" s="337"/>
      <c r="S315" s="337"/>
      <c r="T315" s="337"/>
      <c r="U315" s="337"/>
      <c r="V315" s="337"/>
      <c r="W315" s="95"/>
      <c r="X315" s="95"/>
      <c r="Y315" s="95"/>
      <c r="Z315" s="95"/>
      <c r="AA315" s="95"/>
      <c r="AB315" s="95"/>
      <c r="AC315" s="95"/>
      <c r="AD315" s="95"/>
      <c r="AE315" s="95"/>
      <c r="AF315" s="95"/>
      <c r="AG315" s="95"/>
      <c r="AH315" s="95"/>
      <c r="AI315" s="95"/>
      <c r="AJ315" s="95"/>
      <c r="AK315" s="95"/>
      <c r="AL315" s="95"/>
      <c r="AM315" s="95"/>
      <c r="AN315" s="95"/>
      <c r="AO315" s="95"/>
      <c r="AP315" s="95"/>
      <c r="AQ315" s="95"/>
      <c r="AR315" s="95"/>
      <c r="AS315" s="95"/>
    </row>
    <row r="316">
      <c r="A316" s="575"/>
      <c r="B316" s="337"/>
      <c r="C316" s="337"/>
      <c r="D316" s="337"/>
      <c r="E316" s="337"/>
      <c r="F316" s="337"/>
      <c r="G316" s="337"/>
      <c r="H316" s="337"/>
      <c r="I316" s="337"/>
      <c r="J316" s="337"/>
      <c r="K316" s="337"/>
      <c r="L316" s="337"/>
      <c r="M316" s="337"/>
      <c r="N316" s="337"/>
      <c r="O316" s="337"/>
      <c r="P316" s="337"/>
      <c r="Q316" s="337"/>
      <c r="R316" s="337"/>
      <c r="S316" s="337"/>
      <c r="T316" s="337"/>
      <c r="U316" s="337"/>
      <c r="V316" s="337"/>
      <c r="W316" s="95"/>
      <c r="X316" s="95"/>
      <c r="Y316" s="95"/>
      <c r="Z316" s="95"/>
      <c r="AA316" s="95"/>
      <c r="AB316" s="95"/>
      <c r="AC316" s="95"/>
      <c r="AD316" s="95"/>
      <c r="AE316" s="95"/>
      <c r="AF316" s="95"/>
      <c r="AG316" s="95"/>
      <c r="AH316" s="95"/>
      <c r="AI316" s="95"/>
      <c r="AJ316" s="95"/>
      <c r="AK316" s="95"/>
      <c r="AL316" s="95"/>
      <c r="AM316" s="95"/>
      <c r="AN316" s="95"/>
      <c r="AO316" s="95"/>
      <c r="AP316" s="95"/>
      <c r="AQ316" s="95"/>
      <c r="AR316" s="95"/>
      <c r="AS316" s="95"/>
    </row>
    <row r="317">
      <c r="A317" s="575"/>
      <c r="B317" s="337"/>
      <c r="C317" s="337"/>
      <c r="D317" s="337"/>
      <c r="E317" s="337"/>
      <c r="F317" s="337"/>
      <c r="G317" s="337"/>
      <c r="H317" s="337"/>
      <c r="I317" s="337"/>
      <c r="J317" s="337"/>
      <c r="K317" s="337"/>
      <c r="L317" s="337"/>
      <c r="M317" s="337"/>
      <c r="N317" s="337"/>
      <c r="O317" s="337"/>
      <c r="P317" s="337"/>
      <c r="Q317" s="337"/>
      <c r="R317" s="337"/>
      <c r="S317" s="337"/>
      <c r="T317" s="337"/>
      <c r="U317" s="337"/>
      <c r="V317" s="337"/>
      <c r="W317" s="95"/>
      <c r="X317" s="95"/>
      <c r="Y317" s="95"/>
      <c r="Z317" s="95"/>
      <c r="AA317" s="95"/>
      <c r="AB317" s="95"/>
      <c r="AC317" s="95"/>
      <c r="AD317" s="95"/>
      <c r="AE317" s="95"/>
      <c r="AF317" s="95"/>
      <c r="AG317" s="95"/>
      <c r="AH317" s="95"/>
      <c r="AI317" s="95"/>
      <c r="AJ317" s="95"/>
      <c r="AK317" s="95"/>
      <c r="AL317" s="95"/>
      <c r="AM317" s="95"/>
      <c r="AN317" s="95"/>
      <c r="AO317" s="95"/>
      <c r="AP317" s="95"/>
      <c r="AQ317" s="95"/>
      <c r="AR317" s="95"/>
      <c r="AS317" s="95"/>
    </row>
    <row r="318">
      <c r="A318" s="575"/>
      <c r="B318" s="337"/>
      <c r="C318" s="337"/>
      <c r="D318" s="337"/>
      <c r="E318" s="337"/>
      <c r="F318" s="337"/>
      <c r="G318" s="337"/>
      <c r="H318" s="337"/>
      <c r="I318" s="337"/>
      <c r="J318" s="337"/>
      <c r="K318" s="337"/>
      <c r="L318" s="337"/>
      <c r="M318" s="337"/>
      <c r="N318" s="337"/>
      <c r="O318" s="337"/>
      <c r="P318" s="337"/>
      <c r="Q318" s="337"/>
      <c r="R318" s="337"/>
      <c r="S318" s="337"/>
      <c r="T318" s="337"/>
      <c r="U318" s="337"/>
      <c r="V318" s="337"/>
      <c r="W318" s="95"/>
      <c r="X318" s="95"/>
      <c r="Y318" s="95"/>
      <c r="Z318" s="95"/>
      <c r="AA318" s="95"/>
      <c r="AB318" s="95"/>
      <c r="AC318" s="95"/>
      <c r="AD318" s="95"/>
      <c r="AE318" s="95"/>
      <c r="AF318" s="95"/>
      <c r="AG318" s="95"/>
      <c r="AH318" s="95"/>
      <c r="AI318" s="95"/>
      <c r="AJ318" s="95"/>
      <c r="AK318" s="95"/>
      <c r="AL318" s="95"/>
      <c r="AM318" s="95"/>
      <c r="AN318" s="95"/>
      <c r="AO318" s="95"/>
      <c r="AP318" s="95"/>
      <c r="AQ318" s="95"/>
      <c r="AR318" s="95"/>
      <c r="AS318" s="95"/>
    </row>
    <row r="319">
      <c r="A319" s="575"/>
      <c r="B319" s="337"/>
      <c r="C319" s="337"/>
      <c r="D319" s="337"/>
      <c r="E319" s="337"/>
      <c r="F319" s="337"/>
      <c r="G319" s="337"/>
      <c r="H319" s="337"/>
      <c r="I319" s="337"/>
      <c r="J319" s="337"/>
      <c r="K319" s="337"/>
      <c r="L319" s="337"/>
      <c r="M319" s="337"/>
      <c r="N319" s="337"/>
      <c r="O319" s="337"/>
      <c r="P319" s="337"/>
      <c r="Q319" s="337"/>
      <c r="R319" s="337"/>
      <c r="S319" s="337"/>
      <c r="T319" s="337"/>
      <c r="U319" s="337"/>
      <c r="V319" s="337"/>
      <c r="W319" s="95"/>
      <c r="X319" s="95"/>
      <c r="Y319" s="95"/>
      <c r="Z319" s="95"/>
      <c r="AA319" s="95"/>
      <c r="AB319" s="95"/>
      <c r="AC319" s="95"/>
      <c r="AD319" s="95"/>
      <c r="AE319" s="95"/>
      <c r="AF319" s="95"/>
      <c r="AG319" s="95"/>
      <c r="AH319" s="95"/>
      <c r="AI319" s="95"/>
      <c r="AJ319" s="95"/>
      <c r="AK319" s="95"/>
      <c r="AL319" s="95"/>
      <c r="AM319" s="95"/>
      <c r="AN319" s="95"/>
      <c r="AO319" s="95"/>
      <c r="AP319" s="95"/>
      <c r="AQ319" s="95"/>
      <c r="AR319" s="95"/>
      <c r="AS319" s="95"/>
    </row>
    <row r="320">
      <c r="A320" s="575"/>
      <c r="B320" s="337"/>
      <c r="C320" s="337"/>
      <c r="D320" s="337"/>
      <c r="E320" s="337"/>
      <c r="F320" s="337"/>
      <c r="G320" s="337"/>
      <c r="H320" s="337"/>
      <c r="I320" s="337"/>
      <c r="J320" s="337"/>
      <c r="K320" s="337"/>
      <c r="L320" s="337"/>
      <c r="M320" s="337"/>
      <c r="N320" s="337"/>
      <c r="O320" s="337"/>
      <c r="P320" s="337"/>
      <c r="Q320" s="337"/>
      <c r="R320" s="337"/>
      <c r="S320" s="337"/>
      <c r="T320" s="337"/>
      <c r="U320" s="337"/>
      <c r="V320" s="337"/>
      <c r="W320" s="95"/>
      <c r="X320" s="95"/>
      <c r="Y320" s="95"/>
      <c r="Z320" s="95"/>
      <c r="AA320" s="95"/>
      <c r="AB320" s="95"/>
      <c r="AC320" s="95"/>
      <c r="AD320" s="95"/>
      <c r="AE320" s="95"/>
      <c r="AF320" s="95"/>
      <c r="AG320" s="95"/>
      <c r="AH320" s="95"/>
      <c r="AI320" s="95"/>
      <c r="AJ320" s="95"/>
      <c r="AK320" s="95"/>
      <c r="AL320" s="95"/>
      <c r="AM320" s="95"/>
      <c r="AN320" s="95"/>
      <c r="AO320" s="95"/>
      <c r="AP320" s="95"/>
      <c r="AQ320" s="95"/>
      <c r="AR320" s="95"/>
      <c r="AS320" s="95"/>
    </row>
    <row r="321">
      <c r="A321" s="575"/>
      <c r="B321" s="337"/>
      <c r="C321" s="337"/>
      <c r="D321" s="337"/>
      <c r="E321" s="337"/>
      <c r="F321" s="337"/>
      <c r="G321" s="337"/>
      <c r="H321" s="337"/>
      <c r="I321" s="337"/>
      <c r="J321" s="337"/>
      <c r="K321" s="337"/>
      <c r="L321" s="337"/>
      <c r="M321" s="337"/>
      <c r="N321" s="337"/>
      <c r="O321" s="337"/>
      <c r="P321" s="337"/>
      <c r="Q321" s="337"/>
      <c r="R321" s="337"/>
      <c r="S321" s="337"/>
      <c r="T321" s="337"/>
      <c r="U321" s="337"/>
      <c r="V321" s="337"/>
      <c r="W321" s="95"/>
      <c r="X321" s="95"/>
      <c r="Y321" s="95"/>
      <c r="Z321" s="95"/>
      <c r="AA321" s="95"/>
      <c r="AB321" s="95"/>
      <c r="AC321" s="95"/>
      <c r="AD321" s="95"/>
      <c r="AE321" s="95"/>
      <c r="AF321" s="95"/>
      <c r="AG321" s="95"/>
      <c r="AH321" s="95"/>
      <c r="AI321" s="95"/>
      <c r="AJ321" s="95"/>
      <c r="AK321" s="95"/>
      <c r="AL321" s="95"/>
      <c r="AM321" s="95"/>
      <c r="AN321" s="95"/>
      <c r="AO321" s="95"/>
      <c r="AP321" s="95"/>
      <c r="AQ321" s="95"/>
      <c r="AR321" s="95"/>
      <c r="AS321" s="95"/>
    </row>
    <row r="322">
      <c r="A322" s="575"/>
      <c r="B322" s="337"/>
      <c r="C322" s="337"/>
      <c r="D322" s="337"/>
      <c r="E322" s="337"/>
      <c r="F322" s="337"/>
      <c r="G322" s="337"/>
      <c r="H322" s="337"/>
      <c r="I322" s="337"/>
      <c r="J322" s="337"/>
      <c r="K322" s="337"/>
      <c r="L322" s="337"/>
      <c r="M322" s="337"/>
      <c r="N322" s="337"/>
      <c r="O322" s="337"/>
      <c r="P322" s="337"/>
      <c r="Q322" s="337"/>
      <c r="R322" s="337"/>
      <c r="S322" s="337"/>
      <c r="T322" s="337"/>
      <c r="U322" s="337"/>
      <c r="V322" s="337"/>
      <c r="W322" s="95"/>
      <c r="X322" s="95"/>
      <c r="Y322" s="95"/>
      <c r="Z322" s="95"/>
      <c r="AA322" s="95"/>
      <c r="AB322" s="95"/>
      <c r="AC322" s="95"/>
      <c r="AD322" s="95"/>
      <c r="AE322" s="95"/>
      <c r="AF322" s="95"/>
      <c r="AG322" s="95"/>
      <c r="AH322" s="95"/>
      <c r="AI322" s="95"/>
      <c r="AJ322" s="95"/>
      <c r="AK322" s="95"/>
      <c r="AL322" s="95"/>
      <c r="AM322" s="95"/>
      <c r="AN322" s="95"/>
      <c r="AO322" s="95"/>
      <c r="AP322" s="95"/>
      <c r="AQ322" s="95"/>
      <c r="AR322" s="95"/>
      <c r="AS322" s="95"/>
    </row>
    <row r="323">
      <c r="A323" s="575"/>
      <c r="B323" s="337"/>
      <c r="C323" s="337"/>
      <c r="D323" s="337"/>
      <c r="E323" s="337"/>
      <c r="F323" s="337"/>
      <c r="G323" s="337"/>
      <c r="H323" s="337"/>
      <c r="I323" s="337"/>
      <c r="J323" s="337"/>
      <c r="K323" s="337"/>
      <c r="L323" s="337"/>
      <c r="M323" s="337"/>
      <c r="N323" s="337"/>
      <c r="O323" s="337"/>
      <c r="P323" s="337"/>
      <c r="Q323" s="337"/>
      <c r="R323" s="337"/>
      <c r="S323" s="337"/>
      <c r="T323" s="337"/>
      <c r="U323" s="337"/>
      <c r="V323" s="337"/>
      <c r="W323" s="95"/>
      <c r="X323" s="95"/>
      <c r="Y323" s="95"/>
      <c r="Z323" s="95"/>
      <c r="AA323" s="95"/>
      <c r="AB323" s="95"/>
      <c r="AC323" s="95"/>
      <c r="AD323" s="95"/>
      <c r="AE323" s="95"/>
      <c r="AF323" s="95"/>
      <c r="AG323" s="95"/>
      <c r="AH323" s="95"/>
      <c r="AI323" s="95"/>
      <c r="AJ323" s="95"/>
      <c r="AK323" s="95"/>
      <c r="AL323" s="95"/>
      <c r="AM323" s="95"/>
      <c r="AN323" s="95"/>
      <c r="AO323" s="95"/>
      <c r="AP323" s="95"/>
      <c r="AQ323" s="95"/>
      <c r="AR323" s="95"/>
      <c r="AS323" s="95"/>
    </row>
    <row r="324">
      <c r="A324" s="575"/>
      <c r="B324" s="337"/>
      <c r="C324" s="337"/>
      <c r="D324" s="337"/>
      <c r="E324" s="337"/>
      <c r="F324" s="337"/>
      <c r="G324" s="337"/>
      <c r="H324" s="337"/>
      <c r="I324" s="337"/>
      <c r="J324" s="337"/>
      <c r="K324" s="337"/>
      <c r="L324" s="337"/>
      <c r="M324" s="337"/>
      <c r="N324" s="337"/>
      <c r="O324" s="337"/>
      <c r="P324" s="337"/>
      <c r="Q324" s="337"/>
      <c r="R324" s="337"/>
      <c r="S324" s="337"/>
      <c r="T324" s="337"/>
      <c r="U324" s="337"/>
      <c r="V324" s="337"/>
      <c r="W324" s="95"/>
      <c r="X324" s="95"/>
      <c r="Y324" s="95"/>
      <c r="Z324" s="95"/>
      <c r="AA324" s="95"/>
      <c r="AB324" s="95"/>
      <c r="AC324" s="95"/>
      <c r="AD324" s="95"/>
      <c r="AE324" s="95"/>
      <c r="AF324" s="95"/>
      <c r="AG324" s="95"/>
      <c r="AH324" s="95"/>
      <c r="AI324" s="95"/>
      <c r="AJ324" s="95"/>
      <c r="AK324" s="95"/>
      <c r="AL324" s="95"/>
      <c r="AM324" s="95"/>
      <c r="AN324" s="95"/>
      <c r="AO324" s="95"/>
      <c r="AP324" s="95"/>
      <c r="AQ324" s="95"/>
      <c r="AR324" s="95"/>
      <c r="AS324" s="95"/>
    </row>
    <row r="325">
      <c r="A325" s="575"/>
      <c r="B325" s="337"/>
      <c r="C325" s="337"/>
      <c r="D325" s="337"/>
      <c r="E325" s="337"/>
      <c r="F325" s="337"/>
      <c r="G325" s="337"/>
      <c r="H325" s="337"/>
      <c r="I325" s="337"/>
      <c r="J325" s="337"/>
      <c r="K325" s="337"/>
      <c r="L325" s="337"/>
      <c r="M325" s="337"/>
      <c r="N325" s="337"/>
      <c r="O325" s="337"/>
      <c r="P325" s="337"/>
      <c r="Q325" s="337"/>
      <c r="R325" s="337"/>
      <c r="S325" s="337"/>
      <c r="T325" s="337"/>
      <c r="U325" s="337"/>
      <c r="V325" s="337"/>
      <c r="W325" s="95"/>
      <c r="X325" s="95"/>
      <c r="Y325" s="95"/>
      <c r="Z325" s="95"/>
      <c r="AA325" s="95"/>
      <c r="AB325" s="95"/>
      <c r="AC325" s="95"/>
      <c r="AD325" s="95"/>
      <c r="AE325" s="95"/>
      <c r="AF325" s="95"/>
      <c r="AG325" s="95"/>
      <c r="AH325" s="95"/>
      <c r="AI325" s="95"/>
      <c r="AJ325" s="95"/>
      <c r="AK325" s="95"/>
      <c r="AL325" s="95"/>
      <c r="AM325" s="95"/>
      <c r="AN325" s="95"/>
      <c r="AO325" s="95"/>
      <c r="AP325" s="95"/>
      <c r="AQ325" s="95"/>
      <c r="AR325" s="95"/>
      <c r="AS325" s="95"/>
    </row>
    <row r="326">
      <c r="A326" s="575"/>
      <c r="B326" s="337"/>
      <c r="C326" s="337"/>
      <c r="D326" s="337"/>
      <c r="E326" s="337"/>
      <c r="F326" s="337"/>
      <c r="G326" s="337"/>
      <c r="H326" s="337"/>
      <c r="I326" s="337"/>
      <c r="J326" s="337"/>
      <c r="K326" s="337"/>
      <c r="L326" s="337"/>
      <c r="M326" s="337"/>
      <c r="N326" s="337"/>
      <c r="O326" s="337"/>
      <c r="P326" s="337"/>
      <c r="Q326" s="337"/>
      <c r="R326" s="337"/>
      <c r="S326" s="337"/>
      <c r="T326" s="337"/>
      <c r="U326" s="337"/>
      <c r="V326" s="337"/>
      <c r="W326" s="95"/>
      <c r="X326" s="95"/>
      <c r="Y326" s="95"/>
      <c r="Z326" s="95"/>
      <c r="AA326" s="95"/>
      <c r="AB326" s="95"/>
      <c r="AC326" s="95"/>
      <c r="AD326" s="95"/>
      <c r="AE326" s="95"/>
      <c r="AF326" s="95"/>
      <c r="AG326" s="95"/>
      <c r="AH326" s="95"/>
      <c r="AI326" s="95"/>
      <c r="AJ326" s="95"/>
      <c r="AK326" s="95"/>
      <c r="AL326" s="95"/>
      <c r="AM326" s="95"/>
      <c r="AN326" s="95"/>
      <c r="AO326" s="95"/>
      <c r="AP326" s="95"/>
      <c r="AQ326" s="95"/>
      <c r="AR326" s="95"/>
      <c r="AS326" s="95"/>
    </row>
    <row r="327">
      <c r="A327" s="575"/>
      <c r="B327" s="337"/>
      <c r="C327" s="337"/>
      <c r="D327" s="337"/>
      <c r="E327" s="337"/>
      <c r="F327" s="337"/>
      <c r="G327" s="337"/>
      <c r="H327" s="337"/>
      <c r="I327" s="337"/>
      <c r="J327" s="337"/>
      <c r="K327" s="337"/>
      <c r="L327" s="337"/>
      <c r="M327" s="337"/>
      <c r="N327" s="337"/>
      <c r="O327" s="337"/>
      <c r="P327" s="337"/>
      <c r="Q327" s="337"/>
      <c r="R327" s="337"/>
      <c r="S327" s="337"/>
      <c r="T327" s="337"/>
      <c r="U327" s="337"/>
      <c r="V327" s="337"/>
      <c r="W327" s="95"/>
      <c r="X327" s="95"/>
      <c r="Y327" s="95"/>
      <c r="Z327" s="95"/>
      <c r="AA327" s="95"/>
      <c r="AB327" s="95"/>
      <c r="AC327" s="95"/>
      <c r="AD327" s="95"/>
      <c r="AE327" s="95"/>
      <c r="AF327" s="95"/>
      <c r="AG327" s="95"/>
      <c r="AH327" s="95"/>
      <c r="AI327" s="95"/>
      <c r="AJ327" s="95"/>
      <c r="AK327" s="95"/>
      <c r="AL327" s="95"/>
      <c r="AM327" s="95"/>
      <c r="AN327" s="95"/>
      <c r="AO327" s="95"/>
      <c r="AP327" s="95"/>
      <c r="AQ327" s="95"/>
      <c r="AR327" s="95"/>
      <c r="AS327" s="95"/>
    </row>
    <row r="328">
      <c r="A328" s="575"/>
      <c r="B328" s="337"/>
      <c r="C328" s="337"/>
      <c r="D328" s="337"/>
      <c r="E328" s="337"/>
      <c r="F328" s="337"/>
      <c r="G328" s="337"/>
      <c r="H328" s="337"/>
      <c r="I328" s="337"/>
      <c r="J328" s="337"/>
      <c r="K328" s="337"/>
      <c r="L328" s="337"/>
      <c r="M328" s="337"/>
      <c r="N328" s="337"/>
      <c r="O328" s="337"/>
      <c r="P328" s="337"/>
      <c r="Q328" s="337"/>
      <c r="R328" s="337"/>
      <c r="S328" s="337"/>
      <c r="T328" s="337"/>
      <c r="U328" s="337"/>
      <c r="V328" s="337"/>
      <c r="W328" s="95"/>
      <c r="X328" s="95"/>
      <c r="Y328" s="95"/>
      <c r="Z328" s="95"/>
      <c r="AA328" s="95"/>
      <c r="AB328" s="95"/>
      <c r="AC328" s="95"/>
      <c r="AD328" s="95"/>
      <c r="AE328" s="95"/>
      <c r="AF328" s="95"/>
      <c r="AG328" s="95"/>
      <c r="AH328" s="95"/>
      <c r="AI328" s="95"/>
      <c r="AJ328" s="95"/>
      <c r="AK328" s="95"/>
      <c r="AL328" s="95"/>
      <c r="AM328" s="95"/>
      <c r="AN328" s="95"/>
      <c r="AO328" s="95"/>
      <c r="AP328" s="95"/>
      <c r="AQ328" s="95"/>
      <c r="AR328" s="95"/>
      <c r="AS328" s="95"/>
    </row>
    <row r="329">
      <c r="A329" s="575"/>
      <c r="B329" s="337"/>
      <c r="C329" s="337"/>
      <c r="D329" s="337"/>
      <c r="E329" s="337"/>
      <c r="F329" s="337"/>
      <c r="G329" s="337"/>
      <c r="H329" s="337"/>
      <c r="I329" s="337"/>
      <c r="J329" s="337"/>
      <c r="K329" s="337"/>
      <c r="L329" s="337"/>
      <c r="M329" s="337"/>
      <c r="N329" s="337"/>
      <c r="O329" s="337"/>
      <c r="P329" s="337"/>
      <c r="Q329" s="337"/>
      <c r="R329" s="337"/>
      <c r="S329" s="337"/>
      <c r="T329" s="337"/>
      <c r="U329" s="337"/>
      <c r="V329" s="337"/>
      <c r="W329" s="95"/>
      <c r="X329" s="95"/>
      <c r="Y329" s="95"/>
      <c r="Z329" s="95"/>
      <c r="AA329" s="95"/>
      <c r="AB329" s="95"/>
      <c r="AC329" s="95"/>
      <c r="AD329" s="95"/>
      <c r="AE329" s="95"/>
      <c r="AF329" s="95"/>
      <c r="AG329" s="95"/>
      <c r="AH329" s="95"/>
      <c r="AI329" s="95"/>
      <c r="AJ329" s="95"/>
      <c r="AK329" s="95"/>
      <c r="AL329" s="95"/>
      <c r="AM329" s="95"/>
      <c r="AN329" s="95"/>
      <c r="AO329" s="95"/>
      <c r="AP329" s="95"/>
      <c r="AQ329" s="95"/>
      <c r="AR329" s="95"/>
      <c r="AS329" s="95"/>
    </row>
    <row r="330">
      <c r="A330" s="575"/>
      <c r="B330" s="337"/>
      <c r="C330" s="337"/>
      <c r="D330" s="337"/>
      <c r="E330" s="337"/>
      <c r="F330" s="337"/>
      <c r="G330" s="337"/>
      <c r="H330" s="337"/>
      <c r="I330" s="337"/>
      <c r="J330" s="337"/>
      <c r="K330" s="337"/>
      <c r="L330" s="337"/>
      <c r="M330" s="337"/>
      <c r="N330" s="337"/>
      <c r="O330" s="337"/>
      <c r="P330" s="337"/>
      <c r="Q330" s="337"/>
      <c r="R330" s="337"/>
      <c r="S330" s="337"/>
      <c r="T330" s="337"/>
      <c r="U330" s="337"/>
      <c r="V330" s="337"/>
      <c r="W330" s="95"/>
      <c r="X330" s="95"/>
      <c r="Y330" s="95"/>
      <c r="Z330" s="95"/>
      <c r="AA330" s="95"/>
      <c r="AB330" s="95"/>
      <c r="AC330" s="95"/>
      <c r="AD330" s="95"/>
      <c r="AE330" s="95"/>
      <c r="AF330" s="95"/>
      <c r="AG330" s="95"/>
      <c r="AH330" s="95"/>
      <c r="AI330" s="95"/>
      <c r="AJ330" s="95"/>
      <c r="AK330" s="95"/>
      <c r="AL330" s="95"/>
      <c r="AM330" s="95"/>
      <c r="AN330" s="95"/>
      <c r="AO330" s="95"/>
      <c r="AP330" s="95"/>
      <c r="AQ330" s="95"/>
      <c r="AR330" s="95"/>
      <c r="AS330" s="95"/>
    </row>
    <row r="331">
      <c r="A331" s="575"/>
      <c r="B331" s="337"/>
      <c r="C331" s="337"/>
      <c r="D331" s="337"/>
      <c r="E331" s="337"/>
      <c r="F331" s="337"/>
      <c r="G331" s="337"/>
      <c r="H331" s="337"/>
      <c r="I331" s="337"/>
      <c r="J331" s="337"/>
      <c r="K331" s="337"/>
      <c r="L331" s="337"/>
      <c r="M331" s="337"/>
      <c r="N331" s="337"/>
      <c r="O331" s="337"/>
      <c r="P331" s="337"/>
      <c r="Q331" s="337"/>
      <c r="R331" s="337"/>
      <c r="S331" s="337"/>
      <c r="T331" s="337"/>
      <c r="U331" s="337"/>
      <c r="V331" s="337"/>
      <c r="W331" s="95"/>
      <c r="X331" s="95"/>
      <c r="Y331" s="95"/>
      <c r="Z331" s="95"/>
      <c r="AA331" s="95"/>
      <c r="AB331" s="95"/>
      <c r="AC331" s="95"/>
      <c r="AD331" s="95"/>
      <c r="AE331" s="95"/>
      <c r="AF331" s="95"/>
      <c r="AG331" s="95"/>
      <c r="AH331" s="95"/>
      <c r="AI331" s="95"/>
      <c r="AJ331" s="95"/>
      <c r="AK331" s="95"/>
      <c r="AL331" s="95"/>
      <c r="AM331" s="95"/>
      <c r="AN331" s="95"/>
      <c r="AO331" s="95"/>
      <c r="AP331" s="95"/>
      <c r="AQ331" s="95"/>
      <c r="AR331" s="95"/>
      <c r="AS331" s="95"/>
    </row>
    <row r="332">
      <c r="A332" s="575"/>
      <c r="B332" s="337"/>
      <c r="C332" s="337"/>
      <c r="D332" s="337"/>
      <c r="E332" s="337"/>
      <c r="F332" s="337"/>
      <c r="G332" s="337"/>
      <c r="H332" s="337"/>
      <c r="I332" s="337"/>
      <c r="J332" s="337"/>
      <c r="K332" s="337"/>
      <c r="L332" s="337"/>
      <c r="M332" s="337"/>
      <c r="N332" s="337"/>
      <c r="O332" s="337"/>
      <c r="P332" s="337"/>
      <c r="Q332" s="337"/>
      <c r="R332" s="337"/>
      <c r="S332" s="337"/>
      <c r="T332" s="337"/>
      <c r="U332" s="337"/>
      <c r="V332" s="337"/>
      <c r="W332" s="95"/>
      <c r="X332" s="95"/>
      <c r="Y332" s="95"/>
      <c r="Z332" s="95"/>
      <c r="AA332" s="95"/>
      <c r="AB332" s="95"/>
      <c r="AC332" s="95"/>
      <c r="AD332" s="95"/>
      <c r="AE332" s="95"/>
      <c r="AF332" s="95"/>
      <c r="AG332" s="95"/>
      <c r="AH332" s="95"/>
      <c r="AI332" s="95"/>
      <c r="AJ332" s="95"/>
      <c r="AK332" s="95"/>
      <c r="AL332" s="95"/>
      <c r="AM332" s="95"/>
      <c r="AN332" s="95"/>
      <c r="AO332" s="95"/>
      <c r="AP332" s="95"/>
      <c r="AQ332" s="95"/>
      <c r="AR332" s="95"/>
      <c r="AS332" s="95"/>
    </row>
    <row r="333">
      <c r="A333" s="575"/>
      <c r="B333" s="337"/>
      <c r="C333" s="337"/>
      <c r="D333" s="337"/>
      <c r="E333" s="337"/>
      <c r="F333" s="337"/>
      <c r="G333" s="337"/>
      <c r="H333" s="337"/>
      <c r="I333" s="337"/>
      <c r="J333" s="337"/>
      <c r="K333" s="337"/>
      <c r="L333" s="337"/>
      <c r="M333" s="337"/>
      <c r="N333" s="337"/>
      <c r="O333" s="337"/>
      <c r="P333" s="337"/>
      <c r="Q333" s="337"/>
      <c r="R333" s="337"/>
      <c r="S333" s="337"/>
      <c r="T333" s="337"/>
      <c r="U333" s="337"/>
      <c r="V333" s="337"/>
      <c r="W333" s="95"/>
      <c r="X333" s="95"/>
      <c r="Y333" s="95"/>
      <c r="Z333" s="95"/>
      <c r="AA333" s="95"/>
      <c r="AB333" s="95"/>
      <c r="AC333" s="95"/>
      <c r="AD333" s="95"/>
      <c r="AE333" s="95"/>
      <c r="AF333" s="95"/>
      <c r="AG333" s="95"/>
      <c r="AH333" s="95"/>
      <c r="AI333" s="95"/>
      <c r="AJ333" s="95"/>
      <c r="AK333" s="95"/>
      <c r="AL333" s="95"/>
      <c r="AM333" s="95"/>
      <c r="AN333" s="95"/>
      <c r="AO333" s="95"/>
      <c r="AP333" s="95"/>
      <c r="AQ333" s="95"/>
      <c r="AR333" s="95"/>
      <c r="AS333" s="95"/>
    </row>
    <row r="334">
      <c r="A334" s="575"/>
      <c r="B334" s="337"/>
      <c r="C334" s="337"/>
      <c r="D334" s="337"/>
      <c r="E334" s="337"/>
      <c r="F334" s="337"/>
      <c r="G334" s="337"/>
      <c r="H334" s="337"/>
      <c r="I334" s="337"/>
      <c r="J334" s="337"/>
      <c r="K334" s="337"/>
      <c r="L334" s="337"/>
      <c r="M334" s="337"/>
      <c r="N334" s="337"/>
      <c r="O334" s="337"/>
      <c r="P334" s="337"/>
      <c r="Q334" s="337"/>
      <c r="R334" s="337"/>
      <c r="S334" s="337"/>
      <c r="T334" s="337"/>
      <c r="U334" s="337"/>
      <c r="V334" s="337"/>
      <c r="W334" s="95"/>
      <c r="X334" s="95"/>
      <c r="Y334" s="95"/>
      <c r="Z334" s="95"/>
      <c r="AA334" s="95"/>
      <c r="AB334" s="95"/>
      <c r="AC334" s="95"/>
      <c r="AD334" s="95"/>
      <c r="AE334" s="95"/>
      <c r="AF334" s="95"/>
      <c r="AG334" s="95"/>
      <c r="AH334" s="95"/>
      <c r="AI334" s="95"/>
      <c r="AJ334" s="95"/>
      <c r="AK334" s="95"/>
      <c r="AL334" s="95"/>
      <c r="AM334" s="95"/>
      <c r="AN334" s="95"/>
      <c r="AO334" s="95"/>
      <c r="AP334" s="95"/>
      <c r="AQ334" s="95"/>
      <c r="AR334" s="95"/>
      <c r="AS334" s="95"/>
    </row>
    <row r="335">
      <c r="A335" s="575"/>
      <c r="B335" s="337"/>
      <c r="C335" s="337"/>
      <c r="D335" s="337"/>
      <c r="E335" s="337"/>
      <c r="F335" s="337"/>
      <c r="G335" s="337"/>
      <c r="H335" s="337"/>
      <c r="I335" s="337"/>
      <c r="J335" s="337"/>
      <c r="K335" s="337"/>
      <c r="L335" s="337"/>
      <c r="M335" s="337"/>
      <c r="N335" s="337"/>
      <c r="O335" s="337"/>
      <c r="P335" s="337"/>
      <c r="Q335" s="337"/>
      <c r="R335" s="337"/>
      <c r="S335" s="337"/>
      <c r="T335" s="337"/>
      <c r="U335" s="337"/>
      <c r="V335" s="337"/>
      <c r="W335" s="95"/>
      <c r="X335" s="95"/>
      <c r="Y335" s="95"/>
      <c r="Z335" s="95"/>
      <c r="AA335" s="95"/>
      <c r="AB335" s="95"/>
      <c r="AC335" s="95"/>
      <c r="AD335" s="95"/>
      <c r="AE335" s="95"/>
      <c r="AF335" s="95"/>
      <c r="AG335" s="95"/>
      <c r="AH335" s="95"/>
      <c r="AI335" s="95"/>
      <c r="AJ335" s="95"/>
      <c r="AK335" s="95"/>
      <c r="AL335" s="95"/>
      <c r="AM335" s="95"/>
      <c r="AN335" s="95"/>
      <c r="AO335" s="95"/>
      <c r="AP335" s="95"/>
      <c r="AQ335" s="95"/>
      <c r="AR335" s="95"/>
      <c r="AS335" s="95"/>
    </row>
    <row r="336">
      <c r="A336" s="575"/>
      <c r="B336" s="337"/>
      <c r="C336" s="337"/>
      <c r="D336" s="337"/>
      <c r="E336" s="337"/>
      <c r="F336" s="337"/>
      <c r="G336" s="337"/>
      <c r="H336" s="337"/>
      <c r="I336" s="337"/>
      <c r="J336" s="337"/>
      <c r="K336" s="337"/>
      <c r="L336" s="337"/>
      <c r="M336" s="337"/>
      <c r="N336" s="337"/>
      <c r="O336" s="337"/>
      <c r="P336" s="337"/>
      <c r="Q336" s="337"/>
      <c r="R336" s="337"/>
      <c r="S336" s="337"/>
      <c r="T336" s="337"/>
      <c r="U336" s="337"/>
      <c r="V336" s="337"/>
      <c r="W336" s="95"/>
      <c r="X336" s="95"/>
      <c r="Y336" s="95"/>
      <c r="Z336" s="95"/>
      <c r="AA336" s="95"/>
      <c r="AB336" s="95"/>
      <c r="AC336" s="95"/>
      <c r="AD336" s="95"/>
      <c r="AE336" s="95"/>
      <c r="AF336" s="95"/>
      <c r="AG336" s="95"/>
      <c r="AH336" s="95"/>
      <c r="AI336" s="95"/>
      <c r="AJ336" s="95"/>
      <c r="AK336" s="95"/>
      <c r="AL336" s="95"/>
      <c r="AM336" s="95"/>
      <c r="AN336" s="95"/>
      <c r="AO336" s="95"/>
      <c r="AP336" s="95"/>
      <c r="AQ336" s="95"/>
      <c r="AR336" s="95"/>
      <c r="AS336" s="95"/>
    </row>
    <row r="337">
      <c r="A337" s="575"/>
      <c r="B337" s="337"/>
      <c r="C337" s="337"/>
      <c r="D337" s="337"/>
      <c r="E337" s="337"/>
      <c r="F337" s="337"/>
      <c r="G337" s="337"/>
      <c r="H337" s="337"/>
      <c r="I337" s="337"/>
      <c r="J337" s="337"/>
      <c r="K337" s="337"/>
      <c r="L337" s="337"/>
      <c r="M337" s="337"/>
      <c r="N337" s="337"/>
      <c r="O337" s="337"/>
      <c r="P337" s="337"/>
      <c r="Q337" s="337"/>
      <c r="R337" s="337"/>
      <c r="S337" s="337"/>
      <c r="T337" s="337"/>
      <c r="U337" s="337"/>
      <c r="V337" s="337"/>
      <c r="W337" s="95"/>
      <c r="X337" s="95"/>
      <c r="Y337" s="95"/>
      <c r="Z337" s="95"/>
      <c r="AA337" s="95"/>
      <c r="AB337" s="95"/>
      <c r="AC337" s="95"/>
      <c r="AD337" s="95"/>
      <c r="AE337" s="95"/>
      <c r="AF337" s="95"/>
      <c r="AG337" s="95"/>
      <c r="AH337" s="95"/>
      <c r="AI337" s="95"/>
      <c r="AJ337" s="95"/>
      <c r="AK337" s="95"/>
      <c r="AL337" s="95"/>
      <c r="AM337" s="95"/>
      <c r="AN337" s="95"/>
      <c r="AO337" s="95"/>
      <c r="AP337" s="95"/>
      <c r="AQ337" s="95"/>
      <c r="AR337" s="95"/>
      <c r="AS337" s="95"/>
    </row>
    <row r="338">
      <c r="A338" s="575"/>
      <c r="B338" s="337"/>
      <c r="C338" s="337"/>
      <c r="D338" s="337"/>
      <c r="E338" s="337"/>
      <c r="F338" s="337"/>
      <c r="G338" s="337"/>
      <c r="H338" s="337"/>
      <c r="I338" s="337"/>
      <c r="J338" s="337"/>
      <c r="K338" s="337"/>
      <c r="L338" s="337"/>
      <c r="M338" s="337"/>
      <c r="N338" s="337"/>
      <c r="O338" s="337"/>
      <c r="P338" s="337"/>
      <c r="Q338" s="337"/>
      <c r="R338" s="337"/>
      <c r="S338" s="337"/>
      <c r="T338" s="337"/>
      <c r="U338" s="337"/>
      <c r="V338" s="337"/>
      <c r="W338" s="95"/>
      <c r="X338" s="95"/>
      <c r="Y338" s="95"/>
      <c r="Z338" s="95"/>
      <c r="AA338" s="95"/>
      <c r="AB338" s="95"/>
      <c r="AC338" s="95"/>
      <c r="AD338" s="95"/>
      <c r="AE338" s="95"/>
      <c r="AF338" s="95"/>
      <c r="AG338" s="95"/>
      <c r="AH338" s="95"/>
      <c r="AI338" s="95"/>
      <c r="AJ338" s="95"/>
      <c r="AK338" s="95"/>
      <c r="AL338" s="95"/>
      <c r="AM338" s="95"/>
      <c r="AN338" s="95"/>
      <c r="AO338" s="95"/>
      <c r="AP338" s="95"/>
      <c r="AQ338" s="95"/>
      <c r="AR338" s="95"/>
      <c r="AS338" s="95"/>
    </row>
    <row r="339">
      <c r="A339" s="575"/>
      <c r="B339" s="337"/>
      <c r="C339" s="337"/>
      <c r="D339" s="337"/>
      <c r="E339" s="337"/>
      <c r="F339" s="337"/>
      <c r="G339" s="337"/>
      <c r="H339" s="337"/>
      <c r="I339" s="337"/>
      <c r="J339" s="337"/>
      <c r="K339" s="337"/>
      <c r="L339" s="337"/>
      <c r="M339" s="337"/>
      <c r="N339" s="337"/>
      <c r="O339" s="337"/>
      <c r="P339" s="337"/>
      <c r="Q339" s="337"/>
      <c r="R339" s="337"/>
      <c r="S339" s="337"/>
      <c r="T339" s="337"/>
      <c r="U339" s="337"/>
      <c r="V339" s="337"/>
      <c r="W339" s="95"/>
      <c r="X339" s="95"/>
      <c r="Y339" s="95"/>
      <c r="Z339" s="95"/>
      <c r="AA339" s="95"/>
      <c r="AB339" s="95"/>
      <c r="AC339" s="95"/>
      <c r="AD339" s="95"/>
      <c r="AE339" s="95"/>
      <c r="AF339" s="95"/>
      <c r="AG339" s="95"/>
      <c r="AH339" s="95"/>
      <c r="AI339" s="95"/>
      <c r="AJ339" s="95"/>
      <c r="AK339" s="95"/>
      <c r="AL339" s="95"/>
      <c r="AM339" s="95"/>
      <c r="AN339" s="95"/>
      <c r="AO339" s="95"/>
      <c r="AP339" s="95"/>
      <c r="AQ339" s="95"/>
      <c r="AR339" s="95"/>
      <c r="AS339" s="95"/>
    </row>
    <row r="340">
      <c r="A340" s="575"/>
      <c r="B340" s="337"/>
      <c r="C340" s="337"/>
      <c r="D340" s="337"/>
      <c r="E340" s="337"/>
      <c r="F340" s="337"/>
      <c r="G340" s="337"/>
      <c r="H340" s="337"/>
      <c r="I340" s="337"/>
      <c r="J340" s="337"/>
      <c r="K340" s="337"/>
      <c r="L340" s="337"/>
      <c r="M340" s="337"/>
      <c r="N340" s="337"/>
      <c r="O340" s="337"/>
      <c r="P340" s="337"/>
      <c r="Q340" s="337"/>
      <c r="R340" s="337"/>
      <c r="S340" s="337"/>
      <c r="T340" s="337"/>
      <c r="U340" s="337"/>
      <c r="V340" s="337"/>
      <c r="W340" s="95"/>
      <c r="X340" s="95"/>
      <c r="Y340" s="95"/>
      <c r="Z340" s="95"/>
      <c r="AA340" s="95"/>
      <c r="AB340" s="95"/>
      <c r="AC340" s="95"/>
      <c r="AD340" s="95"/>
      <c r="AE340" s="95"/>
      <c r="AF340" s="95"/>
      <c r="AG340" s="95"/>
      <c r="AH340" s="95"/>
      <c r="AI340" s="95"/>
      <c r="AJ340" s="95"/>
      <c r="AK340" s="95"/>
      <c r="AL340" s="95"/>
      <c r="AM340" s="95"/>
      <c r="AN340" s="95"/>
      <c r="AO340" s="95"/>
      <c r="AP340" s="95"/>
      <c r="AQ340" s="95"/>
      <c r="AR340" s="95"/>
      <c r="AS340" s="95"/>
    </row>
    <row r="341">
      <c r="A341" s="575"/>
      <c r="B341" s="337"/>
      <c r="C341" s="337"/>
      <c r="D341" s="337"/>
      <c r="E341" s="337"/>
      <c r="F341" s="337"/>
      <c r="G341" s="337"/>
      <c r="H341" s="337"/>
      <c r="I341" s="337"/>
      <c r="J341" s="337"/>
      <c r="K341" s="337"/>
      <c r="L341" s="337"/>
      <c r="M341" s="337"/>
      <c r="N341" s="337"/>
      <c r="O341" s="337"/>
      <c r="P341" s="337"/>
      <c r="Q341" s="337"/>
      <c r="R341" s="337"/>
      <c r="S341" s="337"/>
      <c r="T341" s="337"/>
      <c r="U341" s="337"/>
      <c r="V341" s="337"/>
      <c r="W341" s="95"/>
      <c r="X341" s="95"/>
      <c r="Y341" s="95"/>
      <c r="Z341" s="95"/>
      <c r="AA341" s="95"/>
      <c r="AB341" s="95"/>
      <c r="AC341" s="95"/>
      <c r="AD341" s="95"/>
      <c r="AE341" s="95"/>
      <c r="AF341" s="95"/>
      <c r="AG341" s="95"/>
      <c r="AH341" s="95"/>
      <c r="AI341" s="95"/>
      <c r="AJ341" s="95"/>
      <c r="AK341" s="95"/>
      <c r="AL341" s="95"/>
      <c r="AM341" s="95"/>
      <c r="AN341" s="95"/>
      <c r="AO341" s="95"/>
      <c r="AP341" s="95"/>
      <c r="AQ341" s="95"/>
      <c r="AR341" s="95"/>
      <c r="AS341" s="95"/>
    </row>
    <row r="342">
      <c r="A342" s="575"/>
      <c r="B342" s="337"/>
      <c r="C342" s="337"/>
      <c r="D342" s="337"/>
      <c r="E342" s="337"/>
      <c r="F342" s="337"/>
      <c r="G342" s="337"/>
      <c r="H342" s="337"/>
      <c r="I342" s="337"/>
      <c r="J342" s="337"/>
      <c r="K342" s="337"/>
      <c r="L342" s="337"/>
      <c r="M342" s="337"/>
      <c r="N342" s="337"/>
      <c r="O342" s="337"/>
      <c r="P342" s="337"/>
      <c r="Q342" s="337"/>
      <c r="R342" s="337"/>
      <c r="S342" s="337"/>
      <c r="T342" s="337"/>
      <c r="U342" s="337"/>
      <c r="V342" s="337"/>
      <c r="W342" s="95"/>
      <c r="X342" s="95"/>
      <c r="Y342" s="95"/>
      <c r="Z342" s="95"/>
      <c r="AA342" s="95"/>
      <c r="AB342" s="95"/>
      <c r="AC342" s="95"/>
      <c r="AD342" s="95"/>
      <c r="AE342" s="95"/>
      <c r="AF342" s="95"/>
      <c r="AG342" s="95"/>
      <c r="AH342" s="95"/>
      <c r="AI342" s="95"/>
      <c r="AJ342" s="95"/>
      <c r="AK342" s="95"/>
      <c r="AL342" s="95"/>
      <c r="AM342" s="95"/>
      <c r="AN342" s="95"/>
      <c r="AO342" s="95"/>
      <c r="AP342" s="95"/>
      <c r="AQ342" s="95"/>
      <c r="AR342" s="95"/>
      <c r="AS342" s="95"/>
    </row>
    <row r="343">
      <c r="A343" s="575"/>
      <c r="B343" s="337"/>
      <c r="C343" s="337"/>
      <c r="D343" s="337"/>
      <c r="E343" s="337"/>
      <c r="F343" s="337"/>
      <c r="G343" s="337"/>
      <c r="H343" s="337"/>
      <c r="I343" s="337"/>
      <c r="J343" s="337"/>
      <c r="K343" s="337"/>
      <c r="L343" s="337"/>
      <c r="M343" s="337"/>
      <c r="N343" s="337"/>
      <c r="O343" s="337"/>
      <c r="P343" s="337"/>
      <c r="Q343" s="337"/>
      <c r="R343" s="337"/>
      <c r="S343" s="337"/>
      <c r="T343" s="337"/>
      <c r="U343" s="337"/>
      <c r="V343" s="337"/>
      <c r="W343" s="95"/>
      <c r="X343" s="95"/>
      <c r="Y343" s="95"/>
      <c r="Z343" s="95"/>
      <c r="AA343" s="95"/>
      <c r="AB343" s="95"/>
      <c r="AC343" s="95"/>
      <c r="AD343" s="95"/>
      <c r="AE343" s="95"/>
      <c r="AF343" s="95"/>
      <c r="AG343" s="95"/>
      <c r="AH343" s="95"/>
      <c r="AI343" s="95"/>
      <c r="AJ343" s="95"/>
      <c r="AK343" s="95"/>
      <c r="AL343" s="95"/>
      <c r="AM343" s="95"/>
      <c r="AN343" s="95"/>
      <c r="AO343" s="95"/>
      <c r="AP343" s="95"/>
      <c r="AQ343" s="95"/>
      <c r="AR343" s="95"/>
      <c r="AS343" s="95"/>
    </row>
    <row r="344">
      <c r="A344" s="575"/>
      <c r="B344" s="337"/>
      <c r="C344" s="337"/>
      <c r="D344" s="337"/>
      <c r="E344" s="337"/>
      <c r="F344" s="337"/>
      <c r="G344" s="337"/>
      <c r="H344" s="337"/>
      <c r="I344" s="337"/>
      <c r="J344" s="337"/>
      <c r="K344" s="337"/>
      <c r="L344" s="337"/>
      <c r="M344" s="337"/>
      <c r="N344" s="337"/>
      <c r="O344" s="337"/>
      <c r="P344" s="337"/>
      <c r="Q344" s="337"/>
      <c r="R344" s="337"/>
      <c r="S344" s="337"/>
      <c r="T344" s="337"/>
      <c r="U344" s="337"/>
      <c r="V344" s="337"/>
      <c r="W344" s="95"/>
      <c r="X344" s="95"/>
      <c r="Y344" s="95"/>
      <c r="Z344" s="95"/>
      <c r="AA344" s="95"/>
      <c r="AB344" s="95"/>
      <c r="AC344" s="95"/>
      <c r="AD344" s="95"/>
      <c r="AE344" s="95"/>
      <c r="AF344" s="95"/>
      <c r="AG344" s="95"/>
      <c r="AH344" s="95"/>
      <c r="AI344" s="95"/>
      <c r="AJ344" s="95"/>
      <c r="AK344" s="95"/>
      <c r="AL344" s="95"/>
      <c r="AM344" s="95"/>
      <c r="AN344" s="95"/>
      <c r="AO344" s="95"/>
      <c r="AP344" s="95"/>
      <c r="AQ344" s="95"/>
      <c r="AR344" s="95"/>
      <c r="AS344" s="95"/>
    </row>
    <row r="345">
      <c r="A345" s="575"/>
      <c r="B345" s="337"/>
      <c r="C345" s="337"/>
      <c r="D345" s="337"/>
      <c r="E345" s="337"/>
      <c r="F345" s="337"/>
      <c r="G345" s="337"/>
      <c r="H345" s="337"/>
      <c r="I345" s="337"/>
      <c r="J345" s="337"/>
      <c r="K345" s="337"/>
      <c r="L345" s="337"/>
      <c r="M345" s="337"/>
      <c r="N345" s="337"/>
      <c r="O345" s="337"/>
      <c r="P345" s="337"/>
      <c r="Q345" s="337"/>
      <c r="R345" s="337"/>
      <c r="S345" s="337"/>
      <c r="T345" s="337"/>
      <c r="U345" s="337"/>
      <c r="V345" s="337"/>
      <c r="W345" s="95"/>
      <c r="X345" s="95"/>
      <c r="Y345" s="95"/>
      <c r="Z345" s="95"/>
      <c r="AA345" s="95"/>
      <c r="AB345" s="95"/>
      <c r="AC345" s="95"/>
      <c r="AD345" s="95"/>
      <c r="AE345" s="95"/>
      <c r="AF345" s="95"/>
      <c r="AG345" s="95"/>
      <c r="AH345" s="95"/>
      <c r="AI345" s="95"/>
      <c r="AJ345" s="95"/>
      <c r="AK345" s="95"/>
      <c r="AL345" s="95"/>
      <c r="AM345" s="95"/>
      <c r="AN345" s="95"/>
      <c r="AO345" s="95"/>
      <c r="AP345" s="95"/>
      <c r="AQ345" s="95"/>
      <c r="AR345" s="95"/>
      <c r="AS345" s="95"/>
    </row>
    <row r="346">
      <c r="A346" s="575"/>
      <c r="B346" s="337"/>
      <c r="C346" s="337"/>
      <c r="D346" s="337"/>
      <c r="E346" s="337"/>
      <c r="F346" s="337"/>
      <c r="G346" s="337"/>
      <c r="H346" s="337"/>
      <c r="I346" s="337"/>
      <c r="J346" s="337"/>
      <c r="K346" s="337"/>
      <c r="L346" s="337"/>
      <c r="M346" s="337"/>
      <c r="N346" s="337"/>
      <c r="O346" s="337"/>
      <c r="P346" s="337"/>
      <c r="Q346" s="337"/>
      <c r="R346" s="337"/>
      <c r="S346" s="337"/>
      <c r="T346" s="337"/>
      <c r="U346" s="337"/>
      <c r="V346" s="337"/>
      <c r="W346" s="95"/>
      <c r="X346" s="95"/>
      <c r="Y346" s="95"/>
      <c r="Z346" s="95"/>
      <c r="AA346" s="95"/>
      <c r="AB346" s="95"/>
      <c r="AC346" s="95"/>
      <c r="AD346" s="95"/>
      <c r="AE346" s="95"/>
      <c r="AF346" s="95"/>
      <c r="AG346" s="95"/>
      <c r="AH346" s="95"/>
      <c r="AI346" s="95"/>
      <c r="AJ346" s="95"/>
      <c r="AK346" s="95"/>
      <c r="AL346" s="95"/>
      <c r="AM346" s="95"/>
      <c r="AN346" s="95"/>
      <c r="AO346" s="95"/>
      <c r="AP346" s="95"/>
      <c r="AQ346" s="95"/>
      <c r="AR346" s="95"/>
      <c r="AS346" s="95"/>
    </row>
    <row r="347">
      <c r="A347" s="575"/>
      <c r="B347" s="337"/>
      <c r="C347" s="337"/>
      <c r="D347" s="337"/>
      <c r="E347" s="337"/>
      <c r="F347" s="337"/>
      <c r="G347" s="337"/>
      <c r="H347" s="337"/>
      <c r="I347" s="337"/>
      <c r="J347" s="337"/>
      <c r="K347" s="337"/>
      <c r="L347" s="337"/>
      <c r="M347" s="337"/>
      <c r="N347" s="337"/>
      <c r="O347" s="337"/>
      <c r="P347" s="337"/>
      <c r="Q347" s="337"/>
      <c r="R347" s="337"/>
      <c r="S347" s="337"/>
      <c r="T347" s="337"/>
      <c r="U347" s="337"/>
      <c r="V347" s="337"/>
      <c r="W347" s="95"/>
      <c r="X347" s="95"/>
      <c r="Y347" s="95"/>
      <c r="Z347" s="95"/>
      <c r="AA347" s="95"/>
      <c r="AB347" s="95"/>
      <c r="AC347" s="95"/>
      <c r="AD347" s="95"/>
      <c r="AE347" s="95"/>
      <c r="AF347" s="95"/>
      <c r="AG347" s="95"/>
      <c r="AH347" s="95"/>
      <c r="AI347" s="95"/>
      <c r="AJ347" s="95"/>
      <c r="AK347" s="95"/>
      <c r="AL347" s="95"/>
      <c r="AM347" s="95"/>
      <c r="AN347" s="95"/>
      <c r="AO347" s="95"/>
      <c r="AP347" s="95"/>
      <c r="AQ347" s="95"/>
      <c r="AR347" s="95"/>
      <c r="AS347" s="95"/>
    </row>
    <row r="348">
      <c r="A348" s="575"/>
      <c r="B348" s="337"/>
      <c r="C348" s="337"/>
      <c r="D348" s="337"/>
      <c r="E348" s="337"/>
      <c r="F348" s="337"/>
      <c r="G348" s="337"/>
      <c r="H348" s="337"/>
      <c r="I348" s="337"/>
      <c r="J348" s="337"/>
      <c r="K348" s="337"/>
      <c r="L348" s="337"/>
      <c r="M348" s="337"/>
      <c r="N348" s="337"/>
      <c r="O348" s="337"/>
      <c r="P348" s="337"/>
      <c r="Q348" s="337"/>
      <c r="R348" s="337"/>
      <c r="S348" s="337"/>
      <c r="T348" s="337"/>
      <c r="U348" s="337"/>
      <c r="V348" s="337"/>
      <c r="W348" s="95"/>
      <c r="X348" s="95"/>
      <c r="Y348" s="95"/>
      <c r="Z348" s="95"/>
      <c r="AA348" s="95"/>
      <c r="AB348" s="95"/>
      <c r="AC348" s="95"/>
      <c r="AD348" s="95"/>
      <c r="AE348" s="95"/>
      <c r="AF348" s="95"/>
      <c r="AG348" s="95"/>
      <c r="AH348" s="95"/>
      <c r="AI348" s="95"/>
      <c r="AJ348" s="95"/>
      <c r="AK348" s="95"/>
      <c r="AL348" s="95"/>
      <c r="AM348" s="95"/>
      <c r="AN348" s="95"/>
      <c r="AO348" s="95"/>
      <c r="AP348" s="95"/>
      <c r="AQ348" s="95"/>
      <c r="AR348" s="95"/>
      <c r="AS348" s="95"/>
    </row>
    <row r="349">
      <c r="A349" s="575"/>
      <c r="B349" s="337"/>
      <c r="C349" s="337"/>
      <c r="D349" s="337"/>
      <c r="E349" s="337"/>
      <c r="F349" s="337"/>
      <c r="G349" s="337"/>
      <c r="H349" s="337"/>
      <c r="I349" s="337"/>
      <c r="J349" s="337"/>
      <c r="K349" s="337"/>
      <c r="L349" s="337"/>
      <c r="M349" s="337"/>
      <c r="N349" s="337"/>
      <c r="O349" s="337"/>
      <c r="P349" s="337"/>
      <c r="Q349" s="337"/>
      <c r="R349" s="337"/>
      <c r="S349" s="337"/>
      <c r="T349" s="337"/>
      <c r="U349" s="337"/>
      <c r="V349" s="337"/>
      <c r="W349" s="95"/>
      <c r="X349" s="95"/>
      <c r="Y349" s="95"/>
      <c r="Z349" s="95"/>
      <c r="AA349" s="95"/>
      <c r="AB349" s="95"/>
      <c r="AC349" s="95"/>
      <c r="AD349" s="95"/>
      <c r="AE349" s="95"/>
      <c r="AF349" s="95"/>
      <c r="AG349" s="95"/>
      <c r="AH349" s="95"/>
      <c r="AI349" s="95"/>
      <c r="AJ349" s="95"/>
      <c r="AK349" s="95"/>
      <c r="AL349" s="95"/>
      <c r="AM349" s="95"/>
      <c r="AN349" s="95"/>
      <c r="AO349" s="95"/>
      <c r="AP349" s="95"/>
      <c r="AQ349" s="95"/>
      <c r="AR349" s="95"/>
      <c r="AS349" s="95"/>
    </row>
    <row r="350">
      <c r="A350" s="575"/>
      <c r="B350" s="337"/>
      <c r="C350" s="337"/>
      <c r="D350" s="337"/>
      <c r="E350" s="337"/>
      <c r="F350" s="337"/>
      <c r="G350" s="337"/>
      <c r="H350" s="337"/>
      <c r="I350" s="337"/>
      <c r="J350" s="337"/>
      <c r="K350" s="337"/>
      <c r="L350" s="337"/>
      <c r="M350" s="337"/>
      <c r="N350" s="337"/>
      <c r="O350" s="337"/>
      <c r="P350" s="337"/>
      <c r="Q350" s="337"/>
      <c r="R350" s="337"/>
      <c r="S350" s="337"/>
      <c r="T350" s="337"/>
      <c r="U350" s="337"/>
      <c r="V350" s="337"/>
      <c r="W350" s="95"/>
      <c r="X350" s="95"/>
      <c r="Y350" s="95"/>
      <c r="Z350" s="95"/>
      <c r="AA350" s="95"/>
      <c r="AB350" s="95"/>
      <c r="AC350" s="95"/>
      <c r="AD350" s="95"/>
      <c r="AE350" s="95"/>
      <c r="AF350" s="95"/>
      <c r="AG350" s="95"/>
      <c r="AH350" s="95"/>
      <c r="AI350" s="95"/>
      <c r="AJ350" s="95"/>
      <c r="AK350" s="95"/>
      <c r="AL350" s="95"/>
      <c r="AM350" s="95"/>
      <c r="AN350" s="95"/>
      <c r="AO350" s="95"/>
      <c r="AP350" s="95"/>
      <c r="AQ350" s="95"/>
      <c r="AR350" s="95"/>
      <c r="AS350" s="95"/>
    </row>
    <row r="351">
      <c r="A351" s="575"/>
      <c r="B351" s="337"/>
      <c r="C351" s="337"/>
      <c r="D351" s="337"/>
      <c r="E351" s="337"/>
      <c r="F351" s="337"/>
      <c r="G351" s="337"/>
      <c r="H351" s="337"/>
      <c r="I351" s="337"/>
      <c r="J351" s="337"/>
      <c r="K351" s="337"/>
      <c r="L351" s="337"/>
      <c r="M351" s="337"/>
      <c r="N351" s="337"/>
      <c r="O351" s="337"/>
      <c r="P351" s="337"/>
      <c r="Q351" s="337"/>
      <c r="R351" s="337"/>
      <c r="S351" s="337"/>
      <c r="T351" s="337"/>
      <c r="U351" s="337"/>
      <c r="V351" s="337"/>
      <c r="W351" s="95"/>
      <c r="X351" s="95"/>
      <c r="Y351" s="95"/>
      <c r="Z351" s="95"/>
      <c r="AA351" s="95"/>
      <c r="AB351" s="95"/>
      <c r="AC351" s="95"/>
      <c r="AD351" s="95"/>
      <c r="AE351" s="95"/>
      <c r="AF351" s="95"/>
      <c r="AG351" s="95"/>
      <c r="AH351" s="95"/>
      <c r="AI351" s="95"/>
      <c r="AJ351" s="95"/>
      <c r="AK351" s="95"/>
      <c r="AL351" s="95"/>
      <c r="AM351" s="95"/>
      <c r="AN351" s="95"/>
      <c r="AO351" s="95"/>
      <c r="AP351" s="95"/>
      <c r="AQ351" s="95"/>
      <c r="AR351" s="95"/>
      <c r="AS351" s="95"/>
    </row>
    <row r="352">
      <c r="A352" s="575"/>
      <c r="B352" s="337"/>
      <c r="C352" s="337"/>
      <c r="D352" s="337"/>
      <c r="E352" s="337"/>
      <c r="F352" s="337"/>
      <c r="G352" s="337"/>
      <c r="H352" s="337"/>
      <c r="I352" s="337"/>
      <c r="J352" s="337"/>
      <c r="K352" s="337"/>
      <c r="L352" s="337"/>
      <c r="M352" s="337"/>
      <c r="N352" s="337"/>
      <c r="O352" s="337"/>
      <c r="P352" s="337"/>
      <c r="Q352" s="337"/>
      <c r="R352" s="337"/>
      <c r="S352" s="337"/>
      <c r="T352" s="337"/>
      <c r="U352" s="337"/>
      <c r="V352" s="337"/>
      <c r="W352" s="95"/>
      <c r="X352" s="95"/>
      <c r="Y352" s="95"/>
      <c r="Z352" s="95"/>
      <c r="AA352" s="95"/>
      <c r="AB352" s="95"/>
      <c r="AC352" s="95"/>
      <c r="AD352" s="95"/>
      <c r="AE352" s="95"/>
      <c r="AF352" s="95"/>
      <c r="AG352" s="95"/>
      <c r="AH352" s="95"/>
      <c r="AI352" s="95"/>
      <c r="AJ352" s="95"/>
      <c r="AK352" s="95"/>
      <c r="AL352" s="95"/>
      <c r="AM352" s="95"/>
      <c r="AN352" s="95"/>
      <c r="AO352" s="95"/>
      <c r="AP352" s="95"/>
      <c r="AQ352" s="95"/>
      <c r="AR352" s="95"/>
      <c r="AS352" s="95"/>
    </row>
    <row r="353">
      <c r="A353" s="575"/>
      <c r="B353" s="337"/>
      <c r="C353" s="337"/>
      <c r="D353" s="337"/>
      <c r="E353" s="337"/>
      <c r="F353" s="337"/>
      <c r="G353" s="337"/>
      <c r="H353" s="337"/>
      <c r="I353" s="337"/>
      <c r="J353" s="337"/>
      <c r="K353" s="337"/>
      <c r="L353" s="337"/>
      <c r="M353" s="337"/>
      <c r="N353" s="337"/>
      <c r="O353" s="337"/>
      <c r="P353" s="337"/>
      <c r="Q353" s="337"/>
      <c r="R353" s="337"/>
      <c r="S353" s="337"/>
      <c r="T353" s="337"/>
      <c r="U353" s="337"/>
      <c r="V353" s="337"/>
      <c r="W353" s="95"/>
      <c r="X353" s="95"/>
      <c r="Y353" s="95"/>
      <c r="Z353" s="95"/>
      <c r="AA353" s="95"/>
      <c r="AB353" s="95"/>
      <c r="AC353" s="95"/>
      <c r="AD353" s="95"/>
      <c r="AE353" s="95"/>
      <c r="AF353" s="95"/>
      <c r="AG353" s="95"/>
      <c r="AH353" s="95"/>
      <c r="AI353" s="95"/>
      <c r="AJ353" s="95"/>
      <c r="AK353" s="95"/>
      <c r="AL353" s="95"/>
      <c r="AM353" s="95"/>
      <c r="AN353" s="95"/>
      <c r="AO353" s="95"/>
      <c r="AP353" s="95"/>
      <c r="AQ353" s="95"/>
      <c r="AR353" s="95"/>
      <c r="AS353" s="95"/>
    </row>
    <row r="354">
      <c r="A354" s="575"/>
      <c r="B354" s="337"/>
      <c r="C354" s="337"/>
      <c r="D354" s="337"/>
      <c r="E354" s="337"/>
      <c r="F354" s="337"/>
      <c r="G354" s="337"/>
      <c r="H354" s="337"/>
      <c r="I354" s="337"/>
      <c r="J354" s="337"/>
      <c r="K354" s="337"/>
      <c r="L354" s="337"/>
      <c r="M354" s="337"/>
      <c r="N354" s="337"/>
      <c r="O354" s="337"/>
      <c r="P354" s="337"/>
      <c r="Q354" s="337"/>
      <c r="R354" s="337"/>
      <c r="S354" s="337"/>
      <c r="T354" s="337"/>
      <c r="U354" s="337"/>
      <c r="V354" s="337"/>
      <c r="W354" s="95"/>
      <c r="X354" s="95"/>
      <c r="Y354" s="95"/>
      <c r="Z354" s="95"/>
      <c r="AA354" s="95"/>
      <c r="AB354" s="95"/>
      <c r="AC354" s="95"/>
      <c r="AD354" s="95"/>
      <c r="AE354" s="95"/>
      <c r="AF354" s="95"/>
      <c r="AG354" s="95"/>
      <c r="AH354" s="95"/>
      <c r="AI354" s="95"/>
      <c r="AJ354" s="95"/>
      <c r="AK354" s="95"/>
      <c r="AL354" s="95"/>
      <c r="AM354" s="95"/>
      <c r="AN354" s="95"/>
      <c r="AO354" s="95"/>
      <c r="AP354" s="95"/>
      <c r="AQ354" s="95"/>
      <c r="AR354" s="95"/>
      <c r="AS354" s="95"/>
    </row>
    <row r="355">
      <c r="A355" s="575"/>
      <c r="B355" s="337"/>
      <c r="C355" s="337"/>
      <c r="D355" s="337"/>
      <c r="E355" s="337"/>
      <c r="F355" s="337"/>
      <c r="G355" s="337"/>
      <c r="H355" s="337"/>
      <c r="I355" s="337"/>
      <c r="J355" s="337"/>
      <c r="K355" s="337"/>
      <c r="L355" s="337"/>
      <c r="M355" s="337"/>
      <c r="N355" s="337"/>
      <c r="O355" s="337"/>
      <c r="P355" s="337"/>
      <c r="Q355" s="337"/>
      <c r="R355" s="337"/>
      <c r="S355" s="337"/>
      <c r="T355" s="337"/>
      <c r="U355" s="337"/>
      <c r="V355" s="337"/>
      <c r="W355" s="95"/>
      <c r="X355" s="95"/>
      <c r="Y355" s="95"/>
      <c r="Z355" s="95"/>
      <c r="AA355" s="95"/>
      <c r="AB355" s="95"/>
      <c r="AC355" s="95"/>
      <c r="AD355" s="95"/>
      <c r="AE355" s="95"/>
      <c r="AF355" s="95"/>
      <c r="AG355" s="95"/>
      <c r="AH355" s="95"/>
      <c r="AI355" s="95"/>
      <c r="AJ355" s="95"/>
      <c r="AK355" s="95"/>
      <c r="AL355" s="95"/>
      <c r="AM355" s="95"/>
      <c r="AN355" s="95"/>
      <c r="AO355" s="95"/>
      <c r="AP355" s="95"/>
      <c r="AQ355" s="95"/>
      <c r="AR355" s="95"/>
      <c r="AS355" s="95"/>
    </row>
    <row r="356">
      <c r="A356" s="575"/>
      <c r="B356" s="337"/>
      <c r="C356" s="337"/>
      <c r="D356" s="337"/>
      <c r="E356" s="337"/>
      <c r="F356" s="337"/>
      <c r="G356" s="337"/>
      <c r="H356" s="337"/>
      <c r="I356" s="337"/>
      <c r="J356" s="337"/>
      <c r="K356" s="337"/>
      <c r="L356" s="337"/>
      <c r="M356" s="337"/>
      <c r="N356" s="337"/>
      <c r="O356" s="337"/>
      <c r="P356" s="337"/>
      <c r="Q356" s="337"/>
      <c r="R356" s="337"/>
      <c r="S356" s="337"/>
      <c r="T356" s="337"/>
      <c r="U356" s="337"/>
      <c r="V356" s="337"/>
      <c r="W356" s="95"/>
      <c r="X356" s="95"/>
      <c r="Y356" s="95"/>
      <c r="Z356" s="95"/>
      <c r="AA356" s="95"/>
      <c r="AB356" s="95"/>
      <c r="AC356" s="95"/>
      <c r="AD356" s="95"/>
      <c r="AE356" s="95"/>
      <c r="AF356" s="95"/>
      <c r="AG356" s="95"/>
      <c r="AH356" s="95"/>
      <c r="AI356" s="95"/>
      <c r="AJ356" s="95"/>
      <c r="AK356" s="95"/>
      <c r="AL356" s="95"/>
      <c r="AM356" s="95"/>
      <c r="AN356" s="95"/>
      <c r="AO356" s="95"/>
      <c r="AP356" s="95"/>
      <c r="AQ356" s="95"/>
      <c r="AR356" s="95"/>
      <c r="AS356" s="95"/>
    </row>
    <row r="357">
      <c r="A357" s="575"/>
      <c r="B357" s="337"/>
      <c r="C357" s="337"/>
      <c r="D357" s="337"/>
      <c r="E357" s="337"/>
      <c r="F357" s="337"/>
      <c r="G357" s="337"/>
      <c r="H357" s="337"/>
      <c r="I357" s="337"/>
      <c r="J357" s="337"/>
      <c r="K357" s="337"/>
      <c r="L357" s="337"/>
      <c r="M357" s="337"/>
      <c r="N357" s="337"/>
      <c r="O357" s="337"/>
      <c r="P357" s="337"/>
      <c r="Q357" s="337"/>
      <c r="R357" s="337"/>
      <c r="S357" s="337"/>
      <c r="T357" s="337"/>
      <c r="U357" s="337"/>
      <c r="V357" s="337"/>
      <c r="W357" s="95"/>
      <c r="X357" s="95"/>
      <c r="Y357" s="95"/>
      <c r="Z357" s="95"/>
      <c r="AA357" s="95"/>
      <c r="AB357" s="95"/>
      <c r="AC357" s="95"/>
      <c r="AD357" s="95"/>
      <c r="AE357" s="95"/>
      <c r="AF357" s="95"/>
      <c r="AG357" s="95"/>
      <c r="AH357" s="95"/>
      <c r="AI357" s="95"/>
      <c r="AJ357" s="95"/>
      <c r="AK357" s="95"/>
      <c r="AL357" s="95"/>
      <c r="AM357" s="95"/>
      <c r="AN357" s="95"/>
      <c r="AO357" s="95"/>
      <c r="AP357" s="95"/>
      <c r="AQ357" s="95"/>
      <c r="AR357" s="95"/>
      <c r="AS357" s="95"/>
    </row>
    <row r="358">
      <c r="A358" s="575"/>
      <c r="B358" s="337"/>
      <c r="C358" s="337"/>
      <c r="D358" s="337"/>
      <c r="E358" s="337"/>
      <c r="F358" s="337"/>
      <c r="G358" s="337"/>
      <c r="H358" s="337"/>
      <c r="I358" s="337"/>
      <c r="J358" s="337"/>
      <c r="K358" s="337"/>
      <c r="L358" s="337"/>
      <c r="M358" s="337"/>
      <c r="N358" s="337"/>
      <c r="O358" s="337"/>
      <c r="P358" s="337"/>
      <c r="Q358" s="337"/>
      <c r="R358" s="337"/>
      <c r="S358" s="337"/>
      <c r="T358" s="337"/>
      <c r="U358" s="337"/>
      <c r="V358" s="337"/>
      <c r="W358" s="95"/>
      <c r="X358" s="95"/>
      <c r="Y358" s="95"/>
      <c r="Z358" s="95"/>
      <c r="AA358" s="95"/>
      <c r="AB358" s="95"/>
      <c r="AC358" s="95"/>
      <c r="AD358" s="95"/>
      <c r="AE358" s="95"/>
      <c r="AF358" s="95"/>
      <c r="AG358" s="95"/>
      <c r="AH358" s="95"/>
      <c r="AI358" s="95"/>
      <c r="AJ358" s="95"/>
      <c r="AK358" s="95"/>
      <c r="AL358" s="95"/>
      <c r="AM358" s="95"/>
      <c r="AN358" s="95"/>
      <c r="AO358" s="95"/>
      <c r="AP358" s="95"/>
      <c r="AQ358" s="95"/>
      <c r="AR358" s="95"/>
      <c r="AS358" s="95"/>
    </row>
    <row r="359">
      <c r="A359" s="575"/>
      <c r="B359" s="337"/>
      <c r="C359" s="337"/>
      <c r="D359" s="337"/>
      <c r="E359" s="337"/>
      <c r="F359" s="337"/>
      <c r="G359" s="337"/>
      <c r="H359" s="337"/>
      <c r="I359" s="337"/>
      <c r="J359" s="337"/>
      <c r="K359" s="337"/>
      <c r="L359" s="337"/>
      <c r="M359" s="337"/>
      <c r="N359" s="337"/>
      <c r="O359" s="337"/>
      <c r="P359" s="337"/>
      <c r="Q359" s="337"/>
      <c r="R359" s="337"/>
      <c r="S359" s="337"/>
      <c r="T359" s="337"/>
      <c r="U359" s="337"/>
      <c r="V359" s="337"/>
      <c r="W359" s="95"/>
      <c r="X359" s="95"/>
      <c r="Y359" s="95"/>
      <c r="Z359" s="95"/>
      <c r="AA359" s="95"/>
      <c r="AB359" s="95"/>
      <c r="AC359" s="95"/>
      <c r="AD359" s="95"/>
      <c r="AE359" s="95"/>
      <c r="AF359" s="95"/>
      <c r="AG359" s="95"/>
      <c r="AH359" s="95"/>
      <c r="AI359" s="95"/>
      <c r="AJ359" s="95"/>
      <c r="AK359" s="95"/>
      <c r="AL359" s="95"/>
      <c r="AM359" s="95"/>
      <c r="AN359" s="95"/>
      <c r="AO359" s="95"/>
      <c r="AP359" s="95"/>
      <c r="AQ359" s="95"/>
      <c r="AR359" s="95"/>
      <c r="AS359" s="95"/>
    </row>
    <row r="360">
      <c r="A360" s="575"/>
      <c r="B360" s="337"/>
      <c r="C360" s="337"/>
      <c r="D360" s="337"/>
      <c r="E360" s="337"/>
      <c r="F360" s="337"/>
      <c r="G360" s="337"/>
      <c r="H360" s="337"/>
      <c r="I360" s="337"/>
      <c r="J360" s="337"/>
      <c r="K360" s="337"/>
      <c r="L360" s="337"/>
      <c r="M360" s="337"/>
      <c r="N360" s="337"/>
      <c r="O360" s="337"/>
      <c r="P360" s="337"/>
      <c r="Q360" s="337"/>
      <c r="R360" s="337"/>
      <c r="S360" s="337"/>
      <c r="T360" s="337"/>
      <c r="U360" s="337"/>
      <c r="V360" s="337"/>
      <c r="W360" s="95"/>
      <c r="X360" s="95"/>
      <c r="Y360" s="95"/>
      <c r="Z360" s="95"/>
      <c r="AA360" s="95"/>
      <c r="AB360" s="95"/>
      <c r="AC360" s="95"/>
      <c r="AD360" s="95"/>
      <c r="AE360" s="95"/>
      <c r="AF360" s="95"/>
      <c r="AG360" s="95"/>
      <c r="AH360" s="95"/>
      <c r="AI360" s="95"/>
      <c r="AJ360" s="95"/>
      <c r="AK360" s="95"/>
      <c r="AL360" s="95"/>
      <c r="AM360" s="95"/>
      <c r="AN360" s="95"/>
      <c r="AO360" s="95"/>
      <c r="AP360" s="95"/>
      <c r="AQ360" s="95"/>
      <c r="AR360" s="95"/>
      <c r="AS360" s="95"/>
    </row>
    <row r="361">
      <c r="A361" s="575"/>
      <c r="B361" s="337"/>
      <c r="C361" s="337"/>
      <c r="D361" s="337"/>
      <c r="E361" s="337"/>
      <c r="F361" s="337"/>
      <c r="G361" s="337"/>
      <c r="H361" s="337"/>
      <c r="I361" s="337"/>
      <c r="J361" s="337"/>
      <c r="K361" s="337"/>
      <c r="L361" s="337"/>
      <c r="M361" s="337"/>
      <c r="N361" s="337"/>
      <c r="O361" s="337"/>
      <c r="P361" s="337"/>
      <c r="Q361" s="337"/>
      <c r="R361" s="337"/>
      <c r="S361" s="337"/>
      <c r="T361" s="337"/>
      <c r="U361" s="337"/>
      <c r="V361" s="337"/>
      <c r="W361" s="95"/>
      <c r="X361" s="95"/>
      <c r="Y361" s="95"/>
      <c r="Z361" s="95"/>
      <c r="AA361" s="95"/>
      <c r="AB361" s="95"/>
      <c r="AC361" s="95"/>
      <c r="AD361" s="95"/>
      <c r="AE361" s="95"/>
      <c r="AF361" s="95"/>
      <c r="AG361" s="95"/>
      <c r="AH361" s="95"/>
      <c r="AI361" s="95"/>
      <c r="AJ361" s="95"/>
      <c r="AK361" s="95"/>
      <c r="AL361" s="95"/>
      <c r="AM361" s="95"/>
      <c r="AN361" s="95"/>
      <c r="AO361" s="95"/>
      <c r="AP361" s="95"/>
      <c r="AQ361" s="95"/>
      <c r="AR361" s="95"/>
      <c r="AS361" s="95"/>
    </row>
    <row r="362">
      <c r="A362" s="575"/>
      <c r="B362" s="337"/>
      <c r="C362" s="337"/>
      <c r="D362" s="337"/>
      <c r="E362" s="337"/>
      <c r="F362" s="337"/>
      <c r="G362" s="337"/>
      <c r="H362" s="337"/>
      <c r="I362" s="337"/>
      <c r="J362" s="337"/>
      <c r="K362" s="337"/>
      <c r="L362" s="337"/>
      <c r="M362" s="337"/>
      <c r="N362" s="337"/>
      <c r="O362" s="337"/>
      <c r="P362" s="337"/>
      <c r="Q362" s="337"/>
      <c r="R362" s="337"/>
      <c r="S362" s="337"/>
      <c r="T362" s="337"/>
      <c r="U362" s="337"/>
      <c r="V362" s="337"/>
      <c r="W362" s="95"/>
      <c r="X362" s="95"/>
      <c r="Y362" s="95"/>
      <c r="Z362" s="95"/>
      <c r="AA362" s="95"/>
      <c r="AB362" s="95"/>
      <c r="AC362" s="95"/>
      <c r="AD362" s="95"/>
      <c r="AE362" s="95"/>
      <c r="AF362" s="95"/>
      <c r="AG362" s="95"/>
      <c r="AH362" s="95"/>
      <c r="AI362" s="95"/>
      <c r="AJ362" s="95"/>
      <c r="AK362" s="95"/>
      <c r="AL362" s="95"/>
      <c r="AM362" s="95"/>
      <c r="AN362" s="95"/>
      <c r="AO362" s="95"/>
      <c r="AP362" s="95"/>
      <c r="AQ362" s="95"/>
      <c r="AR362" s="95"/>
      <c r="AS362" s="95"/>
    </row>
    <row r="363">
      <c r="A363" s="575"/>
      <c r="B363" s="337"/>
      <c r="C363" s="337"/>
      <c r="D363" s="337"/>
      <c r="E363" s="337"/>
      <c r="F363" s="337"/>
      <c r="G363" s="337"/>
      <c r="H363" s="337"/>
      <c r="I363" s="337"/>
      <c r="J363" s="337"/>
      <c r="K363" s="337"/>
      <c r="L363" s="337"/>
      <c r="M363" s="337"/>
      <c r="N363" s="337"/>
      <c r="O363" s="337"/>
      <c r="P363" s="337"/>
      <c r="Q363" s="337"/>
      <c r="R363" s="337"/>
      <c r="S363" s="337"/>
      <c r="T363" s="337"/>
      <c r="U363" s="337"/>
      <c r="V363" s="337"/>
      <c r="W363" s="95"/>
      <c r="X363" s="95"/>
      <c r="Y363" s="95"/>
      <c r="Z363" s="95"/>
      <c r="AA363" s="95"/>
      <c r="AB363" s="95"/>
      <c r="AC363" s="95"/>
      <c r="AD363" s="95"/>
      <c r="AE363" s="95"/>
      <c r="AF363" s="95"/>
      <c r="AG363" s="95"/>
      <c r="AH363" s="95"/>
      <c r="AI363" s="95"/>
      <c r="AJ363" s="95"/>
      <c r="AK363" s="95"/>
      <c r="AL363" s="95"/>
      <c r="AM363" s="95"/>
      <c r="AN363" s="95"/>
      <c r="AO363" s="95"/>
      <c r="AP363" s="95"/>
      <c r="AQ363" s="95"/>
      <c r="AR363" s="95"/>
      <c r="AS363" s="95"/>
    </row>
    <row r="364">
      <c r="A364" s="575"/>
      <c r="B364" s="337"/>
      <c r="C364" s="337"/>
      <c r="D364" s="337"/>
      <c r="E364" s="337"/>
      <c r="F364" s="337"/>
      <c r="G364" s="337"/>
      <c r="H364" s="337"/>
      <c r="I364" s="337"/>
      <c r="J364" s="337"/>
      <c r="K364" s="337"/>
      <c r="L364" s="337"/>
      <c r="M364" s="337"/>
      <c r="N364" s="337"/>
      <c r="O364" s="337"/>
      <c r="P364" s="337"/>
      <c r="Q364" s="337"/>
      <c r="R364" s="337"/>
      <c r="S364" s="337"/>
      <c r="T364" s="337"/>
      <c r="U364" s="337"/>
      <c r="V364" s="337"/>
      <c r="W364" s="95"/>
      <c r="X364" s="95"/>
      <c r="Y364" s="95"/>
      <c r="Z364" s="95"/>
      <c r="AA364" s="95"/>
      <c r="AB364" s="95"/>
      <c r="AC364" s="95"/>
      <c r="AD364" s="95"/>
      <c r="AE364" s="95"/>
      <c r="AF364" s="95"/>
      <c r="AG364" s="95"/>
      <c r="AH364" s="95"/>
      <c r="AI364" s="95"/>
      <c r="AJ364" s="95"/>
      <c r="AK364" s="95"/>
      <c r="AL364" s="95"/>
      <c r="AM364" s="95"/>
      <c r="AN364" s="95"/>
      <c r="AO364" s="95"/>
      <c r="AP364" s="95"/>
      <c r="AQ364" s="95"/>
      <c r="AR364" s="95"/>
      <c r="AS364" s="95"/>
    </row>
    <row r="365">
      <c r="A365" s="575"/>
      <c r="B365" s="337"/>
      <c r="C365" s="337"/>
      <c r="D365" s="337"/>
      <c r="E365" s="337"/>
      <c r="F365" s="337"/>
      <c r="G365" s="337"/>
      <c r="H365" s="337"/>
      <c r="I365" s="337"/>
      <c r="J365" s="337"/>
      <c r="K365" s="337"/>
      <c r="L365" s="337"/>
      <c r="M365" s="337"/>
      <c r="N365" s="337"/>
      <c r="O365" s="337"/>
      <c r="P365" s="337"/>
      <c r="Q365" s="337"/>
      <c r="R365" s="337"/>
      <c r="S365" s="337"/>
      <c r="T365" s="337"/>
      <c r="U365" s="337"/>
      <c r="V365" s="337"/>
      <c r="W365" s="95"/>
      <c r="X365" s="95"/>
      <c r="Y365" s="95"/>
      <c r="Z365" s="95"/>
      <c r="AA365" s="95"/>
      <c r="AB365" s="95"/>
      <c r="AC365" s="95"/>
      <c r="AD365" s="95"/>
      <c r="AE365" s="95"/>
      <c r="AF365" s="95"/>
      <c r="AG365" s="95"/>
      <c r="AH365" s="95"/>
      <c r="AI365" s="95"/>
      <c r="AJ365" s="95"/>
      <c r="AK365" s="95"/>
      <c r="AL365" s="95"/>
      <c r="AM365" s="95"/>
      <c r="AN365" s="95"/>
      <c r="AO365" s="95"/>
      <c r="AP365" s="95"/>
      <c r="AQ365" s="95"/>
      <c r="AR365" s="95"/>
      <c r="AS365" s="95"/>
    </row>
    <row r="366">
      <c r="A366" s="575"/>
      <c r="B366" s="337"/>
      <c r="C366" s="337"/>
      <c r="D366" s="337"/>
      <c r="E366" s="337"/>
      <c r="F366" s="337"/>
      <c r="G366" s="337"/>
      <c r="H366" s="337"/>
      <c r="I366" s="337"/>
      <c r="J366" s="337"/>
      <c r="K366" s="337"/>
      <c r="L366" s="337"/>
      <c r="M366" s="337"/>
      <c r="N366" s="337"/>
      <c r="O366" s="337"/>
      <c r="P366" s="337"/>
      <c r="Q366" s="337"/>
      <c r="R366" s="337"/>
      <c r="S366" s="337"/>
      <c r="T366" s="337"/>
      <c r="U366" s="337"/>
      <c r="V366" s="337"/>
      <c r="W366" s="95"/>
      <c r="X366" s="95"/>
      <c r="Y366" s="95"/>
      <c r="Z366" s="95"/>
      <c r="AA366" s="95"/>
      <c r="AB366" s="95"/>
      <c r="AC366" s="95"/>
      <c r="AD366" s="95"/>
      <c r="AE366" s="95"/>
      <c r="AF366" s="95"/>
      <c r="AG366" s="95"/>
      <c r="AH366" s="95"/>
      <c r="AI366" s="95"/>
      <c r="AJ366" s="95"/>
      <c r="AK366" s="95"/>
      <c r="AL366" s="95"/>
      <c r="AM366" s="95"/>
      <c r="AN366" s="95"/>
      <c r="AO366" s="95"/>
      <c r="AP366" s="95"/>
      <c r="AQ366" s="95"/>
      <c r="AR366" s="95"/>
      <c r="AS366" s="95"/>
    </row>
    <row r="367">
      <c r="A367" s="575"/>
      <c r="B367" s="337"/>
      <c r="C367" s="337"/>
      <c r="D367" s="337"/>
      <c r="E367" s="337"/>
      <c r="F367" s="337"/>
      <c r="G367" s="337"/>
      <c r="H367" s="337"/>
      <c r="I367" s="337"/>
      <c r="J367" s="337"/>
      <c r="K367" s="337"/>
      <c r="L367" s="337"/>
      <c r="M367" s="337"/>
      <c r="N367" s="337"/>
      <c r="O367" s="337"/>
      <c r="P367" s="337"/>
      <c r="Q367" s="337"/>
      <c r="R367" s="337"/>
      <c r="S367" s="337"/>
      <c r="T367" s="337"/>
      <c r="U367" s="337"/>
      <c r="V367" s="337"/>
      <c r="W367" s="95"/>
      <c r="X367" s="95"/>
      <c r="Y367" s="95"/>
      <c r="Z367" s="95"/>
      <c r="AA367" s="95"/>
      <c r="AB367" s="95"/>
      <c r="AC367" s="95"/>
      <c r="AD367" s="95"/>
      <c r="AE367" s="95"/>
      <c r="AF367" s="95"/>
      <c r="AG367" s="95"/>
      <c r="AH367" s="95"/>
      <c r="AI367" s="95"/>
      <c r="AJ367" s="95"/>
      <c r="AK367" s="95"/>
      <c r="AL367" s="95"/>
      <c r="AM367" s="95"/>
      <c r="AN367" s="95"/>
      <c r="AO367" s="95"/>
      <c r="AP367" s="95"/>
      <c r="AQ367" s="95"/>
      <c r="AR367" s="95"/>
      <c r="AS367" s="95"/>
    </row>
    <row r="368">
      <c r="A368" s="575"/>
      <c r="B368" s="337"/>
      <c r="C368" s="337"/>
      <c r="D368" s="337"/>
      <c r="E368" s="337"/>
      <c r="F368" s="337"/>
      <c r="G368" s="337"/>
      <c r="H368" s="337"/>
      <c r="I368" s="337"/>
      <c r="J368" s="337"/>
      <c r="K368" s="337"/>
      <c r="L368" s="337"/>
      <c r="M368" s="337"/>
      <c r="N368" s="337"/>
      <c r="O368" s="337"/>
      <c r="P368" s="337"/>
      <c r="Q368" s="337"/>
      <c r="R368" s="337"/>
      <c r="S368" s="337"/>
      <c r="T368" s="337"/>
      <c r="U368" s="337"/>
      <c r="V368" s="337"/>
      <c r="W368" s="95"/>
      <c r="X368" s="95"/>
      <c r="Y368" s="95"/>
      <c r="Z368" s="95"/>
      <c r="AA368" s="95"/>
      <c r="AB368" s="95"/>
      <c r="AC368" s="95"/>
      <c r="AD368" s="95"/>
      <c r="AE368" s="95"/>
      <c r="AF368" s="95"/>
      <c r="AG368" s="95"/>
      <c r="AH368" s="95"/>
      <c r="AI368" s="95"/>
      <c r="AJ368" s="95"/>
      <c r="AK368" s="95"/>
      <c r="AL368" s="95"/>
      <c r="AM368" s="95"/>
      <c r="AN368" s="95"/>
      <c r="AO368" s="95"/>
      <c r="AP368" s="95"/>
      <c r="AQ368" s="95"/>
      <c r="AR368" s="95"/>
      <c r="AS368" s="95"/>
    </row>
    <row r="369">
      <c r="A369" s="575"/>
      <c r="B369" s="337"/>
      <c r="C369" s="337"/>
      <c r="D369" s="337"/>
      <c r="E369" s="337"/>
      <c r="F369" s="337"/>
      <c r="G369" s="337"/>
      <c r="H369" s="337"/>
      <c r="I369" s="337"/>
      <c r="J369" s="337"/>
      <c r="K369" s="337"/>
      <c r="L369" s="337"/>
      <c r="M369" s="337"/>
      <c r="N369" s="337"/>
      <c r="O369" s="337"/>
      <c r="P369" s="337"/>
      <c r="Q369" s="337"/>
      <c r="R369" s="337"/>
      <c r="S369" s="337"/>
      <c r="T369" s="337"/>
      <c r="U369" s="337"/>
      <c r="V369" s="337"/>
      <c r="W369" s="95"/>
      <c r="X369" s="95"/>
      <c r="Y369" s="95"/>
      <c r="Z369" s="95"/>
      <c r="AA369" s="95"/>
      <c r="AB369" s="95"/>
      <c r="AC369" s="95"/>
      <c r="AD369" s="95"/>
      <c r="AE369" s="95"/>
      <c r="AF369" s="95"/>
      <c r="AG369" s="95"/>
      <c r="AH369" s="95"/>
      <c r="AI369" s="95"/>
      <c r="AJ369" s="95"/>
      <c r="AK369" s="95"/>
      <c r="AL369" s="95"/>
      <c r="AM369" s="95"/>
      <c r="AN369" s="95"/>
      <c r="AO369" s="95"/>
      <c r="AP369" s="95"/>
      <c r="AQ369" s="95"/>
      <c r="AR369" s="95"/>
      <c r="AS369" s="95"/>
    </row>
    <row r="370">
      <c r="A370" s="575"/>
      <c r="B370" s="337"/>
      <c r="C370" s="337"/>
      <c r="D370" s="337"/>
      <c r="E370" s="337"/>
      <c r="F370" s="337"/>
      <c r="G370" s="337"/>
      <c r="H370" s="337"/>
      <c r="I370" s="337"/>
      <c r="J370" s="337"/>
      <c r="K370" s="337"/>
      <c r="L370" s="337"/>
      <c r="M370" s="337"/>
      <c r="N370" s="337"/>
      <c r="O370" s="337"/>
      <c r="P370" s="337"/>
      <c r="Q370" s="337"/>
      <c r="R370" s="337"/>
      <c r="S370" s="337"/>
      <c r="T370" s="337"/>
      <c r="U370" s="337"/>
      <c r="V370" s="337"/>
      <c r="W370" s="95"/>
      <c r="X370" s="95"/>
      <c r="Y370" s="95"/>
      <c r="Z370" s="95"/>
      <c r="AA370" s="95"/>
      <c r="AB370" s="95"/>
      <c r="AC370" s="95"/>
      <c r="AD370" s="95"/>
      <c r="AE370" s="95"/>
      <c r="AF370" s="95"/>
      <c r="AG370" s="95"/>
      <c r="AH370" s="95"/>
      <c r="AI370" s="95"/>
      <c r="AJ370" s="95"/>
      <c r="AK370" s="95"/>
      <c r="AL370" s="95"/>
      <c r="AM370" s="95"/>
      <c r="AN370" s="95"/>
      <c r="AO370" s="95"/>
      <c r="AP370" s="95"/>
      <c r="AQ370" s="95"/>
      <c r="AR370" s="95"/>
      <c r="AS370" s="95"/>
    </row>
    <row r="371">
      <c r="A371" s="575"/>
      <c r="B371" s="337"/>
      <c r="C371" s="337"/>
      <c r="D371" s="337"/>
      <c r="E371" s="337"/>
      <c r="F371" s="337"/>
      <c r="G371" s="337"/>
      <c r="H371" s="337"/>
      <c r="I371" s="337"/>
      <c r="J371" s="337"/>
      <c r="K371" s="337"/>
      <c r="L371" s="337"/>
      <c r="M371" s="337"/>
      <c r="N371" s="337"/>
      <c r="O371" s="337"/>
      <c r="P371" s="337"/>
      <c r="Q371" s="337"/>
      <c r="R371" s="337"/>
      <c r="S371" s="337"/>
      <c r="T371" s="337"/>
      <c r="U371" s="337"/>
      <c r="V371" s="337"/>
      <c r="W371" s="95"/>
      <c r="X371" s="95"/>
      <c r="Y371" s="95"/>
      <c r="Z371" s="95"/>
      <c r="AA371" s="95"/>
      <c r="AB371" s="95"/>
      <c r="AC371" s="95"/>
      <c r="AD371" s="95"/>
      <c r="AE371" s="95"/>
      <c r="AF371" s="95"/>
      <c r="AG371" s="95"/>
      <c r="AH371" s="95"/>
      <c r="AI371" s="95"/>
      <c r="AJ371" s="95"/>
      <c r="AK371" s="95"/>
      <c r="AL371" s="95"/>
      <c r="AM371" s="95"/>
      <c r="AN371" s="95"/>
      <c r="AO371" s="95"/>
      <c r="AP371" s="95"/>
      <c r="AQ371" s="95"/>
      <c r="AR371" s="95"/>
      <c r="AS371" s="95"/>
    </row>
    <row r="372">
      <c r="A372" s="575"/>
      <c r="B372" s="337"/>
      <c r="C372" s="337"/>
      <c r="D372" s="337"/>
      <c r="E372" s="337"/>
      <c r="F372" s="337"/>
      <c r="G372" s="337"/>
      <c r="H372" s="337"/>
      <c r="I372" s="337"/>
      <c r="J372" s="337"/>
      <c r="K372" s="337"/>
      <c r="L372" s="337"/>
      <c r="M372" s="337"/>
      <c r="N372" s="337"/>
      <c r="O372" s="337"/>
      <c r="P372" s="337"/>
      <c r="Q372" s="337"/>
      <c r="R372" s="337"/>
      <c r="S372" s="337"/>
      <c r="T372" s="337"/>
      <c r="U372" s="337"/>
      <c r="V372" s="337"/>
      <c r="W372" s="95"/>
      <c r="X372" s="95"/>
      <c r="Y372" s="95"/>
      <c r="Z372" s="95"/>
      <c r="AA372" s="95"/>
      <c r="AB372" s="95"/>
      <c r="AC372" s="95"/>
      <c r="AD372" s="95"/>
      <c r="AE372" s="95"/>
      <c r="AF372" s="95"/>
      <c r="AG372" s="95"/>
      <c r="AH372" s="95"/>
      <c r="AI372" s="95"/>
      <c r="AJ372" s="95"/>
      <c r="AK372" s="95"/>
      <c r="AL372" s="95"/>
      <c r="AM372" s="95"/>
      <c r="AN372" s="95"/>
      <c r="AO372" s="95"/>
      <c r="AP372" s="95"/>
      <c r="AQ372" s="95"/>
      <c r="AR372" s="95"/>
      <c r="AS372" s="95"/>
    </row>
    <row r="373">
      <c r="A373" s="575"/>
      <c r="B373" s="337"/>
      <c r="C373" s="337"/>
      <c r="D373" s="337"/>
      <c r="E373" s="337"/>
      <c r="F373" s="337"/>
      <c r="G373" s="337"/>
      <c r="H373" s="337"/>
      <c r="I373" s="337"/>
      <c r="J373" s="337"/>
      <c r="K373" s="337"/>
      <c r="L373" s="337"/>
      <c r="M373" s="337"/>
      <c r="N373" s="337"/>
      <c r="O373" s="337"/>
      <c r="P373" s="337"/>
      <c r="Q373" s="337"/>
      <c r="R373" s="337"/>
      <c r="S373" s="337"/>
      <c r="T373" s="337"/>
      <c r="U373" s="337"/>
      <c r="V373" s="337"/>
      <c r="W373" s="95"/>
      <c r="X373" s="95"/>
      <c r="Y373" s="95"/>
      <c r="Z373" s="95"/>
      <c r="AA373" s="95"/>
      <c r="AB373" s="95"/>
      <c r="AC373" s="95"/>
      <c r="AD373" s="95"/>
      <c r="AE373" s="95"/>
      <c r="AF373" s="95"/>
      <c r="AG373" s="95"/>
      <c r="AH373" s="95"/>
      <c r="AI373" s="95"/>
      <c r="AJ373" s="95"/>
      <c r="AK373" s="95"/>
      <c r="AL373" s="95"/>
      <c r="AM373" s="95"/>
      <c r="AN373" s="95"/>
      <c r="AO373" s="95"/>
      <c r="AP373" s="95"/>
      <c r="AQ373" s="95"/>
      <c r="AR373" s="95"/>
      <c r="AS373" s="95"/>
    </row>
    <row r="374">
      <c r="A374" s="575"/>
      <c r="B374" s="337"/>
      <c r="C374" s="337"/>
      <c r="D374" s="337"/>
      <c r="E374" s="337"/>
      <c r="F374" s="337"/>
      <c r="G374" s="337"/>
      <c r="H374" s="337"/>
      <c r="I374" s="337"/>
      <c r="J374" s="337"/>
      <c r="K374" s="337"/>
      <c r="L374" s="337"/>
      <c r="M374" s="337"/>
      <c r="N374" s="337"/>
      <c r="O374" s="337"/>
      <c r="P374" s="337"/>
      <c r="Q374" s="337"/>
      <c r="R374" s="337"/>
      <c r="S374" s="337"/>
      <c r="T374" s="337"/>
      <c r="U374" s="337"/>
      <c r="V374" s="337"/>
      <c r="W374" s="95"/>
      <c r="X374" s="95"/>
      <c r="Y374" s="95"/>
      <c r="Z374" s="95"/>
      <c r="AA374" s="95"/>
      <c r="AB374" s="95"/>
      <c r="AC374" s="95"/>
      <c r="AD374" s="95"/>
      <c r="AE374" s="95"/>
      <c r="AF374" s="95"/>
      <c r="AG374" s="95"/>
      <c r="AH374" s="95"/>
      <c r="AI374" s="95"/>
      <c r="AJ374" s="95"/>
      <c r="AK374" s="95"/>
      <c r="AL374" s="95"/>
      <c r="AM374" s="95"/>
      <c r="AN374" s="95"/>
      <c r="AO374" s="95"/>
      <c r="AP374" s="95"/>
      <c r="AQ374" s="95"/>
      <c r="AR374" s="95"/>
      <c r="AS374" s="95"/>
    </row>
    <row r="375">
      <c r="A375" s="575"/>
      <c r="B375" s="337"/>
      <c r="C375" s="337"/>
      <c r="D375" s="337"/>
      <c r="E375" s="337"/>
      <c r="F375" s="337"/>
      <c r="G375" s="337"/>
      <c r="H375" s="337"/>
      <c r="I375" s="337"/>
      <c r="J375" s="337"/>
      <c r="K375" s="337"/>
      <c r="L375" s="337"/>
      <c r="M375" s="337"/>
      <c r="N375" s="337"/>
      <c r="O375" s="337"/>
      <c r="P375" s="337"/>
      <c r="Q375" s="337"/>
      <c r="R375" s="337"/>
      <c r="S375" s="337"/>
      <c r="T375" s="337"/>
      <c r="U375" s="337"/>
      <c r="V375" s="337"/>
      <c r="W375" s="95"/>
      <c r="X375" s="95"/>
      <c r="Y375" s="95"/>
      <c r="Z375" s="95"/>
      <c r="AA375" s="95"/>
      <c r="AB375" s="95"/>
      <c r="AC375" s="95"/>
      <c r="AD375" s="95"/>
      <c r="AE375" s="95"/>
      <c r="AF375" s="95"/>
      <c r="AG375" s="95"/>
      <c r="AH375" s="95"/>
      <c r="AI375" s="95"/>
      <c r="AJ375" s="95"/>
      <c r="AK375" s="95"/>
      <c r="AL375" s="95"/>
      <c r="AM375" s="95"/>
      <c r="AN375" s="95"/>
      <c r="AO375" s="95"/>
      <c r="AP375" s="95"/>
      <c r="AQ375" s="95"/>
      <c r="AR375" s="95"/>
      <c r="AS375" s="95"/>
    </row>
    <row r="376">
      <c r="A376" s="575"/>
      <c r="B376" s="337"/>
      <c r="C376" s="337"/>
      <c r="D376" s="337"/>
      <c r="E376" s="337"/>
      <c r="F376" s="337"/>
      <c r="G376" s="337"/>
      <c r="H376" s="337"/>
      <c r="I376" s="337"/>
      <c r="J376" s="337"/>
      <c r="K376" s="337"/>
      <c r="L376" s="337"/>
      <c r="M376" s="337"/>
      <c r="N376" s="337"/>
      <c r="O376" s="337"/>
      <c r="P376" s="337"/>
      <c r="Q376" s="337"/>
      <c r="R376" s="337"/>
      <c r="S376" s="337"/>
      <c r="T376" s="337"/>
      <c r="U376" s="337"/>
      <c r="V376" s="337"/>
      <c r="W376" s="95"/>
      <c r="X376" s="95"/>
      <c r="Y376" s="95"/>
      <c r="Z376" s="95"/>
      <c r="AA376" s="95"/>
      <c r="AB376" s="95"/>
      <c r="AC376" s="95"/>
      <c r="AD376" s="95"/>
      <c r="AE376" s="95"/>
      <c r="AF376" s="95"/>
      <c r="AG376" s="95"/>
      <c r="AH376" s="95"/>
      <c r="AI376" s="95"/>
      <c r="AJ376" s="95"/>
      <c r="AK376" s="95"/>
      <c r="AL376" s="95"/>
      <c r="AM376" s="95"/>
      <c r="AN376" s="95"/>
      <c r="AO376" s="95"/>
      <c r="AP376" s="95"/>
      <c r="AQ376" s="95"/>
      <c r="AR376" s="95"/>
      <c r="AS376" s="95"/>
    </row>
    <row r="377">
      <c r="A377" s="575"/>
      <c r="B377" s="337"/>
      <c r="C377" s="337"/>
      <c r="D377" s="337"/>
      <c r="E377" s="337"/>
      <c r="F377" s="337"/>
      <c r="G377" s="337"/>
      <c r="H377" s="337"/>
      <c r="I377" s="337"/>
      <c r="J377" s="337"/>
      <c r="K377" s="337"/>
      <c r="L377" s="337"/>
      <c r="M377" s="337"/>
      <c r="N377" s="337"/>
      <c r="O377" s="337"/>
      <c r="P377" s="337"/>
      <c r="Q377" s="337"/>
      <c r="R377" s="337"/>
      <c r="S377" s="337"/>
      <c r="T377" s="337"/>
      <c r="U377" s="337"/>
      <c r="V377" s="337"/>
      <c r="W377" s="95"/>
      <c r="X377" s="95"/>
      <c r="Y377" s="95"/>
      <c r="Z377" s="95"/>
      <c r="AA377" s="95"/>
      <c r="AB377" s="95"/>
      <c r="AC377" s="95"/>
      <c r="AD377" s="95"/>
      <c r="AE377" s="95"/>
      <c r="AF377" s="95"/>
      <c r="AG377" s="95"/>
      <c r="AH377" s="95"/>
      <c r="AI377" s="95"/>
      <c r="AJ377" s="95"/>
      <c r="AK377" s="95"/>
      <c r="AL377" s="95"/>
      <c r="AM377" s="95"/>
      <c r="AN377" s="95"/>
      <c r="AO377" s="95"/>
      <c r="AP377" s="95"/>
      <c r="AQ377" s="95"/>
      <c r="AR377" s="95"/>
      <c r="AS377" s="95"/>
    </row>
    <row r="378">
      <c r="A378" s="575"/>
      <c r="B378" s="337"/>
      <c r="C378" s="337"/>
      <c r="D378" s="337"/>
      <c r="E378" s="337"/>
      <c r="F378" s="337"/>
      <c r="G378" s="337"/>
      <c r="H378" s="337"/>
      <c r="I378" s="337"/>
      <c r="J378" s="337"/>
      <c r="K378" s="337"/>
      <c r="L378" s="337"/>
      <c r="M378" s="337"/>
      <c r="N378" s="337"/>
      <c r="O378" s="337"/>
      <c r="P378" s="337"/>
      <c r="Q378" s="337"/>
      <c r="R378" s="337"/>
      <c r="S378" s="337"/>
      <c r="T378" s="337"/>
      <c r="U378" s="337"/>
      <c r="V378" s="337"/>
      <c r="W378" s="95"/>
      <c r="X378" s="95"/>
      <c r="Y378" s="95"/>
      <c r="Z378" s="95"/>
      <c r="AA378" s="95"/>
      <c r="AB378" s="95"/>
      <c r="AC378" s="95"/>
      <c r="AD378" s="95"/>
      <c r="AE378" s="95"/>
      <c r="AF378" s="95"/>
      <c r="AG378" s="95"/>
      <c r="AH378" s="95"/>
      <c r="AI378" s="95"/>
      <c r="AJ378" s="95"/>
      <c r="AK378" s="95"/>
      <c r="AL378" s="95"/>
      <c r="AM378" s="95"/>
      <c r="AN378" s="95"/>
      <c r="AO378" s="95"/>
      <c r="AP378" s="95"/>
      <c r="AQ378" s="95"/>
      <c r="AR378" s="95"/>
      <c r="AS378" s="95"/>
    </row>
    <row r="379">
      <c r="A379" s="575"/>
      <c r="B379" s="337"/>
      <c r="C379" s="337"/>
      <c r="D379" s="337"/>
      <c r="E379" s="337"/>
      <c r="F379" s="337"/>
      <c r="G379" s="337"/>
      <c r="H379" s="337"/>
      <c r="I379" s="337"/>
      <c r="J379" s="337"/>
      <c r="K379" s="337"/>
      <c r="L379" s="337"/>
      <c r="M379" s="337"/>
      <c r="N379" s="337"/>
      <c r="O379" s="337"/>
      <c r="P379" s="337"/>
      <c r="Q379" s="337"/>
      <c r="R379" s="337"/>
      <c r="S379" s="337"/>
      <c r="T379" s="337"/>
      <c r="U379" s="337"/>
      <c r="V379" s="337"/>
      <c r="W379" s="95"/>
      <c r="X379" s="95"/>
      <c r="Y379" s="95"/>
      <c r="Z379" s="95"/>
      <c r="AA379" s="95"/>
      <c r="AB379" s="95"/>
      <c r="AC379" s="95"/>
      <c r="AD379" s="95"/>
      <c r="AE379" s="95"/>
      <c r="AF379" s="95"/>
      <c r="AG379" s="95"/>
      <c r="AH379" s="95"/>
      <c r="AI379" s="95"/>
      <c r="AJ379" s="95"/>
      <c r="AK379" s="95"/>
      <c r="AL379" s="95"/>
      <c r="AM379" s="95"/>
      <c r="AN379" s="95"/>
      <c r="AO379" s="95"/>
      <c r="AP379" s="95"/>
      <c r="AQ379" s="95"/>
      <c r="AR379" s="95"/>
      <c r="AS379" s="95"/>
    </row>
    <row r="380">
      <c r="A380" s="575"/>
      <c r="B380" s="337"/>
      <c r="C380" s="337"/>
      <c r="D380" s="337"/>
      <c r="E380" s="337"/>
      <c r="F380" s="337"/>
      <c r="G380" s="337"/>
      <c r="H380" s="337"/>
      <c r="I380" s="337"/>
      <c r="J380" s="337"/>
      <c r="K380" s="337"/>
      <c r="L380" s="337"/>
      <c r="M380" s="337"/>
      <c r="N380" s="337"/>
      <c r="O380" s="337"/>
      <c r="P380" s="337"/>
      <c r="Q380" s="337"/>
      <c r="R380" s="337"/>
      <c r="S380" s="337"/>
      <c r="T380" s="337"/>
      <c r="U380" s="337"/>
      <c r="V380" s="337"/>
      <c r="W380" s="95"/>
      <c r="X380" s="95"/>
      <c r="Y380" s="95"/>
      <c r="Z380" s="95"/>
      <c r="AA380" s="95"/>
      <c r="AB380" s="95"/>
      <c r="AC380" s="95"/>
      <c r="AD380" s="95"/>
      <c r="AE380" s="95"/>
      <c r="AF380" s="95"/>
      <c r="AG380" s="95"/>
      <c r="AH380" s="95"/>
      <c r="AI380" s="95"/>
      <c r="AJ380" s="95"/>
      <c r="AK380" s="95"/>
      <c r="AL380" s="95"/>
      <c r="AM380" s="95"/>
      <c r="AN380" s="95"/>
      <c r="AO380" s="95"/>
      <c r="AP380" s="95"/>
      <c r="AQ380" s="95"/>
      <c r="AR380" s="95"/>
      <c r="AS380" s="95"/>
    </row>
    <row r="381">
      <c r="A381" s="575"/>
      <c r="B381" s="337"/>
      <c r="C381" s="337"/>
      <c r="D381" s="337"/>
      <c r="E381" s="337"/>
      <c r="F381" s="337"/>
      <c r="G381" s="337"/>
      <c r="H381" s="337"/>
      <c r="I381" s="337"/>
      <c r="J381" s="337"/>
      <c r="K381" s="337"/>
      <c r="L381" s="337"/>
      <c r="M381" s="337"/>
      <c r="N381" s="337"/>
      <c r="O381" s="337"/>
      <c r="P381" s="337"/>
      <c r="Q381" s="337"/>
      <c r="R381" s="337"/>
      <c r="S381" s="337"/>
      <c r="T381" s="337"/>
      <c r="U381" s="337"/>
      <c r="V381" s="337"/>
      <c r="W381" s="95"/>
      <c r="X381" s="95"/>
      <c r="Y381" s="95"/>
      <c r="Z381" s="95"/>
      <c r="AA381" s="95"/>
      <c r="AB381" s="95"/>
      <c r="AC381" s="95"/>
      <c r="AD381" s="95"/>
      <c r="AE381" s="95"/>
      <c r="AF381" s="95"/>
      <c r="AG381" s="95"/>
      <c r="AH381" s="95"/>
      <c r="AI381" s="95"/>
      <c r="AJ381" s="95"/>
      <c r="AK381" s="95"/>
      <c r="AL381" s="95"/>
      <c r="AM381" s="95"/>
      <c r="AN381" s="95"/>
      <c r="AO381" s="95"/>
      <c r="AP381" s="95"/>
      <c r="AQ381" s="95"/>
      <c r="AR381" s="95"/>
      <c r="AS381" s="95"/>
    </row>
    <row r="382">
      <c r="A382" s="575"/>
      <c r="B382" s="337"/>
      <c r="C382" s="337"/>
      <c r="D382" s="337"/>
      <c r="E382" s="337"/>
      <c r="F382" s="337"/>
      <c r="G382" s="337"/>
      <c r="H382" s="337"/>
      <c r="I382" s="337"/>
      <c r="J382" s="337"/>
      <c r="K382" s="337"/>
      <c r="L382" s="337"/>
      <c r="M382" s="337"/>
      <c r="N382" s="337"/>
      <c r="O382" s="337"/>
      <c r="P382" s="337"/>
      <c r="Q382" s="337"/>
      <c r="R382" s="337"/>
      <c r="S382" s="337"/>
      <c r="T382" s="337"/>
      <c r="U382" s="337"/>
      <c r="V382" s="337"/>
      <c r="W382" s="95"/>
      <c r="X382" s="95"/>
      <c r="Y382" s="95"/>
      <c r="Z382" s="95"/>
      <c r="AA382" s="95"/>
      <c r="AB382" s="95"/>
      <c r="AC382" s="95"/>
      <c r="AD382" s="95"/>
      <c r="AE382" s="95"/>
      <c r="AF382" s="95"/>
      <c r="AG382" s="95"/>
      <c r="AH382" s="95"/>
      <c r="AI382" s="95"/>
      <c r="AJ382" s="95"/>
      <c r="AK382" s="95"/>
      <c r="AL382" s="95"/>
      <c r="AM382" s="95"/>
      <c r="AN382" s="95"/>
      <c r="AO382" s="95"/>
      <c r="AP382" s="95"/>
      <c r="AQ382" s="95"/>
      <c r="AR382" s="95"/>
      <c r="AS382" s="95"/>
    </row>
    <row r="383">
      <c r="A383" s="575"/>
      <c r="B383" s="337"/>
      <c r="C383" s="337"/>
      <c r="D383" s="337"/>
      <c r="E383" s="337"/>
      <c r="F383" s="337"/>
      <c r="G383" s="337"/>
      <c r="H383" s="337"/>
      <c r="I383" s="337"/>
      <c r="J383" s="337"/>
      <c r="K383" s="337"/>
      <c r="L383" s="337"/>
      <c r="M383" s="337"/>
      <c r="N383" s="337"/>
      <c r="O383" s="337"/>
      <c r="P383" s="337"/>
      <c r="Q383" s="337"/>
      <c r="R383" s="337"/>
      <c r="S383" s="337"/>
      <c r="T383" s="337"/>
      <c r="U383" s="337"/>
      <c r="V383" s="337"/>
      <c r="W383" s="95"/>
      <c r="X383" s="95"/>
      <c r="Y383" s="95"/>
      <c r="Z383" s="95"/>
      <c r="AA383" s="95"/>
      <c r="AB383" s="95"/>
      <c r="AC383" s="95"/>
      <c r="AD383" s="95"/>
      <c r="AE383" s="95"/>
      <c r="AF383" s="95"/>
      <c r="AG383" s="95"/>
      <c r="AH383" s="95"/>
      <c r="AI383" s="95"/>
      <c r="AJ383" s="95"/>
      <c r="AK383" s="95"/>
      <c r="AL383" s="95"/>
      <c r="AM383" s="95"/>
      <c r="AN383" s="95"/>
      <c r="AO383" s="95"/>
      <c r="AP383" s="95"/>
      <c r="AQ383" s="95"/>
      <c r="AR383" s="95"/>
      <c r="AS383" s="95"/>
    </row>
    <row r="384">
      <c r="A384" s="575"/>
      <c r="B384" s="337"/>
      <c r="C384" s="337"/>
      <c r="D384" s="337"/>
      <c r="E384" s="337"/>
      <c r="F384" s="337"/>
      <c r="G384" s="337"/>
      <c r="H384" s="337"/>
      <c r="I384" s="337"/>
      <c r="J384" s="337"/>
      <c r="K384" s="337"/>
      <c r="L384" s="337"/>
      <c r="M384" s="337"/>
      <c r="N384" s="337"/>
      <c r="O384" s="337"/>
      <c r="P384" s="337"/>
      <c r="Q384" s="337"/>
      <c r="R384" s="337"/>
      <c r="S384" s="337"/>
      <c r="T384" s="337"/>
      <c r="U384" s="337"/>
      <c r="V384" s="337"/>
      <c r="W384" s="95"/>
      <c r="X384" s="95"/>
      <c r="Y384" s="95"/>
      <c r="Z384" s="95"/>
      <c r="AA384" s="95"/>
      <c r="AB384" s="95"/>
      <c r="AC384" s="95"/>
      <c r="AD384" s="95"/>
      <c r="AE384" s="95"/>
      <c r="AF384" s="95"/>
      <c r="AG384" s="95"/>
      <c r="AH384" s="95"/>
      <c r="AI384" s="95"/>
      <c r="AJ384" s="95"/>
      <c r="AK384" s="95"/>
      <c r="AL384" s="95"/>
      <c r="AM384" s="95"/>
      <c r="AN384" s="95"/>
      <c r="AO384" s="95"/>
      <c r="AP384" s="95"/>
      <c r="AQ384" s="95"/>
      <c r="AR384" s="95"/>
      <c r="AS384" s="95"/>
    </row>
    <row r="385">
      <c r="A385" s="575"/>
      <c r="B385" s="337"/>
      <c r="C385" s="337"/>
      <c r="D385" s="337"/>
      <c r="E385" s="337"/>
      <c r="F385" s="337"/>
      <c r="G385" s="337"/>
      <c r="H385" s="337"/>
      <c r="I385" s="337"/>
      <c r="J385" s="337"/>
      <c r="K385" s="337"/>
      <c r="L385" s="337"/>
      <c r="M385" s="337"/>
      <c r="N385" s="337"/>
      <c r="O385" s="337"/>
      <c r="P385" s="337"/>
      <c r="Q385" s="337"/>
      <c r="R385" s="337"/>
      <c r="S385" s="337"/>
      <c r="T385" s="337"/>
      <c r="U385" s="337"/>
      <c r="V385" s="337"/>
      <c r="W385" s="95"/>
      <c r="X385" s="95"/>
      <c r="Y385" s="95"/>
      <c r="Z385" s="95"/>
      <c r="AA385" s="95"/>
      <c r="AB385" s="95"/>
      <c r="AC385" s="95"/>
      <c r="AD385" s="95"/>
      <c r="AE385" s="95"/>
      <c r="AF385" s="95"/>
      <c r="AG385" s="95"/>
      <c r="AH385" s="95"/>
      <c r="AI385" s="95"/>
      <c r="AJ385" s="95"/>
      <c r="AK385" s="95"/>
      <c r="AL385" s="95"/>
      <c r="AM385" s="95"/>
      <c r="AN385" s="95"/>
      <c r="AO385" s="95"/>
      <c r="AP385" s="95"/>
      <c r="AQ385" s="95"/>
      <c r="AR385" s="95"/>
      <c r="AS385" s="95"/>
    </row>
    <row r="386">
      <c r="A386" s="575"/>
      <c r="B386" s="337"/>
      <c r="C386" s="337"/>
      <c r="D386" s="337"/>
      <c r="E386" s="337"/>
      <c r="F386" s="337"/>
      <c r="G386" s="337"/>
      <c r="H386" s="337"/>
      <c r="I386" s="337"/>
      <c r="J386" s="337"/>
      <c r="K386" s="337"/>
      <c r="L386" s="337"/>
      <c r="M386" s="337"/>
      <c r="N386" s="337"/>
      <c r="O386" s="337"/>
      <c r="P386" s="337"/>
      <c r="Q386" s="337"/>
      <c r="R386" s="337"/>
      <c r="S386" s="337"/>
      <c r="T386" s="337"/>
      <c r="U386" s="337"/>
      <c r="V386" s="337"/>
      <c r="W386" s="95"/>
      <c r="X386" s="95"/>
      <c r="Y386" s="95"/>
      <c r="Z386" s="95"/>
      <c r="AA386" s="95"/>
      <c r="AB386" s="95"/>
      <c r="AC386" s="95"/>
      <c r="AD386" s="95"/>
      <c r="AE386" s="95"/>
      <c r="AF386" s="95"/>
      <c r="AG386" s="95"/>
      <c r="AH386" s="95"/>
      <c r="AI386" s="95"/>
      <c r="AJ386" s="95"/>
      <c r="AK386" s="95"/>
      <c r="AL386" s="95"/>
      <c r="AM386" s="95"/>
      <c r="AN386" s="95"/>
      <c r="AO386" s="95"/>
      <c r="AP386" s="95"/>
      <c r="AQ386" s="95"/>
      <c r="AR386" s="95"/>
      <c r="AS386" s="95"/>
    </row>
    <row r="387">
      <c r="A387" s="575"/>
      <c r="B387" s="337"/>
      <c r="C387" s="337"/>
      <c r="D387" s="337"/>
      <c r="E387" s="337"/>
      <c r="F387" s="337"/>
      <c r="G387" s="337"/>
      <c r="H387" s="337"/>
      <c r="I387" s="337"/>
      <c r="J387" s="337"/>
      <c r="K387" s="337"/>
      <c r="L387" s="337"/>
      <c r="M387" s="337"/>
      <c r="N387" s="337"/>
      <c r="O387" s="337"/>
      <c r="P387" s="337"/>
      <c r="Q387" s="337"/>
      <c r="R387" s="337"/>
      <c r="S387" s="337"/>
      <c r="T387" s="337"/>
      <c r="U387" s="337"/>
      <c r="V387" s="337"/>
      <c r="W387" s="95"/>
      <c r="X387" s="95"/>
      <c r="Y387" s="95"/>
      <c r="Z387" s="95"/>
      <c r="AA387" s="95"/>
      <c r="AB387" s="95"/>
      <c r="AC387" s="95"/>
      <c r="AD387" s="95"/>
      <c r="AE387" s="95"/>
      <c r="AF387" s="95"/>
      <c r="AG387" s="95"/>
      <c r="AH387" s="95"/>
      <c r="AI387" s="95"/>
      <c r="AJ387" s="95"/>
      <c r="AK387" s="95"/>
      <c r="AL387" s="95"/>
      <c r="AM387" s="95"/>
      <c r="AN387" s="95"/>
      <c r="AO387" s="95"/>
      <c r="AP387" s="95"/>
      <c r="AQ387" s="95"/>
      <c r="AR387" s="95"/>
      <c r="AS387" s="95"/>
    </row>
    <row r="388">
      <c r="A388" s="575"/>
      <c r="B388" s="337"/>
      <c r="C388" s="337"/>
      <c r="D388" s="337"/>
      <c r="E388" s="337"/>
      <c r="F388" s="337"/>
      <c r="G388" s="337"/>
      <c r="H388" s="337"/>
      <c r="I388" s="337"/>
      <c r="J388" s="337"/>
      <c r="K388" s="337"/>
      <c r="L388" s="337"/>
      <c r="M388" s="337"/>
      <c r="N388" s="337"/>
      <c r="O388" s="337"/>
      <c r="P388" s="337"/>
      <c r="Q388" s="337"/>
      <c r="R388" s="337"/>
      <c r="S388" s="337"/>
      <c r="T388" s="337"/>
      <c r="U388" s="337"/>
      <c r="V388" s="337"/>
      <c r="W388" s="95"/>
      <c r="X388" s="95"/>
      <c r="Y388" s="95"/>
      <c r="Z388" s="95"/>
      <c r="AA388" s="95"/>
      <c r="AB388" s="95"/>
      <c r="AC388" s="95"/>
      <c r="AD388" s="95"/>
      <c r="AE388" s="95"/>
      <c r="AF388" s="95"/>
      <c r="AG388" s="95"/>
      <c r="AH388" s="95"/>
      <c r="AI388" s="95"/>
      <c r="AJ388" s="95"/>
      <c r="AK388" s="95"/>
      <c r="AL388" s="95"/>
      <c r="AM388" s="95"/>
      <c r="AN388" s="95"/>
      <c r="AO388" s="95"/>
      <c r="AP388" s="95"/>
      <c r="AQ388" s="95"/>
      <c r="AR388" s="95"/>
      <c r="AS388" s="95"/>
    </row>
    <row r="389">
      <c r="A389" s="575"/>
      <c r="B389" s="337"/>
      <c r="C389" s="337"/>
      <c r="D389" s="337"/>
      <c r="E389" s="337"/>
      <c r="F389" s="337"/>
      <c r="G389" s="337"/>
      <c r="H389" s="337"/>
      <c r="I389" s="337"/>
      <c r="J389" s="337"/>
      <c r="K389" s="337"/>
      <c r="L389" s="337"/>
      <c r="M389" s="337"/>
      <c r="N389" s="337"/>
      <c r="O389" s="337"/>
      <c r="P389" s="337"/>
      <c r="Q389" s="337"/>
      <c r="R389" s="337"/>
      <c r="S389" s="337"/>
      <c r="T389" s="337"/>
      <c r="U389" s="337"/>
      <c r="V389" s="337"/>
      <c r="W389" s="95"/>
      <c r="X389" s="95"/>
      <c r="Y389" s="95"/>
      <c r="Z389" s="95"/>
      <c r="AA389" s="95"/>
      <c r="AB389" s="95"/>
      <c r="AC389" s="95"/>
      <c r="AD389" s="95"/>
      <c r="AE389" s="95"/>
      <c r="AF389" s="95"/>
      <c r="AG389" s="95"/>
      <c r="AH389" s="95"/>
      <c r="AI389" s="95"/>
      <c r="AJ389" s="95"/>
      <c r="AK389" s="95"/>
      <c r="AL389" s="95"/>
      <c r="AM389" s="95"/>
      <c r="AN389" s="95"/>
      <c r="AO389" s="95"/>
      <c r="AP389" s="95"/>
      <c r="AQ389" s="95"/>
      <c r="AR389" s="95"/>
      <c r="AS389" s="95"/>
    </row>
    <row r="390">
      <c r="A390" s="575"/>
      <c r="B390" s="337"/>
      <c r="C390" s="337"/>
      <c r="D390" s="337"/>
      <c r="E390" s="337"/>
      <c r="F390" s="337"/>
      <c r="G390" s="337"/>
      <c r="H390" s="337"/>
      <c r="I390" s="337"/>
      <c r="J390" s="337"/>
      <c r="K390" s="337"/>
      <c r="L390" s="337"/>
      <c r="M390" s="337"/>
      <c r="N390" s="337"/>
      <c r="O390" s="337"/>
      <c r="P390" s="337"/>
      <c r="Q390" s="337"/>
      <c r="R390" s="337"/>
      <c r="S390" s="337"/>
      <c r="T390" s="337"/>
      <c r="U390" s="337"/>
      <c r="V390" s="337"/>
      <c r="W390" s="95"/>
      <c r="X390" s="95"/>
      <c r="Y390" s="95"/>
      <c r="Z390" s="95"/>
      <c r="AA390" s="95"/>
      <c r="AB390" s="95"/>
      <c r="AC390" s="95"/>
      <c r="AD390" s="95"/>
      <c r="AE390" s="95"/>
      <c r="AF390" s="95"/>
      <c r="AG390" s="95"/>
      <c r="AH390" s="95"/>
      <c r="AI390" s="95"/>
      <c r="AJ390" s="95"/>
      <c r="AK390" s="95"/>
      <c r="AL390" s="95"/>
      <c r="AM390" s="95"/>
      <c r="AN390" s="95"/>
      <c r="AO390" s="95"/>
      <c r="AP390" s="95"/>
      <c r="AQ390" s="95"/>
      <c r="AR390" s="95"/>
      <c r="AS390" s="95"/>
    </row>
    <row r="391">
      <c r="A391" s="575"/>
      <c r="B391" s="337"/>
      <c r="C391" s="337"/>
      <c r="D391" s="337"/>
      <c r="E391" s="337"/>
      <c r="F391" s="337"/>
      <c r="G391" s="337"/>
      <c r="H391" s="337"/>
      <c r="I391" s="337"/>
      <c r="J391" s="337"/>
      <c r="K391" s="337"/>
      <c r="L391" s="337"/>
      <c r="M391" s="337"/>
      <c r="N391" s="337"/>
      <c r="O391" s="337"/>
      <c r="P391" s="337"/>
      <c r="Q391" s="337"/>
      <c r="R391" s="337"/>
      <c r="S391" s="337"/>
      <c r="T391" s="337"/>
      <c r="U391" s="337"/>
      <c r="V391" s="337"/>
      <c r="W391" s="95"/>
      <c r="X391" s="95"/>
      <c r="Y391" s="95"/>
      <c r="Z391" s="95"/>
      <c r="AA391" s="95"/>
      <c r="AB391" s="95"/>
      <c r="AC391" s="95"/>
      <c r="AD391" s="95"/>
      <c r="AE391" s="95"/>
      <c r="AF391" s="95"/>
      <c r="AG391" s="95"/>
      <c r="AH391" s="95"/>
      <c r="AI391" s="95"/>
      <c r="AJ391" s="95"/>
      <c r="AK391" s="95"/>
      <c r="AL391" s="95"/>
      <c r="AM391" s="95"/>
      <c r="AN391" s="95"/>
      <c r="AO391" s="95"/>
      <c r="AP391" s="95"/>
      <c r="AQ391" s="95"/>
      <c r="AR391" s="95"/>
      <c r="AS391" s="95"/>
    </row>
    <row r="392">
      <c r="A392" s="575"/>
      <c r="B392" s="337"/>
      <c r="C392" s="337"/>
      <c r="D392" s="337"/>
      <c r="E392" s="337"/>
      <c r="F392" s="337"/>
      <c r="G392" s="337"/>
      <c r="H392" s="337"/>
      <c r="I392" s="337"/>
      <c r="J392" s="337"/>
      <c r="K392" s="337"/>
      <c r="L392" s="337"/>
      <c r="M392" s="337"/>
      <c r="N392" s="337"/>
      <c r="O392" s="337"/>
      <c r="P392" s="337"/>
      <c r="Q392" s="337"/>
      <c r="R392" s="337"/>
      <c r="S392" s="337"/>
      <c r="T392" s="337"/>
      <c r="U392" s="337"/>
      <c r="V392" s="337"/>
      <c r="W392" s="95"/>
      <c r="X392" s="95"/>
      <c r="Y392" s="95"/>
      <c r="Z392" s="95"/>
      <c r="AA392" s="95"/>
      <c r="AB392" s="95"/>
      <c r="AC392" s="95"/>
      <c r="AD392" s="95"/>
      <c r="AE392" s="95"/>
      <c r="AF392" s="95"/>
      <c r="AG392" s="95"/>
      <c r="AH392" s="95"/>
      <c r="AI392" s="95"/>
      <c r="AJ392" s="95"/>
      <c r="AK392" s="95"/>
      <c r="AL392" s="95"/>
      <c r="AM392" s="95"/>
      <c r="AN392" s="95"/>
      <c r="AO392" s="95"/>
      <c r="AP392" s="95"/>
      <c r="AQ392" s="95"/>
      <c r="AR392" s="95"/>
      <c r="AS392" s="95"/>
    </row>
    <row r="393">
      <c r="A393" s="575"/>
      <c r="B393" s="337"/>
      <c r="C393" s="337"/>
      <c r="D393" s="337"/>
      <c r="E393" s="337"/>
      <c r="F393" s="337"/>
      <c r="G393" s="337"/>
      <c r="H393" s="337"/>
      <c r="I393" s="337"/>
      <c r="J393" s="337"/>
      <c r="K393" s="337"/>
      <c r="L393" s="337"/>
      <c r="M393" s="337"/>
      <c r="N393" s="337"/>
      <c r="O393" s="337"/>
      <c r="P393" s="337"/>
      <c r="Q393" s="337"/>
      <c r="R393" s="337"/>
      <c r="S393" s="337"/>
      <c r="T393" s="337"/>
      <c r="U393" s="337"/>
      <c r="V393" s="337"/>
      <c r="W393" s="95"/>
      <c r="X393" s="95"/>
      <c r="Y393" s="95"/>
      <c r="Z393" s="95"/>
      <c r="AA393" s="95"/>
      <c r="AB393" s="95"/>
      <c r="AC393" s="95"/>
      <c r="AD393" s="95"/>
      <c r="AE393" s="95"/>
      <c r="AF393" s="95"/>
      <c r="AG393" s="95"/>
      <c r="AH393" s="95"/>
      <c r="AI393" s="95"/>
      <c r="AJ393" s="95"/>
      <c r="AK393" s="95"/>
      <c r="AL393" s="95"/>
      <c r="AM393" s="95"/>
      <c r="AN393" s="95"/>
      <c r="AO393" s="95"/>
      <c r="AP393" s="95"/>
      <c r="AQ393" s="95"/>
      <c r="AR393" s="95"/>
      <c r="AS393" s="95"/>
    </row>
    <row r="394">
      <c r="A394" s="575"/>
      <c r="B394" s="337"/>
      <c r="C394" s="337"/>
      <c r="D394" s="337"/>
      <c r="E394" s="337"/>
      <c r="F394" s="337"/>
      <c r="G394" s="337"/>
      <c r="H394" s="337"/>
      <c r="I394" s="337"/>
      <c r="J394" s="337"/>
      <c r="K394" s="337"/>
      <c r="L394" s="337"/>
      <c r="M394" s="337"/>
      <c r="N394" s="337"/>
      <c r="O394" s="337"/>
      <c r="P394" s="337"/>
      <c r="Q394" s="337"/>
      <c r="R394" s="337"/>
      <c r="S394" s="337"/>
      <c r="T394" s="337"/>
      <c r="U394" s="337"/>
      <c r="V394" s="337"/>
      <c r="W394" s="95"/>
      <c r="X394" s="95"/>
      <c r="Y394" s="95"/>
      <c r="Z394" s="95"/>
      <c r="AA394" s="95"/>
      <c r="AB394" s="95"/>
      <c r="AC394" s="95"/>
      <c r="AD394" s="95"/>
      <c r="AE394" s="95"/>
      <c r="AF394" s="95"/>
      <c r="AG394" s="95"/>
      <c r="AH394" s="95"/>
      <c r="AI394" s="95"/>
      <c r="AJ394" s="95"/>
      <c r="AK394" s="95"/>
      <c r="AL394" s="95"/>
      <c r="AM394" s="95"/>
      <c r="AN394" s="95"/>
      <c r="AO394" s="95"/>
      <c r="AP394" s="95"/>
      <c r="AQ394" s="95"/>
      <c r="AR394" s="95"/>
      <c r="AS394" s="95"/>
    </row>
    <row r="395">
      <c r="A395" s="575"/>
      <c r="B395" s="337"/>
      <c r="C395" s="337"/>
      <c r="D395" s="337"/>
      <c r="E395" s="337"/>
      <c r="F395" s="337"/>
      <c r="G395" s="337"/>
      <c r="H395" s="337"/>
      <c r="I395" s="337"/>
      <c r="J395" s="337"/>
      <c r="K395" s="337"/>
      <c r="L395" s="337"/>
      <c r="M395" s="337"/>
      <c r="N395" s="337"/>
      <c r="O395" s="337"/>
      <c r="P395" s="337"/>
      <c r="Q395" s="337"/>
      <c r="R395" s="337"/>
      <c r="S395" s="337"/>
      <c r="T395" s="337"/>
      <c r="U395" s="337"/>
      <c r="V395" s="337"/>
      <c r="W395" s="95"/>
      <c r="X395" s="95"/>
      <c r="Y395" s="95"/>
      <c r="Z395" s="95"/>
      <c r="AA395" s="95"/>
      <c r="AB395" s="95"/>
      <c r="AC395" s="95"/>
      <c r="AD395" s="95"/>
      <c r="AE395" s="95"/>
      <c r="AF395" s="95"/>
      <c r="AG395" s="95"/>
      <c r="AH395" s="95"/>
      <c r="AI395" s="95"/>
      <c r="AJ395" s="95"/>
      <c r="AK395" s="95"/>
      <c r="AL395" s="95"/>
      <c r="AM395" s="95"/>
      <c r="AN395" s="95"/>
      <c r="AO395" s="95"/>
      <c r="AP395" s="95"/>
      <c r="AQ395" s="95"/>
      <c r="AR395" s="95"/>
      <c r="AS395" s="95"/>
    </row>
    <row r="396">
      <c r="A396" s="575"/>
      <c r="B396" s="337"/>
      <c r="C396" s="337"/>
      <c r="D396" s="337"/>
      <c r="E396" s="337"/>
      <c r="F396" s="337"/>
      <c r="G396" s="337"/>
      <c r="H396" s="337"/>
      <c r="I396" s="337"/>
      <c r="J396" s="337"/>
      <c r="K396" s="337"/>
      <c r="L396" s="337"/>
      <c r="M396" s="337"/>
      <c r="N396" s="337"/>
      <c r="O396" s="337"/>
      <c r="P396" s="337"/>
      <c r="Q396" s="337"/>
      <c r="R396" s="337"/>
      <c r="S396" s="337"/>
      <c r="T396" s="337"/>
      <c r="U396" s="337"/>
      <c r="V396" s="337"/>
      <c r="W396" s="95"/>
      <c r="X396" s="95"/>
      <c r="Y396" s="95"/>
      <c r="Z396" s="95"/>
      <c r="AA396" s="95"/>
      <c r="AB396" s="95"/>
      <c r="AC396" s="95"/>
      <c r="AD396" s="95"/>
      <c r="AE396" s="95"/>
      <c r="AF396" s="95"/>
      <c r="AG396" s="95"/>
      <c r="AH396" s="95"/>
      <c r="AI396" s="95"/>
      <c r="AJ396" s="95"/>
      <c r="AK396" s="95"/>
      <c r="AL396" s="95"/>
      <c r="AM396" s="95"/>
      <c r="AN396" s="95"/>
      <c r="AO396" s="95"/>
      <c r="AP396" s="95"/>
      <c r="AQ396" s="95"/>
      <c r="AR396" s="95"/>
      <c r="AS396" s="95"/>
    </row>
    <row r="397">
      <c r="A397" s="575"/>
      <c r="B397" s="337"/>
      <c r="C397" s="337"/>
      <c r="D397" s="337"/>
      <c r="E397" s="337"/>
      <c r="F397" s="337"/>
      <c r="G397" s="337"/>
      <c r="H397" s="337"/>
      <c r="I397" s="337"/>
      <c r="J397" s="337"/>
      <c r="K397" s="337"/>
      <c r="L397" s="337"/>
      <c r="M397" s="337"/>
      <c r="N397" s="337"/>
      <c r="O397" s="337"/>
      <c r="P397" s="337"/>
      <c r="Q397" s="337"/>
      <c r="R397" s="337"/>
      <c r="S397" s="337"/>
      <c r="T397" s="337"/>
      <c r="U397" s="337"/>
      <c r="V397" s="337"/>
      <c r="W397" s="95"/>
      <c r="X397" s="95"/>
      <c r="Y397" s="95"/>
      <c r="Z397" s="95"/>
      <c r="AA397" s="95"/>
      <c r="AB397" s="95"/>
      <c r="AC397" s="95"/>
      <c r="AD397" s="95"/>
      <c r="AE397" s="95"/>
      <c r="AF397" s="95"/>
      <c r="AG397" s="95"/>
      <c r="AH397" s="95"/>
      <c r="AI397" s="95"/>
      <c r="AJ397" s="95"/>
      <c r="AK397" s="95"/>
      <c r="AL397" s="95"/>
      <c r="AM397" s="95"/>
      <c r="AN397" s="95"/>
      <c r="AO397" s="95"/>
      <c r="AP397" s="95"/>
      <c r="AQ397" s="95"/>
      <c r="AR397" s="95"/>
      <c r="AS397" s="95"/>
    </row>
    <row r="398">
      <c r="A398" s="575"/>
      <c r="B398" s="337"/>
      <c r="C398" s="337"/>
      <c r="D398" s="337"/>
      <c r="E398" s="337"/>
      <c r="F398" s="337"/>
      <c r="G398" s="337"/>
      <c r="H398" s="337"/>
      <c r="I398" s="337"/>
      <c r="J398" s="337"/>
      <c r="K398" s="337"/>
      <c r="L398" s="337"/>
      <c r="M398" s="337"/>
      <c r="N398" s="337"/>
      <c r="O398" s="337"/>
      <c r="P398" s="337"/>
      <c r="Q398" s="337"/>
      <c r="R398" s="337"/>
      <c r="S398" s="337"/>
      <c r="T398" s="337"/>
      <c r="U398" s="337"/>
      <c r="V398" s="337"/>
      <c r="W398" s="95"/>
      <c r="X398" s="95"/>
      <c r="Y398" s="95"/>
      <c r="Z398" s="95"/>
      <c r="AA398" s="95"/>
      <c r="AB398" s="95"/>
      <c r="AC398" s="95"/>
      <c r="AD398" s="95"/>
      <c r="AE398" s="95"/>
      <c r="AF398" s="95"/>
      <c r="AG398" s="95"/>
      <c r="AH398" s="95"/>
      <c r="AI398" s="95"/>
      <c r="AJ398" s="95"/>
      <c r="AK398" s="95"/>
      <c r="AL398" s="95"/>
      <c r="AM398" s="95"/>
      <c r="AN398" s="95"/>
      <c r="AO398" s="95"/>
      <c r="AP398" s="95"/>
      <c r="AQ398" s="95"/>
      <c r="AR398" s="95"/>
      <c r="AS398" s="95"/>
    </row>
    <row r="399">
      <c r="A399" s="575"/>
      <c r="B399" s="337"/>
      <c r="C399" s="337"/>
      <c r="D399" s="337"/>
      <c r="E399" s="337"/>
      <c r="F399" s="337"/>
      <c r="G399" s="337"/>
      <c r="H399" s="337"/>
      <c r="I399" s="337"/>
      <c r="J399" s="337"/>
      <c r="K399" s="337"/>
      <c r="L399" s="337"/>
      <c r="M399" s="337"/>
      <c r="N399" s="337"/>
      <c r="O399" s="337"/>
      <c r="P399" s="337"/>
      <c r="Q399" s="337"/>
      <c r="R399" s="337"/>
      <c r="S399" s="337"/>
      <c r="T399" s="337"/>
      <c r="U399" s="337"/>
      <c r="V399" s="337"/>
      <c r="W399" s="95"/>
      <c r="X399" s="95"/>
      <c r="Y399" s="95"/>
      <c r="Z399" s="95"/>
      <c r="AA399" s="95"/>
      <c r="AB399" s="95"/>
      <c r="AC399" s="95"/>
      <c r="AD399" s="95"/>
      <c r="AE399" s="95"/>
      <c r="AF399" s="95"/>
      <c r="AG399" s="95"/>
      <c r="AH399" s="95"/>
      <c r="AI399" s="95"/>
      <c r="AJ399" s="95"/>
      <c r="AK399" s="95"/>
      <c r="AL399" s="95"/>
      <c r="AM399" s="95"/>
      <c r="AN399" s="95"/>
      <c r="AO399" s="95"/>
      <c r="AP399" s="95"/>
      <c r="AQ399" s="95"/>
      <c r="AR399" s="95"/>
      <c r="AS399" s="95"/>
    </row>
    <row r="400">
      <c r="A400" s="575"/>
      <c r="B400" s="337"/>
      <c r="C400" s="337"/>
      <c r="D400" s="337"/>
      <c r="E400" s="337"/>
      <c r="F400" s="337"/>
      <c r="G400" s="337"/>
      <c r="H400" s="337"/>
      <c r="I400" s="337"/>
      <c r="J400" s="337"/>
      <c r="K400" s="337"/>
      <c r="L400" s="337"/>
      <c r="M400" s="337"/>
      <c r="N400" s="337"/>
      <c r="O400" s="337"/>
      <c r="P400" s="337"/>
      <c r="Q400" s="337"/>
      <c r="R400" s="337"/>
      <c r="S400" s="337"/>
      <c r="T400" s="337"/>
      <c r="U400" s="337"/>
      <c r="V400" s="337"/>
      <c r="W400" s="95"/>
      <c r="X400" s="95"/>
      <c r="Y400" s="95"/>
      <c r="Z400" s="95"/>
      <c r="AA400" s="95"/>
      <c r="AB400" s="95"/>
      <c r="AC400" s="95"/>
      <c r="AD400" s="95"/>
      <c r="AE400" s="95"/>
      <c r="AF400" s="95"/>
      <c r="AG400" s="95"/>
      <c r="AH400" s="95"/>
      <c r="AI400" s="95"/>
      <c r="AJ400" s="95"/>
      <c r="AK400" s="95"/>
      <c r="AL400" s="95"/>
      <c r="AM400" s="95"/>
      <c r="AN400" s="95"/>
      <c r="AO400" s="95"/>
      <c r="AP400" s="95"/>
      <c r="AQ400" s="95"/>
      <c r="AR400" s="95"/>
      <c r="AS400" s="95"/>
    </row>
    <row r="401">
      <c r="A401" s="575"/>
      <c r="B401" s="337"/>
      <c r="C401" s="337"/>
      <c r="D401" s="337"/>
      <c r="E401" s="337"/>
      <c r="F401" s="337"/>
      <c r="G401" s="337"/>
      <c r="H401" s="337"/>
      <c r="I401" s="337"/>
      <c r="J401" s="337"/>
      <c r="K401" s="337"/>
      <c r="L401" s="337"/>
      <c r="M401" s="337"/>
      <c r="N401" s="337"/>
      <c r="O401" s="337"/>
      <c r="P401" s="337"/>
      <c r="Q401" s="337"/>
      <c r="R401" s="337"/>
      <c r="S401" s="337"/>
      <c r="T401" s="337"/>
      <c r="U401" s="337"/>
      <c r="V401" s="337"/>
      <c r="W401" s="95"/>
      <c r="X401" s="95"/>
      <c r="Y401" s="95"/>
      <c r="Z401" s="95"/>
      <c r="AA401" s="95"/>
      <c r="AB401" s="95"/>
      <c r="AC401" s="95"/>
      <c r="AD401" s="95"/>
      <c r="AE401" s="95"/>
      <c r="AF401" s="95"/>
      <c r="AG401" s="95"/>
      <c r="AH401" s="95"/>
      <c r="AI401" s="95"/>
      <c r="AJ401" s="95"/>
      <c r="AK401" s="95"/>
      <c r="AL401" s="95"/>
      <c r="AM401" s="95"/>
      <c r="AN401" s="95"/>
      <c r="AO401" s="95"/>
      <c r="AP401" s="95"/>
      <c r="AQ401" s="95"/>
      <c r="AR401" s="95"/>
      <c r="AS401" s="95"/>
    </row>
    <row r="402">
      <c r="A402" s="575"/>
      <c r="B402" s="337"/>
      <c r="C402" s="337"/>
      <c r="D402" s="337"/>
      <c r="E402" s="337"/>
      <c r="F402" s="337"/>
      <c r="G402" s="337"/>
      <c r="H402" s="337"/>
      <c r="I402" s="337"/>
      <c r="J402" s="337"/>
      <c r="K402" s="337"/>
      <c r="L402" s="337"/>
      <c r="M402" s="337"/>
      <c r="N402" s="337"/>
      <c r="O402" s="337"/>
      <c r="P402" s="337"/>
      <c r="Q402" s="337"/>
      <c r="R402" s="337"/>
      <c r="S402" s="337"/>
      <c r="T402" s="337"/>
      <c r="U402" s="337"/>
      <c r="V402" s="337"/>
      <c r="W402" s="95"/>
      <c r="X402" s="95"/>
      <c r="Y402" s="95"/>
      <c r="Z402" s="95"/>
      <c r="AA402" s="95"/>
      <c r="AB402" s="95"/>
      <c r="AC402" s="95"/>
      <c r="AD402" s="95"/>
      <c r="AE402" s="95"/>
      <c r="AF402" s="95"/>
      <c r="AG402" s="95"/>
      <c r="AH402" s="95"/>
      <c r="AI402" s="95"/>
      <c r="AJ402" s="95"/>
      <c r="AK402" s="95"/>
      <c r="AL402" s="95"/>
      <c r="AM402" s="95"/>
      <c r="AN402" s="95"/>
      <c r="AO402" s="95"/>
      <c r="AP402" s="95"/>
      <c r="AQ402" s="95"/>
      <c r="AR402" s="95"/>
      <c r="AS402" s="95"/>
    </row>
    <row r="403">
      <c r="A403" s="575"/>
      <c r="B403" s="337"/>
      <c r="C403" s="337"/>
      <c r="D403" s="337"/>
      <c r="E403" s="337"/>
      <c r="F403" s="337"/>
      <c r="G403" s="337"/>
      <c r="H403" s="337"/>
      <c r="I403" s="337"/>
      <c r="J403" s="337"/>
      <c r="K403" s="337"/>
      <c r="L403" s="337"/>
      <c r="M403" s="337"/>
      <c r="N403" s="337"/>
      <c r="O403" s="337"/>
      <c r="P403" s="337"/>
      <c r="Q403" s="337"/>
      <c r="R403" s="337"/>
      <c r="S403" s="337"/>
      <c r="T403" s="337"/>
      <c r="U403" s="337"/>
      <c r="V403" s="337"/>
      <c r="W403" s="95"/>
      <c r="X403" s="95"/>
      <c r="Y403" s="95"/>
      <c r="Z403" s="95"/>
      <c r="AA403" s="95"/>
      <c r="AB403" s="95"/>
      <c r="AC403" s="95"/>
      <c r="AD403" s="95"/>
      <c r="AE403" s="95"/>
      <c r="AF403" s="95"/>
      <c r="AG403" s="95"/>
      <c r="AH403" s="95"/>
      <c r="AI403" s="95"/>
      <c r="AJ403" s="95"/>
      <c r="AK403" s="95"/>
      <c r="AL403" s="95"/>
      <c r="AM403" s="95"/>
      <c r="AN403" s="95"/>
      <c r="AO403" s="95"/>
      <c r="AP403" s="95"/>
      <c r="AQ403" s="95"/>
      <c r="AR403" s="95"/>
      <c r="AS403" s="95"/>
    </row>
    <row r="404">
      <c r="A404" s="575"/>
      <c r="B404" s="337"/>
      <c r="C404" s="337"/>
      <c r="D404" s="337"/>
      <c r="E404" s="337"/>
      <c r="F404" s="337"/>
      <c r="G404" s="337"/>
      <c r="H404" s="337"/>
      <c r="I404" s="337"/>
      <c r="J404" s="337"/>
      <c r="K404" s="337"/>
      <c r="L404" s="337"/>
      <c r="M404" s="337"/>
      <c r="N404" s="337"/>
      <c r="O404" s="337"/>
      <c r="P404" s="337"/>
      <c r="Q404" s="337"/>
      <c r="R404" s="337"/>
      <c r="S404" s="337"/>
      <c r="T404" s="337"/>
      <c r="U404" s="337"/>
      <c r="V404" s="337"/>
      <c r="W404" s="95"/>
      <c r="X404" s="95"/>
      <c r="Y404" s="95"/>
      <c r="Z404" s="95"/>
      <c r="AA404" s="95"/>
      <c r="AB404" s="95"/>
      <c r="AC404" s="95"/>
      <c r="AD404" s="95"/>
      <c r="AE404" s="95"/>
      <c r="AF404" s="95"/>
      <c r="AG404" s="95"/>
      <c r="AH404" s="95"/>
      <c r="AI404" s="95"/>
      <c r="AJ404" s="95"/>
      <c r="AK404" s="95"/>
      <c r="AL404" s="95"/>
      <c r="AM404" s="95"/>
      <c r="AN404" s="95"/>
      <c r="AO404" s="95"/>
      <c r="AP404" s="95"/>
      <c r="AQ404" s="95"/>
      <c r="AR404" s="95"/>
      <c r="AS404" s="95"/>
    </row>
    <row r="405">
      <c r="A405" s="575"/>
      <c r="B405" s="337"/>
      <c r="C405" s="337"/>
      <c r="D405" s="337"/>
      <c r="E405" s="337"/>
      <c r="F405" s="337"/>
      <c r="G405" s="337"/>
      <c r="H405" s="337"/>
      <c r="I405" s="337"/>
      <c r="J405" s="337"/>
      <c r="K405" s="337"/>
      <c r="L405" s="337"/>
      <c r="M405" s="337"/>
      <c r="N405" s="337"/>
      <c r="O405" s="337"/>
      <c r="P405" s="337"/>
      <c r="Q405" s="337"/>
      <c r="R405" s="337"/>
      <c r="S405" s="337"/>
      <c r="T405" s="337"/>
      <c r="U405" s="337"/>
      <c r="V405" s="337"/>
      <c r="W405" s="95"/>
      <c r="X405" s="95"/>
      <c r="Y405" s="95"/>
      <c r="Z405" s="95"/>
      <c r="AA405" s="95"/>
      <c r="AB405" s="95"/>
      <c r="AC405" s="95"/>
      <c r="AD405" s="95"/>
      <c r="AE405" s="95"/>
      <c r="AF405" s="95"/>
      <c r="AG405" s="95"/>
      <c r="AH405" s="95"/>
      <c r="AI405" s="95"/>
      <c r="AJ405" s="95"/>
      <c r="AK405" s="95"/>
      <c r="AL405" s="95"/>
      <c r="AM405" s="95"/>
      <c r="AN405" s="95"/>
      <c r="AO405" s="95"/>
      <c r="AP405" s="95"/>
      <c r="AQ405" s="95"/>
      <c r="AR405" s="95"/>
      <c r="AS405" s="95"/>
    </row>
    <row r="406">
      <c r="A406" s="575"/>
      <c r="B406" s="337"/>
      <c r="C406" s="337"/>
      <c r="D406" s="337"/>
      <c r="E406" s="337"/>
      <c r="F406" s="337"/>
      <c r="G406" s="337"/>
      <c r="H406" s="337"/>
      <c r="I406" s="337"/>
      <c r="J406" s="337"/>
      <c r="K406" s="337"/>
      <c r="L406" s="337"/>
      <c r="M406" s="337"/>
      <c r="N406" s="337"/>
      <c r="O406" s="337"/>
      <c r="P406" s="337"/>
      <c r="Q406" s="337"/>
      <c r="R406" s="337"/>
      <c r="S406" s="337"/>
      <c r="T406" s="337"/>
      <c r="U406" s="337"/>
      <c r="V406" s="337"/>
      <c r="W406" s="95"/>
      <c r="X406" s="95"/>
      <c r="Y406" s="95"/>
      <c r="Z406" s="95"/>
      <c r="AA406" s="95"/>
      <c r="AB406" s="95"/>
      <c r="AC406" s="95"/>
      <c r="AD406" s="95"/>
      <c r="AE406" s="95"/>
      <c r="AF406" s="95"/>
      <c r="AG406" s="95"/>
      <c r="AH406" s="95"/>
      <c r="AI406" s="95"/>
      <c r="AJ406" s="95"/>
      <c r="AK406" s="95"/>
      <c r="AL406" s="95"/>
      <c r="AM406" s="95"/>
      <c r="AN406" s="95"/>
      <c r="AO406" s="95"/>
      <c r="AP406" s="95"/>
      <c r="AQ406" s="95"/>
      <c r="AR406" s="95"/>
      <c r="AS406" s="95"/>
    </row>
    <row r="407">
      <c r="A407" s="575"/>
      <c r="B407" s="337"/>
      <c r="C407" s="337"/>
      <c r="D407" s="337"/>
      <c r="E407" s="337"/>
      <c r="F407" s="337"/>
      <c r="G407" s="337"/>
      <c r="H407" s="337"/>
      <c r="I407" s="337"/>
      <c r="J407" s="337"/>
      <c r="K407" s="337"/>
      <c r="L407" s="337"/>
      <c r="M407" s="337"/>
      <c r="N407" s="337"/>
      <c r="O407" s="337"/>
      <c r="P407" s="337"/>
      <c r="Q407" s="337"/>
      <c r="R407" s="337"/>
      <c r="S407" s="337"/>
      <c r="T407" s="337"/>
      <c r="U407" s="337"/>
      <c r="V407" s="337"/>
      <c r="W407" s="95"/>
      <c r="X407" s="95"/>
      <c r="Y407" s="95"/>
      <c r="Z407" s="95"/>
      <c r="AA407" s="95"/>
      <c r="AB407" s="95"/>
      <c r="AC407" s="95"/>
      <c r="AD407" s="95"/>
      <c r="AE407" s="95"/>
      <c r="AF407" s="95"/>
      <c r="AG407" s="95"/>
      <c r="AH407" s="95"/>
      <c r="AI407" s="95"/>
      <c r="AJ407" s="95"/>
      <c r="AK407" s="95"/>
      <c r="AL407" s="95"/>
      <c r="AM407" s="95"/>
      <c r="AN407" s="95"/>
      <c r="AO407" s="95"/>
      <c r="AP407" s="95"/>
      <c r="AQ407" s="95"/>
      <c r="AR407" s="95"/>
      <c r="AS407" s="95"/>
    </row>
    <row r="408">
      <c r="A408" s="575"/>
      <c r="B408" s="337"/>
      <c r="C408" s="337"/>
      <c r="D408" s="337"/>
      <c r="E408" s="337"/>
      <c r="F408" s="337"/>
      <c r="G408" s="337"/>
      <c r="H408" s="337"/>
      <c r="I408" s="337"/>
      <c r="J408" s="337"/>
      <c r="K408" s="337"/>
      <c r="L408" s="337"/>
      <c r="M408" s="337"/>
      <c r="N408" s="337"/>
      <c r="O408" s="337"/>
      <c r="P408" s="337"/>
      <c r="Q408" s="337"/>
      <c r="R408" s="337"/>
      <c r="S408" s="337"/>
      <c r="T408" s="337"/>
      <c r="U408" s="337"/>
      <c r="V408" s="337"/>
      <c r="W408" s="95"/>
      <c r="X408" s="95"/>
      <c r="Y408" s="95"/>
      <c r="Z408" s="95"/>
      <c r="AA408" s="95"/>
      <c r="AB408" s="95"/>
      <c r="AC408" s="95"/>
      <c r="AD408" s="95"/>
      <c r="AE408" s="95"/>
      <c r="AF408" s="95"/>
      <c r="AG408" s="95"/>
      <c r="AH408" s="95"/>
      <c r="AI408" s="95"/>
      <c r="AJ408" s="95"/>
      <c r="AK408" s="95"/>
      <c r="AL408" s="95"/>
      <c r="AM408" s="95"/>
      <c r="AN408" s="95"/>
      <c r="AO408" s="95"/>
      <c r="AP408" s="95"/>
      <c r="AQ408" s="95"/>
      <c r="AR408" s="95"/>
      <c r="AS408" s="95"/>
    </row>
    <row r="409">
      <c r="A409" s="575"/>
      <c r="B409" s="337"/>
      <c r="C409" s="337"/>
      <c r="D409" s="337"/>
      <c r="E409" s="337"/>
      <c r="F409" s="337"/>
      <c r="G409" s="337"/>
      <c r="H409" s="337"/>
      <c r="I409" s="337"/>
      <c r="J409" s="337"/>
      <c r="K409" s="337"/>
      <c r="L409" s="337"/>
      <c r="M409" s="337"/>
      <c r="N409" s="337"/>
      <c r="O409" s="337"/>
      <c r="P409" s="337"/>
      <c r="Q409" s="337"/>
      <c r="R409" s="337"/>
      <c r="S409" s="337"/>
      <c r="T409" s="337"/>
      <c r="U409" s="337"/>
      <c r="V409" s="337"/>
      <c r="W409" s="95"/>
      <c r="X409" s="95"/>
      <c r="Y409" s="95"/>
      <c r="Z409" s="95"/>
      <c r="AA409" s="95"/>
      <c r="AB409" s="95"/>
      <c r="AC409" s="95"/>
      <c r="AD409" s="95"/>
      <c r="AE409" s="95"/>
      <c r="AF409" s="95"/>
      <c r="AG409" s="95"/>
      <c r="AH409" s="95"/>
      <c r="AI409" s="95"/>
      <c r="AJ409" s="95"/>
      <c r="AK409" s="95"/>
      <c r="AL409" s="95"/>
      <c r="AM409" s="95"/>
      <c r="AN409" s="95"/>
      <c r="AO409" s="95"/>
      <c r="AP409" s="95"/>
      <c r="AQ409" s="95"/>
      <c r="AR409" s="95"/>
      <c r="AS409" s="95"/>
    </row>
    <row r="410">
      <c r="A410" s="575"/>
      <c r="B410" s="337"/>
      <c r="C410" s="337"/>
      <c r="D410" s="337"/>
      <c r="E410" s="337"/>
      <c r="F410" s="337"/>
      <c r="G410" s="337"/>
      <c r="H410" s="337"/>
      <c r="I410" s="337"/>
      <c r="J410" s="337"/>
      <c r="K410" s="337"/>
      <c r="L410" s="337"/>
      <c r="M410" s="337"/>
      <c r="N410" s="337"/>
      <c r="O410" s="337"/>
      <c r="P410" s="337"/>
      <c r="Q410" s="337"/>
      <c r="R410" s="337"/>
      <c r="S410" s="337"/>
      <c r="T410" s="337"/>
      <c r="U410" s="337"/>
      <c r="V410" s="337"/>
      <c r="W410" s="95"/>
      <c r="X410" s="95"/>
      <c r="Y410" s="95"/>
      <c r="Z410" s="95"/>
      <c r="AA410" s="95"/>
      <c r="AB410" s="95"/>
      <c r="AC410" s="95"/>
      <c r="AD410" s="95"/>
      <c r="AE410" s="95"/>
      <c r="AF410" s="95"/>
      <c r="AG410" s="95"/>
      <c r="AH410" s="95"/>
      <c r="AI410" s="95"/>
      <c r="AJ410" s="95"/>
      <c r="AK410" s="95"/>
      <c r="AL410" s="95"/>
      <c r="AM410" s="95"/>
      <c r="AN410" s="95"/>
      <c r="AO410" s="95"/>
      <c r="AP410" s="95"/>
      <c r="AQ410" s="95"/>
      <c r="AR410" s="95"/>
      <c r="AS410" s="95"/>
    </row>
    <row r="411">
      <c r="A411" s="575"/>
      <c r="B411" s="337"/>
      <c r="C411" s="337"/>
      <c r="D411" s="337"/>
      <c r="E411" s="337"/>
      <c r="F411" s="337"/>
      <c r="G411" s="337"/>
      <c r="H411" s="337"/>
      <c r="I411" s="337"/>
      <c r="J411" s="337"/>
      <c r="K411" s="337"/>
      <c r="L411" s="337"/>
      <c r="M411" s="337"/>
      <c r="N411" s="337"/>
      <c r="O411" s="337"/>
      <c r="P411" s="337"/>
      <c r="Q411" s="337"/>
      <c r="R411" s="337"/>
      <c r="S411" s="337"/>
      <c r="T411" s="337"/>
      <c r="U411" s="337"/>
      <c r="V411" s="337"/>
      <c r="W411" s="95"/>
      <c r="X411" s="95"/>
      <c r="Y411" s="95"/>
      <c r="Z411" s="95"/>
      <c r="AA411" s="95"/>
      <c r="AB411" s="95"/>
      <c r="AC411" s="95"/>
      <c r="AD411" s="95"/>
      <c r="AE411" s="95"/>
      <c r="AF411" s="95"/>
      <c r="AG411" s="95"/>
      <c r="AH411" s="95"/>
      <c r="AI411" s="95"/>
      <c r="AJ411" s="95"/>
      <c r="AK411" s="95"/>
      <c r="AL411" s="95"/>
      <c r="AM411" s="95"/>
      <c r="AN411" s="95"/>
      <c r="AO411" s="95"/>
      <c r="AP411" s="95"/>
      <c r="AQ411" s="95"/>
      <c r="AR411" s="95"/>
      <c r="AS411" s="95"/>
    </row>
    <row r="412">
      <c r="A412" s="575"/>
      <c r="B412" s="337"/>
      <c r="C412" s="337"/>
      <c r="D412" s="337"/>
      <c r="E412" s="337"/>
      <c r="F412" s="337"/>
      <c r="G412" s="337"/>
      <c r="H412" s="337"/>
      <c r="I412" s="337"/>
      <c r="J412" s="337"/>
      <c r="K412" s="337"/>
      <c r="L412" s="337"/>
      <c r="M412" s="337"/>
      <c r="N412" s="337"/>
      <c r="O412" s="337"/>
      <c r="P412" s="337"/>
      <c r="Q412" s="337"/>
      <c r="R412" s="337"/>
      <c r="S412" s="337"/>
      <c r="T412" s="337"/>
      <c r="U412" s="337"/>
      <c r="V412" s="337"/>
      <c r="W412" s="95"/>
      <c r="X412" s="95"/>
      <c r="Y412" s="95"/>
      <c r="Z412" s="95"/>
      <c r="AA412" s="95"/>
      <c r="AB412" s="95"/>
      <c r="AC412" s="95"/>
      <c r="AD412" s="95"/>
      <c r="AE412" s="95"/>
      <c r="AF412" s="95"/>
      <c r="AG412" s="95"/>
      <c r="AH412" s="95"/>
      <c r="AI412" s="95"/>
      <c r="AJ412" s="95"/>
      <c r="AK412" s="95"/>
      <c r="AL412" s="95"/>
      <c r="AM412" s="95"/>
      <c r="AN412" s="95"/>
      <c r="AO412" s="95"/>
      <c r="AP412" s="95"/>
      <c r="AQ412" s="95"/>
      <c r="AR412" s="95"/>
      <c r="AS412" s="95"/>
    </row>
    <row r="413">
      <c r="A413" s="575"/>
      <c r="B413" s="337"/>
      <c r="C413" s="337"/>
      <c r="D413" s="337"/>
      <c r="E413" s="337"/>
      <c r="F413" s="337"/>
      <c r="G413" s="337"/>
      <c r="H413" s="337"/>
      <c r="I413" s="337"/>
      <c r="J413" s="337"/>
      <c r="K413" s="337"/>
      <c r="L413" s="337"/>
      <c r="M413" s="337"/>
      <c r="N413" s="337"/>
      <c r="O413" s="337"/>
      <c r="P413" s="337"/>
      <c r="Q413" s="337"/>
      <c r="R413" s="337"/>
      <c r="S413" s="337"/>
      <c r="T413" s="337"/>
      <c r="U413" s="337"/>
      <c r="V413" s="337"/>
      <c r="W413" s="95"/>
      <c r="X413" s="95"/>
      <c r="Y413" s="95"/>
      <c r="Z413" s="95"/>
      <c r="AA413" s="95"/>
      <c r="AB413" s="95"/>
      <c r="AC413" s="95"/>
      <c r="AD413" s="95"/>
      <c r="AE413" s="95"/>
      <c r="AF413" s="95"/>
      <c r="AG413" s="95"/>
      <c r="AH413" s="95"/>
      <c r="AI413" s="95"/>
      <c r="AJ413" s="95"/>
      <c r="AK413" s="95"/>
      <c r="AL413" s="95"/>
      <c r="AM413" s="95"/>
      <c r="AN413" s="95"/>
      <c r="AO413" s="95"/>
      <c r="AP413" s="95"/>
      <c r="AQ413" s="95"/>
      <c r="AR413" s="95"/>
      <c r="AS413" s="95"/>
    </row>
    <row r="414">
      <c r="A414" s="575"/>
      <c r="B414" s="337"/>
      <c r="C414" s="337"/>
      <c r="D414" s="337"/>
      <c r="E414" s="337"/>
      <c r="F414" s="337"/>
      <c r="G414" s="337"/>
      <c r="H414" s="337"/>
      <c r="I414" s="337"/>
      <c r="J414" s="337"/>
      <c r="K414" s="337"/>
      <c r="L414" s="337"/>
      <c r="M414" s="337"/>
      <c r="N414" s="337"/>
      <c r="O414" s="337"/>
      <c r="P414" s="337"/>
      <c r="Q414" s="337"/>
      <c r="R414" s="337"/>
      <c r="S414" s="337"/>
      <c r="T414" s="337"/>
      <c r="U414" s="337"/>
      <c r="V414" s="337"/>
      <c r="W414" s="95"/>
      <c r="X414" s="95"/>
      <c r="Y414" s="95"/>
      <c r="Z414" s="95"/>
      <c r="AA414" s="95"/>
      <c r="AB414" s="95"/>
      <c r="AC414" s="95"/>
      <c r="AD414" s="95"/>
      <c r="AE414" s="95"/>
      <c r="AF414" s="95"/>
      <c r="AG414" s="95"/>
      <c r="AH414" s="95"/>
      <c r="AI414" s="95"/>
      <c r="AJ414" s="95"/>
      <c r="AK414" s="95"/>
      <c r="AL414" s="95"/>
      <c r="AM414" s="95"/>
      <c r="AN414" s="95"/>
      <c r="AO414" s="95"/>
      <c r="AP414" s="95"/>
      <c r="AQ414" s="95"/>
      <c r="AR414" s="95"/>
      <c r="AS414" s="95"/>
    </row>
    <row r="415">
      <c r="A415" s="575"/>
      <c r="B415" s="337"/>
      <c r="C415" s="337"/>
      <c r="D415" s="337"/>
      <c r="E415" s="337"/>
      <c r="F415" s="337"/>
      <c r="G415" s="337"/>
      <c r="H415" s="337"/>
      <c r="I415" s="337"/>
      <c r="J415" s="337"/>
      <c r="K415" s="337"/>
      <c r="L415" s="337"/>
      <c r="M415" s="337"/>
      <c r="N415" s="337"/>
      <c r="O415" s="337"/>
      <c r="P415" s="337"/>
      <c r="Q415" s="337"/>
      <c r="R415" s="337"/>
      <c r="S415" s="337"/>
      <c r="T415" s="337"/>
      <c r="U415" s="337"/>
      <c r="V415" s="337"/>
      <c r="W415" s="95"/>
      <c r="X415" s="95"/>
      <c r="Y415" s="95"/>
      <c r="Z415" s="95"/>
      <c r="AA415" s="95"/>
      <c r="AB415" s="95"/>
      <c r="AC415" s="95"/>
      <c r="AD415" s="95"/>
      <c r="AE415" s="95"/>
      <c r="AF415" s="95"/>
      <c r="AG415" s="95"/>
      <c r="AH415" s="95"/>
      <c r="AI415" s="95"/>
      <c r="AJ415" s="95"/>
      <c r="AK415" s="95"/>
      <c r="AL415" s="95"/>
      <c r="AM415" s="95"/>
      <c r="AN415" s="95"/>
      <c r="AO415" s="95"/>
      <c r="AP415" s="95"/>
      <c r="AQ415" s="95"/>
      <c r="AR415" s="95"/>
      <c r="AS415" s="95"/>
    </row>
    <row r="416">
      <c r="A416" s="575"/>
      <c r="B416" s="337"/>
      <c r="C416" s="337"/>
      <c r="D416" s="337"/>
      <c r="E416" s="337"/>
      <c r="F416" s="337"/>
      <c r="G416" s="337"/>
      <c r="H416" s="337"/>
      <c r="I416" s="337"/>
      <c r="J416" s="337"/>
      <c r="K416" s="337"/>
      <c r="L416" s="337"/>
      <c r="M416" s="337"/>
      <c r="N416" s="337"/>
      <c r="O416" s="337"/>
      <c r="P416" s="337"/>
      <c r="Q416" s="337"/>
      <c r="R416" s="337"/>
      <c r="S416" s="337"/>
      <c r="T416" s="337"/>
      <c r="U416" s="337"/>
      <c r="V416" s="337"/>
      <c r="W416" s="95"/>
      <c r="X416" s="95"/>
      <c r="Y416" s="95"/>
      <c r="Z416" s="95"/>
      <c r="AA416" s="95"/>
      <c r="AB416" s="95"/>
      <c r="AC416" s="95"/>
      <c r="AD416" s="95"/>
      <c r="AE416" s="95"/>
      <c r="AF416" s="95"/>
      <c r="AG416" s="95"/>
      <c r="AH416" s="95"/>
      <c r="AI416" s="95"/>
      <c r="AJ416" s="95"/>
      <c r="AK416" s="95"/>
      <c r="AL416" s="95"/>
      <c r="AM416" s="95"/>
      <c r="AN416" s="95"/>
      <c r="AO416" s="95"/>
      <c r="AP416" s="95"/>
      <c r="AQ416" s="95"/>
      <c r="AR416" s="95"/>
      <c r="AS416" s="95"/>
    </row>
    <row r="417">
      <c r="A417" s="575"/>
      <c r="B417" s="337"/>
      <c r="C417" s="337"/>
      <c r="D417" s="337"/>
      <c r="E417" s="337"/>
      <c r="F417" s="337"/>
      <c r="G417" s="337"/>
      <c r="H417" s="337"/>
      <c r="I417" s="337"/>
      <c r="J417" s="337"/>
      <c r="K417" s="337"/>
      <c r="L417" s="337"/>
      <c r="M417" s="337"/>
      <c r="N417" s="337"/>
      <c r="O417" s="337"/>
      <c r="P417" s="337"/>
      <c r="Q417" s="337"/>
      <c r="R417" s="337"/>
      <c r="S417" s="337"/>
      <c r="T417" s="337"/>
      <c r="U417" s="337"/>
      <c r="V417" s="337"/>
      <c r="W417" s="95"/>
      <c r="X417" s="95"/>
      <c r="Y417" s="95"/>
      <c r="Z417" s="95"/>
      <c r="AA417" s="95"/>
      <c r="AB417" s="95"/>
      <c r="AC417" s="95"/>
      <c r="AD417" s="95"/>
      <c r="AE417" s="95"/>
      <c r="AF417" s="95"/>
      <c r="AG417" s="95"/>
      <c r="AH417" s="95"/>
      <c r="AI417" s="95"/>
      <c r="AJ417" s="95"/>
      <c r="AK417" s="95"/>
      <c r="AL417" s="95"/>
      <c r="AM417" s="95"/>
      <c r="AN417" s="95"/>
      <c r="AO417" s="95"/>
      <c r="AP417" s="95"/>
      <c r="AQ417" s="95"/>
      <c r="AR417" s="95"/>
      <c r="AS417" s="95"/>
    </row>
    <row r="418">
      <c r="A418" s="575"/>
      <c r="B418" s="337"/>
      <c r="C418" s="337"/>
      <c r="D418" s="337"/>
      <c r="E418" s="337"/>
      <c r="F418" s="337"/>
      <c r="G418" s="337"/>
      <c r="H418" s="337"/>
      <c r="I418" s="337"/>
      <c r="J418" s="337"/>
      <c r="K418" s="337"/>
      <c r="L418" s="337"/>
      <c r="M418" s="337"/>
      <c r="N418" s="337"/>
      <c r="O418" s="337"/>
      <c r="P418" s="337"/>
      <c r="Q418" s="337"/>
      <c r="R418" s="337"/>
      <c r="S418" s="337"/>
      <c r="T418" s="337"/>
      <c r="U418" s="337"/>
      <c r="V418" s="337"/>
      <c r="W418" s="95"/>
      <c r="X418" s="95"/>
      <c r="Y418" s="95"/>
      <c r="Z418" s="95"/>
      <c r="AA418" s="95"/>
      <c r="AB418" s="95"/>
      <c r="AC418" s="95"/>
      <c r="AD418" s="95"/>
      <c r="AE418" s="95"/>
      <c r="AF418" s="95"/>
      <c r="AG418" s="95"/>
      <c r="AH418" s="95"/>
      <c r="AI418" s="95"/>
      <c r="AJ418" s="95"/>
      <c r="AK418" s="95"/>
      <c r="AL418" s="95"/>
      <c r="AM418" s="95"/>
      <c r="AN418" s="95"/>
      <c r="AO418" s="95"/>
      <c r="AP418" s="95"/>
      <c r="AQ418" s="95"/>
      <c r="AR418" s="95"/>
      <c r="AS418" s="95"/>
    </row>
    <row r="419">
      <c r="A419" s="575"/>
      <c r="B419" s="337"/>
      <c r="C419" s="337"/>
      <c r="D419" s="337"/>
      <c r="E419" s="337"/>
      <c r="F419" s="337"/>
      <c r="G419" s="337"/>
      <c r="H419" s="337"/>
      <c r="I419" s="337"/>
      <c r="J419" s="337"/>
      <c r="K419" s="337"/>
      <c r="L419" s="337"/>
      <c r="M419" s="337"/>
      <c r="N419" s="337"/>
      <c r="O419" s="337"/>
      <c r="P419" s="337"/>
      <c r="Q419" s="337"/>
      <c r="R419" s="337"/>
      <c r="S419" s="337"/>
      <c r="T419" s="337"/>
      <c r="U419" s="337"/>
      <c r="V419" s="337"/>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row>
    <row r="420">
      <c r="A420" s="575"/>
      <c r="B420" s="337"/>
      <c r="C420" s="337"/>
      <c r="D420" s="337"/>
      <c r="E420" s="337"/>
      <c r="F420" s="337"/>
      <c r="G420" s="337"/>
      <c r="H420" s="337"/>
      <c r="I420" s="337"/>
      <c r="J420" s="337"/>
      <c r="K420" s="337"/>
      <c r="L420" s="337"/>
      <c r="M420" s="337"/>
      <c r="N420" s="337"/>
      <c r="O420" s="337"/>
      <c r="P420" s="337"/>
      <c r="Q420" s="337"/>
      <c r="R420" s="337"/>
      <c r="S420" s="337"/>
      <c r="T420" s="337"/>
      <c r="U420" s="337"/>
      <c r="V420" s="337"/>
      <c r="W420" s="95"/>
      <c r="X420" s="95"/>
      <c r="Y420" s="95"/>
      <c r="Z420" s="95"/>
      <c r="AA420" s="95"/>
      <c r="AB420" s="95"/>
      <c r="AC420" s="95"/>
      <c r="AD420" s="95"/>
      <c r="AE420" s="95"/>
      <c r="AF420" s="95"/>
      <c r="AG420" s="95"/>
      <c r="AH420" s="95"/>
      <c r="AI420" s="95"/>
      <c r="AJ420" s="95"/>
      <c r="AK420" s="95"/>
      <c r="AL420" s="95"/>
      <c r="AM420" s="95"/>
      <c r="AN420" s="95"/>
      <c r="AO420" s="95"/>
      <c r="AP420" s="95"/>
      <c r="AQ420" s="95"/>
      <c r="AR420" s="95"/>
      <c r="AS420" s="95"/>
    </row>
    <row r="421">
      <c r="A421" s="575"/>
      <c r="B421" s="337"/>
      <c r="C421" s="337"/>
      <c r="D421" s="337"/>
      <c r="E421" s="337"/>
      <c r="F421" s="337"/>
      <c r="G421" s="337"/>
      <c r="H421" s="337"/>
      <c r="I421" s="337"/>
      <c r="J421" s="337"/>
      <c r="K421" s="337"/>
      <c r="L421" s="337"/>
      <c r="M421" s="337"/>
      <c r="N421" s="337"/>
      <c r="O421" s="337"/>
      <c r="P421" s="337"/>
      <c r="Q421" s="337"/>
      <c r="R421" s="337"/>
      <c r="S421" s="337"/>
      <c r="T421" s="337"/>
      <c r="U421" s="337"/>
      <c r="V421" s="337"/>
      <c r="W421" s="95"/>
      <c r="X421" s="95"/>
      <c r="Y421" s="95"/>
      <c r="Z421" s="95"/>
      <c r="AA421" s="95"/>
      <c r="AB421" s="95"/>
      <c r="AC421" s="95"/>
      <c r="AD421" s="95"/>
      <c r="AE421" s="95"/>
      <c r="AF421" s="95"/>
      <c r="AG421" s="95"/>
      <c r="AH421" s="95"/>
      <c r="AI421" s="95"/>
      <c r="AJ421" s="95"/>
      <c r="AK421" s="95"/>
      <c r="AL421" s="95"/>
      <c r="AM421" s="95"/>
      <c r="AN421" s="95"/>
      <c r="AO421" s="95"/>
      <c r="AP421" s="95"/>
      <c r="AQ421" s="95"/>
      <c r="AR421" s="95"/>
      <c r="AS421" s="95"/>
    </row>
    <row r="422">
      <c r="A422" s="575"/>
      <c r="B422" s="337"/>
      <c r="C422" s="337"/>
      <c r="D422" s="337"/>
      <c r="E422" s="337"/>
      <c r="F422" s="337"/>
      <c r="G422" s="337"/>
      <c r="H422" s="337"/>
      <c r="I422" s="337"/>
      <c r="J422" s="337"/>
      <c r="K422" s="337"/>
      <c r="L422" s="337"/>
      <c r="M422" s="337"/>
      <c r="N422" s="337"/>
      <c r="O422" s="337"/>
      <c r="P422" s="337"/>
      <c r="Q422" s="337"/>
      <c r="R422" s="337"/>
      <c r="S422" s="337"/>
      <c r="T422" s="337"/>
      <c r="U422" s="337"/>
      <c r="V422" s="337"/>
      <c r="W422" s="95"/>
      <c r="X422" s="95"/>
      <c r="Y422" s="95"/>
      <c r="Z422" s="95"/>
      <c r="AA422" s="95"/>
      <c r="AB422" s="95"/>
      <c r="AC422" s="95"/>
      <c r="AD422" s="95"/>
      <c r="AE422" s="95"/>
      <c r="AF422" s="95"/>
      <c r="AG422" s="95"/>
      <c r="AH422" s="95"/>
      <c r="AI422" s="95"/>
      <c r="AJ422" s="95"/>
      <c r="AK422" s="95"/>
      <c r="AL422" s="95"/>
      <c r="AM422" s="95"/>
      <c r="AN422" s="95"/>
      <c r="AO422" s="95"/>
      <c r="AP422" s="95"/>
      <c r="AQ422" s="95"/>
      <c r="AR422" s="95"/>
      <c r="AS422" s="95"/>
    </row>
    <row r="423">
      <c r="A423" s="575"/>
      <c r="B423" s="337"/>
      <c r="C423" s="337"/>
      <c r="D423" s="337"/>
      <c r="E423" s="337"/>
      <c r="F423" s="337"/>
      <c r="G423" s="337"/>
      <c r="H423" s="337"/>
      <c r="I423" s="337"/>
      <c r="J423" s="337"/>
      <c r="K423" s="337"/>
      <c r="L423" s="337"/>
      <c r="M423" s="337"/>
      <c r="N423" s="337"/>
      <c r="O423" s="337"/>
      <c r="P423" s="337"/>
      <c r="Q423" s="337"/>
      <c r="R423" s="337"/>
      <c r="S423" s="337"/>
      <c r="T423" s="337"/>
      <c r="U423" s="337"/>
      <c r="V423" s="337"/>
      <c r="W423" s="95"/>
      <c r="X423" s="95"/>
      <c r="Y423" s="95"/>
      <c r="Z423" s="95"/>
      <c r="AA423" s="95"/>
      <c r="AB423" s="95"/>
      <c r="AC423" s="95"/>
      <c r="AD423" s="95"/>
      <c r="AE423" s="95"/>
      <c r="AF423" s="95"/>
      <c r="AG423" s="95"/>
      <c r="AH423" s="95"/>
      <c r="AI423" s="95"/>
      <c r="AJ423" s="95"/>
      <c r="AK423" s="95"/>
      <c r="AL423" s="95"/>
      <c r="AM423" s="95"/>
      <c r="AN423" s="95"/>
      <c r="AO423" s="95"/>
      <c r="AP423" s="95"/>
      <c r="AQ423" s="95"/>
      <c r="AR423" s="95"/>
      <c r="AS423" s="95"/>
    </row>
    <row r="424">
      <c r="A424" s="575"/>
      <c r="B424" s="337"/>
      <c r="C424" s="337"/>
      <c r="D424" s="337"/>
      <c r="E424" s="337"/>
      <c r="F424" s="337"/>
      <c r="G424" s="337"/>
      <c r="H424" s="337"/>
      <c r="I424" s="337"/>
      <c r="J424" s="337"/>
      <c r="K424" s="337"/>
      <c r="L424" s="337"/>
      <c r="M424" s="337"/>
      <c r="N424" s="337"/>
      <c r="O424" s="337"/>
      <c r="P424" s="337"/>
      <c r="Q424" s="337"/>
      <c r="R424" s="337"/>
      <c r="S424" s="337"/>
      <c r="T424" s="337"/>
      <c r="U424" s="337"/>
      <c r="V424" s="337"/>
      <c r="W424" s="95"/>
      <c r="X424" s="95"/>
      <c r="Y424" s="95"/>
      <c r="Z424" s="95"/>
      <c r="AA424" s="95"/>
      <c r="AB424" s="95"/>
      <c r="AC424" s="95"/>
      <c r="AD424" s="95"/>
      <c r="AE424" s="95"/>
      <c r="AF424" s="95"/>
      <c r="AG424" s="95"/>
      <c r="AH424" s="95"/>
      <c r="AI424" s="95"/>
      <c r="AJ424" s="95"/>
      <c r="AK424" s="95"/>
      <c r="AL424" s="95"/>
      <c r="AM424" s="95"/>
      <c r="AN424" s="95"/>
      <c r="AO424" s="95"/>
      <c r="AP424" s="95"/>
      <c r="AQ424" s="95"/>
      <c r="AR424" s="95"/>
      <c r="AS424" s="95"/>
    </row>
    <row r="425">
      <c r="A425" s="575"/>
      <c r="B425" s="337"/>
      <c r="C425" s="337"/>
      <c r="D425" s="337"/>
      <c r="E425" s="337"/>
      <c r="F425" s="337"/>
      <c r="G425" s="337"/>
      <c r="H425" s="337"/>
      <c r="I425" s="337"/>
      <c r="J425" s="337"/>
      <c r="K425" s="337"/>
      <c r="L425" s="337"/>
      <c r="M425" s="337"/>
      <c r="N425" s="337"/>
      <c r="O425" s="337"/>
      <c r="P425" s="337"/>
      <c r="Q425" s="337"/>
      <c r="R425" s="337"/>
      <c r="S425" s="337"/>
      <c r="T425" s="337"/>
      <c r="U425" s="337"/>
      <c r="V425" s="337"/>
      <c r="W425" s="95"/>
      <c r="X425" s="95"/>
      <c r="Y425" s="95"/>
      <c r="Z425" s="95"/>
      <c r="AA425" s="95"/>
      <c r="AB425" s="95"/>
      <c r="AC425" s="95"/>
      <c r="AD425" s="95"/>
      <c r="AE425" s="95"/>
      <c r="AF425" s="95"/>
      <c r="AG425" s="95"/>
      <c r="AH425" s="95"/>
      <c r="AI425" s="95"/>
      <c r="AJ425" s="95"/>
      <c r="AK425" s="95"/>
      <c r="AL425" s="95"/>
      <c r="AM425" s="95"/>
      <c r="AN425" s="95"/>
      <c r="AO425" s="95"/>
      <c r="AP425" s="95"/>
      <c r="AQ425" s="95"/>
      <c r="AR425" s="95"/>
      <c r="AS425" s="95"/>
    </row>
    <row r="426">
      <c r="A426" s="575"/>
      <c r="B426" s="337"/>
      <c r="C426" s="337"/>
      <c r="D426" s="337"/>
      <c r="E426" s="337"/>
      <c r="F426" s="337"/>
      <c r="G426" s="337"/>
      <c r="H426" s="337"/>
      <c r="I426" s="337"/>
      <c r="J426" s="337"/>
      <c r="K426" s="337"/>
      <c r="L426" s="337"/>
      <c r="M426" s="337"/>
      <c r="N426" s="337"/>
      <c r="O426" s="337"/>
      <c r="P426" s="337"/>
      <c r="Q426" s="337"/>
      <c r="R426" s="337"/>
      <c r="S426" s="337"/>
      <c r="T426" s="337"/>
      <c r="U426" s="337"/>
      <c r="V426" s="337"/>
      <c r="W426" s="95"/>
      <c r="X426" s="95"/>
      <c r="Y426" s="95"/>
      <c r="Z426" s="95"/>
      <c r="AA426" s="95"/>
      <c r="AB426" s="95"/>
      <c r="AC426" s="95"/>
      <c r="AD426" s="95"/>
      <c r="AE426" s="95"/>
      <c r="AF426" s="95"/>
      <c r="AG426" s="95"/>
      <c r="AH426" s="95"/>
      <c r="AI426" s="95"/>
      <c r="AJ426" s="95"/>
      <c r="AK426" s="95"/>
      <c r="AL426" s="95"/>
      <c r="AM426" s="95"/>
      <c r="AN426" s="95"/>
      <c r="AO426" s="95"/>
      <c r="AP426" s="95"/>
      <c r="AQ426" s="95"/>
      <c r="AR426" s="95"/>
      <c r="AS426" s="95"/>
    </row>
    <row r="427">
      <c r="A427" s="575"/>
      <c r="B427" s="337"/>
      <c r="C427" s="337"/>
      <c r="D427" s="337"/>
      <c r="E427" s="337"/>
      <c r="F427" s="337"/>
      <c r="G427" s="337"/>
      <c r="H427" s="337"/>
      <c r="I427" s="337"/>
      <c r="J427" s="337"/>
      <c r="K427" s="337"/>
      <c r="L427" s="337"/>
      <c r="M427" s="337"/>
      <c r="N427" s="337"/>
      <c r="O427" s="337"/>
      <c r="P427" s="337"/>
      <c r="Q427" s="337"/>
      <c r="R427" s="337"/>
      <c r="S427" s="337"/>
      <c r="T427" s="337"/>
      <c r="U427" s="337"/>
      <c r="V427" s="337"/>
      <c r="W427" s="95"/>
      <c r="X427" s="95"/>
      <c r="Y427" s="95"/>
      <c r="Z427" s="95"/>
      <c r="AA427" s="95"/>
      <c r="AB427" s="95"/>
      <c r="AC427" s="95"/>
      <c r="AD427" s="95"/>
      <c r="AE427" s="95"/>
      <c r="AF427" s="95"/>
      <c r="AG427" s="95"/>
      <c r="AH427" s="95"/>
      <c r="AI427" s="95"/>
      <c r="AJ427" s="95"/>
      <c r="AK427" s="95"/>
      <c r="AL427" s="95"/>
      <c r="AM427" s="95"/>
      <c r="AN427" s="95"/>
      <c r="AO427" s="95"/>
      <c r="AP427" s="95"/>
      <c r="AQ427" s="95"/>
      <c r="AR427" s="95"/>
      <c r="AS427" s="95"/>
    </row>
    <row r="428">
      <c r="A428" s="575"/>
      <c r="B428" s="337"/>
      <c r="C428" s="337"/>
      <c r="D428" s="337"/>
      <c r="E428" s="337"/>
      <c r="F428" s="337"/>
      <c r="G428" s="337"/>
      <c r="H428" s="337"/>
      <c r="I428" s="337"/>
      <c r="J428" s="337"/>
      <c r="K428" s="337"/>
      <c r="L428" s="337"/>
      <c r="M428" s="337"/>
      <c r="N428" s="337"/>
      <c r="O428" s="337"/>
      <c r="P428" s="337"/>
      <c r="Q428" s="337"/>
      <c r="R428" s="337"/>
      <c r="S428" s="337"/>
      <c r="T428" s="337"/>
      <c r="U428" s="337"/>
      <c r="V428" s="337"/>
      <c r="W428" s="95"/>
      <c r="X428" s="95"/>
      <c r="Y428" s="95"/>
      <c r="Z428" s="95"/>
      <c r="AA428" s="95"/>
      <c r="AB428" s="95"/>
      <c r="AC428" s="95"/>
      <c r="AD428" s="95"/>
      <c r="AE428" s="95"/>
      <c r="AF428" s="95"/>
      <c r="AG428" s="95"/>
      <c r="AH428" s="95"/>
      <c r="AI428" s="95"/>
      <c r="AJ428" s="95"/>
      <c r="AK428" s="95"/>
      <c r="AL428" s="95"/>
      <c r="AM428" s="95"/>
      <c r="AN428" s="95"/>
      <c r="AO428" s="95"/>
      <c r="AP428" s="95"/>
      <c r="AQ428" s="95"/>
      <c r="AR428" s="95"/>
      <c r="AS428" s="95"/>
    </row>
    <row r="429">
      <c r="A429" s="575"/>
      <c r="B429" s="337"/>
      <c r="C429" s="337"/>
      <c r="D429" s="337"/>
      <c r="E429" s="337"/>
      <c r="F429" s="337"/>
      <c r="G429" s="337"/>
      <c r="H429" s="337"/>
      <c r="I429" s="337"/>
      <c r="J429" s="337"/>
      <c r="K429" s="337"/>
      <c r="L429" s="337"/>
      <c r="M429" s="337"/>
      <c r="N429" s="337"/>
      <c r="O429" s="337"/>
      <c r="P429" s="337"/>
      <c r="Q429" s="337"/>
      <c r="R429" s="337"/>
      <c r="S429" s="337"/>
      <c r="T429" s="337"/>
      <c r="U429" s="337"/>
      <c r="V429" s="337"/>
      <c r="W429" s="95"/>
      <c r="X429" s="95"/>
      <c r="Y429" s="95"/>
      <c r="Z429" s="95"/>
      <c r="AA429" s="95"/>
      <c r="AB429" s="95"/>
      <c r="AC429" s="95"/>
      <c r="AD429" s="95"/>
      <c r="AE429" s="95"/>
      <c r="AF429" s="95"/>
      <c r="AG429" s="95"/>
      <c r="AH429" s="95"/>
      <c r="AI429" s="95"/>
      <c r="AJ429" s="95"/>
      <c r="AK429" s="95"/>
      <c r="AL429" s="95"/>
      <c r="AM429" s="95"/>
      <c r="AN429" s="95"/>
      <c r="AO429" s="95"/>
      <c r="AP429" s="95"/>
      <c r="AQ429" s="95"/>
      <c r="AR429" s="95"/>
      <c r="AS429" s="95"/>
    </row>
    <row r="430">
      <c r="A430" s="575"/>
      <c r="B430" s="337"/>
      <c r="C430" s="337"/>
      <c r="D430" s="337"/>
      <c r="E430" s="337"/>
      <c r="F430" s="337"/>
      <c r="G430" s="337"/>
      <c r="H430" s="337"/>
      <c r="I430" s="337"/>
      <c r="J430" s="337"/>
      <c r="K430" s="337"/>
      <c r="L430" s="337"/>
      <c r="M430" s="337"/>
      <c r="N430" s="337"/>
      <c r="O430" s="337"/>
      <c r="P430" s="337"/>
      <c r="Q430" s="337"/>
      <c r="R430" s="337"/>
      <c r="S430" s="337"/>
      <c r="T430" s="337"/>
      <c r="U430" s="337"/>
      <c r="V430" s="337"/>
      <c r="W430" s="95"/>
      <c r="X430" s="95"/>
      <c r="Y430" s="95"/>
      <c r="Z430" s="95"/>
      <c r="AA430" s="95"/>
      <c r="AB430" s="95"/>
      <c r="AC430" s="95"/>
      <c r="AD430" s="95"/>
      <c r="AE430" s="95"/>
      <c r="AF430" s="95"/>
      <c r="AG430" s="95"/>
      <c r="AH430" s="95"/>
      <c r="AI430" s="95"/>
      <c r="AJ430" s="95"/>
      <c r="AK430" s="95"/>
      <c r="AL430" s="95"/>
      <c r="AM430" s="95"/>
      <c r="AN430" s="95"/>
      <c r="AO430" s="95"/>
      <c r="AP430" s="95"/>
      <c r="AQ430" s="95"/>
      <c r="AR430" s="95"/>
      <c r="AS430" s="95"/>
    </row>
    <row r="431">
      <c r="A431" s="575"/>
      <c r="B431" s="337"/>
      <c r="C431" s="337"/>
      <c r="D431" s="337"/>
      <c r="E431" s="337"/>
      <c r="F431" s="337"/>
      <c r="G431" s="337"/>
      <c r="H431" s="337"/>
      <c r="I431" s="337"/>
      <c r="J431" s="337"/>
      <c r="K431" s="337"/>
      <c r="L431" s="337"/>
      <c r="M431" s="337"/>
      <c r="N431" s="337"/>
      <c r="O431" s="337"/>
      <c r="P431" s="337"/>
      <c r="Q431" s="337"/>
      <c r="R431" s="337"/>
      <c r="S431" s="337"/>
      <c r="T431" s="337"/>
      <c r="U431" s="337"/>
      <c r="V431" s="337"/>
      <c r="W431" s="95"/>
      <c r="X431" s="95"/>
      <c r="Y431" s="95"/>
      <c r="Z431" s="95"/>
      <c r="AA431" s="95"/>
      <c r="AB431" s="95"/>
      <c r="AC431" s="95"/>
      <c r="AD431" s="95"/>
      <c r="AE431" s="95"/>
      <c r="AF431" s="95"/>
      <c r="AG431" s="95"/>
      <c r="AH431" s="95"/>
      <c r="AI431" s="95"/>
      <c r="AJ431" s="95"/>
      <c r="AK431" s="95"/>
      <c r="AL431" s="95"/>
      <c r="AM431" s="95"/>
      <c r="AN431" s="95"/>
      <c r="AO431" s="95"/>
      <c r="AP431" s="95"/>
      <c r="AQ431" s="95"/>
      <c r="AR431" s="95"/>
      <c r="AS431" s="95"/>
    </row>
    <row r="432">
      <c r="A432" s="575"/>
      <c r="B432" s="337"/>
      <c r="C432" s="337"/>
      <c r="D432" s="337"/>
      <c r="E432" s="337"/>
      <c r="F432" s="337"/>
      <c r="G432" s="337"/>
      <c r="H432" s="337"/>
      <c r="I432" s="337"/>
      <c r="J432" s="337"/>
      <c r="K432" s="337"/>
      <c r="L432" s="337"/>
      <c r="M432" s="337"/>
      <c r="N432" s="337"/>
      <c r="O432" s="337"/>
      <c r="P432" s="337"/>
      <c r="Q432" s="337"/>
      <c r="R432" s="337"/>
      <c r="S432" s="337"/>
      <c r="T432" s="337"/>
      <c r="U432" s="337"/>
      <c r="V432" s="337"/>
      <c r="W432" s="95"/>
      <c r="X432" s="95"/>
      <c r="Y432" s="95"/>
      <c r="Z432" s="95"/>
      <c r="AA432" s="95"/>
      <c r="AB432" s="95"/>
      <c r="AC432" s="95"/>
      <c r="AD432" s="95"/>
      <c r="AE432" s="95"/>
      <c r="AF432" s="95"/>
      <c r="AG432" s="95"/>
      <c r="AH432" s="95"/>
      <c r="AI432" s="95"/>
      <c r="AJ432" s="95"/>
      <c r="AK432" s="95"/>
      <c r="AL432" s="95"/>
      <c r="AM432" s="95"/>
      <c r="AN432" s="95"/>
      <c r="AO432" s="95"/>
      <c r="AP432" s="95"/>
      <c r="AQ432" s="95"/>
      <c r="AR432" s="95"/>
      <c r="AS432" s="95"/>
    </row>
    <row r="433">
      <c r="A433" s="575"/>
      <c r="B433" s="337"/>
      <c r="C433" s="337"/>
      <c r="D433" s="337"/>
      <c r="E433" s="337"/>
      <c r="F433" s="337"/>
      <c r="G433" s="337"/>
      <c r="H433" s="337"/>
      <c r="I433" s="337"/>
      <c r="J433" s="337"/>
      <c r="K433" s="337"/>
      <c r="L433" s="337"/>
      <c r="M433" s="337"/>
      <c r="N433" s="337"/>
      <c r="O433" s="337"/>
      <c r="P433" s="337"/>
      <c r="Q433" s="337"/>
      <c r="R433" s="337"/>
      <c r="S433" s="337"/>
      <c r="T433" s="337"/>
      <c r="U433" s="337"/>
      <c r="V433" s="337"/>
      <c r="W433" s="95"/>
      <c r="X433" s="95"/>
      <c r="Y433" s="95"/>
      <c r="Z433" s="95"/>
      <c r="AA433" s="95"/>
      <c r="AB433" s="95"/>
      <c r="AC433" s="95"/>
      <c r="AD433" s="95"/>
      <c r="AE433" s="95"/>
      <c r="AF433" s="95"/>
      <c r="AG433" s="95"/>
      <c r="AH433" s="95"/>
      <c r="AI433" s="95"/>
      <c r="AJ433" s="95"/>
      <c r="AK433" s="95"/>
      <c r="AL433" s="95"/>
      <c r="AM433" s="95"/>
      <c r="AN433" s="95"/>
      <c r="AO433" s="95"/>
      <c r="AP433" s="95"/>
      <c r="AQ433" s="95"/>
      <c r="AR433" s="95"/>
      <c r="AS433" s="95"/>
    </row>
    <row r="434">
      <c r="A434" s="575"/>
      <c r="B434" s="337"/>
      <c r="C434" s="337"/>
      <c r="D434" s="337"/>
      <c r="E434" s="337"/>
      <c r="F434" s="337"/>
      <c r="G434" s="337"/>
      <c r="H434" s="337"/>
      <c r="I434" s="337"/>
      <c r="J434" s="337"/>
      <c r="K434" s="337"/>
      <c r="L434" s="337"/>
      <c r="M434" s="337"/>
      <c r="N434" s="337"/>
      <c r="O434" s="337"/>
      <c r="P434" s="337"/>
      <c r="Q434" s="337"/>
      <c r="R434" s="337"/>
      <c r="S434" s="337"/>
      <c r="T434" s="337"/>
      <c r="U434" s="337"/>
      <c r="V434" s="337"/>
      <c r="W434" s="95"/>
      <c r="X434" s="95"/>
      <c r="Y434" s="95"/>
      <c r="Z434" s="95"/>
      <c r="AA434" s="95"/>
      <c r="AB434" s="95"/>
      <c r="AC434" s="95"/>
      <c r="AD434" s="95"/>
      <c r="AE434" s="95"/>
      <c r="AF434" s="95"/>
      <c r="AG434" s="95"/>
      <c r="AH434" s="95"/>
      <c r="AI434" s="95"/>
      <c r="AJ434" s="95"/>
      <c r="AK434" s="95"/>
      <c r="AL434" s="95"/>
      <c r="AM434" s="95"/>
      <c r="AN434" s="95"/>
      <c r="AO434" s="95"/>
      <c r="AP434" s="95"/>
      <c r="AQ434" s="95"/>
      <c r="AR434" s="95"/>
      <c r="AS434" s="95"/>
    </row>
    <row r="435">
      <c r="A435" s="575"/>
      <c r="B435" s="337"/>
      <c r="C435" s="337"/>
      <c r="D435" s="337"/>
      <c r="E435" s="337"/>
      <c r="F435" s="337"/>
      <c r="G435" s="337"/>
      <c r="H435" s="337"/>
      <c r="I435" s="337"/>
      <c r="J435" s="337"/>
      <c r="K435" s="337"/>
      <c r="L435" s="337"/>
      <c r="M435" s="337"/>
      <c r="N435" s="337"/>
      <c r="O435" s="337"/>
      <c r="P435" s="337"/>
      <c r="Q435" s="337"/>
      <c r="R435" s="337"/>
      <c r="S435" s="337"/>
      <c r="T435" s="337"/>
      <c r="U435" s="337"/>
      <c r="V435" s="337"/>
      <c r="W435" s="95"/>
      <c r="X435" s="95"/>
      <c r="Y435" s="95"/>
      <c r="Z435" s="95"/>
      <c r="AA435" s="95"/>
      <c r="AB435" s="95"/>
      <c r="AC435" s="95"/>
      <c r="AD435" s="95"/>
      <c r="AE435" s="95"/>
      <c r="AF435" s="95"/>
      <c r="AG435" s="95"/>
      <c r="AH435" s="95"/>
      <c r="AI435" s="95"/>
      <c r="AJ435" s="95"/>
      <c r="AK435" s="95"/>
      <c r="AL435" s="95"/>
      <c r="AM435" s="95"/>
      <c r="AN435" s="95"/>
      <c r="AO435" s="95"/>
      <c r="AP435" s="95"/>
      <c r="AQ435" s="95"/>
      <c r="AR435" s="95"/>
      <c r="AS435" s="95"/>
    </row>
    <row r="436">
      <c r="A436" s="575"/>
      <c r="B436" s="337"/>
      <c r="C436" s="337"/>
      <c r="D436" s="337"/>
      <c r="E436" s="337"/>
      <c r="F436" s="337"/>
      <c r="G436" s="337"/>
      <c r="H436" s="337"/>
      <c r="I436" s="337"/>
      <c r="J436" s="337"/>
      <c r="K436" s="337"/>
      <c r="L436" s="337"/>
      <c r="M436" s="337"/>
      <c r="N436" s="337"/>
      <c r="O436" s="337"/>
      <c r="P436" s="337"/>
      <c r="Q436" s="337"/>
      <c r="R436" s="337"/>
      <c r="S436" s="337"/>
      <c r="T436" s="337"/>
      <c r="U436" s="337"/>
      <c r="V436" s="337"/>
      <c r="W436" s="95"/>
      <c r="X436" s="95"/>
      <c r="Y436" s="95"/>
      <c r="Z436" s="95"/>
      <c r="AA436" s="95"/>
      <c r="AB436" s="95"/>
      <c r="AC436" s="95"/>
      <c r="AD436" s="95"/>
      <c r="AE436" s="95"/>
      <c r="AF436" s="95"/>
      <c r="AG436" s="95"/>
      <c r="AH436" s="95"/>
      <c r="AI436" s="95"/>
      <c r="AJ436" s="95"/>
      <c r="AK436" s="95"/>
      <c r="AL436" s="95"/>
      <c r="AM436" s="95"/>
      <c r="AN436" s="95"/>
      <c r="AO436" s="95"/>
      <c r="AP436" s="95"/>
      <c r="AQ436" s="95"/>
      <c r="AR436" s="95"/>
      <c r="AS436" s="95"/>
    </row>
    <row r="437">
      <c r="A437" s="575"/>
      <c r="B437" s="337"/>
      <c r="C437" s="337"/>
      <c r="D437" s="337"/>
      <c r="E437" s="337"/>
      <c r="F437" s="337"/>
      <c r="G437" s="337"/>
      <c r="H437" s="337"/>
      <c r="I437" s="337"/>
      <c r="J437" s="337"/>
      <c r="K437" s="337"/>
      <c r="L437" s="337"/>
      <c r="M437" s="337"/>
      <c r="N437" s="337"/>
      <c r="O437" s="337"/>
      <c r="P437" s="337"/>
      <c r="Q437" s="337"/>
      <c r="R437" s="337"/>
      <c r="S437" s="337"/>
      <c r="T437" s="337"/>
      <c r="U437" s="337"/>
      <c r="V437" s="337"/>
      <c r="W437" s="95"/>
      <c r="X437" s="95"/>
      <c r="Y437" s="95"/>
      <c r="Z437" s="95"/>
      <c r="AA437" s="95"/>
      <c r="AB437" s="95"/>
      <c r="AC437" s="95"/>
      <c r="AD437" s="95"/>
      <c r="AE437" s="95"/>
      <c r="AF437" s="95"/>
      <c r="AG437" s="95"/>
      <c r="AH437" s="95"/>
      <c r="AI437" s="95"/>
      <c r="AJ437" s="95"/>
      <c r="AK437" s="95"/>
      <c r="AL437" s="95"/>
      <c r="AM437" s="95"/>
      <c r="AN437" s="95"/>
      <c r="AO437" s="95"/>
      <c r="AP437" s="95"/>
      <c r="AQ437" s="95"/>
      <c r="AR437" s="95"/>
      <c r="AS437" s="95"/>
    </row>
    <row r="438">
      <c r="A438" s="575"/>
      <c r="B438" s="337"/>
      <c r="C438" s="337"/>
      <c r="D438" s="337"/>
      <c r="E438" s="337"/>
      <c r="F438" s="337"/>
      <c r="G438" s="337"/>
      <c r="H438" s="337"/>
      <c r="I438" s="337"/>
      <c r="J438" s="337"/>
      <c r="K438" s="337"/>
      <c r="L438" s="337"/>
      <c r="M438" s="337"/>
      <c r="N438" s="337"/>
      <c r="O438" s="337"/>
      <c r="P438" s="337"/>
      <c r="Q438" s="337"/>
      <c r="R438" s="337"/>
      <c r="S438" s="337"/>
      <c r="T438" s="337"/>
      <c r="U438" s="337"/>
      <c r="V438" s="337"/>
      <c r="W438" s="95"/>
      <c r="X438" s="95"/>
      <c r="Y438" s="95"/>
      <c r="Z438" s="95"/>
      <c r="AA438" s="95"/>
      <c r="AB438" s="95"/>
      <c r="AC438" s="95"/>
      <c r="AD438" s="95"/>
      <c r="AE438" s="95"/>
      <c r="AF438" s="95"/>
      <c r="AG438" s="95"/>
      <c r="AH438" s="95"/>
      <c r="AI438" s="95"/>
      <c r="AJ438" s="95"/>
      <c r="AK438" s="95"/>
      <c r="AL438" s="95"/>
      <c r="AM438" s="95"/>
      <c r="AN438" s="95"/>
      <c r="AO438" s="95"/>
      <c r="AP438" s="95"/>
      <c r="AQ438" s="95"/>
      <c r="AR438" s="95"/>
      <c r="AS438" s="95"/>
    </row>
    <row r="439">
      <c r="A439" s="575"/>
      <c r="B439" s="337"/>
      <c r="C439" s="337"/>
      <c r="D439" s="337"/>
      <c r="E439" s="337"/>
      <c r="F439" s="337"/>
      <c r="G439" s="337"/>
      <c r="H439" s="337"/>
      <c r="I439" s="337"/>
      <c r="J439" s="337"/>
      <c r="K439" s="337"/>
      <c r="L439" s="337"/>
      <c r="M439" s="337"/>
      <c r="N439" s="337"/>
      <c r="O439" s="337"/>
      <c r="P439" s="337"/>
      <c r="Q439" s="337"/>
      <c r="R439" s="337"/>
      <c r="S439" s="337"/>
      <c r="T439" s="337"/>
      <c r="U439" s="337"/>
      <c r="V439" s="337"/>
      <c r="W439" s="95"/>
      <c r="X439" s="95"/>
      <c r="Y439" s="95"/>
      <c r="Z439" s="95"/>
      <c r="AA439" s="95"/>
      <c r="AB439" s="95"/>
      <c r="AC439" s="95"/>
      <c r="AD439" s="95"/>
      <c r="AE439" s="95"/>
      <c r="AF439" s="95"/>
      <c r="AG439" s="95"/>
      <c r="AH439" s="95"/>
      <c r="AI439" s="95"/>
      <c r="AJ439" s="95"/>
      <c r="AK439" s="95"/>
      <c r="AL439" s="95"/>
      <c r="AM439" s="95"/>
      <c r="AN439" s="95"/>
      <c r="AO439" s="95"/>
      <c r="AP439" s="95"/>
      <c r="AQ439" s="95"/>
      <c r="AR439" s="95"/>
      <c r="AS439" s="95"/>
    </row>
    <row r="440">
      <c r="A440" s="575"/>
      <c r="B440" s="337"/>
      <c r="C440" s="337"/>
      <c r="D440" s="337"/>
      <c r="E440" s="337"/>
      <c r="F440" s="337"/>
      <c r="G440" s="337"/>
      <c r="H440" s="337"/>
      <c r="I440" s="337"/>
      <c r="J440" s="337"/>
      <c r="K440" s="337"/>
      <c r="L440" s="337"/>
      <c r="M440" s="337"/>
      <c r="N440" s="337"/>
      <c r="O440" s="337"/>
      <c r="P440" s="337"/>
      <c r="Q440" s="337"/>
      <c r="R440" s="337"/>
      <c r="S440" s="337"/>
      <c r="T440" s="337"/>
      <c r="U440" s="337"/>
      <c r="V440" s="337"/>
      <c r="W440" s="95"/>
      <c r="X440" s="95"/>
      <c r="Y440" s="95"/>
      <c r="Z440" s="95"/>
      <c r="AA440" s="95"/>
      <c r="AB440" s="95"/>
      <c r="AC440" s="95"/>
      <c r="AD440" s="95"/>
      <c r="AE440" s="95"/>
      <c r="AF440" s="95"/>
      <c r="AG440" s="95"/>
      <c r="AH440" s="95"/>
      <c r="AI440" s="95"/>
      <c r="AJ440" s="95"/>
      <c r="AK440" s="95"/>
      <c r="AL440" s="95"/>
      <c r="AM440" s="95"/>
      <c r="AN440" s="95"/>
      <c r="AO440" s="95"/>
      <c r="AP440" s="95"/>
      <c r="AQ440" s="95"/>
      <c r="AR440" s="95"/>
      <c r="AS440" s="95"/>
    </row>
    <row r="441">
      <c r="A441" s="575"/>
      <c r="B441" s="337"/>
      <c r="C441" s="337"/>
      <c r="D441" s="337"/>
      <c r="E441" s="337"/>
      <c r="F441" s="337"/>
      <c r="G441" s="337"/>
      <c r="H441" s="337"/>
      <c r="I441" s="337"/>
      <c r="J441" s="337"/>
      <c r="K441" s="337"/>
      <c r="L441" s="337"/>
      <c r="M441" s="337"/>
      <c r="N441" s="337"/>
      <c r="O441" s="337"/>
      <c r="P441" s="337"/>
      <c r="Q441" s="337"/>
      <c r="R441" s="337"/>
      <c r="S441" s="337"/>
      <c r="T441" s="337"/>
      <c r="U441" s="337"/>
      <c r="V441" s="337"/>
      <c r="W441" s="95"/>
      <c r="X441" s="95"/>
      <c r="Y441" s="95"/>
      <c r="Z441" s="95"/>
      <c r="AA441" s="95"/>
      <c r="AB441" s="95"/>
      <c r="AC441" s="95"/>
      <c r="AD441" s="95"/>
      <c r="AE441" s="95"/>
      <c r="AF441" s="95"/>
      <c r="AG441" s="95"/>
      <c r="AH441" s="95"/>
      <c r="AI441" s="95"/>
      <c r="AJ441" s="95"/>
      <c r="AK441" s="95"/>
      <c r="AL441" s="95"/>
      <c r="AM441" s="95"/>
      <c r="AN441" s="95"/>
      <c r="AO441" s="95"/>
      <c r="AP441" s="95"/>
      <c r="AQ441" s="95"/>
      <c r="AR441" s="95"/>
      <c r="AS441" s="95"/>
    </row>
    <row r="442">
      <c r="A442" s="575"/>
      <c r="B442" s="337"/>
      <c r="C442" s="337"/>
      <c r="D442" s="337"/>
      <c r="E442" s="337"/>
      <c r="F442" s="337"/>
      <c r="G442" s="337"/>
      <c r="H442" s="337"/>
      <c r="I442" s="337"/>
      <c r="J442" s="337"/>
      <c r="K442" s="337"/>
      <c r="L442" s="337"/>
      <c r="M442" s="337"/>
      <c r="N442" s="337"/>
      <c r="O442" s="337"/>
      <c r="P442" s="337"/>
      <c r="Q442" s="337"/>
      <c r="R442" s="337"/>
      <c r="S442" s="337"/>
      <c r="T442" s="337"/>
      <c r="U442" s="337"/>
      <c r="V442" s="337"/>
      <c r="W442" s="95"/>
      <c r="X442" s="95"/>
      <c r="Y442" s="95"/>
      <c r="Z442" s="95"/>
      <c r="AA442" s="95"/>
      <c r="AB442" s="95"/>
      <c r="AC442" s="95"/>
      <c r="AD442" s="95"/>
      <c r="AE442" s="95"/>
      <c r="AF442" s="95"/>
      <c r="AG442" s="95"/>
      <c r="AH442" s="95"/>
      <c r="AI442" s="95"/>
      <c r="AJ442" s="95"/>
      <c r="AK442" s="95"/>
      <c r="AL442" s="95"/>
      <c r="AM442" s="95"/>
      <c r="AN442" s="95"/>
      <c r="AO442" s="95"/>
      <c r="AP442" s="95"/>
      <c r="AQ442" s="95"/>
      <c r="AR442" s="95"/>
      <c r="AS442" s="95"/>
    </row>
    <row r="443">
      <c r="A443" s="575"/>
      <c r="B443" s="337"/>
      <c r="C443" s="337"/>
      <c r="D443" s="337"/>
      <c r="E443" s="337"/>
      <c r="F443" s="337"/>
      <c r="G443" s="337"/>
      <c r="H443" s="337"/>
      <c r="I443" s="337"/>
      <c r="J443" s="337"/>
      <c r="K443" s="337"/>
      <c r="L443" s="337"/>
      <c r="M443" s="337"/>
      <c r="N443" s="337"/>
      <c r="O443" s="337"/>
      <c r="P443" s="337"/>
      <c r="Q443" s="337"/>
      <c r="R443" s="337"/>
      <c r="S443" s="337"/>
      <c r="T443" s="337"/>
      <c r="U443" s="337"/>
      <c r="V443" s="337"/>
      <c r="W443" s="95"/>
      <c r="X443" s="95"/>
      <c r="Y443" s="95"/>
      <c r="Z443" s="95"/>
      <c r="AA443" s="95"/>
      <c r="AB443" s="95"/>
      <c r="AC443" s="95"/>
      <c r="AD443" s="95"/>
      <c r="AE443" s="95"/>
      <c r="AF443" s="95"/>
      <c r="AG443" s="95"/>
      <c r="AH443" s="95"/>
      <c r="AI443" s="95"/>
      <c r="AJ443" s="95"/>
      <c r="AK443" s="95"/>
      <c r="AL443" s="95"/>
      <c r="AM443" s="95"/>
      <c r="AN443" s="95"/>
      <c r="AO443" s="95"/>
      <c r="AP443" s="95"/>
      <c r="AQ443" s="95"/>
      <c r="AR443" s="95"/>
      <c r="AS443" s="95"/>
    </row>
    <row r="444">
      <c r="A444" s="575"/>
      <c r="B444" s="337"/>
      <c r="C444" s="337"/>
      <c r="D444" s="337"/>
      <c r="E444" s="337"/>
      <c r="F444" s="337"/>
      <c r="G444" s="337"/>
      <c r="H444" s="337"/>
      <c r="I444" s="337"/>
      <c r="J444" s="337"/>
      <c r="K444" s="337"/>
      <c r="L444" s="337"/>
      <c r="M444" s="337"/>
      <c r="N444" s="337"/>
      <c r="O444" s="337"/>
      <c r="P444" s="337"/>
      <c r="Q444" s="337"/>
      <c r="R444" s="337"/>
      <c r="S444" s="337"/>
      <c r="T444" s="337"/>
      <c r="U444" s="337"/>
      <c r="V444" s="337"/>
      <c r="W444" s="95"/>
      <c r="X444" s="95"/>
      <c r="Y444" s="95"/>
      <c r="Z444" s="95"/>
      <c r="AA444" s="95"/>
      <c r="AB444" s="95"/>
      <c r="AC444" s="95"/>
      <c r="AD444" s="95"/>
      <c r="AE444" s="95"/>
      <c r="AF444" s="95"/>
      <c r="AG444" s="95"/>
      <c r="AH444" s="95"/>
      <c r="AI444" s="95"/>
      <c r="AJ444" s="95"/>
      <c r="AK444" s="95"/>
      <c r="AL444" s="95"/>
      <c r="AM444" s="95"/>
      <c r="AN444" s="95"/>
      <c r="AO444" s="95"/>
      <c r="AP444" s="95"/>
      <c r="AQ444" s="95"/>
      <c r="AR444" s="95"/>
      <c r="AS444" s="95"/>
    </row>
    <row r="445">
      <c r="A445" s="575"/>
      <c r="B445" s="337"/>
      <c r="C445" s="337"/>
      <c r="D445" s="337"/>
      <c r="E445" s="337"/>
      <c r="F445" s="337"/>
      <c r="G445" s="337"/>
      <c r="H445" s="337"/>
      <c r="I445" s="337"/>
      <c r="J445" s="337"/>
      <c r="K445" s="337"/>
      <c r="L445" s="337"/>
      <c r="M445" s="337"/>
      <c r="N445" s="337"/>
      <c r="O445" s="337"/>
      <c r="P445" s="337"/>
      <c r="Q445" s="337"/>
      <c r="R445" s="337"/>
      <c r="S445" s="337"/>
      <c r="T445" s="337"/>
      <c r="U445" s="337"/>
      <c r="V445" s="337"/>
      <c r="W445" s="95"/>
      <c r="X445" s="95"/>
      <c r="Y445" s="95"/>
      <c r="Z445" s="95"/>
      <c r="AA445" s="95"/>
      <c r="AB445" s="95"/>
      <c r="AC445" s="95"/>
      <c r="AD445" s="95"/>
      <c r="AE445" s="95"/>
      <c r="AF445" s="95"/>
      <c r="AG445" s="95"/>
      <c r="AH445" s="95"/>
      <c r="AI445" s="95"/>
      <c r="AJ445" s="95"/>
      <c r="AK445" s="95"/>
      <c r="AL445" s="95"/>
      <c r="AM445" s="95"/>
      <c r="AN445" s="95"/>
      <c r="AO445" s="95"/>
      <c r="AP445" s="95"/>
      <c r="AQ445" s="95"/>
      <c r="AR445" s="95"/>
      <c r="AS445" s="95"/>
    </row>
    <row r="446">
      <c r="A446" s="575"/>
      <c r="B446" s="337"/>
      <c r="C446" s="337"/>
      <c r="D446" s="337"/>
      <c r="E446" s="337"/>
      <c r="F446" s="337"/>
      <c r="G446" s="337"/>
      <c r="H446" s="337"/>
      <c r="I446" s="337"/>
      <c r="J446" s="337"/>
      <c r="K446" s="337"/>
      <c r="L446" s="337"/>
      <c r="M446" s="337"/>
      <c r="N446" s="337"/>
      <c r="O446" s="337"/>
      <c r="P446" s="337"/>
      <c r="Q446" s="337"/>
      <c r="R446" s="337"/>
      <c r="S446" s="337"/>
      <c r="T446" s="337"/>
      <c r="U446" s="337"/>
      <c r="V446" s="337"/>
      <c r="W446" s="95"/>
      <c r="X446" s="95"/>
      <c r="Y446" s="95"/>
      <c r="Z446" s="95"/>
      <c r="AA446" s="95"/>
      <c r="AB446" s="95"/>
      <c r="AC446" s="95"/>
      <c r="AD446" s="95"/>
      <c r="AE446" s="95"/>
      <c r="AF446" s="95"/>
      <c r="AG446" s="95"/>
      <c r="AH446" s="95"/>
      <c r="AI446" s="95"/>
      <c r="AJ446" s="95"/>
      <c r="AK446" s="95"/>
      <c r="AL446" s="95"/>
      <c r="AM446" s="95"/>
      <c r="AN446" s="95"/>
      <c r="AO446" s="95"/>
      <c r="AP446" s="95"/>
      <c r="AQ446" s="95"/>
      <c r="AR446" s="95"/>
      <c r="AS446" s="95"/>
    </row>
    <row r="447">
      <c r="A447" s="575"/>
      <c r="B447" s="337"/>
      <c r="C447" s="337"/>
      <c r="D447" s="337"/>
      <c r="E447" s="337"/>
      <c r="F447" s="337"/>
      <c r="G447" s="337"/>
      <c r="H447" s="337"/>
      <c r="I447" s="337"/>
      <c r="J447" s="337"/>
      <c r="K447" s="337"/>
      <c r="L447" s="337"/>
      <c r="M447" s="337"/>
      <c r="N447" s="337"/>
      <c r="O447" s="337"/>
      <c r="P447" s="337"/>
      <c r="Q447" s="337"/>
      <c r="R447" s="337"/>
      <c r="S447" s="337"/>
      <c r="T447" s="337"/>
      <c r="U447" s="337"/>
      <c r="V447" s="337"/>
      <c r="W447" s="95"/>
      <c r="X447" s="95"/>
      <c r="Y447" s="95"/>
      <c r="Z447" s="95"/>
      <c r="AA447" s="95"/>
      <c r="AB447" s="95"/>
      <c r="AC447" s="95"/>
      <c r="AD447" s="95"/>
      <c r="AE447" s="95"/>
      <c r="AF447" s="95"/>
      <c r="AG447" s="95"/>
      <c r="AH447" s="95"/>
      <c r="AI447" s="95"/>
      <c r="AJ447" s="95"/>
      <c r="AK447" s="95"/>
      <c r="AL447" s="95"/>
      <c r="AM447" s="95"/>
      <c r="AN447" s="95"/>
      <c r="AO447" s="95"/>
      <c r="AP447" s="95"/>
      <c r="AQ447" s="95"/>
      <c r="AR447" s="95"/>
      <c r="AS447" s="95"/>
    </row>
    <row r="448">
      <c r="A448" s="575"/>
      <c r="B448" s="337"/>
      <c r="C448" s="337"/>
      <c r="D448" s="337"/>
      <c r="E448" s="337"/>
      <c r="F448" s="337"/>
      <c r="G448" s="337"/>
      <c r="H448" s="337"/>
      <c r="I448" s="337"/>
      <c r="J448" s="337"/>
      <c r="K448" s="337"/>
      <c r="L448" s="337"/>
      <c r="M448" s="337"/>
      <c r="N448" s="337"/>
      <c r="O448" s="337"/>
      <c r="P448" s="337"/>
      <c r="Q448" s="337"/>
      <c r="R448" s="337"/>
      <c r="S448" s="337"/>
      <c r="T448" s="337"/>
      <c r="U448" s="337"/>
      <c r="V448" s="337"/>
      <c r="W448" s="95"/>
      <c r="X448" s="95"/>
      <c r="Y448" s="95"/>
      <c r="Z448" s="95"/>
      <c r="AA448" s="95"/>
      <c r="AB448" s="95"/>
      <c r="AC448" s="95"/>
      <c r="AD448" s="95"/>
      <c r="AE448" s="95"/>
      <c r="AF448" s="95"/>
      <c r="AG448" s="95"/>
      <c r="AH448" s="95"/>
      <c r="AI448" s="95"/>
      <c r="AJ448" s="95"/>
      <c r="AK448" s="95"/>
      <c r="AL448" s="95"/>
      <c r="AM448" s="95"/>
      <c r="AN448" s="95"/>
      <c r="AO448" s="95"/>
      <c r="AP448" s="95"/>
      <c r="AQ448" s="95"/>
      <c r="AR448" s="95"/>
      <c r="AS448" s="95"/>
    </row>
    <row r="449">
      <c r="A449" s="575"/>
      <c r="B449" s="337"/>
      <c r="C449" s="337"/>
      <c r="D449" s="337"/>
      <c r="E449" s="337"/>
      <c r="F449" s="337"/>
      <c r="G449" s="337"/>
      <c r="H449" s="337"/>
      <c r="I449" s="337"/>
      <c r="J449" s="337"/>
      <c r="K449" s="337"/>
      <c r="L449" s="337"/>
      <c r="M449" s="337"/>
      <c r="N449" s="337"/>
      <c r="O449" s="337"/>
      <c r="P449" s="337"/>
      <c r="Q449" s="337"/>
      <c r="R449" s="337"/>
      <c r="S449" s="337"/>
      <c r="T449" s="337"/>
      <c r="U449" s="337"/>
      <c r="V449" s="337"/>
      <c r="W449" s="95"/>
      <c r="X449" s="95"/>
      <c r="Y449" s="95"/>
      <c r="Z449" s="95"/>
      <c r="AA449" s="95"/>
      <c r="AB449" s="95"/>
      <c r="AC449" s="95"/>
      <c r="AD449" s="95"/>
      <c r="AE449" s="95"/>
      <c r="AF449" s="95"/>
      <c r="AG449" s="95"/>
      <c r="AH449" s="95"/>
      <c r="AI449" s="95"/>
      <c r="AJ449" s="95"/>
      <c r="AK449" s="95"/>
      <c r="AL449" s="95"/>
      <c r="AM449" s="95"/>
      <c r="AN449" s="95"/>
      <c r="AO449" s="95"/>
      <c r="AP449" s="95"/>
      <c r="AQ449" s="95"/>
      <c r="AR449" s="95"/>
      <c r="AS449" s="95"/>
    </row>
    <row r="450">
      <c r="A450" s="575"/>
      <c r="B450" s="337"/>
      <c r="C450" s="337"/>
      <c r="D450" s="337"/>
      <c r="E450" s="337"/>
      <c r="F450" s="337"/>
      <c r="G450" s="337"/>
      <c r="H450" s="337"/>
      <c r="I450" s="337"/>
      <c r="J450" s="337"/>
      <c r="K450" s="337"/>
      <c r="L450" s="337"/>
      <c r="M450" s="337"/>
      <c r="N450" s="337"/>
      <c r="O450" s="337"/>
      <c r="P450" s="337"/>
      <c r="Q450" s="337"/>
      <c r="R450" s="337"/>
      <c r="S450" s="337"/>
      <c r="T450" s="337"/>
      <c r="U450" s="337"/>
      <c r="V450" s="337"/>
      <c r="W450" s="95"/>
      <c r="X450" s="95"/>
      <c r="Y450" s="95"/>
      <c r="Z450" s="95"/>
      <c r="AA450" s="95"/>
      <c r="AB450" s="95"/>
      <c r="AC450" s="95"/>
      <c r="AD450" s="95"/>
      <c r="AE450" s="95"/>
      <c r="AF450" s="95"/>
      <c r="AG450" s="95"/>
      <c r="AH450" s="95"/>
      <c r="AI450" s="95"/>
      <c r="AJ450" s="95"/>
      <c r="AK450" s="95"/>
      <c r="AL450" s="95"/>
      <c r="AM450" s="95"/>
      <c r="AN450" s="95"/>
      <c r="AO450" s="95"/>
      <c r="AP450" s="95"/>
      <c r="AQ450" s="95"/>
      <c r="AR450" s="95"/>
      <c r="AS450" s="95"/>
    </row>
    <row r="451">
      <c r="A451" s="575"/>
      <c r="B451" s="337"/>
      <c r="C451" s="337"/>
      <c r="D451" s="337"/>
      <c r="E451" s="337"/>
      <c r="F451" s="337"/>
      <c r="G451" s="337"/>
      <c r="H451" s="337"/>
      <c r="I451" s="337"/>
      <c r="J451" s="337"/>
      <c r="K451" s="337"/>
      <c r="L451" s="337"/>
      <c r="M451" s="337"/>
      <c r="N451" s="337"/>
      <c r="O451" s="337"/>
      <c r="P451" s="337"/>
      <c r="Q451" s="337"/>
      <c r="R451" s="337"/>
      <c r="S451" s="337"/>
      <c r="T451" s="337"/>
      <c r="U451" s="337"/>
      <c r="V451" s="337"/>
      <c r="W451" s="95"/>
      <c r="X451" s="95"/>
      <c r="Y451" s="95"/>
      <c r="Z451" s="95"/>
      <c r="AA451" s="95"/>
      <c r="AB451" s="95"/>
      <c r="AC451" s="95"/>
      <c r="AD451" s="95"/>
      <c r="AE451" s="95"/>
      <c r="AF451" s="95"/>
      <c r="AG451" s="95"/>
      <c r="AH451" s="95"/>
      <c r="AI451" s="95"/>
      <c r="AJ451" s="95"/>
      <c r="AK451" s="95"/>
      <c r="AL451" s="95"/>
      <c r="AM451" s="95"/>
      <c r="AN451" s="95"/>
      <c r="AO451" s="95"/>
      <c r="AP451" s="95"/>
      <c r="AQ451" s="95"/>
      <c r="AR451" s="95"/>
      <c r="AS451" s="95"/>
    </row>
    <row r="452">
      <c r="A452" s="575"/>
      <c r="B452" s="337"/>
      <c r="C452" s="337"/>
      <c r="D452" s="337"/>
      <c r="E452" s="337"/>
      <c r="F452" s="337"/>
      <c r="G452" s="337"/>
      <c r="H452" s="337"/>
      <c r="I452" s="337"/>
      <c r="J452" s="337"/>
      <c r="K452" s="337"/>
      <c r="L452" s="337"/>
      <c r="M452" s="337"/>
      <c r="N452" s="337"/>
      <c r="O452" s="337"/>
      <c r="P452" s="337"/>
      <c r="Q452" s="337"/>
      <c r="R452" s="337"/>
      <c r="S452" s="337"/>
      <c r="T452" s="337"/>
      <c r="U452" s="337"/>
      <c r="V452" s="337"/>
      <c r="W452" s="95"/>
      <c r="X452" s="95"/>
      <c r="Y452" s="95"/>
      <c r="Z452" s="95"/>
      <c r="AA452" s="95"/>
      <c r="AB452" s="95"/>
      <c r="AC452" s="95"/>
      <c r="AD452" s="95"/>
      <c r="AE452" s="95"/>
      <c r="AF452" s="95"/>
      <c r="AG452" s="95"/>
      <c r="AH452" s="95"/>
      <c r="AI452" s="95"/>
      <c r="AJ452" s="95"/>
      <c r="AK452" s="95"/>
      <c r="AL452" s="95"/>
      <c r="AM452" s="95"/>
      <c r="AN452" s="95"/>
      <c r="AO452" s="95"/>
      <c r="AP452" s="95"/>
      <c r="AQ452" s="95"/>
      <c r="AR452" s="95"/>
      <c r="AS452" s="95"/>
    </row>
    <row r="453">
      <c r="A453" s="575"/>
      <c r="B453" s="337"/>
      <c r="C453" s="337"/>
      <c r="D453" s="337"/>
      <c r="E453" s="337"/>
      <c r="F453" s="337"/>
      <c r="G453" s="337"/>
      <c r="H453" s="337"/>
      <c r="I453" s="337"/>
      <c r="J453" s="337"/>
      <c r="K453" s="337"/>
      <c r="L453" s="337"/>
      <c r="M453" s="337"/>
      <c r="N453" s="337"/>
      <c r="O453" s="337"/>
      <c r="P453" s="337"/>
      <c r="Q453" s="337"/>
      <c r="R453" s="337"/>
      <c r="S453" s="337"/>
      <c r="T453" s="337"/>
      <c r="U453" s="337"/>
      <c r="V453" s="337"/>
      <c r="W453" s="95"/>
      <c r="X453" s="95"/>
      <c r="Y453" s="95"/>
      <c r="Z453" s="95"/>
      <c r="AA453" s="95"/>
      <c r="AB453" s="95"/>
      <c r="AC453" s="95"/>
      <c r="AD453" s="95"/>
      <c r="AE453" s="95"/>
      <c r="AF453" s="95"/>
      <c r="AG453" s="95"/>
      <c r="AH453" s="95"/>
      <c r="AI453" s="95"/>
      <c r="AJ453" s="95"/>
      <c r="AK453" s="95"/>
      <c r="AL453" s="95"/>
      <c r="AM453" s="95"/>
      <c r="AN453" s="95"/>
      <c r="AO453" s="95"/>
      <c r="AP453" s="95"/>
      <c r="AQ453" s="95"/>
      <c r="AR453" s="95"/>
      <c r="AS453" s="95"/>
    </row>
    <row r="454">
      <c r="A454" s="575"/>
      <c r="B454" s="337"/>
      <c r="C454" s="337"/>
      <c r="D454" s="337"/>
      <c r="E454" s="337"/>
      <c r="F454" s="337"/>
      <c r="G454" s="337"/>
      <c r="H454" s="337"/>
      <c r="I454" s="337"/>
      <c r="J454" s="337"/>
      <c r="K454" s="337"/>
      <c r="L454" s="337"/>
      <c r="M454" s="337"/>
      <c r="N454" s="337"/>
      <c r="O454" s="337"/>
      <c r="P454" s="337"/>
      <c r="Q454" s="337"/>
      <c r="R454" s="337"/>
      <c r="S454" s="337"/>
      <c r="T454" s="337"/>
      <c r="U454" s="337"/>
      <c r="V454" s="337"/>
      <c r="W454" s="95"/>
      <c r="X454" s="95"/>
      <c r="Y454" s="95"/>
      <c r="Z454" s="95"/>
      <c r="AA454" s="95"/>
      <c r="AB454" s="95"/>
      <c r="AC454" s="95"/>
      <c r="AD454" s="95"/>
      <c r="AE454" s="95"/>
      <c r="AF454" s="95"/>
      <c r="AG454" s="95"/>
      <c r="AH454" s="95"/>
      <c r="AI454" s="95"/>
      <c r="AJ454" s="95"/>
      <c r="AK454" s="95"/>
      <c r="AL454" s="95"/>
      <c r="AM454" s="95"/>
      <c r="AN454" s="95"/>
      <c r="AO454" s="95"/>
      <c r="AP454" s="95"/>
      <c r="AQ454" s="95"/>
      <c r="AR454" s="95"/>
      <c r="AS454" s="95"/>
    </row>
    <row r="455">
      <c r="A455" s="575"/>
      <c r="B455" s="337"/>
      <c r="C455" s="337"/>
      <c r="D455" s="337"/>
      <c r="E455" s="337"/>
      <c r="F455" s="337"/>
      <c r="G455" s="337"/>
      <c r="H455" s="337"/>
      <c r="I455" s="337"/>
      <c r="J455" s="337"/>
      <c r="K455" s="337"/>
      <c r="L455" s="337"/>
      <c r="M455" s="337"/>
      <c r="N455" s="337"/>
      <c r="O455" s="337"/>
      <c r="P455" s="337"/>
      <c r="Q455" s="337"/>
      <c r="R455" s="337"/>
      <c r="S455" s="337"/>
      <c r="T455" s="337"/>
      <c r="U455" s="337"/>
      <c r="V455" s="337"/>
      <c r="W455" s="95"/>
      <c r="X455" s="95"/>
      <c r="Y455" s="95"/>
      <c r="Z455" s="95"/>
      <c r="AA455" s="95"/>
      <c r="AB455" s="95"/>
      <c r="AC455" s="95"/>
      <c r="AD455" s="95"/>
      <c r="AE455" s="95"/>
      <c r="AF455" s="95"/>
      <c r="AG455" s="95"/>
      <c r="AH455" s="95"/>
      <c r="AI455" s="95"/>
      <c r="AJ455" s="95"/>
      <c r="AK455" s="95"/>
      <c r="AL455" s="95"/>
      <c r="AM455" s="95"/>
      <c r="AN455" s="95"/>
      <c r="AO455" s="95"/>
      <c r="AP455" s="95"/>
      <c r="AQ455" s="95"/>
      <c r="AR455" s="95"/>
      <c r="AS455" s="95"/>
    </row>
    <row r="456">
      <c r="A456" s="575"/>
      <c r="B456" s="337"/>
      <c r="C456" s="337"/>
      <c r="D456" s="337"/>
      <c r="E456" s="337"/>
      <c r="F456" s="337"/>
      <c r="G456" s="337"/>
      <c r="H456" s="337"/>
      <c r="I456" s="337"/>
      <c r="J456" s="337"/>
      <c r="K456" s="337"/>
      <c r="L456" s="337"/>
      <c r="M456" s="337"/>
      <c r="N456" s="337"/>
      <c r="O456" s="337"/>
      <c r="P456" s="337"/>
      <c r="Q456" s="337"/>
      <c r="R456" s="337"/>
      <c r="S456" s="337"/>
      <c r="T456" s="337"/>
      <c r="U456" s="337"/>
      <c r="V456" s="337"/>
      <c r="W456" s="95"/>
      <c r="X456" s="95"/>
      <c r="Y456" s="95"/>
      <c r="Z456" s="95"/>
      <c r="AA456" s="95"/>
      <c r="AB456" s="95"/>
      <c r="AC456" s="95"/>
      <c r="AD456" s="95"/>
      <c r="AE456" s="95"/>
      <c r="AF456" s="95"/>
      <c r="AG456" s="95"/>
      <c r="AH456" s="95"/>
      <c r="AI456" s="95"/>
      <c r="AJ456" s="95"/>
      <c r="AK456" s="95"/>
      <c r="AL456" s="95"/>
      <c r="AM456" s="95"/>
      <c r="AN456" s="95"/>
      <c r="AO456" s="95"/>
      <c r="AP456" s="95"/>
      <c r="AQ456" s="95"/>
      <c r="AR456" s="95"/>
      <c r="AS456" s="95"/>
    </row>
    <row r="457">
      <c r="A457" s="575"/>
      <c r="B457" s="337"/>
      <c r="C457" s="337"/>
      <c r="D457" s="337"/>
      <c r="E457" s="337"/>
      <c r="F457" s="337"/>
      <c r="G457" s="337"/>
      <c r="H457" s="337"/>
      <c r="I457" s="337"/>
      <c r="J457" s="337"/>
      <c r="K457" s="337"/>
      <c r="L457" s="337"/>
      <c r="M457" s="337"/>
      <c r="N457" s="337"/>
      <c r="O457" s="337"/>
      <c r="P457" s="337"/>
      <c r="Q457" s="337"/>
      <c r="R457" s="337"/>
      <c r="S457" s="337"/>
      <c r="T457" s="337"/>
      <c r="U457" s="337"/>
      <c r="V457" s="337"/>
      <c r="W457" s="95"/>
      <c r="X457" s="95"/>
      <c r="Y457" s="95"/>
      <c r="Z457" s="95"/>
      <c r="AA457" s="95"/>
      <c r="AB457" s="95"/>
      <c r="AC457" s="95"/>
      <c r="AD457" s="95"/>
      <c r="AE457" s="95"/>
      <c r="AF457" s="95"/>
      <c r="AG457" s="95"/>
      <c r="AH457" s="95"/>
      <c r="AI457" s="95"/>
      <c r="AJ457" s="95"/>
      <c r="AK457" s="95"/>
      <c r="AL457" s="95"/>
      <c r="AM457" s="95"/>
      <c r="AN457" s="95"/>
      <c r="AO457" s="95"/>
      <c r="AP457" s="95"/>
      <c r="AQ457" s="95"/>
      <c r="AR457" s="95"/>
      <c r="AS457" s="95"/>
    </row>
    <row r="458">
      <c r="A458" s="575"/>
      <c r="B458" s="337"/>
      <c r="C458" s="337"/>
      <c r="D458" s="337"/>
      <c r="E458" s="337"/>
      <c r="F458" s="337"/>
      <c r="G458" s="337"/>
      <c r="H458" s="337"/>
      <c r="I458" s="337"/>
      <c r="J458" s="337"/>
      <c r="K458" s="337"/>
      <c r="L458" s="337"/>
      <c r="M458" s="337"/>
      <c r="N458" s="337"/>
      <c r="O458" s="337"/>
      <c r="P458" s="337"/>
      <c r="Q458" s="337"/>
      <c r="R458" s="337"/>
      <c r="S458" s="337"/>
      <c r="T458" s="337"/>
      <c r="U458" s="337"/>
      <c r="V458" s="337"/>
      <c r="W458" s="95"/>
      <c r="X458" s="95"/>
      <c r="Y458" s="95"/>
      <c r="Z458" s="95"/>
      <c r="AA458" s="95"/>
      <c r="AB458" s="95"/>
      <c r="AC458" s="95"/>
      <c r="AD458" s="95"/>
      <c r="AE458" s="95"/>
      <c r="AF458" s="95"/>
      <c r="AG458" s="95"/>
      <c r="AH458" s="95"/>
      <c r="AI458" s="95"/>
      <c r="AJ458" s="95"/>
      <c r="AK458" s="95"/>
      <c r="AL458" s="95"/>
      <c r="AM458" s="95"/>
      <c r="AN458" s="95"/>
      <c r="AO458" s="95"/>
      <c r="AP458" s="95"/>
      <c r="AQ458" s="95"/>
      <c r="AR458" s="95"/>
      <c r="AS458" s="95"/>
    </row>
    <row r="459">
      <c r="A459" s="575"/>
      <c r="B459" s="337"/>
      <c r="C459" s="337"/>
      <c r="D459" s="337"/>
      <c r="E459" s="337"/>
      <c r="F459" s="337"/>
      <c r="G459" s="337"/>
      <c r="H459" s="337"/>
      <c r="I459" s="337"/>
      <c r="J459" s="337"/>
      <c r="K459" s="337"/>
      <c r="L459" s="337"/>
      <c r="M459" s="337"/>
      <c r="N459" s="337"/>
      <c r="O459" s="337"/>
      <c r="P459" s="337"/>
      <c r="Q459" s="337"/>
      <c r="R459" s="337"/>
      <c r="S459" s="337"/>
      <c r="T459" s="337"/>
      <c r="U459" s="337"/>
      <c r="V459" s="337"/>
      <c r="W459" s="95"/>
      <c r="X459" s="95"/>
      <c r="Y459" s="95"/>
      <c r="Z459" s="95"/>
      <c r="AA459" s="95"/>
      <c r="AB459" s="95"/>
      <c r="AC459" s="95"/>
      <c r="AD459" s="95"/>
      <c r="AE459" s="95"/>
      <c r="AF459" s="95"/>
      <c r="AG459" s="95"/>
      <c r="AH459" s="95"/>
      <c r="AI459" s="95"/>
      <c r="AJ459" s="95"/>
      <c r="AK459" s="95"/>
      <c r="AL459" s="95"/>
      <c r="AM459" s="95"/>
      <c r="AN459" s="95"/>
      <c r="AO459" s="95"/>
      <c r="AP459" s="95"/>
      <c r="AQ459" s="95"/>
      <c r="AR459" s="95"/>
      <c r="AS459" s="95"/>
    </row>
    <row r="460">
      <c r="A460" s="575"/>
      <c r="B460" s="337"/>
      <c r="C460" s="337"/>
      <c r="D460" s="337"/>
      <c r="E460" s="337"/>
      <c r="F460" s="337"/>
      <c r="G460" s="337"/>
      <c r="H460" s="337"/>
      <c r="I460" s="337"/>
      <c r="J460" s="337"/>
      <c r="K460" s="337"/>
      <c r="L460" s="337"/>
      <c r="M460" s="337"/>
      <c r="N460" s="337"/>
      <c r="O460" s="337"/>
      <c r="P460" s="337"/>
      <c r="Q460" s="337"/>
      <c r="R460" s="337"/>
      <c r="S460" s="337"/>
      <c r="T460" s="337"/>
      <c r="U460" s="337"/>
      <c r="V460" s="337"/>
      <c r="W460" s="95"/>
      <c r="X460" s="95"/>
      <c r="Y460" s="95"/>
      <c r="Z460" s="95"/>
      <c r="AA460" s="95"/>
      <c r="AB460" s="95"/>
      <c r="AC460" s="95"/>
      <c r="AD460" s="95"/>
      <c r="AE460" s="95"/>
      <c r="AF460" s="95"/>
      <c r="AG460" s="95"/>
      <c r="AH460" s="95"/>
      <c r="AI460" s="95"/>
      <c r="AJ460" s="95"/>
      <c r="AK460" s="95"/>
      <c r="AL460" s="95"/>
      <c r="AM460" s="95"/>
      <c r="AN460" s="95"/>
      <c r="AO460" s="95"/>
      <c r="AP460" s="95"/>
      <c r="AQ460" s="95"/>
      <c r="AR460" s="95"/>
      <c r="AS460" s="95"/>
    </row>
    <row r="461">
      <c r="A461" s="575"/>
      <c r="B461" s="337"/>
      <c r="C461" s="337"/>
      <c r="D461" s="337"/>
      <c r="E461" s="337"/>
      <c r="F461" s="337"/>
      <c r="G461" s="337"/>
      <c r="H461" s="337"/>
      <c r="I461" s="337"/>
      <c r="J461" s="337"/>
      <c r="K461" s="337"/>
      <c r="L461" s="337"/>
      <c r="M461" s="337"/>
      <c r="N461" s="337"/>
      <c r="O461" s="337"/>
      <c r="P461" s="337"/>
      <c r="Q461" s="337"/>
      <c r="R461" s="337"/>
      <c r="S461" s="337"/>
      <c r="T461" s="337"/>
      <c r="U461" s="337"/>
      <c r="V461" s="337"/>
      <c r="W461" s="95"/>
      <c r="X461" s="95"/>
      <c r="Y461" s="95"/>
      <c r="Z461" s="95"/>
      <c r="AA461" s="95"/>
      <c r="AB461" s="95"/>
      <c r="AC461" s="95"/>
      <c r="AD461" s="95"/>
      <c r="AE461" s="95"/>
      <c r="AF461" s="95"/>
      <c r="AG461" s="95"/>
      <c r="AH461" s="95"/>
      <c r="AI461" s="95"/>
      <c r="AJ461" s="95"/>
      <c r="AK461" s="95"/>
      <c r="AL461" s="95"/>
      <c r="AM461" s="95"/>
      <c r="AN461" s="95"/>
      <c r="AO461" s="95"/>
      <c r="AP461" s="95"/>
      <c r="AQ461" s="95"/>
      <c r="AR461" s="95"/>
      <c r="AS461" s="95"/>
    </row>
    <row r="462">
      <c r="A462" s="575"/>
      <c r="B462" s="337"/>
      <c r="C462" s="337"/>
      <c r="D462" s="337"/>
      <c r="E462" s="337"/>
      <c r="F462" s="337"/>
      <c r="G462" s="337"/>
      <c r="H462" s="337"/>
      <c r="I462" s="337"/>
      <c r="J462" s="337"/>
      <c r="K462" s="337"/>
      <c r="L462" s="337"/>
      <c r="M462" s="337"/>
      <c r="N462" s="337"/>
      <c r="O462" s="337"/>
      <c r="P462" s="337"/>
      <c r="Q462" s="337"/>
      <c r="R462" s="337"/>
      <c r="S462" s="337"/>
      <c r="T462" s="337"/>
      <c r="U462" s="337"/>
      <c r="V462" s="337"/>
      <c r="W462" s="95"/>
      <c r="X462" s="95"/>
      <c r="Y462" s="95"/>
      <c r="Z462" s="95"/>
      <c r="AA462" s="95"/>
      <c r="AB462" s="95"/>
      <c r="AC462" s="95"/>
      <c r="AD462" s="95"/>
      <c r="AE462" s="95"/>
      <c r="AF462" s="95"/>
      <c r="AG462" s="95"/>
      <c r="AH462" s="95"/>
      <c r="AI462" s="95"/>
      <c r="AJ462" s="95"/>
      <c r="AK462" s="95"/>
      <c r="AL462" s="95"/>
      <c r="AM462" s="95"/>
      <c r="AN462" s="95"/>
      <c r="AO462" s="95"/>
      <c r="AP462" s="95"/>
      <c r="AQ462" s="95"/>
      <c r="AR462" s="95"/>
      <c r="AS462" s="95"/>
    </row>
    <row r="463">
      <c r="A463" s="575"/>
      <c r="B463" s="337"/>
      <c r="C463" s="337"/>
      <c r="D463" s="337"/>
      <c r="E463" s="337"/>
      <c r="F463" s="337"/>
      <c r="G463" s="337"/>
      <c r="H463" s="337"/>
      <c r="I463" s="337"/>
      <c r="J463" s="337"/>
      <c r="K463" s="337"/>
      <c r="L463" s="337"/>
      <c r="M463" s="337"/>
      <c r="N463" s="337"/>
      <c r="O463" s="337"/>
      <c r="P463" s="337"/>
      <c r="Q463" s="337"/>
      <c r="R463" s="337"/>
      <c r="S463" s="337"/>
      <c r="T463" s="337"/>
      <c r="U463" s="337"/>
      <c r="V463" s="337"/>
      <c r="W463" s="95"/>
      <c r="X463" s="95"/>
      <c r="Y463" s="95"/>
      <c r="Z463" s="95"/>
      <c r="AA463" s="95"/>
      <c r="AB463" s="95"/>
      <c r="AC463" s="95"/>
      <c r="AD463" s="95"/>
      <c r="AE463" s="95"/>
      <c r="AF463" s="95"/>
      <c r="AG463" s="95"/>
      <c r="AH463" s="95"/>
      <c r="AI463" s="95"/>
      <c r="AJ463" s="95"/>
      <c r="AK463" s="95"/>
      <c r="AL463" s="95"/>
      <c r="AM463" s="95"/>
      <c r="AN463" s="95"/>
      <c r="AO463" s="95"/>
      <c r="AP463" s="95"/>
      <c r="AQ463" s="95"/>
      <c r="AR463" s="95"/>
      <c r="AS463" s="95"/>
    </row>
    <row r="464">
      <c r="A464" s="575"/>
      <c r="B464" s="337"/>
      <c r="C464" s="337"/>
      <c r="D464" s="337"/>
      <c r="E464" s="337"/>
      <c r="F464" s="337"/>
      <c r="G464" s="337"/>
      <c r="H464" s="337"/>
      <c r="I464" s="337"/>
      <c r="J464" s="337"/>
      <c r="K464" s="337"/>
      <c r="L464" s="337"/>
      <c r="M464" s="337"/>
      <c r="N464" s="337"/>
      <c r="O464" s="337"/>
      <c r="P464" s="337"/>
      <c r="Q464" s="337"/>
      <c r="R464" s="337"/>
      <c r="S464" s="337"/>
      <c r="T464" s="337"/>
      <c r="U464" s="337"/>
      <c r="V464" s="337"/>
      <c r="W464" s="95"/>
      <c r="X464" s="95"/>
      <c r="Y464" s="95"/>
      <c r="Z464" s="95"/>
      <c r="AA464" s="95"/>
      <c r="AB464" s="95"/>
      <c r="AC464" s="95"/>
      <c r="AD464" s="95"/>
      <c r="AE464" s="95"/>
      <c r="AF464" s="95"/>
      <c r="AG464" s="95"/>
      <c r="AH464" s="95"/>
      <c r="AI464" s="95"/>
      <c r="AJ464" s="95"/>
      <c r="AK464" s="95"/>
      <c r="AL464" s="95"/>
      <c r="AM464" s="95"/>
      <c r="AN464" s="95"/>
      <c r="AO464" s="95"/>
      <c r="AP464" s="95"/>
      <c r="AQ464" s="95"/>
      <c r="AR464" s="95"/>
      <c r="AS464" s="95"/>
    </row>
    <row r="465">
      <c r="A465" s="575"/>
      <c r="B465" s="337"/>
      <c r="C465" s="337"/>
      <c r="D465" s="337"/>
      <c r="E465" s="337"/>
      <c r="F465" s="337"/>
      <c r="G465" s="337"/>
      <c r="H465" s="337"/>
      <c r="I465" s="337"/>
      <c r="J465" s="337"/>
      <c r="K465" s="337"/>
      <c r="L465" s="337"/>
      <c r="M465" s="337"/>
      <c r="N465" s="337"/>
      <c r="O465" s="337"/>
      <c r="P465" s="337"/>
      <c r="Q465" s="337"/>
      <c r="R465" s="337"/>
      <c r="S465" s="337"/>
      <c r="T465" s="337"/>
      <c r="U465" s="337"/>
      <c r="V465" s="337"/>
      <c r="W465" s="95"/>
      <c r="X465" s="95"/>
      <c r="Y465" s="95"/>
      <c r="Z465" s="95"/>
      <c r="AA465" s="95"/>
      <c r="AB465" s="95"/>
      <c r="AC465" s="95"/>
      <c r="AD465" s="95"/>
      <c r="AE465" s="95"/>
      <c r="AF465" s="95"/>
      <c r="AG465" s="95"/>
      <c r="AH465" s="95"/>
      <c r="AI465" s="95"/>
      <c r="AJ465" s="95"/>
      <c r="AK465" s="95"/>
      <c r="AL465" s="95"/>
      <c r="AM465" s="95"/>
      <c r="AN465" s="95"/>
      <c r="AO465" s="95"/>
      <c r="AP465" s="95"/>
      <c r="AQ465" s="95"/>
      <c r="AR465" s="95"/>
      <c r="AS465" s="95"/>
    </row>
    <row r="466">
      <c r="A466" s="575"/>
      <c r="B466" s="337"/>
      <c r="C466" s="337"/>
      <c r="D466" s="337"/>
      <c r="E466" s="337"/>
      <c r="F466" s="337"/>
      <c r="G466" s="337"/>
      <c r="H466" s="337"/>
      <c r="I466" s="337"/>
      <c r="J466" s="337"/>
      <c r="K466" s="337"/>
      <c r="L466" s="337"/>
      <c r="M466" s="337"/>
      <c r="N466" s="337"/>
      <c r="O466" s="337"/>
      <c r="P466" s="337"/>
      <c r="Q466" s="337"/>
      <c r="R466" s="337"/>
      <c r="S466" s="337"/>
      <c r="T466" s="337"/>
      <c r="U466" s="337"/>
      <c r="V466" s="337"/>
      <c r="W466" s="95"/>
      <c r="X466" s="95"/>
      <c r="Y466" s="95"/>
      <c r="Z466" s="95"/>
      <c r="AA466" s="95"/>
      <c r="AB466" s="95"/>
      <c r="AC466" s="95"/>
      <c r="AD466" s="95"/>
      <c r="AE466" s="95"/>
      <c r="AF466" s="95"/>
      <c r="AG466" s="95"/>
      <c r="AH466" s="95"/>
      <c r="AI466" s="95"/>
      <c r="AJ466" s="95"/>
      <c r="AK466" s="95"/>
      <c r="AL466" s="95"/>
      <c r="AM466" s="95"/>
      <c r="AN466" s="95"/>
      <c r="AO466" s="95"/>
      <c r="AP466" s="95"/>
      <c r="AQ466" s="95"/>
      <c r="AR466" s="95"/>
      <c r="AS466" s="95"/>
    </row>
    <row r="467">
      <c r="A467" s="575"/>
      <c r="B467" s="337"/>
      <c r="C467" s="337"/>
      <c r="D467" s="337"/>
      <c r="E467" s="337"/>
      <c r="F467" s="337"/>
      <c r="G467" s="337"/>
      <c r="H467" s="337"/>
      <c r="I467" s="337"/>
      <c r="J467" s="337"/>
      <c r="K467" s="337"/>
      <c r="L467" s="337"/>
      <c r="M467" s="337"/>
      <c r="N467" s="337"/>
      <c r="O467" s="337"/>
      <c r="P467" s="337"/>
      <c r="Q467" s="337"/>
      <c r="R467" s="337"/>
      <c r="S467" s="337"/>
      <c r="T467" s="337"/>
      <c r="U467" s="337"/>
      <c r="V467" s="337"/>
      <c r="W467" s="95"/>
      <c r="X467" s="95"/>
      <c r="Y467" s="95"/>
      <c r="Z467" s="95"/>
      <c r="AA467" s="95"/>
      <c r="AB467" s="95"/>
      <c r="AC467" s="95"/>
      <c r="AD467" s="95"/>
      <c r="AE467" s="95"/>
      <c r="AF467" s="95"/>
      <c r="AG467" s="95"/>
      <c r="AH467" s="95"/>
      <c r="AI467" s="95"/>
      <c r="AJ467" s="95"/>
      <c r="AK467" s="95"/>
      <c r="AL467" s="95"/>
      <c r="AM467" s="95"/>
      <c r="AN467" s="95"/>
      <c r="AO467" s="95"/>
      <c r="AP467" s="95"/>
      <c r="AQ467" s="95"/>
      <c r="AR467" s="95"/>
      <c r="AS467" s="95"/>
    </row>
    <row r="468">
      <c r="A468" s="575"/>
      <c r="B468" s="337"/>
      <c r="C468" s="337"/>
      <c r="D468" s="337"/>
      <c r="E468" s="337"/>
      <c r="F468" s="337"/>
      <c r="G468" s="337"/>
      <c r="H468" s="337"/>
      <c r="I468" s="337"/>
      <c r="J468" s="337"/>
      <c r="K468" s="337"/>
      <c r="L468" s="337"/>
      <c r="M468" s="337"/>
      <c r="N468" s="337"/>
      <c r="O468" s="337"/>
      <c r="P468" s="337"/>
      <c r="Q468" s="337"/>
      <c r="R468" s="337"/>
      <c r="S468" s="337"/>
      <c r="T468" s="337"/>
      <c r="U468" s="337"/>
      <c r="V468" s="337"/>
      <c r="W468" s="95"/>
      <c r="X468" s="95"/>
      <c r="Y468" s="95"/>
      <c r="Z468" s="95"/>
      <c r="AA468" s="95"/>
      <c r="AB468" s="95"/>
      <c r="AC468" s="95"/>
      <c r="AD468" s="95"/>
      <c r="AE468" s="95"/>
      <c r="AF468" s="95"/>
      <c r="AG468" s="95"/>
      <c r="AH468" s="95"/>
      <c r="AI468" s="95"/>
      <c r="AJ468" s="95"/>
      <c r="AK468" s="95"/>
      <c r="AL468" s="95"/>
      <c r="AM468" s="95"/>
      <c r="AN468" s="95"/>
      <c r="AO468" s="95"/>
      <c r="AP468" s="95"/>
      <c r="AQ468" s="95"/>
      <c r="AR468" s="95"/>
      <c r="AS468" s="95"/>
    </row>
    <row r="469">
      <c r="A469" s="575"/>
      <c r="B469" s="337"/>
      <c r="C469" s="337"/>
      <c r="D469" s="337"/>
      <c r="E469" s="337"/>
      <c r="F469" s="337"/>
      <c r="G469" s="337"/>
      <c r="H469" s="337"/>
      <c r="I469" s="337"/>
      <c r="J469" s="337"/>
      <c r="K469" s="337"/>
      <c r="L469" s="337"/>
      <c r="M469" s="337"/>
      <c r="N469" s="337"/>
      <c r="O469" s="337"/>
      <c r="P469" s="337"/>
      <c r="Q469" s="337"/>
      <c r="R469" s="337"/>
      <c r="S469" s="337"/>
      <c r="T469" s="337"/>
      <c r="U469" s="337"/>
      <c r="V469" s="337"/>
      <c r="W469" s="95"/>
      <c r="X469" s="95"/>
      <c r="Y469" s="95"/>
      <c r="Z469" s="95"/>
      <c r="AA469" s="95"/>
      <c r="AB469" s="95"/>
      <c r="AC469" s="95"/>
      <c r="AD469" s="95"/>
      <c r="AE469" s="95"/>
      <c r="AF469" s="95"/>
      <c r="AG469" s="95"/>
      <c r="AH469" s="95"/>
      <c r="AI469" s="95"/>
      <c r="AJ469" s="95"/>
      <c r="AK469" s="95"/>
      <c r="AL469" s="95"/>
      <c r="AM469" s="95"/>
      <c r="AN469" s="95"/>
      <c r="AO469" s="95"/>
      <c r="AP469" s="95"/>
      <c r="AQ469" s="95"/>
      <c r="AR469" s="95"/>
      <c r="AS469" s="95"/>
    </row>
    <row r="470">
      <c r="A470" s="575"/>
      <c r="B470" s="337"/>
      <c r="C470" s="337"/>
      <c r="D470" s="337"/>
      <c r="E470" s="337"/>
      <c r="F470" s="337"/>
      <c r="G470" s="337"/>
      <c r="H470" s="337"/>
      <c r="I470" s="337"/>
      <c r="J470" s="337"/>
      <c r="K470" s="337"/>
      <c r="L470" s="337"/>
      <c r="M470" s="337"/>
      <c r="N470" s="337"/>
      <c r="O470" s="337"/>
      <c r="P470" s="337"/>
      <c r="Q470" s="337"/>
      <c r="R470" s="337"/>
      <c r="S470" s="337"/>
      <c r="T470" s="337"/>
      <c r="U470" s="337"/>
      <c r="V470" s="337"/>
      <c r="W470" s="95"/>
      <c r="X470" s="95"/>
      <c r="Y470" s="95"/>
      <c r="Z470" s="95"/>
      <c r="AA470" s="95"/>
      <c r="AB470" s="95"/>
      <c r="AC470" s="95"/>
      <c r="AD470" s="95"/>
      <c r="AE470" s="95"/>
      <c r="AF470" s="95"/>
      <c r="AG470" s="95"/>
      <c r="AH470" s="95"/>
      <c r="AI470" s="95"/>
      <c r="AJ470" s="95"/>
      <c r="AK470" s="95"/>
      <c r="AL470" s="95"/>
      <c r="AM470" s="95"/>
      <c r="AN470" s="95"/>
      <c r="AO470" s="95"/>
      <c r="AP470" s="95"/>
      <c r="AQ470" s="95"/>
      <c r="AR470" s="95"/>
      <c r="AS470" s="95"/>
    </row>
    <row r="471">
      <c r="A471" s="575"/>
      <c r="B471" s="337"/>
      <c r="C471" s="337"/>
      <c r="D471" s="337"/>
      <c r="E471" s="337"/>
      <c r="F471" s="337"/>
      <c r="G471" s="337"/>
      <c r="H471" s="337"/>
      <c r="I471" s="337"/>
      <c r="J471" s="337"/>
      <c r="K471" s="337"/>
      <c r="L471" s="337"/>
      <c r="M471" s="337"/>
      <c r="N471" s="337"/>
      <c r="O471" s="337"/>
      <c r="P471" s="337"/>
      <c r="Q471" s="337"/>
      <c r="R471" s="337"/>
      <c r="S471" s="337"/>
      <c r="T471" s="337"/>
      <c r="U471" s="337"/>
      <c r="V471" s="337"/>
      <c r="W471" s="95"/>
      <c r="X471" s="95"/>
      <c r="Y471" s="95"/>
      <c r="Z471" s="95"/>
      <c r="AA471" s="95"/>
      <c r="AB471" s="95"/>
      <c r="AC471" s="95"/>
      <c r="AD471" s="95"/>
      <c r="AE471" s="95"/>
      <c r="AF471" s="95"/>
      <c r="AG471" s="95"/>
      <c r="AH471" s="95"/>
      <c r="AI471" s="95"/>
      <c r="AJ471" s="95"/>
      <c r="AK471" s="95"/>
      <c r="AL471" s="95"/>
      <c r="AM471" s="95"/>
      <c r="AN471" s="95"/>
      <c r="AO471" s="95"/>
      <c r="AP471" s="95"/>
      <c r="AQ471" s="95"/>
      <c r="AR471" s="95"/>
      <c r="AS471" s="95"/>
    </row>
    <row r="472">
      <c r="A472" s="575"/>
      <c r="B472" s="337"/>
      <c r="C472" s="337"/>
      <c r="D472" s="337"/>
      <c r="E472" s="337"/>
      <c r="F472" s="337"/>
      <c r="G472" s="337"/>
      <c r="H472" s="337"/>
      <c r="I472" s="337"/>
      <c r="J472" s="337"/>
      <c r="K472" s="337"/>
      <c r="L472" s="337"/>
      <c r="M472" s="337"/>
      <c r="N472" s="337"/>
      <c r="O472" s="337"/>
      <c r="P472" s="337"/>
      <c r="Q472" s="337"/>
      <c r="R472" s="337"/>
      <c r="S472" s="337"/>
      <c r="T472" s="337"/>
      <c r="U472" s="337"/>
      <c r="V472" s="337"/>
      <c r="W472" s="95"/>
      <c r="X472" s="95"/>
      <c r="Y472" s="95"/>
      <c r="Z472" s="95"/>
      <c r="AA472" s="95"/>
      <c r="AB472" s="95"/>
      <c r="AC472" s="95"/>
      <c r="AD472" s="95"/>
      <c r="AE472" s="95"/>
      <c r="AF472" s="95"/>
      <c r="AG472" s="95"/>
      <c r="AH472" s="95"/>
      <c r="AI472" s="95"/>
      <c r="AJ472" s="95"/>
      <c r="AK472" s="95"/>
      <c r="AL472" s="95"/>
      <c r="AM472" s="95"/>
      <c r="AN472" s="95"/>
      <c r="AO472" s="95"/>
      <c r="AP472" s="95"/>
      <c r="AQ472" s="95"/>
      <c r="AR472" s="95"/>
      <c r="AS472" s="95"/>
    </row>
    <row r="473">
      <c r="A473" s="575"/>
      <c r="B473" s="337"/>
      <c r="C473" s="337"/>
      <c r="D473" s="337"/>
      <c r="E473" s="337"/>
      <c r="F473" s="337"/>
      <c r="G473" s="337"/>
      <c r="H473" s="337"/>
      <c r="I473" s="337"/>
      <c r="J473" s="337"/>
      <c r="K473" s="337"/>
      <c r="L473" s="337"/>
      <c r="M473" s="337"/>
      <c r="N473" s="337"/>
      <c r="O473" s="337"/>
      <c r="P473" s="337"/>
      <c r="Q473" s="337"/>
      <c r="R473" s="337"/>
      <c r="S473" s="337"/>
      <c r="T473" s="337"/>
      <c r="U473" s="337"/>
      <c r="V473" s="337"/>
      <c r="W473" s="95"/>
      <c r="X473" s="95"/>
      <c r="Y473" s="95"/>
      <c r="Z473" s="95"/>
      <c r="AA473" s="95"/>
      <c r="AB473" s="95"/>
      <c r="AC473" s="95"/>
      <c r="AD473" s="95"/>
      <c r="AE473" s="95"/>
      <c r="AF473" s="95"/>
      <c r="AG473" s="95"/>
      <c r="AH473" s="95"/>
      <c r="AI473" s="95"/>
      <c r="AJ473" s="95"/>
      <c r="AK473" s="95"/>
      <c r="AL473" s="95"/>
      <c r="AM473" s="95"/>
      <c r="AN473" s="95"/>
      <c r="AO473" s="95"/>
      <c r="AP473" s="95"/>
      <c r="AQ473" s="95"/>
      <c r="AR473" s="95"/>
      <c r="AS473" s="95"/>
    </row>
    <row r="474">
      <c r="A474" s="575"/>
      <c r="B474" s="337"/>
      <c r="C474" s="337"/>
      <c r="D474" s="337"/>
      <c r="E474" s="337"/>
      <c r="F474" s="337"/>
      <c r="G474" s="337"/>
      <c r="H474" s="337"/>
      <c r="I474" s="337"/>
      <c r="J474" s="337"/>
      <c r="K474" s="337"/>
      <c r="L474" s="337"/>
      <c r="M474" s="337"/>
      <c r="N474" s="337"/>
      <c r="O474" s="337"/>
      <c r="P474" s="337"/>
      <c r="Q474" s="337"/>
      <c r="R474" s="337"/>
      <c r="S474" s="337"/>
      <c r="T474" s="337"/>
      <c r="U474" s="337"/>
      <c r="V474" s="337"/>
      <c r="W474" s="95"/>
      <c r="X474" s="95"/>
      <c r="Y474" s="95"/>
      <c r="Z474" s="95"/>
      <c r="AA474" s="95"/>
      <c r="AB474" s="95"/>
      <c r="AC474" s="95"/>
      <c r="AD474" s="95"/>
      <c r="AE474" s="95"/>
      <c r="AF474" s="95"/>
      <c r="AG474" s="95"/>
      <c r="AH474" s="95"/>
      <c r="AI474" s="95"/>
      <c r="AJ474" s="95"/>
      <c r="AK474" s="95"/>
      <c r="AL474" s="95"/>
      <c r="AM474" s="95"/>
      <c r="AN474" s="95"/>
      <c r="AO474" s="95"/>
      <c r="AP474" s="95"/>
      <c r="AQ474" s="95"/>
      <c r="AR474" s="95"/>
      <c r="AS474" s="95"/>
    </row>
    <row r="475">
      <c r="A475" s="575"/>
      <c r="B475" s="337"/>
      <c r="C475" s="337"/>
      <c r="D475" s="337"/>
      <c r="E475" s="337"/>
      <c r="F475" s="337"/>
      <c r="G475" s="337"/>
      <c r="H475" s="337"/>
      <c r="I475" s="337"/>
      <c r="J475" s="337"/>
      <c r="K475" s="337"/>
      <c r="L475" s="337"/>
      <c r="M475" s="337"/>
      <c r="N475" s="337"/>
      <c r="O475" s="337"/>
      <c r="P475" s="337"/>
      <c r="Q475" s="337"/>
      <c r="R475" s="337"/>
      <c r="S475" s="337"/>
      <c r="T475" s="337"/>
      <c r="U475" s="337"/>
      <c r="V475" s="337"/>
      <c r="W475" s="95"/>
      <c r="X475" s="95"/>
      <c r="Y475" s="95"/>
      <c r="Z475" s="95"/>
      <c r="AA475" s="95"/>
      <c r="AB475" s="95"/>
      <c r="AC475" s="95"/>
      <c r="AD475" s="95"/>
      <c r="AE475" s="95"/>
      <c r="AF475" s="95"/>
      <c r="AG475" s="95"/>
      <c r="AH475" s="95"/>
      <c r="AI475" s="95"/>
      <c r="AJ475" s="95"/>
      <c r="AK475" s="95"/>
      <c r="AL475" s="95"/>
      <c r="AM475" s="95"/>
      <c r="AN475" s="95"/>
      <c r="AO475" s="95"/>
      <c r="AP475" s="95"/>
      <c r="AQ475" s="95"/>
      <c r="AR475" s="95"/>
      <c r="AS475" s="95"/>
    </row>
    <row r="476">
      <c r="A476" s="575"/>
      <c r="B476" s="337"/>
      <c r="C476" s="337"/>
      <c r="D476" s="337"/>
      <c r="E476" s="337"/>
      <c r="F476" s="337"/>
      <c r="G476" s="337"/>
      <c r="H476" s="337"/>
      <c r="I476" s="337"/>
      <c r="J476" s="337"/>
      <c r="K476" s="337"/>
      <c r="L476" s="337"/>
      <c r="M476" s="337"/>
      <c r="N476" s="337"/>
      <c r="O476" s="337"/>
      <c r="P476" s="337"/>
      <c r="Q476" s="337"/>
      <c r="R476" s="337"/>
      <c r="S476" s="337"/>
      <c r="T476" s="337"/>
      <c r="U476" s="337"/>
      <c r="V476" s="337"/>
      <c r="W476" s="95"/>
      <c r="X476" s="95"/>
      <c r="Y476" s="95"/>
      <c r="Z476" s="95"/>
      <c r="AA476" s="95"/>
      <c r="AB476" s="95"/>
      <c r="AC476" s="95"/>
      <c r="AD476" s="95"/>
      <c r="AE476" s="95"/>
      <c r="AF476" s="95"/>
      <c r="AG476" s="95"/>
      <c r="AH476" s="95"/>
      <c r="AI476" s="95"/>
      <c r="AJ476" s="95"/>
      <c r="AK476" s="95"/>
      <c r="AL476" s="95"/>
      <c r="AM476" s="95"/>
      <c r="AN476" s="95"/>
      <c r="AO476" s="95"/>
      <c r="AP476" s="95"/>
      <c r="AQ476" s="95"/>
      <c r="AR476" s="95"/>
      <c r="AS476" s="95"/>
    </row>
    <row r="477">
      <c r="A477" s="575"/>
      <c r="B477" s="337"/>
      <c r="C477" s="337"/>
      <c r="D477" s="337"/>
      <c r="E477" s="337"/>
      <c r="F477" s="337"/>
      <c r="G477" s="337"/>
      <c r="H477" s="337"/>
      <c r="I477" s="337"/>
      <c r="J477" s="337"/>
      <c r="K477" s="337"/>
      <c r="L477" s="337"/>
      <c r="M477" s="337"/>
      <c r="N477" s="337"/>
      <c r="O477" s="337"/>
      <c r="P477" s="337"/>
      <c r="Q477" s="337"/>
      <c r="R477" s="337"/>
      <c r="S477" s="337"/>
      <c r="T477" s="337"/>
      <c r="U477" s="337"/>
      <c r="V477" s="337"/>
      <c r="W477" s="95"/>
      <c r="X477" s="95"/>
      <c r="Y477" s="95"/>
      <c r="Z477" s="95"/>
      <c r="AA477" s="95"/>
      <c r="AB477" s="95"/>
      <c r="AC477" s="95"/>
      <c r="AD477" s="95"/>
      <c r="AE477" s="95"/>
      <c r="AF477" s="95"/>
      <c r="AG477" s="95"/>
      <c r="AH477" s="95"/>
      <c r="AI477" s="95"/>
      <c r="AJ477" s="95"/>
      <c r="AK477" s="95"/>
      <c r="AL477" s="95"/>
      <c r="AM477" s="95"/>
      <c r="AN477" s="95"/>
      <c r="AO477" s="95"/>
      <c r="AP477" s="95"/>
      <c r="AQ477" s="95"/>
      <c r="AR477" s="95"/>
      <c r="AS477" s="95"/>
    </row>
    <row r="478">
      <c r="A478" s="575"/>
      <c r="B478" s="337"/>
      <c r="C478" s="337"/>
      <c r="D478" s="337"/>
      <c r="E478" s="337"/>
      <c r="F478" s="337"/>
      <c r="G478" s="337"/>
      <c r="H478" s="337"/>
      <c r="I478" s="337"/>
      <c r="J478" s="337"/>
      <c r="K478" s="337"/>
      <c r="L478" s="337"/>
      <c r="M478" s="337"/>
      <c r="N478" s="337"/>
      <c r="O478" s="337"/>
      <c r="P478" s="337"/>
      <c r="Q478" s="337"/>
      <c r="R478" s="337"/>
      <c r="S478" s="337"/>
      <c r="T478" s="337"/>
      <c r="U478" s="337"/>
      <c r="V478" s="337"/>
      <c r="W478" s="95"/>
      <c r="X478" s="95"/>
      <c r="Y478" s="95"/>
      <c r="Z478" s="95"/>
      <c r="AA478" s="95"/>
      <c r="AB478" s="95"/>
      <c r="AC478" s="95"/>
      <c r="AD478" s="95"/>
      <c r="AE478" s="95"/>
      <c r="AF478" s="95"/>
      <c r="AG478" s="95"/>
      <c r="AH478" s="95"/>
      <c r="AI478" s="95"/>
      <c r="AJ478" s="95"/>
      <c r="AK478" s="95"/>
      <c r="AL478" s="95"/>
      <c r="AM478" s="95"/>
      <c r="AN478" s="95"/>
      <c r="AO478" s="95"/>
      <c r="AP478" s="95"/>
      <c r="AQ478" s="95"/>
      <c r="AR478" s="95"/>
      <c r="AS478" s="95"/>
    </row>
    <row r="479">
      <c r="A479" s="575"/>
      <c r="B479" s="337"/>
      <c r="C479" s="337"/>
      <c r="D479" s="337"/>
      <c r="E479" s="337"/>
      <c r="F479" s="337"/>
      <c r="G479" s="337"/>
      <c r="H479" s="337"/>
      <c r="I479" s="337"/>
      <c r="J479" s="337"/>
      <c r="K479" s="337"/>
      <c r="L479" s="337"/>
      <c r="M479" s="337"/>
      <c r="N479" s="337"/>
      <c r="O479" s="337"/>
      <c r="P479" s="337"/>
      <c r="Q479" s="337"/>
      <c r="R479" s="337"/>
      <c r="S479" s="337"/>
      <c r="T479" s="337"/>
      <c r="U479" s="337"/>
      <c r="V479" s="337"/>
      <c r="W479" s="95"/>
      <c r="X479" s="95"/>
      <c r="Y479" s="95"/>
      <c r="Z479" s="95"/>
      <c r="AA479" s="95"/>
      <c r="AB479" s="95"/>
      <c r="AC479" s="95"/>
      <c r="AD479" s="95"/>
      <c r="AE479" s="95"/>
      <c r="AF479" s="95"/>
      <c r="AG479" s="95"/>
      <c r="AH479" s="95"/>
      <c r="AI479" s="95"/>
      <c r="AJ479" s="95"/>
      <c r="AK479" s="95"/>
      <c r="AL479" s="95"/>
      <c r="AM479" s="95"/>
      <c r="AN479" s="95"/>
      <c r="AO479" s="95"/>
      <c r="AP479" s="95"/>
      <c r="AQ479" s="95"/>
      <c r="AR479" s="95"/>
      <c r="AS479" s="95"/>
    </row>
    <row r="480">
      <c r="A480" s="575"/>
      <c r="B480" s="337"/>
      <c r="C480" s="337"/>
      <c r="D480" s="337"/>
      <c r="E480" s="337"/>
      <c r="F480" s="337"/>
      <c r="G480" s="337"/>
      <c r="H480" s="337"/>
      <c r="I480" s="337"/>
      <c r="J480" s="337"/>
      <c r="K480" s="337"/>
      <c r="L480" s="337"/>
      <c r="M480" s="337"/>
      <c r="N480" s="337"/>
      <c r="O480" s="337"/>
      <c r="P480" s="337"/>
      <c r="Q480" s="337"/>
      <c r="R480" s="337"/>
      <c r="S480" s="337"/>
      <c r="T480" s="337"/>
      <c r="U480" s="337"/>
      <c r="V480" s="337"/>
      <c r="W480" s="95"/>
      <c r="X480" s="95"/>
      <c r="Y480" s="95"/>
      <c r="Z480" s="95"/>
      <c r="AA480" s="95"/>
      <c r="AB480" s="95"/>
      <c r="AC480" s="95"/>
      <c r="AD480" s="95"/>
      <c r="AE480" s="95"/>
      <c r="AF480" s="95"/>
      <c r="AG480" s="95"/>
      <c r="AH480" s="95"/>
      <c r="AI480" s="95"/>
      <c r="AJ480" s="95"/>
      <c r="AK480" s="95"/>
      <c r="AL480" s="95"/>
      <c r="AM480" s="95"/>
      <c r="AN480" s="95"/>
      <c r="AO480" s="95"/>
      <c r="AP480" s="95"/>
      <c r="AQ480" s="95"/>
      <c r="AR480" s="95"/>
      <c r="AS480" s="95"/>
    </row>
    <row r="481">
      <c r="A481" s="575"/>
      <c r="B481" s="337"/>
      <c r="C481" s="337"/>
      <c r="D481" s="337"/>
      <c r="E481" s="337"/>
      <c r="F481" s="337"/>
      <c r="G481" s="337"/>
      <c r="H481" s="337"/>
      <c r="I481" s="337"/>
      <c r="J481" s="337"/>
      <c r="K481" s="337"/>
      <c r="L481" s="337"/>
      <c r="M481" s="337"/>
      <c r="N481" s="337"/>
      <c r="O481" s="337"/>
      <c r="P481" s="337"/>
      <c r="Q481" s="337"/>
      <c r="R481" s="337"/>
      <c r="S481" s="337"/>
      <c r="T481" s="337"/>
      <c r="U481" s="337"/>
      <c r="V481" s="337"/>
      <c r="W481" s="95"/>
      <c r="X481" s="95"/>
      <c r="Y481" s="95"/>
      <c r="Z481" s="95"/>
      <c r="AA481" s="95"/>
      <c r="AB481" s="95"/>
      <c r="AC481" s="95"/>
      <c r="AD481" s="95"/>
      <c r="AE481" s="95"/>
      <c r="AF481" s="95"/>
      <c r="AG481" s="95"/>
      <c r="AH481" s="95"/>
      <c r="AI481" s="95"/>
      <c r="AJ481" s="95"/>
      <c r="AK481" s="95"/>
      <c r="AL481" s="95"/>
      <c r="AM481" s="95"/>
      <c r="AN481" s="95"/>
      <c r="AO481" s="95"/>
      <c r="AP481" s="95"/>
      <c r="AQ481" s="95"/>
      <c r="AR481" s="95"/>
      <c r="AS481" s="95"/>
    </row>
    <row r="482">
      <c r="A482" s="575"/>
      <c r="B482" s="337"/>
      <c r="C482" s="337"/>
      <c r="D482" s="337"/>
      <c r="E482" s="337"/>
      <c r="F482" s="337"/>
      <c r="G482" s="337"/>
      <c r="H482" s="337"/>
      <c r="I482" s="337"/>
      <c r="J482" s="337"/>
      <c r="K482" s="337"/>
      <c r="L482" s="337"/>
      <c r="M482" s="337"/>
      <c r="N482" s="337"/>
      <c r="O482" s="337"/>
      <c r="P482" s="337"/>
      <c r="Q482" s="337"/>
      <c r="R482" s="337"/>
      <c r="S482" s="337"/>
      <c r="T482" s="337"/>
      <c r="U482" s="337"/>
      <c r="V482" s="337"/>
      <c r="W482" s="95"/>
      <c r="X482" s="95"/>
      <c r="Y482" s="95"/>
      <c r="Z482" s="95"/>
      <c r="AA482" s="95"/>
      <c r="AB482" s="95"/>
      <c r="AC482" s="95"/>
      <c r="AD482" s="95"/>
      <c r="AE482" s="95"/>
      <c r="AF482" s="95"/>
      <c r="AG482" s="95"/>
      <c r="AH482" s="95"/>
      <c r="AI482" s="95"/>
      <c r="AJ482" s="95"/>
      <c r="AK482" s="95"/>
      <c r="AL482" s="95"/>
      <c r="AM482" s="95"/>
      <c r="AN482" s="95"/>
      <c r="AO482" s="95"/>
      <c r="AP482" s="95"/>
      <c r="AQ482" s="95"/>
      <c r="AR482" s="95"/>
      <c r="AS482" s="95"/>
    </row>
    <row r="483">
      <c r="A483" s="575"/>
      <c r="B483" s="337"/>
      <c r="C483" s="337"/>
      <c r="D483" s="337"/>
      <c r="E483" s="337"/>
      <c r="F483" s="337"/>
      <c r="G483" s="337"/>
      <c r="H483" s="337"/>
      <c r="I483" s="337"/>
      <c r="J483" s="337"/>
      <c r="K483" s="337"/>
      <c r="L483" s="337"/>
      <c r="M483" s="337"/>
      <c r="N483" s="337"/>
      <c r="O483" s="337"/>
      <c r="P483" s="337"/>
      <c r="Q483" s="337"/>
      <c r="R483" s="337"/>
      <c r="S483" s="337"/>
      <c r="T483" s="337"/>
      <c r="U483" s="337"/>
      <c r="V483" s="337"/>
      <c r="W483" s="95"/>
      <c r="X483" s="95"/>
      <c r="Y483" s="95"/>
      <c r="Z483" s="95"/>
      <c r="AA483" s="95"/>
      <c r="AB483" s="95"/>
      <c r="AC483" s="95"/>
      <c r="AD483" s="95"/>
      <c r="AE483" s="95"/>
      <c r="AF483" s="95"/>
      <c r="AG483" s="95"/>
      <c r="AH483" s="95"/>
      <c r="AI483" s="95"/>
      <c r="AJ483" s="95"/>
      <c r="AK483" s="95"/>
      <c r="AL483" s="95"/>
      <c r="AM483" s="95"/>
      <c r="AN483" s="95"/>
      <c r="AO483" s="95"/>
      <c r="AP483" s="95"/>
      <c r="AQ483" s="95"/>
      <c r="AR483" s="95"/>
      <c r="AS483" s="95"/>
    </row>
    <row r="484">
      <c r="A484" s="575"/>
      <c r="B484" s="337"/>
      <c r="C484" s="337"/>
      <c r="D484" s="337"/>
      <c r="E484" s="337"/>
      <c r="F484" s="337"/>
      <c r="G484" s="337"/>
      <c r="H484" s="337"/>
      <c r="I484" s="337"/>
      <c r="J484" s="337"/>
      <c r="K484" s="337"/>
      <c r="L484" s="337"/>
      <c r="M484" s="337"/>
      <c r="N484" s="337"/>
      <c r="O484" s="337"/>
      <c r="P484" s="337"/>
      <c r="Q484" s="337"/>
      <c r="R484" s="337"/>
      <c r="S484" s="337"/>
      <c r="T484" s="337"/>
      <c r="U484" s="337"/>
      <c r="V484" s="337"/>
      <c r="W484" s="95"/>
      <c r="X484" s="95"/>
      <c r="Y484" s="95"/>
      <c r="Z484" s="95"/>
      <c r="AA484" s="95"/>
      <c r="AB484" s="95"/>
      <c r="AC484" s="95"/>
      <c r="AD484" s="95"/>
      <c r="AE484" s="95"/>
      <c r="AF484" s="95"/>
      <c r="AG484" s="95"/>
      <c r="AH484" s="95"/>
      <c r="AI484" s="95"/>
      <c r="AJ484" s="95"/>
      <c r="AK484" s="95"/>
      <c r="AL484" s="95"/>
      <c r="AM484" s="95"/>
      <c r="AN484" s="95"/>
      <c r="AO484" s="95"/>
      <c r="AP484" s="95"/>
      <c r="AQ484" s="95"/>
      <c r="AR484" s="95"/>
      <c r="AS484" s="95"/>
    </row>
    <row r="485">
      <c r="A485" s="575"/>
      <c r="B485" s="337"/>
      <c r="C485" s="337"/>
      <c r="D485" s="337"/>
      <c r="E485" s="337"/>
      <c r="F485" s="337"/>
      <c r="G485" s="337"/>
      <c r="H485" s="337"/>
      <c r="I485" s="337"/>
      <c r="J485" s="337"/>
      <c r="K485" s="337"/>
      <c r="L485" s="337"/>
      <c r="M485" s="337"/>
      <c r="N485" s="337"/>
      <c r="O485" s="337"/>
      <c r="P485" s="337"/>
      <c r="Q485" s="337"/>
      <c r="R485" s="337"/>
      <c r="S485" s="337"/>
      <c r="T485" s="337"/>
      <c r="U485" s="337"/>
      <c r="V485" s="337"/>
      <c r="W485" s="95"/>
      <c r="X485" s="95"/>
      <c r="Y485" s="95"/>
      <c r="Z485" s="95"/>
      <c r="AA485" s="95"/>
      <c r="AB485" s="95"/>
      <c r="AC485" s="95"/>
      <c r="AD485" s="95"/>
      <c r="AE485" s="95"/>
      <c r="AF485" s="95"/>
      <c r="AG485" s="95"/>
      <c r="AH485" s="95"/>
      <c r="AI485" s="95"/>
      <c r="AJ485" s="95"/>
      <c r="AK485" s="95"/>
      <c r="AL485" s="95"/>
      <c r="AM485" s="95"/>
      <c r="AN485" s="95"/>
      <c r="AO485" s="95"/>
      <c r="AP485" s="95"/>
      <c r="AQ485" s="95"/>
      <c r="AR485" s="95"/>
      <c r="AS485" s="95"/>
    </row>
    <row r="486">
      <c r="A486" s="575"/>
      <c r="B486" s="337"/>
      <c r="C486" s="337"/>
      <c r="D486" s="337"/>
      <c r="E486" s="337"/>
      <c r="F486" s="337"/>
      <c r="G486" s="337"/>
      <c r="H486" s="337"/>
      <c r="I486" s="337"/>
      <c r="J486" s="337"/>
      <c r="K486" s="337"/>
      <c r="L486" s="337"/>
      <c r="M486" s="337"/>
      <c r="N486" s="337"/>
      <c r="O486" s="337"/>
      <c r="P486" s="337"/>
      <c r="Q486" s="337"/>
      <c r="R486" s="337"/>
      <c r="S486" s="337"/>
      <c r="T486" s="337"/>
      <c r="U486" s="337"/>
      <c r="V486" s="337"/>
      <c r="W486" s="95"/>
      <c r="X486" s="95"/>
      <c r="Y486" s="95"/>
      <c r="Z486" s="95"/>
      <c r="AA486" s="95"/>
      <c r="AB486" s="95"/>
      <c r="AC486" s="95"/>
      <c r="AD486" s="95"/>
      <c r="AE486" s="95"/>
      <c r="AF486" s="95"/>
      <c r="AG486" s="95"/>
      <c r="AH486" s="95"/>
      <c r="AI486" s="95"/>
      <c r="AJ486" s="95"/>
      <c r="AK486" s="95"/>
      <c r="AL486" s="95"/>
      <c r="AM486" s="95"/>
      <c r="AN486" s="95"/>
      <c r="AO486" s="95"/>
      <c r="AP486" s="95"/>
      <c r="AQ486" s="95"/>
      <c r="AR486" s="95"/>
      <c r="AS486" s="95"/>
    </row>
    <row r="487">
      <c r="A487" s="575"/>
      <c r="B487" s="337"/>
      <c r="C487" s="337"/>
      <c r="D487" s="337"/>
      <c r="E487" s="337"/>
      <c r="F487" s="337"/>
      <c r="G487" s="337"/>
      <c r="H487" s="337"/>
      <c r="I487" s="337"/>
      <c r="J487" s="337"/>
      <c r="K487" s="337"/>
      <c r="L487" s="337"/>
      <c r="M487" s="337"/>
      <c r="N487" s="337"/>
      <c r="O487" s="337"/>
      <c r="P487" s="337"/>
      <c r="Q487" s="337"/>
      <c r="R487" s="337"/>
      <c r="S487" s="337"/>
      <c r="T487" s="337"/>
      <c r="U487" s="337"/>
      <c r="V487" s="337"/>
      <c r="W487" s="95"/>
      <c r="X487" s="95"/>
      <c r="Y487" s="95"/>
      <c r="Z487" s="95"/>
      <c r="AA487" s="95"/>
      <c r="AB487" s="95"/>
      <c r="AC487" s="95"/>
      <c r="AD487" s="95"/>
      <c r="AE487" s="95"/>
      <c r="AF487" s="95"/>
      <c r="AG487" s="95"/>
      <c r="AH487" s="95"/>
      <c r="AI487" s="95"/>
      <c r="AJ487" s="95"/>
      <c r="AK487" s="95"/>
      <c r="AL487" s="95"/>
      <c r="AM487" s="95"/>
      <c r="AN487" s="95"/>
      <c r="AO487" s="95"/>
      <c r="AP487" s="95"/>
      <c r="AQ487" s="95"/>
      <c r="AR487" s="95"/>
      <c r="AS487" s="95"/>
    </row>
    <row r="488">
      <c r="A488" s="575"/>
      <c r="B488" s="337"/>
      <c r="C488" s="337"/>
      <c r="D488" s="337"/>
      <c r="E488" s="337"/>
      <c r="F488" s="337"/>
      <c r="G488" s="337"/>
      <c r="H488" s="337"/>
      <c r="I488" s="337"/>
      <c r="J488" s="337"/>
      <c r="K488" s="337"/>
      <c r="L488" s="337"/>
      <c r="M488" s="337"/>
      <c r="N488" s="337"/>
      <c r="O488" s="337"/>
      <c r="P488" s="337"/>
      <c r="Q488" s="337"/>
      <c r="R488" s="337"/>
      <c r="S488" s="337"/>
      <c r="T488" s="337"/>
      <c r="U488" s="337"/>
      <c r="V488" s="337"/>
      <c r="W488" s="95"/>
      <c r="X488" s="95"/>
      <c r="Y488" s="95"/>
      <c r="Z488" s="95"/>
      <c r="AA488" s="95"/>
      <c r="AB488" s="95"/>
      <c r="AC488" s="95"/>
      <c r="AD488" s="95"/>
      <c r="AE488" s="95"/>
      <c r="AF488" s="95"/>
      <c r="AG488" s="95"/>
      <c r="AH488" s="95"/>
      <c r="AI488" s="95"/>
      <c r="AJ488" s="95"/>
      <c r="AK488" s="95"/>
      <c r="AL488" s="95"/>
      <c r="AM488" s="95"/>
      <c r="AN488" s="95"/>
      <c r="AO488" s="95"/>
      <c r="AP488" s="95"/>
      <c r="AQ488" s="95"/>
      <c r="AR488" s="95"/>
      <c r="AS488" s="95"/>
    </row>
    <row r="489">
      <c r="A489" s="575"/>
      <c r="B489" s="337"/>
      <c r="C489" s="337"/>
      <c r="D489" s="337"/>
      <c r="E489" s="337"/>
      <c r="F489" s="337"/>
      <c r="G489" s="337"/>
      <c r="H489" s="337"/>
      <c r="I489" s="337"/>
      <c r="J489" s="337"/>
      <c r="K489" s="337"/>
      <c r="L489" s="337"/>
      <c r="M489" s="337"/>
      <c r="N489" s="337"/>
      <c r="O489" s="337"/>
      <c r="P489" s="337"/>
      <c r="Q489" s="337"/>
      <c r="R489" s="337"/>
      <c r="S489" s="337"/>
      <c r="T489" s="337"/>
      <c r="U489" s="337"/>
      <c r="V489" s="337"/>
      <c r="W489" s="95"/>
      <c r="X489" s="95"/>
      <c r="Y489" s="95"/>
      <c r="Z489" s="95"/>
      <c r="AA489" s="95"/>
      <c r="AB489" s="95"/>
      <c r="AC489" s="95"/>
      <c r="AD489" s="95"/>
      <c r="AE489" s="95"/>
      <c r="AF489" s="95"/>
      <c r="AG489" s="95"/>
      <c r="AH489" s="95"/>
      <c r="AI489" s="95"/>
      <c r="AJ489" s="95"/>
      <c r="AK489" s="95"/>
      <c r="AL489" s="95"/>
      <c r="AM489" s="95"/>
      <c r="AN489" s="95"/>
      <c r="AO489" s="95"/>
      <c r="AP489" s="95"/>
      <c r="AQ489" s="95"/>
      <c r="AR489" s="95"/>
      <c r="AS489" s="95"/>
    </row>
    <row r="490">
      <c r="A490" s="575"/>
      <c r="B490" s="337"/>
      <c r="C490" s="337"/>
      <c r="D490" s="337"/>
      <c r="E490" s="337"/>
      <c r="F490" s="337"/>
      <c r="G490" s="337"/>
      <c r="H490" s="337"/>
      <c r="I490" s="337"/>
      <c r="J490" s="337"/>
      <c r="K490" s="337"/>
      <c r="L490" s="337"/>
      <c r="M490" s="337"/>
      <c r="N490" s="337"/>
      <c r="O490" s="337"/>
      <c r="P490" s="337"/>
      <c r="Q490" s="337"/>
      <c r="R490" s="337"/>
      <c r="S490" s="337"/>
      <c r="T490" s="337"/>
      <c r="U490" s="337"/>
      <c r="V490" s="337"/>
      <c r="W490" s="95"/>
      <c r="X490" s="95"/>
      <c r="Y490" s="95"/>
      <c r="Z490" s="95"/>
      <c r="AA490" s="95"/>
      <c r="AB490" s="95"/>
      <c r="AC490" s="95"/>
      <c r="AD490" s="95"/>
      <c r="AE490" s="95"/>
      <c r="AF490" s="95"/>
      <c r="AG490" s="95"/>
      <c r="AH490" s="95"/>
      <c r="AI490" s="95"/>
      <c r="AJ490" s="95"/>
      <c r="AK490" s="95"/>
      <c r="AL490" s="95"/>
      <c r="AM490" s="95"/>
      <c r="AN490" s="95"/>
      <c r="AO490" s="95"/>
      <c r="AP490" s="95"/>
      <c r="AQ490" s="95"/>
      <c r="AR490" s="95"/>
      <c r="AS490" s="95"/>
    </row>
    <row r="491">
      <c r="A491" s="575"/>
      <c r="B491" s="337"/>
      <c r="C491" s="337"/>
      <c r="D491" s="337"/>
      <c r="E491" s="337"/>
      <c r="F491" s="337"/>
      <c r="G491" s="337"/>
      <c r="H491" s="337"/>
      <c r="I491" s="337"/>
      <c r="J491" s="337"/>
      <c r="K491" s="337"/>
      <c r="L491" s="337"/>
      <c r="M491" s="337"/>
      <c r="N491" s="337"/>
      <c r="O491" s="337"/>
      <c r="P491" s="337"/>
      <c r="Q491" s="337"/>
      <c r="R491" s="337"/>
      <c r="S491" s="337"/>
      <c r="T491" s="337"/>
      <c r="U491" s="337"/>
      <c r="V491" s="337"/>
      <c r="W491" s="95"/>
      <c r="X491" s="95"/>
      <c r="Y491" s="95"/>
      <c r="Z491" s="95"/>
      <c r="AA491" s="95"/>
      <c r="AB491" s="95"/>
      <c r="AC491" s="95"/>
      <c r="AD491" s="95"/>
      <c r="AE491" s="95"/>
      <c r="AF491" s="95"/>
      <c r="AG491" s="95"/>
      <c r="AH491" s="95"/>
      <c r="AI491" s="95"/>
      <c r="AJ491" s="95"/>
      <c r="AK491" s="95"/>
      <c r="AL491" s="95"/>
      <c r="AM491" s="95"/>
      <c r="AN491" s="95"/>
      <c r="AO491" s="95"/>
      <c r="AP491" s="95"/>
      <c r="AQ491" s="95"/>
      <c r="AR491" s="95"/>
      <c r="AS491" s="95"/>
    </row>
    <row r="492">
      <c r="A492" s="575"/>
      <c r="B492" s="337"/>
      <c r="C492" s="337"/>
      <c r="D492" s="337"/>
      <c r="E492" s="337"/>
      <c r="F492" s="337"/>
      <c r="G492" s="337"/>
      <c r="H492" s="337"/>
      <c r="I492" s="337"/>
      <c r="J492" s="337"/>
      <c r="K492" s="337"/>
      <c r="L492" s="337"/>
      <c r="M492" s="337"/>
      <c r="N492" s="337"/>
      <c r="O492" s="337"/>
      <c r="P492" s="337"/>
      <c r="Q492" s="337"/>
      <c r="R492" s="337"/>
      <c r="S492" s="337"/>
      <c r="T492" s="337"/>
      <c r="U492" s="337"/>
      <c r="V492" s="337"/>
      <c r="W492" s="95"/>
      <c r="X492" s="95"/>
      <c r="Y492" s="95"/>
      <c r="Z492" s="95"/>
      <c r="AA492" s="95"/>
      <c r="AB492" s="95"/>
      <c r="AC492" s="95"/>
      <c r="AD492" s="95"/>
      <c r="AE492" s="95"/>
      <c r="AF492" s="95"/>
      <c r="AG492" s="95"/>
      <c r="AH492" s="95"/>
      <c r="AI492" s="95"/>
      <c r="AJ492" s="95"/>
      <c r="AK492" s="95"/>
      <c r="AL492" s="95"/>
      <c r="AM492" s="95"/>
      <c r="AN492" s="95"/>
      <c r="AO492" s="95"/>
      <c r="AP492" s="95"/>
      <c r="AQ492" s="95"/>
      <c r="AR492" s="95"/>
      <c r="AS492" s="95"/>
    </row>
    <row r="493">
      <c r="A493" s="575"/>
      <c r="B493" s="337"/>
      <c r="C493" s="337"/>
      <c r="D493" s="337"/>
      <c r="E493" s="337"/>
      <c r="F493" s="337"/>
      <c r="G493" s="337"/>
      <c r="H493" s="337"/>
      <c r="I493" s="337"/>
      <c r="J493" s="337"/>
      <c r="K493" s="337"/>
      <c r="L493" s="337"/>
      <c r="M493" s="337"/>
      <c r="N493" s="337"/>
      <c r="O493" s="337"/>
      <c r="P493" s="337"/>
      <c r="Q493" s="337"/>
      <c r="R493" s="337"/>
      <c r="S493" s="337"/>
      <c r="T493" s="337"/>
      <c r="U493" s="337"/>
      <c r="V493" s="337"/>
      <c r="W493" s="95"/>
      <c r="X493" s="95"/>
      <c r="Y493" s="95"/>
      <c r="Z493" s="95"/>
      <c r="AA493" s="95"/>
      <c r="AB493" s="95"/>
      <c r="AC493" s="95"/>
      <c r="AD493" s="95"/>
      <c r="AE493" s="95"/>
      <c r="AF493" s="95"/>
      <c r="AG493" s="95"/>
      <c r="AH493" s="95"/>
      <c r="AI493" s="95"/>
      <c r="AJ493" s="95"/>
      <c r="AK493" s="95"/>
      <c r="AL493" s="95"/>
      <c r="AM493" s="95"/>
      <c r="AN493" s="95"/>
      <c r="AO493" s="95"/>
      <c r="AP493" s="95"/>
      <c r="AQ493" s="95"/>
      <c r="AR493" s="95"/>
      <c r="AS493" s="95"/>
    </row>
    <row r="494">
      <c r="A494" s="575"/>
      <c r="B494" s="337"/>
      <c r="C494" s="337"/>
      <c r="D494" s="337"/>
      <c r="E494" s="337"/>
      <c r="F494" s="337"/>
      <c r="G494" s="337"/>
      <c r="H494" s="337"/>
      <c r="I494" s="337"/>
      <c r="J494" s="337"/>
      <c r="K494" s="337"/>
      <c r="L494" s="337"/>
      <c r="M494" s="337"/>
      <c r="N494" s="337"/>
      <c r="O494" s="337"/>
      <c r="P494" s="337"/>
      <c r="Q494" s="337"/>
      <c r="R494" s="337"/>
      <c r="S494" s="337"/>
      <c r="T494" s="337"/>
      <c r="U494" s="337"/>
      <c r="V494" s="337"/>
      <c r="W494" s="95"/>
      <c r="X494" s="95"/>
      <c r="Y494" s="95"/>
      <c r="Z494" s="95"/>
      <c r="AA494" s="95"/>
      <c r="AB494" s="95"/>
      <c r="AC494" s="95"/>
      <c r="AD494" s="95"/>
      <c r="AE494" s="95"/>
      <c r="AF494" s="95"/>
      <c r="AG494" s="95"/>
      <c r="AH494" s="95"/>
      <c r="AI494" s="95"/>
      <c r="AJ494" s="95"/>
      <c r="AK494" s="95"/>
      <c r="AL494" s="95"/>
      <c r="AM494" s="95"/>
      <c r="AN494" s="95"/>
      <c r="AO494" s="95"/>
      <c r="AP494" s="95"/>
      <c r="AQ494" s="95"/>
      <c r="AR494" s="95"/>
      <c r="AS494" s="95"/>
    </row>
    <row r="495">
      <c r="A495" s="575"/>
      <c r="B495" s="337"/>
      <c r="C495" s="337"/>
      <c r="D495" s="337"/>
      <c r="E495" s="337"/>
      <c r="F495" s="337"/>
      <c r="G495" s="337"/>
      <c r="H495" s="337"/>
      <c r="I495" s="337"/>
      <c r="J495" s="337"/>
      <c r="K495" s="337"/>
      <c r="L495" s="337"/>
      <c r="M495" s="337"/>
      <c r="N495" s="337"/>
      <c r="O495" s="337"/>
      <c r="P495" s="337"/>
      <c r="Q495" s="337"/>
      <c r="R495" s="337"/>
      <c r="S495" s="337"/>
      <c r="T495" s="337"/>
      <c r="U495" s="337"/>
      <c r="V495" s="337"/>
      <c r="W495" s="95"/>
      <c r="X495" s="95"/>
      <c r="Y495" s="95"/>
      <c r="Z495" s="95"/>
      <c r="AA495" s="95"/>
      <c r="AB495" s="95"/>
      <c r="AC495" s="95"/>
      <c r="AD495" s="95"/>
      <c r="AE495" s="95"/>
      <c r="AF495" s="95"/>
      <c r="AG495" s="95"/>
      <c r="AH495" s="95"/>
      <c r="AI495" s="95"/>
      <c r="AJ495" s="95"/>
      <c r="AK495" s="95"/>
      <c r="AL495" s="95"/>
      <c r="AM495" s="95"/>
      <c r="AN495" s="95"/>
      <c r="AO495" s="95"/>
      <c r="AP495" s="95"/>
      <c r="AQ495" s="95"/>
      <c r="AR495" s="95"/>
      <c r="AS495" s="95"/>
    </row>
    <row r="496">
      <c r="A496" s="575"/>
      <c r="B496" s="337"/>
      <c r="C496" s="337"/>
      <c r="D496" s="337"/>
      <c r="E496" s="337"/>
      <c r="F496" s="337"/>
      <c r="G496" s="337"/>
      <c r="H496" s="337"/>
      <c r="I496" s="337"/>
      <c r="J496" s="337"/>
      <c r="K496" s="337"/>
      <c r="L496" s="337"/>
      <c r="M496" s="337"/>
      <c r="N496" s="337"/>
      <c r="O496" s="337"/>
      <c r="P496" s="337"/>
      <c r="Q496" s="337"/>
      <c r="R496" s="337"/>
      <c r="S496" s="337"/>
      <c r="T496" s="337"/>
      <c r="U496" s="337"/>
      <c r="V496" s="337"/>
      <c r="W496" s="95"/>
      <c r="X496" s="95"/>
      <c r="Y496" s="95"/>
      <c r="Z496" s="95"/>
      <c r="AA496" s="95"/>
      <c r="AB496" s="95"/>
      <c r="AC496" s="95"/>
      <c r="AD496" s="95"/>
      <c r="AE496" s="95"/>
      <c r="AF496" s="95"/>
      <c r="AG496" s="95"/>
      <c r="AH496" s="95"/>
      <c r="AI496" s="95"/>
      <c r="AJ496" s="95"/>
      <c r="AK496" s="95"/>
      <c r="AL496" s="95"/>
      <c r="AM496" s="95"/>
      <c r="AN496" s="95"/>
      <c r="AO496" s="95"/>
      <c r="AP496" s="95"/>
      <c r="AQ496" s="95"/>
      <c r="AR496" s="95"/>
      <c r="AS496" s="95"/>
    </row>
    <row r="497">
      <c r="A497" s="575"/>
      <c r="B497" s="337"/>
      <c r="C497" s="337"/>
      <c r="D497" s="337"/>
      <c r="E497" s="337"/>
      <c r="F497" s="337"/>
      <c r="G497" s="337"/>
      <c r="H497" s="337"/>
      <c r="I497" s="337"/>
      <c r="J497" s="337"/>
      <c r="K497" s="337"/>
      <c r="L497" s="337"/>
      <c r="M497" s="337"/>
      <c r="N497" s="337"/>
      <c r="O497" s="337"/>
      <c r="P497" s="337"/>
      <c r="Q497" s="337"/>
      <c r="R497" s="337"/>
      <c r="S497" s="337"/>
      <c r="T497" s="337"/>
      <c r="U497" s="337"/>
      <c r="V497" s="337"/>
      <c r="W497" s="95"/>
      <c r="X497" s="95"/>
      <c r="Y497" s="95"/>
      <c r="Z497" s="95"/>
      <c r="AA497" s="95"/>
      <c r="AB497" s="95"/>
      <c r="AC497" s="95"/>
      <c r="AD497" s="95"/>
      <c r="AE497" s="95"/>
      <c r="AF497" s="95"/>
      <c r="AG497" s="95"/>
      <c r="AH497" s="95"/>
      <c r="AI497" s="95"/>
      <c r="AJ497" s="95"/>
      <c r="AK497" s="95"/>
      <c r="AL497" s="95"/>
      <c r="AM497" s="95"/>
      <c r="AN497" s="95"/>
      <c r="AO497" s="95"/>
      <c r="AP497" s="95"/>
      <c r="AQ497" s="95"/>
      <c r="AR497" s="95"/>
      <c r="AS497" s="95"/>
    </row>
    <row r="498">
      <c r="A498" s="575"/>
      <c r="B498" s="337"/>
      <c r="C498" s="337"/>
      <c r="D498" s="337"/>
      <c r="E498" s="337"/>
      <c r="F498" s="337"/>
      <c r="G498" s="337"/>
      <c r="H498" s="337"/>
      <c r="I498" s="337"/>
      <c r="J498" s="337"/>
      <c r="K498" s="337"/>
      <c r="L498" s="337"/>
      <c r="M498" s="337"/>
      <c r="N498" s="337"/>
      <c r="O498" s="337"/>
      <c r="P498" s="337"/>
      <c r="Q498" s="337"/>
      <c r="R498" s="337"/>
      <c r="S498" s="337"/>
      <c r="T498" s="337"/>
      <c r="U498" s="337"/>
      <c r="V498" s="337"/>
      <c r="W498" s="95"/>
      <c r="X498" s="95"/>
      <c r="Y498" s="95"/>
      <c r="Z498" s="95"/>
      <c r="AA498" s="95"/>
      <c r="AB498" s="95"/>
      <c r="AC498" s="95"/>
      <c r="AD498" s="95"/>
      <c r="AE498" s="95"/>
      <c r="AF498" s="95"/>
      <c r="AG498" s="95"/>
      <c r="AH498" s="95"/>
      <c r="AI498" s="95"/>
      <c r="AJ498" s="95"/>
      <c r="AK498" s="95"/>
      <c r="AL498" s="95"/>
      <c r="AM498" s="95"/>
      <c r="AN498" s="95"/>
      <c r="AO498" s="95"/>
      <c r="AP498" s="95"/>
      <c r="AQ498" s="95"/>
      <c r="AR498" s="95"/>
      <c r="AS498" s="95"/>
    </row>
    <row r="499">
      <c r="A499" s="575"/>
      <c r="B499" s="337"/>
      <c r="C499" s="337"/>
      <c r="D499" s="337"/>
      <c r="E499" s="337"/>
      <c r="F499" s="337"/>
      <c r="G499" s="337"/>
      <c r="H499" s="337"/>
      <c r="I499" s="337"/>
      <c r="J499" s="337"/>
      <c r="K499" s="337"/>
      <c r="L499" s="337"/>
      <c r="M499" s="337"/>
      <c r="N499" s="337"/>
      <c r="O499" s="337"/>
      <c r="P499" s="337"/>
      <c r="Q499" s="337"/>
      <c r="R499" s="337"/>
      <c r="S499" s="337"/>
      <c r="T499" s="337"/>
      <c r="U499" s="337"/>
      <c r="V499" s="337"/>
      <c r="W499" s="95"/>
      <c r="X499" s="95"/>
      <c r="Y499" s="95"/>
      <c r="Z499" s="95"/>
      <c r="AA499" s="95"/>
      <c r="AB499" s="95"/>
      <c r="AC499" s="95"/>
      <c r="AD499" s="95"/>
      <c r="AE499" s="95"/>
      <c r="AF499" s="95"/>
      <c r="AG499" s="95"/>
      <c r="AH499" s="95"/>
      <c r="AI499" s="95"/>
      <c r="AJ499" s="95"/>
      <c r="AK499" s="95"/>
      <c r="AL499" s="95"/>
      <c r="AM499" s="95"/>
      <c r="AN499" s="95"/>
      <c r="AO499" s="95"/>
      <c r="AP499" s="95"/>
      <c r="AQ499" s="95"/>
      <c r="AR499" s="95"/>
      <c r="AS499" s="95"/>
    </row>
    <row r="500">
      <c r="A500" s="575"/>
      <c r="B500" s="337"/>
      <c r="C500" s="337"/>
      <c r="D500" s="337"/>
      <c r="E500" s="337"/>
      <c r="F500" s="337"/>
      <c r="G500" s="337"/>
      <c r="H500" s="337"/>
      <c r="I500" s="337"/>
      <c r="J500" s="337"/>
      <c r="K500" s="337"/>
      <c r="L500" s="337"/>
      <c r="M500" s="337"/>
      <c r="N500" s="337"/>
      <c r="O500" s="337"/>
      <c r="P500" s="337"/>
      <c r="Q500" s="337"/>
      <c r="R500" s="337"/>
      <c r="S500" s="337"/>
      <c r="T500" s="337"/>
      <c r="U500" s="337"/>
      <c r="V500" s="337"/>
      <c r="W500" s="95"/>
      <c r="X500" s="95"/>
      <c r="Y500" s="95"/>
      <c r="Z500" s="95"/>
      <c r="AA500" s="95"/>
      <c r="AB500" s="95"/>
      <c r="AC500" s="95"/>
      <c r="AD500" s="95"/>
      <c r="AE500" s="95"/>
      <c r="AF500" s="95"/>
      <c r="AG500" s="95"/>
      <c r="AH500" s="95"/>
      <c r="AI500" s="95"/>
      <c r="AJ500" s="95"/>
      <c r="AK500" s="95"/>
      <c r="AL500" s="95"/>
      <c r="AM500" s="95"/>
      <c r="AN500" s="95"/>
      <c r="AO500" s="95"/>
      <c r="AP500" s="95"/>
      <c r="AQ500" s="95"/>
      <c r="AR500" s="95"/>
      <c r="AS500" s="95"/>
    </row>
    <row r="501">
      <c r="A501" s="575"/>
      <c r="B501" s="337"/>
      <c r="C501" s="337"/>
      <c r="D501" s="337"/>
      <c r="E501" s="337"/>
      <c r="F501" s="337"/>
      <c r="G501" s="337"/>
      <c r="H501" s="337"/>
      <c r="I501" s="337"/>
      <c r="J501" s="337"/>
      <c r="K501" s="337"/>
      <c r="L501" s="337"/>
      <c r="M501" s="337"/>
      <c r="N501" s="337"/>
      <c r="O501" s="337"/>
      <c r="P501" s="337"/>
      <c r="Q501" s="337"/>
      <c r="R501" s="337"/>
      <c r="S501" s="337"/>
      <c r="T501" s="337"/>
      <c r="U501" s="337"/>
      <c r="V501" s="337"/>
      <c r="W501" s="95"/>
      <c r="X501" s="95"/>
      <c r="Y501" s="95"/>
      <c r="Z501" s="95"/>
      <c r="AA501" s="95"/>
      <c r="AB501" s="95"/>
      <c r="AC501" s="95"/>
      <c r="AD501" s="95"/>
      <c r="AE501" s="95"/>
      <c r="AF501" s="95"/>
      <c r="AG501" s="95"/>
      <c r="AH501" s="95"/>
      <c r="AI501" s="95"/>
      <c r="AJ501" s="95"/>
      <c r="AK501" s="95"/>
      <c r="AL501" s="95"/>
      <c r="AM501" s="95"/>
      <c r="AN501" s="95"/>
      <c r="AO501" s="95"/>
      <c r="AP501" s="95"/>
      <c r="AQ501" s="95"/>
      <c r="AR501" s="95"/>
      <c r="AS501" s="95"/>
    </row>
    <row r="502">
      <c r="A502" s="575"/>
      <c r="B502" s="337"/>
      <c r="C502" s="337"/>
      <c r="D502" s="337"/>
      <c r="E502" s="337"/>
      <c r="F502" s="337"/>
      <c r="G502" s="337"/>
      <c r="H502" s="337"/>
      <c r="I502" s="337"/>
      <c r="J502" s="337"/>
      <c r="K502" s="337"/>
      <c r="L502" s="337"/>
      <c r="M502" s="337"/>
      <c r="N502" s="337"/>
      <c r="O502" s="337"/>
      <c r="P502" s="337"/>
      <c r="Q502" s="337"/>
      <c r="R502" s="337"/>
      <c r="S502" s="337"/>
      <c r="T502" s="337"/>
      <c r="U502" s="337"/>
      <c r="V502" s="337"/>
      <c r="W502" s="95"/>
      <c r="X502" s="95"/>
      <c r="Y502" s="95"/>
      <c r="Z502" s="95"/>
      <c r="AA502" s="95"/>
      <c r="AB502" s="95"/>
      <c r="AC502" s="95"/>
      <c r="AD502" s="95"/>
      <c r="AE502" s="95"/>
      <c r="AF502" s="95"/>
      <c r="AG502" s="95"/>
      <c r="AH502" s="95"/>
      <c r="AI502" s="95"/>
      <c r="AJ502" s="95"/>
      <c r="AK502" s="95"/>
      <c r="AL502" s="95"/>
      <c r="AM502" s="95"/>
      <c r="AN502" s="95"/>
      <c r="AO502" s="95"/>
      <c r="AP502" s="95"/>
      <c r="AQ502" s="95"/>
      <c r="AR502" s="95"/>
      <c r="AS502" s="95"/>
    </row>
    <row r="503">
      <c r="A503" s="575"/>
      <c r="B503" s="337"/>
      <c r="C503" s="337"/>
      <c r="D503" s="337"/>
      <c r="E503" s="337"/>
      <c r="F503" s="337"/>
      <c r="G503" s="337"/>
      <c r="H503" s="337"/>
      <c r="I503" s="337"/>
      <c r="J503" s="337"/>
      <c r="K503" s="337"/>
      <c r="L503" s="337"/>
      <c r="M503" s="337"/>
      <c r="N503" s="337"/>
      <c r="O503" s="337"/>
      <c r="P503" s="337"/>
      <c r="Q503" s="337"/>
      <c r="R503" s="337"/>
      <c r="S503" s="337"/>
      <c r="T503" s="337"/>
      <c r="U503" s="337"/>
      <c r="V503" s="337"/>
      <c r="W503" s="95"/>
      <c r="X503" s="95"/>
      <c r="Y503" s="95"/>
      <c r="Z503" s="95"/>
      <c r="AA503" s="95"/>
      <c r="AB503" s="95"/>
      <c r="AC503" s="95"/>
      <c r="AD503" s="95"/>
      <c r="AE503" s="95"/>
      <c r="AF503" s="95"/>
      <c r="AG503" s="95"/>
      <c r="AH503" s="95"/>
      <c r="AI503" s="95"/>
      <c r="AJ503" s="95"/>
      <c r="AK503" s="95"/>
      <c r="AL503" s="95"/>
      <c r="AM503" s="95"/>
      <c r="AN503" s="95"/>
      <c r="AO503" s="95"/>
      <c r="AP503" s="95"/>
      <c r="AQ503" s="95"/>
      <c r="AR503" s="95"/>
      <c r="AS503" s="95"/>
    </row>
    <row r="504">
      <c r="A504" s="575"/>
      <c r="B504" s="337"/>
      <c r="C504" s="337"/>
      <c r="D504" s="337"/>
      <c r="E504" s="337"/>
      <c r="F504" s="337"/>
      <c r="G504" s="337"/>
      <c r="H504" s="337"/>
      <c r="I504" s="337"/>
      <c r="J504" s="337"/>
      <c r="K504" s="337"/>
      <c r="L504" s="337"/>
      <c r="M504" s="337"/>
      <c r="N504" s="337"/>
      <c r="O504" s="337"/>
      <c r="P504" s="337"/>
      <c r="Q504" s="337"/>
      <c r="R504" s="337"/>
      <c r="S504" s="337"/>
      <c r="T504" s="337"/>
      <c r="U504" s="337"/>
      <c r="V504" s="337"/>
      <c r="W504" s="95"/>
      <c r="X504" s="95"/>
      <c r="Y504" s="95"/>
      <c r="Z504" s="95"/>
      <c r="AA504" s="95"/>
      <c r="AB504" s="95"/>
      <c r="AC504" s="95"/>
      <c r="AD504" s="95"/>
      <c r="AE504" s="95"/>
      <c r="AF504" s="95"/>
      <c r="AG504" s="95"/>
      <c r="AH504" s="95"/>
      <c r="AI504" s="95"/>
      <c r="AJ504" s="95"/>
      <c r="AK504" s="95"/>
      <c r="AL504" s="95"/>
      <c r="AM504" s="95"/>
      <c r="AN504" s="95"/>
      <c r="AO504" s="95"/>
      <c r="AP504" s="95"/>
      <c r="AQ504" s="95"/>
      <c r="AR504" s="95"/>
      <c r="AS504" s="95"/>
    </row>
    <row r="505">
      <c r="A505" s="575"/>
      <c r="B505" s="337"/>
      <c r="C505" s="337"/>
      <c r="D505" s="337"/>
      <c r="E505" s="337"/>
      <c r="F505" s="337"/>
      <c r="G505" s="337"/>
      <c r="H505" s="337"/>
      <c r="I505" s="337"/>
      <c r="J505" s="337"/>
      <c r="K505" s="337"/>
      <c r="L505" s="337"/>
      <c r="M505" s="337"/>
      <c r="N505" s="337"/>
      <c r="O505" s="337"/>
      <c r="P505" s="337"/>
      <c r="Q505" s="337"/>
      <c r="R505" s="337"/>
      <c r="S505" s="337"/>
      <c r="T505" s="337"/>
      <c r="U505" s="337"/>
      <c r="V505" s="337"/>
      <c r="W505" s="95"/>
      <c r="X505" s="95"/>
      <c r="Y505" s="95"/>
      <c r="Z505" s="95"/>
      <c r="AA505" s="95"/>
      <c r="AB505" s="95"/>
      <c r="AC505" s="95"/>
      <c r="AD505" s="95"/>
      <c r="AE505" s="95"/>
      <c r="AF505" s="95"/>
      <c r="AG505" s="95"/>
      <c r="AH505" s="95"/>
      <c r="AI505" s="95"/>
      <c r="AJ505" s="95"/>
      <c r="AK505" s="95"/>
      <c r="AL505" s="95"/>
      <c r="AM505" s="95"/>
      <c r="AN505" s="95"/>
      <c r="AO505" s="95"/>
      <c r="AP505" s="95"/>
      <c r="AQ505" s="95"/>
      <c r="AR505" s="95"/>
      <c r="AS505" s="95"/>
    </row>
    <row r="506">
      <c r="A506" s="575"/>
      <c r="B506" s="337"/>
      <c r="C506" s="337"/>
      <c r="D506" s="337"/>
      <c r="E506" s="337"/>
      <c r="F506" s="337"/>
      <c r="G506" s="337"/>
      <c r="H506" s="337"/>
      <c r="I506" s="337"/>
      <c r="J506" s="337"/>
      <c r="K506" s="337"/>
      <c r="L506" s="337"/>
      <c r="M506" s="337"/>
      <c r="N506" s="337"/>
      <c r="O506" s="337"/>
      <c r="P506" s="337"/>
      <c r="Q506" s="337"/>
      <c r="R506" s="337"/>
      <c r="S506" s="337"/>
      <c r="T506" s="337"/>
      <c r="U506" s="337"/>
      <c r="V506" s="337"/>
      <c r="W506" s="95"/>
      <c r="X506" s="95"/>
      <c r="Y506" s="95"/>
      <c r="Z506" s="95"/>
      <c r="AA506" s="95"/>
      <c r="AB506" s="95"/>
      <c r="AC506" s="95"/>
      <c r="AD506" s="95"/>
      <c r="AE506" s="95"/>
      <c r="AF506" s="95"/>
      <c r="AG506" s="95"/>
      <c r="AH506" s="95"/>
      <c r="AI506" s="95"/>
      <c r="AJ506" s="95"/>
      <c r="AK506" s="95"/>
      <c r="AL506" s="95"/>
      <c r="AM506" s="95"/>
      <c r="AN506" s="95"/>
      <c r="AO506" s="95"/>
      <c r="AP506" s="95"/>
      <c r="AQ506" s="95"/>
      <c r="AR506" s="95"/>
      <c r="AS506" s="95"/>
    </row>
    <row r="507">
      <c r="A507" s="575"/>
      <c r="B507" s="337"/>
      <c r="C507" s="337"/>
      <c r="D507" s="337"/>
      <c r="E507" s="337"/>
      <c r="F507" s="337"/>
      <c r="G507" s="337"/>
      <c r="H507" s="337"/>
      <c r="I507" s="337"/>
      <c r="J507" s="337"/>
      <c r="K507" s="337"/>
      <c r="L507" s="337"/>
      <c r="M507" s="337"/>
      <c r="N507" s="337"/>
      <c r="O507" s="337"/>
      <c r="P507" s="337"/>
      <c r="Q507" s="337"/>
      <c r="R507" s="337"/>
      <c r="S507" s="337"/>
      <c r="T507" s="337"/>
      <c r="U507" s="337"/>
      <c r="V507" s="337"/>
      <c r="W507" s="95"/>
      <c r="X507" s="95"/>
      <c r="Y507" s="95"/>
      <c r="Z507" s="95"/>
      <c r="AA507" s="95"/>
      <c r="AB507" s="95"/>
      <c r="AC507" s="95"/>
      <c r="AD507" s="95"/>
      <c r="AE507" s="95"/>
      <c r="AF507" s="95"/>
      <c r="AG507" s="95"/>
      <c r="AH507" s="95"/>
      <c r="AI507" s="95"/>
      <c r="AJ507" s="95"/>
      <c r="AK507" s="95"/>
      <c r="AL507" s="95"/>
      <c r="AM507" s="95"/>
      <c r="AN507" s="95"/>
      <c r="AO507" s="95"/>
      <c r="AP507" s="95"/>
      <c r="AQ507" s="95"/>
      <c r="AR507" s="95"/>
      <c r="AS507" s="95"/>
    </row>
    <row r="508">
      <c r="A508" s="575"/>
      <c r="B508" s="337"/>
      <c r="C508" s="337"/>
      <c r="D508" s="337"/>
      <c r="E508" s="337"/>
      <c r="F508" s="337"/>
      <c r="G508" s="337"/>
      <c r="H508" s="337"/>
      <c r="I508" s="337"/>
      <c r="J508" s="337"/>
      <c r="K508" s="337"/>
      <c r="L508" s="337"/>
      <c r="M508" s="337"/>
      <c r="N508" s="337"/>
      <c r="O508" s="337"/>
      <c r="P508" s="337"/>
      <c r="Q508" s="337"/>
      <c r="R508" s="337"/>
      <c r="S508" s="337"/>
      <c r="T508" s="337"/>
      <c r="U508" s="337"/>
      <c r="V508" s="337"/>
      <c r="W508" s="95"/>
      <c r="X508" s="95"/>
      <c r="Y508" s="95"/>
      <c r="Z508" s="95"/>
      <c r="AA508" s="95"/>
      <c r="AB508" s="95"/>
      <c r="AC508" s="95"/>
      <c r="AD508" s="95"/>
      <c r="AE508" s="95"/>
      <c r="AF508" s="95"/>
      <c r="AG508" s="95"/>
      <c r="AH508" s="95"/>
      <c r="AI508" s="95"/>
      <c r="AJ508" s="95"/>
      <c r="AK508" s="95"/>
      <c r="AL508" s="95"/>
      <c r="AM508" s="95"/>
      <c r="AN508" s="95"/>
      <c r="AO508" s="95"/>
      <c r="AP508" s="95"/>
      <c r="AQ508" s="95"/>
      <c r="AR508" s="95"/>
      <c r="AS508" s="95"/>
    </row>
    <row r="509">
      <c r="A509" s="575"/>
      <c r="B509" s="337"/>
      <c r="C509" s="337"/>
      <c r="D509" s="337"/>
      <c r="E509" s="337"/>
      <c r="F509" s="337"/>
      <c r="G509" s="337"/>
      <c r="H509" s="337"/>
      <c r="I509" s="337"/>
      <c r="J509" s="337"/>
      <c r="K509" s="337"/>
      <c r="L509" s="337"/>
      <c r="M509" s="337"/>
      <c r="N509" s="337"/>
      <c r="O509" s="337"/>
      <c r="P509" s="337"/>
      <c r="Q509" s="337"/>
      <c r="R509" s="337"/>
      <c r="S509" s="337"/>
      <c r="T509" s="337"/>
      <c r="U509" s="337"/>
      <c r="V509" s="337"/>
      <c r="W509" s="95"/>
      <c r="X509" s="95"/>
      <c r="Y509" s="95"/>
      <c r="Z509" s="95"/>
      <c r="AA509" s="95"/>
      <c r="AB509" s="95"/>
      <c r="AC509" s="95"/>
      <c r="AD509" s="95"/>
      <c r="AE509" s="95"/>
      <c r="AF509" s="95"/>
      <c r="AG509" s="95"/>
      <c r="AH509" s="95"/>
      <c r="AI509" s="95"/>
      <c r="AJ509" s="95"/>
      <c r="AK509" s="95"/>
      <c r="AL509" s="95"/>
      <c r="AM509" s="95"/>
      <c r="AN509" s="95"/>
      <c r="AO509" s="95"/>
      <c r="AP509" s="95"/>
      <c r="AQ509" s="95"/>
      <c r="AR509" s="95"/>
      <c r="AS509" s="95"/>
    </row>
    <row r="510">
      <c r="A510" s="575"/>
      <c r="B510" s="337"/>
      <c r="C510" s="337"/>
      <c r="D510" s="337"/>
      <c r="E510" s="337"/>
      <c r="F510" s="337"/>
      <c r="G510" s="337"/>
      <c r="H510" s="337"/>
      <c r="I510" s="337"/>
      <c r="J510" s="337"/>
      <c r="K510" s="337"/>
      <c r="L510" s="337"/>
      <c r="M510" s="337"/>
      <c r="N510" s="337"/>
      <c r="O510" s="337"/>
      <c r="P510" s="337"/>
      <c r="Q510" s="337"/>
      <c r="R510" s="337"/>
      <c r="S510" s="337"/>
      <c r="T510" s="337"/>
      <c r="U510" s="337"/>
      <c r="V510" s="337"/>
      <c r="W510" s="95"/>
      <c r="X510" s="95"/>
      <c r="Y510" s="95"/>
      <c r="Z510" s="95"/>
      <c r="AA510" s="95"/>
      <c r="AB510" s="95"/>
      <c r="AC510" s="95"/>
      <c r="AD510" s="95"/>
      <c r="AE510" s="95"/>
      <c r="AF510" s="95"/>
      <c r="AG510" s="95"/>
      <c r="AH510" s="95"/>
      <c r="AI510" s="95"/>
      <c r="AJ510" s="95"/>
      <c r="AK510" s="95"/>
      <c r="AL510" s="95"/>
      <c r="AM510" s="95"/>
      <c r="AN510" s="95"/>
      <c r="AO510" s="95"/>
      <c r="AP510" s="95"/>
      <c r="AQ510" s="95"/>
      <c r="AR510" s="95"/>
      <c r="AS510" s="95"/>
    </row>
    <row r="511">
      <c r="A511" s="575"/>
      <c r="B511" s="337"/>
      <c r="C511" s="337"/>
      <c r="D511" s="337"/>
      <c r="E511" s="337"/>
      <c r="F511" s="337"/>
      <c r="G511" s="337"/>
      <c r="H511" s="337"/>
      <c r="I511" s="337"/>
      <c r="J511" s="337"/>
      <c r="K511" s="337"/>
      <c r="L511" s="337"/>
      <c r="M511" s="337"/>
      <c r="N511" s="337"/>
      <c r="O511" s="337"/>
      <c r="P511" s="337"/>
      <c r="Q511" s="337"/>
      <c r="R511" s="337"/>
      <c r="S511" s="337"/>
      <c r="T511" s="337"/>
      <c r="U511" s="337"/>
      <c r="V511" s="337"/>
      <c r="W511" s="95"/>
      <c r="X511" s="95"/>
      <c r="Y511" s="95"/>
      <c r="Z511" s="95"/>
      <c r="AA511" s="95"/>
      <c r="AB511" s="95"/>
      <c r="AC511" s="95"/>
      <c r="AD511" s="95"/>
      <c r="AE511" s="95"/>
      <c r="AF511" s="95"/>
      <c r="AG511" s="95"/>
      <c r="AH511" s="95"/>
      <c r="AI511" s="95"/>
      <c r="AJ511" s="95"/>
      <c r="AK511" s="95"/>
      <c r="AL511" s="95"/>
      <c r="AM511" s="95"/>
      <c r="AN511" s="95"/>
      <c r="AO511" s="95"/>
      <c r="AP511" s="95"/>
      <c r="AQ511" s="95"/>
      <c r="AR511" s="95"/>
      <c r="AS511" s="95"/>
    </row>
    <row r="512">
      <c r="A512" s="575"/>
      <c r="B512" s="337"/>
      <c r="C512" s="337"/>
      <c r="D512" s="337"/>
      <c r="E512" s="337"/>
      <c r="F512" s="337"/>
      <c r="G512" s="337"/>
      <c r="H512" s="337"/>
      <c r="I512" s="337"/>
      <c r="J512" s="337"/>
      <c r="K512" s="337"/>
      <c r="L512" s="337"/>
      <c r="M512" s="337"/>
      <c r="N512" s="337"/>
      <c r="O512" s="337"/>
      <c r="P512" s="337"/>
      <c r="Q512" s="337"/>
      <c r="R512" s="337"/>
      <c r="S512" s="337"/>
      <c r="T512" s="337"/>
      <c r="U512" s="337"/>
      <c r="V512" s="337"/>
      <c r="W512" s="95"/>
      <c r="X512" s="95"/>
      <c r="Y512" s="95"/>
      <c r="Z512" s="95"/>
      <c r="AA512" s="95"/>
      <c r="AB512" s="95"/>
      <c r="AC512" s="95"/>
      <c r="AD512" s="95"/>
      <c r="AE512" s="95"/>
      <c r="AF512" s="95"/>
      <c r="AG512" s="95"/>
      <c r="AH512" s="95"/>
      <c r="AI512" s="95"/>
      <c r="AJ512" s="95"/>
      <c r="AK512" s="95"/>
      <c r="AL512" s="95"/>
      <c r="AM512" s="95"/>
      <c r="AN512" s="95"/>
      <c r="AO512" s="95"/>
      <c r="AP512" s="95"/>
      <c r="AQ512" s="95"/>
      <c r="AR512" s="95"/>
      <c r="AS512" s="95"/>
    </row>
    <row r="513">
      <c r="A513" s="575"/>
      <c r="B513" s="337"/>
      <c r="C513" s="337"/>
      <c r="D513" s="337"/>
      <c r="E513" s="337"/>
      <c r="F513" s="337"/>
      <c r="G513" s="337"/>
      <c r="H513" s="337"/>
      <c r="I513" s="337"/>
      <c r="J513" s="337"/>
      <c r="K513" s="337"/>
      <c r="L513" s="337"/>
      <c r="M513" s="337"/>
      <c r="N513" s="337"/>
      <c r="O513" s="337"/>
      <c r="P513" s="337"/>
      <c r="Q513" s="337"/>
      <c r="R513" s="337"/>
      <c r="S513" s="337"/>
      <c r="T513" s="337"/>
      <c r="U513" s="337"/>
      <c r="V513" s="337"/>
      <c r="W513" s="95"/>
      <c r="X513" s="95"/>
      <c r="Y513" s="95"/>
      <c r="Z513" s="95"/>
      <c r="AA513" s="95"/>
      <c r="AB513" s="95"/>
      <c r="AC513" s="95"/>
      <c r="AD513" s="95"/>
      <c r="AE513" s="95"/>
      <c r="AF513" s="95"/>
      <c r="AG513" s="95"/>
      <c r="AH513" s="95"/>
      <c r="AI513" s="95"/>
      <c r="AJ513" s="95"/>
      <c r="AK513" s="95"/>
      <c r="AL513" s="95"/>
      <c r="AM513" s="95"/>
      <c r="AN513" s="95"/>
      <c r="AO513" s="95"/>
      <c r="AP513" s="95"/>
      <c r="AQ513" s="95"/>
      <c r="AR513" s="95"/>
      <c r="AS513" s="95"/>
    </row>
    <row r="514">
      <c r="A514" s="575"/>
      <c r="B514" s="337"/>
      <c r="C514" s="337"/>
      <c r="D514" s="337"/>
      <c r="E514" s="337"/>
      <c r="F514" s="337"/>
      <c r="G514" s="337"/>
      <c r="H514" s="337"/>
      <c r="I514" s="337"/>
      <c r="J514" s="337"/>
      <c r="K514" s="337"/>
      <c r="L514" s="337"/>
      <c r="M514" s="337"/>
      <c r="N514" s="337"/>
      <c r="O514" s="337"/>
      <c r="P514" s="337"/>
      <c r="Q514" s="337"/>
      <c r="R514" s="337"/>
      <c r="S514" s="337"/>
      <c r="T514" s="337"/>
      <c r="U514" s="337"/>
      <c r="V514" s="337"/>
      <c r="W514" s="95"/>
      <c r="X514" s="95"/>
      <c r="Y514" s="95"/>
      <c r="Z514" s="95"/>
      <c r="AA514" s="95"/>
      <c r="AB514" s="95"/>
      <c r="AC514" s="95"/>
      <c r="AD514" s="95"/>
      <c r="AE514" s="95"/>
      <c r="AF514" s="95"/>
      <c r="AG514" s="95"/>
      <c r="AH514" s="95"/>
      <c r="AI514" s="95"/>
      <c r="AJ514" s="95"/>
      <c r="AK514" s="95"/>
      <c r="AL514" s="95"/>
      <c r="AM514" s="95"/>
      <c r="AN514" s="95"/>
      <c r="AO514" s="95"/>
      <c r="AP514" s="95"/>
      <c r="AQ514" s="95"/>
      <c r="AR514" s="95"/>
      <c r="AS514" s="95"/>
    </row>
    <row r="515">
      <c r="A515" s="575"/>
      <c r="B515" s="337"/>
      <c r="C515" s="337"/>
      <c r="D515" s="337"/>
      <c r="E515" s="337"/>
      <c r="F515" s="337"/>
      <c r="G515" s="337"/>
      <c r="H515" s="337"/>
      <c r="I515" s="337"/>
      <c r="J515" s="337"/>
      <c r="K515" s="337"/>
      <c r="L515" s="337"/>
      <c r="M515" s="337"/>
      <c r="N515" s="337"/>
      <c r="O515" s="337"/>
      <c r="P515" s="337"/>
      <c r="Q515" s="337"/>
      <c r="R515" s="337"/>
      <c r="S515" s="337"/>
      <c r="T515" s="337"/>
      <c r="U515" s="337"/>
      <c r="V515" s="337"/>
      <c r="W515" s="95"/>
      <c r="X515" s="95"/>
      <c r="Y515" s="95"/>
      <c r="Z515" s="95"/>
      <c r="AA515" s="95"/>
      <c r="AB515" s="95"/>
      <c r="AC515" s="95"/>
      <c r="AD515" s="95"/>
      <c r="AE515" s="95"/>
      <c r="AF515" s="95"/>
      <c r="AG515" s="95"/>
      <c r="AH515" s="95"/>
      <c r="AI515" s="95"/>
      <c r="AJ515" s="95"/>
      <c r="AK515" s="95"/>
      <c r="AL515" s="95"/>
      <c r="AM515" s="95"/>
      <c r="AN515" s="95"/>
      <c r="AO515" s="95"/>
      <c r="AP515" s="95"/>
      <c r="AQ515" s="95"/>
      <c r="AR515" s="95"/>
      <c r="AS515" s="95"/>
    </row>
    <row r="516">
      <c r="A516" s="575"/>
      <c r="B516" s="337"/>
      <c r="C516" s="337"/>
      <c r="D516" s="337"/>
      <c r="E516" s="337"/>
      <c r="F516" s="337"/>
      <c r="G516" s="337"/>
      <c r="H516" s="337"/>
      <c r="I516" s="337"/>
      <c r="J516" s="337"/>
      <c r="K516" s="337"/>
      <c r="L516" s="337"/>
      <c r="M516" s="337"/>
      <c r="N516" s="337"/>
      <c r="O516" s="337"/>
      <c r="P516" s="337"/>
      <c r="Q516" s="337"/>
      <c r="R516" s="337"/>
      <c r="S516" s="337"/>
      <c r="T516" s="337"/>
      <c r="U516" s="337"/>
      <c r="V516" s="337"/>
      <c r="W516" s="95"/>
      <c r="X516" s="95"/>
      <c r="Y516" s="95"/>
      <c r="Z516" s="95"/>
      <c r="AA516" s="95"/>
      <c r="AB516" s="95"/>
      <c r="AC516" s="95"/>
      <c r="AD516" s="95"/>
      <c r="AE516" s="95"/>
      <c r="AF516" s="95"/>
      <c r="AG516" s="95"/>
      <c r="AH516" s="95"/>
      <c r="AI516" s="95"/>
      <c r="AJ516" s="95"/>
      <c r="AK516" s="95"/>
      <c r="AL516" s="95"/>
      <c r="AM516" s="95"/>
      <c r="AN516" s="95"/>
      <c r="AO516" s="95"/>
      <c r="AP516" s="95"/>
      <c r="AQ516" s="95"/>
      <c r="AR516" s="95"/>
      <c r="AS516" s="95"/>
    </row>
    <row r="517">
      <c r="A517" s="575"/>
      <c r="B517" s="337"/>
      <c r="C517" s="337"/>
      <c r="D517" s="337"/>
      <c r="E517" s="337"/>
      <c r="F517" s="337"/>
      <c r="G517" s="337"/>
      <c r="H517" s="337"/>
      <c r="I517" s="337"/>
      <c r="J517" s="337"/>
      <c r="K517" s="337"/>
      <c r="L517" s="337"/>
      <c r="M517" s="337"/>
      <c r="N517" s="337"/>
      <c r="O517" s="337"/>
      <c r="P517" s="337"/>
      <c r="Q517" s="337"/>
      <c r="R517" s="337"/>
      <c r="S517" s="337"/>
      <c r="T517" s="337"/>
      <c r="U517" s="337"/>
      <c r="V517" s="337"/>
      <c r="W517" s="95"/>
      <c r="X517" s="95"/>
      <c r="Y517" s="95"/>
      <c r="Z517" s="95"/>
      <c r="AA517" s="95"/>
      <c r="AB517" s="95"/>
      <c r="AC517" s="95"/>
      <c r="AD517" s="95"/>
      <c r="AE517" s="95"/>
      <c r="AF517" s="95"/>
      <c r="AG517" s="95"/>
      <c r="AH517" s="95"/>
      <c r="AI517" s="95"/>
      <c r="AJ517" s="95"/>
      <c r="AK517" s="95"/>
      <c r="AL517" s="95"/>
      <c r="AM517" s="95"/>
      <c r="AN517" s="95"/>
      <c r="AO517" s="95"/>
      <c r="AP517" s="95"/>
      <c r="AQ517" s="95"/>
      <c r="AR517" s="95"/>
      <c r="AS517" s="95"/>
    </row>
    <row r="518">
      <c r="A518" s="575"/>
      <c r="B518" s="337"/>
      <c r="C518" s="337"/>
      <c r="D518" s="337"/>
      <c r="E518" s="337"/>
      <c r="F518" s="337"/>
      <c r="G518" s="337"/>
      <c r="H518" s="337"/>
      <c r="I518" s="337"/>
      <c r="J518" s="337"/>
      <c r="K518" s="337"/>
      <c r="L518" s="337"/>
      <c r="M518" s="337"/>
      <c r="N518" s="337"/>
      <c r="O518" s="337"/>
      <c r="P518" s="337"/>
      <c r="Q518" s="337"/>
      <c r="R518" s="337"/>
      <c r="S518" s="337"/>
      <c r="T518" s="337"/>
      <c r="U518" s="337"/>
      <c r="V518" s="337"/>
      <c r="W518" s="95"/>
      <c r="X518" s="95"/>
      <c r="Y518" s="95"/>
      <c r="Z518" s="95"/>
      <c r="AA518" s="95"/>
      <c r="AB518" s="95"/>
      <c r="AC518" s="95"/>
      <c r="AD518" s="95"/>
      <c r="AE518" s="95"/>
      <c r="AF518" s="95"/>
      <c r="AG518" s="95"/>
      <c r="AH518" s="95"/>
      <c r="AI518" s="95"/>
      <c r="AJ518" s="95"/>
      <c r="AK518" s="95"/>
      <c r="AL518" s="95"/>
      <c r="AM518" s="95"/>
      <c r="AN518" s="95"/>
      <c r="AO518" s="95"/>
      <c r="AP518" s="95"/>
      <c r="AQ518" s="95"/>
      <c r="AR518" s="95"/>
      <c r="AS518" s="95"/>
    </row>
    <row r="519">
      <c r="A519" s="575"/>
      <c r="B519" s="337"/>
      <c r="C519" s="337"/>
      <c r="D519" s="337"/>
      <c r="E519" s="337"/>
      <c r="F519" s="337"/>
      <c r="G519" s="337"/>
      <c r="H519" s="337"/>
      <c r="I519" s="337"/>
      <c r="J519" s="337"/>
      <c r="K519" s="337"/>
      <c r="L519" s="337"/>
      <c r="M519" s="337"/>
      <c r="N519" s="337"/>
      <c r="O519" s="337"/>
      <c r="P519" s="337"/>
      <c r="Q519" s="337"/>
      <c r="R519" s="337"/>
      <c r="S519" s="337"/>
      <c r="T519" s="337"/>
      <c r="U519" s="337"/>
      <c r="V519" s="337"/>
      <c r="W519" s="95"/>
      <c r="X519" s="95"/>
      <c r="Y519" s="95"/>
      <c r="Z519" s="95"/>
      <c r="AA519" s="95"/>
      <c r="AB519" s="95"/>
      <c r="AC519" s="95"/>
      <c r="AD519" s="95"/>
      <c r="AE519" s="95"/>
      <c r="AF519" s="95"/>
      <c r="AG519" s="95"/>
      <c r="AH519" s="95"/>
      <c r="AI519" s="95"/>
      <c r="AJ519" s="95"/>
      <c r="AK519" s="95"/>
      <c r="AL519" s="95"/>
      <c r="AM519" s="95"/>
      <c r="AN519" s="95"/>
      <c r="AO519" s="95"/>
      <c r="AP519" s="95"/>
      <c r="AQ519" s="95"/>
      <c r="AR519" s="95"/>
      <c r="AS519" s="95"/>
    </row>
    <row r="520">
      <c r="A520" s="575"/>
      <c r="B520" s="337"/>
      <c r="C520" s="337"/>
      <c r="D520" s="337"/>
      <c r="E520" s="337"/>
      <c r="F520" s="337"/>
      <c r="G520" s="337"/>
      <c r="H520" s="337"/>
      <c r="I520" s="337"/>
      <c r="J520" s="337"/>
      <c r="K520" s="337"/>
      <c r="L520" s="337"/>
      <c r="M520" s="337"/>
      <c r="N520" s="337"/>
      <c r="O520" s="337"/>
      <c r="P520" s="337"/>
      <c r="Q520" s="337"/>
      <c r="R520" s="337"/>
      <c r="S520" s="337"/>
      <c r="T520" s="337"/>
      <c r="U520" s="337"/>
      <c r="V520" s="337"/>
      <c r="W520" s="95"/>
      <c r="X520" s="95"/>
      <c r="Y520" s="95"/>
      <c r="Z520" s="95"/>
      <c r="AA520" s="95"/>
      <c r="AB520" s="95"/>
      <c r="AC520" s="95"/>
      <c r="AD520" s="95"/>
      <c r="AE520" s="95"/>
      <c r="AF520" s="95"/>
      <c r="AG520" s="95"/>
      <c r="AH520" s="95"/>
      <c r="AI520" s="95"/>
      <c r="AJ520" s="95"/>
      <c r="AK520" s="95"/>
      <c r="AL520" s="95"/>
      <c r="AM520" s="95"/>
      <c r="AN520" s="95"/>
      <c r="AO520" s="95"/>
      <c r="AP520" s="95"/>
      <c r="AQ520" s="95"/>
      <c r="AR520" s="95"/>
      <c r="AS520" s="95"/>
    </row>
    <row r="521">
      <c r="A521" s="575"/>
      <c r="B521" s="337"/>
      <c r="C521" s="337"/>
      <c r="D521" s="337"/>
      <c r="E521" s="337"/>
      <c r="F521" s="337"/>
      <c r="G521" s="337"/>
      <c r="H521" s="337"/>
      <c r="I521" s="337"/>
      <c r="J521" s="337"/>
      <c r="K521" s="337"/>
      <c r="L521" s="337"/>
      <c r="M521" s="337"/>
      <c r="N521" s="337"/>
      <c r="O521" s="337"/>
      <c r="P521" s="337"/>
      <c r="Q521" s="337"/>
      <c r="R521" s="337"/>
      <c r="S521" s="337"/>
      <c r="T521" s="337"/>
      <c r="U521" s="337"/>
      <c r="V521" s="337"/>
      <c r="W521" s="95"/>
      <c r="X521" s="95"/>
      <c r="Y521" s="95"/>
      <c r="Z521" s="95"/>
      <c r="AA521" s="95"/>
      <c r="AB521" s="95"/>
      <c r="AC521" s="95"/>
      <c r="AD521" s="95"/>
      <c r="AE521" s="95"/>
      <c r="AF521" s="95"/>
      <c r="AG521" s="95"/>
      <c r="AH521" s="95"/>
      <c r="AI521" s="95"/>
      <c r="AJ521" s="95"/>
      <c r="AK521" s="95"/>
      <c r="AL521" s="95"/>
      <c r="AM521" s="95"/>
      <c r="AN521" s="95"/>
      <c r="AO521" s="95"/>
      <c r="AP521" s="95"/>
      <c r="AQ521" s="95"/>
      <c r="AR521" s="95"/>
      <c r="AS521" s="95"/>
    </row>
    <row r="522">
      <c r="A522" s="575"/>
      <c r="B522" s="337"/>
      <c r="C522" s="337"/>
      <c r="D522" s="337"/>
      <c r="E522" s="337"/>
      <c r="F522" s="337"/>
      <c r="G522" s="337"/>
      <c r="H522" s="337"/>
      <c r="I522" s="337"/>
      <c r="J522" s="337"/>
      <c r="K522" s="337"/>
      <c r="L522" s="337"/>
      <c r="M522" s="337"/>
      <c r="N522" s="337"/>
      <c r="O522" s="337"/>
      <c r="P522" s="337"/>
      <c r="Q522" s="337"/>
      <c r="R522" s="337"/>
      <c r="S522" s="337"/>
      <c r="T522" s="337"/>
      <c r="U522" s="337"/>
      <c r="V522" s="337"/>
      <c r="W522" s="95"/>
      <c r="X522" s="95"/>
      <c r="Y522" s="95"/>
      <c r="Z522" s="95"/>
      <c r="AA522" s="95"/>
      <c r="AB522" s="95"/>
      <c r="AC522" s="95"/>
      <c r="AD522" s="95"/>
      <c r="AE522" s="95"/>
      <c r="AF522" s="95"/>
      <c r="AG522" s="95"/>
      <c r="AH522" s="95"/>
      <c r="AI522" s="95"/>
      <c r="AJ522" s="95"/>
      <c r="AK522" s="95"/>
      <c r="AL522" s="95"/>
      <c r="AM522" s="95"/>
      <c r="AN522" s="95"/>
      <c r="AO522" s="95"/>
      <c r="AP522" s="95"/>
      <c r="AQ522" s="95"/>
      <c r="AR522" s="95"/>
      <c r="AS522" s="95"/>
    </row>
    <row r="523">
      <c r="A523" s="575"/>
      <c r="B523" s="337"/>
      <c r="C523" s="337"/>
      <c r="D523" s="337"/>
      <c r="E523" s="337"/>
      <c r="F523" s="337"/>
      <c r="G523" s="337"/>
      <c r="H523" s="337"/>
      <c r="I523" s="337"/>
      <c r="J523" s="337"/>
      <c r="K523" s="337"/>
      <c r="L523" s="337"/>
      <c r="M523" s="337"/>
      <c r="N523" s="337"/>
      <c r="O523" s="337"/>
      <c r="P523" s="337"/>
      <c r="Q523" s="337"/>
      <c r="R523" s="337"/>
      <c r="S523" s="337"/>
      <c r="T523" s="337"/>
      <c r="U523" s="337"/>
      <c r="V523" s="337"/>
      <c r="W523" s="95"/>
      <c r="X523" s="95"/>
      <c r="Y523" s="95"/>
      <c r="Z523" s="95"/>
      <c r="AA523" s="95"/>
      <c r="AB523" s="95"/>
      <c r="AC523" s="95"/>
      <c r="AD523" s="95"/>
      <c r="AE523" s="95"/>
      <c r="AF523" s="95"/>
      <c r="AG523" s="95"/>
      <c r="AH523" s="95"/>
      <c r="AI523" s="95"/>
      <c r="AJ523" s="95"/>
      <c r="AK523" s="95"/>
      <c r="AL523" s="95"/>
      <c r="AM523" s="95"/>
      <c r="AN523" s="95"/>
      <c r="AO523" s="95"/>
      <c r="AP523" s="95"/>
      <c r="AQ523" s="95"/>
      <c r="AR523" s="95"/>
      <c r="AS523" s="95"/>
    </row>
    <row r="524">
      <c r="A524" s="575"/>
      <c r="B524" s="337"/>
      <c r="C524" s="337"/>
      <c r="D524" s="337"/>
      <c r="E524" s="337"/>
      <c r="F524" s="337"/>
      <c r="G524" s="337"/>
      <c r="H524" s="337"/>
      <c r="I524" s="337"/>
      <c r="J524" s="337"/>
      <c r="K524" s="337"/>
      <c r="L524" s="337"/>
      <c r="M524" s="337"/>
      <c r="N524" s="337"/>
      <c r="O524" s="337"/>
      <c r="P524" s="337"/>
      <c r="Q524" s="337"/>
      <c r="R524" s="337"/>
      <c r="S524" s="337"/>
      <c r="T524" s="337"/>
      <c r="U524" s="337"/>
      <c r="V524" s="337"/>
      <c r="W524" s="95"/>
      <c r="X524" s="95"/>
      <c r="Y524" s="95"/>
      <c r="Z524" s="95"/>
      <c r="AA524" s="95"/>
      <c r="AB524" s="95"/>
      <c r="AC524" s="95"/>
      <c r="AD524" s="95"/>
      <c r="AE524" s="95"/>
      <c r="AF524" s="95"/>
      <c r="AG524" s="95"/>
      <c r="AH524" s="95"/>
      <c r="AI524" s="95"/>
      <c r="AJ524" s="95"/>
      <c r="AK524" s="95"/>
      <c r="AL524" s="95"/>
      <c r="AM524" s="95"/>
      <c r="AN524" s="95"/>
      <c r="AO524" s="95"/>
      <c r="AP524" s="95"/>
      <c r="AQ524" s="95"/>
      <c r="AR524" s="95"/>
      <c r="AS524" s="95"/>
    </row>
    <row r="525">
      <c r="A525" s="575"/>
      <c r="B525" s="337"/>
      <c r="C525" s="337"/>
      <c r="D525" s="337"/>
      <c r="E525" s="337"/>
      <c r="F525" s="337"/>
      <c r="G525" s="337"/>
      <c r="H525" s="337"/>
      <c r="I525" s="337"/>
      <c r="J525" s="337"/>
      <c r="K525" s="337"/>
      <c r="L525" s="337"/>
      <c r="M525" s="337"/>
      <c r="N525" s="337"/>
      <c r="O525" s="337"/>
      <c r="P525" s="337"/>
      <c r="Q525" s="337"/>
      <c r="R525" s="337"/>
      <c r="S525" s="337"/>
      <c r="T525" s="337"/>
      <c r="U525" s="337"/>
      <c r="V525" s="337"/>
      <c r="W525" s="95"/>
      <c r="X525" s="95"/>
      <c r="Y525" s="95"/>
      <c r="Z525" s="95"/>
      <c r="AA525" s="95"/>
      <c r="AB525" s="95"/>
      <c r="AC525" s="95"/>
      <c r="AD525" s="95"/>
      <c r="AE525" s="95"/>
      <c r="AF525" s="95"/>
      <c r="AG525" s="95"/>
      <c r="AH525" s="95"/>
      <c r="AI525" s="95"/>
      <c r="AJ525" s="95"/>
      <c r="AK525" s="95"/>
      <c r="AL525" s="95"/>
      <c r="AM525" s="95"/>
      <c r="AN525" s="95"/>
      <c r="AO525" s="95"/>
      <c r="AP525" s="95"/>
      <c r="AQ525" s="95"/>
      <c r="AR525" s="95"/>
      <c r="AS525" s="95"/>
    </row>
    <row r="526">
      <c r="A526" s="575"/>
      <c r="B526" s="337"/>
      <c r="C526" s="337"/>
      <c r="D526" s="337"/>
      <c r="E526" s="337"/>
      <c r="F526" s="337"/>
      <c r="G526" s="337"/>
      <c r="H526" s="337"/>
      <c r="I526" s="337"/>
      <c r="J526" s="337"/>
      <c r="K526" s="337"/>
      <c r="L526" s="337"/>
      <c r="M526" s="337"/>
      <c r="N526" s="337"/>
      <c r="O526" s="337"/>
      <c r="P526" s="337"/>
      <c r="Q526" s="337"/>
      <c r="R526" s="337"/>
      <c r="S526" s="337"/>
      <c r="T526" s="337"/>
      <c r="U526" s="337"/>
      <c r="V526" s="337"/>
      <c r="W526" s="95"/>
      <c r="X526" s="95"/>
      <c r="Y526" s="95"/>
      <c r="Z526" s="95"/>
      <c r="AA526" s="95"/>
      <c r="AB526" s="95"/>
      <c r="AC526" s="95"/>
      <c r="AD526" s="95"/>
      <c r="AE526" s="95"/>
      <c r="AF526" s="95"/>
      <c r="AG526" s="95"/>
      <c r="AH526" s="95"/>
      <c r="AI526" s="95"/>
      <c r="AJ526" s="95"/>
      <c r="AK526" s="95"/>
      <c r="AL526" s="95"/>
      <c r="AM526" s="95"/>
      <c r="AN526" s="95"/>
      <c r="AO526" s="95"/>
      <c r="AP526" s="95"/>
      <c r="AQ526" s="95"/>
      <c r="AR526" s="95"/>
      <c r="AS526" s="95"/>
    </row>
    <row r="527">
      <c r="A527" s="575"/>
      <c r="B527" s="337"/>
      <c r="C527" s="337"/>
      <c r="D527" s="337"/>
      <c r="E527" s="337"/>
      <c r="F527" s="337"/>
      <c r="G527" s="337"/>
      <c r="H527" s="337"/>
      <c r="I527" s="337"/>
      <c r="J527" s="337"/>
      <c r="K527" s="337"/>
      <c r="L527" s="337"/>
      <c r="M527" s="337"/>
      <c r="N527" s="337"/>
      <c r="O527" s="337"/>
      <c r="P527" s="337"/>
      <c r="Q527" s="337"/>
      <c r="R527" s="337"/>
      <c r="S527" s="337"/>
      <c r="T527" s="337"/>
      <c r="U527" s="337"/>
      <c r="V527" s="337"/>
      <c r="W527" s="95"/>
      <c r="X527" s="95"/>
      <c r="Y527" s="95"/>
      <c r="Z527" s="95"/>
      <c r="AA527" s="95"/>
      <c r="AB527" s="95"/>
      <c r="AC527" s="95"/>
      <c r="AD527" s="95"/>
      <c r="AE527" s="95"/>
      <c r="AF527" s="95"/>
      <c r="AG527" s="95"/>
      <c r="AH527" s="95"/>
      <c r="AI527" s="95"/>
      <c r="AJ527" s="95"/>
      <c r="AK527" s="95"/>
      <c r="AL527" s="95"/>
      <c r="AM527" s="95"/>
      <c r="AN527" s="95"/>
      <c r="AO527" s="95"/>
      <c r="AP527" s="95"/>
      <c r="AQ527" s="95"/>
      <c r="AR527" s="95"/>
      <c r="AS527" s="95"/>
    </row>
    <row r="528">
      <c r="A528" s="575"/>
      <c r="B528" s="337"/>
      <c r="C528" s="337"/>
      <c r="D528" s="337"/>
      <c r="E528" s="337"/>
      <c r="F528" s="337"/>
      <c r="G528" s="337"/>
      <c r="H528" s="337"/>
      <c r="I528" s="337"/>
      <c r="J528" s="337"/>
      <c r="K528" s="337"/>
      <c r="L528" s="337"/>
      <c r="M528" s="337"/>
      <c r="N528" s="337"/>
      <c r="O528" s="337"/>
      <c r="P528" s="337"/>
      <c r="Q528" s="337"/>
      <c r="R528" s="337"/>
      <c r="S528" s="337"/>
      <c r="T528" s="337"/>
      <c r="U528" s="337"/>
      <c r="V528" s="337"/>
      <c r="W528" s="95"/>
      <c r="X528" s="95"/>
      <c r="Y528" s="95"/>
      <c r="Z528" s="95"/>
      <c r="AA528" s="95"/>
      <c r="AB528" s="95"/>
      <c r="AC528" s="95"/>
      <c r="AD528" s="95"/>
      <c r="AE528" s="95"/>
      <c r="AF528" s="95"/>
      <c r="AG528" s="95"/>
      <c r="AH528" s="95"/>
      <c r="AI528" s="95"/>
      <c r="AJ528" s="95"/>
      <c r="AK528" s="95"/>
      <c r="AL528" s="95"/>
      <c r="AM528" s="95"/>
      <c r="AN528" s="95"/>
      <c r="AO528" s="95"/>
      <c r="AP528" s="95"/>
      <c r="AQ528" s="95"/>
      <c r="AR528" s="95"/>
      <c r="AS528" s="95"/>
    </row>
    <row r="529">
      <c r="A529" s="575"/>
      <c r="B529" s="337"/>
      <c r="C529" s="337"/>
      <c r="D529" s="337"/>
      <c r="E529" s="337"/>
      <c r="F529" s="337"/>
      <c r="G529" s="337"/>
      <c r="H529" s="337"/>
      <c r="I529" s="337"/>
      <c r="J529" s="337"/>
      <c r="K529" s="337"/>
      <c r="L529" s="337"/>
      <c r="M529" s="337"/>
      <c r="N529" s="337"/>
      <c r="O529" s="337"/>
      <c r="P529" s="337"/>
      <c r="Q529" s="337"/>
      <c r="R529" s="337"/>
      <c r="S529" s="337"/>
      <c r="T529" s="337"/>
      <c r="U529" s="337"/>
      <c r="V529" s="337"/>
      <c r="W529" s="95"/>
      <c r="X529" s="95"/>
      <c r="Y529" s="95"/>
      <c r="Z529" s="95"/>
      <c r="AA529" s="95"/>
      <c r="AB529" s="95"/>
      <c r="AC529" s="95"/>
      <c r="AD529" s="95"/>
      <c r="AE529" s="95"/>
      <c r="AF529" s="95"/>
      <c r="AG529" s="95"/>
      <c r="AH529" s="95"/>
      <c r="AI529" s="95"/>
      <c r="AJ529" s="95"/>
      <c r="AK529" s="95"/>
      <c r="AL529" s="95"/>
      <c r="AM529" s="95"/>
      <c r="AN529" s="95"/>
      <c r="AO529" s="95"/>
      <c r="AP529" s="95"/>
      <c r="AQ529" s="95"/>
      <c r="AR529" s="95"/>
      <c r="AS529" s="95"/>
    </row>
    <row r="530">
      <c r="A530" s="575"/>
      <c r="B530" s="337"/>
      <c r="C530" s="337"/>
      <c r="D530" s="337"/>
      <c r="E530" s="337"/>
      <c r="F530" s="337"/>
      <c r="G530" s="337"/>
      <c r="H530" s="337"/>
      <c r="I530" s="337"/>
      <c r="J530" s="337"/>
      <c r="K530" s="337"/>
      <c r="L530" s="337"/>
      <c r="M530" s="337"/>
      <c r="N530" s="337"/>
      <c r="O530" s="337"/>
      <c r="P530" s="337"/>
      <c r="Q530" s="337"/>
      <c r="R530" s="337"/>
      <c r="S530" s="337"/>
      <c r="T530" s="337"/>
      <c r="U530" s="337"/>
      <c r="V530" s="337"/>
      <c r="W530" s="95"/>
      <c r="X530" s="95"/>
      <c r="Y530" s="95"/>
      <c r="Z530" s="95"/>
      <c r="AA530" s="95"/>
      <c r="AB530" s="95"/>
      <c r="AC530" s="95"/>
      <c r="AD530" s="95"/>
      <c r="AE530" s="95"/>
      <c r="AF530" s="95"/>
      <c r="AG530" s="95"/>
      <c r="AH530" s="95"/>
      <c r="AI530" s="95"/>
      <c r="AJ530" s="95"/>
      <c r="AK530" s="95"/>
      <c r="AL530" s="95"/>
      <c r="AM530" s="95"/>
      <c r="AN530" s="95"/>
      <c r="AO530" s="95"/>
      <c r="AP530" s="95"/>
      <c r="AQ530" s="95"/>
      <c r="AR530" s="95"/>
      <c r="AS530" s="95"/>
    </row>
    <row r="531">
      <c r="A531" s="575"/>
      <c r="B531" s="337"/>
      <c r="C531" s="337"/>
      <c r="D531" s="337"/>
      <c r="E531" s="337"/>
      <c r="F531" s="337"/>
      <c r="G531" s="337"/>
      <c r="H531" s="337"/>
      <c r="I531" s="337"/>
      <c r="J531" s="337"/>
      <c r="K531" s="337"/>
      <c r="L531" s="337"/>
      <c r="M531" s="337"/>
      <c r="N531" s="337"/>
      <c r="O531" s="337"/>
      <c r="P531" s="337"/>
      <c r="Q531" s="337"/>
      <c r="R531" s="337"/>
      <c r="S531" s="337"/>
      <c r="T531" s="337"/>
      <c r="U531" s="337"/>
      <c r="V531" s="337"/>
      <c r="W531" s="95"/>
      <c r="X531" s="95"/>
      <c r="Y531" s="95"/>
      <c r="Z531" s="95"/>
      <c r="AA531" s="95"/>
      <c r="AB531" s="95"/>
      <c r="AC531" s="95"/>
      <c r="AD531" s="95"/>
      <c r="AE531" s="95"/>
      <c r="AF531" s="95"/>
      <c r="AG531" s="95"/>
      <c r="AH531" s="95"/>
      <c r="AI531" s="95"/>
      <c r="AJ531" s="95"/>
      <c r="AK531" s="95"/>
      <c r="AL531" s="95"/>
      <c r="AM531" s="95"/>
      <c r="AN531" s="95"/>
      <c r="AO531" s="95"/>
      <c r="AP531" s="95"/>
      <c r="AQ531" s="95"/>
      <c r="AR531" s="95"/>
      <c r="AS531" s="95"/>
    </row>
    <row r="532">
      <c r="A532" s="575"/>
      <c r="B532" s="337"/>
      <c r="C532" s="337"/>
      <c r="D532" s="337"/>
      <c r="E532" s="337"/>
      <c r="F532" s="337"/>
      <c r="G532" s="337"/>
      <c r="H532" s="337"/>
      <c r="I532" s="337"/>
      <c r="J532" s="337"/>
      <c r="K532" s="337"/>
      <c r="L532" s="337"/>
      <c r="M532" s="337"/>
      <c r="N532" s="337"/>
      <c r="O532" s="337"/>
      <c r="P532" s="337"/>
      <c r="Q532" s="337"/>
      <c r="R532" s="337"/>
      <c r="S532" s="337"/>
      <c r="T532" s="337"/>
      <c r="U532" s="337"/>
      <c r="V532" s="337"/>
      <c r="W532" s="95"/>
      <c r="X532" s="95"/>
      <c r="Y532" s="95"/>
      <c r="Z532" s="95"/>
      <c r="AA532" s="95"/>
      <c r="AB532" s="95"/>
      <c r="AC532" s="95"/>
      <c r="AD532" s="95"/>
      <c r="AE532" s="95"/>
      <c r="AF532" s="95"/>
      <c r="AG532" s="95"/>
      <c r="AH532" s="95"/>
      <c r="AI532" s="95"/>
      <c r="AJ532" s="95"/>
      <c r="AK532" s="95"/>
      <c r="AL532" s="95"/>
      <c r="AM532" s="95"/>
      <c r="AN532" s="95"/>
      <c r="AO532" s="95"/>
      <c r="AP532" s="95"/>
      <c r="AQ532" s="95"/>
      <c r="AR532" s="95"/>
      <c r="AS532" s="95"/>
    </row>
    <row r="533">
      <c r="A533" s="575"/>
      <c r="B533" s="337"/>
      <c r="C533" s="337"/>
      <c r="D533" s="337"/>
      <c r="E533" s="337"/>
      <c r="F533" s="337"/>
      <c r="G533" s="337"/>
      <c r="H533" s="337"/>
      <c r="I533" s="337"/>
      <c r="J533" s="337"/>
      <c r="K533" s="337"/>
      <c r="L533" s="337"/>
      <c r="M533" s="337"/>
      <c r="N533" s="337"/>
      <c r="O533" s="337"/>
      <c r="P533" s="337"/>
      <c r="Q533" s="337"/>
      <c r="R533" s="337"/>
      <c r="S533" s="337"/>
      <c r="T533" s="337"/>
      <c r="U533" s="337"/>
      <c r="V533" s="337"/>
      <c r="W533" s="95"/>
      <c r="X533" s="95"/>
      <c r="Y533" s="95"/>
      <c r="Z533" s="95"/>
      <c r="AA533" s="95"/>
      <c r="AB533" s="95"/>
      <c r="AC533" s="95"/>
      <c r="AD533" s="95"/>
      <c r="AE533" s="95"/>
      <c r="AF533" s="95"/>
      <c r="AG533" s="95"/>
      <c r="AH533" s="95"/>
      <c r="AI533" s="95"/>
      <c r="AJ533" s="95"/>
      <c r="AK533" s="95"/>
      <c r="AL533" s="95"/>
      <c r="AM533" s="95"/>
      <c r="AN533" s="95"/>
      <c r="AO533" s="95"/>
      <c r="AP533" s="95"/>
      <c r="AQ533" s="95"/>
      <c r="AR533" s="95"/>
      <c r="AS533" s="95"/>
    </row>
    <row r="534">
      <c r="A534" s="575"/>
      <c r="B534" s="337"/>
      <c r="C534" s="337"/>
      <c r="D534" s="337"/>
      <c r="E534" s="337"/>
      <c r="F534" s="337"/>
      <c r="G534" s="337"/>
      <c r="H534" s="337"/>
      <c r="I534" s="337"/>
      <c r="J534" s="337"/>
      <c r="K534" s="337"/>
      <c r="L534" s="337"/>
      <c r="M534" s="337"/>
      <c r="N534" s="337"/>
      <c r="O534" s="337"/>
      <c r="P534" s="337"/>
      <c r="Q534" s="337"/>
      <c r="R534" s="337"/>
      <c r="S534" s="337"/>
      <c r="T534" s="337"/>
      <c r="U534" s="337"/>
      <c r="V534" s="337"/>
      <c r="W534" s="95"/>
      <c r="X534" s="95"/>
      <c r="Y534" s="95"/>
      <c r="Z534" s="95"/>
      <c r="AA534" s="95"/>
      <c r="AB534" s="95"/>
      <c r="AC534" s="95"/>
      <c r="AD534" s="95"/>
      <c r="AE534" s="95"/>
      <c r="AF534" s="95"/>
      <c r="AG534" s="95"/>
      <c r="AH534" s="95"/>
      <c r="AI534" s="95"/>
      <c r="AJ534" s="95"/>
      <c r="AK534" s="95"/>
      <c r="AL534" s="95"/>
      <c r="AM534" s="95"/>
      <c r="AN534" s="95"/>
      <c r="AO534" s="95"/>
      <c r="AP534" s="95"/>
      <c r="AQ534" s="95"/>
      <c r="AR534" s="95"/>
      <c r="AS534" s="95"/>
    </row>
    <row r="535">
      <c r="A535" s="575"/>
      <c r="B535" s="337"/>
      <c r="C535" s="337"/>
      <c r="D535" s="337"/>
      <c r="E535" s="337"/>
      <c r="F535" s="337"/>
      <c r="G535" s="337"/>
      <c r="H535" s="337"/>
      <c r="I535" s="337"/>
      <c r="J535" s="337"/>
      <c r="K535" s="337"/>
      <c r="L535" s="337"/>
      <c r="M535" s="337"/>
      <c r="N535" s="337"/>
      <c r="O535" s="337"/>
      <c r="P535" s="337"/>
      <c r="Q535" s="337"/>
      <c r="R535" s="337"/>
      <c r="S535" s="337"/>
      <c r="T535" s="337"/>
      <c r="U535" s="337"/>
      <c r="V535" s="337"/>
      <c r="W535" s="95"/>
      <c r="X535" s="95"/>
      <c r="Y535" s="95"/>
      <c r="Z535" s="95"/>
      <c r="AA535" s="95"/>
      <c r="AB535" s="95"/>
      <c r="AC535" s="95"/>
      <c r="AD535" s="95"/>
      <c r="AE535" s="95"/>
      <c r="AF535" s="95"/>
      <c r="AG535" s="95"/>
      <c r="AH535" s="95"/>
      <c r="AI535" s="95"/>
      <c r="AJ535" s="95"/>
      <c r="AK535" s="95"/>
      <c r="AL535" s="95"/>
      <c r="AM535" s="95"/>
      <c r="AN535" s="95"/>
      <c r="AO535" s="95"/>
      <c r="AP535" s="95"/>
      <c r="AQ535" s="95"/>
      <c r="AR535" s="95"/>
      <c r="AS535" s="95"/>
    </row>
    <row r="536">
      <c r="A536" s="575"/>
      <c r="B536" s="337"/>
      <c r="C536" s="337"/>
      <c r="D536" s="337"/>
      <c r="E536" s="337"/>
      <c r="F536" s="337"/>
      <c r="G536" s="337"/>
      <c r="H536" s="337"/>
      <c r="I536" s="337"/>
      <c r="J536" s="337"/>
      <c r="K536" s="337"/>
      <c r="L536" s="337"/>
      <c r="M536" s="337"/>
      <c r="N536" s="337"/>
      <c r="O536" s="337"/>
      <c r="P536" s="337"/>
      <c r="Q536" s="337"/>
      <c r="R536" s="337"/>
      <c r="S536" s="337"/>
      <c r="T536" s="337"/>
      <c r="U536" s="337"/>
      <c r="V536" s="337"/>
      <c r="W536" s="95"/>
      <c r="X536" s="95"/>
      <c r="Y536" s="95"/>
      <c r="Z536" s="95"/>
      <c r="AA536" s="95"/>
      <c r="AB536" s="95"/>
      <c r="AC536" s="95"/>
      <c r="AD536" s="95"/>
      <c r="AE536" s="95"/>
      <c r="AF536" s="95"/>
      <c r="AG536" s="95"/>
      <c r="AH536" s="95"/>
      <c r="AI536" s="95"/>
      <c r="AJ536" s="95"/>
      <c r="AK536" s="95"/>
      <c r="AL536" s="95"/>
      <c r="AM536" s="95"/>
      <c r="AN536" s="95"/>
      <c r="AO536" s="95"/>
      <c r="AP536" s="95"/>
      <c r="AQ536" s="95"/>
      <c r="AR536" s="95"/>
      <c r="AS536" s="95"/>
    </row>
    <row r="537">
      <c r="A537" s="575"/>
      <c r="B537" s="337"/>
      <c r="C537" s="337"/>
      <c r="D537" s="337"/>
      <c r="E537" s="337"/>
      <c r="F537" s="337"/>
      <c r="G537" s="337"/>
      <c r="H537" s="337"/>
      <c r="I537" s="337"/>
      <c r="J537" s="337"/>
      <c r="K537" s="337"/>
      <c r="L537" s="337"/>
      <c r="M537" s="337"/>
      <c r="N537" s="337"/>
      <c r="O537" s="337"/>
      <c r="P537" s="337"/>
      <c r="Q537" s="337"/>
      <c r="R537" s="337"/>
      <c r="S537" s="337"/>
      <c r="T537" s="337"/>
      <c r="U537" s="337"/>
      <c r="V537" s="337"/>
      <c r="W537" s="95"/>
      <c r="X537" s="95"/>
      <c r="Y537" s="95"/>
      <c r="Z537" s="95"/>
      <c r="AA537" s="95"/>
      <c r="AB537" s="95"/>
      <c r="AC537" s="95"/>
      <c r="AD537" s="95"/>
      <c r="AE537" s="95"/>
      <c r="AF537" s="95"/>
      <c r="AG537" s="95"/>
      <c r="AH537" s="95"/>
      <c r="AI537" s="95"/>
      <c r="AJ537" s="95"/>
      <c r="AK537" s="95"/>
      <c r="AL537" s="95"/>
      <c r="AM537" s="95"/>
      <c r="AN537" s="95"/>
      <c r="AO537" s="95"/>
      <c r="AP537" s="95"/>
      <c r="AQ537" s="95"/>
      <c r="AR537" s="95"/>
      <c r="AS537" s="95"/>
    </row>
    <row r="538">
      <c r="A538" s="575"/>
      <c r="B538" s="337"/>
      <c r="C538" s="337"/>
      <c r="D538" s="337"/>
      <c r="E538" s="337"/>
      <c r="F538" s="337"/>
      <c r="G538" s="337"/>
      <c r="H538" s="337"/>
      <c r="I538" s="337"/>
      <c r="J538" s="337"/>
      <c r="K538" s="337"/>
      <c r="L538" s="337"/>
      <c r="M538" s="337"/>
      <c r="N538" s="337"/>
      <c r="O538" s="337"/>
      <c r="P538" s="337"/>
      <c r="Q538" s="337"/>
      <c r="R538" s="337"/>
      <c r="S538" s="337"/>
      <c r="T538" s="337"/>
      <c r="U538" s="337"/>
      <c r="V538" s="337"/>
      <c r="W538" s="95"/>
      <c r="X538" s="95"/>
      <c r="Y538" s="95"/>
      <c r="Z538" s="95"/>
      <c r="AA538" s="95"/>
      <c r="AB538" s="95"/>
      <c r="AC538" s="95"/>
      <c r="AD538" s="95"/>
      <c r="AE538" s="95"/>
      <c r="AF538" s="95"/>
      <c r="AG538" s="95"/>
      <c r="AH538" s="95"/>
      <c r="AI538" s="95"/>
      <c r="AJ538" s="95"/>
      <c r="AK538" s="95"/>
      <c r="AL538" s="95"/>
      <c r="AM538" s="95"/>
      <c r="AN538" s="95"/>
      <c r="AO538" s="95"/>
      <c r="AP538" s="95"/>
      <c r="AQ538" s="95"/>
      <c r="AR538" s="95"/>
      <c r="AS538" s="95"/>
    </row>
    <row r="539">
      <c r="A539" s="575"/>
      <c r="B539" s="337"/>
      <c r="C539" s="337"/>
      <c r="D539" s="337"/>
      <c r="E539" s="337"/>
      <c r="F539" s="337"/>
      <c r="G539" s="337"/>
      <c r="H539" s="337"/>
      <c r="I539" s="337"/>
      <c r="J539" s="337"/>
      <c r="K539" s="337"/>
      <c r="L539" s="337"/>
      <c r="M539" s="337"/>
      <c r="N539" s="337"/>
      <c r="O539" s="337"/>
      <c r="P539" s="337"/>
      <c r="Q539" s="337"/>
      <c r="R539" s="337"/>
      <c r="S539" s="337"/>
      <c r="T539" s="337"/>
      <c r="U539" s="337"/>
      <c r="V539" s="337"/>
      <c r="W539" s="95"/>
      <c r="X539" s="95"/>
      <c r="Y539" s="95"/>
      <c r="Z539" s="95"/>
      <c r="AA539" s="95"/>
      <c r="AB539" s="95"/>
      <c r="AC539" s="95"/>
      <c r="AD539" s="95"/>
      <c r="AE539" s="95"/>
      <c r="AF539" s="95"/>
      <c r="AG539" s="95"/>
      <c r="AH539" s="95"/>
      <c r="AI539" s="95"/>
      <c r="AJ539" s="95"/>
      <c r="AK539" s="95"/>
      <c r="AL539" s="95"/>
      <c r="AM539" s="95"/>
      <c r="AN539" s="95"/>
      <c r="AO539" s="95"/>
      <c r="AP539" s="95"/>
      <c r="AQ539" s="95"/>
      <c r="AR539" s="95"/>
      <c r="AS539" s="95"/>
    </row>
    <row r="540">
      <c r="A540" s="575"/>
      <c r="B540" s="337"/>
      <c r="C540" s="337"/>
      <c r="D540" s="337"/>
      <c r="E540" s="337"/>
      <c r="F540" s="337"/>
      <c r="G540" s="337"/>
      <c r="H540" s="337"/>
      <c r="I540" s="337"/>
      <c r="J540" s="337"/>
      <c r="K540" s="337"/>
      <c r="L540" s="337"/>
      <c r="M540" s="337"/>
      <c r="N540" s="337"/>
      <c r="O540" s="337"/>
      <c r="P540" s="337"/>
      <c r="Q540" s="337"/>
      <c r="R540" s="337"/>
      <c r="S540" s="337"/>
      <c r="T540" s="337"/>
      <c r="U540" s="337"/>
      <c r="V540" s="337"/>
      <c r="W540" s="95"/>
      <c r="X540" s="95"/>
      <c r="Y540" s="95"/>
      <c r="Z540" s="95"/>
      <c r="AA540" s="95"/>
      <c r="AB540" s="95"/>
      <c r="AC540" s="95"/>
      <c r="AD540" s="95"/>
      <c r="AE540" s="95"/>
      <c r="AF540" s="95"/>
      <c r="AG540" s="95"/>
      <c r="AH540" s="95"/>
      <c r="AI540" s="95"/>
      <c r="AJ540" s="95"/>
      <c r="AK540" s="95"/>
      <c r="AL540" s="95"/>
      <c r="AM540" s="95"/>
      <c r="AN540" s="95"/>
      <c r="AO540" s="95"/>
      <c r="AP540" s="95"/>
      <c r="AQ540" s="95"/>
      <c r="AR540" s="95"/>
      <c r="AS540" s="95"/>
    </row>
    <row r="541">
      <c r="A541" s="575"/>
      <c r="B541" s="337"/>
      <c r="C541" s="337"/>
      <c r="D541" s="337"/>
      <c r="E541" s="337"/>
      <c r="F541" s="337"/>
      <c r="G541" s="337"/>
      <c r="H541" s="337"/>
      <c r="I541" s="337"/>
      <c r="J541" s="337"/>
      <c r="K541" s="337"/>
      <c r="L541" s="337"/>
      <c r="M541" s="337"/>
      <c r="N541" s="337"/>
      <c r="O541" s="337"/>
      <c r="P541" s="337"/>
      <c r="Q541" s="337"/>
      <c r="R541" s="337"/>
      <c r="S541" s="337"/>
      <c r="T541" s="337"/>
      <c r="U541" s="337"/>
      <c r="V541" s="337"/>
      <c r="W541" s="95"/>
      <c r="X541" s="95"/>
      <c r="Y541" s="95"/>
      <c r="Z541" s="95"/>
      <c r="AA541" s="95"/>
      <c r="AB541" s="95"/>
      <c r="AC541" s="95"/>
      <c r="AD541" s="95"/>
      <c r="AE541" s="95"/>
      <c r="AF541" s="95"/>
      <c r="AG541" s="95"/>
      <c r="AH541" s="95"/>
      <c r="AI541" s="95"/>
      <c r="AJ541" s="95"/>
      <c r="AK541" s="95"/>
      <c r="AL541" s="95"/>
      <c r="AM541" s="95"/>
      <c r="AN541" s="95"/>
      <c r="AO541" s="95"/>
      <c r="AP541" s="95"/>
      <c r="AQ541" s="95"/>
      <c r="AR541" s="95"/>
      <c r="AS541" s="95"/>
    </row>
    <row r="542">
      <c r="A542" s="575"/>
      <c r="B542" s="337"/>
      <c r="C542" s="337"/>
      <c r="D542" s="337"/>
      <c r="E542" s="337"/>
      <c r="F542" s="337"/>
      <c r="G542" s="337"/>
      <c r="H542" s="337"/>
      <c r="I542" s="337"/>
      <c r="J542" s="337"/>
      <c r="K542" s="337"/>
      <c r="L542" s="337"/>
      <c r="M542" s="337"/>
      <c r="N542" s="337"/>
      <c r="O542" s="337"/>
      <c r="P542" s="337"/>
      <c r="Q542" s="337"/>
      <c r="R542" s="337"/>
      <c r="S542" s="337"/>
      <c r="T542" s="337"/>
      <c r="U542" s="337"/>
      <c r="V542" s="337"/>
      <c r="W542" s="95"/>
      <c r="X542" s="95"/>
      <c r="Y542" s="95"/>
      <c r="Z542" s="95"/>
      <c r="AA542" s="95"/>
      <c r="AB542" s="95"/>
      <c r="AC542" s="95"/>
      <c r="AD542" s="95"/>
      <c r="AE542" s="95"/>
      <c r="AF542" s="95"/>
      <c r="AG542" s="95"/>
      <c r="AH542" s="95"/>
      <c r="AI542" s="95"/>
      <c r="AJ542" s="95"/>
      <c r="AK542" s="95"/>
      <c r="AL542" s="95"/>
      <c r="AM542" s="95"/>
      <c r="AN542" s="95"/>
      <c r="AO542" s="95"/>
      <c r="AP542" s="95"/>
      <c r="AQ542" s="95"/>
      <c r="AR542" s="95"/>
      <c r="AS542" s="95"/>
    </row>
    <row r="543">
      <c r="A543" s="575"/>
      <c r="B543" s="337"/>
      <c r="C543" s="337"/>
      <c r="D543" s="337"/>
      <c r="E543" s="337"/>
      <c r="F543" s="337"/>
      <c r="G543" s="337"/>
      <c r="H543" s="337"/>
      <c r="I543" s="337"/>
      <c r="J543" s="337"/>
      <c r="K543" s="337"/>
      <c r="L543" s="337"/>
      <c r="M543" s="337"/>
      <c r="N543" s="337"/>
      <c r="O543" s="337"/>
      <c r="P543" s="337"/>
      <c r="Q543" s="337"/>
      <c r="R543" s="337"/>
      <c r="S543" s="337"/>
      <c r="T543" s="337"/>
      <c r="U543" s="337"/>
      <c r="V543" s="337"/>
      <c r="W543" s="95"/>
      <c r="X543" s="95"/>
      <c r="Y543" s="95"/>
      <c r="Z543" s="95"/>
      <c r="AA543" s="95"/>
      <c r="AB543" s="95"/>
      <c r="AC543" s="95"/>
      <c r="AD543" s="95"/>
      <c r="AE543" s="95"/>
      <c r="AF543" s="95"/>
      <c r="AG543" s="95"/>
      <c r="AH543" s="95"/>
      <c r="AI543" s="95"/>
      <c r="AJ543" s="95"/>
      <c r="AK543" s="95"/>
      <c r="AL543" s="95"/>
      <c r="AM543" s="95"/>
      <c r="AN543" s="95"/>
      <c r="AO543" s="95"/>
      <c r="AP543" s="95"/>
      <c r="AQ543" s="95"/>
      <c r="AR543" s="95"/>
      <c r="AS543" s="95"/>
    </row>
    <row r="544">
      <c r="A544" s="575"/>
      <c r="B544" s="337"/>
      <c r="C544" s="337"/>
      <c r="D544" s="337"/>
      <c r="E544" s="337"/>
      <c r="F544" s="337"/>
      <c r="G544" s="337"/>
      <c r="H544" s="337"/>
      <c r="I544" s="337"/>
      <c r="J544" s="337"/>
      <c r="K544" s="337"/>
      <c r="L544" s="337"/>
      <c r="M544" s="337"/>
      <c r="N544" s="337"/>
      <c r="O544" s="337"/>
      <c r="P544" s="337"/>
      <c r="Q544" s="337"/>
      <c r="R544" s="337"/>
      <c r="S544" s="337"/>
      <c r="T544" s="337"/>
      <c r="U544" s="337"/>
      <c r="V544" s="337"/>
      <c r="W544" s="95"/>
      <c r="X544" s="95"/>
      <c r="Y544" s="95"/>
      <c r="Z544" s="95"/>
      <c r="AA544" s="95"/>
      <c r="AB544" s="95"/>
      <c r="AC544" s="95"/>
      <c r="AD544" s="95"/>
      <c r="AE544" s="95"/>
      <c r="AF544" s="95"/>
      <c r="AG544" s="95"/>
      <c r="AH544" s="95"/>
      <c r="AI544" s="95"/>
      <c r="AJ544" s="95"/>
      <c r="AK544" s="95"/>
      <c r="AL544" s="95"/>
      <c r="AM544" s="95"/>
      <c r="AN544" s="95"/>
      <c r="AO544" s="95"/>
      <c r="AP544" s="95"/>
      <c r="AQ544" s="95"/>
      <c r="AR544" s="95"/>
      <c r="AS544" s="95"/>
    </row>
    <row r="545">
      <c r="A545" s="575"/>
      <c r="B545" s="337"/>
      <c r="C545" s="337"/>
      <c r="D545" s="337"/>
      <c r="E545" s="337"/>
      <c r="F545" s="337"/>
      <c r="G545" s="337"/>
      <c r="H545" s="337"/>
      <c r="I545" s="337"/>
      <c r="J545" s="337"/>
      <c r="K545" s="337"/>
      <c r="L545" s="337"/>
      <c r="M545" s="337"/>
      <c r="N545" s="337"/>
      <c r="O545" s="337"/>
      <c r="P545" s="337"/>
      <c r="Q545" s="337"/>
      <c r="R545" s="337"/>
      <c r="S545" s="337"/>
      <c r="T545" s="337"/>
      <c r="U545" s="337"/>
      <c r="V545" s="337"/>
      <c r="W545" s="95"/>
      <c r="X545" s="95"/>
      <c r="Y545" s="95"/>
      <c r="Z545" s="95"/>
      <c r="AA545" s="95"/>
      <c r="AB545" s="95"/>
      <c r="AC545" s="95"/>
      <c r="AD545" s="95"/>
      <c r="AE545" s="95"/>
      <c r="AF545" s="95"/>
      <c r="AG545" s="95"/>
      <c r="AH545" s="95"/>
      <c r="AI545" s="95"/>
      <c r="AJ545" s="95"/>
      <c r="AK545" s="95"/>
      <c r="AL545" s="95"/>
      <c r="AM545" s="95"/>
      <c r="AN545" s="95"/>
      <c r="AO545" s="95"/>
      <c r="AP545" s="95"/>
      <c r="AQ545" s="95"/>
      <c r="AR545" s="95"/>
      <c r="AS545" s="95"/>
    </row>
    <row r="546">
      <c r="A546" s="575"/>
      <c r="B546" s="337"/>
      <c r="C546" s="337"/>
      <c r="D546" s="337"/>
      <c r="E546" s="337"/>
      <c r="F546" s="337"/>
      <c r="G546" s="337"/>
      <c r="H546" s="337"/>
      <c r="I546" s="337"/>
      <c r="J546" s="337"/>
      <c r="K546" s="337"/>
      <c r="L546" s="337"/>
      <c r="M546" s="337"/>
      <c r="N546" s="337"/>
      <c r="O546" s="337"/>
      <c r="P546" s="337"/>
      <c r="Q546" s="337"/>
      <c r="R546" s="337"/>
      <c r="S546" s="337"/>
      <c r="T546" s="337"/>
      <c r="U546" s="337"/>
      <c r="V546" s="337"/>
      <c r="W546" s="95"/>
      <c r="X546" s="95"/>
      <c r="Y546" s="95"/>
      <c r="Z546" s="95"/>
      <c r="AA546" s="95"/>
      <c r="AB546" s="95"/>
      <c r="AC546" s="95"/>
      <c r="AD546" s="95"/>
      <c r="AE546" s="95"/>
      <c r="AF546" s="95"/>
      <c r="AG546" s="95"/>
      <c r="AH546" s="95"/>
      <c r="AI546" s="95"/>
      <c r="AJ546" s="95"/>
      <c r="AK546" s="95"/>
      <c r="AL546" s="95"/>
      <c r="AM546" s="95"/>
      <c r="AN546" s="95"/>
      <c r="AO546" s="95"/>
      <c r="AP546" s="95"/>
      <c r="AQ546" s="95"/>
      <c r="AR546" s="95"/>
      <c r="AS546" s="95"/>
    </row>
    <row r="547">
      <c r="A547" s="575"/>
      <c r="B547" s="337"/>
      <c r="C547" s="337"/>
      <c r="D547" s="337"/>
      <c r="E547" s="337"/>
      <c r="F547" s="337"/>
      <c r="G547" s="337"/>
      <c r="H547" s="337"/>
      <c r="I547" s="337"/>
      <c r="J547" s="337"/>
      <c r="K547" s="337"/>
      <c r="L547" s="337"/>
      <c r="M547" s="337"/>
      <c r="N547" s="337"/>
      <c r="O547" s="337"/>
      <c r="P547" s="337"/>
      <c r="Q547" s="337"/>
      <c r="R547" s="337"/>
      <c r="S547" s="337"/>
      <c r="T547" s="337"/>
      <c r="U547" s="337"/>
      <c r="V547" s="337"/>
      <c r="W547" s="95"/>
      <c r="X547" s="95"/>
      <c r="Y547" s="95"/>
      <c r="Z547" s="95"/>
      <c r="AA547" s="95"/>
      <c r="AB547" s="95"/>
      <c r="AC547" s="95"/>
      <c r="AD547" s="95"/>
      <c r="AE547" s="95"/>
      <c r="AF547" s="95"/>
      <c r="AG547" s="95"/>
      <c r="AH547" s="95"/>
      <c r="AI547" s="95"/>
      <c r="AJ547" s="95"/>
      <c r="AK547" s="95"/>
      <c r="AL547" s="95"/>
      <c r="AM547" s="95"/>
      <c r="AN547" s="95"/>
      <c r="AO547" s="95"/>
      <c r="AP547" s="95"/>
      <c r="AQ547" s="95"/>
      <c r="AR547" s="95"/>
      <c r="AS547" s="95"/>
    </row>
    <row r="548">
      <c r="A548" s="575"/>
      <c r="B548" s="337"/>
      <c r="C548" s="337"/>
      <c r="D548" s="337"/>
      <c r="E548" s="337"/>
      <c r="F548" s="337"/>
      <c r="G548" s="337"/>
      <c r="H548" s="337"/>
      <c r="I548" s="337"/>
      <c r="J548" s="337"/>
      <c r="K548" s="337"/>
      <c r="L548" s="337"/>
      <c r="M548" s="337"/>
      <c r="N548" s="337"/>
      <c r="O548" s="337"/>
      <c r="P548" s="337"/>
      <c r="Q548" s="337"/>
      <c r="R548" s="337"/>
      <c r="S548" s="337"/>
      <c r="T548" s="337"/>
      <c r="U548" s="337"/>
      <c r="V548" s="337"/>
      <c r="W548" s="95"/>
      <c r="X548" s="95"/>
      <c r="Y548" s="95"/>
      <c r="Z548" s="95"/>
      <c r="AA548" s="95"/>
      <c r="AB548" s="95"/>
      <c r="AC548" s="95"/>
      <c r="AD548" s="95"/>
      <c r="AE548" s="95"/>
      <c r="AF548" s="95"/>
      <c r="AG548" s="95"/>
      <c r="AH548" s="95"/>
      <c r="AI548" s="95"/>
      <c r="AJ548" s="95"/>
      <c r="AK548" s="95"/>
      <c r="AL548" s="95"/>
      <c r="AM548" s="95"/>
      <c r="AN548" s="95"/>
      <c r="AO548" s="95"/>
      <c r="AP548" s="95"/>
      <c r="AQ548" s="95"/>
      <c r="AR548" s="95"/>
      <c r="AS548" s="95"/>
    </row>
    <row r="549">
      <c r="A549" s="575"/>
      <c r="B549" s="337"/>
      <c r="C549" s="337"/>
      <c r="D549" s="337"/>
      <c r="E549" s="337"/>
      <c r="F549" s="337"/>
      <c r="G549" s="337"/>
      <c r="H549" s="337"/>
      <c r="I549" s="337"/>
      <c r="J549" s="337"/>
      <c r="K549" s="337"/>
      <c r="L549" s="337"/>
      <c r="M549" s="337"/>
      <c r="N549" s="337"/>
      <c r="O549" s="337"/>
      <c r="P549" s="337"/>
      <c r="Q549" s="337"/>
      <c r="R549" s="337"/>
      <c r="S549" s="337"/>
      <c r="T549" s="337"/>
      <c r="U549" s="337"/>
      <c r="V549" s="337"/>
      <c r="W549" s="95"/>
      <c r="X549" s="95"/>
      <c r="Y549" s="95"/>
      <c r="Z549" s="95"/>
      <c r="AA549" s="95"/>
      <c r="AB549" s="95"/>
      <c r="AC549" s="95"/>
      <c r="AD549" s="95"/>
      <c r="AE549" s="95"/>
      <c r="AF549" s="95"/>
      <c r="AG549" s="95"/>
      <c r="AH549" s="95"/>
      <c r="AI549" s="95"/>
      <c r="AJ549" s="95"/>
      <c r="AK549" s="95"/>
      <c r="AL549" s="95"/>
      <c r="AM549" s="95"/>
      <c r="AN549" s="95"/>
      <c r="AO549" s="95"/>
      <c r="AP549" s="95"/>
      <c r="AQ549" s="95"/>
      <c r="AR549" s="95"/>
      <c r="AS549" s="95"/>
    </row>
    <row r="550">
      <c r="A550" s="575"/>
      <c r="B550" s="337"/>
      <c r="C550" s="337"/>
      <c r="D550" s="337"/>
      <c r="E550" s="337"/>
      <c r="F550" s="337"/>
      <c r="G550" s="337"/>
      <c r="H550" s="337"/>
      <c r="I550" s="337"/>
      <c r="J550" s="337"/>
      <c r="K550" s="337"/>
      <c r="L550" s="337"/>
      <c r="M550" s="337"/>
      <c r="N550" s="337"/>
      <c r="O550" s="337"/>
      <c r="P550" s="337"/>
      <c r="Q550" s="337"/>
      <c r="R550" s="337"/>
      <c r="S550" s="337"/>
      <c r="T550" s="337"/>
      <c r="U550" s="337"/>
      <c r="V550" s="337"/>
      <c r="W550" s="95"/>
      <c r="X550" s="95"/>
      <c r="Y550" s="95"/>
      <c r="Z550" s="95"/>
      <c r="AA550" s="95"/>
      <c r="AB550" s="95"/>
      <c r="AC550" s="95"/>
      <c r="AD550" s="95"/>
      <c r="AE550" s="95"/>
      <c r="AF550" s="95"/>
      <c r="AG550" s="95"/>
      <c r="AH550" s="95"/>
      <c r="AI550" s="95"/>
      <c r="AJ550" s="95"/>
      <c r="AK550" s="95"/>
      <c r="AL550" s="95"/>
      <c r="AM550" s="95"/>
      <c r="AN550" s="95"/>
      <c r="AO550" s="95"/>
      <c r="AP550" s="95"/>
      <c r="AQ550" s="95"/>
      <c r="AR550" s="95"/>
      <c r="AS550" s="95"/>
    </row>
    <row r="551">
      <c r="A551" s="575"/>
      <c r="B551" s="337"/>
      <c r="C551" s="337"/>
      <c r="D551" s="337"/>
      <c r="E551" s="337"/>
      <c r="F551" s="337"/>
      <c r="G551" s="337"/>
      <c r="H551" s="337"/>
      <c r="I551" s="337"/>
      <c r="J551" s="337"/>
      <c r="K551" s="337"/>
      <c r="L551" s="337"/>
      <c r="M551" s="337"/>
      <c r="N551" s="337"/>
      <c r="O551" s="337"/>
      <c r="P551" s="337"/>
      <c r="Q551" s="337"/>
      <c r="R551" s="337"/>
      <c r="S551" s="337"/>
      <c r="T551" s="337"/>
      <c r="U551" s="337"/>
      <c r="V551" s="337"/>
      <c r="W551" s="95"/>
      <c r="X551" s="95"/>
      <c r="Y551" s="95"/>
      <c r="Z551" s="95"/>
      <c r="AA551" s="95"/>
      <c r="AB551" s="95"/>
      <c r="AC551" s="95"/>
      <c r="AD551" s="95"/>
      <c r="AE551" s="95"/>
      <c r="AF551" s="95"/>
      <c r="AG551" s="95"/>
      <c r="AH551" s="95"/>
      <c r="AI551" s="95"/>
      <c r="AJ551" s="95"/>
      <c r="AK551" s="95"/>
      <c r="AL551" s="95"/>
      <c r="AM551" s="95"/>
      <c r="AN551" s="95"/>
      <c r="AO551" s="95"/>
      <c r="AP551" s="95"/>
      <c r="AQ551" s="95"/>
      <c r="AR551" s="95"/>
      <c r="AS551" s="95"/>
    </row>
    <row r="552">
      <c r="A552" s="575"/>
      <c r="B552" s="337"/>
      <c r="C552" s="337"/>
      <c r="D552" s="337"/>
      <c r="E552" s="337"/>
      <c r="F552" s="337"/>
      <c r="G552" s="337"/>
      <c r="H552" s="337"/>
      <c r="I552" s="337"/>
      <c r="J552" s="337"/>
      <c r="K552" s="337"/>
      <c r="L552" s="337"/>
      <c r="M552" s="337"/>
      <c r="N552" s="337"/>
      <c r="O552" s="337"/>
      <c r="P552" s="337"/>
      <c r="Q552" s="337"/>
      <c r="R552" s="337"/>
      <c r="S552" s="337"/>
      <c r="T552" s="337"/>
      <c r="U552" s="337"/>
      <c r="V552" s="337"/>
      <c r="W552" s="95"/>
      <c r="X552" s="95"/>
      <c r="Y552" s="95"/>
      <c r="Z552" s="95"/>
      <c r="AA552" s="95"/>
      <c r="AB552" s="95"/>
      <c r="AC552" s="95"/>
      <c r="AD552" s="95"/>
      <c r="AE552" s="95"/>
      <c r="AF552" s="95"/>
      <c r="AG552" s="95"/>
      <c r="AH552" s="95"/>
      <c r="AI552" s="95"/>
      <c r="AJ552" s="95"/>
      <c r="AK552" s="95"/>
      <c r="AL552" s="95"/>
      <c r="AM552" s="95"/>
      <c r="AN552" s="95"/>
      <c r="AO552" s="95"/>
      <c r="AP552" s="95"/>
      <c r="AQ552" s="95"/>
      <c r="AR552" s="95"/>
      <c r="AS552" s="95"/>
    </row>
    <row r="553">
      <c r="A553" s="575"/>
      <c r="B553" s="337"/>
      <c r="C553" s="337"/>
      <c r="D553" s="337"/>
      <c r="E553" s="337"/>
      <c r="F553" s="337"/>
      <c r="G553" s="337"/>
      <c r="H553" s="337"/>
      <c r="I553" s="337"/>
      <c r="J553" s="337"/>
      <c r="K553" s="337"/>
      <c r="L553" s="337"/>
      <c r="M553" s="337"/>
      <c r="N553" s="337"/>
      <c r="O553" s="337"/>
      <c r="P553" s="337"/>
      <c r="Q553" s="337"/>
      <c r="R553" s="337"/>
      <c r="S553" s="337"/>
      <c r="T553" s="337"/>
      <c r="U553" s="337"/>
      <c r="V553" s="337"/>
      <c r="W553" s="95"/>
      <c r="X553" s="95"/>
      <c r="Y553" s="95"/>
      <c r="Z553" s="95"/>
      <c r="AA553" s="95"/>
      <c r="AB553" s="95"/>
      <c r="AC553" s="95"/>
      <c r="AD553" s="95"/>
      <c r="AE553" s="95"/>
      <c r="AF553" s="95"/>
      <c r="AG553" s="95"/>
      <c r="AH553" s="95"/>
      <c r="AI553" s="95"/>
      <c r="AJ553" s="95"/>
      <c r="AK553" s="95"/>
      <c r="AL553" s="95"/>
      <c r="AM553" s="95"/>
      <c r="AN553" s="95"/>
      <c r="AO553" s="95"/>
      <c r="AP553" s="95"/>
      <c r="AQ553" s="95"/>
      <c r="AR553" s="95"/>
      <c r="AS553" s="95"/>
    </row>
    <row r="554">
      <c r="A554" s="575"/>
      <c r="B554" s="337"/>
      <c r="C554" s="337"/>
      <c r="D554" s="337"/>
      <c r="E554" s="337"/>
      <c r="F554" s="337"/>
      <c r="G554" s="337"/>
      <c r="H554" s="337"/>
      <c r="I554" s="337"/>
      <c r="J554" s="337"/>
      <c r="K554" s="337"/>
      <c r="L554" s="337"/>
      <c r="M554" s="337"/>
      <c r="N554" s="337"/>
      <c r="O554" s="337"/>
      <c r="P554" s="337"/>
      <c r="Q554" s="337"/>
      <c r="R554" s="337"/>
      <c r="S554" s="337"/>
      <c r="T554" s="337"/>
      <c r="U554" s="337"/>
      <c r="V554" s="337"/>
      <c r="W554" s="95"/>
      <c r="X554" s="95"/>
      <c r="Y554" s="95"/>
      <c r="Z554" s="95"/>
      <c r="AA554" s="95"/>
      <c r="AB554" s="95"/>
      <c r="AC554" s="95"/>
      <c r="AD554" s="95"/>
      <c r="AE554" s="95"/>
      <c r="AF554" s="95"/>
      <c r="AG554" s="95"/>
      <c r="AH554" s="95"/>
      <c r="AI554" s="95"/>
      <c r="AJ554" s="95"/>
      <c r="AK554" s="95"/>
      <c r="AL554" s="95"/>
      <c r="AM554" s="95"/>
      <c r="AN554" s="95"/>
      <c r="AO554" s="95"/>
      <c r="AP554" s="95"/>
      <c r="AQ554" s="95"/>
      <c r="AR554" s="95"/>
      <c r="AS554" s="95"/>
    </row>
    <row r="555">
      <c r="A555" s="575"/>
      <c r="B555" s="337"/>
      <c r="C555" s="337"/>
      <c r="D555" s="337"/>
      <c r="E555" s="337"/>
      <c r="F555" s="337"/>
      <c r="G555" s="337"/>
      <c r="H555" s="337"/>
      <c r="I555" s="337"/>
      <c r="J555" s="337"/>
      <c r="K555" s="337"/>
      <c r="L555" s="337"/>
      <c r="M555" s="337"/>
      <c r="N555" s="337"/>
      <c r="O555" s="337"/>
      <c r="P555" s="337"/>
      <c r="Q555" s="337"/>
      <c r="R555" s="337"/>
      <c r="S555" s="337"/>
      <c r="T555" s="337"/>
      <c r="U555" s="337"/>
      <c r="V555" s="337"/>
      <c r="W555" s="95"/>
      <c r="X555" s="95"/>
      <c r="Y555" s="95"/>
      <c r="Z555" s="95"/>
      <c r="AA555" s="95"/>
      <c r="AB555" s="95"/>
      <c r="AC555" s="95"/>
      <c r="AD555" s="95"/>
      <c r="AE555" s="95"/>
      <c r="AF555" s="95"/>
      <c r="AG555" s="95"/>
      <c r="AH555" s="95"/>
      <c r="AI555" s="95"/>
      <c r="AJ555" s="95"/>
      <c r="AK555" s="95"/>
      <c r="AL555" s="95"/>
      <c r="AM555" s="95"/>
      <c r="AN555" s="95"/>
      <c r="AO555" s="95"/>
      <c r="AP555" s="95"/>
      <c r="AQ555" s="95"/>
      <c r="AR555" s="95"/>
      <c r="AS555" s="95"/>
    </row>
    <row r="556">
      <c r="A556" s="575"/>
      <c r="B556" s="337"/>
      <c r="C556" s="337"/>
      <c r="D556" s="337"/>
      <c r="E556" s="337"/>
      <c r="F556" s="337"/>
      <c r="G556" s="337"/>
      <c r="H556" s="337"/>
      <c r="I556" s="337"/>
      <c r="J556" s="337"/>
      <c r="K556" s="337"/>
      <c r="L556" s="337"/>
      <c r="M556" s="337"/>
      <c r="N556" s="337"/>
      <c r="O556" s="337"/>
      <c r="P556" s="337"/>
      <c r="Q556" s="337"/>
      <c r="R556" s="337"/>
      <c r="S556" s="337"/>
      <c r="T556" s="337"/>
      <c r="U556" s="337"/>
      <c r="V556" s="337"/>
      <c r="W556" s="95"/>
      <c r="X556" s="95"/>
      <c r="Y556" s="95"/>
      <c r="Z556" s="95"/>
      <c r="AA556" s="95"/>
      <c r="AB556" s="95"/>
      <c r="AC556" s="95"/>
      <c r="AD556" s="95"/>
      <c r="AE556" s="95"/>
      <c r="AF556" s="95"/>
      <c r="AG556" s="95"/>
      <c r="AH556" s="95"/>
      <c r="AI556" s="95"/>
      <c r="AJ556" s="95"/>
      <c r="AK556" s="95"/>
      <c r="AL556" s="95"/>
      <c r="AM556" s="95"/>
      <c r="AN556" s="95"/>
      <c r="AO556" s="95"/>
      <c r="AP556" s="95"/>
      <c r="AQ556" s="95"/>
      <c r="AR556" s="95"/>
      <c r="AS556" s="95"/>
    </row>
    <row r="557">
      <c r="A557" s="575"/>
      <c r="B557" s="337"/>
      <c r="C557" s="337"/>
      <c r="D557" s="337"/>
      <c r="E557" s="337"/>
      <c r="F557" s="337"/>
      <c r="G557" s="337"/>
      <c r="H557" s="337"/>
      <c r="I557" s="337"/>
      <c r="J557" s="337"/>
      <c r="K557" s="337"/>
      <c r="L557" s="337"/>
      <c r="M557" s="337"/>
      <c r="N557" s="337"/>
      <c r="O557" s="337"/>
      <c r="P557" s="337"/>
      <c r="Q557" s="337"/>
      <c r="R557" s="337"/>
      <c r="S557" s="337"/>
      <c r="T557" s="337"/>
      <c r="U557" s="337"/>
      <c r="V557" s="337"/>
      <c r="W557" s="95"/>
      <c r="X557" s="95"/>
      <c r="Y557" s="95"/>
      <c r="Z557" s="95"/>
      <c r="AA557" s="95"/>
      <c r="AB557" s="95"/>
      <c r="AC557" s="95"/>
      <c r="AD557" s="95"/>
      <c r="AE557" s="95"/>
      <c r="AF557" s="95"/>
      <c r="AG557" s="95"/>
      <c r="AH557" s="95"/>
      <c r="AI557" s="95"/>
      <c r="AJ557" s="95"/>
      <c r="AK557" s="95"/>
      <c r="AL557" s="95"/>
      <c r="AM557" s="95"/>
      <c r="AN557" s="95"/>
      <c r="AO557" s="95"/>
      <c r="AP557" s="95"/>
      <c r="AQ557" s="95"/>
      <c r="AR557" s="95"/>
      <c r="AS557" s="95"/>
    </row>
    <row r="558">
      <c r="A558" s="575"/>
      <c r="B558" s="337"/>
      <c r="C558" s="337"/>
      <c r="D558" s="337"/>
      <c r="E558" s="337"/>
      <c r="F558" s="337"/>
      <c r="G558" s="337"/>
      <c r="H558" s="337"/>
      <c r="I558" s="337"/>
      <c r="J558" s="337"/>
      <c r="K558" s="337"/>
      <c r="L558" s="337"/>
      <c r="M558" s="337"/>
      <c r="N558" s="337"/>
      <c r="O558" s="337"/>
      <c r="P558" s="337"/>
      <c r="Q558" s="337"/>
      <c r="R558" s="337"/>
      <c r="S558" s="337"/>
      <c r="T558" s="337"/>
      <c r="U558" s="337"/>
      <c r="V558" s="337"/>
      <c r="W558" s="95"/>
      <c r="X558" s="95"/>
      <c r="Y558" s="95"/>
      <c r="Z558" s="95"/>
      <c r="AA558" s="95"/>
      <c r="AB558" s="95"/>
      <c r="AC558" s="95"/>
      <c r="AD558" s="95"/>
      <c r="AE558" s="95"/>
      <c r="AF558" s="95"/>
      <c r="AG558" s="95"/>
      <c r="AH558" s="95"/>
      <c r="AI558" s="95"/>
      <c r="AJ558" s="95"/>
      <c r="AK558" s="95"/>
      <c r="AL558" s="95"/>
      <c r="AM558" s="95"/>
      <c r="AN558" s="95"/>
      <c r="AO558" s="95"/>
      <c r="AP558" s="95"/>
      <c r="AQ558" s="95"/>
      <c r="AR558" s="95"/>
      <c r="AS558" s="95"/>
    </row>
    <row r="559">
      <c r="A559" s="575"/>
      <c r="B559" s="337"/>
      <c r="C559" s="337"/>
      <c r="D559" s="337"/>
      <c r="E559" s="337"/>
      <c r="F559" s="337"/>
      <c r="G559" s="337"/>
      <c r="H559" s="337"/>
      <c r="I559" s="337"/>
      <c r="J559" s="337"/>
      <c r="K559" s="337"/>
      <c r="L559" s="337"/>
      <c r="M559" s="337"/>
      <c r="N559" s="337"/>
      <c r="O559" s="337"/>
      <c r="P559" s="337"/>
      <c r="Q559" s="337"/>
      <c r="R559" s="337"/>
      <c r="S559" s="337"/>
      <c r="T559" s="337"/>
      <c r="U559" s="337"/>
      <c r="V559" s="337"/>
      <c r="W559" s="95"/>
      <c r="X559" s="95"/>
      <c r="Y559" s="95"/>
      <c r="Z559" s="95"/>
      <c r="AA559" s="95"/>
      <c r="AB559" s="95"/>
      <c r="AC559" s="95"/>
      <c r="AD559" s="95"/>
      <c r="AE559" s="95"/>
      <c r="AF559" s="95"/>
      <c r="AG559" s="95"/>
      <c r="AH559" s="95"/>
      <c r="AI559" s="95"/>
      <c r="AJ559" s="95"/>
      <c r="AK559" s="95"/>
      <c r="AL559" s="95"/>
      <c r="AM559" s="95"/>
      <c r="AN559" s="95"/>
      <c r="AO559" s="95"/>
      <c r="AP559" s="95"/>
      <c r="AQ559" s="95"/>
      <c r="AR559" s="95"/>
      <c r="AS559" s="95"/>
    </row>
    <row r="560">
      <c r="A560" s="575"/>
      <c r="B560" s="337"/>
      <c r="C560" s="337"/>
      <c r="D560" s="337"/>
      <c r="E560" s="337"/>
      <c r="F560" s="337"/>
      <c r="G560" s="337"/>
      <c r="H560" s="337"/>
      <c r="I560" s="337"/>
      <c r="J560" s="337"/>
      <c r="K560" s="337"/>
      <c r="L560" s="337"/>
      <c r="M560" s="337"/>
      <c r="N560" s="337"/>
      <c r="O560" s="337"/>
      <c r="P560" s="337"/>
      <c r="Q560" s="337"/>
      <c r="R560" s="337"/>
      <c r="S560" s="337"/>
      <c r="T560" s="337"/>
      <c r="U560" s="337"/>
      <c r="V560" s="337"/>
      <c r="W560" s="95"/>
      <c r="X560" s="95"/>
      <c r="Y560" s="95"/>
      <c r="Z560" s="95"/>
      <c r="AA560" s="95"/>
      <c r="AB560" s="95"/>
      <c r="AC560" s="95"/>
      <c r="AD560" s="95"/>
      <c r="AE560" s="95"/>
      <c r="AF560" s="95"/>
      <c r="AG560" s="95"/>
      <c r="AH560" s="95"/>
      <c r="AI560" s="95"/>
      <c r="AJ560" s="95"/>
      <c r="AK560" s="95"/>
      <c r="AL560" s="95"/>
      <c r="AM560" s="95"/>
      <c r="AN560" s="95"/>
      <c r="AO560" s="95"/>
      <c r="AP560" s="95"/>
      <c r="AQ560" s="95"/>
      <c r="AR560" s="95"/>
      <c r="AS560" s="95"/>
    </row>
    <row r="561">
      <c r="A561" s="575"/>
      <c r="B561" s="337"/>
      <c r="C561" s="337"/>
      <c r="D561" s="337"/>
      <c r="E561" s="337"/>
      <c r="F561" s="337"/>
      <c r="G561" s="337"/>
      <c r="H561" s="337"/>
      <c r="I561" s="337"/>
      <c r="J561" s="337"/>
      <c r="K561" s="337"/>
      <c r="L561" s="337"/>
      <c r="M561" s="337"/>
      <c r="N561" s="337"/>
      <c r="O561" s="337"/>
      <c r="P561" s="337"/>
      <c r="Q561" s="337"/>
      <c r="R561" s="337"/>
      <c r="S561" s="337"/>
      <c r="T561" s="337"/>
      <c r="U561" s="337"/>
      <c r="V561" s="337"/>
      <c r="W561" s="95"/>
      <c r="X561" s="95"/>
      <c r="Y561" s="95"/>
      <c r="Z561" s="95"/>
      <c r="AA561" s="95"/>
      <c r="AB561" s="95"/>
      <c r="AC561" s="95"/>
      <c r="AD561" s="95"/>
      <c r="AE561" s="95"/>
      <c r="AF561" s="95"/>
      <c r="AG561" s="95"/>
      <c r="AH561" s="95"/>
      <c r="AI561" s="95"/>
      <c r="AJ561" s="95"/>
      <c r="AK561" s="95"/>
      <c r="AL561" s="95"/>
      <c r="AM561" s="95"/>
      <c r="AN561" s="95"/>
      <c r="AO561" s="95"/>
      <c r="AP561" s="95"/>
      <c r="AQ561" s="95"/>
      <c r="AR561" s="95"/>
      <c r="AS561" s="95"/>
    </row>
    <row r="562">
      <c r="A562" s="575"/>
      <c r="B562" s="337"/>
      <c r="C562" s="337"/>
      <c r="D562" s="337"/>
      <c r="E562" s="337"/>
      <c r="F562" s="337"/>
      <c r="G562" s="337"/>
      <c r="H562" s="337"/>
      <c r="I562" s="337"/>
      <c r="J562" s="337"/>
      <c r="K562" s="337"/>
      <c r="L562" s="337"/>
      <c r="M562" s="337"/>
      <c r="N562" s="337"/>
      <c r="O562" s="337"/>
      <c r="P562" s="337"/>
      <c r="Q562" s="337"/>
      <c r="R562" s="337"/>
      <c r="S562" s="337"/>
      <c r="T562" s="337"/>
      <c r="U562" s="337"/>
      <c r="V562" s="337"/>
      <c r="W562" s="95"/>
      <c r="X562" s="95"/>
      <c r="Y562" s="95"/>
      <c r="Z562" s="95"/>
      <c r="AA562" s="95"/>
      <c r="AB562" s="95"/>
      <c r="AC562" s="95"/>
      <c r="AD562" s="95"/>
      <c r="AE562" s="95"/>
      <c r="AF562" s="95"/>
      <c r="AG562" s="95"/>
      <c r="AH562" s="95"/>
      <c r="AI562" s="95"/>
      <c r="AJ562" s="95"/>
      <c r="AK562" s="95"/>
      <c r="AL562" s="95"/>
      <c r="AM562" s="95"/>
      <c r="AN562" s="95"/>
      <c r="AO562" s="95"/>
      <c r="AP562" s="95"/>
      <c r="AQ562" s="95"/>
      <c r="AR562" s="95"/>
      <c r="AS562" s="95"/>
    </row>
    <row r="563">
      <c r="A563" s="575"/>
      <c r="B563" s="337"/>
      <c r="C563" s="337"/>
      <c r="D563" s="337"/>
      <c r="E563" s="337"/>
      <c r="F563" s="337"/>
      <c r="G563" s="337"/>
      <c r="H563" s="337"/>
      <c r="I563" s="337"/>
      <c r="J563" s="337"/>
      <c r="K563" s="337"/>
      <c r="L563" s="337"/>
      <c r="M563" s="337"/>
      <c r="N563" s="337"/>
      <c r="O563" s="337"/>
      <c r="P563" s="337"/>
      <c r="Q563" s="337"/>
      <c r="R563" s="337"/>
      <c r="S563" s="337"/>
      <c r="T563" s="337"/>
      <c r="U563" s="337"/>
      <c r="V563" s="337"/>
      <c r="W563" s="95"/>
      <c r="X563" s="95"/>
      <c r="Y563" s="95"/>
      <c r="Z563" s="95"/>
      <c r="AA563" s="95"/>
      <c r="AB563" s="95"/>
      <c r="AC563" s="95"/>
      <c r="AD563" s="95"/>
      <c r="AE563" s="95"/>
      <c r="AF563" s="95"/>
      <c r="AG563" s="95"/>
      <c r="AH563" s="95"/>
      <c r="AI563" s="95"/>
      <c r="AJ563" s="95"/>
      <c r="AK563" s="95"/>
      <c r="AL563" s="95"/>
      <c r="AM563" s="95"/>
      <c r="AN563" s="95"/>
      <c r="AO563" s="95"/>
      <c r="AP563" s="95"/>
      <c r="AQ563" s="95"/>
      <c r="AR563" s="95"/>
      <c r="AS563" s="95"/>
    </row>
    <row r="564">
      <c r="A564" s="575"/>
      <c r="B564" s="337"/>
      <c r="C564" s="337"/>
      <c r="D564" s="337"/>
      <c r="E564" s="337"/>
      <c r="F564" s="337"/>
      <c r="G564" s="337"/>
      <c r="H564" s="337"/>
      <c r="I564" s="337"/>
      <c r="J564" s="337"/>
      <c r="K564" s="337"/>
      <c r="L564" s="337"/>
      <c r="M564" s="337"/>
      <c r="N564" s="337"/>
      <c r="O564" s="337"/>
      <c r="P564" s="337"/>
      <c r="Q564" s="337"/>
      <c r="R564" s="337"/>
      <c r="S564" s="337"/>
      <c r="T564" s="337"/>
      <c r="U564" s="337"/>
      <c r="V564" s="337"/>
      <c r="W564" s="95"/>
      <c r="X564" s="95"/>
      <c r="Y564" s="95"/>
      <c r="Z564" s="95"/>
      <c r="AA564" s="95"/>
      <c r="AB564" s="95"/>
      <c r="AC564" s="95"/>
      <c r="AD564" s="95"/>
      <c r="AE564" s="95"/>
      <c r="AF564" s="95"/>
      <c r="AG564" s="95"/>
      <c r="AH564" s="95"/>
      <c r="AI564" s="95"/>
      <c r="AJ564" s="95"/>
      <c r="AK564" s="95"/>
      <c r="AL564" s="95"/>
      <c r="AM564" s="95"/>
      <c r="AN564" s="95"/>
      <c r="AO564" s="95"/>
      <c r="AP564" s="95"/>
      <c r="AQ564" s="95"/>
      <c r="AR564" s="95"/>
      <c r="AS564" s="95"/>
    </row>
    <row r="565">
      <c r="A565" s="575"/>
      <c r="B565" s="337"/>
      <c r="C565" s="337"/>
      <c r="D565" s="337"/>
      <c r="E565" s="337"/>
      <c r="F565" s="337"/>
      <c r="G565" s="337"/>
      <c r="H565" s="337"/>
      <c r="I565" s="337"/>
      <c r="J565" s="337"/>
      <c r="K565" s="337"/>
      <c r="L565" s="337"/>
      <c r="M565" s="337"/>
      <c r="N565" s="337"/>
      <c r="O565" s="337"/>
      <c r="P565" s="337"/>
      <c r="Q565" s="337"/>
      <c r="R565" s="337"/>
      <c r="S565" s="337"/>
      <c r="T565" s="337"/>
      <c r="U565" s="337"/>
      <c r="V565" s="337"/>
      <c r="W565" s="95"/>
      <c r="X565" s="95"/>
      <c r="Y565" s="95"/>
      <c r="Z565" s="95"/>
      <c r="AA565" s="95"/>
      <c r="AB565" s="95"/>
      <c r="AC565" s="95"/>
      <c r="AD565" s="95"/>
      <c r="AE565" s="95"/>
      <c r="AF565" s="95"/>
      <c r="AG565" s="95"/>
      <c r="AH565" s="95"/>
      <c r="AI565" s="95"/>
      <c r="AJ565" s="95"/>
      <c r="AK565" s="95"/>
      <c r="AL565" s="95"/>
      <c r="AM565" s="95"/>
      <c r="AN565" s="95"/>
      <c r="AO565" s="95"/>
      <c r="AP565" s="95"/>
      <c r="AQ565" s="95"/>
      <c r="AR565" s="95"/>
      <c r="AS565" s="95"/>
    </row>
    <row r="566">
      <c r="A566" s="575"/>
      <c r="B566" s="337"/>
      <c r="C566" s="337"/>
      <c r="D566" s="337"/>
      <c r="E566" s="337"/>
      <c r="F566" s="337"/>
      <c r="G566" s="337"/>
      <c r="H566" s="337"/>
      <c r="I566" s="337"/>
      <c r="J566" s="337"/>
      <c r="K566" s="337"/>
      <c r="L566" s="337"/>
      <c r="M566" s="337"/>
      <c r="N566" s="337"/>
      <c r="O566" s="337"/>
      <c r="P566" s="337"/>
      <c r="Q566" s="337"/>
      <c r="R566" s="337"/>
      <c r="S566" s="337"/>
      <c r="T566" s="337"/>
      <c r="U566" s="337"/>
      <c r="V566" s="337"/>
      <c r="W566" s="95"/>
      <c r="X566" s="95"/>
      <c r="Y566" s="95"/>
      <c r="Z566" s="95"/>
      <c r="AA566" s="95"/>
      <c r="AB566" s="95"/>
      <c r="AC566" s="95"/>
      <c r="AD566" s="95"/>
      <c r="AE566" s="95"/>
      <c r="AF566" s="95"/>
      <c r="AG566" s="95"/>
      <c r="AH566" s="95"/>
      <c r="AI566" s="95"/>
      <c r="AJ566" s="95"/>
      <c r="AK566" s="95"/>
      <c r="AL566" s="95"/>
      <c r="AM566" s="95"/>
      <c r="AN566" s="95"/>
      <c r="AO566" s="95"/>
      <c r="AP566" s="95"/>
      <c r="AQ566" s="95"/>
      <c r="AR566" s="95"/>
      <c r="AS566" s="95"/>
    </row>
    <row r="567">
      <c r="A567" s="575"/>
      <c r="B567" s="337"/>
      <c r="C567" s="337"/>
      <c r="D567" s="337"/>
      <c r="E567" s="337"/>
      <c r="F567" s="337"/>
      <c r="G567" s="337"/>
      <c r="H567" s="337"/>
      <c r="I567" s="337"/>
      <c r="J567" s="337"/>
      <c r="K567" s="337"/>
      <c r="L567" s="337"/>
      <c r="M567" s="337"/>
      <c r="N567" s="337"/>
      <c r="O567" s="337"/>
      <c r="P567" s="337"/>
      <c r="Q567" s="337"/>
      <c r="R567" s="337"/>
      <c r="S567" s="337"/>
      <c r="T567" s="337"/>
      <c r="U567" s="337"/>
      <c r="V567" s="337"/>
      <c r="W567" s="95"/>
      <c r="X567" s="95"/>
      <c r="Y567" s="95"/>
      <c r="Z567" s="95"/>
      <c r="AA567" s="95"/>
      <c r="AB567" s="95"/>
      <c r="AC567" s="95"/>
      <c r="AD567" s="95"/>
      <c r="AE567" s="95"/>
      <c r="AF567" s="95"/>
      <c r="AG567" s="95"/>
      <c r="AH567" s="95"/>
      <c r="AI567" s="95"/>
      <c r="AJ567" s="95"/>
      <c r="AK567" s="95"/>
      <c r="AL567" s="95"/>
      <c r="AM567" s="95"/>
      <c r="AN567" s="95"/>
      <c r="AO567" s="95"/>
      <c r="AP567" s="95"/>
      <c r="AQ567" s="95"/>
      <c r="AR567" s="95"/>
      <c r="AS567" s="95"/>
    </row>
    <row r="568">
      <c r="A568" s="575"/>
      <c r="B568" s="337"/>
      <c r="C568" s="337"/>
      <c r="D568" s="337"/>
      <c r="E568" s="337"/>
      <c r="F568" s="337"/>
      <c r="G568" s="337"/>
      <c r="H568" s="337"/>
      <c r="I568" s="337"/>
      <c r="J568" s="337"/>
      <c r="K568" s="337"/>
      <c r="L568" s="337"/>
      <c r="M568" s="337"/>
      <c r="N568" s="337"/>
      <c r="O568" s="337"/>
      <c r="P568" s="337"/>
      <c r="Q568" s="337"/>
      <c r="R568" s="337"/>
      <c r="S568" s="337"/>
      <c r="T568" s="337"/>
      <c r="U568" s="337"/>
      <c r="V568" s="337"/>
      <c r="W568" s="95"/>
      <c r="X568" s="95"/>
      <c r="Y568" s="95"/>
      <c r="Z568" s="95"/>
      <c r="AA568" s="95"/>
      <c r="AB568" s="95"/>
      <c r="AC568" s="95"/>
      <c r="AD568" s="95"/>
      <c r="AE568" s="95"/>
      <c r="AF568" s="95"/>
      <c r="AG568" s="95"/>
      <c r="AH568" s="95"/>
      <c r="AI568" s="95"/>
      <c r="AJ568" s="95"/>
      <c r="AK568" s="95"/>
      <c r="AL568" s="95"/>
      <c r="AM568" s="95"/>
      <c r="AN568" s="95"/>
      <c r="AO568" s="95"/>
      <c r="AP568" s="95"/>
      <c r="AQ568" s="95"/>
      <c r="AR568" s="95"/>
      <c r="AS568" s="95"/>
    </row>
    <row r="569">
      <c r="A569" s="575"/>
      <c r="B569" s="337"/>
      <c r="C569" s="337"/>
      <c r="D569" s="337"/>
      <c r="E569" s="337"/>
      <c r="F569" s="337"/>
      <c r="G569" s="337"/>
      <c r="H569" s="337"/>
      <c r="I569" s="337"/>
      <c r="J569" s="337"/>
      <c r="K569" s="337"/>
      <c r="L569" s="337"/>
      <c r="M569" s="337"/>
      <c r="N569" s="337"/>
      <c r="O569" s="337"/>
      <c r="P569" s="337"/>
      <c r="Q569" s="337"/>
      <c r="R569" s="337"/>
      <c r="S569" s="337"/>
      <c r="T569" s="337"/>
      <c r="U569" s="337"/>
      <c r="V569" s="337"/>
      <c r="W569" s="95"/>
      <c r="X569" s="95"/>
      <c r="Y569" s="95"/>
      <c r="Z569" s="95"/>
      <c r="AA569" s="95"/>
      <c r="AB569" s="95"/>
      <c r="AC569" s="95"/>
      <c r="AD569" s="95"/>
      <c r="AE569" s="95"/>
      <c r="AF569" s="95"/>
      <c r="AG569" s="95"/>
      <c r="AH569" s="95"/>
      <c r="AI569" s="95"/>
      <c r="AJ569" s="95"/>
      <c r="AK569" s="95"/>
      <c r="AL569" s="95"/>
      <c r="AM569" s="95"/>
      <c r="AN569" s="95"/>
      <c r="AO569" s="95"/>
      <c r="AP569" s="95"/>
      <c r="AQ569" s="95"/>
      <c r="AR569" s="95"/>
      <c r="AS569" s="95"/>
    </row>
    <row r="570">
      <c r="A570" s="575"/>
      <c r="B570" s="337"/>
      <c r="C570" s="337"/>
      <c r="D570" s="337"/>
      <c r="E570" s="337"/>
      <c r="F570" s="337"/>
      <c r="G570" s="337"/>
      <c r="H570" s="337"/>
      <c r="I570" s="337"/>
      <c r="J570" s="337"/>
      <c r="K570" s="337"/>
      <c r="L570" s="337"/>
      <c r="M570" s="337"/>
      <c r="N570" s="337"/>
      <c r="O570" s="337"/>
      <c r="P570" s="337"/>
      <c r="Q570" s="337"/>
      <c r="R570" s="337"/>
      <c r="S570" s="337"/>
      <c r="T570" s="337"/>
      <c r="U570" s="337"/>
      <c r="V570" s="337"/>
      <c r="W570" s="95"/>
      <c r="X570" s="95"/>
      <c r="Y570" s="95"/>
      <c r="Z570" s="95"/>
      <c r="AA570" s="95"/>
      <c r="AB570" s="95"/>
      <c r="AC570" s="95"/>
      <c r="AD570" s="95"/>
      <c r="AE570" s="95"/>
      <c r="AF570" s="95"/>
      <c r="AG570" s="95"/>
      <c r="AH570" s="95"/>
      <c r="AI570" s="95"/>
      <c r="AJ570" s="95"/>
      <c r="AK570" s="95"/>
      <c r="AL570" s="95"/>
      <c r="AM570" s="95"/>
      <c r="AN570" s="95"/>
      <c r="AO570" s="95"/>
      <c r="AP570" s="95"/>
      <c r="AQ570" s="95"/>
      <c r="AR570" s="95"/>
      <c r="AS570" s="95"/>
    </row>
    <row r="571">
      <c r="A571" s="575"/>
      <c r="B571" s="337"/>
      <c r="C571" s="337"/>
      <c r="D571" s="337"/>
      <c r="E571" s="337"/>
      <c r="F571" s="337"/>
      <c r="G571" s="337"/>
      <c r="H571" s="337"/>
      <c r="I571" s="337"/>
      <c r="J571" s="337"/>
      <c r="K571" s="337"/>
      <c r="L571" s="337"/>
      <c r="M571" s="337"/>
      <c r="N571" s="337"/>
      <c r="O571" s="337"/>
      <c r="P571" s="337"/>
      <c r="Q571" s="337"/>
      <c r="R571" s="337"/>
      <c r="S571" s="337"/>
      <c r="T571" s="337"/>
      <c r="U571" s="337"/>
      <c r="V571" s="337"/>
      <c r="W571" s="95"/>
      <c r="X571" s="95"/>
      <c r="Y571" s="95"/>
      <c r="Z571" s="95"/>
      <c r="AA571" s="95"/>
      <c r="AB571" s="95"/>
      <c r="AC571" s="95"/>
      <c r="AD571" s="95"/>
      <c r="AE571" s="95"/>
      <c r="AF571" s="95"/>
      <c r="AG571" s="95"/>
      <c r="AH571" s="95"/>
      <c r="AI571" s="95"/>
      <c r="AJ571" s="95"/>
      <c r="AK571" s="95"/>
      <c r="AL571" s="95"/>
      <c r="AM571" s="95"/>
      <c r="AN571" s="95"/>
      <c r="AO571" s="95"/>
      <c r="AP571" s="95"/>
      <c r="AQ571" s="95"/>
      <c r="AR571" s="95"/>
      <c r="AS571" s="95"/>
    </row>
    <row r="572">
      <c r="A572" s="575"/>
      <c r="B572" s="337"/>
      <c r="C572" s="337"/>
      <c r="D572" s="337"/>
      <c r="E572" s="337"/>
      <c r="F572" s="337"/>
      <c r="G572" s="337"/>
      <c r="H572" s="337"/>
      <c r="I572" s="337"/>
      <c r="J572" s="337"/>
      <c r="K572" s="337"/>
      <c r="L572" s="337"/>
      <c r="M572" s="337"/>
      <c r="N572" s="337"/>
      <c r="O572" s="337"/>
      <c r="P572" s="337"/>
      <c r="Q572" s="337"/>
      <c r="R572" s="337"/>
      <c r="S572" s="337"/>
      <c r="T572" s="337"/>
      <c r="U572" s="337"/>
      <c r="V572" s="337"/>
      <c r="W572" s="95"/>
      <c r="X572" s="95"/>
      <c r="Y572" s="95"/>
      <c r="Z572" s="95"/>
      <c r="AA572" s="95"/>
      <c r="AB572" s="95"/>
      <c r="AC572" s="95"/>
      <c r="AD572" s="95"/>
      <c r="AE572" s="95"/>
      <c r="AF572" s="95"/>
      <c r="AG572" s="95"/>
      <c r="AH572" s="95"/>
      <c r="AI572" s="95"/>
      <c r="AJ572" s="95"/>
      <c r="AK572" s="95"/>
      <c r="AL572" s="95"/>
      <c r="AM572" s="95"/>
      <c r="AN572" s="95"/>
      <c r="AO572" s="95"/>
      <c r="AP572" s="95"/>
      <c r="AQ572" s="95"/>
      <c r="AR572" s="95"/>
      <c r="AS572" s="95"/>
    </row>
    <row r="573">
      <c r="A573" s="575"/>
      <c r="B573" s="337"/>
      <c r="C573" s="337"/>
      <c r="D573" s="337"/>
      <c r="E573" s="337"/>
      <c r="F573" s="337"/>
      <c r="G573" s="337"/>
      <c r="H573" s="337"/>
      <c r="I573" s="337"/>
      <c r="J573" s="337"/>
      <c r="K573" s="337"/>
      <c r="L573" s="337"/>
      <c r="M573" s="337"/>
      <c r="N573" s="337"/>
      <c r="O573" s="337"/>
      <c r="P573" s="337"/>
      <c r="Q573" s="337"/>
      <c r="R573" s="337"/>
      <c r="S573" s="337"/>
      <c r="T573" s="337"/>
      <c r="U573" s="337"/>
      <c r="V573" s="337"/>
      <c r="W573" s="95"/>
      <c r="X573" s="95"/>
      <c r="Y573" s="95"/>
      <c r="Z573" s="95"/>
      <c r="AA573" s="95"/>
      <c r="AB573" s="95"/>
      <c r="AC573" s="95"/>
      <c r="AD573" s="95"/>
      <c r="AE573" s="95"/>
      <c r="AF573" s="95"/>
      <c r="AG573" s="95"/>
      <c r="AH573" s="95"/>
      <c r="AI573" s="95"/>
      <c r="AJ573" s="95"/>
      <c r="AK573" s="95"/>
      <c r="AL573" s="95"/>
      <c r="AM573" s="95"/>
      <c r="AN573" s="95"/>
      <c r="AO573" s="95"/>
      <c r="AP573" s="95"/>
      <c r="AQ573" s="95"/>
      <c r="AR573" s="95"/>
      <c r="AS573" s="95"/>
    </row>
    <row r="574">
      <c r="A574" s="575"/>
      <c r="B574" s="337"/>
      <c r="C574" s="337"/>
      <c r="D574" s="337"/>
      <c r="E574" s="337"/>
      <c r="F574" s="337"/>
      <c r="G574" s="337"/>
      <c r="H574" s="337"/>
      <c r="I574" s="337"/>
      <c r="J574" s="337"/>
      <c r="K574" s="337"/>
      <c r="L574" s="337"/>
      <c r="M574" s="337"/>
      <c r="N574" s="337"/>
      <c r="O574" s="337"/>
      <c r="P574" s="337"/>
      <c r="Q574" s="337"/>
      <c r="R574" s="337"/>
      <c r="S574" s="337"/>
      <c r="T574" s="337"/>
      <c r="U574" s="337"/>
      <c r="V574" s="337"/>
      <c r="W574" s="95"/>
      <c r="X574" s="95"/>
      <c r="Y574" s="95"/>
      <c r="Z574" s="95"/>
      <c r="AA574" s="95"/>
      <c r="AB574" s="95"/>
      <c r="AC574" s="95"/>
      <c r="AD574" s="95"/>
      <c r="AE574" s="95"/>
      <c r="AF574" s="95"/>
      <c r="AG574" s="95"/>
      <c r="AH574" s="95"/>
      <c r="AI574" s="95"/>
      <c r="AJ574" s="95"/>
      <c r="AK574" s="95"/>
      <c r="AL574" s="95"/>
      <c r="AM574" s="95"/>
      <c r="AN574" s="95"/>
      <c r="AO574" s="95"/>
      <c r="AP574" s="95"/>
      <c r="AQ574" s="95"/>
      <c r="AR574" s="95"/>
      <c r="AS574" s="95"/>
    </row>
    <row r="575">
      <c r="A575" s="575"/>
      <c r="B575" s="337"/>
      <c r="C575" s="337"/>
      <c r="D575" s="337"/>
      <c r="E575" s="337"/>
      <c r="F575" s="337"/>
      <c r="G575" s="337"/>
      <c r="H575" s="337"/>
      <c r="I575" s="337"/>
      <c r="J575" s="337"/>
      <c r="K575" s="337"/>
      <c r="L575" s="337"/>
      <c r="M575" s="337"/>
      <c r="N575" s="337"/>
      <c r="O575" s="337"/>
      <c r="P575" s="337"/>
      <c r="Q575" s="337"/>
      <c r="R575" s="337"/>
      <c r="S575" s="337"/>
      <c r="T575" s="337"/>
      <c r="U575" s="337"/>
      <c r="V575" s="337"/>
      <c r="W575" s="95"/>
      <c r="X575" s="95"/>
      <c r="Y575" s="95"/>
      <c r="Z575" s="95"/>
      <c r="AA575" s="95"/>
      <c r="AB575" s="95"/>
      <c r="AC575" s="95"/>
      <c r="AD575" s="95"/>
      <c r="AE575" s="95"/>
      <c r="AF575" s="95"/>
      <c r="AG575" s="95"/>
      <c r="AH575" s="95"/>
      <c r="AI575" s="95"/>
      <c r="AJ575" s="95"/>
      <c r="AK575" s="95"/>
      <c r="AL575" s="95"/>
      <c r="AM575" s="95"/>
      <c r="AN575" s="95"/>
      <c r="AO575" s="95"/>
      <c r="AP575" s="95"/>
      <c r="AQ575" s="95"/>
      <c r="AR575" s="95"/>
      <c r="AS575" s="95"/>
    </row>
    <row r="576">
      <c r="A576" s="575"/>
      <c r="B576" s="337"/>
      <c r="C576" s="337"/>
      <c r="D576" s="337"/>
      <c r="E576" s="337"/>
      <c r="F576" s="337"/>
      <c r="G576" s="337"/>
      <c r="H576" s="337"/>
      <c r="I576" s="337"/>
      <c r="J576" s="337"/>
      <c r="K576" s="337"/>
      <c r="L576" s="337"/>
      <c r="M576" s="337"/>
      <c r="N576" s="337"/>
      <c r="O576" s="337"/>
      <c r="P576" s="337"/>
      <c r="Q576" s="337"/>
      <c r="R576" s="337"/>
      <c r="S576" s="337"/>
      <c r="T576" s="337"/>
      <c r="U576" s="337"/>
      <c r="V576" s="337"/>
      <c r="W576" s="95"/>
      <c r="X576" s="95"/>
      <c r="Y576" s="95"/>
      <c r="Z576" s="95"/>
      <c r="AA576" s="95"/>
      <c r="AB576" s="95"/>
      <c r="AC576" s="95"/>
      <c r="AD576" s="95"/>
      <c r="AE576" s="95"/>
      <c r="AF576" s="95"/>
      <c r="AG576" s="95"/>
      <c r="AH576" s="95"/>
      <c r="AI576" s="95"/>
      <c r="AJ576" s="95"/>
      <c r="AK576" s="95"/>
      <c r="AL576" s="95"/>
      <c r="AM576" s="95"/>
      <c r="AN576" s="95"/>
      <c r="AO576" s="95"/>
      <c r="AP576" s="95"/>
      <c r="AQ576" s="95"/>
      <c r="AR576" s="95"/>
      <c r="AS576" s="95"/>
    </row>
    <row r="577">
      <c r="A577" s="575"/>
      <c r="B577" s="337"/>
      <c r="C577" s="337"/>
      <c r="D577" s="337"/>
      <c r="E577" s="337"/>
      <c r="F577" s="337"/>
      <c r="G577" s="337"/>
      <c r="H577" s="337"/>
      <c r="I577" s="337"/>
      <c r="J577" s="337"/>
      <c r="K577" s="337"/>
      <c r="L577" s="337"/>
      <c r="M577" s="337"/>
      <c r="N577" s="337"/>
      <c r="O577" s="337"/>
      <c r="P577" s="337"/>
      <c r="Q577" s="337"/>
      <c r="R577" s="337"/>
      <c r="S577" s="337"/>
      <c r="T577" s="337"/>
      <c r="U577" s="337"/>
      <c r="V577" s="337"/>
      <c r="W577" s="95"/>
      <c r="X577" s="95"/>
      <c r="Y577" s="95"/>
      <c r="Z577" s="95"/>
      <c r="AA577" s="95"/>
      <c r="AB577" s="95"/>
      <c r="AC577" s="95"/>
      <c r="AD577" s="95"/>
      <c r="AE577" s="95"/>
      <c r="AF577" s="95"/>
      <c r="AG577" s="95"/>
      <c r="AH577" s="95"/>
      <c r="AI577" s="95"/>
      <c r="AJ577" s="95"/>
      <c r="AK577" s="95"/>
      <c r="AL577" s="95"/>
      <c r="AM577" s="95"/>
      <c r="AN577" s="95"/>
      <c r="AO577" s="95"/>
      <c r="AP577" s="95"/>
      <c r="AQ577" s="95"/>
      <c r="AR577" s="95"/>
      <c r="AS577" s="95"/>
    </row>
    <row r="578">
      <c r="A578" s="575"/>
      <c r="B578" s="337"/>
      <c r="C578" s="337"/>
      <c r="D578" s="337"/>
      <c r="E578" s="337"/>
      <c r="F578" s="337"/>
      <c r="G578" s="337"/>
      <c r="H578" s="337"/>
      <c r="I578" s="337"/>
      <c r="J578" s="337"/>
      <c r="K578" s="337"/>
      <c r="L578" s="337"/>
      <c r="M578" s="337"/>
      <c r="N578" s="337"/>
      <c r="O578" s="337"/>
      <c r="P578" s="337"/>
      <c r="Q578" s="337"/>
      <c r="R578" s="337"/>
      <c r="S578" s="337"/>
      <c r="T578" s="337"/>
      <c r="U578" s="337"/>
      <c r="V578" s="337"/>
      <c r="W578" s="95"/>
      <c r="X578" s="95"/>
      <c r="Y578" s="95"/>
      <c r="Z578" s="95"/>
      <c r="AA578" s="95"/>
      <c r="AB578" s="95"/>
      <c r="AC578" s="95"/>
      <c r="AD578" s="95"/>
      <c r="AE578" s="95"/>
      <c r="AF578" s="95"/>
      <c r="AG578" s="95"/>
      <c r="AH578" s="95"/>
      <c r="AI578" s="95"/>
      <c r="AJ578" s="95"/>
      <c r="AK578" s="95"/>
      <c r="AL578" s="95"/>
      <c r="AM578" s="95"/>
      <c r="AN578" s="95"/>
      <c r="AO578" s="95"/>
      <c r="AP578" s="95"/>
      <c r="AQ578" s="95"/>
      <c r="AR578" s="95"/>
      <c r="AS578" s="95"/>
    </row>
    <row r="579">
      <c r="A579" s="575"/>
      <c r="B579" s="337"/>
      <c r="C579" s="337"/>
      <c r="D579" s="337"/>
      <c r="E579" s="337"/>
      <c r="F579" s="337"/>
      <c r="G579" s="337"/>
      <c r="H579" s="337"/>
      <c r="I579" s="337"/>
      <c r="J579" s="337"/>
      <c r="K579" s="337"/>
      <c r="L579" s="337"/>
      <c r="M579" s="337"/>
      <c r="N579" s="337"/>
      <c r="O579" s="337"/>
      <c r="P579" s="337"/>
      <c r="Q579" s="337"/>
      <c r="R579" s="337"/>
      <c r="S579" s="337"/>
      <c r="T579" s="337"/>
      <c r="U579" s="337"/>
      <c r="V579" s="337"/>
      <c r="W579" s="95"/>
      <c r="X579" s="95"/>
      <c r="Y579" s="95"/>
      <c r="Z579" s="95"/>
      <c r="AA579" s="95"/>
      <c r="AB579" s="95"/>
      <c r="AC579" s="95"/>
      <c r="AD579" s="95"/>
      <c r="AE579" s="95"/>
      <c r="AF579" s="95"/>
      <c r="AG579" s="95"/>
      <c r="AH579" s="95"/>
      <c r="AI579" s="95"/>
      <c r="AJ579" s="95"/>
      <c r="AK579" s="95"/>
      <c r="AL579" s="95"/>
      <c r="AM579" s="95"/>
      <c r="AN579" s="95"/>
      <c r="AO579" s="95"/>
      <c r="AP579" s="95"/>
      <c r="AQ579" s="95"/>
      <c r="AR579" s="95"/>
      <c r="AS579" s="95"/>
    </row>
    <row r="580">
      <c r="A580" s="575"/>
      <c r="B580" s="337"/>
      <c r="C580" s="337"/>
      <c r="D580" s="337"/>
      <c r="E580" s="337"/>
      <c r="F580" s="337"/>
      <c r="G580" s="337"/>
      <c r="H580" s="337"/>
      <c r="I580" s="337"/>
      <c r="J580" s="337"/>
      <c r="K580" s="337"/>
      <c r="L580" s="337"/>
      <c r="M580" s="337"/>
      <c r="N580" s="337"/>
      <c r="O580" s="337"/>
      <c r="P580" s="337"/>
      <c r="Q580" s="337"/>
      <c r="R580" s="337"/>
      <c r="S580" s="337"/>
      <c r="T580" s="337"/>
      <c r="U580" s="337"/>
      <c r="V580" s="337"/>
      <c r="W580" s="95"/>
      <c r="X580" s="95"/>
      <c r="Y580" s="95"/>
      <c r="Z580" s="95"/>
      <c r="AA580" s="95"/>
      <c r="AB580" s="95"/>
      <c r="AC580" s="95"/>
      <c r="AD580" s="95"/>
      <c r="AE580" s="95"/>
      <c r="AF580" s="95"/>
      <c r="AG580" s="95"/>
      <c r="AH580" s="95"/>
      <c r="AI580" s="95"/>
      <c r="AJ580" s="95"/>
      <c r="AK580" s="95"/>
      <c r="AL580" s="95"/>
      <c r="AM580" s="95"/>
      <c r="AN580" s="95"/>
      <c r="AO580" s="95"/>
      <c r="AP580" s="95"/>
      <c r="AQ580" s="95"/>
      <c r="AR580" s="95"/>
      <c r="AS580" s="95"/>
    </row>
    <row r="581">
      <c r="A581" s="575"/>
      <c r="B581" s="337"/>
      <c r="C581" s="337"/>
      <c r="D581" s="337"/>
      <c r="E581" s="337"/>
      <c r="F581" s="337"/>
      <c r="G581" s="337"/>
      <c r="H581" s="337"/>
      <c r="I581" s="337"/>
      <c r="J581" s="337"/>
      <c r="K581" s="337"/>
      <c r="L581" s="337"/>
      <c r="M581" s="337"/>
      <c r="N581" s="337"/>
      <c r="O581" s="337"/>
      <c r="P581" s="337"/>
      <c r="Q581" s="337"/>
      <c r="R581" s="337"/>
      <c r="S581" s="337"/>
      <c r="T581" s="337"/>
      <c r="U581" s="337"/>
      <c r="V581" s="337"/>
      <c r="W581" s="95"/>
      <c r="X581" s="95"/>
      <c r="Y581" s="95"/>
      <c r="Z581" s="95"/>
      <c r="AA581" s="95"/>
      <c r="AB581" s="95"/>
      <c r="AC581" s="95"/>
      <c r="AD581" s="95"/>
      <c r="AE581" s="95"/>
      <c r="AF581" s="95"/>
      <c r="AG581" s="95"/>
      <c r="AH581" s="95"/>
      <c r="AI581" s="95"/>
      <c r="AJ581" s="95"/>
      <c r="AK581" s="95"/>
      <c r="AL581" s="95"/>
      <c r="AM581" s="95"/>
      <c r="AN581" s="95"/>
      <c r="AO581" s="95"/>
      <c r="AP581" s="95"/>
      <c r="AQ581" s="95"/>
      <c r="AR581" s="95"/>
      <c r="AS581" s="95"/>
    </row>
    <row r="582">
      <c r="A582" s="575"/>
      <c r="B582" s="337"/>
      <c r="C582" s="337"/>
      <c r="D582" s="337"/>
      <c r="E582" s="337"/>
      <c r="F582" s="337"/>
      <c r="G582" s="337"/>
      <c r="H582" s="337"/>
      <c r="I582" s="337"/>
      <c r="J582" s="337"/>
      <c r="K582" s="337"/>
      <c r="L582" s="337"/>
      <c r="M582" s="337"/>
      <c r="N582" s="337"/>
      <c r="O582" s="337"/>
      <c r="P582" s="337"/>
      <c r="Q582" s="337"/>
      <c r="R582" s="337"/>
      <c r="S582" s="337"/>
      <c r="T582" s="337"/>
      <c r="U582" s="337"/>
      <c r="V582" s="337"/>
      <c r="W582" s="95"/>
      <c r="X582" s="95"/>
      <c r="Y582" s="95"/>
      <c r="Z582" s="95"/>
      <c r="AA582" s="95"/>
      <c r="AB582" s="95"/>
      <c r="AC582" s="95"/>
      <c r="AD582" s="95"/>
      <c r="AE582" s="95"/>
      <c r="AF582" s="95"/>
      <c r="AG582" s="95"/>
      <c r="AH582" s="95"/>
      <c r="AI582" s="95"/>
      <c r="AJ582" s="95"/>
      <c r="AK582" s="95"/>
      <c r="AL582" s="95"/>
      <c r="AM582" s="95"/>
      <c r="AN582" s="95"/>
      <c r="AO582" s="95"/>
      <c r="AP582" s="95"/>
      <c r="AQ582" s="95"/>
      <c r="AR582" s="95"/>
      <c r="AS582" s="95"/>
    </row>
    <row r="583">
      <c r="A583" s="575"/>
      <c r="B583" s="337"/>
      <c r="C583" s="337"/>
      <c r="D583" s="337"/>
      <c r="E583" s="337"/>
      <c r="F583" s="337"/>
      <c r="G583" s="337"/>
      <c r="H583" s="337"/>
      <c r="I583" s="337"/>
      <c r="J583" s="337"/>
      <c r="K583" s="337"/>
      <c r="L583" s="337"/>
      <c r="M583" s="337"/>
      <c r="N583" s="337"/>
      <c r="O583" s="337"/>
      <c r="P583" s="337"/>
      <c r="Q583" s="337"/>
      <c r="R583" s="337"/>
      <c r="S583" s="337"/>
      <c r="T583" s="337"/>
      <c r="U583" s="337"/>
      <c r="V583" s="337"/>
      <c r="W583" s="95"/>
      <c r="X583" s="95"/>
      <c r="Y583" s="95"/>
      <c r="Z583" s="95"/>
      <c r="AA583" s="95"/>
      <c r="AB583" s="95"/>
      <c r="AC583" s="95"/>
      <c r="AD583" s="95"/>
      <c r="AE583" s="95"/>
      <c r="AF583" s="95"/>
      <c r="AG583" s="95"/>
      <c r="AH583" s="95"/>
      <c r="AI583" s="95"/>
      <c r="AJ583" s="95"/>
      <c r="AK583" s="95"/>
      <c r="AL583" s="95"/>
      <c r="AM583" s="95"/>
      <c r="AN583" s="95"/>
      <c r="AO583" s="95"/>
      <c r="AP583" s="95"/>
      <c r="AQ583" s="95"/>
      <c r="AR583" s="95"/>
      <c r="AS583" s="95"/>
    </row>
    <row r="584">
      <c r="A584" s="575"/>
      <c r="B584" s="337"/>
      <c r="C584" s="337"/>
      <c r="D584" s="337"/>
      <c r="E584" s="337"/>
      <c r="F584" s="337"/>
      <c r="G584" s="337"/>
      <c r="H584" s="337"/>
      <c r="I584" s="337"/>
      <c r="J584" s="337"/>
      <c r="K584" s="337"/>
      <c r="L584" s="337"/>
      <c r="M584" s="337"/>
      <c r="N584" s="337"/>
      <c r="O584" s="337"/>
      <c r="P584" s="337"/>
      <c r="Q584" s="337"/>
      <c r="R584" s="337"/>
      <c r="S584" s="337"/>
      <c r="T584" s="337"/>
      <c r="U584" s="337"/>
      <c r="V584" s="337"/>
      <c r="W584" s="95"/>
      <c r="X584" s="95"/>
      <c r="Y584" s="95"/>
      <c r="Z584" s="95"/>
      <c r="AA584" s="95"/>
      <c r="AB584" s="95"/>
      <c r="AC584" s="95"/>
      <c r="AD584" s="95"/>
      <c r="AE584" s="95"/>
      <c r="AF584" s="95"/>
      <c r="AG584" s="95"/>
      <c r="AH584" s="95"/>
      <c r="AI584" s="95"/>
      <c r="AJ584" s="95"/>
      <c r="AK584" s="95"/>
      <c r="AL584" s="95"/>
      <c r="AM584" s="95"/>
      <c r="AN584" s="95"/>
      <c r="AO584" s="95"/>
      <c r="AP584" s="95"/>
      <c r="AQ584" s="95"/>
      <c r="AR584" s="95"/>
      <c r="AS584" s="95"/>
    </row>
    <row r="585">
      <c r="A585" s="575"/>
      <c r="B585" s="337"/>
      <c r="C585" s="337"/>
      <c r="D585" s="337"/>
      <c r="E585" s="337"/>
      <c r="F585" s="337"/>
      <c r="G585" s="337"/>
      <c r="H585" s="337"/>
      <c r="I585" s="337"/>
      <c r="J585" s="337"/>
      <c r="K585" s="337"/>
      <c r="L585" s="337"/>
      <c r="M585" s="337"/>
      <c r="N585" s="337"/>
      <c r="O585" s="337"/>
      <c r="P585" s="337"/>
      <c r="Q585" s="337"/>
      <c r="R585" s="337"/>
      <c r="S585" s="337"/>
      <c r="T585" s="337"/>
      <c r="U585" s="337"/>
      <c r="V585" s="337"/>
      <c r="W585" s="95"/>
      <c r="X585" s="95"/>
      <c r="Y585" s="95"/>
      <c r="Z585" s="95"/>
      <c r="AA585" s="95"/>
      <c r="AB585" s="95"/>
      <c r="AC585" s="95"/>
      <c r="AD585" s="95"/>
      <c r="AE585" s="95"/>
      <c r="AF585" s="95"/>
      <c r="AG585" s="95"/>
      <c r="AH585" s="95"/>
      <c r="AI585" s="95"/>
      <c r="AJ585" s="95"/>
      <c r="AK585" s="95"/>
      <c r="AL585" s="95"/>
      <c r="AM585" s="95"/>
      <c r="AN585" s="95"/>
      <c r="AO585" s="95"/>
      <c r="AP585" s="95"/>
      <c r="AQ585" s="95"/>
      <c r="AR585" s="95"/>
      <c r="AS585" s="95"/>
    </row>
    <row r="586">
      <c r="A586" s="575"/>
      <c r="B586" s="337"/>
      <c r="C586" s="337"/>
      <c r="D586" s="337"/>
      <c r="E586" s="337"/>
      <c r="F586" s="337"/>
      <c r="G586" s="337"/>
      <c r="H586" s="337"/>
      <c r="I586" s="337"/>
      <c r="J586" s="337"/>
      <c r="K586" s="337"/>
      <c r="L586" s="337"/>
      <c r="M586" s="337"/>
      <c r="N586" s="337"/>
      <c r="O586" s="337"/>
      <c r="P586" s="337"/>
      <c r="Q586" s="337"/>
      <c r="R586" s="337"/>
      <c r="S586" s="337"/>
      <c r="T586" s="337"/>
      <c r="U586" s="337"/>
      <c r="V586" s="337"/>
      <c r="W586" s="95"/>
      <c r="X586" s="95"/>
      <c r="Y586" s="95"/>
      <c r="Z586" s="95"/>
      <c r="AA586" s="95"/>
      <c r="AB586" s="95"/>
      <c r="AC586" s="95"/>
      <c r="AD586" s="95"/>
      <c r="AE586" s="95"/>
      <c r="AF586" s="95"/>
      <c r="AG586" s="95"/>
      <c r="AH586" s="95"/>
      <c r="AI586" s="95"/>
      <c r="AJ586" s="95"/>
      <c r="AK586" s="95"/>
      <c r="AL586" s="95"/>
      <c r="AM586" s="95"/>
      <c r="AN586" s="95"/>
      <c r="AO586" s="95"/>
      <c r="AP586" s="95"/>
      <c r="AQ586" s="95"/>
      <c r="AR586" s="95"/>
      <c r="AS586" s="95"/>
    </row>
    <row r="587">
      <c r="A587" s="575"/>
      <c r="B587" s="337"/>
      <c r="C587" s="337"/>
      <c r="D587" s="337"/>
      <c r="E587" s="337"/>
      <c r="F587" s="337"/>
      <c r="G587" s="337"/>
      <c r="H587" s="337"/>
      <c r="I587" s="337"/>
      <c r="J587" s="337"/>
      <c r="K587" s="337"/>
      <c r="L587" s="337"/>
      <c r="M587" s="337"/>
      <c r="N587" s="337"/>
      <c r="O587" s="337"/>
      <c r="P587" s="337"/>
      <c r="Q587" s="337"/>
      <c r="R587" s="337"/>
      <c r="S587" s="337"/>
      <c r="T587" s="337"/>
      <c r="U587" s="337"/>
      <c r="V587" s="337"/>
      <c r="W587" s="95"/>
      <c r="X587" s="95"/>
      <c r="Y587" s="95"/>
      <c r="Z587" s="95"/>
      <c r="AA587" s="95"/>
      <c r="AB587" s="95"/>
      <c r="AC587" s="95"/>
      <c r="AD587" s="95"/>
      <c r="AE587" s="95"/>
      <c r="AF587" s="95"/>
      <c r="AG587" s="95"/>
      <c r="AH587" s="95"/>
      <c r="AI587" s="95"/>
      <c r="AJ587" s="95"/>
      <c r="AK587" s="95"/>
      <c r="AL587" s="95"/>
      <c r="AM587" s="95"/>
      <c r="AN587" s="95"/>
      <c r="AO587" s="95"/>
      <c r="AP587" s="95"/>
      <c r="AQ587" s="95"/>
      <c r="AR587" s="95"/>
      <c r="AS587" s="95"/>
    </row>
    <row r="588">
      <c r="A588" s="575"/>
      <c r="B588" s="337"/>
      <c r="C588" s="337"/>
      <c r="D588" s="337"/>
      <c r="E588" s="337"/>
      <c r="F588" s="337"/>
      <c r="G588" s="337"/>
      <c r="H588" s="337"/>
      <c r="I588" s="337"/>
      <c r="J588" s="337"/>
      <c r="K588" s="337"/>
      <c r="L588" s="337"/>
      <c r="M588" s="337"/>
      <c r="N588" s="337"/>
      <c r="O588" s="337"/>
      <c r="P588" s="337"/>
      <c r="Q588" s="337"/>
      <c r="R588" s="337"/>
      <c r="S588" s="337"/>
      <c r="T588" s="337"/>
      <c r="U588" s="337"/>
      <c r="V588" s="337"/>
      <c r="W588" s="95"/>
      <c r="X588" s="95"/>
      <c r="Y588" s="95"/>
      <c r="Z588" s="95"/>
      <c r="AA588" s="95"/>
      <c r="AB588" s="95"/>
      <c r="AC588" s="95"/>
      <c r="AD588" s="95"/>
      <c r="AE588" s="95"/>
      <c r="AF588" s="95"/>
      <c r="AG588" s="95"/>
      <c r="AH588" s="95"/>
      <c r="AI588" s="95"/>
      <c r="AJ588" s="95"/>
      <c r="AK588" s="95"/>
      <c r="AL588" s="95"/>
      <c r="AM588" s="95"/>
      <c r="AN588" s="95"/>
      <c r="AO588" s="95"/>
      <c r="AP588" s="95"/>
      <c r="AQ588" s="95"/>
      <c r="AR588" s="95"/>
      <c r="AS588" s="95"/>
    </row>
    <row r="589">
      <c r="A589" s="575"/>
      <c r="B589" s="337"/>
      <c r="C589" s="337"/>
      <c r="D589" s="337"/>
      <c r="E589" s="337"/>
      <c r="F589" s="337"/>
      <c r="G589" s="337"/>
      <c r="H589" s="337"/>
      <c r="I589" s="337"/>
      <c r="J589" s="337"/>
      <c r="K589" s="337"/>
      <c r="L589" s="337"/>
      <c r="M589" s="337"/>
      <c r="N589" s="337"/>
      <c r="O589" s="337"/>
      <c r="P589" s="337"/>
      <c r="Q589" s="337"/>
      <c r="R589" s="337"/>
      <c r="S589" s="337"/>
      <c r="T589" s="337"/>
      <c r="U589" s="337"/>
      <c r="V589" s="337"/>
      <c r="W589" s="95"/>
      <c r="X589" s="95"/>
      <c r="Y589" s="95"/>
      <c r="Z589" s="95"/>
      <c r="AA589" s="95"/>
      <c r="AB589" s="95"/>
      <c r="AC589" s="95"/>
      <c r="AD589" s="95"/>
      <c r="AE589" s="95"/>
      <c r="AF589" s="95"/>
      <c r="AG589" s="95"/>
      <c r="AH589" s="95"/>
      <c r="AI589" s="95"/>
      <c r="AJ589" s="95"/>
      <c r="AK589" s="95"/>
      <c r="AL589" s="95"/>
      <c r="AM589" s="95"/>
      <c r="AN589" s="95"/>
      <c r="AO589" s="95"/>
      <c r="AP589" s="95"/>
      <c r="AQ589" s="95"/>
      <c r="AR589" s="95"/>
      <c r="AS589" s="95"/>
    </row>
    <row r="590">
      <c r="A590" s="575"/>
      <c r="B590" s="337"/>
      <c r="C590" s="337"/>
      <c r="D590" s="337"/>
      <c r="E590" s="337"/>
      <c r="F590" s="337"/>
      <c r="G590" s="337"/>
      <c r="H590" s="337"/>
      <c r="I590" s="337"/>
      <c r="J590" s="337"/>
      <c r="K590" s="337"/>
      <c r="L590" s="337"/>
      <c r="M590" s="337"/>
      <c r="N590" s="337"/>
      <c r="O590" s="337"/>
      <c r="P590" s="337"/>
      <c r="Q590" s="337"/>
      <c r="R590" s="337"/>
      <c r="S590" s="337"/>
      <c r="T590" s="337"/>
      <c r="U590" s="337"/>
      <c r="V590" s="337"/>
      <c r="W590" s="95"/>
      <c r="X590" s="95"/>
      <c r="Y590" s="95"/>
      <c r="Z590" s="95"/>
      <c r="AA590" s="95"/>
      <c r="AB590" s="95"/>
      <c r="AC590" s="95"/>
      <c r="AD590" s="95"/>
      <c r="AE590" s="95"/>
      <c r="AF590" s="95"/>
      <c r="AG590" s="95"/>
      <c r="AH590" s="95"/>
      <c r="AI590" s="95"/>
      <c r="AJ590" s="95"/>
      <c r="AK590" s="95"/>
      <c r="AL590" s="95"/>
      <c r="AM590" s="95"/>
      <c r="AN590" s="95"/>
      <c r="AO590" s="95"/>
      <c r="AP590" s="95"/>
      <c r="AQ590" s="95"/>
      <c r="AR590" s="95"/>
      <c r="AS590" s="95"/>
    </row>
    <row r="591">
      <c r="A591" s="575"/>
      <c r="B591" s="337"/>
      <c r="C591" s="337"/>
      <c r="D591" s="337"/>
      <c r="E591" s="337"/>
      <c r="F591" s="337"/>
      <c r="G591" s="337"/>
      <c r="H591" s="337"/>
      <c r="I591" s="337"/>
      <c r="J591" s="337"/>
      <c r="K591" s="337"/>
      <c r="L591" s="337"/>
      <c r="M591" s="337"/>
      <c r="N591" s="337"/>
      <c r="O591" s="337"/>
      <c r="P591" s="337"/>
      <c r="Q591" s="337"/>
      <c r="R591" s="337"/>
      <c r="S591" s="337"/>
      <c r="T591" s="337"/>
      <c r="U591" s="337"/>
      <c r="V591" s="337"/>
      <c r="W591" s="95"/>
      <c r="X591" s="95"/>
      <c r="Y591" s="95"/>
      <c r="Z591" s="95"/>
      <c r="AA591" s="95"/>
      <c r="AB591" s="95"/>
      <c r="AC591" s="95"/>
      <c r="AD591" s="95"/>
      <c r="AE591" s="95"/>
      <c r="AF591" s="95"/>
      <c r="AG591" s="95"/>
      <c r="AH591" s="95"/>
      <c r="AI591" s="95"/>
      <c r="AJ591" s="95"/>
      <c r="AK591" s="95"/>
      <c r="AL591" s="95"/>
      <c r="AM591" s="95"/>
      <c r="AN591" s="95"/>
      <c r="AO591" s="95"/>
      <c r="AP591" s="95"/>
      <c r="AQ591" s="95"/>
      <c r="AR591" s="95"/>
      <c r="AS591" s="95"/>
    </row>
    <row r="592">
      <c r="A592" s="575"/>
      <c r="B592" s="337"/>
      <c r="C592" s="337"/>
      <c r="D592" s="337"/>
      <c r="E592" s="337"/>
      <c r="F592" s="337"/>
      <c r="G592" s="337"/>
      <c r="H592" s="337"/>
      <c r="I592" s="337"/>
      <c r="J592" s="337"/>
      <c r="K592" s="337"/>
      <c r="L592" s="337"/>
      <c r="M592" s="337"/>
      <c r="N592" s="337"/>
      <c r="O592" s="337"/>
      <c r="P592" s="337"/>
      <c r="Q592" s="337"/>
      <c r="R592" s="337"/>
      <c r="S592" s="337"/>
      <c r="T592" s="337"/>
      <c r="U592" s="337"/>
      <c r="V592" s="337"/>
      <c r="W592" s="95"/>
      <c r="X592" s="95"/>
      <c r="Y592" s="95"/>
      <c r="Z592" s="95"/>
      <c r="AA592" s="95"/>
      <c r="AB592" s="95"/>
      <c r="AC592" s="95"/>
      <c r="AD592" s="95"/>
      <c r="AE592" s="95"/>
      <c r="AF592" s="95"/>
      <c r="AG592" s="95"/>
      <c r="AH592" s="95"/>
      <c r="AI592" s="95"/>
      <c r="AJ592" s="95"/>
      <c r="AK592" s="95"/>
      <c r="AL592" s="95"/>
      <c r="AM592" s="95"/>
      <c r="AN592" s="95"/>
      <c r="AO592" s="95"/>
      <c r="AP592" s="95"/>
      <c r="AQ592" s="95"/>
      <c r="AR592" s="95"/>
      <c r="AS592" s="95"/>
    </row>
    <row r="593">
      <c r="A593" s="575"/>
      <c r="B593" s="337"/>
      <c r="C593" s="337"/>
      <c r="D593" s="337"/>
      <c r="E593" s="337"/>
      <c r="F593" s="337"/>
      <c r="G593" s="337"/>
      <c r="H593" s="337"/>
      <c r="I593" s="337"/>
      <c r="J593" s="337"/>
      <c r="K593" s="337"/>
      <c r="L593" s="337"/>
      <c r="M593" s="337"/>
      <c r="N593" s="337"/>
      <c r="O593" s="337"/>
      <c r="P593" s="337"/>
      <c r="Q593" s="337"/>
      <c r="R593" s="337"/>
      <c r="S593" s="337"/>
      <c r="T593" s="337"/>
      <c r="U593" s="337"/>
      <c r="V593" s="337"/>
      <c r="W593" s="95"/>
      <c r="X593" s="95"/>
      <c r="Y593" s="95"/>
      <c r="Z593" s="95"/>
      <c r="AA593" s="95"/>
      <c r="AB593" s="95"/>
      <c r="AC593" s="95"/>
      <c r="AD593" s="95"/>
      <c r="AE593" s="95"/>
      <c r="AF593" s="95"/>
      <c r="AG593" s="95"/>
      <c r="AH593" s="95"/>
      <c r="AI593" s="95"/>
      <c r="AJ593" s="95"/>
      <c r="AK593" s="95"/>
      <c r="AL593" s="95"/>
      <c r="AM593" s="95"/>
      <c r="AN593" s="95"/>
      <c r="AO593" s="95"/>
      <c r="AP593" s="95"/>
      <c r="AQ593" s="95"/>
      <c r="AR593" s="95"/>
      <c r="AS593" s="95"/>
    </row>
    <row r="594">
      <c r="A594" s="575"/>
      <c r="B594" s="337"/>
      <c r="C594" s="337"/>
      <c r="D594" s="337"/>
      <c r="E594" s="337"/>
      <c r="F594" s="337"/>
      <c r="G594" s="337"/>
      <c r="H594" s="337"/>
      <c r="I594" s="337"/>
      <c r="J594" s="337"/>
      <c r="K594" s="337"/>
      <c r="L594" s="337"/>
      <c r="M594" s="337"/>
      <c r="N594" s="337"/>
      <c r="O594" s="337"/>
      <c r="P594" s="337"/>
      <c r="Q594" s="337"/>
      <c r="R594" s="337"/>
      <c r="S594" s="337"/>
      <c r="T594" s="337"/>
      <c r="U594" s="337"/>
      <c r="V594" s="337"/>
      <c r="W594" s="95"/>
      <c r="X594" s="95"/>
      <c r="Y594" s="95"/>
      <c r="Z594" s="95"/>
      <c r="AA594" s="95"/>
      <c r="AB594" s="95"/>
      <c r="AC594" s="95"/>
      <c r="AD594" s="95"/>
      <c r="AE594" s="95"/>
      <c r="AF594" s="95"/>
      <c r="AG594" s="95"/>
      <c r="AH594" s="95"/>
      <c r="AI594" s="95"/>
      <c r="AJ594" s="95"/>
      <c r="AK594" s="95"/>
      <c r="AL594" s="95"/>
      <c r="AM594" s="95"/>
      <c r="AN594" s="95"/>
      <c r="AO594" s="95"/>
      <c r="AP594" s="95"/>
      <c r="AQ594" s="95"/>
      <c r="AR594" s="95"/>
      <c r="AS594" s="95"/>
    </row>
    <row r="595">
      <c r="A595" s="575"/>
      <c r="B595" s="337"/>
      <c r="C595" s="337"/>
      <c r="D595" s="337"/>
      <c r="E595" s="337"/>
      <c r="F595" s="337"/>
      <c r="G595" s="337"/>
      <c r="H595" s="337"/>
      <c r="I595" s="337"/>
      <c r="J595" s="337"/>
      <c r="K595" s="337"/>
      <c r="L595" s="337"/>
      <c r="M595" s="337"/>
      <c r="N595" s="337"/>
      <c r="O595" s="337"/>
      <c r="P595" s="337"/>
      <c r="Q595" s="337"/>
      <c r="R595" s="337"/>
      <c r="S595" s="337"/>
      <c r="T595" s="337"/>
      <c r="U595" s="337"/>
      <c r="V595" s="337"/>
      <c r="W595" s="95"/>
      <c r="X595" s="95"/>
      <c r="Y595" s="95"/>
      <c r="Z595" s="95"/>
      <c r="AA595" s="95"/>
      <c r="AB595" s="95"/>
      <c r="AC595" s="95"/>
      <c r="AD595" s="95"/>
      <c r="AE595" s="95"/>
      <c r="AF595" s="95"/>
      <c r="AG595" s="95"/>
      <c r="AH595" s="95"/>
      <c r="AI595" s="95"/>
      <c r="AJ595" s="95"/>
      <c r="AK595" s="95"/>
      <c r="AL595" s="95"/>
      <c r="AM595" s="95"/>
      <c r="AN595" s="95"/>
      <c r="AO595" s="95"/>
      <c r="AP595" s="95"/>
      <c r="AQ595" s="95"/>
      <c r="AR595" s="95"/>
      <c r="AS595" s="95"/>
    </row>
    <row r="596">
      <c r="A596" s="575"/>
      <c r="B596" s="337"/>
      <c r="C596" s="337"/>
      <c r="D596" s="337"/>
      <c r="E596" s="337"/>
      <c r="F596" s="337"/>
      <c r="G596" s="337"/>
      <c r="H596" s="337"/>
      <c r="I596" s="337"/>
      <c r="J596" s="337"/>
      <c r="K596" s="337"/>
      <c r="L596" s="337"/>
      <c r="M596" s="337"/>
      <c r="N596" s="337"/>
      <c r="O596" s="337"/>
      <c r="P596" s="337"/>
      <c r="Q596" s="337"/>
      <c r="R596" s="337"/>
      <c r="S596" s="337"/>
      <c r="T596" s="337"/>
      <c r="U596" s="337"/>
      <c r="V596" s="337"/>
      <c r="W596" s="95"/>
      <c r="X596" s="95"/>
      <c r="Y596" s="95"/>
      <c r="Z596" s="95"/>
      <c r="AA596" s="95"/>
      <c r="AB596" s="95"/>
      <c r="AC596" s="95"/>
      <c r="AD596" s="95"/>
      <c r="AE596" s="95"/>
      <c r="AF596" s="95"/>
      <c r="AG596" s="95"/>
      <c r="AH596" s="95"/>
      <c r="AI596" s="95"/>
      <c r="AJ596" s="95"/>
      <c r="AK596" s="95"/>
      <c r="AL596" s="95"/>
      <c r="AM596" s="95"/>
      <c r="AN596" s="95"/>
      <c r="AO596" s="95"/>
      <c r="AP596" s="95"/>
      <c r="AQ596" s="95"/>
      <c r="AR596" s="95"/>
      <c r="AS596" s="95"/>
    </row>
    <row r="597">
      <c r="A597" s="575"/>
      <c r="B597" s="337"/>
      <c r="C597" s="337"/>
      <c r="D597" s="337"/>
      <c r="E597" s="337"/>
      <c r="F597" s="337"/>
      <c r="G597" s="337"/>
      <c r="H597" s="337"/>
      <c r="I597" s="337"/>
      <c r="J597" s="337"/>
      <c r="K597" s="337"/>
      <c r="L597" s="337"/>
      <c r="M597" s="337"/>
      <c r="N597" s="337"/>
      <c r="O597" s="337"/>
      <c r="P597" s="337"/>
      <c r="Q597" s="337"/>
      <c r="R597" s="337"/>
      <c r="S597" s="337"/>
      <c r="T597" s="337"/>
      <c r="U597" s="337"/>
      <c r="V597" s="337"/>
      <c r="W597" s="95"/>
      <c r="X597" s="95"/>
      <c r="Y597" s="95"/>
      <c r="Z597" s="95"/>
      <c r="AA597" s="95"/>
      <c r="AB597" s="95"/>
      <c r="AC597" s="95"/>
      <c r="AD597" s="95"/>
      <c r="AE597" s="95"/>
      <c r="AF597" s="95"/>
      <c r="AG597" s="95"/>
      <c r="AH597" s="95"/>
      <c r="AI597" s="95"/>
      <c r="AJ597" s="95"/>
      <c r="AK597" s="95"/>
      <c r="AL597" s="95"/>
      <c r="AM597" s="95"/>
      <c r="AN597" s="95"/>
      <c r="AO597" s="95"/>
      <c r="AP597" s="95"/>
      <c r="AQ597" s="95"/>
      <c r="AR597" s="95"/>
      <c r="AS597" s="95"/>
    </row>
    <row r="598">
      <c r="A598" s="575"/>
      <c r="B598" s="337"/>
      <c r="C598" s="337"/>
      <c r="D598" s="337"/>
      <c r="E598" s="337"/>
      <c r="F598" s="337"/>
      <c r="G598" s="337"/>
      <c r="H598" s="337"/>
      <c r="I598" s="337"/>
      <c r="J598" s="337"/>
      <c r="K598" s="337"/>
      <c r="L598" s="337"/>
      <c r="M598" s="337"/>
      <c r="N598" s="337"/>
      <c r="O598" s="337"/>
      <c r="P598" s="337"/>
      <c r="Q598" s="337"/>
      <c r="R598" s="337"/>
      <c r="S598" s="337"/>
      <c r="T598" s="337"/>
      <c r="U598" s="337"/>
      <c r="V598" s="337"/>
      <c r="W598" s="95"/>
      <c r="X598" s="95"/>
      <c r="Y598" s="95"/>
      <c r="Z598" s="95"/>
      <c r="AA598" s="95"/>
      <c r="AB598" s="95"/>
      <c r="AC598" s="95"/>
      <c r="AD598" s="95"/>
      <c r="AE598" s="95"/>
      <c r="AF598" s="95"/>
      <c r="AG598" s="95"/>
      <c r="AH598" s="95"/>
      <c r="AI598" s="95"/>
      <c r="AJ598" s="95"/>
      <c r="AK598" s="95"/>
      <c r="AL598" s="95"/>
      <c r="AM598" s="95"/>
      <c r="AN598" s="95"/>
      <c r="AO598" s="95"/>
      <c r="AP598" s="95"/>
      <c r="AQ598" s="95"/>
      <c r="AR598" s="95"/>
      <c r="AS598" s="95"/>
    </row>
    <row r="599">
      <c r="A599" s="575"/>
      <c r="B599" s="337"/>
      <c r="C599" s="337"/>
      <c r="D599" s="337"/>
      <c r="E599" s="337"/>
      <c r="F599" s="337"/>
      <c r="G599" s="337"/>
      <c r="H599" s="337"/>
      <c r="I599" s="337"/>
      <c r="J599" s="337"/>
      <c r="K599" s="337"/>
      <c r="L599" s="337"/>
      <c r="M599" s="337"/>
      <c r="N599" s="337"/>
      <c r="O599" s="337"/>
      <c r="P599" s="337"/>
      <c r="Q599" s="337"/>
      <c r="R599" s="337"/>
      <c r="S599" s="337"/>
      <c r="T599" s="337"/>
      <c r="U599" s="337"/>
      <c r="V599" s="337"/>
      <c r="W599" s="95"/>
      <c r="X599" s="95"/>
      <c r="Y599" s="95"/>
      <c r="Z599" s="95"/>
      <c r="AA599" s="95"/>
      <c r="AB599" s="95"/>
      <c r="AC599" s="95"/>
      <c r="AD599" s="95"/>
      <c r="AE599" s="95"/>
      <c r="AF599" s="95"/>
      <c r="AG599" s="95"/>
      <c r="AH599" s="95"/>
      <c r="AI599" s="95"/>
      <c r="AJ599" s="95"/>
      <c r="AK599" s="95"/>
      <c r="AL599" s="95"/>
      <c r="AM599" s="95"/>
      <c r="AN599" s="95"/>
      <c r="AO599" s="95"/>
      <c r="AP599" s="95"/>
      <c r="AQ599" s="95"/>
      <c r="AR599" s="95"/>
      <c r="AS599" s="95"/>
    </row>
    <row r="600">
      <c r="A600" s="575"/>
      <c r="B600" s="337"/>
      <c r="C600" s="337"/>
      <c r="D600" s="337"/>
      <c r="E600" s="337"/>
      <c r="F600" s="337"/>
      <c r="G600" s="337"/>
      <c r="H600" s="337"/>
      <c r="I600" s="337"/>
      <c r="J600" s="337"/>
      <c r="K600" s="337"/>
      <c r="L600" s="337"/>
      <c r="M600" s="337"/>
      <c r="N600" s="337"/>
      <c r="O600" s="337"/>
      <c r="P600" s="337"/>
      <c r="Q600" s="337"/>
      <c r="R600" s="337"/>
      <c r="S600" s="337"/>
      <c r="T600" s="337"/>
      <c r="U600" s="337"/>
      <c r="V600" s="337"/>
      <c r="W600" s="95"/>
      <c r="X600" s="95"/>
      <c r="Y600" s="95"/>
      <c r="Z600" s="95"/>
      <c r="AA600" s="95"/>
      <c r="AB600" s="95"/>
      <c r="AC600" s="95"/>
      <c r="AD600" s="95"/>
      <c r="AE600" s="95"/>
      <c r="AF600" s="95"/>
      <c r="AG600" s="95"/>
      <c r="AH600" s="95"/>
      <c r="AI600" s="95"/>
      <c r="AJ600" s="95"/>
      <c r="AK600" s="95"/>
      <c r="AL600" s="95"/>
      <c r="AM600" s="95"/>
      <c r="AN600" s="95"/>
      <c r="AO600" s="95"/>
      <c r="AP600" s="95"/>
      <c r="AQ600" s="95"/>
      <c r="AR600" s="95"/>
      <c r="AS600" s="95"/>
    </row>
    <row r="601">
      <c r="A601" s="575"/>
      <c r="B601" s="337"/>
      <c r="C601" s="337"/>
      <c r="D601" s="337"/>
      <c r="E601" s="337"/>
      <c r="F601" s="337"/>
      <c r="G601" s="337"/>
      <c r="H601" s="337"/>
      <c r="I601" s="337"/>
      <c r="J601" s="337"/>
      <c r="K601" s="337"/>
      <c r="L601" s="337"/>
      <c r="M601" s="337"/>
      <c r="N601" s="337"/>
      <c r="O601" s="337"/>
      <c r="P601" s="337"/>
      <c r="Q601" s="337"/>
      <c r="R601" s="337"/>
      <c r="S601" s="337"/>
      <c r="T601" s="337"/>
      <c r="U601" s="337"/>
      <c r="V601" s="337"/>
      <c r="W601" s="95"/>
      <c r="X601" s="95"/>
      <c r="Y601" s="95"/>
      <c r="Z601" s="95"/>
      <c r="AA601" s="95"/>
      <c r="AB601" s="95"/>
      <c r="AC601" s="95"/>
      <c r="AD601" s="95"/>
      <c r="AE601" s="95"/>
      <c r="AF601" s="95"/>
      <c r="AG601" s="95"/>
      <c r="AH601" s="95"/>
      <c r="AI601" s="95"/>
      <c r="AJ601" s="95"/>
      <c r="AK601" s="95"/>
      <c r="AL601" s="95"/>
      <c r="AM601" s="95"/>
      <c r="AN601" s="95"/>
      <c r="AO601" s="95"/>
      <c r="AP601" s="95"/>
      <c r="AQ601" s="95"/>
      <c r="AR601" s="95"/>
      <c r="AS601" s="95"/>
    </row>
    <row r="602">
      <c r="A602" s="575"/>
      <c r="B602" s="337"/>
      <c r="C602" s="337"/>
      <c r="D602" s="337"/>
      <c r="E602" s="337"/>
      <c r="F602" s="337"/>
      <c r="G602" s="337"/>
      <c r="H602" s="337"/>
      <c r="I602" s="337"/>
      <c r="J602" s="337"/>
      <c r="K602" s="337"/>
      <c r="L602" s="337"/>
      <c r="M602" s="337"/>
      <c r="N602" s="337"/>
      <c r="O602" s="337"/>
      <c r="P602" s="337"/>
      <c r="Q602" s="337"/>
      <c r="R602" s="337"/>
      <c r="S602" s="337"/>
      <c r="T602" s="337"/>
      <c r="U602" s="337"/>
      <c r="V602" s="337"/>
      <c r="W602" s="95"/>
      <c r="X602" s="95"/>
      <c r="Y602" s="95"/>
      <c r="Z602" s="95"/>
      <c r="AA602" s="95"/>
      <c r="AB602" s="95"/>
      <c r="AC602" s="95"/>
      <c r="AD602" s="95"/>
      <c r="AE602" s="95"/>
      <c r="AF602" s="95"/>
      <c r="AG602" s="95"/>
      <c r="AH602" s="95"/>
      <c r="AI602" s="95"/>
      <c r="AJ602" s="95"/>
      <c r="AK602" s="95"/>
      <c r="AL602" s="95"/>
      <c r="AM602" s="95"/>
      <c r="AN602" s="95"/>
      <c r="AO602" s="95"/>
      <c r="AP602" s="95"/>
      <c r="AQ602" s="95"/>
      <c r="AR602" s="95"/>
      <c r="AS602" s="95"/>
    </row>
    <row r="603">
      <c r="A603" s="575"/>
      <c r="B603" s="337"/>
      <c r="C603" s="337"/>
      <c r="D603" s="337"/>
      <c r="E603" s="337"/>
      <c r="F603" s="337"/>
      <c r="G603" s="337"/>
      <c r="H603" s="337"/>
      <c r="I603" s="337"/>
      <c r="J603" s="337"/>
      <c r="K603" s="337"/>
      <c r="L603" s="337"/>
      <c r="M603" s="337"/>
      <c r="N603" s="337"/>
      <c r="O603" s="337"/>
      <c r="P603" s="337"/>
      <c r="Q603" s="337"/>
      <c r="R603" s="337"/>
      <c r="S603" s="337"/>
      <c r="T603" s="337"/>
      <c r="U603" s="337"/>
      <c r="V603" s="337"/>
      <c r="W603" s="95"/>
      <c r="X603" s="95"/>
      <c r="Y603" s="95"/>
      <c r="Z603" s="95"/>
      <c r="AA603" s="95"/>
      <c r="AB603" s="95"/>
      <c r="AC603" s="95"/>
      <c r="AD603" s="95"/>
      <c r="AE603" s="95"/>
      <c r="AF603" s="95"/>
      <c r="AG603" s="95"/>
      <c r="AH603" s="95"/>
      <c r="AI603" s="95"/>
      <c r="AJ603" s="95"/>
      <c r="AK603" s="95"/>
      <c r="AL603" s="95"/>
      <c r="AM603" s="95"/>
      <c r="AN603" s="95"/>
      <c r="AO603" s="95"/>
      <c r="AP603" s="95"/>
      <c r="AQ603" s="95"/>
      <c r="AR603" s="95"/>
      <c r="AS603" s="95"/>
    </row>
    <row r="604">
      <c r="A604" s="575"/>
      <c r="B604" s="337"/>
      <c r="C604" s="337"/>
      <c r="D604" s="337"/>
      <c r="E604" s="337"/>
      <c r="F604" s="337"/>
      <c r="G604" s="337"/>
      <c r="H604" s="337"/>
      <c r="I604" s="337"/>
      <c r="J604" s="337"/>
      <c r="K604" s="337"/>
      <c r="L604" s="337"/>
      <c r="M604" s="337"/>
      <c r="N604" s="337"/>
      <c r="O604" s="337"/>
      <c r="P604" s="337"/>
      <c r="Q604" s="337"/>
      <c r="R604" s="337"/>
      <c r="S604" s="337"/>
      <c r="T604" s="337"/>
      <c r="U604" s="337"/>
      <c r="V604" s="337"/>
      <c r="W604" s="95"/>
      <c r="X604" s="95"/>
      <c r="Y604" s="95"/>
      <c r="Z604" s="95"/>
      <c r="AA604" s="95"/>
      <c r="AB604" s="95"/>
      <c r="AC604" s="95"/>
      <c r="AD604" s="95"/>
      <c r="AE604" s="95"/>
      <c r="AF604" s="95"/>
      <c r="AG604" s="95"/>
      <c r="AH604" s="95"/>
      <c r="AI604" s="95"/>
      <c r="AJ604" s="95"/>
      <c r="AK604" s="95"/>
      <c r="AL604" s="95"/>
      <c r="AM604" s="95"/>
      <c r="AN604" s="95"/>
      <c r="AO604" s="95"/>
      <c r="AP604" s="95"/>
      <c r="AQ604" s="95"/>
      <c r="AR604" s="95"/>
      <c r="AS604" s="95"/>
    </row>
    <row r="605">
      <c r="A605" s="575"/>
      <c r="B605" s="337"/>
      <c r="C605" s="337"/>
      <c r="D605" s="337"/>
      <c r="E605" s="337"/>
      <c r="F605" s="337"/>
      <c r="G605" s="337"/>
      <c r="H605" s="337"/>
      <c r="I605" s="337"/>
      <c r="J605" s="337"/>
      <c r="K605" s="337"/>
      <c r="L605" s="337"/>
      <c r="M605" s="337"/>
      <c r="N605" s="337"/>
      <c r="O605" s="337"/>
      <c r="P605" s="337"/>
      <c r="Q605" s="337"/>
      <c r="R605" s="337"/>
      <c r="S605" s="337"/>
      <c r="T605" s="337"/>
      <c r="U605" s="337"/>
      <c r="V605" s="337"/>
      <c r="W605" s="95"/>
      <c r="X605" s="95"/>
      <c r="Y605" s="95"/>
      <c r="Z605" s="95"/>
      <c r="AA605" s="95"/>
      <c r="AB605" s="95"/>
      <c r="AC605" s="95"/>
      <c r="AD605" s="95"/>
      <c r="AE605" s="95"/>
      <c r="AF605" s="95"/>
      <c r="AG605" s="95"/>
      <c r="AH605" s="95"/>
      <c r="AI605" s="95"/>
      <c r="AJ605" s="95"/>
      <c r="AK605" s="95"/>
      <c r="AL605" s="95"/>
      <c r="AM605" s="95"/>
      <c r="AN605" s="95"/>
      <c r="AO605" s="95"/>
      <c r="AP605" s="95"/>
      <c r="AQ605" s="95"/>
      <c r="AR605" s="95"/>
      <c r="AS605" s="95"/>
    </row>
    <row r="606">
      <c r="A606" s="575"/>
      <c r="B606" s="337"/>
      <c r="C606" s="337"/>
      <c r="D606" s="337"/>
      <c r="E606" s="337"/>
      <c r="F606" s="337"/>
      <c r="G606" s="337"/>
      <c r="H606" s="337"/>
      <c r="I606" s="337"/>
      <c r="J606" s="337"/>
      <c r="K606" s="337"/>
      <c r="L606" s="337"/>
      <c r="M606" s="337"/>
      <c r="N606" s="337"/>
      <c r="O606" s="337"/>
      <c r="P606" s="337"/>
      <c r="Q606" s="337"/>
      <c r="R606" s="337"/>
      <c r="S606" s="337"/>
      <c r="T606" s="337"/>
      <c r="U606" s="337"/>
      <c r="V606" s="337"/>
      <c r="W606" s="95"/>
      <c r="X606" s="95"/>
      <c r="Y606" s="95"/>
      <c r="Z606" s="95"/>
      <c r="AA606" s="95"/>
      <c r="AB606" s="95"/>
      <c r="AC606" s="95"/>
      <c r="AD606" s="95"/>
      <c r="AE606" s="95"/>
      <c r="AF606" s="95"/>
      <c r="AG606" s="95"/>
      <c r="AH606" s="95"/>
      <c r="AI606" s="95"/>
      <c r="AJ606" s="95"/>
      <c r="AK606" s="95"/>
      <c r="AL606" s="95"/>
      <c r="AM606" s="95"/>
      <c r="AN606" s="95"/>
      <c r="AO606" s="95"/>
      <c r="AP606" s="95"/>
      <c r="AQ606" s="95"/>
      <c r="AR606" s="95"/>
      <c r="AS606" s="95"/>
    </row>
    <row r="607">
      <c r="A607" s="575"/>
      <c r="B607" s="337"/>
      <c r="C607" s="337"/>
      <c r="D607" s="337"/>
      <c r="E607" s="337"/>
      <c r="F607" s="337"/>
      <c r="G607" s="337"/>
      <c r="H607" s="337"/>
      <c r="I607" s="337"/>
      <c r="J607" s="337"/>
      <c r="K607" s="337"/>
      <c r="L607" s="337"/>
      <c r="M607" s="337"/>
      <c r="N607" s="337"/>
      <c r="O607" s="337"/>
      <c r="P607" s="337"/>
      <c r="Q607" s="337"/>
      <c r="R607" s="337"/>
      <c r="S607" s="337"/>
      <c r="T607" s="337"/>
      <c r="U607" s="337"/>
      <c r="V607" s="337"/>
      <c r="W607" s="95"/>
      <c r="X607" s="95"/>
      <c r="Y607" s="95"/>
      <c r="Z607" s="95"/>
      <c r="AA607" s="95"/>
      <c r="AB607" s="95"/>
      <c r="AC607" s="95"/>
      <c r="AD607" s="95"/>
      <c r="AE607" s="95"/>
      <c r="AF607" s="95"/>
      <c r="AG607" s="95"/>
      <c r="AH607" s="95"/>
      <c r="AI607" s="95"/>
      <c r="AJ607" s="95"/>
      <c r="AK607" s="95"/>
      <c r="AL607" s="95"/>
      <c r="AM607" s="95"/>
      <c r="AN607" s="95"/>
      <c r="AO607" s="95"/>
      <c r="AP607" s="95"/>
      <c r="AQ607" s="95"/>
      <c r="AR607" s="95"/>
      <c r="AS607" s="95"/>
    </row>
    <row r="608">
      <c r="A608" s="575"/>
      <c r="B608" s="337"/>
      <c r="C608" s="337"/>
      <c r="D608" s="337"/>
      <c r="E608" s="337"/>
      <c r="F608" s="337"/>
      <c r="G608" s="337"/>
      <c r="H608" s="337"/>
      <c r="I608" s="337"/>
      <c r="J608" s="337"/>
      <c r="K608" s="337"/>
      <c r="L608" s="337"/>
      <c r="M608" s="337"/>
      <c r="N608" s="337"/>
      <c r="O608" s="337"/>
      <c r="P608" s="337"/>
      <c r="Q608" s="337"/>
      <c r="R608" s="337"/>
      <c r="S608" s="337"/>
      <c r="T608" s="337"/>
      <c r="U608" s="337"/>
      <c r="V608" s="337"/>
      <c r="W608" s="95"/>
      <c r="X608" s="95"/>
      <c r="Y608" s="95"/>
      <c r="Z608" s="95"/>
      <c r="AA608" s="95"/>
      <c r="AB608" s="95"/>
      <c r="AC608" s="95"/>
      <c r="AD608" s="95"/>
      <c r="AE608" s="95"/>
      <c r="AF608" s="95"/>
      <c r="AG608" s="95"/>
      <c r="AH608" s="95"/>
      <c r="AI608" s="95"/>
      <c r="AJ608" s="95"/>
      <c r="AK608" s="95"/>
      <c r="AL608" s="95"/>
      <c r="AM608" s="95"/>
      <c r="AN608" s="95"/>
      <c r="AO608" s="95"/>
      <c r="AP608" s="95"/>
      <c r="AQ608" s="95"/>
      <c r="AR608" s="95"/>
      <c r="AS608" s="95"/>
    </row>
    <row r="609">
      <c r="A609" s="575"/>
      <c r="B609" s="337"/>
      <c r="C609" s="337"/>
      <c r="D609" s="337"/>
      <c r="E609" s="337"/>
      <c r="F609" s="337"/>
      <c r="G609" s="337"/>
      <c r="H609" s="337"/>
      <c r="I609" s="337"/>
      <c r="J609" s="337"/>
      <c r="K609" s="337"/>
      <c r="L609" s="337"/>
      <c r="M609" s="337"/>
      <c r="N609" s="337"/>
      <c r="O609" s="337"/>
      <c r="P609" s="337"/>
      <c r="Q609" s="337"/>
      <c r="R609" s="337"/>
      <c r="S609" s="337"/>
      <c r="T609" s="337"/>
      <c r="U609" s="337"/>
      <c r="V609" s="337"/>
      <c r="W609" s="95"/>
      <c r="X609" s="95"/>
      <c r="Y609" s="95"/>
      <c r="Z609" s="95"/>
      <c r="AA609" s="95"/>
      <c r="AB609" s="95"/>
      <c r="AC609" s="95"/>
      <c r="AD609" s="95"/>
      <c r="AE609" s="95"/>
      <c r="AF609" s="95"/>
      <c r="AG609" s="95"/>
      <c r="AH609" s="95"/>
      <c r="AI609" s="95"/>
      <c r="AJ609" s="95"/>
      <c r="AK609" s="95"/>
      <c r="AL609" s="95"/>
      <c r="AM609" s="95"/>
      <c r="AN609" s="95"/>
      <c r="AO609" s="95"/>
      <c r="AP609" s="95"/>
      <c r="AQ609" s="95"/>
      <c r="AR609" s="95"/>
      <c r="AS609" s="95"/>
    </row>
    <row r="610">
      <c r="A610" s="575"/>
      <c r="B610" s="337"/>
      <c r="C610" s="337"/>
      <c r="D610" s="337"/>
      <c r="E610" s="337"/>
      <c r="F610" s="337"/>
      <c r="G610" s="337"/>
      <c r="H610" s="337"/>
      <c r="I610" s="337"/>
      <c r="J610" s="337"/>
      <c r="K610" s="337"/>
      <c r="L610" s="337"/>
      <c r="M610" s="337"/>
      <c r="N610" s="337"/>
      <c r="O610" s="337"/>
      <c r="P610" s="337"/>
      <c r="Q610" s="337"/>
      <c r="R610" s="337"/>
      <c r="S610" s="337"/>
      <c r="T610" s="337"/>
      <c r="U610" s="337"/>
      <c r="V610" s="337"/>
      <c r="W610" s="95"/>
      <c r="X610" s="95"/>
      <c r="Y610" s="95"/>
      <c r="Z610" s="95"/>
      <c r="AA610" s="95"/>
      <c r="AB610" s="95"/>
      <c r="AC610" s="95"/>
      <c r="AD610" s="95"/>
      <c r="AE610" s="95"/>
      <c r="AF610" s="95"/>
      <c r="AG610" s="95"/>
      <c r="AH610" s="95"/>
      <c r="AI610" s="95"/>
      <c r="AJ610" s="95"/>
      <c r="AK610" s="95"/>
      <c r="AL610" s="95"/>
      <c r="AM610" s="95"/>
      <c r="AN610" s="95"/>
      <c r="AO610" s="95"/>
      <c r="AP610" s="95"/>
      <c r="AQ610" s="95"/>
      <c r="AR610" s="95"/>
      <c r="AS610" s="95"/>
    </row>
    <row r="611">
      <c r="A611" s="575"/>
      <c r="B611" s="337"/>
      <c r="C611" s="337"/>
      <c r="D611" s="337"/>
      <c r="E611" s="337"/>
      <c r="F611" s="337"/>
      <c r="G611" s="337"/>
      <c r="H611" s="337"/>
      <c r="I611" s="337"/>
      <c r="J611" s="337"/>
      <c r="K611" s="337"/>
      <c r="L611" s="337"/>
      <c r="M611" s="337"/>
      <c r="N611" s="337"/>
      <c r="O611" s="337"/>
      <c r="P611" s="337"/>
      <c r="Q611" s="337"/>
      <c r="R611" s="337"/>
      <c r="S611" s="337"/>
      <c r="T611" s="337"/>
      <c r="U611" s="337"/>
      <c r="V611" s="337"/>
      <c r="W611" s="95"/>
      <c r="X611" s="95"/>
      <c r="Y611" s="95"/>
      <c r="Z611" s="95"/>
      <c r="AA611" s="95"/>
      <c r="AB611" s="95"/>
      <c r="AC611" s="95"/>
      <c r="AD611" s="95"/>
      <c r="AE611" s="95"/>
      <c r="AF611" s="95"/>
      <c r="AG611" s="95"/>
      <c r="AH611" s="95"/>
      <c r="AI611" s="95"/>
      <c r="AJ611" s="95"/>
      <c r="AK611" s="95"/>
      <c r="AL611" s="95"/>
      <c r="AM611" s="95"/>
      <c r="AN611" s="95"/>
      <c r="AO611" s="95"/>
      <c r="AP611" s="95"/>
      <c r="AQ611" s="95"/>
      <c r="AR611" s="95"/>
      <c r="AS611" s="95"/>
    </row>
    <row r="612">
      <c r="A612" s="575"/>
      <c r="B612" s="337"/>
      <c r="C612" s="337"/>
      <c r="D612" s="337"/>
      <c r="E612" s="337"/>
      <c r="F612" s="337"/>
      <c r="G612" s="337"/>
      <c r="H612" s="337"/>
      <c r="I612" s="337"/>
      <c r="J612" s="337"/>
      <c r="K612" s="337"/>
      <c r="L612" s="337"/>
      <c r="M612" s="337"/>
      <c r="N612" s="337"/>
      <c r="O612" s="337"/>
      <c r="P612" s="337"/>
      <c r="Q612" s="337"/>
      <c r="R612" s="337"/>
      <c r="S612" s="337"/>
      <c r="T612" s="337"/>
      <c r="U612" s="337"/>
      <c r="V612" s="337"/>
      <c r="W612" s="95"/>
      <c r="X612" s="95"/>
      <c r="Y612" s="95"/>
      <c r="Z612" s="95"/>
      <c r="AA612" s="95"/>
      <c r="AB612" s="95"/>
      <c r="AC612" s="95"/>
      <c r="AD612" s="95"/>
      <c r="AE612" s="95"/>
      <c r="AF612" s="95"/>
      <c r="AG612" s="95"/>
      <c r="AH612" s="95"/>
      <c r="AI612" s="95"/>
      <c r="AJ612" s="95"/>
      <c r="AK612" s="95"/>
      <c r="AL612" s="95"/>
      <c r="AM612" s="95"/>
      <c r="AN612" s="95"/>
      <c r="AO612" s="95"/>
      <c r="AP612" s="95"/>
      <c r="AQ612" s="95"/>
      <c r="AR612" s="95"/>
      <c r="AS612" s="95"/>
    </row>
    <row r="613">
      <c r="A613" s="575"/>
      <c r="B613" s="337"/>
      <c r="C613" s="337"/>
      <c r="D613" s="337"/>
      <c r="E613" s="337"/>
      <c r="F613" s="337"/>
      <c r="G613" s="337"/>
      <c r="H613" s="337"/>
      <c r="I613" s="337"/>
      <c r="J613" s="337"/>
      <c r="K613" s="337"/>
      <c r="L613" s="337"/>
      <c r="M613" s="337"/>
      <c r="N613" s="337"/>
      <c r="O613" s="337"/>
      <c r="P613" s="337"/>
      <c r="Q613" s="337"/>
      <c r="R613" s="337"/>
      <c r="S613" s="337"/>
      <c r="T613" s="337"/>
      <c r="U613" s="337"/>
      <c r="V613" s="337"/>
      <c r="W613" s="95"/>
      <c r="X613" s="95"/>
      <c r="Y613" s="95"/>
      <c r="Z613" s="95"/>
      <c r="AA613" s="95"/>
      <c r="AB613" s="95"/>
      <c r="AC613" s="95"/>
      <c r="AD613" s="95"/>
      <c r="AE613" s="95"/>
      <c r="AF613" s="95"/>
      <c r="AG613" s="95"/>
      <c r="AH613" s="95"/>
      <c r="AI613" s="95"/>
      <c r="AJ613" s="95"/>
      <c r="AK613" s="95"/>
      <c r="AL613" s="95"/>
      <c r="AM613" s="95"/>
      <c r="AN613" s="95"/>
      <c r="AO613" s="95"/>
      <c r="AP613" s="95"/>
      <c r="AQ613" s="95"/>
      <c r="AR613" s="95"/>
      <c r="AS613" s="95"/>
    </row>
    <row r="614">
      <c r="A614" s="575"/>
      <c r="B614" s="337"/>
      <c r="C614" s="337"/>
      <c r="D614" s="337"/>
      <c r="E614" s="337"/>
      <c r="F614" s="337"/>
      <c r="G614" s="337"/>
      <c r="H614" s="337"/>
      <c r="I614" s="337"/>
      <c r="J614" s="337"/>
      <c r="K614" s="337"/>
      <c r="L614" s="337"/>
      <c r="M614" s="337"/>
      <c r="N614" s="337"/>
      <c r="O614" s="337"/>
      <c r="P614" s="337"/>
      <c r="Q614" s="337"/>
      <c r="R614" s="337"/>
      <c r="S614" s="337"/>
      <c r="T614" s="337"/>
      <c r="U614" s="337"/>
      <c r="V614" s="337"/>
      <c r="W614" s="95"/>
      <c r="X614" s="95"/>
      <c r="Y614" s="95"/>
      <c r="Z614" s="95"/>
      <c r="AA614" s="95"/>
      <c r="AB614" s="95"/>
      <c r="AC614" s="95"/>
      <c r="AD614" s="95"/>
      <c r="AE614" s="95"/>
      <c r="AF614" s="95"/>
      <c r="AG614" s="95"/>
      <c r="AH614" s="95"/>
      <c r="AI614" s="95"/>
      <c r="AJ614" s="95"/>
      <c r="AK614" s="95"/>
      <c r="AL614" s="95"/>
      <c r="AM614" s="95"/>
      <c r="AN614" s="95"/>
      <c r="AO614" s="95"/>
      <c r="AP614" s="95"/>
      <c r="AQ614" s="95"/>
      <c r="AR614" s="95"/>
      <c r="AS614" s="95"/>
    </row>
    <row r="615">
      <c r="A615" s="575"/>
      <c r="B615" s="337"/>
      <c r="C615" s="337"/>
      <c r="D615" s="337"/>
      <c r="E615" s="337"/>
      <c r="F615" s="337"/>
      <c r="G615" s="337"/>
      <c r="H615" s="337"/>
      <c r="I615" s="337"/>
      <c r="J615" s="337"/>
      <c r="K615" s="337"/>
      <c r="L615" s="337"/>
      <c r="M615" s="337"/>
      <c r="N615" s="337"/>
      <c r="O615" s="337"/>
      <c r="P615" s="337"/>
      <c r="Q615" s="337"/>
      <c r="R615" s="337"/>
      <c r="S615" s="337"/>
      <c r="T615" s="337"/>
      <c r="U615" s="337"/>
      <c r="V615" s="337"/>
      <c r="W615" s="95"/>
      <c r="X615" s="95"/>
      <c r="Y615" s="95"/>
      <c r="Z615" s="95"/>
      <c r="AA615" s="95"/>
      <c r="AB615" s="95"/>
      <c r="AC615" s="95"/>
      <c r="AD615" s="95"/>
      <c r="AE615" s="95"/>
      <c r="AF615" s="95"/>
      <c r="AG615" s="95"/>
      <c r="AH615" s="95"/>
      <c r="AI615" s="95"/>
      <c r="AJ615" s="95"/>
      <c r="AK615" s="95"/>
      <c r="AL615" s="95"/>
      <c r="AM615" s="95"/>
      <c r="AN615" s="95"/>
      <c r="AO615" s="95"/>
      <c r="AP615" s="95"/>
      <c r="AQ615" s="95"/>
      <c r="AR615" s="95"/>
      <c r="AS615" s="95"/>
    </row>
    <row r="616">
      <c r="A616" s="575"/>
      <c r="B616" s="337"/>
      <c r="C616" s="337"/>
      <c r="D616" s="337"/>
      <c r="E616" s="337"/>
      <c r="F616" s="337"/>
      <c r="G616" s="337"/>
      <c r="H616" s="337"/>
      <c r="I616" s="337"/>
      <c r="J616" s="337"/>
      <c r="K616" s="337"/>
      <c r="L616" s="337"/>
      <c r="M616" s="337"/>
      <c r="N616" s="337"/>
      <c r="O616" s="337"/>
      <c r="P616" s="337"/>
      <c r="Q616" s="337"/>
      <c r="R616" s="337"/>
      <c r="S616" s="337"/>
      <c r="T616" s="337"/>
      <c r="U616" s="337"/>
      <c r="V616" s="337"/>
      <c r="W616" s="95"/>
      <c r="X616" s="95"/>
      <c r="Y616" s="95"/>
      <c r="Z616" s="95"/>
      <c r="AA616" s="95"/>
      <c r="AB616" s="95"/>
      <c r="AC616" s="95"/>
      <c r="AD616" s="95"/>
      <c r="AE616" s="95"/>
      <c r="AF616" s="95"/>
      <c r="AG616" s="95"/>
      <c r="AH616" s="95"/>
      <c r="AI616" s="95"/>
      <c r="AJ616" s="95"/>
      <c r="AK616" s="95"/>
      <c r="AL616" s="95"/>
      <c r="AM616" s="95"/>
      <c r="AN616" s="95"/>
      <c r="AO616" s="95"/>
      <c r="AP616" s="95"/>
      <c r="AQ616" s="95"/>
      <c r="AR616" s="95"/>
      <c r="AS616" s="95"/>
    </row>
    <row r="617">
      <c r="A617" s="575"/>
      <c r="B617" s="337"/>
      <c r="C617" s="337"/>
      <c r="D617" s="337"/>
      <c r="E617" s="337"/>
      <c r="F617" s="337"/>
      <c r="G617" s="337"/>
      <c r="H617" s="337"/>
      <c r="I617" s="337"/>
      <c r="J617" s="337"/>
      <c r="K617" s="337"/>
      <c r="L617" s="337"/>
      <c r="M617" s="337"/>
      <c r="N617" s="337"/>
      <c r="O617" s="337"/>
      <c r="P617" s="337"/>
      <c r="Q617" s="337"/>
      <c r="R617" s="337"/>
      <c r="S617" s="337"/>
      <c r="T617" s="337"/>
      <c r="U617" s="337"/>
      <c r="V617" s="337"/>
      <c r="W617" s="95"/>
      <c r="X617" s="95"/>
      <c r="Y617" s="95"/>
      <c r="Z617" s="95"/>
      <c r="AA617" s="95"/>
      <c r="AB617" s="95"/>
      <c r="AC617" s="95"/>
      <c r="AD617" s="95"/>
      <c r="AE617" s="95"/>
      <c r="AF617" s="95"/>
      <c r="AG617" s="95"/>
      <c r="AH617" s="95"/>
      <c r="AI617" s="95"/>
      <c r="AJ617" s="95"/>
      <c r="AK617" s="95"/>
      <c r="AL617" s="95"/>
      <c r="AM617" s="95"/>
      <c r="AN617" s="95"/>
      <c r="AO617" s="95"/>
      <c r="AP617" s="95"/>
      <c r="AQ617" s="95"/>
      <c r="AR617" s="95"/>
      <c r="AS617" s="95"/>
    </row>
    <row r="618">
      <c r="A618" s="575"/>
      <c r="B618" s="337"/>
      <c r="C618" s="337"/>
      <c r="D618" s="337"/>
      <c r="E618" s="337"/>
      <c r="F618" s="337"/>
      <c r="G618" s="337"/>
      <c r="H618" s="337"/>
      <c r="I618" s="337"/>
      <c r="J618" s="337"/>
      <c r="K618" s="337"/>
      <c r="L618" s="337"/>
      <c r="M618" s="337"/>
      <c r="N618" s="337"/>
      <c r="O618" s="337"/>
      <c r="P618" s="337"/>
      <c r="Q618" s="337"/>
      <c r="R618" s="337"/>
      <c r="S618" s="337"/>
      <c r="T618" s="337"/>
      <c r="U618" s="337"/>
      <c r="V618" s="337"/>
      <c r="W618" s="95"/>
      <c r="X618" s="95"/>
      <c r="Y618" s="95"/>
      <c r="Z618" s="95"/>
      <c r="AA618" s="95"/>
      <c r="AB618" s="95"/>
      <c r="AC618" s="95"/>
      <c r="AD618" s="95"/>
      <c r="AE618" s="95"/>
      <c r="AF618" s="95"/>
      <c r="AG618" s="95"/>
      <c r="AH618" s="95"/>
      <c r="AI618" s="95"/>
      <c r="AJ618" s="95"/>
      <c r="AK618" s="95"/>
      <c r="AL618" s="95"/>
      <c r="AM618" s="95"/>
      <c r="AN618" s="95"/>
      <c r="AO618" s="95"/>
      <c r="AP618" s="95"/>
      <c r="AQ618" s="95"/>
      <c r="AR618" s="95"/>
      <c r="AS618" s="95"/>
    </row>
    <row r="619">
      <c r="A619" s="575"/>
      <c r="B619" s="337"/>
      <c r="C619" s="337"/>
      <c r="D619" s="337"/>
      <c r="E619" s="337"/>
      <c r="F619" s="337"/>
      <c r="G619" s="337"/>
      <c r="H619" s="337"/>
      <c r="I619" s="337"/>
      <c r="J619" s="337"/>
      <c r="K619" s="337"/>
      <c r="L619" s="337"/>
      <c r="M619" s="337"/>
      <c r="N619" s="337"/>
      <c r="O619" s="337"/>
      <c r="P619" s="337"/>
      <c r="Q619" s="337"/>
      <c r="R619" s="337"/>
      <c r="S619" s="337"/>
      <c r="T619" s="337"/>
      <c r="U619" s="337"/>
      <c r="V619" s="337"/>
      <c r="W619" s="95"/>
      <c r="X619" s="95"/>
      <c r="Y619" s="95"/>
      <c r="Z619" s="95"/>
      <c r="AA619" s="95"/>
      <c r="AB619" s="95"/>
      <c r="AC619" s="95"/>
      <c r="AD619" s="95"/>
      <c r="AE619" s="95"/>
      <c r="AF619" s="95"/>
      <c r="AG619" s="95"/>
      <c r="AH619" s="95"/>
      <c r="AI619" s="95"/>
      <c r="AJ619" s="95"/>
      <c r="AK619" s="95"/>
      <c r="AL619" s="95"/>
      <c r="AM619" s="95"/>
      <c r="AN619" s="95"/>
      <c r="AO619" s="95"/>
      <c r="AP619" s="95"/>
      <c r="AQ619" s="95"/>
      <c r="AR619" s="95"/>
      <c r="AS619" s="95"/>
    </row>
    <row r="620">
      <c r="A620" s="575"/>
      <c r="B620" s="337"/>
      <c r="C620" s="337"/>
      <c r="D620" s="337"/>
      <c r="E620" s="337"/>
      <c r="F620" s="337"/>
      <c r="G620" s="337"/>
      <c r="H620" s="337"/>
      <c r="I620" s="337"/>
      <c r="J620" s="337"/>
      <c r="K620" s="337"/>
      <c r="L620" s="337"/>
      <c r="M620" s="337"/>
      <c r="N620" s="337"/>
      <c r="O620" s="337"/>
      <c r="P620" s="337"/>
      <c r="Q620" s="337"/>
      <c r="R620" s="337"/>
      <c r="S620" s="337"/>
      <c r="T620" s="337"/>
      <c r="U620" s="337"/>
      <c r="V620" s="337"/>
      <c r="W620" s="95"/>
      <c r="X620" s="95"/>
      <c r="Y620" s="95"/>
      <c r="Z620" s="95"/>
      <c r="AA620" s="95"/>
      <c r="AB620" s="95"/>
      <c r="AC620" s="95"/>
      <c r="AD620" s="95"/>
      <c r="AE620" s="95"/>
      <c r="AF620" s="95"/>
      <c r="AG620" s="95"/>
      <c r="AH620" s="95"/>
      <c r="AI620" s="95"/>
      <c r="AJ620" s="95"/>
      <c r="AK620" s="95"/>
      <c r="AL620" s="95"/>
      <c r="AM620" s="95"/>
      <c r="AN620" s="95"/>
      <c r="AO620" s="95"/>
      <c r="AP620" s="95"/>
      <c r="AQ620" s="95"/>
      <c r="AR620" s="95"/>
      <c r="AS620" s="95"/>
    </row>
    <row r="621">
      <c r="A621" s="575"/>
      <c r="B621" s="337"/>
      <c r="C621" s="337"/>
      <c r="D621" s="337"/>
      <c r="E621" s="337"/>
      <c r="F621" s="337"/>
      <c r="G621" s="337"/>
      <c r="H621" s="337"/>
      <c r="I621" s="337"/>
      <c r="J621" s="337"/>
      <c r="K621" s="337"/>
      <c r="L621" s="337"/>
      <c r="M621" s="337"/>
      <c r="N621" s="337"/>
      <c r="O621" s="337"/>
      <c r="P621" s="337"/>
      <c r="Q621" s="337"/>
      <c r="R621" s="337"/>
      <c r="S621" s="337"/>
      <c r="T621" s="337"/>
      <c r="U621" s="337"/>
      <c r="V621" s="337"/>
      <c r="W621" s="95"/>
      <c r="X621" s="95"/>
      <c r="Y621" s="95"/>
      <c r="Z621" s="95"/>
      <c r="AA621" s="95"/>
      <c r="AB621" s="95"/>
      <c r="AC621" s="95"/>
      <c r="AD621" s="95"/>
      <c r="AE621" s="95"/>
      <c r="AF621" s="95"/>
      <c r="AG621" s="95"/>
      <c r="AH621" s="95"/>
      <c r="AI621" s="95"/>
      <c r="AJ621" s="95"/>
      <c r="AK621" s="95"/>
      <c r="AL621" s="95"/>
      <c r="AM621" s="95"/>
      <c r="AN621" s="95"/>
      <c r="AO621" s="95"/>
      <c r="AP621" s="95"/>
      <c r="AQ621" s="95"/>
      <c r="AR621" s="95"/>
      <c r="AS621" s="95"/>
    </row>
    <row r="622">
      <c r="A622" s="575"/>
      <c r="B622" s="337"/>
      <c r="C622" s="337"/>
      <c r="D622" s="337"/>
      <c r="E622" s="337"/>
      <c r="F622" s="337"/>
      <c r="G622" s="337"/>
      <c r="H622" s="337"/>
      <c r="I622" s="337"/>
      <c r="J622" s="337"/>
      <c r="K622" s="337"/>
      <c r="L622" s="337"/>
      <c r="M622" s="337"/>
      <c r="N622" s="337"/>
      <c r="O622" s="337"/>
      <c r="P622" s="337"/>
      <c r="Q622" s="337"/>
      <c r="R622" s="337"/>
      <c r="S622" s="337"/>
      <c r="T622" s="337"/>
      <c r="U622" s="337"/>
      <c r="V622" s="337"/>
      <c r="W622" s="95"/>
      <c r="X622" s="95"/>
      <c r="Y622" s="95"/>
      <c r="Z622" s="95"/>
      <c r="AA622" s="95"/>
      <c r="AB622" s="95"/>
      <c r="AC622" s="95"/>
      <c r="AD622" s="95"/>
      <c r="AE622" s="95"/>
      <c r="AF622" s="95"/>
      <c r="AG622" s="95"/>
      <c r="AH622" s="95"/>
      <c r="AI622" s="95"/>
      <c r="AJ622" s="95"/>
      <c r="AK622" s="95"/>
      <c r="AL622" s="95"/>
      <c r="AM622" s="95"/>
      <c r="AN622" s="95"/>
      <c r="AO622" s="95"/>
      <c r="AP622" s="95"/>
      <c r="AQ622" s="95"/>
      <c r="AR622" s="95"/>
      <c r="AS622" s="95"/>
    </row>
    <row r="623">
      <c r="A623" s="575"/>
      <c r="B623" s="337"/>
      <c r="C623" s="337"/>
      <c r="D623" s="337"/>
      <c r="E623" s="337"/>
      <c r="F623" s="337"/>
      <c r="G623" s="337"/>
      <c r="H623" s="337"/>
      <c r="I623" s="337"/>
      <c r="J623" s="337"/>
      <c r="K623" s="337"/>
      <c r="L623" s="337"/>
      <c r="M623" s="337"/>
      <c r="N623" s="337"/>
      <c r="O623" s="337"/>
      <c r="P623" s="337"/>
      <c r="Q623" s="337"/>
      <c r="R623" s="337"/>
      <c r="S623" s="337"/>
      <c r="T623" s="337"/>
      <c r="U623" s="337"/>
      <c r="V623" s="337"/>
      <c r="W623" s="95"/>
      <c r="X623" s="95"/>
      <c r="Y623" s="95"/>
      <c r="Z623" s="95"/>
      <c r="AA623" s="95"/>
      <c r="AB623" s="95"/>
      <c r="AC623" s="95"/>
      <c r="AD623" s="95"/>
      <c r="AE623" s="95"/>
      <c r="AF623" s="95"/>
      <c r="AG623" s="95"/>
      <c r="AH623" s="95"/>
      <c r="AI623" s="95"/>
      <c r="AJ623" s="95"/>
      <c r="AK623" s="95"/>
      <c r="AL623" s="95"/>
      <c r="AM623" s="95"/>
      <c r="AN623" s="95"/>
      <c r="AO623" s="95"/>
      <c r="AP623" s="95"/>
      <c r="AQ623" s="95"/>
      <c r="AR623" s="95"/>
      <c r="AS623" s="95"/>
    </row>
    <row r="624">
      <c r="A624" s="575"/>
      <c r="B624" s="337"/>
      <c r="C624" s="337"/>
      <c r="D624" s="337"/>
      <c r="E624" s="337"/>
      <c r="F624" s="337"/>
      <c r="G624" s="337"/>
      <c r="H624" s="337"/>
      <c r="I624" s="337"/>
      <c r="J624" s="337"/>
      <c r="K624" s="337"/>
      <c r="L624" s="337"/>
      <c r="M624" s="337"/>
      <c r="N624" s="337"/>
      <c r="O624" s="337"/>
      <c r="P624" s="337"/>
      <c r="Q624" s="337"/>
      <c r="R624" s="337"/>
      <c r="S624" s="337"/>
      <c r="T624" s="337"/>
      <c r="U624" s="337"/>
      <c r="V624" s="337"/>
      <c r="W624" s="95"/>
      <c r="X624" s="95"/>
      <c r="Y624" s="95"/>
      <c r="Z624" s="95"/>
      <c r="AA624" s="95"/>
      <c r="AB624" s="95"/>
      <c r="AC624" s="95"/>
      <c r="AD624" s="95"/>
      <c r="AE624" s="95"/>
      <c r="AF624" s="95"/>
      <c r="AG624" s="95"/>
      <c r="AH624" s="95"/>
      <c r="AI624" s="95"/>
      <c r="AJ624" s="95"/>
      <c r="AK624" s="95"/>
      <c r="AL624" s="95"/>
      <c r="AM624" s="95"/>
      <c r="AN624" s="95"/>
      <c r="AO624" s="95"/>
      <c r="AP624" s="95"/>
      <c r="AQ624" s="95"/>
      <c r="AR624" s="95"/>
      <c r="AS624" s="95"/>
    </row>
    <row r="625">
      <c r="A625" s="575"/>
      <c r="B625" s="337"/>
      <c r="C625" s="337"/>
      <c r="D625" s="337"/>
      <c r="E625" s="337"/>
      <c r="F625" s="337"/>
      <c r="G625" s="337"/>
      <c r="H625" s="337"/>
      <c r="I625" s="337"/>
      <c r="J625" s="337"/>
      <c r="K625" s="337"/>
      <c r="L625" s="337"/>
      <c r="M625" s="337"/>
      <c r="N625" s="337"/>
      <c r="O625" s="337"/>
      <c r="P625" s="337"/>
      <c r="Q625" s="337"/>
      <c r="R625" s="337"/>
      <c r="S625" s="337"/>
      <c r="T625" s="337"/>
      <c r="U625" s="337"/>
      <c r="V625" s="337"/>
      <c r="W625" s="95"/>
      <c r="X625" s="95"/>
      <c r="Y625" s="95"/>
      <c r="Z625" s="95"/>
      <c r="AA625" s="95"/>
      <c r="AB625" s="95"/>
      <c r="AC625" s="95"/>
      <c r="AD625" s="95"/>
      <c r="AE625" s="95"/>
      <c r="AF625" s="95"/>
      <c r="AG625" s="95"/>
      <c r="AH625" s="95"/>
      <c r="AI625" s="95"/>
      <c r="AJ625" s="95"/>
      <c r="AK625" s="95"/>
      <c r="AL625" s="95"/>
      <c r="AM625" s="95"/>
      <c r="AN625" s="95"/>
      <c r="AO625" s="95"/>
      <c r="AP625" s="95"/>
      <c r="AQ625" s="95"/>
      <c r="AR625" s="95"/>
      <c r="AS625" s="95"/>
    </row>
    <row r="626">
      <c r="A626" s="575"/>
      <c r="B626" s="337"/>
      <c r="C626" s="337"/>
      <c r="D626" s="337"/>
      <c r="E626" s="337"/>
      <c r="F626" s="337"/>
      <c r="G626" s="337"/>
      <c r="H626" s="337"/>
      <c r="I626" s="337"/>
      <c r="J626" s="337"/>
      <c r="K626" s="337"/>
      <c r="L626" s="337"/>
      <c r="M626" s="337"/>
      <c r="N626" s="337"/>
      <c r="O626" s="337"/>
      <c r="P626" s="337"/>
      <c r="Q626" s="337"/>
      <c r="R626" s="337"/>
      <c r="S626" s="337"/>
      <c r="T626" s="337"/>
      <c r="U626" s="337"/>
      <c r="V626" s="337"/>
      <c r="W626" s="95"/>
      <c r="X626" s="95"/>
      <c r="Y626" s="95"/>
      <c r="Z626" s="95"/>
      <c r="AA626" s="95"/>
      <c r="AB626" s="95"/>
      <c r="AC626" s="95"/>
      <c r="AD626" s="95"/>
      <c r="AE626" s="95"/>
      <c r="AF626" s="95"/>
      <c r="AG626" s="95"/>
      <c r="AH626" s="95"/>
      <c r="AI626" s="95"/>
      <c r="AJ626" s="95"/>
      <c r="AK626" s="95"/>
      <c r="AL626" s="95"/>
      <c r="AM626" s="95"/>
      <c r="AN626" s="95"/>
      <c r="AO626" s="95"/>
      <c r="AP626" s="95"/>
      <c r="AQ626" s="95"/>
      <c r="AR626" s="95"/>
      <c r="AS626" s="95"/>
    </row>
    <row r="627">
      <c r="A627" s="575"/>
      <c r="B627" s="337"/>
      <c r="C627" s="337"/>
      <c r="D627" s="337"/>
      <c r="E627" s="337"/>
      <c r="F627" s="337"/>
      <c r="G627" s="337"/>
      <c r="H627" s="337"/>
      <c r="I627" s="337"/>
      <c r="J627" s="337"/>
      <c r="K627" s="337"/>
      <c r="L627" s="337"/>
      <c r="M627" s="337"/>
      <c r="N627" s="337"/>
      <c r="O627" s="337"/>
      <c r="P627" s="337"/>
      <c r="Q627" s="337"/>
      <c r="R627" s="337"/>
      <c r="S627" s="337"/>
      <c r="T627" s="337"/>
      <c r="U627" s="337"/>
      <c r="V627" s="337"/>
      <c r="W627" s="95"/>
      <c r="X627" s="95"/>
      <c r="Y627" s="95"/>
      <c r="Z627" s="95"/>
      <c r="AA627" s="95"/>
      <c r="AB627" s="95"/>
      <c r="AC627" s="95"/>
      <c r="AD627" s="95"/>
      <c r="AE627" s="95"/>
      <c r="AF627" s="95"/>
      <c r="AG627" s="95"/>
      <c r="AH627" s="95"/>
      <c r="AI627" s="95"/>
      <c r="AJ627" s="95"/>
      <c r="AK627" s="95"/>
      <c r="AL627" s="95"/>
      <c r="AM627" s="95"/>
      <c r="AN627" s="95"/>
      <c r="AO627" s="95"/>
      <c r="AP627" s="95"/>
      <c r="AQ627" s="95"/>
      <c r="AR627" s="95"/>
      <c r="AS627" s="95"/>
    </row>
    <row r="628">
      <c r="A628" s="575"/>
      <c r="B628" s="337"/>
      <c r="C628" s="337"/>
      <c r="D628" s="337"/>
      <c r="E628" s="337"/>
      <c r="F628" s="337"/>
      <c r="G628" s="337"/>
      <c r="H628" s="337"/>
      <c r="I628" s="337"/>
      <c r="J628" s="337"/>
      <c r="K628" s="337"/>
      <c r="L628" s="337"/>
      <c r="M628" s="337"/>
      <c r="N628" s="337"/>
      <c r="O628" s="337"/>
      <c r="P628" s="337"/>
      <c r="Q628" s="337"/>
      <c r="R628" s="337"/>
      <c r="S628" s="337"/>
      <c r="T628" s="337"/>
      <c r="U628" s="337"/>
      <c r="V628" s="337"/>
      <c r="W628" s="95"/>
      <c r="X628" s="95"/>
      <c r="Y628" s="95"/>
      <c r="Z628" s="95"/>
      <c r="AA628" s="95"/>
      <c r="AB628" s="95"/>
      <c r="AC628" s="95"/>
      <c r="AD628" s="95"/>
      <c r="AE628" s="95"/>
      <c r="AF628" s="95"/>
      <c r="AG628" s="95"/>
      <c r="AH628" s="95"/>
      <c r="AI628" s="95"/>
      <c r="AJ628" s="95"/>
      <c r="AK628" s="95"/>
      <c r="AL628" s="95"/>
      <c r="AM628" s="95"/>
      <c r="AN628" s="95"/>
      <c r="AO628" s="95"/>
      <c r="AP628" s="95"/>
      <c r="AQ628" s="95"/>
      <c r="AR628" s="95"/>
      <c r="AS628" s="95"/>
    </row>
    <row r="629">
      <c r="A629" s="575"/>
      <c r="B629" s="337"/>
      <c r="C629" s="337"/>
      <c r="D629" s="337"/>
      <c r="E629" s="337"/>
      <c r="F629" s="337"/>
      <c r="G629" s="337"/>
      <c r="H629" s="337"/>
      <c r="I629" s="337"/>
      <c r="J629" s="337"/>
      <c r="K629" s="337"/>
      <c r="L629" s="337"/>
      <c r="M629" s="337"/>
      <c r="N629" s="337"/>
      <c r="O629" s="337"/>
      <c r="P629" s="337"/>
      <c r="Q629" s="337"/>
      <c r="R629" s="337"/>
      <c r="S629" s="337"/>
      <c r="T629" s="337"/>
      <c r="U629" s="337"/>
      <c r="V629" s="337"/>
      <c r="W629" s="95"/>
      <c r="X629" s="95"/>
      <c r="Y629" s="95"/>
      <c r="Z629" s="95"/>
      <c r="AA629" s="95"/>
      <c r="AB629" s="95"/>
      <c r="AC629" s="95"/>
      <c r="AD629" s="95"/>
      <c r="AE629" s="95"/>
      <c r="AF629" s="95"/>
      <c r="AG629" s="95"/>
      <c r="AH629" s="95"/>
      <c r="AI629" s="95"/>
      <c r="AJ629" s="95"/>
      <c r="AK629" s="95"/>
      <c r="AL629" s="95"/>
      <c r="AM629" s="95"/>
      <c r="AN629" s="95"/>
      <c r="AO629" s="95"/>
      <c r="AP629" s="95"/>
      <c r="AQ629" s="95"/>
      <c r="AR629" s="95"/>
      <c r="AS629" s="95"/>
    </row>
    <row r="630">
      <c r="A630" s="575"/>
      <c r="B630" s="337"/>
      <c r="C630" s="337"/>
      <c r="D630" s="337"/>
      <c r="E630" s="337"/>
      <c r="F630" s="337"/>
      <c r="G630" s="337"/>
      <c r="H630" s="337"/>
      <c r="I630" s="337"/>
      <c r="J630" s="337"/>
      <c r="K630" s="337"/>
      <c r="L630" s="337"/>
      <c r="M630" s="337"/>
      <c r="N630" s="337"/>
      <c r="O630" s="337"/>
      <c r="P630" s="337"/>
      <c r="Q630" s="337"/>
      <c r="R630" s="337"/>
      <c r="S630" s="337"/>
      <c r="T630" s="337"/>
      <c r="U630" s="337"/>
      <c r="V630" s="337"/>
      <c r="W630" s="95"/>
      <c r="X630" s="95"/>
      <c r="Y630" s="95"/>
      <c r="Z630" s="95"/>
      <c r="AA630" s="95"/>
      <c r="AB630" s="95"/>
      <c r="AC630" s="95"/>
      <c r="AD630" s="95"/>
      <c r="AE630" s="95"/>
      <c r="AF630" s="95"/>
      <c r="AG630" s="95"/>
      <c r="AH630" s="95"/>
      <c r="AI630" s="95"/>
      <c r="AJ630" s="95"/>
      <c r="AK630" s="95"/>
      <c r="AL630" s="95"/>
      <c r="AM630" s="95"/>
      <c r="AN630" s="95"/>
      <c r="AO630" s="95"/>
      <c r="AP630" s="95"/>
      <c r="AQ630" s="95"/>
      <c r="AR630" s="95"/>
      <c r="AS630" s="95"/>
    </row>
    <row r="631">
      <c r="A631" s="575"/>
      <c r="B631" s="337"/>
      <c r="C631" s="337"/>
      <c r="D631" s="337"/>
      <c r="E631" s="337"/>
      <c r="F631" s="337"/>
      <c r="G631" s="337"/>
      <c r="H631" s="337"/>
      <c r="I631" s="337"/>
      <c r="J631" s="337"/>
      <c r="K631" s="337"/>
      <c r="L631" s="337"/>
      <c r="M631" s="337"/>
      <c r="N631" s="337"/>
      <c r="O631" s="337"/>
      <c r="P631" s="337"/>
      <c r="Q631" s="337"/>
      <c r="R631" s="337"/>
      <c r="S631" s="337"/>
      <c r="T631" s="337"/>
      <c r="U631" s="337"/>
      <c r="V631" s="337"/>
      <c r="W631" s="95"/>
      <c r="X631" s="95"/>
      <c r="Y631" s="95"/>
      <c r="Z631" s="95"/>
      <c r="AA631" s="95"/>
      <c r="AB631" s="95"/>
      <c r="AC631" s="95"/>
      <c r="AD631" s="95"/>
      <c r="AE631" s="95"/>
      <c r="AF631" s="95"/>
      <c r="AG631" s="95"/>
      <c r="AH631" s="95"/>
      <c r="AI631" s="95"/>
      <c r="AJ631" s="95"/>
      <c r="AK631" s="95"/>
      <c r="AL631" s="95"/>
      <c r="AM631" s="95"/>
      <c r="AN631" s="95"/>
      <c r="AO631" s="95"/>
      <c r="AP631" s="95"/>
      <c r="AQ631" s="95"/>
      <c r="AR631" s="95"/>
      <c r="AS631" s="95"/>
    </row>
    <row r="632">
      <c r="A632" s="575"/>
      <c r="B632" s="337"/>
      <c r="C632" s="337"/>
      <c r="D632" s="337"/>
      <c r="E632" s="337"/>
      <c r="F632" s="337"/>
      <c r="G632" s="337"/>
      <c r="H632" s="337"/>
      <c r="I632" s="337"/>
      <c r="J632" s="337"/>
      <c r="K632" s="337"/>
      <c r="L632" s="337"/>
      <c r="M632" s="337"/>
      <c r="N632" s="337"/>
      <c r="O632" s="337"/>
      <c r="P632" s="337"/>
      <c r="Q632" s="337"/>
      <c r="R632" s="337"/>
      <c r="S632" s="337"/>
      <c r="T632" s="337"/>
      <c r="U632" s="337"/>
      <c r="V632" s="337"/>
      <c r="W632" s="95"/>
      <c r="X632" s="95"/>
      <c r="Y632" s="95"/>
      <c r="Z632" s="95"/>
      <c r="AA632" s="95"/>
      <c r="AB632" s="95"/>
      <c r="AC632" s="95"/>
      <c r="AD632" s="95"/>
      <c r="AE632" s="95"/>
      <c r="AF632" s="95"/>
      <c r="AG632" s="95"/>
      <c r="AH632" s="95"/>
      <c r="AI632" s="95"/>
      <c r="AJ632" s="95"/>
      <c r="AK632" s="95"/>
      <c r="AL632" s="95"/>
      <c r="AM632" s="95"/>
      <c r="AN632" s="95"/>
      <c r="AO632" s="95"/>
      <c r="AP632" s="95"/>
      <c r="AQ632" s="95"/>
      <c r="AR632" s="95"/>
      <c r="AS632" s="95"/>
    </row>
    <row r="633">
      <c r="A633" s="575"/>
      <c r="B633" s="337"/>
      <c r="C633" s="337"/>
      <c r="D633" s="337"/>
      <c r="E633" s="337"/>
      <c r="F633" s="337"/>
      <c r="G633" s="337"/>
      <c r="H633" s="337"/>
      <c r="I633" s="337"/>
      <c r="J633" s="337"/>
      <c r="K633" s="337"/>
      <c r="L633" s="337"/>
      <c r="M633" s="337"/>
      <c r="N633" s="337"/>
      <c r="O633" s="337"/>
      <c r="P633" s="337"/>
      <c r="Q633" s="337"/>
      <c r="R633" s="337"/>
      <c r="S633" s="337"/>
      <c r="T633" s="337"/>
      <c r="U633" s="337"/>
      <c r="V633" s="337"/>
      <c r="W633" s="95"/>
      <c r="X633" s="95"/>
      <c r="Y633" s="95"/>
      <c r="Z633" s="95"/>
      <c r="AA633" s="95"/>
      <c r="AB633" s="95"/>
      <c r="AC633" s="95"/>
      <c r="AD633" s="95"/>
      <c r="AE633" s="95"/>
      <c r="AF633" s="95"/>
      <c r="AG633" s="95"/>
      <c r="AH633" s="95"/>
      <c r="AI633" s="95"/>
      <c r="AJ633" s="95"/>
      <c r="AK633" s="95"/>
      <c r="AL633" s="95"/>
      <c r="AM633" s="95"/>
      <c r="AN633" s="95"/>
      <c r="AO633" s="95"/>
      <c r="AP633" s="95"/>
      <c r="AQ633" s="95"/>
      <c r="AR633" s="95"/>
      <c r="AS633" s="95"/>
    </row>
    <row r="634">
      <c r="A634" s="575"/>
      <c r="B634" s="337"/>
      <c r="C634" s="337"/>
      <c r="D634" s="337"/>
      <c r="E634" s="337"/>
      <c r="F634" s="337"/>
      <c r="G634" s="337"/>
      <c r="H634" s="337"/>
      <c r="I634" s="337"/>
      <c r="J634" s="337"/>
      <c r="K634" s="337"/>
      <c r="L634" s="337"/>
      <c r="M634" s="337"/>
      <c r="N634" s="337"/>
      <c r="O634" s="337"/>
      <c r="P634" s="337"/>
      <c r="Q634" s="337"/>
      <c r="R634" s="337"/>
      <c r="S634" s="337"/>
      <c r="T634" s="337"/>
      <c r="U634" s="337"/>
      <c r="V634" s="337"/>
      <c r="W634" s="95"/>
      <c r="X634" s="95"/>
      <c r="Y634" s="95"/>
      <c r="Z634" s="95"/>
      <c r="AA634" s="95"/>
      <c r="AB634" s="95"/>
      <c r="AC634" s="95"/>
      <c r="AD634" s="95"/>
      <c r="AE634" s="95"/>
      <c r="AF634" s="95"/>
      <c r="AG634" s="95"/>
      <c r="AH634" s="95"/>
      <c r="AI634" s="95"/>
      <c r="AJ634" s="95"/>
      <c r="AK634" s="95"/>
      <c r="AL634" s="95"/>
      <c r="AM634" s="95"/>
      <c r="AN634" s="95"/>
      <c r="AO634" s="95"/>
      <c r="AP634" s="95"/>
      <c r="AQ634" s="95"/>
      <c r="AR634" s="95"/>
      <c r="AS634" s="95"/>
    </row>
    <row r="635">
      <c r="A635" s="575"/>
      <c r="B635" s="337"/>
      <c r="C635" s="337"/>
      <c r="D635" s="337"/>
      <c r="E635" s="337"/>
      <c r="F635" s="337"/>
      <c r="G635" s="337"/>
      <c r="H635" s="337"/>
      <c r="I635" s="337"/>
      <c r="J635" s="337"/>
      <c r="K635" s="337"/>
      <c r="L635" s="337"/>
      <c r="M635" s="337"/>
      <c r="N635" s="337"/>
      <c r="O635" s="337"/>
      <c r="P635" s="337"/>
      <c r="Q635" s="337"/>
      <c r="R635" s="337"/>
      <c r="S635" s="337"/>
      <c r="T635" s="337"/>
      <c r="U635" s="337"/>
      <c r="V635" s="337"/>
      <c r="W635" s="95"/>
      <c r="X635" s="95"/>
      <c r="Y635" s="95"/>
      <c r="Z635" s="95"/>
      <c r="AA635" s="95"/>
      <c r="AB635" s="95"/>
      <c r="AC635" s="95"/>
      <c r="AD635" s="95"/>
      <c r="AE635" s="95"/>
      <c r="AF635" s="95"/>
      <c r="AG635" s="95"/>
      <c r="AH635" s="95"/>
      <c r="AI635" s="95"/>
      <c r="AJ635" s="95"/>
      <c r="AK635" s="95"/>
      <c r="AL635" s="95"/>
      <c r="AM635" s="95"/>
      <c r="AN635" s="95"/>
      <c r="AO635" s="95"/>
      <c r="AP635" s="95"/>
      <c r="AQ635" s="95"/>
      <c r="AR635" s="95"/>
      <c r="AS635" s="95"/>
    </row>
    <row r="636">
      <c r="A636" s="575"/>
      <c r="B636" s="337"/>
      <c r="C636" s="337"/>
      <c r="D636" s="337"/>
      <c r="E636" s="337"/>
      <c r="F636" s="337"/>
      <c r="G636" s="337"/>
      <c r="H636" s="337"/>
      <c r="I636" s="337"/>
      <c r="J636" s="337"/>
      <c r="K636" s="337"/>
      <c r="L636" s="337"/>
      <c r="M636" s="337"/>
      <c r="N636" s="337"/>
      <c r="O636" s="337"/>
      <c r="P636" s="337"/>
      <c r="Q636" s="337"/>
      <c r="R636" s="337"/>
      <c r="S636" s="337"/>
      <c r="T636" s="337"/>
      <c r="U636" s="337"/>
      <c r="V636" s="337"/>
      <c r="W636" s="95"/>
      <c r="X636" s="95"/>
      <c r="Y636" s="95"/>
      <c r="Z636" s="95"/>
      <c r="AA636" s="95"/>
      <c r="AB636" s="95"/>
      <c r="AC636" s="95"/>
      <c r="AD636" s="95"/>
      <c r="AE636" s="95"/>
      <c r="AF636" s="95"/>
      <c r="AG636" s="95"/>
      <c r="AH636" s="95"/>
      <c r="AI636" s="95"/>
      <c r="AJ636" s="95"/>
      <c r="AK636" s="95"/>
      <c r="AL636" s="95"/>
      <c r="AM636" s="95"/>
      <c r="AN636" s="95"/>
      <c r="AO636" s="95"/>
      <c r="AP636" s="95"/>
      <c r="AQ636" s="95"/>
      <c r="AR636" s="95"/>
      <c r="AS636" s="95"/>
    </row>
    <row r="637">
      <c r="A637" s="575"/>
      <c r="B637" s="337"/>
      <c r="C637" s="337"/>
      <c r="D637" s="337"/>
      <c r="E637" s="337"/>
      <c r="F637" s="337"/>
      <c r="G637" s="337"/>
      <c r="H637" s="337"/>
      <c r="I637" s="337"/>
      <c r="J637" s="337"/>
      <c r="K637" s="337"/>
      <c r="L637" s="337"/>
      <c r="M637" s="337"/>
      <c r="N637" s="337"/>
      <c r="O637" s="337"/>
      <c r="P637" s="337"/>
      <c r="Q637" s="337"/>
      <c r="R637" s="337"/>
      <c r="S637" s="337"/>
      <c r="T637" s="337"/>
      <c r="U637" s="337"/>
      <c r="V637" s="337"/>
      <c r="W637" s="95"/>
      <c r="X637" s="95"/>
      <c r="Y637" s="95"/>
      <c r="Z637" s="95"/>
      <c r="AA637" s="95"/>
      <c r="AB637" s="95"/>
      <c r="AC637" s="95"/>
      <c r="AD637" s="95"/>
      <c r="AE637" s="95"/>
      <c r="AF637" s="95"/>
      <c r="AG637" s="95"/>
      <c r="AH637" s="95"/>
      <c r="AI637" s="95"/>
      <c r="AJ637" s="95"/>
      <c r="AK637" s="95"/>
      <c r="AL637" s="95"/>
      <c r="AM637" s="95"/>
      <c r="AN637" s="95"/>
      <c r="AO637" s="95"/>
      <c r="AP637" s="95"/>
      <c r="AQ637" s="95"/>
      <c r="AR637" s="95"/>
      <c r="AS637" s="95"/>
    </row>
    <row r="638">
      <c r="A638" s="575"/>
      <c r="B638" s="337"/>
      <c r="C638" s="337"/>
      <c r="D638" s="337"/>
      <c r="E638" s="337"/>
      <c r="F638" s="337"/>
      <c r="G638" s="337"/>
      <c r="H638" s="337"/>
      <c r="I638" s="337"/>
      <c r="J638" s="337"/>
      <c r="K638" s="337"/>
      <c r="L638" s="337"/>
      <c r="M638" s="337"/>
      <c r="N638" s="337"/>
      <c r="O638" s="337"/>
      <c r="P638" s="337"/>
      <c r="Q638" s="337"/>
      <c r="R638" s="337"/>
      <c r="S638" s="337"/>
      <c r="T638" s="337"/>
      <c r="U638" s="337"/>
      <c r="V638" s="337"/>
      <c r="W638" s="95"/>
      <c r="X638" s="95"/>
      <c r="Y638" s="95"/>
      <c r="Z638" s="95"/>
      <c r="AA638" s="95"/>
      <c r="AB638" s="95"/>
      <c r="AC638" s="95"/>
      <c r="AD638" s="95"/>
      <c r="AE638" s="95"/>
      <c r="AF638" s="95"/>
      <c r="AG638" s="95"/>
      <c r="AH638" s="95"/>
      <c r="AI638" s="95"/>
      <c r="AJ638" s="95"/>
      <c r="AK638" s="95"/>
      <c r="AL638" s="95"/>
      <c r="AM638" s="95"/>
      <c r="AN638" s="95"/>
      <c r="AO638" s="95"/>
      <c r="AP638" s="95"/>
      <c r="AQ638" s="95"/>
      <c r="AR638" s="95"/>
      <c r="AS638" s="95"/>
    </row>
    <row r="639">
      <c r="A639" s="575"/>
      <c r="B639" s="337"/>
      <c r="C639" s="337"/>
      <c r="D639" s="337"/>
      <c r="E639" s="337"/>
      <c r="F639" s="337"/>
      <c r="G639" s="337"/>
      <c r="H639" s="337"/>
      <c r="I639" s="337"/>
      <c r="J639" s="337"/>
      <c r="K639" s="337"/>
      <c r="L639" s="337"/>
      <c r="M639" s="337"/>
      <c r="N639" s="337"/>
      <c r="O639" s="337"/>
      <c r="P639" s="337"/>
      <c r="Q639" s="337"/>
      <c r="R639" s="337"/>
      <c r="S639" s="337"/>
      <c r="T639" s="337"/>
      <c r="U639" s="337"/>
      <c r="V639" s="337"/>
      <c r="W639" s="95"/>
      <c r="X639" s="95"/>
      <c r="Y639" s="95"/>
      <c r="Z639" s="95"/>
      <c r="AA639" s="95"/>
      <c r="AB639" s="95"/>
      <c r="AC639" s="95"/>
      <c r="AD639" s="95"/>
      <c r="AE639" s="95"/>
      <c r="AF639" s="95"/>
      <c r="AG639" s="95"/>
      <c r="AH639" s="95"/>
      <c r="AI639" s="95"/>
      <c r="AJ639" s="95"/>
      <c r="AK639" s="95"/>
      <c r="AL639" s="95"/>
      <c r="AM639" s="95"/>
      <c r="AN639" s="95"/>
      <c r="AO639" s="95"/>
      <c r="AP639" s="95"/>
      <c r="AQ639" s="95"/>
      <c r="AR639" s="95"/>
      <c r="AS639" s="95"/>
    </row>
    <row r="640">
      <c r="A640" s="575"/>
      <c r="B640" s="337"/>
      <c r="C640" s="337"/>
      <c r="D640" s="337"/>
      <c r="E640" s="337"/>
      <c r="F640" s="337"/>
      <c r="G640" s="337"/>
      <c r="H640" s="337"/>
      <c r="I640" s="337"/>
      <c r="J640" s="337"/>
      <c r="K640" s="337"/>
      <c r="L640" s="337"/>
      <c r="M640" s="337"/>
      <c r="N640" s="337"/>
      <c r="O640" s="337"/>
      <c r="P640" s="337"/>
      <c r="Q640" s="337"/>
      <c r="R640" s="337"/>
      <c r="S640" s="337"/>
      <c r="T640" s="337"/>
      <c r="U640" s="337"/>
      <c r="V640" s="337"/>
      <c r="W640" s="95"/>
      <c r="X640" s="95"/>
      <c r="Y640" s="95"/>
      <c r="Z640" s="95"/>
      <c r="AA640" s="95"/>
      <c r="AB640" s="95"/>
      <c r="AC640" s="95"/>
      <c r="AD640" s="95"/>
      <c r="AE640" s="95"/>
      <c r="AF640" s="95"/>
      <c r="AG640" s="95"/>
      <c r="AH640" s="95"/>
      <c r="AI640" s="95"/>
      <c r="AJ640" s="95"/>
      <c r="AK640" s="95"/>
      <c r="AL640" s="95"/>
      <c r="AM640" s="95"/>
      <c r="AN640" s="95"/>
      <c r="AO640" s="95"/>
      <c r="AP640" s="95"/>
      <c r="AQ640" s="95"/>
      <c r="AR640" s="95"/>
      <c r="AS640" s="95"/>
    </row>
    <row r="641">
      <c r="A641" s="575"/>
      <c r="B641" s="337"/>
      <c r="C641" s="337"/>
      <c r="D641" s="337"/>
      <c r="E641" s="337"/>
      <c r="F641" s="337"/>
      <c r="G641" s="337"/>
      <c r="H641" s="337"/>
      <c r="I641" s="337"/>
      <c r="J641" s="337"/>
      <c r="K641" s="337"/>
      <c r="L641" s="337"/>
      <c r="M641" s="337"/>
      <c r="N641" s="337"/>
      <c r="O641" s="337"/>
      <c r="P641" s="337"/>
      <c r="Q641" s="337"/>
      <c r="R641" s="337"/>
      <c r="S641" s="337"/>
      <c r="T641" s="337"/>
      <c r="U641" s="337"/>
      <c r="V641" s="337"/>
      <c r="W641" s="95"/>
      <c r="X641" s="95"/>
      <c r="Y641" s="95"/>
      <c r="Z641" s="95"/>
      <c r="AA641" s="95"/>
      <c r="AB641" s="95"/>
      <c r="AC641" s="95"/>
      <c r="AD641" s="95"/>
      <c r="AE641" s="95"/>
      <c r="AF641" s="95"/>
      <c r="AG641" s="95"/>
      <c r="AH641" s="95"/>
      <c r="AI641" s="95"/>
      <c r="AJ641" s="95"/>
      <c r="AK641" s="95"/>
      <c r="AL641" s="95"/>
      <c r="AM641" s="95"/>
      <c r="AN641" s="95"/>
      <c r="AO641" s="95"/>
      <c r="AP641" s="95"/>
      <c r="AQ641" s="95"/>
      <c r="AR641" s="95"/>
      <c r="AS641" s="95"/>
    </row>
    <row r="642">
      <c r="A642" s="575"/>
      <c r="B642" s="337"/>
      <c r="C642" s="337"/>
      <c r="D642" s="337"/>
      <c r="E642" s="337"/>
      <c r="F642" s="337"/>
      <c r="G642" s="337"/>
      <c r="H642" s="337"/>
      <c r="I642" s="337"/>
      <c r="J642" s="337"/>
      <c r="K642" s="337"/>
      <c r="L642" s="337"/>
      <c r="M642" s="337"/>
      <c r="N642" s="337"/>
      <c r="O642" s="337"/>
      <c r="P642" s="337"/>
      <c r="Q642" s="337"/>
      <c r="R642" s="337"/>
      <c r="S642" s="337"/>
      <c r="T642" s="337"/>
      <c r="U642" s="337"/>
      <c r="V642" s="337"/>
      <c r="W642" s="95"/>
      <c r="X642" s="95"/>
      <c r="Y642" s="95"/>
      <c r="Z642" s="95"/>
      <c r="AA642" s="95"/>
      <c r="AB642" s="95"/>
      <c r="AC642" s="95"/>
      <c r="AD642" s="95"/>
      <c r="AE642" s="95"/>
      <c r="AF642" s="95"/>
      <c r="AG642" s="95"/>
      <c r="AH642" s="95"/>
      <c r="AI642" s="95"/>
      <c r="AJ642" s="95"/>
      <c r="AK642" s="95"/>
      <c r="AL642" s="95"/>
      <c r="AM642" s="95"/>
      <c r="AN642" s="95"/>
      <c r="AO642" s="95"/>
      <c r="AP642" s="95"/>
      <c r="AQ642" s="95"/>
      <c r="AR642" s="95"/>
      <c r="AS642" s="95"/>
    </row>
    <row r="643">
      <c r="A643" s="575"/>
      <c r="B643" s="337"/>
      <c r="C643" s="337"/>
      <c r="D643" s="337"/>
      <c r="E643" s="337"/>
      <c r="F643" s="337"/>
      <c r="G643" s="337"/>
      <c r="H643" s="337"/>
      <c r="I643" s="337"/>
      <c r="J643" s="337"/>
      <c r="K643" s="337"/>
      <c r="L643" s="337"/>
      <c r="M643" s="337"/>
      <c r="N643" s="337"/>
      <c r="O643" s="337"/>
      <c r="P643" s="337"/>
      <c r="Q643" s="337"/>
      <c r="R643" s="337"/>
      <c r="S643" s="337"/>
      <c r="T643" s="337"/>
      <c r="U643" s="337"/>
      <c r="V643" s="337"/>
      <c r="W643" s="95"/>
      <c r="X643" s="95"/>
      <c r="Y643" s="95"/>
      <c r="Z643" s="95"/>
      <c r="AA643" s="95"/>
      <c r="AB643" s="95"/>
      <c r="AC643" s="95"/>
      <c r="AD643" s="95"/>
      <c r="AE643" s="95"/>
      <c r="AF643" s="95"/>
      <c r="AG643" s="95"/>
      <c r="AH643" s="95"/>
      <c r="AI643" s="95"/>
      <c r="AJ643" s="95"/>
      <c r="AK643" s="95"/>
      <c r="AL643" s="95"/>
      <c r="AM643" s="95"/>
      <c r="AN643" s="95"/>
      <c r="AO643" s="95"/>
      <c r="AP643" s="95"/>
      <c r="AQ643" s="95"/>
      <c r="AR643" s="95"/>
      <c r="AS643" s="95"/>
    </row>
    <row r="644">
      <c r="A644" s="575"/>
      <c r="B644" s="337"/>
      <c r="C644" s="337"/>
      <c r="D644" s="337"/>
      <c r="E644" s="337"/>
      <c r="F644" s="337"/>
      <c r="G644" s="337"/>
      <c r="H644" s="337"/>
      <c r="I644" s="337"/>
      <c r="J644" s="337"/>
      <c r="K644" s="337"/>
      <c r="L644" s="337"/>
      <c r="M644" s="337"/>
      <c r="N644" s="337"/>
      <c r="O644" s="337"/>
      <c r="P644" s="337"/>
      <c r="Q644" s="337"/>
      <c r="R644" s="337"/>
      <c r="S644" s="337"/>
      <c r="T644" s="337"/>
      <c r="U644" s="337"/>
      <c r="V644" s="337"/>
      <c r="W644" s="95"/>
      <c r="X644" s="95"/>
      <c r="Y644" s="95"/>
      <c r="Z644" s="95"/>
      <c r="AA644" s="95"/>
      <c r="AB644" s="95"/>
      <c r="AC644" s="95"/>
      <c r="AD644" s="95"/>
      <c r="AE644" s="95"/>
      <c r="AF644" s="95"/>
      <c r="AG644" s="95"/>
      <c r="AH644" s="95"/>
      <c r="AI644" s="95"/>
      <c r="AJ644" s="95"/>
      <c r="AK644" s="95"/>
      <c r="AL644" s="95"/>
      <c r="AM644" s="95"/>
      <c r="AN644" s="95"/>
      <c r="AO644" s="95"/>
      <c r="AP644" s="95"/>
      <c r="AQ644" s="95"/>
      <c r="AR644" s="95"/>
      <c r="AS644" s="95"/>
    </row>
    <row r="645">
      <c r="A645" s="575"/>
      <c r="B645" s="337"/>
      <c r="C645" s="337"/>
      <c r="D645" s="337"/>
      <c r="E645" s="337"/>
      <c r="F645" s="337"/>
      <c r="G645" s="337"/>
      <c r="H645" s="337"/>
      <c r="I645" s="337"/>
      <c r="J645" s="337"/>
      <c r="K645" s="337"/>
      <c r="L645" s="337"/>
      <c r="M645" s="337"/>
      <c r="N645" s="337"/>
      <c r="O645" s="337"/>
      <c r="P645" s="337"/>
      <c r="Q645" s="337"/>
      <c r="R645" s="337"/>
      <c r="S645" s="337"/>
      <c r="T645" s="337"/>
      <c r="U645" s="337"/>
      <c r="V645" s="337"/>
      <c r="W645" s="95"/>
      <c r="X645" s="95"/>
      <c r="Y645" s="95"/>
      <c r="Z645" s="95"/>
      <c r="AA645" s="95"/>
      <c r="AB645" s="95"/>
      <c r="AC645" s="95"/>
      <c r="AD645" s="95"/>
      <c r="AE645" s="95"/>
      <c r="AF645" s="95"/>
      <c r="AG645" s="95"/>
      <c r="AH645" s="95"/>
      <c r="AI645" s="95"/>
      <c r="AJ645" s="95"/>
      <c r="AK645" s="95"/>
      <c r="AL645" s="95"/>
      <c r="AM645" s="95"/>
      <c r="AN645" s="95"/>
      <c r="AO645" s="95"/>
      <c r="AP645" s="95"/>
      <c r="AQ645" s="95"/>
      <c r="AR645" s="95"/>
      <c r="AS645" s="95"/>
    </row>
    <row r="646">
      <c r="A646" s="575"/>
      <c r="B646" s="337"/>
      <c r="C646" s="337"/>
      <c r="D646" s="337"/>
      <c r="E646" s="337"/>
      <c r="F646" s="337"/>
      <c r="G646" s="337"/>
      <c r="H646" s="337"/>
      <c r="I646" s="337"/>
      <c r="J646" s="337"/>
      <c r="K646" s="337"/>
      <c r="L646" s="337"/>
      <c r="M646" s="337"/>
      <c r="N646" s="337"/>
      <c r="O646" s="337"/>
      <c r="P646" s="337"/>
      <c r="Q646" s="337"/>
      <c r="R646" s="337"/>
      <c r="S646" s="337"/>
      <c r="T646" s="337"/>
      <c r="U646" s="337"/>
      <c r="V646" s="337"/>
      <c r="W646" s="95"/>
      <c r="X646" s="95"/>
      <c r="Y646" s="95"/>
      <c r="Z646" s="95"/>
      <c r="AA646" s="95"/>
      <c r="AB646" s="95"/>
      <c r="AC646" s="95"/>
      <c r="AD646" s="95"/>
      <c r="AE646" s="95"/>
      <c r="AF646" s="95"/>
      <c r="AG646" s="95"/>
      <c r="AH646" s="95"/>
      <c r="AI646" s="95"/>
      <c r="AJ646" s="95"/>
      <c r="AK646" s="95"/>
      <c r="AL646" s="95"/>
      <c r="AM646" s="95"/>
      <c r="AN646" s="95"/>
      <c r="AO646" s="95"/>
      <c r="AP646" s="95"/>
      <c r="AQ646" s="95"/>
      <c r="AR646" s="95"/>
      <c r="AS646" s="95"/>
    </row>
    <row r="647">
      <c r="A647" s="575"/>
      <c r="B647" s="337"/>
      <c r="C647" s="337"/>
      <c r="D647" s="337"/>
      <c r="E647" s="337"/>
      <c r="F647" s="337"/>
      <c r="G647" s="337"/>
      <c r="H647" s="337"/>
      <c r="I647" s="337"/>
      <c r="J647" s="337"/>
      <c r="K647" s="337"/>
      <c r="L647" s="337"/>
      <c r="M647" s="337"/>
      <c r="N647" s="337"/>
      <c r="O647" s="337"/>
      <c r="P647" s="337"/>
      <c r="Q647" s="337"/>
      <c r="R647" s="337"/>
      <c r="S647" s="337"/>
      <c r="T647" s="337"/>
      <c r="U647" s="337"/>
      <c r="V647" s="337"/>
      <c r="W647" s="95"/>
      <c r="X647" s="95"/>
      <c r="Y647" s="95"/>
      <c r="Z647" s="95"/>
      <c r="AA647" s="95"/>
      <c r="AB647" s="95"/>
      <c r="AC647" s="95"/>
      <c r="AD647" s="95"/>
      <c r="AE647" s="95"/>
      <c r="AF647" s="95"/>
      <c r="AG647" s="95"/>
      <c r="AH647" s="95"/>
      <c r="AI647" s="95"/>
      <c r="AJ647" s="95"/>
      <c r="AK647" s="95"/>
      <c r="AL647" s="95"/>
      <c r="AM647" s="95"/>
      <c r="AN647" s="95"/>
      <c r="AO647" s="95"/>
      <c r="AP647" s="95"/>
      <c r="AQ647" s="95"/>
      <c r="AR647" s="95"/>
      <c r="AS647" s="95"/>
    </row>
    <row r="648">
      <c r="A648" s="575"/>
      <c r="B648" s="337"/>
      <c r="C648" s="337"/>
      <c r="D648" s="337"/>
      <c r="E648" s="337"/>
      <c r="F648" s="337"/>
      <c r="G648" s="337"/>
      <c r="H648" s="337"/>
      <c r="I648" s="337"/>
      <c r="J648" s="337"/>
      <c r="K648" s="337"/>
      <c r="L648" s="337"/>
      <c r="M648" s="337"/>
      <c r="N648" s="337"/>
      <c r="O648" s="337"/>
      <c r="P648" s="337"/>
      <c r="Q648" s="337"/>
      <c r="R648" s="337"/>
      <c r="S648" s="337"/>
      <c r="T648" s="337"/>
      <c r="U648" s="337"/>
      <c r="V648" s="337"/>
      <c r="W648" s="95"/>
      <c r="X648" s="95"/>
      <c r="Y648" s="95"/>
      <c r="Z648" s="95"/>
      <c r="AA648" s="95"/>
      <c r="AB648" s="95"/>
      <c r="AC648" s="95"/>
      <c r="AD648" s="95"/>
      <c r="AE648" s="95"/>
      <c r="AF648" s="95"/>
      <c r="AG648" s="95"/>
      <c r="AH648" s="95"/>
      <c r="AI648" s="95"/>
      <c r="AJ648" s="95"/>
      <c r="AK648" s="95"/>
      <c r="AL648" s="95"/>
      <c r="AM648" s="95"/>
      <c r="AN648" s="95"/>
      <c r="AO648" s="95"/>
      <c r="AP648" s="95"/>
      <c r="AQ648" s="95"/>
      <c r="AR648" s="95"/>
      <c r="AS648" s="95"/>
    </row>
    <row r="649">
      <c r="A649" s="575"/>
      <c r="B649" s="337"/>
      <c r="C649" s="337"/>
      <c r="D649" s="337"/>
      <c r="E649" s="337"/>
      <c r="F649" s="337"/>
      <c r="G649" s="337"/>
      <c r="H649" s="337"/>
      <c r="I649" s="337"/>
      <c r="J649" s="337"/>
      <c r="K649" s="337"/>
      <c r="L649" s="337"/>
      <c r="M649" s="337"/>
      <c r="N649" s="337"/>
      <c r="O649" s="337"/>
      <c r="P649" s="337"/>
      <c r="Q649" s="337"/>
      <c r="R649" s="337"/>
      <c r="S649" s="337"/>
      <c r="T649" s="337"/>
      <c r="U649" s="337"/>
      <c r="V649" s="337"/>
      <c r="W649" s="95"/>
      <c r="X649" s="95"/>
      <c r="Y649" s="95"/>
      <c r="Z649" s="95"/>
      <c r="AA649" s="95"/>
      <c r="AB649" s="95"/>
      <c r="AC649" s="95"/>
      <c r="AD649" s="95"/>
      <c r="AE649" s="95"/>
      <c r="AF649" s="95"/>
      <c r="AG649" s="95"/>
      <c r="AH649" s="95"/>
      <c r="AI649" s="95"/>
      <c r="AJ649" s="95"/>
      <c r="AK649" s="95"/>
      <c r="AL649" s="95"/>
      <c r="AM649" s="95"/>
      <c r="AN649" s="95"/>
      <c r="AO649" s="95"/>
      <c r="AP649" s="95"/>
      <c r="AQ649" s="95"/>
      <c r="AR649" s="95"/>
      <c r="AS649" s="95"/>
    </row>
    <row r="650">
      <c r="A650" s="575"/>
      <c r="B650" s="337"/>
      <c r="C650" s="337"/>
      <c r="D650" s="337"/>
      <c r="E650" s="337"/>
      <c r="F650" s="337"/>
      <c r="G650" s="337"/>
      <c r="H650" s="337"/>
      <c r="I650" s="337"/>
      <c r="J650" s="337"/>
      <c r="K650" s="337"/>
      <c r="L650" s="337"/>
      <c r="M650" s="337"/>
      <c r="N650" s="337"/>
      <c r="O650" s="337"/>
      <c r="P650" s="337"/>
      <c r="Q650" s="337"/>
      <c r="R650" s="337"/>
      <c r="S650" s="337"/>
      <c r="T650" s="337"/>
      <c r="U650" s="337"/>
      <c r="V650" s="337"/>
      <c r="W650" s="95"/>
      <c r="X650" s="95"/>
      <c r="Y650" s="95"/>
      <c r="Z650" s="95"/>
      <c r="AA650" s="95"/>
      <c r="AB650" s="95"/>
      <c r="AC650" s="95"/>
      <c r="AD650" s="95"/>
      <c r="AE650" s="95"/>
      <c r="AF650" s="95"/>
      <c r="AG650" s="95"/>
      <c r="AH650" s="95"/>
      <c r="AI650" s="95"/>
      <c r="AJ650" s="95"/>
      <c r="AK650" s="95"/>
      <c r="AL650" s="95"/>
      <c r="AM650" s="95"/>
      <c r="AN650" s="95"/>
      <c r="AO650" s="95"/>
      <c r="AP650" s="95"/>
      <c r="AQ650" s="95"/>
      <c r="AR650" s="95"/>
      <c r="AS650" s="95"/>
    </row>
    <row r="651">
      <c r="A651" s="575"/>
      <c r="B651" s="337"/>
      <c r="C651" s="337"/>
      <c r="D651" s="337"/>
      <c r="E651" s="337"/>
      <c r="F651" s="337"/>
      <c r="G651" s="337"/>
      <c r="H651" s="337"/>
      <c r="I651" s="337"/>
      <c r="J651" s="337"/>
      <c r="K651" s="337"/>
      <c r="L651" s="337"/>
      <c r="M651" s="337"/>
      <c r="N651" s="337"/>
      <c r="O651" s="337"/>
      <c r="P651" s="337"/>
      <c r="Q651" s="337"/>
      <c r="R651" s="337"/>
      <c r="S651" s="337"/>
      <c r="T651" s="337"/>
      <c r="U651" s="337"/>
      <c r="V651" s="337"/>
      <c r="W651" s="95"/>
      <c r="X651" s="95"/>
      <c r="Y651" s="95"/>
      <c r="Z651" s="95"/>
      <c r="AA651" s="95"/>
      <c r="AB651" s="95"/>
      <c r="AC651" s="95"/>
      <c r="AD651" s="95"/>
      <c r="AE651" s="95"/>
      <c r="AF651" s="95"/>
      <c r="AG651" s="95"/>
      <c r="AH651" s="95"/>
      <c r="AI651" s="95"/>
      <c r="AJ651" s="95"/>
      <c r="AK651" s="95"/>
      <c r="AL651" s="95"/>
      <c r="AM651" s="95"/>
      <c r="AN651" s="95"/>
      <c r="AO651" s="95"/>
      <c r="AP651" s="95"/>
      <c r="AQ651" s="95"/>
      <c r="AR651" s="95"/>
      <c r="AS651" s="95"/>
    </row>
    <row r="652">
      <c r="A652" s="575"/>
      <c r="B652" s="337"/>
      <c r="C652" s="337"/>
      <c r="D652" s="337"/>
      <c r="E652" s="337"/>
      <c r="F652" s="337"/>
      <c r="G652" s="337"/>
      <c r="H652" s="337"/>
      <c r="I652" s="337"/>
      <c r="J652" s="337"/>
      <c r="K652" s="337"/>
      <c r="L652" s="337"/>
      <c r="M652" s="337"/>
      <c r="N652" s="337"/>
      <c r="O652" s="337"/>
      <c r="P652" s="337"/>
      <c r="Q652" s="337"/>
      <c r="R652" s="337"/>
      <c r="S652" s="337"/>
      <c r="T652" s="337"/>
      <c r="U652" s="337"/>
      <c r="V652" s="337"/>
      <c r="W652" s="95"/>
      <c r="X652" s="95"/>
      <c r="Y652" s="95"/>
      <c r="Z652" s="95"/>
      <c r="AA652" s="95"/>
      <c r="AB652" s="95"/>
      <c r="AC652" s="95"/>
      <c r="AD652" s="95"/>
      <c r="AE652" s="95"/>
      <c r="AF652" s="95"/>
      <c r="AG652" s="95"/>
      <c r="AH652" s="95"/>
      <c r="AI652" s="95"/>
      <c r="AJ652" s="95"/>
      <c r="AK652" s="95"/>
      <c r="AL652" s="95"/>
      <c r="AM652" s="95"/>
      <c r="AN652" s="95"/>
      <c r="AO652" s="95"/>
      <c r="AP652" s="95"/>
      <c r="AQ652" s="95"/>
      <c r="AR652" s="95"/>
      <c r="AS652" s="95"/>
    </row>
    <row r="653">
      <c r="A653" s="575"/>
      <c r="B653" s="337"/>
      <c r="C653" s="337"/>
      <c r="D653" s="337"/>
      <c r="E653" s="337"/>
      <c r="F653" s="337"/>
      <c r="G653" s="337"/>
      <c r="H653" s="337"/>
      <c r="I653" s="337"/>
      <c r="J653" s="337"/>
      <c r="K653" s="337"/>
      <c r="L653" s="337"/>
      <c r="M653" s="337"/>
      <c r="N653" s="337"/>
      <c r="O653" s="337"/>
      <c r="P653" s="337"/>
      <c r="Q653" s="337"/>
      <c r="R653" s="337"/>
      <c r="S653" s="337"/>
      <c r="T653" s="337"/>
      <c r="U653" s="337"/>
      <c r="V653" s="337"/>
      <c r="W653" s="95"/>
      <c r="X653" s="95"/>
      <c r="Y653" s="95"/>
      <c r="Z653" s="95"/>
      <c r="AA653" s="95"/>
      <c r="AB653" s="95"/>
      <c r="AC653" s="95"/>
      <c r="AD653" s="95"/>
      <c r="AE653" s="95"/>
      <c r="AF653" s="95"/>
      <c r="AG653" s="95"/>
      <c r="AH653" s="95"/>
      <c r="AI653" s="95"/>
      <c r="AJ653" s="95"/>
      <c r="AK653" s="95"/>
      <c r="AL653" s="95"/>
      <c r="AM653" s="95"/>
      <c r="AN653" s="95"/>
      <c r="AO653" s="95"/>
      <c r="AP653" s="95"/>
      <c r="AQ653" s="95"/>
      <c r="AR653" s="95"/>
      <c r="AS653" s="95"/>
    </row>
    <row r="654">
      <c r="A654" s="575"/>
      <c r="B654" s="337"/>
      <c r="C654" s="337"/>
      <c r="D654" s="337"/>
      <c r="E654" s="337"/>
      <c r="F654" s="337"/>
      <c r="G654" s="337"/>
      <c r="H654" s="337"/>
      <c r="I654" s="337"/>
      <c r="J654" s="337"/>
      <c r="K654" s="337"/>
      <c r="L654" s="337"/>
      <c r="M654" s="337"/>
      <c r="N654" s="337"/>
      <c r="O654" s="337"/>
      <c r="P654" s="337"/>
      <c r="Q654" s="337"/>
      <c r="R654" s="337"/>
      <c r="S654" s="337"/>
      <c r="T654" s="337"/>
      <c r="U654" s="337"/>
      <c r="V654" s="337"/>
      <c r="W654" s="95"/>
      <c r="X654" s="95"/>
      <c r="Y654" s="95"/>
      <c r="Z654" s="95"/>
      <c r="AA654" s="95"/>
      <c r="AB654" s="95"/>
      <c r="AC654" s="95"/>
      <c r="AD654" s="95"/>
      <c r="AE654" s="95"/>
      <c r="AF654" s="95"/>
      <c r="AG654" s="95"/>
      <c r="AH654" s="95"/>
      <c r="AI654" s="95"/>
      <c r="AJ654" s="95"/>
      <c r="AK654" s="95"/>
      <c r="AL654" s="95"/>
      <c r="AM654" s="95"/>
      <c r="AN654" s="95"/>
      <c r="AO654" s="95"/>
      <c r="AP654" s="95"/>
      <c r="AQ654" s="95"/>
      <c r="AR654" s="95"/>
      <c r="AS654" s="95"/>
    </row>
    <row r="655">
      <c r="A655" s="575"/>
      <c r="B655" s="337"/>
      <c r="C655" s="337"/>
      <c r="D655" s="337"/>
      <c r="E655" s="337"/>
      <c r="F655" s="337"/>
      <c r="G655" s="337"/>
      <c r="H655" s="337"/>
      <c r="I655" s="337"/>
      <c r="J655" s="337"/>
      <c r="K655" s="337"/>
      <c r="L655" s="337"/>
      <c r="M655" s="337"/>
      <c r="N655" s="337"/>
      <c r="O655" s="337"/>
      <c r="P655" s="337"/>
      <c r="Q655" s="337"/>
      <c r="R655" s="337"/>
      <c r="S655" s="337"/>
      <c r="T655" s="337"/>
      <c r="U655" s="337"/>
      <c r="V655" s="337"/>
      <c r="W655" s="95"/>
      <c r="X655" s="95"/>
      <c r="Y655" s="95"/>
      <c r="Z655" s="95"/>
      <c r="AA655" s="95"/>
      <c r="AB655" s="95"/>
      <c r="AC655" s="95"/>
      <c r="AD655" s="95"/>
      <c r="AE655" s="95"/>
      <c r="AF655" s="95"/>
      <c r="AG655" s="95"/>
      <c r="AH655" s="95"/>
      <c r="AI655" s="95"/>
      <c r="AJ655" s="95"/>
      <c r="AK655" s="95"/>
      <c r="AL655" s="95"/>
      <c r="AM655" s="95"/>
      <c r="AN655" s="95"/>
      <c r="AO655" s="95"/>
      <c r="AP655" s="95"/>
      <c r="AQ655" s="95"/>
      <c r="AR655" s="95"/>
      <c r="AS655" s="95"/>
    </row>
    <row r="656">
      <c r="A656" s="575"/>
      <c r="B656" s="337"/>
      <c r="C656" s="337"/>
      <c r="D656" s="337"/>
      <c r="E656" s="337"/>
      <c r="F656" s="337"/>
      <c r="G656" s="337"/>
      <c r="H656" s="337"/>
      <c r="I656" s="337"/>
      <c r="J656" s="337"/>
      <c r="K656" s="337"/>
      <c r="L656" s="337"/>
      <c r="M656" s="337"/>
      <c r="N656" s="337"/>
      <c r="O656" s="337"/>
      <c r="P656" s="337"/>
      <c r="Q656" s="337"/>
      <c r="R656" s="337"/>
      <c r="S656" s="337"/>
      <c r="T656" s="337"/>
      <c r="U656" s="337"/>
      <c r="V656" s="337"/>
      <c r="W656" s="95"/>
      <c r="X656" s="95"/>
      <c r="Y656" s="95"/>
      <c r="Z656" s="95"/>
      <c r="AA656" s="95"/>
      <c r="AB656" s="95"/>
      <c r="AC656" s="95"/>
      <c r="AD656" s="95"/>
      <c r="AE656" s="95"/>
      <c r="AF656" s="95"/>
      <c r="AG656" s="95"/>
      <c r="AH656" s="95"/>
      <c r="AI656" s="95"/>
      <c r="AJ656" s="95"/>
      <c r="AK656" s="95"/>
      <c r="AL656" s="95"/>
      <c r="AM656" s="95"/>
      <c r="AN656" s="95"/>
      <c r="AO656" s="95"/>
      <c r="AP656" s="95"/>
      <c r="AQ656" s="95"/>
      <c r="AR656" s="95"/>
      <c r="AS656" s="95"/>
    </row>
    <row r="657">
      <c r="A657" s="575"/>
      <c r="B657" s="337"/>
      <c r="C657" s="337"/>
      <c r="D657" s="337"/>
      <c r="E657" s="337"/>
      <c r="F657" s="337"/>
      <c r="G657" s="337"/>
      <c r="H657" s="337"/>
      <c r="I657" s="337"/>
      <c r="J657" s="337"/>
      <c r="K657" s="337"/>
      <c r="L657" s="337"/>
      <c r="M657" s="337"/>
      <c r="N657" s="337"/>
      <c r="O657" s="337"/>
      <c r="P657" s="337"/>
      <c r="Q657" s="337"/>
      <c r="R657" s="337"/>
      <c r="S657" s="337"/>
      <c r="T657" s="337"/>
      <c r="U657" s="337"/>
      <c r="V657" s="337"/>
      <c r="W657" s="95"/>
      <c r="X657" s="95"/>
      <c r="Y657" s="95"/>
      <c r="Z657" s="95"/>
      <c r="AA657" s="95"/>
      <c r="AB657" s="95"/>
      <c r="AC657" s="95"/>
      <c r="AD657" s="95"/>
      <c r="AE657" s="95"/>
      <c r="AF657" s="95"/>
      <c r="AG657" s="95"/>
      <c r="AH657" s="95"/>
      <c r="AI657" s="95"/>
      <c r="AJ657" s="95"/>
      <c r="AK657" s="95"/>
      <c r="AL657" s="95"/>
      <c r="AM657" s="95"/>
      <c r="AN657" s="95"/>
      <c r="AO657" s="95"/>
      <c r="AP657" s="95"/>
      <c r="AQ657" s="95"/>
      <c r="AR657" s="95"/>
      <c r="AS657" s="95"/>
    </row>
    <row r="658">
      <c r="A658" s="575"/>
      <c r="B658" s="337"/>
      <c r="C658" s="337"/>
      <c r="D658" s="337"/>
      <c r="E658" s="337"/>
      <c r="F658" s="337"/>
      <c r="G658" s="337"/>
      <c r="H658" s="337"/>
      <c r="I658" s="337"/>
      <c r="J658" s="337"/>
      <c r="K658" s="337"/>
      <c r="L658" s="337"/>
      <c r="M658" s="337"/>
      <c r="N658" s="337"/>
      <c r="O658" s="337"/>
      <c r="P658" s="337"/>
      <c r="Q658" s="337"/>
      <c r="R658" s="337"/>
      <c r="S658" s="337"/>
      <c r="T658" s="337"/>
      <c r="U658" s="337"/>
      <c r="V658" s="337"/>
      <c r="W658" s="95"/>
      <c r="X658" s="95"/>
      <c r="Y658" s="95"/>
      <c r="Z658" s="95"/>
      <c r="AA658" s="95"/>
      <c r="AB658" s="95"/>
      <c r="AC658" s="95"/>
      <c r="AD658" s="95"/>
      <c r="AE658" s="95"/>
      <c r="AF658" s="95"/>
      <c r="AG658" s="95"/>
      <c r="AH658" s="95"/>
      <c r="AI658" s="95"/>
      <c r="AJ658" s="95"/>
      <c r="AK658" s="95"/>
      <c r="AL658" s="95"/>
      <c r="AM658" s="95"/>
      <c r="AN658" s="95"/>
      <c r="AO658" s="95"/>
      <c r="AP658" s="95"/>
      <c r="AQ658" s="95"/>
      <c r="AR658" s="95"/>
      <c r="AS658" s="95"/>
    </row>
    <row r="659">
      <c r="A659" s="575"/>
      <c r="B659" s="337"/>
      <c r="C659" s="337"/>
      <c r="D659" s="337"/>
      <c r="E659" s="337"/>
      <c r="F659" s="337"/>
      <c r="G659" s="337"/>
      <c r="H659" s="337"/>
      <c r="I659" s="337"/>
      <c r="J659" s="337"/>
      <c r="K659" s="337"/>
      <c r="L659" s="337"/>
      <c r="M659" s="337"/>
      <c r="N659" s="337"/>
      <c r="O659" s="337"/>
      <c r="P659" s="337"/>
      <c r="Q659" s="337"/>
      <c r="R659" s="337"/>
      <c r="S659" s="337"/>
      <c r="T659" s="337"/>
      <c r="U659" s="337"/>
      <c r="V659" s="337"/>
      <c r="W659" s="95"/>
      <c r="X659" s="95"/>
      <c r="Y659" s="95"/>
      <c r="Z659" s="95"/>
      <c r="AA659" s="95"/>
      <c r="AB659" s="95"/>
      <c r="AC659" s="95"/>
      <c r="AD659" s="95"/>
      <c r="AE659" s="95"/>
      <c r="AF659" s="95"/>
      <c r="AG659" s="95"/>
      <c r="AH659" s="95"/>
      <c r="AI659" s="95"/>
      <c r="AJ659" s="95"/>
      <c r="AK659" s="95"/>
      <c r="AL659" s="95"/>
      <c r="AM659" s="95"/>
      <c r="AN659" s="95"/>
      <c r="AO659" s="95"/>
      <c r="AP659" s="95"/>
      <c r="AQ659" s="95"/>
      <c r="AR659" s="95"/>
      <c r="AS659" s="95"/>
    </row>
    <row r="660">
      <c r="A660" s="575"/>
      <c r="B660" s="337"/>
      <c r="C660" s="337"/>
      <c r="D660" s="337"/>
      <c r="E660" s="337"/>
      <c r="F660" s="337"/>
      <c r="G660" s="337"/>
      <c r="H660" s="337"/>
      <c r="I660" s="337"/>
      <c r="J660" s="337"/>
      <c r="K660" s="337"/>
      <c r="L660" s="337"/>
      <c r="M660" s="337"/>
      <c r="N660" s="337"/>
      <c r="O660" s="337"/>
      <c r="P660" s="337"/>
      <c r="Q660" s="337"/>
      <c r="R660" s="337"/>
      <c r="S660" s="337"/>
      <c r="T660" s="337"/>
      <c r="U660" s="337"/>
      <c r="V660" s="337"/>
      <c r="W660" s="95"/>
      <c r="X660" s="95"/>
      <c r="Y660" s="95"/>
      <c r="Z660" s="95"/>
      <c r="AA660" s="95"/>
      <c r="AB660" s="95"/>
      <c r="AC660" s="95"/>
      <c r="AD660" s="95"/>
      <c r="AE660" s="95"/>
      <c r="AF660" s="95"/>
      <c r="AG660" s="95"/>
      <c r="AH660" s="95"/>
      <c r="AI660" s="95"/>
      <c r="AJ660" s="95"/>
      <c r="AK660" s="95"/>
      <c r="AL660" s="95"/>
      <c r="AM660" s="95"/>
      <c r="AN660" s="95"/>
      <c r="AO660" s="95"/>
      <c r="AP660" s="95"/>
      <c r="AQ660" s="95"/>
      <c r="AR660" s="95"/>
      <c r="AS660" s="95"/>
    </row>
    <row r="661">
      <c r="A661" s="575"/>
      <c r="B661" s="337"/>
      <c r="C661" s="337"/>
      <c r="D661" s="337"/>
      <c r="E661" s="337"/>
      <c r="F661" s="337"/>
      <c r="G661" s="337"/>
      <c r="H661" s="337"/>
      <c r="I661" s="337"/>
      <c r="J661" s="337"/>
      <c r="K661" s="337"/>
      <c r="L661" s="337"/>
      <c r="M661" s="337"/>
      <c r="N661" s="337"/>
      <c r="O661" s="337"/>
      <c r="P661" s="337"/>
      <c r="Q661" s="337"/>
      <c r="R661" s="337"/>
      <c r="S661" s="337"/>
      <c r="T661" s="337"/>
      <c r="U661" s="337"/>
      <c r="V661" s="337"/>
      <c r="W661" s="95"/>
      <c r="X661" s="95"/>
      <c r="Y661" s="95"/>
      <c r="Z661" s="95"/>
      <c r="AA661" s="95"/>
      <c r="AB661" s="95"/>
      <c r="AC661" s="95"/>
      <c r="AD661" s="95"/>
      <c r="AE661" s="95"/>
      <c r="AF661" s="95"/>
      <c r="AG661" s="95"/>
      <c r="AH661" s="95"/>
      <c r="AI661" s="95"/>
      <c r="AJ661" s="95"/>
      <c r="AK661" s="95"/>
      <c r="AL661" s="95"/>
      <c r="AM661" s="95"/>
      <c r="AN661" s="95"/>
      <c r="AO661" s="95"/>
      <c r="AP661" s="95"/>
      <c r="AQ661" s="95"/>
      <c r="AR661" s="95"/>
      <c r="AS661" s="95"/>
    </row>
    <row r="662">
      <c r="A662" s="575"/>
      <c r="B662" s="337"/>
      <c r="C662" s="337"/>
      <c r="D662" s="337"/>
      <c r="E662" s="337"/>
      <c r="F662" s="337"/>
      <c r="G662" s="337"/>
      <c r="H662" s="337"/>
      <c r="I662" s="337"/>
      <c r="J662" s="337"/>
      <c r="K662" s="337"/>
      <c r="L662" s="337"/>
      <c r="M662" s="337"/>
      <c r="N662" s="337"/>
      <c r="O662" s="337"/>
      <c r="P662" s="337"/>
      <c r="Q662" s="337"/>
      <c r="R662" s="337"/>
      <c r="S662" s="337"/>
      <c r="T662" s="337"/>
      <c r="U662" s="337"/>
      <c r="V662" s="337"/>
      <c r="W662" s="95"/>
      <c r="X662" s="95"/>
      <c r="Y662" s="95"/>
      <c r="Z662" s="95"/>
      <c r="AA662" s="95"/>
      <c r="AB662" s="95"/>
      <c r="AC662" s="95"/>
      <c r="AD662" s="95"/>
      <c r="AE662" s="95"/>
      <c r="AF662" s="95"/>
      <c r="AG662" s="95"/>
      <c r="AH662" s="95"/>
      <c r="AI662" s="95"/>
      <c r="AJ662" s="95"/>
      <c r="AK662" s="95"/>
      <c r="AL662" s="95"/>
      <c r="AM662" s="95"/>
      <c r="AN662" s="95"/>
      <c r="AO662" s="95"/>
      <c r="AP662" s="95"/>
      <c r="AQ662" s="95"/>
      <c r="AR662" s="95"/>
      <c r="AS662" s="95"/>
    </row>
    <row r="663">
      <c r="A663" s="575"/>
      <c r="B663" s="337"/>
      <c r="C663" s="337"/>
      <c r="D663" s="337"/>
      <c r="E663" s="337"/>
      <c r="F663" s="337"/>
      <c r="G663" s="337"/>
      <c r="H663" s="337"/>
      <c r="I663" s="337"/>
      <c r="J663" s="337"/>
      <c r="K663" s="337"/>
      <c r="L663" s="337"/>
      <c r="M663" s="337"/>
      <c r="N663" s="337"/>
      <c r="O663" s="337"/>
      <c r="P663" s="337"/>
      <c r="Q663" s="337"/>
      <c r="R663" s="337"/>
      <c r="S663" s="337"/>
      <c r="T663" s="337"/>
      <c r="U663" s="337"/>
      <c r="V663" s="337"/>
      <c r="W663" s="95"/>
      <c r="X663" s="95"/>
      <c r="Y663" s="95"/>
      <c r="Z663" s="95"/>
      <c r="AA663" s="95"/>
      <c r="AB663" s="95"/>
      <c r="AC663" s="95"/>
      <c r="AD663" s="95"/>
      <c r="AE663" s="95"/>
      <c r="AF663" s="95"/>
      <c r="AG663" s="95"/>
      <c r="AH663" s="95"/>
      <c r="AI663" s="95"/>
      <c r="AJ663" s="95"/>
      <c r="AK663" s="95"/>
      <c r="AL663" s="95"/>
      <c r="AM663" s="95"/>
      <c r="AN663" s="95"/>
      <c r="AO663" s="95"/>
      <c r="AP663" s="95"/>
      <c r="AQ663" s="95"/>
      <c r="AR663" s="95"/>
      <c r="AS663" s="95"/>
    </row>
    <row r="664">
      <c r="A664" s="575"/>
      <c r="B664" s="337"/>
      <c r="C664" s="337"/>
      <c r="D664" s="337"/>
      <c r="E664" s="337"/>
      <c r="F664" s="337"/>
      <c r="G664" s="337"/>
      <c r="H664" s="337"/>
      <c r="I664" s="337"/>
      <c r="J664" s="337"/>
      <c r="K664" s="337"/>
      <c r="L664" s="337"/>
      <c r="M664" s="337"/>
      <c r="N664" s="337"/>
      <c r="O664" s="337"/>
      <c r="P664" s="337"/>
      <c r="Q664" s="337"/>
      <c r="R664" s="337"/>
      <c r="S664" s="337"/>
      <c r="T664" s="337"/>
      <c r="U664" s="337"/>
      <c r="V664" s="337"/>
      <c r="W664" s="95"/>
      <c r="X664" s="95"/>
      <c r="Y664" s="95"/>
      <c r="Z664" s="95"/>
      <c r="AA664" s="95"/>
      <c r="AB664" s="95"/>
      <c r="AC664" s="95"/>
      <c r="AD664" s="95"/>
      <c r="AE664" s="95"/>
      <c r="AF664" s="95"/>
      <c r="AG664" s="95"/>
      <c r="AH664" s="95"/>
      <c r="AI664" s="95"/>
      <c r="AJ664" s="95"/>
      <c r="AK664" s="95"/>
      <c r="AL664" s="95"/>
      <c r="AM664" s="95"/>
      <c r="AN664" s="95"/>
      <c r="AO664" s="95"/>
      <c r="AP664" s="95"/>
      <c r="AQ664" s="95"/>
      <c r="AR664" s="95"/>
      <c r="AS664" s="95"/>
    </row>
    <row r="665">
      <c r="A665" s="575"/>
      <c r="B665" s="337"/>
      <c r="C665" s="337"/>
      <c r="D665" s="337"/>
      <c r="E665" s="337"/>
      <c r="F665" s="337"/>
      <c r="G665" s="337"/>
      <c r="H665" s="337"/>
      <c r="I665" s="337"/>
      <c r="J665" s="337"/>
      <c r="K665" s="337"/>
      <c r="L665" s="337"/>
      <c r="M665" s="337"/>
      <c r="N665" s="337"/>
      <c r="O665" s="337"/>
      <c r="P665" s="337"/>
      <c r="Q665" s="337"/>
      <c r="R665" s="337"/>
      <c r="S665" s="337"/>
      <c r="T665" s="337"/>
      <c r="U665" s="337"/>
      <c r="V665" s="337"/>
      <c r="W665" s="95"/>
      <c r="X665" s="95"/>
      <c r="Y665" s="95"/>
      <c r="Z665" s="95"/>
      <c r="AA665" s="95"/>
      <c r="AB665" s="95"/>
      <c r="AC665" s="95"/>
      <c r="AD665" s="95"/>
      <c r="AE665" s="95"/>
      <c r="AF665" s="95"/>
      <c r="AG665" s="95"/>
      <c r="AH665" s="95"/>
      <c r="AI665" s="95"/>
      <c r="AJ665" s="95"/>
      <c r="AK665" s="95"/>
      <c r="AL665" s="95"/>
      <c r="AM665" s="95"/>
      <c r="AN665" s="95"/>
      <c r="AO665" s="95"/>
      <c r="AP665" s="95"/>
      <c r="AQ665" s="95"/>
      <c r="AR665" s="95"/>
      <c r="AS665" s="95"/>
    </row>
    <row r="666">
      <c r="A666" s="575"/>
      <c r="B666" s="337"/>
      <c r="C666" s="337"/>
      <c r="D666" s="337"/>
      <c r="E666" s="337"/>
      <c r="F666" s="337"/>
      <c r="G666" s="337"/>
      <c r="H666" s="337"/>
      <c r="I666" s="337"/>
      <c r="J666" s="337"/>
      <c r="K666" s="337"/>
      <c r="L666" s="337"/>
      <c r="M666" s="337"/>
      <c r="N666" s="337"/>
      <c r="O666" s="337"/>
      <c r="P666" s="337"/>
      <c r="Q666" s="337"/>
      <c r="R666" s="337"/>
      <c r="S666" s="337"/>
      <c r="T666" s="337"/>
      <c r="U666" s="337"/>
      <c r="V666" s="337"/>
      <c r="W666" s="95"/>
      <c r="X666" s="95"/>
      <c r="Y666" s="95"/>
      <c r="Z666" s="95"/>
      <c r="AA666" s="95"/>
      <c r="AB666" s="95"/>
      <c r="AC666" s="95"/>
      <c r="AD666" s="95"/>
      <c r="AE666" s="95"/>
      <c r="AF666" s="95"/>
      <c r="AG666" s="95"/>
      <c r="AH666" s="95"/>
      <c r="AI666" s="95"/>
      <c r="AJ666" s="95"/>
      <c r="AK666" s="95"/>
      <c r="AL666" s="95"/>
      <c r="AM666" s="95"/>
      <c r="AN666" s="95"/>
      <c r="AO666" s="95"/>
      <c r="AP666" s="95"/>
      <c r="AQ666" s="95"/>
      <c r="AR666" s="95"/>
      <c r="AS666" s="95"/>
    </row>
    <row r="667">
      <c r="A667" s="575"/>
      <c r="B667" s="337"/>
      <c r="C667" s="337"/>
      <c r="D667" s="337"/>
      <c r="E667" s="337"/>
      <c r="F667" s="337"/>
      <c r="G667" s="337"/>
      <c r="H667" s="337"/>
      <c r="I667" s="337"/>
      <c r="J667" s="337"/>
      <c r="K667" s="337"/>
      <c r="L667" s="337"/>
      <c r="M667" s="337"/>
      <c r="N667" s="337"/>
      <c r="O667" s="337"/>
      <c r="P667" s="337"/>
      <c r="Q667" s="337"/>
      <c r="R667" s="337"/>
      <c r="S667" s="337"/>
      <c r="T667" s="337"/>
      <c r="U667" s="337"/>
      <c r="V667" s="337"/>
      <c r="W667" s="95"/>
      <c r="X667" s="95"/>
      <c r="Y667" s="95"/>
      <c r="Z667" s="95"/>
      <c r="AA667" s="95"/>
      <c r="AB667" s="95"/>
      <c r="AC667" s="95"/>
      <c r="AD667" s="95"/>
      <c r="AE667" s="95"/>
      <c r="AF667" s="95"/>
      <c r="AG667" s="95"/>
      <c r="AH667" s="95"/>
      <c r="AI667" s="95"/>
      <c r="AJ667" s="95"/>
      <c r="AK667" s="95"/>
      <c r="AL667" s="95"/>
      <c r="AM667" s="95"/>
      <c r="AN667" s="95"/>
      <c r="AO667" s="95"/>
      <c r="AP667" s="95"/>
      <c r="AQ667" s="95"/>
      <c r="AR667" s="95"/>
      <c r="AS667" s="95"/>
    </row>
    <row r="668">
      <c r="A668" s="575"/>
      <c r="B668" s="337"/>
      <c r="C668" s="337"/>
      <c r="D668" s="337"/>
      <c r="E668" s="337"/>
      <c r="F668" s="337"/>
      <c r="G668" s="337"/>
      <c r="H668" s="337"/>
      <c r="I668" s="337"/>
      <c r="J668" s="337"/>
      <c r="K668" s="337"/>
      <c r="L668" s="337"/>
      <c r="M668" s="337"/>
      <c r="N668" s="337"/>
      <c r="O668" s="337"/>
      <c r="P668" s="337"/>
      <c r="Q668" s="337"/>
      <c r="R668" s="337"/>
      <c r="S668" s="337"/>
      <c r="T668" s="337"/>
      <c r="U668" s="337"/>
      <c r="V668" s="337"/>
      <c r="W668" s="95"/>
      <c r="X668" s="95"/>
      <c r="Y668" s="95"/>
      <c r="Z668" s="95"/>
      <c r="AA668" s="95"/>
      <c r="AB668" s="95"/>
      <c r="AC668" s="95"/>
      <c r="AD668" s="95"/>
      <c r="AE668" s="95"/>
      <c r="AF668" s="95"/>
      <c r="AG668" s="95"/>
      <c r="AH668" s="95"/>
      <c r="AI668" s="95"/>
      <c r="AJ668" s="95"/>
      <c r="AK668" s="95"/>
      <c r="AL668" s="95"/>
      <c r="AM668" s="95"/>
      <c r="AN668" s="95"/>
      <c r="AO668" s="95"/>
      <c r="AP668" s="95"/>
      <c r="AQ668" s="95"/>
      <c r="AR668" s="95"/>
      <c r="AS668" s="95"/>
    </row>
    <row r="669">
      <c r="A669" s="575"/>
      <c r="B669" s="337"/>
      <c r="C669" s="337"/>
      <c r="D669" s="337"/>
      <c r="E669" s="337"/>
      <c r="F669" s="337"/>
      <c r="G669" s="337"/>
      <c r="H669" s="337"/>
      <c r="I669" s="337"/>
      <c r="J669" s="337"/>
      <c r="K669" s="337"/>
      <c r="L669" s="337"/>
      <c r="M669" s="337"/>
      <c r="N669" s="337"/>
      <c r="O669" s="337"/>
      <c r="P669" s="337"/>
      <c r="Q669" s="337"/>
      <c r="R669" s="337"/>
      <c r="S669" s="337"/>
      <c r="T669" s="337"/>
      <c r="U669" s="337"/>
      <c r="V669" s="337"/>
      <c r="W669" s="95"/>
      <c r="X669" s="95"/>
      <c r="Y669" s="95"/>
      <c r="Z669" s="95"/>
      <c r="AA669" s="95"/>
      <c r="AB669" s="95"/>
      <c r="AC669" s="95"/>
      <c r="AD669" s="95"/>
      <c r="AE669" s="95"/>
      <c r="AF669" s="95"/>
      <c r="AG669" s="95"/>
      <c r="AH669" s="95"/>
      <c r="AI669" s="95"/>
      <c r="AJ669" s="95"/>
      <c r="AK669" s="95"/>
      <c r="AL669" s="95"/>
      <c r="AM669" s="95"/>
      <c r="AN669" s="95"/>
      <c r="AO669" s="95"/>
      <c r="AP669" s="95"/>
      <c r="AQ669" s="95"/>
      <c r="AR669" s="95"/>
      <c r="AS669" s="95"/>
    </row>
    <row r="670">
      <c r="A670" s="575"/>
      <c r="B670" s="337"/>
      <c r="C670" s="337"/>
      <c r="D670" s="337"/>
      <c r="E670" s="337"/>
      <c r="F670" s="337"/>
      <c r="G670" s="337"/>
      <c r="H670" s="337"/>
      <c r="I670" s="337"/>
      <c r="J670" s="337"/>
      <c r="K670" s="337"/>
      <c r="L670" s="337"/>
      <c r="M670" s="337"/>
      <c r="N670" s="337"/>
      <c r="O670" s="337"/>
      <c r="P670" s="337"/>
      <c r="Q670" s="337"/>
      <c r="R670" s="337"/>
      <c r="S670" s="337"/>
      <c r="T670" s="337"/>
      <c r="U670" s="337"/>
      <c r="V670" s="337"/>
      <c r="W670" s="95"/>
      <c r="X670" s="95"/>
      <c r="Y670" s="95"/>
      <c r="Z670" s="95"/>
      <c r="AA670" s="95"/>
      <c r="AB670" s="95"/>
      <c r="AC670" s="95"/>
      <c r="AD670" s="95"/>
      <c r="AE670" s="95"/>
      <c r="AF670" s="95"/>
      <c r="AG670" s="95"/>
      <c r="AH670" s="95"/>
      <c r="AI670" s="95"/>
      <c r="AJ670" s="95"/>
      <c r="AK670" s="95"/>
      <c r="AL670" s="95"/>
      <c r="AM670" s="95"/>
      <c r="AN670" s="95"/>
      <c r="AO670" s="95"/>
      <c r="AP670" s="95"/>
      <c r="AQ670" s="95"/>
      <c r="AR670" s="95"/>
      <c r="AS670" s="95"/>
    </row>
    <row r="671">
      <c r="A671" s="575"/>
      <c r="B671" s="337"/>
      <c r="C671" s="337"/>
      <c r="D671" s="337"/>
      <c r="E671" s="337"/>
      <c r="F671" s="337"/>
      <c r="G671" s="337"/>
      <c r="H671" s="337"/>
      <c r="I671" s="337"/>
      <c r="J671" s="337"/>
      <c r="K671" s="337"/>
      <c r="L671" s="337"/>
      <c r="M671" s="337"/>
      <c r="N671" s="337"/>
      <c r="O671" s="337"/>
      <c r="P671" s="337"/>
      <c r="Q671" s="337"/>
      <c r="R671" s="337"/>
      <c r="S671" s="337"/>
      <c r="T671" s="337"/>
      <c r="U671" s="337"/>
      <c r="V671" s="337"/>
      <c r="W671" s="95"/>
      <c r="X671" s="95"/>
      <c r="Y671" s="95"/>
      <c r="Z671" s="95"/>
      <c r="AA671" s="95"/>
      <c r="AB671" s="95"/>
      <c r="AC671" s="95"/>
      <c r="AD671" s="95"/>
      <c r="AE671" s="95"/>
      <c r="AF671" s="95"/>
      <c r="AG671" s="95"/>
      <c r="AH671" s="95"/>
      <c r="AI671" s="95"/>
      <c r="AJ671" s="95"/>
      <c r="AK671" s="95"/>
      <c r="AL671" s="95"/>
      <c r="AM671" s="95"/>
      <c r="AN671" s="95"/>
      <c r="AO671" s="95"/>
      <c r="AP671" s="95"/>
      <c r="AQ671" s="95"/>
      <c r="AR671" s="95"/>
      <c r="AS671" s="95"/>
    </row>
    <row r="672">
      <c r="A672" s="575"/>
      <c r="B672" s="337"/>
      <c r="C672" s="337"/>
      <c r="D672" s="337"/>
      <c r="E672" s="337"/>
      <c r="F672" s="337"/>
      <c r="G672" s="337"/>
      <c r="H672" s="337"/>
      <c r="I672" s="337"/>
      <c r="J672" s="337"/>
      <c r="K672" s="337"/>
      <c r="L672" s="337"/>
      <c r="M672" s="337"/>
      <c r="N672" s="337"/>
      <c r="O672" s="337"/>
      <c r="P672" s="337"/>
      <c r="Q672" s="337"/>
      <c r="R672" s="337"/>
      <c r="S672" s="337"/>
      <c r="T672" s="337"/>
      <c r="U672" s="337"/>
      <c r="V672" s="337"/>
      <c r="W672" s="95"/>
      <c r="X672" s="95"/>
      <c r="Y672" s="95"/>
      <c r="Z672" s="95"/>
      <c r="AA672" s="95"/>
      <c r="AB672" s="95"/>
      <c r="AC672" s="95"/>
      <c r="AD672" s="95"/>
      <c r="AE672" s="95"/>
      <c r="AF672" s="95"/>
      <c r="AG672" s="95"/>
      <c r="AH672" s="95"/>
      <c r="AI672" s="95"/>
      <c r="AJ672" s="95"/>
      <c r="AK672" s="95"/>
      <c r="AL672" s="95"/>
      <c r="AM672" s="95"/>
      <c r="AN672" s="95"/>
      <c r="AO672" s="95"/>
      <c r="AP672" s="95"/>
      <c r="AQ672" s="95"/>
      <c r="AR672" s="95"/>
      <c r="AS672" s="95"/>
    </row>
    <row r="673">
      <c r="A673" s="575"/>
      <c r="B673" s="337"/>
      <c r="C673" s="337"/>
      <c r="D673" s="337"/>
      <c r="E673" s="337"/>
      <c r="F673" s="337"/>
      <c r="G673" s="337"/>
      <c r="H673" s="337"/>
      <c r="I673" s="337"/>
      <c r="J673" s="337"/>
      <c r="K673" s="337"/>
      <c r="L673" s="337"/>
      <c r="M673" s="337"/>
      <c r="N673" s="337"/>
      <c r="O673" s="337"/>
      <c r="P673" s="337"/>
      <c r="Q673" s="337"/>
      <c r="R673" s="337"/>
      <c r="S673" s="337"/>
      <c r="T673" s="337"/>
      <c r="U673" s="337"/>
      <c r="V673" s="337"/>
      <c r="W673" s="95"/>
      <c r="X673" s="95"/>
      <c r="Y673" s="95"/>
      <c r="Z673" s="95"/>
      <c r="AA673" s="95"/>
      <c r="AB673" s="95"/>
      <c r="AC673" s="95"/>
      <c r="AD673" s="95"/>
      <c r="AE673" s="95"/>
      <c r="AF673" s="95"/>
      <c r="AG673" s="95"/>
      <c r="AH673" s="95"/>
      <c r="AI673" s="95"/>
      <c r="AJ673" s="95"/>
      <c r="AK673" s="95"/>
      <c r="AL673" s="95"/>
      <c r="AM673" s="95"/>
      <c r="AN673" s="95"/>
      <c r="AO673" s="95"/>
      <c r="AP673" s="95"/>
      <c r="AQ673" s="95"/>
      <c r="AR673" s="95"/>
      <c r="AS673" s="95"/>
    </row>
    <row r="674">
      <c r="A674" s="575"/>
      <c r="B674" s="337"/>
      <c r="C674" s="337"/>
      <c r="D674" s="337"/>
      <c r="E674" s="337"/>
      <c r="F674" s="337"/>
      <c r="G674" s="337"/>
      <c r="H674" s="337"/>
      <c r="I674" s="337"/>
      <c r="J674" s="337"/>
      <c r="K674" s="337"/>
      <c r="L674" s="337"/>
      <c r="M674" s="337"/>
      <c r="N674" s="337"/>
      <c r="O674" s="337"/>
      <c r="P674" s="337"/>
      <c r="Q674" s="337"/>
      <c r="R674" s="337"/>
      <c r="S674" s="337"/>
      <c r="T674" s="337"/>
      <c r="U674" s="337"/>
      <c r="V674" s="337"/>
      <c r="W674" s="95"/>
      <c r="X674" s="95"/>
      <c r="Y674" s="95"/>
      <c r="Z674" s="95"/>
      <c r="AA674" s="95"/>
      <c r="AB674" s="95"/>
      <c r="AC674" s="95"/>
      <c r="AD674" s="95"/>
      <c r="AE674" s="95"/>
      <c r="AF674" s="95"/>
      <c r="AG674" s="95"/>
      <c r="AH674" s="95"/>
      <c r="AI674" s="95"/>
      <c r="AJ674" s="95"/>
      <c r="AK674" s="95"/>
      <c r="AL674" s="95"/>
      <c r="AM674" s="95"/>
      <c r="AN674" s="95"/>
      <c r="AO674" s="95"/>
      <c r="AP674" s="95"/>
      <c r="AQ674" s="95"/>
      <c r="AR674" s="95"/>
      <c r="AS674" s="95"/>
    </row>
    <row r="675">
      <c r="A675" s="575"/>
      <c r="B675" s="337"/>
      <c r="C675" s="337"/>
      <c r="D675" s="337"/>
      <c r="E675" s="337"/>
      <c r="F675" s="337"/>
      <c r="G675" s="337"/>
      <c r="H675" s="337"/>
      <c r="I675" s="337"/>
      <c r="J675" s="337"/>
      <c r="K675" s="337"/>
      <c r="L675" s="337"/>
      <c r="M675" s="337"/>
      <c r="N675" s="337"/>
      <c r="O675" s="337"/>
      <c r="P675" s="337"/>
      <c r="Q675" s="337"/>
      <c r="R675" s="337"/>
      <c r="S675" s="337"/>
      <c r="T675" s="337"/>
      <c r="U675" s="337"/>
      <c r="V675" s="337"/>
      <c r="W675" s="95"/>
      <c r="X675" s="95"/>
      <c r="Y675" s="95"/>
      <c r="Z675" s="95"/>
      <c r="AA675" s="95"/>
      <c r="AB675" s="95"/>
      <c r="AC675" s="95"/>
      <c r="AD675" s="95"/>
      <c r="AE675" s="95"/>
      <c r="AF675" s="95"/>
      <c r="AG675" s="95"/>
      <c r="AH675" s="95"/>
      <c r="AI675" s="95"/>
      <c r="AJ675" s="95"/>
      <c r="AK675" s="95"/>
      <c r="AL675" s="95"/>
      <c r="AM675" s="95"/>
      <c r="AN675" s="95"/>
      <c r="AO675" s="95"/>
      <c r="AP675" s="95"/>
      <c r="AQ675" s="95"/>
      <c r="AR675" s="95"/>
      <c r="AS675" s="95"/>
    </row>
    <row r="676">
      <c r="A676" s="575"/>
      <c r="B676" s="337"/>
      <c r="C676" s="337"/>
      <c r="D676" s="337"/>
      <c r="E676" s="337"/>
      <c r="F676" s="337"/>
      <c r="G676" s="337"/>
      <c r="H676" s="337"/>
      <c r="I676" s="337"/>
      <c r="J676" s="337"/>
      <c r="K676" s="337"/>
      <c r="L676" s="337"/>
      <c r="M676" s="337"/>
      <c r="N676" s="337"/>
      <c r="O676" s="337"/>
      <c r="P676" s="337"/>
      <c r="Q676" s="337"/>
      <c r="R676" s="337"/>
      <c r="S676" s="337"/>
      <c r="T676" s="337"/>
      <c r="U676" s="337"/>
      <c r="V676" s="337"/>
      <c r="W676" s="95"/>
      <c r="X676" s="95"/>
      <c r="Y676" s="95"/>
      <c r="Z676" s="95"/>
      <c r="AA676" s="95"/>
      <c r="AB676" s="95"/>
      <c r="AC676" s="95"/>
      <c r="AD676" s="95"/>
      <c r="AE676" s="95"/>
      <c r="AF676" s="95"/>
      <c r="AG676" s="95"/>
      <c r="AH676" s="95"/>
      <c r="AI676" s="95"/>
      <c r="AJ676" s="95"/>
      <c r="AK676" s="95"/>
      <c r="AL676" s="95"/>
      <c r="AM676" s="95"/>
      <c r="AN676" s="95"/>
      <c r="AO676" s="95"/>
      <c r="AP676" s="95"/>
      <c r="AQ676" s="95"/>
      <c r="AR676" s="95"/>
      <c r="AS676" s="95"/>
    </row>
    <row r="677">
      <c r="A677" s="575"/>
      <c r="B677" s="337"/>
      <c r="C677" s="337"/>
      <c r="D677" s="337"/>
      <c r="E677" s="337"/>
      <c r="F677" s="337"/>
      <c r="G677" s="337"/>
      <c r="H677" s="337"/>
      <c r="I677" s="337"/>
      <c r="J677" s="337"/>
      <c r="K677" s="337"/>
      <c r="L677" s="337"/>
      <c r="M677" s="337"/>
      <c r="N677" s="337"/>
      <c r="O677" s="337"/>
      <c r="P677" s="337"/>
      <c r="Q677" s="337"/>
      <c r="R677" s="337"/>
      <c r="S677" s="337"/>
      <c r="T677" s="337"/>
      <c r="U677" s="337"/>
      <c r="V677" s="337"/>
      <c r="W677" s="95"/>
      <c r="X677" s="95"/>
      <c r="Y677" s="95"/>
      <c r="Z677" s="95"/>
      <c r="AA677" s="95"/>
      <c r="AB677" s="95"/>
      <c r="AC677" s="95"/>
      <c r="AD677" s="95"/>
      <c r="AE677" s="95"/>
      <c r="AF677" s="95"/>
      <c r="AG677" s="95"/>
      <c r="AH677" s="95"/>
      <c r="AI677" s="95"/>
      <c r="AJ677" s="95"/>
      <c r="AK677" s="95"/>
      <c r="AL677" s="95"/>
      <c r="AM677" s="95"/>
      <c r="AN677" s="95"/>
      <c r="AO677" s="95"/>
      <c r="AP677" s="95"/>
      <c r="AQ677" s="95"/>
      <c r="AR677" s="95"/>
      <c r="AS677" s="95"/>
    </row>
    <row r="678">
      <c r="A678" s="575"/>
      <c r="B678" s="337"/>
      <c r="C678" s="337"/>
      <c r="D678" s="337"/>
      <c r="E678" s="337"/>
      <c r="F678" s="337"/>
      <c r="G678" s="337"/>
      <c r="H678" s="337"/>
      <c r="I678" s="337"/>
      <c r="J678" s="337"/>
      <c r="K678" s="337"/>
      <c r="L678" s="337"/>
      <c r="M678" s="337"/>
      <c r="N678" s="337"/>
      <c r="O678" s="337"/>
      <c r="P678" s="337"/>
      <c r="Q678" s="337"/>
      <c r="R678" s="337"/>
      <c r="S678" s="337"/>
      <c r="T678" s="337"/>
      <c r="U678" s="337"/>
      <c r="V678" s="337"/>
      <c r="W678" s="95"/>
      <c r="X678" s="95"/>
      <c r="Y678" s="95"/>
      <c r="Z678" s="95"/>
      <c r="AA678" s="95"/>
      <c r="AB678" s="95"/>
      <c r="AC678" s="95"/>
      <c r="AD678" s="95"/>
      <c r="AE678" s="95"/>
      <c r="AF678" s="95"/>
      <c r="AG678" s="95"/>
      <c r="AH678" s="95"/>
      <c r="AI678" s="95"/>
      <c r="AJ678" s="95"/>
      <c r="AK678" s="95"/>
      <c r="AL678" s="95"/>
      <c r="AM678" s="95"/>
      <c r="AN678" s="95"/>
      <c r="AO678" s="95"/>
      <c r="AP678" s="95"/>
      <c r="AQ678" s="95"/>
      <c r="AR678" s="95"/>
      <c r="AS678" s="95"/>
    </row>
    <row r="679">
      <c r="A679" s="575"/>
      <c r="B679" s="337"/>
      <c r="C679" s="337"/>
      <c r="D679" s="337"/>
      <c r="E679" s="337"/>
      <c r="F679" s="337"/>
      <c r="G679" s="337"/>
      <c r="H679" s="337"/>
      <c r="I679" s="337"/>
      <c r="J679" s="337"/>
      <c r="K679" s="337"/>
      <c r="L679" s="337"/>
      <c r="M679" s="337"/>
      <c r="N679" s="337"/>
      <c r="O679" s="337"/>
      <c r="P679" s="337"/>
      <c r="Q679" s="337"/>
      <c r="R679" s="337"/>
      <c r="S679" s="337"/>
      <c r="T679" s="337"/>
      <c r="U679" s="337"/>
      <c r="V679" s="337"/>
      <c r="W679" s="95"/>
      <c r="X679" s="95"/>
      <c r="Y679" s="95"/>
      <c r="Z679" s="95"/>
      <c r="AA679" s="95"/>
      <c r="AB679" s="95"/>
      <c r="AC679" s="95"/>
      <c r="AD679" s="95"/>
      <c r="AE679" s="95"/>
      <c r="AF679" s="95"/>
      <c r="AG679" s="95"/>
      <c r="AH679" s="95"/>
      <c r="AI679" s="95"/>
      <c r="AJ679" s="95"/>
      <c r="AK679" s="95"/>
      <c r="AL679" s="95"/>
      <c r="AM679" s="95"/>
      <c r="AN679" s="95"/>
      <c r="AO679" s="95"/>
      <c r="AP679" s="95"/>
      <c r="AQ679" s="95"/>
      <c r="AR679" s="95"/>
      <c r="AS679" s="95"/>
    </row>
    <row r="680">
      <c r="A680" s="575"/>
      <c r="B680" s="337"/>
      <c r="C680" s="337"/>
      <c r="D680" s="337"/>
      <c r="E680" s="337"/>
      <c r="F680" s="337"/>
      <c r="G680" s="337"/>
      <c r="H680" s="337"/>
      <c r="I680" s="337"/>
      <c r="J680" s="337"/>
      <c r="K680" s="337"/>
      <c r="L680" s="337"/>
      <c r="M680" s="337"/>
      <c r="N680" s="337"/>
      <c r="O680" s="337"/>
      <c r="P680" s="337"/>
      <c r="Q680" s="337"/>
      <c r="R680" s="337"/>
      <c r="S680" s="337"/>
      <c r="T680" s="337"/>
      <c r="U680" s="337"/>
      <c r="V680" s="337"/>
      <c r="W680" s="95"/>
      <c r="X680" s="95"/>
      <c r="Y680" s="95"/>
      <c r="Z680" s="95"/>
      <c r="AA680" s="95"/>
      <c r="AB680" s="95"/>
      <c r="AC680" s="95"/>
      <c r="AD680" s="95"/>
      <c r="AE680" s="95"/>
      <c r="AF680" s="95"/>
      <c r="AG680" s="95"/>
      <c r="AH680" s="95"/>
      <c r="AI680" s="95"/>
      <c r="AJ680" s="95"/>
      <c r="AK680" s="95"/>
      <c r="AL680" s="95"/>
      <c r="AM680" s="95"/>
      <c r="AN680" s="95"/>
      <c r="AO680" s="95"/>
      <c r="AP680" s="95"/>
      <c r="AQ680" s="95"/>
      <c r="AR680" s="95"/>
      <c r="AS680" s="95"/>
    </row>
    <row r="681">
      <c r="A681" s="575"/>
      <c r="B681" s="337"/>
      <c r="C681" s="337"/>
      <c r="D681" s="337"/>
      <c r="E681" s="337"/>
      <c r="F681" s="337"/>
      <c r="G681" s="337"/>
      <c r="H681" s="337"/>
      <c r="I681" s="337"/>
      <c r="J681" s="337"/>
      <c r="K681" s="337"/>
      <c r="L681" s="337"/>
      <c r="M681" s="337"/>
      <c r="N681" s="337"/>
      <c r="O681" s="337"/>
      <c r="P681" s="337"/>
      <c r="Q681" s="337"/>
      <c r="R681" s="337"/>
      <c r="S681" s="337"/>
      <c r="T681" s="337"/>
      <c r="U681" s="337"/>
      <c r="V681" s="337"/>
      <c r="W681" s="95"/>
      <c r="X681" s="95"/>
      <c r="Y681" s="95"/>
      <c r="Z681" s="95"/>
      <c r="AA681" s="95"/>
      <c r="AB681" s="95"/>
      <c r="AC681" s="95"/>
      <c r="AD681" s="95"/>
      <c r="AE681" s="95"/>
      <c r="AF681" s="95"/>
      <c r="AG681" s="95"/>
      <c r="AH681" s="95"/>
      <c r="AI681" s="95"/>
      <c r="AJ681" s="95"/>
      <c r="AK681" s="95"/>
      <c r="AL681" s="95"/>
      <c r="AM681" s="95"/>
      <c r="AN681" s="95"/>
      <c r="AO681" s="95"/>
      <c r="AP681" s="95"/>
      <c r="AQ681" s="95"/>
      <c r="AR681" s="95"/>
      <c r="AS681" s="95"/>
    </row>
    <row r="682">
      <c r="A682" s="575"/>
      <c r="B682" s="337"/>
      <c r="C682" s="337"/>
      <c r="D682" s="337"/>
      <c r="E682" s="337"/>
      <c r="F682" s="337"/>
      <c r="G682" s="337"/>
      <c r="H682" s="337"/>
      <c r="I682" s="337"/>
      <c r="J682" s="337"/>
      <c r="K682" s="337"/>
      <c r="L682" s="337"/>
      <c r="M682" s="337"/>
      <c r="N682" s="337"/>
      <c r="O682" s="337"/>
      <c r="P682" s="337"/>
      <c r="Q682" s="337"/>
      <c r="R682" s="337"/>
      <c r="S682" s="337"/>
      <c r="T682" s="337"/>
      <c r="U682" s="337"/>
      <c r="V682" s="337"/>
      <c r="W682" s="95"/>
      <c r="X682" s="95"/>
      <c r="Y682" s="95"/>
      <c r="Z682" s="95"/>
      <c r="AA682" s="95"/>
      <c r="AB682" s="95"/>
      <c r="AC682" s="95"/>
      <c r="AD682" s="95"/>
      <c r="AE682" s="95"/>
      <c r="AF682" s="95"/>
      <c r="AG682" s="95"/>
      <c r="AH682" s="95"/>
      <c r="AI682" s="95"/>
      <c r="AJ682" s="95"/>
      <c r="AK682" s="95"/>
      <c r="AL682" s="95"/>
      <c r="AM682" s="95"/>
      <c r="AN682" s="95"/>
      <c r="AO682" s="95"/>
      <c r="AP682" s="95"/>
      <c r="AQ682" s="95"/>
      <c r="AR682" s="95"/>
      <c r="AS682" s="95"/>
    </row>
    <row r="683">
      <c r="A683" s="575"/>
      <c r="B683" s="337"/>
      <c r="C683" s="337"/>
      <c r="D683" s="337"/>
      <c r="E683" s="337"/>
      <c r="F683" s="337"/>
      <c r="G683" s="337"/>
      <c r="H683" s="337"/>
      <c r="I683" s="337"/>
      <c r="J683" s="337"/>
      <c r="K683" s="337"/>
      <c r="L683" s="337"/>
      <c r="M683" s="337"/>
      <c r="N683" s="337"/>
      <c r="O683" s="337"/>
      <c r="P683" s="337"/>
      <c r="Q683" s="337"/>
      <c r="R683" s="337"/>
      <c r="S683" s="337"/>
      <c r="T683" s="337"/>
      <c r="U683" s="337"/>
      <c r="V683" s="337"/>
      <c r="W683" s="95"/>
      <c r="X683" s="95"/>
      <c r="Y683" s="95"/>
      <c r="Z683" s="95"/>
      <c r="AA683" s="95"/>
      <c r="AB683" s="95"/>
      <c r="AC683" s="95"/>
      <c r="AD683" s="95"/>
      <c r="AE683" s="95"/>
      <c r="AF683" s="95"/>
      <c r="AG683" s="95"/>
      <c r="AH683" s="95"/>
      <c r="AI683" s="95"/>
      <c r="AJ683" s="95"/>
      <c r="AK683" s="95"/>
      <c r="AL683" s="95"/>
      <c r="AM683" s="95"/>
      <c r="AN683" s="95"/>
      <c r="AO683" s="95"/>
      <c r="AP683" s="95"/>
      <c r="AQ683" s="95"/>
      <c r="AR683" s="95"/>
      <c r="AS683" s="95"/>
    </row>
    <row r="684">
      <c r="A684" s="575"/>
      <c r="B684" s="337"/>
      <c r="C684" s="337"/>
      <c r="D684" s="337"/>
      <c r="E684" s="337"/>
      <c r="F684" s="337"/>
      <c r="G684" s="337"/>
      <c r="H684" s="337"/>
      <c r="I684" s="337"/>
      <c r="J684" s="337"/>
      <c r="K684" s="337"/>
      <c r="L684" s="337"/>
      <c r="M684" s="337"/>
      <c r="N684" s="337"/>
      <c r="O684" s="337"/>
      <c r="P684" s="337"/>
      <c r="Q684" s="337"/>
      <c r="R684" s="337"/>
      <c r="S684" s="337"/>
      <c r="T684" s="337"/>
      <c r="U684" s="337"/>
      <c r="V684" s="337"/>
      <c r="W684" s="95"/>
      <c r="X684" s="95"/>
      <c r="Y684" s="95"/>
      <c r="Z684" s="95"/>
      <c r="AA684" s="95"/>
      <c r="AB684" s="95"/>
      <c r="AC684" s="95"/>
      <c r="AD684" s="95"/>
      <c r="AE684" s="95"/>
      <c r="AF684" s="95"/>
      <c r="AG684" s="95"/>
      <c r="AH684" s="95"/>
      <c r="AI684" s="95"/>
      <c r="AJ684" s="95"/>
      <c r="AK684" s="95"/>
      <c r="AL684" s="95"/>
      <c r="AM684" s="95"/>
      <c r="AN684" s="95"/>
      <c r="AO684" s="95"/>
      <c r="AP684" s="95"/>
      <c r="AQ684" s="95"/>
      <c r="AR684" s="95"/>
      <c r="AS684" s="95"/>
    </row>
    <row r="685">
      <c r="A685" s="575"/>
      <c r="B685" s="337"/>
      <c r="C685" s="337"/>
      <c r="D685" s="337"/>
      <c r="E685" s="337"/>
      <c r="F685" s="337"/>
      <c r="G685" s="337"/>
      <c r="H685" s="337"/>
      <c r="I685" s="337"/>
      <c r="J685" s="337"/>
      <c r="K685" s="337"/>
      <c r="L685" s="337"/>
      <c r="M685" s="337"/>
      <c r="N685" s="337"/>
      <c r="O685" s="337"/>
      <c r="P685" s="337"/>
      <c r="Q685" s="337"/>
      <c r="R685" s="337"/>
      <c r="S685" s="337"/>
      <c r="T685" s="337"/>
      <c r="U685" s="337"/>
      <c r="V685" s="337"/>
      <c r="W685" s="95"/>
      <c r="X685" s="95"/>
      <c r="Y685" s="95"/>
      <c r="Z685" s="95"/>
      <c r="AA685" s="95"/>
      <c r="AB685" s="95"/>
      <c r="AC685" s="95"/>
      <c r="AD685" s="95"/>
      <c r="AE685" s="95"/>
      <c r="AF685" s="95"/>
      <c r="AG685" s="95"/>
      <c r="AH685" s="95"/>
      <c r="AI685" s="95"/>
      <c r="AJ685" s="95"/>
      <c r="AK685" s="95"/>
      <c r="AL685" s="95"/>
      <c r="AM685" s="95"/>
      <c r="AN685" s="95"/>
      <c r="AO685" s="95"/>
      <c r="AP685" s="95"/>
      <c r="AQ685" s="95"/>
      <c r="AR685" s="95"/>
      <c r="AS685" s="95"/>
    </row>
    <row r="686">
      <c r="A686" s="575"/>
      <c r="B686" s="337"/>
      <c r="C686" s="337"/>
      <c r="D686" s="337"/>
      <c r="E686" s="337"/>
      <c r="F686" s="337"/>
      <c r="G686" s="337"/>
      <c r="H686" s="337"/>
      <c r="I686" s="337"/>
      <c r="J686" s="337"/>
      <c r="K686" s="337"/>
      <c r="L686" s="337"/>
      <c r="M686" s="337"/>
      <c r="N686" s="337"/>
      <c r="O686" s="337"/>
      <c r="P686" s="337"/>
      <c r="Q686" s="337"/>
      <c r="R686" s="337"/>
      <c r="S686" s="337"/>
      <c r="T686" s="337"/>
      <c r="U686" s="337"/>
      <c r="V686" s="337"/>
      <c r="W686" s="95"/>
      <c r="X686" s="95"/>
      <c r="Y686" s="95"/>
      <c r="Z686" s="95"/>
      <c r="AA686" s="95"/>
      <c r="AB686" s="95"/>
      <c r="AC686" s="95"/>
      <c r="AD686" s="95"/>
      <c r="AE686" s="95"/>
      <c r="AF686" s="95"/>
      <c r="AG686" s="95"/>
      <c r="AH686" s="95"/>
      <c r="AI686" s="95"/>
      <c r="AJ686" s="95"/>
      <c r="AK686" s="95"/>
      <c r="AL686" s="95"/>
      <c r="AM686" s="95"/>
      <c r="AN686" s="95"/>
      <c r="AO686" s="95"/>
      <c r="AP686" s="95"/>
      <c r="AQ686" s="95"/>
      <c r="AR686" s="95"/>
      <c r="AS686" s="95"/>
    </row>
    <row r="687">
      <c r="A687" s="575"/>
      <c r="B687" s="337"/>
      <c r="C687" s="337"/>
      <c r="D687" s="337"/>
      <c r="E687" s="337"/>
      <c r="F687" s="337"/>
      <c r="G687" s="337"/>
      <c r="H687" s="337"/>
      <c r="I687" s="337"/>
      <c r="J687" s="337"/>
      <c r="K687" s="337"/>
      <c r="L687" s="337"/>
      <c r="M687" s="337"/>
      <c r="N687" s="337"/>
      <c r="O687" s="337"/>
      <c r="P687" s="337"/>
      <c r="Q687" s="337"/>
      <c r="R687" s="337"/>
      <c r="S687" s="337"/>
      <c r="T687" s="337"/>
      <c r="U687" s="337"/>
      <c r="V687" s="337"/>
      <c r="W687" s="95"/>
      <c r="X687" s="95"/>
      <c r="Y687" s="95"/>
      <c r="Z687" s="95"/>
      <c r="AA687" s="95"/>
      <c r="AB687" s="95"/>
      <c r="AC687" s="95"/>
      <c r="AD687" s="95"/>
      <c r="AE687" s="95"/>
      <c r="AF687" s="95"/>
      <c r="AG687" s="95"/>
      <c r="AH687" s="95"/>
      <c r="AI687" s="95"/>
      <c r="AJ687" s="95"/>
      <c r="AK687" s="95"/>
      <c r="AL687" s="95"/>
      <c r="AM687" s="95"/>
      <c r="AN687" s="95"/>
      <c r="AO687" s="95"/>
      <c r="AP687" s="95"/>
      <c r="AQ687" s="95"/>
      <c r="AR687" s="95"/>
      <c r="AS687" s="95"/>
    </row>
    <row r="688">
      <c r="A688" s="575"/>
      <c r="B688" s="337"/>
      <c r="C688" s="337"/>
      <c r="D688" s="337"/>
      <c r="E688" s="337"/>
      <c r="F688" s="337"/>
      <c r="G688" s="337"/>
      <c r="H688" s="337"/>
      <c r="I688" s="337"/>
      <c r="J688" s="337"/>
      <c r="K688" s="337"/>
      <c r="L688" s="337"/>
      <c r="M688" s="337"/>
      <c r="N688" s="337"/>
      <c r="O688" s="337"/>
      <c r="P688" s="337"/>
      <c r="Q688" s="337"/>
      <c r="R688" s="337"/>
      <c r="S688" s="337"/>
      <c r="T688" s="337"/>
      <c r="U688" s="337"/>
      <c r="V688" s="337"/>
      <c r="W688" s="95"/>
      <c r="X688" s="95"/>
      <c r="Y688" s="95"/>
      <c r="Z688" s="95"/>
      <c r="AA688" s="95"/>
      <c r="AB688" s="95"/>
      <c r="AC688" s="95"/>
      <c r="AD688" s="95"/>
      <c r="AE688" s="95"/>
      <c r="AF688" s="95"/>
      <c r="AG688" s="95"/>
      <c r="AH688" s="95"/>
      <c r="AI688" s="95"/>
      <c r="AJ688" s="95"/>
      <c r="AK688" s="95"/>
      <c r="AL688" s="95"/>
      <c r="AM688" s="95"/>
      <c r="AN688" s="95"/>
      <c r="AO688" s="95"/>
      <c r="AP688" s="95"/>
      <c r="AQ688" s="95"/>
      <c r="AR688" s="95"/>
      <c r="AS688" s="95"/>
    </row>
    <row r="689">
      <c r="A689" s="575"/>
      <c r="B689" s="337"/>
      <c r="C689" s="337"/>
      <c r="D689" s="337"/>
      <c r="E689" s="337"/>
      <c r="F689" s="337"/>
      <c r="G689" s="337"/>
      <c r="H689" s="337"/>
      <c r="I689" s="337"/>
      <c r="J689" s="337"/>
      <c r="K689" s="337"/>
      <c r="L689" s="337"/>
      <c r="M689" s="337"/>
      <c r="N689" s="337"/>
      <c r="O689" s="337"/>
      <c r="P689" s="337"/>
      <c r="Q689" s="337"/>
      <c r="R689" s="337"/>
      <c r="S689" s="337"/>
      <c r="T689" s="337"/>
      <c r="U689" s="337"/>
      <c r="V689" s="337"/>
      <c r="W689" s="95"/>
      <c r="X689" s="95"/>
      <c r="Y689" s="95"/>
      <c r="Z689" s="95"/>
      <c r="AA689" s="95"/>
      <c r="AB689" s="95"/>
      <c r="AC689" s="95"/>
      <c r="AD689" s="95"/>
      <c r="AE689" s="95"/>
      <c r="AF689" s="95"/>
      <c r="AG689" s="95"/>
      <c r="AH689" s="95"/>
      <c r="AI689" s="95"/>
      <c r="AJ689" s="95"/>
      <c r="AK689" s="95"/>
      <c r="AL689" s="95"/>
      <c r="AM689" s="95"/>
      <c r="AN689" s="95"/>
      <c r="AO689" s="95"/>
      <c r="AP689" s="95"/>
      <c r="AQ689" s="95"/>
      <c r="AR689" s="95"/>
      <c r="AS689" s="95"/>
    </row>
    <row r="690">
      <c r="A690" s="575"/>
      <c r="B690" s="337"/>
      <c r="C690" s="337"/>
      <c r="D690" s="337"/>
      <c r="E690" s="337"/>
      <c r="F690" s="337"/>
      <c r="G690" s="337"/>
      <c r="H690" s="337"/>
      <c r="I690" s="337"/>
      <c r="J690" s="337"/>
      <c r="K690" s="337"/>
      <c r="L690" s="337"/>
      <c r="M690" s="337"/>
      <c r="N690" s="337"/>
      <c r="O690" s="337"/>
      <c r="P690" s="337"/>
      <c r="Q690" s="337"/>
      <c r="R690" s="337"/>
      <c r="S690" s="337"/>
      <c r="T690" s="337"/>
      <c r="U690" s="337"/>
      <c r="V690" s="337"/>
      <c r="W690" s="95"/>
      <c r="X690" s="95"/>
      <c r="Y690" s="95"/>
      <c r="Z690" s="95"/>
      <c r="AA690" s="95"/>
      <c r="AB690" s="95"/>
      <c r="AC690" s="95"/>
      <c r="AD690" s="95"/>
      <c r="AE690" s="95"/>
      <c r="AF690" s="95"/>
      <c r="AG690" s="95"/>
      <c r="AH690" s="95"/>
      <c r="AI690" s="95"/>
      <c r="AJ690" s="95"/>
      <c r="AK690" s="95"/>
      <c r="AL690" s="95"/>
      <c r="AM690" s="95"/>
      <c r="AN690" s="95"/>
      <c r="AO690" s="95"/>
      <c r="AP690" s="95"/>
      <c r="AQ690" s="95"/>
      <c r="AR690" s="95"/>
      <c r="AS690" s="95"/>
    </row>
    <row r="691">
      <c r="A691" s="575"/>
      <c r="B691" s="337"/>
      <c r="C691" s="337"/>
      <c r="D691" s="337"/>
      <c r="E691" s="337"/>
      <c r="F691" s="337"/>
      <c r="G691" s="337"/>
      <c r="H691" s="337"/>
      <c r="I691" s="337"/>
      <c r="J691" s="337"/>
      <c r="K691" s="337"/>
      <c r="L691" s="337"/>
      <c r="M691" s="337"/>
      <c r="N691" s="337"/>
      <c r="O691" s="337"/>
      <c r="P691" s="337"/>
      <c r="Q691" s="337"/>
      <c r="R691" s="337"/>
      <c r="S691" s="337"/>
      <c r="T691" s="337"/>
      <c r="U691" s="337"/>
      <c r="V691" s="337"/>
      <c r="W691" s="95"/>
      <c r="X691" s="95"/>
      <c r="Y691" s="95"/>
      <c r="Z691" s="95"/>
      <c r="AA691" s="95"/>
      <c r="AB691" s="95"/>
      <c r="AC691" s="95"/>
      <c r="AD691" s="95"/>
      <c r="AE691" s="95"/>
      <c r="AF691" s="95"/>
      <c r="AG691" s="95"/>
      <c r="AH691" s="95"/>
      <c r="AI691" s="95"/>
      <c r="AJ691" s="95"/>
      <c r="AK691" s="95"/>
      <c r="AL691" s="95"/>
      <c r="AM691" s="95"/>
      <c r="AN691" s="95"/>
      <c r="AO691" s="95"/>
      <c r="AP691" s="95"/>
      <c r="AQ691" s="95"/>
      <c r="AR691" s="95"/>
      <c r="AS691" s="95"/>
    </row>
    <row r="692">
      <c r="A692" s="575"/>
      <c r="B692" s="337"/>
      <c r="C692" s="337"/>
      <c r="D692" s="337"/>
      <c r="E692" s="337"/>
      <c r="F692" s="337"/>
      <c r="G692" s="337"/>
      <c r="H692" s="337"/>
      <c r="I692" s="337"/>
      <c r="J692" s="337"/>
      <c r="K692" s="337"/>
      <c r="L692" s="337"/>
      <c r="M692" s="337"/>
      <c r="N692" s="337"/>
      <c r="O692" s="337"/>
      <c r="P692" s="337"/>
      <c r="Q692" s="337"/>
      <c r="R692" s="337"/>
      <c r="S692" s="337"/>
      <c r="T692" s="337"/>
      <c r="U692" s="337"/>
      <c r="V692" s="337"/>
      <c r="W692" s="95"/>
      <c r="X692" s="95"/>
      <c r="Y692" s="95"/>
      <c r="Z692" s="95"/>
      <c r="AA692" s="95"/>
      <c r="AB692" s="95"/>
      <c r="AC692" s="95"/>
      <c r="AD692" s="95"/>
      <c r="AE692" s="95"/>
      <c r="AF692" s="95"/>
      <c r="AG692" s="95"/>
      <c r="AH692" s="95"/>
      <c r="AI692" s="95"/>
      <c r="AJ692" s="95"/>
      <c r="AK692" s="95"/>
      <c r="AL692" s="95"/>
      <c r="AM692" s="95"/>
      <c r="AN692" s="95"/>
      <c r="AO692" s="95"/>
      <c r="AP692" s="95"/>
      <c r="AQ692" s="95"/>
      <c r="AR692" s="95"/>
      <c r="AS692" s="95"/>
    </row>
    <row r="693">
      <c r="A693" s="575"/>
      <c r="B693" s="337"/>
      <c r="C693" s="337"/>
      <c r="D693" s="337"/>
      <c r="E693" s="337"/>
      <c r="F693" s="337"/>
      <c r="G693" s="337"/>
      <c r="H693" s="337"/>
      <c r="I693" s="337"/>
      <c r="J693" s="337"/>
      <c r="K693" s="337"/>
      <c r="L693" s="337"/>
      <c r="M693" s="337"/>
      <c r="N693" s="337"/>
      <c r="O693" s="337"/>
      <c r="P693" s="337"/>
      <c r="Q693" s="337"/>
      <c r="R693" s="337"/>
      <c r="S693" s="337"/>
      <c r="T693" s="337"/>
      <c r="U693" s="337"/>
      <c r="V693" s="337"/>
      <c r="W693" s="95"/>
      <c r="X693" s="95"/>
      <c r="Y693" s="95"/>
      <c r="Z693" s="95"/>
      <c r="AA693" s="95"/>
      <c r="AB693" s="95"/>
      <c r="AC693" s="95"/>
      <c r="AD693" s="95"/>
      <c r="AE693" s="95"/>
      <c r="AF693" s="95"/>
      <c r="AG693" s="95"/>
      <c r="AH693" s="95"/>
      <c r="AI693" s="95"/>
      <c r="AJ693" s="95"/>
      <c r="AK693" s="95"/>
      <c r="AL693" s="95"/>
      <c r="AM693" s="95"/>
      <c r="AN693" s="95"/>
      <c r="AO693" s="95"/>
      <c r="AP693" s="95"/>
      <c r="AQ693" s="95"/>
      <c r="AR693" s="95"/>
      <c r="AS693" s="95"/>
    </row>
    <row r="694">
      <c r="A694" s="575"/>
      <c r="B694" s="337"/>
      <c r="C694" s="337"/>
      <c r="D694" s="337"/>
      <c r="E694" s="337"/>
      <c r="F694" s="337"/>
      <c r="G694" s="337"/>
      <c r="H694" s="337"/>
      <c r="I694" s="337"/>
      <c r="J694" s="337"/>
      <c r="K694" s="337"/>
      <c r="L694" s="337"/>
      <c r="M694" s="337"/>
      <c r="N694" s="337"/>
      <c r="O694" s="337"/>
      <c r="P694" s="337"/>
      <c r="Q694" s="337"/>
      <c r="R694" s="337"/>
      <c r="S694" s="337"/>
      <c r="T694" s="337"/>
      <c r="U694" s="337"/>
      <c r="V694" s="337"/>
      <c r="W694" s="95"/>
      <c r="X694" s="95"/>
      <c r="Y694" s="95"/>
      <c r="Z694" s="95"/>
      <c r="AA694" s="95"/>
      <c r="AB694" s="95"/>
      <c r="AC694" s="95"/>
      <c r="AD694" s="95"/>
      <c r="AE694" s="95"/>
      <c r="AF694" s="95"/>
      <c r="AG694" s="95"/>
      <c r="AH694" s="95"/>
      <c r="AI694" s="95"/>
      <c r="AJ694" s="95"/>
      <c r="AK694" s="95"/>
      <c r="AL694" s="95"/>
      <c r="AM694" s="95"/>
      <c r="AN694" s="95"/>
      <c r="AO694" s="95"/>
      <c r="AP694" s="95"/>
      <c r="AQ694" s="95"/>
      <c r="AR694" s="95"/>
      <c r="AS694" s="95"/>
    </row>
    <row r="695">
      <c r="A695" s="575"/>
      <c r="B695" s="337"/>
      <c r="C695" s="337"/>
      <c r="D695" s="337"/>
      <c r="E695" s="337"/>
      <c r="F695" s="337"/>
      <c r="G695" s="337"/>
      <c r="H695" s="337"/>
      <c r="I695" s="337"/>
      <c r="J695" s="337"/>
      <c r="K695" s="337"/>
      <c r="L695" s="337"/>
      <c r="M695" s="337"/>
      <c r="N695" s="337"/>
      <c r="O695" s="337"/>
      <c r="P695" s="337"/>
      <c r="Q695" s="337"/>
      <c r="R695" s="337"/>
      <c r="S695" s="337"/>
      <c r="T695" s="337"/>
      <c r="U695" s="337"/>
      <c r="V695" s="337"/>
      <c r="W695" s="95"/>
      <c r="X695" s="95"/>
      <c r="Y695" s="95"/>
      <c r="Z695" s="95"/>
      <c r="AA695" s="95"/>
      <c r="AB695" s="95"/>
      <c r="AC695" s="95"/>
      <c r="AD695" s="95"/>
      <c r="AE695" s="95"/>
      <c r="AF695" s="95"/>
      <c r="AG695" s="95"/>
      <c r="AH695" s="95"/>
      <c r="AI695" s="95"/>
      <c r="AJ695" s="95"/>
      <c r="AK695" s="95"/>
      <c r="AL695" s="95"/>
      <c r="AM695" s="95"/>
      <c r="AN695" s="95"/>
      <c r="AO695" s="95"/>
      <c r="AP695" s="95"/>
      <c r="AQ695" s="95"/>
      <c r="AR695" s="95"/>
      <c r="AS695" s="95"/>
    </row>
    <row r="696">
      <c r="A696" s="575"/>
      <c r="B696" s="337"/>
      <c r="C696" s="337"/>
      <c r="D696" s="337"/>
      <c r="E696" s="337"/>
      <c r="F696" s="337"/>
      <c r="G696" s="337"/>
      <c r="H696" s="337"/>
      <c r="I696" s="337"/>
      <c r="J696" s="337"/>
      <c r="K696" s="337"/>
      <c r="L696" s="337"/>
      <c r="M696" s="337"/>
      <c r="N696" s="337"/>
      <c r="O696" s="337"/>
      <c r="P696" s="337"/>
      <c r="Q696" s="337"/>
      <c r="R696" s="337"/>
      <c r="S696" s="337"/>
      <c r="T696" s="337"/>
      <c r="U696" s="337"/>
      <c r="V696" s="337"/>
      <c r="W696" s="95"/>
      <c r="X696" s="95"/>
      <c r="Y696" s="95"/>
      <c r="Z696" s="95"/>
      <c r="AA696" s="95"/>
      <c r="AB696" s="95"/>
      <c r="AC696" s="95"/>
      <c r="AD696" s="95"/>
      <c r="AE696" s="95"/>
      <c r="AF696" s="95"/>
      <c r="AG696" s="95"/>
      <c r="AH696" s="95"/>
      <c r="AI696" s="95"/>
      <c r="AJ696" s="95"/>
      <c r="AK696" s="95"/>
      <c r="AL696" s="95"/>
      <c r="AM696" s="95"/>
      <c r="AN696" s="95"/>
      <c r="AO696" s="95"/>
      <c r="AP696" s="95"/>
      <c r="AQ696" s="95"/>
      <c r="AR696" s="95"/>
      <c r="AS696" s="95"/>
    </row>
    <row r="697">
      <c r="A697" s="575"/>
      <c r="B697" s="337"/>
      <c r="C697" s="337"/>
      <c r="D697" s="337"/>
      <c r="E697" s="337"/>
      <c r="F697" s="337"/>
      <c r="G697" s="337"/>
      <c r="H697" s="337"/>
      <c r="I697" s="337"/>
      <c r="J697" s="337"/>
      <c r="K697" s="337"/>
      <c r="L697" s="337"/>
      <c r="M697" s="337"/>
      <c r="N697" s="337"/>
      <c r="O697" s="337"/>
      <c r="P697" s="337"/>
      <c r="Q697" s="337"/>
      <c r="R697" s="337"/>
      <c r="S697" s="337"/>
      <c r="T697" s="337"/>
      <c r="U697" s="337"/>
      <c r="V697" s="337"/>
      <c r="W697" s="95"/>
      <c r="X697" s="95"/>
      <c r="Y697" s="95"/>
      <c r="Z697" s="95"/>
      <c r="AA697" s="95"/>
      <c r="AB697" s="95"/>
      <c r="AC697" s="95"/>
      <c r="AD697" s="95"/>
      <c r="AE697" s="95"/>
      <c r="AF697" s="95"/>
      <c r="AG697" s="95"/>
      <c r="AH697" s="95"/>
      <c r="AI697" s="95"/>
      <c r="AJ697" s="95"/>
      <c r="AK697" s="95"/>
      <c r="AL697" s="95"/>
      <c r="AM697" s="95"/>
      <c r="AN697" s="95"/>
      <c r="AO697" s="95"/>
      <c r="AP697" s="95"/>
      <c r="AQ697" s="95"/>
      <c r="AR697" s="95"/>
      <c r="AS697" s="95"/>
    </row>
    <row r="698">
      <c r="A698" s="575"/>
      <c r="B698" s="337"/>
      <c r="C698" s="337"/>
      <c r="D698" s="337"/>
      <c r="E698" s="337"/>
      <c r="F698" s="337"/>
      <c r="G698" s="337"/>
      <c r="H698" s="337"/>
      <c r="I698" s="337"/>
      <c r="J698" s="337"/>
      <c r="K698" s="337"/>
      <c r="L698" s="337"/>
      <c r="M698" s="337"/>
      <c r="N698" s="337"/>
      <c r="O698" s="337"/>
      <c r="P698" s="337"/>
      <c r="Q698" s="337"/>
      <c r="R698" s="337"/>
      <c r="S698" s="337"/>
      <c r="T698" s="337"/>
      <c r="U698" s="337"/>
      <c r="V698" s="337"/>
      <c r="W698" s="95"/>
      <c r="X698" s="95"/>
      <c r="Y698" s="95"/>
      <c r="Z698" s="95"/>
      <c r="AA698" s="95"/>
      <c r="AB698" s="95"/>
      <c r="AC698" s="95"/>
      <c r="AD698" s="95"/>
      <c r="AE698" s="95"/>
      <c r="AF698" s="95"/>
      <c r="AG698" s="95"/>
      <c r="AH698" s="95"/>
      <c r="AI698" s="95"/>
      <c r="AJ698" s="95"/>
      <c r="AK698" s="95"/>
      <c r="AL698" s="95"/>
      <c r="AM698" s="95"/>
      <c r="AN698" s="95"/>
      <c r="AO698" s="95"/>
      <c r="AP698" s="95"/>
      <c r="AQ698" s="95"/>
      <c r="AR698" s="95"/>
      <c r="AS698" s="95"/>
    </row>
    <row r="699">
      <c r="A699" s="575"/>
      <c r="B699" s="337"/>
      <c r="C699" s="337"/>
      <c r="D699" s="337"/>
      <c r="E699" s="337"/>
      <c r="F699" s="337"/>
      <c r="G699" s="337"/>
      <c r="H699" s="337"/>
      <c r="I699" s="337"/>
      <c r="J699" s="337"/>
      <c r="K699" s="337"/>
      <c r="L699" s="337"/>
      <c r="M699" s="337"/>
      <c r="N699" s="337"/>
      <c r="O699" s="337"/>
      <c r="P699" s="337"/>
      <c r="Q699" s="337"/>
      <c r="R699" s="337"/>
      <c r="S699" s="337"/>
      <c r="T699" s="337"/>
      <c r="U699" s="337"/>
      <c r="V699" s="337"/>
      <c r="W699" s="95"/>
      <c r="X699" s="95"/>
      <c r="Y699" s="95"/>
      <c r="Z699" s="95"/>
      <c r="AA699" s="95"/>
      <c r="AB699" s="95"/>
      <c r="AC699" s="95"/>
      <c r="AD699" s="95"/>
      <c r="AE699" s="95"/>
      <c r="AF699" s="95"/>
      <c r="AG699" s="95"/>
      <c r="AH699" s="95"/>
      <c r="AI699" s="95"/>
      <c r="AJ699" s="95"/>
      <c r="AK699" s="95"/>
      <c r="AL699" s="95"/>
      <c r="AM699" s="95"/>
      <c r="AN699" s="95"/>
      <c r="AO699" s="95"/>
      <c r="AP699" s="95"/>
      <c r="AQ699" s="95"/>
      <c r="AR699" s="95"/>
      <c r="AS699" s="95"/>
    </row>
    <row r="700">
      <c r="A700" s="575"/>
      <c r="B700" s="337"/>
      <c r="C700" s="337"/>
      <c r="D700" s="337"/>
      <c r="E700" s="337"/>
      <c r="F700" s="337"/>
      <c r="G700" s="337"/>
      <c r="H700" s="337"/>
      <c r="I700" s="337"/>
      <c r="J700" s="337"/>
      <c r="K700" s="337"/>
      <c r="L700" s="337"/>
      <c r="M700" s="337"/>
      <c r="N700" s="337"/>
      <c r="O700" s="337"/>
      <c r="P700" s="337"/>
      <c r="Q700" s="337"/>
      <c r="R700" s="337"/>
      <c r="S700" s="337"/>
      <c r="T700" s="337"/>
      <c r="U700" s="337"/>
      <c r="V700" s="337"/>
      <c r="W700" s="95"/>
      <c r="X700" s="95"/>
      <c r="Y700" s="95"/>
      <c r="Z700" s="95"/>
      <c r="AA700" s="95"/>
      <c r="AB700" s="95"/>
      <c r="AC700" s="95"/>
      <c r="AD700" s="95"/>
      <c r="AE700" s="95"/>
      <c r="AF700" s="95"/>
      <c r="AG700" s="95"/>
      <c r="AH700" s="95"/>
      <c r="AI700" s="95"/>
      <c r="AJ700" s="95"/>
      <c r="AK700" s="95"/>
      <c r="AL700" s="95"/>
      <c r="AM700" s="95"/>
      <c r="AN700" s="95"/>
      <c r="AO700" s="95"/>
      <c r="AP700" s="95"/>
      <c r="AQ700" s="95"/>
      <c r="AR700" s="95"/>
      <c r="AS700" s="95"/>
    </row>
    <row r="701">
      <c r="A701" s="575"/>
      <c r="B701" s="337"/>
      <c r="C701" s="337"/>
      <c r="D701" s="337"/>
      <c r="E701" s="337"/>
      <c r="F701" s="337"/>
      <c r="G701" s="337"/>
      <c r="H701" s="337"/>
      <c r="I701" s="337"/>
      <c r="J701" s="337"/>
      <c r="K701" s="337"/>
      <c r="L701" s="337"/>
      <c r="M701" s="337"/>
      <c r="N701" s="337"/>
      <c r="O701" s="337"/>
      <c r="P701" s="337"/>
      <c r="Q701" s="337"/>
      <c r="R701" s="337"/>
      <c r="S701" s="337"/>
      <c r="T701" s="337"/>
      <c r="U701" s="337"/>
      <c r="V701" s="337"/>
      <c r="W701" s="95"/>
      <c r="X701" s="95"/>
      <c r="Y701" s="95"/>
      <c r="Z701" s="95"/>
      <c r="AA701" s="95"/>
      <c r="AB701" s="95"/>
      <c r="AC701" s="95"/>
      <c r="AD701" s="95"/>
      <c r="AE701" s="95"/>
      <c r="AF701" s="95"/>
      <c r="AG701" s="95"/>
      <c r="AH701" s="95"/>
      <c r="AI701" s="95"/>
      <c r="AJ701" s="95"/>
      <c r="AK701" s="95"/>
      <c r="AL701" s="95"/>
      <c r="AM701" s="95"/>
      <c r="AN701" s="95"/>
      <c r="AO701" s="95"/>
      <c r="AP701" s="95"/>
      <c r="AQ701" s="95"/>
      <c r="AR701" s="95"/>
      <c r="AS701" s="95"/>
    </row>
    <row r="702">
      <c r="A702" s="575"/>
      <c r="B702" s="337"/>
      <c r="C702" s="337"/>
      <c r="D702" s="337"/>
      <c r="E702" s="337"/>
      <c r="F702" s="337"/>
      <c r="G702" s="337"/>
      <c r="H702" s="337"/>
      <c r="I702" s="337"/>
      <c r="J702" s="337"/>
      <c r="K702" s="337"/>
      <c r="L702" s="337"/>
      <c r="M702" s="337"/>
      <c r="N702" s="337"/>
      <c r="O702" s="337"/>
      <c r="P702" s="337"/>
      <c r="Q702" s="337"/>
      <c r="R702" s="337"/>
      <c r="S702" s="337"/>
      <c r="T702" s="337"/>
      <c r="U702" s="337"/>
      <c r="V702" s="337"/>
      <c r="W702" s="95"/>
      <c r="X702" s="95"/>
      <c r="Y702" s="95"/>
      <c r="Z702" s="95"/>
      <c r="AA702" s="95"/>
      <c r="AB702" s="95"/>
      <c r="AC702" s="95"/>
      <c r="AD702" s="95"/>
      <c r="AE702" s="95"/>
      <c r="AF702" s="95"/>
      <c r="AG702" s="95"/>
      <c r="AH702" s="95"/>
      <c r="AI702" s="95"/>
      <c r="AJ702" s="95"/>
      <c r="AK702" s="95"/>
      <c r="AL702" s="95"/>
      <c r="AM702" s="95"/>
      <c r="AN702" s="95"/>
      <c r="AO702" s="95"/>
      <c r="AP702" s="95"/>
      <c r="AQ702" s="95"/>
      <c r="AR702" s="95"/>
      <c r="AS702" s="95"/>
    </row>
    <row r="703">
      <c r="A703" s="575"/>
      <c r="B703" s="337"/>
      <c r="C703" s="337"/>
      <c r="D703" s="337"/>
      <c r="E703" s="337"/>
      <c r="F703" s="337"/>
      <c r="G703" s="337"/>
      <c r="H703" s="337"/>
      <c r="I703" s="337"/>
      <c r="J703" s="337"/>
      <c r="K703" s="337"/>
      <c r="L703" s="337"/>
      <c r="M703" s="337"/>
      <c r="N703" s="337"/>
      <c r="O703" s="337"/>
      <c r="P703" s="337"/>
      <c r="Q703" s="337"/>
      <c r="R703" s="337"/>
      <c r="S703" s="337"/>
      <c r="T703" s="337"/>
      <c r="U703" s="337"/>
      <c r="V703" s="337"/>
      <c r="W703" s="95"/>
      <c r="X703" s="95"/>
      <c r="Y703" s="95"/>
      <c r="Z703" s="95"/>
      <c r="AA703" s="95"/>
      <c r="AB703" s="95"/>
      <c r="AC703" s="95"/>
      <c r="AD703" s="95"/>
      <c r="AE703" s="95"/>
      <c r="AF703" s="95"/>
      <c r="AG703" s="95"/>
      <c r="AH703" s="95"/>
      <c r="AI703" s="95"/>
      <c r="AJ703" s="95"/>
      <c r="AK703" s="95"/>
      <c r="AL703" s="95"/>
      <c r="AM703" s="95"/>
      <c r="AN703" s="95"/>
      <c r="AO703" s="95"/>
      <c r="AP703" s="95"/>
      <c r="AQ703" s="95"/>
      <c r="AR703" s="95"/>
      <c r="AS703" s="95"/>
    </row>
    <row r="704">
      <c r="A704" s="575"/>
      <c r="B704" s="337"/>
      <c r="C704" s="337"/>
      <c r="D704" s="337"/>
      <c r="E704" s="337"/>
      <c r="F704" s="337"/>
      <c r="G704" s="337"/>
      <c r="H704" s="337"/>
      <c r="I704" s="337"/>
      <c r="J704" s="337"/>
      <c r="K704" s="337"/>
      <c r="L704" s="337"/>
      <c r="M704" s="337"/>
      <c r="N704" s="337"/>
      <c r="O704" s="337"/>
      <c r="P704" s="337"/>
      <c r="Q704" s="337"/>
      <c r="R704" s="337"/>
      <c r="S704" s="337"/>
      <c r="T704" s="337"/>
      <c r="U704" s="337"/>
      <c r="V704" s="337"/>
      <c r="W704" s="95"/>
      <c r="X704" s="95"/>
      <c r="Y704" s="95"/>
      <c r="Z704" s="95"/>
      <c r="AA704" s="95"/>
      <c r="AB704" s="95"/>
      <c r="AC704" s="95"/>
      <c r="AD704" s="95"/>
      <c r="AE704" s="95"/>
      <c r="AF704" s="95"/>
      <c r="AG704" s="95"/>
      <c r="AH704" s="95"/>
      <c r="AI704" s="95"/>
      <c r="AJ704" s="95"/>
      <c r="AK704" s="95"/>
      <c r="AL704" s="95"/>
      <c r="AM704" s="95"/>
      <c r="AN704" s="95"/>
      <c r="AO704" s="95"/>
      <c r="AP704" s="95"/>
      <c r="AQ704" s="95"/>
      <c r="AR704" s="95"/>
      <c r="AS704" s="95"/>
    </row>
    <row r="705">
      <c r="A705" s="575"/>
      <c r="B705" s="337"/>
      <c r="C705" s="337"/>
      <c r="D705" s="337"/>
      <c r="E705" s="337"/>
      <c r="F705" s="337"/>
      <c r="G705" s="337"/>
      <c r="H705" s="337"/>
      <c r="I705" s="337"/>
      <c r="J705" s="337"/>
      <c r="K705" s="337"/>
      <c r="L705" s="337"/>
      <c r="M705" s="337"/>
      <c r="N705" s="337"/>
      <c r="O705" s="337"/>
      <c r="P705" s="337"/>
      <c r="Q705" s="337"/>
      <c r="R705" s="337"/>
      <c r="S705" s="337"/>
      <c r="T705" s="337"/>
      <c r="U705" s="337"/>
      <c r="V705" s="337"/>
      <c r="W705" s="95"/>
      <c r="X705" s="95"/>
      <c r="Y705" s="95"/>
      <c r="Z705" s="95"/>
      <c r="AA705" s="95"/>
      <c r="AB705" s="95"/>
      <c r="AC705" s="95"/>
      <c r="AD705" s="95"/>
      <c r="AE705" s="95"/>
      <c r="AF705" s="95"/>
      <c r="AG705" s="95"/>
      <c r="AH705" s="95"/>
      <c r="AI705" s="95"/>
      <c r="AJ705" s="95"/>
      <c r="AK705" s="95"/>
      <c r="AL705" s="95"/>
      <c r="AM705" s="95"/>
      <c r="AN705" s="95"/>
      <c r="AO705" s="95"/>
      <c r="AP705" s="95"/>
      <c r="AQ705" s="95"/>
      <c r="AR705" s="95"/>
      <c r="AS705" s="95"/>
    </row>
    <row r="706">
      <c r="A706" s="575"/>
      <c r="B706" s="337"/>
      <c r="C706" s="337"/>
      <c r="D706" s="337"/>
      <c r="E706" s="337"/>
      <c r="F706" s="337"/>
      <c r="G706" s="337"/>
      <c r="H706" s="337"/>
      <c r="I706" s="337"/>
      <c r="J706" s="337"/>
      <c r="K706" s="337"/>
      <c r="L706" s="337"/>
      <c r="M706" s="337"/>
      <c r="N706" s="337"/>
      <c r="O706" s="337"/>
      <c r="P706" s="337"/>
      <c r="Q706" s="337"/>
      <c r="R706" s="337"/>
      <c r="S706" s="337"/>
      <c r="T706" s="337"/>
      <c r="U706" s="337"/>
      <c r="V706" s="337"/>
      <c r="W706" s="95"/>
      <c r="X706" s="95"/>
      <c r="Y706" s="95"/>
      <c r="Z706" s="95"/>
      <c r="AA706" s="95"/>
      <c r="AB706" s="95"/>
      <c r="AC706" s="95"/>
      <c r="AD706" s="95"/>
      <c r="AE706" s="95"/>
      <c r="AF706" s="95"/>
      <c r="AG706" s="95"/>
      <c r="AH706" s="95"/>
      <c r="AI706" s="95"/>
      <c r="AJ706" s="95"/>
      <c r="AK706" s="95"/>
      <c r="AL706" s="95"/>
      <c r="AM706" s="95"/>
      <c r="AN706" s="95"/>
      <c r="AO706" s="95"/>
      <c r="AP706" s="95"/>
      <c r="AQ706" s="95"/>
      <c r="AR706" s="95"/>
      <c r="AS706" s="95"/>
    </row>
    <row r="707">
      <c r="A707" s="575"/>
      <c r="B707" s="337"/>
      <c r="C707" s="337"/>
      <c r="D707" s="337"/>
      <c r="E707" s="337"/>
      <c r="F707" s="337"/>
      <c r="G707" s="337"/>
      <c r="H707" s="337"/>
      <c r="I707" s="337"/>
      <c r="J707" s="337"/>
      <c r="K707" s="337"/>
      <c r="L707" s="337"/>
      <c r="M707" s="337"/>
      <c r="N707" s="337"/>
      <c r="O707" s="337"/>
      <c r="P707" s="337"/>
      <c r="Q707" s="337"/>
      <c r="R707" s="337"/>
      <c r="S707" s="337"/>
      <c r="T707" s="337"/>
      <c r="U707" s="337"/>
      <c r="V707" s="337"/>
      <c r="W707" s="95"/>
      <c r="X707" s="95"/>
      <c r="Y707" s="95"/>
      <c r="Z707" s="95"/>
      <c r="AA707" s="95"/>
      <c r="AB707" s="95"/>
      <c r="AC707" s="95"/>
      <c r="AD707" s="95"/>
      <c r="AE707" s="95"/>
      <c r="AF707" s="95"/>
      <c r="AG707" s="95"/>
      <c r="AH707" s="95"/>
      <c r="AI707" s="95"/>
      <c r="AJ707" s="95"/>
      <c r="AK707" s="95"/>
      <c r="AL707" s="95"/>
      <c r="AM707" s="95"/>
      <c r="AN707" s="95"/>
      <c r="AO707" s="95"/>
      <c r="AP707" s="95"/>
      <c r="AQ707" s="95"/>
      <c r="AR707" s="95"/>
      <c r="AS707" s="95"/>
    </row>
    <row r="708">
      <c r="A708" s="575"/>
      <c r="B708" s="337"/>
      <c r="C708" s="337"/>
      <c r="D708" s="337"/>
      <c r="E708" s="337"/>
      <c r="F708" s="337"/>
      <c r="G708" s="337"/>
      <c r="H708" s="337"/>
      <c r="I708" s="337"/>
      <c r="J708" s="337"/>
      <c r="K708" s="337"/>
      <c r="L708" s="337"/>
      <c r="M708" s="337"/>
      <c r="N708" s="337"/>
      <c r="O708" s="337"/>
      <c r="P708" s="337"/>
      <c r="Q708" s="337"/>
      <c r="R708" s="337"/>
      <c r="S708" s="337"/>
      <c r="T708" s="337"/>
      <c r="U708" s="337"/>
      <c r="V708" s="337"/>
      <c r="W708" s="95"/>
      <c r="X708" s="95"/>
      <c r="Y708" s="95"/>
      <c r="Z708" s="95"/>
      <c r="AA708" s="95"/>
      <c r="AB708" s="95"/>
      <c r="AC708" s="95"/>
      <c r="AD708" s="95"/>
      <c r="AE708" s="95"/>
      <c r="AF708" s="95"/>
      <c r="AG708" s="95"/>
      <c r="AH708" s="95"/>
      <c r="AI708" s="95"/>
      <c r="AJ708" s="95"/>
      <c r="AK708" s="95"/>
      <c r="AL708" s="95"/>
      <c r="AM708" s="95"/>
      <c r="AN708" s="95"/>
      <c r="AO708" s="95"/>
      <c r="AP708" s="95"/>
      <c r="AQ708" s="95"/>
      <c r="AR708" s="95"/>
      <c r="AS708" s="95"/>
    </row>
    <row r="709">
      <c r="A709" s="575"/>
      <c r="B709" s="337"/>
      <c r="C709" s="337"/>
      <c r="D709" s="337"/>
      <c r="E709" s="337"/>
      <c r="F709" s="337"/>
      <c r="G709" s="337"/>
      <c r="H709" s="337"/>
      <c r="I709" s="337"/>
      <c r="J709" s="337"/>
      <c r="K709" s="337"/>
      <c r="L709" s="337"/>
      <c r="M709" s="337"/>
      <c r="N709" s="337"/>
      <c r="O709" s="337"/>
      <c r="P709" s="337"/>
      <c r="Q709" s="337"/>
      <c r="R709" s="337"/>
      <c r="S709" s="337"/>
      <c r="T709" s="337"/>
      <c r="U709" s="337"/>
      <c r="V709" s="337"/>
      <c r="W709" s="95"/>
      <c r="X709" s="95"/>
      <c r="Y709" s="95"/>
      <c r="Z709" s="95"/>
      <c r="AA709" s="95"/>
      <c r="AB709" s="95"/>
      <c r="AC709" s="95"/>
      <c r="AD709" s="95"/>
      <c r="AE709" s="95"/>
      <c r="AF709" s="95"/>
      <c r="AG709" s="95"/>
      <c r="AH709" s="95"/>
      <c r="AI709" s="95"/>
      <c r="AJ709" s="95"/>
      <c r="AK709" s="95"/>
      <c r="AL709" s="95"/>
      <c r="AM709" s="95"/>
      <c r="AN709" s="95"/>
      <c r="AO709" s="95"/>
      <c r="AP709" s="95"/>
      <c r="AQ709" s="95"/>
      <c r="AR709" s="95"/>
      <c r="AS709" s="95"/>
    </row>
    <row r="710">
      <c r="A710" s="575"/>
      <c r="B710" s="337"/>
      <c r="C710" s="337"/>
      <c r="D710" s="337"/>
      <c r="E710" s="337"/>
      <c r="F710" s="337"/>
      <c r="G710" s="337"/>
      <c r="H710" s="337"/>
      <c r="I710" s="337"/>
      <c r="J710" s="337"/>
      <c r="K710" s="337"/>
      <c r="L710" s="337"/>
      <c r="M710" s="337"/>
      <c r="N710" s="337"/>
      <c r="O710" s="337"/>
      <c r="P710" s="337"/>
      <c r="Q710" s="337"/>
      <c r="R710" s="337"/>
      <c r="S710" s="337"/>
      <c r="T710" s="337"/>
      <c r="U710" s="337"/>
      <c r="V710" s="337"/>
      <c r="W710" s="95"/>
      <c r="X710" s="95"/>
      <c r="Y710" s="95"/>
      <c r="Z710" s="95"/>
      <c r="AA710" s="95"/>
      <c r="AB710" s="95"/>
      <c r="AC710" s="95"/>
      <c r="AD710" s="95"/>
      <c r="AE710" s="95"/>
      <c r="AF710" s="95"/>
      <c r="AG710" s="95"/>
      <c r="AH710" s="95"/>
      <c r="AI710" s="95"/>
      <c r="AJ710" s="95"/>
      <c r="AK710" s="95"/>
      <c r="AL710" s="95"/>
      <c r="AM710" s="95"/>
      <c r="AN710" s="95"/>
      <c r="AO710" s="95"/>
      <c r="AP710" s="95"/>
      <c r="AQ710" s="95"/>
      <c r="AR710" s="95"/>
      <c r="AS710" s="95"/>
    </row>
    <row r="711">
      <c r="A711" s="575"/>
      <c r="B711" s="337"/>
      <c r="C711" s="337"/>
      <c r="D711" s="337"/>
      <c r="E711" s="337"/>
      <c r="F711" s="337"/>
      <c r="G711" s="337"/>
      <c r="H711" s="337"/>
      <c r="I711" s="337"/>
      <c r="J711" s="337"/>
      <c r="K711" s="337"/>
      <c r="L711" s="337"/>
      <c r="M711" s="337"/>
      <c r="N711" s="337"/>
      <c r="O711" s="337"/>
      <c r="P711" s="337"/>
      <c r="Q711" s="337"/>
      <c r="R711" s="337"/>
      <c r="S711" s="337"/>
      <c r="T711" s="337"/>
      <c r="U711" s="337"/>
      <c r="V711" s="337"/>
      <c r="W711" s="95"/>
      <c r="X711" s="95"/>
      <c r="Y711" s="95"/>
      <c r="Z711" s="95"/>
      <c r="AA711" s="95"/>
      <c r="AB711" s="95"/>
      <c r="AC711" s="95"/>
      <c r="AD711" s="95"/>
      <c r="AE711" s="95"/>
      <c r="AF711" s="95"/>
      <c r="AG711" s="95"/>
      <c r="AH711" s="95"/>
      <c r="AI711" s="95"/>
      <c r="AJ711" s="95"/>
      <c r="AK711" s="95"/>
      <c r="AL711" s="95"/>
      <c r="AM711" s="95"/>
      <c r="AN711" s="95"/>
      <c r="AO711" s="95"/>
      <c r="AP711" s="95"/>
      <c r="AQ711" s="95"/>
      <c r="AR711" s="95"/>
      <c r="AS711" s="95"/>
    </row>
    <row r="712">
      <c r="A712" s="575"/>
      <c r="B712" s="337"/>
      <c r="C712" s="337"/>
      <c r="D712" s="337"/>
      <c r="E712" s="337"/>
      <c r="F712" s="337"/>
      <c r="G712" s="337"/>
      <c r="H712" s="337"/>
      <c r="I712" s="337"/>
      <c r="J712" s="337"/>
      <c r="K712" s="337"/>
      <c r="L712" s="337"/>
      <c r="M712" s="337"/>
      <c r="N712" s="337"/>
      <c r="O712" s="337"/>
      <c r="P712" s="337"/>
      <c r="Q712" s="337"/>
      <c r="R712" s="337"/>
      <c r="S712" s="337"/>
      <c r="T712" s="337"/>
      <c r="U712" s="337"/>
      <c r="V712" s="337"/>
      <c r="W712" s="95"/>
      <c r="X712" s="95"/>
      <c r="Y712" s="95"/>
      <c r="Z712" s="95"/>
      <c r="AA712" s="95"/>
      <c r="AB712" s="95"/>
      <c r="AC712" s="95"/>
      <c r="AD712" s="95"/>
      <c r="AE712" s="95"/>
      <c r="AF712" s="95"/>
      <c r="AG712" s="95"/>
      <c r="AH712" s="95"/>
      <c r="AI712" s="95"/>
      <c r="AJ712" s="95"/>
      <c r="AK712" s="95"/>
      <c r="AL712" s="95"/>
      <c r="AM712" s="95"/>
      <c r="AN712" s="95"/>
      <c r="AO712" s="95"/>
      <c r="AP712" s="95"/>
      <c r="AQ712" s="95"/>
      <c r="AR712" s="95"/>
      <c r="AS712" s="95"/>
    </row>
    <row r="713">
      <c r="A713" s="575"/>
      <c r="B713" s="337"/>
      <c r="C713" s="337"/>
      <c r="D713" s="337"/>
      <c r="E713" s="337"/>
      <c r="F713" s="337"/>
      <c r="G713" s="337"/>
      <c r="H713" s="337"/>
      <c r="I713" s="337"/>
      <c r="J713" s="337"/>
      <c r="K713" s="337"/>
      <c r="L713" s="337"/>
      <c r="M713" s="337"/>
      <c r="N713" s="337"/>
      <c r="O713" s="337"/>
      <c r="P713" s="337"/>
      <c r="Q713" s="337"/>
      <c r="R713" s="337"/>
      <c r="S713" s="337"/>
      <c r="T713" s="337"/>
      <c r="U713" s="337"/>
      <c r="V713" s="337"/>
      <c r="W713" s="95"/>
      <c r="X713" s="95"/>
      <c r="Y713" s="95"/>
      <c r="Z713" s="95"/>
      <c r="AA713" s="95"/>
      <c r="AB713" s="95"/>
      <c r="AC713" s="95"/>
      <c r="AD713" s="95"/>
      <c r="AE713" s="95"/>
      <c r="AF713" s="95"/>
      <c r="AG713" s="95"/>
      <c r="AH713" s="95"/>
      <c r="AI713" s="95"/>
      <c r="AJ713" s="95"/>
      <c r="AK713" s="95"/>
      <c r="AL713" s="95"/>
      <c r="AM713" s="95"/>
      <c r="AN713" s="95"/>
      <c r="AO713" s="95"/>
      <c r="AP713" s="95"/>
      <c r="AQ713" s="95"/>
      <c r="AR713" s="95"/>
      <c r="AS713" s="95"/>
    </row>
    <row r="714">
      <c r="A714" s="575"/>
      <c r="B714" s="337"/>
      <c r="C714" s="337"/>
      <c r="D714" s="337"/>
      <c r="E714" s="337"/>
      <c r="F714" s="337"/>
      <c r="G714" s="337"/>
      <c r="H714" s="337"/>
      <c r="I714" s="337"/>
      <c r="J714" s="337"/>
      <c r="K714" s="337"/>
      <c r="L714" s="337"/>
      <c r="M714" s="337"/>
      <c r="N714" s="337"/>
      <c r="O714" s="337"/>
      <c r="P714" s="337"/>
      <c r="Q714" s="337"/>
      <c r="R714" s="337"/>
      <c r="S714" s="337"/>
      <c r="T714" s="337"/>
      <c r="U714" s="337"/>
      <c r="V714" s="337"/>
      <c r="W714" s="95"/>
      <c r="X714" s="95"/>
      <c r="Y714" s="95"/>
      <c r="Z714" s="95"/>
      <c r="AA714" s="95"/>
      <c r="AB714" s="95"/>
      <c r="AC714" s="95"/>
      <c r="AD714" s="95"/>
      <c r="AE714" s="95"/>
      <c r="AF714" s="95"/>
      <c r="AG714" s="95"/>
      <c r="AH714" s="95"/>
      <c r="AI714" s="95"/>
      <c r="AJ714" s="95"/>
      <c r="AK714" s="95"/>
      <c r="AL714" s="95"/>
      <c r="AM714" s="95"/>
      <c r="AN714" s="95"/>
      <c r="AO714" s="95"/>
      <c r="AP714" s="95"/>
      <c r="AQ714" s="95"/>
      <c r="AR714" s="95"/>
      <c r="AS714" s="95"/>
    </row>
    <row r="715">
      <c r="A715" s="575"/>
      <c r="B715" s="337"/>
      <c r="C715" s="337"/>
      <c r="D715" s="337"/>
      <c r="E715" s="337"/>
      <c r="F715" s="337"/>
      <c r="G715" s="337"/>
      <c r="H715" s="337"/>
      <c r="I715" s="337"/>
      <c r="J715" s="337"/>
      <c r="K715" s="337"/>
      <c r="L715" s="337"/>
      <c r="M715" s="337"/>
      <c r="N715" s="337"/>
      <c r="O715" s="337"/>
      <c r="P715" s="337"/>
      <c r="Q715" s="337"/>
      <c r="R715" s="337"/>
      <c r="S715" s="337"/>
      <c r="T715" s="337"/>
      <c r="U715" s="337"/>
      <c r="V715" s="337"/>
      <c r="W715" s="95"/>
      <c r="X715" s="95"/>
      <c r="Y715" s="95"/>
      <c r="Z715" s="95"/>
      <c r="AA715" s="95"/>
      <c r="AB715" s="95"/>
      <c r="AC715" s="95"/>
      <c r="AD715" s="95"/>
      <c r="AE715" s="95"/>
      <c r="AF715" s="95"/>
      <c r="AG715" s="95"/>
      <c r="AH715" s="95"/>
      <c r="AI715" s="95"/>
      <c r="AJ715" s="95"/>
      <c r="AK715" s="95"/>
      <c r="AL715" s="95"/>
      <c r="AM715" s="95"/>
      <c r="AN715" s="95"/>
      <c r="AO715" s="95"/>
      <c r="AP715" s="95"/>
      <c r="AQ715" s="95"/>
      <c r="AR715" s="95"/>
      <c r="AS715" s="95"/>
    </row>
    <row r="716">
      <c r="A716" s="575"/>
      <c r="B716" s="337"/>
      <c r="C716" s="337"/>
      <c r="D716" s="337"/>
      <c r="E716" s="337"/>
      <c r="F716" s="337"/>
      <c r="G716" s="337"/>
      <c r="H716" s="337"/>
      <c r="I716" s="337"/>
      <c r="J716" s="337"/>
      <c r="K716" s="337"/>
      <c r="L716" s="337"/>
      <c r="M716" s="337"/>
      <c r="N716" s="337"/>
      <c r="O716" s="337"/>
      <c r="P716" s="337"/>
      <c r="Q716" s="337"/>
      <c r="R716" s="337"/>
      <c r="S716" s="337"/>
      <c r="T716" s="337"/>
      <c r="U716" s="337"/>
      <c r="V716" s="337"/>
      <c r="W716" s="95"/>
      <c r="X716" s="95"/>
      <c r="Y716" s="95"/>
      <c r="Z716" s="95"/>
      <c r="AA716" s="95"/>
      <c r="AB716" s="95"/>
      <c r="AC716" s="95"/>
      <c r="AD716" s="95"/>
      <c r="AE716" s="95"/>
      <c r="AF716" s="95"/>
      <c r="AG716" s="95"/>
      <c r="AH716" s="95"/>
      <c r="AI716" s="95"/>
      <c r="AJ716" s="95"/>
      <c r="AK716" s="95"/>
      <c r="AL716" s="95"/>
      <c r="AM716" s="95"/>
      <c r="AN716" s="95"/>
      <c r="AO716" s="95"/>
      <c r="AP716" s="95"/>
      <c r="AQ716" s="95"/>
      <c r="AR716" s="95"/>
      <c r="AS716" s="95"/>
    </row>
    <row r="717">
      <c r="A717" s="575"/>
      <c r="B717" s="337"/>
      <c r="C717" s="337"/>
      <c r="D717" s="337"/>
      <c r="E717" s="337"/>
      <c r="F717" s="337"/>
      <c r="G717" s="337"/>
      <c r="H717" s="337"/>
      <c r="I717" s="337"/>
      <c r="J717" s="337"/>
      <c r="K717" s="337"/>
      <c r="L717" s="337"/>
      <c r="M717" s="337"/>
      <c r="N717" s="337"/>
      <c r="O717" s="337"/>
      <c r="P717" s="337"/>
      <c r="Q717" s="337"/>
      <c r="R717" s="337"/>
      <c r="S717" s="337"/>
      <c r="T717" s="337"/>
      <c r="U717" s="337"/>
      <c r="V717" s="337"/>
      <c r="W717" s="95"/>
      <c r="X717" s="95"/>
      <c r="Y717" s="95"/>
      <c r="Z717" s="95"/>
      <c r="AA717" s="95"/>
      <c r="AB717" s="95"/>
      <c r="AC717" s="95"/>
      <c r="AD717" s="95"/>
      <c r="AE717" s="95"/>
      <c r="AF717" s="95"/>
      <c r="AG717" s="95"/>
      <c r="AH717" s="95"/>
      <c r="AI717" s="95"/>
      <c r="AJ717" s="95"/>
      <c r="AK717" s="95"/>
      <c r="AL717" s="95"/>
      <c r="AM717" s="95"/>
      <c r="AN717" s="95"/>
      <c r="AO717" s="95"/>
      <c r="AP717" s="95"/>
      <c r="AQ717" s="95"/>
      <c r="AR717" s="95"/>
      <c r="AS717" s="95"/>
    </row>
    <row r="718">
      <c r="A718" s="575"/>
      <c r="B718" s="337"/>
      <c r="C718" s="337"/>
      <c r="D718" s="337"/>
      <c r="E718" s="337"/>
      <c r="F718" s="337"/>
      <c r="G718" s="337"/>
      <c r="H718" s="337"/>
      <c r="I718" s="337"/>
      <c r="J718" s="337"/>
      <c r="K718" s="337"/>
      <c r="L718" s="337"/>
      <c r="M718" s="337"/>
      <c r="N718" s="337"/>
      <c r="O718" s="337"/>
      <c r="P718" s="337"/>
      <c r="Q718" s="337"/>
      <c r="R718" s="337"/>
      <c r="S718" s="337"/>
      <c r="T718" s="337"/>
      <c r="U718" s="337"/>
      <c r="V718" s="337"/>
      <c r="W718" s="95"/>
      <c r="X718" s="95"/>
      <c r="Y718" s="95"/>
      <c r="Z718" s="95"/>
      <c r="AA718" s="95"/>
      <c r="AB718" s="95"/>
      <c r="AC718" s="95"/>
      <c r="AD718" s="95"/>
      <c r="AE718" s="95"/>
      <c r="AF718" s="95"/>
      <c r="AG718" s="95"/>
      <c r="AH718" s="95"/>
      <c r="AI718" s="95"/>
      <c r="AJ718" s="95"/>
      <c r="AK718" s="95"/>
      <c r="AL718" s="95"/>
      <c r="AM718" s="95"/>
      <c r="AN718" s="95"/>
      <c r="AO718" s="95"/>
      <c r="AP718" s="95"/>
      <c r="AQ718" s="95"/>
      <c r="AR718" s="95"/>
      <c r="AS718" s="95"/>
    </row>
    <row r="719">
      <c r="A719" s="575"/>
      <c r="B719" s="337"/>
      <c r="C719" s="337"/>
      <c r="D719" s="337"/>
      <c r="E719" s="337"/>
      <c r="F719" s="337"/>
      <c r="G719" s="337"/>
      <c r="H719" s="337"/>
      <c r="I719" s="337"/>
      <c r="J719" s="337"/>
      <c r="K719" s="337"/>
      <c r="L719" s="337"/>
      <c r="M719" s="337"/>
      <c r="N719" s="337"/>
      <c r="O719" s="337"/>
      <c r="P719" s="337"/>
      <c r="Q719" s="337"/>
      <c r="R719" s="337"/>
      <c r="S719" s="337"/>
      <c r="T719" s="337"/>
      <c r="U719" s="337"/>
      <c r="V719" s="337"/>
      <c r="W719" s="95"/>
      <c r="X719" s="95"/>
      <c r="Y719" s="95"/>
      <c r="Z719" s="95"/>
      <c r="AA719" s="95"/>
      <c r="AB719" s="95"/>
      <c r="AC719" s="95"/>
      <c r="AD719" s="95"/>
      <c r="AE719" s="95"/>
      <c r="AF719" s="95"/>
      <c r="AG719" s="95"/>
      <c r="AH719" s="95"/>
      <c r="AI719" s="95"/>
      <c r="AJ719" s="95"/>
      <c r="AK719" s="95"/>
      <c r="AL719" s="95"/>
      <c r="AM719" s="95"/>
      <c r="AN719" s="95"/>
      <c r="AO719" s="95"/>
      <c r="AP719" s="95"/>
      <c r="AQ719" s="95"/>
      <c r="AR719" s="95"/>
      <c r="AS719" s="95"/>
    </row>
    <row r="720">
      <c r="A720" s="575"/>
      <c r="B720" s="337"/>
      <c r="C720" s="337"/>
      <c r="D720" s="337"/>
      <c r="E720" s="337"/>
      <c r="F720" s="337"/>
      <c r="G720" s="337"/>
      <c r="H720" s="337"/>
      <c r="I720" s="337"/>
      <c r="J720" s="337"/>
      <c r="K720" s="337"/>
      <c r="L720" s="337"/>
      <c r="M720" s="337"/>
      <c r="N720" s="337"/>
      <c r="O720" s="337"/>
      <c r="P720" s="337"/>
      <c r="Q720" s="337"/>
      <c r="R720" s="337"/>
      <c r="S720" s="337"/>
      <c r="T720" s="337"/>
      <c r="U720" s="337"/>
      <c r="V720" s="337"/>
      <c r="W720" s="95"/>
      <c r="X720" s="95"/>
      <c r="Y720" s="95"/>
      <c r="Z720" s="95"/>
      <c r="AA720" s="95"/>
      <c r="AB720" s="95"/>
      <c r="AC720" s="95"/>
      <c r="AD720" s="95"/>
      <c r="AE720" s="95"/>
      <c r="AF720" s="95"/>
      <c r="AG720" s="95"/>
      <c r="AH720" s="95"/>
      <c r="AI720" s="95"/>
      <c r="AJ720" s="95"/>
      <c r="AK720" s="95"/>
      <c r="AL720" s="95"/>
      <c r="AM720" s="95"/>
      <c r="AN720" s="95"/>
      <c r="AO720" s="95"/>
      <c r="AP720" s="95"/>
      <c r="AQ720" s="95"/>
      <c r="AR720" s="95"/>
      <c r="AS720" s="95"/>
    </row>
    <row r="721">
      <c r="A721" s="575"/>
      <c r="B721" s="337"/>
      <c r="C721" s="337"/>
      <c r="D721" s="337"/>
      <c r="E721" s="337"/>
      <c r="F721" s="337"/>
      <c r="G721" s="337"/>
      <c r="H721" s="337"/>
      <c r="I721" s="337"/>
      <c r="J721" s="337"/>
      <c r="K721" s="337"/>
      <c r="L721" s="337"/>
      <c r="M721" s="337"/>
      <c r="N721" s="337"/>
      <c r="O721" s="337"/>
      <c r="P721" s="337"/>
      <c r="Q721" s="337"/>
      <c r="R721" s="337"/>
      <c r="S721" s="337"/>
      <c r="T721" s="337"/>
      <c r="U721" s="337"/>
      <c r="V721" s="337"/>
      <c r="W721" s="95"/>
      <c r="X721" s="95"/>
      <c r="Y721" s="95"/>
      <c r="Z721" s="95"/>
      <c r="AA721" s="95"/>
      <c r="AB721" s="95"/>
      <c r="AC721" s="95"/>
      <c r="AD721" s="95"/>
      <c r="AE721" s="95"/>
      <c r="AF721" s="95"/>
      <c r="AG721" s="95"/>
      <c r="AH721" s="95"/>
      <c r="AI721" s="95"/>
      <c r="AJ721" s="95"/>
      <c r="AK721" s="95"/>
      <c r="AL721" s="95"/>
      <c r="AM721" s="95"/>
      <c r="AN721" s="95"/>
      <c r="AO721" s="95"/>
      <c r="AP721" s="95"/>
      <c r="AQ721" s="95"/>
      <c r="AR721" s="95"/>
      <c r="AS721" s="95"/>
    </row>
    <row r="722">
      <c r="A722" s="575"/>
      <c r="B722" s="337"/>
      <c r="C722" s="337"/>
      <c r="D722" s="337"/>
      <c r="E722" s="337"/>
      <c r="F722" s="337"/>
      <c r="G722" s="337"/>
      <c r="H722" s="337"/>
      <c r="I722" s="337"/>
      <c r="J722" s="337"/>
      <c r="K722" s="337"/>
      <c r="L722" s="337"/>
      <c r="M722" s="337"/>
      <c r="N722" s="337"/>
      <c r="O722" s="337"/>
      <c r="P722" s="337"/>
      <c r="Q722" s="337"/>
      <c r="R722" s="337"/>
      <c r="S722" s="337"/>
      <c r="T722" s="337"/>
      <c r="U722" s="337"/>
      <c r="V722" s="337"/>
      <c r="W722" s="95"/>
      <c r="X722" s="95"/>
      <c r="Y722" s="95"/>
      <c r="Z722" s="95"/>
      <c r="AA722" s="95"/>
      <c r="AB722" s="95"/>
      <c r="AC722" s="95"/>
      <c r="AD722" s="95"/>
      <c r="AE722" s="95"/>
      <c r="AF722" s="95"/>
      <c r="AG722" s="95"/>
      <c r="AH722" s="95"/>
      <c r="AI722" s="95"/>
      <c r="AJ722" s="95"/>
      <c r="AK722" s="95"/>
      <c r="AL722" s="95"/>
      <c r="AM722" s="95"/>
      <c r="AN722" s="95"/>
      <c r="AO722" s="95"/>
      <c r="AP722" s="95"/>
      <c r="AQ722" s="95"/>
      <c r="AR722" s="95"/>
      <c r="AS722" s="95"/>
    </row>
    <row r="723">
      <c r="A723" s="575"/>
      <c r="B723" s="337"/>
      <c r="C723" s="337"/>
      <c r="D723" s="337"/>
      <c r="E723" s="337"/>
      <c r="F723" s="337"/>
      <c r="G723" s="337"/>
      <c r="H723" s="337"/>
      <c r="I723" s="337"/>
      <c r="J723" s="337"/>
      <c r="K723" s="337"/>
      <c r="L723" s="337"/>
      <c r="M723" s="337"/>
      <c r="N723" s="337"/>
      <c r="O723" s="337"/>
      <c r="P723" s="337"/>
      <c r="Q723" s="337"/>
      <c r="R723" s="337"/>
      <c r="S723" s="337"/>
      <c r="T723" s="337"/>
      <c r="U723" s="337"/>
      <c r="V723" s="337"/>
      <c r="W723" s="95"/>
      <c r="X723" s="95"/>
      <c r="Y723" s="95"/>
      <c r="Z723" s="95"/>
      <c r="AA723" s="95"/>
      <c r="AB723" s="95"/>
      <c r="AC723" s="95"/>
      <c r="AD723" s="95"/>
      <c r="AE723" s="95"/>
      <c r="AF723" s="95"/>
      <c r="AG723" s="95"/>
      <c r="AH723" s="95"/>
      <c r="AI723" s="95"/>
      <c r="AJ723" s="95"/>
      <c r="AK723" s="95"/>
      <c r="AL723" s="95"/>
      <c r="AM723" s="95"/>
      <c r="AN723" s="95"/>
      <c r="AO723" s="95"/>
      <c r="AP723" s="95"/>
      <c r="AQ723" s="95"/>
      <c r="AR723" s="95"/>
      <c r="AS723" s="95"/>
    </row>
    <row r="724">
      <c r="A724" s="575"/>
      <c r="B724" s="337"/>
      <c r="C724" s="337"/>
      <c r="D724" s="337"/>
      <c r="E724" s="337"/>
      <c r="F724" s="337"/>
      <c r="G724" s="337"/>
      <c r="H724" s="337"/>
      <c r="I724" s="337"/>
      <c r="J724" s="337"/>
      <c r="K724" s="337"/>
      <c r="L724" s="337"/>
      <c r="M724" s="337"/>
      <c r="N724" s="337"/>
      <c r="O724" s="337"/>
      <c r="P724" s="337"/>
      <c r="Q724" s="337"/>
      <c r="R724" s="337"/>
      <c r="S724" s="337"/>
      <c r="T724" s="337"/>
      <c r="U724" s="337"/>
      <c r="V724" s="337"/>
      <c r="W724" s="95"/>
      <c r="X724" s="95"/>
      <c r="Y724" s="95"/>
      <c r="Z724" s="95"/>
      <c r="AA724" s="95"/>
      <c r="AB724" s="95"/>
      <c r="AC724" s="95"/>
      <c r="AD724" s="95"/>
      <c r="AE724" s="95"/>
      <c r="AF724" s="95"/>
      <c r="AG724" s="95"/>
      <c r="AH724" s="95"/>
      <c r="AI724" s="95"/>
      <c r="AJ724" s="95"/>
      <c r="AK724" s="95"/>
      <c r="AL724" s="95"/>
      <c r="AM724" s="95"/>
      <c r="AN724" s="95"/>
      <c r="AO724" s="95"/>
      <c r="AP724" s="95"/>
      <c r="AQ724" s="95"/>
      <c r="AR724" s="95"/>
      <c r="AS724" s="95"/>
    </row>
    <row r="725">
      <c r="A725" s="575"/>
      <c r="B725" s="337"/>
      <c r="C725" s="337"/>
      <c r="D725" s="337"/>
      <c r="E725" s="337"/>
      <c r="F725" s="337"/>
      <c r="G725" s="337"/>
      <c r="H725" s="337"/>
      <c r="I725" s="337"/>
      <c r="J725" s="337"/>
      <c r="K725" s="337"/>
      <c r="L725" s="337"/>
      <c r="M725" s="337"/>
      <c r="N725" s="337"/>
      <c r="O725" s="337"/>
      <c r="P725" s="337"/>
      <c r="Q725" s="337"/>
      <c r="R725" s="337"/>
      <c r="S725" s="337"/>
      <c r="T725" s="337"/>
      <c r="U725" s="337"/>
      <c r="V725" s="337"/>
      <c r="W725" s="95"/>
      <c r="X725" s="95"/>
      <c r="Y725" s="95"/>
      <c r="Z725" s="95"/>
      <c r="AA725" s="95"/>
      <c r="AB725" s="95"/>
      <c r="AC725" s="95"/>
      <c r="AD725" s="95"/>
      <c r="AE725" s="95"/>
      <c r="AF725" s="95"/>
      <c r="AG725" s="95"/>
      <c r="AH725" s="95"/>
      <c r="AI725" s="95"/>
      <c r="AJ725" s="95"/>
      <c r="AK725" s="95"/>
      <c r="AL725" s="95"/>
      <c r="AM725" s="95"/>
      <c r="AN725" s="95"/>
      <c r="AO725" s="95"/>
      <c r="AP725" s="95"/>
      <c r="AQ725" s="95"/>
      <c r="AR725" s="95"/>
      <c r="AS725" s="95"/>
    </row>
    <row r="726">
      <c r="A726" s="575"/>
      <c r="B726" s="337"/>
      <c r="C726" s="337"/>
      <c r="D726" s="337"/>
      <c r="E726" s="337"/>
      <c r="F726" s="337"/>
      <c r="G726" s="337"/>
      <c r="H726" s="337"/>
      <c r="I726" s="337"/>
      <c r="J726" s="337"/>
      <c r="K726" s="337"/>
      <c r="L726" s="337"/>
      <c r="M726" s="337"/>
      <c r="N726" s="337"/>
      <c r="O726" s="337"/>
      <c r="P726" s="337"/>
      <c r="Q726" s="337"/>
      <c r="R726" s="337"/>
      <c r="S726" s="337"/>
      <c r="T726" s="337"/>
      <c r="U726" s="337"/>
      <c r="V726" s="337"/>
      <c r="W726" s="95"/>
      <c r="X726" s="95"/>
      <c r="Y726" s="95"/>
      <c r="Z726" s="95"/>
      <c r="AA726" s="95"/>
      <c r="AB726" s="95"/>
      <c r="AC726" s="95"/>
      <c r="AD726" s="95"/>
      <c r="AE726" s="95"/>
      <c r="AF726" s="95"/>
      <c r="AG726" s="95"/>
      <c r="AH726" s="95"/>
      <c r="AI726" s="95"/>
      <c r="AJ726" s="95"/>
      <c r="AK726" s="95"/>
      <c r="AL726" s="95"/>
      <c r="AM726" s="95"/>
      <c r="AN726" s="95"/>
      <c r="AO726" s="95"/>
      <c r="AP726" s="95"/>
      <c r="AQ726" s="95"/>
      <c r="AR726" s="95"/>
      <c r="AS726" s="95"/>
    </row>
    <row r="727">
      <c r="A727" s="575"/>
      <c r="B727" s="337"/>
      <c r="C727" s="337"/>
      <c r="D727" s="337"/>
      <c r="E727" s="337"/>
      <c r="F727" s="337"/>
      <c r="G727" s="337"/>
      <c r="H727" s="337"/>
      <c r="I727" s="337"/>
      <c r="J727" s="337"/>
      <c r="K727" s="337"/>
      <c r="L727" s="337"/>
      <c r="M727" s="337"/>
      <c r="N727" s="337"/>
      <c r="O727" s="337"/>
      <c r="P727" s="337"/>
      <c r="Q727" s="337"/>
      <c r="R727" s="337"/>
      <c r="S727" s="337"/>
      <c r="T727" s="337"/>
      <c r="U727" s="337"/>
      <c r="V727" s="337"/>
      <c r="W727" s="95"/>
      <c r="X727" s="95"/>
      <c r="Y727" s="95"/>
      <c r="Z727" s="95"/>
      <c r="AA727" s="95"/>
      <c r="AB727" s="95"/>
      <c r="AC727" s="95"/>
      <c r="AD727" s="95"/>
      <c r="AE727" s="95"/>
      <c r="AF727" s="95"/>
      <c r="AG727" s="95"/>
      <c r="AH727" s="95"/>
      <c r="AI727" s="95"/>
      <c r="AJ727" s="95"/>
      <c r="AK727" s="95"/>
      <c r="AL727" s="95"/>
      <c r="AM727" s="95"/>
      <c r="AN727" s="95"/>
      <c r="AO727" s="95"/>
      <c r="AP727" s="95"/>
      <c r="AQ727" s="95"/>
      <c r="AR727" s="95"/>
      <c r="AS727" s="95"/>
    </row>
    <row r="728">
      <c r="A728" s="575"/>
      <c r="B728" s="337"/>
      <c r="C728" s="337"/>
      <c r="D728" s="337"/>
      <c r="E728" s="337"/>
      <c r="F728" s="337"/>
      <c r="G728" s="337"/>
      <c r="H728" s="337"/>
      <c r="I728" s="337"/>
      <c r="J728" s="337"/>
      <c r="K728" s="337"/>
      <c r="L728" s="337"/>
      <c r="M728" s="337"/>
      <c r="N728" s="337"/>
      <c r="O728" s="337"/>
      <c r="P728" s="337"/>
      <c r="Q728" s="337"/>
      <c r="R728" s="337"/>
      <c r="S728" s="337"/>
      <c r="T728" s="337"/>
      <c r="U728" s="337"/>
      <c r="V728" s="337"/>
      <c r="W728" s="95"/>
      <c r="X728" s="95"/>
      <c r="Y728" s="95"/>
      <c r="Z728" s="95"/>
      <c r="AA728" s="95"/>
      <c r="AB728" s="95"/>
      <c r="AC728" s="95"/>
      <c r="AD728" s="95"/>
      <c r="AE728" s="95"/>
      <c r="AF728" s="95"/>
      <c r="AG728" s="95"/>
      <c r="AH728" s="95"/>
      <c r="AI728" s="95"/>
      <c r="AJ728" s="95"/>
      <c r="AK728" s="95"/>
      <c r="AL728" s="95"/>
      <c r="AM728" s="95"/>
      <c r="AN728" s="95"/>
      <c r="AO728" s="95"/>
      <c r="AP728" s="95"/>
      <c r="AQ728" s="95"/>
      <c r="AR728" s="95"/>
      <c r="AS728" s="95"/>
    </row>
    <row r="729">
      <c r="A729" s="575"/>
      <c r="B729" s="337"/>
      <c r="C729" s="337"/>
      <c r="D729" s="337"/>
      <c r="E729" s="337"/>
      <c r="F729" s="337"/>
      <c r="G729" s="337"/>
      <c r="H729" s="337"/>
      <c r="I729" s="337"/>
      <c r="J729" s="337"/>
      <c r="K729" s="337"/>
      <c r="L729" s="337"/>
      <c r="M729" s="337"/>
      <c r="N729" s="337"/>
      <c r="O729" s="337"/>
      <c r="P729" s="337"/>
      <c r="Q729" s="337"/>
      <c r="R729" s="337"/>
      <c r="S729" s="337"/>
      <c r="T729" s="337"/>
      <c r="U729" s="337"/>
      <c r="V729" s="337"/>
      <c r="W729" s="95"/>
      <c r="X729" s="95"/>
      <c r="Y729" s="95"/>
      <c r="Z729" s="95"/>
      <c r="AA729" s="95"/>
      <c r="AB729" s="95"/>
      <c r="AC729" s="95"/>
      <c r="AD729" s="95"/>
      <c r="AE729" s="95"/>
      <c r="AF729" s="95"/>
      <c r="AG729" s="95"/>
      <c r="AH729" s="95"/>
      <c r="AI729" s="95"/>
      <c r="AJ729" s="95"/>
      <c r="AK729" s="95"/>
      <c r="AL729" s="95"/>
      <c r="AM729" s="95"/>
      <c r="AN729" s="95"/>
      <c r="AO729" s="95"/>
      <c r="AP729" s="95"/>
      <c r="AQ729" s="95"/>
      <c r="AR729" s="95"/>
      <c r="AS729" s="95"/>
    </row>
    <row r="730">
      <c r="A730" s="575"/>
      <c r="B730" s="337"/>
      <c r="C730" s="337"/>
      <c r="D730" s="337"/>
      <c r="E730" s="337"/>
      <c r="F730" s="337"/>
      <c r="G730" s="337"/>
      <c r="H730" s="337"/>
      <c r="I730" s="337"/>
      <c r="J730" s="337"/>
      <c r="K730" s="337"/>
      <c r="L730" s="337"/>
      <c r="M730" s="337"/>
      <c r="N730" s="337"/>
      <c r="O730" s="337"/>
      <c r="P730" s="337"/>
      <c r="Q730" s="337"/>
      <c r="R730" s="337"/>
      <c r="S730" s="337"/>
      <c r="T730" s="337"/>
      <c r="U730" s="337"/>
      <c r="V730" s="337"/>
      <c r="W730" s="95"/>
      <c r="X730" s="95"/>
      <c r="Y730" s="95"/>
      <c r="Z730" s="95"/>
      <c r="AA730" s="95"/>
      <c r="AB730" s="95"/>
      <c r="AC730" s="95"/>
      <c r="AD730" s="95"/>
      <c r="AE730" s="95"/>
      <c r="AF730" s="95"/>
      <c r="AG730" s="95"/>
      <c r="AH730" s="95"/>
      <c r="AI730" s="95"/>
      <c r="AJ730" s="95"/>
      <c r="AK730" s="95"/>
      <c r="AL730" s="95"/>
      <c r="AM730" s="95"/>
      <c r="AN730" s="95"/>
      <c r="AO730" s="95"/>
      <c r="AP730" s="95"/>
      <c r="AQ730" s="95"/>
      <c r="AR730" s="95"/>
      <c r="AS730" s="95"/>
    </row>
    <row r="731">
      <c r="A731" s="575"/>
      <c r="B731" s="337"/>
      <c r="C731" s="337"/>
      <c r="D731" s="337"/>
      <c r="E731" s="337"/>
      <c r="F731" s="337"/>
      <c r="G731" s="337"/>
      <c r="H731" s="337"/>
      <c r="I731" s="337"/>
      <c r="J731" s="337"/>
      <c r="K731" s="337"/>
      <c r="L731" s="337"/>
      <c r="M731" s="337"/>
      <c r="N731" s="337"/>
      <c r="O731" s="337"/>
      <c r="P731" s="337"/>
      <c r="Q731" s="337"/>
      <c r="R731" s="337"/>
      <c r="S731" s="337"/>
      <c r="T731" s="337"/>
      <c r="U731" s="337"/>
      <c r="V731" s="337"/>
      <c r="W731" s="95"/>
      <c r="X731" s="95"/>
      <c r="Y731" s="95"/>
      <c r="Z731" s="95"/>
      <c r="AA731" s="95"/>
      <c r="AB731" s="95"/>
      <c r="AC731" s="95"/>
      <c r="AD731" s="95"/>
      <c r="AE731" s="95"/>
      <c r="AF731" s="95"/>
      <c r="AG731" s="95"/>
      <c r="AH731" s="95"/>
      <c r="AI731" s="95"/>
      <c r="AJ731" s="95"/>
      <c r="AK731" s="95"/>
      <c r="AL731" s="95"/>
      <c r="AM731" s="95"/>
      <c r="AN731" s="95"/>
      <c r="AO731" s="95"/>
      <c r="AP731" s="95"/>
      <c r="AQ731" s="95"/>
      <c r="AR731" s="95"/>
      <c r="AS731" s="95"/>
    </row>
    <row r="732">
      <c r="A732" s="575"/>
      <c r="B732" s="337"/>
      <c r="C732" s="337"/>
      <c r="D732" s="337"/>
      <c r="E732" s="337"/>
      <c r="F732" s="337"/>
      <c r="G732" s="337"/>
      <c r="H732" s="337"/>
      <c r="I732" s="337"/>
      <c r="J732" s="337"/>
      <c r="K732" s="337"/>
      <c r="L732" s="337"/>
      <c r="M732" s="337"/>
      <c r="N732" s="337"/>
      <c r="O732" s="337"/>
      <c r="P732" s="337"/>
      <c r="Q732" s="337"/>
      <c r="R732" s="337"/>
      <c r="S732" s="337"/>
      <c r="T732" s="337"/>
      <c r="U732" s="337"/>
      <c r="V732" s="337"/>
      <c r="W732" s="95"/>
      <c r="X732" s="95"/>
      <c r="Y732" s="95"/>
      <c r="Z732" s="95"/>
      <c r="AA732" s="95"/>
      <c r="AB732" s="95"/>
      <c r="AC732" s="95"/>
      <c r="AD732" s="95"/>
      <c r="AE732" s="95"/>
      <c r="AF732" s="95"/>
      <c r="AG732" s="95"/>
      <c r="AH732" s="95"/>
      <c r="AI732" s="95"/>
      <c r="AJ732" s="95"/>
      <c r="AK732" s="95"/>
      <c r="AL732" s="95"/>
      <c r="AM732" s="95"/>
      <c r="AN732" s="95"/>
      <c r="AO732" s="95"/>
      <c r="AP732" s="95"/>
      <c r="AQ732" s="95"/>
      <c r="AR732" s="95"/>
      <c r="AS732" s="95"/>
    </row>
    <row r="733">
      <c r="A733" s="575"/>
      <c r="B733" s="337"/>
      <c r="C733" s="337"/>
      <c r="D733" s="337"/>
      <c r="E733" s="337"/>
      <c r="F733" s="337"/>
      <c r="G733" s="337"/>
      <c r="H733" s="337"/>
      <c r="I733" s="337"/>
      <c r="J733" s="337"/>
      <c r="K733" s="337"/>
      <c r="L733" s="337"/>
      <c r="M733" s="337"/>
      <c r="N733" s="337"/>
      <c r="O733" s="337"/>
      <c r="P733" s="337"/>
      <c r="Q733" s="337"/>
      <c r="R733" s="337"/>
      <c r="S733" s="337"/>
      <c r="T733" s="337"/>
      <c r="U733" s="337"/>
      <c r="V733" s="337"/>
      <c r="W733" s="95"/>
      <c r="X733" s="95"/>
      <c r="Y733" s="95"/>
      <c r="Z733" s="95"/>
      <c r="AA733" s="95"/>
      <c r="AB733" s="95"/>
      <c r="AC733" s="95"/>
      <c r="AD733" s="95"/>
      <c r="AE733" s="95"/>
      <c r="AF733" s="95"/>
      <c r="AG733" s="95"/>
      <c r="AH733" s="95"/>
      <c r="AI733" s="95"/>
      <c r="AJ733" s="95"/>
      <c r="AK733" s="95"/>
      <c r="AL733" s="95"/>
      <c r="AM733" s="95"/>
      <c r="AN733" s="95"/>
      <c r="AO733" s="95"/>
      <c r="AP733" s="95"/>
      <c r="AQ733" s="95"/>
      <c r="AR733" s="95"/>
      <c r="AS733" s="95"/>
    </row>
    <row r="734">
      <c r="A734" s="575"/>
      <c r="B734" s="337"/>
      <c r="C734" s="337"/>
      <c r="D734" s="337"/>
      <c r="E734" s="337"/>
      <c r="F734" s="337"/>
      <c r="G734" s="337"/>
      <c r="H734" s="337"/>
      <c r="I734" s="337"/>
      <c r="J734" s="337"/>
      <c r="K734" s="337"/>
      <c r="L734" s="337"/>
      <c r="M734" s="337"/>
      <c r="N734" s="337"/>
      <c r="O734" s="337"/>
      <c r="P734" s="337"/>
      <c r="Q734" s="337"/>
      <c r="R734" s="337"/>
      <c r="S734" s="337"/>
      <c r="T734" s="337"/>
      <c r="U734" s="337"/>
      <c r="V734" s="337"/>
      <c r="W734" s="95"/>
      <c r="X734" s="95"/>
      <c r="Y734" s="95"/>
      <c r="Z734" s="95"/>
      <c r="AA734" s="95"/>
      <c r="AB734" s="95"/>
      <c r="AC734" s="95"/>
      <c r="AD734" s="95"/>
      <c r="AE734" s="95"/>
      <c r="AF734" s="95"/>
      <c r="AG734" s="95"/>
      <c r="AH734" s="95"/>
      <c r="AI734" s="95"/>
      <c r="AJ734" s="95"/>
      <c r="AK734" s="95"/>
      <c r="AL734" s="95"/>
      <c r="AM734" s="95"/>
      <c r="AN734" s="95"/>
      <c r="AO734" s="95"/>
      <c r="AP734" s="95"/>
      <c r="AQ734" s="95"/>
      <c r="AR734" s="95"/>
      <c r="AS734" s="95"/>
    </row>
    <row r="735">
      <c r="A735" s="575"/>
      <c r="B735" s="337"/>
      <c r="C735" s="337"/>
      <c r="D735" s="337"/>
      <c r="E735" s="337"/>
      <c r="F735" s="337"/>
      <c r="G735" s="337"/>
      <c r="H735" s="337"/>
      <c r="I735" s="337"/>
      <c r="J735" s="337"/>
      <c r="K735" s="337"/>
      <c r="L735" s="337"/>
      <c r="M735" s="337"/>
      <c r="N735" s="337"/>
      <c r="O735" s="337"/>
      <c r="P735" s="337"/>
      <c r="Q735" s="337"/>
      <c r="R735" s="337"/>
      <c r="S735" s="337"/>
      <c r="T735" s="337"/>
      <c r="U735" s="337"/>
      <c r="V735" s="337"/>
      <c r="W735" s="95"/>
      <c r="X735" s="95"/>
      <c r="Y735" s="95"/>
      <c r="Z735" s="95"/>
      <c r="AA735" s="95"/>
      <c r="AB735" s="95"/>
      <c r="AC735" s="95"/>
      <c r="AD735" s="95"/>
      <c r="AE735" s="95"/>
      <c r="AF735" s="95"/>
      <c r="AG735" s="95"/>
      <c r="AH735" s="95"/>
      <c r="AI735" s="95"/>
      <c r="AJ735" s="95"/>
      <c r="AK735" s="95"/>
      <c r="AL735" s="95"/>
      <c r="AM735" s="95"/>
      <c r="AN735" s="95"/>
      <c r="AO735" s="95"/>
      <c r="AP735" s="95"/>
      <c r="AQ735" s="95"/>
      <c r="AR735" s="95"/>
      <c r="AS735" s="95"/>
    </row>
    <row r="736">
      <c r="A736" s="575"/>
      <c r="B736" s="337"/>
      <c r="C736" s="337"/>
      <c r="D736" s="337"/>
      <c r="E736" s="337"/>
      <c r="F736" s="337"/>
      <c r="G736" s="337"/>
      <c r="H736" s="337"/>
      <c r="I736" s="337"/>
      <c r="J736" s="337"/>
      <c r="K736" s="337"/>
      <c r="L736" s="337"/>
      <c r="M736" s="337"/>
      <c r="N736" s="337"/>
      <c r="O736" s="337"/>
      <c r="P736" s="337"/>
      <c r="Q736" s="337"/>
      <c r="R736" s="337"/>
      <c r="S736" s="337"/>
      <c r="T736" s="337"/>
      <c r="U736" s="337"/>
      <c r="V736" s="337"/>
      <c r="W736" s="95"/>
      <c r="X736" s="95"/>
      <c r="Y736" s="95"/>
      <c r="Z736" s="95"/>
      <c r="AA736" s="95"/>
      <c r="AB736" s="95"/>
      <c r="AC736" s="95"/>
      <c r="AD736" s="95"/>
      <c r="AE736" s="95"/>
      <c r="AF736" s="95"/>
      <c r="AG736" s="95"/>
      <c r="AH736" s="95"/>
      <c r="AI736" s="95"/>
      <c r="AJ736" s="95"/>
      <c r="AK736" s="95"/>
      <c r="AL736" s="95"/>
      <c r="AM736" s="95"/>
      <c r="AN736" s="95"/>
      <c r="AO736" s="95"/>
      <c r="AP736" s="95"/>
      <c r="AQ736" s="95"/>
      <c r="AR736" s="95"/>
      <c r="AS736" s="95"/>
    </row>
    <row r="737">
      <c r="A737" s="575"/>
      <c r="B737" s="337"/>
      <c r="C737" s="337"/>
      <c r="D737" s="337"/>
      <c r="E737" s="337"/>
      <c r="F737" s="337"/>
      <c r="G737" s="337"/>
      <c r="H737" s="337"/>
      <c r="I737" s="337"/>
      <c r="J737" s="337"/>
      <c r="K737" s="337"/>
      <c r="L737" s="337"/>
      <c r="M737" s="337"/>
      <c r="N737" s="337"/>
      <c r="O737" s="337"/>
      <c r="P737" s="337"/>
      <c r="Q737" s="337"/>
      <c r="R737" s="337"/>
      <c r="S737" s="337"/>
      <c r="T737" s="337"/>
      <c r="U737" s="337"/>
      <c r="V737" s="337"/>
      <c r="W737" s="95"/>
      <c r="X737" s="95"/>
      <c r="Y737" s="95"/>
      <c r="Z737" s="95"/>
      <c r="AA737" s="95"/>
      <c r="AB737" s="95"/>
      <c r="AC737" s="95"/>
      <c r="AD737" s="95"/>
      <c r="AE737" s="95"/>
      <c r="AF737" s="95"/>
      <c r="AG737" s="95"/>
      <c r="AH737" s="95"/>
      <c r="AI737" s="95"/>
      <c r="AJ737" s="95"/>
      <c r="AK737" s="95"/>
      <c r="AL737" s="95"/>
      <c r="AM737" s="95"/>
      <c r="AN737" s="95"/>
      <c r="AO737" s="95"/>
      <c r="AP737" s="95"/>
      <c r="AQ737" s="95"/>
      <c r="AR737" s="95"/>
      <c r="AS737" s="95"/>
    </row>
    <row r="738">
      <c r="A738" s="575"/>
      <c r="B738" s="337"/>
      <c r="C738" s="337"/>
      <c r="D738" s="337"/>
      <c r="E738" s="337"/>
      <c r="F738" s="337"/>
      <c r="G738" s="337"/>
      <c r="H738" s="337"/>
      <c r="I738" s="337"/>
      <c r="J738" s="337"/>
      <c r="K738" s="337"/>
      <c r="L738" s="337"/>
      <c r="M738" s="337"/>
      <c r="N738" s="337"/>
      <c r="O738" s="337"/>
      <c r="P738" s="337"/>
      <c r="Q738" s="337"/>
      <c r="R738" s="337"/>
      <c r="S738" s="337"/>
      <c r="T738" s="337"/>
      <c r="U738" s="337"/>
      <c r="V738" s="337"/>
      <c r="W738" s="95"/>
      <c r="X738" s="95"/>
      <c r="Y738" s="95"/>
      <c r="Z738" s="95"/>
      <c r="AA738" s="95"/>
      <c r="AB738" s="95"/>
      <c r="AC738" s="95"/>
      <c r="AD738" s="95"/>
      <c r="AE738" s="95"/>
      <c r="AF738" s="95"/>
      <c r="AG738" s="95"/>
      <c r="AH738" s="95"/>
      <c r="AI738" s="95"/>
      <c r="AJ738" s="95"/>
      <c r="AK738" s="95"/>
      <c r="AL738" s="95"/>
      <c r="AM738" s="95"/>
      <c r="AN738" s="95"/>
      <c r="AO738" s="95"/>
      <c r="AP738" s="95"/>
      <c r="AQ738" s="95"/>
      <c r="AR738" s="95"/>
      <c r="AS738" s="95"/>
    </row>
    <row r="739">
      <c r="A739" s="575"/>
      <c r="B739" s="337"/>
      <c r="C739" s="337"/>
      <c r="D739" s="337"/>
      <c r="E739" s="337"/>
      <c r="F739" s="337"/>
      <c r="G739" s="337"/>
      <c r="H739" s="337"/>
      <c r="I739" s="337"/>
      <c r="J739" s="337"/>
      <c r="K739" s="337"/>
      <c r="L739" s="337"/>
      <c r="M739" s="337"/>
      <c r="N739" s="337"/>
      <c r="O739" s="337"/>
      <c r="P739" s="337"/>
      <c r="Q739" s="337"/>
      <c r="R739" s="337"/>
      <c r="S739" s="337"/>
      <c r="T739" s="337"/>
      <c r="U739" s="337"/>
      <c r="V739" s="337"/>
      <c r="W739" s="95"/>
      <c r="X739" s="95"/>
      <c r="Y739" s="95"/>
      <c r="Z739" s="95"/>
      <c r="AA739" s="95"/>
      <c r="AB739" s="95"/>
      <c r="AC739" s="95"/>
      <c r="AD739" s="95"/>
      <c r="AE739" s="95"/>
      <c r="AF739" s="95"/>
      <c r="AG739" s="95"/>
      <c r="AH739" s="95"/>
      <c r="AI739" s="95"/>
      <c r="AJ739" s="95"/>
      <c r="AK739" s="95"/>
      <c r="AL739" s="95"/>
      <c r="AM739" s="95"/>
      <c r="AN739" s="95"/>
      <c r="AO739" s="95"/>
      <c r="AP739" s="95"/>
      <c r="AQ739" s="95"/>
      <c r="AR739" s="95"/>
      <c r="AS739" s="95"/>
    </row>
    <row r="740">
      <c r="A740" s="575"/>
      <c r="B740" s="337"/>
      <c r="C740" s="337"/>
      <c r="D740" s="337"/>
      <c r="E740" s="337"/>
      <c r="F740" s="337"/>
      <c r="G740" s="337"/>
      <c r="H740" s="337"/>
      <c r="I740" s="337"/>
      <c r="J740" s="337"/>
      <c r="K740" s="337"/>
      <c r="L740" s="337"/>
      <c r="M740" s="337"/>
      <c r="N740" s="337"/>
      <c r="O740" s="337"/>
      <c r="P740" s="337"/>
      <c r="Q740" s="337"/>
      <c r="R740" s="337"/>
      <c r="S740" s="337"/>
      <c r="T740" s="337"/>
      <c r="U740" s="337"/>
      <c r="V740" s="337"/>
      <c r="W740" s="95"/>
      <c r="X740" s="95"/>
      <c r="Y740" s="95"/>
      <c r="Z740" s="95"/>
      <c r="AA740" s="95"/>
      <c r="AB740" s="95"/>
      <c r="AC740" s="95"/>
      <c r="AD740" s="95"/>
      <c r="AE740" s="95"/>
      <c r="AF740" s="95"/>
      <c r="AG740" s="95"/>
      <c r="AH740" s="95"/>
      <c r="AI740" s="95"/>
      <c r="AJ740" s="95"/>
      <c r="AK740" s="95"/>
      <c r="AL740" s="95"/>
      <c r="AM740" s="95"/>
      <c r="AN740" s="95"/>
      <c r="AO740" s="95"/>
      <c r="AP740" s="95"/>
      <c r="AQ740" s="95"/>
      <c r="AR740" s="95"/>
      <c r="AS740" s="95"/>
    </row>
    <row r="741">
      <c r="A741" s="575"/>
      <c r="B741" s="337"/>
      <c r="C741" s="337"/>
      <c r="D741" s="337"/>
      <c r="E741" s="337"/>
      <c r="F741" s="337"/>
      <c r="G741" s="337"/>
      <c r="H741" s="337"/>
      <c r="I741" s="337"/>
      <c r="J741" s="337"/>
      <c r="K741" s="337"/>
      <c r="L741" s="337"/>
      <c r="M741" s="337"/>
      <c r="N741" s="337"/>
      <c r="O741" s="337"/>
      <c r="P741" s="337"/>
      <c r="Q741" s="337"/>
      <c r="R741" s="337"/>
      <c r="S741" s="337"/>
      <c r="T741" s="337"/>
      <c r="U741" s="337"/>
      <c r="V741" s="337"/>
      <c r="W741" s="95"/>
      <c r="X741" s="95"/>
      <c r="Y741" s="95"/>
      <c r="Z741" s="95"/>
      <c r="AA741" s="95"/>
      <c r="AB741" s="95"/>
      <c r="AC741" s="95"/>
      <c r="AD741" s="95"/>
      <c r="AE741" s="95"/>
      <c r="AF741" s="95"/>
      <c r="AG741" s="95"/>
      <c r="AH741" s="95"/>
      <c r="AI741" s="95"/>
      <c r="AJ741" s="95"/>
      <c r="AK741" s="95"/>
      <c r="AL741" s="95"/>
      <c r="AM741" s="95"/>
      <c r="AN741" s="95"/>
      <c r="AO741" s="95"/>
      <c r="AP741" s="95"/>
      <c r="AQ741" s="95"/>
      <c r="AR741" s="95"/>
      <c r="AS741" s="95"/>
    </row>
    <row r="742">
      <c r="A742" s="575"/>
      <c r="B742" s="337"/>
      <c r="C742" s="337"/>
      <c r="D742" s="337"/>
      <c r="E742" s="337"/>
      <c r="F742" s="337"/>
      <c r="G742" s="337"/>
      <c r="H742" s="337"/>
      <c r="I742" s="337"/>
      <c r="J742" s="337"/>
      <c r="K742" s="337"/>
      <c r="L742" s="337"/>
      <c r="M742" s="337"/>
      <c r="N742" s="337"/>
      <c r="O742" s="337"/>
      <c r="P742" s="337"/>
      <c r="Q742" s="337"/>
      <c r="R742" s="337"/>
      <c r="S742" s="337"/>
      <c r="T742" s="337"/>
      <c r="U742" s="337"/>
      <c r="V742" s="337"/>
      <c r="W742" s="95"/>
      <c r="X742" s="95"/>
      <c r="Y742" s="95"/>
      <c r="Z742" s="95"/>
      <c r="AA742" s="95"/>
      <c r="AB742" s="95"/>
      <c r="AC742" s="95"/>
      <c r="AD742" s="95"/>
      <c r="AE742" s="95"/>
      <c r="AF742" s="95"/>
      <c r="AG742" s="95"/>
      <c r="AH742" s="95"/>
      <c r="AI742" s="95"/>
      <c r="AJ742" s="95"/>
      <c r="AK742" s="95"/>
      <c r="AL742" s="95"/>
      <c r="AM742" s="95"/>
      <c r="AN742" s="95"/>
      <c r="AO742" s="95"/>
      <c r="AP742" s="95"/>
      <c r="AQ742" s="95"/>
      <c r="AR742" s="95"/>
      <c r="AS742" s="95"/>
    </row>
    <row r="743">
      <c r="A743" s="575"/>
      <c r="B743" s="337"/>
      <c r="C743" s="337"/>
      <c r="D743" s="337"/>
      <c r="E743" s="337"/>
      <c r="F743" s="337"/>
      <c r="G743" s="337"/>
      <c r="H743" s="337"/>
      <c r="I743" s="337"/>
      <c r="J743" s="337"/>
      <c r="K743" s="337"/>
      <c r="L743" s="337"/>
      <c r="M743" s="337"/>
      <c r="N743" s="337"/>
      <c r="O743" s="337"/>
      <c r="P743" s="337"/>
      <c r="Q743" s="337"/>
      <c r="R743" s="337"/>
      <c r="S743" s="337"/>
      <c r="T743" s="337"/>
      <c r="U743" s="337"/>
      <c r="V743" s="337"/>
      <c r="W743" s="95"/>
      <c r="X743" s="95"/>
      <c r="Y743" s="95"/>
      <c r="Z743" s="95"/>
      <c r="AA743" s="95"/>
      <c r="AB743" s="95"/>
      <c r="AC743" s="95"/>
      <c r="AD743" s="95"/>
      <c r="AE743" s="95"/>
      <c r="AF743" s="95"/>
      <c r="AG743" s="95"/>
      <c r="AH743" s="95"/>
      <c r="AI743" s="95"/>
      <c r="AJ743" s="95"/>
      <c r="AK743" s="95"/>
      <c r="AL743" s="95"/>
      <c r="AM743" s="95"/>
      <c r="AN743" s="95"/>
      <c r="AO743" s="95"/>
      <c r="AP743" s="95"/>
      <c r="AQ743" s="95"/>
      <c r="AR743" s="95"/>
      <c r="AS743" s="95"/>
    </row>
    <row r="744">
      <c r="A744" s="575"/>
      <c r="B744" s="337"/>
      <c r="C744" s="337"/>
      <c r="D744" s="337"/>
      <c r="E744" s="337"/>
      <c r="F744" s="337"/>
      <c r="G744" s="337"/>
      <c r="H744" s="337"/>
      <c r="I744" s="337"/>
      <c r="J744" s="337"/>
      <c r="K744" s="337"/>
      <c r="L744" s="337"/>
      <c r="M744" s="337"/>
      <c r="N744" s="337"/>
      <c r="O744" s="337"/>
      <c r="P744" s="337"/>
      <c r="Q744" s="337"/>
      <c r="R744" s="337"/>
      <c r="S744" s="337"/>
      <c r="T744" s="337"/>
      <c r="U744" s="337"/>
      <c r="V744" s="337"/>
      <c r="W744" s="95"/>
      <c r="X744" s="95"/>
      <c r="Y744" s="95"/>
      <c r="Z744" s="95"/>
      <c r="AA744" s="95"/>
      <c r="AB744" s="95"/>
      <c r="AC744" s="95"/>
      <c r="AD744" s="95"/>
      <c r="AE744" s="95"/>
      <c r="AF744" s="95"/>
      <c r="AG744" s="95"/>
      <c r="AH744" s="95"/>
      <c r="AI744" s="95"/>
      <c r="AJ744" s="95"/>
      <c r="AK744" s="95"/>
      <c r="AL744" s="95"/>
      <c r="AM744" s="95"/>
      <c r="AN744" s="95"/>
      <c r="AO744" s="95"/>
      <c r="AP744" s="95"/>
      <c r="AQ744" s="95"/>
      <c r="AR744" s="95"/>
      <c r="AS744" s="95"/>
    </row>
    <row r="745">
      <c r="A745" s="575"/>
      <c r="B745" s="337"/>
      <c r="C745" s="337"/>
      <c r="D745" s="337"/>
      <c r="E745" s="337"/>
      <c r="F745" s="337"/>
      <c r="G745" s="337"/>
      <c r="H745" s="337"/>
      <c r="I745" s="337"/>
      <c r="J745" s="337"/>
      <c r="K745" s="337"/>
      <c r="L745" s="337"/>
      <c r="M745" s="337"/>
      <c r="N745" s="337"/>
      <c r="O745" s="337"/>
      <c r="P745" s="337"/>
      <c r="Q745" s="337"/>
      <c r="R745" s="337"/>
      <c r="S745" s="337"/>
      <c r="T745" s="337"/>
      <c r="U745" s="337"/>
      <c r="V745" s="337"/>
      <c r="W745" s="95"/>
      <c r="X745" s="95"/>
      <c r="Y745" s="95"/>
      <c r="Z745" s="95"/>
      <c r="AA745" s="95"/>
      <c r="AB745" s="95"/>
      <c r="AC745" s="95"/>
      <c r="AD745" s="95"/>
      <c r="AE745" s="95"/>
      <c r="AF745" s="95"/>
      <c r="AG745" s="95"/>
      <c r="AH745" s="95"/>
      <c r="AI745" s="95"/>
      <c r="AJ745" s="95"/>
      <c r="AK745" s="95"/>
      <c r="AL745" s="95"/>
      <c r="AM745" s="95"/>
      <c r="AN745" s="95"/>
      <c r="AO745" s="95"/>
      <c r="AP745" s="95"/>
      <c r="AQ745" s="95"/>
      <c r="AR745" s="95"/>
      <c r="AS745" s="95"/>
    </row>
    <row r="746">
      <c r="A746" s="575"/>
      <c r="B746" s="337"/>
      <c r="C746" s="337"/>
      <c r="D746" s="337"/>
      <c r="E746" s="337"/>
      <c r="F746" s="337"/>
      <c r="G746" s="337"/>
      <c r="H746" s="337"/>
      <c r="I746" s="337"/>
      <c r="J746" s="337"/>
      <c r="K746" s="337"/>
      <c r="L746" s="337"/>
      <c r="M746" s="337"/>
      <c r="N746" s="337"/>
      <c r="O746" s="337"/>
      <c r="P746" s="337"/>
      <c r="Q746" s="337"/>
      <c r="R746" s="337"/>
      <c r="S746" s="337"/>
      <c r="T746" s="337"/>
      <c r="U746" s="337"/>
      <c r="V746" s="337"/>
      <c r="W746" s="95"/>
      <c r="X746" s="95"/>
      <c r="Y746" s="95"/>
      <c r="Z746" s="95"/>
      <c r="AA746" s="95"/>
      <c r="AB746" s="95"/>
      <c r="AC746" s="95"/>
      <c r="AD746" s="95"/>
      <c r="AE746" s="95"/>
      <c r="AF746" s="95"/>
      <c r="AG746" s="95"/>
      <c r="AH746" s="95"/>
      <c r="AI746" s="95"/>
      <c r="AJ746" s="95"/>
      <c r="AK746" s="95"/>
      <c r="AL746" s="95"/>
      <c r="AM746" s="95"/>
      <c r="AN746" s="95"/>
      <c r="AO746" s="95"/>
      <c r="AP746" s="95"/>
      <c r="AQ746" s="95"/>
      <c r="AR746" s="95"/>
      <c r="AS746" s="95"/>
    </row>
    <row r="747">
      <c r="A747" s="575"/>
      <c r="B747" s="337"/>
      <c r="C747" s="337"/>
      <c r="D747" s="337"/>
      <c r="E747" s="337"/>
      <c r="F747" s="337"/>
      <c r="G747" s="337"/>
      <c r="H747" s="337"/>
      <c r="I747" s="337"/>
      <c r="J747" s="337"/>
      <c r="K747" s="337"/>
      <c r="L747" s="337"/>
      <c r="M747" s="337"/>
      <c r="N747" s="337"/>
      <c r="O747" s="337"/>
      <c r="P747" s="337"/>
      <c r="Q747" s="337"/>
      <c r="R747" s="337"/>
      <c r="S747" s="337"/>
      <c r="T747" s="337"/>
      <c r="U747" s="337"/>
      <c r="V747" s="337"/>
      <c r="W747" s="95"/>
      <c r="X747" s="95"/>
      <c r="Y747" s="95"/>
      <c r="Z747" s="95"/>
      <c r="AA747" s="95"/>
      <c r="AB747" s="95"/>
      <c r="AC747" s="95"/>
      <c r="AD747" s="95"/>
      <c r="AE747" s="95"/>
      <c r="AF747" s="95"/>
      <c r="AG747" s="95"/>
      <c r="AH747" s="95"/>
      <c r="AI747" s="95"/>
      <c r="AJ747" s="95"/>
      <c r="AK747" s="95"/>
      <c r="AL747" s="95"/>
      <c r="AM747" s="95"/>
      <c r="AN747" s="95"/>
      <c r="AO747" s="95"/>
      <c r="AP747" s="95"/>
      <c r="AQ747" s="95"/>
      <c r="AR747" s="95"/>
      <c r="AS747" s="95"/>
    </row>
    <row r="748">
      <c r="A748" s="575"/>
      <c r="B748" s="337"/>
      <c r="C748" s="337"/>
      <c r="D748" s="337"/>
      <c r="E748" s="337"/>
      <c r="F748" s="337"/>
      <c r="G748" s="337"/>
      <c r="H748" s="337"/>
      <c r="I748" s="337"/>
      <c r="J748" s="337"/>
      <c r="K748" s="337"/>
      <c r="L748" s="337"/>
      <c r="M748" s="337"/>
      <c r="N748" s="337"/>
      <c r="O748" s="337"/>
      <c r="P748" s="337"/>
      <c r="Q748" s="337"/>
      <c r="R748" s="337"/>
      <c r="S748" s="337"/>
      <c r="T748" s="337"/>
      <c r="U748" s="337"/>
      <c r="V748" s="337"/>
      <c r="W748" s="95"/>
      <c r="X748" s="95"/>
      <c r="Y748" s="95"/>
      <c r="Z748" s="95"/>
      <c r="AA748" s="95"/>
      <c r="AB748" s="95"/>
      <c r="AC748" s="95"/>
      <c r="AD748" s="95"/>
      <c r="AE748" s="95"/>
      <c r="AF748" s="95"/>
      <c r="AG748" s="95"/>
      <c r="AH748" s="95"/>
      <c r="AI748" s="95"/>
      <c r="AJ748" s="95"/>
      <c r="AK748" s="95"/>
      <c r="AL748" s="95"/>
      <c r="AM748" s="95"/>
      <c r="AN748" s="95"/>
      <c r="AO748" s="95"/>
      <c r="AP748" s="95"/>
      <c r="AQ748" s="95"/>
      <c r="AR748" s="95"/>
      <c r="AS748" s="95"/>
    </row>
    <row r="749">
      <c r="A749" s="575"/>
      <c r="B749" s="337"/>
      <c r="C749" s="337"/>
      <c r="D749" s="337"/>
      <c r="E749" s="337"/>
      <c r="F749" s="337"/>
      <c r="G749" s="337"/>
      <c r="H749" s="337"/>
      <c r="I749" s="337"/>
      <c r="J749" s="337"/>
      <c r="K749" s="337"/>
      <c r="L749" s="337"/>
      <c r="M749" s="337"/>
      <c r="N749" s="337"/>
      <c r="O749" s="337"/>
      <c r="P749" s="337"/>
      <c r="Q749" s="337"/>
      <c r="R749" s="337"/>
      <c r="S749" s="337"/>
      <c r="T749" s="337"/>
      <c r="U749" s="337"/>
      <c r="V749" s="337"/>
      <c r="W749" s="95"/>
      <c r="X749" s="95"/>
      <c r="Y749" s="95"/>
      <c r="Z749" s="95"/>
      <c r="AA749" s="95"/>
      <c r="AB749" s="95"/>
      <c r="AC749" s="95"/>
      <c r="AD749" s="95"/>
      <c r="AE749" s="95"/>
      <c r="AF749" s="95"/>
      <c r="AG749" s="95"/>
      <c r="AH749" s="95"/>
      <c r="AI749" s="95"/>
      <c r="AJ749" s="95"/>
      <c r="AK749" s="95"/>
      <c r="AL749" s="95"/>
      <c r="AM749" s="95"/>
      <c r="AN749" s="95"/>
      <c r="AO749" s="95"/>
      <c r="AP749" s="95"/>
      <c r="AQ749" s="95"/>
      <c r="AR749" s="95"/>
      <c r="AS749" s="95"/>
    </row>
    <row r="750">
      <c r="A750" s="575"/>
      <c r="B750" s="337"/>
      <c r="C750" s="337"/>
      <c r="D750" s="337"/>
      <c r="E750" s="337"/>
      <c r="F750" s="337"/>
      <c r="G750" s="337"/>
      <c r="H750" s="337"/>
      <c r="I750" s="337"/>
      <c r="J750" s="337"/>
      <c r="K750" s="337"/>
      <c r="L750" s="337"/>
      <c r="M750" s="337"/>
      <c r="N750" s="337"/>
      <c r="O750" s="337"/>
      <c r="P750" s="337"/>
      <c r="Q750" s="337"/>
      <c r="R750" s="337"/>
      <c r="S750" s="337"/>
      <c r="T750" s="337"/>
      <c r="U750" s="337"/>
      <c r="V750" s="337"/>
      <c r="W750" s="95"/>
      <c r="X750" s="95"/>
      <c r="Y750" s="95"/>
      <c r="Z750" s="95"/>
      <c r="AA750" s="95"/>
      <c r="AB750" s="95"/>
      <c r="AC750" s="95"/>
      <c r="AD750" s="95"/>
      <c r="AE750" s="95"/>
      <c r="AF750" s="95"/>
      <c r="AG750" s="95"/>
      <c r="AH750" s="95"/>
      <c r="AI750" s="95"/>
      <c r="AJ750" s="95"/>
      <c r="AK750" s="95"/>
      <c r="AL750" s="95"/>
      <c r="AM750" s="95"/>
      <c r="AN750" s="95"/>
      <c r="AO750" s="95"/>
      <c r="AP750" s="95"/>
      <c r="AQ750" s="95"/>
      <c r="AR750" s="95"/>
      <c r="AS750" s="95"/>
    </row>
    <row r="751">
      <c r="A751" s="575"/>
      <c r="B751" s="337"/>
      <c r="C751" s="337"/>
      <c r="D751" s="337"/>
      <c r="E751" s="337"/>
      <c r="F751" s="337"/>
      <c r="G751" s="337"/>
      <c r="H751" s="337"/>
      <c r="I751" s="337"/>
      <c r="J751" s="337"/>
      <c r="K751" s="337"/>
      <c r="L751" s="337"/>
      <c r="M751" s="337"/>
      <c r="N751" s="337"/>
      <c r="O751" s="337"/>
      <c r="P751" s="337"/>
      <c r="Q751" s="337"/>
      <c r="R751" s="337"/>
      <c r="S751" s="337"/>
      <c r="T751" s="337"/>
      <c r="U751" s="337"/>
      <c r="V751" s="337"/>
      <c r="W751" s="95"/>
      <c r="X751" s="95"/>
      <c r="Y751" s="95"/>
      <c r="Z751" s="95"/>
      <c r="AA751" s="95"/>
      <c r="AB751" s="95"/>
      <c r="AC751" s="95"/>
      <c r="AD751" s="95"/>
      <c r="AE751" s="95"/>
      <c r="AF751" s="95"/>
      <c r="AG751" s="95"/>
      <c r="AH751" s="95"/>
      <c r="AI751" s="95"/>
      <c r="AJ751" s="95"/>
      <c r="AK751" s="95"/>
      <c r="AL751" s="95"/>
      <c r="AM751" s="95"/>
      <c r="AN751" s="95"/>
      <c r="AO751" s="95"/>
      <c r="AP751" s="95"/>
      <c r="AQ751" s="95"/>
      <c r="AR751" s="95"/>
      <c r="AS751" s="95"/>
    </row>
    <row r="752">
      <c r="A752" s="575"/>
      <c r="B752" s="337"/>
      <c r="C752" s="337"/>
      <c r="D752" s="337"/>
      <c r="E752" s="337"/>
      <c r="F752" s="337"/>
      <c r="G752" s="337"/>
      <c r="H752" s="337"/>
      <c r="I752" s="337"/>
      <c r="J752" s="337"/>
      <c r="K752" s="337"/>
      <c r="L752" s="337"/>
      <c r="M752" s="337"/>
      <c r="N752" s="337"/>
      <c r="O752" s="337"/>
      <c r="P752" s="337"/>
      <c r="Q752" s="337"/>
      <c r="R752" s="337"/>
      <c r="S752" s="337"/>
      <c r="T752" s="337"/>
      <c r="U752" s="337"/>
      <c r="V752" s="337"/>
      <c r="W752" s="95"/>
      <c r="X752" s="95"/>
      <c r="Y752" s="95"/>
      <c r="Z752" s="95"/>
      <c r="AA752" s="95"/>
      <c r="AB752" s="95"/>
      <c r="AC752" s="95"/>
      <c r="AD752" s="95"/>
      <c r="AE752" s="95"/>
      <c r="AF752" s="95"/>
      <c r="AG752" s="95"/>
      <c r="AH752" s="95"/>
      <c r="AI752" s="95"/>
      <c r="AJ752" s="95"/>
      <c r="AK752" s="95"/>
      <c r="AL752" s="95"/>
      <c r="AM752" s="95"/>
      <c r="AN752" s="95"/>
      <c r="AO752" s="95"/>
      <c r="AP752" s="95"/>
      <c r="AQ752" s="95"/>
      <c r="AR752" s="95"/>
      <c r="AS752" s="95"/>
    </row>
    <row r="753">
      <c r="A753" s="575"/>
      <c r="B753" s="337"/>
      <c r="C753" s="337"/>
      <c r="D753" s="337"/>
      <c r="E753" s="337"/>
      <c r="F753" s="337"/>
      <c r="G753" s="337"/>
      <c r="H753" s="337"/>
      <c r="I753" s="337"/>
      <c r="J753" s="337"/>
      <c r="K753" s="337"/>
      <c r="L753" s="337"/>
      <c r="M753" s="337"/>
      <c r="N753" s="337"/>
      <c r="O753" s="337"/>
      <c r="P753" s="337"/>
      <c r="Q753" s="337"/>
      <c r="R753" s="337"/>
      <c r="S753" s="337"/>
      <c r="T753" s="337"/>
      <c r="U753" s="337"/>
      <c r="V753" s="337"/>
      <c r="W753" s="95"/>
      <c r="X753" s="95"/>
      <c r="Y753" s="95"/>
      <c r="Z753" s="95"/>
      <c r="AA753" s="95"/>
      <c r="AB753" s="95"/>
      <c r="AC753" s="95"/>
      <c r="AD753" s="95"/>
      <c r="AE753" s="95"/>
      <c r="AF753" s="95"/>
      <c r="AG753" s="95"/>
      <c r="AH753" s="95"/>
      <c r="AI753" s="95"/>
      <c r="AJ753" s="95"/>
      <c r="AK753" s="95"/>
      <c r="AL753" s="95"/>
      <c r="AM753" s="95"/>
      <c r="AN753" s="95"/>
      <c r="AO753" s="95"/>
      <c r="AP753" s="95"/>
      <c r="AQ753" s="95"/>
      <c r="AR753" s="95"/>
      <c r="AS753" s="95"/>
    </row>
    <row r="754">
      <c r="A754" s="575"/>
      <c r="B754" s="337"/>
      <c r="C754" s="337"/>
      <c r="D754" s="337"/>
      <c r="E754" s="337"/>
      <c r="F754" s="337"/>
      <c r="G754" s="337"/>
      <c r="H754" s="337"/>
      <c r="I754" s="337"/>
      <c r="J754" s="337"/>
      <c r="K754" s="337"/>
      <c r="L754" s="337"/>
      <c r="M754" s="337"/>
      <c r="N754" s="337"/>
      <c r="O754" s="337"/>
      <c r="P754" s="337"/>
      <c r="Q754" s="337"/>
      <c r="R754" s="337"/>
      <c r="S754" s="337"/>
      <c r="T754" s="337"/>
      <c r="U754" s="337"/>
      <c r="V754" s="337"/>
      <c r="W754" s="95"/>
      <c r="X754" s="95"/>
      <c r="Y754" s="95"/>
      <c r="Z754" s="95"/>
      <c r="AA754" s="95"/>
      <c r="AB754" s="95"/>
      <c r="AC754" s="95"/>
      <c r="AD754" s="95"/>
      <c r="AE754" s="95"/>
      <c r="AF754" s="95"/>
      <c r="AG754" s="95"/>
      <c r="AH754" s="95"/>
      <c r="AI754" s="95"/>
      <c r="AJ754" s="95"/>
      <c r="AK754" s="95"/>
      <c r="AL754" s="95"/>
      <c r="AM754" s="95"/>
      <c r="AN754" s="95"/>
      <c r="AO754" s="95"/>
      <c r="AP754" s="95"/>
      <c r="AQ754" s="95"/>
      <c r="AR754" s="95"/>
      <c r="AS754" s="95"/>
    </row>
    <row r="755">
      <c r="A755" s="575"/>
      <c r="B755" s="337"/>
      <c r="C755" s="337"/>
      <c r="D755" s="337"/>
      <c r="E755" s="337"/>
      <c r="F755" s="337"/>
      <c r="G755" s="337"/>
      <c r="H755" s="337"/>
      <c r="I755" s="337"/>
      <c r="J755" s="337"/>
      <c r="K755" s="337"/>
      <c r="L755" s="337"/>
      <c r="M755" s="337"/>
      <c r="N755" s="337"/>
      <c r="O755" s="337"/>
      <c r="P755" s="337"/>
      <c r="Q755" s="337"/>
      <c r="R755" s="337"/>
      <c r="S755" s="337"/>
      <c r="T755" s="337"/>
      <c r="U755" s="337"/>
      <c r="V755" s="337"/>
      <c r="W755" s="95"/>
      <c r="X755" s="95"/>
      <c r="Y755" s="95"/>
      <c r="Z755" s="95"/>
      <c r="AA755" s="95"/>
      <c r="AB755" s="95"/>
      <c r="AC755" s="95"/>
      <c r="AD755" s="95"/>
      <c r="AE755" s="95"/>
      <c r="AF755" s="95"/>
      <c r="AG755" s="95"/>
      <c r="AH755" s="95"/>
      <c r="AI755" s="95"/>
      <c r="AJ755" s="95"/>
      <c r="AK755" s="95"/>
      <c r="AL755" s="95"/>
      <c r="AM755" s="95"/>
      <c r="AN755" s="95"/>
      <c r="AO755" s="95"/>
      <c r="AP755" s="95"/>
      <c r="AQ755" s="95"/>
      <c r="AR755" s="95"/>
      <c r="AS755" s="95"/>
    </row>
    <row r="756">
      <c r="A756" s="575"/>
      <c r="B756" s="337"/>
      <c r="C756" s="337"/>
      <c r="D756" s="337"/>
      <c r="E756" s="337"/>
      <c r="F756" s="337"/>
      <c r="G756" s="337"/>
      <c r="H756" s="337"/>
      <c r="I756" s="337"/>
      <c r="J756" s="337"/>
      <c r="K756" s="337"/>
      <c r="L756" s="337"/>
      <c r="M756" s="337"/>
      <c r="N756" s="337"/>
      <c r="O756" s="337"/>
      <c r="P756" s="337"/>
      <c r="Q756" s="337"/>
      <c r="R756" s="337"/>
      <c r="S756" s="337"/>
      <c r="T756" s="337"/>
      <c r="U756" s="337"/>
      <c r="V756" s="337"/>
      <c r="W756" s="95"/>
      <c r="X756" s="95"/>
      <c r="Y756" s="95"/>
      <c r="Z756" s="95"/>
      <c r="AA756" s="95"/>
      <c r="AB756" s="95"/>
      <c r="AC756" s="95"/>
      <c r="AD756" s="95"/>
      <c r="AE756" s="95"/>
      <c r="AF756" s="95"/>
      <c r="AG756" s="95"/>
      <c r="AH756" s="95"/>
      <c r="AI756" s="95"/>
      <c r="AJ756" s="95"/>
      <c r="AK756" s="95"/>
      <c r="AL756" s="95"/>
      <c r="AM756" s="95"/>
      <c r="AN756" s="95"/>
      <c r="AO756" s="95"/>
      <c r="AP756" s="95"/>
      <c r="AQ756" s="95"/>
      <c r="AR756" s="95"/>
      <c r="AS756" s="95"/>
    </row>
    <row r="757">
      <c r="A757" s="575"/>
      <c r="B757" s="337"/>
      <c r="C757" s="337"/>
      <c r="D757" s="337"/>
      <c r="E757" s="337"/>
      <c r="F757" s="337"/>
      <c r="G757" s="337"/>
      <c r="H757" s="337"/>
      <c r="I757" s="337"/>
      <c r="J757" s="337"/>
      <c r="K757" s="337"/>
      <c r="L757" s="337"/>
      <c r="M757" s="337"/>
      <c r="N757" s="337"/>
      <c r="O757" s="337"/>
      <c r="P757" s="337"/>
      <c r="Q757" s="337"/>
      <c r="R757" s="337"/>
      <c r="S757" s="337"/>
      <c r="T757" s="337"/>
      <c r="U757" s="337"/>
      <c r="V757" s="337"/>
      <c r="W757" s="95"/>
      <c r="X757" s="95"/>
      <c r="Y757" s="95"/>
      <c r="Z757" s="95"/>
      <c r="AA757" s="95"/>
      <c r="AB757" s="95"/>
      <c r="AC757" s="95"/>
      <c r="AD757" s="95"/>
      <c r="AE757" s="95"/>
      <c r="AF757" s="95"/>
      <c r="AG757" s="95"/>
      <c r="AH757" s="95"/>
      <c r="AI757" s="95"/>
      <c r="AJ757" s="95"/>
      <c r="AK757" s="95"/>
      <c r="AL757" s="95"/>
      <c r="AM757" s="95"/>
      <c r="AN757" s="95"/>
      <c r="AO757" s="95"/>
      <c r="AP757" s="95"/>
      <c r="AQ757" s="95"/>
      <c r="AR757" s="95"/>
      <c r="AS757" s="95"/>
    </row>
    <row r="758">
      <c r="A758" s="575"/>
      <c r="B758" s="337"/>
      <c r="C758" s="337"/>
      <c r="D758" s="337"/>
      <c r="E758" s="337"/>
      <c r="F758" s="337"/>
      <c r="G758" s="337"/>
      <c r="H758" s="337"/>
      <c r="I758" s="337"/>
      <c r="J758" s="337"/>
      <c r="K758" s="337"/>
      <c r="L758" s="337"/>
      <c r="M758" s="337"/>
      <c r="N758" s="337"/>
      <c r="O758" s="337"/>
      <c r="P758" s="337"/>
      <c r="Q758" s="337"/>
      <c r="R758" s="337"/>
      <c r="S758" s="337"/>
      <c r="T758" s="337"/>
      <c r="U758" s="337"/>
      <c r="V758" s="337"/>
      <c r="W758" s="95"/>
      <c r="X758" s="95"/>
      <c r="Y758" s="95"/>
      <c r="Z758" s="95"/>
      <c r="AA758" s="95"/>
      <c r="AB758" s="95"/>
      <c r="AC758" s="95"/>
      <c r="AD758" s="95"/>
      <c r="AE758" s="95"/>
      <c r="AF758" s="95"/>
      <c r="AG758" s="95"/>
      <c r="AH758" s="95"/>
      <c r="AI758" s="95"/>
      <c r="AJ758" s="95"/>
      <c r="AK758" s="95"/>
      <c r="AL758" s="95"/>
      <c r="AM758" s="95"/>
      <c r="AN758" s="95"/>
      <c r="AO758" s="95"/>
      <c r="AP758" s="95"/>
      <c r="AQ758" s="95"/>
      <c r="AR758" s="95"/>
      <c r="AS758" s="95"/>
    </row>
    <row r="759">
      <c r="A759" s="575"/>
      <c r="B759" s="337"/>
      <c r="C759" s="337"/>
      <c r="D759" s="337"/>
      <c r="E759" s="337"/>
      <c r="F759" s="337"/>
      <c r="G759" s="337"/>
      <c r="H759" s="337"/>
      <c r="I759" s="337"/>
      <c r="J759" s="337"/>
      <c r="K759" s="337"/>
      <c r="L759" s="337"/>
      <c r="M759" s="337"/>
      <c r="N759" s="337"/>
      <c r="O759" s="337"/>
      <c r="P759" s="337"/>
      <c r="Q759" s="337"/>
      <c r="R759" s="337"/>
      <c r="S759" s="337"/>
      <c r="T759" s="337"/>
      <c r="U759" s="337"/>
      <c r="V759" s="337"/>
      <c r="W759" s="95"/>
      <c r="X759" s="95"/>
      <c r="Y759" s="95"/>
      <c r="Z759" s="95"/>
      <c r="AA759" s="95"/>
      <c r="AB759" s="95"/>
      <c r="AC759" s="95"/>
      <c r="AD759" s="95"/>
      <c r="AE759" s="95"/>
      <c r="AF759" s="95"/>
      <c r="AG759" s="95"/>
      <c r="AH759" s="95"/>
      <c r="AI759" s="95"/>
      <c r="AJ759" s="95"/>
      <c r="AK759" s="95"/>
      <c r="AL759" s="95"/>
      <c r="AM759" s="95"/>
      <c r="AN759" s="95"/>
      <c r="AO759" s="95"/>
      <c r="AP759" s="95"/>
      <c r="AQ759" s="95"/>
      <c r="AR759" s="95"/>
      <c r="AS759" s="95"/>
    </row>
    <row r="760">
      <c r="A760" s="575"/>
      <c r="B760" s="337"/>
      <c r="C760" s="337"/>
      <c r="D760" s="337"/>
      <c r="E760" s="337"/>
      <c r="F760" s="337"/>
      <c r="G760" s="337"/>
      <c r="H760" s="337"/>
      <c r="I760" s="337"/>
      <c r="J760" s="337"/>
      <c r="K760" s="337"/>
      <c r="L760" s="337"/>
      <c r="M760" s="337"/>
      <c r="N760" s="337"/>
      <c r="O760" s="337"/>
      <c r="P760" s="337"/>
      <c r="Q760" s="337"/>
      <c r="R760" s="337"/>
      <c r="S760" s="337"/>
      <c r="T760" s="337"/>
      <c r="U760" s="337"/>
      <c r="V760" s="337"/>
      <c r="W760" s="95"/>
      <c r="X760" s="95"/>
      <c r="Y760" s="95"/>
      <c r="Z760" s="95"/>
      <c r="AA760" s="95"/>
      <c r="AB760" s="95"/>
      <c r="AC760" s="95"/>
      <c r="AD760" s="95"/>
      <c r="AE760" s="95"/>
      <c r="AF760" s="95"/>
      <c r="AG760" s="95"/>
      <c r="AH760" s="95"/>
      <c r="AI760" s="95"/>
      <c r="AJ760" s="95"/>
      <c r="AK760" s="95"/>
      <c r="AL760" s="95"/>
      <c r="AM760" s="95"/>
      <c r="AN760" s="95"/>
      <c r="AO760" s="95"/>
      <c r="AP760" s="95"/>
      <c r="AQ760" s="95"/>
      <c r="AR760" s="95"/>
      <c r="AS760" s="95"/>
    </row>
    <row r="761">
      <c r="A761" s="575"/>
      <c r="B761" s="337"/>
      <c r="C761" s="337"/>
      <c r="D761" s="337"/>
      <c r="E761" s="337"/>
      <c r="F761" s="337"/>
      <c r="G761" s="337"/>
      <c r="H761" s="337"/>
      <c r="I761" s="337"/>
      <c r="J761" s="337"/>
      <c r="K761" s="337"/>
      <c r="L761" s="337"/>
      <c r="M761" s="337"/>
      <c r="N761" s="337"/>
      <c r="O761" s="337"/>
      <c r="P761" s="337"/>
      <c r="Q761" s="337"/>
      <c r="R761" s="337"/>
      <c r="S761" s="337"/>
      <c r="T761" s="337"/>
      <c r="U761" s="337"/>
      <c r="V761" s="337"/>
      <c r="W761" s="95"/>
      <c r="X761" s="95"/>
      <c r="Y761" s="95"/>
      <c r="Z761" s="95"/>
      <c r="AA761" s="95"/>
      <c r="AB761" s="95"/>
      <c r="AC761" s="95"/>
      <c r="AD761" s="95"/>
      <c r="AE761" s="95"/>
      <c r="AF761" s="95"/>
      <c r="AG761" s="95"/>
      <c r="AH761" s="95"/>
      <c r="AI761" s="95"/>
      <c r="AJ761" s="95"/>
      <c r="AK761" s="95"/>
      <c r="AL761" s="95"/>
      <c r="AM761" s="95"/>
      <c r="AN761" s="95"/>
      <c r="AO761" s="95"/>
      <c r="AP761" s="95"/>
      <c r="AQ761" s="95"/>
      <c r="AR761" s="95"/>
      <c r="AS761" s="95"/>
    </row>
    <row r="762">
      <c r="A762" s="575"/>
      <c r="B762" s="337"/>
      <c r="C762" s="337"/>
      <c r="D762" s="337"/>
      <c r="E762" s="337"/>
      <c r="F762" s="337"/>
      <c r="G762" s="337"/>
      <c r="H762" s="337"/>
      <c r="I762" s="337"/>
      <c r="J762" s="337"/>
      <c r="K762" s="337"/>
      <c r="L762" s="337"/>
      <c r="M762" s="337"/>
      <c r="N762" s="337"/>
      <c r="O762" s="337"/>
      <c r="P762" s="337"/>
      <c r="Q762" s="337"/>
      <c r="R762" s="337"/>
      <c r="S762" s="337"/>
      <c r="T762" s="337"/>
      <c r="U762" s="337"/>
      <c r="V762" s="337"/>
      <c r="W762" s="95"/>
      <c r="X762" s="95"/>
      <c r="Y762" s="95"/>
      <c r="Z762" s="95"/>
      <c r="AA762" s="95"/>
      <c r="AB762" s="95"/>
      <c r="AC762" s="95"/>
      <c r="AD762" s="95"/>
      <c r="AE762" s="95"/>
      <c r="AF762" s="95"/>
      <c r="AG762" s="95"/>
      <c r="AH762" s="95"/>
      <c r="AI762" s="95"/>
      <c r="AJ762" s="95"/>
      <c r="AK762" s="95"/>
      <c r="AL762" s="95"/>
      <c r="AM762" s="95"/>
      <c r="AN762" s="95"/>
      <c r="AO762" s="95"/>
      <c r="AP762" s="95"/>
      <c r="AQ762" s="95"/>
      <c r="AR762" s="95"/>
      <c r="AS762" s="95"/>
    </row>
    <row r="763">
      <c r="A763" s="575"/>
      <c r="B763" s="337"/>
      <c r="C763" s="337"/>
      <c r="D763" s="337"/>
      <c r="E763" s="337"/>
      <c r="F763" s="337"/>
      <c r="G763" s="337"/>
      <c r="H763" s="337"/>
      <c r="I763" s="337"/>
      <c r="J763" s="337"/>
      <c r="K763" s="337"/>
      <c r="L763" s="337"/>
      <c r="M763" s="337"/>
      <c r="N763" s="337"/>
      <c r="O763" s="337"/>
      <c r="P763" s="337"/>
      <c r="Q763" s="337"/>
      <c r="R763" s="337"/>
      <c r="S763" s="337"/>
      <c r="T763" s="337"/>
      <c r="U763" s="337"/>
      <c r="V763" s="337"/>
      <c r="W763" s="95"/>
      <c r="X763" s="95"/>
      <c r="Y763" s="95"/>
      <c r="Z763" s="95"/>
      <c r="AA763" s="95"/>
      <c r="AB763" s="95"/>
      <c r="AC763" s="95"/>
      <c r="AD763" s="95"/>
      <c r="AE763" s="95"/>
      <c r="AF763" s="95"/>
      <c r="AG763" s="95"/>
      <c r="AH763" s="95"/>
      <c r="AI763" s="95"/>
      <c r="AJ763" s="95"/>
      <c r="AK763" s="95"/>
      <c r="AL763" s="95"/>
      <c r="AM763" s="95"/>
      <c r="AN763" s="95"/>
      <c r="AO763" s="95"/>
      <c r="AP763" s="95"/>
      <c r="AQ763" s="95"/>
      <c r="AR763" s="95"/>
      <c r="AS763" s="95"/>
    </row>
    <row r="764">
      <c r="A764" s="575"/>
      <c r="B764" s="337"/>
      <c r="C764" s="337"/>
      <c r="D764" s="337"/>
      <c r="E764" s="337"/>
      <c r="F764" s="337"/>
      <c r="G764" s="337"/>
      <c r="H764" s="337"/>
      <c r="I764" s="337"/>
      <c r="J764" s="337"/>
      <c r="K764" s="337"/>
      <c r="L764" s="337"/>
      <c r="M764" s="337"/>
      <c r="N764" s="337"/>
      <c r="O764" s="337"/>
      <c r="P764" s="337"/>
      <c r="Q764" s="337"/>
      <c r="R764" s="337"/>
      <c r="S764" s="337"/>
      <c r="T764" s="337"/>
      <c r="U764" s="337"/>
      <c r="V764" s="337"/>
      <c r="W764" s="95"/>
      <c r="X764" s="95"/>
      <c r="Y764" s="95"/>
      <c r="Z764" s="95"/>
      <c r="AA764" s="95"/>
      <c r="AB764" s="95"/>
      <c r="AC764" s="95"/>
      <c r="AD764" s="95"/>
      <c r="AE764" s="95"/>
      <c r="AF764" s="95"/>
      <c r="AG764" s="95"/>
      <c r="AH764" s="95"/>
      <c r="AI764" s="95"/>
      <c r="AJ764" s="95"/>
      <c r="AK764" s="95"/>
      <c r="AL764" s="95"/>
      <c r="AM764" s="95"/>
      <c r="AN764" s="95"/>
      <c r="AO764" s="95"/>
      <c r="AP764" s="95"/>
      <c r="AQ764" s="95"/>
      <c r="AR764" s="95"/>
      <c r="AS764" s="95"/>
    </row>
    <row r="765">
      <c r="A765" s="575"/>
      <c r="B765" s="337"/>
      <c r="C765" s="337"/>
      <c r="D765" s="337"/>
      <c r="E765" s="337"/>
      <c r="F765" s="337"/>
      <c r="G765" s="337"/>
      <c r="H765" s="337"/>
      <c r="I765" s="337"/>
      <c r="J765" s="337"/>
      <c r="K765" s="337"/>
      <c r="L765" s="337"/>
      <c r="M765" s="337"/>
      <c r="N765" s="337"/>
      <c r="O765" s="337"/>
      <c r="P765" s="337"/>
      <c r="Q765" s="337"/>
      <c r="R765" s="337"/>
      <c r="S765" s="337"/>
      <c r="T765" s="337"/>
      <c r="U765" s="337"/>
      <c r="V765" s="337"/>
      <c r="W765" s="95"/>
      <c r="X765" s="95"/>
      <c r="Y765" s="95"/>
      <c r="Z765" s="95"/>
      <c r="AA765" s="95"/>
      <c r="AB765" s="95"/>
      <c r="AC765" s="95"/>
      <c r="AD765" s="95"/>
      <c r="AE765" s="95"/>
      <c r="AF765" s="95"/>
      <c r="AG765" s="95"/>
      <c r="AH765" s="95"/>
      <c r="AI765" s="95"/>
      <c r="AJ765" s="95"/>
      <c r="AK765" s="95"/>
      <c r="AL765" s="95"/>
      <c r="AM765" s="95"/>
      <c r="AN765" s="95"/>
      <c r="AO765" s="95"/>
      <c r="AP765" s="95"/>
      <c r="AQ765" s="95"/>
      <c r="AR765" s="95"/>
      <c r="AS765" s="95"/>
    </row>
    <row r="766">
      <c r="A766" s="575"/>
      <c r="B766" s="337"/>
      <c r="C766" s="337"/>
      <c r="D766" s="337"/>
      <c r="E766" s="337"/>
      <c r="F766" s="337"/>
      <c r="G766" s="337"/>
      <c r="H766" s="337"/>
      <c r="I766" s="337"/>
      <c r="J766" s="337"/>
      <c r="K766" s="337"/>
      <c r="L766" s="337"/>
      <c r="M766" s="337"/>
      <c r="N766" s="337"/>
      <c r="O766" s="337"/>
      <c r="P766" s="337"/>
      <c r="Q766" s="337"/>
      <c r="R766" s="337"/>
      <c r="S766" s="337"/>
      <c r="T766" s="337"/>
      <c r="U766" s="337"/>
      <c r="V766" s="337"/>
      <c r="W766" s="95"/>
      <c r="X766" s="95"/>
      <c r="Y766" s="95"/>
      <c r="Z766" s="95"/>
      <c r="AA766" s="95"/>
      <c r="AB766" s="95"/>
      <c r="AC766" s="95"/>
      <c r="AD766" s="95"/>
      <c r="AE766" s="95"/>
      <c r="AF766" s="95"/>
      <c r="AG766" s="95"/>
      <c r="AH766" s="95"/>
      <c r="AI766" s="95"/>
      <c r="AJ766" s="95"/>
      <c r="AK766" s="95"/>
      <c r="AL766" s="95"/>
      <c r="AM766" s="95"/>
      <c r="AN766" s="95"/>
      <c r="AO766" s="95"/>
      <c r="AP766" s="95"/>
      <c r="AQ766" s="95"/>
      <c r="AR766" s="95"/>
      <c r="AS766" s="95"/>
    </row>
    <row r="767">
      <c r="A767" s="575"/>
      <c r="B767" s="337"/>
      <c r="C767" s="337"/>
      <c r="D767" s="337"/>
      <c r="E767" s="337"/>
      <c r="F767" s="337"/>
      <c r="G767" s="337"/>
      <c r="H767" s="337"/>
      <c r="I767" s="337"/>
      <c r="J767" s="337"/>
      <c r="K767" s="337"/>
      <c r="L767" s="337"/>
      <c r="M767" s="337"/>
      <c r="N767" s="337"/>
      <c r="O767" s="337"/>
      <c r="P767" s="337"/>
      <c r="Q767" s="337"/>
      <c r="R767" s="337"/>
      <c r="S767" s="337"/>
      <c r="T767" s="337"/>
      <c r="U767" s="337"/>
      <c r="V767" s="337"/>
      <c r="W767" s="95"/>
      <c r="X767" s="95"/>
      <c r="Y767" s="95"/>
      <c r="Z767" s="95"/>
      <c r="AA767" s="95"/>
      <c r="AB767" s="95"/>
      <c r="AC767" s="95"/>
      <c r="AD767" s="95"/>
      <c r="AE767" s="95"/>
      <c r="AF767" s="95"/>
      <c r="AG767" s="95"/>
      <c r="AH767" s="95"/>
      <c r="AI767" s="95"/>
      <c r="AJ767" s="95"/>
      <c r="AK767" s="95"/>
      <c r="AL767" s="95"/>
      <c r="AM767" s="95"/>
      <c r="AN767" s="95"/>
      <c r="AO767" s="95"/>
      <c r="AP767" s="95"/>
      <c r="AQ767" s="95"/>
      <c r="AR767" s="95"/>
      <c r="AS767" s="95"/>
    </row>
    <row r="768">
      <c r="A768" s="575"/>
      <c r="B768" s="337"/>
      <c r="C768" s="337"/>
      <c r="D768" s="337"/>
      <c r="E768" s="337"/>
      <c r="F768" s="337"/>
      <c r="G768" s="337"/>
      <c r="H768" s="337"/>
      <c r="I768" s="337"/>
      <c r="J768" s="337"/>
      <c r="K768" s="337"/>
      <c r="L768" s="337"/>
      <c r="M768" s="337"/>
      <c r="N768" s="337"/>
      <c r="O768" s="337"/>
      <c r="P768" s="337"/>
      <c r="Q768" s="337"/>
      <c r="R768" s="337"/>
      <c r="S768" s="337"/>
      <c r="T768" s="337"/>
      <c r="U768" s="337"/>
      <c r="V768" s="337"/>
      <c r="W768" s="95"/>
      <c r="X768" s="95"/>
      <c r="Y768" s="95"/>
      <c r="Z768" s="95"/>
      <c r="AA768" s="95"/>
      <c r="AB768" s="95"/>
      <c r="AC768" s="95"/>
      <c r="AD768" s="95"/>
      <c r="AE768" s="95"/>
      <c r="AF768" s="95"/>
      <c r="AG768" s="95"/>
      <c r="AH768" s="95"/>
      <c r="AI768" s="95"/>
      <c r="AJ768" s="95"/>
      <c r="AK768" s="95"/>
      <c r="AL768" s="95"/>
      <c r="AM768" s="95"/>
      <c r="AN768" s="95"/>
      <c r="AO768" s="95"/>
      <c r="AP768" s="95"/>
      <c r="AQ768" s="95"/>
      <c r="AR768" s="95"/>
      <c r="AS768" s="95"/>
    </row>
    <row r="769">
      <c r="A769" s="575"/>
      <c r="B769" s="337"/>
      <c r="C769" s="337"/>
      <c r="D769" s="337"/>
      <c r="E769" s="337"/>
      <c r="F769" s="337"/>
      <c r="G769" s="337"/>
      <c r="H769" s="337"/>
      <c r="I769" s="337"/>
      <c r="J769" s="337"/>
      <c r="K769" s="337"/>
      <c r="L769" s="337"/>
      <c r="M769" s="337"/>
      <c r="N769" s="337"/>
      <c r="O769" s="337"/>
      <c r="P769" s="337"/>
      <c r="Q769" s="337"/>
      <c r="R769" s="337"/>
      <c r="S769" s="337"/>
      <c r="T769" s="337"/>
      <c r="U769" s="337"/>
      <c r="V769" s="337"/>
      <c r="W769" s="95"/>
      <c r="X769" s="95"/>
      <c r="Y769" s="95"/>
      <c r="Z769" s="95"/>
      <c r="AA769" s="95"/>
      <c r="AB769" s="95"/>
      <c r="AC769" s="95"/>
      <c r="AD769" s="95"/>
      <c r="AE769" s="95"/>
      <c r="AF769" s="95"/>
      <c r="AG769" s="95"/>
      <c r="AH769" s="95"/>
      <c r="AI769" s="95"/>
      <c r="AJ769" s="95"/>
      <c r="AK769" s="95"/>
      <c r="AL769" s="95"/>
      <c r="AM769" s="95"/>
      <c r="AN769" s="95"/>
      <c r="AO769" s="95"/>
      <c r="AP769" s="95"/>
      <c r="AQ769" s="95"/>
      <c r="AR769" s="95"/>
      <c r="AS769" s="95"/>
    </row>
    <row r="770">
      <c r="A770" s="575"/>
      <c r="B770" s="337"/>
      <c r="C770" s="337"/>
      <c r="D770" s="337"/>
      <c r="E770" s="337"/>
      <c r="F770" s="337"/>
      <c r="G770" s="337"/>
      <c r="H770" s="337"/>
      <c r="I770" s="337"/>
      <c r="J770" s="337"/>
      <c r="K770" s="337"/>
      <c r="L770" s="337"/>
      <c r="M770" s="337"/>
      <c r="N770" s="337"/>
      <c r="O770" s="337"/>
      <c r="P770" s="337"/>
      <c r="Q770" s="337"/>
      <c r="R770" s="337"/>
      <c r="S770" s="337"/>
      <c r="T770" s="337"/>
      <c r="U770" s="337"/>
      <c r="V770" s="337"/>
      <c r="W770" s="95"/>
      <c r="X770" s="95"/>
      <c r="Y770" s="95"/>
      <c r="Z770" s="95"/>
      <c r="AA770" s="95"/>
      <c r="AB770" s="95"/>
      <c r="AC770" s="95"/>
      <c r="AD770" s="95"/>
      <c r="AE770" s="95"/>
      <c r="AF770" s="95"/>
      <c r="AG770" s="95"/>
      <c r="AH770" s="95"/>
      <c r="AI770" s="95"/>
      <c r="AJ770" s="95"/>
      <c r="AK770" s="95"/>
      <c r="AL770" s="95"/>
      <c r="AM770" s="95"/>
      <c r="AN770" s="95"/>
      <c r="AO770" s="95"/>
      <c r="AP770" s="95"/>
      <c r="AQ770" s="95"/>
      <c r="AR770" s="95"/>
      <c r="AS770" s="95"/>
    </row>
    <row r="771">
      <c r="A771" s="575"/>
      <c r="B771" s="337"/>
      <c r="C771" s="337"/>
      <c r="D771" s="337"/>
      <c r="E771" s="337"/>
      <c r="F771" s="337"/>
      <c r="G771" s="337"/>
      <c r="H771" s="337"/>
      <c r="I771" s="337"/>
      <c r="J771" s="337"/>
      <c r="K771" s="337"/>
      <c r="L771" s="337"/>
      <c r="M771" s="337"/>
      <c r="N771" s="337"/>
      <c r="O771" s="337"/>
      <c r="P771" s="337"/>
      <c r="Q771" s="337"/>
      <c r="R771" s="337"/>
      <c r="S771" s="337"/>
      <c r="T771" s="337"/>
      <c r="U771" s="337"/>
      <c r="V771" s="337"/>
      <c r="W771" s="95"/>
      <c r="X771" s="95"/>
      <c r="Y771" s="95"/>
      <c r="Z771" s="95"/>
      <c r="AA771" s="95"/>
      <c r="AB771" s="95"/>
      <c r="AC771" s="95"/>
      <c r="AD771" s="95"/>
      <c r="AE771" s="95"/>
      <c r="AF771" s="95"/>
      <c r="AG771" s="95"/>
      <c r="AH771" s="95"/>
      <c r="AI771" s="95"/>
      <c r="AJ771" s="95"/>
      <c r="AK771" s="95"/>
      <c r="AL771" s="95"/>
      <c r="AM771" s="95"/>
      <c r="AN771" s="95"/>
      <c r="AO771" s="95"/>
      <c r="AP771" s="95"/>
      <c r="AQ771" s="95"/>
      <c r="AR771" s="95"/>
      <c r="AS771" s="95"/>
    </row>
    <row r="772">
      <c r="A772" s="575"/>
      <c r="B772" s="337"/>
      <c r="C772" s="337"/>
      <c r="D772" s="337"/>
      <c r="E772" s="337"/>
      <c r="F772" s="337"/>
      <c r="G772" s="337"/>
      <c r="H772" s="337"/>
      <c r="I772" s="337"/>
      <c r="J772" s="337"/>
      <c r="K772" s="337"/>
      <c r="L772" s="337"/>
      <c r="M772" s="337"/>
      <c r="N772" s="337"/>
      <c r="O772" s="337"/>
      <c r="P772" s="337"/>
      <c r="Q772" s="337"/>
      <c r="R772" s="337"/>
      <c r="S772" s="337"/>
      <c r="T772" s="337"/>
      <c r="U772" s="337"/>
      <c r="V772" s="337"/>
      <c r="W772" s="95"/>
      <c r="X772" s="95"/>
      <c r="Y772" s="95"/>
      <c r="Z772" s="95"/>
      <c r="AA772" s="95"/>
      <c r="AB772" s="95"/>
      <c r="AC772" s="95"/>
      <c r="AD772" s="95"/>
      <c r="AE772" s="95"/>
      <c r="AF772" s="95"/>
      <c r="AG772" s="95"/>
      <c r="AH772" s="95"/>
      <c r="AI772" s="95"/>
      <c r="AJ772" s="95"/>
      <c r="AK772" s="95"/>
      <c r="AL772" s="95"/>
      <c r="AM772" s="95"/>
      <c r="AN772" s="95"/>
      <c r="AO772" s="95"/>
      <c r="AP772" s="95"/>
      <c r="AQ772" s="95"/>
      <c r="AR772" s="95"/>
      <c r="AS772" s="95"/>
    </row>
    <row r="773">
      <c r="A773" s="575"/>
      <c r="B773" s="337"/>
      <c r="C773" s="337"/>
      <c r="D773" s="337"/>
      <c r="E773" s="337"/>
      <c r="F773" s="337"/>
      <c r="G773" s="337"/>
      <c r="H773" s="337"/>
      <c r="I773" s="337"/>
      <c r="J773" s="337"/>
      <c r="K773" s="337"/>
      <c r="L773" s="337"/>
      <c r="M773" s="337"/>
      <c r="N773" s="337"/>
      <c r="O773" s="337"/>
      <c r="P773" s="337"/>
      <c r="Q773" s="337"/>
      <c r="R773" s="337"/>
      <c r="S773" s="337"/>
      <c r="T773" s="337"/>
      <c r="U773" s="337"/>
      <c r="V773" s="337"/>
      <c r="W773" s="95"/>
      <c r="X773" s="95"/>
      <c r="Y773" s="95"/>
      <c r="Z773" s="95"/>
      <c r="AA773" s="95"/>
      <c r="AB773" s="95"/>
      <c r="AC773" s="95"/>
      <c r="AD773" s="95"/>
      <c r="AE773" s="95"/>
      <c r="AF773" s="95"/>
      <c r="AG773" s="95"/>
      <c r="AH773" s="95"/>
      <c r="AI773" s="95"/>
      <c r="AJ773" s="95"/>
      <c r="AK773" s="95"/>
      <c r="AL773" s="95"/>
      <c r="AM773" s="95"/>
      <c r="AN773" s="95"/>
      <c r="AO773" s="95"/>
      <c r="AP773" s="95"/>
      <c r="AQ773" s="95"/>
      <c r="AR773" s="95"/>
      <c r="AS773" s="95"/>
    </row>
    <row r="774">
      <c r="A774" s="575"/>
      <c r="B774" s="337"/>
      <c r="C774" s="337"/>
      <c r="D774" s="337"/>
      <c r="E774" s="337"/>
      <c r="F774" s="337"/>
      <c r="G774" s="337"/>
      <c r="H774" s="337"/>
      <c r="I774" s="337"/>
      <c r="J774" s="337"/>
      <c r="K774" s="337"/>
      <c r="L774" s="337"/>
      <c r="M774" s="337"/>
      <c r="N774" s="337"/>
      <c r="O774" s="337"/>
      <c r="P774" s="337"/>
      <c r="Q774" s="337"/>
      <c r="R774" s="337"/>
      <c r="S774" s="337"/>
      <c r="T774" s="337"/>
      <c r="U774" s="337"/>
      <c r="V774" s="337"/>
      <c r="W774" s="95"/>
      <c r="X774" s="95"/>
      <c r="Y774" s="95"/>
      <c r="Z774" s="95"/>
      <c r="AA774" s="95"/>
      <c r="AB774" s="95"/>
      <c r="AC774" s="95"/>
      <c r="AD774" s="95"/>
      <c r="AE774" s="95"/>
      <c r="AF774" s="95"/>
      <c r="AG774" s="95"/>
      <c r="AH774" s="95"/>
      <c r="AI774" s="95"/>
      <c r="AJ774" s="95"/>
      <c r="AK774" s="95"/>
      <c r="AL774" s="95"/>
      <c r="AM774" s="95"/>
      <c r="AN774" s="95"/>
      <c r="AO774" s="95"/>
      <c r="AP774" s="95"/>
      <c r="AQ774" s="95"/>
      <c r="AR774" s="95"/>
      <c r="AS774" s="95"/>
    </row>
    <row r="775">
      <c r="A775" s="575"/>
      <c r="B775" s="337"/>
      <c r="C775" s="337"/>
      <c r="D775" s="337"/>
      <c r="E775" s="337"/>
      <c r="F775" s="337"/>
      <c r="G775" s="337"/>
      <c r="H775" s="337"/>
      <c r="I775" s="337"/>
      <c r="J775" s="337"/>
      <c r="K775" s="337"/>
      <c r="L775" s="337"/>
      <c r="M775" s="337"/>
      <c r="N775" s="337"/>
      <c r="O775" s="337"/>
      <c r="P775" s="337"/>
      <c r="Q775" s="337"/>
      <c r="R775" s="337"/>
      <c r="S775" s="337"/>
      <c r="T775" s="337"/>
      <c r="U775" s="337"/>
      <c r="V775" s="337"/>
      <c r="W775" s="95"/>
      <c r="X775" s="95"/>
      <c r="Y775" s="95"/>
      <c r="Z775" s="95"/>
      <c r="AA775" s="95"/>
      <c r="AB775" s="95"/>
      <c r="AC775" s="95"/>
      <c r="AD775" s="95"/>
      <c r="AE775" s="95"/>
      <c r="AF775" s="95"/>
      <c r="AG775" s="95"/>
      <c r="AH775" s="95"/>
      <c r="AI775" s="95"/>
      <c r="AJ775" s="95"/>
      <c r="AK775" s="95"/>
      <c r="AL775" s="95"/>
      <c r="AM775" s="95"/>
      <c r="AN775" s="95"/>
      <c r="AO775" s="95"/>
      <c r="AP775" s="95"/>
      <c r="AQ775" s="95"/>
      <c r="AR775" s="95"/>
      <c r="AS775" s="95"/>
    </row>
    <row r="776">
      <c r="A776" s="575"/>
      <c r="B776" s="337"/>
      <c r="C776" s="337"/>
      <c r="D776" s="337"/>
      <c r="E776" s="337"/>
      <c r="F776" s="337"/>
      <c r="G776" s="337"/>
      <c r="H776" s="337"/>
      <c r="I776" s="337"/>
      <c r="J776" s="337"/>
      <c r="K776" s="337"/>
      <c r="L776" s="337"/>
      <c r="M776" s="337"/>
      <c r="N776" s="337"/>
      <c r="O776" s="337"/>
      <c r="P776" s="337"/>
      <c r="Q776" s="337"/>
      <c r="R776" s="337"/>
      <c r="S776" s="337"/>
      <c r="T776" s="337"/>
      <c r="U776" s="337"/>
      <c r="V776" s="337"/>
      <c r="W776" s="95"/>
      <c r="X776" s="95"/>
      <c r="Y776" s="95"/>
      <c r="Z776" s="95"/>
      <c r="AA776" s="95"/>
      <c r="AB776" s="95"/>
      <c r="AC776" s="95"/>
      <c r="AD776" s="95"/>
      <c r="AE776" s="95"/>
      <c r="AF776" s="95"/>
      <c r="AG776" s="95"/>
      <c r="AH776" s="95"/>
      <c r="AI776" s="95"/>
      <c r="AJ776" s="95"/>
      <c r="AK776" s="95"/>
      <c r="AL776" s="95"/>
      <c r="AM776" s="95"/>
      <c r="AN776" s="95"/>
      <c r="AO776" s="95"/>
      <c r="AP776" s="95"/>
      <c r="AQ776" s="95"/>
      <c r="AR776" s="95"/>
      <c r="AS776" s="95"/>
    </row>
    <row r="777">
      <c r="A777" s="575"/>
      <c r="B777" s="337"/>
      <c r="C777" s="337"/>
      <c r="D777" s="337"/>
      <c r="E777" s="337"/>
      <c r="F777" s="337"/>
      <c r="G777" s="337"/>
      <c r="H777" s="337"/>
      <c r="I777" s="337"/>
      <c r="J777" s="337"/>
      <c r="K777" s="337"/>
      <c r="L777" s="337"/>
      <c r="M777" s="337"/>
      <c r="N777" s="337"/>
      <c r="O777" s="337"/>
      <c r="P777" s="337"/>
      <c r="Q777" s="337"/>
      <c r="R777" s="337"/>
      <c r="S777" s="337"/>
      <c r="T777" s="337"/>
      <c r="U777" s="337"/>
      <c r="V777" s="337"/>
      <c r="W777" s="95"/>
      <c r="X777" s="95"/>
      <c r="Y777" s="95"/>
      <c r="Z777" s="95"/>
      <c r="AA777" s="95"/>
      <c r="AB777" s="95"/>
      <c r="AC777" s="95"/>
      <c r="AD777" s="95"/>
      <c r="AE777" s="95"/>
      <c r="AF777" s="95"/>
      <c r="AG777" s="95"/>
      <c r="AH777" s="95"/>
      <c r="AI777" s="95"/>
      <c r="AJ777" s="95"/>
      <c r="AK777" s="95"/>
      <c r="AL777" s="95"/>
      <c r="AM777" s="95"/>
      <c r="AN777" s="95"/>
      <c r="AO777" s="95"/>
      <c r="AP777" s="95"/>
      <c r="AQ777" s="95"/>
      <c r="AR777" s="95"/>
      <c r="AS777" s="95"/>
    </row>
    <row r="778">
      <c r="A778" s="575"/>
      <c r="B778" s="337"/>
      <c r="C778" s="337"/>
      <c r="D778" s="337"/>
      <c r="E778" s="337"/>
      <c r="F778" s="337"/>
      <c r="G778" s="337"/>
      <c r="H778" s="337"/>
      <c r="I778" s="337"/>
      <c r="J778" s="337"/>
      <c r="K778" s="337"/>
      <c r="L778" s="337"/>
      <c r="M778" s="337"/>
      <c r="N778" s="337"/>
      <c r="O778" s="337"/>
      <c r="P778" s="337"/>
      <c r="Q778" s="337"/>
      <c r="R778" s="337"/>
      <c r="S778" s="337"/>
      <c r="T778" s="337"/>
      <c r="U778" s="337"/>
      <c r="V778" s="337"/>
      <c r="W778" s="95"/>
      <c r="X778" s="95"/>
      <c r="Y778" s="95"/>
      <c r="Z778" s="95"/>
      <c r="AA778" s="95"/>
      <c r="AB778" s="95"/>
      <c r="AC778" s="95"/>
      <c r="AD778" s="95"/>
      <c r="AE778" s="95"/>
      <c r="AF778" s="95"/>
      <c r="AG778" s="95"/>
      <c r="AH778" s="95"/>
      <c r="AI778" s="95"/>
      <c r="AJ778" s="95"/>
      <c r="AK778" s="95"/>
      <c r="AL778" s="95"/>
      <c r="AM778" s="95"/>
      <c r="AN778" s="95"/>
      <c r="AO778" s="95"/>
      <c r="AP778" s="95"/>
      <c r="AQ778" s="95"/>
      <c r="AR778" s="95"/>
      <c r="AS778" s="95"/>
    </row>
    <row r="779">
      <c r="A779" s="575"/>
      <c r="B779" s="337"/>
      <c r="C779" s="337"/>
      <c r="D779" s="337"/>
      <c r="E779" s="337"/>
      <c r="F779" s="337"/>
      <c r="G779" s="337"/>
      <c r="H779" s="337"/>
      <c r="I779" s="337"/>
      <c r="J779" s="337"/>
      <c r="K779" s="337"/>
      <c r="L779" s="337"/>
      <c r="M779" s="337"/>
      <c r="N779" s="337"/>
      <c r="O779" s="337"/>
      <c r="P779" s="337"/>
      <c r="Q779" s="337"/>
      <c r="R779" s="337"/>
      <c r="S779" s="337"/>
      <c r="T779" s="337"/>
      <c r="U779" s="337"/>
      <c r="V779" s="337"/>
      <c r="W779" s="95"/>
      <c r="X779" s="95"/>
      <c r="Y779" s="95"/>
      <c r="Z779" s="95"/>
      <c r="AA779" s="95"/>
      <c r="AB779" s="95"/>
      <c r="AC779" s="95"/>
      <c r="AD779" s="95"/>
      <c r="AE779" s="95"/>
      <c r="AF779" s="95"/>
      <c r="AG779" s="95"/>
      <c r="AH779" s="95"/>
      <c r="AI779" s="95"/>
      <c r="AJ779" s="95"/>
      <c r="AK779" s="95"/>
      <c r="AL779" s="95"/>
      <c r="AM779" s="95"/>
      <c r="AN779" s="95"/>
      <c r="AO779" s="95"/>
      <c r="AP779" s="95"/>
      <c r="AQ779" s="95"/>
      <c r="AR779" s="95"/>
      <c r="AS779" s="95"/>
    </row>
    <row r="780">
      <c r="A780" s="575"/>
      <c r="B780" s="337"/>
      <c r="C780" s="337"/>
      <c r="D780" s="337"/>
      <c r="E780" s="337"/>
      <c r="F780" s="337"/>
      <c r="G780" s="337"/>
      <c r="H780" s="337"/>
      <c r="I780" s="337"/>
      <c r="J780" s="337"/>
      <c r="K780" s="337"/>
      <c r="L780" s="337"/>
      <c r="M780" s="337"/>
      <c r="N780" s="337"/>
      <c r="O780" s="337"/>
      <c r="P780" s="337"/>
      <c r="Q780" s="337"/>
      <c r="R780" s="337"/>
      <c r="S780" s="337"/>
      <c r="T780" s="337"/>
      <c r="U780" s="337"/>
      <c r="V780" s="337"/>
      <c r="W780" s="95"/>
      <c r="X780" s="95"/>
      <c r="Y780" s="95"/>
      <c r="Z780" s="95"/>
      <c r="AA780" s="95"/>
      <c r="AB780" s="95"/>
      <c r="AC780" s="95"/>
      <c r="AD780" s="95"/>
      <c r="AE780" s="95"/>
      <c r="AF780" s="95"/>
      <c r="AG780" s="95"/>
      <c r="AH780" s="95"/>
      <c r="AI780" s="95"/>
      <c r="AJ780" s="95"/>
      <c r="AK780" s="95"/>
      <c r="AL780" s="95"/>
      <c r="AM780" s="95"/>
      <c r="AN780" s="95"/>
      <c r="AO780" s="95"/>
      <c r="AP780" s="95"/>
      <c r="AQ780" s="95"/>
      <c r="AR780" s="95"/>
      <c r="AS780" s="95"/>
    </row>
    <row r="781">
      <c r="A781" s="575"/>
      <c r="B781" s="337"/>
      <c r="C781" s="337"/>
      <c r="D781" s="337"/>
      <c r="E781" s="337"/>
      <c r="F781" s="337"/>
      <c r="G781" s="337"/>
      <c r="H781" s="337"/>
      <c r="I781" s="337"/>
      <c r="J781" s="337"/>
      <c r="K781" s="337"/>
      <c r="L781" s="337"/>
      <c r="M781" s="337"/>
      <c r="N781" s="337"/>
      <c r="O781" s="337"/>
      <c r="P781" s="337"/>
      <c r="Q781" s="337"/>
      <c r="R781" s="337"/>
      <c r="S781" s="337"/>
      <c r="T781" s="337"/>
      <c r="U781" s="337"/>
      <c r="V781" s="337"/>
      <c r="W781" s="95"/>
      <c r="X781" s="95"/>
      <c r="Y781" s="95"/>
      <c r="Z781" s="95"/>
      <c r="AA781" s="95"/>
      <c r="AB781" s="95"/>
      <c r="AC781" s="95"/>
      <c r="AD781" s="95"/>
      <c r="AE781" s="95"/>
      <c r="AF781" s="95"/>
      <c r="AG781" s="95"/>
      <c r="AH781" s="95"/>
      <c r="AI781" s="95"/>
      <c r="AJ781" s="95"/>
      <c r="AK781" s="95"/>
      <c r="AL781" s="95"/>
      <c r="AM781" s="95"/>
      <c r="AN781" s="95"/>
      <c r="AO781" s="95"/>
      <c r="AP781" s="95"/>
      <c r="AQ781" s="95"/>
      <c r="AR781" s="95"/>
      <c r="AS781" s="95"/>
    </row>
    <row r="782">
      <c r="A782" s="575"/>
      <c r="B782" s="337"/>
      <c r="C782" s="337"/>
      <c r="D782" s="337"/>
      <c r="E782" s="337"/>
      <c r="F782" s="337"/>
      <c r="G782" s="337"/>
      <c r="H782" s="337"/>
      <c r="I782" s="337"/>
      <c r="J782" s="337"/>
      <c r="K782" s="337"/>
      <c r="L782" s="337"/>
      <c r="M782" s="337"/>
      <c r="N782" s="337"/>
      <c r="O782" s="337"/>
      <c r="P782" s="337"/>
      <c r="Q782" s="337"/>
      <c r="R782" s="337"/>
      <c r="S782" s="337"/>
      <c r="T782" s="337"/>
      <c r="U782" s="337"/>
      <c r="V782" s="337"/>
      <c r="W782" s="95"/>
      <c r="X782" s="95"/>
      <c r="Y782" s="95"/>
      <c r="Z782" s="95"/>
      <c r="AA782" s="95"/>
      <c r="AB782" s="95"/>
      <c r="AC782" s="95"/>
      <c r="AD782" s="95"/>
      <c r="AE782" s="95"/>
      <c r="AF782" s="95"/>
      <c r="AG782" s="95"/>
      <c r="AH782" s="95"/>
      <c r="AI782" s="95"/>
      <c r="AJ782" s="95"/>
      <c r="AK782" s="95"/>
      <c r="AL782" s="95"/>
      <c r="AM782" s="95"/>
      <c r="AN782" s="95"/>
      <c r="AO782" s="95"/>
      <c r="AP782" s="95"/>
      <c r="AQ782" s="95"/>
      <c r="AR782" s="95"/>
      <c r="AS782" s="95"/>
    </row>
    <row r="783">
      <c r="A783" s="575"/>
      <c r="B783" s="337"/>
      <c r="C783" s="337"/>
      <c r="D783" s="337"/>
      <c r="E783" s="337"/>
      <c r="F783" s="337"/>
      <c r="G783" s="337"/>
      <c r="H783" s="337"/>
      <c r="I783" s="337"/>
      <c r="J783" s="337"/>
      <c r="K783" s="337"/>
      <c r="L783" s="337"/>
      <c r="M783" s="337"/>
      <c r="N783" s="337"/>
      <c r="O783" s="337"/>
      <c r="P783" s="337"/>
      <c r="Q783" s="337"/>
      <c r="R783" s="337"/>
      <c r="S783" s="337"/>
      <c r="T783" s="337"/>
      <c r="U783" s="337"/>
      <c r="V783" s="337"/>
      <c r="W783" s="95"/>
      <c r="X783" s="95"/>
      <c r="Y783" s="95"/>
      <c r="Z783" s="95"/>
      <c r="AA783" s="95"/>
      <c r="AB783" s="95"/>
      <c r="AC783" s="95"/>
      <c r="AD783" s="95"/>
      <c r="AE783" s="95"/>
      <c r="AF783" s="95"/>
      <c r="AG783" s="95"/>
      <c r="AH783" s="95"/>
      <c r="AI783" s="95"/>
      <c r="AJ783" s="95"/>
      <c r="AK783" s="95"/>
      <c r="AL783" s="95"/>
      <c r="AM783" s="95"/>
      <c r="AN783" s="95"/>
      <c r="AO783" s="95"/>
      <c r="AP783" s="95"/>
      <c r="AQ783" s="95"/>
      <c r="AR783" s="95"/>
      <c r="AS783" s="95"/>
    </row>
    <row r="784">
      <c r="A784" s="575"/>
      <c r="B784" s="337"/>
      <c r="C784" s="337"/>
      <c r="D784" s="337"/>
      <c r="E784" s="337"/>
      <c r="F784" s="337"/>
      <c r="G784" s="337"/>
      <c r="H784" s="337"/>
      <c r="I784" s="337"/>
      <c r="J784" s="337"/>
      <c r="K784" s="337"/>
      <c r="L784" s="337"/>
      <c r="M784" s="337"/>
      <c r="N784" s="337"/>
      <c r="O784" s="337"/>
      <c r="P784" s="337"/>
      <c r="Q784" s="337"/>
      <c r="R784" s="337"/>
      <c r="S784" s="337"/>
      <c r="T784" s="337"/>
      <c r="U784" s="337"/>
      <c r="V784" s="337"/>
      <c r="W784" s="95"/>
      <c r="X784" s="95"/>
      <c r="Y784" s="95"/>
      <c r="Z784" s="95"/>
      <c r="AA784" s="95"/>
      <c r="AB784" s="95"/>
      <c r="AC784" s="95"/>
      <c r="AD784" s="95"/>
      <c r="AE784" s="95"/>
      <c r="AF784" s="95"/>
      <c r="AG784" s="95"/>
      <c r="AH784" s="95"/>
      <c r="AI784" s="95"/>
      <c r="AJ784" s="95"/>
      <c r="AK784" s="95"/>
      <c r="AL784" s="95"/>
      <c r="AM784" s="95"/>
      <c r="AN784" s="95"/>
      <c r="AO784" s="95"/>
      <c r="AP784" s="95"/>
      <c r="AQ784" s="95"/>
      <c r="AR784" s="95"/>
      <c r="AS784" s="95"/>
    </row>
    <row r="785">
      <c r="A785" s="575"/>
      <c r="B785" s="337"/>
      <c r="C785" s="337"/>
      <c r="D785" s="337"/>
      <c r="E785" s="337"/>
      <c r="F785" s="337"/>
      <c r="G785" s="337"/>
      <c r="H785" s="337"/>
      <c r="I785" s="337"/>
      <c r="J785" s="337"/>
      <c r="K785" s="337"/>
      <c r="L785" s="337"/>
      <c r="M785" s="337"/>
      <c r="N785" s="337"/>
      <c r="O785" s="337"/>
      <c r="P785" s="337"/>
      <c r="Q785" s="337"/>
      <c r="R785" s="337"/>
      <c r="S785" s="337"/>
      <c r="T785" s="337"/>
      <c r="U785" s="337"/>
      <c r="V785" s="337"/>
      <c r="W785" s="95"/>
      <c r="X785" s="95"/>
      <c r="Y785" s="95"/>
      <c r="Z785" s="95"/>
      <c r="AA785" s="95"/>
      <c r="AB785" s="95"/>
      <c r="AC785" s="95"/>
      <c r="AD785" s="95"/>
      <c r="AE785" s="95"/>
      <c r="AF785" s="95"/>
      <c r="AG785" s="95"/>
      <c r="AH785" s="95"/>
      <c r="AI785" s="95"/>
      <c r="AJ785" s="95"/>
      <c r="AK785" s="95"/>
      <c r="AL785" s="95"/>
      <c r="AM785" s="95"/>
      <c r="AN785" s="95"/>
      <c r="AO785" s="95"/>
      <c r="AP785" s="95"/>
      <c r="AQ785" s="95"/>
      <c r="AR785" s="95"/>
      <c r="AS785" s="95"/>
    </row>
    <row r="786">
      <c r="A786" s="575"/>
      <c r="B786" s="337"/>
      <c r="C786" s="337"/>
      <c r="D786" s="337"/>
      <c r="E786" s="337"/>
      <c r="F786" s="337"/>
      <c r="G786" s="337"/>
      <c r="H786" s="337"/>
      <c r="I786" s="337"/>
      <c r="J786" s="337"/>
      <c r="K786" s="337"/>
      <c r="L786" s="337"/>
      <c r="M786" s="337"/>
      <c r="N786" s="337"/>
      <c r="O786" s="337"/>
      <c r="P786" s="337"/>
      <c r="Q786" s="337"/>
      <c r="R786" s="337"/>
      <c r="S786" s="337"/>
      <c r="T786" s="337"/>
      <c r="U786" s="337"/>
      <c r="V786" s="337"/>
      <c r="W786" s="95"/>
      <c r="X786" s="95"/>
      <c r="Y786" s="95"/>
      <c r="Z786" s="95"/>
      <c r="AA786" s="95"/>
      <c r="AB786" s="95"/>
      <c r="AC786" s="95"/>
      <c r="AD786" s="95"/>
      <c r="AE786" s="95"/>
      <c r="AF786" s="95"/>
      <c r="AG786" s="95"/>
      <c r="AH786" s="95"/>
      <c r="AI786" s="95"/>
      <c r="AJ786" s="95"/>
      <c r="AK786" s="95"/>
      <c r="AL786" s="95"/>
      <c r="AM786" s="95"/>
      <c r="AN786" s="95"/>
      <c r="AO786" s="95"/>
      <c r="AP786" s="95"/>
      <c r="AQ786" s="95"/>
      <c r="AR786" s="95"/>
      <c r="AS786" s="95"/>
    </row>
    <row r="787">
      <c r="A787" s="575"/>
      <c r="B787" s="337"/>
      <c r="C787" s="337"/>
      <c r="D787" s="337"/>
      <c r="E787" s="337"/>
      <c r="F787" s="337"/>
      <c r="G787" s="337"/>
      <c r="H787" s="337"/>
      <c r="I787" s="337"/>
      <c r="J787" s="337"/>
      <c r="K787" s="337"/>
      <c r="L787" s="337"/>
      <c r="M787" s="337"/>
      <c r="N787" s="337"/>
      <c r="O787" s="337"/>
      <c r="P787" s="337"/>
      <c r="Q787" s="337"/>
      <c r="R787" s="337"/>
      <c r="S787" s="337"/>
      <c r="T787" s="337"/>
      <c r="U787" s="337"/>
      <c r="V787" s="337"/>
      <c r="W787" s="95"/>
      <c r="X787" s="95"/>
      <c r="Y787" s="95"/>
      <c r="Z787" s="95"/>
      <c r="AA787" s="95"/>
      <c r="AB787" s="95"/>
      <c r="AC787" s="95"/>
      <c r="AD787" s="95"/>
      <c r="AE787" s="95"/>
      <c r="AF787" s="95"/>
      <c r="AG787" s="95"/>
      <c r="AH787" s="95"/>
      <c r="AI787" s="95"/>
      <c r="AJ787" s="95"/>
      <c r="AK787" s="95"/>
      <c r="AL787" s="95"/>
      <c r="AM787" s="95"/>
      <c r="AN787" s="95"/>
      <c r="AO787" s="95"/>
      <c r="AP787" s="95"/>
      <c r="AQ787" s="95"/>
      <c r="AR787" s="95"/>
      <c r="AS787" s="95"/>
    </row>
    <row r="788">
      <c r="A788" s="575"/>
      <c r="B788" s="337"/>
      <c r="C788" s="337"/>
      <c r="D788" s="337"/>
      <c r="E788" s="337"/>
      <c r="F788" s="337"/>
      <c r="G788" s="337"/>
      <c r="H788" s="337"/>
      <c r="I788" s="337"/>
      <c r="J788" s="337"/>
      <c r="K788" s="337"/>
      <c r="L788" s="337"/>
      <c r="M788" s="337"/>
      <c r="N788" s="337"/>
      <c r="O788" s="337"/>
      <c r="P788" s="337"/>
      <c r="Q788" s="337"/>
      <c r="R788" s="337"/>
      <c r="S788" s="337"/>
      <c r="T788" s="337"/>
      <c r="U788" s="337"/>
      <c r="V788" s="337"/>
      <c r="W788" s="95"/>
      <c r="X788" s="95"/>
      <c r="Y788" s="95"/>
      <c r="Z788" s="95"/>
      <c r="AA788" s="95"/>
      <c r="AB788" s="95"/>
      <c r="AC788" s="95"/>
      <c r="AD788" s="95"/>
      <c r="AE788" s="95"/>
      <c r="AF788" s="95"/>
      <c r="AG788" s="95"/>
      <c r="AH788" s="95"/>
      <c r="AI788" s="95"/>
      <c r="AJ788" s="95"/>
      <c r="AK788" s="95"/>
      <c r="AL788" s="95"/>
      <c r="AM788" s="95"/>
      <c r="AN788" s="95"/>
      <c r="AO788" s="95"/>
      <c r="AP788" s="95"/>
      <c r="AQ788" s="95"/>
      <c r="AR788" s="95"/>
      <c r="AS788" s="95"/>
    </row>
    <row r="789">
      <c r="A789" s="575"/>
      <c r="B789" s="337"/>
      <c r="C789" s="337"/>
      <c r="D789" s="337"/>
      <c r="E789" s="337"/>
      <c r="F789" s="337"/>
      <c r="G789" s="337"/>
      <c r="H789" s="337"/>
      <c r="I789" s="337"/>
      <c r="J789" s="337"/>
      <c r="K789" s="337"/>
      <c r="L789" s="337"/>
      <c r="M789" s="337"/>
      <c r="N789" s="337"/>
      <c r="O789" s="337"/>
      <c r="P789" s="337"/>
      <c r="Q789" s="337"/>
      <c r="R789" s="337"/>
      <c r="S789" s="337"/>
      <c r="T789" s="337"/>
      <c r="U789" s="337"/>
      <c r="V789" s="337"/>
      <c r="W789" s="95"/>
      <c r="X789" s="95"/>
      <c r="Y789" s="95"/>
      <c r="Z789" s="95"/>
      <c r="AA789" s="95"/>
      <c r="AB789" s="95"/>
      <c r="AC789" s="95"/>
      <c r="AD789" s="95"/>
      <c r="AE789" s="95"/>
      <c r="AF789" s="95"/>
      <c r="AG789" s="95"/>
      <c r="AH789" s="95"/>
      <c r="AI789" s="95"/>
      <c r="AJ789" s="95"/>
      <c r="AK789" s="95"/>
      <c r="AL789" s="95"/>
      <c r="AM789" s="95"/>
      <c r="AN789" s="95"/>
      <c r="AO789" s="95"/>
      <c r="AP789" s="95"/>
      <c r="AQ789" s="95"/>
      <c r="AR789" s="95"/>
      <c r="AS789" s="95"/>
    </row>
    <row r="790">
      <c r="A790" s="575"/>
      <c r="B790" s="337"/>
      <c r="C790" s="337"/>
      <c r="D790" s="337"/>
      <c r="E790" s="337"/>
      <c r="F790" s="337"/>
      <c r="G790" s="337"/>
      <c r="H790" s="337"/>
      <c r="I790" s="337"/>
      <c r="J790" s="337"/>
      <c r="K790" s="337"/>
      <c r="L790" s="337"/>
      <c r="M790" s="337"/>
      <c r="N790" s="337"/>
      <c r="O790" s="337"/>
      <c r="P790" s="337"/>
      <c r="Q790" s="337"/>
      <c r="R790" s="337"/>
      <c r="S790" s="337"/>
      <c r="T790" s="337"/>
      <c r="U790" s="337"/>
      <c r="V790" s="337"/>
      <c r="W790" s="95"/>
      <c r="X790" s="95"/>
      <c r="Y790" s="95"/>
      <c r="Z790" s="95"/>
      <c r="AA790" s="95"/>
      <c r="AB790" s="95"/>
      <c r="AC790" s="95"/>
      <c r="AD790" s="95"/>
      <c r="AE790" s="95"/>
      <c r="AF790" s="95"/>
      <c r="AG790" s="95"/>
      <c r="AH790" s="95"/>
      <c r="AI790" s="95"/>
      <c r="AJ790" s="95"/>
      <c r="AK790" s="95"/>
      <c r="AL790" s="95"/>
      <c r="AM790" s="95"/>
      <c r="AN790" s="95"/>
      <c r="AO790" s="95"/>
      <c r="AP790" s="95"/>
      <c r="AQ790" s="95"/>
      <c r="AR790" s="95"/>
      <c r="AS790" s="95"/>
    </row>
    <row r="791">
      <c r="A791" s="575"/>
      <c r="B791" s="337"/>
      <c r="C791" s="337"/>
      <c r="D791" s="337"/>
      <c r="E791" s="337"/>
      <c r="F791" s="337"/>
      <c r="G791" s="337"/>
      <c r="H791" s="337"/>
      <c r="I791" s="337"/>
      <c r="J791" s="337"/>
      <c r="K791" s="337"/>
      <c r="L791" s="337"/>
      <c r="M791" s="337"/>
      <c r="N791" s="337"/>
      <c r="O791" s="337"/>
      <c r="P791" s="337"/>
      <c r="Q791" s="337"/>
      <c r="R791" s="337"/>
      <c r="S791" s="337"/>
      <c r="T791" s="337"/>
      <c r="U791" s="337"/>
      <c r="V791" s="337"/>
      <c r="W791" s="95"/>
      <c r="X791" s="95"/>
      <c r="Y791" s="95"/>
      <c r="Z791" s="95"/>
      <c r="AA791" s="95"/>
      <c r="AB791" s="95"/>
      <c r="AC791" s="95"/>
      <c r="AD791" s="95"/>
      <c r="AE791" s="95"/>
      <c r="AF791" s="95"/>
      <c r="AG791" s="95"/>
      <c r="AH791" s="95"/>
      <c r="AI791" s="95"/>
      <c r="AJ791" s="95"/>
      <c r="AK791" s="95"/>
      <c r="AL791" s="95"/>
      <c r="AM791" s="95"/>
      <c r="AN791" s="95"/>
      <c r="AO791" s="95"/>
      <c r="AP791" s="95"/>
      <c r="AQ791" s="95"/>
      <c r="AR791" s="95"/>
      <c r="AS791" s="95"/>
    </row>
    <row r="792">
      <c r="A792" s="575"/>
      <c r="B792" s="337"/>
      <c r="C792" s="337"/>
      <c r="D792" s="337"/>
      <c r="E792" s="337"/>
      <c r="F792" s="337"/>
      <c r="G792" s="337"/>
      <c r="H792" s="337"/>
      <c r="I792" s="337"/>
      <c r="J792" s="337"/>
      <c r="K792" s="337"/>
      <c r="L792" s="337"/>
      <c r="M792" s="337"/>
      <c r="N792" s="337"/>
      <c r="O792" s="337"/>
      <c r="P792" s="337"/>
      <c r="Q792" s="337"/>
      <c r="R792" s="337"/>
      <c r="S792" s="337"/>
      <c r="T792" s="337"/>
      <c r="U792" s="337"/>
      <c r="V792" s="337"/>
      <c r="W792" s="95"/>
      <c r="X792" s="95"/>
      <c r="Y792" s="95"/>
      <c r="Z792" s="95"/>
      <c r="AA792" s="95"/>
      <c r="AB792" s="95"/>
      <c r="AC792" s="95"/>
      <c r="AD792" s="95"/>
      <c r="AE792" s="95"/>
      <c r="AF792" s="95"/>
      <c r="AG792" s="95"/>
      <c r="AH792" s="95"/>
      <c r="AI792" s="95"/>
      <c r="AJ792" s="95"/>
      <c r="AK792" s="95"/>
      <c r="AL792" s="95"/>
      <c r="AM792" s="95"/>
      <c r="AN792" s="95"/>
      <c r="AO792" s="95"/>
      <c r="AP792" s="95"/>
      <c r="AQ792" s="95"/>
      <c r="AR792" s="95"/>
      <c r="AS792" s="95"/>
    </row>
    <row r="793">
      <c r="A793" s="575"/>
      <c r="B793" s="337"/>
      <c r="C793" s="337"/>
      <c r="D793" s="337"/>
      <c r="E793" s="337"/>
      <c r="F793" s="337"/>
      <c r="G793" s="337"/>
      <c r="H793" s="337"/>
      <c r="I793" s="337"/>
      <c r="J793" s="337"/>
      <c r="K793" s="337"/>
      <c r="L793" s="337"/>
      <c r="M793" s="337"/>
      <c r="N793" s="337"/>
      <c r="O793" s="337"/>
      <c r="P793" s="337"/>
      <c r="Q793" s="337"/>
      <c r="R793" s="337"/>
      <c r="S793" s="337"/>
      <c r="T793" s="337"/>
      <c r="U793" s="337"/>
      <c r="V793" s="337"/>
      <c r="W793" s="95"/>
      <c r="X793" s="95"/>
      <c r="Y793" s="95"/>
      <c r="Z793" s="95"/>
      <c r="AA793" s="95"/>
      <c r="AB793" s="95"/>
      <c r="AC793" s="95"/>
      <c r="AD793" s="95"/>
      <c r="AE793" s="95"/>
      <c r="AF793" s="95"/>
      <c r="AG793" s="95"/>
      <c r="AH793" s="95"/>
      <c r="AI793" s="95"/>
      <c r="AJ793" s="95"/>
      <c r="AK793" s="95"/>
      <c r="AL793" s="95"/>
      <c r="AM793" s="95"/>
      <c r="AN793" s="95"/>
      <c r="AO793" s="95"/>
      <c r="AP793" s="95"/>
      <c r="AQ793" s="95"/>
      <c r="AR793" s="95"/>
      <c r="AS793" s="95"/>
    </row>
    <row r="794">
      <c r="A794" s="575"/>
      <c r="B794" s="337"/>
      <c r="C794" s="337"/>
      <c r="D794" s="337"/>
      <c r="E794" s="337"/>
      <c r="F794" s="337"/>
      <c r="G794" s="337"/>
      <c r="H794" s="337"/>
      <c r="I794" s="337"/>
      <c r="J794" s="337"/>
      <c r="K794" s="337"/>
      <c r="L794" s="337"/>
      <c r="M794" s="337"/>
      <c r="N794" s="337"/>
      <c r="O794" s="337"/>
      <c r="P794" s="337"/>
      <c r="Q794" s="337"/>
      <c r="R794" s="337"/>
      <c r="S794" s="337"/>
      <c r="T794" s="337"/>
      <c r="U794" s="337"/>
      <c r="V794" s="337"/>
      <c r="W794" s="95"/>
      <c r="X794" s="95"/>
      <c r="Y794" s="95"/>
      <c r="Z794" s="95"/>
      <c r="AA794" s="95"/>
      <c r="AB794" s="95"/>
      <c r="AC794" s="95"/>
      <c r="AD794" s="95"/>
      <c r="AE794" s="95"/>
      <c r="AF794" s="95"/>
      <c r="AG794" s="95"/>
      <c r="AH794" s="95"/>
      <c r="AI794" s="95"/>
      <c r="AJ794" s="95"/>
      <c r="AK794" s="95"/>
      <c r="AL794" s="95"/>
      <c r="AM794" s="95"/>
      <c r="AN794" s="95"/>
      <c r="AO794" s="95"/>
      <c r="AP794" s="95"/>
      <c r="AQ794" s="95"/>
      <c r="AR794" s="95"/>
      <c r="AS794" s="95"/>
    </row>
    <row r="795">
      <c r="A795" s="575"/>
      <c r="B795" s="337"/>
      <c r="C795" s="337"/>
      <c r="D795" s="337"/>
      <c r="E795" s="337"/>
      <c r="F795" s="337"/>
      <c r="G795" s="337"/>
      <c r="H795" s="337"/>
      <c r="I795" s="337"/>
      <c r="J795" s="337"/>
      <c r="K795" s="337"/>
      <c r="L795" s="337"/>
      <c r="M795" s="337"/>
      <c r="N795" s="337"/>
      <c r="O795" s="337"/>
      <c r="P795" s="337"/>
      <c r="Q795" s="337"/>
      <c r="R795" s="337"/>
      <c r="S795" s="337"/>
      <c r="T795" s="337"/>
      <c r="U795" s="337"/>
      <c r="V795" s="337"/>
      <c r="W795" s="95"/>
      <c r="X795" s="95"/>
      <c r="Y795" s="95"/>
      <c r="Z795" s="95"/>
      <c r="AA795" s="95"/>
      <c r="AB795" s="95"/>
      <c r="AC795" s="95"/>
      <c r="AD795" s="95"/>
      <c r="AE795" s="95"/>
      <c r="AF795" s="95"/>
      <c r="AG795" s="95"/>
      <c r="AH795" s="95"/>
      <c r="AI795" s="95"/>
      <c r="AJ795" s="95"/>
      <c r="AK795" s="95"/>
      <c r="AL795" s="95"/>
      <c r="AM795" s="95"/>
      <c r="AN795" s="95"/>
      <c r="AO795" s="95"/>
      <c r="AP795" s="95"/>
      <c r="AQ795" s="95"/>
      <c r="AR795" s="95"/>
      <c r="AS795" s="95"/>
    </row>
    <row r="796">
      <c r="A796" s="575"/>
      <c r="B796" s="337"/>
      <c r="C796" s="337"/>
      <c r="D796" s="337"/>
      <c r="E796" s="337"/>
      <c r="F796" s="337"/>
      <c r="G796" s="337"/>
      <c r="H796" s="337"/>
      <c r="I796" s="337"/>
      <c r="J796" s="337"/>
      <c r="K796" s="337"/>
      <c r="L796" s="337"/>
      <c r="M796" s="337"/>
      <c r="N796" s="337"/>
      <c r="O796" s="337"/>
      <c r="P796" s="337"/>
      <c r="Q796" s="337"/>
      <c r="R796" s="337"/>
      <c r="S796" s="337"/>
      <c r="T796" s="337"/>
      <c r="U796" s="337"/>
      <c r="V796" s="337"/>
      <c r="W796" s="95"/>
      <c r="X796" s="95"/>
      <c r="Y796" s="95"/>
      <c r="Z796" s="95"/>
      <c r="AA796" s="95"/>
      <c r="AB796" s="95"/>
      <c r="AC796" s="95"/>
      <c r="AD796" s="95"/>
      <c r="AE796" s="95"/>
      <c r="AF796" s="95"/>
      <c r="AG796" s="95"/>
      <c r="AH796" s="95"/>
      <c r="AI796" s="95"/>
      <c r="AJ796" s="95"/>
      <c r="AK796" s="95"/>
      <c r="AL796" s="95"/>
      <c r="AM796" s="95"/>
      <c r="AN796" s="95"/>
      <c r="AO796" s="95"/>
      <c r="AP796" s="95"/>
      <c r="AQ796" s="95"/>
      <c r="AR796" s="95"/>
      <c r="AS796" s="95"/>
    </row>
    <row r="797">
      <c r="A797" s="575"/>
      <c r="B797" s="337"/>
      <c r="C797" s="337"/>
      <c r="D797" s="337"/>
      <c r="E797" s="337"/>
      <c r="F797" s="337"/>
      <c r="G797" s="337"/>
      <c r="H797" s="337"/>
      <c r="I797" s="337"/>
      <c r="J797" s="337"/>
      <c r="K797" s="337"/>
      <c r="L797" s="337"/>
      <c r="M797" s="337"/>
      <c r="N797" s="337"/>
      <c r="O797" s="337"/>
      <c r="P797" s="337"/>
      <c r="Q797" s="337"/>
      <c r="R797" s="337"/>
      <c r="S797" s="337"/>
      <c r="T797" s="337"/>
      <c r="U797" s="337"/>
      <c r="V797" s="337"/>
      <c r="W797" s="95"/>
      <c r="X797" s="95"/>
      <c r="Y797" s="95"/>
      <c r="Z797" s="95"/>
      <c r="AA797" s="95"/>
      <c r="AB797" s="95"/>
      <c r="AC797" s="95"/>
      <c r="AD797" s="95"/>
      <c r="AE797" s="95"/>
      <c r="AF797" s="95"/>
      <c r="AG797" s="95"/>
      <c r="AH797" s="95"/>
      <c r="AI797" s="95"/>
      <c r="AJ797" s="95"/>
      <c r="AK797" s="95"/>
      <c r="AL797" s="95"/>
      <c r="AM797" s="95"/>
      <c r="AN797" s="95"/>
      <c r="AO797" s="95"/>
      <c r="AP797" s="95"/>
      <c r="AQ797" s="95"/>
      <c r="AR797" s="95"/>
      <c r="AS797" s="95"/>
    </row>
    <row r="798">
      <c r="A798" s="575"/>
      <c r="B798" s="337"/>
      <c r="C798" s="337"/>
      <c r="D798" s="337"/>
      <c r="E798" s="337"/>
      <c r="F798" s="337"/>
      <c r="G798" s="337"/>
      <c r="H798" s="337"/>
      <c r="I798" s="337"/>
      <c r="J798" s="337"/>
      <c r="K798" s="337"/>
      <c r="L798" s="337"/>
      <c r="M798" s="337"/>
      <c r="N798" s="337"/>
      <c r="O798" s="337"/>
      <c r="P798" s="337"/>
      <c r="Q798" s="337"/>
      <c r="R798" s="337"/>
      <c r="S798" s="337"/>
      <c r="T798" s="337"/>
      <c r="U798" s="337"/>
      <c r="V798" s="337"/>
      <c r="W798" s="95"/>
      <c r="X798" s="95"/>
      <c r="Y798" s="95"/>
      <c r="Z798" s="95"/>
      <c r="AA798" s="95"/>
      <c r="AB798" s="95"/>
      <c r="AC798" s="95"/>
      <c r="AD798" s="95"/>
      <c r="AE798" s="95"/>
      <c r="AF798" s="95"/>
      <c r="AG798" s="95"/>
      <c r="AH798" s="95"/>
      <c r="AI798" s="95"/>
      <c r="AJ798" s="95"/>
      <c r="AK798" s="95"/>
      <c r="AL798" s="95"/>
      <c r="AM798" s="95"/>
      <c r="AN798" s="95"/>
      <c r="AO798" s="95"/>
      <c r="AP798" s="95"/>
      <c r="AQ798" s="95"/>
      <c r="AR798" s="95"/>
      <c r="AS798" s="95"/>
    </row>
    <row r="799">
      <c r="A799" s="575"/>
      <c r="B799" s="337"/>
      <c r="C799" s="337"/>
      <c r="D799" s="337"/>
      <c r="E799" s="337"/>
      <c r="F799" s="337"/>
      <c r="G799" s="337"/>
      <c r="H799" s="337"/>
      <c r="I799" s="337"/>
      <c r="J799" s="337"/>
      <c r="K799" s="337"/>
      <c r="L799" s="337"/>
      <c r="M799" s="337"/>
      <c r="N799" s="337"/>
      <c r="O799" s="337"/>
      <c r="P799" s="337"/>
      <c r="Q799" s="337"/>
      <c r="R799" s="337"/>
      <c r="S799" s="337"/>
      <c r="T799" s="337"/>
      <c r="U799" s="337"/>
      <c r="V799" s="337"/>
      <c r="W799" s="95"/>
      <c r="X799" s="95"/>
      <c r="Y799" s="95"/>
      <c r="Z799" s="95"/>
      <c r="AA799" s="95"/>
      <c r="AB799" s="95"/>
      <c r="AC799" s="95"/>
      <c r="AD799" s="95"/>
      <c r="AE799" s="95"/>
      <c r="AF799" s="95"/>
      <c r="AG799" s="95"/>
      <c r="AH799" s="95"/>
      <c r="AI799" s="95"/>
      <c r="AJ799" s="95"/>
      <c r="AK799" s="95"/>
      <c r="AL799" s="95"/>
      <c r="AM799" s="95"/>
      <c r="AN799" s="95"/>
      <c r="AO799" s="95"/>
      <c r="AP799" s="95"/>
      <c r="AQ799" s="95"/>
      <c r="AR799" s="95"/>
      <c r="AS799" s="95"/>
    </row>
    <row r="800">
      <c r="A800" s="575"/>
      <c r="B800" s="337"/>
      <c r="C800" s="337"/>
      <c r="D800" s="337"/>
      <c r="E800" s="337"/>
      <c r="F800" s="337"/>
      <c r="G800" s="337"/>
      <c r="H800" s="337"/>
      <c r="I800" s="337"/>
      <c r="J800" s="337"/>
      <c r="K800" s="337"/>
      <c r="L800" s="337"/>
      <c r="M800" s="337"/>
      <c r="N800" s="337"/>
      <c r="O800" s="337"/>
      <c r="P800" s="337"/>
      <c r="Q800" s="337"/>
      <c r="R800" s="337"/>
      <c r="S800" s="337"/>
      <c r="T800" s="337"/>
      <c r="U800" s="337"/>
      <c r="V800" s="337"/>
      <c r="W800" s="95"/>
      <c r="X800" s="95"/>
      <c r="Y800" s="95"/>
      <c r="Z800" s="95"/>
      <c r="AA800" s="95"/>
      <c r="AB800" s="95"/>
      <c r="AC800" s="95"/>
      <c r="AD800" s="95"/>
      <c r="AE800" s="95"/>
      <c r="AF800" s="95"/>
      <c r="AG800" s="95"/>
      <c r="AH800" s="95"/>
      <c r="AI800" s="95"/>
      <c r="AJ800" s="95"/>
      <c r="AK800" s="95"/>
      <c r="AL800" s="95"/>
      <c r="AM800" s="95"/>
      <c r="AN800" s="95"/>
      <c r="AO800" s="95"/>
      <c r="AP800" s="95"/>
      <c r="AQ800" s="95"/>
      <c r="AR800" s="95"/>
      <c r="AS800" s="95"/>
    </row>
    <row r="801">
      <c r="A801" s="575"/>
      <c r="B801" s="337"/>
      <c r="C801" s="337"/>
      <c r="D801" s="337"/>
      <c r="E801" s="337"/>
      <c r="F801" s="337"/>
      <c r="G801" s="337"/>
      <c r="H801" s="337"/>
      <c r="I801" s="337"/>
      <c r="J801" s="337"/>
      <c r="K801" s="337"/>
      <c r="L801" s="337"/>
      <c r="M801" s="337"/>
      <c r="N801" s="337"/>
      <c r="O801" s="337"/>
      <c r="P801" s="337"/>
      <c r="Q801" s="337"/>
      <c r="R801" s="337"/>
      <c r="S801" s="337"/>
      <c r="T801" s="337"/>
      <c r="U801" s="337"/>
      <c r="V801" s="337"/>
      <c r="W801" s="95"/>
      <c r="X801" s="95"/>
      <c r="Y801" s="95"/>
      <c r="Z801" s="95"/>
      <c r="AA801" s="95"/>
      <c r="AB801" s="95"/>
      <c r="AC801" s="95"/>
      <c r="AD801" s="95"/>
      <c r="AE801" s="95"/>
      <c r="AF801" s="95"/>
      <c r="AG801" s="95"/>
      <c r="AH801" s="95"/>
      <c r="AI801" s="95"/>
      <c r="AJ801" s="95"/>
      <c r="AK801" s="95"/>
      <c r="AL801" s="95"/>
      <c r="AM801" s="95"/>
      <c r="AN801" s="95"/>
      <c r="AO801" s="95"/>
      <c r="AP801" s="95"/>
      <c r="AQ801" s="95"/>
      <c r="AR801" s="95"/>
      <c r="AS801" s="95"/>
    </row>
    <row r="802">
      <c r="A802" s="575"/>
      <c r="B802" s="337"/>
      <c r="C802" s="337"/>
      <c r="D802" s="337"/>
      <c r="E802" s="337"/>
      <c r="F802" s="337"/>
      <c r="G802" s="337"/>
      <c r="H802" s="337"/>
      <c r="I802" s="337"/>
      <c r="J802" s="337"/>
      <c r="K802" s="337"/>
      <c r="L802" s="337"/>
      <c r="M802" s="337"/>
      <c r="N802" s="337"/>
      <c r="O802" s="337"/>
      <c r="P802" s="337"/>
      <c r="Q802" s="337"/>
      <c r="R802" s="337"/>
      <c r="S802" s="337"/>
      <c r="T802" s="337"/>
      <c r="U802" s="337"/>
      <c r="V802" s="337"/>
      <c r="W802" s="95"/>
      <c r="X802" s="95"/>
      <c r="Y802" s="95"/>
      <c r="Z802" s="95"/>
      <c r="AA802" s="95"/>
      <c r="AB802" s="95"/>
      <c r="AC802" s="95"/>
      <c r="AD802" s="95"/>
      <c r="AE802" s="95"/>
      <c r="AF802" s="95"/>
      <c r="AG802" s="95"/>
      <c r="AH802" s="95"/>
      <c r="AI802" s="95"/>
      <c r="AJ802" s="95"/>
      <c r="AK802" s="95"/>
      <c r="AL802" s="95"/>
      <c r="AM802" s="95"/>
      <c r="AN802" s="95"/>
      <c r="AO802" s="95"/>
      <c r="AP802" s="95"/>
      <c r="AQ802" s="95"/>
      <c r="AR802" s="95"/>
      <c r="AS802" s="95"/>
    </row>
    <row r="803">
      <c r="A803" s="575"/>
      <c r="B803" s="337"/>
      <c r="C803" s="337"/>
      <c r="D803" s="337"/>
      <c r="E803" s="337"/>
      <c r="F803" s="337"/>
      <c r="G803" s="337"/>
      <c r="H803" s="337"/>
      <c r="I803" s="337"/>
      <c r="J803" s="337"/>
      <c r="K803" s="337"/>
      <c r="L803" s="337"/>
      <c r="M803" s="337"/>
      <c r="N803" s="337"/>
      <c r="O803" s="337"/>
      <c r="P803" s="337"/>
      <c r="Q803" s="337"/>
      <c r="R803" s="337"/>
      <c r="S803" s="337"/>
      <c r="T803" s="337"/>
      <c r="U803" s="337"/>
      <c r="V803" s="337"/>
      <c r="W803" s="95"/>
      <c r="X803" s="95"/>
      <c r="Y803" s="95"/>
      <c r="Z803" s="95"/>
      <c r="AA803" s="95"/>
      <c r="AB803" s="95"/>
      <c r="AC803" s="95"/>
      <c r="AD803" s="95"/>
      <c r="AE803" s="95"/>
      <c r="AF803" s="95"/>
      <c r="AG803" s="95"/>
      <c r="AH803" s="95"/>
      <c r="AI803" s="95"/>
      <c r="AJ803" s="95"/>
      <c r="AK803" s="95"/>
      <c r="AL803" s="95"/>
      <c r="AM803" s="95"/>
      <c r="AN803" s="95"/>
      <c r="AO803" s="95"/>
      <c r="AP803" s="95"/>
      <c r="AQ803" s="95"/>
      <c r="AR803" s="95"/>
      <c r="AS803" s="95"/>
    </row>
    <row r="804">
      <c r="A804" s="575"/>
      <c r="B804" s="337"/>
      <c r="C804" s="337"/>
      <c r="D804" s="337"/>
      <c r="E804" s="337"/>
      <c r="F804" s="337"/>
      <c r="G804" s="337"/>
      <c r="H804" s="337"/>
      <c r="I804" s="337"/>
      <c r="J804" s="337"/>
      <c r="K804" s="337"/>
      <c r="L804" s="337"/>
      <c r="M804" s="337"/>
      <c r="N804" s="337"/>
      <c r="O804" s="337"/>
      <c r="P804" s="337"/>
      <c r="Q804" s="337"/>
      <c r="R804" s="337"/>
      <c r="S804" s="337"/>
      <c r="T804" s="337"/>
      <c r="U804" s="337"/>
      <c r="V804" s="337"/>
      <c r="W804" s="95"/>
      <c r="X804" s="95"/>
      <c r="Y804" s="95"/>
      <c r="Z804" s="95"/>
      <c r="AA804" s="95"/>
      <c r="AB804" s="95"/>
      <c r="AC804" s="95"/>
      <c r="AD804" s="95"/>
      <c r="AE804" s="95"/>
      <c r="AF804" s="95"/>
      <c r="AG804" s="95"/>
      <c r="AH804" s="95"/>
      <c r="AI804" s="95"/>
      <c r="AJ804" s="95"/>
      <c r="AK804" s="95"/>
      <c r="AL804" s="95"/>
      <c r="AM804" s="95"/>
      <c r="AN804" s="95"/>
      <c r="AO804" s="95"/>
      <c r="AP804" s="95"/>
      <c r="AQ804" s="95"/>
      <c r="AR804" s="95"/>
      <c r="AS804" s="95"/>
    </row>
    <row r="805">
      <c r="A805" s="575"/>
      <c r="B805" s="337"/>
      <c r="C805" s="337"/>
      <c r="D805" s="337"/>
      <c r="E805" s="337"/>
      <c r="F805" s="337"/>
      <c r="G805" s="337"/>
      <c r="H805" s="337"/>
      <c r="I805" s="337"/>
      <c r="J805" s="337"/>
      <c r="K805" s="337"/>
      <c r="L805" s="337"/>
      <c r="M805" s="337"/>
      <c r="N805" s="337"/>
      <c r="O805" s="337"/>
      <c r="P805" s="337"/>
      <c r="Q805" s="337"/>
      <c r="R805" s="337"/>
      <c r="S805" s="337"/>
      <c r="T805" s="337"/>
      <c r="U805" s="337"/>
      <c r="V805" s="337"/>
      <c r="W805" s="95"/>
      <c r="X805" s="95"/>
      <c r="Y805" s="95"/>
      <c r="Z805" s="95"/>
      <c r="AA805" s="95"/>
      <c r="AB805" s="95"/>
      <c r="AC805" s="95"/>
      <c r="AD805" s="95"/>
      <c r="AE805" s="95"/>
      <c r="AF805" s="95"/>
      <c r="AG805" s="95"/>
      <c r="AH805" s="95"/>
      <c r="AI805" s="95"/>
      <c r="AJ805" s="95"/>
      <c r="AK805" s="95"/>
      <c r="AL805" s="95"/>
      <c r="AM805" s="95"/>
      <c r="AN805" s="95"/>
      <c r="AO805" s="95"/>
      <c r="AP805" s="95"/>
      <c r="AQ805" s="95"/>
      <c r="AR805" s="95"/>
      <c r="AS805" s="95"/>
    </row>
    <row r="806">
      <c r="A806" s="575"/>
      <c r="B806" s="337"/>
      <c r="C806" s="337"/>
      <c r="D806" s="337"/>
      <c r="E806" s="337"/>
      <c r="F806" s="337"/>
      <c r="G806" s="337"/>
      <c r="H806" s="337"/>
      <c r="I806" s="337"/>
      <c r="J806" s="337"/>
      <c r="K806" s="337"/>
      <c r="L806" s="337"/>
      <c r="M806" s="337"/>
      <c r="N806" s="337"/>
      <c r="O806" s="337"/>
      <c r="P806" s="337"/>
      <c r="Q806" s="337"/>
      <c r="R806" s="337"/>
      <c r="S806" s="337"/>
      <c r="T806" s="337"/>
      <c r="U806" s="337"/>
      <c r="V806" s="337"/>
      <c r="W806" s="95"/>
      <c r="X806" s="95"/>
      <c r="Y806" s="95"/>
      <c r="Z806" s="95"/>
      <c r="AA806" s="95"/>
      <c r="AB806" s="95"/>
      <c r="AC806" s="95"/>
      <c r="AD806" s="95"/>
      <c r="AE806" s="95"/>
      <c r="AF806" s="95"/>
      <c r="AG806" s="95"/>
      <c r="AH806" s="95"/>
      <c r="AI806" s="95"/>
      <c r="AJ806" s="95"/>
      <c r="AK806" s="95"/>
      <c r="AL806" s="95"/>
      <c r="AM806" s="95"/>
      <c r="AN806" s="95"/>
      <c r="AO806" s="95"/>
      <c r="AP806" s="95"/>
      <c r="AQ806" s="95"/>
      <c r="AR806" s="95"/>
      <c r="AS806" s="95"/>
    </row>
    <row r="807">
      <c r="A807" s="575"/>
      <c r="B807" s="337"/>
      <c r="C807" s="337"/>
      <c r="D807" s="337"/>
      <c r="E807" s="337"/>
      <c r="F807" s="337"/>
      <c r="G807" s="337"/>
      <c r="H807" s="337"/>
      <c r="I807" s="337"/>
      <c r="J807" s="337"/>
      <c r="K807" s="337"/>
      <c r="L807" s="337"/>
      <c r="M807" s="337"/>
      <c r="N807" s="337"/>
      <c r="O807" s="337"/>
      <c r="P807" s="337"/>
      <c r="Q807" s="337"/>
      <c r="R807" s="337"/>
      <c r="S807" s="337"/>
      <c r="T807" s="337"/>
      <c r="U807" s="337"/>
      <c r="V807" s="337"/>
      <c r="W807" s="95"/>
      <c r="X807" s="95"/>
      <c r="Y807" s="95"/>
      <c r="Z807" s="95"/>
      <c r="AA807" s="95"/>
      <c r="AB807" s="95"/>
      <c r="AC807" s="95"/>
      <c r="AD807" s="95"/>
      <c r="AE807" s="95"/>
      <c r="AF807" s="95"/>
      <c r="AG807" s="95"/>
      <c r="AH807" s="95"/>
      <c r="AI807" s="95"/>
      <c r="AJ807" s="95"/>
      <c r="AK807" s="95"/>
      <c r="AL807" s="95"/>
      <c r="AM807" s="95"/>
      <c r="AN807" s="95"/>
      <c r="AO807" s="95"/>
      <c r="AP807" s="95"/>
      <c r="AQ807" s="95"/>
      <c r="AR807" s="95"/>
      <c r="AS807" s="95"/>
    </row>
    <row r="808">
      <c r="A808" s="575"/>
      <c r="B808" s="337"/>
      <c r="C808" s="337"/>
      <c r="D808" s="337"/>
      <c r="E808" s="337"/>
      <c r="F808" s="337"/>
      <c r="G808" s="337"/>
      <c r="H808" s="337"/>
      <c r="I808" s="337"/>
      <c r="J808" s="337"/>
      <c r="K808" s="337"/>
      <c r="L808" s="337"/>
      <c r="M808" s="337"/>
      <c r="N808" s="337"/>
      <c r="O808" s="337"/>
      <c r="P808" s="337"/>
      <c r="Q808" s="337"/>
      <c r="R808" s="337"/>
      <c r="S808" s="337"/>
      <c r="T808" s="337"/>
      <c r="U808" s="337"/>
      <c r="V808" s="337"/>
      <c r="W808" s="95"/>
      <c r="X808" s="95"/>
      <c r="Y808" s="95"/>
      <c r="Z808" s="95"/>
      <c r="AA808" s="95"/>
      <c r="AB808" s="95"/>
      <c r="AC808" s="95"/>
      <c r="AD808" s="95"/>
      <c r="AE808" s="95"/>
      <c r="AF808" s="95"/>
      <c r="AG808" s="95"/>
      <c r="AH808" s="95"/>
      <c r="AI808" s="95"/>
      <c r="AJ808" s="95"/>
      <c r="AK808" s="95"/>
      <c r="AL808" s="95"/>
      <c r="AM808" s="95"/>
      <c r="AN808" s="95"/>
      <c r="AO808" s="95"/>
      <c r="AP808" s="95"/>
      <c r="AQ808" s="95"/>
      <c r="AR808" s="95"/>
      <c r="AS808" s="95"/>
    </row>
    <row r="809">
      <c r="A809" s="575"/>
      <c r="B809" s="337"/>
      <c r="C809" s="337"/>
      <c r="D809" s="337"/>
      <c r="E809" s="337"/>
      <c r="F809" s="337"/>
      <c r="G809" s="337"/>
      <c r="H809" s="337"/>
      <c r="I809" s="337"/>
      <c r="J809" s="337"/>
      <c r="K809" s="337"/>
      <c r="L809" s="337"/>
      <c r="M809" s="337"/>
      <c r="N809" s="337"/>
      <c r="O809" s="337"/>
      <c r="P809" s="337"/>
      <c r="Q809" s="337"/>
      <c r="R809" s="337"/>
      <c r="S809" s="337"/>
      <c r="T809" s="337"/>
      <c r="U809" s="337"/>
      <c r="V809" s="337"/>
      <c r="W809" s="95"/>
      <c r="X809" s="95"/>
      <c r="Y809" s="95"/>
      <c r="Z809" s="95"/>
      <c r="AA809" s="95"/>
      <c r="AB809" s="95"/>
      <c r="AC809" s="95"/>
      <c r="AD809" s="95"/>
      <c r="AE809" s="95"/>
      <c r="AF809" s="95"/>
      <c r="AG809" s="95"/>
      <c r="AH809" s="95"/>
      <c r="AI809" s="95"/>
      <c r="AJ809" s="95"/>
      <c r="AK809" s="95"/>
      <c r="AL809" s="95"/>
      <c r="AM809" s="95"/>
      <c r="AN809" s="95"/>
      <c r="AO809" s="95"/>
      <c r="AP809" s="95"/>
      <c r="AQ809" s="95"/>
      <c r="AR809" s="95"/>
      <c r="AS809" s="95"/>
    </row>
    <row r="810">
      <c r="A810" s="575"/>
      <c r="B810" s="337"/>
      <c r="C810" s="337"/>
      <c r="D810" s="337"/>
      <c r="E810" s="337"/>
      <c r="F810" s="337"/>
      <c r="G810" s="337"/>
      <c r="H810" s="337"/>
      <c r="I810" s="337"/>
      <c r="J810" s="337"/>
      <c r="K810" s="337"/>
      <c r="L810" s="337"/>
      <c r="M810" s="337"/>
      <c r="N810" s="337"/>
      <c r="O810" s="337"/>
      <c r="P810" s="337"/>
      <c r="Q810" s="337"/>
      <c r="R810" s="337"/>
      <c r="S810" s="337"/>
      <c r="T810" s="337"/>
      <c r="U810" s="337"/>
      <c r="V810" s="337"/>
      <c r="W810" s="95"/>
      <c r="X810" s="95"/>
      <c r="Y810" s="95"/>
      <c r="Z810" s="95"/>
      <c r="AA810" s="95"/>
      <c r="AB810" s="95"/>
      <c r="AC810" s="95"/>
      <c r="AD810" s="95"/>
      <c r="AE810" s="95"/>
      <c r="AF810" s="95"/>
      <c r="AG810" s="95"/>
      <c r="AH810" s="95"/>
      <c r="AI810" s="95"/>
      <c r="AJ810" s="95"/>
      <c r="AK810" s="95"/>
      <c r="AL810" s="95"/>
      <c r="AM810" s="95"/>
      <c r="AN810" s="95"/>
      <c r="AO810" s="95"/>
      <c r="AP810" s="95"/>
      <c r="AQ810" s="95"/>
      <c r="AR810" s="95"/>
      <c r="AS810" s="95"/>
    </row>
    <row r="811">
      <c r="A811" s="575"/>
      <c r="B811" s="337"/>
      <c r="C811" s="337"/>
      <c r="D811" s="337"/>
      <c r="E811" s="337"/>
      <c r="F811" s="337"/>
      <c r="G811" s="337"/>
      <c r="H811" s="337"/>
      <c r="I811" s="337"/>
      <c r="J811" s="337"/>
      <c r="K811" s="337"/>
      <c r="L811" s="337"/>
      <c r="M811" s="337"/>
      <c r="N811" s="337"/>
      <c r="O811" s="337"/>
      <c r="P811" s="337"/>
      <c r="Q811" s="337"/>
      <c r="R811" s="337"/>
      <c r="S811" s="337"/>
      <c r="T811" s="337"/>
      <c r="U811" s="337"/>
      <c r="V811" s="337"/>
      <c r="W811" s="95"/>
      <c r="X811" s="95"/>
      <c r="Y811" s="95"/>
      <c r="Z811" s="95"/>
      <c r="AA811" s="95"/>
      <c r="AB811" s="95"/>
      <c r="AC811" s="95"/>
      <c r="AD811" s="95"/>
      <c r="AE811" s="95"/>
      <c r="AF811" s="95"/>
      <c r="AG811" s="95"/>
      <c r="AH811" s="95"/>
      <c r="AI811" s="95"/>
      <c r="AJ811" s="95"/>
      <c r="AK811" s="95"/>
      <c r="AL811" s="95"/>
      <c r="AM811" s="95"/>
      <c r="AN811" s="95"/>
      <c r="AO811" s="95"/>
      <c r="AP811" s="95"/>
      <c r="AQ811" s="95"/>
      <c r="AR811" s="95"/>
      <c r="AS811" s="95"/>
    </row>
    <row r="812">
      <c r="A812" s="575"/>
      <c r="B812" s="337"/>
      <c r="C812" s="337"/>
      <c r="D812" s="337"/>
      <c r="E812" s="337"/>
      <c r="F812" s="337"/>
      <c r="G812" s="337"/>
      <c r="H812" s="337"/>
      <c r="I812" s="337"/>
      <c r="J812" s="337"/>
      <c r="K812" s="337"/>
      <c r="L812" s="337"/>
      <c r="M812" s="337"/>
      <c r="N812" s="337"/>
      <c r="O812" s="337"/>
      <c r="P812" s="337"/>
      <c r="Q812" s="337"/>
      <c r="R812" s="337"/>
      <c r="S812" s="337"/>
      <c r="T812" s="337"/>
      <c r="U812" s="337"/>
      <c r="V812" s="337"/>
      <c r="W812" s="95"/>
      <c r="X812" s="95"/>
      <c r="Y812" s="95"/>
      <c r="Z812" s="95"/>
      <c r="AA812" s="95"/>
      <c r="AB812" s="95"/>
      <c r="AC812" s="95"/>
      <c r="AD812" s="95"/>
      <c r="AE812" s="95"/>
      <c r="AF812" s="95"/>
      <c r="AG812" s="95"/>
      <c r="AH812" s="95"/>
      <c r="AI812" s="95"/>
      <c r="AJ812" s="95"/>
      <c r="AK812" s="95"/>
      <c r="AL812" s="95"/>
      <c r="AM812" s="95"/>
      <c r="AN812" s="95"/>
      <c r="AO812" s="95"/>
      <c r="AP812" s="95"/>
      <c r="AQ812" s="95"/>
      <c r="AR812" s="95"/>
      <c r="AS812" s="95"/>
    </row>
    <row r="813">
      <c r="A813" s="575"/>
      <c r="B813" s="337"/>
      <c r="C813" s="337"/>
      <c r="D813" s="337"/>
      <c r="E813" s="337"/>
      <c r="F813" s="337"/>
      <c r="G813" s="337"/>
      <c r="H813" s="337"/>
      <c r="I813" s="337"/>
      <c r="J813" s="337"/>
      <c r="K813" s="337"/>
      <c r="L813" s="337"/>
      <c r="M813" s="337"/>
      <c r="N813" s="337"/>
      <c r="O813" s="337"/>
      <c r="P813" s="337"/>
      <c r="Q813" s="337"/>
      <c r="R813" s="337"/>
      <c r="S813" s="337"/>
      <c r="T813" s="337"/>
      <c r="U813" s="337"/>
      <c r="V813" s="337"/>
      <c r="W813" s="95"/>
      <c r="X813" s="95"/>
      <c r="Y813" s="95"/>
      <c r="Z813" s="95"/>
      <c r="AA813" s="95"/>
      <c r="AB813" s="95"/>
      <c r="AC813" s="95"/>
      <c r="AD813" s="95"/>
      <c r="AE813" s="95"/>
      <c r="AF813" s="95"/>
      <c r="AG813" s="95"/>
      <c r="AH813" s="95"/>
      <c r="AI813" s="95"/>
      <c r="AJ813" s="95"/>
      <c r="AK813" s="95"/>
      <c r="AL813" s="95"/>
      <c r="AM813" s="95"/>
      <c r="AN813" s="95"/>
      <c r="AO813" s="95"/>
      <c r="AP813" s="95"/>
      <c r="AQ813" s="95"/>
      <c r="AR813" s="95"/>
      <c r="AS813" s="95"/>
    </row>
    <row r="814">
      <c r="A814" s="575"/>
      <c r="B814" s="337"/>
      <c r="C814" s="337"/>
      <c r="D814" s="337"/>
      <c r="E814" s="337"/>
      <c r="F814" s="337"/>
      <c r="G814" s="337"/>
      <c r="H814" s="337"/>
      <c r="I814" s="337"/>
      <c r="J814" s="337"/>
      <c r="K814" s="337"/>
      <c r="L814" s="337"/>
      <c r="M814" s="337"/>
      <c r="N814" s="337"/>
      <c r="O814" s="337"/>
      <c r="P814" s="337"/>
      <c r="Q814" s="337"/>
      <c r="R814" s="337"/>
      <c r="S814" s="337"/>
      <c r="T814" s="337"/>
      <c r="U814" s="337"/>
      <c r="V814" s="337"/>
      <c r="W814" s="95"/>
      <c r="X814" s="95"/>
      <c r="Y814" s="95"/>
      <c r="Z814" s="95"/>
      <c r="AA814" s="95"/>
      <c r="AB814" s="95"/>
      <c r="AC814" s="95"/>
      <c r="AD814" s="95"/>
      <c r="AE814" s="95"/>
      <c r="AF814" s="95"/>
      <c r="AG814" s="95"/>
      <c r="AH814" s="95"/>
      <c r="AI814" s="95"/>
      <c r="AJ814" s="95"/>
      <c r="AK814" s="95"/>
      <c r="AL814" s="95"/>
      <c r="AM814" s="95"/>
      <c r="AN814" s="95"/>
      <c r="AO814" s="95"/>
      <c r="AP814" s="95"/>
      <c r="AQ814" s="95"/>
      <c r="AR814" s="95"/>
      <c r="AS814" s="95"/>
    </row>
    <row r="815">
      <c r="A815" s="575"/>
      <c r="B815" s="337"/>
      <c r="C815" s="337"/>
      <c r="D815" s="337"/>
      <c r="E815" s="337"/>
      <c r="F815" s="337"/>
      <c r="G815" s="337"/>
      <c r="H815" s="337"/>
      <c r="I815" s="337"/>
      <c r="J815" s="337"/>
      <c r="K815" s="337"/>
      <c r="L815" s="337"/>
      <c r="M815" s="337"/>
      <c r="N815" s="337"/>
      <c r="O815" s="337"/>
      <c r="P815" s="337"/>
      <c r="Q815" s="337"/>
      <c r="R815" s="337"/>
      <c r="S815" s="337"/>
      <c r="T815" s="337"/>
      <c r="U815" s="337"/>
      <c r="V815" s="337"/>
      <c r="W815" s="95"/>
      <c r="X815" s="95"/>
      <c r="Y815" s="95"/>
      <c r="Z815" s="95"/>
      <c r="AA815" s="95"/>
      <c r="AB815" s="95"/>
      <c r="AC815" s="95"/>
      <c r="AD815" s="95"/>
      <c r="AE815" s="95"/>
      <c r="AF815" s="95"/>
      <c r="AG815" s="95"/>
      <c r="AH815" s="95"/>
      <c r="AI815" s="95"/>
      <c r="AJ815" s="95"/>
      <c r="AK815" s="95"/>
      <c r="AL815" s="95"/>
      <c r="AM815" s="95"/>
      <c r="AN815" s="95"/>
      <c r="AO815" s="95"/>
      <c r="AP815" s="95"/>
      <c r="AQ815" s="95"/>
      <c r="AR815" s="95"/>
      <c r="AS815" s="95"/>
    </row>
    <row r="816">
      <c r="A816" s="575"/>
      <c r="B816" s="337"/>
      <c r="C816" s="337"/>
      <c r="D816" s="337"/>
      <c r="E816" s="337"/>
      <c r="F816" s="337"/>
      <c r="G816" s="337"/>
      <c r="H816" s="337"/>
      <c r="I816" s="337"/>
      <c r="J816" s="337"/>
      <c r="K816" s="337"/>
      <c r="L816" s="337"/>
      <c r="M816" s="337"/>
      <c r="N816" s="337"/>
      <c r="O816" s="337"/>
      <c r="P816" s="337"/>
      <c r="Q816" s="337"/>
      <c r="R816" s="337"/>
      <c r="S816" s="337"/>
      <c r="T816" s="337"/>
      <c r="U816" s="337"/>
      <c r="V816" s="337"/>
      <c r="W816" s="95"/>
      <c r="X816" s="95"/>
      <c r="Y816" s="95"/>
      <c r="Z816" s="95"/>
      <c r="AA816" s="95"/>
      <c r="AB816" s="95"/>
      <c r="AC816" s="95"/>
      <c r="AD816" s="95"/>
      <c r="AE816" s="95"/>
      <c r="AF816" s="95"/>
      <c r="AG816" s="95"/>
      <c r="AH816" s="95"/>
      <c r="AI816" s="95"/>
      <c r="AJ816" s="95"/>
      <c r="AK816" s="95"/>
      <c r="AL816" s="95"/>
      <c r="AM816" s="95"/>
      <c r="AN816" s="95"/>
      <c r="AO816" s="95"/>
      <c r="AP816" s="95"/>
      <c r="AQ816" s="95"/>
      <c r="AR816" s="95"/>
      <c r="AS816" s="95"/>
    </row>
    <row r="817">
      <c r="A817" s="575"/>
      <c r="B817" s="337"/>
      <c r="C817" s="337"/>
      <c r="D817" s="337"/>
      <c r="E817" s="337"/>
      <c r="F817" s="337"/>
      <c r="G817" s="337"/>
      <c r="H817" s="337"/>
      <c r="I817" s="337"/>
      <c r="J817" s="337"/>
      <c r="K817" s="337"/>
      <c r="L817" s="337"/>
      <c r="M817" s="337"/>
      <c r="N817" s="337"/>
      <c r="O817" s="337"/>
      <c r="P817" s="337"/>
      <c r="Q817" s="337"/>
      <c r="R817" s="337"/>
      <c r="S817" s="337"/>
      <c r="T817" s="337"/>
      <c r="U817" s="337"/>
      <c r="V817" s="337"/>
      <c r="W817" s="95"/>
      <c r="X817" s="95"/>
      <c r="Y817" s="95"/>
      <c r="Z817" s="95"/>
      <c r="AA817" s="95"/>
      <c r="AB817" s="95"/>
      <c r="AC817" s="95"/>
      <c r="AD817" s="95"/>
      <c r="AE817" s="95"/>
      <c r="AF817" s="95"/>
      <c r="AG817" s="95"/>
      <c r="AH817" s="95"/>
      <c r="AI817" s="95"/>
      <c r="AJ817" s="95"/>
      <c r="AK817" s="95"/>
      <c r="AL817" s="95"/>
      <c r="AM817" s="95"/>
      <c r="AN817" s="95"/>
      <c r="AO817" s="95"/>
      <c r="AP817" s="95"/>
      <c r="AQ817" s="95"/>
      <c r="AR817" s="95"/>
      <c r="AS817" s="95"/>
    </row>
    <row r="818">
      <c r="A818" s="575"/>
      <c r="B818" s="337"/>
      <c r="C818" s="337"/>
      <c r="D818" s="337"/>
      <c r="E818" s="337"/>
      <c r="F818" s="337"/>
      <c r="G818" s="337"/>
      <c r="H818" s="337"/>
      <c r="I818" s="337"/>
      <c r="J818" s="337"/>
      <c r="K818" s="337"/>
      <c r="L818" s="337"/>
      <c r="M818" s="337"/>
      <c r="N818" s="337"/>
      <c r="O818" s="337"/>
      <c r="P818" s="337"/>
      <c r="Q818" s="337"/>
      <c r="R818" s="337"/>
      <c r="S818" s="337"/>
      <c r="T818" s="337"/>
      <c r="U818" s="337"/>
      <c r="V818" s="337"/>
      <c r="W818" s="95"/>
      <c r="X818" s="95"/>
      <c r="Y818" s="95"/>
      <c r="Z818" s="95"/>
      <c r="AA818" s="95"/>
      <c r="AB818" s="95"/>
      <c r="AC818" s="95"/>
      <c r="AD818" s="95"/>
      <c r="AE818" s="95"/>
      <c r="AF818" s="95"/>
      <c r="AG818" s="95"/>
      <c r="AH818" s="95"/>
      <c r="AI818" s="95"/>
      <c r="AJ818" s="95"/>
      <c r="AK818" s="95"/>
      <c r="AL818" s="95"/>
      <c r="AM818" s="95"/>
      <c r="AN818" s="95"/>
      <c r="AO818" s="95"/>
      <c r="AP818" s="95"/>
      <c r="AQ818" s="95"/>
      <c r="AR818" s="95"/>
      <c r="AS818" s="95"/>
    </row>
    <row r="819">
      <c r="A819" s="575"/>
      <c r="B819" s="337"/>
      <c r="C819" s="337"/>
      <c r="D819" s="337"/>
      <c r="E819" s="337"/>
      <c r="F819" s="337"/>
      <c r="G819" s="337"/>
      <c r="H819" s="337"/>
      <c r="I819" s="337"/>
      <c r="J819" s="337"/>
      <c r="K819" s="337"/>
      <c r="L819" s="337"/>
      <c r="M819" s="337"/>
      <c r="N819" s="337"/>
      <c r="O819" s="337"/>
      <c r="P819" s="337"/>
      <c r="Q819" s="337"/>
      <c r="R819" s="337"/>
      <c r="S819" s="337"/>
      <c r="T819" s="337"/>
      <c r="U819" s="337"/>
      <c r="V819" s="337"/>
      <c r="W819" s="95"/>
      <c r="X819" s="95"/>
      <c r="Y819" s="95"/>
      <c r="Z819" s="95"/>
      <c r="AA819" s="95"/>
      <c r="AB819" s="95"/>
      <c r="AC819" s="95"/>
      <c r="AD819" s="95"/>
      <c r="AE819" s="95"/>
      <c r="AF819" s="95"/>
      <c r="AG819" s="95"/>
      <c r="AH819" s="95"/>
      <c r="AI819" s="95"/>
      <c r="AJ819" s="95"/>
      <c r="AK819" s="95"/>
      <c r="AL819" s="95"/>
      <c r="AM819" s="95"/>
      <c r="AN819" s="95"/>
      <c r="AO819" s="95"/>
      <c r="AP819" s="95"/>
      <c r="AQ819" s="95"/>
      <c r="AR819" s="95"/>
      <c r="AS819" s="95"/>
    </row>
    <row r="820">
      <c r="A820" s="575"/>
      <c r="B820" s="337"/>
      <c r="C820" s="337"/>
      <c r="D820" s="337"/>
      <c r="E820" s="337"/>
      <c r="F820" s="337"/>
      <c r="G820" s="337"/>
      <c r="H820" s="337"/>
      <c r="I820" s="337"/>
      <c r="J820" s="337"/>
      <c r="K820" s="337"/>
      <c r="L820" s="337"/>
      <c r="M820" s="337"/>
      <c r="N820" s="337"/>
      <c r="O820" s="337"/>
      <c r="P820" s="337"/>
      <c r="Q820" s="337"/>
      <c r="R820" s="337"/>
      <c r="S820" s="337"/>
      <c r="T820" s="337"/>
      <c r="U820" s="337"/>
      <c r="V820" s="337"/>
      <c r="W820" s="95"/>
      <c r="X820" s="95"/>
      <c r="Y820" s="95"/>
      <c r="Z820" s="95"/>
      <c r="AA820" s="95"/>
      <c r="AB820" s="95"/>
      <c r="AC820" s="95"/>
      <c r="AD820" s="95"/>
      <c r="AE820" s="95"/>
      <c r="AF820" s="95"/>
      <c r="AG820" s="95"/>
      <c r="AH820" s="95"/>
      <c r="AI820" s="95"/>
      <c r="AJ820" s="95"/>
      <c r="AK820" s="95"/>
      <c r="AL820" s="95"/>
      <c r="AM820" s="95"/>
      <c r="AN820" s="95"/>
      <c r="AO820" s="95"/>
      <c r="AP820" s="95"/>
      <c r="AQ820" s="95"/>
      <c r="AR820" s="95"/>
      <c r="AS820" s="95"/>
    </row>
    <row r="821">
      <c r="A821" s="575"/>
      <c r="B821" s="337"/>
      <c r="C821" s="337"/>
      <c r="D821" s="337"/>
      <c r="E821" s="337"/>
      <c r="F821" s="337"/>
      <c r="G821" s="337"/>
      <c r="H821" s="337"/>
      <c r="I821" s="337"/>
      <c r="J821" s="337"/>
      <c r="K821" s="337"/>
      <c r="L821" s="337"/>
      <c r="M821" s="337"/>
      <c r="N821" s="337"/>
      <c r="O821" s="337"/>
      <c r="P821" s="337"/>
      <c r="Q821" s="337"/>
      <c r="R821" s="337"/>
      <c r="S821" s="337"/>
      <c r="T821" s="337"/>
      <c r="U821" s="337"/>
      <c r="V821" s="337"/>
      <c r="W821" s="95"/>
      <c r="X821" s="95"/>
      <c r="Y821" s="95"/>
      <c r="Z821" s="95"/>
      <c r="AA821" s="95"/>
      <c r="AB821" s="95"/>
      <c r="AC821" s="95"/>
      <c r="AD821" s="95"/>
      <c r="AE821" s="95"/>
      <c r="AF821" s="95"/>
      <c r="AG821" s="95"/>
      <c r="AH821" s="95"/>
      <c r="AI821" s="95"/>
      <c r="AJ821" s="95"/>
      <c r="AK821" s="95"/>
      <c r="AL821" s="95"/>
      <c r="AM821" s="95"/>
      <c r="AN821" s="95"/>
      <c r="AO821" s="95"/>
      <c r="AP821" s="95"/>
      <c r="AQ821" s="95"/>
      <c r="AR821" s="95"/>
      <c r="AS821" s="95"/>
    </row>
    <row r="822">
      <c r="A822" s="575"/>
      <c r="B822" s="337"/>
      <c r="C822" s="337"/>
      <c r="D822" s="337"/>
      <c r="E822" s="337"/>
      <c r="F822" s="337"/>
      <c r="G822" s="337"/>
      <c r="H822" s="337"/>
      <c r="I822" s="337"/>
      <c r="J822" s="337"/>
      <c r="K822" s="337"/>
      <c r="L822" s="337"/>
      <c r="M822" s="337"/>
      <c r="N822" s="337"/>
      <c r="O822" s="337"/>
      <c r="P822" s="337"/>
      <c r="Q822" s="337"/>
      <c r="R822" s="337"/>
      <c r="S822" s="337"/>
      <c r="T822" s="337"/>
      <c r="U822" s="337"/>
      <c r="V822" s="337"/>
      <c r="W822" s="95"/>
      <c r="X822" s="95"/>
      <c r="Y822" s="95"/>
      <c r="Z822" s="95"/>
      <c r="AA822" s="95"/>
      <c r="AB822" s="95"/>
      <c r="AC822" s="95"/>
      <c r="AD822" s="95"/>
      <c r="AE822" s="95"/>
      <c r="AF822" s="95"/>
      <c r="AG822" s="95"/>
      <c r="AH822" s="95"/>
      <c r="AI822" s="95"/>
      <c r="AJ822" s="95"/>
      <c r="AK822" s="95"/>
      <c r="AL822" s="95"/>
      <c r="AM822" s="95"/>
      <c r="AN822" s="95"/>
      <c r="AO822" s="95"/>
      <c r="AP822" s="95"/>
      <c r="AQ822" s="95"/>
      <c r="AR822" s="95"/>
      <c r="AS822" s="95"/>
    </row>
    <row r="823">
      <c r="A823" s="575"/>
      <c r="B823" s="337"/>
      <c r="C823" s="337"/>
      <c r="D823" s="337"/>
      <c r="E823" s="337"/>
      <c r="F823" s="337"/>
      <c r="G823" s="337"/>
      <c r="H823" s="337"/>
      <c r="I823" s="337"/>
      <c r="J823" s="337"/>
      <c r="K823" s="337"/>
      <c r="L823" s="337"/>
      <c r="M823" s="337"/>
      <c r="N823" s="337"/>
      <c r="O823" s="337"/>
      <c r="P823" s="337"/>
      <c r="Q823" s="337"/>
      <c r="R823" s="337"/>
      <c r="S823" s="337"/>
      <c r="T823" s="337"/>
      <c r="U823" s="337"/>
      <c r="V823" s="337"/>
      <c r="W823" s="95"/>
      <c r="X823" s="95"/>
      <c r="Y823" s="95"/>
      <c r="Z823" s="95"/>
      <c r="AA823" s="95"/>
      <c r="AB823" s="95"/>
      <c r="AC823" s="95"/>
      <c r="AD823" s="95"/>
      <c r="AE823" s="95"/>
      <c r="AF823" s="95"/>
      <c r="AG823" s="95"/>
      <c r="AH823" s="95"/>
      <c r="AI823" s="95"/>
      <c r="AJ823" s="95"/>
      <c r="AK823" s="95"/>
      <c r="AL823" s="95"/>
      <c r="AM823" s="95"/>
      <c r="AN823" s="95"/>
      <c r="AO823" s="95"/>
      <c r="AP823" s="95"/>
      <c r="AQ823" s="95"/>
      <c r="AR823" s="95"/>
      <c r="AS823" s="95"/>
    </row>
    <row r="824">
      <c r="A824" s="575"/>
      <c r="B824" s="337"/>
      <c r="C824" s="337"/>
      <c r="D824" s="337"/>
      <c r="E824" s="337"/>
      <c r="F824" s="337"/>
      <c r="G824" s="337"/>
      <c r="H824" s="337"/>
      <c r="I824" s="337"/>
      <c r="J824" s="337"/>
      <c r="K824" s="337"/>
      <c r="L824" s="337"/>
      <c r="M824" s="337"/>
      <c r="N824" s="337"/>
      <c r="O824" s="337"/>
      <c r="P824" s="337"/>
      <c r="Q824" s="337"/>
      <c r="R824" s="337"/>
      <c r="S824" s="337"/>
      <c r="T824" s="337"/>
      <c r="U824" s="337"/>
      <c r="V824" s="337"/>
      <c r="W824" s="95"/>
      <c r="X824" s="95"/>
      <c r="Y824" s="95"/>
      <c r="Z824" s="95"/>
      <c r="AA824" s="95"/>
      <c r="AB824" s="95"/>
      <c r="AC824" s="95"/>
      <c r="AD824" s="95"/>
      <c r="AE824" s="95"/>
      <c r="AF824" s="95"/>
      <c r="AG824" s="95"/>
      <c r="AH824" s="95"/>
      <c r="AI824" s="95"/>
      <c r="AJ824" s="95"/>
      <c r="AK824" s="95"/>
      <c r="AL824" s="95"/>
      <c r="AM824" s="95"/>
      <c r="AN824" s="95"/>
      <c r="AO824" s="95"/>
      <c r="AP824" s="95"/>
      <c r="AQ824" s="95"/>
      <c r="AR824" s="95"/>
      <c r="AS824" s="95"/>
    </row>
    <row r="825">
      <c r="A825" s="575"/>
      <c r="B825" s="337"/>
      <c r="C825" s="337"/>
      <c r="D825" s="337"/>
      <c r="E825" s="337"/>
      <c r="F825" s="337"/>
      <c r="G825" s="337"/>
      <c r="H825" s="337"/>
      <c r="I825" s="337"/>
      <c r="J825" s="337"/>
      <c r="K825" s="337"/>
      <c r="L825" s="337"/>
      <c r="M825" s="337"/>
      <c r="N825" s="337"/>
      <c r="O825" s="337"/>
      <c r="P825" s="337"/>
      <c r="Q825" s="337"/>
      <c r="R825" s="337"/>
      <c r="S825" s="337"/>
      <c r="T825" s="337"/>
      <c r="U825" s="337"/>
      <c r="V825" s="337"/>
      <c r="W825" s="95"/>
      <c r="X825" s="95"/>
      <c r="Y825" s="95"/>
      <c r="Z825" s="95"/>
      <c r="AA825" s="95"/>
      <c r="AB825" s="95"/>
      <c r="AC825" s="95"/>
      <c r="AD825" s="95"/>
      <c r="AE825" s="95"/>
      <c r="AF825" s="95"/>
      <c r="AG825" s="95"/>
      <c r="AH825" s="95"/>
      <c r="AI825" s="95"/>
      <c r="AJ825" s="95"/>
      <c r="AK825" s="95"/>
      <c r="AL825" s="95"/>
      <c r="AM825" s="95"/>
      <c r="AN825" s="95"/>
      <c r="AO825" s="95"/>
      <c r="AP825" s="95"/>
      <c r="AQ825" s="95"/>
      <c r="AR825" s="95"/>
      <c r="AS825" s="95"/>
    </row>
    <row r="826">
      <c r="A826" s="575"/>
      <c r="B826" s="337"/>
      <c r="C826" s="337"/>
      <c r="D826" s="337"/>
      <c r="E826" s="337"/>
      <c r="F826" s="337"/>
      <c r="G826" s="337"/>
      <c r="H826" s="337"/>
      <c r="I826" s="337"/>
      <c r="J826" s="337"/>
      <c r="K826" s="337"/>
      <c r="L826" s="337"/>
      <c r="M826" s="337"/>
      <c r="N826" s="337"/>
      <c r="O826" s="337"/>
      <c r="P826" s="337"/>
      <c r="Q826" s="337"/>
      <c r="R826" s="337"/>
      <c r="S826" s="337"/>
      <c r="T826" s="337"/>
      <c r="U826" s="337"/>
      <c r="V826" s="337"/>
      <c r="W826" s="95"/>
      <c r="X826" s="95"/>
      <c r="Y826" s="95"/>
      <c r="Z826" s="95"/>
      <c r="AA826" s="95"/>
      <c r="AB826" s="95"/>
      <c r="AC826" s="95"/>
      <c r="AD826" s="95"/>
      <c r="AE826" s="95"/>
      <c r="AF826" s="95"/>
      <c r="AG826" s="95"/>
      <c r="AH826" s="95"/>
      <c r="AI826" s="95"/>
      <c r="AJ826" s="95"/>
      <c r="AK826" s="95"/>
      <c r="AL826" s="95"/>
      <c r="AM826" s="95"/>
      <c r="AN826" s="95"/>
      <c r="AO826" s="95"/>
      <c r="AP826" s="95"/>
      <c r="AQ826" s="95"/>
      <c r="AR826" s="95"/>
      <c r="AS826" s="95"/>
    </row>
    <row r="827">
      <c r="A827" s="575"/>
      <c r="B827" s="337"/>
      <c r="C827" s="337"/>
      <c r="D827" s="337"/>
      <c r="E827" s="337"/>
      <c r="F827" s="337"/>
      <c r="G827" s="337"/>
      <c r="H827" s="337"/>
      <c r="I827" s="337"/>
      <c r="J827" s="337"/>
      <c r="K827" s="337"/>
      <c r="L827" s="337"/>
      <c r="M827" s="337"/>
      <c r="N827" s="337"/>
      <c r="O827" s="337"/>
      <c r="P827" s="337"/>
      <c r="Q827" s="337"/>
      <c r="R827" s="337"/>
      <c r="S827" s="337"/>
      <c r="T827" s="337"/>
      <c r="U827" s="337"/>
      <c r="V827" s="337"/>
      <c r="W827" s="95"/>
      <c r="X827" s="95"/>
      <c r="Y827" s="95"/>
      <c r="Z827" s="95"/>
      <c r="AA827" s="95"/>
      <c r="AB827" s="95"/>
      <c r="AC827" s="95"/>
      <c r="AD827" s="95"/>
      <c r="AE827" s="95"/>
      <c r="AF827" s="95"/>
      <c r="AG827" s="95"/>
      <c r="AH827" s="95"/>
      <c r="AI827" s="95"/>
      <c r="AJ827" s="95"/>
      <c r="AK827" s="95"/>
      <c r="AL827" s="95"/>
      <c r="AM827" s="95"/>
      <c r="AN827" s="95"/>
      <c r="AO827" s="95"/>
      <c r="AP827" s="95"/>
      <c r="AQ827" s="95"/>
      <c r="AR827" s="95"/>
      <c r="AS827" s="95"/>
    </row>
    <row r="828">
      <c r="A828" s="575"/>
      <c r="B828" s="337"/>
      <c r="C828" s="337"/>
      <c r="D828" s="337"/>
      <c r="E828" s="337"/>
      <c r="F828" s="337"/>
      <c r="G828" s="337"/>
      <c r="H828" s="337"/>
      <c r="I828" s="337"/>
      <c r="J828" s="337"/>
      <c r="K828" s="337"/>
      <c r="L828" s="337"/>
      <c r="M828" s="337"/>
      <c r="N828" s="337"/>
      <c r="O828" s="337"/>
      <c r="P828" s="337"/>
      <c r="Q828" s="337"/>
      <c r="R828" s="337"/>
      <c r="S828" s="337"/>
      <c r="T828" s="337"/>
      <c r="U828" s="337"/>
      <c r="V828" s="337"/>
      <c r="W828" s="95"/>
      <c r="X828" s="95"/>
      <c r="Y828" s="95"/>
      <c r="Z828" s="95"/>
      <c r="AA828" s="95"/>
      <c r="AB828" s="95"/>
      <c r="AC828" s="95"/>
      <c r="AD828" s="95"/>
      <c r="AE828" s="95"/>
      <c r="AF828" s="95"/>
      <c r="AG828" s="95"/>
      <c r="AH828" s="95"/>
      <c r="AI828" s="95"/>
      <c r="AJ828" s="95"/>
      <c r="AK828" s="95"/>
      <c r="AL828" s="95"/>
      <c r="AM828" s="95"/>
      <c r="AN828" s="95"/>
      <c r="AO828" s="95"/>
      <c r="AP828" s="95"/>
      <c r="AQ828" s="95"/>
      <c r="AR828" s="95"/>
      <c r="AS828" s="95"/>
    </row>
    <row r="829">
      <c r="A829" s="575"/>
      <c r="B829" s="337"/>
      <c r="C829" s="337"/>
      <c r="D829" s="337"/>
      <c r="E829" s="337"/>
      <c r="F829" s="337"/>
      <c r="G829" s="337"/>
      <c r="H829" s="337"/>
      <c r="I829" s="337"/>
      <c r="J829" s="337"/>
      <c r="K829" s="337"/>
      <c r="L829" s="337"/>
      <c r="M829" s="337"/>
      <c r="N829" s="337"/>
      <c r="O829" s="337"/>
      <c r="P829" s="337"/>
      <c r="Q829" s="337"/>
      <c r="R829" s="337"/>
      <c r="S829" s="337"/>
      <c r="T829" s="337"/>
      <c r="U829" s="337"/>
      <c r="V829" s="337"/>
      <c r="W829" s="95"/>
      <c r="X829" s="95"/>
      <c r="Y829" s="95"/>
      <c r="Z829" s="95"/>
      <c r="AA829" s="95"/>
      <c r="AB829" s="95"/>
      <c r="AC829" s="95"/>
      <c r="AD829" s="95"/>
      <c r="AE829" s="95"/>
      <c r="AF829" s="95"/>
      <c r="AG829" s="95"/>
      <c r="AH829" s="95"/>
      <c r="AI829" s="95"/>
      <c r="AJ829" s="95"/>
      <c r="AK829" s="95"/>
      <c r="AL829" s="95"/>
      <c r="AM829" s="95"/>
      <c r="AN829" s="95"/>
      <c r="AO829" s="95"/>
      <c r="AP829" s="95"/>
      <c r="AQ829" s="95"/>
      <c r="AR829" s="95"/>
      <c r="AS829" s="95"/>
    </row>
    <row r="830">
      <c r="A830" s="575"/>
      <c r="B830" s="337"/>
      <c r="C830" s="337"/>
      <c r="D830" s="337"/>
      <c r="E830" s="337"/>
      <c r="F830" s="337"/>
      <c r="G830" s="337"/>
      <c r="H830" s="337"/>
      <c r="I830" s="337"/>
      <c r="J830" s="337"/>
      <c r="K830" s="337"/>
      <c r="L830" s="337"/>
      <c r="M830" s="337"/>
      <c r="N830" s="337"/>
      <c r="O830" s="337"/>
      <c r="P830" s="337"/>
      <c r="Q830" s="337"/>
      <c r="R830" s="337"/>
      <c r="S830" s="337"/>
      <c r="T830" s="337"/>
      <c r="U830" s="337"/>
      <c r="V830" s="337"/>
      <c r="W830" s="95"/>
      <c r="X830" s="95"/>
      <c r="Y830" s="95"/>
      <c r="Z830" s="95"/>
      <c r="AA830" s="95"/>
      <c r="AB830" s="95"/>
      <c r="AC830" s="95"/>
      <c r="AD830" s="95"/>
      <c r="AE830" s="95"/>
      <c r="AF830" s="95"/>
      <c r="AG830" s="95"/>
      <c r="AH830" s="95"/>
      <c r="AI830" s="95"/>
      <c r="AJ830" s="95"/>
      <c r="AK830" s="95"/>
      <c r="AL830" s="95"/>
      <c r="AM830" s="95"/>
      <c r="AN830" s="95"/>
      <c r="AO830" s="95"/>
      <c r="AP830" s="95"/>
      <c r="AQ830" s="95"/>
      <c r="AR830" s="95"/>
      <c r="AS830" s="95"/>
    </row>
    <row r="831">
      <c r="A831" s="575"/>
      <c r="B831" s="337"/>
      <c r="C831" s="337"/>
      <c r="D831" s="337"/>
      <c r="E831" s="337"/>
      <c r="F831" s="337"/>
      <c r="G831" s="337"/>
      <c r="H831" s="337"/>
      <c r="I831" s="337"/>
      <c r="J831" s="337"/>
      <c r="K831" s="337"/>
      <c r="L831" s="337"/>
      <c r="M831" s="337"/>
      <c r="N831" s="337"/>
      <c r="O831" s="337"/>
      <c r="P831" s="337"/>
      <c r="Q831" s="337"/>
      <c r="R831" s="337"/>
      <c r="S831" s="337"/>
      <c r="T831" s="337"/>
      <c r="U831" s="337"/>
      <c r="V831" s="337"/>
      <c r="W831" s="95"/>
      <c r="X831" s="95"/>
      <c r="Y831" s="95"/>
      <c r="Z831" s="95"/>
      <c r="AA831" s="95"/>
      <c r="AB831" s="95"/>
      <c r="AC831" s="95"/>
      <c r="AD831" s="95"/>
      <c r="AE831" s="95"/>
      <c r="AF831" s="95"/>
      <c r="AG831" s="95"/>
      <c r="AH831" s="95"/>
      <c r="AI831" s="95"/>
      <c r="AJ831" s="95"/>
      <c r="AK831" s="95"/>
      <c r="AL831" s="95"/>
      <c r="AM831" s="95"/>
      <c r="AN831" s="95"/>
      <c r="AO831" s="95"/>
      <c r="AP831" s="95"/>
      <c r="AQ831" s="95"/>
      <c r="AR831" s="95"/>
      <c r="AS831" s="95"/>
    </row>
    <row r="832">
      <c r="A832" s="575"/>
      <c r="B832" s="337"/>
      <c r="C832" s="337"/>
      <c r="D832" s="337"/>
      <c r="E832" s="337"/>
      <c r="F832" s="337"/>
      <c r="G832" s="337"/>
      <c r="H832" s="337"/>
      <c r="I832" s="337"/>
      <c r="J832" s="337"/>
      <c r="K832" s="337"/>
      <c r="L832" s="337"/>
      <c r="M832" s="337"/>
      <c r="N832" s="337"/>
      <c r="O832" s="337"/>
      <c r="P832" s="337"/>
      <c r="Q832" s="337"/>
      <c r="R832" s="337"/>
      <c r="S832" s="337"/>
      <c r="T832" s="337"/>
      <c r="U832" s="337"/>
      <c r="V832" s="337"/>
      <c r="W832" s="95"/>
      <c r="X832" s="95"/>
      <c r="Y832" s="95"/>
      <c r="Z832" s="95"/>
      <c r="AA832" s="95"/>
      <c r="AB832" s="95"/>
      <c r="AC832" s="95"/>
      <c r="AD832" s="95"/>
      <c r="AE832" s="95"/>
      <c r="AF832" s="95"/>
      <c r="AG832" s="95"/>
      <c r="AH832" s="95"/>
      <c r="AI832" s="95"/>
      <c r="AJ832" s="95"/>
      <c r="AK832" s="95"/>
      <c r="AL832" s="95"/>
      <c r="AM832" s="95"/>
      <c r="AN832" s="95"/>
      <c r="AO832" s="95"/>
      <c r="AP832" s="95"/>
      <c r="AQ832" s="95"/>
      <c r="AR832" s="95"/>
      <c r="AS832" s="95"/>
    </row>
    <row r="833">
      <c r="A833" s="575"/>
      <c r="B833" s="337"/>
      <c r="C833" s="337"/>
      <c r="D833" s="337"/>
      <c r="E833" s="337"/>
      <c r="F833" s="337"/>
      <c r="G833" s="337"/>
      <c r="H833" s="337"/>
      <c r="I833" s="337"/>
      <c r="J833" s="337"/>
      <c r="K833" s="337"/>
      <c r="L833" s="337"/>
      <c r="M833" s="337"/>
      <c r="N833" s="337"/>
      <c r="O833" s="337"/>
      <c r="P833" s="337"/>
      <c r="Q833" s="337"/>
      <c r="R833" s="337"/>
      <c r="S833" s="337"/>
      <c r="T833" s="337"/>
      <c r="U833" s="337"/>
      <c r="V833" s="337"/>
      <c r="W833" s="95"/>
      <c r="X833" s="95"/>
      <c r="Y833" s="95"/>
      <c r="Z833" s="95"/>
      <c r="AA833" s="95"/>
      <c r="AB833" s="95"/>
      <c r="AC833" s="95"/>
      <c r="AD833" s="95"/>
      <c r="AE833" s="95"/>
      <c r="AF833" s="95"/>
      <c r="AG833" s="95"/>
      <c r="AH833" s="95"/>
      <c r="AI833" s="95"/>
      <c r="AJ833" s="95"/>
      <c r="AK833" s="95"/>
      <c r="AL833" s="95"/>
      <c r="AM833" s="95"/>
      <c r="AN833" s="95"/>
      <c r="AO833" s="95"/>
      <c r="AP833" s="95"/>
      <c r="AQ833" s="95"/>
      <c r="AR833" s="95"/>
      <c r="AS833" s="95"/>
    </row>
    <row r="834">
      <c r="A834" s="575"/>
      <c r="B834" s="337"/>
      <c r="C834" s="337"/>
      <c r="D834" s="337"/>
      <c r="E834" s="337"/>
      <c r="F834" s="337"/>
      <c r="G834" s="337"/>
      <c r="H834" s="337"/>
      <c r="I834" s="337"/>
      <c r="J834" s="337"/>
      <c r="K834" s="337"/>
      <c r="L834" s="337"/>
      <c r="M834" s="337"/>
      <c r="N834" s="337"/>
      <c r="O834" s="337"/>
      <c r="P834" s="337"/>
      <c r="Q834" s="337"/>
      <c r="R834" s="337"/>
      <c r="S834" s="337"/>
      <c r="T834" s="337"/>
      <c r="U834" s="337"/>
      <c r="V834" s="337"/>
      <c r="W834" s="95"/>
      <c r="X834" s="95"/>
      <c r="Y834" s="95"/>
      <c r="Z834" s="95"/>
      <c r="AA834" s="95"/>
      <c r="AB834" s="95"/>
      <c r="AC834" s="95"/>
      <c r="AD834" s="95"/>
      <c r="AE834" s="95"/>
      <c r="AF834" s="95"/>
      <c r="AG834" s="95"/>
      <c r="AH834" s="95"/>
      <c r="AI834" s="95"/>
      <c r="AJ834" s="95"/>
      <c r="AK834" s="95"/>
      <c r="AL834" s="95"/>
      <c r="AM834" s="95"/>
      <c r="AN834" s="95"/>
      <c r="AO834" s="95"/>
      <c r="AP834" s="95"/>
      <c r="AQ834" s="95"/>
      <c r="AR834" s="95"/>
      <c r="AS834" s="95"/>
    </row>
    <row r="835">
      <c r="A835" s="575"/>
      <c r="B835" s="337"/>
      <c r="C835" s="337"/>
      <c r="D835" s="337"/>
      <c r="E835" s="337"/>
      <c r="F835" s="337"/>
      <c r="G835" s="337"/>
      <c r="H835" s="337"/>
      <c r="I835" s="337"/>
      <c r="J835" s="337"/>
      <c r="K835" s="337"/>
      <c r="L835" s="337"/>
      <c r="M835" s="337"/>
      <c r="N835" s="337"/>
      <c r="O835" s="337"/>
      <c r="P835" s="337"/>
      <c r="Q835" s="337"/>
      <c r="R835" s="337"/>
      <c r="S835" s="337"/>
      <c r="T835" s="337"/>
      <c r="U835" s="337"/>
      <c r="V835" s="337"/>
      <c r="W835" s="95"/>
      <c r="X835" s="95"/>
      <c r="Y835" s="95"/>
      <c r="Z835" s="95"/>
      <c r="AA835" s="95"/>
      <c r="AB835" s="95"/>
      <c r="AC835" s="95"/>
      <c r="AD835" s="95"/>
      <c r="AE835" s="95"/>
      <c r="AF835" s="95"/>
      <c r="AG835" s="95"/>
      <c r="AH835" s="95"/>
      <c r="AI835" s="95"/>
      <c r="AJ835" s="95"/>
      <c r="AK835" s="95"/>
      <c r="AL835" s="95"/>
      <c r="AM835" s="95"/>
      <c r="AN835" s="95"/>
      <c r="AO835" s="95"/>
      <c r="AP835" s="95"/>
      <c r="AQ835" s="95"/>
      <c r="AR835" s="95"/>
      <c r="AS835" s="95"/>
    </row>
    <row r="836">
      <c r="A836" s="575"/>
      <c r="B836" s="337"/>
      <c r="C836" s="337"/>
      <c r="D836" s="337"/>
      <c r="E836" s="337"/>
      <c r="F836" s="337"/>
      <c r="G836" s="337"/>
      <c r="H836" s="337"/>
      <c r="I836" s="337"/>
      <c r="J836" s="337"/>
      <c r="K836" s="337"/>
      <c r="L836" s="337"/>
      <c r="M836" s="337"/>
      <c r="N836" s="337"/>
      <c r="O836" s="337"/>
      <c r="P836" s="337"/>
      <c r="Q836" s="337"/>
      <c r="R836" s="337"/>
      <c r="S836" s="337"/>
      <c r="T836" s="337"/>
      <c r="U836" s="337"/>
      <c r="V836" s="337"/>
      <c r="W836" s="95"/>
      <c r="X836" s="95"/>
      <c r="Y836" s="95"/>
      <c r="Z836" s="95"/>
      <c r="AA836" s="95"/>
      <c r="AB836" s="95"/>
      <c r="AC836" s="95"/>
      <c r="AD836" s="95"/>
      <c r="AE836" s="95"/>
      <c r="AF836" s="95"/>
      <c r="AG836" s="95"/>
      <c r="AH836" s="95"/>
      <c r="AI836" s="95"/>
      <c r="AJ836" s="95"/>
      <c r="AK836" s="95"/>
      <c r="AL836" s="95"/>
      <c r="AM836" s="95"/>
      <c r="AN836" s="95"/>
      <c r="AO836" s="95"/>
      <c r="AP836" s="95"/>
      <c r="AQ836" s="95"/>
      <c r="AR836" s="95"/>
      <c r="AS836" s="95"/>
    </row>
    <row r="837">
      <c r="A837" s="575"/>
      <c r="B837" s="337"/>
      <c r="C837" s="337"/>
      <c r="D837" s="337"/>
      <c r="E837" s="337"/>
      <c r="F837" s="337"/>
      <c r="G837" s="337"/>
      <c r="H837" s="337"/>
      <c r="I837" s="337"/>
      <c r="J837" s="337"/>
      <c r="K837" s="337"/>
      <c r="L837" s="337"/>
      <c r="M837" s="337"/>
      <c r="N837" s="337"/>
      <c r="O837" s="337"/>
      <c r="P837" s="337"/>
      <c r="Q837" s="337"/>
      <c r="R837" s="337"/>
      <c r="S837" s="337"/>
      <c r="T837" s="337"/>
      <c r="U837" s="337"/>
      <c r="V837" s="337"/>
      <c r="W837" s="95"/>
      <c r="X837" s="95"/>
      <c r="Y837" s="95"/>
      <c r="Z837" s="95"/>
      <c r="AA837" s="95"/>
      <c r="AB837" s="95"/>
      <c r="AC837" s="95"/>
      <c r="AD837" s="95"/>
      <c r="AE837" s="95"/>
      <c r="AF837" s="95"/>
      <c r="AG837" s="95"/>
      <c r="AH837" s="95"/>
      <c r="AI837" s="95"/>
      <c r="AJ837" s="95"/>
      <c r="AK837" s="95"/>
      <c r="AL837" s="95"/>
      <c r="AM837" s="95"/>
      <c r="AN837" s="95"/>
      <c r="AO837" s="95"/>
      <c r="AP837" s="95"/>
      <c r="AQ837" s="95"/>
      <c r="AR837" s="95"/>
      <c r="AS837" s="95"/>
    </row>
    <row r="838">
      <c r="A838" s="575"/>
      <c r="B838" s="337"/>
      <c r="C838" s="337"/>
      <c r="D838" s="337"/>
      <c r="E838" s="337"/>
      <c r="F838" s="337"/>
      <c r="G838" s="337"/>
      <c r="H838" s="337"/>
      <c r="I838" s="337"/>
      <c r="J838" s="337"/>
      <c r="K838" s="337"/>
      <c r="L838" s="337"/>
      <c r="M838" s="337"/>
      <c r="N838" s="337"/>
      <c r="O838" s="337"/>
      <c r="P838" s="337"/>
      <c r="Q838" s="337"/>
      <c r="R838" s="337"/>
      <c r="S838" s="337"/>
      <c r="T838" s="337"/>
      <c r="U838" s="337"/>
      <c r="V838" s="337"/>
      <c r="W838" s="95"/>
      <c r="X838" s="95"/>
      <c r="Y838" s="95"/>
      <c r="Z838" s="95"/>
      <c r="AA838" s="95"/>
      <c r="AB838" s="95"/>
      <c r="AC838" s="95"/>
      <c r="AD838" s="95"/>
      <c r="AE838" s="95"/>
      <c r="AF838" s="95"/>
      <c r="AG838" s="95"/>
      <c r="AH838" s="95"/>
      <c r="AI838" s="95"/>
      <c r="AJ838" s="95"/>
      <c r="AK838" s="95"/>
      <c r="AL838" s="95"/>
      <c r="AM838" s="95"/>
      <c r="AN838" s="95"/>
      <c r="AO838" s="95"/>
      <c r="AP838" s="95"/>
      <c r="AQ838" s="95"/>
      <c r="AR838" s="95"/>
      <c r="AS838" s="95"/>
    </row>
    <row r="839">
      <c r="A839" s="575"/>
      <c r="B839" s="337"/>
      <c r="C839" s="337"/>
      <c r="D839" s="337"/>
      <c r="E839" s="337"/>
      <c r="F839" s="337"/>
      <c r="G839" s="337"/>
      <c r="H839" s="337"/>
      <c r="I839" s="337"/>
      <c r="J839" s="337"/>
      <c r="K839" s="337"/>
      <c r="L839" s="337"/>
      <c r="M839" s="337"/>
      <c r="N839" s="337"/>
      <c r="O839" s="337"/>
      <c r="P839" s="337"/>
      <c r="Q839" s="337"/>
      <c r="R839" s="337"/>
      <c r="S839" s="337"/>
      <c r="T839" s="337"/>
      <c r="U839" s="337"/>
      <c r="V839" s="337"/>
      <c r="W839" s="95"/>
      <c r="X839" s="95"/>
      <c r="Y839" s="95"/>
      <c r="Z839" s="95"/>
      <c r="AA839" s="95"/>
      <c r="AB839" s="95"/>
      <c r="AC839" s="95"/>
      <c r="AD839" s="95"/>
      <c r="AE839" s="95"/>
      <c r="AF839" s="95"/>
      <c r="AG839" s="95"/>
      <c r="AH839" s="95"/>
      <c r="AI839" s="95"/>
      <c r="AJ839" s="95"/>
      <c r="AK839" s="95"/>
      <c r="AL839" s="95"/>
      <c r="AM839" s="95"/>
      <c r="AN839" s="95"/>
      <c r="AO839" s="95"/>
      <c r="AP839" s="95"/>
      <c r="AQ839" s="95"/>
      <c r="AR839" s="95"/>
      <c r="AS839" s="95"/>
    </row>
    <row r="840">
      <c r="A840" s="575"/>
      <c r="B840" s="337"/>
      <c r="C840" s="337"/>
      <c r="D840" s="337"/>
      <c r="E840" s="337"/>
      <c r="F840" s="337"/>
      <c r="G840" s="337"/>
      <c r="H840" s="337"/>
      <c r="I840" s="337"/>
      <c r="J840" s="337"/>
      <c r="K840" s="337"/>
      <c r="L840" s="337"/>
      <c r="M840" s="337"/>
      <c r="N840" s="337"/>
      <c r="O840" s="337"/>
      <c r="P840" s="337"/>
      <c r="Q840" s="337"/>
      <c r="R840" s="337"/>
      <c r="S840" s="337"/>
      <c r="T840" s="337"/>
      <c r="U840" s="337"/>
      <c r="V840" s="337"/>
      <c r="W840" s="95"/>
      <c r="X840" s="95"/>
      <c r="Y840" s="95"/>
      <c r="Z840" s="95"/>
      <c r="AA840" s="95"/>
      <c r="AB840" s="95"/>
      <c r="AC840" s="95"/>
      <c r="AD840" s="95"/>
      <c r="AE840" s="95"/>
      <c r="AF840" s="95"/>
      <c r="AG840" s="95"/>
      <c r="AH840" s="95"/>
      <c r="AI840" s="95"/>
      <c r="AJ840" s="95"/>
      <c r="AK840" s="95"/>
      <c r="AL840" s="95"/>
      <c r="AM840" s="95"/>
      <c r="AN840" s="95"/>
      <c r="AO840" s="95"/>
      <c r="AP840" s="95"/>
      <c r="AQ840" s="95"/>
      <c r="AR840" s="95"/>
      <c r="AS840" s="95"/>
    </row>
    <row r="841">
      <c r="A841" s="575"/>
      <c r="B841" s="337"/>
      <c r="C841" s="337"/>
      <c r="D841" s="337"/>
      <c r="E841" s="337"/>
      <c r="F841" s="337"/>
      <c r="G841" s="337"/>
      <c r="H841" s="337"/>
      <c r="I841" s="337"/>
      <c r="J841" s="337"/>
      <c r="K841" s="337"/>
      <c r="L841" s="337"/>
      <c r="M841" s="337"/>
      <c r="N841" s="337"/>
      <c r="O841" s="337"/>
      <c r="P841" s="337"/>
      <c r="Q841" s="337"/>
      <c r="R841" s="337"/>
      <c r="S841" s="337"/>
      <c r="T841" s="337"/>
      <c r="U841" s="337"/>
      <c r="V841" s="337"/>
      <c r="W841" s="95"/>
      <c r="X841" s="95"/>
      <c r="Y841" s="95"/>
      <c r="Z841" s="95"/>
      <c r="AA841" s="95"/>
      <c r="AB841" s="95"/>
      <c r="AC841" s="95"/>
      <c r="AD841" s="95"/>
      <c r="AE841" s="95"/>
      <c r="AF841" s="95"/>
      <c r="AG841" s="95"/>
      <c r="AH841" s="95"/>
      <c r="AI841" s="95"/>
      <c r="AJ841" s="95"/>
      <c r="AK841" s="95"/>
      <c r="AL841" s="95"/>
      <c r="AM841" s="95"/>
      <c r="AN841" s="95"/>
      <c r="AO841" s="95"/>
      <c r="AP841" s="95"/>
      <c r="AQ841" s="95"/>
      <c r="AR841" s="95"/>
      <c r="AS841" s="95"/>
    </row>
    <row r="842">
      <c r="A842" s="575"/>
      <c r="B842" s="337"/>
      <c r="C842" s="337"/>
      <c r="D842" s="337"/>
      <c r="E842" s="337"/>
      <c r="F842" s="337"/>
      <c r="G842" s="337"/>
      <c r="H842" s="337"/>
      <c r="I842" s="337"/>
      <c r="J842" s="337"/>
      <c r="K842" s="337"/>
      <c r="L842" s="337"/>
      <c r="M842" s="337"/>
      <c r="N842" s="337"/>
      <c r="O842" s="337"/>
      <c r="P842" s="337"/>
      <c r="Q842" s="337"/>
      <c r="R842" s="337"/>
      <c r="S842" s="337"/>
      <c r="T842" s="337"/>
      <c r="U842" s="337"/>
      <c r="V842" s="337"/>
      <c r="W842" s="95"/>
      <c r="X842" s="95"/>
      <c r="Y842" s="95"/>
      <c r="Z842" s="95"/>
      <c r="AA842" s="95"/>
      <c r="AB842" s="95"/>
      <c r="AC842" s="95"/>
      <c r="AD842" s="95"/>
      <c r="AE842" s="95"/>
      <c r="AF842" s="95"/>
      <c r="AG842" s="95"/>
      <c r="AH842" s="95"/>
      <c r="AI842" s="95"/>
      <c r="AJ842" s="95"/>
      <c r="AK842" s="95"/>
      <c r="AL842" s="95"/>
      <c r="AM842" s="95"/>
      <c r="AN842" s="95"/>
      <c r="AO842" s="95"/>
      <c r="AP842" s="95"/>
      <c r="AQ842" s="95"/>
      <c r="AR842" s="95"/>
      <c r="AS842" s="95"/>
    </row>
    <row r="843">
      <c r="A843" s="575"/>
      <c r="B843" s="337"/>
      <c r="C843" s="337"/>
      <c r="D843" s="337"/>
      <c r="E843" s="337"/>
      <c r="F843" s="337"/>
      <c r="G843" s="337"/>
      <c r="H843" s="337"/>
      <c r="I843" s="337"/>
      <c r="J843" s="337"/>
      <c r="K843" s="337"/>
      <c r="L843" s="337"/>
      <c r="M843" s="337"/>
      <c r="N843" s="337"/>
      <c r="O843" s="337"/>
      <c r="P843" s="337"/>
      <c r="Q843" s="337"/>
      <c r="R843" s="337"/>
      <c r="S843" s="337"/>
      <c r="T843" s="337"/>
      <c r="U843" s="337"/>
      <c r="V843" s="337"/>
      <c r="W843" s="95"/>
      <c r="X843" s="95"/>
      <c r="Y843" s="95"/>
      <c r="Z843" s="95"/>
      <c r="AA843" s="95"/>
      <c r="AB843" s="95"/>
      <c r="AC843" s="95"/>
      <c r="AD843" s="95"/>
      <c r="AE843" s="95"/>
      <c r="AF843" s="95"/>
      <c r="AG843" s="95"/>
      <c r="AH843" s="95"/>
      <c r="AI843" s="95"/>
      <c r="AJ843" s="95"/>
      <c r="AK843" s="95"/>
      <c r="AL843" s="95"/>
      <c r="AM843" s="95"/>
      <c r="AN843" s="95"/>
      <c r="AO843" s="95"/>
      <c r="AP843" s="95"/>
      <c r="AQ843" s="95"/>
      <c r="AR843" s="95"/>
      <c r="AS843" s="95"/>
    </row>
    <row r="844">
      <c r="A844" s="575"/>
      <c r="B844" s="337"/>
      <c r="C844" s="337"/>
      <c r="D844" s="337"/>
      <c r="E844" s="337"/>
      <c r="F844" s="337"/>
      <c r="G844" s="337"/>
      <c r="H844" s="337"/>
      <c r="I844" s="337"/>
      <c r="J844" s="337"/>
      <c r="K844" s="337"/>
      <c r="L844" s="337"/>
      <c r="M844" s="337"/>
      <c r="N844" s="337"/>
      <c r="O844" s="337"/>
      <c r="P844" s="337"/>
      <c r="Q844" s="337"/>
      <c r="R844" s="337"/>
      <c r="S844" s="337"/>
      <c r="T844" s="337"/>
      <c r="U844" s="337"/>
      <c r="V844" s="337"/>
      <c r="W844" s="95"/>
      <c r="X844" s="95"/>
      <c r="Y844" s="95"/>
      <c r="Z844" s="95"/>
      <c r="AA844" s="95"/>
      <c r="AB844" s="95"/>
      <c r="AC844" s="95"/>
      <c r="AD844" s="95"/>
      <c r="AE844" s="95"/>
      <c r="AF844" s="95"/>
      <c r="AG844" s="95"/>
      <c r="AH844" s="95"/>
      <c r="AI844" s="95"/>
      <c r="AJ844" s="95"/>
      <c r="AK844" s="95"/>
      <c r="AL844" s="95"/>
      <c r="AM844" s="95"/>
      <c r="AN844" s="95"/>
      <c r="AO844" s="95"/>
      <c r="AP844" s="95"/>
      <c r="AQ844" s="95"/>
      <c r="AR844" s="95"/>
      <c r="AS844" s="95"/>
    </row>
    <row r="845">
      <c r="A845" s="575"/>
      <c r="B845" s="337"/>
      <c r="C845" s="337"/>
      <c r="D845" s="337"/>
      <c r="E845" s="337"/>
      <c r="F845" s="337"/>
      <c r="G845" s="337"/>
      <c r="H845" s="337"/>
      <c r="I845" s="337"/>
      <c r="J845" s="337"/>
      <c r="K845" s="337"/>
      <c r="L845" s="337"/>
      <c r="M845" s="337"/>
      <c r="N845" s="337"/>
      <c r="O845" s="337"/>
      <c r="P845" s="337"/>
      <c r="Q845" s="337"/>
      <c r="R845" s="337"/>
      <c r="S845" s="337"/>
      <c r="T845" s="337"/>
      <c r="U845" s="337"/>
      <c r="V845" s="337"/>
      <c r="W845" s="95"/>
      <c r="X845" s="95"/>
      <c r="Y845" s="95"/>
      <c r="Z845" s="95"/>
      <c r="AA845" s="95"/>
      <c r="AB845" s="95"/>
      <c r="AC845" s="95"/>
      <c r="AD845" s="95"/>
      <c r="AE845" s="95"/>
      <c r="AF845" s="95"/>
      <c r="AG845" s="95"/>
      <c r="AH845" s="95"/>
      <c r="AI845" s="95"/>
      <c r="AJ845" s="95"/>
      <c r="AK845" s="95"/>
      <c r="AL845" s="95"/>
      <c r="AM845" s="95"/>
      <c r="AN845" s="95"/>
      <c r="AO845" s="95"/>
      <c r="AP845" s="95"/>
      <c r="AQ845" s="95"/>
      <c r="AR845" s="95"/>
      <c r="AS845" s="95"/>
    </row>
    <row r="846">
      <c r="A846" s="575"/>
      <c r="B846" s="337"/>
      <c r="C846" s="337"/>
      <c r="D846" s="337"/>
      <c r="E846" s="337"/>
      <c r="F846" s="337"/>
      <c r="G846" s="337"/>
      <c r="H846" s="337"/>
      <c r="I846" s="337"/>
      <c r="J846" s="337"/>
      <c r="K846" s="337"/>
      <c r="L846" s="337"/>
      <c r="M846" s="337"/>
      <c r="N846" s="337"/>
      <c r="O846" s="337"/>
      <c r="P846" s="337"/>
      <c r="Q846" s="337"/>
      <c r="R846" s="337"/>
      <c r="S846" s="337"/>
      <c r="T846" s="337"/>
      <c r="U846" s="337"/>
      <c r="V846" s="337"/>
      <c r="W846" s="95"/>
      <c r="X846" s="95"/>
      <c r="Y846" s="95"/>
      <c r="Z846" s="95"/>
      <c r="AA846" s="95"/>
      <c r="AB846" s="95"/>
      <c r="AC846" s="95"/>
      <c r="AD846" s="95"/>
      <c r="AE846" s="95"/>
      <c r="AF846" s="95"/>
      <c r="AG846" s="95"/>
      <c r="AH846" s="95"/>
      <c r="AI846" s="95"/>
      <c r="AJ846" s="95"/>
      <c r="AK846" s="95"/>
      <c r="AL846" s="95"/>
      <c r="AM846" s="95"/>
      <c r="AN846" s="95"/>
      <c r="AO846" s="95"/>
      <c r="AP846" s="95"/>
      <c r="AQ846" s="95"/>
      <c r="AR846" s="95"/>
      <c r="AS846" s="95"/>
    </row>
    <row r="847">
      <c r="A847" s="575"/>
      <c r="B847" s="337"/>
      <c r="C847" s="337"/>
      <c r="D847" s="337"/>
      <c r="E847" s="337"/>
      <c r="F847" s="337"/>
      <c r="G847" s="337"/>
      <c r="H847" s="337"/>
      <c r="I847" s="337"/>
      <c r="J847" s="337"/>
      <c r="K847" s="337"/>
      <c r="L847" s="337"/>
      <c r="M847" s="337"/>
      <c r="N847" s="337"/>
      <c r="O847" s="337"/>
      <c r="P847" s="337"/>
      <c r="Q847" s="337"/>
      <c r="R847" s="337"/>
      <c r="S847" s="337"/>
      <c r="T847" s="337"/>
      <c r="U847" s="337"/>
      <c r="V847" s="337"/>
      <c r="W847" s="95"/>
      <c r="X847" s="95"/>
      <c r="Y847" s="95"/>
      <c r="Z847" s="95"/>
      <c r="AA847" s="95"/>
      <c r="AB847" s="95"/>
      <c r="AC847" s="95"/>
      <c r="AD847" s="95"/>
      <c r="AE847" s="95"/>
      <c r="AF847" s="95"/>
      <c r="AG847" s="95"/>
      <c r="AH847" s="95"/>
      <c r="AI847" s="95"/>
      <c r="AJ847" s="95"/>
      <c r="AK847" s="95"/>
      <c r="AL847" s="95"/>
      <c r="AM847" s="95"/>
      <c r="AN847" s="95"/>
      <c r="AO847" s="95"/>
      <c r="AP847" s="95"/>
      <c r="AQ847" s="95"/>
      <c r="AR847" s="95"/>
      <c r="AS847" s="95"/>
    </row>
    <row r="848">
      <c r="A848" s="575"/>
      <c r="B848" s="337"/>
      <c r="C848" s="337"/>
      <c r="D848" s="337"/>
      <c r="E848" s="337"/>
      <c r="F848" s="337"/>
      <c r="G848" s="337"/>
      <c r="H848" s="337"/>
      <c r="I848" s="337"/>
      <c r="J848" s="337"/>
      <c r="K848" s="337"/>
      <c r="L848" s="337"/>
      <c r="M848" s="337"/>
      <c r="N848" s="337"/>
      <c r="O848" s="337"/>
      <c r="P848" s="337"/>
      <c r="Q848" s="337"/>
      <c r="R848" s="337"/>
      <c r="S848" s="337"/>
      <c r="T848" s="337"/>
      <c r="U848" s="337"/>
      <c r="V848" s="337"/>
      <c r="W848" s="95"/>
      <c r="X848" s="95"/>
      <c r="Y848" s="95"/>
      <c r="Z848" s="95"/>
      <c r="AA848" s="95"/>
      <c r="AB848" s="95"/>
      <c r="AC848" s="95"/>
      <c r="AD848" s="95"/>
      <c r="AE848" s="95"/>
      <c r="AF848" s="95"/>
      <c r="AG848" s="95"/>
      <c r="AH848" s="95"/>
      <c r="AI848" s="95"/>
      <c r="AJ848" s="95"/>
      <c r="AK848" s="95"/>
      <c r="AL848" s="95"/>
      <c r="AM848" s="95"/>
      <c r="AN848" s="95"/>
      <c r="AO848" s="95"/>
      <c r="AP848" s="95"/>
      <c r="AQ848" s="95"/>
      <c r="AR848" s="95"/>
      <c r="AS848" s="95"/>
    </row>
    <row r="849">
      <c r="A849" s="575"/>
      <c r="B849" s="337"/>
      <c r="C849" s="337"/>
      <c r="D849" s="337"/>
      <c r="E849" s="337"/>
      <c r="F849" s="337"/>
      <c r="G849" s="337"/>
      <c r="H849" s="337"/>
      <c r="I849" s="337"/>
      <c r="J849" s="337"/>
      <c r="K849" s="337"/>
      <c r="L849" s="337"/>
      <c r="M849" s="337"/>
      <c r="N849" s="337"/>
      <c r="O849" s="337"/>
      <c r="P849" s="337"/>
      <c r="Q849" s="337"/>
      <c r="R849" s="337"/>
      <c r="S849" s="337"/>
      <c r="T849" s="337"/>
      <c r="U849" s="337"/>
      <c r="V849" s="337"/>
      <c r="W849" s="95"/>
      <c r="X849" s="95"/>
      <c r="Y849" s="95"/>
      <c r="Z849" s="95"/>
      <c r="AA849" s="95"/>
      <c r="AB849" s="95"/>
      <c r="AC849" s="95"/>
      <c r="AD849" s="95"/>
      <c r="AE849" s="95"/>
      <c r="AF849" s="95"/>
      <c r="AG849" s="95"/>
      <c r="AH849" s="95"/>
      <c r="AI849" s="95"/>
      <c r="AJ849" s="95"/>
      <c r="AK849" s="95"/>
      <c r="AL849" s="95"/>
      <c r="AM849" s="95"/>
      <c r="AN849" s="95"/>
      <c r="AO849" s="95"/>
      <c r="AP849" s="95"/>
      <c r="AQ849" s="95"/>
      <c r="AR849" s="95"/>
      <c r="AS849" s="95"/>
    </row>
    <row r="850">
      <c r="A850" s="575"/>
      <c r="B850" s="337"/>
      <c r="C850" s="337"/>
      <c r="D850" s="337"/>
      <c r="E850" s="337"/>
      <c r="F850" s="337"/>
      <c r="G850" s="337"/>
      <c r="H850" s="337"/>
      <c r="I850" s="337"/>
      <c r="J850" s="337"/>
      <c r="K850" s="337"/>
      <c r="L850" s="337"/>
      <c r="M850" s="337"/>
      <c r="N850" s="337"/>
      <c r="O850" s="337"/>
      <c r="P850" s="337"/>
      <c r="Q850" s="337"/>
      <c r="R850" s="337"/>
      <c r="S850" s="337"/>
      <c r="T850" s="337"/>
      <c r="U850" s="337"/>
      <c r="V850" s="337"/>
      <c r="W850" s="95"/>
      <c r="X850" s="95"/>
      <c r="Y850" s="95"/>
      <c r="Z850" s="95"/>
      <c r="AA850" s="95"/>
      <c r="AB850" s="95"/>
      <c r="AC850" s="95"/>
      <c r="AD850" s="95"/>
      <c r="AE850" s="95"/>
      <c r="AF850" s="95"/>
      <c r="AG850" s="95"/>
      <c r="AH850" s="95"/>
      <c r="AI850" s="95"/>
      <c r="AJ850" s="95"/>
      <c r="AK850" s="95"/>
      <c r="AL850" s="95"/>
      <c r="AM850" s="95"/>
      <c r="AN850" s="95"/>
      <c r="AO850" s="95"/>
      <c r="AP850" s="95"/>
      <c r="AQ850" s="95"/>
      <c r="AR850" s="95"/>
      <c r="AS850" s="95"/>
    </row>
    <row r="851">
      <c r="A851" s="575"/>
      <c r="B851" s="337"/>
      <c r="C851" s="337"/>
      <c r="D851" s="337"/>
      <c r="E851" s="337"/>
      <c r="F851" s="337"/>
      <c r="G851" s="337"/>
      <c r="H851" s="337"/>
      <c r="I851" s="337"/>
      <c r="J851" s="337"/>
      <c r="K851" s="337"/>
      <c r="L851" s="337"/>
      <c r="M851" s="337"/>
      <c r="N851" s="337"/>
      <c r="O851" s="337"/>
      <c r="P851" s="337"/>
      <c r="Q851" s="337"/>
      <c r="R851" s="337"/>
      <c r="S851" s="337"/>
      <c r="T851" s="337"/>
      <c r="U851" s="337"/>
      <c r="V851" s="337"/>
      <c r="W851" s="95"/>
      <c r="X851" s="95"/>
      <c r="Y851" s="95"/>
      <c r="Z851" s="95"/>
      <c r="AA851" s="95"/>
      <c r="AB851" s="95"/>
      <c r="AC851" s="95"/>
      <c r="AD851" s="95"/>
      <c r="AE851" s="95"/>
      <c r="AF851" s="95"/>
      <c r="AG851" s="95"/>
      <c r="AH851" s="95"/>
      <c r="AI851" s="95"/>
      <c r="AJ851" s="95"/>
      <c r="AK851" s="95"/>
      <c r="AL851" s="95"/>
      <c r="AM851" s="95"/>
      <c r="AN851" s="95"/>
      <c r="AO851" s="95"/>
      <c r="AP851" s="95"/>
      <c r="AQ851" s="95"/>
      <c r="AR851" s="95"/>
      <c r="AS851" s="95"/>
    </row>
    <row r="852">
      <c r="A852" s="575"/>
      <c r="B852" s="337"/>
      <c r="C852" s="337"/>
      <c r="D852" s="337"/>
      <c r="E852" s="337"/>
      <c r="F852" s="337"/>
      <c r="G852" s="337"/>
      <c r="H852" s="337"/>
      <c r="I852" s="337"/>
      <c r="J852" s="337"/>
      <c r="K852" s="337"/>
      <c r="L852" s="337"/>
      <c r="M852" s="337"/>
      <c r="N852" s="337"/>
      <c r="O852" s="337"/>
      <c r="P852" s="337"/>
      <c r="Q852" s="337"/>
      <c r="R852" s="337"/>
      <c r="S852" s="337"/>
      <c r="T852" s="337"/>
      <c r="U852" s="337"/>
      <c r="V852" s="337"/>
      <c r="W852" s="95"/>
      <c r="X852" s="95"/>
      <c r="Y852" s="95"/>
      <c r="Z852" s="95"/>
      <c r="AA852" s="95"/>
      <c r="AB852" s="95"/>
      <c r="AC852" s="95"/>
      <c r="AD852" s="95"/>
      <c r="AE852" s="95"/>
      <c r="AF852" s="95"/>
      <c r="AG852" s="95"/>
      <c r="AH852" s="95"/>
      <c r="AI852" s="95"/>
      <c r="AJ852" s="95"/>
      <c r="AK852" s="95"/>
      <c r="AL852" s="95"/>
      <c r="AM852" s="95"/>
      <c r="AN852" s="95"/>
      <c r="AO852" s="95"/>
      <c r="AP852" s="95"/>
      <c r="AQ852" s="95"/>
      <c r="AR852" s="95"/>
      <c r="AS852" s="95"/>
    </row>
    <row r="853">
      <c r="A853" s="575"/>
      <c r="B853" s="337"/>
      <c r="C853" s="337"/>
      <c r="D853" s="337"/>
      <c r="E853" s="337"/>
      <c r="F853" s="337"/>
      <c r="G853" s="337"/>
      <c r="H853" s="337"/>
      <c r="I853" s="337"/>
      <c r="J853" s="337"/>
      <c r="K853" s="337"/>
      <c r="L853" s="337"/>
      <c r="M853" s="337"/>
      <c r="N853" s="337"/>
      <c r="O853" s="337"/>
      <c r="P853" s="337"/>
      <c r="Q853" s="337"/>
      <c r="R853" s="337"/>
      <c r="S853" s="337"/>
      <c r="T853" s="337"/>
      <c r="U853" s="337"/>
      <c r="V853" s="337"/>
      <c r="W853" s="95"/>
      <c r="X853" s="95"/>
      <c r="Y853" s="95"/>
      <c r="Z853" s="95"/>
      <c r="AA853" s="95"/>
      <c r="AB853" s="95"/>
      <c r="AC853" s="95"/>
      <c r="AD853" s="95"/>
      <c r="AE853" s="95"/>
      <c r="AF853" s="95"/>
      <c r="AG853" s="95"/>
      <c r="AH853" s="95"/>
      <c r="AI853" s="95"/>
      <c r="AJ853" s="95"/>
      <c r="AK853" s="95"/>
      <c r="AL853" s="95"/>
      <c r="AM853" s="95"/>
      <c r="AN853" s="95"/>
      <c r="AO853" s="95"/>
      <c r="AP853" s="95"/>
      <c r="AQ853" s="95"/>
      <c r="AR853" s="95"/>
      <c r="AS853" s="95"/>
    </row>
    <row r="854">
      <c r="A854" s="575"/>
      <c r="B854" s="337"/>
      <c r="C854" s="337"/>
      <c r="D854" s="337"/>
      <c r="E854" s="337"/>
      <c r="F854" s="337"/>
      <c r="G854" s="337"/>
      <c r="H854" s="337"/>
      <c r="I854" s="337"/>
      <c r="J854" s="337"/>
      <c r="K854" s="337"/>
      <c r="L854" s="337"/>
      <c r="M854" s="337"/>
      <c r="N854" s="337"/>
      <c r="O854" s="337"/>
      <c r="P854" s="337"/>
      <c r="Q854" s="337"/>
      <c r="R854" s="337"/>
      <c r="S854" s="337"/>
      <c r="T854" s="337"/>
      <c r="U854" s="337"/>
      <c r="V854" s="337"/>
      <c r="W854" s="95"/>
      <c r="X854" s="95"/>
      <c r="Y854" s="95"/>
      <c r="Z854" s="95"/>
      <c r="AA854" s="95"/>
      <c r="AB854" s="95"/>
      <c r="AC854" s="95"/>
      <c r="AD854" s="95"/>
      <c r="AE854" s="95"/>
      <c r="AF854" s="95"/>
      <c r="AG854" s="95"/>
      <c r="AH854" s="95"/>
      <c r="AI854" s="95"/>
      <c r="AJ854" s="95"/>
      <c r="AK854" s="95"/>
      <c r="AL854" s="95"/>
      <c r="AM854" s="95"/>
      <c r="AN854" s="95"/>
      <c r="AO854" s="95"/>
      <c r="AP854" s="95"/>
      <c r="AQ854" s="95"/>
      <c r="AR854" s="95"/>
      <c r="AS854" s="95"/>
    </row>
    <row r="855">
      <c r="A855" s="575"/>
      <c r="B855" s="337"/>
      <c r="C855" s="337"/>
      <c r="D855" s="337"/>
      <c r="E855" s="337"/>
      <c r="F855" s="337"/>
      <c r="G855" s="337"/>
      <c r="H855" s="337"/>
      <c r="I855" s="337"/>
      <c r="J855" s="337"/>
      <c r="K855" s="337"/>
      <c r="L855" s="337"/>
      <c r="M855" s="337"/>
      <c r="N855" s="337"/>
      <c r="O855" s="337"/>
      <c r="P855" s="337"/>
      <c r="Q855" s="337"/>
      <c r="R855" s="337"/>
      <c r="S855" s="337"/>
      <c r="T855" s="337"/>
      <c r="U855" s="337"/>
      <c r="V855" s="337"/>
      <c r="W855" s="95"/>
      <c r="X855" s="95"/>
      <c r="Y855" s="95"/>
      <c r="Z855" s="95"/>
      <c r="AA855" s="95"/>
      <c r="AB855" s="95"/>
      <c r="AC855" s="95"/>
      <c r="AD855" s="95"/>
      <c r="AE855" s="95"/>
      <c r="AF855" s="95"/>
      <c r="AG855" s="95"/>
      <c r="AH855" s="95"/>
      <c r="AI855" s="95"/>
      <c r="AJ855" s="95"/>
      <c r="AK855" s="95"/>
      <c r="AL855" s="95"/>
      <c r="AM855" s="95"/>
      <c r="AN855" s="95"/>
      <c r="AO855" s="95"/>
      <c r="AP855" s="95"/>
      <c r="AQ855" s="95"/>
      <c r="AR855" s="95"/>
      <c r="AS855" s="95"/>
    </row>
    <row r="856">
      <c r="A856" s="575"/>
      <c r="B856" s="337"/>
      <c r="C856" s="337"/>
      <c r="D856" s="337"/>
      <c r="E856" s="337"/>
      <c r="F856" s="337"/>
      <c r="G856" s="337"/>
      <c r="H856" s="337"/>
      <c r="I856" s="337"/>
      <c r="J856" s="337"/>
      <c r="K856" s="337"/>
      <c r="L856" s="337"/>
      <c r="M856" s="337"/>
      <c r="N856" s="337"/>
      <c r="O856" s="337"/>
      <c r="P856" s="337"/>
      <c r="Q856" s="337"/>
      <c r="R856" s="337"/>
      <c r="S856" s="337"/>
      <c r="T856" s="337"/>
      <c r="U856" s="337"/>
      <c r="V856" s="337"/>
      <c r="W856" s="95"/>
      <c r="X856" s="95"/>
      <c r="Y856" s="95"/>
      <c r="Z856" s="95"/>
      <c r="AA856" s="95"/>
      <c r="AB856" s="95"/>
      <c r="AC856" s="95"/>
      <c r="AD856" s="95"/>
      <c r="AE856" s="95"/>
      <c r="AF856" s="95"/>
      <c r="AG856" s="95"/>
      <c r="AH856" s="95"/>
      <c r="AI856" s="95"/>
      <c r="AJ856" s="95"/>
      <c r="AK856" s="95"/>
      <c r="AL856" s="95"/>
      <c r="AM856" s="95"/>
      <c r="AN856" s="95"/>
      <c r="AO856" s="95"/>
      <c r="AP856" s="95"/>
      <c r="AQ856" s="95"/>
      <c r="AR856" s="95"/>
      <c r="AS856" s="95"/>
    </row>
    <row r="857">
      <c r="A857" s="575"/>
      <c r="B857" s="337"/>
      <c r="C857" s="337"/>
      <c r="D857" s="337"/>
      <c r="E857" s="337"/>
      <c r="F857" s="337"/>
      <c r="G857" s="337"/>
      <c r="H857" s="337"/>
      <c r="I857" s="337"/>
      <c r="J857" s="337"/>
      <c r="K857" s="337"/>
      <c r="L857" s="337"/>
      <c r="M857" s="337"/>
      <c r="N857" s="337"/>
      <c r="O857" s="337"/>
      <c r="P857" s="337"/>
      <c r="Q857" s="337"/>
      <c r="R857" s="337"/>
      <c r="S857" s="337"/>
      <c r="T857" s="337"/>
      <c r="U857" s="337"/>
      <c r="V857" s="337"/>
      <c r="W857" s="95"/>
      <c r="X857" s="95"/>
      <c r="Y857" s="95"/>
      <c r="Z857" s="95"/>
      <c r="AA857" s="95"/>
      <c r="AB857" s="95"/>
      <c r="AC857" s="95"/>
      <c r="AD857" s="95"/>
      <c r="AE857" s="95"/>
      <c r="AF857" s="95"/>
      <c r="AG857" s="95"/>
      <c r="AH857" s="95"/>
      <c r="AI857" s="95"/>
      <c r="AJ857" s="95"/>
      <c r="AK857" s="95"/>
      <c r="AL857" s="95"/>
      <c r="AM857" s="95"/>
      <c r="AN857" s="95"/>
      <c r="AO857" s="95"/>
      <c r="AP857" s="95"/>
      <c r="AQ857" s="95"/>
      <c r="AR857" s="95"/>
      <c r="AS857" s="95"/>
    </row>
    <row r="858">
      <c r="A858" s="575"/>
      <c r="B858" s="337"/>
      <c r="C858" s="337"/>
      <c r="D858" s="337"/>
      <c r="E858" s="337"/>
      <c r="F858" s="337"/>
      <c r="G858" s="337"/>
      <c r="H858" s="337"/>
      <c r="I858" s="337"/>
      <c r="J858" s="337"/>
      <c r="K858" s="337"/>
      <c r="L858" s="337"/>
      <c r="M858" s="337"/>
      <c r="N858" s="337"/>
      <c r="O858" s="337"/>
      <c r="P858" s="337"/>
      <c r="Q858" s="337"/>
      <c r="R858" s="337"/>
      <c r="S858" s="337"/>
      <c r="T858" s="337"/>
      <c r="U858" s="337"/>
      <c r="V858" s="337"/>
      <c r="W858" s="95"/>
      <c r="X858" s="95"/>
      <c r="Y858" s="95"/>
      <c r="Z858" s="95"/>
      <c r="AA858" s="95"/>
      <c r="AB858" s="95"/>
      <c r="AC858" s="95"/>
      <c r="AD858" s="95"/>
      <c r="AE858" s="95"/>
      <c r="AF858" s="95"/>
      <c r="AG858" s="95"/>
      <c r="AH858" s="95"/>
      <c r="AI858" s="95"/>
      <c r="AJ858" s="95"/>
      <c r="AK858" s="95"/>
      <c r="AL858" s="95"/>
      <c r="AM858" s="95"/>
      <c r="AN858" s="95"/>
      <c r="AO858" s="95"/>
      <c r="AP858" s="95"/>
      <c r="AQ858" s="95"/>
      <c r="AR858" s="95"/>
      <c r="AS858" s="95"/>
    </row>
    <row r="859">
      <c r="A859" s="575"/>
      <c r="B859" s="337"/>
      <c r="C859" s="337"/>
      <c r="D859" s="337"/>
      <c r="E859" s="337"/>
      <c r="F859" s="337"/>
      <c r="G859" s="337"/>
      <c r="H859" s="337"/>
      <c r="I859" s="337"/>
      <c r="J859" s="337"/>
      <c r="K859" s="337"/>
      <c r="L859" s="337"/>
      <c r="M859" s="337"/>
      <c r="N859" s="337"/>
      <c r="O859" s="337"/>
      <c r="P859" s="337"/>
      <c r="Q859" s="337"/>
      <c r="R859" s="337"/>
      <c r="S859" s="337"/>
      <c r="T859" s="337"/>
      <c r="U859" s="337"/>
      <c r="V859" s="337"/>
      <c r="W859" s="95"/>
      <c r="X859" s="95"/>
      <c r="Y859" s="95"/>
      <c r="Z859" s="95"/>
      <c r="AA859" s="95"/>
      <c r="AB859" s="95"/>
      <c r="AC859" s="95"/>
      <c r="AD859" s="95"/>
      <c r="AE859" s="95"/>
      <c r="AF859" s="95"/>
      <c r="AG859" s="95"/>
      <c r="AH859" s="95"/>
      <c r="AI859" s="95"/>
      <c r="AJ859" s="95"/>
      <c r="AK859" s="95"/>
      <c r="AL859" s="95"/>
      <c r="AM859" s="95"/>
      <c r="AN859" s="95"/>
      <c r="AO859" s="95"/>
      <c r="AP859" s="95"/>
      <c r="AQ859" s="95"/>
      <c r="AR859" s="95"/>
      <c r="AS859" s="95"/>
    </row>
    <row r="860">
      <c r="A860" s="575"/>
      <c r="B860" s="337"/>
      <c r="C860" s="337"/>
      <c r="D860" s="337"/>
      <c r="E860" s="337"/>
      <c r="F860" s="337"/>
      <c r="G860" s="337"/>
      <c r="H860" s="337"/>
      <c r="I860" s="337"/>
      <c r="J860" s="337"/>
      <c r="K860" s="337"/>
      <c r="L860" s="337"/>
      <c r="M860" s="337"/>
      <c r="N860" s="337"/>
      <c r="O860" s="337"/>
      <c r="P860" s="337"/>
      <c r="Q860" s="337"/>
      <c r="R860" s="337"/>
      <c r="S860" s="337"/>
      <c r="T860" s="337"/>
      <c r="U860" s="337"/>
      <c r="V860" s="337"/>
      <c r="W860" s="95"/>
      <c r="X860" s="95"/>
      <c r="Y860" s="95"/>
      <c r="Z860" s="95"/>
      <c r="AA860" s="95"/>
      <c r="AB860" s="95"/>
      <c r="AC860" s="95"/>
      <c r="AD860" s="95"/>
      <c r="AE860" s="95"/>
      <c r="AF860" s="95"/>
      <c r="AG860" s="95"/>
      <c r="AH860" s="95"/>
      <c r="AI860" s="95"/>
      <c r="AJ860" s="95"/>
      <c r="AK860" s="95"/>
      <c r="AL860" s="95"/>
      <c r="AM860" s="95"/>
      <c r="AN860" s="95"/>
      <c r="AO860" s="95"/>
      <c r="AP860" s="95"/>
      <c r="AQ860" s="95"/>
      <c r="AR860" s="95"/>
      <c r="AS860" s="95"/>
    </row>
    <row r="861">
      <c r="A861" s="575"/>
      <c r="B861" s="337"/>
      <c r="C861" s="337"/>
      <c r="D861" s="337"/>
      <c r="E861" s="337"/>
      <c r="F861" s="337"/>
      <c r="G861" s="337"/>
      <c r="H861" s="337"/>
      <c r="I861" s="337"/>
      <c r="J861" s="337"/>
      <c r="K861" s="337"/>
      <c r="L861" s="337"/>
      <c r="M861" s="337"/>
      <c r="N861" s="337"/>
      <c r="O861" s="337"/>
      <c r="P861" s="337"/>
      <c r="Q861" s="337"/>
      <c r="R861" s="337"/>
      <c r="S861" s="337"/>
      <c r="T861" s="337"/>
      <c r="U861" s="337"/>
      <c r="V861" s="337"/>
      <c r="W861" s="95"/>
      <c r="X861" s="95"/>
      <c r="Y861" s="95"/>
      <c r="Z861" s="95"/>
      <c r="AA861" s="95"/>
      <c r="AB861" s="95"/>
      <c r="AC861" s="95"/>
      <c r="AD861" s="95"/>
      <c r="AE861" s="95"/>
      <c r="AF861" s="95"/>
      <c r="AG861" s="95"/>
      <c r="AH861" s="95"/>
      <c r="AI861" s="95"/>
      <c r="AJ861" s="95"/>
      <c r="AK861" s="95"/>
      <c r="AL861" s="95"/>
      <c r="AM861" s="95"/>
      <c r="AN861" s="95"/>
      <c r="AO861" s="95"/>
      <c r="AP861" s="95"/>
      <c r="AQ861" s="95"/>
      <c r="AR861" s="95"/>
      <c r="AS861" s="95"/>
    </row>
    <row r="862">
      <c r="A862" s="575"/>
      <c r="B862" s="337"/>
      <c r="C862" s="337"/>
      <c r="D862" s="337"/>
      <c r="E862" s="337"/>
      <c r="F862" s="337"/>
      <c r="G862" s="337"/>
      <c r="H862" s="337"/>
      <c r="I862" s="337"/>
      <c r="J862" s="337"/>
      <c r="K862" s="337"/>
      <c r="L862" s="337"/>
      <c r="M862" s="337"/>
      <c r="N862" s="337"/>
      <c r="O862" s="337"/>
      <c r="P862" s="337"/>
      <c r="Q862" s="337"/>
      <c r="R862" s="337"/>
      <c r="S862" s="337"/>
      <c r="T862" s="337"/>
      <c r="U862" s="337"/>
      <c r="V862" s="337"/>
      <c r="W862" s="95"/>
      <c r="X862" s="95"/>
      <c r="Y862" s="95"/>
      <c r="Z862" s="95"/>
      <c r="AA862" s="95"/>
      <c r="AB862" s="95"/>
      <c r="AC862" s="95"/>
      <c r="AD862" s="95"/>
      <c r="AE862" s="95"/>
      <c r="AF862" s="95"/>
      <c r="AG862" s="95"/>
      <c r="AH862" s="95"/>
      <c r="AI862" s="95"/>
      <c r="AJ862" s="95"/>
      <c r="AK862" s="95"/>
      <c r="AL862" s="95"/>
      <c r="AM862" s="95"/>
      <c r="AN862" s="95"/>
      <c r="AO862" s="95"/>
      <c r="AP862" s="95"/>
      <c r="AQ862" s="95"/>
      <c r="AR862" s="95"/>
      <c r="AS862" s="95"/>
    </row>
    <row r="863">
      <c r="A863" s="575"/>
      <c r="B863" s="337"/>
      <c r="C863" s="337"/>
      <c r="D863" s="337"/>
      <c r="E863" s="337"/>
      <c r="F863" s="337"/>
      <c r="G863" s="337"/>
      <c r="H863" s="337"/>
      <c r="I863" s="337"/>
      <c r="J863" s="337"/>
      <c r="K863" s="337"/>
      <c r="L863" s="337"/>
      <c r="M863" s="337"/>
      <c r="N863" s="337"/>
      <c r="O863" s="337"/>
      <c r="P863" s="337"/>
      <c r="Q863" s="337"/>
      <c r="R863" s="337"/>
      <c r="S863" s="337"/>
      <c r="T863" s="337"/>
      <c r="U863" s="337"/>
      <c r="V863" s="337"/>
      <c r="W863" s="95"/>
      <c r="X863" s="95"/>
      <c r="Y863" s="95"/>
      <c r="Z863" s="95"/>
      <c r="AA863" s="95"/>
      <c r="AB863" s="95"/>
      <c r="AC863" s="95"/>
      <c r="AD863" s="95"/>
      <c r="AE863" s="95"/>
      <c r="AF863" s="95"/>
      <c r="AG863" s="95"/>
      <c r="AH863" s="95"/>
      <c r="AI863" s="95"/>
      <c r="AJ863" s="95"/>
      <c r="AK863" s="95"/>
      <c r="AL863" s="95"/>
      <c r="AM863" s="95"/>
      <c r="AN863" s="95"/>
      <c r="AO863" s="95"/>
      <c r="AP863" s="95"/>
      <c r="AQ863" s="95"/>
      <c r="AR863" s="95"/>
      <c r="AS863" s="95"/>
    </row>
    <row r="864">
      <c r="A864" s="575"/>
      <c r="B864" s="337"/>
      <c r="C864" s="337"/>
      <c r="D864" s="337"/>
      <c r="E864" s="337"/>
      <c r="F864" s="337"/>
      <c r="G864" s="337"/>
      <c r="H864" s="337"/>
      <c r="I864" s="337"/>
      <c r="J864" s="337"/>
      <c r="K864" s="337"/>
      <c r="L864" s="337"/>
      <c r="M864" s="337"/>
      <c r="N864" s="337"/>
      <c r="O864" s="337"/>
      <c r="P864" s="337"/>
      <c r="Q864" s="337"/>
      <c r="R864" s="337"/>
      <c r="S864" s="337"/>
      <c r="T864" s="337"/>
      <c r="U864" s="337"/>
      <c r="V864" s="337"/>
      <c r="W864" s="95"/>
      <c r="X864" s="95"/>
      <c r="Y864" s="95"/>
      <c r="Z864" s="95"/>
      <c r="AA864" s="95"/>
      <c r="AB864" s="95"/>
      <c r="AC864" s="95"/>
      <c r="AD864" s="95"/>
      <c r="AE864" s="95"/>
      <c r="AF864" s="95"/>
      <c r="AG864" s="95"/>
      <c r="AH864" s="95"/>
      <c r="AI864" s="95"/>
      <c r="AJ864" s="95"/>
      <c r="AK864" s="95"/>
      <c r="AL864" s="95"/>
      <c r="AM864" s="95"/>
      <c r="AN864" s="95"/>
      <c r="AO864" s="95"/>
      <c r="AP864" s="95"/>
      <c r="AQ864" s="95"/>
      <c r="AR864" s="95"/>
      <c r="AS864" s="95"/>
    </row>
    <row r="865">
      <c r="A865" s="575"/>
      <c r="B865" s="337"/>
      <c r="C865" s="337"/>
      <c r="D865" s="337"/>
      <c r="E865" s="337"/>
      <c r="F865" s="337"/>
      <c r="G865" s="337"/>
      <c r="H865" s="337"/>
      <c r="I865" s="337"/>
      <c r="J865" s="337"/>
      <c r="K865" s="337"/>
      <c r="L865" s="337"/>
      <c r="M865" s="337"/>
      <c r="N865" s="337"/>
      <c r="O865" s="337"/>
      <c r="P865" s="337"/>
      <c r="Q865" s="337"/>
      <c r="R865" s="337"/>
      <c r="S865" s="337"/>
      <c r="T865" s="337"/>
      <c r="U865" s="337"/>
      <c r="V865" s="337"/>
      <c r="W865" s="95"/>
      <c r="X865" s="95"/>
      <c r="Y865" s="95"/>
      <c r="Z865" s="95"/>
      <c r="AA865" s="95"/>
      <c r="AB865" s="95"/>
      <c r="AC865" s="95"/>
      <c r="AD865" s="95"/>
      <c r="AE865" s="95"/>
      <c r="AF865" s="95"/>
      <c r="AG865" s="95"/>
      <c r="AH865" s="95"/>
      <c r="AI865" s="95"/>
      <c r="AJ865" s="95"/>
      <c r="AK865" s="95"/>
      <c r="AL865" s="95"/>
      <c r="AM865" s="95"/>
      <c r="AN865" s="95"/>
      <c r="AO865" s="95"/>
      <c r="AP865" s="95"/>
      <c r="AQ865" s="95"/>
      <c r="AR865" s="95"/>
      <c r="AS865" s="95"/>
    </row>
    <row r="866">
      <c r="A866" s="575"/>
      <c r="B866" s="337"/>
      <c r="C866" s="337"/>
      <c r="D866" s="337"/>
      <c r="E866" s="337"/>
      <c r="F866" s="337"/>
      <c r="G866" s="337"/>
      <c r="H866" s="337"/>
      <c r="I866" s="337"/>
      <c r="J866" s="337"/>
      <c r="K866" s="337"/>
      <c r="L866" s="337"/>
      <c r="M866" s="337"/>
      <c r="N866" s="337"/>
      <c r="O866" s="337"/>
      <c r="P866" s="337"/>
      <c r="Q866" s="337"/>
      <c r="R866" s="337"/>
      <c r="S866" s="337"/>
      <c r="T866" s="337"/>
      <c r="U866" s="337"/>
      <c r="V866" s="337"/>
      <c r="W866" s="95"/>
      <c r="X866" s="95"/>
      <c r="Y866" s="95"/>
      <c r="Z866" s="95"/>
      <c r="AA866" s="95"/>
      <c r="AB866" s="95"/>
      <c r="AC866" s="95"/>
      <c r="AD866" s="95"/>
      <c r="AE866" s="95"/>
      <c r="AF866" s="95"/>
      <c r="AG866" s="95"/>
      <c r="AH866" s="95"/>
      <c r="AI866" s="95"/>
      <c r="AJ866" s="95"/>
      <c r="AK866" s="95"/>
      <c r="AL866" s="95"/>
      <c r="AM866" s="95"/>
      <c r="AN866" s="95"/>
      <c r="AO866" s="95"/>
      <c r="AP866" s="95"/>
      <c r="AQ866" s="95"/>
      <c r="AR866" s="95"/>
      <c r="AS866" s="95"/>
    </row>
    <row r="867">
      <c r="A867" s="575"/>
      <c r="B867" s="337"/>
      <c r="C867" s="337"/>
      <c r="D867" s="337"/>
      <c r="E867" s="337"/>
      <c r="F867" s="337"/>
      <c r="G867" s="337"/>
      <c r="H867" s="337"/>
      <c r="I867" s="337"/>
      <c r="J867" s="337"/>
      <c r="K867" s="337"/>
      <c r="L867" s="337"/>
      <c r="M867" s="337"/>
      <c r="N867" s="337"/>
      <c r="O867" s="337"/>
      <c r="P867" s="337"/>
      <c r="Q867" s="337"/>
      <c r="R867" s="337"/>
      <c r="S867" s="337"/>
      <c r="T867" s="337"/>
      <c r="U867" s="337"/>
      <c r="V867" s="337"/>
      <c r="W867" s="95"/>
      <c r="X867" s="95"/>
      <c r="Y867" s="95"/>
      <c r="Z867" s="95"/>
      <c r="AA867" s="95"/>
      <c r="AB867" s="95"/>
      <c r="AC867" s="95"/>
      <c r="AD867" s="95"/>
      <c r="AE867" s="95"/>
      <c r="AF867" s="95"/>
      <c r="AG867" s="95"/>
      <c r="AH867" s="95"/>
      <c r="AI867" s="95"/>
      <c r="AJ867" s="95"/>
      <c r="AK867" s="95"/>
      <c r="AL867" s="95"/>
      <c r="AM867" s="95"/>
      <c r="AN867" s="95"/>
      <c r="AO867" s="95"/>
      <c r="AP867" s="95"/>
      <c r="AQ867" s="95"/>
      <c r="AR867" s="95"/>
      <c r="AS867" s="95"/>
    </row>
    <row r="868">
      <c r="A868" s="575"/>
      <c r="B868" s="337"/>
      <c r="C868" s="337"/>
      <c r="D868" s="337"/>
      <c r="E868" s="337"/>
      <c r="F868" s="337"/>
      <c r="G868" s="337"/>
      <c r="H868" s="337"/>
      <c r="I868" s="337"/>
      <c r="J868" s="337"/>
      <c r="K868" s="337"/>
      <c r="L868" s="337"/>
      <c r="M868" s="337"/>
      <c r="N868" s="337"/>
      <c r="O868" s="337"/>
      <c r="P868" s="337"/>
      <c r="Q868" s="337"/>
      <c r="R868" s="337"/>
      <c r="S868" s="337"/>
      <c r="T868" s="337"/>
      <c r="U868" s="337"/>
      <c r="V868" s="337"/>
      <c r="W868" s="95"/>
      <c r="X868" s="95"/>
      <c r="Y868" s="95"/>
      <c r="Z868" s="95"/>
      <c r="AA868" s="95"/>
      <c r="AB868" s="95"/>
      <c r="AC868" s="95"/>
      <c r="AD868" s="95"/>
      <c r="AE868" s="95"/>
      <c r="AF868" s="95"/>
      <c r="AG868" s="95"/>
      <c r="AH868" s="95"/>
      <c r="AI868" s="95"/>
      <c r="AJ868" s="95"/>
      <c r="AK868" s="95"/>
      <c r="AL868" s="95"/>
      <c r="AM868" s="95"/>
      <c r="AN868" s="95"/>
      <c r="AO868" s="95"/>
      <c r="AP868" s="95"/>
      <c r="AQ868" s="95"/>
      <c r="AR868" s="95"/>
      <c r="AS868" s="95"/>
    </row>
    <row r="869">
      <c r="A869" s="575"/>
      <c r="B869" s="337"/>
      <c r="C869" s="337"/>
      <c r="D869" s="337"/>
      <c r="E869" s="337"/>
      <c r="F869" s="337"/>
      <c r="G869" s="337"/>
      <c r="H869" s="337"/>
      <c r="I869" s="337"/>
      <c r="J869" s="337"/>
      <c r="K869" s="337"/>
      <c r="L869" s="337"/>
      <c r="M869" s="337"/>
      <c r="N869" s="337"/>
      <c r="O869" s="337"/>
      <c r="P869" s="337"/>
      <c r="Q869" s="337"/>
      <c r="R869" s="337"/>
      <c r="S869" s="337"/>
      <c r="T869" s="337"/>
      <c r="U869" s="337"/>
      <c r="V869" s="337"/>
      <c r="W869" s="95"/>
      <c r="X869" s="95"/>
      <c r="Y869" s="95"/>
      <c r="Z869" s="95"/>
      <c r="AA869" s="95"/>
      <c r="AB869" s="95"/>
      <c r="AC869" s="95"/>
      <c r="AD869" s="95"/>
      <c r="AE869" s="95"/>
      <c r="AF869" s="95"/>
      <c r="AG869" s="95"/>
      <c r="AH869" s="95"/>
      <c r="AI869" s="95"/>
      <c r="AJ869" s="95"/>
      <c r="AK869" s="95"/>
      <c r="AL869" s="95"/>
      <c r="AM869" s="95"/>
      <c r="AN869" s="95"/>
      <c r="AO869" s="95"/>
      <c r="AP869" s="95"/>
      <c r="AQ869" s="95"/>
      <c r="AR869" s="95"/>
      <c r="AS869" s="95"/>
    </row>
    <row r="870">
      <c r="A870" s="575"/>
      <c r="B870" s="337"/>
      <c r="C870" s="337"/>
      <c r="D870" s="337"/>
      <c r="E870" s="337"/>
      <c r="F870" s="337"/>
      <c r="G870" s="337"/>
      <c r="H870" s="337"/>
      <c r="I870" s="337"/>
      <c r="J870" s="337"/>
      <c r="K870" s="337"/>
      <c r="L870" s="337"/>
      <c r="M870" s="337"/>
      <c r="N870" s="337"/>
      <c r="O870" s="337"/>
      <c r="P870" s="337"/>
      <c r="Q870" s="337"/>
      <c r="R870" s="337"/>
      <c r="S870" s="337"/>
      <c r="T870" s="337"/>
      <c r="U870" s="337"/>
      <c r="V870" s="337"/>
      <c r="W870" s="95"/>
      <c r="X870" s="95"/>
      <c r="Y870" s="95"/>
      <c r="Z870" s="95"/>
      <c r="AA870" s="95"/>
      <c r="AB870" s="95"/>
      <c r="AC870" s="95"/>
      <c r="AD870" s="95"/>
      <c r="AE870" s="95"/>
      <c r="AF870" s="95"/>
      <c r="AG870" s="95"/>
      <c r="AH870" s="95"/>
      <c r="AI870" s="95"/>
      <c r="AJ870" s="95"/>
      <c r="AK870" s="95"/>
      <c r="AL870" s="95"/>
      <c r="AM870" s="95"/>
      <c r="AN870" s="95"/>
      <c r="AO870" s="95"/>
      <c r="AP870" s="95"/>
      <c r="AQ870" s="95"/>
      <c r="AR870" s="95"/>
      <c r="AS870" s="95"/>
    </row>
    <row r="871">
      <c r="A871" s="575"/>
      <c r="B871" s="337"/>
      <c r="C871" s="337"/>
      <c r="D871" s="337"/>
      <c r="E871" s="337"/>
      <c r="F871" s="337"/>
      <c r="G871" s="337"/>
      <c r="H871" s="337"/>
      <c r="I871" s="337"/>
      <c r="J871" s="337"/>
      <c r="K871" s="337"/>
      <c r="L871" s="337"/>
      <c r="M871" s="337"/>
      <c r="N871" s="337"/>
      <c r="O871" s="337"/>
      <c r="P871" s="337"/>
      <c r="Q871" s="337"/>
      <c r="R871" s="337"/>
      <c r="S871" s="337"/>
      <c r="T871" s="337"/>
      <c r="U871" s="337"/>
      <c r="V871" s="337"/>
      <c r="W871" s="95"/>
      <c r="X871" s="95"/>
      <c r="Y871" s="95"/>
      <c r="Z871" s="95"/>
      <c r="AA871" s="95"/>
      <c r="AB871" s="95"/>
      <c r="AC871" s="95"/>
      <c r="AD871" s="95"/>
      <c r="AE871" s="95"/>
      <c r="AF871" s="95"/>
      <c r="AG871" s="95"/>
      <c r="AH871" s="95"/>
      <c r="AI871" s="95"/>
      <c r="AJ871" s="95"/>
      <c r="AK871" s="95"/>
      <c r="AL871" s="95"/>
      <c r="AM871" s="95"/>
      <c r="AN871" s="95"/>
      <c r="AO871" s="95"/>
      <c r="AP871" s="95"/>
      <c r="AQ871" s="95"/>
      <c r="AR871" s="95"/>
      <c r="AS871" s="95"/>
    </row>
    <row r="872">
      <c r="A872" s="575"/>
      <c r="B872" s="337"/>
      <c r="C872" s="337"/>
      <c r="D872" s="337"/>
      <c r="E872" s="337"/>
      <c r="F872" s="337"/>
      <c r="G872" s="337"/>
      <c r="H872" s="337"/>
      <c r="I872" s="337"/>
      <c r="J872" s="337"/>
      <c r="K872" s="337"/>
      <c r="L872" s="337"/>
      <c r="M872" s="337"/>
      <c r="N872" s="337"/>
      <c r="O872" s="337"/>
      <c r="P872" s="337"/>
      <c r="Q872" s="337"/>
      <c r="R872" s="337"/>
      <c r="S872" s="337"/>
      <c r="T872" s="337"/>
      <c r="U872" s="337"/>
      <c r="V872" s="337"/>
      <c r="W872" s="95"/>
      <c r="X872" s="95"/>
      <c r="Y872" s="95"/>
      <c r="Z872" s="95"/>
      <c r="AA872" s="95"/>
      <c r="AB872" s="95"/>
      <c r="AC872" s="95"/>
      <c r="AD872" s="95"/>
      <c r="AE872" s="95"/>
      <c r="AF872" s="95"/>
      <c r="AG872" s="95"/>
      <c r="AH872" s="95"/>
      <c r="AI872" s="95"/>
      <c r="AJ872" s="95"/>
      <c r="AK872" s="95"/>
      <c r="AL872" s="95"/>
      <c r="AM872" s="95"/>
      <c r="AN872" s="95"/>
      <c r="AO872" s="95"/>
      <c r="AP872" s="95"/>
      <c r="AQ872" s="95"/>
      <c r="AR872" s="95"/>
      <c r="AS872" s="95"/>
    </row>
    <row r="873">
      <c r="A873" s="575"/>
      <c r="B873" s="337"/>
      <c r="C873" s="337"/>
      <c r="D873" s="337"/>
      <c r="E873" s="337"/>
      <c r="F873" s="337"/>
      <c r="G873" s="337"/>
      <c r="H873" s="337"/>
      <c r="I873" s="337"/>
      <c r="J873" s="337"/>
      <c r="K873" s="337"/>
      <c r="L873" s="337"/>
      <c r="M873" s="337"/>
      <c r="N873" s="337"/>
      <c r="O873" s="337"/>
      <c r="P873" s="337"/>
      <c r="Q873" s="337"/>
      <c r="R873" s="337"/>
      <c r="S873" s="337"/>
      <c r="T873" s="337"/>
      <c r="U873" s="337"/>
      <c r="V873" s="337"/>
      <c r="W873" s="95"/>
      <c r="X873" s="95"/>
      <c r="Y873" s="95"/>
      <c r="Z873" s="95"/>
      <c r="AA873" s="95"/>
      <c r="AB873" s="95"/>
      <c r="AC873" s="95"/>
      <c r="AD873" s="95"/>
      <c r="AE873" s="95"/>
      <c r="AF873" s="95"/>
      <c r="AG873" s="95"/>
      <c r="AH873" s="95"/>
      <c r="AI873" s="95"/>
      <c r="AJ873" s="95"/>
      <c r="AK873" s="95"/>
      <c r="AL873" s="95"/>
      <c r="AM873" s="95"/>
      <c r="AN873" s="95"/>
      <c r="AO873" s="95"/>
      <c r="AP873" s="95"/>
      <c r="AQ873" s="95"/>
      <c r="AR873" s="95"/>
      <c r="AS873" s="95"/>
    </row>
    <row r="874">
      <c r="A874" s="575"/>
      <c r="B874" s="337"/>
      <c r="C874" s="337"/>
      <c r="D874" s="337"/>
      <c r="E874" s="337"/>
      <c r="F874" s="337"/>
      <c r="G874" s="337"/>
      <c r="H874" s="337"/>
      <c r="I874" s="337"/>
      <c r="J874" s="337"/>
      <c r="K874" s="337"/>
      <c r="L874" s="337"/>
      <c r="M874" s="337"/>
      <c r="N874" s="337"/>
      <c r="O874" s="337"/>
      <c r="P874" s="337"/>
      <c r="Q874" s="337"/>
      <c r="R874" s="337"/>
      <c r="S874" s="337"/>
      <c r="T874" s="337"/>
      <c r="U874" s="337"/>
      <c r="V874" s="337"/>
      <c r="W874" s="95"/>
      <c r="X874" s="95"/>
      <c r="Y874" s="95"/>
      <c r="Z874" s="95"/>
      <c r="AA874" s="95"/>
      <c r="AB874" s="95"/>
      <c r="AC874" s="95"/>
      <c r="AD874" s="95"/>
      <c r="AE874" s="95"/>
      <c r="AF874" s="95"/>
      <c r="AG874" s="95"/>
      <c r="AH874" s="95"/>
      <c r="AI874" s="95"/>
      <c r="AJ874" s="95"/>
      <c r="AK874" s="95"/>
      <c r="AL874" s="95"/>
      <c r="AM874" s="95"/>
      <c r="AN874" s="95"/>
      <c r="AO874" s="95"/>
      <c r="AP874" s="95"/>
      <c r="AQ874" s="95"/>
      <c r="AR874" s="95"/>
      <c r="AS874" s="95"/>
    </row>
    <row r="875">
      <c r="A875" s="575"/>
      <c r="B875" s="337"/>
      <c r="C875" s="337"/>
      <c r="D875" s="337"/>
      <c r="E875" s="337"/>
      <c r="F875" s="337"/>
      <c r="G875" s="337"/>
      <c r="H875" s="337"/>
      <c r="I875" s="337"/>
      <c r="J875" s="337"/>
      <c r="K875" s="337"/>
      <c r="L875" s="337"/>
      <c r="M875" s="337"/>
      <c r="N875" s="337"/>
      <c r="O875" s="337"/>
      <c r="P875" s="337"/>
      <c r="Q875" s="337"/>
      <c r="R875" s="337"/>
      <c r="S875" s="337"/>
      <c r="T875" s="337"/>
      <c r="U875" s="337"/>
      <c r="V875" s="337"/>
      <c r="W875" s="95"/>
      <c r="X875" s="95"/>
      <c r="Y875" s="95"/>
      <c r="Z875" s="95"/>
      <c r="AA875" s="95"/>
      <c r="AB875" s="95"/>
      <c r="AC875" s="95"/>
      <c r="AD875" s="95"/>
      <c r="AE875" s="95"/>
      <c r="AF875" s="95"/>
      <c r="AG875" s="95"/>
      <c r="AH875" s="95"/>
      <c r="AI875" s="95"/>
      <c r="AJ875" s="95"/>
      <c r="AK875" s="95"/>
      <c r="AL875" s="95"/>
      <c r="AM875" s="95"/>
      <c r="AN875" s="95"/>
      <c r="AO875" s="95"/>
      <c r="AP875" s="95"/>
      <c r="AQ875" s="95"/>
      <c r="AR875" s="95"/>
      <c r="AS875" s="95"/>
    </row>
    <row r="876">
      <c r="A876" s="575"/>
      <c r="B876" s="337"/>
      <c r="C876" s="337"/>
      <c r="D876" s="337"/>
      <c r="E876" s="337"/>
      <c r="F876" s="337"/>
      <c r="G876" s="337"/>
      <c r="H876" s="337"/>
      <c r="I876" s="337"/>
      <c r="J876" s="337"/>
      <c r="K876" s="337"/>
      <c r="L876" s="337"/>
      <c r="M876" s="337"/>
      <c r="N876" s="337"/>
      <c r="O876" s="337"/>
      <c r="P876" s="337"/>
      <c r="Q876" s="337"/>
      <c r="R876" s="337"/>
      <c r="S876" s="337"/>
      <c r="T876" s="337"/>
      <c r="U876" s="337"/>
      <c r="V876" s="337"/>
      <c r="W876" s="95"/>
      <c r="X876" s="95"/>
      <c r="Y876" s="95"/>
      <c r="Z876" s="95"/>
      <c r="AA876" s="95"/>
      <c r="AB876" s="95"/>
      <c r="AC876" s="95"/>
      <c r="AD876" s="95"/>
      <c r="AE876" s="95"/>
      <c r="AF876" s="95"/>
      <c r="AG876" s="95"/>
      <c r="AH876" s="95"/>
      <c r="AI876" s="95"/>
      <c r="AJ876" s="95"/>
      <c r="AK876" s="95"/>
      <c r="AL876" s="95"/>
      <c r="AM876" s="95"/>
      <c r="AN876" s="95"/>
      <c r="AO876" s="95"/>
      <c r="AP876" s="95"/>
      <c r="AQ876" s="95"/>
      <c r="AR876" s="95"/>
      <c r="AS876" s="95"/>
    </row>
    <row r="877">
      <c r="A877" s="575"/>
      <c r="B877" s="337"/>
      <c r="C877" s="337"/>
      <c r="D877" s="337"/>
      <c r="E877" s="337"/>
      <c r="F877" s="337"/>
      <c r="G877" s="337"/>
      <c r="H877" s="337"/>
      <c r="I877" s="337"/>
      <c r="J877" s="337"/>
      <c r="K877" s="337"/>
      <c r="L877" s="337"/>
      <c r="M877" s="337"/>
      <c r="N877" s="337"/>
      <c r="O877" s="337"/>
      <c r="P877" s="337"/>
      <c r="Q877" s="337"/>
      <c r="R877" s="337"/>
      <c r="S877" s="337"/>
      <c r="T877" s="337"/>
      <c r="U877" s="337"/>
      <c r="V877" s="337"/>
      <c r="W877" s="95"/>
      <c r="X877" s="95"/>
      <c r="Y877" s="95"/>
      <c r="Z877" s="95"/>
      <c r="AA877" s="95"/>
      <c r="AB877" s="95"/>
      <c r="AC877" s="95"/>
      <c r="AD877" s="95"/>
      <c r="AE877" s="95"/>
      <c r="AF877" s="95"/>
      <c r="AG877" s="95"/>
      <c r="AH877" s="95"/>
      <c r="AI877" s="95"/>
      <c r="AJ877" s="95"/>
      <c r="AK877" s="95"/>
      <c r="AL877" s="95"/>
      <c r="AM877" s="95"/>
      <c r="AN877" s="95"/>
      <c r="AO877" s="95"/>
      <c r="AP877" s="95"/>
      <c r="AQ877" s="95"/>
      <c r="AR877" s="95"/>
      <c r="AS877" s="95"/>
    </row>
    <row r="878">
      <c r="A878" s="575"/>
      <c r="B878" s="337"/>
      <c r="C878" s="337"/>
      <c r="D878" s="337"/>
      <c r="E878" s="337"/>
      <c r="F878" s="337"/>
      <c r="G878" s="337"/>
      <c r="H878" s="337"/>
      <c r="I878" s="337"/>
      <c r="J878" s="337"/>
      <c r="K878" s="337"/>
      <c r="L878" s="337"/>
      <c r="M878" s="337"/>
      <c r="N878" s="337"/>
      <c r="O878" s="337"/>
      <c r="P878" s="337"/>
      <c r="Q878" s="337"/>
      <c r="R878" s="337"/>
      <c r="S878" s="337"/>
      <c r="T878" s="337"/>
      <c r="U878" s="337"/>
      <c r="V878" s="337"/>
      <c r="W878" s="95"/>
      <c r="X878" s="95"/>
      <c r="Y878" s="95"/>
      <c r="Z878" s="95"/>
      <c r="AA878" s="95"/>
      <c r="AB878" s="95"/>
      <c r="AC878" s="95"/>
      <c r="AD878" s="95"/>
      <c r="AE878" s="95"/>
      <c r="AF878" s="95"/>
      <c r="AG878" s="95"/>
      <c r="AH878" s="95"/>
      <c r="AI878" s="95"/>
      <c r="AJ878" s="95"/>
      <c r="AK878" s="95"/>
      <c r="AL878" s="95"/>
      <c r="AM878" s="95"/>
      <c r="AN878" s="95"/>
      <c r="AO878" s="95"/>
      <c r="AP878" s="95"/>
      <c r="AQ878" s="95"/>
      <c r="AR878" s="95"/>
      <c r="AS878" s="95"/>
    </row>
    <row r="879">
      <c r="A879" s="575"/>
      <c r="B879" s="337"/>
      <c r="C879" s="337"/>
      <c r="D879" s="337"/>
      <c r="E879" s="337"/>
      <c r="F879" s="337"/>
      <c r="G879" s="337"/>
      <c r="H879" s="337"/>
      <c r="I879" s="337"/>
      <c r="J879" s="337"/>
      <c r="K879" s="337"/>
      <c r="L879" s="337"/>
      <c r="M879" s="337"/>
      <c r="N879" s="337"/>
      <c r="O879" s="337"/>
      <c r="P879" s="337"/>
      <c r="Q879" s="337"/>
      <c r="R879" s="337"/>
      <c r="S879" s="337"/>
      <c r="T879" s="337"/>
      <c r="U879" s="337"/>
      <c r="V879" s="337"/>
      <c r="W879" s="95"/>
      <c r="X879" s="95"/>
      <c r="Y879" s="95"/>
      <c r="Z879" s="95"/>
      <c r="AA879" s="95"/>
      <c r="AB879" s="95"/>
      <c r="AC879" s="95"/>
      <c r="AD879" s="95"/>
      <c r="AE879" s="95"/>
      <c r="AF879" s="95"/>
      <c r="AG879" s="95"/>
      <c r="AH879" s="95"/>
      <c r="AI879" s="95"/>
      <c r="AJ879" s="95"/>
      <c r="AK879" s="95"/>
      <c r="AL879" s="95"/>
      <c r="AM879" s="95"/>
      <c r="AN879" s="95"/>
      <c r="AO879" s="95"/>
      <c r="AP879" s="95"/>
      <c r="AQ879" s="95"/>
      <c r="AR879" s="95"/>
      <c r="AS879" s="95"/>
    </row>
    <row r="880">
      <c r="A880" s="575"/>
      <c r="B880" s="337"/>
      <c r="C880" s="337"/>
      <c r="D880" s="337"/>
      <c r="E880" s="337"/>
      <c r="F880" s="337"/>
      <c r="G880" s="337"/>
      <c r="H880" s="337"/>
      <c r="I880" s="337"/>
      <c r="J880" s="337"/>
      <c r="K880" s="337"/>
      <c r="L880" s="337"/>
      <c r="M880" s="337"/>
      <c r="N880" s="337"/>
      <c r="O880" s="337"/>
      <c r="P880" s="337"/>
      <c r="Q880" s="337"/>
      <c r="R880" s="337"/>
      <c r="S880" s="337"/>
      <c r="T880" s="337"/>
      <c r="U880" s="337"/>
      <c r="V880" s="337"/>
      <c r="W880" s="95"/>
      <c r="X880" s="95"/>
      <c r="Y880" s="95"/>
      <c r="Z880" s="95"/>
      <c r="AA880" s="95"/>
      <c r="AB880" s="95"/>
      <c r="AC880" s="95"/>
      <c r="AD880" s="95"/>
      <c r="AE880" s="95"/>
      <c r="AF880" s="95"/>
      <c r="AG880" s="95"/>
      <c r="AH880" s="95"/>
      <c r="AI880" s="95"/>
      <c r="AJ880" s="95"/>
      <c r="AK880" s="95"/>
      <c r="AL880" s="95"/>
      <c r="AM880" s="95"/>
      <c r="AN880" s="95"/>
      <c r="AO880" s="95"/>
      <c r="AP880" s="95"/>
      <c r="AQ880" s="95"/>
      <c r="AR880" s="95"/>
      <c r="AS880" s="95"/>
    </row>
    <row r="881">
      <c r="A881" s="575"/>
      <c r="B881" s="337"/>
      <c r="C881" s="337"/>
      <c r="D881" s="337"/>
      <c r="E881" s="337"/>
      <c r="F881" s="337"/>
      <c r="G881" s="337"/>
      <c r="H881" s="337"/>
      <c r="I881" s="337"/>
      <c r="J881" s="337"/>
      <c r="K881" s="337"/>
      <c r="L881" s="337"/>
      <c r="M881" s="337"/>
      <c r="N881" s="337"/>
      <c r="O881" s="337"/>
      <c r="P881" s="337"/>
      <c r="Q881" s="337"/>
      <c r="R881" s="337"/>
      <c r="S881" s="337"/>
      <c r="T881" s="337"/>
      <c r="U881" s="337"/>
      <c r="V881" s="337"/>
      <c r="W881" s="95"/>
      <c r="X881" s="95"/>
      <c r="Y881" s="95"/>
      <c r="Z881" s="95"/>
      <c r="AA881" s="95"/>
      <c r="AB881" s="95"/>
      <c r="AC881" s="95"/>
      <c r="AD881" s="95"/>
      <c r="AE881" s="95"/>
      <c r="AF881" s="95"/>
      <c r="AG881" s="95"/>
      <c r="AH881" s="95"/>
      <c r="AI881" s="95"/>
      <c r="AJ881" s="95"/>
      <c r="AK881" s="95"/>
      <c r="AL881" s="95"/>
      <c r="AM881" s="95"/>
      <c r="AN881" s="95"/>
      <c r="AO881" s="95"/>
      <c r="AP881" s="95"/>
      <c r="AQ881" s="95"/>
      <c r="AR881" s="95"/>
      <c r="AS881" s="95"/>
    </row>
    <row r="882">
      <c r="A882" s="575"/>
      <c r="B882" s="337"/>
      <c r="C882" s="337"/>
      <c r="D882" s="337"/>
      <c r="E882" s="337"/>
      <c r="F882" s="337"/>
      <c r="G882" s="337"/>
      <c r="H882" s="337"/>
      <c r="I882" s="337"/>
      <c r="J882" s="337"/>
      <c r="K882" s="337"/>
      <c r="L882" s="337"/>
      <c r="M882" s="337"/>
      <c r="N882" s="337"/>
      <c r="O882" s="337"/>
      <c r="P882" s="337"/>
      <c r="Q882" s="337"/>
      <c r="R882" s="337"/>
      <c r="S882" s="337"/>
      <c r="T882" s="337"/>
      <c r="U882" s="337"/>
      <c r="V882" s="337"/>
      <c r="W882" s="95"/>
      <c r="X882" s="95"/>
      <c r="Y882" s="95"/>
      <c r="Z882" s="95"/>
      <c r="AA882" s="95"/>
      <c r="AB882" s="95"/>
      <c r="AC882" s="95"/>
      <c r="AD882" s="95"/>
      <c r="AE882" s="95"/>
      <c r="AF882" s="95"/>
      <c r="AG882" s="95"/>
      <c r="AH882" s="95"/>
      <c r="AI882" s="95"/>
      <c r="AJ882" s="95"/>
      <c r="AK882" s="95"/>
      <c r="AL882" s="95"/>
      <c r="AM882" s="95"/>
      <c r="AN882" s="95"/>
      <c r="AO882" s="95"/>
      <c r="AP882" s="95"/>
      <c r="AQ882" s="95"/>
      <c r="AR882" s="95"/>
      <c r="AS882" s="95"/>
    </row>
    <row r="883">
      <c r="A883" s="575"/>
      <c r="B883" s="337"/>
      <c r="C883" s="337"/>
      <c r="D883" s="337"/>
      <c r="E883" s="337"/>
      <c r="F883" s="337"/>
      <c r="G883" s="337"/>
      <c r="H883" s="337"/>
      <c r="I883" s="337"/>
      <c r="J883" s="337"/>
      <c r="K883" s="337"/>
      <c r="L883" s="337"/>
      <c r="M883" s="337"/>
      <c r="N883" s="337"/>
      <c r="O883" s="337"/>
      <c r="P883" s="337"/>
      <c r="Q883" s="337"/>
      <c r="R883" s="337"/>
      <c r="S883" s="337"/>
      <c r="T883" s="337"/>
      <c r="U883" s="337"/>
      <c r="V883" s="337"/>
      <c r="W883" s="95"/>
      <c r="X883" s="95"/>
      <c r="Y883" s="95"/>
      <c r="Z883" s="95"/>
      <c r="AA883" s="95"/>
      <c r="AB883" s="95"/>
      <c r="AC883" s="95"/>
      <c r="AD883" s="95"/>
      <c r="AE883" s="95"/>
      <c r="AF883" s="95"/>
      <c r="AG883" s="95"/>
      <c r="AH883" s="95"/>
      <c r="AI883" s="95"/>
      <c r="AJ883" s="95"/>
      <c r="AK883" s="95"/>
      <c r="AL883" s="95"/>
      <c r="AM883" s="95"/>
      <c r="AN883" s="95"/>
      <c r="AO883" s="95"/>
      <c r="AP883" s="95"/>
      <c r="AQ883" s="95"/>
      <c r="AR883" s="95"/>
      <c r="AS883" s="95"/>
    </row>
    <row r="884">
      <c r="A884" s="575"/>
      <c r="B884" s="337"/>
      <c r="C884" s="337"/>
      <c r="D884" s="337"/>
      <c r="E884" s="337"/>
      <c r="F884" s="337"/>
      <c r="G884" s="337"/>
      <c r="H884" s="337"/>
      <c r="I884" s="337"/>
      <c r="J884" s="337"/>
      <c r="K884" s="337"/>
      <c r="L884" s="337"/>
      <c r="M884" s="337"/>
      <c r="N884" s="337"/>
      <c r="O884" s="337"/>
      <c r="P884" s="337"/>
      <c r="Q884" s="337"/>
      <c r="R884" s="337"/>
      <c r="S884" s="337"/>
      <c r="T884" s="337"/>
      <c r="U884" s="337"/>
      <c r="V884" s="337"/>
      <c r="W884" s="95"/>
      <c r="X884" s="95"/>
      <c r="Y884" s="95"/>
      <c r="Z884" s="95"/>
      <c r="AA884" s="95"/>
      <c r="AB884" s="95"/>
      <c r="AC884" s="95"/>
      <c r="AD884" s="95"/>
      <c r="AE884" s="95"/>
      <c r="AF884" s="95"/>
      <c r="AG884" s="95"/>
      <c r="AH884" s="95"/>
      <c r="AI884" s="95"/>
      <c r="AJ884" s="95"/>
      <c r="AK884" s="95"/>
      <c r="AL884" s="95"/>
      <c r="AM884" s="95"/>
      <c r="AN884" s="95"/>
      <c r="AO884" s="95"/>
      <c r="AP884" s="95"/>
      <c r="AQ884" s="95"/>
      <c r="AR884" s="95"/>
      <c r="AS884" s="95"/>
    </row>
    <row r="885">
      <c r="A885" s="575"/>
      <c r="B885" s="337"/>
      <c r="C885" s="337"/>
      <c r="D885" s="337"/>
      <c r="E885" s="337"/>
      <c r="F885" s="337"/>
      <c r="G885" s="337"/>
      <c r="H885" s="337"/>
      <c r="I885" s="337"/>
      <c r="J885" s="337"/>
      <c r="K885" s="337"/>
      <c r="L885" s="337"/>
      <c r="M885" s="337"/>
      <c r="N885" s="337"/>
      <c r="O885" s="337"/>
      <c r="P885" s="337"/>
      <c r="Q885" s="337"/>
      <c r="R885" s="337"/>
      <c r="S885" s="337"/>
      <c r="T885" s="337"/>
      <c r="U885" s="337"/>
      <c r="V885" s="337"/>
      <c r="W885" s="95"/>
      <c r="X885" s="95"/>
      <c r="Y885" s="95"/>
      <c r="Z885" s="95"/>
      <c r="AA885" s="95"/>
      <c r="AB885" s="95"/>
      <c r="AC885" s="95"/>
      <c r="AD885" s="95"/>
      <c r="AE885" s="95"/>
      <c r="AF885" s="95"/>
      <c r="AG885" s="95"/>
      <c r="AH885" s="95"/>
      <c r="AI885" s="95"/>
      <c r="AJ885" s="95"/>
      <c r="AK885" s="95"/>
      <c r="AL885" s="95"/>
      <c r="AM885" s="95"/>
      <c r="AN885" s="95"/>
      <c r="AO885" s="95"/>
      <c r="AP885" s="95"/>
      <c r="AQ885" s="95"/>
      <c r="AR885" s="95"/>
      <c r="AS885" s="95"/>
    </row>
    <row r="886">
      <c r="A886" s="575"/>
      <c r="B886" s="337"/>
      <c r="C886" s="337"/>
      <c r="D886" s="337"/>
      <c r="E886" s="337"/>
      <c r="F886" s="337"/>
      <c r="G886" s="337"/>
      <c r="H886" s="337"/>
      <c r="I886" s="337"/>
      <c r="J886" s="337"/>
      <c r="K886" s="337"/>
      <c r="L886" s="337"/>
      <c r="M886" s="337"/>
      <c r="N886" s="337"/>
      <c r="O886" s="337"/>
      <c r="P886" s="337"/>
      <c r="Q886" s="337"/>
      <c r="R886" s="337"/>
      <c r="S886" s="337"/>
      <c r="T886" s="337"/>
      <c r="U886" s="337"/>
      <c r="V886" s="337"/>
      <c r="W886" s="95"/>
      <c r="X886" s="95"/>
      <c r="Y886" s="95"/>
      <c r="Z886" s="95"/>
      <c r="AA886" s="95"/>
      <c r="AB886" s="95"/>
      <c r="AC886" s="95"/>
      <c r="AD886" s="95"/>
      <c r="AE886" s="95"/>
      <c r="AF886" s="95"/>
      <c r="AG886" s="95"/>
      <c r="AH886" s="95"/>
      <c r="AI886" s="95"/>
      <c r="AJ886" s="95"/>
      <c r="AK886" s="95"/>
      <c r="AL886" s="95"/>
      <c r="AM886" s="95"/>
      <c r="AN886" s="95"/>
      <c r="AO886" s="95"/>
      <c r="AP886" s="95"/>
      <c r="AQ886" s="95"/>
      <c r="AR886" s="95"/>
      <c r="AS886" s="95"/>
    </row>
    <row r="887">
      <c r="A887" s="575"/>
      <c r="B887" s="337"/>
      <c r="C887" s="337"/>
      <c r="D887" s="337"/>
      <c r="E887" s="337"/>
      <c r="F887" s="337"/>
      <c r="G887" s="337"/>
      <c r="H887" s="337"/>
      <c r="I887" s="337"/>
      <c r="J887" s="337"/>
      <c r="K887" s="337"/>
      <c r="L887" s="337"/>
      <c r="M887" s="337"/>
      <c r="N887" s="337"/>
      <c r="O887" s="337"/>
      <c r="P887" s="337"/>
      <c r="Q887" s="337"/>
      <c r="R887" s="337"/>
      <c r="S887" s="337"/>
      <c r="T887" s="337"/>
      <c r="U887" s="337"/>
      <c r="V887" s="337"/>
      <c r="W887" s="95"/>
      <c r="X887" s="95"/>
      <c r="Y887" s="95"/>
      <c r="Z887" s="95"/>
      <c r="AA887" s="95"/>
      <c r="AB887" s="95"/>
      <c r="AC887" s="95"/>
      <c r="AD887" s="95"/>
      <c r="AE887" s="95"/>
      <c r="AF887" s="95"/>
      <c r="AG887" s="95"/>
      <c r="AH887" s="95"/>
      <c r="AI887" s="95"/>
      <c r="AJ887" s="95"/>
      <c r="AK887" s="95"/>
      <c r="AL887" s="95"/>
      <c r="AM887" s="95"/>
      <c r="AN887" s="95"/>
      <c r="AO887" s="95"/>
      <c r="AP887" s="95"/>
      <c r="AQ887" s="95"/>
      <c r="AR887" s="95"/>
      <c r="AS887" s="95"/>
    </row>
    <row r="888">
      <c r="A888" s="575"/>
      <c r="B888" s="337"/>
      <c r="C888" s="337"/>
      <c r="D888" s="337"/>
      <c r="E888" s="337"/>
      <c r="F888" s="337"/>
      <c r="G888" s="337"/>
      <c r="H888" s="337"/>
      <c r="I888" s="337"/>
      <c r="J888" s="337"/>
      <c r="K888" s="337"/>
      <c r="L888" s="337"/>
      <c r="M888" s="337"/>
      <c r="N888" s="337"/>
      <c r="O888" s="337"/>
      <c r="P888" s="337"/>
      <c r="Q888" s="337"/>
      <c r="R888" s="337"/>
      <c r="S888" s="337"/>
      <c r="T888" s="337"/>
      <c r="U888" s="337"/>
      <c r="V888" s="337"/>
      <c r="W888" s="95"/>
      <c r="X888" s="95"/>
      <c r="Y888" s="95"/>
      <c r="Z888" s="95"/>
      <c r="AA888" s="95"/>
      <c r="AB888" s="95"/>
      <c r="AC888" s="95"/>
      <c r="AD888" s="95"/>
      <c r="AE888" s="95"/>
      <c r="AF888" s="95"/>
      <c r="AG888" s="95"/>
      <c r="AH888" s="95"/>
      <c r="AI888" s="95"/>
      <c r="AJ888" s="95"/>
      <c r="AK888" s="95"/>
      <c r="AL888" s="95"/>
      <c r="AM888" s="95"/>
      <c r="AN888" s="95"/>
      <c r="AO888" s="95"/>
      <c r="AP888" s="95"/>
      <c r="AQ888" s="95"/>
      <c r="AR888" s="95"/>
      <c r="AS888" s="95"/>
    </row>
    <row r="889">
      <c r="A889" s="575"/>
      <c r="B889" s="337"/>
      <c r="C889" s="337"/>
      <c r="D889" s="337"/>
      <c r="E889" s="337"/>
      <c r="F889" s="337"/>
      <c r="G889" s="337"/>
      <c r="H889" s="337"/>
      <c r="I889" s="337"/>
      <c r="J889" s="337"/>
      <c r="K889" s="337"/>
      <c r="L889" s="337"/>
      <c r="M889" s="337"/>
      <c r="N889" s="337"/>
      <c r="O889" s="337"/>
      <c r="P889" s="337"/>
      <c r="Q889" s="337"/>
      <c r="R889" s="337"/>
      <c r="S889" s="337"/>
      <c r="T889" s="337"/>
      <c r="U889" s="337"/>
      <c r="V889" s="337"/>
      <c r="W889" s="95"/>
      <c r="X889" s="95"/>
      <c r="Y889" s="95"/>
      <c r="Z889" s="95"/>
      <c r="AA889" s="95"/>
      <c r="AB889" s="95"/>
      <c r="AC889" s="95"/>
      <c r="AD889" s="95"/>
      <c r="AE889" s="95"/>
      <c r="AF889" s="95"/>
      <c r="AG889" s="95"/>
      <c r="AH889" s="95"/>
      <c r="AI889" s="95"/>
      <c r="AJ889" s="95"/>
      <c r="AK889" s="95"/>
      <c r="AL889" s="95"/>
      <c r="AM889" s="95"/>
      <c r="AN889" s="95"/>
      <c r="AO889" s="95"/>
      <c r="AP889" s="95"/>
      <c r="AQ889" s="95"/>
      <c r="AR889" s="95"/>
      <c r="AS889" s="95"/>
    </row>
    <row r="890">
      <c r="A890" s="575"/>
      <c r="B890" s="337"/>
      <c r="C890" s="337"/>
      <c r="D890" s="337"/>
      <c r="E890" s="337"/>
      <c r="F890" s="337"/>
      <c r="G890" s="337"/>
      <c r="H890" s="337"/>
      <c r="I890" s="337"/>
      <c r="J890" s="337"/>
      <c r="K890" s="337"/>
      <c r="L890" s="337"/>
      <c r="M890" s="337"/>
      <c r="N890" s="337"/>
      <c r="O890" s="337"/>
      <c r="P890" s="337"/>
      <c r="Q890" s="337"/>
      <c r="R890" s="337"/>
      <c r="S890" s="337"/>
      <c r="T890" s="337"/>
      <c r="U890" s="337"/>
      <c r="V890" s="337"/>
      <c r="W890" s="95"/>
      <c r="X890" s="95"/>
      <c r="Y890" s="95"/>
      <c r="Z890" s="95"/>
      <c r="AA890" s="95"/>
      <c r="AB890" s="95"/>
      <c r="AC890" s="95"/>
      <c r="AD890" s="95"/>
      <c r="AE890" s="95"/>
      <c r="AF890" s="95"/>
      <c r="AG890" s="95"/>
      <c r="AH890" s="95"/>
      <c r="AI890" s="95"/>
      <c r="AJ890" s="95"/>
      <c r="AK890" s="95"/>
      <c r="AL890" s="95"/>
      <c r="AM890" s="95"/>
      <c r="AN890" s="95"/>
      <c r="AO890" s="95"/>
      <c r="AP890" s="95"/>
      <c r="AQ890" s="95"/>
      <c r="AR890" s="95"/>
      <c r="AS890" s="95"/>
    </row>
    <row r="891">
      <c r="A891" s="575"/>
      <c r="B891" s="337"/>
      <c r="C891" s="337"/>
      <c r="D891" s="337"/>
      <c r="E891" s="337"/>
      <c r="F891" s="337"/>
      <c r="G891" s="337"/>
      <c r="H891" s="337"/>
      <c r="I891" s="337"/>
      <c r="J891" s="337"/>
      <c r="K891" s="337"/>
      <c r="L891" s="337"/>
      <c r="M891" s="337"/>
      <c r="N891" s="337"/>
      <c r="O891" s="337"/>
      <c r="P891" s="337"/>
      <c r="Q891" s="337"/>
      <c r="R891" s="337"/>
      <c r="S891" s="337"/>
      <c r="T891" s="337"/>
      <c r="U891" s="337"/>
      <c r="V891" s="337"/>
      <c r="W891" s="95"/>
      <c r="X891" s="95"/>
      <c r="Y891" s="95"/>
      <c r="Z891" s="95"/>
      <c r="AA891" s="95"/>
      <c r="AB891" s="95"/>
      <c r="AC891" s="95"/>
      <c r="AD891" s="95"/>
      <c r="AE891" s="95"/>
      <c r="AF891" s="95"/>
      <c r="AG891" s="95"/>
      <c r="AH891" s="95"/>
      <c r="AI891" s="95"/>
      <c r="AJ891" s="95"/>
      <c r="AK891" s="95"/>
      <c r="AL891" s="95"/>
      <c r="AM891" s="95"/>
      <c r="AN891" s="95"/>
      <c r="AO891" s="95"/>
      <c r="AP891" s="95"/>
      <c r="AQ891" s="95"/>
      <c r="AR891" s="95"/>
      <c r="AS891" s="95"/>
    </row>
    <row r="892">
      <c r="A892" s="575"/>
      <c r="B892" s="337"/>
      <c r="C892" s="337"/>
      <c r="D892" s="337"/>
      <c r="E892" s="337"/>
      <c r="F892" s="337"/>
      <c r="G892" s="337"/>
      <c r="H892" s="337"/>
      <c r="I892" s="337"/>
      <c r="J892" s="337"/>
      <c r="K892" s="337"/>
      <c r="L892" s="337"/>
      <c r="M892" s="337"/>
      <c r="N892" s="337"/>
      <c r="O892" s="337"/>
      <c r="P892" s="337"/>
      <c r="Q892" s="337"/>
      <c r="R892" s="337"/>
      <c r="S892" s="337"/>
      <c r="T892" s="337"/>
      <c r="U892" s="337"/>
      <c r="V892" s="337"/>
      <c r="W892" s="95"/>
      <c r="X892" s="95"/>
      <c r="Y892" s="95"/>
      <c r="Z892" s="95"/>
      <c r="AA892" s="95"/>
      <c r="AB892" s="95"/>
      <c r="AC892" s="95"/>
      <c r="AD892" s="95"/>
      <c r="AE892" s="95"/>
      <c r="AF892" s="95"/>
      <c r="AG892" s="95"/>
      <c r="AH892" s="95"/>
      <c r="AI892" s="95"/>
      <c r="AJ892" s="95"/>
      <c r="AK892" s="95"/>
      <c r="AL892" s="95"/>
      <c r="AM892" s="95"/>
      <c r="AN892" s="95"/>
      <c r="AO892" s="95"/>
      <c r="AP892" s="95"/>
      <c r="AQ892" s="95"/>
      <c r="AR892" s="95"/>
      <c r="AS892" s="95"/>
    </row>
    <row r="893">
      <c r="A893" s="575"/>
      <c r="B893" s="337"/>
      <c r="C893" s="337"/>
      <c r="D893" s="337"/>
      <c r="E893" s="337"/>
      <c r="F893" s="337"/>
      <c r="G893" s="337"/>
      <c r="H893" s="337"/>
      <c r="I893" s="337"/>
      <c r="J893" s="337"/>
      <c r="K893" s="337"/>
      <c r="L893" s="337"/>
      <c r="M893" s="337"/>
      <c r="N893" s="337"/>
      <c r="O893" s="337"/>
      <c r="P893" s="337"/>
      <c r="Q893" s="337"/>
      <c r="R893" s="337"/>
      <c r="S893" s="337"/>
      <c r="T893" s="337"/>
      <c r="U893" s="337"/>
      <c r="V893" s="337"/>
      <c r="W893" s="95"/>
      <c r="X893" s="95"/>
      <c r="Y893" s="95"/>
      <c r="Z893" s="95"/>
      <c r="AA893" s="95"/>
      <c r="AB893" s="95"/>
      <c r="AC893" s="95"/>
      <c r="AD893" s="95"/>
      <c r="AE893" s="95"/>
      <c r="AF893" s="95"/>
      <c r="AG893" s="95"/>
      <c r="AH893" s="95"/>
      <c r="AI893" s="95"/>
      <c r="AJ893" s="95"/>
      <c r="AK893" s="95"/>
      <c r="AL893" s="95"/>
      <c r="AM893" s="95"/>
      <c r="AN893" s="95"/>
      <c r="AO893" s="95"/>
      <c r="AP893" s="95"/>
      <c r="AQ893" s="95"/>
      <c r="AR893" s="95"/>
      <c r="AS893" s="95"/>
    </row>
    <row r="894">
      <c r="A894" s="575"/>
      <c r="B894" s="337"/>
      <c r="C894" s="337"/>
      <c r="D894" s="337"/>
      <c r="E894" s="337"/>
      <c r="F894" s="337"/>
      <c r="G894" s="337"/>
      <c r="H894" s="337"/>
      <c r="I894" s="337"/>
      <c r="J894" s="337"/>
      <c r="K894" s="337"/>
      <c r="L894" s="337"/>
      <c r="M894" s="337"/>
      <c r="N894" s="337"/>
      <c r="O894" s="337"/>
      <c r="P894" s="337"/>
      <c r="Q894" s="337"/>
      <c r="R894" s="337"/>
      <c r="S894" s="337"/>
      <c r="T894" s="337"/>
      <c r="U894" s="337"/>
      <c r="V894" s="337"/>
      <c r="W894" s="95"/>
      <c r="X894" s="95"/>
      <c r="Y894" s="95"/>
      <c r="Z894" s="95"/>
      <c r="AA894" s="95"/>
      <c r="AB894" s="95"/>
      <c r="AC894" s="95"/>
      <c r="AD894" s="95"/>
      <c r="AE894" s="95"/>
      <c r="AF894" s="95"/>
      <c r="AG894" s="95"/>
      <c r="AH894" s="95"/>
      <c r="AI894" s="95"/>
      <c r="AJ894" s="95"/>
      <c r="AK894" s="95"/>
      <c r="AL894" s="95"/>
      <c r="AM894" s="95"/>
      <c r="AN894" s="95"/>
      <c r="AO894" s="95"/>
      <c r="AP894" s="95"/>
      <c r="AQ894" s="95"/>
      <c r="AR894" s="95"/>
      <c r="AS894" s="95"/>
    </row>
    <row r="895">
      <c r="A895" s="575"/>
      <c r="B895" s="337"/>
      <c r="C895" s="337"/>
      <c r="D895" s="337"/>
      <c r="E895" s="337"/>
      <c r="F895" s="337"/>
      <c r="G895" s="337"/>
      <c r="H895" s="337"/>
      <c r="I895" s="337"/>
      <c r="J895" s="337"/>
      <c r="K895" s="337"/>
      <c r="L895" s="337"/>
      <c r="M895" s="337"/>
      <c r="N895" s="337"/>
      <c r="O895" s="337"/>
      <c r="P895" s="337"/>
      <c r="Q895" s="337"/>
      <c r="R895" s="337"/>
      <c r="S895" s="337"/>
      <c r="T895" s="337"/>
      <c r="U895" s="337"/>
      <c r="V895" s="337"/>
      <c r="W895" s="95"/>
      <c r="X895" s="95"/>
      <c r="Y895" s="95"/>
      <c r="Z895" s="95"/>
      <c r="AA895" s="95"/>
      <c r="AB895" s="95"/>
      <c r="AC895" s="95"/>
      <c r="AD895" s="95"/>
      <c r="AE895" s="95"/>
      <c r="AF895" s="95"/>
      <c r="AG895" s="95"/>
      <c r="AH895" s="95"/>
      <c r="AI895" s="95"/>
      <c r="AJ895" s="95"/>
      <c r="AK895" s="95"/>
      <c r="AL895" s="95"/>
      <c r="AM895" s="95"/>
      <c r="AN895" s="95"/>
      <c r="AO895" s="95"/>
      <c r="AP895" s="95"/>
      <c r="AQ895" s="95"/>
      <c r="AR895" s="95"/>
      <c r="AS895" s="95"/>
    </row>
    <row r="896">
      <c r="A896" s="575"/>
      <c r="B896" s="337"/>
      <c r="C896" s="337"/>
      <c r="D896" s="337"/>
      <c r="E896" s="337"/>
      <c r="F896" s="337"/>
      <c r="G896" s="337"/>
      <c r="H896" s="337"/>
      <c r="I896" s="337"/>
      <c r="J896" s="337"/>
      <c r="K896" s="337"/>
      <c r="L896" s="337"/>
      <c r="M896" s="337"/>
      <c r="N896" s="337"/>
      <c r="O896" s="337"/>
      <c r="P896" s="337"/>
      <c r="Q896" s="337"/>
      <c r="R896" s="337"/>
      <c r="S896" s="337"/>
      <c r="T896" s="337"/>
      <c r="U896" s="337"/>
      <c r="V896" s="337"/>
      <c r="W896" s="95"/>
      <c r="X896" s="95"/>
      <c r="Y896" s="95"/>
      <c r="Z896" s="95"/>
      <c r="AA896" s="95"/>
      <c r="AB896" s="95"/>
      <c r="AC896" s="95"/>
      <c r="AD896" s="95"/>
      <c r="AE896" s="95"/>
      <c r="AF896" s="95"/>
      <c r="AG896" s="95"/>
      <c r="AH896" s="95"/>
      <c r="AI896" s="95"/>
      <c r="AJ896" s="95"/>
      <c r="AK896" s="95"/>
      <c r="AL896" s="95"/>
      <c r="AM896" s="95"/>
      <c r="AN896" s="95"/>
      <c r="AO896" s="95"/>
      <c r="AP896" s="95"/>
      <c r="AQ896" s="95"/>
      <c r="AR896" s="95"/>
      <c r="AS896" s="95"/>
    </row>
    <row r="897">
      <c r="A897" s="575"/>
      <c r="B897" s="337"/>
      <c r="C897" s="337"/>
      <c r="D897" s="337"/>
      <c r="E897" s="337"/>
      <c r="F897" s="337"/>
      <c r="G897" s="337"/>
      <c r="H897" s="337"/>
      <c r="I897" s="337"/>
      <c r="J897" s="337"/>
      <c r="K897" s="337"/>
      <c r="L897" s="337"/>
      <c r="M897" s="337"/>
      <c r="N897" s="337"/>
      <c r="O897" s="337"/>
      <c r="P897" s="337"/>
      <c r="Q897" s="337"/>
      <c r="R897" s="337"/>
      <c r="S897" s="337"/>
      <c r="T897" s="337"/>
      <c r="U897" s="337"/>
      <c r="V897" s="337"/>
      <c r="W897" s="95"/>
      <c r="X897" s="95"/>
      <c r="Y897" s="95"/>
      <c r="Z897" s="95"/>
      <c r="AA897" s="95"/>
      <c r="AB897" s="95"/>
      <c r="AC897" s="95"/>
      <c r="AD897" s="95"/>
      <c r="AE897" s="95"/>
      <c r="AF897" s="95"/>
      <c r="AG897" s="95"/>
      <c r="AH897" s="95"/>
      <c r="AI897" s="95"/>
      <c r="AJ897" s="95"/>
      <c r="AK897" s="95"/>
      <c r="AL897" s="95"/>
      <c r="AM897" s="95"/>
      <c r="AN897" s="95"/>
      <c r="AO897" s="95"/>
      <c r="AP897" s="95"/>
      <c r="AQ897" s="95"/>
      <c r="AR897" s="95"/>
      <c r="AS897" s="95"/>
    </row>
    <row r="898">
      <c r="A898" s="575"/>
      <c r="B898" s="337"/>
      <c r="C898" s="337"/>
      <c r="D898" s="337"/>
      <c r="E898" s="337"/>
      <c r="F898" s="337"/>
      <c r="G898" s="337"/>
      <c r="H898" s="337"/>
      <c r="I898" s="337"/>
      <c r="J898" s="337"/>
      <c r="K898" s="337"/>
      <c r="L898" s="337"/>
      <c r="M898" s="337"/>
      <c r="N898" s="337"/>
      <c r="O898" s="337"/>
      <c r="P898" s="337"/>
      <c r="Q898" s="337"/>
      <c r="R898" s="337"/>
      <c r="S898" s="337"/>
      <c r="T898" s="337"/>
      <c r="U898" s="337"/>
      <c r="V898" s="337"/>
      <c r="W898" s="95"/>
      <c r="X898" s="95"/>
      <c r="Y898" s="95"/>
      <c r="Z898" s="95"/>
      <c r="AA898" s="95"/>
      <c r="AB898" s="95"/>
      <c r="AC898" s="95"/>
      <c r="AD898" s="95"/>
      <c r="AE898" s="95"/>
      <c r="AF898" s="95"/>
      <c r="AG898" s="95"/>
      <c r="AH898" s="95"/>
      <c r="AI898" s="95"/>
      <c r="AJ898" s="95"/>
      <c r="AK898" s="95"/>
      <c r="AL898" s="95"/>
      <c r="AM898" s="95"/>
      <c r="AN898" s="95"/>
      <c r="AO898" s="95"/>
      <c r="AP898" s="95"/>
      <c r="AQ898" s="95"/>
      <c r="AR898" s="95"/>
      <c r="AS898" s="95"/>
    </row>
    <row r="899">
      <c r="A899" s="575"/>
      <c r="B899" s="337"/>
      <c r="C899" s="337"/>
      <c r="D899" s="337"/>
      <c r="E899" s="337"/>
      <c r="F899" s="337"/>
      <c r="G899" s="337"/>
      <c r="H899" s="337"/>
      <c r="I899" s="337"/>
      <c r="J899" s="337"/>
      <c r="K899" s="337"/>
      <c r="L899" s="337"/>
      <c r="M899" s="337"/>
      <c r="N899" s="337"/>
      <c r="O899" s="337"/>
      <c r="P899" s="337"/>
      <c r="Q899" s="337"/>
      <c r="R899" s="337"/>
      <c r="S899" s="337"/>
      <c r="T899" s="337"/>
      <c r="U899" s="337"/>
      <c r="V899" s="337"/>
      <c r="W899" s="95"/>
      <c r="X899" s="95"/>
      <c r="Y899" s="95"/>
      <c r="Z899" s="95"/>
      <c r="AA899" s="95"/>
      <c r="AB899" s="95"/>
      <c r="AC899" s="95"/>
      <c r="AD899" s="95"/>
      <c r="AE899" s="95"/>
      <c r="AF899" s="95"/>
      <c r="AG899" s="95"/>
      <c r="AH899" s="95"/>
      <c r="AI899" s="95"/>
      <c r="AJ899" s="95"/>
      <c r="AK899" s="95"/>
      <c r="AL899" s="95"/>
      <c r="AM899" s="95"/>
      <c r="AN899" s="95"/>
      <c r="AO899" s="95"/>
      <c r="AP899" s="95"/>
      <c r="AQ899" s="95"/>
      <c r="AR899" s="95"/>
      <c r="AS899" s="95"/>
    </row>
    <row r="900">
      <c r="A900" s="575"/>
      <c r="B900" s="337"/>
      <c r="C900" s="337"/>
      <c r="D900" s="337"/>
      <c r="E900" s="337"/>
      <c r="F900" s="337"/>
      <c r="G900" s="337"/>
      <c r="H900" s="337"/>
      <c r="I900" s="337"/>
      <c r="J900" s="337"/>
      <c r="K900" s="337"/>
      <c r="L900" s="337"/>
      <c r="M900" s="337"/>
      <c r="N900" s="337"/>
      <c r="O900" s="337"/>
      <c r="P900" s="337"/>
      <c r="Q900" s="337"/>
      <c r="R900" s="337"/>
      <c r="S900" s="337"/>
      <c r="T900" s="337"/>
      <c r="U900" s="337"/>
      <c r="V900" s="337"/>
      <c r="W900" s="95"/>
      <c r="X900" s="95"/>
      <c r="Y900" s="95"/>
      <c r="Z900" s="95"/>
      <c r="AA900" s="95"/>
      <c r="AB900" s="95"/>
      <c r="AC900" s="95"/>
      <c r="AD900" s="95"/>
      <c r="AE900" s="95"/>
      <c r="AF900" s="95"/>
      <c r="AG900" s="95"/>
      <c r="AH900" s="95"/>
      <c r="AI900" s="95"/>
      <c r="AJ900" s="95"/>
      <c r="AK900" s="95"/>
      <c r="AL900" s="95"/>
      <c r="AM900" s="95"/>
      <c r="AN900" s="95"/>
      <c r="AO900" s="95"/>
      <c r="AP900" s="95"/>
      <c r="AQ900" s="95"/>
      <c r="AR900" s="95"/>
      <c r="AS900" s="95"/>
    </row>
    <row r="901">
      <c r="A901" s="575"/>
      <c r="B901" s="337"/>
      <c r="C901" s="337"/>
      <c r="D901" s="337"/>
      <c r="E901" s="337"/>
      <c r="F901" s="337"/>
      <c r="G901" s="337"/>
      <c r="H901" s="337"/>
      <c r="I901" s="337"/>
      <c r="J901" s="337"/>
      <c r="K901" s="337"/>
      <c r="L901" s="337"/>
      <c r="M901" s="337"/>
      <c r="N901" s="337"/>
      <c r="O901" s="337"/>
      <c r="P901" s="337"/>
      <c r="Q901" s="337"/>
      <c r="R901" s="337"/>
      <c r="S901" s="337"/>
      <c r="T901" s="337"/>
      <c r="U901" s="337"/>
      <c r="V901" s="337"/>
      <c r="W901" s="95"/>
      <c r="X901" s="95"/>
      <c r="Y901" s="95"/>
      <c r="Z901" s="95"/>
      <c r="AA901" s="95"/>
      <c r="AB901" s="95"/>
      <c r="AC901" s="95"/>
      <c r="AD901" s="95"/>
      <c r="AE901" s="95"/>
      <c r="AF901" s="95"/>
      <c r="AG901" s="95"/>
      <c r="AH901" s="95"/>
      <c r="AI901" s="95"/>
      <c r="AJ901" s="95"/>
      <c r="AK901" s="95"/>
      <c r="AL901" s="95"/>
      <c r="AM901" s="95"/>
      <c r="AN901" s="95"/>
      <c r="AO901" s="95"/>
      <c r="AP901" s="95"/>
      <c r="AQ901" s="95"/>
      <c r="AR901" s="95"/>
      <c r="AS901" s="95"/>
    </row>
    <row r="902">
      <c r="A902" s="575"/>
      <c r="B902" s="337"/>
      <c r="C902" s="337"/>
      <c r="D902" s="337"/>
      <c r="E902" s="337"/>
      <c r="F902" s="337"/>
      <c r="G902" s="337"/>
      <c r="H902" s="337"/>
      <c r="I902" s="337"/>
      <c r="J902" s="337"/>
      <c r="K902" s="337"/>
      <c r="L902" s="337"/>
      <c r="M902" s="337"/>
      <c r="N902" s="337"/>
      <c r="O902" s="337"/>
      <c r="P902" s="337"/>
      <c r="Q902" s="337"/>
      <c r="R902" s="337"/>
      <c r="S902" s="337"/>
      <c r="T902" s="337"/>
      <c r="U902" s="337"/>
      <c r="V902" s="337"/>
      <c r="W902" s="95"/>
      <c r="X902" s="95"/>
      <c r="Y902" s="95"/>
      <c r="Z902" s="95"/>
      <c r="AA902" s="95"/>
      <c r="AB902" s="95"/>
      <c r="AC902" s="95"/>
      <c r="AD902" s="95"/>
      <c r="AE902" s="95"/>
      <c r="AF902" s="95"/>
      <c r="AG902" s="95"/>
      <c r="AH902" s="95"/>
      <c r="AI902" s="95"/>
      <c r="AJ902" s="95"/>
      <c r="AK902" s="95"/>
      <c r="AL902" s="95"/>
      <c r="AM902" s="95"/>
      <c r="AN902" s="95"/>
      <c r="AO902" s="95"/>
      <c r="AP902" s="95"/>
      <c r="AQ902" s="95"/>
      <c r="AR902" s="95"/>
      <c r="AS902" s="95"/>
    </row>
    <row r="903">
      <c r="A903" s="575"/>
      <c r="B903" s="337"/>
      <c r="C903" s="337"/>
      <c r="D903" s="337"/>
      <c r="E903" s="337"/>
      <c r="F903" s="337"/>
      <c r="G903" s="337"/>
      <c r="H903" s="337"/>
      <c r="I903" s="337"/>
      <c r="J903" s="337"/>
      <c r="K903" s="337"/>
      <c r="L903" s="337"/>
      <c r="M903" s="337"/>
      <c r="N903" s="337"/>
      <c r="O903" s="337"/>
      <c r="P903" s="337"/>
      <c r="Q903" s="337"/>
      <c r="R903" s="337"/>
      <c r="S903" s="337"/>
      <c r="T903" s="337"/>
      <c r="U903" s="337"/>
      <c r="V903" s="337"/>
      <c r="W903" s="95"/>
      <c r="X903" s="95"/>
      <c r="Y903" s="95"/>
      <c r="Z903" s="95"/>
      <c r="AA903" s="95"/>
      <c r="AB903" s="95"/>
      <c r="AC903" s="95"/>
      <c r="AD903" s="95"/>
      <c r="AE903" s="95"/>
      <c r="AF903" s="95"/>
      <c r="AG903" s="95"/>
      <c r="AH903" s="95"/>
      <c r="AI903" s="95"/>
      <c r="AJ903" s="95"/>
      <c r="AK903" s="95"/>
      <c r="AL903" s="95"/>
      <c r="AM903" s="95"/>
      <c r="AN903" s="95"/>
      <c r="AO903" s="95"/>
      <c r="AP903" s="95"/>
      <c r="AQ903" s="95"/>
      <c r="AR903" s="95"/>
      <c r="AS903" s="95"/>
    </row>
    <row r="904">
      <c r="A904" s="575"/>
      <c r="B904" s="337"/>
      <c r="C904" s="337"/>
      <c r="D904" s="337"/>
      <c r="E904" s="337"/>
      <c r="F904" s="337"/>
      <c r="G904" s="337"/>
      <c r="H904" s="337"/>
      <c r="I904" s="337"/>
      <c r="J904" s="337"/>
      <c r="K904" s="337"/>
      <c r="L904" s="337"/>
      <c r="M904" s="337"/>
      <c r="N904" s="337"/>
      <c r="O904" s="337"/>
      <c r="P904" s="337"/>
      <c r="Q904" s="337"/>
      <c r="R904" s="337"/>
      <c r="S904" s="337"/>
      <c r="T904" s="337"/>
      <c r="U904" s="337"/>
      <c r="V904" s="337"/>
      <c r="W904" s="95"/>
      <c r="X904" s="95"/>
      <c r="Y904" s="95"/>
      <c r="Z904" s="95"/>
      <c r="AA904" s="95"/>
      <c r="AB904" s="95"/>
      <c r="AC904" s="95"/>
      <c r="AD904" s="95"/>
      <c r="AE904" s="95"/>
      <c r="AF904" s="95"/>
      <c r="AG904" s="95"/>
      <c r="AH904" s="95"/>
      <c r="AI904" s="95"/>
      <c r="AJ904" s="95"/>
      <c r="AK904" s="95"/>
      <c r="AL904" s="95"/>
      <c r="AM904" s="95"/>
      <c r="AN904" s="95"/>
      <c r="AO904" s="95"/>
      <c r="AP904" s="95"/>
      <c r="AQ904" s="95"/>
      <c r="AR904" s="95"/>
      <c r="AS904" s="95"/>
    </row>
    <row r="905">
      <c r="A905" s="575"/>
      <c r="B905" s="337"/>
      <c r="C905" s="337"/>
      <c r="D905" s="337"/>
      <c r="E905" s="337"/>
      <c r="F905" s="337"/>
      <c r="G905" s="337"/>
      <c r="H905" s="337"/>
      <c r="I905" s="337"/>
      <c r="J905" s="337"/>
      <c r="K905" s="337"/>
      <c r="L905" s="337"/>
      <c r="M905" s="337"/>
      <c r="N905" s="337"/>
      <c r="O905" s="337"/>
      <c r="P905" s="337"/>
      <c r="Q905" s="337"/>
      <c r="R905" s="337"/>
      <c r="S905" s="337"/>
      <c r="T905" s="337"/>
      <c r="U905" s="337"/>
      <c r="V905" s="337"/>
      <c r="W905" s="95"/>
      <c r="X905" s="95"/>
      <c r="Y905" s="95"/>
      <c r="Z905" s="95"/>
      <c r="AA905" s="95"/>
      <c r="AB905" s="95"/>
      <c r="AC905" s="95"/>
      <c r="AD905" s="95"/>
      <c r="AE905" s="95"/>
      <c r="AF905" s="95"/>
      <c r="AG905" s="95"/>
      <c r="AH905" s="95"/>
      <c r="AI905" s="95"/>
      <c r="AJ905" s="95"/>
      <c r="AK905" s="95"/>
      <c r="AL905" s="95"/>
      <c r="AM905" s="95"/>
      <c r="AN905" s="95"/>
      <c r="AO905" s="95"/>
      <c r="AP905" s="95"/>
      <c r="AQ905" s="95"/>
      <c r="AR905" s="95"/>
      <c r="AS905" s="95"/>
    </row>
    <row r="906">
      <c r="A906" s="575"/>
      <c r="B906" s="337"/>
      <c r="C906" s="337"/>
      <c r="D906" s="337"/>
      <c r="E906" s="337"/>
      <c r="F906" s="337"/>
      <c r="G906" s="337"/>
      <c r="H906" s="337"/>
      <c r="I906" s="337"/>
      <c r="J906" s="337"/>
      <c r="K906" s="337"/>
      <c r="L906" s="337"/>
      <c r="M906" s="337"/>
      <c r="N906" s="337"/>
      <c r="O906" s="337"/>
      <c r="P906" s="337"/>
      <c r="Q906" s="337"/>
      <c r="R906" s="337"/>
      <c r="S906" s="337"/>
      <c r="T906" s="337"/>
      <c r="U906" s="337"/>
      <c r="V906" s="337"/>
      <c r="W906" s="95"/>
      <c r="X906" s="95"/>
      <c r="Y906" s="95"/>
      <c r="Z906" s="95"/>
      <c r="AA906" s="95"/>
      <c r="AB906" s="95"/>
      <c r="AC906" s="95"/>
      <c r="AD906" s="95"/>
      <c r="AE906" s="95"/>
      <c r="AF906" s="95"/>
      <c r="AG906" s="95"/>
      <c r="AH906" s="95"/>
      <c r="AI906" s="95"/>
      <c r="AJ906" s="95"/>
      <c r="AK906" s="95"/>
      <c r="AL906" s="95"/>
      <c r="AM906" s="95"/>
      <c r="AN906" s="95"/>
      <c r="AO906" s="95"/>
      <c r="AP906" s="95"/>
      <c r="AQ906" s="95"/>
      <c r="AR906" s="95"/>
      <c r="AS906" s="95"/>
    </row>
    <row r="907">
      <c r="A907" s="575"/>
      <c r="B907" s="337"/>
      <c r="C907" s="337"/>
      <c r="D907" s="337"/>
      <c r="E907" s="337"/>
      <c r="F907" s="337"/>
      <c r="G907" s="337"/>
      <c r="H907" s="337"/>
      <c r="I907" s="337"/>
      <c r="J907" s="337"/>
      <c r="K907" s="337"/>
      <c r="L907" s="337"/>
      <c r="M907" s="337"/>
      <c r="N907" s="337"/>
      <c r="O907" s="337"/>
      <c r="P907" s="337"/>
      <c r="Q907" s="337"/>
      <c r="R907" s="337"/>
      <c r="S907" s="337"/>
      <c r="T907" s="337"/>
      <c r="U907" s="337"/>
      <c r="V907" s="337"/>
      <c r="W907" s="95"/>
      <c r="X907" s="95"/>
      <c r="Y907" s="95"/>
      <c r="Z907" s="95"/>
      <c r="AA907" s="95"/>
      <c r="AB907" s="95"/>
      <c r="AC907" s="95"/>
      <c r="AD907" s="95"/>
      <c r="AE907" s="95"/>
      <c r="AF907" s="95"/>
      <c r="AG907" s="95"/>
      <c r="AH907" s="95"/>
      <c r="AI907" s="95"/>
      <c r="AJ907" s="95"/>
      <c r="AK907" s="95"/>
      <c r="AL907" s="95"/>
      <c r="AM907" s="95"/>
      <c r="AN907" s="95"/>
      <c r="AO907" s="95"/>
      <c r="AP907" s="95"/>
      <c r="AQ907" s="95"/>
      <c r="AR907" s="95"/>
      <c r="AS907" s="95"/>
    </row>
    <row r="908">
      <c r="A908" s="575"/>
      <c r="B908" s="337"/>
      <c r="C908" s="337"/>
      <c r="D908" s="337"/>
      <c r="E908" s="337"/>
      <c r="F908" s="337"/>
      <c r="G908" s="337"/>
      <c r="H908" s="337"/>
      <c r="I908" s="337"/>
      <c r="J908" s="337"/>
      <c r="K908" s="337"/>
      <c r="L908" s="337"/>
      <c r="M908" s="337"/>
      <c r="N908" s="337"/>
      <c r="O908" s="337"/>
      <c r="P908" s="337"/>
      <c r="Q908" s="337"/>
      <c r="R908" s="337"/>
      <c r="S908" s="337"/>
      <c r="T908" s="337"/>
      <c r="U908" s="337"/>
      <c r="V908" s="337"/>
      <c r="W908" s="95"/>
      <c r="X908" s="95"/>
      <c r="Y908" s="95"/>
      <c r="Z908" s="95"/>
      <c r="AA908" s="95"/>
      <c r="AB908" s="95"/>
      <c r="AC908" s="95"/>
      <c r="AD908" s="95"/>
      <c r="AE908" s="95"/>
      <c r="AF908" s="95"/>
      <c r="AG908" s="95"/>
      <c r="AH908" s="95"/>
      <c r="AI908" s="95"/>
      <c r="AJ908" s="95"/>
      <c r="AK908" s="95"/>
      <c r="AL908" s="95"/>
      <c r="AM908" s="95"/>
      <c r="AN908" s="95"/>
      <c r="AO908" s="95"/>
      <c r="AP908" s="95"/>
      <c r="AQ908" s="95"/>
      <c r="AR908" s="95"/>
      <c r="AS908" s="95"/>
    </row>
    <row r="909">
      <c r="A909" s="575"/>
      <c r="B909" s="337"/>
      <c r="C909" s="337"/>
      <c r="D909" s="337"/>
      <c r="E909" s="337"/>
      <c r="F909" s="337"/>
      <c r="G909" s="337"/>
      <c r="H909" s="337"/>
      <c r="I909" s="337"/>
      <c r="J909" s="337"/>
      <c r="K909" s="337"/>
      <c r="L909" s="337"/>
      <c r="M909" s="337"/>
      <c r="N909" s="337"/>
      <c r="O909" s="337"/>
      <c r="P909" s="337"/>
      <c r="Q909" s="337"/>
      <c r="R909" s="337"/>
      <c r="S909" s="337"/>
      <c r="T909" s="337"/>
      <c r="U909" s="337"/>
      <c r="V909" s="337"/>
      <c r="W909" s="95"/>
      <c r="X909" s="95"/>
      <c r="Y909" s="95"/>
      <c r="Z909" s="95"/>
      <c r="AA909" s="95"/>
      <c r="AB909" s="95"/>
      <c r="AC909" s="95"/>
      <c r="AD909" s="95"/>
      <c r="AE909" s="95"/>
      <c r="AF909" s="95"/>
      <c r="AG909" s="95"/>
      <c r="AH909" s="95"/>
      <c r="AI909" s="95"/>
      <c r="AJ909" s="95"/>
      <c r="AK909" s="95"/>
      <c r="AL909" s="95"/>
      <c r="AM909" s="95"/>
      <c r="AN909" s="95"/>
      <c r="AO909" s="95"/>
      <c r="AP909" s="95"/>
      <c r="AQ909" s="95"/>
      <c r="AR909" s="95"/>
      <c r="AS909" s="95"/>
    </row>
    <row r="910">
      <c r="A910" s="575"/>
      <c r="B910" s="337"/>
      <c r="C910" s="337"/>
      <c r="D910" s="337"/>
      <c r="E910" s="337"/>
      <c r="F910" s="337"/>
      <c r="G910" s="337"/>
      <c r="H910" s="337"/>
      <c r="I910" s="337"/>
      <c r="J910" s="337"/>
      <c r="K910" s="337"/>
      <c r="L910" s="337"/>
      <c r="M910" s="337"/>
      <c r="N910" s="337"/>
      <c r="O910" s="337"/>
      <c r="P910" s="337"/>
      <c r="Q910" s="337"/>
      <c r="R910" s="337"/>
      <c r="S910" s="337"/>
      <c r="T910" s="337"/>
      <c r="U910" s="337"/>
      <c r="V910" s="337"/>
      <c r="W910" s="95"/>
      <c r="X910" s="95"/>
      <c r="Y910" s="95"/>
      <c r="Z910" s="95"/>
      <c r="AA910" s="95"/>
      <c r="AB910" s="95"/>
      <c r="AC910" s="95"/>
      <c r="AD910" s="95"/>
      <c r="AE910" s="95"/>
      <c r="AF910" s="95"/>
      <c r="AG910" s="95"/>
      <c r="AH910" s="95"/>
      <c r="AI910" s="95"/>
      <c r="AJ910" s="95"/>
      <c r="AK910" s="95"/>
      <c r="AL910" s="95"/>
      <c r="AM910" s="95"/>
      <c r="AN910" s="95"/>
      <c r="AO910" s="95"/>
      <c r="AP910" s="95"/>
      <c r="AQ910" s="95"/>
      <c r="AR910" s="95"/>
      <c r="AS910" s="95"/>
    </row>
    <row r="911">
      <c r="A911" s="575"/>
      <c r="B911" s="337"/>
      <c r="C911" s="337"/>
      <c r="D911" s="337"/>
      <c r="E911" s="337"/>
      <c r="F911" s="337"/>
      <c r="G911" s="337"/>
      <c r="H911" s="337"/>
      <c r="I911" s="337"/>
      <c r="J911" s="337"/>
      <c r="K911" s="337"/>
      <c r="L911" s="337"/>
      <c r="M911" s="337"/>
      <c r="N911" s="337"/>
      <c r="O911" s="337"/>
      <c r="P911" s="337"/>
      <c r="Q911" s="337"/>
      <c r="R911" s="337"/>
      <c r="S911" s="337"/>
      <c r="T911" s="337"/>
      <c r="U911" s="337"/>
      <c r="V911" s="337"/>
      <c r="W911" s="95"/>
      <c r="X911" s="95"/>
      <c r="Y911" s="95"/>
      <c r="Z911" s="95"/>
      <c r="AA911" s="95"/>
      <c r="AB911" s="95"/>
      <c r="AC911" s="95"/>
      <c r="AD911" s="95"/>
      <c r="AE911" s="95"/>
      <c r="AF911" s="95"/>
      <c r="AG911" s="95"/>
      <c r="AH911" s="95"/>
      <c r="AI911" s="95"/>
      <c r="AJ911" s="95"/>
      <c r="AK911" s="95"/>
      <c r="AL911" s="95"/>
      <c r="AM911" s="95"/>
      <c r="AN911" s="95"/>
      <c r="AO911" s="95"/>
      <c r="AP911" s="95"/>
      <c r="AQ911" s="95"/>
      <c r="AR911" s="95"/>
      <c r="AS911" s="95"/>
    </row>
    <row r="912">
      <c r="A912" s="575"/>
      <c r="B912" s="337"/>
      <c r="C912" s="337"/>
      <c r="D912" s="337"/>
      <c r="E912" s="337"/>
      <c r="F912" s="337"/>
      <c r="G912" s="337"/>
      <c r="H912" s="337"/>
      <c r="I912" s="337"/>
      <c r="J912" s="337"/>
      <c r="K912" s="337"/>
      <c r="L912" s="337"/>
      <c r="M912" s="337"/>
      <c r="N912" s="337"/>
      <c r="O912" s="337"/>
      <c r="P912" s="337"/>
      <c r="Q912" s="337"/>
      <c r="R912" s="337"/>
      <c r="S912" s="337"/>
      <c r="T912" s="337"/>
      <c r="U912" s="337"/>
      <c r="V912" s="337"/>
      <c r="W912" s="95"/>
      <c r="X912" s="95"/>
      <c r="Y912" s="95"/>
      <c r="Z912" s="95"/>
      <c r="AA912" s="95"/>
      <c r="AB912" s="95"/>
      <c r="AC912" s="95"/>
      <c r="AD912" s="95"/>
      <c r="AE912" s="95"/>
      <c r="AF912" s="95"/>
      <c r="AG912" s="95"/>
      <c r="AH912" s="95"/>
      <c r="AI912" s="95"/>
      <c r="AJ912" s="95"/>
      <c r="AK912" s="95"/>
      <c r="AL912" s="95"/>
      <c r="AM912" s="95"/>
      <c r="AN912" s="95"/>
      <c r="AO912" s="95"/>
      <c r="AP912" s="95"/>
      <c r="AQ912" s="95"/>
      <c r="AR912" s="95"/>
      <c r="AS912" s="95"/>
    </row>
    <row r="913">
      <c r="A913" s="575"/>
      <c r="B913" s="337"/>
      <c r="C913" s="337"/>
      <c r="D913" s="337"/>
      <c r="E913" s="337"/>
      <c r="F913" s="337"/>
      <c r="G913" s="337"/>
      <c r="H913" s="337"/>
      <c r="I913" s="337"/>
      <c r="J913" s="337"/>
      <c r="K913" s="337"/>
      <c r="L913" s="337"/>
      <c r="M913" s="337"/>
      <c r="N913" s="337"/>
      <c r="O913" s="337"/>
      <c r="P913" s="337"/>
      <c r="Q913" s="337"/>
      <c r="R913" s="337"/>
      <c r="S913" s="337"/>
      <c r="T913" s="337"/>
      <c r="U913" s="337"/>
      <c r="V913" s="337"/>
      <c r="W913" s="95"/>
      <c r="X913" s="95"/>
      <c r="Y913" s="95"/>
      <c r="Z913" s="95"/>
      <c r="AA913" s="95"/>
      <c r="AB913" s="95"/>
      <c r="AC913" s="95"/>
      <c r="AD913" s="95"/>
      <c r="AE913" s="95"/>
      <c r="AF913" s="95"/>
      <c r="AG913" s="95"/>
      <c r="AH913" s="95"/>
      <c r="AI913" s="95"/>
      <c r="AJ913" s="95"/>
      <c r="AK913" s="95"/>
      <c r="AL913" s="95"/>
      <c r="AM913" s="95"/>
      <c r="AN913" s="95"/>
      <c r="AO913" s="95"/>
      <c r="AP913" s="95"/>
      <c r="AQ913" s="95"/>
      <c r="AR913" s="95"/>
      <c r="AS913" s="95"/>
    </row>
    <row r="914">
      <c r="A914" s="575"/>
      <c r="B914" s="337"/>
      <c r="C914" s="337"/>
      <c r="D914" s="337"/>
      <c r="E914" s="337"/>
      <c r="F914" s="337"/>
      <c r="G914" s="337"/>
      <c r="H914" s="337"/>
      <c r="I914" s="337"/>
      <c r="J914" s="337"/>
      <c r="K914" s="337"/>
      <c r="L914" s="337"/>
      <c r="M914" s="337"/>
      <c r="N914" s="337"/>
      <c r="O914" s="337"/>
      <c r="P914" s="337"/>
      <c r="Q914" s="337"/>
      <c r="R914" s="337"/>
      <c r="S914" s="337"/>
      <c r="T914" s="337"/>
      <c r="U914" s="337"/>
      <c r="V914" s="337"/>
      <c r="W914" s="95"/>
      <c r="X914" s="95"/>
      <c r="Y914" s="95"/>
      <c r="Z914" s="95"/>
      <c r="AA914" s="95"/>
      <c r="AB914" s="95"/>
      <c r="AC914" s="95"/>
      <c r="AD914" s="95"/>
      <c r="AE914" s="95"/>
      <c r="AF914" s="95"/>
      <c r="AG914" s="95"/>
      <c r="AH914" s="95"/>
      <c r="AI914" s="95"/>
      <c r="AJ914" s="95"/>
      <c r="AK914" s="95"/>
      <c r="AL914" s="95"/>
      <c r="AM914" s="95"/>
      <c r="AN914" s="95"/>
      <c r="AO914" s="95"/>
      <c r="AP914" s="95"/>
      <c r="AQ914" s="95"/>
      <c r="AR914" s="95"/>
      <c r="AS914" s="95"/>
    </row>
    <row r="915">
      <c r="A915" s="575"/>
      <c r="B915" s="337"/>
      <c r="C915" s="337"/>
      <c r="D915" s="337"/>
      <c r="E915" s="337"/>
      <c r="F915" s="337"/>
      <c r="G915" s="337"/>
      <c r="H915" s="337"/>
      <c r="I915" s="337"/>
      <c r="J915" s="337"/>
      <c r="K915" s="337"/>
      <c r="L915" s="337"/>
      <c r="M915" s="337"/>
      <c r="N915" s="337"/>
      <c r="O915" s="337"/>
      <c r="P915" s="337"/>
      <c r="Q915" s="337"/>
      <c r="R915" s="337"/>
      <c r="S915" s="337"/>
      <c r="T915" s="337"/>
      <c r="U915" s="337"/>
      <c r="V915" s="337"/>
      <c r="W915" s="95"/>
      <c r="X915" s="95"/>
      <c r="Y915" s="95"/>
      <c r="Z915" s="95"/>
      <c r="AA915" s="95"/>
      <c r="AB915" s="95"/>
      <c r="AC915" s="95"/>
      <c r="AD915" s="95"/>
      <c r="AE915" s="95"/>
      <c r="AF915" s="95"/>
      <c r="AG915" s="95"/>
      <c r="AH915" s="95"/>
      <c r="AI915" s="95"/>
      <c r="AJ915" s="95"/>
      <c r="AK915" s="95"/>
      <c r="AL915" s="95"/>
      <c r="AM915" s="95"/>
      <c r="AN915" s="95"/>
      <c r="AO915" s="95"/>
      <c r="AP915" s="95"/>
      <c r="AQ915" s="95"/>
      <c r="AR915" s="95"/>
      <c r="AS915" s="95"/>
    </row>
    <row r="916">
      <c r="A916" s="575"/>
      <c r="B916" s="337"/>
      <c r="C916" s="337"/>
      <c r="D916" s="337"/>
      <c r="E916" s="337"/>
      <c r="F916" s="337"/>
      <c r="G916" s="337"/>
      <c r="H916" s="337"/>
      <c r="I916" s="337"/>
      <c r="J916" s="337"/>
      <c r="K916" s="337"/>
      <c r="L916" s="337"/>
      <c r="M916" s="337"/>
      <c r="N916" s="337"/>
      <c r="O916" s="337"/>
      <c r="P916" s="337"/>
      <c r="Q916" s="337"/>
      <c r="R916" s="337"/>
      <c r="S916" s="337"/>
      <c r="T916" s="337"/>
      <c r="U916" s="337"/>
      <c r="V916" s="337"/>
      <c r="W916" s="95"/>
      <c r="X916" s="95"/>
      <c r="Y916" s="95"/>
      <c r="Z916" s="95"/>
      <c r="AA916" s="95"/>
      <c r="AB916" s="95"/>
      <c r="AC916" s="95"/>
      <c r="AD916" s="95"/>
      <c r="AE916" s="95"/>
      <c r="AF916" s="95"/>
      <c r="AG916" s="95"/>
      <c r="AH916" s="95"/>
      <c r="AI916" s="95"/>
      <c r="AJ916" s="95"/>
      <c r="AK916" s="95"/>
      <c r="AL916" s="95"/>
      <c r="AM916" s="95"/>
      <c r="AN916" s="95"/>
      <c r="AO916" s="95"/>
      <c r="AP916" s="95"/>
      <c r="AQ916" s="95"/>
      <c r="AR916" s="95"/>
      <c r="AS916" s="95"/>
    </row>
    <row r="917">
      <c r="A917" s="575"/>
      <c r="B917" s="337"/>
      <c r="C917" s="337"/>
      <c r="D917" s="337"/>
      <c r="E917" s="337"/>
      <c r="F917" s="337"/>
      <c r="G917" s="337"/>
      <c r="H917" s="337"/>
      <c r="I917" s="337"/>
      <c r="J917" s="337"/>
      <c r="K917" s="337"/>
      <c r="L917" s="337"/>
      <c r="M917" s="337"/>
      <c r="N917" s="337"/>
      <c r="O917" s="337"/>
      <c r="P917" s="337"/>
      <c r="Q917" s="337"/>
      <c r="R917" s="337"/>
      <c r="S917" s="337"/>
      <c r="T917" s="337"/>
      <c r="U917" s="337"/>
      <c r="V917" s="337"/>
      <c r="W917" s="95"/>
      <c r="X917" s="95"/>
      <c r="Y917" s="95"/>
      <c r="Z917" s="95"/>
      <c r="AA917" s="95"/>
      <c r="AB917" s="95"/>
      <c r="AC917" s="95"/>
      <c r="AD917" s="95"/>
      <c r="AE917" s="95"/>
      <c r="AF917" s="95"/>
      <c r="AG917" s="95"/>
      <c r="AH917" s="95"/>
      <c r="AI917" s="95"/>
      <c r="AJ917" s="95"/>
      <c r="AK917" s="95"/>
      <c r="AL917" s="95"/>
      <c r="AM917" s="95"/>
      <c r="AN917" s="95"/>
      <c r="AO917" s="95"/>
      <c r="AP917" s="95"/>
      <c r="AQ917" s="95"/>
      <c r="AR917" s="95"/>
      <c r="AS917" s="95"/>
    </row>
    <row r="918">
      <c r="A918" s="575"/>
      <c r="B918" s="337"/>
      <c r="C918" s="337"/>
      <c r="D918" s="337"/>
      <c r="E918" s="337"/>
      <c r="F918" s="337"/>
      <c r="G918" s="337"/>
      <c r="H918" s="337"/>
      <c r="I918" s="337"/>
      <c r="J918" s="337"/>
      <c r="K918" s="337"/>
      <c r="L918" s="337"/>
      <c r="M918" s="337"/>
      <c r="N918" s="337"/>
      <c r="O918" s="337"/>
      <c r="P918" s="337"/>
      <c r="Q918" s="337"/>
      <c r="R918" s="337"/>
      <c r="S918" s="337"/>
      <c r="T918" s="337"/>
      <c r="U918" s="337"/>
      <c r="V918" s="337"/>
      <c r="W918" s="95"/>
      <c r="X918" s="95"/>
      <c r="Y918" s="95"/>
      <c r="Z918" s="95"/>
      <c r="AA918" s="95"/>
      <c r="AB918" s="95"/>
      <c r="AC918" s="95"/>
      <c r="AD918" s="95"/>
      <c r="AE918" s="95"/>
      <c r="AF918" s="95"/>
      <c r="AG918" s="95"/>
      <c r="AH918" s="95"/>
      <c r="AI918" s="95"/>
      <c r="AJ918" s="95"/>
      <c r="AK918" s="95"/>
      <c r="AL918" s="95"/>
      <c r="AM918" s="95"/>
      <c r="AN918" s="95"/>
      <c r="AO918" s="95"/>
      <c r="AP918" s="95"/>
      <c r="AQ918" s="95"/>
      <c r="AR918" s="95"/>
      <c r="AS918" s="95"/>
    </row>
    <row r="919">
      <c r="A919" s="575"/>
      <c r="B919" s="337"/>
      <c r="C919" s="337"/>
      <c r="D919" s="337"/>
      <c r="E919" s="337"/>
      <c r="F919" s="337"/>
      <c r="G919" s="337"/>
      <c r="H919" s="337"/>
      <c r="I919" s="337"/>
      <c r="J919" s="337"/>
      <c r="K919" s="337"/>
      <c r="L919" s="337"/>
      <c r="M919" s="337"/>
      <c r="N919" s="337"/>
      <c r="O919" s="337"/>
      <c r="P919" s="337"/>
      <c r="Q919" s="337"/>
      <c r="R919" s="337"/>
      <c r="S919" s="337"/>
      <c r="T919" s="337"/>
      <c r="U919" s="337"/>
      <c r="V919" s="337"/>
      <c r="W919" s="95"/>
      <c r="X919" s="95"/>
      <c r="Y919" s="95"/>
      <c r="Z919" s="95"/>
      <c r="AA919" s="95"/>
      <c r="AB919" s="95"/>
      <c r="AC919" s="95"/>
      <c r="AD919" s="95"/>
      <c r="AE919" s="95"/>
      <c r="AF919" s="95"/>
      <c r="AG919" s="95"/>
      <c r="AH919" s="95"/>
      <c r="AI919" s="95"/>
      <c r="AJ919" s="95"/>
      <c r="AK919" s="95"/>
      <c r="AL919" s="95"/>
      <c r="AM919" s="95"/>
      <c r="AN919" s="95"/>
      <c r="AO919" s="95"/>
      <c r="AP919" s="95"/>
      <c r="AQ919" s="95"/>
      <c r="AR919" s="95"/>
      <c r="AS919" s="95"/>
    </row>
    <row r="920">
      <c r="A920" s="575"/>
      <c r="B920" s="337"/>
      <c r="C920" s="337"/>
      <c r="D920" s="337"/>
      <c r="E920" s="337"/>
      <c r="F920" s="337"/>
      <c r="G920" s="337"/>
      <c r="H920" s="337"/>
      <c r="I920" s="337"/>
      <c r="J920" s="337"/>
      <c r="K920" s="337"/>
      <c r="L920" s="337"/>
      <c r="M920" s="337"/>
      <c r="N920" s="337"/>
      <c r="O920" s="337"/>
      <c r="P920" s="337"/>
      <c r="Q920" s="337"/>
      <c r="R920" s="337"/>
      <c r="S920" s="337"/>
      <c r="T920" s="337"/>
      <c r="U920" s="337"/>
      <c r="V920" s="337"/>
      <c r="W920" s="95"/>
      <c r="X920" s="95"/>
      <c r="Y920" s="95"/>
      <c r="Z920" s="95"/>
      <c r="AA920" s="95"/>
      <c r="AB920" s="95"/>
      <c r="AC920" s="95"/>
      <c r="AD920" s="95"/>
      <c r="AE920" s="95"/>
      <c r="AF920" s="95"/>
      <c r="AG920" s="95"/>
      <c r="AH920" s="95"/>
      <c r="AI920" s="95"/>
      <c r="AJ920" s="95"/>
      <c r="AK920" s="95"/>
      <c r="AL920" s="95"/>
      <c r="AM920" s="95"/>
      <c r="AN920" s="95"/>
      <c r="AO920" s="95"/>
      <c r="AP920" s="95"/>
      <c r="AQ920" s="95"/>
      <c r="AR920" s="95"/>
      <c r="AS920" s="95"/>
    </row>
    <row r="921">
      <c r="A921" s="575"/>
      <c r="B921" s="337"/>
      <c r="C921" s="337"/>
      <c r="D921" s="337"/>
      <c r="E921" s="337"/>
      <c r="F921" s="337"/>
      <c r="G921" s="337"/>
      <c r="H921" s="337"/>
      <c r="I921" s="337"/>
      <c r="J921" s="337"/>
      <c r="K921" s="337"/>
      <c r="L921" s="337"/>
      <c r="M921" s="337"/>
      <c r="N921" s="337"/>
      <c r="O921" s="337"/>
      <c r="P921" s="337"/>
      <c r="Q921" s="337"/>
      <c r="R921" s="337"/>
      <c r="S921" s="337"/>
      <c r="T921" s="337"/>
      <c r="U921" s="337"/>
      <c r="V921" s="337"/>
      <c r="W921" s="95"/>
      <c r="X921" s="95"/>
      <c r="Y921" s="95"/>
      <c r="Z921" s="95"/>
      <c r="AA921" s="95"/>
      <c r="AB921" s="95"/>
      <c r="AC921" s="95"/>
      <c r="AD921" s="95"/>
      <c r="AE921" s="95"/>
      <c r="AF921" s="95"/>
      <c r="AG921" s="95"/>
      <c r="AH921" s="95"/>
      <c r="AI921" s="95"/>
      <c r="AJ921" s="95"/>
      <c r="AK921" s="95"/>
      <c r="AL921" s="95"/>
      <c r="AM921" s="95"/>
      <c r="AN921" s="95"/>
      <c r="AO921" s="95"/>
      <c r="AP921" s="95"/>
      <c r="AQ921" s="95"/>
      <c r="AR921" s="95"/>
      <c r="AS921" s="95"/>
    </row>
    <row r="922">
      <c r="A922" s="575"/>
      <c r="B922" s="337"/>
      <c r="C922" s="337"/>
      <c r="D922" s="337"/>
      <c r="E922" s="337"/>
      <c r="F922" s="337"/>
      <c r="G922" s="337"/>
      <c r="H922" s="337"/>
      <c r="I922" s="337"/>
      <c r="J922" s="337"/>
      <c r="K922" s="337"/>
      <c r="L922" s="337"/>
      <c r="M922" s="337"/>
      <c r="N922" s="337"/>
      <c r="O922" s="337"/>
      <c r="P922" s="337"/>
      <c r="Q922" s="337"/>
      <c r="R922" s="337"/>
      <c r="S922" s="337"/>
      <c r="T922" s="337"/>
      <c r="U922" s="337"/>
      <c r="V922" s="337"/>
      <c r="W922" s="95"/>
      <c r="X922" s="95"/>
      <c r="Y922" s="95"/>
      <c r="Z922" s="95"/>
      <c r="AA922" s="95"/>
      <c r="AB922" s="95"/>
      <c r="AC922" s="95"/>
      <c r="AD922" s="95"/>
      <c r="AE922" s="95"/>
      <c r="AF922" s="95"/>
      <c r="AG922" s="95"/>
      <c r="AH922" s="95"/>
      <c r="AI922" s="95"/>
      <c r="AJ922" s="95"/>
      <c r="AK922" s="95"/>
      <c r="AL922" s="95"/>
      <c r="AM922" s="95"/>
      <c r="AN922" s="95"/>
      <c r="AO922" s="95"/>
      <c r="AP922" s="95"/>
      <c r="AQ922" s="95"/>
      <c r="AR922" s="95"/>
      <c r="AS922" s="95"/>
    </row>
    <row r="923">
      <c r="A923" s="575"/>
      <c r="B923" s="337"/>
      <c r="C923" s="337"/>
      <c r="D923" s="337"/>
      <c r="E923" s="337"/>
      <c r="F923" s="337"/>
      <c r="G923" s="337"/>
      <c r="H923" s="337"/>
      <c r="I923" s="337"/>
      <c r="J923" s="337"/>
      <c r="K923" s="337"/>
      <c r="L923" s="337"/>
      <c r="M923" s="337"/>
      <c r="N923" s="337"/>
      <c r="O923" s="337"/>
      <c r="P923" s="337"/>
      <c r="Q923" s="337"/>
      <c r="R923" s="337"/>
      <c r="S923" s="337"/>
      <c r="T923" s="337"/>
      <c r="U923" s="337"/>
      <c r="V923" s="337"/>
      <c r="W923" s="95"/>
      <c r="X923" s="95"/>
      <c r="Y923" s="95"/>
      <c r="Z923" s="95"/>
      <c r="AA923" s="95"/>
      <c r="AB923" s="95"/>
      <c r="AC923" s="95"/>
      <c r="AD923" s="95"/>
      <c r="AE923" s="95"/>
      <c r="AF923" s="95"/>
      <c r="AG923" s="95"/>
      <c r="AH923" s="95"/>
      <c r="AI923" s="95"/>
      <c r="AJ923" s="95"/>
      <c r="AK923" s="95"/>
      <c r="AL923" s="95"/>
      <c r="AM923" s="95"/>
      <c r="AN923" s="95"/>
      <c r="AO923" s="95"/>
      <c r="AP923" s="95"/>
      <c r="AQ923" s="95"/>
      <c r="AR923" s="95"/>
      <c r="AS923" s="95"/>
    </row>
    <row r="924">
      <c r="A924" s="575"/>
      <c r="B924" s="337"/>
      <c r="C924" s="337"/>
      <c r="D924" s="337"/>
      <c r="E924" s="337"/>
      <c r="F924" s="337"/>
      <c r="G924" s="337"/>
      <c r="H924" s="337"/>
      <c r="I924" s="337"/>
      <c r="J924" s="337"/>
      <c r="K924" s="337"/>
      <c r="L924" s="337"/>
      <c r="M924" s="337"/>
      <c r="N924" s="337"/>
      <c r="O924" s="337"/>
      <c r="P924" s="337"/>
      <c r="Q924" s="337"/>
      <c r="R924" s="337"/>
      <c r="S924" s="337"/>
      <c r="T924" s="337"/>
      <c r="U924" s="337"/>
      <c r="V924" s="337"/>
      <c r="W924" s="95"/>
      <c r="X924" s="95"/>
      <c r="Y924" s="95"/>
      <c r="Z924" s="95"/>
      <c r="AA924" s="95"/>
      <c r="AB924" s="95"/>
      <c r="AC924" s="95"/>
      <c r="AD924" s="95"/>
      <c r="AE924" s="95"/>
      <c r="AF924" s="95"/>
      <c r="AG924" s="95"/>
      <c r="AH924" s="95"/>
      <c r="AI924" s="95"/>
      <c r="AJ924" s="95"/>
      <c r="AK924" s="95"/>
      <c r="AL924" s="95"/>
      <c r="AM924" s="95"/>
      <c r="AN924" s="95"/>
      <c r="AO924" s="95"/>
      <c r="AP924" s="95"/>
      <c r="AQ924" s="95"/>
      <c r="AR924" s="95"/>
      <c r="AS924" s="95"/>
    </row>
    <row r="925">
      <c r="A925" s="575"/>
      <c r="B925" s="337"/>
      <c r="C925" s="337"/>
      <c r="D925" s="337"/>
      <c r="E925" s="337"/>
      <c r="F925" s="337"/>
      <c r="G925" s="337"/>
      <c r="H925" s="337"/>
      <c r="I925" s="337"/>
      <c r="J925" s="337"/>
      <c r="K925" s="337"/>
      <c r="L925" s="337"/>
      <c r="M925" s="337"/>
      <c r="N925" s="337"/>
      <c r="O925" s="337"/>
      <c r="P925" s="337"/>
      <c r="Q925" s="337"/>
      <c r="R925" s="337"/>
      <c r="S925" s="337"/>
      <c r="T925" s="337"/>
      <c r="U925" s="337"/>
      <c r="V925" s="337"/>
      <c r="W925" s="95"/>
      <c r="X925" s="95"/>
      <c r="Y925" s="95"/>
      <c r="Z925" s="95"/>
      <c r="AA925" s="95"/>
      <c r="AB925" s="95"/>
      <c r="AC925" s="95"/>
      <c r="AD925" s="95"/>
      <c r="AE925" s="95"/>
      <c r="AF925" s="95"/>
      <c r="AG925" s="95"/>
      <c r="AH925" s="95"/>
      <c r="AI925" s="95"/>
      <c r="AJ925" s="95"/>
      <c r="AK925" s="95"/>
      <c r="AL925" s="95"/>
      <c r="AM925" s="95"/>
      <c r="AN925" s="95"/>
      <c r="AO925" s="95"/>
      <c r="AP925" s="95"/>
      <c r="AQ925" s="95"/>
      <c r="AR925" s="95"/>
      <c r="AS925" s="95"/>
    </row>
    <row r="926">
      <c r="A926" s="575"/>
      <c r="B926" s="337"/>
      <c r="C926" s="337"/>
      <c r="D926" s="337"/>
      <c r="E926" s="337"/>
      <c r="F926" s="337"/>
      <c r="G926" s="337"/>
      <c r="H926" s="337"/>
      <c r="I926" s="337"/>
      <c r="J926" s="337"/>
      <c r="K926" s="337"/>
      <c r="L926" s="337"/>
      <c r="M926" s="337"/>
      <c r="N926" s="337"/>
      <c r="O926" s="337"/>
      <c r="P926" s="337"/>
      <c r="Q926" s="337"/>
      <c r="R926" s="337"/>
      <c r="S926" s="337"/>
      <c r="T926" s="337"/>
      <c r="U926" s="337"/>
      <c r="V926" s="337"/>
      <c r="W926" s="95"/>
      <c r="X926" s="95"/>
      <c r="Y926" s="95"/>
      <c r="Z926" s="95"/>
      <c r="AA926" s="95"/>
      <c r="AB926" s="95"/>
      <c r="AC926" s="95"/>
      <c r="AD926" s="95"/>
      <c r="AE926" s="95"/>
      <c r="AF926" s="95"/>
      <c r="AG926" s="95"/>
      <c r="AH926" s="95"/>
      <c r="AI926" s="95"/>
      <c r="AJ926" s="95"/>
      <c r="AK926" s="95"/>
      <c r="AL926" s="95"/>
      <c r="AM926" s="95"/>
      <c r="AN926" s="95"/>
      <c r="AO926" s="95"/>
      <c r="AP926" s="95"/>
      <c r="AQ926" s="95"/>
      <c r="AR926" s="95"/>
      <c r="AS926" s="95"/>
    </row>
    <row r="927">
      <c r="A927" s="575"/>
      <c r="B927" s="337"/>
      <c r="C927" s="337"/>
      <c r="D927" s="337"/>
      <c r="E927" s="337"/>
      <c r="F927" s="337"/>
      <c r="G927" s="337"/>
      <c r="H927" s="337"/>
      <c r="I927" s="337"/>
      <c r="J927" s="337"/>
      <c r="K927" s="337"/>
      <c r="L927" s="337"/>
      <c r="M927" s="337"/>
      <c r="N927" s="337"/>
      <c r="O927" s="337"/>
      <c r="P927" s="337"/>
      <c r="Q927" s="337"/>
      <c r="R927" s="337"/>
      <c r="S927" s="337"/>
      <c r="T927" s="337"/>
      <c r="U927" s="337"/>
      <c r="V927" s="337"/>
      <c r="W927" s="95"/>
      <c r="X927" s="95"/>
      <c r="Y927" s="95"/>
      <c r="Z927" s="95"/>
      <c r="AA927" s="95"/>
      <c r="AB927" s="95"/>
      <c r="AC927" s="95"/>
      <c r="AD927" s="95"/>
      <c r="AE927" s="95"/>
      <c r="AF927" s="95"/>
      <c r="AG927" s="95"/>
      <c r="AH927" s="95"/>
      <c r="AI927" s="95"/>
      <c r="AJ927" s="95"/>
      <c r="AK927" s="95"/>
      <c r="AL927" s="95"/>
      <c r="AM927" s="95"/>
      <c r="AN927" s="95"/>
      <c r="AO927" s="95"/>
      <c r="AP927" s="95"/>
      <c r="AQ927" s="95"/>
      <c r="AR927" s="95"/>
      <c r="AS927" s="95"/>
    </row>
    <row r="928">
      <c r="A928" s="575"/>
      <c r="B928" s="337"/>
      <c r="C928" s="337"/>
      <c r="D928" s="337"/>
      <c r="E928" s="337"/>
      <c r="F928" s="337"/>
      <c r="G928" s="337"/>
      <c r="H928" s="337"/>
      <c r="I928" s="337"/>
      <c r="J928" s="337"/>
      <c r="K928" s="337"/>
      <c r="L928" s="337"/>
      <c r="M928" s="337"/>
      <c r="N928" s="337"/>
      <c r="O928" s="337"/>
      <c r="P928" s="337"/>
      <c r="Q928" s="337"/>
      <c r="R928" s="337"/>
      <c r="S928" s="337"/>
      <c r="T928" s="337"/>
      <c r="U928" s="337"/>
      <c r="V928" s="337"/>
      <c r="W928" s="95"/>
      <c r="X928" s="95"/>
      <c r="Y928" s="95"/>
      <c r="Z928" s="95"/>
      <c r="AA928" s="95"/>
      <c r="AB928" s="95"/>
      <c r="AC928" s="95"/>
      <c r="AD928" s="95"/>
      <c r="AE928" s="95"/>
      <c r="AF928" s="95"/>
      <c r="AG928" s="95"/>
      <c r="AH928" s="95"/>
      <c r="AI928" s="95"/>
      <c r="AJ928" s="95"/>
      <c r="AK928" s="95"/>
      <c r="AL928" s="95"/>
      <c r="AM928" s="95"/>
      <c r="AN928" s="95"/>
      <c r="AO928" s="95"/>
      <c r="AP928" s="95"/>
      <c r="AQ928" s="95"/>
      <c r="AR928" s="95"/>
      <c r="AS928" s="95"/>
    </row>
    <row r="929">
      <c r="A929" s="575"/>
      <c r="B929" s="337"/>
      <c r="C929" s="337"/>
      <c r="D929" s="337"/>
      <c r="E929" s="337"/>
      <c r="F929" s="337"/>
      <c r="G929" s="337"/>
      <c r="H929" s="337"/>
      <c r="I929" s="337"/>
      <c r="J929" s="337"/>
      <c r="K929" s="337"/>
      <c r="L929" s="337"/>
      <c r="M929" s="337"/>
      <c r="N929" s="337"/>
      <c r="O929" s="337"/>
      <c r="P929" s="337"/>
      <c r="Q929" s="337"/>
      <c r="R929" s="337"/>
      <c r="S929" s="337"/>
      <c r="T929" s="337"/>
      <c r="U929" s="337"/>
      <c r="V929" s="337"/>
      <c r="W929" s="95"/>
      <c r="X929" s="95"/>
      <c r="Y929" s="95"/>
      <c r="Z929" s="95"/>
      <c r="AA929" s="95"/>
      <c r="AB929" s="95"/>
      <c r="AC929" s="95"/>
      <c r="AD929" s="95"/>
      <c r="AE929" s="95"/>
      <c r="AF929" s="95"/>
      <c r="AG929" s="95"/>
      <c r="AH929" s="95"/>
      <c r="AI929" s="95"/>
      <c r="AJ929" s="95"/>
      <c r="AK929" s="95"/>
      <c r="AL929" s="95"/>
      <c r="AM929" s="95"/>
      <c r="AN929" s="95"/>
      <c r="AO929" s="95"/>
      <c r="AP929" s="95"/>
      <c r="AQ929" s="95"/>
      <c r="AR929" s="95"/>
      <c r="AS929" s="95"/>
    </row>
    <row r="930">
      <c r="A930" s="575"/>
      <c r="B930" s="337"/>
      <c r="C930" s="337"/>
      <c r="D930" s="337"/>
      <c r="E930" s="337"/>
      <c r="F930" s="337"/>
      <c r="G930" s="337"/>
      <c r="H930" s="337"/>
      <c r="I930" s="337"/>
      <c r="J930" s="337"/>
      <c r="K930" s="337"/>
      <c r="L930" s="337"/>
      <c r="M930" s="337"/>
      <c r="N930" s="337"/>
      <c r="O930" s="337"/>
      <c r="P930" s="337"/>
      <c r="Q930" s="337"/>
      <c r="R930" s="337"/>
      <c r="S930" s="337"/>
      <c r="T930" s="337"/>
      <c r="U930" s="337"/>
      <c r="V930" s="337"/>
      <c r="W930" s="95"/>
      <c r="X930" s="95"/>
      <c r="Y930" s="95"/>
      <c r="Z930" s="95"/>
      <c r="AA930" s="95"/>
      <c r="AB930" s="95"/>
      <c r="AC930" s="95"/>
      <c r="AD930" s="95"/>
      <c r="AE930" s="95"/>
      <c r="AF930" s="95"/>
      <c r="AG930" s="95"/>
      <c r="AH930" s="95"/>
      <c r="AI930" s="95"/>
      <c r="AJ930" s="95"/>
      <c r="AK930" s="95"/>
      <c r="AL930" s="95"/>
      <c r="AM930" s="95"/>
      <c r="AN930" s="95"/>
      <c r="AO930" s="95"/>
      <c r="AP930" s="95"/>
      <c r="AQ930" s="95"/>
      <c r="AR930" s="95"/>
      <c r="AS930" s="95"/>
    </row>
    <row r="931">
      <c r="A931" s="575"/>
      <c r="B931" s="337"/>
      <c r="C931" s="337"/>
      <c r="D931" s="337"/>
      <c r="E931" s="337"/>
      <c r="F931" s="337"/>
      <c r="G931" s="337"/>
      <c r="H931" s="337"/>
      <c r="I931" s="337"/>
      <c r="J931" s="337"/>
      <c r="K931" s="337"/>
      <c r="L931" s="337"/>
      <c r="M931" s="337"/>
      <c r="N931" s="337"/>
      <c r="O931" s="337"/>
      <c r="P931" s="337"/>
      <c r="Q931" s="337"/>
      <c r="R931" s="337"/>
      <c r="S931" s="337"/>
      <c r="T931" s="337"/>
      <c r="U931" s="337"/>
      <c r="V931" s="337"/>
      <c r="W931" s="95"/>
      <c r="X931" s="95"/>
      <c r="Y931" s="95"/>
      <c r="Z931" s="95"/>
      <c r="AA931" s="95"/>
      <c r="AB931" s="95"/>
      <c r="AC931" s="95"/>
      <c r="AD931" s="95"/>
      <c r="AE931" s="95"/>
      <c r="AF931" s="95"/>
      <c r="AG931" s="95"/>
      <c r="AH931" s="95"/>
      <c r="AI931" s="95"/>
      <c r="AJ931" s="95"/>
      <c r="AK931" s="95"/>
      <c r="AL931" s="95"/>
      <c r="AM931" s="95"/>
      <c r="AN931" s="95"/>
      <c r="AO931" s="95"/>
      <c r="AP931" s="95"/>
      <c r="AQ931" s="95"/>
      <c r="AR931" s="95"/>
      <c r="AS931" s="95"/>
    </row>
    <row r="932">
      <c r="A932" s="575"/>
      <c r="B932" s="337"/>
      <c r="C932" s="337"/>
      <c r="D932" s="337"/>
      <c r="E932" s="337"/>
      <c r="F932" s="337"/>
      <c r="G932" s="337"/>
      <c r="H932" s="337"/>
      <c r="I932" s="337"/>
      <c r="J932" s="337"/>
      <c r="K932" s="337"/>
      <c r="L932" s="337"/>
      <c r="M932" s="337"/>
      <c r="N932" s="337"/>
      <c r="O932" s="337"/>
      <c r="P932" s="337"/>
      <c r="Q932" s="337"/>
      <c r="R932" s="337"/>
      <c r="S932" s="337"/>
      <c r="T932" s="337"/>
      <c r="U932" s="337"/>
      <c r="V932" s="337"/>
      <c r="W932" s="95"/>
      <c r="X932" s="95"/>
      <c r="Y932" s="95"/>
      <c r="Z932" s="95"/>
      <c r="AA932" s="95"/>
      <c r="AB932" s="95"/>
      <c r="AC932" s="95"/>
      <c r="AD932" s="95"/>
      <c r="AE932" s="95"/>
      <c r="AF932" s="95"/>
      <c r="AG932" s="95"/>
      <c r="AH932" s="95"/>
      <c r="AI932" s="95"/>
      <c r="AJ932" s="95"/>
      <c r="AK932" s="95"/>
      <c r="AL932" s="95"/>
      <c r="AM932" s="95"/>
      <c r="AN932" s="95"/>
      <c r="AO932" s="95"/>
      <c r="AP932" s="95"/>
      <c r="AQ932" s="95"/>
      <c r="AR932" s="95"/>
      <c r="AS932" s="95"/>
    </row>
    <row r="933">
      <c r="A933" s="575"/>
      <c r="B933" s="337"/>
      <c r="C933" s="337"/>
      <c r="D933" s="337"/>
      <c r="E933" s="337"/>
      <c r="F933" s="337"/>
      <c r="G933" s="337"/>
      <c r="H933" s="337"/>
      <c r="I933" s="337"/>
      <c r="J933" s="337"/>
      <c r="K933" s="337"/>
      <c r="L933" s="337"/>
      <c r="M933" s="337"/>
      <c r="N933" s="337"/>
      <c r="O933" s="337"/>
      <c r="P933" s="337"/>
      <c r="Q933" s="337"/>
      <c r="R933" s="337"/>
      <c r="S933" s="337"/>
      <c r="T933" s="337"/>
      <c r="U933" s="337"/>
      <c r="V933" s="337"/>
      <c r="W933" s="95"/>
      <c r="X933" s="95"/>
      <c r="Y933" s="95"/>
      <c r="Z933" s="95"/>
      <c r="AA933" s="95"/>
      <c r="AB933" s="95"/>
      <c r="AC933" s="95"/>
      <c r="AD933" s="95"/>
      <c r="AE933" s="95"/>
      <c r="AF933" s="95"/>
      <c r="AG933" s="95"/>
      <c r="AH933" s="95"/>
      <c r="AI933" s="95"/>
      <c r="AJ933" s="95"/>
      <c r="AK933" s="95"/>
      <c r="AL933" s="95"/>
      <c r="AM933" s="95"/>
      <c r="AN933" s="95"/>
      <c r="AO933" s="95"/>
      <c r="AP933" s="95"/>
      <c r="AQ933" s="95"/>
      <c r="AR933" s="95"/>
      <c r="AS933" s="95"/>
    </row>
    <row r="934">
      <c r="A934" s="575"/>
      <c r="B934" s="337"/>
      <c r="C934" s="337"/>
      <c r="D934" s="337"/>
      <c r="E934" s="337"/>
      <c r="F934" s="337"/>
      <c r="G934" s="337"/>
      <c r="H934" s="337"/>
      <c r="I934" s="337"/>
      <c r="J934" s="337"/>
      <c r="K934" s="337"/>
      <c r="L934" s="337"/>
      <c r="M934" s="337"/>
      <c r="N934" s="337"/>
      <c r="O934" s="337"/>
      <c r="P934" s="337"/>
      <c r="Q934" s="337"/>
      <c r="R934" s="337"/>
      <c r="S934" s="337"/>
      <c r="T934" s="337"/>
      <c r="U934" s="337"/>
      <c r="V934" s="337"/>
      <c r="W934" s="95"/>
      <c r="X934" s="95"/>
      <c r="Y934" s="95"/>
      <c r="Z934" s="95"/>
      <c r="AA934" s="95"/>
      <c r="AB934" s="95"/>
      <c r="AC934" s="95"/>
      <c r="AD934" s="95"/>
      <c r="AE934" s="95"/>
      <c r="AF934" s="95"/>
      <c r="AG934" s="95"/>
      <c r="AH934" s="95"/>
      <c r="AI934" s="95"/>
      <c r="AJ934" s="95"/>
      <c r="AK934" s="95"/>
      <c r="AL934" s="95"/>
      <c r="AM934" s="95"/>
      <c r="AN934" s="95"/>
      <c r="AO934" s="95"/>
      <c r="AP934" s="95"/>
      <c r="AQ934" s="95"/>
      <c r="AR934" s="95"/>
      <c r="AS934" s="95"/>
    </row>
    <row r="935">
      <c r="A935" s="575"/>
      <c r="B935" s="337"/>
      <c r="C935" s="337"/>
      <c r="D935" s="337"/>
      <c r="E935" s="337"/>
      <c r="F935" s="337"/>
      <c r="G935" s="337"/>
      <c r="H935" s="337"/>
      <c r="I935" s="337"/>
      <c r="J935" s="337"/>
      <c r="K935" s="337"/>
      <c r="L935" s="337"/>
      <c r="M935" s="337"/>
      <c r="N935" s="337"/>
      <c r="O935" s="337"/>
      <c r="P935" s="337"/>
      <c r="Q935" s="337"/>
      <c r="R935" s="337"/>
      <c r="S935" s="337"/>
      <c r="T935" s="337"/>
      <c r="U935" s="337"/>
      <c r="V935" s="337"/>
      <c r="W935" s="95"/>
      <c r="X935" s="95"/>
      <c r="Y935" s="95"/>
      <c r="Z935" s="95"/>
      <c r="AA935" s="95"/>
      <c r="AB935" s="95"/>
      <c r="AC935" s="95"/>
      <c r="AD935" s="95"/>
      <c r="AE935" s="95"/>
      <c r="AF935" s="95"/>
      <c r="AG935" s="95"/>
      <c r="AH935" s="95"/>
      <c r="AI935" s="95"/>
      <c r="AJ935" s="95"/>
      <c r="AK935" s="95"/>
      <c r="AL935" s="95"/>
      <c r="AM935" s="95"/>
      <c r="AN935" s="95"/>
      <c r="AO935" s="95"/>
      <c r="AP935" s="95"/>
      <c r="AQ935" s="95"/>
      <c r="AR935" s="95"/>
      <c r="AS935" s="95"/>
    </row>
    <row r="936">
      <c r="A936" s="575"/>
      <c r="B936" s="337"/>
      <c r="C936" s="337"/>
      <c r="D936" s="337"/>
      <c r="E936" s="337"/>
      <c r="F936" s="337"/>
      <c r="G936" s="337"/>
      <c r="H936" s="337"/>
      <c r="I936" s="337"/>
      <c r="J936" s="337"/>
      <c r="K936" s="337"/>
      <c r="L936" s="337"/>
      <c r="M936" s="337"/>
      <c r="N936" s="337"/>
      <c r="O936" s="337"/>
      <c r="P936" s="337"/>
      <c r="Q936" s="337"/>
      <c r="R936" s="337"/>
      <c r="S936" s="337"/>
      <c r="T936" s="337"/>
      <c r="U936" s="337"/>
      <c r="V936" s="337"/>
      <c r="W936" s="95"/>
      <c r="X936" s="95"/>
      <c r="Y936" s="95"/>
      <c r="Z936" s="95"/>
      <c r="AA936" s="95"/>
      <c r="AB936" s="95"/>
      <c r="AC936" s="95"/>
      <c r="AD936" s="95"/>
      <c r="AE936" s="95"/>
      <c r="AF936" s="95"/>
      <c r="AG936" s="95"/>
      <c r="AH936" s="95"/>
      <c r="AI936" s="95"/>
      <c r="AJ936" s="95"/>
      <c r="AK936" s="95"/>
      <c r="AL936" s="95"/>
      <c r="AM936" s="95"/>
      <c r="AN936" s="95"/>
      <c r="AO936" s="95"/>
      <c r="AP936" s="95"/>
      <c r="AQ936" s="95"/>
      <c r="AR936" s="95"/>
      <c r="AS936" s="95"/>
    </row>
    <row r="937">
      <c r="A937" s="575"/>
      <c r="B937" s="337"/>
      <c r="C937" s="337"/>
      <c r="D937" s="337"/>
      <c r="E937" s="337"/>
      <c r="F937" s="337"/>
      <c r="G937" s="337"/>
      <c r="H937" s="337"/>
      <c r="I937" s="337"/>
      <c r="J937" s="337"/>
      <c r="K937" s="337"/>
      <c r="L937" s="337"/>
      <c r="M937" s="337"/>
      <c r="N937" s="337"/>
      <c r="O937" s="337"/>
      <c r="P937" s="337"/>
      <c r="Q937" s="337"/>
      <c r="R937" s="337"/>
      <c r="S937" s="337"/>
      <c r="T937" s="337"/>
      <c r="U937" s="337"/>
      <c r="V937" s="337"/>
      <c r="W937" s="95"/>
      <c r="X937" s="95"/>
      <c r="Y937" s="95"/>
      <c r="Z937" s="95"/>
      <c r="AA937" s="95"/>
      <c r="AB937" s="95"/>
      <c r="AC937" s="95"/>
      <c r="AD937" s="95"/>
      <c r="AE937" s="95"/>
      <c r="AF937" s="95"/>
      <c r="AG937" s="95"/>
      <c r="AH937" s="95"/>
      <c r="AI937" s="95"/>
      <c r="AJ937" s="95"/>
      <c r="AK937" s="95"/>
      <c r="AL937" s="95"/>
      <c r="AM937" s="95"/>
      <c r="AN937" s="95"/>
      <c r="AO937" s="95"/>
      <c r="AP937" s="95"/>
      <c r="AQ937" s="95"/>
      <c r="AR937" s="95"/>
      <c r="AS937" s="95"/>
    </row>
    <row r="938">
      <c r="A938" s="575"/>
      <c r="B938" s="337"/>
      <c r="C938" s="337"/>
      <c r="D938" s="337"/>
      <c r="E938" s="337"/>
      <c r="F938" s="337"/>
      <c r="G938" s="337"/>
      <c r="H938" s="337"/>
      <c r="I938" s="337"/>
      <c r="J938" s="337"/>
      <c r="K938" s="337"/>
      <c r="L938" s="337"/>
      <c r="M938" s="337"/>
      <c r="N938" s="337"/>
      <c r="O938" s="337"/>
      <c r="P938" s="337"/>
      <c r="Q938" s="337"/>
      <c r="R938" s="337"/>
      <c r="S938" s="337"/>
      <c r="T938" s="337"/>
      <c r="U938" s="337"/>
      <c r="V938" s="337"/>
      <c r="W938" s="95"/>
      <c r="X938" s="95"/>
      <c r="Y938" s="95"/>
      <c r="Z938" s="95"/>
      <c r="AA938" s="95"/>
      <c r="AB938" s="95"/>
      <c r="AC938" s="95"/>
      <c r="AD938" s="95"/>
      <c r="AE938" s="95"/>
      <c r="AF938" s="95"/>
      <c r="AG938" s="95"/>
      <c r="AH938" s="95"/>
      <c r="AI938" s="95"/>
      <c r="AJ938" s="95"/>
      <c r="AK938" s="95"/>
      <c r="AL938" s="95"/>
      <c r="AM938" s="95"/>
      <c r="AN938" s="95"/>
      <c r="AO938" s="95"/>
      <c r="AP938" s="95"/>
      <c r="AQ938" s="95"/>
      <c r="AR938" s="95"/>
      <c r="AS938" s="95"/>
    </row>
    <row r="939">
      <c r="A939" s="575"/>
      <c r="B939" s="337"/>
      <c r="C939" s="337"/>
      <c r="D939" s="337"/>
      <c r="E939" s="337"/>
      <c r="F939" s="337"/>
      <c r="G939" s="337"/>
      <c r="H939" s="337"/>
      <c r="I939" s="337"/>
      <c r="J939" s="337"/>
      <c r="K939" s="337"/>
      <c r="L939" s="337"/>
      <c r="M939" s="337"/>
      <c r="N939" s="337"/>
      <c r="O939" s="337"/>
      <c r="P939" s="337"/>
      <c r="Q939" s="337"/>
      <c r="R939" s="337"/>
      <c r="S939" s="337"/>
      <c r="T939" s="337"/>
      <c r="U939" s="337"/>
      <c r="V939" s="337"/>
      <c r="W939" s="95"/>
      <c r="X939" s="95"/>
      <c r="Y939" s="95"/>
      <c r="Z939" s="95"/>
      <c r="AA939" s="95"/>
      <c r="AB939" s="95"/>
      <c r="AC939" s="95"/>
      <c r="AD939" s="95"/>
      <c r="AE939" s="95"/>
      <c r="AF939" s="95"/>
      <c r="AG939" s="95"/>
      <c r="AH939" s="95"/>
      <c r="AI939" s="95"/>
      <c r="AJ939" s="95"/>
      <c r="AK939" s="95"/>
      <c r="AL939" s="95"/>
      <c r="AM939" s="95"/>
      <c r="AN939" s="95"/>
      <c r="AO939" s="95"/>
      <c r="AP939" s="95"/>
      <c r="AQ939" s="95"/>
      <c r="AR939" s="95"/>
      <c r="AS939" s="95"/>
    </row>
    <row r="940">
      <c r="A940" s="575"/>
      <c r="B940" s="337"/>
      <c r="C940" s="337"/>
      <c r="D940" s="337"/>
      <c r="E940" s="337"/>
      <c r="F940" s="337"/>
      <c r="G940" s="337"/>
      <c r="H940" s="337"/>
      <c r="I940" s="337"/>
      <c r="J940" s="337"/>
      <c r="K940" s="337"/>
      <c r="L940" s="337"/>
      <c r="M940" s="337"/>
      <c r="N940" s="337"/>
      <c r="O940" s="337"/>
      <c r="P940" s="337"/>
      <c r="Q940" s="337"/>
      <c r="R940" s="337"/>
      <c r="S940" s="337"/>
      <c r="T940" s="337"/>
      <c r="U940" s="337"/>
      <c r="V940" s="337"/>
      <c r="W940" s="95"/>
      <c r="X940" s="95"/>
      <c r="Y940" s="95"/>
      <c r="Z940" s="95"/>
      <c r="AA940" s="95"/>
      <c r="AB940" s="95"/>
      <c r="AC940" s="95"/>
      <c r="AD940" s="95"/>
      <c r="AE940" s="95"/>
      <c r="AF940" s="95"/>
      <c r="AG940" s="95"/>
      <c r="AH940" s="95"/>
      <c r="AI940" s="95"/>
      <c r="AJ940" s="95"/>
      <c r="AK940" s="95"/>
      <c r="AL940" s="95"/>
      <c r="AM940" s="95"/>
      <c r="AN940" s="95"/>
      <c r="AO940" s="95"/>
      <c r="AP940" s="95"/>
      <c r="AQ940" s="95"/>
      <c r="AR940" s="95"/>
      <c r="AS940" s="95"/>
    </row>
    <row r="941">
      <c r="A941" s="575"/>
      <c r="B941" s="337"/>
      <c r="C941" s="337"/>
      <c r="D941" s="337"/>
      <c r="E941" s="337"/>
      <c r="F941" s="337"/>
      <c r="G941" s="337"/>
      <c r="H941" s="337"/>
      <c r="I941" s="337"/>
      <c r="J941" s="337"/>
      <c r="K941" s="337"/>
      <c r="L941" s="337"/>
      <c r="M941" s="337"/>
      <c r="N941" s="337"/>
      <c r="O941" s="337"/>
      <c r="P941" s="337"/>
      <c r="Q941" s="337"/>
      <c r="R941" s="337"/>
      <c r="S941" s="337"/>
      <c r="T941" s="337"/>
      <c r="U941" s="337"/>
      <c r="V941" s="337"/>
      <c r="W941" s="95"/>
      <c r="X941" s="95"/>
      <c r="Y941" s="95"/>
      <c r="Z941" s="95"/>
      <c r="AA941" s="95"/>
      <c r="AB941" s="95"/>
      <c r="AC941" s="95"/>
      <c r="AD941" s="95"/>
      <c r="AE941" s="95"/>
      <c r="AF941" s="95"/>
      <c r="AG941" s="95"/>
      <c r="AH941" s="95"/>
      <c r="AI941" s="95"/>
      <c r="AJ941" s="95"/>
      <c r="AK941" s="95"/>
      <c r="AL941" s="95"/>
      <c r="AM941" s="95"/>
      <c r="AN941" s="95"/>
      <c r="AO941" s="95"/>
      <c r="AP941" s="95"/>
      <c r="AQ941" s="95"/>
      <c r="AR941" s="95"/>
      <c r="AS941" s="95"/>
    </row>
    <row r="942">
      <c r="A942" s="575"/>
      <c r="B942" s="337"/>
      <c r="C942" s="337"/>
      <c r="D942" s="337"/>
      <c r="E942" s="337"/>
      <c r="F942" s="337"/>
      <c r="G942" s="337"/>
      <c r="H942" s="337"/>
      <c r="I942" s="337"/>
      <c r="J942" s="337"/>
      <c r="K942" s="337"/>
      <c r="L942" s="337"/>
      <c r="M942" s="337"/>
      <c r="N942" s="337"/>
      <c r="O942" s="337"/>
      <c r="P942" s="337"/>
      <c r="Q942" s="337"/>
      <c r="R942" s="337"/>
      <c r="S942" s="337"/>
      <c r="T942" s="337"/>
      <c r="U942" s="337"/>
      <c r="V942" s="337"/>
      <c r="W942" s="95"/>
      <c r="X942" s="95"/>
      <c r="Y942" s="95"/>
      <c r="Z942" s="95"/>
      <c r="AA942" s="95"/>
      <c r="AB942" s="95"/>
      <c r="AC942" s="95"/>
      <c r="AD942" s="95"/>
      <c r="AE942" s="95"/>
      <c r="AF942" s="95"/>
      <c r="AG942" s="95"/>
      <c r="AH942" s="95"/>
      <c r="AI942" s="95"/>
      <c r="AJ942" s="95"/>
      <c r="AK942" s="95"/>
      <c r="AL942" s="95"/>
      <c r="AM942" s="95"/>
      <c r="AN942" s="95"/>
      <c r="AO942" s="95"/>
      <c r="AP942" s="95"/>
      <c r="AQ942" s="95"/>
      <c r="AR942" s="95"/>
      <c r="AS942" s="95"/>
    </row>
    <row r="943">
      <c r="A943" s="575"/>
      <c r="B943" s="337"/>
      <c r="C943" s="337"/>
      <c r="D943" s="337"/>
      <c r="E943" s="337"/>
      <c r="F943" s="337"/>
      <c r="G943" s="337"/>
      <c r="H943" s="337"/>
      <c r="I943" s="337"/>
      <c r="J943" s="337"/>
      <c r="K943" s="337"/>
      <c r="L943" s="337"/>
      <c r="M943" s="337"/>
      <c r="N943" s="337"/>
      <c r="O943" s="337"/>
      <c r="P943" s="337"/>
      <c r="Q943" s="337"/>
      <c r="R943" s="337"/>
      <c r="S943" s="337"/>
      <c r="T943" s="337"/>
      <c r="U943" s="337"/>
      <c r="V943" s="337"/>
      <c r="W943" s="95"/>
      <c r="X943" s="95"/>
      <c r="Y943" s="95"/>
      <c r="Z943" s="95"/>
      <c r="AA943" s="95"/>
      <c r="AB943" s="95"/>
      <c r="AC943" s="95"/>
      <c r="AD943" s="95"/>
      <c r="AE943" s="95"/>
      <c r="AF943" s="95"/>
      <c r="AG943" s="95"/>
      <c r="AH943" s="95"/>
      <c r="AI943" s="95"/>
      <c r="AJ943" s="95"/>
      <c r="AK943" s="95"/>
      <c r="AL943" s="95"/>
      <c r="AM943" s="95"/>
      <c r="AN943" s="95"/>
      <c r="AO943" s="95"/>
      <c r="AP943" s="95"/>
      <c r="AQ943" s="95"/>
      <c r="AR943" s="95"/>
      <c r="AS943" s="95"/>
    </row>
    <row r="944">
      <c r="A944" s="575"/>
      <c r="B944" s="337"/>
      <c r="C944" s="337"/>
      <c r="D944" s="337"/>
      <c r="E944" s="337"/>
      <c r="F944" s="337"/>
      <c r="G944" s="337"/>
      <c r="H944" s="337"/>
      <c r="I944" s="337"/>
      <c r="J944" s="337"/>
      <c r="K944" s="337"/>
      <c r="L944" s="337"/>
      <c r="M944" s="337"/>
      <c r="N944" s="337"/>
      <c r="O944" s="337"/>
      <c r="P944" s="337"/>
      <c r="Q944" s="337"/>
      <c r="R944" s="337"/>
      <c r="S944" s="337"/>
      <c r="T944" s="337"/>
      <c r="U944" s="337"/>
      <c r="V944" s="337"/>
      <c r="W944" s="95"/>
      <c r="X944" s="95"/>
      <c r="Y944" s="95"/>
      <c r="Z944" s="95"/>
      <c r="AA944" s="95"/>
      <c r="AB944" s="95"/>
      <c r="AC944" s="95"/>
      <c r="AD944" s="95"/>
      <c r="AE944" s="95"/>
      <c r="AF944" s="95"/>
      <c r="AG944" s="95"/>
      <c r="AH944" s="95"/>
      <c r="AI944" s="95"/>
      <c r="AJ944" s="95"/>
      <c r="AK944" s="95"/>
      <c r="AL944" s="95"/>
      <c r="AM944" s="95"/>
      <c r="AN944" s="95"/>
      <c r="AO944" s="95"/>
      <c r="AP944" s="95"/>
      <c r="AQ944" s="95"/>
      <c r="AR944" s="95"/>
      <c r="AS944" s="95"/>
    </row>
    <row r="945">
      <c r="A945" s="575"/>
      <c r="B945" s="337"/>
      <c r="C945" s="337"/>
      <c r="D945" s="337"/>
      <c r="E945" s="337"/>
      <c r="F945" s="337"/>
      <c r="G945" s="337"/>
      <c r="H945" s="337"/>
      <c r="I945" s="337"/>
      <c r="J945" s="337"/>
      <c r="K945" s="337"/>
      <c r="L945" s="337"/>
      <c r="M945" s="337"/>
      <c r="N945" s="337"/>
      <c r="O945" s="337"/>
      <c r="P945" s="337"/>
      <c r="Q945" s="337"/>
      <c r="R945" s="337"/>
      <c r="S945" s="337"/>
      <c r="T945" s="337"/>
      <c r="U945" s="337"/>
      <c r="V945" s="337"/>
      <c r="W945" s="95"/>
      <c r="X945" s="95"/>
      <c r="Y945" s="95"/>
      <c r="Z945" s="95"/>
      <c r="AA945" s="95"/>
      <c r="AB945" s="95"/>
      <c r="AC945" s="95"/>
      <c r="AD945" s="95"/>
      <c r="AE945" s="95"/>
      <c r="AF945" s="95"/>
      <c r="AG945" s="95"/>
      <c r="AH945" s="95"/>
      <c r="AI945" s="95"/>
      <c r="AJ945" s="95"/>
      <c r="AK945" s="95"/>
      <c r="AL945" s="95"/>
      <c r="AM945" s="95"/>
      <c r="AN945" s="95"/>
      <c r="AO945" s="95"/>
      <c r="AP945" s="95"/>
      <c r="AQ945" s="95"/>
      <c r="AR945" s="95"/>
      <c r="AS945" s="95"/>
    </row>
    <row r="946">
      <c r="A946" s="575"/>
      <c r="B946" s="337"/>
      <c r="C946" s="337"/>
      <c r="D946" s="337"/>
      <c r="E946" s="337"/>
      <c r="F946" s="337"/>
      <c r="G946" s="337"/>
      <c r="H946" s="337"/>
      <c r="I946" s="337"/>
      <c r="J946" s="337"/>
      <c r="K946" s="337"/>
      <c r="L946" s="337"/>
      <c r="M946" s="337"/>
      <c r="N946" s="337"/>
      <c r="O946" s="337"/>
      <c r="P946" s="337"/>
      <c r="Q946" s="337"/>
      <c r="R946" s="337"/>
      <c r="S946" s="337"/>
      <c r="T946" s="337"/>
      <c r="U946" s="337"/>
      <c r="V946" s="337"/>
      <c r="W946" s="95"/>
      <c r="X946" s="95"/>
      <c r="Y946" s="95"/>
      <c r="Z946" s="95"/>
      <c r="AA946" s="95"/>
      <c r="AB946" s="95"/>
      <c r="AC946" s="95"/>
      <c r="AD946" s="95"/>
      <c r="AE946" s="95"/>
      <c r="AF946" s="95"/>
      <c r="AG946" s="95"/>
      <c r="AH946" s="95"/>
      <c r="AI946" s="95"/>
      <c r="AJ946" s="95"/>
      <c r="AK946" s="95"/>
      <c r="AL946" s="95"/>
      <c r="AM946" s="95"/>
      <c r="AN946" s="95"/>
      <c r="AO946" s="95"/>
      <c r="AP946" s="95"/>
      <c r="AQ946" s="95"/>
      <c r="AR946" s="95"/>
      <c r="AS946" s="95"/>
    </row>
    <row r="947">
      <c r="A947" s="575"/>
      <c r="B947" s="337"/>
      <c r="C947" s="337"/>
      <c r="D947" s="337"/>
      <c r="E947" s="337"/>
      <c r="F947" s="337"/>
      <c r="G947" s="337"/>
      <c r="H947" s="337"/>
      <c r="I947" s="337"/>
      <c r="J947" s="337"/>
      <c r="K947" s="337"/>
      <c r="L947" s="337"/>
      <c r="M947" s="337"/>
      <c r="N947" s="337"/>
      <c r="O947" s="337"/>
      <c r="P947" s="337"/>
      <c r="Q947" s="337"/>
      <c r="R947" s="337"/>
      <c r="S947" s="337"/>
      <c r="T947" s="337"/>
      <c r="U947" s="337"/>
      <c r="V947" s="337"/>
      <c r="W947" s="95"/>
      <c r="X947" s="95"/>
      <c r="Y947" s="95"/>
      <c r="Z947" s="95"/>
      <c r="AA947" s="95"/>
      <c r="AB947" s="95"/>
      <c r="AC947" s="95"/>
      <c r="AD947" s="95"/>
      <c r="AE947" s="95"/>
      <c r="AF947" s="95"/>
      <c r="AG947" s="95"/>
      <c r="AH947" s="95"/>
      <c r="AI947" s="95"/>
      <c r="AJ947" s="95"/>
      <c r="AK947" s="95"/>
      <c r="AL947" s="95"/>
      <c r="AM947" s="95"/>
      <c r="AN947" s="95"/>
      <c r="AO947" s="95"/>
      <c r="AP947" s="95"/>
      <c r="AQ947" s="95"/>
      <c r="AR947" s="95"/>
      <c r="AS947" s="95"/>
    </row>
    <row r="948">
      <c r="A948" s="575"/>
      <c r="B948" s="337"/>
      <c r="C948" s="337"/>
      <c r="D948" s="337"/>
      <c r="E948" s="337"/>
      <c r="F948" s="337"/>
      <c r="G948" s="337"/>
      <c r="H948" s="337"/>
      <c r="I948" s="337"/>
      <c r="J948" s="337"/>
      <c r="K948" s="337"/>
      <c r="L948" s="337"/>
      <c r="M948" s="337"/>
      <c r="N948" s="337"/>
      <c r="O948" s="337"/>
      <c r="P948" s="337"/>
      <c r="Q948" s="337"/>
      <c r="R948" s="337"/>
      <c r="S948" s="337"/>
      <c r="T948" s="337"/>
      <c r="U948" s="337"/>
      <c r="V948" s="337"/>
      <c r="W948" s="95"/>
      <c r="X948" s="95"/>
      <c r="Y948" s="95"/>
      <c r="Z948" s="95"/>
      <c r="AA948" s="95"/>
      <c r="AB948" s="95"/>
      <c r="AC948" s="95"/>
      <c r="AD948" s="95"/>
      <c r="AE948" s="95"/>
      <c r="AF948" s="95"/>
      <c r="AG948" s="95"/>
      <c r="AH948" s="95"/>
      <c r="AI948" s="95"/>
      <c r="AJ948" s="95"/>
      <c r="AK948" s="95"/>
      <c r="AL948" s="95"/>
      <c r="AM948" s="95"/>
      <c r="AN948" s="95"/>
      <c r="AO948" s="95"/>
      <c r="AP948" s="95"/>
      <c r="AQ948" s="95"/>
      <c r="AR948" s="95"/>
      <c r="AS948" s="95"/>
    </row>
    <row r="949">
      <c r="A949" s="575"/>
      <c r="B949" s="337"/>
      <c r="C949" s="337"/>
      <c r="D949" s="337"/>
      <c r="E949" s="337"/>
      <c r="F949" s="337"/>
      <c r="G949" s="337"/>
      <c r="H949" s="337"/>
      <c r="I949" s="337"/>
      <c r="J949" s="337"/>
      <c r="K949" s="337"/>
      <c r="L949" s="337"/>
      <c r="M949" s="337"/>
      <c r="N949" s="337"/>
      <c r="O949" s="337"/>
      <c r="P949" s="337"/>
      <c r="Q949" s="337"/>
      <c r="R949" s="337"/>
      <c r="S949" s="337"/>
      <c r="T949" s="337"/>
      <c r="U949" s="337"/>
      <c r="V949" s="337"/>
      <c r="W949" s="95"/>
      <c r="X949" s="95"/>
      <c r="Y949" s="95"/>
      <c r="Z949" s="95"/>
      <c r="AA949" s="95"/>
      <c r="AB949" s="95"/>
      <c r="AC949" s="95"/>
      <c r="AD949" s="95"/>
      <c r="AE949" s="95"/>
      <c r="AF949" s="95"/>
      <c r="AG949" s="95"/>
      <c r="AH949" s="95"/>
      <c r="AI949" s="95"/>
      <c r="AJ949" s="95"/>
      <c r="AK949" s="95"/>
      <c r="AL949" s="95"/>
      <c r="AM949" s="95"/>
      <c r="AN949" s="95"/>
      <c r="AO949" s="95"/>
      <c r="AP949" s="95"/>
      <c r="AQ949" s="95"/>
      <c r="AR949" s="95"/>
      <c r="AS949" s="95"/>
    </row>
    <row r="950">
      <c r="A950" s="575"/>
      <c r="B950" s="337"/>
      <c r="C950" s="337"/>
      <c r="D950" s="337"/>
      <c r="E950" s="337"/>
      <c r="F950" s="337"/>
      <c r="G950" s="337"/>
      <c r="H950" s="337"/>
      <c r="I950" s="337"/>
      <c r="J950" s="337"/>
      <c r="K950" s="337"/>
      <c r="L950" s="337"/>
      <c r="M950" s="337"/>
      <c r="N950" s="337"/>
      <c r="O950" s="337"/>
      <c r="P950" s="337"/>
      <c r="Q950" s="337"/>
      <c r="R950" s="337"/>
      <c r="S950" s="337"/>
      <c r="T950" s="337"/>
      <c r="U950" s="337"/>
      <c r="V950" s="337"/>
      <c r="W950" s="95"/>
      <c r="X950" s="95"/>
      <c r="Y950" s="95"/>
      <c r="Z950" s="95"/>
      <c r="AA950" s="95"/>
      <c r="AB950" s="95"/>
      <c r="AC950" s="95"/>
      <c r="AD950" s="95"/>
      <c r="AE950" s="95"/>
      <c r="AF950" s="95"/>
      <c r="AG950" s="95"/>
      <c r="AH950" s="95"/>
      <c r="AI950" s="95"/>
      <c r="AJ950" s="95"/>
      <c r="AK950" s="95"/>
      <c r="AL950" s="95"/>
      <c r="AM950" s="95"/>
      <c r="AN950" s="95"/>
      <c r="AO950" s="95"/>
      <c r="AP950" s="95"/>
      <c r="AQ950" s="95"/>
      <c r="AR950" s="95"/>
      <c r="AS950" s="95"/>
    </row>
    <row r="951">
      <c r="A951" s="575"/>
      <c r="B951" s="337"/>
      <c r="C951" s="337"/>
      <c r="D951" s="337"/>
      <c r="E951" s="337"/>
      <c r="F951" s="337"/>
      <c r="G951" s="337"/>
      <c r="H951" s="337"/>
      <c r="I951" s="337"/>
      <c r="J951" s="337"/>
      <c r="K951" s="337"/>
      <c r="L951" s="337"/>
      <c r="M951" s="337"/>
      <c r="N951" s="337"/>
      <c r="O951" s="337"/>
      <c r="P951" s="337"/>
      <c r="Q951" s="337"/>
      <c r="R951" s="337"/>
      <c r="S951" s="337"/>
      <c r="T951" s="337"/>
      <c r="U951" s="337"/>
      <c r="V951" s="337"/>
      <c r="W951" s="95"/>
      <c r="X951" s="95"/>
      <c r="Y951" s="95"/>
      <c r="Z951" s="95"/>
      <c r="AA951" s="95"/>
      <c r="AB951" s="95"/>
      <c r="AC951" s="95"/>
      <c r="AD951" s="95"/>
      <c r="AE951" s="95"/>
      <c r="AF951" s="95"/>
      <c r="AG951" s="95"/>
      <c r="AH951" s="95"/>
      <c r="AI951" s="95"/>
      <c r="AJ951" s="95"/>
      <c r="AK951" s="95"/>
      <c r="AL951" s="95"/>
      <c r="AM951" s="95"/>
      <c r="AN951" s="95"/>
      <c r="AO951" s="95"/>
      <c r="AP951" s="95"/>
      <c r="AQ951" s="95"/>
      <c r="AR951" s="95"/>
      <c r="AS951" s="95"/>
    </row>
    <row r="952">
      <c r="A952" s="575"/>
      <c r="B952" s="337"/>
      <c r="C952" s="337"/>
      <c r="D952" s="337"/>
      <c r="E952" s="337"/>
      <c r="F952" s="337"/>
      <c r="G952" s="337"/>
      <c r="H952" s="337"/>
      <c r="I952" s="337"/>
      <c r="J952" s="337"/>
      <c r="K952" s="337"/>
      <c r="L952" s="337"/>
      <c r="M952" s="337"/>
      <c r="N952" s="337"/>
      <c r="O952" s="337"/>
      <c r="P952" s="337"/>
      <c r="Q952" s="337"/>
      <c r="R952" s="337"/>
      <c r="S952" s="337"/>
      <c r="T952" s="337"/>
      <c r="U952" s="337"/>
      <c r="V952" s="337"/>
      <c r="W952" s="95"/>
      <c r="X952" s="95"/>
      <c r="Y952" s="95"/>
      <c r="Z952" s="95"/>
      <c r="AA952" s="95"/>
      <c r="AB952" s="95"/>
      <c r="AC952" s="95"/>
      <c r="AD952" s="95"/>
      <c r="AE952" s="95"/>
      <c r="AF952" s="95"/>
      <c r="AG952" s="95"/>
      <c r="AH952" s="95"/>
      <c r="AI952" s="95"/>
      <c r="AJ952" s="95"/>
      <c r="AK952" s="95"/>
      <c r="AL952" s="95"/>
      <c r="AM952" s="95"/>
      <c r="AN952" s="95"/>
      <c r="AO952" s="95"/>
      <c r="AP952" s="95"/>
      <c r="AQ952" s="95"/>
      <c r="AR952" s="95"/>
      <c r="AS952" s="95"/>
    </row>
    <row r="953">
      <c r="A953" s="575"/>
      <c r="B953" s="337"/>
      <c r="C953" s="337"/>
      <c r="D953" s="337"/>
      <c r="E953" s="337"/>
      <c r="F953" s="337"/>
      <c r="G953" s="337"/>
      <c r="H953" s="337"/>
      <c r="I953" s="337"/>
      <c r="J953" s="337"/>
      <c r="K953" s="337"/>
      <c r="L953" s="337"/>
      <c r="M953" s="337"/>
      <c r="N953" s="337"/>
      <c r="O953" s="337"/>
      <c r="P953" s="337"/>
      <c r="Q953" s="337"/>
      <c r="R953" s="337"/>
      <c r="S953" s="337"/>
      <c r="T953" s="337"/>
      <c r="U953" s="337"/>
      <c r="V953" s="337"/>
      <c r="W953" s="95"/>
      <c r="X953" s="95"/>
      <c r="Y953" s="95"/>
      <c r="Z953" s="95"/>
      <c r="AA953" s="95"/>
      <c r="AB953" s="95"/>
      <c r="AC953" s="95"/>
      <c r="AD953" s="95"/>
      <c r="AE953" s="95"/>
      <c r="AF953" s="95"/>
      <c r="AG953" s="95"/>
      <c r="AH953" s="95"/>
      <c r="AI953" s="95"/>
      <c r="AJ953" s="95"/>
      <c r="AK953" s="95"/>
      <c r="AL953" s="95"/>
      <c r="AM953" s="95"/>
      <c r="AN953" s="95"/>
      <c r="AO953" s="95"/>
      <c r="AP953" s="95"/>
      <c r="AQ953" s="95"/>
      <c r="AR953" s="95"/>
      <c r="AS953" s="95"/>
    </row>
    <row r="954">
      <c r="A954" s="575"/>
      <c r="B954" s="337"/>
      <c r="C954" s="337"/>
      <c r="D954" s="337"/>
      <c r="E954" s="337"/>
      <c r="F954" s="337"/>
      <c r="G954" s="337"/>
      <c r="H954" s="337"/>
      <c r="I954" s="337"/>
      <c r="J954" s="337"/>
      <c r="K954" s="337"/>
      <c r="L954" s="337"/>
      <c r="M954" s="337"/>
      <c r="N954" s="337"/>
      <c r="O954" s="337"/>
      <c r="P954" s="337"/>
      <c r="Q954" s="337"/>
      <c r="R954" s="337"/>
      <c r="S954" s="337"/>
      <c r="T954" s="337"/>
      <c r="U954" s="337"/>
      <c r="V954" s="337"/>
      <c r="W954" s="95"/>
      <c r="X954" s="95"/>
      <c r="Y954" s="95"/>
      <c r="Z954" s="95"/>
      <c r="AA954" s="95"/>
      <c r="AB954" s="95"/>
      <c r="AC954" s="95"/>
      <c r="AD954" s="95"/>
      <c r="AE954" s="95"/>
      <c r="AF954" s="95"/>
      <c r="AG954" s="95"/>
      <c r="AH954" s="95"/>
      <c r="AI954" s="95"/>
      <c r="AJ954" s="95"/>
      <c r="AK954" s="95"/>
      <c r="AL954" s="95"/>
      <c r="AM954" s="95"/>
      <c r="AN954" s="95"/>
      <c r="AO954" s="95"/>
      <c r="AP954" s="95"/>
      <c r="AQ954" s="95"/>
      <c r="AR954" s="95"/>
      <c r="AS954" s="95"/>
    </row>
    <row r="955">
      <c r="A955" s="575"/>
      <c r="B955" s="337"/>
      <c r="C955" s="337"/>
      <c r="D955" s="337"/>
      <c r="E955" s="337"/>
      <c r="F955" s="337"/>
      <c r="G955" s="337"/>
      <c r="H955" s="337"/>
      <c r="I955" s="337"/>
      <c r="J955" s="337"/>
      <c r="K955" s="337"/>
      <c r="L955" s="337"/>
      <c r="M955" s="337"/>
      <c r="N955" s="337"/>
      <c r="O955" s="337"/>
      <c r="P955" s="337"/>
      <c r="Q955" s="337"/>
      <c r="R955" s="337"/>
      <c r="S955" s="337"/>
      <c r="T955" s="337"/>
      <c r="U955" s="337"/>
      <c r="V955" s="337"/>
      <c r="W955" s="95"/>
      <c r="X955" s="95"/>
      <c r="Y955" s="95"/>
      <c r="Z955" s="95"/>
      <c r="AA955" s="95"/>
      <c r="AB955" s="95"/>
      <c r="AC955" s="95"/>
      <c r="AD955" s="95"/>
      <c r="AE955" s="95"/>
      <c r="AF955" s="95"/>
      <c r="AG955" s="95"/>
      <c r="AH955" s="95"/>
      <c r="AI955" s="95"/>
      <c r="AJ955" s="95"/>
      <c r="AK955" s="95"/>
      <c r="AL955" s="95"/>
      <c r="AM955" s="95"/>
      <c r="AN955" s="95"/>
      <c r="AO955" s="95"/>
      <c r="AP955" s="95"/>
      <c r="AQ955" s="95"/>
      <c r="AR955" s="95"/>
      <c r="AS955" s="95"/>
    </row>
    <row r="956">
      <c r="A956" s="575"/>
      <c r="B956" s="337"/>
      <c r="C956" s="337"/>
      <c r="D956" s="337"/>
      <c r="E956" s="337"/>
      <c r="F956" s="337"/>
      <c r="G956" s="337"/>
      <c r="H956" s="337"/>
      <c r="I956" s="337"/>
      <c r="J956" s="337"/>
      <c r="K956" s="337"/>
      <c r="L956" s="337"/>
      <c r="M956" s="337"/>
      <c r="N956" s="337"/>
      <c r="O956" s="337"/>
      <c r="P956" s="337"/>
      <c r="Q956" s="337"/>
      <c r="R956" s="337"/>
      <c r="S956" s="337"/>
      <c r="T956" s="337"/>
      <c r="U956" s="337"/>
      <c r="V956" s="337"/>
      <c r="W956" s="95"/>
      <c r="X956" s="95"/>
      <c r="Y956" s="95"/>
      <c r="Z956" s="95"/>
      <c r="AA956" s="95"/>
      <c r="AB956" s="95"/>
      <c r="AC956" s="95"/>
      <c r="AD956" s="95"/>
      <c r="AE956" s="95"/>
      <c r="AF956" s="95"/>
      <c r="AG956" s="95"/>
      <c r="AH956" s="95"/>
      <c r="AI956" s="95"/>
      <c r="AJ956" s="95"/>
      <c r="AK956" s="95"/>
      <c r="AL956" s="95"/>
      <c r="AM956" s="95"/>
      <c r="AN956" s="95"/>
      <c r="AO956" s="95"/>
      <c r="AP956" s="95"/>
      <c r="AQ956" s="95"/>
      <c r="AR956" s="95"/>
      <c r="AS956" s="95"/>
    </row>
    <row r="957">
      <c r="A957" s="575"/>
      <c r="B957" s="337"/>
      <c r="C957" s="337"/>
      <c r="D957" s="337"/>
      <c r="E957" s="337"/>
      <c r="F957" s="337"/>
      <c r="G957" s="337"/>
      <c r="H957" s="337"/>
      <c r="I957" s="337"/>
      <c r="J957" s="337"/>
      <c r="K957" s="337"/>
      <c r="L957" s="337"/>
      <c r="M957" s="337"/>
      <c r="N957" s="337"/>
      <c r="O957" s="337"/>
      <c r="P957" s="337"/>
      <c r="Q957" s="337"/>
      <c r="R957" s="337"/>
      <c r="S957" s="337"/>
      <c r="T957" s="337"/>
      <c r="U957" s="337"/>
      <c r="V957" s="337"/>
      <c r="W957" s="95"/>
      <c r="X957" s="95"/>
      <c r="Y957" s="95"/>
      <c r="Z957" s="95"/>
      <c r="AA957" s="95"/>
      <c r="AB957" s="95"/>
      <c r="AC957" s="95"/>
      <c r="AD957" s="95"/>
      <c r="AE957" s="95"/>
      <c r="AF957" s="95"/>
      <c r="AG957" s="95"/>
      <c r="AH957" s="95"/>
      <c r="AI957" s="95"/>
      <c r="AJ957" s="95"/>
      <c r="AK957" s="95"/>
      <c r="AL957" s="95"/>
      <c r="AM957" s="95"/>
      <c r="AN957" s="95"/>
      <c r="AO957" s="95"/>
      <c r="AP957" s="95"/>
      <c r="AQ957" s="95"/>
      <c r="AR957" s="95"/>
      <c r="AS957" s="95"/>
    </row>
    <row r="958">
      <c r="A958" s="575"/>
      <c r="B958" s="337"/>
      <c r="C958" s="337"/>
      <c r="D958" s="337"/>
      <c r="E958" s="337"/>
      <c r="F958" s="337"/>
      <c r="G958" s="337"/>
      <c r="H958" s="337"/>
      <c r="I958" s="337"/>
      <c r="J958" s="337"/>
      <c r="K958" s="337"/>
      <c r="L958" s="337"/>
      <c r="M958" s="337"/>
      <c r="N958" s="337"/>
      <c r="O958" s="337"/>
      <c r="P958" s="337"/>
      <c r="Q958" s="337"/>
      <c r="R958" s="337"/>
      <c r="S958" s="337"/>
      <c r="T958" s="337"/>
      <c r="U958" s="337"/>
      <c r="V958" s="337"/>
      <c r="W958" s="95"/>
      <c r="X958" s="95"/>
      <c r="Y958" s="95"/>
      <c r="Z958" s="95"/>
      <c r="AA958" s="95"/>
      <c r="AB958" s="95"/>
      <c r="AC958" s="95"/>
      <c r="AD958" s="95"/>
      <c r="AE958" s="95"/>
      <c r="AF958" s="95"/>
      <c r="AG958" s="95"/>
      <c r="AH958" s="95"/>
      <c r="AI958" s="95"/>
      <c r="AJ958" s="95"/>
      <c r="AK958" s="95"/>
      <c r="AL958" s="95"/>
      <c r="AM958" s="95"/>
      <c r="AN958" s="95"/>
      <c r="AO958" s="95"/>
      <c r="AP958" s="95"/>
      <c r="AQ958" s="95"/>
      <c r="AR958" s="95"/>
      <c r="AS958" s="95"/>
    </row>
    <row r="959">
      <c r="A959" s="575"/>
      <c r="B959" s="337"/>
      <c r="C959" s="337"/>
      <c r="D959" s="337"/>
      <c r="E959" s="337"/>
      <c r="F959" s="337"/>
      <c r="G959" s="337"/>
      <c r="H959" s="337"/>
      <c r="I959" s="337"/>
      <c r="J959" s="337"/>
      <c r="K959" s="337"/>
      <c r="L959" s="337"/>
      <c r="M959" s="337"/>
      <c r="N959" s="337"/>
      <c r="O959" s="337"/>
      <c r="P959" s="337"/>
      <c r="Q959" s="337"/>
      <c r="R959" s="337"/>
      <c r="S959" s="337"/>
      <c r="T959" s="337"/>
      <c r="U959" s="337"/>
      <c r="V959" s="337"/>
      <c r="W959" s="95"/>
      <c r="X959" s="95"/>
      <c r="Y959" s="95"/>
      <c r="Z959" s="95"/>
      <c r="AA959" s="95"/>
      <c r="AB959" s="95"/>
      <c r="AC959" s="95"/>
      <c r="AD959" s="95"/>
      <c r="AE959" s="95"/>
      <c r="AF959" s="95"/>
      <c r="AG959" s="95"/>
      <c r="AH959" s="95"/>
      <c r="AI959" s="95"/>
      <c r="AJ959" s="95"/>
      <c r="AK959" s="95"/>
      <c r="AL959" s="95"/>
      <c r="AM959" s="95"/>
      <c r="AN959" s="95"/>
      <c r="AO959" s="95"/>
      <c r="AP959" s="95"/>
      <c r="AQ959" s="95"/>
      <c r="AR959" s="95"/>
      <c r="AS959" s="95"/>
    </row>
    <row r="960">
      <c r="A960" s="575"/>
      <c r="B960" s="337"/>
      <c r="C960" s="337"/>
      <c r="D960" s="337"/>
      <c r="E960" s="337"/>
      <c r="F960" s="337"/>
      <c r="G960" s="337"/>
      <c r="H960" s="337"/>
      <c r="I960" s="337"/>
      <c r="J960" s="337"/>
      <c r="K960" s="337"/>
      <c r="L960" s="337"/>
      <c r="M960" s="337"/>
      <c r="N960" s="337"/>
      <c r="O960" s="337"/>
      <c r="P960" s="337"/>
      <c r="Q960" s="337"/>
      <c r="R960" s="337"/>
      <c r="S960" s="337"/>
      <c r="T960" s="337"/>
      <c r="U960" s="337"/>
      <c r="V960" s="337"/>
      <c r="W960" s="95"/>
      <c r="X960" s="95"/>
      <c r="Y960" s="95"/>
      <c r="Z960" s="95"/>
      <c r="AA960" s="95"/>
      <c r="AB960" s="95"/>
      <c r="AC960" s="95"/>
      <c r="AD960" s="95"/>
      <c r="AE960" s="95"/>
      <c r="AF960" s="95"/>
      <c r="AG960" s="95"/>
      <c r="AH960" s="95"/>
      <c r="AI960" s="95"/>
      <c r="AJ960" s="95"/>
      <c r="AK960" s="95"/>
      <c r="AL960" s="95"/>
      <c r="AM960" s="95"/>
      <c r="AN960" s="95"/>
      <c r="AO960" s="95"/>
      <c r="AP960" s="95"/>
      <c r="AQ960" s="95"/>
      <c r="AR960" s="95"/>
      <c r="AS960" s="95"/>
    </row>
    <row r="961">
      <c r="A961" s="575"/>
      <c r="B961" s="337"/>
      <c r="C961" s="337"/>
      <c r="D961" s="337"/>
      <c r="E961" s="337"/>
      <c r="F961" s="337"/>
      <c r="G961" s="337"/>
      <c r="H961" s="337"/>
      <c r="I961" s="337"/>
      <c r="J961" s="337"/>
      <c r="K961" s="337"/>
      <c r="L961" s="337"/>
      <c r="M961" s="337"/>
      <c r="N961" s="337"/>
      <c r="O961" s="337"/>
      <c r="P961" s="337"/>
      <c r="Q961" s="337"/>
      <c r="R961" s="337"/>
      <c r="S961" s="337"/>
      <c r="T961" s="337"/>
      <c r="U961" s="337"/>
      <c r="V961" s="337"/>
      <c r="W961" s="95"/>
      <c r="X961" s="95"/>
      <c r="Y961" s="95"/>
      <c r="Z961" s="95"/>
      <c r="AA961" s="95"/>
      <c r="AB961" s="95"/>
      <c r="AC961" s="95"/>
      <c r="AD961" s="95"/>
      <c r="AE961" s="95"/>
      <c r="AF961" s="95"/>
      <c r="AG961" s="95"/>
      <c r="AH961" s="95"/>
      <c r="AI961" s="95"/>
      <c r="AJ961" s="95"/>
      <c r="AK961" s="95"/>
      <c r="AL961" s="95"/>
      <c r="AM961" s="95"/>
      <c r="AN961" s="95"/>
      <c r="AO961" s="95"/>
      <c r="AP961" s="95"/>
      <c r="AQ961" s="95"/>
      <c r="AR961" s="95"/>
      <c r="AS961" s="95"/>
    </row>
    <row r="962">
      <c r="A962" s="575"/>
      <c r="B962" s="337"/>
      <c r="C962" s="337"/>
      <c r="D962" s="337"/>
      <c r="E962" s="337"/>
      <c r="F962" s="337"/>
      <c r="G962" s="337"/>
      <c r="H962" s="337"/>
      <c r="I962" s="337"/>
      <c r="J962" s="337"/>
      <c r="K962" s="337"/>
      <c r="L962" s="337"/>
      <c r="M962" s="337"/>
      <c r="N962" s="337"/>
      <c r="O962" s="337"/>
      <c r="P962" s="337"/>
      <c r="Q962" s="337"/>
      <c r="R962" s="337"/>
      <c r="S962" s="337"/>
      <c r="T962" s="337"/>
      <c r="U962" s="337"/>
      <c r="V962" s="337"/>
      <c r="W962" s="95"/>
      <c r="X962" s="95"/>
      <c r="Y962" s="95"/>
      <c r="Z962" s="95"/>
      <c r="AA962" s="95"/>
      <c r="AB962" s="95"/>
      <c r="AC962" s="95"/>
      <c r="AD962" s="95"/>
      <c r="AE962" s="95"/>
      <c r="AF962" s="95"/>
      <c r="AG962" s="95"/>
      <c r="AH962" s="95"/>
      <c r="AI962" s="95"/>
      <c r="AJ962" s="95"/>
      <c r="AK962" s="95"/>
      <c r="AL962" s="95"/>
      <c r="AM962" s="95"/>
      <c r="AN962" s="95"/>
      <c r="AO962" s="95"/>
      <c r="AP962" s="95"/>
      <c r="AQ962" s="95"/>
      <c r="AR962" s="95"/>
      <c r="AS962" s="95"/>
    </row>
    <row r="963">
      <c r="A963" s="575"/>
      <c r="B963" s="337"/>
      <c r="C963" s="337"/>
      <c r="D963" s="337"/>
      <c r="E963" s="337"/>
      <c r="F963" s="337"/>
      <c r="G963" s="337"/>
      <c r="H963" s="337"/>
      <c r="I963" s="337"/>
      <c r="J963" s="337"/>
      <c r="K963" s="337"/>
      <c r="L963" s="337"/>
      <c r="M963" s="337"/>
      <c r="N963" s="337"/>
      <c r="O963" s="337"/>
      <c r="P963" s="337"/>
      <c r="Q963" s="337"/>
      <c r="R963" s="337"/>
      <c r="S963" s="337"/>
      <c r="T963" s="337"/>
      <c r="U963" s="337"/>
      <c r="V963" s="337"/>
      <c r="W963" s="95"/>
      <c r="X963" s="95"/>
      <c r="Y963" s="95"/>
      <c r="Z963" s="95"/>
      <c r="AA963" s="95"/>
      <c r="AB963" s="95"/>
      <c r="AC963" s="95"/>
      <c r="AD963" s="95"/>
      <c r="AE963" s="95"/>
      <c r="AF963" s="95"/>
      <c r="AG963" s="95"/>
      <c r="AH963" s="95"/>
      <c r="AI963" s="95"/>
      <c r="AJ963" s="95"/>
      <c r="AK963" s="95"/>
      <c r="AL963" s="95"/>
      <c r="AM963" s="95"/>
      <c r="AN963" s="95"/>
      <c r="AO963" s="95"/>
      <c r="AP963" s="95"/>
      <c r="AQ963" s="95"/>
      <c r="AR963" s="95"/>
      <c r="AS963" s="95"/>
    </row>
    <row r="964">
      <c r="A964" s="575"/>
      <c r="B964" s="337"/>
      <c r="C964" s="337"/>
      <c r="D964" s="337"/>
      <c r="E964" s="337"/>
      <c r="F964" s="337"/>
      <c r="G964" s="337"/>
      <c r="H964" s="337"/>
      <c r="I964" s="337"/>
      <c r="J964" s="337"/>
      <c r="K964" s="337"/>
      <c r="L964" s="337"/>
      <c r="M964" s="337"/>
      <c r="N964" s="337"/>
      <c r="O964" s="337"/>
      <c r="P964" s="337"/>
      <c r="Q964" s="337"/>
      <c r="R964" s="337"/>
      <c r="S964" s="337"/>
      <c r="T964" s="337"/>
      <c r="U964" s="337"/>
      <c r="V964" s="337"/>
      <c r="W964" s="95"/>
      <c r="X964" s="95"/>
      <c r="Y964" s="95"/>
      <c r="Z964" s="95"/>
      <c r="AA964" s="95"/>
      <c r="AB964" s="95"/>
      <c r="AC964" s="95"/>
      <c r="AD964" s="95"/>
      <c r="AE964" s="95"/>
      <c r="AF964" s="95"/>
      <c r="AG964" s="95"/>
      <c r="AH964" s="95"/>
      <c r="AI964" s="95"/>
      <c r="AJ964" s="95"/>
      <c r="AK964" s="95"/>
      <c r="AL964" s="95"/>
      <c r="AM964" s="95"/>
      <c r="AN964" s="95"/>
      <c r="AO964" s="95"/>
      <c r="AP964" s="95"/>
      <c r="AQ964" s="95"/>
      <c r="AR964" s="95"/>
      <c r="AS964" s="95"/>
    </row>
    <row r="965">
      <c r="A965" s="575"/>
      <c r="B965" s="337"/>
      <c r="C965" s="337"/>
      <c r="D965" s="337"/>
      <c r="E965" s="337"/>
      <c r="F965" s="337"/>
      <c r="G965" s="337"/>
      <c r="H965" s="337"/>
      <c r="I965" s="337"/>
      <c r="J965" s="337"/>
      <c r="K965" s="337"/>
      <c r="L965" s="337"/>
      <c r="M965" s="337"/>
      <c r="N965" s="337"/>
      <c r="O965" s="337"/>
      <c r="P965" s="337"/>
      <c r="Q965" s="337"/>
      <c r="R965" s="337"/>
      <c r="S965" s="337"/>
      <c r="T965" s="337"/>
      <c r="U965" s="337"/>
      <c r="V965" s="337"/>
      <c r="W965" s="95"/>
      <c r="X965" s="95"/>
      <c r="Y965" s="95"/>
      <c r="Z965" s="95"/>
      <c r="AA965" s="95"/>
      <c r="AB965" s="95"/>
      <c r="AC965" s="95"/>
      <c r="AD965" s="95"/>
      <c r="AE965" s="95"/>
      <c r="AF965" s="95"/>
      <c r="AG965" s="95"/>
      <c r="AH965" s="95"/>
      <c r="AI965" s="95"/>
      <c r="AJ965" s="95"/>
      <c r="AK965" s="95"/>
      <c r="AL965" s="95"/>
      <c r="AM965" s="95"/>
      <c r="AN965" s="95"/>
      <c r="AO965" s="95"/>
      <c r="AP965" s="95"/>
      <c r="AQ965" s="95"/>
      <c r="AR965" s="95"/>
      <c r="AS965" s="95"/>
    </row>
    <row r="966">
      <c r="A966" s="575"/>
      <c r="B966" s="337"/>
      <c r="C966" s="337"/>
      <c r="D966" s="337"/>
      <c r="E966" s="337"/>
      <c r="F966" s="337"/>
      <c r="G966" s="337"/>
      <c r="H966" s="337"/>
      <c r="I966" s="337"/>
      <c r="J966" s="337"/>
      <c r="K966" s="337"/>
      <c r="L966" s="337"/>
      <c r="M966" s="337"/>
      <c r="N966" s="337"/>
      <c r="O966" s="337"/>
      <c r="P966" s="337"/>
      <c r="Q966" s="337"/>
      <c r="R966" s="337"/>
      <c r="S966" s="337"/>
      <c r="T966" s="337"/>
      <c r="U966" s="337"/>
      <c r="V966" s="337"/>
      <c r="W966" s="95"/>
      <c r="X966" s="95"/>
      <c r="Y966" s="95"/>
      <c r="Z966" s="95"/>
      <c r="AA966" s="95"/>
      <c r="AB966" s="95"/>
      <c r="AC966" s="95"/>
      <c r="AD966" s="95"/>
      <c r="AE966" s="95"/>
      <c r="AF966" s="95"/>
      <c r="AG966" s="95"/>
      <c r="AH966" s="95"/>
      <c r="AI966" s="95"/>
      <c r="AJ966" s="95"/>
      <c r="AK966" s="95"/>
      <c r="AL966" s="95"/>
      <c r="AM966" s="95"/>
      <c r="AN966" s="95"/>
      <c r="AO966" s="95"/>
      <c r="AP966" s="95"/>
      <c r="AQ966" s="95"/>
      <c r="AR966" s="95"/>
      <c r="AS966" s="95"/>
    </row>
    <row r="967">
      <c r="A967" s="575"/>
      <c r="B967" s="337"/>
      <c r="C967" s="337"/>
      <c r="D967" s="337"/>
      <c r="E967" s="337"/>
      <c r="F967" s="337"/>
      <c r="G967" s="337"/>
      <c r="H967" s="337"/>
      <c r="I967" s="337"/>
      <c r="J967" s="337"/>
      <c r="K967" s="337"/>
      <c r="L967" s="337"/>
      <c r="M967" s="337"/>
      <c r="N967" s="337"/>
      <c r="O967" s="337"/>
      <c r="P967" s="337"/>
      <c r="Q967" s="337"/>
      <c r="R967" s="337"/>
      <c r="S967" s="337"/>
      <c r="T967" s="337"/>
      <c r="U967" s="337"/>
      <c r="V967" s="337"/>
      <c r="W967" s="95"/>
      <c r="X967" s="95"/>
      <c r="Y967" s="95"/>
      <c r="Z967" s="95"/>
      <c r="AA967" s="95"/>
      <c r="AB967" s="95"/>
      <c r="AC967" s="95"/>
      <c r="AD967" s="95"/>
      <c r="AE967" s="95"/>
      <c r="AF967" s="95"/>
      <c r="AG967" s="95"/>
      <c r="AH967" s="95"/>
      <c r="AI967" s="95"/>
      <c r="AJ967" s="95"/>
      <c r="AK967" s="95"/>
      <c r="AL967" s="95"/>
      <c r="AM967" s="95"/>
      <c r="AN967" s="95"/>
      <c r="AO967" s="95"/>
      <c r="AP967" s="95"/>
      <c r="AQ967" s="95"/>
      <c r="AR967" s="95"/>
      <c r="AS967" s="95"/>
    </row>
    <row r="968">
      <c r="A968" s="575"/>
      <c r="B968" s="337"/>
      <c r="C968" s="337"/>
      <c r="D968" s="337"/>
      <c r="E968" s="337"/>
      <c r="F968" s="337"/>
      <c r="G968" s="337"/>
      <c r="H968" s="337"/>
      <c r="I968" s="337"/>
      <c r="J968" s="337"/>
      <c r="K968" s="337"/>
      <c r="L968" s="337"/>
      <c r="M968" s="337"/>
      <c r="N968" s="337"/>
      <c r="O968" s="337"/>
      <c r="P968" s="337"/>
      <c r="Q968" s="337"/>
      <c r="R968" s="337"/>
      <c r="S968" s="337"/>
      <c r="T968" s="337"/>
      <c r="U968" s="337"/>
      <c r="V968" s="337"/>
      <c r="W968" s="95"/>
      <c r="X968" s="95"/>
      <c r="Y968" s="95"/>
      <c r="Z968" s="95"/>
      <c r="AA968" s="95"/>
      <c r="AB968" s="95"/>
      <c r="AC968" s="95"/>
      <c r="AD968" s="95"/>
      <c r="AE968" s="95"/>
      <c r="AF968" s="95"/>
      <c r="AG968" s="95"/>
      <c r="AH968" s="95"/>
      <c r="AI968" s="95"/>
      <c r="AJ968" s="95"/>
      <c r="AK968" s="95"/>
      <c r="AL968" s="95"/>
      <c r="AM968" s="95"/>
      <c r="AN968" s="95"/>
      <c r="AO968" s="95"/>
      <c r="AP968" s="95"/>
      <c r="AQ968" s="95"/>
      <c r="AR968" s="95"/>
      <c r="AS968" s="95"/>
    </row>
    <row r="969">
      <c r="A969" s="575"/>
      <c r="B969" s="337"/>
      <c r="C969" s="337"/>
      <c r="D969" s="337"/>
      <c r="E969" s="337"/>
      <c r="F969" s="337"/>
      <c r="G969" s="337"/>
      <c r="H969" s="337"/>
      <c r="I969" s="337"/>
      <c r="J969" s="337"/>
      <c r="K969" s="337"/>
      <c r="L969" s="337"/>
      <c r="M969" s="337"/>
      <c r="N969" s="337"/>
      <c r="O969" s="337"/>
      <c r="P969" s="337"/>
      <c r="Q969" s="337"/>
      <c r="R969" s="337"/>
      <c r="S969" s="337"/>
      <c r="T969" s="337"/>
      <c r="U969" s="337"/>
      <c r="V969" s="337"/>
      <c r="W969" s="95"/>
      <c r="X969" s="95"/>
      <c r="Y969" s="95"/>
      <c r="Z969" s="95"/>
      <c r="AA969" s="95"/>
      <c r="AB969" s="95"/>
      <c r="AC969" s="95"/>
      <c r="AD969" s="95"/>
      <c r="AE969" s="95"/>
      <c r="AF969" s="95"/>
      <c r="AG969" s="95"/>
      <c r="AH969" s="95"/>
      <c r="AI969" s="95"/>
      <c r="AJ969" s="95"/>
      <c r="AK969" s="95"/>
      <c r="AL969" s="95"/>
      <c r="AM969" s="95"/>
      <c r="AN969" s="95"/>
      <c r="AO969" s="95"/>
      <c r="AP969" s="95"/>
      <c r="AQ969" s="95"/>
      <c r="AR969" s="95"/>
      <c r="AS969" s="95"/>
    </row>
    <row r="970">
      <c r="A970" s="575"/>
      <c r="B970" s="337"/>
      <c r="C970" s="337"/>
      <c r="D970" s="337"/>
      <c r="E970" s="337"/>
      <c r="F970" s="337"/>
      <c r="G970" s="337"/>
      <c r="H970" s="337"/>
      <c r="I970" s="337"/>
      <c r="J970" s="337"/>
      <c r="K970" s="337"/>
      <c r="L970" s="337"/>
      <c r="M970" s="337"/>
      <c r="N970" s="337"/>
      <c r="O970" s="337"/>
      <c r="P970" s="337"/>
      <c r="Q970" s="337"/>
      <c r="R970" s="337"/>
      <c r="S970" s="337"/>
      <c r="T970" s="337"/>
      <c r="U970" s="337"/>
      <c r="V970" s="337"/>
      <c r="W970" s="95"/>
      <c r="X970" s="95"/>
      <c r="Y970" s="95"/>
      <c r="Z970" s="95"/>
      <c r="AA970" s="95"/>
      <c r="AB970" s="95"/>
      <c r="AC970" s="95"/>
      <c r="AD970" s="95"/>
      <c r="AE970" s="95"/>
      <c r="AF970" s="95"/>
      <c r="AG970" s="95"/>
      <c r="AH970" s="95"/>
      <c r="AI970" s="95"/>
      <c r="AJ970" s="95"/>
      <c r="AK970" s="95"/>
      <c r="AL970" s="95"/>
      <c r="AM970" s="95"/>
      <c r="AN970" s="95"/>
      <c r="AO970" s="95"/>
      <c r="AP970" s="95"/>
      <c r="AQ970" s="95"/>
      <c r="AR970" s="95"/>
      <c r="AS970" s="95"/>
    </row>
    <row r="971">
      <c r="A971" s="575"/>
      <c r="B971" s="337"/>
      <c r="C971" s="337"/>
      <c r="D971" s="337"/>
      <c r="E971" s="337"/>
      <c r="F971" s="337"/>
      <c r="G971" s="337"/>
      <c r="H971" s="337"/>
      <c r="I971" s="337"/>
      <c r="J971" s="337"/>
      <c r="K971" s="337"/>
      <c r="L971" s="337"/>
      <c r="M971" s="337"/>
      <c r="N971" s="337"/>
      <c r="O971" s="337"/>
      <c r="P971" s="337"/>
      <c r="Q971" s="337"/>
      <c r="R971" s="337"/>
      <c r="S971" s="337"/>
      <c r="T971" s="337"/>
      <c r="U971" s="337"/>
      <c r="V971" s="337"/>
      <c r="W971" s="95"/>
      <c r="X971" s="95"/>
      <c r="Y971" s="95"/>
      <c r="Z971" s="95"/>
      <c r="AA971" s="95"/>
      <c r="AB971" s="95"/>
      <c r="AC971" s="95"/>
      <c r="AD971" s="95"/>
      <c r="AE971" s="95"/>
      <c r="AF971" s="95"/>
      <c r="AG971" s="95"/>
      <c r="AH971" s="95"/>
      <c r="AI971" s="95"/>
      <c r="AJ971" s="95"/>
      <c r="AK971" s="95"/>
      <c r="AL971" s="95"/>
      <c r="AM971" s="95"/>
      <c r="AN971" s="95"/>
      <c r="AO971" s="95"/>
      <c r="AP971" s="95"/>
      <c r="AQ971" s="95"/>
      <c r="AR971" s="95"/>
      <c r="AS971" s="95"/>
    </row>
    <row r="972">
      <c r="A972" s="575"/>
      <c r="B972" s="337"/>
      <c r="C972" s="337"/>
      <c r="D972" s="337"/>
      <c r="E972" s="337"/>
      <c r="F972" s="337"/>
      <c r="G972" s="337"/>
      <c r="H972" s="337"/>
      <c r="I972" s="337"/>
      <c r="J972" s="337"/>
      <c r="K972" s="337"/>
      <c r="L972" s="337"/>
      <c r="M972" s="337"/>
      <c r="N972" s="337"/>
      <c r="O972" s="337"/>
      <c r="P972" s="337"/>
      <c r="Q972" s="337"/>
      <c r="R972" s="337"/>
      <c r="S972" s="337"/>
      <c r="T972" s="337"/>
      <c r="U972" s="337"/>
      <c r="V972" s="337"/>
      <c r="W972" s="95"/>
      <c r="X972" s="95"/>
      <c r="Y972" s="95"/>
      <c r="Z972" s="95"/>
      <c r="AA972" s="95"/>
      <c r="AB972" s="95"/>
      <c r="AC972" s="95"/>
      <c r="AD972" s="95"/>
      <c r="AE972" s="95"/>
      <c r="AF972" s="95"/>
      <c r="AG972" s="95"/>
      <c r="AH972" s="95"/>
      <c r="AI972" s="95"/>
      <c r="AJ972" s="95"/>
      <c r="AK972" s="95"/>
      <c r="AL972" s="95"/>
      <c r="AM972" s="95"/>
      <c r="AN972" s="95"/>
      <c r="AO972" s="95"/>
      <c r="AP972" s="95"/>
      <c r="AQ972" s="95"/>
      <c r="AR972" s="95"/>
      <c r="AS972" s="95"/>
    </row>
    <row r="973">
      <c r="A973" s="575"/>
      <c r="B973" s="337"/>
      <c r="C973" s="337"/>
      <c r="D973" s="337"/>
      <c r="E973" s="337"/>
      <c r="F973" s="337"/>
      <c r="G973" s="337"/>
      <c r="H973" s="337"/>
      <c r="I973" s="337"/>
      <c r="J973" s="337"/>
      <c r="K973" s="337"/>
      <c r="L973" s="337"/>
      <c r="M973" s="337"/>
      <c r="N973" s="337"/>
      <c r="O973" s="337"/>
      <c r="P973" s="337"/>
      <c r="Q973" s="337"/>
      <c r="R973" s="337"/>
      <c r="S973" s="337"/>
      <c r="T973" s="337"/>
      <c r="U973" s="337"/>
      <c r="V973" s="337"/>
      <c r="W973" s="95"/>
      <c r="X973" s="95"/>
      <c r="Y973" s="95"/>
      <c r="Z973" s="95"/>
      <c r="AA973" s="95"/>
      <c r="AB973" s="95"/>
      <c r="AC973" s="95"/>
      <c r="AD973" s="95"/>
      <c r="AE973" s="95"/>
      <c r="AF973" s="95"/>
      <c r="AG973" s="95"/>
      <c r="AH973" s="95"/>
      <c r="AI973" s="95"/>
      <c r="AJ973" s="95"/>
      <c r="AK973" s="95"/>
      <c r="AL973" s="95"/>
      <c r="AM973" s="95"/>
      <c r="AN973" s="95"/>
      <c r="AO973" s="95"/>
      <c r="AP973" s="95"/>
      <c r="AQ973" s="95"/>
      <c r="AR973" s="95"/>
      <c r="AS973" s="95"/>
    </row>
    <row r="974">
      <c r="A974" s="575"/>
      <c r="B974" s="337"/>
      <c r="C974" s="337"/>
      <c r="D974" s="337"/>
      <c r="E974" s="337"/>
      <c r="F974" s="337"/>
      <c r="G974" s="337"/>
      <c r="H974" s="337"/>
      <c r="I974" s="337"/>
      <c r="J974" s="337"/>
      <c r="K974" s="337"/>
      <c r="L974" s="337"/>
      <c r="M974" s="337"/>
      <c r="N974" s="337"/>
      <c r="O974" s="337"/>
      <c r="P974" s="337"/>
      <c r="Q974" s="337"/>
      <c r="R974" s="337"/>
      <c r="S974" s="337"/>
      <c r="T974" s="337"/>
      <c r="U974" s="337"/>
      <c r="V974" s="337"/>
      <c r="W974" s="95"/>
      <c r="X974" s="95"/>
      <c r="Y974" s="95"/>
      <c r="Z974" s="95"/>
      <c r="AA974" s="95"/>
      <c r="AB974" s="95"/>
      <c r="AC974" s="95"/>
      <c r="AD974" s="95"/>
      <c r="AE974" s="95"/>
      <c r="AF974" s="95"/>
      <c r="AG974" s="95"/>
      <c r="AH974" s="95"/>
      <c r="AI974" s="95"/>
      <c r="AJ974" s="95"/>
      <c r="AK974" s="95"/>
      <c r="AL974" s="95"/>
      <c r="AM974" s="95"/>
      <c r="AN974" s="95"/>
      <c r="AO974" s="95"/>
      <c r="AP974" s="95"/>
      <c r="AQ974" s="95"/>
      <c r="AR974" s="95"/>
      <c r="AS974" s="95"/>
    </row>
    <row r="975">
      <c r="A975" s="575"/>
      <c r="B975" s="337"/>
      <c r="C975" s="337"/>
      <c r="D975" s="337"/>
      <c r="E975" s="337"/>
      <c r="F975" s="337"/>
      <c r="G975" s="337"/>
      <c r="H975" s="337"/>
      <c r="I975" s="337"/>
      <c r="J975" s="337"/>
      <c r="K975" s="337"/>
      <c r="L975" s="337"/>
      <c r="M975" s="337"/>
      <c r="N975" s="337"/>
      <c r="O975" s="337"/>
      <c r="P975" s="337"/>
      <c r="Q975" s="337"/>
      <c r="R975" s="337"/>
      <c r="S975" s="337"/>
      <c r="T975" s="337"/>
      <c r="U975" s="337"/>
      <c r="V975" s="337"/>
      <c r="W975" s="95"/>
      <c r="X975" s="95"/>
      <c r="Y975" s="95"/>
      <c r="Z975" s="95"/>
      <c r="AA975" s="95"/>
      <c r="AB975" s="95"/>
      <c r="AC975" s="95"/>
      <c r="AD975" s="95"/>
      <c r="AE975" s="95"/>
      <c r="AF975" s="95"/>
      <c r="AG975" s="95"/>
      <c r="AH975" s="95"/>
      <c r="AI975" s="95"/>
      <c r="AJ975" s="95"/>
      <c r="AK975" s="95"/>
      <c r="AL975" s="95"/>
      <c r="AM975" s="95"/>
      <c r="AN975" s="95"/>
      <c r="AO975" s="95"/>
      <c r="AP975" s="95"/>
      <c r="AQ975" s="95"/>
      <c r="AR975" s="95"/>
      <c r="AS975" s="95"/>
    </row>
    <row r="976">
      <c r="A976" s="575"/>
      <c r="B976" s="337"/>
      <c r="C976" s="337"/>
      <c r="D976" s="337"/>
      <c r="E976" s="337"/>
      <c r="F976" s="337"/>
      <c r="G976" s="337"/>
      <c r="H976" s="337"/>
      <c r="I976" s="337"/>
      <c r="J976" s="337"/>
      <c r="K976" s="337"/>
      <c r="L976" s="337"/>
      <c r="M976" s="337"/>
      <c r="N976" s="337"/>
      <c r="O976" s="337"/>
      <c r="P976" s="337"/>
      <c r="Q976" s="337"/>
      <c r="R976" s="337"/>
      <c r="S976" s="337"/>
      <c r="T976" s="337"/>
      <c r="U976" s="337"/>
      <c r="V976" s="337"/>
      <c r="W976" s="95"/>
      <c r="X976" s="95"/>
      <c r="Y976" s="95"/>
      <c r="Z976" s="95"/>
      <c r="AA976" s="95"/>
      <c r="AB976" s="95"/>
      <c r="AC976" s="95"/>
      <c r="AD976" s="95"/>
      <c r="AE976" s="95"/>
      <c r="AF976" s="95"/>
      <c r="AG976" s="95"/>
      <c r="AH976" s="95"/>
      <c r="AI976" s="95"/>
      <c r="AJ976" s="95"/>
      <c r="AK976" s="95"/>
      <c r="AL976" s="95"/>
      <c r="AM976" s="95"/>
      <c r="AN976" s="95"/>
      <c r="AO976" s="95"/>
      <c r="AP976" s="95"/>
      <c r="AQ976" s="95"/>
      <c r="AR976" s="95"/>
      <c r="AS976" s="95"/>
    </row>
    <row r="977">
      <c r="A977" s="575"/>
      <c r="B977" s="337"/>
      <c r="C977" s="337"/>
      <c r="D977" s="337"/>
      <c r="E977" s="337"/>
      <c r="F977" s="337"/>
      <c r="G977" s="337"/>
      <c r="H977" s="337"/>
      <c r="I977" s="337"/>
      <c r="J977" s="337"/>
      <c r="K977" s="337"/>
      <c r="L977" s="337"/>
      <c r="M977" s="337"/>
      <c r="N977" s="337"/>
      <c r="O977" s="337"/>
      <c r="P977" s="337"/>
      <c r="Q977" s="337"/>
      <c r="R977" s="337"/>
      <c r="S977" s="337"/>
      <c r="T977" s="337"/>
      <c r="U977" s="337"/>
      <c r="V977" s="337"/>
      <c r="W977" s="95"/>
      <c r="X977" s="95"/>
      <c r="Y977" s="95"/>
      <c r="Z977" s="95"/>
      <c r="AA977" s="95"/>
      <c r="AB977" s="95"/>
      <c r="AC977" s="95"/>
      <c r="AD977" s="95"/>
      <c r="AE977" s="95"/>
      <c r="AF977" s="95"/>
      <c r="AG977" s="95"/>
      <c r="AH977" s="95"/>
      <c r="AI977" s="95"/>
      <c r="AJ977" s="95"/>
      <c r="AK977" s="95"/>
      <c r="AL977" s="95"/>
      <c r="AM977" s="95"/>
      <c r="AN977" s="95"/>
      <c r="AO977" s="95"/>
      <c r="AP977" s="95"/>
      <c r="AQ977" s="95"/>
      <c r="AR977" s="95"/>
      <c r="AS977" s="95"/>
    </row>
    <row r="978">
      <c r="A978" s="575"/>
      <c r="B978" s="337"/>
      <c r="C978" s="337"/>
      <c r="D978" s="337"/>
      <c r="E978" s="337"/>
      <c r="F978" s="337"/>
      <c r="G978" s="337"/>
      <c r="H978" s="337"/>
      <c r="I978" s="337"/>
      <c r="J978" s="337"/>
      <c r="K978" s="337"/>
      <c r="L978" s="337"/>
      <c r="M978" s="337"/>
      <c r="N978" s="337"/>
      <c r="O978" s="337"/>
      <c r="P978" s="337"/>
      <c r="Q978" s="337"/>
      <c r="R978" s="337"/>
      <c r="S978" s="337"/>
      <c r="T978" s="337"/>
      <c r="U978" s="337"/>
      <c r="V978" s="337"/>
      <c r="W978" s="95"/>
      <c r="X978" s="95"/>
      <c r="Y978" s="95"/>
      <c r="Z978" s="95"/>
      <c r="AA978" s="95"/>
      <c r="AB978" s="95"/>
      <c r="AC978" s="95"/>
      <c r="AD978" s="95"/>
      <c r="AE978" s="95"/>
      <c r="AF978" s="95"/>
      <c r="AG978" s="95"/>
      <c r="AH978" s="95"/>
      <c r="AI978" s="95"/>
      <c r="AJ978" s="95"/>
      <c r="AK978" s="95"/>
      <c r="AL978" s="95"/>
      <c r="AM978" s="95"/>
      <c r="AN978" s="95"/>
      <c r="AO978" s="95"/>
      <c r="AP978" s="95"/>
      <c r="AQ978" s="95"/>
      <c r="AR978" s="95"/>
      <c r="AS978" s="95"/>
    </row>
    <row r="979">
      <c r="A979" s="575"/>
      <c r="B979" s="337"/>
      <c r="C979" s="337"/>
      <c r="D979" s="337"/>
      <c r="E979" s="337"/>
      <c r="F979" s="337"/>
      <c r="G979" s="337"/>
      <c r="H979" s="337"/>
      <c r="I979" s="337"/>
      <c r="J979" s="337"/>
      <c r="K979" s="337"/>
      <c r="L979" s="337"/>
      <c r="M979" s="337"/>
      <c r="N979" s="337"/>
      <c r="O979" s="337"/>
      <c r="P979" s="337"/>
      <c r="Q979" s="337"/>
      <c r="R979" s="337"/>
      <c r="S979" s="337"/>
      <c r="T979" s="337"/>
      <c r="U979" s="337"/>
      <c r="V979" s="337"/>
      <c r="W979" s="95"/>
      <c r="X979" s="95"/>
      <c r="Y979" s="95"/>
      <c r="Z979" s="95"/>
      <c r="AA979" s="95"/>
      <c r="AB979" s="95"/>
      <c r="AC979" s="95"/>
      <c r="AD979" s="95"/>
      <c r="AE979" s="95"/>
      <c r="AF979" s="95"/>
      <c r="AG979" s="95"/>
      <c r="AH979" s="95"/>
      <c r="AI979" s="95"/>
      <c r="AJ979" s="95"/>
      <c r="AK979" s="95"/>
      <c r="AL979" s="95"/>
      <c r="AM979" s="95"/>
      <c r="AN979" s="95"/>
      <c r="AO979" s="95"/>
      <c r="AP979" s="95"/>
      <c r="AQ979" s="95"/>
      <c r="AR979" s="95"/>
      <c r="AS979" s="95"/>
    </row>
    <row r="980">
      <c r="A980" s="575"/>
      <c r="B980" s="337"/>
      <c r="C980" s="337"/>
      <c r="D980" s="337"/>
      <c r="E980" s="337"/>
      <c r="F980" s="337"/>
      <c r="G980" s="337"/>
      <c r="H980" s="337"/>
      <c r="I980" s="337"/>
      <c r="J980" s="337"/>
      <c r="K980" s="337"/>
      <c r="L980" s="337"/>
      <c r="M980" s="337"/>
      <c r="N980" s="337"/>
      <c r="O980" s="337"/>
      <c r="P980" s="337"/>
      <c r="Q980" s="337"/>
      <c r="R980" s="337"/>
      <c r="S980" s="337"/>
      <c r="T980" s="337"/>
      <c r="U980" s="337"/>
      <c r="V980" s="337"/>
      <c r="W980" s="95"/>
      <c r="X980" s="95"/>
      <c r="Y980" s="95"/>
      <c r="Z980" s="95"/>
      <c r="AA980" s="95"/>
      <c r="AB980" s="95"/>
      <c r="AC980" s="95"/>
      <c r="AD980" s="95"/>
      <c r="AE980" s="95"/>
      <c r="AF980" s="95"/>
      <c r="AG980" s="95"/>
      <c r="AH980" s="95"/>
      <c r="AI980" s="95"/>
      <c r="AJ980" s="95"/>
      <c r="AK980" s="95"/>
      <c r="AL980" s="95"/>
      <c r="AM980" s="95"/>
      <c r="AN980" s="95"/>
      <c r="AO980" s="95"/>
      <c r="AP980" s="95"/>
      <c r="AQ980" s="95"/>
      <c r="AR980" s="95"/>
      <c r="AS980" s="95"/>
    </row>
    <row r="981">
      <c r="A981" s="575"/>
      <c r="B981" s="337"/>
      <c r="C981" s="337"/>
      <c r="D981" s="337"/>
      <c r="E981" s="337"/>
      <c r="F981" s="337"/>
      <c r="G981" s="337"/>
      <c r="H981" s="337"/>
      <c r="I981" s="337"/>
      <c r="J981" s="337"/>
      <c r="K981" s="337"/>
      <c r="L981" s="337"/>
      <c r="M981" s="337"/>
      <c r="N981" s="337"/>
      <c r="O981" s="337"/>
      <c r="P981" s="337"/>
      <c r="Q981" s="337"/>
      <c r="R981" s="337"/>
      <c r="S981" s="337"/>
      <c r="T981" s="337"/>
      <c r="U981" s="337"/>
      <c r="V981" s="337"/>
      <c r="W981" s="95"/>
      <c r="X981" s="95"/>
      <c r="Y981" s="95"/>
      <c r="Z981" s="95"/>
      <c r="AA981" s="95"/>
      <c r="AB981" s="95"/>
      <c r="AC981" s="95"/>
      <c r="AD981" s="95"/>
      <c r="AE981" s="95"/>
      <c r="AF981" s="95"/>
      <c r="AG981" s="95"/>
      <c r="AH981" s="95"/>
      <c r="AI981" s="95"/>
      <c r="AJ981" s="95"/>
      <c r="AK981" s="95"/>
      <c r="AL981" s="95"/>
      <c r="AM981" s="95"/>
      <c r="AN981" s="95"/>
      <c r="AO981" s="95"/>
      <c r="AP981" s="95"/>
      <c r="AQ981" s="95"/>
      <c r="AR981" s="95"/>
      <c r="AS981" s="95"/>
    </row>
    <row r="982">
      <c r="A982" s="575"/>
      <c r="B982" s="337"/>
      <c r="C982" s="337"/>
      <c r="D982" s="337"/>
      <c r="E982" s="337"/>
      <c r="F982" s="337"/>
      <c r="G982" s="337"/>
      <c r="H982" s="337"/>
      <c r="I982" s="337"/>
      <c r="J982" s="337"/>
      <c r="K982" s="337"/>
      <c r="L982" s="337"/>
      <c r="M982" s="337"/>
      <c r="N982" s="337"/>
      <c r="O982" s="337"/>
      <c r="P982" s="337"/>
      <c r="Q982" s="337"/>
      <c r="R982" s="337"/>
      <c r="S982" s="337"/>
      <c r="T982" s="337"/>
      <c r="U982" s="337"/>
      <c r="V982" s="337"/>
      <c r="W982" s="95"/>
      <c r="X982" s="95"/>
      <c r="Y982" s="95"/>
      <c r="Z982" s="95"/>
      <c r="AA982" s="95"/>
      <c r="AB982" s="95"/>
      <c r="AC982" s="95"/>
      <c r="AD982" s="95"/>
      <c r="AE982" s="95"/>
      <c r="AF982" s="95"/>
      <c r="AG982" s="95"/>
      <c r="AH982" s="95"/>
      <c r="AI982" s="95"/>
      <c r="AJ982" s="95"/>
      <c r="AK982" s="95"/>
      <c r="AL982" s="95"/>
      <c r="AM982" s="95"/>
      <c r="AN982" s="95"/>
      <c r="AO982" s="95"/>
      <c r="AP982" s="95"/>
      <c r="AQ982" s="95"/>
      <c r="AR982" s="95"/>
      <c r="AS982" s="95"/>
    </row>
    <row r="983">
      <c r="A983" s="575"/>
      <c r="B983" s="337"/>
      <c r="C983" s="337"/>
      <c r="D983" s="337"/>
      <c r="E983" s="337"/>
      <c r="F983" s="337"/>
      <c r="G983" s="337"/>
      <c r="H983" s="337"/>
      <c r="I983" s="337"/>
      <c r="J983" s="337"/>
      <c r="K983" s="337"/>
      <c r="L983" s="337"/>
      <c r="M983" s="337"/>
      <c r="N983" s="337"/>
      <c r="O983" s="337"/>
      <c r="P983" s="337"/>
      <c r="Q983" s="337"/>
      <c r="R983" s="337"/>
      <c r="S983" s="337"/>
      <c r="T983" s="337"/>
      <c r="U983" s="337"/>
      <c r="V983" s="337"/>
      <c r="W983" s="95"/>
      <c r="X983" s="95"/>
      <c r="Y983" s="95"/>
      <c r="Z983" s="95"/>
      <c r="AA983" s="95"/>
      <c r="AB983" s="95"/>
      <c r="AC983" s="95"/>
      <c r="AD983" s="95"/>
      <c r="AE983" s="95"/>
      <c r="AF983" s="95"/>
      <c r="AG983" s="95"/>
      <c r="AH983" s="95"/>
      <c r="AI983" s="95"/>
      <c r="AJ983" s="95"/>
      <c r="AK983" s="95"/>
      <c r="AL983" s="95"/>
      <c r="AM983" s="95"/>
      <c r="AN983" s="95"/>
      <c r="AO983" s="95"/>
      <c r="AP983" s="95"/>
      <c r="AQ983" s="95"/>
      <c r="AR983" s="95"/>
      <c r="AS983" s="95"/>
    </row>
    <row r="984">
      <c r="A984" s="575"/>
      <c r="B984" s="337"/>
      <c r="C984" s="337"/>
      <c r="D984" s="337"/>
      <c r="E984" s="337"/>
      <c r="F984" s="337"/>
      <c r="G984" s="337"/>
      <c r="H984" s="337"/>
      <c r="I984" s="337"/>
      <c r="J984" s="337"/>
      <c r="K984" s="337"/>
      <c r="L984" s="337"/>
      <c r="M984" s="337"/>
      <c r="N984" s="337"/>
      <c r="O984" s="337"/>
      <c r="P984" s="337"/>
      <c r="Q984" s="337"/>
      <c r="R984" s="337"/>
      <c r="S984" s="337"/>
      <c r="T984" s="337"/>
      <c r="U984" s="337"/>
      <c r="V984" s="337"/>
      <c r="W984" s="95"/>
      <c r="X984" s="95"/>
      <c r="Y984" s="95"/>
      <c r="Z984" s="95"/>
      <c r="AA984" s="95"/>
      <c r="AB984" s="95"/>
      <c r="AC984" s="95"/>
      <c r="AD984" s="95"/>
      <c r="AE984" s="95"/>
      <c r="AF984" s="95"/>
      <c r="AG984" s="95"/>
      <c r="AH984" s="95"/>
      <c r="AI984" s="95"/>
      <c r="AJ984" s="95"/>
      <c r="AK984" s="95"/>
      <c r="AL984" s="95"/>
      <c r="AM984" s="95"/>
      <c r="AN984" s="95"/>
      <c r="AO984" s="95"/>
      <c r="AP984" s="95"/>
      <c r="AQ984" s="95"/>
      <c r="AR984" s="95"/>
      <c r="AS984" s="95"/>
    </row>
    <row r="985">
      <c r="A985" s="575"/>
      <c r="B985" s="337"/>
      <c r="C985" s="337"/>
      <c r="D985" s="337"/>
      <c r="E985" s="337"/>
      <c r="F985" s="337"/>
      <c r="G985" s="337"/>
      <c r="H985" s="337"/>
      <c r="I985" s="337"/>
      <c r="J985" s="337"/>
      <c r="K985" s="337"/>
      <c r="L985" s="337"/>
      <c r="M985" s="337"/>
      <c r="N985" s="337"/>
      <c r="O985" s="337"/>
      <c r="P985" s="337"/>
      <c r="Q985" s="337"/>
      <c r="R985" s="337"/>
      <c r="S985" s="337"/>
      <c r="T985" s="337"/>
      <c r="U985" s="337"/>
      <c r="V985" s="337"/>
      <c r="W985" s="95"/>
      <c r="X985" s="95"/>
      <c r="Y985" s="95"/>
      <c r="Z985" s="95"/>
      <c r="AA985" s="95"/>
      <c r="AB985" s="95"/>
      <c r="AC985" s="95"/>
      <c r="AD985" s="95"/>
      <c r="AE985" s="95"/>
      <c r="AF985" s="95"/>
      <c r="AG985" s="95"/>
      <c r="AH985" s="95"/>
      <c r="AI985" s="95"/>
      <c r="AJ985" s="95"/>
      <c r="AK985" s="95"/>
      <c r="AL985" s="95"/>
      <c r="AM985" s="95"/>
      <c r="AN985" s="95"/>
      <c r="AO985" s="95"/>
      <c r="AP985" s="95"/>
      <c r="AQ985" s="95"/>
      <c r="AR985" s="95"/>
      <c r="AS985" s="95"/>
    </row>
    <row r="986">
      <c r="A986" s="575"/>
      <c r="B986" s="337"/>
      <c r="C986" s="337"/>
      <c r="D986" s="337"/>
      <c r="E986" s="337"/>
      <c r="F986" s="337"/>
      <c r="G986" s="337"/>
      <c r="H986" s="337"/>
      <c r="I986" s="337"/>
      <c r="J986" s="337"/>
      <c r="K986" s="337"/>
      <c r="L986" s="337"/>
      <c r="M986" s="337"/>
      <c r="N986" s="337"/>
      <c r="O986" s="337"/>
      <c r="P986" s="337"/>
      <c r="Q986" s="337"/>
      <c r="R986" s="337"/>
      <c r="S986" s="337"/>
      <c r="T986" s="337"/>
      <c r="U986" s="337"/>
      <c r="V986" s="337"/>
      <c r="W986" s="95"/>
      <c r="X986" s="95"/>
      <c r="Y986" s="95"/>
      <c r="Z986" s="95"/>
      <c r="AA986" s="95"/>
      <c r="AB986" s="95"/>
      <c r="AC986" s="95"/>
      <c r="AD986" s="95"/>
      <c r="AE986" s="95"/>
      <c r="AF986" s="95"/>
      <c r="AG986" s="95"/>
      <c r="AH986" s="95"/>
      <c r="AI986" s="95"/>
      <c r="AJ986" s="95"/>
      <c r="AK986" s="95"/>
      <c r="AL986" s="95"/>
      <c r="AM986" s="95"/>
      <c r="AN986" s="95"/>
      <c r="AO986" s="95"/>
      <c r="AP986" s="95"/>
      <c r="AQ986" s="95"/>
      <c r="AR986" s="95"/>
      <c r="AS986" s="95"/>
    </row>
    <row r="987">
      <c r="A987" s="575"/>
      <c r="B987" s="337"/>
      <c r="C987" s="337"/>
      <c r="D987" s="337"/>
      <c r="E987" s="337"/>
      <c r="F987" s="337"/>
      <c r="G987" s="337"/>
      <c r="H987" s="337"/>
      <c r="I987" s="337"/>
      <c r="J987" s="337"/>
      <c r="K987" s="337"/>
      <c r="L987" s="337"/>
      <c r="M987" s="337"/>
      <c r="N987" s="337"/>
      <c r="O987" s="337"/>
      <c r="P987" s="337"/>
      <c r="Q987" s="337"/>
      <c r="R987" s="337"/>
      <c r="S987" s="337"/>
      <c r="T987" s="337"/>
      <c r="U987" s="337"/>
      <c r="V987" s="337"/>
      <c r="W987" s="95"/>
      <c r="X987" s="95"/>
      <c r="Y987" s="95"/>
      <c r="Z987" s="95"/>
      <c r="AA987" s="95"/>
      <c r="AB987" s="95"/>
      <c r="AC987" s="95"/>
      <c r="AD987" s="95"/>
      <c r="AE987" s="95"/>
      <c r="AF987" s="95"/>
      <c r="AG987" s="95"/>
      <c r="AH987" s="95"/>
      <c r="AI987" s="95"/>
      <c r="AJ987" s="95"/>
      <c r="AK987" s="95"/>
      <c r="AL987" s="95"/>
      <c r="AM987" s="95"/>
      <c r="AN987" s="95"/>
      <c r="AO987" s="95"/>
      <c r="AP987" s="95"/>
      <c r="AQ987" s="95"/>
      <c r="AR987" s="95"/>
      <c r="AS987" s="95"/>
    </row>
    <row r="988">
      <c r="A988" s="575"/>
      <c r="B988" s="337"/>
      <c r="C988" s="337"/>
      <c r="D988" s="337"/>
      <c r="E988" s="337"/>
      <c r="F988" s="337"/>
      <c r="G988" s="337"/>
      <c r="H988" s="337"/>
      <c r="I988" s="337"/>
      <c r="J988" s="337"/>
      <c r="K988" s="337"/>
      <c r="L988" s="337"/>
      <c r="M988" s="337"/>
      <c r="N988" s="337"/>
      <c r="O988" s="337"/>
      <c r="P988" s="337"/>
      <c r="Q988" s="337"/>
      <c r="R988" s="337"/>
      <c r="S988" s="337"/>
      <c r="T988" s="337"/>
      <c r="U988" s="337"/>
      <c r="V988" s="337"/>
      <c r="W988" s="95"/>
      <c r="X988" s="95"/>
      <c r="Y988" s="95"/>
      <c r="Z988" s="95"/>
      <c r="AA988" s="95"/>
      <c r="AB988" s="95"/>
      <c r="AC988" s="95"/>
      <c r="AD988" s="95"/>
      <c r="AE988" s="95"/>
      <c r="AF988" s="95"/>
      <c r="AG988" s="95"/>
      <c r="AH988" s="95"/>
      <c r="AI988" s="95"/>
      <c r="AJ988" s="95"/>
      <c r="AK988" s="95"/>
      <c r="AL988" s="95"/>
      <c r="AM988" s="95"/>
      <c r="AN988" s="95"/>
      <c r="AO988" s="95"/>
      <c r="AP988" s="95"/>
      <c r="AQ988" s="95"/>
      <c r="AR988" s="95"/>
      <c r="AS988" s="95"/>
    </row>
    <row r="989">
      <c r="A989" s="575"/>
      <c r="B989" s="337"/>
      <c r="C989" s="337"/>
      <c r="D989" s="337"/>
      <c r="E989" s="337"/>
      <c r="F989" s="337"/>
      <c r="G989" s="337"/>
      <c r="H989" s="337"/>
      <c r="I989" s="337"/>
      <c r="J989" s="337"/>
      <c r="K989" s="337"/>
      <c r="L989" s="337"/>
      <c r="M989" s="337"/>
      <c r="N989" s="337"/>
      <c r="O989" s="337"/>
      <c r="P989" s="337"/>
      <c r="Q989" s="337"/>
      <c r="R989" s="337"/>
      <c r="S989" s="337"/>
      <c r="T989" s="337"/>
      <c r="U989" s="337"/>
      <c r="V989" s="337"/>
      <c r="W989" s="95"/>
      <c r="X989" s="95"/>
      <c r="Y989" s="95"/>
      <c r="Z989" s="95"/>
      <c r="AA989" s="95"/>
      <c r="AB989" s="95"/>
      <c r="AC989" s="95"/>
      <c r="AD989" s="95"/>
      <c r="AE989" s="95"/>
      <c r="AF989" s="95"/>
      <c r="AG989" s="95"/>
      <c r="AH989" s="95"/>
      <c r="AI989" s="95"/>
      <c r="AJ989" s="95"/>
      <c r="AK989" s="95"/>
      <c r="AL989" s="95"/>
      <c r="AM989" s="95"/>
      <c r="AN989" s="95"/>
      <c r="AO989" s="95"/>
      <c r="AP989" s="95"/>
      <c r="AQ989" s="95"/>
      <c r="AR989" s="95"/>
      <c r="AS989" s="95"/>
    </row>
    <row r="990">
      <c r="A990" s="575"/>
      <c r="B990" s="337"/>
      <c r="C990" s="337"/>
      <c r="D990" s="337"/>
      <c r="E990" s="337"/>
      <c r="F990" s="337"/>
      <c r="G990" s="337"/>
      <c r="H990" s="337"/>
      <c r="I990" s="337"/>
      <c r="J990" s="337"/>
      <c r="K990" s="337"/>
      <c r="L990" s="337"/>
      <c r="M990" s="337"/>
      <c r="N990" s="337"/>
      <c r="O990" s="337"/>
      <c r="P990" s="337"/>
      <c r="Q990" s="337"/>
      <c r="R990" s="337"/>
      <c r="S990" s="337"/>
      <c r="T990" s="337"/>
      <c r="U990" s="337"/>
      <c r="V990" s="337"/>
      <c r="W990" s="95"/>
      <c r="X990" s="95"/>
      <c r="Y990" s="95"/>
      <c r="Z990" s="95"/>
      <c r="AA990" s="95"/>
      <c r="AB990" s="95"/>
      <c r="AC990" s="95"/>
      <c r="AD990" s="95"/>
      <c r="AE990" s="95"/>
      <c r="AF990" s="95"/>
      <c r="AG990" s="95"/>
      <c r="AH990" s="95"/>
      <c r="AI990" s="95"/>
      <c r="AJ990" s="95"/>
      <c r="AK990" s="95"/>
      <c r="AL990" s="95"/>
      <c r="AM990" s="95"/>
      <c r="AN990" s="95"/>
      <c r="AO990" s="95"/>
      <c r="AP990" s="95"/>
      <c r="AQ990" s="95"/>
      <c r="AR990" s="95"/>
      <c r="AS990" s="95"/>
    </row>
    <row r="991">
      <c r="A991" s="575"/>
      <c r="B991" s="337"/>
      <c r="C991" s="337"/>
      <c r="D991" s="337"/>
      <c r="E991" s="337"/>
      <c r="F991" s="337"/>
      <c r="G991" s="337"/>
      <c r="H991" s="337"/>
      <c r="I991" s="337"/>
      <c r="J991" s="337"/>
      <c r="K991" s="337"/>
      <c r="L991" s="337"/>
      <c r="M991" s="337"/>
      <c r="N991" s="337"/>
      <c r="O991" s="337"/>
      <c r="P991" s="337"/>
      <c r="Q991" s="337"/>
      <c r="R991" s="337"/>
      <c r="S991" s="337"/>
      <c r="T991" s="337"/>
      <c r="U991" s="337"/>
      <c r="V991" s="337"/>
      <c r="W991" s="95"/>
      <c r="X991" s="95"/>
      <c r="Y991" s="95"/>
      <c r="Z991" s="95"/>
      <c r="AA991" s="95"/>
      <c r="AB991" s="95"/>
      <c r="AC991" s="95"/>
      <c r="AD991" s="95"/>
      <c r="AE991" s="95"/>
      <c r="AF991" s="95"/>
      <c r="AG991" s="95"/>
      <c r="AH991" s="95"/>
      <c r="AI991" s="95"/>
      <c r="AJ991" s="95"/>
      <c r="AK991" s="95"/>
      <c r="AL991" s="95"/>
      <c r="AM991" s="95"/>
      <c r="AN991" s="95"/>
      <c r="AO991" s="95"/>
      <c r="AP991" s="95"/>
      <c r="AQ991" s="95"/>
      <c r="AR991" s="95"/>
      <c r="AS991" s="95"/>
    </row>
    <row r="992">
      <c r="A992" s="575"/>
      <c r="B992" s="337"/>
      <c r="C992" s="337"/>
      <c r="D992" s="337"/>
      <c r="E992" s="337"/>
      <c r="F992" s="337"/>
      <c r="G992" s="337"/>
      <c r="H992" s="337"/>
      <c r="I992" s="337"/>
      <c r="J992" s="337"/>
      <c r="K992" s="337"/>
      <c r="L992" s="337"/>
      <c r="M992" s="337"/>
      <c r="N992" s="337"/>
      <c r="O992" s="337"/>
      <c r="P992" s="337"/>
      <c r="Q992" s="337"/>
      <c r="R992" s="337"/>
      <c r="S992" s="337"/>
      <c r="T992" s="337"/>
      <c r="U992" s="337"/>
      <c r="V992" s="337"/>
      <c r="W992" s="95"/>
      <c r="X992" s="95"/>
      <c r="Y992" s="95"/>
      <c r="Z992" s="95"/>
      <c r="AA992" s="95"/>
      <c r="AB992" s="95"/>
      <c r="AC992" s="95"/>
      <c r="AD992" s="95"/>
      <c r="AE992" s="95"/>
      <c r="AF992" s="95"/>
      <c r="AG992" s="95"/>
      <c r="AH992" s="95"/>
      <c r="AI992" s="95"/>
      <c r="AJ992" s="95"/>
      <c r="AK992" s="95"/>
      <c r="AL992" s="95"/>
      <c r="AM992" s="95"/>
      <c r="AN992" s="95"/>
      <c r="AO992" s="95"/>
      <c r="AP992" s="95"/>
      <c r="AQ992" s="95"/>
      <c r="AR992" s="95"/>
      <c r="AS992" s="95"/>
    </row>
    <row r="993">
      <c r="A993" s="575"/>
      <c r="B993" s="337"/>
      <c r="C993" s="337"/>
      <c r="D993" s="337"/>
      <c r="E993" s="337"/>
      <c r="F993" s="337"/>
      <c r="G993" s="337"/>
      <c r="H993" s="337"/>
      <c r="I993" s="337"/>
      <c r="J993" s="337"/>
      <c r="K993" s="337"/>
      <c r="L993" s="337"/>
      <c r="M993" s="337"/>
      <c r="N993" s="337"/>
      <c r="O993" s="337"/>
      <c r="P993" s="337"/>
      <c r="Q993" s="337"/>
      <c r="R993" s="337"/>
      <c r="S993" s="337"/>
      <c r="T993" s="337"/>
      <c r="U993" s="337"/>
      <c r="V993" s="337"/>
      <c r="W993" s="95"/>
      <c r="X993" s="95"/>
      <c r="Y993" s="95"/>
      <c r="Z993" s="95"/>
      <c r="AA993" s="95"/>
      <c r="AB993" s="95"/>
      <c r="AC993" s="95"/>
      <c r="AD993" s="95"/>
      <c r="AE993" s="95"/>
      <c r="AF993" s="95"/>
      <c r="AG993" s="95"/>
      <c r="AH993" s="95"/>
      <c r="AI993" s="95"/>
      <c r="AJ993" s="95"/>
      <c r="AK993" s="95"/>
      <c r="AL993" s="95"/>
      <c r="AM993" s="95"/>
      <c r="AN993" s="95"/>
      <c r="AO993" s="95"/>
      <c r="AP993" s="95"/>
      <c r="AQ993" s="95"/>
      <c r="AR993" s="95"/>
      <c r="AS993" s="95"/>
    </row>
    <row r="994">
      <c r="A994" s="575"/>
      <c r="B994" s="337"/>
      <c r="C994" s="337"/>
      <c r="D994" s="337"/>
      <c r="E994" s="337"/>
      <c r="F994" s="337"/>
      <c r="G994" s="337"/>
      <c r="H994" s="337"/>
      <c r="I994" s="337"/>
      <c r="J994" s="337"/>
      <c r="K994" s="337"/>
      <c r="L994" s="337"/>
      <c r="M994" s="337"/>
      <c r="N994" s="337"/>
      <c r="O994" s="337"/>
      <c r="P994" s="337"/>
      <c r="Q994" s="337"/>
      <c r="R994" s="337"/>
      <c r="S994" s="337"/>
      <c r="T994" s="337"/>
      <c r="U994" s="337"/>
      <c r="V994" s="337"/>
      <c r="W994" s="95"/>
      <c r="X994" s="95"/>
      <c r="Y994" s="95"/>
      <c r="Z994" s="95"/>
      <c r="AA994" s="95"/>
      <c r="AB994" s="95"/>
      <c r="AC994" s="95"/>
      <c r="AD994" s="95"/>
      <c r="AE994" s="95"/>
      <c r="AF994" s="95"/>
      <c r="AG994" s="95"/>
      <c r="AH994" s="95"/>
      <c r="AI994" s="95"/>
      <c r="AJ994" s="95"/>
      <c r="AK994" s="95"/>
      <c r="AL994" s="95"/>
      <c r="AM994" s="95"/>
      <c r="AN994" s="95"/>
      <c r="AO994" s="95"/>
      <c r="AP994" s="95"/>
      <c r="AQ994" s="95"/>
      <c r="AR994" s="95"/>
      <c r="AS994" s="95"/>
    </row>
    <row r="995">
      <c r="A995" s="575"/>
      <c r="B995" s="337"/>
      <c r="C995" s="337"/>
      <c r="D995" s="337"/>
      <c r="E995" s="337"/>
      <c r="F995" s="337"/>
      <c r="G995" s="337"/>
      <c r="H995" s="337"/>
      <c r="I995" s="337"/>
      <c r="J995" s="337"/>
      <c r="K995" s="337"/>
      <c r="L995" s="337"/>
      <c r="M995" s="337"/>
      <c r="N995" s="337"/>
      <c r="O995" s="337"/>
      <c r="P995" s="337"/>
      <c r="Q995" s="337"/>
      <c r="R995" s="337"/>
      <c r="S995" s="337"/>
      <c r="T995" s="337"/>
      <c r="U995" s="337"/>
      <c r="V995" s="337"/>
      <c r="W995" s="95"/>
      <c r="X995" s="95"/>
      <c r="Y995" s="95"/>
      <c r="Z995" s="95"/>
      <c r="AA995" s="95"/>
      <c r="AB995" s="95"/>
      <c r="AC995" s="95"/>
      <c r="AD995" s="95"/>
      <c r="AE995" s="95"/>
      <c r="AF995" s="95"/>
      <c r="AG995" s="95"/>
      <c r="AH995" s="95"/>
      <c r="AI995" s="95"/>
      <c r="AJ995" s="95"/>
      <c r="AK995" s="95"/>
      <c r="AL995" s="95"/>
      <c r="AM995" s="95"/>
      <c r="AN995" s="95"/>
      <c r="AO995" s="95"/>
      <c r="AP995" s="95"/>
      <c r="AQ995" s="95"/>
      <c r="AR995" s="95"/>
      <c r="AS995" s="95"/>
    </row>
    <row r="996">
      <c r="A996" s="575"/>
      <c r="B996" s="337"/>
      <c r="C996" s="337"/>
      <c r="D996" s="337"/>
      <c r="E996" s="337"/>
      <c r="F996" s="337"/>
      <c r="G996" s="337"/>
      <c r="H996" s="337"/>
      <c r="I996" s="337"/>
      <c r="J996" s="337"/>
      <c r="K996" s="337"/>
      <c r="L996" s="337"/>
      <c r="M996" s="337"/>
      <c r="N996" s="337"/>
      <c r="O996" s="337"/>
      <c r="P996" s="337"/>
      <c r="Q996" s="337"/>
      <c r="R996" s="337"/>
      <c r="S996" s="337"/>
      <c r="T996" s="337"/>
      <c r="U996" s="337"/>
      <c r="V996" s="337"/>
      <c r="W996" s="95"/>
      <c r="X996" s="95"/>
      <c r="Y996" s="95"/>
      <c r="Z996" s="95"/>
      <c r="AA996" s="95"/>
      <c r="AB996" s="95"/>
      <c r="AC996" s="95"/>
      <c r="AD996" s="95"/>
      <c r="AE996" s="95"/>
      <c r="AF996" s="95"/>
      <c r="AG996" s="95"/>
      <c r="AH996" s="95"/>
      <c r="AI996" s="95"/>
      <c r="AJ996" s="95"/>
      <c r="AK996" s="95"/>
      <c r="AL996" s="95"/>
      <c r="AM996" s="95"/>
      <c r="AN996" s="95"/>
      <c r="AO996" s="95"/>
      <c r="AP996" s="95"/>
      <c r="AQ996" s="95"/>
      <c r="AR996" s="95"/>
      <c r="AS996" s="95"/>
    </row>
    <row r="997">
      <c r="A997" s="575"/>
      <c r="B997" s="337"/>
      <c r="C997" s="337"/>
      <c r="D997" s="337"/>
      <c r="E997" s="337"/>
      <c r="F997" s="337"/>
      <c r="G997" s="337"/>
      <c r="H997" s="337"/>
      <c r="I997" s="337"/>
      <c r="J997" s="337"/>
      <c r="K997" s="337"/>
      <c r="L997" s="337"/>
      <c r="M997" s="337"/>
      <c r="N997" s="337"/>
      <c r="O997" s="337"/>
      <c r="P997" s="337"/>
      <c r="Q997" s="337"/>
      <c r="R997" s="337"/>
      <c r="S997" s="337"/>
      <c r="T997" s="337"/>
      <c r="U997" s="337"/>
      <c r="V997" s="337"/>
      <c r="W997" s="95"/>
      <c r="X997" s="95"/>
      <c r="Y997" s="95"/>
      <c r="Z997" s="95"/>
      <c r="AA997" s="95"/>
      <c r="AB997" s="95"/>
      <c r="AC997" s="95"/>
      <c r="AD997" s="95"/>
      <c r="AE997" s="95"/>
      <c r="AF997" s="95"/>
      <c r="AG997" s="95"/>
      <c r="AH997" s="95"/>
      <c r="AI997" s="95"/>
      <c r="AJ997" s="95"/>
      <c r="AK997" s="95"/>
      <c r="AL997" s="95"/>
      <c r="AM997" s="95"/>
      <c r="AN997" s="95"/>
      <c r="AO997" s="95"/>
      <c r="AP997" s="95"/>
      <c r="AQ997" s="95"/>
      <c r="AR997" s="95"/>
      <c r="AS997" s="95"/>
    </row>
    <row r="998">
      <c r="A998" s="575"/>
      <c r="B998" s="337"/>
      <c r="C998" s="337"/>
      <c r="D998" s="337"/>
      <c r="E998" s="337"/>
      <c r="F998" s="337"/>
      <c r="G998" s="337"/>
      <c r="H998" s="337"/>
      <c r="I998" s="337"/>
      <c r="J998" s="337"/>
      <c r="K998" s="337"/>
      <c r="L998" s="337"/>
      <c r="M998" s="337"/>
      <c r="N998" s="337"/>
      <c r="O998" s="337"/>
      <c r="P998" s="337"/>
      <c r="Q998" s="337"/>
      <c r="R998" s="337"/>
      <c r="S998" s="337"/>
      <c r="T998" s="337"/>
      <c r="U998" s="337"/>
      <c r="V998" s="337"/>
      <c r="W998" s="95"/>
      <c r="X998" s="95"/>
      <c r="Y998" s="95"/>
      <c r="Z998" s="95"/>
      <c r="AA998" s="95"/>
      <c r="AB998" s="95"/>
      <c r="AC998" s="95"/>
      <c r="AD998" s="95"/>
      <c r="AE998" s="95"/>
      <c r="AF998" s="95"/>
      <c r="AG998" s="95"/>
      <c r="AH998" s="95"/>
      <c r="AI998" s="95"/>
      <c r="AJ998" s="95"/>
      <c r="AK998" s="95"/>
      <c r="AL998" s="95"/>
      <c r="AM998" s="95"/>
      <c r="AN998" s="95"/>
      <c r="AO998" s="95"/>
      <c r="AP998" s="95"/>
      <c r="AQ998" s="95"/>
      <c r="AR998" s="95"/>
      <c r="AS998" s="95"/>
    </row>
    <row r="999">
      <c r="A999" s="575"/>
      <c r="B999" s="337"/>
      <c r="C999" s="337"/>
      <c r="D999" s="337"/>
      <c r="E999" s="337"/>
      <c r="F999" s="337"/>
      <c r="G999" s="337"/>
      <c r="H999" s="337"/>
      <c r="I999" s="337"/>
      <c r="J999" s="337"/>
      <c r="K999" s="337"/>
      <c r="L999" s="337"/>
      <c r="M999" s="337"/>
      <c r="N999" s="337"/>
      <c r="O999" s="337"/>
      <c r="P999" s="337"/>
      <c r="Q999" s="337"/>
      <c r="R999" s="337"/>
      <c r="S999" s="337"/>
      <c r="T999" s="337"/>
      <c r="U999" s="337"/>
      <c r="V999" s="337"/>
      <c r="W999" s="95"/>
      <c r="X999" s="95"/>
      <c r="Y999" s="95"/>
      <c r="Z999" s="95"/>
      <c r="AA999" s="95"/>
      <c r="AB999" s="95"/>
      <c r="AC999" s="95"/>
      <c r="AD999" s="95"/>
      <c r="AE999" s="95"/>
      <c r="AF999" s="95"/>
      <c r="AG999" s="95"/>
      <c r="AH999" s="95"/>
      <c r="AI999" s="95"/>
      <c r="AJ999" s="95"/>
      <c r="AK999" s="95"/>
      <c r="AL999" s="95"/>
      <c r="AM999" s="95"/>
      <c r="AN999" s="95"/>
      <c r="AO999" s="95"/>
      <c r="AP999" s="95"/>
      <c r="AQ999" s="95"/>
      <c r="AR999" s="95"/>
      <c r="AS999" s="95"/>
    </row>
    <row r="1000">
      <c r="A1000" s="575"/>
      <c r="B1000" s="337"/>
      <c r="C1000" s="337"/>
      <c r="D1000" s="337"/>
      <c r="E1000" s="337"/>
      <c r="F1000" s="337"/>
      <c r="G1000" s="337"/>
      <c r="H1000" s="337"/>
      <c r="I1000" s="337"/>
      <c r="J1000" s="337"/>
      <c r="K1000" s="337"/>
      <c r="L1000" s="337"/>
      <c r="M1000" s="337"/>
      <c r="N1000" s="337"/>
      <c r="O1000" s="337"/>
      <c r="P1000" s="337"/>
      <c r="Q1000" s="337"/>
      <c r="R1000" s="337"/>
      <c r="S1000" s="337"/>
      <c r="T1000" s="337"/>
      <c r="U1000" s="337"/>
      <c r="V1000" s="337"/>
      <c r="W1000" s="95"/>
      <c r="X1000" s="95"/>
      <c r="Y1000" s="95"/>
      <c r="Z1000" s="95"/>
      <c r="AA1000" s="95"/>
      <c r="AB1000" s="95"/>
      <c r="AC1000" s="95"/>
      <c r="AD1000" s="95"/>
      <c r="AE1000" s="95"/>
      <c r="AF1000" s="95"/>
      <c r="AG1000" s="95"/>
      <c r="AH1000" s="95"/>
      <c r="AI1000" s="95"/>
      <c r="AJ1000" s="95"/>
      <c r="AK1000" s="95"/>
      <c r="AL1000" s="95"/>
      <c r="AM1000" s="95"/>
      <c r="AN1000" s="95"/>
      <c r="AO1000" s="95"/>
      <c r="AP1000" s="95"/>
      <c r="AQ1000" s="95"/>
      <c r="AR1000" s="95"/>
      <c r="AS1000" s="95"/>
    </row>
    <row r="1001">
      <c r="A1001" s="575"/>
      <c r="B1001" s="337"/>
      <c r="C1001" s="337"/>
      <c r="D1001" s="337"/>
      <c r="E1001" s="337"/>
      <c r="F1001" s="337"/>
      <c r="G1001" s="337"/>
      <c r="H1001" s="337"/>
      <c r="I1001" s="337"/>
      <c r="J1001" s="337"/>
      <c r="K1001" s="337"/>
      <c r="L1001" s="337"/>
      <c r="M1001" s="337"/>
      <c r="N1001" s="337"/>
      <c r="O1001" s="337"/>
      <c r="P1001" s="337"/>
      <c r="Q1001" s="337"/>
      <c r="R1001" s="337"/>
      <c r="S1001" s="337"/>
      <c r="T1001" s="337"/>
      <c r="U1001" s="337"/>
      <c r="V1001" s="337"/>
      <c r="W1001" s="95"/>
      <c r="X1001" s="95"/>
      <c r="Y1001" s="95"/>
      <c r="Z1001" s="95"/>
      <c r="AA1001" s="95"/>
      <c r="AB1001" s="95"/>
      <c r="AC1001" s="95"/>
      <c r="AD1001" s="95"/>
      <c r="AE1001" s="95"/>
      <c r="AF1001" s="95"/>
      <c r="AG1001" s="95"/>
      <c r="AH1001" s="95"/>
      <c r="AI1001" s="95"/>
      <c r="AJ1001" s="95"/>
      <c r="AK1001" s="95"/>
      <c r="AL1001" s="95"/>
      <c r="AM1001" s="95"/>
      <c r="AN1001" s="95"/>
      <c r="AO1001" s="95"/>
      <c r="AP1001" s="95"/>
      <c r="AQ1001" s="95"/>
      <c r="AR1001" s="95"/>
      <c r="AS1001" s="95"/>
    </row>
    <row r="1002">
      <c r="A1002" s="575"/>
      <c r="B1002" s="337"/>
      <c r="C1002" s="337"/>
      <c r="D1002" s="337"/>
      <c r="E1002" s="337"/>
      <c r="F1002" s="337"/>
      <c r="G1002" s="337"/>
      <c r="H1002" s="337"/>
      <c r="I1002" s="337"/>
      <c r="J1002" s="337"/>
      <c r="K1002" s="337"/>
      <c r="L1002" s="337"/>
      <c r="M1002" s="337"/>
      <c r="N1002" s="337"/>
      <c r="O1002" s="337"/>
      <c r="P1002" s="337"/>
      <c r="Q1002" s="337"/>
      <c r="R1002" s="337"/>
      <c r="S1002" s="337"/>
      <c r="T1002" s="337"/>
      <c r="U1002" s="337"/>
      <c r="V1002" s="337"/>
      <c r="W1002" s="95"/>
      <c r="X1002" s="95"/>
      <c r="Y1002" s="95"/>
      <c r="Z1002" s="95"/>
      <c r="AA1002" s="95"/>
      <c r="AB1002" s="95"/>
      <c r="AC1002" s="95"/>
      <c r="AD1002" s="95"/>
      <c r="AE1002" s="95"/>
      <c r="AF1002" s="95"/>
      <c r="AG1002" s="95"/>
      <c r="AH1002" s="95"/>
      <c r="AI1002" s="95"/>
      <c r="AJ1002" s="95"/>
      <c r="AK1002" s="95"/>
      <c r="AL1002" s="95"/>
      <c r="AM1002" s="95"/>
      <c r="AN1002" s="95"/>
      <c r="AO1002" s="95"/>
      <c r="AP1002" s="95"/>
      <c r="AQ1002" s="95"/>
      <c r="AR1002" s="95"/>
      <c r="AS1002" s="95"/>
    </row>
    <row r="1003">
      <c r="A1003" s="575"/>
      <c r="B1003" s="337"/>
      <c r="C1003" s="337"/>
      <c r="D1003" s="337"/>
      <c r="E1003" s="337"/>
      <c r="F1003" s="337"/>
      <c r="G1003" s="337"/>
      <c r="H1003" s="337"/>
      <c r="I1003" s="337"/>
      <c r="J1003" s="337"/>
      <c r="K1003" s="337"/>
      <c r="L1003" s="337"/>
      <c r="M1003" s="337"/>
      <c r="N1003" s="337"/>
      <c r="O1003" s="337"/>
      <c r="P1003" s="337"/>
      <c r="Q1003" s="337"/>
      <c r="R1003" s="337"/>
      <c r="S1003" s="337"/>
      <c r="T1003" s="337"/>
      <c r="U1003" s="337"/>
      <c r="V1003" s="337"/>
      <c r="W1003" s="95"/>
      <c r="X1003" s="95"/>
      <c r="Y1003" s="95"/>
      <c r="Z1003" s="95"/>
      <c r="AA1003" s="95"/>
      <c r="AB1003" s="95"/>
      <c r="AC1003" s="95"/>
      <c r="AD1003" s="95"/>
      <c r="AE1003" s="95"/>
      <c r="AF1003" s="95"/>
      <c r="AG1003" s="95"/>
      <c r="AH1003" s="95"/>
      <c r="AI1003" s="95"/>
      <c r="AJ1003" s="95"/>
      <c r="AK1003" s="95"/>
      <c r="AL1003" s="95"/>
      <c r="AM1003" s="95"/>
      <c r="AN1003" s="95"/>
      <c r="AO1003" s="95"/>
      <c r="AP1003" s="95"/>
      <c r="AQ1003" s="95"/>
      <c r="AR1003" s="95"/>
      <c r="AS1003" s="95"/>
    </row>
    <row r="1004">
      <c r="A1004" s="575"/>
      <c r="B1004" s="337"/>
      <c r="C1004" s="337"/>
      <c r="D1004" s="337"/>
      <c r="E1004" s="337"/>
      <c r="F1004" s="337"/>
      <c r="G1004" s="337"/>
      <c r="H1004" s="337"/>
      <c r="I1004" s="337"/>
      <c r="J1004" s="337"/>
      <c r="K1004" s="337"/>
      <c r="L1004" s="337"/>
      <c r="M1004" s="337"/>
      <c r="N1004" s="337"/>
      <c r="O1004" s="337"/>
      <c r="P1004" s="337"/>
      <c r="Q1004" s="337"/>
      <c r="R1004" s="337"/>
      <c r="S1004" s="337"/>
      <c r="T1004" s="337"/>
      <c r="U1004" s="337"/>
      <c r="V1004" s="337"/>
      <c r="W1004" s="95"/>
      <c r="X1004" s="95"/>
      <c r="Y1004" s="95"/>
      <c r="Z1004" s="95"/>
      <c r="AA1004" s="95"/>
      <c r="AB1004" s="95"/>
      <c r="AC1004" s="95"/>
      <c r="AD1004" s="95"/>
      <c r="AE1004" s="95"/>
      <c r="AF1004" s="95"/>
      <c r="AG1004" s="95"/>
      <c r="AH1004" s="95"/>
      <c r="AI1004" s="95"/>
      <c r="AJ1004" s="95"/>
      <c r="AK1004" s="95"/>
      <c r="AL1004" s="95"/>
      <c r="AM1004" s="95"/>
      <c r="AN1004" s="95"/>
      <c r="AO1004" s="95"/>
      <c r="AP1004" s="95"/>
      <c r="AQ1004" s="95"/>
      <c r="AR1004" s="95"/>
      <c r="AS1004" s="95"/>
    </row>
    <row r="1005">
      <c r="A1005" s="575"/>
      <c r="B1005" s="337"/>
      <c r="C1005" s="337"/>
      <c r="D1005" s="337"/>
      <c r="E1005" s="337"/>
      <c r="F1005" s="337"/>
      <c r="G1005" s="337"/>
      <c r="H1005" s="337"/>
      <c r="I1005" s="337"/>
      <c r="J1005" s="337"/>
      <c r="K1005" s="337"/>
      <c r="L1005" s="337"/>
      <c r="M1005" s="337"/>
      <c r="N1005" s="337"/>
      <c r="O1005" s="337"/>
      <c r="P1005" s="337"/>
      <c r="Q1005" s="337"/>
      <c r="R1005" s="337"/>
      <c r="S1005" s="337"/>
      <c r="T1005" s="337"/>
      <c r="U1005" s="337"/>
      <c r="V1005" s="337"/>
      <c r="W1005" s="95"/>
      <c r="X1005" s="95"/>
      <c r="Y1005" s="95"/>
      <c r="Z1005" s="95"/>
      <c r="AA1005" s="95"/>
      <c r="AB1005" s="95"/>
      <c r="AC1005" s="95"/>
      <c r="AD1005" s="95"/>
      <c r="AE1005" s="95"/>
      <c r="AF1005" s="95"/>
      <c r="AG1005" s="95"/>
      <c r="AH1005" s="95"/>
      <c r="AI1005" s="95"/>
      <c r="AJ1005" s="95"/>
      <c r="AK1005" s="95"/>
      <c r="AL1005" s="95"/>
      <c r="AM1005" s="95"/>
      <c r="AN1005" s="95"/>
      <c r="AO1005" s="95"/>
      <c r="AP1005" s="95"/>
      <c r="AQ1005" s="95"/>
      <c r="AR1005" s="95"/>
      <c r="AS1005" s="95"/>
    </row>
    <row r="1006">
      <c r="A1006" s="575"/>
      <c r="B1006" s="337"/>
      <c r="C1006" s="337"/>
      <c r="D1006" s="337"/>
      <c r="E1006" s="337"/>
      <c r="F1006" s="337"/>
      <c r="G1006" s="337"/>
      <c r="H1006" s="337"/>
      <c r="I1006" s="337"/>
      <c r="J1006" s="337"/>
      <c r="K1006" s="337"/>
      <c r="L1006" s="337"/>
      <c r="M1006" s="337"/>
      <c r="N1006" s="337"/>
      <c r="O1006" s="337"/>
      <c r="P1006" s="337"/>
      <c r="Q1006" s="337"/>
      <c r="R1006" s="337"/>
      <c r="S1006" s="337"/>
      <c r="T1006" s="337"/>
      <c r="U1006" s="337"/>
      <c r="V1006" s="337"/>
      <c r="W1006" s="95"/>
      <c r="X1006" s="95"/>
      <c r="Y1006" s="95"/>
      <c r="Z1006" s="95"/>
      <c r="AA1006" s="95"/>
      <c r="AB1006" s="95"/>
      <c r="AC1006" s="95"/>
      <c r="AD1006" s="95"/>
      <c r="AE1006" s="95"/>
      <c r="AF1006" s="95"/>
      <c r="AG1006" s="95"/>
      <c r="AH1006" s="95"/>
      <c r="AI1006" s="95"/>
      <c r="AJ1006" s="95"/>
      <c r="AK1006" s="95"/>
      <c r="AL1006" s="95"/>
      <c r="AM1006" s="95"/>
      <c r="AN1006" s="95"/>
      <c r="AO1006" s="95"/>
      <c r="AP1006" s="95"/>
      <c r="AQ1006" s="95"/>
      <c r="AR1006" s="95"/>
      <c r="AS1006" s="95"/>
    </row>
    <row r="1007">
      <c r="A1007" s="575"/>
      <c r="B1007" s="337"/>
      <c r="C1007" s="337"/>
      <c r="D1007" s="337"/>
      <c r="E1007" s="337"/>
      <c r="F1007" s="337"/>
      <c r="G1007" s="337"/>
      <c r="H1007" s="337"/>
      <c r="I1007" s="337"/>
      <c r="J1007" s="337"/>
      <c r="K1007" s="337"/>
      <c r="L1007" s="337"/>
      <c r="M1007" s="337"/>
      <c r="N1007" s="337"/>
      <c r="O1007" s="337"/>
      <c r="P1007" s="337"/>
      <c r="Q1007" s="337"/>
      <c r="R1007" s="337"/>
      <c r="S1007" s="337"/>
      <c r="T1007" s="337"/>
      <c r="U1007" s="337"/>
      <c r="V1007" s="337"/>
      <c r="W1007" s="95"/>
      <c r="X1007" s="95"/>
      <c r="Y1007" s="95"/>
      <c r="Z1007" s="95"/>
      <c r="AA1007" s="95"/>
      <c r="AB1007" s="95"/>
      <c r="AC1007" s="95"/>
      <c r="AD1007" s="95"/>
      <c r="AE1007" s="95"/>
      <c r="AF1007" s="95"/>
      <c r="AG1007" s="95"/>
      <c r="AH1007" s="95"/>
      <c r="AI1007" s="95"/>
      <c r="AJ1007" s="95"/>
      <c r="AK1007" s="95"/>
      <c r="AL1007" s="95"/>
      <c r="AM1007" s="95"/>
      <c r="AN1007" s="95"/>
      <c r="AO1007" s="95"/>
      <c r="AP1007" s="95"/>
      <c r="AQ1007" s="95"/>
      <c r="AR1007" s="95"/>
      <c r="AS1007" s="95"/>
    </row>
    <row r="1008">
      <c r="A1008" s="575"/>
      <c r="B1008" s="337"/>
      <c r="C1008" s="337"/>
      <c r="D1008" s="337"/>
      <c r="E1008" s="337"/>
      <c r="F1008" s="337"/>
      <c r="G1008" s="337"/>
      <c r="H1008" s="337"/>
      <c r="I1008" s="337"/>
      <c r="J1008" s="337"/>
      <c r="K1008" s="337"/>
      <c r="L1008" s="337"/>
      <c r="M1008" s="337"/>
      <c r="N1008" s="337"/>
      <c r="O1008" s="337"/>
      <c r="P1008" s="337"/>
      <c r="Q1008" s="337"/>
      <c r="R1008" s="337"/>
      <c r="S1008" s="337"/>
      <c r="T1008" s="337"/>
      <c r="U1008" s="337"/>
      <c r="V1008" s="337"/>
      <c r="W1008" s="95"/>
      <c r="X1008" s="95"/>
      <c r="Y1008" s="95"/>
      <c r="Z1008" s="95"/>
      <c r="AA1008" s="95"/>
      <c r="AB1008" s="95"/>
      <c r="AC1008" s="95"/>
      <c r="AD1008" s="95"/>
      <c r="AE1008" s="95"/>
      <c r="AF1008" s="95"/>
      <c r="AG1008" s="95"/>
      <c r="AH1008" s="95"/>
      <c r="AI1008" s="95"/>
      <c r="AJ1008" s="95"/>
      <c r="AK1008" s="95"/>
      <c r="AL1008" s="95"/>
      <c r="AM1008" s="95"/>
      <c r="AN1008" s="95"/>
      <c r="AO1008" s="95"/>
      <c r="AP1008" s="95"/>
      <c r="AQ1008" s="95"/>
      <c r="AR1008" s="95"/>
      <c r="AS1008" s="95"/>
    </row>
    <row r="1009">
      <c r="A1009" s="575"/>
      <c r="B1009" s="337"/>
      <c r="C1009" s="337"/>
      <c r="D1009" s="337"/>
      <c r="E1009" s="337"/>
      <c r="F1009" s="337"/>
      <c r="G1009" s="337"/>
      <c r="H1009" s="337"/>
      <c r="I1009" s="337"/>
      <c r="J1009" s="337"/>
      <c r="K1009" s="337"/>
      <c r="L1009" s="337"/>
      <c r="M1009" s="337"/>
      <c r="N1009" s="337"/>
      <c r="O1009" s="337"/>
      <c r="P1009" s="337"/>
      <c r="Q1009" s="337"/>
      <c r="R1009" s="337"/>
      <c r="S1009" s="337"/>
      <c r="T1009" s="337"/>
      <c r="U1009" s="337"/>
      <c r="V1009" s="337"/>
      <c r="W1009" s="95"/>
      <c r="X1009" s="95"/>
      <c r="Y1009" s="95"/>
      <c r="Z1009" s="95"/>
      <c r="AA1009" s="95"/>
      <c r="AB1009" s="95"/>
      <c r="AC1009" s="95"/>
      <c r="AD1009" s="95"/>
      <c r="AE1009" s="95"/>
      <c r="AF1009" s="95"/>
      <c r="AG1009" s="95"/>
      <c r="AH1009" s="95"/>
      <c r="AI1009" s="95"/>
      <c r="AJ1009" s="95"/>
      <c r="AK1009" s="95"/>
      <c r="AL1009" s="95"/>
      <c r="AM1009" s="95"/>
      <c r="AN1009" s="95"/>
      <c r="AO1009" s="95"/>
      <c r="AP1009" s="95"/>
      <c r="AQ1009" s="95"/>
      <c r="AR1009" s="95"/>
      <c r="AS1009" s="95"/>
    </row>
    <row r="1010">
      <c r="A1010" s="575"/>
      <c r="B1010" s="337"/>
      <c r="C1010" s="337"/>
      <c r="D1010" s="337"/>
      <c r="E1010" s="337"/>
      <c r="F1010" s="337"/>
      <c r="G1010" s="337"/>
      <c r="H1010" s="337"/>
      <c r="I1010" s="337"/>
      <c r="J1010" s="337"/>
      <c r="K1010" s="337"/>
      <c r="L1010" s="337"/>
      <c r="M1010" s="337"/>
      <c r="N1010" s="337"/>
      <c r="O1010" s="337"/>
      <c r="P1010" s="337"/>
      <c r="Q1010" s="337"/>
      <c r="R1010" s="337"/>
      <c r="S1010" s="337"/>
      <c r="T1010" s="337"/>
      <c r="U1010" s="337"/>
      <c r="V1010" s="337"/>
      <c r="W1010" s="95"/>
      <c r="X1010" s="95"/>
      <c r="Y1010" s="95"/>
      <c r="Z1010" s="95"/>
      <c r="AA1010" s="95"/>
      <c r="AB1010" s="95"/>
      <c r="AC1010" s="95"/>
      <c r="AD1010" s="95"/>
      <c r="AE1010" s="95"/>
      <c r="AF1010" s="95"/>
      <c r="AG1010" s="95"/>
      <c r="AH1010" s="95"/>
      <c r="AI1010" s="95"/>
      <c r="AJ1010" s="95"/>
      <c r="AK1010" s="95"/>
      <c r="AL1010" s="95"/>
      <c r="AM1010" s="95"/>
      <c r="AN1010" s="95"/>
      <c r="AO1010" s="95"/>
      <c r="AP1010" s="95"/>
      <c r="AQ1010" s="95"/>
      <c r="AR1010" s="95"/>
      <c r="AS1010" s="95"/>
    </row>
    <row r="1011">
      <c r="A1011" s="575"/>
      <c r="B1011" s="337"/>
      <c r="C1011" s="337"/>
      <c r="D1011" s="337"/>
      <c r="E1011" s="337"/>
      <c r="F1011" s="337"/>
      <c r="G1011" s="337"/>
      <c r="H1011" s="337"/>
      <c r="I1011" s="337"/>
      <c r="J1011" s="337"/>
      <c r="K1011" s="337"/>
      <c r="L1011" s="337"/>
      <c r="M1011" s="337"/>
      <c r="N1011" s="337"/>
      <c r="O1011" s="337"/>
      <c r="P1011" s="337"/>
      <c r="Q1011" s="337"/>
      <c r="R1011" s="337"/>
      <c r="S1011" s="337"/>
      <c r="T1011" s="337"/>
      <c r="U1011" s="337"/>
      <c r="V1011" s="337"/>
      <c r="W1011" s="95"/>
      <c r="X1011" s="95"/>
      <c r="Y1011" s="95"/>
      <c r="Z1011" s="95"/>
      <c r="AA1011" s="95"/>
      <c r="AB1011" s="95"/>
      <c r="AC1011" s="95"/>
      <c r="AD1011" s="95"/>
      <c r="AE1011" s="95"/>
      <c r="AF1011" s="95"/>
      <c r="AG1011" s="95"/>
      <c r="AH1011" s="95"/>
      <c r="AI1011" s="95"/>
      <c r="AJ1011" s="95"/>
      <c r="AK1011" s="95"/>
      <c r="AL1011" s="95"/>
      <c r="AM1011" s="95"/>
      <c r="AN1011" s="95"/>
      <c r="AO1011" s="95"/>
      <c r="AP1011" s="95"/>
      <c r="AQ1011" s="95"/>
      <c r="AR1011" s="95"/>
      <c r="AS1011" s="95"/>
    </row>
    <row r="1012">
      <c r="A1012" s="575"/>
      <c r="B1012" s="337"/>
      <c r="C1012" s="337"/>
      <c r="D1012" s="337"/>
      <c r="E1012" s="337"/>
      <c r="F1012" s="337"/>
      <c r="G1012" s="337"/>
      <c r="H1012" s="337"/>
      <c r="I1012" s="337"/>
      <c r="J1012" s="337"/>
      <c r="K1012" s="337"/>
      <c r="L1012" s="337"/>
      <c r="M1012" s="337"/>
      <c r="N1012" s="337"/>
      <c r="O1012" s="337"/>
      <c r="P1012" s="337"/>
      <c r="Q1012" s="337"/>
      <c r="R1012" s="337"/>
      <c r="S1012" s="337"/>
      <c r="T1012" s="337"/>
      <c r="U1012" s="337"/>
      <c r="V1012" s="337"/>
      <c r="W1012" s="95"/>
      <c r="X1012" s="95"/>
      <c r="Y1012" s="95"/>
      <c r="Z1012" s="95"/>
      <c r="AA1012" s="95"/>
      <c r="AB1012" s="95"/>
      <c r="AC1012" s="95"/>
      <c r="AD1012" s="95"/>
      <c r="AE1012" s="95"/>
      <c r="AF1012" s="95"/>
      <c r="AG1012" s="95"/>
      <c r="AH1012" s="95"/>
      <c r="AI1012" s="95"/>
      <c r="AJ1012" s="95"/>
      <c r="AK1012" s="95"/>
      <c r="AL1012" s="95"/>
      <c r="AM1012" s="95"/>
      <c r="AN1012" s="95"/>
      <c r="AO1012" s="95"/>
      <c r="AP1012" s="95"/>
      <c r="AQ1012" s="95"/>
      <c r="AR1012" s="95"/>
      <c r="AS1012" s="95"/>
    </row>
    <row r="1013">
      <c r="A1013" s="575"/>
      <c r="B1013" s="337"/>
      <c r="C1013" s="337"/>
      <c r="D1013" s="337"/>
      <c r="E1013" s="337"/>
      <c r="F1013" s="337"/>
      <c r="G1013" s="337"/>
      <c r="H1013" s="337"/>
      <c r="I1013" s="337"/>
      <c r="J1013" s="337"/>
      <c r="K1013" s="337"/>
      <c r="L1013" s="337"/>
      <c r="M1013" s="337"/>
      <c r="N1013" s="337"/>
      <c r="O1013" s="337"/>
      <c r="P1013" s="337"/>
      <c r="Q1013" s="337"/>
      <c r="R1013" s="337"/>
      <c r="S1013" s="337"/>
      <c r="T1013" s="337"/>
      <c r="U1013" s="337"/>
      <c r="V1013" s="337"/>
      <c r="W1013" s="95"/>
      <c r="X1013" s="95"/>
      <c r="Y1013" s="95"/>
      <c r="Z1013" s="95"/>
      <c r="AA1013" s="95"/>
      <c r="AB1013" s="95"/>
      <c r="AC1013" s="95"/>
      <c r="AD1013" s="95"/>
      <c r="AE1013" s="95"/>
      <c r="AF1013" s="95"/>
      <c r="AG1013" s="95"/>
      <c r="AH1013" s="95"/>
      <c r="AI1013" s="95"/>
      <c r="AJ1013" s="95"/>
      <c r="AK1013" s="95"/>
      <c r="AL1013" s="95"/>
      <c r="AM1013" s="95"/>
      <c r="AN1013" s="95"/>
      <c r="AO1013" s="95"/>
      <c r="AP1013" s="95"/>
      <c r="AQ1013" s="95"/>
      <c r="AR1013" s="95"/>
      <c r="AS1013" s="95"/>
    </row>
    <row r="1014">
      <c r="A1014" s="575"/>
      <c r="B1014" s="337"/>
      <c r="C1014" s="337"/>
      <c r="D1014" s="337"/>
      <c r="E1014" s="337"/>
      <c r="F1014" s="337"/>
      <c r="G1014" s="337"/>
      <c r="H1014" s="337"/>
      <c r="I1014" s="337"/>
      <c r="J1014" s="337"/>
      <c r="K1014" s="337"/>
      <c r="L1014" s="337"/>
      <c r="M1014" s="337"/>
      <c r="N1014" s="337"/>
      <c r="O1014" s="337"/>
      <c r="P1014" s="337"/>
      <c r="Q1014" s="337"/>
      <c r="R1014" s="337"/>
      <c r="S1014" s="337"/>
      <c r="T1014" s="337"/>
      <c r="U1014" s="337"/>
      <c r="V1014" s="337"/>
      <c r="W1014" s="95"/>
      <c r="X1014" s="95"/>
      <c r="Y1014" s="95"/>
      <c r="Z1014" s="95"/>
      <c r="AA1014" s="95"/>
      <c r="AB1014" s="95"/>
      <c r="AC1014" s="95"/>
      <c r="AD1014" s="95"/>
      <c r="AE1014" s="95"/>
      <c r="AF1014" s="95"/>
      <c r="AG1014" s="95"/>
      <c r="AH1014" s="95"/>
      <c r="AI1014" s="95"/>
      <c r="AJ1014" s="95"/>
      <c r="AK1014" s="95"/>
      <c r="AL1014" s="95"/>
      <c r="AM1014" s="95"/>
      <c r="AN1014" s="95"/>
      <c r="AO1014" s="95"/>
      <c r="AP1014" s="95"/>
      <c r="AQ1014" s="95"/>
      <c r="AR1014" s="95"/>
      <c r="AS1014" s="95"/>
    </row>
    <row r="1015">
      <c r="A1015" s="575"/>
      <c r="B1015" s="337"/>
      <c r="C1015" s="337"/>
      <c r="D1015" s="337"/>
      <c r="E1015" s="337"/>
      <c r="F1015" s="337"/>
      <c r="G1015" s="337"/>
      <c r="H1015" s="337"/>
      <c r="I1015" s="337"/>
      <c r="J1015" s="337"/>
      <c r="K1015" s="337"/>
      <c r="L1015" s="337"/>
      <c r="M1015" s="337"/>
      <c r="N1015" s="337"/>
      <c r="O1015" s="337"/>
      <c r="P1015" s="337"/>
      <c r="Q1015" s="337"/>
      <c r="R1015" s="337"/>
      <c r="S1015" s="337"/>
      <c r="T1015" s="337"/>
      <c r="U1015" s="337"/>
      <c r="V1015" s="337"/>
      <c r="W1015" s="95"/>
      <c r="X1015" s="95"/>
      <c r="Y1015" s="95"/>
      <c r="Z1015" s="95"/>
      <c r="AA1015" s="95"/>
      <c r="AB1015" s="95"/>
      <c r="AC1015" s="95"/>
      <c r="AD1015" s="95"/>
      <c r="AE1015" s="95"/>
      <c r="AF1015" s="95"/>
      <c r="AG1015" s="95"/>
      <c r="AH1015" s="95"/>
      <c r="AI1015" s="95"/>
      <c r="AJ1015" s="95"/>
      <c r="AK1015" s="95"/>
      <c r="AL1015" s="95"/>
      <c r="AM1015" s="95"/>
      <c r="AN1015" s="95"/>
      <c r="AO1015" s="95"/>
      <c r="AP1015" s="95"/>
      <c r="AQ1015" s="95"/>
      <c r="AR1015" s="95"/>
      <c r="AS1015" s="95"/>
    </row>
    <row r="1016">
      <c r="A1016" s="575"/>
      <c r="B1016" s="337"/>
      <c r="C1016" s="337"/>
      <c r="D1016" s="337"/>
      <c r="E1016" s="337"/>
      <c r="F1016" s="337"/>
      <c r="G1016" s="337"/>
      <c r="H1016" s="337"/>
      <c r="I1016" s="337"/>
      <c r="J1016" s="337"/>
      <c r="K1016" s="337"/>
      <c r="L1016" s="337"/>
      <c r="M1016" s="337"/>
      <c r="N1016" s="337"/>
      <c r="O1016" s="337"/>
      <c r="P1016" s="337"/>
      <c r="Q1016" s="337"/>
      <c r="R1016" s="337"/>
      <c r="S1016" s="337"/>
      <c r="T1016" s="337"/>
      <c r="U1016" s="337"/>
      <c r="V1016" s="337"/>
      <c r="W1016" s="95"/>
      <c r="X1016" s="95"/>
      <c r="Y1016" s="95"/>
      <c r="Z1016" s="95"/>
      <c r="AA1016" s="95"/>
      <c r="AB1016" s="95"/>
      <c r="AC1016" s="95"/>
      <c r="AD1016" s="95"/>
      <c r="AE1016" s="95"/>
      <c r="AF1016" s="95"/>
      <c r="AG1016" s="95"/>
      <c r="AH1016" s="95"/>
      <c r="AI1016" s="95"/>
      <c r="AJ1016" s="95"/>
      <c r="AK1016" s="95"/>
      <c r="AL1016" s="95"/>
      <c r="AM1016" s="95"/>
      <c r="AN1016" s="95"/>
      <c r="AO1016" s="95"/>
      <c r="AP1016" s="95"/>
      <c r="AQ1016" s="95"/>
      <c r="AR1016" s="95"/>
      <c r="AS1016" s="95"/>
    </row>
    <row r="1017">
      <c r="A1017" s="575"/>
      <c r="B1017" s="337"/>
      <c r="C1017" s="337"/>
      <c r="D1017" s="337"/>
      <c r="E1017" s="337"/>
      <c r="F1017" s="337"/>
      <c r="G1017" s="337"/>
      <c r="H1017" s="337"/>
      <c r="I1017" s="337"/>
      <c r="J1017" s="337"/>
      <c r="K1017" s="337"/>
      <c r="L1017" s="337"/>
      <c r="M1017" s="337"/>
      <c r="N1017" s="337"/>
      <c r="O1017" s="337"/>
      <c r="P1017" s="337"/>
      <c r="Q1017" s="337"/>
      <c r="R1017" s="337"/>
      <c r="S1017" s="337"/>
      <c r="T1017" s="337"/>
      <c r="U1017" s="337"/>
      <c r="V1017" s="337"/>
      <c r="W1017" s="95"/>
      <c r="X1017" s="95"/>
      <c r="Y1017" s="95"/>
      <c r="Z1017" s="95"/>
      <c r="AA1017" s="95"/>
      <c r="AB1017" s="95"/>
      <c r="AC1017" s="95"/>
      <c r="AD1017" s="95"/>
      <c r="AE1017" s="95"/>
      <c r="AF1017" s="95"/>
      <c r="AG1017" s="95"/>
      <c r="AH1017" s="95"/>
      <c r="AI1017" s="95"/>
      <c r="AJ1017" s="95"/>
      <c r="AK1017" s="95"/>
      <c r="AL1017" s="95"/>
      <c r="AM1017" s="95"/>
      <c r="AN1017" s="95"/>
      <c r="AO1017" s="95"/>
      <c r="AP1017" s="95"/>
      <c r="AQ1017" s="95"/>
      <c r="AR1017" s="95"/>
      <c r="AS1017" s="95"/>
    </row>
    <row r="1018">
      <c r="A1018" s="575"/>
      <c r="B1018" s="337"/>
      <c r="C1018" s="337"/>
      <c r="D1018" s="337"/>
      <c r="E1018" s="337"/>
      <c r="F1018" s="337"/>
      <c r="G1018" s="337"/>
      <c r="H1018" s="337"/>
      <c r="I1018" s="337"/>
      <c r="J1018" s="337"/>
      <c r="K1018" s="337"/>
      <c r="L1018" s="337"/>
      <c r="M1018" s="337"/>
      <c r="N1018" s="337"/>
      <c r="O1018" s="337"/>
      <c r="P1018" s="337"/>
      <c r="Q1018" s="337"/>
      <c r="R1018" s="337"/>
      <c r="S1018" s="337"/>
      <c r="T1018" s="337"/>
      <c r="U1018" s="337"/>
      <c r="V1018" s="337"/>
      <c r="W1018" s="95"/>
      <c r="X1018" s="95"/>
      <c r="Y1018" s="95"/>
      <c r="Z1018" s="95"/>
      <c r="AA1018" s="95"/>
      <c r="AB1018" s="95"/>
      <c r="AC1018" s="95"/>
      <c r="AD1018" s="95"/>
      <c r="AE1018" s="95"/>
      <c r="AF1018" s="95"/>
      <c r="AG1018" s="95"/>
      <c r="AH1018" s="95"/>
      <c r="AI1018" s="95"/>
      <c r="AJ1018" s="95"/>
      <c r="AK1018" s="95"/>
      <c r="AL1018" s="95"/>
      <c r="AM1018" s="95"/>
      <c r="AN1018" s="95"/>
      <c r="AO1018" s="95"/>
      <c r="AP1018" s="95"/>
      <c r="AQ1018" s="95"/>
      <c r="AR1018" s="95"/>
      <c r="AS1018" s="95"/>
    </row>
    <row r="1019">
      <c r="A1019" s="575"/>
      <c r="B1019" s="337"/>
      <c r="C1019" s="337"/>
      <c r="D1019" s="337"/>
      <c r="E1019" s="337"/>
      <c r="F1019" s="337"/>
      <c r="G1019" s="337"/>
      <c r="H1019" s="337"/>
      <c r="I1019" s="337"/>
      <c r="J1019" s="337"/>
      <c r="K1019" s="337"/>
      <c r="L1019" s="337"/>
      <c r="M1019" s="337"/>
      <c r="N1019" s="337"/>
      <c r="O1019" s="337"/>
      <c r="P1019" s="337"/>
      <c r="Q1019" s="337"/>
      <c r="R1019" s="337"/>
      <c r="S1019" s="337"/>
      <c r="T1019" s="337"/>
      <c r="U1019" s="337"/>
      <c r="V1019" s="337"/>
      <c r="W1019" s="95"/>
      <c r="X1019" s="95"/>
      <c r="Y1019" s="95"/>
      <c r="Z1019" s="95"/>
      <c r="AA1019" s="95"/>
      <c r="AB1019" s="95"/>
      <c r="AC1019" s="95"/>
      <c r="AD1019" s="95"/>
      <c r="AE1019" s="95"/>
      <c r="AF1019" s="95"/>
      <c r="AG1019" s="95"/>
      <c r="AH1019" s="95"/>
      <c r="AI1019" s="95"/>
      <c r="AJ1019" s="95"/>
      <c r="AK1019" s="95"/>
      <c r="AL1019" s="95"/>
      <c r="AM1019" s="95"/>
      <c r="AN1019" s="95"/>
      <c r="AO1019" s="95"/>
      <c r="AP1019" s="95"/>
      <c r="AQ1019" s="95"/>
      <c r="AR1019" s="95"/>
      <c r="AS1019" s="95"/>
    </row>
    <row r="1020">
      <c r="A1020" s="575"/>
      <c r="B1020" s="337"/>
      <c r="C1020" s="337"/>
      <c r="D1020" s="337"/>
      <c r="E1020" s="337"/>
      <c r="F1020" s="337"/>
      <c r="G1020" s="337"/>
      <c r="H1020" s="337"/>
      <c r="I1020" s="337"/>
      <c r="J1020" s="337"/>
      <c r="K1020" s="337"/>
      <c r="L1020" s="337"/>
      <c r="M1020" s="337"/>
      <c r="N1020" s="337"/>
      <c r="O1020" s="337"/>
      <c r="P1020" s="337"/>
      <c r="Q1020" s="337"/>
      <c r="R1020" s="337"/>
      <c r="S1020" s="337"/>
      <c r="T1020" s="337"/>
      <c r="U1020" s="337"/>
      <c r="V1020" s="337"/>
      <c r="W1020" s="95"/>
      <c r="X1020" s="95"/>
      <c r="Y1020" s="95"/>
      <c r="Z1020" s="95"/>
      <c r="AA1020" s="95"/>
      <c r="AB1020" s="95"/>
      <c r="AC1020" s="95"/>
      <c r="AD1020" s="95"/>
      <c r="AE1020" s="95"/>
      <c r="AF1020" s="95"/>
      <c r="AG1020" s="95"/>
      <c r="AH1020" s="95"/>
      <c r="AI1020" s="95"/>
      <c r="AJ1020" s="95"/>
      <c r="AK1020" s="95"/>
      <c r="AL1020" s="95"/>
      <c r="AM1020" s="95"/>
      <c r="AN1020" s="95"/>
      <c r="AO1020" s="95"/>
      <c r="AP1020" s="95"/>
      <c r="AQ1020" s="95"/>
      <c r="AR1020" s="95"/>
      <c r="AS1020" s="95"/>
    </row>
    <row r="1021">
      <c r="A1021" s="575"/>
      <c r="B1021" s="337"/>
      <c r="C1021" s="337"/>
      <c r="D1021" s="337"/>
      <c r="E1021" s="337"/>
      <c r="F1021" s="337"/>
      <c r="G1021" s="337"/>
      <c r="H1021" s="337"/>
      <c r="I1021" s="337"/>
      <c r="J1021" s="337"/>
      <c r="K1021" s="337"/>
      <c r="L1021" s="337"/>
      <c r="M1021" s="337"/>
      <c r="N1021" s="337"/>
      <c r="O1021" s="337"/>
      <c r="P1021" s="337"/>
      <c r="Q1021" s="337"/>
      <c r="R1021" s="337"/>
      <c r="S1021" s="337"/>
      <c r="T1021" s="337"/>
      <c r="U1021" s="337"/>
      <c r="V1021" s="337"/>
      <c r="W1021" s="95"/>
      <c r="X1021" s="95"/>
      <c r="Y1021" s="95"/>
      <c r="Z1021" s="95"/>
      <c r="AA1021" s="95"/>
      <c r="AB1021" s="95"/>
      <c r="AC1021" s="95"/>
      <c r="AD1021" s="95"/>
      <c r="AE1021" s="95"/>
      <c r="AF1021" s="95"/>
      <c r="AG1021" s="95"/>
      <c r="AH1021" s="95"/>
      <c r="AI1021" s="95"/>
      <c r="AJ1021" s="95"/>
      <c r="AK1021" s="95"/>
      <c r="AL1021" s="95"/>
      <c r="AM1021" s="95"/>
      <c r="AN1021" s="95"/>
      <c r="AO1021" s="95"/>
      <c r="AP1021" s="95"/>
      <c r="AQ1021" s="95"/>
      <c r="AR1021" s="95"/>
      <c r="AS1021" s="95"/>
    </row>
    <row r="1022">
      <c r="A1022" s="575"/>
      <c r="B1022" s="337"/>
      <c r="C1022" s="337"/>
      <c r="D1022" s="337"/>
      <c r="E1022" s="337"/>
      <c r="F1022" s="337"/>
      <c r="G1022" s="337"/>
      <c r="H1022" s="337"/>
      <c r="I1022" s="337"/>
      <c r="J1022" s="337"/>
      <c r="K1022" s="337"/>
      <c r="L1022" s="337"/>
      <c r="M1022" s="337"/>
      <c r="N1022" s="337"/>
      <c r="O1022" s="337"/>
      <c r="P1022" s="337"/>
      <c r="Q1022" s="337"/>
      <c r="R1022" s="337"/>
      <c r="S1022" s="337"/>
      <c r="T1022" s="337"/>
      <c r="U1022" s="337"/>
      <c r="V1022" s="337"/>
      <c r="W1022" s="95"/>
      <c r="X1022" s="95"/>
      <c r="Y1022" s="95"/>
      <c r="Z1022" s="95"/>
      <c r="AA1022" s="95"/>
      <c r="AB1022" s="95"/>
      <c r="AC1022" s="95"/>
      <c r="AD1022" s="95"/>
      <c r="AE1022" s="95"/>
      <c r="AF1022" s="95"/>
      <c r="AG1022" s="95"/>
      <c r="AH1022" s="95"/>
      <c r="AI1022" s="95"/>
      <c r="AJ1022" s="95"/>
      <c r="AK1022" s="95"/>
      <c r="AL1022" s="95"/>
      <c r="AM1022" s="95"/>
      <c r="AN1022" s="95"/>
      <c r="AO1022" s="95"/>
      <c r="AP1022" s="95"/>
      <c r="AQ1022" s="95"/>
      <c r="AR1022" s="95"/>
      <c r="AS1022" s="95"/>
    </row>
    <row r="1023">
      <c r="A1023" s="575"/>
      <c r="B1023" s="337"/>
      <c r="C1023" s="337"/>
      <c r="D1023" s="337"/>
      <c r="E1023" s="337"/>
      <c r="F1023" s="337"/>
      <c r="G1023" s="337"/>
      <c r="H1023" s="337"/>
      <c r="I1023" s="337"/>
      <c r="J1023" s="337"/>
      <c r="K1023" s="337"/>
      <c r="L1023" s="337"/>
      <c r="M1023" s="337"/>
      <c r="N1023" s="337"/>
      <c r="O1023" s="337"/>
      <c r="P1023" s="337"/>
      <c r="Q1023" s="337"/>
      <c r="R1023" s="337"/>
      <c r="S1023" s="337"/>
      <c r="T1023" s="337"/>
      <c r="U1023" s="337"/>
      <c r="V1023" s="337"/>
      <c r="W1023" s="95"/>
      <c r="X1023" s="95"/>
      <c r="Y1023" s="95"/>
      <c r="Z1023" s="95"/>
      <c r="AA1023" s="95"/>
      <c r="AB1023" s="95"/>
      <c r="AC1023" s="95"/>
      <c r="AD1023" s="95"/>
      <c r="AE1023" s="95"/>
      <c r="AF1023" s="95"/>
      <c r="AG1023" s="95"/>
      <c r="AH1023" s="95"/>
      <c r="AI1023" s="95"/>
      <c r="AJ1023" s="95"/>
      <c r="AK1023" s="95"/>
      <c r="AL1023" s="95"/>
      <c r="AM1023" s="95"/>
      <c r="AN1023" s="95"/>
      <c r="AO1023" s="95"/>
      <c r="AP1023" s="95"/>
      <c r="AQ1023" s="95"/>
      <c r="AR1023" s="95"/>
      <c r="AS1023" s="95"/>
    </row>
    <row r="1024">
      <c r="A1024" s="575"/>
      <c r="B1024" s="337"/>
      <c r="C1024" s="337"/>
      <c r="D1024" s="337"/>
      <c r="E1024" s="337"/>
      <c r="F1024" s="337"/>
      <c r="G1024" s="337"/>
      <c r="H1024" s="337"/>
      <c r="I1024" s="337"/>
      <c r="J1024" s="337"/>
      <c r="K1024" s="337"/>
      <c r="L1024" s="337"/>
      <c r="M1024" s="337"/>
      <c r="N1024" s="337"/>
      <c r="O1024" s="337"/>
      <c r="P1024" s="337"/>
      <c r="Q1024" s="337"/>
      <c r="R1024" s="337"/>
      <c r="S1024" s="337"/>
      <c r="T1024" s="337"/>
      <c r="U1024" s="337"/>
      <c r="V1024" s="337"/>
      <c r="W1024" s="95"/>
      <c r="X1024" s="95"/>
      <c r="Y1024" s="95"/>
      <c r="Z1024" s="95"/>
      <c r="AA1024" s="95"/>
      <c r="AB1024" s="95"/>
      <c r="AC1024" s="95"/>
      <c r="AD1024" s="95"/>
      <c r="AE1024" s="95"/>
      <c r="AF1024" s="95"/>
      <c r="AG1024" s="95"/>
      <c r="AH1024" s="95"/>
      <c r="AI1024" s="95"/>
      <c r="AJ1024" s="95"/>
      <c r="AK1024" s="95"/>
      <c r="AL1024" s="95"/>
      <c r="AM1024" s="95"/>
      <c r="AN1024" s="95"/>
      <c r="AO1024" s="95"/>
      <c r="AP1024" s="95"/>
      <c r="AQ1024" s="95"/>
      <c r="AR1024" s="95"/>
      <c r="AS1024" s="95"/>
    </row>
    <row r="1025">
      <c r="A1025" s="575"/>
      <c r="B1025" s="337"/>
      <c r="C1025" s="337"/>
      <c r="D1025" s="337"/>
      <c r="E1025" s="337"/>
      <c r="F1025" s="337"/>
      <c r="G1025" s="337"/>
      <c r="H1025" s="337"/>
      <c r="I1025" s="337"/>
      <c r="J1025" s="337"/>
      <c r="K1025" s="337"/>
      <c r="L1025" s="337"/>
      <c r="M1025" s="337"/>
      <c r="N1025" s="337"/>
      <c r="O1025" s="337"/>
      <c r="P1025" s="337"/>
      <c r="Q1025" s="337"/>
      <c r="R1025" s="337"/>
      <c r="S1025" s="337"/>
      <c r="T1025" s="337"/>
      <c r="U1025" s="337"/>
      <c r="V1025" s="337"/>
      <c r="W1025" s="95"/>
      <c r="X1025" s="95"/>
      <c r="Y1025" s="95"/>
      <c r="Z1025" s="95"/>
      <c r="AA1025" s="95"/>
      <c r="AB1025" s="95"/>
      <c r="AC1025" s="95"/>
      <c r="AD1025" s="95"/>
      <c r="AE1025" s="95"/>
      <c r="AF1025" s="95"/>
      <c r="AG1025" s="95"/>
      <c r="AH1025" s="95"/>
      <c r="AI1025" s="95"/>
      <c r="AJ1025" s="95"/>
      <c r="AK1025" s="95"/>
      <c r="AL1025" s="95"/>
      <c r="AM1025" s="95"/>
      <c r="AN1025" s="95"/>
      <c r="AO1025" s="95"/>
      <c r="AP1025" s="95"/>
      <c r="AQ1025" s="95"/>
      <c r="AR1025" s="95"/>
      <c r="AS1025" s="95"/>
    </row>
    <row r="1026">
      <c r="A1026" s="575"/>
      <c r="B1026" s="337"/>
      <c r="C1026" s="337"/>
      <c r="D1026" s="337"/>
      <c r="E1026" s="337"/>
      <c r="F1026" s="337"/>
      <c r="G1026" s="337"/>
      <c r="H1026" s="337"/>
      <c r="I1026" s="337"/>
      <c r="J1026" s="337"/>
      <c r="K1026" s="337"/>
      <c r="L1026" s="337"/>
      <c r="M1026" s="337"/>
      <c r="N1026" s="337"/>
      <c r="O1026" s="337"/>
      <c r="P1026" s="337"/>
      <c r="Q1026" s="337"/>
      <c r="R1026" s="337"/>
      <c r="S1026" s="337"/>
      <c r="T1026" s="337"/>
      <c r="U1026" s="337"/>
      <c r="V1026" s="337"/>
      <c r="W1026" s="95"/>
      <c r="X1026" s="95"/>
      <c r="Y1026" s="95"/>
      <c r="Z1026" s="95"/>
      <c r="AA1026" s="95"/>
      <c r="AB1026" s="95"/>
      <c r="AC1026" s="95"/>
      <c r="AD1026" s="95"/>
      <c r="AE1026" s="95"/>
      <c r="AF1026" s="95"/>
      <c r="AG1026" s="95"/>
      <c r="AH1026" s="95"/>
      <c r="AI1026" s="95"/>
      <c r="AJ1026" s="95"/>
      <c r="AK1026" s="95"/>
      <c r="AL1026" s="95"/>
      <c r="AM1026" s="95"/>
      <c r="AN1026" s="95"/>
      <c r="AO1026" s="95"/>
      <c r="AP1026" s="95"/>
      <c r="AQ1026" s="95"/>
      <c r="AR1026" s="95"/>
      <c r="AS1026" s="95"/>
    </row>
    <row r="1027">
      <c r="A1027" s="575"/>
      <c r="B1027" s="337"/>
      <c r="C1027" s="337"/>
      <c r="D1027" s="337"/>
      <c r="E1027" s="337"/>
      <c r="F1027" s="337"/>
      <c r="G1027" s="337"/>
      <c r="H1027" s="337"/>
      <c r="I1027" s="337"/>
      <c r="J1027" s="337"/>
      <c r="K1027" s="337"/>
      <c r="L1027" s="337"/>
      <c r="M1027" s="337"/>
      <c r="N1027" s="337"/>
      <c r="O1027" s="337"/>
      <c r="P1027" s="337"/>
      <c r="Q1027" s="337"/>
      <c r="R1027" s="337"/>
      <c r="S1027" s="337"/>
      <c r="T1027" s="337"/>
      <c r="U1027" s="337"/>
      <c r="V1027" s="337"/>
      <c r="W1027" s="95"/>
      <c r="X1027" s="95"/>
      <c r="Y1027" s="95"/>
      <c r="Z1027" s="95"/>
      <c r="AA1027" s="95"/>
      <c r="AB1027" s="95"/>
      <c r="AC1027" s="95"/>
      <c r="AD1027" s="95"/>
      <c r="AE1027" s="95"/>
      <c r="AF1027" s="95"/>
      <c r="AG1027" s="95"/>
      <c r="AH1027" s="95"/>
      <c r="AI1027" s="95"/>
      <c r="AJ1027" s="95"/>
      <c r="AK1027" s="95"/>
      <c r="AL1027" s="95"/>
      <c r="AM1027" s="95"/>
      <c r="AN1027" s="95"/>
      <c r="AO1027" s="95"/>
      <c r="AP1027" s="95"/>
      <c r="AQ1027" s="95"/>
      <c r="AR1027" s="95"/>
      <c r="AS1027" s="95"/>
    </row>
    <row r="1028">
      <c r="A1028" s="575"/>
      <c r="B1028" s="337"/>
      <c r="C1028" s="337"/>
      <c r="D1028" s="337"/>
      <c r="E1028" s="337"/>
      <c r="F1028" s="337"/>
      <c r="G1028" s="337"/>
      <c r="H1028" s="337"/>
      <c r="I1028" s="337"/>
      <c r="J1028" s="337"/>
      <c r="K1028" s="337"/>
      <c r="L1028" s="337"/>
      <c r="M1028" s="337"/>
      <c r="N1028" s="337"/>
      <c r="O1028" s="337"/>
      <c r="P1028" s="337"/>
      <c r="Q1028" s="337"/>
      <c r="R1028" s="337"/>
      <c r="S1028" s="337"/>
      <c r="T1028" s="337"/>
      <c r="U1028" s="337"/>
      <c r="V1028" s="337"/>
      <c r="W1028" s="95"/>
      <c r="X1028" s="95"/>
      <c r="Y1028" s="95"/>
      <c r="Z1028" s="95"/>
      <c r="AA1028" s="95"/>
      <c r="AB1028" s="95"/>
      <c r="AC1028" s="95"/>
      <c r="AD1028" s="95"/>
      <c r="AE1028" s="95"/>
      <c r="AF1028" s="95"/>
      <c r="AG1028" s="95"/>
      <c r="AH1028" s="95"/>
      <c r="AI1028" s="95"/>
      <c r="AJ1028" s="95"/>
      <c r="AK1028" s="95"/>
      <c r="AL1028" s="95"/>
      <c r="AM1028" s="95"/>
      <c r="AN1028" s="95"/>
      <c r="AO1028" s="95"/>
      <c r="AP1028" s="95"/>
      <c r="AQ1028" s="95"/>
      <c r="AR1028" s="95"/>
      <c r="AS1028" s="95"/>
    </row>
    <row r="1029">
      <c r="A1029" s="575"/>
      <c r="B1029" s="337"/>
      <c r="C1029" s="337"/>
      <c r="D1029" s="337"/>
      <c r="E1029" s="337"/>
      <c r="F1029" s="337"/>
      <c r="G1029" s="337"/>
      <c r="H1029" s="337"/>
      <c r="I1029" s="337"/>
      <c r="J1029" s="337"/>
      <c r="K1029" s="337"/>
      <c r="L1029" s="337"/>
      <c r="M1029" s="337"/>
      <c r="N1029" s="337"/>
      <c r="O1029" s="337"/>
      <c r="P1029" s="337"/>
      <c r="Q1029" s="337"/>
      <c r="R1029" s="337"/>
      <c r="S1029" s="337"/>
      <c r="T1029" s="337"/>
      <c r="U1029" s="337"/>
      <c r="V1029" s="337"/>
      <c r="W1029" s="95"/>
      <c r="X1029" s="95"/>
      <c r="Y1029" s="95"/>
      <c r="Z1029" s="95"/>
      <c r="AA1029" s="95"/>
      <c r="AB1029" s="95"/>
      <c r="AC1029" s="95"/>
      <c r="AD1029" s="95"/>
      <c r="AE1029" s="95"/>
      <c r="AF1029" s="95"/>
      <c r="AG1029" s="95"/>
      <c r="AH1029" s="95"/>
      <c r="AI1029" s="95"/>
      <c r="AJ1029" s="95"/>
      <c r="AK1029" s="95"/>
      <c r="AL1029" s="95"/>
      <c r="AM1029" s="95"/>
      <c r="AN1029" s="95"/>
      <c r="AO1029" s="95"/>
      <c r="AP1029" s="95"/>
      <c r="AQ1029" s="95"/>
      <c r="AR1029" s="95"/>
      <c r="AS1029" s="95"/>
    </row>
    <row r="1030">
      <c r="A1030" s="575"/>
      <c r="B1030" s="337"/>
      <c r="C1030" s="337"/>
      <c r="D1030" s="337"/>
      <c r="E1030" s="337"/>
      <c r="F1030" s="337"/>
      <c r="G1030" s="337"/>
      <c r="H1030" s="337"/>
      <c r="I1030" s="337"/>
      <c r="J1030" s="337"/>
      <c r="K1030" s="337"/>
      <c r="L1030" s="337"/>
      <c r="M1030" s="337"/>
      <c r="N1030" s="337"/>
      <c r="O1030" s="337"/>
      <c r="P1030" s="337"/>
      <c r="Q1030" s="337"/>
      <c r="R1030" s="337"/>
      <c r="S1030" s="337"/>
      <c r="T1030" s="337"/>
      <c r="U1030" s="337"/>
      <c r="V1030" s="337"/>
      <c r="W1030" s="95"/>
      <c r="X1030" s="95"/>
      <c r="Y1030" s="95"/>
      <c r="Z1030" s="95"/>
      <c r="AA1030" s="95"/>
      <c r="AB1030" s="95"/>
      <c r="AC1030" s="95"/>
      <c r="AD1030" s="95"/>
      <c r="AE1030" s="95"/>
      <c r="AF1030" s="95"/>
      <c r="AG1030" s="95"/>
      <c r="AH1030" s="95"/>
      <c r="AI1030" s="95"/>
      <c r="AJ1030" s="95"/>
      <c r="AK1030" s="95"/>
      <c r="AL1030" s="95"/>
      <c r="AM1030" s="95"/>
      <c r="AN1030" s="95"/>
      <c r="AO1030" s="95"/>
      <c r="AP1030" s="95"/>
      <c r="AQ1030" s="95"/>
      <c r="AR1030" s="95"/>
      <c r="AS1030" s="95"/>
    </row>
    <row r="1031">
      <c r="A1031" s="575"/>
      <c r="B1031" s="337"/>
      <c r="C1031" s="337"/>
      <c r="D1031" s="337"/>
      <c r="E1031" s="337"/>
      <c r="F1031" s="337"/>
      <c r="G1031" s="337"/>
      <c r="H1031" s="337"/>
      <c r="I1031" s="337"/>
      <c r="J1031" s="337"/>
      <c r="K1031" s="337"/>
      <c r="L1031" s="337"/>
      <c r="M1031" s="337"/>
      <c r="N1031" s="337"/>
      <c r="O1031" s="337"/>
      <c r="P1031" s="337"/>
      <c r="Q1031" s="337"/>
      <c r="R1031" s="337"/>
      <c r="S1031" s="337"/>
      <c r="T1031" s="337"/>
      <c r="U1031" s="337"/>
      <c r="V1031" s="337"/>
      <c r="W1031" s="95"/>
      <c r="X1031" s="95"/>
      <c r="Y1031" s="95"/>
      <c r="Z1031" s="95"/>
      <c r="AA1031" s="95"/>
      <c r="AB1031" s="95"/>
      <c r="AC1031" s="95"/>
      <c r="AD1031" s="95"/>
      <c r="AE1031" s="95"/>
      <c r="AF1031" s="95"/>
      <c r="AG1031" s="95"/>
      <c r="AH1031" s="95"/>
      <c r="AI1031" s="95"/>
      <c r="AJ1031" s="95"/>
      <c r="AK1031" s="95"/>
      <c r="AL1031" s="95"/>
      <c r="AM1031" s="95"/>
      <c r="AN1031" s="95"/>
      <c r="AO1031" s="95"/>
      <c r="AP1031" s="95"/>
      <c r="AQ1031" s="95"/>
      <c r="AR1031" s="95"/>
      <c r="AS1031" s="95"/>
    </row>
    <row r="1032">
      <c r="A1032" s="575"/>
      <c r="B1032" s="337"/>
      <c r="C1032" s="337"/>
      <c r="D1032" s="337"/>
      <c r="E1032" s="337"/>
      <c r="F1032" s="337"/>
      <c r="G1032" s="337"/>
      <c r="H1032" s="337"/>
      <c r="I1032" s="337"/>
      <c r="J1032" s="337"/>
      <c r="K1032" s="337"/>
      <c r="L1032" s="337"/>
      <c r="M1032" s="337"/>
      <c r="N1032" s="337"/>
      <c r="O1032" s="337"/>
      <c r="P1032" s="337"/>
      <c r="Q1032" s="337"/>
      <c r="R1032" s="337"/>
      <c r="S1032" s="337"/>
      <c r="T1032" s="337"/>
      <c r="U1032" s="337"/>
      <c r="V1032" s="337"/>
      <c r="W1032" s="95"/>
      <c r="X1032" s="95"/>
      <c r="Y1032" s="95"/>
      <c r="Z1032" s="95"/>
      <c r="AA1032" s="95"/>
      <c r="AB1032" s="95"/>
      <c r="AC1032" s="95"/>
      <c r="AD1032" s="95"/>
      <c r="AE1032" s="95"/>
      <c r="AF1032" s="95"/>
      <c r="AG1032" s="95"/>
      <c r="AH1032" s="95"/>
      <c r="AI1032" s="95"/>
      <c r="AJ1032" s="95"/>
      <c r="AK1032" s="95"/>
      <c r="AL1032" s="95"/>
      <c r="AM1032" s="95"/>
      <c r="AN1032" s="95"/>
      <c r="AO1032" s="95"/>
      <c r="AP1032" s="95"/>
      <c r="AQ1032" s="95"/>
      <c r="AR1032" s="95"/>
      <c r="AS1032" s="95"/>
    </row>
    <row r="1033">
      <c r="A1033" s="575"/>
      <c r="B1033" s="337"/>
      <c r="C1033" s="337"/>
      <c r="D1033" s="337"/>
      <c r="E1033" s="337"/>
      <c r="F1033" s="337"/>
      <c r="G1033" s="337"/>
      <c r="H1033" s="337"/>
      <c r="I1033" s="337"/>
      <c r="J1033" s="337"/>
      <c r="K1033" s="337"/>
      <c r="L1033" s="337"/>
      <c r="M1033" s="337"/>
      <c r="N1033" s="337"/>
      <c r="O1033" s="337"/>
      <c r="P1033" s="337"/>
      <c r="Q1033" s="337"/>
      <c r="R1033" s="337"/>
      <c r="S1033" s="337"/>
      <c r="T1033" s="337"/>
      <c r="U1033" s="337"/>
      <c r="V1033" s="337"/>
      <c r="W1033" s="95"/>
      <c r="X1033" s="95"/>
      <c r="Y1033" s="95"/>
      <c r="Z1033" s="95"/>
      <c r="AA1033" s="95"/>
      <c r="AB1033" s="95"/>
      <c r="AC1033" s="95"/>
      <c r="AD1033" s="95"/>
      <c r="AE1033" s="95"/>
      <c r="AF1033" s="95"/>
      <c r="AG1033" s="95"/>
      <c r="AH1033" s="95"/>
      <c r="AI1033" s="95"/>
      <c r="AJ1033" s="95"/>
      <c r="AK1033" s="95"/>
      <c r="AL1033" s="95"/>
      <c r="AM1033" s="95"/>
      <c r="AN1033" s="95"/>
      <c r="AO1033" s="95"/>
      <c r="AP1033" s="95"/>
      <c r="AQ1033" s="95"/>
      <c r="AR1033" s="95"/>
      <c r="AS1033" s="95"/>
    </row>
    <row r="1034">
      <c r="A1034" s="575"/>
      <c r="B1034" s="337"/>
      <c r="C1034" s="337"/>
      <c r="D1034" s="337"/>
      <c r="E1034" s="337"/>
      <c r="F1034" s="337"/>
      <c r="G1034" s="337"/>
      <c r="H1034" s="337"/>
      <c r="I1034" s="337"/>
      <c r="J1034" s="337"/>
      <c r="K1034" s="337"/>
      <c r="L1034" s="337"/>
      <c r="M1034" s="337"/>
      <c r="N1034" s="337"/>
      <c r="O1034" s="337"/>
      <c r="P1034" s="337"/>
      <c r="Q1034" s="337"/>
      <c r="R1034" s="337"/>
      <c r="S1034" s="337"/>
      <c r="T1034" s="337"/>
      <c r="U1034" s="337"/>
      <c r="V1034" s="337"/>
      <c r="W1034" s="95"/>
      <c r="X1034" s="95"/>
      <c r="Y1034" s="95"/>
      <c r="Z1034" s="95"/>
      <c r="AA1034" s="95"/>
      <c r="AB1034" s="95"/>
      <c r="AC1034" s="95"/>
      <c r="AD1034" s="95"/>
      <c r="AE1034" s="95"/>
      <c r="AF1034" s="95"/>
      <c r="AG1034" s="95"/>
      <c r="AH1034" s="95"/>
      <c r="AI1034" s="95"/>
      <c r="AJ1034" s="95"/>
      <c r="AK1034" s="95"/>
      <c r="AL1034" s="95"/>
      <c r="AM1034" s="95"/>
      <c r="AN1034" s="95"/>
      <c r="AO1034" s="95"/>
      <c r="AP1034" s="95"/>
      <c r="AQ1034" s="95"/>
      <c r="AR1034" s="95"/>
      <c r="AS1034" s="95"/>
    </row>
    <row r="1035">
      <c r="A1035" s="575"/>
      <c r="B1035" s="337"/>
      <c r="C1035" s="337"/>
      <c r="D1035" s="337"/>
      <c r="E1035" s="337"/>
      <c r="F1035" s="337"/>
      <c r="G1035" s="337"/>
      <c r="H1035" s="337"/>
      <c r="I1035" s="337"/>
      <c r="J1035" s="337"/>
      <c r="K1035" s="337"/>
      <c r="L1035" s="337"/>
      <c r="M1035" s="337"/>
      <c r="N1035" s="337"/>
      <c r="O1035" s="337"/>
      <c r="P1035" s="337"/>
      <c r="Q1035" s="337"/>
      <c r="R1035" s="337"/>
      <c r="S1035" s="337"/>
      <c r="T1035" s="337"/>
      <c r="U1035" s="337"/>
      <c r="V1035" s="337"/>
      <c r="W1035" s="95"/>
      <c r="X1035" s="95"/>
      <c r="Y1035" s="95"/>
      <c r="Z1035" s="95"/>
      <c r="AA1035" s="95"/>
      <c r="AB1035" s="95"/>
      <c r="AC1035" s="95"/>
      <c r="AD1035" s="95"/>
      <c r="AE1035" s="95"/>
      <c r="AF1035" s="95"/>
      <c r="AG1035" s="95"/>
      <c r="AH1035" s="95"/>
      <c r="AI1035" s="95"/>
      <c r="AJ1035" s="95"/>
      <c r="AK1035" s="95"/>
      <c r="AL1035" s="95"/>
      <c r="AM1035" s="95"/>
      <c r="AN1035" s="95"/>
      <c r="AO1035" s="95"/>
      <c r="AP1035" s="95"/>
      <c r="AQ1035" s="95"/>
      <c r="AR1035" s="95"/>
      <c r="AS1035" s="95"/>
    </row>
    <row r="1036">
      <c r="A1036" s="575"/>
      <c r="B1036" s="337"/>
      <c r="C1036" s="337"/>
      <c r="D1036" s="337"/>
      <c r="E1036" s="337"/>
      <c r="F1036" s="337"/>
      <c r="G1036" s="337"/>
      <c r="H1036" s="337"/>
      <c r="I1036" s="337"/>
      <c r="J1036" s="337"/>
      <c r="K1036" s="337"/>
      <c r="L1036" s="337"/>
      <c r="M1036" s="337"/>
      <c r="N1036" s="337"/>
      <c r="O1036" s="337"/>
      <c r="P1036" s="337"/>
      <c r="Q1036" s="337"/>
      <c r="R1036" s="337"/>
      <c r="S1036" s="337"/>
      <c r="T1036" s="337"/>
      <c r="U1036" s="337"/>
      <c r="V1036" s="337"/>
      <c r="W1036" s="95"/>
      <c r="X1036" s="95"/>
      <c r="Y1036" s="95"/>
      <c r="Z1036" s="95"/>
      <c r="AA1036" s="95"/>
      <c r="AB1036" s="95"/>
      <c r="AC1036" s="95"/>
      <c r="AD1036" s="95"/>
      <c r="AE1036" s="95"/>
      <c r="AF1036" s="95"/>
      <c r="AG1036" s="95"/>
      <c r="AH1036" s="95"/>
      <c r="AI1036" s="95"/>
      <c r="AJ1036" s="95"/>
      <c r="AK1036" s="95"/>
      <c r="AL1036" s="95"/>
      <c r="AM1036" s="95"/>
      <c r="AN1036" s="95"/>
      <c r="AO1036" s="95"/>
      <c r="AP1036" s="95"/>
      <c r="AQ1036" s="95"/>
      <c r="AR1036" s="95"/>
      <c r="AS1036" s="95"/>
    </row>
    <row r="1037">
      <c r="A1037" s="575"/>
      <c r="B1037" s="337"/>
      <c r="C1037" s="337"/>
      <c r="D1037" s="337"/>
      <c r="E1037" s="337"/>
      <c r="F1037" s="337"/>
      <c r="G1037" s="337"/>
      <c r="H1037" s="337"/>
      <c r="I1037" s="337"/>
      <c r="J1037" s="337"/>
      <c r="K1037" s="337"/>
      <c r="L1037" s="337"/>
      <c r="M1037" s="337"/>
      <c r="N1037" s="337"/>
      <c r="O1037" s="337"/>
      <c r="P1037" s="337"/>
      <c r="Q1037" s="337"/>
      <c r="R1037" s="337"/>
      <c r="S1037" s="337"/>
      <c r="T1037" s="337"/>
      <c r="U1037" s="337"/>
      <c r="V1037" s="337"/>
      <c r="W1037" s="95"/>
      <c r="X1037" s="95"/>
      <c r="Y1037" s="95"/>
      <c r="Z1037" s="95"/>
      <c r="AA1037" s="95"/>
      <c r="AB1037" s="95"/>
      <c r="AC1037" s="95"/>
      <c r="AD1037" s="95"/>
      <c r="AE1037" s="95"/>
      <c r="AF1037" s="95"/>
      <c r="AG1037" s="95"/>
      <c r="AH1037" s="95"/>
      <c r="AI1037" s="95"/>
      <c r="AJ1037" s="95"/>
      <c r="AK1037" s="95"/>
      <c r="AL1037" s="95"/>
      <c r="AM1037" s="95"/>
      <c r="AN1037" s="95"/>
      <c r="AO1037" s="95"/>
      <c r="AP1037" s="95"/>
      <c r="AQ1037" s="95"/>
      <c r="AR1037" s="95"/>
      <c r="AS1037" s="95"/>
    </row>
    <row r="1038">
      <c r="A1038" s="575"/>
      <c r="B1038" s="337"/>
      <c r="C1038" s="337"/>
      <c r="D1038" s="337"/>
      <c r="E1038" s="337"/>
      <c r="F1038" s="337"/>
      <c r="G1038" s="337"/>
      <c r="H1038" s="337"/>
      <c r="I1038" s="337"/>
      <c r="J1038" s="337"/>
      <c r="K1038" s="337"/>
      <c r="L1038" s="337"/>
      <c r="M1038" s="337"/>
      <c r="N1038" s="337"/>
      <c r="O1038" s="337"/>
      <c r="P1038" s="337"/>
      <c r="Q1038" s="337"/>
      <c r="R1038" s="337"/>
      <c r="S1038" s="337"/>
      <c r="T1038" s="337"/>
      <c r="U1038" s="337"/>
      <c r="V1038" s="337"/>
      <c r="W1038" s="95"/>
      <c r="X1038" s="95"/>
      <c r="Y1038" s="95"/>
      <c r="Z1038" s="95"/>
      <c r="AA1038" s="95"/>
      <c r="AB1038" s="95"/>
      <c r="AC1038" s="95"/>
      <c r="AD1038" s="95"/>
      <c r="AE1038" s="95"/>
      <c r="AF1038" s="95"/>
      <c r="AG1038" s="95"/>
      <c r="AH1038" s="95"/>
      <c r="AI1038" s="95"/>
      <c r="AJ1038" s="95"/>
      <c r="AK1038" s="95"/>
      <c r="AL1038" s="95"/>
      <c r="AM1038" s="95"/>
      <c r="AN1038" s="95"/>
      <c r="AO1038" s="95"/>
      <c r="AP1038" s="95"/>
      <c r="AQ1038" s="95"/>
      <c r="AR1038" s="95"/>
      <c r="AS1038" s="95"/>
    </row>
    <row r="1039">
      <c r="A1039" s="575"/>
      <c r="B1039" s="337"/>
      <c r="C1039" s="337"/>
      <c r="D1039" s="337"/>
      <c r="E1039" s="337"/>
      <c r="F1039" s="337"/>
      <c r="G1039" s="337"/>
      <c r="H1039" s="337"/>
      <c r="I1039" s="337"/>
      <c r="J1039" s="337"/>
      <c r="K1039" s="337"/>
      <c r="L1039" s="337"/>
      <c r="M1039" s="337"/>
      <c r="N1039" s="337"/>
      <c r="O1039" s="337"/>
      <c r="P1039" s="337"/>
      <c r="Q1039" s="337"/>
      <c r="R1039" s="337"/>
      <c r="S1039" s="337"/>
      <c r="T1039" s="337"/>
      <c r="U1039" s="337"/>
      <c r="V1039" s="337"/>
      <c r="W1039" s="95"/>
      <c r="X1039" s="95"/>
      <c r="Y1039" s="95"/>
      <c r="Z1039" s="95"/>
      <c r="AA1039" s="95"/>
      <c r="AB1039" s="95"/>
      <c r="AC1039" s="95"/>
      <c r="AD1039" s="95"/>
      <c r="AE1039" s="95"/>
      <c r="AF1039" s="95"/>
      <c r="AG1039" s="95"/>
      <c r="AH1039" s="95"/>
      <c r="AI1039" s="95"/>
      <c r="AJ1039" s="95"/>
      <c r="AK1039" s="95"/>
      <c r="AL1039" s="95"/>
      <c r="AM1039" s="95"/>
      <c r="AN1039" s="95"/>
      <c r="AO1039" s="95"/>
      <c r="AP1039" s="95"/>
      <c r="AQ1039" s="95"/>
      <c r="AR1039" s="95"/>
      <c r="AS1039" s="95"/>
    </row>
    <row r="1040">
      <c r="A1040" s="575"/>
      <c r="B1040" s="337"/>
      <c r="C1040" s="337"/>
      <c r="D1040" s="337"/>
      <c r="E1040" s="337"/>
      <c r="F1040" s="337"/>
      <c r="G1040" s="337"/>
      <c r="H1040" s="337"/>
      <c r="I1040" s="337"/>
      <c r="J1040" s="337"/>
      <c r="K1040" s="337"/>
      <c r="L1040" s="337"/>
      <c r="M1040" s="337"/>
      <c r="N1040" s="337"/>
      <c r="O1040" s="337"/>
      <c r="P1040" s="337"/>
      <c r="Q1040" s="337"/>
      <c r="R1040" s="337"/>
      <c r="S1040" s="337"/>
      <c r="T1040" s="337"/>
      <c r="U1040" s="337"/>
      <c r="V1040" s="337"/>
      <c r="W1040" s="95"/>
      <c r="X1040" s="95"/>
      <c r="Y1040" s="95"/>
      <c r="Z1040" s="95"/>
      <c r="AA1040" s="95"/>
      <c r="AB1040" s="95"/>
      <c r="AC1040" s="95"/>
      <c r="AD1040" s="95"/>
      <c r="AE1040" s="95"/>
      <c r="AF1040" s="95"/>
      <c r="AG1040" s="95"/>
      <c r="AH1040" s="95"/>
      <c r="AI1040" s="95"/>
      <c r="AJ1040" s="95"/>
      <c r="AK1040" s="95"/>
      <c r="AL1040" s="95"/>
      <c r="AM1040" s="95"/>
      <c r="AN1040" s="95"/>
      <c r="AO1040" s="95"/>
      <c r="AP1040" s="95"/>
      <c r="AQ1040" s="95"/>
      <c r="AR1040" s="95"/>
      <c r="AS1040" s="95"/>
    </row>
    <row r="1041">
      <c r="A1041" s="575"/>
      <c r="B1041" s="337"/>
      <c r="C1041" s="337"/>
      <c r="D1041" s="337"/>
      <c r="E1041" s="337"/>
      <c r="F1041" s="337"/>
      <c r="G1041" s="337"/>
      <c r="H1041" s="337"/>
      <c r="I1041" s="337"/>
      <c r="J1041" s="337"/>
      <c r="K1041" s="337"/>
      <c r="L1041" s="337"/>
      <c r="M1041" s="337"/>
      <c r="N1041" s="337"/>
      <c r="O1041" s="337"/>
      <c r="P1041" s="337"/>
      <c r="Q1041" s="337"/>
      <c r="R1041" s="337"/>
      <c r="S1041" s="337"/>
      <c r="T1041" s="337"/>
      <c r="U1041" s="337"/>
      <c r="V1041" s="337"/>
      <c r="W1041" s="95"/>
      <c r="X1041" s="95"/>
      <c r="Y1041" s="95"/>
      <c r="Z1041" s="95"/>
      <c r="AA1041" s="95"/>
      <c r="AB1041" s="95"/>
      <c r="AC1041" s="95"/>
      <c r="AD1041" s="95"/>
      <c r="AE1041" s="95"/>
      <c r="AF1041" s="95"/>
      <c r="AG1041" s="95"/>
      <c r="AH1041" s="95"/>
      <c r="AI1041" s="95"/>
      <c r="AJ1041" s="95"/>
      <c r="AK1041" s="95"/>
      <c r="AL1041" s="95"/>
      <c r="AM1041" s="95"/>
      <c r="AN1041" s="95"/>
      <c r="AO1041" s="95"/>
      <c r="AP1041" s="95"/>
      <c r="AQ1041" s="95"/>
      <c r="AR1041" s="95"/>
      <c r="AS1041" s="95"/>
    </row>
    <row r="1042">
      <c r="A1042" s="575"/>
      <c r="B1042" s="337"/>
      <c r="C1042" s="337"/>
      <c r="D1042" s="337"/>
      <c r="E1042" s="337"/>
      <c r="F1042" s="337"/>
      <c r="G1042" s="337"/>
      <c r="H1042" s="337"/>
      <c r="I1042" s="337"/>
      <c r="J1042" s="337"/>
      <c r="K1042" s="337"/>
      <c r="L1042" s="337"/>
      <c r="M1042" s="337"/>
      <c r="N1042" s="337"/>
      <c r="O1042" s="337"/>
      <c r="P1042" s="337"/>
      <c r="Q1042" s="337"/>
      <c r="R1042" s="337"/>
      <c r="S1042" s="337"/>
      <c r="T1042" s="337"/>
      <c r="U1042" s="337"/>
      <c r="V1042" s="337"/>
      <c r="W1042" s="95"/>
      <c r="X1042" s="95"/>
      <c r="Y1042" s="95"/>
      <c r="Z1042" s="95"/>
      <c r="AA1042" s="95"/>
      <c r="AB1042" s="95"/>
      <c r="AC1042" s="95"/>
      <c r="AD1042" s="95"/>
      <c r="AE1042" s="95"/>
      <c r="AF1042" s="95"/>
      <c r="AG1042" s="95"/>
      <c r="AH1042" s="95"/>
      <c r="AI1042" s="95"/>
      <c r="AJ1042" s="95"/>
      <c r="AK1042" s="95"/>
      <c r="AL1042" s="95"/>
      <c r="AM1042" s="95"/>
      <c r="AN1042" s="95"/>
      <c r="AO1042" s="95"/>
      <c r="AP1042" s="95"/>
      <c r="AQ1042" s="95"/>
      <c r="AR1042" s="95"/>
      <c r="AS1042" s="95"/>
    </row>
    <row r="1043">
      <c r="A1043" s="575"/>
      <c r="B1043" s="337"/>
      <c r="C1043" s="337"/>
      <c r="D1043" s="337"/>
      <c r="E1043" s="337"/>
      <c r="F1043" s="337"/>
      <c r="G1043" s="337"/>
      <c r="H1043" s="337"/>
      <c r="I1043" s="337"/>
      <c r="J1043" s="337"/>
      <c r="K1043" s="337"/>
      <c r="L1043" s="337"/>
      <c r="M1043" s="337"/>
      <c r="N1043" s="337"/>
      <c r="O1043" s="337"/>
      <c r="P1043" s="337"/>
      <c r="Q1043" s="337"/>
      <c r="R1043" s="337"/>
      <c r="S1043" s="337"/>
      <c r="T1043" s="337"/>
      <c r="U1043" s="337"/>
      <c r="V1043" s="337"/>
      <c r="W1043" s="95"/>
      <c r="X1043" s="95"/>
      <c r="Y1043" s="95"/>
      <c r="Z1043" s="95"/>
      <c r="AA1043" s="95"/>
      <c r="AB1043" s="95"/>
      <c r="AC1043" s="95"/>
      <c r="AD1043" s="95"/>
      <c r="AE1043" s="95"/>
      <c r="AF1043" s="95"/>
      <c r="AG1043" s="95"/>
      <c r="AH1043" s="95"/>
      <c r="AI1043" s="95"/>
      <c r="AJ1043" s="95"/>
      <c r="AK1043" s="95"/>
      <c r="AL1043" s="95"/>
      <c r="AM1043" s="95"/>
      <c r="AN1043" s="95"/>
      <c r="AO1043" s="95"/>
      <c r="AP1043" s="95"/>
      <c r="AQ1043" s="95"/>
      <c r="AR1043" s="95"/>
      <c r="AS1043" s="95"/>
    </row>
    <row r="1044">
      <c r="A1044" s="575"/>
      <c r="B1044" s="337"/>
      <c r="C1044" s="337"/>
      <c r="D1044" s="337"/>
      <c r="E1044" s="337"/>
      <c r="F1044" s="337"/>
      <c r="G1044" s="337"/>
      <c r="H1044" s="337"/>
      <c r="I1044" s="337"/>
      <c r="J1044" s="337"/>
      <c r="K1044" s="337"/>
      <c r="L1044" s="337"/>
      <c r="M1044" s="337"/>
      <c r="N1044" s="337"/>
      <c r="O1044" s="337"/>
      <c r="P1044" s="337"/>
      <c r="Q1044" s="337"/>
      <c r="R1044" s="337"/>
      <c r="S1044" s="337"/>
      <c r="T1044" s="337"/>
      <c r="U1044" s="337"/>
      <c r="V1044" s="337"/>
      <c r="W1044" s="95"/>
      <c r="X1044" s="95"/>
      <c r="Y1044" s="95"/>
      <c r="Z1044" s="95"/>
      <c r="AA1044" s="95"/>
      <c r="AB1044" s="95"/>
      <c r="AC1044" s="95"/>
      <c r="AD1044" s="95"/>
      <c r="AE1044" s="95"/>
      <c r="AF1044" s="95"/>
      <c r="AG1044" s="95"/>
      <c r="AH1044" s="95"/>
      <c r="AI1044" s="95"/>
      <c r="AJ1044" s="95"/>
      <c r="AK1044" s="95"/>
      <c r="AL1044" s="95"/>
      <c r="AM1044" s="95"/>
      <c r="AN1044" s="95"/>
      <c r="AO1044" s="95"/>
      <c r="AP1044" s="95"/>
      <c r="AQ1044" s="95"/>
      <c r="AR1044" s="95"/>
      <c r="AS1044" s="95"/>
    </row>
    <row r="1045">
      <c r="A1045" s="575"/>
      <c r="B1045" s="337"/>
      <c r="C1045" s="337"/>
      <c r="D1045" s="337"/>
      <c r="E1045" s="337"/>
      <c r="F1045" s="337"/>
      <c r="G1045" s="337"/>
      <c r="H1045" s="337"/>
      <c r="I1045" s="337"/>
      <c r="J1045" s="337"/>
      <c r="K1045" s="337"/>
      <c r="L1045" s="337"/>
      <c r="M1045" s="337"/>
      <c r="N1045" s="337"/>
      <c r="O1045" s="337"/>
      <c r="P1045" s="337"/>
      <c r="Q1045" s="337"/>
      <c r="R1045" s="337"/>
      <c r="S1045" s="337"/>
      <c r="T1045" s="337"/>
      <c r="U1045" s="337"/>
      <c r="V1045" s="337"/>
      <c r="W1045" s="95"/>
      <c r="X1045" s="95"/>
      <c r="Y1045" s="95"/>
      <c r="Z1045" s="95"/>
      <c r="AA1045" s="95"/>
      <c r="AB1045" s="95"/>
      <c r="AC1045" s="95"/>
      <c r="AD1045" s="95"/>
      <c r="AE1045" s="95"/>
      <c r="AF1045" s="95"/>
      <c r="AG1045" s="95"/>
      <c r="AH1045" s="95"/>
      <c r="AI1045" s="95"/>
      <c r="AJ1045" s="95"/>
      <c r="AK1045" s="95"/>
      <c r="AL1045" s="95"/>
      <c r="AM1045" s="95"/>
      <c r="AN1045" s="95"/>
      <c r="AO1045" s="95"/>
      <c r="AP1045" s="95"/>
      <c r="AQ1045" s="95"/>
      <c r="AR1045" s="95"/>
      <c r="AS1045" s="95"/>
    </row>
    <row r="1046">
      <c r="A1046" s="575"/>
      <c r="B1046" s="337"/>
      <c r="C1046" s="337"/>
      <c r="D1046" s="337"/>
      <c r="E1046" s="337"/>
      <c r="F1046" s="337"/>
      <c r="G1046" s="337"/>
      <c r="H1046" s="337"/>
      <c r="I1046" s="337"/>
      <c r="J1046" s="337"/>
      <c r="K1046" s="337"/>
      <c r="L1046" s="337"/>
      <c r="M1046" s="337"/>
      <c r="N1046" s="337"/>
      <c r="O1046" s="337"/>
      <c r="P1046" s="337"/>
      <c r="Q1046" s="337"/>
      <c r="R1046" s="337"/>
      <c r="S1046" s="337"/>
      <c r="T1046" s="337"/>
      <c r="U1046" s="337"/>
      <c r="V1046" s="337"/>
      <c r="W1046" s="95"/>
      <c r="X1046" s="95"/>
      <c r="Y1046" s="95"/>
      <c r="Z1046" s="95"/>
      <c r="AA1046" s="95"/>
      <c r="AB1046" s="95"/>
      <c r="AC1046" s="95"/>
      <c r="AD1046" s="95"/>
      <c r="AE1046" s="95"/>
      <c r="AF1046" s="95"/>
      <c r="AG1046" s="95"/>
      <c r="AH1046" s="95"/>
      <c r="AI1046" s="95"/>
      <c r="AJ1046" s="95"/>
      <c r="AK1046" s="95"/>
      <c r="AL1046" s="95"/>
      <c r="AM1046" s="95"/>
      <c r="AN1046" s="95"/>
      <c r="AO1046" s="95"/>
      <c r="AP1046" s="95"/>
      <c r="AQ1046" s="95"/>
      <c r="AR1046" s="95"/>
      <c r="AS1046" s="95"/>
    </row>
    <row r="1047">
      <c r="A1047" s="575"/>
      <c r="B1047" s="337"/>
      <c r="C1047" s="337"/>
      <c r="D1047" s="337"/>
      <c r="E1047" s="337"/>
      <c r="F1047" s="337"/>
      <c r="G1047" s="337"/>
      <c r="H1047" s="337"/>
      <c r="I1047" s="337"/>
      <c r="J1047" s="337"/>
      <c r="K1047" s="337"/>
      <c r="L1047" s="337"/>
      <c r="M1047" s="337"/>
      <c r="N1047" s="337"/>
      <c r="O1047" s="337"/>
      <c r="P1047" s="337"/>
      <c r="Q1047" s="337"/>
      <c r="R1047" s="337"/>
      <c r="S1047" s="337"/>
      <c r="T1047" s="337"/>
      <c r="U1047" s="337"/>
      <c r="V1047" s="337"/>
      <c r="W1047" s="95"/>
      <c r="X1047" s="95"/>
      <c r="Y1047" s="95"/>
      <c r="Z1047" s="95"/>
      <c r="AA1047" s="95"/>
      <c r="AB1047" s="95"/>
      <c r="AC1047" s="95"/>
      <c r="AD1047" s="95"/>
      <c r="AE1047" s="95"/>
      <c r="AF1047" s="95"/>
      <c r="AG1047" s="95"/>
      <c r="AH1047" s="95"/>
      <c r="AI1047" s="95"/>
      <c r="AJ1047" s="95"/>
      <c r="AK1047" s="95"/>
      <c r="AL1047" s="95"/>
      <c r="AM1047" s="95"/>
      <c r="AN1047" s="95"/>
      <c r="AO1047" s="95"/>
      <c r="AP1047" s="95"/>
      <c r="AQ1047" s="95"/>
      <c r="AR1047" s="95"/>
      <c r="AS1047" s="95"/>
    </row>
    <row r="1048">
      <c r="A1048" s="575"/>
      <c r="B1048" s="337"/>
      <c r="C1048" s="337"/>
      <c r="D1048" s="337"/>
      <c r="E1048" s="337"/>
      <c r="F1048" s="337"/>
      <c r="G1048" s="337"/>
      <c r="H1048" s="337"/>
      <c r="I1048" s="337"/>
      <c r="J1048" s="337"/>
      <c r="K1048" s="337"/>
      <c r="L1048" s="337"/>
      <c r="M1048" s="337"/>
      <c r="N1048" s="337"/>
      <c r="O1048" s="337"/>
      <c r="P1048" s="337"/>
      <c r="Q1048" s="337"/>
      <c r="R1048" s="337"/>
      <c r="S1048" s="337"/>
      <c r="T1048" s="337"/>
      <c r="U1048" s="337"/>
      <c r="V1048" s="337"/>
      <c r="W1048" s="95"/>
      <c r="X1048" s="95"/>
      <c r="Y1048" s="95"/>
      <c r="Z1048" s="95"/>
      <c r="AA1048" s="95"/>
      <c r="AB1048" s="95"/>
      <c r="AC1048" s="95"/>
      <c r="AD1048" s="95"/>
      <c r="AE1048" s="95"/>
      <c r="AF1048" s="95"/>
      <c r="AG1048" s="95"/>
      <c r="AH1048" s="95"/>
      <c r="AI1048" s="95"/>
      <c r="AJ1048" s="95"/>
      <c r="AK1048" s="95"/>
      <c r="AL1048" s="95"/>
      <c r="AM1048" s="95"/>
      <c r="AN1048" s="95"/>
      <c r="AO1048" s="95"/>
      <c r="AP1048" s="95"/>
      <c r="AQ1048" s="95"/>
      <c r="AR1048" s="95"/>
      <c r="AS1048" s="95"/>
    </row>
    <row r="1049">
      <c r="A1049" s="575"/>
      <c r="B1049" s="337"/>
      <c r="C1049" s="337"/>
      <c r="D1049" s="337"/>
      <c r="E1049" s="337"/>
      <c r="F1049" s="337"/>
      <c r="G1049" s="337"/>
      <c r="H1049" s="337"/>
      <c r="I1049" s="337"/>
      <c r="J1049" s="337"/>
      <c r="K1049" s="337"/>
      <c r="L1049" s="337"/>
      <c r="M1049" s="337"/>
      <c r="N1049" s="337"/>
      <c r="O1049" s="337"/>
      <c r="P1049" s="337"/>
      <c r="Q1049" s="337"/>
      <c r="R1049" s="337"/>
      <c r="S1049" s="337"/>
      <c r="T1049" s="337"/>
      <c r="U1049" s="337"/>
      <c r="V1049" s="337"/>
      <c r="W1049" s="95"/>
      <c r="X1049" s="95"/>
      <c r="Y1049" s="95"/>
      <c r="Z1049" s="95"/>
      <c r="AA1049" s="95"/>
      <c r="AB1049" s="95"/>
      <c r="AC1049" s="95"/>
      <c r="AD1049" s="95"/>
      <c r="AE1049" s="95"/>
      <c r="AF1049" s="95"/>
      <c r="AG1049" s="95"/>
      <c r="AH1049" s="95"/>
      <c r="AI1049" s="95"/>
      <c r="AJ1049" s="95"/>
      <c r="AK1049" s="95"/>
      <c r="AL1049" s="95"/>
      <c r="AM1049" s="95"/>
      <c r="AN1049" s="95"/>
      <c r="AO1049" s="95"/>
      <c r="AP1049" s="95"/>
      <c r="AQ1049" s="95"/>
      <c r="AR1049" s="95"/>
      <c r="AS1049" s="95"/>
    </row>
    <row r="1050">
      <c r="A1050" s="575"/>
      <c r="B1050" s="337"/>
      <c r="C1050" s="337"/>
      <c r="D1050" s="337"/>
      <c r="E1050" s="337"/>
      <c r="F1050" s="337"/>
      <c r="G1050" s="337"/>
      <c r="H1050" s="337"/>
      <c r="I1050" s="337"/>
      <c r="J1050" s="337"/>
      <c r="K1050" s="337"/>
      <c r="L1050" s="337"/>
      <c r="M1050" s="337"/>
      <c r="N1050" s="337"/>
      <c r="O1050" s="337"/>
      <c r="P1050" s="337"/>
      <c r="Q1050" s="337"/>
      <c r="R1050" s="337"/>
      <c r="S1050" s="337"/>
      <c r="T1050" s="337"/>
      <c r="U1050" s="337"/>
      <c r="V1050" s="337"/>
      <c r="W1050" s="95"/>
      <c r="X1050" s="95"/>
      <c r="Y1050" s="95"/>
      <c r="Z1050" s="95"/>
      <c r="AA1050" s="95"/>
      <c r="AB1050" s="95"/>
      <c r="AC1050" s="95"/>
      <c r="AD1050" s="95"/>
      <c r="AE1050" s="95"/>
      <c r="AF1050" s="95"/>
      <c r="AG1050" s="95"/>
      <c r="AH1050" s="95"/>
      <c r="AI1050" s="95"/>
      <c r="AJ1050" s="95"/>
      <c r="AK1050" s="95"/>
      <c r="AL1050" s="95"/>
      <c r="AM1050" s="95"/>
      <c r="AN1050" s="95"/>
      <c r="AO1050" s="95"/>
      <c r="AP1050" s="95"/>
      <c r="AQ1050" s="95"/>
      <c r="AR1050" s="95"/>
      <c r="AS1050" s="95"/>
    </row>
    <row r="1051">
      <c r="A1051" s="575"/>
      <c r="B1051" s="337"/>
      <c r="C1051" s="337"/>
      <c r="D1051" s="337"/>
      <c r="E1051" s="337"/>
      <c r="F1051" s="337"/>
      <c r="G1051" s="337"/>
      <c r="H1051" s="337"/>
      <c r="I1051" s="337"/>
      <c r="J1051" s="337"/>
      <c r="K1051" s="337"/>
      <c r="L1051" s="337"/>
      <c r="M1051" s="337"/>
      <c r="N1051" s="337"/>
      <c r="O1051" s="337"/>
      <c r="P1051" s="337"/>
      <c r="Q1051" s="337"/>
      <c r="R1051" s="337"/>
      <c r="S1051" s="337"/>
      <c r="T1051" s="337"/>
      <c r="U1051" s="337"/>
      <c r="V1051" s="337"/>
      <c r="W1051" s="95"/>
      <c r="X1051" s="95"/>
      <c r="Y1051" s="95"/>
      <c r="Z1051" s="95"/>
      <c r="AA1051" s="95"/>
      <c r="AB1051" s="95"/>
      <c r="AC1051" s="95"/>
      <c r="AD1051" s="95"/>
      <c r="AE1051" s="95"/>
      <c r="AF1051" s="95"/>
      <c r="AG1051" s="95"/>
      <c r="AH1051" s="95"/>
      <c r="AI1051" s="95"/>
      <c r="AJ1051" s="95"/>
      <c r="AK1051" s="95"/>
      <c r="AL1051" s="95"/>
      <c r="AM1051" s="95"/>
      <c r="AN1051" s="95"/>
      <c r="AO1051" s="95"/>
      <c r="AP1051" s="95"/>
      <c r="AQ1051" s="95"/>
      <c r="AR1051" s="95"/>
      <c r="AS1051" s="95"/>
    </row>
    <row r="1052">
      <c r="A1052" s="575"/>
      <c r="B1052" s="337"/>
      <c r="C1052" s="337"/>
      <c r="D1052" s="337"/>
      <c r="E1052" s="337"/>
      <c r="F1052" s="337"/>
      <c r="G1052" s="337"/>
      <c r="H1052" s="337"/>
      <c r="I1052" s="337"/>
      <c r="J1052" s="337"/>
      <c r="K1052" s="337"/>
      <c r="L1052" s="337"/>
      <c r="M1052" s="337"/>
      <c r="N1052" s="337"/>
      <c r="O1052" s="337"/>
      <c r="P1052" s="337"/>
      <c r="Q1052" s="337"/>
      <c r="R1052" s="337"/>
      <c r="S1052" s="337"/>
      <c r="T1052" s="337"/>
      <c r="U1052" s="337"/>
      <c r="V1052" s="337"/>
      <c r="W1052" s="95"/>
      <c r="X1052" s="95"/>
      <c r="Y1052" s="95"/>
      <c r="Z1052" s="95"/>
      <c r="AA1052" s="95"/>
      <c r="AB1052" s="95"/>
      <c r="AC1052" s="95"/>
      <c r="AD1052" s="95"/>
      <c r="AE1052" s="95"/>
      <c r="AF1052" s="95"/>
      <c r="AG1052" s="95"/>
      <c r="AH1052" s="95"/>
      <c r="AI1052" s="95"/>
      <c r="AJ1052" s="95"/>
      <c r="AK1052" s="95"/>
      <c r="AL1052" s="95"/>
      <c r="AM1052" s="95"/>
      <c r="AN1052" s="95"/>
      <c r="AO1052" s="95"/>
      <c r="AP1052" s="95"/>
      <c r="AQ1052" s="95"/>
      <c r="AR1052" s="95"/>
      <c r="AS1052" s="95"/>
    </row>
    <row r="1053">
      <c r="A1053" s="575"/>
      <c r="B1053" s="337"/>
      <c r="C1053" s="337"/>
      <c r="D1053" s="337"/>
      <c r="E1053" s="337"/>
      <c r="F1053" s="337"/>
      <c r="G1053" s="337"/>
      <c r="H1053" s="337"/>
      <c r="I1053" s="337"/>
      <c r="J1053" s="337"/>
      <c r="K1053" s="337"/>
      <c r="L1053" s="337"/>
      <c r="M1053" s="337"/>
      <c r="N1053" s="337"/>
      <c r="O1053" s="337"/>
      <c r="P1053" s="337"/>
      <c r="Q1053" s="337"/>
      <c r="R1053" s="337"/>
      <c r="S1053" s="337"/>
      <c r="T1053" s="337"/>
      <c r="U1053" s="337"/>
      <c r="V1053" s="337"/>
      <c r="W1053" s="95"/>
      <c r="X1053" s="95"/>
      <c r="Y1053" s="95"/>
      <c r="Z1053" s="95"/>
      <c r="AA1053" s="95"/>
      <c r="AB1053" s="95"/>
      <c r="AC1053" s="95"/>
      <c r="AD1053" s="95"/>
      <c r="AE1053" s="95"/>
      <c r="AF1053" s="95"/>
      <c r="AG1053" s="95"/>
      <c r="AH1053" s="95"/>
      <c r="AI1053" s="95"/>
      <c r="AJ1053" s="95"/>
      <c r="AK1053" s="95"/>
      <c r="AL1053" s="95"/>
      <c r="AM1053" s="95"/>
      <c r="AN1053" s="95"/>
      <c r="AO1053" s="95"/>
      <c r="AP1053" s="95"/>
      <c r="AQ1053" s="95"/>
      <c r="AR1053" s="95"/>
      <c r="AS1053" s="95"/>
    </row>
    <row r="1054">
      <c r="A1054" s="575"/>
      <c r="B1054" s="337"/>
      <c r="C1054" s="337"/>
      <c r="D1054" s="337"/>
      <c r="E1054" s="337"/>
      <c r="F1054" s="337"/>
      <c r="G1054" s="337"/>
      <c r="H1054" s="337"/>
      <c r="I1054" s="337"/>
      <c r="J1054" s="337"/>
      <c r="K1054" s="337"/>
      <c r="L1054" s="337"/>
      <c r="M1054" s="337"/>
      <c r="N1054" s="337"/>
      <c r="O1054" s="337"/>
      <c r="P1054" s="337"/>
      <c r="Q1054" s="337"/>
      <c r="R1054" s="337"/>
      <c r="S1054" s="337"/>
      <c r="T1054" s="337"/>
      <c r="U1054" s="337"/>
      <c r="V1054" s="337"/>
      <c r="W1054" s="95"/>
      <c r="X1054" s="95"/>
      <c r="Y1054" s="95"/>
      <c r="Z1054" s="95"/>
      <c r="AA1054" s="95"/>
      <c r="AB1054" s="95"/>
      <c r="AC1054" s="95"/>
      <c r="AD1054" s="95"/>
      <c r="AE1054" s="95"/>
      <c r="AF1054" s="95"/>
      <c r="AG1054" s="95"/>
      <c r="AH1054" s="95"/>
      <c r="AI1054" s="95"/>
      <c r="AJ1054" s="95"/>
      <c r="AK1054" s="95"/>
      <c r="AL1054" s="95"/>
      <c r="AM1054" s="95"/>
      <c r="AN1054" s="95"/>
      <c r="AO1054" s="95"/>
      <c r="AP1054" s="95"/>
      <c r="AQ1054" s="95"/>
      <c r="AR1054" s="95"/>
      <c r="AS1054" s="95"/>
    </row>
    <row r="1055">
      <c r="A1055" s="575"/>
      <c r="B1055" s="337"/>
      <c r="C1055" s="337"/>
      <c r="D1055" s="337"/>
      <c r="E1055" s="337"/>
      <c r="F1055" s="337"/>
      <c r="G1055" s="337"/>
      <c r="H1055" s="337"/>
      <c r="I1055" s="337"/>
      <c r="J1055" s="337"/>
      <c r="K1055" s="337"/>
      <c r="L1055" s="337"/>
      <c r="M1055" s="337"/>
      <c r="N1055" s="337"/>
      <c r="O1055" s="337"/>
      <c r="P1055" s="337"/>
      <c r="Q1055" s="337"/>
      <c r="R1055" s="337"/>
      <c r="S1055" s="337"/>
      <c r="T1055" s="337"/>
      <c r="U1055" s="337"/>
      <c r="V1055" s="337"/>
      <c r="W1055" s="95"/>
      <c r="X1055" s="95"/>
      <c r="Y1055" s="95"/>
      <c r="Z1055" s="95"/>
      <c r="AA1055" s="95"/>
      <c r="AB1055" s="95"/>
      <c r="AC1055" s="95"/>
      <c r="AD1055" s="95"/>
      <c r="AE1055" s="95"/>
      <c r="AF1055" s="95"/>
      <c r="AG1055" s="95"/>
      <c r="AH1055" s="95"/>
      <c r="AI1055" s="95"/>
      <c r="AJ1055" s="95"/>
      <c r="AK1055" s="95"/>
      <c r="AL1055" s="95"/>
      <c r="AM1055" s="95"/>
      <c r="AN1055" s="95"/>
      <c r="AO1055" s="95"/>
      <c r="AP1055" s="95"/>
      <c r="AQ1055" s="95"/>
      <c r="AR1055" s="95"/>
      <c r="AS1055" s="95"/>
    </row>
    <row r="1056">
      <c r="A1056" s="575"/>
      <c r="B1056" s="337"/>
      <c r="C1056" s="337"/>
      <c r="D1056" s="337"/>
      <c r="E1056" s="337"/>
      <c r="F1056" s="337"/>
      <c r="G1056" s="337"/>
      <c r="H1056" s="337"/>
      <c r="I1056" s="337"/>
      <c r="J1056" s="337"/>
      <c r="K1056" s="337"/>
      <c r="L1056" s="337"/>
      <c r="M1056" s="337"/>
      <c r="N1056" s="337"/>
      <c r="O1056" s="337"/>
      <c r="P1056" s="337"/>
      <c r="Q1056" s="337"/>
      <c r="R1056" s="337"/>
      <c r="S1056" s="337"/>
      <c r="T1056" s="337"/>
      <c r="U1056" s="337"/>
      <c r="V1056" s="337"/>
      <c r="W1056" s="95"/>
      <c r="X1056" s="95"/>
      <c r="Y1056" s="95"/>
      <c r="Z1056" s="95"/>
      <c r="AA1056" s="95"/>
      <c r="AB1056" s="95"/>
      <c r="AC1056" s="95"/>
      <c r="AD1056" s="95"/>
      <c r="AE1056" s="95"/>
      <c r="AF1056" s="95"/>
      <c r="AG1056" s="95"/>
      <c r="AH1056" s="95"/>
      <c r="AI1056" s="95"/>
      <c r="AJ1056" s="95"/>
      <c r="AK1056" s="95"/>
      <c r="AL1056" s="95"/>
      <c r="AM1056" s="95"/>
      <c r="AN1056" s="95"/>
      <c r="AO1056" s="95"/>
      <c r="AP1056" s="95"/>
      <c r="AQ1056" s="95"/>
      <c r="AR1056" s="95"/>
      <c r="AS1056" s="95"/>
    </row>
  </sheetData>
  <conditionalFormatting sqref="L1:L1056">
    <cfRule type="containsText" dxfId="1" priority="1" operator="containsText" text="Pass">
      <formula>NOT(ISERROR(SEARCH(("Pass"),(L1))))</formula>
    </cfRule>
  </conditionalFormatting>
  <conditionalFormatting sqref="L1:L1056">
    <cfRule type="containsText" dxfId="2" priority="2" operator="containsText" text="Fail">
      <formula>NOT(ISERROR(SEARCH(("Fail"),(L1))))</formula>
    </cfRule>
  </conditionalFormatting>
  <conditionalFormatting sqref="L1:L1056">
    <cfRule type="containsText" dxfId="0" priority="3" operator="containsText" text="Unavailable">
      <formula>NOT(ISERROR(SEARCH(("Unavailable"),(L1))))</formula>
    </cfRule>
  </conditionalFormatting>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4.86"/>
    <col customWidth="1" min="5" max="5" width="18.0"/>
    <col customWidth="1" min="6" max="6" width="23.71"/>
    <col customWidth="1" min="7" max="7" width="28.86"/>
    <col customWidth="1" min="8" max="8" width="57.71"/>
    <col customWidth="1" min="9" max="9" width="12.0"/>
  </cols>
  <sheetData>
    <row r="1">
      <c r="A1" s="634" t="s">
        <v>3185</v>
      </c>
      <c r="B1" s="635"/>
      <c r="C1" s="635"/>
      <c r="D1" s="635"/>
      <c r="E1" s="635"/>
      <c r="F1" s="635"/>
      <c r="G1" s="635"/>
      <c r="H1" s="635"/>
      <c r="I1" s="636"/>
      <c r="J1" s="636"/>
      <c r="K1" s="636"/>
      <c r="L1" s="635"/>
      <c r="M1" s="635"/>
      <c r="N1" s="635"/>
      <c r="O1" s="635"/>
      <c r="P1" s="635"/>
      <c r="Q1" s="635"/>
      <c r="R1" s="635"/>
      <c r="S1" s="635"/>
      <c r="T1" s="635"/>
      <c r="U1" s="635"/>
      <c r="V1" s="635"/>
      <c r="W1" s="635"/>
    </row>
    <row r="2">
      <c r="A2" s="637" t="s">
        <v>57</v>
      </c>
      <c r="B2" s="638" t="s">
        <v>60</v>
      </c>
      <c r="C2" s="637" t="s">
        <v>422</v>
      </c>
      <c r="D2" s="637" t="s">
        <v>3186</v>
      </c>
      <c r="E2" s="638" t="s">
        <v>61</v>
      </c>
      <c r="F2" s="638" t="s">
        <v>62</v>
      </c>
      <c r="G2" s="637" t="s">
        <v>63</v>
      </c>
      <c r="H2" s="637" t="s">
        <v>64</v>
      </c>
      <c r="I2" s="639" t="s">
        <v>65</v>
      </c>
      <c r="J2" s="640" t="s">
        <v>66</v>
      </c>
      <c r="K2" s="637" t="s">
        <v>67</v>
      </c>
      <c r="L2" s="637" t="s">
        <v>68</v>
      </c>
      <c r="M2" s="637" t="s">
        <v>69</v>
      </c>
      <c r="N2" s="641" t="s">
        <v>70</v>
      </c>
      <c r="O2" s="637" t="s">
        <v>71</v>
      </c>
      <c r="P2" s="642" t="s">
        <v>72</v>
      </c>
      <c r="Q2" s="642" t="s">
        <v>73</v>
      </c>
      <c r="R2" s="642" t="s">
        <v>74</v>
      </c>
      <c r="S2" s="69" t="s">
        <v>75</v>
      </c>
      <c r="T2" s="69" t="s">
        <v>76</v>
      </c>
      <c r="U2" s="641" t="s">
        <v>77</v>
      </c>
      <c r="V2" s="637" t="s">
        <v>78</v>
      </c>
      <c r="W2" s="641" t="s">
        <v>79</v>
      </c>
    </row>
    <row r="3">
      <c r="A3" s="635"/>
      <c r="B3" s="643" t="s">
        <v>80</v>
      </c>
      <c r="C3" s="643"/>
      <c r="D3" s="643"/>
      <c r="E3" s="635"/>
      <c r="F3" s="644"/>
      <c r="G3" s="644"/>
      <c r="H3" s="644"/>
      <c r="I3" s="636"/>
      <c r="J3" s="636"/>
      <c r="K3" s="636"/>
      <c r="L3" s="645" t="s">
        <v>1647</v>
      </c>
      <c r="M3" s="635"/>
      <c r="N3" s="635"/>
      <c r="O3" s="635"/>
      <c r="P3" s="644"/>
      <c r="Q3" s="644"/>
      <c r="R3" s="644"/>
      <c r="S3" s="644"/>
      <c r="T3" s="644"/>
      <c r="U3" s="644"/>
      <c r="V3" s="644"/>
      <c r="W3" s="644"/>
    </row>
    <row r="4">
      <c r="A4" s="161"/>
      <c r="B4" s="161"/>
      <c r="C4" s="161"/>
      <c r="D4" s="161"/>
      <c r="E4" s="646" t="s">
        <v>81</v>
      </c>
      <c r="F4" s="647"/>
      <c r="G4" s="648" t="s">
        <v>82</v>
      </c>
      <c r="H4" s="159"/>
      <c r="I4" s="191"/>
      <c r="J4" s="191"/>
      <c r="K4" s="191"/>
      <c r="L4" s="160"/>
      <c r="M4" s="646"/>
      <c r="N4" s="649"/>
      <c r="O4" s="648" t="s">
        <v>1649</v>
      </c>
      <c r="P4" s="650"/>
      <c r="Q4" s="160"/>
      <c r="R4" s="160"/>
      <c r="S4" s="160"/>
      <c r="T4" s="160"/>
      <c r="U4" s="160"/>
      <c r="V4" s="160"/>
      <c r="W4" s="160"/>
    </row>
    <row r="5">
      <c r="A5" s="161"/>
      <c r="B5" s="161"/>
      <c r="C5" s="161"/>
      <c r="D5" s="161"/>
      <c r="E5" s="651" t="s">
        <v>83</v>
      </c>
      <c r="F5" s="562"/>
      <c r="G5" s="648" t="s">
        <v>84</v>
      </c>
      <c r="H5" s="652"/>
      <c r="I5" s="191"/>
      <c r="J5" s="191"/>
      <c r="K5" s="191"/>
      <c r="L5" s="160"/>
      <c r="M5" s="646"/>
      <c r="N5" s="653"/>
      <c r="O5" s="654" t="s">
        <v>1651</v>
      </c>
      <c r="P5" s="655"/>
      <c r="Q5" s="160"/>
      <c r="R5" s="160"/>
      <c r="S5" s="160"/>
      <c r="T5" s="160"/>
      <c r="U5" s="160"/>
      <c r="V5" s="160"/>
      <c r="W5" s="160"/>
    </row>
    <row r="6">
      <c r="A6" s="161"/>
      <c r="B6" s="161"/>
      <c r="C6" s="161"/>
      <c r="D6" s="161"/>
      <c r="E6" s="656" t="s">
        <v>85</v>
      </c>
      <c r="F6" s="610"/>
      <c r="G6" s="648" t="s">
        <v>86</v>
      </c>
      <c r="H6" s="657"/>
      <c r="I6" s="191"/>
      <c r="J6" s="191"/>
      <c r="K6" s="191"/>
      <c r="L6" s="160"/>
      <c r="M6" s="646"/>
      <c r="N6" s="658"/>
      <c r="O6" s="648" t="s">
        <v>1653</v>
      </c>
      <c r="P6" s="659"/>
      <c r="Q6" s="160"/>
      <c r="R6" s="160"/>
      <c r="S6" s="160"/>
      <c r="T6" s="160"/>
      <c r="U6" s="160"/>
      <c r="V6" s="160"/>
      <c r="W6" s="660">
        <f>countIF(W8:W1073, "Release")</f>
        <v>38</v>
      </c>
    </row>
    <row r="7">
      <c r="A7" s="661" t="s">
        <v>3187</v>
      </c>
      <c r="B7" s="662"/>
      <c r="C7" s="662"/>
      <c r="D7" s="662"/>
      <c r="E7" s="662"/>
      <c r="F7" s="662"/>
      <c r="G7" s="662"/>
      <c r="H7" s="662"/>
      <c r="I7" s="663"/>
      <c r="J7" s="663"/>
      <c r="K7" s="663"/>
      <c r="L7" s="662"/>
      <c r="M7" s="662"/>
      <c r="N7" s="662"/>
      <c r="O7" s="662"/>
      <c r="P7" s="662"/>
      <c r="Q7" s="664"/>
      <c r="R7" s="664"/>
      <c r="S7" s="664"/>
      <c r="T7" s="664"/>
      <c r="U7" s="664"/>
      <c r="V7" s="664"/>
      <c r="W7" s="664"/>
    </row>
    <row r="8">
      <c r="A8" s="160" t="s">
        <v>3188</v>
      </c>
      <c r="B8" s="626" t="s">
        <v>3189</v>
      </c>
      <c r="C8" s="626"/>
      <c r="D8" s="626"/>
      <c r="E8" s="195" t="s">
        <v>3190</v>
      </c>
      <c r="F8" s="572" t="s">
        <v>3191</v>
      </c>
      <c r="G8" s="195" t="s">
        <v>3192</v>
      </c>
      <c r="H8" s="195" t="s">
        <v>3193</v>
      </c>
      <c r="I8" s="542" t="s">
        <v>3194</v>
      </c>
      <c r="J8" s="542" t="s">
        <v>432</v>
      </c>
      <c r="K8" s="541">
        <v>43707.0</v>
      </c>
      <c r="L8" s="160" t="s">
        <v>47</v>
      </c>
      <c r="M8" s="160" t="s">
        <v>432</v>
      </c>
      <c r="N8" s="161"/>
      <c r="O8" s="161"/>
      <c r="P8" s="160" t="s">
        <v>96</v>
      </c>
      <c r="Q8" s="195" t="s">
        <v>97</v>
      </c>
      <c r="R8" s="195" t="s">
        <v>98</v>
      </c>
      <c r="S8" s="173">
        <v>43719.0</v>
      </c>
      <c r="T8" s="161"/>
      <c r="U8" s="161" t="s">
        <v>99</v>
      </c>
      <c r="V8" s="195" t="s">
        <v>100</v>
      </c>
      <c r="W8" s="160" t="s">
        <v>79</v>
      </c>
    </row>
    <row r="9">
      <c r="A9" s="160" t="s">
        <v>3195</v>
      </c>
      <c r="B9" s="626" t="s">
        <v>3189</v>
      </c>
      <c r="C9" s="626"/>
      <c r="D9" s="626"/>
      <c r="E9" s="195" t="s">
        <v>3196</v>
      </c>
      <c r="F9" s="195" t="s">
        <v>3197</v>
      </c>
      <c r="G9" s="195" t="s">
        <v>3192</v>
      </c>
      <c r="H9" s="195" t="s">
        <v>3198</v>
      </c>
      <c r="I9" s="665"/>
      <c r="J9" s="665"/>
      <c r="K9" s="541">
        <v>43707.0</v>
      </c>
      <c r="L9" s="160" t="s">
        <v>47</v>
      </c>
      <c r="M9" s="160" t="s">
        <v>432</v>
      </c>
      <c r="N9" s="161"/>
      <c r="O9" s="161"/>
      <c r="P9" s="160" t="s">
        <v>96</v>
      </c>
      <c r="Q9" s="195" t="s">
        <v>97</v>
      </c>
      <c r="R9" s="195" t="s">
        <v>98</v>
      </c>
      <c r="S9" s="173">
        <v>43719.0</v>
      </c>
      <c r="T9" s="161"/>
      <c r="U9" s="161" t="s">
        <v>99</v>
      </c>
      <c r="V9" s="161"/>
      <c r="W9" s="161" t="s">
        <v>79</v>
      </c>
    </row>
    <row r="10">
      <c r="A10" s="160" t="s">
        <v>3199</v>
      </c>
      <c r="B10" s="195" t="s">
        <v>1666</v>
      </c>
      <c r="C10" s="195"/>
      <c r="D10" s="195"/>
      <c r="E10" s="195" t="s">
        <v>2541</v>
      </c>
      <c r="F10" s="195" t="s">
        <v>3197</v>
      </c>
      <c r="G10" s="195" t="s">
        <v>678</v>
      </c>
      <c r="H10" s="195" t="s">
        <v>3200</v>
      </c>
      <c r="I10" s="665"/>
      <c r="J10" s="665"/>
      <c r="K10" s="541">
        <v>43707.0</v>
      </c>
      <c r="L10" s="160" t="s">
        <v>47</v>
      </c>
      <c r="M10" s="160" t="s">
        <v>432</v>
      </c>
      <c r="N10" s="161"/>
      <c r="O10" s="161"/>
      <c r="P10" s="195" t="s">
        <v>96</v>
      </c>
      <c r="Q10" s="195" t="s">
        <v>97</v>
      </c>
      <c r="R10" s="195" t="s">
        <v>98</v>
      </c>
      <c r="S10" s="173">
        <v>43719.0</v>
      </c>
      <c r="T10" s="161"/>
      <c r="U10" s="161" t="s">
        <v>99</v>
      </c>
      <c r="V10" s="195" t="s">
        <v>100</v>
      </c>
      <c r="W10" s="160" t="s">
        <v>79</v>
      </c>
    </row>
    <row r="11">
      <c r="A11" s="160" t="s">
        <v>3201</v>
      </c>
      <c r="B11" s="195" t="s">
        <v>1670</v>
      </c>
      <c r="C11" s="195"/>
      <c r="D11" s="195"/>
      <c r="E11" s="195" t="s">
        <v>1671</v>
      </c>
      <c r="F11" s="195" t="s">
        <v>3197</v>
      </c>
      <c r="G11" s="195" t="s">
        <v>678</v>
      </c>
      <c r="H11" s="195" t="s">
        <v>3202</v>
      </c>
      <c r="I11" s="665"/>
      <c r="J11" s="665"/>
      <c r="K11" s="541">
        <v>43707.0</v>
      </c>
      <c r="L11" s="160" t="s">
        <v>47</v>
      </c>
      <c r="M11" s="160" t="s">
        <v>432</v>
      </c>
      <c r="N11" s="161"/>
      <c r="O11" s="161"/>
      <c r="P11" s="160" t="s">
        <v>96</v>
      </c>
      <c r="Q11" s="195" t="s">
        <v>97</v>
      </c>
      <c r="R11" s="195" t="s">
        <v>98</v>
      </c>
      <c r="S11" s="173">
        <v>43719.0</v>
      </c>
      <c r="T11" s="161"/>
      <c r="U11" s="161" t="s">
        <v>99</v>
      </c>
      <c r="V11" s="161"/>
      <c r="W11" s="161" t="s">
        <v>79</v>
      </c>
    </row>
    <row r="12">
      <c r="A12" s="160" t="s">
        <v>3203</v>
      </c>
      <c r="B12" s="626" t="s">
        <v>2546</v>
      </c>
      <c r="C12" s="626"/>
      <c r="D12" s="626"/>
      <c r="E12" s="195" t="s">
        <v>3204</v>
      </c>
      <c r="F12" s="195" t="s">
        <v>3197</v>
      </c>
      <c r="G12" s="195" t="s">
        <v>678</v>
      </c>
      <c r="H12" s="195" t="s">
        <v>3205</v>
      </c>
      <c r="I12" s="665"/>
      <c r="J12" s="665"/>
      <c r="K12" s="523">
        <v>43811.0</v>
      </c>
      <c r="L12" s="195" t="s">
        <v>48</v>
      </c>
      <c r="M12" s="195" t="s">
        <v>917</v>
      </c>
      <c r="N12" s="161"/>
      <c r="O12" s="161"/>
      <c r="P12" s="160" t="s">
        <v>96</v>
      </c>
      <c r="Q12" s="195" t="s">
        <v>97</v>
      </c>
      <c r="R12" s="195" t="s">
        <v>98</v>
      </c>
      <c r="S12" s="173">
        <v>43720.0</v>
      </c>
      <c r="T12" s="161"/>
      <c r="U12" s="161" t="s">
        <v>99</v>
      </c>
      <c r="V12" s="161"/>
      <c r="W12" s="161" t="s">
        <v>79</v>
      </c>
    </row>
    <row r="13">
      <c r="A13" s="160" t="s">
        <v>3206</v>
      </c>
      <c r="B13" s="626" t="s">
        <v>3207</v>
      </c>
      <c r="C13" s="626"/>
      <c r="D13" s="626"/>
      <c r="E13" s="195" t="s">
        <v>3208</v>
      </c>
      <c r="F13" s="195" t="s">
        <v>3209</v>
      </c>
      <c r="G13" s="195" t="s">
        <v>3210</v>
      </c>
      <c r="H13" s="568" t="s">
        <v>3211</v>
      </c>
      <c r="I13" s="665">
        <v>43845.0</v>
      </c>
      <c r="J13" s="542" t="s">
        <v>383</v>
      </c>
      <c r="K13" s="523">
        <v>43845.0</v>
      </c>
      <c r="L13" s="160" t="s">
        <v>47</v>
      </c>
      <c r="M13" s="195" t="s">
        <v>383</v>
      </c>
      <c r="N13" s="174" t="str">
        <f>HYPERLINK("https://tangramcare.atlassian.net/browse/P2BN-166","P2BN-166")</f>
        <v>P2BN-166</v>
      </c>
      <c r="O13" s="161"/>
      <c r="P13" s="195" t="s">
        <v>96</v>
      </c>
      <c r="Q13" s="195" t="s">
        <v>97</v>
      </c>
      <c r="R13" s="195" t="s">
        <v>98</v>
      </c>
      <c r="S13" s="173">
        <v>43720.0</v>
      </c>
      <c r="T13" s="161"/>
      <c r="U13" s="161" t="s">
        <v>99</v>
      </c>
      <c r="V13" s="161"/>
      <c r="W13" s="161" t="s">
        <v>79</v>
      </c>
    </row>
    <row r="14">
      <c r="A14" s="160" t="s">
        <v>3212</v>
      </c>
      <c r="B14" s="626" t="s">
        <v>3213</v>
      </c>
      <c r="C14" s="626"/>
      <c r="D14" s="626"/>
      <c r="E14" s="195" t="s">
        <v>3214</v>
      </c>
      <c r="F14" s="195" t="s">
        <v>1686</v>
      </c>
      <c r="G14" s="195" t="s">
        <v>3215</v>
      </c>
      <c r="H14" s="195" t="s">
        <v>3216</v>
      </c>
      <c r="I14" s="665"/>
      <c r="J14" s="665"/>
      <c r="K14" s="541">
        <v>43707.0</v>
      </c>
      <c r="L14" s="160" t="s">
        <v>47</v>
      </c>
      <c r="M14" s="160" t="s">
        <v>432</v>
      </c>
      <c r="N14" s="161"/>
      <c r="O14" s="161"/>
      <c r="P14" s="195" t="s">
        <v>96</v>
      </c>
      <c r="Q14" s="195" t="s">
        <v>97</v>
      </c>
      <c r="R14" s="195" t="s">
        <v>98</v>
      </c>
      <c r="S14" s="173">
        <v>43720.0</v>
      </c>
      <c r="T14" s="161"/>
      <c r="U14" s="161" t="s">
        <v>99</v>
      </c>
      <c r="V14" s="161"/>
      <c r="W14" s="161" t="s">
        <v>79</v>
      </c>
    </row>
    <row r="15">
      <c r="A15" s="160" t="s">
        <v>3217</v>
      </c>
      <c r="B15" s="626" t="s">
        <v>3218</v>
      </c>
      <c r="C15" s="626"/>
      <c r="D15" s="626"/>
      <c r="E15" s="195" t="s">
        <v>3219</v>
      </c>
      <c r="F15" s="195" t="s">
        <v>1686</v>
      </c>
      <c r="G15" s="195" t="s">
        <v>3220</v>
      </c>
      <c r="H15" s="195" t="s">
        <v>3221</v>
      </c>
      <c r="I15" s="665"/>
      <c r="J15" s="665"/>
      <c r="K15" s="541">
        <v>43707.0</v>
      </c>
      <c r="L15" s="160" t="s">
        <v>47</v>
      </c>
      <c r="M15" s="160" t="s">
        <v>432</v>
      </c>
      <c r="N15" s="174" t="str">
        <f>HYPERLINK("https://tangramcare.atlassian.net/browse/P2BN-76","P2BN-76")</f>
        <v>P2BN-76</v>
      </c>
      <c r="O15" s="161"/>
      <c r="P15" s="195" t="s">
        <v>96</v>
      </c>
      <c r="Q15" s="195" t="s">
        <v>97</v>
      </c>
      <c r="R15" s="195" t="s">
        <v>98</v>
      </c>
      <c r="S15" s="173">
        <v>43720.0</v>
      </c>
      <c r="T15" s="161"/>
      <c r="U15" s="161"/>
      <c r="V15" s="161"/>
      <c r="W15" s="666"/>
    </row>
    <row r="16">
      <c r="A16" s="661" t="s">
        <v>3222</v>
      </c>
      <c r="B16" s="662"/>
      <c r="C16" s="662"/>
      <c r="D16" s="662"/>
      <c r="E16" s="662"/>
      <c r="F16" s="662"/>
      <c r="G16" s="662"/>
      <c r="H16" s="662"/>
      <c r="I16" s="663"/>
      <c r="J16" s="663"/>
      <c r="K16" s="663"/>
      <c r="L16" s="662"/>
      <c r="M16" s="662"/>
      <c r="N16" s="662"/>
      <c r="O16" s="662"/>
      <c r="P16" s="662"/>
      <c r="Q16" s="664"/>
      <c r="R16" s="664"/>
      <c r="S16" s="664"/>
      <c r="T16" s="664"/>
      <c r="U16" s="664"/>
      <c r="V16" s="664"/>
      <c r="W16" s="635" t="s">
        <v>79</v>
      </c>
    </row>
    <row r="17">
      <c r="A17" s="178" t="s">
        <v>3223</v>
      </c>
      <c r="B17" s="195" t="s">
        <v>3224</v>
      </c>
      <c r="C17" s="195"/>
      <c r="D17" s="195"/>
      <c r="E17" s="195" t="s">
        <v>1692</v>
      </c>
      <c r="F17" s="195" t="s">
        <v>3197</v>
      </c>
      <c r="G17" s="195" t="s">
        <v>1693</v>
      </c>
      <c r="H17" s="195" t="s">
        <v>3225</v>
      </c>
      <c r="I17" s="665"/>
      <c r="J17" s="665"/>
      <c r="K17" s="541">
        <v>43707.0</v>
      </c>
      <c r="L17" s="160" t="s">
        <v>47</v>
      </c>
      <c r="M17" s="178" t="s">
        <v>432</v>
      </c>
      <c r="N17" s="161"/>
      <c r="O17" s="161"/>
      <c r="P17" s="160" t="s">
        <v>96</v>
      </c>
      <c r="Q17" s="195" t="s">
        <v>97</v>
      </c>
      <c r="R17" s="195" t="s">
        <v>98</v>
      </c>
      <c r="S17" s="173">
        <v>43720.0</v>
      </c>
      <c r="T17" s="161"/>
      <c r="U17" s="161" t="s">
        <v>99</v>
      </c>
      <c r="V17" s="195" t="s">
        <v>100</v>
      </c>
      <c r="W17" s="160" t="s">
        <v>79</v>
      </c>
    </row>
    <row r="18">
      <c r="A18" s="178" t="s">
        <v>3226</v>
      </c>
      <c r="B18" s="195" t="s">
        <v>1696</v>
      </c>
      <c r="C18" s="195"/>
      <c r="D18" s="195"/>
      <c r="E18" s="537" t="s">
        <v>1697</v>
      </c>
      <c r="F18" s="195" t="s">
        <v>3197</v>
      </c>
      <c r="G18" s="537" t="s">
        <v>3227</v>
      </c>
      <c r="H18" s="568" t="s">
        <v>3228</v>
      </c>
      <c r="I18" s="665"/>
      <c r="J18" s="665"/>
      <c r="K18" s="541">
        <v>43707.0</v>
      </c>
      <c r="L18" s="160" t="s">
        <v>47</v>
      </c>
      <c r="M18" s="178" t="s">
        <v>432</v>
      </c>
      <c r="N18" s="161"/>
      <c r="O18" s="161"/>
      <c r="P18" s="160" t="s">
        <v>96</v>
      </c>
      <c r="Q18" s="195" t="s">
        <v>97</v>
      </c>
      <c r="R18" s="195" t="s">
        <v>98</v>
      </c>
      <c r="S18" s="173">
        <v>43720.0</v>
      </c>
      <c r="T18" s="161"/>
      <c r="U18" s="161" t="s">
        <v>99</v>
      </c>
      <c r="V18" s="161"/>
      <c r="W18" s="161" t="s">
        <v>79</v>
      </c>
    </row>
    <row r="19">
      <c r="A19" s="178" t="s">
        <v>3229</v>
      </c>
      <c r="B19" s="195" t="s">
        <v>3230</v>
      </c>
      <c r="C19" s="195"/>
      <c r="D19" s="195"/>
      <c r="E19" s="195" t="s">
        <v>3231</v>
      </c>
      <c r="F19" s="195" t="s">
        <v>3232</v>
      </c>
      <c r="G19" s="195" t="s">
        <v>3233</v>
      </c>
      <c r="H19" s="281" t="s">
        <v>3234</v>
      </c>
      <c r="I19" s="665"/>
      <c r="J19" s="665"/>
      <c r="K19" s="541">
        <v>43707.0</v>
      </c>
      <c r="L19" s="160" t="s">
        <v>47</v>
      </c>
      <c r="M19" s="178" t="s">
        <v>432</v>
      </c>
      <c r="N19" s="161"/>
      <c r="O19" s="160" t="s">
        <v>3235</v>
      </c>
      <c r="P19" s="160" t="s">
        <v>96</v>
      </c>
      <c r="Q19" s="195" t="s">
        <v>97</v>
      </c>
      <c r="R19" s="195" t="s">
        <v>98</v>
      </c>
      <c r="S19" s="173">
        <v>43720.0</v>
      </c>
      <c r="T19" s="161"/>
      <c r="U19" s="161" t="s">
        <v>99</v>
      </c>
      <c r="V19" s="161"/>
      <c r="W19" s="161" t="s">
        <v>79</v>
      </c>
    </row>
    <row r="20">
      <c r="A20" s="178" t="s">
        <v>3236</v>
      </c>
      <c r="B20" s="195" t="s">
        <v>3237</v>
      </c>
      <c r="C20" s="195"/>
      <c r="D20" s="195"/>
      <c r="E20" s="195" t="s">
        <v>3238</v>
      </c>
      <c r="F20" s="195" t="s">
        <v>3197</v>
      </c>
      <c r="G20" s="195" t="s">
        <v>3239</v>
      </c>
      <c r="H20" s="542" t="s">
        <v>3240</v>
      </c>
      <c r="I20" s="665"/>
      <c r="J20" s="665"/>
      <c r="K20" s="541">
        <v>43707.0</v>
      </c>
      <c r="L20" s="160" t="s">
        <v>47</v>
      </c>
      <c r="M20" s="178" t="s">
        <v>432</v>
      </c>
      <c r="N20" s="161"/>
      <c r="O20" s="161"/>
      <c r="P20" s="160" t="s">
        <v>96</v>
      </c>
      <c r="Q20" s="195" t="s">
        <v>97</v>
      </c>
      <c r="R20" s="195" t="s">
        <v>98</v>
      </c>
      <c r="S20" s="173">
        <v>43720.0</v>
      </c>
      <c r="T20" s="161"/>
      <c r="U20" s="161" t="s">
        <v>99</v>
      </c>
      <c r="V20" s="161"/>
      <c r="W20" s="161" t="s">
        <v>79</v>
      </c>
    </row>
    <row r="21">
      <c r="A21" s="178" t="s">
        <v>3241</v>
      </c>
      <c r="B21" s="195" t="s">
        <v>3242</v>
      </c>
      <c r="C21" s="195"/>
      <c r="D21" s="195"/>
      <c r="E21" s="537" t="s">
        <v>3243</v>
      </c>
      <c r="F21" s="537" t="s">
        <v>3244</v>
      </c>
      <c r="G21" s="537" t="s">
        <v>3245</v>
      </c>
      <c r="H21" s="568" t="s">
        <v>3228</v>
      </c>
      <c r="I21" s="665"/>
      <c r="J21" s="665"/>
      <c r="K21" s="541">
        <v>43707.0</v>
      </c>
      <c r="L21" s="160" t="s">
        <v>47</v>
      </c>
      <c r="M21" s="178" t="s">
        <v>432</v>
      </c>
      <c r="N21" s="161"/>
      <c r="O21" s="160" t="s">
        <v>3235</v>
      </c>
      <c r="P21" s="160" t="s">
        <v>96</v>
      </c>
      <c r="Q21" s="195" t="s">
        <v>97</v>
      </c>
      <c r="R21" s="195" t="s">
        <v>98</v>
      </c>
      <c r="S21" s="173">
        <v>43720.0</v>
      </c>
      <c r="T21" s="161"/>
      <c r="U21" s="161" t="s">
        <v>99</v>
      </c>
      <c r="V21" s="161"/>
      <c r="W21" s="161" t="s">
        <v>79</v>
      </c>
    </row>
    <row r="22">
      <c r="A22" s="178" t="s">
        <v>3246</v>
      </c>
      <c r="B22" s="195" t="s">
        <v>3247</v>
      </c>
      <c r="C22" s="195"/>
      <c r="D22" s="195"/>
      <c r="E22" s="195" t="s">
        <v>3248</v>
      </c>
      <c r="F22" s="195" t="s">
        <v>3249</v>
      </c>
      <c r="G22" s="195" t="s">
        <v>3250</v>
      </c>
      <c r="H22" s="195" t="s">
        <v>3251</v>
      </c>
      <c r="I22" s="665"/>
      <c r="J22" s="665"/>
      <c r="K22" s="541">
        <v>43707.0</v>
      </c>
      <c r="L22" s="160" t="s">
        <v>47</v>
      </c>
      <c r="M22" s="178" t="s">
        <v>432</v>
      </c>
      <c r="N22" s="161"/>
      <c r="O22" s="161"/>
      <c r="P22" s="160" t="s">
        <v>96</v>
      </c>
      <c r="Q22" s="195" t="s">
        <v>97</v>
      </c>
      <c r="R22" s="195" t="s">
        <v>98</v>
      </c>
      <c r="S22" s="173">
        <v>43720.0</v>
      </c>
      <c r="T22" s="161"/>
      <c r="U22" s="161" t="s">
        <v>99</v>
      </c>
      <c r="V22" s="161"/>
      <c r="W22" s="161" t="s">
        <v>79</v>
      </c>
    </row>
    <row r="23">
      <c r="A23" s="661" t="s">
        <v>3252</v>
      </c>
      <c r="B23" s="662"/>
      <c r="C23" s="662"/>
      <c r="D23" s="662"/>
      <c r="E23" s="662"/>
      <c r="F23" s="662"/>
      <c r="G23" s="662"/>
      <c r="H23" s="662"/>
      <c r="I23" s="663"/>
      <c r="J23" s="663"/>
      <c r="K23" s="663"/>
      <c r="L23" s="662"/>
      <c r="M23" s="662"/>
      <c r="N23" s="662"/>
      <c r="O23" s="662"/>
      <c r="P23" s="662"/>
      <c r="Q23" s="664"/>
      <c r="R23" s="664"/>
      <c r="S23" s="664"/>
      <c r="T23" s="664"/>
      <c r="U23" s="664"/>
      <c r="V23" s="664"/>
      <c r="W23" s="664"/>
    </row>
    <row r="24">
      <c r="A24" s="178" t="s">
        <v>3253</v>
      </c>
      <c r="B24" s="195" t="s">
        <v>3254</v>
      </c>
      <c r="C24" s="195"/>
      <c r="D24" s="195"/>
      <c r="E24" s="195" t="s">
        <v>3255</v>
      </c>
      <c r="F24" s="195" t="s">
        <v>3197</v>
      </c>
      <c r="G24" s="195" t="s">
        <v>1736</v>
      </c>
      <c r="H24" s="195" t="s">
        <v>3256</v>
      </c>
      <c r="I24" s="161"/>
      <c r="J24" s="161"/>
      <c r="K24" s="535">
        <v>43707.0</v>
      </c>
      <c r="L24" s="161" t="s">
        <v>47</v>
      </c>
      <c r="M24" s="161" t="s">
        <v>432</v>
      </c>
      <c r="N24" s="461"/>
      <c r="O24" s="160" t="s">
        <v>3257</v>
      </c>
      <c r="P24" s="160" t="s">
        <v>96</v>
      </c>
      <c r="Q24" s="195" t="s">
        <v>97</v>
      </c>
      <c r="R24" s="195" t="s">
        <v>98</v>
      </c>
      <c r="S24" s="173">
        <v>43720.0</v>
      </c>
      <c r="T24" s="161"/>
      <c r="U24" s="161" t="s">
        <v>99</v>
      </c>
      <c r="V24" s="161"/>
      <c r="W24" s="240"/>
    </row>
    <row r="25">
      <c r="A25" s="178" t="s">
        <v>3258</v>
      </c>
      <c r="B25" s="195" t="s">
        <v>2609</v>
      </c>
      <c r="C25" s="195"/>
      <c r="D25" s="195"/>
      <c r="E25" s="195" t="s">
        <v>3259</v>
      </c>
      <c r="F25" s="195" t="s">
        <v>3197</v>
      </c>
      <c r="G25" s="195" t="s">
        <v>3260</v>
      </c>
      <c r="H25" s="667" t="s">
        <v>3261</v>
      </c>
      <c r="I25" s="665"/>
      <c r="J25" s="665"/>
      <c r="K25" s="541">
        <v>43707.0</v>
      </c>
      <c r="L25" s="160" t="s">
        <v>47</v>
      </c>
      <c r="M25" s="178" t="s">
        <v>432</v>
      </c>
      <c r="N25" s="172" t="str">
        <f>HYPERLINK("https://tangramcare.atlassian.net/browse/P2BN-177","P2BN-177")</f>
        <v>P2BN-177</v>
      </c>
      <c r="O25" s="160" t="s">
        <v>3257</v>
      </c>
      <c r="P25" s="160" t="s">
        <v>96</v>
      </c>
      <c r="Q25" s="195" t="s">
        <v>97</v>
      </c>
      <c r="R25" s="195" t="s">
        <v>98</v>
      </c>
      <c r="S25" s="173">
        <v>43720.0</v>
      </c>
      <c r="T25" s="161"/>
      <c r="U25" s="161" t="s">
        <v>99</v>
      </c>
      <c r="V25" s="161"/>
      <c r="W25" s="161" t="s">
        <v>79</v>
      </c>
    </row>
    <row r="26">
      <c r="A26" s="195" t="s">
        <v>3262</v>
      </c>
      <c r="B26" s="195" t="s">
        <v>3263</v>
      </c>
      <c r="C26" s="195"/>
      <c r="D26" s="195"/>
      <c r="E26" s="537" t="s">
        <v>3264</v>
      </c>
      <c r="F26" s="160" t="s">
        <v>3265</v>
      </c>
      <c r="G26" s="160" t="s">
        <v>3266</v>
      </c>
      <c r="H26" s="536" t="s">
        <v>3267</v>
      </c>
      <c r="I26" s="668">
        <v>43725.0</v>
      </c>
      <c r="J26" s="195" t="s">
        <v>432</v>
      </c>
      <c r="K26" s="669">
        <v>43845.0</v>
      </c>
      <c r="L26" s="195" t="s">
        <v>47</v>
      </c>
      <c r="M26" s="195" t="s">
        <v>2550</v>
      </c>
      <c r="N26" s="161"/>
      <c r="O26" s="195"/>
      <c r="P26" s="195" t="s">
        <v>96</v>
      </c>
      <c r="Q26" s="195" t="s">
        <v>249</v>
      </c>
      <c r="R26" s="195" t="s">
        <v>98</v>
      </c>
      <c r="S26" s="668">
        <v>43749.0</v>
      </c>
      <c r="T26" s="161"/>
      <c r="U26" s="161"/>
      <c r="V26" s="161"/>
      <c r="W26" s="161"/>
    </row>
    <row r="27">
      <c r="A27" s="178" t="s">
        <v>3268</v>
      </c>
      <c r="B27" s="195" t="s">
        <v>3269</v>
      </c>
      <c r="C27" s="195"/>
      <c r="D27" s="195"/>
      <c r="E27" s="195" t="s">
        <v>1744</v>
      </c>
      <c r="F27" s="195" t="s">
        <v>3270</v>
      </c>
      <c r="G27" s="195" t="s">
        <v>3271</v>
      </c>
      <c r="H27" s="195" t="s">
        <v>3272</v>
      </c>
      <c r="I27" s="665"/>
      <c r="J27" s="665"/>
      <c r="K27" s="541">
        <v>43707.0</v>
      </c>
      <c r="L27" s="160" t="s">
        <v>47</v>
      </c>
      <c r="M27" s="178" t="s">
        <v>432</v>
      </c>
      <c r="N27" s="461"/>
      <c r="O27" s="160" t="s">
        <v>3273</v>
      </c>
      <c r="P27" s="160" t="s">
        <v>96</v>
      </c>
      <c r="Q27" s="195" t="s">
        <v>97</v>
      </c>
      <c r="R27" s="195" t="s">
        <v>98</v>
      </c>
      <c r="S27" s="173">
        <v>43720.0</v>
      </c>
      <c r="T27" s="161"/>
      <c r="U27" s="161" t="s">
        <v>99</v>
      </c>
      <c r="V27" s="161"/>
      <c r="W27" s="161" t="s">
        <v>79</v>
      </c>
    </row>
    <row r="28">
      <c r="A28" s="178" t="s">
        <v>3274</v>
      </c>
      <c r="B28" s="195" t="s">
        <v>3275</v>
      </c>
      <c r="C28" s="195"/>
      <c r="D28" s="195"/>
      <c r="E28" s="195" t="s">
        <v>1750</v>
      </c>
      <c r="F28" s="195" t="s">
        <v>3276</v>
      </c>
      <c r="G28" s="195" t="s">
        <v>3277</v>
      </c>
      <c r="H28" s="195" t="s">
        <v>3278</v>
      </c>
      <c r="I28" s="665"/>
      <c r="J28" s="665"/>
      <c r="K28" s="541">
        <v>43707.0</v>
      </c>
      <c r="L28" s="160" t="s">
        <v>47</v>
      </c>
      <c r="M28" s="178" t="s">
        <v>432</v>
      </c>
      <c r="N28" s="461"/>
      <c r="O28" s="461"/>
      <c r="P28" s="160" t="s">
        <v>96</v>
      </c>
      <c r="Q28" s="195" t="s">
        <v>97</v>
      </c>
      <c r="R28" s="195" t="s">
        <v>98</v>
      </c>
      <c r="S28" s="173">
        <v>43720.0</v>
      </c>
      <c r="T28" s="161"/>
      <c r="U28" s="161" t="s">
        <v>99</v>
      </c>
      <c r="V28" s="161"/>
      <c r="W28" s="161" t="s">
        <v>79</v>
      </c>
    </row>
    <row r="29">
      <c r="A29" s="178" t="s">
        <v>3279</v>
      </c>
      <c r="B29" s="195" t="s">
        <v>3280</v>
      </c>
      <c r="C29" s="195"/>
      <c r="D29" s="195"/>
      <c r="E29" s="195" t="s">
        <v>3281</v>
      </c>
      <c r="F29" s="195" t="s">
        <v>3282</v>
      </c>
      <c r="G29" s="195" t="s">
        <v>1758</v>
      </c>
      <c r="H29" s="195" t="s">
        <v>3283</v>
      </c>
      <c r="I29" s="665"/>
      <c r="J29" s="665"/>
      <c r="K29" s="541">
        <v>43707.0</v>
      </c>
      <c r="L29" s="160" t="s">
        <v>47</v>
      </c>
      <c r="M29" s="178" t="s">
        <v>432</v>
      </c>
      <c r="N29" s="461"/>
      <c r="O29" s="461"/>
      <c r="P29" s="160" t="s">
        <v>96</v>
      </c>
      <c r="Q29" s="195" t="s">
        <v>97</v>
      </c>
      <c r="R29" s="195" t="s">
        <v>98</v>
      </c>
      <c r="S29" s="173">
        <v>43720.0</v>
      </c>
      <c r="T29" s="161"/>
      <c r="U29" s="161" t="s">
        <v>99</v>
      </c>
      <c r="V29" s="161"/>
      <c r="W29" s="161" t="s">
        <v>79</v>
      </c>
    </row>
    <row r="30">
      <c r="A30" s="178" t="s">
        <v>3284</v>
      </c>
      <c r="B30" s="195" t="s">
        <v>3285</v>
      </c>
      <c r="C30" s="195"/>
      <c r="D30" s="195"/>
      <c r="E30" s="195" t="s">
        <v>3286</v>
      </c>
      <c r="F30" s="195" t="s">
        <v>3287</v>
      </c>
      <c r="G30" s="195" t="s">
        <v>3288</v>
      </c>
      <c r="H30" s="195" t="s">
        <v>3289</v>
      </c>
      <c r="I30" s="665"/>
      <c r="J30" s="665"/>
      <c r="K30" s="541">
        <v>43707.0</v>
      </c>
      <c r="L30" s="160" t="s">
        <v>47</v>
      </c>
      <c r="M30" s="178" t="s">
        <v>432</v>
      </c>
      <c r="N30" s="461"/>
      <c r="O30" s="461"/>
      <c r="P30" s="160" t="s">
        <v>96</v>
      </c>
      <c r="Q30" s="195" t="s">
        <v>97</v>
      </c>
      <c r="R30" s="195" t="s">
        <v>98</v>
      </c>
      <c r="S30" s="173">
        <v>43721.0</v>
      </c>
      <c r="T30" s="161"/>
      <c r="U30" s="161" t="s">
        <v>99</v>
      </c>
      <c r="V30" s="161"/>
      <c r="W30" s="161" t="s">
        <v>79</v>
      </c>
    </row>
    <row r="31">
      <c r="A31" s="178" t="s">
        <v>3290</v>
      </c>
      <c r="B31" s="195" t="s">
        <v>2635</v>
      </c>
      <c r="C31" s="195"/>
      <c r="D31" s="195"/>
      <c r="E31" s="195" t="s">
        <v>3291</v>
      </c>
      <c r="F31" s="195" t="s">
        <v>3292</v>
      </c>
      <c r="G31" s="195" t="s">
        <v>1758</v>
      </c>
      <c r="H31" s="195" t="s">
        <v>3293</v>
      </c>
      <c r="I31" s="665"/>
      <c r="J31" s="665"/>
      <c r="K31" s="541">
        <v>43707.0</v>
      </c>
      <c r="L31" s="160" t="s">
        <v>47</v>
      </c>
      <c r="M31" s="178" t="s">
        <v>432</v>
      </c>
      <c r="N31" s="461"/>
      <c r="O31" s="461"/>
      <c r="P31" s="160" t="s">
        <v>96</v>
      </c>
      <c r="Q31" s="195" t="s">
        <v>97</v>
      </c>
      <c r="R31" s="195" t="s">
        <v>98</v>
      </c>
      <c r="S31" s="173">
        <v>43721.0</v>
      </c>
      <c r="T31" s="161"/>
      <c r="U31" s="161" t="s">
        <v>99</v>
      </c>
      <c r="V31" s="161"/>
      <c r="W31" s="161" t="s">
        <v>79</v>
      </c>
    </row>
    <row r="32">
      <c r="A32" s="178" t="s">
        <v>3294</v>
      </c>
      <c r="B32" s="195" t="s">
        <v>3295</v>
      </c>
      <c r="C32" s="195"/>
      <c r="D32" s="195"/>
      <c r="E32" s="195" t="s">
        <v>3296</v>
      </c>
      <c r="F32" s="195" t="s">
        <v>3297</v>
      </c>
      <c r="G32" s="195" t="s">
        <v>3298</v>
      </c>
      <c r="H32" s="195" t="s">
        <v>3299</v>
      </c>
      <c r="I32" s="665"/>
      <c r="J32" s="665"/>
      <c r="K32" s="669">
        <v>43909.0</v>
      </c>
      <c r="L32" s="195" t="s">
        <v>47</v>
      </c>
      <c r="M32" s="195" t="s">
        <v>116</v>
      </c>
      <c r="N32" s="461"/>
      <c r="O32" s="461"/>
      <c r="P32" s="160" t="s">
        <v>96</v>
      </c>
      <c r="Q32" s="195" t="s">
        <v>97</v>
      </c>
      <c r="R32" s="195" t="s">
        <v>98</v>
      </c>
      <c r="S32" s="670">
        <v>43596.0</v>
      </c>
      <c r="T32" s="161"/>
      <c r="U32" s="161" t="s">
        <v>99</v>
      </c>
      <c r="V32" s="161"/>
      <c r="W32" s="161"/>
    </row>
    <row r="33">
      <c r="A33" s="178" t="s">
        <v>3300</v>
      </c>
      <c r="B33" s="195" t="s">
        <v>2646</v>
      </c>
      <c r="C33" s="195"/>
      <c r="D33" s="195"/>
      <c r="E33" s="195" t="s">
        <v>3301</v>
      </c>
      <c r="F33" s="195" t="s">
        <v>3302</v>
      </c>
      <c r="G33" s="195" t="s">
        <v>2649</v>
      </c>
      <c r="H33" s="195" t="s">
        <v>3303</v>
      </c>
      <c r="I33" s="665"/>
      <c r="J33" s="665"/>
      <c r="K33" s="541">
        <v>43707.0</v>
      </c>
      <c r="L33" s="160" t="s">
        <v>47</v>
      </c>
      <c r="M33" s="178" t="s">
        <v>432</v>
      </c>
      <c r="N33" s="174" t="str">
        <f>HYPERLINK("https://tangramcare.atlassian.net/browse/P2BN-179","P2BN-179")</f>
        <v>P2BN-179</v>
      </c>
      <c r="O33" s="461"/>
      <c r="P33" s="160" t="s">
        <v>96</v>
      </c>
      <c r="Q33" s="195" t="s">
        <v>97</v>
      </c>
      <c r="R33" s="195" t="s">
        <v>98</v>
      </c>
      <c r="S33" s="173">
        <v>43721.0</v>
      </c>
      <c r="T33" s="161"/>
      <c r="U33" s="161" t="s">
        <v>99</v>
      </c>
      <c r="V33" s="161"/>
      <c r="W33" s="161" t="s">
        <v>79</v>
      </c>
    </row>
    <row r="34">
      <c r="A34" s="178" t="s">
        <v>3304</v>
      </c>
      <c r="B34" s="195" t="s">
        <v>3305</v>
      </c>
      <c r="C34" s="195"/>
      <c r="D34" s="195"/>
      <c r="E34" s="195" t="s">
        <v>3306</v>
      </c>
      <c r="F34" s="195" t="s">
        <v>1787</v>
      </c>
      <c r="G34" s="195" t="s">
        <v>3307</v>
      </c>
      <c r="H34" s="195" t="s">
        <v>3299</v>
      </c>
      <c r="I34" s="665"/>
      <c r="J34" s="665"/>
      <c r="K34" s="541">
        <v>43707.0</v>
      </c>
      <c r="L34" s="160" t="s">
        <v>47</v>
      </c>
      <c r="M34" s="178" t="s">
        <v>432</v>
      </c>
      <c r="N34" s="461"/>
      <c r="O34" s="461"/>
      <c r="P34" s="160" t="s">
        <v>96</v>
      </c>
      <c r="Q34" s="195" t="s">
        <v>97</v>
      </c>
      <c r="R34" s="195" t="s">
        <v>98</v>
      </c>
      <c r="S34" s="173">
        <v>43721.0</v>
      </c>
      <c r="T34" s="161"/>
      <c r="U34" s="161" t="s">
        <v>99</v>
      </c>
      <c r="V34" s="161"/>
      <c r="W34" s="161" t="s">
        <v>79</v>
      </c>
    </row>
    <row r="35">
      <c r="A35" s="178" t="s">
        <v>3308</v>
      </c>
      <c r="B35" s="195" t="s">
        <v>3309</v>
      </c>
      <c r="C35" s="195"/>
      <c r="D35" s="195"/>
      <c r="E35" s="195" t="s">
        <v>2659</v>
      </c>
      <c r="F35" s="195" t="s">
        <v>3310</v>
      </c>
      <c r="G35" s="195" t="s">
        <v>3311</v>
      </c>
      <c r="H35" s="195" t="s">
        <v>3312</v>
      </c>
      <c r="I35" s="665"/>
      <c r="J35" s="665"/>
      <c r="K35" s="669">
        <v>43909.0</v>
      </c>
      <c r="L35" s="195" t="s">
        <v>47</v>
      </c>
      <c r="M35" s="195" t="s">
        <v>116</v>
      </c>
      <c r="N35" s="461"/>
      <c r="O35" s="461"/>
      <c r="P35" s="160" t="s">
        <v>96</v>
      </c>
      <c r="Q35" s="195" t="s">
        <v>116</v>
      </c>
      <c r="R35" s="195" t="s">
        <v>98</v>
      </c>
      <c r="S35" s="668">
        <v>43760.0</v>
      </c>
      <c r="T35" s="161"/>
      <c r="U35" s="161"/>
      <c r="V35" s="161"/>
      <c r="W35" s="161"/>
    </row>
    <row r="36">
      <c r="A36" s="178" t="s">
        <v>3313</v>
      </c>
      <c r="B36" s="195" t="s">
        <v>3314</v>
      </c>
      <c r="C36" s="195"/>
      <c r="D36" s="195"/>
      <c r="E36" s="195" t="s">
        <v>2664</v>
      </c>
      <c r="F36" s="195" t="s">
        <v>3315</v>
      </c>
      <c r="G36" s="195" t="s">
        <v>3316</v>
      </c>
      <c r="H36" s="195" t="s">
        <v>3317</v>
      </c>
      <c r="I36" s="665"/>
      <c r="J36" s="665"/>
      <c r="K36" s="669">
        <v>43909.0</v>
      </c>
      <c r="L36" s="195" t="s">
        <v>47</v>
      </c>
      <c r="M36" s="195" t="s">
        <v>116</v>
      </c>
      <c r="N36" s="461"/>
      <c r="O36" s="461"/>
      <c r="P36" s="160" t="s">
        <v>96</v>
      </c>
      <c r="Q36" s="195" t="s">
        <v>116</v>
      </c>
      <c r="R36" s="195" t="s">
        <v>98</v>
      </c>
      <c r="S36" s="668">
        <v>43760.0</v>
      </c>
      <c r="T36" s="161"/>
      <c r="U36" s="161"/>
      <c r="V36" s="161"/>
      <c r="W36" s="161"/>
    </row>
    <row r="37">
      <c r="A37" s="178" t="s">
        <v>3318</v>
      </c>
      <c r="B37" s="195" t="s">
        <v>3319</v>
      </c>
      <c r="C37" s="195"/>
      <c r="D37" s="195"/>
      <c r="E37" s="195" t="s">
        <v>2670</v>
      </c>
      <c r="F37" s="195" t="s">
        <v>3315</v>
      </c>
      <c r="G37" s="195" t="s">
        <v>3320</v>
      </c>
      <c r="H37" s="195" t="s">
        <v>3321</v>
      </c>
      <c r="I37" s="665"/>
      <c r="J37" s="665"/>
      <c r="K37" s="669">
        <v>43909.0</v>
      </c>
      <c r="L37" s="195" t="s">
        <v>47</v>
      </c>
      <c r="M37" s="195" t="s">
        <v>116</v>
      </c>
      <c r="N37" s="461"/>
      <c r="O37" s="671"/>
      <c r="P37" s="160" t="s">
        <v>96</v>
      </c>
      <c r="Q37" s="195" t="s">
        <v>116</v>
      </c>
      <c r="R37" s="195" t="s">
        <v>98</v>
      </c>
      <c r="S37" s="668">
        <v>43760.0</v>
      </c>
      <c r="T37" s="161"/>
      <c r="U37" s="161"/>
      <c r="V37" s="161"/>
      <c r="W37" s="161"/>
    </row>
    <row r="38">
      <c r="A38" s="178" t="s">
        <v>3322</v>
      </c>
      <c r="B38" s="195" t="s">
        <v>3323</v>
      </c>
      <c r="C38" s="195"/>
      <c r="D38" s="195"/>
      <c r="E38" s="195" t="s">
        <v>3324</v>
      </c>
      <c r="F38" s="195" t="s">
        <v>3325</v>
      </c>
      <c r="G38" s="195" t="s">
        <v>3326</v>
      </c>
      <c r="H38" s="195" t="s">
        <v>3327</v>
      </c>
      <c r="I38" s="665"/>
      <c r="J38" s="665"/>
      <c r="K38" s="669">
        <v>43909.0</v>
      </c>
      <c r="L38" s="195" t="s">
        <v>47</v>
      </c>
      <c r="M38" s="195" t="s">
        <v>116</v>
      </c>
      <c r="N38" s="461"/>
      <c r="O38" s="461"/>
      <c r="P38" s="195" t="s">
        <v>96</v>
      </c>
      <c r="Q38" s="195" t="s">
        <v>249</v>
      </c>
      <c r="R38" s="195" t="s">
        <v>98</v>
      </c>
      <c r="S38" s="668">
        <v>43749.0</v>
      </c>
      <c r="T38" s="161"/>
      <c r="U38" s="161" t="s">
        <v>99</v>
      </c>
      <c r="V38" s="161"/>
      <c r="W38" s="161"/>
    </row>
    <row r="39">
      <c r="A39" s="178" t="s">
        <v>3328</v>
      </c>
      <c r="B39" s="195" t="s">
        <v>3329</v>
      </c>
      <c r="C39" s="195"/>
      <c r="D39" s="195"/>
      <c r="E39" s="195" t="s">
        <v>3324</v>
      </c>
      <c r="F39" s="195" t="s">
        <v>3330</v>
      </c>
      <c r="G39" s="195" t="s">
        <v>3331</v>
      </c>
      <c r="H39" s="195" t="s">
        <v>3327</v>
      </c>
      <c r="I39" s="665"/>
      <c r="J39" s="665"/>
      <c r="K39" s="669">
        <v>43909.0</v>
      </c>
      <c r="L39" s="195" t="s">
        <v>47</v>
      </c>
      <c r="M39" s="195" t="s">
        <v>116</v>
      </c>
      <c r="N39" s="172" t="str">
        <f>HYPERLINK("https://tangramcare.atlassian.net/browse/P2BN-179","P2BN-179")</f>
        <v>P2BN-179</v>
      </c>
      <c r="O39" s="461"/>
      <c r="P39" s="195" t="s">
        <v>96</v>
      </c>
      <c r="Q39" s="195" t="s">
        <v>249</v>
      </c>
      <c r="R39" s="195" t="s">
        <v>98</v>
      </c>
      <c r="S39" s="668">
        <v>43749.0</v>
      </c>
      <c r="T39" s="161"/>
      <c r="U39" s="161"/>
      <c r="V39" s="161"/>
      <c r="W39" s="161"/>
    </row>
    <row r="40">
      <c r="A40" s="178" t="s">
        <v>3332</v>
      </c>
      <c r="B40" s="195" t="s">
        <v>3333</v>
      </c>
      <c r="C40" s="195"/>
      <c r="D40" s="195"/>
      <c r="E40" s="195" t="s">
        <v>1791</v>
      </c>
      <c r="F40" s="195" t="s">
        <v>3197</v>
      </c>
      <c r="G40" s="195" t="s">
        <v>1792</v>
      </c>
      <c r="H40" s="195" t="s">
        <v>3334</v>
      </c>
      <c r="I40" s="665"/>
      <c r="J40" s="672"/>
      <c r="K40" s="673">
        <v>43860.0</v>
      </c>
      <c r="L40" s="195" t="s">
        <v>48</v>
      </c>
      <c r="M40" s="195" t="s">
        <v>116</v>
      </c>
      <c r="N40" s="674" t="s">
        <v>3335</v>
      </c>
      <c r="O40" s="161"/>
      <c r="P40" s="160"/>
      <c r="Q40" s="160"/>
      <c r="R40" s="160"/>
      <c r="S40" s="161"/>
      <c r="T40" s="161"/>
      <c r="U40" s="161"/>
      <c r="V40" s="161"/>
      <c r="W40" s="161" t="s">
        <v>79</v>
      </c>
    </row>
    <row r="41">
      <c r="A41" s="178" t="s">
        <v>3336</v>
      </c>
      <c r="B41" s="195" t="s">
        <v>1797</v>
      </c>
      <c r="C41" s="195"/>
      <c r="D41" s="195"/>
      <c r="E41" s="195" t="s">
        <v>1798</v>
      </c>
      <c r="F41" s="195" t="s">
        <v>3197</v>
      </c>
      <c r="G41" s="195" t="s">
        <v>3337</v>
      </c>
      <c r="H41" s="195" t="s">
        <v>3338</v>
      </c>
      <c r="I41" s="665"/>
      <c r="J41" s="665"/>
      <c r="K41" s="541">
        <v>43707.0</v>
      </c>
      <c r="L41" s="160" t="s">
        <v>47</v>
      </c>
      <c r="M41" s="160" t="s">
        <v>432</v>
      </c>
      <c r="N41" s="172" t="str">
        <f>HYPERLINK("https://tangramcare.atlassian.net/browse/P2BN-506","P2BN-506")</f>
        <v>P2BN-506</v>
      </c>
      <c r="O41" s="160"/>
      <c r="P41" s="195" t="s">
        <v>96</v>
      </c>
      <c r="Q41" s="195" t="s">
        <v>97</v>
      </c>
      <c r="R41" s="195" t="s">
        <v>98</v>
      </c>
      <c r="S41" s="173">
        <v>43721.0</v>
      </c>
      <c r="T41" s="161"/>
      <c r="U41" s="161"/>
      <c r="V41" s="161"/>
      <c r="W41" s="161" t="s">
        <v>79</v>
      </c>
    </row>
    <row r="42">
      <c r="A42" s="160" t="s">
        <v>3339</v>
      </c>
      <c r="B42" s="160" t="s">
        <v>3340</v>
      </c>
      <c r="C42" s="160"/>
      <c r="D42" s="160"/>
      <c r="E42" s="160" t="s">
        <v>3341</v>
      </c>
      <c r="F42" s="160" t="s">
        <v>3197</v>
      </c>
      <c r="G42" s="195" t="s">
        <v>3342</v>
      </c>
      <c r="H42" s="160" t="s">
        <v>3343</v>
      </c>
      <c r="I42" s="668"/>
      <c r="J42" s="668"/>
      <c r="K42" s="669">
        <v>43909.0</v>
      </c>
      <c r="L42" s="195" t="s">
        <v>47</v>
      </c>
      <c r="M42" s="195" t="s">
        <v>116</v>
      </c>
      <c r="N42" s="675" t="str">
        <f t="shared" ref="N42:N43" si="1">HYPERLINK("https://tangramcare.atlassian.net/browse/P2BN-79","P2BN-79")</f>
        <v>P2BN-79</v>
      </c>
      <c r="O42" s="160"/>
      <c r="P42" s="195" t="s">
        <v>96</v>
      </c>
      <c r="Q42" s="195" t="s">
        <v>249</v>
      </c>
      <c r="R42" s="195" t="s">
        <v>98</v>
      </c>
      <c r="S42" s="668">
        <v>43749.0</v>
      </c>
      <c r="T42" s="161"/>
      <c r="U42" s="161"/>
      <c r="V42" s="161"/>
      <c r="W42" s="161"/>
    </row>
    <row r="43">
      <c r="A43" s="160" t="s">
        <v>3344</v>
      </c>
      <c r="B43" s="542" t="s">
        <v>3345</v>
      </c>
      <c r="C43" s="542"/>
      <c r="D43" s="542"/>
      <c r="E43" s="542" t="s">
        <v>3341</v>
      </c>
      <c r="F43" s="542" t="s">
        <v>3346</v>
      </c>
      <c r="G43" s="542" t="s">
        <v>3347</v>
      </c>
      <c r="H43" s="542" t="s">
        <v>3343</v>
      </c>
      <c r="I43" s="523"/>
      <c r="J43" s="523"/>
      <c r="K43" s="673">
        <v>43860.0</v>
      </c>
      <c r="L43" s="195" t="s">
        <v>47</v>
      </c>
      <c r="M43" s="195" t="s">
        <v>116</v>
      </c>
      <c r="N43" s="172" t="str">
        <f t="shared" si="1"/>
        <v>P2BN-79</v>
      </c>
      <c r="O43" s="178"/>
      <c r="P43" s="195" t="s">
        <v>96</v>
      </c>
      <c r="Q43" s="195" t="s">
        <v>249</v>
      </c>
      <c r="R43" s="195" t="s">
        <v>98</v>
      </c>
      <c r="S43" s="668">
        <v>43749.0</v>
      </c>
      <c r="T43" s="587"/>
      <c r="U43" s="587"/>
      <c r="V43" s="587"/>
      <c r="W43" s="161"/>
    </row>
    <row r="44">
      <c r="A44" s="661" t="s">
        <v>3348</v>
      </c>
      <c r="B44" s="662"/>
      <c r="C44" s="662"/>
      <c r="D44" s="662"/>
      <c r="E44" s="662"/>
      <c r="F44" s="662"/>
      <c r="G44" s="662"/>
      <c r="H44" s="662"/>
      <c r="I44" s="663"/>
      <c r="J44" s="663"/>
      <c r="K44" s="663"/>
      <c r="L44" s="662"/>
      <c r="M44" s="662"/>
      <c r="N44" s="664"/>
      <c r="O44" s="664"/>
      <c r="P44" s="662"/>
      <c r="Q44" s="664"/>
      <c r="R44" s="664"/>
      <c r="S44" s="664"/>
      <c r="T44" s="664"/>
      <c r="U44" s="664"/>
      <c r="V44" s="664"/>
      <c r="W44" s="635"/>
    </row>
    <row r="45">
      <c r="A45" s="178" t="s">
        <v>3349</v>
      </c>
      <c r="B45" s="195" t="s">
        <v>2681</v>
      </c>
      <c r="C45" s="195"/>
      <c r="D45" s="195"/>
      <c r="E45" s="195" t="s">
        <v>3350</v>
      </c>
      <c r="F45" s="195" t="s">
        <v>3197</v>
      </c>
      <c r="G45" s="195" t="s">
        <v>3351</v>
      </c>
      <c r="H45" s="195" t="s">
        <v>3352</v>
      </c>
      <c r="I45" s="161"/>
      <c r="J45" s="161"/>
      <c r="K45" s="535">
        <v>43707.0</v>
      </c>
      <c r="L45" s="161" t="s">
        <v>47</v>
      </c>
      <c r="M45" s="160" t="s">
        <v>432</v>
      </c>
      <c r="N45" s="160"/>
      <c r="O45" s="161"/>
      <c r="P45" s="160" t="s">
        <v>96</v>
      </c>
      <c r="Q45" s="195" t="s">
        <v>97</v>
      </c>
      <c r="R45" s="195" t="s">
        <v>98</v>
      </c>
      <c r="S45" s="173">
        <v>43721.0</v>
      </c>
      <c r="T45" s="161"/>
      <c r="U45" s="161" t="s">
        <v>99</v>
      </c>
      <c r="V45" s="161"/>
      <c r="W45" s="161"/>
    </row>
    <row r="46">
      <c r="A46" s="178" t="s">
        <v>3353</v>
      </c>
      <c r="B46" s="160" t="s">
        <v>3354</v>
      </c>
      <c r="C46" s="160"/>
      <c r="D46" s="160"/>
      <c r="E46" s="160" t="s">
        <v>1810</v>
      </c>
      <c r="F46" s="160" t="s">
        <v>3355</v>
      </c>
      <c r="G46" s="195" t="s">
        <v>3356</v>
      </c>
      <c r="H46" s="542" t="s">
        <v>3357</v>
      </c>
      <c r="I46" s="676" t="s">
        <v>3358</v>
      </c>
      <c r="J46" s="677" t="s">
        <v>247</v>
      </c>
      <c r="K46" s="541">
        <v>43707.0</v>
      </c>
      <c r="L46" s="160" t="s">
        <v>47</v>
      </c>
      <c r="M46" s="160" t="s">
        <v>432</v>
      </c>
      <c r="N46" s="174" t="str">
        <f>HYPERLINK("https://tangramcare.atlassian.net/browse/P2BN-238","P2BN-238")</f>
        <v>P2BN-238</v>
      </c>
      <c r="O46" s="161"/>
      <c r="P46" s="160" t="s">
        <v>96</v>
      </c>
      <c r="Q46" s="195" t="s">
        <v>97</v>
      </c>
      <c r="R46" s="195" t="s">
        <v>98</v>
      </c>
      <c r="S46" s="173">
        <v>43721.0</v>
      </c>
      <c r="T46" s="161"/>
      <c r="U46" s="161" t="s">
        <v>99</v>
      </c>
      <c r="V46" s="161"/>
      <c r="W46" s="161" t="s">
        <v>79</v>
      </c>
    </row>
    <row r="47">
      <c r="A47" s="178" t="s">
        <v>3359</v>
      </c>
      <c r="B47" s="195" t="s">
        <v>2691</v>
      </c>
      <c r="C47" s="195"/>
      <c r="D47" s="195"/>
      <c r="E47" s="195" t="s">
        <v>3360</v>
      </c>
      <c r="F47" s="195" t="s">
        <v>3361</v>
      </c>
      <c r="G47" s="195" t="s">
        <v>3362</v>
      </c>
      <c r="H47" s="195" t="s">
        <v>3363</v>
      </c>
      <c r="I47" s="665"/>
      <c r="J47" s="665"/>
      <c r="K47" s="541">
        <v>43707.0</v>
      </c>
      <c r="L47" s="160" t="s">
        <v>47</v>
      </c>
      <c r="M47" s="160" t="s">
        <v>432</v>
      </c>
      <c r="N47" s="461"/>
      <c r="O47" s="461"/>
      <c r="P47" s="160" t="s">
        <v>96</v>
      </c>
      <c r="Q47" s="195" t="s">
        <v>97</v>
      </c>
      <c r="R47" s="195" t="s">
        <v>98</v>
      </c>
      <c r="S47" s="173">
        <v>43721.0</v>
      </c>
      <c r="T47" s="161"/>
      <c r="U47" s="161" t="s">
        <v>99</v>
      </c>
      <c r="V47" s="161"/>
      <c r="W47" s="587"/>
    </row>
    <row r="48">
      <c r="A48" s="178" t="s">
        <v>3364</v>
      </c>
      <c r="B48" s="195" t="s">
        <v>3365</v>
      </c>
      <c r="C48" s="195"/>
      <c r="D48" s="195"/>
      <c r="E48" s="195" t="s">
        <v>1823</v>
      </c>
      <c r="F48" s="195" t="s">
        <v>3355</v>
      </c>
      <c r="G48" s="195" t="s">
        <v>3366</v>
      </c>
      <c r="H48" s="542" t="s">
        <v>3367</v>
      </c>
      <c r="I48" s="665"/>
      <c r="J48" s="665">
        <v>43615.0</v>
      </c>
      <c r="K48" s="541">
        <v>43707.0</v>
      </c>
      <c r="L48" s="160" t="s">
        <v>47</v>
      </c>
      <c r="M48" s="160" t="s">
        <v>432</v>
      </c>
      <c r="N48" s="172" t="str">
        <f>HYPERLINK("https://tangramcare.atlassian.net/browse/P2BN-139","P2BN-139")</f>
        <v>P2BN-139</v>
      </c>
      <c r="O48" s="464"/>
      <c r="P48" s="160" t="s">
        <v>96</v>
      </c>
      <c r="Q48" s="195" t="s">
        <v>97</v>
      </c>
      <c r="R48" s="195" t="s">
        <v>98</v>
      </c>
      <c r="S48" s="173">
        <v>43721.0</v>
      </c>
      <c r="T48" s="161"/>
      <c r="U48" s="161" t="s">
        <v>99</v>
      </c>
      <c r="V48" s="161"/>
      <c r="W48" s="161" t="s">
        <v>79</v>
      </c>
    </row>
    <row r="49">
      <c r="A49" s="178" t="s">
        <v>3368</v>
      </c>
      <c r="B49" s="626" t="s">
        <v>1827</v>
      </c>
      <c r="C49" s="626"/>
      <c r="D49" s="626"/>
      <c r="E49" s="195" t="s">
        <v>3369</v>
      </c>
      <c r="F49" s="195" t="s">
        <v>3370</v>
      </c>
      <c r="G49" s="195" t="s">
        <v>1830</v>
      </c>
      <c r="H49" s="195" t="s">
        <v>3371</v>
      </c>
      <c r="I49" s="665"/>
      <c r="J49" s="665"/>
      <c r="K49" s="541">
        <v>43707.0</v>
      </c>
      <c r="L49" s="160" t="s">
        <v>47</v>
      </c>
      <c r="M49" s="160" t="s">
        <v>432</v>
      </c>
      <c r="N49" s="461"/>
      <c r="O49" s="464"/>
      <c r="P49" s="160" t="s">
        <v>96</v>
      </c>
      <c r="Q49" s="195" t="s">
        <v>97</v>
      </c>
      <c r="R49" s="195" t="s">
        <v>98</v>
      </c>
      <c r="S49" s="173">
        <v>43721.0</v>
      </c>
      <c r="T49" s="161"/>
      <c r="U49" s="161" t="s">
        <v>99</v>
      </c>
      <c r="V49" s="161"/>
      <c r="W49" s="161" t="s">
        <v>79</v>
      </c>
    </row>
    <row r="50">
      <c r="A50" s="178" t="s">
        <v>3372</v>
      </c>
      <c r="B50" s="626" t="s">
        <v>3189</v>
      </c>
      <c r="C50" s="626"/>
      <c r="D50" s="626"/>
      <c r="E50" s="195" t="s">
        <v>3373</v>
      </c>
      <c r="F50" s="195" t="s">
        <v>3370</v>
      </c>
      <c r="G50" s="195" t="s">
        <v>3374</v>
      </c>
      <c r="H50" s="195" t="s">
        <v>3375</v>
      </c>
      <c r="I50" s="665"/>
      <c r="J50" s="665"/>
      <c r="K50" s="541">
        <v>43707.0</v>
      </c>
      <c r="L50" s="160" t="s">
        <v>47</v>
      </c>
      <c r="M50" s="160" t="s">
        <v>432</v>
      </c>
      <c r="N50" s="464"/>
      <c r="O50" s="464"/>
      <c r="P50" s="160" t="s">
        <v>96</v>
      </c>
      <c r="Q50" s="195" t="s">
        <v>97</v>
      </c>
      <c r="R50" s="195" t="s">
        <v>98</v>
      </c>
      <c r="S50" s="173">
        <v>43721.0</v>
      </c>
      <c r="T50" s="161"/>
      <c r="U50" s="161" t="s">
        <v>99</v>
      </c>
      <c r="V50" s="161"/>
      <c r="W50" s="161" t="s">
        <v>79</v>
      </c>
    </row>
    <row r="51">
      <c r="A51" s="178" t="s">
        <v>3376</v>
      </c>
      <c r="B51" s="195" t="s">
        <v>3377</v>
      </c>
      <c r="C51" s="195"/>
      <c r="D51" s="195"/>
      <c r="E51" s="195" t="s">
        <v>3377</v>
      </c>
      <c r="F51" s="195" t="s">
        <v>3378</v>
      </c>
      <c r="G51" s="195" t="s">
        <v>3379</v>
      </c>
      <c r="H51" s="195" t="s">
        <v>3380</v>
      </c>
      <c r="I51" s="195" t="s">
        <v>1921</v>
      </c>
      <c r="J51" s="195" t="s">
        <v>383</v>
      </c>
      <c r="K51" s="195" t="s">
        <v>1921</v>
      </c>
      <c r="L51" s="160" t="s">
        <v>47</v>
      </c>
      <c r="M51" s="195" t="s">
        <v>383</v>
      </c>
      <c r="N51" s="464"/>
      <c r="O51" s="464"/>
      <c r="P51" s="195" t="s">
        <v>96</v>
      </c>
      <c r="Q51" s="195" t="s">
        <v>97</v>
      </c>
      <c r="R51" s="195" t="s">
        <v>98</v>
      </c>
      <c r="S51" s="173">
        <v>43724.0</v>
      </c>
      <c r="T51" s="161"/>
      <c r="U51" s="161"/>
      <c r="V51" s="161"/>
      <c r="W51" s="161" t="s">
        <v>79</v>
      </c>
    </row>
    <row r="52">
      <c r="A52" s="678" t="s">
        <v>3381</v>
      </c>
      <c r="B52" s="647"/>
      <c r="C52" s="647"/>
      <c r="D52" s="647"/>
      <c r="E52" s="647"/>
      <c r="F52" s="647"/>
      <c r="G52" s="647"/>
      <c r="H52" s="647"/>
      <c r="I52" s="679"/>
      <c r="J52" s="679"/>
      <c r="K52" s="679"/>
      <c r="L52" s="647"/>
      <c r="M52" s="647"/>
      <c r="N52" s="647"/>
      <c r="O52" s="666"/>
      <c r="P52" s="647"/>
      <c r="Q52" s="666"/>
      <c r="R52" s="666"/>
      <c r="S52" s="666"/>
      <c r="T52" s="666"/>
      <c r="U52" s="666"/>
      <c r="V52" s="666"/>
      <c r="W52" s="161"/>
    </row>
    <row r="53">
      <c r="A53" s="160" t="s">
        <v>3382</v>
      </c>
      <c r="B53" s="195" t="s">
        <v>3383</v>
      </c>
      <c r="C53" s="195"/>
      <c r="D53" s="195"/>
      <c r="E53" s="195" t="s">
        <v>3384</v>
      </c>
      <c r="F53" s="195" t="s">
        <v>3385</v>
      </c>
      <c r="G53" s="195" t="s">
        <v>3386</v>
      </c>
      <c r="H53" s="542" t="s">
        <v>3387</v>
      </c>
      <c r="I53" s="195" t="s">
        <v>1921</v>
      </c>
      <c r="J53" s="195" t="s">
        <v>383</v>
      </c>
      <c r="K53" s="195" t="s">
        <v>1921</v>
      </c>
      <c r="L53" s="160" t="s">
        <v>47</v>
      </c>
      <c r="M53" s="195" t="s">
        <v>383</v>
      </c>
      <c r="N53" s="461"/>
      <c r="O53" s="461"/>
      <c r="P53" s="195" t="s">
        <v>96</v>
      </c>
      <c r="Q53" s="195" t="s">
        <v>249</v>
      </c>
      <c r="R53" s="195" t="s">
        <v>98</v>
      </c>
      <c r="S53" s="668">
        <v>43749.0</v>
      </c>
      <c r="T53" s="161"/>
      <c r="U53" s="161" t="s">
        <v>99</v>
      </c>
      <c r="V53" s="161"/>
      <c r="W53" s="587"/>
    </row>
    <row r="54">
      <c r="A54" s="160" t="s">
        <v>3388</v>
      </c>
      <c r="B54" s="195" t="s">
        <v>3389</v>
      </c>
      <c r="C54" s="195"/>
      <c r="D54" s="195"/>
      <c r="E54" s="195" t="s">
        <v>3390</v>
      </c>
      <c r="F54" s="195" t="s">
        <v>3385</v>
      </c>
      <c r="G54" s="195" t="s">
        <v>3391</v>
      </c>
      <c r="H54" s="542" t="s">
        <v>3392</v>
      </c>
      <c r="I54" s="668">
        <v>43927.0</v>
      </c>
      <c r="J54" s="195" t="s">
        <v>383</v>
      </c>
      <c r="K54" s="669">
        <v>43860.0</v>
      </c>
      <c r="L54" s="160" t="s">
        <v>47</v>
      </c>
      <c r="M54" s="195" t="s">
        <v>116</v>
      </c>
      <c r="N54" s="464"/>
      <c r="O54" s="461"/>
      <c r="P54" s="160" t="s">
        <v>96</v>
      </c>
      <c r="Q54" s="195" t="s">
        <v>97</v>
      </c>
      <c r="R54" s="195" t="s">
        <v>98</v>
      </c>
      <c r="S54" s="173">
        <v>43724.0</v>
      </c>
      <c r="T54" s="161"/>
      <c r="U54" s="161" t="s">
        <v>99</v>
      </c>
      <c r="V54" s="161"/>
      <c r="W54" s="161" t="s">
        <v>79</v>
      </c>
    </row>
    <row r="55">
      <c r="A55" s="160" t="s">
        <v>3393</v>
      </c>
      <c r="B55" s="195" t="s">
        <v>3394</v>
      </c>
      <c r="C55" s="195"/>
      <c r="D55" s="195"/>
      <c r="E55" s="195" t="s">
        <v>3395</v>
      </c>
      <c r="F55" s="195" t="s">
        <v>3385</v>
      </c>
      <c r="G55" s="195" t="s">
        <v>3396</v>
      </c>
      <c r="H55" s="542" t="s">
        <v>3397</v>
      </c>
      <c r="I55" s="668"/>
      <c r="J55" s="668"/>
      <c r="K55" s="518">
        <v>43718.0</v>
      </c>
      <c r="L55" s="160" t="s">
        <v>47</v>
      </c>
      <c r="M55" s="160" t="s">
        <v>432</v>
      </c>
      <c r="N55" s="464"/>
      <c r="O55" s="461"/>
      <c r="P55" s="160" t="s">
        <v>96</v>
      </c>
      <c r="Q55" s="195" t="s">
        <v>97</v>
      </c>
      <c r="R55" s="195" t="s">
        <v>98</v>
      </c>
      <c r="S55" s="173">
        <v>43724.0</v>
      </c>
      <c r="T55" s="161"/>
      <c r="U55" s="161" t="s">
        <v>99</v>
      </c>
      <c r="V55" s="161"/>
      <c r="W55" s="161" t="s">
        <v>79</v>
      </c>
    </row>
    <row r="56">
      <c r="A56" s="160" t="s">
        <v>3398</v>
      </c>
      <c r="B56" s="195" t="s">
        <v>3399</v>
      </c>
      <c r="C56" s="195"/>
      <c r="D56" s="195"/>
      <c r="E56" s="195" t="s">
        <v>3400</v>
      </c>
      <c r="F56" s="195" t="s">
        <v>3401</v>
      </c>
      <c r="G56" s="195" t="s">
        <v>3402</v>
      </c>
      <c r="H56" s="667" t="s">
        <v>3403</v>
      </c>
      <c r="I56" s="668">
        <v>43720.0</v>
      </c>
      <c r="J56" s="195" t="s">
        <v>432</v>
      </c>
      <c r="K56" s="669">
        <v>43860.0</v>
      </c>
      <c r="L56" s="195" t="s">
        <v>47</v>
      </c>
      <c r="M56" s="195" t="s">
        <v>116</v>
      </c>
      <c r="N56" s="172" t="str">
        <f>HYPERLINK("https://tangramcare.atlassian.net/browse/P2BN-139","P2BN-139")</f>
        <v>P2BN-139</v>
      </c>
      <c r="O56" s="161"/>
      <c r="P56" s="195" t="s">
        <v>96</v>
      </c>
      <c r="Q56" s="195" t="s">
        <v>249</v>
      </c>
      <c r="R56" s="195" t="s">
        <v>98</v>
      </c>
      <c r="S56" s="668">
        <v>43749.0</v>
      </c>
      <c r="T56" s="161"/>
      <c r="U56" s="161" t="s">
        <v>99</v>
      </c>
      <c r="V56" s="161"/>
      <c r="W56" s="587"/>
    </row>
    <row r="57">
      <c r="A57" s="160" t="s">
        <v>3404</v>
      </c>
      <c r="B57" s="195" t="s">
        <v>3405</v>
      </c>
      <c r="C57" s="195"/>
      <c r="D57" s="195"/>
      <c r="E57" s="195" t="s">
        <v>3406</v>
      </c>
      <c r="F57" s="195" t="s">
        <v>3385</v>
      </c>
      <c r="G57" s="568" t="s">
        <v>3407</v>
      </c>
      <c r="H57" s="667" t="s">
        <v>3408</v>
      </c>
      <c r="I57" s="668">
        <v>43927.0</v>
      </c>
      <c r="J57" s="195" t="s">
        <v>383</v>
      </c>
      <c r="K57" s="669">
        <v>43860.0</v>
      </c>
      <c r="L57" s="195" t="s">
        <v>47</v>
      </c>
      <c r="M57" s="195" t="s">
        <v>116</v>
      </c>
      <c r="N57" s="179" t="str">
        <f t="shared" ref="N57:N58" si="2">HYPERLINK("https://tangramcare.atlassian.net/browse/P2BN-153","P2BN-153")</f>
        <v>P2BN-153</v>
      </c>
      <c r="O57" s="160" t="s">
        <v>3409</v>
      </c>
      <c r="P57" s="195" t="s">
        <v>96</v>
      </c>
      <c r="Q57" s="195" t="s">
        <v>249</v>
      </c>
      <c r="R57" s="195" t="s">
        <v>98</v>
      </c>
      <c r="S57" s="668">
        <v>43749.0</v>
      </c>
      <c r="T57" s="161"/>
      <c r="U57" s="161" t="s">
        <v>99</v>
      </c>
      <c r="V57" s="161"/>
      <c r="W57" s="587"/>
    </row>
    <row r="58">
      <c r="A58" s="160" t="s">
        <v>3410</v>
      </c>
      <c r="B58" s="195" t="s">
        <v>3411</v>
      </c>
      <c r="C58" s="195"/>
      <c r="D58" s="195"/>
      <c r="E58" s="195" t="s">
        <v>3412</v>
      </c>
      <c r="F58" s="163" t="s">
        <v>3413</v>
      </c>
      <c r="G58" s="162" t="s">
        <v>3414</v>
      </c>
      <c r="H58" s="190" t="s">
        <v>3415</v>
      </c>
      <c r="I58" s="668">
        <v>43720.0</v>
      </c>
      <c r="J58" s="195" t="s">
        <v>247</v>
      </c>
      <c r="K58" s="669">
        <v>43846.0</v>
      </c>
      <c r="L58" s="195" t="s">
        <v>47</v>
      </c>
      <c r="M58" s="195" t="s">
        <v>2550</v>
      </c>
      <c r="N58" s="179" t="str">
        <f t="shared" si="2"/>
        <v>P2BN-153</v>
      </c>
      <c r="O58" s="160"/>
      <c r="P58" s="195" t="s">
        <v>96</v>
      </c>
      <c r="Q58" s="195" t="s">
        <v>249</v>
      </c>
      <c r="R58" s="195" t="s">
        <v>98</v>
      </c>
      <c r="S58" s="668">
        <v>43749.0</v>
      </c>
      <c r="T58" s="160"/>
      <c r="U58" s="160" t="s">
        <v>99</v>
      </c>
      <c r="V58" s="160"/>
      <c r="W58" s="178"/>
    </row>
    <row r="59">
      <c r="A59" s="160" t="s">
        <v>3416</v>
      </c>
      <c r="B59" s="195" t="s">
        <v>3417</v>
      </c>
      <c r="C59" s="195"/>
      <c r="D59" s="195"/>
      <c r="E59" s="195" t="s">
        <v>3418</v>
      </c>
      <c r="F59" s="195" t="s">
        <v>3385</v>
      </c>
      <c r="G59" s="568" t="s">
        <v>3419</v>
      </c>
      <c r="H59" s="542" t="s">
        <v>3420</v>
      </c>
      <c r="I59" s="668">
        <v>43927.0</v>
      </c>
      <c r="J59" s="195" t="s">
        <v>383</v>
      </c>
      <c r="K59" s="669">
        <v>43860.0</v>
      </c>
      <c r="L59" s="160" t="s">
        <v>47</v>
      </c>
      <c r="M59" s="195" t="s">
        <v>116</v>
      </c>
      <c r="N59" s="172" t="str">
        <f t="shared" ref="N59:N62" si="3">HYPERLINK("https://tangramcare.atlassian.net/browse/P2BN-139","P2BN-139")</f>
        <v>P2BN-139</v>
      </c>
      <c r="O59" s="160" t="s">
        <v>3409</v>
      </c>
      <c r="P59" s="160" t="s">
        <v>96</v>
      </c>
      <c r="Q59" s="195" t="s">
        <v>249</v>
      </c>
      <c r="R59" s="195" t="s">
        <v>98</v>
      </c>
      <c r="S59" s="668">
        <v>43753.0</v>
      </c>
      <c r="T59" s="161"/>
      <c r="U59" s="161" t="s">
        <v>99</v>
      </c>
      <c r="V59" s="161"/>
      <c r="W59" s="587"/>
    </row>
    <row r="60">
      <c r="A60" s="160" t="s">
        <v>3421</v>
      </c>
      <c r="B60" s="195" t="s">
        <v>3422</v>
      </c>
      <c r="C60" s="195"/>
      <c r="D60" s="195"/>
      <c r="E60" s="195" t="s">
        <v>3423</v>
      </c>
      <c r="F60" s="195" t="s">
        <v>3385</v>
      </c>
      <c r="G60" s="568" t="s">
        <v>3424</v>
      </c>
      <c r="H60" s="542" t="s">
        <v>3425</v>
      </c>
      <c r="I60" s="668">
        <v>43927.0</v>
      </c>
      <c r="J60" s="195" t="s">
        <v>383</v>
      </c>
      <c r="K60" s="669">
        <v>43860.0</v>
      </c>
      <c r="L60" s="160" t="s">
        <v>47</v>
      </c>
      <c r="M60" s="195" t="s">
        <v>116</v>
      </c>
      <c r="N60" s="172" t="str">
        <f t="shared" si="3"/>
        <v>P2BN-139</v>
      </c>
      <c r="O60" s="160" t="s">
        <v>3409</v>
      </c>
      <c r="P60" s="160" t="s">
        <v>96</v>
      </c>
      <c r="Q60" s="195" t="s">
        <v>249</v>
      </c>
      <c r="R60" s="195" t="s">
        <v>98</v>
      </c>
      <c r="S60" s="668">
        <v>43753.0</v>
      </c>
      <c r="T60" s="161"/>
      <c r="U60" s="161" t="s">
        <v>99</v>
      </c>
      <c r="V60" s="161"/>
      <c r="W60" s="587"/>
    </row>
    <row r="61">
      <c r="A61" s="160" t="s">
        <v>3426</v>
      </c>
      <c r="B61" s="195" t="s">
        <v>3427</v>
      </c>
      <c r="C61" s="195"/>
      <c r="D61" s="195"/>
      <c r="E61" s="195" t="s">
        <v>1900</v>
      </c>
      <c r="F61" s="195" t="s">
        <v>3385</v>
      </c>
      <c r="G61" s="542" t="s">
        <v>3428</v>
      </c>
      <c r="H61" s="542" t="s">
        <v>3429</v>
      </c>
      <c r="I61" s="668"/>
      <c r="J61" s="668">
        <v>43616.0</v>
      </c>
      <c r="K61" s="669">
        <v>43860.0</v>
      </c>
      <c r="L61" s="160" t="s">
        <v>47</v>
      </c>
      <c r="M61" s="195" t="s">
        <v>116</v>
      </c>
      <c r="N61" s="172" t="str">
        <f t="shared" si="3"/>
        <v>P2BN-139</v>
      </c>
      <c r="O61" s="160"/>
      <c r="P61" s="160" t="s">
        <v>96</v>
      </c>
      <c r="Q61" s="195" t="s">
        <v>249</v>
      </c>
      <c r="R61" s="195" t="s">
        <v>98</v>
      </c>
      <c r="S61" s="668">
        <v>43756.0</v>
      </c>
      <c r="T61" s="161"/>
      <c r="U61" s="161" t="s">
        <v>99</v>
      </c>
      <c r="V61" s="161"/>
      <c r="W61" s="587"/>
    </row>
    <row r="62">
      <c r="A62" s="160" t="s">
        <v>3430</v>
      </c>
      <c r="B62" s="195" t="s">
        <v>3431</v>
      </c>
      <c r="C62" s="195"/>
      <c r="D62" s="195"/>
      <c r="E62" s="195" t="s">
        <v>1905</v>
      </c>
      <c r="F62" s="195" t="s">
        <v>3385</v>
      </c>
      <c r="G62" s="195" t="s">
        <v>3432</v>
      </c>
      <c r="H62" s="542" t="s">
        <v>3433</v>
      </c>
      <c r="I62" s="195" t="s">
        <v>1921</v>
      </c>
      <c r="J62" s="195" t="s">
        <v>383</v>
      </c>
      <c r="K62" s="195" t="s">
        <v>1921</v>
      </c>
      <c r="L62" s="160" t="s">
        <v>47</v>
      </c>
      <c r="M62" s="195" t="s">
        <v>383</v>
      </c>
      <c r="N62" s="172" t="str">
        <f t="shared" si="3"/>
        <v>P2BN-139</v>
      </c>
      <c r="O62" s="160"/>
      <c r="P62" s="160" t="s">
        <v>96</v>
      </c>
      <c r="Q62" s="195" t="s">
        <v>249</v>
      </c>
      <c r="R62" s="195" t="s">
        <v>98</v>
      </c>
      <c r="S62" s="668">
        <v>43756.0</v>
      </c>
      <c r="T62" s="161"/>
      <c r="U62" s="161" t="s">
        <v>99</v>
      </c>
      <c r="V62" s="161"/>
      <c r="W62" s="587"/>
    </row>
    <row r="63">
      <c r="A63" s="160" t="s">
        <v>3434</v>
      </c>
      <c r="B63" s="195" t="s">
        <v>3435</v>
      </c>
      <c r="C63" s="195"/>
      <c r="D63" s="195"/>
      <c r="E63" s="195" t="s">
        <v>1912</v>
      </c>
      <c r="F63" s="195" t="s">
        <v>3378</v>
      </c>
      <c r="G63" s="195" t="s">
        <v>3436</v>
      </c>
      <c r="H63" s="195" t="s">
        <v>3437</v>
      </c>
      <c r="I63" s="668">
        <v>43860.0</v>
      </c>
      <c r="J63" s="195" t="s">
        <v>116</v>
      </c>
      <c r="K63" s="668">
        <v>43860.0</v>
      </c>
      <c r="L63" s="195" t="s">
        <v>47</v>
      </c>
      <c r="M63" s="542" t="s">
        <v>116</v>
      </c>
      <c r="N63" s="674" t="s">
        <v>3438</v>
      </c>
      <c r="O63" s="195"/>
      <c r="P63" s="160" t="s">
        <v>96</v>
      </c>
      <c r="Q63" s="195" t="s">
        <v>249</v>
      </c>
      <c r="R63" s="195" t="s">
        <v>98</v>
      </c>
      <c r="S63" s="668">
        <v>43756.0</v>
      </c>
      <c r="T63" s="161"/>
      <c r="U63" s="161" t="s">
        <v>99</v>
      </c>
      <c r="V63" s="161"/>
      <c r="W63" s="587"/>
    </row>
    <row r="64">
      <c r="A64" s="562" t="s">
        <v>3439</v>
      </c>
      <c r="B64" s="178" t="s">
        <v>3440</v>
      </c>
      <c r="C64" s="178"/>
      <c r="D64" s="178"/>
      <c r="E64" s="178" t="s">
        <v>3441</v>
      </c>
      <c r="F64" s="563" t="s">
        <v>3442</v>
      </c>
      <c r="G64" s="178" t="s">
        <v>3386</v>
      </c>
      <c r="H64" s="195" t="s">
        <v>3443</v>
      </c>
      <c r="I64" s="195" t="s">
        <v>1921</v>
      </c>
      <c r="J64" s="195" t="s">
        <v>383</v>
      </c>
      <c r="K64" s="195" t="s">
        <v>1921</v>
      </c>
      <c r="L64" s="160" t="s">
        <v>47</v>
      </c>
      <c r="M64" s="195" t="s">
        <v>383</v>
      </c>
      <c r="N64" s="179"/>
      <c r="O64" s="542"/>
      <c r="P64" s="178" t="s">
        <v>96</v>
      </c>
      <c r="Q64" s="542" t="s">
        <v>249</v>
      </c>
      <c r="R64" s="542" t="s">
        <v>98</v>
      </c>
      <c r="S64" s="665">
        <v>43756.0</v>
      </c>
      <c r="T64" s="587"/>
      <c r="U64" s="587" t="s">
        <v>99</v>
      </c>
      <c r="V64" s="587"/>
      <c r="W64" s="587"/>
    </row>
    <row r="65">
      <c r="A65" s="562" t="s">
        <v>3444</v>
      </c>
      <c r="B65" s="178" t="s">
        <v>3445</v>
      </c>
      <c r="C65" s="178"/>
      <c r="D65" s="178"/>
      <c r="E65" s="178" t="s">
        <v>3446</v>
      </c>
      <c r="F65" s="563" t="s">
        <v>3442</v>
      </c>
      <c r="G65" s="178" t="s">
        <v>3391</v>
      </c>
      <c r="H65" s="195" t="s">
        <v>3447</v>
      </c>
      <c r="I65" s="195" t="s">
        <v>1921</v>
      </c>
      <c r="J65" s="195" t="s">
        <v>383</v>
      </c>
      <c r="K65" s="195" t="s">
        <v>1921</v>
      </c>
      <c r="L65" s="160" t="s">
        <v>47</v>
      </c>
      <c r="M65" s="195" t="s">
        <v>383</v>
      </c>
      <c r="N65" s="179" t="str">
        <f>HYPERLINK("https://tangramcare.atlassian.net/browse/P2BN-153","P2BN-153")</f>
        <v>P2BN-153</v>
      </c>
      <c r="O65" s="542"/>
      <c r="P65" s="178" t="s">
        <v>96</v>
      </c>
      <c r="Q65" s="542" t="s">
        <v>249</v>
      </c>
      <c r="R65" s="542" t="s">
        <v>98</v>
      </c>
      <c r="S65" s="665">
        <v>43756.0</v>
      </c>
      <c r="T65" s="587"/>
      <c r="U65" s="587" t="s">
        <v>99</v>
      </c>
      <c r="V65" s="587"/>
      <c r="W65" s="587"/>
    </row>
    <row r="66">
      <c r="A66" s="562" t="s">
        <v>3448</v>
      </c>
      <c r="B66" s="178" t="s">
        <v>3449</v>
      </c>
      <c r="C66" s="178"/>
      <c r="D66" s="178"/>
      <c r="E66" s="178" t="s">
        <v>3450</v>
      </c>
      <c r="F66" s="563" t="s">
        <v>3442</v>
      </c>
      <c r="G66" s="178" t="s">
        <v>3396</v>
      </c>
      <c r="H66" s="195" t="s">
        <v>3451</v>
      </c>
      <c r="I66" s="195" t="s">
        <v>1921</v>
      </c>
      <c r="J66" s="195" t="s">
        <v>383</v>
      </c>
      <c r="K66" s="195" t="s">
        <v>1921</v>
      </c>
      <c r="L66" s="160" t="s">
        <v>47</v>
      </c>
      <c r="M66" s="195" t="s">
        <v>383</v>
      </c>
      <c r="N66" s="172" t="str">
        <f t="shared" ref="N66:N67" si="4">HYPERLINK("https://tangramcare.atlassian.net/browse/P2BN-139","P2BN-139")</f>
        <v>P2BN-139</v>
      </c>
      <c r="O66" s="587"/>
      <c r="P66" s="178" t="s">
        <v>96</v>
      </c>
      <c r="Q66" s="542" t="s">
        <v>249</v>
      </c>
      <c r="R66" s="542" t="s">
        <v>98</v>
      </c>
      <c r="S66" s="665">
        <v>43756.0</v>
      </c>
      <c r="T66" s="587"/>
      <c r="U66" s="587" t="s">
        <v>99</v>
      </c>
      <c r="V66" s="587"/>
      <c r="W66" s="587"/>
    </row>
    <row r="67">
      <c r="A67" s="562" t="s">
        <v>3452</v>
      </c>
      <c r="B67" s="178" t="s">
        <v>3453</v>
      </c>
      <c r="C67" s="178"/>
      <c r="D67" s="178"/>
      <c r="E67" s="178" t="s">
        <v>3454</v>
      </c>
      <c r="F67" s="563" t="s">
        <v>3442</v>
      </c>
      <c r="G67" s="178" t="s">
        <v>3402</v>
      </c>
      <c r="H67" s="537" t="s">
        <v>3455</v>
      </c>
      <c r="I67" s="195" t="s">
        <v>3456</v>
      </c>
      <c r="J67" s="195" t="s">
        <v>383</v>
      </c>
      <c r="K67" s="195" t="s">
        <v>3456</v>
      </c>
      <c r="L67" s="160" t="s">
        <v>47</v>
      </c>
      <c r="M67" s="195" t="s">
        <v>383</v>
      </c>
      <c r="N67" s="172" t="str">
        <f t="shared" si="4"/>
        <v>P2BN-139</v>
      </c>
      <c r="O67" s="587"/>
      <c r="P67" s="178" t="s">
        <v>96</v>
      </c>
      <c r="Q67" s="542" t="s">
        <v>249</v>
      </c>
      <c r="R67" s="542" t="s">
        <v>98</v>
      </c>
      <c r="S67" s="665">
        <v>43756.0</v>
      </c>
      <c r="T67" s="587"/>
      <c r="U67" s="587" t="s">
        <v>99</v>
      </c>
      <c r="V67" s="587"/>
      <c r="W67" s="587"/>
    </row>
    <row r="68">
      <c r="A68" s="562" t="s">
        <v>3457</v>
      </c>
      <c r="B68" s="160" t="s">
        <v>3458</v>
      </c>
      <c r="C68" s="160"/>
      <c r="D68" s="160"/>
      <c r="E68" s="160" t="s">
        <v>3459</v>
      </c>
      <c r="F68" s="533" t="s">
        <v>3442</v>
      </c>
      <c r="G68" s="160" t="s">
        <v>3460</v>
      </c>
      <c r="H68" s="536" t="s">
        <v>3461</v>
      </c>
      <c r="I68" s="542" t="s">
        <v>3462</v>
      </c>
      <c r="J68" s="677" t="s">
        <v>247</v>
      </c>
      <c r="K68" s="665">
        <v>43724.0</v>
      </c>
      <c r="L68" s="195" t="s">
        <v>47</v>
      </c>
      <c r="M68" s="542" t="s">
        <v>247</v>
      </c>
      <c r="N68" s="179" t="str">
        <f>HYPERLINK("https://tangramcare.atlassian.net/browse/P2BN-153","P2BN-153")</f>
        <v>P2BN-153</v>
      </c>
      <c r="O68" s="587"/>
      <c r="P68" s="178" t="s">
        <v>96</v>
      </c>
      <c r="Q68" s="542" t="s">
        <v>97</v>
      </c>
      <c r="R68" s="542" t="s">
        <v>98</v>
      </c>
      <c r="S68" s="173">
        <v>43724.0</v>
      </c>
      <c r="T68" s="587"/>
      <c r="U68" s="587" t="s">
        <v>99</v>
      </c>
      <c r="V68" s="587"/>
      <c r="W68" s="161" t="s">
        <v>79</v>
      </c>
    </row>
    <row r="69">
      <c r="A69" s="562" t="s">
        <v>3463</v>
      </c>
      <c r="B69" s="178" t="s">
        <v>3464</v>
      </c>
      <c r="C69" s="178"/>
      <c r="D69" s="178"/>
      <c r="E69" s="178" t="s">
        <v>3465</v>
      </c>
      <c r="F69" s="563" t="s">
        <v>3442</v>
      </c>
      <c r="G69" s="598" t="s">
        <v>3466</v>
      </c>
      <c r="H69" s="537" t="s">
        <v>3467</v>
      </c>
      <c r="I69" s="195" t="s">
        <v>3456</v>
      </c>
      <c r="J69" s="195" t="s">
        <v>383</v>
      </c>
      <c r="K69" s="195" t="s">
        <v>3456</v>
      </c>
      <c r="L69" s="160" t="s">
        <v>47</v>
      </c>
      <c r="M69" s="195" t="s">
        <v>383</v>
      </c>
      <c r="N69" s="172" t="str">
        <f t="shared" ref="N69:N71" si="5">HYPERLINK("https://tangramcare.atlassian.net/browse/P2BN-139","P2BN-139")</f>
        <v>P2BN-139</v>
      </c>
      <c r="O69" s="587"/>
      <c r="P69" s="178" t="s">
        <v>96</v>
      </c>
      <c r="Q69" s="542" t="s">
        <v>249</v>
      </c>
      <c r="R69" s="542" t="s">
        <v>98</v>
      </c>
      <c r="S69" s="665">
        <v>43756.0</v>
      </c>
      <c r="T69" s="587"/>
      <c r="U69" s="587" t="s">
        <v>99</v>
      </c>
      <c r="V69" s="587"/>
      <c r="W69" s="587"/>
    </row>
    <row r="70">
      <c r="A70" s="562" t="s">
        <v>3468</v>
      </c>
      <c r="B70" s="178" t="s">
        <v>3469</v>
      </c>
      <c r="C70" s="178"/>
      <c r="D70" s="178"/>
      <c r="E70" s="178" t="s">
        <v>3470</v>
      </c>
      <c r="F70" s="563" t="s">
        <v>3442</v>
      </c>
      <c r="G70" s="538" t="s">
        <v>3471</v>
      </c>
      <c r="H70" s="160" t="s">
        <v>3472</v>
      </c>
      <c r="I70" s="542" t="s">
        <v>3462</v>
      </c>
      <c r="J70" s="677" t="s">
        <v>247</v>
      </c>
      <c r="K70" s="665">
        <v>43724.0</v>
      </c>
      <c r="L70" s="195" t="s">
        <v>47</v>
      </c>
      <c r="M70" s="542" t="s">
        <v>247</v>
      </c>
      <c r="N70" s="172" t="str">
        <f t="shared" si="5"/>
        <v>P2BN-139</v>
      </c>
      <c r="O70" s="587"/>
      <c r="P70" s="178" t="s">
        <v>96</v>
      </c>
      <c r="Q70" s="542" t="s">
        <v>97</v>
      </c>
      <c r="R70" s="542" t="s">
        <v>98</v>
      </c>
      <c r="S70" s="173">
        <v>43724.0</v>
      </c>
      <c r="T70" s="587"/>
      <c r="U70" s="587" t="s">
        <v>99</v>
      </c>
      <c r="V70" s="587"/>
      <c r="W70" s="161" t="s">
        <v>79</v>
      </c>
    </row>
    <row r="71">
      <c r="A71" s="562" t="s">
        <v>3473</v>
      </c>
      <c r="B71" s="178" t="s">
        <v>3474</v>
      </c>
      <c r="C71" s="178"/>
      <c r="D71" s="178"/>
      <c r="E71" s="178" t="s">
        <v>3475</v>
      </c>
      <c r="F71" s="563" t="s">
        <v>3442</v>
      </c>
      <c r="G71" s="598" t="s">
        <v>3476</v>
      </c>
      <c r="H71" s="195" t="s">
        <v>3477</v>
      </c>
      <c r="I71" s="542" t="s">
        <v>3478</v>
      </c>
      <c r="J71" s="677" t="s">
        <v>247</v>
      </c>
      <c r="K71" s="523">
        <v>43860.0</v>
      </c>
      <c r="L71" s="195" t="s">
        <v>47</v>
      </c>
      <c r="M71" s="542" t="s">
        <v>116</v>
      </c>
      <c r="N71" s="172" t="str">
        <f t="shared" si="5"/>
        <v>P2BN-139</v>
      </c>
      <c r="O71" s="587"/>
      <c r="P71" s="178" t="s">
        <v>96</v>
      </c>
      <c r="Q71" s="542" t="s">
        <v>249</v>
      </c>
      <c r="R71" s="542" t="s">
        <v>98</v>
      </c>
      <c r="S71" s="665">
        <v>43756.0</v>
      </c>
      <c r="T71" s="587"/>
      <c r="U71" s="587" t="s">
        <v>99</v>
      </c>
      <c r="V71" s="587"/>
      <c r="W71" s="587"/>
    </row>
    <row r="72">
      <c r="A72" s="562" t="s">
        <v>3479</v>
      </c>
      <c r="B72" s="542" t="s">
        <v>3480</v>
      </c>
      <c r="C72" s="542"/>
      <c r="D72" s="542"/>
      <c r="E72" s="542" t="s">
        <v>1900</v>
      </c>
      <c r="F72" s="563" t="s">
        <v>3442</v>
      </c>
      <c r="G72" s="542" t="s">
        <v>3481</v>
      </c>
      <c r="H72" s="195" t="s">
        <v>3482</v>
      </c>
      <c r="I72" s="195" t="s">
        <v>3456</v>
      </c>
      <c r="J72" s="195" t="s">
        <v>383</v>
      </c>
      <c r="K72" s="195" t="s">
        <v>3456</v>
      </c>
      <c r="L72" s="160" t="s">
        <v>47</v>
      </c>
      <c r="M72" s="195" t="s">
        <v>383</v>
      </c>
      <c r="N72" s="179" t="str">
        <f>HYPERLINK("https://tangramcare.atlassian.net/browse/P2BN-153","P2BN-153")</f>
        <v>P2BN-153</v>
      </c>
      <c r="O72" s="587"/>
      <c r="P72" s="178" t="s">
        <v>96</v>
      </c>
      <c r="Q72" s="542" t="s">
        <v>97</v>
      </c>
      <c r="R72" s="542" t="s">
        <v>98</v>
      </c>
      <c r="S72" s="173">
        <v>43724.0</v>
      </c>
      <c r="T72" s="587"/>
      <c r="U72" s="587" t="s">
        <v>99</v>
      </c>
      <c r="V72" s="587"/>
      <c r="W72" s="161" t="s">
        <v>79</v>
      </c>
    </row>
    <row r="73">
      <c r="A73" s="562" t="s">
        <v>3483</v>
      </c>
      <c r="B73" s="178" t="s">
        <v>3484</v>
      </c>
      <c r="C73" s="178"/>
      <c r="D73" s="178"/>
      <c r="E73" s="178" t="s">
        <v>1905</v>
      </c>
      <c r="F73" s="563" t="s">
        <v>3442</v>
      </c>
      <c r="G73" s="178" t="s">
        <v>3485</v>
      </c>
      <c r="H73" s="195" t="s">
        <v>3486</v>
      </c>
      <c r="I73" s="195" t="s">
        <v>3456</v>
      </c>
      <c r="J73" s="195" t="s">
        <v>383</v>
      </c>
      <c r="K73" s="195" t="s">
        <v>3456</v>
      </c>
      <c r="L73" s="160" t="s">
        <v>47</v>
      </c>
      <c r="M73" s="195" t="s">
        <v>383</v>
      </c>
      <c r="N73" s="593" t="s">
        <v>3487</v>
      </c>
      <c r="O73" s="587"/>
      <c r="P73" s="178" t="s">
        <v>96</v>
      </c>
      <c r="Q73" s="542" t="s">
        <v>249</v>
      </c>
      <c r="R73" s="542" t="s">
        <v>98</v>
      </c>
      <c r="S73" s="665">
        <v>43756.0</v>
      </c>
      <c r="T73" s="587"/>
      <c r="U73" s="587" t="s">
        <v>99</v>
      </c>
      <c r="V73" s="587"/>
      <c r="W73" s="587"/>
    </row>
    <row r="74">
      <c r="A74" s="562" t="s">
        <v>3488</v>
      </c>
      <c r="B74" s="542" t="s">
        <v>3489</v>
      </c>
      <c r="C74" s="542"/>
      <c r="D74" s="542"/>
      <c r="E74" s="542" t="s">
        <v>1912</v>
      </c>
      <c r="F74" s="563" t="s">
        <v>3442</v>
      </c>
      <c r="G74" s="542" t="s">
        <v>3490</v>
      </c>
      <c r="H74" s="537" t="s">
        <v>3491</v>
      </c>
      <c r="I74" s="195" t="s">
        <v>3456</v>
      </c>
      <c r="J74" s="195" t="s">
        <v>383</v>
      </c>
      <c r="K74" s="195" t="s">
        <v>3456</v>
      </c>
      <c r="L74" s="160" t="s">
        <v>47</v>
      </c>
      <c r="M74" s="195" t="s">
        <v>383</v>
      </c>
      <c r="N74" s="593" t="s">
        <v>3492</v>
      </c>
      <c r="O74" s="542" t="s">
        <v>3493</v>
      </c>
      <c r="P74" s="178" t="s">
        <v>96</v>
      </c>
      <c r="Q74" s="542" t="s">
        <v>97</v>
      </c>
      <c r="R74" s="542" t="s">
        <v>98</v>
      </c>
      <c r="S74" s="173">
        <v>43724.0</v>
      </c>
      <c r="T74" s="587"/>
      <c r="U74" s="587" t="s">
        <v>99</v>
      </c>
      <c r="V74" s="587"/>
      <c r="W74" s="161" t="s">
        <v>79</v>
      </c>
    </row>
    <row r="75">
      <c r="A75" s="562" t="s">
        <v>3494</v>
      </c>
      <c r="B75" s="542" t="s">
        <v>3495</v>
      </c>
      <c r="C75" s="542"/>
      <c r="D75" s="542"/>
      <c r="E75" s="542" t="s">
        <v>3496</v>
      </c>
      <c r="F75" s="626" t="s">
        <v>3497</v>
      </c>
      <c r="G75" s="542" t="s">
        <v>3498</v>
      </c>
      <c r="H75" s="667" t="s">
        <v>3499</v>
      </c>
      <c r="I75" s="665"/>
      <c r="J75" s="665">
        <v>43616.0</v>
      </c>
      <c r="K75" s="523">
        <v>43846.0</v>
      </c>
      <c r="L75" s="195" t="s">
        <v>47</v>
      </c>
      <c r="M75" s="542" t="s">
        <v>3500</v>
      </c>
      <c r="N75" s="594" t="str">
        <f>HYPERLINK("https://tangramcare.atlassian.net/browse/P2BN-147","P2BN-147")</f>
        <v>P2BN-147</v>
      </c>
      <c r="O75" s="596"/>
      <c r="P75" s="178" t="s">
        <v>96</v>
      </c>
      <c r="Q75" s="542" t="s">
        <v>249</v>
      </c>
      <c r="R75" s="542" t="s">
        <v>98</v>
      </c>
      <c r="S75" s="665">
        <v>43756.0</v>
      </c>
      <c r="T75" s="587"/>
      <c r="U75" s="587" t="s">
        <v>99</v>
      </c>
      <c r="V75" s="587"/>
      <c r="W75" s="587"/>
    </row>
    <row r="76">
      <c r="A76" s="562" t="s">
        <v>3501</v>
      </c>
      <c r="B76" s="178" t="s">
        <v>3502</v>
      </c>
      <c r="C76" s="178"/>
      <c r="D76" s="178"/>
      <c r="E76" s="178" t="s">
        <v>3496</v>
      </c>
      <c r="F76" s="563" t="s">
        <v>3497</v>
      </c>
      <c r="G76" s="178" t="s">
        <v>3503</v>
      </c>
      <c r="H76" s="537" t="s">
        <v>3504</v>
      </c>
      <c r="I76" s="195" t="s">
        <v>3456</v>
      </c>
      <c r="J76" s="195" t="s">
        <v>383</v>
      </c>
      <c r="K76" s="195" t="s">
        <v>3456</v>
      </c>
      <c r="L76" s="160" t="s">
        <v>47</v>
      </c>
      <c r="M76" s="195" t="s">
        <v>383</v>
      </c>
      <c r="N76" s="587"/>
      <c r="O76" s="542"/>
      <c r="P76" s="178" t="s">
        <v>96</v>
      </c>
      <c r="Q76" s="542" t="s">
        <v>249</v>
      </c>
      <c r="R76" s="542" t="s">
        <v>3505</v>
      </c>
      <c r="S76" s="665">
        <v>43762.0</v>
      </c>
      <c r="T76" s="587"/>
      <c r="U76" s="587" t="s">
        <v>99</v>
      </c>
      <c r="V76" s="587"/>
      <c r="W76" s="587"/>
    </row>
    <row r="77">
      <c r="A77" s="562" t="s">
        <v>3506</v>
      </c>
      <c r="B77" s="542" t="s">
        <v>3507</v>
      </c>
      <c r="C77" s="542"/>
      <c r="D77" s="542"/>
      <c r="E77" s="542" t="s">
        <v>3508</v>
      </c>
      <c r="F77" s="626" t="s">
        <v>3497</v>
      </c>
      <c r="G77" s="542" t="s">
        <v>3509</v>
      </c>
      <c r="H77" s="667" t="s">
        <v>3510</v>
      </c>
      <c r="I77" s="665"/>
      <c r="J77" s="665"/>
      <c r="K77" s="523">
        <v>43860.0</v>
      </c>
      <c r="L77" s="680" t="s">
        <v>47</v>
      </c>
      <c r="M77" s="542" t="s">
        <v>116</v>
      </c>
      <c r="N77" s="596"/>
      <c r="O77" s="596"/>
      <c r="P77" s="178" t="s">
        <v>96</v>
      </c>
      <c r="Q77" s="542" t="s">
        <v>249</v>
      </c>
      <c r="R77" s="542" t="s">
        <v>3505</v>
      </c>
      <c r="S77" s="665">
        <v>43762.0</v>
      </c>
      <c r="T77" s="587"/>
      <c r="U77" s="587" t="s">
        <v>99</v>
      </c>
      <c r="V77" s="587"/>
      <c r="W77" s="672"/>
    </row>
    <row r="78">
      <c r="A78" s="678" t="s">
        <v>3511</v>
      </c>
      <c r="B78" s="647"/>
      <c r="C78" s="647"/>
      <c r="D78" s="647"/>
      <c r="E78" s="647"/>
      <c r="F78" s="647"/>
      <c r="G78" s="647"/>
      <c r="H78" s="647"/>
      <c r="I78" s="679"/>
      <c r="J78" s="679"/>
      <c r="K78" s="679"/>
      <c r="L78" s="647"/>
      <c r="M78" s="647"/>
      <c r="N78" s="666"/>
      <c r="O78" s="666"/>
      <c r="P78" s="647"/>
      <c r="Q78" s="666"/>
      <c r="R78" s="666"/>
      <c r="S78" s="666"/>
      <c r="T78" s="666"/>
      <c r="U78" s="666"/>
      <c r="V78" s="666"/>
      <c r="W78" s="666"/>
    </row>
    <row r="79">
      <c r="A79" s="178" t="s">
        <v>3512</v>
      </c>
      <c r="B79" s="195" t="s">
        <v>3513</v>
      </c>
      <c r="C79" s="195"/>
      <c r="D79" s="195"/>
      <c r="E79" s="195" t="s">
        <v>3514</v>
      </c>
      <c r="F79" s="195" t="s">
        <v>3515</v>
      </c>
      <c r="G79" s="195" t="s">
        <v>3516</v>
      </c>
      <c r="H79" s="195" t="s">
        <v>3517</v>
      </c>
      <c r="I79" s="161"/>
      <c r="J79" s="161"/>
      <c r="K79" s="681">
        <v>43860.0</v>
      </c>
      <c r="L79" s="160" t="s">
        <v>47</v>
      </c>
      <c r="M79" s="542" t="s">
        <v>2550</v>
      </c>
      <c r="N79" s="461"/>
      <c r="O79" s="461"/>
      <c r="P79" s="160" t="s">
        <v>96</v>
      </c>
      <c r="Q79" s="195" t="s">
        <v>1794</v>
      </c>
      <c r="R79" s="195" t="s">
        <v>98</v>
      </c>
      <c r="S79" s="173">
        <v>43724.0</v>
      </c>
      <c r="T79" s="161"/>
      <c r="U79" s="161" t="s">
        <v>99</v>
      </c>
      <c r="V79" s="161"/>
      <c r="W79" s="161" t="s">
        <v>79</v>
      </c>
    </row>
    <row r="80">
      <c r="A80" s="178" t="s">
        <v>3518</v>
      </c>
      <c r="B80" s="195" t="s">
        <v>1997</v>
      </c>
      <c r="C80" s="195"/>
      <c r="D80" s="195"/>
      <c r="E80" s="195" t="s">
        <v>3519</v>
      </c>
      <c r="F80" s="195" t="s">
        <v>3520</v>
      </c>
      <c r="G80" s="195" t="s">
        <v>3521</v>
      </c>
      <c r="H80" s="195" t="s">
        <v>3522</v>
      </c>
      <c r="I80" s="541"/>
      <c r="J80" s="541"/>
      <c r="K80" s="681">
        <v>43860.0</v>
      </c>
      <c r="L80" s="160" t="s">
        <v>47</v>
      </c>
      <c r="M80" s="542" t="s">
        <v>2550</v>
      </c>
      <c r="N80" s="461"/>
      <c r="O80" s="461"/>
      <c r="P80" s="160" t="s">
        <v>96</v>
      </c>
      <c r="Q80" s="195" t="s">
        <v>1794</v>
      </c>
      <c r="R80" s="195" t="s">
        <v>98</v>
      </c>
      <c r="S80" s="173">
        <v>43724.0</v>
      </c>
      <c r="T80" s="161"/>
      <c r="U80" s="161" t="s">
        <v>99</v>
      </c>
      <c r="V80" s="161"/>
      <c r="W80" s="161" t="s">
        <v>79</v>
      </c>
    </row>
    <row r="81">
      <c r="A81" s="178" t="s">
        <v>3523</v>
      </c>
      <c r="B81" s="195" t="s">
        <v>3524</v>
      </c>
      <c r="C81" s="195"/>
      <c r="D81" s="195"/>
      <c r="E81" s="195" t="s">
        <v>3525</v>
      </c>
      <c r="F81" s="195" t="s">
        <v>3526</v>
      </c>
      <c r="G81" s="195" t="s">
        <v>3527</v>
      </c>
      <c r="H81" s="195" t="s">
        <v>3528</v>
      </c>
      <c r="I81" s="541"/>
      <c r="J81" s="541"/>
      <c r="K81" s="681">
        <v>43860.0</v>
      </c>
      <c r="L81" s="160" t="s">
        <v>47</v>
      </c>
      <c r="M81" s="542" t="s">
        <v>2550</v>
      </c>
      <c r="N81" s="464"/>
      <c r="O81" s="461"/>
      <c r="P81" s="160" t="s">
        <v>96</v>
      </c>
      <c r="Q81" s="195" t="s">
        <v>97</v>
      </c>
      <c r="R81" s="195" t="s">
        <v>98</v>
      </c>
      <c r="S81" s="670">
        <v>43596.0</v>
      </c>
      <c r="T81" s="161"/>
      <c r="U81" s="161" t="s">
        <v>99</v>
      </c>
      <c r="V81" s="161"/>
      <c r="W81" s="161" t="s">
        <v>79</v>
      </c>
    </row>
    <row r="82">
      <c r="A82" s="178" t="s">
        <v>3529</v>
      </c>
      <c r="B82" s="195" t="s">
        <v>2009</v>
      </c>
      <c r="C82" s="195"/>
      <c r="D82" s="195"/>
      <c r="E82" s="195" t="s">
        <v>3530</v>
      </c>
      <c r="F82" s="195" t="s">
        <v>3531</v>
      </c>
      <c r="G82" s="195" t="s">
        <v>3532</v>
      </c>
      <c r="H82" s="195" t="s">
        <v>3533</v>
      </c>
      <c r="I82" s="541"/>
      <c r="J82" s="541">
        <v>43615.0</v>
      </c>
      <c r="K82" s="681">
        <v>43860.0</v>
      </c>
      <c r="L82" s="160" t="s">
        <v>47</v>
      </c>
      <c r="M82" s="542" t="s">
        <v>2550</v>
      </c>
      <c r="N82" s="172" t="str">
        <f>HYPERLINK("https://tangramcare.atlassian.net/browse/P2BN-78","P2BN-78")</f>
        <v>P2BN-78</v>
      </c>
      <c r="O82" s="461"/>
      <c r="P82" s="160" t="s">
        <v>96</v>
      </c>
      <c r="Q82" s="542" t="s">
        <v>249</v>
      </c>
      <c r="R82" s="542" t="s">
        <v>98</v>
      </c>
      <c r="S82" s="665">
        <v>43760.0</v>
      </c>
      <c r="T82" s="161"/>
      <c r="U82" s="161" t="s">
        <v>99</v>
      </c>
      <c r="V82" s="161"/>
      <c r="W82" s="161"/>
    </row>
    <row r="83">
      <c r="A83" s="178" t="s">
        <v>3534</v>
      </c>
      <c r="B83" s="195" t="s">
        <v>2046</v>
      </c>
      <c r="C83" s="195"/>
      <c r="D83" s="195"/>
      <c r="E83" s="195" t="s">
        <v>2047</v>
      </c>
      <c r="F83" s="195" t="s">
        <v>3535</v>
      </c>
      <c r="G83" s="195" t="s">
        <v>3536</v>
      </c>
      <c r="H83" s="195" t="s">
        <v>3537</v>
      </c>
      <c r="I83" s="541"/>
      <c r="J83" s="541"/>
      <c r="K83" s="681">
        <v>43860.0</v>
      </c>
      <c r="L83" s="160" t="s">
        <v>47</v>
      </c>
      <c r="M83" s="542" t="s">
        <v>2550</v>
      </c>
      <c r="N83" s="461"/>
      <c r="O83" s="461"/>
      <c r="P83" s="160" t="s">
        <v>96</v>
      </c>
      <c r="Q83" s="542" t="s">
        <v>249</v>
      </c>
      <c r="R83" s="542" t="s">
        <v>98</v>
      </c>
      <c r="S83" s="665">
        <v>43760.0</v>
      </c>
      <c r="T83" s="161"/>
      <c r="U83" s="161" t="s">
        <v>99</v>
      </c>
      <c r="V83" s="161"/>
      <c r="W83" s="161"/>
    </row>
    <row r="84">
      <c r="A84" s="178" t="s">
        <v>3538</v>
      </c>
      <c r="B84" s="195" t="s">
        <v>2052</v>
      </c>
      <c r="C84" s="195"/>
      <c r="D84" s="195"/>
      <c r="E84" s="537" t="s">
        <v>2053</v>
      </c>
      <c r="F84" s="537" t="s">
        <v>3197</v>
      </c>
      <c r="G84" s="537" t="s">
        <v>2054</v>
      </c>
      <c r="H84" s="195" t="s">
        <v>3539</v>
      </c>
      <c r="I84" s="541"/>
      <c r="J84" s="541"/>
      <c r="K84" s="681">
        <v>43860.0</v>
      </c>
      <c r="L84" s="160" t="s">
        <v>47</v>
      </c>
      <c r="M84" s="542" t="s">
        <v>2550</v>
      </c>
      <c r="N84" s="174" t="str">
        <f>HYPERLINK("https://tangramcare.atlassian.net/browse/P2BN-227","P2BN-227")</f>
        <v>P2BN-227</v>
      </c>
      <c r="O84" s="461"/>
      <c r="P84" s="160" t="s">
        <v>96</v>
      </c>
      <c r="Q84" s="195" t="s">
        <v>249</v>
      </c>
      <c r="R84" s="195" t="s">
        <v>98</v>
      </c>
      <c r="S84" s="668">
        <v>43762.0</v>
      </c>
      <c r="T84" s="161"/>
      <c r="U84" s="161" t="s">
        <v>99</v>
      </c>
      <c r="V84" s="161"/>
      <c r="W84" s="682"/>
    </row>
    <row r="85">
      <c r="A85" s="178" t="s">
        <v>3540</v>
      </c>
      <c r="B85" s="195" t="s">
        <v>2847</v>
      </c>
      <c r="C85" s="195"/>
      <c r="D85" s="195"/>
      <c r="E85" s="195" t="s">
        <v>2848</v>
      </c>
      <c r="F85" s="195" t="s">
        <v>1663</v>
      </c>
      <c r="G85" s="195" t="s">
        <v>3541</v>
      </c>
      <c r="H85" s="195" t="s">
        <v>3542</v>
      </c>
      <c r="I85" s="541"/>
      <c r="J85" s="541"/>
      <c r="K85" s="681">
        <v>43860.0</v>
      </c>
      <c r="L85" s="160" t="s">
        <v>47</v>
      </c>
      <c r="M85" s="542" t="s">
        <v>2550</v>
      </c>
      <c r="N85" s="172" t="str">
        <f>HYPERLINK("https://tangramcare.atlassian.net/browse/P2BN-202","P2BN-202")</f>
        <v>P2BN-202</v>
      </c>
      <c r="O85" s="461"/>
      <c r="P85" s="160" t="s">
        <v>96</v>
      </c>
      <c r="Q85" s="195" t="s">
        <v>249</v>
      </c>
      <c r="R85" s="195" t="s">
        <v>98</v>
      </c>
      <c r="S85" s="668">
        <v>43762.0</v>
      </c>
      <c r="T85" s="161"/>
      <c r="U85" s="161" t="s">
        <v>99</v>
      </c>
      <c r="V85" s="161"/>
      <c r="W85" s="161"/>
    </row>
    <row r="86">
      <c r="A86" s="178" t="s">
        <v>3543</v>
      </c>
      <c r="B86" s="195" t="s">
        <v>3544</v>
      </c>
      <c r="C86" s="195"/>
      <c r="D86" s="195"/>
      <c r="E86" s="195" t="s">
        <v>3545</v>
      </c>
      <c r="F86" s="195" t="s">
        <v>3515</v>
      </c>
      <c r="G86" s="195" t="s">
        <v>3546</v>
      </c>
      <c r="H86" s="195" t="s">
        <v>3547</v>
      </c>
      <c r="I86" s="541"/>
      <c r="J86" s="541"/>
      <c r="K86" s="681">
        <v>43860.0</v>
      </c>
      <c r="L86" s="160" t="s">
        <v>47</v>
      </c>
      <c r="M86" s="542" t="s">
        <v>2550</v>
      </c>
      <c r="N86" s="461"/>
      <c r="O86" s="464"/>
      <c r="P86" s="160" t="s">
        <v>96</v>
      </c>
      <c r="Q86" s="195" t="s">
        <v>249</v>
      </c>
      <c r="R86" s="195" t="s">
        <v>98</v>
      </c>
      <c r="S86" s="668">
        <v>43762.0</v>
      </c>
      <c r="T86" s="161"/>
      <c r="U86" s="161" t="s">
        <v>99</v>
      </c>
      <c r="V86" s="161"/>
      <c r="W86" s="161"/>
    </row>
    <row r="87">
      <c r="A87" s="178" t="s">
        <v>3548</v>
      </c>
      <c r="B87" s="195" t="s">
        <v>3549</v>
      </c>
      <c r="C87" s="195"/>
      <c r="D87" s="195"/>
      <c r="E87" s="195" t="s">
        <v>3550</v>
      </c>
      <c r="F87" s="195" t="s">
        <v>3515</v>
      </c>
      <c r="G87" s="195" t="s">
        <v>3551</v>
      </c>
      <c r="H87" s="195" t="s">
        <v>3552</v>
      </c>
      <c r="I87" s="541"/>
      <c r="J87" s="541"/>
      <c r="K87" s="681">
        <v>43860.0</v>
      </c>
      <c r="L87" s="160" t="s">
        <v>47</v>
      </c>
      <c r="M87" s="542" t="s">
        <v>2550</v>
      </c>
      <c r="N87" s="461"/>
      <c r="O87" s="464"/>
      <c r="P87" s="160" t="s">
        <v>96</v>
      </c>
      <c r="Q87" s="195" t="s">
        <v>249</v>
      </c>
      <c r="R87" s="195" t="s">
        <v>98</v>
      </c>
      <c r="S87" s="668">
        <v>43762.0</v>
      </c>
      <c r="T87" s="161"/>
      <c r="U87" s="161" t="s">
        <v>99</v>
      </c>
      <c r="V87" s="161"/>
      <c r="W87" s="161"/>
    </row>
    <row r="88">
      <c r="A88" s="178" t="s">
        <v>3553</v>
      </c>
      <c r="B88" s="195" t="s">
        <v>3554</v>
      </c>
      <c r="C88" s="195"/>
      <c r="D88" s="195"/>
      <c r="E88" s="195" t="s">
        <v>3555</v>
      </c>
      <c r="F88" s="195" t="s">
        <v>3515</v>
      </c>
      <c r="G88" s="195" t="s">
        <v>3556</v>
      </c>
      <c r="H88" s="195" t="s">
        <v>3557</v>
      </c>
      <c r="I88" s="158"/>
      <c r="J88" s="158"/>
      <c r="K88" s="681">
        <v>43860.0</v>
      </c>
      <c r="L88" s="160" t="s">
        <v>47</v>
      </c>
      <c r="M88" s="542" t="s">
        <v>2550</v>
      </c>
      <c r="N88" s="461"/>
      <c r="O88" s="464"/>
      <c r="P88" s="160"/>
      <c r="Q88" s="195" t="s">
        <v>249</v>
      </c>
      <c r="R88" s="195" t="s">
        <v>98</v>
      </c>
      <c r="S88" s="668">
        <v>43762.0</v>
      </c>
      <c r="T88" s="161"/>
      <c r="U88" s="161"/>
      <c r="V88" s="161"/>
      <c r="W88" s="161"/>
    </row>
    <row r="89">
      <c r="A89" s="178" t="s">
        <v>3558</v>
      </c>
      <c r="B89" s="195" t="s">
        <v>3559</v>
      </c>
      <c r="C89" s="195"/>
      <c r="D89" s="195"/>
      <c r="E89" s="195" t="s">
        <v>3560</v>
      </c>
      <c r="F89" s="195" t="s">
        <v>3561</v>
      </c>
      <c r="G89" s="195" t="s">
        <v>3562</v>
      </c>
      <c r="H89" s="195" t="s">
        <v>3563</v>
      </c>
      <c r="I89" s="683">
        <v>43789.0</v>
      </c>
      <c r="J89" s="195" t="s">
        <v>3564</v>
      </c>
      <c r="K89" s="681">
        <v>43860.0</v>
      </c>
      <c r="L89" s="160" t="s">
        <v>47</v>
      </c>
      <c r="M89" s="542" t="s">
        <v>2550</v>
      </c>
      <c r="N89" s="684" t="str">
        <f>HYPERLINK("https://tangramcare.atlassian.net/browse/P2BN-2169","P2BN-2169")</f>
        <v>P2BN-2169</v>
      </c>
      <c r="O89" s="161"/>
      <c r="P89" s="160"/>
      <c r="Q89" s="195" t="s">
        <v>249</v>
      </c>
      <c r="R89" s="195" t="s">
        <v>98</v>
      </c>
      <c r="S89" s="668">
        <v>43762.0</v>
      </c>
      <c r="T89" s="161"/>
      <c r="U89" s="161"/>
      <c r="V89" s="161"/>
      <c r="W89" s="161"/>
    </row>
    <row r="90">
      <c r="A90" s="678" t="s">
        <v>3565</v>
      </c>
      <c r="B90" s="647"/>
      <c r="C90" s="647"/>
      <c r="D90" s="647"/>
      <c r="E90" s="647"/>
      <c r="F90" s="647"/>
      <c r="G90" s="647"/>
      <c r="H90" s="647"/>
      <c r="I90" s="679"/>
      <c r="J90" s="679"/>
      <c r="K90" s="679"/>
      <c r="L90" s="647"/>
      <c r="M90" s="647"/>
      <c r="N90" s="666"/>
      <c r="O90" s="666"/>
      <c r="P90" s="647"/>
      <c r="Q90" s="666"/>
      <c r="R90" s="666"/>
      <c r="S90" s="666"/>
      <c r="T90" s="666"/>
      <c r="U90" s="666"/>
      <c r="V90" s="666"/>
      <c r="W90" s="666"/>
    </row>
    <row r="91">
      <c r="A91" s="542" t="s">
        <v>3566</v>
      </c>
      <c r="B91" s="542" t="s">
        <v>3567</v>
      </c>
      <c r="C91" s="542"/>
      <c r="D91" s="542"/>
      <c r="E91" s="542" t="s">
        <v>3568</v>
      </c>
      <c r="F91" s="573" t="s">
        <v>3569</v>
      </c>
      <c r="G91" s="542" t="s">
        <v>3570</v>
      </c>
      <c r="H91" s="542" t="s">
        <v>3571</v>
      </c>
      <c r="I91" s="685">
        <v>43727.0</v>
      </c>
      <c r="J91" s="195" t="s">
        <v>432</v>
      </c>
      <c r="K91" s="681">
        <v>43845.0</v>
      </c>
      <c r="L91" s="160" t="s">
        <v>47</v>
      </c>
      <c r="M91" s="542" t="s">
        <v>97</v>
      </c>
      <c r="N91" s="178"/>
      <c r="O91" s="178"/>
      <c r="P91" s="542" t="s">
        <v>96</v>
      </c>
      <c r="Q91" s="542" t="s">
        <v>249</v>
      </c>
      <c r="R91" s="542" t="s">
        <v>3505</v>
      </c>
      <c r="S91" s="665">
        <v>43761.0</v>
      </c>
      <c r="T91" s="178"/>
      <c r="U91" s="178"/>
      <c r="V91" s="178"/>
      <c r="W91" s="161"/>
    </row>
    <row r="92">
      <c r="A92" s="542" t="s">
        <v>3572</v>
      </c>
      <c r="B92" s="542" t="s">
        <v>3567</v>
      </c>
      <c r="C92" s="542"/>
      <c r="D92" s="542"/>
      <c r="E92" s="542" t="s">
        <v>3573</v>
      </c>
      <c r="F92" s="573" t="s">
        <v>3569</v>
      </c>
      <c r="G92" s="542" t="s">
        <v>3574</v>
      </c>
      <c r="H92" s="542" t="s">
        <v>3575</v>
      </c>
      <c r="I92" s="685">
        <v>43727.0</v>
      </c>
      <c r="J92" s="195" t="s">
        <v>432</v>
      </c>
      <c r="K92" s="681">
        <v>43845.0</v>
      </c>
      <c r="L92" s="160" t="s">
        <v>47</v>
      </c>
      <c r="M92" s="542" t="s">
        <v>97</v>
      </c>
      <c r="N92" s="178"/>
      <c r="O92" s="178"/>
      <c r="P92" s="542" t="s">
        <v>96</v>
      </c>
      <c r="Q92" s="542" t="s">
        <v>249</v>
      </c>
      <c r="R92" s="542" t="s">
        <v>3505</v>
      </c>
      <c r="S92" s="665">
        <v>43761.0</v>
      </c>
      <c r="T92" s="178"/>
      <c r="U92" s="178"/>
      <c r="V92" s="178"/>
      <c r="W92" s="161"/>
    </row>
    <row r="93">
      <c r="A93" s="678" t="s">
        <v>3576</v>
      </c>
      <c r="B93" s="647"/>
      <c r="C93" s="647"/>
      <c r="D93" s="647"/>
      <c r="E93" s="647"/>
      <c r="F93" s="647"/>
      <c r="G93" s="647"/>
      <c r="H93" s="647"/>
      <c r="I93" s="679"/>
      <c r="J93" s="679"/>
      <c r="K93" s="679"/>
      <c r="L93" s="647"/>
      <c r="M93" s="647"/>
      <c r="N93" s="666"/>
      <c r="O93" s="666"/>
      <c r="P93" s="647"/>
      <c r="Q93" s="666"/>
      <c r="R93" s="666"/>
      <c r="S93" s="666"/>
      <c r="T93" s="666"/>
      <c r="U93" s="666"/>
      <c r="V93" s="666"/>
      <c r="W93" s="666"/>
    </row>
    <row r="94">
      <c r="A94" s="542" t="s">
        <v>3577</v>
      </c>
      <c r="B94" s="542" t="s">
        <v>3578</v>
      </c>
      <c r="C94" s="542"/>
      <c r="D94" s="542"/>
      <c r="E94" s="542" t="s">
        <v>3579</v>
      </c>
      <c r="F94" s="573" t="s">
        <v>3569</v>
      </c>
      <c r="G94" s="542" t="s">
        <v>3580</v>
      </c>
      <c r="H94" s="542" t="s">
        <v>3581</v>
      </c>
      <c r="I94" s="685">
        <v>43727.0</v>
      </c>
      <c r="J94" s="160" t="s">
        <v>432</v>
      </c>
      <c r="K94" s="681">
        <v>43859.0</v>
      </c>
      <c r="L94" s="160" t="s">
        <v>47</v>
      </c>
      <c r="M94" s="542" t="s">
        <v>249</v>
      </c>
      <c r="N94" s="178"/>
      <c r="O94" s="178"/>
      <c r="P94" s="542" t="s">
        <v>96</v>
      </c>
      <c r="Q94" s="542" t="s">
        <v>249</v>
      </c>
      <c r="R94" s="542" t="s">
        <v>3505</v>
      </c>
      <c r="S94" s="665">
        <v>43762.0</v>
      </c>
      <c r="T94" s="178"/>
      <c r="U94" s="178"/>
      <c r="V94" s="178"/>
      <c r="W94" s="161"/>
    </row>
    <row r="95">
      <c r="A95" s="542" t="s">
        <v>3582</v>
      </c>
      <c r="B95" s="542" t="s">
        <v>3583</v>
      </c>
      <c r="C95" s="542"/>
      <c r="D95" s="542"/>
      <c r="E95" s="542" t="s">
        <v>3584</v>
      </c>
      <c r="F95" s="573" t="s">
        <v>3569</v>
      </c>
      <c r="G95" s="542" t="s">
        <v>3585</v>
      </c>
      <c r="H95" s="542" t="s">
        <v>3586</v>
      </c>
      <c r="I95" s="685">
        <v>43727.0</v>
      </c>
      <c r="J95" s="160" t="s">
        <v>432</v>
      </c>
      <c r="K95" s="681">
        <v>43859.0</v>
      </c>
      <c r="L95" s="160" t="s">
        <v>47</v>
      </c>
      <c r="M95" s="542" t="s">
        <v>249</v>
      </c>
      <c r="N95" s="178"/>
      <c r="O95" s="178"/>
      <c r="P95" s="542" t="s">
        <v>96</v>
      </c>
      <c r="Q95" s="542" t="s">
        <v>249</v>
      </c>
      <c r="R95" s="542" t="s">
        <v>3505</v>
      </c>
      <c r="S95" s="665">
        <v>43762.0</v>
      </c>
      <c r="T95" s="178"/>
      <c r="U95" s="178"/>
      <c r="V95" s="178"/>
      <c r="W95" s="161"/>
    </row>
    <row r="96">
      <c r="A96" s="542" t="s">
        <v>3587</v>
      </c>
      <c r="B96" s="542" t="s">
        <v>3588</v>
      </c>
      <c r="C96" s="542"/>
      <c r="D96" s="542"/>
      <c r="E96" s="195" t="s">
        <v>3589</v>
      </c>
      <c r="F96" s="573" t="s">
        <v>3590</v>
      </c>
      <c r="G96" s="195" t="s">
        <v>3591</v>
      </c>
      <c r="H96" s="195" t="s">
        <v>3592</v>
      </c>
      <c r="I96" s="685">
        <v>43798.0</v>
      </c>
      <c r="J96" s="195" t="s">
        <v>116</v>
      </c>
      <c r="K96" s="681">
        <v>43859.0</v>
      </c>
      <c r="L96" s="160" t="s">
        <v>47</v>
      </c>
      <c r="M96" s="542" t="s">
        <v>249</v>
      </c>
      <c r="N96" s="161"/>
      <c r="O96" s="161"/>
      <c r="P96" s="195" t="s">
        <v>96</v>
      </c>
      <c r="Q96" s="542" t="s">
        <v>249</v>
      </c>
      <c r="R96" s="542" t="s">
        <v>3505</v>
      </c>
      <c r="S96" s="665">
        <v>43762.0</v>
      </c>
      <c r="T96" s="161"/>
      <c r="U96" s="161"/>
      <c r="V96" s="161"/>
      <c r="W96" s="161"/>
    </row>
    <row r="97">
      <c r="A97" s="464"/>
      <c r="B97" s="464"/>
      <c r="C97" s="464"/>
      <c r="D97" s="464"/>
      <c r="E97" s="464"/>
      <c r="F97" s="464"/>
      <c r="G97" s="464"/>
      <c r="H97" s="464"/>
      <c r="I97" s="686"/>
      <c r="J97" s="686"/>
      <c r="K97" s="686"/>
      <c r="L97" s="464"/>
      <c r="M97" s="464"/>
      <c r="N97" s="461"/>
      <c r="O97" s="461"/>
      <c r="P97" s="464"/>
      <c r="Q97" s="461"/>
      <c r="R97" s="461"/>
      <c r="S97" s="461"/>
      <c r="T97" s="461"/>
      <c r="U97" s="461"/>
      <c r="V97" s="461"/>
      <c r="W97" s="461"/>
    </row>
    <row r="98">
      <c r="A98" s="678" t="s">
        <v>3593</v>
      </c>
      <c r="B98" s="647"/>
      <c r="C98" s="647"/>
      <c r="D98" s="647"/>
      <c r="E98" s="647"/>
      <c r="F98" s="647"/>
      <c r="G98" s="647"/>
      <c r="H98" s="647"/>
      <c r="I98" s="679"/>
      <c r="J98" s="679"/>
      <c r="K98" s="679"/>
      <c r="L98" s="647"/>
      <c r="M98" s="647"/>
      <c r="N98" s="666"/>
      <c r="O98" s="666"/>
      <c r="P98" s="647"/>
      <c r="Q98" s="666"/>
      <c r="R98" s="666"/>
      <c r="S98" s="666"/>
      <c r="T98" s="666"/>
      <c r="U98" s="666"/>
      <c r="V98" s="666"/>
      <c r="W98" s="666"/>
    </row>
    <row r="99">
      <c r="A99" s="89" t="s">
        <v>3594</v>
      </c>
      <c r="B99" s="687" t="s">
        <v>3595</v>
      </c>
      <c r="C99" s="687" t="s">
        <v>3596</v>
      </c>
      <c r="D99" s="687" t="s">
        <v>3597</v>
      </c>
      <c r="E99" s="687" t="s">
        <v>3598</v>
      </c>
      <c r="F99" s="139" t="s">
        <v>3599</v>
      </c>
      <c r="G99" s="163" t="s">
        <v>3600</v>
      </c>
      <c r="H99" s="162" t="s">
        <v>3601</v>
      </c>
      <c r="I99" s="173">
        <v>43872.0</v>
      </c>
      <c r="J99" s="162" t="s">
        <v>917</v>
      </c>
      <c r="K99" s="173">
        <v>43901.0</v>
      </c>
      <c r="L99" s="162" t="s">
        <v>47</v>
      </c>
      <c r="M99" s="162" t="s">
        <v>917</v>
      </c>
      <c r="N99" s="461"/>
      <c r="O99" s="461"/>
      <c r="P99" s="461"/>
      <c r="Q99" s="461"/>
      <c r="R99" s="461"/>
      <c r="S99" s="461"/>
      <c r="T99" s="671" t="s">
        <v>267</v>
      </c>
      <c r="U99" s="461"/>
      <c r="V99" s="461"/>
      <c r="W99" s="461"/>
    </row>
    <row r="100">
      <c r="A100" s="89" t="s">
        <v>3602</v>
      </c>
      <c r="B100" s="687" t="s">
        <v>3595</v>
      </c>
      <c r="C100" s="687" t="s">
        <v>3596</v>
      </c>
      <c r="D100" s="688" t="s">
        <v>3603</v>
      </c>
      <c r="E100" s="89" t="s">
        <v>3604</v>
      </c>
      <c r="F100" s="139" t="s">
        <v>3599</v>
      </c>
      <c r="G100" s="162" t="s">
        <v>3605</v>
      </c>
      <c r="H100" s="162" t="s">
        <v>3606</v>
      </c>
      <c r="I100" s="173">
        <v>43872.0</v>
      </c>
      <c r="J100" s="162" t="s">
        <v>917</v>
      </c>
      <c r="K100" s="173">
        <v>43901.0</v>
      </c>
      <c r="L100" s="162" t="s">
        <v>47</v>
      </c>
      <c r="M100" s="162" t="s">
        <v>917</v>
      </c>
      <c r="N100" s="461"/>
      <c r="O100" s="461"/>
      <c r="P100" s="461"/>
      <c r="Q100" s="461"/>
      <c r="R100" s="461"/>
      <c r="S100" s="461"/>
      <c r="T100" s="671" t="s">
        <v>267</v>
      </c>
      <c r="U100" s="461"/>
      <c r="V100" s="461"/>
      <c r="W100" s="461"/>
    </row>
    <row r="101">
      <c r="A101" s="89" t="s">
        <v>3607</v>
      </c>
      <c r="B101" s="687" t="s">
        <v>3595</v>
      </c>
      <c r="C101" s="687" t="s">
        <v>3596</v>
      </c>
      <c r="D101" s="688" t="s">
        <v>3608</v>
      </c>
      <c r="E101" s="89" t="s">
        <v>3609</v>
      </c>
      <c r="F101" s="139" t="s">
        <v>3599</v>
      </c>
      <c r="G101" s="89" t="s">
        <v>3610</v>
      </c>
      <c r="H101" s="139" t="s">
        <v>3611</v>
      </c>
      <c r="I101" s="173">
        <v>43872.0</v>
      </c>
      <c r="J101" s="162" t="s">
        <v>917</v>
      </c>
      <c r="K101" s="173">
        <v>43901.0</v>
      </c>
      <c r="L101" s="162" t="s">
        <v>47</v>
      </c>
      <c r="M101" s="162" t="s">
        <v>917</v>
      </c>
      <c r="N101" s="461"/>
      <c r="O101" s="461"/>
      <c r="P101" s="461"/>
      <c r="Q101" s="461"/>
      <c r="R101" s="461"/>
      <c r="S101" s="461"/>
      <c r="T101" s="671" t="s">
        <v>267</v>
      </c>
      <c r="U101" s="461"/>
      <c r="V101" s="461"/>
      <c r="W101" s="461"/>
    </row>
    <row r="102">
      <c r="A102" s="89" t="s">
        <v>3612</v>
      </c>
      <c r="B102" s="687" t="s">
        <v>3595</v>
      </c>
      <c r="C102" s="687" t="s">
        <v>3596</v>
      </c>
      <c r="D102" s="688" t="s">
        <v>3613</v>
      </c>
      <c r="E102" s="89" t="s">
        <v>3614</v>
      </c>
      <c r="F102" s="139" t="s">
        <v>3599</v>
      </c>
      <c r="G102" s="89" t="s">
        <v>3615</v>
      </c>
      <c r="H102" s="89" t="s">
        <v>3616</v>
      </c>
      <c r="I102" s="173">
        <v>43901.0</v>
      </c>
      <c r="J102" s="162" t="s">
        <v>917</v>
      </c>
      <c r="K102" s="173">
        <v>43901.0</v>
      </c>
      <c r="L102" s="162" t="s">
        <v>47</v>
      </c>
      <c r="M102" s="162" t="s">
        <v>917</v>
      </c>
      <c r="N102" s="461"/>
      <c r="O102" s="161"/>
      <c r="P102" s="161"/>
      <c r="Q102" s="161"/>
      <c r="R102" s="161"/>
      <c r="S102" s="461"/>
      <c r="T102" s="671" t="s">
        <v>267</v>
      </c>
      <c r="U102" s="461"/>
      <c r="V102" s="461"/>
      <c r="W102" s="461"/>
    </row>
    <row r="103">
      <c r="A103" s="89" t="s">
        <v>3617</v>
      </c>
      <c r="B103" s="687" t="s">
        <v>3595</v>
      </c>
      <c r="C103" s="687" t="s">
        <v>3596</v>
      </c>
      <c r="D103" s="688" t="s">
        <v>3618</v>
      </c>
      <c r="E103" s="89" t="s">
        <v>3619</v>
      </c>
      <c r="F103" s="139" t="s">
        <v>3599</v>
      </c>
      <c r="G103" s="89" t="s">
        <v>3620</v>
      </c>
      <c r="H103" s="89" t="s">
        <v>3621</v>
      </c>
      <c r="I103" s="173">
        <v>43872.0</v>
      </c>
      <c r="J103" s="162" t="s">
        <v>917</v>
      </c>
      <c r="K103" s="173">
        <v>43901.0</v>
      </c>
      <c r="L103" s="162" t="s">
        <v>47</v>
      </c>
      <c r="M103" s="162" t="s">
        <v>917</v>
      </c>
      <c r="N103" s="461"/>
      <c r="O103" s="464"/>
      <c r="P103" s="160"/>
      <c r="Q103" s="160"/>
      <c r="R103" s="160"/>
      <c r="S103" s="461"/>
      <c r="T103" s="671" t="s">
        <v>267</v>
      </c>
      <c r="U103" s="461"/>
      <c r="V103" s="461"/>
      <c r="W103" s="461"/>
    </row>
    <row r="104">
      <c r="A104" s="89" t="s">
        <v>3622</v>
      </c>
      <c r="B104" s="687" t="s">
        <v>3595</v>
      </c>
      <c r="C104" s="687" t="s">
        <v>3596</v>
      </c>
      <c r="D104" s="688" t="s">
        <v>3623</v>
      </c>
      <c r="E104" s="89" t="s">
        <v>3624</v>
      </c>
      <c r="F104" s="139" t="s">
        <v>3599</v>
      </c>
      <c r="G104" s="139" t="s">
        <v>3600</v>
      </c>
      <c r="H104" s="139" t="s">
        <v>3625</v>
      </c>
      <c r="I104" s="173">
        <v>43873.0</v>
      </c>
      <c r="J104" s="162" t="s">
        <v>917</v>
      </c>
      <c r="K104" s="173">
        <v>43901.0</v>
      </c>
      <c r="L104" s="162" t="s">
        <v>47</v>
      </c>
      <c r="M104" s="162" t="s">
        <v>917</v>
      </c>
      <c r="N104" s="461"/>
      <c r="O104" s="461"/>
      <c r="P104" s="161"/>
      <c r="Q104" s="160"/>
      <c r="R104" s="160"/>
      <c r="S104" s="461"/>
      <c r="T104" s="671" t="s">
        <v>267</v>
      </c>
      <c r="U104" s="461"/>
      <c r="V104" s="461"/>
      <c r="W104" s="461"/>
    </row>
    <row r="105">
      <c r="A105" s="89" t="s">
        <v>3626</v>
      </c>
      <c r="B105" s="687" t="s">
        <v>3595</v>
      </c>
      <c r="C105" s="687" t="s">
        <v>3596</v>
      </c>
      <c r="D105" s="688" t="s">
        <v>3623</v>
      </c>
      <c r="E105" s="89" t="s">
        <v>3627</v>
      </c>
      <c r="F105" s="139" t="s">
        <v>3599</v>
      </c>
      <c r="G105" s="139" t="s">
        <v>3628</v>
      </c>
      <c r="H105" s="139" t="s">
        <v>3629</v>
      </c>
      <c r="I105" s="173">
        <v>43873.0</v>
      </c>
      <c r="J105" s="162" t="s">
        <v>917</v>
      </c>
      <c r="K105" s="173">
        <v>43901.0</v>
      </c>
      <c r="L105" s="162" t="s">
        <v>47</v>
      </c>
      <c r="M105" s="162" t="s">
        <v>917</v>
      </c>
      <c r="N105" s="461"/>
      <c r="O105" s="461"/>
      <c r="P105" s="160"/>
      <c r="Q105" s="160"/>
      <c r="R105" s="160"/>
      <c r="S105" s="461"/>
      <c r="T105" s="671" t="s">
        <v>267</v>
      </c>
      <c r="U105" s="461"/>
      <c r="V105" s="461"/>
      <c r="W105" s="461"/>
    </row>
    <row r="106">
      <c r="A106" s="89" t="s">
        <v>3630</v>
      </c>
      <c r="B106" s="687" t="s">
        <v>3595</v>
      </c>
      <c r="C106" s="687" t="s">
        <v>3596</v>
      </c>
      <c r="D106" s="688" t="s">
        <v>3631</v>
      </c>
      <c r="E106" s="89" t="s">
        <v>3632</v>
      </c>
      <c r="F106" s="139" t="s">
        <v>3599</v>
      </c>
      <c r="G106" s="89" t="s">
        <v>3600</v>
      </c>
      <c r="H106" s="139" t="s">
        <v>3633</v>
      </c>
      <c r="I106" s="173">
        <v>43873.0</v>
      </c>
      <c r="J106" s="162" t="s">
        <v>917</v>
      </c>
      <c r="K106" s="173">
        <v>43901.0</v>
      </c>
      <c r="L106" s="162" t="s">
        <v>47</v>
      </c>
      <c r="M106" s="162" t="s">
        <v>917</v>
      </c>
      <c r="N106" s="461"/>
      <c r="O106" s="461"/>
      <c r="P106" s="160"/>
      <c r="Q106" s="160"/>
      <c r="R106" s="160"/>
      <c r="S106" s="461"/>
      <c r="T106" s="671" t="s">
        <v>267</v>
      </c>
      <c r="U106" s="461"/>
      <c r="V106" s="461"/>
      <c r="W106" s="461"/>
    </row>
    <row r="107">
      <c r="A107" s="89" t="s">
        <v>3634</v>
      </c>
      <c r="B107" s="687" t="s">
        <v>3595</v>
      </c>
      <c r="C107" s="687" t="s">
        <v>3596</v>
      </c>
      <c r="D107" s="688" t="s">
        <v>3631</v>
      </c>
      <c r="E107" s="89" t="s">
        <v>3635</v>
      </c>
      <c r="F107" s="139" t="s">
        <v>3599</v>
      </c>
      <c r="G107" s="89" t="s">
        <v>3636</v>
      </c>
      <c r="H107" s="689" t="s">
        <v>3637</v>
      </c>
      <c r="I107" s="173">
        <v>43873.0</v>
      </c>
      <c r="J107" s="162" t="s">
        <v>917</v>
      </c>
      <c r="K107" s="173">
        <v>43901.0</v>
      </c>
      <c r="L107" s="162" t="s">
        <v>47</v>
      </c>
      <c r="M107" s="162" t="s">
        <v>917</v>
      </c>
      <c r="N107" s="461"/>
      <c r="O107" s="461"/>
      <c r="P107" s="160"/>
      <c r="Q107" s="160"/>
      <c r="R107" s="160"/>
      <c r="S107" s="461"/>
      <c r="T107" s="671" t="s">
        <v>267</v>
      </c>
      <c r="U107" s="461"/>
      <c r="V107" s="461"/>
      <c r="W107" s="461"/>
    </row>
    <row r="108">
      <c r="A108" s="89" t="s">
        <v>3638</v>
      </c>
      <c r="B108" s="687" t="s">
        <v>3595</v>
      </c>
      <c r="C108" s="687" t="s">
        <v>3596</v>
      </c>
      <c r="D108" s="688" t="s">
        <v>3639</v>
      </c>
      <c r="E108" s="89" t="s">
        <v>3640</v>
      </c>
      <c r="F108" s="139" t="s">
        <v>3599</v>
      </c>
      <c r="G108" s="89" t="s">
        <v>3641</v>
      </c>
      <c r="H108" s="162" t="s">
        <v>3642</v>
      </c>
      <c r="I108" s="173">
        <v>43873.0</v>
      </c>
      <c r="J108" s="162" t="s">
        <v>917</v>
      </c>
      <c r="K108" s="173">
        <v>43901.0</v>
      </c>
      <c r="L108" s="162" t="s">
        <v>47</v>
      </c>
      <c r="M108" s="162" t="s">
        <v>917</v>
      </c>
      <c r="N108" s="461"/>
      <c r="O108" s="461"/>
      <c r="P108" s="160"/>
      <c r="Q108" s="160"/>
      <c r="R108" s="160"/>
      <c r="S108" s="461"/>
      <c r="T108" s="671" t="s">
        <v>267</v>
      </c>
      <c r="U108" s="461"/>
      <c r="V108" s="461"/>
      <c r="W108" s="461"/>
    </row>
    <row r="109">
      <c r="A109" s="89" t="s">
        <v>3643</v>
      </c>
      <c r="B109" s="687" t="s">
        <v>3595</v>
      </c>
      <c r="C109" s="687" t="s">
        <v>3596</v>
      </c>
      <c r="D109" s="688" t="s">
        <v>3639</v>
      </c>
      <c r="E109" s="89" t="s">
        <v>3644</v>
      </c>
      <c r="F109" s="139" t="s">
        <v>3599</v>
      </c>
      <c r="G109" s="89" t="s">
        <v>3645</v>
      </c>
      <c r="H109" s="89" t="s">
        <v>3646</v>
      </c>
      <c r="I109" s="173">
        <v>43873.0</v>
      </c>
      <c r="J109" s="162" t="s">
        <v>917</v>
      </c>
      <c r="K109" s="173">
        <v>43901.0</v>
      </c>
      <c r="L109" s="162" t="s">
        <v>47</v>
      </c>
      <c r="M109" s="162" t="s">
        <v>917</v>
      </c>
      <c r="N109" s="461"/>
      <c r="O109" s="461"/>
      <c r="P109" s="160"/>
      <c r="Q109" s="160"/>
      <c r="R109" s="160"/>
      <c r="S109" s="461"/>
      <c r="T109" s="671" t="s">
        <v>267</v>
      </c>
      <c r="U109" s="461"/>
      <c r="V109" s="461"/>
      <c r="W109" s="461"/>
    </row>
    <row r="111">
      <c r="B111" s="690"/>
      <c r="C111" s="691"/>
      <c r="D111" s="691"/>
      <c r="E111" s="464"/>
      <c r="F111" s="464"/>
      <c r="G111" s="533"/>
      <c r="H111" s="533"/>
      <c r="I111" s="158"/>
      <c r="J111" s="158"/>
      <c r="K111" s="158"/>
      <c r="L111" s="160"/>
      <c r="M111" s="160"/>
      <c r="N111" s="461"/>
      <c r="O111" s="161"/>
      <c r="P111" s="160"/>
      <c r="Q111" s="160"/>
      <c r="R111" s="160"/>
      <c r="S111" s="461"/>
      <c r="T111" s="461"/>
      <c r="U111" s="461"/>
      <c r="V111" s="461"/>
      <c r="W111" s="461"/>
    </row>
    <row r="112">
      <c r="A112" s="611"/>
      <c r="B112" s="160"/>
      <c r="C112" s="160"/>
      <c r="D112" s="160"/>
      <c r="E112" s="536"/>
      <c r="F112" s="536"/>
      <c r="G112" s="692"/>
      <c r="H112" s="161"/>
      <c r="I112" s="158"/>
      <c r="J112" s="158"/>
      <c r="K112" s="158"/>
      <c r="L112" s="160"/>
      <c r="M112" s="160"/>
      <c r="N112" s="461"/>
      <c r="O112" s="464"/>
      <c r="P112" s="160"/>
      <c r="Q112" s="160"/>
      <c r="R112" s="160"/>
      <c r="S112" s="461"/>
      <c r="T112" s="461"/>
      <c r="U112" s="461"/>
      <c r="V112" s="461"/>
      <c r="W112" s="461"/>
    </row>
    <row r="113">
      <c r="A113" s="611"/>
      <c r="B113" s="160"/>
      <c r="C113" s="160"/>
      <c r="D113" s="160"/>
      <c r="E113" s="536"/>
      <c r="F113" s="536"/>
      <c r="G113" s="536"/>
      <c r="H113" s="536"/>
      <c r="I113" s="158"/>
      <c r="J113" s="158"/>
      <c r="K113" s="158"/>
      <c r="L113" s="160"/>
      <c r="M113" s="160"/>
      <c r="N113" s="461"/>
      <c r="O113" s="161"/>
      <c r="P113" s="160"/>
      <c r="Q113" s="160"/>
      <c r="R113" s="160"/>
      <c r="S113" s="461"/>
      <c r="T113" s="461"/>
      <c r="U113" s="461"/>
      <c r="V113" s="461"/>
      <c r="W113" s="461"/>
    </row>
    <row r="114">
      <c r="A114" s="611"/>
      <c r="B114" s="160"/>
      <c r="C114" s="160"/>
      <c r="D114" s="160"/>
      <c r="E114" s="536"/>
      <c r="F114" s="536"/>
      <c r="G114" s="536"/>
      <c r="H114" s="536"/>
      <c r="I114" s="158"/>
      <c r="J114" s="158"/>
      <c r="K114" s="158"/>
      <c r="L114" s="160"/>
      <c r="M114" s="160"/>
      <c r="N114" s="461"/>
      <c r="O114" s="160"/>
      <c r="P114" s="160"/>
      <c r="Q114" s="160"/>
      <c r="R114" s="160"/>
      <c r="S114" s="461"/>
      <c r="T114" s="461"/>
      <c r="U114" s="461"/>
      <c r="V114" s="461"/>
      <c r="W114" s="461"/>
    </row>
    <row r="115">
      <c r="A115" s="611"/>
      <c r="B115" s="160"/>
      <c r="C115" s="160"/>
      <c r="D115" s="160"/>
      <c r="E115" s="464"/>
      <c r="F115" s="464"/>
      <c r="G115" s="533"/>
      <c r="H115" s="464"/>
      <c r="I115" s="158"/>
      <c r="J115" s="158"/>
      <c r="K115" s="158"/>
      <c r="L115" s="160"/>
      <c r="M115" s="160"/>
      <c r="N115" s="461"/>
      <c r="O115" s="464"/>
      <c r="P115" s="160"/>
      <c r="Q115" s="160"/>
      <c r="R115" s="160"/>
      <c r="S115" s="461"/>
      <c r="T115" s="461"/>
      <c r="U115" s="461"/>
      <c r="V115" s="461"/>
      <c r="W115" s="461"/>
    </row>
    <row r="116">
      <c r="A116" s="611"/>
      <c r="B116" s="160"/>
      <c r="C116" s="160"/>
      <c r="D116" s="160"/>
      <c r="E116" s="464"/>
      <c r="F116" s="464"/>
      <c r="G116" s="693"/>
      <c r="H116" s="461"/>
      <c r="I116" s="158"/>
      <c r="J116" s="158"/>
      <c r="K116" s="158"/>
      <c r="L116" s="160"/>
      <c r="M116" s="160"/>
      <c r="N116" s="461"/>
      <c r="O116" s="461"/>
      <c r="P116" s="160"/>
      <c r="Q116" s="160"/>
      <c r="R116" s="160"/>
      <c r="S116" s="461"/>
      <c r="T116" s="461"/>
      <c r="U116" s="461"/>
      <c r="V116" s="461"/>
      <c r="W116" s="461"/>
    </row>
    <row r="117">
      <c r="A117" s="611"/>
      <c r="B117" s="160"/>
      <c r="C117" s="160"/>
      <c r="D117" s="160"/>
      <c r="E117" s="464"/>
      <c r="F117" s="464"/>
      <c r="G117" s="161"/>
      <c r="H117" s="161"/>
      <c r="I117" s="158"/>
      <c r="J117" s="158"/>
      <c r="K117" s="158"/>
      <c r="L117" s="160"/>
      <c r="M117" s="160"/>
      <c r="N117" s="461"/>
      <c r="O117" s="161"/>
      <c r="P117" s="160"/>
      <c r="Q117" s="160"/>
      <c r="R117" s="160"/>
      <c r="S117" s="461"/>
      <c r="T117" s="461"/>
      <c r="U117" s="461"/>
      <c r="V117" s="461"/>
      <c r="W117" s="461"/>
    </row>
    <row r="118">
      <c r="A118" s="611"/>
      <c r="B118" s="160"/>
      <c r="C118" s="160"/>
      <c r="D118" s="160"/>
      <c r="E118" s="464"/>
      <c r="F118" s="464"/>
      <c r="G118" s="160"/>
      <c r="H118" s="160"/>
      <c r="I118" s="158"/>
      <c r="J118" s="158"/>
      <c r="K118" s="158"/>
      <c r="L118" s="160"/>
      <c r="M118" s="160"/>
      <c r="N118" s="461"/>
      <c r="O118" s="160"/>
      <c r="P118" s="160"/>
      <c r="Q118" s="160"/>
      <c r="R118" s="160"/>
      <c r="S118" s="461"/>
      <c r="T118" s="461"/>
      <c r="U118" s="461"/>
      <c r="V118" s="461"/>
      <c r="W118" s="461"/>
    </row>
    <row r="119">
      <c r="A119" s="611"/>
      <c r="B119" s="160"/>
      <c r="C119" s="160"/>
      <c r="D119" s="160"/>
      <c r="E119" s="464"/>
      <c r="F119" s="464"/>
      <c r="G119" s="160"/>
      <c r="H119" s="160"/>
      <c r="I119" s="158"/>
      <c r="J119" s="158"/>
      <c r="K119" s="158"/>
      <c r="L119" s="160"/>
      <c r="M119" s="160"/>
      <c r="N119" s="461"/>
      <c r="O119" s="160"/>
      <c r="P119" s="160"/>
      <c r="Q119" s="160"/>
      <c r="R119" s="160"/>
      <c r="S119" s="461"/>
      <c r="T119" s="461"/>
      <c r="U119" s="461"/>
      <c r="V119" s="461"/>
      <c r="W119" s="461"/>
    </row>
    <row r="120">
      <c r="A120" s="611"/>
      <c r="B120" s="160"/>
      <c r="C120" s="160"/>
      <c r="D120" s="160"/>
      <c r="E120" s="464"/>
      <c r="F120" s="464"/>
      <c r="G120" s="160"/>
      <c r="H120" s="160"/>
      <c r="I120" s="158"/>
      <c r="J120" s="158"/>
      <c r="K120" s="158"/>
      <c r="L120" s="160"/>
      <c r="M120" s="160"/>
      <c r="N120" s="461"/>
      <c r="O120" s="160"/>
      <c r="P120" s="160"/>
      <c r="Q120" s="160"/>
      <c r="R120" s="160"/>
      <c r="S120" s="461"/>
      <c r="T120" s="461"/>
      <c r="U120" s="461"/>
      <c r="V120" s="461"/>
      <c r="W120" s="461"/>
    </row>
    <row r="121">
      <c r="A121" s="611"/>
      <c r="B121" s="160"/>
      <c r="C121" s="160"/>
      <c r="D121" s="160"/>
      <c r="E121" s="464"/>
      <c r="F121" s="464"/>
      <c r="G121" s="160"/>
      <c r="H121" s="160"/>
      <c r="I121" s="158"/>
      <c r="J121" s="158"/>
      <c r="K121" s="158"/>
      <c r="L121" s="160"/>
      <c r="M121" s="160"/>
      <c r="N121" s="461"/>
      <c r="O121" s="160"/>
      <c r="P121" s="160"/>
      <c r="Q121" s="160"/>
      <c r="R121" s="160"/>
      <c r="S121" s="461"/>
      <c r="T121" s="461"/>
      <c r="U121" s="461"/>
      <c r="V121" s="461"/>
      <c r="W121" s="461"/>
    </row>
    <row r="122">
      <c r="A122" s="611"/>
      <c r="B122" s="160"/>
      <c r="C122" s="160"/>
      <c r="D122" s="160"/>
      <c r="E122" s="464"/>
      <c r="F122" s="464"/>
      <c r="G122" s="160"/>
      <c r="H122" s="464"/>
      <c r="I122" s="158"/>
      <c r="J122" s="158"/>
      <c r="K122" s="158"/>
      <c r="L122" s="160"/>
      <c r="M122" s="160"/>
      <c r="N122" s="461"/>
      <c r="O122" s="160"/>
      <c r="P122" s="160"/>
      <c r="Q122" s="160"/>
      <c r="R122" s="160"/>
      <c r="S122" s="461"/>
      <c r="T122" s="461"/>
      <c r="U122" s="461"/>
      <c r="V122" s="461"/>
      <c r="W122" s="461"/>
    </row>
    <row r="123">
      <c r="A123" s="611"/>
      <c r="B123" s="160"/>
      <c r="C123" s="160"/>
      <c r="D123" s="160"/>
      <c r="E123" s="464"/>
      <c r="F123" s="464"/>
      <c r="G123" s="160"/>
      <c r="H123" s="464"/>
      <c r="I123" s="158"/>
      <c r="J123" s="158"/>
      <c r="K123" s="158"/>
      <c r="L123" s="160"/>
      <c r="M123" s="160"/>
      <c r="N123" s="461"/>
      <c r="O123" s="160"/>
      <c r="P123" s="160"/>
      <c r="Q123" s="160"/>
      <c r="R123" s="160"/>
      <c r="S123" s="461"/>
      <c r="T123" s="461"/>
      <c r="U123" s="461"/>
      <c r="V123" s="461"/>
      <c r="W123" s="461"/>
    </row>
    <row r="124">
      <c r="A124" s="611"/>
      <c r="B124" s="160"/>
      <c r="C124" s="160"/>
      <c r="D124" s="160"/>
      <c r="E124" s="464"/>
      <c r="F124" s="464"/>
      <c r="G124" s="160"/>
      <c r="H124" s="160"/>
      <c r="I124" s="158"/>
      <c r="J124" s="158"/>
      <c r="K124" s="158"/>
      <c r="L124" s="160"/>
      <c r="M124" s="160"/>
      <c r="N124" s="461"/>
      <c r="O124" s="160"/>
      <c r="P124" s="160"/>
      <c r="Q124" s="160"/>
      <c r="R124" s="160"/>
      <c r="S124" s="461"/>
      <c r="T124" s="461"/>
      <c r="U124" s="461"/>
      <c r="V124" s="461"/>
      <c r="W124" s="461"/>
    </row>
    <row r="125">
      <c r="A125" s="611"/>
      <c r="B125" s="160"/>
      <c r="C125" s="160"/>
      <c r="D125" s="160"/>
      <c r="E125" s="464"/>
      <c r="F125" s="464"/>
      <c r="G125" s="464"/>
      <c r="H125" s="464"/>
      <c r="I125" s="686"/>
      <c r="J125" s="686"/>
      <c r="K125" s="686"/>
      <c r="L125" s="160"/>
      <c r="M125" s="160"/>
      <c r="N125" s="461"/>
      <c r="O125" s="160"/>
      <c r="P125" s="160"/>
      <c r="Q125" s="160"/>
      <c r="R125" s="160"/>
      <c r="S125" s="461"/>
      <c r="T125" s="461"/>
      <c r="U125" s="461"/>
      <c r="V125" s="461"/>
      <c r="W125" s="461"/>
    </row>
    <row r="126">
      <c r="A126" s="611"/>
      <c r="B126" s="464"/>
      <c r="C126" s="464"/>
      <c r="D126" s="464"/>
      <c r="E126" s="464"/>
      <c r="F126" s="464"/>
      <c r="G126" s="464"/>
      <c r="H126" s="464"/>
      <c r="I126" s="464"/>
      <c r="J126" s="464"/>
      <c r="K126" s="464"/>
      <c r="L126" s="464"/>
      <c r="M126" s="464"/>
      <c r="N126" s="461"/>
      <c r="O126" s="464"/>
      <c r="P126" s="464"/>
      <c r="Q126" s="464"/>
      <c r="R126" s="464"/>
      <c r="S126" s="461"/>
      <c r="T126" s="461"/>
      <c r="U126" s="461"/>
      <c r="V126" s="461"/>
      <c r="W126" s="461"/>
    </row>
    <row r="127">
      <c r="A127" s="596"/>
      <c r="B127" s="161"/>
      <c r="C127" s="161"/>
      <c r="D127" s="161"/>
      <c r="E127" s="461"/>
      <c r="F127" s="461"/>
      <c r="G127" s="693"/>
      <c r="H127" s="693"/>
      <c r="I127" s="158"/>
      <c r="J127" s="158"/>
      <c r="K127" s="158"/>
      <c r="L127" s="161"/>
      <c r="M127" s="161"/>
      <c r="N127" s="461"/>
      <c r="O127" s="461"/>
      <c r="P127" s="161"/>
      <c r="Q127" s="161"/>
      <c r="R127" s="161"/>
      <c r="S127" s="461"/>
      <c r="T127" s="461"/>
      <c r="U127" s="461"/>
      <c r="V127" s="461"/>
      <c r="W127" s="461"/>
    </row>
    <row r="128">
      <c r="A128" s="611"/>
      <c r="B128" s="160"/>
      <c r="C128" s="160"/>
      <c r="D128" s="160"/>
      <c r="E128" s="464"/>
      <c r="F128" s="464"/>
      <c r="G128" s="693"/>
      <c r="H128" s="461"/>
      <c r="I128" s="158"/>
      <c r="J128" s="158"/>
      <c r="K128" s="158"/>
      <c r="L128" s="160"/>
      <c r="M128" s="160"/>
      <c r="N128" s="461"/>
      <c r="O128" s="461"/>
      <c r="P128" s="160"/>
      <c r="Q128" s="160"/>
      <c r="R128" s="160"/>
      <c r="S128" s="461"/>
      <c r="T128" s="461"/>
      <c r="U128" s="461"/>
      <c r="V128" s="461"/>
      <c r="W128" s="461"/>
    </row>
    <row r="129">
      <c r="A129" s="611"/>
      <c r="B129" s="160"/>
      <c r="C129" s="160"/>
      <c r="D129" s="160"/>
      <c r="E129" s="464"/>
      <c r="F129" s="160"/>
      <c r="G129" s="461"/>
      <c r="H129" s="461"/>
      <c r="I129" s="158"/>
      <c r="J129" s="158"/>
      <c r="K129" s="158"/>
      <c r="L129" s="160"/>
      <c r="M129" s="160"/>
      <c r="N129" s="461"/>
      <c r="O129" s="461"/>
      <c r="P129" s="160"/>
      <c r="Q129" s="160"/>
      <c r="R129" s="160"/>
      <c r="S129" s="461"/>
      <c r="T129" s="461"/>
      <c r="U129" s="461"/>
      <c r="V129" s="461"/>
      <c r="W129" s="461"/>
    </row>
    <row r="130">
      <c r="A130" s="611"/>
      <c r="B130" s="160"/>
      <c r="C130" s="160"/>
      <c r="D130" s="160"/>
      <c r="E130" s="464"/>
      <c r="F130" s="160"/>
      <c r="G130" s="461"/>
      <c r="H130" s="461"/>
      <c r="I130" s="158"/>
      <c r="J130" s="158"/>
      <c r="K130" s="158"/>
      <c r="L130" s="160"/>
      <c r="M130" s="160"/>
      <c r="N130" s="461"/>
      <c r="O130" s="461"/>
      <c r="P130" s="160"/>
      <c r="Q130" s="160"/>
      <c r="R130" s="160"/>
      <c r="S130" s="461"/>
      <c r="T130" s="461"/>
      <c r="U130" s="461"/>
      <c r="V130" s="461"/>
      <c r="W130" s="461"/>
    </row>
    <row r="131">
      <c r="A131" s="611"/>
      <c r="B131" s="160"/>
      <c r="C131" s="160"/>
      <c r="D131" s="160"/>
      <c r="E131" s="536"/>
      <c r="F131" s="536"/>
      <c r="G131" s="692"/>
      <c r="H131" s="694"/>
      <c r="I131" s="158"/>
      <c r="J131" s="158"/>
      <c r="K131" s="158"/>
      <c r="L131" s="160"/>
      <c r="M131" s="160"/>
      <c r="N131" s="461"/>
      <c r="O131" s="461"/>
      <c r="P131" s="160"/>
      <c r="Q131" s="160"/>
      <c r="R131" s="160"/>
      <c r="S131" s="461"/>
      <c r="T131" s="461"/>
      <c r="U131" s="461"/>
      <c r="V131" s="461"/>
      <c r="W131" s="461"/>
    </row>
    <row r="132">
      <c r="A132" s="611"/>
      <c r="B132" s="160"/>
      <c r="C132" s="160"/>
      <c r="D132" s="160"/>
      <c r="E132" s="536"/>
      <c r="F132" s="536"/>
      <c r="G132" s="536"/>
      <c r="H132" s="538"/>
      <c r="I132" s="158"/>
      <c r="J132" s="158"/>
      <c r="K132" s="158"/>
      <c r="L132" s="160"/>
      <c r="M132" s="160"/>
      <c r="N132" s="461"/>
      <c r="O132" s="461"/>
      <c r="P132" s="160"/>
      <c r="Q132" s="160"/>
      <c r="R132" s="160"/>
      <c r="S132" s="461"/>
      <c r="T132" s="461"/>
      <c r="U132" s="461"/>
      <c r="V132" s="461"/>
      <c r="W132" s="461"/>
    </row>
    <row r="133">
      <c r="A133" s="611"/>
      <c r="B133" s="160"/>
      <c r="C133" s="160"/>
      <c r="D133" s="160"/>
      <c r="E133" s="536"/>
      <c r="F133" s="536"/>
      <c r="G133" s="536"/>
      <c r="H133" s="538"/>
      <c r="I133" s="158"/>
      <c r="J133" s="158"/>
      <c r="K133" s="158"/>
      <c r="L133" s="160"/>
      <c r="M133" s="160"/>
      <c r="N133" s="461"/>
      <c r="O133" s="461"/>
      <c r="P133" s="160"/>
      <c r="Q133" s="160"/>
      <c r="R133" s="160"/>
      <c r="S133" s="461"/>
      <c r="T133" s="461"/>
      <c r="U133" s="461"/>
      <c r="V133" s="461"/>
      <c r="W133" s="461"/>
    </row>
    <row r="134">
      <c r="A134" s="464"/>
      <c r="B134" s="464"/>
      <c r="C134" s="464"/>
      <c r="D134" s="464"/>
      <c r="E134" s="464"/>
      <c r="F134" s="464"/>
      <c r="G134" s="464"/>
      <c r="H134" s="464"/>
      <c r="I134" s="686"/>
      <c r="J134" s="686"/>
      <c r="K134" s="686"/>
      <c r="L134" s="464"/>
      <c r="M134" s="464"/>
      <c r="N134" s="461"/>
      <c r="O134" s="461"/>
      <c r="P134" s="464"/>
      <c r="Q134" s="464"/>
      <c r="R134" s="464"/>
      <c r="S134" s="461"/>
      <c r="T134" s="461"/>
      <c r="U134" s="461"/>
      <c r="V134" s="461"/>
      <c r="W134" s="461"/>
    </row>
    <row r="135">
      <c r="A135" s="461"/>
      <c r="B135" s="461"/>
      <c r="C135" s="461"/>
      <c r="D135" s="461"/>
      <c r="E135" s="461"/>
      <c r="F135" s="461"/>
      <c r="G135" s="461"/>
      <c r="H135" s="461"/>
      <c r="I135" s="461"/>
      <c r="J135" s="461"/>
      <c r="K135" s="461"/>
      <c r="L135" s="461"/>
      <c r="M135" s="461"/>
      <c r="N135" s="461"/>
      <c r="O135" s="461"/>
      <c r="P135" s="461"/>
      <c r="Q135" s="461"/>
      <c r="R135" s="461"/>
      <c r="S135" s="461"/>
      <c r="T135" s="461"/>
      <c r="U135" s="461"/>
      <c r="V135" s="461"/>
      <c r="W135" s="461"/>
    </row>
    <row r="136">
      <c r="A136" s="461"/>
      <c r="B136" s="461"/>
      <c r="C136" s="461"/>
      <c r="D136" s="461"/>
      <c r="E136" s="461"/>
      <c r="F136" s="461"/>
      <c r="G136" s="461"/>
      <c r="H136" s="461"/>
      <c r="I136" s="461"/>
      <c r="J136" s="461"/>
      <c r="K136" s="461"/>
      <c r="L136" s="461"/>
      <c r="M136" s="461"/>
      <c r="N136" s="461"/>
      <c r="O136" s="461"/>
      <c r="P136" s="461"/>
      <c r="Q136" s="461"/>
      <c r="R136" s="461"/>
      <c r="S136" s="461"/>
      <c r="T136" s="461"/>
      <c r="U136" s="461"/>
      <c r="V136" s="461"/>
      <c r="W136" s="461"/>
    </row>
    <row r="137">
      <c r="A137" s="461"/>
      <c r="B137" s="461"/>
      <c r="C137" s="461"/>
      <c r="D137" s="461"/>
      <c r="E137" s="461"/>
      <c r="F137" s="461"/>
      <c r="G137" s="461"/>
      <c r="H137" s="461"/>
      <c r="I137" s="461"/>
      <c r="J137" s="461"/>
      <c r="K137" s="461"/>
      <c r="L137" s="461"/>
      <c r="M137" s="461"/>
      <c r="N137" s="461"/>
      <c r="O137" s="461"/>
      <c r="P137" s="461"/>
      <c r="Q137" s="461"/>
      <c r="R137" s="461"/>
      <c r="S137" s="461"/>
      <c r="T137" s="461"/>
      <c r="U137" s="461"/>
      <c r="V137" s="461"/>
      <c r="W137" s="461"/>
    </row>
    <row r="138">
      <c r="A138" s="461"/>
      <c r="B138" s="461"/>
      <c r="C138" s="461"/>
      <c r="D138" s="461"/>
      <c r="E138" s="461"/>
      <c r="F138" s="461"/>
      <c r="G138" s="461"/>
      <c r="H138" s="461"/>
      <c r="I138" s="461"/>
      <c r="J138" s="461"/>
      <c r="K138" s="461"/>
      <c r="L138" s="461"/>
      <c r="M138" s="461"/>
      <c r="N138" s="461"/>
      <c r="O138" s="461"/>
      <c r="P138" s="461"/>
      <c r="Q138" s="461"/>
      <c r="R138" s="461"/>
      <c r="S138" s="461"/>
      <c r="T138" s="461"/>
      <c r="U138" s="461"/>
      <c r="V138" s="461"/>
      <c r="W138" s="461"/>
    </row>
    <row r="139">
      <c r="A139" s="461"/>
      <c r="B139" s="461"/>
      <c r="C139" s="461"/>
      <c r="D139" s="461"/>
      <c r="E139" s="461"/>
      <c r="F139" s="461"/>
      <c r="G139" s="461"/>
      <c r="H139" s="461"/>
      <c r="I139" s="461"/>
      <c r="J139" s="461"/>
      <c r="K139" s="461"/>
      <c r="L139" s="461"/>
      <c r="M139" s="461"/>
      <c r="N139" s="461"/>
      <c r="O139" s="461"/>
      <c r="P139" s="461"/>
      <c r="Q139" s="461"/>
      <c r="R139" s="461"/>
      <c r="S139" s="461"/>
      <c r="T139" s="461"/>
      <c r="U139" s="461"/>
      <c r="V139" s="461"/>
      <c r="W139" s="461"/>
    </row>
    <row r="140">
      <c r="A140" s="461"/>
      <c r="B140" s="461"/>
      <c r="C140" s="461"/>
      <c r="D140" s="461"/>
      <c r="E140" s="461"/>
      <c r="F140" s="461"/>
      <c r="G140" s="461"/>
      <c r="H140" s="461"/>
      <c r="I140" s="461"/>
      <c r="J140" s="461"/>
      <c r="K140" s="461"/>
      <c r="L140" s="461"/>
      <c r="M140" s="461"/>
      <c r="N140" s="461"/>
      <c r="O140" s="461"/>
      <c r="P140" s="461"/>
      <c r="Q140" s="461"/>
      <c r="R140" s="461"/>
      <c r="S140" s="461"/>
      <c r="T140" s="461"/>
      <c r="U140" s="461"/>
      <c r="V140" s="461"/>
      <c r="W140" s="461"/>
    </row>
    <row r="141">
      <c r="A141" s="461"/>
      <c r="B141" s="461"/>
      <c r="C141" s="461"/>
      <c r="D141" s="461"/>
      <c r="E141" s="461"/>
      <c r="F141" s="461"/>
      <c r="G141" s="461"/>
      <c r="H141" s="461"/>
      <c r="I141" s="461"/>
      <c r="J141" s="461"/>
      <c r="K141" s="461"/>
      <c r="L141" s="461"/>
      <c r="M141" s="461"/>
      <c r="N141" s="461"/>
      <c r="O141" s="461"/>
      <c r="P141" s="461"/>
      <c r="Q141" s="461"/>
      <c r="R141" s="461"/>
      <c r="S141" s="461"/>
      <c r="T141" s="461"/>
      <c r="U141" s="461"/>
      <c r="V141" s="461"/>
      <c r="W141" s="461"/>
    </row>
    <row r="142">
      <c r="A142" s="461"/>
      <c r="B142" s="461"/>
      <c r="C142" s="461"/>
      <c r="D142" s="461"/>
      <c r="E142" s="461"/>
      <c r="F142" s="461"/>
      <c r="G142" s="461"/>
      <c r="H142" s="461"/>
      <c r="I142" s="461"/>
      <c r="J142" s="461"/>
      <c r="K142" s="461"/>
      <c r="L142" s="461"/>
      <c r="M142" s="461"/>
      <c r="N142" s="461"/>
      <c r="O142" s="461"/>
      <c r="P142" s="461"/>
      <c r="Q142" s="461"/>
      <c r="R142" s="461"/>
      <c r="S142" s="461"/>
      <c r="T142" s="461"/>
      <c r="U142" s="461"/>
      <c r="V142" s="461"/>
      <c r="W142" s="461"/>
    </row>
    <row r="143">
      <c r="A143" s="461"/>
      <c r="B143" s="461"/>
      <c r="C143" s="461"/>
      <c r="D143" s="461"/>
      <c r="E143" s="461"/>
      <c r="F143" s="461"/>
      <c r="G143" s="461"/>
      <c r="H143" s="461"/>
      <c r="I143" s="461"/>
      <c r="J143" s="461"/>
      <c r="K143" s="461"/>
      <c r="L143" s="461"/>
      <c r="M143" s="461"/>
      <c r="N143" s="461"/>
      <c r="O143" s="461"/>
      <c r="P143" s="461"/>
      <c r="Q143" s="461"/>
      <c r="R143" s="461"/>
      <c r="S143" s="461"/>
      <c r="T143" s="461"/>
      <c r="U143" s="461"/>
      <c r="V143" s="461"/>
      <c r="W143" s="461"/>
    </row>
    <row r="144">
      <c r="A144" s="461"/>
      <c r="B144" s="461"/>
      <c r="C144" s="461"/>
      <c r="D144" s="461"/>
      <c r="E144" s="461"/>
      <c r="F144" s="461"/>
      <c r="G144" s="461"/>
      <c r="H144" s="461"/>
      <c r="I144" s="461"/>
      <c r="J144" s="461"/>
      <c r="K144" s="461"/>
      <c r="L144" s="461"/>
      <c r="M144" s="461"/>
      <c r="N144" s="461"/>
      <c r="O144" s="461"/>
      <c r="P144" s="461"/>
      <c r="Q144" s="461"/>
      <c r="R144" s="461"/>
      <c r="S144" s="461"/>
      <c r="T144" s="461"/>
      <c r="U144" s="461"/>
      <c r="V144" s="461"/>
      <c r="W144" s="461"/>
    </row>
    <row r="145">
      <c r="A145" s="461"/>
      <c r="B145" s="461"/>
      <c r="C145" s="461"/>
      <c r="D145" s="461"/>
      <c r="E145" s="461"/>
      <c r="F145" s="461"/>
      <c r="G145" s="461"/>
      <c r="H145" s="461"/>
      <c r="I145" s="461"/>
      <c r="J145" s="461"/>
      <c r="K145" s="461"/>
      <c r="L145" s="461"/>
      <c r="M145" s="461"/>
      <c r="N145" s="461"/>
      <c r="O145" s="461"/>
      <c r="P145" s="461"/>
      <c r="Q145" s="461"/>
      <c r="R145" s="461"/>
      <c r="S145" s="461"/>
      <c r="T145" s="461"/>
      <c r="U145" s="461"/>
      <c r="V145" s="461"/>
      <c r="W145" s="461"/>
    </row>
    <row r="146">
      <c r="A146" s="461"/>
      <c r="B146" s="461"/>
      <c r="C146" s="461"/>
      <c r="D146" s="461"/>
      <c r="E146" s="461"/>
      <c r="F146" s="461"/>
      <c r="G146" s="461"/>
      <c r="H146" s="461"/>
      <c r="I146" s="461"/>
      <c r="J146" s="461"/>
      <c r="K146" s="461"/>
      <c r="L146" s="461"/>
      <c r="M146" s="461"/>
      <c r="N146" s="461"/>
      <c r="O146" s="461"/>
      <c r="P146" s="461"/>
      <c r="Q146" s="461"/>
      <c r="R146" s="461"/>
      <c r="S146" s="461"/>
      <c r="T146" s="461"/>
      <c r="U146" s="461"/>
      <c r="V146" s="461"/>
      <c r="W146" s="461"/>
    </row>
    <row r="147">
      <c r="A147" s="461"/>
      <c r="B147" s="461"/>
      <c r="C147" s="461"/>
      <c r="D147" s="461"/>
      <c r="E147" s="461"/>
      <c r="F147" s="461"/>
      <c r="G147" s="461"/>
      <c r="H147" s="461"/>
      <c r="I147" s="461"/>
      <c r="J147" s="461"/>
      <c r="K147" s="461"/>
      <c r="L147" s="461"/>
      <c r="M147" s="461"/>
      <c r="N147" s="461"/>
      <c r="O147" s="461"/>
      <c r="P147" s="461"/>
      <c r="Q147" s="461"/>
      <c r="R147" s="461"/>
      <c r="S147" s="461"/>
      <c r="T147" s="461"/>
      <c r="U147" s="461"/>
      <c r="V147" s="461"/>
      <c r="W147" s="461"/>
    </row>
    <row r="148">
      <c r="A148" s="461"/>
      <c r="B148" s="461"/>
      <c r="C148" s="461"/>
      <c r="D148" s="461"/>
      <c r="E148" s="461"/>
      <c r="F148" s="461"/>
      <c r="G148" s="461"/>
      <c r="H148" s="461"/>
      <c r="I148" s="461"/>
      <c r="J148" s="461"/>
      <c r="K148" s="461"/>
      <c r="L148" s="461"/>
      <c r="M148" s="461"/>
      <c r="N148" s="461"/>
      <c r="O148" s="461"/>
      <c r="P148" s="461"/>
      <c r="Q148" s="461"/>
      <c r="R148" s="461"/>
      <c r="S148" s="461"/>
      <c r="T148" s="461"/>
      <c r="U148" s="461"/>
      <c r="V148" s="461"/>
      <c r="W148" s="461"/>
    </row>
    <row r="149">
      <c r="A149" s="461"/>
      <c r="B149" s="461"/>
      <c r="C149" s="461"/>
      <c r="D149" s="461"/>
      <c r="E149" s="461"/>
      <c r="F149" s="461"/>
      <c r="G149" s="461"/>
      <c r="H149" s="461"/>
      <c r="I149" s="461"/>
      <c r="J149" s="461"/>
      <c r="K149" s="461"/>
      <c r="L149" s="461"/>
      <c r="M149" s="461"/>
      <c r="N149" s="461"/>
      <c r="O149" s="461"/>
      <c r="P149" s="461"/>
      <c r="Q149" s="461"/>
      <c r="R149" s="461"/>
      <c r="S149" s="461"/>
      <c r="T149" s="461"/>
      <c r="U149" s="461"/>
      <c r="V149" s="461"/>
      <c r="W149" s="461"/>
    </row>
    <row r="150">
      <c r="A150" s="461"/>
      <c r="B150" s="461"/>
      <c r="C150" s="461"/>
      <c r="D150" s="461"/>
      <c r="E150" s="461"/>
      <c r="F150" s="461"/>
      <c r="G150" s="461"/>
      <c r="H150" s="461"/>
      <c r="I150" s="461"/>
      <c r="J150" s="461"/>
      <c r="K150" s="461"/>
      <c r="L150" s="461"/>
      <c r="M150" s="461"/>
      <c r="N150" s="461"/>
      <c r="O150" s="461"/>
      <c r="P150" s="461"/>
      <c r="Q150" s="461"/>
      <c r="R150" s="461"/>
      <c r="S150" s="461"/>
      <c r="T150" s="461"/>
      <c r="U150" s="461"/>
      <c r="V150" s="461"/>
      <c r="W150" s="461"/>
    </row>
    <row r="151">
      <c r="A151" s="461"/>
      <c r="B151" s="461"/>
      <c r="C151" s="461"/>
      <c r="D151" s="461"/>
      <c r="E151" s="461"/>
      <c r="F151" s="461"/>
      <c r="G151" s="461"/>
      <c r="H151" s="461"/>
      <c r="I151" s="461"/>
      <c r="J151" s="461"/>
      <c r="K151" s="461"/>
      <c r="L151" s="461"/>
      <c r="M151" s="461"/>
      <c r="N151" s="461"/>
      <c r="O151" s="461"/>
      <c r="P151" s="461"/>
      <c r="Q151" s="461"/>
      <c r="R151" s="461"/>
      <c r="S151" s="461"/>
      <c r="T151" s="461"/>
      <c r="U151" s="461"/>
      <c r="V151" s="461"/>
      <c r="W151" s="461"/>
    </row>
    <row r="152">
      <c r="A152" s="461"/>
      <c r="B152" s="461"/>
      <c r="C152" s="461"/>
      <c r="D152" s="461"/>
      <c r="E152" s="461"/>
      <c r="F152" s="461"/>
      <c r="G152" s="461"/>
      <c r="H152" s="461"/>
      <c r="I152" s="461"/>
      <c r="J152" s="461"/>
      <c r="K152" s="461"/>
      <c r="L152" s="461"/>
      <c r="M152" s="461"/>
      <c r="N152" s="461"/>
      <c r="O152" s="461"/>
      <c r="P152" s="461"/>
      <c r="Q152" s="461"/>
      <c r="R152" s="461"/>
      <c r="S152" s="461"/>
      <c r="T152" s="461"/>
      <c r="U152" s="461"/>
      <c r="V152" s="461"/>
      <c r="W152" s="461"/>
    </row>
    <row r="153">
      <c r="A153" s="461"/>
      <c r="B153" s="461"/>
      <c r="C153" s="461"/>
      <c r="D153" s="461"/>
      <c r="E153" s="461"/>
      <c r="F153" s="461"/>
      <c r="G153" s="461"/>
      <c r="H153" s="461"/>
      <c r="I153" s="461"/>
      <c r="J153" s="461"/>
      <c r="K153" s="461"/>
      <c r="L153" s="461"/>
      <c r="M153" s="461"/>
      <c r="N153" s="461"/>
      <c r="O153" s="461"/>
      <c r="P153" s="461"/>
      <c r="Q153" s="461"/>
      <c r="R153" s="461"/>
      <c r="S153" s="461"/>
      <c r="T153" s="461"/>
      <c r="U153" s="461"/>
      <c r="V153" s="461"/>
      <c r="W153" s="461"/>
    </row>
    <row r="154">
      <c r="A154" s="461"/>
      <c r="B154" s="461"/>
      <c r="C154" s="461"/>
      <c r="D154" s="461"/>
      <c r="E154" s="461"/>
      <c r="F154" s="461"/>
      <c r="G154" s="461"/>
      <c r="H154" s="461"/>
      <c r="I154" s="461"/>
      <c r="J154" s="461"/>
      <c r="K154" s="461"/>
      <c r="L154" s="461"/>
      <c r="M154" s="461"/>
      <c r="N154" s="461"/>
      <c r="O154" s="461"/>
      <c r="P154" s="461"/>
      <c r="Q154" s="461"/>
      <c r="R154" s="461"/>
      <c r="S154" s="461"/>
      <c r="T154" s="461"/>
      <c r="U154" s="461"/>
      <c r="V154" s="461"/>
      <c r="W154" s="461"/>
    </row>
    <row r="155">
      <c r="A155" s="461"/>
      <c r="B155" s="461"/>
      <c r="C155" s="461"/>
      <c r="D155" s="461"/>
      <c r="E155" s="461"/>
      <c r="F155" s="461"/>
      <c r="G155" s="461"/>
      <c r="H155" s="461"/>
      <c r="I155" s="461"/>
      <c r="J155" s="461"/>
      <c r="K155" s="461"/>
      <c r="L155" s="461"/>
      <c r="M155" s="461"/>
      <c r="N155" s="461"/>
      <c r="O155" s="461"/>
      <c r="P155" s="461"/>
      <c r="Q155" s="461"/>
      <c r="R155" s="461"/>
      <c r="S155" s="461"/>
      <c r="T155" s="461"/>
      <c r="U155" s="461"/>
      <c r="V155" s="461"/>
      <c r="W155" s="461"/>
    </row>
    <row r="156">
      <c r="A156" s="461"/>
      <c r="B156" s="461"/>
      <c r="C156" s="461"/>
      <c r="D156" s="461"/>
      <c r="E156" s="461"/>
      <c r="F156" s="461"/>
      <c r="G156" s="461"/>
      <c r="H156" s="461"/>
      <c r="I156" s="461"/>
      <c r="J156" s="461"/>
      <c r="K156" s="461"/>
      <c r="L156" s="461"/>
      <c r="M156" s="461"/>
      <c r="N156" s="461"/>
      <c r="O156" s="461"/>
      <c r="P156" s="461"/>
      <c r="Q156" s="461"/>
      <c r="R156" s="461"/>
      <c r="S156" s="461"/>
      <c r="T156" s="461"/>
      <c r="U156" s="461"/>
      <c r="V156" s="461"/>
      <c r="W156" s="461"/>
    </row>
    <row r="157">
      <c r="A157" s="461"/>
      <c r="B157" s="461"/>
      <c r="C157" s="461"/>
      <c r="D157" s="461"/>
      <c r="E157" s="461"/>
      <c r="F157" s="461"/>
      <c r="G157" s="461"/>
      <c r="H157" s="461"/>
      <c r="I157" s="461"/>
      <c r="J157" s="461"/>
      <c r="K157" s="461"/>
      <c r="L157" s="461"/>
      <c r="M157" s="461"/>
      <c r="N157" s="461"/>
      <c r="O157" s="461"/>
      <c r="P157" s="461"/>
      <c r="Q157" s="461"/>
      <c r="R157" s="461"/>
      <c r="S157" s="461"/>
      <c r="T157" s="461"/>
      <c r="U157" s="461"/>
      <c r="V157" s="461"/>
      <c r="W157" s="461"/>
    </row>
    <row r="158">
      <c r="A158" s="461"/>
      <c r="B158" s="461"/>
      <c r="C158" s="461"/>
      <c r="D158" s="461"/>
      <c r="E158" s="461"/>
      <c r="F158" s="461"/>
      <c r="G158" s="461"/>
      <c r="H158" s="461"/>
      <c r="I158" s="461"/>
      <c r="J158" s="461"/>
      <c r="K158" s="461"/>
      <c r="L158" s="461"/>
      <c r="M158" s="461"/>
      <c r="N158" s="461"/>
      <c r="O158" s="461"/>
      <c r="P158" s="461"/>
      <c r="Q158" s="461"/>
      <c r="R158" s="461"/>
      <c r="S158" s="461"/>
      <c r="T158" s="461"/>
      <c r="U158" s="461"/>
      <c r="V158" s="461"/>
      <c r="W158" s="461"/>
    </row>
    <row r="159">
      <c r="A159" s="461"/>
      <c r="B159" s="461"/>
      <c r="C159" s="461"/>
      <c r="D159" s="461"/>
      <c r="E159" s="461"/>
      <c r="F159" s="461"/>
      <c r="G159" s="461"/>
      <c r="H159" s="461"/>
      <c r="I159" s="461"/>
      <c r="J159" s="461"/>
      <c r="K159" s="461"/>
      <c r="L159" s="461"/>
      <c r="M159" s="461"/>
      <c r="N159" s="461"/>
      <c r="O159" s="461"/>
      <c r="P159" s="461"/>
      <c r="Q159" s="461"/>
      <c r="R159" s="461"/>
      <c r="S159" s="461"/>
      <c r="T159" s="461"/>
      <c r="U159" s="461"/>
      <c r="V159" s="461"/>
      <c r="W159" s="461"/>
    </row>
    <row r="160">
      <c r="A160" s="461"/>
      <c r="B160" s="461"/>
      <c r="C160" s="461"/>
      <c r="D160" s="461"/>
      <c r="E160" s="461"/>
      <c r="F160" s="461"/>
      <c r="G160" s="461"/>
      <c r="H160" s="461"/>
      <c r="I160" s="461"/>
      <c r="J160" s="461"/>
      <c r="K160" s="461"/>
      <c r="L160" s="461"/>
      <c r="M160" s="461"/>
      <c r="N160" s="461"/>
      <c r="O160" s="461"/>
      <c r="P160" s="461"/>
      <c r="Q160" s="461"/>
      <c r="R160" s="461"/>
      <c r="S160" s="461"/>
      <c r="T160" s="461"/>
      <c r="U160" s="461"/>
      <c r="V160" s="461"/>
      <c r="W160" s="461"/>
    </row>
    <row r="161">
      <c r="A161" s="461"/>
      <c r="B161" s="461"/>
      <c r="C161" s="461"/>
      <c r="D161" s="461"/>
      <c r="E161" s="461"/>
      <c r="F161" s="461"/>
      <c r="G161" s="461"/>
      <c r="H161" s="461"/>
      <c r="I161" s="461"/>
      <c r="J161" s="461"/>
      <c r="K161" s="461"/>
      <c r="L161" s="461"/>
      <c r="M161" s="461"/>
      <c r="N161" s="461"/>
      <c r="O161" s="461"/>
      <c r="P161" s="461"/>
      <c r="Q161" s="461"/>
      <c r="R161" s="461"/>
      <c r="S161" s="461"/>
      <c r="T161" s="461"/>
      <c r="U161" s="461"/>
      <c r="V161" s="461"/>
      <c r="W161" s="461"/>
    </row>
    <row r="162">
      <c r="A162" s="461"/>
      <c r="B162" s="461"/>
      <c r="C162" s="461"/>
      <c r="D162" s="461"/>
      <c r="E162" s="461"/>
      <c r="F162" s="461"/>
      <c r="G162" s="461"/>
      <c r="H162" s="461"/>
      <c r="I162" s="461"/>
      <c r="J162" s="461"/>
      <c r="K162" s="461"/>
      <c r="L162" s="461"/>
      <c r="M162" s="461"/>
      <c r="N162" s="461"/>
      <c r="O162" s="461"/>
      <c r="P162" s="461"/>
      <c r="Q162" s="461"/>
      <c r="R162" s="461"/>
      <c r="S162" s="461"/>
      <c r="T162" s="461"/>
      <c r="U162" s="461"/>
      <c r="V162" s="461"/>
      <c r="W162" s="461"/>
    </row>
    <row r="163">
      <c r="A163" s="461"/>
      <c r="B163" s="461"/>
      <c r="C163" s="461"/>
      <c r="D163" s="461"/>
      <c r="E163" s="461"/>
      <c r="F163" s="461"/>
      <c r="G163" s="461"/>
      <c r="H163" s="461"/>
      <c r="I163" s="461"/>
      <c r="J163" s="461"/>
      <c r="K163" s="461"/>
      <c r="L163" s="461"/>
      <c r="M163" s="461"/>
      <c r="N163" s="461"/>
      <c r="O163" s="461"/>
      <c r="P163" s="461"/>
      <c r="Q163" s="461"/>
      <c r="R163" s="461"/>
      <c r="S163" s="461"/>
      <c r="T163" s="461"/>
      <c r="U163" s="461"/>
      <c r="V163" s="461"/>
      <c r="W163" s="461"/>
    </row>
    <row r="164">
      <c r="A164" s="461"/>
      <c r="B164" s="461"/>
      <c r="C164" s="461"/>
      <c r="D164" s="461"/>
      <c r="E164" s="461"/>
      <c r="F164" s="461"/>
      <c r="G164" s="461"/>
      <c r="H164" s="461"/>
      <c r="I164" s="461"/>
      <c r="J164" s="461"/>
      <c r="K164" s="461"/>
      <c r="L164" s="461"/>
      <c r="M164" s="461"/>
      <c r="N164" s="461"/>
      <c r="O164" s="461"/>
      <c r="P164" s="461"/>
      <c r="Q164" s="461"/>
      <c r="R164" s="461"/>
      <c r="S164" s="461"/>
      <c r="T164" s="461"/>
      <c r="U164" s="461"/>
      <c r="V164" s="461"/>
      <c r="W164" s="461"/>
    </row>
    <row r="165">
      <c r="A165" s="461"/>
      <c r="B165" s="461"/>
      <c r="C165" s="461"/>
      <c r="D165" s="461"/>
      <c r="E165" s="461"/>
      <c r="F165" s="461"/>
      <c r="G165" s="461"/>
      <c r="H165" s="461"/>
      <c r="I165" s="461"/>
      <c r="J165" s="461"/>
      <c r="K165" s="461"/>
      <c r="L165" s="461"/>
      <c r="M165" s="461"/>
      <c r="N165" s="461"/>
      <c r="O165" s="461"/>
      <c r="P165" s="461"/>
      <c r="Q165" s="461"/>
      <c r="R165" s="461"/>
      <c r="S165" s="461"/>
      <c r="T165" s="461"/>
      <c r="U165" s="461"/>
      <c r="V165" s="461"/>
      <c r="W165" s="461"/>
    </row>
    <row r="166">
      <c r="A166" s="461"/>
      <c r="B166" s="461"/>
      <c r="C166" s="461"/>
      <c r="D166" s="461"/>
      <c r="E166" s="461"/>
      <c r="F166" s="461"/>
      <c r="G166" s="461"/>
      <c r="H166" s="461"/>
      <c r="I166" s="461"/>
      <c r="J166" s="461"/>
      <c r="K166" s="461"/>
      <c r="L166" s="461"/>
      <c r="M166" s="461"/>
      <c r="N166" s="461"/>
      <c r="O166" s="461"/>
      <c r="P166" s="461"/>
      <c r="Q166" s="461"/>
      <c r="R166" s="461"/>
      <c r="S166" s="461"/>
      <c r="T166" s="461"/>
      <c r="U166" s="461"/>
      <c r="V166" s="461"/>
      <c r="W166" s="461"/>
    </row>
    <row r="167">
      <c r="A167" s="461"/>
      <c r="B167" s="461"/>
      <c r="C167" s="461"/>
      <c r="D167" s="461"/>
      <c r="E167" s="461"/>
      <c r="F167" s="461"/>
      <c r="G167" s="461"/>
      <c r="H167" s="461"/>
      <c r="I167" s="461"/>
      <c r="J167" s="461"/>
      <c r="K167" s="461"/>
      <c r="L167" s="461"/>
      <c r="M167" s="461"/>
      <c r="N167" s="461"/>
      <c r="O167" s="461"/>
      <c r="P167" s="461"/>
      <c r="Q167" s="461"/>
      <c r="R167" s="461"/>
      <c r="S167" s="461"/>
      <c r="T167" s="461"/>
      <c r="U167" s="461"/>
      <c r="V167" s="461"/>
      <c r="W167" s="461"/>
    </row>
    <row r="168">
      <c r="A168" s="461"/>
      <c r="B168" s="461"/>
      <c r="C168" s="461"/>
      <c r="D168" s="461"/>
      <c r="E168" s="461"/>
      <c r="F168" s="461"/>
      <c r="G168" s="461"/>
      <c r="H168" s="461"/>
      <c r="I168" s="461"/>
      <c r="J168" s="461"/>
      <c r="K168" s="461"/>
      <c r="L168" s="461"/>
      <c r="M168" s="461"/>
      <c r="N168" s="461"/>
      <c r="O168" s="461"/>
      <c r="P168" s="461"/>
      <c r="Q168" s="461"/>
      <c r="R168" s="461"/>
      <c r="S168" s="461"/>
      <c r="T168" s="461"/>
      <c r="U168" s="461"/>
      <c r="V168" s="461"/>
      <c r="W168" s="461"/>
    </row>
    <row r="169">
      <c r="A169" s="461"/>
      <c r="B169" s="461"/>
      <c r="C169" s="461"/>
      <c r="D169" s="461"/>
      <c r="E169" s="461"/>
      <c r="F169" s="461"/>
      <c r="G169" s="461"/>
      <c r="H169" s="461"/>
      <c r="I169" s="461"/>
      <c r="J169" s="461"/>
      <c r="K169" s="461"/>
      <c r="L169" s="461"/>
      <c r="M169" s="461"/>
      <c r="N169" s="461"/>
      <c r="O169" s="461"/>
      <c r="P169" s="461"/>
      <c r="Q169" s="461"/>
      <c r="R169" s="461"/>
      <c r="S169" s="461"/>
      <c r="T169" s="461"/>
      <c r="U169" s="461"/>
      <c r="V169" s="461"/>
      <c r="W169" s="461"/>
    </row>
    <row r="170">
      <c r="A170" s="461"/>
      <c r="B170" s="461"/>
      <c r="C170" s="461"/>
      <c r="D170" s="461"/>
      <c r="E170" s="461"/>
      <c r="F170" s="461"/>
      <c r="G170" s="461"/>
      <c r="H170" s="461"/>
      <c r="I170" s="461"/>
      <c r="J170" s="461"/>
      <c r="K170" s="461"/>
      <c r="L170" s="461"/>
      <c r="M170" s="461"/>
      <c r="N170" s="461"/>
      <c r="O170" s="461"/>
      <c r="P170" s="461"/>
      <c r="Q170" s="461"/>
      <c r="R170" s="461"/>
      <c r="S170" s="461"/>
      <c r="T170" s="461"/>
      <c r="U170" s="461"/>
      <c r="V170" s="461"/>
      <c r="W170" s="461"/>
    </row>
    <row r="171">
      <c r="A171" s="461"/>
      <c r="B171" s="461"/>
      <c r="C171" s="461"/>
      <c r="D171" s="461"/>
      <c r="E171" s="461"/>
      <c r="F171" s="461"/>
      <c r="G171" s="461"/>
      <c r="H171" s="461"/>
      <c r="I171" s="461"/>
      <c r="J171" s="461"/>
      <c r="K171" s="461"/>
      <c r="L171" s="461"/>
      <c r="M171" s="461"/>
      <c r="N171" s="461"/>
      <c r="O171" s="461"/>
      <c r="P171" s="461"/>
      <c r="Q171" s="461"/>
      <c r="R171" s="461"/>
      <c r="S171" s="461"/>
      <c r="T171" s="461"/>
      <c r="U171" s="461"/>
      <c r="V171" s="461"/>
      <c r="W171" s="461"/>
    </row>
    <row r="172">
      <c r="A172" s="461"/>
      <c r="B172" s="461"/>
      <c r="C172" s="461"/>
      <c r="D172" s="461"/>
      <c r="E172" s="461"/>
      <c r="F172" s="461"/>
      <c r="G172" s="461"/>
      <c r="H172" s="461"/>
      <c r="I172" s="461"/>
      <c r="J172" s="461"/>
      <c r="K172" s="461"/>
      <c r="L172" s="461"/>
      <c r="M172" s="461"/>
      <c r="N172" s="461"/>
      <c r="O172" s="461"/>
      <c r="P172" s="461"/>
      <c r="Q172" s="461"/>
      <c r="R172" s="461"/>
      <c r="S172" s="461"/>
      <c r="T172" s="461"/>
      <c r="U172" s="461"/>
      <c r="V172" s="461"/>
      <c r="W172" s="461"/>
    </row>
    <row r="173">
      <c r="A173" s="461"/>
      <c r="B173" s="461"/>
      <c r="C173" s="461"/>
      <c r="D173" s="461"/>
      <c r="E173" s="461"/>
      <c r="F173" s="461"/>
      <c r="G173" s="461"/>
      <c r="H173" s="461"/>
      <c r="I173" s="461"/>
      <c r="J173" s="461"/>
      <c r="K173" s="461"/>
      <c r="L173" s="461"/>
      <c r="M173" s="461"/>
      <c r="N173" s="461"/>
      <c r="O173" s="461"/>
      <c r="P173" s="461"/>
      <c r="Q173" s="461"/>
      <c r="R173" s="461"/>
      <c r="S173" s="461"/>
      <c r="T173" s="461"/>
      <c r="U173" s="461"/>
      <c r="V173" s="461"/>
      <c r="W173" s="461"/>
    </row>
    <row r="174">
      <c r="A174" s="461"/>
      <c r="B174" s="461"/>
      <c r="C174" s="461"/>
      <c r="D174" s="461"/>
      <c r="E174" s="461"/>
      <c r="F174" s="461"/>
      <c r="G174" s="461"/>
      <c r="H174" s="461"/>
      <c r="I174" s="461"/>
      <c r="J174" s="461"/>
      <c r="K174" s="461"/>
      <c r="L174" s="461"/>
      <c r="M174" s="461"/>
      <c r="N174" s="461"/>
      <c r="O174" s="461"/>
      <c r="P174" s="461"/>
      <c r="Q174" s="461"/>
      <c r="R174" s="461"/>
      <c r="S174" s="461"/>
      <c r="T174" s="461"/>
      <c r="U174" s="461"/>
      <c r="V174" s="461"/>
      <c r="W174" s="461"/>
    </row>
    <row r="175">
      <c r="A175" s="461"/>
      <c r="B175" s="461"/>
      <c r="C175" s="461"/>
      <c r="D175" s="461"/>
      <c r="E175" s="461"/>
      <c r="F175" s="461"/>
      <c r="G175" s="461"/>
      <c r="H175" s="461"/>
      <c r="I175" s="461"/>
      <c r="J175" s="461"/>
      <c r="K175" s="461"/>
      <c r="L175" s="461"/>
      <c r="M175" s="461"/>
      <c r="N175" s="461"/>
      <c r="O175" s="461"/>
      <c r="P175" s="461"/>
      <c r="Q175" s="461"/>
      <c r="R175" s="461"/>
      <c r="S175" s="461"/>
      <c r="T175" s="461"/>
      <c r="U175" s="461"/>
      <c r="V175" s="461"/>
      <c r="W175" s="461"/>
    </row>
    <row r="176">
      <c r="A176" s="461"/>
      <c r="B176" s="461"/>
      <c r="C176" s="461"/>
      <c r="D176" s="461"/>
      <c r="E176" s="461"/>
      <c r="F176" s="461"/>
      <c r="G176" s="461"/>
      <c r="H176" s="461"/>
      <c r="I176" s="461"/>
      <c r="J176" s="461"/>
      <c r="K176" s="461"/>
      <c r="L176" s="461"/>
      <c r="M176" s="461"/>
      <c r="N176" s="461"/>
      <c r="O176" s="461"/>
      <c r="P176" s="461"/>
      <c r="Q176" s="461"/>
      <c r="R176" s="461"/>
      <c r="S176" s="461"/>
      <c r="T176" s="461"/>
      <c r="U176" s="461"/>
      <c r="V176" s="461"/>
      <c r="W176" s="461"/>
    </row>
    <row r="177">
      <c r="A177" s="461"/>
      <c r="B177" s="461"/>
      <c r="C177" s="461"/>
      <c r="D177" s="461"/>
      <c r="E177" s="461"/>
      <c r="F177" s="461"/>
      <c r="G177" s="461"/>
      <c r="H177" s="461"/>
      <c r="I177" s="461"/>
      <c r="J177" s="461"/>
      <c r="K177" s="461"/>
      <c r="L177" s="461"/>
      <c r="M177" s="461"/>
      <c r="N177" s="461"/>
      <c r="O177" s="461"/>
      <c r="P177" s="461"/>
      <c r="Q177" s="461"/>
      <c r="R177" s="461"/>
      <c r="S177" s="461"/>
      <c r="T177" s="461"/>
      <c r="U177" s="461"/>
      <c r="V177" s="461"/>
      <c r="W177" s="461"/>
    </row>
    <row r="178">
      <c r="A178" s="461"/>
      <c r="B178" s="461"/>
      <c r="C178" s="461"/>
      <c r="D178" s="461"/>
      <c r="E178" s="461"/>
      <c r="F178" s="461"/>
      <c r="G178" s="461"/>
      <c r="H178" s="461"/>
      <c r="I178" s="461"/>
      <c r="J178" s="461"/>
      <c r="K178" s="461"/>
      <c r="L178" s="461"/>
      <c r="M178" s="461"/>
      <c r="N178" s="461"/>
      <c r="O178" s="461"/>
      <c r="P178" s="461"/>
      <c r="Q178" s="461"/>
      <c r="R178" s="461"/>
      <c r="S178" s="461"/>
      <c r="T178" s="461"/>
      <c r="U178" s="461"/>
      <c r="V178" s="461"/>
      <c r="W178" s="461"/>
    </row>
    <row r="179">
      <c r="A179" s="461"/>
      <c r="B179" s="461"/>
      <c r="C179" s="461"/>
      <c r="D179" s="461"/>
      <c r="E179" s="461"/>
      <c r="F179" s="461"/>
      <c r="G179" s="461"/>
      <c r="H179" s="461"/>
      <c r="I179" s="461"/>
      <c r="J179" s="461"/>
      <c r="K179" s="461"/>
      <c r="L179" s="461"/>
      <c r="M179" s="461"/>
      <c r="N179" s="461"/>
      <c r="O179" s="461"/>
      <c r="P179" s="461"/>
      <c r="Q179" s="461"/>
      <c r="R179" s="461"/>
      <c r="S179" s="461"/>
      <c r="T179" s="461"/>
      <c r="U179" s="461"/>
      <c r="V179" s="461"/>
      <c r="W179" s="461"/>
    </row>
    <row r="180">
      <c r="A180" s="461"/>
      <c r="B180" s="461"/>
      <c r="C180" s="461"/>
      <c r="D180" s="461"/>
      <c r="E180" s="461"/>
      <c r="F180" s="461"/>
      <c r="G180" s="461"/>
      <c r="H180" s="461"/>
      <c r="I180" s="461"/>
      <c r="J180" s="461"/>
      <c r="K180" s="461"/>
      <c r="L180" s="461"/>
      <c r="M180" s="461"/>
      <c r="N180" s="461"/>
      <c r="O180" s="461"/>
      <c r="P180" s="461"/>
      <c r="Q180" s="461"/>
      <c r="R180" s="461"/>
      <c r="S180" s="461"/>
      <c r="T180" s="461"/>
      <c r="U180" s="461"/>
      <c r="V180" s="461"/>
      <c r="W180" s="461"/>
    </row>
    <row r="181">
      <c r="A181" s="461"/>
      <c r="B181" s="461"/>
      <c r="C181" s="461"/>
      <c r="D181" s="461"/>
      <c r="E181" s="461"/>
      <c r="F181" s="461"/>
      <c r="G181" s="461"/>
      <c r="H181" s="461"/>
      <c r="I181" s="461"/>
      <c r="J181" s="461"/>
      <c r="K181" s="461"/>
      <c r="L181" s="461"/>
      <c r="M181" s="461"/>
      <c r="N181" s="461"/>
      <c r="O181" s="461"/>
      <c r="P181" s="461"/>
      <c r="Q181" s="461"/>
      <c r="R181" s="461"/>
      <c r="S181" s="461"/>
      <c r="T181" s="461"/>
      <c r="U181" s="461"/>
      <c r="V181" s="461"/>
      <c r="W181" s="461"/>
    </row>
    <row r="182">
      <c r="A182" s="461"/>
      <c r="B182" s="461"/>
      <c r="C182" s="461"/>
      <c r="D182" s="461"/>
      <c r="E182" s="461"/>
      <c r="F182" s="461"/>
      <c r="G182" s="461"/>
      <c r="H182" s="461"/>
      <c r="I182" s="461"/>
      <c r="J182" s="461"/>
      <c r="K182" s="461"/>
      <c r="L182" s="461"/>
      <c r="M182" s="461"/>
      <c r="N182" s="461"/>
      <c r="O182" s="461"/>
      <c r="P182" s="461"/>
      <c r="Q182" s="461"/>
      <c r="R182" s="461"/>
      <c r="S182" s="461"/>
      <c r="T182" s="461"/>
      <c r="U182" s="461"/>
      <c r="V182" s="461"/>
      <c r="W182" s="461"/>
    </row>
    <row r="183">
      <c r="A183" s="461"/>
      <c r="B183" s="461"/>
      <c r="C183" s="461"/>
      <c r="D183" s="461"/>
      <c r="E183" s="461"/>
      <c r="F183" s="461"/>
      <c r="G183" s="461"/>
      <c r="H183" s="461"/>
      <c r="I183" s="461"/>
      <c r="J183" s="461"/>
      <c r="K183" s="461"/>
      <c r="L183" s="461"/>
      <c r="M183" s="461"/>
      <c r="N183" s="461"/>
      <c r="O183" s="461"/>
      <c r="P183" s="461"/>
      <c r="Q183" s="461"/>
      <c r="R183" s="461"/>
      <c r="S183" s="461"/>
      <c r="T183" s="461"/>
      <c r="U183" s="461"/>
      <c r="V183" s="461"/>
      <c r="W183" s="461"/>
    </row>
    <row r="184">
      <c r="A184" s="461"/>
      <c r="B184" s="461"/>
      <c r="C184" s="461"/>
      <c r="D184" s="461"/>
      <c r="E184" s="461"/>
      <c r="F184" s="461"/>
      <c r="G184" s="461"/>
      <c r="H184" s="461"/>
      <c r="I184" s="461"/>
      <c r="J184" s="461"/>
      <c r="K184" s="461"/>
      <c r="L184" s="461"/>
      <c r="M184" s="461"/>
      <c r="N184" s="461"/>
      <c r="O184" s="461"/>
      <c r="P184" s="461"/>
      <c r="Q184" s="461"/>
      <c r="R184" s="461"/>
      <c r="S184" s="461"/>
      <c r="T184" s="461"/>
      <c r="U184" s="461"/>
      <c r="V184" s="461"/>
      <c r="W184" s="461"/>
    </row>
    <row r="185">
      <c r="A185" s="461"/>
      <c r="B185" s="461"/>
      <c r="C185" s="461"/>
      <c r="D185" s="461"/>
      <c r="E185" s="461"/>
      <c r="F185" s="461"/>
      <c r="G185" s="461"/>
      <c r="H185" s="461"/>
      <c r="I185" s="461"/>
      <c r="J185" s="461"/>
      <c r="K185" s="461"/>
      <c r="L185" s="461"/>
      <c r="M185" s="461"/>
      <c r="N185" s="461"/>
      <c r="O185" s="461"/>
      <c r="P185" s="461"/>
      <c r="Q185" s="461"/>
      <c r="R185" s="461"/>
      <c r="S185" s="461"/>
      <c r="T185" s="461"/>
      <c r="U185" s="461"/>
      <c r="V185" s="461"/>
      <c r="W185" s="461"/>
    </row>
    <row r="186">
      <c r="A186" s="461"/>
      <c r="B186" s="461"/>
      <c r="C186" s="461"/>
      <c r="D186" s="461"/>
      <c r="E186" s="461"/>
      <c r="F186" s="461"/>
      <c r="G186" s="461"/>
      <c r="H186" s="461"/>
      <c r="I186" s="461"/>
      <c r="J186" s="461"/>
      <c r="K186" s="461"/>
      <c r="L186" s="461"/>
      <c r="M186" s="461"/>
      <c r="N186" s="461"/>
      <c r="O186" s="461"/>
      <c r="P186" s="461"/>
      <c r="Q186" s="461"/>
      <c r="R186" s="461"/>
      <c r="S186" s="461"/>
      <c r="T186" s="461"/>
      <c r="U186" s="461"/>
      <c r="V186" s="461"/>
      <c r="W186" s="461"/>
    </row>
    <row r="187">
      <c r="A187" s="461"/>
      <c r="B187" s="461"/>
      <c r="C187" s="461"/>
      <c r="D187" s="461"/>
      <c r="E187" s="461"/>
      <c r="F187" s="461"/>
      <c r="G187" s="461"/>
      <c r="H187" s="461"/>
      <c r="I187" s="461"/>
      <c r="J187" s="461"/>
      <c r="K187" s="461"/>
      <c r="L187" s="461"/>
      <c r="M187" s="461"/>
      <c r="N187" s="461"/>
      <c r="O187" s="461"/>
      <c r="P187" s="461"/>
      <c r="Q187" s="461"/>
      <c r="R187" s="461"/>
      <c r="S187" s="461"/>
      <c r="T187" s="461"/>
      <c r="U187" s="461"/>
      <c r="V187" s="461"/>
      <c r="W187" s="461"/>
    </row>
    <row r="188">
      <c r="A188" s="461"/>
      <c r="B188" s="461"/>
      <c r="C188" s="461"/>
      <c r="D188" s="461"/>
      <c r="E188" s="461"/>
      <c r="F188" s="461"/>
      <c r="G188" s="461"/>
      <c r="H188" s="461"/>
      <c r="I188" s="461"/>
      <c r="J188" s="461"/>
      <c r="K188" s="461"/>
      <c r="L188" s="461"/>
      <c r="M188" s="461"/>
      <c r="N188" s="461"/>
      <c r="O188" s="461"/>
      <c r="P188" s="461"/>
      <c r="Q188" s="461"/>
      <c r="R188" s="461"/>
      <c r="S188" s="461"/>
      <c r="T188" s="461"/>
      <c r="U188" s="461"/>
      <c r="V188" s="461"/>
      <c r="W188" s="461"/>
    </row>
    <row r="189">
      <c r="A189" s="461"/>
      <c r="B189" s="461"/>
      <c r="C189" s="461"/>
      <c r="D189" s="461"/>
      <c r="E189" s="461"/>
      <c r="F189" s="461"/>
      <c r="G189" s="461"/>
      <c r="H189" s="461"/>
      <c r="I189" s="461"/>
      <c r="J189" s="461"/>
      <c r="K189" s="461"/>
      <c r="L189" s="461"/>
      <c r="M189" s="461"/>
      <c r="N189" s="461"/>
      <c r="O189" s="461"/>
      <c r="P189" s="461"/>
      <c r="Q189" s="461"/>
      <c r="R189" s="461"/>
      <c r="S189" s="461"/>
      <c r="T189" s="461"/>
      <c r="U189" s="461"/>
      <c r="V189" s="461"/>
      <c r="W189" s="461"/>
    </row>
    <row r="190">
      <c r="A190" s="461"/>
      <c r="B190" s="461"/>
      <c r="C190" s="461"/>
      <c r="D190" s="461"/>
      <c r="E190" s="461"/>
      <c r="F190" s="461"/>
      <c r="G190" s="461"/>
      <c r="H190" s="461"/>
      <c r="I190" s="461"/>
      <c r="J190" s="461"/>
      <c r="K190" s="461"/>
      <c r="L190" s="461"/>
      <c r="M190" s="461"/>
      <c r="N190" s="461"/>
      <c r="O190" s="461"/>
      <c r="P190" s="461"/>
      <c r="Q190" s="461"/>
      <c r="R190" s="461"/>
      <c r="S190" s="461"/>
      <c r="T190" s="461"/>
      <c r="U190" s="461"/>
      <c r="V190" s="461"/>
      <c r="W190" s="461"/>
    </row>
    <row r="191">
      <c r="A191" s="461"/>
      <c r="B191" s="461"/>
      <c r="C191" s="461"/>
      <c r="D191" s="461"/>
      <c r="E191" s="461"/>
      <c r="F191" s="461"/>
      <c r="G191" s="461"/>
      <c r="H191" s="461"/>
      <c r="I191" s="461"/>
      <c r="J191" s="461"/>
      <c r="K191" s="461"/>
      <c r="L191" s="461"/>
      <c r="M191" s="461"/>
      <c r="N191" s="461"/>
      <c r="O191" s="461"/>
      <c r="P191" s="461"/>
      <c r="Q191" s="461"/>
      <c r="R191" s="461"/>
      <c r="S191" s="461"/>
      <c r="T191" s="461"/>
      <c r="U191" s="461"/>
      <c r="V191" s="461"/>
      <c r="W191" s="461"/>
    </row>
    <row r="192">
      <c r="A192" s="461"/>
      <c r="B192" s="461"/>
      <c r="C192" s="461"/>
      <c r="D192" s="461"/>
      <c r="E192" s="461"/>
      <c r="F192" s="461"/>
      <c r="G192" s="461"/>
      <c r="H192" s="461"/>
      <c r="I192" s="461"/>
      <c r="J192" s="461"/>
      <c r="K192" s="461"/>
      <c r="L192" s="461"/>
      <c r="M192" s="461"/>
      <c r="N192" s="461"/>
      <c r="O192" s="461"/>
      <c r="P192" s="461"/>
      <c r="Q192" s="461"/>
      <c r="R192" s="461"/>
      <c r="S192" s="461"/>
      <c r="T192" s="461"/>
      <c r="U192" s="461"/>
      <c r="V192" s="461"/>
      <c r="W192" s="461"/>
    </row>
    <row r="193">
      <c r="A193" s="461"/>
      <c r="B193" s="461"/>
      <c r="C193" s="461"/>
      <c r="D193" s="461"/>
      <c r="E193" s="461"/>
      <c r="F193" s="461"/>
      <c r="G193" s="461"/>
      <c r="H193" s="461"/>
      <c r="I193" s="461"/>
      <c r="J193" s="461"/>
      <c r="K193" s="461"/>
      <c r="L193" s="461"/>
      <c r="M193" s="461"/>
      <c r="N193" s="461"/>
      <c r="O193" s="461"/>
      <c r="P193" s="461"/>
      <c r="Q193" s="461"/>
      <c r="R193" s="461"/>
      <c r="S193" s="461"/>
      <c r="T193" s="461"/>
      <c r="U193" s="461"/>
      <c r="V193" s="461"/>
      <c r="W193" s="461"/>
    </row>
    <row r="194">
      <c r="A194" s="461"/>
      <c r="B194" s="461"/>
      <c r="C194" s="461"/>
      <c r="D194" s="461"/>
      <c r="E194" s="461"/>
      <c r="F194" s="461"/>
      <c r="G194" s="461"/>
      <c r="H194" s="461"/>
      <c r="I194" s="461"/>
      <c r="J194" s="461"/>
      <c r="K194" s="461"/>
      <c r="L194" s="461"/>
      <c r="M194" s="461"/>
      <c r="N194" s="461"/>
      <c r="O194" s="461"/>
      <c r="P194" s="461"/>
      <c r="Q194" s="461"/>
      <c r="R194" s="461"/>
      <c r="S194" s="461"/>
      <c r="T194" s="461"/>
      <c r="U194" s="461"/>
      <c r="V194" s="461"/>
      <c r="W194" s="461"/>
    </row>
    <row r="195">
      <c r="A195" s="461"/>
      <c r="B195" s="461"/>
      <c r="C195" s="461"/>
      <c r="D195" s="461"/>
      <c r="E195" s="461"/>
      <c r="F195" s="461"/>
      <c r="G195" s="461"/>
      <c r="H195" s="461"/>
      <c r="I195" s="461"/>
      <c r="J195" s="461"/>
      <c r="K195" s="461"/>
      <c r="L195" s="461"/>
      <c r="M195" s="461"/>
      <c r="N195" s="461"/>
      <c r="O195" s="461"/>
      <c r="P195" s="461"/>
      <c r="Q195" s="461"/>
      <c r="R195" s="461"/>
      <c r="S195" s="461"/>
      <c r="T195" s="461"/>
      <c r="U195" s="461"/>
      <c r="V195" s="461"/>
      <c r="W195" s="461"/>
    </row>
    <row r="196">
      <c r="A196" s="461"/>
      <c r="B196" s="461"/>
      <c r="C196" s="461"/>
      <c r="D196" s="461"/>
      <c r="E196" s="461"/>
      <c r="F196" s="461"/>
      <c r="G196" s="461"/>
      <c r="H196" s="461"/>
      <c r="I196" s="461"/>
      <c r="J196" s="461"/>
      <c r="K196" s="461"/>
      <c r="L196" s="461"/>
      <c r="M196" s="461"/>
      <c r="N196" s="461"/>
      <c r="O196" s="461"/>
      <c r="P196" s="461"/>
      <c r="Q196" s="461"/>
      <c r="R196" s="461"/>
      <c r="S196" s="461"/>
      <c r="T196" s="461"/>
      <c r="U196" s="461"/>
      <c r="V196" s="461"/>
      <c r="W196" s="461"/>
    </row>
    <row r="197">
      <c r="A197" s="461"/>
      <c r="B197" s="461"/>
      <c r="C197" s="461"/>
      <c r="D197" s="461"/>
      <c r="E197" s="461"/>
      <c r="F197" s="461"/>
      <c r="G197" s="461"/>
      <c r="H197" s="461"/>
      <c r="I197" s="461"/>
      <c r="J197" s="461"/>
      <c r="K197" s="461"/>
      <c r="L197" s="461"/>
      <c r="M197" s="461"/>
      <c r="N197" s="461"/>
      <c r="O197" s="461"/>
      <c r="P197" s="461"/>
      <c r="Q197" s="461"/>
      <c r="R197" s="461"/>
      <c r="S197" s="461"/>
      <c r="T197" s="461"/>
      <c r="U197" s="461"/>
      <c r="V197" s="461"/>
      <c r="W197" s="461"/>
    </row>
    <row r="198">
      <c r="A198" s="461"/>
      <c r="B198" s="461"/>
      <c r="C198" s="461"/>
      <c r="D198" s="461"/>
      <c r="E198" s="461"/>
      <c r="F198" s="461"/>
      <c r="G198" s="461"/>
      <c r="H198" s="461"/>
      <c r="I198" s="461"/>
      <c r="J198" s="461"/>
      <c r="K198" s="461"/>
      <c r="L198" s="461"/>
      <c r="M198" s="461"/>
      <c r="N198" s="461"/>
      <c r="O198" s="461"/>
      <c r="P198" s="461"/>
      <c r="Q198" s="461"/>
      <c r="R198" s="461"/>
      <c r="S198" s="461"/>
      <c r="T198" s="461"/>
      <c r="U198" s="461"/>
      <c r="V198" s="461"/>
      <c r="W198" s="461"/>
    </row>
    <row r="199">
      <c r="A199" s="461"/>
      <c r="B199" s="461"/>
      <c r="C199" s="461"/>
      <c r="D199" s="461"/>
      <c r="E199" s="461"/>
      <c r="F199" s="461"/>
      <c r="G199" s="461"/>
      <c r="H199" s="461"/>
      <c r="I199" s="461"/>
      <c r="J199" s="461"/>
      <c r="K199" s="461"/>
      <c r="L199" s="461"/>
      <c r="M199" s="461"/>
      <c r="N199" s="461"/>
      <c r="O199" s="461"/>
      <c r="P199" s="461"/>
      <c r="Q199" s="461"/>
      <c r="R199" s="461"/>
      <c r="S199" s="461"/>
      <c r="T199" s="461"/>
      <c r="U199" s="461"/>
      <c r="V199" s="461"/>
      <c r="W199" s="461"/>
    </row>
    <row r="200">
      <c r="A200" s="461"/>
      <c r="B200" s="461"/>
      <c r="C200" s="461"/>
      <c r="D200" s="461"/>
      <c r="E200" s="461"/>
      <c r="F200" s="461"/>
      <c r="G200" s="461"/>
      <c r="H200" s="461"/>
      <c r="I200" s="461"/>
      <c r="J200" s="461"/>
      <c r="K200" s="461"/>
      <c r="L200" s="461"/>
      <c r="M200" s="461"/>
      <c r="N200" s="461"/>
      <c r="O200" s="461"/>
      <c r="P200" s="461"/>
      <c r="Q200" s="461"/>
      <c r="R200" s="461"/>
      <c r="S200" s="461"/>
      <c r="T200" s="461"/>
      <c r="U200" s="461"/>
      <c r="V200" s="461"/>
      <c r="W200" s="461"/>
    </row>
    <row r="201">
      <c r="A201" s="461"/>
      <c r="B201" s="461"/>
      <c r="C201" s="461"/>
      <c r="D201" s="461"/>
      <c r="E201" s="461"/>
      <c r="F201" s="461"/>
      <c r="G201" s="461"/>
      <c r="H201" s="461"/>
      <c r="I201" s="461"/>
      <c r="J201" s="461"/>
      <c r="K201" s="461"/>
      <c r="L201" s="461"/>
      <c r="M201" s="461"/>
      <c r="N201" s="461"/>
      <c r="O201" s="461"/>
      <c r="P201" s="461"/>
      <c r="Q201" s="461"/>
      <c r="R201" s="461"/>
      <c r="S201" s="461"/>
      <c r="T201" s="461"/>
      <c r="U201" s="461"/>
      <c r="V201" s="461"/>
      <c r="W201" s="461"/>
    </row>
    <row r="202">
      <c r="A202" s="461"/>
      <c r="B202" s="461"/>
      <c r="C202" s="461"/>
      <c r="D202" s="461"/>
      <c r="E202" s="461"/>
      <c r="F202" s="461"/>
      <c r="G202" s="461"/>
      <c r="H202" s="461"/>
      <c r="I202" s="461"/>
      <c r="J202" s="461"/>
      <c r="K202" s="461"/>
      <c r="L202" s="461"/>
      <c r="M202" s="461"/>
      <c r="N202" s="461"/>
      <c r="O202" s="461"/>
      <c r="P202" s="461"/>
      <c r="Q202" s="461"/>
      <c r="R202" s="461"/>
      <c r="S202" s="461"/>
      <c r="T202" s="461"/>
      <c r="U202" s="461"/>
      <c r="V202" s="461"/>
      <c r="W202" s="461"/>
    </row>
    <row r="203">
      <c r="A203" s="461"/>
      <c r="B203" s="461"/>
      <c r="C203" s="461"/>
      <c r="D203" s="461"/>
      <c r="E203" s="461"/>
      <c r="F203" s="461"/>
      <c r="G203" s="461"/>
      <c r="H203" s="461"/>
      <c r="I203" s="461"/>
      <c r="J203" s="461"/>
      <c r="K203" s="461"/>
      <c r="L203" s="461"/>
      <c r="M203" s="461"/>
      <c r="N203" s="461"/>
      <c r="O203" s="461"/>
      <c r="P203" s="461"/>
      <c r="Q203" s="461"/>
      <c r="R203" s="461"/>
      <c r="S203" s="461"/>
      <c r="T203" s="461"/>
      <c r="U203" s="461"/>
      <c r="V203" s="461"/>
      <c r="W203" s="461"/>
    </row>
    <row r="204">
      <c r="A204" s="461"/>
      <c r="B204" s="461"/>
      <c r="C204" s="461"/>
      <c r="D204" s="461"/>
      <c r="E204" s="461"/>
      <c r="F204" s="461"/>
      <c r="G204" s="461"/>
      <c r="H204" s="461"/>
      <c r="I204" s="461"/>
      <c r="J204" s="461"/>
      <c r="K204" s="461"/>
      <c r="L204" s="461"/>
      <c r="M204" s="461"/>
      <c r="N204" s="461"/>
      <c r="O204" s="461"/>
      <c r="P204" s="461"/>
      <c r="Q204" s="461"/>
      <c r="R204" s="461"/>
      <c r="S204" s="461"/>
      <c r="T204" s="461"/>
      <c r="U204" s="461"/>
      <c r="V204" s="461"/>
      <c r="W204" s="461"/>
    </row>
    <row r="205">
      <c r="A205" s="461"/>
      <c r="B205" s="461"/>
      <c r="C205" s="461"/>
      <c r="D205" s="461"/>
      <c r="E205" s="461"/>
      <c r="F205" s="461"/>
      <c r="G205" s="461"/>
      <c r="H205" s="461"/>
      <c r="I205" s="461"/>
      <c r="J205" s="461"/>
      <c r="K205" s="461"/>
      <c r="L205" s="461"/>
      <c r="M205" s="461"/>
      <c r="N205" s="461"/>
      <c r="O205" s="461"/>
      <c r="P205" s="461"/>
      <c r="Q205" s="461"/>
      <c r="R205" s="461"/>
      <c r="S205" s="461"/>
      <c r="T205" s="461"/>
      <c r="U205" s="461"/>
      <c r="V205" s="461"/>
      <c r="W205" s="461"/>
    </row>
    <row r="206">
      <c r="A206" s="461"/>
      <c r="B206" s="461"/>
      <c r="C206" s="461"/>
      <c r="D206" s="461"/>
      <c r="E206" s="461"/>
      <c r="F206" s="461"/>
      <c r="G206" s="461"/>
      <c r="H206" s="461"/>
      <c r="I206" s="461"/>
      <c r="J206" s="461"/>
      <c r="K206" s="461"/>
      <c r="L206" s="461"/>
      <c r="M206" s="461"/>
      <c r="N206" s="461"/>
      <c r="O206" s="461"/>
      <c r="P206" s="461"/>
      <c r="Q206" s="461"/>
      <c r="R206" s="461"/>
      <c r="S206" s="461"/>
      <c r="T206" s="461"/>
      <c r="U206" s="461"/>
      <c r="V206" s="461"/>
      <c r="W206" s="461"/>
    </row>
    <row r="207">
      <c r="A207" s="461"/>
      <c r="B207" s="461"/>
      <c r="C207" s="461"/>
      <c r="D207" s="461"/>
      <c r="E207" s="461"/>
      <c r="F207" s="461"/>
      <c r="G207" s="461"/>
      <c r="H207" s="461"/>
      <c r="I207" s="461"/>
      <c r="J207" s="461"/>
      <c r="K207" s="461"/>
      <c r="L207" s="461"/>
      <c r="M207" s="461"/>
      <c r="N207" s="461"/>
      <c r="O207" s="461"/>
      <c r="P207" s="461"/>
      <c r="Q207" s="461"/>
      <c r="R207" s="461"/>
      <c r="S207" s="461"/>
      <c r="T207" s="461"/>
      <c r="U207" s="461"/>
      <c r="V207" s="461"/>
      <c r="W207" s="461"/>
    </row>
    <row r="208">
      <c r="A208" s="461"/>
      <c r="B208" s="461"/>
      <c r="C208" s="461"/>
      <c r="D208" s="461"/>
      <c r="E208" s="461"/>
      <c r="F208" s="461"/>
      <c r="G208" s="461"/>
      <c r="H208" s="461"/>
      <c r="I208" s="461"/>
      <c r="J208" s="461"/>
      <c r="K208" s="461"/>
      <c r="L208" s="461"/>
      <c r="M208" s="461"/>
      <c r="N208" s="461"/>
      <c r="O208" s="461"/>
      <c r="P208" s="461"/>
      <c r="Q208" s="461"/>
      <c r="R208" s="461"/>
      <c r="S208" s="461"/>
      <c r="T208" s="461"/>
      <c r="U208" s="461"/>
      <c r="V208" s="461"/>
      <c r="W208" s="461"/>
    </row>
    <row r="209">
      <c r="A209" s="461"/>
      <c r="B209" s="461"/>
      <c r="C209" s="461"/>
      <c r="D209" s="461"/>
      <c r="E209" s="461"/>
      <c r="F209" s="461"/>
      <c r="G209" s="461"/>
      <c r="H209" s="461"/>
      <c r="I209" s="461"/>
      <c r="J209" s="461"/>
      <c r="K209" s="461"/>
      <c r="L209" s="461"/>
      <c r="M209" s="461"/>
      <c r="N209" s="461"/>
      <c r="O209" s="461"/>
      <c r="P209" s="461"/>
      <c r="Q209" s="461"/>
      <c r="R209" s="461"/>
      <c r="S209" s="461"/>
      <c r="T209" s="461"/>
      <c r="U209" s="461"/>
      <c r="V209" s="461"/>
      <c r="W209" s="461"/>
    </row>
    <row r="210">
      <c r="A210" s="461"/>
      <c r="B210" s="461"/>
      <c r="C210" s="461"/>
      <c r="D210" s="461"/>
      <c r="E210" s="461"/>
      <c r="F210" s="461"/>
      <c r="G210" s="461"/>
      <c r="H210" s="461"/>
      <c r="I210" s="461"/>
      <c r="J210" s="461"/>
      <c r="K210" s="461"/>
      <c r="L210" s="461"/>
      <c r="M210" s="461"/>
      <c r="N210" s="461"/>
      <c r="O210" s="461"/>
      <c r="P210" s="461"/>
      <c r="Q210" s="461"/>
      <c r="R210" s="461"/>
      <c r="S210" s="461"/>
      <c r="T210" s="461"/>
      <c r="U210" s="461"/>
      <c r="V210" s="461"/>
      <c r="W210" s="461"/>
    </row>
    <row r="211">
      <c r="A211" s="461"/>
      <c r="B211" s="461"/>
      <c r="C211" s="461"/>
      <c r="D211" s="461"/>
      <c r="E211" s="461"/>
      <c r="F211" s="461"/>
      <c r="G211" s="461"/>
      <c r="H211" s="461"/>
      <c r="I211" s="461"/>
      <c r="J211" s="461"/>
      <c r="K211" s="461"/>
      <c r="L211" s="461"/>
      <c r="M211" s="461"/>
      <c r="N211" s="461"/>
      <c r="O211" s="461"/>
      <c r="P211" s="461"/>
      <c r="Q211" s="461"/>
      <c r="R211" s="461"/>
      <c r="S211" s="461"/>
      <c r="T211" s="461"/>
      <c r="U211" s="461"/>
      <c r="V211" s="461"/>
      <c r="W211" s="461"/>
    </row>
    <row r="212">
      <c r="A212" s="461"/>
      <c r="B212" s="461"/>
      <c r="C212" s="461"/>
      <c r="D212" s="461"/>
      <c r="E212" s="461"/>
      <c r="F212" s="461"/>
      <c r="G212" s="461"/>
      <c r="H212" s="461"/>
      <c r="I212" s="461"/>
      <c r="J212" s="461"/>
      <c r="K212" s="461"/>
      <c r="L212" s="461"/>
      <c r="M212" s="461"/>
      <c r="N212" s="461"/>
      <c r="O212" s="461"/>
      <c r="P212" s="461"/>
      <c r="Q212" s="461"/>
      <c r="R212" s="461"/>
      <c r="S212" s="461"/>
      <c r="T212" s="461"/>
      <c r="U212" s="461"/>
      <c r="V212" s="461"/>
      <c r="W212" s="461"/>
    </row>
    <row r="213">
      <c r="A213" s="461"/>
      <c r="B213" s="461"/>
      <c r="C213" s="461"/>
      <c r="D213" s="461"/>
      <c r="E213" s="461"/>
      <c r="F213" s="461"/>
      <c r="G213" s="461"/>
      <c r="H213" s="461"/>
      <c r="I213" s="461"/>
      <c r="J213" s="461"/>
      <c r="K213" s="461"/>
      <c r="L213" s="461"/>
      <c r="M213" s="461"/>
      <c r="N213" s="461"/>
      <c r="O213" s="461"/>
      <c r="P213" s="461"/>
      <c r="Q213" s="461"/>
      <c r="R213" s="461"/>
      <c r="S213" s="461"/>
      <c r="T213" s="461"/>
      <c r="U213" s="461"/>
      <c r="V213" s="461"/>
      <c r="W213" s="461"/>
    </row>
    <row r="214">
      <c r="A214" s="461"/>
      <c r="B214" s="461"/>
      <c r="C214" s="461"/>
      <c r="D214" s="461"/>
      <c r="E214" s="461"/>
      <c r="F214" s="461"/>
      <c r="G214" s="461"/>
      <c r="H214" s="461"/>
      <c r="I214" s="461"/>
      <c r="J214" s="461"/>
      <c r="K214" s="461"/>
      <c r="L214" s="461"/>
      <c r="M214" s="461"/>
      <c r="N214" s="461"/>
      <c r="O214" s="461"/>
      <c r="P214" s="461"/>
      <c r="Q214" s="461"/>
      <c r="R214" s="461"/>
      <c r="S214" s="461"/>
      <c r="T214" s="461"/>
      <c r="U214" s="461"/>
      <c r="V214" s="461"/>
      <c r="W214" s="461"/>
    </row>
    <row r="215">
      <c r="A215" s="461"/>
      <c r="B215" s="461"/>
      <c r="C215" s="461"/>
      <c r="D215" s="461"/>
      <c r="E215" s="461"/>
      <c r="F215" s="461"/>
      <c r="G215" s="461"/>
      <c r="H215" s="461"/>
      <c r="I215" s="461"/>
      <c r="J215" s="461"/>
      <c r="K215" s="461"/>
      <c r="L215" s="461"/>
      <c r="M215" s="461"/>
      <c r="N215" s="461"/>
      <c r="O215" s="461"/>
      <c r="P215" s="461"/>
      <c r="Q215" s="461"/>
      <c r="R215" s="461"/>
      <c r="S215" s="461"/>
      <c r="T215" s="461"/>
      <c r="U215" s="461"/>
      <c r="V215" s="461"/>
      <c r="W215" s="461"/>
    </row>
    <row r="216">
      <c r="A216" s="461"/>
      <c r="B216" s="461"/>
      <c r="C216" s="461"/>
      <c r="D216" s="461"/>
      <c r="E216" s="461"/>
      <c r="F216" s="461"/>
      <c r="G216" s="461"/>
      <c r="H216" s="461"/>
      <c r="I216" s="461"/>
      <c r="J216" s="461"/>
      <c r="K216" s="461"/>
      <c r="L216" s="461"/>
      <c r="M216" s="461"/>
      <c r="N216" s="461"/>
      <c r="O216" s="461"/>
      <c r="P216" s="461"/>
      <c r="Q216" s="461"/>
      <c r="R216" s="461"/>
      <c r="S216" s="461"/>
      <c r="T216" s="461"/>
      <c r="U216" s="461"/>
      <c r="V216" s="461"/>
      <c r="W216" s="461"/>
    </row>
    <row r="217">
      <c r="A217" s="461"/>
      <c r="B217" s="461"/>
      <c r="C217" s="461"/>
      <c r="D217" s="461"/>
      <c r="E217" s="461"/>
      <c r="F217" s="461"/>
      <c r="G217" s="461"/>
      <c r="H217" s="461"/>
      <c r="I217" s="461"/>
      <c r="J217" s="461"/>
      <c r="K217" s="461"/>
      <c r="L217" s="461"/>
      <c r="M217" s="461"/>
      <c r="N217" s="461"/>
      <c r="O217" s="461"/>
      <c r="P217" s="461"/>
      <c r="Q217" s="461"/>
      <c r="R217" s="461"/>
      <c r="S217" s="461"/>
      <c r="T217" s="461"/>
      <c r="U217" s="461"/>
      <c r="V217" s="461"/>
      <c r="W217" s="461"/>
    </row>
    <row r="218">
      <c r="A218" s="461"/>
      <c r="B218" s="461"/>
      <c r="C218" s="461"/>
      <c r="D218" s="461"/>
      <c r="E218" s="461"/>
      <c r="F218" s="461"/>
      <c r="G218" s="461"/>
      <c r="H218" s="461"/>
      <c r="I218" s="461"/>
      <c r="J218" s="461"/>
      <c r="K218" s="461"/>
      <c r="L218" s="461"/>
      <c r="M218" s="461"/>
      <c r="N218" s="461"/>
      <c r="O218" s="461"/>
      <c r="P218" s="461"/>
      <c r="Q218" s="461"/>
      <c r="R218" s="461"/>
      <c r="S218" s="461"/>
      <c r="T218" s="461"/>
      <c r="U218" s="461"/>
      <c r="V218" s="461"/>
      <c r="W218" s="461"/>
    </row>
    <row r="219">
      <c r="A219" s="461"/>
      <c r="B219" s="461"/>
      <c r="C219" s="461"/>
      <c r="D219" s="461"/>
      <c r="E219" s="461"/>
      <c r="F219" s="461"/>
      <c r="G219" s="461"/>
      <c r="H219" s="461"/>
      <c r="I219" s="461"/>
      <c r="J219" s="461"/>
      <c r="K219" s="461"/>
      <c r="L219" s="461"/>
      <c r="M219" s="461"/>
      <c r="N219" s="461"/>
      <c r="O219" s="461"/>
      <c r="P219" s="461"/>
      <c r="Q219" s="461"/>
      <c r="R219" s="461"/>
      <c r="S219" s="461"/>
      <c r="T219" s="461"/>
      <c r="U219" s="461"/>
      <c r="V219" s="461"/>
      <c r="W219" s="461"/>
    </row>
    <row r="220">
      <c r="A220" s="461"/>
      <c r="B220" s="461"/>
      <c r="C220" s="461"/>
      <c r="D220" s="461"/>
      <c r="E220" s="461"/>
      <c r="F220" s="461"/>
      <c r="G220" s="461"/>
      <c r="H220" s="461"/>
      <c r="I220" s="461"/>
      <c r="J220" s="461"/>
      <c r="K220" s="461"/>
      <c r="L220" s="461"/>
      <c r="M220" s="461"/>
      <c r="N220" s="461"/>
      <c r="O220" s="461"/>
      <c r="P220" s="461"/>
      <c r="Q220" s="461"/>
      <c r="R220" s="461"/>
      <c r="S220" s="461"/>
      <c r="T220" s="461"/>
      <c r="U220" s="461"/>
      <c r="V220" s="461"/>
      <c r="W220" s="461"/>
    </row>
    <row r="221">
      <c r="A221" s="461"/>
      <c r="B221" s="461"/>
      <c r="C221" s="461"/>
      <c r="D221" s="461"/>
      <c r="E221" s="461"/>
      <c r="F221" s="461"/>
      <c r="G221" s="461"/>
      <c r="H221" s="461"/>
      <c r="I221" s="461"/>
      <c r="J221" s="461"/>
      <c r="K221" s="461"/>
      <c r="L221" s="461"/>
      <c r="M221" s="461"/>
      <c r="N221" s="461"/>
      <c r="O221" s="461"/>
      <c r="P221" s="461"/>
      <c r="Q221" s="461"/>
      <c r="R221" s="461"/>
      <c r="S221" s="461"/>
      <c r="T221" s="461"/>
      <c r="U221" s="461"/>
      <c r="V221" s="461"/>
      <c r="W221" s="461"/>
    </row>
    <row r="222">
      <c r="A222" s="461"/>
      <c r="B222" s="461"/>
      <c r="C222" s="461"/>
      <c r="D222" s="461"/>
      <c r="E222" s="461"/>
      <c r="F222" s="461"/>
      <c r="G222" s="461"/>
      <c r="H222" s="461"/>
      <c r="I222" s="461"/>
      <c r="J222" s="461"/>
      <c r="K222" s="461"/>
      <c r="L222" s="461"/>
      <c r="M222" s="461"/>
      <c r="N222" s="461"/>
      <c r="O222" s="461"/>
      <c r="P222" s="461"/>
      <c r="Q222" s="461"/>
      <c r="R222" s="461"/>
      <c r="S222" s="461"/>
      <c r="T222" s="461"/>
      <c r="U222" s="461"/>
      <c r="V222" s="461"/>
      <c r="W222" s="461"/>
    </row>
    <row r="223">
      <c r="A223" s="461"/>
      <c r="B223" s="461"/>
      <c r="C223" s="461"/>
      <c r="D223" s="461"/>
      <c r="E223" s="461"/>
      <c r="F223" s="461"/>
      <c r="G223" s="461"/>
      <c r="H223" s="461"/>
      <c r="I223" s="461"/>
      <c r="J223" s="461"/>
      <c r="K223" s="461"/>
      <c r="L223" s="461"/>
      <c r="M223" s="461"/>
      <c r="N223" s="461"/>
      <c r="O223" s="461"/>
      <c r="P223" s="461"/>
      <c r="Q223" s="461"/>
      <c r="R223" s="461"/>
      <c r="S223" s="461"/>
      <c r="T223" s="461"/>
      <c r="U223" s="461"/>
      <c r="V223" s="461"/>
      <c r="W223" s="461"/>
    </row>
    <row r="224">
      <c r="A224" s="461"/>
      <c r="B224" s="461"/>
      <c r="C224" s="461"/>
      <c r="D224" s="461"/>
      <c r="E224" s="461"/>
      <c r="F224" s="461"/>
      <c r="G224" s="461"/>
      <c r="H224" s="461"/>
      <c r="I224" s="461"/>
      <c r="J224" s="461"/>
      <c r="K224" s="461"/>
      <c r="L224" s="461"/>
      <c r="M224" s="461"/>
      <c r="N224" s="461"/>
      <c r="O224" s="461"/>
      <c r="P224" s="461"/>
      <c r="Q224" s="461"/>
      <c r="R224" s="461"/>
      <c r="S224" s="461"/>
      <c r="T224" s="461"/>
      <c r="U224" s="461"/>
      <c r="V224" s="461"/>
      <c r="W224" s="461"/>
    </row>
    <row r="225">
      <c r="A225" s="461"/>
      <c r="B225" s="461"/>
      <c r="C225" s="461"/>
      <c r="D225" s="461"/>
      <c r="E225" s="461"/>
      <c r="F225" s="461"/>
      <c r="G225" s="461"/>
      <c r="H225" s="461"/>
      <c r="I225" s="461"/>
      <c r="J225" s="461"/>
      <c r="K225" s="461"/>
      <c r="L225" s="461"/>
      <c r="M225" s="461"/>
      <c r="N225" s="461"/>
      <c r="O225" s="461"/>
      <c r="P225" s="461"/>
      <c r="Q225" s="461"/>
      <c r="R225" s="461"/>
      <c r="S225" s="461"/>
      <c r="T225" s="461"/>
      <c r="U225" s="461"/>
      <c r="V225" s="461"/>
      <c r="W225" s="461"/>
    </row>
    <row r="226">
      <c r="A226" s="461"/>
      <c r="B226" s="461"/>
      <c r="C226" s="461"/>
      <c r="D226" s="461"/>
      <c r="E226" s="461"/>
      <c r="F226" s="461"/>
      <c r="G226" s="461"/>
      <c r="H226" s="461"/>
      <c r="I226" s="461"/>
      <c r="J226" s="461"/>
      <c r="K226" s="461"/>
      <c r="L226" s="461"/>
      <c r="M226" s="461"/>
      <c r="N226" s="461"/>
      <c r="O226" s="461"/>
      <c r="P226" s="461"/>
      <c r="Q226" s="461"/>
      <c r="R226" s="461"/>
      <c r="S226" s="461"/>
      <c r="T226" s="461"/>
      <c r="U226" s="461"/>
      <c r="V226" s="461"/>
      <c r="W226" s="461"/>
    </row>
    <row r="227">
      <c r="A227" s="461"/>
      <c r="B227" s="461"/>
      <c r="C227" s="461"/>
      <c r="D227" s="461"/>
      <c r="E227" s="461"/>
      <c r="F227" s="461"/>
      <c r="G227" s="461"/>
      <c r="H227" s="461"/>
      <c r="I227" s="461"/>
      <c r="J227" s="461"/>
      <c r="K227" s="461"/>
      <c r="L227" s="461"/>
      <c r="M227" s="461"/>
      <c r="N227" s="461"/>
      <c r="O227" s="461"/>
      <c r="P227" s="461"/>
      <c r="Q227" s="461"/>
      <c r="R227" s="461"/>
      <c r="S227" s="461"/>
      <c r="T227" s="461"/>
      <c r="U227" s="461"/>
      <c r="V227" s="461"/>
      <c r="W227" s="461"/>
    </row>
    <row r="228">
      <c r="A228" s="461"/>
      <c r="B228" s="461"/>
      <c r="C228" s="461"/>
      <c r="D228" s="461"/>
      <c r="E228" s="461"/>
      <c r="F228" s="461"/>
      <c r="G228" s="461"/>
      <c r="H228" s="461"/>
      <c r="I228" s="461"/>
      <c r="J228" s="461"/>
      <c r="K228" s="461"/>
      <c r="L228" s="461"/>
      <c r="M228" s="461"/>
      <c r="N228" s="461"/>
      <c r="O228" s="461"/>
      <c r="P228" s="461"/>
      <c r="Q228" s="461"/>
      <c r="R228" s="461"/>
      <c r="S228" s="461"/>
      <c r="T228" s="461"/>
      <c r="U228" s="461"/>
      <c r="V228" s="461"/>
      <c r="W228" s="461"/>
    </row>
    <row r="229">
      <c r="A229" s="461"/>
      <c r="B229" s="461"/>
      <c r="C229" s="461"/>
      <c r="D229" s="461"/>
      <c r="E229" s="461"/>
      <c r="F229" s="461"/>
      <c r="G229" s="461"/>
      <c r="H229" s="461"/>
      <c r="I229" s="461"/>
      <c r="J229" s="461"/>
      <c r="K229" s="461"/>
      <c r="L229" s="461"/>
      <c r="M229" s="461"/>
      <c r="N229" s="461"/>
      <c r="O229" s="461"/>
      <c r="P229" s="461"/>
      <c r="Q229" s="461"/>
      <c r="R229" s="461"/>
      <c r="S229" s="461"/>
      <c r="T229" s="461"/>
      <c r="U229" s="461"/>
      <c r="V229" s="461"/>
      <c r="W229" s="461"/>
    </row>
    <row r="230">
      <c r="A230" s="461"/>
      <c r="B230" s="461"/>
      <c r="C230" s="461"/>
      <c r="D230" s="461"/>
      <c r="E230" s="461"/>
      <c r="F230" s="461"/>
      <c r="G230" s="461"/>
      <c r="H230" s="461"/>
      <c r="I230" s="461"/>
      <c r="J230" s="461"/>
      <c r="K230" s="461"/>
      <c r="L230" s="461"/>
      <c r="M230" s="461"/>
      <c r="N230" s="461"/>
      <c r="O230" s="461"/>
      <c r="P230" s="461"/>
      <c r="Q230" s="461"/>
      <c r="R230" s="461"/>
      <c r="S230" s="461"/>
      <c r="T230" s="461"/>
      <c r="U230" s="461"/>
      <c r="V230" s="461"/>
      <c r="W230" s="461"/>
    </row>
    <row r="231">
      <c r="A231" s="461"/>
      <c r="B231" s="461"/>
      <c r="C231" s="461"/>
      <c r="D231" s="461"/>
      <c r="E231" s="461"/>
      <c r="F231" s="461"/>
      <c r="G231" s="461"/>
      <c r="H231" s="461"/>
      <c r="I231" s="461"/>
      <c r="J231" s="461"/>
      <c r="K231" s="461"/>
      <c r="L231" s="461"/>
      <c r="M231" s="461"/>
      <c r="N231" s="461"/>
      <c r="O231" s="461"/>
      <c r="P231" s="461"/>
      <c r="Q231" s="461"/>
      <c r="R231" s="461"/>
      <c r="S231" s="461"/>
      <c r="T231" s="461"/>
      <c r="U231" s="461"/>
      <c r="V231" s="461"/>
      <c r="W231" s="461"/>
    </row>
    <row r="232">
      <c r="A232" s="461"/>
      <c r="B232" s="461"/>
      <c r="C232" s="461"/>
      <c r="D232" s="461"/>
      <c r="E232" s="461"/>
      <c r="F232" s="461"/>
      <c r="G232" s="461"/>
      <c r="H232" s="461"/>
      <c r="I232" s="461"/>
      <c r="J232" s="461"/>
      <c r="K232" s="461"/>
      <c r="L232" s="461"/>
      <c r="M232" s="461"/>
      <c r="N232" s="461"/>
      <c r="O232" s="461"/>
      <c r="P232" s="461"/>
      <c r="Q232" s="461"/>
      <c r="R232" s="461"/>
      <c r="S232" s="461"/>
      <c r="T232" s="461"/>
      <c r="U232" s="461"/>
      <c r="V232" s="461"/>
      <c r="W232" s="461"/>
    </row>
    <row r="233">
      <c r="A233" s="461"/>
      <c r="B233" s="461"/>
      <c r="C233" s="461"/>
      <c r="D233" s="461"/>
      <c r="E233" s="461"/>
      <c r="F233" s="461"/>
      <c r="G233" s="461"/>
      <c r="H233" s="461"/>
      <c r="I233" s="461"/>
      <c r="J233" s="461"/>
      <c r="K233" s="461"/>
      <c r="L233" s="461"/>
      <c r="M233" s="461"/>
      <c r="N233" s="461"/>
      <c r="O233" s="461"/>
      <c r="P233" s="461"/>
      <c r="Q233" s="461"/>
      <c r="R233" s="461"/>
      <c r="S233" s="461"/>
      <c r="T233" s="461"/>
      <c r="U233" s="461"/>
      <c r="V233" s="461"/>
      <c r="W233" s="461"/>
    </row>
    <row r="234">
      <c r="A234" s="461"/>
      <c r="B234" s="461"/>
      <c r="C234" s="461"/>
      <c r="D234" s="461"/>
      <c r="E234" s="461"/>
      <c r="F234" s="461"/>
      <c r="G234" s="461"/>
      <c r="H234" s="461"/>
      <c r="I234" s="461"/>
      <c r="J234" s="461"/>
      <c r="K234" s="461"/>
      <c r="L234" s="461"/>
      <c r="M234" s="461"/>
      <c r="N234" s="461"/>
      <c r="O234" s="461"/>
      <c r="P234" s="461"/>
      <c r="Q234" s="461"/>
      <c r="R234" s="461"/>
      <c r="S234" s="461"/>
      <c r="T234" s="461"/>
      <c r="U234" s="461"/>
      <c r="V234" s="461"/>
      <c r="W234" s="461"/>
    </row>
    <row r="235">
      <c r="A235" s="461"/>
      <c r="B235" s="461"/>
      <c r="C235" s="461"/>
      <c r="D235" s="461"/>
      <c r="E235" s="461"/>
      <c r="F235" s="461"/>
      <c r="G235" s="461"/>
      <c r="H235" s="461"/>
      <c r="I235" s="461"/>
      <c r="J235" s="461"/>
      <c r="K235" s="461"/>
      <c r="L235" s="461"/>
      <c r="M235" s="461"/>
      <c r="N235" s="461"/>
      <c r="O235" s="461"/>
      <c r="P235" s="461"/>
      <c r="Q235" s="461"/>
      <c r="R235" s="461"/>
      <c r="S235" s="461"/>
      <c r="T235" s="461"/>
      <c r="U235" s="461"/>
      <c r="V235" s="461"/>
      <c r="W235" s="461"/>
    </row>
    <row r="236">
      <c r="A236" s="461"/>
      <c r="B236" s="461"/>
      <c r="C236" s="461"/>
      <c r="D236" s="461"/>
      <c r="E236" s="461"/>
      <c r="F236" s="461"/>
      <c r="G236" s="461"/>
      <c r="H236" s="461"/>
      <c r="I236" s="461"/>
      <c r="J236" s="461"/>
      <c r="K236" s="461"/>
      <c r="L236" s="461"/>
      <c r="M236" s="461"/>
      <c r="N236" s="461"/>
      <c r="O236" s="461"/>
      <c r="P236" s="461"/>
      <c r="Q236" s="461"/>
      <c r="R236" s="461"/>
      <c r="S236" s="461"/>
      <c r="T236" s="461"/>
      <c r="U236" s="461"/>
      <c r="V236" s="461"/>
      <c r="W236" s="461"/>
    </row>
    <row r="237">
      <c r="A237" s="461"/>
      <c r="B237" s="461"/>
      <c r="C237" s="461"/>
      <c r="D237" s="461"/>
      <c r="E237" s="461"/>
      <c r="F237" s="461"/>
      <c r="G237" s="461"/>
      <c r="H237" s="461"/>
      <c r="I237" s="461"/>
      <c r="J237" s="461"/>
      <c r="K237" s="461"/>
      <c r="L237" s="461"/>
      <c r="M237" s="461"/>
      <c r="N237" s="461"/>
      <c r="O237" s="461"/>
      <c r="P237" s="461"/>
      <c r="Q237" s="461"/>
      <c r="R237" s="461"/>
      <c r="S237" s="461"/>
      <c r="T237" s="461"/>
      <c r="U237" s="461"/>
      <c r="V237" s="461"/>
      <c r="W237" s="461"/>
    </row>
    <row r="238">
      <c r="A238" s="461"/>
      <c r="B238" s="461"/>
      <c r="C238" s="461"/>
      <c r="D238" s="461"/>
      <c r="E238" s="461"/>
      <c r="F238" s="461"/>
      <c r="G238" s="461"/>
      <c r="H238" s="461"/>
      <c r="I238" s="461"/>
      <c r="J238" s="461"/>
      <c r="K238" s="461"/>
      <c r="L238" s="461"/>
      <c r="M238" s="461"/>
      <c r="N238" s="461"/>
      <c r="O238" s="461"/>
      <c r="P238" s="461"/>
      <c r="Q238" s="461"/>
      <c r="R238" s="461"/>
      <c r="S238" s="461"/>
      <c r="T238" s="461"/>
      <c r="U238" s="461"/>
      <c r="V238" s="461"/>
      <c r="W238" s="461"/>
    </row>
    <row r="239">
      <c r="A239" s="461"/>
      <c r="B239" s="461"/>
      <c r="C239" s="461"/>
      <c r="D239" s="461"/>
      <c r="E239" s="461"/>
      <c r="F239" s="461"/>
      <c r="G239" s="461"/>
      <c r="H239" s="461"/>
      <c r="I239" s="461"/>
      <c r="J239" s="461"/>
      <c r="K239" s="461"/>
      <c r="L239" s="461"/>
      <c r="M239" s="461"/>
      <c r="N239" s="461"/>
      <c r="O239" s="461"/>
      <c r="P239" s="461"/>
      <c r="Q239" s="461"/>
      <c r="R239" s="461"/>
      <c r="S239" s="461"/>
      <c r="T239" s="461"/>
      <c r="U239" s="461"/>
      <c r="V239" s="461"/>
      <c r="W239" s="461"/>
    </row>
    <row r="240">
      <c r="A240" s="461"/>
      <c r="B240" s="461"/>
      <c r="C240" s="461"/>
      <c r="D240" s="461"/>
      <c r="E240" s="461"/>
      <c r="F240" s="461"/>
      <c r="G240" s="461"/>
      <c r="H240" s="461"/>
      <c r="I240" s="461"/>
      <c r="J240" s="461"/>
      <c r="K240" s="461"/>
      <c r="L240" s="461"/>
      <c r="M240" s="461"/>
      <c r="N240" s="461"/>
      <c r="O240" s="461"/>
      <c r="P240" s="461"/>
      <c r="Q240" s="461"/>
      <c r="R240" s="461"/>
      <c r="S240" s="461"/>
      <c r="T240" s="461"/>
      <c r="U240" s="461"/>
      <c r="V240" s="461"/>
      <c r="W240" s="461"/>
    </row>
    <row r="241">
      <c r="A241" s="461"/>
      <c r="B241" s="461"/>
      <c r="C241" s="461"/>
      <c r="D241" s="461"/>
      <c r="E241" s="461"/>
      <c r="F241" s="461"/>
      <c r="G241" s="461"/>
      <c r="H241" s="461"/>
      <c r="I241" s="461"/>
      <c r="J241" s="461"/>
      <c r="K241" s="461"/>
      <c r="L241" s="461"/>
      <c r="M241" s="461"/>
      <c r="N241" s="461"/>
      <c r="O241" s="461"/>
      <c r="P241" s="461"/>
      <c r="Q241" s="461"/>
      <c r="R241" s="461"/>
      <c r="S241" s="461"/>
      <c r="T241" s="461"/>
      <c r="U241" s="461"/>
      <c r="V241" s="461"/>
      <c r="W241" s="461"/>
    </row>
    <row r="242">
      <c r="A242" s="461"/>
      <c r="B242" s="461"/>
      <c r="C242" s="461"/>
      <c r="D242" s="461"/>
      <c r="E242" s="461"/>
      <c r="F242" s="461"/>
      <c r="G242" s="461"/>
      <c r="H242" s="461"/>
      <c r="I242" s="461"/>
      <c r="J242" s="461"/>
      <c r="K242" s="461"/>
      <c r="L242" s="461"/>
      <c r="M242" s="461"/>
      <c r="N242" s="461"/>
      <c r="O242" s="461"/>
      <c r="P242" s="461"/>
      <c r="Q242" s="461"/>
      <c r="R242" s="461"/>
      <c r="S242" s="461"/>
      <c r="T242" s="461"/>
      <c r="U242" s="461"/>
      <c r="V242" s="461"/>
      <c r="W242" s="461"/>
    </row>
    <row r="243">
      <c r="A243" s="461"/>
      <c r="B243" s="461"/>
      <c r="C243" s="461"/>
      <c r="D243" s="461"/>
      <c r="E243" s="461"/>
      <c r="F243" s="461"/>
      <c r="G243" s="461"/>
      <c r="H243" s="461"/>
      <c r="I243" s="461"/>
      <c r="J243" s="461"/>
      <c r="K243" s="461"/>
      <c r="L243" s="461"/>
      <c r="M243" s="461"/>
      <c r="N243" s="461"/>
      <c r="O243" s="461"/>
      <c r="P243" s="461"/>
      <c r="Q243" s="461"/>
      <c r="R243" s="461"/>
      <c r="S243" s="461"/>
      <c r="T243" s="461"/>
      <c r="U243" s="461"/>
      <c r="V243" s="461"/>
      <c r="W243" s="461"/>
    </row>
    <row r="244">
      <c r="A244" s="461"/>
      <c r="B244" s="461"/>
      <c r="C244" s="461"/>
      <c r="D244" s="461"/>
      <c r="E244" s="461"/>
      <c r="F244" s="461"/>
      <c r="G244" s="461"/>
      <c r="H244" s="461"/>
      <c r="I244" s="461"/>
      <c r="J244" s="461"/>
      <c r="K244" s="461"/>
      <c r="L244" s="461"/>
      <c r="M244" s="461"/>
      <c r="N244" s="461"/>
      <c r="O244" s="461"/>
      <c r="P244" s="461"/>
      <c r="Q244" s="461"/>
      <c r="R244" s="461"/>
      <c r="S244" s="461"/>
      <c r="T244" s="461"/>
      <c r="U244" s="461"/>
      <c r="V244" s="461"/>
      <c r="W244" s="461"/>
    </row>
    <row r="245">
      <c r="A245" s="461"/>
      <c r="B245" s="461"/>
      <c r="C245" s="461"/>
      <c r="D245" s="461"/>
      <c r="E245" s="461"/>
      <c r="F245" s="461"/>
      <c r="G245" s="461"/>
      <c r="H245" s="461"/>
      <c r="I245" s="461"/>
      <c r="J245" s="461"/>
      <c r="K245" s="461"/>
      <c r="L245" s="461"/>
      <c r="M245" s="461"/>
      <c r="N245" s="461"/>
      <c r="O245" s="461"/>
      <c r="P245" s="461"/>
      <c r="Q245" s="461"/>
      <c r="R245" s="461"/>
      <c r="S245" s="461"/>
      <c r="T245" s="461"/>
      <c r="U245" s="461"/>
      <c r="V245" s="461"/>
      <c r="W245" s="461"/>
    </row>
    <row r="246">
      <c r="A246" s="461"/>
      <c r="B246" s="461"/>
      <c r="C246" s="461"/>
      <c r="D246" s="461"/>
      <c r="E246" s="461"/>
      <c r="F246" s="461"/>
      <c r="G246" s="461"/>
      <c r="H246" s="461"/>
      <c r="I246" s="461"/>
      <c r="J246" s="461"/>
      <c r="K246" s="461"/>
      <c r="L246" s="461"/>
      <c r="M246" s="461"/>
      <c r="N246" s="461"/>
      <c r="O246" s="461"/>
      <c r="P246" s="461"/>
      <c r="Q246" s="461"/>
      <c r="R246" s="461"/>
      <c r="S246" s="461"/>
      <c r="T246" s="461"/>
      <c r="U246" s="461"/>
      <c r="V246" s="461"/>
      <c r="W246" s="461"/>
    </row>
    <row r="247">
      <c r="A247" s="461"/>
      <c r="B247" s="461"/>
      <c r="C247" s="461"/>
      <c r="D247" s="461"/>
      <c r="E247" s="461"/>
      <c r="F247" s="461"/>
      <c r="G247" s="461"/>
      <c r="H247" s="461"/>
      <c r="I247" s="461"/>
      <c r="J247" s="461"/>
      <c r="K247" s="461"/>
      <c r="L247" s="461"/>
      <c r="M247" s="461"/>
      <c r="N247" s="461"/>
      <c r="O247" s="461"/>
      <c r="P247" s="461"/>
      <c r="Q247" s="461"/>
      <c r="R247" s="461"/>
      <c r="S247" s="461"/>
      <c r="T247" s="461"/>
      <c r="U247" s="461"/>
      <c r="V247" s="461"/>
      <c r="W247" s="461"/>
    </row>
    <row r="248">
      <c r="A248" s="461"/>
      <c r="B248" s="461"/>
      <c r="C248" s="461"/>
      <c r="D248" s="461"/>
      <c r="E248" s="461"/>
      <c r="F248" s="461"/>
      <c r="G248" s="461"/>
      <c r="H248" s="461"/>
      <c r="I248" s="461"/>
      <c r="J248" s="461"/>
      <c r="K248" s="461"/>
      <c r="L248" s="461"/>
      <c r="M248" s="461"/>
      <c r="N248" s="461"/>
      <c r="O248" s="461"/>
      <c r="P248" s="461"/>
      <c r="Q248" s="461"/>
      <c r="R248" s="461"/>
      <c r="S248" s="461"/>
      <c r="T248" s="461"/>
      <c r="U248" s="461"/>
      <c r="V248" s="461"/>
      <c r="W248" s="461"/>
    </row>
    <row r="249">
      <c r="A249" s="461"/>
      <c r="B249" s="461"/>
      <c r="C249" s="461"/>
      <c r="D249" s="461"/>
      <c r="E249" s="461"/>
      <c r="F249" s="461"/>
      <c r="G249" s="461"/>
      <c r="H249" s="461"/>
      <c r="I249" s="461"/>
      <c r="J249" s="461"/>
      <c r="K249" s="461"/>
      <c r="L249" s="461"/>
      <c r="M249" s="461"/>
      <c r="N249" s="461"/>
      <c r="O249" s="461"/>
      <c r="P249" s="461"/>
      <c r="Q249" s="461"/>
      <c r="R249" s="461"/>
      <c r="S249" s="461"/>
      <c r="T249" s="461"/>
      <c r="U249" s="461"/>
      <c r="V249" s="461"/>
      <c r="W249" s="461"/>
    </row>
    <row r="250">
      <c r="A250" s="461"/>
      <c r="B250" s="461"/>
      <c r="C250" s="461"/>
      <c r="D250" s="461"/>
      <c r="E250" s="461"/>
      <c r="F250" s="461"/>
      <c r="G250" s="461"/>
      <c r="H250" s="461"/>
      <c r="I250" s="461"/>
      <c r="J250" s="461"/>
      <c r="K250" s="461"/>
      <c r="L250" s="461"/>
      <c r="M250" s="461"/>
      <c r="N250" s="461"/>
      <c r="O250" s="461"/>
      <c r="P250" s="461"/>
      <c r="Q250" s="461"/>
      <c r="R250" s="461"/>
      <c r="S250" s="461"/>
      <c r="T250" s="461"/>
      <c r="U250" s="461"/>
      <c r="V250" s="461"/>
      <c r="W250" s="461"/>
    </row>
    <row r="251">
      <c r="A251" s="461"/>
      <c r="B251" s="461"/>
      <c r="C251" s="461"/>
      <c r="D251" s="461"/>
      <c r="E251" s="461"/>
      <c r="F251" s="461"/>
      <c r="G251" s="461"/>
      <c r="H251" s="461"/>
      <c r="I251" s="461"/>
      <c r="J251" s="461"/>
      <c r="K251" s="461"/>
      <c r="L251" s="461"/>
      <c r="M251" s="461"/>
      <c r="N251" s="461"/>
      <c r="O251" s="461"/>
      <c r="P251" s="461"/>
      <c r="Q251" s="461"/>
      <c r="R251" s="461"/>
      <c r="S251" s="461"/>
      <c r="T251" s="461"/>
      <c r="U251" s="461"/>
      <c r="V251" s="461"/>
      <c r="W251" s="461"/>
    </row>
    <row r="252">
      <c r="A252" s="461"/>
      <c r="B252" s="461"/>
      <c r="C252" s="461"/>
      <c r="D252" s="461"/>
      <c r="E252" s="461"/>
      <c r="F252" s="461"/>
      <c r="G252" s="461"/>
      <c r="H252" s="461"/>
      <c r="I252" s="461"/>
      <c r="J252" s="461"/>
      <c r="K252" s="461"/>
      <c r="L252" s="461"/>
      <c r="M252" s="461"/>
      <c r="N252" s="461"/>
      <c r="O252" s="461"/>
      <c r="P252" s="461"/>
      <c r="Q252" s="461"/>
      <c r="R252" s="461"/>
      <c r="S252" s="461"/>
      <c r="T252" s="461"/>
      <c r="U252" s="461"/>
      <c r="V252" s="461"/>
      <c r="W252" s="461"/>
    </row>
    <row r="253">
      <c r="A253" s="461"/>
      <c r="B253" s="461"/>
      <c r="C253" s="461"/>
      <c r="D253" s="461"/>
      <c r="E253" s="461"/>
      <c r="F253" s="461"/>
      <c r="G253" s="461"/>
      <c r="H253" s="461"/>
      <c r="I253" s="461"/>
      <c r="J253" s="461"/>
      <c r="K253" s="461"/>
      <c r="L253" s="461"/>
      <c r="M253" s="461"/>
      <c r="N253" s="461"/>
      <c r="O253" s="461"/>
      <c r="P253" s="461"/>
      <c r="Q253" s="461"/>
      <c r="R253" s="461"/>
      <c r="S253" s="461"/>
      <c r="T253" s="461"/>
      <c r="U253" s="461"/>
      <c r="V253" s="461"/>
      <c r="W253" s="461"/>
    </row>
    <row r="254">
      <c r="A254" s="461"/>
      <c r="B254" s="461"/>
      <c r="C254" s="461"/>
      <c r="D254" s="461"/>
      <c r="E254" s="461"/>
      <c r="F254" s="461"/>
      <c r="G254" s="461"/>
      <c r="H254" s="461"/>
      <c r="I254" s="461"/>
      <c r="J254" s="461"/>
      <c r="K254" s="461"/>
      <c r="L254" s="461"/>
      <c r="M254" s="461"/>
      <c r="N254" s="461"/>
      <c r="O254" s="461"/>
      <c r="P254" s="461"/>
      <c r="Q254" s="461"/>
      <c r="R254" s="461"/>
      <c r="S254" s="461"/>
      <c r="T254" s="461"/>
      <c r="U254" s="461"/>
      <c r="V254" s="461"/>
      <c r="W254" s="461"/>
    </row>
    <row r="255">
      <c r="A255" s="461"/>
      <c r="B255" s="461"/>
      <c r="C255" s="461"/>
      <c r="D255" s="461"/>
      <c r="E255" s="461"/>
      <c r="F255" s="461"/>
      <c r="G255" s="461"/>
      <c r="H255" s="461"/>
      <c r="I255" s="461"/>
      <c r="J255" s="461"/>
      <c r="K255" s="461"/>
      <c r="L255" s="461"/>
      <c r="M255" s="461"/>
      <c r="N255" s="461"/>
      <c r="O255" s="461"/>
      <c r="P255" s="461"/>
      <c r="Q255" s="461"/>
      <c r="R255" s="461"/>
      <c r="S255" s="461"/>
      <c r="T255" s="461"/>
      <c r="U255" s="461"/>
      <c r="V255" s="461"/>
      <c r="W255" s="461"/>
    </row>
    <row r="256">
      <c r="A256" s="461"/>
      <c r="B256" s="461"/>
      <c r="C256" s="461"/>
      <c r="D256" s="461"/>
      <c r="E256" s="461"/>
      <c r="F256" s="461"/>
      <c r="G256" s="461"/>
      <c r="H256" s="461"/>
      <c r="I256" s="461"/>
      <c r="J256" s="461"/>
      <c r="K256" s="461"/>
      <c r="L256" s="461"/>
      <c r="M256" s="461"/>
      <c r="N256" s="461"/>
      <c r="O256" s="461"/>
      <c r="P256" s="461"/>
      <c r="Q256" s="461"/>
      <c r="R256" s="461"/>
      <c r="S256" s="461"/>
      <c r="T256" s="461"/>
      <c r="U256" s="461"/>
      <c r="V256" s="461"/>
      <c r="W256" s="461"/>
    </row>
    <row r="257">
      <c r="A257" s="461"/>
      <c r="B257" s="461"/>
      <c r="C257" s="461"/>
      <c r="D257" s="461"/>
      <c r="E257" s="461"/>
      <c r="F257" s="461"/>
      <c r="G257" s="461"/>
      <c r="H257" s="461"/>
      <c r="I257" s="461"/>
      <c r="J257" s="461"/>
      <c r="K257" s="461"/>
      <c r="L257" s="461"/>
      <c r="M257" s="461"/>
      <c r="N257" s="461"/>
      <c r="O257" s="461"/>
      <c r="P257" s="461"/>
      <c r="Q257" s="461"/>
      <c r="R257" s="461"/>
      <c r="S257" s="461"/>
      <c r="T257" s="461"/>
      <c r="U257" s="461"/>
      <c r="V257" s="461"/>
      <c r="W257" s="461"/>
    </row>
    <row r="258">
      <c r="A258" s="461"/>
      <c r="B258" s="461"/>
      <c r="C258" s="461"/>
      <c r="D258" s="461"/>
      <c r="E258" s="461"/>
      <c r="F258" s="461"/>
      <c r="G258" s="461"/>
      <c r="H258" s="461"/>
      <c r="I258" s="461"/>
      <c r="J258" s="461"/>
      <c r="K258" s="461"/>
      <c r="L258" s="461"/>
      <c r="M258" s="461"/>
      <c r="N258" s="461"/>
      <c r="O258" s="461"/>
      <c r="P258" s="461"/>
      <c r="Q258" s="461"/>
      <c r="R258" s="461"/>
      <c r="S258" s="461"/>
      <c r="T258" s="461"/>
      <c r="U258" s="461"/>
      <c r="V258" s="461"/>
      <c r="W258" s="461"/>
    </row>
    <row r="259">
      <c r="A259" s="461"/>
      <c r="B259" s="461"/>
      <c r="C259" s="461"/>
      <c r="D259" s="461"/>
      <c r="E259" s="461"/>
      <c r="F259" s="461"/>
      <c r="G259" s="461"/>
      <c r="H259" s="461"/>
      <c r="I259" s="461"/>
      <c r="J259" s="461"/>
      <c r="K259" s="461"/>
      <c r="L259" s="461"/>
      <c r="M259" s="461"/>
      <c r="N259" s="461"/>
      <c r="O259" s="461"/>
      <c r="P259" s="461"/>
      <c r="Q259" s="461"/>
      <c r="R259" s="461"/>
      <c r="S259" s="461"/>
      <c r="T259" s="461"/>
      <c r="U259" s="461"/>
      <c r="V259" s="461"/>
      <c r="W259" s="461"/>
    </row>
    <row r="260">
      <c r="A260" s="461"/>
      <c r="B260" s="461"/>
      <c r="C260" s="461"/>
      <c r="D260" s="461"/>
      <c r="E260" s="461"/>
      <c r="F260" s="461"/>
      <c r="G260" s="461"/>
      <c r="H260" s="461"/>
      <c r="I260" s="461"/>
      <c r="J260" s="461"/>
      <c r="K260" s="461"/>
      <c r="L260" s="461"/>
      <c r="M260" s="461"/>
      <c r="N260" s="461"/>
      <c r="O260" s="461"/>
      <c r="P260" s="461"/>
      <c r="Q260" s="461"/>
      <c r="R260" s="461"/>
      <c r="S260" s="461"/>
      <c r="T260" s="461"/>
      <c r="U260" s="461"/>
      <c r="V260" s="461"/>
      <c r="W260" s="461"/>
    </row>
    <row r="261">
      <c r="A261" s="461"/>
      <c r="B261" s="461"/>
      <c r="C261" s="461"/>
      <c r="D261" s="461"/>
      <c r="E261" s="461"/>
      <c r="F261" s="461"/>
      <c r="G261" s="461"/>
      <c r="H261" s="461"/>
      <c r="I261" s="461"/>
      <c r="J261" s="461"/>
      <c r="K261" s="461"/>
      <c r="L261" s="461"/>
      <c r="M261" s="461"/>
      <c r="N261" s="461"/>
      <c r="O261" s="461"/>
      <c r="P261" s="461"/>
      <c r="Q261" s="461"/>
      <c r="R261" s="461"/>
      <c r="S261" s="461"/>
      <c r="T261" s="461"/>
      <c r="U261" s="461"/>
      <c r="V261" s="461"/>
      <c r="W261" s="461"/>
    </row>
    <row r="262">
      <c r="A262" s="461"/>
      <c r="B262" s="461"/>
      <c r="C262" s="461"/>
      <c r="D262" s="461"/>
      <c r="E262" s="461"/>
      <c r="F262" s="461"/>
      <c r="G262" s="461"/>
      <c r="H262" s="461"/>
      <c r="I262" s="461"/>
      <c r="J262" s="461"/>
      <c r="K262" s="461"/>
      <c r="L262" s="461"/>
      <c r="M262" s="461"/>
      <c r="N262" s="461"/>
      <c r="O262" s="461"/>
      <c r="P262" s="461"/>
      <c r="Q262" s="461"/>
      <c r="R262" s="461"/>
      <c r="S262" s="461"/>
      <c r="T262" s="461"/>
      <c r="U262" s="461"/>
      <c r="V262" s="461"/>
      <c r="W262" s="461"/>
    </row>
    <row r="263">
      <c r="A263" s="461"/>
      <c r="B263" s="461"/>
      <c r="C263" s="461"/>
      <c r="D263" s="461"/>
      <c r="E263" s="461"/>
      <c r="F263" s="461"/>
      <c r="G263" s="461"/>
      <c r="H263" s="461"/>
      <c r="I263" s="461"/>
      <c r="J263" s="461"/>
      <c r="K263" s="461"/>
      <c r="L263" s="461"/>
      <c r="M263" s="461"/>
      <c r="N263" s="461"/>
      <c r="O263" s="461"/>
      <c r="P263" s="461"/>
      <c r="Q263" s="461"/>
      <c r="R263" s="461"/>
      <c r="S263" s="461"/>
      <c r="T263" s="461"/>
      <c r="U263" s="461"/>
      <c r="V263" s="461"/>
      <c r="W263" s="461"/>
    </row>
    <row r="264">
      <c r="A264" s="461"/>
      <c r="B264" s="461"/>
      <c r="C264" s="461"/>
      <c r="D264" s="461"/>
      <c r="E264" s="461"/>
      <c r="F264" s="461"/>
      <c r="G264" s="461"/>
      <c r="H264" s="461"/>
      <c r="I264" s="461"/>
      <c r="J264" s="461"/>
      <c r="K264" s="461"/>
      <c r="L264" s="461"/>
      <c r="M264" s="461"/>
      <c r="N264" s="461"/>
      <c r="O264" s="461"/>
      <c r="P264" s="461"/>
      <c r="Q264" s="461"/>
      <c r="R264" s="461"/>
      <c r="S264" s="461"/>
      <c r="T264" s="461"/>
      <c r="U264" s="461"/>
      <c r="V264" s="461"/>
      <c r="W264" s="461"/>
    </row>
    <row r="265">
      <c r="A265" s="461"/>
      <c r="B265" s="461"/>
      <c r="C265" s="461"/>
      <c r="D265" s="461"/>
      <c r="E265" s="461"/>
      <c r="F265" s="461"/>
      <c r="G265" s="461"/>
      <c r="H265" s="461"/>
      <c r="I265" s="461"/>
      <c r="J265" s="461"/>
      <c r="K265" s="461"/>
      <c r="L265" s="461"/>
      <c r="M265" s="461"/>
      <c r="N265" s="461"/>
      <c r="O265" s="461"/>
      <c r="P265" s="461"/>
      <c r="Q265" s="461"/>
      <c r="R265" s="461"/>
      <c r="S265" s="461"/>
      <c r="T265" s="461"/>
      <c r="U265" s="461"/>
      <c r="V265" s="461"/>
      <c r="W265" s="461"/>
    </row>
    <row r="266">
      <c r="A266" s="461"/>
      <c r="B266" s="461"/>
      <c r="C266" s="461"/>
      <c r="D266" s="461"/>
      <c r="E266" s="461"/>
      <c r="F266" s="461"/>
      <c r="G266" s="461"/>
      <c r="H266" s="461"/>
      <c r="I266" s="461"/>
      <c r="J266" s="461"/>
      <c r="K266" s="461"/>
      <c r="L266" s="461"/>
      <c r="M266" s="461"/>
      <c r="N266" s="461"/>
      <c r="O266" s="461"/>
      <c r="P266" s="461"/>
      <c r="Q266" s="461"/>
      <c r="R266" s="461"/>
      <c r="S266" s="461"/>
      <c r="T266" s="461"/>
      <c r="U266" s="461"/>
      <c r="V266" s="461"/>
      <c r="W266" s="461"/>
    </row>
    <row r="267">
      <c r="A267" s="461"/>
      <c r="B267" s="461"/>
      <c r="C267" s="461"/>
      <c r="D267" s="461"/>
      <c r="E267" s="461"/>
      <c r="F267" s="461"/>
      <c r="G267" s="461"/>
      <c r="H267" s="461"/>
      <c r="I267" s="461"/>
      <c r="J267" s="461"/>
      <c r="K267" s="461"/>
      <c r="L267" s="461"/>
      <c r="M267" s="461"/>
      <c r="N267" s="461"/>
      <c r="O267" s="461"/>
      <c r="P267" s="461"/>
      <c r="Q267" s="461"/>
      <c r="R267" s="461"/>
      <c r="S267" s="461"/>
      <c r="T267" s="461"/>
      <c r="U267" s="461"/>
      <c r="V267" s="461"/>
      <c r="W267" s="461"/>
    </row>
    <row r="268">
      <c r="A268" s="461"/>
      <c r="B268" s="461"/>
      <c r="C268" s="461"/>
      <c r="D268" s="461"/>
      <c r="E268" s="461"/>
      <c r="F268" s="461"/>
      <c r="G268" s="461"/>
      <c r="H268" s="461"/>
      <c r="I268" s="461"/>
      <c r="J268" s="461"/>
      <c r="K268" s="461"/>
      <c r="L268" s="461"/>
      <c r="M268" s="461"/>
      <c r="N268" s="461"/>
      <c r="O268" s="461"/>
      <c r="P268" s="461"/>
      <c r="Q268" s="461"/>
      <c r="R268" s="461"/>
      <c r="S268" s="461"/>
      <c r="T268" s="461"/>
      <c r="U268" s="461"/>
      <c r="V268" s="461"/>
      <c r="W268" s="461"/>
    </row>
    <row r="269">
      <c r="A269" s="461"/>
      <c r="B269" s="461"/>
      <c r="C269" s="461"/>
      <c r="D269" s="461"/>
      <c r="E269" s="461"/>
      <c r="F269" s="461"/>
      <c r="G269" s="461"/>
      <c r="H269" s="461"/>
      <c r="I269" s="461"/>
      <c r="J269" s="461"/>
      <c r="K269" s="461"/>
      <c r="L269" s="461"/>
      <c r="M269" s="461"/>
      <c r="N269" s="461"/>
      <c r="O269" s="461"/>
      <c r="P269" s="461"/>
      <c r="Q269" s="461"/>
      <c r="R269" s="461"/>
      <c r="S269" s="461"/>
      <c r="T269" s="461"/>
      <c r="U269" s="461"/>
      <c r="V269" s="461"/>
      <c r="W269" s="461"/>
    </row>
    <row r="270">
      <c r="A270" s="461"/>
      <c r="B270" s="461"/>
      <c r="C270" s="461"/>
      <c r="D270" s="461"/>
      <c r="E270" s="461"/>
      <c r="F270" s="461"/>
      <c r="G270" s="461"/>
      <c r="H270" s="461"/>
      <c r="I270" s="461"/>
      <c r="J270" s="461"/>
      <c r="K270" s="461"/>
      <c r="L270" s="461"/>
      <c r="M270" s="461"/>
      <c r="N270" s="461"/>
      <c r="O270" s="461"/>
      <c r="P270" s="461"/>
      <c r="Q270" s="461"/>
      <c r="R270" s="461"/>
      <c r="S270" s="461"/>
      <c r="T270" s="461"/>
      <c r="U270" s="461"/>
      <c r="V270" s="461"/>
      <c r="W270" s="461"/>
    </row>
    <row r="271">
      <c r="A271" s="461"/>
      <c r="B271" s="461"/>
      <c r="C271" s="461"/>
      <c r="D271" s="461"/>
      <c r="E271" s="461"/>
      <c r="F271" s="461"/>
      <c r="G271" s="461"/>
      <c r="H271" s="461"/>
      <c r="I271" s="461"/>
      <c r="J271" s="461"/>
      <c r="K271" s="461"/>
      <c r="L271" s="461"/>
      <c r="M271" s="461"/>
      <c r="N271" s="461"/>
      <c r="O271" s="461"/>
      <c r="P271" s="461"/>
      <c r="Q271" s="461"/>
      <c r="R271" s="461"/>
      <c r="S271" s="461"/>
      <c r="T271" s="461"/>
      <c r="U271" s="461"/>
      <c r="V271" s="461"/>
      <c r="W271" s="461"/>
    </row>
    <row r="272">
      <c r="A272" s="461"/>
      <c r="B272" s="461"/>
      <c r="C272" s="461"/>
      <c r="D272" s="461"/>
      <c r="E272" s="461"/>
      <c r="F272" s="461"/>
      <c r="G272" s="461"/>
      <c r="H272" s="461"/>
      <c r="I272" s="461"/>
      <c r="J272" s="461"/>
      <c r="K272" s="461"/>
      <c r="L272" s="461"/>
      <c r="M272" s="461"/>
      <c r="N272" s="461"/>
      <c r="O272" s="461"/>
      <c r="P272" s="461"/>
      <c r="Q272" s="461"/>
      <c r="R272" s="461"/>
      <c r="S272" s="461"/>
      <c r="T272" s="461"/>
      <c r="U272" s="461"/>
      <c r="V272" s="461"/>
      <c r="W272" s="461"/>
    </row>
    <row r="273">
      <c r="A273" s="461"/>
      <c r="B273" s="461"/>
      <c r="C273" s="461"/>
      <c r="D273" s="461"/>
      <c r="E273" s="461"/>
      <c r="F273" s="461"/>
      <c r="G273" s="461"/>
      <c r="H273" s="461"/>
      <c r="I273" s="461"/>
      <c r="J273" s="461"/>
      <c r="K273" s="461"/>
      <c r="L273" s="461"/>
      <c r="M273" s="461"/>
      <c r="N273" s="461"/>
      <c r="O273" s="461"/>
      <c r="P273" s="461"/>
      <c r="Q273" s="461"/>
      <c r="R273" s="461"/>
      <c r="S273" s="461"/>
      <c r="T273" s="461"/>
      <c r="U273" s="461"/>
      <c r="V273" s="461"/>
      <c r="W273" s="461"/>
    </row>
    <row r="274">
      <c r="A274" s="461"/>
      <c r="B274" s="461"/>
      <c r="C274" s="461"/>
      <c r="D274" s="461"/>
      <c r="E274" s="461"/>
      <c r="F274" s="461"/>
      <c r="G274" s="461"/>
      <c r="H274" s="461"/>
      <c r="I274" s="461"/>
      <c r="J274" s="461"/>
      <c r="K274" s="461"/>
      <c r="L274" s="461"/>
      <c r="M274" s="461"/>
      <c r="N274" s="461"/>
      <c r="O274" s="461"/>
      <c r="P274" s="461"/>
      <c r="Q274" s="461"/>
      <c r="R274" s="461"/>
      <c r="S274" s="461"/>
      <c r="T274" s="461"/>
      <c r="U274" s="461"/>
      <c r="V274" s="461"/>
      <c r="W274" s="461"/>
    </row>
    <row r="275">
      <c r="A275" s="461"/>
      <c r="B275" s="461"/>
      <c r="C275" s="461"/>
      <c r="D275" s="461"/>
      <c r="E275" s="461"/>
      <c r="F275" s="461"/>
      <c r="G275" s="461"/>
      <c r="H275" s="461"/>
      <c r="I275" s="461"/>
      <c r="J275" s="461"/>
      <c r="K275" s="461"/>
      <c r="L275" s="461"/>
      <c r="M275" s="461"/>
      <c r="N275" s="461"/>
      <c r="O275" s="461"/>
      <c r="P275" s="461"/>
      <c r="Q275" s="461"/>
      <c r="R275" s="461"/>
      <c r="S275" s="461"/>
      <c r="T275" s="461"/>
      <c r="U275" s="461"/>
      <c r="V275" s="461"/>
      <c r="W275" s="461"/>
    </row>
    <row r="276">
      <c r="A276" s="461"/>
      <c r="B276" s="461"/>
      <c r="C276" s="461"/>
      <c r="D276" s="461"/>
      <c r="E276" s="461"/>
      <c r="F276" s="461"/>
      <c r="G276" s="461"/>
      <c r="H276" s="461"/>
      <c r="I276" s="461"/>
      <c r="J276" s="461"/>
      <c r="K276" s="461"/>
      <c r="L276" s="461"/>
      <c r="M276" s="461"/>
      <c r="N276" s="461"/>
      <c r="O276" s="461"/>
      <c r="P276" s="461"/>
      <c r="Q276" s="461"/>
      <c r="R276" s="461"/>
      <c r="S276" s="461"/>
      <c r="T276" s="461"/>
      <c r="U276" s="461"/>
      <c r="V276" s="461"/>
      <c r="W276" s="461"/>
    </row>
    <row r="277">
      <c r="A277" s="461"/>
      <c r="B277" s="461"/>
      <c r="C277" s="461"/>
      <c r="D277" s="461"/>
      <c r="E277" s="461"/>
      <c r="F277" s="461"/>
      <c r="G277" s="461"/>
      <c r="H277" s="461"/>
      <c r="I277" s="461"/>
      <c r="J277" s="461"/>
      <c r="K277" s="461"/>
      <c r="L277" s="461"/>
      <c r="M277" s="461"/>
      <c r="N277" s="461"/>
      <c r="O277" s="461"/>
      <c r="P277" s="461"/>
      <c r="Q277" s="461"/>
      <c r="R277" s="461"/>
      <c r="S277" s="461"/>
      <c r="T277" s="461"/>
      <c r="U277" s="461"/>
      <c r="V277" s="461"/>
      <c r="W277" s="461"/>
    </row>
    <row r="278">
      <c r="A278" s="461"/>
      <c r="B278" s="461"/>
      <c r="C278" s="461"/>
      <c r="D278" s="461"/>
      <c r="E278" s="461"/>
      <c r="F278" s="461"/>
      <c r="G278" s="461"/>
      <c r="H278" s="461"/>
      <c r="I278" s="461"/>
      <c r="J278" s="461"/>
      <c r="K278" s="461"/>
      <c r="L278" s="461"/>
      <c r="M278" s="461"/>
      <c r="N278" s="461"/>
      <c r="O278" s="461"/>
      <c r="P278" s="461"/>
      <c r="Q278" s="461"/>
      <c r="R278" s="461"/>
      <c r="S278" s="461"/>
      <c r="T278" s="461"/>
      <c r="U278" s="461"/>
      <c r="V278" s="461"/>
      <c r="W278" s="461"/>
    </row>
    <row r="279">
      <c r="A279" s="461"/>
      <c r="B279" s="461"/>
      <c r="C279" s="461"/>
      <c r="D279" s="461"/>
      <c r="E279" s="461"/>
      <c r="F279" s="461"/>
      <c r="G279" s="461"/>
      <c r="H279" s="461"/>
      <c r="I279" s="461"/>
      <c r="J279" s="461"/>
      <c r="K279" s="461"/>
      <c r="L279" s="461"/>
      <c r="M279" s="461"/>
      <c r="N279" s="461"/>
      <c r="O279" s="461"/>
      <c r="P279" s="461"/>
      <c r="Q279" s="461"/>
      <c r="R279" s="461"/>
      <c r="S279" s="461"/>
      <c r="T279" s="461"/>
      <c r="U279" s="461"/>
      <c r="V279" s="461"/>
      <c r="W279" s="461"/>
    </row>
    <row r="280">
      <c r="A280" s="461"/>
      <c r="B280" s="461"/>
      <c r="C280" s="461"/>
      <c r="D280" s="461"/>
      <c r="E280" s="461"/>
      <c r="F280" s="461"/>
      <c r="G280" s="461"/>
      <c r="H280" s="461"/>
      <c r="I280" s="461"/>
      <c r="J280" s="461"/>
      <c r="K280" s="461"/>
      <c r="L280" s="461"/>
      <c r="M280" s="461"/>
      <c r="N280" s="461"/>
      <c r="O280" s="461"/>
      <c r="P280" s="461"/>
      <c r="Q280" s="461"/>
      <c r="R280" s="461"/>
      <c r="S280" s="461"/>
      <c r="T280" s="461"/>
      <c r="U280" s="461"/>
      <c r="V280" s="461"/>
      <c r="W280" s="461"/>
    </row>
    <row r="281">
      <c r="A281" s="461"/>
      <c r="B281" s="461"/>
      <c r="C281" s="461"/>
      <c r="D281" s="461"/>
      <c r="E281" s="461"/>
      <c r="F281" s="461"/>
      <c r="G281" s="461"/>
      <c r="H281" s="461"/>
      <c r="I281" s="461"/>
      <c r="J281" s="461"/>
      <c r="K281" s="461"/>
      <c r="L281" s="461"/>
      <c r="M281" s="461"/>
      <c r="N281" s="461"/>
      <c r="O281" s="461"/>
      <c r="P281" s="461"/>
      <c r="Q281" s="461"/>
      <c r="R281" s="461"/>
      <c r="S281" s="461"/>
      <c r="T281" s="461"/>
      <c r="U281" s="461"/>
      <c r="V281" s="461"/>
      <c r="W281" s="461"/>
    </row>
    <row r="282">
      <c r="A282" s="461"/>
      <c r="B282" s="461"/>
      <c r="C282" s="461"/>
      <c r="D282" s="461"/>
      <c r="E282" s="461"/>
      <c r="F282" s="461"/>
      <c r="G282" s="461"/>
      <c r="H282" s="461"/>
      <c r="I282" s="461"/>
      <c r="J282" s="461"/>
      <c r="K282" s="461"/>
      <c r="L282" s="461"/>
      <c r="M282" s="461"/>
      <c r="N282" s="461"/>
      <c r="O282" s="461"/>
      <c r="P282" s="461"/>
      <c r="Q282" s="461"/>
      <c r="R282" s="461"/>
      <c r="S282" s="461"/>
      <c r="T282" s="461"/>
      <c r="U282" s="461"/>
      <c r="V282" s="461"/>
      <c r="W282" s="461"/>
    </row>
    <row r="283">
      <c r="A283" s="461"/>
      <c r="B283" s="461"/>
      <c r="C283" s="461"/>
      <c r="D283" s="461"/>
      <c r="E283" s="461"/>
      <c r="F283" s="461"/>
      <c r="G283" s="461"/>
      <c r="H283" s="461"/>
      <c r="I283" s="461"/>
      <c r="J283" s="461"/>
      <c r="K283" s="461"/>
      <c r="L283" s="461"/>
      <c r="M283" s="461"/>
      <c r="N283" s="461"/>
      <c r="O283" s="461"/>
      <c r="P283" s="461"/>
      <c r="Q283" s="461"/>
      <c r="R283" s="461"/>
      <c r="S283" s="461"/>
      <c r="T283" s="461"/>
      <c r="U283" s="461"/>
      <c r="V283" s="461"/>
      <c r="W283" s="461"/>
    </row>
    <row r="284">
      <c r="A284" s="461"/>
      <c r="B284" s="461"/>
      <c r="C284" s="461"/>
      <c r="D284" s="461"/>
      <c r="E284" s="461"/>
      <c r="F284" s="461"/>
      <c r="G284" s="461"/>
      <c r="H284" s="461"/>
      <c r="I284" s="461"/>
      <c r="J284" s="461"/>
      <c r="K284" s="461"/>
      <c r="L284" s="461"/>
      <c r="M284" s="461"/>
      <c r="N284" s="461"/>
      <c r="O284" s="461"/>
      <c r="P284" s="461"/>
      <c r="Q284" s="461"/>
      <c r="R284" s="461"/>
      <c r="S284" s="461"/>
      <c r="T284" s="461"/>
      <c r="U284" s="461"/>
      <c r="V284" s="461"/>
      <c r="W284" s="461"/>
    </row>
    <row r="285">
      <c r="A285" s="461"/>
      <c r="B285" s="461"/>
      <c r="C285" s="461"/>
      <c r="D285" s="461"/>
      <c r="E285" s="461"/>
      <c r="F285" s="461"/>
      <c r="G285" s="461"/>
      <c r="H285" s="461"/>
      <c r="I285" s="461"/>
      <c r="J285" s="461"/>
      <c r="K285" s="461"/>
      <c r="L285" s="461"/>
      <c r="M285" s="461"/>
      <c r="N285" s="461"/>
      <c r="O285" s="461"/>
      <c r="P285" s="461"/>
      <c r="Q285" s="461"/>
      <c r="R285" s="461"/>
      <c r="S285" s="461"/>
      <c r="T285" s="461"/>
      <c r="U285" s="461"/>
      <c r="V285" s="461"/>
      <c r="W285" s="461"/>
    </row>
    <row r="286">
      <c r="A286" s="461"/>
      <c r="B286" s="461"/>
      <c r="C286" s="461"/>
      <c r="D286" s="461"/>
      <c r="E286" s="461"/>
      <c r="F286" s="461"/>
      <c r="G286" s="461"/>
      <c r="H286" s="461"/>
      <c r="I286" s="461"/>
      <c r="J286" s="461"/>
      <c r="K286" s="461"/>
      <c r="L286" s="461"/>
      <c r="M286" s="461"/>
      <c r="N286" s="461"/>
      <c r="O286" s="461"/>
      <c r="P286" s="461"/>
      <c r="Q286" s="461"/>
      <c r="R286" s="461"/>
      <c r="S286" s="461"/>
      <c r="T286" s="461"/>
      <c r="U286" s="461"/>
      <c r="V286" s="461"/>
      <c r="W286" s="461"/>
    </row>
    <row r="287">
      <c r="A287" s="461"/>
      <c r="B287" s="461"/>
      <c r="C287" s="461"/>
      <c r="D287" s="461"/>
      <c r="E287" s="461"/>
      <c r="F287" s="461"/>
      <c r="G287" s="461"/>
      <c r="H287" s="461"/>
      <c r="I287" s="461"/>
      <c r="J287" s="461"/>
      <c r="K287" s="461"/>
      <c r="L287" s="461"/>
      <c r="M287" s="461"/>
      <c r="N287" s="461"/>
      <c r="O287" s="461"/>
      <c r="P287" s="461"/>
      <c r="Q287" s="461"/>
      <c r="R287" s="461"/>
      <c r="S287" s="461"/>
      <c r="T287" s="461"/>
      <c r="U287" s="461"/>
      <c r="V287" s="461"/>
      <c r="W287" s="461"/>
    </row>
    <row r="288">
      <c r="A288" s="461"/>
      <c r="B288" s="461"/>
      <c r="C288" s="461"/>
      <c r="D288" s="461"/>
      <c r="E288" s="461"/>
      <c r="F288" s="461"/>
      <c r="G288" s="461"/>
      <c r="H288" s="461"/>
      <c r="I288" s="461"/>
      <c r="J288" s="461"/>
      <c r="K288" s="461"/>
      <c r="L288" s="461"/>
      <c r="M288" s="461"/>
      <c r="N288" s="461"/>
      <c r="O288" s="461"/>
      <c r="P288" s="461"/>
      <c r="Q288" s="461"/>
      <c r="R288" s="461"/>
      <c r="S288" s="461"/>
      <c r="T288" s="461"/>
      <c r="U288" s="461"/>
      <c r="V288" s="461"/>
      <c r="W288" s="461"/>
    </row>
    <row r="289">
      <c r="A289" s="461"/>
      <c r="B289" s="461"/>
      <c r="C289" s="461"/>
      <c r="D289" s="461"/>
      <c r="E289" s="461"/>
      <c r="F289" s="461"/>
      <c r="G289" s="461"/>
      <c r="H289" s="461"/>
      <c r="I289" s="461"/>
      <c r="J289" s="461"/>
      <c r="K289" s="461"/>
      <c r="L289" s="461"/>
      <c r="M289" s="461"/>
      <c r="N289" s="461"/>
      <c r="O289" s="461"/>
      <c r="P289" s="461"/>
      <c r="Q289" s="461"/>
      <c r="R289" s="461"/>
      <c r="S289" s="461"/>
      <c r="T289" s="461"/>
      <c r="U289" s="461"/>
      <c r="V289" s="461"/>
      <c r="W289" s="461"/>
    </row>
    <row r="290">
      <c r="A290" s="461"/>
      <c r="B290" s="461"/>
      <c r="C290" s="461"/>
      <c r="D290" s="461"/>
      <c r="E290" s="461"/>
      <c r="F290" s="461"/>
      <c r="G290" s="461"/>
      <c r="H290" s="461"/>
      <c r="I290" s="461"/>
      <c r="J290" s="461"/>
      <c r="K290" s="461"/>
      <c r="L290" s="461"/>
      <c r="M290" s="461"/>
      <c r="N290" s="461"/>
      <c r="O290" s="461"/>
      <c r="P290" s="461"/>
      <c r="Q290" s="461"/>
      <c r="R290" s="461"/>
      <c r="S290" s="461"/>
      <c r="T290" s="461"/>
      <c r="U290" s="461"/>
      <c r="V290" s="461"/>
      <c r="W290" s="461"/>
    </row>
    <row r="291">
      <c r="A291" s="461"/>
      <c r="B291" s="461"/>
      <c r="C291" s="461"/>
      <c r="D291" s="461"/>
      <c r="E291" s="461"/>
      <c r="F291" s="461"/>
      <c r="G291" s="461"/>
      <c r="H291" s="461"/>
      <c r="I291" s="461"/>
      <c r="J291" s="461"/>
      <c r="K291" s="461"/>
      <c r="L291" s="461"/>
      <c r="M291" s="461"/>
      <c r="N291" s="461"/>
      <c r="O291" s="461"/>
      <c r="P291" s="461"/>
      <c r="Q291" s="461"/>
      <c r="R291" s="461"/>
      <c r="S291" s="461"/>
      <c r="T291" s="461"/>
      <c r="U291" s="461"/>
      <c r="V291" s="461"/>
      <c r="W291" s="461"/>
    </row>
    <row r="292">
      <c r="A292" s="461"/>
      <c r="B292" s="461"/>
      <c r="C292" s="461"/>
      <c r="D292" s="461"/>
      <c r="E292" s="461"/>
      <c r="F292" s="461"/>
      <c r="G292" s="461"/>
      <c r="H292" s="461"/>
      <c r="I292" s="461"/>
      <c r="J292" s="461"/>
      <c r="K292" s="461"/>
      <c r="L292" s="461"/>
      <c r="M292" s="461"/>
      <c r="N292" s="461"/>
      <c r="O292" s="461"/>
      <c r="P292" s="461"/>
      <c r="Q292" s="461"/>
      <c r="R292" s="461"/>
      <c r="S292" s="461"/>
      <c r="T292" s="461"/>
      <c r="U292" s="461"/>
      <c r="V292" s="461"/>
      <c r="W292" s="461"/>
    </row>
    <row r="293">
      <c r="A293" s="461"/>
      <c r="B293" s="461"/>
      <c r="C293" s="461"/>
      <c r="D293" s="461"/>
      <c r="E293" s="461"/>
      <c r="F293" s="461"/>
      <c r="G293" s="461"/>
      <c r="H293" s="461"/>
      <c r="I293" s="461"/>
      <c r="J293" s="461"/>
      <c r="K293" s="461"/>
      <c r="L293" s="461"/>
      <c r="M293" s="461"/>
      <c r="N293" s="461"/>
      <c r="O293" s="461"/>
      <c r="P293" s="461"/>
      <c r="Q293" s="461"/>
      <c r="R293" s="461"/>
      <c r="S293" s="461"/>
      <c r="T293" s="461"/>
      <c r="U293" s="461"/>
      <c r="V293" s="461"/>
      <c r="W293" s="461"/>
    </row>
    <row r="294">
      <c r="A294" s="461"/>
      <c r="B294" s="461"/>
      <c r="C294" s="461"/>
      <c r="D294" s="461"/>
      <c r="E294" s="461"/>
      <c r="F294" s="461"/>
      <c r="G294" s="461"/>
      <c r="H294" s="461"/>
      <c r="I294" s="461"/>
      <c r="J294" s="461"/>
      <c r="K294" s="461"/>
      <c r="L294" s="461"/>
      <c r="M294" s="461"/>
      <c r="N294" s="461"/>
      <c r="O294" s="461"/>
      <c r="P294" s="461"/>
      <c r="Q294" s="461"/>
      <c r="R294" s="461"/>
      <c r="S294" s="461"/>
      <c r="T294" s="461"/>
      <c r="U294" s="461"/>
      <c r="V294" s="461"/>
      <c r="W294" s="461"/>
    </row>
    <row r="295">
      <c r="A295" s="461"/>
      <c r="B295" s="461"/>
      <c r="C295" s="461"/>
      <c r="D295" s="461"/>
      <c r="E295" s="461"/>
      <c r="F295" s="461"/>
      <c r="G295" s="461"/>
      <c r="H295" s="461"/>
      <c r="I295" s="461"/>
      <c r="J295" s="461"/>
      <c r="K295" s="461"/>
      <c r="L295" s="461"/>
      <c r="M295" s="461"/>
      <c r="N295" s="461"/>
      <c r="O295" s="461"/>
      <c r="P295" s="461"/>
      <c r="Q295" s="461"/>
      <c r="R295" s="461"/>
      <c r="S295" s="461"/>
      <c r="T295" s="461"/>
      <c r="U295" s="461"/>
      <c r="V295" s="461"/>
      <c r="W295" s="461"/>
    </row>
    <row r="296">
      <c r="A296" s="461"/>
      <c r="B296" s="461"/>
      <c r="C296" s="461"/>
      <c r="D296" s="461"/>
      <c r="E296" s="461"/>
      <c r="F296" s="461"/>
      <c r="G296" s="461"/>
      <c r="H296" s="461"/>
      <c r="I296" s="461"/>
      <c r="J296" s="461"/>
      <c r="K296" s="461"/>
      <c r="L296" s="461"/>
      <c r="M296" s="461"/>
      <c r="N296" s="461"/>
      <c r="O296" s="461"/>
      <c r="P296" s="461"/>
      <c r="Q296" s="461"/>
      <c r="R296" s="461"/>
      <c r="S296" s="461"/>
      <c r="T296" s="461"/>
      <c r="U296" s="461"/>
      <c r="V296" s="461"/>
      <c r="W296" s="461"/>
    </row>
    <row r="297">
      <c r="A297" s="461"/>
      <c r="B297" s="461"/>
      <c r="C297" s="461"/>
      <c r="D297" s="461"/>
      <c r="E297" s="461"/>
      <c r="F297" s="461"/>
      <c r="G297" s="461"/>
      <c r="H297" s="461"/>
      <c r="I297" s="461"/>
      <c r="J297" s="461"/>
      <c r="K297" s="461"/>
      <c r="L297" s="461"/>
      <c r="M297" s="461"/>
      <c r="N297" s="461"/>
      <c r="O297" s="461"/>
      <c r="P297" s="461"/>
      <c r="Q297" s="461"/>
      <c r="R297" s="461"/>
      <c r="S297" s="461"/>
      <c r="T297" s="461"/>
      <c r="U297" s="461"/>
      <c r="V297" s="461"/>
      <c r="W297" s="461"/>
    </row>
    <row r="298">
      <c r="A298" s="461"/>
      <c r="B298" s="461"/>
      <c r="C298" s="461"/>
      <c r="D298" s="461"/>
      <c r="E298" s="461"/>
      <c r="F298" s="461"/>
      <c r="G298" s="461"/>
      <c r="H298" s="461"/>
      <c r="I298" s="461"/>
      <c r="J298" s="461"/>
      <c r="K298" s="461"/>
      <c r="L298" s="461"/>
      <c r="M298" s="461"/>
      <c r="N298" s="461"/>
      <c r="O298" s="461"/>
      <c r="P298" s="461"/>
      <c r="Q298" s="461"/>
      <c r="R298" s="461"/>
      <c r="S298" s="461"/>
      <c r="T298" s="461"/>
      <c r="U298" s="461"/>
      <c r="V298" s="461"/>
      <c r="W298" s="461"/>
    </row>
    <row r="299">
      <c r="A299" s="461"/>
      <c r="B299" s="461"/>
      <c r="C299" s="461"/>
      <c r="D299" s="461"/>
      <c r="E299" s="461"/>
      <c r="F299" s="461"/>
      <c r="G299" s="461"/>
      <c r="H299" s="461"/>
      <c r="I299" s="461"/>
      <c r="J299" s="461"/>
      <c r="K299" s="461"/>
      <c r="L299" s="461"/>
      <c r="M299" s="461"/>
      <c r="N299" s="461"/>
      <c r="O299" s="461"/>
      <c r="P299" s="461"/>
      <c r="Q299" s="461"/>
      <c r="R299" s="461"/>
      <c r="S299" s="461"/>
      <c r="T299" s="461"/>
      <c r="U299" s="461"/>
      <c r="V299" s="461"/>
      <c r="W299" s="461"/>
    </row>
    <row r="300">
      <c r="A300" s="461"/>
      <c r="B300" s="461"/>
      <c r="C300" s="461"/>
      <c r="D300" s="461"/>
      <c r="E300" s="461"/>
      <c r="F300" s="461"/>
      <c r="G300" s="461"/>
      <c r="H300" s="461"/>
      <c r="I300" s="461"/>
      <c r="J300" s="461"/>
      <c r="K300" s="461"/>
      <c r="L300" s="461"/>
      <c r="M300" s="461"/>
      <c r="N300" s="461"/>
      <c r="O300" s="461"/>
      <c r="P300" s="461"/>
      <c r="Q300" s="461"/>
      <c r="R300" s="461"/>
      <c r="S300" s="461"/>
      <c r="T300" s="461"/>
      <c r="U300" s="461"/>
      <c r="V300" s="461"/>
      <c r="W300" s="461"/>
    </row>
    <row r="301">
      <c r="A301" s="461"/>
      <c r="B301" s="461"/>
      <c r="C301" s="461"/>
      <c r="D301" s="461"/>
      <c r="E301" s="461"/>
      <c r="F301" s="461"/>
      <c r="G301" s="461"/>
      <c r="H301" s="461"/>
      <c r="I301" s="461"/>
      <c r="J301" s="461"/>
      <c r="K301" s="461"/>
      <c r="L301" s="461"/>
      <c r="M301" s="461"/>
      <c r="N301" s="461"/>
      <c r="O301" s="461"/>
      <c r="P301" s="461"/>
      <c r="Q301" s="461"/>
      <c r="R301" s="461"/>
      <c r="S301" s="461"/>
      <c r="T301" s="461"/>
      <c r="U301" s="461"/>
      <c r="V301" s="461"/>
      <c r="W301" s="461"/>
    </row>
    <row r="302">
      <c r="A302" s="461"/>
      <c r="B302" s="461"/>
      <c r="C302" s="461"/>
      <c r="D302" s="461"/>
      <c r="E302" s="461"/>
      <c r="F302" s="461"/>
      <c r="G302" s="461"/>
      <c r="H302" s="461"/>
      <c r="I302" s="461"/>
      <c r="J302" s="461"/>
      <c r="K302" s="461"/>
      <c r="L302" s="461"/>
      <c r="M302" s="461"/>
      <c r="N302" s="461"/>
      <c r="O302" s="461"/>
      <c r="P302" s="461"/>
      <c r="Q302" s="461"/>
      <c r="R302" s="461"/>
      <c r="S302" s="461"/>
      <c r="T302" s="461"/>
      <c r="U302" s="461"/>
      <c r="V302" s="461"/>
      <c r="W302" s="461"/>
    </row>
    <row r="303">
      <c r="A303" s="461"/>
      <c r="B303" s="461"/>
      <c r="C303" s="461"/>
      <c r="D303" s="461"/>
      <c r="E303" s="461"/>
      <c r="F303" s="461"/>
      <c r="G303" s="461"/>
      <c r="H303" s="461"/>
      <c r="I303" s="461"/>
      <c r="J303" s="461"/>
      <c r="K303" s="461"/>
      <c r="L303" s="461"/>
      <c r="M303" s="461"/>
      <c r="N303" s="461"/>
      <c r="O303" s="461"/>
      <c r="P303" s="461"/>
      <c r="Q303" s="461"/>
      <c r="R303" s="461"/>
      <c r="S303" s="461"/>
      <c r="T303" s="461"/>
      <c r="U303" s="461"/>
      <c r="V303" s="461"/>
      <c r="W303" s="461"/>
    </row>
    <row r="304">
      <c r="A304" s="461"/>
      <c r="B304" s="461"/>
      <c r="C304" s="461"/>
      <c r="D304" s="461"/>
      <c r="E304" s="461"/>
      <c r="F304" s="461"/>
      <c r="G304" s="461"/>
      <c r="H304" s="461"/>
      <c r="I304" s="461"/>
      <c r="J304" s="461"/>
      <c r="K304" s="461"/>
      <c r="L304" s="461"/>
      <c r="M304" s="461"/>
      <c r="N304" s="461"/>
      <c r="O304" s="461"/>
      <c r="P304" s="461"/>
      <c r="Q304" s="461"/>
      <c r="R304" s="461"/>
      <c r="S304" s="461"/>
      <c r="T304" s="461"/>
      <c r="U304" s="461"/>
      <c r="V304" s="461"/>
      <c r="W304" s="461"/>
    </row>
    <row r="305">
      <c r="A305" s="461"/>
      <c r="B305" s="461"/>
      <c r="C305" s="461"/>
      <c r="D305" s="461"/>
      <c r="E305" s="461"/>
      <c r="F305" s="461"/>
      <c r="G305" s="461"/>
      <c r="H305" s="461"/>
      <c r="I305" s="461"/>
      <c r="J305" s="461"/>
      <c r="K305" s="461"/>
      <c r="L305" s="461"/>
      <c r="M305" s="461"/>
      <c r="N305" s="461"/>
      <c r="O305" s="461"/>
      <c r="P305" s="461"/>
      <c r="Q305" s="461"/>
      <c r="R305" s="461"/>
      <c r="S305" s="461"/>
      <c r="T305" s="461"/>
      <c r="U305" s="461"/>
      <c r="V305" s="461"/>
      <c r="W305" s="461"/>
    </row>
    <row r="306">
      <c r="A306" s="461"/>
      <c r="B306" s="461"/>
      <c r="C306" s="461"/>
      <c r="D306" s="461"/>
      <c r="E306" s="461"/>
      <c r="F306" s="461"/>
      <c r="G306" s="461"/>
      <c r="H306" s="461"/>
      <c r="I306" s="461"/>
      <c r="J306" s="461"/>
      <c r="K306" s="461"/>
      <c r="L306" s="461"/>
      <c r="M306" s="461"/>
      <c r="N306" s="461"/>
      <c r="O306" s="461"/>
      <c r="P306" s="461"/>
      <c r="Q306" s="461"/>
      <c r="R306" s="461"/>
      <c r="S306" s="461"/>
      <c r="T306" s="461"/>
      <c r="U306" s="461"/>
      <c r="V306" s="461"/>
      <c r="W306" s="461"/>
    </row>
    <row r="307">
      <c r="A307" s="461"/>
      <c r="B307" s="461"/>
      <c r="C307" s="461"/>
      <c r="D307" s="461"/>
      <c r="E307" s="461"/>
      <c r="F307" s="461"/>
      <c r="G307" s="461"/>
      <c r="H307" s="461"/>
      <c r="I307" s="461"/>
      <c r="J307" s="461"/>
      <c r="K307" s="461"/>
      <c r="L307" s="461"/>
      <c r="M307" s="461"/>
      <c r="N307" s="461"/>
      <c r="O307" s="461"/>
      <c r="P307" s="461"/>
      <c r="Q307" s="461"/>
      <c r="R307" s="461"/>
      <c r="S307" s="461"/>
      <c r="T307" s="461"/>
      <c r="U307" s="461"/>
      <c r="V307" s="461"/>
      <c r="W307" s="461"/>
    </row>
    <row r="308">
      <c r="A308" s="461"/>
      <c r="B308" s="461"/>
      <c r="C308" s="461"/>
      <c r="D308" s="461"/>
      <c r="E308" s="461"/>
      <c r="F308" s="461"/>
      <c r="G308" s="461"/>
      <c r="H308" s="461"/>
      <c r="I308" s="461"/>
      <c r="J308" s="461"/>
      <c r="K308" s="461"/>
      <c r="L308" s="461"/>
      <c r="M308" s="461"/>
      <c r="N308" s="461"/>
      <c r="O308" s="461"/>
      <c r="P308" s="461"/>
      <c r="Q308" s="461"/>
      <c r="R308" s="461"/>
      <c r="S308" s="461"/>
      <c r="T308" s="461"/>
      <c r="U308" s="461"/>
      <c r="V308" s="461"/>
      <c r="W308" s="461"/>
    </row>
    <row r="309">
      <c r="A309" s="461"/>
      <c r="B309" s="461"/>
      <c r="C309" s="461"/>
      <c r="D309" s="461"/>
      <c r="E309" s="461"/>
      <c r="F309" s="461"/>
      <c r="G309" s="461"/>
      <c r="H309" s="461"/>
      <c r="I309" s="461"/>
      <c r="J309" s="461"/>
      <c r="K309" s="461"/>
      <c r="L309" s="461"/>
      <c r="M309" s="461"/>
      <c r="N309" s="461"/>
      <c r="O309" s="461"/>
      <c r="P309" s="461"/>
      <c r="Q309" s="461"/>
      <c r="R309" s="461"/>
      <c r="S309" s="461"/>
      <c r="T309" s="461"/>
      <c r="U309" s="461"/>
      <c r="V309" s="461"/>
      <c r="W309" s="461"/>
    </row>
    <row r="310">
      <c r="A310" s="461"/>
      <c r="B310" s="461"/>
      <c r="C310" s="461"/>
      <c r="D310" s="461"/>
      <c r="E310" s="461"/>
      <c r="F310" s="461"/>
      <c r="G310" s="461"/>
      <c r="H310" s="461"/>
      <c r="I310" s="461"/>
      <c r="J310" s="461"/>
      <c r="K310" s="461"/>
      <c r="L310" s="461"/>
      <c r="M310" s="461"/>
      <c r="N310" s="461"/>
      <c r="O310" s="461"/>
      <c r="P310" s="461"/>
      <c r="Q310" s="461"/>
      <c r="R310" s="461"/>
      <c r="S310" s="461"/>
      <c r="T310" s="461"/>
      <c r="U310" s="461"/>
      <c r="V310" s="461"/>
      <c r="W310" s="461"/>
    </row>
    <row r="311">
      <c r="A311" s="461"/>
      <c r="B311" s="461"/>
      <c r="C311" s="461"/>
      <c r="D311" s="461"/>
      <c r="E311" s="461"/>
      <c r="F311" s="461"/>
      <c r="G311" s="461"/>
      <c r="H311" s="461"/>
      <c r="I311" s="461"/>
      <c r="J311" s="461"/>
      <c r="K311" s="461"/>
      <c r="L311" s="461"/>
      <c r="M311" s="461"/>
      <c r="N311" s="461"/>
      <c r="O311" s="461"/>
      <c r="P311" s="461"/>
      <c r="Q311" s="461"/>
      <c r="R311" s="461"/>
      <c r="S311" s="461"/>
      <c r="T311" s="461"/>
      <c r="U311" s="461"/>
      <c r="V311" s="461"/>
      <c r="W311" s="461"/>
    </row>
    <row r="312">
      <c r="A312" s="461"/>
      <c r="B312" s="461"/>
      <c r="C312" s="461"/>
      <c r="D312" s="461"/>
      <c r="E312" s="461"/>
      <c r="F312" s="461"/>
      <c r="G312" s="461"/>
      <c r="H312" s="461"/>
      <c r="I312" s="461"/>
      <c r="J312" s="461"/>
      <c r="K312" s="461"/>
      <c r="L312" s="461"/>
      <c r="M312" s="461"/>
      <c r="N312" s="461"/>
      <c r="O312" s="461"/>
      <c r="P312" s="461"/>
      <c r="Q312" s="461"/>
      <c r="R312" s="461"/>
      <c r="S312" s="461"/>
      <c r="T312" s="461"/>
      <c r="U312" s="461"/>
      <c r="V312" s="461"/>
      <c r="W312" s="461"/>
    </row>
    <row r="313">
      <c r="A313" s="461"/>
      <c r="B313" s="461"/>
      <c r="C313" s="461"/>
      <c r="D313" s="461"/>
      <c r="E313" s="461"/>
      <c r="F313" s="461"/>
      <c r="G313" s="461"/>
      <c r="H313" s="461"/>
      <c r="I313" s="461"/>
      <c r="J313" s="461"/>
      <c r="K313" s="461"/>
      <c r="L313" s="461"/>
      <c r="M313" s="461"/>
      <c r="N313" s="461"/>
      <c r="O313" s="461"/>
      <c r="P313" s="461"/>
      <c r="Q313" s="461"/>
      <c r="R313" s="461"/>
      <c r="S313" s="461"/>
      <c r="T313" s="461"/>
      <c r="U313" s="461"/>
      <c r="V313" s="461"/>
      <c r="W313" s="461"/>
    </row>
    <row r="314">
      <c r="A314" s="461"/>
      <c r="B314" s="461"/>
      <c r="C314" s="461"/>
      <c r="D314" s="461"/>
      <c r="E314" s="461"/>
      <c r="F314" s="461"/>
      <c r="G314" s="461"/>
      <c r="H314" s="461"/>
      <c r="I314" s="461"/>
      <c r="J314" s="461"/>
      <c r="K314" s="461"/>
      <c r="L314" s="461"/>
      <c r="M314" s="461"/>
      <c r="N314" s="461"/>
      <c r="O314" s="461"/>
      <c r="P314" s="461"/>
      <c r="Q314" s="461"/>
      <c r="R314" s="461"/>
      <c r="S314" s="461"/>
      <c r="T314" s="461"/>
      <c r="U314" s="461"/>
      <c r="V314" s="461"/>
      <c r="W314" s="461"/>
    </row>
    <row r="315">
      <c r="A315" s="461"/>
      <c r="B315" s="461"/>
      <c r="C315" s="461"/>
      <c r="D315" s="461"/>
      <c r="E315" s="461"/>
      <c r="F315" s="461"/>
      <c r="G315" s="461"/>
      <c r="H315" s="461"/>
      <c r="I315" s="461"/>
      <c r="J315" s="461"/>
      <c r="K315" s="461"/>
      <c r="L315" s="461"/>
      <c r="M315" s="461"/>
      <c r="N315" s="461"/>
      <c r="O315" s="461"/>
      <c r="P315" s="461"/>
      <c r="Q315" s="461"/>
      <c r="R315" s="461"/>
      <c r="S315" s="461"/>
      <c r="T315" s="461"/>
      <c r="U315" s="461"/>
      <c r="V315" s="461"/>
      <c r="W315" s="461"/>
    </row>
    <row r="316">
      <c r="A316" s="461"/>
      <c r="B316" s="461"/>
      <c r="C316" s="461"/>
      <c r="D316" s="461"/>
      <c r="E316" s="461"/>
      <c r="F316" s="461"/>
      <c r="G316" s="461"/>
      <c r="H316" s="461"/>
      <c r="I316" s="461"/>
      <c r="J316" s="461"/>
      <c r="K316" s="461"/>
      <c r="L316" s="461"/>
      <c r="M316" s="461"/>
      <c r="N316" s="461"/>
      <c r="O316" s="461"/>
      <c r="P316" s="461"/>
      <c r="Q316" s="461"/>
      <c r="R316" s="461"/>
      <c r="S316" s="461"/>
      <c r="T316" s="461"/>
      <c r="U316" s="461"/>
      <c r="V316" s="461"/>
      <c r="W316" s="461"/>
    </row>
    <row r="317">
      <c r="A317" s="461"/>
      <c r="B317" s="461"/>
      <c r="C317" s="461"/>
      <c r="D317" s="461"/>
      <c r="E317" s="461"/>
      <c r="F317" s="461"/>
      <c r="G317" s="461"/>
      <c r="H317" s="461"/>
      <c r="I317" s="461"/>
      <c r="J317" s="461"/>
      <c r="K317" s="461"/>
      <c r="L317" s="461"/>
      <c r="M317" s="461"/>
      <c r="N317" s="461"/>
      <c r="O317" s="461"/>
      <c r="P317" s="461"/>
      <c r="Q317" s="461"/>
      <c r="R317" s="461"/>
      <c r="S317" s="461"/>
      <c r="T317" s="461"/>
      <c r="U317" s="461"/>
      <c r="V317" s="461"/>
      <c r="W317" s="461"/>
    </row>
    <row r="318">
      <c r="A318" s="461"/>
      <c r="B318" s="461"/>
      <c r="C318" s="461"/>
      <c r="D318" s="461"/>
      <c r="E318" s="461"/>
      <c r="F318" s="461"/>
      <c r="G318" s="461"/>
      <c r="H318" s="461"/>
      <c r="I318" s="461"/>
      <c r="J318" s="461"/>
      <c r="K318" s="461"/>
      <c r="L318" s="461"/>
      <c r="M318" s="461"/>
      <c r="N318" s="461"/>
      <c r="O318" s="461"/>
      <c r="P318" s="461"/>
      <c r="Q318" s="461"/>
      <c r="R318" s="461"/>
      <c r="S318" s="461"/>
      <c r="T318" s="461"/>
      <c r="U318" s="461"/>
      <c r="V318" s="461"/>
      <c r="W318" s="461"/>
    </row>
    <row r="319">
      <c r="A319" s="461"/>
      <c r="B319" s="461"/>
      <c r="C319" s="461"/>
      <c r="D319" s="461"/>
      <c r="E319" s="461"/>
      <c r="F319" s="461"/>
      <c r="G319" s="461"/>
      <c r="H319" s="461"/>
      <c r="I319" s="461"/>
      <c r="J319" s="461"/>
      <c r="K319" s="461"/>
      <c r="L319" s="461"/>
      <c r="M319" s="461"/>
      <c r="N319" s="461"/>
      <c r="O319" s="461"/>
      <c r="P319" s="461"/>
      <c r="Q319" s="461"/>
      <c r="R319" s="461"/>
      <c r="S319" s="461"/>
      <c r="T319" s="461"/>
      <c r="U319" s="461"/>
      <c r="V319" s="461"/>
      <c r="W319" s="461"/>
    </row>
    <row r="320">
      <c r="A320" s="461"/>
      <c r="B320" s="461"/>
      <c r="C320" s="461"/>
      <c r="D320" s="461"/>
      <c r="E320" s="461"/>
      <c r="F320" s="461"/>
      <c r="G320" s="461"/>
      <c r="H320" s="461"/>
      <c r="I320" s="461"/>
      <c r="J320" s="461"/>
      <c r="K320" s="461"/>
      <c r="L320" s="461"/>
      <c r="M320" s="461"/>
      <c r="N320" s="461"/>
      <c r="O320" s="461"/>
      <c r="P320" s="461"/>
      <c r="Q320" s="461"/>
      <c r="R320" s="461"/>
      <c r="S320" s="461"/>
      <c r="T320" s="461"/>
      <c r="U320" s="461"/>
      <c r="V320" s="461"/>
      <c r="W320" s="461"/>
    </row>
    <row r="321">
      <c r="A321" s="461"/>
      <c r="B321" s="461"/>
      <c r="C321" s="461"/>
      <c r="D321" s="461"/>
      <c r="E321" s="461"/>
      <c r="F321" s="461"/>
      <c r="G321" s="461"/>
      <c r="H321" s="461"/>
      <c r="I321" s="461"/>
      <c r="J321" s="461"/>
      <c r="K321" s="461"/>
      <c r="L321" s="461"/>
      <c r="M321" s="461"/>
      <c r="N321" s="461"/>
      <c r="O321" s="461"/>
      <c r="P321" s="461"/>
      <c r="Q321" s="461"/>
      <c r="R321" s="461"/>
      <c r="S321" s="461"/>
      <c r="T321" s="461"/>
      <c r="U321" s="461"/>
      <c r="V321" s="461"/>
      <c r="W321" s="461"/>
    </row>
    <row r="322">
      <c r="A322" s="461"/>
      <c r="B322" s="461"/>
      <c r="C322" s="461"/>
      <c r="D322" s="461"/>
      <c r="E322" s="461"/>
      <c r="F322" s="461"/>
      <c r="G322" s="461"/>
      <c r="H322" s="461"/>
      <c r="I322" s="461"/>
      <c r="J322" s="461"/>
      <c r="K322" s="461"/>
      <c r="L322" s="461"/>
      <c r="M322" s="461"/>
      <c r="N322" s="461"/>
      <c r="O322" s="461"/>
      <c r="P322" s="461"/>
      <c r="Q322" s="461"/>
      <c r="R322" s="461"/>
      <c r="S322" s="461"/>
      <c r="T322" s="461"/>
      <c r="U322" s="461"/>
      <c r="V322" s="461"/>
      <c r="W322" s="461"/>
    </row>
    <row r="323">
      <c r="A323" s="461"/>
      <c r="B323" s="461"/>
      <c r="C323" s="461"/>
      <c r="D323" s="461"/>
      <c r="E323" s="461"/>
      <c r="F323" s="461"/>
      <c r="G323" s="461"/>
      <c r="H323" s="461"/>
      <c r="I323" s="461"/>
      <c r="J323" s="461"/>
      <c r="K323" s="461"/>
      <c r="L323" s="461"/>
      <c r="M323" s="461"/>
      <c r="N323" s="461"/>
      <c r="O323" s="461"/>
      <c r="P323" s="461"/>
      <c r="Q323" s="461"/>
      <c r="R323" s="461"/>
      <c r="S323" s="461"/>
      <c r="T323" s="461"/>
      <c r="U323" s="461"/>
      <c r="V323" s="461"/>
      <c r="W323" s="461"/>
    </row>
    <row r="324">
      <c r="A324" s="461"/>
      <c r="B324" s="461"/>
      <c r="C324" s="461"/>
      <c r="D324" s="461"/>
      <c r="E324" s="461"/>
      <c r="F324" s="461"/>
      <c r="G324" s="461"/>
      <c r="H324" s="461"/>
      <c r="I324" s="461"/>
      <c r="J324" s="461"/>
      <c r="K324" s="461"/>
      <c r="L324" s="461"/>
      <c r="M324" s="461"/>
      <c r="N324" s="461"/>
      <c r="O324" s="461"/>
      <c r="P324" s="461"/>
      <c r="Q324" s="461"/>
      <c r="R324" s="461"/>
      <c r="S324" s="461"/>
      <c r="T324" s="461"/>
      <c r="U324" s="461"/>
      <c r="V324" s="461"/>
      <c r="W324" s="461"/>
    </row>
    <row r="325">
      <c r="A325" s="461"/>
      <c r="B325" s="461"/>
      <c r="C325" s="461"/>
      <c r="D325" s="461"/>
      <c r="E325" s="461"/>
      <c r="F325" s="461"/>
      <c r="G325" s="461"/>
      <c r="H325" s="461"/>
      <c r="I325" s="461"/>
      <c r="J325" s="461"/>
      <c r="K325" s="461"/>
      <c r="L325" s="461"/>
      <c r="M325" s="461"/>
      <c r="N325" s="461"/>
      <c r="O325" s="461"/>
      <c r="P325" s="461"/>
      <c r="Q325" s="461"/>
      <c r="R325" s="461"/>
      <c r="S325" s="461"/>
      <c r="T325" s="461"/>
      <c r="U325" s="461"/>
      <c r="V325" s="461"/>
      <c r="W325" s="461"/>
    </row>
    <row r="326">
      <c r="A326" s="461"/>
      <c r="B326" s="461"/>
      <c r="C326" s="461"/>
      <c r="D326" s="461"/>
      <c r="E326" s="461"/>
      <c r="F326" s="461"/>
      <c r="G326" s="461"/>
      <c r="H326" s="461"/>
      <c r="I326" s="461"/>
      <c r="J326" s="461"/>
      <c r="K326" s="461"/>
      <c r="L326" s="461"/>
      <c r="M326" s="461"/>
      <c r="N326" s="461"/>
      <c r="O326" s="461"/>
      <c r="P326" s="461"/>
      <c r="Q326" s="461"/>
      <c r="R326" s="461"/>
      <c r="S326" s="461"/>
      <c r="T326" s="461"/>
      <c r="U326" s="461"/>
      <c r="V326" s="461"/>
      <c r="W326" s="461"/>
    </row>
    <row r="327">
      <c r="A327" s="461"/>
      <c r="B327" s="461"/>
      <c r="C327" s="461"/>
      <c r="D327" s="461"/>
      <c r="E327" s="461"/>
      <c r="F327" s="461"/>
      <c r="G327" s="461"/>
      <c r="H327" s="461"/>
      <c r="I327" s="461"/>
      <c r="J327" s="461"/>
      <c r="K327" s="461"/>
      <c r="L327" s="461"/>
      <c r="M327" s="461"/>
      <c r="N327" s="461"/>
      <c r="O327" s="461"/>
      <c r="P327" s="461"/>
      <c r="Q327" s="461"/>
      <c r="R327" s="461"/>
      <c r="S327" s="461"/>
      <c r="T327" s="461"/>
      <c r="U327" s="461"/>
      <c r="V327" s="461"/>
      <c r="W327" s="461"/>
    </row>
    <row r="328">
      <c r="A328" s="461"/>
      <c r="B328" s="461"/>
      <c r="C328" s="461"/>
      <c r="D328" s="461"/>
      <c r="E328" s="461"/>
      <c r="F328" s="461"/>
      <c r="G328" s="461"/>
      <c r="H328" s="461"/>
      <c r="I328" s="461"/>
      <c r="J328" s="461"/>
      <c r="K328" s="461"/>
      <c r="L328" s="461"/>
      <c r="M328" s="461"/>
      <c r="N328" s="461"/>
      <c r="O328" s="461"/>
      <c r="P328" s="461"/>
      <c r="Q328" s="461"/>
      <c r="R328" s="461"/>
      <c r="S328" s="461"/>
      <c r="T328" s="461"/>
      <c r="U328" s="461"/>
      <c r="V328" s="461"/>
      <c r="W328" s="461"/>
    </row>
    <row r="329">
      <c r="A329" s="461"/>
      <c r="B329" s="461"/>
      <c r="C329" s="461"/>
      <c r="D329" s="461"/>
      <c r="E329" s="461"/>
      <c r="F329" s="461"/>
      <c r="G329" s="461"/>
      <c r="H329" s="461"/>
      <c r="I329" s="461"/>
      <c r="J329" s="461"/>
      <c r="K329" s="461"/>
      <c r="L329" s="461"/>
      <c r="M329" s="461"/>
      <c r="N329" s="461"/>
      <c r="O329" s="461"/>
      <c r="P329" s="461"/>
      <c r="Q329" s="461"/>
      <c r="R329" s="461"/>
      <c r="S329" s="461"/>
      <c r="T329" s="461"/>
      <c r="U329" s="461"/>
      <c r="V329" s="461"/>
      <c r="W329" s="461"/>
    </row>
    <row r="330">
      <c r="A330" s="461"/>
      <c r="B330" s="461"/>
      <c r="C330" s="461"/>
      <c r="D330" s="461"/>
      <c r="E330" s="461"/>
      <c r="F330" s="461"/>
      <c r="G330" s="461"/>
      <c r="H330" s="461"/>
      <c r="I330" s="461"/>
      <c r="J330" s="461"/>
      <c r="K330" s="461"/>
      <c r="L330" s="461"/>
      <c r="M330" s="461"/>
      <c r="N330" s="461"/>
      <c r="O330" s="461"/>
      <c r="P330" s="461"/>
      <c r="Q330" s="461"/>
      <c r="R330" s="461"/>
      <c r="S330" s="461"/>
      <c r="T330" s="461"/>
      <c r="U330" s="461"/>
      <c r="V330" s="461"/>
      <c r="W330" s="461"/>
    </row>
    <row r="331">
      <c r="A331" s="461"/>
      <c r="B331" s="461"/>
      <c r="C331" s="461"/>
      <c r="D331" s="461"/>
      <c r="E331" s="461"/>
      <c r="F331" s="461"/>
      <c r="G331" s="461"/>
      <c r="H331" s="461"/>
      <c r="I331" s="461"/>
      <c r="J331" s="461"/>
      <c r="K331" s="461"/>
      <c r="L331" s="461"/>
      <c r="M331" s="461"/>
      <c r="N331" s="461"/>
      <c r="O331" s="461"/>
      <c r="P331" s="461"/>
      <c r="Q331" s="461"/>
      <c r="R331" s="461"/>
      <c r="S331" s="461"/>
      <c r="T331" s="461"/>
      <c r="U331" s="461"/>
      <c r="V331" s="461"/>
      <c r="W331" s="461"/>
    </row>
    <row r="332">
      <c r="A332" s="461"/>
      <c r="B332" s="461"/>
      <c r="C332" s="461"/>
      <c r="D332" s="461"/>
      <c r="E332" s="461"/>
      <c r="F332" s="461"/>
      <c r="G332" s="461"/>
      <c r="H332" s="461"/>
      <c r="I332" s="461"/>
      <c r="J332" s="461"/>
      <c r="K332" s="461"/>
      <c r="L332" s="461"/>
      <c r="M332" s="461"/>
      <c r="N332" s="461"/>
      <c r="O332" s="461"/>
      <c r="P332" s="461"/>
      <c r="Q332" s="461"/>
      <c r="R332" s="461"/>
      <c r="S332" s="461"/>
      <c r="T332" s="461"/>
      <c r="U332" s="461"/>
      <c r="V332" s="461"/>
      <c r="W332" s="461"/>
    </row>
    <row r="333">
      <c r="A333" s="461"/>
      <c r="B333" s="461"/>
      <c r="C333" s="461"/>
      <c r="D333" s="461"/>
      <c r="E333" s="461"/>
      <c r="F333" s="461"/>
      <c r="G333" s="461"/>
      <c r="H333" s="461"/>
      <c r="I333" s="461"/>
      <c r="J333" s="461"/>
      <c r="K333" s="461"/>
      <c r="L333" s="461"/>
      <c r="M333" s="461"/>
      <c r="N333" s="461"/>
      <c r="O333" s="461"/>
      <c r="P333" s="461"/>
      <c r="Q333" s="461"/>
      <c r="R333" s="461"/>
      <c r="S333" s="461"/>
      <c r="T333" s="461"/>
      <c r="U333" s="461"/>
      <c r="V333" s="461"/>
      <c r="W333" s="461"/>
    </row>
    <row r="334">
      <c r="A334" s="461"/>
      <c r="B334" s="461"/>
      <c r="C334" s="461"/>
      <c r="D334" s="461"/>
      <c r="E334" s="461"/>
      <c r="F334" s="461"/>
      <c r="G334" s="461"/>
      <c r="H334" s="461"/>
      <c r="I334" s="461"/>
      <c r="J334" s="461"/>
      <c r="K334" s="461"/>
      <c r="L334" s="461"/>
      <c r="M334" s="461"/>
      <c r="N334" s="461"/>
      <c r="O334" s="461"/>
      <c r="P334" s="461"/>
      <c r="Q334" s="461"/>
      <c r="R334" s="461"/>
      <c r="S334" s="461"/>
      <c r="T334" s="461"/>
      <c r="U334" s="461"/>
      <c r="V334" s="461"/>
      <c r="W334" s="461"/>
    </row>
    <row r="335">
      <c r="A335" s="461"/>
      <c r="B335" s="461"/>
      <c r="C335" s="461"/>
      <c r="D335" s="461"/>
      <c r="E335" s="461"/>
      <c r="F335" s="461"/>
      <c r="G335" s="461"/>
      <c r="H335" s="461"/>
      <c r="I335" s="461"/>
      <c r="J335" s="461"/>
      <c r="K335" s="461"/>
      <c r="L335" s="461"/>
      <c r="M335" s="461"/>
      <c r="N335" s="461"/>
      <c r="O335" s="461"/>
      <c r="P335" s="461"/>
      <c r="Q335" s="461"/>
      <c r="R335" s="461"/>
      <c r="S335" s="461"/>
      <c r="T335" s="461"/>
      <c r="U335" s="461"/>
      <c r="V335" s="461"/>
      <c r="W335" s="461"/>
    </row>
    <row r="336">
      <c r="A336" s="461"/>
      <c r="B336" s="461"/>
      <c r="C336" s="461"/>
      <c r="D336" s="461"/>
      <c r="E336" s="461"/>
      <c r="F336" s="461"/>
      <c r="G336" s="461"/>
      <c r="H336" s="461"/>
      <c r="I336" s="461"/>
      <c r="J336" s="461"/>
      <c r="K336" s="461"/>
      <c r="L336" s="461"/>
      <c r="M336" s="461"/>
      <c r="N336" s="461"/>
      <c r="O336" s="461"/>
      <c r="P336" s="461"/>
      <c r="Q336" s="461"/>
      <c r="R336" s="461"/>
      <c r="S336" s="461"/>
      <c r="T336" s="461"/>
      <c r="U336" s="461"/>
      <c r="V336" s="461"/>
      <c r="W336" s="461"/>
    </row>
    <row r="337">
      <c r="A337" s="461"/>
      <c r="B337" s="461"/>
      <c r="C337" s="461"/>
      <c r="D337" s="461"/>
      <c r="E337" s="461"/>
      <c r="F337" s="461"/>
      <c r="G337" s="461"/>
      <c r="H337" s="461"/>
      <c r="I337" s="461"/>
      <c r="J337" s="461"/>
      <c r="K337" s="461"/>
      <c r="L337" s="461"/>
      <c r="M337" s="461"/>
      <c r="N337" s="461"/>
      <c r="O337" s="461"/>
      <c r="P337" s="461"/>
      <c r="Q337" s="461"/>
      <c r="R337" s="461"/>
      <c r="S337" s="461"/>
      <c r="T337" s="461"/>
      <c r="U337" s="461"/>
      <c r="V337" s="461"/>
      <c r="W337" s="461"/>
    </row>
    <row r="338">
      <c r="A338" s="461"/>
      <c r="B338" s="461"/>
      <c r="C338" s="461"/>
      <c r="D338" s="461"/>
      <c r="E338" s="461"/>
      <c r="F338" s="461"/>
      <c r="G338" s="461"/>
      <c r="H338" s="461"/>
      <c r="I338" s="461"/>
      <c r="J338" s="461"/>
      <c r="K338" s="461"/>
      <c r="L338" s="461"/>
      <c r="M338" s="461"/>
      <c r="N338" s="461"/>
      <c r="O338" s="461"/>
      <c r="P338" s="461"/>
      <c r="Q338" s="461"/>
      <c r="R338" s="461"/>
      <c r="S338" s="461"/>
      <c r="T338" s="461"/>
      <c r="U338" s="461"/>
      <c r="V338" s="461"/>
      <c r="W338" s="461"/>
    </row>
    <row r="339">
      <c r="A339" s="461"/>
      <c r="B339" s="461"/>
      <c r="C339" s="461"/>
      <c r="D339" s="461"/>
      <c r="E339" s="461"/>
      <c r="F339" s="461"/>
      <c r="G339" s="461"/>
      <c r="H339" s="461"/>
      <c r="I339" s="461"/>
      <c r="J339" s="461"/>
      <c r="K339" s="461"/>
      <c r="L339" s="461"/>
      <c r="M339" s="461"/>
      <c r="N339" s="461"/>
      <c r="O339" s="461"/>
      <c r="P339" s="461"/>
      <c r="Q339" s="461"/>
      <c r="R339" s="461"/>
      <c r="S339" s="461"/>
      <c r="T339" s="461"/>
      <c r="U339" s="461"/>
      <c r="V339" s="461"/>
      <c r="W339" s="461"/>
    </row>
    <row r="340">
      <c r="A340" s="461"/>
      <c r="B340" s="461"/>
      <c r="C340" s="461"/>
      <c r="D340" s="461"/>
      <c r="E340" s="461"/>
      <c r="F340" s="461"/>
      <c r="G340" s="461"/>
      <c r="H340" s="461"/>
      <c r="I340" s="461"/>
      <c r="J340" s="461"/>
      <c r="K340" s="461"/>
      <c r="L340" s="461"/>
      <c r="M340" s="461"/>
      <c r="N340" s="461"/>
      <c r="O340" s="461"/>
      <c r="P340" s="461"/>
      <c r="Q340" s="461"/>
      <c r="R340" s="461"/>
      <c r="S340" s="461"/>
      <c r="T340" s="461"/>
      <c r="U340" s="461"/>
      <c r="V340" s="461"/>
      <c r="W340" s="461"/>
    </row>
    <row r="341">
      <c r="A341" s="461"/>
      <c r="B341" s="461"/>
      <c r="C341" s="461"/>
      <c r="D341" s="461"/>
      <c r="E341" s="461"/>
      <c r="F341" s="461"/>
      <c r="G341" s="461"/>
      <c r="H341" s="461"/>
      <c r="I341" s="461"/>
      <c r="J341" s="461"/>
      <c r="K341" s="461"/>
      <c r="L341" s="461"/>
      <c r="M341" s="461"/>
      <c r="N341" s="461"/>
      <c r="O341" s="461"/>
      <c r="P341" s="461"/>
      <c r="Q341" s="461"/>
      <c r="R341" s="461"/>
      <c r="S341" s="461"/>
      <c r="T341" s="461"/>
      <c r="U341" s="461"/>
      <c r="V341" s="461"/>
      <c r="W341" s="461"/>
    </row>
    <row r="342">
      <c r="A342" s="461"/>
      <c r="B342" s="461"/>
      <c r="C342" s="461"/>
      <c r="D342" s="461"/>
      <c r="E342" s="461"/>
      <c r="F342" s="461"/>
      <c r="G342" s="461"/>
      <c r="H342" s="461"/>
      <c r="I342" s="461"/>
      <c r="J342" s="461"/>
      <c r="K342" s="461"/>
      <c r="L342" s="461"/>
      <c r="M342" s="461"/>
      <c r="N342" s="461"/>
      <c r="O342" s="461"/>
      <c r="P342" s="461"/>
      <c r="Q342" s="461"/>
      <c r="R342" s="461"/>
      <c r="S342" s="461"/>
      <c r="T342" s="461"/>
      <c r="U342" s="461"/>
      <c r="V342" s="461"/>
      <c r="W342" s="461"/>
    </row>
    <row r="343">
      <c r="A343" s="461"/>
      <c r="B343" s="461"/>
      <c r="C343" s="461"/>
      <c r="D343" s="461"/>
      <c r="E343" s="461"/>
      <c r="F343" s="461"/>
      <c r="G343" s="461"/>
      <c r="H343" s="461"/>
      <c r="I343" s="461"/>
      <c r="J343" s="461"/>
      <c r="K343" s="461"/>
      <c r="L343" s="461"/>
      <c r="M343" s="461"/>
      <c r="N343" s="461"/>
      <c r="O343" s="461"/>
      <c r="P343" s="461"/>
      <c r="Q343" s="461"/>
      <c r="R343" s="461"/>
      <c r="S343" s="461"/>
      <c r="T343" s="461"/>
      <c r="U343" s="461"/>
      <c r="V343" s="461"/>
      <c r="W343" s="461"/>
    </row>
    <row r="344">
      <c r="A344" s="461"/>
      <c r="B344" s="461"/>
      <c r="C344" s="461"/>
      <c r="D344" s="461"/>
      <c r="E344" s="461"/>
      <c r="F344" s="461"/>
      <c r="G344" s="461"/>
      <c r="H344" s="461"/>
      <c r="I344" s="461"/>
      <c r="J344" s="461"/>
      <c r="K344" s="461"/>
      <c r="L344" s="461"/>
      <c r="M344" s="461"/>
      <c r="N344" s="461"/>
      <c r="O344" s="461"/>
      <c r="P344" s="461"/>
      <c r="Q344" s="461"/>
      <c r="R344" s="461"/>
      <c r="S344" s="461"/>
      <c r="T344" s="461"/>
      <c r="U344" s="461"/>
      <c r="V344" s="461"/>
      <c r="W344" s="461"/>
    </row>
    <row r="345">
      <c r="A345" s="461"/>
      <c r="B345" s="461"/>
      <c r="C345" s="461"/>
      <c r="D345" s="461"/>
      <c r="E345" s="461"/>
      <c r="F345" s="461"/>
      <c r="G345" s="461"/>
      <c r="H345" s="461"/>
      <c r="I345" s="461"/>
      <c r="J345" s="461"/>
      <c r="K345" s="461"/>
      <c r="L345" s="461"/>
      <c r="M345" s="461"/>
      <c r="N345" s="461"/>
      <c r="O345" s="461"/>
      <c r="P345" s="461"/>
      <c r="Q345" s="461"/>
      <c r="R345" s="461"/>
      <c r="S345" s="461"/>
      <c r="T345" s="461"/>
      <c r="U345" s="461"/>
      <c r="V345" s="461"/>
      <c r="W345" s="461"/>
    </row>
    <row r="346">
      <c r="A346" s="461"/>
      <c r="B346" s="461"/>
      <c r="C346" s="461"/>
      <c r="D346" s="461"/>
      <c r="E346" s="461"/>
      <c r="F346" s="461"/>
      <c r="G346" s="461"/>
      <c r="H346" s="461"/>
      <c r="I346" s="461"/>
      <c r="J346" s="461"/>
      <c r="K346" s="461"/>
      <c r="L346" s="461"/>
      <c r="M346" s="461"/>
      <c r="N346" s="461"/>
      <c r="O346" s="461"/>
      <c r="P346" s="461"/>
      <c r="Q346" s="461"/>
      <c r="R346" s="461"/>
      <c r="S346" s="461"/>
      <c r="T346" s="461"/>
      <c r="U346" s="461"/>
      <c r="V346" s="461"/>
      <c r="W346" s="461"/>
    </row>
    <row r="347">
      <c r="A347" s="461"/>
      <c r="B347" s="461"/>
      <c r="C347" s="461"/>
      <c r="D347" s="461"/>
      <c r="E347" s="461"/>
      <c r="F347" s="461"/>
      <c r="G347" s="461"/>
      <c r="H347" s="461"/>
      <c r="I347" s="461"/>
      <c r="J347" s="461"/>
      <c r="K347" s="461"/>
      <c r="L347" s="461"/>
      <c r="M347" s="461"/>
      <c r="N347" s="461"/>
      <c r="O347" s="461"/>
      <c r="P347" s="461"/>
      <c r="Q347" s="461"/>
      <c r="R347" s="461"/>
      <c r="S347" s="461"/>
      <c r="T347" s="461"/>
      <c r="U347" s="461"/>
      <c r="V347" s="461"/>
      <c r="W347" s="461"/>
    </row>
    <row r="348">
      <c r="A348" s="461"/>
      <c r="B348" s="461"/>
      <c r="C348" s="461"/>
      <c r="D348" s="461"/>
      <c r="E348" s="461"/>
      <c r="F348" s="461"/>
      <c r="G348" s="461"/>
      <c r="H348" s="461"/>
      <c r="I348" s="461"/>
      <c r="J348" s="461"/>
      <c r="K348" s="461"/>
      <c r="L348" s="461"/>
      <c r="M348" s="461"/>
      <c r="N348" s="461"/>
      <c r="O348" s="461"/>
      <c r="P348" s="461"/>
      <c r="Q348" s="461"/>
      <c r="R348" s="461"/>
      <c r="S348" s="461"/>
      <c r="T348" s="461"/>
      <c r="U348" s="461"/>
      <c r="V348" s="461"/>
      <c r="W348" s="461"/>
    </row>
    <row r="349">
      <c r="A349" s="461"/>
      <c r="B349" s="461"/>
      <c r="C349" s="461"/>
      <c r="D349" s="461"/>
      <c r="E349" s="461"/>
      <c r="F349" s="461"/>
      <c r="G349" s="461"/>
      <c r="H349" s="461"/>
      <c r="I349" s="461"/>
      <c r="J349" s="461"/>
      <c r="K349" s="461"/>
      <c r="L349" s="461"/>
      <c r="M349" s="461"/>
      <c r="N349" s="461"/>
      <c r="O349" s="461"/>
      <c r="P349" s="461"/>
      <c r="Q349" s="461"/>
      <c r="R349" s="461"/>
      <c r="S349" s="461"/>
      <c r="T349" s="461"/>
      <c r="U349" s="461"/>
      <c r="V349" s="461"/>
      <c r="W349" s="461"/>
    </row>
    <row r="350">
      <c r="A350" s="461"/>
      <c r="B350" s="461"/>
      <c r="C350" s="461"/>
      <c r="D350" s="461"/>
      <c r="E350" s="461"/>
      <c r="F350" s="461"/>
      <c r="G350" s="461"/>
      <c r="H350" s="461"/>
      <c r="I350" s="461"/>
      <c r="J350" s="461"/>
      <c r="K350" s="461"/>
      <c r="L350" s="461"/>
      <c r="M350" s="461"/>
      <c r="N350" s="461"/>
      <c r="O350" s="461"/>
      <c r="P350" s="461"/>
      <c r="Q350" s="461"/>
      <c r="R350" s="461"/>
      <c r="S350" s="461"/>
      <c r="T350" s="461"/>
      <c r="U350" s="461"/>
      <c r="V350" s="461"/>
      <c r="W350" s="461"/>
    </row>
    <row r="351">
      <c r="A351" s="461"/>
      <c r="B351" s="461"/>
      <c r="C351" s="461"/>
      <c r="D351" s="461"/>
      <c r="E351" s="461"/>
      <c r="F351" s="461"/>
      <c r="G351" s="461"/>
      <c r="H351" s="461"/>
      <c r="I351" s="461"/>
      <c r="J351" s="461"/>
      <c r="K351" s="461"/>
      <c r="L351" s="461"/>
      <c r="M351" s="461"/>
      <c r="N351" s="461"/>
      <c r="O351" s="461"/>
      <c r="P351" s="461"/>
      <c r="Q351" s="461"/>
      <c r="R351" s="461"/>
      <c r="S351" s="461"/>
      <c r="T351" s="461"/>
      <c r="U351" s="461"/>
      <c r="V351" s="461"/>
      <c r="W351" s="461"/>
    </row>
    <row r="352">
      <c r="A352" s="461"/>
      <c r="B352" s="461"/>
      <c r="C352" s="461"/>
      <c r="D352" s="461"/>
      <c r="E352" s="461"/>
      <c r="F352" s="461"/>
      <c r="G352" s="461"/>
      <c r="H352" s="461"/>
      <c r="I352" s="461"/>
      <c r="J352" s="461"/>
      <c r="K352" s="461"/>
      <c r="L352" s="461"/>
      <c r="M352" s="461"/>
      <c r="N352" s="461"/>
      <c r="O352" s="461"/>
      <c r="P352" s="461"/>
      <c r="Q352" s="461"/>
      <c r="R352" s="461"/>
      <c r="S352" s="461"/>
      <c r="T352" s="461"/>
      <c r="U352" s="461"/>
      <c r="V352" s="461"/>
      <c r="W352" s="461"/>
    </row>
    <row r="353">
      <c r="A353" s="461"/>
      <c r="B353" s="461"/>
      <c r="C353" s="461"/>
      <c r="D353" s="461"/>
      <c r="E353" s="461"/>
      <c r="F353" s="461"/>
      <c r="G353" s="461"/>
      <c r="H353" s="461"/>
      <c r="I353" s="461"/>
      <c r="J353" s="461"/>
      <c r="K353" s="461"/>
      <c r="L353" s="461"/>
      <c r="M353" s="461"/>
      <c r="N353" s="461"/>
      <c r="O353" s="461"/>
      <c r="P353" s="461"/>
      <c r="Q353" s="461"/>
      <c r="R353" s="461"/>
      <c r="S353" s="461"/>
      <c r="T353" s="461"/>
      <c r="U353" s="461"/>
      <c r="V353" s="461"/>
      <c r="W353" s="461"/>
    </row>
    <row r="354">
      <c r="A354" s="461"/>
      <c r="B354" s="461"/>
      <c r="C354" s="461"/>
      <c r="D354" s="461"/>
      <c r="E354" s="461"/>
      <c r="F354" s="461"/>
      <c r="G354" s="461"/>
      <c r="H354" s="461"/>
      <c r="I354" s="461"/>
      <c r="J354" s="461"/>
      <c r="K354" s="461"/>
      <c r="L354" s="461"/>
      <c r="M354" s="461"/>
      <c r="N354" s="461"/>
      <c r="O354" s="461"/>
      <c r="P354" s="461"/>
      <c r="Q354" s="461"/>
      <c r="R354" s="461"/>
      <c r="S354" s="461"/>
      <c r="T354" s="461"/>
      <c r="U354" s="461"/>
      <c r="V354" s="461"/>
      <c r="W354" s="461"/>
    </row>
    <row r="355">
      <c r="A355" s="461"/>
      <c r="B355" s="461"/>
      <c r="C355" s="461"/>
      <c r="D355" s="461"/>
      <c r="E355" s="461"/>
      <c r="F355" s="461"/>
      <c r="G355" s="461"/>
      <c r="H355" s="461"/>
      <c r="I355" s="461"/>
      <c r="J355" s="461"/>
      <c r="K355" s="461"/>
      <c r="L355" s="461"/>
      <c r="M355" s="461"/>
      <c r="N355" s="461"/>
      <c r="O355" s="461"/>
      <c r="P355" s="461"/>
      <c r="Q355" s="461"/>
      <c r="R355" s="461"/>
      <c r="S355" s="461"/>
      <c r="T355" s="461"/>
      <c r="U355" s="461"/>
      <c r="V355" s="461"/>
      <c r="W355" s="461"/>
    </row>
    <row r="356">
      <c r="A356" s="461"/>
      <c r="B356" s="461"/>
      <c r="C356" s="461"/>
      <c r="D356" s="461"/>
      <c r="E356" s="461"/>
      <c r="F356" s="461"/>
      <c r="G356" s="461"/>
      <c r="H356" s="461"/>
      <c r="I356" s="461"/>
      <c r="J356" s="461"/>
      <c r="K356" s="461"/>
      <c r="L356" s="461"/>
      <c r="M356" s="461"/>
      <c r="N356" s="461"/>
      <c r="O356" s="461"/>
      <c r="P356" s="461"/>
      <c r="Q356" s="461"/>
      <c r="R356" s="461"/>
      <c r="S356" s="461"/>
      <c r="T356" s="461"/>
      <c r="U356" s="461"/>
      <c r="V356" s="461"/>
      <c r="W356" s="461"/>
    </row>
    <row r="357">
      <c r="A357" s="461"/>
      <c r="B357" s="461"/>
      <c r="C357" s="461"/>
      <c r="D357" s="461"/>
      <c r="E357" s="461"/>
      <c r="F357" s="461"/>
      <c r="G357" s="461"/>
      <c r="H357" s="461"/>
      <c r="I357" s="461"/>
      <c r="J357" s="461"/>
      <c r="K357" s="461"/>
      <c r="L357" s="461"/>
      <c r="M357" s="461"/>
      <c r="N357" s="461"/>
      <c r="O357" s="461"/>
      <c r="P357" s="461"/>
      <c r="Q357" s="461"/>
      <c r="R357" s="461"/>
      <c r="S357" s="461"/>
      <c r="T357" s="461"/>
      <c r="U357" s="461"/>
      <c r="V357" s="461"/>
      <c r="W357" s="461"/>
    </row>
    <row r="358">
      <c r="A358" s="461"/>
      <c r="B358" s="461"/>
      <c r="C358" s="461"/>
      <c r="D358" s="461"/>
      <c r="E358" s="461"/>
      <c r="F358" s="461"/>
      <c r="G358" s="461"/>
      <c r="H358" s="461"/>
      <c r="I358" s="461"/>
      <c r="J358" s="461"/>
      <c r="K358" s="461"/>
      <c r="L358" s="461"/>
      <c r="M358" s="461"/>
      <c r="N358" s="461"/>
      <c r="O358" s="461"/>
      <c r="P358" s="461"/>
      <c r="Q358" s="461"/>
      <c r="R358" s="461"/>
      <c r="S358" s="461"/>
      <c r="T358" s="461"/>
      <c r="U358" s="461"/>
      <c r="V358" s="461"/>
      <c r="W358" s="461"/>
    </row>
    <row r="359">
      <c r="A359" s="461"/>
      <c r="B359" s="461"/>
      <c r="C359" s="461"/>
      <c r="D359" s="461"/>
      <c r="E359" s="461"/>
      <c r="F359" s="461"/>
      <c r="G359" s="461"/>
      <c r="H359" s="461"/>
      <c r="I359" s="461"/>
      <c r="J359" s="461"/>
      <c r="K359" s="461"/>
      <c r="L359" s="461"/>
      <c r="M359" s="461"/>
      <c r="N359" s="461"/>
      <c r="O359" s="461"/>
      <c r="P359" s="461"/>
      <c r="Q359" s="461"/>
      <c r="R359" s="461"/>
      <c r="S359" s="461"/>
      <c r="T359" s="461"/>
      <c r="U359" s="461"/>
      <c r="V359" s="461"/>
      <c r="W359" s="461"/>
    </row>
    <row r="360">
      <c r="A360" s="461"/>
      <c r="B360" s="461"/>
      <c r="C360" s="461"/>
      <c r="D360" s="461"/>
      <c r="E360" s="461"/>
      <c r="F360" s="461"/>
      <c r="G360" s="461"/>
      <c r="H360" s="461"/>
      <c r="I360" s="461"/>
      <c r="J360" s="461"/>
      <c r="K360" s="461"/>
      <c r="L360" s="461"/>
      <c r="M360" s="461"/>
      <c r="N360" s="461"/>
      <c r="O360" s="461"/>
      <c r="P360" s="461"/>
      <c r="Q360" s="461"/>
      <c r="R360" s="461"/>
      <c r="S360" s="461"/>
      <c r="T360" s="461"/>
      <c r="U360" s="461"/>
      <c r="V360" s="461"/>
      <c r="W360" s="461"/>
    </row>
    <row r="361">
      <c r="A361" s="461"/>
      <c r="B361" s="461"/>
      <c r="C361" s="461"/>
      <c r="D361" s="461"/>
      <c r="E361" s="461"/>
      <c r="F361" s="461"/>
      <c r="G361" s="461"/>
      <c r="H361" s="461"/>
      <c r="I361" s="461"/>
      <c r="J361" s="461"/>
      <c r="K361" s="461"/>
      <c r="L361" s="461"/>
      <c r="M361" s="461"/>
      <c r="N361" s="461"/>
      <c r="O361" s="461"/>
      <c r="P361" s="461"/>
      <c r="Q361" s="461"/>
      <c r="R361" s="461"/>
      <c r="S361" s="461"/>
      <c r="T361" s="461"/>
      <c r="U361" s="461"/>
      <c r="V361" s="461"/>
      <c r="W361" s="461"/>
    </row>
    <row r="362">
      <c r="A362" s="461"/>
      <c r="B362" s="461"/>
      <c r="C362" s="461"/>
      <c r="D362" s="461"/>
      <c r="E362" s="461"/>
      <c r="F362" s="461"/>
      <c r="G362" s="461"/>
      <c r="H362" s="461"/>
      <c r="I362" s="461"/>
      <c r="J362" s="461"/>
      <c r="K362" s="461"/>
      <c r="L362" s="461"/>
      <c r="M362" s="461"/>
      <c r="N362" s="461"/>
      <c r="O362" s="461"/>
      <c r="P362" s="461"/>
      <c r="Q362" s="461"/>
      <c r="R362" s="461"/>
      <c r="S362" s="461"/>
      <c r="T362" s="461"/>
      <c r="U362" s="461"/>
      <c r="V362" s="461"/>
      <c r="W362" s="461"/>
    </row>
    <row r="363">
      <c r="A363" s="461"/>
      <c r="B363" s="461"/>
      <c r="C363" s="461"/>
      <c r="D363" s="461"/>
      <c r="E363" s="461"/>
      <c r="F363" s="461"/>
      <c r="G363" s="461"/>
      <c r="H363" s="461"/>
      <c r="I363" s="461"/>
      <c r="J363" s="461"/>
      <c r="K363" s="461"/>
      <c r="L363" s="461"/>
      <c r="M363" s="461"/>
      <c r="N363" s="461"/>
      <c r="O363" s="461"/>
      <c r="P363" s="461"/>
      <c r="Q363" s="461"/>
      <c r="R363" s="461"/>
      <c r="S363" s="461"/>
      <c r="T363" s="461"/>
      <c r="U363" s="461"/>
      <c r="V363" s="461"/>
      <c r="W363" s="461"/>
    </row>
    <row r="364">
      <c r="A364" s="461"/>
      <c r="B364" s="461"/>
      <c r="C364" s="461"/>
      <c r="D364" s="461"/>
      <c r="E364" s="461"/>
      <c r="F364" s="461"/>
      <c r="G364" s="461"/>
      <c r="H364" s="461"/>
      <c r="I364" s="461"/>
      <c r="J364" s="461"/>
      <c r="K364" s="461"/>
      <c r="L364" s="461"/>
      <c r="M364" s="461"/>
      <c r="N364" s="461"/>
      <c r="O364" s="461"/>
      <c r="P364" s="461"/>
      <c r="Q364" s="461"/>
      <c r="R364" s="461"/>
      <c r="S364" s="461"/>
      <c r="T364" s="461"/>
      <c r="U364" s="461"/>
      <c r="V364" s="461"/>
      <c r="W364" s="461"/>
    </row>
    <row r="365">
      <c r="A365" s="461"/>
      <c r="B365" s="461"/>
      <c r="C365" s="461"/>
      <c r="D365" s="461"/>
      <c r="E365" s="461"/>
      <c r="F365" s="461"/>
      <c r="G365" s="461"/>
      <c r="H365" s="461"/>
      <c r="I365" s="461"/>
      <c r="J365" s="461"/>
      <c r="K365" s="461"/>
      <c r="L365" s="461"/>
      <c r="M365" s="461"/>
      <c r="N365" s="461"/>
      <c r="O365" s="461"/>
      <c r="P365" s="461"/>
      <c r="Q365" s="461"/>
      <c r="R365" s="461"/>
      <c r="S365" s="461"/>
      <c r="T365" s="461"/>
      <c r="U365" s="461"/>
      <c r="V365" s="461"/>
      <c r="W365" s="461"/>
    </row>
    <row r="366">
      <c r="A366" s="461"/>
      <c r="B366" s="461"/>
      <c r="C366" s="461"/>
      <c r="D366" s="461"/>
      <c r="E366" s="461"/>
      <c r="F366" s="461"/>
      <c r="G366" s="461"/>
      <c r="H366" s="461"/>
      <c r="I366" s="461"/>
      <c r="J366" s="461"/>
      <c r="K366" s="461"/>
      <c r="L366" s="461"/>
      <c r="M366" s="461"/>
      <c r="N366" s="461"/>
      <c r="O366" s="461"/>
      <c r="P366" s="461"/>
      <c r="Q366" s="461"/>
      <c r="R366" s="461"/>
      <c r="S366" s="461"/>
      <c r="T366" s="461"/>
      <c r="U366" s="461"/>
      <c r="V366" s="461"/>
      <c r="W366" s="461"/>
    </row>
    <row r="367">
      <c r="A367" s="461"/>
      <c r="B367" s="461"/>
      <c r="C367" s="461"/>
      <c r="D367" s="461"/>
      <c r="E367" s="461"/>
      <c r="F367" s="461"/>
      <c r="G367" s="461"/>
      <c r="H367" s="461"/>
      <c r="I367" s="461"/>
      <c r="J367" s="461"/>
      <c r="K367" s="461"/>
      <c r="L367" s="461"/>
      <c r="M367" s="461"/>
      <c r="N367" s="461"/>
      <c r="O367" s="461"/>
      <c r="P367" s="461"/>
      <c r="Q367" s="461"/>
      <c r="R367" s="461"/>
      <c r="S367" s="461"/>
      <c r="T367" s="461"/>
      <c r="U367" s="461"/>
      <c r="V367" s="461"/>
      <c r="W367" s="461"/>
    </row>
    <row r="368">
      <c r="A368" s="461"/>
      <c r="B368" s="461"/>
      <c r="C368" s="461"/>
      <c r="D368" s="461"/>
      <c r="E368" s="461"/>
      <c r="F368" s="461"/>
      <c r="G368" s="461"/>
      <c r="H368" s="461"/>
      <c r="I368" s="461"/>
      <c r="J368" s="461"/>
      <c r="K368" s="461"/>
      <c r="L368" s="461"/>
      <c r="M368" s="461"/>
      <c r="N368" s="461"/>
      <c r="O368" s="461"/>
      <c r="P368" s="461"/>
      <c r="Q368" s="461"/>
      <c r="R368" s="461"/>
      <c r="S368" s="461"/>
      <c r="T368" s="461"/>
      <c r="U368" s="461"/>
      <c r="V368" s="461"/>
      <c r="W368" s="461"/>
    </row>
    <row r="369">
      <c r="A369" s="461"/>
      <c r="B369" s="461"/>
      <c r="C369" s="461"/>
      <c r="D369" s="461"/>
      <c r="E369" s="461"/>
      <c r="F369" s="461"/>
      <c r="G369" s="461"/>
      <c r="H369" s="461"/>
      <c r="I369" s="461"/>
      <c r="J369" s="461"/>
      <c r="K369" s="461"/>
      <c r="L369" s="461"/>
      <c r="M369" s="461"/>
      <c r="N369" s="461"/>
      <c r="O369" s="461"/>
      <c r="P369" s="461"/>
      <c r="Q369" s="461"/>
      <c r="R369" s="461"/>
      <c r="S369" s="461"/>
      <c r="T369" s="461"/>
      <c r="U369" s="461"/>
      <c r="V369" s="461"/>
      <c r="W369" s="461"/>
    </row>
    <row r="370">
      <c r="A370" s="461"/>
      <c r="B370" s="461"/>
      <c r="C370" s="461"/>
      <c r="D370" s="461"/>
      <c r="E370" s="461"/>
      <c r="F370" s="461"/>
      <c r="G370" s="461"/>
      <c r="H370" s="461"/>
      <c r="I370" s="461"/>
      <c r="J370" s="461"/>
      <c r="K370" s="461"/>
      <c r="L370" s="461"/>
      <c r="M370" s="461"/>
      <c r="N370" s="461"/>
      <c r="O370" s="461"/>
      <c r="P370" s="461"/>
      <c r="Q370" s="461"/>
      <c r="R370" s="461"/>
      <c r="S370" s="461"/>
      <c r="T370" s="461"/>
      <c r="U370" s="461"/>
      <c r="V370" s="461"/>
      <c r="W370" s="461"/>
    </row>
    <row r="371">
      <c r="A371" s="461"/>
      <c r="B371" s="461"/>
      <c r="C371" s="461"/>
      <c r="D371" s="461"/>
      <c r="E371" s="461"/>
      <c r="F371" s="461"/>
      <c r="G371" s="461"/>
      <c r="H371" s="461"/>
      <c r="I371" s="461"/>
      <c r="J371" s="461"/>
      <c r="K371" s="461"/>
      <c r="L371" s="461"/>
      <c r="M371" s="461"/>
      <c r="N371" s="461"/>
      <c r="O371" s="461"/>
      <c r="P371" s="461"/>
      <c r="Q371" s="461"/>
      <c r="R371" s="461"/>
      <c r="S371" s="461"/>
      <c r="T371" s="461"/>
      <c r="U371" s="461"/>
      <c r="V371" s="461"/>
      <c r="W371" s="461"/>
    </row>
    <row r="372">
      <c r="A372" s="461"/>
      <c r="B372" s="461"/>
      <c r="C372" s="461"/>
      <c r="D372" s="461"/>
      <c r="E372" s="461"/>
      <c r="F372" s="461"/>
      <c r="G372" s="461"/>
      <c r="H372" s="461"/>
      <c r="I372" s="461"/>
      <c r="J372" s="461"/>
      <c r="K372" s="461"/>
      <c r="L372" s="461"/>
      <c r="M372" s="461"/>
      <c r="N372" s="461"/>
      <c r="O372" s="461"/>
      <c r="P372" s="461"/>
      <c r="Q372" s="461"/>
      <c r="R372" s="461"/>
      <c r="S372" s="461"/>
      <c r="T372" s="461"/>
      <c r="U372" s="461"/>
      <c r="V372" s="461"/>
      <c r="W372" s="461"/>
    </row>
    <row r="373">
      <c r="A373" s="461"/>
      <c r="B373" s="461"/>
      <c r="C373" s="461"/>
      <c r="D373" s="461"/>
      <c r="E373" s="461"/>
      <c r="F373" s="461"/>
      <c r="G373" s="461"/>
      <c r="H373" s="461"/>
      <c r="I373" s="461"/>
      <c r="J373" s="461"/>
      <c r="K373" s="461"/>
      <c r="L373" s="461"/>
      <c r="M373" s="461"/>
      <c r="N373" s="461"/>
      <c r="O373" s="461"/>
      <c r="P373" s="461"/>
      <c r="Q373" s="461"/>
      <c r="R373" s="461"/>
      <c r="S373" s="461"/>
      <c r="T373" s="461"/>
      <c r="U373" s="461"/>
      <c r="V373" s="461"/>
      <c r="W373" s="461"/>
    </row>
    <row r="374">
      <c r="A374" s="461"/>
      <c r="B374" s="461"/>
      <c r="C374" s="461"/>
      <c r="D374" s="461"/>
      <c r="E374" s="461"/>
      <c r="F374" s="461"/>
      <c r="G374" s="461"/>
      <c r="H374" s="461"/>
      <c r="I374" s="461"/>
      <c r="J374" s="461"/>
      <c r="K374" s="461"/>
      <c r="L374" s="461"/>
      <c r="M374" s="461"/>
      <c r="N374" s="461"/>
      <c r="O374" s="461"/>
      <c r="P374" s="461"/>
      <c r="Q374" s="461"/>
      <c r="R374" s="461"/>
      <c r="S374" s="461"/>
      <c r="T374" s="461"/>
      <c r="U374" s="461"/>
      <c r="V374" s="461"/>
      <c r="W374" s="461"/>
    </row>
    <row r="375">
      <c r="A375" s="461"/>
      <c r="B375" s="461"/>
      <c r="C375" s="461"/>
      <c r="D375" s="461"/>
      <c r="E375" s="461"/>
      <c r="F375" s="461"/>
      <c r="G375" s="461"/>
      <c r="H375" s="461"/>
      <c r="I375" s="461"/>
      <c r="J375" s="461"/>
      <c r="K375" s="461"/>
      <c r="L375" s="461"/>
      <c r="M375" s="461"/>
      <c r="N375" s="461"/>
      <c r="O375" s="461"/>
      <c r="P375" s="461"/>
      <c r="Q375" s="461"/>
      <c r="R375" s="461"/>
      <c r="S375" s="461"/>
      <c r="T375" s="461"/>
      <c r="U375" s="461"/>
      <c r="V375" s="461"/>
      <c r="W375" s="461"/>
    </row>
    <row r="376">
      <c r="A376" s="461"/>
      <c r="B376" s="461"/>
      <c r="C376" s="461"/>
      <c r="D376" s="461"/>
      <c r="E376" s="461"/>
      <c r="F376" s="461"/>
      <c r="G376" s="461"/>
      <c r="H376" s="461"/>
      <c r="I376" s="461"/>
      <c r="J376" s="461"/>
      <c r="K376" s="461"/>
      <c r="L376" s="461"/>
      <c r="M376" s="461"/>
      <c r="N376" s="461"/>
      <c r="O376" s="461"/>
      <c r="P376" s="461"/>
      <c r="Q376" s="461"/>
      <c r="R376" s="461"/>
      <c r="S376" s="461"/>
      <c r="T376" s="461"/>
      <c r="U376" s="461"/>
      <c r="V376" s="461"/>
      <c r="W376" s="461"/>
    </row>
    <row r="377">
      <c r="A377" s="461"/>
      <c r="B377" s="461"/>
      <c r="C377" s="461"/>
      <c r="D377" s="461"/>
      <c r="E377" s="461"/>
      <c r="F377" s="461"/>
      <c r="G377" s="461"/>
      <c r="H377" s="461"/>
      <c r="I377" s="461"/>
      <c r="J377" s="461"/>
      <c r="K377" s="461"/>
      <c r="L377" s="461"/>
      <c r="M377" s="461"/>
      <c r="N377" s="461"/>
      <c r="O377" s="461"/>
      <c r="P377" s="461"/>
      <c r="Q377" s="461"/>
      <c r="R377" s="461"/>
      <c r="S377" s="461"/>
      <c r="T377" s="461"/>
      <c r="U377" s="461"/>
      <c r="V377" s="461"/>
      <c r="W377" s="461"/>
    </row>
    <row r="378">
      <c r="A378" s="461"/>
      <c r="B378" s="461"/>
      <c r="C378" s="461"/>
      <c r="D378" s="461"/>
      <c r="E378" s="461"/>
      <c r="F378" s="461"/>
      <c r="G378" s="461"/>
      <c r="H378" s="461"/>
      <c r="I378" s="461"/>
      <c r="J378" s="461"/>
      <c r="K378" s="461"/>
      <c r="L378" s="461"/>
      <c r="M378" s="461"/>
      <c r="N378" s="461"/>
      <c r="O378" s="461"/>
      <c r="P378" s="461"/>
      <c r="Q378" s="461"/>
      <c r="R378" s="461"/>
      <c r="S378" s="461"/>
      <c r="T378" s="461"/>
      <c r="U378" s="461"/>
      <c r="V378" s="461"/>
      <c r="W378" s="461"/>
    </row>
    <row r="379">
      <c r="A379" s="461"/>
      <c r="B379" s="461"/>
      <c r="C379" s="461"/>
      <c r="D379" s="461"/>
      <c r="E379" s="461"/>
      <c r="F379" s="461"/>
      <c r="G379" s="461"/>
      <c r="H379" s="461"/>
      <c r="I379" s="461"/>
      <c r="J379" s="461"/>
      <c r="K379" s="461"/>
      <c r="L379" s="461"/>
      <c r="M379" s="461"/>
      <c r="N379" s="461"/>
      <c r="O379" s="461"/>
      <c r="P379" s="461"/>
      <c r="Q379" s="461"/>
      <c r="R379" s="461"/>
      <c r="S379" s="461"/>
      <c r="T379" s="461"/>
      <c r="U379" s="461"/>
      <c r="V379" s="461"/>
      <c r="W379" s="461"/>
    </row>
    <row r="380">
      <c r="A380" s="461"/>
      <c r="B380" s="461"/>
      <c r="C380" s="461"/>
      <c r="D380" s="461"/>
      <c r="E380" s="461"/>
      <c r="F380" s="461"/>
      <c r="G380" s="461"/>
      <c r="H380" s="461"/>
      <c r="I380" s="461"/>
      <c r="J380" s="461"/>
      <c r="K380" s="461"/>
      <c r="L380" s="461"/>
      <c r="M380" s="461"/>
      <c r="N380" s="461"/>
      <c r="O380" s="461"/>
      <c r="P380" s="461"/>
      <c r="Q380" s="461"/>
      <c r="R380" s="461"/>
      <c r="S380" s="461"/>
      <c r="T380" s="461"/>
      <c r="U380" s="461"/>
      <c r="V380" s="461"/>
      <c r="W380" s="461"/>
    </row>
    <row r="381">
      <c r="A381" s="461"/>
      <c r="B381" s="461"/>
      <c r="C381" s="461"/>
      <c r="D381" s="461"/>
      <c r="E381" s="461"/>
      <c r="F381" s="461"/>
      <c r="G381" s="461"/>
      <c r="H381" s="461"/>
      <c r="I381" s="461"/>
      <c r="J381" s="461"/>
      <c r="K381" s="461"/>
      <c r="L381" s="461"/>
      <c r="M381" s="461"/>
      <c r="N381" s="461"/>
      <c r="O381" s="461"/>
      <c r="P381" s="461"/>
      <c r="Q381" s="461"/>
      <c r="R381" s="461"/>
      <c r="S381" s="461"/>
      <c r="T381" s="461"/>
      <c r="U381" s="461"/>
      <c r="V381" s="461"/>
      <c r="W381" s="461"/>
    </row>
    <row r="382">
      <c r="A382" s="461"/>
      <c r="B382" s="461"/>
      <c r="C382" s="461"/>
      <c r="D382" s="461"/>
      <c r="E382" s="461"/>
      <c r="F382" s="461"/>
      <c r="G382" s="461"/>
      <c r="H382" s="461"/>
      <c r="I382" s="461"/>
      <c r="J382" s="461"/>
      <c r="K382" s="461"/>
      <c r="L382" s="461"/>
      <c r="M382" s="461"/>
      <c r="N382" s="461"/>
      <c r="O382" s="461"/>
      <c r="P382" s="461"/>
      <c r="Q382" s="461"/>
      <c r="R382" s="461"/>
      <c r="S382" s="461"/>
      <c r="T382" s="461"/>
      <c r="U382" s="461"/>
      <c r="V382" s="461"/>
      <c r="W382" s="461"/>
    </row>
    <row r="383">
      <c r="A383" s="461"/>
      <c r="B383" s="461"/>
      <c r="C383" s="461"/>
      <c r="D383" s="461"/>
      <c r="E383" s="461"/>
      <c r="F383" s="461"/>
      <c r="G383" s="461"/>
      <c r="H383" s="461"/>
      <c r="I383" s="461"/>
      <c r="J383" s="461"/>
      <c r="K383" s="461"/>
      <c r="L383" s="461"/>
      <c r="M383" s="461"/>
      <c r="N383" s="461"/>
      <c r="O383" s="461"/>
      <c r="P383" s="461"/>
      <c r="Q383" s="461"/>
      <c r="R383" s="461"/>
      <c r="S383" s="461"/>
      <c r="T383" s="461"/>
      <c r="U383" s="461"/>
      <c r="V383" s="461"/>
      <c r="W383" s="461"/>
    </row>
    <row r="384">
      <c r="A384" s="461"/>
      <c r="B384" s="461"/>
      <c r="C384" s="461"/>
      <c r="D384" s="461"/>
      <c r="E384" s="461"/>
      <c r="F384" s="461"/>
      <c r="G384" s="461"/>
      <c r="H384" s="461"/>
      <c r="I384" s="461"/>
      <c r="J384" s="461"/>
      <c r="K384" s="461"/>
      <c r="L384" s="461"/>
      <c r="M384" s="461"/>
      <c r="N384" s="461"/>
      <c r="O384" s="461"/>
      <c r="P384" s="461"/>
      <c r="Q384" s="461"/>
      <c r="R384" s="461"/>
      <c r="S384" s="461"/>
      <c r="T384" s="461"/>
      <c r="U384" s="461"/>
      <c r="V384" s="461"/>
      <c r="W384" s="461"/>
    </row>
    <row r="385">
      <c r="A385" s="461"/>
      <c r="B385" s="461"/>
      <c r="C385" s="461"/>
      <c r="D385" s="461"/>
      <c r="E385" s="461"/>
      <c r="F385" s="461"/>
      <c r="G385" s="461"/>
      <c r="H385" s="461"/>
      <c r="I385" s="461"/>
      <c r="J385" s="461"/>
      <c r="K385" s="461"/>
      <c r="L385" s="461"/>
      <c r="M385" s="461"/>
      <c r="N385" s="461"/>
      <c r="O385" s="461"/>
      <c r="P385" s="461"/>
      <c r="Q385" s="461"/>
      <c r="R385" s="461"/>
      <c r="S385" s="461"/>
      <c r="T385" s="461"/>
      <c r="U385" s="461"/>
      <c r="V385" s="461"/>
      <c r="W385" s="461"/>
    </row>
    <row r="386">
      <c r="A386" s="461"/>
      <c r="B386" s="461"/>
      <c r="C386" s="461"/>
      <c r="D386" s="461"/>
      <c r="E386" s="461"/>
      <c r="F386" s="461"/>
      <c r="G386" s="461"/>
      <c r="H386" s="461"/>
      <c r="I386" s="461"/>
      <c r="J386" s="461"/>
      <c r="K386" s="461"/>
      <c r="L386" s="461"/>
      <c r="M386" s="461"/>
      <c r="N386" s="461"/>
      <c r="O386" s="461"/>
      <c r="P386" s="461"/>
      <c r="Q386" s="461"/>
      <c r="R386" s="461"/>
      <c r="S386" s="461"/>
      <c r="T386" s="461"/>
      <c r="U386" s="461"/>
      <c r="V386" s="461"/>
      <c r="W386" s="461"/>
    </row>
    <row r="387">
      <c r="A387" s="461"/>
      <c r="B387" s="461"/>
      <c r="C387" s="461"/>
      <c r="D387" s="461"/>
      <c r="E387" s="461"/>
      <c r="F387" s="461"/>
      <c r="G387" s="461"/>
      <c r="H387" s="461"/>
      <c r="I387" s="461"/>
      <c r="J387" s="461"/>
      <c r="K387" s="461"/>
      <c r="L387" s="461"/>
      <c r="M387" s="461"/>
      <c r="N387" s="461"/>
      <c r="O387" s="461"/>
      <c r="P387" s="461"/>
      <c r="Q387" s="461"/>
      <c r="R387" s="461"/>
      <c r="S387" s="461"/>
      <c r="T387" s="461"/>
      <c r="U387" s="461"/>
      <c r="V387" s="461"/>
      <c r="W387" s="461"/>
    </row>
    <row r="388">
      <c r="A388" s="461"/>
      <c r="B388" s="461"/>
      <c r="C388" s="461"/>
      <c r="D388" s="461"/>
      <c r="E388" s="461"/>
      <c r="F388" s="461"/>
      <c r="G388" s="461"/>
      <c r="H388" s="461"/>
      <c r="I388" s="461"/>
      <c r="J388" s="461"/>
      <c r="K388" s="461"/>
      <c r="L388" s="461"/>
      <c r="M388" s="461"/>
      <c r="N388" s="461"/>
      <c r="O388" s="461"/>
      <c r="P388" s="461"/>
      <c r="Q388" s="461"/>
      <c r="R388" s="461"/>
      <c r="S388" s="461"/>
      <c r="T388" s="461"/>
      <c r="U388" s="461"/>
      <c r="V388" s="461"/>
      <c r="W388" s="461"/>
    </row>
    <row r="389">
      <c r="A389" s="461"/>
      <c r="B389" s="461"/>
      <c r="C389" s="461"/>
      <c r="D389" s="461"/>
      <c r="E389" s="461"/>
      <c r="F389" s="461"/>
      <c r="G389" s="461"/>
      <c r="H389" s="461"/>
      <c r="I389" s="461"/>
      <c r="J389" s="461"/>
      <c r="K389" s="461"/>
      <c r="L389" s="461"/>
      <c r="M389" s="461"/>
      <c r="N389" s="461"/>
      <c r="O389" s="461"/>
      <c r="P389" s="461"/>
      <c r="Q389" s="461"/>
      <c r="R389" s="461"/>
      <c r="S389" s="461"/>
      <c r="T389" s="461"/>
      <c r="U389" s="461"/>
      <c r="V389" s="461"/>
      <c r="W389" s="461"/>
    </row>
    <row r="390">
      <c r="A390" s="461"/>
      <c r="B390" s="461"/>
      <c r="C390" s="461"/>
      <c r="D390" s="461"/>
      <c r="E390" s="461"/>
      <c r="F390" s="461"/>
      <c r="G390" s="461"/>
      <c r="H390" s="461"/>
      <c r="I390" s="461"/>
      <c r="J390" s="461"/>
      <c r="K390" s="461"/>
      <c r="L390" s="461"/>
      <c r="M390" s="461"/>
      <c r="N390" s="461"/>
      <c r="O390" s="461"/>
      <c r="P390" s="461"/>
      <c r="Q390" s="461"/>
      <c r="R390" s="461"/>
      <c r="S390" s="461"/>
      <c r="T390" s="461"/>
      <c r="U390" s="461"/>
      <c r="V390" s="461"/>
      <c r="W390" s="461"/>
    </row>
    <row r="391">
      <c r="A391" s="461"/>
      <c r="B391" s="461"/>
      <c r="C391" s="461"/>
      <c r="D391" s="461"/>
      <c r="E391" s="461"/>
      <c r="F391" s="461"/>
      <c r="G391" s="461"/>
      <c r="H391" s="461"/>
      <c r="I391" s="461"/>
      <c r="J391" s="461"/>
      <c r="K391" s="461"/>
      <c r="L391" s="461"/>
      <c r="M391" s="461"/>
      <c r="N391" s="461"/>
      <c r="O391" s="461"/>
      <c r="P391" s="461"/>
      <c r="Q391" s="461"/>
      <c r="R391" s="461"/>
      <c r="S391" s="461"/>
      <c r="T391" s="461"/>
      <c r="U391" s="461"/>
      <c r="V391" s="461"/>
      <c r="W391" s="461"/>
    </row>
    <row r="392">
      <c r="A392" s="461"/>
      <c r="B392" s="461"/>
      <c r="C392" s="461"/>
      <c r="D392" s="461"/>
      <c r="E392" s="461"/>
      <c r="F392" s="461"/>
      <c r="G392" s="461"/>
      <c r="H392" s="461"/>
      <c r="I392" s="461"/>
      <c r="J392" s="461"/>
      <c r="K392" s="461"/>
      <c r="L392" s="461"/>
      <c r="M392" s="461"/>
      <c r="N392" s="461"/>
      <c r="O392" s="461"/>
      <c r="P392" s="461"/>
      <c r="Q392" s="461"/>
      <c r="R392" s="461"/>
      <c r="S392" s="461"/>
      <c r="T392" s="461"/>
      <c r="U392" s="461"/>
      <c r="V392" s="461"/>
      <c r="W392" s="461"/>
    </row>
    <row r="393">
      <c r="A393" s="461"/>
      <c r="B393" s="461"/>
      <c r="C393" s="461"/>
      <c r="D393" s="461"/>
      <c r="E393" s="461"/>
      <c r="F393" s="461"/>
      <c r="G393" s="461"/>
      <c r="H393" s="461"/>
      <c r="I393" s="461"/>
      <c r="J393" s="461"/>
      <c r="K393" s="461"/>
      <c r="L393" s="461"/>
      <c r="M393" s="461"/>
      <c r="N393" s="461"/>
      <c r="O393" s="461"/>
      <c r="P393" s="461"/>
      <c r="Q393" s="461"/>
      <c r="R393" s="461"/>
      <c r="S393" s="461"/>
      <c r="T393" s="461"/>
      <c r="U393" s="461"/>
      <c r="V393" s="461"/>
      <c r="W393" s="461"/>
    </row>
    <row r="394">
      <c r="A394" s="461"/>
      <c r="B394" s="461"/>
      <c r="C394" s="461"/>
      <c r="D394" s="461"/>
      <c r="E394" s="461"/>
      <c r="F394" s="461"/>
      <c r="G394" s="461"/>
      <c r="H394" s="461"/>
      <c r="I394" s="461"/>
      <c r="J394" s="461"/>
      <c r="K394" s="461"/>
      <c r="L394" s="461"/>
      <c r="M394" s="461"/>
      <c r="N394" s="461"/>
      <c r="O394" s="461"/>
      <c r="P394" s="461"/>
      <c r="Q394" s="461"/>
      <c r="R394" s="461"/>
      <c r="S394" s="461"/>
      <c r="T394" s="461"/>
      <c r="U394" s="461"/>
      <c r="V394" s="461"/>
      <c r="W394" s="461"/>
    </row>
    <row r="395">
      <c r="A395" s="461"/>
      <c r="B395" s="461"/>
      <c r="C395" s="461"/>
      <c r="D395" s="461"/>
      <c r="E395" s="461"/>
      <c r="F395" s="461"/>
      <c r="G395" s="461"/>
      <c r="H395" s="461"/>
      <c r="I395" s="461"/>
      <c r="J395" s="461"/>
      <c r="K395" s="461"/>
      <c r="L395" s="461"/>
      <c r="M395" s="461"/>
      <c r="N395" s="461"/>
      <c r="O395" s="461"/>
      <c r="P395" s="461"/>
      <c r="Q395" s="461"/>
      <c r="R395" s="461"/>
      <c r="S395" s="461"/>
      <c r="T395" s="461"/>
      <c r="U395" s="461"/>
      <c r="V395" s="461"/>
      <c r="W395" s="461"/>
    </row>
    <row r="396">
      <c r="A396" s="461"/>
      <c r="B396" s="461"/>
      <c r="C396" s="461"/>
      <c r="D396" s="461"/>
      <c r="E396" s="461"/>
      <c r="F396" s="461"/>
      <c r="G396" s="461"/>
      <c r="H396" s="461"/>
      <c r="I396" s="461"/>
      <c r="J396" s="461"/>
      <c r="K396" s="461"/>
      <c r="L396" s="461"/>
      <c r="M396" s="461"/>
      <c r="N396" s="461"/>
      <c r="O396" s="461"/>
      <c r="P396" s="461"/>
      <c r="Q396" s="461"/>
      <c r="R396" s="461"/>
      <c r="S396" s="461"/>
      <c r="T396" s="461"/>
      <c r="U396" s="461"/>
      <c r="V396" s="461"/>
      <c r="W396" s="461"/>
    </row>
    <row r="397">
      <c r="A397" s="461"/>
      <c r="B397" s="461"/>
      <c r="C397" s="461"/>
      <c r="D397" s="461"/>
      <c r="E397" s="461"/>
      <c r="F397" s="461"/>
      <c r="G397" s="461"/>
      <c r="H397" s="461"/>
      <c r="I397" s="461"/>
      <c r="J397" s="461"/>
      <c r="K397" s="461"/>
      <c r="L397" s="461"/>
      <c r="M397" s="461"/>
      <c r="N397" s="461"/>
      <c r="O397" s="461"/>
      <c r="P397" s="461"/>
      <c r="Q397" s="461"/>
      <c r="R397" s="461"/>
      <c r="S397" s="461"/>
      <c r="T397" s="461"/>
      <c r="U397" s="461"/>
      <c r="V397" s="461"/>
      <c r="W397" s="461"/>
    </row>
    <row r="398">
      <c r="A398" s="461"/>
      <c r="B398" s="461"/>
      <c r="C398" s="461"/>
      <c r="D398" s="461"/>
      <c r="E398" s="461"/>
      <c r="F398" s="461"/>
      <c r="G398" s="461"/>
      <c r="H398" s="461"/>
      <c r="I398" s="461"/>
      <c r="J398" s="461"/>
      <c r="K398" s="461"/>
      <c r="L398" s="461"/>
      <c r="M398" s="461"/>
      <c r="N398" s="461"/>
      <c r="O398" s="461"/>
      <c r="P398" s="461"/>
      <c r="Q398" s="461"/>
      <c r="R398" s="461"/>
      <c r="S398" s="461"/>
      <c r="T398" s="461"/>
      <c r="U398" s="461"/>
      <c r="V398" s="461"/>
      <c r="W398" s="461"/>
    </row>
    <row r="399">
      <c r="A399" s="461"/>
      <c r="B399" s="461"/>
      <c r="C399" s="461"/>
      <c r="D399" s="461"/>
      <c r="E399" s="461"/>
      <c r="F399" s="461"/>
      <c r="G399" s="461"/>
      <c r="H399" s="461"/>
      <c r="I399" s="461"/>
      <c r="J399" s="461"/>
      <c r="K399" s="461"/>
      <c r="L399" s="461"/>
      <c r="M399" s="461"/>
      <c r="N399" s="461"/>
      <c r="O399" s="461"/>
      <c r="P399" s="461"/>
      <c r="Q399" s="461"/>
      <c r="R399" s="461"/>
      <c r="S399" s="461"/>
      <c r="T399" s="461"/>
      <c r="U399" s="461"/>
      <c r="V399" s="461"/>
      <c r="W399" s="461"/>
    </row>
    <row r="400">
      <c r="A400" s="461"/>
      <c r="B400" s="461"/>
      <c r="C400" s="461"/>
      <c r="D400" s="461"/>
      <c r="E400" s="461"/>
      <c r="F400" s="461"/>
      <c r="G400" s="461"/>
      <c r="H400" s="461"/>
      <c r="I400" s="461"/>
      <c r="J400" s="461"/>
      <c r="K400" s="461"/>
      <c r="L400" s="461"/>
      <c r="M400" s="461"/>
      <c r="N400" s="461"/>
      <c r="O400" s="461"/>
      <c r="P400" s="461"/>
      <c r="Q400" s="461"/>
      <c r="R400" s="461"/>
      <c r="S400" s="461"/>
      <c r="T400" s="461"/>
      <c r="U400" s="461"/>
      <c r="V400" s="461"/>
      <c r="W400" s="461"/>
    </row>
    <row r="401">
      <c r="A401" s="461"/>
      <c r="B401" s="461"/>
      <c r="C401" s="461"/>
      <c r="D401" s="461"/>
      <c r="E401" s="461"/>
      <c r="F401" s="461"/>
      <c r="G401" s="461"/>
      <c r="H401" s="461"/>
      <c r="I401" s="461"/>
      <c r="J401" s="461"/>
      <c r="K401" s="461"/>
      <c r="L401" s="461"/>
      <c r="M401" s="461"/>
      <c r="N401" s="461"/>
      <c r="O401" s="461"/>
      <c r="P401" s="461"/>
      <c r="Q401" s="461"/>
      <c r="R401" s="461"/>
      <c r="S401" s="461"/>
      <c r="T401" s="461"/>
      <c r="U401" s="461"/>
      <c r="V401" s="461"/>
      <c r="W401" s="461"/>
    </row>
    <row r="402">
      <c r="A402" s="461"/>
      <c r="B402" s="461"/>
      <c r="C402" s="461"/>
      <c r="D402" s="461"/>
      <c r="E402" s="461"/>
      <c r="F402" s="461"/>
      <c r="G402" s="461"/>
      <c r="H402" s="461"/>
      <c r="I402" s="461"/>
      <c r="J402" s="461"/>
      <c r="K402" s="461"/>
      <c r="L402" s="461"/>
      <c r="M402" s="461"/>
      <c r="N402" s="461"/>
      <c r="O402" s="461"/>
      <c r="P402" s="461"/>
      <c r="Q402" s="461"/>
      <c r="R402" s="461"/>
      <c r="S402" s="461"/>
      <c r="T402" s="461"/>
      <c r="U402" s="461"/>
      <c r="V402" s="461"/>
      <c r="W402" s="461"/>
    </row>
    <row r="403">
      <c r="A403" s="461"/>
      <c r="B403" s="461"/>
      <c r="C403" s="461"/>
      <c r="D403" s="461"/>
      <c r="E403" s="461"/>
      <c r="F403" s="461"/>
      <c r="G403" s="461"/>
      <c r="H403" s="461"/>
      <c r="I403" s="461"/>
      <c r="J403" s="461"/>
      <c r="K403" s="461"/>
      <c r="L403" s="461"/>
      <c r="M403" s="461"/>
      <c r="N403" s="461"/>
      <c r="O403" s="461"/>
      <c r="P403" s="461"/>
      <c r="Q403" s="461"/>
      <c r="R403" s="461"/>
      <c r="S403" s="461"/>
      <c r="T403" s="461"/>
      <c r="U403" s="461"/>
      <c r="V403" s="461"/>
      <c r="W403" s="461"/>
    </row>
    <row r="404">
      <c r="A404" s="461"/>
      <c r="B404" s="461"/>
      <c r="C404" s="461"/>
      <c r="D404" s="461"/>
      <c r="E404" s="461"/>
      <c r="F404" s="461"/>
      <c r="G404" s="461"/>
      <c r="H404" s="461"/>
      <c r="I404" s="461"/>
      <c r="J404" s="461"/>
      <c r="K404" s="461"/>
      <c r="L404" s="461"/>
      <c r="M404" s="461"/>
      <c r="N404" s="461"/>
      <c r="O404" s="461"/>
      <c r="P404" s="461"/>
      <c r="Q404" s="461"/>
      <c r="R404" s="461"/>
      <c r="S404" s="461"/>
      <c r="T404" s="461"/>
      <c r="U404" s="461"/>
      <c r="V404" s="461"/>
      <c r="W404" s="461"/>
    </row>
    <row r="405">
      <c r="A405" s="461"/>
      <c r="B405" s="461"/>
      <c r="C405" s="461"/>
      <c r="D405" s="461"/>
      <c r="E405" s="461"/>
      <c r="F405" s="461"/>
      <c r="G405" s="461"/>
      <c r="H405" s="461"/>
      <c r="I405" s="461"/>
      <c r="J405" s="461"/>
      <c r="K405" s="461"/>
      <c r="L405" s="461"/>
      <c r="M405" s="461"/>
      <c r="N405" s="461"/>
      <c r="O405" s="461"/>
      <c r="P405" s="461"/>
      <c r="Q405" s="461"/>
      <c r="R405" s="461"/>
      <c r="S405" s="461"/>
      <c r="T405" s="461"/>
      <c r="U405" s="461"/>
      <c r="V405" s="461"/>
      <c r="W405" s="461"/>
    </row>
    <row r="406">
      <c r="A406" s="461"/>
      <c r="B406" s="461"/>
      <c r="C406" s="461"/>
      <c r="D406" s="461"/>
      <c r="E406" s="461"/>
      <c r="F406" s="461"/>
      <c r="G406" s="461"/>
      <c r="H406" s="461"/>
      <c r="I406" s="461"/>
      <c r="J406" s="461"/>
      <c r="K406" s="461"/>
      <c r="L406" s="461"/>
      <c r="M406" s="461"/>
      <c r="N406" s="461"/>
      <c r="O406" s="461"/>
      <c r="P406" s="461"/>
      <c r="Q406" s="461"/>
      <c r="R406" s="461"/>
      <c r="S406" s="461"/>
      <c r="T406" s="461"/>
      <c r="U406" s="461"/>
      <c r="V406" s="461"/>
      <c r="W406" s="461"/>
    </row>
    <row r="407">
      <c r="A407" s="461"/>
      <c r="B407" s="461"/>
      <c r="C407" s="461"/>
      <c r="D407" s="461"/>
      <c r="E407" s="461"/>
      <c r="F407" s="461"/>
      <c r="G407" s="461"/>
      <c r="H407" s="461"/>
      <c r="I407" s="461"/>
      <c r="J407" s="461"/>
      <c r="K407" s="461"/>
      <c r="L407" s="461"/>
      <c r="M407" s="461"/>
      <c r="N407" s="461"/>
      <c r="O407" s="461"/>
      <c r="P407" s="461"/>
      <c r="Q407" s="461"/>
      <c r="R407" s="461"/>
      <c r="S407" s="461"/>
      <c r="T407" s="461"/>
      <c r="U407" s="461"/>
      <c r="V407" s="461"/>
      <c r="W407" s="461"/>
    </row>
    <row r="408">
      <c r="A408" s="461"/>
      <c r="B408" s="461"/>
      <c r="C408" s="461"/>
      <c r="D408" s="461"/>
      <c r="E408" s="461"/>
      <c r="F408" s="461"/>
      <c r="G408" s="461"/>
      <c r="H408" s="461"/>
      <c r="I408" s="461"/>
      <c r="J408" s="461"/>
      <c r="K408" s="461"/>
      <c r="L408" s="461"/>
      <c r="M408" s="461"/>
      <c r="N408" s="461"/>
      <c r="O408" s="461"/>
      <c r="P408" s="461"/>
      <c r="Q408" s="461"/>
      <c r="R408" s="461"/>
      <c r="S408" s="461"/>
      <c r="T408" s="461"/>
      <c r="U408" s="461"/>
      <c r="V408" s="461"/>
      <c r="W408" s="461"/>
    </row>
    <row r="409">
      <c r="A409" s="461"/>
      <c r="B409" s="461"/>
      <c r="C409" s="461"/>
      <c r="D409" s="461"/>
      <c r="E409" s="461"/>
      <c r="F409" s="461"/>
      <c r="G409" s="461"/>
      <c r="H409" s="461"/>
      <c r="I409" s="461"/>
      <c r="J409" s="461"/>
      <c r="K409" s="461"/>
      <c r="L409" s="461"/>
      <c r="M409" s="461"/>
      <c r="N409" s="461"/>
      <c r="O409" s="461"/>
      <c r="P409" s="461"/>
      <c r="Q409" s="461"/>
      <c r="R409" s="461"/>
      <c r="S409" s="461"/>
      <c r="T409" s="461"/>
      <c r="U409" s="461"/>
      <c r="V409" s="461"/>
      <c r="W409" s="461"/>
    </row>
    <row r="410">
      <c r="A410" s="461"/>
      <c r="B410" s="461"/>
      <c r="C410" s="461"/>
      <c r="D410" s="461"/>
      <c r="E410" s="461"/>
      <c r="F410" s="461"/>
      <c r="G410" s="461"/>
      <c r="H410" s="461"/>
      <c r="I410" s="461"/>
      <c r="J410" s="461"/>
      <c r="K410" s="461"/>
      <c r="L410" s="461"/>
      <c r="M410" s="461"/>
      <c r="N410" s="461"/>
      <c r="O410" s="461"/>
      <c r="P410" s="461"/>
      <c r="Q410" s="461"/>
      <c r="R410" s="461"/>
      <c r="S410" s="461"/>
      <c r="T410" s="461"/>
      <c r="U410" s="461"/>
      <c r="V410" s="461"/>
      <c r="W410" s="461"/>
    </row>
    <row r="411">
      <c r="A411" s="461"/>
      <c r="B411" s="461"/>
      <c r="C411" s="461"/>
      <c r="D411" s="461"/>
      <c r="E411" s="461"/>
      <c r="F411" s="461"/>
      <c r="G411" s="461"/>
      <c r="H411" s="461"/>
      <c r="I411" s="461"/>
      <c r="J411" s="461"/>
      <c r="K411" s="461"/>
      <c r="L411" s="461"/>
      <c r="M411" s="461"/>
      <c r="N411" s="461"/>
      <c r="O411" s="461"/>
      <c r="P411" s="461"/>
      <c r="Q411" s="461"/>
      <c r="R411" s="461"/>
      <c r="S411" s="461"/>
      <c r="T411" s="461"/>
      <c r="U411" s="461"/>
      <c r="V411" s="461"/>
      <c r="W411" s="461"/>
    </row>
    <row r="412">
      <c r="A412" s="461"/>
      <c r="B412" s="461"/>
      <c r="C412" s="461"/>
      <c r="D412" s="461"/>
      <c r="E412" s="461"/>
      <c r="F412" s="461"/>
      <c r="G412" s="461"/>
      <c r="H412" s="461"/>
      <c r="I412" s="461"/>
      <c r="J412" s="461"/>
      <c r="K412" s="461"/>
      <c r="L412" s="461"/>
      <c r="M412" s="461"/>
      <c r="N412" s="461"/>
      <c r="O412" s="461"/>
      <c r="P412" s="461"/>
      <c r="Q412" s="461"/>
      <c r="R412" s="461"/>
      <c r="S412" s="461"/>
      <c r="T412" s="461"/>
      <c r="U412" s="461"/>
      <c r="V412" s="461"/>
      <c r="W412" s="461"/>
    </row>
    <row r="413">
      <c r="A413" s="461"/>
      <c r="B413" s="461"/>
      <c r="C413" s="461"/>
      <c r="D413" s="461"/>
      <c r="E413" s="461"/>
      <c r="F413" s="461"/>
      <c r="G413" s="461"/>
      <c r="H413" s="461"/>
      <c r="I413" s="461"/>
      <c r="J413" s="461"/>
      <c r="K413" s="461"/>
      <c r="L413" s="461"/>
      <c r="M413" s="461"/>
      <c r="N413" s="461"/>
      <c r="O413" s="461"/>
      <c r="P413" s="461"/>
      <c r="Q413" s="461"/>
      <c r="R413" s="461"/>
      <c r="S413" s="461"/>
      <c r="T413" s="461"/>
      <c r="U413" s="461"/>
      <c r="V413" s="461"/>
      <c r="W413" s="461"/>
    </row>
    <row r="414">
      <c r="A414" s="461"/>
      <c r="B414" s="461"/>
      <c r="C414" s="461"/>
      <c r="D414" s="461"/>
      <c r="E414" s="461"/>
      <c r="F414" s="461"/>
      <c r="G414" s="461"/>
      <c r="H414" s="461"/>
      <c r="I414" s="461"/>
      <c r="J414" s="461"/>
      <c r="K414" s="461"/>
      <c r="L414" s="461"/>
      <c r="M414" s="461"/>
      <c r="N414" s="461"/>
      <c r="O414" s="461"/>
      <c r="P414" s="461"/>
      <c r="Q414" s="461"/>
      <c r="R414" s="461"/>
      <c r="S414" s="461"/>
      <c r="T414" s="461"/>
      <c r="U414" s="461"/>
      <c r="V414" s="461"/>
      <c r="W414" s="461"/>
    </row>
    <row r="415">
      <c r="A415" s="461"/>
      <c r="B415" s="461"/>
      <c r="C415" s="461"/>
      <c r="D415" s="461"/>
      <c r="E415" s="461"/>
      <c r="F415" s="461"/>
      <c r="G415" s="461"/>
      <c r="H415" s="461"/>
      <c r="I415" s="461"/>
      <c r="J415" s="461"/>
      <c r="K415" s="461"/>
      <c r="L415" s="461"/>
      <c r="M415" s="461"/>
      <c r="N415" s="461"/>
      <c r="O415" s="461"/>
      <c r="P415" s="461"/>
      <c r="Q415" s="461"/>
      <c r="R415" s="461"/>
      <c r="S415" s="461"/>
      <c r="T415" s="461"/>
      <c r="U415" s="461"/>
      <c r="V415" s="461"/>
      <c r="W415" s="461"/>
    </row>
    <row r="416">
      <c r="A416" s="461"/>
      <c r="B416" s="461"/>
      <c r="C416" s="461"/>
      <c r="D416" s="461"/>
      <c r="E416" s="461"/>
      <c r="F416" s="461"/>
      <c r="G416" s="461"/>
      <c r="H416" s="461"/>
      <c r="I416" s="461"/>
      <c r="J416" s="461"/>
      <c r="K416" s="461"/>
      <c r="L416" s="461"/>
      <c r="M416" s="461"/>
      <c r="N416" s="461"/>
      <c r="O416" s="461"/>
      <c r="P416" s="461"/>
      <c r="Q416" s="461"/>
      <c r="R416" s="461"/>
      <c r="S416" s="461"/>
      <c r="T416" s="461"/>
      <c r="U416" s="461"/>
      <c r="V416" s="461"/>
      <c r="W416" s="461"/>
    </row>
    <row r="417">
      <c r="A417" s="461"/>
      <c r="B417" s="461"/>
      <c r="C417" s="461"/>
      <c r="D417" s="461"/>
      <c r="E417" s="461"/>
      <c r="F417" s="461"/>
      <c r="G417" s="461"/>
      <c r="H417" s="461"/>
      <c r="I417" s="461"/>
      <c r="J417" s="461"/>
      <c r="K417" s="461"/>
      <c r="L417" s="461"/>
      <c r="M417" s="461"/>
      <c r="N417" s="461"/>
      <c r="O417" s="461"/>
      <c r="P417" s="461"/>
      <c r="Q417" s="461"/>
      <c r="R417" s="461"/>
      <c r="S417" s="461"/>
      <c r="T417" s="461"/>
      <c r="U417" s="461"/>
      <c r="V417" s="461"/>
      <c r="W417" s="461"/>
    </row>
    <row r="418">
      <c r="A418" s="461"/>
      <c r="B418" s="461"/>
      <c r="C418" s="461"/>
      <c r="D418" s="461"/>
      <c r="E418" s="461"/>
      <c r="F418" s="461"/>
      <c r="G418" s="461"/>
      <c r="H418" s="461"/>
      <c r="I418" s="461"/>
      <c r="J418" s="461"/>
      <c r="K418" s="461"/>
      <c r="L418" s="461"/>
      <c r="M418" s="461"/>
      <c r="N418" s="461"/>
      <c r="O418" s="461"/>
      <c r="P418" s="461"/>
      <c r="Q418" s="461"/>
      <c r="R418" s="461"/>
      <c r="S418" s="461"/>
      <c r="T418" s="461"/>
      <c r="U418" s="461"/>
      <c r="V418" s="461"/>
      <c r="W418" s="461"/>
    </row>
    <row r="419">
      <c r="A419" s="461"/>
      <c r="B419" s="461"/>
      <c r="C419" s="461"/>
      <c r="D419" s="461"/>
      <c r="E419" s="461"/>
      <c r="F419" s="461"/>
      <c r="G419" s="461"/>
      <c r="H419" s="461"/>
      <c r="I419" s="461"/>
      <c r="J419" s="461"/>
      <c r="K419" s="461"/>
      <c r="L419" s="461"/>
      <c r="M419" s="461"/>
      <c r="N419" s="461"/>
      <c r="O419" s="461"/>
      <c r="P419" s="461"/>
      <c r="Q419" s="461"/>
      <c r="R419" s="461"/>
      <c r="S419" s="461"/>
      <c r="T419" s="461"/>
      <c r="U419" s="461"/>
      <c r="V419" s="461"/>
      <c r="W419" s="461"/>
    </row>
    <row r="420">
      <c r="A420" s="461"/>
      <c r="B420" s="461"/>
      <c r="C420" s="461"/>
      <c r="D420" s="461"/>
      <c r="E420" s="461"/>
      <c r="F420" s="461"/>
      <c r="G420" s="461"/>
      <c r="H420" s="461"/>
      <c r="I420" s="461"/>
      <c r="J420" s="461"/>
      <c r="K420" s="461"/>
      <c r="L420" s="461"/>
      <c r="M420" s="461"/>
      <c r="N420" s="461"/>
      <c r="O420" s="461"/>
      <c r="P420" s="461"/>
      <c r="Q420" s="461"/>
      <c r="R420" s="461"/>
      <c r="S420" s="461"/>
      <c r="T420" s="461"/>
      <c r="U420" s="461"/>
      <c r="V420" s="461"/>
      <c r="W420" s="461"/>
    </row>
    <row r="421">
      <c r="A421" s="461"/>
      <c r="B421" s="461"/>
      <c r="C421" s="461"/>
      <c r="D421" s="461"/>
      <c r="E421" s="461"/>
      <c r="F421" s="461"/>
      <c r="G421" s="461"/>
      <c r="H421" s="461"/>
      <c r="I421" s="461"/>
      <c r="J421" s="461"/>
      <c r="K421" s="461"/>
      <c r="L421" s="461"/>
      <c r="M421" s="461"/>
      <c r="N421" s="461"/>
      <c r="O421" s="461"/>
      <c r="P421" s="461"/>
      <c r="Q421" s="461"/>
      <c r="R421" s="461"/>
      <c r="S421" s="461"/>
      <c r="T421" s="461"/>
      <c r="U421" s="461"/>
      <c r="V421" s="461"/>
      <c r="W421" s="461"/>
    </row>
    <row r="422">
      <c r="A422" s="461"/>
      <c r="B422" s="461"/>
      <c r="C422" s="461"/>
      <c r="D422" s="461"/>
      <c r="E422" s="461"/>
      <c r="F422" s="461"/>
      <c r="G422" s="461"/>
      <c r="H422" s="461"/>
      <c r="I422" s="461"/>
      <c r="J422" s="461"/>
      <c r="K422" s="461"/>
      <c r="L422" s="461"/>
      <c r="M422" s="461"/>
      <c r="N422" s="461"/>
      <c r="O422" s="461"/>
      <c r="P422" s="461"/>
      <c r="Q422" s="461"/>
      <c r="R422" s="461"/>
      <c r="S422" s="461"/>
      <c r="T422" s="461"/>
      <c r="U422" s="461"/>
      <c r="V422" s="461"/>
      <c r="W422" s="461"/>
    </row>
    <row r="423">
      <c r="A423" s="461"/>
      <c r="B423" s="461"/>
      <c r="C423" s="461"/>
      <c r="D423" s="461"/>
      <c r="E423" s="461"/>
      <c r="F423" s="461"/>
      <c r="G423" s="461"/>
      <c r="H423" s="461"/>
      <c r="I423" s="461"/>
      <c r="J423" s="461"/>
      <c r="K423" s="461"/>
      <c r="L423" s="461"/>
      <c r="M423" s="461"/>
      <c r="N423" s="461"/>
      <c r="O423" s="461"/>
      <c r="P423" s="461"/>
      <c r="Q423" s="461"/>
      <c r="R423" s="461"/>
      <c r="S423" s="461"/>
      <c r="T423" s="461"/>
      <c r="U423" s="461"/>
      <c r="V423" s="461"/>
      <c r="W423" s="461"/>
    </row>
    <row r="424">
      <c r="A424" s="461"/>
      <c r="B424" s="461"/>
      <c r="C424" s="461"/>
      <c r="D424" s="461"/>
      <c r="E424" s="461"/>
      <c r="F424" s="461"/>
      <c r="G424" s="461"/>
      <c r="H424" s="461"/>
      <c r="I424" s="461"/>
      <c r="J424" s="461"/>
      <c r="K424" s="461"/>
      <c r="L424" s="461"/>
      <c r="M424" s="461"/>
      <c r="N424" s="461"/>
      <c r="O424" s="461"/>
      <c r="P424" s="461"/>
      <c r="Q424" s="461"/>
      <c r="R424" s="461"/>
      <c r="S424" s="461"/>
      <c r="T424" s="461"/>
      <c r="U424" s="461"/>
      <c r="V424" s="461"/>
      <c r="W424" s="461"/>
    </row>
    <row r="425">
      <c r="A425" s="461"/>
      <c r="B425" s="461"/>
      <c r="C425" s="461"/>
      <c r="D425" s="461"/>
      <c r="E425" s="461"/>
      <c r="F425" s="461"/>
      <c r="G425" s="461"/>
      <c r="H425" s="461"/>
      <c r="I425" s="461"/>
      <c r="J425" s="461"/>
      <c r="K425" s="461"/>
      <c r="L425" s="461"/>
      <c r="M425" s="461"/>
      <c r="N425" s="461"/>
      <c r="O425" s="461"/>
      <c r="P425" s="461"/>
      <c r="Q425" s="461"/>
      <c r="R425" s="461"/>
      <c r="S425" s="461"/>
      <c r="T425" s="461"/>
      <c r="U425" s="461"/>
      <c r="V425" s="461"/>
      <c r="W425" s="461"/>
    </row>
    <row r="426">
      <c r="A426" s="461"/>
      <c r="B426" s="461"/>
      <c r="C426" s="461"/>
      <c r="D426" s="461"/>
      <c r="E426" s="461"/>
      <c r="F426" s="461"/>
      <c r="G426" s="461"/>
      <c r="H426" s="461"/>
      <c r="I426" s="461"/>
      <c r="J426" s="461"/>
      <c r="K426" s="461"/>
      <c r="L426" s="461"/>
      <c r="M426" s="461"/>
      <c r="N426" s="461"/>
      <c r="O426" s="461"/>
      <c r="P426" s="461"/>
      <c r="Q426" s="461"/>
      <c r="R426" s="461"/>
      <c r="S426" s="461"/>
      <c r="T426" s="461"/>
      <c r="U426" s="461"/>
      <c r="V426" s="461"/>
      <c r="W426" s="461"/>
    </row>
    <row r="427">
      <c r="A427" s="461"/>
      <c r="B427" s="461"/>
      <c r="C427" s="461"/>
      <c r="D427" s="461"/>
      <c r="E427" s="461"/>
      <c r="F427" s="461"/>
      <c r="G427" s="461"/>
      <c r="H427" s="461"/>
      <c r="I427" s="461"/>
      <c r="J427" s="461"/>
      <c r="K427" s="461"/>
      <c r="L427" s="461"/>
      <c r="M427" s="461"/>
      <c r="N427" s="461"/>
      <c r="O427" s="461"/>
      <c r="P427" s="461"/>
      <c r="Q427" s="461"/>
      <c r="R427" s="461"/>
      <c r="S427" s="461"/>
      <c r="T427" s="461"/>
      <c r="U427" s="461"/>
      <c r="V427" s="461"/>
      <c r="W427" s="461"/>
    </row>
    <row r="428">
      <c r="A428" s="461"/>
      <c r="B428" s="461"/>
      <c r="C428" s="461"/>
      <c r="D428" s="461"/>
      <c r="E428" s="461"/>
      <c r="F428" s="461"/>
      <c r="G428" s="461"/>
      <c r="H428" s="461"/>
      <c r="I428" s="461"/>
      <c r="J428" s="461"/>
      <c r="K428" s="461"/>
      <c r="L428" s="461"/>
      <c r="M428" s="461"/>
      <c r="N428" s="461"/>
      <c r="O428" s="461"/>
      <c r="P428" s="461"/>
      <c r="Q428" s="461"/>
      <c r="R428" s="461"/>
      <c r="S428" s="461"/>
      <c r="T428" s="461"/>
      <c r="U428" s="461"/>
      <c r="V428" s="461"/>
      <c r="W428" s="461"/>
    </row>
    <row r="429">
      <c r="A429" s="461"/>
      <c r="B429" s="461"/>
      <c r="C429" s="461"/>
      <c r="D429" s="461"/>
      <c r="E429" s="461"/>
      <c r="F429" s="461"/>
      <c r="G429" s="461"/>
      <c r="H429" s="461"/>
      <c r="I429" s="461"/>
      <c r="J429" s="461"/>
      <c r="K429" s="461"/>
      <c r="L429" s="461"/>
      <c r="M429" s="461"/>
      <c r="N429" s="461"/>
      <c r="O429" s="461"/>
      <c r="P429" s="461"/>
      <c r="Q429" s="461"/>
      <c r="R429" s="461"/>
      <c r="S429" s="461"/>
      <c r="T429" s="461"/>
      <c r="U429" s="461"/>
      <c r="V429" s="461"/>
      <c r="W429" s="461"/>
    </row>
    <row r="430">
      <c r="A430" s="461"/>
      <c r="B430" s="461"/>
      <c r="C430" s="461"/>
      <c r="D430" s="461"/>
      <c r="E430" s="461"/>
      <c r="F430" s="461"/>
      <c r="G430" s="461"/>
      <c r="H430" s="461"/>
      <c r="I430" s="461"/>
      <c r="J430" s="461"/>
      <c r="K430" s="461"/>
      <c r="L430" s="461"/>
      <c r="M430" s="461"/>
      <c r="N430" s="461"/>
      <c r="O430" s="461"/>
      <c r="P430" s="461"/>
      <c r="Q430" s="461"/>
      <c r="R430" s="461"/>
      <c r="S430" s="461"/>
      <c r="T430" s="461"/>
      <c r="U430" s="461"/>
      <c r="V430" s="461"/>
      <c r="W430" s="461"/>
    </row>
    <row r="431">
      <c r="A431" s="461"/>
      <c r="B431" s="461"/>
      <c r="C431" s="461"/>
      <c r="D431" s="461"/>
      <c r="E431" s="461"/>
      <c r="F431" s="461"/>
      <c r="G431" s="461"/>
      <c r="H431" s="461"/>
      <c r="I431" s="461"/>
      <c r="J431" s="461"/>
      <c r="K431" s="461"/>
      <c r="L431" s="461"/>
      <c r="M431" s="461"/>
      <c r="N431" s="461"/>
      <c r="O431" s="461"/>
      <c r="P431" s="461"/>
      <c r="Q431" s="461"/>
      <c r="R431" s="461"/>
      <c r="S431" s="461"/>
      <c r="T431" s="461"/>
      <c r="U431" s="461"/>
      <c r="V431" s="461"/>
      <c r="W431" s="461"/>
    </row>
    <row r="432">
      <c r="A432" s="461"/>
      <c r="B432" s="461"/>
      <c r="C432" s="461"/>
      <c r="D432" s="461"/>
      <c r="E432" s="461"/>
      <c r="F432" s="461"/>
      <c r="G432" s="461"/>
      <c r="H432" s="461"/>
      <c r="I432" s="461"/>
      <c r="J432" s="461"/>
      <c r="K432" s="461"/>
      <c r="L432" s="461"/>
      <c r="M432" s="461"/>
      <c r="N432" s="461"/>
      <c r="O432" s="461"/>
      <c r="P432" s="461"/>
      <c r="Q432" s="461"/>
      <c r="R432" s="461"/>
      <c r="S432" s="461"/>
      <c r="T432" s="461"/>
      <c r="U432" s="461"/>
      <c r="V432" s="461"/>
      <c r="W432" s="461"/>
    </row>
    <row r="433">
      <c r="A433" s="461"/>
      <c r="B433" s="461"/>
      <c r="C433" s="461"/>
      <c r="D433" s="461"/>
      <c r="E433" s="461"/>
      <c r="F433" s="461"/>
      <c r="G433" s="461"/>
      <c r="H433" s="461"/>
      <c r="I433" s="461"/>
      <c r="J433" s="461"/>
      <c r="K433" s="461"/>
      <c r="L433" s="461"/>
      <c r="M433" s="461"/>
      <c r="N433" s="461"/>
      <c r="O433" s="461"/>
      <c r="P433" s="461"/>
      <c r="Q433" s="461"/>
      <c r="R433" s="461"/>
      <c r="S433" s="461"/>
      <c r="T433" s="461"/>
      <c r="U433" s="461"/>
      <c r="V433" s="461"/>
      <c r="W433" s="461"/>
    </row>
    <row r="434">
      <c r="A434" s="461"/>
      <c r="B434" s="461"/>
      <c r="C434" s="461"/>
      <c r="D434" s="461"/>
      <c r="E434" s="461"/>
      <c r="F434" s="461"/>
      <c r="G434" s="461"/>
      <c r="H434" s="461"/>
      <c r="I434" s="461"/>
      <c r="J434" s="461"/>
      <c r="K434" s="461"/>
      <c r="L434" s="461"/>
      <c r="M434" s="461"/>
      <c r="N434" s="461"/>
      <c r="O434" s="461"/>
      <c r="P434" s="461"/>
      <c r="Q434" s="461"/>
      <c r="R434" s="461"/>
      <c r="S434" s="461"/>
      <c r="T434" s="461"/>
      <c r="U434" s="461"/>
      <c r="V434" s="461"/>
      <c r="W434" s="461"/>
    </row>
    <row r="435">
      <c r="A435" s="461"/>
      <c r="B435" s="461"/>
      <c r="C435" s="461"/>
      <c r="D435" s="461"/>
      <c r="E435" s="461"/>
      <c r="F435" s="461"/>
      <c r="G435" s="461"/>
      <c r="H435" s="461"/>
      <c r="I435" s="461"/>
      <c r="J435" s="461"/>
      <c r="K435" s="461"/>
      <c r="L435" s="461"/>
      <c r="M435" s="461"/>
      <c r="N435" s="461"/>
      <c r="O435" s="461"/>
      <c r="P435" s="461"/>
      <c r="Q435" s="461"/>
      <c r="R435" s="461"/>
      <c r="S435" s="461"/>
      <c r="T435" s="461"/>
      <c r="U435" s="461"/>
      <c r="V435" s="461"/>
      <c r="W435" s="461"/>
    </row>
    <row r="436">
      <c r="A436" s="461"/>
      <c r="B436" s="461"/>
      <c r="C436" s="461"/>
      <c r="D436" s="461"/>
      <c r="E436" s="461"/>
      <c r="F436" s="461"/>
      <c r="G436" s="461"/>
      <c r="H436" s="461"/>
      <c r="I436" s="461"/>
      <c r="J436" s="461"/>
      <c r="K436" s="461"/>
      <c r="L436" s="461"/>
      <c r="M436" s="461"/>
      <c r="N436" s="461"/>
      <c r="O436" s="461"/>
      <c r="P436" s="461"/>
      <c r="Q436" s="461"/>
      <c r="R436" s="461"/>
      <c r="S436" s="461"/>
      <c r="T436" s="461"/>
      <c r="U436" s="461"/>
      <c r="V436" s="461"/>
      <c r="W436" s="461"/>
    </row>
    <row r="437">
      <c r="A437" s="461"/>
      <c r="B437" s="461"/>
      <c r="C437" s="461"/>
      <c r="D437" s="461"/>
      <c r="E437" s="461"/>
      <c r="F437" s="461"/>
      <c r="G437" s="461"/>
      <c r="H437" s="461"/>
      <c r="I437" s="461"/>
      <c r="J437" s="461"/>
      <c r="K437" s="461"/>
      <c r="L437" s="461"/>
      <c r="M437" s="461"/>
      <c r="N437" s="461"/>
      <c r="O437" s="461"/>
      <c r="P437" s="461"/>
      <c r="Q437" s="461"/>
      <c r="R437" s="461"/>
      <c r="S437" s="461"/>
      <c r="T437" s="461"/>
      <c r="U437" s="461"/>
      <c r="V437" s="461"/>
      <c r="W437" s="461"/>
    </row>
    <row r="438">
      <c r="A438" s="461"/>
      <c r="B438" s="461"/>
      <c r="C438" s="461"/>
      <c r="D438" s="461"/>
      <c r="E438" s="461"/>
      <c r="F438" s="461"/>
      <c r="G438" s="461"/>
      <c r="H438" s="461"/>
      <c r="I438" s="461"/>
      <c r="J438" s="461"/>
      <c r="K438" s="461"/>
      <c r="L438" s="461"/>
      <c r="M438" s="461"/>
      <c r="N438" s="461"/>
      <c r="O438" s="461"/>
      <c r="P438" s="461"/>
      <c r="Q438" s="461"/>
      <c r="R438" s="461"/>
      <c r="S438" s="461"/>
      <c r="T438" s="461"/>
      <c r="U438" s="461"/>
      <c r="V438" s="461"/>
      <c r="W438" s="461"/>
    </row>
    <row r="439">
      <c r="A439" s="461"/>
      <c r="B439" s="461"/>
      <c r="C439" s="461"/>
      <c r="D439" s="461"/>
      <c r="E439" s="461"/>
      <c r="F439" s="461"/>
      <c r="G439" s="461"/>
      <c r="H439" s="461"/>
      <c r="I439" s="461"/>
      <c r="J439" s="461"/>
      <c r="K439" s="461"/>
      <c r="L439" s="461"/>
      <c r="M439" s="461"/>
      <c r="N439" s="461"/>
      <c r="O439" s="461"/>
      <c r="P439" s="461"/>
      <c r="Q439" s="461"/>
      <c r="R439" s="461"/>
      <c r="S439" s="461"/>
      <c r="T439" s="461"/>
      <c r="U439" s="461"/>
      <c r="V439" s="461"/>
      <c r="W439" s="461"/>
    </row>
    <row r="440">
      <c r="A440" s="461"/>
      <c r="B440" s="461"/>
      <c r="C440" s="461"/>
      <c r="D440" s="461"/>
      <c r="E440" s="461"/>
      <c r="F440" s="461"/>
      <c r="G440" s="461"/>
      <c r="H440" s="461"/>
      <c r="I440" s="461"/>
      <c r="J440" s="461"/>
      <c r="K440" s="461"/>
      <c r="L440" s="461"/>
      <c r="M440" s="461"/>
      <c r="N440" s="461"/>
      <c r="O440" s="461"/>
      <c r="P440" s="461"/>
      <c r="Q440" s="461"/>
      <c r="R440" s="461"/>
      <c r="S440" s="461"/>
      <c r="T440" s="461"/>
      <c r="U440" s="461"/>
      <c r="V440" s="461"/>
      <c r="W440" s="461"/>
    </row>
    <row r="441">
      <c r="A441" s="461"/>
      <c r="B441" s="461"/>
      <c r="C441" s="461"/>
      <c r="D441" s="461"/>
      <c r="E441" s="461"/>
      <c r="F441" s="461"/>
      <c r="G441" s="461"/>
      <c r="H441" s="461"/>
      <c r="I441" s="461"/>
      <c r="J441" s="461"/>
      <c r="K441" s="461"/>
      <c r="L441" s="461"/>
      <c r="M441" s="461"/>
      <c r="N441" s="461"/>
      <c r="O441" s="461"/>
      <c r="P441" s="461"/>
      <c r="Q441" s="461"/>
      <c r="R441" s="461"/>
      <c r="S441" s="461"/>
      <c r="T441" s="461"/>
      <c r="U441" s="461"/>
      <c r="V441" s="461"/>
      <c r="W441" s="461"/>
    </row>
    <row r="442">
      <c r="A442" s="461"/>
      <c r="B442" s="461"/>
      <c r="C442" s="461"/>
      <c r="D442" s="461"/>
      <c r="E442" s="461"/>
      <c r="F442" s="461"/>
      <c r="G442" s="461"/>
      <c r="H442" s="461"/>
      <c r="I442" s="461"/>
      <c r="J442" s="461"/>
      <c r="K442" s="461"/>
      <c r="L442" s="461"/>
      <c r="M442" s="461"/>
      <c r="N442" s="461"/>
      <c r="O442" s="461"/>
      <c r="P442" s="461"/>
      <c r="Q442" s="461"/>
      <c r="R442" s="461"/>
      <c r="S442" s="461"/>
      <c r="T442" s="461"/>
      <c r="U442" s="461"/>
      <c r="V442" s="461"/>
      <c r="W442" s="461"/>
    </row>
    <row r="443">
      <c r="A443" s="461"/>
      <c r="B443" s="461"/>
      <c r="C443" s="461"/>
      <c r="D443" s="461"/>
      <c r="E443" s="461"/>
      <c r="F443" s="461"/>
      <c r="G443" s="461"/>
      <c r="H443" s="461"/>
      <c r="I443" s="461"/>
      <c r="J443" s="461"/>
      <c r="K443" s="461"/>
      <c r="L443" s="461"/>
      <c r="M443" s="461"/>
      <c r="N443" s="461"/>
      <c r="O443" s="461"/>
      <c r="P443" s="461"/>
      <c r="Q443" s="461"/>
      <c r="R443" s="461"/>
      <c r="S443" s="461"/>
      <c r="T443" s="461"/>
      <c r="U443" s="461"/>
      <c r="V443" s="461"/>
      <c r="W443" s="461"/>
    </row>
    <row r="444">
      <c r="A444" s="461"/>
      <c r="B444" s="461"/>
      <c r="C444" s="461"/>
      <c r="D444" s="461"/>
      <c r="E444" s="461"/>
      <c r="F444" s="461"/>
      <c r="G444" s="461"/>
      <c r="H444" s="461"/>
      <c r="I444" s="461"/>
      <c r="J444" s="461"/>
      <c r="K444" s="461"/>
      <c r="L444" s="461"/>
      <c r="M444" s="461"/>
      <c r="N444" s="461"/>
      <c r="O444" s="461"/>
      <c r="P444" s="461"/>
      <c r="Q444" s="461"/>
      <c r="R444" s="461"/>
      <c r="S444" s="461"/>
      <c r="T444" s="461"/>
      <c r="U444" s="461"/>
      <c r="V444" s="461"/>
      <c r="W444" s="461"/>
    </row>
    <row r="445">
      <c r="A445" s="461"/>
      <c r="B445" s="461"/>
      <c r="C445" s="461"/>
      <c r="D445" s="461"/>
      <c r="E445" s="461"/>
      <c r="F445" s="461"/>
      <c r="G445" s="461"/>
      <c r="H445" s="461"/>
      <c r="I445" s="461"/>
      <c r="J445" s="461"/>
      <c r="K445" s="461"/>
      <c r="L445" s="461"/>
      <c r="M445" s="461"/>
      <c r="N445" s="461"/>
      <c r="O445" s="461"/>
      <c r="P445" s="461"/>
      <c r="Q445" s="461"/>
      <c r="R445" s="461"/>
      <c r="S445" s="461"/>
      <c r="T445" s="461"/>
      <c r="U445" s="461"/>
      <c r="V445" s="461"/>
      <c r="W445" s="461"/>
    </row>
    <row r="446">
      <c r="A446" s="461"/>
      <c r="B446" s="461"/>
      <c r="C446" s="461"/>
      <c r="D446" s="461"/>
      <c r="E446" s="461"/>
      <c r="F446" s="461"/>
      <c r="G446" s="461"/>
      <c r="H446" s="461"/>
      <c r="I446" s="461"/>
      <c r="J446" s="461"/>
      <c r="K446" s="461"/>
      <c r="L446" s="461"/>
      <c r="M446" s="461"/>
      <c r="N446" s="461"/>
      <c r="O446" s="461"/>
      <c r="P446" s="461"/>
      <c r="Q446" s="461"/>
      <c r="R446" s="461"/>
      <c r="S446" s="461"/>
      <c r="T446" s="461"/>
      <c r="U446" s="461"/>
      <c r="V446" s="461"/>
      <c r="W446" s="461"/>
    </row>
    <row r="447">
      <c r="A447" s="461"/>
      <c r="B447" s="461"/>
      <c r="C447" s="461"/>
      <c r="D447" s="461"/>
      <c r="E447" s="461"/>
      <c r="F447" s="461"/>
      <c r="G447" s="461"/>
      <c r="H447" s="461"/>
      <c r="I447" s="461"/>
      <c r="J447" s="461"/>
      <c r="K447" s="461"/>
      <c r="L447" s="461"/>
      <c r="M447" s="461"/>
      <c r="N447" s="461"/>
      <c r="O447" s="461"/>
      <c r="P447" s="461"/>
      <c r="Q447" s="461"/>
      <c r="R447" s="461"/>
      <c r="S447" s="461"/>
      <c r="T447" s="461"/>
      <c r="U447" s="461"/>
      <c r="V447" s="461"/>
      <c r="W447" s="461"/>
    </row>
    <row r="448">
      <c r="A448" s="461"/>
      <c r="B448" s="461"/>
      <c r="C448" s="461"/>
      <c r="D448" s="461"/>
      <c r="E448" s="461"/>
      <c r="F448" s="461"/>
      <c r="G448" s="461"/>
      <c r="H448" s="461"/>
      <c r="I448" s="461"/>
      <c r="J448" s="461"/>
      <c r="K448" s="461"/>
      <c r="L448" s="461"/>
      <c r="M448" s="461"/>
      <c r="N448" s="461"/>
      <c r="O448" s="461"/>
      <c r="P448" s="461"/>
      <c r="Q448" s="461"/>
      <c r="R448" s="461"/>
      <c r="S448" s="461"/>
      <c r="T448" s="461"/>
      <c r="U448" s="461"/>
      <c r="V448" s="461"/>
      <c r="W448" s="461"/>
    </row>
    <row r="449">
      <c r="A449" s="461"/>
      <c r="B449" s="461"/>
      <c r="C449" s="461"/>
      <c r="D449" s="461"/>
      <c r="E449" s="461"/>
      <c r="F449" s="461"/>
      <c r="G449" s="461"/>
      <c r="H449" s="461"/>
      <c r="I449" s="461"/>
      <c r="J449" s="461"/>
      <c r="K449" s="461"/>
      <c r="L449" s="461"/>
      <c r="M449" s="461"/>
      <c r="N449" s="461"/>
      <c r="O449" s="461"/>
      <c r="P449" s="461"/>
      <c r="Q449" s="461"/>
      <c r="R449" s="461"/>
      <c r="S449" s="461"/>
      <c r="T449" s="461"/>
      <c r="U449" s="461"/>
      <c r="V449" s="461"/>
      <c r="W449" s="461"/>
    </row>
    <row r="450">
      <c r="A450" s="461"/>
      <c r="B450" s="461"/>
      <c r="C450" s="461"/>
      <c r="D450" s="461"/>
      <c r="E450" s="461"/>
      <c r="F450" s="461"/>
      <c r="G450" s="461"/>
      <c r="H450" s="461"/>
      <c r="I450" s="461"/>
      <c r="J450" s="461"/>
      <c r="K450" s="461"/>
      <c r="L450" s="461"/>
      <c r="M450" s="461"/>
      <c r="N450" s="461"/>
      <c r="O450" s="461"/>
      <c r="P450" s="461"/>
      <c r="Q450" s="461"/>
      <c r="R450" s="461"/>
      <c r="S450" s="461"/>
      <c r="T450" s="461"/>
      <c r="U450" s="461"/>
      <c r="V450" s="461"/>
      <c r="W450" s="461"/>
    </row>
    <row r="451">
      <c r="A451" s="461"/>
      <c r="B451" s="461"/>
      <c r="C451" s="461"/>
      <c r="D451" s="461"/>
      <c r="E451" s="461"/>
      <c r="F451" s="461"/>
      <c r="G451" s="461"/>
      <c r="H451" s="461"/>
      <c r="I451" s="461"/>
      <c r="J451" s="461"/>
      <c r="K451" s="461"/>
      <c r="L451" s="461"/>
      <c r="M451" s="461"/>
      <c r="N451" s="461"/>
      <c r="O451" s="461"/>
      <c r="P451" s="461"/>
      <c r="Q451" s="461"/>
      <c r="R451" s="461"/>
      <c r="S451" s="461"/>
      <c r="T451" s="461"/>
      <c r="U451" s="461"/>
      <c r="V451" s="461"/>
      <c r="W451" s="461"/>
    </row>
    <row r="452">
      <c r="A452" s="461"/>
      <c r="B452" s="461"/>
      <c r="C452" s="461"/>
      <c r="D452" s="461"/>
      <c r="E452" s="461"/>
      <c r="F452" s="461"/>
      <c r="G452" s="461"/>
      <c r="H452" s="461"/>
      <c r="I452" s="461"/>
      <c r="J452" s="461"/>
      <c r="K452" s="461"/>
      <c r="L452" s="461"/>
      <c r="M452" s="461"/>
      <c r="N452" s="461"/>
      <c r="O452" s="461"/>
      <c r="P452" s="461"/>
      <c r="Q452" s="461"/>
      <c r="R452" s="461"/>
      <c r="S452" s="461"/>
      <c r="T452" s="461"/>
      <c r="U452" s="461"/>
      <c r="V452" s="461"/>
      <c r="W452" s="461"/>
    </row>
    <row r="453">
      <c r="A453" s="461"/>
      <c r="B453" s="461"/>
      <c r="C453" s="461"/>
      <c r="D453" s="461"/>
      <c r="E453" s="461"/>
      <c r="F453" s="461"/>
      <c r="G453" s="461"/>
      <c r="H453" s="461"/>
      <c r="I453" s="461"/>
      <c r="J453" s="461"/>
      <c r="K453" s="461"/>
      <c r="L453" s="461"/>
      <c r="M453" s="461"/>
      <c r="N453" s="461"/>
      <c r="O453" s="461"/>
      <c r="P453" s="461"/>
      <c r="Q453" s="461"/>
      <c r="R453" s="461"/>
      <c r="S453" s="461"/>
      <c r="T453" s="461"/>
      <c r="U453" s="461"/>
      <c r="V453" s="461"/>
      <c r="W453" s="461"/>
    </row>
    <row r="454">
      <c r="A454" s="461"/>
      <c r="B454" s="461"/>
      <c r="C454" s="461"/>
      <c r="D454" s="461"/>
      <c r="E454" s="461"/>
      <c r="F454" s="461"/>
      <c r="G454" s="461"/>
      <c r="H454" s="461"/>
      <c r="I454" s="461"/>
      <c r="J454" s="461"/>
      <c r="K454" s="461"/>
      <c r="L454" s="461"/>
      <c r="M454" s="461"/>
      <c r="N454" s="461"/>
      <c r="O454" s="461"/>
      <c r="P454" s="461"/>
      <c r="Q454" s="461"/>
      <c r="R454" s="461"/>
      <c r="S454" s="461"/>
      <c r="T454" s="461"/>
      <c r="U454" s="461"/>
      <c r="V454" s="461"/>
      <c r="W454" s="461"/>
    </row>
    <row r="455">
      <c r="A455" s="461"/>
      <c r="B455" s="461"/>
      <c r="C455" s="461"/>
      <c r="D455" s="461"/>
      <c r="E455" s="461"/>
      <c r="F455" s="461"/>
      <c r="G455" s="461"/>
      <c r="H455" s="461"/>
      <c r="I455" s="461"/>
      <c r="J455" s="461"/>
      <c r="K455" s="461"/>
      <c r="L455" s="461"/>
      <c r="M455" s="461"/>
      <c r="N455" s="461"/>
      <c r="O455" s="461"/>
      <c r="P455" s="461"/>
      <c r="Q455" s="461"/>
      <c r="R455" s="461"/>
      <c r="S455" s="461"/>
      <c r="T455" s="461"/>
      <c r="U455" s="461"/>
      <c r="V455" s="461"/>
      <c r="W455" s="461"/>
    </row>
    <row r="456">
      <c r="A456" s="461"/>
      <c r="B456" s="461"/>
      <c r="C456" s="461"/>
      <c r="D456" s="461"/>
      <c r="E456" s="461"/>
      <c r="F456" s="461"/>
      <c r="G456" s="461"/>
      <c r="H456" s="461"/>
      <c r="I456" s="461"/>
      <c r="J456" s="461"/>
      <c r="K456" s="461"/>
      <c r="L456" s="461"/>
      <c r="M456" s="461"/>
      <c r="N456" s="461"/>
      <c r="O456" s="461"/>
      <c r="P456" s="461"/>
      <c r="Q456" s="461"/>
      <c r="R456" s="461"/>
      <c r="S456" s="461"/>
      <c r="T456" s="461"/>
      <c r="U456" s="461"/>
      <c r="V456" s="461"/>
      <c r="W456" s="461"/>
    </row>
    <row r="457">
      <c r="A457" s="461"/>
      <c r="B457" s="461"/>
      <c r="C457" s="461"/>
      <c r="D457" s="461"/>
      <c r="E457" s="461"/>
      <c r="F457" s="461"/>
      <c r="G457" s="461"/>
      <c r="H457" s="461"/>
      <c r="I457" s="461"/>
      <c r="J457" s="461"/>
      <c r="K457" s="461"/>
      <c r="L457" s="461"/>
      <c r="M457" s="461"/>
      <c r="N457" s="461"/>
      <c r="O457" s="461"/>
      <c r="P457" s="461"/>
      <c r="Q457" s="461"/>
      <c r="R457" s="461"/>
      <c r="S457" s="461"/>
      <c r="T457" s="461"/>
      <c r="U457" s="461"/>
      <c r="V457" s="461"/>
      <c r="W457" s="461"/>
    </row>
    <row r="458">
      <c r="A458" s="461"/>
      <c r="B458" s="461"/>
      <c r="C458" s="461"/>
      <c r="D458" s="461"/>
      <c r="E458" s="461"/>
      <c r="F458" s="461"/>
      <c r="G458" s="461"/>
      <c r="H458" s="461"/>
      <c r="I458" s="461"/>
      <c r="J458" s="461"/>
      <c r="K458" s="461"/>
      <c r="L458" s="461"/>
      <c r="M458" s="461"/>
      <c r="N458" s="461"/>
      <c r="O458" s="461"/>
      <c r="P458" s="461"/>
      <c r="Q458" s="461"/>
      <c r="R458" s="461"/>
      <c r="S458" s="461"/>
      <c r="T458" s="461"/>
      <c r="U458" s="461"/>
      <c r="V458" s="461"/>
      <c r="W458" s="461"/>
    </row>
    <row r="459">
      <c r="A459" s="461"/>
      <c r="B459" s="461"/>
      <c r="C459" s="461"/>
      <c r="D459" s="461"/>
      <c r="E459" s="461"/>
      <c r="F459" s="461"/>
      <c r="G459" s="461"/>
      <c r="H459" s="461"/>
      <c r="I459" s="461"/>
      <c r="J459" s="461"/>
      <c r="K459" s="461"/>
      <c r="L459" s="461"/>
      <c r="M459" s="461"/>
      <c r="N459" s="461"/>
      <c r="O459" s="461"/>
      <c r="P459" s="461"/>
      <c r="Q459" s="461"/>
      <c r="R459" s="461"/>
      <c r="S459" s="461"/>
      <c r="T459" s="461"/>
      <c r="U459" s="461"/>
      <c r="V459" s="461"/>
      <c r="W459" s="461"/>
    </row>
    <row r="460">
      <c r="A460" s="461"/>
      <c r="B460" s="461"/>
      <c r="C460" s="461"/>
      <c r="D460" s="461"/>
      <c r="E460" s="461"/>
      <c r="F460" s="461"/>
      <c r="G460" s="461"/>
      <c r="H460" s="461"/>
      <c r="I460" s="461"/>
      <c r="J460" s="461"/>
      <c r="K460" s="461"/>
      <c r="L460" s="461"/>
      <c r="M460" s="461"/>
      <c r="N460" s="461"/>
      <c r="O460" s="461"/>
      <c r="P460" s="461"/>
      <c r="Q460" s="461"/>
      <c r="R460" s="461"/>
      <c r="S460" s="461"/>
      <c r="T460" s="461"/>
      <c r="U460" s="461"/>
      <c r="V460" s="461"/>
      <c r="W460" s="461"/>
    </row>
    <row r="461">
      <c r="A461" s="461"/>
      <c r="B461" s="461"/>
      <c r="C461" s="461"/>
      <c r="D461" s="461"/>
      <c r="E461" s="461"/>
      <c r="F461" s="461"/>
      <c r="G461" s="461"/>
      <c r="H461" s="461"/>
      <c r="I461" s="461"/>
      <c r="J461" s="461"/>
      <c r="K461" s="461"/>
      <c r="L461" s="461"/>
      <c r="M461" s="461"/>
      <c r="N461" s="461"/>
      <c r="O461" s="461"/>
      <c r="P461" s="461"/>
      <c r="Q461" s="461"/>
      <c r="R461" s="461"/>
      <c r="S461" s="461"/>
      <c r="T461" s="461"/>
      <c r="U461" s="461"/>
      <c r="V461" s="461"/>
      <c r="W461" s="461"/>
    </row>
    <row r="462">
      <c r="A462" s="461"/>
      <c r="B462" s="461"/>
      <c r="C462" s="461"/>
      <c r="D462" s="461"/>
      <c r="E462" s="461"/>
      <c r="F462" s="461"/>
      <c r="G462" s="461"/>
      <c r="H462" s="461"/>
      <c r="I462" s="461"/>
      <c r="J462" s="461"/>
      <c r="K462" s="461"/>
      <c r="L462" s="461"/>
      <c r="M462" s="461"/>
      <c r="N462" s="461"/>
      <c r="O462" s="461"/>
      <c r="P462" s="461"/>
      <c r="Q462" s="461"/>
      <c r="R462" s="461"/>
      <c r="S462" s="461"/>
      <c r="T462" s="461"/>
      <c r="U462" s="461"/>
      <c r="V462" s="461"/>
      <c r="W462" s="461"/>
    </row>
    <row r="463">
      <c r="A463" s="461"/>
      <c r="B463" s="461"/>
      <c r="C463" s="461"/>
      <c r="D463" s="461"/>
      <c r="E463" s="461"/>
      <c r="F463" s="461"/>
      <c r="G463" s="461"/>
      <c r="H463" s="461"/>
      <c r="I463" s="461"/>
      <c r="J463" s="461"/>
      <c r="K463" s="461"/>
      <c r="L463" s="461"/>
      <c r="M463" s="461"/>
      <c r="N463" s="461"/>
      <c r="O463" s="461"/>
      <c r="P463" s="461"/>
      <c r="Q463" s="461"/>
      <c r="R463" s="461"/>
      <c r="S463" s="461"/>
      <c r="T463" s="461"/>
      <c r="U463" s="461"/>
      <c r="V463" s="461"/>
      <c r="W463" s="461"/>
    </row>
    <row r="464">
      <c r="A464" s="461"/>
      <c r="B464" s="461"/>
      <c r="C464" s="461"/>
      <c r="D464" s="461"/>
      <c r="E464" s="461"/>
      <c r="F464" s="461"/>
      <c r="G464" s="461"/>
      <c r="H464" s="461"/>
      <c r="I464" s="461"/>
      <c r="J464" s="461"/>
      <c r="K464" s="461"/>
      <c r="L464" s="461"/>
      <c r="M464" s="461"/>
      <c r="N464" s="461"/>
      <c r="O464" s="461"/>
      <c r="P464" s="461"/>
      <c r="Q464" s="461"/>
      <c r="R464" s="461"/>
      <c r="S464" s="461"/>
      <c r="T464" s="461"/>
      <c r="U464" s="461"/>
      <c r="V464" s="461"/>
      <c r="W464" s="461"/>
    </row>
    <row r="465">
      <c r="A465" s="461"/>
      <c r="B465" s="461"/>
      <c r="C465" s="461"/>
      <c r="D465" s="461"/>
      <c r="E465" s="461"/>
      <c r="F465" s="461"/>
      <c r="G465" s="461"/>
      <c r="H465" s="461"/>
      <c r="I465" s="461"/>
      <c r="J465" s="461"/>
      <c r="K465" s="461"/>
      <c r="L465" s="461"/>
      <c r="M465" s="461"/>
      <c r="N465" s="461"/>
      <c r="O465" s="461"/>
      <c r="P465" s="461"/>
      <c r="Q465" s="461"/>
      <c r="R465" s="461"/>
      <c r="S465" s="461"/>
      <c r="T465" s="461"/>
      <c r="U465" s="461"/>
      <c r="V465" s="461"/>
      <c r="W465" s="461"/>
    </row>
    <row r="466">
      <c r="A466" s="461"/>
      <c r="B466" s="461"/>
      <c r="C466" s="461"/>
      <c r="D466" s="461"/>
      <c r="E466" s="461"/>
      <c r="F466" s="461"/>
      <c r="G466" s="461"/>
      <c r="H466" s="461"/>
      <c r="I466" s="461"/>
      <c r="J466" s="461"/>
      <c r="K466" s="461"/>
      <c r="L466" s="461"/>
      <c r="M466" s="461"/>
      <c r="N466" s="461"/>
      <c r="O466" s="461"/>
      <c r="P466" s="461"/>
      <c r="Q466" s="461"/>
      <c r="R466" s="461"/>
      <c r="S466" s="461"/>
      <c r="T466" s="461"/>
      <c r="U466" s="461"/>
      <c r="V466" s="461"/>
      <c r="W466" s="461"/>
    </row>
    <row r="467">
      <c r="A467" s="461"/>
      <c r="B467" s="461"/>
      <c r="C467" s="461"/>
      <c r="D467" s="461"/>
      <c r="E467" s="461"/>
      <c r="F467" s="461"/>
      <c r="G467" s="461"/>
      <c r="H467" s="461"/>
      <c r="I467" s="461"/>
      <c r="J467" s="461"/>
      <c r="K467" s="461"/>
      <c r="L467" s="461"/>
      <c r="M467" s="461"/>
      <c r="N467" s="461"/>
      <c r="O467" s="461"/>
      <c r="P467" s="461"/>
      <c r="Q467" s="461"/>
      <c r="R467" s="461"/>
      <c r="S467" s="461"/>
      <c r="T467" s="461"/>
      <c r="U467" s="461"/>
      <c r="V467" s="461"/>
      <c r="W467" s="461"/>
    </row>
    <row r="468">
      <c r="A468" s="461"/>
      <c r="B468" s="461"/>
      <c r="C468" s="461"/>
      <c r="D468" s="461"/>
      <c r="E468" s="461"/>
      <c r="F468" s="461"/>
      <c r="G468" s="461"/>
      <c r="H468" s="461"/>
      <c r="I468" s="461"/>
      <c r="J468" s="461"/>
      <c r="K468" s="461"/>
      <c r="L468" s="461"/>
      <c r="M468" s="461"/>
      <c r="N468" s="461"/>
      <c r="O468" s="461"/>
      <c r="P468" s="461"/>
      <c r="Q468" s="461"/>
      <c r="R468" s="461"/>
      <c r="S468" s="461"/>
      <c r="T468" s="461"/>
      <c r="U468" s="461"/>
      <c r="V468" s="461"/>
      <c r="W468" s="461"/>
    </row>
    <row r="469">
      <c r="A469" s="461"/>
      <c r="B469" s="461"/>
      <c r="C469" s="461"/>
      <c r="D469" s="461"/>
      <c r="E469" s="461"/>
      <c r="F469" s="461"/>
      <c r="G469" s="461"/>
      <c r="H469" s="461"/>
      <c r="I469" s="461"/>
      <c r="J469" s="461"/>
      <c r="K469" s="461"/>
      <c r="L469" s="461"/>
      <c r="M469" s="461"/>
      <c r="N469" s="461"/>
      <c r="O469" s="461"/>
      <c r="P469" s="461"/>
      <c r="Q469" s="461"/>
      <c r="R469" s="461"/>
      <c r="S469" s="461"/>
      <c r="T469" s="461"/>
      <c r="U469" s="461"/>
      <c r="V469" s="461"/>
      <c r="W469" s="461"/>
    </row>
    <row r="470">
      <c r="A470" s="461"/>
      <c r="B470" s="461"/>
      <c r="C470" s="461"/>
      <c r="D470" s="461"/>
      <c r="E470" s="461"/>
      <c r="F470" s="461"/>
      <c r="G470" s="461"/>
      <c r="H470" s="461"/>
      <c r="I470" s="461"/>
      <c r="J470" s="461"/>
      <c r="K470" s="461"/>
      <c r="L470" s="461"/>
      <c r="M470" s="461"/>
      <c r="N470" s="461"/>
      <c r="O470" s="461"/>
      <c r="P470" s="461"/>
      <c r="Q470" s="461"/>
      <c r="R470" s="461"/>
      <c r="S470" s="461"/>
      <c r="T470" s="461"/>
      <c r="U470" s="461"/>
      <c r="V470" s="461"/>
      <c r="W470" s="461"/>
    </row>
    <row r="471">
      <c r="A471" s="461"/>
      <c r="B471" s="461"/>
      <c r="C471" s="461"/>
      <c r="D471" s="461"/>
      <c r="E471" s="461"/>
      <c r="F471" s="461"/>
      <c r="G471" s="461"/>
      <c r="H471" s="461"/>
      <c r="I471" s="461"/>
      <c r="J471" s="461"/>
      <c r="K471" s="461"/>
      <c r="L471" s="461"/>
      <c r="M471" s="461"/>
      <c r="N471" s="461"/>
      <c r="O471" s="461"/>
      <c r="P471" s="461"/>
      <c r="Q471" s="461"/>
      <c r="R471" s="461"/>
      <c r="S471" s="461"/>
      <c r="T471" s="461"/>
      <c r="U471" s="461"/>
      <c r="V471" s="461"/>
      <c r="W471" s="461"/>
    </row>
    <row r="472">
      <c r="A472" s="461"/>
      <c r="B472" s="461"/>
      <c r="C472" s="461"/>
      <c r="D472" s="461"/>
      <c r="E472" s="461"/>
      <c r="F472" s="461"/>
      <c r="G472" s="461"/>
      <c r="H472" s="461"/>
      <c r="I472" s="461"/>
      <c r="J472" s="461"/>
      <c r="K472" s="461"/>
      <c r="L472" s="461"/>
      <c r="M472" s="461"/>
      <c r="N472" s="461"/>
      <c r="O472" s="461"/>
      <c r="P472" s="461"/>
      <c r="Q472" s="461"/>
      <c r="R472" s="461"/>
      <c r="S472" s="461"/>
      <c r="T472" s="461"/>
      <c r="U472" s="461"/>
      <c r="V472" s="461"/>
      <c r="W472" s="461"/>
    </row>
    <row r="473">
      <c r="A473" s="461"/>
      <c r="B473" s="461"/>
      <c r="C473" s="461"/>
      <c r="D473" s="461"/>
      <c r="E473" s="461"/>
      <c r="F473" s="461"/>
      <c r="G473" s="461"/>
      <c r="H473" s="461"/>
      <c r="I473" s="461"/>
      <c r="J473" s="461"/>
      <c r="K473" s="461"/>
      <c r="L473" s="461"/>
      <c r="M473" s="461"/>
      <c r="N473" s="461"/>
      <c r="O473" s="461"/>
      <c r="P473" s="461"/>
      <c r="Q473" s="461"/>
      <c r="R473" s="461"/>
      <c r="S473" s="461"/>
      <c r="T473" s="461"/>
      <c r="U473" s="461"/>
      <c r="V473" s="461"/>
      <c r="W473" s="461"/>
    </row>
    <row r="474">
      <c r="A474" s="461"/>
      <c r="B474" s="461"/>
      <c r="C474" s="461"/>
      <c r="D474" s="461"/>
      <c r="E474" s="461"/>
      <c r="F474" s="461"/>
      <c r="G474" s="461"/>
      <c r="H474" s="461"/>
      <c r="I474" s="461"/>
      <c r="J474" s="461"/>
      <c r="K474" s="461"/>
      <c r="L474" s="461"/>
      <c r="M474" s="461"/>
      <c r="N474" s="461"/>
      <c r="O474" s="461"/>
      <c r="P474" s="461"/>
      <c r="Q474" s="461"/>
      <c r="R474" s="461"/>
      <c r="S474" s="461"/>
      <c r="T474" s="461"/>
      <c r="U474" s="461"/>
      <c r="V474" s="461"/>
      <c r="W474" s="461"/>
    </row>
    <row r="475">
      <c r="A475" s="461"/>
      <c r="B475" s="461"/>
      <c r="C475" s="461"/>
      <c r="D475" s="461"/>
      <c r="E475" s="461"/>
      <c r="F475" s="461"/>
      <c r="G475" s="461"/>
      <c r="H475" s="461"/>
      <c r="I475" s="461"/>
      <c r="J475" s="461"/>
      <c r="K475" s="461"/>
      <c r="L475" s="461"/>
      <c r="M475" s="461"/>
      <c r="N475" s="461"/>
      <c r="O475" s="461"/>
      <c r="P475" s="461"/>
      <c r="Q475" s="461"/>
      <c r="R475" s="461"/>
      <c r="S475" s="461"/>
      <c r="T475" s="461"/>
      <c r="U475" s="461"/>
      <c r="V475" s="461"/>
      <c r="W475" s="461"/>
    </row>
    <row r="476">
      <c r="A476" s="461"/>
      <c r="B476" s="461"/>
      <c r="C476" s="461"/>
      <c r="D476" s="461"/>
      <c r="E476" s="461"/>
      <c r="F476" s="461"/>
      <c r="G476" s="461"/>
      <c r="H476" s="461"/>
      <c r="I476" s="461"/>
      <c r="J476" s="461"/>
      <c r="K476" s="461"/>
      <c r="L476" s="461"/>
      <c r="M476" s="461"/>
      <c r="N476" s="461"/>
      <c r="O476" s="461"/>
      <c r="P476" s="461"/>
      <c r="Q476" s="461"/>
      <c r="R476" s="461"/>
      <c r="S476" s="461"/>
      <c r="T476" s="461"/>
      <c r="U476" s="461"/>
      <c r="V476" s="461"/>
      <c r="W476" s="461"/>
    </row>
    <row r="477">
      <c r="A477" s="461"/>
      <c r="B477" s="461"/>
      <c r="C477" s="461"/>
      <c r="D477" s="461"/>
      <c r="E477" s="461"/>
      <c r="F477" s="461"/>
      <c r="G477" s="461"/>
      <c r="H477" s="461"/>
      <c r="I477" s="461"/>
      <c r="J477" s="461"/>
      <c r="K477" s="461"/>
      <c r="L477" s="461"/>
      <c r="M477" s="461"/>
      <c r="N477" s="461"/>
      <c r="O477" s="461"/>
      <c r="P477" s="461"/>
      <c r="Q477" s="461"/>
      <c r="R477" s="461"/>
      <c r="S477" s="461"/>
      <c r="T477" s="461"/>
      <c r="U477" s="461"/>
      <c r="V477" s="461"/>
      <c r="W477" s="461"/>
    </row>
    <row r="478">
      <c r="A478" s="461"/>
      <c r="B478" s="461"/>
      <c r="C478" s="461"/>
      <c r="D478" s="461"/>
      <c r="E478" s="461"/>
      <c r="F478" s="461"/>
      <c r="G478" s="461"/>
      <c r="H478" s="461"/>
      <c r="I478" s="461"/>
      <c r="J478" s="461"/>
      <c r="K478" s="461"/>
      <c r="L478" s="461"/>
      <c r="M478" s="461"/>
      <c r="N478" s="461"/>
      <c r="O478" s="461"/>
      <c r="P478" s="461"/>
      <c r="Q478" s="461"/>
      <c r="R478" s="461"/>
      <c r="S478" s="461"/>
      <c r="T478" s="461"/>
      <c r="U478" s="461"/>
      <c r="V478" s="461"/>
      <c r="W478" s="461"/>
    </row>
    <row r="479">
      <c r="A479" s="461"/>
      <c r="B479" s="461"/>
      <c r="C479" s="461"/>
      <c r="D479" s="461"/>
      <c r="E479" s="461"/>
      <c r="F479" s="461"/>
      <c r="G479" s="461"/>
      <c r="H479" s="461"/>
      <c r="I479" s="461"/>
      <c r="J479" s="461"/>
      <c r="K479" s="461"/>
      <c r="L479" s="461"/>
      <c r="M479" s="461"/>
      <c r="N479" s="461"/>
      <c r="O479" s="461"/>
      <c r="P479" s="461"/>
      <c r="Q479" s="461"/>
      <c r="R479" s="461"/>
      <c r="S479" s="461"/>
      <c r="T479" s="461"/>
      <c r="U479" s="461"/>
      <c r="V479" s="461"/>
      <c r="W479" s="461"/>
    </row>
    <row r="480">
      <c r="A480" s="461"/>
      <c r="B480" s="461"/>
      <c r="C480" s="461"/>
      <c r="D480" s="461"/>
      <c r="E480" s="461"/>
      <c r="F480" s="461"/>
      <c r="G480" s="461"/>
      <c r="H480" s="461"/>
      <c r="I480" s="461"/>
      <c r="J480" s="461"/>
      <c r="K480" s="461"/>
      <c r="L480" s="461"/>
      <c r="M480" s="461"/>
      <c r="N480" s="461"/>
      <c r="O480" s="461"/>
      <c r="P480" s="461"/>
      <c r="Q480" s="461"/>
      <c r="R480" s="461"/>
      <c r="S480" s="461"/>
      <c r="T480" s="461"/>
      <c r="U480" s="461"/>
      <c r="V480" s="461"/>
      <c r="W480" s="461"/>
    </row>
    <row r="481">
      <c r="A481" s="461"/>
      <c r="B481" s="461"/>
      <c r="C481" s="461"/>
      <c r="D481" s="461"/>
      <c r="E481" s="461"/>
      <c r="F481" s="461"/>
      <c r="G481" s="461"/>
      <c r="H481" s="461"/>
      <c r="I481" s="461"/>
      <c r="J481" s="461"/>
      <c r="K481" s="461"/>
      <c r="L481" s="461"/>
      <c r="M481" s="461"/>
      <c r="N481" s="461"/>
      <c r="O481" s="461"/>
      <c r="P481" s="461"/>
      <c r="Q481" s="461"/>
      <c r="R481" s="461"/>
      <c r="S481" s="461"/>
      <c r="T481" s="461"/>
      <c r="U481" s="461"/>
      <c r="V481" s="461"/>
      <c r="W481" s="461"/>
    </row>
    <row r="482">
      <c r="A482" s="461"/>
      <c r="B482" s="461"/>
      <c r="C482" s="461"/>
      <c r="D482" s="461"/>
      <c r="E482" s="461"/>
      <c r="F482" s="461"/>
      <c r="G482" s="461"/>
      <c r="H482" s="461"/>
      <c r="I482" s="461"/>
      <c r="J482" s="461"/>
      <c r="K482" s="461"/>
      <c r="L482" s="461"/>
      <c r="M482" s="461"/>
      <c r="N482" s="461"/>
      <c r="O482" s="461"/>
      <c r="P482" s="461"/>
      <c r="Q482" s="461"/>
      <c r="R482" s="461"/>
      <c r="S482" s="461"/>
      <c r="T482" s="461"/>
      <c r="U482" s="461"/>
      <c r="V482" s="461"/>
      <c r="W482" s="461"/>
    </row>
    <row r="483">
      <c r="A483" s="461"/>
      <c r="B483" s="461"/>
      <c r="C483" s="461"/>
      <c r="D483" s="461"/>
      <c r="E483" s="461"/>
      <c r="F483" s="461"/>
      <c r="G483" s="461"/>
      <c r="H483" s="461"/>
      <c r="I483" s="461"/>
      <c r="J483" s="461"/>
      <c r="K483" s="461"/>
      <c r="L483" s="461"/>
      <c r="M483" s="461"/>
      <c r="N483" s="461"/>
      <c r="O483" s="461"/>
      <c r="P483" s="461"/>
      <c r="Q483" s="461"/>
      <c r="R483" s="461"/>
      <c r="S483" s="461"/>
      <c r="T483" s="461"/>
      <c r="U483" s="461"/>
      <c r="V483" s="461"/>
      <c r="W483" s="461"/>
    </row>
    <row r="484">
      <c r="A484" s="461"/>
      <c r="B484" s="461"/>
      <c r="C484" s="461"/>
      <c r="D484" s="461"/>
      <c r="E484" s="461"/>
      <c r="F484" s="461"/>
      <c r="G484" s="461"/>
      <c r="H484" s="461"/>
      <c r="I484" s="461"/>
      <c r="J484" s="461"/>
      <c r="K484" s="461"/>
      <c r="L484" s="461"/>
      <c r="M484" s="461"/>
      <c r="N484" s="461"/>
      <c r="O484" s="461"/>
      <c r="P484" s="461"/>
      <c r="Q484" s="461"/>
      <c r="R484" s="461"/>
      <c r="S484" s="461"/>
      <c r="T484" s="461"/>
      <c r="U484" s="461"/>
      <c r="V484" s="461"/>
      <c r="W484" s="461"/>
    </row>
    <row r="485">
      <c r="A485" s="461"/>
      <c r="B485" s="461"/>
      <c r="C485" s="461"/>
      <c r="D485" s="461"/>
      <c r="E485" s="461"/>
      <c r="F485" s="461"/>
      <c r="G485" s="461"/>
      <c r="H485" s="461"/>
      <c r="I485" s="461"/>
      <c r="J485" s="461"/>
      <c r="K485" s="461"/>
      <c r="L485" s="461"/>
      <c r="M485" s="461"/>
      <c r="N485" s="461"/>
      <c r="O485" s="461"/>
      <c r="P485" s="461"/>
      <c r="Q485" s="461"/>
      <c r="R485" s="461"/>
      <c r="S485" s="461"/>
      <c r="T485" s="461"/>
      <c r="U485" s="461"/>
      <c r="V485" s="461"/>
      <c r="W485" s="461"/>
    </row>
    <row r="486">
      <c r="A486" s="461"/>
      <c r="B486" s="461"/>
      <c r="C486" s="461"/>
      <c r="D486" s="461"/>
      <c r="E486" s="461"/>
      <c r="F486" s="461"/>
      <c r="G486" s="461"/>
      <c r="H486" s="461"/>
      <c r="I486" s="461"/>
      <c r="J486" s="461"/>
      <c r="K486" s="461"/>
      <c r="L486" s="461"/>
      <c r="M486" s="461"/>
      <c r="N486" s="461"/>
      <c r="O486" s="461"/>
      <c r="P486" s="461"/>
      <c r="Q486" s="461"/>
      <c r="R486" s="461"/>
      <c r="S486" s="461"/>
      <c r="T486" s="461"/>
      <c r="U486" s="461"/>
      <c r="V486" s="461"/>
      <c r="W486" s="461"/>
    </row>
    <row r="487">
      <c r="A487" s="461"/>
      <c r="B487" s="461"/>
      <c r="C487" s="461"/>
      <c r="D487" s="461"/>
      <c r="E487" s="461"/>
      <c r="F487" s="461"/>
      <c r="G487" s="461"/>
      <c r="H487" s="461"/>
      <c r="I487" s="461"/>
      <c r="J487" s="461"/>
      <c r="K487" s="461"/>
      <c r="L487" s="461"/>
      <c r="M487" s="461"/>
      <c r="N487" s="461"/>
      <c r="O487" s="461"/>
      <c r="P487" s="461"/>
      <c r="Q487" s="461"/>
      <c r="R487" s="461"/>
      <c r="S487" s="461"/>
      <c r="T487" s="461"/>
      <c r="U487" s="461"/>
      <c r="V487" s="461"/>
      <c r="W487" s="461"/>
    </row>
    <row r="488">
      <c r="A488" s="461"/>
      <c r="B488" s="461"/>
      <c r="C488" s="461"/>
      <c r="D488" s="461"/>
      <c r="E488" s="461"/>
      <c r="F488" s="461"/>
      <c r="G488" s="461"/>
      <c r="H488" s="461"/>
      <c r="I488" s="461"/>
      <c r="J488" s="461"/>
      <c r="K488" s="461"/>
      <c r="L488" s="461"/>
      <c r="M488" s="461"/>
      <c r="N488" s="461"/>
      <c r="O488" s="461"/>
      <c r="P488" s="461"/>
      <c r="Q488" s="461"/>
      <c r="R488" s="461"/>
      <c r="S488" s="461"/>
      <c r="T488" s="461"/>
      <c r="U488" s="461"/>
      <c r="V488" s="461"/>
      <c r="W488" s="461"/>
    </row>
    <row r="489">
      <c r="A489" s="461"/>
      <c r="B489" s="461"/>
      <c r="C489" s="461"/>
      <c r="D489" s="461"/>
      <c r="E489" s="461"/>
      <c r="F489" s="461"/>
      <c r="G489" s="461"/>
      <c r="H489" s="461"/>
      <c r="I489" s="461"/>
      <c r="J489" s="461"/>
      <c r="K489" s="461"/>
      <c r="L489" s="461"/>
      <c r="M489" s="461"/>
      <c r="N489" s="461"/>
      <c r="O489" s="461"/>
      <c r="P489" s="461"/>
      <c r="Q489" s="461"/>
      <c r="R489" s="461"/>
      <c r="S489" s="461"/>
      <c r="T489" s="461"/>
      <c r="U489" s="461"/>
      <c r="V489" s="461"/>
      <c r="W489" s="461"/>
    </row>
    <row r="490">
      <c r="A490" s="461"/>
      <c r="B490" s="461"/>
      <c r="C490" s="461"/>
      <c r="D490" s="461"/>
      <c r="E490" s="461"/>
      <c r="F490" s="461"/>
      <c r="G490" s="461"/>
      <c r="H490" s="461"/>
      <c r="I490" s="461"/>
      <c r="J490" s="461"/>
      <c r="K490" s="461"/>
      <c r="L490" s="461"/>
      <c r="M490" s="461"/>
      <c r="N490" s="461"/>
      <c r="O490" s="461"/>
      <c r="P490" s="461"/>
      <c r="Q490" s="461"/>
      <c r="R490" s="461"/>
      <c r="S490" s="461"/>
      <c r="T490" s="461"/>
      <c r="U490" s="461"/>
      <c r="V490" s="461"/>
      <c r="W490" s="461"/>
    </row>
    <row r="491">
      <c r="A491" s="461"/>
      <c r="B491" s="461"/>
      <c r="C491" s="461"/>
      <c r="D491" s="461"/>
      <c r="E491" s="461"/>
      <c r="F491" s="461"/>
      <c r="G491" s="461"/>
      <c r="H491" s="461"/>
      <c r="I491" s="461"/>
      <c r="J491" s="461"/>
      <c r="K491" s="461"/>
      <c r="L491" s="461"/>
      <c r="M491" s="461"/>
      <c r="N491" s="461"/>
      <c r="O491" s="461"/>
      <c r="P491" s="461"/>
      <c r="Q491" s="461"/>
      <c r="R491" s="461"/>
      <c r="S491" s="461"/>
      <c r="T491" s="461"/>
      <c r="U491" s="461"/>
      <c r="V491" s="461"/>
      <c r="W491" s="461"/>
    </row>
    <row r="492">
      <c r="A492" s="461"/>
      <c r="B492" s="461"/>
      <c r="C492" s="461"/>
      <c r="D492" s="461"/>
      <c r="E492" s="461"/>
      <c r="F492" s="461"/>
      <c r="G492" s="461"/>
      <c r="H492" s="461"/>
      <c r="I492" s="461"/>
      <c r="J492" s="461"/>
      <c r="K492" s="461"/>
      <c r="L492" s="461"/>
      <c r="M492" s="461"/>
      <c r="N492" s="461"/>
      <c r="O492" s="461"/>
      <c r="P492" s="461"/>
      <c r="Q492" s="461"/>
      <c r="R492" s="461"/>
      <c r="S492" s="461"/>
      <c r="T492" s="461"/>
      <c r="U492" s="461"/>
      <c r="V492" s="461"/>
      <c r="W492" s="461"/>
    </row>
    <row r="493">
      <c r="A493" s="461"/>
      <c r="B493" s="461"/>
      <c r="C493" s="461"/>
      <c r="D493" s="461"/>
      <c r="E493" s="461"/>
      <c r="F493" s="461"/>
      <c r="G493" s="461"/>
      <c r="H493" s="461"/>
      <c r="I493" s="461"/>
      <c r="J493" s="461"/>
      <c r="K493" s="461"/>
      <c r="L493" s="461"/>
      <c r="M493" s="461"/>
      <c r="N493" s="461"/>
      <c r="O493" s="461"/>
      <c r="P493" s="461"/>
      <c r="Q493" s="461"/>
      <c r="R493" s="461"/>
      <c r="S493" s="461"/>
      <c r="T493" s="461"/>
      <c r="U493" s="461"/>
      <c r="V493" s="461"/>
      <c r="W493" s="461"/>
    </row>
    <row r="494">
      <c r="A494" s="461"/>
      <c r="B494" s="461"/>
      <c r="C494" s="461"/>
      <c r="D494" s="461"/>
      <c r="E494" s="461"/>
      <c r="F494" s="461"/>
      <c r="G494" s="461"/>
      <c r="H494" s="461"/>
      <c r="I494" s="461"/>
      <c r="J494" s="461"/>
      <c r="K494" s="461"/>
      <c r="L494" s="461"/>
      <c r="M494" s="461"/>
      <c r="N494" s="461"/>
      <c r="O494" s="461"/>
      <c r="P494" s="461"/>
      <c r="Q494" s="461"/>
      <c r="R494" s="461"/>
      <c r="S494" s="461"/>
      <c r="T494" s="461"/>
      <c r="U494" s="461"/>
      <c r="V494" s="461"/>
      <c r="W494" s="461"/>
    </row>
    <row r="495">
      <c r="A495" s="461"/>
      <c r="B495" s="461"/>
      <c r="C495" s="461"/>
      <c r="D495" s="461"/>
      <c r="E495" s="461"/>
      <c r="F495" s="461"/>
      <c r="G495" s="461"/>
      <c r="H495" s="461"/>
      <c r="I495" s="461"/>
      <c r="J495" s="461"/>
      <c r="K495" s="461"/>
      <c r="L495" s="461"/>
      <c r="M495" s="461"/>
      <c r="N495" s="461"/>
      <c r="O495" s="461"/>
      <c r="P495" s="461"/>
      <c r="Q495" s="461"/>
      <c r="R495" s="461"/>
      <c r="S495" s="461"/>
      <c r="T495" s="461"/>
      <c r="U495" s="461"/>
      <c r="V495" s="461"/>
      <c r="W495" s="461"/>
    </row>
    <row r="496">
      <c r="A496" s="461"/>
      <c r="B496" s="461"/>
      <c r="C496" s="461"/>
      <c r="D496" s="461"/>
      <c r="E496" s="461"/>
      <c r="F496" s="461"/>
      <c r="G496" s="461"/>
      <c r="H496" s="461"/>
      <c r="I496" s="461"/>
      <c r="J496" s="461"/>
      <c r="K496" s="461"/>
      <c r="L496" s="461"/>
      <c r="M496" s="461"/>
      <c r="N496" s="461"/>
      <c r="O496" s="461"/>
      <c r="P496" s="461"/>
      <c r="Q496" s="461"/>
      <c r="R496" s="461"/>
      <c r="S496" s="461"/>
      <c r="T496" s="461"/>
      <c r="U496" s="461"/>
      <c r="V496" s="461"/>
      <c r="W496" s="461"/>
    </row>
    <row r="497">
      <c r="A497" s="461"/>
      <c r="B497" s="461"/>
      <c r="C497" s="461"/>
      <c r="D497" s="461"/>
      <c r="E497" s="461"/>
      <c r="F497" s="461"/>
      <c r="G497" s="461"/>
      <c r="H497" s="461"/>
      <c r="I497" s="461"/>
      <c r="J497" s="461"/>
      <c r="K497" s="461"/>
      <c r="L497" s="461"/>
      <c r="M497" s="461"/>
      <c r="N497" s="461"/>
      <c r="O497" s="461"/>
      <c r="P497" s="461"/>
      <c r="Q497" s="461"/>
      <c r="R497" s="461"/>
      <c r="S497" s="461"/>
      <c r="T497" s="461"/>
      <c r="U497" s="461"/>
      <c r="V497" s="461"/>
      <c r="W497" s="461"/>
    </row>
    <row r="498">
      <c r="A498" s="461"/>
      <c r="B498" s="461"/>
      <c r="C498" s="461"/>
      <c r="D498" s="461"/>
      <c r="E498" s="461"/>
      <c r="F498" s="461"/>
      <c r="G498" s="461"/>
      <c r="H498" s="461"/>
      <c r="I498" s="461"/>
      <c r="J498" s="461"/>
      <c r="K498" s="461"/>
      <c r="L498" s="461"/>
      <c r="M498" s="461"/>
      <c r="N498" s="461"/>
      <c r="O498" s="461"/>
      <c r="P498" s="461"/>
      <c r="Q498" s="461"/>
      <c r="R498" s="461"/>
      <c r="S498" s="461"/>
      <c r="T498" s="461"/>
      <c r="U498" s="461"/>
      <c r="V498" s="461"/>
      <c r="W498" s="461"/>
    </row>
    <row r="499">
      <c r="A499" s="461"/>
      <c r="B499" s="461"/>
      <c r="C499" s="461"/>
      <c r="D499" s="461"/>
      <c r="E499" s="461"/>
      <c r="F499" s="461"/>
      <c r="G499" s="461"/>
      <c r="H499" s="461"/>
      <c r="I499" s="461"/>
      <c r="J499" s="461"/>
      <c r="K499" s="461"/>
      <c r="L499" s="461"/>
      <c r="M499" s="461"/>
      <c r="N499" s="461"/>
      <c r="O499" s="461"/>
      <c r="P499" s="461"/>
      <c r="Q499" s="461"/>
      <c r="R499" s="461"/>
      <c r="S499" s="461"/>
      <c r="T499" s="461"/>
      <c r="U499" s="461"/>
      <c r="V499" s="461"/>
      <c r="W499" s="461"/>
    </row>
    <row r="500">
      <c r="A500" s="461"/>
      <c r="B500" s="461"/>
      <c r="C500" s="461"/>
      <c r="D500" s="461"/>
      <c r="E500" s="461"/>
      <c r="F500" s="461"/>
      <c r="G500" s="461"/>
      <c r="H500" s="461"/>
      <c r="I500" s="461"/>
      <c r="J500" s="461"/>
      <c r="K500" s="461"/>
      <c r="L500" s="461"/>
      <c r="M500" s="461"/>
      <c r="N500" s="461"/>
      <c r="O500" s="461"/>
      <c r="P500" s="461"/>
      <c r="Q500" s="461"/>
      <c r="R500" s="461"/>
      <c r="S500" s="461"/>
      <c r="T500" s="461"/>
      <c r="U500" s="461"/>
      <c r="V500" s="461"/>
      <c r="W500" s="461"/>
    </row>
    <row r="501">
      <c r="A501" s="461"/>
      <c r="B501" s="461"/>
      <c r="C501" s="461"/>
      <c r="D501" s="461"/>
      <c r="E501" s="461"/>
      <c r="F501" s="461"/>
      <c r="G501" s="461"/>
      <c r="H501" s="461"/>
      <c r="I501" s="461"/>
      <c r="J501" s="461"/>
      <c r="K501" s="461"/>
      <c r="L501" s="461"/>
      <c r="M501" s="461"/>
      <c r="N501" s="461"/>
      <c r="O501" s="461"/>
      <c r="P501" s="461"/>
      <c r="Q501" s="461"/>
      <c r="R501" s="461"/>
      <c r="S501" s="461"/>
      <c r="T501" s="461"/>
      <c r="U501" s="461"/>
      <c r="V501" s="461"/>
      <c r="W501" s="461"/>
    </row>
    <row r="502">
      <c r="A502" s="461"/>
      <c r="B502" s="461"/>
      <c r="C502" s="461"/>
      <c r="D502" s="461"/>
      <c r="E502" s="461"/>
      <c r="F502" s="461"/>
      <c r="G502" s="461"/>
      <c r="H502" s="461"/>
      <c r="I502" s="461"/>
      <c r="J502" s="461"/>
      <c r="K502" s="461"/>
      <c r="L502" s="461"/>
      <c r="M502" s="461"/>
      <c r="N502" s="461"/>
      <c r="O502" s="461"/>
      <c r="P502" s="461"/>
      <c r="Q502" s="461"/>
      <c r="R502" s="461"/>
      <c r="S502" s="461"/>
      <c r="T502" s="461"/>
      <c r="U502" s="461"/>
      <c r="V502" s="461"/>
      <c r="W502" s="461"/>
    </row>
    <row r="503">
      <c r="A503" s="461"/>
      <c r="B503" s="461"/>
      <c r="C503" s="461"/>
      <c r="D503" s="461"/>
      <c r="E503" s="461"/>
      <c r="F503" s="461"/>
      <c r="G503" s="461"/>
      <c r="H503" s="461"/>
      <c r="I503" s="461"/>
      <c r="J503" s="461"/>
      <c r="K503" s="461"/>
      <c r="L503" s="461"/>
      <c r="M503" s="461"/>
      <c r="N503" s="461"/>
      <c r="O503" s="461"/>
      <c r="P503" s="461"/>
      <c r="Q503" s="461"/>
      <c r="R503" s="461"/>
      <c r="S503" s="461"/>
      <c r="T503" s="461"/>
      <c r="U503" s="461"/>
      <c r="V503" s="461"/>
      <c r="W503" s="461"/>
    </row>
    <row r="504">
      <c r="A504" s="461"/>
      <c r="B504" s="461"/>
      <c r="C504" s="461"/>
      <c r="D504" s="461"/>
      <c r="E504" s="461"/>
      <c r="F504" s="461"/>
      <c r="G504" s="461"/>
      <c r="H504" s="461"/>
      <c r="I504" s="461"/>
      <c r="J504" s="461"/>
      <c r="K504" s="461"/>
      <c r="L504" s="461"/>
      <c r="M504" s="461"/>
      <c r="N504" s="461"/>
      <c r="O504" s="461"/>
      <c r="P504" s="461"/>
      <c r="Q504" s="461"/>
      <c r="R504" s="461"/>
      <c r="S504" s="461"/>
      <c r="T504" s="461"/>
      <c r="U504" s="461"/>
      <c r="V504" s="461"/>
      <c r="W504" s="461"/>
    </row>
    <row r="505">
      <c r="A505" s="461"/>
      <c r="B505" s="461"/>
      <c r="C505" s="461"/>
      <c r="D505" s="461"/>
      <c r="E505" s="461"/>
      <c r="F505" s="461"/>
      <c r="G505" s="461"/>
      <c r="H505" s="461"/>
      <c r="I505" s="461"/>
      <c r="J505" s="461"/>
      <c r="K505" s="461"/>
      <c r="L505" s="461"/>
      <c r="M505" s="461"/>
      <c r="N505" s="461"/>
      <c r="O505" s="461"/>
      <c r="P505" s="461"/>
      <c r="Q505" s="461"/>
      <c r="R505" s="461"/>
      <c r="S505" s="461"/>
      <c r="T505" s="461"/>
      <c r="U505" s="461"/>
      <c r="V505" s="461"/>
      <c r="W505" s="461"/>
    </row>
    <row r="506">
      <c r="A506" s="461"/>
      <c r="B506" s="461"/>
      <c r="C506" s="461"/>
      <c r="D506" s="461"/>
      <c r="E506" s="461"/>
      <c r="F506" s="461"/>
      <c r="G506" s="461"/>
      <c r="H506" s="461"/>
      <c r="I506" s="461"/>
      <c r="J506" s="461"/>
      <c r="K506" s="461"/>
      <c r="L506" s="461"/>
      <c r="M506" s="461"/>
      <c r="N506" s="461"/>
      <c r="O506" s="461"/>
      <c r="P506" s="461"/>
      <c r="Q506" s="461"/>
      <c r="R506" s="461"/>
      <c r="S506" s="461"/>
      <c r="T506" s="461"/>
      <c r="U506" s="461"/>
      <c r="V506" s="461"/>
      <c r="W506" s="461"/>
    </row>
    <row r="507">
      <c r="A507" s="461"/>
      <c r="B507" s="461"/>
      <c r="C507" s="461"/>
      <c r="D507" s="461"/>
      <c r="E507" s="461"/>
      <c r="F507" s="461"/>
      <c r="G507" s="461"/>
      <c r="H507" s="461"/>
      <c r="I507" s="461"/>
      <c r="J507" s="461"/>
      <c r="K507" s="461"/>
      <c r="L507" s="461"/>
      <c r="M507" s="461"/>
      <c r="N507" s="461"/>
      <c r="O507" s="461"/>
      <c r="P507" s="461"/>
      <c r="Q507" s="461"/>
      <c r="R507" s="461"/>
      <c r="S507" s="461"/>
      <c r="T507" s="461"/>
      <c r="U507" s="461"/>
      <c r="V507" s="461"/>
      <c r="W507" s="461"/>
    </row>
    <row r="508">
      <c r="A508" s="461"/>
      <c r="B508" s="461"/>
      <c r="C508" s="461"/>
      <c r="D508" s="461"/>
      <c r="E508" s="461"/>
      <c r="F508" s="461"/>
      <c r="G508" s="461"/>
      <c r="H508" s="461"/>
      <c r="I508" s="461"/>
      <c r="J508" s="461"/>
      <c r="K508" s="461"/>
      <c r="L508" s="461"/>
      <c r="M508" s="461"/>
      <c r="N508" s="461"/>
      <c r="O508" s="461"/>
      <c r="P508" s="461"/>
      <c r="Q508" s="461"/>
      <c r="R508" s="461"/>
      <c r="S508" s="461"/>
      <c r="T508" s="461"/>
      <c r="U508" s="461"/>
      <c r="V508" s="461"/>
      <c r="W508" s="461"/>
    </row>
    <row r="509">
      <c r="A509" s="461"/>
      <c r="B509" s="461"/>
      <c r="C509" s="461"/>
      <c r="D509" s="461"/>
      <c r="E509" s="461"/>
      <c r="F509" s="461"/>
      <c r="G509" s="461"/>
      <c r="H509" s="461"/>
      <c r="I509" s="461"/>
      <c r="J509" s="461"/>
      <c r="K509" s="461"/>
      <c r="L509" s="461"/>
      <c r="M509" s="461"/>
      <c r="N509" s="461"/>
      <c r="O509" s="461"/>
      <c r="P509" s="461"/>
      <c r="Q509" s="461"/>
      <c r="R509" s="461"/>
      <c r="S509" s="461"/>
      <c r="T509" s="461"/>
      <c r="U509" s="461"/>
      <c r="V509" s="461"/>
      <c r="W509" s="461"/>
    </row>
    <row r="510">
      <c r="A510" s="461"/>
      <c r="B510" s="461"/>
      <c r="C510" s="461"/>
      <c r="D510" s="461"/>
      <c r="E510" s="461"/>
      <c r="F510" s="461"/>
      <c r="G510" s="461"/>
      <c r="H510" s="461"/>
      <c r="I510" s="461"/>
      <c r="J510" s="461"/>
      <c r="K510" s="461"/>
      <c r="L510" s="461"/>
      <c r="M510" s="461"/>
      <c r="N510" s="461"/>
      <c r="O510" s="461"/>
      <c r="P510" s="461"/>
      <c r="Q510" s="461"/>
      <c r="R510" s="461"/>
      <c r="S510" s="461"/>
      <c r="T510" s="461"/>
      <c r="U510" s="461"/>
      <c r="V510" s="461"/>
      <c r="W510" s="461"/>
    </row>
    <row r="511">
      <c r="A511" s="461"/>
      <c r="B511" s="461"/>
      <c r="C511" s="461"/>
      <c r="D511" s="461"/>
      <c r="E511" s="461"/>
      <c r="F511" s="461"/>
      <c r="G511" s="461"/>
      <c r="H511" s="461"/>
      <c r="I511" s="461"/>
      <c r="J511" s="461"/>
      <c r="K511" s="461"/>
      <c r="L511" s="461"/>
      <c r="M511" s="461"/>
      <c r="N511" s="461"/>
      <c r="O511" s="461"/>
      <c r="P511" s="461"/>
      <c r="Q511" s="461"/>
      <c r="R511" s="461"/>
      <c r="S511" s="461"/>
      <c r="T511" s="461"/>
      <c r="U511" s="461"/>
      <c r="V511" s="461"/>
      <c r="W511" s="461"/>
    </row>
    <row r="512">
      <c r="A512" s="461"/>
      <c r="B512" s="461"/>
      <c r="C512" s="461"/>
      <c r="D512" s="461"/>
      <c r="E512" s="461"/>
      <c r="F512" s="461"/>
      <c r="G512" s="461"/>
      <c r="H512" s="461"/>
      <c r="I512" s="461"/>
      <c r="J512" s="461"/>
      <c r="K512" s="461"/>
      <c r="L512" s="461"/>
      <c r="M512" s="461"/>
      <c r="N512" s="461"/>
      <c r="O512" s="461"/>
      <c r="P512" s="461"/>
      <c r="Q512" s="461"/>
      <c r="R512" s="461"/>
      <c r="S512" s="461"/>
      <c r="T512" s="461"/>
      <c r="U512" s="461"/>
      <c r="V512" s="461"/>
      <c r="W512" s="461"/>
    </row>
    <row r="513">
      <c r="A513" s="461"/>
      <c r="B513" s="461"/>
      <c r="C513" s="461"/>
      <c r="D513" s="461"/>
      <c r="E513" s="461"/>
      <c r="F513" s="461"/>
      <c r="G513" s="461"/>
      <c r="H513" s="461"/>
      <c r="I513" s="461"/>
      <c r="J513" s="461"/>
      <c r="K513" s="461"/>
      <c r="L513" s="461"/>
      <c r="M513" s="461"/>
      <c r="N513" s="461"/>
      <c r="O513" s="461"/>
      <c r="P513" s="461"/>
      <c r="Q513" s="461"/>
      <c r="R513" s="461"/>
      <c r="S513" s="461"/>
      <c r="T513" s="461"/>
      <c r="U513" s="461"/>
      <c r="V513" s="461"/>
      <c r="W513" s="461"/>
    </row>
    <row r="514">
      <c r="A514" s="461"/>
      <c r="B514" s="461"/>
      <c r="C514" s="461"/>
      <c r="D514" s="461"/>
      <c r="E514" s="461"/>
      <c r="F514" s="461"/>
      <c r="G514" s="461"/>
      <c r="H514" s="461"/>
      <c r="I514" s="461"/>
      <c r="J514" s="461"/>
      <c r="K514" s="461"/>
      <c r="L514" s="461"/>
      <c r="M514" s="461"/>
      <c r="N514" s="461"/>
      <c r="O514" s="461"/>
      <c r="P514" s="461"/>
      <c r="Q514" s="461"/>
      <c r="R514" s="461"/>
      <c r="S514" s="461"/>
      <c r="T514" s="461"/>
      <c r="U514" s="461"/>
      <c r="V514" s="461"/>
      <c r="W514" s="461"/>
    </row>
    <row r="515">
      <c r="A515" s="461"/>
      <c r="B515" s="461"/>
      <c r="C515" s="461"/>
      <c r="D515" s="461"/>
      <c r="E515" s="461"/>
      <c r="F515" s="461"/>
      <c r="G515" s="461"/>
      <c r="H515" s="461"/>
      <c r="I515" s="461"/>
      <c r="J515" s="461"/>
      <c r="K515" s="461"/>
      <c r="L515" s="461"/>
      <c r="M515" s="461"/>
      <c r="N515" s="461"/>
      <c r="O515" s="461"/>
      <c r="P515" s="461"/>
      <c r="Q515" s="461"/>
      <c r="R515" s="461"/>
      <c r="S515" s="461"/>
      <c r="T515" s="461"/>
      <c r="U515" s="461"/>
      <c r="V515" s="461"/>
      <c r="W515" s="461"/>
    </row>
    <row r="516">
      <c r="A516" s="461"/>
      <c r="B516" s="461"/>
      <c r="C516" s="461"/>
      <c r="D516" s="461"/>
      <c r="E516" s="461"/>
      <c r="F516" s="461"/>
      <c r="G516" s="461"/>
      <c r="H516" s="461"/>
      <c r="I516" s="461"/>
      <c r="J516" s="461"/>
      <c r="K516" s="461"/>
      <c r="L516" s="461"/>
      <c r="M516" s="461"/>
      <c r="N516" s="461"/>
      <c r="O516" s="461"/>
      <c r="P516" s="461"/>
      <c r="Q516" s="461"/>
      <c r="R516" s="461"/>
      <c r="S516" s="461"/>
      <c r="T516" s="461"/>
      <c r="U516" s="461"/>
      <c r="V516" s="461"/>
      <c r="W516" s="461"/>
    </row>
    <row r="517">
      <c r="A517" s="461"/>
      <c r="B517" s="461"/>
      <c r="C517" s="461"/>
      <c r="D517" s="461"/>
      <c r="E517" s="461"/>
      <c r="F517" s="461"/>
      <c r="G517" s="461"/>
      <c r="H517" s="461"/>
      <c r="I517" s="461"/>
      <c r="J517" s="461"/>
      <c r="K517" s="461"/>
      <c r="L517" s="461"/>
      <c r="M517" s="461"/>
      <c r="N517" s="461"/>
      <c r="O517" s="461"/>
      <c r="P517" s="461"/>
      <c r="Q517" s="461"/>
      <c r="R517" s="461"/>
      <c r="S517" s="461"/>
      <c r="T517" s="461"/>
      <c r="U517" s="461"/>
      <c r="V517" s="461"/>
      <c r="W517" s="461"/>
    </row>
    <row r="518">
      <c r="A518" s="461"/>
      <c r="B518" s="461"/>
      <c r="C518" s="461"/>
      <c r="D518" s="461"/>
      <c r="E518" s="461"/>
      <c r="F518" s="461"/>
      <c r="G518" s="461"/>
      <c r="H518" s="461"/>
      <c r="I518" s="461"/>
      <c r="J518" s="461"/>
      <c r="K518" s="461"/>
      <c r="L518" s="461"/>
      <c r="M518" s="461"/>
      <c r="N518" s="461"/>
      <c r="O518" s="461"/>
      <c r="P518" s="461"/>
      <c r="Q518" s="461"/>
      <c r="R518" s="461"/>
      <c r="S518" s="461"/>
      <c r="T518" s="461"/>
      <c r="U518" s="461"/>
      <c r="V518" s="461"/>
      <c r="W518" s="461"/>
    </row>
    <row r="519">
      <c r="A519" s="461"/>
      <c r="B519" s="461"/>
      <c r="C519" s="461"/>
      <c r="D519" s="461"/>
      <c r="E519" s="461"/>
      <c r="F519" s="461"/>
      <c r="G519" s="461"/>
      <c r="H519" s="461"/>
      <c r="I519" s="461"/>
      <c r="J519" s="461"/>
      <c r="K519" s="461"/>
      <c r="L519" s="461"/>
      <c r="M519" s="461"/>
      <c r="N519" s="461"/>
      <c r="O519" s="461"/>
      <c r="P519" s="461"/>
      <c r="Q519" s="461"/>
      <c r="R519" s="461"/>
      <c r="S519" s="461"/>
      <c r="T519" s="461"/>
      <c r="U519" s="461"/>
      <c r="V519" s="461"/>
      <c r="W519" s="461"/>
    </row>
    <row r="520">
      <c r="A520" s="461"/>
      <c r="B520" s="461"/>
      <c r="C520" s="461"/>
      <c r="D520" s="461"/>
      <c r="E520" s="461"/>
      <c r="F520" s="461"/>
      <c r="G520" s="461"/>
      <c r="H520" s="461"/>
      <c r="I520" s="461"/>
      <c r="J520" s="461"/>
      <c r="K520" s="461"/>
      <c r="L520" s="461"/>
      <c r="M520" s="461"/>
      <c r="N520" s="461"/>
      <c r="O520" s="461"/>
      <c r="P520" s="461"/>
      <c r="Q520" s="461"/>
      <c r="R520" s="461"/>
      <c r="S520" s="461"/>
      <c r="T520" s="461"/>
      <c r="U520" s="461"/>
      <c r="V520" s="461"/>
      <c r="W520" s="461"/>
    </row>
    <row r="521">
      <c r="A521" s="461"/>
      <c r="B521" s="461"/>
      <c r="C521" s="461"/>
      <c r="D521" s="461"/>
      <c r="E521" s="461"/>
      <c r="F521" s="461"/>
      <c r="G521" s="461"/>
      <c r="H521" s="461"/>
      <c r="I521" s="461"/>
      <c r="J521" s="461"/>
      <c r="K521" s="461"/>
      <c r="L521" s="461"/>
      <c r="M521" s="461"/>
      <c r="N521" s="461"/>
      <c r="O521" s="461"/>
      <c r="P521" s="461"/>
      <c r="Q521" s="461"/>
      <c r="R521" s="461"/>
      <c r="S521" s="461"/>
      <c r="T521" s="461"/>
      <c r="U521" s="461"/>
      <c r="V521" s="461"/>
      <c r="W521" s="461"/>
    </row>
    <row r="522">
      <c r="A522" s="461"/>
      <c r="B522" s="461"/>
      <c r="C522" s="461"/>
      <c r="D522" s="461"/>
      <c r="E522" s="461"/>
      <c r="F522" s="461"/>
      <c r="G522" s="461"/>
      <c r="H522" s="461"/>
      <c r="I522" s="461"/>
      <c r="J522" s="461"/>
      <c r="K522" s="461"/>
      <c r="L522" s="461"/>
      <c r="M522" s="461"/>
      <c r="N522" s="461"/>
      <c r="O522" s="461"/>
      <c r="P522" s="461"/>
      <c r="Q522" s="461"/>
      <c r="R522" s="461"/>
      <c r="S522" s="461"/>
      <c r="T522" s="461"/>
      <c r="U522" s="461"/>
      <c r="V522" s="461"/>
      <c r="W522" s="461"/>
    </row>
    <row r="523">
      <c r="A523" s="461"/>
      <c r="B523" s="461"/>
      <c r="C523" s="461"/>
      <c r="D523" s="461"/>
      <c r="E523" s="461"/>
      <c r="F523" s="461"/>
      <c r="G523" s="461"/>
      <c r="H523" s="461"/>
      <c r="I523" s="461"/>
      <c r="J523" s="461"/>
      <c r="K523" s="461"/>
      <c r="L523" s="461"/>
      <c r="M523" s="461"/>
      <c r="N523" s="461"/>
      <c r="O523" s="461"/>
      <c r="P523" s="461"/>
      <c r="Q523" s="461"/>
      <c r="R523" s="461"/>
      <c r="S523" s="461"/>
      <c r="T523" s="461"/>
      <c r="U523" s="461"/>
      <c r="V523" s="461"/>
      <c r="W523" s="461"/>
    </row>
    <row r="524">
      <c r="A524" s="461"/>
      <c r="B524" s="461"/>
      <c r="C524" s="461"/>
      <c r="D524" s="461"/>
      <c r="E524" s="461"/>
      <c r="F524" s="461"/>
      <c r="G524" s="461"/>
      <c r="H524" s="461"/>
      <c r="I524" s="461"/>
      <c r="J524" s="461"/>
      <c r="K524" s="461"/>
      <c r="L524" s="461"/>
      <c r="M524" s="461"/>
      <c r="N524" s="461"/>
      <c r="O524" s="461"/>
      <c r="P524" s="461"/>
      <c r="Q524" s="461"/>
      <c r="R524" s="461"/>
      <c r="S524" s="461"/>
      <c r="T524" s="461"/>
      <c r="U524" s="461"/>
      <c r="V524" s="461"/>
      <c r="W524" s="461"/>
    </row>
    <row r="525">
      <c r="A525" s="461"/>
      <c r="B525" s="461"/>
      <c r="C525" s="461"/>
      <c r="D525" s="461"/>
      <c r="E525" s="461"/>
      <c r="F525" s="461"/>
      <c r="G525" s="461"/>
      <c r="H525" s="461"/>
      <c r="I525" s="461"/>
      <c r="J525" s="461"/>
      <c r="K525" s="461"/>
      <c r="L525" s="461"/>
      <c r="M525" s="461"/>
      <c r="N525" s="461"/>
      <c r="O525" s="461"/>
      <c r="P525" s="461"/>
      <c r="Q525" s="461"/>
      <c r="R525" s="461"/>
      <c r="S525" s="461"/>
      <c r="T525" s="461"/>
      <c r="U525" s="461"/>
      <c r="V525" s="461"/>
      <c r="W525" s="461"/>
    </row>
    <row r="526">
      <c r="A526" s="461"/>
      <c r="B526" s="461"/>
      <c r="C526" s="461"/>
      <c r="D526" s="461"/>
      <c r="E526" s="461"/>
      <c r="F526" s="461"/>
      <c r="G526" s="461"/>
      <c r="H526" s="461"/>
      <c r="I526" s="461"/>
      <c r="J526" s="461"/>
      <c r="K526" s="461"/>
      <c r="L526" s="461"/>
      <c r="M526" s="461"/>
      <c r="N526" s="461"/>
      <c r="O526" s="461"/>
      <c r="P526" s="461"/>
      <c r="Q526" s="461"/>
      <c r="R526" s="461"/>
      <c r="S526" s="461"/>
      <c r="T526" s="461"/>
      <c r="U526" s="461"/>
      <c r="V526" s="461"/>
      <c r="W526" s="461"/>
    </row>
    <row r="527">
      <c r="A527" s="461"/>
      <c r="B527" s="461"/>
      <c r="C527" s="461"/>
      <c r="D527" s="461"/>
      <c r="E527" s="461"/>
      <c r="F527" s="461"/>
      <c r="G527" s="461"/>
      <c r="H527" s="461"/>
      <c r="I527" s="461"/>
      <c r="J527" s="461"/>
      <c r="K527" s="461"/>
      <c r="L527" s="461"/>
      <c r="M527" s="461"/>
      <c r="N527" s="461"/>
      <c r="O527" s="461"/>
      <c r="P527" s="461"/>
      <c r="Q527" s="461"/>
      <c r="R527" s="461"/>
      <c r="S527" s="461"/>
      <c r="T527" s="461"/>
      <c r="U527" s="461"/>
      <c r="V527" s="461"/>
      <c r="W527" s="461"/>
    </row>
    <row r="528">
      <c r="A528" s="461"/>
      <c r="B528" s="461"/>
      <c r="C528" s="461"/>
      <c r="D528" s="461"/>
      <c r="E528" s="461"/>
      <c r="F528" s="461"/>
      <c r="G528" s="461"/>
      <c r="H528" s="461"/>
      <c r="I528" s="461"/>
      <c r="J528" s="461"/>
      <c r="K528" s="461"/>
      <c r="L528" s="461"/>
      <c r="M528" s="461"/>
      <c r="N528" s="461"/>
      <c r="O528" s="461"/>
      <c r="P528" s="461"/>
      <c r="Q528" s="461"/>
      <c r="R528" s="461"/>
      <c r="S528" s="461"/>
      <c r="T528" s="461"/>
      <c r="U528" s="461"/>
      <c r="V528" s="461"/>
      <c r="W528" s="461"/>
    </row>
    <row r="529">
      <c r="A529" s="461"/>
      <c r="B529" s="461"/>
      <c r="C529" s="461"/>
      <c r="D529" s="461"/>
      <c r="E529" s="461"/>
      <c r="F529" s="461"/>
      <c r="G529" s="461"/>
      <c r="H529" s="461"/>
      <c r="I529" s="461"/>
      <c r="J529" s="461"/>
      <c r="K529" s="461"/>
      <c r="L529" s="461"/>
      <c r="M529" s="461"/>
      <c r="N529" s="461"/>
      <c r="O529" s="461"/>
      <c r="P529" s="461"/>
      <c r="Q529" s="461"/>
      <c r="R529" s="461"/>
      <c r="S529" s="461"/>
      <c r="T529" s="461"/>
      <c r="U529" s="461"/>
      <c r="V529" s="461"/>
      <c r="W529" s="461"/>
    </row>
    <row r="530">
      <c r="A530" s="461"/>
      <c r="B530" s="461"/>
      <c r="C530" s="461"/>
      <c r="D530" s="461"/>
      <c r="E530" s="461"/>
      <c r="F530" s="461"/>
      <c r="G530" s="461"/>
      <c r="H530" s="461"/>
      <c r="I530" s="461"/>
      <c r="J530" s="461"/>
      <c r="K530" s="461"/>
      <c r="L530" s="461"/>
      <c r="M530" s="461"/>
      <c r="N530" s="461"/>
      <c r="O530" s="461"/>
      <c r="P530" s="461"/>
      <c r="Q530" s="461"/>
      <c r="R530" s="461"/>
      <c r="S530" s="461"/>
      <c r="T530" s="461"/>
      <c r="U530" s="461"/>
      <c r="V530" s="461"/>
      <c r="W530" s="461"/>
    </row>
    <row r="531">
      <c r="A531" s="461"/>
      <c r="B531" s="461"/>
      <c r="C531" s="461"/>
      <c r="D531" s="461"/>
      <c r="E531" s="461"/>
      <c r="F531" s="461"/>
      <c r="G531" s="461"/>
      <c r="H531" s="461"/>
      <c r="I531" s="461"/>
      <c r="J531" s="461"/>
      <c r="K531" s="461"/>
      <c r="L531" s="461"/>
      <c r="M531" s="461"/>
      <c r="N531" s="461"/>
      <c r="O531" s="461"/>
      <c r="P531" s="461"/>
      <c r="Q531" s="461"/>
      <c r="R531" s="461"/>
      <c r="S531" s="461"/>
      <c r="T531" s="461"/>
      <c r="U531" s="461"/>
      <c r="V531" s="461"/>
      <c r="W531" s="461"/>
    </row>
    <row r="532">
      <c r="A532" s="461"/>
      <c r="B532" s="461"/>
      <c r="C532" s="461"/>
      <c r="D532" s="461"/>
      <c r="E532" s="461"/>
      <c r="F532" s="461"/>
      <c r="G532" s="461"/>
      <c r="H532" s="461"/>
      <c r="I532" s="461"/>
      <c r="J532" s="461"/>
      <c r="K532" s="461"/>
      <c r="L532" s="461"/>
      <c r="M532" s="461"/>
      <c r="N532" s="461"/>
      <c r="O532" s="461"/>
      <c r="P532" s="461"/>
      <c r="Q532" s="461"/>
      <c r="R532" s="461"/>
      <c r="S532" s="461"/>
      <c r="T532" s="461"/>
      <c r="U532" s="461"/>
      <c r="V532" s="461"/>
      <c r="W532" s="461"/>
    </row>
    <row r="533">
      <c r="A533" s="461"/>
      <c r="B533" s="461"/>
      <c r="C533" s="461"/>
      <c r="D533" s="461"/>
      <c r="E533" s="461"/>
      <c r="F533" s="461"/>
      <c r="G533" s="461"/>
      <c r="H533" s="461"/>
      <c r="I533" s="461"/>
      <c r="J533" s="461"/>
      <c r="K533" s="461"/>
      <c r="L533" s="461"/>
      <c r="M533" s="461"/>
      <c r="N533" s="461"/>
      <c r="O533" s="461"/>
      <c r="P533" s="461"/>
      <c r="Q533" s="461"/>
      <c r="R533" s="461"/>
      <c r="S533" s="461"/>
      <c r="T533" s="461"/>
      <c r="U533" s="461"/>
      <c r="V533" s="461"/>
      <c r="W533" s="461"/>
    </row>
    <row r="534">
      <c r="A534" s="461"/>
      <c r="B534" s="461"/>
      <c r="C534" s="461"/>
      <c r="D534" s="461"/>
      <c r="E534" s="461"/>
      <c r="F534" s="461"/>
      <c r="G534" s="461"/>
      <c r="H534" s="461"/>
      <c r="I534" s="461"/>
      <c r="J534" s="461"/>
      <c r="K534" s="461"/>
      <c r="L534" s="461"/>
      <c r="M534" s="461"/>
      <c r="N534" s="461"/>
      <c r="O534" s="461"/>
      <c r="P534" s="461"/>
      <c r="Q534" s="461"/>
      <c r="R534" s="461"/>
      <c r="S534" s="461"/>
      <c r="T534" s="461"/>
      <c r="U534" s="461"/>
      <c r="V534" s="461"/>
      <c r="W534" s="461"/>
    </row>
    <row r="535">
      <c r="A535" s="461"/>
      <c r="B535" s="461"/>
      <c r="C535" s="461"/>
      <c r="D535" s="461"/>
      <c r="E535" s="461"/>
      <c r="F535" s="461"/>
      <c r="G535" s="461"/>
      <c r="H535" s="461"/>
      <c r="I535" s="461"/>
      <c r="J535" s="461"/>
      <c r="K535" s="461"/>
      <c r="L535" s="461"/>
      <c r="M535" s="461"/>
      <c r="N535" s="461"/>
      <c r="O535" s="461"/>
      <c r="P535" s="461"/>
      <c r="Q535" s="461"/>
      <c r="R535" s="461"/>
      <c r="S535" s="461"/>
      <c r="T535" s="461"/>
      <c r="U535" s="461"/>
      <c r="V535" s="461"/>
      <c r="W535" s="461"/>
    </row>
    <row r="536">
      <c r="A536" s="461"/>
      <c r="B536" s="461"/>
      <c r="C536" s="461"/>
      <c r="D536" s="461"/>
      <c r="E536" s="461"/>
      <c r="F536" s="461"/>
      <c r="G536" s="461"/>
      <c r="H536" s="461"/>
      <c r="I536" s="461"/>
      <c r="J536" s="461"/>
      <c r="K536" s="461"/>
      <c r="L536" s="461"/>
      <c r="M536" s="461"/>
      <c r="N536" s="461"/>
      <c r="O536" s="461"/>
      <c r="P536" s="461"/>
      <c r="Q536" s="461"/>
      <c r="R536" s="461"/>
      <c r="S536" s="461"/>
      <c r="T536" s="461"/>
      <c r="U536" s="461"/>
      <c r="V536" s="461"/>
      <c r="W536" s="461"/>
    </row>
    <row r="537">
      <c r="A537" s="461"/>
      <c r="B537" s="461"/>
      <c r="C537" s="461"/>
      <c r="D537" s="461"/>
      <c r="E537" s="461"/>
      <c r="F537" s="461"/>
      <c r="G537" s="461"/>
      <c r="H537" s="461"/>
      <c r="I537" s="461"/>
      <c r="J537" s="461"/>
      <c r="K537" s="461"/>
      <c r="L537" s="461"/>
      <c r="M537" s="461"/>
      <c r="N537" s="461"/>
      <c r="O537" s="461"/>
      <c r="P537" s="461"/>
      <c r="Q537" s="461"/>
      <c r="R537" s="461"/>
      <c r="S537" s="461"/>
      <c r="T537" s="461"/>
      <c r="U537" s="461"/>
      <c r="V537" s="461"/>
      <c r="W537" s="461"/>
    </row>
    <row r="538">
      <c r="A538" s="461"/>
      <c r="B538" s="461"/>
      <c r="C538" s="461"/>
      <c r="D538" s="461"/>
      <c r="E538" s="461"/>
      <c r="F538" s="461"/>
      <c r="G538" s="461"/>
      <c r="H538" s="461"/>
      <c r="I538" s="461"/>
      <c r="J538" s="461"/>
      <c r="K538" s="461"/>
      <c r="L538" s="461"/>
      <c r="M538" s="461"/>
      <c r="N538" s="461"/>
      <c r="O538" s="461"/>
      <c r="P538" s="461"/>
      <c r="Q538" s="461"/>
      <c r="R538" s="461"/>
      <c r="S538" s="461"/>
      <c r="T538" s="461"/>
      <c r="U538" s="461"/>
      <c r="V538" s="461"/>
      <c r="W538" s="461"/>
    </row>
    <row r="539">
      <c r="A539" s="461"/>
      <c r="B539" s="461"/>
      <c r="C539" s="461"/>
      <c r="D539" s="461"/>
      <c r="E539" s="461"/>
      <c r="F539" s="461"/>
      <c r="G539" s="461"/>
      <c r="H539" s="461"/>
      <c r="I539" s="461"/>
      <c r="J539" s="461"/>
      <c r="K539" s="461"/>
      <c r="L539" s="461"/>
      <c r="M539" s="461"/>
      <c r="N539" s="461"/>
      <c r="O539" s="461"/>
      <c r="P539" s="461"/>
      <c r="Q539" s="461"/>
      <c r="R539" s="461"/>
      <c r="S539" s="461"/>
      <c r="T539" s="461"/>
      <c r="U539" s="461"/>
      <c r="V539" s="461"/>
      <c r="W539" s="461"/>
    </row>
    <row r="540">
      <c r="A540" s="461"/>
      <c r="B540" s="461"/>
      <c r="C540" s="461"/>
      <c r="D540" s="461"/>
      <c r="E540" s="461"/>
      <c r="F540" s="461"/>
      <c r="G540" s="461"/>
      <c r="H540" s="461"/>
      <c r="I540" s="461"/>
      <c r="J540" s="461"/>
      <c r="K540" s="461"/>
      <c r="L540" s="461"/>
      <c r="M540" s="461"/>
      <c r="N540" s="461"/>
      <c r="O540" s="461"/>
      <c r="P540" s="461"/>
      <c r="Q540" s="461"/>
      <c r="R540" s="461"/>
      <c r="S540" s="461"/>
      <c r="T540" s="461"/>
      <c r="U540" s="461"/>
      <c r="V540" s="461"/>
      <c r="W540" s="461"/>
    </row>
    <row r="541">
      <c r="A541" s="461"/>
      <c r="B541" s="461"/>
      <c r="C541" s="461"/>
      <c r="D541" s="461"/>
      <c r="E541" s="461"/>
      <c r="F541" s="461"/>
      <c r="G541" s="461"/>
      <c r="H541" s="461"/>
      <c r="I541" s="461"/>
      <c r="J541" s="461"/>
      <c r="K541" s="461"/>
      <c r="L541" s="461"/>
      <c r="M541" s="461"/>
      <c r="N541" s="461"/>
      <c r="O541" s="461"/>
      <c r="P541" s="461"/>
      <c r="Q541" s="461"/>
      <c r="R541" s="461"/>
      <c r="S541" s="461"/>
      <c r="T541" s="461"/>
      <c r="U541" s="461"/>
      <c r="V541" s="461"/>
      <c r="W541" s="461"/>
    </row>
    <row r="542">
      <c r="A542" s="461"/>
      <c r="B542" s="461"/>
      <c r="C542" s="461"/>
      <c r="D542" s="461"/>
      <c r="E542" s="461"/>
      <c r="F542" s="461"/>
      <c r="G542" s="461"/>
      <c r="H542" s="461"/>
      <c r="I542" s="461"/>
      <c r="J542" s="461"/>
      <c r="K542" s="461"/>
      <c r="L542" s="461"/>
      <c r="M542" s="461"/>
      <c r="N542" s="461"/>
      <c r="O542" s="461"/>
      <c r="P542" s="461"/>
      <c r="Q542" s="461"/>
      <c r="R542" s="461"/>
      <c r="S542" s="461"/>
      <c r="T542" s="461"/>
      <c r="U542" s="461"/>
      <c r="V542" s="461"/>
      <c r="W542" s="461"/>
    </row>
    <row r="543">
      <c r="A543" s="461"/>
      <c r="B543" s="461"/>
      <c r="C543" s="461"/>
      <c r="D543" s="461"/>
      <c r="E543" s="461"/>
      <c r="F543" s="461"/>
      <c r="G543" s="461"/>
      <c r="H543" s="461"/>
      <c r="I543" s="461"/>
      <c r="J543" s="461"/>
      <c r="K543" s="461"/>
      <c r="L543" s="461"/>
      <c r="M543" s="461"/>
      <c r="N543" s="461"/>
      <c r="O543" s="461"/>
      <c r="P543" s="461"/>
      <c r="Q543" s="461"/>
      <c r="R543" s="461"/>
      <c r="S543" s="461"/>
      <c r="T543" s="461"/>
      <c r="U543" s="461"/>
      <c r="V543" s="461"/>
      <c r="W543" s="461"/>
    </row>
    <row r="544">
      <c r="A544" s="461"/>
      <c r="B544" s="461"/>
      <c r="C544" s="461"/>
      <c r="D544" s="461"/>
      <c r="E544" s="461"/>
      <c r="F544" s="461"/>
      <c r="G544" s="461"/>
      <c r="H544" s="461"/>
      <c r="I544" s="461"/>
      <c r="J544" s="461"/>
      <c r="K544" s="461"/>
      <c r="L544" s="461"/>
      <c r="M544" s="461"/>
      <c r="N544" s="461"/>
      <c r="O544" s="461"/>
      <c r="P544" s="461"/>
      <c r="Q544" s="461"/>
      <c r="R544" s="461"/>
      <c r="S544" s="461"/>
      <c r="T544" s="461"/>
      <c r="U544" s="461"/>
      <c r="V544" s="461"/>
      <c r="W544" s="461"/>
    </row>
    <row r="545">
      <c r="A545" s="461"/>
      <c r="B545" s="461"/>
      <c r="C545" s="461"/>
      <c r="D545" s="461"/>
      <c r="E545" s="461"/>
      <c r="F545" s="461"/>
      <c r="G545" s="461"/>
      <c r="H545" s="461"/>
      <c r="I545" s="461"/>
      <c r="J545" s="461"/>
      <c r="K545" s="461"/>
      <c r="L545" s="461"/>
      <c r="M545" s="461"/>
      <c r="N545" s="461"/>
      <c r="O545" s="461"/>
      <c r="P545" s="461"/>
      <c r="Q545" s="461"/>
      <c r="R545" s="461"/>
      <c r="S545" s="461"/>
      <c r="T545" s="461"/>
      <c r="U545" s="461"/>
      <c r="V545" s="461"/>
      <c r="W545" s="461"/>
    </row>
    <row r="546">
      <c r="A546" s="461"/>
      <c r="B546" s="461"/>
      <c r="C546" s="461"/>
      <c r="D546" s="461"/>
      <c r="E546" s="461"/>
      <c r="F546" s="461"/>
      <c r="G546" s="461"/>
      <c r="H546" s="461"/>
      <c r="I546" s="461"/>
      <c r="J546" s="461"/>
      <c r="K546" s="461"/>
      <c r="L546" s="461"/>
      <c r="M546" s="461"/>
      <c r="N546" s="461"/>
      <c r="O546" s="461"/>
      <c r="P546" s="461"/>
      <c r="Q546" s="461"/>
      <c r="R546" s="461"/>
      <c r="S546" s="461"/>
      <c r="T546" s="461"/>
      <c r="U546" s="461"/>
      <c r="V546" s="461"/>
      <c r="W546" s="461"/>
    </row>
    <row r="547">
      <c r="A547" s="461"/>
      <c r="B547" s="461"/>
      <c r="C547" s="461"/>
      <c r="D547" s="461"/>
      <c r="E547" s="461"/>
      <c r="F547" s="461"/>
      <c r="G547" s="461"/>
      <c r="H547" s="461"/>
      <c r="I547" s="461"/>
      <c r="J547" s="461"/>
      <c r="K547" s="461"/>
      <c r="L547" s="461"/>
      <c r="M547" s="461"/>
      <c r="N547" s="461"/>
      <c r="O547" s="461"/>
      <c r="P547" s="461"/>
      <c r="Q547" s="461"/>
      <c r="R547" s="461"/>
      <c r="S547" s="461"/>
      <c r="T547" s="461"/>
      <c r="U547" s="461"/>
      <c r="V547" s="461"/>
      <c r="W547" s="461"/>
    </row>
    <row r="548">
      <c r="A548" s="461"/>
      <c r="B548" s="461"/>
      <c r="C548" s="461"/>
      <c r="D548" s="461"/>
      <c r="E548" s="461"/>
      <c r="F548" s="461"/>
      <c r="G548" s="461"/>
      <c r="H548" s="461"/>
      <c r="I548" s="461"/>
      <c r="J548" s="461"/>
      <c r="K548" s="461"/>
      <c r="L548" s="461"/>
      <c r="M548" s="461"/>
      <c r="N548" s="461"/>
      <c r="O548" s="461"/>
      <c r="P548" s="461"/>
      <c r="Q548" s="461"/>
      <c r="R548" s="461"/>
      <c r="S548" s="461"/>
      <c r="T548" s="461"/>
      <c r="U548" s="461"/>
      <c r="V548" s="461"/>
      <c r="W548" s="461"/>
    </row>
    <row r="549">
      <c r="A549" s="461"/>
      <c r="B549" s="461"/>
      <c r="C549" s="461"/>
      <c r="D549" s="461"/>
      <c r="E549" s="461"/>
      <c r="F549" s="461"/>
      <c r="G549" s="461"/>
      <c r="H549" s="461"/>
      <c r="I549" s="461"/>
      <c r="J549" s="461"/>
      <c r="K549" s="461"/>
      <c r="L549" s="461"/>
      <c r="M549" s="461"/>
      <c r="N549" s="461"/>
      <c r="O549" s="461"/>
      <c r="P549" s="461"/>
      <c r="Q549" s="461"/>
      <c r="R549" s="461"/>
      <c r="S549" s="461"/>
      <c r="T549" s="461"/>
      <c r="U549" s="461"/>
      <c r="V549" s="461"/>
      <c r="W549" s="461"/>
    </row>
    <row r="550">
      <c r="A550" s="461"/>
      <c r="B550" s="461"/>
      <c r="C550" s="461"/>
      <c r="D550" s="461"/>
      <c r="E550" s="461"/>
      <c r="F550" s="461"/>
      <c r="G550" s="461"/>
      <c r="H550" s="461"/>
      <c r="I550" s="461"/>
      <c r="J550" s="461"/>
      <c r="K550" s="461"/>
      <c r="L550" s="461"/>
      <c r="M550" s="461"/>
      <c r="N550" s="461"/>
      <c r="O550" s="461"/>
      <c r="P550" s="461"/>
      <c r="Q550" s="461"/>
      <c r="R550" s="461"/>
      <c r="S550" s="461"/>
      <c r="T550" s="461"/>
      <c r="U550" s="461"/>
      <c r="V550" s="461"/>
      <c r="W550" s="461"/>
    </row>
    <row r="551">
      <c r="A551" s="461"/>
      <c r="B551" s="461"/>
      <c r="C551" s="461"/>
      <c r="D551" s="461"/>
      <c r="E551" s="461"/>
      <c r="F551" s="461"/>
      <c r="G551" s="461"/>
      <c r="H551" s="461"/>
      <c r="I551" s="461"/>
      <c r="J551" s="461"/>
      <c r="K551" s="461"/>
      <c r="L551" s="461"/>
      <c r="M551" s="461"/>
      <c r="N551" s="461"/>
      <c r="O551" s="461"/>
      <c r="P551" s="461"/>
      <c r="Q551" s="461"/>
      <c r="R551" s="461"/>
      <c r="S551" s="461"/>
      <c r="T551" s="461"/>
      <c r="U551" s="461"/>
      <c r="V551" s="461"/>
      <c r="W551" s="461"/>
    </row>
    <row r="552">
      <c r="A552" s="461"/>
      <c r="B552" s="461"/>
      <c r="C552" s="461"/>
      <c r="D552" s="461"/>
      <c r="E552" s="461"/>
      <c r="F552" s="461"/>
      <c r="G552" s="461"/>
      <c r="H552" s="461"/>
      <c r="I552" s="461"/>
      <c r="J552" s="461"/>
      <c r="K552" s="461"/>
      <c r="L552" s="461"/>
      <c r="M552" s="461"/>
      <c r="N552" s="461"/>
      <c r="O552" s="461"/>
      <c r="P552" s="461"/>
      <c r="Q552" s="461"/>
      <c r="R552" s="461"/>
      <c r="S552" s="461"/>
      <c r="T552" s="461"/>
      <c r="U552" s="461"/>
      <c r="V552" s="461"/>
      <c r="W552" s="461"/>
    </row>
    <row r="553">
      <c r="A553" s="461"/>
      <c r="B553" s="461"/>
      <c r="C553" s="461"/>
      <c r="D553" s="461"/>
      <c r="E553" s="461"/>
      <c r="F553" s="461"/>
      <c r="G553" s="461"/>
      <c r="H553" s="461"/>
      <c r="I553" s="461"/>
      <c r="J553" s="461"/>
      <c r="K553" s="461"/>
      <c r="L553" s="461"/>
      <c r="M553" s="461"/>
      <c r="N553" s="461"/>
      <c r="O553" s="461"/>
      <c r="P553" s="461"/>
      <c r="Q553" s="461"/>
      <c r="R553" s="461"/>
      <c r="S553" s="461"/>
      <c r="T553" s="461"/>
      <c r="U553" s="461"/>
      <c r="V553" s="461"/>
      <c r="W553" s="461"/>
    </row>
    <row r="554">
      <c r="A554" s="461"/>
      <c r="B554" s="461"/>
      <c r="C554" s="461"/>
      <c r="D554" s="461"/>
      <c r="E554" s="461"/>
      <c r="F554" s="461"/>
      <c r="G554" s="461"/>
      <c r="H554" s="461"/>
      <c r="I554" s="461"/>
      <c r="J554" s="461"/>
      <c r="K554" s="461"/>
      <c r="L554" s="461"/>
      <c r="M554" s="461"/>
      <c r="N554" s="461"/>
      <c r="O554" s="461"/>
      <c r="P554" s="461"/>
      <c r="Q554" s="461"/>
      <c r="R554" s="461"/>
      <c r="S554" s="461"/>
      <c r="T554" s="461"/>
      <c r="U554" s="461"/>
      <c r="V554" s="461"/>
      <c r="W554" s="461"/>
    </row>
    <row r="555">
      <c r="A555" s="461"/>
      <c r="B555" s="461"/>
      <c r="C555" s="461"/>
      <c r="D555" s="461"/>
      <c r="E555" s="461"/>
      <c r="F555" s="461"/>
      <c r="G555" s="461"/>
      <c r="H555" s="461"/>
      <c r="I555" s="461"/>
      <c r="J555" s="461"/>
      <c r="K555" s="461"/>
      <c r="L555" s="461"/>
      <c r="M555" s="461"/>
      <c r="N555" s="461"/>
      <c r="O555" s="461"/>
      <c r="P555" s="461"/>
      <c r="Q555" s="461"/>
      <c r="R555" s="461"/>
      <c r="S555" s="461"/>
      <c r="T555" s="461"/>
      <c r="U555" s="461"/>
      <c r="V555" s="461"/>
      <c r="W555" s="461"/>
    </row>
    <row r="556">
      <c r="A556" s="461"/>
      <c r="B556" s="461"/>
      <c r="C556" s="461"/>
      <c r="D556" s="461"/>
      <c r="E556" s="461"/>
      <c r="F556" s="461"/>
      <c r="G556" s="461"/>
      <c r="H556" s="461"/>
      <c r="I556" s="461"/>
      <c r="J556" s="461"/>
      <c r="K556" s="461"/>
      <c r="L556" s="461"/>
      <c r="M556" s="461"/>
      <c r="N556" s="461"/>
      <c r="O556" s="461"/>
      <c r="P556" s="461"/>
      <c r="Q556" s="461"/>
      <c r="R556" s="461"/>
      <c r="S556" s="461"/>
      <c r="T556" s="461"/>
      <c r="U556" s="461"/>
      <c r="V556" s="461"/>
      <c r="W556" s="461"/>
    </row>
    <row r="557">
      <c r="A557" s="461"/>
      <c r="B557" s="461"/>
      <c r="C557" s="461"/>
      <c r="D557" s="461"/>
      <c r="E557" s="461"/>
      <c r="F557" s="461"/>
      <c r="G557" s="461"/>
      <c r="H557" s="461"/>
      <c r="I557" s="461"/>
      <c r="J557" s="461"/>
      <c r="K557" s="461"/>
      <c r="L557" s="461"/>
      <c r="M557" s="461"/>
      <c r="N557" s="461"/>
      <c r="O557" s="461"/>
      <c r="P557" s="461"/>
      <c r="Q557" s="461"/>
      <c r="R557" s="461"/>
      <c r="S557" s="461"/>
      <c r="T557" s="461"/>
      <c r="U557" s="461"/>
      <c r="V557" s="461"/>
      <c r="W557" s="461"/>
    </row>
    <row r="558">
      <c r="A558" s="461"/>
      <c r="B558" s="461"/>
      <c r="C558" s="461"/>
      <c r="D558" s="461"/>
      <c r="E558" s="461"/>
      <c r="F558" s="461"/>
      <c r="G558" s="461"/>
      <c r="H558" s="461"/>
      <c r="I558" s="461"/>
      <c r="J558" s="461"/>
      <c r="K558" s="461"/>
      <c r="L558" s="461"/>
      <c r="M558" s="461"/>
      <c r="N558" s="461"/>
      <c r="O558" s="461"/>
      <c r="P558" s="461"/>
      <c r="Q558" s="461"/>
      <c r="R558" s="461"/>
      <c r="S558" s="461"/>
      <c r="T558" s="461"/>
      <c r="U558" s="461"/>
      <c r="V558" s="461"/>
      <c r="W558" s="461"/>
    </row>
    <row r="559">
      <c r="A559" s="461"/>
      <c r="B559" s="461"/>
      <c r="C559" s="461"/>
      <c r="D559" s="461"/>
      <c r="E559" s="461"/>
      <c r="F559" s="461"/>
      <c r="G559" s="461"/>
      <c r="H559" s="461"/>
      <c r="I559" s="461"/>
      <c r="J559" s="461"/>
      <c r="K559" s="461"/>
      <c r="L559" s="461"/>
      <c r="M559" s="461"/>
      <c r="N559" s="461"/>
      <c r="O559" s="461"/>
      <c r="P559" s="461"/>
      <c r="Q559" s="461"/>
      <c r="R559" s="461"/>
      <c r="S559" s="461"/>
      <c r="T559" s="461"/>
      <c r="U559" s="461"/>
      <c r="V559" s="461"/>
      <c r="W559" s="461"/>
    </row>
    <row r="560">
      <c r="A560" s="461"/>
      <c r="B560" s="461"/>
      <c r="C560" s="461"/>
      <c r="D560" s="461"/>
      <c r="E560" s="461"/>
      <c r="F560" s="461"/>
      <c r="G560" s="461"/>
      <c r="H560" s="461"/>
      <c r="I560" s="461"/>
      <c r="J560" s="461"/>
      <c r="K560" s="461"/>
      <c r="L560" s="461"/>
      <c r="M560" s="461"/>
      <c r="N560" s="461"/>
      <c r="O560" s="461"/>
      <c r="P560" s="461"/>
      <c r="Q560" s="461"/>
      <c r="R560" s="461"/>
      <c r="S560" s="461"/>
      <c r="T560" s="461"/>
      <c r="U560" s="461"/>
      <c r="V560" s="461"/>
      <c r="W560" s="461"/>
    </row>
    <row r="561">
      <c r="A561" s="461"/>
      <c r="B561" s="461"/>
      <c r="C561" s="461"/>
      <c r="D561" s="461"/>
      <c r="E561" s="461"/>
      <c r="F561" s="461"/>
      <c r="G561" s="461"/>
      <c r="H561" s="461"/>
      <c r="I561" s="461"/>
      <c r="J561" s="461"/>
      <c r="K561" s="461"/>
      <c r="L561" s="461"/>
      <c r="M561" s="461"/>
      <c r="N561" s="461"/>
      <c r="O561" s="461"/>
      <c r="P561" s="461"/>
      <c r="Q561" s="461"/>
      <c r="R561" s="461"/>
      <c r="S561" s="461"/>
      <c r="T561" s="461"/>
      <c r="U561" s="461"/>
      <c r="V561" s="461"/>
      <c r="W561" s="461"/>
    </row>
    <row r="562">
      <c r="A562" s="461"/>
      <c r="B562" s="461"/>
      <c r="C562" s="461"/>
      <c r="D562" s="461"/>
      <c r="E562" s="461"/>
      <c r="F562" s="461"/>
      <c r="G562" s="461"/>
      <c r="H562" s="461"/>
      <c r="I562" s="461"/>
      <c r="J562" s="461"/>
      <c r="K562" s="461"/>
      <c r="L562" s="461"/>
      <c r="M562" s="461"/>
      <c r="N562" s="461"/>
      <c r="O562" s="461"/>
      <c r="P562" s="461"/>
      <c r="Q562" s="461"/>
      <c r="R562" s="461"/>
      <c r="S562" s="461"/>
      <c r="T562" s="461"/>
      <c r="U562" s="461"/>
      <c r="V562" s="461"/>
      <c r="W562" s="461"/>
    </row>
    <row r="563">
      <c r="A563" s="461"/>
      <c r="B563" s="461"/>
      <c r="C563" s="461"/>
      <c r="D563" s="461"/>
      <c r="E563" s="461"/>
      <c r="F563" s="461"/>
      <c r="G563" s="461"/>
      <c r="H563" s="461"/>
      <c r="I563" s="461"/>
      <c r="J563" s="461"/>
      <c r="K563" s="461"/>
      <c r="L563" s="461"/>
      <c r="M563" s="461"/>
      <c r="N563" s="461"/>
      <c r="O563" s="461"/>
      <c r="P563" s="461"/>
      <c r="Q563" s="461"/>
      <c r="R563" s="461"/>
      <c r="S563" s="461"/>
      <c r="T563" s="461"/>
      <c r="U563" s="461"/>
      <c r="V563" s="461"/>
      <c r="W563" s="461"/>
    </row>
    <row r="564">
      <c r="A564" s="461"/>
      <c r="B564" s="461"/>
      <c r="C564" s="461"/>
      <c r="D564" s="461"/>
      <c r="E564" s="461"/>
      <c r="F564" s="461"/>
      <c r="G564" s="461"/>
      <c r="H564" s="461"/>
      <c r="I564" s="461"/>
      <c r="J564" s="461"/>
      <c r="K564" s="461"/>
      <c r="L564" s="461"/>
      <c r="M564" s="461"/>
      <c r="N564" s="461"/>
      <c r="O564" s="461"/>
      <c r="P564" s="461"/>
      <c r="Q564" s="461"/>
      <c r="R564" s="461"/>
      <c r="S564" s="461"/>
      <c r="T564" s="461"/>
      <c r="U564" s="461"/>
      <c r="V564" s="461"/>
      <c r="W564" s="461"/>
    </row>
    <row r="565">
      <c r="A565" s="461"/>
      <c r="B565" s="461"/>
      <c r="C565" s="461"/>
      <c r="D565" s="461"/>
      <c r="E565" s="461"/>
      <c r="F565" s="461"/>
      <c r="G565" s="461"/>
      <c r="H565" s="461"/>
      <c r="I565" s="461"/>
      <c r="J565" s="461"/>
      <c r="K565" s="461"/>
      <c r="L565" s="461"/>
      <c r="M565" s="461"/>
      <c r="N565" s="461"/>
      <c r="O565" s="461"/>
      <c r="P565" s="461"/>
      <c r="Q565" s="461"/>
      <c r="R565" s="461"/>
      <c r="S565" s="461"/>
      <c r="T565" s="461"/>
      <c r="U565" s="461"/>
      <c r="V565" s="461"/>
      <c r="W565" s="461"/>
    </row>
    <row r="566">
      <c r="A566" s="461"/>
      <c r="B566" s="461"/>
      <c r="C566" s="461"/>
      <c r="D566" s="461"/>
      <c r="E566" s="461"/>
      <c r="F566" s="461"/>
      <c r="G566" s="461"/>
      <c r="H566" s="461"/>
      <c r="I566" s="461"/>
      <c r="J566" s="461"/>
      <c r="K566" s="461"/>
      <c r="L566" s="461"/>
      <c r="M566" s="461"/>
      <c r="N566" s="461"/>
      <c r="O566" s="461"/>
      <c r="P566" s="461"/>
      <c r="Q566" s="461"/>
      <c r="R566" s="461"/>
      <c r="S566" s="461"/>
      <c r="T566" s="461"/>
      <c r="U566" s="461"/>
      <c r="V566" s="461"/>
      <c r="W566" s="461"/>
    </row>
    <row r="567">
      <c r="A567" s="461"/>
      <c r="B567" s="461"/>
      <c r="C567" s="461"/>
      <c r="D567" s="461"/>
      <c r="E567" s="461"/>
      <c r="F567" s="461"/>
      <c r="G567" s="461"/>
      <c r="H567" s="461"/>
      <c r="I567" s="461"/>
      <c r="J567" s="461"/>
      <c r="K567" s="461"/>
      <c r="L567" s="461"/>
      <c r="M567" s="461"/>
      <c r="N567" s="461"/>
      <c r="O567" s="461"/>
      <c r="P567" s="461"/>
      <c r="Q567" s="461"/>
      <c r="R567" s="461"/>
      <c r="S567" s="461"/>
      <c r="T567" s="461"/>
      <c r="U567" s="461"/>
      <c r="V567" s="461"/>
      <c r="W567" s="461"/>
    </row>
    <row r="568">
      <c r="A568" s="461"/>
      <c r="B568" s="461"/>
      <c r="C568" s="461"/>
      <c r="D568" s="461"/>
      <c r="E568" s="461"/>
      <c r="F568" s="461"/>
      <c r="G568" s="461"/>
      <c r="H568" s="461"/>
      <c r="I568" s="461"/>
      <c r="J568" s="461"/>
      <c r="K568" s="461"/>
      <c r="L568" s="461"/>
      <c r="M568" s="461"/>
      <c r="N568" s="461"/>
      <c r="O568" s="461"/>
      <c r="P568" s="461"/>
      <c r="Q568" s="461"/>
      <c r="R568" s="461"/>
      <c r="S568" s="461"/>
      <c r="T568" s="461"/>
      <c r="U568" s="461"/>
      <c r="V568" s="461"/>
      <c r="W568" s="461"/>
    </row>
    <row r="569">
      <c r="A569" s="461"/>
      <c r="B569" s="461"/>
      <c r="C569" s="461"/>
      <c r="D569" s="461"/>
      <c r="E569" s="461"/>
      <c r="F569" s="461"/>
      <c r="G569" s="461"/>
      <c r="H569" s="461"/>
      <c r="I569" s="461"/>
      <c r="J569" s="461"/>
      <c r="K569" s="461"/>
      <c r="L569" s="461"/>
      <c r="M569" s="461"/>
      <c r="N569" s="461"/>
      <c r="O569" s="461"/>
      <c r="P569" s="461"/>
      <c r="Q569" s="461"/>
      <c r="R569" s="461"/>
      <c r="S569" s="461"/>
      <c r="T569" s="461"/>
      <c r="U569" s="461"/>
      <c r="V569" s="461"/>
      <c r="W569" s="461"/>
    </row>
    <row r="570">
      <c r="A570" s="461"/>
      <c r="B570" s="461"/>
      <c r="C570" s="461"/>
      <c r="D570" s="461"/>
      <c r="E570" s="461"/>
      <c r="F570" s="461"/>
      <c r="G570" s="461"/>
      <c r="H570" s="461"/>
      <c r="I570" s="461"/>
      <c r="J570" s="461"/>
      <c r="K570" s="461"/>
      <c r="L570" s="461"/>
      <c r="M570" s="461"/>
      <c r="N570" s="461"/>
      <c r="O570" s="461"/>
      <c r="P570" s="461"/>
      <c r="Q570" s="461"/>
      <c r="R570" s="461"/>
      <c r="S570" s="461"/>
      <c r="T570" s="461"/>
      <c r="U570" s="461"/>
      <c r="V570" s="461"/>
      <c r="W570" s="461"/>
    </row>
    <row r="571">
      <c r="A571" s="461"/>
      <c r="B571" s="461"/>
      <c r="C571" s="461"/>
      <c r="D571" s="461"/>
      <c r="E571" s="461"/>
      <c r="F571" s="461"/>
      <c r="G571" s="461"/>
      <c r="H571" s="461"/>
      <c r="I571" s="461"/>
      <c r="J571" s="461"/>
      <c r="K571" s="461"/>
      <c r="L571" s="461"/>
      <c r="M571" s="461"/>
      <c r="N571" s="461"/>
      <c r="O571" s="461"/>
      <c r="P571" s="461"/>
      <c r="Q571" s="461"/>
      <c r="R571" s="461"/>
      <c r="S571" s="461"/>
      <c r="T571" s="461"/>
      <c r="U571" s="461"/>
      <c r="V571" s="461"/>
      <c r="W571" s="461"/>
    </row>
    <row r="572">
      <c r="A572" s="461"/>
      <c r="B572" s="461"/>
      <c r="C572" s="461"/>
      <c r="D572" s="461"/>
      <c r="E572" s="461"/>
      <c r="F572" s="461"/>
      <c r="G572" s="461"/>
      <c r="H572" s="461"/>
      <c r="I572" s="461"/>
      <c r="J572" s="461"/>
      <c r="K572" s="461"/>
      <c r="L572" s="461"/>
      <c r="M572" s="461"/>
      <c r="N572" s="461"/>
      <c r="O572" s="461"/>
      <c r="P572" s="461"/>
      <c r="Q572" s="461"/>
      <c r="R572" s="461"/>
      <c r="S572" s="461"/>
      <c r="T572" s="461"/>
      <c r="U572" s="461"/>
      <c r="V572" s="461"/>
      <c r="W572" s="461"/>
    </row>
    <row r="573">
      <c r="A573" s="461"/>
      <c r="B573" s="461"/>
      <c r="C573" s="461"/>
      <c r="D573" s="461"/>
      <c r="E573" s="461"/>
      <c r="F573" s="461"/>
      <c r="G573" s="461"/>
      <c r="H573" s="461"/>
      <c r="I573" s="461"/>
      <c r="J573" s="461"/>
      <c r="K573" s="461"/>
      <c r="L573" s="461"/>
      <c r="M573" s="461"/>
      <c r="N573" s="461"/>
      <c r="O573" s="461"/>
      <c r="P573" s="461"/>
      <c r="Q573" s="461"/>
      <c r="R573" s="461"/>
      <c r="S573" s="461"/>
      <c r="T573" s="461"/>
      <c r="U573" s="461"/>
      <c r="V573" s="461"/>
      <c r="W573" s="461"/>
    </row>
    <row r="574">
      <c r="A574" s="461"/>
      <c r="B574" s="461"/>
      <c r="C574" s="461"/>
      <c r="D574" s="461"/>
      <c r="E574" s="461"/>
      <c r="F574" s="461"/>
      <c r="G574" s="461"/>
      <c r="H574" s="461"/>
      <c r="I574" s="461"/>
      <c r="J574" s="461"/>
      <c r="K574" s="461"/>
      <c r="L574" s="461"/>
      <c r="M574" s="461"/>
      <c r="N574" s="461"/>
      <c r="O574" s="461"/>
      <c r="P574" s="461"/>
      <c r="Q574" s="461"/>
      <c r="R574" s="461"/>
      <c r="S574" s="461"/>
      <c r="T574" s="461"/>
      <c r="U574" s="461"/>
      <c r="V574" s="461"/>
      <c r="W574" s="461"/>
    </row>
    <row r="575">
      <c r="A575" s="461"/>
      <c r="B575" s="461"/>
      <c r="C575" s="461"/>
      <c r="D575" s="461"/>
      <c r="E575" s="461"/>
      <c r="F575" s="461"/>
      <c r="G575" s="461"/>
      <c r="H575" s="461"/>
      <c r="I575" s="461"/>
      <c r="J575" s="461"/>
      <c r="K575" s="461"/>
      <c r="L575" s="461"/>
      <c r="M575" s="461"/>
      <c r="N575" s="461"/>
      <c r="O575" s="461"/>
      <c r="P575" s="461"/>
      <c r="Q575" s="461"/>
      <c r="R575" s="461"/>
      <c r="S575" s="461"/>
      <c r="T575" s="461"/>
      <c r="U575" s="461"/>
      <c r="V575" s="461"/>
      <c r="W575" s="461"/>
    </row>
    <row r="576">
      <c r="A576" s="461"/>
      <c r="B576" s="461"/>
      <c r="C576" s="461"/>
      <c r="D576" s="461"/>
      <c r="E576" s="461"/>
      <c r="F576" s="461"/>
      <c r="G576" s="461"/>
      <c r="H576" s="461"/>
      <c r="I576" s="461"/>
      <c r="J576" s="461"/>
      <c r="K576" s="461"/>
      <c r="L576" s="461"/>
      <c r="M576" s="461"/>
      <c r="N576" s="461"/>
      <c r="O576" s="461"/>
      <c r="P576" s="461"/>
      <c r="Q576" s="461"/>
      <c r="R576" s="461"/>
      <c r="S576" s="461"/>
      <c r="T576" s="461"/>
      <c r="U576" s="461"/>
      <c r="V576" s="461"/>
      <c r="W576" s="461"/>
    </row>
    <row r="577">
      <c r="A577" s="461"/>
      <c r="B577" s="461"/>
      <c r="C577" s="461"/>
      <c r="D577" s="461"/>
      <c r="E577" s="461"/>
      <c r="F577" s="461"/>
      <c r="G577" s="461"/>
      <c r="H577" s="461"/>
      <c r="I577" s="461"/>
      <c r="J577" s="461"/>
      <c r="K577" s="461"/>
      <c r="L577" s="461"/>
      <c r="M577" s="461"/>
      <c r="N577" s="461"/>
      <c r="O577" s="461"/>
      <c r="P577" s="461"/>
      <c r="Q577" s="461"/>
      <c r="R577" s="461"/>
      <c r="S577" s="461"/>
      <c r="T577" s="461"/>
      <c r="U577" s="461"/>
      <c r="V577" s="461"/>
      <c r="W577" s="461"/>
    </row>
    <row r="578">
      <c r="A578" s="461"/>
      <c r="B578" s="461"/>
      <c r="C578" s="461"/>
      <c r="D578" s="461"/>
      <c r="E578" s="461"/>
      <c r="F578" s="461"/>
      <c r="G578" s="461"/>
      <c r="H578" s="461"/>
      <c r="I578" s="461"/>
      <c r="J578" s="461"/>
      <c r="K578" s="461"/>
      <c r="L578" s="461"/>
      <c r="M578" s="461"/>
      <c r="N578" s="461"/>
      <c r="O578" s="461"/>
      <c r="P578" s="461"/>
      <c r="Q578" s="461"/>
      <c r="R578" s="461"/>
      <c r="S578" s="461"/>
      <c r="T578" s="461"/>
      <c r="U578" s="461"/>
      <c r="V578" s="461"/>
      <c r="W578" s="461"/>
    </row>
    <row r="579">
      <c r="A579" s="461"/>
      <c r="B579" s="461"/>
      <c r="C579" s="461"/>
      <c r="D579" s="461"/>
      <c r="E579" s="461"/>
      <c r="F579" s="461"/>
      <c r="G579" s="461"/>
      <c r="H579" s="461"/>
      <c r="I579" s="461"/>
      <c r="J579" s="461"/>
      <c r="K579" s="461"/>
      <c r="L579" s="461"/>
      <c r="M579" s="461"/>
      <c r="N579" s="461"/>
      <c r="O579" s="461"/>
      <c r="P579" s="461"/>
      <c r="Q579" s="461"/>
      <c r="R579" s="461"/>
      <c r="S579" s="461"/>
      <c r="T579" s="461"/>
      <c r="U579" s="461"/>
      <c r="V579" s="461"/>
      <c r="W579" s="461"/>
    </row>
    <row r="580">
      <c r="A580" s="461"/>
      <c r="B580" s="461"/>
      <c r="C580" s="461"/>
      <c r="D580" s="461"/>
      <c r="E580" s="461"/>
      <c r="F580" s="461"/>
      <c r="G580" s="461"/>
      <c r="H580" s="461"/>
      <c r="I580" s="461"/>
      <c r="J580" s="461"/>
      <c r="K580" s="461"/>
      <c r="L580" s="461"/>
      <c r="M580" s="461"/>
      <c r="N580" s="461"/>
      <c r="O580" s="461"/>
      <c r="P580" s="461"/>
      <c r="Q580" s="461"/>
      <c r="R580" s="461"/>
      <c r="S580" s="461"/>
      <c r="T580" s="461"/>
      <c r="U580" s="461"/>
      <c r="V580" s="461"/>
      <c r="W580" s="461"/>
    </row>
    <row r="581">
      <c r="A581" s="461"/>
      <c r="B581" s="461"/>
      <c r="C581" s="461"/>
      <c r="D581" s="461"/>
      <c r="E581" s="461"/>
      <c r="F581" s="461"/>
      <c r="G581" s="461"/>
      <c r="H581" s="461"/>
      <c r="I581" s="461"/>
      <c r="J581" s="461"/>
      <c r="K581" s="461"/>
      <c r="L581" s="461"/>
      <c r="M581" s="461"/>
      <c r="N581" s="461"/>
      <c r="O581" s="461"/>
      <c r="P581" s="461"/>
      <c r="Q581" s="461"/>
      <c r="R581" s="461"/>
      <c r="S581" s="461"/>
      <c r="T581" s="461"/>
      <c r="U581" s="461"/>
      <c r="V581" s="461"/>
      <c r="W581" s="461"/>
    </row>
    <row r="582">
      <c r="A582" s="461"/>
      <c r="B582" s="461"/>
      <c r="C582" s="461"/>
      <c r="D582" s="461"/>
      <c r="E582" s="461"/>
      <c r="F582" s="461"/>
      <c r="G582" s="461"/>
      <c r="H582" s="461"/>
      <c r="I582" s="461"/>
      <c r="J582" s="461"/>
      <c r="K582" s="461"/>
      <c r="L582" s="461"/>
      <c r="M582" s="461"/>
      <c r="N582" s="461"/>
      <c r="O582" s="461"/>
      <c r="P582" s="461"/>
      <c r="Q582" s="461"/>
      <c r="R582" s="461"/>
      <c r="S582" s="461"/>
      <c r="T582" s="461"/>
      <c r="U582" s="461"/>
      <c r="V582" s="461"/>
      <c r="W582" s="461"/>
    </row>
    <row r="583">
      <c r="A583" s="461"/>
      <c r="B583" s="461"/>
      <c r="C583" s="461"/>
      <c r="D583" s="461"/>
      <c r="E583" s="461"/>
      <c r="F583" s="461"/>
      <c r="G583" s="461"/>
      <c r="H583" s="461"/>
      <c r="I583" s="461"/>
      <c r="J583" s="461"/>
      <c r="K583" s="461"/>
      <c r="L583" s="461"/>
      <c r="M583" s="461"/>
      <c r="N583" s="461"/>
      <c r="O583" s="461"/>
      <c r="P583" s="461"/>
      <c r="Q583" s="461"/>
      <c r="R583" s="461"/>
      <c r="S583" s="461"/>
      <c r="T583" s="461"/>
      <c r="U583" s="461"/>
      <c r="V583" s="461"/>
      <c r="W583" s="461"/>
    </row>
    <row r="584">
      <c r="A584" s="461"/>
      <c r="B584" s="461"/>
      <c r="C584" s="461"/>
      <c r="D584" s="461"/>
      <c r="E584" s="461"/>
      <c r="F584" s="461"/>
      <c r="G584" s="461"/>
      <c r="H584" s="461"/>
      <c r="I584" s="461"/>
      <c r="J584" s="461"/>
      <c r="K584" s="461"/>
      <c r="L584" s="461"/>
      <c r="M584" s="461"/>
      <c r="N584" s="461"/>
      <c r="O584" s="461"/>
      <c r="P584" s="461"/>
      <c r="Q584" s="461"/>
      <c r="R584" s="461"/>
      <c r="S584" s="461"/>
      <c r="T584" s="461"/>
      <c r="U584" s="461"/>
      <c r="V584" s="461"/>
      <c r="W584" s="461"/>
    </row>
    <row r="585">
      <c r="A585" s="461"/>
      <c r="B585" s="461"/>
      <c r="C585" s="461"/>
      <c r="D585" s="461"/>
      <c r="E585" s="461"/>
      <c r="F585" s="461"/>
      <c r="G585" s="461"/>
      <c r="H585" s="461"/>
      <c r="I585" s="461"/>
      <c r="J585" s="461"/>
      <c r="K585" s="461"/>
      <c r="L585" s="461"/>
      <c r="M585" s="461"/>
      <c r="N585" s="461"/>
      <c r="O585" s="461"/>
      <c r="P585" s="461"/>
      <c r="Q585" s="461"/>
      <c r="R585" s="461"/>
      <c r="S585" s="461"/>
      <c r="T585" s="461"/>
      <c r="U585" s="461"/>
      <c r="V585" s="461"/>
      <c r="W585" s="461"/>
    </row>
    <row r="586">
      <c r="A586" s="461"/>
      <c r="B586" s="461"/>
      <c r="C586" s="461"/>
      <c r="D586" s="461"/>
      <c r="E586" s="461"/>
      <c r="F586" s="461"/>
      <c r="G586" s="461"/>
      <c r="H586" s="461"/>
      <c r="I586" s="461"/>
      <c r="J586" s="461"/>
      <c r="K586" s="461"/>
      <c r="L586" s="461"/>
      <c r="M586" s="461"/>
      <c r="N586" s="461"/>
      <c r="O586" s="461"/>
      <c r="P586" s="461"/>
      <c r="Q586" s="461"/>
      <c r="R586" s="461"/>
      <c r="S586" s="461"/>
      <c r="T586" s="461"/>
      <c r="U586" s="461"/>
      <c r="V586" s="461"/>
      <c r="W586" s="461"/>
    </row>
    <row r="587">
      <c r="A587" s="461"/>
      <c r="B587" s="461"/>
      <c r="C587" s="461"/>
      <c r="D587" s="461"/>
      <c r="E587" s="461"/>
      <c r="F587" s="461"/>
      <c r="G587" s="461"/>
      <c r="H587" s="461"/>
      <c r="I587" s="461"/>
      <c r="J587" s="461"/>
      <c r="K587" s="461"/>
      <c r="L587" s="461"/>
      <c r="M587" s="461"/>
      <c r="N587" s="461"/>
      <c r="O587" s="461"/>
      <c r="P587" s="461"/>
      <c r="Q587" s="461"/>
      <c r="R587" s="461"/>
      <c r="S587" s="461"/>
      <c r="T587" s="461"/>
      <c r="U587" s="461"/>
      <c r="V587" s="461"/>
      <c r="W587" s="461"/>
    </row>
    <row r="588">
      <c r="A588" s="461"/>
      <c r="B588" s="461"/>
      <c r="C588" s="461"/>
      <c r="D588" s="461"/>
      <c r="E588" s="461"/>
      <c r="F588" s="461"/>
      <c r="G588" s="461"/>
      <c r="H588" s="461"/>
      <c r="I588" s="461"/>
      <c r="J588" s="461"/>
      <c r="K588" s="461"/>
      <c r="L588" s="461"/>
      <c r="M588" s="461"/>
      <c r="N588" s="461"/>
      <c r="O588" s="461"/>
      <c r="P588" s="461"/>
      <c r="Q588" s="461"/>
      <c r="R588" s="461"/>
      <c r="S588" s="461"/>
      <c r="T588" s="461"/>
      <c r="U588" s="461"/>
      <c r="V588" s="461"/>
      <c r="W588" s="461"/>
    </row>
    <row r="589">
      <c r="A589" s="461"/>
      <c r="B589" s="461"/>
      <c r="C589" s="461"/>
      <c r="D589" s="461"/>
      <c r="E589" s="461"/>
      <c r="F589" s="461"/>
      <c r="G589" s="461"/>
      <c r="H589" s="461"/>
      <c r="I589" s="461"/>
      <c r="J589" s="461"/>
      <c r="K589" s="461"/>
      <c r="L589" s="461"/>
      <c r="M589" s="461"/>
      <c r="N589" s="461"/>
      <c r="O589" s="461"/>
      <c r="P589" s="461"/>
      <c r="Q589" s="461"/>
      <c r="R589" s="461"/>
      <c r="S589" s="461"/>
      <c r="T589" s="461"/>
      <c r="U589" s="461"/>
      <c r="V589" s="461"/>
      <c r="W589" s="461"/>
    </row>
    <row r="590">
      <c r="A590" s="461"/>
      <c r="B590" s="461"/>
      <c r="C590" s="461"/>
      <c r="D590" s="461"/>
      <c r="E590" s="461"/>
      <c r="F590" s="461"/>
      <c r="G590" s="461"/>
      <c r="H590" s="461"/>
      <c r="I590" s="461"/>
      <c r="J590" s="461"/>
      <c r="K590" s="461"/>
      <c r="L590" s="461"/>
      <c r="M590" s="461"/>
      <c r="N590" s="461"/>
      <c r="O590" s="461"/>
      <c r="P590" s="461"/>
      <c r="Q590" s="461"/>
      <c r="R590" s="461"/>
      <c r="S590" s="461"/>
      <c r="T590" s="461"/>
      <c r="U590" s="461"/>
      <c r="V590" s="461"/>
      <c r="W590" s="461"/>
    </row>
    <row r="591">
      <c r="A591" s="461"/>
      <c r="B591" s="461"/>
      <c r="C591" s="461"/>
      <c r="D591" s="461"/>
      <c r="E591" s="461"/>
      <c r="F591" s="461"/>
      <c r="G591" s="461"/>
      <c r="H591" s="461"/>
      <c r="I591" s="461"/>
      <c r="J591" s="461"/>
      <c r="K591" s="461"/>
      <c r="L591" s="461"/>
      <c r="M591" s="461"/>
      <c r="N591" s="461"/>
      <c r="O591" s="461"/>
      <c r="P591" s="461"/>
      <c r="Q591" s="461"/>
      <c r="R591" s="461"/>
      <c r="S591" s="461"/>
      <c r="T591" s="461"/>
      <c r="U591" s="461"/>
      <c r="V591" s="461"/>
      <c r="W591" s="461"/>
    </row>
    <row r="592">
      <c r="A592" s="461"/>
      <c r="B592" s="461"/>
      <c r="C592" s="461"/>
      <c r="D592" s="461"/>
      <c r="E592" s="461"/>
      <c r="F592" s="461"/>
      <c r="G592" s="461"/>
      <c r="H592" s="461"/>
      <c r="I592" s="461"/>
      <c r="J592" s="461"/>
      <c r="K592" s="461"/>
      <c r="L592" s="461"/>
      <c r="M592" s="461"/>
      <c r="N592" s="461"/>
      <c r="O592" s="461"/>
      <c r="P592" s="461"/>
      <c r="Q592" s="461"/>
      <c r="R592" s="461"/>
      <c r="S592" s="461"/>
      <c r="T592" s="461"/>
      <c r="U592" s="461"/>
      <c r="V592" s="461"/>
      <c r="W592" s="461"/>
    </row>
    <row r="593">
      <c r="A593" s="461"/>
      <c r="B593" s="461"/>
      <c r="C593" s="461"/>
      <c r="D593" s="461"/>
      <c r="E593" s="461"/>
      <c r="F593" s="461"/>
      <c r="G593" s="461"/>
      <c r="H593" s="461"/>
      <c r="I593" s="461"/>
      <c r="J593" s="461"/>
      <c r="K593" s="461"/>
      <c r="L593" s="461"/>
      <c r="M593" s="461"/>
      <c r="N593" s="461"/>
      <c r="O593" s="461"/>
      <c r="P593" s="461"/>
      <c r="Q593" s="461"/>
      <c r="R593" s="461"/>
      <c r="S593" s="461"/>
      <c r="T593" s="461"/>
      <c r="U593" s="461"/>
      <c r="V593" s="461"/>
      <c r="W593" s="461"/>
    </row>
    <row r="594">
      <c r="A594" s="461"/>
      <c r="B594" s="461"/>
      <c r="C594" s="461"/>
      <c r="D594" s="461"/>
      <c r="E594" s="461"/>
      <c r="F594" s="461"/>
      <c r="G594" s="461"/>
      <c r="H594" s="461"/>
      <c r="I594" s="461"/>
      <c r="J594" s="461"/>
      <c r="K594" s="461"/>
      <c r="L594" s="461"/>
      <c r="M594" s="461"/>
      <c r="N594" s="461"/>
      <c r="O594" s="461"/>
      <c r="P594" s="461"/>
      <c r="Q594" s="461"/>
      <c r="R594" s="461"/>
      <c r="S594" s="461"/>
      <c r="T594" s="461"/>
      <c r="U594" s="461"/>
      <c r="V594" s="461"/>
      <c r="W594" s="461"/>
    </row>
    <row r="595">
      <c r="A595" s="461"/>
      <c r="B595" s="461"/>
      <c r="C595" s="461"/>
      <c r="D595" s="461"/>
      <c r="E595" s="461"/>
      <c r="F595" s="461"/>
      <c r="G595" s="461"/>
      <c r="H595" s="461"/>
      <c r="I595" s="461"/>
      <c r="J595" s="461"/>
      <c r="K595" s="461"/>
      <c r="L595" s="461"/>
      <c r="M595" s="461"/>
      <c r="N595" s="461"/>
      <c r="O595" s="461"/>
      <c r="P595" s="461"/>
      <c r="Q595" s="461"/>
      <c r="R595" s="461"/>
      <c r="S595" s="461"/>
      <c r="T595" s="461"/>
      <c r="U595" s="461"/>
      <c r="V595" s="461"/>
      <c r="W595" s="461"/>
    </row>
    <row r="596">
      <c r="A596" s="461"/>
      <c r="B596" s="461"/>
      <c r="C596" s="461"/>
      <c r="D596" s="461"/>
      <c r="E596" s="461"/>
      <c r="F596" s="461"/>
      <c r="G596" s="461"/>
      <c r="H596" s="461"/>
      <c r="I596" s="461"/>
      <c r="J596" s="461"/>
      <c r="K596" s="461"/>
      <c r="L596" s="461"/>
      <c r="M596" s="461"/>
      <c r="N596" s="461"/>
      <c r="O596" s="461"/>
      <c r="P596" s="461"/>
      <c r="Q596" s="461"/>
      <c r="R596" s="461"/>
      <c r="S596" s="461"/>
      <c r="T596" s="461"/>
      <c r="U596" s="461"/>
      <c r="V596" s="461"/>
      <c r="W596" s="461"/>
    </row>
    <row r="597">
      <c r="A597" s="461"/>
      <c r="B597" s="461"/>
      <c r="C597" s="461"/>
      <c r="D597" s="461"/>
      <c r="E597" s="461"/>
      <c r="F597" s="461"/>
      <c r="G597" s="461"/>
      <c r="H597" s="461"/>
      <c r="I597" s="461"/>
      <c r="J597" s="461"/>
      <c r="K597" s="461"/>
      <c r="L597" s="461"/>
      <c r="M597" s="461"/>
      <c r="N597" s="461"/>
      <c r="O597" s="461"/>
      <c r="P597" s="461"/>
      <c r="Q597" s="461"/>
      <c r="R597" s="461"/>
      <c r="S597" s="461"/>
      <c r="T597" s="461"/>
      <c r="U597" s="461"/>
      <c r="V597" s="461"/>
      <c r="W597" s="461"/>
    </row>
    <row r="598">
      <c r="A598" s="461"/>
      <c r="B598" s="461"/>
      <c r="C598" s="461"/>
      <c r="D598" s="461"/>
      <c r="E598" s="461"/>
      <c r="F598" s="461"/>
      <c r="G598" s="461"/>
      <c r="H598" s="461"/>
      <c r="I598" s="461"/>
      <c r="J598" s="461"/>
      <c r="K598" s="461"/>
      <c r="L598" s="461"/>
      <c r="M598" s="461"/>
      <c r="N598" s="461"/>
      <c r="O598" s="461"/>
      <c r="P598" s="461"/>
      <c r="Q598" s="461"/>
      <c r="R598" s="461"/>
      <c r="S598" s="461"/>
      <c r="T598" s="461"/>
      <c r="U598" s="461"/>
      <c r="V598" s="461"/>
      <c r="W598" s="461"/>
    </row>
    <row r="599">
      <c r="A599" s="461"/>
      <c r="B599" s="461"/>
      <c r="C599" s="461"/>
      <c r="D599" s="461"/>
      <c r="E599" s="461"/>
      <c r="F599" s="461"/>
      <c r="G599" s="461"/>
      <c r="H599" s="461"/>
      <c r="I599" s="461"/>
      <c r="J599" s="461"/>
      <c r="K599" s="461"/>
      <c r="L599" s="461"/>
      <c r="M599" s="461"/>
      <c r="N599" s="461"/>
      <c r="O599" s="461"/>
      <c r="P599" s="461"/>
      <c r="Q599" s="461"/>
      <c r="R599" s="461"/>
      <c r="S599" s="461"/>
      <c r="T599" s="461"/>
      <c r="U599" s="461"/>
      <c r="V599" s="461"/>
      <c r="W599" s="461"/>
    </row>
    <row r="600">
      <c r="A600" s="461"/>
      <c r="B600" s="461"/>
      <c r="C600" s="461"/>
      <c r="D600" s="461"/>
      <c r="E600" s="461"/>
      <c r="F600" s="461"/>
      <c r="G600" s="461"/>
      <c r="H600" s="461"/>
      <c r="I600" s="461"/>
      <c r="J600" s="461"/>
      <c r="K600" s="461"/>
      <c r="L600" s="461"/>
      <c r="M600" s="461"/>
      <c r="N600" s="461"/>
      <c r="O600" s="461"/>
      <c r="P600" s="461"/>
      <c r="Q600" s="461"/>
      <c r="R600" s="461"/>
      <c r="S600" s="461"/>
      <c r="T600" s="461"/>
      <c r="U600" s="461"/>
      <c r="V600" s="461"/>
      <c r="W600" s="461"/>
    </row>
    <row r="601">
      <c r="A601" s="461"/>
      <c r="B601" s="461"/>
      <c r="C601" s="461"/>
      <c r="D601" s="461"/>
      <c r="E601" s="461"/>
      <c r="F601" s="461"/>
      <c r="G601" s="461"/>
      <c r="H601" s="461"/>
      <c r="I601" s="461"/>
      <c r="J601" s="461"/>
      <c r="K601" s="461"/>
      <c r="L601" s="461"/>
      <c r="M601" s="461"/>
      <c r="N601" s="461"/>
      <c r="O601" s="461"/>
      <c r="P601" s="461"/>
      <c r="Q601" s="461"/>
      <c r="R601" s="461"/>
      <c r="S601" s="461"/>
      <c r="T601" s="461"/>
      <c r="U601" s="461"/>
      <c r="V601" s="461"/>
      <c r="W601" s="461"/>
    </row>
    <row r="602">
      <c r="A602" s="461"/>
      <c r="B602" s="461"/>
      <c r="C602" s="461"/>
      <c r="D602" s="461"/>
      <c r="E602" s="461"/>
      <c r="F602" s="461"/>
      <c r="G602" s="461"/>
      <c r="H602" s="461"/>
      <c r="I602" s="461"/>
      <c r="J602" s="461"/>
      <c r="K602" s="461"/>
      <c r="L602" s="461"/>
      <c r="M602" s="461"/>
      <c r="N602" s="461"/>
      <c r="O602" s="461"/>
      <c r="P602" s="461"/>
      <c r="Q602" s="461"/>
      <c r="R602" s="461"/>
      <c r="S602" s="461"/>
      <c r="T602" s="461"/>
      <c r="U602" s="461"/>
      <c r="V602" s="461"/>
      <c r="W602" s="461"/>
    </row>
    <row r="603">
      <c r="A603" s="461"/>
      <c r="B603" s="461"/>
      <c r="C603" s="461"/>
      <c r="D603" s="461"/>
      <c r="E603" s="461"/>
      <c r="F603" s="461"/>
      <c r="G603" s="461"/>
      <c r="H603" s="461"/>
      <c r="I603" s="461"/>
      <c r="J603" s="461"/>
      <c r="K603" s="461"/>
      <c r="L603" s="461"/>
      <c r="M603" s="461"/>
      <c r="N603" s="461"/>
      <c r="O603" s="461"/>
      <c r="P603" s="461"/>
      <c r="Q603" s="461"/>
      <c r="R603" s="461"/>
      <c r="S603" s="461"/>
      <c r="T603" s="461"/>
      <c r="U603" s="461"/>
      <c r="V603" s="461"/>
      <c r="W603" s="461"/>
    </row>
    <row r="604">
      <c r="A604" s="461"/>
      <c r="B604" s="461"/>
      <c r="C604" s="461"/>
      <c r="D604" s="461"/>
      <c r="E604" s="461"/>
      <c r="F604" s="461"/>
      <c r="G604" s="461"/>
      <c r="H604" s="461"/>
      <c r="I604" s="461"/>
      <c r="J604" s="461"/>
      <c r="K604" s="461"/>
      <c r="L604" s="461"/>
      <c r="M604" s="461"/>
      <c r="N604" s="461"/>
      <c r="O604" s="461"/>
      <c r="P604" s="461"/>
      <c r="Q604" s="461"/>
      <c r="R604" s="461"/>
      <c r="S604" s="461"/>
      <c r="T604" s="461"/>
      <c r="U604" s="461"/>
      <c r="V604" s="461"/>
      <c r="W604" s="461"/>
    </row>
    <row r="605">
      <c r="A605" s="461"/>
      <c r="B605" s="461"/>
      <c r="C605" s="461"/>
      <c r="D605" s="461"/>
      <c r="E605" s="461"/>
      <c r="F605" s="461"/>
      <c r="G605" s="461"/>
      <c r="H605" s="461"/>
      <c r="I605" s="461"/>
      <c r="J605" s="461"/>
      <c r="K605" s="461"/>
      <c r="L605" s="461"/>
      <c r="M605" s="461"/>
      <c r="N605" s="461"/>
      <c r="O605" s="461"/>
      <c r="P605" s="461"/>
      <c r="Q605" s="461"/>
      <c r="R605" s="461"/>
      <c r="S605" s="461"/>
      <c r="T605" s="461"/>
      <c r="U605" s="461"/>
      <c r="V605" s="461"/>
      <c r="W605" s="461"/>
    </row>
    <row r="606">
      <c r="A606" s="461"/>
      <c r="B606" s="461"/>
      <c r="C606" s="461"/>
      <c r="D606" s="461"/>
      <c r="E606" s="461"/>
      <c r="F606" s="461"/>
      <c r="G606" s="461"/>
      <c r="H606" s="461"/>
      <c r="I606" s="461"/>
      <c r="J606" s="461"/>
      <c r="K606" s="461"/>
      <c r="L606" s="461"/>
      <c r="M606" s="461"/>
      <c r="N606" s="461"/>
      <c r="O606" s="461"/>
      <c r="P606" s="461"/>
      <c r="Q606" s="461"/>
      <c r="R606" s="461"/>
      <c r="S606" s="461"/>
      <c r="T606" s="461"/>
      <c r="U606" s="461"/>
      <c r="V606" s="461"/>
      <c r="W606" s="461"/>
    </row>
    <row r="607">
      <c r="A607" s="461"/>
      <c r="B607" s="461"/>
      <c r="C607" s="461"/>
      <c r="D607" s="461"/>
      <c r="E607" s="461"/>
      <c r="F607" s="461"/>
      <c r="G607" s="461"/>
      <c r="H607" s="461"/>
      <c r="I607" s="461"/>
      <c r="J607" s="461"/>
      <c r="K607" s="461"/>
      <c r="L607" s="461"/>
      <c r="M607" s="461"/>
      <c r="N607" s="461"/>
      <c r="O607" s="461"/>
      <c r="P607" s="461"/>
      <c r="Q607" s="461"/>
      <c r="R607" s="461"/>
      <c r="S607" s="461"/>
      <c r="T607" s="461"/>
      <c r="U607" s="461"/>
      <c r="V607" s="461"/>
      <c r="W607" s="461"/>
    </row>
    <row r="608">
      <c r="A608" s="461"/>
      <c r="B608" s="461"/>
      <c r="C608" s="461"/>
      <c r="D608" s="461"/>
      <c r="E608" s="461"/>
      <c r="F608" s="461"/>
      <c r="G608" s="461"/>
      <c r="H608" s="461"/>
      <c r="I608" s="461"/>
      <c r="J608" s="461"/>
      <c r="K608" s="461"/>
      <c r="L608" s="461"/>
      <c r="M608" s="461"/>
      <c r="N608" s="461"/>
      <c r="O608" s="461"/>
      <c r="P608" s="461"/>
      <c r="Q608" s="461"/>
      <c r="R608" s="461"/>
      <c r="S608" s="461"/>
      <c r="T608" s="461"/>
      <c r="U608" s="461"/>
      <c r="V608" s="461"/>
      <c r="W608" s="461"/>
    </row>
    <row r="609">
      <c r="A609" s="461"/>
      <c r="B609" s="461"/>
      <c r="C609" s="461"/>
      <c r="D609" s="461"/>
      <c r="E609" s="461"/>
      <c r="F609" s="461"/>
      <c r="G609" s="461"/>
      <c r="H609" s="461"/>
      <c r="I609" s="461"/>
      <c r="J609" s="461"/>
      <c r="K609" s="461"/>
      <c r="L609" s="461"/>
      <c r="M609" s="461"/>
      <c r="N609" s="461"/>
      <c r="O609" s="461"/>
      <c r="P609" s="461"/>
      <c r="Q609" s="461"/>
      <c r="R609" s="461"/>
      <c r="S609" s="461"/>
      <c r="T609" s="461"/>
      <c r="U609" s="461"/>
      <c r="V609" s="461"/>
      <c r="W609" s="461"/>
    </row>
    <row r="610">
      <c r="A610" s="461"/>
      <c r="B610" s="461"/>
      <c r="C610" s="461"/>
      <c r="D610" s="461"/>
      <c r="E610" s="461"/>
      <c r="F610" s="461"/>
      <c r="G610" s="461"/>
      <c r="H610" s="461"/>
      <c r="I610" s="461"/>
      <c r="J610" s="461"/>
      <c r="K610" s="461"/>
      <c r="L610" s="461"/>
      <c r="M610" s="461"/>
      <c r="N610" s="461"/>
      <c r="O610" s="461"/>
      <c r="P610" s="461"/>
      <c r="Q610" s="461"/>
      <c r="R610" s="461"/>
      <c r="S610" s="461"/>
      <c r="T610" s="461"/>
      <c r="U610" s="461"/>
      <c r="V610" s="461"/>
      <c r="W610" s="461"/>
    </row>
    <row r="611">
      <c r="A611" s="461"/>
      <c r="B611" s="461"/>
      <c r="C611" s="461"/>
      <c r="D611" s="461"/>
      <c r="E611" s="461"/>
      <c r="F611" s="461"/>
      <c r="G611" s="461"/>
      <c r="H611" s="461"/>
      <c r="I611" s="461"/>
      <c r="J611" s="461"/>
      <c r="K611" s="461"/>
      <c r="L611" s="461"/>
      <c r="M611" s="461"/>
      <c r="N611" s="461"/>
      <c r="O611" s="461"/>
      <c r="P611" s="461"/>
      <c r="Q611" s="461"/>
      <c r="R611" s="461"/>
      <c r="S611" s="461"/>
      <c r="T611" s="461"/>
      <c r="U611" s="461"/>
      <c r="V611" s="461"/>
      <c r="W611" s="461"/>
    </row>
    <row r="612">
      <c r="A612" s="461"/>
      <c r="B612" s="461"/>
      <c r="C612" s="461"/>
      <c r="D612" s="461"/>
      <c r="E612" s="461"/>
      <c r="F612" s="461"/>
      <c r="G612" s="461"/>
      <c r="H612" s="461"/>
      <c r="I612" s="461"/>
      <c r="J612" s="461"/>
      <c r="K612" s="461"/>
      <c r="L612" s="461"/>
      <c r="M612" s="461"/>
      <c r="N612" s="461"/>
      <c r="O612" s="461"/>
      <c r="P612" s="461"/>
      <c r="Q612" s="461"/>
      <c r="R612" s="461"/>
      <c r="S612" s="461"/>
      <c r="T612" s="461"/>
      <c r="U612" s="461"/>
      <c r="V612" s="461"/>
      <c r="W612" s="461"/>
    </row>
    <row r="613">
      <c r="A613" s="461"/>
      <c r="B613" s="461"/>
      <c r="C613" s="461"/>
      <c r="D613" s="461"/>
      <c r="E613" s="461"/>
      <c r="F613" s="461"/>
      <c r="G613" s="461"/>
      <c r="H613" s="461"/>
      <c r="I613" s="461"/>
      <c r="J613" s="461"/>
      <c r="K613" s="461"/>
      <c r="L613" s="461"/>
      <c r="M613" s="461"/>
      <c r="N613" s="461"/>
      <c r="O613" s="461"/>
      <c r="P613" s="461"/>
      <c r="Q613" s="461"/>
      <c r="R613" s="461"/>
      <c r="S613" s="461"/>
      <c r="T613" s="461"/>
      <c r="U613" s="461"/>
      <c r="V613" s="461"/>
      <c r="W613" s="461"/>
    </row>
    <row r="614">
      <c r="A614" s="461"/>
      <c r="B614" s="461"/>
      <c r="C614" s="461"/>
      <c r="D614" s="461"/>
      <c r="E614" s="461"/>
      <c r="F614" s="461"/>
      <c r="G614" s="461"/>
      <c r="H614" s="461"/>
      <c r="I614" s="461"/>
      <c r="J614" s="461"/>
      <c r="K614" s="461"/>
      <c r="L614" s="461"/>
      <c r="M614" s="461"/>
      <c r="N614" s="461"/>
      <c r="O614" s="461"/>
      <c r="P614" s="461"/>
      <c r="Q614" s="461"/>
      <c r="R614" s="461"/>
      <c r="S614" s="461"/>
      <c r="T614" s="461"/>
      <c r="U614" s="461"/>
      <c r="V614" s="461"/>
      <c r="W614" s="461"/>
    </row>
    <row r="615">
      <c r="A615" s="461"/>
      <c r="B615" s="461"/>
      <c r="C615" s="461"/>
      <c r="D615" s="461"/>
      <c r="E615" s="461"/>
      <c r="F615" s="461"/>
      <c r="G615" s="461"/>
      <c r="H615" s="461"/>
      <c r="I615" s="461"/>
      <c r="J615" s="461"/>
      <c r="K615" s="461"/>
      <c r="L615" s="461"/>
      <c r="M615" s="461"/>
      <c r="N615" s="461"/>
      <c r="O615" s="461"/>
      <c r="P615" s="461"/>
      <c r="Q615" s="461"/>
      <c r="R615" s="461"/>
      <c r="S615" s="461"/>
      <c r="T615" s="461"/>
      <c r="U615" s="461"/>
      <c r="V615" s="461"/>
      <c r="W615" s="461"/>
    </row>
    <row r="616">
      <c r="A616" s="461"/>
      <c r="B616" s="461"/>
      <c r="C616" s="461"/>
      <c r="D616" s="461"/>
      <c r="E616" s="461"/>
      <c r="F616" s="461"/>
      <c r="G616" s="461"/>
      <c r="H616" s="461"/>
      <c r="I616" s="461"/>
      <c r="J616" s="461"/>
      <c r="K616" s="461"/>
      <c r="L616" s="461"/>
      <c r="M616" s="461"/>
      <c r="N616" s="461"/>
      <c r="O616" s="461"/>
      <c r="P616" s="461"/>
      <c r="Q616" s="461"/>
      <c r="R616" s="461"/>
      <c r="S616" s="461"/>
      <c r="T616" s="461"/>
      <c r="U616" s="461"/>
      <c r="V616" s="461"/>
      <c r="W616" s="461"/>
    </row>
    <row r="617">
      <c r="A617" s="461"/>
      <c r="B617" s="461"/>
      <c r="C617" s="461"/>
      <c r="D617" s="461"/>
      <c r="E617" s="461"/>
      <c r="F617" s="461"/>
      <c r="G617" s="461"/>
      <c r="H617" s="461"/>
      <c r="I617" s="461"/>
      <c r="J617" s="461"/>
      <c r="K617" s="461"/>
      <c r="L617" s="461"/>
      <c r="M617" s="461"/>
      <c r="N617" s="461"/>
      <c r="O617" s="461"/>
      <c r="P617" s="461"/>
      <c r="Q617" s="461"/>
      <c r="R617" s="461"/>
      <c r="S617" s="461"/>
      <c r="T617" s="461"/>
      <c r="U617" s="461"/>
      <c r="V617" s="461"/>
      <c r="W617" s="461"/>
    </row>
    <row r="618">
      <c r="A618" s="461"/>
      <c r="B618" s="461"/>
      <c r="C618" s="461"/>
      <c r="D618" s="461"/>
      <c r="E618" s="461"/>
      <c r="F618" s="461"/>
      <c r="G618" s="461"/>
      <c r="H618" s="461"/>
      <c r="I618" s="461"/>
      <c r="J618" s="461"/>
      <c r="K618" s="461"/>
      <c r="L618" s="461"/>
      <c r="M618" s="461"/>
      <c r="N618" s="461"/>
      <c r="O618" s="461"/>
      <c r="P618" s="461"/>
      <c r="Q618" s="461"/>
      <c r="R618" s="461"/>
      <c r="S618" s="461"/>
      <c r="T618" s="461"/>
      <c r="U618" s="461"/>
      <c r="V618" s="461"/>
      <c r="W618" s="461"/>
    </row>
    <row r="619">
      <c r="A619" s="461"/>
      <c r="B619" s="461"/>
      <c r="C619" s="461"/>
      <c r="D619" s="461"/>
      <c r="E619" s="461"/>
      <c r="F619" s="461"/>
      <c r="G619" s="461"/>
      <c r="H619" s="461"/>
      <c r="I619" s="461"/>
      <c r="J619" s="461"/>
      <c r="K619" s="461"/>
      <c r="L619" s="461"/>
      <c r="M619" s="461"/>
      <c r="N619" s="461"/>
      <c r="O619" s="461"/>
      <c r="P619" s="461"/>
      <c r="Q619" s="461"/>
      <c r="R619" s="461"/>
      <c r="S619" s="461"/>
      <c r="T619" s="461"/>
      <c r="U619" s="461"/>
      <c r="V619" s="461"/>
      <c r="W619" s="461"/>
    </row>
    <row r="620">
      <c r="A620" s="461"/>
      <c r="B620" s="461"/>
      <c r="C620" s="461"/>
      <c r="D620" s="461"/>
      <c r="E620" s="461"/>
      <c r="F620" s="461"/>
      <c r="G620" s="461"/>
      <c r="H620" s="461"/>
      <c r="I620" s="461"/>
      <c r="J620" s="461"/>
      <c r="K620" s="461"/>
      <c r="L620" s="461"/>
      <c r="M620" s="461"/>
      <c r="N620" s="461"/>
      <c r="O620" s="461"/>
      <c r="P620" s="461"/>
      <c r="Q620" s="461"/>
      <c r="R620" s="461"/>
      <c r="S620" s="461"/>
      <c r="T620" s="461"/>
      <c r="U620" s="461"/>
      <c r="V620" s="461"/>
      <c r="W620" s="461"/>
    </row>
    <row r="621">
      <c r="A621" s="461"/>
      <c r="B621" s="461"/>
      <c r="C621" s="461"/>
      <c r="D621" s="461"/>
      <c r="E621" s="461"/>
      <c r="F621" s="461"/>
      <c r="G621" s="461"/>
      <c r="H621" s="461"/>
      <c r="I621" s="461"/>
      <c r="J621" s="461"/>
      <c r="K621" s="461"/>
      <c r="L621" s="461"/>
      <c r="M621" s="461"/>
      <c r="N621" s="461"/>
      <c r="O621" s="461"/>
      <c r="P621" s="461"/>
      <c r="Q621" s="461"/>
      <c r="R621" s="461"/>
      <c r="S621" s="461"/>
      <c r="T621" s="461"/>
      <c r="U621" s="461"/>
      <c r="V621" s="461"/>
      <c r="W621" s="461"/>
    </row>
    <row r="622">
      <c r="A622" s="461"/>
      <c r="B622" s="461"/>
      <c r="C622" s="461"/>
      <c r="D622" s="461"/>
      <c r="E622" s="461"/>
      <c r="F622" s="461"/>
      <c r="G622" s="461"/>
      <c r="H622" s="461"/>
      <c r="I622" s="461"/>
      <c r="J622" s="461"/>
      <c r="K622" s="461"/>
      <c r="L622" s="461"/>
      <c r="M622" s="461"/>
      <c r="N622" s="461"/>
      <c r="O622" s="461"/>
      <c r="P622" s="461"/>
      <c r="Q622" s="461"/>
      <c r="R622" s="461"/>
      <c r="S622" s="461"/>
      <c r="T622" s="461"/>
      <c r="U622" s="461"/>
      <c r="V622" s="461"/>
      <c r="W622" s="461"/>
    </row>
    <row r="623">
      <c r="A623" s="461"/>
      <c r="B623" s="461"/>
      <c r="C623" s="461"/>
      <c r="D623" s="461"/>
      <c r="E623" s="461"/>
      <c r="F623" s="461"/>
      <c r="G623" s="461"/>
      <c r="H623" s="461"/>
      <c r="I623" s="461"/>
      <c r="J623" s="461"/>
      <c r="K623" s="461"/>
      <c r="L623" s="461"/>
      <c r="M623" s="461"/>
      <c r="N623" s="461"/>
      <c r="O623" s="461"/>
      <c r="P623" s="461"/>
      <c r="Q623" s="461"/>
      <c r="R623" s="461"/>
      <c r="S623" s="461"/>
      <c r="T623" s="461"/>
      <c r="U623" s="461"/>
      <c r="V623" s="461"/>
      <c r="W623" s="461"/>
    </row>
    <row r="624">
      <c r="A624" s="461"/>
      <c r="B624" s="461"/>
      <c r="C624" s="461"/>
      <c r="D624" s="461"/>
      <c r="E624" s="461"/>
      <c r="F624" s="461"/>
      <c r="G624" s="461"/>
      <c r="H624" s="461"/>
      <c r="I624" s="461"/>
      <c r="J624" s="461"/>
      <c r="K624" s="461"/>
      <c r="L624" s="461"/>
      <c r="M624" s="461"/>
      <c r="N624" s="461"/>
      <c r="O624" s="461"/>
      <c r="P624" s="461"/>
      <c r="Q624" s="461"/>
      <c r="R624" s="461"/>
      <c r="S624" s="461"/>
      <c r="T624" s="461"/>
      <c r="U624" s="461"/>
      <c r="V624" s="461"/>
      <c r="W624" s="461"/>
    </row>
    <row r="625">
      <c r="A625" s="461"/>
      <c r="B625" s="461"/>
      <c r="C625" s="461"/>
      <c r="D625" s="461"/>
      <c r="E625" s="461"/>
      <c r="F625" s="461"/>
      <c r="G625" s="461"/>
      <c r="H625" s="461"/>
      <c r="I625" s="461"/>
      <c r="J625" s="461"/>
      <c r="K625" s="461"/>
      <c r="L625" s="461"/>
      <c r="M625" s="461"/>
      <c r="N625" s="461"/>
      <c r="O625" s="461"/>
      <c r="P625" s="461"/>
      <c r="Q625" s="461"/>
      <c r="R625" s="461"/>
      <c r="S625" s="461"/>
      <c r="T625" s="461"/>
      <c r="U625" s="461"/>
      <c r="V625" s="461"/>
      <c r="W625" s="461"/>
    </row>
    <row r="626">
      <c r="A626" s="461"/>
      <c r="B626" s="461"/>
      <c r="C626" s="461"/>
      <c r="D626" s="461"/>
      <c r="E626" s="461"/>
      <c r="F626" s="461"/>
      <c r="G626" s="461"/>
      <c r="H626" s="461"/>
      <c r="I626" s="461"/>
      <c r="J626" s="461"/>
      <c r="K626" s="461"/>
      <c r="L626" s="461"/>
      <c r="M626" s="461"/>
      <c r="N626" s="461"/>
      <c r="O626" s="461"/>
      <c r="P626" s="461"/>
      <c r="Q626" s="461"/>
      <c r="R626" s="461"/>
      <c r="S626" s="461"/>
      <c r="T626" s="461"/>
      <c r="U626" s="461"/>
      <c r="V626" s="461"/>
      <c r="W626" s="461"/>
    </row>
    <row r="627">
      <c r="A627" s="461"/>
      <c r="B627" s="461"/>
      <c r="C627" s="461"/>
      <c r="D627" s="461"/>
      <c r="E627" s="461"/>
      <c r="F627" s="461"/>
      <c r="G627" s="461"/>
      <c r="H627" s="461"/>
      <c r="I627" s="461"/>
      <c r="J627" s="461"/>
      <c r="K627" s="461"/>
      <c r="L627" s="461"/>
      <c r="M627" s="461"/>
      <c r="N627" s="461"/>
      <c r="O627" s="461"/>
      <c r="P627" s="461"/>
      <c r="Q627" s="461"/>
      <c r="R627" s="461"/>
      <c r="S627" s="461"/>
      <c r="T627" s="461"/>
      <c r="U627" s="461"/>
      <c r="V627" s="461"/>
      <c r="W627" s="461"/>
    </row>
    <row r="628">
      <c r="A628" s="461"/>
      <c r="B628" s="461"/>
      <c r="C628" s="461"/>
      <c r="D628" s="461"/>
      <c r="E628" s="461"/>
      <c r="F628" s="461"/>
      <c r="G628" s="461"/>
      <c r="H628" s="461"/>
      <c r="I628" s="461"/>
      <c r="J628" s="461"/>
      <c r="K628" s="461"/>
      <c r="L628" s="461"/>
      <c r="M628" s="461"/>
      <c r="N628" s="461"/>
      <c r="O628" s="461"/>
      <c r="P628" s="461"/>
      <c r="Q628" s="461"/>
      <c r="R628" s="461"/>
      <c r="S628" s="461"/>
      <c r="T628" s="461"/>
      <c r="U628" s="461"/>
      <c r="V628" s="461"/>
      <c r="W628" s="461"/>
    </row>
    <row r="629">
      <c r="A629" s="461"/>
      <c r="B629" s="461"/>
      <c r="C629" s="461"/>
      <c r="D629" s="461"/>
      <c r="E629" s="461"/>
      <c r="F629" s="461"/>
      <c r="G629" s="461"/>
      <c r="H629" s="461"/>
      <c r="I629" s="461"/>
      <c r="J629" s="461"/>
      <c r="K629" s="461"/>
      <c r="L629" s="461"/>
      <c r="M629" s="461"/>
      <c r="N629" s="461"/>
      <c r="O629" s="461"/>
      <c r="P629" s="461"/>
      <c r="Q629" s="461"/>
      <c r="R629" s="461"/>
      <c r="S629" s="461"/>
      <c r="T629" s="461"/>
      <c r="U629" s="461"/>
      <c r="V629" s="461"/>
      <c r="W629" s="461"/>
    </row>
    <row r="630">
      <c r="A630" s="461"/>
      <c r="B630" s="461"/>
      <c r="C630" s="461"/>
      <c r="D630" s="461"/>
      <c r="E630" s="461"/>
      <c r="F630" s="461"/>
      <c r="G630" s="461"/>
      <c r="H630" s="461"/>
      <c r="I630" s="461"/>
      <c r="J630" s="461"/>
      <c r="K630" s="461"/>
      <c r="L630" s="461"/>
      <c r="M630" s="461"/>
      <c r="N630" s="461"/>
      <c r="O630" s="461"/>
      <c r="P630" s="461"/>
      <c r="Q630" s="461"/>
      <c r="R630" s="461"/>
      <c r="S630" s="461"/>
      <c r="T630" s="461"/>
      <c r="U630" s="461"/>
      <c r="V630" s="461"/>
      <c r="W630" s="461"/>
    </row>
    <row r="631">
      <c r="A631" s="461"/>
      <c r="B631" s="461"/>
      <c r="C631" s="461"/>
      <c r="D631" s="461"/>
      <c r="E631" s="461"/>
      <c r="F631" s="461"/>
      <c r="G631" s="461"/>
      <c r="H631" s="461"/>
      <c r="I631" s="461"/>
      <c r="J631" s="461"/>
      <c r="K631" s="461"/>
      <c r="L631" s="461"/>
      <c r="M631" s="461"/>
      <c r="N631" s="461"/>
      <c r="O631" s="461"/>
      <c r="P631" s="461"/>
      <c r="Q631" s="461"/>
      <c r="R631" s="461"/>
      <c r="S631" s="461"/>
      <c r="T631" s="461"/>
      <c r="U631" s="461"/>
      <c r="V631" s="461"/>
      <c r="W631" s="461"/>
    </row>
    <row r="632">
      <c r="A632" s="461"/>
      <c r="B632" s="461"/>
      <c r="C632" s="461"/>
      <c r="D632" s="461"/>
      <c r="E632" s="461"/>
      <c r="F632" s="461"/>
      <c r="G632" s="461"/>
      <c r="H632" s="461"/>
      <c r="I632" s="461"/>
      <c r="J632" s="461"/>
      <c r="K632" s="461"/>
      <c r="L632" s="461"/>
      <c r="M632" s="461"/>
      <c r="N632" s="461"/>
      <c r="O632" s="461"/>
      <c r="P632" s="461"/>
      <c r="Q632" s="461"/>
      <c r="R632" s="461"/>
      <c r="S632" s="461"/>
      <c r="T632" s="461"/>
      <c r="U632" s="461"/>
      <c r="V632" s="461"/>
      <c r="W632" s="461"/>
    </row>
    <row r="633">
      <c r="A633" s="461"/>
      <c r="B633" s="461"/>
      <c r="C633" s="461"/>
      <c r="D633" s="461"/>
      <c r="E633" s="461"/>
      <c r="F633" s="461"/>
      <c r="G633" s="461"/>
      <c r="H633" s="461"/>
      <c r="I633" s="461"/>
      <c r="J633" s="461"/>
      <c r="K633" s="461"/>
      <c r="L633" s="461"/>
      <c r="M633" s="461"/>
      <c r="N633" s="461"/>
      <c r="O633" s="461"/>
      <c r="P633" s="461"/>
      <c r="Q633" s="461"/>
      <c r="R633" s="461"/>
      <c r="S633" s="461"/>
      <c r="T633" s="461"/>
      <c r="U633" s="461"/>
      <c r="V633" s="461"/>
      <c r="W633" s="461"/>
    </row>
    <row r="634">
      <c r="A634" s="461"/>
      <c r="B634" s="461"/>
      <c r="C634" s="461"/>
      <c r="D634" s="461"/>
      <c r="E634" s="461"/>
      <c r="F634" s="461"/>
      <c r="G634" s="461"/>
      <c r="H634" s="461"/>
      <c r="I634" s="461"/>
      <c r="J634" s="461"/>
      <c r="K634" s="461"/>
      <c r="L634" s="461"/>
      <c r="M634" s="461"/>
      <c r="N634" s="461"/>
      <c r="O634" s="461"/>
      <c r="P634" s="461"/>
      <c r="Q634" s="461"/>
      <c r="R634" s="461"/>
      <c r="S634" s="461"/>
      <c r="T634" s="461"/>
      <c r="U634" s="461"/>
      <c r="V634" s="461"/>
      <c r="W634" s="461"/>
    </row>
    <row r="635">
      <c r="A635" s="461"/>
      <c r="B635" s="461"/>
      <c r="C635" s="461"/>
      <c r="D635" s="461"/>
      <c r="E635" s="461"/>
      <c r="F635" s="461"/>
      <c r="G635" s="461"/>
      <c r="H635" s="461"/>
      <c r="I635" s="461"/>
      <c r="J635" s="461"/>
      <c r="K635" s="461"/>
      <c r="L635" s="461"/>
      <c r="M635" s="461"/>
      <c r="N635" s="461"/>
      <c r="O635" s="461"/>
      <c r="P635" s="461"/>
      <c r="Q635" s="461"/>
      <c r="R635" s="461"/>
      <c r="S635" s="461"/>
      <c r="T635" s="461"/>
      <c r="U635" s="461"/>
      <c r="V635" s="461"/>
      <c r="W635" s="461"/>
    </row>
    <row r="636">
      <c r="A636" s="461"/>
      <c r="B636" s="461"/>
      <c r="C636" s="461"/>
      <c r="D636" s="461"/>
      <c r="E636" s="461"/>
      <c r="F636" s="461"/>
      <c r="G636" s="461"/>
      <c r="H636" s="461"/>
      <c r="I636" s="461"/>
      <c r="J636" s="461"/>
      <c r="K636" s="461"/>
      <c r="L636" s="461"/>
      <c r="M636" s="461"/>
      <c r="N636" s="461"/>
      <c r="O636" s="461"/>
      <c r="P636" s="461"/>
      <c r="Q636" s="461"/>
      <c r="R636" s="461"/>
      <c r="S636" s="461"/>
      <c r="T636" s="461"/>
      <c r="U636" s="461"/>
      <c r="V636" s="461"/>
      <c r="W636" s="461"/>
    </row>
    <row r="637">
      <c r="A637" s="461"/>
      <c r="B637" s="461"/>
      <c r="C637" s="461"/>
      <c r="D637" s="461"/>
      <c r="E637" s="461"/>
      <c r="F637" s="461"/>
      <c r="G637" s="461"/>
      <c r="H637" s="461"/>
      <c r="I637" s="461"/>
      <c r="J637" s="461"/>
      <c r="K637" s="461"/>
      <c r="L637" s="461"/>
      <c r="M637" s="461"/>
      <c r="N637" s="461"/>
      <c r="O637" s="461"/>
      <c r="P637" s="461"/>
      <c r="Q637" s="461"/>
      <c r="R637" s="461"/>
      <c r="S637" s="461"/>
      <c r="T637" s="461"/>
      <c r="U637" s="461"/>
      <c r="V637" s="461"/>
      <c r="W637" s="461"/>
    </row>
    <row r="638">
      <c r="A638" s="461"/>
      <c r="B638" s="461"/>
      <c r="C638" s="461"/>
      <c r="D638" s="461"/>
      <c r="E638" s="461"/>
      <c r="F638" s="461"/>
      <c r="G638" s="461"/>
      <c r="H638" s="461"/>
      <c r="I638" s="461"/>
      <c r="J638" s="461"/>
      <c r="K638" s="461"/>
      <c r="L638" s="461"/>
      <c r="M638" s="461"/>
      <c r="N638" s="461"/>
      <c r="O638" s="461"/>
      <c r="P638" s="461"/>
      <c r="Q638" s="461"/>
      <c r="R638" s="461"/>
      <c r="S638" s="461"/>
      <c r="T638" s="461"/>
      <c r="U638" s="461"/>
      <c r="V638" s="461"/>
      <c r="W638" s="461"/>
    </row>
    <row r="639">
      <c r="A639" s="461"/>
      <c r="B639" s="461"/>
      <c r="C639" s="461"/>
      <c r="D639" s="461"/>
      <c r="E639" s="461"/>
      <c r="F639" s="461"/>
      <c r="G639" s="461"/>
      <c r="H639" s="461"/>
      <c r="I639" s="461"/>
      <c r="J639" s="461"/>
      <c r="K639" s="461"/>
      <c r="L639" s="461"/>
      <c r="M639" s="461"/>
      <c r="N639" s="461"/>
      <c r="O639" s="461"/>
      <c r="P639" s="461"/>
      <c r="Q639" s="461"/>
      <c r="R639" s="461"/>
      <c r="S639" s="461"/>
      <c r="T639" s="461"/>
      <c r="U639" s="461"/>
      <c r="V639" s="461"/>
      <c r="W639" s="461"/>
    </row>
    <row r="640">
      <c r="A640" s="461"/>
      <c r="B640" s="461"/>
      <c r="C640" s="461"/>
      <c r="D640" s="461"/>
      <c r="E640" s="461"/>
      <c r="F640" s="461"/>
      <c r="G640" s="461"/>
      <c r="H640" s="461"/>
      <c r="I640" s="461"/>
      <c r="J640" s="461"/>
      <c r="K640" s="461"/>
      <c r="L640" s="461"/>
      <c r="M640" s="461"/>
      <c r="N640" s="461"/>
      <c r="O640" s="461"/>
      <c r="P640" s="461"/>
      <c r="Q640" s="461"/>
      <c r="R640" s="461"/>
      <c r="S640" s="461"/>
      <c r="T640" s="461"/>
      <c r="U640" s="461"/>
      <c r="V640" s="461"/>
      <c r="W640" s="461"/>
    </row>
    <row r="641">
      <c r="A641" s="461"/>
      <c r="B641" s="461"/>
      <c r="C641" s="461"/>
      <c r="D641" s="461"/>
      <c r="E641" s="461"/>
      <c r="F641" s="461"/>
      <c r="G641" s="461"/>
      <c r="H641" s="461"/>
      <c r="I641" s="461"/>
      <c r="J641" s="461"/>
      <c r="K641" s="461"/>
      <c r="L641" s="461"/>
      <c r="M641" s="461"/>
      <c r="N641" s="461"/>
      <c r="O641" s="461"/>
      <c r="P641" s="461"/>
      <c r="Q641" s="461"/>
      <c r="R641" s="461"/>
      <c r="S641" s="461"/>
      <c r="T641" s="461"/>
      <c r="U641" s="461"/>
      <c r="V641" s="461"/>
      <c r="W641" s="461"/>
    </row>
    <row r="642">
      <c r="A642" s="461"/>
      <c r="B642" s="461"/>
      <c r="C642" s="461"/>
      <c r="D642" s="461"/>
      <c r="E642" s="461"/>
      <c r="F642" s="461"/>
      <c r="G642" s="461"/>
      <c r="H642" s="461"/>
      <c r="I642" s="461"/>
      <c r="J642" s="461"/>
      <c r="K642" s="461"/>
      <c r="L642" s="461"/>
      <c r="M642" s="461"/>
      <c r="N642" s="461"/>
      <c r="O642" s="461"/>
      <c r="P642" s="461"/>
      <c r="Q642" s="461"/>
      <c r="R642" s="461"/>
      <c r="S642" s="461"/>
      <c r="T642" s="461"/>
      <c r="U642" s="461"/>
      <c r="V642" s="461"/>
      <c r="W642" s="461"/>
    </row>
    <row r="643">
      <c r="A643" s="461"/>
      <c r="B643" s="461"/>
      <c r="C643" s="461"/>
      <c r="D643" s="461"/>
      <c r="E643" s="461"/>
      <c r="F643" s="461"/>
      <c r="G643" s="461"/>
      <c r="H643" s="461"/>
      <c r="I643" s="461"/>
      <c r="J643" s="461"/>
      <c r="K643" s="461"/>
      <c r="L643" s="461"/>
      <c r="M643" s="461"/>
      <c r="N643" s="461"/>
      <c r="O643" s="461"/>
      <c r="P643" s="461"/>
      <c r="Q643" s="461"/>
      <c r="R643" s="461"/>
      <c r="S643" s="461"/>
      <c r="T643" s="461"/>
      <c r="U643" s="461"/>
      <c r="V643" s="461"/>
      <c r="W643" s="461"/>
    </row>
    <row r="644">
      <c r="A644" s="461"/>
      <c r="B644" s="461"/>
      <c r="C644" s="461"/>
      <c r="D644" s="461"/>
      <c r="E644" s="461"/>
      <c r="F644" s="461"/>
      <c r="G644" s="461"/>
      <c r="H644" s="461"/>
      <c r="I644" s="461"/>
      <c r="J644" s="461"/>
      <c r="K644" s="461"/>
      <c r="L644" s="461"/>
      <c r="M644" s="461"/>
      <c r="N644" s="461"/>
      <c r="O644" s="461"/>
      <c r="P644" s="461"/>
      <c r="Q644" s="461"/>
      <c r="R644" s="461"/>
      <c r="S644" s="461"/>
      <c r="T644" s="461"/>
      <c r="U644" s="461"/>
      <c r="V644" s="461"/>
      <c r="W644" s="461"/>
    </row>
    <row r="645">
      <c r="A645" s="461"/>
      <c r="B645" s="461"/>
      <c r="C645" s="461"/>
      <c r="D645" s="461"/>
      <c r="E645" s="461"/>
      <c r="F645" s="461"/>
      <c r="G645" s="461"/>
      <c r="H645" s="461"/>
      <c r="I645" s="461"/>
      <c r="J645" s="461"/>
      <c r="K645" s="461"/>
      <c r="L645" s="461"/>
      <c r="M645" s="461"/>
      <c r="N645" s="461"/>
      <c r="O645" s="461"/>
      <c r="P645" s="461"/>
      <c r="Q645" s="461"/>
      <c r="R645" s="461"/>
      <c r="S645" s="461"/>
      <c r="T645" s="461"/>
      <c r="U645" s="461"/>
      <c r="V645" s="461"/>
      <c r="W645" s="461"/>
    </row>
    <row r="646">
      <c r="A646" s="461"/>
      <c r="B646" s="461"/>
      <c r="C646" s="461"/>
      <c r="D646" s="461"/>
      <c r="E646" s="461"/>
      <c r="F646" s="461"/>
      <c r="G646" s="461"/>
      <c r="H646" s="461"/>
      <c r="I646" s="461"/>
      <c r="J646" s="461"/>
      <c r="K646" s="461"/>
      <c r="L646" s="461"/>
      <c r="M646" s="461"/>
      <c r="N646" s="461"/>
      <c r="O646" s="461"/>
      <c r="P646" s="461"/>
      <c r="Q646" s="461"/>
      <c r="R646" s="461"/>
      <c r="S646" s="461"/>
      <c r="T646" s="461"/>
      <c r="U646" s="461"/>
      <c r="V646" s="461"/>
      <c r="W646" s="461"/>
    </row>
    <row r="647">
      <c r="A647" s="461"/>
      <c r="B647" s="461"/>
      <c r="C647" s="461"/>
      <c r="D647" s="461"/>
      <c r="E647" s="461"/>
      <c r="F647" s="461"/>
      <c r="G647" s="461"/>
      <c r="H647" s="461"/>
      <c r="I647" s="461"/>
      <c r="J647" s="461"/>
      <c r="K647" s="461"/>
      <c r="L647" s="461"/>
      <c r="M647" s="461"/>
      <c r="N647" s="461"/>
      <c r="O647" s="461"/>
      <c r="P647" s="461"/>
      <c r="Q647" s="461"/>
      <c r="R647" s="461"/>
      <c r="S647" s="461"/>
      <c r="T647" s="461"/>
      <c r="U647" s="461"/>
      <c r="V647" s="461"/>
      <c r="W647" s="461"/>
    </row>
    <row r="648">
      <c r="A648" s="461"/>
      <c r="B648" s="461"/>
      <c r="C648" s="461"/>
      <c r="D648" s="461"/>
      <c r="E648" s="461"/>
      <c r="F648" s="461"/>
      <c r="G648" s="461"/>
      <c r="H648" s="461"/>
      <c r="I648" s="461"/>
      <c r="J648" s="461"/>
      <c r="K648" s="461"/>
      <c r="L648" s="461"/>
      <c r="M648" s="461"/>
      <c r="N648" s="461"/>
      <c r="O648" s="461"/>
      <c r="P648" s="461"/>
      <c r="Q648" s="461"/>
      <c r="R648" s="461"/>
      <c r="S648" s="461"/>
      <c r="T648" s="461"/>
      <c r="U648" s="461"/>
      <c r="V648" s="461"/>
      <c r="W648" s="461"/>
    </row>
    <row r="649">
      <c r="A649" s="461"/>
      <c r="B649" s="461"/>
      <c r="C649" s="461"/>
      <c r="D649" s="461"/>
      <c r="E649" s="461"/>
      <c r="F649" s="461"/>
      <c r="G649" s="461"/>
      <c r="H649" s="461"/>
      <c r="I649" s="461"/>
      <c r="J649" s="461"/>
      <c r="K649" s="461"/>
      <c r="L649" s="461"/>
      <c r="M649" s="461"/>
      <c r="N649" s="461"/>
      <c r="O649" s="461"/>
      <c r="P649" s="461"/>
      <c r="Q649" s="461"/>
      <c r="R649" s="461"/>
      <c r="S649" s="461"/>
      <c r="T649" s="461"/>
      <c r="U649" s="461"/>
      <c r="V649" s="461"/>
      <c r="W649" s="461"/>
    </row>
    <row r="650">
      <c r="A650" s="461"/>
      <c r="B650" s="461"/>
      <c r="C650" s="461"/>
      <c r="D650" s="461"/>
      <c r="E650" s="461"/>
      <c r="F650" s="461"/>
      <c r="G650" s="461"/>
      <c r="H650" s="461"/>
      <c r="I650" s="461"/>
      <c r="J650" s="461"/>
      <c r="K650" s="461"/>
      <c r="L650" s="461"/>
      <c r="M650" s="461"/>
      <c r="N650" s="461"/>
      <c r="O650" s="461"/>
      <c r="P650" s="461"/>
      <c r="Q650" s="461"/>
      <c r="R650" s="461"/>
      <c r="S650" s="461"/>
      <c r="T650" s="461"/>
      <c r="U650" s="461"/>
      <c r="V650" s="461"/>
      <c r="W650" s="461"/>
    </row>
    <row r="651">
      <c r="A651" s="461"/>
      <c r="B651" s="461"/>
      <c r="C651" s="461"/>
      <c r="D651" s="461"/>
      <c r="E651" s="461"/>
      <c r="F651" s="461"/>
      <c r="G651" s="461"/>
      <c r="H651" s="461"/>
      <c r="I651" s="461"/>
      <c r="J651" s="461"/>
      <c r="K651" s="461"/>
      <c r="L651" s="461"/>
      <c r="M651" s="461"/>
      <c r="N651" s="461"/>
      <c r="O651" s="461"/>
      <c r="P651" s="461"/>
      <c r="Q651" s="461"/>
      <c r="R651" s="461"/>
      <c r="S651" s="461"/>
      <c r="T651" s="461"/>
      <c r="U651" s="461"/>
      <c r="V651" s="461"/>
      <c r="W651" s="461"/>
    </row>
    <row r="652">
      <c r="A652" s="461"/>
      <c r="B652" s="461"/>
      <c r="C652" s="461"/>
      <c r="D652" s="461"/>
      <c r="E652" s="461"/>
      <c r="F652" s="461"/>
      <c r="G652" s="461"/>
      <c r="H652" s="461"/>
      <c r="I652" s="461"/>
      <c r="J652" s="461"/>
      <c r="K652" s="461"/>
      <c r="L652" s="461"/>
      <c r="M652" s="461"/>
      <c r="N652" s="461"/>
      <c r="O652" s="461"/>
      <c r="P652" s="461"/>
      <c r="Q652" s="461"/>
      <c r="R652" s="461"/>
      <c r="S652" s="461"/>
      <c r="T652" s="461"/>
      <c r="U652" s="461"/>
      <c r="V652" s="461"/>
      <c r="W652" s="461"/>
    </row>
    <row r="653">
      <c r="A653" s="461"/>
      <c r="B653" s="461"/>
      <c r="C653" s="461"/>
      <c r="D653" s="461"/>
      <c r="E653" s="461"/>
      <c r="F653" s="461"/>
      <c r="G653" s="461"/>
      <c r="H653" s="461"/>
      <c r="I653" s="461"/>
      <c r="J653" s="461"/>
      <c r="K653" s="461"/>
      <c r="L653" s="461"/>
      <c r="M653" s="461"/>
      <c r="N653" s="461"/>
      <c r="O653" s="461"/>
      <c r="P653" s="461"/>
      <c r="Q653" s="461"/>
      <c r="R653" s="461"/>
      <c r="S653" s="461"/>
      <c r="T653" s="461"/>
      <c r="U653" s="461"/>
      <c r="V653" s="461"/>
      <c r="W653" s="461"/>
    </row>
    <row r="654">
      <c r="A654" s="461"/>
      <c r="B654" s="461"/>
      <c r="C654" s="461"/>
      <c r="D654" s="461"/>
      <c r="E654" s="461"/>
      <c r="F654" s="461"/>
      <c r="G654" s="461"/>
      <c r="H654" s="461"/>
      <c r="I654" s="461"/>
      <c r="J654" s="461"/>
      <c r="K654" s="461"/>
      <c r="L654" s="461"/>
      <c r="M654" s="461"/>
      <c r="N654" s="461"/>
      <c r="O654" s="461"/>
      <c r="P654" s="461"/>
      <c r="Q654" s="461"/>
      <c r="R654" s="461"/>
      <c r="S654" s="461"/>
      <c r="T654" s="461"/>
      <c r="U654" s="461"/>
      <c r="V654" s="461"/>
      <c r="W654" s="461"/>
    </row>
    <row r="655">
      <c r="A655" s="461"/>
      <c r="B655" s="461"/>
      <c r="C655" s="461"/>
      <c r="D655" s="461"/>
      <c r="E655" s="461"/>
      <c r="F655" s="461"/>
      <c r="G655" s="461"/>
      <c r="H655" s="461"/>
      <c r="I655" s="461"/>
      <c r="J655" s="461"/>
      <c r="K655" s="461"/>
      <c r="L655" s="461"/>
      <c r="M655" s="461"/>
      <c r="N655" s="461"/>
      <c r="O655" s="461"/>
      <c r="P655" s="461"/>
      <c r="Q655" s="461"/>
      <c r="R655" s="461"/>
      <c r="S655" s="461"/>
      <c r="T655" s="461"/>
      <c r="U655" s="461"/>
      <c r="V655" s="461"/>
      <c r="W655" s="461"/>
    </row>
    <row r="656">
      <c r="A656" s="461"/>
      <c r="B656" s="461"/>
      <c r="C656" s="461"/>
      <c r="D656" s="461"/>
      <c r="E656" s="461"/>
      <c r="F656" s="461"/>
      <c r="G656" s="461"/>
      <c r="H656" s="461"/>
      <c r="I656" s="461"/>
      <c r="J656" s="461"/>
      <c r="K656" s="461"/>
      <c r="L656" s="461"/>
      <c r="M656" s="461"/>
      <c r="N656" s="461"/>
      <c r="O656" s="461"/>
      <c r="P656" s="461"/>
      <c r="Q656" s="461"/>
      <c r="R656" s="461"/>
      <c r="S656" s="461"/>
      <c r="T656" s="461"/>
      <c r="U656" s="461"/>
      <c r="V656" s="461"/>
      <c r="W656" s="461"/>
    </row>
    <row r="657">
      <c r="A657" s="461"/>
      <c r="B657" s="461"/>
      <c r="C657" s="461"/>
      <c r="D657" s="461"/>
      <c r="E657" s="461"/>
      <c r="F657" s="461"/>
      <c r="G657" s="461"/>
      <c r="H657" s="461"/>
      <c r="I657" s="461"/>
      <c r="J657" s="461"/>
      <c r="K657" s="461"/>
      <c r="L657" s="461"/>
      <c r="M657" s="461"/>
      <c r="N657" s="461"/>
      <c r="O657" s="461"/>
      <c r="P657" s="461"/>
      <c r="Q657" s="461"/>
      <c r="R657" s="461"/>
      <c r="S657" s="461"/>
      <c r="T657" s="461"/>
      <c r="U657" s="461"/>
      <c r="V657" s="461"/>
      <c r="W657" s="461"/>
    </row>
    <row r="658">
      <c r="A658" s="461"/>
      <c r="B658" s="461"/>
      <c r="C658" s="461"/>
      <c r="D658" s="461"/>
      <c r="E658" s="461"/>
      <c r="F658" s="461"/>
      <c r="G658" s="461"/>
      <c r="H658" s="461"/>
      <c r="I658" s="461"/>
      <c r="J658" s="461"/>
      <c r="K658" s="461"/>
      <c r="L658" s="461"/>
      <c r="M658" s="461"/>
      <c r="N658" s="461"/>
      <c r="O658" s="461"/>
      <c r="P658" s="461"/>
      <c r="Q658" s="461"/>
      <c r="R658" s="461"/>
      <c r="S658" s="461"/>
      <c r="T658" s="461"/>
      <c r="U658" s="461"/>
      <c r="V658" s="461"/>
      <c r="W658" s="461"/>
    </row>
    <row r="659">
      <c r="A659" s="461"/>
      <c r="B659" s="461"/>
      <c r="C659" s="461"/>
      <c r="D659" s="461"/>
      <c r="E659" s="461"/>
      <c r="F659" s="461"/>
      <c r="G659" s="461"/>
      <c r="H659" s="461"/>
      <c r="I659" s="461"/>
      <c r="J659" s="461"/>
      <c r="K659" s="461"/>
      <c r="L659" s="461"/>
      <c r="M659" s="461"/>
      <c r="N659" s="461"/>
      <c r="O659" s="461"/>
      <c r="P659" s="461"/>
      <c r="Q659" s="461"/>
      <c r="R659" s="461"/>
      <c r="S659" s="461"/>
      <c r="T659" s="461"/>
      <c r="U659" s="461"/>
      <c r="V659" s="461"/>
      <c r="W659" s="461"/>
    </row>
    <row r="660">
      <c r="A660" s="461"/>
      <c r="B660" s="461"/>
      <c r="C660" s="461"/>
      <c r="D660" s="461"/>
      <c r="E660" s="461"/>
      <c r="F660" s="461"/>
      <c r="G660" s="461"/>
      <c r="H660" s="461"/>
      <c r="I660" s="461"/>
      <c r="J660" s="461"/>
      <c r="K660" s="461"/>
      <c r="L660" s="461"/>
      <c r="M660" s="461"/>
      <c r="N660" s="461"/>
      <c r="O660" s="461"/>
      <c r="P660" s="461"/>
      <c r="Q660" s="461"/>
      <c r="R660" s="461"/>
      <c r="S660" s="461"/>
      <c r="T660" s="461"/>
      <c r="U660" s="461"/>
      <c r="V660" s="461"/>
      <c r="W660" s="461"/>
    </row>
    <row r="661">
      <c r="A661" s="461"/>
      <c r="B661" s="461"/>
      <c r="C661" s="461"/>
      <c r="D661" s="461"/>
      <c r="E661" s="461"/>
      <c r="F661" s="461"/>
      <c r="G661" s="461"/>
      <c r="H661" s="461"/>
      <c r="I661" s="461"/>
      <c r="J661" s="461"/>
      <c r="K661" s="461"/>
      <c r="L661" s="461"/>
      <c r="M661" s="461"/>
      <c r="N661" s="461"/>
      <c r="O661" s="461"/>
      <c r="P661" s="461"/>
      <c r="Q661" s="461"/>
      <c r="R661" s="461"/>
      <c r="S661" s="461"/>
      <c r="T661" s="461"/>
      <c r="U661" s="461"/>
      <c r="V661" s="461"/>
      <c r="W661" s="461"/>
    </row>
    <row r="662">
      <c r="A662" s="461"/>
      <c r="B662" s="461"/>
      <c r="C662" s="461"/>
      <c r="D662" s="461"/>
      <c r="E662" s="461"/>
      <c r="F662" s="461"/>
      <c r="G662" s="461"/>
      <c r="H662" s="461"/>
      <c r="I662" s="461"/>
      <c r="J662" s="461"/>
      <c r="K662" s="461"/>
      <c r="L662" s="461"/>
      <c r="M662" s="461"/>
      <c r="N662" s="461"/>
      <c r="O662" s="461"/>
      <c r="P662" s="461"/>
      <c r="Q662" s="461"/>
      <c r="R662" s="461"/>
      <c r="S662" s="461"/>
      <c r="T662" s="461"/>
      <c r="U662" s="461"/>
      <c r="V662" s="461"/>
      <c r="W662" s="461"/>
    </row>
    <row r="663">
      <c r="A663" s="461"/>
      <c r="B663" s="461"/>
      <c r="C663" s="461"/>
      <c r="D663" s="461"/>
      <c r="E663" s="461"/>
      <c r="F663" s="461"/>
      <c r="G663" s="461"/>
      <c r="H663" s="461"/>
      <c r="I663" s="461"/>
      <c r="J663" s="461"/>
      <c r="K663" s="461"/>
      <c r="L663" s="461"/>
      <c r="M663" s="461"/>
      <c r="N663" s="461"/>
      <c r="O663" s="461"/>
      <c r="P663" s="461"/>
      <c r="Q663" s="461"/>
      <c r="R663" s="461"/>
      <c r="S663" s="461"/>
      <c r="T663" s="461"/>
      <c r="U663" s="461"/>
      <c r="V663" s="461"/>
      <c r="W663" s="461"/>
    </row>
    <row r="664">
      <c r="A664" s="461"/>
      <c r="B664" s="461"/>
      <c r="C664" s="461"/>
      <c r="D664" s="461"/>
      <c r="E664" s="461"/>
      <c r="F664" s="461"/>
      <c r="G664" s="461"/>
      <c r="H664" s="461"/>
      <c r="I664" s="461"/>
      <c r="J664" s="461"/>
      <c r="K664" s="461"/>
      <c r="L664" s="461"/>
      <c r="M664" s="461"/>
      <c r="N664" s="461"/>
      <c r="O664" s="461"/>
      <c r="P664" s="461"/>
      <c r="Q664" s="461"/>
      <c r="R664" s="461"/>
      <c r="S664" s="461"/>
      <c r="T664" s="461"/>
      <c r="U664" s="461"/>
      <c r="V664" s="461"/>
      <c r="W664" s="461"/>
    </row>
    <row r="665">
      <c r="A665" s="461"/>
      <c r="B665" s="461"/>
      <c r="C665" s="461"/>
      <c r="D665" s="461"/>
      <c r="E665" s="461"/>
      <c r="F665" s="461"/>
      <c r="G665" s="461"/>
      <c r="H665" s="461"/>
      <c r="I665" s="461"/>
      <c r="J665" s="461"/>
      <c r="K665" s="461"/>
      <c r="L665" s="461"/>
      <c r="M665" s="461"/>
      <c r="N665" s="461"/>
      <c r="O665" s="461"/>
      <c r="P665" s="461"/>
      <c r="Q665" s="461"/>
      <c r="R665" s="461"/>
      <c r="S665" s="461"/>
      <c r="T665" s="461"/>
      <c r="U665" s="461"/>
      <c r="V665" s="461"/>
      <c r="W665" s="461"/>
    </row>
    <row r="666">
      <c r="A666" s="461"/>
      <c r="B666" s="461"/>
      <c r="C666" s="461"/>
      <c r="D666" s="461"/>
      <c r="E666" s="461"/>
      <c r="F666" s="461"/>
      <c r="G666" s="461"/>
      <c r="H666" s="461"/>
      <c r="I666" s="461"/>
      <c r="J666" s="461"/>
      <c r="K666" s="461"/>
      <c r="L666" s="461"/>
      <c r="M666" s="461"/>
      <c r="N666" s="461"/>
      <c r="O666" s="461"/>
      <c r="P666" s="461"/>
      <c r="Q666" s="461"/>
      <c r="R666" s="461"/>
      <c r="S666" s="461"/>
      <c r="T666" s="461"/>
      <c r="U666" s="461"/>
      <c r="V666" s="461"/>
      <c r="W666" s="461"/>
    </row>
    <row r="667">
      <c r="A667" s="461"/>
      <c r="B667" s="461"/>
      <c r="C667" s="461"/>
      <c r="D667" s="461"/>
      <c r="E667" s="461"/>
      <c r="F667" s="461"/>
      <c r="G667" s="461"/>
      <c r="H667" s="461"/>
      <c r="I667" s="461"/>
      <c r="J667" s="461"/>
      <c r="K667" s="461"/>
      <c r="L667" s="461"/>
      <c r="M667" s="461"/>
      <c r="N667" s="461"/>
      <c r="O667" s="461"/>
      <c r="P667" s="461"/>
      <c r="Q667" s="461"/>
      <c r="R667" s="461"/>
      <c r="S667" s="461"/>
      <c r="T667" s="461"/>
      <c r="U667" s="461"/>
      <c r="V667" s="461"/>
      <c r="W667" s="461"/>
    </row>
    <row r="668">
      <c r="A668" s="461"/>
      <c r="B668" s="461"/>
      <c r="C668" s="461"/>
      <c r="D668" s="461"/>
      <c r="E668" s="461"/>
      <c r="F668" s="461"/>
      <c r="G668" s="461"/>
      <c r="H668" s="461"/>
      <c r="I668" s="461"/>
      <c r="J668" s="461"/>
      <c r="K668" s="461"/>
      <c r="L668" s="461"/>
      <c r="M668" s="461"/>
      <c r="N668" s="461"/>
      <c r="O668" s="461"/>
      <c r="P668" s="461"/>
      <c r="Q668" s="461"/>
      <c r="R668" s="461"/>
      <c r="S668" s="461"/>
      <c r="T668" s="461"/>
      <c r="U668" s="461"/>
      <c r="V668" s="461"/>
      <c r="W668" s="461"/>
    </row>
    <row r="669">
      <c r="A669" s="461"/>
      <c r="B669" s="461"/>
      <c r="C669" s="461"/>
      <c r="D669" s="461"/>
      <c r="E669" s="461"/>
      <c r="F669" s="461"/>
      <c r="G669" s="461"/>
      <c r="H669" s="461"/>
      <c r="I669" s="461"/>
      <c r="J669" s="461"/>
      <c r="K669" s="461"/>
      <c r="L669" s="461"/>
      <c r="M669" s="461"/>
      <c r="N669" s="461"/>
      <c r="O669" s="461"/>
      <c r="P669" s="461"/>
      <c r="Q669" s="461"/>
      <c r="R669" s="461"/>
      <c r="S669" s="461"/>
      <c r="T669" s="461"/>
      <c r="U669" s="461"/>
      <c r="V669" s="461"/>
      <c r="W669" s="461"/>
    </row>
    <row r="670">
      <c r="A670" s="461"/>
      <c r="B670" s="461"/>
      <c r="C670" s="461"/>
      <c r="D670" s="461"/>
      <c r="E670" s="461"/>
      <c r="F670" s="461"/>
      <c r="G670" s="461"/>
      <c r="H670" s="461"/>
      <c r="I670" s="461"/>
      <c r="J670" s="461"/>
      <c r="K670" s="461"/>
      <c r="L670" s="461"/>
      <c r="M670" s="461"/>
      <c r="N670" s="461"/>
      <c r="O670" s="461"/>
      <c r="P670" s="461"/>
      <c r="Q670" s="461"/>
      <c r="R670" s="461"/>
      <c r="S670" s="461"/>
      <c r="T670" s="461"/>
      <c r="U670" s="461"/>
      <c r="V670" s="461"/>
      <c r="W670" s="461"/>
    </row>
    <row r="671">
      <c r="A671" s="461"/>
      <c r="B671" s="461"/>
      <c r="C671" s="461"/>
      <c r="D671" s="461"/>
      <c r="E671" s="461"/>
      <c r="F671" s="461"/>
      <c r="G671" s="461"/>
      <c r="H671" s="461"/>
      <c r="I671" s="461"/>
      <c r="J671" s="461"/>
      <c r="K671" s="461"/>
      <c r="L671" s="461"/>
      <c r="M671" s="461"/>
      <c r="N671" s="461"/>
      <c r="O671" s="461"/>
      <c r="P671" s="461"/>
      <c r="Q671" s="461"/>
      <c r="R671" s="461"/>
      <c r="S671" s="461"/>
      <c r="T671" s="461"/>
      <c r="U671" s="461"/>
      <c r="V671" s="461"/>
      <c r="W671" s="461"/>
    </row>
    <row r="672">
      <c r="A672" s="461"/>
      <c r="B672" s="461"/>
      <c r="C672" s="461"/>
      <c r="D672" s="461"/>
      <c r="E672" s="461"/>
      <c r="F672" s="461"/>
      <c r="G672" s="461"/>
      <c r="H672" s="461"/>
      <c r="I672" s="461"/>
      <c r="J672" s="461"/>
      <c r="K672" s="461"/>
      <c r="L672" s="461"/>
      <c r="M672" s="461"/>
      <c r="N672" s="461"/>
      <c r="O672" s="461"/>
      <c r="P672" s="461"/>
      <c r="Q672" s="461"/>
      <c r="R672" s="461"/>
      <c r="S672" s="461"/>
      <c r="T672" s="461"/>
      <c r="U672" s="461"/>
      <c r="V672" s="461"/>
      <c r="W672" s="461"/>
    </row>
    <row r="673">
      <c r="A673" s="461"/>
      <c r="B673" s="461"/>
      <c r="C673" s="461"/>
      <c r="D673" s="461"/>
      <c r="E673" s="461"/>
      <c r="F673" s="461"/>
      <c r="G673" s="461"/>
      <c r="H673" s="461"/>
      <c r="I673" s="461"/>
      <c r="J673" s="461"/>
      <c r="K673" s="461"/>
      <c r="L673" s="461"/>
      <c r="M673" s="461"/>
      <c r="N673" s="461"/>
      <c r="O673" s="461"/>
      <c r="P673" s="461"/>
      <c r="Q673" s="461"/>
      <c r="R673" s="461"/>
      <c r="S673" s="461"/>
      <c r="T673" s="461"/>
      <c r="U673" s="461"/>
      <c r="V673" s="461"/>
      <c r="W673" s="461"/>
    </row>
    <row r="674">
      <c r="A674" s="461"/>
      <c r="B674" s="461"/>
      <c r="C674" s="461"/>
      <c r="D674" s="461"/>
      <c r="E674" s="461"/>
      <c r="F674" s="461"/>
      <c r="G674" s="461"/>
      <c r="H674" s="461"/>
      <c r="I674" s="461"/>
      <c r="J674" s="461"/>
      <c r="K674" s="461"/>
      <c r="L674" s="461"/>
      <c r="M674" s="461"/>
      <c r="N674" s="461"/>
      <c r="O674" s="461"/>
      <c r="P674" s="461"/>
      <c r="Q674" s="461"/>
      <c r="R674" s="461"/>
      <c r="S674" s="461"/>
      <c r="T674" s="461"/>
      <c r="U674" s="461"/>
      <c r="V674" s="461"/>
      <c r="W674" s="461"/>
    </row>
    <row r="675">
      <c r="A675" s="461"/>
      <c r="B675" s="461"/>
      <c r="C675" s="461"/>
      <c r="D675" s="461"/>
      <c r="E675" s="461"/>
      <c r="F675" s="461"/>
      <c r="G675" s="461"/>
      <c r="H675" s="461"/>
      <c r="I675" s="461"/>
      <c r="J675" s="461"/>
      <c r="K675" s="461"/>
      <c r="L675" s="461"/>
      <c r="M675" s="461"/>
      <c r="N675" s="461"/>
      <c r="O675" s="461"/>
      <c r="P675" s="461"/>
      <c r="Q675" s="461"/>
      <c r="R675" s="461"/>
      <c r="S675" s="461"/>
      <c r="T675" s="461"/>
      <c r="U675" s="461"/>
      <c r="V675" s="461"/>
      <c r="W675" s="461"/>
    </row>
    <row r="676">
      <c r="A676" s="461"/>
      <c r="B676" s="461"/>
      <c r="C676" s="461"/>
      <c r="D676" s="461"/>
      <c r="E676" s="461"/>
      <c r="F676" s="461"/>
      <c r="G676" s="461"/>
      <c r="H676" s="461"/>
      <c r="I676" s="461"/>
      <c r="J676" s="461"/>
      <c r="K676" s="461"/>
      <c r="L676" s="461"/>
      <c r="M676" s="461"/>
      <c r="N676" s="461"/>
      <c r="O676" s="461"/>
      <c r="P676" s="461"/>
      <c r="Q676" s="461"/>
      <c r="R676" s="461"/>
      <c r="S676" s="461"/>
      <c r="T676" s="461"/>
      <c r="U676" s="461"/>
      <c r="V676" s="461"/>
      <c r="W676" s="461"/>
    </row>
    <row r="677">
      <c r="A677" s="461"/>
      <c r="B677" s="461"/>
      <c r="C677" s="461"/>
      <c r="D677" s="461"/>
      <c r="E677" s="461"/>
      <c r="F677" s="461"/>
      <c r="G677" s="461"/>
      <c r="H677" s="461"/>
      <c r="I677" s="461"/>
      <c r="J677" s="461"/>
      <c r="K677" s="461"/>
      <c r="L677" s="461"/>
      <c r="M677" s="461"/>
      <c r="N677" s="461"/>
      <c r="O677" s="461"/>
      <c r="P677" s="461"/>
      <c r="Q677" s="461"/>
      <c r="R677" s="461"/>
      <c r="S677" s="461"/>
      <c r="T677" s="461"/>
      <c r="U677" s="461"/>
      <c r="V677" s="461"/>
      <c r="W677" s="461"/>
    </row>
    <row r="678">
      <c r="A678" s="461"/>
      <c r="B678" s="461"/>
      <c r="C678" s="461"/>
      <c r="D678" s="461"/>
      <c r="E678" s="461"/>
      <c r="F678" s="461"/>
      <c r="G678" s="461"/>
      <c r="H678" s="461"/>
      <c r="I678" s="461"/>
      <c r="J678" s="461"/>
      <c r="K678" s="461"/>
      <c r="L678" s="461"/>
      <c r="M678" s="461"/>
      <c r="N678" s="461"/>
      <c r="O678" s="461"/>
      <c r="P678" s="461"/>
      <c r="Q678" s="461"/>
      <c r="R678" s="461"/>
      <c r="S678" s="461"/>
      <c r="T678" s="461"/>
      <c r="U678" s="461"/>
      <c r="V678" s="461"/>
      <c r="W678" s="461"/>
    </row>
    <row r="679">
      <c r="A679" s="461"/>
      <c r="B679" s="461"/>
      <c r="C679" s="461"/>
      <c r="D679" s="461"/>
      <c r="E679" s="461"/>
      <c r="F679" s="461"/>
      <c r="G679" s="461"/>
      <c r="H679" s="461"/>
      <c r="I679" s="461"/>
      <c r="J679" s="461"/>
      <c r="K679" s="461"/>
      <c r="L679" s="461"/>
      <c r="M679" s="461"/>
      <c r="N679" s="461"/>
      <c r="O679" s="461"/>
      <c r="P679" s="461"/>
      <c r="Q679" s="461"/>
      <c r="R679" s="461"/>
      <c r="S679" s="461"/>
      <c r="T679" s="461"/>
      <c r="U679" s="461"/>
      <c r="V679" s="461"/>
      <c r="W679" s="461"/>
    </row>
    <row r="680">
      <c r="A680" s="461"/>
      <c r="B680" s="461"/>
      <c r="C680" s="461"/>
      <c r="D680" s="461"/>
      <c r="E680" s="461"/>
      <c r="F680" s="461"/>
      <c r="G680" s="461"/>
      <c r="H680" s="461"/>
      <c r="I680" s="461"/>
      <c r="J680" s="461"/>
      <c r="K680" s="461"/>
      <c r="L680" s="461"/>
      <c r="M680" s="461"/>
      <c r="N680" s="461"/>
      <c r="O680" s="461"/>
      <c r="P680" s="461"/>
      <c r="Q680" s="461"/>
      <c r="R680" s="461"/>
      <c r="S680" s="461"/>
      <c r="T680" s="461"/>
      <c r="U680" s="461"/>
      <c r="V680" s="461"/>
      <c r="W680" s="461"/>
    </row>
    <row r="681">
      <c r="A681" s="461"/>
      <c r="B681" s="461"/>
      <c r="C681" s="461"/>
      <c r="D681" s="461"/>
      <c r="E681" s="461"/>
      <c r="F681" s="461"/>
      <c r="G681" s="461"/>
      <c r="H681" s="461"/>
      <c r="I681" s="461"/>
      <c r="J681" s="461"/>
      <c r="K681" s="461"/>
      <c r="L681" s="461"/>
      <c r="M681" s="461"/>
      <c r="N681" s="461"/>
      <c r="O681" s="461"/>
      <c r="P681" s="461"/>
      <c r="Q681" s="461"/>
      <c r="R681" s="461"/>
      <c r="S681" s="461"/>
      <c r="T681" s="461"/>
      <c r="U681" s="461"/>
      <c r="V681" s="461"/>
      <c r="W681" s="461"/>
    </row>
    <row r="682">
      <c r="A682" s="461"/>
      <c r="B682" s="461"/>
      <c r="C682" s="461"/>
      <c r="D682" s="461"/>
      <c r="E682" s="461"/>
      <c r="F682" s="461"/>
      <c r="G682" s="461"/>
      <c r="H682" s="461"/>
      <c r="I682" s="461"/>
      <c r="J682" s="461"/>
      <c r="K682" s="461"/>
      <c r="L682" s="461"/>
      <c r="M682" s="461"/>
      <c r="N682" s="461"/>
      <c r="O682" s="461"/>
      <c r="P682" s="461"/>
      <c r="Q682" s="461"/>
      <c r="R682" s="461"/>
      <c r="S682" s="461"/>
      <c r="T682" s="461"/>
      <c r="U682" s="461"/>
      <c r="V682" s="461"/>
      <c r="W682" s="461"/>
    </row>
    <row r="683">
      <c r="A683" s="461"/>
      <c r="B683" s="461"/>
      <c r="C683" s="461"/>
      <c r="D683" s="461"/>
      <c r="E683" s="461"/>
      <c r="F683" s="461"/>
      <c r="G683" s="461"/>
      <c r="H683" s="461"/>
      <c r="I683" s="461"/>
      <c r="J683" s="461"/>
      <c r="K683" s="461"/>
      <c r="L683" s="461"/>
      <c r="M683" s="461"/>
      <c r="N683" s="461"/>
      <c r="O683" s="461"/>
      <c r="P683" s="461"/>
      <c r="Q683" s="461"/>
      <c r="R683" s="461"/>
      <c r="S683" s="461"/>
      <c r="T683" s="461"/>
      <c r="U683" s="461"/>
      <c r="V683" s="461"/>
      <c r="W683" s="461"/>
    </row>
    <row r="684">
      <c r="A684" s="461"/>
      <c r="B684" s="461"/>
      <c r="C684" s="461"/>
      <c r="D684" s="461"/>
      <c r="E684" s="461"/>
      <c r="F684" s="461"/>
      <c r="G684" s="461"/>
      <c r="H684" s="461"/>
      <c r="I684" s="461"/>
      <c r="J684" s="461"/>
      <c r="K684" s="461"/>
      <c r="L684" s="461"/>
      <c r="M684" s="461"/>
      <c r="N684" s="461"/>
      <c r="O684" s="461"/>
      <c r="P684" s="461"/>
      <c r="Q684" s="461"/>
      <c r="R684" s="461"/>
      <c r="S684" s="461"/>
      <c r="T684" s="461"/>
      <c r="U684" s="461"/>
      <c r="V684" s="461"/>
      <c r="W684" s="461"/>
    </row>
    <row r="685">
      <c r="A685" s="461"/>
      <c r="B685" s="461"/>
      <c r="C685" s="461"/>
      <c r="D685" s="461"/>
      <c r="E685" s="461"/>
      <c r="F685" s="461"/>
      <c r="G685" s="461"/>
      <c r="H685" s="461"/>
      <c r="I685" s="461"/>
      <c r="J685" s="461"/>
      <c r="K685" s="461"/>
      <c r="L685" s="461"/>
      <c r="M685" s="461"/>
      <c r="N685" s="461"/>
      <c r="O685" s="461"/>
      <c r="P685" s="461"/>
      <c r="Q685" s="461"/>
      <c r="R685" s="461"/>
      <c r="S685" s="461"/>
      <c r="T685" s="461"/>
      <c r="U685" s="461"/>
      <c r="V685" s="461"/>
      <c r="W685" s="461"/>
    </row>
    <row r="686">
      <c r="A686" s="461"/>
      <c r="B686" s="461"/>
      <c r="C686" s="461"/>
      <c r="D686" s="461"/>
      <c r="E686" s="461"/>
      <c r="F686" s="461"/>
      <c r="G686" s="461"/>
      <c r="H686" s="461"/>
      <c r="I686" s="461"/>
      <c r="J686" s="461"/>
      <c r="K686" s="461"/>
      <c r="L686" s="461"/>
      <c r="M686" s="461"/>
      <c r="N686" s="461"/>
      <c r="O686" s="461"/>
      <c r="P686" s="461"/>
      <c r="Q686" s="461"/>
      <c r="R686" s="461"/>
      <c r="S686" s="461"/>
      <c r="T686" s="461"/>
      <c r="U686" s="461"/>
      <c r="V686" s="461"/>
      <c r="W686" s="461"/>
    </row>
    <row r="687">
      <c r="A687" s="461"/>
      <c r="B687" s="461"/>
      <c r="C687" s="461"/>
      <c r="D687" s="461"/>
      <c r="E687" s="461"/>
      <c r="F687" s="461"/>
      <c r="G687" s="461"/>
      <c r="H687" s="461"/>
      <c r="I687" s="461"/>
      <c r="J687" s="461"/>
      <c r="K687" s="461"/>
      <c r="L687" s="461"/>
      <c r="M687" s="461"/>
      <c r="N687" s="461"/>
      <c r="O687" s="461"/>
      <c r="P687" s="461"/>
      <c r="Q687" s="461"/>
      <c r="R687" s="461"/>
      <c r="S687" s="461"/>
      <c r="T687" s="461"/>
      <c r="U687" s="461"/>
      <c r="V687" s="461"/>
      <c r="W687" s="461"/>
    </row>
    <row r="688">
      <c r="A688" s="461"/>
      <c r="B688" s="461"/>
      <c r="C688" s="461"/>
      <c r="D688" s="461"/>
      <c r="E688" s="461"/>
      <c r="F688" s="461"/>
      <c r="G688" s="461"/>
      <c r="H688" s="461"/>
      <c r="I688" s="461"/>
      <c r="J688" s="461"/>
      <c r="K688" s="461"/>
      <c r="L688" s="461"/>
      <c r="M688" s="461"/>
      <c r="N688" s="461"/>
      <c r="O688" s="461"/>
      <c r="P688" s="461"/>
      <c r="Q688" s="461"/>
      <c r="R688" s="461"/>
      <c r="S688" s="461"/>
      <c r="T688" s="461"/>
      <c r="U688" s="461"/>
      <c r="V688" s="461"/>
      <c r="W688" s="461"/>
    </row>
    <row r="689">
      <c r="A689" s="461"/>
      <c r="B689" s="461"/>
      <c r="C689" s="461"/>
      <c r="D689" s="461"/>
      <c r="E689" s="461"/>
      <c r="F689" s="461"/>
      <c r="G689" s="461"/>
      <c r="H689" s="461"/>
      <c r="I689" s="461"/>
      <c r="J689" s="461"/>
      <c r="K689" s="461"/>
      <c r="L689" s="461"/>
      <c r="M689" s="461"/>
      <c r="N689" s="461"/>
      <c r="O689" s="461"/>
      <c r="P689" s="461"/>
      <c r="Q689" s="461"/>
      <c r="R689" s="461"/>
      <c r="S689" s="461"/>
      <c r="T689" s="461"/>
      <c r="U689" s="461"/>
      <c r="V689" s="461"/>
      <c r="W689" s="461"/>
    </row>
    <row r="690">
      <c r="A690" s="461"/>
      <c r="B690" s="461"/>
      <c r="C690" s="461"/>
      <c r="D690" s="461"/>
      <c r="E690" s="461"/>
      <c r="F690" s="461"/>
      <c r="G690" s="461"/>
      <c r="H690" s="461"/>
      <c r="I690" s="461"/>
      <c r="J690" s="461"/>
      <c r="K690" s="461"/>
      <c r="L690" s="461"/>
      <c r="M690" s="461"/>
      <c r="N690" s="461"/>
      <c r="O690" s="461"/>
      <c r="P690" s="461"/>
      <c r="Q690" s="461"/>
      <c r="R690" s="461"/>
      <c r="S690" s="461"/>
      <c r="T690" s="461"/>
      <c r="U690" s="461"/>
      <c r="V690" s="461"/>
      <c r="W690" s="461"/>
    </row>
    <row r="691">
      <c r="A691" s="461"/>
      <c r="B691" s="461"/>
      <c r="C691" s="461"/>
      <c r="D691" s="461"/>
      <c r="E691" s="461"/>
      <c r="F691" s="461"/>
      <c r="G691" s="461"/>
      <c r="H691" s="461"/>
      <c r="I691" s="461"/>
      <c r="J691" s="461"/>
      <c r="K691" s="461"/>
      <c r="L691" s="461"/>
      <c r="M691" s="461"/>
      <c r="N691" s="461"/>
      <c r="O691" s="461"/>
      <c r="P691" s="461"/>
      <c r="Q691" s="461"/>
      <c r="R691" s="461"/>
      <c r="S691" s="461"/>
      <c r="T691" s="461"/>
      <c r="U691" s="461"/>
      <c r="V691" s="461"/>
      <c r="W691" s="461"/>
    </row>
    <row r="692">
      <c r="A692" s="461"/>
      <c r="B692" s="461"/>
      <c r="C692" s="461"/>
      <c r="D692" s="461"/>
      <c r="E692" s="461"/>
      <c r="F692" s="461"/>
      <c r="G692" s="461"/>
      <c r="H692" s="461"/>
      <c r="I692" s="461"/>
      <c r="J692" s="461"/>
      <c r="K692" s="461"/>
      <c r="L692" s="461"/>
      <c r="M692" s="461"/>
      <c r="N692" s="461"/>
      <c r="O692" s="461"/>
      <c r="P692" s="461"/>
      <c r="Q692" s="461"/>
      <c r="R692" s="461"/>
      <c r="S692" s="461"/>
      <c r="T692" s="461"/>
      <c r="U692" s="461"/>
      <c r="V692" s="461"/>
      <c r="W692" s="461"/>
    </row>
    <row r="693">
      <c r="A693" s="461"/>
      <c r="B693" s="461"/>
      <c r="C693" s="461"/>
      <c r="D693" s="461"/>
      <c r="E693" s="461"/>
      <c r="F693" s="461"/>
      <c r="G693" s="461"/>
      <c r="H693" s="461"/>
      <c r="I693" s="461"/>
      <c r="J693" s="461"/>
      <c r="K693" s="461"/>
      <c r="L693" s="461"/>
      <c r="M693" s="461"/>
      <c r="N693" s="461"/>
      <c r="O693" s="461"/>
      <c r="P693" s="461"/>
      <c r="Q693" s="461"/>
      <c r="R693" s="461"/>
      <c r="S693" s="461"/>
      <c r="T693" s="461"/>
      <c r="U693" s="461"/>
      <c r="V693" s="461"/>
      <c r="W693" s="461"/>
    </row>
    <row r="694">
      <c r="A694" s="461"/>
      <c r="B694" s="461"/>
      <c r="C694" s="461"/>
      <c r="D694" s="461"/>
      <c r="E694" s="461"/>
      <c r="F694" s="461"/>
      <c r="G694" s="461"/>
      <c r="H694" s="461"/>
      <c r="I694" s="461"/>
      <c r="J694" s="461"/>
      <c r="K694" s="461"/>
      <c r="L694" s="461"/>
      <c r="M694" s="461"/>
      <c r="N694" s="461"/>
      <c r="O694" s="461"/>
      <c r="P694" s="461"/>
      <c r="Q694" s="461"/>
      <c r="R694" s="461"/>
      <c r="S694" s="461"/>
      <c r="T694" s="461"/>
      <c r="U694" s="461"/>
      <c r="V694" s="461"/>
      <c r="W694" s="461"/>
    </row>
    <row r="695">
      <c r="A695" s="461"/>
      <c r="B695" s="461"/>
      <c r="C695" s="461"/>
      <c r="D695" s="461"/>
      <c r="E695" s="461"/>
      <c r="F695" s="461"/>
      <c r="G695" s="461"/>
      <c r="H695" s="461"/>
      <c r="I695" s="461"/>
      <c r="J695" s="461"/>
      <c r="K695" s="461"/>
      <c r="L695" s="461"/>
      <c r="M695" s="461"/>
      <c r="N695" s="461"/>
      <c r="O695" s="461"/>
      <c r="P695" s="461"/>
      <c r="Q695" s="461"/>
      <c r="R695" s="461"/>
      <c r="S695" s="461"/>
      <c r="T695" s="461"/>
      <c r="U695" s="461"/>
      <c r="V695" s="461"/>
      <c r="W695" s="461"/>
    </row>
    <row r="696">
      <c r="A696" s="461"/>
      <c r="B696" s="461"/>
      <c r="C696" s="461"/>
      <c r="D696" s="461"/>
      <c r="E696" s="461"/>
      <c r="F696" s="461"/>
      <c r="G696" s="461"/>
      <c r="H696" s="461"/>
      <c r="I696" s="461"/>
      <c r="J696" s="461"/>
      <c r="K696" s="461"/>
      <c r="L696" s="461"/>
      <c r="M696" s="461"/>
      <c r="N696" s="461"/>
      <c r="O696" s="461"/>
      <c r="P696" s="461"/>
      <c r="Q696" s="461"/>
      <c r="R696" s="461"/>
      <c r="S696" s="461"/>
      <c r="T696" s="461"/>
      <c r="U696" s="461"/>
      <c r="V696" s="461"/>
      <c r="W696" s="461"/>
    </row>
    <row r="697">
      <c r="A697" s="461"/>
      <c r="B697" s="461"/>
      <c r="C697" s="461"/>
      <c r="D697" s="461"/>
      <c r="E697" s="461"/>
      <c r="F697" s="461"/>
      <c r="G697" s="461"/>
      <c r="H697" s="461"/>
      <c r="I697" s="461"/>
      <c r="J697" s="461"/>
      <c r="K697" s="461"/>
      <c r="L697" s="461"/>
      <c r="M697" s="461"/>
      <c r="N697" s="461"/>
      <c r="O697" s="461"/>
      <c r="P697" s="461"/>
      <c r="Q697" s="461"/>
      <c r="R697" s="461"/>
      <c r="S697" s="461"/>
      <c r="T697" s="461"/>
      <c r="U697" s="461"/>
      <c r="V697" s="461"/>
      <c r="W697" s="461"/>
    </row>
    <row r="698">
      <c r="A698" s="461"/>
      <c r="B698" s="461"/>
      <c r="C698" s="461"/>
      <c r="D698" s="461"/>
      <c r="E698" s="461"/>
      <c r="F698" s="461"/>
      <c r="G698" s="461"/>
      <c r="H698" s="461"/>
      <c r="I698" s="461"/>
      <c r="J698" s="461"/>
      <c r="K698" s="461"/>
      <c r="L698" s="461"/>
      <c r="M698" s="461"/>
      <c r="N698" s="461"/>
      <c r="O698" s="461"/>
      <c r="P698" s="461"/>
      <c r="Q698" s="461"/>
      <c r="R698" s="461"/>
      <c r="S698" s="461"/>
      <c r="T698" s="461"/>
      <c r="U698" s="461"/>
      <c r="V698" s="461"/>
      <c r="W698" s="461"/>
    </row>
    <row r="699">
      <c r="A699" s="461"/>
      <c r="B699" s="461"/>
      <c r="C699" s="461"/>
      <c r="D699" s="461"/>
      <c r="E699" s="461"/>
      <c r="F699" s="461"/>
      <c r="G699" s="461"/>
      <c r="H699" s="461"/>
      <c r="I699" s="461"/>
      <c r="J699" s="461"/>
      <c r="K699" s="461"/>
      <c r="L699" s="461"/>
      <c r="M699" s="461"/>
      <c r="N699" s="461"/>
      <c r="O699" s="461"/>
      <c r="P699" s="461"/>
      <c r="Q699" s="461"/>
      <c r="R699" s="461"/>
      <c r="S699" s="461"/>
      <c r="T699" s="461"/>
      <c r="U699" s="461"/>
      <c r="V699" s="461"/>
      <c r="W699" s="461"/>
    </row>
    <row r="700">
      <c r="A700" s="461"/>
      <c r="B700" s="461"/>
      <c r="C700" s="461"/>
      <c r="D700" s="461"/>
      <c r="E700" s="461"/>
      <c r="F700" s="461"/>
      <c r="G700" s="461"/>
      <c r="H700" s="461"/>
      <c r="I700" s="461"/>
      <c r="J700" s="461"/>
      <c r="K700" s="461"/>
      <c r="L700" s="461"/>
      <c r="M700" s="461"/>
      <c r="N700" s="461"/>
      <c r="O700" s="461"/>
      <c r="P700" s="461"/>
      <c r="Q700" s="461"/>
      <c r="R700" s="461"/>
      <c r="S700" s="461"/>
      <c r="T700" s="461"/>
      <c r="U700" s="461"/>
      <c r="V700" s="461"/>
      <c r="W700" s="461"/>
    </row>
    <row r="701">
      <c r="A701" s="461"/>
      <c r="B701" s="461"/>
      <c r="C701" s="461"/>
      <c r="D701" s="461"/>
      <c r="E701" s="461"/>
      <c r="F701" s="461"/>
      <c r="G701" s="461"/>
      <c r="H701" s="461"/>
      <c r="I701" s="461"/>
      <c r="J701" s="461"/>
      <c r="K701" s="461"/>
      <c r="L701" s="461"/>
      <c r="M701" s="461"/>
      <c r="N701" s="461"/>
      <c r="O701" s="461"/>
      <c r="P701" s="461"/>
      <c r="Q701" s="461"/>
      <c r="R701" s="461"/>
      <c r="S701" s="461"/>
      <c r="T701" s="461"/>
      <c r="U701" s="461"/>
      <c r="V701" s="461"/>
      <c r="W701" s="461"/>
    </row>
    <row r="702">
      <c r="A702" s="461"/>
      <c r="B702" s="461"/>
      <c r="C702" s="461"/>
      <c r="D702" s="461"/>
      <c r="E702" s="461"/>
      <c r="F702" s="461"/>
      <c r="G702" s="461"/>
      <c r="H702" s="461"/>
      <c r="I702" s="461"/>
      <c r="J702" s="461"/>
      <c r="K702" s="461"/>
      <c r="L702" s="461"/>
      <c r="M702" s="461"/>
      <c r="N702" s="461"/>
      <c r="O702" s="461"/>
      <c r="P702" s="461"/>
      <c r="Q702" s="461"/>
      <c r="R702" s="461"/>
      <c r="S702" s="461"/>
      <c r="T702" s="461"/>
      <c r="U702" s="461"/>
      <c r="V702" s="461"/>
      <c r="W702" s="461"/>
    </row>
    <row r="703">
      <c r="A703" s="461"/>
      <c r="B703" s="461"/>
      <c r="C703" s="461"/>
      <c r="D703" s="461"/>
      <c r="E703" s="461"/>
      <c r="F703" s="461"/>
      <c r="G703" s="461"/>
      <c r="H703" s="461"/>
      <c r="I703" s="461"/>
      <c r="J703" s="461"/>
      <c r="K703" s="461"/>
      <c r="L703" s="461"/>
      <c r="M703" s="461"/>
      <c r="N703" s="461"/>
      <c r="O703" s="461"/>
      <c r="P703" s="461"/>
      <c r="Q703" s="461"/>
      <c r="R703" s="461"/>
      <c r="S703" s="461"/>
      <c r="T703" s="461"/>
      <c r="U703" s="461"/>
      <c r="V703" s="461"/>
      <c r="W703" s="461"/>
    </row>
    <row r="704">
      <c r="A704" s="461"/>
      <c r="B704" s="461"/>
      <c r="C704" s="461"/>
      <c r="D704" s="461"/>
      <c r="E704" s="461"/>
      <c r="F704" s="461"/>
      <c r="G704" s="461"/>
      <c r="H704" s="461"/>
      <c r="I704" s="461"/>
      <c r="J704" s="461"/>
      <c r="K704" s="461"/>
      <c r="L704" s="461"/>
      <c r="M704" s="461"/>
      <c r="N704" s="461"/>
      <c r="O704" s="461"/>
      <c r="P704" s="461"/>
      <c r="Q704" s="461"/>
      <c r="R704" s="461"/>
      <c r="S704" s="461"/>
      <c r="T704" s="461"/>
      <c r="U704" s="461"/>
      <c r="V704" s="461"/>
      <c r="W704" s="461"/>
    </row>
    <row r="705">
      <c r="A705" s="461"/>
      <c r="B705" s="461"/>
      <c r="C705" s="461"/>
      <c r="D705" s="461"/>
      <c r="E705" s="461"/>
      <c r="F705" s="461"/>
      <c r="G705" s="461"/>
      <c r="H705" s="461"/>
      <c r="I705" s="461"/>
      <c r="J705" s="461"/>
      <c r="K705" s="461"/>
      <c r="L705" s="461"/>
      <c r="M705" s="461"/>
      <c r="N705" s="461"/>
      <c r="O705" s="461"/>
      <c r="P705" s="461"/>
      <c r="Q705" s="461"/>
      <c r="R705" s="461"/>
      <c r="S705" s="461"/>
      <c r="T705" s="461"/>
      <c r="U705" s="461"/>
      <c r="V705" s="461"/>
      <c r="W705" s="461"/>
    </row>
    <row r="706">
      <c r="A706" s="461"/>
      <c r="B706" s="461"/>
      <c r="C706" s="461"/>
      <c r="D706" s="461"/>
      <c r="E706" s="461"/>
      <c r="F706" s="461"/>
      <c r="G706" s="461"/>
      <c r="H706" s="461"/>
      <c r="I706" s="461"/>
      <c r="J706" s="461"/>
      <c r="K706" s="461"/>
      <c r="L706" s="461"/>
      <c r="M706" s="461"/>
      <c r="N706" s="461"/>
      <c r="O706" s="461"/>
      <c r="P706" s="461"/>
      <c r="Q706" s="461"/>
      <c r="R706" s="461"/>
      <c r="S706" s="461"/>
      <c r="T706" s="461"/>
      <c r="U706" s="461"/>
      <c r="V706" s="461"/>
      <c r="W706" s="461"/>
    </row>
    <row r="707">
      <c r="A707" s="461"/>
      <c r="B707" s="461"/>
      <c r="C707" s="461"/>
      <c r="D707" s="461"/>
      <c r="E707" s="461"/>
      <c r="F707" s="461"/>
      <c r="G707" s="461"/>
      <c r="H707" s="461"/>
      <c r="I707" s="461"/>
      <c r="J707" s="461"/>
      <c r="K707" s="461"/>
      <c r="L707" s="461"/>
      <c r="M707" s="461"/>
      <c r="N707" s="461"/>
      <c r="O707" s="461"/>
      <c r="P707" s="461"/>
      <c r="Q707" s="461"/>
      <c r="R707" s="461"/>
      <c r="S707" s="461"/>
      <c r="T707" s="461"/>
      <c r="U707" s="461"/>
      <c r="V707" s="461"/>
      <c r="W707" s="461"/>
    </row>
    <row r="708">
      <c r="A708" s="461"/>
      <c r="B708" s="461"/>
      <c r="C708" s="461"/>
      <c r="D708" s="461"/>
      <c r="E708" s="461"/>
      <c r="F708" s="461"/>
      <c r="G708" s="461"/>
      <c r="H708" s="461"/>
      <c r="I708" s="461"/>
      <c r="J708" s="461"/>
      <c r="K708" s="461"/>
      <c r="L708" s="461"/>
      <c r="M708" s="461"/>
      <c r="N708" s="461"/>
      <c r="O708" s="461"/>
      <c r="P708" s="461"/>
      <c r="Q708" s="461"/>
      <c r="R708" s="461"/>
      <c r="S708" s="461"/>
      <c r="T708" s="461"/>
      <c r="U708" s="461"/>
      <c r="V708" s="461"/>
      <c r="W708" s="461"/>
    </row>
    <row r="709">
      <c r="A709" s="461"/>
      <c r="B709" s="461"/>
      <c r="C709" s="461"/>
      <c r="D709" s="461"/>
      <c r="E709" s="461"/>
      <c r="F709" s="461"/>
      <c r="G709" s="461"/>
      <c r="H709" s="461"/>
      <c r="I709" s="461"/>
      <c r="J709" s="461"/>
      <c r="K709" s="461"/>
      <c r="L709" s="461"/>
      <c r="M709" s="461"/>
      <c r="N709" s="461"/>
      <c r="O709" s="461"/>
      <c r="P709" s="461"/>
      <c r="Q709" s="461"/>
      <c r="R709" s="461"/>
      <c r="S709" s="461"/>
      <c r="T709" s="461"/>
      <c r="U709" s="461"/>
      <c r="V709" s="461"/>
      <c r="W709" s="461"/>
    </row>
    <row r="710">
      <c r="A710" s="461"/>
      <c r="B710" s="461"/>
      <c r="C710" s="461"/>
      <c r="D710" s="461"/>
      <c r="E710" s="461"/>
      <c r="F710" s="461"/>
      <c r="G710" s="461"/>
      <c r="H710" s="461"/>
      <c r="I710" s="461"/>
      <c r="J710" s="461"/>
      <c r="K710" s="461"/>
      <c r="L710" s="461"/>
      <c r="M710" s="461"/>
      <c r="N710" s="461"/>
      <c r="O710" s="461"/>
      <c r="P710" s="461"/>
      <c r="Q710" s="461"/>
      <c r="R710" s="461"/>
      <c r="S710" s="461"/>
      <c r="T710" s="461"/>
      <c r="U710" s="461"/>
      <c r="V710" s="461"/>
      <c r="W710" s="461"/>
    </row>
    <row r="711">
      <c r="A711" s="461"/>
      <c r="B711" s="461"/>
      <c r="C711" s="461"/>
      <c r="D711" s="461"/>
      <c r="E711" s="461"/>
      <c r="F711" s="461"/>
      <c r="G711" s="461"/>
      <c r="H711" s="461"/>
      <c r="I711" s="461"/>
      <c r="J711" s="461"/>
      <c r="K711" s="461"/>
      <c r="L711" s="461"/>
      <c r="M711" s="461"/>
      <c r="N711" s="461"/>
      <c r="O711" s="461"/>
      <c r="P711" s="461"/>
      <c r="Q711" s="461"/>
      <c r="R711" s="461"/>
      <c r="S711" s="461"/>
      <c r="T711" s="461"/>
      <c r="U711" s="461"/>
      <c r="V711" s="461"/>
      <c r="W711" s="461"/>
    </row>
    <row r="712">
      <c r="A712" s="461"/>
      <c r="B712" s="461"/>
      <c r="C712" s="461"/>
      <c r="D712" s="461"/>
      <c r="E712" s="461"/>
      <c r="F712" s="461"/>
      <c r="G712" s="461"/>
      <c r="H712" s="461"/>
      <c r="I712" s="461"/>
      <c r="J712" s="461"/>
      <c r="K712" s="461"/>
      <c r="L712" s="461"/>
      <c r="M712" s="461"/>
      <c r="N712" s="461"/>
      <c r="O712" s="461"/>
      <c r="P712" s="461"/>
      <c r="Q712" s="461"/>
      <c r="R712" s="461"/>
      <c r="S712" s="461"/>
      <c r="T712" s="461"/>
      <c r="U712" s="461"/>
      <c r="V712" s="461"/>
      <c r="W712" s="461"/>
    </row>
    <row r="713">
      <c r="A713" s="461"/>
      <c r="B713" s="461"/>
      <c r="C713" s="461"/>
      <c r="D713" s="461"/>
      <c r="E713" s="461"/>
      <c r="F713" s="461"/>
      <c r="G713" s="461"/>
      <c r="H713" s="461"/>
      <c r="I713" s="461"/>
      <c r="J713" s="461"/>
      <c r="K713" s="461"/>
      <c r="L713" s="461"/>
      <c r="M713" s="461"/>
      <c r="N713" s="461"/>
      <c r="O713" s="461"/>
      <c r="P713" s="461"/>
      <c r="Q713" s="461"/>
      <c r="R713" s="461"/>
      <c r="S713" s="461"/>
      <c r="T713" s="461"/>
      <c r="U713" s="461"/>
      <c r="V713" s="461"/>
      <c r="W713" s="461"/>
    </row>
    <row r="714">
      <c r="A714" s="461"/>
      <c r="B714" s="461"/>
      <c r="C714" s="461"/>
      <c r="D714" s="461"/>
      <c r="E714" s="461"/>
      <c r="F714" s="461"/>
      <c r="G714" s="461"/>
      <c r="H714" s="461"/>
      <c r="I714" s="461"/>
      <c r="J714" s="461"/>
      <c r="K714" s="461"/>
      <c r="L714" s="461"/>
      <c r="M714" s="461"/>
      <c r="N714" s="461"/>
      <c r="O714" s="461"/>
      <c r="P714" s="461"/>
      <c r="Q714" s="461"/>
      <c r="R714" s="461"/>
      <c r="S714" s="461"/>
      <c r="T714" s="461"/>
      <c r="U714" s="461"/>
      <c r="V714" s="461"/>
      <c r="W714" s="461"/>
    </row>
    <row r="715">
      <c r="A715" s="461"/>
      <c r="B715" s="461"/>
      <c r="C715" s="461"/>
      <c r="D715" s="461"/>
      <c r="E715" s="461"/>
      <c r="F715" s="461"/>
      <c r="G715" s="461"/>
      <c r="H715" s="461"/>
      <c r="I715" s="461"/>
      <c r="J715" s="461"/>
      <c r="K715" s="461"/>
      <c r="L715" s="461"/>
      <c r="M715" s="461"/>
      <c r="N715" s="461"/>
      <c r="O715" s="461"/>
      <c r="P715" s="461"/>
      <c r="Q715" s="461"/>
      <c r="R715" s="461"/>
      <c r="S715" s="461"/>
      <c r="T715" s="461"/>
      <c r="U715" s="461"/>
      <c r="V715" s="461"/>
      <c r="W715" s="461"/>
    </row>
    <row r="716">
      <c r="A716" s="461"/>
      <c r="B716" s="461"/>
      <c r="C716" s="461"/>
      <c r="D716" s="461"/>
      <c r="E716" s="461"/>
      <c r="F716" s="461"/>
      <c r="G716" s="461"/>
      <c r="H716" s="461"/>
      <c r="I716" s="461"/>
      <c r="J716" s="461"/>
      <c r="K716" s="461"/>
      <c r="L716" s="461"/>
      <c r="M716" s="461"/>
      <c r="N716" s="461"/>
      <c r="O716" s="461"/>
      <c r="P716" s="461"/>
      <c r="Q716" s="461"/>
      <c r="R716" s="461"/>
      <c r="S716" s="461"/>
      <c r="T716" s="461"/>
      <c r="U716" s="461"/>
      <c r="V716" s="461"/>
      <c r="W716" s="461"/>
    </row>
    <row r="717">
      <c r="A717" s="461"/>
      <c r="B717" s="461"/>
      <c r="C717" s="461"/>
      <c r="D717" s="461"/>
      <c r="E717" s="461"/>
      <c r="F717" s="461"/>
      <c r="G717" s="461"/>
      <c r="H717" s="461"/>
      <c r="I717" s="461"/>
      <c r="J717" s="461"/>
      <c r="K717" s="461"/>
      <c r="L717" s="461"/>
      <c r="M717" s="461"/>
      <c r="N717" s="461"/>
      <c r="O717" s="461"/>
      <c r="P717" s="461"/>
      <c r="Q717" s="461"/>
      <c r="R717" s="461"/>
      <c r="S717" s="461"/>
      <c r="T717" s="461"/>
      <c r="U717" s="461"/>
      <c r="V717" s="461"/>
      <c r="W717" s="461"/>
    </row>
    <row r="718">
      <c r="A718" s="461"/>
      <c r="B718" s="461"/>
      <c r="C718" s="461"/>
      <c r="D718" s="461"/>
      <c r="E718" s="461"/>
      <c r="F718" s="461"/>
      <c r="G718" s="461"/>
      <c r="H718" s="461"/>
      <c r="I718" s="461"/>
      <c r="J718" s="461"/>
      <c r="K718" s="461"/>
      <c r="L718" s="461"/>
      <c r="M718" s="461"/>
      <c r="N718" s="461"/>
      <c r="O718" s="461"/>
      <c r="P718" s="461"/>
      <c r="Q718" s="461"/>
      <c r="R718" s="461"/>
      <c r="S718" s="461"/>
      <c r="T718" s="461"/>
      <c r="U718" s="461"/>
      <c r="V718" s="461"/>
      <c r="W718" s="461"/>
    </row>
    <row r="719">
      <c r="A719" s="461"/>
      <c r="B719" s="461"/>
      <c r="C719" s="461"/>
      <c r="D719" s="461"/>
      <c r="E719" s="461"/>
      <c r="F719" s="461"/>
      <c r="G719" s="461"/>
      <c r="H719" s="461"/>
      <c r="I719" s="461"/>
      <c r="J719" s="461"/>
      <c r="K719" s="461"/>
      <c r="L719" s="461"/>
      <c r="M719" s="461"/>
      <c r="N719" s="461"/>
      <c r="O719" s="461"/>
      <c r="P719" s="461"/>
      <c r="Q719" s="461"/>
      <c r="R719" s="461"/>
      <c r="S719" s="461"/>
      <c r="T719" s="461"/>
      <c r="U719" s="461"/>
      <c r="V719" s="461"/>
      <c r="W719" s="461"/>
    </row>
    <row r="720">
      <c r="A720" s="461"/>
      <c r="B720" s="461"/>
      <c r="C720" s="461"/>
      <c r="D720" s="461"/>
      <c r="E720" s="461"/>
      <c r="F720" s="461"/>
      <c r="G720" s="461"/>
      <c r="H720" s="461"/>
      <c r="I720" s="461"/>
      <c r="J720" s="461"/>
      <c r="K720" s="461"/>
      <c r="L720" s="461"/>
      <c r="M720" s="461"/>
      <c r="N720" s="461"/>
      <c r="O720" s="461"/>
      <c r="P720" s="461"/>
      <c r="Q720" s="461"/>
      <c r="R720" s="461"/>
      <c r="S720" s="461"/>
      <c r="T720" s="461"/>
      <c r="U720" s="461"/>
      <c r="V720" s="461"/>
      <c r="W720" s="461"/>
    </row>
    <row r="721">
      <c r="A721" s="461"/>
      <c r="B721" s="461"/>
      <c r="C721" s="461"/>
      <c r="D721" s="461"/>
      <c r="E721" s="461"/>
      <c r="F721" s="461"/>
      <c r="G721" s="461"/>
      <c r="H721" s="461"/>
      <c r="I721" s="461"/>
      <c r="J721" s="461"/>
      <c r="K721" s="461"/>
      <c r="L721" s="461"/>
      <c r="M721" s="461"/>
      <c r="N721" s="461"/>
      <c r="O721" s="461"/>
      <c r="P721" s="461"/>
      <c r="Q721" s="461"/>
      <c r="R721" s="461"/>
      <c r="S721" s="461"/>
      <c r="T721" s="461"/>
      <c r="U721" s="461"/>
      <c r="V721" s="461"/>
      <c r="W721" s="461"/>
    </row>
    <row r="722">
      <c r="A722" s="461"/>
      <c r="B722" s="461"/>
      <c r="C722" s="461"/>
      <c r="D722" s="461"/>
      <c r="E722" s="461"/>
      <c r="F722" s="461"/>
      <c r="G722" s="461"/>
      <c r="H722" s="461"/>
      <c r="I722" s="461"/>
      <c r="J722" s="461"/>
      <c r="K722" s="461"/>
      <c r="L722" s="461"/>
      <c r="M722" s="461"/>
      <c r="N722" s="461"/>
      <c r="O722" s="461"/>
      <c r="P722" s="461"/>
      <c r="Q722" s="461"/>
      <c r="R722" s="461"/>
      <c r="S722" s="461"/>
      <c r="T722" s="461"/>
      <c r="U722" s="461"/>
      <c r="V722" s="461"/>
      <c r="W722" s="461"/>
    </row>
    <row r="723">
      <c r="A723" s="461"/>
      <c r="B723" s="461"/>
      <c r="C723" s="461"/>
      <c r="D723" s="461"/>
      <c r="E723" s="461"/>
      <c r="F723" s="461"/>
      <c r="G723" s="461"/>
      <c r="H723" s="461"/>
      <c r="I723" s="461"/>
      <c r="J723" s="461"/>
      <c r="K723" s="461"/>
      <c r="L723" s="461"/>
      <c r="M723" s="461"/>
      <c r="N723" s="461"/>
      <c r="O723" s="461"/>
      <c r="P723" s="461"/>
      <c r="Q723" s="461"/>
      <c r="R723" s="461"/>
      <c r="S723" s="461"/>
      <c r="T723" s="461"/>
      <c r="U723" s="461"/>
      <c r="V723" s="461"/>
      <c r="W723" s="461"/>
    </row>
    <row r="724">
      <c r="A724" s="461"/>
      <c r="B724" s="461"/>
      <c r="C724" s="461"/>
      <c r="D724" s="461"/>
      <c r="E724" s="461"/>
      <c r="F724" s="461"/>
      <c r="G724" s="461"/>
      <c r="H724" s="461"/>
      <c r="I724" s="461"/>
      <c r="J724" s="461"/>
      <c r="K724" s="461"/>
      <c r="L724" s="461"/>
      <c r="M724" s="461"/>
      <c r="N724" s="461"/>
      <c r="O724" s="461"/>
      <c r="P724" s="461"/>
      <c r="Q724" s="461"/>
      <c r="R724" s="461"/>
      <c r="S724" s="461"/>
      <c r="T724" s="461"/>
      <c r="U724" s="461"/>
      <c r="V724" s="461"/>
      <c r="W724" s="461"/>
    </row>
    <row r="725">
      <c r="A725" s="461"/>
      <c r="B725" s="461"/>
      <c r="C725" s="461"/>
      <c r="D725" s="461"/>
      <c r="E725" s="461"/>
      <c r="F725" s="461"/>
      <c r="G725" s="461"/>
      <c r="H725" s="461"/>
      <c r="I725" s="461"/>
      <c r="J725" s="461"/>
      <c r="K725" s="461"/>
      <c r="L725" s="461"/>
      <c r="M725" s="461"/>
      <c r="N725" s="461"/>
      <c r="O725" s="461"/>
      <c r="P725" s="461"/>
      <c r="Q725" s="461"/>
      <c r="R725" s="461"/>
      <c r="S725" s="461"/>
      <c r="T725" s="461"/>
      <c r="U725" s="461"/>
      <c r="V725" s="461"/>
      <c r="W725" s="461"/>
    </row>
    <row r="726">
      <c r="A726" s="461"/>
      <c r="B726" s="461"/>
      <c r="C726" s="461"/>
      <c r="D726" s="461"/>
      <c r="E726" s="461"/>
      <c r="F726" s="461"/>
      <c r="G726" s="461"/>
      <c r="H726" s="461"/>
      <c r="I726" s="461"/>
      <c r="J726" s="461"/>
      <c r="K726" s="461"/>
      <c r="L726" s="461"/>
      <c r="M726" s="461"/>
      <c r="N726" s="461"/>
      <c r="O726" s="461"/>
      <c r="P726" s="461"/>
      <c r="Q726" s="461"/>
      <c r="R726" s="461"/>
      <c r="S726" s="461"/>
      <c r="T726" s="461"/>
      <c r="U726" s="461"/>
      <c r="V726" s="461"/>
      <c r="W726" s="461"/>
    </row>
    <row r="727">
      <c r="A727" s="461"/>
      <c r="B727" s="461"/>
      <c r="C727" s="461"/>
      <c r="D727" s="461"/>
      <c r="E727" s="461"/>
      <c r="F727" s="461"/>
      <c r="G727" s="461"/>
      <c r="H727" s="461"/>
      <c r="I727" s="461"/>
      <c r="J727" s="461"/>
      <c r="K727" s="461"/>
      <c r="L727" s="461"/>
      <c r="M727" s="461"/>
      <c r="N727" s="461"/>
      <c r="O727" s="461"/>
      <c r="P727" s="461"/>
      <c r="Q727" s="461"/>
      <c r="R727" s="461"/>
      <c r="S727" s="461"/>
      <c r="T727" s="461"/>
      <c r="U727" s="461"/>
      <c r="V727" s="461"/>
      <c r="W727" s="461"/>
    </row>
    <row r="728">
      <c r="A728" s="461"/>
      <c r="B728" s="461"/>
      <c r="C728" s="461"/>
      <c r="D728" s="461"/>
      <c r="E728" s="461"/>
      <c r="F728" s="461"/>
      <c r="G728" s="461"/>
      <c r="H728" s="461"/>
      <c r="I728" s="461"/>
      <c r="J728" s="461"/>
      <c r="K728" s="461"/>
      <c r="L728" s="461"/>
      <c r="M728" s="461"/>
      <c r="N728" s="461"/>
      <c r="O728" s="461"/>
      <c r="P728" s="461"/>
      <c r="Q728" s="461"/>
      <c r="R728" s="461"/>
      <c r="S728" s="461"/>
      <c r="T728" s="461"/>
      <c r="U728" s="461"/>
      <c r="V728" s="461"/>
      <c r="W728" s="461"/>
    </row>
    <row r="729">
      <c r="A729" s="461"/>
      <c r="B729" s="461"/>
      <c r="C729" s="461"/>
      <c r="D729" s="461"/>
      <c r="E729" s="461"/>
      <c r="F729" s="461"/>
      <c r="G729" s="461"/>
      <c r="H729" s="461"/>
      <c r="I729" s="461"/>
      <c r="J729" s="461"/>
      <c r="K729" s="461"/>
      <c r="L729" s="461"/>
      <c r="M729" s="461"/>
      <c r="N729" s="461"/>
      <c r="O729" s="461"/>
      <c r="P729" s="461"/>
      <c r="Q729" s="461"/>
      <c r="R729" s="461"/>
      <c r="S729" s="461"/>
      <c r="T729" s="461"/>
      <c r="U729" s="461"/>
      <c r="V729" s="461"/>
      <c r="W729" s="461"/>
    </row>
    <row r="730">
      <c r="A730" s="461"/>
      <c r="B730" s="461"/>
      <c r="C730" s="461"/>
      <c r="D730" s="461"/>
      <c r="E730" s="461"/>
      <c r="F730" s="461"/>
      <c r="G730" s="461"/>
      <c r="H730" s="461"/>
      <c r="I730" s="461"/>
      <c r="J730" s="461"/>
      <c r="K730" s="461"/>
      <c r="L730" s="461"/>
      <c r="M730" s="461"/>
      <c r="N730" s="461"/>
      <c r="O730" s="461"/>
      <c r="P730" s="461"/>
      <c r="Q730" s="461"/>
      <c r="R730" s="461"/>
      <c r="S730" s="461"/>
      <c r="T730" s="461"/>
      <c r="U730" s="461"/>
      <c r="V730" s="461"/>
      <c r="W730" s="461"/>
    </row>
    <row r="731">
      <c r="A731" s="461"/>
      <c r="B731" s="461"/>
      <c r="C731" s="461"/>
      <c r="D731" s="461"/>
      <c r="E731" s="461"/>
      <c r="F731" s="461"/>
      <c r="G731" s="461"/>
      <c r="H731" s="461"/>
      <c r="I731" s="461"/>
      <c r="J731" s="461"/>
      <c r="K731" s="461"/>
      <c r="L731" s="461"/>
      <c r="M731" s="461"/>
      <c r="N731" s="461"/>
      <c r="O731" s="461"/>
      <c r="P731" s="461"/>
      <c r="Q731" s="461"/>
      <c r="R731" s="461"/>
      <c r="S731" s="461"/>
      <c r="T731" s="461"/>
      <c r="U731" s="461"/>
      <c r="V731" s="461"/>
      <c r="W731" s="461"/>
    </row>
    <row r="732">
      <c r="A732" s="461"/>
      <c r="B732" s="461"/>
      <c r="C732" s="461"/>
      <c r="D732" s="461"/>
      <c r="E732" s="461"/>
      <c r="F732" s="461"/>
      <c r="G732" s="461"/>
      <c r="H732" s="461"/>
      <c r="I732" s="461"/>
      <c r="J732" s="461"/>
      <c r="K732" s="461"/>
      <c r="L732" s="461"/>
      <c r="M732" s="461"/>
      <c r="N732" s="461"/>
      <c r="O732" s="461"/>
      <c r="P732" s="461"/>
      <c r="Q732" s="461"/>
      <c r="R732" s="461"/>
      <c r="S732" s="461"/>
      <c r="T732" s="461"/>
      <c r="U732" s="461"/>
      <c r="V732" s="461"/>
      <c r="W732" s="461"/>
    </row>
    <row r="733">
      <c r="A733" s="461"/>
      <c r="B733" s="461"/>
      <c r="C733" s="461"/>
      <c r="D733" s="461"/>
      <c r="E733" s="461"/>
      <c r="F733" s="461"/>
      <c r="G733" s="461"/>
      <c r="H733" s="461"/>
      <c r="I733" s="461"/>
      <c r="J733" s="461"/>
      <c r="K733" s="461"/>
      <c r="L733" s="461"/>
      <c r="M733" s="461"/>
      <c r="N733" s="461"/>
      <c r="O733" s="461"/>
      <c r="P733" s="461"/>
      <c r="Q733" s="461"/>
      <c r="R733" s="461"/>
      <c r="S733" s="461"/>
      <c r="T733" s="461"/>
      <c r="U733" s="461"/>
      <c r="V733" s="461"/>
      <c r="W733" s="461"/>
    </row>
    <row r="734">
      <c r="A734" s="461"/>
      <c r="B734" s="461"/>
      <c r="C734" s="461"/>
      <c r="D734" s="461"/>
      <c r="E734" s="461"/>
      <c r="F734" s="461"/>
      <c r="G734" s="461"/>
      <c r="H734" s="461"/>
      <c r="I734" s="461"/>
      <c r="J734" s="461"/>
      <c r="K734" s="461"/>
      <c r="L734" s="461"/>
      <c r="M734" s="461"/>
      <c r="N734" s="461"/>
      <c r="O734" s="461"/>
      <c r="P734" s="461"/>
      <c r="Q734" s="461"/>
      <c r="R734" s="461"/>
      <c r="S734" s="461"/>
      <c r="T734" s="461"/>
      <c r="U734" s="461"/>
      <c r="V734" s="461"/>
      <c r="W734" s="461"/>
    </row>
    <row r="735">
      <c r="A735" s="461"/>
      <c r="B735" s="461"/>
      <c r="C735" s="461"/>
      <c r="D735" s="461"/>
      <c r="E735" s="461"/>
      <c r="F735" s="461"/>
      <c r="G735" s="461"/>
      <c r="H735" s="461"/>
      <c r="I735" s="461"/>
      <c r="J735" s="461"/>
      <c r="K735" s="461"/>
      <c r="L735" s="461"/>
      <c r="M735" s="461"/>
      <c r="N735" s="461"/>
      <c r="O735" s="461"/>
      <c r="P735" s="461"/>
      <c r="Q735" s="461"/>
      <c r="R735" s="461"/>
      <c r="S735" s="461"/>
      <c r="T735" s="461"/>
      <c r="U735" s="461"/>
      <c r="V735" s="461"/>
      <c r="W735" s="461"/>
    </row>
    <row r="736">
      <c r="A736" s="461"/>
      <c r="B736" s="461"/>
      <c r="C736" s="461"/>
      <c r="D736" s="461"/>
      <c r="E736" s="461"/>
      <c r="F736" s="461"/>
      <c r="G736" s="461"/>
      <c r="H736" s="461"/>
      <c r="I736" s="461"/>
      <c r="J736" s="461"/>
      <c r="K736" s="461"/>
      <c r="L736" s="461"/>
      <c r="M736" s="461"/>
      <c r="N736" s="461"/>
      <c r="O736" s="461"/>
      <c r="P736" s="461"/>
      <c r="Q736" s="461"/>
      <c r="R736" s="461"/>
      <c r="S736" s="461"/>
      <c r="T736" s="461"/>
      <c r="U736" s="461"/>
      <c r="V736" s="461"/>
      <c r="W736" s="461"/>
    </row>
    <row r="737">
      <c r="A737" s="461"/>
      <c r="B737" s="461"/>
      <c r="C737" s="461"/>
      <c r="D737" s="461"/>
      <c r="E737" s="461"/>
      <c r="F737" s="461"/>
      <c r="G737" s="461"/>
      <c r="H737" s="461"/>
      <c r="I737" s="461"/>
      <c r="J737" s="461"/>
      <c r="K737" s="461"/>
      <c r="L737" s="461"/>
      <c r="M737" s="461"/>
      <c r="N737" s="461"/>
      <c r="O737" s="461"/>
      <c r="P737" s="461"/>
      <c r="Q737" s="461"/>
      <c r="R737" s="461"/>
      <c r="S737" s="461"/>
      <c r="T737" s="461"/>
      <c r="U737" s="461"/>
      <c r="V737" s="461"/>
      <c r="W737" s="461"/>
    </row>
    <row r="738">
      <c r="A738" s="461"/>
      <c r="B738" s="461"/>
      <c r="C738" s="461"/>
      <c r="D738" s="461"/>
      <c r="E738" s="461"/>
      <c r="F738" s="461"/>
      <c r="G738" s="461"/>
      <c r="H738" s="461"/>
      <c r="I738" s="461"/>
      <c r="J738" s="461"/>
      <c r="K738" s="461"/>
      <c r="L738" s="461"/>
      <c r="M738" s="461"/>
      <c r="N738" s="461"/>
      <c r="O738" s="461"/>
      <c r="P738" s="461"/>
      <c r="Q738" s="461"/>
      <c r="R738" s="461"/>
      <c r="S738" s="461"/>
      <c r="T738" s="461"/>
      <c r="U738" s="461"/>
      <c r="V738" s="461"/>
      <c r="W738" s="461"/>
    </row>
    <row r="739">
      <c r="A739" s="461"/>
      <c r="B739" s="461"/>
      <c r="C739" s="461"/>
      <c r="D739" s="461"/>
      <c r="E739" s="461"/>
      <c r="F739" s="461"/>
      <c r="G739" s="461"/>
      <c r="H739" s="461"/>
      <c r="I739" s="461"/>
      <c r="J739" s="461"/>
      <c r="K739" s="461"/>
      <c r="L739" s="461"/>
      <c r="M739" s="461"/>
      <c r="N739" s="461"/>
      <c r="O739" s="461"/>
      <c r="P739" s="461"/>
      <c r="Q739" s="461"/>
      <c r="R739" s="461"/>
      <c r="S739" s="461"/>
      <c r="T739" s="461"/>
      <c r="U739" s="461"/>
      <c r="V739" s="461"/>
      <c r="W739" s="461"/>
    </row>
    <row r="740">
      <c r="A740" s="461"/>
      <c r="B740" s="461"/>
      <c r="C740" s="461"/>
      <c r="D740" s="461"/>
      <c r="E740" s="461"/>
      <c r="F740" s="461"/>
      <c r="G740" s="461"/>
      <c r="H740" s="461"/>
      <c r="I740" s="461"/>
      <c r="J740" s="461"/>
      <c r="K740" s="461"/>
      <c r="L740" s="461"/>
      <c r="M740" s="461"/>
      <c r="N740" s="461"/>
      <c r="O740" s="461"/>
      <c r="P740" s="461"/>
      <c r="Q740" s="461"/>
      <c r="R740" s="461"/>
      <c r="S740" s="461"/>
      <c r="T740" s="461"/>
      <c r="U740" s="461"/>
      <c r="V740" s="461"/>
      <c r="W740" s="461"/>
    </row>
    <row r="741">
      <c r="A741" s="461"/>
      <c r="B741" s="461"/>
      <c r="C741" s="461"/>
      <c r="D741" s="461"/>
      <c r="E741" s="461"/>
      <c r="F741" s="461"/>
      <c r="G741" s="461"/>
      <c r="H741" s="461"/>
      <c r="I741" s="461"/>
      <c r="J741" s="461"/>
      <c r="K741" s="461"/>
      <c r="L741" s="461"/>
      <c r="M741" s="461"/>
      <c r="N741" s="461"/>
      <c r="O741" s="461"/>
      <c r="P741" s="461"/>
      <c r="Q741" s="461"/>
      <c r="R741" s="461"/>
      <c r="S741" s="461"/>
      <c r="T741" s="461"/>
      <c r="U741" s="461"/>
      <c r="V741" s="461"/>
      <c r="W741" s="461"/>
    </row>
    <row r="742">
      <c r="A742" s="461"/>
      <c r="B742" s="461"/>
      <c r="C742" s="461"/>
      <c r="D742" s="461"/>
      <c r="E742" s="461"/>
      <c r="F742" s="461"/>
      <c r="G742" s="461"/>
      <c r="H742" s="461"/>
      <c r="I742" s="461"/>
      <c r="J742" s="461"/>
      <c r="K742" s="461"/>
      <c r="L742" s="461"/>
      <c r="M742" s="461"/>
      <c r="N742" s="461"/>
      <c r="O742" s="461"/>
      <c r="P742" s="461"/>
      <c r="Q742" s="461"/>
      <c r="R742" s="461"/>
      <c r="S742" s="461"/>
      <c r="T742" s="461"/>
      <c r="U742" s="461"/>
      <c r="V742" s="461"/>
      <c r="W742" s="461"/>
    </row>
    <row r="743">
      <c r="A743" s="461"/>
      <c r="B743" s="461"/>
      <c r="C743" s="461"/>
      <c r="D743" s="461"/>
      <c r="E743" s="461"/>
      <c r="F743" s="461"/>
      <c r="G743" s="461"/>
      <c r="H743" s="461"/>
      <c r="I743" s="461"/>
      <c r="J743" s="461"/>
      <c r="K743" s="461"/>
      <c r="L743" s="461"/>
      <c r="M743" s="461"/>
      <c r="N743" s="461"/>
      <c r="O743" s="461"/>
      <c r="P743" s="461"/>
      <c r="Q743" s="461"/>
      <c r="R743" s="461"/>
      <c r="S743" s="461"/>
      <c r="T743" s="461"/>
      <c r="U743" s="461"/>
      <c r="V743" s="461"/>
      <c r="W743" s="461"/>
    </row>
    <row r="744">
      <c r="A744" s="461"/>
      <c r="B744" s="461"/>
      <c r="C744" s="461"/>
      <c r="D744" s="461"/>
      <c r="E744" s="461"/>
      <c r="F744" s="461"/>
      <c r="G744" s="461"/>
      <c r="H744" s="461"/>
      <c r="I744" s="461"/>
      <c r="J744" s="461"/>
      <c r="K744" s="461"/>
      <c r="L744" s="461"/>
      <c r="M744" s="461"/>
      <c r="N744" s="461"/>
      <c r="O744" s="461"/>
      <c r="P744" s="461"/>
      <c r="Q744" s="461"/>
      <c r="R744" s="461"/>
      <c r="S744" s="461"/>
      <c r="T744" s="461"/>
      <c r="U744" s="461"/>
      <c r="V744" s="461"/>
      <c r="W744" s="461"/>
    </row>
    <row r="745">
      <c r="A745" s="461"/>
      <c r="B745" s="461"/>
      <c r="C745" s="461"/>
      <c r="D745" s="461"/>
      <c r="E745" s="461"/>
      <c r="F745" s="461"/>
      <c r="G745" s="461"/>
      <c r="H745" s="461"/>
      <c r="I745" s="461"/>
      <c r="J745" s="461"/>
      <c r="K745" s="461"/>
      <c r="L745" s="461"/>
      <c r="M745" s="461"/>
      <c r="N745" s="461"/>
      <c r="O745" s="461"/>
      <c r="P745" s="461"/>
      <c r="Q745" s="461"/>
      <c r="R745" s="461"/>
      <c r="S745" s="461"/>
      <c r="T745" s="461"/>
      <c r="U745" s="461"/>
      <c r="V745" s="461"/>
      <c r="W745" s="461"/>
    </row>
    <row r="746">
      <c r="A746" s="461"/>
      <c r="B746" s="461"/>
      <c r="C746" s="461"/>
      <c r="D746" s="461"/>
      <c r="E746" s="461"/>
      <c r="F746" s="461"/>
      <c r="G746" s="461"/>
      <c r="H746" s="461"/>
      <c r="I746" s="461"/>
      <c r="J746" s="461"/>
      <c r="K746" s="461"/>
      <c r="L746" s="461"/>
      <c r="M746" s="461"/>
      <c r="N746" s="461"/>
      <c r="O746" s="461"/>
      <c r="P746" s="461"/>
      <c r="Q746" s="461"/>
      <c r="R746" s="461"/>
      <c r="S746" s="461"/>
      <c r="T746" s="461"/>
      <c r="U746" s="461"/>
      <c r="V746" s="461"/>
      <c r="W746" s="461"/>
    </row>
    <row r="747">
      <c r="A747" s="461"/>
      <c r="B747" s="461"/>
      <c r="C747" s="461"/>
      <c r="D747" s="461"/>
      <c r="E747" s="461"/>
      <c r="F747" s="461"/>
      <c r="G747" s="461"/>
      <c r="H747" s="461"/>
      <c r="I747" s="461"/>
      <c r="J747" s="461"/>
      <c r="K747" s="461"/>
      <c r="L747" s="461"/>
      <c r="M747" s="461"/>
      <c r="N747" s="461"/>
      <c r="O747" s="461"/>
      <c r="P747" s="461"/>
      <c r="Q747" s="461"/>
      <c r="R747" s="461"/>
      <c r="S747" s="461"/>
      <c r="T747" s="461"/>
      <c r="U747" s="461"/>
      <c r="V747" s="461"/>
      <c r="W747" s="461"/>
    </row>
    <row r="748">
      <c r="A748" s="461"/>
      <c r="B748" s="461"/>
      <c r="C748" s="461"/>
      <c r="D748" s="461"/>
      <c r="E748" s="461"/>
      <c r="F748" s="461"/>
      <c r="G748" s="461"/>
      <c r="H748" s="461"/>
      <c r="I748" s="461"/>
      <c r="J748" s="461"/>
      <c r="K748" s="461"/>
      <c r="L748" s="461"/>
      <c r="M748" s="461"/>
      <c r="N748" s="461"/>
      <c r="O748" s="461"/>
      <c r="P748" s="461"/>
      <c r="Q748" s="461"/>
      <c r="R748" s="461"/>
      <c r="S748" s="461"/>
      <c r="T748" s="461"/>
      <c r="U748" s="461"/>
      <c r="V748" s="461"/>
      <c r="W748" s="461"/>
    </row>
    <row r="749">
      <c r="A749" s="461"/>
      <c r="B749" s="461"/>
      <c r="C749" s="461"/>
      <c r="D749" s="461"/>
      <c r="E749" s="461"/>
      <c r="F749" s="461"/>
      <c r="G749" s="461"/>
      <c r="H749" s="461"/>
      <c r="I749" s="461"/>
      <c r="J749" s="461"/>
      <c r="K749" s="461"/>
      <c r="L749" s="461"/>
      <c r="M749" s="461"/>
      <c r="N749" s="461"/>
      <c r="O749" s="461"/>
      <c r="P749" s="461"/>
      <c r="Q749" s="461"/>
      <c r="R749" s="461"/>
      <c r="S749" s="461"/>
      <c r="T749" s="461"/>
      <c r="U749" s="461"/>
      <c r="V749" s="461"/>
      <c r="W749" s="461"/>
    </row>
    <row r="750">
      <c r="A750" s="461"/>
      <c r="B750" s="461"/>
      <c r="C750" s="461"/>
      <c r="D750" s="461"/>
      <c r="E750" s="461"/>
      <c r="F750" s="461"/>
      <c r="G750" s="461"/>
      <c r="H750" s="461"/>
      <c r="I750" s="461"/>
      <c r="J750" s="461"/>
      <c r="K750" s="461"/>
      <c r="L750" s="461"/>
      <c r="M750" s="461"/>
      <c r="N750" s="461"/>
      <c r="O750" s="461"/>
      <c r="P750" s="461"/>
      <c r="Q750" s="461"/>
      <c r="R750" s="461"/>
      <c r="S750" s="461"/>
      <c r="T750" s="461"/>
      <c r="U750" s="461"/>
      <c r="V750" s="461"/>
      <c r="W750" s="461"/>
    </row>
    <row r="751">
      <c r="A751" s="461"/>
      <c r="B751" s="461"/>
      <c r="C751" s="461"/>
      <c r="D751" s="461"/>
      <c r="E751" s="461"/>
      <c r="F751" s="461"/>
      <c r="G751" s="461"/>
      <c r="H751" s="461"/>
      <c r="I751" s="461"/>
      <c r="J751" s="461"/>
      <c r="K751" s="461"/>
      <c r="L751" s="461"/>
      <c r="M751" s="461"/>
      <c r="N751" s="461"/>
      <c r="O751" s="461"/>
      <c r="P751" s="461"/>
      <c r="Q751" s="461"/>
      <c r="R751" s="461"/>
      <c r="S751" s="461"/>
      <c r="T751" s="461"/>
      <c r="U751" s="461"/>
      <c r="V751" s="461"/>
      <c r="W751" s="461"/>
    </row>
    <row r="752">
      <c r="A752" s="461"/>
      <c r="B752" s="461"/>
      <c r="C752" s="461"/>
      <c r="D752" s="461"/>
      <c r="E752" s="461"/>
      <c r="F752" s="461"/>
      <c r="G752" s="461"/>
      <c r="H752" s="461"/>
      <c r="I752" s="461"/>
      <c r="J752" s="461"/>
      <c r="K752" s="461"/>
      <c r="L752" s="461"/>
      <c r="M752" s="461"/>
      <c r="N752" s="461"/>
      <c r="O752" s="461"/>
      <c r="P752" s="461"/>
      <c r="Q752" s="461"/>
      <c r="R752" s="461"/>
      <c r="S752" s="461"/>
      <c r="T752" s="461"/>
      <c r="U752" s="461"/>
      <c r="V752" s="461"/>
      <c r="W752" s="461"/>
    </row>
    <row r="753">
      <c r="A753" s="461"/>
      <c r="B753" s="461"/>
      <c r="C753" s="461"/>
      <c r="D753" s="461"/>
      <c r="E753" s="461"/>
      <c r="F753" s="461"/>
      <c r="G753" s="461"/>
      <c r="H753" s="461"/>
      <c r="I753" s="461"/>
      <c r="J753" s="461"/>
      <c r="K753" s="461"/>
      <c r="L753" s="461"/>
      <c r="M753" s="461"/>
      <c r="N753" s="461"/>
      <c r="O753" s="461"/>
      <c r="P753" s="461"/>
      <c r="Q753" s="461"/>
      <c r="R753" s="461"/>
      <c r="S753" s="461"/>
      <c r="T753" s="461"/>
      <c r="U753" s="461"/>
      <c r="V753" s="461"/>
      <c r="W753" s="461"/>
    </row>
    <row r="754">
      <c r="A754" s="461"/>
      <c r="B754" s="461"/>
      <c r="C754" s="461"/>
      <c r="D754" s="461"/>
      <c r="E754" s="461"/>
      <c r="F754" s="461"/>
      <c r="G754" s="461"/>
      <c r="H754" s="461"/>
      <c r="I754" s="461"/>
      <c r="J754" s="461"/>
      <c r="K754" s="461"/>
      <c r="L754" s="461"/>
      <c r="M754" s="461"/>
      <c r="N754" s="461"/>
      <c r="O754" s="461"/>
      <c r="P754" s="461"/>
      <c r="Q754" s="461"/>
      <c r="R754" s="461"/>
      <c r="S754" s="461"/>
      <c r="T754" s="461"/>
      <c r="U754" s="461"/>
      <c r="V754" s="461"/>
      <c r="W754" s="461"/>
    </row>
    <row r="755">
      <c r="A755" s="461"/>
      <c r="B755" s="461"/>
      <c r="C755" s="461"/>
      <c r="D755" s="461"/>
      <c r="E755" s="461"/>
      <c r="F755" s="461"/>
      <c r="G755" s="461"/>
      <c r="H755" s="461"/>
      <c r="I755" s="461"/>
      <c r="J755" s="461"/>
      <c r="K755" s="461"/>
      <c r="L755" s="461"/>
      <c r="M755" s="461"/>
      <c r="N755" s="461"/>
      <c r="O755" s="461"/>
      <c r="P755" s="461"/>
      <c r="Q755" s="461"/>
      <c r="R755" s="461"/>
      <c r="S755" s="461"/>
      <c r="T755" s="461"/>
      <c r="U755" s="461"/>
      <c r="V755" s="461"/>
      <c r="W755" s="461"/>
    </row>
    <row r="756">
      <c r="A756" s="461"/>
      <c r="B756" s="461"/>
      <c r="C756" s="461"/>
      <c r="D756" s="461"/>
      <c r="E756" s="461"/>
      <c r="F756" s="461"/>
      <c r="G756" s="461"/>
      <c r="H756" s="461"/>
      <c r="I756" s="461"/>
      <c r="J756" s="461"/>
      <c r="K756" s="461"/>
      <c r="L756" s="461"/>
      <c r="M756" s="461"/>
      <c r="N756" s="461"/>
      <c r="O756" s="461"/>
      <c r="P756" s="461"/>
      <c r="Q756" s="461"/>
      <c r="R756" s="461"/>
      <c r="S756" s="461"/>
      <c r="T756" s="461"/>
      <c r="U756" s="461"/>
      <c r="V756" s="461"/>
      <c r="W756" s="461"/>
    </row>
    <row r="757">
      <c r="A757" s="461"/>
      <c r="B757" s="461"/>
      <c r="C757" s="461"/>
      <c r="D757" s="461"/>
      <c r="E757" s="461"/>
      <c r="F757" s="461"/>
      <c r="G757" s="461"/>
      <c r="H757" s="461"/>
      <c r="I757" s="461"/>
      <c r="J757" s="461"/>
      <c r="K757" s="461"/>
      <c r="L757" s="461"/>
      <c r="M757" s="461"/>
      <c r="N757" s="461"/>
      <c r="O757" s="461"/>
      <c r="P757" s="461"/>
      <c r="Q757" s="461"/>
      <c r="R757" s="461"/>
      <c r="S757" s="461"/>
      <c r="T757" s="461"/>
      <c r="U757" s="461"/>
      <c r="V757" s="461"/>
      <c r="W757" s="461"/>
    </row>
    <row r="758">
      <c r="A758" s="461"/>
      <c r="B758" s="461"/>
      <c r="C758" s="461"/>
      <c r="D758" s="461"/>
      <c r="E758" s="461"/>
      <c r="F758" s="461"/>
      <c r="G758" s="461"/>
      <c r="H758" s="461"/>
      <c r="I758" s="461"/>
      <c r="J758" s="461"/>
      <c r="K758" s="461"/>
      <c r="L758" s="461"/>
      <c r="M758" s="461"/>
      <c r="N758" s="461"/>
      <c r="O758" s="461"/>
      <c r="P758" s="461"/>
      <c r="Q758" s="461"/>
      <c r="R758" s="461"/>
      <c r="S758" s="461"/>
      <c r="T758" s="461"/>
      <c r="U758" s="461"/>
      <c r="V758" s="461"/>
      <c r="W758" s="461"/>
    </row>
    <row r="759">
      <c r="A759" s="461"/>
      <c r="B759" s="461"/>
      <c r="C759" s="461"/>
      <c r="D759" s="461"/>
      <c r="E759" s="461"/>
      <c r="F759" s="461"/>
      <c r="G759" s="461"/>
      <c r="H759" s="461"/>
      <c r="I759" s="461"/>
      <c r="J759" s="461"/>
      <c r="K759" s="461"/>
      <c r="L759" s="461"/>
      <c r="M759" s="461"/>
      <c r="N759" s="461"/>
      <c r="O759" s="461"/>
      <c r="P759" s="461"/>
      <c r="Q759" s="461"/>
      <c r="R759" s="461"/>
      <c r="S759" s="461"/>
      <c r="T759" s="461"/>
      <c r="U759" s="461"/>
      <c r="V759" s="461"/>
      <c r="W759" s="461"/>
    </row>
    <row r="760">
      <c r="A760" s="461"/>
      <c r="B760" s="461"/>
      <c r="C760" s="461"/>
      <c r="D760" s="461"/>
      <c r="E760" s="461"/>
      <c r="F760" s="461"/>
      <c r="G760" s="461"/>
      <c r="H760" s="461"/>
      <c r="I760" s="461"/>
      <c r="J760" s="461"/>
      <c r="K760" s="461"/>
      <c r="L760" s="461"/>
      <c r="M760" s="461"/>
      <c r="N760" s="461"/>
      <c r="O760" s="461"/>
      <c r="P760" s="461"/>
      <c r="Q760" s="461"/>
      <c r="R760" s="461"/>
      <c r="S760" s="461"/>
      <c r="T760" s="461"/>
      <c r="U760" s="461"/>
      <c r="V760" s="461"/>
      <c r="W760" s="461"/>
    </row>
    <row r="761">
      <c r="A761" s="461"/>
      <c r="B761" s="461"/>
      <c r="C761" s="461"/>
      <c r="D761" s="461"/>
      <c r="E761" s="461"/>
      <c r="F761" s="461"/>
      <c r="G761" s="461"/>
      <c r="H761" s="461"/>
      <c r="I761" s="461"/>
      <c r="J761" s="461"/>
      <c r="K761" s="461"/>
      <c r="L761" s="461"/>
      <c r="M761" s="461"/>
      <c r="N761" s="461"/>
      <c r="O761" s="461"/>
      <c r="P761" s="461"/>
      <c r="Q761" s="461"/>
      <c r="R761" s="461"/>
      <c r="S761" s="461"/>
      <c r="T761" s="461"/>
      <c r="U761" s="461"/>
      <c r="V761" s="461"/>
      <c r="W761" s="461"/>
    </row>
    <row r="762">
      <c r="A762" s="461"/>
      <c r="B762" s="461"/>
      <c r="C762" s="461"/>
      <c r="D762" s="461"/>
      <c r="E762" s="461"/>
      <c r="F762" s="461"/>
      <c r="G762" s="461"/>
      <c r="H762" s="461"/>
      <c r="I762" s="461"/>
      <c r="J762" s="461"/>
      <c r="K762" s="461"/>
      <c r="L762" s="461"/>
      <c r="M762" s="461"/>
      <c r="N762" s="461"/>
      <c r="O762" s="461"/>
      <c r="P762" s="461"/>
      <c r="Q762" s="461"/>
      <c r="R762" s="461"/>
      <c r="S762" s="461"/>
      <c r="T762" s="461"/>
      <c r="U762" s="461"/>
      <c r="V762" s="461"/>
      <c r="W762" s="461"/>
    </row>
    <row r="763">
      <c r="A763" s="461"/>
      <c r="B763" s="461"/>
      <c r="C763" s="461"/>
      <c r="D763" s="461"/>
      <c r="E763" s="461"/>
      <c r="F763" s="461"/>
      <c r="G763" s="461"/>
      <c r="H763" s="461"/>
      <c r="I763" s="461"/>
      <c r="J763" s="461"/>
      <c r="K763" s="461"/>
      <c r="L763" s="461"/>
      <c r="M763" s="461"/>
      <c r="N763" s="461"/>
      <c r="O763" s="461"/>
      <c r="P763" s="461"/>
      <c r="Q763" s="461"/>
      <c r="R763" s="461"/>
      <c r="S763" s="461"/>
      <c r="T763" s="461"/>
      <c r="U763" s="461"/>
      <c r="V763" s="461"/>
      <c r="W763" s="461"/>
    </row>
    <row r="764">
      <c r="A764" s="461"/>
      <c r="B764" s="461"/>
      <c r="C764" s="461"/>
      <c r="D764" s="461"/>
      <c r="E764" s="461"/>
      <c r="F764" s="461"/>
      <c r="G764" s="461"/>
      <c r="H764" s="461"/>
      <c r="I764" s="461"/>
      <c r="J764" s="461"/>
      <c r="K764" s="461"/>
      <c r="L764" s="461"/>
      <c r="M764" s="461"/>
      <c r="N764" s="461"/>
      <c r="O764" s="461"/>
      <c r="P764" s="461"/>
      <c r="Q764" s="461"/>
      <c r="R764" s="461"/>
      <c r="S764" s="461"/>
      <c r="T764" s="461"/>
      <c r="U764" s="461"/>
      <c r="V764" s="461"/>
      <c r="W764" s="461"/>
    </row>
    <row r="765">
      <c r="A765" s="461"/>
      <c r="B765" s="461"/>
      <c r="C765" s="461"/>
      <c r="D765" s="461"/>
      <c r="E765" s="461"/>
      <c r="F765" s="461"/>
      <c r="G765" s="461"/>
      <c r="H765" s="461"/>
      <c r="I765" s="461"/>
      <c r="J765" s="461"/>
      <c r="K765" s="461"/>
      <c r="L765" s="461"/>
      <c r="M765" s="461"/>
      <c r="N765" s="461"/>
      <c r="O765" s="461"/>
      <c r="P765" s="461"/>
      <c r="Q765" s="461"/>
      <c r="R765" s="461"/>
      <c r="S765" s="461"/>
      <c r="T765" s="461"/>
      <c r="U765" s="461"/>
      <c r="V765" s="461"/>
      <c r="W765" s="461"/>
    </row>
    <row r="766">
      <c r="A766" s="461"/>
      <c r="B766" s="461"/>
      <c r="C766" s="461"/>
      <c r="D766" s="461"/>
      <c r="E766" s="461"/>
      <c r="F766" s="461"/>
      <c r="G766" s="461"/>
      <c r="H766" s="461"/>
      <c r="I766" s="461"/>
      <c r="J766" s="461"/>
      <c r="K766" s="461"/>
      <c r="L766" s="461"/>
      <c r="M766" s="461"/>
      <c r="N766" s="461"/>
      <c r="O766" s="461"/>
      <c r="P766" s="461"/>
      <c r="Q766" s="461"/>
      <c r="R766" s="461"/>
      <c r="S766" s="461"/>
      <c r="T766" s="461"/>
      <c r="U766" s="461"/>
      <c r="V766" s="461"/>
      <c r="W766" s="461"/>
    </row>
    <row r="767">
      <c r="A767" s="461"/>
      <c r="B767" s="461"/>
      <c r="C767" s="461"/>
      <c r="D767" s="461"/>
      <c r="E767" s="461"/>
      <c r="F767" s="461"/>
      <c r="G767" s="461"/>
      <c r="H767" s="461"/>
      <c r="I767" s="461"/>
      <c r="J767" s="461"/>
      <c r="K767" s="461"/>
      <c r="L767" s="461"/>
      <c r="M767" s="461"/>
      <c r="N767" s="461"/>
      <c r="O767" s="461"/>
      <c r="P767" s="461"/>
      <c r="Q767" s="461"/>
      <c r="R767" s="461"/>
      <c r="S767" s="461"/>
      <c r="T767" s="461"/>
      <c r="U767" s="461"/>
      <c r="V767" s="461"/>
      <c r="W767" s="461"/>
    </row>
    <row r="768">
      <c r="A768" s="461"/>
      <c r="B768" s="461"/>
      <c r="C768" s="461"/>
      <c r="D768" s="461"/>
      <c r="E768" s="461"/>
      <c r="F768" s="461"/>
      <c r="G768" s="461"/>
      <c r="H768" s="461"/>
      <c r="I768" s="461"/>
      <c r="J768" s="461"/>
      <c r="K768" s="461"/>
      <c r="L768" s="461"/>
      <c r="M768" s="461"/>
      <c r="N768" s="461"/>
      <c r="O768" s="461"/>
      <c r="P768" s="461"/>
      <c r="Q768" s="461"/>
      <c r="R768" s="461"/>
      <c r="S768" s="461"/>
      <c r="T768" s="461"/>
      <c r="U768" s="461"/>
      <c r="V768" s="461"/>
      <c r="W768" s="461"/>
    </row>
    <row r="769">
      <c r="A769" s="461"/>
      <c r="B769" s="461"/>
      <c r="C769" s="461"/>
      <c r="D769" s="461"/>
      <c r="E769" s="461"/>
      <c r="F769" s="461"/>
      <c r="G769" s="461"/>
      <c r="H769" s="461"/>
      <c r="I769" s="461"/>
      <c r="J769" s="461"/>
      <c r="K769" s="461"/>
      <c r="L769" s="461"/>
      <c r="M769" s="461"/>
      <c r="N769" s="461"/>
      <c r="O769" s="461"/>
      <c r="P769" s="461"/>
      <c r="Q769" s="461"/>
      <c r="R769" s="461"/>
      <c r="S769" s="461"/>
      <c r="T769" s="461"/>
      <c r="U769" s="461"/>
      <c r="V769" s="461"/>
      <c r="W769" s="461"/>
    </row>
    <row r="770">
      <c r="A770" s="461"/>
      <c r="B770" s="461"/>
      <c r="C770" s="461"/>
      <c r="D770" s="461"/>
      <c r="E770" s="461"/>
      <c r="F770" s="461"/>
      <c r="G770" s="461"/>
      <c r="H770" s="461"/>
      <c r="I770" s="461"/>
      <c r="J770" s="461"/>
      <c r="K770" s="461"/>
      <c r="L770" s="461"/>
      <c r="M770" s="461"/>
      <c r="N770" s="461"/>
      <c r="O770" s="461"/>
      <c r="P770" s="461"/>
      <c r="Q770" s="461"/>
      <c r="R770" s="461"/>
      <c r="S770" s="461"/>
      <c r="T770" s="461"/>
      <c r="U770" s="461"/>
      <c r="V770" s="461"/>
      <c r="W770" s="461"/>
    </row>
    <row r="771">
      <c r="A771" s="461"/>
      <c r="B771" s="461"/>
      <c r="C771" s="461"/>
      <c r="D771" s="461"/>
      <c r="E771" s="461"/>
      <c r="F771" s="461"/>
      <c r="G771" s="461"/>
      <c r="H771" s="461"/>
      <c r="I771" s="461"/>
      <c r="J771" s="461"/>
      <c r="K771" s="461"/>
      <c r="L771" s="461"/>
      <c r="M771" s="461"/>
      <c r="N771" s="461"/>
      <c r="O771" s="461"/>
      <c r="P771" s="461"/>
      <c r="Q771" s="461"/>
      <c r="R771" s="461"/>
      <c r="S771" s="461"/>
      <c r="T771" s="461"/>
      <c r="U771" s="461"/>
      <c r="V771" s="461"/>
      <c r="W771" s="461"/>
    </row>
    <row r="772">
      <c r="A772" s="461"/>
      <c r="B772" s="461"/>
      <c r="C772" s="461"/>
      <c r="D772" s="461"/>
      <c r="E772" s="461"/>
      <c r="F772" s="461"/>
      <c r="G772" s="461"/>
      <c r="H772" s="461"/>
      <c r="I772" s="461"/>
      <c r="J772" s="461"/>
      <c r="K772" s="461"/>
      <c r="L772" s="461"/>
      <c r="M772" s="461"/>
      <c r="N772" s="461"/>
      <c r="O772" s="461"/>
      <c r="P772" s="461"/>
      <c r="Q772" s="461"/>
      <c r="R772" s="461"/>
      <c r="S772" s="461"/>
      <c r="T772" s="461"/>
      <c r="U772" s="461"/>
      <c r="V772" s="461"/>
      <c r="W772" s="461"/>
    </row>
    <row r="773">
      <c r="A773" s="461"/>
      <c r="B773" s="461"/>
      <c r="C773" s="461"/>
      <c r="D773" s="461"/>
      <c r="E773" s="461"/>
      <c r="F773" s="461"/>
      <c r="G773" s="461"/>
      <c r="H773" s="461"/>
      <c r="I773" s="461"/>
      <c r="J773" s="461"/>
      <c r="K773" s="461"/>
      <c r="L773" s="461"/>
      <c r="M773" s="461"/>
      <c r="N773" s="461"/>
      <c r="O773" s="461"/>
      <c r="P773" s="461"/>
      <c r="Q773" s="461"/>
      <c r="R773" s="461"/>
      <c r="S773" s="461"/>
      <c r="T773" s="461"/>
      <c r="U773" s="461"/>
      <c r="V773" s="461"/>
      <c r="W773" s="461"/>
    </row>
    <row r="774">
      <c r="A774" s="461"/>
      <c r="B774" s="461"/>
      <c r="C774" s="461"/>
      <c r="D774" s="461"/>
      <c r="E774" s="461"/>
      <c r="F774" s="461"/>
      <c r="G774" s="461"/>
      <c r="H774" s="461"/>
      <c r="I774" s="461"/>
      <c r="J774" s="461"/>
      <c r="K774" s="461"/>
      <c r="L774" s="461"/>
      <c r="M774" s="461"/>
      <c r="N774" s="461"/>
      <c r="O774" s="461"/>
      <c r="P774" s="461"/>
      <c r="Q774" s="461"/>
      <c r="R774" s="461"/>
      <c r="S774" s="461"/>
      <c r="T774" s="461"/>
      <c r="U774" s="461"/>
      <c r="V774" s="461"/>
      <c r="W774" s="461"/>
    </row>
    <row r="775">
      <c r="A775" s="461"/>
      <c r="B775" s="461"/>
      <c r="C775" s="461"/>
      <c r="D775" s="461"/>
      <c r="E775" s="461"/>
      <c r="F775" s="461"/>
      <c r="G775" s="461"/>
      <c r="H775" s="461"/>
      <c r="I775" s="461"/>
      <c r="J775" s="461"/>
      <c r="K775" s="461"/>
      <c r="L775" s="461"/>
      <c r="M775" s="461"/>
      <c r="N775" s="461"/>
      <c r="O775" s="461"/>
      <c r="P775" s="461"/>
      <c r="Q775" s="461"/>
      <c r="R775" s="461"/>
      <c r="S775" s="461"/>
      <c r="T775" s="461"/>
      <c r="U775" s="461"/>
      <c r="V775" s="461"/>
      <c r="W775" s="461"/>
    </row>
    <row r="776">
      <c r="A776" s="461"/>
      <c r="B776" s="461"/>
      <c r="C776" s="461"/>
      <c r="D776" s="461"/>
      <c r="E776" s="461"/>
      <c r="F776" s="461"/>
      <c r="G776" s="461"/>
      <c r="H776" s="461"/>
      <c r="I776" s="461"/>
      <c r="J776" s="461"/>
      <c r="K776" s="461"/>
      <c r="L776" s="461"/>
      <c r="M776" s="461"/>
      <c r="N776" s="461"/>
      <c r="O776" s="461"/>
      <c r="P776" s="461"/>
      <c r="Q776" s="461"/>
      <c r="R776" s="461"/>
      <c r="S776" s="461"/>
      <c r="T776" s="461"/>
      <c r="U776" s="461"/>
      <c r="V776" s="461"/>
      <c r="W776" s="461"/>
    </row>
    <row r="777">
      <c r="A777" s="461"/>
      <c r="B777" s="461"/>
      <c r="C777" s="461"/>
      <c r="D777" s="461"/>
      <c r="E777" s="461"/>
      <c r="F777" s="461"/>
      <c r="G777" s="461"/>
      <c r="H777" s="461"/>
      <c r="I777" s="461"/>
      <c r="J777" s="461"/>
      <c r="K777" s="461"/>
      <c r="L777" s="461"/>
      <c r="M777" s="461"/>
      <c r="N777" s="461"/>
      <c r="O777" s="461"/>
      <c r="P777" s="461"/>
      <c r="Q777" s="461"/>
      <c r="R777" s="461"/>
      <c r="S777" s="461"/>
      <c r="T777" s="461"/>
      <c r="U777" s="461"/>
      <c r="V777" s="461"/>
      <c r="W777" s="461"/>
    </row>
    <row r="778">
      <c r="A778" s="461"/>
      <c r="B778" s="461"/>
      <c r="C778" s="461"/>
      <c r="D778" s="461"/>
      <c r="E778" s="461"/>
      <c r="F778" s="461"/>
      <c r="G778" s="461"/>
      <c r="H778" s="461"/>
      <c r="I778" s="461"/>
      <c r="J778" s="461"/>
      <c r="K778" s="461"/>
      <c r="L778" s="461"/>
      <c r="M778" s="461"/>
      <c r="N778" s="461"/>
      <c r="O778" s="461"/>
      <c r="P778" s="461"/>
      <c r="Q778" s="461"/>
      <c r="R778" s="461"/>
      <c r="S778" s="461"/>
      <c r="T778" s="461"/>
      <c r="U778" s="461"/>
      <c r="V778" s="461"/>
      <c r="W778" s="461"/>
    </row>
    <row r="779">
      <c r="A779" s="461"/>
      <c r="B779" s="461"/>
      <c r="C779" s="461"/>
      <c r="D779" s="461"/>
      <c r="E779" s="461"/>
      <c r="F779" s="461"/>
      <c r="G779" s="461"/>
      <c r="H779" s="461"/>
      <c r="I779" s="461"/>
      <c r="J779" s="461"/>
      <c r="K779" s="461"/>
      <c r="L779" s="461"/>
      <c r="M779" s="461"/>
      <c r="N779" s="461"/>
      <c r="O779" s="461"/>
      <c r="P779" s="461"/>
      <c r="Q779" s="461"/>
      <c r="R779" s="461"/>
      <c r="S779" s="461"/>
      <c r="T779" s="461"/>
      <c r="U779" s="461"/>
      <c r="V779" s="461"/>
      <c r="W779" s="461"/>
    </row>
    <row r="780">
      <c r="A780" s="461"/>
      <c r="B780" s="461"/>
      <c r="C780" s="461"/>
      <c r="D780" s="461"/>
      <c r="E780" s="461"/>
      <c r="F780" s="461"/>
      <c r="G780" s="461"/>
      <c r="H780" s="461"/>
      <c r="I780" s="461"/>
      <c r="J780" s="461"/>
      <c r="K780" s="461"/>
      <c r="L780" s="461"/>
      <c r="M780" s="461"/>
      <c r="N780" s="461"/>
      <c r="O780" s="461"/>
      <c r="P780" s="461"/>
      <c r="Q780" s="461"/>
      <c r="R780" s="461"/>
      <c r="S780" s="461"/>
      <c r="T780" s="461"/>
      <c r="U780" s="461"/>
      <c r="V780" s="461"/>
      <c r="W780" s="461"/>
    </row>
    <row r="781">
      <c r="A781" s="461"/>
      <c r="B781" s="461"/>
      <c r="C781" s="461"/>
      <c r="D781" s="461"/>
      <c r="E781" s="461"/>
      <c r="F781" s="461"/>
      <c r="G781" s="461"/>
      <c r="H781" s="461"/>
      <c r="I781" s="461"/>
      <c r="J781" s="461"/>
      <c r="K781" s="461"/>
      <c r="L781" s="461"/>
      <c r="M781" s="461"/>
      <c r="N781" s="461"/>
      <c r="O781" s="461"/>
      <c r="P781" s="461"/>
      <c r="Q781" s="461"/>
      <c r="R781" s="461"/>
      <c r="S781" s="461"/>
      <c r="T781" s="461"/>
      <c r="U781" s="461"/>
      <c r="V781" s="461"/>
      <c r="W781" s="461"/>
    </row>
    <row r="782">
      <c r="A782" s="461"/>
      <c r="B782" s="461"/>
      <c r="C782" s="461"/>
      <c r="D782" s="461"/>
      <c r="E782" s="461"/>
      <c r="F782" s="461"/>
      <c r="G782" s="461"/>
      <c r="H782" s="461"/>
      <c r="I782" s="461"/>
      <c r="J782" s="461"/>
      <c r="K782" s="461"/>
      <c r="L782" s="461"/>
      <c r="M782" s="461"/>
      <c r="N782" s="461"/>
      <c r="O782" s="461"/>
      <c r="P782" s="461"/>
      <c r="Q782" s="461"/>
      <c r="R782" s="461"/>
      <c r="S782" s="461"/>
      <c r="T782" s="461"/>
      <c r="U782" s="461"/>
      <c r="V782" s="461"/>
      <c r="W782" s="461"/>
    </row>
    <row r="783">
      <c r="A783" s="461"/>
      <c r="B783" s="461"/>
      <c r="C783" s="461"/>
      <c r="D783" s="461"/>
      <c r="E783" s="461"/>
      <c r="F783" s="461"/>
      <c r="G783" s="461"/>
      <c r="H783" s="461"/>
      <c r="I783" s="461"/>
      <c r="J783" s="461"/>
      <c r="K783" s="461"/>
      <c r="L783" s="461"/>
      <c r="M783" s="461"/>
      <c r="N783" s="461"/>
      <c r="O783" s="461"/>
      <c r="P783" s="461"/>
      <c r="Q783" s="461"/>
      <c r="R783" s="461"/>
      <c r="S783" s="461"/>
      <c r="T783" s="461"/>
      <c r="U783" s="461"/>
      <c r="V783" s="461"/>
      <c r="W783" s="461"/>
    </row>
    <row r="784">
      <c r="A784" s="461"/>
      <c r="B784" s="461"/>
      <c r="C784" s="461"/>
      <c r="D784" s="461"/>
      <c r="E784" s="461"/>
      <c r="F784" s="461"/>
      <c r="G784" s="461"/>
      <c r="H784" s="461"/>
      <c r="I784" s="461"/>
      <c r="J784" s="461"/>
      <c r="K784" s="461"/>
      <c r="L784" s="461"/>
      <c r="M784" s="461"/>
      <c r="N784" s="461"/>
      <c r="O784" s="461"/>
      <c r="P784" s="461"/>
      <c r="Q784" s="461"/>
      <c r="R784" s="461"/>
      <c r="S784" s="461"/>
      <c r="T784" s="461"/>
      <c r="U784" s="461"/>
      <c r="V784" s="461"/>
      <c r="W784" s="461"/>
    </row>
    <row r="785">
      <c r="A785" s="461"/>
      <c r="B785" s="461"/>
      <c r="C785" s="461"/>
      <c r="D785" s="461"/>
      <c r="E785" s="461"/>
      <c r="F785" s="461"/>
      <c r="G785" s="461"/>
      <c r="H785" s="461"/>
      <c r="I785" s="461"/>
      <c r="J785" s="461"/>
      <c r="K785" s="461"/>
      <c r="L785" s="461"/>
      <c r="M785" s="461"/>
      <c r="N785" s="461"/>
      <c r="O785" s="461"/>
      <c r="P785" s="461"/>
      <c r="Q785" s="461"/>
      <c r="R785" s="461"/>
      <c r="S785" s="461"/>
      <c r="T785" s="461"/>
      <c r="U785" s="461"/>
      <c r="V785" s="461"/>
      <c r="W785" s="461"/>
    </row>
    <row r="786">
      <c r="A786" s="461"/>
      <c r="B786" s="461"/>
      <c r="C786" s="461"/>
      <c r="D786" s="461"/>
      <c r="E786" s="461"/>
      <c r="F786" s="461"/>
      <c r="G786" s="461"/>
      <c r="H786" s="461"/>
      <c r="I786" s="461"/>
      <c r="J786" s="461"/>
      <c r="K786" s="461"/>
      <c r="L786" s="461"/>
      <c r="M786" s="461"/>
      <c r="N786" s="461"/>
      <c r="O786" s="461"/>
      <c r="P786" s="461"/>
      <c r="Q786" s="461"/>
      <c r="R786" s="461"/>
      <c r="S786" s="461"/>
      <c r="T786" s="461"/>
      <c r="U786" s="461"/>
      <c r="V786" s="461"/>
      <c r="W786" s="461"/>
    </row>
    <row r="787">
      <c r="A787" s="461"/>
      <c r="B787" s="461"/>
      <c r="C787" s="461"/>
      <c r="D787" s="461"/>
      <c r="E787" s="461"/>
      <c r="F787" s="461"/>
      <c r="G787" s="461"/>
      <c r="H787" s="461"/>
      <c r="I787" s="461"/>
      <c r="J787" s="461"/>
      <c r="K787" s="461"/>
      <c r="L787" s="461"/>
      <c r="M787" s="461"/>
      <c r="N787" s="461"/>
      <c r="O787" s="461"/>
      <c r="P787" s="461"/>
      <c r="Q787" s="461"/>
      <c r="R787" s="461"/>
      <c r="S787" s="461"/>
      <c r="T787" s="461"/>
      <c r="U787" s="461"/>
      <c r="V787" s="461"/>
      <c r="W787" s="461"/>
    </row>
    <row r="788">
      <c r="A788" s="461"/>
      <c r="B788" s="461"/>
      <c r="C788" s="461"/>
      <c r="D788" s="461"/>
      <c r="E788" s="461"/>
      <c r="F788" s="461"/>
      <c r="G788" s="461"/>
      <c r="H788" s="461"/>
      <c r="I788" s="461"/>
      <c r="J788" s="461"/>
      <c r="K788" s="461"/>
      <c r="L788" s="461"/>
      <c r="M788" s="461"/>
      <c r="N788" s="461"/>
      <c r="O788" s="461"/>
      <c r="P788" s="461"/>
      <c r="Q788" s="461"/>
      <c r="R788" s="461"/>
      <c r="S788" s="461"/>
      <c r="T788" s="461"/>
      <c r="U788" s="461"/>
      <c r="V788" s="461"/>
      <c r="W788" s="461"/>
    </row>
    <row r="789">
      <c r="A789" s="461"/>
      <c r="B789" s="461"/>
      <c r="C789" s="461"/>
      <c r="D789" s="461"/>
      <c r="E789" s="461"/>
      <c r="F789" s="461"/>
      <c r="G789" s="461"/>
      <c r="H789" s="461"/>
      <c r="I789" s="461"/>
      <c r="J789" s="461"/>
      <c r="K789" s="461"/>
      <c r="L789" s="461"/>
      <c r="M789" s="461"/>
      <c r="N789" s="461"/>
      <c r="O789" s="461"/>
      <c r="P789" s="461"/>
      <c r="Q789" s="461"/>
      <c r="R789" s="461"/>
      <c r="S789" s="461"/>
      <c r="T789" s="461"/>
      <c r="U789" s="461"/>
      <c r="V789" s="461"/>
      <c r="W789" s="461"/>
    </row>
    <row r="790">
      <c r="A790" s="461"/>
      <c r="B790" s="461"/>
      <c r="C790" s="461"/>
      <c r="D790" s="461"/>
      <c r="E790" s="461"/>
      <c r="F790" s="461"/>
      <c r="G790" s="461"/>
      <c r="H790" s="461"/>
      <c r="I790" s="461"/>
      <c r="J790" s="461"/>
      <c r="K790" s="461"/>
      <c r="L790" s="461"/>
      <c r="M790" s="461"/>
      <c r="N790" s="461"/>
      <c r="O790" s="461"/>
      <c r="P790" s="461"/>
      <c r="Q790" s="461"/>
      <c r="R790" s="461"/>
      <c r="S790" s="461"/>
      <c r="T790" s="461"/>
      <c r="U790" s="461"/>
      <c r="V790" s="461"/>
      <c r="W790" s="461"/>
    </row>
    <row r="791">
      <c r="A791" s="461"/>
      <c r="B791" s="461"/>
      <c r="C791" s="461"/>
      <c r="D791" s="461"/>
      <c r="E791" s="461"/>
      <c r="F791" s="461"/>
      <c r="G791" s="461"/>
      <c r="H791" s="461"/>
      <c r="I791" s="461"/>
      <c r="J791" s="461"/>
      <c r="K791" s="461"/>
      <c r="L791" s="461"/>
      <c r="M791" s="461"/>
      <c r="N791" s="461"/>
      <c r="O791" s="461"/>
      <c r="P791" s="461"/>
      <c r="Q791" s="461"/>
      <c r="R791" s="461"/>
      <c r="S791" s="461"/>
      <c r="T791" s="461"/>
      <c r="U791" s="461"/>
      <c r="V791" s="461"/>
      <c r="W791" s="461"/>
    </row>
    <row r="792">
      <c r="A792" s="461"/>
      <c r="B792" s="461"/>
      <c r="C792" s="461"/>
      <c r="D792" s="461"/>
      <c r="E792" s="461"/>
      <c r="F792" s="461"/>
      <c r="G792" s="461"/>
      <c r="H792" s="461"/>
      <c r="I792" s="461"/>
      <c r="J792" s="461"/>
      <c r="K792" s="461"/>
      <c r="L792" s="461"/>
      <c r="M792" s="461"/>
      <c r="N792" s="461"/>
      <c r="O792" s="461"/>
      <c r="P792" s="461"/>
      <c r="Q792" s="461"/>
      <c r="R792" s="461"/>
      <c r="S792" s="461"/>
      <c r="T792" s="461"/>
      <c r="U792" s="461"/>
      <c r="V792" s="461"/>
      <c r="W792" s="461"/>
    </row>
    <row r="793">
      <c r="A793" s="461"/>
      <c r="B793" s="461"/>
      <c r="C793" s="461"/>
      <c r="D793" s="461"/>
      <c r="E793" s="461"/>
      <c r="F793" s="461"/>
      <c r="G793" s="461"/>
      <c r="H793" s="461"/>
      <c r="I793" s="461"/>
      <c r="J793" s="461"/>
      <c r="K793" s="461"/>
      <c r="L793" s="461"/>
      <c r="M793" s="461"/>
      <c r="N793" s="461"/>
      <c r="O793" s="461"/>
      <c r="P793" s="461"/>
      <c r="Q793" s="461"/>
      <c r="R793" s="461"/>
      <c r="S793" s="461"/>
      <c r="T793" s="461"/>
      <c r="U793" s="461"/>
      <c r="V793" s="461"/>
      <c r="W793" s="461"/>
    </row>
    <row r="794">
      <c r="A794" s="461"/>
      <c r="B794" s="461"/>
      <c r="C794" s="461"/>
      <c r="D794" s="461"/>
      <c r="E794" s="461"/>
      <c r="F794" s="461"/>
      <c r="G794" s="461"/>
      <c r="H794" s="461"/>
      <c r="I794" s="461"/>
      <c r="J794" s="461"/>
      <c r="K794" s="461"/>
      <c r="L794" s="461"/>
      <c r="M794" s="461"/>
      <c r="N794" s="461"/>
      <c r="O794" s="461"/>
      <c r="P794" s="461"/>
      <c r="Q794" s="461"/>
      <c r="R794" s="461"/>
      <c r="S794" s="461"/>
      <c r="T794" s="461"/>
      <c r="U794" s="461"/>
      <c r="V794" s="461"/>
      <c r="W794" s="461"/>
    </row>
    <row r="795">
      <c r="A795" s="461"/>
      <c r="B795" s="461"/>
      <c r="C795" s="461"/>
      <c r="D795" s="461"/>
      <c r="E795" s="461"/>
      <c r="F795" s="461"/>
      <c r="G795" s="461"/>
      <c r="H795" s="461"/>
      <c r="I795" s="461"/>
      <c r="J795" s="461"/>
      <c r="K795" s="461"/>
      <c r="L795" s="461"/>
      <c r="M795" s="461"/>
      <c r="N795" s="461"/>
      <c r="O795" s="461"/>
      <c r="P795" s="461"/>
      <c r="Q795" s="461"/>
      <c r="R795" s="461"/>
      <c r="S795" s="461"/>
      <c r="T795" s="461"/>
      <c r="U795" s="461"/>
      <c r="V795" s="461"/>
      <c r="W795" s="461"/>
    </row>
    <row r="796">
      <c r="A796" s="461"/>
      <c r="B796" s="461"/>
      <c r="C796" s="461"/>
      <c r="D796" s="461"/>
      <c r="E796" s="461"/>
      <c r="F796" s="461"/>
      <c r="G796" s="461"/>
      <c r="H796" s="461"/>
      <c r="I796" s="461"/>
      <c r="J796" s="461"/>
      <c r="K796" s="461"/>
      <c r="L796" s="461"/>
      <c r="M796" s="461"/>
      <c r="N796" s="461"/>
      <c r="O796" s="461"/>
      <c r="P796" s="461"/>
      <c r="Q796" s="461"/>
      <c r="R796" s="461"/>
      <c r="S796" s="461"/>
      <c r="T796" s="461"/>
      <c r="U796" s="461"/>
      <c r="V796" s="461"/>
      <c r="W796" s="461"/>
    </row>
    <row r="797">
      <c r="A797" s="461"/>
      <c r="B797" s="461"/>
      <c r="C797" s="461"/>
      <c r="D797" s="461"/>
      <c r="E797" s="461"/>
      <c r="F797" s="461"/>
      <c r="G797" s="461"/>
      <c r="H797" s="461"/>
      <c r="I797" s="461"/>
      <c r="J797" s="461"/>
      <c r="K797" s="461"/>
      <c r="L797" s="461"/>
      <c r="M797" s="461"/>
      <c r="N797" s="461"/>
      <c r="O797" s="461"/>
      <c r="P797" s="461"/>
      <c r="Q797" s="461"/>
      <c r="R797" s="461"/>
      <c r="S797" s="461"/>
      <c r="T797" s="461"/>
      <c r="U797" s="461"/>
      <c r="V797" s="461"/>
      <c r="W797" s="461"/>
    </row>
    <row r="798">
      <c r="A798" s="461"/>
      <c r="B798" s="461"/>
      <c r="C798" s="461"/>
      <c r="D798" s="461"/>
      <c r="E798" s="461"/>
      <c r="F798" s="461"/>
      <c r="G798" s="461"/>
      <c r="H798" s="461"/>
      <c r="I798" s="461"/>
      <c r="J798" s="461"/>
      <c r="K798" s="461"/>
      <c r="L798" s="461"/>
      <c r="M798" s="461"/>
      <c r="N798" s="461"/>
      <c r="O798" s="461"/>
      <c r="P798" s="461"/>
      <c r="Q798" s="461"/>
      <c r="R798" s="461"/>
      <c r="S798" s="461"/>
      <c r="T798" s="461"/>
      <c r="U798" s="461"/>
      <c r="V798" s="461"/>
      <c r="W798" s="461"/>
    </row>
    <row r="799">
      <c r="A799" s="461"/>
      <c r="B799" s="461"/>
      <c r="C799" s="461"/>
      <c r="D799" s="461"/>
      <c r="E799" s="461"/>
      <c r="F799" s="461"/>
      <c r="G799" s="461"/>
      <c r="H799" s="461"/>
      <c r="I799" s="461"/>
      <c r="J799" s="461"/>
      <c r="K799" s="461"/>
      <c r="L799" s="461"/>
      <c r="M799" s="461"/>
      <c r="N799" s="461"/>
      <c r="O799" s="461"/>
      <c r="P799" s="461"/>
      <c r="Q799" s="461"/>
      <c r="R799" s="461"/>
      <c r="S799" s="461"/>
      <c r="T799" s="461"/>
      <c r="U799" s="461"/>
      <c r="V799" s="461"/>
      <c r="W799" s="461"/>
    </row>
    <row r="800">
      <c r="A800" s="461"/>
      <c r="B800" s="461"/>
      <c r="C800" s="461"/>
      <c r="D800" s="461"/>
      <c r="E800" s="461"/>
      <c r="F800" s="461"/>
      <c r="G800" s="461"/>
      <c r="H800" s="461"/>
      <c r="I800" s="461"/>
      <c r="J800" s="461"/>
      <c r="K800" s="461"/>
      <c r="L800" s="461"/>
      <c r="M800" s="461"/>
      <c r="N800" s="461"/>
      <c r="O800" s="461"/>
      <c r="P800" s="461"/>
      <c r="Q800" s="461"/>
      <c r="R800" s="461"/>
      <c r="S800" s="461"/>
      <c r="T800" s="461"/>
      <c r="U800" s="461"/>
      <c r="V800" s="461"/>
      <c r="W800" s="461"/>
    </row>
    <row r="801">
      <c r="A801" s="461"/>
      <c r="B801" s="461"/>
      <c r="C801" s="461"/>
      <c r="D801" s="461"/>
      <c r="E801" s="461"/>
      <c r="F801" s="461"/>
      <c r="G801" s="461"/>
      <c r="H801" s="461"/>
      <c r="I801" s="461"/>
      <c r="J801" s="461"/>
      <c r="K801" s="461"/>
      <c r="L801" s="461"/>
      <c r="M801" s="461"/>
      <c r="N801" s="461"/>
      <c r="O801" s="461"/>
      <c r="P801" s="461"/>
      <c r="Q801" s="461"/>
      <c r="R801" s="461"/>
      <c r="S801" s="461"/>
      <c r="T801" s="461"/>
      <c r="U801" s="461"/>
      <c r="V801" s="461"/>
      <c r="W801" s="461"/>
    </row>
    <row r="802">
      <c r="A802" s="461"/>
      <c r="B802" s="461"/>
      <c r="C802" s="461"/>
      <c r="D802" s="461"/>
      <c r="E802" s="461"/>
      <c r="F802" s="461"/>
      <c r="G802" s="461"/>
      <c r="H802" s="461"/>
      <c r="I802" s="461"/>
      <c r="J802" s="461"/>
      <c r="K802" s="461"/>
      <c r="L802" s="461"/>
      <c r="M802" s="461"/>
      <c r="N802" s="461"/>
      <c r="O802" s="461"/>
      <c r="P802" s="461"/>
      <c r="Q802" s="461"/>
      <c r="R802" s="461"/>
      <c r="S802" s="461"/>
      <c r="T802" s="461"/>
      <c r="U802" s="461"/>
      <c r="V802" s="461"/>
      <c r="W802" s="461"/>
    </row>
    <row r="803">
      <c r="A803" s="461"/>
      <c r="B803" s="461"/>
      <c r="C803" s="461"/>
      <c r="D803" s="461"/>
      <c r="E803" s="461"/>
      <c r="F803" s="461"/>
      <c r="G803" s="461"/>
      <c r="H803" s="461"/>
      <c r="I803" s="461"/>
      <c r="J803" s="461"/>
      <c r="K803" s="461"/>
      <c r="L803" s="461"/>
      <c r="M803" s="461"/>
      <c r="N803" s="461"/>
      <c r="O803" s="461"/>
      <c r="P803" s="461"/>
      <c r="Q803" s="461"/>
      <c r="R803" s="461"/>
      <c r="S803" s="461"/>
      <c r="T803" s="461"/>
      <c r="U803" s="461"/>
      <c r="V803" s="461"/>
      <c r="W803" s="461"/>
    </row>
    <row r="804">
      <c r="A804" s="461"/>
      <c r="B804" s="461"/>
      <c r="C804" s="461"/>
      <c r="D804" s="461"/>
      <c r="E804" s="461"/>
      <c r="F804" s="461"/>
      <c r="G804" s="461"/>
      <c r="H804" s="461"/>
      <c r="I804" s="461"/>
      <c r="J804" s="461"/>
      <c r="K804" s="461"/>
      <c r="L804" s="461"/>
      <c r="M804" s="461"/>
      <c r="N804" s="461"/>
      <c r="O804" s="461"/>
      <c r="P804" s="461"/>
      <c r="Q804" s="461"/>
      <c r="R804" s="461"/>
      <c r="S804" s="461"/>
      <c r="T804" s="461"/>
      <c r="U804" s="461"/>
      <c r="V804" s="461"/>
      <c r="W804" s="461"/>
    </row>
    <row r="805">
      <c r="A805" s="461"/>
      <c r="B805" s="461"/>
      <c r="C805" s="461"/>
      <c r="D805" s="461"/>
      <c r="E805" s="461"/>
      <c r="F805" s="461"/>
      <c r="G805" s="461"/>
      <c r="H805" s="461"/>
      <c r="I805" s="461"/>
      <c r="J805" s="461"/>
      <c r="K805" s="461"/>
      <c r="L805" s="461"/>
      <c r="M805" s="461"/>
      <c r="N805" s="461"/>
      <c r="O805" s="461"/>
      <c r="P805" s="461"/>
      <c r="Q805" s="461"/>
      <c r="R805" s="461"/>
      <c r="S805" s="461"/>
      <c r="T805" s="461"/>
      <c r="U805" s="461"/>
      <c r="V805" s="461"/>
      <c r="W805" s="461"/>
    </row>
    <row r="806">
      <c r="A806" s="461"/>
      <c r="B806" s="461"/>
      <c r="C806" s="461"/>
      <c r="D806" s="461"/>
      <c r="E806" s="461"/>
      <c r="F806" s="461"/>
      <c r="G806" s="461"/>
      <c r="H806" s="461"/>
      <c r="I806" s="461"/>
      <c r="J806" s="461"/>
      <c r="K806" s="461"/>
      <c r="L806" s="461"/>
      <c r="M806" s="461"/>
      <c r="N806" s="461"/>
      <c r="O806" s="461"/>
      <c r="P806" s="461"/>
      <c r="Q806" s="461"/>
      <c r="R806" s="461"/>
      <c r="S806" s="461"/>
      <c r="T806" s="461"/>
      <c r="U806" s="461"/>
      <c r="V806" s="461"/>
      <c r="W806" s="461"/>
    </row>
    <row r="807">
      <c r="A807" s="461"/>
      <c r="B807" s="461"/>
      <c r="C807" s="461"/>
      <c r="D807" s="461"/>
      <c r="E807" s="461"/>
      <c r="F807" s="461"/>
      <c r="G807" s="461"/>
      <c r="H807" s="461"/>
      <c r="I807" s="461"/>
      <c r="J807" s="461"/>
      <c r="K807" s="461"/>
      <c r="L807" s="461"/>
      <c r="M807" s="461"/>
      <c r="N807" s="461"/>
      <c r="O807" s="461"/>
      <c r="P807" s="461"/>
      <c r="Q807" s="461"/>
      <c r="R807" s="461"/>
      <c r="S807" s="461"/>
      <c r="T807" s="461"/>
      <c r="U807" s="461"/>
      <c r="V807" s="461"/>
      <c r="W807" s="461"/>
    </row>
    <row r="808">
      <c r="A808" s="461"/>
      <c r="B808" s="461"/>
      <c r="C808" s="461"/>
      <c r="D808" s="461"/>
      <c r="E808" s="461"/>
      <c r="F808" s="461"/>
      <c r="G808" s="461"/>
      <c r="H808" s="461"/>
      <c r="I808" s="461"/>
      <c r="J808" s="461"/>
      <c r="K808" s="461"/>
      <c r="L808" s="461"/>
      <c r="M808" s="461"/>
      <c r="N808" s="461"/>
      <c r="O808" s="461"/>
      <c r="P808" s="461"/>
      <c r="Q808" s="461"/>
      <c r="R808" s="461"/>
      <c r="S808" s="461"/>
      <c r="T808" s="461"/>
      <c r="U808" s="461"/>
      <c r="V808" s="461"/>
      <c r="W808" s="461"/>
    </row>
    <row r="809">
      <c r="A809" s="461"/>
      <c r="B809" s="461"/>
      <c r="C809" s="461"/>
      <c r="D809" s="461"/>
      <c r="E809" s="461"/>
      <c r="F809" s="461"/>
      <c r="G809" s="461"/>
      <c r="H809" s="461"/>
      <c r="I809" s="461"/>
      <c r="J809" s="461"/>
      <c r="K809" s="461"/>
      <c r="L809" s="461"/>
      <c r="M809" s="461"/>
      <c r="N809" s="461"/>
      <c r="O809" s="461"/>
      <c r="P809" s="461"/>
      <c r="Q809" s="461"/>
      <c r="R809" s="461"/>
      <c r="S809" s="461"/>
      <c r="T809" s="461"/>
      <c r="U809" s="461"/>
      <c r="V809" s="461"/>
      <c r="W809" s="461"/>
    </row>
    <row r="810">
      <c r="A810" s="461"/>
      <c r="B810" s="461"/>
      <c r="C810" s="461"/>
      <c r="D810" s="461"/>
      <c r="E810" s="461"/>
      <c r="F810" s="461"/>
      <c r="G810" s="461"/>
      <c r="H810" s="461"/>
      <c r="I810" s="461"/>
      <c r="J810" s="461"/>
      <c r="K810" s="461"/>
      <c r="L810" s="461"/>
      <c r="M810" s="461"/>
      <c r="N810" s="461"/>
      <c r="O810" s="461"/>
      <c r="P810" s="461"/>
      <c r="Q810" s="461"/>
      <c r="R810" s="461"/>
      <c r="S810" s="461"/>
      <c r="T810" s="461"/>
      <c r="U810" s="461"/>
      <c r="V810" s="461"/>
      <c r="W810" s="461"/>
    </row>
    <row r="811">
      <c r="A811" s="461"/>
      <c r="B811" s="461"/>
      <c r="C811" s="461"/>
      <c r="D811" s="461"/>
      <c r="E811" s="461"/>
      <c r="F811" s="461"/>
      <c r="G811" s="461"/>
      <c r="H811" s="461"/>
      <c r="I811" s="461"/>
      <c r="J811" s="461"/>
      <c r="K811" s="461"/>
      <c r="L811" s="461"/>
      <c r="M811" s="461"/>
      <c r="N811" s="461"/>
      <c r="O811" s="461"/>
      <c r="P811" s="461"/>
      <c r="Q811" s="461"/>
      <c r="R811" s="461"/>
      <c r="S811" s="461"/>
      <c r="T811" s="461"/>
      <c r="U811" s="461"/>
      <c r="V811" s="461"/>
      <c r="W811" s="461"/>
    </row>
    <row r="812">
      <c r="A812" s="461"/>
      <c r="B812" s="461"/>
      <c r="C812" s="461"/>
      <c r="D812" s="461"/>
      <c r="E812" s="461"/>
      <c r="F812" s="461"/>
      <c r="G812" s="461"/>
      <c r="H812" s="461"/>
      <c r="I812" s="461"/>
      <c r="J812" s="461"/>
      <c r="K812" s="461"/>
      <c r="L812" s="461"/>
      <c r="M812" s="461"/>
      <c r="N812" s="461"/>
      <c r="O812" s="461"/>
      <c r="P812" s="461"/>
      <c r="Q812" s="461"/>
      <c r="R812" s="461"/>
      <c r="S812" s="461"/>
      <c r="T812" s="461"/>
      <c r="U812" s="461"/>
      <c r="V812" s="461"/>
      <c r="W812" s="461"/>
    </row>
    <row r="813">
      <c r="A813" s="461"/>
      <c r="B813" s="461"/>
      <c r="C813" s="461"/>
      <c r="D813" s="461"/>
      <c r="E813" s="461"/>
      <c r="F813" s="461"/>
      <c r="G813" s="461"/>
      <c r="H813" s="461"/>
      <c r="I813" s="461"/>
      <c r="J813" s="461"/>
      <c r="K813" s="461"/>
      <c r="L813" s="461"/>
      <c r="M813" s="461"/>
      <c r="N813" s="461"/>
      <c r="O813" s="461"/>
      <c r="P813" s="461"/>
      <c r="Q813" s="461"/>
      <c r="R813" s="461"/>
      <c r="S813" s="461"/>
      <c r="T813" s="461"/>
      <c r="U813" s="461"/>
      <c r="V813" s="461"/>
      <c r="W813" s="461"/>
    </row>
    <row r="814">
      <c r="A814" s="461"/>
      <c r="B814" s="461"/>
      <c r="C814" s="461"/>
      <c r="D814" s="461"/>
      <c r="E814" s="461"/>
      <c r="F814" s="461"/>
      <c r="G814" s="461"/>
      <c r="H814" s="461"/>
      <c r="I814" s="461"/>
      <c r="J814" s="461"/>
      <c r="K814" s="461"/>
      <c r="L814" s="461"/>
      <c r="M814" s="461"/>
      <c r="N814" s="461"/>
      <c r="O814" s="461"/>
      <c r="P814" s="461"/>
      <c r="Q814" s="461"/>
      <c r="R814" s="461"/>
      <c r="S814" s="461"/>
      <c r="T814" s="461"/>
      <c r="U814" s="461"/>
      <c r="V814" s="461"/>
      <c r="W814" s="461"/>
    </row>
    <row r="815">
      <c r="A815" s="461"/>
      <c r="B815" s="461"/>
      <c r="C815" s="461"/>
      <c r="D815" s="461"/>
      <c r="E815" s="461"/>
      <c r="F815" s="461"/>
      <c r="G815" s="461"/>
      <c r="H815" s="461"/>
      <c r="I815" s="461"/>
      <c r="J815" s="461"/>
      <c r="K815" s="461"/>
      <c r="L815" s="461"/>
      <c r="M815" s="461"/>
      <c r="N815" s="461"/>
      <c r="O815" s="461"/>
      <c r="P815" s="461"/>
      <c r="Q815" s="461"/>
      <c r="R815" s="461"/>
      <c r="S815" s="461"/>
      <c r="T815" s="461"/>
      <c r="U815" s="461"/>
      <c r="V815" s="461"/>
      <c r="W815" s="461"/>
    </row>
    <row r="816">
      <c r="A816" s="461"/>
      <c r="B816" s="461"/>
      <c r="C816" s="461"/>
      <c r="D816" s="461"/>
      <c r="E816" s="461"/>
      <c r="F816" s="461"/>
      <c r="G816" s="461"/>
      <c r="H816" s="461"/>
      <c r="I816" s="461"/>
      <c r="J816" s="461"/>
      <c r="K816" s="461"/>
      <c r="L816" s="461"/>
      <c r="M816" s="461"/>
      <c r="N816" s="461"/>
      <c r="O816" s="461"/>
      <c r="P816" s="461"/>
      <c r="Q816" s="461"/>
      <c r="R816" s="461"/>
      <c r="S816" s="461"/>
      <c r="T816" s="461"/>
      <c r="U816" s="461"/>
      <c r="V816" s="461"/>
      <c r="W816" s="461"/>
    </row>
    <row r="817">
      <c r="A817" s="461"/>
      <c r="B817" s="461"/>
      <c r="C817" s="461"/>
      <c r="D817" s="461"/>
      <c r="E817" s="461"/>
      <c r="F817" s="461"/>
      <c r="G817" s="461"/>
      <c r="H817" s="461"/>
      <c r="I817" s="461"/>
      <c r="J817" s="461"/>
      <c r="K817" s="461"/>
      <c r="L817" s="461"/>
      <c r="M817" s="461"/>
      <c r="N817" s="461"/>
      <c r="O817" s="461"/>
      <c r="P817" s="461"/>
      <c r="Q817" s="461"/>
      <c r="R817" s="461"/>
      <c r="S817" s="461"/>
      <c r="T817" s="461"/>
      <c r="U817" s="461"/>
      <c r="V817" s="461"/>
      <c r="W817" s="461"/>
    </row>
    <row r="818">
      <c r="A818" s="461"/>
      <c r="B818" s="461"/>
      <c r="C818" s="461"/>
      <c r="D818" s="461"/>
      <c r="E818" s="461"/>
      <c r="F818" s="461"/>
      <c r="G818" s="461"/>
      <c r="H818" s="461"/>
      <c r="I818" s="461"/>
      <c r="J818" s="461"/>
      <c r="K818" s="461"/>
      <c r="L818" s="461"/>
      <c r="M818" s="461"/>
      <c r="N818" s="461"/>
      <c r="O818" s="461"/>
      <c r="P818" s="461"/>
      <c r="Q818" s="461"/>
      <c r="R818" s="461"/>
      <c r="S818" s="461"/>
      <c r="T818" s="461"/>
      <c r="U818" s="461"/>
      <c r="V818" s="461"/>
      <c r="W818" s="461"/>
    </row>
    <row r="819">
      <c r="A819" s="461"/>
      <c r="B819" s="461"/>
      <c r="C819" s="461"/>
      <c r="D819" s="461"/>
      <c r="E819" s="461"/>
      <c r="F819" s="461"/>
      <c r="G819" s="461"/>
      <c r="H819" s="461"/>
      <c r="I819" s="461"/>
      <c r="J819" s="461"/>
      <c r="K819" s="461"/>
      <c r="L819" s="461"/>
      <c r="M819" s="461"/>
      <c r="N819" s="461"/>
      <c r="O819" s="461"/>
      <c r="P819" s="461"/>
      <c r="Q819" s="461"/>
      <c r="R819" s="461"/>
      <c r="S819" s="461"/>
      <c r="T819" s="461"/>
      <c r="U819" s="461"/>
      <c r="V819" s="461"/>
      <c r="W819" s="461"/>
    </row>
    <row r="820">
      <c r="A820" s="461"/>
      <c r="B820" s="461"/>
      <c r="C820" s="461"/>
      <c r="D820" s="461"/>
      <c r="E820" s="461"/>
      <c r="F820" s="461"/>
      <c r="G820" s="461"/>
      <c r="H820" s="461"/>
      <c r="I820" s="461"/>
      <c r="J820" s="461"/>
      <c r="K820" s="461"/>
      <c r="L820" s="461"/>
      <c r="M820" s="461"/>
      <c r="N820" s="461"/>
      <c r="O820" s="461"/>
      <c r="P820" s="461"/>
      <c r="Q820" s="461"/>
      <c r="R820" s="461"/>
      <c r="S820" s="461"/>
      <c r="T820" s="461"/>
      <c r="U820" s="461"/>
      <c r="V820" s="461"/>
      <c r="W820" s="461"/>
    </row>
    <row r="821">
      <c r="A821" s="461"/>
      <c r="B821" s="461"/>
      <c r="C821" s="461"/>
      <c r="D821" s="461"/>
      <c r="E821" s="461"/>
      <c r="F821" s="461"/>
      <c r="G821" s="461"/>
      <c r="H821" s="461"/>
      <c r="I821" s="461"/>
      <c r="J821" s="461"/>
      <c r="K821" s="461"/>
      <c r="L821" s="461"/>
      <c r="M821" s="461"/>
      <c r="N821" s="461"/>
      <c r="O821" s="461"/>
      <c r="P821" s="461"/>
      <c r="Q821" s="461"/>
      <c r="R821" s="461"/>
      <c r="S821" s="461"/>
      <c r="T821" s="461"/>
      <c r="U821" s="461"/>
      <c r="V821" s="461"/>
      <c r="W821" s="461"/>
    </row>
    <row r="822">
      <c r="A822" s="461"/>
      <c r="B822" s="461"/>
      <c r="C822" s="461"/>
      <c r="D822" s="461"/>
      <c r="E822" s="461"/>
      <c r="F822" s="461"/>
      <c r="G822" s="461"/>
      <c r="H822" s="461"/>
      <c r="I822" s="461"/>
      <c r="J822" s="461"/>
      <c r="K822" s="461"/>
      <c r="L822" s="461"/>
      <c r="M822" s="461"/>
      <c r="N822" s="461"/>
      <c r="O822" s="461"/>
      <c r="P822" s="461"/>
      <c r="Q822" s="461"/>
      <c r="R822" s="461"/>
      <c r="S822" s="461"/>
      <c r="T822" s="461"/>
      <c r="U822" s="461"/>
      <c r="V822" s="461"/>
      <c r="W822" s="461"/>
    </row>
    <row r="823">
      <c r="A823" s="461"/>
      <c r="B823" s="461"/>
      <c r="C823" s="461"/>
      <c r="D823" s="461"/>
      <c r="E823" s="461"/>
      <c r="F823" s="461"/>
      <c r="G823" s="461"/>
      <c r="H823" s="461"/>
      <c r="I823" s="461"/>
      <c r="J823" s="461"/>
      <c r="K823" s="461"/>
      <c r="L823" s="461"/>
      <c r="M823" s="461"/>
      <c r="N823" s="461"/>
      <c r="O823" s="461"/>
      <c r="P823" s="461"/>
      <c r="Q823" s="461"/>
      <c r="R823" s="461"/>
      <c r="S823" s="461"/>
      <c r="T823" s="461"/>
      <c r="U823" s="461"/>
      <c r="V823" s="461"/>
      <c r="W823" s="461"/>
    </row>
    <row r="824">
      <c r="A824" s="461"/>
      <c r="B824" s="461"/>
      <c r="C824" s="461"/>
      <c r="D824" s="461"/>
      <c r="E824" s="461"/>
      <c r="F824" s="461"/>
      <c r="G824" s="461"/>
      <c r="H824" s="461"/>
      <c r="I824" s="461"/>
      <c r="J824" s="461"/>
      <c r="K824" s="461"/>
      <c r="L824" s="461"/>
      <c r="M824" s="461"/>
      <c r="N824" s="461"/>
      <c r="O824" s="461"/>
      <c r="P824" s="461"/>
      <c r="Q824" s="461"/>
      <c r="R824" s="461"/>
      <c r="S824" s="461"/>
      <c r="T824" s="461"/>
      <c r="U824" s="461"/>
      <c r="V824" s="461"/>
      <c r="W824" s="461"/>
    </row>
    <row r="825">
      <c r="A825" s="461"/>
      <c r="B825" s="461"/>
      <c r="C825" s="461"/>
      <c r="D825" s="461"/>
      <c r="E825" s="461"/>
      <c r="F825" s="461"/>
      <c r="G825" s="461"/>
      <c r="H825" s="461"/>
      <c r="I825" s="461"/>
      <c r="J825" s="461"/>
      <c r="K825" s="461"/>
      <c r="L825" s="461"/>
      <c r="M825" s="461"/>
      <c r="N825" s="461"/>
      <c r="O825" s="461"/>
      <c r="P825" s="461"/>
      <c r="Q825" s="461"/>
      <c r="R825" s="461"/>
      <c r="S825" s="461"/>
      <c r="T825" s="461"/>
      <c r="U825" s="461"/>
      <c r="V825" s="461"/>
      <c r="W825" s="461"/>
    </row>
    <row r="826">
      <c r="A826" s="461"/>
      <c r="B826" s="461"/>
      <c r="C826" s="461"/>
      <c r="D826" s="461"/>
      <c r="E826" s="461"/>
      <c r="F826" s="461"/>
      <c r="G826" s="461"/>
      <c r="H826" s="461"/>
      <c r="I826" s="461"/>
      <c r="J826" s="461"/>
      <c r="K826" s="461"/>
      <c r="L826" s="461"/>
      <c r="M826" s="461"/>
      <c r="N826" s="461"/>
      <c r="O826" s="461"/>
      <c r="P826" s="461"/>
      <c r="Q826" s="461"/>
      <c r="R826" s="461"/>
      <c r="S826" s="461"/>
      <c r="T826" s="461"/>
      <c r="U826" s="461"/>
      <c r="V826" s="461"/>
      <c r="W826" s="461"/>
    </row>
    <row r="827">
      <c r="A827" s="461"/>
      <c r="B827" s="461"/>
      <c r="C827" s="461"/>
      <c r="D827" s="461"/>
      <c r="E827" s="461"/>
      <c r="F827" s="461"/>
      <c r="G827" s="461"/>
      <c r="H827" s="461"/>
      <c r="I827" s="461"/>
      <c r="J827" s="461"/>
      <c r="K827" s="461"/>
      <c r="L827" s="461"/>
      <c r="M827" s="461"/>
      <c r="N827" s="461"/>
      <c r="O827" s="461"/>
      <c r="P827" s="461"/>
      <c r="Q827" s="461"/>
      <c r="R827" s="461"/>
      <c r="S827" s="461"/>
      <c r="T827" s="461"/>
      <c r="U827" s="461"/>
      <c r="V827" s="461"/>
      <c r="W827" s="461"/>
    </row>
    <row r="828">
      <c r="A828" s="461"/>
      <c r="B828" s="461"/>
      <c r="C828" s="461"/>
      <c r="D828" s="461"/>
      <c r="E828" s="461"/>
      <c r="F828" s="461"/>
      <c r="G828" s="461"/>
      <c r="H828" s="461"/>
      <c r="I828" s="461"/>
      <c r="J828" s="461"/>
      <c r="K828" s="461"/>
      <c r="L828" s="461"/>
      <c r="M828" s="461"/>
      <c r="N828" s="461"/>
      <c r="O828" s="461"/>
      <c r="P828" s="461"/>
      <c r="Q828" s="461"/>
      <c r="R828" s="461"/>
      <c r="S828" s="461"/>
      <c r="T828" s="461"/>
      <c r="U828" s="461"/>
      <c r="V828" s="461"/>
      <c r="W828" s="461"/>
    </row>
    <row r="829">
      <c r="A829" s="461"/>
      <c r="B829" s="461"/>
      <c r="C829" s="461"/>
      <c r="D829" s="461"/>
      <c r="E829" s="461"/>
      <c r="F829" s="461"/>
      <c r="G829" s="461"/>
      <c r="H829" s="461"/>
      <c r="I829" s="461"/>
      <c r="J829" s="461"/>
      <c r="K829" s="461"/>
      <c r="L829" s="461"/>
      <c r="M829" s="461"/>
      <c r="N829" s="461"/>
      <c r="O829" s="461"/>
      <c r="P829" s="461"/>
      <c r="Q829" s="461"/>
      <c r="R829" s="461"/>
      <c r="S829" s="461"/>
      <c r="T829" s="461"/>
      <c r="U829" s="461"/>
      <c r="V829" s="461"/>
      <c r="W829" s="461"/>
    </row>
    <row r="830">
      <c r="A830" s="461"/>
      <c r="B830" s="461"/>
      <c r="C830" s="461"/>
      <c r="D830" s="461"/>
      <c r="E830" s="461"/>
      <c r="F830" s="461"/>
      <c r="G830" s="461"/>
      <c r="H830" s="461"/>
      <c r="I830" s="461"/>
      <c r="J830" s="461"/>
      <c r="K830" s="461"/>
      <c r="L830" s="461"/>
      <c r="M830" s="461"/>
      <c r="N830" s="461"/>
      <c r="O830" s="461"/>
      <c r="P830" s="461"/>
      <c r="Q830" s="461"/>
      <c r="R830" s="461"/>
      <c r="S830" s="461"/>
      <c r="T830" s="461"/>
      <c r="U830" s="461"/>
      <c r="V830" s="461"/>
      <c r="W830" s="461"/>
    </row>
    <row r="831">
      <c r="A831" s="461"/>
      <c r="B831" s="461"/>
      <c r="C831" s="461"/>
      <c r="D831" s="461"/>
      <c r="E831" s="461"/>
      <c r="F831" s="461"/>
      <c r="G831" s="461"/>
      <c r="H831" s="461"/>
      <c r="I831" s="461"/>
      <c r="J831" s="461"/>
      <c r="K831" s="461"/>
      <c r="L831" s="461"/>
      <c r="M831" s="461"/>
      <c r="N831" s="461"/>
      <c r="O831" s="461"/>
      <c r="P831" s="461"/>
      <c r="Q831" s="461"/>
      <c r="R831" s="461"/>
      <c r="S831" s="461"/>
      <c r="T831" s="461"/>
      <c r="U831" s="461"/>
      <c r="V831" s="461"/>
      <c r="W831" s="461"/>
    </row>
    <row r="832">
      <c r="A832" s="461"/>
      <c r="B832" s="461"/>
      <c r="C832" s="461"/>
      <c r="D832" s="461"/>
      <c r="E832" s="461"/>
      <c r="F832" s="461"/>
      <c r="G832" s="461"/>
      <c r="H832" s="461"/>
      <c r="I832" s="461"/>
      <c r="J832" s="461"/>
      <c r="K832" s="461"/>
      <c r="L832" s="461"/>
      <c r="M832" s="461"/>
      <c r="N832" s="461"/>
      <c r="O832" s="461"/>
      <c r="P832" s="461"/>
      <c r="Q832" s="461"/>
      <c r="R832" s="461"/>
      <c r="S832" s="461"/>
      <c r="T832" s="461"/>
      <c r="U832" s="461"/>
      <c r="V832" s="461"/>
      <c r="W832" s="461"/>
    </row>
    <row r="833">
      <c r="A833" s="461"/>
      <c r="B833" s="461"/>
      <c r="C833" s="461"/>
      <c r="D833" s="461"/>
      <c r="E833" s="461"/>
      <c r="F833" s="461"/>
      <c r="G833" s="461"/>
      <c r="H833" s="461"/>
      <c r="I833" s="461"/>
      <c r="J833" s="461"/>
      <c r="K833" s="461"/>
      <c r="L833" s="461"/>
      <c r="M833" s="461"/>
      <c r="N833" s="461"/>
      <c r="O833" s="461"/>
      <c r="P833" s="461"/>
      <c r="Q833" s="461"/>
      <c r="R833" s="461"/>
      <c r="S833" s="461"/>
      <c r="T833" s="461"/>
      <c r="U833" s="461"/>
      <c r="V833" s="461"/>
      <c r="W833" s="461"/>
    </row>
    <row r="834">
      <c r="A834" s="461"/>
      <c r="B834" s="461"/>
      <c r="C834" s="461"/>
      <c r="D834" s="461"/>
      <c r="E834" s="461"/>
      <c r="F834" s="461"/>
      <c r="G834" s="461"/>
      <c r="H834" s="461"/>
      <c r="I834" s="461"/>
      <c r="J834" s="461"/>
      <c r="K834" s="461"/>
      <c r="L834" s="461"/>
      <c r="M834" s="461"/>
      <c r="N834" s="461"/>
      <c r="O834" s="461"/>
      <c r="P834" s="461"/>
      <c r="Q834" s="461"/>
      <c r="R834" s="461"/>
      <c r="S834" s="461"/>
      <c r="T834" s="461"/>
      <c r="U834" s="461"/>
      <c r="V834" s="461"/>
      <c r="W834" s="461"/>
    </row>
    <row r="835">
      <c r="A835" s="461"/>
      <c r="B835" s="461"/>
      <c r="C835" s="461"/>
      <c r="D835" s="461"/>
      <c r="E835" s="461"/>
      <c r="F835" s="461"/>
      <c r="G835" s="461"/>
      <c r="H835" s="461"/>
      <c r="I835" s="461"/>
      <c r="J835" s="461"/>
      <c r="K835" s="461"/>
      <c r="L835" s="461"/>
      <c r="M835" s="461"/>
      <c r="N835" s="461"/>
      <c r="O835" s="461"/>
      <c r="P835" s="461"/>
      <c r="Q835" s="461"/>
      <c r="R835" s="461"/>
      <c r="S835" s="461"/>
      <c r="T835" s="461"/>
      <c r="U835" s="461"/>
      <c r="V835" s="461"/>
      <c r="W835" s="461"/>
    </row>
    <row r="836">
      <c r="A836" s="461"/>
      <c r="B836" s="461"/>
      <c r="C836" s="461"/>
      <c r="D836" s="461"/>
      <c r="E836" s="461"/>
      <c r="F836" s="461"/>
      <c r="G836" s="461"/>
      <c r="H836" s="461"/>
      <c r="I836" s="461"/>
      <c r="J836" s="461"/>
      <c r="K836" s="461"/>
      <c r="L836" s="461"/>
      <c r="M836" s="461"/>
      <c r="N836" s="461"/>
      <c r="O836" s="461"/>
      <c r="P836" s="461"/>
      <c r="Q836" s="461"/>
      <c r="R836" s="461"/>
      <c r="S836" s="461"/>
      <c r="T836" s="461"/>
      <c r="U836" s="461"/>
      <c r="V836" s="461"/>
      <c r="W836" s="461"/>
    </row>
    <row r="837">
      <c r="A837" s="461"/>
      <c r="B837" s="461"/>
      <c r="C837" s="461"/>
      <c r="D837" s="461"/>
      <c r="E837" s="461"/>
      <c r="F837" s="461"/>
      <c r="G837" s="461"/>
      <c r="H837" s="461"/>
      <c r="I837" s="461"/>
      <c r="J837" s="461"/>
      <c r="K837" s="461"/>
      <c r="L837" s="461"/>
      <c r="M837" s="461"/>
      <c r="N837" s="461"/>
      <c r="O837" s="461"/>
      <c r="P837" s="461"/>
      <c r="Q837" s="461"/>
      <c r="R837" s="461"/>
      <c r="S837" s="461"/>
      <c r="T837" s="461"/>
      <c r="U837" s="461"/>
      <c r="V837" s="461"/>
      <c r="W837" s="461"/>
    </row>
    <row r="838">
      <c r="A838" s="461"/>
      <c r="B838" s="461"/>
      <c r="C838" s="461"/>
      <c r="D838" s="461"/>
      <c r="E838" s="461"/>
      <c r="F838" s="461"/>
      <c r="G838" s="461"/>
      <c r="H838" s="461"/>
      <c r="I838" s="461"/>
      <c r="J838" s="461"/>
      <c r="K838" s="461"/>
      <c r="L838" s="461"/>
      <c r="M838" s="461"/>
      <c r="N838" s="461"/>
      <c r="O838" s="461"/>
      <c r="P838" s="461"/>
      <c r="Q838" s="461"/>
      <c r="R838" s="461"/>
      <c r="S838" s="461"/>
      <c r="T838" s="461"/>
      <c r="U838" s="461"/>
      <c r="V838" s="461"/>
      <c r="W838" s="461"/>
    </row>
    <row r="839">
      <c r="A839" s="461"/>
      <c r="B839" s="461"/>
      <c r="C839" s="461"/>
      <c r="D839" s="461"/>
      <c r="E839" s="461"/>
      <c r="F839" s="461"/>
      <c r="G839" s="461"/>
      <c r="H839" s="461"/>
      <c r="I839" s="461"/>
      <c r="J839" s="461"/>
      <c r="K839" s="461"/>
      <c r="L839" s="461"/>
      <c r="M839" s="461"/>
      <c r="N839" s="461"/>
      <c r="O839" s="461"/>
      <c r="P839" s="461"/>
      <c r="Q839" s="461"/>
      <c r="R839" s="461"/>
      <c r="S839" s="461"/>
      <c r="T839" s="461"/>
      <c r="U839" s="461"/>
      <c r="V839" s="461"/>
      <c r="W839" s="461"/>
    </row>
    <row r="840">
      <c r="A840" s="461"/>
      <c r="B840" s="461"/>
      <c r="C840" s="461"/>
      <c r="D840" s="461"/>
      <c r="E840" s="461"/>
      <c r="F840" s="461"/>
      <c r="G840" s="461"/>
      <c r="H840" s="461"/>
      <c r="I840" s="461"/>
      <c r="J840" s="461"/>
      <c r="K840" s="461"/>
      <c r="L840" s="461"/>
      <c r="M840" s="461"/>
      <c r="N840" s="461"/>
      <c r="O840" s="461"/>
      <c r="P840" s="461"/>
      <c r="Q840" s="461"/>
      <c r="R840" s="461"/>
      <c r="S840" s="461"/>
      <c r="T840" s="461"/>
      <c r="U840" s="461"/>
      <c r="V840" s="461"/>
      <c r="W840" s="461"/>
    </row>
    <row r="841">
      <c r="A841" s="461"/>
      <c r="B841" s="461"/>
      <c r="C841" s="461"/>
      <c r="D841" s="461"/>
      <c r="E841" s="461"/>
      <c r="F841" s="461"/>
      <c r="G841" s="461"/>
      <c r="H841" s="461"/>
      <c r="I841" s="461"/>
      <c r="J841" s="461"/>
      <c r="K841" s="461"/>
      <c r="L841" s="461"/>
      <c r="M841" s="461"/>
      <c r="N841" s="461"/>
      <c r="O841" s="461"/>
      <c r="P841" s="461"/>
      <c r="Q841" s="461"/>
      <c r="R841" s="461"/>
      <c r="S841" s="461"/>
      <c r="T841" s="461"/>
      <c r="U841" s="461"/>
      <c r="V841" s="461"/>
      <c r="W841" s="461"/>
    </row>
    <row r="842">
      <c r="A842" s="461"/>
      <c r="B842" s="461"/>
      <c r="C842" s="461"/>
      <c r="D842" s="461"/>
      <c r="E842" s="461"/>
      <c r="F842" s="461"/>
      <c r="G842" s="461"/>
      <c r="H842" s="461"/>
      <c r="I842" s="461"/>
      <c r="J842" s="461"/>
      <c r="K842" s="461"/>
      <c r="L842" s="461"/>
      <c r="M842" s="461"/>
      <c r="N842" s="461"/>
      <c r="O842" s="461"/>
      <c r="P842" s="461"/>
      <c r="Q842" s="461"/>
      <c r="R842" s="461"/>
      <c r="S842" s="461"/>
      <c r="T842" s="461"/>
      <c r="U842" s="461"/>
      <c r="V842" s="461"/>
      <c r="W842" s="461"/>
    </row>
    <row r="843">
      <c r="A843" s="461"/>
      <c r="B843" s="461"/>
      <c r="C843" s="461"/>
      <c r="D843" s="461"/>
      <c r="E843" s="461"/>
      <c r="F843" s="461"/>
      <c r="G843" s="461"/>
      <c r="H843" s="461"/>
      <c r="I843" s="461"/>
      <c r="J843" s="461"/>
      <c r="K843" s="461"/>
      <c r="L843" s="461"/>
      <c r="M843" s="461"/>
      <c r="N843" s="461"/>
      <c r="O843" s="461"/>
      <c r="P843" s="461"/>
      <c r="Q843" s="461"/>
      <c r="R843" s="461"/>
      <c r="S843" s="461"/>
      <c r="T843" s="461"/>
      <c r="U843" s="461"/>
      <c r="V843" s="461"/>
      <c r="W843" s="461"/>
    </row>
    <row r="844">
      <c r="A844" s="461"/>
      <c r="B844" s="461"/>
      <c r="C844" s="461"/>
      <c r="D844" s="461"/>
      <c r="E844" s="461"/>
      <c r="F844" s="461"/>
      <c r="G844" s="461"/>
      <c r="H844" s="461"/>
      <c r="I844" s="461"/>
      <c r="J844" s="461"/>
      <c r="K844" s="461"/>
      <c r="L844" s="461"/>
      <c r="M844" s="461"/>
      <c r="N844" s="461"/>
      <c r="O844" s="461"/>
      <c r="P844" s="461"/>
      <c r="Q844" s="461"/>
      <c r="R844" s="461"/>
      <c r="S844" s="461"/>
      <c r="T844" s="461"/>
      <c r="U844" s="461"/>
      <c r="V844" s="461"/>
      <c r="W844" s="461"/>
    </row>
    <row r="845">
      <c r="A845" s="461"/>
      <c r="B845" s="461"/>
      <c r="C845" s="461"/>
      <c r="D845" s="461"/>
      <c r="E845" s="461"/>
      <c r="F845" s="461"/>
      <c r="G845" s="461"/>
      <c r="H845" s="461"/>
      <c r="I845" s="461"/>
      <c r="J845" s="461"/>
      <c r="K845" s="461"/>
      <c r="L845" s="461"/>
      <c r="M845" s="461"/>
      <c r="N845" s="461"/>
      <c r="O845" s="461"/>
      <c r="P845" s="461"/>
      <c r="Q845" s="461"/>
      <c r="R845" s="461"/>
      <c r="S845" s="461"/>
      <c r="T845" s="461"/>
      <c r="U845" s="461"/>
      <c r="V845" s="461"/>
      <c r="W845" s="461"/>
    </row>
    <row r="846">
      <c r="A846" s="461"/>
      <c r="B846" s="461"/>
      <c r="C846" s="461"/>
      <c r="D846" s="461"/>
      <c r="E846" s="461"/>
      <c r="F846" s="461"/>
      <c r="G846" s="461"/>
      <c r="H846" s="461"/>
      <c r="I846" s="461"/>
      <c r="J846" s="461"/>
      <c r="K846" s="461"/>
      <c r="L846" s="461"/>
      <c r="M846" s="461"/>
      <c r="N846" s="461"/>
      <c r="O846" s="461"/>
      <c r="P846" s="461"/>
      <c r="Q846" s="461"/>
      <c r="R846" s="461"/>
      <c r="S846" s="461"/>
      <c r="T846" s="461"/>
      <c r="U846" s="461"/>
      <c r="V846" s="461"/>
      <c r="W846" s="461"/>
    </row>
    <row r="847">
      <c r="A847" s="461"/>
      <c r="B847" s="461"/>
      <c r="C847" s="461"/>
      <c r="D847" s="461"/>
      <c r="E847" s="461"/>
      <c r="F847" s="461"/>
      <c r="G847" s="461"/>
      <c r="H847" s="461"/>
      <c r="I847" s="461"/>
      <c r="J847" s="461"/>
      <c r="K847" s="461"/>
      <c r="L847" s="461"/>
      <c r="M847" s="461"/>
      <c r="N847" s="461"/>
      <c r="O847" s="461"/>
      <c r="P847" s="461"/>
      <c r="Q847" s="461"/>
      <c r="R847" s="461"/>
      <c r="S847" s="461"/>
      <c r="T847" s="461"/>
      <c r="U847" s="461"/>
      <c r="V847" s="461"/>
      <c r="W847" s="461"/>
    </row>
    <row r="848">
      <c r="A848" s="461"/>
      <c r="B848" s="461"/>
      <c r="C848" s="461"/>
      <c r="D848" s="461"/>
      <c r="E848" s="461"/>
      <c r="F848" s="461"/>
      <c r="G848" s="461"/>
      <c r="H848" s="461"/>
      <c r="I848" s="461"/>
      <c r="J848" s="461"/>
      <c r="K848" s="461"/>
      <c r="L848" s="461"/>
      <c r="M848" s="461"/>
      <c r="N848" s="461"/>
      <c r="O848" s="461"/>
      <c r="P848" s="461"/>
      <c r="Q848" s="461"/>
      <c r="R848" s="461"/>
      <c r="S848" s="461"/>
      <c r="T848" s="461"/>
      <c r="U848" s="461"/>
      <c r="V848" s="461"/>
      <c r="W848" s="461"/>
    </row>
    <row r="849">
      <c r="A849" s="461"/>
      <c r="B849" s="461"/>
      <c r="C849" s="461"/>
      <c r="D849" s="461"/>
      <c r="E849" s="461"/>
      <c r="F849" s="461"/>
      <c r="G849" s="461"/>
      <c r="H849" s="461"/>
      <c r="I849" s="461"/>
      <c r="J849" s="461"/>
      <c r="K849" s="461"/>
      <c r="L849" s="461"/>
      <c r="M849" s="461"/>
      <c r="N849" s="461"/>
      <c r="O849" s="461"/>
      <c r="P849" s="461"/>
      <c r="Q849" s="461"/>
      <c r="R849" s="461"/>
      <c r="S849" s="461"/>
      <c r="T849" s="461"/>
      <c r="U849" s="461"/>
      <c r="V849" s="461"/>
      <c r="W849" s="461"/>
    </row>
    <row r="850">
      <c r="A850" s="461"/>
      <c r="B850" s="461"/>
      <c r="C850" s="461"/>
      <c r="D850" s="461"/>
      <c r="E850" s="461"/>
      <c r="F850" s="461"/>
      <c r="G850" s="461"/>
      <c r="H850" s="461"/>
      <c r="I850" s="461"/>
      <c r="J850" s="461"/>
      <c r="K850" s="461"/>
      <c r="L850" s="461"/>
      <c r="M850" s="461"/>
      <c r="N850" s="461"/>
      <c r="O850" s="461"/>
      <c r="P850" s="461"/>
      <c r="Q850" s="461"/>
      <c r="R850" s="461"/>
      <c r="S850" s="461"/>
      <c r="T850" s="461"/>
      <c r="U850" s="461"/>
      <c r="V850" s="461"/>
      <c r="W850" s="461"/>
    </row>
    <row r="851">
      <c r="A851" s="461"/>
      <c r="B851" s="461"/>
      <c r="C851" s="461"/>
      <c r="D851" s="461"/>
      <c r="E851" s="461"/>
      <c r="F851" s="461"/>
      <c r="G851" s="461"/>
      <c r="H851" s="461"/>
      <c r="I851" s="461"/>
      <c r="J851" s="461"/>
      <c r="K851" s="461"/>
      <c r="L851" s="461"/>
      <c r="M851" s="461"/>
      <c r="N851" s="461"/>
      <c r="O851" s="461"/>
      <c r="P851" s="461"/>
      <c r="Q851" s="461"/>
      <c r="R851" s="461"/>
      <c r="S851" s="461"/>
      <c r="T851" s="461"/>
      <c r="U851" s="461"/>
      <c r="V851" s="461"/>
      <c r="W851" s="461"/>
    </row>
    <row r="852">
      <c r="A852" s="461"/>
      <c r="B852" s="461"/>
      <c r="C852" s="461"/>
      <c r="D852" s="461"/>
      <c r="E852" s="461"/>
      <c r="F852" s="461"/>
      <c r="G852" s="461"/>
      <c r="H852" s="461"/>
      <c r="I852" s="461"/>
      <c r="J852" s="461"/>
      <c r="K852" s="461"/>
      <c r="L852" s="461"/>
      <c r="M852" s="461"/>
      <c r="N852" s="461"/>
      <c r="O852" s="461"/>
      <c r="P852" s="461"/>
      <c r="Q852" s="461"/>
      <c r="R852" s="461"/>
      <c r="S852" s="461"/>
      <c r="T852" s="461"/>
      <c r="U852" s="461"/>
      <c r="V852" s="461"/>
      <c r="W852" s="461"/>
    </row>
    <row r="853">
      <c r="A853" s="461"/>
      <c r="B853" s="461"/>
      <c r="C853" s="461"/>
      <c r="D853" s="461"/>
      <c r="E853" s="461"/>
      <c r="F853" s="461"/>
      <c r="G853" s="461"/>
      <c r="H853" s="461"/>
      <c r="I853" s="461"/>
      <c r="J853" s="461"/>
      <c r="K853" s="461"/>
      <c r="L853" s="461"/>
      <c r="M853" s="461"/>
      <c r="N853" s="461"/>
      <c r="O853" s="461"/>
      <c r="P853" s="461"/>
      <c r="Q853" s="461"/>
      <c r="R853" s="461"/>
      <c r="S853" s="461"/>
      <c r="T853" s="461"/>
      <c r="U853" s="461"/>
      <c r="V853" s="461"/>
      <c r="W853" s="461"/>
    </row>
    <row r="854">
      <c r="A854" s="461"/>
      <c r="B854" s="461"/>
      <c r="C854" s="461"/>
      <c r="D854" s="461"/>
      <c r="E854" s="461"/>
      <c r="F854" s="461"/>
      <c r="G854" s="461"/>
      <c r="H854" s="461"/>
      <c r="I854" s="461"/>
      <c r="J854" s="461"/>
      <c r="K854" s="461"/>
      <c r="L854" s="461"/>
      <c r="M854" s="461"/>
      <c r="N854" s="461"/>
      <c r="O854" s="461"/>
      <c r="P854" s="461"/>
      <c r="Q854" s="461"/>
      <c r="R854" s="461"/>
      <c r="S854" s="461"/>
      <c r="T854" s="461"/>
      <c r="U854" s="461"/>
      <c r="V854" s="461"/>
      <c r="W854" s="461"/>
    </row>
    <row r="855">
      <c r="A855" s="461"/>
      <c r="B855" s="461"/>
      <c r="C855" s="461"/>
      <c r="D855" s="461"/>
      <c r="E855" s="461"/>
      <c r="F855" s="461"/>
      <c r="G855" s="461"/>
      <c r="H855" s="461"/>
      <c r="I855" s="461"/>
      <c r="J855" s="461"/>
      <c r="K855" s="461"/>
      <c r="L855" s="461"/>
      <c r="M855" s="461"/>
      <c r="N855" s="461"/>
      <c r="O855" s="461"/>
      <c r="P855" s="461"/>
      <c r="Q855" s="461"/>
      <c r="R855" s="461"/>
      <c r="S855" s="461"/>
      <c r="T855" s="461"/>
      <c r="U855" s="461"/>
      <c r="V855" s="461"/>
      <c r="W855" s="461"/>
    </row>
    <row r="856">
      <c r="A856" s="461"/>
      <c r="B856" s="461"/>
      <c r="C856" s="461"/>
      <c r="D856" s="461"/>
      <c r="E856" s="461"/>
      <c r="F856" s="461"/>
      <c r="G856" s="461"/>
      <c r="H856" s="461"/>
      <c r="I856" s="461"/>
      <c r="J856" s="461"/>
      <c r="K856" s="461"/>
      <c r="L856" s="461"/>
      <c r="M856" s="461"/>
      <c r="N856" s="461"/>
      <c r="O856" s="461"/>
      <c r="P856" s="461"/>
      <c r="Q856" s="461"/>
      <c r="R856" s="461"/>
      <c r="S856" s="461"/>
      <c r="T856" s="461"/>
      <c r="U856" s="461"/>
      <c r="V856" s="461"/>
      <c r="W856" s="461"/>
    </row>
    <row r="857">
      <c r="A857" s="461"/>
      <c r="B857" s="461"/>
      <c r="C857" s="461"/>
      <c r="D857" s="461"/>
      <c r="E857" s="461"/>
      <c r="F857" s="461"/>
      <c r="G857" s="461"/>
      <c r="H857" s="461"/>
      <c r="I857" s="461"/>
      <c r="J857" s="461"/>
      <c r="K857" s="461"/>
      <c r="L857" s="461"/>
      <c r="M857" s="461"/>
      <c r="N857" s="461"/>
      <c r="O857" s="461"/>
      <c r="P857" s="461"/>
      <c r="Q857" s="461"/>
      <c r="R857" s="461"/>
      <c r="S857" s="461"/>
      <c r="T857" s="461"/>
      <c r="U857" s="461"/>
      <c r="V857" s="461"/>
      <c r="W857" s="461"/>
    </row>
    <row r="858">
      <c r="A858" s="461"/>
      <c r="B858" s="461"/>
      <c r="C858" s="461"/>
      <c r="D858" s="461"/>
      <c r="E858" s="461"/>
      <c r="F858" s="461"/>
      <c r="G858" s="461"/>
      <c r="H858" s="461"/>
      <c r="I858" s="461"/>
      <c r="J858" s="461"/>
      <c r="K858" s="461"/>
      <c r="L858" s="461"/>
      <c r="M858" s="461"/>
      <c r="N858" s="461"/>
      <c r="O858" s="461"/>
      <c r="P858" s="461"/>
      <c r="Q858" s="461"/>
      <c r="R858" s="461"/>
      <c r="S858" s="461"/>
      <c r="T858" s="461"/>
      <c r="U858" s="461"/>
      <c r="V858" s="461"/>
      <c r="W858" s="461"/>
    </row>
    <row r="859">
      <c r="A859" s="461"/>
      <c r="B859" s="461"/>
      <c r="C859" s="461"/>
      <c r="D859" s="461"/>
      <c r="E859" s="461"/>
      <c r="F859" s="461"/>
      <c r="G859" s="461"/>
      <c r="H859" s="461"/>
      <c r="I859" s="461"/>
      <c r="J859" s="461"/>
      <c r="K859" s="461"/>
      <c r="L859" s="461"/>
      <c r="M859" s="461"/>
      <c r="N859" s="461"/>
      <c r="O859" s="461"/>
      <c r="P859" s="461"/>
      <c r="Q859" s="461"/>
      <c r="R859" s="461"/>
      <c r="S859" s="461"/>
      <c r="T859" s="461"/>
      <c r="U859" s="461"/>
      <c r="V859" s="461"/>
      <c r="W859" s="461"/>
    </row>
    <row r="860">
      <c r="A860" s="461"/>
      <c r="B860" s="461"/>
      <c r="C860" s="461"/>
      <c r="D860" s="461"/>
      <c r="E860" s="461"/>
      <c r="F860" s="461"/>
      <c r="G860" s="461"/>
      <c r="H860" s="461"/>
      <c r="I860" s="461"/>
      <c r="J860" s="461"/>
      <c r="K860" s="461"/>
      <c r="L860" s="461"/>
      <c r="M860" s="461"/>
      <c r="N860" s="461"/>
      <c r="O860" s="461"/>
      <c r="P860" s="461"/>
      <c r="Q860" s="461"/>
      <c r="R860" s="461"/>
      <c r="S860" s="461"/>
      <c r="T860" s="461"/>
      <c r="U860" s="461"/>
      <c r="V860" s="461"/>
      <c r="W860" s="461"/>
    </row>
    <row r="861">
      <c r="A861" s="461"/>
      <c r="B861" s="461"/>
      <c r="C861" s="461"/>
      <c r="D861" s="461"/>
      <c r="E861" s="461"/>
      <c r="F861" s="461"/>
      <c r="G861" s="461"/>
      <c r="H861" s="461"/>
      <c r="I861" s="461"/>
      <c r="J861" s="461"/>
      <c r="K861" s="461"/>
      <c r="L861" s="461"/>
      <c r="M861" s="461"/>
      <c r="N861" s="461"/>
      <c r="O861" s="461"/>
      <c r="P861" s="461"/>
      <c r="Q861" s="461"/>
      <c r="R861" s="461"/>
      <c r="S861" s="461"/>
      <c r="T861" s="461"/>
      <c r="U861" s="461"/>
      <c r="V861" s="461"/>
      <c r="W861" s="461"/>
    </row>
    <row r="862">
      <c r="A862" s="461"/>
      <c r="B862" s="461"/>
      <c r="C862" s="461"/>
      <c r="D862" s="461"/>
      <c r="E862" s="461"/>
      <c r="F862" s="461"/>
      <c r="G862" s="461"/>
      <c r="H862" s="461"/>
      <c r="I862" s="461"/>
      <c r="J862" s="461"/>
      <c r="K862" s="461"/>
      <c r="L862" s="461"/>
      <c r="M862" s="461"/>
      <c r="N862" s="461"/>
      <c r="O862" s="461"/>
      <c r="P862" s="461"/>
      <c r="Q862" s="461"/>
      <c r="R862" s="461"/>
      <c r="S862" s="461"/>
      <c r="T862" s="461"/>
      <c r="U862" s="461"/>
      <c r="V862" s="461"/>
      <c r="W862" s="461"/>
    </row>
    <row r="863">
      <c r="A863" s="461"/>
      <c r="B863" s="461"/>
      <c r="C863" s="461"/>
      <c r="D863" s="461"/>
      <c r="E863" s="461"/>
      <c r="F863" s="461"/>
      <c r="G863" s="461"/>
      <c r="H863" s="461"/>
      <c r="I863" s="461"/>
      <c r="J863" s="461"/>
      <c r="K863" s="461"/>
      <c r="L863" s="461"/>
      <c r="M863" s="461"/>
      <c r="N863" s="461"/>
      <c r="O863" s="461"/>
      <c r="P863" s="461"/>
      <c r="Q863" s="461"/>
      <c r="R863" s="461"/>
      <c r="S863" s="461"/>
      <c r="T863" s="461"/>
      <c r="U863" s="461"/>
      <c r="V863" s="461"/>
      <c r="W863" s="461"/>
    </row>
    <row r="864">
      <c r="A864" s="461"/>
      <c r="B864" s="461"/>
      <c r="C864" s="461"/>
      <c r="D864" s="461"/>
      <c r="E864" s="461"/>
      <c r="F864" s="461"/>
      <c r="G864" s="461"/>
      <c r="H864" s="461"/>
      <c r="I864" s="461"/>
      <c r="J864" s="461"/>
      <c r="K864" s="461"/>
      <c r="L864" s="461"/>
      <c r="M864" s="461"/>
      <c r="N864" s="461"/>
      <c r="O864" s="461"/>
      <c r="P864" s="461"/>
      <c r="Q864" s="461"/>
      <c r="R864" s="461"/>
      <c r="S864" s="461"/>
      <c r="T864" s="461"/>
      <c r="U864" s="461"/>
      <c r="V864" s="461"/>
      <c r="W864" s="461"/>
    </row>
    <row r="865">
      <c r="A865" s="461"/>
      <c r="B865" s="461"/>
      <c r="C865" s="461"/>
      <c r="D865" s="461"/>
      <c r="E865" s="461"/>
      <c r="F865" s="461"/>
      <c r="G865" s="461"/>
      <c r="H865" s="461"/>
      <c r="I865" s="461"/>
      <c r="J865" s="461"/>
      <c r="K865" s="461"/>
      <c r="L865" s="461"/>
      <c r="M865" s="461"/>
      <c r="N865" s="461"/>
      <c r="O865" s="461"/>
      <c r="P865" s="461"/>
      <c r="Q865" s="461"/>
      <c r="R865" s="461"/>
      <c r="S865" s="461"/>
      <c r="T865" s="461"/>
      <c r="U865" s="461"/>
      <c r="V865" s="461"/>
      <c r="W865" s="461"/>
    </row>
    <row r="866">
      <c r="A866" s="461"/>
      <c r="B866" s="461"/>
      <c r="C866" s="461"/>
      <c r="D866" s="461"/>
      <c r="E866" s="461"/>
      <c r="F866" s="461"/>
      <c r="G866" s="461"/>
      <c r="H866" s="461"/>
      <c r="I866" s="461"/>
      <c r="J866" s="461"/>
      <c r="K866" s="461"/>
      <c r="L866" s="461"/>
      <c r="M866" s="461"/>
      <c r="N866" s="461"/>
      <c r="O866" s="461"/>
      <c r="P866" s="461"/>
      <c r="Q866" s="461"/>
      <c r="R866" s="461"/>
      <c r="S866" s="461"/>
      <c r="T866" s="461"/>
      <c r="U866" s="461"/>
      <c r="V866" s="461"/>
      <c r="W866" s="461"/>
    </row>
    <row r="867">
      <c r="A867" s="461"/>
      <c r="B867" s="461"/>
      <c r="C867" s="461"/>
      <c r="D867" s="461"/>
      <c r="E867" s="461"/>
      <c r="F867" s="461"/>
      <c r="G867" s="461"/>
      <c r="H867" s="461"/>
      <c r="I867" s="461"/>
      <c r="J867" s="461"/>
      <c r="K867" s="461"/>
      <c r="L867" s="461"/>
      <c r="M867" s="461"/>
      <c r="N867" s="461"/>
      <c r="O867" s="461"/>
      <c r="P867" s="461"/>
      <c r="Q867" s="461"/>
      <c r="R867" s="461"/>
      <c r="S867" s="461"/>
      <c r="T867" s="461"/>
      <c r="U867" s="461"/>
      <c r="V867" s="461"/>
      <c r="W867" s="461"/>
    </row>
    <row r="868">
      <c r="A868" s="461"/>
      <c r="B868" s="461"/>
      <c r="C868" s="461"/>
      <c r="D868" s="461"/>
      <c r="E868" s="461"/>
      <c r="F868" s="461"/>
      <c r="G868" s="461"/>
      <c r="H868" s="461"/>
      <c r="I868" s="461"/>
      <c r="J868" s="461"/>
      <c r="K868" s="461"/>
      <c r="L868" s="461"/>
      <c r="M868" s="461"/>
      <c r="N868" s="461"/>
      <c r="O868" s="461"/>
      <c r="P868" s="461"/>
      <c r="Q868" s="461"/>
      <c r="R868" s="461"/>
      <c r="S868" s="461"/>
      <c r="T868" s="461"/>
      <c r="U868" s="461"/>
      <c r="V868" s="461"/>
      <c r="W868" s="461"/>
    </row>
    <row r="869">
      <c r="A869" s="461"/>
      <c r="B869" s="461"/>
      <c r="C869" s="461"/>
      <c r="D869" s="461"/>
      <c r="E869" s="461"/>
      <c r="F869" s="461"/>
      <c r="G869" s="461"/>
      <c r="H869" s="461"/>
      <c r="I869" s="461"/>
      <c r="J869" s="461"/>
      <c r="K869" s="461"/>
      <c r="L869" s="461"/>
      <c r="M869" s="461"/>
      <c r="N869" s="461"/>
      <c r="O869" s="461"/>
      <c r="P869" s="461"/>
      <c r="Q869" s="461"/>
      <c r="R869" s="461"/>
      <c r="S869" s="461"/>
      <c r="T869" s="461"/>
      <c r="U869" s="461"/>
      <c r="V869" s="461"/>
      <c r="W869" s="461"/>
    </row>
    <row r="870">
      <c r="A870" s="461"/>
      <c r="B870" s="461"/>
      <c r="C870" s="461"/>
      <c r="D870" s="461"/>
      <c r="E870" s="461"/>
      <c r="F870" s="461"/>
      <c r="G870" s="461"/>
      <c r="H870" s="461"/>
      <c r="I870" s="461"/>
      <c r="J870" s="461"/>
      <c r="K870" s="461"/>
      <c r="L870" s="461"/>
      <c r="M870" s="461"/>
      <c r="N870" s="461"/>
      <c r="O870" s="461"/>
      <c r="P870" s="461"/>
      <c r="Q870" s="461"/>
      <c r="R870" s="461"/>
      <c r="S870" s="461"/>
      <c r="T870" s="461"/>
      <c r="U870" s="461"/>
      <c r="V870" s="461"/>
      <c r="W870" s="461"/>
    </row>
    <row r="871">
      <c r="A871" s="461"/>
      <c r="B871" s="461"/>
      <c r="C871" s="461"/>
      <c r="D871" s="461"/>
      <c r="E871" s="461"/>
      <c r="F871" s="461"/>
      <c r="G871" s="461"/>
      <c r="H871" s="461"/>
      <c r="I871" s="461"/>
      <c r="J871" s="461"/>
      <c r="K871" s="461"/>
      <c r="L871" s="461"/>
      <c r="M871" s="461"/>
      <c r="N871" s="461"/>
      <c r="O871" s="461"/>
      <c r="P871" s="461"/>
      <c r="Q871" s="461"/>
      <c r="R871" s="461"/>
      <c r="S871" s="461"/>
      <c r="T871" s="461"/>
      <c r="U871" s="461"/>
      <c r="V871" s="461"/>
      <c r="W871" s="461"/>
    </row>
    <row r="872">
      <c r="A872" s="461"/>
      <c r="B872" s="461"/>
      <c r="C872" s="461"/>
      <c r="D872" s="461"/>
      <c r="E872" s="461"/>
      <c r="F872" s="461"/>
      <c r="G872" s="461"/>
      <c r="H872" s="461"/>
      <c r="I872" s="461"/>
      <c r="J872" s="461"/>
      <c r="K872" s="461"/>
      <c r="L872" s="461"/>
      <c r="M872" s="461"/>
      <c r="N872" s="461"/>
      <c r="O872" s="461"/>
      <c r="P872" s="461"/>
      <c r="Q872" s="461"/>
      <c r="R872" s="461"/>
      <c r="S872" s="461"/>
      <c r="T872" s="461"/>
      <c r="U872" s="461"/>
      <c r="V872" s="461"/>
      <c r="W872" s="461"/>
    </row>
    <row r="873">
      <c r="A873" s="461"/>
      <c r="B873" s="461"/>
      <c r="C873" s="461"/>
      <c r="D873" s="461"/>
      <c r="E873" s="461"/>
      <c r="F873" s="461"/>
      <c r="G873" s="461"/>
      <c r="H873" s="461"/>
      <c r="I873" s="461"/>
      <c r="J873" s="461"/>
      <c r="K873" s="461"/>
      <c r="L873" s="461"/>
      <c r="M873" s="461"/>
      <c r="N873" s="461"/>
      <c r="O873" s="461"/>
      <c r="P873" s="461"/>
      <c r="Q873" s="461"/>
      <c r="R873" s="461"/>
      <c r="S873" s="461"/>
      <c r="T873" s="461"/>
      <c r="U873" s="461"/>
      <c r="V873" s="461"/>
      <c r="W873" s="461"/>
    </row>
    <row r="874">
      <c r="A874" s="461"/>
      <c r="B874" s="461"/>
      <c r="C874" s="461"/>
      <c r="D874" s="461"/>
      <c r="E874" s="461"/>
      <c r="F874" s="461"/>
      <c r="G874" s="461"/>
      <c r="H874" s="461"/>
      <c r="I874" s="461"/>
      <c r="J874" s="461"/>
      <c r="K874" s="461"/>
      <c r="L874" s="461"/>
      <c r="M874" s="461"/>
      <c r="N874" s="461"/>
      <c r="O874" s="461"/>
      <c r="P874" s="461"/>
      <c r="Q874" s="461"/>
      <c r="R874" s="461"/>
      <c r="S874" s="461"/>
      <c r="T874" s="461"/>
      <c r="U874" s="461"/>
      <c r="V874" s="461"/>
      <c r="W874" s="461"/>
    </row>
    <row r="875">
      <c r="A875" s="461"/>
      <c r="B875" s="461"/>
      <c r="C875" s="461"/>
      <c r="D875" s="461"/>
      <c r="E875" s="461"/>
      <c r="F875" s="461"/>
      <c r="G875" s="461"/>
      <c r="H875" s="461"/>
      <c r="I875" s="461"/>
      <c r="J875" s="461"/>
      <c r="K875" s="461"/>
      <c r="L875" s="461"/>
      <c r="M875" s="461"/>
      <c r="N875" s="461"/>
      <c r="O875" s="461"/>
      <c r="P875" s="461"/>
      <c r="Q875" s="461"/>
      <c r="R875" s="461"/>
      <c r="S875" s="461"/>
      <c r="T875" s="461"/>
      <c r="U875" s="461"/>
      <c r="V875" s="461"/>
      <c r="W875" s="461"/>
    </row>
    <row r="876">
      <c r="A876" s="461"/>
      <c r="B876" s="461"/>
      <c r="C876" s="461"/>
      <c r="D876" s="461"/>
      <c r="E876" s="461"/>
      <c r="F876" s="461"/>
      <c r="G876" s="461"/>
      <c r="H876" s="461"/>
      <c r="I876" s="461"/>
      <c r="J876" s="461"/>
      <c r="K876" s="461"/>
      <c r="L876" s="461"/>
      <c r="M876" s="461"/>
      <c r="N876" s="461"/>
      <c r="O876" s="461"/>
      <c r="P876" s="461"/>
      <c r="Q876" s="461"/>
      <c r="R876" s="461"/>
      <c r="S876" s="461"/>
      <c r="T876" s="461"/>
      <c r="U876" s="461"/>
      <c r="V876" s="461"/>
      <c r="W876" s="461"/>
    </row>
    <row r="877">
      <c r="A877" s="461"/>
      <c r="B877" s="461"/>
      <c r="C877" s="461"/>
      <c r="D877" s="461"/>
      <c r="E877" s="461"/>
      <c r="F877" s="461"/>
      <c r="G877" s="461"/>
      <c r="H877" s="461"/>
      <c r="I877" s="461"/>
      <c r="J877" s="461"/>
      <c r="K877" s="461"/>
      <c r="L877" s="461"/>
      <c r="M877" s="461"/>
      <c r="N877" s="461"/>
      <c r="O877" s="461"/>
      <c r="P877" s="461"/>
      <c r="Q877" s="461"/>
      <c r="R877" s="461"/>
      <c r="S877" s="461"/>
      <c r="T877" s="461"/>
      <c r="U877" s="461"/>
      <c r="V877" s="461"/>
      <c r="W877" s="461"/>
    </row>
    <row r="878">
      <c r="A878" s="461"/>
      <c r="B878" s="461"/>
      <c r="C878" s="461"/>
      <c r="D878" s="461"/>
      <c r="E878" s="461"/>
      <c r="F878" s="461"/>
      <c r="G878" s="461"/>
      <c r="H878" s="461"/>
      <c r="I878" s="461"/>
      <c r="J878" s="461"/>
      <c r="K878" s="461"/>
      <c r="L878" s="461"/>
      <c r="M878" s="461"/>
      <c r="N878" s="461"/>
      <c r="O878" s="461"/>
      <c r="P878" s="461"/>
      <c r="Q878" s="461"/>
      <c r="R878" s="461"/>
      <c r="S878" s="461"/>
      <c r="T878" s="461"/>
      <c r="U878" s="461"/>
      <c r="V878" s="461"/>
      <c r="W878" s="461"/>
    </row>
    <row r="879">
      <c r="A879" s="461"/>
      <c r="B879" s="461"/>
      <c r="C879" s="461"/>
      <c r="D879" s="461"/>
      <c r="E879" s="461"/>
      <c r="F879" s="461"/>
      <c r="G879" s="461"/>
      <c r="H879" s="461"/>
      <c r="I879" s="461"/>
      <c r="J879" s="461"/>
      <c r="K879" s="461"/>
      <c r="L879" s="461"/>
      <c r="M879" s="461"/>
      <c r="N879" s="461"/>
      <c r="O879" s="461"/>
      <c r="P879" s="461"/>
      <c r="Q879" s="461"/>
      <c r="R879" s="461"/>
      <c r="S879" s="461"/>
      <c r="T879" s="461"/>
      <c r="U879" s="461"/>
      <c r="V879" s="461"/>
      <c r="W879" s="461"/>
    </row>
    <row r="880">
      <c r="A880" s="461"/>
      <c r="B880" s="461"/>
      <c r="C880" s="461"/>
      <c r="D880" s="461"/>
      <c r="E880" s="461"/>
      <c r="F880" s="461"/>
      <c r="G880" s="461"/>
      <c r="H880" s="461"/>
      <c r="I880" s="461"/>
      <c r="J880" s="461"/>
      <c r="K880" s="461"/>
      <c r="L880" s="461"/>
      <c r="M880" s="461"/>
      <c r="N880" s="461"/>
      <c r="O880" s="461"/>
      <c r="P880" s="461"/>
      <c r="Q880" s="461"/>
      <c r="R880" s="461"/>
      <c r="S880" s="461"/>
      <c r="T880" s="461"/>
      <c r="U880" s="461"/>
      <c r="V880" s="461"/>
      <c r="W880" s="461"/>
    </row>
    <row r="881">
      <c r="A881" s="461"/>
      <c r="B881" s="461"/>
      <c r="C881" s="461"/>
      <c r="D881" s="461"/>
      <c r="E881" s="461"/>
      <c r="F881" s="461"/>
      <c r="G881" s="461"/>
      <c r="H881" s="461"/>
      <c r="I881" s="461"/>
      <c r="J881" s="461"/>
      <c r="K881" s="461"/>
      <c r="L881" s="461"/>
      <c r="M881" s="461"/>
      <c r="N881" s="461"/>
      <c r="O881" s="461"/>
      <c r="P881" s="461"/>
      <c r="Q881" s="461"/>
      <c r="R881" s="461"/>
      <c r="S881" s="461"/>
      <c r="T881" s="461"/>
      <c r="U881" s="461"/>
      <c r="V881" s="461"/>
      <c r="W881" s="461"/>
    </row>
    <row r="882">
      <c r="A882" s="461"/>
      <c r="B882" s="461"/>
      <c r="C882" s="461"/>
      <c r="D882" s="461"/>
      <c r="E882" s="461"/>
      <c r="F882" s="461"/>
      <c r="G882" s="461"/>
      <c r="H882" s="461"/>
      <c r="I882" s="461"/>
      <c r="J882" s="461"/>
      <c r="K882" s="461"/>
      <c r="L882" s="461"/>
      <c r="M882" s="461"/>
      <c r="N882" s="461"/>
      <c r="O882" s="461"/>
      <c r="P882" s="461"/>
      <c r="Q882" s="461"/>
      <c r="R882" s="461"/>
      <c r="S882" s="461"/>
      <c r="T882" s="461"/>
      <c r="U882" s="461"/>
      <c r="V882" s="461"/>
      <c r="W882" s="461"/>
    </row>
    <row r="883">
      <c r="A883" s="461"/>
      <c r="B883" s="461"/>
      <c r="C883" s="461"/>
      <c r="D883" s="461"/>
      <c r="E883" s="461"/>
      <c r="F883" s="461"/>
      <c r="G883" s="461"/>
      <c r="H883" s="461"/>
      <c r="I883" s="461"/>
      <c r="J883" s="461"/>
      <c r="K883" s="461"/>
      <c r="L883" s="461"/>
      <c r="M883" s="461"/>
      <c r="N883" s="461"/>
      <c r="O883" s="461"/>
      <c r="P883" s="461"/>
      <c r="Q883" s="461"/>
      <c r="R883" s="461"/>
      <c r="S883" s="461"/>
      <c r="T883" s="461"/>
      <c r="U883" s="461"/>
      <c r="V883" s="461"/>
      <c r="W883" s="461"/>
    </row>
    <row r="884">
      <c r="A884" s="461"/>
      <c r="B884" s="461"/>
      <c r="C884" s="461"/>
      <c r="D884" s="461"/>
      <c r="E884" s="461"/>
      <c r="F884" s="461"/>
      <c r="G884" s="461"/>
      <c r="H884" s="461"/>
      <c r="I884" s="461"/>
      <c r="J884" s="461"/>
      <c r="K884" s="461"/>
      <c r="L884" s="461"/>
      <c r="M884" s="461"/>
      <c r="N884" s="461"/>
      <c r="O884" s="461"/>
      <c r="P884" s="461"/>
      <c r="Q884" s="461"/>
      <c r="R884" s="461"/>
      <c r="S884" s="461"/>
      <c r="T884" s="461"/>
      <c r="U884" s="461"/>
      <c r="V884" s="461"/>
      <c r="W884" s="461"/>
    </row>
    <row r="885">
      <c r="A885" s="461"/>
      <c r="B885" s="461"/>
      <c r="C885" s="461"/>
      <c r="D885" s="461"/>
      <c r="E885" s="461"/>
      <c r="F885" s="461"/>
      <c r="G885" s="461"/>
      <c r="H885" s="461"/>
      <c r="I885" s="461"/>
      <c r="J885" s="461"/>
      <c r="K885" s="461"/>
      <c r="L885" s="461"/>
      <c r="M885" s="461"/>
      <c r="N885" s="461"/>
      <c r="O885" s="461"/>
      <c r="P885" s="461"/>
      <c r="Q885" s="461"/>
      <c r="R885" s="461"/>
      <c r="S885" s="461"/>
      <c r="T885" s="461"/>
      <c r="U885" s="461"/>
      <c r="V885" s="461"/>
      <c r="W885" s="461"/>
    </row>
    <row r="886">
      <c r="A886" s="461"/>
      <c r="B886" s="461"/>
      <c r="C886" s="461"/>
      <c r="D886" s="461"/>
      <c r="E886" s="461"/>
      <c r="F886" s="461"/>
      <c r="G886" s="461"/>
      <c r="H886" s="461"/>
      <c r="I886" s="461"/>
      <c r="J886" s="461"/>
      <c r="K886" s="461"/>
      <c r="L886" s="461"/>
      <c r="M886" s="461"/>
      <c r="N886" s="461"/>
      <c r="O886" s="461"/>
      <c r="P886" s="461"/>
      <c r="Q886" s="461"/>
      <c r="R886" s="461"/>
      <c r="S886" s="461"/>
      <c r="T886" s="461"/>
      <c r="U886" s="461"/>
      <c r="V886" s="461"/>
      <c r="W886" s="461"/>
    </row>
    <row r="887">
      <c r="A887" s="461"/>
      <c r="B887" s="461"/>
      <c r="C887" s="461"/>
      <c r="D887" s="461"/>
      <c r="E887" s="461"/>
      <c r="F887" s="461"/>
      <c r="G887" s="461"/>
      <c r="H887" s="461"/>
      <c r="I887" s="461"/>
      <c r="J887" s="461"/>
      <c r="K887" s="461"/>
      <c r="L887" s="461"/>
      <c r="M887" s="461"/>
      <c r="N887" s="461"/>
      <c r="O887" s="461"/>
      <c r="P887" s="461"/>
      <c r="Q887" s="461"/>
      <c r="R887" s="461"/>
      <c r="S887" s="461"/>
      <c r="T887" s="461"/>
      <c r="U887" s="461"/>
      <c r="V887" s="461"/>
      <c r="W887" s="461"/>
    </row>
    <row r="888">
      <c r="A888" s="461"/>
      <c r="B888" s="461"/>
      <c r="C888" s="461"/>
      <c r="D888" s="461"/>
      <c r="E888" s="461"/>
      <c r="F888" s="461"/>
      <c r="G888" s="461"/>
      <c r="H888" s="461"/>
      <c r="I888" s="461"/>
      <c r="J888" s="461"/>
      <c r="K888" s="461"/>
      <c r="L888" s="461"/>
      <c r="M888" s="461"/>
      <c r="N888" s="461"/>
      <c r="O888" s="461"/>
      <c r="P888" s="461"/>
      <c r="Q888" s="461"/>
      <c r="R888" s="461"/>
      <c r="S888" s="461"/>
      <c r="T888" s="461"/>
      <c r="U888" s="461"/>
      <c r="V888" s="461"/>
      <c r="W888" s="461"/>
    </row>
    <row r="889">
      <c r="A889" s="461"/>
      <c r="B889" s="461"/>
      <c r="C889" s="461"/>
      <c r="D889" s="461"/>
      <c r="E889" s="461"/>
      <c r="F889" s="461"/>
      <c r="G889" s="461"/>
      <c r="H889" s="461"/>
      <c r="I889" s="461"/>
      <c r="J889" s="461"/>
      <c r="K889" s="461"/>
      <c r="L889" s="461"/>
      <c r="M889" s="461"/>
      <c r="N889" s="461"/>
      <c r="O889" s="461"/>
      <c r="P889" s="461"/>
      <c r="Q889" s="461"/>
      <c r="R889" s="461"/>
      <c r="S889" s="461"/>
      <c r="T889" s="461"/>
      <c r="U889" s="461"/>
      <c r="V889" s="461"/>
      <c r="W889" s="461"/>
    </row>
    <row r="890">
      <c r="A890" s="461"/>
      <c r="B890" s="461"/>
      <c r="C890" s="461"/>
      <c r="D890" s="461"/>
      <c r="E890" s="461"/>
      <c r="F890" s="461"/>
      <c r="G890" s="461"/>
      <c r="H890" s="461"/>
      <c r="I890" s="461"/>
      <c r="J890" s="461"/>
      <c r="K890" s="461"/>
      <c r="L890" s="461"/>
      <c r="M890" s="461"/>
      <c r="N890" s="461"/>
      <c r="O890" s="461"/>
      <c r="P890" s="461"/>
      <c r="Q890" s="461"/>
      <c r="R890" s="461"/>
      <c r="S890" s="461"/>
      <c r="T890" s="461"/>
      <c r="U890" s="461"/>
      <c r="V890" s="461"/>
      <c r="W890" s="461"/>
    </row>
    <row r="891">
      <c r="A891" s="461"/>
      <c r="B891" s="461"/>
      <c r="C891" s="461"/>
      <c r="D891" s="461"/>
      <c r="E891" s="461"/>
      <c r="F891" s="461"/>
      <c r="G891" s="461"/>
      <c r="H891" s="461"/>
      <c r="I891" s="461"/>
      <c r="J891" s="461"/>
      <c r="K891" s="461"/>
      <c r="L891" s="461"/>
      <c r="M891" s="461"/>
      <c r="N891" s="461"/>
      <c r="O891" s="461"/>
      <c r="P891" s="461"/>
      <c r="Q891" s="461"/>
      <c r="R891" s="461"/>
      <c r="S891" s="461"/>
      <c r="T891" s="461"/>
      <c r="U891" s="461"/>
      <c r="V891" s="461"/>
      <c r="W891" s="461"/>
    </row>
    <row r="892">
      <c r="A892" s="461"/>
      <c r="B892" s="461"/>
      <c r="C892" s="461"/>
      <c r="D892" s="461"/>
      <c r="E892" s="461"/>
      <c r="F892" s="461"/>
      <c r="G892" s="461"/>
      <c r="H892" s="461"/>
      <c r="I892" s="461"/>
      <c r="J892" s="461"/>
      <c r="K892" s="461"/>
      <c r="L892" s="461"/>
      <c r="M892" s="461"/>
      <c r="N892" s="461"/>
      <c r="O892" s="461"/>
      <c r="P892" s="461"/>
      <c r="Q892" s="461"/>
      <c r="R892" s="461"/>
      <c r="S892" s="461"/>
      <c r="T892" s="461"/>
      <c r="U892" s="461"/>
      <c r="V892" s="461"/>
      <c r="W892" s="461"/>
    </row>
    <row r="893">
      <c r="A893" s="461"/>
      <c r="B893" s="461"/>
      <c r="C893" s="461"/>
      <c r="D893" s="461"/>
      <c r="E893" s="461"/>
      <c r="F893" s="461"/>
      <c r="G893" s="461"/>
      <c r="H893" s="461"/>
      <c r="I893" s="461"/>
      <c r="J893" s="461"/>
      <c r="K893" s="461"/>
      <c r="L893" s="461"/>
      <c r="M893" s="461"/>
      <c r="N893" s="461"/>
      <c r="O893" s="461"/>
      <c r="P893" s="461"/>
      <c r="Q893" s="461"/>
      <c r="R893" s="461"/>
      <c r="S893" s="461"/>
      <c r="T893" s="461"/>
      <c r="U893" s="461"/>
      <c r="V893" s="461"/>
      <c r="W893" s="461"/>
    </row>
    <row r="894">
      <c r="A894" s="461"/>
      <c r="B894" s="461"/>
      <c r="C894" s="461"/>
      <c r="D894" s="461"/>
      <c r="E894" s="461"/>
      <c r="F894" s="461"/>
      <c r="G894" s="461"/>
      <c r="H894" s="461"/>
      <c r="I894" s="461"/>
      <c r="J894" s="461"/>
      <c r="K894" s="461"/>
      <c r="L894" s="461"/>
      <c r="M894" s="461"/>
      <c r="N894" s="461"/>
      <c r="O894" s="461"/>
      <c r="P894" s="461"/>
      <c r="Q894" s="461"/>
      <c r="R894" s="461"/>
      <c r="S894" s="461"/>
      <c r="T894" s="461"/>
      <c r="U894" s="461"/>
      <c r="V894" s="461"/>
      <c r="W894" s="461"/>
    </row>
    <row r="895">
      <c r="A895" s="461"/>
      <c r="B895" s="461"/>
      <c r="C895" s="461"/>
      <c r="D895" s="461"/>
      <c r="E895" s="461"/>
      <c r="F895" s="461"/>
      <c r="G895" s="461"/>
      <c r="H895" s="461"/>
      <c r="I895" s="461"/>
      <c r="J895" s="461"/>
      <c r="K895" s="461"/>
      <c r="L895" s="461"/>
      <c r="M895" s="461"/>
      <c r="N895" s="461"/>
      <c r="O895" s="461"/>
      <c r="P895" s="461"/>
      <c r="Q895" s="461"/>
      <c r="R895" s="461"/>
      <c r="S895" s="461"/>
      <c r="T895" s="461"/>
      <c r="U895" s="461"/>
      <c r="V895" s="461"/>
      <c r="W895" s="461"/>
    </row>
    <row r="896">
      <c r="A896" s="461"/>
      <c r="B896" s="461"/>
      <c r="C896" s="461"/>
      <c r="D896" s="461"/>
      <c r="E896" s="461"/>
      <c r="F896" s="461"/>
      <c r="G896" s="461"/>
      <c r="H896" s="461"/>
      <c r="I896" s="461"/>
      <c r="J896" s="461"/>
      <c r="K896" s="461"/>
      <c r="L896" s="461"/>
      <c r="M896" s="461"/>
      <c r="N896" s="461"/>
      <c r="O896" s="461"/>
      <c r="P896" s="461"/>
      <c r="Q896" s="461"/>
      <c r="R896" s="461"/>
      <c r="S896" s="461"/>
      <c r="T896" s="461"/>
      <c r="U896" s="461"/>
      <c r="V896" s="461"/>
      <c r="W896" s="461"/>
    </row>
    <row r="897">
      <c r="A897" s="461"/>
      <c r="B897" s="461"/>
      <c r="C897" s="461"/>
      <c r="D897" s="461"/>
      <c r="E897" s="461"/>
      <c r="F897" s="461"/>
      <c r="G897" s="461"/>
      <c r="H897" s="461"/>
      <c r="I897" s="461"/>
      <c r="J897" s="461"/>
      <c r="K897" s="461"/>
      <c r="L897" s="461"/>
      <c r="M897" s="461"/>
      <c r="N897" s="461"/>
      <c r="O897" s="461"/>
      <c r="P897" s="461"/>
      <c r="Q897" s="461"/>
      <c r="R897" s="461"/>
      <c r="S897" s="461"/>
      <c r="T897" s="461"/>
      <c r="U897" s="461"/>
      <c r="V897" s="461"/>
      <c r="W897" s="461"/>
    </row>
    <row r="898">
      <c r="A898" s="461"/>
      <c r="B898" s="461"/>
      <c r="C898" s="461"/>
      <c r="D898" s="461"/>
      <c r="E898" s="461"/>
      <c r="F898" s="461"/>
      <c r="G898" s="461"/>
      <c r="H898" s="461"/>
      <c r="I898" s="461"/>
      <c r="J898" s="461"/>
      <c r="K898" s="461"/>
      <c r="L898" s="461"/>
      <c r="M898" s="461"/>
      <c r="N898" s="461"/>
      <c r="O898" s="461"/>
      <c r="P898" s="461"/>
      <c r="Q898" s="461"/>
      <c r="R898" s="461"/>
      <c r="S898" s="461"/>
      <c r="T898" s="461"/>
      <c r="U898" s="461"/>
      <c r="V898" s="461"/>
      <c r="W898" s="461"/>
    </row>
    <row r="899">
      <c r="A899" s="461"/>
      <c r="B899" s="461"/>
      <c r="C899" s="461"/>
      <c r="D899" s="461"/>
      <c r="E899" s="461"/>
      <c r="F899" s="461"/>
      <c r="G899" s="461"/>
      <c r="H899" s="461"/>
      <c r="I899" s="461"/>
      <c r="J899" s="461"/>
      <c r="K899" s="461"/>
      <c r="L899" s="461"/>
      <c r="M899" s="461"/>
      <c r="N899" s="461"/>
      <c r="O899" s="461"/>
      <c r="P899" s="461"/>
      <c r="Q899" s="461"/>
      <c r="R899" s="461"/>
      <c r="S899" s="461"/>
      <c r="T899" s="461"/>
      <c r="U899" s="461"/>
      <c r="V899" s="461"/>
      <c r="W899" s="461"/>
    </row>
    <row r="900">
      <c r="A900" s="461"/>
      <c r="B900" s="461"/>
      <c r="C900" s="461"/>
      <c r="D900" s="461"/>
      <c r="E900" s="461"/>
      <c r="F900" s="461"/>
      <c r="G900" s="461"/>
      <c r="H900" s="461"/>
      <c r="I900" s="461"/>
      <c r="J900" s="461"/>
      <c r="K900" s="461"/>
      <c r="L900" s="461"/>
      <c r="M900" s="461"/>
      <c r="N900" s="461"/>
      <c r="O900" s="461"/>
      <c r="P900" s="461"/>
      <c r="Q900" s="461"/>
      <c r="R900" s="461"/>
      <c r="S900" s="461"/>
      <c r="T900" s="461"/>
      <c r="U900" s="461"/>
      <c r="V900" s="461"/>
      <c r="W900" s="461"/>
    </row>
    <row r="901">
      <c r="A901" s="461"/>
      <c r="B901" s="461"/>
      <c r="C901" s="461"/>
      <c r="D901" s="461"/>
      <c r="E901" s="461"/>
      <c r="F901" s="461"/>
      <c r="G901" s="461"/>
      <c r="H901" s="461"/>
      <c r="I901" s="461"/>
      <c r="J901" s="461"/>
      <c r="K901" s="461"/>
      <c r="L901" s="461"/>
      <c r="M901" s="461"/>
      <c r="N901" s="461"/>
      <c r="O901" s="461"/>
      <c r="P901" s="461"/>
      <c r="Q901" s="461"/>
      <c r="R901" s="461"/>
      <c r="S901" s="461"/>
      <c r="T901" s="461"/>
      <c r="U901" s="461"/>
      <c r="V901" s="461"/>
      <c r="W901" s="461"/>
    </row>
    <row r="902">
      <c r="A902" s="461"/>
      <c r="B902" s="461"/>
      <c r="C902" s="461"/>
      <c r="D902" s="461"/>
      <c r="E902" s="461"/>
      <c r="F902" s="461"/>
      <c r="G902" s="461"/>
      <c r="H902" s="461"/>
      <c r="I902" s="461"/>
      <c r="J902" s="461"/>
      <c r="K902" s="461"/>
      <c r="L902" s="461"/>
      <c r="M902" s="461"/>
      <c r="N902" s="461"/>
      <c r="O902" s="461"/>
      <c r="P902" s="461"/>
      <c r="Q902" s="461"/>
      <c r="R902" s="461"/>
      <c r="S902" s="461"/>
      <c r="T902" s="461"/>
      <c r="U902" s="461"/>
      <c r="V902" s="461"/>
      <c r="W902" s="461"/>
    </row>
    <row r="903">
      <c r="A903" s="461"/>
      <c r="B903" s="461"/>
      <c r="C903" s="461"/>
      <c r="D903" s="461"/>
      <c r="E903" s="461"/>
      <c r="F903" s="461"/>
      <c r="G903" s="461"/>
      <c r="H903" s="461"/>
      <c r="I903" s="461"/>
      <c r="J903" s="461"/>
      <c r="K903" s="461"/>
      <c r="L903" s="461"/>
      <c r="M903" s="461"/>
      <c r="N903" s="461"/>
      <c r="O903" s="461"/>
      <c r="P903" s="461"/>
      <c r="Q903" s="461"/>
      <c r="R903" s="461"/>
      <c r="S903" s="461"/>
      <c r="T903" s="461"/>
      <c r="U903" s="461"/>
      <c r="V903" s="461"/>
      <c r="W903" s="461"/>
    </row>
    <row r="904">
      <c r="A904" s="461"/>
      <c r="B904" s="461"/>
      <c r="C904" s="461"/>
      <c r="D904" s="461"/>
      <c r="E904" s="461"/>
      <c r="F904" s="461"/>
      <c r="G904" s="461"/>
      <c r="H904" s="461"/>
      <c r="I904" s="461"/>
      <c r="J904" s="461"/>
      <c r="K904" s="461"/>
      <c r="L904" s="461"/>
      <c r="M904" s="461"/>
      <c r="N904" s="461"/>
      <c r="O904" s="461"/>
      <c r="P904" s="461"/>
      <c r="Q904" s="461"/>
      <c r="R904" s="461"/>
      <c r="S904" s="461"/>
      <c r="T904" s="461"/>
      <c r="U904" s="461"/>
      <c r="V904" s="461"/>
      <c r="W904" s="461"/>
    </row>
    <row r="905">
      <c r="A905" s="461"/>
      <c r="B905" s="461"/>
      <c r="C905" s="461"/>
      <c r="D905" s="461"/>
      <c r="E905" s="461"/>
      <c r="F905" s="461"/>
      <c r="G905" s="461"/>
      <c r="H905" s="461"/>
      <c r="I905" s="461"/>
      <c r="J905" s="461"/>
      <c r="K905" s="461"/>
      <c r="L905" s="461"/>
      <c r="M905" s="461"/>
      <c r="N905" s="461"/>
      <c r="O905" s="461"/>
      <c r="P905" s="461"/>
      <c r="Q905" s="461"/>
      <c r="R905" s="461"/>
      <c r="S905" s="461"/>
      <c r="T905" s="461"/>
      <c r="U905" s="461"/>
      <c r="V905" s="461"/>
      <c r="W905" s="461"/>
    </row>
    <row r="906">
      <c r="A906" s="461"/>
      <c r="B906" s="461"/>
      <c r="C906" s="461"/>
      <c r="D906" s="461"/>
      <c r="E906" s="461"/>
      <c r="F906" s="461"/>
      <c r="G906" s="461"/>
      <c r="H906" s="461"/>
      <c r="I906" s="461"/>
      <c r="J906" s="461"/>
      <c r="K906" s="461"/>
      <c r="L906" s="461"/>
      <c r="M906" s="461"/>
      <c r="N906" s="461"/>
      <c r="O906" s="461"/>
      <c r="P906" s="461"/>
      <c r="Q906" s="461"/>
      <c r="R906" s="461"/>
      <c r="S906" s="461"/>
      <c r="T906" s="461"/>
      <c r="U906" s="461"/>
      <c r="V906" s="461"/>
      <c r="W906" s="461"/>
    </row>
    <row r="907">
      <c r="A907" s="461"/>
      <c r="B907" s="461"/>
      <c r="C907" s="461"/>
      <c r="D907" s="461"/>
      <c r="E907" s="461"/>
      <c r="F907" s="461"/>
      <c r="G907" s="461"/>
      <c r="H907" s="461"/>
      <c r="I907" s="461"/>
      <c r="J907" s="461"/>
      <c r="K907" s="461"/>
      <c r="L907" s="461"/>
      <c r="M907" s="461"/>
      <c r="N907" s="461"/>
      <c r="O907" s="461"/>
      <c r="P907" s="461"/>
      <c r="Q907" s="461"/>
      <c r="R907" s="461"/>
      <c r="S907" s="461"/>
      <c r="T907" s="461"/>
      <c r="U907" s="461"/>
      <c r="V907" s="461"/>
      <c r="W907" s="461"/>
    </row>
    <row r="908">
      <c r="A908" s="461"/>
      <c r="B908" s="461"/>
      <c r="C908" s="461"/>
      <c r="D908" s="461"/>
      <c r="E908" s="461"/>
      <c r="F908" s="461"/>
      <c r="G908" s="461"/>
      <c r="H908" s="461"/>
      <c r="I908" s="461"/>
      <c r="J908" s="461"/>
      <c r="K908" s="461"/>
      <c r="L908" s="461"/>
      <c r="M908" s="461"/>
      <c r="N908" s="461"/>
      <c r="O908" s="461"/>
      <c r="P908" s="461"/>
      <c r="Q908" s="461"/>
      <c r="R908" s="461"/>
      <c r="S908" s="461"/>
      <c r="T908" s="461"/>
      <c r="U908" s="461"/>
      <c r="V908" s="461"/>
      <c r="W908" s="461"/>
    </row>
    <row r="909">
      <c r="A909" s="461"/>
      <c r="B909" s="461"/>
      <c r="C909" s="461"/>
      <c r="D909" s="461"/>
      <c r="E909" s="461"/>
      <c r="F909" s="461"/>
      <c r="G909" s="461"/>
      <c r="H909" s="461"/>
      <c r="I909" s="461"/>
      <c r="J909" s="461"/>
      <c r="K909" s="461"/>
      <c r="L909" s="461"/>
      <c r="M909" s="461"/>
      <c r="N909" s="461"/>
      <c r="O909" s="461"/>
      <c r="P909" s="461"/>
      <c r="Q909" s="461"/>
      <c r="R909" s="461"/>
      <c r="S909" s="461"/>
      <c r="T909" s="461"/>
      <c r="U909" s="461"/>
      <c r="V909" s="461"/>
      <c r="W909" s="461"/>
    </row>
    <row r="910">
      <c r="A910" s="461"/>
      <c r="B910" s="461"/>
      <c r="C910" s="461"/>
      <c r="D910" s="461"/>
      <c r="E910" s="461"/>
      <c r="F910" s="461"/>
      <c r="G910" s="461"/>
      <c r="H910" s="461"/>
      <c r="I910" s="461"/>
      <c r="J910" s="461"/>
      <c r="K910" s="461"/>
      <c r="L910" s="461"/>
      <c r="M910" s="461"/>
      <c r="N910" s="461"/>
      <c r="O910" s="461"/>
      <c r="P910" s="461"/>
      <c r="Q910" s="461"/>
      <c r="R910" s="461"/>
      <c r="S910" s="461"/>
      <c r="T910" s="461"/>
      <c r="U910" s="461"/>
      <c r="V910" s="461"/>
      <c r="W910" s="461"/>
    </row>
    <row r="911">
      <c r="A911" s="461"/>
      <c r="B911" s="461"/>
      <c r="C911" s="461"/>
      <c r="D911" s="461"/>
      <c r="E911" s="461"/>
      <c r="F911" s="461"/>
      <c r="G911" s="461"/>
      <c r="H911" s="461"/>
      <c r="I911" s="461"/>
      <c r="J911" s="461"/>
      <c r="K911" s="461"/>
      <c r="L911" s="461"/>
      <c r="M911" s="461"/>
      <c r="N911" s="461"/>
      <c r="O911" s="461"/>
      <c r="P911" s="461"/>
      <c r="Q911" s="461"/>
      <c r="R911" s="461"/>
      <c r="S911" s="461"/>
      <c r="T911" s="461"/>
      <c r="U911" s="461"/>
      <c r="V911" s="461"/>
      <c r="W911" s="461"/>
    </row>
    <row r="912">
      <c r="A912" s="461"/>
      <c r="B912" s="461"/>
      <c r="C912" s="461"/>
      <c r="D912" s="461"/>
      <c r="E912" s="461"/>
      <c r="F912" s="461"/>
      <c r="G912" s="461"/>
      <c r="H912" s="461"/>
      <c r="I912" s="461"/>
      <c r="J912" s="461"/>
      <c r="K912" s="461"/>
      <c r="L912" s="461"/>
      <c r="M912" s="461"/>
      <c r="N912" s="461"/>
      <c r="O912" s="461"/>
      <c r="P912" s="461"/>
      <c r="Q912" s="461"/>
      <c r="R912" s="461"/>
      <c r="S912" s="461"/>
      <c r="T912" s="461"/>
      <c r="U912" s="461"/>
      <c r="V912" s="461"/>
      <c r="W912" s="461"/>
    </row>
    <row r="913">
      <c r="A913" s="461"/>
      <c r="B913" s="461"/>
      <c r="C913" s="461"/>
      <c r="D913" s="461"/>
      <c r="E913" s="461"/>
      <c r="F913" s="461"/>
      <c r="G913" s="461"/>
      <c r="H913" s="461"/>
      <c r="I913" s="461"/>
      <c r="J913" s="461"/>
      <c r="K913" s="461"/>
      <c r="L913" s="461"/>
      <c r="M913" s="461"/>
      <c r="N913" s="461"/>
      <c r="O913" s="461"/>
      <c r="P913" s="461"/>
      <c r="Q913" s="461"/>
      <c r="R913" s="461"/>
      <c r="S913" s="461"/>
      <c r="T913" s="461"/>
      <c r="U913" s="461"/>
      <c r="V913" s="461"/>
      <c r="W913" s="461"/>
    </row>
    <row r="914">
      <c r="A914" s="461"/>
      <c r="B914" s="461"/>
      <c r="C914" s="461"/>
      <c r="D914" s="461"/>
      <c r="E914" s="461"/>
      <c r="F914" s="461"/>
      <c r="G914" s="461"/>
      <c r="H914" s="461"/>
      <c r="I914" s="461"/>
      <c r="J914" s="461"/>
      <c r="K914" s="461"/>
      <c r="L914" s="461"/>
      <c r="M914" s="461"/>
      <c r="N914" s="461"/>
      <c r="O914" s="461"/>
      <c r="P914" s="461"/>
      <c r="Q914" s="461"/>
      <c r="R914" s="461"/>
      <c r="S914" s="461"/>
      <c r="T914" s="461"/>
      <c r="U914" s="461"/>
      <c r="V914" s="461"/>
      <c r="W914" s="461"/>
    </row>
    <row r="915">
      <c r="A915" s="461"/>
      <c r="B915" s="461"/>
      <c r="C915" s="461"/>
      <c r="D915" s="461"/>
      <c r="E915" s="461"/>
      <c r="F915" s="461"/>
      <c r="G915" s="461"/>
      <c r="H915" s="461"/>
      <c r="I915" s="461"/>
      <c r="J915" s="461"/>
      <c r="K915" s="461"/>
      <c r="L915" s="461"/>
      <c r="M915" s="461"/>
      <c r="N915" s="461"/>
      <c r="O915" s="461"/>
      <c r="P915" s="461"/>
      <c r="Q915" s="461"/>
      <c r="R915" s="461"/>
      <c r="S915" s="461"/>
      <c r="T915" s="461"/>
      <c r="U915" s="461"/>
      <c r="V915" s="461"/>
      <c r="W915" s="461"/>
    </row>
    <row r="916">
      <c r="A916" s="461"/>
      <c r="B916" s="461"/>
      <c r="C916" s="461"/>
      <c r="D916" s="461"/>
      <c r="E916" s="461"/>
      <c r="F916" s="461"/>
      <c r="G916" s="461"/>
      <c r="H916" s="461"/>
      <c r="I916" s="461"/>
      <c r="J916" s="461"/>
      <c r="K916" s="461"/>
      <c r="L916" s="461"/>
      <c r="M916" s="461"/>
      <c r="N916" s="461"/>
      <c r="O916" s="461"/>
      <c r="P916" s="461"/>
      <c r="Q916" s="461"/>
      <c r="R916" s="461"/>
      <c r="S916" s="461"/>
      <c r="T916" s="461"/>
      <c r="U916" s="461"/>
      <c r="V916" s="461"/>
      <c r="W916" s="461"/>
    </row>
    <row r="917">
      <c r="A917" s="461"/>
      <c r="B917" s="461"/>
      <c r="C917" s="461"/>
      <c r="D917" s="461"/>
      <c r="E917" s="461"/>
      <c r="F917" s="461"/>
      <c r="G917" s="461"/>
      <c r="H917" s="461"/>
      <c r="I917" s="461"/>
      <c r="J917" s="461"/>
      <c r="K917" s="461"/>
      <c r="L917" s="461"/>
      <c r="M917" s="461"/>
      <c r="N917" s="461"/>
      <c r="O917" s="461"/>
      <c r="P917" s="461"/>
      <c r="Q917" s="461"/>
      <c r="R917" s="461"/>
      <c r="S917" s="461"/>
      <c r="T917" s="461"/>
      <c r="U917" s="461"/>
      <c r="V917" s="461"/>
      <c r="W917" s="461"/>
    </row>
    <row r="918">
      <c r="A918" s="461"/>
      <c r="B918" s="461"/>
      <c r="C918" s="461"/>
      <c r="D918" s="461"/>
      <c r="E918" s="461"/>
      <c r="F918" s="461"/>
      <c r="G918" s="461"/>
      <c r="H918" s="461"/>
      <c r="I918" s="461"/>
      <c r="J918" s="461"/>
      <c r="K918" s="461"/>
      <c r="L918" s="461"/>
      <c r="M918" s="461"/>
      <c r="N918" s="461"/>
      <c r="O918" s="461"/>
      <c r="P918" s="461"/>
      <c r="Q918" s="461"/>
      <c r="R918" s="461"/>
      <c r="S918" s="461"/>
      <c r="T918" s="461"/>
      <c r="U918" s="461"/>
      <c r="V918" s="461"/>
      <c r="W918" s="461"/>
    </row>
    <row r="919">
      <c r="A919" s="461"/>
      <c r="B919" s="461"/>
      <c r="C919" s="461"/>
      <c r="D919" s="461"/>
      <c r="E919" s="461"/>
      <c r="F919" s="461"/>
      <c r="G919" s="461"/>
      <c r="H919" s="461"/>
      <c r="I919" s="461"/>
      <c r="J919" s="461"/>
      <c r="K919" s="461"/>
      <c r="L919" s="461"/>
      <c r="M919" s="461"/>
      <c r="N919" s="461"/>
      <c r="O919" s="461"/>
      <c r="P919" s="461"/>
      <c r="Q919" s="461"/>
      <c r="R919" s="461"/>
      <c r="S919" s="461"/>
      <c r="T919" s="461"/>
      <c r="U919" s="461"/>
      <c r="V919" s="461"/>
      <c r="W919" s="461"/>
    </row>
    <row r="920">
      <c r="A920" s="461"/>
      <c r="B920" s="461"/>
      <c r="C920" s="461"/>
      <c r="D920" s="461"/>
      <c r="E920" s="461"/>
      <c r="F920" s="461"/>
      <c r="G920" s="461"/>
      <c r="H920" s="461"/>
      <c r="I920" s="461"/>
      <c r="J920" s="461"/>
      <c r="K920" s="461"/>
      <c r="L920" s="461"/>
      <c r="M920" s="461"/>
      <c r="N920" s="461"/>
      <c r="O920" s="461"/>
      <c r="P920" s="461"/>
      <c r="Q920" s="461"/>
      <c r="R920" s="461"/>
      <c r="S920" s="461"/>
      <c r="T920" s="461"/>
      <c r="U920" s="461"/>
      <c r="V920" s="461"/>
      <c r="W920" s="461"/>
    </row>
    <row r="921">
      <c r="A921" s="461"/>
      <c r="B921" s="461"/>
      <c r="C921" s="461"/>
      <c r="D921" s="461"/>
      <c r="E921" s="461"/>
      <c r="F921" s="461"/>
      <c r="G921" s="461"/>
      <c r="H921" s="461"/>
      <c r="I921" s="461"/>
      <c r="J921" s="461"/>
      <c r="K921" s="461"/>
      <c r="L921" s="461"/>
      <c r="M921" s="461"/>
      <c r="N921" s="461"/>
      <c r="O921" s="461"/>
      <c r="P921" s="461"/>
      <c r="Q921" s="461"/>
      <c r="R921" s="461"/>
      <c r="S921" s="461"/>
      <c r="T921" s="461"/>
      <c r="U921" s="461"/>
      <c r="V921" s="461"/>
      <c r="W921" s="461"/>
    </row>
    <row r="922">
      <c r="A922" s="461"/>
      <c r="B922" s="461"/>
      <c r="C922" s="461"/>
      <c r="D922" s="461"/>
      <c r="E922" s="461"/>
      <c r="F922" s="461"/>
      <c r="G922" s="461"/>
      <c r="H922" s="461"/>
      <c r="I922" s="461"/>
      <c r="J922" s="461"/>
      <c r="K922" s="461"/>
      <c r="L922" s="461"/>
      <c r="M922" s="461"/>
      <c r="N922" s="461"/>
      <c r="O922" s="461"/>
      <c r="P922" s="461"/>
      <c r="Q922" s="461"/>
      <c r="R922" s="461"/>
      <c r="S922" s="461"/>
      <c r="T922" s="461"/>
      <c r="U922" s="461"/>
      <c r="V922" s="461"/>
      <c r="W922" s="461"/>
    </row>
    <row r="923">
      <c r="A923" s="461"/>
      <c r="B923" s="461"/>
      <c r="C923" s="461"/>
      <c r="D923" s="461"/>
      <c r="E923" s="461"/>
      <c r="F923" s="461"/>
      <c r="G923" s="461"/>
      <c r="H923" s="461"/>
      <c r="I923" s="461"/>
      <c r="J923" s="461"/>
      <c r="K923" s="461"/>
      <c r="L923" s="461"/>
      <c r="M923" s="461"/>
      <c r="N923" s="461"/>
      <c r="O923" s="461"/>
      <c r="P923" s="461"/>
      <c r="Q923" s="461"/>
      <c r="R923" s="461"/>
      <c r="S923" s="461"/>
      <c r="T923" s="461"/>
      <c r="U923" s="461"/>
      <c r="V923" s="461"/>
      <c r="W923" s="461"/>
    </row>
    <row r="924">
      <c r="A924" s="461"/>
      <c r="B924" s="461"/>
      <c r="C924" s="461"/>
      <c r="D924" s="461"/>
      <c r="E924" s="461"/>
      <c r="F924" s="461"/>
      <c r="G924" s="461"/>
      <c r="H924" s="461"/>
      <c r="I924" s="461"/>
      <c r="J924" s="461"/>
      <c r="K924" s="461"/>
      <c r="L924" s="461"/>
      <c r="M924" s="461"/>
      <c r="N924" s="461"/>
      <c r="O924" s="461"/>
      <c r="P924" s="461"/>
      <c r="Q924" s="461"/>
      <c r="R924" s="461"/>
      <c r="S924" s="461"/>
      <c r="T924" s="461"/>
      <c r="U924" s="461"/>
      <c r="V924" s="461"/>
      <c r="W924" s="461"/>
    </row>
    <row r="925">
      <c r="A925" s="461"/>
      <c r="B925" s="461"/>
      <c r="C925" s="461"/>
      <c r="D925" s="461"/>
      <c r="E925" s="461"/>
      <c r="F925" s="461"/>
      <c r="G925" s="461"/>
      <c r="H925" s="461"/>
      <c r="I925" s="461"/>
      <c r="J925" s="461"/>
      <c r="K925" s="461"/>
      <c r="L925" s="461"/>
      <c r="M925" s="461"/>
      <c r="N925" s="461"/>
      <c r="O925" s="461"/>
      <c r="P925" s="461"/>
      <c r="Q925" s="461"/>
      <c r="R925" s="461"/>
      <c r="S925" s="461"/>
      <c r="T925" s="461"/>
      <c r="U925" s="461"/>
      <c r="V925" s="461"/>
      <c r="W925" s="461"/>
    </row>
    <row r="926">
      <c r="A926" s="461"/>
      <c r="B926" s="461"/>
      <c r="C926" s="461"/>
      <c r="D926" s="461"/>
      <c r="E926" s="461"/>
      <c r="F926" s="461"/>
      <c r="G926" s="461"/>
      <c r="H926" s="461"/>
      <c r="I926" s="461"/>
      <c r="J926" s="461"/>
      <c r="K926" s="461"/>
      <c r="L926" s="461"/>
      <c r="M926" s="461"/>
      <c r="N926" s="461"/>
      <c r="O926" s="461"/>
      <c r="P926" s="461"/>
      <c r="Q926" s="461"/>
      <c r="R926" s="461"/>
      <c r="S926" s="461"/>
      <c r="T926" s="461"/>
      <c r="U926" s="461"/>
      <c r="V926" s="461"/>
      <c r="W926" s="461"/>
    </row>
    <row r="927">
      <c r="A927" s="461"/>
      <c r="B927" s="461"/>
      <c r="C927" s="461"/>
      <c r="D927" s="461"/>
      <c r="E927" s="461"/>
      <c r="F927" s="461"/>
      <c r="G927" s="461"/>
      <c r="H927" s="461"/>
      <c r="I927" s="461"/>
      <c r="J927" s="461"/>
      <c r="K927" s="461"/>
      <c r="L927" s="461"/>
      <c r="M927" s="461"/>
      <c r="N927" s="461"/>
      <c r="O927" s="461"/>
      <c r="P927" s="461"/>
      <c r="Q927" s="461"/>
      <c r="R927" s="461"/>
      <c r="S927" s="461"/>
      <c r="T927" s="461"/>
      <c r="U927" s="461"/>
      <c r="V927" s="461"/>
      <c r="W927" s="461"/>
    </row>
    <row r="928">
      <c r="A928" s="461"/>
      <c r="B928" s="461"/>
      <c r="C928" s="461"/>
      <c r="D928" s="461"/>
      <c r="E928" s="461"/>
      <c r="F928" s="461"/>
      <c r="G928" s="461"/>
      <c r="H928" s="461"/>
      <c r="I928" s="461"/>
      <c r="J928" s="461"/>
      <c r="K928" s="461"/>
      <c r="L928" s="461"/>
      <c r="M928" s="461"/>
      <c r="N928" s="461"/>
      <c r="O928" s="461"/>
      <c r="P928" s="461"/>
      <c r="Q928" s="461"/>
      <c r="R928" s="461"/>
      <c r="S928" s="461"/>
      <c r="T928" s="461"/>
      <c r="U928" s="461"/>
      <c r="V928" s="461"/>
      <c r="W928" s="461"/>
    </row>
    <row r="929">
      <c r="A929" s="461"/>
      <c r="B929" s="461"/>
      <c r="C929" s="461"/>
      <c r="D929" s="461"/>
      <c r="E929" s="461"/>
      <c r="F929" s="461"/>
      <c r="G929" s="461"/>
      <c r="H929" s="461"/>
      <c r="I929" s="461"/>
      <c r="J929" s="461"/>
      <c r="K929" s="461"/>
      <c r="L929" s="461"/>
      <c r="M929" s="461"/>
      <c r="N929" s="461"/>
      <c r="O929" s="461"/>
      <c r="P929" s="461"/>
      <c r="Q929" s="461"/>
      <c r="R929" s="461"/>
      <c r="S929" s="461"/>
      <c r="T929" s="461"/>
      <c r="U929" s="461"/>
      <c r="V929" s="461"/>
      <c r="W929" s="461"/>
    </row>
    <row r="930">
      <c r="A930" s="461"/>
      <c r="B930" s="461"/>
      <c r="C930" s="461"/>
      <c r="D930" s="461"/>
      <c r="E930" s="461"/>
      <c r="F930" s="461"/>
      <c r="G930" s="461"/>
      <c r="H930" s="461"/>
      <c r="I930" s="461"/>
      <c r="J930" s="461"/>
      <c r="K930" s="461"/>
      <c r="L930" s="461"/>
      <c r="M930" s="461"/>
      <c r="N930" s="461"/>
      <c r="O930" s="461"/>
      <c r="P930" s="461"/>
      <c r="Q930" s="461"/>
      <c r="R930" s="461"/>
      <c r="S930" s="461"/>
      <c r="T930" s="461"/>
      <c r="U930" s="461"/>
      <c r="V930" s="461"/>
      <c r="W930" s="461"/>
    </row>
    <row r="931">
      <c r="A931" s="461"/>
      <c r="B931" s="461"/>
      <c r="C931" s="461"/>
      <c r="D931" s="461"/>
      <c r="E931" s="461"/>
      <c r="F931" s="461"/>
      <c r="G931" s="461"/>
      <c r="H931" s="461"/>
      <c r="I931" s="461"/>
      <c r="J931" s="461"/>
      <c r="K931" s="461"/>
      <c r="L931" s="461"/>
      <c r="M931" s="461"/>
      <c r="N931" s="461"/>
      <c r="O931" s="461"/>
      <c r="P931" s="461"/>
      <c r="Q931" s="461"/>
      <c r="R931" s="461"/>
      <c r="S931" s="461"/>
      <c r="T931" s="461"/>
      <c r="U931" s="461"/>
      <c r="V931" s="461"/>
      <c r="W931" s="461"/>
    </row>
    <row r="932">
      <c r="A932" s="461"/>
      <c r="B932" s="461"/>
      <c r="C932" s="461"/>
      <c r="D932" s="461"/>
      <c r="E932" s="461"/>
      <c r="F932" s="461"/>
      <c r="G932" s="461"/>
      <c r="H932" s="461"/>
      <c r="I932" s="461"/>
      <c r="J932" s="461"/>
      <c r="K932" s="461"/>
      <c r="L932" s="461"/>
      <c r="M932" s="461"/>
      <c r="N932" s="461"/>
      <c r="O932" s="461"/>
      <c r="P932" s="461"/>
      <c r="Q932" s="461"/>
      <c r="R932" s="461"/>
      <c r="S932" s="461"/>
      <c r="T932" s="461"/>
      <c r="U932" s="461"/>
      <c r="V932" s="461"/>
      <c r="W932" s="461"/>
    </row>
    <row r="933">
      <c r="A933" s="461"/>
      <c r="B933" s="461"/>
      <c r="C933" s="461"/>
      <c r="D933" s="461"/>
      <c r="E933" s="461"/>
      <c r="F933" s="461"/>
      <c r="G933" s="461"/>
      <c r="H933" s="461"/>
      <c r="I933" s="461"/>
      <c r="J933" s="461"/>
      <c r="K933" s="461"/>
      <c r="L933" s="461"/>
      <c r="M933" s="461"/>
      <c r="N933" s="461"/>
      <c r="O933" s="461"/>
      <c r="P933" s="461"/>
      <c r="Q933" s="461"/>
      <c r="R933" s="461"/>
      <c r="S933" s="461"/>
      <c r="T933" s="461"/>
      <c r="U933" s="461"/>
      <c r="V933" s="461"/>
      <c r="W933" s="461"/>
    </row>
    <row r="934">
      <c r="A934" s="461"/>
      <c r="B934" s="461"/>
      <c r="C934" s="461"/>
      <c r="D934" s="461"/>
      <c r="E934" s="461"/>
      <c r="F934" s="461"/>
      <c r="G934" s="461"/>
      <c r="H934" s="461"/>
      <c r="I934" s="461"/>
      <c r="J934" s="461"/>
      <c r="K934" s="461"/>
      <c r="L934" s="461"/>
      <c r="M934" s="461"/>
      <c r="N934" s="461"/>
      <c r="O934" s="461"/>
      <c r="P934" s="461"/>
      <c r="Q934" s="461"/>
      <c r="R934" s="461"/>
      <c r="S934" s="461"/>
      <c r="T934" s="461"/>
      <c r="U934" s="461"/>
      <c r="V934" s="461"/>
      <c r="W934" s="461"/>
    </row>
    <row r="935">
      <c r="A935" s="461"/>
      <c r="B935" s="461"/>
      <c r="C935" s="461"/>
      <c r="D935" s="461"/>
      <c r="E935" s="461"/>
      <c r="F935" s="461"/>
      <c r="G935" s="461"/>
      <c r="H935" s="461"/>
      <c r="I935" s="461"/>
      <c r="J935" s="461"/>
      <c r="K935" s="461"/>
      <c r="L935" s="461"/>
      <c r="M935" s="461"/>
      <c r="N935" s="461"/>
      <c r="O935" s="461"/>
      <c r="P935" s="461"/>
      <c r="Q935" s="461"/>
      <c r="R935" s="461"/>
      <c r="S935" s="461"/>
      <c r="T935" s="461"/>
      <c r="U935" s="461"/>
      <c r="V935" s="461"/>
      <c r="W935" s="461"/>
    </row>
    <row r="936">
      <c r="A936" s="461"/>
      <c r="B936" s="461"/>
      <c r="C936" s="461"/>
      <c r="D936" s="461"/>
      <c r="E936" s="461"/>
      <c r="F936" s="461"/>
      <c r="G936" s="461"/>
      <c r="H936" s="461"/>
      <c r="I936" s="461"/>
      <c r="J936" s="461"/>
      <c r="K936" s="461"/>
      <c r="L936" s="461"/>
      <c r="M936" s="461"/>
      <c r="N936" s="461"/>
      <c r="O936" s="461"/>
      <c r="P936" s="461"/>
      <c r="Q936" s="461"/>
      <c r="R936" s="461"/>
      <c r="S936" s="461"/>
      <c r="T936" s="461"/>
      <c r="U936" s="461"/>
      <c r="V936" s="461"/>
      <c r="W936" s="461"/>
    </row>
    <row r="937">
      <c r="A937" s="461"/>
      <c r="B937" s="461"/>
      <c r="C937" s="461"/>
      <c r="D937" s="461"/>
      <c r="E937" s="461"/>
      <c r="F937" s="461"/>
      <c r="G937" s="461"/>
      <c r="H937" s="461"/>
      <c r="I937" s="461"/>
      <c r="J937" s="461"/>
      <c r="K937" s="461"/>
      <c r="L937" s="461"/>
      <c r="M937" s="461"/>
      <c r="N937" s="461"/>
      <c r="O937" s="461"/>
      <c r="P937" s="461"/>
      <c r="Q937" s="461"/>
      <c r="R937" s="461"/>
      <c r="S937" s="461"/>
      <c r="T937" s="461"/>
      <c r="U937" s="461"/>
      <c r="V937" s="461"/>
      <c r="W937" s="461"/>
    </row>
    <row r="938">
      <c r="A938" s="461"/>
      <c r="B938" s="461"/>
      <c r="C938" s="461"/>
      <c r="D938" s="461"/>
      <c r="E938" s="461"/>
      <c r="F938" s="461"/>
      <c r="G938" s="461"/>
      <c r="H938" s="461"/>
      <c r="I938" s="461"/>
      <c r="J938" s="461"/>
      <c r="K938" s="461"/>
      <c r="L938" s="461"/>
      <c r="M938" s="461"/>
      <c r="N938" s="461"/>
      <c r="O938" s="461"/>
      <c r="P938" s="461"/>
      <c r="Q938" s="461"/>
      <c r="R938" s="461"/>
      <c r="S938" s="461"/>
      <c r="T938" s="461"/>
      <c r="U938" s="461"/>
      <c r="V938" s="461"/>
      <c r="W938" s="461"/>
    </row>
    <row r="939">
      <c r="A939" s="461"/>
      <c r="B939" s="461"/>
      <c r="C939" s="461"/>
      <c r="D939" s="461"/>
      <c r="E939" s="461"/>
      <c r="F939" s="461"/>
      <c r="G939" s="461"/>
      <c r="H939" s="461"/>
      <c r="I939" s="461"/>
      <c r="J939" s="461"/>
      <c r="K939" s="461"/>
      <c r="L939" s="461"/>
      <c r="M939" s="461"/>
      <c r="N939" s="461"/>
      <c r="O939" s="461"/>
      <c r="P939" s="461"/>
      <c r="Q939" s="461"/>
      <c r="R939" s="461"/>
      <c r="S939" s="461"/>
      <c r="T939" s="461"/>
      <c r="U939" s="461"/>
      <c r="V939" s="461"/>
      <c r="W939" s="461"/>
    </row>
    <row r="940">
      <c r="A940" s="461"/>
      <c r="B940" s="461"/>
      <c r="C940" s="461"/>
      <c r="D940" s="461"/>
      <c r="E940" s="461"/>
      <c r="F940" s="461"/>
      <c r="G940" s="461"/>
      <c r="H940" s="461"/>
      <c r="I940" s="461"/>
      <c r="J940" s="461"/>
      <c r="K940" s="461"/>
      <c r="L940" s="461"/>
      <c r="M940" s="461"/>
      <c r="N940" s="461"/>
      <c r="O940" s="461"/>
      <c r="P940" s="461"/>
      <c r="Q940" s="461"/>
      <c r="R940" s="461"/>
      <c r="S940" s="461"/>
      <c r="T940" s="461"/>
      <c r="U940" s="461"/>
      <c r="V940" s="461"/>
      <c r="W940" s="461"/>
    </row>
    <row r="941">
      <c r="A941" s="461"/>
      <c r="B941" s="461"/>
      <c r="C941" s="461"/>
      <c r="D941" s="461"/>
      <c r="E941" s="461"/>
      <c r="F941" s="461"/>
      <c r="G941" s="461"/>
      <c r="H941" s="461"/>
      <c r="I941" s="461"/>
      <c r="J941" s="461"/>
      <c r="K941" s="461"/>
      <c r="L941" s="461"/>
      <c r="M941" s="461"/>
      <c r="N941" s="461"/>
      <c r="O941" s="461"/>
      <c r="P941" s="461"/>
      <c r="Q941" s="461"/>
      <c r="R941" s="461"/>
      <c r="S941" s="461"/>
      <c r="T941" s="461"/>
      <c r="U941" s="461"/>
      <c r="V941" s="461"/>
      <c r="W941" s="461"/>
    </row>
    <row r="942">
      <c r="A942" s="461"/>
      <c r="B942" s="461"/>
      <c r="C942" s="461"/>
      <c r="D942" s="461"/>
      <c r="E942" s="461"/>
      <c r="F942" s="461"/>
      <c r="G942" s="461"/>
      <c r="H942" s="461"/>
      <c r="I942" s="461"/>
      <c r="J942" s="461"/>
      <c r="K942" s="461"/>
      <c r="L942" s="461"/>
      <c r="M942" s="461"/>
      <c r="N942" s="461"/>
      <c r="O942" s="461"/>
      <c r="P942" s="461"/>
      <c r="Q942" s="461"/>
      <c r="R942" s="461"/>
      <c r="S942" s="461"/>
      <c r="T942" s="461"/>
      <c r="U942" s="461"/>
      <c r="V942" s="461"/>
      <c r="W942" s="461"/>
    </row>
    <row r="943">
      <c r="A943" s="461"/>
      <c r="B943" s="461"/>
      <c r="C943" s="461"/>
      <c r="D943" s="461"/>
      <c r="E943" s="461"/>
      <c r="F943" s="461"/>
      <c r="G943" s="461"/>
      <c r="H943" s="461"/>
      <c r="I943" s="461"/>
      <c r="J943" s="461"/>
      <c r="K943" s="461"/>
      <c r="L943" s="461"/>
      <c r="M943" s="461"/>
      <c r="N943" s="461"/>
      <c r="O943" s="461"/>
      <c r="P943" s="461"/>
      <c r="Q943" s="461"/>
      <c r="R943" s="461"/>
      <c r="S943" s="461"/>
      <c r="T943" s="461"/>
      <c r="U943" s="461"/>
      <c r="V943" s="461"/>
      <c r="W943" s="461"/>
    </row>
    <row r="944">
      <c r="A944" s="461"/>
      <c r="B944" s="461"/>
      <c r="C944" s="461"/>
      <c r="D944" s="461"/>
      <c r="E944" s="461"/>
      <c r="F944" s="461"/>
      <c r="G944" s="461"/>
      <c r="H944" s="461"/>
      <c r="I944" s="461"/>
      <c r="J944" s="461"/>
      <c r="K944" s="461"/>
      <c r="L944" s="461"/>
      <c r="M944" s="461"/>
      <c r="N944" s="461"/>
      <c r="O944" s="461"/>
      <c r="P944" s="461"/>
      <c r="Q944" s="461"/>
      <c r="R944" s="461"/>
      <c r="S944" s="461"/>
      <c r="T944" s="461"/>
      <c r="U944" s="461"/>
      <c r="V944" s="461"/>
      <c r="W944" s="461"/>
    </row>
    <row r="945">
      <c r="A945" s="461"/>
      <c r="B945" s="461"/>
      <c r="C945" s="461"/>
      <c r="D945" s="461"/>
      <c r="E945" s="461"/>
      <c r="F945" s="461"/>
      <c r="G945" s="461"/>
      <c r="H945" s="461"/>
      <c r="I945" s="461"/>
      <c r="J945" s="461"/>
      <c r="K945" s="461"/>
      <c r="L945" s="461"/>
      <c r="M945" s="461"/>
      <c r="N945" s="461"/>
      <c r="O945" s="461"/>
      <c r="P945" s="461"/>
      <c r="Q945" s="461"/>
      <c r="R945" s="461"/>
      <c r="S945" s="461"/>
      <c r="T945" s="461"/>
      <c r="U945" s="461"/>
      <c r="V945" s="461"/>
      <c r="W945" s="461"/>
    </row>
    <row r="946">
      <c r="A946" s="461"/>
      <c r="B946" s="461"/>
      <c r="C946" s="461"/>
      <c r="D946" s="461"/>
      <c r="E946" s="461"/>
      <c r="F946" s="461"/>
      <c r="G946" s="461"/>
      <c r="H946" s="461"/>
      <c r="I946" s="461"/>
      <c r="J946" s="461"/>
      <c r="K946" s="461"/>
      <c r="L946" s="461"/>
      <c r="M946" s="461"/>
      <c r="N946" s="461"/>
      <c r="O946" s="461"/>
      <c r="P946" s="461"/>
      <c r="Q946" s="461"/>
      <c r="R946" s="461"/>
      <c r="S946" s="461"/>
      <c r="T946" s="461"/>
      <c r="U946" s="461"/>
      <c r="V946" s="461"/>
      <c r="W946" s="461"/>
    </row>
    <row r="947">
      <c r="A947" s="461"/>
      <c r="B947" s="461"/>
      <c r="C947" s="461"/>
      <c r="D947" s="461"/>
      <c r="E947" s="461"/>
      <c r="F947" s="461"/>
      <c r="G947" s="461"/>
      <c r="H947" s="461"/>
      <c r="I947" s="461"/>
      <c r="J947" s="461"/>
      <c r="K947" s="461"/>
      <c r="L947" s="461"/>
      <c r="M947" s="461"/>
      <c r="N947" s="461"/>
      <c r="O947" s="461"/>
      <c r="P947" s="461"/>
      <c r="Q947" s="461"/>
      <c r="R947" s="461"/>
      <c r="S947" s="461"/>
      <c r="T947" s="461"/>
      <c r="U947" s="461"/>
      <c r="V947" s="461"/>
      <c r="W947" s="461"/>
    </row>
    <row r="948">
      <c r="A948" s="461"/>
      <c r="B948" s="461"/>
      <c r="C948" s="461"/>
      <c r="D948" s="461"/>
      <c r="E948" s="461"/>
      <c r="F948" s="461"/>
      <c r="G948" s="461"/>
      <c r="H948" s="461"/>
      <c r="I948" s="461"/>
      <c r="J948" s="461"/>
      <c r="K948" s="461"/>
      <c r="L948" s="461"/>
      <c r="M948" s="461"/>
      <c r="N948" s="461"/>
      <c r="O948" s="461"/>
      <c r="P948" s="461"/>
      <c r="Q948" s="461"/>
      <c r="R948" s="461"/>
      <c r="S948" s="461"/>
      <c r="T948" s="461"/>
      <c r="U948" s="461"/>
      <c r="V948" s="461"/>
      <c r="W948" s="461"/>
    </row>
    <row r="949">
      <c r="A949" s="461"/>
      <c r="B949" s="461"/>
      <c r="C949" s="461"/>
      <c r="D949" s="461"/>
      <c r="E949" s="461"/>
      <c r="F949" s="461"/>
      <c r="G949" s="461"/>
      <c r="H949" s="461"/>
      <c r="I949" s="461"/>
      <c r="J949" s="461"/>
      <c r="K949" s="461"/>
      <c r="L949" s="461"/>
      <c r="M949" s="461"/>
      <c r="N949" s="461"/>
      <c r="O949" s="461"/>
      <c r="P949" s="461"/>
      <c r="Q949" s="461"/>
      <c r="R949" s="461"/>
      <c r="S949" s="461"/>
      <c r="T949" s="461"/>
      <c r="U949" s="461"/>
      <c r="V949" s="461"/>
      <c r="W949" s="461"/>
    </row>
    <row r="950">
      <c r="A950" s="461"/>
      <c r="B950" s="461"/>
      <c r="C950" s="461"/>
      <c r="D950" s="461"/>
      <c r="E950" s="461"/>
      <c r="F950" s="461"/>
      <c r="G950" s="461"/>
      <c r="H950" s="461"/>
      <c r="I950" s="461"/>
      <c r="J950" s="461"/>
      <c r="K950" s="461"/>
      <c r="L950" s="461"/>
      <c r="M950" s="461"/>
      <c r="N950" s="461"/>
      <c r="O950" s="461"/>
      <c r="P950" s="461"/>
      <c r="Q950" s="461"/>
      <c r="R950" s="461"/>
      <c r="S950" s="461"/>
      <c r="T950" s="461"/>
      <c r="U950" s="461"/>
      <c r="V950" s="461"/>
      <c r="W950" s="461"/>
    </row>
    <row r="951">
      <c r="A951" s="461"/>
      <c r="B951" s="461"/>
      <c r="C951" s="461"/>
      <c r="D951" s="461"/>
      <c r="E951" s="461"/>
      <c r="F951" s="461"/>
      <c r="G951" s="461"/>
      <c r="H951" s="461"/>
      <c r="I951" s="461"/>
      <c r="J951" s="461"/>
      <c r="K951" s="461"/>
      <c r="L951" s="461"/>
      <c r="M951" s="461"/>
      <c r="N951" s="461"/>
      <c r="O951" s="461"/>
      <c r="P951" s="461"/>
      <c r="Q951" s="461"/>
      <c r="R951" s="461"/>
      <c r="S951" s="461"/>
      <c r="T951" s="461"/>
      <c r="U951" s="461"/>
      <c r="V951" s="461"/>
      <c r="W951" s="461"/>
    </row>
    <row r="952">
      <c r="A952" s="461"/>
      <c r="B952" s="461"/>
      <c r="C952" s="461"/>
      <c r="D952" s="461"/>
      <c r="E952" s="461"/>
      <c r="F952" s="461"/>
      <c r="G952" s="461"/>
      <c r="H952" s="461"/>
      <c r="I952" s="461"/>
      <c r="J952" s="461"/>
      <c r="K952" s="461"/>
      <c r="L952" s="461"/>
      <c r="M952" s="461"/>
      <c r="N952" s="461"/>
      <c r="O952" s="461"/>
      <c r="P952" s="461"/>
      <c r="Q952" s="461"/>
      <c r="R952" s="461"/>
      <c r="S952" s="461"/>
      <c r="T952" s="461"/>
      <c r="U952" s="461"/>
      <c r="V952" s="461"/>
      <c r="W952" s="461"/>
    </row>
    <row r="953">
      <c r="A953" s="461"/>
      <c r="B953" s="461"/>
      <c r="C953" s="461"/>
      <c r="D953" s="461"/>
      <c r="E953" s="461"/>
      <c r="F953" s="461"/>
      <c r="G953" s="461"/>
      <c r="H953" s="461"/>
      <c r="I953" s="461"/>
      <c r="J953" s="461"/>
      <c r="K953" s="461"/>
      <c r="L953" s="461"/>
      <c r="M953" s="461"/>
      <c r="N953" s="461"/>
      <c r="O953" s="461"/>
      <c r="P953" s="461"/>
      <c r="Q953" s="461"/>
      <c r="R953" s="461"/>
      <c r="S953" s="461"/>
      <c r="T953" s="461"/>
      <c r="U953" s="461"/>
      <c r="V953" s="461"/>
      <c r="W953" s="461"/>
    </row>
    <row r="954">
      <c r="A954" s="461"/>
      <c r="B954" s="461"/>
      <c r="C954" s="461"/>
      <c r="D954" s="461"/>
      <c r="E954" s="461"/>
      <c r="F954" s="461"/>
      <c r="G954" s="461"/>
      <c r="H954" s="461"/>
      <c r="I954" s="461"/>
      <c r="J954" s="461"/>
      <c r="K954" s="461"/>
      <c r="L954" s="461"/>
      <c r="M954" s="461"/>
      <c r="N954" s="461"/>
      <c r="O954" s="461"/>
      <c r="P954" s="461"/>
      <c r="Q954" s="461"/>
      <c r="R954" s="461"/>
      <c r="S954" s="461"/>
      <c r="T954" s="461"/>
      <c r="U954" s="461"/>
      <c r="V954" s="461"/>
      <c r="W954" s="461"/>
    </row>
    <row r="955">
      <c r="A955" s="461"/>
      <c r="B955" s="461"/>
      <c r="C955" s="461"/>
      <c r="D955" s="461"/>
      <c r="E955" s="461"/>
      <c r="F955" s="461"/>
      <c r="G955" s="461"/>
      <c r="H955" s="461"/>
      <c r="I955" s="461"/>
      <c r="J955" s="461"/>
      <c r="K955" s="461"/>
      <c r="L955" s="461"/>
      <c r="M955" s="461"/>
      <c r="N955" s="461"/>
      <c r="O955" s="461"/>
      <c r="P955" s="461"/>
      <c r="Q955" s="461"/>
      <c r="R955" s="461"/>
      <c r="S955" s="461"/>
      <c r="T955" s="461"/>
      <c r="U955" s="461"/>
      <c r="V955" s="461"/>
      <c r="W955" s="461"/>
    </row>
    <row r="956">
      <c r="A956" s="461"/>
      <c r="B956" s="461"/>
      <c r="C956" s="461"/>
      <c r="D956" s="461"/>
      <c r="E956" s="461"/>
      <c r="F956" s="461"/>
      <c r="G956" s="461"/>
      <c r="H956" s="461"/>
      <c r="I956" s="461"/>
      <c r="J956" s="461"/>
      <c r="K956" s="461"/>
      <c r="L956" s="461"/>
      <c r="M956" s="461"/>
      <c r="N956" s="461"/>
      <c r="O956" s="461"/>
      <c r="P956" s="461"/>
      <c r="Q956" s="461"/>
      <c r="R956" s="461"/>
      <c r="S956" s="461"/>
      <c r="T956" s="461"/>
      <c r="U956" s="461"/>
      <c r="V956" s="461"/>
      <c r="W956" s="461"/>
    </row>
    <row r="957">
      <c r="A957" s="461"/>
      <c r="B957" s="461"/>
      <c r="C957" s="461"/>
      <c r="D957" s="461"/>
      <c r="E957" s="461"/>
      <c r="F957" s="461"/>
      <c r="G957" s="461"/>
      <c r="H957" s="461"/>
      <c r="I957" s="461"/>
      <c r="J957" s="461"/>
      <c r="K957" s="461"/>
      <c r="L957" s="461"/>
      <c r="M957" s="461"/>
      <c r="N957" s="461"/>
      <c r="O957" s="461"/>
      <c r="P957" s="461"/>
      <c r="Q957" s="461"/>
      <c r="R957" s="461"/>
      <c r="S957" s="461"/>
      <c r="T957" s="461"/>
      <c r="U957" s="461"/>
      <c r="V957" s="461"/>
      <c r="W957" s="461"/>
    </row>
    <row r="958">
      <c r="A958" s="461"/>
      <c r="B958" s="461"/>
      <c r="C958" s="461"/>
      <c r="D958" s="461"/>
      <c r="E958" s="461"/>
      <c r="F958" s="461"/>
      <c r="G958" s="461"/>
      <c r="H958" s="461"/>
      <c r="I958" s="461"/>
      <c r="J958" s="461"/>
      <c r="K958" s="461"/>
      <c r="L958" s="461"/>
      <c r="M958" s="461"/>
      <c r="N958" s="461"/>
      <c r="O958" s="461"/>
      <c r="P958" s="461"/>
      <c r="Q958" s="461"/>
      <c r="R958" s="461"/>
      <c r="S958" s="461"/>
      <c r="T958" s="461"/>
      <c r="U958" s="461"/>
      <c r="V958" s="461"/>
      <c r="W958" s="461"/>
    </row>
    <row r="959">
      <c r="A959" s="461"/>
      <c r="B959" s="461"/>
      <c r="C959" s="461"/>
      <c r="D959" s="461"/>
      <c r="E959" s="461"/>
      <c r="F959" s="461"/>
      <c r="G959" s="461"/>
      <c r="H959" s="461"/>
      <c r="I959" s="461"/>
      <c r="J959" s="461"/>
      <c r="K959" s="461"/>
      <c r="L959" s="461"/>
      <c r="M959" s="461"/>
      <c r="N959" s="461"/>
      <c r="O959" s="461"/>
      <c r="P959" s="461"/>
      <c r="Q959" s="461"/>
      <c r="R959" s="461"/>
      <c r="S959" s="461"/>
      <c r="T959" s="461"/>
      <c r="U959" s="461"/>
      <c r="V959" s="461"/>
      <c r="W959" s="461"/>
    </row>
    <row r="960">
      <c r="A960" s="461"/>
      <c r="B960" s="461"/>
      <c r="C960" s="461"/>
      <c r="D960" s="461"/>
      <c r="E960" s="461"/>
      <c r="F960" s="461"/>
      <c r="G960" s="461"/>
      <c r="H960" s="461"/>
      <c r="I960" s="461"/>
      <c r="J960" s="461"/>
      <c r="K960" s="461"/>
      <c r="L960" s="461"/>
      <c r="M960" s="461"/>
      <c r="N960" s="461"/>
      <c r="O960" s="461"/>
      <c r="P960" s="461"/>
      <c r="Q960" s="461"/>
      <c r="R960" s="461"/>
      <c r="S960" s="461"/>
      <c r="T960" s="461"/>
      <c r="U960" s="461"/>
      <c r="V960" s="461"/>
      <c r="W960" s="461"/>
    </row>
    <row r="961">
      <c r="A961" s="461"/>
      <c r="B961" s="461"/>
      <c r="C961" s="461"/>
      <c r="D961" s="461"/>
      <c r="E961" s="461"/>
      <c r="F961" s="461"/>
      <c r="G961" s="461"/>
      <c r="H961" s="461"/>
      <c r="I961" s="461"/>
      <c r="J961" s="461"/>
      <c r="K961" s="461"/>
      <c r="L961" s="461"/>
      <c r="M961" s="461"/>
      <c r="N961" s="461"/>
      <c r="O961" s="461"/>
      <c r="P961" s="461"/>
      <c r="Q961" s="461"/>
      <c r="R961" s="461"/>
      <c r="S961" s="461"/>
      <c r="T961" s="461"/>
      <c r="U961" s="461"/>
      <c r="V961" s="461"/>
      <c r="W961" s="461"/>
    </row>
    <row r="962">
      <c r="A962" s="461"/>
      <c r="B962" s="461"/>
      <c r="C962" s="461"/>
      <c r="D962" s="461"/>
      <c r="E962" s="461"/>
      <c r="F962" s="461"/>
      <c r="G962" s="461"/>
      <c r="H962" s="461"/>
      <c r="I962" s="461"/>
      <c r="J962" s="461"/>
      <c r="K962" s="461"/>
      <c r="L962" s="461"/>
      <c r="M962" s="461"/>
      <c r="N962" s="461"/>
      <c r="O962" s="461"/>
      <c r="P962" s="461"/>
      <c r="Q962" s="461"/>
      <c r="R962" s="461"/>
      <c r="S962" s="461"/>
      <c r="T962" s="461"/>
      <c r="U962" s="461"/>
      <c r="V962" s="461"/>
      <c r="W962" s="461"/>
    </row>
    <row r="963">
      <c r="A963" s="461"/>
      <c r="B963" s="461"/>
      <c r="C963" s="461"/>
      <c r="D963" s="461"/>
      <c r="E963" s="461"/>
      <c r="F963" s="461"/>
      <c r="G963" s="461"/>
      <c r="H963" s="461"/>
      <c r="I963" s="461"/>
      <c r="J963" s="461"/>
      <c r="K963" s="461"/>
      <c r="L963" s="461"/>
      <c r="M963" s="461"/>
      <c r="N963" s="461"/>
      <c r="O963" s="461"/>
      <c r="P963" s="461"/>
      <c r="Q963" s="461"/>
      <c r="R963" s="461"/>
      <c r="S963" s="461"/>
      <c r="T963" s="461"/>
      <c r="U963" s="461"/>
      <c r="V963" s="461"/>
      <c r="W963" s="461"/>
    </row>
    <row r="964">
      <c r="A964" s="461"/>
      <c r="B964" s="461"/>
      <c r="C964" s="461"/>
      <c r="D964" s="461"/>
      <c r="E964" s="461"/>
      <c r="F964" s="461"/>
      <c r="G964" s="461"/>
      <c r="H964" s="461"/>
      <c r="I964" s="461"/>
      <c r="J964" s="461"/>
      <c r="K964" s="461"/>
      <c r="L964" s="461"/>
      <c r="M964" s="461"/>
      <c r="N964" s="461"/>
      <c r="O964" s="461"/>
      <c r="P964" s="461"/>
      <c r="Q964" s="461"/>
      <c r="R964" s="461"/>
      <c r="S964" s="461"/>
      <c r="T964" s="461"/>
      <c r="U964" s="461"/>
      <c r="V964" s="461"/>
      <c r="W964" s="461"/>
    </row>
    <row r="965">
      <c r="A965" s="461"/>
      <c r="B965" s="461"/>
      <c r="C965" s="461"/>
      <c r="D965" s="461"/>
      <c r="E965" s="461"/>
      <c r="F965" s="461"/>
      <c r="G965" s="461"/>
      <c r="H965" s="461"/>
      <c r="I965" s="461"/>
      <c r="J965" s="461"/>
      <c r="K965" s="461"/>
      <c r="L965" s="461"/>
      <c r="M965" s="461"/>
      <c r="N965" s="461"/>
      <c r="O965" s="461"/>
      <c r="P965" s="461"/>
      <c r="Q965" s="461"/>
      <c r="R965" s="461"/>
      <c r="S965" s="461"/>
      <c r="T965" s="461"/>
      <c r="U965" s="461"/>
      <c r="V965" s="461"/>
      <c r="W965" s="461"/>
    </row>
    <row r="966">
      <c r="A966" s="461"/>
      <c r="B966" s="461"/>
      <c r="C966" s="461"/>
      <c r="D966" s="461"/>
      <c r="E966" s="461"/>
      <c r="F966" s="461"/>
      <c r="G966" s="461"/>
      <c r="H966" s="461"/>
      <c r="I966" s="461"/>
      <c r="J966" s="461"/>
      <c r="K966" s="461"/>
      <c r="L966" s="461"/>
      <c r="M966" s="461"/>
      <c r="N966" s="461"/>
      <c r="O966" s="461"/>
      <c r="P966" s="461"/>
      <c r="Q966" s="461"/>
      <c r="R966" s="461"/>
      <c r="S966" s="461"/>
      <c r="T966" s="461"/>
      <c r="U966" s="461"/>
      <c r="V966" s="461"/>
      <c r="W966" s="461"/>
    </row>
    <row r="967">
      <c r="A967" s="461"/>
      <c r="B967" s="461"/>
      <c r="C967" s="461"/>
      <c r="D967" s="461"/>
      <c r="E967" s="461"/>
      <c r="F967" s="461"/>
      <c r="G967" s="461"/>
      <c r="H967" s="461"/>
      <c r="I967" s="461"/>
      <c r="J967" s="461"/>
      <c r="K967" s="461"/>
      <c r="L967" s="461"/>
      <c r="M967" s="461"/>
      <c r="N967" s="461"/>
      <c r="O967" s="461"/>
      <c r="P967" s="461"/>
      <c r="Q967" s="461"/>
      <c r="R967" s="461"/>
      <c r="S967" s="461"/>
      <c r="T967" s="461"/>
      <c r="U967" s="461"/>
      <c r="V967" s="461"/>
      <c r="W967" s="461"/>
    </row>
    <row r="968">
      <c r="A968" s="461"/>
      <c r="B968" s="461"/>
      <c r="C968" s="461"/>
      <c r="D968" s="461"/>
      <c r="E968" s="461"/>
      <c r="F968" s="461"/>
      <c r="G968" s="461"/>
      <c r="H968" s="461"/>
      <c r="I968" s="461"/>
      <c r="J968" s="461"/>
      <c r="K968" s="461"/>
      <c r="L968" s="461"/>
      <c r="M968" s="461"/>
      <c r="N968" s="461"/>
      <c r="O968" s="461"/>
      <c r="P968" s="461"/>
      <c r="Q968" s="461"/>
      <c r="R968" s="461"/>
      <c r="S968" s="461"/>
      <c r="T968" s="461"/>
      <c r="U968" s="461"/>
      <c r="V968" s="461"/>
      <c r="W968" s="461"/>
    </row>
    <row r="969">
      <c r="A969" s="461"/>
      <c r="B969" s="461"/>
      <c r="C969" s="461"/>
      <c r="D969" s="461"/>
      <c r="E969" s="461"/>
      <c r="F969" s="461"/>
      <c r="G969" s="461"/>
      <c r="H969" s="461"/>
      <c r="I969" s="461"/>
      <c r="J969" s="461"/>
      <c r="K969" s="461"/>
      <c r="L969" s="461"/>
      <c r="M969" s="461"/>
      <c r="N969" s="461"/>
      <c r="O969" s="461"/>
      <c r="P969" s="461"/>
      <c r="Q969" s="461"/>
      <c r="R969" s="461"/>
      <c r="S969" s="461"/>
      <c r="T969" s="461"/>
      <c r="U969" s="461"/>
      <c r="V969" s="461"/>
      <c r="W969" s="461"/>
    </row>
    <row r="970">
      <c r="A970" s="461"/>
      <c r="B970" s="461"/>
      <c r="C970" s="461"/>
      <c r="D970" s="461"/>
      <c r="E970" s="461"/>
      <c r="F970" s="461"/>
      <c r="G970" s="461"/>
      <c r="H970" s="461"/>
      <c r="I970" s="461"/>
      <c r="J970" s="461"/>
      <c r="K970" s="461"/>
      <c r="L970" s="461"/>
      <c r="M970" s="461"/>
      <c r="N970" s="461"/>
      <c r="O970" s="461"/>
      <c r="P970" s="461"/>
      <c r="Q970" s="461"/>
      <c r="R970" s="461"/>
      <c r="S970" s="461"/>
      <c r="T970" s="461"/>
      <c r="U970" s="461"/>
      <c r="V970" s="461"/>
      <c r="W970" s="461"/>
    </row>
    <row r="971">
      <c r="A971" s="461"/>
      <c r="B971" s="461"/>
      <c r="C971" s="461"/>
      <c r="D971" s="461"/>
      <c r="E971" s="461"/>
      <c r="F971" s="461"/>
      <c r="G971" s="461"/>
      <c r="H971" s="461"/>
      <c r="I971" s="461"/>
      <c r="J971" s="461"/>
      <c r="K971" s="461"/>
      <c r="L971" s="461"/>
      <c r="M971" s="461"/>
      <c r="N971" s="461"/>
      <c r="O971" s="461"/>
      <c r="P971" s="461"/>
      <c r="Q971" s="461"/>
      <c r="R971" s="461"/>
      <c r="S971" s="461"/>
      <c r="T971" s="461"/>
      <c r="U971" s="461"/>
      <c r="V971" s="461"/>
      <c r="W971" s="461"/>
    </row>
    <row r="972">
      <c r="A972" s="461"/>
      <c r="B972" s="461"/>
      <c r="C972" s="461"/>
      <c r="D972" s="461"/>
      <c r="E972" s="461"/>
      <c r="F972" s="461"/>
      <c r="G972" s="461"/>
      <c r="H972" s="461"/>
      <c r="I972" s="461"/>
      <c r="J972" s="461"/>
      <c r="K972" s="461"/>
      <c r="L972" s="461"/>
      <c r="M972" s="461"/>
      <c r="N972" s="461"/>
      <c r="O972" s="461"/>
      <c r="P972" s="461"/>
      <c r="Q972" s="461"/>
      <c r="R972" s="461"/>
      <c r="S972" s="461"/>
      <c r="T972" s="461"/>
      <c r="U972" s="461"/>
      <c r="V972" s="461"/>
      <c r="W972" s="461"/>
    </row>
    <row r="973">
      <c r="A973" s="461"/>
      <c r="B973" s="461"/>
      <c r="C973" s="461"/>
      <c r="D973" s="461"/>
      <c r="E973" s="461"/>
      <c r="F973" s="461"/>
      <c r="G973" s="461"/>
      <c r="H973" s="461"/>
      <c r="I973" s="461"/>
      <c r="J973" s="461"/>
      <c r="K973" s="461"/>
      <c r="L973" s="461"/>
      <c r="M973" s="461"/>
      <c r="N973" s="461"/>
      <c r="O973" s="461"/>
      <c r="P973" s="461"/>
      <c r="Q973" s="461"/>
      <c r="R973" s="461"/>
      <c r="S973" s="461"/>
      <c r="T973" s="461"/>
      <c r="U973" s="461"/>
      <c r="V973" s="461"/>
      <c r="W973" s="461"/>
    </row>
    <row r="974">
      <c r="A974" s="461"/>
      <c r="B974" s="461"/>
      <c r="C974" s="461"/>
      <c r="D974" s="461"/>
      <c r="E974" s="461"/>
      <c r="F974" s="461"/>
      <c r="G974" s="461"/>
      <c r="H974" s="461"/>
      <c r="I974" s="461"/>
      <c r="J974" s="461"/>
      <c r="K974" s="461"/>
      <c r="L974" s="461"/>
      <c r="M974" s="461"/>
      <c r="N974" s="461"/>
      <c r="O974" s="461"/>
      <c r="P974" s="461"/>
      <c r="Q974" s="461"/>
      <c r="R974" s="461"/>
      <c r="S974" s="461"/>
      <c r="T974" s="461"/>
      <c r="U974" s="461"/>
      <c r="V974" s="461"/>
      <c r="W974" s="461"/>
    </row>
    <row r="975">
      <c r="A975" s="461"/>
      <c r="B975" s="461"/>
      <c r="C975" s="461"/>
      <c r="D975" s="461"/>
      <c r="E975" s="461"/>
      <c r="F975" s="461"/>
      <c r="G975" s="461"/>
      <c r="H975" s="461"/>
      <c r="I975" s="461"/>
      <c r="J975" s="461"/>
      <c r="K975" s="461"/>
      <c r="L975" s="461"/>
      <c r="M975" s="461"/>
      <c r="N975" s="461"/>
      <c r="O975" s="461"/>
      <c r="P975" s="461"/>
      <c r="Q975" s="461"/>
      <c r="R975" s="461"/>
      <c r="S975" s="461"/>
      <c r="T975" s="461"/>
      <c r="U975" s="461"/>
      <c r="V975" s="461"/>
      <c r="W975" s="461"/>
    </row>
    <row r="976">
      <c r="A976" s="461"/>
      <c r="B976" s="461"/>
      <c r="C976" s="461"/>
      <c r="D976" s="461"/>
      <c r="E976" s="461"/>
      <c r="F976" s="461"/>
      <c r="G976" s="461"/>
      <c r="H976" s="461"/>
      <c r="I976" s="461"/>
      <c r="J976" s="461"/>
      <c r="K976" s="461"/>
      <c r="L976" s="461"/>
      <c r="M976" s="461"/>
      <c r="N976" s="461"/>
      <c r="O976" s="461"/>
      <c r="P976" s="461"/>
      <c r="Q976" s="461"/>
      <c r="R976" s="461"/>
      <c r="S976" s="461"/>
      <c r="T976" s="461"/>
      <c r="U976" s="461"/>
      <c r="V976" s="461"/>
      <c r="W976" s="461"/>
    </row>
    <row r="977">
      <c r="A977" s="461"/>
      <c r="B977" s="461"/>
      <c r="C977" s="461"/>
      <c r="D977" s="461"/>
      <c r="E977" s="461"/>
      <c r="F977" s="461"/>
      <c r="G977" s="461"/>
      <c r="H977" s="461"/>
      <c r="I977" s="461"/>
      <c r="J977" s="461"/>
      <c r="K977" s="461"/>
      <c r="L977" s="461"/>
      <c r="M977" s="461"/>
      <c r="N977" s="461"/>
      <c r="O977" s="461"/>
      <c r="P977" s="461"/>
      <c r="Q977" s="461"/>
      <c r="R977" s="461"/>
      <c r="S977" s="461"/>
      <c r="T977" s="461"/>
      <c r="U977" s="461"/>
      <c r="V977" s="461"/>
      <c r="W977" s="461"/>
    </row>
    <row r="978">
      <c r="A978" s="461"/>
      <c r="B978" s="461"/>
      <c r="C978" s="461"/>
      <c r="D978" s="461"/>
      <c r="E978" s="461"/>
      <c r="F978" s="461"/>
      <c r="G978" s="461"/>
      <c r="H978" s="461"/>
      <c r="I978" s="461"/>
      <c r="J978" s="461"/>
      <c r="K978" s="461"/>
      <c r="L978" s="461"/>
      <c r="M978" s="461"/>
      <c r="N978" s="461"/>
      <c r="O978" s="461"/>
      <c r="P978" s="461"/>
      <c r="Q978" s="461"/>
      <c r="R978" s="461"/>
      <c r="S978" s="461"/>
      <c r="T978" s="461"/>
      <c r="U978" s="461"/>
      <c r="V978" s="461"/>
      <c r="W978" s="461"/>
    </row>
    <row r="979">
      <c r="A979" s="461"/>
      <c r="B979" s="461"/>
      <c r="C979" s="461"/>
      <c r="D979" s="461"/>
      <c r="E979" s="461"/>
      <c r="F979" s="461"/>
      <c r="G979" s="461"/>
      <c r="H979" s="461"/>
      <c r="I979" s="461"/>
      <c r="J979" s="461"/>
      <c r="K979" s="461"/>
      <c r="L979" s="461"/>
      <c r="M979" s="461"/>
      <c r="N979" s="461"/>
      <c r="O979" s="461"/>
      <c r="P979" s="461"/>
      <c r="Q979" s="461"/>
      <c r="R979" s="461"/>
      <c r="S979" s="461"/>
      <c r="T979" s="461"/>
      <c r="U979" s="461"/>
      <c r="V979" s="461"/>
      <c r="W979" s="461"/>
    </row>
    <row r="980">
      <c r="A980" s="461"/>
      <c r="B980" s="461"/>
      <c r="C980" s="461"/>
      <c r="D980" s="461"/>
      <c r="E980" s="461"/>
      <c r="F980" s="461"/>
      <c r="G980" s="461"/>
      <c r="H980" s="461"/>
      <c r="I980" s="461"/>
      <c r="J980" s="461"/>
      <c r="K980" s="461"/>
      <c r="L980" s="461"/>
      <c r="M980" s="461"/>
      <c r="N980" s="461"/>
      <c r="O980" s="461"/>
      <c r="P980" s="461"/>
      <c r="Q980" s="461"/>
      <c r="R980" s="461"/>
      <c r="S980" s="461"/>
      <c r="T980" s="461"/>
      <c r="U980" s="461"/>
      <c r="V980" s="461"/>
      <c r="W980" s="461"/>
    </row>
    <row r="981">
      <c r="A981" s="461"/>
      <c r="B981" s="461"/>
      <c r="C981" s="461"/>
      <c r="D981" s="461"/>
      <c r="E981" s="461"/>
      <c r="F981" s="461"/>
      <c r="G981" s="461"/>
      <c r="H981" s="461"/>
      <c r="I981" s="461"/>
      <c r="J981" s="461"/>
      <c r="K981" s="461"/>
      <c r="L981" s="461"/>
      <c r="M981" s="461"/>
      <c r="N981" s="461"/>
      <c r="O981" s="461"/>
      <c r="P981" s="461"/>
      <c r="Q981" s="461"/>
      <c r="R981" s="461"/>
      <c r="S981" s="461"/>
      <c r="T981" s="461"/>
      <c r="U981" s="461"/>
      <c r="V981" s="461"/>
      <c r="W981" s="461"/>
    </row>
    <row r="982">
      <c r="A982" s="461"/>
      <c r="B982" s="461"/>
      <c r="C982" s="461"/>
      <c r="D982" s="461"/>
      <c r="E982" s="461"/>
      <c r="F982" s="461"/>
      <c r="G982" s="461"/>
      <c r="H982" s="461"/>
      <c r="I982" s="461"/>
      <c r="J982" s="461"/>
      <c r="K982" s="461"/>
      <c r="L982" s="461"/>
      <c r="M982" s="461"/>
      <c r="N982" s="461"/>
      <c r="O982" s="461"/>
      <c r="P982" s="461"/>
      <c r="Q982" s="461"/>
      <c r="R982" s="461"/>
      <c r="S982" s="461"/>
      <c r="T982" s="461"/>
      <c r="U982" s="461"/>
      <c r="V982" s="461"/>
      <c r="W982" s="461"/>
    </row>
    <row r="983">
      <c r="A983" s="461"/>
      <c r="B983" s="461"/>
      <c r="C983" s="461"/>
      <c r="D983" s="461"/>
      <c r="E983" s="461"/>
      <c r="F983" s="461"/>
      <c r="G983" s="461"/>
      <c r="H983" s="461"/>
      <c r="I983" s="461"/>
      <c r="J983" s="461"/>
      <c r="K983" s="461"/>
      <c r="L983" s="461"/>
      <c r="M983" s="461"/>
      <c r="N983" s="461"/>
      <c r="O983" s="461"/>
      <c r="P983" s="461"/>
      <c r="Q983" s="461"/>
      <c r="R983" s="461"/>
      <c r="S983" s="461"/>
      <c r="T983" s="461"/>
      <c r="U983" s="461"/>
      <c r="V983" s="461"/>
      <c r="W983" s="461"/>
    </row>
    <row r="984">
      <c r="A984" s="461"/>
      <c r="B984" s="461"/>
      <c r="C984" s="461"/>
      <c r="D984" s="461"/>
      <c r="E984" s="461"/>
      <c r="F984" s="461"/>
      <c r="G984" s="461"/>
      <c r="H984" s="461"/>
      <c r="I984" s="461"/>
      <c r="J984" s="461"/>
      <c r="K984" s="461"/>
      <c r="L984" s="461"/>
      <c r="M984" s="461"/>
      <c r="N984" s="461"/>
      <c r="O984" s="461"/>
      <c r="P984" s="461"/>
      <c r="Q984" s="461"/>
      <c r="R984" s="461"/>
      <c r="S984" s="461"/>
      <c r="T984" s="461"/>
      <c r="U984" s="461"/>
      <c r="V984" s="461"/>
      <c r="W984" s="461"/>
    </row>
    <row r="985">
      <c r="A985" s="461"/>
      <c r="B985" s="461"/>
      <c r="C985" s="461"/>
      <c r="D985" s="461"/>
      <c r="E985" s="461"/>
      <c r="F985" s="461"/>
      <c r="G985" s="461"/>
      <c r="H985" s="461"/>
      <c r="I985" s="461"/>
      <c r="J985" s="461"/>
      <c r="K985" s="461"/>
      <c r="L985" s="461"/>
      <c r="M985" s="461"/>
      <c r="N985" s="461"/>
      <c r="O985" s="461"/>
      <c r="P985" s="461"/>
      <c r="Q985" s="461"/>
      <c r="R985" s="461"/>
      <c r="S985" s="461"/>
      <c r="T985" s="461"/>
      <c r="U985" s="461"/>
      <c r="V985" s="461"/>
      <c r="W985" s="461"/>
    </row>
    <row r="986">
      <c r="A986" s="461"/>
      <c r="B986" s="461"/>
      <c r="C986" s="461"/>
      <c r="D986" s="461"/>
      <c r="E986" s="461"/>
      <c r="F986" s="461"/>
      <c r="G986" s="461"/>
      <c r="H986" s="461"/>
      <c r="I986" s="461"/>
      <c r="J986" s="461"/>
      <c r="K986" s="461"/>
      <c r="L986" s="461"/>
      <c r="M986" s="461"/>
      <c r="N986" s="461"/>
      <c r="O986" s="461"/>
      <c r="P986" s="461"/>
      <c r="Q986" s="461"/>
      <c r="R986" s="461"/>
      <c r="S986" s="461"/>
      <c r="T986" s="461"/>
      <c r="U986" s="461"/>
      <c r="V986" s="461"/>
      <c r="W986" s="461"/>
    </row>
    <row r="987">
      <c r="A987" s="461"/>
      <c r="B987" s="461"/>
      <c r="C987" s="461"/>
      <c r="D987" s="461"/>
      <c r="E987" s="461"/>
      <c r="F987" s="461"/>
      <c r="G987" s="461"/>
      <c r="H987" s="461"/>
      <c r="I987" s="461"/>
      <c r="J987" s="461"/>
      <c r="K987" s="461"/>
      <c r="L987" s="461"/>
      <c r="M987" s="461"/>
      <c r="N987" s="461"/>
      <c r="O987" s="461"/>
      <c r="P987" s="461"/>
      <c r="Q987" s="461"/>
      <c r="R987" s="461"/>
      <c r="S987" s="461"/>
      <c r="T987" s="461"/>
      <c r="U987" s="461"/>
      <c r="V987" s="461"/>
      <c r="W987" s="461"/>
    </row>
    <row r="988">
      <c r="A988" s="461"/>
      <c r="B988" s="461"/>
      <c r="C988" s="461"/>
      <c r="D988" s="461"/>
      <c r="E988" s="461"/>
      <c r="F988" s="461"/>
      <c r="G988" s="461"/>
      <c r="H988" s="461"/>
      <c r="I988" s="461"/>
      <c r="J988" s="461"/>
      <c r="K988" s="461"/>
      <c r="L988" s="461"/>
      <c r="M988" s="461"/>
      <c r="N988" s="461"/>
      <c r="O988" s="461"/>
      <c r="P988" s="461"/>
      <c r="Q988" s="461"/>
      <c r="R988" s="461"/>
      <c r="S988" s="461"/>
      <c r="T988" s="461"/>
      <c r="U988" s="461"/>
      <c r="V988" s="461"/>
      <c r="W988" s="461"/>
    </row>
    <row r="989">
      <c r="A989" s="461"/>
      <c r="B989" s="461"/>
      <c r="C989" s="461"/>
      <c r="D989" s="461"/>
      <c r="E989" s="461"/>
      <c r="F989" s="461"/>
      <c r="G989" s="461"/>
      <c r="H989" s="461"/>
      <c r="I989" s="461"/>
      <c r="J989" s="461"/>
      <c r="K989" s="461"/>
      <c r="L989" s="461"/>
      <c r="M989" s="461"/>
      <c r="N989" s="461"/>
      <c r="O989" s="461"/>
      <c r="P989" s="461"/>
      <c r="Q989" s="461"/>
      <c r="R989" s="461"/>
      <c r="S989" s="461"/>
      <c r="T989" s="461"/>
      <c r="U989" s="461"/>
      <c r="V989" s="461"/>
      <c r="W989" s="461"/>
    </row>
    <row r="990">
      <c r="A990" s="461"/>
      <c r="B990" s="461"/>
      <c r="C990" s="461"/>
      <c r="D990" s="461"/>
      <c r="E990" s="461"/>
      <c r="F990" s="461"/>
      <c r="G990" s="461"/>
      <c r="H990" s="461"/>
      <c r="I990" s="461"/>
      <c r="J990" s="461"/>
      <c r="K990" s="461"/>
      <c r="L990" s="461"/>
      <c r="M990" s="461"/>
      <c r="N990" s="461"/>
      <c r="O990" s="461"/>
      <c r="P990" s="461"/>
      <c r="Q990" s="461"/>
      <c r="R990" s="461"/>
      <c r="S990" s="461"/>
      <c r="T990" s="461"/>
      <c r="U990" s="461"/>
      <c r="V990" s="461"/>
      <c r="W990" s="461"/>
    </row>
    <row r="991">
      <c r="A991" s="461"/>
      <c r="B991" s="461"/>
      <c r="C991" s="461"/>
      <c r="D991" s="461"/>
      <c r="E991" s="461"/>
      <c r="F991" s="461"/>
      <c r="G991" s="461"/>
      <c r="H991" s="461"/>
      <c r="I991" s="461"/>
      <c r="J991" s="461"/>
      <c r="K991" s="461"/>
      <c r="L991" s="461"/>
      <c r="M991" s="461"/>
      <c r="N991" s="461"/>
      <c r="O991" s="461"/>
      <c r="P991" s="461"/>
      <c r="Q991" s="461"/>
      <c r="R991" s="461"/>
      <c r="S991" s="461"/>
      <c r="T991" s="461"/>
      <c r="U991" s="461"/>
      <c r="V991" s="461"/>
      <c r="W991" s="461"/>
    </row>
    <row r="992">
      <c r="A992" s="461"/>
      <c r="B992" s="461"/>
      <c r="C992" s="461"/>
      <c r="D992" s="461"/>
      <c r="E992" s="461"/>
      <c r="F992" s="461"/>
      <c r="G992" s="461"/>
      <c r="H992" s="461"/>
      <c r="I992" s="461"/>
      <c r="J992" s="461"/>
      <c r="K992" s="461"/>
      <c r="L992" s="461"/>
      <c r="M992" s="461"/>
      <c r="N992" s="461"/>
      <c r="O992" s="461"/>
      <c r="P992" s="461"/>
      <c r="Q992" s="461"/>
      <c r="R992" s="461"/>
      <c r="S992" s="461"/>
      <c r="T992" s="461"/>
      <c r="U992" s="461"/>
      <c r="V992" s="461"/>
      <c r="W992" s="461"/>
    </row>
    <row r="993">
      <c r="A993" s="461"/>
      <c r="B993" s="461"/>
      <c r="C993" s="461"/>
      <c r="D993" s="461"/>
      <c r="E993" s="461"/>
      <c r="F993" s="461"/>
      <c r="G993" s="461"/>
      <c r="H993" s="461"/>
      <c r="I993" s="461"/>
      <c r="J993" s="461"/>
      <c r="K993" s="461"/>
      <c r="L993" s="461"/>
      <c r="M993" s="461"/>
      <c r="N993" s="461"/>
      <c r="O993" s="461"/>
      <c r="P993" s="461"/>
      <c r="Q993" s="461"/>
      <c r="R993" s="461"/>
      <c r="S993" s="461"/>
      <c r="T993" s="461"/>
      <c r="U993" s="461"/>
      <c r="V993" s="461"/>
      <c r="W993" s="461"/>
    </row>
    <row r="994">
      <c r="A994" s="461"/>
      <c r="B994" s="461"/>
      <c r="C994" s="461"/>
      <c r="D994" s="461"/>
      <c r="E994" s="461"/>
      <c r="F994" s="461"/>
      <c r="G994" s="461"/>
      <c r="H994" s="461"/>
      <c r="I994" s="461"/>
      <c r="J994" s="461"/>
      <c r="K994" s="461"/>
      <c r="L994" s="461"/>
      <c r="M994" s="461"/>
      <c r="N994" s="461"/>
      <c r="O994" s="461"/>
      <c r="P994" s="461"/>
      <c r="Q994" s="461"/>
      <c r="R994" s="461"/>
      <c r="S994" s="461"/>
      <c r="T994" s="461"/>
      <c r="U994" s="461"/>
      <c r="V994" s="461"/>
      <c r="W994" s="461"/>
    </row>
    <row r="995">
      <c r="A995" s="461"/>
      <c r="B995" s="461"/>
      <c r="C995" s="461"/>
      <c r="D995" s="461"/>
      <c r="E995" s="461"/>
      <c r="F995" s="461"/>
      <c r="G995" s="461"/>
      <c r="H995" s="461"/>
      <c r="I995" s="461"/>
      <c r="J995" s="461"/>
      <c r="K995" s="461"/>
      <c r="L995" s="461"/>
      <c r="M995" s="461"/>
      <c r="N995" s="461"/>
      <c r="O995" s="461"/>
      <c r="P995" s="461"/>
      <c r="Q995" s="461"/>
      <c r="R995" s="461"/>
      <c r="S995" s="461"/>
      <c r="T995" s="461"/>
      <c r="U995" s="461"/>
      <c r="V995" s="461"/>
      <c r="W995" s="461"/>
    </row>
    <row r="996">
      <c r="A996" s="461"/>
      <c r="B996" s="461"/>
      <c r="C996" s="461"/>
      <c r="D996" s="461"/>
      <c r="E996" s="461"/>
      <c r="F996" s="461"/>
      <c r="G996" s="461"/>
      <c r="H996" s="461"/>
      <c r="I996" s="461"/>
      <c r="J996" s="461"/>
      <c r="K996" s="461"/>
      <c r="L996" s="461"/>
      <c r="M996" s="461"/>
      <c r="N996" s="461"/>
      <c r="O996" s="461"/>
      <c r="P996" s="461"/>
      <c r="Q996" s="461"/>
      <c r="R996" s="461"/>
      <c r="S996" s="461"/>
      <c r="T996" s="461"/>
      <c r="U996" s="461"/>
      <c r="V996" s="461"/>
      <c r="W996" s="461"/>
    </row>
    <row r="997">
      <c r="A997" s="461"/>
      <c r="B997" s="461"/>
      <c r="C997" s="461"/>
      <c r="D997" s="461"/>
      <c r="E997" s="461"/>
      <c r="F997" s="461"/>
      <c r="G997" s="461"/>
      <c r="H997" s="461"/>
      <c r="I997" s="461"/>
      <c r="J997" s="461"/>
      <c r="K997" s="461"/>
      <c r="L997" s="461"/>
      <c r="M997" s="461"/>
      <c r="N997" s="461"/>
      <c r="O997" s="461"/>
      <c r="P997" s="461"/>
      <c r="Q997" s="461"/>
      <c r="R997" s="461"/>
      <c r="S997" s="461"/>
      <c r="T997" s="461"/>
      <c r="U997" s="461"/>
      <c r="V997" s="461"/>
      <c r="W997" s="461"/>
    </row>
    <row r="998">
      <c r="A998" s="461"/>
      <c r="B998" s="461"/>
      <c r="C998" s="461"/>
      <c r="D998" s="461"/>
      <c r="E998" s="461"/>
      <c r="F998" s="461"/>
      <c r="G998" s="461"/>
      <c r="H998" s="461"/>
      <c r="I998" s="461"/>
      <c r="J998" s="461"/>
      <c r="K998" s="461"/>
      <c r="L998" s="461"/>
      <c r="M998" s="461"/>
      <c r="N998" s="461"/>
      <c r="O998" s="461"/>
      <c r="P998" s="461"/>
      <c r="Q998" s="461"/>
      <c r="R998" s="461"/>
      <c r="S998" s="461"/>
      <c r="T998" s="461"/>
      <c r="U998" s="461"/>
      <c r="V998" s="461"/>
      <c r="W998" s="461"/>
    </row>
    <row r="999">
      <c r="A999" s="461"/>
      <c r="B999" s="461"/>
      <c r="C999" s="461"/>
      <c r="D999" s="461"/>
      <c r="E999" s="461"/>
      <c r="F999" s="461"/>
      <c r="G999" s="461"/>
      <c r="H999" s="461"/>
      <c r="I999" s="461"/>
      <c r="J999" s="461"/>
      <c r="K999" s="461"/>
      <c r="L999" s="461"/>
      <c r="M999" s="461"/>
      <c r="N999" s="461"/>
      <c r="O999" s="461"/>
      <c r="P999" s="461"/>
      <c r="Q999" s="461"/>
      <c r="R999" s="461"/>
      <c r="S999" s="461"/>
      <c r="T999" s="461"/>
      <c r="U999" s="461"/>
      <c r="V999" s="461"/>
      <c r="W999" s="461"/>
    </row>
    <row r="1000">
      <c r="A1000" s="461"/>
      <c r="B1000" s="461"/>
      <c r="C1000" s="461"/>
      <c r="D1000" s="461"/>
      <c r="E1000" s="461"/>
      <c r="F1000" s="461"/>
      <c r="G1000" s="461"/>
      <c r="H1000" s="461"/>
      <c r="I1000" s="461"/>
      <c r="J1000" s="461"/>
      <c r="K1000" s="461"/>
      <c r="L1000" s="461"/>
      <c r="M1000" s="461"/>
      <c r="N1000" s="461"/>
      <c r="O1000" s="461"/>
      <c r="P1000" s="461"/>
      <c r="Q1000" s="461"/>
      <c r="R1000" s="461"/>
      <c r="S1000" s="461"/>
      <c r="T1000" s="461"/>
      <c r="U1000" s="461"/>
      <c r="V1000" s="461"/>
      <c r="W1000" s="461"/>
    </row>
    <row r="1001">
      <c r="A1001" s="461"/>
      <c r="B1001" s="461"/>
      <c r="C1001" s="461"/>
      <c r="D1001" s="461"/>
      <c r="E1001" s="461"/>
      <c r="F1001" s="461"/>
      <c r="G1001" s="461"/>
      <c r="H1001" s="461"/>
      <c r="I1001" s="461"/>
      <c r="J1001" s="461"/>
      <c r="K1001" s="461"/>
      <c r="L1001" s="461"/>
      <c r="M1001" s="461"/>
      <c r="N1001" s="461"/>
      <c r="O1001" s="461"/>
      <c r="P1001" s="461"/>
      <c r="Q1001" s="461"/>
      <c r="R1001" s="461"/>
      <c r="S1001" s="461"/>
      <c r="T1001" s="461"/>
      <c r="U1001" s="461"/>
      <c r="V1001" s="461"/>
      <c r="W1001" s="461"/>
    </row>
    <row r="1002">
      <c r="A1002" s="461"/>
      <c r="B1002" s="461"/>
      <c r="C1002" s="461"/>
      <c r="D1002" s="461"/>
      <c r="E1002" s="461"/>
      <c r="F1002" s="461"/>
      <c r="G1002" s="461"/>
      <c r="H1002" s="461"/>
      <c r="I1002" s="461"/>
      <c r="J1002" s="461"/>
      <c r="K1002" s="461"/>
      <c r="L1002" s="461"/>
      <c r="M1002" s="461"/>
      <c r="N1002" s="461"/>
      <c r="O1002" s="461"/>
      <c r="P1002" s="461"/>
      <c r="Q1002" s="461"/>
      <c r="R1002" s="461"/>
      <c r="S1002" s="461"/>
      <c r="T1002" s="461"/>
      <c r="U1002" s="461"/>
      <c r="V1002" s="461"/>
      <c r="W1002" s="461"/>
    </row>
    <row r="1003">
      <c r="A1003" s="461"/>
      <c r="B1003" s="461"/>
      <c r="C1003" s="461"/>
      <c r="D1003" s="461"/>
      <c r="E1003" s="461"/>
      <c r="F1003" s="461"/>
      <c r="G1003" s="461"/>
      <c r="H1003" s="461"/>
      <c r="I1003" s="461"/>
      <c r="J1003" s="461"/>
      <c r="K1003" s="461"/>
      <c r="L1003" s="461"/>
      <c r="M1003" s="461"/>
      <c r="N1003" s="461"/>
      <c r="O1003" s="461"/>
      <c r="P1003" s="461"/>
      <c r="Q1003" s="461"/>
      <c r="R1003" s="461"/>
      <c r="S1003" s="461"/>
      <c r="T1003" s="461"/>
      <c r="U1003" s="461"/>
      <c r="V1003" s="461"/>
      <c r="W1003" s="461"/>
    </row>
    <row r="1004">
      <c r="A1004" s="461"/>
      <c r="B1004" s="461"/>
      <c r="C1004" s="461"/>
      <c r="D1004" s="461"/>
      <c r="E1004" s="461"/>
      <c r="F1004" s="461"/>
      <c r="G1004" s="461"/>
      <c r="H1004" s="461"/>
      <c r="I1004" s="461"/>
      <c r="J1004" s="461"/>
      <c r="K1004" s="461"/>
      <c r="L1004" s="461"/>
      <c r="M1004" s="461"/>
      <c r="N1004" s="461"/>
      <c r="O1004" s="461"/>
      <c r="P1004" s="461"/>
      <c r="Q1004" s="461"/>
      <c r="R1004" s="461"/>
      <c r="S1004" s="461"/>
      <c r="T1004" s="461"/>
      <c r="U1004" s="461"/>
      <c r="V1004" s="461"/>
      <c r="W1004" s="461"/>
    </row>
    <row r="1005">
      <c r="A1005" s="461"/>
      <c r="B1005" s="461"/>
      <c r="C1005" s="461"/>
      <c r="D1005" s="461"/>
      <c r="E1005" s="461"/>
      <c r="F1005" s="461"/>
      <c r="G1005" s="461"/>
      <c r="H1005" s="461"/>
      <c r="I1005" s="461"/>
      <c r="J1005" s="461"/>
      <c r="K1005" s="461"/>
      <c r="L1005" s="461"/>
      <c r="M1005" s="461"/>
      <c r="N1005" s="461"/>
      <c r="O1005" s="461"/>
      <c r="P1005" s="461"/>
      <c r="Q1005" s="461"/>
      <c r="R1005" s="461"/>
      <c r="S1005" s="461"/>
      <c r="T1005" s="461"/>
      <c r="U1005" s="461"/>
      <c r="V1005" s="461"/>
      <c r="W1005" s="461"/>
    </row>
    <row r="1006">
      <c r="A1006" s="461"/>
      <c r="B1006" s="461"/>
      <c r="C1006" s="461"/>
      <c r="D1006" s="461"/>
      <c r="E1006" s="461"/>
      <c r="F1006" s="461"/>
      <c r="G1006" s="461"/>
      <c r="H1006" s="461"/>
      <c r="I1006" s="461"/>
      <c r="J1006" s="461"/>
      <c r="K1006" s="461"/>
      <c r="L1006" s="461"/>
      <c r="M1006" s="461"/>
      <c r="N1006" s="461"/>
      <c r="O1006" s="461"/>
      <c r="P1006" s="461"/>
      <c r="Q1006" s="461"/>
      <c r="R1006" s="461"/>
      <c r="S1006" s="461"/>
      <c r="T1006" s="461"/>
      <c r="U1006" s="461"/>
      <c r="V1006" s="461"/>
      <c r="W1006" s="461"/>
    </row>
    <row r="1007">
      <c r="A1007" s="461"/>
      <c r="B1007" s="461"/>
      <c r="C1007" s="461"/>
      <c r="D1007" s="461"/>
      <c r="E1007" s="461"/>
      <c r="F1007" s="461"/>
      <c r="G1007" s="461"/>
      <c r="H1007" s="461"/>
      <c r="I1007" s="461"/>
      <c r="J1007" s="461"/>
      <c r="K1007" s="461"/>
      <c r="L1007" s="461"/>
      <c r="M1007" s="461"/>
      <c r="N1007" s="461"/>
      <c r="O1007" s="461"/>
      <c r="P1007" s="461"/>
      <c r="Q1007" s="461"/>
      <c r="R1007" s="461"/>
      <c r="S1007" s="461"/>
      <c r="T1007" s="461"/>
      <c r="U1007" s="461"/>
      <c r="V1007" s="461"/>
      <c r="W1007" s="461"/>
    </row>
    <row r="1008">
      <c r="A1008" s="461"/>
      <c r="B1008" s="461"/>
      <c r="C1008" s="461"/>
      <c r="D1008" s="461"/>
      <c r="E1008" s="461"/>
      <c r="F1008" s="461"/>
      <c r="G1008" s="461"/>
      <c r="H1008" s="461"/>
      <c r="I1008" s="461"/>
      <c r="J1008" s="461"/>
      <c r="K1008" s="461"/>
      <c r="L1008" s="461"/>
      <c r="M1008" s="461"/>
      <c r="N1008" s="461"/>
      <c r="O1008" s="461"/>
      <c r="P1008" s="461"/>
      <c r="Q1008" s="461"/>
      <c r="R1008" s="461"/>
      <c r="S1008" s="461"/>
      <c r="T1008" s="461"/>
      <c r="U1008" s="461"/>
      <c r="V1008" s="461"/>
      <c r="W1008" s="461"/>
    </row>
    <row r="1009">
      <c r="A1009" s="461"/>
      <c r="B1009" s="461"/>
      <c r="C1009" s="461"/>
      <c r="D1009" s="461"/>
      <c r="E1009" s="461"/>
      <c r="F1009" s="461"/>
      <c r="G1009" s="461"/>
      <c r="H1009" s="461"/>
      <c r="I1009" s="461"/>
      <c r="J1009" s="461"/>
      <c r="K1009" s="461"/>
      <c r="L1009" s="461"/>
      <c r="M1009" s="461"/>
      <c r="N1009" s="461"/>
      <c r="O1009" s="461"/>
      <c r="P1009" s="461"/>
      <c r="Q1009" s="461"/>
      <c r="R1009" s="461"/>
      <c r="S1009" s="461"/>
      <c r="T1009" s="461"/>
      <c r="U1009" s="461"/>
      <c r="V1009" s="461"/>
      <c r="W1009" s="461"/>
    </row>
    <row r="1010">
      <c r="A1010" s="461"/>
      <c r="B1010" s="461"/>
      <c r="C1010" s="461"/>
      <c r="D1010" s="461"/>
      <c r="E1010" s="461"/>
      <c r="F1010" s="461"/>
      <c r="G1010" s="461"/>
      <c r="H1010" s="461"/>
      <c r="I1010" s="461"/>
      <c r="J1010" s="461"/>
      <c r="K1010" s="461"/>
      <c r="L1010" s="461"/>
      <c r="M1010" s="461"/>
      <c r="N1010" s="461"/>
      <c r="O1010" s="461"/>
      <c r="P1010" s="461"/>
      <c r="Q1010" s="461"/>
      <c r="R1010" s="461"/>
      <c r="S1010" s="461"/>
      <c r="T1010" s="461"/>
      <c r="U1010" s="461"/>
      <c r="V1010" s="461"/>
      <c r="W1010" s="461"/>
    </row>
    <row r="1011">
      <c r="A1011" s="461"/>
      <c r="B1011" s="461"/>
      <c r="C1011" s="461"/>
      <c r="D1011" s="461"/>
      <c r="E1011" s="461"/>
      <c r="F1011" s="461"/>
      <c r="G1011" s="461"/>
      <c r="H1011" s="461"/>
      <c r="I1011" s="461"/>
      <c r="J1011" s="461"/>
      <c r="K1011" s="461"/>
      <c r="L1011" s="461"/>
      <c r="M1011" s="461"/>
      <c r="N1011" s="461"/>
      <c r="O1011" s="461"/>
      <c r="P1011" s="461"/>
      <c r="Q1011" s="461"/>
      <c r="R1011" s="461"/>
      <c r="S1011" s="461"/>
      <c r="T1011" s="461"/>
      <c r="U1011" s="461"/>
      <c r="V1011" s="461"/>
      <c r="W1011" s="461"/>
    </row>
    <row r="1012">
      <c r="A1012" s="461"/>
      <c r="B1012" s="461"/>
      <c r="C1012" s="461"/>
      <c r="D1012" s="461"/>
      <c r="E1012" s="461"/>
      <c r="F1012" s="461"/>
      <c r="G1012" s="461"/>
      <c r="H1012" s="461"/>
      <c r="I1012" s="461"/>
      <c r="J1012" s="461"/>
      <c r="K1012" s="461"/>
      <c r="L1012" s="461"/>
      <c r="M1012" s="461"/>
      <c r="N1012" s="461"/>
      <c r="O1012" s="461"/>
      <c r="P1012" s="461"/>
      <c r="Q1012" s="461"/>
      <c r="R1012" s="461"/>
      <c r="S1012" s="461"/>
      <c r="T1012" s="461"/>
      <c r="U1012" s="461"/>
      <c r="V1012" s="461"/>
      <c r="W1012" s="461"/>
    </row>
    <row r="1013">
      <c r="A1013" s="461"/>
      <c r="B1013" s="461"/>
      <c r="C1013" s="461"/>
      <c r="D1013" s="461"/>
      <c r="E1013" s="461"/>
      <c r="F1013" s="461"/>
      <c r="G1013" s="461"/>
      <c r="H1013" s="461"/>
      <c r="I1013" s="461"/>
      <c r="J1013" s="461"/>
      <c r="K1013" s="461"/>
      <c r="L1013" s="461"/>
      <c r="M1013" s="461"/>
      <c r="N1013" s="461"/>
      <c r="O1013" s="461"/>
      <c r="P1013" s="461"/>
      <c r="Q1013" s="461"/>
      <c r="R1013" s="461"/>
      <c r="S1013" s="461"/>
      <c r="T1013" s="461"/>
      <c r="U1013" s="461"/>
      <c r="V1013" s="461"/>
      <c r="W1013" s="461"/>
    </row>
    <row r="1014">
      <c r="A1014" s="461"/>
      <c r="B1014" s="461"/>
      <c r="C1014" s="461"/>
      <c r="D1014" s="461"/>
      <c r="E1014" s="461"/>
      <c r="F1014" s="461"/>
      <c r="G1014" s="461"/>
      <c r="H1014" s="461"/>
      <c r="I1014" s="461"/>
      <c r="J1014" s="461"/>
      <c r="K1014" s="461"/>
      <c r="L1014" s="461"/>
      <c r="M1014" s="461"/>
      <c r="N1014" s="461"/>
      <c r="O1014" s="461"/>
      <c r="P1014" s="461"/>
      <c r="Q1014" s="461"/>
      <c r="R1014" s="461"/>
      <c r="S1014" s="461"/>
      <c r="T1014" s="461"/>
      <c r="U1014" s="461"/>
      <c r="V1014" s="461"/>
      <c r="W1014" s="461"/>
    </row>
    <row r="1015">
      <c r="A1015" s="461"/>
      <c r="B1015" s="461"/>
      <c r="C1015" s="461"/>
      <c r="D1015" s="461"/>
      <c r="E1015" s="461"/>
      <c r="F1015" s="461"/>
      <c r="G1015" s="461"/>
      <c r="H1015" s="461"/>
      <c r="I1015" s="461"/>
      <c r="J1015" s="461"/>
      <c r="K1015" s="461"/>
      <c r="L1015" s="461"/>
      <c r="M1015" s="461"/>
      <c r="N1015" s="461"/>
      <c r="O1015" s="461"/>
      <c r="P1015" s="461"/>
      <c r="Q1015" s="461"/>
      <c r="R1015" s="461"/>
      <c r="S1015" s="461"/>
      <c r="T1015" s="461"/>
      <c r="U1015" s="461"/>
      <c r="V1015" s="461"/>
      <c r="W1015" s="461"/>
    </row>
    <row r="1016">
      <c r="A1016" s="461"/>
      <c r="B1016" s="461"/>
      <c r="C1016" s="461"/>
      <c r="D1016" s="461"/>
      <c r="E1016" s="461"/>
      <c r="F1016" s="461"/>
      <c r="G1016" s="461"/>
      <c r="H1016" s="461"/>
      <c r="I1016" s="461"/>
      <c r="J1016" s="461"/>
      <c r="K1016" s="461"/>
      <c r="L1016" s="461"/>
      <c r="M1016" s="461"/>
      <c r="N1016" s="461"/>
      <c r="O1016" s="461"/>
      <c r="P1016" s="461"/>
      <c r="Q1016" s="461"/>
      <c r="R1016" s="461"/>
      <c r="S1016" s="461"/>
      <c r="T1016" s="461"/>
      <c r="U1016" s="461"/>
      <c r="V1016" s="461"/>
      <c r="W1016" s="461"/>
    </row>
    <row r="1017">
      <c r="A1017" s="461"/>
      <c r="B1017" s="461"/>
      <c r="C1017" s="461"/>
      <c r="D1017" s="461"/>
      <c r="E1017" s="461"/>
      <c r="F1017" s="461"/>
      <c r="G1017" s="461"/>
      <c r="H1017" s="461"/>
      <c r="I1017" s="461"/>
      <c r="J1017" s="461"/>
      <c r="K1017" s="461"/>
      <c r="L1017" s="461"/>
      <c r="M1017" s="461"/>
      <c r="N1017" s="461"/>
      <c r="O1017" s="461"/>
      <c r="P1017" s="461"/>
      <c r="Q1017" s="461"/>
      <c r="R1017" s="461"/>
      <c r="S1017" s="461"/>
      <c r="T1017" s="461"/>
      <c r="U1017" s="461"/>
      <c r="V1017" s="461"/>
      <c r="W1017" s="461"/>
    </row>
    <row r="1018">
      <c r="A1018" s="461"/>
      <c r="B1018" s="461"/>
      <c r="C1018" s="461"/>
      <c r="D1018" s="461"/>
      <c r="E1018" s="461"/>
      <c r="F1018" s="461"/>
      <c r="G1018" s="461"/>
      <c r="H1018" s="461"/>
      <c r="I1018" s="461"/>
      <c r="J1018" s="461"/>
      <c r="K1018" s="461"/>
      <c r="L1018" s="461"/>
      <c r="M1018" s="461"/>
      <c r="N1018" s="461"/>
      <c r="O1018" s="461"/>
      <c r="P1018" s="461"/>
      <c r="Q1018" s="461"/>
      <c r="R1018" s="461"/>
      <c r="S1018" s="461"/>
      <c r="T1018" s="461"/>
      <c r="U1018" s="461"/>
      <c r="V1018" s="461"/>
      <c r="W1018" s="461"/>
    </row>
    <row r="1019">
      <c r="A1019" s="461"/>
      <c r="B1019" s="461"/>
      <c r="C1019" s="461"/>
      <c r="D1019" s="461"/>
      <c r="E1019" s="461"/>
      <c r="F1019" s="461"/>
      <c r="G1019" s="461"/>
      <c r="H1019" s="461"/>
      <c r="I1019" s="461"/>
      <c r="J1019" s="461"/>
      <c r="K1019" s="461"/>
      <c r="L1019" s="461"/>
      <c r="M1019" s="461"/>
      <c r="N1019" s="461"/>
      <c r="O1019" s="461"/>
      <c r="P1019" s="461"/>
      <c r="Q1019" s="461"/>
      <c r="R1019" s="461"/>
      <c r="S1019" s="461"/>
      <c r="T1019" s="461"/>
      <c r="U1019" s="461"/>
      <c r="V1019" s="461"/>
      <c r="W1019" s="461"/>
    </row>
    <row r="1020">
      <c r="A1020" s="461"/>
      <c r="B1020" s="461"/>
      <c r="C1020" s="461"/>
      <c r="D1020" s="461"/>
      <c r="E1020" s="461"/>
      <c r="F1020" s="461"/>
      <c r="G1020" s="461"/>
      <c r="H1020" s="461"/>
      <c r="I1020" s="461"/>
      <c r="J1020" s="461"/>
      <c r="K1020" s="461"/>
      <c r="L1020" s="461"/>
      <c r="M1020" s="461"/>
      <c r="N1020" s="461"/>
      <c r="O1020" s="461"/>
      <c r="P1020" s="461"/>
      <c r="Q1020" s="461"/>
      <c r="R1020" s="461"/>
      <c r="S1020" s="461"/>
      <c r="T1020" s="461"/>
      <c r="U1020" s="461"/>
      <c r="V1020" s="461"/>
      <c r="W1020" s="461"/>
    </row>
    <row r="1021">
      <c r="A1021" s="461"/>
      <c r="B1021" s="461"/>
      <c r="C1021" s="461"/>
      <c r="D1021" s="461"/>
      <c r="E1021" s="461"/>
      <c r="F1021" s="461"/>
      <c r="G1021" s="461"/>
      <c r="H1021" s="461"/>
      <c r="I1021" s="461"/>
      <c r="J1021" s="461"/>
      <c r="K1021" s="461"/>
      <c r="L1021" s="461"/>
      <c r="M1021" s="461"/>
      <c r="N1021" s="461"/>
      <c r="O1021" s="461"/>
      <c r="P1021" s="461"/>
      <c r="Q1021" s="461"/>
      <c r="R1021" s="461"/>
      <c r="S1021" s="461"/>
      <c r="T1021" s="461"/>
      <c r="U1021" s="461"/>
      <c r="V1021" s="461"/>
      <c r="W1021" s="461"/>
    </row>
    <row r="1022">
      <c r="A1022" s="461"/>
      <c r="B1022" s="461"/>
      <c r="C1022" s="461"/>
      <c r="D1022" s="461"/>
      <c r="E1022" s="461"/>
      <c r="F1022" s="461"/>
      <c r="G1022" s="461"/>
      <c r="H1022" s="461"/>
      <c r="I1022" s="461"/>
      <c r="J1022" s="461"/>
      <c r="K1022" s="461"/>
      <c r="L1022" s="461"/>
      <c r="M1022" s="461"/>
      <c r="N1022" s="461"/>
      <c r="O1022" s="461"/>
      <c r="P1022" s="461"/>
      <c r="Q1022" s="461"/>
      <c r="R1022" s="461"/>
      <c r="S1022" s="461"/>
      <c r="T1022" s="461"/>
      <c r="U1022" s="461"/>
      <c r="V1022" s="461"/>
      <c r="W1022" s="461"/>
    </row>
    <row r="1023">
      <c r="A1023" s="461"/>
      <c r="B1023" s="461"/>
      <c r="C1023" s="461"/>
      <c r="D1023" s="461"/>
      <c r="E1023" s="461"/>
      <c r="F1023" s="461"/>
      <c r="G1023" s="461"/>
      <c r="H1023" s="461"/>
      <c r="I1023" s="461"/>
      <c r="J1023" s="461"/>
      <c r="K1023" s="461"/>
      <c r="L1023" s="461"/>
      <c r="M1023" s="461"/>
      <c r="N1023" s="461"/>
      <c r="O1023" s="461"/>
      <c r="P1023" s="461"/>
      <c r="Q1023" s="461"/>
      <c r="R1023" s="461"/>
      <c r="S1023" s="461"/>
      <c r="T1023" s="461"/>
      <c r="U1023" s="461"/>
      <c r="V1023" s="461"/>
      <c r="W1023" s="461"/>
    </row>
    <row r="1024">
      <c r="A1024" s="461"/>
      <c r="B1024" s="461"/>
      <c r="C1024" s="461"/>
      <c r="D1024" s="461"/>
      <c r="E1024" s="461"/>
      <c r="F1024" s="461"/>
      <c r="G1024" s="461"/>
      <c r="H1024" s="461"/>
      <c r="I1024" s="461"/>
      <c r="J1024" s="461"/>
      <c r="K1024" s="461"/>
      <c r="L1024" s="461"/>
      <c r="M1024" s="461"/>
      <c r="N1024" s="461"/>
      <c r="O1024" s="461"/>
      <c r="P1024" s="461"/>
      <c r="Q1024" s="461"/>
      <c r="R1024" s="461"/>
      <c r="S1024" s="461"/>
      <c r="T1024" s="461"/>
      <c r="U1024" s="461"/>
      <c r="V1024" s="461"/>
      <c r="W1024" s="461"/>
    </row>
    <row r="1025">
      <c r="A1025" s="461"/>
      <c r="B1025" s="461"/>
      <c r="C1025" s="461"/>
      <c r="D1025" s="461"/>
      <c r="E1025" s="461"/>
      <c r="F1025" s="461"/>
      <c r="G1025" s="461"/>
      <c r="H1025" s="461"/>
      <c r="I1025" s="461"/>
      <c r="J1025" s="461"/>
      <c r="K1025" s="461"/>
      <c r="L1025" s="461"/>
      <c r="M1025" s="461"/>
      <c r="N1025" s="461"/>
      <c r="O1025" s="461"/>
      <c r="P1025" s="461"/>
      <c r="Q1025" s="461"/>
      <c r="R1025" s="461"/>
      <c r="S1025" s="461"/>
      <c r="T1025" s="461"/>
      <c r="U1025" s="461"/>
      <c r="V1025" s="461"/>
      <c r="W1025" s="461"/>
    </row>
    <row r="1026">
      <c r="A1026" s="461"/>
      <c r="B1026" s="461"/>
      <c r="C1026" s="461"/>
      <c r="D1026" s="461"/>
      <c r="E1026" s="461"/>
      <c r="F1026" s="461"/>
      <c r="G1026" s="461"/>
      <c r="H1026" s="461"/>
      <c r="I1026" s="461"/>
      <c r="J1026" s="461"/>
      <c r="K1026" s="461"/>
      <c r="L1026" s="461"/>
      <c r="M1026" s="461"/>
      <c r="N1026" s="461"/>
      <c r="O1026" s="461"/>
      <c r="P1026" s="461"/>
      <c r="Q1026" s="461"/>
      <c r="R1026" s="461"/>
      <c r="S1026" s="461"/>
      <c r="T1026" s="461"/>
      <c r="U1026" s="461"/>
      <c r="V1026" s="461"/>
      <c r="W1026" s="461"/>
    </row>
    <row r="1027">
      <c r="A1027" s="461"/>
      <c r="B1027" s="461"/>
      <c r="C1027" s="461"/>
      <c r="D1027" s="461"/>
      <c r="E1027" s="461"/>
      <c r="F1027" s="461"/>
      <c r="G1027" s="461"/>
      <c r="H1027" s="461"/>
      <c r="I1027" s="461"/>
      <c r="J1027" s="461"/>
      <c r="K1027" s="461"/>
      <c r="L1027" s="461"/>
      <c r="M1027" s="461"/>
      <c r="N1027" s="461"/>
      <c r="O1027" s="461"/>
      <c r="P1027" s="461"/>
      <c r="Q1027" s="461"/>
      <c r="R1027" s="461"/>
      <c r="S1027" s="461"/>
      <c r="T1027" s="461"/>
      <c r="U1027" s="461"/>
      <c r="V1027" s="461"/>
      <c r="W1027" s="461"/>
    </row>
    <row r="1028">
      <c r="A1028" s="461"/>
      <c r="B1028" s="461"/>
      <c r="C1028" s="461"/>
      <c r="D1028" s="461"/>
      <c r="E1028" s="461"/>
      <c r="F1028" s="461"/>
      <c r="G1028" s="461"/>
      <c r="H1028" s="461"/>
      <c r="I1028" s="461"/>
      <c r="J1028" s="461"/>
      <c r="K1028" s="461"/>
      <c r="L1028" s="461"/>
      <c r="M1028" s="461"/>
      <c r="N1028" s="461"/>
      <c r="O1028" s="461"/>
      <c r="P1028" s="461"/>
      <c r="Q1028" s="461"/>
      <c r="R1028" s="461"/>
      <c r="S1028" s="461"/>
      <c r="T1028" s="461"/>
      <c r="U1028" s="461"/>
      <c r="V1028" s="461"/>
      <c r="W1028" s="461"/>
    </row>
    <row r="1029">
      <c r="A1029" s="461"/>
      <c r="B1029" s="461"/>
      <c r="C1029" s="461"/>
      <c r="D1029" s="461"/>
      <c r="E1029" s="461"/>
      <c r="F1029" s="461"/>
      <c r="G1029" s="461"/>
      <c r="H1029" s="461"/>
      <c r="I1029" s="461"/>
      <c r="J1029" s="461"/>
      <c r="K1029" s="461"/>
      <c r="L1029" s="461"/>
      <c r="M1029" s="461"/>
      <c r="N1029" s="461"/>
      <c r="O1029" s="461"/>
      <c r="P1029" s="461"/>
      <c r="Q1029" s="461"/>
      <c r="R1029" s="461"/>
      <c r="S1029" s="461"/>
      <c r="T1029" s="461"/>
      <c r="U1029" s="461"/>
      <c r="V1029" s="461"/>
      <c r="W1029" s="461"/>
    </row>
    <row r="1030">
      <c r="A1030" s="461"/>
      <c r="B1030" s="461"/>
      <c r="C1030" s="461"/>
      <c r="D1030" s="461"/>
      <c r="E1030" s="461"/>
      <c r="F1030" s="461"/>
      <c r="G1030" s="461"/>
      <c r="H1030" s="461"/>
      <c r="I1030" s="461"/>
      <c r="J1030" s="461"/>
      <c r="K1030" s="461"/>
      <c r="L1030" s="461"/>
      <c r="M1030" s="461"/>
      <c r="N1030" s="461"/>
      <c r="O1030" s="461"/>
      <c r="P1030" s="461"/>
      <c r="Q1030" s="461"/>
      <c r="R1030" s="461"/>
      <c r="S1030" s="461"/>
      <c r="T1030" s="461"/>
      <c r="U1030" s="461"/>
      <c r="V1030" s="461"/>
      <c r="W1030" s="461"/>
    </row>
    <row r="1031">
      <c r="A1031" s="461"/>
      <c r="B1031" s="461"/>
      <c r="C1031" s="461"/>
      <c r="D1031" s="461"/>
      <c r="E1031" s="461"/>
      <c r="F1031" s="461"/>
      <c r="G1031" s="461"/>
      <c r="H1031" s="461"/>
      <c r="I1031" s="461"/>
      <c r="J1031" s="461"/>
      <c r="K1031" s="461"/>
      <c r="L1031" s="461"/>
      <c r="M1031" s="461"/>
      <c r="N1031" s="461"/>
      <c r="O1031" s="461"/>
      <c r="P1031" s="461"/>
      <c r="Q1031" s="461"/>
      <c r="R1031" s="461"/>
      <c r="S1031" s="461"/>
      <c r="T1031" s="461"/>
      <c r="U1031" s="461"/>
      <c r="V1031" s="461"/>
      <c r="W1031" s="461"/>
    </row>
    <row r="1032">
      <c r="A1032" s="461"/>
      <c r="B1032" s="461"/>
      <c r="C1032" s="461"/>
      <c r="D1032" s="461"/>
      <c r="E1032" s="461"/>
      <c r="F1032" s="461"/>
      <c r="G1032" s="461"/>
      <c r="H1032" s="461"/>
      <c r="I1032" s="461"/>
      <c r="J1032" s="461"/>
      <c r="K1032" s="461"/>
      <c r="L1032" s="461"/>
      <c r="M1032" s="461"/>
      <c r="N1032" s="461"/>
      <c r="O1032" s="461"/>
      <c r="P1032" s="461"/>
      <c r="Q1032" s="461"/>
      <c r="R1032" s="461"/>
      <c r="S1032" s="461"/>
      <c r="T1032" s="461"/>
      <c r="U1032" s="461"/>
      <c r="V1032" s="461"/>
      <c r="W1032" s="461"/>
    </row>
    <row r="1033">
      <c r="A1033" s="461"/>
      <c r="B1033" s="461"/>
      <c r="C1033" s="461"/>
      <c r="D1033" s="461"/>
      <c r="E1033" s="461"/>
      <c r="F1033" s="461"/>
      <c r="G1033" s="461"/>
      <c r="H1033" s="461"/>
      <c r="I1033" s="461"/>
      <c r="J1033" s="461"/>
      <c r="K1033" s="461"/>
      <c r="L1033" s="461"/>
      <c r="M1033" s="461"/>
      <c r="N1033" s="461"/>
      <c r="O1033" s="461"/>
      <c r="P1033" s="461"/>
      <c r="Q1033" s="461"/>
      <c r="R1033" s="461"/>
      <c r="S1033" s="461"/>
      <c r="T1033" s="461"/>
      <c r="U1033" s="461"/>
      <c r="V1033" s="461"/>
      <c r="W1033" s="461"/>
    </row>
    <row r="1034">
      <c r="A1034" s="461"/>
      <c r="B1034" s="461"/>
      <c r="C1034" s="461"/>
      <c r="D1034" s="461"/>
      <c r="E1034" s="461"/>
      <c r="F1034" s="461"/>
      <c r="G1034" s="461"/>
      <c r="H1034" s="461"/>
      <c r="I1034" s="461"/>
      <c r="J1034" s="461"/>
      <c r="K1034" s="461"/>
      <c r="L1034" s="461"/>
      <c r="M1034" s="461"/>
      <c r="N1034" s="461"/>
      <c r="O1034" s="461"/>
      <c r="P1034" s="461"/>
      <c r="Q1034" s="461"/>
      <c r="R1034" s="461"/>
      <c r="S1034" s="461"/>
      <c r="T1034" s="461"/>
      <c r="U1034" s="461"/>
      <c r="V1034" s="461"/>
      <c r="W1034" s="461"/>
    </row>
    <row r="1035">
      <c r="A1035" s="461"/>
      <c r="B1035" s="461"/>
      <c r="C1035" s="461"/>
      <c r="D1035" s="461"/>
      <c r="E1035" s="461"/>
      <c r="F1035" s="461"/>
      <c r="G1035" s="461"/>
      <c r="H1035" s="461"/>
      <c r="I1035" s="461"/>
      <c r="J1035" s="461"/>
      <c r="K1035" s="461"/>
      <c r="L1035" s="461"/>
      <c r="M1035" s="461"/>
      <c r="N1035" s="461"/>
      <c r="O1035" s="461"/>
      <c r="P1035" s="461"/>
      <c r="Q1035" s="461"/>
      <c r="R1035" s="461"/>
      <c r="S1035" s="461"/>
      <c r="T1035" s="461"/>
      <c r="U1035" s="461"/>
      <c r="V1035" s="461"/>
      <c r="W1035" s="461"/>
    </row>
    <row r="1036">
      <c r="A1036" s="461"/>
      <c r="B1036" s="461"/>
      <c r="C1036" s="461"/>
      <c r="D1036" s="461"/>
      <c r="E1036" s="461"/>
      <c r="F1036" s="461"/>
      <c r="G1036" s="461"/>
      <c r="H1036" s="461"/>
      <c r="I1036" s="461"/>
      <c r="J1036" s="461"/>
      <c r="K1036" s="461"/>
      <c r="L1036" s="461"/>
      <c r="M1036" s="461"/>
      <c r="N1036" s="461"/>
      <c r="O1036" s="461"/>
      <c r="P1036" s="461"/>
      <c r="Q1036" s="461"/>
      <c r="R1036" s="461"/>
      <c r="S1036" s="461"/>
      <c r="T1036" s="461"/>
      <c r="U1036" s="461"/>
      <c r="V1036" s="461"/>
      <c r="W1036" s="461"/>
    </row>
    <row r="1037">
      <c r="A1037" s="461"/>
      <c r="B1037" s="461"/>
      <c r="C1037" s="461"/>
      <c r="D1037" s="461"/>
      <c r="E1037" s="461"/>
      <c r="F1037" s="461"/>
      <c r="G1037" s="461"/>
      <c r="H1037" s="461"/>
      <c r="I1037" s="461"/>
      <c r="J1037" s="461"/>
      <c r="K1037" s="461"/>
      <c r="L1037" s="461"/>
      <c r="M1037" s="461"/>
      <c r="N1037" s="461"/>
      <c r="O1037" s="461"/>
      <c r="P1037" s="461"/>
      <c r="Q1037" s="461"/>
      <c r="R1037" s="461"/>
      <c r="S1037" s="461"/>
      <c r="T1037" s="461"/>
      <c r="U1037" s="461"/>
      <c r="V1037" s="461"/>
      <c r="W1037" s="461"/>
    </row>
    <row r="1038">
      <c r="A1038" s="461"/>
      <c r="B1038" s="461"/>
      <c r="C1038" s="461"/>
      <c r="D1038" s="461"/>
      <c r="E1038" s="461"/>
      <c r="F1038" s="461"/>
      <c r="G1038" s="461"/>
      <c r="H1038" s="461"/>
      <c r="I1038" s="461"/>
      <c r="J1038" s="461"/>
      <c r="K1038" s="461"/>
      <c r="L1038" s="461"/>
      <c r="M1038" s="461"/>
      <c r="N1038" s="461"/>
      <c r="O1038" s="461"/>
      <c r="P1038" s="461"/>
      <c r="Q1038" s="461"/>
      <c r="R1038" s="461"/>
      <c r="S1038" s="461"/>
      <c r="T1038" s="461"/>
      <c r="U1038" s="461"/>
      <c r="V1038" s="461"/>
      <c r="W1038" s="461"/>
    </row>
    <row r="1039">
      <c r="A1039" s="461"/>
      <c r="B1039" s="461"/>
      <c r="C1039" s="461"/>
      <c r="D1039" s="461"/>
      <c r="E1039" s="461"/>
      <c r="F1039" s="461"/>
      <c r="G1039" s="461"/>
      <c r="H1039" s="461"/>
      <c r="I1039" s="461"/>
      <c r="J1039" s="461"/>
      <c r="K1039" s="461"/>
      <c r="L1039" s="461"/>
      <c r="M1039" s="461"/>
      <c r="N1039" s="461"/>
      <c r="O1039" s="461"/>
      <c r="P1039" s="461"/>
      <c r="Q1039" s="461"/>
      <c r="R1039" s="461"/>
      <c r="S1039" s="461"/>
      <c r="T1039" s="461"/>
      <c r="U1039" s="461"/>
      <c r="V1039" s="461"/>
      <c r="W1039" s="461"/>
    </row>
    <row r="1040">
      <c r="A1040" s="461"/>
      <c r="B1040" s="461"/>
      <c r="C1040" s="461"/>
      <c r="D1040" s="461"/>
      <c r="E1040" s="461"/>
      <c r="F1040" s="461"/>
      <c r="G1040" s="461"/>
      <c r="H1040" s="461"/>
      <c r="I1040" s="461"/>
      <c r="J1040" s="461"/>
      <c r="K1040" s="461"/>
      <c r="L1040" s="461"/>
      <c r="M1040" s="461"/>
      <c r="N1040" s="461"/>
      <c r="O1040" s="461"/>
      <c r="P1040" s="461"/>
      <c r="Q1040" s="461"/>
      <c r="R1040" s="461"/>
      <c r="S1040" s="461"/>
      <c r="T1040" s="461"/>
      <c r="U1040" s="461"/>
      <c r="V1040" s="461"/>
      <c r="W1040" s="461"/>
    </row>
    <row r="1041">
      <c r="A1041" s="461"/>
      <c r="B1041" s="461"/>
      <c r="C1041" s="461"/>
      <c r="D1041" s="461"/>
      <c r="E1041" s="461"/>
      <c r="F1041" s="461"/>
      <c r="G1041" s="461"/>
      <c r="H1041" s="461"/>
      <c r="I1041" s="461"/>
      <c r="J1041" s="461"/>
      <c r="K1041" s="461"/>
      <c r="L1041" s="461"/>
      <c r="M1041" s="461"/>
      <c r="N1041" s="461"/>
      <c r="O1041" s="461"/>
      <c r="P1041" s="461"/>
      <c r="Q1041" s="461"/>
      <c r="R1041" s="461"/>
      <c r="S1041" s="461"/>
      <c r="T1041" s="461"/>
      <c r="U1041" s="461"/>
      <c r="V1041" s="461"/>
      <c r="W1041" s="461"/>
    </row>
    <row r="1042">
      <c r="A1042" s="461"/>
      <c r="B1042" s="461"/>
      <c r="C1042" s="461"/>
      <c r="D1042" s="461"/>
      <c r="E1042" s="461"/>
      <c r="F1042" s="461"/>
      <c r="G1042" s="461"/>
      <c r="H1042" s="461"/>
      <c r="I1042" s="461"/>
      <c r="J1042" s="461"/>
      <c r="K1042" s="461"/>
      <c r="L1042" s="461"/>
      <c r="M1042" s="461"/>
      <c r="N1042" s="461"/>
      <c r="O1042" s="461"/>
      <c r="P1042" s="461"/>
      <c r="Q1042" s="461"/>
      <c r="R1042" s="461"/>
      <c r="S1042" s="461"/>
      <c r="T1042" s="461"/>
      <c r="U1042" s="461"/>
      <c r="V1042" s="461"/>
      <c r="W1042" s="461"/>
    </row>
    <row r="1043">
      <c r="A1043" s="461"/>
      <c r="B1043" s="461"/>
      <c r="C1043" s="461"/>
      <c r="D1043" s="461"/>
      <c r="E1043" s="461"/>
      <c r="F1043" s="461"/>
      <c r="G1043" s="461"/>
      <c r="H1043" s="461"/>
      <c r="I1043" s="461"/>
      <c r="J1043" s="461"/>
      <c r="K1043" s="461"/>
      <c r="L1043" s="461"/>
      <c r="M1043" s="461"/>
      <c r="N1043" s="461"/>
      <c r="O1043" s="461"/>
      <c r="P1043" s="461"/>
      <c r="Q1043" s="461"/>
      <c r="R1043" s="461"/>
      <c r="S1043" s="461"/>
      <c r="T1043" s="461"/>
      <c r="U1043" s="461"/>
      <c r="V1043" s="461"/>
      <c r="W1043" s="461"/>
    </row>
    <row r="1044">
      <c r="A1044" s="461"/>
      <c r="B1044" s="461"/>
      <c r="C1044" s="461"/>
      <c r="D1044" s="461"/>
      <c r="E1044" s="461"/>
      <c r="F1044" s="461"/>
      <c r="G1044" s="461"/>
      <c r="H1044" s="461"/>
      <c r="I1044" s="461"/>
      <c r="J1044" s="461"/>
      <c r="K1044" s="461"/>
      <c r="L1044" s="461"/>
      <c r="M1044" s="461"/>
      <c r="N1044" s="461"/>
      <c r="O1044" s="461"/>
      <c r="P1044" s="461"/>
      <c r="Q1044" s="461"/>
      <c r="R1044" s="461"/>
      <c r="S1044" s="461"/>
      <c r="T1044" s="461"/>
      <c r="U1044" s="461"/>
      <c r="V1044" s="461"/>
      <c r="W1044" s="461"/>
    </row>
    <row r="1045">
      <c r="A1045" s="461"/>
      <c r="B1045" s="461"/>
      <c r="C1045" s="461"/>
      <c r="D1045" s="461"/>
      <c r="E1045" s="461"/>
      <c r="F1045" s="461"/>
      <c r="G1045" s="461"/>
      <c r="H1045" s="461"/>
      <c r="I1045" s="461"/>
      <c r="J1045" s="461"/>
      <c r="K1045" s="461"/>
      <c r="L1045" s="461"/>
      <c r="M1045" s="461"/>
      <c r="N1045" s="461"/>
      <c r="O1045" s="461"/>
      <c r="P1045" s="461"/>
      <c r="Q1045" s="461"/>
      <c r="R1045" s="461"/>
      <c r="S1045" s="461"/>
      <c r="T1045" s="461"/>
      <c r="U1045" s="461"/>
      <c r="V1045" s="461"/>
      <c r="W1045" s="461"/>
    </row>
    <row r="1046">
      <c r="A1046" s="461"/>
      <c r="B1046" s="461"/>
      <c r="C1046" s="461"/>
      <c r="D1046" s="461"/>
      <c r="E1046" s="461"/>
      <c r="F1046" s="461"/>
      <c r="G1046" s="461"/>
      <c r="H1046" s="461"/>
      <c r="I1046" s="461"/>
      <c r="J1046" s="461"/>
      <c r="K1046" s="461"/>
      <c r="L1046" s="461"/>
      <c r="M1046" s="461"/>
      <c r="N1046" s="461"/>
      <c r="O1046" s="461"/>
      <c r="P1046" s="461"/>
      <c r="Q1046" s="461"/>
      <c r="R1046" s="461"/>
      <c r="S1046" s="461"/>
      <c r="T1046" s="461"/>
      <c r="U1046" s="461"/>
      <c r="V1046" s="461"/>
      <c r="W1046" s="461"/>
    </row>
    <row r="1047">
      <c r="A1047" s="461"/>
      <c r="B1047" s="461"/>
      <c r="C1047" s="461"/>
      <c r="D1047" s="461"/>
      <c r="E1047" s="461"/>
      <c r="F1047" s="461"/>
      <c r="G1047" s="461"/>
      <c r="H1047" s="461"/>
      <c r="I1047" s="461"/>
      <c r="J1047" s="461"/>
      <c r="K1047" s="461"/>
      <c r="L1047" s="461"/>
      <c r="M1047" s="461"/>
      <c r="N1047" s="461"/>
      <c r="O1047" s="461"/>
      <c r="P1047" s="461"/>
      <c r="Q1047" s="461"/>
      <c r="R1047" s="461"/>
      <c r="S1047" s="461"/>
      <c r="T1047" s="461"/>
      <c r="U1047" s="461"/>
      <c r="V1047" s="461"/>
      <c r="W1047" s="461"/>
    </row>
    <row r="1048">
      <c r="A1048" s="461"/>
      <c r="B1048" s="461"/>
      <c r="C1048" s="461"/>
      <c r="D1048" s="461"/>
      <c r="E1048" s="461"/>
      <c r="F1048" s="461"/>
      <c r="G1048" s="461"/>
      <c r="H1048" s="461"/>
      <c r="I1048" s="461"/>
      <c r="J1048" s="461"/>
      <c r="K1048" s="461"/>
      <c r="L1048" s="461"/>
      <c r="M1048" s="461"/>
      <c r="N1048" s="461"/>
      <c r="O1048" s="461"/>
      <c r="P1048" s="461"/>
      <c r="Q1048" s="461"/>
      <c r="R1048" s="461"/>
      <c r="S1048" s="461"/>
      <c r="T1048" s="461"/>
      <c r="U1048" s="461"/>
      <c r="V1048" s="461"/>
      <c r="W1048" s="461"/>
    </row>
    <row r="1049">
      <c r="A1049" s="461"/>
      <c r="B1049" s="461"/>
      <c r="C1049" s="461"/>
      <c r="D1049" s="461"/>
      <c r="E1049" s="461"/>
      <c r="F1049" s="461"/>
      <c r="G1049" s="461"/>
      <c r="H1049" s="461"/>
      <c r="I1049" s="461"/>
      <c r="J1049" s="461"/>
      <c r="K1049" s="461"/>
      <c r="L1049" s="461"/>
      <c r="M1049" s="461"/>
      <c r="N1049" s="461"/>
      <c r="O1049" s="461"/>
      <c r="P1049" s="461"/>
      <c r="Q1049" s="461"/>
      <c r="R1049" s="461"/>
      <c r="S1049" s="461"/>
      <c r="T1049" s="461"/>
      <c r="U1049" s="461"/>
      <c r="V1049" s="461"/>
      <c r="W1049" s="461"/>
    </row>
    <row r="1050">
      <c r="A1050" s="461"/>
      <c r="B1050" s="461"/>
      <c r="C1050" s="461"/>
      <c r="D1050" s="461"/>
      <c r="E1050" s="461"/>
      <c r="F1050" s="461"/>
      <c r="G1050" s="461"/>
      <c r="H1050" s="461"/>
      <c r="I1050" s="461"/>
      <c r="J1050" s="461"/>
      <c r="K1050" s="461"/>
      <c r="L1050" s="461"/>
      <c r="M1050" s="461"/>
      <c r="N1050" s="461"/>
      <c r="O1050" s="461"/>
      <c r="P1050" s="461"/>
      <c r="Q1050" s="461"/>
      <c r="R1050" s="461"/>
      <c r="S1050" s="461"/>
      <c r="T1050" s="461"/>
      <c r="U1050" s="461"/>
      <c r="V1050" s="461"/>
      <c r="W1050" s="461"/>
    </row>
    <row r="1051">
      <c r="A1051" s="461"/>
      <c r="B1051" s="461"/>
      <c r="C1051" s="461"/>
      <c r="D1051" s="461"/>
      <c r="E1051" s="461"/>
      <c r="F1051" s="461"/>
      <c r="G1051" s="461"/>
      <c r="H1051" s="461"/>
      <c r="I1051" s="461"/>
      <c r="J1051" s="461"/>
      <c r="K1051" s="461"/>
      <c r="L1051" s="461"/>
      <c r="M1051" s="461"/>
      <c r="N1051" s="461"/>
      <c r="O1051" s="461"/>
      <c r="P1051" s="461"/>
      <c r="Q1051" s="461"/>
      <c r="R1051" s="461"/>
      <c r="S1051" s="461"/>
      <c r="T1051" s="461"/>
      <c r="U1051" s="461"/>
      <c r="V1051" s="461"/>
      <c r="W1051" s="461"/>
    </row>
    <row r="1052">
      <c r="A1052" s="461"/>
      <c r="B1052" s="461"/>
      <c r="C1052" s="461"/>
      <c r="D1052" s="461"/>
      <c r="E1052" s="461"/>
      <c r="F1052" s="461"/>
      <c r="G1052" s="461"/>
      <c r="H1052" s="461"/>
      <c r="I1052" s="461"/>
      <c r="J1052" s="461"/>
      <c r="K1052" s="461"/>
      <c r="L1052" s="461"/>
      <c r="M1052" s="461"/>
      <c r="N1052" s="461"/>
      <c r="O1052" s="461"/>
      <c r="P1052" s="461"/>
      <c r="Q1052" s="461"/>
      <c r="R1052" s="461"/>
      <c r="S1052" s="461"/>
      <c r="T1052" s="461"/>
      <c r="U1052" s="461"/>
      <c r="V1052" s="461"/>
      <c r="W1052" s="461"/>
    </row>
    <row r="1053">
      <c r="A1053" s="461"/>
      <c r="B1053" s="461"/>
      <c r="C1053" s="461"/>
      <c r="D1053" s="461"/>
      <c r="E1053" s="461"/>
      <c r="F1053" s="461"/>
      <c r="G1053" s="461"/>
      <c r="H1053" s="461"/>
      <c r="I1053" s="461"/>
      <c r="J1053" s="461"/>
      <c r="K1053" s="461"/>
      <c r="L1053" s="461"/>
      <c r="M1053" s="461"/>
      <c r="N1053" s="461"/>
      <c r="O1053" s="461"/>
      <c r="P1053" s="461"/>
      <c r="Q1053" s="461"/>
      <c r="R1053" s="461"/>
      <c r="S1053" s="461"/>
      <c r="T1053" s="461"/>
      <c r="U1053" s="461"/>
      <c r="V1053" s="461"/>
      <c r="W1053" s="461"/>
    </row>
    <row r="1054">
      <c r="A1054" s="461"/>
      <c r="B1054" s="461"/>
      <c r="C1054" s="461"/>
      <c r="D1054" s="461"/>
      <c r="E1054" s="461"/>
      <c r="F1054" s="461"/>
      <c r="G1054" s="461"/>
      <c r="H1054" s="461"/>
      <c r="I1054" s="461"/>
      <c r="J1054" s="461"/>
      <c r="K1054" s="461"/>
      <c r="L1054" s="461"/>
      <c r="M1054" s="461"/>
      <c r="N1054" s="461"/>
      <c r="O1054" s="461"/>
      <c r="P1054" s="461"/>
      <c r="Q1054" s="461"/>
      <c r="R1054" s="461"/>
      <c r="S1054" s="461"/>
      <c r="T1054" s="461"/>
      <c r="U1054" s="461"/>
      <c r="V1054" s="461"/>
      <c r="W1054" s="461"/>
    </row>
    <row r="1055">
      <c r="A1055" s="461"/>
      <c r="B1055" s="461"/>
      <c r="C1055" s="461"/>
      <c r="D1055" s="461"/>
      <c r="E1055" s="461"/>
      <c r="F1055" s="461"/>
      <c r="G1055" s="461"/>
      <c r="H1055" s="461"/>
      <c r="I1055" s="461"/>
      <c r="J1055" s="461"/>
      <c r="K1055" s="461"/>
      <c r="L1055" s="461"/>
      <c r="M1055" s="461"/>
      <c r="N1055" s="461"/>
      <c r="O1055" s="461"/>
      <c r="P1055" s="461"/>
      <c r="Q1055" s="461"/>
      <c r="R1055" s="461"/>
      <c r="S1055" s="461"/>
      <c r="T1055" s="461"/>
      <c r="U1055" s="461"/>
      <c r="V1055" s="461"/>
      <c r="W1055" s="461"/>
    </row>
    <row r="1056">
      <c r="A1056" s="461"/>
      <c r="B1056" s="461"/>
      <c r="C1056" s="461"/>
      <c r="D1056" s="461"/>
      <c r="E1056" s="461"/>
      <c r="F1056" s="461"/>
      <c r="G1056" s="461"/>
      <c r="H1056" s="461"/>
      <c r="I1056" s="461"/>
      <c r="J1056" s="461"/>
      <c r="K1056" s="461"/>
      <c r="L1056" s="461"/>
      <c r="M1056" s="461"/>
      <c r="N1056" s="461"/>
      <c r="O1056" s="461"/>
      <c r="P1056" s="461"/>
      <c r="Q1056" s="461"/>
      <c r="R1056" s="461"/>
      <c r="S1056" s="461"/>
      <c r="T1056" s="461"/>
      <c r="U1056" s="461"/>
      <c r="V1056" s="461"/>
      <c r="W1056" s="461"/>
    </row>
    <row r="1057">
      <c r="A1057" s="461"/>
      <c r="B1057" s="461"/>
      <c r="C1057" s="461"/>
      <c r="D1057" s="461"/>
      <c r="E1057" s="461"/>
      <c r="F1057" s="461"/>
      <c r="G1057" s="461"/>
      <c r="H1057" s="461"/>
      <c r="I1057" s="461"/>
      <c r="J1057" s="461"/>
      <c r="K1057" s="461"/>
      <c r="L1057" s="461"/>
      <c r="M1057" s="461"/>
      <c r="N1057" s="461"/>
      <c r="O1057" s="461"/>
      <c r="P1057" s="461"/>
      <c r="Q1057" s="461"/>
      <c r="R1057" s="461"/>
      <c r="S1057" s="461"/>
      <c r="T1057" s="461"/>
      <c r="U1057" s="461"/>
      <c r="V1057" s="461"/>
      <c r="W1057" s="461"/>
    </row>
    <row r="1058">
      <c r="A1058" s="461"/>
      <c r="B1058" s="461"/>
      <c r="C1058" s="461"/>
      <c r="D1058" s="461"/>
      <c r="E1058" s="461"/>
      <c r="F1058" s="461"/>
      <c r="G1058" s="461"/>
      <c r="H1058" s="461"/>
      <c r="I1058" s="461"/>
      <c r="J1058" s="461"/>
      <c r="K1058" s="461"/>
      <c r="L1058" s="461"/>
      <c r="M1058" s="461"/>
      <c r="N1058" s="461"/>
      <c r="O1058" s="461"/>
      <c r="P1058" s="461"/>
      <c r="Q1058" s="461"/>
      <c r="R1058" s="461"/>
      <c r="S1058" s="461"/>
      <c r="T1058" s="461"/>
      <c r="U1058" s="461"/>
      <c r="V1058" s="461"/>
      <c r="W1058" s="461"/>
    </row>
    <row r="1059">
      <c r="A1059" s="461"/>
      <c r="B1059" s="461"/>
      <c r="C1059" s="461"/>
      <c r="D1059" s="461"/>
      <c r="E1059" s="461"/>
      <c r="F1059" s="461"/>
      <c r="G1059" s="461"/>
      <c r="H1059" s="461"/>
      <c r="I1059" s="461"/>
      <c r="J1059" s="461"/>
      <c r="K1059" s="461"/>
      <c r="L1059" s="461"/>
      <c r="M1059" s="461"/>
      <c r="N1059" s="461"/>
      <c r="O1059" s="461"/>
      <c r="P1059" s="461"/>
      <c r="Q1059" s="461"/>
      <c r="R1059" s="461"/>
      <c r="S1059" s="461"/>
      <c r="T1059" s="461"/>
      <c r="U1059" s="461"/>
      <c r="V1059" s="461"/>
      <c r="W1059" s="461"/>
    </row>
    <row r="1060">
      <c r="A1060" s="461"/>
      <c r="B1060" s="461"/>
      <c r="C1060" s="461"/>
      <c r="D1060" s="461"/>
      <c r="E1060" s="461"/>
      <c r="F1060" s="461"/>
      <c r="G1060" s="461"/>
      <c r="H1060" s="461"/>
      <c r="I1060" s="461"/>
      <c r="J1060" s="461"/>
      <c r="K1060" s="461"/>
      <c r="L1060" s="461"/>
      <c r="M1060" s="461"/>
      <c r="N1060" s="461"/>
      <c r="O1060" s="461"/>
      <c r="P1060" s="461"/>
      <c r="Q1060" s="461"/>
      <c r="R1060" s="461"/>
      <c r="S1060" s="461"/>
      <c r="T1060" s="461"/>
      <c r="U1060" s="461"/>
      <c r="V1060" s="461"/>
      <c r="W1060" s="461"/>
    </row>
    <row r="1061">
      <c r="A1061" s="461"/>
      <c r="B1061" s="461"/>
      <c r="C1061" s="461"/>
      <c r="D1061" s="461"/>
      <c r="E1061" s="461"/>
      <c r="F1061" s="461"/>
      <c r="G1061" s="461"/>
      <c r="H1061" s="461"/>
      <c r="I1061" s="461"/>
      <c r="J1061" s="461"/>
      <c r="K1061" s="461"/>
      <c r="L1061" s="461"/>
      <c r="M1061" s="461"/>
      <c r="N1061" s="461"/>
      <c r="O1061" s="461"/>
      <c r="P1061" s="461"/>
      <c r="Q1061" s="461"/>
      <c r="R1061" s="461"/>
      <c r="S1061" s="461"/>
      <c r="T1061" s="461"/>
      <c r="U1061" s="461"/>
      <c r="V1061" s="461"/>
      <c r="W1061" s="461"/>
    </row>
    <row r="1062">
      <c r="A1062" s="461"/>
      <c r="B1062" s="461"/>
      <c r="C1062" s="461"/>
      <c r="D1062" s="461"/>
      <c r="E1062" s="461"/>
      <c r="F1062" s="461"/>
      <c r="G1062" s="461"/>
      <c r="H1062" s="461"/>
      <c r="I1062" s="461"/>
      <c r="J1062" s="461"/>
      <c r="K1062" s="461"/>
      <c r="L1062" s="461"/>
      <c r="M1062" s="461"/>
      <c r="N1062" s="461"/>
      <c r="O1062" s="461"/>
      <c r="P1062" s="461"/>
      <c r="Q1062" s="461"/>
      <c r="R1062" s="461"/>
      <c r="S1062" s="461"/>
      <c r="T1062" s="461"/>
      <c r="U1062" s="461"/>
      <c r="V1062" s="461"/>
      <c r="W1062" s="461"/>
    </row>
    <row r="1063">
      <c r="A1063" s="461"/>
      <c r="B1063" s="461"/>
      <c r="C1063" s="461"/>
      <c r="D1063" s="461"/>
      <c r="E1063" s="461"/>
      <c r="F1063" s="461"/>
      <c r="G1063" s="461"/>
      <c r="H1063" s="461"/>
      <c r="I1063" s="461"/>
      <c r="J1063" s="461"/>
      <c r="K1063" s="461"/>
      <c r="L1063" s="461"/>
      <c r="M1063" s="461"/>
      <c r="N1063" s="461"/>
      <c r="O1063" s="461"/>
      <c r="P1063" s="461"/>
      <c r="Q1063" s="461"/>
      <c r="R1063" s="461"/>
      <c r="S1063" s="461"/>
      <c r="T1063" s="461"/>
      <c r="U1063" s="461"/>
      <c r="V1063" s="461"/>
      <c r="W1063" s="461"/>
    </row>
    <row r="1064">
      <c r="A1064" s="461"/>
      <c r="B1064" s="461"/>
      <c r="C1064" s="461"/>
      <c r="D1064" s="461"/>
      <c r="E1064" s="461"/>
      <c r="F1064" s="461"/>
      <c r="G1064" s="461"/>
      <c r="H1064" s="461"/>
      <c r="I1064" s="461"/>
      <c r="J1064" s="461"/>
      <c r="K1064" s="461"/>
      <c r="L1064" s="461"/>
      <c r="M1064" s="461"/>
      <c r="N1064" s="461"/>
      <c r="O1064" s="461"/>
      <c r="P1064" s="461"/>
      <c r="Q1064" s="461"/>
      <c r="R1064" s="461"/>
      <c r="S1064" s="461"/>
      <c r="T1064" s="461"/>
      <c r="U1064" s="461"/>
      <c r="V1064" s="461"/>
      <c r="W1064" s="461"/>
    </row>
    <row r="1065">
      <c r="A1065" s="461"/>
      <c r="B1065" s="461"/>
      <c r="C1065" s="461"/>
      <c r="D1065" s="461"/>
      <c r="E1065" s="461"/>
      <c r="F1065" s="461"/>
      <c r="G1065" s="461"/>
      <c r="H1065" s="461"/>
      <c r="I1065" s="461"/>
      <c r="J1065" s="461"/>
      <c r="K1065" s="461"/>
      <c r="L1065" s="461"/>
      <c r="M1065" s="461"/>
      <c r="N1065" s="461"/>
      <c r="O1065" s="461"/>
      <c r="P1065" s="461"/>
      <c r="Q1065" s="461"/>
      <c r="R1065" s="461"/>
      <c r="S1065" s="461"/>
      <c r="T1065" s="461"/>
      <c r="U1065" s="461"/>
      <c r="V1065" s="461"/>
      <c r="W1065" s="461"/>
    </row>
    <row r="1066">
      <c r="A1066" s="461"/>
      <c r="B1066" s="461"/>
      <c r="C1066" s="461"/>
      <c r="D1066" s="461"/>
      <c r="E1066" s="461"/>
      <c r="F1066" s="461"/>
      <c r="G1066" s="461"/>
      <c r="H1066" s="461"/>
      <c r="I1066" s="461"/>
      <c r="J1066" s="461"/>
      <c r="K1066" s="461"/>
      <c r="L1066" s="461"/>
      <c r="M1066" s="461"/>
      <c r="N1066" s="461"/>
      <c r="O1066" s="461"/>
      <c r="P1066" s="461"/>
      <c r="Q1066" s="461"/>
      <c r="R1066" s="461"/>
      <c r="S1066" s="461"/>
      <c r="T1066" s="461"/>
      <c r="U1066" s="461"/>
      <c r="V1066" s="461"/>
      <c r="W1066" s="461"/>
    </row>
    <row r="1067">
      <c r="A1067" s="461"/>
      <c r="B1067" s="461"/>
      <c r="C1067" s="461"/>
      <c r="D1067" s="461"/>
      <c r="E1067" s="461"/>
      <c r="F1067" s="461"/>
      <c r="G1067" s="461"/>
      <c r="H1067" s="461"/>
      <c r="I1067" s="461"/>
      <c r="J1067" s="461"/>
      <c r="K1067" s="461"/>
      <c r="L1067" s="461"/>
      <c r="M1067" s="461"/>
      <c r="N1067" s="461"/>
      <c r="O1067" s="461"/>
      <c r="P1067" s="461"/>
      <c r="Q1067" s="461"/>
      <c r="R1067" s="461"/>
      <c r="S1067" s="461"/>
      <c r="T1067" s="461"/>
      <c r="U1067" s="461"/>
      <c r="V1067" s="461"/>
      <c r="W1067" s="461"/>
    </row>
    <row r="1068">
      <c r="A1068" s="461"/>
      <c r="B1068" s="461"/>
      <c r="C1068" s="461"/>
      <c r="D1068" s="461"/>
      <c r="E1068" s="461"/>
      <c r="F1068" s="461"/>
      <c r="G1068" s="461"/>
      <c r="H1068" s="461"/>
      <c r="I1068" s="461"/>
      <c r="J1068" s="461"/>
      <c r="K1068" s="461"/>
      <c r="L1068" s="461"/>
      <c r="M1068" s="461"/>
      <c r="N1068" s="461"/>
      <c r="O1068" s="461"/>
      <c r="P1068" s="461"/>
      <c r="Q1068" s="461"/>
      <c r="R1068" s="461"/>
      <c r="S1068" s="461"/>
      <c r="T1068" s="461"/>
      <c r="U1068" s="461"/>
      <c r="V1068" s="461"/>
      <c r="W1068" s="461"/>
    </row>
    <row r="1069">
      <c r="A1069" s="461"/>
      <c r="B1069" s="461"/>
      <c r="C1069" s="461"/>
      <c r="D1069" s="461"/>
      <c r="E1069" s="461"/>
      <c r="F1069" s="461"/>
      <c r="G1069" s="461"/>
      <c r="H1069" s="461"/>
      <c r="I1069" s="461"/>
      <c r="J1069" s="461"/>
      <c r="K1069" s="461"/>
      <c r="L1069" s="461"/>
      <c r="M1069" s="461"/>
      <c r="N1069" s="461"/>
      <c r="O1069" s="461"/>
      <c r="P1069" s="461"/>
      <c r="Q1069" s="461"/>
      <c r="R1069" s="461"/>
      <c r="S1069" s="461"/>
      <c r="T1069" s="461"/>
      <c r="U1069" s="461"/>
      <c r="V1069" s="461"/>
      <c r="W1069" s="461"/>
    </row>
    <row r="1070">
      <c r="A1070" s="461"/>
      <c r="B1070" s="461"/>
      <c r="C1070" s="461"/>
      <c r="D1070" s="461"/>
      <c r="E1070" s="461"/>
      <c r="F1070" s="461"/>
      <c r="G1070" s="461"/>
      <c r="H1070" s="461"/>
      <c r="I1070" s="461"/>
      <c r="J1070" s="461"/>
      <c r="K1070" s="461"/>
      <c r="L1070" s="461"/>
      <c r="M1070" s="461"/>
      <c r="N1070" s="461"/>
      <c r="O1070" s="461"/>
      <c r="P1070" s="461"/>
      <c r="Q1070" s="461"/>
      <c r="R1070" s="461"/>
      <c r="S1070" s="461"/>
      <c r="T1070" s="461"/>
      <c r="U1070" s="461"/>
      <c r="V1070" s="461"/>
      <c r="W1070" s="461"/>
    </row>
    <row r="1071">
      <c r="A1071" s="461"/>
      <c r="B1071" s="461"/>
      <c r="C1071" s="461"/>
      <c r="D1071" s="461"/>
      <c r="E1071" s="461"/>
      <c r="F1071" s="461"/>
      <c r="G1071" s="461"/>
      <c r="H1071" s="461"/>
      <c r="I1071" s="461"/>
      <c r="J1071" s="461"/>
      <c r="K1071" s="461"/>
      <c r="L1071" s="461"/>
      <c r="M1071" s="161"/>
      <c r="N1071" s="461"/>
      <c r="O1071" s="461"/>
      <c r="P1071" s="461"/>
      <c r="Q1071" s="461"/>
      <c r="R1071" s="461"/>
      <c r="S1071" s="461"/>
      <c r="T1071" s="461"/>
      <c r="U1071" s="461"/>
      <c r="V1071" s="461"/>
      <c r="W1071" s="461"/>
    </row>
    <row r="1072">
      <c r="A1072" s="338"/>
      <c r="B1072" s="672"/>
      <c r="C1072" s="672"/>
      <c r="D1072" s="672"/>
      <c r="E1072" s="672"/>
      <c r="F1072" s="672"/>
      <c r="G1072" s="672"/>
      <c r="H1072" s="672"/>
      <c r="I1072" s="672"/>
      <c r="J1072" s="672"/>
      <c r="K1072" s="672"/>
      <c r="L1072" s="672"/>
      <c r="M1072" s="226"/>
      <c r="N1072" s="672"/>
      <c r="O1072" s="672"/>
      <c r="P1072" s="672"/>
      <c r="Q1072" s="672"/>
      <c r="R1072" s="672"/>
      <c r="S1072" s="672"/>
      <c r="T1072" s="672"/>
      <c r="U1072" s="672"/>
      <c r="V1072" s="672"/>
      <c r="W1072" s="461"/>
    </row>
    <row r="1073">
      <c r="A1073" s="338"/>
      <c r="B1073" s="672"/>
      <c r="C1073" s="672"/>
      <c r="D1073" s="672"/>
      <c r="E1073" s="672"/>
      <c r="F1073" s="672"/>
      <c r="G1073" s="672"/>
      <c r="H1073" s="672"/>
      <c r="I1073" s="672"/>
      <c r="J1073" s="672"/>
      <c r="K1073" s="672"/>
      <c r="L1073" s="672"/>
      <c r="M1073" s="226"/>
      <c r="N1073" s="672"/>
      <c r="O1073" s="672"/>
      <c r="P1073" s="672"/>
      <c r="Q1073" s="672"/>
      <c r="R1073" s="672"/>
      <c r="S1073" s="672"/>
      <c r="T1073" s="672"/>
      <c r="U1073" s="672"/>
      <c r="V1073" s="672"/>
      <c r="W1073" s="461"/>
    </row>
  </sheetData>
  <conditionalFormatting sqref="L1:L92 L94:L97 L99:L109 L111:L1073">
    <cfRule type="containsText" dxfId="0" priority="1" operator="containsText" text="Unavailable">
      <formula>NOT(ISERROR(SEARCH(("Unavailable"),(L1))))</formula>
    </cfRule>
  </conditionalFormatting>
  <conditionalFormatting sqref="L1:L92 L94:L97 L99:L109 L111:L1073">
    <cfRule type="containsText" dxfId="1" priority="2" operator="containsText" text="Pass">
      <formula>NOT(ISERROR(SEARCH(("Pass"),(L1))))</formula>
    </cfRule>
  </conditionalFormatting>
  <conditionalFormatting sqref="L1:L92 L94:L97 L99:L109 L111:L1073">
    <cfRule type="containsText" dxfId="2" priority="3" operator="containsText" text="Fail">
      <formula>NOT(ISERROR(SEARCH(("Fail"),(L1))))</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17.43"/>
    <col customWidth="1" min="5" max="5" width="18.0"/>
    <col customWidth="1" min="6" max="6" width="23.71"/>
    <col customWidth="1" min="7" max="7" width="28.86"/>
    <col customWidth="1" min="8" max="8" width="84.29"/>
    <col customWidth="1" min="9" max="10" width="12.43"/>
  </cols>
  <sheetData>
    <row r="1">
      <c r="A1" s="634" t="s">
        <v>3647</v>
      </c>
      <c r="B1" s="635"/>
      <c r="C1" s="695"/>
      <c r="D1" s="635"/>
      <c r="E1" s="635"/>
      <c r="F1" s="635"/>
      <c r="G1" s="161"/>
      <c r="H1" s="635"/>
      <c r="I1" s="696"/>
      <c r="J1" s="696"/>
      <c r="K1" s="636"/>
      <c r="L1" s="636"/>
      <c r="M1" s="635"/>
      <c r="N1" s="635"/>
      <c r="O1" s="635"/>
      <c r="P1" s="635"/>
      <c r="Q1" s="635"/>
      <c r="R1" s="635"/>
      <c r="S1" s="635"/>
      <c r="T1" s="635"/>
      <c r="U1" s="635"/>
      <c r="V1" s="635"/>
      <c r="W1" s="635"/>
      <c r="X1" s="635"/>
    </row>
    <row r="2">
      <c r="A2" s="637" t="s">
        <v>57</v>
      </c>
      <c r="B2" s="637" t="s">
        <v>58</v>
      </c>
      <c r="C2" s="697" t="s">
        <v>2252</v>
      </c>
      <c r="D2" s="638" t="s">
        <v>60</v>
      </c>
      <c r="E2" s="638" t="s">
        <v>61</v>
      </c>
      <c r="F2" s="638" t="s">
        <v>62</v>
      </c>
      <c r="G2" s="637" t="s">
        <v>63</v>
      </c>
      <c r="H2" s="637" t="s">
        <v>64</v>
      </c>
      <c r="I2" s="639" t="s">
        <v>3648</v>
      </c>
      <c r="J2" s="698" t="s">
        <v>65</v>
      </c>
      <c r="K2" s="640" t="s">
        <v>66</v>
      </c>
      <c r="L2" s="637" t="s">
        <v>67</v>
      </c>
      <c r="M2" s="637" t="s">
        <v>68</v>
      </c>
      <c r="N2" s="637" t="s">
        <v>3649</v>
      </c>
      <c r="O2" s="641" t="s">
        <v>70</v>
      </c>
      <c r="P2" s="637" t="s">
        <v>71</v>
      </c>
      <c r="Q2" s="642" t="s">
        <v>72</v>
      </c>
      <c r="R2" s="642" t="s">
        <v>73</v>
      </c>
      <c r="S2" s="642" t="s">
        <v>74</v>
      </c>
      <c r="T2" s="69" t="s">
        <v>75</v>
      </c>
      <c r="U2" s="69" t="s">
        <v>76</v>
      </c>
      <c r="V2" s="641" t="s">
        <v>77</v>
      </c>
      <c r="W2" s="637" t="s">
        <v>78</v>
      </c>
      <c r="X2" s="641" t="s">
        <v>79</v>
      </c>
    </row>
    <row r="3">
      <c r="A3" s="635"/>
      <c r="B3" s="643"/>
      <c r="C3" s="699"/>
      <c r="D3" s="643" t="s">
        <v>80</v>
      </c>
      <c r="E3" s="635"/>
      <c r="F3" s="644"/>
      <c r="G3" s="160"/>
      <c r="H3" s="644"/>
      <c r="I3" s="696"/>
      <c r="J3" s="696"/>
      <c r="K3" s="636"/>
      <c r="L3" s="636"/>
      <c r="M3" s="645" t="s">
        <v>1647</v>
      </c>
      <c r="N3" s="635"/>
      <c r="O3" s="635"/>
      <c r="P3" s="635"/>
      <c r="Q3" s="644"/>
      <c r="R3" s="644"/>
      <c r="S3" s="644"/>
      <c r="T3" s="644"/>
      <c r="U3" s="644"/>
      <c r="V3" s="644"/>
      <c r="W3" s="644"/>
      <c r="X3" s="644"/>
    </row>
    <row r="4">
      <c r="A4" s="161"/>
      <c r="B4" s="161"/>
      <c r="C4" s="168"/>
      <c r="D4" s="161"/>
      <c r="E4" s="646" t="s">
        <v>81</v>
      </c>
      <c r="F4" s="647"/>
      <c r="G4" s="648" t="s">
        <v>82</v>
      </c>
      <c r="H4" s="159"/>
      <c r="I4" s="696"/>
      <c r="J4" s="696"/>
      <c r="K4" s="191"/>
      <c r="L4" s="191"/>
      <c r="M4" s="160"/>
      <c r="N4" s="646"/>
      <c r="O4" s="649"/>
      <c r="P4" s="648" t="s">
        <v>1649</v>
      </c>
      <c r="Q4" s="650"/>
      <c r="R4" s="160"/>
      <c r="S4" s="160"/>
      <c r="T4" s="160"/>
      <c r="U4" s="160"/>
      <c r="V4" s="160"/>
      <c r="W4" s="160"/>
      <c r="X4" s="160"/>
    </row>
    <row r="5">
      <c r="A5" s="161"/>
      <c r="B5" s="161"/>
      <c r="C5" s="168"/>
      <c r="D5" s="161"/>
      <c r="E5" s="651" t="s">
        <v>83</v>
      </c>
      <c r="F5" s="562"/>
      <c r="G5" s="648" t="s">
        <v>84</v>
      </c>
      <c r="H5" s="652"/>
      <c r="I5" s="696"/>
      <c r="J5" s="696"/>
      <c r="K5" s="191"/>
      <c r="L5" s="191"/>
      <c r="M5" s="160"/>
      <c r="N5" s="646"/>
      <c r="O5" s="653"/>
      <c r="P5" s="654" t="s">
        <v>1651</v>
      </c>
      <c r="Q5" s="655"/>
      <c r="R5" s="160"/>
      <c r="S5" s="160"/>
      <c r="T5" s="160"/>
      <c r="U5" s="160"/>
      <c r="V5" s="160"/>
      <c r="W5" s="160"/>
      <c r="X5" s="160"/>
    </row>
    <row r="6">
      <c r="A6" s="161"/>
      <c r="B6" s="161"/>
      <c r="C6" s="168"/>
      <c r="D6" s="161"/>
      <c r="E6" s="656" t="s">
        <v>85</v>
      </c>
      <c r="F6" s="610"/>
      <c r="G6" s="648" t="s">
        <v>86</v>
      </c>
      <c r="H6" s="657"/>
      <c r="I6" s="696"/>
      <c r="J6" s="696"/>
      <c r="K6" s="191"/>
      <c r="L6" s="191"/>
      <c r="M6" s="160"/>
      <c r="N6" s="646"/>
      <c r="O6" s="658"/>
      <c r="P6" s="648" t="s">
        <v>1653</v>
      </c>
      <c r="Q6" s="659"/>
      <c r="R6" s="160"/>
      <c r="S6" s="160"/>
      <c r="T6" s="160"/>
      <c r="U6" s="160"/>
      <c r="V6" s="160"/>
      <c r="W6" s="160"/>
      <c r="X6" s="660">
        <f>countIF(X11:X1057, "Release")</f>
        <v>21</v>
      </c>
    </row>
    <row r="7">
      <c r="A7" s="661" t="s">
        <v>3650</v>
      </c>
      <c r="B7" s="662"/>
      <c r="C7" s="700"/>
      <c r="D7" s="662"/>
      <c r="E7" s="662"/>
      <c r="F7" s="662"/>
      <c r="G7" s="647"/>
      <c r="H7" s="662"/>
      <c r="I7" s="701"/>
      <c r="J7" s="701"/>
      <c r="K7" s="663"/>
      <c r="L7" s="663"/>
      <c r="M7" s="662"/>
      <c r="N7" s="662"/>
      <c r="O7" s="662"/>
      <c r="P7" s="662"/>
      <c r="Q7" s="662"/>
      <c r="R7" s="664"/>
      <c r="S7" s="664"/>
      <c r="T7" s="664"/>
      <c r="U7" s="664"/>
      <c r="V7" s="664"/>
      <c r="W7" s="664"/>
      <c r="X7" s="664"/>
    </row>
    <row r="8">
      <c r="A8" s="702" t="s">
        <v>3651</v>
      </c>
      <c r="B8" s="133" t="s">
        <v>3652</v>
      </c>
      <c r="C8" s="703"/>
      <c r="D8" s="703" t="s">
        <v>3653</v>
      </c>
      <c r="E8" s="703" t="s">
        <v>3654</v>
      </c>
      <c r="F8" s="703" t="s">
        <v>2900</v>
      </c>
      <c r="G8" s="703" t="s">
        <v>3655</v>
      </c>
      <c r="H8" s="703" t="s">
        <v>3656</v>
      </c>
      <c r="I8" s="704"/>
      <c r="J8" s="704">
        <v>43781.56899305555</v>
      </c>
      <c r="K8" s="703" t="s">
        <v>432</v>
      </c>
      <c r="L8" s="705">
        <v>43854.0</v>
      </c>
      <c r="M8" s="195" t="s">
        <v>3051</v>
      </c>
      <c r="N8" s="195" t="s">
        <v>116</v>
      </c>
      <c r="O8" s="161"/>
      <c r="P8" s="161"/>
      <c r="Q8" s="195" t="s">
        <v>96</v>
      </c>
      <c r="R8" s="195" t="s">
        <v>249</v>
      </c>
      <c r="S8" s="195" t="s">
        <v>98</v>
      </c>
      <c r="T8" s="173">
        <v>43822.0</v>
      </c>
      <c r="U8" s="195" t="s">
        <v>116</v>
      </c>
      <c r="V8" s="161"/>
      <c r="W8" s="195"/>
      <c r="X8" s="160"/>
    </row>
    <row r="9">
      <c r="A9" s="542" t="s">
        <v>3657</v>
      </c>
      <c r="B9" s="133" t="s">
        <v>3652</v>
      </c>
      <c r="C9" s="186"/>
      <c r="D9" s="186" t="s">
        <v>3653</v>
      </c>
      <c r="E9" s="572" t="s">
        <v>3658</v>
      </c>
      <c r="F9" s="186" t="s">
        <v>2900</v>
      </c>
      <c r="G9" s="202" t="s">
        <v>3659</v>
      </c>
      <c r="H9" s="195" t="s">
        <v>3660</v>
      </c>
      <c r="I9" s="706"/>
      <c r="J9" s="706">
        <v>43781.0</v>
      </c>
      <c r="K9" s="542" t="s">
        <v>432</v>
      </c>
      <c r="L9" s="705">
        <v>43854.0</v>
      </c>
      <c r="M9" s="195" t="s">
        <v>3051</v>
      </c>
      <c r="N9" s="195" t="s">
        <v>116</v>
      </c>
      <c r="O9" s="161"/>
      <c r="P9" s="161"/>
      <c r="Q9" s="195" t="s">
        <v>96</v>
      </c>
      <c r="R9" s="195" t="s">
        <v>249</v>
      </c>
      <c r="S9" s="195" t="s">
        <v>98</v>
      </c>
      <c r="T9" s="173">
        <v>43822.0</v>
      </c>
      <c r="U9" s="195" t="s">
        <v>116</v>
      </c>
      <c r="V9" s="161"/>
      <c r="W9" s="195"/>
      <c r="X9" s="160"/>
    </row>
    <row r="10">
      <c r="A10" s="542" t="s">
        <v>3661</v>
      </c>
      <c r="B10" s="133" t="s">
        <v>3652</v>
      </c>
      <c r="C10" s="707"/>
      <c r="D10" s="626" t="s">
        <v>3662</v>
      </c>
      <c r="E10" s="195" t="s">
        <v>3663</v>
      </c>
      <c r="F10" s="195" t="s">
        <v>3664</v>
      </c>
      <c r="G10" s="195" t="s">
        <v>3665</v>
      </c>
      <c r="H10" s="195" t="s">
        <v>3666</v>
      </c>
      <c r="I10" s="706"/>
      <c r="J10" s="706">
        <v>43781.0</v>
      </c>
      <c r="K10" s="542" t="s">
        <v>432</v>
      </c>
      <c r="L10" s="705">
        <v>43854.0</v>
      </c>
      <c r="M10" s="195" t="s">
        <v>3051</v>
      </c>
      <c r="N10" s="195" t="s">
        <v>116</v>
      </c>
      <c r="O10" s="161"/>
      <c r="P10" s="161"/>
      <c r="Q10" s="195" t="s">
        <v>96</v>
      </c>
      <c r="R10" s="195" t="s">
        <v>249</v>
      </c>
      <c r="S10" s="195" t="s">
        <v>98</v>
      </c>
      <c r="T10" s="173">
        <v>43822.0</v>
      </c>
      <c r="U10" s="195" t="s">
        <v>116</v>
      </c>
      <c r="V10" s="161"/>
      <c r="W10" s="195"/>
      <c r="X10" s="160"/>
    </row>
    <row r="11">
      <c r="A11" s="542" t="s">
        <v>3667</v>
      </c>
      <c r="B11" s="133" t="s">
        <v>3652</v>
      </c>
      <c r="C11" s="707"/>
      <c r="D11" s="626" t="s">
        <v>3662</v>
      </c>
      <c r="E11" s="195" t="s">
        <v>3668</v>
      </c>
      <c r="F11" s="195" t="s">
        <v>3664</v>
      </c>
      <c r="G11" s="195" t="s">
        <v>3669</v>
      </c>
      <c r="H11" s="195" t="s">
        <v>3670</v>
      </c>
      <c r="I11" s="706"/>
      <c r="J11" s="706">
        <v>43781.0</v>
      </c>
      <c r="K11" s="542" t="s">
        <v>432</v>
      </c>
      <c r="L11" s="705">
        <v>43854.0</v>
      </c>
      <c r="M11" s="195" t="s">
        <v>3051</v>
      </c>
      <c r="N11" s="195" t="s">
        <v>116</v>
      </c>
      <c r="O11" s="161"/>
      <c r="P11" s="161"/>
      <c r="Q11" s="195" t="s">
        <v>96</v>
      </c>
      <c r="R11" s="195" t="s">
        <v>249</v>
      </c>
      <c r="S11" s="195" t="s">
        <v>98</v>
      </c>
      <c r="T11" s="173">
        <v>43822.0</v>
      </c>
      <c r="U11" s="195" t="s">
        <v>116</v>
      </c>
      <c r="V11" s="161"/>
      <c r="W11" s="195"/>
      <c r="X11" s="160" t="s">
        <v>79</v>
      </c>
    </row>
    <row r="12">
      <c r="A12" s="542" t="s">
        <v>3671</v>
      </c>
      <c r="B12" s="133" t="s">
        <v>3652</v>
      </c>
      <c r="C12" s="707"/>
      <c r="D12" s="626" t="s">
        <v>3672</v>
      </c>
      <c r="E12" s="573" t="s">
        <v>3673</v>
      </c>
      <c r="F12" s="195" t="s">
        <v>3664</v>
      </c>
      <c r="G12" s="573" t="s">
        <v>3674</v>
      </c>
      <c r="H12" s="296" t="s">
        <v>3675</v>
      </c>
      <c r="I12" s="706"/>
      <c r="J12" s="706">
        <v>43781.0</v>
      </c>
      <c r="K12" s="542" t="s">
        <v>432</v>
      </c>
      <c r="L12" s="705">
        <v>43854.0</v>
      </c>
      <c r="M12" s="195" t="s">
        <v>3051</v>
      </c>
      <c r="N12" s="195" t="s">
        <v>116</v>
      </c>
      <c r="O12" s="708" t="str">
        <f>HYPERLINK("https://tangramcare.atlassian.net/browse/P2BN-2953","P2BN-2953")</f>
        <v>P2BN-2953</v>
      </c>
      <c r="P12" s="709" t="s">
        <v>3676</v>
      </c>
      <c r="Q12" s="195" t="s">
        <v>96</v>
      </c>
      <c r="R12" s="195" t="s">
        <v>249</v>
      </c>
      <c r="S12" s="195" t="s">
        <v>98</v>
      </c>
      <c r="T12" s="173">
        <v>43822.0</v>
      </c>
      <c r="U12" s="195" t="s">
        <v>116</v>
      </c>
      <c r="V12" s="161"/>
      <c r="W12" s="161"/>
      <c r="X12" s="161" t="s">
        <v>79</v>
      </c>
    </row>
    <row r="13">
      <c r="A13" s="542" t="s">
        <v>3677</v>
      </c>
      <c r="B13" s="133" t="s">
        <v>3652</v>
      </c>
      <c r="C13" s="707"/>
      <c r="D13" s="626" t="s">
        <v>3662</v>
      </c>
      <c r="E13" s="573" t="s">
        <v>3678</v>
      </c>
      <c r="F13" s="195" t="s">
        <v>3664</v>
      </c>
      <c r="G13" s="573" t="s">
        <v>3679</v>
      </c>
      <c r="H13" s="573" t="s">
        <v>2925</v>
      </c>
      <c r="I13" s="710"/>
      <c r="J13" s="710">
        <v>43782.0</v>
      </c>
      <c r="K13" s="573" t="s">
        <v>432</v>
      </c>
      <c r="L13" s="705">
        <v>43854.0</v>
      </c>
      <c r="M13" s="195" t="s">
        <v>3051</v>
      </c>
      <c r="N13" s="195" t="s">
        <v>116</v>
      </c>
      <c r="Q13" s="195" t="s">
        <v>96</v>
      </c>
      <c r="R13" s="195" t="s">
        <v>249</v>
      </c>
      <c r="S13" s="195" t="s">
        <v>98</v>
      </c>
      <c r="T13" s="173">
        <v>43823.0</v>
      </c>
      <c r="U13" s="195" t="s">
        <v>116</v>
      </c>
    </row>
    <row r="14">
      <c r="A14" s="542" t="s">
        <v>3680</v>
      </c>
      <c r="B14" s="133" t="s">
        <v>3652</v>
      </c>
      <c r="C14" s="707"/>
      <c r="D14" s="626" t="s">
        <v>3662</v>
      </c>
      <c r="E14" s="573" t="s">
        <v>3681</v>
      </c>
      <c r="F14" s="195" t="s">
        <v>3664</v>
      </c>
      <c r="G14" s="573" t="s">
        <v>3682</v>
      </c>
      <c r="H14" s="573" t="s">
        <v>3683</v>
      </c>
      <c r="I14" s="706"/>
      <c r="J14" s="706">
        <v>43781.0</v>
      </c>
      <c r="K14" s="542" t="s">
        <v>432</v>
      </c>
      <c r="L14" s="705">
        <v>43854.0</v>
      </c>
      <c r="M14" s="195" t="s">
        <v>3051</v>
      </c>
      <c r="N14" s="195" t="s">
        <v>116</v>
      </c>
      <c r="O14" s="161"/>
      <c r="P14" s="161"/>
      <c r="Q14" s="195" t="s">
        <v>96</v>
      </c>
      <c r="R14" s="195" t="s">
        <v>249</v>
      </c>
      <c r="S14" s="195" t="s">
        <v>98</v>
      </c>
      <c r="T14" s="173">
        <v>43823.0</v>
      </c>
      <c r="U14" s="195" t="s">
        <v>116</v>
      </c>
      <c r="V14" s="161"/>
      <c r="W14" s="161"/>
      <c r="X14" s="161"/>
    </row>
    <row r="15">
      <c r="A15" s="542" t="s">
        <v>3684</v>
      </c>
      <c r="B15" s="133" t="s">
        <v>3652</v>
      </c>
      <c r="C15" s="707"/>
      <c r="D15" s="626" t="s">
        <v>3662</v>
      </c>
      <c r="E15" s="573" t="s">
        <v>3685</v>
      </c>
      <c r="F15" s="195" t="s">
        <v>3664</v>
      </c>
      <c r="G15" s="573" t="s">
        <v>3686</v>
      </c>
      <c r="H15" s="573" t="s">
        <v>3687</v>
      </c>
      <c r="I15" s="706"/>
      <c r="J15" s="706">
        <v>43781.0</v>
      </c>
      <c r="K15" s="542" t="s">
        <v>432</v>
      </c>
      <c r="L15" s="705">
        <v>43854.0</v>
      </c>
      <c r="M15" s="195" t="s">
        <v>3051</v>
      </c>
      <c r="N15" s="195" t="s">
        <v>116</v>
      </c>
      <c r="O15" s="708" t="str">
        <f>HYPERLINK("https://tangramcare.atlassian.net/browse/P2BN-2953","P2BN-2953")</f>
        <v>P2BN-2953</v>
      </c>
      <c r="P15" s="161"/>
      <c r="Q15" s="195" t="s">
        <v>96</v>
      </c>
      <c r="R15" s="195" t="s">
        <v>249</v>
      </c>
      <c r="S15" s="195" t="s">
        <v>98</v>
      </c>
      <c r="T15" s="173">
        <v>43823.0</v>
      </c>
      <c r="U15" s="195" t="s">
        <v>116</v>
      </c>
      <c r="V15" s="161"/>
      <c r="W15" s="161"/>
      <c r="X15" s="161"/>
    </row>
    <row r="16">
      <c r="A16" s="661" t="s">
        <v>3688</v>
      </c>
      <c r="B16" s="662"/>
      <c r="C16" s="700"/>
      <c r="D16" s="662"/>
      <c r="E16" s="662"/>
      <c r="F16" s="662"/>
      <c r="G16" s="647"/>
      <c r="H16" s="662"/>
      <c r="I16" s="701"/>
      <c r="J16" s="701"/>
      <c r="K16" s="663"/>
      <c r="L16" s="663"/>
      <c r="M16" s="662"/>
      <c r="N16" s="662"/>
      <c r="O16" s="662"/>
      <c r="P16" s="662"/>
      <c r="Q16" s="662"/>
      <c r="R16" s="664"/>
      <c r="S16" s="664"/>
      <c r="T16" s="664"/>
      <c r="U16" s="664"/>
      <c r="V16" s="664"/>
      <c r="W16" s="664"/>
      <c r="X16" s="635" t="s">
        <v>79</v>
      </c>
    </row>
    <row r="17">
      <c r="A17" s="542" t="s">
        <v>3689</v>
      </c>
      <c r="B17" s="133" t="s">
        <v>3690</v>
      </c>
      <c r="C17" s="707"/>
      <c r="D17" s="626" t="s">
        <v>3653</v>
      </c>
      <c r="E17" s="703" t="s">
        <v>3691</v>
      </c>
      <c r="F17" s="703" t="s">
        <v>3692</v>
      </c>
      <c r="G17" s="703" t="s">
        <v>3693</v>
      </c>
      <c r="H17" s="703" t="s">
        <v>3656</v>
      </c>
      <c r="I17" s="706"/>
      <c r="J17" s="706">
        <v>43781.56899305555</v>
      </c>
      <c r="K17" s="542" t="s">
        <v>432</v>
      </c>
      <c r="L17" s="523">
        <v>43833.0</v>
      </c>
      <c r="M17" s="195" t="s">
        <v>47</v>
      </c>
      <c r="N17" s="195" t="s">
        <v>116</v>
      </c>
      <c r="O17" s="161"/>
      <c r="P17" s="161"/>
      <c r="Q17" s="195" t="s">
        <v>96</v>
      </c>
      <c r="R17" s="195" t="s">
        <v>249</v>
      </c>
      <c r="S17" s="195" t="s">
        <v>98</v>
      </c>
      <c r="T17" s="173">
        <v>43823.0</v>
      </c>
      <c r="U17" s="195" t="s">
        <v>116</v>
      </c>
      <c r="V17" s="161"/>
      <c r="W17" s="195"/>
      <c r="X17" s="160"/>
    </row>
    <row r="18">
      <c r="A18" s="542" t="s">
        <v>3694</v>
      </c>
      <c r="B18" s="133" t="s">
        <v>3690</v>
      </c>
      <c r="C18" s="169"/>
      <c r="D18" s="195" t="s">
        <v>3224</v>
      </c>
      <c r="E18" s="195" t="s">
        <v>1692</v>
      </c>
      <c r="F18" s="195" t="s">
        <v>3695</v>
      </c>
      <c r="G18" s="195" t="s">
        <v>3696</v>
      </c>
      <c r="H18" s="195" t="s">
        <v>3697</v>
      </c>
      <c r="I18" s="706"/>
      <c r="J18" s="706">
        <v>43781.56899305555</v>
      </c>
      <c r="K18" s="665"/>
      <c r="L18" s="523">
        <v>43833.0</v>
      </c>
      <c r="M18" s="195" t="s">
        <v>47</v>
      </c>
      <c r="N18" s="195" t="s">
        <v>116</v>
      </c>
      <c r="O18" s="161"/>
      <c r="P18" s="161"/>
      <c r="Q18" s="195" t="s">
        <v>96</v>
      </c>
      <c r="R18" s="195" t="s">
        <v>249</v>
      </c>
      <c r="S18" s="195" t="s">
        <v>98</v>
      </c>
      <c r="T18" s="173">
        <v>43823.0</v>
      </c>
      <c r="U18" s="195" t="s">
        <v>116</v>
      </c>
      <c r="V18" s="161"/>
      <c r="W18" s="195"/>
      <c r="X18" s="160" t="s">
        <v>79</v>
      </c>
    </row>
    <row r="19">
      <c r="A19" s="542" t="s">
        <v>3698</v>
      </c>
      <c r="B19" s="133" t="s">
        <v>3690</v>
      </c>
      <c r="C19" s="169"/>
      <c r="D19" s="195" t="s">
        <v>1696</v>
      </c>
      <c r="E19" s="537" t="s">
        <v>1697</v>
      </c>
      <c r="F19" s="195" t="s">
        <v>3695</v>
      </c>
      <c r="G19" s="537" t="s">
        <v>3699</v>
      </c>
      <c r="H19" s="195" t="s">
        <v>3700</v>
      </c>
      <c r="I19" s="706"/>
      <c r="J19" s="706">
        <v>43781.56899305555</v>
      </c>
      <c r="K19" s="665"/>
      <c r="L19" s="523">
        <v>43833.0</v>
      </c>
      <c r="M19" s="195" t="s">
        <v>47</v>
      </c>
      <c r="N19" s="195" t="s">
        <v>116</v>
      </c>
      <c r="O19" s="161"/>
      <c r="P19" s="161"/>
      <c r="Q19" s="195" t="s">
        <v>96</v>
      </c>
      <c r="R19" s="195" t="s">
        <v>249</v>
      </c>
      <c r="S19" s="195" t="s">
        <v>98</v>
      </c>
      <c r="T19" s="173">
        <v>43823.0</v>
      </c>
      <c r="U19" s="195" t="s">
        <v>116</v>
      </c>
      <c r="V19" s="161"/>
      <c r="W19" s="161"/>
      <c r="X19" s="161" t="s">
        <v>79</v>
      </c>
    </row>
    <row r="20">
      <c r="A20" s="542" t="s">
        <v>3701</v>
      </c>
      <c r="B20" s="133" t="s">
        <v>3690</v>
      </c>
      <c r="C20" s="169"/>
      <c r="D20" s="195" t="s">
        <v>3230</v>
      </c>
      <c r="E20" s="195" t="s">
        <v>3702</v>
      </c>
      <c r="F20" s="195" t="s">
        <v>3695</v>
      </c>
      <c r="G20" s="195" t="s">
        <v>3703</v>
      </c>
      <c r="H20" s="281" t="s">
        <v>3704</v>
      </c>
      <c r="I20" s="706"/>
      <c r="J20" s="706">
        <v>43791.0</v>
      </c>
      <c r="K20" s="542" t="s">
        <v>116</v>
      </c>
      <c r="L20" s="523">
        <v>43833.0</v>
      </c>
      <c r="M20" s="195" t="s">
        <v>47</v>
      </c>
      <c r="N20" s="195" t="s">
        <v>116</v>
      </c>
      <c r="O20" s="161"/>
      <c r="P20" s="160"/>
      <c r="Q20" s="195" t="s">
        <v>96</v>
      </c>
      <c r="R20" s="195" t="s">
        <v>249</v>
      </c>
      <c r="S20" s="195" t="s">
        <v>98</v>
      </c>
      <c r="T20" s="173">
        <v>43825.0</v>
      </c>
      <c r="U20" s="195" t="s">
        <v>116</v>
      </c>
      <c r="V20" s="161"/>
      <c r="W20" s="161"/>
      <c r="X20" s="161" t="s">
        <v>79</v>
      </c>
    </row>
    <row r="21">
      <c r="A21" s="542" t="s">
        <v>3705</v>
      </c>
      <c r="B21" s="133" t="s">
        <v>3706</v>
      </c>
      <c r="C21" s="169"/>
      <c r="D21" s="195" t="s">
        <v>3707</v>
      </c>
      <c r="E21" s="195" t="s">
        <v>3708</v>
      </c>
      <c r="F21" s="195" t="s">
        <v>3695</v>
      </c>
      <c r="G21" s="195" t="s">
        <v>3709</v>
      </c>
      <c r="H21" s="195" t="s">
        <v>3710</v>
      </c>
      <c r="I21" s="706"/>
      <c r="J21" s="706">
        <v>43791.0</v>
      </c>
      <c r="K21" s="542" t="s">
        <v>116</v>
      </c>
      <c r="L21" s="523">
        <v>43833.0</v>
      </c>
      <c r="M21" s="195" t="s">
        <v>47</v>
      </c>
      <c r="N21" s="195" t="s">
        <v>116</v>
      </c>
      <c r="O21" s="161"/>
      <c r="P21" s="161"/>
      <c r="Q21" s="195" t="s">
        <v>96</v>
      </c>
      <c r="R21" s="195" t="s">
        <v>249</v>
      </c>
      <c r="S21" s="195" t="s">
        <v>98</v>
      </c>
      <c r="T21" s="173">
        <v>43839.0</v>
      </c>
      <c r="U21" s="195" t="s">
        <v>116</v>
      </c>
      <c r="V21" s="161"/>
      <c r="W21" s="161"/>
      <c r="X21" s="161" t="s">
        <v>79</v>
      </c>
    </row>
    <row r="22">
      <c r="A22" s="542" t="s">
        <v>3711</v>
      </c>
      <c r="B22" s="133" t="s">
        <v>3706</v>
      </c>
      <c r="C22" s="169"/>
      <c r="D22" s="195" t="s">
        <v>3712</v>
      </c>
      <c r="E22" s="537" t="s">
        <v>3713</v>
      </c>
      <c r="F22" s="195" t="s">
        <v>3695</v>
      </c>
      <c r="G22" s="537" t="s">
        <v>3245</v>
      </c>
      <c r="H22" s="568" t="s">
        <v>3714</v>
      </c>
      <c r="I22" s="706"/>
      <c r="J22" s="706">
        <v>43791.0</v>
      </c>
      <c r="K22" s="542" t="s">
        <v>116</v>
      </c>
      <c r="L22" s="523">
        <v>43833.0</v>
      </c>
      <c r="M22" s="195" t="s">
        <v>47</v>
      </c>
      <c r="N22" s="195" t="s">
        <v>116</v>
      </c>
      <c r="O22" s="161"/>
      <c r="P22" s="160"/>
      <c r="Q22" s="195" t="s">
        <v>96</v>
      </c>
      <c r="R22" s="195" t="s">
        <v>249</v>
      </c>
      <c r="S22" s="195" t="s">
        <v>98</v>
      </c>
      <c r="T22" s="173">
        <v>43808.0</v>
      </c>
      <c r="U22" s="195" t="s">
        <v>116</v>
      </c>
      <c r="V22" s="161"/>
      <c r="W22" s="161"/>
      <c r="X22" s="161" t="s">
        <v>79</v>
      </c>
    </row>
    <row r="23">
      <c r="A23" s="711" t="s">
        <v>3715</v>
      </c>
      <c r="B23" s="662"/>
      <c r="C23" s="700"/>
      <c r="D23" s="662"/>
      <c r="E23" s="662"/>
      <c r="F23" s="662"/>
      <c r="G23" s="647"/>
      <c r="H23" s="662"/>
      <c r="I23" s="701"/>
      <c r="J23" s="701"/>
      <c r="K23" s="663"/>
      <c r="L23" s="663"/>
      <c r="M23" s="662"/>
      <c r="N23" s="662"/>
      <c r="O23" s="662"/>
      <c r="P23" s="662"/>
      <c r="Q23" s="662"/>
      <c r="R23" s="664"/>
      <c r="S23" s="664"/>
      <c r="T23" s="664"/>
      <c r="U23" s="664"/>
      <c r="V23" s="664"/>
      <c r="W23" s="664"/>
      <c r="X23" s="635"/>
    </row>
    <row r="24">
      <c r="A24" s="542" t="s">
        <v>3716</v>
      </c>
      <c r="B24" s="133" t="s">
        <v>3690</v>
      </c>
      <c r="C24" s="703"/>
      <c r="D24" s="703" t="s">
        <v>3717</v>
      </c>
      <c r="E24" s="703" t="s">
        <v>3718</v>
      </c>
      <c r="F24" s="703" t="s">
        <v>3692</v>
      </c>
      <c r="G24" s="703" t="s">
        <v>3693</v>
      </c>
      <c r="H24" s="703" t="s">
        <v>3719</v>
      </c>
      <c r="I24" s="704"/>
      <c r="J24" s="704">
        <v>43781.0</v>
      </c>
      <c r="K24" s="712" t="s">
        <v>432</v>
      </c>
      <c r="L24" s="705">
        <v>43854.0</v>
      </c>
      <c r="M24" s="195" t="s">
        <v>3051</v>
      </c>
      <c r="N24" s="195" t="s">
        <v>116</v>
      </c>
      <c r="O24" s="161"/>
      <c r="P24" s="161"/>
      <c r="Q24" s="195" t="s">
        <v>96</v>
      </c>
      <c r="R24" s="195" t="s">
        <v>249</v>
      </c>
      <c r="S24" s="195" t="s">
        <v>98</v>
      </c>
      <c r="T24" s="173">
        <v>43825.0</v>
      </c>
      <c r="U24" s="195" t="s">
        <v>116</v>
      </c>
      <c r="V24" s="161"/>
      <c r="W24" s="195"/>
      <c r="X24" s="160"/>
    </row>
    <row r="25">
      <c r="A25" s="542" t="s">
        <v>3720</v>
      </c>
      <c r="B25" s="133" t="s">
        <v>3690</v>
      </c>
      <c r="C25" s="707"/>
      <c r="D25" s="626" t="s">
        <v>3721</v>
      </c>
      <c r="E25" s="195" t="s">
        <v>3722</v>
      </c>
      <c r="F25" s="195" t="s">
        <v>3723</v>
      </c>
      <c r="G25" s="195" t="s">
        <v>3724</v>
      </c>
      <c r="H25" s="195" t="s">
        <v>3725</v>
      </c>
      <c r="I25" s="706"/>
      <c r="J25" s="706">
        <v>43782.0</v>
      </c>
      <c r="K25" s="542" t="s">
        <v>432</v>
      </c>
      <c r="L25" s="705">
        <v>43854.0</v>
      </c>
      <c r="M25" s="195" t="s">
        <v>3051</v>
      </c>
      <c r="N25" s="195" t="s">
        <v>116</v>
      </c>
      <c r="O25" s="174"/>
      <c r="P25" s="161"/>
      <c r="Q25" s="195" t="s">
        <v>96</v>
      </c>
      <c r="R25" s="195" t="s">
        <v>249</v>
      </c>
      <c r="S25" s="195" t="s">
        <v>98</v>
      </c>
      <c r="T25" s="173">
        <v>43825.0</v>
      </c>
      <c r="U25" s="195" t="s">
        <v>116</v>
      </c>
      <c r="V25" s="161"/>
      <c r="W25" s="161"/>
      <c r="X25" s="666"/>
    </row>
    <row r="26">
      <c r="A26" s="542" t="s">
        <v>3726</v>
      </c>
      <c r="B26" s="133" t="s">
        <v>3690</v>
      </c>
      <c r="C26" s="707"/>
      <c r="D26" s="626" t="s">
        <v>3727</v>
      </c>
      <c r="E26" s="195" t="s">
        <v>3728</v>
      </c>
      <c r="F26" s="195" t="s">
        <v>3723</v>
      </c>
      <c r="G26" s="195" t="s">
        <v>3729</v>
      </c>
      <c r="H26" s="202" t="s">
        <v>3730</v>
      </c>
      <c r="I26" s="706"/>
      <c r="J26" s="706">
        <v>43782.0</v>
      </c>
      <c r="K26" s="542" t="s">
        <v>432</v>
      </c>
      <c r="L26" s="705">
        <v>43854.0</v>
      </c>
      <c r="M26" s="195" t="s">
        <v>3051</v>
      </c>
      <c r="N26" s="195" t="s">
        <v>116</v>
      </c>
      <c r="O26" s="708" t="str">
        <f t="shared" ref="O26:O33" si="1">HYPERLINK("https://tangramcare.atlassian.net/browse/P2BN-2953","P2BN-2953")</f>
        <v>P2BN-2953</v>
      </c>
      <c r="P26" s="161"/>
      <c r="Q26" s="195" t="s">
        <v>96</v>
      </c>
      <c r="R26" s="195" t="s">
        <v>249</v>
      </c>
      <c r="S26" s="195" t="s">
        <v>98</v>
      </c>
      <c r="T26" s="173">
        <v>43825.0</v>
      </c>
      <c r="U26" s="195" t="s">
        <v>116</v>
      </c>
      <c r="V26" s="161"/>
      <c r="W26" s="161"/>
      <c r="X26" s="161"/>
    </row>
    <row r="27">
      <c r="A27" s="542" t="s">
        <v>3731</v>
      </c>
      <c r="B27" s="133" t="s">
        <v>3690</v>
      </c>
      <c r="C27" s="707"/>
      <c r="D27" s="626" t="s">
        <v>3727</v>
      </c>
      <c r="E27" s="195" t="s">
        <v>3732</v>
      </c>
      <c r="F27" s="195" t="s">
        <v>3723</v>
      </c>
      <c r="G27" s="195" t="s">
        <v>3733</v>
      </c>
      <c r="H27" s="195" t="s">
        <v>3734</v>
      </c>
      <c r="I27" s="706"/>
      <c r="J27" s="706">
        <v>43782.0</v>
      </c>
      <c r="K27" s="542" t="s">
        <v>432</v>
      </c>
      <c r="L27" s="705">
        <v>43854.0</v>
      </c>
      <c r="M27" s="195" t="s">
        <v>3051</v>
      </c>
      <c r="N27" s="195" t="s">
        <v>116</v>
      </c>
      <c r="O27" s="708" t="str">
        <f t="shared" si="1"/>
        <v>P2BN-2953</v>
      </c>
      <c r="P27" s="161"/>
      <c r="Q27" s="195" t="s">
        <v>96</v>
      </c>
      <c r="R27" s="195" t="s">
        <v>249</v>
      </c>
      <c r="S27" s="195" t="s">
        <v>98</v>
      </c>
      <c r="T27" s="173">
        <v>43825.0</v>
      </c>
      <c r="U27" s="195" t="s">
        <v>116</v>
      </c>
      <c r="V27" s="161"/>
      <c r="W27" s="161"/>
      <c r="X27" s="161"/>
    </row>
    <row r="28">
      <c r="A28" s="542" t="s">
        <v>3735</v>
      </c>
      <c r="B28" s="133" t="s">
        <v>3690</v>
      </c>
      <c r="C28" s="707"/>
      <c r="D28" s="626" t="s">
        <v>3736</v>
      </c>
      <c r="E28" s="195" t="s">
        <v>3737</v>
      </c>
      <c r="F28" s="195" t="s">
        <v>3723</v>
      </c>
      <c r="G28" s="195" t="s">
        <v>3738</v>
      </c>
      <c r="H28" s="195" t="s">
        <v>3739</v>
      </c>
      <c r="I28" s="706"/>
      <c r="J28" s="706">
        <v>43782.0</v>
      </c>
      <c r="K28" s="542" t="s">
        <v>432</v>
      </c>
      <c r="L28" s="705">
        <v>43854.0</v>
      </c>
      <c r="M28" s="195" t="s">
        <v>3051</v>
      </c>
      <c r="N28" s="195" t="s">
        <v>116</v>
      </c>
      <c r="O28" s="708" t="str">
        <f t="shared" si="1"/>
        <v>P2BN-2953</v>
      </c>
      <c r="P28" s="161"/>
      <c r="Q28" s="195" t="s">
        <v>96</v>
      </c>
      <c r="R28" s="195" t="s">
        <v>249</v>
      </c>
      <c r="S28" s="195" t="s">
        <v>98</v>
      </c>
      <c r="T28" s="173">
        <v>43826.0</v>
      </c>
      <c r="U28" s="195" t="s">
        <v>116</v>
      </c>
      <c r="V28" s="161"/>
      <c r="W28" s="161"/>
      <c r="X28" s="161"/>
    </row>
    <row r="29">
      <c r="A29" s="542" t="s">
        <v>3740</v>
      </c>
      <c r="B29" s="133" t="s">
        <v>3690</v>
      </c>
      <c r="C29" s="707"/>
      <c r="D29" s="626" t="s">
        <v>3741</v>
      </c>
      <c r="E29" s="195" t="s">
        <v>3742</v>
      </c>
      <c r="F29" s="195" t="s">
        <v>3723</v>
      </c>
      <c r="G29" s="195" t="s">
        <v>3743</v>
      </c>
      <c r="H29" s="195" t="s">
        <v>3744</v>
      </c>
      <c r="I29" s="706"/>
      <c r="J29" s="706">
        <v>43782.0</v>
      </c>
      <c r="K29" s="542" t="s">
        <v>432</v>
      </c>
      <c r="L29" s="705">
        <v>43854.0</v>
      </c>
      <c r="M29" s="195" t="s">
        <v>3051</v>
      </c>
      <c r="N29" s="195" t="s">
        <v>116</v>
      </c>
      <c r="O29" s="708" t="str">
        <f t="shared" si="1"/>
        <v>P2BN-2953</v>
      </c>
      <c r="P29" s="161"/>
      <c r="Q29" s="195" t="s">
        <v>96</v>
      </c>
      <c r="R29" s="195" t="s">
        <v>249</v>
      </c>
      <c r="S29" s="195" t="s">
        <v>98</v>
      </c>
      <c r="T29" s="173">
        <v>43825.0</v>
      </c>
      <c r="U29" s="195" t="s">
        <v>116</v>
      </c>
      <c r="V29" s="161"/>
      <c r="W29" s="161"/>
      <c r="X29" s="666"/>
    </row>
    <row r="30">
      <c r="A30" s="542" t="s">
        <v>3745</v>
      </c>
      <c r="B30" s="133" t="s">
        <v>3690</v>
      </c>
      <c r="C30" s="707"/>
      <c r="D30" s="626" t="s">
        <v>3741</v>
      </c>
      <c r="E30" s="195" t="s">
        <v>3746</v>
      </c>
      <c r="F30" s="195" t="s">
        <v>3723</v>
      </c>
      <c r="G30" s="195" t="s">
        <v>3747</v>
      </c>
      <c r="H30" s="195" t="s">
        <v>3748</v>
      </c>
      <c r="I30" s="706"/>
      <c r="J30" s="706">
        <v>43782.0</v>
      </c>
      <c r="K30" s="542" t="s">
        <v>432</v>
      </c>
      <c r="L30" s="705">
        <v>43854.0</v>
      </c>
      <c r="M30" s="195" t="s">
        <v>3051</v>
      </c>
      <c r="N30" s="195" t="s">
        <v>116</v>
      </c>
      <c r="O30" s="708" t="str">
        <f t="shared" si="1"/>
        <v>P2BN-2953</v>
      </c>
      <c r="P30" s="161"/>
      <c r="Q30" s="195" t="s">
        <v>96</v>
      </c>
      <c r="R30" s="195" t="s">
        <v>249</v>
      </c>
      <c r="S30" s="195" t="s">
        <v>98</v>
      </c>
      <c r="T30" s="173">
        <v>43825.0</v>
      </c>
      <c r="U30" s="195" t="s">
        <v>116</v>
      </c>
      <c r="V30" s="161"/>
      <c r="W30" s="161"/>
      <c r="X30" s="666"/>
    </row>
    <row r="31">
      <c r="A31" s="542" t="s">
        <v>3749</v>
      </c>
      <c r="B31" s="133" t="s">
        <v>3690</v>
      </c>
      <c r="C31" s="707"/>
      <c r="D31" s="626" t="s">
        <v>3736</v>
      </c>
      <c r="E31" s="195" t="s">
        <v>3750</v>
      </c>
      <c r="F31" s="195" t="s">
        <v>3723</v>
      </c>
      <c r="G31" s="195" t="s">
        <v>3751</v>
      </c>
      <c r="H31" s="195" t="s">
        <v>3752</v>
      </c>
      <c r="I31" s="706"/>
      <c r="J31" s="706">
        <v>43782.0</v>
      </c>
      <c r="K31" s="542" t="s">
        <v>432</v>
      </c>
      <c r="L31" s="705">
        <v>43832.0</v>
      </c>
      <c r="M31" s="195" t="s">
        <v>3051</v>
      </c>
      <c r="N31" s="195" t="s">
        <v>116</v>
      </c>
      <c r="O31" s="708" t="str">
        <f t="shared" si="1"/>
        <v>P2BN-2953</v>
      </c>
      <c r="P31" s="161"/>
      <c r="Q31" s="195" t="s">
        <v>96</v>
      </c>
      <c r="R31" s="195" t="s">
        <v>249</v>
      </c>
      <c r="S31" s="195" t="s">
        <v>98</v>
      </c>
      <c r="T31" s="173">
        <v>43826.0</v>
      </c>
      <c r="U31" s="195" t="s">
        <v>116</v>
      </c>
      <c r="V31" s="161"/>
      <c r="W31" s="161"/>
      <c r="X31" s="161"/>
    </row>
    <row r="32">
      <c r="A32" s="542" t="s">
        <v>3753</v>
      </c>
      <c r="B32" s="133" t="s">
        <v>3690</v>
      </c>
      <c r="C32" s="707"/>
      <c r="D32" s="626" t="s">
        <v>3754</v>
      </c>
      <c r="E32" s="573" t="s">
        <v>3755</v>
      </c>
      <c r="F32" s="195" t="s">
        <v>3723</v>
      </c>
      <c r="G32" s="573" t="s">
        <v>3756</v>
      </c>
      <c r="H32" s="573" t="s">
        <v>3757</v>
      </c>
      <c r="I32" s="706"/>
      <c r="J32" s="706">
        <v>43782.0</v>
      </c>
      <c r="K32" s="542" t="s">
        <v>432</v>
      </c>
      <c r="L32" s="705">
        <v>43854.0</v>
      </c>
      <c r="M32" s="195" t="s">
        <v>3051</v>
      </c>
      <c r="N32" s="195" t="s">
        <v>116</v>
      </c>
      <c r="O32" s="708" t="str">
        <f t="shared" si="1"/>
        <v>P2BN-2953</v>
      </c>
      <c r="P32" s="161"/>
      <c r="Q32" s="195" t="s">
        <v>96</v>
      </c>
      <c r="R32" s="195" t="s">
        <v>249</v>
      </c>
      <c r="S32" s="195" t="s">
        <v>98</v>
      </c>
      <c r="T32" s="173">
        <v>43826.0</v>
      </c>
      <c r="U32" s="195" t="s">
        <v>116</v>
      </c>
      <c r="V32" s="161"/>
      <c r="W32" s="161"/>
      <c r="X32" s="161"/>
    </row>
    <row r="33">
      <c r="A33" s="542" t="s">
        <v>3758</v>
      </c>
      <c r="B33" s="133" t="s">
        <v>3690</v>
      </c>
      <c r="C33" s="707"/>
      <c r="D33" s="626" t="s">
        <v>3754</v>
      </c>
      <c r="E33" s="573" t="s">
        <v>3759</v>
      </c>
      <c r="F33" s="195" t="s">
        <v>3723</v>
      </c>
      <c r="G33" s="573" t="s">
        <v>3760</v>
      </c>
      <c r="H33" s="573" t="s">
        <v>3757</v>
      </c>
      <c r="I33" s="706"/>
      <c r="J33" s="706">
        <v>43782.0</v>
      </c>
      <c r="K33" s="542" t="s">
        <v>432</v>
      </c>
      <c r="L33" s="705">
        <v>43854.0</v>
      </c>
      <c r="M33" s="195" t="s">
        <v>3051</v>
      </c>
      <c r="N33" s="195" t="s">
        <v>116</v>
      </c>
      <c r="O33" s="708" t="str">
        <f t="shared" si="1"/>
        <v>P2BN-2953</v>
      </c>
      <c r="P33" s="161"/>
      <c r="Q33" s="195" t="s">
        <v>96</v>
      </c>
      <c r="R33" s="195" t="s">
        <v>249</v>
      </c>
      <c r="S33" s="195" t="s">
        <v>98</v>
      </c>
      <c r="T33" s="173">
        <v>43826.0</v>
      </c>
      <c r="U33" s="195" t="s">
        <v>116</v>
      </c>
      <c r="V33" s="161"/>
      <c r="W33" s="161"/>
      <c r="X33" s="666"/>
    </row>
    <row r="34">
      <c r="A34" s="661" t="s">
        <v>3761</v>
      </c>
      <c r="B34" s="662"/>
      <c r="C34" s="700"/>
      <c r="D34" s="662"/>
      <c r="E34" s="662"/>
      <c r="F34" s="662"/>
      <c r="G34" s="647"/>
      <c r="H34" s="662"/>
      <c r="I34" s="701"/>
      <c r="J34" s="701"/>
      <c r="K34" s="663"/>
      <c r="L34" s="663"/>
      <c r="M34" s="662"/>
      <c r="N34" s="662"/>
      <c r="O34" s="662"/>
      <c r="P34" s="662"/>
      <c r="Q34" s="662"/>
      <c r="R34" s="664"/>
      <c r="S34" s="664"/>
      <c r="T34" s="664"/>
      <c r="U34" s="664"/>
      <c r="V34" s="664"/>
      <c r="W34" s="664"/>
      <c r="X34" s="664"/>
    </row>
    <row r="35">
      <c r="A35" s="542" t="s">
        <v>3762</v>
      </c>
      <c r="B35" s="133" t="s">
        <v>3706</v>
      </c>
      <c r="C35" s="169" t="s">
        <v>3763</v>
      </c>
      <c r="D35" s="195" t="s">
        <v>3764</v>
      </c>
      <c r="E35" s="195" t="s">
        <v>3765</v>
      </c>
      <c r="F35" s="195" t="s">
        <v>3766</v>
      </c>
      <c r="G35" s="195" t="s">
        <v>3767</v>
      </c>
      <c r="H35" s="195" t="s">
        <v>3768</v>
      </c>
      <c r="I35" s="706"/>
      <c r="J35" s="706">
        <v>43791.0</v>
      </c>
      <c r="K35" s="542" t="s">
        <v>116</v>
      </c>
      <c r="L35" s="713">
        <v>43891.0</v>
      </c>
      <c r="M35" s="195" t="s">
        <v>47</v>
      </c>
      <c r="N35" s="195" t="s">
        <v>116</v>
      </c>
      <c r="O35" s="172"/>
      <c r="P35" s="160"/>
      <c r="Q35" s="195" t="s">
        <v>96</v>
      </c>
      <c r="R35" s="195" t="s">
        <v>249</v>
      </c>
      <c r="S35" s="195" t="s">
        <v>98</v>
      </c>
      <c r="T35" s="173">
        <v>43839.0</v>
      </c>
      <c r="U35" s="195" t="s">
        <v>116</v>
      </c>
      <c r="V35" s="161"/>
      <c r="W35" s="161"/>
      <c r="X35" s="161" t="s">
        <v>79</v>
      </c>
    </row>
    <row r="36">
      <c r="A36" s="542" t="s">
        <v>3769</v>
      </c>
      <c r="B36" s="133" t="s">
        <v>3706</v>
      </c>
      <c r="C36" s="169" t="s">
        <v>3763</v>
      </c>
      <c r="D36" s="195" t="s">
        <v>3764</v>
      </c>
      <c r="E36" s="537" t="s">
        <v>3770</v>
      </c>
      <c r="F36" s="195" t="s">
        <v>3766</v>
      </c>
      <c r="G36" s="195" t="s">
        <v>3771</v>
      </c>
      <c r="H36" s="195" t="s">
        <v>3772</v>
      </c>
      <c r="I36" s="706"/>
      <c r="J36" s="706">
        <v>43791.0</v>
      </c>
      <c r="K36" s="542" t="s">
        <v>116</v>
      </c>
      <c r="L36" s="713">
        <v>43891.0</v>
      </c>
      <c r="M36" s="195" t="s">
        <v>47</v>
      </c>
      <c r="N36" s="195" t="s">
        <v>116</v>
      </c>
      <c r="O36" s="161"/>
      <c r="P36" s="195"/>
      <c r="Q36" s="195" t="s">
        <v>96</v>
      </c>
      <c r="R36" s="195" t="s">
        <v>249</v>
      </c>
      <c r="S36" s="195" t="s">
        <v>98</v>
      </c>
      <c r="T36" s="173">
        <v>43839.0</v>
      </c>
      <c r="U36" s="195" t="s">
        <v>116</v>
      </c>
      <c r="V36" s="161"/>
      <c r="W36" s="161"/>
      <c r="X36" s="161"/>
    </row>
    <row r="37">
      <c r="A37" s="542" t="s">
        <v>3773</v>
      </c>
      <c r="B37" s="133" t="s">
        <v>3690</v>
      </c>
      <c r="C37" s="169"/>
      <c r="D37" s="195" t="s">
        <v>3774</v>
      </c>
      <c r="E37" s="195" t="s">
        <v>1744</v>
      </c>
      <c r="F37" s="195" t="s">
        <v>3766</v>
      </c>
      <c r="G37" s="195" t="s">
        <v>3775</v>
      </c>
      <c r="H37" s="195" t="s">
        <v>3776</v>
      </c>
      <c r="I37" s="706"/>
      <c r="J37" s="706">
        <v>43791.0</v>
      </c>
      <c r="K37" s="542" t="s">
        <v>116</v>
      </c>
      <c r="L37" s="713">
        <v>43891.0</v>
      </c>
      <c r="M37" s="195" t="s">
        <v>47</v>
      </c>
      <c r="N37" s="195" t="s">
        <v>116</v>
      </c>
      <c r="O37" s="461"/>
      <c r="P37" s="160"/>
      <c r="Q37" s="195" t="s">
        <v>96</v>
      </c>
      <c r="R37" s="195" t="s">
        <v>249</v>
      </c>
      <c r="S37" s="195" t="s">
        <v>98</v>
      </c>
      <c r="T37" s="173">
        <v>43826.0</v>
      </c>
      <c r="U37" s="195" t="s">
        <v>116</v>
      </c>
      <c r="V37" s="161"/>
      <c r="W37" s="161"/>
      <c r="X37" s="161" t="s">
        <v>79</v>
      </c>
    </row>
    <row r="38">
      <c r="A38" s="542" t="s">
        <v>3777</v>
      </c>
      <c r="B38" s="133" t="s">
        <v>3690</v>
      </c>
      <c r="C38" s="169"/>
      <c r="D38" s="195" t="s">
        <v>3778</v>
      </c>
      <c r="E38" s="195" t="s">
        <v>1750</v>
      </c>
      <c r="F38" s="195" t="s">
        <v>3779</v>
      </c>
      <c r="G38" s="195" t="s">
        <v>3780</v>
      </c>
      <c r="H38" s="195" t="s">
        <v>3781</v>
      </c>
      <c r="I38" s="706"/>
      <c r="J38" s="706">
        <v>43791.0</v>
      </c>
      <c r="K38" s="542" t="s">
        <v>116</v>
      </c>
      <c r="L38" s="713">
        <v>43891.0</v>
      </c>
      <c r="M38" s="195" t="s">
        <v>47</v>
      </c>
      <c r="N38" s="195" t="s">
        <v>116</v>
      </c>
      <c r="O38" s="461"/>
      <c r="P38" s="461"/>
      <c r="Q38" s="195" t="s">
        <v>96</v>
      </c>
      <c r="R38" s="195" t="s">
        <v>249</v>
      </c>
      <c r="S38" s="195" t="s">
        <v>98</v>
      </c>
      <c r="T38" s="173">
        <v>43826.0</v>
      </c>
      <c r="U38" s="195" t="s">
        <v>116</v>
      </c>
      <c r="V38" s="161"/>
      <c r="W38" s="161"/>
      <c r="X38" s="161" t="s">
        <v>79</v>
      </c>
    </row>
    <row r="39">
      <c r="A39" s="542" t="s">
        <v>3782</v>
      </c>
      <c r="B39" s="133" t="s">
        <v>3690</v>
      </c>
      <c r="C39" s="169"/>
      <c r="D39" s="195" t="s">
        <v>3783</v>
      </c>
      <c r="E39" s="195" t="s">
        <v>3784</v>
      </c>
      <c r="F39" s="195" t="s">
        <v>3766</v>
      </c>
      <c r="G39" s="195" t="s">
        <v>3785</v>
      </c>
      <c r="H39" s="195" t="s">
        <v>3786</v>
      </c>
      <c r="I39" s="706"/>
      <c r="J39" s="706">
        <v>43791.0</v>
      </c>
      <c r="K39" s="542" t="s">
        <v>116</v>
      </c>
      <c r="L39" s="713">
        <v>43891.0</v>
      </c>
      <c r="M39" s="195" t="s">
        <v>47</v>
      </c>
      <c r="N39" s="195" t="s">
        <v>116</v>
      </c>
      <c r="O39" s="461"/>
      <c r="P39" s="461"/>
      <c r="Q39" s="195" t="s">
        <v>96</v>
      </c>
      <c r="R39" s="195" t="s">
        <v>249</v>
      </c>
      <c r="S39" s="195" t="s">
        <v>98</v>
      </c>
      <c r="T39" s="173">
        <v>43826.0</v>
      </c>
      <c r="U39" s="195" t="s">
        <v>116</v>
      </c>
      <c r="V39" s="161"/>
      <c r="W39" s="161"/>
      <c r="X39" s="161" t="s">
        <v>79</v>
      </c>
    </row>
    <row r="40">
      <c r="A40" s="542" t="s">
        <v>3787</v>
      </c>
      <c r="B40" s="133" t="s">
        <v>3652</v>
      </c>
      <c r="C40" s="169"/>
      <c r="D40" s="195" t="s">
        <v>3788</v>
      </c>
      <c r="E40" s="195" t="s">
        <v>3789</v>
      </c>
      <c r="F40" s="195" t="s">
        <v>3779</v>
      </c>
      <c r="G40" s="195" t="s">
        <v>3790</v>
      </c>
      <c r="H40" s="195" t="s">
        <v>3791</v>
      </c>
      <c r="I40" s="706"/>
      <c r="J40" s="706"/>
      <c r="K40" s="665"/>
      <c r="L40" s="713">
        <v>43891.0</v>
      </c>
      <c r="M40" s="195" t="s">
        <v>47</v>
      </c>
      <c r="N40" s="195" t="s">
        <v>116</v>
      </c>
      <c r="O40" s="461"/>
      <c r="P40" s="461"/>
      <c r="Q40" s="195" t="s">
        <v>96</v>
      </c>
      <c r="R40" s="195" t="s">
        <v>249</v>
      </c>
      <c r="S40" s="195" t="s">
        <v>98</v>
      </c>
      <c r="T40" s="173">
        <v>43839.0</v>
      </c>
      <c r="U40" s="195" t="s">
        <v>116</v>
      </c>
      <c r="V40" s="161"/>
      <c r="W40" s="161"/>
      <c r="X40" s="161" t="s">
        <v>79</v>
      </c>
    </row>
    <row r="41">
      <c r="A41" s="542" t="s">
        <v>3792</v>
      </c>
      <c r="B41" s="133" t="s">
        <v>3652</v>
      </c>
      <c r="C41" s="169"/>
      <c r="D41" s="195" t="s">
        <v>3793</v>
      </c>
      <c r="E41" s="195" t="s">
        <v>3794</v>
      </c>
      <c r="F41" s="195" t="s">
        <v>3779</v>
      </c>
      <c r="G41" s="195" t="s">
        <v>3795</v>
      </c>
      <c r="H41" s="195" t="s">
        <v>3796</v>
      </c>
      <c r="I41" s="706"/>
      <c r="J41" s="706"/>
      <c r="K41" s="665"/>
      <c r="L41" s="713">
        <v>43891.0</v>
      </c>
      <c r="M41" s="195" t="s">
        <v>47</v>
      </c>
      <c r="N41" s="195" t="s">
        <v>116</v>
      </c>
      <c r="O41" s="461"/>
      <c r="P41" s="461"/>
      <c r="Q41" s="195" t="s">
        <v>96</v>
      </c>
      <c r="R41" s="195" t="s">
        <v>249</v>
      </c>
      <c r="S41" s="195" t="s">
        <v>98</v>
      </c>
      <c r="T41" s="173">
        <v>43839.0</v>
      </c>
      <c r="U41" s="195" t="s">
        <v>116</v>
      </c>
      <c r="V41" s="161"/>
      <c r="W41" s="161"/>
      <c r="X41" s="161"/>
    </row>
    <row r="42">
      <c r="A42" s="661" t="s">
        <v>3797</v>
      </c>
      <c r="B42" s="662"/>
      <c r="C42" s="700"/>
      <c r="D42" s="662"/>
      <c r="E42" s="662"/>
      <c r="F42" s="662"/>
      <c r="G42" s="647"/>
      <c r="H42" s="662"/>
      <c r="I42" s="701"/>
      <c r="J42" s="701"/>
      <c r="K42" s="663"/>
      <c r="L42" s="663"/>
      <c r="M42" s="662"/>
      <c r="N42" s="662"/>
      <c r="O42" s="664"/>
      <c r="P42" s="664"/>
      <c r="Q42" s="662"/>
      <c r="R42" s="664"/>
      <c r="S42" s="664"/>
      <c r="T42" s="664"/>
      <c r="U42" s="664"/>
      <c r="V42" s="664"/>
      <c r="W42" s="664"/>
      <c r="X42" s="635"/>
    </row>
    <row r="43">
      <c r="A43" s="542" t="s">
        <v>3798</v>
      </c>
      <c r="B43" s="133" t="s">
        <v>3690</v>
      </c>
      <c r="C43" s="169"/>
      <c r="D43" s="195" t="s">
        <v>2681</v>
      </c>
      <c r="E43" s="195" t="s">
        <v>3799</v>
      </c>
      <c r="F43" s="195" t="s">
        <v>3800</v>
      </c>
      <c r="G43" s="195" t="s">
        <v>3801</v>
      </c>
      <c r="H43" s="195" t="s">
        <v>3802</v>
      </c>
      <c r="I43" s="696"/>
      <c r="J43" s="696"/>
      <c r="K43" s="161"/>
      <c r="L43" s="713">
        <v>43891.0</v>
      </c>
      <c r="M43" s="195" t="s">
        <v>47</v>
      </c>
      <c r="N43" s="195" t="s">
        <v>116</v>
      </c>
      <c r="O43" s="160"/>
      <c r="P43" s="161"/>
      <c r="Q43" s="195" t="s">
        <v>96</v>
      </c>
      <c r="R43" s="195" t="s">
        <v>249</v>
      </c>
      <c r="S43" s="195" t="s">
        <v>98</v>
      </c>
      <c r="T43" s="173">
        <v>43840.0</v>
      </c>
      <c r="U43" s="195" t="s">
        <v>116</v>
      </c>
      <c r="V43" s="161"/>
      <c r="W43" s="161"/>
      <c r="X43" s="161"/>
    </row>
    <row r="44">
      <c r="A44" s="542" t="s">
        <v>3803</v>
      </c>
      <c r="B44" s="133" t="s">
        <v>3690</v>
      </c>
      <c r="C44" s="169"/>
      <c r="D44" s="195" t="s">
        <v>2691</v>
      </c>
      <c r="E44" s="195" t="s">
        <v>3804</v>
      </c>
      <c r="F44" s="195" t="s">
        <v>3805</v>
      </c>
      <c r="G44" s="195" t="s">
        <v>3806</v>
      </c>
      <c r="H44" s="195" t="s">
        <v>3807</v>
      </c>
      <c r="I44" s="706"/>
      <c r="J44" s="706"/>
      <c r="K44" s="665"/>
      <c r="L44" s="713">
        <v>43891.0</v>
      </c>
      <c r="M44" s="195" t="s">
        <v>47</v>
      </c>
      <c r="N44" s="195" t="s">
        <v>116</v>
      </c>
      <c r="O44" s="461"/>
      <c r="P44" s="461"/>
      <c r="Q44" s="195" t="s">
        <v>96</v>
      </c>
      <c r="R44" s="195" t="s">
        <v>249</v>
      </c>
      <c r="S44" s="195" t="s">
        <v>98</v>
      </c>
      <c r="T44" s="173">
        <v>43840.0</v>
      </c>
      <c r="U44" s="195" t="s">
        <v>116</v>
      </c>
      <c r="V44" s="161"/>
      <c r="W44" s="161"/>
      <c r="X44" s="587"/>
    </row>
    <row r="45">
      <c r="A45" s="542" t="s">
        <v>3808</v>
      </c>
      <c r="B45" s="133" t="s">
        <v>3652</v>
      </c>
      <c r="C45" s="707"/>
      <c r="D45" s="626" t="s">
        <v>3672</v>
      </c>
      <c r="E45" s="195" t="s">
        <v>3809</v>
      </c>
      <c r="F45" s="195" t="s">
        <v>3810</v>
      </c>
      <c r="G45" s="195" t="s">
        <v>3811</v>
      </c>
      <c r="H45" s="195" t="s">
        <v>3812</v>
      </c>
      <c r="I45" s="706"/>
      <c r="J45" s="706"/>
      <c r="K45" s="665"/>
      <c r="L45" s="713">
        <v>43891.0</v>
      </c>
      <c r="M45" s="195" t="s">
        <v>47</v>
      </c>
      <c r="N45" s="195" t="s">
        <v>116</v>
      </c>
      <c r="O45" s="464"/>
      <c r="P45" s="464"/>
      <c r="Q45" s="195" t="s">
        <v>96</v>
      </c>
      <c r="R45" s="195" t="s">
        <v>249</v>
      </c>
      <c r="S45" s="195" t="s">
        <v>98</v>
      </c>
      <c r="T45" s="173">
        <v>43839.0</v>
      </c>
      <c r="U45" s="195" t="s">
        <v>116</v>
      </c>
      <c r="V45" s="161"/>
      <c r="W45" s="161"/>
      <c r="X45" s="161" t="s">
        <v>79</v>
      </c>
    </row>
    <row r="46">
      <c r="A46" s="678" t="s">
        <v>3813</v>
      </c>
      <c r="B46" s="647"/>
      <c r="C46" s="714"/>
      <c r="D46" s="647"/>
      <c r="E46" s="647"/>
      <c r="F46" s="647"/>
      <c r="G46" s="647"/>
      <c r="H46" s="647"/>
      <c r="I46" s="701"/>
      <c r="J46" s="701"/>
      <c r="K46" s="679"/>
      <c r="L46" s="679"/>
      <c r="M46" s="647"/>
      <c r="N46" s="647"/>
      <c r="O46" s="647"/>
      <c r="P46" s="666"/>
      <c r="Q46" s="647"/>
      <c r="R46" s="666"/>
      <c r="S46" s="666"/>
      <c r="T46" s="666"/>
      <c r="U46" s="666"/>
      <c r="V46" s="666"/>
      <c r="W46" s="666"/>
      <c r="X46" s="161"/>
    </row>
    <row r="47">
      <c r="A47" s="715" t="s">
        <v>3814</v>
      </c>
      <c r="B47" s="195"/>
      <c r="C47" s="169"/>
      <c r="D47" s="195" t="s">
        <v>3815</v>
      </c>
      <c r="E47" s="195" t="s">
        <v>3816</v>
      </c>
      <c r="F47" s="537" t="s">
        <v>3817</v>
      </c>
      <c r="G47" s="195"/>
      <c r="H47" s="542"/>
      <c r="I47" s="696"/>
      <c r="J47" s="696"/>
      <c r="K47" s="161"/>
      <c r="L47" s="668"/>
      <c r="M47" s="195" t="s">
        <v>123</v>
      </c>
      <c r="N47" s="195"/>
      <c r="O47" s="461"/>
      <c r="P47" s="461"/>
      <c r="Q47" s="195"/>
      <c r="R47" s="195"/>
      <c r="S47" s="195"/>
      <c r="T47" s="668"/>
      <c r="U47" s="161"/>
      <c r="V47" s="161"/>
      <c r="W47" s="161"/>
      <c r="X47" s="587"/>
    </row>
    <row r="48">
      <c r="A48" s="715" t="s">
        <v>3818</v>
      </c>
      <c r="B48" s="195"/>
      <c r="C48" s="169"/>
      <c r="D48" s="195" t="s">
        <v>3819</v>
      </c>
      <c r="E48" s="195" t="s">
        <v>3820</v>
      </c>
      <c r="F48" s="537" t="s">
        <v>3817</v>
      </c>
      <c r="G48" s="195"/>
      <c r="H48" s="542"/>
      <c r="I48" s="716"/>
      <c r="J48" s="716"/>
      <c r="K48" s="668"/>
      <c r="L48" s="518"/>
      <c r="M48" s="195" t="s">
        <v>123</v>
      </c>
      <c r="N48" s="160"/>
      <c r="O48" s="464"/>
      <c r="P48" s="461"/>
      <c r="Q48" s="160"/>
      <c r="R48" s="195"/>
      <c r="S48" s="195"/>
      <c r="T48" s="173"/>
      <c r="U48" s="161"/>
      <c r="V48" s="161"/>
      <c r="W48" s="161"/>
      <c r="X48" s="161" t="s">
        <v>79</v>
      </c>
    </row>
    <row r="49">
      <c r="A49" s="715" t="s">
        <v>3821</v>
      </c>
      <c r="B49" s="195"/>
      <c r="C49" s="169"/>
      <c r="D49" s="195" t="s">
        <v>3822</v>
      </c>
      <c r="E49" s="195" t="s">
        <v>3823</v>
      </c>
      <c r="F49" s="537" t="s">
        <v>3817</v>
      </c>
      <c r="G49" s="195"/>
      <c r="H49" s="542"/>
      <c r="I49" s="716"/>
      <c r="J49" s="716"/>
      <c r="K49" s="668"/>
      <c r="L49" s="518"/>
      <c r="M49" s="195" t="s">
        <v>123</v>
      </c>
      <c r="N49" s="160"/>
      <c r="O49" s="464"/>
      <c r="P49" s="461"/>
      <c r="Q49" s="160"/>
      <c r="R49" s="195"/>
      <c r="S49" s="195"/>
      <c r="T49" s="173"/>
      <c r="U49" s="161"/>
      <c r="V49" s="161"/>
      <c r="W49" s="161"/>
      <c r="X49" s="161" t="s">
        <v>79</v>
      </c>
    </row>
    <row r="50">
      <c r="A50" s="715" t="s">
        <v>3824</v>
      </c>
      <c r="B50" s="195"/>
      <c r="C50" s="169"/>
      <c r="D50" s="195" t="s">
        <v>3825</v>
      </c>
      <c r="E50" s="195" t="s">
        <v>3826</v>
      </c>
      <c r="F50" s="537" t="s">
        <v>3817</v>
      </c>
      <c r="G50" s="195"/>
      <c r="H50" s="667"/>
      <c r="I50" s="716"/>
      <c r="J50" s="716"/>
      <c r="K50" s="195"/>
      <c r="L50" s="668"/>
      <c r="M50" s="195" t="s">
        <v>123</v>
      </c>
      <c r="N50" s="195"/>
      <c r="O50" s="172"/>
      <c r="P50" s="161"/>
      <c r="Q50" s="195"/>
      <c r="R50" s="195"/>
      <c r="S50" s="195"/>
      <c r="T50" s="668"/>
      <c r="U50" s="161"/>
      <c r="V50" s="161"/>
      <c r="W50" s="161"/>
      <c r="X50" s="587"/>
    </row>
    <row r="51">
      <c r="A51" s="715" t="s">
        <v>3827</v>
      </c>
      <c r="B51" s="195"/>
      <c r="C51" s="169"/>
      <c r="D51" s="195" t="s">
        <v>3828</v>
      </c>
      <c r="E51" s="195" t="s">
        <v>3829</v>
      </c>
      <c r="F51" s="537" t="s">
        <v>3817</v>
      </c>
      <c r="G51" s="568"/>
      <c r="H51" s="667"/>
      <c r="I51" s="716"/>
      <c r="J51" s="716"/>
      <c r="K51" s="668"/>
      <c r="L51" s="668"/>
      <c r="M51" s="195" t="s">
        <v>123</v>
      </c>
      <c r="N51" s="195"/>
      <c r="O51" s="179"/>
      <c r="P51" s="160"/>
      <c r="Q51" s="195"/>
      <c r="R51" s="195"/>
      <c r="S51" s="195"/>
      <c r="T51" s="668"/>
      <c r="U51" s="161"/>
      <c r="V51" s="161"/>
      <c r="W51" s="161"/>
      <c r="X51" s="587"/>
    </row>
    <row r="52">
      <c r="A52" s="715" t="s">
        <v>3830</v>
      </c>
      <c r="B52" s="195"/>
      <c r="C52" s="169"/>
      <c r="D52" s="195" t="s">
        <v>3831</v>
      </c>
      <c r="E52" s="195" t="s">
        <v>3832</v>
      </c>
      <c r="F52" s="537" t="s">
        <v>3817</v>
      </c>
      <c r="G52" s="162"/>
      <c r="H52" s="190"/>
      <c r="I52" s="716"/>
      <c r="J52" s="716"/>
      <c r="K52" s="195"/>
      <c r="L52" s="668"/>
      <c r="M52" s="195" t="s">
        <v>123</v>
      </c>
      <c r="N52" s="195"/>
      <c r="O52" s="179"/>
      <c r="P52" s="160"/>
      <c r="Q52" s="195"/>
      <c r="R52" s="195"/>
      <c r="S52" s="195"/>
      <c r="T52" s="668"/>
      <c r="U52" s="160"/>
      <c r="V52" s="160"/>
      <c r="W52" s="160"/>
      <c r="X52" s="178"/>
    </row>
    <row r="53">
      <c r="A53" s="715" t="s">
        <v>3833</v>
      </c>
      <c r="B53" s="195"/>
      <c r="C53" s="169"/>
      <c r="D53" s="195" t="s">
        <v>3834</v>
      </c>
      <c r="E53" s="195" t="s">
        <v>3835</v>
      </c>
      <c r="F53" s="537" t="s">
        <v>3817</v>
      </c>
      <c r="G53" s="568"/>
      <c r="H53" s="542"/>
      <c r="I53" s="716"/>
      <c r="J53" s="716"/>
      <c r="K53" s="668"/>
      <c r="L53" s="668"/>
      <c r="M53" s="195" t="s">
        <v>123</v>
      </c>
      <c r="N53" s="195"/>
      <c r="O53" s="172"/>
      <c r="P53" s="160"/>
      <c r="Q53" s="160"/>
      <c r="R53" s="195"/>
      <c r="S53" s="195"/>
      <c r="T53" s="668"/>
      <c r="U53" s="161"/>
      <c r="V53" s="161"/>
      <c r="W53" s="161"/>
      <c r="X53" s="587"/>
    </row>
    <row r="54">
      <c r="A54" s="715" t="s">
        <v>3836</v>
      </c>
      <c r="B54" s="195"/>
      <c r="C54" s="169"/>
      <c r="D54" s="195" t="s">
        <v>3837</v>
      </c>
      <c r="E54" s="195" t="s">
        <v>3838</v>
      </c>
      <c r="F54" s="537" t="s">
        <v>3817</v>
      </c>
      <c r="G54" s="568"/>
      <c r="H54" s="542"/>
      <c r="I54" s="716"/>
      <c r="J54" s="716"/>
      <c r="K54" s="668"/>
      <c r="L54" s="668"/>
      <c r="M54" s="195" t="s">
        <v>123</v>
      </c>
      <c r="N54" s="195"/>
      <c r="O54" s="172"/>
      <c r="P54" s="160"/>
      <c r="Q54" s="160"/>
      <c r="R54" s="195"/>
      <c r="S54" s="195"/>
      <c r="T54" s="668"/>
      <c r="U54" s="161"/>
      <c r="V54" s="161"/>
      <c r="W54" s="161"/>
      <c r="X54" s="587"/>
    </row>
    <row r="55">
      <c r="A55" s="715" t="s">
        <v>3839</v>
      </c>
      <c r="B55" s="195"/>
      <c r="C55" s="169"/>
      <c r="D55" s="195" t="s">
        <v>3840</v>
      </c>
      <c r="E55" s="195" t="s">
        <v>1900</v>
      </c>
      <c r="F55" s="537" t="s">
        <v>3817</v>
      </c>
      <c r="G55" s="542"/>
      <c r="H55" s="542"/>
      <c r="I55" s="716"/>
      <c r="J55" s="716"/>
      <c r="K55" s="668"/>
      <c r="L55" s="668"/>
      <c r="M55" s="195" t="s">
        <v>123</v>
      </c>
      <c r="N55" s="195"/>
      <c r="O55" s="172"/>
      <c r="P55" s="160"/>
      <c r="Q55" s="160"/>
      <c r="R55" s="195"/>
      <c r="S55" s="195"/>
      <c r="T55" s="668"/>
      <c r="U55" s="161"/>
      <c r="V55" s="161"/>
      <c r="W55" s="161"/>
      <c r="X55" s="587"/>
    </row>
    <row r="56">
      <c r="A56" s="715" t="s">
        <v>3841</v>
      </c>
      <c r="B56" s="195"/>
      <c r="C56" s="169"/>
      <c r="D56" s="195" t="s">
        <v>3842</v>
      </c>
      <c r="E56" s="195" t="s">
        <v>1905</v>
      </c>
      <c r="F56" s="537" t="s">
        <v>3817</v>
      </c>
      <c r="G56" s="195"/>
      <c r="H56" s="542"/>
      <c r="I56" s="716"/>
      <c r="J56" s="716"/>
      <c r="K56" s="668"/>
      <c r="L56" s="668"/>
      <c r="M56" s="195" t="s">
        <v>123</v>
      </c>
      <c r="N56" s="195"/>
      <c r="O56" s="172"/>
      <c r="P56" s="160"/>
      <c r="Q56" s="160"/>
      <c r="R56" s="195"/>
      <c r="S56" s="195"/>
      <c r="T56" s="668"/>
      <c r="U56" s="161"/>
      <c r="V56" s="161"/>
      <c r="W56" s="161"/>
      <c r="X56" s="587"/>
    </row>
    <row r="57">
      <c r="A57" s="715" t="s">
        <v>3843</v>
      </c>
      <c r="B57" s="195"/>
      <c r="C57" s="169"/>
      <c r="D57" s="195" t="s">
        <v>3844</v>
      </c>
      <c r="E57" s="195" t="s">
        <v>1912</v>
      </c>
      <c r="F57" s="537" t="s">
        <v>3817</v>
      </c>
      <c r="G57" s="195"/>
      <c r="H57" s="195"/>
      <c r="I57" s="716"/>
      <c r="J57" s="716"/>
      <c r="K57" s="195"/>
      <c r="L57" s="669"/>
      <c r="M57" s="195" t="s">
        <v>123</v>
      </c>
      <c r="N57" s="195"/>
      <c r="O57" s="172"/>
      <c r="P57" s="195"/>
      <c r="Q57" s="160"/>
      <c r="R57" s="195"/>
      <c r="S57" s="195"/>
      <c r="T57" s="668"/>
      <c r="U57" s="161"/>
      <c r="V57" s="161"/>
      <c r="W57" s="161"/>
      <c r="X57" s="587"/>
    </row>
    <row r="58">
      <c r="A58" s="715" t="s">
        <v>3845</v>
      </c>
      <c r="B58" s="542"/>
      <c r="C58" s="717"/>
      <c r="D58" s="542" t="s">
        <v>3846</v>
      </c>
      <c r="E58" s="542" t="s">
        <v>3847</v>
      </c>
      <c r="F58" s="537" t="s">
        <v>3817</v>
      </c>
      <c r="G58" s="178"/>
      <c r="H58" s="195"/>
      <c r="I58" s="718"/>
      <c r="J58" s="718"/>
      <c r="K58" s="542"/>
      <c r="L58" s="669"/>
      <c r="M58" s="195" t="s">
        <v>123</v>
      </c>
      <c r="N58" s="195"/>
      <c r="O58" s="179"/>
      <c r="P58" s="542"/>
      <c r="Q58" s="178"/>
      <c r="R58" s="542"/>
      <c r="S58" s="542"/>
      <c r="T58" s="665"/>
      <c r="U58" s="587"/>
      <c r="V58" s="587"/>
      <c r="W58" s="587"/>
      <c r="X58" s="587"/>
    </row>
    <row r="59">
      <c r="A59" s="715" t="s">
        <v>3848</v>
      </c>
      <c r="B59" s="542"/>
      <c r="C59" s="717"/>
      <c r="D59" s="542" t="s">
        <v>3849</v>
      </c>
      <c r="E59" s="542" t="s">
        <v>3850</v>
      </c>
      <c r="F59" s="537" t="s">
        <v>3817</v>
      </c>
      <c r="G59" s="178"/>
      <c r="H59" s="195"/>
      <c r="I59" s="706"/>
      <c r="J59" s="706"/>
      <c r="K59" s="677"/>
      <c r="L59" s="665"/>
      <c r="M59" s="195" t="s">
        <v>123</v>
      </c>
      <c r="N59" s="542"/>
      <c r="O59" s="179"/>
      <c r="P59" s="542"/>
      <c r="Q59" s="178"/>
      <c r="R59" s="542"/>
      <c r="S59" s="542"/>
      <c r="T59" s="665"/>
      <c r="U59" s="587"/>
      <c r="V59" s="587"/>
      <c r="W59" s="587"/>
      <c r="X59" s="587"/>
    </row>
    <row r="60">
      <c r="A60" s="715" t="s">
        <v>3851</v>
      </c>
      <c r="B60" s="542"/>
      <c r="C60" s="717"/>
      <c r="D60" s="542" t="s">
        <v>3852</v>
      </c>
      <c r="E60" s="542" t="s">
        <v>3853</v>
      </c>
      <c r="F60" s="537" t="s">
        <v>3817</v>
      </c>
      <c r="G60" s="178"/>
      <c r="H60" s="195"/>
      <c r="I60" s="706"/>
      <c r="J60" s="706"/>
      <c r="K60" s="677"/>
      <c r="L60" s="665"/>
      <c r="M60" s="195" t="s">
        <v>123</v>
      </c>
      <c r="N60" s="542"/>
      <c r="O60" s="172"/>
      <c r="P60" s="587"/>
      <c r="Q60" s="178"/>
      <c r="R60" s="542"/>
      <c r="S60" s="542"/>
      <c r="T60" s="665"/>
      <c r="U60" s="587"/>
      <c r="V60" s="587"/>
      <c r="W60" s="587"/>
      <c r="X60" s="587"/>
    </row>
    <row r="61">
      <c r="A61" s="715" t="s">
        <v>3854</v>
      </c>
      <c r="B61" s="542"/>
      <c r="C61" s="717"/>
      <c r="D61" s="542" t="s">
        <v>3855</v>
      </c>
      <c r="E61" s="542" t="s">
        <v>3856</v>
      </c>
      <c r="F61" s="537" t="s">
        <v>3817</v>
      </c>
      <c r="G61" s="178"/>
      <c r="H61" s="536"/>
      <c r="I61" s="706"/>
      <c r="J61" s="706"/>
      <c r="K61" s="677"/>
      <c r="L61" s="665"/>
      <c r="M61" s="195" t="s">
        <v>123</v>
      </c>
      <c r="N61" s="542"/>
      <c r="O61" s="172"/>
      <c r="P61" s="587"/>
      <c r="Q61" s="178"/>
      <c r="R61" s="542"/>
      <c r="S61" s="542"/>
      <c r="T61" s="665"/>
      <c r="U61" s="587"/>
      <c r="V61" s="587"/>
      <c r="W61" s="587"/>
      <c r="X61" s="587"/>
    </row>
    <row r="62">
      <c r="A62" s="715" t="s">
        <v>3857</v>
      </c>
      <c r="B62" s="195"/>
      <c r="C62" s="169"/>
      <c r="D62" s="195" t="s">
        <v>3858</v>
      </c>
      <c r="E62" s="195" t="s">
        <v>3859</v>
      </c>
      <c r="F62" s="537" t="s">
        <v>3817</v>
      </c>
      <c r="G62" s="160"/>
      <c r="H62" s="536"/>
      <c r="I62" s="706"/>
      <c r="J62" s="706"/>
      <c r="K62" s="677"/>
      <c r="L62" s="665"/>
      <c r="M62" s="195" t="s">
        <v>123</v>
      </c>
      <c r="N62" s="542"/>
      <c r="O62" s="179"/>
      <c r="P62" s="587"/>
      <c r="Q62" s="178"/>
      <c r="R62" s="542"/>
      <c r="S62" s="542"/>
      <c r="T62" s="173"/>
      <c r="U62" s="587"/>
      <c r="V62" s="587"/>
      <c r="W62" s="587"/>
      <c r="X62" s="161" t="s">
        <v>79</v>
      </c>
    </row>
    <row r="63">
      <c r="A63" s="715" t="s">
        <v>3860</v>
      </c>
      <c r="B63" s="542"/>
      <c r="C63" s="717"/>
      <c r="D63" s="542" t="s">
        <v>3861</v>
      </c>
      <c r="E63" s="542" t="s">
        <v>3862</v>
      </c>
      <c r="F63" s="537" t="s">
        <v>3817</v>
      </c>
      <c r="G63" s="598"/>
      <c r="H63" s="537"/>
      <c r="I63" s="706"/>
      <c r="J63" s="706"/>
      <c r="K63" s="677"/>
      <c r="L63" s="665"/>
      <c r="M63" s="195" t="s">
        <v>123</v>
      </c>
      <c r="N63" s="542"/>
      <c r="O63" s="172"/>
      <c r="P63" s="587"/>
      <c r="Q63" s="178"/>
      <c r="R63" s="542"/>
      <c r="S63" s="542"/>
      <c r="T63" s="665"/>
      <c r="U63" s="587"/>
      <c r="V63" s="587"/>
      <c r="W63" s="587"/>
      <c r="X63" s="587"/>
    </row>
    <row r="64">
      <c r="A64" s="715" t="s">
        <v>3863</v>
      </c>
      <c r="B64" s="542"/>
      <c r="C64" s="717"/>
      <c r="D64" s="542" t="s">
        <v>3864</v>
      </c>
      <c r="E64" s="542" t="s">
        <v>3865</v>
      </c>
      <c r="F64" s="537" t="s">
        <v>3817</v>
      </c>
      <c r="G64" s="538"/>
      <c r="H64" s="160"/>
      <c r="I64" s="706"/>
      <c r="J64" s="706"/>
      <c r="K64" s="677"/>
      <c r="L64" s="665"/>
      <c r="M64" s="195" t="s">
        <v>123</v>
      </c>
      <c r="N64" s="542"/>
      <c r="O64" s="172"/>
      <c r="P64" s="587"/>
      <c r="Q64" s="178"/>
      <c r="R64" s="542"/>
      <c r="S64" s="542"/>
      <c r="T64" s="173"/>
      <c r="U64" s="587"/>
      <c r="V64" s="587"/>
      <c r="W64" s="587"/>
      <c r="X64" s="161" t="s">
        <v>79</v>
      </c>
    </row>
    <row r="65">
      <c r="A65" s="715" t="s">
        <v>3866</v>
      </c>
      <c r="B65" s="542"/>
      <c r="C65" s="717"/>
      <c r="D65" s="542" t="s">
        <v>3867</v>
      </c>
      <c r="E65" s="542" t="s">
        <v>3868</v>
      </c>
      <c r="F65" s="537" t="s">
        <v>3817</v>
      </c>
      <c r="G65" s="598"/>
      <c r="H65" s="195"/>
      <c r="I65" s="706"/>
      <c r="J65" s="706"/>
      <c r="K65" s="677"/>
      <c r="L65" s="665"/>
      <c r="M65" s="195" t="s">
        <v>123</v>
      </c>
      <c r="N65" s="542"/>
      <c r="O65" s="172"/>
      <c r="P65" s="587"/>
      <c r="Q65" s="178"/>
      <c r="R65" s="542"/>
      <c r="S65" s="542"/>
      <c r="T65" s="665"/>
      <c r="U65" s="587"/>
      <c r="V65" s="587"/>
      <c r="W65" s="587"/>
      <c r="X65" s="587"/>
    </row>
    <row r="66">
      <c r="A66" s="715" t="s">
        <v>3869</v>
      </c>
      <c r="B66" s="542"/>
      <c r="C66" s="717"/>
      <c r="D66" s="542" t="s">
        <v>3870</v>
      </c>
      <c r="E66" s="542" t="s">
        <v>1900</v>
      </c>
      <c r="F66" s="537" t="s">
        <v>3817</v>
      </c>
      <c r="G66" s="542"/>
      <c r="H66" s="195"/>
      <c r="I66" s="706"/>
      <c r="J66" s="706"/>
      <c r="K66" s="677"/>
      <c r="L66" s="665"/>
      <c r="M66" s="195" t="s">
        <v>123</v>
      </c>
      <c r="N66" s="542"/>
      <c r="O66" s="179"/>
      <c r="P66" s="587"/>
      <c r="Q66" s="178"/>
      <c r="R66" s="542"/>
      <c r="S66" s="542"/>
      <c r="T66" s="173"/>
      <c r="U66" s="587"/>
      <c r="V66" s="587"/>
      <c r="W66" s="587"/>
      <c r="X66" s="161" t="s">
        <v>79</v>
      </c>
    </row>
    <row r="67">
      <c r="A67" s="715" t="s">
        <v>3871</v>
      </c>
      <c r="B67" s="542"/>
      <c r="C67" s="717"/>
      <c r="D67" s="542" t="s">
        <v>3872</v>
      </c>
      <c r="E67" s="178" t="s">
        <v>1905</v>
      </c>
      <c r="F67" s="537" t="s">
        <v>3817</v>
      </c>
      <c r="G67" s="178"/>
      <c r="H67" s="160"/>
      <c r="I67" s="706"/>
      <c r="J67" s="706"/>
      <c r="K67" s="677"/>
      <c r="L67" s="665"/>
      <c r="M67" s="195" t="s">
        <v>123</v>
      </c>
      <c r="N67" s="542"/>
      <c r="O67" s="179"/>
      <c r="P67" s="587"/>
      <c r="Q67" s="178"/>
      <c r="R67" s="542"/>
      <c r="S67" s="542"/>
      <c r="T67" s="665"/>
      <c r="U67" s="587"/>
      <c r="V67" s="587"/>
      <c r="W67" s="587"/>
      <c r="X67" s="587"/>
    </row>
    <row r="68">
      <c r="A68" s="678" t="s">
        <v>3873</v>
      </c>
      <c r="B68" s="647"/>
      <c r="C68" s="714"/>
      <c r="D68" s="647"/>
      <c r="E68" s="647"/>
      <c r="F68" s="647"/>
      <c r="G68" s="647"/>
      <c r="H68" s="647"/>
      <c r="I68" s="701"/>
      <c r="J68" s="701"/>
      <c r="K68" s="679"/>
      <c r="L68" s="679"/>
      <c r="M68" s="647"/>
      <c r="N68" s="647"/>
      <c r="O68" s="666"/>
      <c r="P68" s="666"/>
      <c r="Q68" s="647"/>
      <c r="R68" s="666"/>
      <c r="S68" s="666"/>
      <c r="T68" s="666"/>
      <c r="U68" s="666"/>
      <c r="V68" s="666"/>
      <c r="W68" s="666"/>
      <c r="X68" s="666"/>
    </row>
    <row r="69">
      <c r="A69" s="542" t="s">
        <v>3874</v>
      </c>
      <c r="B69" s="133" t="s">
        <v>3690</v>
      </c>
      <c r="C69" s="169"/>
      <c r="D69" s="195" t="s">
        <v>1997</v>
      </c>
      <c r="E69" s="195" t="s">
        <v>3875</v>
      </c>
      <c r="F69" s="537" t="s">
        <v>3876</v>
      </c>
      <c r="G69" s="195" t="s">
        <v>3877</v>
      </c>
      <c r="H69" s="195" t="s">
        <v>3878</v>
      </c>
      <c r="I69" s="719"/>
      <c r="J69" s="719">
        <v>43791.0</v>
      </c>
      <c r="K69" s="676" t="s">
        <v>116</v>
      </c>
      <c r="L69" s="523">
        <v>43891.0</v>
      </c>
      <c r="M69" s="195" t="s">
        <v>48</v>
      </c>
      <c r="N69" s="195" t="s">
        <v>116</v>
      </c>
      <c r="O69" s="671" t="s">
        <v>3879</v>
      </c>
      <c r="P69" s="461"/>
      <c r="Q69" s="160"/>
      <c r="R69" s="195"/>
      <c r="S69" s="195"/>
      <c r="T69" s="173"/>
      <c r="U69" s="195" t="s">
        <v>116</v>
      </c>
      <c r="V69" s="161"/>
      <c r="W69" s="161"/>
      <c r="X69" s="161" t="s">
        <v>79</v>
      </c>
    </row>
    <row r="70">
      <c r="A70" s="542" t="s">
        <v>3880</v>
      </c>
      <c r="B70" s="133" t="s">
        <v>3690</v>
      </c>
      <c r="C70" s="169"/>
      <c r="D70" s="195" t="s">
        <v>3513</v>
      </c>
      <c r="E70" s="195" t="s">
        <v>3881</v>
      </c>
      <c r="F70" s="537" t="s">
        <v>3876</v>
      </c>
      <c r="G70" s="195" t="s">
        <v>3882</v>
      </c>
      <c r="H70" s="195" t="s">
        <v>3883</v>
      </c>
      <c r="I70" s="719"/>
      <c r="J70" s="719">
        <v>43791.0</v>
      </c>
      <c r="K70" s="676" t="s">
        <v>116</v>
      </c>
      <c r="L70" s="523">
        <v>43891.0</v>
      </c>
      <c r="M70" s="195" t="s">
        <v>48</v>
      </c>
      <c r="N70" s="195" t="s">
        <v>116</v>
      </c>
      <c r="O70" s="671" t="s">
        <v>3879</v>
      </c>
      <c r="P70" s="461"/>
      <c r="Q70" s="160"/>
      <c r="R70" s="195"/>
      <c r="S70" s="195"/>
      <c r="T70" s="670"/>
      <c r="U70" s="195" t="s">
        <v>116</v>
      </c>
      <c r="V70" s="161"/>
      <c r="W70" s="161"/>
      <c r="X70" s="161" t="s">
        <v>79</v>
      </c>
    </row>
    <row r="71">
      <c r="A71" s="542" t="s">
        <v>3884</v>
      </c>
      <c r="B71" s="133" t="s">
        <v>3690</v>
      </c>
      <c r="C71" s="169"/>
      <c r="D71" s="195" t="s">
        <v>2009</v>
      </c>
      <c r="E71" s="195" t="s">
        <v>3885</v>
      </c>
      <c r="F71" s="537" t="s">
        <v>3876</v>
      </c>
      <c r="G71" s="195" t="s">
        <v>3886</v>
      </c>
      <c r="H71" s="195" t="s">
        <v>3887</v>
      </c>
      <c r="I71" s="719"/>
      <c r="J71" s="719">
        <v>43791.0</v>
      </c>
      <c r="K71" s="676" t="s">
        <v>116</v>
      </c>
      <c r="L71" s="523">
        <v>43891.0</v>
      </c>
      <c r="M71" s="195" t="s">
        <v>48</v>
      </c>
      <c r="N71" s="195" t="s">
        <v>116</v>
      </c>
      <c r="O71" s="671" t="s">
        <v>3879</v>
      </c>
      <c r="P71" s="461"/>
      <c r="Q71" s="160"/>
      <c r="R71" s="542"/>
      <c r="S71" s="542"/>
      <c r="T71" s="665"/>
      <c r="U71" s="195" t="s">
        <v>116</v>
      </c>
      <c r="V71" s="161"/>
      <c r="W71" s="161"/>
      <c r="X71" s="161"/>
    </row>
    <row r="72">
      <c r="A72" s="542" t="s">
        <v>3888</v>
      </c>
      <c r="B72" s="133" t="s">
        <v>3690</v>
      </c>
      <c r="C72" s="169"/>
      <c r="D72" s="195" t="s">
        <v>2046</v>
      </c>
      <c r="E72" s="195" t="s">
        <v>2047</v>
      </c>
      <c r="F72" s="537" t="s">
        <v>3876</v>
      </c>
      <c r="G72" s="195" t="s">
        <v>3889</v>
      </c>
      <c r="H72" s="195" t="s">
        <v>3890</v>
      </c>
      <c r="I72" s="719"/>
      <c r="J72" s="719">
        <v>43791.0</v>
      </c>
      <c r="K72" s="676" t="s">
        <v>116</v>
      </c>
      <c r="L72" s="523">
        <v>43891.0</v>
      </c>
      <c r="M72" s="195" t="s">
        <v>48</v>
      </c>
      <c r="N72" s="195" t="s">
        <v>116</v>
      </c>
      <c r="O72" s="671" t="s">
        <v>3879</v>
      </c>
      <c r="P72" s="461"/>
      <c r="Q72" s="160"/>
      <c r="R72" s="542"/>
      <c r="S72" s="542"/>
      <c r="T72" s="665"/>
      <c r="U72" s="195" t="s">
        <v>116</v>
      </c>
      <c r="V72" s="161"/>
      <c r="W72" s="161"/>
      <c r="X72" s="161"/>
    </row>
    <row r="73">
      <c r="A73" s="542" t="s">
        <v>3891</v>
      </c>
      <c r="B73" s="133" t="s">
        <v>3690</v>
      </c>
      <c r="C73" s="169"/>
      <c r="D73" s="195" t="s">
        <v>2052</v>
      </c>
      <c r="E73" s="537" t="s">
        <v>2053</v>
      </c>
      <c r="F73" s="537" t="s">
        <v>3876</v>
      </c>
      <c r="G73" s="537" t="s">
        <v>2054</v>
      </c>
      <c r="H73" s="195" t="s">
        <v>3892</v>
      </c>
      <c r="I73" s="720"/>
      <c r="J73" s="720"/>
      <c r="K73" s="541"/>
      <c r="L73" s="523">
        <v>43891.0</v>
      </c>
      <c r="M73" s="195" t="s">
        <v>48</v>
      </c>
      <c r="N73" s="195" t="s">
        <v>116</v>
      </c>
      <c r="O73" s="671" t="s">
        <v>3879</v>
      </c>
      <c r="P73" s="461"/>
      <c r="Q73" s="160"/>
      <c r="R73" s="195"/>
      <c r="S73" s="195"/>
      <c r="T73" s="668"/>
      <c r="U73" s="195" t="s">
        <v>116</v>
      </c>
      <c r="V73" s="161"/>
      <c r="W73" s="161"/>
      <c r="X73" s="682"/>
    </row>
    <row r="74">
      <c r="A74" s="542" t="s">
        <v>3893</v>
      </c>
      <c r="B74" s="133" t="s">
        <v>3690</v>
      </c>
      <c r="C74" s="169"/>
      <c r="D74" s="195" t="s">
        <v>2847</v>
      </c>
      <c r="E74" s="195" t="s">
        <v>2848</v>
      </c>
      <c r="F74" s="195" t="s">
        <v>1663</v>
      </c>
      <c r="G74" s="195" t="s">
        <v>3894</v>
      </c>
      <c r="H74" s="195" t="s">
        <v>3895</v>
      </c>
      <c r="I74" s="719"/>
      <c r="J74" s="719">
        <v>43791.0</v>
      </c>
      <c r="K74" s="676" t="s">
        <v>116</v>
      </c>
      <c r="L74" s="523">
        <v>43891.0</v>
      </c>
      <c r="M74" s="195" t="s">
        <v>48</v>
      </c>
      <c r="N74" s="195" t="s">
        <v>116</v>
      </c>
      <c r="O74" s="671" t="s">
        <v>3879</v>
      </c>
      <c r="P74" s="461"/>
      <c r="Q74" s="160"/>
      <c r="R74" s="195"/>
      <c r="S74" s="195"/>
      <c r="T74" s="668"/>
      <c r="U74" s="195" t="s">
        <v>116</v>
      </c>
      <c r="V74" s="161"/>
      <c r="W74" s="161"/>
      <c r="X74" s="161"/>
    </row>
    <row r="75">
      <c r="A75" s="678" t="s">
        <v>3896</v>
      </c>
      <c r="B75" s="647"/>
      <c r="C75" s="714"/>
      <c r="D75" s="647"/>
      <c r="E75" s="647"/>
      <c r="F75" s="647"/>
      <c r="G75" s="647"/>
      <c r="H75" s="647"/>
      <c r="I75" s="701"/>
      <c r="J75" s="701"/>
      <c r="K75" s="679"/>
      <c r="L75" s="679"/>
      <c r="M75" s="647"/>
      <c r="N75" s="647"/>
      <c r="O75" s="666"/>
      <c r="P75" s="666"/>
      <c r="Q75" s="647"/>
      <c r="R75" s="666"/>
      <c r="S75" s="666"/>
      <c r="T75" s="666"/>
      <c r="U75" s="666"/>
      <c r="V75" s="666"/>
      <c r="W75" s="666"/>
      <c r="X75" s="666"/>
    </row>
    <row r="76">
      <c r="A76" s="715" t="s">
        <v>3897</v>
      </c>
      <c r="B76" s="133" t="s">
        <v>3690</v>
      </c>
      <c r="C76" s="717"/>
      <c r="D76" s="542" t="s">
        <v>3898</v>
      </c>
      <c r="E76" s="542" t="s">
        <v>3568</v>
      </c>
      <c r="F76" s="573" t="s">
        <v>3899</v>
      </c>
      <c r="G76" s="542" t="s">
        <v>3900</v>
      </c>
      <c r="H76" s="542"/>
      <c r="I76" s="706"/>
      <c r="J76" s="706"/>
      <c r="K76" s="195"/>
      <c r="L76" s="178"/>
      <c r="M76" s="195" t="s">
        <v>123</v>
      </c>
      <c r="N76" s="178"/>
      <c r="O76" s="178"/>
      <c r="P76" s="178"/>
      <c r="Q76" s="542"/>
      <c r="R76" s="542"/>
      <c r="S76" s="542"/>
      <c r="T76" s="665"/>
      <c r="U76" s="178"/>
      <c r="V76" s="178"/>
      <c r="W76" s="178"/>
      <c r="X76" s="161"/>
    </row>
    <row r="77">
      <c r="A77" s="678" t="s">
        <v>3901</v>
      </c>
      <c r="B77" s="647"/>
      <c r="C77" s="714"/>
      <c r="D77" s="647"/>
      <c r="E77" s="647"/>
      <c r="F77" s="647"/>
      <c r="G77" s="647"/>
      <c r="H77" s="647"/>
      <c r="I77" s="701"/>
      <c r="J77" s="701"/>
      <c r="K77" s="679"/>
      <c r="L77" s="679"/>
      <c r="M77" s="647"/>
      <c r="N77" s="647"/>
      <c r="O77" s="666"/>
      <c r="P77" s="666"/>
      <c r="Q77" s="647"/>
      <c r="R77" s="666"/>
      <c r="S77" s="666"/>
      <c r="T77" s="666"/>
      <c r="U77" s="666"/>
      <c r="V77" s="666"/>
      <c r="W77" s="666"/>
      <c r="X77" s="666"/>
    </row>
    <row r="78">
      <c r="A78" s="542" t="s">
        <v>3902</v>
      </c>
      <c r="B78" s="133" t="s">
        <v>3652</v>
      </c>
      <c r="C78" s="717"/>
      <c r="D78" s="542" t="s">
        <v>3903</v>
      </c>
      <c r="E78" s="542" t="s">
        <v>3904</v>
      </c>
      <c r="F78" s="573" t="s">
        <v>3905</v>
      </c>
      <c r="G78" s="542" t="s">
        <v>3906</v>
      </c>
      <c r="H78" s="542" t="s">
        <v>3907</v>
      </c>
      <c r="I78" s="706"/>
      <c r="J78" s="706">
        <v>43860.0</v>
      </c>
      <c r="K78" s="195" t="s">
        <v>116</v>
      </c>
      <c r="L78" s="605">
        <v>43872.0</v>
      </c>
      <c r="M78" s="195" t="s">
        <v>47</v>
      </c>
      <c r="N78" s="195" t="s">
        <v>116</v>
      </c>
      <c r="O78" s="178"/>
      <c r="P78" s="178"/>
      <c r="Q78" s="195" t="s">
        <v>96</v>
      </c>
      <c r="R78" s="195" t="s">
        <v>249</v>
      </c>
      <c r="S78" s="195" t="s">
        <v>98</v>
      </c>
      <c r="T78" s="173">
        <v>43840.0</v>
      </c>
      <c r="U78" s="542" t="s">
        <v>267</v>
      </c>
      <c r="V78" s="178"/>
      <c r="W78" s="178"/>
      <c r="X78" s="161"/>
    </row>
    <row r="79">
      <c r="A79" s="542" t="s">
        <v>3908</v>
      </c>
      <c r="B79" s="133" t="s">
        <v>3652</v>
      </c>
      <c r="C79" s="717"/>
      <c r="D79" s="542" t="s">
        <v>3909</v>
      </c>
      <c r="E79" s="542" t="s">
        <v>3910</v>
      </c>
      <c r="F79" s="573" t="s">
        <v>3905</v>
      </c>
      <c r="G79" s="542" t="s">
        <v>3911</v>
      </c>
      <c r="H79" s="542" t="s">
        <v>3912</v>
      </c>
      <c r="I79" s="706"/>
      <c r="J79" s="706">
        <v>43860.0</v>
      </c>
      <c r="K79" s="195" t="s">
        <v>116</v>
      </c>
      <c r="L79" s="605">
        <v>43872.0</v>
      </c>
      <c r="M79" s="195" t="s">
        <v>47</v>
      </c>
      <c r="N79" s="195" t="s">
        <v>116</v>
      </c>
      <c r="O79" s="178"/>
      <c r="P79" s="178"/>
      <c r="Q79" s="195" t="s">
        <v>96</v>
      </c>
      <c r="R79" s="195" t="s">
        <v>249</v>
      </c>
      <c r="S79" s="195" t="s">
        <v>98</v>
      </c>
      <c r="T79" s="173">
        <v>43840.0</v>
      </c>
      <c r="U79" s="542" t="s">
        <v>267</v>
      </c>
      <c r="V79" s="178"/>
      <c r="W79" s="178"/>
      <c r="X79" s="161"/>
    </row>
    <row r="80">
      <c r="A80" s="542" t="s">
        <v>3913</v>
      </c>
      <c r="B80" s="133" t="s">
        <v>3652</v>
      </c>
      <c r="C80" s="717"/>
      <c r="D80" s="542" t="s">
        <v>3914</v>
      </c>
      <c r="E80" s="195" t="s">
        <v>3915</v>
      </c>
      <c r="F80" s="573" t="s">
        <v>3905</v>
      </c>
      <c r="G80" s="542" t="s">
        <v>3916</v>
      </c>
      <c r="H80" s="195" t="s">
        <v>3917</v>
      </c>
      <c r="I80" s="706"/>
      <c r="J80" s="706">
        <v>43860.0</v>
      </c>
      <c r="K80" s="195" t="s">
        <v>116</v>
      </c>
      <c r="L80" s="605">
        <v>43872.0</v>
      </c>
      <c r="M80" s="195" t="s">
        <v>47</v>
      </c>
      <c r="N80" s="195" t="s">
        <v>116</v>
      </c>
      <c r="O80" s="161"/>
      <c r="P80" s="161"/>
      <c r="Q80" s="195" t="s">
        <v>96</v>
      </c>
      <c r="R80" s="195" t="s">
        <v>249</v>
      </c>
      <c r="S80" s="195" t="s">
        <v>98</v>
      </c>
      <c r="T80" s="173">
        <v>43840.0</v>
      </c>
      <c r="U80" s="195" t="s">
        <v>267</v>
      </c>
      <c r="V80" s="161"/>
      <c r="W80" s="161"/>
      <c r="X80" s="161"/>
    </row>
    <row r="81" ht="123.0" customHeight="1">
      <c r="A81" s="542" t="s">
        <v>3918</v>
      </c>
      <c r="B81" s="133" t="s">
        <v>3652</v>
      </c>
      <c r="C81" s="717"/>
      <c r="D81" s="542" t="s">
        <v>3914</v>
      </c>
      <c r="E81" s="195" t="s">
        <v>3919</v>
      </c>
      <c r="F81" s="573" t="s">
        <v>3905</v>
      </c>
      <c r="G81" s="542" t="s">
        <v>3920</v>
      </c>
      <c r="H81" s="542" t="s">
        <v>3921</v>
      </c>
      <c r="I81" s="706"/>
      <c r="J81" s="706">
        <v>43861.0</v>
      </c>
      <c r="K81" s="606" t="s">
        <v>116</v>
      </c>
      <c r="L81" s="605">
        <v>43872.0</v>
      </c>
      <c r="M81" s="195" t="s">
        <v>47</v>
      </c>
      <c r="N81" s="195" t="s">
        <v>116</v>
      </c>
      <c r="O81" s="596"/>
      <c r="P81" s="596"/>
      <c r="Q81" s="606" t="s">
        <v>96</v>
      </c>
      <c r="R81" s="606" t="s">
        <v>116</v>
      </c>
      <c r="S81" s="606" t="s">
        <v>98</v>
      </c>
      <c r="T81" s="721">
        <v>43896.0</v>
      </c>
      <c r="U81" s="606" t="s">
        <v>267</v>
      </c>
      <c r="V81" s="596"/>
      <c r="W81" s="596"/>
      <c r="X81" s="596"/>
    </row>
    <row r="82" ht="39.75" customHeight="1">
      <c r="A82" s="722" t="s">
        <v>3922</v>
      </c>
      <c r="B82" s="723"/>
      <c r="C82" s="724"/>
      <c r="D82" s="723"/>
      <c r="E82" s="723"/>
      <c r="F82" s="723"/>
      <c r="G82" s="647"/>
      <c r="H82" s="723"/>
      <c r="I82" s="701"/>
      <c r="J82" s="701"/>
      <c r="K82" s="725"/>
      <c r="L82" s="725"/>
      <c r="M82" s="723"/>
      <c r="N82" s="723"/>
      <c r="O82" s="458"/>
      <c r="P82" s="458"/>
      <c r="Q82" s="723"/>
      <c r="R82" s="458"/>
      <c r="S82" s="458"/>
      <c r="T82" s="458"/>
      <c r="U82" s="458"/>
      <c r="V82" s="458"/>
      <c r="W82" s="458"/>
      <c r="X82" s="458"/>
    </row>
    <row r="83">
      <c r="A83" s="538" t="s">
        <v>3923</v>
      </c>
      <c r="B83" s="613" t="s">
        <v>3706</v>
      </c>
      <c r="C83" s="726" t="s">
        <v>3924</v>
      </c>
      <c r="D83" s="727" t="s">
        <v>3925</v>
      </c>
      <c r="E83" s="336" t="s">
        <v>3926</v>
      </c>
      <c r="F83" s="728" t="s">
        <v>3927</v>
      </c>
      <c r="G83" s="727" t="s">
        <v>3928</v>
      </c>
      <c r="H83" s="729" t="s">
        <v>3929</v>
      </c>
      <c r="I83" s="730"/>
      <c r="J83" s="731">
        <v>43865.0</v>
      </c>
      <c r="K83" s="671" t="s">
        <v>116</v>
      </c>
      <c r="L83" s="668">
        <v>43914.0</v>
      </c>
      <c r="M83" s="195" t="s">
        <v>47</v>
      </c>
      <c r="N83" s="195" t="s">
        <v>383</v>
      </c>
      <c r="O83" s="464"/>
      <c r="P83" s="461"/>
      <c r="Q83" s="671" t="s">
        <v>96</v>
      </c>
      <c r="R83" s="671" t="s">
        <v>249</v>
      </c>
      <c r="S83" s="671" t="s">
        <v>98</v>
      </c>
      <c r="T83" s="732">
        <v>43867.0</v>
      </c>
      <c r="U83" s="671" t="s">
        <v>267</v>
      </c>
      <c r="V83" s="461"/>
      <c r="W83" s="461"/>
      <c r="X83" s="461"/>
    </row>
    <row r="84">
      <c r="A84" s="538" t="s">
        <v>3930</v>
      </c>
      <c r="B84" s="613" t="s">
        <v>3706</v>
      </c>
      <c r="C84" s="726" t="s">
        <v>3931</v>
      </c>
      <c r="D84" s="727" t="s">
        <v>3925</v>
      </c>
      <c r="E84" s="336" t="s">
        <v>3932</v>
      </c>
      <c r="F84" s="728" t="s">
        <v>3927</v>
      </c>
      <c r="G84" s="727" t="s">
        <v>3928</v>
      </c>
      <c r="H84" s="336" t="s">
        <v>3933</v>
      </c>
      <c r="I84" s="730" t="s">
        <v>3934</v>
      </c>
      <c r="J84" s="731">
        <v>43865.0</v>
      </c>
      <c r="K84" s="671" t="s">
        <v>116</v>
      </c>
      <c r="L84" s="668">
        <v>43914.0</v>
      </c>
      <c r="M84" s="195" t="s">
        <v>47</v>
      </c>
      <c r="N84" s="195" t="s">
        <v>383</v>
      </c>
      <c r="O84" s="461"/>
      <c r="P84" s="461"/>
      <c r="Q84" s="671" t="s">
        <v>96</v>
      </c>
      <c r="R84" s="671" t="s">
        <v>249</v>
      </c>
      <c r="S84" s="671" t="s">
        <v>98</v>
      </c>
      <c r="T84" s="732">
        <v>43867.0</v>
      </c>
      <c r="U84" s="671" t="s">
        <v>267</v>
      </c>
      <c r="V84" s="461"/>
      <c r="W84" s="461"/>
      <c r="X84" s="461"/>
    </row>
    <row r="85">
      <c r="A85" s="538" t="s">
        <v>3935</v>
      </c>
      <c r="B85" s="613" t="s">
        <v>3706</v>
      </c>
      <c r="C85" s="726" t="s">
        <v>3936</v>
      </c>
      <c r="D85" s="727" t="s">
        <v>3925</v>
      </c>
      <c r="E85" s="728" t="s">
        <v>3937</v>
      </c>
      <c r="F85" s="728" t="s">
        <v>3927</v>
      </c>
      <c r="G85" s="727" t="s">
        <v>3938</v>
      </c>
      <c r="H85" s="727" t="s">
        <v>3939</v>
      </c>
      <c r="I85" s="730"/>
      <c r="J85" s="731">
        <v>43865.0</v>
      </c>
      <c r="K85" s="671" t="s">
        <v>116</v>
      </c>
      <c r="L85" s="668">
        <v>43914.0</v>
      </c>
      <c r="M85" s="195" t="s">
        <v>47</v>
      </c>
      <c r="N85" s="195" t="s">
        <v>383</v>
      </c>
      <c r="O85" s="461"/>
      <c r="P85" s="461"/>
      <c r="Q85" s="671" t="s">
        <v>96</v>
      </c>
      <c r="R85" s="671" t="s">
        <v>249</v>
      </c>
      <c r="S85" s="671" t="s">
        <v>98</v>
      </c>
      <c r="T85" s="732">
        <v>43867.0</v>
      </c>
      <c r="U85" s="671" t="s">
        <v>267</v>
      </c>
      <c r="V85" s="461"/>
      <c r="W85" s="461"/>
      <c r="X85" s="461"/>
    </row>
    <row r="86">
      <c r="A86" s="538" t="s">
        <v>3940</v>
      </c>
      <c r="B86" s="613" t="s">
        <v>3706</v>
      </c>
      <c r="C86" s="726" t="s">
        <v>3941</v>
      </c>
      <c r="D86" s="727" t="s">
        <v>3925</v>
      </c>
      <c r="E86" s="728" t="s">
        <v>3942</v>
      </c>
      <c r="F86" s="728"/>
      <c r="G86" s="727" t="s">
        <v>3943</v>
      </c>
      <c r="H86" s="727" t="s">
        <v>3944</v>
      </c>
      <c r="I86" s="730" t="s">
        <v>3945</v>
      </c>
      <c r="J86" s="731">
        <v>43865.0</v>
      </c>
      <c r="K86" s="671" t="s">
        <v>116</v>
      </c>
      <c r="L86" s="668">
        <v>43914.0</v>
      </c>
      <c r="M86" s="195" t="s">
        <v>47</v>
      </c>
      <c r="N86" s="195" t="s">
        <v>383</v>
      </c>
      <c r="O86" s="671"/>
      <c r="P86" s="461"/>
      <c r="Q86" s="611" t="s">
        <v>96</v>
      </c>
      <c r="R86" s="611" t="s">
        <v>116</v>
      </c>
      <c r="S86" s="611" t="s">
        <v>98</v>
      </c>
      <c r="T86" s="733">
        <v>43896.0</v>
      </c>
      <c r="U86" s="671" t="s">
        <v>267</v>
      </c>
      <c r="V86" s="461"/>
      <c r="W86" s="461"/>
      <c r="X86" s="461"/>
    </row>
    <row r="87">
      <c r="A87" s="538" t="s">
        <v>3946</v>
      </c>
      <c r="B87" s="613" t="s">
        <v>3706</v>
      </c>
      <c r="C87" s="726" t="s">
        <v>3947</v>
      </c>
      <c r="D87" s="734" t="s">
        <v>3925</v>
      </c>
      <c r="E87" s="735" t="s">
        <v>3948</v>
      </c>
      <c r="F87" s="728"/>
      <c r="G87" s="727" t="s">
        <v>3943</v>
      </c>
      <c r="H87" s="590" t="s">
        <v>3949</v>
      </c>
      <c r="I87" s="730"/>
      <c r="J87" s="731">
        <v>43865.0</v>
      </c>
      <c r="K87" s="671" t="s">
        <v>116</v>
      </c>
      <c r="L87" s="668">
        <v>43914.0</v>
      </c>
      <c r="M87" s="195" t="s">
        <v>47</v>
      </c>
      <c r="N87" s="195" t="s">
        <v>383</v>
      </c>
      <c r="O87" s="671"/>
      <c r="P87" s="161"/>
      <c r="Q87" s="671" t="s">
        <v>96</v>
      </c>
      <c r="R87" s="671" t="s">
        <v>249</v>
      </c>
      <c r="S87" s="671" t="s">
        <v>98</v>
      </c>
      <c r="T87" s="732">
        <v>43867.0</v>
      </c>
      <c r="U87" s="671" t="s">
        <v>267</v>
      </c>
      <c r="V87" s="461"/>
      <c r="W87" s="461"/>
      <c r="X87" s="461"/>
    </row>
    <row r="88">
      <c r="A88" s="538" t="s">
        <v>3950</v>
      </c>
      <c r="B88" s="613" t="s">
        <v>3706</v>
      </c>
      <c r="C88" s="726">
        <v>4.0</v>
      </c>
      <c r="D88" s="727" t="s">
        <v>3925</v>
      </c>
      <c r="E88" s="728" t="s">
        <v>3951</v>
      </c>
      <c r="F88" s="728" t="s">
        <v>3927</v>
      </c>
      <c r="G88" s="734" t="s">
        <v>3952</v>
      </c>
      <c r="H88" s="736" t="s">
        <v>3953</v>
      </c>
      <c r="I88" s="730" t="s">
        <v>3954</v>
      </c>
      <c r="J88" s="731">
        <v>43865.0</v>
      </c>
      <c r="K88" s="671" t="s">
        <v>116</v>
      </c>
      <c r="L88" s="668">
        <v>43914.0</v>
      </c>
      <c r="M88" s="195" t="s">
        <v>48</v>
      </c>
      <c r="N88" s="195" t="s">
        <v>383</v>
      </c>
      <c r="O88" s="671" t="s">
        <v>3955</v>
      </c>
      <c r="P88" s="464"/>
      <c r="Q88" s="671" t="s">
        <v>96</v>
      </c>
      <c r="R88" s="671" t="s">
        <v>249</v>
      </c>
      <c r="S88" s="671" t="s">
        <v>98</v>
      </c>
      <c r="T88" s="732">
        <v>43867.0</v>
      </c>
      <c r="U88" s="671" t="s">
        <v>267</v>
      </c>
      <c r="V88" s="461"/>
      <c r="W88" s="461"/>
      <c r="X88" s="461"/>
    </row>
    <row r="89">
      <c r="A89" s="538" t="s">
        <v>3956</v>
      </c>
      <c r="B89" s="613" t="s">
        <v>3706</v>
      </c>
      <c r="C89" s="726" t="s">
        <v>3957</v>
      </c>
      <c r="D89" s="727" t="s">
        <v>3925</v>
      </c>
      <c r="E89" s="727" t="s">
        <v>3958</v>
      </c>
      <c r="F89" s="728" t="s">
        <v>3927</v>
      </c>
      <c r="G89" s="727" t="s">
        <v>3959</v>
      </c>
      <c r="H89" s="736" t="s">
        <v>3960</v>
      </c>
      <c r="I89" s="730" t="s">
        <v>3961</v>
      </c>
      <c r="J89" s="731">
        <v>43865.0</v>
      </c>
      <c r="K89" s="671" t="s">
        <v>116</v>
      </c>
      <c r="L89" s="668">
        <v>43914.0</v>
      </c>
      <c r="M89" s="195" t="s">
        <v>47</v>
      </c>
      <c r="N89" s="195" t="s">
        <v>383</v>
      </c>
      <c r="O89" s="671"/>
      <c r="P89" s="461"/>
      <c r="Q89" s="671" t="s">
        <v>96</v>
      </c>
      <c r="R89" s="671" t="s">
        <v>249</v>
      </c>
      <c r="S89" s="671" t="s">
        <v>98</v>
      </c>
      <c r="T89" s="732">
        <v>43867.0</v>
      </c>
      <c r="U89" s="671" t="s">
        <v>267</v>
      </c>
      <c r="V89" s="461"/>
      <c r="W89" s="461"/>
      <c r="X89" s="461"/>
    </row>
    <row r="90">
      <c r="A90" s="538" t="s">
        <v>3962</v>
      </c>
      <c r="B90" s="613" t="s">
        <v>3706</v>
      </c>
      <c r="C90" s="726" t="s">
        <v>3963</v>
      </c>
      <c r="D90" s="727" t="s">
        <v>3925</v>
      </c>
      <c r="E90" s="727" t="s">
        <v>3964</v>
      </c>
      <c r="F90" s="728" t="s">
        <v>3927</v>
      </c>
      <c r="G90" s="113" t="s">
        <v>3965</v>
      </c>
      <c r="H90" s="727" t="s">
        <v>3966</v>
      </c>
      <c r="I90" s="730"/>
      <c r="J90" s="731">
        <v>43865.0</v>
      </c>
      <c r="K90" s="671" t="s">
        <v>116</v>
      </c>
      <c r="L90" s="668">
        <v>43914.0</v>
      </c>
      <c r="M90" s="195" t="s">
        <v>47</v>
      </c>
      <c r="N90" s="195" t="s">
        <v>383</v>
      </c>
      <c r="O90" s="671" t="s">
        <v>3967</v>
      </c>
      <c r="P90" s="461"/>
      <c r="Q90" s="671" t="s">
        <v>96</v>
      </c>
      <c r="R90" s="671" t="s">
        <v>249</v>
      </c>
      <c r="S90" s="671" t="s">
        <v>98</v>
      </c>
      <c r="T90" s="732">
        <v>43868.0</v>
      </c>
      <c r="U90" s="671" t="s">
        <v>267</v>
      </c>
      <c r="V90" s="461"/>
      <c r="W90" s="461"/>
      <c r="X90" s="461"/>
    </row>
    <row r="91">
      <c r="A91" s="538" t="s">
        <v>3968</v>
      </c>
      <c r="B91" s="613" t="s">
        <v>3706</v>
      </c>
      <c r="C91" s="726" t="s">
        <v>3969</v>
      </c>
      <c r="D91" s="727" t="s">
        <v>3925</v>
      </c>
      <c r="E91" s="727" t="s">
        <v>3970</v>
      </c>
      <c r="F91" s="728" t="s">
        <v>3927</v>
      </c>
      <c r="G91" s="727" t="s">
        <v>3971</v>
      </c>
      <c r="H91" s="727" t="s">
        <v>3972</v>
      </c>
      <c r="I91" s="730"/>
      <c r="J91" s="731">
        <v>43865.0</v>
      </c>
      <c r="K91" s="671" t="s">
        <v>116</v>
      </c>
      <c r="L91" s="668">
        <v>43914.0</v>
      </c>
      <c r="M91" s="195" t="s">
        <v>47</v>
      </c>
      <c r="N91" s="195" t="s">
        <v>383</v>
      </c>
      <c r="O91" s="671" t="s">
        <v>3973</v>
      </c>
      <c r="P91" s="461"/>
      <c r="Q91" s="671" t="s">
        <v>96</v>
      </c>
      <c r="R91" s="671" t="s">
        <v>249</v>
      </c>
      <c r="S91" s="671" t="s">
        <v>98</v>
      </c>
      <c r="T91" s="732">
        <v>43868.0</v>
      </c>
      <c r="U91" s="671" t="s">
        <v>267</v>
      </c>
      <c r="V91" s="461"/>
      <c r="W91" s="461"/>
      <c r="X91" s="461"/>
    </row>
    <row r="92">
      <c r="A92" s="538" t="s">
        <v>3974</v>
      </c>
      <c r="B92" s="613" t="s">
        <v>3706</v>
      </c>
      <c r="C92" s="726" t="s">
        <v>3975</v>
      </c>
      <c r="D92" s="727" t="s">
        <v>3925</v>
      </c>
      <c r="E92" s="727" t="s">
        <v>3976</v>
      </c>
      <c r="F92" s="728" t="s">
        <v>3927</v>
      </c>
      <c r="G92" s="727" t="s">
        <v>3977</v>
      </c>
      <c r="H92" s="736" t="s">
        <v>3978</v>
      </c>
      <c r="I92" s="730"/>
      <c r="J92" s="731">
        <v>43865.0</v>
      </c>
      <c r="K92" s="671" t="s">
        <v>116</v>
      </c>
      <c r="L92" s="668">
        <v>43914.0</v>
      </c>
      <c r="M92" s="195" t="s">
        <v>47</v>
      </c>
      <c r="N92" s="195" t="s">
        <v>383</v>
      </c>
      <c r="O92" s="461"/>
      <c r="P92" s="461"/>
      <c r="Q92" s="671" t="s">
        <v>96</v>
      </c>
      <c r="R92" s="671" t="s">
        <v>249</v>
      </c>
      <c r="S92" s="671" t="s">
        <v>98</v>
      </c>
      <c r="T92" s="732">
        <v>43868.0</v>
      </c>
      <c r="U92" s="671" t="s">
        <v>267</v>
      </c>
      <c r="V92" s="461"/>
      <c r="W92" s="461"/>
      <c r="X92" s="461"/>
    </row>
    <row r="93">
      <c r="A93" s="538" t="s">
        <v>3979</v>
      </c>
      <c r="B93" s="613" t="s">
        <v>3706</v>
      </c>
      <c r="C93" s="726">
        <v>3.0</v>
      </c>
      <c r="D93" s="727" t="s">
        <v>3925</v>
      </c>
      <c r="E93" s="727" t="s">
        <v>3980</v>
      </c>
      <c r="F93" s="728" t="s">
        <v>3927</v>
      </c>
      <c r="G93" s="727" t="s">
        <v>3981</v>
      </c>
      <c r="H93" s="736" t="s">
        <v>3982</v>
      </c>
      <c r="I93" s="730" t="s">
        <v>3983</v>
      </c>
      <c r="J93" s="731">
        <v>43865.0</v>
      </c>
      <c r="K93" s="671" t="s">
        <v>116</v>
      </c>
      <c r="L93" s="668">
        <v>43914.0</v>
      </c>
      <c r="M93" s="195" t="s">
        <v>47</v>
      </c>
      <c r="N93" s="195" t="s">
        <v>383</v>
      </c>
      <c r="O93" s="671" t="s">
        <v>3973</v>
      </c>
      <c r="P93" s="461"/>
      <c r="Q93" s="671" t="s">
        <v>96</v>
      </c>
      <c r="R93" s="671" t="s">
        <v>249</v>
      </c>
      <c r="S93" s="671" t="s">
        <v>98</v>
      </c>
      <c r="T93" s="732">
        <v>43868.0</v>
      </c>
      <c r="U93" s="671" t="s">
        <v>267</v>
      </c>
      <c r="V93" s="461"/>
      <c r="W93" s="461"/>
      <c r="X93" s="461"/>
    </row>
    <row r="94">
      <c r="A94" s="538" t="s">
        <v>3984</v>
      </c>
      <c r="B94" s="613" t="s">
        <v>3706</v>
      </c>
      <c r="C94" s="726" t="s">
        <v>3985</v>
      </c>
      <c r="D94" s="727" t="s">
        <v>3925</v>
      </c>
      <c r="E94" s="727" t="s">
        <v>3986</v>
      </c>
      <c r="F94" s="728" t="s">
        <v>3927</v>
      </c>
      <c r="G94" s="727" t="s">
        <v>3987</v>
      </c>
      <c r="H94" s="736" t="s">
        <v>3988</v>
      </c>
      <c r="I94" s="730" t="s">
        <v>3989</v>
      </c>
      <c r="J94" s="731">
        <v>43865.0</v>
      </c>
      <c r="K94" s="671" t="s">
        <v>116</v>
      </c>
      <c r="L94" s="668">
        <v>43914.0</v>
      </c>
      <c r="M94" s="195" t="s">
        <v>47</v>
      </c>
      <c r="N94" s="195" t="s">
        <v>383</v>
      </c>
      <c r="O94" s="461"/>
      <c r="P94" s="461"/>
      <c r="Q94" s="671" t="s">
        <v>96</v>
      </c>
      <c r="R94" s="671" t="s">
        <v>249</v>
      </c>
      <c r="S94" s="671" t="s">
        <v>98</v>
      </c>
      <c r="T94" s="732">
        <v>43833.0</v>
      </c>
      <c r="U94" s="671" t="s">
        <v>267</v>
      </c>
      <c r="V94" s="461"/>
      <c r="W94" s="461"/>
      <c r="X94" s="461"/>
    </row>
    <row r="95">
      <c r="A95" s="538" t="s">
        <v>3990</v>
      </c>
      <c r="B95" s="613" t="s">
        <v>3706</v>
      </c>
      <c r="C95" s="726" t="s">
        <v>3991</v>
      </c>
      <c r="D95" s="727" t="s">
        <v>3925</v>
      </c>
      <c r="E95" s="727" t="s">
        <v>3992</v>
      </c>
      <c r="F95" s="728" t="s">
        <v>3927</v>
      </c>
      <c r="G95" s="727" t="s">
        <v>3993</v>
      </c>
      <c r="H95" s="736" t="s">
        <v>3994</v>
      </c>
      <c r="I95" s="730" t="s">
        <v>3995</v>
      </c>
      <c r="J95" s="731">
        <v>43865.0</v>
      </c>
      <c r="K95" s="671" t="s">
        <v>116</v>
      </c>
      <c r="L95" s="668">
        <v>43914.0</v>
      </c>
      <c r="M95" s="195" t="s">
        <v>47</v>
      </c>
      <c r="N95" s="195" t="s">
        <v>383</v>
      </c>
      <c r="O95" s="461"/>
      <c r="P95" s="461"/>
      <c r="Q95" s="671" t="s">
        <v>96</v>
      </c>
      <c r="R95" s="671" t="s">
        <v>249</v>
      </c>
      <c r="S95" s="671" t="s">
        <v>98</v>
      </c>
      <c r="T95" s="732">
        <v>43833.0</v>
      </c>
      <c r="U95" s="671" t="s">
        <v>267</v>
      </c>
      <c r="V95" s="461"/>
      <c r="W95" s="461"/>
      <c r="X95" s="461"/>
    </row>
    <row r="96">
      <c r="A96" s="538" t="s">
        <v>3996</v>
      </c>
      <c r="B96" s="613" t="s">
        <v>3706</v>
      </c>
      <c r="C96" s="726" t="s">
        <v>3997</v>
      </c>
      <c r="D96" s="727" t="s">
        <v>3925</v>
      </c>
      <c r="E96" s="727" t="s">
        <v>3998</v>
      </c>
      <c r="F96" s="727" t="s">
        <v>3999</v>
      </c>
      <c r="H96" s="727" t="s">
        <v>4000</v>
      </c>
      <c r="I96" s="730" t="s">
        <v>4001</v>
      </c>
      <c r="J96" s="731">
        <v>43865.0</v>
      </c>
      <c r="K96" s="671" t="s">
        <v>116</v>
      </c>
      <c r="L96" s="668">
        <v>43914.0</v>
      </c>
      <c r="M96" s="195" t="s">
        <v>47</v>
      </c>
      <c r="N96" s="195" t="s">
        <v>383</v>
      </c>
      <c r="O96" s="461"/>
      <c r="P96" s="161"/>
      <c r="Q96" s="671" t="s">
        <v>96</v>
      </c>
      <c r="R96" s="671" t="s">
        <v>249</v>
      </c>
      <c r="S96" s="671" t="s">
        <v>98</v>
      </c>
      <c r="T96" s="732">
        <v>43833.0</v>
      </c>
      <c r="U96" s="671" t="s">
        <v>267</v>
      </c>
      <c r="V96" s="461"/>
      <c r="W96" s="461"/>
      <c r="X96" s="461"/>
    </row>
    <row r="97">
      <c r="A97" s="538" t="s">
        <v>4002</v>
      </c>
      <c r="B97" s="613" t="s">
        <v>3706</v>
      </c>
      <c r="C97" s="726" t="s">
        <v>4003</v>
      </c>
      <c r="D97" s="727" t="s">
        <v>3925</v>
      </c>
      <c r="E97" s="727" t="s">
        <v>4004</v>
      </c>
      <c r="F97" s="728" t="s">
        <v>3927</v>
      </c>
      <c r="G97" s="734" t="s">
        <v>4005</v>
      </c>
      <c r="H97" s="727" t="s">
        <v>4006</v>
      </c>
      <c r="I97" s="730" t="s">
        <v>4007</v>
      </c>
      <c r="J97" s="731">
        <v>43865.0</v>
      </c>
      <c r="K97" s="671" t="s">
        <v>116</v>
      </c>
      <c r="L97" s="668">
        <v>43914.0</v>
      </c>
      <c r="M97" s="195" t="s">
        <v>47</v>
      </c>
      <c r="N97" s="195" t="s">
        <v>383</v>
      </c>
      <c r="O97" s="461"/>
      <c r="P97" s="464"/>
      <c r="Q97" s="671" t="s">
        <v>96</v>
      </c>
      <c r="R97" s="671" t="s">
        <v>249</v>
      </c>
      <c r="S97" s="671" t="s">
        <v>98</v>
      </c>
      <c r="T97" s="732">
        <v>43833.0</v>
      </c>
      <c r="U97" s="671" t="s">
        <v>267</v>
      </c>
      <c r="V97" s="461"/>
      <c r="W97" s="461"/>
      <c r="X97" s="461"/>
    </row>
    <row r="98">
      <c r="A98" s="538" t="s">
        <v>4008</v>
      </c>
      <c r="B98" s="613" t="s">
        <v>3706</v>
      </c>
      <c r="C98" s="726">
        <v>6.0</v>
      </c>
      <c r="D98" s="727" t="s">
        <v>4009</v>
      </c>
      <c r="E98" s="727" t="s">
        <v>4010</v>
      </c>
      <c r="F98" s="728" t="s">
        <v>3927</v>
      </c>
      <c r="G98" s="727" t="s">
        <v>4011</v>
      </c>
      <c r="H98" s="590" t="s">
        <v>4012</v>
      </c>
      <c r="I98" s="730" t="s">
        <v>4013</v>
      </c>
      <c r="J98" s="731">
        <v>43865.0</v>
      </c>
      <c r="K98" s="671" t="s">
        <v>116</v>
      </c>
      <c r="L98" s="668">
        <v>43914.0</v>
      </c>
      <c r="M98" s="195" t="s">
        <v>47</v>
      </c>
      <c r="N98" s="195" t="s">
        <v>383</v>
      </c>
      <c r="O98" s="461"/>
      <c r="P98" s="160"/>
      <c r="Q98" s="671" t="s">
        <v>96</v>
      </c>
      <c r="R98" s="671" t="s">
        <v>249</v>
      </c>
      <c r="S98" s="671" t="s">
        <v>98</v>
      </c>
      <c r="T98" s="732">
        <v>43833.0</v>
      </c>
      <c r="U98" s="671" t="s">
        <v>267</v>
      </c>
      <c r="V98" s="461"/>
      <c r="W98" s="461"/>
      <c r="X98" s="461"/>
    </row>
    <row r="99">
      <c r="A99" s="538" t="s">
        <v>4014</v>
      </c>
      <c r="B99" s="613" t="s">
        <v>3706</v>
      </c>
      <c r="C99" s="726" t="s">
        <v>4015</v>
      </c>
      <c r="D99" s="727" t="s">
        <v>4009</v>
      </c>
      <c r="E99" s="727" t="s">
        <v>4016</v>
      </c>
      <c r="F99" s="728" t="s">
        <v>3927</v>
      </c>
      <c r="G99" s="727" t="s">
        <v>4017</v>
      </c>
      <c r="H99" s="727" t="s">
        <v>4018</v>
      </c>
      <c r="I99" s="737" t="s">
        <v>4019</v>
      </c>
      <c r="J99" s="731">
        <v>43865.0</v>
      </c>
      <c r="K99" s="671" t="s">
        <v>116</v>
      </c>
      <c r="L99" s="668">
        <v>43914.0</v>
      </c>
      <c r="M99" s="195" t="s">
        <v>47</v>
      </c>
      <c r="N99" s="195" t="s">
        <v>383</v>
      </c>
      <c r="O99" s="461"/>
      <c r="P99" s="464"/>
      <c r="Q99" s="671" t="s">
        <v>96</v>
      </c>
      <c r="R99" s="671" t="s">
        <v>249</v>
      </c>
      <c r="S99" s="671" t="s">
        <v>98</v>
      </c>
      <c r="T99" s="732">
        <v>43833.0</v>
      </c>
      <c r="U99" s="671" t="s">
        <v>116</v>
      </c>
      <c r="V99" s="461"/>
      <c r="W99" s="461"/>
      <c r="X99" s="461"/>
    </row>
    <row r="100">
      <c r="A100" s="538" t="s">
        <v>4020</v>
      </c>
      <c r="B100" s="613" t="s">
        <v>3706</v>
      </c>
      <c r="C100" s="726" t="s">
        <v>4021</v>
      </c>
      <c r="D100" s="727" t="s">
        <v>4009</v>
      </c>
      <c r="E100" s="728" t="s">
        <v>4022</v>
      </c>
      <c r="F100" s="728" t="s">
        <v>3927</v>
      </c>
      <c r="G100" s="727" t="s">
        <v>4023</v>
      </c>
      <c r="H100" s="727" t="s">
        <v>4024</v>
      </c>
      <c r="I100" s="737" t="s">
        <v>4025</v>
      </c>
      <c r="J100" s="731">
        <v>43865.0</v>
      </c>
      <c r="K100" s="671" t="s">
        <v>116</v>
      </c>
      <c r="L100" s="668">
        <v>43914.0</v>
      </c>
      <c r="M100" s="195" t="s">
        <v>47</v>
      </c>
      <c r="N100" s="195" t="s">
        <v>383</v>
      </c>
      <c r="O100" s="161"/>
      <c r="P100" s="161"/>
      <c r="Q100" s="671" t="s">
        <v>96</v>
      </c>
      <c r="R100" s="671" t="s">
        <v>249</v>
      </c>
      <c r="S100" s="671" t="s">
        <v>98</v>
      </c>
      <c r="T100" s="732">
        <v>43833.0</v>
      </c>
      <c r="U100" s="671" t="s">
        <v>116</v>
      </c>
      <c r="V100" s="161"/>
      <c r="W100" s="161"/>
      <c r="X100" s="161"/>
    </row>
    <row r="101">
      <c r="A101" s="538" t="s">
        <v>4026</v>
      </c>
      <c r="B101" s="613" t="s">
        <v>3706</v>
      </c>
      <c r="C101" s="726" t="s">
        <v>4027</v>
      </c>
      <c r="D101" s="727" t="s">
        <v>4009</v>
      </c>
      <c r="E101" s="728" t="s">
        <v>4028</v>
      </c>
      <c r="F101" s="728" t="s">
        <v>3927</v>
      </c>
      <c r="G101" s="727" t="s">
        <v>4029</v>
      </c>
      <c r="H101" s="727" t="s">
        <v>4030</v>
      </c>
      <c r="I101" s="737" t="s">
        <v>4031</v>
      </c>
      <c r="J101" s="731">
        <v>43865.0</v>
      </c>
      <c r="K101" s="671" t="s">
        <v>116</v>
      </c>
      <c r="L101" s="668">
        <v>43914.0</v>
      </c>
      <c r="M101" s="195" t="s">
        <v>47</v>
      </c>
      <c r="N101" s="195" t="s">
        <v>383</v>
      </c>
      <c r="O101" s="461"/>
      <c r="P101" s="161"/>
      <c r="Q101" s="671" t="s">
        <v>96</v>
      </c>
      <c r="R101" s="671" t="s">
        <v>249</v>
      </c>
      <c r="S101" s="671" t="s">
        <v>98</v>
      </c>
      <c r="T101" s="732">
        <v>43833.0</v>
      </c>
      <c r="U101" s="671" t="s">
        <v>116</v>
      </c>
      <c r="V101" s="461"/>
      <c r="W101" s="461"/>
      <c r="X101" s="461"/>
    </row>
    <row r="102">
      <c r="A102" s="538" t="s">
        <v>4032</v>
      </c>
      <c r="B102" s="613" t="s">
        <v>3706</v>
      </c>
      <c r="C102" s="726" t="s">
        <v>4033</v>
      </c>
      <c r="D102" s="727" t="s">
        <v>4009</v>
      </c>
      <c r="E102" s="728" t="s">
        <v>4034</v>
      </c>
      <c r="F102" s="728" t="s">
        <v>3927</v>
      </c>
      <c r="G102" s="728" t="s">
        <v>4035</v>
      </c>
      <c r="H102" s="728" t="s">
        <v>4036</v>
      </c>
      <c r="I102" s="737" t="s">
        <v>4037</v>
      </c>
      <c r="J102" s="731">
        <v>43865.0</v>
      </c>
      <c r="K102" s="671" t="s">
        <v>116</v>
      </c>
      <c r="L102" s="668">
        <v>43914.0</v>
      </c>
      <c r="M102" s="195" t="s">
        <v>47</v>
      </c>
      <c r="N102" s="195" t="s">
        <v>383</v>
      </c>
      <c r="O102" s="461"/>
      <c r="P102" s="160"/>
      <c r="Q102" s="671" t="s">
        <v>96</v>
      </c>
      <c r="R102" s="671" t="s">
        <v>249</v>
      </c>
      <c r="S102" s="671" t="s">
        <v>98</v>
      </c>
      <c r="T102" s="732">
        <v>43833.0</v>
      </c>
      <c r="U102" s="461"/>
      <c r="V102" s="461"/>
      <c r="W102" s="461"/>
      <c r="X102" s="461"/>
    </row>
    <row r="103">
      <c r="A103" s="538" t="s">
        <v>4038</v>
      </c>
      <c r="B103" s="613" t="s">
        <v>3706</v>
      </c>
      <c r="C103" s="726">
        <v>5.0</v>
      </c>
      <c r="D103" s="727" t="s">
        <v>4009</v>
      </c>
      <c r="E103" s="728" t="s">
        <v>4039</v>
      </c>
      <c r="F103" s="728" t="s">
        <v>3927</v>
      </c>
      <c r="G103" s="728" t="s">
        <v>4040</v>
      </c>
      <c r="H103" s="736" t="s">
        <v>4041</v>
      </c>
      <c r="I103" s="737" t="s">
        <v>4042</v>
      </c>
      <c r="J103" s="731">
        <v>43865.0</v>
      </c>
      <c r="K103" s="671" t="s">
        <v>116</v>
      </c>
      <c r="L103" s="668">
        <v>43914.0</v>
      </c>
      <c r="M103" s="195" t="s">
        <v>47</v>
      </c>
      <c r="N103" s="195" t="s">
        <v>383</v>
      </c>
      <c r="O103" s="461"/>
      <c r="P103" s="160"/>
      <c r="Q103" s="671" t="s">
        <v>96</v>
      </c>
      <c r="R103" s="671" t="s">
        <v>249</v>
      </c>
      <c r="S103" s="671" t="s">
        <v>98</v>
      </c>
      <c r="T103" s="732">
        <v>43833.0</v>
      </c>
      <c r="U103" s="461"/>
      <c r="V103" s="461"/>
      <c r="W103" s="461"/>
      <c r="X103" s="461"/>
    </row>
    <row r="104">
      <c r="A104" s="538" t="s">
        <v>4043</v>
      </c>
      <c r="B104" s="538" t="s">
        <v>4044</v>
      </c>
      <c r="C104" s="220"/>
      <c r="D104" s="538" t="s">
        <v>4045</v>
      </c>
      <c r="E104" s="728" t="s">
        <v>4046</v>
      </c>
      <c r="F104" s="728" t="s">
        <v>3927</v>
      </c>
      <c r="G104" s="536" t="s">
        <v>4047</v>
      </c>
      <c r="H104" s="538" t="s">
        <v>4048</v>
      </c>
      <c r="I104" s="737" t="s">
        <v>4049</v>
      </c>
      <c r="J104" s="716">
        <v>43852.0</v>
      </c>
      <c r="K104" s="195" t="s">
        <v>383</v>
      </c>
      <c r="L104" s="668">
        <v>43914.0</v>
      </c>
      <c r="M104" s="195" t="s">
        <v>47</v>
      </c>
      <c r="N104" s="195" t="s">
        <v>383</v>
      </c>
      <c r="O104" s="461"/>
      <c r="P104" s="160"/>
      <c r="Q104" s="671" t="s">
        <v>96</v>
      </c>
      <c r="R104" s="671" t="s">
        <v>249</v>
      </c>
      <c r="S104" s="671" t="s">
        <v>98</v>
      </c>
      <c r="T104" s="732">
        <v>43871.0</v>
      </c>
      <c r="U104" s="461"/>
      <c r="V104" s="461"/>
      <c r="W104" s="461"/>
      <c r="X104" s="461"/>
    </row>
    <row r="105">
      <c r="A105" s="538" t="s">
        <v>4050</v>
      </c>
      <c r="B105" s="538" t="s">
        <v>4044</v>
      </c>
      <c r="C105" s="220"/>
      <c r="D105" s="538" t="s">
        <v>4051</v>
      </c>
      <c r="E105" s="538" t="s">
        <v>4052</v>
      </c>
      <c r="F105" s="728" t="s">
        <v>3927</v>
      </c>
      <c r="G105" s="536" t="s">
        <v>4053</v>
      </c>
      <c r="H105" s="538" t="s">
        <v>4054</v>
      </c>
      <c r="I105" s="737" t="s">
        <v>4055</v>
      </c>
      <c r="J105" s="716">
        <v>43852.0</v>
      </c>
      <c r="K105" s="195" t="s">
        <v>383</v>
      </c>
      <c r="L105" s="668">
        <v>43914.0</v>
      </c>
      <c r="M105" s="195" t="s">
        <v>47</v>
      </c>
      <c r="N105" s="195" t="s">
        <v>383</v>
      </c>
      <c r="O105" s="461"/>
      <c r="P105" s="160"/>
      <c r="Q105" s="671" t="s">
        <v>96</v>
      </c>
      <c r="R105" s="671" t="s">
        <v>249</v>
      </c>
      <c r="S105" s="671" t="s">
        <v>98</v>
      </c>
      <c r="T105" s="732">
        <v>43871.0</v>
      </c>
      <c r="U105" s="461"/>
      <c r="V105" s="461"/>
      <c r="W105" s="461"/>
      <c r="X105" s="461"/>
    </row>
    <row r="106">
      <c r="A106" s="538" t="s">
        <v>4056</v>
      </c>
      <c r="B106" s="538" t="s">
        <v>4044</v>
      </c>
      <c r="C106" s="220"/>
      <c r="D106" s="538" t="s">
        <v>4057</v>
      </c>
      <c r="E106" s="538" t="s">
        <v>4058</v>
      </c>
      <c r="F106" s="728" t="s">
        <v>3927</v>
      </c>
      <c r="G106" s="536" t="s">
        <v>4059</v>
      </c>
      <c r="H106" s="538" t="s">
        <v>4060</v>
      </c>
      <c r="I106" s="737" t="s">
        <v>4061</v>
      </c>
      <c r="J106" s="716">
        <v>43852.0</v>
      </c>
      <c r="K106" s="195" t="s">
        <v>383</v>
      </c>
      <c r="L106" s="668">
        <v>43914.0</v>
      </c>
      <c r="M106" s="195" t="s">
        <v>47</v>
      </c>
      <c r="N106" s="195" t="s">
        <v>383</v>
      </c>
      <c r="O106" s="461"/>
      <c r="P106" s="160"/>
      <c r="Q106" s="671" t="s">
        <v>96</v>
      </c>
      <c r="R106" s="671" t="s">
        <v>249</v>
      </c>
      <c r="S106" s="671" t="s">
        <v>98</v>
      </c>
      <c r="T106" s="732">
        <v>43871.0</v>
      </c>
      <c r="U106" s="461"/>
      <c r="V106" s="461"/>
      <c r="W106" s="461"/>
      <c r="X106" s="461"/>
    </row>
    <row r="107">
      <c r="A107" s="611"/>
      <c r="B107" s="160"/>
      <c r="C107" s="167"/>
      <c r="D107" s="160"/>
      <c r="E107" s="464"/>
      <c r="F107" s="464"/>
      <c r="G107" s="160"/>
      <c r="H107" s="464"/>
      <c r="I107" s="696"/>
      <c r="J107" s="696"/>
      <c r="K107" s="158"/>
      <c r="L107" s="158"/>
      <c r="M107" s="160"/>
      <c r="N107" s="160"/>
      <c r="O107" s="461"/>
      <c r="P107" s="160"/>
      <c r="Q107" s="160"/>
      <c r="R107" s="160"/>
      <c r="S107" s="160"/>
      <c r="T107" s="461"/>
      <c r="U107" s="461"/>
      <c r="V107" s="461"/>
      <c r="W107" s="461"/>
      <c r="X107" s="461"/>
    </row>
    <row r="108">
      <c r="A108" s="611"/>
      <c r="B108" s="160"/>
      <c r="C108" s="167"/>
      <c r="D108" s="160"/>
      <c r="E108" s="464"/>
      <c r="F108" s="464"/>
      <c r="G108" s="160"/>
      <c r="H108" s="160"/>
      <c r="I108" s="696"/>
      <c r="J108" s="696"/>
      <c r="K108" s="158"/>
      <c r="L108" s="158"/>
      <c r="M108" s="160"/>
      <c r="N108" s="160"/>
      <c r="O108" s="461"/>
      <c r="P108" s="160"/>
      <c r="Q108" s="160"/>
      <c r="R108" s="160"/>
      <c r="S108" s="160"/>
      <c r="T108" s="461"/>
      <c r="U108" s="461"/>
      <c r="V108" s="461"/>
      <c r="W108" s="461"/>
      <c r="X108" s="461"/>
    </row>
    <row r="109">
      <c r="A109" s="611"/>
      <c r="B109" s="160"/>
      <c r="C109" s="167"/>
      <c r="D109" s="160"/>
      <c r="E109" s="464"/>
      <c r="F109" s="464"/>
      <c r="G109" s="160"/>
      <c r="H109" s="464"/>
      <c r="I109" s="696"/>
      <c r="J109" s="696"/>
      <c r="K109" s="686"/>
      <c r="L109" s="686"/>
      <c r="M109" s="160"/>
      <c r="N109" s="160"/>
      <c r="O109" s="461"/>
      <c r="P109" s="160"/>
      <c r="Q109" s="160"/>
      <c r="R109" s="160"/>
      <c r="S109" s="160"/>
      <c r="T109" s="461"/>
      <c r="U109" s="461"/>
      <c r="V109" s="461"/>
      <c r="W109" s="461"/>
      <c r="X109" s="461"/>
    </row>
    <row r="110">
      <c r="A110" s="611"/>
      <c r="B110" s="464"/>
      <c r="C110" s="738"/>
      <c r="D110" s="464"/>
      <c r="E110" s="464"/>
      <c r="F110" s="464"/>
      <c r="G110" s="160"/>
      <c r="H110" s="464"/>
      <c r="I110" s="696"/>
      <c r="J110" s="696"/>
      <c r="K110" s="464"/>
      <c r="L110" s="464"/>
      <c r="M110" s="464"/>
      <c r="N110" s="464"/>
      <c r="O110" s="461"/>
      <c r="P110" s="464"/>
      <c r="Q110" s="464"/>
      <c r="R110" s="464"/>
      <c r="S110" s="464"/>
      <c r="T110" s="461"/>
      <c r="U110" s="461"/>
      <c r="V110" s="461"/>
      <c r="W110" s="461"/>
      <c r="X110" s="461"/>
    </row>
    <row r="111">
      <c r="A111" s="596"/>
      <c r="B111" s="161"/>
      <c r="C111" s="168"/>
      <c r="D111" s="161"/>
      <c r="E111" s="461"/>
      <c r="F111" s="461"/>
      <c r="G111" s="693"/>
      <c r="H111" s="693"/>
      <c r="I111" s="696"/>
      <c r="J111" s="696"/>
      <c r="K111" s="158"/>
      <c r="L111" s="158"/>
      <c r="M111" s="161"/>
      <c r="N111" s="161"/>
      <c r="O111" s="461"/>
      <c r="P111" s="461"/>
      <c r="Q111" s="161"/>
      <c r="R111" s="161"/>
      <c r="S111" s="161"/>
      <c r="T111" s="461"/>
      <c r="U111" s="461"/>
      <c r="V111" s="461"/>
      <c r="W111" s="461"/>
      <c r="X111" s="461"/>
    </row>
    <row r="112">
      <c r="A112" s="611"/>
      <c r="B112" s="160"/>
      <c r="C112" s="167"/>
      <c r="D112" s="160"/>
      <c r="E112" s="464"/>
      <c r="F112" s="464"/>
      <c r="G112" s="693"/>
      <c r="H112" s="461"/>
      <c r="I112" s="696"/>
      <c r="J112" s="696"/>
      <c r="K112" s="158"/>
      <c r="L112" s="158"/>
      <c r="M112" s="160"/>
      <c r="N112" s="160"/>
      <c r="O112" s="461"/>
      <c r="P112" s="461"/>
      <c r="Q112" s="160"/>
      <c r="R112" s="160"/>
      <c r="S112" s="160"/>
      <c r="T112" s="461"/>
      <c r="U112" s="461"/>
      <c r="V112" s="461"/>
      <c r="W112" s="461"/>
      <c r="X112" s="461"/>
    </row>
    <row r="113">
      <c r="A113" s="611"/>
      <c r="B113" s="160"/>
      <c r="C113" s="167"/>
      <c r="D113" s="160"/>
      <c r="E113" s="464"/>
      <c r="F113" s="160"/>
      <c r="G113" s="161"/>
      <c r="H113" s="461"/>
      <c r="I113" s="696"/>
      <c r="J113" s="696"/>
      <c r="K113" s="158"/>
      <c r="L113" s="158"/>
      <c r="M113" s="160"/>
      <c r="N113" s="160"/>
      <c r="O113" s="461"/>
      <c r="P113" s="461"/>
      <c r="Q113" s="160"/>
      <c r="R113" s="160"/>
      <c r="S113" s="160"/>
      <c r="T113" s="461"/>
      <c r="U113" s="461"/>
      <c r="V113" s="461"/>
      <c r="W113" s="461"/>
      <c r="X113" s="461"/>
    </row>
    <row r="114">
      <c r="A114" s="611"/>
      <c r="B114" s="160"/>
      <c r="C114" s="167"/>
      <c r="D114" s="160"/>
      <c r="E114" s="464"/>
      <c r="F114" s="160"/>
      <c r="G114" s="161"/>
      <c r="H114" s="461"/>
      <c r="I114" s="696"/>
      <c r="J114" s="696"/>
      <c r="K114" s="158"/>
      <c r="L114" s="158"/>
      <c r="M114" s="160"/>
      <c r="N114" s="160"/>
      <c r="O114" s="461"/>
      <c r="P114" s="461"/>
      <c r="Q114" s="160"/>
      <c r="R114" s="160"/>
      <c r="S114" s="160"/>
      <c r="T114" s="461"/>
      <c r="U114" s="461"/>
      <c r="V114" s="461"/>
      <c r="W114" s="461"/>
      <c r="X114" s="461"/>
    </row>
    <row r="115">
      <c r="A115" s="611"/>
      <c r="B115" s="160"/>
      <c r="C115" s="167"/>
      <c r="D115" s="160"/>
      <c r="E115" s="536"/>
      <c r="F115" s="536"/>
      <c r="G115" s="692"/>
      <c r="H115" s="694"/>
      <c r="I115" s="696"/>
      <c r="J115" s="696"/>
      <c r="K115" s="158"/>
      <c r="L115" s="158"/>
      <c r="M115" s="160"/>
      <c r="N115" s="160"/>
      <c r="O115" s="461"/>
      <c r="P115" s="461"/>
      <c r="Q115" s="160"/>
      <c r="R115" s="160"/>
      <c r="S115" s="160"/>
      <c r="T115" s="461"/>
      <c r="U115" s="461"/>
      <c r="V115" s="461"/>
      <c r="W115" s="461"/>
      <c r="X115" s="461"/>
    </row>
    <row r="116">
      <c r="A116" s="611"/>
      <c r="B116" s="160"/>
      <c r="C116" s="167"/>
      <c r="D116" s="160"/>
      <c r="E116" s="536"/>
      <c r="F116" s="536"/>
      <c r="G116" s="536"/>
      <c r="H116" s="538"/>
      <c r="I116" s="696"/>
      <c r="J116" s="696"/>
      <c r="K116" s="158"/>
      <c r="L116" s="158"/>
      <c r="M116" s="160"/>
      <c r="N116" s="160"/>
      <c r="O116" s="461"/>
      <c r="P116" s="461"/>
      <c r="Q116" s="160"/>
      <c r="R116" s="160"/>
      <c r="S116" s="160"/>
      <c r="T116" s="461"/>
      <c r="U116" s="461"/>
      <c r="V116" s="461"/>
      <c r="W116" s="461"/>
      <c r="X116" s="461"/>
    </row>
    <row r="117">
      <c r="A117" s="611"/>
      <c r="B117" s="160"/>
      <c r="C117" s="167"/>
      <c r="D117" s="160"/>
      <c r="E117" s="536"/>
      <c r="F117" s="536"/>
      <c r="G117" s="536"/>
      <c r="H117" s="538"/>
      <c r="I117" s="696"/>
      <c r="J117" s="696"/>
      <c r="K117" s="158"/>
      <c r="L117" s="158"/>
      <c r="M117" s="160"/>
      <c r="N117" s="160"/>
      <c r="O117" s="461"/>
      <c r="P117" s="461"/>
      <c r="Q117" s="160"/>
      <c r="R117" s="160"/>
      <c r="S117" s="160"/>
      <c r="T117" s="461"/>
      <c r="U117" s="461"/>
      <c r="V117" s="461"/>
      <c r="W117" s="461"/>
      <c r="X117" s="461"/>
    </row>
    <row r="118">
      <c r="A118" s="464"/>
      <c r="B118" s="464"/>
      <c r="C118" s="738"/>
      <c r="D118" s="464"/>
      <c r="E118" s="464"/>
      <c r="F118" s="464"/>
      <c r="G118" s="160"/>
      <c r="H118" s="464"/>
      <c r="I118" s="696"/>
      <c r="J118" s="696"/>
      <c r="K118" s="686"/>
      <c r="L118" s="686"/>
      <c r="M118" s="464"/>
      <c r="N118" s="464"/>
      <c r="O118" s="461"/>
      <c r="P118" s="461"/>
      <c r="Q118" s="464"/>
      <c r="R118" s="464"/>
      <c r="S118" s="464"/>
      <c r="T118" s="461"/>
      <c r="U118" s="461"/>
      <c r="V118" s="461"/>
      <c r="W118" s="461"/>
      <c r="X118" s="461"/>
    </row>
    <row r="119">
      <c r="A119" s="461"/>
      <c r="B119" s="461"/>
      <c r="C119" s="739"/>
      <c r="D119" s="461"/>
      <c r="E119" s="461"/>
      <c r="F119" s="461"/>
      <c r="G119" s="161"/>
      <c r="H119" s="461"/>
      <c r="I119" s="696"/>
      <c r="J119" s="696"/>
      <c r="K119" s="461"/>
      <c r="L119" s="461"/>
      <c r="M119" s="461"/>
      <c r="N119" s="461"/>
      <c r="O119" s="461"/>
      <c r="P119" s="461"/>
      <c r="Q119" s="461"/>
      <c r="R119" s="461"/>
      <c r="S119" s="461"/>
      <c r="T119" s="461"/>
      <c r="U119" s="461"/>
      <c r="V119" s="461"/>
      <c r="W119" s="461"/>
      <c r="X119" s="461"/>
    </row>
    <row r="120">
      <c r="A120" s="461"/>
      <c r="B120" s="461"/>
      <c r="C120" s="739"/>
      <c r="D120" s="461"/>
      <c r="E120" s="461"/>
      <c r="F120" s="461"/>
      <c r="G120" s="161"/>
      <c r="H120" s="461"/>
      <c r="I120" s="696"/>
      <c r="J120" s="696"/>
      <c r="K120" s="461"/>
      <c r="L120" s="461"/>
      <c r="M120" s="461"/>
      <c r="N120" s="461"/>
      <c r="O120" s="461"/>
      <c r="P120" s="461"/>
      <c r="Q120" s="461"/>
      <c r="R120" s="461"/>
      <c r="S120" s="461"/>
      <c r="T120" s="461"/>
      <c r="U120" s="461"/>
      <c r="V120" s="461"/>
      <c r="W120" s="461"/>
      <c r="X120" s="461"/>
    </row>
    <row r="121">
      <c r="A121" s="461"/>
      <c r="B121" s="461"/>
      <c r="C121" s="739"/>
      <c r="D121" s="461"/>
      <c r="E121" s="461"/>
      <c r="F121" s="461"/>
      <c r="G121" s="161"/>
      <c r="H121" s="461"/>
      <c r="I121" s="696"/>
      <c r="J121" s="696"/>
      <c r="K121" s="461"/>
      <c r="L121" s="461"/>
      <c r="M121" s="461"/>
      <c r="N121" s="461"/>
      <c r="O121" s="461"/>
      <c r="P121" s="461"/>
      <c r="Q121" s="461"/>
      <c r="R121" s="461"/>
      <c r="S121" s="461"/>
      <c r="T121" s="461"/>
      <c r="U121" s="461"/>
      <c r="V121" s="461"/>
      <c r="W121" s="461"/>
      <c r="X121" s="461"/>
    </row>
    <row r="122">
      <c r="A122" s="461"/>
      <c r="B122" s="461"/>
      <c r="C122" s="739"/>
      <c r="D122" s="461"/>
      <c r="E122" s="461"/>
      <c r="F122" s="461"/>
      <c r="G122" s="161"/>
      <c r="H122" s="461"/>
      <c r="I122" s="696"/>
      <c r="J122" s="696"/>
      <c r="K122" s="461"/>
      <c r="L122" s="461"/>
      <c r="M122" s="461"/>
      <c r="N122" s="461"/>
      <c r="O122" s="461"/>
      <c r="P122" s="461"/>
      <c r="Q122" s="461"/>
      <c r="R122" s="461"/>
      <c r="S122" s="461"/>
      <c r="T122" s="461"/>
      <c r="U122" s="461"/>
      <c r="V122" s="461"/>
      <c r="W122" s="461"/>
      <c r="X122" s="461"/>
    </row>
    <row r="123">
      <c r="A123" s="461"/>
      <c r="B123" s="461"/>
      <c r="C123" s="739"/>
      <c r="D123" s="461"/>
      <c r="E123" s="461"/>
      <c r="F123" s="461"/>
      <c r="G123" s="161"/>
      <c r="H123" s="461"/>
      <c r="I123" s="696"/>
      <c r="J123" s="696"/>
      <c r="K123" s="461"/>
      <c r="L123" s="461"/>
      <c r="M123" s="461"/>
      <c r="N123" s="461"/>
      <c r="O123" s="461"/>
      <c r="P123" s="461"/>
      <c r="Q123" s="461"/>
      <c r="R123" s="461"/>
      <c r="S123" s="461"/>
      <c r="T123" s="461"/>
      <c r="U123" s="461"/>
      <c r="V123" s="461"/>
      <c r="W123" s="461"/>
      <c r="X123" s="461"/>
    </row>
    <row r="124">
      <c r="A124" s="461"/>
      <c r="B124" s="461"/>
      <c r="C124" s="739"/>
      <c r="D124" s="461"/>
      <c r="E124" s="461"/>
      <c r="F124" s="461"/>
      <c r="G124" s="161"/>
      <c r="H124" s="461"/>
      <c r="I124" s="696"/>
      <c r="J124" s="696"/>
      <c r="K124" s="461"/>
      <c r="L124" s="461"/>
      <c r="M124" s="461"/>
      <c r="N124" s="461"/>
      <c r="O124" s="461"/>
      <c r="P124" s="461"/>
      <c r="Q124" s="461"/>
      <c r="R124" s="461"/>
      <c r="S124" s="461"/>
      <c r="T124" s="461"/>
      <c r="U124" s="461"/>
      <c r="V124" s="461"/>
      <c r="W124" s="461"/>
      <c r="X124" s="461"/>
    </row>
    <row r="125">
      <c r="A125" s="461"/>
      <c r="B125" s="461"/>
      <c r="C125" s="739"/>
      <c r="D125" s="461"/>
      <c r="E125" s="461"/>
      <c r="F125" s="461"/>
      <c r="G125" s="161"/>
      <c r="H125" s="461"/>
      <c r="I125" s="696"/>
      <c r="J125" s="696"/>
      <c r="K125" s="461"/>
      <c r="L125" s="461"/>
      <c r="M125" s="461"/>
      <c r="N125" s="461"/>
      <c r="O125" s="461"/>
      <c r="P125" s="461"/>
      <c r="Q125" s="461"/>
      <c r="R125" s="461"/>
      <c r="S125" s="461"/>
      <c r="T125" s="461"/>
      <c r="U125" s="461"/>
      <c r="V125" s="461"/>
      <c r="W125" s="461"/>
      <c r="X125" s="461"/>
    </row>
    <row r="126">
      <c r="A126" s="461"/>
      <c r="B126" s="461"/>
      <c r="C126" s="739"/>
      <c r="D126" s="461"/>
      <c r="E126" s="461"/>
      <c r="F126" s="461"/>
      <c r="G126" s="161"/>
      <c r="H126" s="461"/>
      <c r="I126" s="696"/>
      <c r="J126" s="696"/>
      <c r="K126" s="461"/>
      <c r="L126" s="461"/>
      <c r="M126" s="461"/>
      <c r="N126" s="461"/>
      <c r="O126" s="461"/>
      <c r="P126" s="461"/>
      <c r="Q126" s="461"/>
      <c r="R126" s="461"/>
      <c r="S126" s="461"/>
      <c r="T126" s="461"/>
      <c r="U126" s="461"/>
      <c r="V126" s="461"/>
      <c r="W126" s="461"/>
      <c r="X126" s="461"/>
    </row>
    <row r="127">
      <c r="A127" s="461"/>
      <c r="B127" s="461"/>
      <c r="C127" s="739"/>
      <c r="D127" s="461"/>
      <c r="E127" s="461"/>
      <c r="F127" s="461"/>
      <c r="G127" s="161"/>
      <c r="H127" s="461"/>
      <c r="I127" s="696"/>
      <c r="J127" s="696"/>
      <c r="K127" s="461"/>
      <c r="L127" s="461"/>
      <c r="M127" s="461"/>
      <c r="N127" s="461"/>
      <c r="O127" s="461"/>
      <c r="P127" s="461"/>
      <c r="Q127" s="461"/>
      <c r="R127" s="461"/>
      <c r="S127" s="461"/>
      <c r="T127" s="461"/>
      <c r="U127" s="461"/>
      <c r="V127" s="461"/>
      <c r="W127" s="461"/>
      <c r="X127" s="461"/>
    </row>
    <row r="128">
      <c r="A128" s="461"/>
      <c r="B128" s="461"/>
      <c r="C128" s="739"/>
      <c r="D128" s="461"/>
      <c r="E128" s="461"/>
      <c r="F128" s="461"/>
      <c r="G128" s="161"/>
      <c r="H128" s="461"/>
      <c r="I128" s="696"/>
      <c r="J128" s="696"/>
      <c r="K128" s="461"/>
      <c r="L128" s="461"/>
      <c r="M128" s="461"/>
      <c r="N128" s="461"/>
      <c r="O128" s="461"/>
      <c r="P128" s="461"/>
      <c r="Q128" s="461"/>
      <c r="R128" s="461"/>
      <c r="S128" s="461"/>
      <c r="T128" s="461"/>
      <c r="U128" s="461"/>
      <c r="V128" s="461"/>
      <c r="W128" s="461"/>
      <c r="X128" s="461"/>
    </row>
    <row r="129">
      <c r="A129" s="461"/>
      <c r="B129" s="461"/>
      <c r="C129" s="739"/>
      <c r="D129" s="461"/>
      <c r="E129" s="461"/>
      <c r="F129" s="461"/>
      <c r="G129" s="161"/>
      <c r="H129" s="461"/>
      <c r="I129" s="696"/>
      <c r="J129" s="696"/>
      <c r="K129" s="461"/>
      <c r="L129" s="461"/>
      <c r="M129" s="461"/>
      <c r="N129" s="461"/>
      <c r="O129" s="461"/>
      <c r="P129" s="461"/>
      <c r="Q129" s="461"/>
      <c r="R129" s="461"/>
      <c r="S129" s="461"/>
      <c r="T129" s="461"/>
      <c r="U129" s="461"/>
      <c r="V129" s="461"/>
      <c r="W129" s="461"/>
      <c r="X129" s="461"/>
    </row>
    <row r="130">
      <c r="A130" s="461"/>
      <c r="B130" s="461"/>
      <c r="C130" s="739"/>
      <c r="D130" s="461"/>
      <c r="E130" s="461"/>
      <c r="F130" s="461"/>
      <c r="G130" s="161"/>
      <c r="H130" s="461"/>
      <c r="I130" s="696"/>
      <c r="J130" s="696"/>
      <c r="K130" s="461"/>
      <c r="L130" s="461"/>
      <c r="M130" s="461"/>
      <c r="N130" s="461"/>
      <c r="O130" s="461"/>
      <c r="P130" s="461"/>
      <c r="Q130" s="461"/>
      <c r="R130" s="461"/>
      <c r="S130" s="461"/>
      <c r="T130" s="461"/>
      <c r="U130" s="461"/>
      <c r="V130" s="461"/>
      <c r="W130" s="461"/>
      <c r="X130" s="461"/>
    </row>
    <row r="131">
      <c r="A131" s="461"/>
      <c r="B131" s="461"/>
      <c r="C131" s="739"/>
      <c r="D131" s="461"/>
      <c r="E131" s="461"/>
      <c r="F131" s="461"/>
      <c r="G131" s="161"/>
      <c r="H131" s="461"/>
      <c r="I131" s="696"/>
      <c r="J131" s="696"/>
      <c r="K131" s="461"/>
      <c r="L131" s="461"/>
      <c r="M131" s="461"/>
      <c r="N131" s="461"/>
      <c r="O131" s="461"/>
      <c r="P131" s="461"/>
      <c r="Q131" s="461"/>
      <c r="R131" s="461"/>
      <c r="S131" s="461"/>
      <c r="T131" s="461"/>
      <c r="U131" s="461"/>
      <c r="V131" s="461"/>
      <c r="W131" s="461"/>
      <c r="X131" s="461"/>
    </row>
    <row r="132">
      <c r="A132" s="461"/>
      <c r="B132" s="461"/>
      <c r="C132" s="739"/>
      <c r="D132" s="461"/>
      <c r="E132" s="461"/>
      <c r="F132" s="461"/>
      <c r="G132" s="161"/>
      <c r="H132" s="461"/>
      <c r="I132" s="696"/>
      <c r="J132" s="696"/>
      <c r="K132" s="461"/>
      <c r="L132" s="461"/>
      <c r="M132" s="461"/>
      <c r="N132" s="461"/>
      <c r="O132" s="461"/>
      <c r="P132" s="461"/>
      <c r="Q132" s="461"/>
      <c r="R132" s="461"/>
      <c r="S132" s="461"/>
      <c r="T132" s="461"/>
      <c r="U132" s="461"/>
      <c r="V132" s="461"/>
      <c r="W132" s="461"/>
      <c r="X132" s="461"/>
    </row>
    <row r="133">
      <c r="A133" s="461"/>
      <c r="B133" s="461"/>
      <c r="C133" s="739"/>
      <c r="D133" s="461"/>
      <c r="E133" s="461"/>
      <c r="F133" s="461"/>
      <c r="G133" s="161"/>
      <c r="H133" s="461"/>
      <c r="I133" s="696"/>
      <c r="J133" s="696"/>
      <c r="K133" s="461"/>
      <c r="L133" s="461"/>
      <c r="M133" s="461"/>
      <c r="N133" s="461"/>
      <c r="O133" s="461"/>
      <c r="P133" s="461"/>
      <c r="Q133" s="461"/>
      <c r="R133" s="461"/>
      <c r="S133" s="461"/>
      <c r="T133" s="461"/>
      <c r="U133" s="461"/>
      <c r="V133" s="461"/>
      <c r="W133" s="461"/>
      <c r="X133" s="461"/>
    </row>
    <row r="134">
      <c r="A134" s="461"/>
      <c r="B134" s="461"/>
      <c r="C134" s="739"/>
      <c r="D134" s="461"/>
      <c r="E134" s="461"/>
      <c r="F134" s="461"/>
      <c r="G134" s="161"/>
      <c r="H134" s="461"/>
      <c r="I134" s="696"/>
      <c r="J134" s="696"/>
      <c r="K134" s="461"/>
      <c r="L134" s="461"/>
      <c r="M134" s="461"/>
      <c r="N134" s="461"/>
      <c r="O134" s="461"/>
      <c r="P134" s="461"/>
      <c r="Q134" s="461"/>
      <c r="R134" s="461"/>
      <c r="S134" s="461"/>
      <c r="T134" s="461"/>
      <c r="U134" s="461"/>
      <c r="V134" s="461"/>
      <c r="W134" s="461"/>
      <c r="X134" s="461"/>
    </row>
    <row r="135">
      <c r="A135" s="461"/>
      <c r="B135" s="461"/>
      <c r="C135" s="739"/>
      <c r="D135" s="461"/>
      <c r="E135" s="461"/>
      <c r="F135" s="461"/>
      <c r="G135" s="161"/>
      <c r="H135" s="461"/>
      <c r="I135" s="696"/>
      <c r="J135" s="696"/>
      <c r="K135" s="461"/>
      <c r="L135" s="461"/>
      <c r="M135" s="461"/>
      <c r="N135" s="461"/>
      <c r="O135" s="461"/>
      <c r="P135" s="461"/>
      <c r="Q135" s="461"/>
      <c r="R135" s="461"/>
      <c r="S135" s="461"/>
      <c r="T135" s="461"/>
      <c r="U135" s="461"/>
      <c r="V135" s="461"/>
      <c r="W135" s="461"/>
      <c r="X135" s="461"/>
    </row>
    <row r="136">
      <c r="A136" s="461"/>
      <c r="B136" s="461"/>
      <c r="C136" s="739"/>
      <c r="D136" s="461"/>
      <c r="E136" s="461"/>
      <c r="F136" s="461"/>
      <c r="G136" s="161"/>
      <c r="H136" s="461"/>
      <c r="I136" s="696"/>
      <c r="J136" s="696"/>
      <c r="K136" s="461"/>
      <c r="L136" s="461"/>
      <c r="M136" s="461"/>
      <c r="N136" s="461"/>
      <c r="O136" s="461"/>
      <c r="P136" s="461"/>
      <c r="Q136" s="461"/>
      <c r="R136" s="461"/>
      <c r="S136" s="461"/>
      <c r="T136" s="461"/>
      <c r="U136" s="461"/>
      <c r="V136" s="461"/>
      <c r="W136" s="461"/>
      <c r="X136" s="461"/>
    </row>
    <row r="137">
      <c r="A137" s="461"/>
      <c r="B137" s="461"/>
      <c r="C137" s="739"/>
      <c r="D137" s="461"/>
      <c r="E137" s="461"/>
      <c r="F137" s="461"/>
      <c r="G137" s="161"/>
      <c r="H137" s="461"/>
      <c r="I137" s="696"/>
      <c r="J137" s="696"/>
      <c r="K137" s="461"/>
      <c r="L137" s="461"/>
      <c r="M137" s="461"/>
      <c r="N137" s="461"/>
      <c r="O137" s="461"/>
      <c r="P137" s="461"/>
      <c r="Q137" s="461"/>
      <c r="R137" s="461"/>
      <c r="S137" s="461"/>
      <c r="T137" s="461"/>
      <c r="U137" s="461"/>
      <c r="V137" s="461"/>
      <c r="W137" s="461"/>
      <c r="X137" s="461"/>
    </row>
    <row r="138">
      <c r="A138" s="461"/>
      <c r="B138" s="461"/>
      <c r="C138" s="739"/>
      <c r="D138" s="461"/>
      <c r="E138" s="461"/>
      <c r="F138" s="461"/>
      <c r="G138" s="161"/>
      <c r="H138" s="461"/>
      <c r="I138" s="696"/>
      <c r="J138" s="696"/>
      <c r="K138" s="461"/>
      <c r="L138" s="461"/>
      <c r="M138" s="461"/>
      <c r="N138" s="461"/>
      <c r="O138" s="461"/>
      <c r="P138" s="461"/>
      <c r="Q138" s="461"/>
      <c r="R138" s="461"/>
      <c r="S138" s="461"/>
      <c r="T138" s="461"/>
      <c r="U138" s="461"/>
      <c r="V138" s="461"/>
      <c r="W138" s="461"/>
      <c r="X138" s="461"/>
    </row>
    <row r="139">
      <c r="A139" s="461"/>
      <c r="B139" s="461"/>
      <c r="C139" s="739"/>
      <c r="D139" s="461"/>
      <c r="E139" s="461"/>
      <c r="F139" s="461"/>
      <c r="G139" s="161"/>
      <c r="H139" s="461"/>
      <c r="I139" s="696"/>
      <c r="J139" s="696"/>
      <c r="K139" s="461"/>
      <c r="L139" s="461"/>
      <c r="M139" s="461"/>
      <c r="N139" s="461"/>
      <c r="O139" s="461"/>
      <c r="P139" s="461"/>
      <c r="Q139" s="461"/>
      <c r="R139" s="461"/>
      <c r="S139" s="461"/>
      <c r="T139" s="461"/>
      <c r="U139" s="461"/>
      <c r="V139" s="461"/>
      <c r="W139" s="461"/>
      <c r="X139" s="461"/>
    </row>
    <row r="140">
      <c r="A140" s="461"/>
      <c r="B140" s="461"/>
      <c r="C140" s="739"/>
      <c r="D140" s="461"/>
      <c r="E140" s="461"/>
      <c r="F140" s="461"/>
      <c r="G140" s="161"/>
      <c r="H140" s="461"/>
      <c r="I140" s="696"/>
      <c r="J140" s="696"/>
      <c r="K140" s="461"/>
      <c r="L140" s="461"/>
      <c r="M140" s="461"/>
      <c r="N140" s="461"/>
      <c r="O140" s="461"/>
      <c r="P140" s="461"/>
      <c r="Q140" s="461"/>
      <c r="R140" s="461"/>
      <c r="S140" s="461"/>
      <c r="T140" s="461"/>
      <c r="U140" s="461"/>
      <c r="V140" s="461"/>
      <c r="W140" s="461"/>
      <c r="X140" s="461"/>
    </row>
    <row r="141">
      <c r="A141" s="461"/>
      <c r="B141" s="461"/>
      <c r="C141" s="739"/>
      <c r="D141" s="461"/>
      <c r="E141" s="461"/>
      <c r="F141" s="461"/>
      <c r="G141" s="161"/>
      <c r="H141" s="461"/>
      <c r="I141" s="696"/>
      <c r="J141" s="696"/>
      <c r="K141" s="461"/>
      <c r="L141" s="461"/>
      <c r="M141" s="461"/>
      <c r="N141" s="461"/>
      <c r="O141" s="461"/>
      <c r="P141" s="461"/>
      <c r="Q141" s="461"/>
      <c r="R141" s="461"/>
      <c r="S141" s="461"/>
      <c r="T141" s="461"/>
      <c r="U141" s="461"/>
      <c r="V141" s="461"/>
      <c r="W141" s="461"/>
      <c r="X141" s="461"/>
    </row>
    <row r="142">
      <c r="A142" s="461"/>
      <c r="B142" s="461"/>
      <c r="C142" s="739"/>
      <c r="D142" s="461"/>
      <c r="E142" s="461"/>
      <c r="F142" s="461"/>
      <c r="G142" s="161"/>
      <c r="H142" s="461"/>
      <c r="I142" s="696"/>
      <c r="J142" s="696"/>
      <c r="K142" s="461"/>
      <c r="L142" s="461"/>
      <c r="M142" s="461"/>
      <c r="N142" s="461"/>
      <c r="O142" s="461"/>
      <c r="P142" s="461"/>
      <c r="Q142" s="461"/>
      <c r="R142" s="461"/>
      <c r="S142" s="461"/>
      <c r="T142" s="461"/>
      <c r="U142" s="461"/>
      <c r="V142" s="461"/>
      <c r="W142" s="461"/>
      <c r="X142" s="461"/>
    </row>
    <row r="143">
      <c r="A143" s="461"/>
      <c r="B143" s="461"/>
      <c r="C143" s="739"/>
      <c r="D143" s="461"/>
      <c r="E143" s="461"/>
      <c r="F143" s="461"/>
      <c r="G143" s="161"/>
      <c r="H143" s="461"/>
      <c r="I143" s="696"/>
      <c r="J143" s="696"/>
      <c r="K143" s="461"/>
      <c r="L143" s="461"/>
      <c r="M143" s="461"/>
      <c r="N143" s="461"/>
      <c r="O143" s="461"/>
      <c r="P143" s="461"/>
      <c r="Q143" s="461"/>
      <c r="R143" s="461"/>
      <c r="S143" s="461"/>
      <c r="T143" s="461"/>
      <c r="U143" s="461"/>
      <c r="V143" s="461"/>
      <c r="W143" s="461"/>
      <c r="X143" s="461"/>
    </row>
    <row r="144">
      <c r="A144" s="461"/>
      <c r="B144" s="461"/>
      <c r="C144" s="739"/>
      <c r="D144" s="461"/>
      <c r="E144" s="461"/>
      <c r="F144" s="461"/>
      <c r="G144" s="161"/>
      <c r="H144" s="461"/>
      <c r="I144" s="696"/>
      <c r="J144" s="696"/>
      <c r="K144" s="461"/>
      <c r="L144" s="461"/>
      <c r="M144" s="461"/>
      <c r="N144" s="461"/>
      <c r="O144" s="461"/>
      <c r="P144" s="461"/>
      <c r="Q144" s="461"/>
      <c r="R144" s="461"/>
      <c r="S144" s="461"/>
      <c r="T144" s="461"/>
      <c r="U144" s="461"/>
      <c r="V144" s="461"/>
      <c r="W144" s="461"/>
      <c r="X144" s="461"/>
    </row>
    <row r="145">
      <c r="A145" s="461"/>
      <c r="B145" s="461"/>
      <c r="C145" s="739"/>
      <c r="D145" s="461"/>
      <c r="E145" s="461"/>
      <c r="F145" s="461"/>
      <c r="G145" s="161"/>
      <c r="H145" s="461"/>
      <c r="I145" s="696"/>
      <c r="J145" s="696"/>
      <c r="K145" s="461"/>
      <c r="L145" s="461"/>
      <c r="M145" s="461"/>
      <c r="N145" s="461"/>
      <c r="O145" s="461"/>
      <c r="P145" s="461"/>
      <c r="Q145" s="461"/>
      <c r="R145" s="461"/>
      <c r="S145" s="461"/>
      <c r="T145" s="461"/>
      <c r="U145" s="461"/>
      <c r="V145" s="461"/>
      <c r="W145" s="461"/>
      <c r="X145" s="461"/>
    </row>
    <row r="146">
      <c r="A146" s="461"/>
      <c r="B146" s="461"/>
      <c r="C146" s="739"/>
      <c r="D146" s="461"/>
      <c r="E146" s="461"/>
      <c r="F146" s="461"/>
      <c r="G146" s="161"/>
      <c r="H146" s="461"/>
      <c r="I146" s="696"/>
      <c r="J146" s="696"/>
      <c r="K146" s="461"/>
      <c r="L146" s="461"/>
      <c r="M146" s="461"/>
      <c r="N146" s="461"/>
      <c r="O146" s="461"/>
      <c r="P146" s="461"/>
      <c r="Q146" s="461"/>
      <c r="R146" s="461"/>
      <c r="S146" s="461"/>
      <c r="T146" s="461"/>
      <c r="U146" s="461"/>
      <c r="V146" s="461"/>
      <c r="W146" s="461"/>
      <c r="X146" s="461"/>
    </row>
    <row r="147">
      <c r="A147" s="461"/>
      <c r="B147" s="461"/>
      <c r="C147" s="739"/>
      <c r="D147" s="461"/>
      <c r="E147" s="461"/>
      <c r="F147" s="461"/>
      <c r="G147" s="161"/>
      <c r="H147" s="461"/>
      <c r="I147" s="696"/>
      <c r="J147" s="696"/>
      <c r="K147" s="461"/>
      <c r="L147" s="461"/>
      <c r="M147" s="461"/>
      <c r="N147" s="461"/>
      <c r="O147" s="461"/>
      <c r="P147" s="461"/>
      <c r="Q147" s="461"/>
      <c r="R147" s="461"/>
      <c r="S147" s="461"/>
      <c r="T147" s="461"/>
      <c r="U147" s="461"/>
      <c r="V147" s="461"/>
      <c r="W147" s="461"/>
      <c r="X147" s="461"/>
    </row>
    <row r="148">
      <c r="A148" s="461"/>
      <c r="B148" s="461"/>
      <c r="C148" s="739"/>
      <c r="D148" s="461"/>
      <c r="E148" s="461"/>
      <c r="F148" s="461"/>
      <c r="G148" s="161"/>
      <c r="H148" s="461"/>
      <c r="I148" s="696"/>
      <c r="J148" s="696"/>
      <c r="K148" s="461"/>
      <c r="L148" s="461"/>
      <c r="M148" s="461"/>
      <c r="N148" s="461"/>
      <c r="O148" s="461"/>
      <c r="P148" s="461"/>
      <c r="Q148" s="461"/>
      <c r="R148" s="461"/>
      <c r="S148" s="461"/>
      <c r="T148" s="461"/>
      <c r="U148" s="461"/>
      <c r="V148" s="461"/>
      <c r="W148" s="461"/>
      <c r="X148" s="461"/>
    </row>
    <row r="149">
      <c r="A149" s="461"/>
      <c r="B149" s="461"/>
      <c r="C149" s="739"/>
      <c r="D149" s="461"/>
      <c r="E149" s="461"/>
      <c r="F149" s="461"/>
      <c r="G149" s="161"/>
      <c r="H149" s="461"/>
      <c r="I149" s="696"/>
      <c r="J149" s="696"/>
      <c r="K149" s="461"/>
      <c r="L149" s="461"/>
      <c r="M149" s="461"/>
      <c r="N149" s="461"/>
      <c r="O149" s="461"/>
      <c r="P149" s="461"/>
      <c r="Q149" s="461"/>
      <c r="R149" s="461"/>
      <c r="S149" s="461"/>
      <c r="T149" s="461"/>
      <c r="U149" s="461"/>
      <c r="V149" s="461"/>
      <c r="W149" s="461"/>
      <c r="X149" s="461"/>
    </row>
    <row r="150">
      <c r="A150" s="461"/>
      <c r="B150" s="461"/>
      <c r="C150" s="739"/>
      <c r="D150" s="461"/>
      <c r="E150" s="461"/>
      <c r="F150" s="461"/>
      <c r="G150" s="161"/>
      <c r="H150" s="461"/>
      <c r="I150" s="696"/>
      <c r="J150" s="696"/>
      <c r="K150" s="461"/>
      <c r="L150" s="461"/>
      <c r="M150" s="461"/>
      <c r="N150" s="461"/>
      <c r="O150" s="461"/>
      <c r="P150" s="461"/>
      <c r="Q150" s="461"/>
      <c r="R150" s="461"/>
      <c r="S150" s="461"/>
      <c r="T150" s="461"/>
      <c r="U150" s="461"/>
      <c r="V150" s="461"/>
      <c r="W150" s="461"/>
      <c r="X150" s="461"/>
    </row>
    <row r="151">
      <c r="A151" s="461"/>
      <c r="B151" s="461"/>
      <c r="C151" s="739"/>
      <c r="D151" s="461"/>
      <c r="E151" s="461"/>
      <c r="F151" s="461"/>
      <c r="G151" s="161"/>
      <c r="H151" s="461"/>
      <c r="I151" s="696"/>
      <c r="J151" s="696"/>
      <c r="K151" s="461"/>
      <c r="L151" s="461"/>
      <c r="M151" s="461"/>
      <c r="N151" s="461"/>
      <c r="O151" s="461"/>
      <c r="P151" s="461"/>
      <c r="Q151" s="461"/>
      <c r="R151" s="461"/>
      <c r="S151" s="461"/>
      <c r="T151" s="461"/>
      <c r="U151" s="461"/>
      <c r="V151" s="461"/>
      <c r="W151" s="461"/>
      <c r="X151" s="461"/>
    </row>
    <row r="152">
      <c r="A152" s="461"/>
      <c r="B152" s="461"/>
      <c r="C152" s="739"/>
      <c r="D152" s="461"/>
      <c r="E152" s="461"/>
      <c r="F152" s="461"/>
      <c r="G152" s="161"/>
      <c r="H152" s="461"/>
      <c r="I152" s="696"/>
      <c r="J152" s="696"/>
      <c r="K152" s="461"/>
      <c r="L152" s="461"/>
      <c r="M152" s="461"/>
      <c r="N152" s="461"/>
      <c r="O152" s="461"/>
      <c r="P152" s="461"/>
      <c r="Q152" s="461"/>
      <c r="R152" s="461"/>
      <c r="S152" s="461"/>
      <c r="T152" s="461"/>
      <c r="U152" s="461"/>
      <c r="V152" s="461"/>
      <c r="W152" s="461"/>
      <c r="X152" s="461"/>
    </row>
    <row r="153">
      <c r="A153" s="461"/>
      <c r="B153" s="461"/>
      <c r="C153" s="739"/>
      <c r="D153" s="461"/>
      <c r="E153" s="461"/>
      <c r="F153" s="461"/>
      <c r="G153" s="161"/>
      <c r="H153" s="461"/>
      <c r="I153" s="696"/>
      <c r="J153" s="696"/>
      <c r="K153" s="461"/>
      <c r="L153" s="461"/>
      <c r="M153" s="461"/>
      <c r="N153" s="461"/>
      <c r="O153" s="461"/>
      <c r="P153" s="461"/>
      <c r="Q153" s="461"/>
      <c r="R153" s="461"/>
      <c r="S153" s="461"/>
      <c r="T153" s="461"/>
      <c r="U153" s="461"/>
      <c r="V153" s="461"/>
      <c r="W153" s="461"/>
      <c r="X153" s="461"/>
    </row>
    <row r="154">
      <c r="A154" s="461"/>
      <c r="B154" s="461"/>
      <c r="C154" s="739"/>
      <c r="D154" s="461"/>
      <c r="E154" s="461"/>
      <c r="F154" s="461"/>
      <c r="G154" s="161"/>
      <c r="H154" s="461"/>
      <c r="I154" s="696"/>
      <c r="J154" s="696"/>
      <c r="K154" s="461"/>
      <c r="L154" s="461"/>
      <c r="M154" s="461"/>
      <c r="N154" s="461"/>
      <c r="O154" s="461"/>
      <c r="P154" s="461"/>
      <c r="Q154" s="461"/>
      <c r="R154" s="461"/>
      <c r="S154" s="461"/>
      <c r="T154" s="461"/>
      <c r="U154" s="461"/>
      <c r="V154" s="461"/>
      <c r="W154" s="461"/>
      <c r="X154" s="461"/>
    </row>
    <row r="155">
      <c r="A155" s="461"/>
      <c r="B155" s="461"/>
      <c r="C155" s="739"/>
      <c r="D155" s="461"/>
      <c r="E155" s="461"/>
      <c r="F155" s="461"/>
      <c r="G155" s="161"/>
      <c r="H155" s="461"/>
      <c r="I155" s="696"/>
      <c r="J155" s="696"/>
      <c r="K155" s="461"/>
      <c r="L155" s="461"/>
      <c r="M155" s="461"/>
      <c r="N155" s="461"/>
      <c r="O155" s="461"/>
      <c r="P155" s="461"/>
      <c r="Q155" s="461"/>
      <c r="R155" s="461"/>
      <c r="S155" s="461"/>
      <c r="T155" s="461"/>
      <c r="U155" s="461"/>
      <c r="V155" s="461"/>
      <c r="W155" s="461"/>
      <c r="X155" s="461"/>
    </row>
    <row r="156">
      <c r="A156" s="461"/>
      <c r="B156" s="461"/>
      <c r="C156" s="739"/>
      <c r="D156" s="461"/>
      <c r="E156" s="461"/>
      <c r="F156" s="461"/>
      <c r="G156" s="161"/>
      <c r="H156" s="461"/>
      <c r="I156" s="696"/>
      <c r="J156" s="696"/>
      <c r="K156" s="461"/>
      <c r="L156" s="461"/>
      <c r="M156" s="461"/>
      <c r="N156" s="461"/>
      <c r="O156" s="461"/>
      <c r="P156" s="461"/>
      <c r="Q156" s="461"/>
      <c r="R156" s="461"/>
      <c r="S156" s="461"/>
      <c r="T156" s="461"/>
      <c r="U156" s="461"/>
      <c r="V156" s="461"/>
      <c r="W156" s="461"/>
      <c r="X156" s="461"/>
    </row>
    <row r="157">
      <c r="A157" s="461"/>
      <c r="B157" s="461"/>
      <c r="C157" s="739"/>
      <c r="D157" s="461"/>
      <c r="E157" s="461"/>
      <c r="F157" s="461"/>
      <c r="G157" s="161"/>
      <c r="H157" s="461"/>
      <c r="I157" s="696"/>
      <c r="J157" s="696"/>
      <c r="K157" s="461"/>
      <c r="L157" s="461"/>
      <c r="M157" s="461"/>
      <c r="N157" s="461"/>
      <c r="O157" s="461"/>
      <c r="P157" s="461"/>
      <c r="Q157" s="461"/>
      <c r="R157" s="461"/>
      <c r="S157" s="461"/>
      <c r="T157" s="461"/>
      <c r="U157" s="461"/>
      <c r="V157" s="461"/>
      <c r="W157" s="461"/>
      <c r="X157" s="461"/>
    </row>
    <row r="158">
      <c r="A158" s="461"/>
      <c r="B158" s="461"/>
      <c r="C158" s="739"/>
      <c r="D158" s="461"/>
      <c r="E158" s="461"/>
      <c r="F158" s="461"/>
      <c r="G158" s="161"/>
      <c r="H158" s="461"/>
      <c r="I158" s="696"/>
      <c r="J158" s="696"/>
      <c r="K158" s="461"/>
      <c r="L158" s="461"/>
      <c r="M158" s="461"/>
      <c r="N158" s="461"/>
      <c r="O158" s="461"/>
      <c r="P158" s="461"/>
      <c r="Q158" s="461"/>
      <c r="R158" s="461"/>
      <c r="S158" s="461"/>
      <c r="T158" s="461"/>
      <c r="U158" s="461"/>
      <c r="V158" s="461"/>
      <c r="W158" s="461"/>
      <c r="X158" s="461"/>
    </row>
    <row r="159">
      <c r="A159" s="461"/>
      <c r="B159" s="461"/>
      <c r="C159" s="739"/>
      <c r="D159" s="461"/>
      <c r="E159" s="461"/>
      <c r="F159" s="461"/>
      <c r="G159" s="161"/>
      <c r="H159" s="461"/>
      <c r="I159" s="696"/>
      <c r="J159" s="696"/>
      <c r="K159" s="461"/>
      <c r="L159" s="461"/>
      <c r="M159" s="461"/>
      <c r="N159" s="461"/>
      <c r="O159" s="461"/>
      <c r="P159" s="461"/>
      <c r="Q159" s="461"/>
      <c r="R159" s="461"/>
      <c r="S159" s="461"/>
      <c r="T159" s="461"/>
      <c r="U159" s="461"/>
      <c r="V159" s="461"/>
      <c r="W159" s="461"/>
      <c r="X159" s="461"/>
    </row>
    <row r="160">
      <c r="A160" s="461"/>
      <c r="B160" s="461"/>
      <c r="C160" s="739"/>
      <c r="D160" s="461"/>
      <c r="E160" s="461"/>
      <c r="F160" s="461"/>
      <c r="G160" s="161"/>
      <c r="H160" s="461"/>
      <c r="I160" s="696"/>
      <c r="J160" s="696"/>
      <c r="K160" s="461"/>
      <c r="L160" s="461"/>
      <c r="M160" s="461"/>
      <c r="N160" s="461"/>
      <c r="O160" s="461"/>
      <c r="P160" s="461"/>
      <c r="Q160" s="461"/>
      <c r="R160" s="461"/>
      <c r="S160" s="461"/>
      <c r="T160" s="461"/>
      <c r="U160" s="461"/>
      <c r="V160" s="461"/>
      <c r="W160" s="461"/>
      <c r="X160" s="461"/>
    </row>
    <row r="161">
      <c r="A161" s="461"/>
      <c r="B161" s="461"/>
      <c r="C161" s="739"/>
      <c r="D161" s="461"/>
      <c r="E161" s="461"/>
      <c r="F161" s="461"/>
      <c r="G161" s="161"/>
      <c r="H161" s="461"/>
      <c r="I161" s="696"/>
      <c r="J161" s="696"/>
      <c r="K161" s="461"/>
      <c r="L161" s="461"/>
      <c r="M161" s="461"/>
      <c r="N161" s="461"/>
      <c r="O161" s="461"/>
      <c r="P161" s="461"/>
      <c r="Q161" s="461"/>
      <c r="R161" s="461"/>
      <c r="S161" s="461"/>
      <c r="T161" s="461"/>
      <c r="U161" s="461"/>
      <c r="V161" s="461"/>
      <c r="W161" s="461"/>
      <c r="X161" s="461"/>
    </row>
    <row r="162">
      <c r="A162" s="461"/>
      <c r="B162" s="461"/>
      <c r="C162" s="739"/>
      <c r="D162" s="461"/>
      <c r="E162" s="461"/>
      <c r="F162" s="461"/>
      <c r="G162" s="161"/>
      <c r="H162" s="461"/>
      <c r="I162" s="696"/>
      <c r="J162" s="696"/>
      <c r="K162" s="461"/>
      <c r="L162" s="461"/>
      <c r="M162" s="461"/>
      <c r="N162" s="461"/>
      <c r="O162" s="461"/>
      <c r="P162" s="461"/>
      <c r="Q162" s="461"/>
      <c r="R162" s="461"/>
      <c r="S162" s="461"/>
      <c r="T162" s="461"/>
      <c r="U162" s="461"/>
      <c r="V162" s="461"/>
      <c r="W162" s="461"/>
      <c r="X162" s="461"/>
    </row>
    <row r="163">
      <c r="A163" s="461"/>
      <c r="B163" s="461"/>
      <c r="C163" s="739"/>
      <c r="D163" s="461"/>
      <c r="E163" s="461"/>
      <c r="F163" s="461"/>
      <c r="G163" s="161"/>
      <c r="H163" s="461"/>
      <c r="I163" s="696"/>
      <c r="J163" s="696"/>
      <c r="K163" s="461"/>
      <c r="L163" s="461"/>
      <c r="M163" s="461"/>
      <c r="N163" s="461"/>
      <c r="O163" s="461"/>
      <c r="P163" s="461"/>
      <c r="Q163" s="461"/>
      <c r="R163" s="461"/>
      <c r="S163" s="461"/>
      <c r="T163" s="461"/>
      <c r="U163" s="461"/>
      <c r="V163" s="461"/>
      <c r="W163" s="461"/>
      <c r="X163" s="461"/>
    </row>
    <row r="164">
      <c r="A164" s="461"/>
      <c r="B164" s="461"/>
      <c r="C164" s="739"/>
      <c r="D164" s="461"/>
      <c r="E164" s="461"/>
      <c r="F164" s="461"/>
      <c r="G164" s="161"/>
      <c r="H164" s="461"/>
      <c r="I164" s="696"/>
      <c r="J164" s="696"/>
      <c r="K164" s="461"/>
      <c r="L164" s="461"/>
      <c r="M164" s="461"/>
      <c r="N164" s="461"/>
      <c r="O164" s="461"/>
      <c r="P164" s="461"/>
      <c r="Q164" s="461"/>
      <c r="R164" s="461"/>
      <c r="S164" s="461"/>
      <c r="T164" s="461"/>
      <c r="U164" s="461"/>
      <c r="V164" s="461"/>
      <c r="W164" s="461"/>
      <c r="X164" s="461"/>
    </row>
    <row r="165">
      <c r="A165" s="461"/>
      <c r="B165" s="461"/>
      <c r="C165" s="739"/>
      <c r="D165" s="461"/>
      <c r="E165" s="461"/>
      <c r="F165" s="461"/>
      <c r="G165" s="161"/>
      <c r="H165" s="461"/>
      <c r="I165" s="696"/>
      <c r="J165" s="696"/>
      <c r="K165" s="461"/>
      <c r="L165" s="461"/>
      <c r="M165" s="461"/>
      <c r="N165" s="461"/>
      <c r="O165" s="461"/>
      <c r="P165" s="461"/>
      <c r="Q165" s="461"/>
      <c r="R165" s="461"/>
      <c r="S165" s="461"/>
      <c r="T165" s="461"/>
      <c r="U165" s="461"/>
      <c r="V165" s="461"/>
      <c r="W165" s="461"/>
      <c r="X165" s="461"/>
    </row>
    <row r="166">
      <c r="A166" s="461"/>
      <c r="B166" s="461"/>
      <c r="C166" s="739"/>
      <c r="D166" s="461"/>
      <c r="E166" s="461"/>
      <c r="F166" s="461"/>
      <c r="G166" s="161"/>
      <c r="H166" s="461"/>
      <c r="I166" s="696"/>
      <c r="J166" s="696"/>
      <c r="K166" s="461"/>
      <c r="L166" s="461"/>
      <c r="M166" s="461"/>
      <c r="N166" s="461"/>
      <c r="O166" s="461"/>
      <c r="P166" s="461"/>
      <c r="Q166" s="461"/>
      <c r="R166" s="461"/>
      <c r="S166" s="461"/>
      <c r="T166" s="461"/>
      <c r="U166" s="461"/>
      <c r="V166" s="461"/>
      <c r="W166" s="461"/>
      <c r="X166" s="461"/>
    </row>
    <row r="167">
      <c r="A167" s="461"/>
      <c r="B167" s="461"/>
      <c r="C167" s="739"/>
      <c r="D167" s="461"/>
      <c r="E167" s="461"/>
      <c r="F167" s="461"/>
      <c r="G167" s="161"/>
      <c r="H167" s="461"/>
      <c r="I167" s="696"/>
      <c r="J167" s="696"/>
      <c r="K167" s="461"/>
      <c r="L167" s="461"/>
      <c r="M167" s="461"/>
      <c r="N167" s="461"/>
      <c r="O167" s="461"/>
      <c r="P167" s="461"/>
      <c r="Q167" s="461"/>
      <c r="R167" s="461"/>
      <c r="S167" s="461"/>
      <c r="T167" s="461"/>
      <c r="U167" s="461"/>
      <c r="V167" s="461"/>
      <c r="W167" s="461"/>
      <c r="X167" s="461"/>
    </row>
    <row r="168">
      <c r="A168" s="461"/>
      <c r="B168" s="461"/>
      <c r="C168" s="739"/>
      <c r="D168" s="461"/>
      <c r="E168" s="461"/>
      <c r="F168" s="461"/>
      <c r="G168" s="161"/>
      <c r="H168" s="461"/>
      <c r="I168" s="696"/>
      <c r="J168" s="696"/>
      <c r="K168" s="461"/>
      <c r="L168" s="461"/>
      <c r="M168" s="461"/>
      <c r="N168" s="461"/>
      <c r="O168" s="461"/>
      <c r="P168" s="461"/>
      <c r="Q168" s="461"/>
      <c r="R168" s="461"/>
      <c r="S168" s="461"/>
      <c r="T168" s="461"/>
      <c r="U168" s="461"/>
      <c r="V168" s="461"/>
      <c r="W168" s="461"/>
      <c r="X168" s="461"/>
    </row>
    <row r="169">
      <c r="A169" s="461"/>
      <c r="B169" s="461"/>
      <c r="C169" s="739"/>
      <c r="D169" s="461"/>
      <c r="E169" s="461"/>
      <c r="F169" s="461"/>
      <c r="G169" s="161"/>
      <c r="H169" s="461"/>
      <c r="I169" s="696"/>
      <c r="J169" s="696"/>
      <c r="K169" s="461"/>
      <c r="L169" s="461"/>
      <c r="M169" s="461"/>
      <c r="N169" s="461"/>
      <c r="O169" s="461"/>
      <c r="P169" s="461"/>
      <c r="Q169" s="461"/>
      <c r="R169" s="461"/>
      <c r="S169" s="461"/>
      <c r="T169" s="461"/>
      <c r="U169" s="461"/>
      <c r="V169" s="461"/>
      <c r="W169" s="461"/>
      <c r="X169" s="461"/>
    </row>
    <row r="170">
      <c r="A170" s="461"/>
      <c r="B170" s="461"/>
      <c r="C170" s="739"/>
      <c r="D170" s="461"/>
      <c r="E170" s="461"/>
      <c r="F170" s="461"/>
      <c r="G170" s="161"/>
      <c r="H170" s="461"/>
      <c r="I170" s="696"/>
      <c r="J170" s="696"/>
      <c r="K170" s="461"/>
      <c r="L170" s="461"/>
      <c r="M170" s="461"/>
      <c r="N170" s="461"/>
      <c r="O170" s="461"/>
      <c r="P170" s="461"/>
      <c r="Q170" s="461"/>
      <c r="R170" s="461"/>
      <c r="S170" s="461"/>
      <c r="T170" s="461"/>
      <c r="U170" s="461"/>
      <c r="V170" s="461"/>
      <c r="W170" s="461"/>
      <c r="X170" s="461"/>
    </row>
    <row r="171">
      <c r="A171" s="461"/>
      <c r="B171" s="461"/>
      <c r="C171" s="739"/>
      <c r="D171" s="461"/>
      <c r="E171" s="461"/>
      <c r="F171" s="461"/>
      <c r="G171" s="161"/>
      <c r="H171" s="461"/>
      <c r="I171" s="696"/>
      <c r="J171" s="696"/>
      <c r="K171" s="461"/>
      <c r="L171" s="461"/>
      <c r="M171" s="461"/>
      <c r="N171" s="461"/>
      <c r="O171" s="461"/>
      <c r="P171" s="461"/>
      <c r="Q171" s="461"/>
      <c r="R171" s="461"/>
      <c r="S171" s="461"/>
      <c r="T171" s="461"/>
      <c r="U171" s="461"/>
      <c r="V171" s="461"/>
      <c r="W171" s="461"/>
      <c r="X171" s="461"/>
    </row>
    <row r="172">
      <c r="A172" s="461"/>
      <c r="B172" s="461"/>
      <c r="C172" s="739"/>
      <c r="D172" s="461"/>
      <c r="E172" s="461"/>
      <c r="F172" s="461"/>
      <c r="G172" s="161"/>
      <c r="H172" s="461"/>
      <c r="I172" s="696"/>
      <c r="J172" s="696"/>
      <c r="K172" s="461"/>
      <c r="L172" s="461"/>
      <c r="M172" s="461"/>
      <c r="N172" s="461"/>
      <c r="O172" s="461"/>
      <c r="P172" s="461"/>
      <c r="Q172" s="461"/>
      <c r="R172" s="461"/>
      <c r="S172" s="461"/>
      <c r="T172" s="461"/>
      <c r="U172" s="461"/>
      <c r="V172" s="461"/>
      <c r="W172" s="461"/>
      <c r="X172" s="461"/>
    </row>
    <row r="173">
      <c r="A173" s="461"/>
      <c r="B173" s="461"/>
      <c r="C173" s="739"/>
      <c r="D173" s="461"/>
      <c r="E173" s="461"/>
      <c r="F173" s="461"/>
      <c r="G173" s="161"/>
      <c r="H173" s="461"/>
      <c r="I173" s="696"/>
      <c r="J173" s="696"/>
      <c r="K173" s="461"/>
      <c r="L173" s="461"/>
      <c r="M173" s="461"/>
      <c r="N173" s="461"/>
      <c r="O173" s="461"/>
      <c r="P173" s="461"/>
      <c r="Q173" s="461"/>
      <c r="R173" s="461"/>
      <c r="S173" s="461"/>
      <c r="T173" s="461"/>
      <c r="U173" s="461"/>
      <c r="V173" s="461"/>
      <c r="W173" s="461"/>
      <c r="X173" s="461"/>
    </row>
    <row r="174">
      <c r="A174" s="461"/>
      <c r="B174" s="461"/>
      <c r="C174" s="739"/>
      <c r="D174" s="461"/>
      <c r="E174" s="461"/>
      <c r="F174" s="461"/>
      <c r="G174" s="161"/>
      <c r="H174" s="461"/>
      <c r="I174" s="696"/>
      <c r="J174" s="696"/>
      <c r="K174" s="461"/>
      <c r="L174" s="461"/>
      <c r="M174" s="461"/>
      <c r="N174" s="461"/>
      <c r="O174" s="461"/>
      <c r="P174" s="461"/>
      <c r="Q174" s="461"/>
      <c r="R174" s="461"/>
      <c r="S174" s="461"/>
      <c r="T174" s="461"/>
      <c r="U174" s="461"/>
      <c r="V174" s="461"/>
      <c r="W174" s="461"/>
      <c r="X174" s="461"/>
    </row>
    <row r="175">
      <c r="A175" s="461"/>
      <c r="B175" s="461"/>
      <c r="C175" s="739"/>
      <c r="D175" s="461"/>
      <c r="E175" s="461"/>
      <c r="F175" s="461"/>
      <c r="G175" s="161"/>
      <c r="H175" s="461"/>
      <c r="I175" s="696"/>
      <c r="J175" s="696"/>
      <c r="K175" s="461"/>
      <c r="L175" s="461"/>
      <c r="M175" s="461"/>
      <c r="N175" s="461"/>
      <c r="O175" s="461"/>
      <c r="P175" s="461"/>
      <c r="Q175" s="461"/>
      <c r="R175" s="461"/>
      <c r="S175" s="461"/>
      <c r="T175" s="461"/>
      <c r="U175" s="461"/>
      <c r="V175" s="461"/>
      <c r="W175" s="461"/>
      <c r="X175" s="461"/>
    </row>
    <row r="176">
      <c r="A176" s="461"/>
      <c r="B176" s="461"/>
      <c r="C176" s="739"/>
      <c r="D176" s="461"/>
      <c r="E176" s="461"/>
      <c r="F176" s="461"/>
      <c r="G176" s="161"/>
      <c r="H176" s="461"/>
      <c r="I176" s="696"/>
      <c r="J176" s="696"/>
      <c r="K176" s="461"/>
      <c r="L176" s="461"/>
      <c r="M176" s="461"/>
      <c r="N176" s="461"/>
      <c r="O176" s="461"/>
      <c r="P176" s="461"/>
      <c r="Q176" s="461"/>
      <c r="R176" s="461"/>
      <c r="S176" s="461"/>
      <c r="T176" s="461"/>
      <c r="U176" s="461"/>
      <c r="V176" s="461"/>
      <c r="W176" s="461"/>
      <c r="X176" s="461"/>
    </row>
    <row r="177">
      <c r="A177" s="461"/>
      <c r="B177" s="461"/>
      <c r="C177" s="739"/>
      <c r="D177" s="461"/>
      <c r="E177" s="461"/>
      <c r="F177" s="461"/>
      <c r="G177" s="161"/>
      <c r="H177" s="461"/>
      <c r="I177" s="696"/>
      <c r="J177" s="696"/>
      <c r="K177" s="461"/>
      <c r="L177" s="461"/>
      <c r="M177" s="461"/>
      <c r="N177" s="461"/>
      <c r="O177" s="461"/>
      <c r="P177" s="461"/>
      <c r="Q177" s="461"/>
      <c r="R177" s="461"/>
      <c r="S177" s="461"/>
      <c r="T177" s="461"/>
      <c r="U177" s="461"/>
      <c r="V177" s="461"/>
      <c r="W177" s="461"/>
      <c r="X177" s="461"/>
    </row>
    <row r="178">
      <c r="A178" s="461"/>
      <c r="B178" s="461"/>
      <c r="C178" s="739"/>
      <c r="D178" s="461"/>
      <c r="E178" s="461"/>
      <c r="F178" s="461"/>
      <c r="G178" s="161"/>
      <c r="H178" s="461"/>
      <c r="I178" s="696"/>
      <c r="J178" s="696"/>
      <c r="K178" s="461"/>
      <c r="L178" s="461"/>
      <c r="M178" s="461"/>
      <c r="N178" s="461"/>
      <c r="O178" s="461"/>
      <c r="P178" s="461"/>
      <c r="Q178" s="461"/>
      <c r="R178" s="461"/>
      <c r="S178" s="461"/>
      <c r="T178" s="461"/>
      <c r="U178" s="461"/>
      <c r="V178" s="461"/>
      <c r="W178" s="461"/>
      <c r="X178" s="461"/>
    </row>
    <row r="179">
      <c r="A179" s="461"/>
      <c r="B179" s="461"/>
      <c r="C179" s="739"/>
      <c r="D179" s="461"/>
      <c r="E179" s="461"/>
      <c r="F179" s="461"/>
      <c r="G179" s="161"/>
      <c r="H179" s="461"/>
      <c r="I179" s="696"/>
      <c r="J179" s="696"/>
      <c r="K179" s="461"/>
      <c r="L179" s="461"/>
      <c r="M179" s="461"/>
      <c r="N179" s="461"/>
      <c r="O179" s="461"/>
      <c r="P179" s="461"/>
      <c r="Q179" s="461"/>
      <c r="R179" s="461"/>
      <c r="S179" s="461"/>
      <c r="T179" s="461"/>
      <c r="U179" s="461"/>
      <c r="V179" s="461"/>
      <c r="W179" s="461"/>
      <c r="X179" s="461"/>
    </row>
    <row r="180">
      <c r="A180" s="461"/>
      <c r="B180" s="461"/>
      <c r="C180" s="739"/>
      <c r="D180" s="461"/>
      <c r="E180" s="461"/>
      <c r="F180" s="461"/>
      <c r="G180" s="161"/>
      <c r="H180" s="461"/>
      <c r="I180" s="696"/>
      <c r="J180" s="696"/>
      <c r="K180" s="461"/>
      <c r="L180" s="461"/>
      <c r="M180" s="461"/>
      <c r="N180" s="461"/>
      <c r="O180" s="461"/>
      <c r="P180" s="461"/>
      <c r="Q180" s="461"/>
      <c r="R180" s="461"/>
      <c r="S180" s="461"/>
      <c r="T180" s="461"/>
      <c r="U180" s="461"/>
      <c r="V180" s="461"/>
      <c r="W180" s="461"/>
      <c r="X180" s="461"/>
    </row>
    <row r="181">
      <c r="A181" s="461"/>
      <c r="B181" s="461"/>
      <c r="C181" s="739"/>
      <c r="D181" s="461"/>
      <c r="E181" s="461"/>
      <c r="F181" s="461"/>
      <c r="G181" s="161"/>
      <c r="H181" s="461"/>
      <c r="I181" s="696"/>
      <c r="J181" s="696"/>
      <c r="K181" s="461"/>
      <c r="L181" s="461"/>
      <c r="M181" s="461"/>
      <c r="N181" s="461"/>
      <c r="O181" s="461"/>
      <c r="P181" s="461"/>
      <c r="Q181" s="461"/>
      <c r="R181" s="461"/>
      <c r="S181" s="461"/>
      <c r="T181" s="461"/>
      <c r="U181" s="461"/>
      <c r="V181" s="461"/>
      <c r="W181" s="461"/>
      <c r="X181" s="461"/>
    </row>
    <row r="182">
      <c r="A182" s="461"/>
      <c r="B182" s="461"/>
      <c r="C182" s="739"/>
      <c r="D182" s="461"/>
      <c r="E182" s="461"/>
      <c r="F182" s="461"/>
      <c r="G182" s="161"/>
      <c r="H182" s="461"/>
      <c r="I182" s="696"/>
      <c r="J182" s="696"/>
      <c r="K182" s="461"/>
      <c r="L182" s="461"/>
      <c r="M182" s="461"/>
      <c r="N182" s="461"/>
      <c r="O182" s="461"/>
      <c r="P182" s="461"/>
      <c r="Q182" s="461"/>
      <c r="R182" s="461"/>
      <c r="S182" s="461"/>
      <c r="T182" s="461"/>
      <c r="U182" s="461"/>
      <c r="V182" s="461"/>
      <c r="W182" s="461"/>
      <c r="X182" s="461"/>
    </row>
    <row r="183">
      <c r="A183" s="461"/>
      <c r="B183" s="461"/>
      <c r="C183" s="739"/>
      <c r="D183" s="461"/>
      <c r="E183" s="461"/>
      <c r="F183" s="461"/>
      <c r="G183" s="161"/>
      <c r="H183" s="461"/>
      <c r="I183" s="696"/>
      <c r="J183" s="696"/>
      <c r="K183" s="461"/>
      <c r="L183" s="461"/>
      <c r="M183" s="461"/>
      <c r="N183" s="461"/>
      <c r="O183" s="461"/>
      <c r="P183" s="461"/>
      <c r="Q183" s="461"/>
      <c r="R183" s="461"/>
      <c r="S183" s="461"/>
      <c r="T183" s="461"/>
      <c r="U183" s="461"/>
      <c r="V183" s="461"/>
      <c r="W183" s="461"/>
      <c r="X183" s="461"/>
    </row>
    <row r="184">
      <c r="A184" s="461"/>
      <c r="B184" s="461"/>
      <c r="C184" s="739"/>
      <c r="D184" s="461"/>
      <c r="E184" s="461"/>
      <c r="F184" s="461"/>
      <c r="G184" s="161"/>
      <c r="H184" s="461"/>
      <c r="I184" s="696"/>
      <c r="J184" s="696"/>
      <c r="K184" s="461"/>
      <c r="L184" s="461"/>
      <c r="M184" s="461"/>
      <c r="N184" s="461"/>
      <c r="O184" s="461"/>
      <c r="P184" s="461"/>
      <c r="Q184" s="461"/>
      <c r="R184" s="461"/>
      <c r="S184" s="461"/>
      <c r="T184" s="461"/>
      <c r="U184" s="461"/>
      <c r="V184" s="461"/>
      <c r="W184" s="461"/>
      <c r="X184" s="461"/>
    </row>
    <row r="185">
      <c r="A185" s="461"/>
      <c r="B185" s="461"/>
      <c r="C185" s="739"/>
      <c r="D185" s="461"/>
      <c r="E185" s="461"/>
      <c r="F185" s="461"/>
      <c r="G185" s="161"/>
      <c r="H185" s="461"/>
      <c r="I185" s="696"/>
      <c r="J185" s="696"/>
      <c r="K185" s="461"/>
      <c r="L185" s="461"/>
      <c r="M185" s="461"/>
      <c r="N185" s="461"/>
      <c r="O185" s="461"/>
      <c r="P185" s="461"/>
      <c r="Q185" s="461"/>
      <c r="R185" s="461"/>
      <c r="S185" s="461"/>
      <c r="T185" s="461"/>
      <c r="U185" s="461"/>
      <c r="V185" s="461"/>
      <c r="W185" s="461"/>
      <c r="X185" s="461"/>
    </row>
    <row r="186">
      <c r="A186" s="461"/>
      <c r="B186" s="461"/>
      <c r="C186" s="739"/>
      <c r="D186" s="461"/>
      <c r="E186" s="461"/>
      <c r="F186" s="461"/>
      <c r="G186" s="161"/>
      <c r="H186" s="461"/>
      <c r="I186" s="696"/>
      <c r="J186" s="696"/>
      <c r="K186" s="461"/>
      <c r="L186" s="461"/>
      <c r="M186" s="461"/>
      <c r="N186" s="461"/>
      <c r="O186" s="461"/>
      <c r="P186" s="461"/>
      <c r="Q186" s="461"/>
      <c r="R186" s="461"/>
      <c r="S186" s="461"/>
      <c r="T186" s="461"/>
      <c r="U186" s="461"/>
      <c r="V186" s="461"/>
      <c r="W186" s="461"/>
      <c r="X186" s="461"/>
    </row>
    <row r="187">
      <c r="A187" s="461"/>
      <c r="B187" s="461"/>
      <c r="C187" s="739"/>
      <c r="D187" s="461"/>
      <c r="E187" s="461"/>
      <c r="F187" s="461"/>
      <c r="G187" s="161"/>
      <c r="H187" s="461"/>
      <c r="I187" s="696"/>
      <c r="J187" s="696"/>
      <c r="K187" s="461"/>
      <c r="L187" s="461"/>
      <c r="M187" s="461"/>
      <c r="N187" s="461"/>
      <c r="O187" s="461"/>
      <c r="P187" s="461"/>
      <c r="Q187" s="461"/>
      <c r="R187" s="461"/>
      <c r="S187" s="461"/>
      <c r="T187" s="461"/>
      <c r="U187" s="461"/>
      <c r="V187" s="461"/>
      <c r="W187" s="461"/>
      <c r="X187" s="461"/>
    </row>
    <row r="188">
      <c r="A188" s="461"/>
      <c r="B188" s="461"/>
      <c r="C188" s="739"/>
      <c r="D188" s="461"/>
      <c r="E188" s="461"/>
      <c r="F188" s="461"/>
      <c r="G188" s="161"/>
      <c r="H188" s="461"/>
      <c r="I188" s="696"/>
      <c r="J188" s="696"/>
      <c r="K188" s="461"/>
      <c r="L188" s="461"/>
      <c r="M188" s="461"/>
      <c r="N188" s="461"/>
      <c r="O188" s="461"/>
      <c r="P188" s="461"/>
      <c r="Q188" s="461"/>
      <c r="R188" s="461"/>
      <c r="S188" s="461"/>
      <c r="T188" s="461"/>
      <c r="U188" s="461"/>
      <c r="V188" s="461"/>
      <c r="W188" s="461"/>
      <c r="X188" s="461"/>
    </row>
    <row r="189">
      <c r="A189" s="461"/>
      <c r="B189" s="461"/>
      <c r="C189" s="739"/>
      <c r="D189" s="461"/>
      <c r="E189" s="461"/>
      <c r="F189" s="461"/>
      <c r="G189" s="161"/>
      <c r="H189" s="461"/>
      <c r="I189" s="696"/>
      <c r="J189" s="696"/>
      <c r="K189" s="461"/>
      <c r="L189" s="461"/>
      <c r="M189" s="461"/>
      <c r="N189" s="461"/>
      <c r="O189" s="461"/>
      <c r="P189" s="461"/>
      <c r="Q189" s="461"/>
      <c r="R189" s="461"/>
      <c r="S189" s="461"/>
      <c r="T189" s="461"/>
      <c r="U189" s="461"/>
      <c r="V189" s="461"/>
      <c r="W189" s="461"/>
      <c r="X189" s="461"/>
    </row>
    <row r="190">
      <c r="A190" s="461"/>
      <c r="B190" s="461"/>
      <c r="C190" s="739"/>
      <c r="D190" s="461"/>
      <c r="E190" s="461"/>
      <c r="F190" s="461"/>
      <c r="G190" s="161"/>
      <c r="H190" s="461"/>
      <c r="I190" s="696"/>
      <c r="J190" s="696"/>
      <c r="K190" s="461"/>
      <c r="L190" s="461"/>
      <c r="M190" s="461"/>
      <c r="N190" s="461"/>
      <c r="O190" s="461"/>
      <c r="P190" s="461"/>
      <c r="Q190" s="461"/>
      <c r="R190" s="461"/>
      <c r="S190" s="461"/>
      <c r="T190" s="461"/>
      <c r="U190" s="461"/>
      <c r="V190" s="461"/>
      <c r="W190" s="461"/>
      <c r="X190" s="461"/>
    </row>
    <row r="191">
      <c r="A191" s="461"/>
      <c r="B191" s="461"/>
      <c r="C191" s="739"/>
      <c r="D191" s="461"/>
      <c r="E191" s="461"/>
      <c r="F191" s="461"/>
      <c r="G191" s="161"/>
      <c r="H191" s="461"/>
      <c r="I191" s="696"/>
      <c r="J191" s="696"/>
      <c r="K191" s="461"/>
      <c r="L191" s="461"/>
      <c r="M191" s="461"/>
      <c r="N191" s="461"/>
      <c r="O191" s="461"/>
      <c r="P191" s="461"/>
      <c r="Q191" s="461"/>
      <c r="R191" s="461"/>
      <c r="S191" s="461"/>
      <c r="T191" s="461"/>
      <c r="U191" s="461"/>
      <c r="V191" s="461"/>
      <c r="W191" s="461"/>
      <c r="X191" s="461"/>
    </row>
    <row r="192">
      <c r="A192" s="461"/>
      <c r="B192" s="461"/>
      <c r="C192" s="739"/>
      <c r="D192" s="461"/>
      <c r="E192" s="461"/>
      <c r="F192" s="461"/>
      <c r="G192" s="161"/>
      <c r="H192" s="461"/>
      <c r="I192" s="696"/>
      <c r="J192" s="696"/>
      <c r="K192" s="461"/>
      <c r="L192" s="461"/>
      <c r="M192" s="461"/>
      <c r="N192" s="461"/>
      <c r="O192" s="461"/>
      <c r="P192" s="461"/>
      <c r="Q192" s="461"/>
      <c r="R192" s="461"/>
      <c r="S192" s="461"/>
      <c r="T192" s="461"/>
      <c r="U192" s="461"/>
      <c r="V192" s="461"/>
      <c r="W192" s="461"/>
      <c r="X192" s="461"/>
    </row>
    <row r="193">
      <c r="A193" s="461"/>
      <c r="B193" s="461"/>
      <c r="C193" s="739"/>
      <c r="D193" s="461"/>
      <c r="E193" s="461"/>
      <c r="F193" s="461"/>
      <c r="G193" s="161"/>
      <c r="H193" s="461"/>
      <c r="I193" s="696"/>
      <c r="J193" s="696"/>
      <c r="K193" s="461"/>
      <c r="L193" s="461"/>
      <c r="M193" s="461"/>
      <c r="N193" s="461"/>
      <c r="O193" s="461"/>
      <c r="P193" s="461"/>
      <c r="Q193" s="461"/>
      <c r="R193" s="461"/>
      <c r="S193" s="461"/>
      <c r="T193" s="461"/>
      <c r="U193" s="461"/>
      <c r="V193" s="461"/>
      <c r="W193" s="461"/>
      <c r="X193" s="461"/>
    </row>
    <row r="194">
      <c r="A194" s="461"/>
      <c r="B194" s="461"/>
      <c r="C194" s="739"/>
      <c r="D194" s="461"/>
      <c r="E194" s="461"/>
      <c r="F194" s="461"/>
      <c r="G194" s="161"/>
      <c r="H194" s="461"/>
      <c r="I194" s="696"/>
      <c r="J194" s="696"/>
      <c r="K194" s="461"/>
      <c r="L194" s="461"/>
      <c r="M194" s="461"/>
      <c r="N194" s="461"/>
      <c r="O194" s="461"/>
      <c r="P194" s="461"/>
      <c r="Q194" s="461"/>
      <c r="R194" s="461"/>
      <c r="S194" s="461"/>
      <c r="T194" s="461"/>
      <c r="U194" s="461"/>
      <c r="V194" s="461"/>
      <c r="W194" s="461"/>
      <c r="X194" s="461"/>
    </row>
    <row r="195">
      <c r="A195" s="461"/>
      <c r="B195" s="461"/>
      <c r="C195" s="739"/>
      <c r="D195" s="461"/>
      <c r="E195" s="461"/>
      <c r="F195" s="461"/>
      <c r="G195" s="161"/>
      <c r="H195" s="461"/>
      <c r="I195" s="696"/>
      <c r="J195" s="696"/>
      <c r="K195" s="461"/>
      <c r="L195" s="461"/>
      <c r="M195" s="461"/>
      <c r="N195" s="461"/>
      <c r="O195" s="461"/>
      <c r="P195" s="461"/>
      <c r="Q195" s="461"/>
      <c r="R195" s="461"/>
      <c r="S195" s="461"/>
      <c r="T195" s="461"/>
      <c r="U195" s="461"/>
      <c r="V195" s="461"/>
      <c r="W195" s="461"/>
      <c r="X195" s="461"/>
    </row>
    <row r="196">
      <c r="A196" s="461"/>
      <c r="B196" s="461"/>
      <c r="C196" s="739"/>
      <c r="D196" s="461"/>
      <c r="E196" s="461"/>
      <c r="F196" s="461"/>
      <c r="G196" s="161"/>
      <c r="H196" s="461"/>
      <c r="I196" s="696"/>
      <c r="J196" s="696"/>
      <c r="K196" s="461"/>
      <c r="L196" s="461"/>
      <c r="M196" s="461"/>
      <c r="N196" s="461"/>
      <c r="O196" s="461"/>
      <c r="P196" s="461"/>
      <c r="Q196" s="461"/>
      <c r="R196" s="461"/>
      <c r="S196" s="461"/>
      <c r="T196" s="461"/>
      <c r="U196" s="461"/>
      <c r="V196" s="461"/>
      <c r="W196" s="461"/>
      <c r="X196" s="461"/>
    </row>
    <row r="197">
      <c r="A197" s="461"/>
      <c r="B197" s="461"/>
      <c r="C197" s="739"/>
      <c r="D197" s="461"/>
      <c r="E197" s="461"/>
      <c r="F197" s="461"/>
      <c r="G197" s="161"/>
      <c r="H197" s="461"/>
      <c r="I197" s="696"/>
      <c r="J197" s="696"/>
      <c r="K197" s="461"/>
      <c r="L197" s="461"/>
      <c r="M197" s="461"/>
      <c r="N197" s="461"/>
      <c r="O197" s="461"/>
      <c r="P197" s="461"/>
      <c r="Q197" s="461"/>
      <c r="R197" s="461"/>
      <c r="S197" s="461"/>
      <c r="T197" s="461"/>
      <c r="U197" s="461"/>
      <c r="V197" s="461"/>
      <c r="W197" s="461"/>
      <c r="X197" s="461"/>
    </row>
    <row r="198">
      <c r="A198" s="461"/>
      <c r="B198" s="461"/>
      <c r="C198" s="739"/>
      <c r="D198" s="461"/>
      <c r="E198" s="461"/>
      <c r="F198" s="461"/>
      <c r="G198" s="161"/>
      <c r="H198" s="461"/>
      <c r="I198" s="696"/>
      <c r="J198" s="696"/>
      <c r="K198" s="461"/>
      <c r="L198" s="461"/>
      <c r="M198" s="461"/>
      <c r="N198" s="461"/>
      <c r="O198" s="461"/>
      <c r="P198" s="461"/>
      <c r="Q198" s="461"/>
      <c r="R198" s="461"/>
      <c r="S198" s="461"/>
      <c r="T198" s="461"/>
      <c r="U198" s="461"/>
      <c r="V198" s="461"/>
      <c r="W198" s="461"/>
      <c r="X198" s="461"/>
    </row>
    <row r="199">
      <c r="A199" s="461"/>
      <c r="B199" s="461"/>
      <c r="C199" s="739"/>
      <c r="D199" s="461"/>
      <c r="E199" s="461"/>
      <c r="F199" s="461"/>
      <c r="G199" s="161"/>
      <c r="H199" s="461"/>
      <c r="I199" s="696"/>
      <c r="J199" s="696"/>
      <c r="K199" s="461"/>
      <c r="L199" s="461"/>
      <c r="M199" s="461"/>
      <c r="N199" s="461"/>
      <c r="O199" s="461"/>
      <c r="P199" s="461"/>
      <c r="Q199" s="461"/>
      <c r="R199" s="461"/>
      <c r="S199" s="461"/>
      <c r="T199" s="461"/>
      <c r="U199" s="461"/>
      <c r="V199" s="461"/>
      <c r="W199" s="461"/>
      <c r="X199" s="461"/>
    </row>
    <row r="200">
      <c r="A200" s="461"/>
      <c r="B200" s="461"/>
      <c r="C200" s="739"/>
      <c r="D200" s="461"/>
      <c r="E200" s="461"/>
      <c r="F200" s="461"/>
      <c r="G200" s="161"/>
      <c r="H200" s="461"/>
      <c r="I200" s="696"/>
      <c r="J200" s="696"/>
      <c r="K200" s="461"/>
      <c r="L200" s="461"/>
      <c r="M200" s="461"/>
      <c r="N200" s="461"/>
      <c r="O200" s="461"/>
      <c r="P200" s="461"/>
      <c r="Q200" s="461"/>
      <c r="R200" s="461"/>
      <c r="S200" s="461"/>
      <c r="T200" s="461"/>
      <c r="U200" s="461"/>
      <c r="V200" s="461"/>
      <c r="W200" s="461"/>
      <c r="X200" s="461"/>
    </row>
    <row r="201">
      <c r="A201" s="461"/>
      <c r="B201" s="461"/>
      <c r="C201" s="739"/>
      <c r="D201" s="461"/>
      <c r="E201" s="461"/>
      <c r="F201" s="461"/>
      <c r="G201" s="161"/>
      <c r="H201" s="461"/>
      <c r="I201" s="696"/>
      <c r="J201" s="696"/>
      <c r="K201" s="461"/>
      <c r="L201" s="461"/>
      <c r="M201" s="461"/>
      <c r="N201" s="461"/>
      <c r="O201" s="461"/>
      <c r="P201" s="461"/>
      <c r="Q201" s="461"/>
      <c r="R201" s="461"/>
      <c r="S201" s="461"/>
      <c r="T201" s="461"/>
      <c r="U201" s="461"/>
      <c r="V201" s="461"/>
      <c r="W201" s="461"/>
      <c r="X201" s="461"/>
    </row>
    <row r="202">
      <c r="A202" s="461"/>
      <c r="B202" s="461"/>
      <c r="C202" s="739"/>
      <c r="D202" s="461"/>
      <c r="E202" s="461"/>
      <c r="F202" s="461"/>
      <c r="G202" s="161"/>
      <c r="H202" s="461"/>
      <c r="I202" s="696"/>
      <c r="J202" s="696"/>
      <c r="K202" s="461"/>
      <c r="L202" s="461"/>
      <c r="M202" s="461"/>
      <c r="N202" s="461"/>
      <c r="O202" s="461"/>
      <c r="P202" s="461"/>
      <c r="Q202" s="461"/>
      <c r="R202" s="461"/>
      <c r="S202" s="461"/>
      <c r="T202" s="461"/>
      <c r="U202" s="461"/>
      <c r="V202" s="461"/>
      <c r="W202" s="461"/>
      <c r="X202" s="461"/>
    </row>
    <row r="203">
      <c r="A203" s="461"/>
      <c r="B203" s="461"/>
      <c r="C203" s="739"/>
      <c r="D203" s="461"/>
      <c r="E203" s="461"/>
      <c r="F203" s="461"/>
      <c r="G203" s="161"/>
      <c r="H203" s="461"/>
      <c r="I203" s="696"/>
      <c r="J203" s="696"/>
      <c r="K203" s="461"/>
      <c r="L203" s="461"/>
      <c r="M203" s="461"/>
      <c r="N203" s="461"/>
      <c r="O203" s="461"/>
      <c r="P203" s="461"/>
      <c r="Q203" s="461"/>
      <c r="R203" s="461"/>
      <c r="S203" s="461"/>
      <c r="T203" s="461"/>
      <c r="U203" s="461"/>
      <c r="V203" s="461"/>
      <c r="W203" s="461"/>
      <c r="X203" s="461"/>
    </row>
    <row r="204">
      <c r="A204" s="461"/>
      <c r="B204" s="461"/>
      <c r="C204" s="739"/>
      <c r="D204" s="461"/>
      <c r="E204" s="461"/>
      <c r="F204" s="461"/>
      <c r="G204" s="161"/>
      <c r="H204" s="461"/>
      <c r="I204" s="696"/>
      <c r="J204" s="696"/>
      <c r="K204" s="461"/>
      <c r="L204" s="461"/>
      <c r="M204" s="461"/>
      <c r="N204" s="461"/>
      <c r="O204" s="461"/>
      <c r="P204" s="461"/>
      <c r="Q204" s="461"/>
      <c r="R204" s="461"/>
      <c r="S204" s="461"/>
      <c r="T204" s="461"/>
      <c r="U204" s="461"/>
      <c r="V204" s="461"/>
      <c r="W204" s="461"/>
      <c r="X204" s="461"/>
    </row>
    <row r="205">
      <c r="A205" s="461"/>
      <c r="B205" s="461"/>
      <c r="C205" s="739"/>
      <c r="D205" s="461"/>
      <c r="E205" s="461"/>
      <c r="F205" s="461"/>
      <c r="G205" s="161"/>
      <c r="H205" s="461"/>
      <c r="I205" s="696"/>
      <c r="J205" s="696"/>
      <c r="K205" s="461"/>
      <c r="L205" s="461"/>
      <c r="M205" s="461"/>
      <c r="N205" s="461"/>
      <c r="O205" s="461"/>
      <c r="P205" s="461"/>
      <c r="Q205" s="461"/>
      <c r="R205" s="461"/>
      <c r="S205" s="461"/>
      <c r="T205" s="461"/>
      <c r="U205" s="461"/>
      <c r="V205" s="461"/>
      <c r="W205" s="461"/>
      <c r="X205" s="461"/>
    </row>
    <row r="206">
      <c r="A206" s="461"/>
      <c r="B206" s="461"/>
      <c r="C206" s="739"/>
      <c r="D206" s="461"/>
      <c r="E206" s="461"/>
      <c r="F206" s="461"/>
      <c r="G206" s="161"/>
      <c r="H206" s="461"/>
      <c r="I206" s="696"/>
      <c r="J206" s="696"/>
      <c r="K206" s="461"/>
      <c r="L206" s="461"/>
      <c r="M206" s="461"/>
      <c r="N206" s="461"/>
      <c r="O206" s="461"/>
      <c r="P206" s="461"/>
      <c r="Q206" s="461"/>
      <c r="R206" s="461"/>
      <c r="S206" s="461"/>
      <c r="T206" s="461"/>
      <c r="U206" s="461"/>
      <c r="V206" s="461"/>
      <c r="W206" s="461"/>
      <c r="X206" s="461"/>
    </row>
    <row r="207">
      <c r="A207" s="461"/>
      <c r="B207" s="461"/>
      <c r="C207" s="739"/>
      <c r="D207" s="461"/>
      <c r="E207" s="461"/>
      <c r="F207" s="461"/>
      <c r="G207" s="161"/>
      <c r="H207" s="461"/>
      <c r="I207" s="696"/>
      <c r="J207" s="696"/>
      <c r="K207" s="461"/>
      <c r="L207" s="461"/>
      <c r="M207" s="461"/>
      <c r="N207" s="461"/>
      <c r="O207" s="461"/>
      <c r="P207" s="461"/>
      <c r="Q207" s="461"/>
      <c r="R207" s="461"/>
      <c r="S207" s="461"/>
      <c r="T207" s="461"/>
      <c r="U207" s="461"/>
      <c r="V207" s="461"/>
      <c r="W207" s="461"/>
      <c r="X207" s="461"/>
    </row>
    <row r="208">
      <c r="A208" s="461"/>
      <c r="B208" s="461"/>
      <c r="C208" s="739"/>
      <c r="D208" s="461"/>
      <c r="E208" s="461"/>
      <c r="F208" s="461"/>
      <c r="G208" s="161"/>
      <c r="H208" s="461"/>
      <c r="I208" s="696"/>
      <c r="J208" s="696"/>
      <c r="K208" s="461"/>
      <c r="L208" s="461"/>
      <c r="M208" s="461"/>
      <c r="N208" s="461"/>
      <c r="O208" s="461"/>
      <c r="P208" s="461"/>
      <c r="Q208" s="461"/>
      <c r="R208" s="461"/>
      <c r="S208" s="461"/>
      <c r="T208" s="461"/>
      <c r="U208" s="461"/>
      <c r="V208" s="461"/>
      <c r="W208" s="461"/>
      <c r="X208" s="461"/>
    </row>
    <row r="209">
      <c r="A209" s="461"/>
      <c r="B209" s="461"/>
      <c r="C209" s="739"/>
      <c r="D209" s="461"/>
      <c r="E209" s="461"/>
      <c r="F209" s="461"/>
      <c r="G209" s="161"/>
      <c r="H209" s="461"/>
      <c r="I209" s="696"/>
      <c r="J209" s="696"/>
      <c r="K209" s="461"/>
      <c r="L209" s="461"/>
      <c r="M209" s="461"/>
      <c r="N209" s="461"/>
      <c r="O209" s="461"/>
      <c r="P209" s="461"/>
      <c r="Q209" s="461"/>
      <c r="R209" s="461"/>
      <c r="S209" s="461"/>
      <c r="T209" s="461"/>
      <c r="U209" s="461"/>
      <c r="V209" s="461"/>
      <c r="W209" s="461"/>
      <c r="X209" s="461"/>
    </row>
    <row r="210">
      <c r="A210" s="461"/>
      <c r="B210" s="461"/>
      <c r="C210" s="739"/>
      <c r="D210" s="461"/>
      <c r="E210" s="461"/>
      <c r="F210" s="461"/>
      <c r="G210" s="161"/>
      <c r="H210" s="461"/>
      <c r="I210" s="696"/>
      <c r="J210" s="696"/>
      <c r="K210" s="461"/>
      <c r="L210" s="461"/>
      <c r="M210" s="461"/>
      <c r="N210" s="461"/>
      <c r="O210" s="461"/>
      <c r="P210" s="461"/>
      <c r="Q210" s="461"/>
      <c r="R210" s="461"/>
      <c r="S210" s="461"/>
      <c r="T210" s="461"/>
      <c r="U210" s="461"/>
      <c r="V210" s="461"/>
      <c r="W210" s="461"/>
      <c r="X210" s="461"/>
    </row>
    <row r="211">
      <c r="A211" s="461"/>
      <c r="B211" s="461"/>
      <c r="C211" s="739"/>
      <c r="D211" s="461"/>
      <c r="E211" s="461"/>
      <c r="F211" s="461"/>
      <c r="G211" s="161"/>
      <c r="H211" s="461"/>
      <c r="I211" s="696"/>
      <c r="J211" s="696"/>
      <c r="K211" s="461"/>
      <c r="L211" s="461"/>
      <c r="M211" s="461"/>
      <c r="N211" s="461"/>
      <c r="O211" s="461"/>
      <c r="P211" s="461"/>
      <c r="Q211" s="461"/>
      <c r="R211" s="461"/>
      <c r="S211" s="461"/>
      <c r="T211" s="461"/>
      <c r="U211" s="461"/>
      <c r="V211" s="461"/>
      <c r="W211" s="461"/>
      <c r="X211" s="461"/>
    </row>
    <row r="212">
      <c r="A212" s="461"/>
      <c r="B212" s="461"/>
      <c r="C212" s="739"/>
      <c r="D212" s="461"/>
      <c r="E212" s="461"/>
      <c r="F212" s="461"/>
      <c r="G212" s="161"/>
      <c r="H212" s="461"/>
      <c r="I212" s="696"/>
      <c r="J212" s="696"/>
      <c r="K212" s="461"/>
      <c r="L212" s="461"/>
      <c r="M212" s="461"/>
      <c r="N212" s="461"/>
      <c r="O212" s="461"/>
      <c r="P212" s="461"/>
      <c r="Q212" s="461"/>
      <c r="R212" s="461"/>
      <c r="S212" s="461"/>
      <c r="T212" s="461"/>
      <c r="U212" s="461"/>
      <c r="V212" s="461"/>
      <c r="W212" s="461"/>
      <c r="X212" s="461"/>
    </row>
    <row r="213">
      <c r="A213" s="461"/>
      <c r="B213" s="461"/>
      <c r="C213" s="739"/>
      <c r="D213" s="461"/>
      <c r="E213" s="461"/>
      <c r="F213" s="461"/>
      <c r="G213" s="161"/>
      <c r="H213" s="461"/>
      <c r="I213" s="696"/>
      <c r="J213" s="696"/>
      <c r="K213" s="461"/>
      <c r="L213" s="461"/>
      <c r="M213" s="461"/>
      <c r="N213" s="461"/>
      <c r="O213" s="461"/>
      <c r="P213" s="461"/>
      <c r="Q213" s="461"/>
      <c r="R213" s="461"/>
      <c r="S213" s="461"/>
      <c r="T213" s="461"/>
      <c r="U213" s="461"/>
      <c r="V213" s="461"/>
      <c r="W213" s="461"/>
      <c r="X213" s="461"/>
    </row>
    <row r="214">
      <c r="A214" s="461"/>
      <c r="B214" s="461"/>
      <c r="C214" s="739"/>
      <c r="D214" s="461"/>
      <c r="E214" s="461"/>
      <c r="F214" s="461"/>
      <c r="G214" s="161"/>
      <c r="H214" s="461"/>
      <c r="I214" s="696"/>
      <c r="J214" s="696"/>
      <c r="K214" s="461"/>
      <c r="L214" s="461"/>
      <c r="M214" s="461"/>
      <c r="N214" s="461"/>
      <c r="O214" s="461"/>
      <c r="P214" s="461"/>
      <c r="Q214" s="461"/>
      <c r="R214" s="461"/>
      <c r="S214" s="461"/>
      <c r="T214" s="461"/>
      <c r="U214" s="461"/>
      <c r="V214" s="461"/>
      <c r="W214" s="461"/>
      <c r="X214" s="461"/>
    </row>
    <row r="215">
      <c r="A215" s="461"/>
      <c r="B215" s="461"/>
      <c r="C215" s="739"/>
      <c r="D215" s="461"/>
      <c r="E215" s="461"/>
      <c r="F215" s="461"/>
      <c r="G215" s="161"/>
      <c r="H215" s="461"/>
      <c r="I215" s="696"/>
      <c r="J215" s="696"/>
      <c r="K215" s="461"/>
      <c r="L215" s="461"/>
      <c r="M215" s="461"/>
      <c r="N215" s="461"/>
      <c r="O215" s="461"/>
      <c r="P215" s="461"/>
      <c r="Q215" s="461"/>
      <c r="R215" s="461"/>
      <c r="S215" s="461"/>
      <c r="T215" s="461"/>
      <c r="U215" s="461"/>
      <c r="V215" s="461"/>
      <c r="W215" s="461"/>
      <c r="X215" s="461"/>
    </row>
    <row r="216">
      <c r="A216" s="461"/>
      <c r="B216" s="461"/>
      <c r="C216" s="739"/>
      <c r="D216" s="461"/>
      <c r="E216" s="461"/>
      <c r="F216" s="461"/>
      <c r="G216" s="161"/>
      <c r="H216" s="461"/>
      <c r="I216" s="696"/>
      <c r="J216" s="696"/>
      <c r="K216" s="461"/>
      <c r="L216" s="461"/>
      <c r="M216" s="461"/>
      <c r="N216" s="461"/>
      <c r="O216" s="461"/>
      <c r="P216" s="461"/>
      <c r="Q216" s="461"/>
      <c r="R216" s="461"/>
      <c r="S216" s="461"/>
      <c r="T216" s="461"/>
      <c r="U216" s="461"/>
      <c r="V216" s="461"/>
      <c r="W216" s="461"/>
      <c r="X216" s="461"/>
    </row>
    <row r="217">
      <c r="A217" s="461"/>
      <c r="B217" s="461"/>
      <c r="C217" s="739"/>
      <c r="D217" s="461"/>
      <c r="E217" s="461"/>
      <c r="F217" s="461"/>
      <c r="G217" s="161"/>
      <c r="H217" s="461"/>
      <c r="I217" s="696"/>
      <c r="J217" s="696"/>
      <c r="K217" s="461"/>
      <c r="L217" s="461"/>
      <c r="M217" s="461"/>
      <c r="N217" s="461"/>
      <c r="O217" s="461"/>
      <c r="P217" s="461"/>
      <c r="Q217" s="461"/>
      <c r="R217" s="461"/>
      <c r="S217" s="461"/>
      <c r="T217" s="461"/>
      <c r="U217" s="461"/>
      <c r="V217" s="461"/>
      <c r="W217" s="461"/>
      <c r="X217" s="461"/>
    </row>
    <row r="218">
      <c r="A218" s="461"/>
      <c r="B218" s="461"/>
      <c r="C218" s="739"/>
      <c r="D218" s="461"/>
      <c r="E218" s="461"/>
      <c r="F218" s="461"/>
      <c r="G218" s="161"/>
      <c r="H218" s="461"/>
      <c r="I218" s="696"/>
      <c r="J218" s="696"/>
      <c r="K218" s="461"/>
      <c r="L218" s="461"/>
      <c r="M218" s="461"/>
      <c r="N218" s="461"/>
      <c r="O218" s="461"/>
      <c r="P218" s="461"/>
      <c r="Q218" s="461"/>
      <c r="R218" s="461"/>
      <c r="S218" s="461"/>
      <c r="T218" s="461"/>
      <c r="U218" s="461"/>
      <c r="V218" s="461"/>
      <c r="W218" s="461"/>
      <c r="X218" s="461"/>
    </row>
    <row r="219">
      <c r="A219" s="461"/>
      <c r="B219" s="461"/>
      <c r="C219" s="739"/>
      <c r="D219" s="461"/>
      <c r="E219" s="461"/>
      <c r="F219" s="461"/>
      <c r="G219" s="161"/>
      <c r="H219" s="461"/>
      <c r="I219" s="696"/>
      <c r="J219" s="696"/>
      <c r="K219" s="461"/>
      <c r="L219" s="461"/>
      <c r="M219" s="461"/>
      <c r="N219" s="461"/>
      <c r="O219" s="461"/>
      <c r="P219" s="461"/>
      <c r="Q219" s="461"/>
      <c r="R219" s="461"/>
      <c r="S219" s="461"/>
      <c r="T219" s="461"/>
      <c r="U219" s="461"/>
      <c r="V219" s="461"/>
      <c r="W219" s="461"/>
      <c r="X219" s="461"/>
    </row>
    <row r="220">
      <c r="A220" s="461"/>
      <c r="B220" s="461"/>
      <c r="C220" s="739"/>
      <c r="D220" s="461"/>
      <c r="E220" s="461"/>
      <c r="F220" s="461"/>
      <c r="G220" s="161"/>
      <c r="H220" s="461"/>
      <c r="I220" s="696"/>
      <c r="J220" s="696"/>
      <c r="K220" s="461"/>
      <c r="L220" s="461"/>
      <c r="M220" s="461"/>
      <c r="N220" s="461"/>
      <c r="O220" s="461"/>
      <c r="P220" s="461"/>
      <c r="Q220" s="461"/>
      <c r="R220" s="461"/>
      <c r="S220" s="461"/>
      <c r="T220" s="461"/>
      <c r="U220" s="461"/>
      <c r="V220" s="461"/>
      <c r="W220" s="461"/>
      <c r="X220" s="461"/>
    </row>
    <row r="221">
      <c r="A221" s="461"/>
      <c r="B221" s="461"/>
      <c r="C221" s="739"/>
      <c r="D221" s="461"/>
      <c r="E221" s="461"/>
      <c r="F221" s="461"/>
      <c r="G221" s="161"/>
      <c r="H221" s="461"/>
      <c r="I221" s="696"/>
      <c r="J221" s="696"/>
      <c r="K221" s="461"/>
      <c r="L221" s="461"/>
      <c r="M221" s="461"/>
      <c r="N221" s="461"/>
      <c r="O221" s="461"/>
      <c r="P221" s="461"/>
      <c r="Q221" s="461"/>
      <c r="R221" s="461"/>
      <c r="S221" s="461"/>
      <c r="T221" s="461"/>
      <c r="U221" s="461"/>
      <c r="V221" s="461"/>
      <c r="W221" s="461"/>
      <c r="X221" s="461"/>
    </row>
    <row r="222">
      <c r="A222" s="461"/>
      <c r="B222" s="461"/>
      <c r="C222" s="739"/>
      <c r="D222" s="461"/>
      <c r="E222" s="461"/>
      <c r="F222" s="461"/>
      <c r="G222" s="161"/>
      <c r="H222" s="461"/>
      <c r="I222" s="696"/>
      <c r="J222" s="696"/>
      <c r="K222" s="461"/>
      <c r="L222" s="461"/>
      <c r="M222" s="461"/>
      <c r="N222" s="461"/>
      <c r="O222" s="461"/>
      <c r="P222" s="461"/>
      <c r="Q222" s="461"/>
      <c r="R222" s="461"/>
      <c r="S222" s="461"/>
      <c r="T222" s="461"/>
      <c r="U222" s="461"/>
      <c r="V222" s="461"/>
      <c r="W222" s="461"/>
      <c r="X222" s="461"/>
    </row>
    <row r="223">
      <c r="A223" s="461"/>
      <c r="B223" s="461"/>
      <c r="C223" s="739"/>
      <c r="D223" s="461"/>
      <c r="E223" s="461"/>
      <c r="F223" s="461"/>
      <c r="G223" s="161"/>
      <c r="H223" s="461"/>
      <c r="I223" s="696"/>
      <c r="J223" s="696"/>
      <c r="K223" s="461"/>
      <c r="L223" s="461"/>
      <c r="M223" s="461"/>
      <c r="N223" s="461"/>
      <c r="O223" s="461"/>
      <c r="P223" s="461"/>
      <c r="Q223" s="461"/>
      <c r="R223" s="461"/>
      <c r="S223" s="461"/>
      <c r="T223" s="461"/>
      <c r="U223" s="461"/>
      <c r="V223" s="461"/>
      <c r="W223" s="461"/>
      <c r="X223" s="461"/>
    </row>
    <row r="224">
      <c r="A224" s="461"/>
      <c r="B224" s="461"/>
      <c r="C224" s="739"/>
      <c r="D224" s="461"/>
      <c r="E224" s="461"/>
      <c r="F224" s="461"/>
      <c r="G224" s="161"/>
      <c r="H224" s="461"/>
      <c r="I224" s="696"/>
      <c r="J224" s="696"/>
      <c r="K224" s="461"/>
      <c r="L224" s="461"/>
      <c r="M224" s="461"/>
      <c r="N224" s="461"/>
      <c r="O224" s="461"/>
      <c r="P224" s="461"/>
      <c r="Q224" s="461"/>
      <c r="R224" s="461"/>
      <c r="S224" s="461"/>
      <c r="T224" s="461"/>
      <c r="U224" s="461"/>
      <c r="V224" s="461"/>
      <c r="W224" s="461"/>
      <c r="X224" s="461"/>
    </row>
    <row r="225">
      <c r="A225" s="461"/>
      <c r="B225" s="461"/>
      <c r="C225" s="739"/>
      <c r="D225" s="461"/>
      <c r="E225" s="461"/>
      <c r="F225" s="461"/>
      <c r="G225" s="161"/>
      <c r="H225" s="461"/>
      <c r="I225" s="696"/>
      <c r="J225" s="696"/>
      <c r="K225" s="461"/>
      <c r="L225" s="461"/>
      <c r="M225" s="461"/>
      <c r="N225" s="461"/>
      <c r="O225" s="461"/>
      <c r="P225" s="461"/>
      <c r="Q225" s="461"/>
      <c r="R225" s="461"/>
      <c r="S225" s="461"/>
      <c r="T225" s="461"/>
      <c r="U225" s="461"/>
      <c r="V225" s="461"/>
      <c r="W225" s="461"/>
      <c r="X225" s="461"/>
    </row>
    <row r="226">
      <c r="A226" s="461"/>
      <c r="B226" s="461"/>
      <c r="C226" s="739"/>
      <c r="D226" s="461"/>
      <c r="E226" s="461"/>
      <c r="F226" s="461"/>
      <c r="G226" s="161"/>
      <c r="H226" s="461"/>
      <c r="I226" s="696"/>
      <c r="J226" s="696"/>
      <c r="K226" s="461"/>
      <c r="L226" s="461"/>
      <c r="M226" s="461"/>
      <c r="N226" s="461"/>
      <c r="O226" s="461"/>
      <c r="P226" s="461"/>
      <c r="Q226" s="461"/>
      <c r="R226" s="461"/>
      <c r="S226" s="461"/>
      <c r="T226" s="461"/>
      <c r="U226" s="461"/>
      <c r="V226" s="461"/>
      <c r="W226" s="461"/>
      <c r="X226" s="461"/>
    </row>
    <row r="227">
      <c r="A227" s="461"/>
      <c r="B227" s="461"/>
      <c r="C227" s="739"/>
      <c r="D227" s="461"/>
      <c r="E227" s="461"/>
      <c r="F227" s="461"/>
      <c r="G227" s="161"/>
      <c r="H227" s="461"/>
      <c r="I227" s="696"/>
      <c r="J227" s="696"/>
      <c r="K227" s="461"/>
      <c r="L227" s="461"/>
      <c r="M227" s="461"/>
      <c r="N227" s="461"/>
      <c r="O227" s="461"/>
      <c r="P227" s="461"/>
      <c r="Q227" s="461"/>
      <c r="R227" s="461"/>
      <c r="S227" s="461"/>
      <c r="T227" s="461"/>
      <c r="U227" s="461"/>
      <c r="V227" s="461"/>
      <c r="W227" s="461"/>
      <c r="X227" s="461"/>
    </row>
    <row r="228">
      <c r="A228" s="461"/>
      <c r="B228" s="461"/>
      <c r="C228" s="739"/>
      <c r="D228" s="461"/>
      <c r="E228" s="461"/>
      <c r="F228" s="461"/>
      <c r="G228" s="161"/>
      <c r="H228" s="461"/>
      <c r="I228" s="696"/>
      <c r="J228" s="696"/>
      <c r="K228" s="461"/>
      <c r="L228" s="461"/>
      <c r="M228" s="461"/>
      <c r="N228" s="461"/>
      <c r="O228" s="461"/>
      <c r="P228" s="461"/>
      <c r="Q228" s="461"/>
      <c r="R228" s="461"/>
      <c r="S228" s="461"/>
      <c r="T228" s="461"/>
      <c r="U228" s="461"/>
      <c r="V228" s="461"/>
      <c r="W228" s="461"/>
      <c r="X228" s="461"/>
    </row>
    <row r="229">
      <c r="A229" s="461"/>
      <c r="B229" s="461"/>
      <c r="C229" s="739"/>
      <c r="D229" s="461"/>
      <c r="E229" s="461"/>
      <c r="F229" s="461"/>
      <c r="G229" s="161"/>
      <c r="H229" s="461"/>
      <c r="I229" s="696"/>
      <c r="J229" s="696"/>
      <c r="K229" s="461"/>
      <c r="L229" s="461"/>
      <c r="M229" s="461"/>
      <c r="N229" s="461"/>
      <c r="O229" s="461"/>
      <c r="P229" s="461"/>
      <c r="Q229" s="461"/>
      <c r="R229" s="461"/>
      <c r="S229" s="461"/>
      <c r="T229" s="461"/>
      <c r="U229" s="461"/>
      <c r="V229" s="461"/>
      <c r="W229" s="461"/>
      <c r="X229" s="461"/>
    </row>
    <row r="230">
      <c r="A230" s="461"/>
      <c r="B230" s="461"/>
      <c r="C230" s="739"/>
      <c r="D230" s="461"/>
      <c r="E230" s="461"/>
      <c r="F230" s="461"/>
      <c r="G230" s="161"/>
      <c r="H230" s="461"/>
      <c r="I230" s="696"/>
      <c r="J230" s="696"/>
      <c r="K230" s="461"/>
      <c r="L230" s="461"/>
      <c r="M230" s="461"/>
      <c r="N230" s="461"/>
      <c r="O230" s="461"/>
      <c r="P230" s="461"/>
      <c r="Q230" s="461"/>
      <c r="R230" s="461"/>
      <c r="S230" s="461"/>
      <c r="T230" s="461"/>
      <c r="U230" s="461"/>
      <c r="V230" s="461"/>
      <c r="W230" s="461"/>
      <c r="X230" s="461"/>
    </row>
    <row r="231">
      <c r="A231" s="461"/>
      <c r="B231" s="461"/>
      <c r="C231" s="739"/>
      <c r="D231" s="461"/>
      <c r="E231" s="461"/>
      <c r="F231" s="461"/>
      <c r="G231" s="161"/>
      <c r="H231" s="461"/>
      <c r="I231" s="696"/>
      <c r="J231" s="696"/>
      <c r="K231" s="461"/>
      <c r="L231" s="461"/>
      <c r="M231" s="461"/>
      <c r="N231" s="461"/>
      <c r="O231" s="461"/>
      <c r="P231" s="461"/>
      <c r="Q231" s="461"/>
      <c r="R231" s="461"/>
      <c r="S231" s="461"/>
      <c r="T231" s="461"/>
      <c r="U231" s="461"/>
      <c r="V231" s="461"/>
      <c r="W231" s="461"/>
      <c r="X231" s="461"/>
    </row>
    <row r="232">
      <c r="A232" s="461"/>
      <c r="B232" s="461"/>
      <c r="C232" s="739"/>
      <c r="D232" s="461"/>
      <c r="E232" s="461"/>
      <c r="F232" s="461"/>
      <c r="G232" s="161"/>
      <c r="H232" s="461"/>
      <c r="I232" s="696"/>
      <c r="J232" s="696"/>
      <c r="K232" s="461"/>
      <c r="L232" s="461"/>
      <c r="M232" s="461"/>
      <c r="N232" s="461"/>
      <c r="O232" s="461"/>
      <c r="P232" s="461"/>
      <c r="Q232" s="461"/>
      <c r="R232" s="461"/>
      <c r="S232" s="461"/>
      <c r="T232" s="461"/>
      <c r="U232" s="461"/>
      <c r="V232" s="461"/>
      <c r="W232" s="461"/>
      <c r="X232" s="461"/>
    </row>
    <row r="233">
      <c r="A233" s="461"/>
      <c r="B233" s="461"/>
      <c r="C233" s="739"/>
      <c r="D233" s="461"/>
      <c r="E233" s="461"/>
      <c r="F233" s="461"/>
      <c r="G233" s="161"/>
      <c r="H233" s="461"/>
      <c r="I233" s="696"/>
      <c r="J233" s="696"/>
      <c r="K233" s="461"/>
      <c r="L233" s="461"/>
      <c r="M233" s="461"/>
      <c r="N233" s="461"/>
      <c r="O233" s="461"/>
      <c r="P233" s="461"/>
      <c r="Q233" s="461"/>
      <c r="R233" s="461"/>
      <c r="S233" s="461"/>
      <c r="T233" s="461"/>
      <c r="U233" s="461"/>
      <c r="V233" s="461"/>
      <c r="W233" s="461"/>
      <c r="X233" s="461"/>
    </row>
    <row r="234">
      <c r="A234" s="461"/>
      <c r="B234" s="461"/>
      <c r="C234" s="739"/>
      <c r="D234" s="461"/>
      <c r="E234" s="461"/>
      <c r="F234" s="461"/>
      <c r="G234" s="161"/>
      <c r="H234" s="461"/>
      <c r="I234" s="696"/>
      <c r="J234" s="696"/>
      <c r="K234" s="461"/>
      <c r="L234" s="461"/>
      <c r="M234" s="461"/>
      <c r="N234" s="461"/>
      <c r="O234" s="461"/>
      <c r="P234" s="461"/>
      <c r="Q234" s="461"/>
      <c r="R234" s="461"/>
      <c r="S234" s="461"/>
      <c r="T234" s="461"/>
      <c r="U234" s="461"/>
      <c r="V234" s="461"/>
      <c r="W234" s="461"/>
      <c r="X234" s="461"/>
    </row>
    <row r="235">
      <c r="A235" s="461"/>
      <c r="B235" s="461"/>
      <c r="C235" s="739"/>
      <c r="D235" s="461"/>
      <c r="E235" s="461"/>
      <c r="F235" s="461"/>
      <c r="G235" s="161"/>
      <c r="H235" s="461"/>
      <c r="I235" s="696"/>
      <c r="J235" s="696"/>
      <c r="K235" s="461"/>
      <c r="L235" s="461"/>
      <c r="M235" s="461"/>
      <c r="N235" s="461"/>
      <c r="O235" s="461"/>
      <c r="P235" s="461"/>
      <c r="Q235" s="461"/>
      <c r="R235" s="461"/>
      <c r="S235" s="461"/>
      <c r="T235" s="461"/>
      <c r="U235" s="461"/>
      <c r="V235" s="461"/>
      <c r="W235" s="461"/>
      <c r="X235" s="461"/>
    </row>
    <row r="236">
      <c r="A236" s="461"/>
      <c r="B236" s="461"/>
      <c r="C236" s="739"/>
      <c r="D236" s="461"/>
      <c r="E236" s="461"/>
      <c r="F236" s="461"/>
      <c r="G236" s="161"/>
      <c r="H236" s="461"/>
      <c r="I236" s="696"/>
      <c r="J236" s="696"/>
      <c r="K236" s="461"/>
      <c r="L236" s="461"/>
      <c r="M236" s="461"/>
      <c r="N236" s="461"/>
      <c r="O236" s="461"/>
      <c r="P236" s="461"/>
      <c r="Q236" s="461"/>
      <c r="R236" s="461"/>
      <c r="S236" s="461"/>
      <c r="T236" s="461"/>
      <c r="U236" s="461"/>
      <c r="V236" s="461"/>
      <c r="W236" s="461"/>
      <c r="X236" s="461"/>
    </row>
    <row r="237">
      <c r="A237" s="461"/>
      <c r="B237" s="461"/>
      <c r="C237" s="739"/>
      <c r="D237" s="461"/>
      <c r="E237" s="461"/>
      <c r="F237" s="461"/>
      <c r="G237" s="161"/>
      <c r="H237" s="461"/>
      <c r="I237" s="696"/>
      <c r="J237" s="696"/>
      <c r="K237" s="461"/>
      <c r="L237" s="461"/>
      <c r="M237" s="461"/>
      <c r="N237" s="461"/>
      <c r="O237" s="461"/>
      <c r="P237" s="461"/>
      <c r="Q237" s="461"/>
      <c r="R237" s="461"/>
      <c r="S237" s="461"/>
      <c r="T237" s="461"/>
      <c r="U237" s="461"/>
      <c r="V237" s="461"/>
      <c r="W237" s="461"/>
      <c r="X237" s="461"/>
    </row>
    <row r="238">
      <c r="A238" s="461"/>
      <c r="B238" s="461"/>
      <c r="C238" s="739"/>
      <c r="D238" s="461"/>
      <c r="E238" s="461"/>
      <c r="F238" s="461"/>
      <c r="G238" s="161"/>
      <c r="H238" s="461"/>
      <c r="I238" s="696"/>
      <c r="J238" s="696"/>
      <c r="K238" s="461"/>
      <c r="L238" s="461"/>
      <c r="M238" s="461"/>
      <c r="N238" s="461"/>
      <c r="O238" s="461"/>
      <c r="P238" s="461"/>
      <c r="Q238" s="461"/>
      <c r="R238" s="461"/>
      <c r="S238" s="461"/>
      <c r="T238" s="461"/>
      <c r="U238" s="461"/>
      <c r="V238" s="461"/>
      <c r="W238" s="461"/>
      <c r="X238" s="461"/>
    </row>
    <row r="239">
      <c r="A239" s="461"/>
      <c r="B239" s="461"/>
      <c r="C239" s="739"/>
      <c r="D239" s="461"/>
      <c r="E239" s="461"/>
      <c r="F239" s="461"/>
      <c r="G239" s="161"/>
      <c r="H239" s="461"/>
      <c r="I239" s="696"/>
      <c r="J239" s="696"/>
      <c r="K239" s="461"/>
      <c r="L239" s="461"/>
      <c r="M239" s="461"/>
      <c r="N239" s="461"/>
      <c r="O239" s="461"/>
      <c r="P239" s="461"/>
      <c r="Q239" s="461"/>
      <c r="R239" s="461"/>
      <c r="S239" s="461"/>
      <c r="T239" s="461"/>
      <c r="U239" s="461"/>
      <c r="V239" s="461"/>
      <c r="W239" s="461"/>
      <c r="X239" s="461"/>
    </row>
    <row r="240">
      <c r="A240" s="461"/>
      <c r="B240" s="461"/>
      <c r="C240" s="739"/>
      <c r="D240" s="461"/>
      <c r="E240" s="461"/>
      <c r="F240" s="461"/>
      <c r="G240" s="161"/>
      <c r="H240" s="461"/>
      <c r="I240" s="696"/>
      <c r="J240" s="696"/>
      <c r="K240" s="461"/>
      <c r="L240" s="461"/>
      <c r="M240" s="461"/>
      <c r="N240" s="461"/>
      <c r="O240" s="461"/>
      <c r="P240" s="461"/>
      <c r="Q240" s="461"/>
      <c r="R240" s="461"/>
      <c r="S240" s="461"/>
      <c r="T240" s="461"/>
      <c r="U240" s="461"/>
      <c r="V240" s="461"/>
      <c r="W240" s="461"/>
      <c r="X240" s="461"/>
    </row>
    <row r="241">
      <c r="A241" s="461"/>
      <c r="B241" s="461"/>
      <c r="C241" s="739"/>
      <c r="D241" s="461"/>
      <c r="E241" s="461"/>
      <c r="F241" s="461"/>
      <c r="G241" s="161"/>
      <c r="H241" s="461"/>
      <c r="I241" s="696"/>
      <c r="J241" s="696"/>
      <c r="K241" s="461"/>
      <c r="L241" s="461"/>
      <c r="M241" s="461"/>
      <c r="N241" s="461"/>
      <c r="O241" s="461"/>
      <c r="P241" s="461"/>
      <c r="Q241" s="461"/>
      <c r="R241" s="461"/>
      <c r="S241" s="461"/>
      <c r="T241" s="461"/>
      <c r="U241" s="461"/>
      <c r="V241" s="461"/>
      <c r="W241" s="461"/>
      <c r="X241" s="461"/>
    </row>
    <row r="242">
      <c r="A242" s="461"/>
      <c r="B242" s="461"/>
      <c r="C242" s="739"/>
      <c r="D242" s="461"/>
      <c r="E242" s="461"/>
      <c r="F242" s="461"/>
      <c r="G242" s="161"/>
      <c r="H242" s="461"/>
      <c r="I242" s="696"/>
      <c r="J242" s="696"/>
      <c r="K242" s="461"/>
      <c r="L242" s="461"/>
      <c r="M242" s="461"/>
      <c r="N242" s="461"/>
      <c r="O242" s="461"/>
      <c r="P242" s="461"/>
      <c r="Q242" s="461"/>
      <c r="R242" s="461"/>
      <c r="S242" s="461"/>
      <c r="T242" s="461"/>
      <c r="U242" s="461"/>
      <c r="V242" s="461"/>
      <c r="W242" s="461"/>
      <c r="X242" s="461"/>
    </row>
    <row r="243">
      <c r="A243" s="461"/>
      <c r="B243" s="461"/>
      <c r="C243" s="739"/>
      <c r="D243" s="461"/>
      <c r="E243" s="461"/>
      <c r="F243" s="461"/>
      <c r="G243" s="161"/>
      <c r="H243" s="461"/>
      <c r="I243" s="696"/>
      <c r="J243" s="696"/>
      <c r="K243" s="461"/>
      <c r="L243" s="461"/>
      <c r="M243" s="461"/>
      <c r="N243" s="461"/>
      <c r="O243" s="461"/>
      <c r="P243" s="461"/>
      <c r="Q243" s="461"/>
      <c r="R243" s="461"/>
      <c r="S243" s="461"/>
      <c r="T243" s="461"/>
      <c r="U243" s="461"/>
      <c r="V243" s="461"/>
      <c r="W243" s="461"/>
      <c r="X243" s="461"/>
    </row>
    <row r="244">
      <c r="A244" s="461"/>
      <c r="B244" s="461"/>
      <c r="C244" s="739"/>
      <c r="D244" s="461"/>
      <c r="E244" s="461"/>
      <c r="F244" s="461"/>
      <c r="G244" s="161"/>
      <c r="H244" s="461"/>
      <c r="I244" s="696"/>
      <c r="J244" s="696"/>
      <c r="K244" s="461"/>
      <c r="L244" s="461"/>
      <c r="M244" s="461"/>
      <c r="N244" s="461"/>
      <c r="O244" s="461"/>
      <c r="P244" s="461"/>
      <c r="Q244" s="461"/>
      <c r="R244" s="461"/>
      <c r="S244" s="461"/>
      <c r="T244" s="461"/>
      <c r="U244" s="461"/>
      <c r="V244" s="461"/>
      <c r="W244" s="461"/>
      <c r="X244" s="461"/>
    </row>
    <row r="245">
      <c r="A245" s="461"/>
      <c r="B245" s="461"/>
      <c r="C245" s="739"/>
      <c r="D245" s="461"/>
      <c r="E245" s="461"/>
      <c r="F245" s="461"/>
      <c r="G245" s="161"/>
      <c r="H245" s="461"/>
      <c r="I245" s="696"/>
      <c r="J245" s="696"/>
      <c r="K245" s="461"/>
      <c r="L245" s="461"/>
      <c r="M245" s="461"/>
      <c r="N245" s="461"/>
      <c r="O245" s="461"/>
      <c r="P245" s="461"/>
      <c r="Q245" s="461"/>
      <c r="R245" s="461"/>
      <c r="S245" s="461"/>
      <c r="T245" s="461"/>
      <c r="U245" s="461"/>
      <c r="V245" s="461"/>
      <c r="W245" s="461"/>
      <c r="X245" s="461"/>
    </row>
    <row r="246">
      <c r="A246" s="461"/>
      <c r="B246" s="461"/>
      <c r="C246" s="739"/>
      <c r="D246" s="461"/>
      <c r="E246" s="461"/>
      <c r="F246" s="461"/>
      <c r="G246" s="161"/>
      <c r="H246" s="461"/>
      <c r="I246" s="696"/>
      <c r="J246" s="696"/>
      <c r="K246" s="461"/>
      <c r="L246" s="461"/>
      <c r="M246" s="461"/>
      <c r="N246" s="461"/>
      <c r="O246" s="461"/>
      <c r="P246" s="461"/>
      <c r="Q246" s="461"/>
      <c r="R246" s="461"/>
      <c r="S246" s="461"/>
      <c r="T246" s="461"/>
      <c r="U246" s="461"/>
      <c r="V246" s="461"/>
      <c r="W246" s="461"/>
      <c r="X246" s="461"/>
    </row>
    <row r="247">
      <c r="A247" s="461"/>
      <c r="B247" s="461"/>
      <c r="C247" s="739"/>
      <c r="D247" s="461"/>
      <c r="E247" s="461"/>
      <c r="F247" s="461"/>
      <c r="G247" s="161"/>
      <c r="H247" s="461"/>
      <c r="I247" s="696"/>
      <c r="J247" s="696"/>
      <c r="K247" s="461"/>
      <c r="L247" s="461"/>
      <c r="M247" s="461"/>
      <c r="N247" s="461"/>
      <c r="O247" s="461"/>
      <c r="P247" s="461"/>
      <c r="Q247" s="461"/>
      <c r="R247" s="461"/>
      <c r="S247" s="461"/>
      <c r="T247" s="461"/>
      <c r="U247" s="461"/>
      <c r="V247" s="461"/>
      <c r="W247" s="461"/>
      <c r="X247" s="461"/>
    </row>
    <row r="248">
      <c r="A248" s="461"/>
      <c r="B248" s="461"/>
      <c r="C248" s="739"/>
      <c r="D248" s="461"/>
      <c r="E248" s="461"/>
      <c r="F248" s="461"/>
      <c r="G248" s="161"/>
      <c r="H248" s="461"/>
      <c r="I248" s="696"/>
      <c r="J248" s="696"/>
      <c r="K248" s="461"/>
      <c r="L248" s="461"/>
      <c r="M248" s="461"/>
      <c r="N248" s="461"/>
      <c r="O248" s="461"/>
      <c r="P248" s="461"/>
      <c r="Q248" s="461"/>
      <c r="R248" s="461"/>
      <c r="S248" s="461"/>
      <c r="T248" s="461"/>
      <c r="U248" s="461"/>
      <c r="V248" s="461"/>
      <c r="W248" s="461"/>
      <c r="X248" s="461"/>
    </row>
    <row r="249">
      <c r="A249" s="461"/>
      <c r="B249" s="461"/>
      <c r="C249" s="739"/>
      <c r="D249" s="461"/>
      <c r="E249" s="461"/>
      <c r="F249" s="461"/>
      <c r="G249" s="161"/>
      <c r="H249" s="461"/>
      <c r="I249" s="696"/>
      <c r="J249" s="696"/>
      <c r="K249" s="461"/>
      <c r="L249" s="461"/>
      <c r="M249" s="461"/>
      <c r="N249" s="461"/>
      <c r="O249" s="461"/>
      <c r="P249" s="461"/>
      <c r="Q249" s="461"/>
      <c r="R249" s="461"/>
      <c r="S249" s="461"/>
      <c r="T249" s="461"/>
      <c r="U249" s="461"/>
      <c r="V249" s="461"/>
      <c r="W249" s="461"/>
      <c r="X249" s="461"/>
    </row>
    <row r="250">
      <c r="A250" s="461"/>
      <c r="B250" s="461"/>
      <c r="C250" s="739"/>
      <c r="D250" s="461"/>
      <c r="E250" s="461"/>
      <c r="F250" s="461"/>
      <c r="G250" s="161"/>
      <c r="H250" s="461"/>
      <c r="I250" s="696"/>
      <c r="J250" s="696"/>
      <c r="K250" s="461"/>
      <c r="L250" s="461"/>
      <c r="M250" s="461"/>
      <c r="N250" s="461"/>
      <c r="O250" s="461"/>
      <c r="P250" s="461"/>
      <c r="Q250" s="461"/>
      <c r="R250" s="461"/>
      <c r="S250" s="461"/>
      <c r="T250" s="461"/>
      <c r="U250" s="461"/>
      <c r="V250" s="461"/>
      <c r="W250" s="461"/>
      <c r="X250" s="461"/>
    </row>
    <row r="251">
      <c r="A251" s="461"/>
      <c r="B251" s="461"/>
      <c r="C251" s="739"/>
      <c r="D251" s="461"/>
      <c r="E251" s="461"/>
      <c r="F251" s="461"/>
      <c r="G251" s="161"/>
      <c r="H251" s="461"/>
      <c r="I251" s="696"/>
      <c r="J251" s="696"/>
      <c r="K251" s="461"/>
      <c r="L251" s="461"/>
      <c r="M251" s="461"/>
      <c r="N251" s="461"/>
      <c r="O251" s="461"/>
      <c r="P251" s="461"/>
      <c r="Q251" s="461"/>
      <c r="R251" s="461"/>
      <c r="S251" s="461"/>
      <c r="T251" s="461"/>
      <c r="U251" s="461"/>
      <c r="V251" s="461"/>
      <c r="W251" s="461"/>
      <c r="X251" s="461"/>
    </row>
    <row r="252">
      <c r="A252" s="461"/>
      <c r="B252" s="461"/>
      <c r="C252" s="739"/>
      <c r="D252" s="461"/>
      <c r="E252" s="461"/>
      <c r="F252" s="461"/>
      <c r="G252" s="161"/>
      <c r="H252" s="461"/>
      <c r="I252" s="696"/>
      <c r="J252" s="696"/>
      <c r="K252" s="461"/>
      <c r="L252" s="461"/>
      <c r="M252" s="461"/>
      <c r="N252" s="461"/>
      <c r="O252" s="461"/>
      <c r="P252" s="461"/>
      <c r="Q252" s="461"/>
      <c r="R252" s="461"/>
      <c r="S252" s="461"/>
      <c r="T252" s="461"/>
      <c r="U252" s="461"/>
      <c r="V252" s="461"/>
      <c r="W252" s="461"/>
      <c r="X252" s="461"/>
    </row>
    <row r="253">
      <c r="A253" s="461"/>
      <c r="B253" s="461"/>
      <c r="C253" s="739"/>
      <c r="D253" s="461"/>
      <c r="E253" s="461"/>
      <c r="F253" s="461"/>
      <c r="G253" s="161"/>
      <c r="H253" s="461"/>
      <c r="I253" s="696"/>
      <c r="J253" s="696"/>
      <c r="K253" s="461"/>
      <c r="L253" s="461"/>
      <c r="M253" s="461"/>
      <c r="N253" s="461"/>
      <c r="O253" s="461"/>
      <c r="P253" s="461"/>
      <c r="Q253" s="461"/>
      <c r="R253" s="461"/>
      <c r="S253" s="461"/>
      <c r="T253" s="461"/>
      <c r="U253" s="461"/>
      <c r="V253" s="461"/>
      <c r="W253" s="461"/>
      <c r="X253" s="461"/>
    </row>
    <row r="254">
      <c r="A254" s="461"/>
      <c r="B254" s="461"/>
      <c r="C254" s="739"/>
      <c r="D254" s="461"/>
      <c r="E254" s="461"/>
      <c r="F254" s="461"/>
      <c r="G254" s="161"/>
      <c r="H254" s="461"/>
      <c r="I254" s="696"/>
      <c r="J254" s="696"/>
      <c r="K254" s="461"/>
      <c r="L254" s="461"/>
      <c r="M254" s="461"/>
      <c r="N254" s="461"/>
      <c r="O254" s="461"/>
      <c r="P254" s="461"/>
      <c r="Q254" s="461"/>
      <c r="R254" s="461"/>
      <c r="S254" s="461"/>
      <c r="T254" s="461"/>
      <c r="U254" s="461"/>
      <c r="V254" s="461"/>
      <c r="W254" s="461"/>
      <c r="X254" s="461"/>
    </row>
    <row r="255">
      <c r="A255" s="461"/>
      <c r="B255" s="461"/>
      <c r="C255" s="739"/>
      <c r="D255" s="461"/>
      <c r="E255" s="461"/>
      <c r="F255" s="461"/>
      <c r="G255" s="161"/>
      <c r="H255" s="461"/>
      <c r="I255" s="696"/>
      <c r="J255" s="696"/>
      <c r="K255" s="461"/>
      <c r="L255" s="461"/>
      <c r="M255" s="461"/>
      <c r="N255" s="461"/>
      <c r="O255" s="461"/>
      <c r="P255" s="461"/>
      <c r="Q255" s="461"/>
      <c r="R255" s="461"/>
      <c r="S255" s="461"/>
      <c r="T255" s="461"/>
      <c r="U255" s="461"/>
      <c r="V255" s="461"/>
      <c r="W255" s="461"/>
      <c r="X255" s="461"/>
    </row>
    <row r="256">
      <c r="A256" s="461"/>
      <c r="B256" s="461"/>
      <c r="C256" s="739"/>
      <c r="D256" s="461"/>
      <c r="E256" s="461"/>
      <c r="F256" s="461"/>
      <c r="G256" s="161"/>
      <c r="H256" s="461"/>
      <c r="I256" s="696"/>
      <c r="J256" s="696"/>
      <c r="K256" s="461"/>
      <c r="L256" s="461"/>
      <c r="M256" s="461"/>
      <c r="N256" s="461"/>
      <c r="O256" s="461"/>
      <c r="P256" s="461"/>
      <c r="Q256" s="461"/>
      <c r="R256" s="461"/>
      <c r="S256" s="461"/>
      <c r="T256" s="461"/>
      <c r="U256" s="461"/>
      <c r="V256" s="461"/>
      <c r="W256" s="461"/>
      <c r="X256" s="461"/>
    </row>
    <row r="257">
      <c r="A257" s="461"/>
      <c r="B257" s="461"/>
      <c r="C257" s="739"/>
      <c r="D257" s="461"/>
      <c r="E257" s="461"/>
      <c r="F257" s="461"/>
      <c r="G257" s="161"/>
      <c r="H257" s="461"/>
      <c r="I257" s="696"/>
      <c r="J257" s="696"/>
      <c r="K257" s="461"/>
      <c r="L257" s="461"/>
      <c r="M257" s="461"/>
      <c r="N257" s="461"/>
      <c r="O257" s="461"/>
      <c r="P257" s="461"/>
      <c r="Q257" s="461"/>
      <c r="R257" s="461"/>
      <c r="S257" s="461"/>
      <c r="T257" s="461"/>
      <c r="U257" s="461"/>
      <c r="V257" s="461"/>
      <c r="W257" s="461"/>
      <c r="X257" s="461"/>
    </row>
    <row r="258">
      <c r="A258" s="461"/>
      <c r="B258" s="461"/>
      <c r="C258" s="739"/>
      <c r="D258" s="461"/>
      <c r="E258" s="461"/>
      <c r="F258" s="461"/>
      <c r="G258" s="161"/>
      <c r="H258" s="461"/>
      <c r="I258" s="696"/>
      <c r="J258" s="696"/>
      <c r="K258" s="461"/>
      <c r="L258" s="461"/>
      <c r="M258" s="461"/>
      <c r="N258" s="461"/>
      <c r="O258" s="461"/>
      <c r="P258" s="461"/>
      <c r="Q258" s="461"/>
      <c r="R258" s="461"/>
      <c r="S258" s="461"/>
      <c r="T258" s="461"/>
      <c r="U258" s="461"/>
      <c r="V258" s="461"/>
      <c r="W258" s="461"/>
      <c r="X258" s="461"/>
    </row>
    <row r="259">
      <c r="A259" s="461"/>
      <c r="B259" s="461"/>
      <c r="C259" s="739"/>
      <c r="D259" s="461"/>
      <c r="E259" s="461"/>
      <c r="F259" s="461"/>
      <c r="G259" s="161"/>
      <c r="H259" s="461"/>
      <c r="I259" s="696"/>
      <c r="J259" s="696"/>
      <c r="K259" s="461"/>
      <c r="L259" s="461"/>
      <c r="M259" s="461"/>
      <c r="N259" s="461"/>
      <c r="O259" s="461"/>
      <c r="P259" s="461"/>
      <c r="Q259" s="461"/>
      <c r="R259" s="461"/>
      <c r="S259" s="461"/>
      <c r="T259" s="461"/>
      <c r="U259" s="461"/>
      <c r="V259" s="461"/>
      <c r="W259" s="461"/>
      <c r="X259" s="461"/>
    </row>
    <row r="260">
      <c r="A260" s="461"/>
      <c r="B260" s="461"/>
      <c r="C260" s="739"/>
      <c r="D260" s="461"/>
      <c r="E260" s="461"/>
      <c r="F260" s="461"/>
      <c r="G260" s="161"/>
      <c r="H260" s="461"/>
      <c r="I260" s="696"/>
      <c r="J260" s="696"/>
      <c r="K260" s="461"/>
      <c r="L260" s="461"/>
      <c r="M260" s="461"/>
      <c r="N260" s="461"/>
      <c r="O260" s="461"/>
      <c r="P260" s="461"/>
      <c r="Q260" s="461"/>
      <c r="R260" s="461"/>
      <c r="S260" s="461"/>
      <c r="T260" s="461"/>
      <c r="U260" s="461"/>
      <c r="V260" s="461"/>
      <c r="W260" s="461"/>
      <c r="X260" s="461"/>
    </row>
    <row r="261">
      <c r="A261" s="461"/>
      <c r="B261" s="461"/>
      <c r="C261" s="739"/>
      <c r="D261" s="461"/>
      <c r="E261" s="461"/>
      <c r="F261" s="461"/>
      <c r="G261" s="161"/>
      <c r="H261" s="461"/>
      <c r="I261" s="696"/>
      <c r="J261" s="696"/>
      <c r="K261" s="461"/>
      <c r="L261" s="461"/>
      <c r="M261" s="461"/>
      <c r="N261" s="461"/>
      <c r="O261" s="461"/>
      <c r="P261" s="461"/>
      <c r="Q261" s="461"/>
      <c r="R261" s="461"/>
      <c r="S261" s="461"/>
      <c r="T261" s="461"/>
      <c r="U261" s="461"/>
      <c r="V261" s="461"/>
      <c r="W261" s="461"/>
      <c r="X261" s="461"/>
    </row>
    <row r="262">
      <c r="A262" s="461"/>
      <c r="B262" s="461"/>
      <c r="C262" s="739"/>
      <c r="D262" s="461"/>
      <c r="E262" s="461"/>
      <c r="F262" s="461"/>
      <c r="G262" s="161"/>
      <c r="H262" s="461"/>
      <c r="I262" s="696"/>
      <c r="J262" s="696"/>
      <c r="K262" s="461"/>
      <c r="L262" s="461"/>
      <c r="M262" s="461"/>
      <c r="N262" s="461"/>
      <c r="O262" s="461"/>
      <c r="P262" s="461"/>
      <c r="Q262" s="461"/>
      <c r="R262" s="461"/>
      <c r="S262" s="461"/>
      <c r="T262" s="461"/>
      <c r="U262" s="461"/>
      <c r="V262" s="461"/>
      <c r="W262" s="461"/>
      <c r="X262" s="461"/>
    </row>
    <row r="263">
      <c r="A263" s="461"/>
      <c r="B263" s="461"/>
      <c r="C263" s="739"/>
      <c r="D263" s="461"/>
      <c r="E263" s="461"/>
      <c r="F263" s="461"/>
      <c r="G263" s="161"/>
      <c r="H263" s="461"/>
      <c r="I263" s="696"/>
      <c r="J263" s="696"/>
      <c r="K263" s="461"/>
      <c r="L263" s="461"/>
      <c r="M263" s="461"/>
      <c r="N263" s="461"/>
      <c r="O263" s="461"/>
      <c r="P263" s="461"/>
      <c r="Q263" s="461"/>
      <c r="R263" s="461"/>
      <c r="S263" s="461"/>
      <c r="T263" s="461"/>
      <c r="U263" s="461"/>
      <c r="V263" s="461"/>
      <c r="W263" s="461"/>
      <c r="X263" s="461"/>
    </row>
    <row r="264">
      <c r="A264" s="461"/>
      <c r="B264" s="461"/>
      <c r="C264" s="739"/>
      <c r="D264" s="461"/>
      <c r="E264" s="461"/>
      <c r="F264" s="461"/>
      <c r="G264" s="161"/>
      <c r="H264" s="461"/>
      <c r="I264" s="696"/>
      <c r="J264" s="696"/>
      <c r="K264" s="461"/>
      <c r="L264" s="461"/>
      <c r="M264" s="461"/>
      <c r="N264" s="461"/>
      <c r="O264" s="461"/>
      <c r="P264" s="461"/>
      <c r="Q264" s="461"/>
      <c r="R264" s="461"/>
      <c r="S264" s="461"/>
      <c r="T264" s="461"/>
      <c r="U264" s="461"/>
      <c r="V264" s="461"/>
      <c r="W264" s="461"/>
      <c r="X264" s="461"/>
    </row>
    <row r="265">
      <c r="A265" s="461"/>
      <c r="B265" s="461"/>
      <c r="C265" s="739"/>
      <c r="D265" s="461"/>
      <c r="E265" s="461"/>
      <c r="F265" s="461"/>
      <c r="G265" s="161"/>
      <c r="H265" s="461"/>
      <c r="I265" s="696"/>
      <c r="J265" s="696"/>
      <c r="K265" s="461"/>
      <c r="L265" s="461"/>
      <c r="M265" s="461"/>
      <c r="N265" s="461"/>
      <c r="O265" s="461"/>
      <c r="P265" s="461"/>
      <c r="Q265" s="461"/>
      <c r="R265" s="461"/>
      <c r="S265" s="461"/>
      <c r="T265" s="461"/>
      <c r="U265" s="461"/>
      <c r="V265" s="461"/>
      <c r="W265" s="461"/>
      <c r="X265" s="461"/>
    </row>
    <row r="266">
      <c r="A266" s="461"/>
      <c r="B266" s="461"/>
      <c r="C266" s="739"/>
      <c r="D266" s="461"/>
      <c r="E266" s="461"/>
      <c r="F266" s="461"/>
      <c r="G266" s="161"/>
      <c r="H266" s="461"/>
      <c r="I266" s="696"/>
      <c r="J266" s="696"/>
      <c r="K266" s="461"/>
      <c r="L266" s="461"/>
      <c r="M266" s="461"/>
      <c r="N266" s="461"/>
      <c r="O266" s="461"/>
      <c r="P266" s="461"/>
      <c r="Q266" s="461"/>
      <c r="R266" s="461"/>
      <c r="S266" s="461"/>
      <c r="T266" s="461"/>
      <c r="U266" s="461"/>
      <c r="V266" s="461"/>
      <c r="W266" s="461"/>
      <c r="X266" s="461"/>
    </row>
    <row r="267">
      <c r="A267" s="461"/>
      <c r="B267" s="461"/>
      <c r="C267" s="739"/>
      <c r="D267" s="461"/>
      <c r="E267" s="461"/>
      <c r="F267" s="461"/>
      <c r="G267" s="161"/>
      <c r="H267" s="461"/>
      <c r="I267" s="696"/>
      <c r="J267" s="696"/>
      <c r="K267" s="461"/>
      <c r="L267" s="461"/>
      <c r="M267" s="461"/>
      <c r="N267" s="461"/>
      <c r="O267" s="461"/>
      <c r="P267" s="461"/>
      <c r="Q267" s="461"/>
      <c r="R267" s="461"/>
      <c r="S267" s="461"/>
      <c r="T267" s="461"/>
      <c r="U267" s="461"/>
      <c r="V267" s="461"/>
      <c r="W267" s="461"/>
      <c r="X267" s="461"/>
    </row>
    <row r="268">
      <c r="A268" s="461"/>
      <c r="B268" s="461"/>
      <c r="C268" s="739"/>
      <c r="D268" s="461"/>
      <c r="E268" s="461"/>
      <c r="F268" s="461"/>
      <c r="G268" s="161"/>
      <c r="H268" s="461"/>
      <c r="I268" s="696"/>
      <c r="J268" s="696"/>
      <c r="K268" s="461"/>
      <c r="L268" s="461"/>
      <c r="M268" s="461"/>
      <c r="N268" s="461"/>
      <c r="O268" s="461"/>
      <c r="P268" s="461"/>
      <c r="Q268" s="461"/>
      <c r="R268" s="461"/>
      <c r="S268" s="461"/>
      <c r="T268" s="461"/>
      <c r="U268" s="461"/>
      <c r="V268" s="461"/>
      <c r="W268" s="461"/>
      <c r="X268" s="461"/>
    </row>
    <row r="269">
      <c r="A269" s="461"/>
      <c r="B269" s="461"/>
      <c r="C269" s="739"/>
      <c r="D269" s="461"/>
      <c r="E269" s="461"/>
      <c r="F269" s="461"/>
      <c r="G269" s="161"/>
      <c r="H269" s="461"/>
      <c r="I269" s="696"/>
      <c r="J269" s="696"/>
      <c r="K269" s="461"/>
      <c r="L269" s="461"/>
      <c r="M269" s="461"/>
      <c r="N269" s="461"/>
      <c r="O269" s="461"/>
      <c r="P269" s="461"/>
      <c r="Q269" s="461"/>
      <c r="R269" s="461"/>
      <c r="S269" s="461"/>
      <c r="T269" s="461"/>
      <c r="U269" s="461"/>
      <c r="V269" s="461"/>
      <c r="W269" s="461"/>
      <c r="X269" s="461"/>
    </row>
    <row r="270">
      <c r="A270" s="461"/>
      <c r="B270" s="461"/>
      <c r="C270" s="739"/>
      <c r="D270" s="461"/>
      <c r="E270" s="461"/>
      <c r="F270" s="461"/>
      <c r="G270" s="161"/>
      <c r="H270" s="461"/>
      <c r="I270" s="696"/>
      <c r="J270" s="696"/>
      <c r="K270" s="461"/>
      <c r="L270" s="461"/>
      <c r="M270" s="461"/>
      <c r="N270" s="461"/>
      <c r="O270" s="461"/>
      <c r="P270" s="461"/>
      <c r="Q270" s="461"/>
      <c r="R270" s="461"/>
      <c r="S270" s="461"/>
      <c r="T270" s="461"/>
      <c r="U270" s="461"/>
      <c r="V270" s="461"/>
      <c r="W270" s="461"/>
      <c r="X270" s="461"/>
    </row>
    <row r="271">
      <c r="A271" s="461"/>
      <c r="B271" s="461"/>
      <c r="C271" s="739"/>
      <c r="D271" s="461"/>
      <c r="E271" s="461"/>
      <c r="F271" s="461"/>
      <c r="G271" s="161"/>
      <c r="H271" s="461"/>
      <c r="I271" s="696"/>
      <c r="J271" s="696"/>
      <c r="K271" s="461"/>
      <c r="L271" s="461"/>
      <c r="M271" s="461"/>
      <c r="N271" s="461"/>
      <c r="O271" s="461"/>
      <c r="P271" s="461"/>
      <c r="Q271" s="461"/>
      <c r="R271" s="461"/>
      <c r="S271" s="461"/>
      <c r="T271" s="461"/>
      <c r="U271" s="461"/>
      <c r="V271" s="461"/>
      <c r="W271" s="461"/>
      <c r="X271" s="461"/>
    </row>
    <row r="272">
      <c r="A272" s="461"/>
      <c r="B272" s="461"/>
      <c r="C272" s="739"/>
      <c r="D272" s="461"/>
      <c r="E272" s="461"/>
      <c r="F272" s="461"/>
      <c r="G272" s="161"/>
      <c r="H272" s="461"/>
      <c r="I272" s="696"/>
      <c r="J272" s="696"/>
      <c r="K272" s="461"/>
      <c r="L272" s="461"/>
      <c r="M272" s="461"/>
      <c r="N272" s="461"/>
      <c r="O272" s="461"/>
      <c r="P272" s="461"/>
      <c r="Q272" s="461"/>
      <c r="R272" s="461"/>
      <c r="S272" s="461"/>
      <c r="T272" s="461"/>
      <c r="U272" s="461"/>
      <c r="V272" s="461"/>
      <c r="W272" s="461"/>
      <c r="X272" s="461"/>
    </row>
    <row r="273">
      <c r="A273" s="461"/>
      <c r="B273" s="461"/>
      <c r="C273" s="739"/>
      <c r="D273" s="461"/>
      <c r="E273" s="461"/>
      <c r="F273" s="461"/>
      <c r="G273" s="161"/>
      <c r="H273" s="461"/>
      <c r="I273" s="696"/>
      <c r="J273" s="696"/>
      <c r="K273" s="461"/>
      <c r="L273" s="461"/>
      <c r="M273" s="461"/>
      <c r="N273" s="461"/>
      <c r="O273" s="461"/>
      <c r="P273" s="461"/>
      <c r="Q273" s="461"/>
      <c r="R273" s="461"/>
      <c r="S273" s="461"/>
      <c r="T273" s="461"/>
      <c r="U273" s="461"/>
      <c r="V273" s="461"/>
      <c r="W273" s="461"/>
      <c r="X273" s="461"/>
    </row>
    <row r="274">
      <c r="A274" s="461"/>
      <c r="B274" s="461"/>
      <c r="C274" s="739"/>
      <c r="D274" s="461"/>
      <c r="E274" s="461"/>
      <c r="F274" s="461"/>
      <c r="G274" s="161"/>
      <c r="H274" s="461"/>
      <c r="I274" s="696"/>
      <c r="J274" s="696"/>
      <c r="K274" s="461"/>
      <c r="L274" s="461"/>
      <c r="M274" s="461"/>
      <c r="N274" s="461"/>
      <c r="O274" s="461"/>
      <c r="P274" s="461"/>
      <c r="Q274" s="461"/>
      <c r="R274" s="461"/>
      <c r="S274" s="461"/>
      <c r="T274" s="461"/>
      <c r="U274" s="461"/>
      <c r="V274" s="461"/>
      <c r="W274" s="461"/>
      <c r="X274" s="461"/>
    </row>
    <row r="275">
      <c r="A275" s="461"/>
      <c r="B275" s="461"/>
      <c r="C275" s="739"/>
      <c r="D275" s="461"/>
      <c r="E275" s="461"/>
      <c r="F275" s="461"/>
      <c r="G275" s="161"/>
      <c r="H275" s="461"/>
      <c r="I275" s="696"/>
      <c r="J275" s="696"/>
      <c r="K275" s="461"/>
      <c r="L275" s="461"/>
      <c r="M275" s="461"/>
      <c r="N275" s="461"/>
      <c r="O275" s="461"/>
      <c r="P275" s="461"/>
      <c r="Q275" s="461"/>
      <c r="R275" s="461"/>
      <c r="S275" s="461"/>
      <c r="T275" s="461"/>
      <c r="U275" s="461"/>
      <c r="V275" s="461"/>
      <c r="W275" s="461"/>
      <c r="X275" s="461"/>
    </row>
    <row r="276">
      <c r="A276" s="461"/>
      <c r="B276" s="461"/>
      <c r="C276" s="739"/>
      <c r="D276" s="461"/>
      <c r="E276" s="461"/>
      <c r="F276" s="461"/>
      <c r="G276" s="161"/>
      <c r="H276" s="461"/>
      <c r="I276" s="696"/>
      <c r="J276" s="696"/>
      <c r="K276" s="461"/>
      <c r="L276" s="461"/>
      <c r="M276" s="461"/>
      <c r="N276" s="461"/>
      <c r="O276" s="461"/>
      <c r="P276" s="461"/>
      <c r="Q276" s="461"/>
      <c r="R276" s="461"/>
      <c r="S276" s="461"/>
      <c r="T276" s="461"/>
      <c r="U276" s="461"/>
      <c r="V276" s="461"/>
      <c r="W276" s="461"/>
      <c r="X276" s="461"/>
    </row>
    <row r="277">
      <c r="A277" s="461"/>
      <c r="B277" s="461"/>
      <c r="C277" s="739"/>
      <c r="D277" s="461"/>
      <c r="E277" s="461"/>
      <c r="F277" s="461"/>
      <c r="G277" s="161"/>
      <c r="H277" s="461"/>
      <c r="I277" s="696"/>
      <c r="J277" s="696"/>
      <c r="K277" s="461"/>
      <c r="L277" s="461"/>
      <c r="M277" s="461"/>
      <c r="N277" s="461"/>
      <c r="O277" s="461"/>
      <c r="P277" s="461"/>
      <c r="Q277" s="461"/>
      <c r="R277" s="461"/>
      <c r="S277" s="461"/>
      <c r="T277" s="461"/>
      <c r="U277" s="461"/>
      <c r="V277" s="461"/>
      <c r="W277" s="461"/>
      <c r="X277" s="461"/>
    </row>
    <row r="278">
      <c r="A278" s="461"/>
      <c r="B278" s="461"/>
      <c r="C278" s="739"/>
      <c r="D278" s="461"/>
      <c r="E278" s="461"/>
      <c r="F278" s="461"/>
      <c r="G278" s="161"/>
      <c r="H278" s="461"/>
      <c r="I278" s="696"/>
      <c r="J278" s="696"/>
      <c r="K278" s="461"/>
      <c r="L278" s="461"/>
      <c r="M278" s="461"/>
      <c r="N278" s="461"/>
      <c r="O278" s="461"/>
      <c r="P278" s="461"/>
      <c r="Q278" s="461"/>
      <c r="R278" s="461"/>
      <c r="S278" s="461"/>
      <c r="T278" s="461"/>
      <c r="U278" s="461"/>
      <c r="V278" s="461"/>
      <c r="W278" s="461"/>
      <c r="X278" s="461"/>
    </row>
    <row r="279">
      <c r="A279" s="461"/>
      <c r="B279" s="461"/>
      <c r="C279" s="739"/>
      <c r="D279" s="461"/>
      <c r="E279" s="461"/>
      <c r="F279" s="461"/>
      <c r="G279" s="161"/>
      <c r="H279" s="461"/>
      <c r="I279" s="696"/>
      <c r="J279" s="696"/>
      <c r="K279" s="461"/>
      <c r="L279" s="461"/>
      <c r="M279" s="461"/>
      <c r="N279" s="461"/>
      <c r="O279" s="461"/>
      <c r="P279" s="461"/>
      <c r="Q279" s="461"/>
      <c r="R279" s="461"/>
      <c r="S279" s="461"/>
      <c r="T279" s="461"/>
      <c r="U279" s="461"/>
      <c r="V279" s="461"/>
      <c r="W279" s="461"/>
      <c r="X279" s="461"/>
    </row>
    <row r="280">
      <c r="A280" s="461"/>
      <c r="B280" s="461"/>
      <c r="C280" s="739"/>
      <c r="D280" s="461"/>
      <c r="E280" s="461"/>
      <c r="F280" s="461"/>
      <c r="G280" s="161"/>
      <c r="H280" s="461"/>
      <c r="I280" s="696"/>
      <c r="J280" s="696"/>
      <c r="K280" s="461"/>
      <c r="L280" s="461"/>
      <c r="M280" s="461"/>
      <c r="N280" s="461"/>
      <c r="O280" s="461"/>
      <c r="P280" s="461"/>
      <c r="Q280" s="461"/>
      <c r="R280" s="461"/>
      <c r="S280" s="461"/>
      <c r="T280" s="461"/>
      <c r="U280" s="461"/>
      <c r="V280" s="461"/>
      <c r="W280" s="461"/>
      <c r="X280" s="461"/>
    </row>
    <row r="281">
      <c r="A281" s="461"/>
      <c r="B281" s="461"/>
      <c r="C281" s="739"/>
      <c r="D281" s="461"/>
      <c r="E281" s="461"/>
      <c r="F281" s="461"/>
      <c r="G281" s="161"/>
      <c r="H281" s="461"/>
      <c r="I281" s="696"/>
      <c r="J281" s="696"/>
      <c r="K281" s="461"/>
      <c r="L281" s="461"/>
      <c r="M281" s="461"/>
      <c r="N281" s="461"/>
      <c r="O281" s="461"/>
      <c r="P281" s="461"/>
      <c r="Q281" s="461"/>
      <c r="R281" s="461"/>
      <c r="S281" s="461"/>
      <c r="T281" s="461"/>
      <c r="U281" s="461"/>
      <c r="V281" s="461"/>
      <c r="W281" s="461"/>
      <c r="X281" s="461"/>
    </row>
    <row r="282">
      <c r="A282" s="461"/>
      <c r="B282" s="461"/>
      <c r="C282" s="739"/>
      <c r="D282" s="461"/>
      <c r="E282" s="461"/>
      <c r="F282" s="461"/>
      <c r="G282" s="161"/>
      <c r="H282" s="461"/>
      <c r="I282" s="696"/>
      <c r="J282" s="696"/>
      <c r="K282" s="461"/>
      <c r="L282" s="461"/>
      <c r="M282" s="461"/>
      <c r="N282" s="461"/>
      <c r="O282" s="461"/>
      <c r="P282" s="461"/>
      <c r="Q282" s="461"/>
      <c r="R282" s="461"/>
      <c r="S282" s="461"/>
      <c r="T282" s="461"/>
      <c r="U282" s="461"/>
      <c r="V282" s="461"/>
      <c r="W282" s="461"/>
      <c r="X282" s="461"/>
    </row>
    <row r="283">
      <c r="A283" s="461"/>
      <c r="B283" s="461"/>
      <c r="C283" s="739"/>
      <c r="D283" s="461"/>
      <c r="E283" s="461"/>
      <c r="F283" s="461"/>
      <c r="G283" s="161"/>
      <c r="H283" s="461"/>
      <c r="I283" s="696"/>
      <c r="J283" s="696"/>
      <c r="K283" s="461"/>
      <c r="L283" s="461"/>
      <c r="M283" s="461"/>
      <c r="N283" s="461"/>
      <c r="O283" s="461"/>
      <c r="P283" s="461"/>
      <c r="Q283" s="461"/>
      <c r="R283" s="461"/>
      <c r="S283" s="461"/>
      <c r="T283" s="461"/>
      <c r="U283" s="461"/>
      <c r="V283" s="461"/>
      <c r="W283" s="461"/>
      <c r="X283" s="461"/>
    </row>
    <row r="284">
      <c r="A284" s="461"/>
      <c r="B284" s="461"/>
      <c r="C284" s="739"/>
      <c r="D284" s="461"/>
      <c r="E284" s="461"/>
      <c r="F284" s="461"/>
      <c r="G284" s="161"/>
      <c r="H284" s="461"/>
      <c r="I284" s="696"/>
      <c r="J284" s="696"/>
      <c r="K284" s="461"/>
      <c r="L284" s="461"/>
      <c r="M284" s="461"/>
      <c r="N284" s="461"/>
      <c r="O284" s="461"/>
      <c r="P284" s="461"/>
      <c r="Q284" s="461"/>
      <c r="R284" s="461"/>
      <c r="S284" s="461"/>
      <c r="T284" s="461"/>
      <c r="U284" s="461"/>
      <c r="V284" s="461"/>
      <c r="W284" s="461"/>
      <c r="X284" s="461"/>
    </row>
    <row r="285">
      <c r="A285" s="461"/>
      <c r="B285" s="461"/>
      <c r="C285" s="739"/>
      <c r="D285" s="461"/>
      <c r="E285" s="461"/>
      <c r="F285" s="461"/>
      <c r="G285" s="161"/>
      <c r="H285" s="461"/>
      <c r="I285" s="696"/>
      <c r="J285" s="696"/>
      <c r="K285" s="461"/>
      <c r="L285" s="461"/>
      <c r="M285" s="461"/>
      <c r="N285" s="461"/>
      <c r="O285" s="461"/>
      <c r="P285" s="461"/>
      <c r="Q285" s="461"/>
      <c r="R285" s="461"/>
      <c r="S285" s="461"/>
      <c r="T285" s="461"/>
      <c r="U285" s="461"/>
      <c r="V285" s="461"/>
      <c r="W285" s="461"/>
      <c r="X285" s="461"/>
    </row>
    <row r="286">
      <c r="A286" s="461"/>
      <c r="B286" s="461"/>
      <c r="C286" s="739"/>
      <c r="D286" s="461"/>
      <c r="E286" s="461"/>
      <c r="F286" s="461"/>
      <c r="G286" s="161"/>
      <c r="H286" s="461"/>
      <c r="I286" s="696"/>
      <c r="J286" s="696"/>
      <c r="K286" s="461"/>
      <c r="L286" s="461"/>
      <c r="M286" s="461"/>
      <c r="N286" s="461"/>
      <c r="O286" s="461"/>
      <c r="P286" s="461"/>
      <c r="Q286" s="461"/>
      <c r="R286" s="461"/>
      <c r="S286" s="461"/>
      <c r="T286" s="461"/>
      <c r="U286" s="461"/>
      <c r="V286" s="461"/>
      <c r="W286" s="461"/>
      <c r="X286" s="461"/>
    </row>
    <row r="287">
      <c r="A287" s="461"/>
      <c r="B287" s="461"/>
      <c r="C287" s="739"/>
      <c r="D287" s="461"/>
      <c r="E287" s="461"/>
      <c r="F287" s="461"/>
      <c r="G287" s="161"/>
      <c r="H287" s="461"/>
      <c r="I287" s="696"/>
      <c r="J287" s="696"/>
      <c r="K287" s="461"/>
      <c r="L287" s="461"/>
      <c r="M287" s="461"/>
      <c r="N287" s="461"/>
      <c r="O287" s="461"/>
      <c r="P287" s="461"/>
      <c r="Q287" s="461"/>
      <c r="R287" s="461"/>
      <c r="S287" s="461"/>
      <c r="T287" s="461"/>
      <c r="U287" s="461"/>
      <c r="V287" s="461"/>
      <c r="W287" s="461"/>
      <c r="X287" s="461"/>
    </row>
    <row r="288">
      <c r="A288" s="461"/>
      <c r="B288" s="461"/>
      <c r="C288" s="739"/>
      <c r="D288" s="461"/>
      <c r="E288" s="461"/>
      <c r="F288" s="461"/>
      <c r="G288" s="161"/>
      <c r="H288" s="461"/>
      <c r="I288" s="696"/>
      <c r="J288" s="696"/>
      <c r="K288" s="461"/>
      <c r="L288" s="461"/>
      <c r="M288" s="461"/>
      <c r="N288" s="461"/>
      <c r="O288" s="461"/>
      <c r="P288" s="461"/>
      <c r="Q288" s="461"/>
      <c r="R288" s="461"/>
      <c r="S288" s="461"/>
      <c r="T288" s="461"/>
      <c r="U288" s="461"/>
      <c r="V288" s="461"/>
      <c r="W288" s="461"/>
      <c r="X288" s="461"/>
    </row>
    <row r="289">
      <c r="A289" s="461"/>
      <c r="B289" s="461"/>
      <c r="C289" s="739"/>
      <c r="D289" s="461"/>
      <c r="E289" s="461"/>
      <c r="F289" s="461"/>
      <c r="G289" s="161"/>
      <c r="H289" s="461"/>
      <c r="I289" s="696"/>
      <c r="J289" s="696"/>
      <c r="K289" s="461"/>
      <c r="L289" s="461"/>
      <c r="M289" s="461"/>
      <c r="N289" s="461"/>
      <c r="O289" s="461"/>
      <c r="P289" s="461"/>
      <c r="Q289" s="461"/>
      <c r="R289" s="461"/>
      <c r="S289" s="461"/>
      <c r="T289" s="461"/>
      <c r="U289" s="461"/>
      <c r="V289" s="461"/>
      <c r="W289" s="461"/>
      <c r="X289" s="461"/>
    </row>
    <row r="290">
      <c r="A290" s="461"/>
      <c r="B290" s="461"/>
      <c r="C290" s="739"/>
      <c r="D290" s="461"/>
      <c r="E290" s="461"/>
      <c r="F290" s="461"/>
      <c r="G290" s="161"/>
      <c r="H290" s="461"/>
      <c r="I290" s="696"/>
      <c r="J290" s="696"/>
      <c r="K290" s="461"/>
      <c r="L290" s="461"/>
      <c r="M290" s="461"/>
      <c r="N290" s="461"/>
      <c r="O290" s="461"/>
      <c r="P290" s="461"/>
      <c r="Q290" s="461"/>
      <c r="R290" s="461"/>
      <c r="S290" s="461"/>
      <c r="T290" s="461"/>
      <c r="U290" s="461"/>
      <c r="V290" s="461"/>
      <c r="W290" s="461"/>
      <c r="X290" s="461"/>
    </row>
    <row r="291">
      <c r="A291" s="461"/>
      <c r="B291" s="461"/>
      <c r="C291" s="739"/>
      <c r="D291" s="461"/>
      <c r="E291" s="461"/>
      <c r="F291" s="461"/>
      <c r="G291" s="161"/>
      <c r="H291" s="461"/>
      <c r="I291" s="696"/>
      <c r="J291" s="696"/>
      <c r="K291" s="461"/>
      <c r="L291" s="461"/>
      <c r="M291" s="461"/>
      <c r="N291" s="461"/>
      <c r="O291" s="461"/>
      <c r="P291" s="461"/>
      <c r="Q291" s="461"/>
      <c r="R291" s="461"/>
      <c r="S291" s="461"/>
      <c r="T291" s="461"/>
      <c r="U291" s="461"/>
      <c r="V291" s="461"/>
      <c r="W291" s="461"/>
      <c r="X291" s="461"/>
    </row>
    <row r="292">
      <c r="A292" s="461"/>
      <c r="B292" s="461"/>
      <c r="C292" s="739"/>
      <c r="D292" s="461"/>
      <c r="E292" s="461"/>
      <c r="F292" s="461"/>
      <c r="G292" s="161"/>
      <c r="H292" s="461"/>
      <c r="I292" s="696"/>
      <c r="J292" s="696"/>
      <c r="K292" s="461"/>
      <c r="L292" s="461"/>
      <c r="M292" s="461"/>
      <c r="N292" s="461"/>
      <c r="O292" s="461"/>
      <c r="P292" s="461"/>
      <c r="Q292" s="461"/>
      <c r="R292" s="461"/>
      <c r="S292" s="461"/>
      <c r="T292" s="461"/>
      <c r="U292" s="461"/>
      <c r="V292" s="461"/>
      <c r="W292" s="461"/>
      <c r="X292" s="461"/>
    </row>
    <row r="293">
      <c r="A293" s="461"/>
      <c r="B293" s="461"/>
      <c r="C293" s="739"/>
      <c r="D293" s="461"/>
      <c r="E293" s="461"/>
      <c r="F293" s="461"/>
      <c r="G293" s="161"/>
      <c r="H293" s="461"/>
      <c r="I293" s="696"/>
      <c r="J293" s="696"/>
      <c r="K293" s="461"/>
      <c r="L293" s="461"/>
      <c r="M293" s="461"/>
      <c r="N293" s="461"/>
      <c r="O293" s="461"/>
      <c r="P293" s="461"/>
      <c r="Q293" s="461"/>
      <c r="R293" s="461"/>
      <c r="S293" s="461"/>
      <c r="T293" s="461"/>
      <c r="U293" s="461"/>
      <c r="V293" s="461"/>
      <c r="W293" s="461"/>
      <c r="X293" s="461"/>
    </row>
    <row r="294">
      <c r="A294" s="461"/>
      <c r="B294" s="461"/>
      <c r="C294" s="739"/>
      <c r="D294" s="461"/>
      <c r="E294" s="461"/>
      <c r="F294" s="461"/>
      <c r="G294" s="161"/>
      <c r="H294" s="461"/>
      <c r="I294" s="696"/>
      <c r="J294" s="696"/>
      <c r="K294" s="461"/>
      <c r="L294" s="461"/>
      <c r="M294" s="461"/>
      <c r="N294" s="461"/>
      <c r="O294" s="461"/>
      <c r="P294" s="461"/>
      <c r="Q294" s="461"/>
      <c r="R294" s="461"/>
      <c r="S294" s="461"/>
      <c r="T294" s="461"/>
      <c r="U294" s="461"/>
      <c r="V294" s="461"/>
      <c r="W294" s="461"/>
      <c r="X294" s="461"/>
    </row>
    <row r="295">
      <c r="A295" s="461"/>
      <c r="B295" s="461"/>
      <c r="C295" s="739"/>
      <c r="D295" s="461"/>
      <c r="E295" s="461"/>
      <c r="F295" s="461"/>
      <c r="G295" s="161"/>
      <c r="H295" s="461"/>
      <c r="I295" s="696"/>
      <c r="J295" s="696"/>
      <c r="K295" s="461"/>
      <c r="L295" s="461"/>
      <c r="M295" s="461"/>
      <c r="N295" s="461"/>
      <c r="O295" s="461"/>
      <c r="P295" s="461"/>
      <c r="Q295" s="461"/>
      <c r="R295" s="461"/>
      <c r="S295" s="461"/>
      <c r="T295" s="461"/>
      <c r="U295" s="461"/>
      <c r="V295" s="461"/>
      <c r="W295" s="461"/>
      <c r="X295" s="461"/>
    </row>
    <row r="296">
      <c r="A296" s="461"/>
      <c r="B296" s="461"/>
      <c r="C296" s="739"/>
      <c r="D296" s="461"/>
      <c r="E296" s="461"/>
      <c r="F296" s="461"/>
      <c r="G296" s="161"/>
      <c r="H296" s="461"/>
      <c r="I296" s="696"/>
      <c r="J296" s="696"/>
      <c r="K296" s="461"/>
      <c r="L296" s="461"/>
      <c r="M296" s="461"/>
      <c r="N296" s="461"/>
      <c r="O296" s="461"/>
      <c r="P296" s="461"/>
      <c r="Q296" s="461"/>
      <c r="R296" s="461"/>
      <c r="S296" s="461"/>
      <c r="T296" s="461"/>
      <c r="U296" s="461"/>
      <c r="V296" s="461"/>
      <c r="W296" s="461"/>
      <c r="X296" s="461"/>
    </row>
    <row r="297">
      <c r="A297" s="461"/>
      <c r="B297" s="461"/>
      <c r="C297" s="739"/>
      <c r="D297" s="461"/>
      <c r="E297" s="461"/>
      <c r="F297" s="461"/>
      <c r="G297" s="161"/>
      <c r="H297" s="461"/>
      <c r="I297" s="696"/>
      <c r="J297" s="696"/>
      <c r="K297" s="461"/>
      <c r="L297" s="461"/>
      <c r="M297" s="461"/>
      <c r="N297" s="461"/>
      <c r="O297" s="461"/>
      <c r="P297" s="461"/>
      <c r="Q297" s="461"/>
      <c r="R297" s="461"/>
      <c r="S297" s="461"/>
      <c r="T297" s="461"/>
      <c r="U297" s="461"/>
      <c r="V297" s="461"/>
      <c r="W297" s="461"/>
      <c r="X297" s="461"/>
    </row>
    <row r="298">
      <c r="A298" s="461"/>
      <c r="B298" s="461"/>
      <c r="C298" s="739"/>
      <c r="D298" s="461"/>
      <c r="E298" s="461"/>
      <c r="F298" s="461"/>
      <c r="G298" s="161"/>
      <c r="H298" s="461"/>
      <c r="I298" s="696"/>
      <c r="J298" s="696"/>
      <c r="K298" s="461"/>
      <c r="L298" s="461"/>
      <c r="M298" s="461"/>
      <c r="N298" s="461"/>
      <c r="O298" s="461"/>
      <c r="P298" s="461"/>
      <c r="Q298" s="461"/>
      <c r="R298" s="461"/>
      <c r="S298" s="461"/>
      <c r="T298" s="461"/>
      <c r="U298" s="461"/>
      <c r="V298" s="461"/>
      <c r="W298" s="461"/>
      <c r="X298" s="461"/>
    </row>
    <row r="299">
      <c r="A299" s="461"/>
      <c r="B299" s="461"/>
      <c r="C299" s="739"/>
      <c r="D299" s="461"/>
      <c r="E299" s="461"/>
      <c r="F299" s="461"/>
      <c r="G299" s="161"/>
      <c r="H299" s="461"/>
      <c r="I299" s="696"/>
      <c r="J299" s="696"/>
      <c r="K299" s="461"/>
      <c r="L299" s="461"/>
      <c r="M299" s="461"/>
      <c r="N299" s="461"/>
      <c r="O299" s="461"/>
      <c r="P299" s="461"/>
      <c r="Q299" s="461"/>
      <c r="R299" s="461"/>
      <c r="S299" s="461"/>
      <c r="T299" s="461"/>
      <c r="U299" s="461"/>
      <c r="V299" s="461"/>
      <c r="W299" s="461"/>
      <c r="X299" s="461"/>
    </row>
    <row r="300">
      <c r="A300" s="461"/>
      <c r="B300" s="461"/>
      <c r="C300" s="739"/>
      <c r="D300" s="461"/>
      <c r="E300" s="461"/>
      <c r="F300" s="461"/>
      <c r="G300" s="161"/>
      <c r="H300" s="461"/>
      <c r="I300" s="696"/>
      <c r="J300" s="696"/>
      <c r="K300" s="461"/>
      <c r="L300" s="461"/>
      <c r="M300" s="461"/>
      <c r="N300" s="461"/>
      <c r="O300" s="461"/>
      <c r="P300" s="461"/>
      <c r="Q300" s="461"/>
      <c r="R300" s="461"/>
      <c r="S300" s="461"/>
      <c r="T300" s="461"/>
      <c r="U300" s="461"/>
      <c r="V300" s="461"/>
      <c r="W300" s="461"/>
      <c r="X300" s="461"/>
    </row>
    <row r="301">
      <c r="A301" s="461"/>
      <c r="B301" s="461"/>
      <c r="C301" s="739"/>
      <c r="D301" s="461"/>
      <c r="E301" s="461"/>
      <c r="F301" s="461"/>
      <c r="G301" s="161"/>
      <c r="H301" s="461"/>
      <c r="I301" s="696"/>
      <c r="J301" s="696"/>
      <c r="K301" s="461"/>
      <c r="L301" s="461"/>
      <c r="M301" s="461"/>
      <c r="N301" s="461"/>
      <c r="O301" s="461"/>
      <c r="P301" s="461"/>
      <c r="Q301" s="461"/>
      <c r="R301" s="461"/>
      <c r="S301" s="461"/>
      <c r="T301" s="461"/>
      <c r="U301" s="461"/>
      <c r="V301" s="461"/>
      <c r="W301" s="461"/>
      <c r="X301" s="461"/>
    </row>
    <row r="302">
      <c r="A302" s="461"/>
      <c r="B302" s="461"/>
      <c r="C302" s="739"/>
      <c r="D302" s="461"/>
      <c r="E302" s="461"/>
      <c r="F302" s="461"/>
      <c r="G302" s="161"/>
      <c r="H302" s="461"/>
      <c r="I302" s="696"/>
      <c r="J302" s="696"/>
      <c r="K302" s="461"/>
      <c r="L302" s="461"/>
      <c r="M302" s="461"/>
      <c r="N302" s="461"/>
      <c r="O302" s="461"/>
      <c r="P302" s="461"/>
      <c r="Q302" s="461"/>
      <c r="R302" s="461"/>
      <c r="S302" s="461"/>
      <c r="T302" s="461"/>
      <c r="U302" s="461"/>
      <c r="V302" s="461"/>
      <c r="W302" s="461"/>
      <c r="X302" s="461"/>
    </row>
    <row r="303">
      <c r="A303" s="461"/>
      <c r="B303" s="461"/>
      <c r="C303" s="739"/>
      <c r="D303" s="461"/>
      <c r="E303" s="461"/>
      <c r="F303" s="461"/>
      <c r="G303" s="161"/>
      <c r="H303" s="461"/>
      <c r="I303" s="696"/>
      <c r="J303" s="696"/>
      <c r="K303" s="461"/>
      <c r="L303" s="461"/>
      <c r="M303" s="461"/>
      <c r="N303" s="461"/>
      <c r="O303" s="461"/>
      <c r="P303" s="461"/>
      <c r="Q303" s="461"/>
      <c r="R303" s="461"/>
      <c r="S303" s="461"/>
      <c r="T303" s="461"/>
      <c r="U303" s="461"/>
      <c r="V303" s="461"/>
      <c r="W303" s="461"/>
      <c r="X303" s="461"/>
    </row>
    <row r="304">
      <c r="A304" s="461"/>
      <c r="B304" s="461"/>
      <c r="C304" s="739"/>
      <c r="D304" s="461"/>
      <c r="E304" s="461"/>
      <c r="F304" s="461"/>
      <c r="G304" s="161"/>
      <c r="H304" s="461"/>
      <c r="I304" s="696"/>
      <c r="J304" s="696"/>
      <c r="K304" s="461"/>
      <c r="L304" s="461"/>
      <c r="M304" s="461"/>
      <c r="N304" s="461"/>
      <c r="O304" s="461"/>
      <c r="P304" s="461"/>
      <c r="Q304" s="461"/>
      <c r="R304" s="461"/>
      <c r="S304" s="461"/>
      <c r="T304" s="461"/>
      <c r="U304" s="461"/>
      <c r="V304" s="461"/>
      <c r="W304" s="461"/>
      <c r="X304" s="461"/>
    </row>
    <row r="305">
      <c r="A305" s="461"/>
      <c r="B305" s="461"/>
      <c r="C305" s="739"/>
      <c r="D305" s="461"/>
      <c r="E305" s="461"/>
      <c r="F305" s="461"/>
      <c r="G305" s="161"/>
      <c r="H305" s="461"/>
      <c r="I305" s="696"/>
      <c r="J305" s="696"/>
      <c r="K305" s="461"/>
      <c r="L305" s="461"/>
      <c r="M305" s="461"/>
      <c r="N305" s="461"/>
      <c r="O305" s="461"/>
      <c r="P305" s="461"/>
      <c r="Q305" s="461"/>
      <c r="R305" s="461"/>
      <c r="S305" s="461"/>
      <c r="T305" s="461"/>
      <c r="U305" s="461"/>
      <c r="V305" s="461"/>
      <c r="W305" s="461"/>
      <c r="X305" s="461"/>
    </row>
    <row r="306">
      <c r="A306" s="461"/>
      <c r="B306" s="461"/>
      <c r="C306" s="739"/>
      <c r="D306" s="461"/>
      <c r="E306" s="461"/>
      <c r="F306" s="461"/>
      <c r="G306" s="161"/>
      <c r="H306" s="461"/>
      <c r="I306" s="696"/>
      <c r="J306" s="696"/>
      <c r="K306" s="461"/>
      <c r="L306" s="461"/>
      <c r="M306" s="461"/>
      <c r="N306" s="461"/>
      <c r="O306" s="461"/>
      <c r="P306" s="461"/>
      <c r="Q306" s="461"/>
      <c r="R306" s="461"/>
      <c r="S306" s="461"/>
      <c r="T306" s="461"/>
      <c r="U306" s="461"/>
      <c r="V306" s="461"/>
      <c r="W306" s="461"/>
      <c r="X306" s="461"/>
    </row>
    <row r="307">
      <c r="A307" s="461"/>
      <c r="B307" s="461"/>
      <c r="C307" s="739"/>
      <c r="D307" s="461"/>
      <c r="E307" s="461"/>
      <c r="F307" s="461"/>
      <c r="G307" s="161"/>
      <c r="H307" s="461"/>
      <c r="I307" s="696"/>
      <c r="J307" s="696"/>
      <c r="K307" s="461"/>
      <c r="L307" s="461"/>
      <c r="M307" s="461"/>
      <c r="N307" s="461"/>
      <c r="O307" s="461"/>
      <c r="P307" s="461"/>
      <c r="Q307" s="461"/>
      <c r="R307" s="461"/>
      <c r="S307" s="461"/>
      <c r="T307" s="461"/>
      <c r="U307" s="461"/>
      <c r="V307" s="461"/>
      <c r="W307" s="461"/>
      <c r="X307" s="461"/>
    </row>
    <row r="308">
      <c r="A308" s="461"/>
      <c r="B308" s="461"/>
      <c r="C308" s="739"/>
      <c r="D308" s="461"/>
      <c r="E308" s="461"/>
      <c r="F308" s="461"/>
      <c r="G308" s="161"/>
      <c r="H308" s="461"/>
      <c r="I308" s="696"/>
      <c r="J308" s="696"/>
      <c r="K308" s="461"/>
      <c r="L308" s="461"/>
      <c r="M308" s="461"/>
      <c r="N308" s="461"/>
      <c r="O308" s="461"/>
      <c r="P308" s="461"/>
      <c r="Q308" s="461"/>
      <c r="R308" s="461"/>
      <c r="S308" s="461"/>
      <c r="T308" s="461"/>
      <c r="U308" s="461"/>
      <c r="V308" s="461"/>
      <c r="W308" s="461"/>
      <c r="X308" s="461"/>
    </row>
    <row r="309">
      <c r="A309" s="461"/>
      <c r="B309" s="461"/>
      <c r="C309" s="739"/>
      <c r="D309" s="461"/>
      <c r="E309" s="461"/>
      <c r="F309" s="461"/>
      <c r="G309" s="161"/>
      <c r="H309" s="461"/>
      <c r="I309" s="696"/>
      <c r="J309" s="696"/>
      <c r="K309" s="461"/>
      <c r="L309" s="461"/>
      <c r="M309" s="461"/>
      <c r="N309" s="461"/>
      <c r="O309" s="461"/>
      <c r="P309" s="461"/>
      <c r="Q309" s="461"/>
      <c r="R309" s="461"/>
      <c r="S309" s="461"/>
      <c r="T309" s="461"/>
      <c r="U309" s="461"/>
      <c r="V309" s="461"/>
      <c r="W309" s="461"/>
      <c r="X309" s="461"/>
    </row>
    <row r="310">
      <c r="A310" s="461"/>
      <c r="B310" s="461"/>
      <c r="C310" s="739"/>
      <c r="D310" s="461"/>
      <c r="E310" s="461"/>
      <c r="F310" s="461"/>
      <c r="G310" s="161"/>
      <c r="H310" s="461"/>
      <c r="I310" s="696"/>
      <c r="J310" s="696"/>
      <c r="K310" s="461"/>
      <c r="L310" s="461"/>
      <c r="M310" s="461"/>
      <c r="N310" s="461"/>
      <c r="O310" s="461"/>
      <c r="P310" s="461"/>
      <c r="Q310" s="461"/>
      <c r="R310" s="461"/>
      <c r="S310" s="461"/>
      <c r="T310" s="461"/>
      <c r="U310" s="461"/>
      <c r="V310" s="461"/>
      <c r="W310" s="461"/>
      <c r="X310" s="461"/>
    </row>
    <row r="311">
      <c r="A311" s="461"/>
      <c r="B311" s="461"/>
      <c r="C311" s="739"/>
      <c r="D311" s="461"/>
      <c r="E311" s="461"/>
      <c r="F311" s="461"/>
      <c r="G311" s="161"/>
      <c r="H311" s="461"/>
      <c r="I311" s="696"/>
      <c r="J311" s="696"/>
      <c r="K311" s="461"/>
      <c r="L311" s="461"/>
      <c r="M311" s="461"/>
      <c r="N311" s="461"/>
      <c r="O311" s="461"/>
      <c r="P311" s="461"/>
      <c r="Q311" s="461"/>
      <c r="R311" s="461"/>
      <c r="S311" s="461"/>
      <c r="T311" s="461"/>
      <c r="U311" s="461"/>
      <c r="V311" s="461"/>
      <c r="W311" s="461"/>
      <c r="X311" s="461"/>
    </row>
    <row r="312">
      <c r="A312" s="461"/>
      <c r="B312" s="461"/>
      <c r="C312" s="739"/>
      <c r="D312" s="461"/>
      <c r="E312" s="461"/>
      <c r="F312" s="461"/>
      <c r="G312" s="161"/>
      <c r="H312" s="461"/>
      <c r="I312" s="696"/>
      <c r="J312" s="696"/>
      <c r="K312" s="461"/>
      <c r="L312" s="461"/>
      <c r="M312" s="461"/>
      <c r="N312" s="461"/>
      <c r="O312" s="461"/>
      <c r="P312" s="461"/>
      <c r="Q312" s="461"/>
      <c r="R312" s="461"/>
      <c r="S312" s="461"/>
      <c r="T312" s="461"/>
      <c r="U312" s="461"/>
      <c r="V312" s="461"/>
      <c r="W312" s="461"/>
      <c r="X312" s="461"/>
    </row>
    <row r="313">
      <c r="A313" s="461"/>
      <c r="B313" s="461"/>
      <c r="C313" s="739"/>
      <c r="D313" s="461"/>
      <c r="E313" s="461"/>
      <c r="F313" s="461"/>
      <c r="G313" s="161"/>
      <c r="H313" s="461"/>
      <c r="I313" s="696"/>
      <c r="J313" s="696"/>
      <c r="K313" s="461"/>
      <c r="L313" s="461"/>
      <c r="M313" s="461"/>
      <c r="N313" s="461"/>
      <c r="O313" s="461"/>
      <c r="P313" s="461"/>
      <c r="Q313" s="461"/>
      <c r="R313" s="461"/>
      <c r="S313" s="461"/>
      <c r="T313" s="461"/>
      <c r="U313" s="461"/>
      <c r="V313" s="461"/>
      <c r="W313" s="461"/>
      <c r="X313" s="461"/>
    </row>
    <row r="314">
      <c r="A314" s="461"/>
      <c r="B314" s="461"/>
      <c r="C314" s="739"/>
      <c r="D314" s="461"/>
      <c r="E314" s="461"/>
      <c r="F314" s="461"/>
      <c r="G314" s="161"/>
      <c r="H314" s="461"/>
      <c r="I314" s="696"/>
      <c r="J314" s="696"/>
      <c r="K314" s="461"/>
      <c r="L314" s="461"/>
      <c r="M314" s="461"/>
      <c r="N314" s="461"/>
      <c r="O314" s="461"/>
      <c r="P314" s="461"/>
      <c r="Q314" s="461"/>
      <c r="R314" s="461"/>
      <c r="S314" s="461"/>
      <c r="T314" s="461"/>
      <c r="U314" s="461"/>
      <c r="V314" s="461"/>
      <c r="W314" s="461"/>
      <c r="X314" s="461"/>
    </row>
    <row r="315">
      <c r="A315" s="461"/>
      <c r="B315" s="461"/>
      <c r="C315" s="739"/>
      <c r="D315" s="461"/>
      <c r="E315" s="461"/>
      <c r="F315" s="461"/>
      <c r="G315" s="161"/>
      <c r="H315" s="461"/>
      <c r="I315" s="696"/>
      <c r="J315" s="696"/>
      <c r="K315" s="461"/>
      <c r="L315" s="461"/>
      <c r="M315" s="461"/>
      <c r="N315" s="461"/>
      <c r="O315" s="461"/>
      <c r="P315" s="461"/>
      <c r="Q315" s="461"/>
      <c r="R315" s="461"/>
      <c r="S315" s="461"/>
      <c r="T315" s="461"/>
      <c r="U315" s="461"/>
      <c r="V315" s="461"/>
      <c r="W315" s="461"/>
      <c r="X315" s="461"/>
    </row>
    <row r="316">
      <c r="A316" s="461"/>
      <c r="B316" s="461"/>
      <c r="C316" s="739"/>
      <c r="D316" s="461"/>
      <c r="E316" s="461"/>
      <c r="F316" s="461"/>
      <c r="G316" s="161"/>
      <c r="H316" s="461"/>
      <c r="I316" s="696"/>
      <c r="J316" s="696"/>
      <c r="K316" s="461"/>
      <c r="L316" s="461"/>
      <c r="M316" s="461"/>
      <c r="N316" s="461"/>
      <c r="O316" s="461"/>
      <c r="P316" s="461"/>
      <c r="Q316" s="461"/>
      <c r="R316" s="461"/>
      <c r="S316" s="461"/>
      <c r="T316" s="461"/>
      <c r="U316" s="461"/>
      <c r="V316" s="461"/>
      <c r="W316" s="461"/>
      <c r="X316" s="461"/>
    </row>
    <row r="317">
      <c r="A317" s="461"/>
      <c r="B317" s="461"/>
      <c r="C317" s="739"/>
      <c r="D317" s="461"/>
      <c r="E317" s="461"/>
      <c r="F317" s="461"/>
      <c r="G317" s="161"/>
      <c r="H317" s="461"/>
      <c r="I317" s="696"/>
      <c r="J317" s="696"/>
      <c r="K317" s="461"/>
      <c r="L317" s="461"/>
      <c r="M317" s="461"/>
      <c r="N317" s="461"/>
      <c r="O317" s="461"/>
      <c r="P317" s="461"/>
      <c r="Q317" s="461"/>
      <c r="R317" s="461"/>
      <c r="S317" s="461"/>
      <c r="T317" s="461"/>
      <c r="U317" s="461"/>
      <c r="V317" s="461"/>
      <c r="W317" s="461"/>
      <c r="X317" s="461"/>
    </row>
    <row r="318">
      <c r="A318" s="461"/>
      <c r="B318" s="461"/>
      <c r="C318" s="739"/>
      <c r="D318" s="461"/>
      <c r="E318" s="461"/>
      <c r="F318" s="461"/>
      <c r="G318" s="161"/>
      <c r="H318" s="461"/>
      <c r="I318" s="696"/>
      <c r="J318" s="696"/>
      <c r="K318" s="461"/>
      <c r="L318" s="461"/>
      <c r="M318" s="461"/>
      <c r="N318" s="461"/>
      <c r="O318" s="461"/>
      <c r="P318" s="461"/>
      <c r="Q318" s="461"/>
      <c r="R318" s="461"/>
      <c r="S318" s="461"/>
      <c r="T318" s="461"/>
      <c r="U318" s="461"/>
      <c r="V318" s="461"/>
      <c r="W318" s="461"/>
      <c r="X318" s="461"/>
    </row>
    <row r="319">
      <c r="A319" s="461"/>
      <c r="B319" s="461"/>
      <c r="C319" s="739"/>
      <c r="D319" s="461"/>
      <c r="E319" s="461"/>
      <c r="F319" s="461"/>
      <c r="G319" s="161"/>
      <c r="H319" s="461"/>
      <c r="I319" s="696"/>
      <c r="J319" s="696"/>
      <c r="K319" s="461"/>
      <c r="L319" s="461"/>
      <c r="M319" s="461"/>
      <c r="N319" s="461"/>
      <c r="O319" s="461"/>
      <c r="P319" s="461"/>
      <c r="Q319" s="461"/>
      <c r="R319" s="461"/>
      <c r="S319" s="461"/>
      <c r="T319" s="461"/>
      <c r="U319" s="461"/>
      <c r="V319" s="461"/>
      <c r="W319" s="461"/>
      <c r="X319" s="461"/>
    </row>
    <row r="320">
      <c r="A320" s="461"/>
      <c r="B320" s="461"/>
      <c r="C320" s="739"/>
      <c r="D320" s="461"/>
      <c r="E320" s="461"/>
      <c r="F320" s="461"/>
      <c r="G320" s="161"/>
      <c r="H320" s="461"/>
      <c r="I320" s="696"/>
      <c r="J320" s="696"/>
      <c r="K320" s="461"/>
      <c r="L320" s="461"/>
      <c r="M320" s="461"/>
      <c r="N320" s="461"/>
      <c r="O320" s="461"/>
      <c r="P320" s="461"/>
      <c r="Q320" s="461"/>
      <c r="R320" s="461"/>
      <c r="S320" s="461"/>
      <c r="T320" s="461"/>
      <c r="U320" s="461"/>
      <c r="V320" s="461"/>
      <c r="W320" s="461"/>
      <c r="X320" s="461"/>
    </row>
    <row r="321">
      <c r="A321" s="461"/>
      <c r="B321" s="461"/>
      <c r="C321" s="739"/>
      <c r="D321" s="461"/>
      <c r="E321" s="461"/>
      <c r="F321" s="461"/>
      <c r="G321" s="161"/>
      <c r="H321" s="461"/>
      <c r="I321" s="696"/>
      <c r="J321" s="696"/>
      <c r="K321" s="461"/>
      <c r="L321" s="461"/>
      <c r="M321" s="461"/>
      <c r="N321" s="461"/>
      <c r="O321" s="461"/>
      <c r="P321" s="461"/>
      <c r="Q321" s="461"/>
      <c r="R321" s="461"/>
      <c r="S321" s="461"/>
      <c r="T321" s="461"/>
      <c r="U321" s="461"/>
      <c r="V321" s="461"/>
      <c r="W321" s="461"/>
      <c r="X321" s="461"/>
    </row>
    <row r="322">
      <c r="A322" s="461"/>
      <c r="B322" s="461"/>
      <c r="C322" s="739"/>
      <c r="D322" s="461"/>
      <c r="E322" s="461"/>
      <c r="F322" s="461"/>
      <c r="G322" s="161"/>
      <c r="H322" s="461"/>
      <c r="I322" s="696"/>
      <c r="J322" s="696"/>
      <c r="K322" s="461"/>
      <c r="L322" s="461"/>
      <c r="M322" s="461"/>
      <c r="N322" s="461"/>
      <c r="O322" s="461"/>
      <c r="P322" s="461"/>
      <c r="Q322" s="461"/>
      <c r="R322" s="461"/>
      <c r="S322" s="461"/>
      <c r="T322" s="461"/>
      <c r="U322" s="461"/>
      <c r="V322" s="461"/>
      <c r="W322" s="461"/>
      <c r="X322" s="461"/>
    </row>
    <row r="323">
      <c r="A323" s="461"/>
      <c r="B323" s="461"/>
      <c r="C323" s="739"/>
      <c r="D323" s="461"/>
      <c r="E323" s="461"/>
      <c r="F323" s="461"/>
      <c r="G323" s="161"/>
      <c r="H323" s="461"/>
      <c r="I323" s="696"/>
      <c r="J323" s="696"/>
      <c r="K323" s="461"/>
      <c r="L323" s="461"/>
      <c r="M323" s="461"/>
      <c r="N323" s="461"/>
      <c r="O323" s="461"/>
      <c r="P323" s="461"/>
      <c r="Q323" s="461"/>
      <c r="R323" s="461"/>
      <c r="S323" s="461"/>
      <c r="T323" s="461"/>
      <c r="U323" s="461"/>
      <c r="V323" s="461"/>
      <c r="W323" s="461"/>
      <c r="X323" s="461"/>
    </row>
    <row r="324">
      <c r="A324" s="461"/>
      <c r="B324" s="461"/>
      <c r="C324" s="739"/>
      <c r="D324" s="461"/>
      <c r="E324" s="461"/>
      <c r="F324" s="461"/>
      <c r="G324" s="161"/>
      <c r="H324" s="461"/>
      <c r="I324" s="696"/>
      <c r="J324" s="696"/>
      <c r="K324" s="461"/>
      <c r="L324" s="461"/>
      <c r="M324" s="461"/>
      <c r="N324" s="461"/>
      <c r="O324" s="461"/>
      <c r="P324" s="461"/>
      <c r="Q324" s="461"/>
      <c r="R324" s="461"/>
      <c r="S324" s="461"/>
      <c r="T324" s="461"/>
      <c r="U324" s="461"/>
      <c r="V324" s="461"/>
      <c r="W324" s="461"/>
      <c r="X324" s="461"/>
    </row>
    <row r="325">
      <c r="A325" s="461"/>
      <c r="B325" s="461"/>
      <c r="C325" s="739"/>
      <c r="D325" s="461"/>
      <c r="E325" s="461"/>
      <c r="F325" s="461"/>
      <c r="G325" s="161"/>
      <c r="H325" s="461"/>
      <c r="I325" s="696"/>
      <c r="J325" s="696"/>
      <c r="K325" s="461"/>
      <c r="L325" s="461"/>
      <c r="M325" s="461"/>
      <c r="N325" s="461"/>
      <c r="O325" s="461"/>
      <c r="P325" s="461"/>
      <c r="Q325" s="461"/>
      <c r="R325" s="461"/>
      <c r="S325" s="461"/>
      <c r="T325" s="461"/>
      <c r="U325" s="461"/>
      <c r="V325" s="461"/>
      <c r="W325" s="461"/>
      <c r="X325" s="461"/>
    </row>
    <row r="326">
      <c r="A326" s="461"/>
      <c r="B326" s="461"/>
      <c r="C326" s="739"/>
      <c r="D326" s="461"/>
      <c r="E326" s="461"/>
      <c r="F326" s="461"/>
      <c r="G326" s="161"/>
      <c r="H326" s="461"/>
      <c r="I326" s="696"/>
      <c r="J326" s="696"/>
      <c r="K326" s="461"/>
      <c r="L326" s="461"/>
      <c r="M326" s="461"/>
      <c r="N326" s="461"/>
      <c r="O326" s="461"/>
      <c r="P326" s="461"/>
      <c r="Q326" s="461"/>
      <c r="R326" s="461"/>
      <c r="S326" s="461"/>
      <c r="T326" s="461"/>
      <c r="U326" s="461"/>
      <c r="V326" s="461"/>
      <c r="W326" s="461"/>
      <c r="X326" s="461"/>
    </row>
    <row r="327">
      <c r="A327" s="461"/>
      <c r="B327" s="461"/>
      <c r="C327" s="739"/>
      <c r="D327" s="461"/>
      <c r="E327" s="461"/>
      <c r="F327" s="461"/>
      <c r="G327" s="161"/>
      <c r="H327" s="461"/>
      <c r="I327" s="696"/>
      <c r="J327" s="696"/>
      <c r="K327" s="461"/>
      <c r="L327" s="461"/>
      <c r="M327" s="461"/>
      <c r="N327" s="461"/>
      <c r="O327" s="461"/>
      <c r="P327" s="461"/>
      <c r="Q327" s="461"/>
      <c r="R327" s="461"/>
      <c r="S327" s="461"/>
      <c r="T327" s="461"/>
      <c r="U327" s="461"/>
      <c r="V327" s="461"/>
      <c r="W327" s="461"/>
      <c r="X327" s="461"/>
    </row>
    <row r="328">
      <c r="A328" s="461"/>
      <c r="B328" s="461"/>
      <c r="C328" s="739"/>
      <c r="D328" s="461"/>
      <c r="E328" s="461"/>
      <c r="F328" s="461"/>
      <c r="G328" s="161"/>
      <c r="H328" s="461"/>
      <c r="I328" s="696"/>
      <c r="J328" s="696"/>
      <c r="K328" s="461"/>
      <c r="L328" s="461"/>
      <c r="M328" s="461"/>
      <c r="N328" s="461"/>
      <c r="O328" s="461"/>
      <c r="P328" s="461"/>
      <c r="Q328" s="461"/>
      <c r="R328" s="461"/>
      <c r="S328" s="461"/>
      <c r="T328" s="461"/>
      <c r="U328" s="461"/>
      <c r="V328" s="461"/>
      <c r="W328" s="461"/>
      <c r="X328" s="461"/>
    </row>
    <row r="329">
      <c r="A329" s="461"/>
      <c r="B329" s="461"/>
      <c r="C329" s="739"/>
      <c r="D329" s="461"/>
      <c r="E329" s="461"/>
      <c r="F329" s="461"/>
      <c r="G329" s="161"/>
      <c r="H329" s="461"/>
      <c r="I329" s="696"/>
      <c r="J329" s="696"/>
      <c r="K329" s="461"/>
      <c r="L329" s="461"/>
      <c r="M329" s="461"/>
      <c r="N329" s="461"/>
      <c r="O329" s="461"/>
      <c r="P329" s="461"/>
      <c r="Q329" s="461"/>
      <c r="R329" s="461"/>
      <c r="S329" s="461"/>
      <c r="T329" s="461"/>
      <c r="U329" s="461"/>
      <c r="V329" s="461"/>
      <c r="W329" s="461"/>
      <c r="X329" s="461"/>
    </row>
    <row r="330">
      <c r="A330" s="461"/>
      <c r="B330" s="461"/>
      <c r="C330" s="739"/>
      <c r="D330" s="461"/>
      <c r="E330" s="461"/>
      <c r="F330" s="461"/>
      <c r="G330" s="161"/>
      <c r="H330" s="461"/>
      <c r="I330" s="696"/>
      <c r="J330" s="696"/>
      <c r="K330" s="461"/>
      <c r="L330" s="461"/>
      <c r="M330" s="461"/>
      <c r="N330" s="461"/>
      <c r="O330" s="461"/>
      <c r="P330" s="461"/>
      <c r="Q330" s="461"/>
      <c r="R330" s="461"/>
      <c r="S330" s="461"/>
      <c r="T330" s="461"/>
      <c r="U330" s="461"/>
      <c r="V330" s="461"/>
      <c r="W330" s="461"/>
      <c r="X330" s="461"/>
    </row>
    <row r="331">
      <c r="A331" s="461"/>
      <c r="B331" s="461"/>
      <c r="C331" s="739"/>
      <c r="D331" s="461"/>
      <c r="E331" s="461"/>
      <c r="F331" s="461"/>
      <c r="G331" s="161"/>
      <c r="H331" s="461"/>
      <c r="I331" s="696"/>
      <c r="J331" s="696"/>
      <c r="K331" s="461"/>
      <c r="L331" s="461"/>
      <c r="M331" s="461"/>
      <c r="N331" s="461"/>
      <c r="O331" s="461"/>
      <c r="P331" s="461"/>
      <c r="Q331" s="461"/>
      <c r="R331" s="461"/>
      <c r="S331" s="461"/>
      <c r="T331" s="461"/>
      <c r="U331" s="461"/>
      <c r="V331" s="461"/>
      <c r="W331" s="461"/>
      <c r="X331" s="461"/>
    </row>
    <row r="332">
      <c r="A332" s="461"/>
      <c r="B332" s="461"/>
      <c r="C332" s="739"/>
      <c r="D332" s="461"/>
      <c r="E332" s="461"/>
      <c r="F332" s="461"/>
      <c r="G332" s="161"/>
      <c r="H332" s="461"/>
      <c r="I332" s="696"/>
      <c r="J332" s="696"/>
      <c r="K332" s="461"/>
      <c r="L332" s="461"/>
      <c r="M332" s="461"/>
      <c r="N332" s="461"/>
      <c r="O332" s="461"/>
      <c r="P332" s="461"/>
      <c r="Q332" s="461"/>
      <c r="R332" s="461"/>
      <c r="S332" s="461"/>
      <c r="T332" s="461"/>
      <c r="U332" s="461"/>
      <c r="V332" s="461"/>
      <c r="W332" s="461"/>
      <c r="X332" s="461"/>
    </row>
    <row r="333">
      <c r="A333" s="461"/>
      <c r="B333" s="461"/>
      <c r="C333" s="739"/>
      <c r="D333" s="461"/>
      <c r="E333" s="461"/>
      <c r="F333" s="461"/>
      <c r="G333" s="161"/>
      <c r="H333" s="461"/>
      <c r="I333" s="696"/>
      <c r="J333" s="696"/>
      <c r="K333" s="461"/>
      <c r="L333" s="461"/>
      <c r="M333" s="461"/>
      <c r="N333" s="461"/>
      <c r="O333" s="461"/>
      <c r="P333" s="461"/>
      <c r="Q333" s="461"/>
      <c r="R333" s="461"/>
      <c r="S333" s="461"/>
      <c r="T333" s="461"/>
      <c r="U333" s="461"/>
      <c r="V333" s="461"/>
      <c r="W333" s="461"/>
      <c r="X333" s="461"/>
    </row>
    <row r="334">
      <c r="A334" s="461"/>
      <c r="B334" s="461"/>
      <c r="C334" s="739"/>
      <c r="D334" s="461"/>
      <c r="E334" s="461"/>
      <c r="F334" s="461"/>
      <c r="G334" s="161"/>
      <c r="H334" s="461"/>
      <c r="I334" s="696"/>
      <c r="J334" s="696"/>
      <c r="K334" s="461"/>
      <c r="L334" s="461"/>
      <c r="M334" s="461"/>
      <c r="N334" s="461"/>
      <c r="O334" s="461"/>
      <c r="P334" s="461"/>
      <c r="Q334" s="461"/>
      <c r="R334" s="461"/>
      <c r="S334" s="461"/>
      <c r="T334" s="461"/>
      <c r="U334" s="461"/>
      <c r="V334" s="461"/>
      <c r="W334" s="461"/>
      <c r="X334" s="461"/>
    </row>
    <row r="335">
      <c r="A335" s="461"/>
      <c r="B335" s="461"/>
      <c r="C335" s="739"/>
      <c r="D335" s="461"/>
      <c r="E335" s="461"/>
      <c r="F335" s="461"/>
      <c r="G335" s="161"/>
      <c r="H335" s="461"/>
      <c r="I335" s="696"/>
      <c r="J335" s="696"/>
      <c r="K335" s="461"/>
      <c r="L335" s="461"/>
      <c r="M335" s="461"/>
      <c r="N335" s="461"/>
      <c r="O335" s="461"/>
      <c r="P335" s="461"/>
      <c r="Q335" s="461"/>
      <c r="R335" s="461"/>
      <c r="S335" s="461"/>
      <c r="T335" s="461"/>
      <c r="U335" s="461"/>
      <c r="V335" s="461"/>
      <c r="W335" s="461"/>
      <c r="X335" s="461"/>
    </row>
    <row r="336">
      <c r="A336" s="461"/>
      <c r="B336" s="461"/>
      <c r="C336" s="739"/>
      <c r="D336" s="461"/>
      <c r="E336" s="461"/>
      <c r="F336" s="461"/>
      <c r="G336" s="161"/>
      <c r="H336" s="461"/>
      <c r="I336" s="696"/>
      <c r="J336" s="696"/>
      <c r="K336" s="461"/>
      <c r="L336" s="461"/>
      <c r="M336" s="461"/>
      <c r="N336" s="461"/>
      <c r="O336" s="461"/>
      <c r="P336" s="461"/>
      <c r="Q336" s="461"/>
      <c r="R336" s="461"/>
      <c r="S336" s="461"/>
      <c r="T336" s="461"/>
      <c r="U336" s="461"/>
      <c r="V336" s="461"/>
      <c r="W336" s="461"/>
      <c r="X336" s="461"/>
    </row>
    <row r="337">
      <c r="A337" s="461"/>
      <c r="B337" s="461"/>
      <c r="C337" s="739"/>
      <c r="D337" s="461"/>
      <c r="E337" s="461"/>
      <c r="F337" s="461"/>
      <c r="G337" s="161"/>
      <c r="H337" s="461"/>
      <c r="I337" s="696"/>
      <c r="J337" s="696"/>
      <c r="K337" s="461"/>
      <c r="L337" s="461"/>
      <c r="M337" s="461"/>
      <c r="N337" s="461"/>
      <c r="O337" s="461"/>
      <c r="P337" s="461"/>
      <c r="Q337" s="461"/>
      <c r="R337" s="461"/>
      <c r="S337" s="461"/>
      <c r="T337" s="461"/>
      <c r="U337" s="461"/>
      <c r="V337" s="461"/>
      <c r="W337" s="461"/>
      <c r="X337" s="461"/>
    </row>
    <row r="338">
      <c r="A338" s="461"/>
      <c r="B338" s="461"/>
      <c r="C338" s="739"/>
      <c r="D338" s="461"/>
      <c r="E338" s="461"/>
      <c r="F338" s="461"/>
      <c r="G338" s="161"/>
      <c r="H338" s="461"/>
      <c r="I338" s="696"/>
      <c r="J338" s="696"/>
      <c r="K338" s="461"/>
      <c r="L338" s="461"/>
      <c r="M338" s="461"/>
      <c r="N338" s="461"/>
      <c r="O338" s="461"/>
      <c r="P338" s="461"/>
      <c r="Q338" s="461"/>
      <c r="R338" s="461"/>
      <c r="S338" s="461"/>
      <c r="T338" s="461"/>
      <c r="U338" s="461"/>
      <c r="V338" s="461"/>
      <c r="W338" s="461"/>
      <c r="X338" s="461"/>
    </row>
    <row r="339">
      <c r="A339" s="461"/>
      <c r="B339" s="461"/>
      <c r="C339" s="739"/>
      <c r="D339" s="461"/>
      <c r="E339" s="461"/>
      <c r="F339" s="461"/>
      <c r="G339" s="161"/>
      <c r="H339" s="461"/>
      <c r="I339" s="696"/>
      <c r="J339" s="696"/>
      <c r="K339" s="461"/>
      <c r="L339" s="461"/>
      <c r="M339" s="461"/>
      <c r="N339" s="461"/>
      <c r="O339" s="461"/>
      <c r="P339" s="461"/>
      <c r="Q339" s="461"/>
      <c r="R339" s="461"/>
      <c r="S339" s="461"/>
      <c r="T339" s="461"/>
      <c r="U339" s="461"/>
      <c r="V339" s="461"/>
      <c r="W339" s="461"/>
      <c r="X339" s="461"/>
    </row>
    <row r="340">
      <c r="A340" s="461"/>
      <c r="B340" s="461"/>
      <c r="C340" s="739"/>
      <c r="D340" s="461"/>
      <c r="E340" s="461"/>
      <c r="F340" s="461"/>
      <c r="G340" s="161"/>
      <c r="H340" s="461"/>
      <c r="I340" s="696"/>
      <c r="J340" s="696"/>
      <c r="K340" s="461"/>
      <c r="L340" s="461"/>
      <c r="M340" s="461"/>
      <c r="N340" s="461"/>
      <c r="O340" s="461"/>
      <c r="P340" s="461"/>
      <c r="Q340" s="461"/>
      <c r="R340" s="461"/>
      <c r="S340" s="461"/>
      <c r="T340" s="461"/>
      <c r="U340" s="461"/>
      <c r="V340" s="461"/>
      <c r="W340" s="461"/>
      <c r="X340" s="461"/>
    </row>
    <row r="341">
      <c r="A341" s="461"/>
      <c r="B341" s="461"/>
      <c r="C341" s="739"/>
      <c r="D341" s="461"/>
      <c r="E341" s="461"/>
      <c r="F341" s="461"/>
      <c r="G341" s="161"/>
      <c r="H341" s="461"/>
      <c r="I341" s="696"/>
      <c r="J341" s="696"/>
      <c r="K341" s="461"/>
      <c r="L341" s="461"/>
      <c r="M341" s="461"/>
      <c r="N341" s="461"/>
      <c r="O341" s="461"/>
      <c r="P341" s="461"/>
      <c r="Q341" s="461"/>
      <c r="R341" s="461"/>
      <c r="S341" s="461"/>
      <c r="T341" s="461"/>
      <c r="U341" s="461"/>
      <c r="V341" s="461"/>
      <c r="W341" s="461"/>
      <c r="X341" s="461"/>
    </row>
    <row r="342">
      <c r="A342" s="461"/>
      <c r="B342" s="461"/>
      <c r="C342" s="739"/>
      <c r="D342" s="461"/>
      <c r="E342" s="461"/>
      <c r="F342" s="461"/>
      <c r="G342" s="161"/>
      <c r="H342" s="461"/>
      <c r="I342" s="696"/>
      <c r="J342" s="696"/>
      <c r="K342" s="461"/>
      <c r="L342" s="461"/>
      <c r="M342" s="461"/>
      <c r="N342" s="461"/>
      <c r="O342" s="461"/>
      <c r="P342" s="461"/>
      <c r="Q342" s="461"/>
      <c r="R342" s="461"/>
      <c r="S342" s="461"/>
      <c r="T342" s="461"/>
      <c r="U342" s="461"/>
      <c r="V342" s="461"/>
      <c r="W342" s="461"/>
      <c r="X342" s="461"/>
    </row>
    <row r="343">
      <c r="A343" s="461"/>
      <c r="B343" s="461"/>
      <c r="C343" s="739"/>
      <c r="D343" s="461"/>
      <c r="E343" s="461"/>
      <c r="F343" s="461"/>
      <c r="G343" s="161"/>
      <c r="H343" s="461"/>
      <c r="I343" s="696"/>
      <c r="J343" s="696"/>
      <c r="K343" s="461"/>
      <c r="L343" s="461"/>
      <c r="M343" s="461"/>
      <c r="N343" s="461"/>
      <c r="O343" s="461"/>
      <c r="P343" s="461"/>
      <c r="Q343" s="461"/>
      <c r="R343" s="461"/>
      <c r="S343" s="461"/>
      <c r="T343" s="461"/>
      <c r="U343" s="461"/>
      <c r="V343" s="461"/>
      <c r="W343" s="461"/>
      <c r="X343" s="461"/>
    </row>
    <row r="344">
      <c r="A344" s="461"/>
      <c r="B344" s="461"/>
      <c r="C344" s="739"/>
      <c r="D344" s="461"/>
      <c r="E344" s="461"/>
      <c r="F344" s="461"/>
      <c r="G344" s="161"/>
      <c r="H344" s="461"/>
      <c r="I344" s="696"/>
      <c r="J344" s="696"/>
      <c r="K344" s="461"/>
      <c r="L344" s="461"/>
      <c r="M344" s="461"/>
      <c r="N344" s="461"/>
      <c r="O344" s="461"/>
      <c r="P344" s="461"/>
      <c r="Q344" s="461"/>
      <c r="R344" s="461"/>
      <c r="S344" s="461"/>
      <c r="T344" s="461"/>
      <c r="U344" s="461"/>
      <c r="V344" s="461"/>
      <c r="W344" s="461"/>
      <c r="X344" s="461"/>
    </row>
    <row r="345">
      <c r="A345" s="461"/>
      <c r="B345" s="461"/>
      <c r="C345" s="739"/>
      <c r="D345" s="461"/>
      <c r="E345" s="461"/>
      <c r="F345" s="461"/>
      <c r="G345" s="161"/>
      <c r="H345" s="461"/>
      <c r="I345" s="696"/>
      <c r="J345" s="696"/>
      <c r="K345" s="461"/>
      <c r="L345" s="461"/>
      <c r="M345" s="461"/>
      <c r="N345" s="461"/>
      <c r="O345" s="461"/>
      <c r="P345" s="461"/>
      <c r="Q345" s="461"/>
      <c r="R345" s="461"/>
      <c r="S345" s="461"/>
      <c r="T345" s="461"/>
      <c r="U345" s="461"/>
      <c r="V345" s="461"/>
      <c r="W345" s="461"/>
      <c r="X345" s="461"/>
    </row>
    <row r="346">
      <c r="A346" s="461"/>
      <c r="B346" s="461"/>
      <c r="C346" s="739"/>
      <c r="D346" s="461"/>
      <c r="E346" s="461"/>
      <c r="F346" s="461"/>
      <c r="G346" s="161"/>
      <c r="H346" s="461"/>
      <c r="I346" s="696"/>
      <c r="J346" s="696"/>
      <c r="K346" s="461"/>
      <c r="L346" s="461"/>
      <c r="M346" s="461"/>
      <c r="N346" s="461"/>
      <c r="O346" s="461"/>
      <c r="P346" s="461"/>
      <c r="Q346" s="461"/>
      <c r="R346" s="461"/>
      <c r="S346" s="461"/>
      <c r="T346" s="461"/>
      <c r="U346" s="461"/>
      <c r="V346" s="461"/>
      <c r="W346" s="461"/>
      <c r="X346" s="461"/>
    </row>
    <row r="347">
      <c r="A347" s="461"/>
      <c r="B347" s="461"/>
      <c r="C347" s="739"/>
      <c r="D347" s="461"/>
      <c r="E347" s="461"/>
      <c r="F347" s="461"/>
      <c r="G347" s="161"/>
      <c r="H347" s="461"/>
      <c r="I347" s="696"/>
      <c r="J347" s="696"/>
      <c r="K347" s="461"/>
      <c r="L347" s="461"/>
      <c r="M347" s="461"/>
      <c r="N347" s="461"/>
      <c r="O347" s="461"/>
      <c r="P347" s="461"/>
      <c r="Q347" s="461"/>
      <c r="R347" s="461"/>
      <c r="S347" s="461"/>
      <c r="T347" s="461"/>
      <c r="U347" s="461"/>
      <c r="V347" s="461"/>
      <c r="W347" s="461"/>
      <c r="X347" s="461"/>
    </row>
    <row r="348">
      <c r="A348" s="461"/>
      <c r="B348" s="461"/>
      <c r="C348" s="739"/>
      <c r="D348" s="461"/>
      <c r="E348" s="461"/>
      <c r="F348" s="461"/>
      <c r="G348" s="161"/>
      <c r="H348" s="461"/>
      <c r="I348" s="696"/>
      <c r="J348" s="696"/>
      <c r="K348" s="461"/>
      <c r="L348" s="461"/>
      <c r="M348" s="461"/>
      <c r="N348" s="461"/>
      <c r="O348" s="461"/>
      <c r="P348" s="461"/>
      <c r="Q348" s="461"/>
      <c r="R348" s="461"/>
      <c r="S348" s="461"/>
      <c r="T348" s="461"/>
      <c r="U348" s="461"/>
      <c r="V348" s="461"/>
      <c r="W348" s="461"/>
      <c r="X348" s="461"/>
    </row>
    <row r="349">
      <c r="A349" s="461"/>
      <c r="B349" s="461"/>
      <c r="C349" s="739"/>
      <c r="D349" s="461"/>
      <c r="E349" s="461"/>
      <c r="F349" s="461"/>
      <c r="G349" s="161"/>
      <c r="H349" s="461"/>
      <c r="I349" s="696"/>
      <c r="J349" s="696"/>
      <c r="K349" s="461"/>
      <c r="L349" s="461"/>
      <c r="M349" s="461"/>
      <c r="N349" s="461"/>
      <c r="O349" s="461"/>
      <c r="P349" s="461"/>
      <c r="Q349" s="461"/>
      <c r="R349" s="461"/>
      <c r="S349" s="461"/>
      <c r="T349" s="461"/>
      <c r="U349" s="461"/>
      <c r="V349" s="461"/>
      <c r="W349" s="461"/>
      <c r="X349" s="461"/>
    </row>
    <row r="350">
      <c r="A350" s="461"/>
      <c r="B350" s="461"/>
      <c r="C350" s="739"/>
      <c r="D350" s="461"/>
      <c r="E350" s="461"/>
      <c r="F350" s="461"/>
      <c r="G350" s="161"/>
      <c r="H350" s="461"/>
      <c r="I350" s="696"/>
      <c r="J350" s="696"/>
      <c r="K350" s="461"/>
      <c r="L350" s="461"/>
      <c r="M350" s="461"/>
      <c r="N350" s="461"/>
      <c r="O350" s="461"/>
      <c r="P350" s="461"/>
      <c r="Q350" s="461"/>
      <c r="R350" s="461"/>
      <c r="S350" s="461"/>
      <c r="T350" s="461"/>
      <c r="U350" s="461"/>
      <c r="V350" s="461"/>
      <c r="W350" s="461"/>
      <c r="X350" s="461"/>
    </row>
    <row r="351">
      <c r="A351" s="461"/>
      <c r="B351" s="461"/>
      <c r="C351" s="739"/>
      <c r="D351" s="461"/>
      <c r="E351" s="461"/>
      <c r="F351" s="461"/>
      <c r="G351" s="161"/>
      <c r="H351" s="461"/>
      <c r="I351" s="696"/>
      <c r="J351" s="696"/>
      <c r="K351" s="461"/>
      <c r="L351" s="461"/>
      <c r="M351" s="461"/>
      <c r="N351" s="461"/>
      <c r="O351" s="461"/>
      <c r="P351" s="461"/>
      <c r="Q351" s="461"/>
      <c r="R351" s="461"/>
      <c r="S351" s="461"/>
      <c r="T351" s="461"/>
      <c r="U351" s="461"/>
      <c r="V351" s="461"/>
      <c r="W351" s="461"/>
      <c r="X351" s="461"/>
    </row>
    <row r="352">
      <c r="A352" s="461"/>
      <c r="B352" s="461"/>
      <c r="C352" s="739"/>
      <c r="D352" s="461"/>
      <c r="E352" s="461"/>
      <c r="F352" s="461"/>
      <c r="G352" s="161"/>
      <c r="H352" s="461"/>
      <c r="I352" s="696"/>
      <c r="J352" s="696"/>
      <c r="K352" s="461"/>
      <c r="L352" s="461"/>
      <c r="M352" s="461"/>
      <c r="N352" s="461"/>
      <c r="O352" s="461"/>
      <c r="P352" s="461"/>
      <c r="Q352" s="461"/>
      <c r="R352" s="461"/>
      <c r="S352" s="461"/>
      <c r="T352" s="461"/>
      <c r="U352" s="461"/>
      <c r="V352" s="461"/>
      <c r="W352" s="461"/>
      <c r="X352" s="461"/>
    </row>
    <row r="353">
      <c r="A353" s="461"/>
      <c r="B353" s="461"/>
      <c r="C353" s="739"/>
      <c r="D353" s="461"/>
      <c r="E353" s="461"/>
      <c r="F353" s="461"/>
      <c r="G353" s="161"/>
      <c r="H353" s="461"/>
      <c r="I353" s="696"/>
      <c r="J353" s="696"/>
      <c r="K353" s="461"/>
      <c r="L353" s="461"/>
      <c r="M353" s="461"/>
      <c r="N353" s="461"/>
      <c r="O353" s="461"/>
      <c r="P353" s="461"/>
      <c r="Q353" s="461"/>
      <c r="R353" s="461"/>
      <c r="S353" s="461"/>
      <c r="T353" s="461"/>
      <c r="U353" s="461"/>
      <c r="V353" s="461"/>
      <c r="W353" s="461"/>
      <c r="X353" s="461"/>
    </row>
    <row r="354">
      <c r="A354" s="461"/>
      <c r="B354" s="461"/>
      <c r="C354" s="739"/>
      <c r="D354" s="461"/>
      <c r="E354" s="461"/>
      <c r="F354" s="461"/>
      <c r="G354" s="161"/>
      <c r="H354" s="461"/>
      <c r="I354" s="696"/>
      <c r="J354" s="696"/>
      <c r="K354" s="461"/>
      <c r="L354" s="461"/>
      <c r="M354" s="461"/>
      <c r="N354" s="461"/>
      <c r="O354" s="461"/>
      <c r="P354" s="461"/>
      <c r="Q354" s="461"/>
      <c r="R354" s="461"/>
      <c r="S354" s="461"/>
      <c r="T354" s="461"/>
      <c r="U354" s="461"/>
      <c r="V354" s="461"/>
      <c r="W354" s="461"/>
      <c r="X354" s="461"/>
    </row>
    <row r="355">
      <c r="A355" s="461"/>
      <c r="B355" s="461"/>
      <c r="C355" s="739"/>
      <c r="D355" s="461"/>
      <c r="E355" s="461"/>
      <c r="F355" s="461"/>
      <c r="G355" s="161"/>
      <c r="H355" s="461"/>
      <c r="I355" s="696"/>
      <c r="J355" s="696"/>
      <c r="K355" s="461"/>
      <c r="L355" s="461"/>
      <c r="M355" s="461"/>
      <c r="N355" s="461"/>
      <c r="O355" s="461"/>
      <c r="P355" s="461"/>
      <c r="Q355" s="461"/>
      <c r="R355" s="461"/>
      <c r="S355" s="461"/>
      <c r="T355" s="461"/>
      <c r="U355" s="461"/>
      <c r="V355" s="461"/>
      <c r="W355" s="461"/>
      <c r="X355" s="461"/>
    </row>
    <row r="356">
      <c r="A356" s="461"/>
      <c r="B356" s="461"/>
      <c r="C356" s="739"/>
      <c r="D356" s="461"/>
      <c r="E356" s="461"/>
      <c r="F356" s="461"/>
      <c r="G356" s="161"/>
      <c r="H356" s="461"/>
      <c r="I356" s="696"/>
      <c r="J356" s="696"/>
      <c r="K356" s="461"/>
      <c r="L356" s="461"/>
      <c r="M356" s="461"/>
      <c r="N356" s="461"/>
      <c r="O356" s="461"/>
      <c r="P356" s="461"/>
      <c r="Q356" s="461"/>
      <c r="R356" s="461"/>
      <c r="S356" s="461"/>
      <c r="T356" s="461"/>
      <c r="U356" s="461"/>
      <c r="V356" s="461"/>
      <c r="W356" s="461"/>
      <c r="X356" s="461"/>
    </row>
    <row r="357">
      <c r="A357" s="461"/>
      <c r="B357" s="461"/>
      <c r="C357" s="739"/>
      <c r="D357" s="461"/>
      <c r="E357" s="461"/>
      <c r="F357" s="461"/>
      <c r="G357" s="161"/>
      <c r="H357" s="461"/>
      <c r="I357" s="696"/>
      <c r="J357" s="696"/>
      <c r="K357" s="461"/>
      <c r="L357" s="461"/>
      <c r="M357" s="461"/>
      <c r="N357" s="461"/>
      <c r="O357" s="461"/>
      <c r="P357" s="461"/>
      <c r="Q357" s="461"/>
      <c r="R357" s="461"/>
      <c r="S357" s="461"/>
      <c r="T357" s="461"/>
      <c r="U357" s="461"/>
      <c r="V357" s="461"/>
      <c r="W357" s="461"/>
      <c r="X357" s="461"/>
    </row>
    <row r="358">
      <c r="A358" s="461"/>
      <c r="B358" s="461"/>
      <c r="C358" s="739"/>
      <c r="D358" s="461"/>
      <c r="E358" s="461"/>
      <c r="F358" s="461"/>
      <c r="G358" s="161"/>
      <c r="H358" s="461"/>
      <c r="I358" s="696"/>
      <c r="J358" s="696"/>
      <c r="K358" s="461"/>
      <c r="L358" s="461"/>
      <c r="M358" s="461"/>
      <c r="N358" s="461"/>
      <c r="O358" s="461"/>
      <c r="P358" s="461"/>
      <c r="Q358" s="461"/>
      <c r="R358" s="461"/>
      <c r="S358" s="461"/>
      <c r="T358" s="461"/>
      <c r="U358" s="461"/>
      <c r="V358" s="461"/>
      <c r="W358" s="461"/>
      <c r="X358" s="461"/>
    </row>
    <row r="359">
      <c r="A359" s="461"/>
      <c r="B359" s="461"/>
      <c r="C359" s="739"/>
      <c r="D359" s="461"/>
      <c r="E359" s="461"/>
      <c r="F359" s="461"/>
      <c r="G359" s="161"/>
      <c r="H359" s="461"/>
      <c r="I359" s="696"/>
      <c r="J359" s="696"/>
      <c r="K359" s="461"/>
      <c r="L359" s="461"/>
      <c r="M359" s="461"/>
      <c r="N359" s="461"/>
      <c r="O359" s="461"/>
      <c r="P359" s="461"/>
      <c r="Q359" s="461"/>
      <c r="R359" s="461"/>
      <c r="S359" s="461"/>
      <c r="T359" s="461"/>
      <c r="U359" s="461"/>
      <c r="V359" s="461"/>
      <c r="W359" s="461"/>
      <c r="X359" s="461"/>
    </row>
    <row r="360">
      <c r="A360" s="461"/>
      <c r="B360" s="461"/>
      <c r="C360" s="739"/>
      <c r="D360" s="461"/>
      <c r="E360" s="461"/>
      <c r="F360" s="461"/>
      <c r="G360" s="161"/>
      <c r="H360" s="461"/>
      <c r="I360" s="696"/>
      <c r="J360" s="696"/>
      <c r="K360" s="461"/>
      <c r="L360" s="461"/>
      <c r="M360" s="461"/>
      <c r="N360" s="461"/>
      <c r="O360" s="461"/>
      <c r="P360" s="461"/>
      <c r="Q360" s="461"/>
      <c r="R360" s="461"/>
      <c r="S360" s="461"/>
      <c r="T360" s="461"/>
      <c r="U360" s="461"/>
      <c r="V360" s="461"/>
      <c r="W360" s="461"/>
      <c r="X360" s="461"/>
    </row>
    <row r="361">
      <c r="A361" s="461"/>
      <c r="B361" s="461"/>
      <c r="C361" s="739"/>
      <c r="D361" s="461"/>
      <c r="E361" s="461"/>
      <c r="F361" s="461"/>
      <c r="G361" s="161"/>
      <c r="H361" s="461"/>
      <c r="I361" s="696"/>
      <c r="J361" s="696"/>
      <c r="K361" s="461"/>
      <c r="L361" s="461"/>
      <c r="M361" s="461"/>
      <c r="N361" s="461"/>
      <c r="O361" s="461"/>
      <c r="P361" s="461"/>
      <c r="Q361" s="461"/>
      <c r="R361" s="461"/>
      <c r="S361" s="461"/>
      <c r="T361" s="461"/>
      <c r="U361" s="461"/>
      <c r="V361" s="461"/>
      <c r="W361" s="461"/>
      <c r="X361" s="461"/>
    </row>
    <row r="362">
      <c r="A362" s="461"/>
      <c r="B362" s="461"/>
      <c r="C362" s="739"/>
      <c r="D362" s="461"/>
      <c r="E362" s="461"/>
      <c r="F362" s="461"/>
      <c r="G362" s="161"/>
      <c r="H362" s="461"/>
      <c r="I362" s="696"/>
      <c r="J362" s="696"/>
      <c r="K362" s="461"/>
      <c r="L362" s="461"/>
      <c r="M362" s="461"/>
      <c r="N362" s="461"/>
      <c r="O362" s="461"/>
      <c r="P362" s="461"/>
      <c r="Q362" s="461"/>
      <c r="R362" s="461"/>
      <c r="S362" s="461"/>
      <c r="T362" s="461"/>
      <c r="U362" s="461"/>
      <c r="V362" s="461"/>
      <c r="W362" s="461"/>
      <c r="X362" s="461"/>
    </row>
    <row r="363">
      <c r="A363" s="461"/>
      <c r="B363" s="461"/>
      <c r="C363" s="739"/>
      <c r="D363" s="461"/>
      <c r="E363" s="461"/>
      <c r="F363" s="461"/>
      <c r="G363" s="161"/>
      <c r="H363" s="461"/>
      <c r="I363" s="696"/>
      <c r="J363" s="696"/>
      <c r="K363" s="461"/>
      <c r="L363" s="461"/>
      <c r="M363" s="461"/>
      <c r="N363" s="461"/>
      <c r="O363" s="461"/>
      <c r="P363" s="461"/>
      <c r="Q363" s="461"/>
      <c r="R363" s="461"/>
      <c r="S363" s="461"/>
      <c r="T363" s="461"/>
      <c r="U363" s="461"/>
      <c r="V363" s="461"/>
      <c r="W363" s="461"/>
      <c r="X363" s="461"/>
    </row>
    <row r="364">
      <c r="A364" s="461"/>
      <c r="B364" s="461"/>
      <c r="C364" s="739"/>
      <c r="D364" s="461"/>
      <c r="E364" s="461"/>
      <c r="F364" s="461"/>
      <c r="G364" s="161"/>
      <c r="H364" s="461"/>
      <c r="I364" s="696"/>
      <c r="J364" s="696"/>
      <c r="K364" s="461"/>
      <c r="L364" s="461"/>
      <c r="M364" s="461"/>
      <c r="N364" s="461"/>
      <c r="O364" s="461"/>
      <c r="P364" s="461"/>
      <c r="Q364" s="461"/>
      <c r="R364" s="461"/>
      <c r="S364" s="461"/>
      <c r="T364" s="461"/>
      <c r="U364" s="461"/>
      <c r="V364" s="461"/>
      <c r="W364" s="461"/>
      <c r="X364" s="461"/>
    </row>
    <row r="365">
      <c r="A365" s="461"/>
      <c r="B365" s="461"/>
      <c r="C365" s="739"/>
      <c r="D365" s="461"/>
      <c r="E365" s="461"/>
      <c r="F365" s="461"/>
      <c r="G365" s="161"/>
      <c r="H365" s="461"/>
      <c r="I365" s="696"/>
      <c r="J365" s="696"/>
      <c r="K365" s="461"/>
      <c r="L365" s="461"/>
      <c r="M365" s="461"/>
      <c r="N365" s="461"/>
      <c r="O365" s="461"/>
      <c r="P365" s="461"/>
      <c r="Q365" s="461"/>
      <c r="R365" s="461"/>
      <c r="S365" s="461"/>
      <c r="T365" s="461"/>
      <c r="U365" s="461"/>
      <c r="V365" s="461"/>
      <c r="W365" s="461"/>
      <c r="X365" s="461"/>
    </row>
    <row r="366">
      <c r="A366" s="461"/>
      <c r="B366" s="461"/>
      <c r="C366" s="739"/>
      <c r="D366" s="461"/>
      <c r="E366" s="461"/>
      <c r="F366" s="461"/>
      <c r="G366" s="161"/>
      <c r="H366" s="461"/>
      <c r="I366" s="696"/>
      <c r="J366" s="696"/>
      <c r="K366" s="461"/>
      <c r="L366" s="461"/>
      <c r="M366" s="461"/>
      <c r="N366" s="461"/>
      <c r="O366" s="461"/>
      <c r="P366" s="461"/>
      <c r="Q366" s="461"/>
      <c r="R366" s="461"/>
      <c r="S366" s="461"/>
      <c r="T366" s="461"/>
      <c r="U366" s="461"/>
      <c r="V366" s="461"/>
      <c r="W366" s="461"/>
      <c r="X366" s="461"/>
    </row>
    <row r="367">
      <c r="A367" s="461"/>
      <c r="B367" s="461"/>
      <c r="C367" s="739"/>
      <c r="D367" s="461"/>
      <c r="E367" s="461"/>
      <c r="F367" s="461"/>
      <c r="G367" s="161"/>
      <c r="H367" s="461"/>
      <c r="I367" s="696"/>
      <c r="J367" s="696"/>
      <c r="K367" s="461"/>
      <c r="L367" s="461"/>
      <c r="M367" s="461"/>
      <c r="N367" s="461"/>
      <c r="O367" s="461"/>
      <c r="P367" s="461"/>
      <c r="Q367" s="461"/>
      <c r="R367" s="461"/>
      <c r="S367" s="461"/>
      <c r="T367" s="461"/>
      <c r="U367" s="461"/>
      <c r="V367" s="461"/>
      <c r="W367" s="461"/>
      <c r="X367" s="461"/>
    </row>
    <row r="368">
      <c r="A368" s="461"/>
      <c r="B368" s="461"/>
      <c r="C368" s="739"/>
      <c r="D368" s="461"/>
      <c r="E368" s="461"/>
      <c r="F368" s="461"/>
      <c r="G368" s="161"/>
      <c r="H368" s="461"/>
      <c r="I368" s="696"/>
      <c r="J368" s="696"/>
      <c r="K368" s="461"/>
      <c r="L368" s="461"/>
      <c r="M368" s="461"/>
      <c r="N368" s="461"/>
      <c r="O368" s="461"/>
      <c r="P368" s="461"/>
      <c r="Q368" s="461"/>
      <c r="R368" s="461"/>
      <c r="S368" s="461"/>
      <c r="T368" s="461"/>
      <c r="U368" s="461"/>
      <c r="V368" s="461"/>
      <c r="W368" s="461"/>
      <c r="X368" s="461"/>
    </row>
    <row r="369">
      <c r="A369" s="461"/>
      <c r="B369" s="461"/>
      <c r="C369" s="739"/>
      <c r="D369" s="461"/>
      <c r="E369" s="461"/>
      <c r="F369" s="461"/>
      <c r="G369" s="161"/>
      <c r="H369" s="461"/>
      <c r="I369" s="696"/>
      <c r="J369" s="696"/>
      <c r="K369" s="461"/>
      <c r="L369" s="461"/>
      <c r="M369" s="461"/>
      <c r="N369" s="461"/>
      <c r="O369" s="461"/>
      <c r="P369" s="461"/>
      <c r="Q369" s="461"/>
      <c r="R369" s="461"/>
      <c r="S369" s="461"/>
      <c r="T369" s="461"/>
      <c r="U369" s="461"/>
      <c r="V369" s="461"/>
      <c r="W369" s="461"/>
      <c r="X369" s="461"/>
    </row>
    <row r="370">
      <c r="A370" s="461"/>
      <c r="B370" s="461"/>
      <c r="C370" s="739"/>
      <c r="D370" s="461"/>
      <c r="E370" s="461"/>
      <c r="F370" s="461"/>
      <c r="G370" s="161"/>
      <c r="H370" s="461"/>
      <c r="I370" s="696"/>
      <c r="J370" s="696"/>
      <c r="K370" s="461"/>
      <c r="L370" s="461"/>
      <c r="M370" s="461"/>
      <c r="N370" s="461"/>
      <c r="O370" s="461"/>
      <c r="P370" s="461"/>
      <c r="Q370" s="461"/>
      <c r="R370" s="461"/>
      <c r="S370" s="461"/>
      <c r="T370" s="461"/>
      <c r="U370" s="461"/>
      <c r="V370" s="461"/>
      <c r="W370" s="461"/>
      <c r="X370" s="461"/>
    </row>
    <row r="371">
      <c r="A371" s="461"/>
      <c r="B371" s="461"/>
      <c r="C371" s="739"/>
      <c r="D371" s="461"/>
      <c r="E371" s="461"/>
      <c r="F371" s="461"/>
      <c r="G371" s="161"/>
      <c r="H371" s="461"/>
      <c r="I371" s="696"/>
      <c r="J371" s="696"/>
      <c r="K371" s="461"/>
      <c r="L371" s="461"/>
      <c r="M371" s="461"/>
      <c r="N371" s="461"/>
      <c r="O371" s="461"/>
      <c r="P371" s="461"/>
      <c r="Q371" s="461"/>
      <c r="R371" s="461"/>
      <c r="S371" s="461"/>
      <c r="T371" s="461"/>
      <c r="U371" s="461"/>
      <c r="V371" s="461"/>
      <c r="W371" s="461"/>
      <c r="X371" s="461"/>
    </row>
    <row r="372">
      <c r="A372" s="461"/>
      <c r="B372" s="461"/>
      <c r="C372" s="739"/>
      <c r="D372" s="461"/>
      <c r="E372" s="461"/>
      <c r="F372" s="461"/>
      <c r="G372" s="161"/>
      <c r="H372" s="461"/>
      <c r="I372" s="696"/>
      <c r="J372" s="696"/>
      <c r="K372" s="461"/>
      <c r="L372" s="461"/>
      <c r="M372" s="461"/>
      <c r="N372" s="461"/>
      <c r="O372" s="461"/>
      <c r="P372" s="461"/>
      <c r="Q372" s="461"/>
      <c r="R372" s="461"/>
      <c r="S372" s="461"/>
      <c r="T372" s="461"/>
      <c r="U372" s="461"/>
      <c r="V372" s="461"/>
      <c r="W372" s="461"/>
      <c r="X372" s="461"/>
    </row>
    <row r="373">
      <c r="A373" s="461"/>
      <c r="B373" s="461"/>
      <c r="C373" s="739"/>
      <c r="D373" s="461"/>
      <c r="E373" s="461"/>
      <c r="F373" s="461"/>
      <c r="G373" s="161"/>
      <c r="H373" s="461"/>
      <c r="I373" s="696"/>
      <c r="J373" s="696"/>
      <c r="K373" s="461"/>
      <c r="L373" s="461"/>
      <c r="M373" s="461"/>
      <c r="N373" s="461"/>
      <c r="O373" s="461"/>
      <c r="P373" s="461"/>
      <c r="Q373" s="461"/>
      <c r="R373" s="461"/>
      <c r="S373" s="461"/>
      <c r="T373" s="461"/>
      <c r="U373" s="461"/>
      <c r="V373" s="461"/>
      <c r="W373" s="461"/>
      <c r="X373" s="461"/>
    </row>
    <row r="374">
      <c r="A374" s="461"/>
      <c r="B374" s="461"/>
      <c r="C374" s="739"/>
      <c r="D374" s="461"/>
      <c r="E374" s="461"/>
      <c r="F374" s="461"/>
      <c r="G374" s="161"/>
      <c r="H374" s="461"/>
      <c r="I374" s="696"/>
      <c r="J374" s="696"/>
      <c r="K374" s="461"/>
      <c r="L374" s="461"/>
      <c r="M374" s="461"/>
      <c r="N374" s="461"/>
      <c r="O374" s="461"/>
      <c r="P374" s="461"/>
      <c r="Q374" s="461"/>
      <c r="R374" s="461"/>
      <c r="S374" s="461"/>
      <c r="T374" s="461"/>
      <c r="U374" s="461"/>
      <c r="V374" s="461"/>
      <c r="W374" s="461"/>
      <c r="X374" s="461"/>
    </row>
    <row r="375">
      <c r="A375" s="461"/>
      <c r="B375" s="461"/>
      <c r="C375" s="739"/>
      <c r="D375" s="461"/>
      <c r="E375" s="461"/>
      <c r="F375" s="461"/>
      <c r="G375" s="161"/>
      <c r="H375" s="461"/>
      <c r="I375" s="696"/>
      <c r="J375" s="696"/>
      <c r="K375" s="461"/>
      <c r="L375" s="461"/>
      <c r="M375" s="461"/>
      <c r="N375" s="461"/>
      <c r="O375" s="461"/>
      <c r="P375" s="461"/>
      <c r="Q375" s="461"/>
      <c r="R375" s="461"/>
      <c r="S375" s="461"/>
      <c r="T375" s="461"/>
      <c r="U375" s="461"/>
      <c r="V375" s="461"/>
      <c r="W375" s="461"/>
      <c r="X375" s="461"/>
    </row>
    <row r="376">
      <c r="A376" s="461"/>
      <c r="B376" s="461"/>
      <c r="C376" s="739"/>
      <c r="D376" s="461"/>
      <c r="E376" s="461"/>
      <c r="F376" s="461"/>
      <c r="G376" s="161"/>
      <c r="H376" s="461"/>
      <c r="I376" s="696"/>
      <c r="J376" s="696"/>
      <c r="K376" s="461"/>
      <c r="L376" s="461"/>
      <c r="M376" s="461"/>
      <c r="N376" s="461"/>
      <c r="O376" s="461"/>
      <c r="P376" s="461"/>
      <c r="Q376" s="461"/>
      <c r="R376" s="461"/>
      <c r="S376" s="461"/>
      <c r="T376" s="461"/>
      <c r="U376" s="461"/>
      <c r="V376" s="461"/>
      <c r="W376" s="461"/>
      <c r="X376" s="461"/>
    </row>
    <row r="377">
      <c r="A377" s="461"/>
      <c r="B377" s="461"/>
      <c r="C377" s="739"/>
      <c r="D377" s="461"/>
      <c r="E377" s="461"/>
      <c r="F377" s="461"/>
      <c r="G377" s="161"/>
      <c r="H377" s="461"/>
      <c r="I377" s="696"/>
      <c r="J377" s="696"/>
      <c r="K377" s="461"/>
      <c r="L377" s="461"/>
      <c r="M377" s="461"/>
      <c r="N377" s="461"/>
      <c r="O377" s="461"/>
      <c r="P377" s="461"/>
      <c r="Q377" s="461"/>
      <c r="R377" s="461"/>
      <c r="S377" s="461"/>
      <c r="T377" s="461"/>
      <c r="U377" s="461"/>
      <c r="V377" s="461"/>
      <c r="W377" s="461"/>
      <c r="X377" s="461"/>
    </row>
    <row r="378">
      <c r="A378" s="461"/>
      <c r="B378" s="461"/>
      <c r="C378" s="739"/>
      <c r="D378" s="461"/>
      <c r="E378" s="461"/>
      <c r="F378" s="461"/>
      <c r="G378" s="161"/>
      <c r="H378" s="461"/>
      <c r="I378" s="696"/>
      <c r="J378" s="696"/>
      <c r="K378" s="461"/>
      <c r="L378" s="461"/>
      <c r="M378" s="461"/>
      <c r="N378" s="461"/>
      <c r="O378" s="461"/>
      <c r="P378" s="461"/>
      <c r="Q378" s="461"/>
      <c r="R378" s="461"/>
      <c r="S378" s="461"/>
      <c r="T378" s="461"/>
      <c r="U378" s="461"/>
      <c r="V378" s="461"/>
      <c r="W378" s="461"/>
      <c r="X378" s="461"/>
    </row>
    <row r="379">
      <c r="A379" s="461"/>
      <c r="B379" s="461"/>
      <c r="C379" s="739"/>
      <c r="D379" s="461"/>
      <c r="E379" s="461"/>
      <c r="F379" s="461"/>
      <c r="G379" s="161"/>
      <c r="H379" s="461"/>
      <c r="I379" s="696"/>
      <c r="J379" s="696"/>
      <c r="K379" s="461"/>
      <c r="L379" s="461"/>
      <c r="M379" s="461"/>
      <c r="N379" s="461"/>
      <c r="O379" s="461"/>
      <c r="P379" s="461"/>
      <c r="Q379" s="461"/>
      <c r="R379" s="461"/>
      <c r="S379" s="461"/>
      <c r="T379" s="461"/>
      <c r="U379" s="461"/>
      <c r="V379" s="461"/>
      <c r="W379" s="461"/>
      <c r="X379" s="461"/>
    </row>
    <row r="380">
      <c r="A380" s="461"/>
      <c r="B380" s="461"/>
      <c r="C380" s="739"/>
      <c r="D380" s="461"/>
      <c r="E380" s="461"/>
      <c r="F380" s="461"/>
      <c r="G380" s="161"/>
      <c r="H380" s="461"/>
      <c r="I380" s="696"/>
      <c r="J380" s="696"/>
      <c r="K380" s="461"/>
      <c r="L380" s="461"/>
      <c r="M380" s="461"/>
      <c r="N380" s="461"/>
      <c r="O380" s="461"/>
      <c r="P380" s="461"/>
      <c r="Q380" s="461"/>
      <c r="R380" s="461"/>
      <c r="S380" s="461"/>
      <c r="T380" s="461"/>
      <c r="U380" s="461"/>
      <c r="V380" s="461"/>
      <c r="W380" s="461"/>
      <c r="X380" s="461"/>
    </row>
    <row r="381">
      <c r="A381" s="461"/>
      <c r="B381" s="461"/>
      <c r="C381" s="739"/>
      <c r="D381" s="461"/>
      <c r="E381" s="461"/>
      <c r="F381" s="461"/>
      <c r="G381" s="161"/>
      <c r="H381" s="461"/>
      <c r="I381" s="696"/>
      <c r="J381" s="696"/>
      <c r="K381" s="461"/>
      <c r="L381" s="461"/>
      <c r="M381" s="461"/>
      <c r="N381" s="461"/>
      <c r="O381" s="461"/>
      <c r="P381" s="461"/>
      <c r="Q381" s="461"/>
      <c r="R381" s="461"/>
      <c r="S381" s="461"/>
      <c r="T381" s="461"/>
      <c r="U381" s="461"/>
      <c r="V381" s="461"/>
      <c r="W381" s="461"/>
      <c r="X381" s="461"/>
    </row>
    <row r="382">
      <c r="A382" s="461"/>
      <c r="B382" s="461"/>
      <c r="C382" s="739"/>
      <c r="D382" s="461"/>
      <c r="E382" s="461"/>
      <c r="F382" s="461"/>
      <c r="G382" s="161"/>
      <c r="H382" s="461"/>
      <c r="I382" s="696"/>
      <c r="J382" s="696"/>
      <c r="K382" s="461"/>
      <c r="L382" s="461"/>
      <c r="M382" s="461"/>
      <c r="N382" s="461"/>
      <c r="O382" s="461"/>
      <c r="P382" s="461"/>
      <c r="Q382" s="461"/>
      <c r="R382" s="461"/>
      <c r="S382" s="461"/>
      <c r="T382" s="461"/>
      <c r="U382" s="461"/>
      <c r="V382" s="461"/>
      <c r="W382" s="461"/>
      <c r="X382" s="461"/>
    </row>
    <row r="383">
      <c r="A383" s="461"/>
      <c r="B383" s="461"/>
      <c r="C383" s="739"/>
      <c r="D383" s="461"/>
      <c r="E383" s="461"/>
      <c r="F383" s="461"/>
      <c r="G383" s="161"/>
      <c r="H383" s="461"/>
      <c r="I383" s="696"/>
      <c r="J383" s="696"/>
      <c r="K383" s="461"/>
      <c r="L383" s="461"/>
      <c r="M383" s="461"/>
      <c r="N383" s="461"/>
      <c r="O383" s="461"/>
      <c r="P383" s="461"/>
      <c r="Q383" s="461"/>
      <c r="R383" s="461"/>
      <c r="S383" s="461"/>
      <c r="T383" s="461"/>
      <c r="U383" s="461"/>
      <c r="V383" s="461"/>
      <c r="W383" s="461"/>
      <c r="X383" s="461"/>
    </row>
    <row r="384">
      <c r="A384" s="461"/>
      <c r="B384" s="461"/>
      <c r="C384" s="739"/>
      <c r="D384" s="461"/>
      <c r="E384" s="461"/>
      <c r="F384" s="461"/>
      <c r="G384" s="161"/>
      <c r="H384" s="461"/>
      <c r="I384" s="696"/>
      <c r="J384" s="696"/>
      <c r="K384" s="461"/>
      <c r="L384" s="461"/>
      <c r="M384" s="461"/>
      <c r="N384" s="461"/>
      <c r="O384" s="461"/>
      <c r="P384" s="461"/>
      <c r="Q384" s="461"/>
      <c r="R384" s="461"/>
      <c r="S384" s="461"/>
      <c r="T384" s="461"/>
      <c r="U384" s="461"/>
      <c r="V384" s="461"/>
      <c r="W384" s="461"/>
      <c r="X384" s="461"/>
    </row>
    <row r="385">
      <c r="A385" s="461"/>
      <c r="B385" s="461"/>
      <c r="C385" s="739"/>
      <c r="D385" s="461"/>
      <c r="E385" s="461"/>
      <c r="F385" s="461"/>
      <c r="G385" s="161"/>
      <c r="H385" s="461"/>
      <c r="I385" s="696"/>
      <c r="J385" s="696"/>
      <c r="K385" s="461"/>
      <c r="L385" s="461"/>
      <c r="M385" s="461"/>
      <c r="N385" s="461"/>
      <c r="O385" s="461"/>
      <c r="P385" s="461"/>
      <c r="Q385" s="461"/>
      <c r="R385" s="461"/>
      <c r="S385" s="461"/>
      <c r="T385" s="461"/>
      <c r="U385" s="461"/>
      <c r="V385" s="461"/>
      <c r="W385" s="461"/>
      <c r="X385" s="461"/>
    </row>
    <row r="386">
      <c r="A386" s="461"/>
      <c r="B386" s="461"/>
      <c r="C386" s="739"/>
      <c r="D386" s="461"/>
      <c r="E386" s="461"/>
      <c r="F386" s="461"/>
      <c r="G386" s="161"/>
      <c r="H386" s="461"/>
      <c r="I386" s="696"/>
      <c r="J386" s="696"/>
      <c r="K386" s="461"/>
      <c r="L386" s="461"/>
      <c r="M386" s="461"/>
      <c r="N386" s="461"/>
      <c r="O386" s="461"/>
      <c r="P386" s="461"/>
      <c r="Q386" s="461"/>
      <c r="R386" s="461"/>
      <c r="S386" s="461"/>
      <c r="T386" s="461"/>
      <c r="U386" s="461"/>
      <c r="V386" s="461"/>
      <c r="W386" s="461"/>
      <c r="X386" s="461"/>
    </row>
    <row r="387">
      <c r="A387" s="461"/>
      <c r="B387" s="461"/>
      <c r="C387" s="739"/>
      <c r="D387" s="461"/>
      <c r="E387" s="461"/>
      <c r="F387" s="461"/>
      <c r="G387" s="161"/>
      <c r="H387" s="461"/>
      <c r="I387" s="696"/>
      <c r="J387" s="696"/>
      <c r="K387" s="461"/>
      <c r="L387" s="461"/>
      <c r="M387" s="461"/>
      <c r="N387" s="461"/>
      <c r="O387" s="461"/>
      <c r="P387" s="461"/>
      <c r="Q387" s="461"/>
      <c r="R387" s="461"/>
      <c r="S387" s="461"/>
      <c r="T387" s="461"/>
      <c r="U387" s="461"/>
      <c r="V387" s="461"/>
      <c r="W387" s="461"/>
      <c r="X387" s="461"/>
    </row>
    <row r="388">
      <c r="A388" s="461"/>
      <c r="B388" s="461"/>
      <c r="C388" s="739"/>
      <c r="D388" s="461"/>
      <c r="E388" s="461"/>
      <c r="F388" s="461"/>
      <c r="G388" s="161"/>
      <c r="H388" s="461"/>
      <c r="I388" s="696"/>
      <c r="J388" s="696"/>
      <c r="K388" s="461"/>
      <c r="L388" s="461"/>
      <c r="M388" s="461"/>
      <c r="N388" s="461"/>
      <c r="O388" s="461"/>
      <c r="P388" s="461"/>
      <c r="Q388" s="461"/>
      <c r="R388" s="461"/>
      <c r="S388" s="461"/>
      <c r="T388" s="461"/>
      <c r="U388" s="461"/>
      <c r="V388" s="461"/>
      <c r="W388" s="461"/>
      <c r="X388" s="461"/>
    </row>
    <row r="389">
      <c r="A389" s="461"/>
      <c r="B389" s="461"/>
      <c r="C389" s="739"/>
      <c r="D389" s="461"/>
      <c r="E389" s="461"/>
      <c r="F389" s="461"/>
      <c r="G389" s="161"/>
      <c r="H389" s="461"/>
      <c r="I389" s="696"/>
      <c r="J389" s="696"/>
      <c r="K389" s="461"/>
      <c r="L389" s="461"/>
      <c r="M389" s="461"/>
      <c r="N389" s="461"/>
      <c r="O389" s="461"/>
      <c r="P389" s="461"/>
      <c r="Q389" s="461"/>
      <c r="R389" s="461"/>
      <c r="S389" s="461"/>
      <c r="T389" s="461"/>
      <c r="U389" s="461"/>
      <c r="V389" s="461"/>
      <c r="W389" s="461"/>
      <c r="X389" s="461"/>
    </row>
    <row r="390">
      <c r="A390" s="461"/>
      <c r="B390" s="461"/>
      <c r="C390" s="739"/>
      <c r="D390" s="461"/>
      <c r="E390" s="461"/>
      <c r="F390" s="461"/>
      <c r="G390" s="161"/>
      <c r="H390" s="461"/>
      <c r="I390" s="696"/>
      <c r="J390" s="696"/>
      <c r="K390" s="461"/>
      <c r="L390" s="461"/>
      <c r="M390" s="461"/>
      <c r="N390" s="461"/>
      <c r="O390" s="461"/>
      <c r="P390" s="461"/>
      <c r="Q390" s="461"/>
      <c r="R390" s="461"/>
      <c r="S390" s="461"/>
      <c r="T390" s="461"/>
      <c r="U390" s="461"/>
      <c r="V390" s="461"/>
      <c r="W390" s="461"/>
      <c r="X390" s="461"/>
    </row>
    <row r="391">
      <c r="A391" s="461"/>
      <c r="B391" s="461"/>
      <c r="C391" s="739"/>
      <c r="D391" s="461"/>
      <c r="E391" s="461"/>
      <c r="F391" s="461"/>
      <c r="G391" s="161"/>
      <c r="H391" s="461"/>
      <c r="I391" s="696"/>
      <c r="J391" s="696"/>
      <c r="K391" s="461"/>
      <c r="L391" s="461"/>
      <c r="M391" s="461"/>
      <c r="N391" s="461"/>
      <c r="O391" s="461"/>
      <c r="P391" s="461"/>
      <c r="Q391" s="461"/>
      <c r="R391" s="461"/>
      <c r="S391" s="461"/>
      <c r="T391" s="461"/>
      <c r="U391" s="461"/>
      <c r="V391" s="461"/>
      <c r="W391" s="461"/>
      <c r="X391" s="461"/>
    </row>
    <row r="392">
      <c r="A392" s="461"/>
      <c r="B392" s="461"/>
      <c r="C392" s="739"/>
      <c r="D392" s="461"/>
      <c r="E392" s="461"/>
      <c r="F392" s="461"/>
      <c r="G392" s="161"/>
      <c r="H392" s="461"/>
      <c r="I392" s="696"/>
      <c r="J392" s="696"/>
      <c r="K392" s="461"/>
      <c r="L392" s="461"/>
      <c r="M392" s="461"/>
      <c r="N392" s="461"/>
      <c r="O392" s="461"/>
      <c r="P392" s="461"/>
      <c r="Q392" s="461"/>
      <c r="R392" s="461"/>
      <c r="S392" s="461"/>
      <c r="T392" s="461"/>
      <c r="U392" s="461"/>
      <c r="V392" s="461"/>
      <c r="W392" s="461"/>
      <c r="X392" s="461"/>
    </row>
    <row r="393">
      <c r="A393" s="461"/>
      <c r="B393" s="461"/>
      <c r="C393" s="739"/>
      <c r="D393" s="461"/>
      <c r="E393" s="461"/>
      <c r="F393" s="461"/>
      <c r="G393" s="161"/>
      <c r="H393" s="461"/>
      <c r="I393" s="696"/>
      <c r="J393" s="696"/>
      <c r="K393" s="461"/>
      <c r="L393" s="461"/>
      <c r="M393" s="461"/>
      <c r="N393" s="461"/>
      <c r="O393" s="461"/>
      <c r="P393" s="461"/>
      <c r="Q393" s="461"/>
      <c r="R393" s="461"/>
      <c r="S393" s="461"/>
      <c r="T393" s="461"/>
      <c r="U393" s="461"/>
      <c r="V393" s="461"/>
      <c r="W393" s="461"/>
      <c r="X393" s="461"/>
    </row>
    <row r="394">
      <c r="A394" s="461"/>
      <c r="B394" s="461"/>
      <c r="C394" s="739"/>
      <c r="D394" s="461"/>
      <c r="E394" s="461"/>
      <c r="F394" s="461"/>
      <c r="G394" s="161"/>
      <c r="H394" s="461"/>
      <c r="I394" s="696"/>
      <c r="J394" s="696"/>
      <c r="K394" s="461"/>
      <c r="L394" s="461"/>
      <c r="M394" s="461"/>
      <c r="N394" s="461"/>
      <c r="O394" s="461"/>
      <c r="P394" s="461"/>
      <c r="Q394" s="461"/>
      <c r="R394" s="461"/>
      <c r="S394" s="461"/>
      <c r="T394" s="461"/>
      <c r="U394" s="461"/>
      <c r="V394" s="461"/>
      <c r="W394" s="461"/>
      <c r="X394" s="461"/>
    </row>
    <row r="395">
      <c r="A395" s="461"/>
      <c r="B395" s="461"/>
      <c r="C395" s="739"/>
      <c r="D395" s="461"/>
      <c r="E395" s="461"/>
      <c r="F395" s="461"/>
      <c r="G395" s="161"/>
      <c r="H395" s="461"/>
      <c r="I395" s="696"/>
      <c r="J395" s="696"/>
      <c r="K395" s="461"/>
      <c r="L395" s="461"/>
      <c r="M395" s="461"/>
      <c r="N395" s="461"/>
      <c r="O395" s="461"/>
      <c r="P395" s="461"/>
      <c r="Q395" s="461"/>
      <c r="R395" s="461"/>
      <c r="S395" s="461"/>
      <c r="T395" s="461"/>
      <c r="U395" s="461"/>
      <c r="V395" s="461"/>
      <c r="W395" s="461"/>
      <c r="X395" s="461"/>
    </row>
    <row r="396">
      <c r="A396" s="461"/>
      <c r="B396" s="461"/>
      <c r="C396" s="739"/>
      <c r="D396" s="461"/>
      <c r="E396" s="461"/>
      <c r="F396" s="461"/>
      <c r="G396" s="161"/>
      <c r="H396" s="461"/>
      <c r="I396" s="696"/>
      <c r="J396" s="696"/>
      <c r="K396" s="461"/>
      <c r="L396" s="461"/>
      <c r="M396" s="461"/>
      <c r="N396" s="461"/>
      <c r="O396" s="461"/>
      <c r="P396" s="461"/>
      <c r="Q396" s="461"/>
      <c r="R396" s="461"/>
      <c r="S396" s="461"/>
      <c r="T396" s="461"/>
      <c r="U396" s="461"/>
      <c r="V396" s="461"/>
      <c r="W396" s="461"/>
      <c r="X396" s="461"/>
    </row>
    <row r="397">
      <c r="A397" s="461"/>
      <c r="B397" s="461"/>
      <c r="C397" s="739"/>
      <c r="D397" s="461"/>
      <c r="E397" s="461"/>
      <c r="F397" s="461"/>
      <c r="G397" s="161"/>
      <c r="H397" s="461"/>
      <c r="I397" s="696"/>
      <c r="J397" s="696"/>
      <c r="K397" s="461"/>
      <c r="L397" s="461"/>
      <c r="M397" s="461"/>
      <c r="N397" s="461"/>
      <c r="O397" s="461"/>
      <c r="P397" s="461"/>
      <c r="Q397" s="461"/>
      <c r="R397" s="461"/>
      <c r="S397" s="461"/>
      <c r="T397" s="461"/>
      <c r="U397" s="461"/>
      <c r="V397" s="461"/>
      <c r="W397" s="461"/>
      <c r="X397" s="461"/>
    </row>
    <row r="398">
      <c r="A398" s="461"/>
      <c r="B398" s="461"/>
      <c r="C398" s="739"/>
      <c r="D398" s="461"/>
      <c r="E398" s="461"/>
      <c r="F398" s="461"/>
      <c r="G398" s="161"/>
      <c r="H398" s="461"/>
      <c r="I398" s="696"/>
      <c r="J398" s="696"/>
      <c r="K398" s="461"/>
      <c r="L398" s="461"/>
      <c r="M398" s="461"/>
      <c r="N398" s="461"/>
      <c r="O398" s="461"/>
      <c r="P398" s="461"/>
      <c r="Q398" s="461"/>
      <c r="R398" s="461"/>
      <c r="S398" s="461"/>
      <c r="T398" s="461"/>
      <c r="U398" s="461"/>
      <c r="V398" s="461"/>
      <c r="W398" s="461"/>
      <c r="X398" s="461"/>
    </row>
    <row r="399">
      <c r="A399" s="461"/>
      <c r="B399" s="461"/>
      <c r="C399" s="739"/>
      <c r="D399" s="461"/>
      <c r="E399" s="461"/>
      <c r="F399" s="461"/>
      <c r="G399" s="161"/>
      <c r="H399" s="461"/>
      <c r="I399" s="696"/>
      <c r="J399" s="696"/>
      <c r="K399" s="461"/>
      <c r="L399" s="461"/>
      <c r="M399" s="461"/>
      <c r="N399" s="461"/>
      <c r="O399" s="461"/>
      <c r="P399" s="461"/>
      <c r="Q399" s="461"/>
      <c r="R399" s="461"/>
      <c r="S399" s="461"/>
      <c r="T399" s="461"/>
      <c r="U399" s="461"/>
      <c r="V399" s="461"/>
      <c r="W399" s="461"/>
      <c r="X399" s="461"/>
    </row>
    <row r="400">
      <c r="A400" s="461"/>
      <c r="B400" s="461"/>
      <c r="C400" s="739"/>
      <c r="D400" s="461"/>
      <c r="E400" s="461"/>
      <c r="F400" s="461"/>
      <c r="G400" s="161"/>
      <c r="H400" s="461"/>
      <c r="I400" s="696"/>
      <c r="J400" s="696"/>
      <c r="K400" s="461"/>
      <c r="L400" s="461"/>
      <c r="M400" s="461"/>
      <c r="N400" s="461"/>
      <c r="O400" s="461"/>
      <c r="P400" s="461"/>
      <c r="Q400" s="461"/>
      <c r="R400" s="461"/>
      <c r="S400" s="461"/>
      <c r="T400" s="461"/>
      <c r="U400" s="461"/>
      <c r="V400" s="461"/>
      <c r="W400" s="461"/>
      <c r="X400" s="461"/>
    </row>
    <row r="401">
      <c r="A401" s="461"/>
      <c r="B401" s="461"/>
      <c r="C401" s="739"/>
      <c r="D401" s="461"/>
      <c r="E401" s="461"/>
      <c r="F401" s="461"/>
      <c r="G401" s="161"/>
      <c r="H401" s="461"/>
      <c r="I401" s="696"/>
      <c r="J401" s="696"/>
      <c r="K401" s="461"/>
      <c r="L401" s="461"/>
      <c r="M401" s="461"/>
      <c r="N401" s="461"/>
      <c r="O401" s="461"/>
      <c r="P401" s="461"/>
      <c r="Q401" s="461"/>
      <c r="R401" s="461"/>
      <c r="S401" s="461"/>
      <c r="T401" s="461"/>
      <c r="U401" s="461"/>
      <c r="V401" s="461"/>
      <c r="W401" s="461"/>
      <c r="X401" s="461"/>
    </row>
    <row r="402">
      <c r="A402" s="461"/>
      <c r="B402" s="461"/>
      <c r="C402" s="739"/>
      <c r="D402" s="461"/>
      <c r="E402" s="461"/>
      <c r="F402" s="461"/>
      <c r="G402" s="161"/>
      <c r="H402" s="461"/>
      <c r="I402" s="696"/>
      <c r="J402" s="696"/>
      <c r="K402" s="461"/>
      <c r="L402" s="461"/>
      <c r="M402" s="461"/>
      <c r="N402" s="461"/>
      <c r="O402" s="461"/>
      <c r="P402" s="461"/>
      <c r="Q402" s="461"/>
      <c r="R402" s="461"/>
      <c r="S402" s="461"/>
      <c r="T402" s="461"/>
      <c r="U402" s="461"/>
      <c r="V402" s="461"/>
      <c r="W402" s="461"/>
      <c r="X402" s="461"/>
    </row>
    <row r="403">
      <c r="A403" s="461"/>
      <c r="B403" s="461"/>
      <c r="C403" s="739"/>
      <c r="D403" s="461"/>
      <c r="E403" s="461"/>
      <c r="F403" s="461"/>
      <c r="G403" s="161"/>
      <c r="H403" s="461"/>
      <c r="I403" s="696"/>
      <c r="J403" s="696"/>
      <c r="K403" s="461"/>
      <c r="L403" s="461"/>
      <c r="M403" s="461"/>
      <c r="N403" s="461"/>
      <c r="O403" s="461"/>
      <c r="P403" s="461"/>
      <c r="Q403" s="461"/>
      <c r="R403" s="461"/>
      <c r="S403" s="461"/>
      <c r="T403" s="461"/>
      <c r="U403" s="461"/>
      <c r="V403" s="461"/>
      <c r="W403" s="461"/>
      <c r="X403" s="461"/>
    </row>
    <row r="404">
      <c r="A404" s="461"/>
      <c r="B404" s="461"/>
      <c r="C404" s="739"/>
      <c r="D404" s="461"/>
      <c r="E404" s="461"/>
      <c r="F404" s="461"/>
      <c r="G404" s="161"/>
      <c r="H404" s="461"/>
      <c r="I404" s="696"/>
      <c r="J404" s="696"/>
      <c r="K404" s="461"/>
      <c r="L404" s="461"/>
      <c r="M404" s="461"/>
      <c r="N404" s="461"/>
      <c r="O404" s="461"/>
      <c r="P404" s="461"/>
      <c r="Q404" s="461"/>
      <c r="R404" s="461"/>
      <c r="S404" s="461"/>
      <c r="T404" s="461"/>
      <c r="U404" s="461"/>
      <c r="V404" s="461"/>
      <c r="W404" s="461"/>
      <c r="X404" s="461"/>
    </row>
    <row r="405">
      <c r="A405" s="461"/>
      <c r="B405" s="461"/>
      <c r="C405" s="739"/>
      <c r="D405" s="461"/>
      <c r="E405" s="461"/>
      <c r="F405" s="461"/>
      <c r="G405" s="161"/>
      <c r="H405" s="461"/>
      <c r="I405" s="696"/>
      <c r="J405" s="696"/>
      <c r="K405" s="461"/>
      <c r="L405" s="461"/>
      <c r="M405" s="461"/>
      <c r="N405" s="461"/>
      <c r="O405" s="461"/>
      <c r="P405" s="461"/>
      <c r="Q405" s="461"/>
      <c r="R405" s="461"/>
      <c r="S405" s="461"/>
      <c r="T405" s="461"/>
      <c r="U405" s="461"/>
      <c r="V405" s="461"/>
      <c r="W405" s="461"/>
      <c r="X405" s="461"/>
    </row>
    <row r="406">
      <c r="A406" s="461"/>
      <c r="B406" s="461"/>
      <c r="C406" s="739"/>
      <c r="D406" s="461"/>
      <c r="E406" s="461"/>
      <c r="F406" s="461"/>
      <c r="G406" s="161"/>
      <c r="H406" s="461"/>
      <c r="I406" s="696"/>
      <c r="J406" s="696"/>
      <c r="K406" s="461"/>
      <c r="L406" s="461"/>
      <c r="M406" s="461"/>
      <c r="N406" s="461"/>
      <c r="O406" s="461"/>
      <c r="P406" s="461"/>
      <c r="Q406" s="461"/>
      <c r="R406" s="461"/>
      <c r="S406" s="461"/>
      <c r="T406" s="461"/>
      <c r="U406" s="461"/>
      <c r="V406" s="461"/>
      <c r="W406" s="461"/>
      <c r="X406" s="461"/>
    </row>
    <row r="407">
      <c r="A407" s="461"/>
      <c r="B407" s="461"/>
      <c r="C407" s="739"/>
      <c r="D407" s="461"/>
      <c r="E407" s="461"/>
      <c r="F407" s="461"/>
      <c r="G407" s="161"/>
      <c r="H407" s="461"/>
      <c r="I407" s="696"/>
      <c r="J407" s="696"/>
      <c r="K407" s="461"/>
      <c r="L407" s="461"/>
      <c r="M407" s="461"/>
      <c r="N407" s="461"/>
      <c r="O407" s="461"/>
      <c r="P407" s="461"/>
      <c r="Q407" s="461"/>
      <c r="R407" s="461"/>
      <c r="S407" s="461"/>
      <c r="T407" s="461"/>
      <c r="U407" s="461"/>
      <c r="V407" s="461"/>
      <c r="W407" s="461"/>
      <c r="X407" s="461"/>
    </row>
    <row r="408">
      <c r="A408" s="461"/>
      <c r="B408" s="461"/>
      <c r="C408" s="739"/>
      <c r="D408" s="461"/>
      <c r="E408" s="461"/>
      <c r="F408" s="461"/>
      <c r="G408" s="161"/>
      <c r="H408" s="461"/>
      <c r="I408" s="696"/>
      <c r="J408" s="696"/>
      <c r="K408" s="461"/>
      <c r="L408" s="461"/>
      <c r="M408" s="461"/>
      <c r="N408" s="461"/>
      <c r="O408" s="461"/>
      <c r="P408" s="461"/>
      <c r="Q408" s="461"/>
      <c r="R408" s="461"/>
      <c r="S408" s="461"/>
      <c r="T408" s="461"/>
      <c r="U408" s="461"/>
      <c r="V408" s="461"/>
      <c r="W408" s="461"/>
      <c r="X408" s="461"/>
    </row>
    <row r="409">
      <c r="A409" s="461"/>
      <c r="B409" s="461"/>
      <c r="C409" s="739"/>
      <c r="D409" s="461"/>
      <c r="E409" s="461"/>
      <c r="F409" s="461"/>
      <c r="G409" s="161"/>
      <c r="H409" s="461"/>
      <c r="I409" s="696"/>
      <c r="J409" s="696"/>
      <c r="K409" s="461"/>
      <c r="L409" s="461"/>
      <c r="M409" s="461"/>
      <c r="N409" s="461"/>
      <c r="O409" s="461"/>
      <c r="P409" s="461"/>
      <c r="Q409" s="461"/>
      <c r="R409" s="461"/>
      <c r="S409" s="461"/>
      <c r="T409" s="461"/>
      <c r="U409" s="461"/>
      <c r="V409" s="461"/>
      <c r="W409" s="461"/>
      <c r="X409" s="461"/>
    </row>
    <row r="410">
      <c r="A410" s="461"/>
      <c r="B410" s="461"/>
      <c r="C410" s="739"/>
      <c r="D410" s="461"/>
      <c r="E410" s="461"/>
      <c r="F410" s="461"/>
      <c r="G410" s="161"/>
      <c r="H410" s="461"/>
      <c r="I410" s="696"/>
      <c r="J410" s="696"/>
      <c r="K410" s="461"/>
      <c r="L410" s="461"/>
      <c r="M410" s="461"/>
      <c r="N410" s="461"/>
      <c r="O410" s="461"/>
      <c r="P410" s="461"/>
      <c r="Q410" s="461"/>
      <c r="R410" s="461"/>
      <c r="S410" s="461"/>
      <c r="T410" s="461"/>
      <c r="U410" s="461"/>
      <c r="V410" s="461"/>
      <c r="W410" s="461"/>
      <c r="X410" s="461"/>
    </row>
    <row r="411">
      <c r="A411" s="461"/>
      <c r="B411" s="461"/>
      <c r="C411" s="739"/>
      <c r="D411" s="461"/>
      <c r="E411" s="461"/>
      <c r="F411" s="461"/>
      <c r="G411" s="161"/>
      <c r="H411" s="461"/>
      <c r="I411" s="696"/>
      <c r="J411" s="696"/>
      <c r="K411" s="461"/>
      <c r="L411" s="461"/>
      <c r="M411" s="461"/>
      <c r="N411" s="461"/>
      <c r="O411" s="461"/>
      <c r="P411" s="461"/>
      <c r="Q411" s="461"/>
      <c r="R411" s="461"/>
      <c r="S411" s="461"/>
      <c r="T411" s="461"/>
      <c r="U411" s="461"/>
      <c r="V411" s="461"/>
      <c r="W411" s="461"/>
      <c r="X411" s="461"/>
    </row>
    <row r="412">
      <c r="A412" s="461"/>
      <c r="B412" s="461"/>
      <c r="C412" s="739"/>
      <c r="D412" s="461"/>
      <c r="E412" s="461"/>
      <c r="F412" s="461"/>
      <c r="G412" s="161"/>
      <c r="H412" s="461"/>
      <c r="I412" s="696"/>
      <c r="J412" s="696"/>
      <c r="K412" s="461"/>
      <c r="L412" s="461"/>
      <c r="M412" s="461"/>
      <c r="N412" s="461"/>
      <c r="O412" s="461"/>
      <c r="P412" s="461"/>
      <c r="Q412" s="461"/>
      <c r="R412" s="461"/>
      <c r="S412" s="461"/>
      <c r="T412" s="461"/>
      <c r="U412" s="461"/>
      <c r="V412" s="461"/>
      <c r="W412" s="461"/>
      <c r="X412" s="461"/>
    </row>
    <row r="413">
      <c r="A413" s="461"/>
      <c r="B413" s="461"/>
      <c r="C413" s="739"/>
      <c r="D413" s="461"/>
      <c r="E413" s="461"/>
      <c r="F413" s="461"/>
      <c r="G413" s="161"/>
      <c r="H413" s="461"/>
      <c r="I413" s="696"/>
      <c r="J413" s="696"/>
      <c r="K413" s="461"/>
      <c r="L413" s="461"/>
      <c r="M413" s="461"/>
      <c r="N413" s="461"/>
      <c r="O413" s="461"/>
      <c r="P413" s="461"/>
      <c r="Q413" s="461"/>
      <c r="R413" s="461"/>
      <c r="S413" s="461"/>
      <c r="T413" s="461"/>
      <c r="U413" s="461"/>
      <c r="V413" s="461"/>
      <c r="W413" s="461"/>
      <c r="X413" s="461"/>
    </row>
    <row r="414">
      <c r="A414" s="461"/>
      <c r="B414" s="461"/>
      <c r="C414" s="739"/>
      <c r="D414" s="461"/>
      <c r="E414" s="461"/>
      <c r="F414" s="461"/>
      <c r="G414" s="161"/>
      <c r="H414" s="461"/>
      <c r="I414" s="696"/>
      <c r="J414" s="696"/>
      <c r="K414" s="461"/>
      <c r="L414" s="461"/>
      <c r="M414" s="461"/>
      <c r="N414" s="461"/>
      <c r="O414" s="461"/>
      <c r="P414" s="461"/>
      <c r="Q414" s="461"/>
      <c r="R414" s="461"/>
      <c r="S414" s="461"/>
      <c r="T414" s="461"/>
      <c r="U414" s="461"/>
      <c r="V414" s="461"/>
      <c r="W414" s="461"/>
      <c r="X414" s="461"/>
    </row>
    <row r="415">
      <c r="A415" s="461"/>
      <c r="B415" s="461"/>
      <c r="C415" s="739"/>
      <c r="D415" s="461"/>
      <c r="E415" s="461"/>
      <c r="F415" s="461"/>
      <c r="G415" s="161"/>
      <c r="H415" s="461"/>
      <c r="I415" s="696"/>
      <c r="J415" s="696"/>
      <c r="K415" s="461"/>
      <c r="L415" s="461"/>
      <c r="M415" s="461"/>
      <c r="N415" s="461"/>
      <c r="O415" s="461"/>
      <c r="P415" s="461"/>
      <c r="Q415" s="461"/>
      <c r="R415" s="461"/>
      <c r="S415" s="461"/>
      <c r="T415" s="461"/>
      <c r="U415" s="461"/>
      <c r="V415" s="461"/>
      <c r="W415" s="461"/>
      <c r="X415" s="461"/>
    </row>
    <row r="416">
      <c r="A416" s="461"/>
      <c r="B416" s="461"/>
      <c r="C416" s="739"/>
      <c r="D416" s="461"/>
      <c r="E416" s="461"/>
      <c r="F416" s="461"/>
      <c r="G416" s="161"/>
      <c r="H416" s="461"/>
      <c r="I416" s="696"/>
      <c r="J416" s="696"/>
      <c r="K416" s="461"/>
      <c r="L416" s="461"/>
      <c r="M416" s="461"/>
      <c r="N416" s="461"/>
      <c r="O416" s="461"/>
      <c r="P416" s="461"/>
      <c r="Q416" s="461"/>
      <c r="R416" s="461"/>
      <c r="S416" s="461"/>
      <c r="T416" s="461"/>
      <c r="U416" s="461"/>
      <c r="V416" s="461"/>
      <c r="W416" s="461"/>
      <c r="X416" s="461"/>
    </row>
    <row r="417">
      <c r="A417" s="461"/>
      <c r="B417" s="461"/>
      <c r="C417" s="739"/>
      <c r="D417" s="461"/>
      <c r="E417" s="461"/>
      <c r="F417" s="461"/>
      <c r="G417" s="161"/>
      <c r="H417" s="461"/>
      <c r="I417" s="696"/>
      <c r="J417" s="696"/>
      <c r="K417" s="461"/>
      <c r="L417" s="461"/>
      <c r="M417" s="461"/>
      <c r="N417" s="461"/>
      <c r="O417" s="461"/>
      <c r="P417" s="461"/>
      <c r="Q417" s="461"/>
      <c r="R417" s="461"/>
      <c r="S417" s="461"/>
      <c r="T417" s="461"/>
      <c r="U417" s="461"/>
      <c r="V417" s="461"/>
      <c r="W417" s="461"/>
      <c r="X417" s="461"/>
    </row>
    <row r="418">
      <c r="A418" s="461"/>
      <c r="B418" s="461"/>
      <c r="C418" s="739"/>
      <c r="D418" s="461"/>
      <c r="E418" s="461"/>
      <c r="F418" s="461"/>
      <c r="G418" s="161"/>
      <c r="H418" s="461"/>
      <c r="I418" s="696"/>
      <c r="J418" s="696"/>
      <c r="K418" s="461"/>
      <c r="L418" s="461"/>
      <c r="M418" s="461"/>
      <c r="N418" s="461"/>
      <c r="O418" s="461"/>
      <c r="P418" s="461"/>
      <c r="Q418" s="461"/>
      <c r="R418" s="461"/>
      <c r="S418" s="461"/>
      <c r="T418" s="461"/>
      <c r="U418" s="461"/>
      <c r="V418" s="461"/>
      <c r="W418" s="461"/>
      <c r="X418" s="461"/>
    </row>
    <row r="419">
      <c r="A419" s="461"/>
      <c r="B419" s="461"/>
      <c r="C419" s="739"/>
      <c r="D419" s="461"/>
      <c r="E419" s="461"/>
      <c r="F419" s="461"/>
      <c r="G419" s="161"/>
      <c r="H419" s="461"/>
      <c r="I419" s="696"/>
      <c r="J419" s="696"/>
      <c r="K419" s="461"/>
      <c r="L419" s="461"/>
      <c r="M419" s="461"/>
      <c r="N419" s="461"/>
      <c r="O419" s="461"/>
      <c r="P419" s="461"/>
      <c r="Q419" s="461"/>
      <c r="R419" s="461"/>
      <c r="S419" s="461"/>
      <c r="T419" s="461"/>
      <c r="U419" s="461"/>
      <c r="V419" s="461"/>
      <c r="W419" s="461"/>
      <c r="X419" s="461"/>
    </row>
    <row r="420">
      <c r="A420" s="461"/>
      <c r="B420" s="461"/>
      <c r="C420" s="739"/>
      <c r="D420" s="461"/>
      <c r="E420" s="461"/>
      <c r="F420" s="461"/>
      <c r="G420" s="161"/>
      <c r="H420" s="461"/>
      <c r="I420" s="696"/>
      <c r="J420" s="696"/>
      <c r="K420" s="461"/>
      <c r="L420" s="461"/>
      <c r="M420" s="461"/>
      <c r="N420" s="461"/>
      <c r="O420" s="461"/>
      <c r="P420" s="461"/>
      <c r="Q420" s="461"/>
      <c r="R420" s="461"/>
      <c r="S420" s="461"/>
      <c r="T420" s="461"/>
      <c r="U420" s="461"/>
      <c r="V420" s="461"/>
      <c r="W420" s="461"/>
      <c r="X420" s="461"/>
    </row>
    <row r="421">
      <c r="A421" s="461"/>
      <c r="B421" s="461"/>
      <c r="C421" s="739"/>
      <c r="D421" s="461"/>
      <c r="E421" s="461"/>
      <c r="F421" s="461"/>
      <c r="G421" s="161"/>
      <c r="H421" s="461"/>
      <c r="I421" s="696"/>
      <c r="J421" s="696"/>
      <c r="K421" s="461"/>
      <c r="L421" s="461"/>
      <c r="M421" s="461"/>
      <c r="N421" s="461"/>
      <c r="O421" s="461"/>
      <c r="P421" s="461"/>
      <c r="Q421" s="461"/>
      <c r="R421" s="461"/>
      <c r="S421" s="461"/>
      <c r="T421" s="461"/>
      <c r="U421" s="461"/>
      <c r="V421" s="461"/>
      <c r="W421" s="461"/>
      <c r="X421" s="461"/>
    </row>
    <row r="422">
      <c r="A422" s="461"/>
      <c r="B422" s="461"/>
      <c r="C422" s="739"/>
      <c r="D422" s="461"/>
      <c r="E422" s="461"/>
      <c r="F422" s="461"/>
      <c r="G422" s="161"/>
      <c r="H422" s="461"/>
      <c r="I422" s="696"/>
      <c r="J422" s="696"/>
      <c r="K422" s="461"/>
      <c r="L422" s="461"/>
      <c r="M422" s="461"/>
      <c r="N422" s="461"/>
      <c r="O422" s="461"/>
      <c r="P422" s="461"/>
      <c r="Q422" s="461"/>
      <c r="R422" s="461"/>
      <c r="S422" s="461"/>
      <c r="T422" s="461"/>
      <c r="U422" s="461"/>
      <c r="V422" s="461"/>
      <c r="W422" s="461"/>
      <c r="X422" s="461"/>
    </row>
    <row r="423">
      <c r="A423" s="461"/>
      <c r="B423" s="461"/>
      <c r="C423" s="739"/>
      <c r="D423" s="461"/>
      <c r="E423" s="461"/>
      <c r="F423" s="461"/>
      <c r="G423" s="161"/>
      <c r="H423" s="461"/>
      <c r="I423" s="696"/>
      <c r="J423" s="696"/>
      <c r="K423" s="461"/>
      <c r="L423" s="461"/>
      <c r="M423" s="461"/>
      <c r="N423" s="461"/>
      <c r="O423" s="461"/>
      <c r="P423" s="461"/>
      <c r="Q423" s="461"/>
      <c r="R423" s="461"/>
      <c r="S423" s="461"/>
      <c r="T423" s="461"/>
      <c r="U423" s="461"/>
      <c r="V423" s="461"/>
      <c r="W423" s="461"/>
      <c r="X423" s="461"/>
    </row>
    <row r="424">
      <c r="A424" s="461"/>
      <c r="B424" s="461"/>
      <c r="C424" s="739"/>
      <c r="D424" s="461"/>
      <c r="E424" s="461"/>
      <c r="F424" s="461"/>
      <c r="G424" s="161"/>
      <c r="H424" s="461"/>
      <c r="I424" s="696"/>
      <c r="J424" s="696"/>
      <c r="K424" s="461"/>
      <c r="L424" s="461"/>
      <c r="M424" s="461"/>
      <c r="N424" s="461"/>
      <c r="O424" s="461"/>
      <c r="P424" s="461"/>
      <c r="Q424" s="461"/>
      <c r="R424" s="461"/>
      <c r="S424" s="461"/>
      <c r="T424" s="461"/>
      <c r="U424" s="461"/>
      <c r="V424" s="461"/>
      <c r="W424" s="461"/>
      <c r="X424" s="461"/>
    </row>
    <row r="425">
      <c r="A425" s="461"/>
      <c r="B425" s="461"/>
      <c r="C425" s="739"/>
      <c r="D425" s="461"/>
      <c r="E425" s="461"/>
      <c r="F425" s="461"/>
      <c r="G425" s="161"/>
      <c r="H425" s="461"/>
      <c r="I425" s="696"/>
      <c r="J425" s="696"/>
      <c r="K425" s="461"/>
      <c r="L425" s="461"/>
      <c r="M425" s="461"/>
      <c r="N425" s="461"/>
      <c r="O425" s="461"/>
      <c r="P425" s="461"/>
      <c r="Q425" s="461"/>
      <c r="R425" s="461"/>
      <c r="S425" s="461"/>
      <c r="T425" s="461"/>
      <c r="U425" s="461"/>
      <c r="V425" s="461"/>
      <c r="W425" s="461"/>
      <c r="X425" s="461"/>
    </row>
    <row r="426">
      <c r="A426" s="461"/>
      <c r="B426" s="461"/>
      <c r="C426" s="739"/>
      <c r="D426" s="461"/>
      <c r="E426" s="461"/>
      <c r="F426" s="461"/>
      <c r="G426" s="161"/>
      <c r="H426" s="461"/>
      <c r="I426" s="696"/>
      <c r="J426" s="696"/>
      <c r="K426" s="461"/>
      <c r="L426" s="461"/>
      <c r="M426" s="461"/>
      <c r="N426" s="461"/>
      <c r="O426" s="461"/>
      <c r="P426" s="461"/>
      <c r="Q426" s="461"/>
      <c r="R426" s="461"/>
      <c r="S426" s="461"/>
      <c r="T426" s="461"/>
      <c r="U426" s="461"/>
      <c r="V426" s="461"/>
      <c r="W426" s="461"/>
      <c r="X426" s="461"/>
    </row>
    <row r="427">
      <c r="A427" s="461"/>
      <c r="B427" s="461"/>
      <c r="C427" s="739"/>
      <c r="D427" s="461"/>
      <c r="E427" s="461"/>
      <c r="F427" s="461"/>
      <c r="G427" s="161"/>
      <c r="H427" s="461"/>
      <c r="I427" s="696"/>
      <c r="J427" s="696"/>
      <c r="K427" s="461"/>
      <c r="L427" s="461"/>
      <c r="M427" s="461"/>
      <c r="N427" s="461"/>
      <c r="O427" s="461"/>
      <c r="P427" s="461"/>
      <c r="Q427" s="461"/>
      <c r="R427" s="461"/>
      <c r="S427" s="461"/>
      <c r="T427" s="461"/>
      <c r="U427" s="461"/>
      <c r="V427" s="461"/>
      <c r="W427" s="461"/>
      <c r="X427" s="461"/>
    </row>
    <row r="428">
      <c r="A428" s="461"/>
      <c r="B428" s="461"/>
      <c r="C428" s="739"/>
      <c r="D428" s="461"/>
      <c r="E428" s="461"/>
      <c r="F428" s="461"/>
      <c r="G428" s="161"/>
      <c r="H428" s="461"/>
      <c r="I428" s="696"/>
      <c r="J428" s="696"/>
      <c r="K428" s="461"/>
      <c r="L428" s="461"/>
      <c r="M428" s="461"/>
      <c r="N428" s="461"/>
      <c r="O428" s="461"/>
      <c r="P428" s="461"/>
      <c r="Q428" s="461"/>
      <c r="R428" s="461"/>
      <c r="S428" s="461"/>
      <c r="T428" s="461"/>
      <c r="U428" s="461"/>
      <c r="V428" s="461"/>
      <c r="W428" s="461"/>
      <c r="X428" s="461"/>
    </row>
    <row r="429">
      <c r="A429" s="461"/>
      <c r="B429" s="461"/>
      <c r="C429" s="739"/>
      <c r="D429" s="461"/>
      <c r="E429" s="461"/>
      <c r="F429" s="461"/>
      <c r="G429" s="161"/>
      <c r="H429" s="461"/>
      <c r="I429" s="696"/>
      <c r="J429" s="696"/>
      <c r="K429" s="461"/>
      <c r="L429" s="461"/>
      <c r="M429" s="461"/>
      <c r="N429" s="461"/>
      <c r="O429" s="461"/>
      <c r="P429" s="461"/>
      <c r="Q429" s="461"/>
      <c r="R429" s="461"/>
      <c r="S429" s="461"/>
      <c r="T429" s="461"/>
      <c r="U429" s="461"/>
      <c r="V429" s="461"/>
      <c r="W429" s="461"/>
      <c r="X429" s="461"/>
    </row>
    <row r="430">
      <c r="A430" s="461"/>
      <c r="B430" s="461"/>
      <c r="C430" s="739"/>
      <c r="D430" s="461"/>
      <c r="E430" s="461"/>
      <c r="F430" s="461"/>
      <c r="G430" s="161"/>
      <c r="H430" s="461"/>
      <c r="I430" s="696"/>
      <c r="J430" s="696"/>
      <c r="K430" s="461"/>
      <c r="L430" s="461"/>
      <c r="M430" s="461"/>
      <c r="N430" s="461"/>
      <c r="O430" s="461"/>
      <c r="P430" s="461"/>
      <c r="Q430" s="461"/>
      <c r="R430" s="461"/>
      <c r="S430" s="461"/>
      <c r="T430" s="461"/>
      <c r="U430" s="461"/>
      <c r="V430" s="461"/>
      <c r="W430" s="461"/>
      <c r="X430" s="461"/>
    </row>
    <row r="431">
      <c r="A431" s="461"/>
      <c r="B431" s="461"/>
      <c r="C431" s="739"/>
      <c r="D431" s="461"/>
      <c r="E431" s="461"/>
      <c r="F431" s="461"/>
      <c r="G431" s="161"/>
      <c r="H431" s="461"/>
      <c r="I431" s="696"/>
      <c r="J431" s="696"/>
      <c r="K431" s="461"/>
      <c r="L431" s="461"/>
      <c r="M431" s="461"/>
      <c r="N431" s="461"/>
      <c r="O431" s="461"/>
      <c r="P431" s="461"/>
      <c r="Q431" s="461"/>
      <c r="R431" s="461"/>
      <c r="S431" s="461"/>
      <c r="T431" s="461"/>
      <c r="U431" s="461"/>
      <c r="V431" s="461"/>
      <c r="W431" s="461"/>
      <c r="X431" s="461"/>
    </row>
    <row r="432">
      <c r="A432" s="461"/>
      <c r="B432" s="461"/>
      <c r="C432" s="739"/>
      <c r="D432" s="461"/>
      <c r="E432" s="461"/>
      <c r="F432" s="461"/>
      <c r="G432" s="161"/>
      <c r="H432" s="461"/>
      <c r="I432" s="696"/>
      <c r="J432" s="696"/>
      <c r="K432" s="461"/>
      <c r="L432" s="461"/>
      <c r="M432" s="461"/>
      <c r="N432" s="461"/>
      <c r="O432" s="461"/>
      <c r="P432" s="461"/>
      <c r="Q432" s="461"/>
      <c r="R432" s="461"/>
      <c r="S432" s="461"/>
      <c r="T432" s="461"/>
      <c r="U432" s="461"/>
      <c r="V432" s="461"/>
      <c r="W432" s="461"/>
      <c r="X432" s="461"/>
    </row>
    <row r="433">
      <c r="A433" s="461"/>
      <c r="B433" s="461"/>
      <c r="C433" s="739"/>
      <c r="D433" s="461"/>
      <c r="E433" s="461"/>
      <c r="F433" s="461"/>
      <c r="G433" s="161"/>
      <c r="H433" s="461"/>
      <c r="I433" s="696"/>
      <c r="J433" s="696"/>
      <c r="K433" s="461"/>
      <c r="L433" s="461"/>
      <c r="M433" s="461"/>
      <c r="N433" s="461"/>
      <c r="O433" s="461"/>
      <c r="P433" s="461"/>
      <c r="Q433" s="461"/>
      <c r="R433" s="461"/>
      <c r="S433" s="461"/>
      <c r="T433" s="461"/>
      <c r="U433" s="461"/>
      <c r="V433" s="461"/>
      <c r="W433" s="461"/>
      <c r="X433" s="461"/>
    </row>
    <row r="434">
      <c r="A434" s="461"/>
      <c r="B434" s="461"/>
      <c r="C434" s="739"/>
      <c r="D434" s="461"/>
      <c r="E434" s="461"/>
      <c r="F434" s="461"/>
      <c r="G434" s="161"/>
      <c r="H434" s="461"/>
      <c r="I434" s="696"/>
      <c r="J434" s="696"/>
      <c r="K434" s="461"/>
      <c r="L434" s="461"/>
      <c r="M434" s="461"/>
      <c r="N434" s="461"/>
      <c r="O434" s="461"/>
      <c r="P434" s="461"/>
      <c r="Q434" s="461"/>
      <c r="R434" s="461"/>
      <c r="S434" s="461"/>
      <c r="T434" s="461"/>
      <c r="U434" s="461"/>
      <c r="V434" s="461"/>
      <c r="W434" s="461"/>
      <c r="X434" s="461"/>
    </row>
    <row r="435">
      <c r="A435" s="461"/>
      <c r="B435" s="461"/>
      <c r="C435" s="739"/>
      <c r="D435" s="461"/>
      <c r="E435" s="461"/>
      <c r="F435" s="461"/>
      <c r="G435" s="161"/>
      <c r="H435" s="461"/>
      <c r="I435" s="696"/>
      <c r="J435" s="696"/>
      <c r="K435" s="461"/>
      <c r="L435" s="461"/>
      <c r="M435" s="461"/>
      <c r="N435" s="461"/>
      <c r="O435" s="461"/>
      <c r="P435" s="461"/>
      <c r="Q435" s="461"/>
      <c r="R435" s="461"/>
      <c r="S435" s="461"/>
      <c r="T435" s="461"/>
      <c r="U435" s="461"/>
      <c r="V435" s="461"/>
      <c r="W435" s="461"/>
      <c r="X435" s="461"/>
    </row>
    <row r="436">
      <c r="A436" s="461"/>
      <c r="B436" s="461"/>
      <c r="C436" s="739"/>
      <c r="D436" s="461"/>
      <c r="E436" s="461"/>
      <c r="F436" s="461"/>
      <c r="G436" s="161"/>
      <c r="H436" s="461"/>
      <c r="I436" s="696"/>
      <c r="J436" s="696"/>
      <c r="K436" s="461"/>
      <c r="L436" s="461"/>
      <c r="M436" s="461"/>
      <c r="N436" s="461"/>
      <c r="O436" s="461"/>
      <c r="P436" s="461"/>
      <c r="Q436" s="461"/>
      <c r="R436" s="461"/>
      <c r="S436" s="461"/>
      <c r="T436" s="461"/>
      <c r="U436" s="461"/>
      <c r="V436" s="461"/>
      <c r="W436" s="461"/>
      <c r="X436" s="461"/>
    </row>
    <row r="437">
      <c r="A437" s="461"/>
      <c r="B437" s="461"/>
      <c r="C437" s="739"/>
      <c r="D437" s="461"/>
      <c r="E437" s="461"/>
      <c r="F437" s="461"/>
      <c r="G437" s="161"/>
      <c r="H437" s="461"/>
      <c r="I437" s="696"/>
      <c r="J437" s="696"/>
      <c r="K437" s="461"/>
      <c r="L437" s="461"/>
      <c r="M437" s="461"/>
      <c r="N437" s="461"/>
      <c r="O437" s="461"/>
      <c r="P437" s="461"/>
      <c r="Q437" s="461"/>
      <c r="R437" s="461"/>
      <c r="S437" s="461"/>
      <c r="T437" s="461"/>
      <c r="U437" s="461"/>
      <c r="V437" s="461"/>
      <c r="W437" s="461"/>
      <c r="X437" s="461"/>
    </row>
    <row r="438">
      <c r="A438" s="461"/>
      <c r="B438" s="461"/>
      <c r="C438" s="739"/>
      <c r="D438" s="461"/>
      <c r="E438" s="461"/>
      <c r="F438" s="461"/>
      <c r="G438" s="161"/>
      <c r="H438" s="461"/>
      <c r="I438" s="696"/>
      <c r="J438" s="696"/>
      <c r="K438" s="461"/>
      <c r="L438" s="461"/>
      <c r="M438" s="461"/>
      <c r="N438" s="461"/>
      <c r="O438" s="461"/>
      <c r="P438" s="461"/>
      <c r="Q438" s="461"/>
      <c r="R438" s="461"/>
      <c r="S438" s="461"/>
      <c r="T438" s="461"/>
      <c r="U438" s="461"/>
      <c r="V438" s="461"/>
      <c r="W438" s="461"/>
      <c r="X438" s="461"/>
    </row>
    <row r="439">
      <c r="A439" s="461"/>
      <c r="B439" s="461"/>
      <c r="C439" s="739"/>
      <c r="D439" s="461"/>
      <c r="E439" s="461"/>
      <c r="F439" s="461"/>
      <c r="G439" s="161"/>
      <c r="H439" s="461"/>
      <c r="I439" s="696"/>
      <c r="J439" s="696"/>
      <c r="K439" s="461"/>
      <c r="L439" s="461"/>
      <c r="M439" s="461"/>
      <c r="N439" s="461"/>
      <c r="O439" s="461"/>
      <c r="P439" s="461"/>
      <c r="Q439" s="461"/>
      <c r="R439" s="461"/>
      <c r="S439" s="461"/>
      <c r="T439" s="461"/>
      <c r="U439" s="461"/>
      <c r="V439" s="461"/>
      <c r="W439" s="461"/>
      <c r="X439" s="461"/>
    </row>
    <row r="440">
      <c r="A440" s="461"/>
      <c r="B440" s="461"/>
      <c r="C440" s="739"/>
      <c r="D440" s="461"/>
      <c r="E440" s="461"/>
      <c r="F440" s="461"/>
      <c r="G440" s="161"/>
      <c r="H440" s="461"/>
      <c r="I440" s="696"/>
      <c r="J440" s="696"/>
      <c r="K440" s="461"/>
      <c r="L440" s="461"/>
      <c r="M440" s="461"/>
      <c r="N440" s="461"/>
      <c r="O440" s="461"/>
      <c r="P440" s="461"/>
      <c r="Q440" s="461"/>
      <c r="R440" s="461"/>
      <c r="S440" s="461"/>
      <c r="T440" s="461"/>
      <c r="U440" s="461"/>
      <c r="V440" s="461"/>
      <c r="W440" s="461"/>
      <c r="X440" s="461"/>
    </row>
    <row r="441">
      <c r="A441" s="461"/>
      <c r="B441" s="461"/>
      <c r="C441" s="739"/>
      <c r="D441" s="461"/>
      <c r="E441" s="461"/>
      <c r="F441" s="461"/>
      <c r="G441" s="161"/>
      <c r="H441" s="461"/>
      <c r="I441" s="696"/>
      <c r="J441" s="696"/>
      <c r="K441" s="461"/>
      <c r="L441" s="461"/>
      <c r="M441" s="461"/>
      <c r="N441" s="461"/>
      <c r="O441" s="461"/>
      <c r="P441" s="461"/>
      <c r="Q441" s="461"/>
      <c r="R441" s="461"/>
      <c r="S441" s="461"/>
      <c r="T441" s="461"/>
      <c r="U441" s="461"/>
      <c r="V441" s="461"/>
      <c r="W441" s="461"/>
      <c r="X441" s="461"/>
    </row>
    <row r="442">
      <c r="A442" s="461"/>
      <c r="B442" s="461"/>
      <c r="C442" s="739"/>
      <c r="D442" s="461"/>
      <c r="E442" s="461"/>
      <c r="F442" s="461"/>
      <c r="G442" s="161"/>
      <c r="H442" s="461"/>
      <c r="I442" s="696"/>
      <c r="J442" s="696"/>
      <c r="K442" s="461"/>
      <c r="L442" s="461"/>
      <c r="M442" s="461"/>
      <c r="N442" s="461"/>
      <c r="O442" s="461"/>
      <c r="P442" s="461"/>
      <c r="Q442" s="461"/>
      <c r="R442" s="461"/>
      <c r="S442" s="461"/>
      <c r="T442" s="461"/>
      <c r="U442" s="461"/>
      <c r="V442" s="461"/>
      <c r="W442" s="461"/>
      <c r="X442" s="461"/>
    </row>
    <row r="443">
      <c r="A443" s="461"/>
      <c r="B443" s="461"/>
      <c r="C443" s="739"/>
      <c r="D443" s="461"/>
      <c r="E443" s="461"/>
      <c r="F443" s="461"/>
      <c r="G443" s="161"/>
      <c r="H443" s="461"/>
      <c r="I443" s="696"/>
      <c r="J443" s="696"/>
      <c r="K443" s="461"/>
      <c r="L443" s="461"/>
      <c r="M443" s="461"/>
      <c r="N443" s="461"/>
      <c r="O443" s="461"/>
      <c r="P443" s="461"/>
      <c r="Q443" s="461"/>
      <c r="R443" s="461"/>
      <c r="S443" s="461"/>
      <c r="T443" s="461"/>
      <c r="U443" s="461"/>
      <c r="V443" s="461"/>
      <c r="W443" s="461"/>
      <c r="X443" s="461"/>
    </row>
    <row r="444">
      <c r="A444" s="461"/>
      <c r="B444" s="461"/>
      <c r="C444" s="739"/>
      <c r="D444" s="461"/>
      <c r="E444" s="461"/>
      <c r="F444" s="461"/>
      <c r="G444" s="161"/>
      <c r="H444" s="461"/>
      <c r="I444" s="696"/>
      <c r="J444" s="696"/>
      <c r="K444" s="461"/>
      <c r="L444" s="461"/>
      <c r="M444" s="461"/>
      <c r="N444" s="461"/>
      <c r="O444" s="461"/>
      <c r="P444" s="461"/>
      <c r="Q444" s="461"/>
      <c r="R444" s="461"/>
      <c r="S444" s="461"/>
      <c r="T444" s="461"/>
      <c r="U444" s="461"/>
      <c r="V444" s="461"/>
      <c r="W444" s="461"/>
      <c r="X444" s="461"/>
    </row>
    <row r="445">
      <c r="A445" s="461"/>
      <c r="B445" s="461"/>
      <c r="C445" s="739"/>
      <c r="D445" s="461"/>
      <c r="E445" s="461"/>
      <c r="F445" s="461"/>
      <c r="G445" s="161"/>
      <c r="H445" s="461"/>
      <c r="I445" s="696"/>
      <c r="J445" s="696"/>
      <c r="K445" s="461"/>
      <c r="L445" s="461"/>
      <c r="M445" s="461"/>
      <c r="N445" s="461"/>
      <c r="O445" s="461"/>
      <c r="P445" s="461"/>
      <c r="Q445" s="461"/>
      <c r="R445" s="461"/>
      <c r="S445" s="461"/>
      <c r="T445" s="461"/>
      <c r="U445" s="461"/>
      <c r="V445" s="461"/>
      <c r="W445" s="461"/>
      <c r="X445" s="461"/>
    </row>
    <row r="446">
      <c r="A446" s="461"/>
      <c r="B446" s="461"/>
      <c r="C446" s="739"/>
      <c r="D446" s="461"/>
      <c r="E446" s="461"/>
      <c r="F446" s="461"/>
      <c r="G446" s="161"/>
      <c r="H446" s="461"/>
      <c r="I446" s="696"/>
      <c r="J446" s="696"/>
      <c r="K446" s="461"/>
      <c r="L446" s="461"/>
      <c r="M446" s="461"/>
      <c r="N446" s="461"/>
      <c r="O446" s="461"/>
      <c r="P446" s="461"/>
      <c r="Q446" s="461"/>
      <c r="R446" s="461"/>
      <c r="S446" s="461"/>
      <c r="T446" s="461"/>
      <c r="U446" s="461"/>
      <c r="V446" s="461"/>
      <c r="W446" s="461"/>
      <c r="X446" s="461"/>
    </row>
    <row r="447">
      <c r="A447" s="461"/>
      <c r="B447" s="461"/>
      <c r="C447" s="739"/>
      <c r="D447" s="461"/>
      <c r="E447" s="461"/>
      <c r="F447" s="461"/>
      <c r="G447" s="161"/>
      <c r="H447" s="461"/>
      <c r="I447" s="696"/>
      <c r="J447" s="696"/>
      <c r="K447" s="461"/>
      <c r="L447" s="461"/>
      <c r="M447" s="461"/>
      <c r="N447" s="461"/>
      <c r="O447" s="461"/>
      <c r="P447" s="461"/>
      <c r="Q447" s="461"/>
      <c r="R447" s="461"/>
      <c r="S447" s="461"/>
      <c r="T447" s="461"/>
      <c r="U447" s="461"/>
      <c r="V447" s="461"/>
      <c r="W447" s="461"/>
      <c r="X447" s="461"/>
    </row>
    <row r="448">
      <c r="A448" s="461"/>
      <c r="B448" s="461"/>
      <c r="C448" s="739"/>
      <c r="D448" s="461"/>
      <c r="E448" s="461"/>
      <c r="F448" s="461"/>
      <c r="G448" s="161"/>
      <c r="H448" s="461"/>
      <c r="I448" s="696"/>
      <c r="J448" s="696"/>
      <c r="K448" s="461"/>
      <c r="L448" s="461"/>
      <c r="M448" s="461"/>
      <c r="N448" s="461"/>
      <c r="O448" s="461"/>
      <c r="P448" s="461"/>
      <c r="Q448" s="461"/>
      <c r="R448" s="461"/>
      <c r="S448" s="461"/>
      <c r="T448" s="461"/>
      <c r="U448" s="461"/>
      <c r="V448" s="461"/>
      <c r="W448" s="461"/>
      <c r="X448" s="461"/>
    </row>
    <row r="449">
      <c r="A449" s="461"/>
      <c r="B449" s="461"/>
      <c r="C449" s="739"/>
      <c r="D449" s="461"/>
      <c r="E449" s="461"/>
      <c r="F449" s="461"/>
      <c r="G449" s="161"/>
      <c r="H449" s="461"/>
      <c r="I449" s="696"/>
      <c r="J449" s="696"/>
      <c r="K449" s="461"/>
      <c r="L449" s="461"/>
      <c r="M449" s="461"/>
      <c r="N449" s="461"/>
      <c r="O449" s="461"/>
      <c r="P449" s="461"/>
      <c r="Q449" s="461"/>
      <c r="R449" s="461"/>
      <c r="S449" s="461"/>
      <c r="T449" s="461"/>
      <c r="U449" s="461"/>
      <c r="V449" s="461"/>
      <c r="W449" s="461"/>
      <c r="X449" s="461"/>
    </row>
    <row r="450">
      <c r="A450" s="461"/>
      <c r="B450" s="461"/>
      <c r="C450" s="739"/>
      <c r="D450" s="461"/>
      <c r="E450" s="461"/>
      <c r="F450" s="461"/>
      <c r="G450" s="161"/>
      <c r="H450" s="461"/>
      <c r="I450" s="696"/>
      <c r="J450" s="696"/>
      <c r="K450" s="461"/>
      <c r="L450" s="461"/>
      <c r="M450" s="461"/>
      <c r="N450" s="461"/>
      <c r="O450" s="461"/>
      <c r="P450" s="461"/>
      <c r="Q450" s="461"/>
      <c r="R450" s="461"/>
      <c r="S450" s="461"/>
      <c r="T450" s="461"/>
      <c r="U450" s="461"/>
      <c r="V450" s="461"/>
      <c r="W450" s="461"/>
      <c r="X450" s="461"/>
    </row>
    <row r="451">
      <c r="A451" s="461"/>
      <c r="B451" s="461"/>
      <c r="C451" s="739"/>
      <c r="D451" s="461"/>
      <c r="E451" s="461"/>
      <c r="F451" s="461"/>
      <c r="G451" s="161"/>
      <c r="H451" s="461"/>
      <c r="I451" s="696"/>
      <c r="J451" s="696"/>
      <c r="K451" s="461"/>
      <c r="L451" s="461"/>
      <c r="M451" s="461"/>
      <c r="N451" s="461"/>
      <c r="O451" s="461"/>
      <c r="P451" s="461"/>
      <c r="Q451" s="461"/>
      <c r="R451" s="461"/>
      <c r="S451" s="461"/>
      <c r="T451" s="461"/>
      <c r="U451" s="461"/>
      <c r="V451" s="461"/>
      <c r="W451" s="461"/>
      <c r="X451" s="461"/>
    </row>
    <row r="452">
      <c r="A452" s="461"/>
      <c r="B452" s="461"/>
      <c r="C452" s="739"/>
      <c r="D452" s="461"/>
      <c r="E452" s="461"/>
      <c r="F452" s="461"/>
      <c r="G452" s="161"/>
      <c r="H452" s="461"/>
      <c r="I452" s="696"/>
      <c r="J452" s="696"/>
      <c r="K452" s="461"/>
      <c r="L452" s="461"/>
      <c r="M452" s="461"/>
      <c r="N452" s="461"/>
      <c r="O452" s="461"/>
      <c r="P452" s="461"/>
      <c r="Q452" s="461"/>
      <c r="R452" s="461"/>
      <c r="S452" s="461"/>
      <c r="T452" s="461"/>
      <c r="U452" s="461"/>
      <c r="V452" s="461"/>
      <c r="W452" s="461"/>
      <c r="X452" s="461"/>
    </row>
    <row r="453">
      <c r="A453" s="461"/>
      <c r="B453" s="461"/>
      <c r="C453" s="739"/>
      <c r="D453" s="461"/>
      <c r="E453" s="461"/>
      <c r="F453" s="461"/>
      <c r="G453" s="161"/>
      <c r="H453" s="461"/>
      <c r="I453" s="696"/>
      <c r="J453" s="696"/>
      <c r="K453" s="461"/>
      <c r="L453" s="461"/>
      <c r="M453" s="461"/>
      <c r="N453" s="461"/>
      <c r="O453" s="461"/>
      <c r="P453" s="461"/>
      <c r="Q453" s="461"/>
      <c r="R453" s="461"/>
      <c r="S453" s="461"/>
      <c r="T453" s="461"/>
      <c r="U453" s="461"/>
      <c r="V453" s="461"/>
      <c r="W453" s="461"/>
      <c r="X453" s="461"/>
    </row>
    <row r="454">
      <c r="A454" s="461"/>
      <c r="B454" s="461"/>
      <c r="C454" s="739"/>
      <c r="D454" s="461"/>
      <c r="E454" s="461"/>
      <c r="F454" s="461"/>
      <c r="G454" s="161"/>
      <c r="H454" s="461"/>
      <c r="I454" s="696"/>
      <c r="J454" s="696"/>
      <c r="K454" s="461"/>
      <c r="L454" s="461"/>
      <c r="M454" s="461"/>
      <c r="N454" s="461"/>
      <c r="O454" s="461"/>
      <c r="P454" s="461"/>
      <c r="Q454" s="461"/>
      <c r="R454" s="461"/>
      <c r="S454" s="461"/>
      <c r="T454" s="461"/>
      <c r="U454" s="461"/>
      <c r="V454" s="461"/>
      <c r="W454" s="461"/>
      <c r="X454" s="461"/>
    </row>
    <row r="455">
      <c r="A455" s="461"/>
      <c r="B455" s="461"/>
      <c r="C455" s="739"/>
      <c r="D455" s="461"/>
      <c r="E455" s="461"/>
      <c r="F455" s="461"/>
      <c r="G455" s="161"/>
      <c r="H455" s="461"/>
      <c r="I455" s="696"/>
      <c r="J455" s="696"/>
      <c r="K455" s="461"/>
      <c r="L455" s="461"/>
      <c r="M455" s="461"/>
      <c r="N455" s="461"/>
      <c r="O455" s="461"/>
      <c r="P455" s="461"/>
      <c r="Q455" s="461"/>
      <c r="R455" s="461"/>
      <c r="S455" s="461"/>
      <c r="T455" s="461"/>
      <c r="U455" s="461"/>
      <c r="V455" s="461"/>
      <c r="W455" s="461"/>
      <c r="X455" s="461"/>
    </row>
    <row r="456">
      <c r="A456" s="461"/>
      <c r="B456" s="461"/>
      <c r="C456" s="739"/>
      <c r="D456" s="461"/>
      <c r="E456" s="461"/>
      <c r="F456" s="461"/>
      <c r="G456" s="161"/>
      <c r="H456" s="461"/>
      <c r="I456" s="696"/>
      <c r="J456" s="696"/>
      <c r="K456" s="461"/>
      <c r="L456" s="461"/>
      <c r="M456" s="461"/>
      <c r="N456" s="461"/>
      <c r="O456" s="461"/>
      <c r="P456" s="461"/>
      <c r="Q456" s="461"/>
      <c r="R456" s="461"/>
      <c r="S456" s="461"/>
      <c r="T456" s="461"/>
      <c r="U456" s="461"/>
      <c r="V456" s="461"/>
      <c r="W456" s="461"/>
      <c r="X456" s="461"/>
    </row>
    <row r="457">
      <c r="A457" s="461"/>
      <c r="B457" s="461"/>
      <c r="C457" s="739"/>
      <c r="D457" s="461"/>
      <c r="E457" s="461"/>
      <c r="F457" s="461"/>
      <c r="G457" s="161"/>
      <c r="H457" s="461"/>
      <c r="I457" s="696"/>
      <c r="J457" s="696"/>
      <c r="K457" s="461"/>
      <c r="L457" s="461"/>
      <c r="M457" s="461"/>
      <c r="N457" s="461"/>
      <c r="O457" s="461"/>
      <c r="P457" s="461"/>
      <c r="Q457" s="461"/>
      <c r="R457" s="461"/>
      <c r="S457" s="461"/>
      <c r="T457" s="461"/>
      <c r="U457" s="461"/>
      <c r="V457" s="461"/>
      <c r="W457" s="461"/>
      <c r="X457" s="461"/>
    </row>
    <row r="458">
      <c r="A458" s="461"/>
      <c r="B458" s="461"/>
      <c r="C458" s="739"/>
      <c r="D458" s="461"/>
      <c r="E458" s="461"/>
      <c r="F458" s="461"/>
      <c r="G458" s="161"/>
      <c r="H458" s="461"/>
      <c r="I458" s="696"/>
      <c r="J458" s="696"/>
      <c r="K458" s="461"/>
      <c r="L458" s="461"/>
      <c r="M458" s="461"/>
      <c r="N458" s="461"/>
      <c r="O458" s="461"/>
      <c r="P458" s="461"/>
      <c r="Q458" s="461"/>
      <c r="R458" s="461"/>
      <c r="S458" s="461"/>
      <c r="T458" s="461"/>
      <c r="U458" s="461"/>
      <c r="V458" s="461"/>
      <c r="W458" s="461"/>
      <c r="X458" s="461"/>
    </row>
    <row r="459">
      <c r="A459" s="461"/>
      <c r="B459" s="461"/>
      <c r="C459" s="739"/>
      <c r="D459" s="461"/>
      <c r="E459" s="461"/>
      <c r="F459" s="461"/>
      <c r="G459" s="161"/>
      <c r="H459" s="461"/>
      <c r="I459" s="696"/>
      <c r="J459" s="696"/>
      <c r="K459" s="461"/>
      <c r="L459" s="461"/>
      <c r="M459" s="461"/>
      <c r="N459" s="461"/>
      <c r="O459" s="461"/>
      <c r="P459" s="461"/>
      <c r="Q459" s="461"/>
      <c r="R459" s="461"/>
      <c r="S459" s="461"/>
      <c r="T459" s="461"/>
      <c r="U459" s="461"/>
      <c r="V459" s="461"/>
      <c r="W459" s="461"/>
      <c r="X459" s="461"/>
    </row>
    <row r="460">
      <c r="A460" s="461"/>
      <c r="B460" s="461"/>
      <c r="C460" s="739"/>
      <c r="D460" s="461"/>
      <c r="E460" s="461"/>
      <c r="F460" s="461"/>
      <c r="G460" s="161"/>
      <c r="H460" s="461"/>
      <c r="I460" s="696"/>
      <c r="J460" s="696"/>
      <c r="K460" s="461"/>
      <c r="L460" s="461"/>
      <c r="M460" s="461"/>
      <c r="N460" s="461"/>
      <c r="O460" s="461"/>
      <c r="P460" s="461"/>
      <c r="Q460" s="461"/>
      <c r="R460" s="461"/>
      <c r="S460" s="461"/>
      <c r="T460" s="461"/>
      <c r="U460" s="461"/>
      <c r="V460" s="461"/>
      <c r="W460" s="461"/>
      <c r="X460" s="461"/>
    </row>
    <row r="461">
      <c r="A461" s="461"/>
      <c r="B461" s="461"/>
      <c r="C461" s="739"/>
      <c r="D461" s="461"/>
      <c r="E461" s="461"/>
      <c r="F461" s="461"/>
      <c r="G461" s="161"/>
      <c r="H461" s="461"/>
      <c r="I461" s="696"/>
      <c r="J461" s="696"/>
      <c r="K461" s="461"/>
      <c r="L461" s="461"/>
      <c r="M461" s="461"/>
      <c r="N461" s="461"/>
      <c r="O461" s="461"/>
      <c r="P461" s="461"/>
      <c r="Q461" s="461"/>
      <c r="R461" s="461"/>
      <c r="S461" s="461"/>
      <c r="T461" s="461"/>
      <c r="U461" s="461"/>
      <c r="V461" s="461"/>
      <c r="W461" s="461"/>
      <c r="X461" s="461"/>
    </row>
    <row r="462">
      <c r="A462" s="461"/>
      <c r="B462" s="461"/>
      <c r="C462" s="739"/>
      <c r="D462" s="461"/>
      <c r="E462" s="461"/>
      <c r="F462" s="461"/>
      <c r="G462" s="161"/>
      <c r="H462" s="461"/>
      <c r="I462" s="696"/>
      <c r="J462" s="696"/>
      <c r="K462" s="461"/>
      <c r="L462" s="461"/>
      <c r="M462" s="461"/>
      <c r="N462" s="461"/>
      <c r="O462" s="461"/>
      <c r="P462" s="461"/>
      <c r="Q462" s="461"/>
      <c r="R462" s="461"/>
      <c r="S462" s="461"/>
      <c r="T462" s="461"/>
      <c r="U462" s="461"/>
      <c r="V462" s="461"/>
      <c r="W462" s="461"/>
      <c r="X462" s="461"/>
    </row>
    <row r="463">
      <c r="A463" s="461"/>
      <c r="B463" s="461"/>
      <c r="C463" s="739"/>
      <c r="D463" s="461"/>
      <c r="E463" s="461"/>
      <c r="F463" s="461"/>
      <c r="G463" s="161"/>
      <c r="H463" s="461"/>
      <c r="I463" s="696"/>
      <c r="J463" s="696"/>
      <c r="K463" s="461"/>
      <c r="L463" s="461"/>
      <c r="M463" s="461"/>
      <c r="N463" s="461"/>
      <c r="O463" s="461"/>
      <c r="P463" s="461"/>
      <c r="Q463" s="461"/>
      <c r="R463" s="461"/>
      <c r="S463" s="461"/>
      <c r="T463" s="461"/>
      <c r="U463" s="461"/>
      <c r="V463" s="461"/>
      <c r="W463" s="461"/>
      <c r="X463" s="461"/>
    </row>
    <row r="464">
      <c r="A464" s="461"/>
      <c r="B464" s="461"/>
      <c r="C464" s="739"/>
      <c r="D464" s="461"/>
      <c r="E464" s="461"/>
      <c r="F464" s="461"/>
      <c r="G464" s="161"/>
      <c r="H464" s="461"/>
      <c r="I464" s="696"/>
      <c r="J464" s="696"/>
      <c r="K464" s="461"/>
      <c r="L464" s="461"/>
      <c r="M464" s="461"/>
      <c r="N464" s="461"/>
      <c r="O464" s="461"/>
      <c r="P464" s="461"/>
      <c r="Q464" s="461"/>
      <c r="R464" s="461"/>
      <c r="S464" s="461"/>
      <c r="T464" s="461"/>
      <c r="U464" s="461"/>
      <c r="V464" s="461"/>
      <c r="W464" s="461"/>
      <c r="X464" s="461"/>
    </row>
    <row r="465">
      <c r="A465" s="461"/>
      <c r="B465" s="461"/>
      <c r="C465" s="739"/>
      <c r="D465" s="461"/>
      <c r="E465" s="461"/>
      <c r="F465" s="461"/>
      <c r="G465" s="161"/>
      <c r="H465" s="461"/>
      <c r="I465" s="696"/>
      <c r="J465" s="696"/>
      <c r="K465" s="461"/>
      <c r="L465" s="461"/>
      <c r="M465" s="461"/>
      <c r="N465" s="461"/>
      <c r="O465" s="461"/>
      <c r="P465" s="461"/>
      <c r="Q465" s="461"/>
      <c r="R465" s="461"/>
      <c r="S465" s="461"/>
      <c r="T465" s="461"/>
      <c r="U465" s="461"/>
      <c r="V465" s="461"/>
      <c r="W465" s="461"/>
      <c r="X465" s="461"/>
    </row>
    <row r="466">
      <c r="A466" s="461"/>
      <c r="B466" s="461"/>
      <c r="C466" s="739"/>
      <c r="D466" s="461"/>
      <c r="E466" s="461"/>
      <c r="F466" s="461"/>
      <c r="G466" s="161"/>
      <c r="H466" s="461"/>
      <c r="I466" s="696"/>
      <c r="J466" s="696"/>
      <c r="K466" s="461"/>
      <c r="L466" s="461"/>
      <c r="M466" s="461"/>
      <c r="N466" s="461"/>
      <c r="O466" s="461"/>
      <c r="P466" s="461"/>
      <c r="Q466" s="461"/>
      <c r="R466" s="461"/>
      <c r="S466" s="461"/>
      <c r="T466" s="461"/>
      <c r="U466" s="461"/>
      <c r="V466" s="461"/>
      <c r="W466" s="461"/>
      <c r="X466" s="461"/>
    </row>
    <row r="467">
      <c r="A467" s="461"/>
      <c r="B467" s="461"/>
      <c r="C467" s="739"/>
      <c r="D467" s="461"/>
      <c r="E467" s="461"/>
      <c r="F467" s="461"/>
      <c r="G467" s="161"/>
      <c r="H467" s="461"/>
      <c r="I467" s="696"/>
      <c r="J467" s="696"/>
      <c r="K467" s="461"/>
      <c r="L467" s="461"/>
      <c r="M467" s="461"/>
      <c r="N467" s="461"/>
      <c r="O467" s="461"/>
      <c r="P467" s="461"/>
      <c r="Q467" s="461"/>
      <c r="R467" s="461"/>
      <c r="S467" s="461"/>
      <c r="T467" s="461"/>
      <c r="U467" s="461"/>
      <c r="V467" s="461"/>
      <c r="W467" s="461"/>
      <c r="X467" s="461"/>
    </row>
    <row r="468">
      <c r="A468" s="461"/>
      <c r="B468" s="461"/>
      <c r="C468" s="739"/>
      <c r="D468" s="461"/>
      <c r="E468" s="461"/>
      <c r="F468" s="461"/>
      <c r="G468" s="161"/>
      <c r="H468" s="461"/>
      <c r="I468" s="696"/>
      <c r="J468" s="696"/>
      <c r="K468" s="461"/>
      <c r="L468" s="461"/>
      <c r="M468" s="461"/>
      <c r="N468" s="461"/>
      <c r="O468" s="461"/>
      <c r="P468" s="461"/>
      <c r="Q468" s="461"/>
      <c r="R468" s="461"/>
      <c r="S468" s="461"/>
      <c r="T468" s="461"/>
      <c r="U468" s="461"/>
      <c r="V468" s="461"/>
      <c r="W468" s="461"/>
      <c r="X468" s="461"/>
    </row>
    <row r="469">
      <c r="A469" s="461"/>
      <c r="B469" s="461"/>
      <c r="C469" s="739"/>
      <c r="D469" s="461"/>
      <c r="E469" s="461"/>
      <c r="F469" s="461"/>
      <c r="G469" s="161"/>
      <c r="H469" s="461"/>
      <c r="I469" s="696"/>
      <c r="J469" s="696"/>
      <c r="K469" s="461"/>
      <c r="L469" s="461"/>
      <c r="M469" s="461"/>
      <c r="N469" s="461"/>
      <c r="O469" s="461"/>
      <c r="P469" s="461"/>
      <c r="Q469" s="461"/>
      <c r="R469" s="461"/>
      <c r="S469" s="461"/>
      <c r="T469" s="461"/>
      <c r="U469" s="461"/>
      <c r="V469" s="461"/>
      <c r="W469" s="461"/>
      <c r="X469" s="461"/>
    </row>
    <row r="470">
      <c r="A470" s="461"/>
      <c r="B470" s="461"/>
      <c r="C470" s="739"/>
      <c r="D470" s="461"/>
      <c r="E470" s="461"/>
      <c r="F470" s="461"/>
      <c r="G470" s="161"/>
      <c r="H470" s="461"/>
      <c r="I470" s="696"/>
      <c r="J470" s="696"/>
      <c r="K470" s="461"/>
      <c r="L470" s="461"/>
      <c r="M470" s="461"/>
      <c r="N470" s="461"/>
      <c r="O470" s="461"/>
      <c r="P470" s="461"/>
      <c r="Q470" s="461"/>
      <c r="R470" s="461"/>
      <c r="S470" s="461"/>
      <c r="T470" s="461"/>
      <c r="U470" s="461"/>
      <c r="V470" s="461"/>
      <c r="W470" s="461"/>
      <c r="X470" s="461"/>
    </row>
    <row r="471">
      <c r="A471" s="461"/>
      <c r="B471" s="461"/>
      <c r="C471" s="739"/>
      <c r="D471" s="461"/>
      <c r="E471" s="461"/>
      <c r="F471" s="461"/>
      <c r="G471" s="161"/>
      <c r="H471" s="461"/>
      <c r="I471" s="696"/>
      <c r="J471" s="696"/>
      <c r="K471" s="461"/>
      <c r="L471" s="461"/>
      <c r="M471" s="461"/>
      <c r="N471" s="461"/>
      <c r="O471" s="461"/>
      <c r="P471" s="461"/>
      <c r="Q471" s="461"/>
      <c r="R471" s="461"/>
      <c r="S471" s="461"/>
      <c r="T471" s="461"/>
      <c r="U471" s="461"/>
      <c r="V471" s="461"/>
      <c r="W471" s="461"/>
      <c r="X471" s="461"/>
    </row>
    <row r="472">
      <c r="A472" s="461"/>
      <c r="B472" s="461"/>
      <c r="C472" s="739"/>
      <c r="D472" s="461"/>
      <c r="E472" s="461"/>
      <c r="F472" s="461"/>
      <c r="G472" s="161"/>
      <c r="H472" s="461"/>
      <c r="I472" s="696"/>
      <c r="J472" s="696"/>
      <c r="K472" s="461"/>
      <c r="L472" s="461"/>
      <c r="M472" s="461"/>
      <c r="N472" s="461"/>
      <c r="O472" s="461"/>
      <c r="P472" s="461"/>
      <c r="Q472" s="461"/>
      <c r="R472" s="461"/>
      <c r="S472" s="461"/>
      <c r="T472" s="461"/>
      <c r="U472" s="461"/>
      <c r="V472" s="461"/>
      <c r="W472" s="461"/>
      <c r="X472" s="461"/>
    </row>
    <row r="473">
      <c r="A473" s="461"/>
      <c r="B473" s="461"/>
      <c r="C473" s="739"/>
      <c r="D473" s="461"/>
      <c r="E473" s="461"/>
      <c r="F473" s="461"/>
      <c r="G473" s="161"/>
      <c r="H473" s="461"/>
      <c r="I473" s="696"/>
      <c r="J473" s="696"/>
      <c r="K473" s="461"/>
      <c r="L473" s="461"/>
      <c r="M473" s="461"/>
      <c r="N473" s="461"/>
      <c r="O473" s="461"/>
      <c r="P473" s="461"/>
      <c r="Q473" s="461"/>
      <c r="R473" s="461"/>
      <c r="S473" s="461"/>
      <c r="T473" s="461"/>
      <c r="U473" s="461"/>
      <c r="V473" s="461"/>
      <c r="W473" s="461"/>
      <c r="X473" s="461"/>
    </row>
    <row r="474">
      <c r="A474" s="461"/>
      <c r="B474" s="461"/>
      <c r="C474" s="739"/>
      <c r="D474" s="461"/>
      <c r="E474" s="461"/>
      <c r="F474" s="461"/>
      <c r="G474" s="161"/>
      <c r="H474" s="461"/>
      <c r="I474" s="696"/>
      <c r="J474" s="696"/>
      <c r="K474" s="461"/>
      <c r="L474" s="461"/>
      <c r="M474" s="461"/>
      <c r="N474" s="461"/>
      <c r="O474" s="461"/>
      <c r="P474" s="461"/>
      <c r="Q474" s="461"/>
      <c r="R474" s="461"/>
      <c r="S474" s="461"/>
      <c r="T474" s="461"/>
      <c r="U474" s="461"/>
      <c r="V474" s="461"/>
      <c r="W474" s="461"/>
      <c r="X474" s="461"/>
    </row>
    <row r="475">
      <c r="A475" s="461"/>
      <c r="B475" s="461"/>
      <c r="C475" s="739"/>
      <c r="D475" s="461"/>
      <c r="E475" s="461"/>
      <c r="F475" s="461"/>
      <c r="G475" s="161"/>
      <c r="H475" s="461"/>
      <c r="I475" s="696"/>
      <c r="J475" s="696"/>
      <c r="K475" s="461"/>
      <c r="L475" s="461"/>
      <c r="M475" s="461"/>
      <c r="N475" s="461"/>
      <c r="O475" s="461"/>
      <c r="P475" s="461"/>
      <c r="Q475" s="461"/>
      <c r="R475" s="461"/>
      <c r="S475" s="461"/>
      <c r="T475" s="461"/>
      <c r="U475" s="461"/>
      <c r="V475" s="461"/>
      <c r="W475" s="461"/>
      <c r="X475" s="461"/>
    </row>
    <row r="476">
      <c r="A476" s="461"/>
      <c r="B476" s="461"/>
      <c r="C476" s="739"/>
      <c r="D476" s="461"/>
      <c r="E476" s="461"/>
      <c r="F476" s="461"/>
      <c r="G476" s="161"/>
      <c r="H476" s="461"/>
      <c r="I476" s="696"/>
      <c r="J476" s="696"/>
      <c r="K476" s="461"/>
      <c r="L476" s="461"/>
      <c r="M476" s="461"/>
      <c r="N476" s="461"/>
      <c r="O476" s="461"/>
      <c r="P476" s="461"/>
      <c r="Q476" s="461"/>
      <c r="R476" s="461"/>
      <c r="S476" s="461"/>
      <c r="T476" s="461"/>
      <c r="U476" s="461"/>
      <c r="V476" s="461"/>
      <c r="W476" s="461"/>
      <c r="X476" s="461"/>
    </row>
    <row r="477">
      <c r="A477" s="461"/>
      <c r="B477" s="461"/>
      <c r="C477" s="739"/>
      <c r="D477" s="461"/>
      <c r="E477" s="461"/>
      <c r="F477" s="461"/>
      <c r="G477" s="161"/>
      <c r="H477" s="461"/>
      <c r="I477" s="696"/>
      <c r="J477" s="696"/>
      <c r="K477" s="461"/>
      <c r="L477" s="461"/>
      <c r="M477" s="461"/>
      <c r="N477" s="461"/>
      <c r="O477" s="461"/>
      <c r="P477" s="461"/>
      <c r="Q477" s="461"/>
      <c r="R477" s="461"/>
      <c r="S477" s="461"/>
      <c r="T477" s="461"/>
      <c r="U477" s="461"/>
      <c r="V477" s="461"/>
      <c r="W477" s="461"/>
      <c r="X477" s="461"/>
    </row>
    <row r="478">
      <c r="A478" s="461"/>
      <c r="B478" s="461"/>
      <c r="C478" s="739"/>
      <c r="D478" s="461"/>
      <c r="E478" s="461"/>
      <c r="F478" s="461"/>
      <c r="G478" s="161"/>
      <c r="H478" s="461"/>
      <c r="I478" s="696"/>
      <c r="J478" s="696"/>
      <c r="K478" s="461"/>
      <c r="L478" s="461"/>
      <c r="M478" s="461"/>
      <c r="N478" s="461"/>
      <c r="O478" s="461"/>
      <c r="P478" s="461"/>
      <c r="Q478" s="461"/>
      <c r="R478" s="461"/>
      <c r="S478" s="461"/>
      <c r="T478" s="461"/>
      <c r="U478" s="461"/>
      <c r="V478" s="461"/>
      <c r="W478" s="461"/>
      <c r="X478" s="461"/>
    </row>
    <row r="479">
      <c r="A479" s="461"/>
      <c r="B479" s="461"/>
      <c r="C479" s="739"/>
      <c r="D479" s="461"/>
      <c r="E479" s="461"/>
      <c r="F479" s="461"/>
      <c r="G479" s="161"/>
      <c r="H479" s="461"/>
      <c r="I479" s="696"/>
      <c r="J479" s="696"/>
      <c r="K479" s="461"/>
      <c r="L479" s="461"/>
      <c r="M479" s="461"/>
      <c r="N479" s="461"/>
      <c r="O479" s="461"/>
      <c r="P479" s="461"/>
      <c r="Q479" s="461"/>
      <c r="R479" s="461"/>
      <c r="S479" s="461"/>
      <c r="T479" s="461"/>
      <c r="U479" s="461"/>
      <c r="V479" s="461"/>
      <c r="W479" s="461"/>
      <c r="X479" s="461"/>
    </row>
    <row r="480">
      <c r="A480" s="461"/>
      <c r="B480" s="461"/>
      <c r="C480" s="739"/>
      <c r="D480" s="461"/>
      <c r="E480" s="461"/>
      <c r="F480" s="461"/>
      <c r="G480" s="161"/>
      <c r="H480" s="461"/>
      <c r="I480" s="696"/>
      <c r="J480" s="696"/>
      <c r="K480" s="461"/>
      <c r="L480" s="461"/>
      <c r="M480" s="461"/>
      <c r="N480" s="461"/>
      <c r="O480" s="461"/>
      <c r="P480" s="461"/>
      <c r="Q480" s="461"/>
      <c r="R480" s="461"/>
      <c r="S480" s="461"/>
      <c r="T480" s="461"/>
      <c r="U480" s="461"/>
      <c r="V480" s="461"/>
      <c r="W480" s="461"/>
      <c r="X480" s="461"/>
    </row>
    <row r="481">
      <c r="A481" s="461"/>
      <c r="B481" s="461"/>
      <c r="C481" s="739"/>
      <c r="D481" s="461"/>
      <c r="E481" s="461"/>
      <c r="F481" s="461"/>
      <c r="G481" s="161"/>
      <c r="H481" s="461"/>
      <c r="I481" s="696"/>
      <c r="J481" s="696"/>
      <c r="K481" s="461"/>
      <c r="L481" s="461"/>
      <c r="M481" s="461"/>
      <c r="N481" s="461"/>
      <c r="O481" s="461"/>
      <c r="P481" s="461"/>
      <c r="Q481" s="461"/>
      <c r="R481" s="461"/>
      <c r="S481" s="461"/>
      <c r="T481" s="461"/>
      <c r="U481" s="461"/>
      <c r="V481" s="461"/>
      <c r="W481" s="461"/>
      <c r="X481" s="461"/>
    </row>
    <row r="482">
      <c r="A482" s="461"/>
      <c r="B482" s="461"/>
      <c r="C482" s="739"/>
      <c r="D482" s="461"/>
      <c r="E482" s="461"/>
      <c r="F482" s="461"/>
      <c r="G482" s="161"/>
      <c r="H482" s="461"/>
      <c r="I482" s="696"/>
      <c r="J482" s="696"/>
      <c r="K482" s="461"/>
      <c r="L482" s="461"/>
      <c r="M482" s="461"/>
      <c r="N482" s="461"/>
      <c r="O482" s="461"/>
      <c r="P482" s="461"/>
      <c r="Q482" s="461"/>
      <c r="R482" s="461"/>
      <c r="S482" s="461"/>
      <c r="T482" s="461"/>
      <c r="U482" s="461"/>
      <c r="V482" s="461"/>
      <c r="W482" s="461"/>
      <c r="X482" s="461"/>
    </row>
    <row r="483">
      <c r="A483" s="461"/>
      <c r="B483" s="461"/>
      <c r="C483" s="739"/>
      <c r="D483" s="461"/>
      <c r="E483" s="461"/>
      <c r="F483" s="461"/>
      <c r="G483" s="161"/>
      <c r="H483" s="461"/>
      <c r="I483" s="696"/>
      <c r="J483" s="696"/>
      <c r="K483" s="461"/>
      <c r="L483" s="461"/>
      <c r="M483" s="461"/>
      <c r="N483" s="461"/>
      <c r="O483" s="461"/>
      <c r="P483" s="461"/>
      <c r="Q483" s="461"/>
      <c r="R483" s="461"/>
      <c r="S483" s="461"/>
      <c r="T483" s="461"/>
      <c r="U483" s="461"/>
      <c r="V483" s="461"/>
      <c r="W483" s="461"/>
      <c r="X483" s="461"/>
    </row>
    <row r="484">
      <c r="A484" s="461"/>
      <c r="B484" s="461"/>
      <c r="C484" s="739"/>
      <c r="D484" s="461"/>
      <c r="E484" s="461"/>
      <c r="F484" s="461"/>
      <c r="G484" s="161"/>
      <c r="H484" s="461"/>
      <c r="I484" s="696"/>
      <c r="J484" s="696"/>
      <c r="K484" s="461"/>
      <c r="L484" s="461"/>
      <c r="M484" s="461"/>
      <c r="N484" s="461"/>
      <c r="O484" s="461"/>
      <c r="P484" s="461"/>
      <c r="Q484" s="461"/>
      <c r="R484" s="461"/>
      <c r="S484" s="461"/>
      <c r="T484" s="461"/>
      <c r="U484" s="461"/>
      <c r="V484" s="461"/>
      <c r="W484" s="461"/>
      <c r="X484" s="461"/>
    </row>
    <row r="485">
      <c r="A485" s="461"/>
      <c r="B485" s="461"/>
      <c r="C485" s="739"/>
      <c r="D485" s="461"/>
      <c r="E485" s="461"/>
      <c r="F485" s="461"/>
      <c r="G485" s="161"/>
      <c r="H485" s="461"/>
      <c r="I485" s="696"/>
      <c r="J485" s="696"/>
      <c r="K485" s="461"/>
      <c r="L485" s="461"/>
      <c r="M485" s="461"/>
      <c r="N485" s="461"/>
      <c r="O485" s="461"/>
      <c r="P485" s="461"/>
      <c r="Q485" s="461"/>
      <c r="R485" s="461"/>
      <c r="S485" s="461"/>
      <c r="T485" s="461"/>
      <c r="U485" s="461"/>
      <c r="V485" s="461"/>
      <c r="W485" s="461"/>
      <c r="X485" s="461"/>
    </row>
    <row r="486">
      <c r="A486" s="461"/>
      <c r="B486" s="461"/>
      <c r="C486" s="739"/>
      <c r="D486" s="461"/>
      <c r="E486" s="461"/>
      <c r="F486" s="461"/>
      <c r="G486" s="161"/>
      <c r="H486" s="461"/>
      <c r="I486" s="696"/>
      <c r="J486" s="696"/>
      <c r="K486" s="461"/>
      <c r="L486" s="461"/>
      <c r="M486" s="461"/>
      <c r="N486" s="461"/>
      <c r="O486" s="461"/>
      <c r="P486" s="461"/>
      <c r="Q486" s="461"/>
      <c r="R486" s="461"/>
      <c r="S486" s="461"/>
      <c r="T486" s="461"/>
      <c r="U486" s="461"/>
      <c r="V486" s="461"/>
      <c r="W486" s="461"/>
      <c r="X486" s="461"/>
    </row>
    <row r="487">
      <c r="A487" s="461"/>
      <c r="B487" s="461"/>
      <c r="C487" s="739"/>
      <c r="D487" s="461"/>
      <c r="E487" s="461"/>
      <c r="F487" s="461"/>
      <c r="G487" s="161"/>
      <c r="H487" s="461"/>
      <c r="I487" s="696"/>
      <c r="J487" s="696"/>
      <c r="K487" s="461"/>
      <c r="L487" s="461"/>
      <c r="M487" s="461"/>
      <c r="N487" s="461"/>
      <c r="O487" s="461"/>
      <c r="P487" s="461"/>
      <c r="Q487" s="461"/>
      <c r="R487" s="461"/>
      <c r="S487" s="461"/>
      <c r="T487" s="461"/>
      <c r="U487" s="461"/>
      <c r="V487" s="461"/>
      <c r="W487" s="461"/>
      <c r="X487" s="461"/>
    </row>
    <row r="488">
      <c r="A488" s="461"/>
      <c r="B488" s="461"/>
      <c r="C488" s="739"/>
      <c r="D488" s="461"/>
      <c r="E488" s="461"/>
      <c r="F488" s="461"/>
      <c r="G488" s="161"/>
      <c r="H488" s="461"/>
      <c r="I488" s="696"/>
      <c r="J488" s="696"/>
      <c r="K488" s="461"/>
      <c r="L488" s="461"/>
      <c r="M488" s="461"/>
      <c r="N488" s="461"/>
      <c r="O488" s="461"/>
      <c r="P488" s="461"/>
      <c r="Q488" s="461"/>
      <c r="R488" s="461"/>
      <c r="S488" s="461"/>
      <c r="T488" s="461"/>
      <c r="U488" s="461"/>
      <c r="V488" s="461"/>
      <c r="W488" s="461"/>
      <c r="X488" s="461"/>
    </row>
    <row r="489">
      <c r="A489" s="461"/>
      <c r="B489" s="461"/>
      <c r="C489" s="739"/>
      <c r="D489" s="461"/>
      <c r="E489" s="461"/>
      <c r="F489" s="461"/>
      <c r="G489" s="161"/>
      <c r="H489" s="461"/>
      <c r="I489" s="696"/>
      <c r="J489" s="696"/>
      <c r="K489" s="461"/>
      <c r="L489" s="461"/>
      <c r="M489" s="461"/>
      <c r="N489" s="461"/>
      <c r="O489" s="461"/>
      <c r="P489" s="461"/>
      <c r="Q489" s="461"/>
      <c r="R489" s="461"/>
      <c r="S489" s="461"/>
      <c r="T489" s="461"/>
      <c r="U489" s="461"/>
      <c r="V489" s="461"/>
      <c r="W489" s="461"/>
      <c r="X489" s="461"/>
    </row>
    <row r="490">
      <c r="A490" s="461"/>
      <c r="B490" s="461"/>
      <c r="C490" s="739"/>
      <c r="D490" s="461"/>
      <c r="E490" s="461"/>
      <c r="F490" s="461"/>
      <c r="G490" s="161"/>
      <c r="H490" s="461"/>
      <c r="I490" s="696"/>
      <c r="J490" s="696"/>
      <c r="K490" s="461"/>
      <c r="L490" s="461"/>
      <c r="M490" s="461"/>
      <c r="N490" s="461"/>
      <c r="O490" s="461"/>
      <c r="P490" s="461"/>
      <c r="Q490" s="461"/>
      <c r="R490" s="461"/>
      <c r="S490" s="461"/>
      <c r="T490" s="461"/>
      <c r="U490" s="461"/>
      <c r="V490" s="461"/>
      <c r="W490" s="461"/>
      <c r="X490" s="461"/>
    </row>
    <row r="491">
      <c r="A491" s="461"/>
      <c r="B491" s="461"/>
      <c r="C491" s="739"/>
      <c r="D491" s="461"/>
      <c r="E491" s="461"/>
      <c r="F491" s="461"/>
      <c r="G491" s="161"/>
      <c r="H491" s="461"/>
      <c r="I491" s="696"/>
      <c r="J491" s="696"/>
      <c r="K491" s="461"/>
      <c r="L491" s="461"/>
      <c r="M491" s="461"/>
      <c r="N491" s="461"/>
      <c r="O491" s="461"/>
      <c r="P491" s="461"/>
      <c r="Q491" s="461"/>
      <c r="R491" s="461"/>
      <c r="S491" s="461"/>
      <c r="T491" s="461"/>
      <c r="U491" s="461"/>
      <c r="V491" s="461"/>
      <c r="W491" s="461"/>
      <c r="X491" s="461"/>
    </row>
    <row r="492">
      <c r="A492" s="461"/>
      <c r="B492" s="461"/>
      <c r="C492" s="739"/>
      <c r="D492" s="461"/>
      <c r="E492" s="461"/>
      <c r="F492" s="461"/>
      <c r="G492" s="161"/>
      <c r="H492" s="461"/>
      <c r="I492" s="696"/>
      <c r="J492" s="696"/>
      <c r="K492" s="461"/>
      <c r="L492" s="461"/>
      <c r="M492" s="461"/>
      <c r="N492" s="461"/>
      <c r="O492" s="461"/>
      <c r="P492" s="461"/>
      <c r="Q492" s="461"/>
      <c r="R492" s="461"/>
      <c r="S492" s="461"/>
      <c r="T492" s="461"/>
      <c r="U492" s="461"/>
      <c r="V492" s="461"/>
      <c r="W492" s="461"/>
      <c r="X492" s="461"/>
    </row>
    <row r="493">
      <c r="A493" s="461"/>
      <c r="B493" s="461"/>
      <c r="C493" s="739"/>
      <c r="D493" s="461"/>
      <c r="E493" s="461"/>
      <c r="F493" s="461"/>
      <c r="G493" s="161"/>
      <c r="H493" s="461"/>
      <c r="I493" s="696"/>
      <c r="J493" s="696"/>
      <c r="K493" s="461"/>
      <c r="L493" s="461"/>
      <c r="M493" s="461"/>
      <c r="N493" s="461"/>
      <c r="O493" s="461"/>
      <c r="P493" s="461"/>
      <c r="Q493" s="461"/>
      <c r="R493" s="461"/>
      <c r="S493" s="461"/>
      <c r="T493" s="461"/>
      <c r="U493" s="461"/>
      <c r="V493" s="461"/>
      <c r="W493" s="461"/>
      <c r="X493" s="461"/>
    </row>
    <row r="494">
      <c r="A494" s="461"/>
      <c r="B494" s="461"/>
      <c r="C494" s="739"/>
      <c r="D494" s="461"/>
      <c r="E494" s="461"/>
      <c r="F494" s="461"/>
      <c r="G494" s="161"/>
      <c r="H494" s="461"/>
      <c r="I494" s="696"/>
      <c r="J494" s="696"/>
      <c r="K494" s="461"/>
      <c r="L494" s="461"/>
      <c r="M494" s="461"/>
      <c r="N494" s="461"/>
      <c r="O494" s="461"/>
      <c r="P494" s="461"/>
      <c r="Q494" s="461"/>
      <c r="R494" s="461"/>
      <c r="S494" s="461"/>
      <c r="T494" s="461"/>
      <c r="U494" s="461"/>
      <c r="V494" s="461"/>
      <c r="W494" s="461"/>
      <c r="X494" s="461"/>
    </row>
    <row r="495">
      <c r="A495" s="461"/>
      <c r="B495" s="461"/>
      <c r="C495" s="739"/>
      <c r="D495" s="461"/>
      <c r="E495" s="461"/>
      <c r="F495" s="461"/>
      <c r="G495" s="161"/>
      <c r="H495" s="461"/>
      <c r="I495" s="696"/>
      <c r="J495" s="696"/>
      <c r="K495" s="461"/>
      <c r="L495" s="461"/>
      <c r="M495" s="461"/>
      <c r="N495" s="461"/>
      <c r="O495" s="461"/>
      <c r="P495" s="461"/>
      <c r="Q495" s="461"/>
      <c r="R495" s="461"/>
      <c r="S495" s="461"/>
      <c r="T495" s="461"/>
      <c r="U495" s="461"/>
      <c r="V495" s="461"/>
      <c r="W495" s="461"/>
      <c r="X495" s="461"/>
    </row>
    <row r="496">
      <c r="A496" s="461"/>
      <c r="B496" s="461"/>
      <c r="C496" s="739"/>
      <c r="D496" s="461"/>
      <c r="E496" s="461"/>
      <c r="F496" s="461"/>
      <c r="G496" s="161"/>
      <c r="H496" s="461"/>
      <c r="I496" s="696"/>
      <c r="J496" s="696"/>
      <c r="K496" s="461"/>
      <c r="L496" s="461"/>
      <c r="M496" s="461"/>
      <c r="N496" s="461"/>
      <c r="O496" s="461"/>
      <c r="P496" s="461"/>
      <c r="Q496" s="461"/>
      <c r="R496" s="461"/>
      <c r="S496" s="461"/>
      <c r="T496" s="461"/>
      <c r="U496" s="461"/>
      <c r="V496" s="461"/>
      <c r="W496" s="461"/>
      <c r="X496" s="461"/>
    </row>
    <row r="497">
      <c r="A497" s="461"/>
      <c r="B497" s="461"/>
      <c r="C497" s="739"/>
      <c r="D497" s="461"/>
      <c r="E497" s="461"/>
      <c r="F497" s="461"/>
      <c r="G497" s="161"/>
      <c r="H497" s="461"/>
      <c r="I497" s="696"/>
      <c r="J497" s="696"/>
      <c r="K497" s="461"/>
      <c r="L497" s="461"/>
      <c r="M497" s="461"/>
      <c r="N497" s="461"/>
      <c r="O497" s="461"/>
      <c r="P497" s="461"/>
      <c r="Q497" s="461"/>
      <c r="R497" s="461"/>
      <c r="S497" s="461"/>
      <c r="T497" s="461"/>
      <c r="U497" s="461"/>
      <c r="V497" s="461"/>
      <c r="W497" s="461"/>
      <c r="X497" s="461"/>
    </row>
    <row r="498">
      <c r="A498" s="461"/>
      <c r="B498" s="461"/>
      <c r="C498" s="739"/>
      <c r="D498" s="461"/>
      <c r="E498" s="461"/>
      <c r="F498" s="461"/>
      <c r="G498" s="161"/>
      <c r="H498" s="461"/>
      <c r="I498" s="696"/>
      <c r="J498" s="696"/>
      <c r="K498" s="461"/>
      <c r="L498" s="461"/>
      <c r="M498" s="461"/>
      <c r="N498" s="461"/>
      <c r="O498" s="461"/>
      <c r="P498" s="461"/>
      <c r="Q498" s="461"/>
      <c r="R498" s="461"/>
      <c r="S498" s="461"/>
      <c r="T498" s="461"/>
      <c r="U498" s="461"/>
      <c r="V498" s="461"/>
      <c r="W498" s="461"/>
      <c r="X498" s="461"/>
    </row>
    <row r="499">
      <c r="A499" s="461"/>
      <c r="B499" s="461"/>
      <c r="C499" s="739"/>
      <c r="D499" s="461"/>
      <c r="E499" s="461"/>
      <c r="F499" s="461"/>
      <c r="G499" s="161"/>
      <c r="H499" s="461"/>
      <c r="I499" s="696"/>
      <c r="J499" s="696"/>
      <c r="K499" s="461"/>
      <c r="L499" s="461"/>
      <c r="M499" s="461"/>
      <c r="N499" s="461"/>
      <c r="O499" s="461"/>
      <c r="P499" s="461"/>
      <c r="Q499" s="461"/>
      <c r="R499" s="461"/>
      <c r="S499" s="461"/>
      <c r="T499" s="461"/>
      <c r="U499" s="461"/>
      <c r="V499" s="461"/>
      <c r="W499" s="461"/>
      <c r="X499" s="461"/>
    </row>
    <row r="500">
      <c r="A500" s="461"/>
      <c r="B500" s="461"/>
      <c r="C500" s="739"/>
      <c r="D500" s="461"/>
      <c r="E500" s="461"/>
      <c r="F500" s="461"/>
      <c r="G500" s="161"/>
      <c r="H500" s="461"/>
      <c r="I500" s="696"/>
      <c r="J500" s="696"/>
      <c r="K500" s="461"/>
      <c r="L500" s="461"/>
      <c r="M500" s="461"/>
      <c r="N500" s="461"/>
      <c r="O500" s="461"/>
      <c r="P500" s="461"/>
      <c r="Q500" s="461"/>
      <c r="R500" s="461"/>
      <c r="S500" s="461"/>
      <c r="T500" s="461"/>
      <c r="U500" s="461"/>
      <c r="V500" s="461"/>
      <c r="W500" s="461"/>
      <c r="X500" s="461"/>
    </row>
    <row r="501">
      <c r="A501" s="461"/>
      <c r="B501" s="461"/>
      <c r="C501" s="739"/>
      <c r="D501" s="461"/>
      <c r="E501" s="461"/>
      <c r="F501" s="461"/>
      <c r="G501" s="161"/>
      <c r="H501" s="461"/>
      <c r="I501" s="696"/>
      <c r="J501" s="696"/>
      <c r="K501" s="461"/>
      <c r="L501" s="461"/>
      <c r="M501" s="461"/>
      <c r="N501" s="461"/>
      <c r="O501" s="461"/>
      <c r="P501" s="461"/>
      <c r="Q501" s="461"/>
      <c r="R501" s="461"/>
      <c r="S501" s="461"/>
      <c r="T501" s="461"/>
      <c r="U501" s="461"/>
      <c r="V501" s="461"/>
      <c r="W501" s="461"/>
      <c r="X501" s="461"/>
    </row>
    <row r="502">
      <c r="A502" s="461"/>
      <c r="B502" s="461"/>
      <c r="C502" s="739"/>
      <c r="D502" s="461"/>
      <c r="E502" s="461"/>
      <c r="F502" s="461"/>
      <c r="G502" s="161"/>
      <c r="H502" s="461"/>
      <c r="I502" s="696"/>
      <c r="J502" s="696"/>
      <c r="K502" s="461"/>
      <c r="L502" s="461"/>
      <c r="M502" s="461"/>
      <c r="N502" s="461"/>
      <c r="O502" s="461"/>
      <c r="P502" s="461"/>
      <c r="Q502" s="461"/>
      <c r="R502" s="461"/>
      <c r="S502" s="461"/>
      <c r="T502" s="461"/>
      <c r="U502" s="461"/>
      <c r="V502" s="461"/>
      <c r="W502" s="461"/>
      <c r="X502" s="461"/>
    </row>
    <row r="503">
      <c r="A503" s="461"/>
      <c r="B503" s="461"/>
      <c r="C503" s="739"/>
      <c r="D503" s="461"/>
      <c r="E503" s="461"/>
      <c r="F503" s="461"/>
      <c r="G503" s="161"/>
      <c r="H503" s="461"/>
      <c r="I503" s="696"/>
      <c r="J503" s="696"/>
      <c r="K503" s="461"/>
      <c r="L503" s="461"/>
      <c r="M503" s="461"/>
      <c r="N503" s="461"/>
      <c r="O503" s="461"/>
      <c r="P503" s="461"/>
      <c r="Q503" s="461"/>
      <c r="R503" s="461"/>
      <c r="S503" s="461"/>
      <c r="T503" s="461"/>
      <c r="U503" s="461"/>
      <c r="V503" s="461"/>
      <c r="W503" s="461"/>
      <c r="X503" s="461"/>
    </row>
    <row r="504">
      <c r="A504" s="461"/>
      <c r="B504" s="461"/>
      <c r="C504" s="739"/>
      <c r="D504" s="461"/>
      <c r="E504" s="461"/>
      <c r="F504" s="461"/>
      <c r="G504" s="161"/>
      <c r="H504" s="461"/>
      <c r="I504" s="696"/>
      <c r="J504" s="696"/>
      <c r="K504" s="461"/>
      <c r="L504" s="461"/>
      <c r="M504" s="461"/>
      <c r="N504" s="461"/>
      <c r="O504" s="461"/>
      <c r="P504" s="461"/>
      <c r="Q504" s="461"/>
      <c r="R504" s="461"/>
      <c r="S504" s="461"/>
      <c r="T504" s="461"/>
      <c r="U504" s="461"/>
      <c r="V504" s="461"/>
      <c r="W504" s="461"/>
      <c r="X504" s="461"/>
    </row>
    <row r="505">
      <c r="A505" s="461"/>
      <c r="B505" s="461"/>
      <c r="C505" s="739"/>
      <c r="D505" s="461"/>
      <c r="E505" s="461"/>
      <c r="F505" s="461"/>
      <c r="G505" s="161"/>
      <c r="H505" s="461"/>
      <c r="I505" s="696"/>
      <c r="J505" s="696"/>
      <c r="K505" s="461"/>
      <c r="L505" s="461"/>
      <c r="M505" s="461"/>
      <c r="N505" s="461"/>
      <c r="O505" s="461"/>
      <c r="P505" s="461"/>
      <c r="Q505" s="461"/>
      <c r="R505" s="461"/>
      <c r="S505" s="461"/>
      <c r="T505" s="461"/>
      <c r="U505" s="461"/>
      <c r="V505" s="461"/>
      <c r="W505" s="461"/>
      <c r="X505" s="461"/>
    </row>
    <row r="506">
      <c r="A506" s="461"/>
      <c r="B506" s="461"/>
      <c r="C506" s="739"/>
      <c r="D506" s="461"/>
      <c r="E506" s="461"/>
      <c r="F506" s="461"/>
      <c r="G506" s="161"/>
      <c r="H506" s="461"/>
      <c r="I506" s="696"/>
      <c r="J506" s="696"/>
      <c r="K506" s="461"/>
      <c r="L506" s="461"/>
      <c r="M506" s="461"/>
      <c r="N506" s="461"/>
      <c r="O506" s="461"/>
      <c r="P506" s="461"/>
      <c r="Q506" s="461"/>
      <c r="R506" s="461"/>
      <c r="S506" s="461"/>
      <c r="T506" s="461"/>
      <c r="U506" s="461"/>
      <c r="V506" s="461"/>
      <c r="W506" s="461"/>
      <c r="X506" s="461"/>
    </row>
    <row r="507">
      <c r="A507" s="461"/>
      <c r="B507" s="461"/>
      <c r="C507" s="739"/>
      <c r="D507" s="461"/>
      <c r="E507" s="461"/>
      <c r="F507" s="461"/>
      <c r="G507" s="161"/>
      <c r="H507" s="461"/>
      <c r="I507" s="696"/>
      <c r="J507" s="696"/>
      <c r="K507" s="461"/>
      <c r="L507" s="461"/>
      <c r="M507" s="461"/>
      <c r="N507" s="461"/>
      <c r="O507" s="461"/>
      <c r="P507" s="461"/>
      <c r="Q507" s="461"/>
      <c r="R507" s="461"/>
      <c r="S507" s="461"/>
      <c r="T507" s="461"/>
      <c r="U507" s="461"/>
      <c r="V507" s="461"/>
      <c r="W507" s="461"/>
      <c r="X507" s="461"/>
    </row>
    <row r="508">
      <c r="A508" s="461"/>
      <c r="B508" s="461"/>
      <c r="C508" s="739"/>
      <c r="D508" s="461"/>
      <c r="E508" s="461"/>
      <c r="F508" s="461"/>
      <c r="G508" s="161"/>
      <c r="H508" s="461"/>
      <c r="I508" s="696"/>
      <c r="J508" s="696"/>
      <c r="K508" s="461"/>
      <c r="L508" s="461"/>
      <c r="M508" s="461"/>
      <c r="N508" s="461"/>
      <c r="O508" s="461"/>
      <c r="P508" s="461"/>
      <c r="Q508" s="461"/>
      <c r="R508" s="461"/>
      <c r="S508" s="461"/>
      <c r="T508" s="461"/>
      <c r="U508" s="461"/>
      <c r="V508" s="461"/>
      <c r="W508" s="461"/>
      <c r="X508" s="461"/>
    </row>
    <row r="509">
      <c r="A509" s="461"/>
      <c r="B509" s="461"/>
      <c r="C509" s="739"/>
      <c r="D509" s="461"/>
      <c r="E509" s="461"/>
      <c r="F509" s="461"/>
      <c r="G509" s="161"/>
      <c r="H509" s="461"/>
      <c r="I509" s="696"/>
      <c r="J509" s="696"/>
      <c r="K509" s="461"/>
      <c r="L509" s="461"/>
      <c r="M509" s="461"/>
      <c r="N509" s="461"/>
      <c r="O509" s="461"/>
      <c r="P509" s="461"/>
      <c r="Q509" s="461"/>
      <c r="R509" s="461"/>
      <c r="S509" s="461"/>
      <c r="T509" s="461"/>
      <c r="U509" s="461"/>
      <c r="V509" s="461"/>
      <c r="W509" s="461"/>
      <c r="X509" s="461"/>
    </row>
    <row r="510">
      <c r="A510" s="461"/>
      <c r="B510" s="461"/>
      <c r="C510" s="739"/>
      <c r="D510" s="461"/>
      <c r="E510" s="461"/>
      <c r="F510" s="461"/>
      <c r="G510" s="161"/>
      <c r="H510" s="461"/>
      <c r="I510" s="696"/>
      <c r="J510" s="696"/>
      <c r="K510" s="461"/>
      <c r="L510" s="461"/>
      <c r="M510" s="461"/>
      <c r="N510" s="461"/>
      <c r="O510" s="461"/>
      <c r="P510" s="461"/>
      <c r="Q510" s="461"/>
      <c r="R510" s="461"/>
      <c r="S510" s="461"/>
      <c r="T510" s="461"/>
      <c r="U510" s="461"/>
      <c r="V510" s="461"/>
      <c r="W510" s="461"/>
      <c r="X510" s="461"/>
    </row>
    <row r="511">
      <c r="A511" s="461"/>
      <c r="B511" s="461"/>
      <c r="C511" s="739"/>
      <c r="D511" s="461"/>
      <c r="E511" s="461"/>
      <c r="F511" s="461"/>
      <c r="G511" s="161"/>
      <c r="H511" s="461"/>
      <c r="I511" s="696"/>
      <c r="J511" s="696"/>
      <c r="K511" s="461"/>
      <c r="L511" s="461"/>
      <c r="M511" s="461"/>
      <c r="N511" s="461"/>
      <c r="O511" s="461"/>
      <c r="P511" s="461"/>
      <c r="Q511" s="461"/>
      <c r="R511" s="461"/>
      <c r="S511" s="461"/>
      <c r="T511" s="461"/>
      <c r="U511" s="461"/>
      <c r="V511" s="461"/>
      <c r="W511" s="461"/>
      <c r="X511" s="461"/>
    </row>
    <row r="512">
      <c r="A512" s="461"/>
      <c r="B512" s="461"/>
      <c r="C512" s="739"/>
      <c r="D512" s="461"/>
      <c r="E512" s="461"/>
      <c r="F512" s="461"/>
      <c r="G512" s="161"/>
      <c r="H512" s="461"/>
      <c r="I512" s="696"/>
      <c r="J512" s="696"/>
      <c r="K512" s="461"/>
      <c r="L512" s="461"/>
      <c r="M512" s="461"/>
      <c r="N512" s="461"/>
      <c r="O512" s="461"/>
      <c r="P512" s="461"/>
      <c r="Q512" s="461"/>
      <c r="R512" s="461"/>
      <c r="S512" s="461"/>
      <c r="T512" s="461"/>
      <c r="U512" s="461"/>
      <c r="V512" s="461"/>
      <c r="W512" s="461"/>
      <c r="X512" s="461"/>
    </row>
    <row r="513">
      <c r="A513" s="461"/>
      <c r="B513" s="461"/>
      <c r="C513" s="739"/>
      <c r="D513" s="461"/>
      <c r="E513" s="461"/>
      <c r="F513" s="461"/>
      <c r="G513" s="161"/>
      <c r="H513" s="461"/>
      <c r="I513" s="696"/>
      <c r="J513" s="696"/>
      <c r="K513" s="461"/>
      <c r="L513" s="461"/>
      <c r="M513" s="461"/>
      <c r="N513" s="461"/>
      <c r="O513" s="461"/>
      <c r="P513" s="461"/>
      <c r="Q513" s="461"/>
      <c r="R513" s="461"/>
      <c r="S513" s="461"/>
      <c r="T513" s="461"/>
      <c r="U513" s="461"/>
      <c r="V513" s="461"/>
      <c r="W513" s="461"/>
      <c r="X513" s="461"/>
    </row>
    <row r="514">
      <c r="A514" s="461"/>
      <c r="B514" s="461"/>
      <c r="C514" s="739"/>
      <c r="D514" s="461"/>
      <c r="E514" s="461"/>
      <c r="F514" s="461"/>
      <c r="G514" s="161"/>
      <c r="H514" s="461"/>
      <c r="I514" s="696"/>
      <c r="J514" s="696"/>
      <c r="K514" s="461"/>
      <c r="L514" s="461"/>
      <c r="M514" s="461"/>
      <c r="N514" s="461"/>
      <c r="O514" s="461"/>
      <c r="P514" s="461"/>
      <c r="Q514" s="461"/>
      <c r="R514" s="461"/>
      <c r="S514" s="461"/>
      <c r="T514" s="461"/>
      <c r="U514" s="461"/>
      <c r="V514" s="461"/>
      <c r="W514" s="461"/>
      <c r="X514" s="461"/>
    </row>
    <row r="515">
      <c r="A515" s="461"/>
      <c r="B515" s="461"/>
      <c r="C515" s="739"/>
      <c r="D515" s="461"/>
      <c r="E515" s="461"/>
      <c r="F515" s="461"/>
      <c r="G515" s="161"/>
      <c r="H515" s="461"/>
      <c r="I515" s="696"/>
      <c r="J515" s="696"/>
      <c r="K515" s="461"/>
      <c r="L515" s="461"/>
      <c r="M515" s="461"/>
      <c r="N515" s="461"/>
      <c r="O515" s="461"/>
      <c r="P515" s="461"/>
      <c r="Q515" s="461"/>
      <c r="R515" s="461"/>
      <c r="S515" s="461"/>
      <c r="T515" s="461"/>
      <c r="U515" s="461"/>
      <c r="V515" s="461"/>
      <c r="W515" s="461"/>
      <c r="X515" s="461"/>
    </row>
    <row r="516">
      <c r="A516" s="461"/>
      <c r="B516" s="461"/>
      <c r="C516" s="739"/>
      <c r="D516" s="461"/>
      <c r="E516" s="461"/>
      <c r="F516" s="461"/>
      <c r="G516" s="161"/>
      <c r="H516" s="461"/>
      <c r="I516" s="696"/>
      <c r="J516" s="696"/>
      <c r="K516" s="461"/>
      <c r="L516" s="461"/>
      <c r="M516" s="461"/>
      <c r="N516" s="461"/>
      <c r="O516" s="461"/>
      <c r="P516" s="461"/>
      <c r="Q516" s="461"/>
      <c r="R516" s="461"/>
      <c r="S516" s="461"/>
      <c r="T516" s="461"/>
      <c r="U516" s="461"/>
      <c r="V516" s="461"/>
      <c r="W516" s="461"/>
      <c r="X516" s="461"/>
    </row>
    <row r="517">
      <c r="A517" s="461"/>
      <c r="B517" s="461"/>
      <c r="C517" s="739"/>
      <c r="D517" s="461"/>
      <c r="E517" s="461"/>
      <c r="F517" s="461"/>
      <c r="G517" s="161"/>
      <c r="H517" s="461"/>
      <c r="I517" s="696"/>
      <c r="J517" s="696"/>
      <c r="K517" s="461"/>
      <c r="L517" s="461"/>
      <c r="M517" s="461"/>
      <c r="N517" s="461"/>
      <c r="O517" s="461"/>
      <c r="P517" s="461"/>
      <c r="Q517" s="461"/>
      <c r="R517" s="461"/>
      <c r="S517" s="461"/>
      <c r="T517" s="461"/>
      <c r="U517" s="461"/>
      <c r="V517" s="461"/>
      <c r="W517" s="461"/>
      <c r="X517" s="461"/>
    </row>
    <row r="518">
      <c r="A518" s="461"/>
      <c r="B518" s="461"/>
      <c r="C518" s="739"/>
      <c r="D518" s="461"/>
      <c r="E518" s="461"/>
      <c r="F518" s="461"/>
      <c r="G518" s="161"/>
      <c r="H518" s="461"/>
      <c r="I518" s="696"/>
      <c r="J518" s="696"/>
      <c r="K518" s="461"/>
      <c r="L518" s="461"/>
      <c r="M518" s="461"/>
      <c r="N518" s="461"/>
      <c r="O518" s="461"/>
      <c r="P518" s="461"/>
      <c r="Q518" s="461"/>
      <c r="R518" s="461"/>
      <c r="S518" s="461"/>
      <c r="T518" s="461"/>
      <c r="U518" s="461"/>
      <c r="V518" s="461"/>
      <c r="W518" s="461"/>
      <c r="X518" s="461"/>
    </row>
    <row r="519">
      <c r="A519" s="461"/>
      <c r="B519" s="461"/>
      <c r="C519" s="739"/>
      <c r="D519" s="461"/>
      <c r="E519" s="461"/>
      <c r="F519" s="461"/>
      <c r="G519" s="161"/>
      <c r="H519" s="461"/>
      <c r="I519" s="696"/>
      <c r="J519" s="696"/>
      <c r="K519" s="461"/>
      <c r="L519" s="461"/>
      <c r="M519" s="461"/>
      <c r="N519" s="461"/>
      <c r="O519" s="461"/>
      <c r="P519" s="461"/>
      <c r="Q519" s="461"/>
      <c r="R519" s="461"/>
      <c r="S519" s="461"/>
      <c r="T519" s="461"/>
      <c r="U519" s="461"/>
      <c r="V519" s="461"/>
      <c r="W519" s="461"/>
      <c r="X519" s="461"/>
    </row>
    <row r="520">
      <c r="A520" s="461"/>
      <c r="B520" s="461"/>
      <c r="C520" s="739"/>
      <c r="D520" s="461"/>
      <c r="E520" s="461"/>
      <c r="F520" s="461"/>
      <c r="G520" s="161"/>
      <c r="H520" s="461"/>
      <c r="I520" s="696"/>
      <c r="J520" s="696"/>
      <c r="K520" s="461"/>
      <c r="L520" s="461"/>
      <c r="M520" s="461"/>
      <c r="N520" s="461"/>
      <c r="O520" s="461"/>
      <c r="P520" s="461"/>
      <c r="Q520" s="461"/>
      <c r="R520" s="461"/>
      <c r="S520" s="461"/>
      <c r="T520" s="461"/>
      <c r="U520" s="461"/>
      <c r="V520" s="461"/>
      <c r="W520" s="461"/>
      <c r="X520" s="461"/>
    </row>
    <row r="521">
      <c r="A521" s="461"/>
      <c r="B521" s="461"/>
      <c r="C521" s="739"/>
      <c r="D521" s="461"/>
      <c r="E521" s="461"/>
      <c r="F521" s="461"/>
      <c r="G521" s="161"/>
      <c r="H521" s="461"/>
      <c r="I521" s="696"/>
      <c r="J521" s="696"/>
      <c r="K521" s="461"/>
      <c r="L521" s="461"/>
      <c r="M521" s="461"/>
      <c r="N521" s="461"/>
      <c r="O521" s="461"/>
      <c r="P521" s="461"/>
      <c r="Q521" s="461"/>
      <c r="R521" s="461"/>
      <c r="S521" s="461"/>
      <c r="T521" s="461"/>
      <c r="U521" s="461"/>
      <c r="V521" s="461"/>
      <c r="W521" s="461"/>
      <c r="X521" s="461"/>
    </row>
    <row r="522">
      <c r="A522" s="461"/>
      <c r="B522" s="461"/>
      <c r="C522" s="739"/>
      <c r="D522" s="461"/>
      <c r="E522" s="461"/>
      <c r="F522" s="461"/>
      <c r="G522" s="161"/>
      <c r="H522" s="461"/>
      <c r="I522" s="696"/>
      <c r="J522" s="696"/>
      <c r="K522" s="461"/>
      <c r="L522" s="461"/>
      <c r="M522" s="461"/>
      <c r="N522" s="461"/>
      <c r="O522" s="461"/>
      <c r="P522" s="461"/>
      <c r="Q522" s="461"/>
      <c r="R522" s="461"/>
      <c r="S522" s="461"/>
      <c r="T522" s="461"/>
      <c r="U522" s="461"/>
      <c r="V522" s="461"/>
      <c r="W522" s="461"/>
      <c r="X522" s="461"/>
    </row>
    <row r="523">
      <c r="A523" s="461"/>
      <c r="B523" s="461"/>
      <c r="C523" s="739"/>
      <c r="D523" s="461"/>
      <c r="E523" s="461"/>
      <c r="F523" s="461"/>
      <c r="G523" s="161"/>
      <c r="H523" s="461"/>
      <c r="I523" s="696"/>
      <c r="J523" s="696"/>
      <c r="K523" s="461"/>
      <c r="L523" s="461"/>
      <c r="M523" s="461"/>
      <c r="N523" s="461"/>
      <c r="O523" s="461"/>
      <c r="P523" s="461"/>
      <c r="Q523" s="461"/>
      <c r="R523" s="461"/>
      <c r="S523" s="461"/>
      <c r="T523" s="461"/>
      <c r="U523" s="461"/>
      <c r="V523" s="461"/>
      <c r="W523" s="461"/>
      <c r="X523" s="461"/>
    </row>
    <row r="524">
      <c r="A524" s="461"/>
      <c r="B524" s="461"/>
      <c r="C524" s="739"/>
      <c r="D524" s="461"/>
      <c r="E524" s="461"/>
      <c r="F524" s="461"/>
      <c r="G524" s="161"/>
      <c r="H524" s="461"/>
      <c r="I524" s="696"/>
      <c r="J524" s="696"/>
      <c r="K524" s="461"/>
      <c r="L524" s="461"/>
      <c r="M524" s="461"/>
      <c r="N524" s="461"/>
      <c r="O524" s="461"/>
      <c r="P524" s="461"/>
      <c r="Q524" s="461"/>
      <c r="R524" s="461"/>
      <c r="S524" s="461"/>
      <c r="T524" s="461"/>
      <c r="U524" s="461"/>
      <c r="V524" s="461"/>
      <c r="W524" s="461"/>
      <c r="X524" s="461"/>
    </row>
    <row r="525">
      <c r="A525" s="461"/>
      <c r="B525" s="461"/>
      <c r="C525" s="739"/>
      <c r="D525" s="461"/>
      <c r="E525" s="461"/>
      <c r="F525" s="461"/>
      <c r="G525" s="161"/>
      <c r="H525" s="461"/>
      <c r="I525" s="696"/>
      <c r="J525" s="696"/>
      <c r="K525" s="461"/>
      <c r="L525" s="461"/>
      <c r="M525" s="461"/>
      <c r="N525" s="461"/>
      <c r="O525" s="461"/>
      <c r="P525" s="461"/>
      <c r="Q525" s="461"/>
      <c r="R525" s="461"/>
      <c r="S525" s="461"/>
      <c r="T525" s="461"/>
      <c r="U525" s="461"/>
      <c r="V525" s="461"/>
      <c r="W525" s="461"/>
      <c r="X525" s="461"/>
    </row>
    <row r="526">
      <c r="A526" s="461"/>
      <c r="B526" s="461"/>
      <c r="C526" s="739"/>
      <c r="D526" s="461"/>
      <c r="E526" s="461"/>
      <c r="F526" s="461"/>
      <c r="G526" s="161"/>
      <c r="H526" s="461"/>
      <c r="I526" s="696"/>
      <c r="J526" s="696"/>
      <c r="K526" s="461"/>
      <c r="L526" s="461"/>
      <c r="M526" s="461"/>
      <c r="N526" s="461"/>
      <c r="O526" s="461"/>
      <c r="P526" s="461"/>
      <c r="Q526" s="461"/>
      <c r="R526" s="461"/>
      <c r="S526" s="461"/>
      <c r="T526" s="461"/>
      <c r="U526" s="461"/>
      <c r="V526" s="461"/>
      <c r="W526" s="461"/>
      <c r="X526" s="461"/>
    </row>
    <row r="527">
      <c r="A527" s="461"/>
      <c r="B527" s="461"/>
      <c r="C527" s="739"/>
      <c r="D527" s="461"/>
      <c r="E527" s="461"/>
      <c r="F527" s="461"/>
      <c r="G527" s="161"/>
      <c r="H527" s="461"/>
      <c r="I527" s="696"/>
      <c r="J527" s="696"/>
      <c r="K527" s="461"/>
      <c r="L527" s="461"/>
      <c r="M527" s="461"/>
      <c r="N527" s="461"/>
      <c r="O527" s="461"/>
      <c r="P527" s="461"/>
      <c r="Q527" s="461"/>
      <c r="R527" s="461"/>
      <c r="S527" s="461"/>
      <c r="T527" s="461"/>
      <c r="U527" s="461"/>
      <c r="V527" s="461"/>
      <c r="W527" s="461"/>
      <c r="X527" s="461"/>
    </row>
    <row r="528">
      <c r="A528" s="461"/>
      <c r="B528" s="461"/>
      <c r="C528" s="739"/>
      <c r="D528" s="461"/>
      <c r="E528" s="461"/>
      <c r="F528" s="461"/>
      <c r="G528" s="161"/>
      <c r="H528" s="461"/>
      <c r="I528" s="696"/>
      <c r="J528" s="696"/>
      <c r="K528" s="461"/>
      <c r="L528" s="461"/>
      <c r="M528" s="461"/>
      <c r="N528" s="461"/>
      <c r="O528" s="461"/>
      <c r="P528" s="461"/>
      <c r="Q528" s="461"/>
      <c r="R528" s="461"/>
      <c r="S528" s="461"/>
      <c r="T528" s="461"/>
      <c r="U528" s="461"/>
      <c r="V528" s="461"/>
      <c r="W528" s="461"/>
      <c r="X528" s="461"/>
    </row>
    <row r="529">
      <c r="A529" s="461"/>
      <c r="B529" s="461"/>
      <c r="C529" s="739"/>
      <c r="D529" s="461"/>
      <c r="E529" s="461"/>
      <c r="F529" s="461"/>
      <c r="G529" s="161"/>
      <c r="H529" s="461"/>
      <c r="I529" s="696"/>
      <c r="J529" s="696"/>
      <c r="K529" s="461"/>
      <c r="L529" s="461"/>
      <c r="M529" s="461"/>
      <c r="N529" s="461"/>
      <c r="O529" s="461"/>
      <c r="P529" s="461"/>
      <c r="Q529" s="461"/>
      <c r="R529" s="461"/>
      <c r="S529" s="461"/>
      <c r="T529" s="461"/>
      <c r="U529" s="461"/>
      <c r="V529" s="461"/>
      <c r="W529" s="461"/>
      <c r="X529" s="461"/>
    </row>
    <row r="530">
      <c r="A530" s="461"/>
      <c r="B530" s="461"/>
      <c r="C530" s="739"/>
      <c r="D530" s="461"/>
      <c r="E530" s="461"/>
      <c r="F530" s="461"/>
      <c r="G530" s="161"/>
      <c r="H530" s="461"/>
      <c r="I530" s="696"/>
      <c r="J530" s="696"/>
      <c r="K530" s="461"/>
      <c r="L530" s="461"/>
      <c r="M530" s="461"/>
      <c r="N530" s="461"/>
      <c r="O530" s="461"/>
      <c r="P530" s="461"/>
      <c r="Q530" s="461"/>
      <c r="R530" s="461"/>
      <c r="S530" s="461"/>
      <c r="T530" s="461"/>
      <c r="U530" s="461"/>
      <c r="V530" s="461"/>
      <c r="W530" s="461"/>
      <c r="X530" s="461"/>
    </row>
    <row r="531">
      <c r="A531" s="461"/>
      <c r="B531" s="461"/>
      <c r="C531" s="739"/>
      <c r="D531" s="461"/>
      <c r="E531" s="461"/>
      <c r="F531" s="461"/>
      <c r="G531" s="161"/>
      <c r="H531" s="461"/>
      <c r="I531" s="696"/>
      <c r="J531" s="696"/>
      <c r="K531" s="461"/>
      <c r="L531" s="461"/>
      <c r="M531" s="461"/>
      <c r="N531" s="461"/>
      <c r="O531" s="461"/>
      <c r="P531" s="461"/>
      <c r="Q531" s="461"/>
      <c r="R531" s="461"/>
      <c r="S531" s="461"/>
      <c r="T531" s="461"/>
      <c r="U531" s="461"/>
      <c r="V531" s="461"/>
      <c r="W531" s="461"/>
      <c r="X531" s="461"/>
    </row>
    <row r="532">
      <c r="A532" s="461"/>
      <c r="B532" s="461"/>
      <c r="C532" s="739"/>
      <c r="D532" s="461"/>
      <c r="E532" s="461"/>
      <c r="F532" s="461"/>
      <c r="G532" s="161"/>
      <c r="H532" s="461"/>
      <c r="I532" s="696"/>
      <c r="J532" s="696"/>
      <c r="K532" s="461"/>
      <c r="L532" s="461"/>
      <c r="M532" s="461"/>
      <c r="N532" s="461"/>
      <c r="O532" s="461"/>
      <c r="P532" s="461"/>
      <c r="Q532" s="461"/>
      <c r="R532" s="461"/>
      <c r="S532" s="461"/>
      <c r="T532" s="461"/>
      <c r="U532" s="461"/>
      <c r="V532" s="461"/>
      <c r="W532" s="461"/>
      <c r="X532" s="461"/>
    </row>
    <row r="533">
      <c r="A533" s="461"/>
      <c r="B533" s="461"/>
      <c r="C533" s="739"/>
      <c r="D533" s="461"/>
      <c r="E533" s="461"/>
      <c r="F533" s="461"/>
      <c r="G533" s="161"/>
      <c r="H533" s="461"/>
      <c r="I533" s="696"/>
      <c r="J533" s="696"/>
      <c r="K533" s="461"/>
      <c r="L533" s="461"/>
      <c r="M533" s="461"/>
      <c r="N533" s="461"/>
      <c r="O533" s="461"/>
      <c r="P533" s="461"/>
      <c r="Q533" s="461"/>
      <c r="R533" s="461"/>
      <c r="S533" s="461"/>
      <c r="T533" s="461"/>
      <c r="U533" s="461"/>
      <c r="V533" s="461"/>
      <c r="W533" s="461"/>
      <c r="X533" s="461"/>
    </row>
    <row r="534">
      <c r="A534" s="461"/>
      <c r="B534" s="461"/>
      <c r="C534" s="739"/>
      <c r="D534" s="461"/>
      <c r="E534" s="461"/>
      <c r="F534" s="461"/>
      <c r="G534" s="161"/>
      <c r="H534" s="461"/>
      <c r="I534" s="696"/>
      <c r="J534" s="696"/>
      <c r="K534" s="461"/>
      <c r="L534" s="461"/>
      <c r="M534" s="461"/>
      <c r="N534" s="461"/>
      <c r="O534" s="461"/>
      <c r="P534" s="461"/>
      <c r="Q534" s="461"/>
      <c r="R534" s="461"/>
      <c r="S534" s="461"/>
      <c r="T534" s="461"/>
      <c r="U534" s="461"/>
      <c r="V534" s="461"/>
      <c r="W534" s="461"/>
      <c r="X534" s="461"/>
    </row>
    <row r="535">
      <c r="A535" s="461"/>
      <c r="B535" s="461"/>
      <c r="C535" s="739"/>
      <c r="D535" s="461"/>
      <c r="E535" s="461"/>
      <c r="F535" s="461"/>
      <c r="G535" s="161"/>
      <c r="H535" s="461"/>
      <c r="I535" s="696"/>
      <c r="J535" s="696"/>
      <c r="K535" s="461"/>
      <c r="L535" s="461"/>
      <c r="M535" s="461"/>
      <c r="N535" s="461"/>
      <c r="O535" s="461"/>
      <c r="P535" s="461"/>
      <c r="Q535" s="461"/>
      <c r="R535" s="461"/>
      <c r="S535" s="461"/>
      <c r="T535" s="461"/>
      <c r="U535" s="461"/>
      <c r="V535" s="461"/>
      <c r="W535" s="461"/>
      <c r="X535" s="461"/>
    </row>
    <row r="536">
      <c r="A536" s="461"/>
      <c r="B536" s="461"/>
      <c r="C536" s="739"/>
      <c r="D536" s="461"/>
      <c r="E536" s="461"/>
      <c r="F536" s="461"/>
      <c r="G536" s="161"/>
      <c r="H536" s="461"/>
      <c r="I536" s="696"/>
      <c r="J536" s="696"/>
      <c r="K536" s="461"/>
      <c r="L536" s="461"/>
      <c r="M536" s="461"/>
      <c r="N536" s="461"/>
      <c r="O536" s="461"/>
      <c r="P536" s="461"/>
      <c r="Q536" s="461"/>
      <c r="R536" s="461"/>
      <c r="S536" s="461"/>
      <c r="T536" s="461"/>
      <c r="U536" s="461"/>
      <c r="V536" s="461"/>
      <c r="W536" s="461"/>
      <c r="X536" s="461"/>
    </row>
    <row r="537">
      <c r="A537" s="461"/>
      <c r="B537" s="461"/>
      <c r="C537" s="739"/>
      <c r="D537" s="461"/>
      <c r="E537" s="461"/>
      <c r="F537" s="461"/>
      <c r="G537" s="161"/>
      <c r="H537" s="461"/>
      <c r="I537" s="696"/>
      <c r="J537" s="696"/>
      <c r="K537" s="461"/>
      <c r="L537" s="461"/>
      <c r="M537" s="461"/>
      <c r="N537" s="461"/>
      <c r="O537" s="461"/>
      <c r="P537" s="461"/>
      <c r="Q537" s="461"/>
      <c r="R537" s="461"/>
      <c r="S537" s="461"/>
      <c r="T537" s="461"/>
      <c r="U537" s="461"/>
      <c r="V537" s="461"/>
      <c r="W537" s="461"/>
      <c r="X537" s="461"/>
    </row>
    <row r="538">
      <c r="A538" s="461"/>
      <c r="B538" s="461"/>
      <c r="C538" s="739"/>
      <c r="D538" s="461"/>
      <c r="E538" s="461"/>
      <c r="F538" s="461"/>
      <c r="G538" s="161"/>
      <c r="H538" s="461"/>
      <c r="I538" s="696"/>
      <c r="J538" s="696"/>
      <c r="K538" s="461"/>
      <c r="L538" s="461"/>
      <c r="M538" s="461"/>
      <c r="N538" s="461"/>
      <c r="O538" s="461"/>
      <c r="P538" s="461"/>
      <c r="Q538" s="461"/>
      <c r="R538" s="461"/>
      <c r="S538" s="461"/>
      <c r="T538" s="461"/>
      <c r="U538" s="461"/>
      <c r="V538" s="461"/>
      <c r="W538" s="461"/>
      <c r="X538" s="461"/>
    </row>
    <row r="539">
      <c r="A539" s="461"/>
      <c r="B539" s="461"/>
      <c r="C539" s="739"/>
      <c r="D539" s="461"/>
      <c r="E539" s="461"/>
      <c r="F539" s="461"/>
      <c r="G539" s="161"/>
      <c r="H539" s="461"/>
      <c r="I539" s="696"/>
      <c r="J539" s="696"/>
      <c r="K539" s="461"/>
      <c r="L539" s="461"/>
      <c r="M539" s="461"/>
      <c r="N539" s="461"/>
      <c r="O539" s="461"/>
      <c r="P539" s="461"/>
      <c r="Q539" s="461"/>
      <c r="R539" s="461"/>
      <c r="S539" s="461"/>
      <c r="T539" s="461"/>
      <c r="U539" s="461"/>
      <c r="V539" s="461"/>
      <c r="W539" s="461"/>
      <c r="X539" s="461"/>
    </row>
    <row r="540">
      <c r="A540" s="461"/>
      <c r="B540" s="461"/>
      <c r="C540" s="739"/>
      <c r="D540" s="461"/>
      <c r="E540" s="461"/>
      <c r="F540" s="461"/>
      <c r="G540" s="161"/>
      <c r="H540" s="461"/>
      <c r="I540" s="696"/>
      <c r="J540" s="696"/>
      <c r="K540" s="461"/>
      <c r="L540" s="461"/>
      <c r="M540" s="461"/>
      <c r="N540" s="461"/>
      <c r="O540" s="461"/>
      <c r="P540" s="461"/>
      <c r="Q540" s="461"/>
      <c r="R540" s="461"/>
      <c r="S540" s="461"/>
      <c r="T540" s="461"/>
      <c r="U540" s="461"/>
      <c r="V540" s="461"/>
      <c r="W540" s="461"/>
      <c r="X540" s="461"/>
    </row>
    <row r="541">
      <c r="A541" s="461"/>
      <c r="B541" s="461"/>
      <c r="C541" s="739"/>
      <c r="D541" s="461"/>
      <c r="E541" s="461"/>
      <c r="F541" s="461"/>
      <c r="G541" s="161"/>
      <c r="H541" s="461"/>
      <c r="I541" s="696"/>
      <c r="J541" s="696"/>
      <c r="K541" s="461"/>
      <c r="L541" s="461"/>
      <c r="M541" s="461"/>
      <c r="N541" s="461"/>
      <c r="O541" s="461"/>
      <c r="P541" s="461"/>
      <c r="Q541" s="461"/>
      <c r="R541" s="461"/>
      <c r="S541" s="461"/>
      <c r="T541" s="461"/>
      <c r="U541" s="461"/>
      <c r="V541" s="461"/>
      <c r="W541" s="461"/>
      <c r="X541" s="461"/>
    </row>
    <row r="542">
      <c r="A542" s="461"/>
      <c r="B542" s="461"/>
      <c r="C542" s="739"/>
      <c r="D542" s="461"/>
      <c r="E542" s="461"/>
      <c r="F542" s="461"/>
      <c r="G542" s="161"/>
      <c r="H542" s="461"/>
      <c r="I542" s="696"/>
      <c r="J542" s="696"/>
      <c r="K542" s="461"/>
      <c r="L542" s="461"/>
      <c r="M542" s="461"/>
      <c r="N542" s="461"/>
      <c r="O542" s="461"/>
      <c r="P542" s="461"/>
      <c r="Q542" s="461"/>
      <c r="R542" s="461"/>
      <c r="S542" s="461"/>
      <c r="T542" s="461"/>
      <c r="U542" s="461"/>
      <c r="V542" s="461"/>
      <c r="W542" s="461"/>
      <c r="X542" s="461"/>
    </row>
    <row r="543">
      <c r="A543" s="461"/>
      <c r="B543" s="461"/>
      <c r="C543" s="739"/>
      <c r="D543" s="461"/>
      <c r="E543" s="461"/>
      <c r="F543" s="461"/>
      <c r="G543" s="161"/>
      <c r="H543" s="461"/>
      <c r="I543" s="696"/>
      <c r="J543" s="696"/>
      <c r="K543" s="461"/>
      <c r="L543" s="461"/>
      <c r="M543" s="461"/>
      <c r="N543" s="461"/>
      <c r="O543" s="461"/>
      <c r="P543" s="461"/>
      <c r="Q543" s="461"/>
      <c r="R543" s="461"/>
      <c r="S543" s="461"/>
      <c r="T543" s="461"/>
      <c r="U543" s="461"/>
      <c r="V543" s="461"/>
      <c r="W543" s="461"/>
      <c r="X543" s="461"/>
    </row>
    <row r="544">
      <c r="A544" s="461"/>
      <c r="B544" s="461"/>
      <c r="C544" s="739"/>
      <c r="D544" s="461"/>
      <c r="E544" s="461"/>
      <c r="F544" s="461"/>
      <c r="G544" s="161"/>
      <c r="H544" s="461"/>
      <c r="I544" s="696"/>
      <c r="J544" s="696"/>
      <c r="K544" s="461"/>
      <c r="L544" s="461"/>
      <c r="M544" s="461"/>
      <c r="N544" s="461"/>
      <c r="O544" s="461"/>
      <c r="P544" s="461"/>
      <c r="Q544" s="461"/>
      <c r="R544" s="461"/>
      <c r="S544" s="461"/>
      <c r="T544" s="461"/>
      <c r="U544" s="461"/>
      <c r="V544" s="461"/>
      <c r="W544" s="461"/>
      <c r="X544" s="461"/>
    </row>
    <row r="545">
      <c r="A545" s="461"/>
      <c r="B545" s="461"/>
      <c r="C545" s="739"/>
      <c r="D545" s="461"/>
      <c r="E545" s="461"/>
      <c r="F545" s="461"/>
      <c r="G545" s="161"/>
      <c r="H545" s="461"/>
      <c r="I545" s="696"/>
      <c r="J545" s="696"/>
      <c r="K545" s="461"/>
      <c r="L545" s="461"/>
      <c r="M545" s="461"/>
      <c r="N545" s="461"/>
      <c r="O545" s="461"/>
      <c r="P545" s="461"/>
      <c r="Q545" s="461"/>
      <c r="R545" s="461"/>
      <c r="S545" s="461"/>
      <c r="T545" s="461"/>
      <c r="U545" s="461"/>
      <c r="V545" s="461"/>
      <c r="W545" s="461"/>
      <c r="X545" s="461"/>
    </row>
    <row r="546">
      <c r="A546" s="461"/>
      <c r="B546" s="461"/>
      <c r="C546" s="739"/>
      <c r="D546" s="461"/>
      <c r="E546" s="461"/>
      <c r="F546" s="461"/>
      <c r="G546" s="161"/>
      <c r="H546" s="461"/>
      <c r="I546" s="696"/>
      <c r="J546" s="696"/>
      <c r="K546" s="461"/>
      <c r="L546" s="461"/>
      <c r="M546" s="461"/>
      <c r="N546" s="461"/>
      <c r="O546" s="461"/>
      <c r="P546" s="461"/>
      <c r="Q546" s="461"/>
      <c r="R546" s="461"/>
      <c r="S546" s="461"/>
      <c r="T546" s="461"/>
      <c r="U546" s="461"/>
      <c r="V546" s="461"/>
      <c r="W546" s="461"/>
      <c r="X546" s="461"/>
    </row>
    <row r="547">
      <c r="A547" s="461"/>
      <c r="B547" s="461"/>
      <c r="C547" s="739"/>
      <c r="D547" s="461"/>
      <c r="E547" s="461"/>
      <c r="F547" s="461"/>
      <c r="G547" s="161"/>
      <c r="H547" s="461"/>
      <c r="I547" s="696"/>
      <c r="J547" s="696"/>
      <c r="K547" s="461"/>
      <c r="L547" s="461"/>
      <c r="M547" s="461"/>
      <c r="N547" s="461"/>
      <c r="O547" s="461"/>
      <c r="P547" s="461"/>
      <c r="Q547" s="461"/>
      <c r="R547" s="461"/>
      <c r="S547" s="461"/>
      <c r="T547" s="461"/>
      <c r="U547" s="461"/>
      <c r="V547" s="461"/>
      <c r="W547" s="461"/>
      <c r="X547" s="461"/>
    </row>
    <row r="548">
      <c r="A548" s="461"/>
      <c r="B548" s="461"/>
      <c r="C548" s="739"/>
      <c r="D548" s="461"/>
      <c r="E548" s="461"/>
      <c r="F548" s="461"/>
      <c r="G548" s="161"/>
      <c r="H548" s="461"/>
      <c r="I548" s="696"/>
      <c r="J548" s="696"/>
      <c r="K548" s="461"/>
      <c r="L548" s="461"/>
      <c r="M548" s="461"/>
      <c r="N548" s="461"/>
      <c r="O548" s="461"/>
      <c r="P548" s="461"/>
      <c r="Q548" s="461"/>
      <c r="R548" s="461"/>
      <c r="S548" s="461"/>
      <c r="T548" s="461"/>
      <c r="U548" s="461"/>
      <c r="V548" s="461"/>
      <c r="W548" s="461"/>
      <c r="X548" s="461"/>
    </row>
    <row r="549">
      <c r="A549" s="461"/>
      <c r="B549" s="461"/>
      <c r="C549" s="739"/>
      <c r="D549" s="461"/>
      <c r="E549" s="461"/>
      <c r="F549" s="461"/>
      <c r="G549" s="161"/>
      <c r="H549" s="461"/>
      <c r="I549" s="696"/>
      <c r="J549" s="696"/>
      <c r="K549" s="461"/>
      <c r="L549" s="461"/>
      <c r="M549" s="461"/>
      <c r="N549" s="461"/>
      <c r="O549" s="461"/>
      <c r="P549" s="461"/>
      <c r="Q549" s="461"/>
      <c r="R549" s="461"/>
      <c r="S549" s="461"/>
      <c r="T549" s="461"/>
      <c r="U549" s="461"/>
      <c r="V549" s="461"/>
      <c r="W549" s="461"/>
      <c r="X549" s="461"/>
    </row>
    <row r="550">
      <c r="A550" s="461"/>
      <c r="B550" s="461"/>
      <c r="C550" s="739"/>
      <c r="D550" s="461"/>
      <c r="E550" s="461"/>
      <c r="F550" s="461"/>
      <c r="G550" s="161"/>
      <c r="H550" s="461"/>
      <c r="I550" s="696"/>
      <c r="J550" s="696"/>
      <c r="K550" s="461"/>
      <c r="L550" s="461"/>
      <c r="M550" s="461"/>
      <c r="N550" s="461"/>
      <c r="O550" s="461"/>
      <c r="P550" s="461"/>
      <c r="Q550" s="461"/>
      <c r="R550" s="461"/>
      <c r="S550" s="461"/>
      <c r="T550" s="461"/>
      <c r="U550" s="461"/>
      <c r="V550" s="461"/>
      <c r="W550" s="461"/>
      <c r="X550" s="461"/>
    </row>
    <row r="551">
      <c r="A551" s="461"/>
      <c r="B551" s="461"/>
      <c r="C551" s="739"/>
      <c r="D551" s="461"/>
      <c r="E551" s="461"/>
      <c r="F551" s="461"/>
      <c r="G551" s="161"/>
      <c r="H551" s="461"/>
      <c r="I551" s="696"/>
      <c r="J551" s="696"/>
      <c r="K551" s="461"/>
      <c r="L551" s="461"/>
      <c r="M551" s="461"/>
      <c r="N551" s="461"/>
      <c r="O551" s="461"/>
      <c r="P551" s="461"/>
      <c r="Q551" s="461"/>
      <c r="R551" s="461"/>
      <c r="S551" s="461"/>
      <c r="T551" s="461"/>
      <c r="U551" s="461"/>
      <c r="V551" s="461"/>
      <c r="W551" s="461"/>
      <c r="X551" s="461"/>
    </row>
    <row r="552">
      <c r="A552" s="461"/>
      <c r="B552" s="461"/>
      <c r="C552" s="739"/>
      <c r="D552" s="461"/>
      <c r="E552" s="461"/>
      <c r="F552" s="461"/>
      <c r="G552" s="161"/>
      <c r="H552" s="461"/>
      <c r="I552" s="696"/>
      <c r="J552" s="696"/>
      <c r="K552" s="461"/>
      <c r="L552" s="461"/>
      <c r="M552" s="461"/>
      <c r="N552" s="461"/>
      <c r="O552" s="461"/>
      <c r="P552" s="461"/>
      <c r="Q552" s="461"/>
      <c r="R552" s="461"/>
      <c r="S552" s="461"/>
      <c r="T552" s="461"/>
      <c r="U552" s="461"/>
      <c r="V552" s="461"/>
      <c r="W552" s="461"/>
      <c r="X552" s="461"/>
    </row>
    <row r="553">
      <c r="A553" s="461"/>
      <c r="B553" s="461"/>
      <c r="C553" s="739"/>
      <c r="D553" s="461"/>
      <c r="E553" s="461"/>
      <c r="F553" s="461"/>
      <c r="G553" s="161"/>
      <c r="H553" s="461"/>
      <c r="I553" s="696"/>
      <c r="J553" s="696"/>
      <c r="K553" s="461"/>
      <c r="L553" s="461"/>
      <c r="M553" s="461"/>
      <c r="N553" s="461"/>
      <c r="O553" s="461"/>
      <c r="P553" s="461"/>
      <c r="Q553" s="461"/>
      <c r="R553" s="461"/>
      <c r="S553" s="461"/>
      <c r="T553" s="461"/>
      <c r="U553" s="461"/>
      <c r="V553" s="461"/>
      <c r="W553" s="461"/>
      <c r="X553" s="461"/>
    </row>
    <row r="554">
      <c r="A554" s="461"/>
      <c r="B554" s="461"/>
      <c r="C554" s="739"/>
      <c r="D554" s="461"/>
      <c r="E554" s="461"/>
      <c r="F554" s="461"/>
      <c r="G554" s="161"/>
      <c r="H554" s="461"/>
      <c r="I554" s="696"/>
      <c r="J554" s="696"/>
      <c r="K554" s="461"/>
      <c r="L554" s="461"/>
      <c r="M554" s="461"/>
      <c r="N554" s="461"/>
      <c r="O554" s="461"/>
      <c r="P554" s="461"/>
      <c r="Q554" s="461"/>
      <c r="R554" s="461"/>
      <c r="S554" s="461"/>
      <c r="T554" s="461"/>
      <c r="U554" s="461"/>
      <c r="V554" s="461"/>
      <c r="W554" s="461"/>
      <c r="X554" s="461"/>
    </row>
    <row r="555">
      <c r="A555" s="461"/>
      <c r="B555" s="461"/>
      <c r="C555" s="739"/>
      <c r="D555" s="461"/>
      <c r="E555" s="461"/>
      <c r="F555" s="461"/>
      <c r="G555" s="161"/>
      <c r="H555" s="461"/>
      <c r="I555" s="696"/>
      <c r="J555" s="696"/>
      <c r="K555" s="461"/>
      <c r="L555" s="461"/>
      <c r="M555" s="461"/>
      <c r="N555" s="461"/>
      <c r="O555" s="461"/>
      <c r="P555" s="461"/>
      <c r="Q555" s="461"/>
      <c r="R555" s="461"/>
      <c r="S555" s="461"/>
      <c r="T555" s="461"/>
      <c r="U555" s="461"/>
      <c r="V555" s="461"/>
      <c r="W555" s="461"/>
      <c r="X555" s="461"/>
    </row>
    <row r="556">
      <c r="A556" s="461"/>
      <c r="B556" s="461"/>
      <c r="C556" s="739"/>
      <c r="D556" s="461"/>
      <c r="E556" s="461"/>
      <c r="F556" s="461"/>
      <c r="G556" s="161"/>
      <c r="H556" s="461"/>
      <c r="I556" s="696"/>
      <c r="J556" s="696"/>
      <c r="K556" s="461"/>
      <c r="L556" s="461"/>
      <c r="M556" s="461"/>
      <c r="N556" s="461"/>
      <c r="O556" s="461"/>
      <c r="P556" s="461"/>
      <c r="Q556" s="461"/>
      <c r="R556" s="461"/>
      <c r="S556" s="461"/>
      <c r="T556" s="461"/>
      <c r="U556" s="461"/>
      <c r="V556" s="461"/>
      <c r="W556" s="461"/>
      <c r="X556" s="461"/>
    </row>
    <row r="557">
      <c r="A557" s="461"/>
      <c r="B557" s="461"/>
      <c r="C557" s="739"/>
      <c r="D557" s="461"/>
      <c r="E557" s="461"/>
      <c r="F557" s="461"/>
      <c r="G557" s="161"/>
      <c r="H557" s="461"/>
      <c r="I557" s="696"/>
      <c r="J557" s="696"/>
      <c r="K557" s="461"/>
      <c r="L557" s="461"/>
      <c r="M557" s="461"/>
      <c r="N557" s="461"/>
      <c r="O557" s="461"/>
      <c r="P557" s="461"/>
      <c r="Q557" s="461"/>
      <c r="R557" s="461"/>
      <c r="S557" s="461"/>
      <c r="T557" s="461"/>
      <c r="U557" s="461"/>
      <c r="V557" s="461"/>
      <c r="W557" s="461"/>
      <c r="X557" s="461"/>
    </row>
    <row r="558">
      <c r="A558" s="461"/>
      <c r="B558" s="461"/>
      <c r="C558" s="739"/>
      <c r="D558" s="461"/>
      <c r="E558" s="461"/>
      <c r="F558" s="461"/>
      <c r="G558" s="161"/>
      <c r="H558" s="461"/>
      <c r="I558" s="696"/>
      <c r="J558" s="696"/>
      <c r="K558" s="461"/>
      <c r="L558" s="461"/>
      <c r="M558" s="461"/>
      <c r="N558" s="461"/>
      <c r="O558" s="461"/>
      <c r="P558" s="461"/>
      <c r="Q558" s="461"/>
      <c r="R558" s="461"/>
      <c r="S558" s="461"/>
      <c r="T558" s="461"/>
      <c r="U558" s="461"/>
      <c r="V558" s="461"/>
      <c r="W558" s="461"/>
      <c r="X558" s="461"/>
    </row>
    <row r="559">
      <c r="A559" s="461"/>
      <c r="B559" s="461"/>
      <c r="C559" s="739"/>
      <c r="D559" s="461"/>
      <c r="E559" s="461"/>
      <c r="F559" s="461"/>
      <c r="G559" s="161"/>
      <c r="H559" s="461"/>
      <c r="I559" s="696"/>
      <c r="J559" s="696"/>
      <c r="K559" s="461"/>
      <c r="L559" s="461"/>
      <c r="M559" s="461"/>
      <c r="N559" s="461"/>
      <c r="O559" s="461"/>
      <c r="P559" s="461"/>
      <c r="Q559" s="461"/>
      <c r="R559" s="461"/>
      <c r="S559" s="461"/>
      <c r="T559" s="461"/>
      <c r="U559" s="461"/>
      <c r="V559" s="461"/>
      <c r="W559" s="461"/>
      <c r="X559" s="461"/>
    </row>
    <row r="560">
      <c r="A560" s="461"/>
      <c r="B560" s="461"/>
      <c r="C560" s="739"/>
      <c r="D560" s="461"/>
      <c r="E560" s="461"/>
      <c r="F560" s="461"/>
      <c r="G560" s="161"/>
      <c r="H560" s="461"/>
      <c r="I560" s="696"/>
      <c r="J560" s="696"/>
      <c r="K560" s="461"/>
      <c r="L560" s="461"/>
      <c r="M560" s="461"/>
      <c r="N560" s="461"/>
      <c r="O560" s="461"/>
      <c r="P560" s="461"/>
      <c r="Q560" s="461"/>
      <c r="R560" s="461"/>
      <c r="S560" s="461"/>
      <c r="T560" s="461"/>
      <c r="U560" s="461"/>
      <c r="V560" s="461"/>
      <c r="W560" s="461"/>
      <c r="X560" s="461"/>
    </row>
    <row r="561">
      <c r="A561" s="461"/>
      <c r="B561" s="461"/>
      <c r="C561" s="739"/>
      <c r="D561" s="461"/>
      <c r="E561" s="461"/>
      <c r="F561" s="461"/>
      <c r="G561" s="161"/>
      <c r="H561" s="461"/>
      <c r="I561" s="696"/>
      <c r="J561" s="696"/>
      <c r="K561" s="461"/>
      <c r="L561" s="461"/>
      <c r="M561" s="461"/>
      <c r="N561" s="461"/>
      <c r="O561" s="461"/>
      <c r="P561" s="461"/>
      <c r="Q561" s="461"/>
      <c r="R561" s="461"/>
      <c r="S561" s="461"/>
      <c r="T561" s="461"/>
      <c r="U561" s="461"/>
      <c r="V561" s="461"/>
      <c r="W561" s="461"/>
      <c r="X561" s="461"/>
    </row>
    <row r="562">
      <c r="A562" s="461"/>
      <c r="B562" s="461"/>
      <c r="C562" s="739"/>
      <c r="D562" s="461"/>
      <c r="E562" s="461"/>
      <c r="F562" s="461"/>
      <c r="G562" s="161"/>
      <c r="H562" s="461"/>
      <c r="I562" s="696"/>
      <c r="J562" s="696"/>
      <c r="K562" s="461"/>
      <c r="L562" s="461"/>
      <c r="M562" s="461"/>
      <c r="N562" s="461"/>
      <c r="O562" s="461"/>
      <c r="P562" s="461"/>
      <c r="Q562" s="461"/>
      <c r="R562" s="461"/>
      <c r="S562" s="461"/>
      <c r="T562" s="461"/>
      <c r="U562" s="461"/>
      <c r="V562" s="461"/>
      <c r="W562" s="461"/>
      <c r="X562" s="461"/>
    </row>
    <row r="563">
      <c r="A563" s="461"/>
      <c r="B563" s="461"/>
      <c r="C563" s="739"/>
      <c r="D563" s="461"/>
      <c r="E563" s="461"/>
      <c r="F563" s="461"/>
      <c r="G563" s="161"/>
      <c r="H563" s="461"/>
      <c r="I563" s="696"/>
      <c r="J563" s="696"/>
      <c r="K563" s="461"/>
      <c r="L563" s="461"/>
      <c r="M563" s="461"/>
      <c r="N563" s="461"/>
      <c r="O563" s="461"/>
      <c r="P563" s="461"/>
      <c r="Q563" s="461"/>
      <c r="R563" s="461"/>
      <c r="S563" s="461"/>
      <c r="T563" s="461"/>
      <c r="U563" s="461"/>
      <c r="V563" s="461"/>
      <c r="W563" s="461"/>
      <c r="X563" s="461"/>
    </row>
    <row r="564">
      <c r="A564" s="461"/>
      <c r="B564" s="461"/>
      <c r="C564" s="739"/>
      <c r="D564" s="461"/>
      <c r="E564" s="461"/>
      <c r="F564" s="461"/>
      <c r="G564" s="161"/>
      <c r="H564" s="461"/>
      <c r="I564" s="696"/>
      <c r="J564" s="696"/>
      <c r="K564" s="461"/>
      <c r="L564" s="461"/>
      <c r="M564" s="461"/>
      <c r="N564" s="461"/>
      <c r="O564" s="461"/>
      <c r="P564" s="461"/>
      <c r="Q564" s="461"/>
      <c r="R564" s="461"/>
      <c r="S564" s="461"/>
      <c r="T564" s="461"/>
      <c r="U564" s="461"/>
      <c r="V564" s="461"/>
      <c r="W564" s="461"/>
      <c r="X564" s="461"/>
    </row>
    <row r="565">
      <c r="A565" s="461"/>
      <c r="B565" s="461"/>
      <c r="C565" s="739"/>
      <c r="D565" s="461"/>
      <c r="E565" s="461"/>
      <c r="F565" s="461"/>
      <c r="G565" s="161"/>
      <c r="H565" s="461"/>
      <c r="I565" s="696"/>
      <c r="J565" s="696"/>
      <c r="K565" s="461"/>
      <c r="L565" s="461"/>
      <c r="M565" s="461"/>
      <c r="N565" s="461"/>
      <c r="O565" s="461"/>
      <c r="P565" s="461"/>
      <c r="Q565" s="461"/>
      <c r="R565" s="461"/>
      <c r="S565" s="461"/>
      <c r="T565" s="461"/>
      <c r="U565" s="461"/>
      <c r="V565" s="461"/>
      <c r="W565" s="461"/>
      <c r="X565" s="461"/>
    </row>
    <row r="566">
      <c r="A566" s="461"/>
      <c r="B566" s="461"/>
      <c r="C566" s="739"/>
      <c r="D566" s="461"/>
      <c r="E566" s="461"/>
      <c r="F566" s="461"/>
      <c r="G566" s="161"/>
      <c r="H566" s="461"/>
      <c r="I566" s="696"/>
      <c r="J566" s="696"/>
      <c r="K566" s="461"/>
      <c r="L566" s="461"/>
      <c r="M566" s="461"/>
      <c r="N566" s="461"/>
      <c r="O566" s="461"/>
      <c r="P566" s="461"/>
      <c r="Q566" s="461"/>
      <c r="R566" s="461"/>
      <c r="S566" s="461"/>
      <c r="T566" s="461"/>
      <c r="U566" s="461"/>
      <c r="V566" s="461"/>
      <c r="W566" s="461"/>
      <c r="X566" s="461"/>
    </row>
    <row r="567">
      <c r="A567" s="461"/>
      <c r="B567" s="461"/>
      <c r="C567" s="739"/>
      <c r="D567" s="461"/>
      <c r="E567" s="461"/>
      <c r="F567" s="461"/>
      <c r="G567" s="161"/>
      <c r="H567" s="461"/>
      <c r="I567" s="696"/>
      <c r="J567" s="696"/>
      <c r="K567" s="461"/>
      <c r="L567" s="461"/>
      <c r="M567" s="461"/>
      <c r="N567" s="461"/>
      <c r="O567" s="461"/>
      <c r="P567" s="461"/>
      <c r="Q567" s="461"/>
      <c r="R567" s="461"/>
      <c r="S567" s="461"/>
      <c r="T567" s="461"/>
      <c r="U567" s="461"/>
      <c r="V567" s="461"/>
      <c r="W567" s="461"/>
      <c r="X567" s="461"/>
    </row>
    <row r="568">
      <c r="A568" s="461"/>
      <c r="B568" s="461"/>
      <c r="C568" s="739"/>
      <c r="D568" s="461"/>
      <c r="E568" s="461"/>
      <c r="F568" s="461"/>
      <c r="G568" s="161"/>
      <c r="H568" s="461"/>
      <c r="I568" s="696"/>
      <c r="J568" s="696"/>
      <c r="K568" s="461"/>
      <c r="L568" s="461"/>
      <c r="M568" s="461"/>
      <c r="N568" s="461"/>
      <c r="O568" s="461"/>
      <c r="P568" s="461"/>
      <c r="Q568" s="461"/>
      <c r="R568" s="461"/>
      <c r="S568" s="461"/>
      <c r="T568" s="461"/>
      <c r="U568" s="461"/>
      <c r="V568" s="461"/>
      <c r="W568" s="461"/>
      <c r="X568" s="461"/>
    </row>
    <row r="569">
      <c r="A569" s="461"/>
      <c r="B569" s="461"/>
      <c r="C569" s="739"/>
      <c r="D569" s="461"/>
      <c r="E569" s="461"/>
      <c r="F569" s="461"/>
      <c r="G569" s="161"/>
      <c r="H569" s="461"/>
      <c r="I569" s="696"/>
      <c r="J569" s="696"/>
      <c r="K569" s="461"/>
      <c r="L569" s="461"/>
      <c r="M569" s="461"/>
      <c r="N569" s="461"/>
      <c r="O569" s="461"/>
      <c r="P569" s="461"/>
      <c r="Q569" s="461"/>
      <c r="R569" s="461"/>
      <c r="S569" s="461"/>
      <c r="T569" s="461"/>
      <c r="U569" s="461"/>
      <c r="V569" s="461"/>
      <c r="W569" s="461"/>
      <c r="X569" s="461"/>
    </row>
    <row r="570">
      <c r="A570" s="461"/>
      <c r="B570" s="461"/>
      <c r="C570" s="739"/>
      <c r="D570" s="461"/>
      <c r="E570" s="461"/>
      <c r="F570" s="461"/>
      <c r="G570" s="161"/>
      <c r="H570" s="461"/>
      <c r="I570" s="696"/>
      <c r="J570" s="696"/>
      <c r="K570" s="461"/>
      <c r="L570" s="461"/>
      <c r="M570" s="461"/>
      <c r="N570" s="461"/>
      <c r="O570" s="461"/>
      <c r="P570" s="461"/>
      <c r="Q570" s="461"/>
      <c r="R570" s="461"/>
      <c r="S570" s="461"/>
      <c r="T570" s="461"/>
      <c r="U570" s="461"/>
      <c r="V570" s="461"/>
      <c r="W570" s="461"/>
      <c r="X570" s="461"/>
    </row>
    <row r="571">
      <c r="A571" s="461"/>
      <c r="B571" s="461"/>
      <c r="C571" s="739"/>
      <c r="D571" s="461"/>
      <c r="E571" s="461"/>
      <c r="F571" s="461"/>
      <c r="G571" s="161"/>
      <c r="H571" s="461"/>
      <c r="I571" s="696"/>
      <c r="J571" s="696"/>
      <c r="K571" s="461"/>
      <c r="L571" s="461"/>
      <c r="M571" s="461"/>
      <c r="N571" s="461"/>
      <c r="O571" s="461"/>
      <c r="P571" s="461"/>
      <c r="Q571" s="461"/>
      <c r="R571" s="461"/>
      <c r="S571" s="461"/>
      <c r="T571" s="461"/>
      <c r="U571" s="461"/>
      <c r="V571" s="461"/>
      <c r="W571" s="461"/>
      <c r="X571" s="461"/>
    </row>
    <row r="572">
      <c r="A572" s="461"/>
      <c r="B572" s="461"/>
      <c r="C572" s="739"/>
      <c r="D572" s="461"/>
      <c r="E572" s="461"/>
      <c r="F572" s="461"/>
      <c r="G572" s="161"/>
      <c r="H572" s="461"/>
      <c r="I572" s="696"/>
      <c r="J572" s="696"/>
      <c r="K572" s="461"/>
      <c r="L572" s="461"/>
      <c r="M572" s="461"/>
      <c r="N572" s="461"/>
      <c r="O572" s="461"/>
      <c r="P572" s="461"/>
      <c r="Q572" s="461"/>
      <c r="R572" s="461"/>
      <c r="S572" s="461"/>
      <c r="T572" s="461"/>
      <c r="U572" s="461"/>
      <c r="V572" s="461"/>
      <c r="W572" s="461"/>
      <c r="X572" s="461"/>
    </row>
    <row r="573">
      <c r="A573" s="461"/>
      <c r="B573" s="461"/>
      <c r="C573" s="739"/>
      <c r="D573" s="461"/>
      <c r="E573" s="461"/>
      <c r="F573" s="461"/>
      <c r="G573" s="161"/>
      <c r="H573" s="461"/>
      <c r="I573" s="696"/>
      <c r="J573" s="696"/>
      <c r="K573" s="461"/>
      <c r="L573" s="461"/>
      <c r="M573" s="461"/>
      <c r="N573" s="461"/>
      <c r="O573" s="461"/>
      <c r="P573" s="461"/>
      <c r="Q573" s="461"/>
      <c r="R573" s="461"/>
      <c r="S573" s="461"/>
      <c r="T573" s="461"/>
      <c r="U573" s="461"/>
      <c r="V573" s="461"/>
      <c r="W573" s="461"/>
      <c r="X573" s="461"/>
    </row>
    <row r="574">
      <c r="A574" s="461"/>
      <c r="B574" s="461"/>
      <c r="C574" s="739"/>
      <c r="D574" s="461"/>
      <c r="E574" s="461"/>
      <c r="F574" s="461"/>
      <c r="G574" s="161"/>
      <c r="H574" s="461"/>
      <c r="I574" s="696"/>
      <c r="J574" s="696"/>
      <c r="K574" s="461"/>
      <c r="L574" s="461"/>
      <c r="M574" s="461"/>
      <c r="N574" s="461"/>
      <c r="O574" s="461"/>
      <c r="P574" s="461"/>
      <c r="Q574" s="461"/>
      <c r="R574" s="461"/>
      <c r="S574" s="461"/>
      <c r="T574" s="461"/>
      <c r="U574" s="461"/>
      <c r="V574" s="461"/>
      <c r="W574" s="461"/>
      <c r="X574" s="461"/>
    </row>
    <row r="575">
      <c r="A575" s="461"/>
      <c r="B575" s="461"/>
      <c r="C575" s="739"/>
      <c r="D575" s="461"/>
      <c r="E575" s="461"/>
      <c r="F575" s="461"/>
      <c r="G575" s="161"/>
      <c r="H575" s="461"/>
      <c r="I575" s="696"/>
      <c r="J575" s="696"/>
      <c r="K575" s="461"/>
      <c r="L575" s="461"/>
      <c r="M575" s="461"/>
      <c r="N575" s="461"/>
      <c r="O575" s="461"/>
      <c r="P575" s="461"/>
      <c r="Q575" s="461"/>
      <c r="R575" s="461"/>
      <c r="S575" s="461"/>
      <c r="T575" s="461"/>
      <c r="U575" s="461"/>
      <c r="V575" s="461"/>
      <c r="W575" s="461"/>
      <c r="X575" s="461"/>
    </row>
    <row r="576">
      <c r="A576" s="461"/>
      <c r="B576" s="461"/>
      <c r="C576" s="739"/>
      <c r="D576" s="461"/>
      <c r="E576" s="461"/>
      <c r="F576" s="461"/>
      <c r="G576" s="161"/>
      <c r="H576" s="461"/>
      <c r="I576" s="696"/>
      <c r="J576" s="696"/>
      <c r="K576" s="461"/>
      <c r="L576" s="461"/>
      <c r="M576" s="461"/>
      <c r="N576" s="461"/>
      <c r="O576" s="461"/>
      <c r="P576" s="461"/>
      <c r="Q576" s="461"/>
      <c r="R576" s="461"/>
      <c r="S576" s="461"/>
      <c r="T576" s="461"/>
      <c r="U576" s="461"/>
      <c r="V576" s="461"/>
      <c r="W576" s="461"/>
      <c r="X576" s="461"/>
    </row>
    <row r="577">
      <c r="A577" s="461"/>
      <c r="B577" s="461"/>
      <c r="C577" s="739"/>
      <c r="D577" s="461"/>
      <c r="E577" s="461"/>
      <c r="F577" s="461"/>
      <c r="G577" s="161"/>
      <c r="H577" s="461"/>
      <c r="I577" s="696"/>
      <c r="J577" s="696"/>
      <c r="K577" s="461"/>
      <c r="L577" s="461"/>
      <c r="M577" s="461"/>
      <c r="N577" s="461"/>
      <c r="O577" s="461"/>
      <c r="P577" s="461"/>
      <c r="Q577" s="461"/>
      <c r="R577" s="461"/>
      <c r="S577" s="461"/>
      <c r="T577" s="461"/>
      <c r="U577" s="461"/>
      <c r="V577" s="461"/>
      <c r="W577" s="461"/>
      <c r="X577" s="461"/>
    </row>
    <row r="578">
      <c r="A578" s="461"/>
      <c r="B578" s="461"/>
      <c r="C578" s="739"/>
      <c r="D578" s="461"/>
      <c r="E578" s="461"/>
      <c r="F578" s="461"/>
      <c r="G578" s="161"/>
      <c r="H578" s="461"/>
      <c r="I578" s="696"/>
      <c r="J578" s="696"/>
      <c r="K578" s="461"/>
      <c r="L578" s="461"/>
      <c r="M578" s="461"/>
      <c r="N578" s="461"/>
      <c r="O578" s="461"/>
      <c r="P578" s="461"/>
      <c r="Q578" s="461"/>
      <c r="R578" s="461"/>
      <c r="S578" s="461"/>
      <c r="T578" s="461"/>
      <c r="U578" s="461"/>
      <c r="V578" s="461"/>
      <c r="W578" s="461"/>
      <c r="X578" s="461"/>
    </row>
    <row r="579">
      <c r="A579" s="461"/>
      <c r="B579" s="461"/>
      <c r="C579" s="739"/>
      <c r="D579" s="461"/>
      <c r="E579" s="461"/>
      <c r="F579" s="461"/>
      <c r="G579" s="161"/>
      <c r="H579" s="461"/>
      <c r="I579" s="696"/>
      <c r="J579" s="696"/>
      <c r="K579" s="461"/>
      <c r="L579" s="461"/>
      <c r="M579" s="461"/>
      <c r="N579" s="461"/>
      <c r="O579" s="461"/>
      <c r="P579" s="461"/>
      <c r="Q579" s="461"/>
      <c r="R579" s="461"/>
      <c r="S579" s="461"/>
      <c r="T579" s="461"/>
      <c r="U579" s="461"/>
      <c r="V579" s="461"/>
      <c r="W579" s="461"/>
      <c r="X579" s="461"/>
    </row>
    <row r="580">
      <c r="A580" s="461"/>
      <c r="B580" s="461"/>
      <c r="C580" s="739"/>
      <c r="D580" s="461"/>
      <c r="E580" s="461"/>
      <c r="F580" s="461"/>
      <c r="G580" s="161"/>
      <c r="H580" s="461"/>
      <c r="I580" s="696"/>
      <c r="J580" s="696"/>
      <c r="K580" s="461"/>
      <c r="L580" s="461"/>
      <c r="M580" s="461"/>
      <c r="N580" s="461"/>
      <c r="O580" s="461"/>
      <c r="P580" s="461"/>
      <c r="Q580" s="461"/>
      <c r="R580" s="461"/>
      <c r="S580" s="461"/>
      <c r="T580" s="461"/>
      <c r="U580" s="461"/>
      <c r="V580" s="461"/>
      <c r="W580" s="461"/>
      <c r="X580" s="461"/>
    </row>
    <row r="581">
      <c r="A581" s="461"/>
      <c r="B581" s="461"/>
      <c r="C581" s="739"/>
      <c r="D581" s="461"/>
      <c r="E581" s="461"/>
      <c r="F581" s="461"/>
      <c r="G581" s="161"/>
      <c r="H581" s="461"/>
      <c r="I581" s="696"/>
      <c r="J581" s="696"/>
      <c r="K581" s="461"/>
      <c r="L581" s="461"/>
      <c r="M581" s="461"/>
      <c r="N581" s="461"/>
      <c r="O581" s="461"/>
      <c r="P581" s="461"/>
      <c r="Q581" s="461"/>
      <c r="R581" s="461"/>
      <c r="S581" s="461"/>
      <c r="T581" s="461"/>
      <c r="U581" s="461"/>
      <c r="V581" s="461"/>
      <c r="W581" s="461"/>
      <c r="X581" s="461"/>
    </row>
    <row r="582">
      <c r="A582" s="461"/>
      <c r="B582" s="461"/>
      <c r="C582" s="739"/>
      <c r="D582" s="461"/>
      <c r="E582" s="461"/>
      <c r="F582" s="461"/>
      <c r="G582" s="161"/>
      <c r="H582" s="461"/>
      <c r="I582" s="696"/>
      <c r="J582" s="696"/>
      <c r="K582" s="461"/>
      <c r="L582" s="461"/>
      <c r="M582" s="461"/>
      <c r="N582" s="461"/>
      <c r="O582" s="461"/>
      <c r="P582" s="461"/>
      <c r="Q582" s="461"/>
      <c r="R582" s="461"/>
      <c r="S582" s="461"/>
      <c r="T582" s="461"/>
      <c r="U582" s="461"/>
      <c r="V582" s="461"/>
      <c r="W582" s="461"/>
      <c r="X582" s="461"/>
    </row>
    <row r="583">
      <c r="A583" s="461"/>
      <c r="B583" s="461"/>
      <c r="C583" s="739"/>
      <c r="D583" s="461"/>
      <c r="E583" s="461"/>
      <c r="F583" s="461"/>
      <c r="G583" s="161"/>
      <c r="H583" s="461"/>
      <c r="I583" s="696"/>
      <c r="J583" s="696"/>
      <c r="K583" s="461"/>
      <c r="L583" s="461"/>
      <c r="M583" s="461"/>
      <c r="N583" s="461"/>
      <c r="O583" s="461"/>
      <c r="P583" s="461"/>
      <c r="Q583" s="461"/>
      <c r="R583" s="461"/>
      <c r="S583" s="461"/>
      <c r="T583" s="461"/>
      <c r="U583" s="461"/>
      <c r="V583" s="461"/>
      <c r="W583" s="461"/>
      <c r="X583" s="461"/>
    </row>
    <row r="584">
      <c r="A584" s="461"/>
      <c r="B584" s="461"/>
      <c r="C584" s="739"/>
      <c r="D584" s="461"/>
      <c r="E584" s="461"/>
      <c r="F584" s="461"/>
      <c r="G584" s="161"/>
      <c r="H584" s="461"/>
      <c r="I584" s="696"/>
      <c r="J584" s="696"/>
      <c r="K584" s="461"/>
      <c r="L584" s="461"/>
      <c r="M584" s="461"/>
      <c r="N584" s="461"/>
      <c r="O584" s="461"/>
      <c r="P584" s="461"/>
      <c r="Q584" s="461"/>
      <c r="R584" s="461"/>
      <c r="S584" s="461"/>
      <c r="T584" s="461"/>
      <c r="U584" s="461"/>
      <c r="V584" s="461"/>
      <c r="W584" s="461"/>
      <c r="X584" s="461"/>
    </row>
    <row r="585">
      <c r="A585" s="461"/>
      <c r="B585" s="461"/>
      <c r="C585" s="739"/>
      <c r="D585" s="461"/>
      <c r="E585" s="461"/>
      <c r="F585" s="461"/>
      <c r="G585" s="161"/>
      <c r="H585" s="461"/>
      <c r="I585" s="696"/>
      <c r="J585" s="696"/>
      <c r="K585" s="461"/>
      <c r="L585" s="461"/>
      <c r="M585" s="461"/>
      <c r="N585" s="461"/>
      <c r="O585" s="461"/>
      <c r="P585" s="461"/>
      <c r="Q585" s="461"/>
      <c r="R585" s="461"/>
      <c r="S585" s="461"/>
      <c r="T585" s="461"/>
      <c r="U585" s="461"/>
      <c r="V585" s="461"/>
      <c r="W585" s="461"/>
      <c r="X585" s="461"/>
    </row>
    <row r="586">
      <c r="A586" s="461"/>
      <c r="B586" s="461"/>
      <c r="C586" s="739"/>
      <c r="D586" s="461"/>
      <c r="E586" s="461"/>
      <c r="F586" s="461"/>
      <c r="G586" s="161"/>
      <c r="H586" s="461"/>
      <c r="I586" s="696"/>
      <c r="J586" s="696"/>
      <c r="K586" s="461"/>
      <c r="L586" s="461"/>
      <c r="M586" s="461"/>
      <c r="N586" s="461"/>
      <c r="O586" s="461"/>
      <c r="P586" s="461"/>
      <c r="Q586" s="461"/>
      <c r="R586" s="461"/>
      <c r="S586" s="461"/>
      <c r="T586" s="461"/>
      <c r="U586" s="461"/>
      <c r="V586" s="461"/>
      <c r="W586" s="461"/>
      <c r="X586" s="461"/>
    </row>
    <row r="587">
      <c r="A587" s="461"/>
      <c r="B587" s="461"/>
      <c r="C587" s="739"/>
      <c r="D587" s="461"/>
      <c r="E587" s="461"/>
      <c r="F587" s="461"/>
      <c r="G587" s="161"/>
      <c r="H587" s="461"/>
      <c r="I587" s="696"/>
      <c r="J587" s="696"/>
      <c r="K587" s="461"/>
      <c r="L587" s="461"/>
      <c r="M587" s="461"/>
      <c r="N587" s="461"/>
      <c r="O587" s="461"/>
      <c r="P587" s="461"/>
      <c r="Q587" s="461"/>
      <c r="R587" s="461"/>
      <c r="S587" s="461"/>
      <c r="T587" s="461"/>
      <c r="U587" s="461"/>
      <c r="V587" s="461"/>
      <c r="W587" s="461"/>
      <c r="X587" s="461"/>
    </row>
    <row r="588">
      <c r="A588" s="461"/>
      <c r="B588" s="461"/>
      <c r="C588" s="739"/>
      <c r="D588" s="461"/>
      <c r="E588" s="461"/>
      <c r="F588" s="461"/>
      <c r="G588" s="161"/>
      <c r="H588" s="461"/>
      <c r="I588" s="696"/>
      <c r="J588" s="696"/>
      <c r="K588" s="461"/>
      <c r="L588" s="461"/>
      <c r="M588" s="461"/>
      <c r="N588" s="461"/>
      <c r="O588" s="461"/>
      <c r="P588" s="461"/>
      <c r="Q588" s="461"/>
      <c r="R588" s="461"/>
      <c r="S588" s="461"/>
      <c r="T588" s="461"/>
      <c r="U588" s="461"/>
      <c r="V588" s="461"/>
      <c r="W588" s="461"/>
      <c r="X588" s="461"/>
    </row>
    <row r="589">
      <c r="A589" s="461"/>
      <c r="B589" s="461"/>
      <c r="C589" s="739"/>
      <c r="D589" s="461"/>
      <c r="E589" s="461"/>
      <c r="F589" s="461"/>
      <c r="G589" s="161"/>
      <c r="H589" s="461"/>
      <c r="I589" s="696"/>
      <c r="J589" s="696"/>
      <c r="K589" s="461"/>
      <c r="L589" s="461"/>
      <c r="M589" s="461"/>
      <c r="N589" s="461"/>
      <c r="O589" s="461"/>
      <c r="P589" s="461"/>
      <c r="Q589" s="461"/>
      <c r="R589" s="461"/>
      <c r="S589" s="461"/>
      <c r="T589" s="461"/>
      <c r="U589" s="461"/>
      <c r="V589" s="461"/>
      <c r="W589" s="461"/>
      <c r="X589" s="461"/>
    </row>
    <row r="590">
      <c r="A590" s="461"/>
      <c r="B590" s="461"/>
      <c r="C590" s="739"/>
      <c r="D590" s="461"/>
      <c r="E590" s="461"/>
      <c r="F590" s="461"/>
      <c r="G590" s="161"/>
      <c r="H590" s="461"/>
      <c r="I590" s="696"/>
      <c r="J590" s="696"/>
      <c r="K590" s="461"/>
      <c r="L590" s="461"/>
      <c r="M590" s="461"/>
      <c r="N590" s="461"/>
      <c r="O590" s="461"/>
      <c r="P590" s="461"/>
      <c r="Q590" s="461"/>
      <c r="R590" s="461"/>
      <c r="S590" s="461"/>
      <c r="T590" s="461"/>
      <c r="U590" s="461"/>
      <c r="V590" s="461"/>
      <c r="W590" s="461"/>
      <c r="X590" s="461"/>
    </row>
    <row r="591">
      <c r="A591" s="461"/>
      <c r="B591" s="461"/>
      <c r="C591" s="739"/>
      <c r="D591" s="461"/>
      <c r="E591" s="461"/>
      <c r="F591" s="461"/>
      <c r="G591" s="161"/>
      <c r="H591" s="461"/>
      <c r="I591" s="696"/>
      <c r="J591" s="696"/>
      <c r="K591" s="461"/>
      <c r="L591" s="461"/>
      <c r="M591" s="461"/>
      <c r="N591" s="461"/>
      <c r="O591" s="461"/>
      <c r="P591" s="461"/>
      <c r="Q591" s="461"/>
      <c r="R591" s="461"/>
      <c r="S591" s="461"/>
      <c r="T591" s="461"/>
      <c r="U591" s="461"/>
      <c r="V591" s="461"/>
      <c r="W591" s="461"/>
      <c r="X591" s="461"/>
    </row>
    <row r="592">
      <c r="A592" s="461"/>
      <c r="B592" s="461"/>
      <c r="C592" s="739"/>
      <c r="D592" s="461"/>
      <c r="E592" s="461"/>
      <c r="F592" s="461"/>
      <c r="G592" s="161"/>
      <c r="H592" s="461"/>
      <c r="I592" s="696"/>
      <c r="J592" s="696"/>
      <c r="K592" s="461"/>
      <c r="L592" s="461"/>
      <c r="M592" s="461"/>
      <c r="N592" s="461"/>
      <c r="O592" s="461"/>
      <c r="P592" s="461"/>
      <c r="Q592" s="461"/>
      <c r="R592" s="461"/>
      <c r="S592" s="461"/>
      <c r="T592" s="461"/>
      <c r="U592" s="461"/>
      <c r="V592" s="461"/>
      <c r="W592" s="461"/>
      <c r="X592" s="461"/>
    </row>
    <row r="593">
      <c r="A593" s="461"/>
      <c r="B593" s="461"/>
      <c r="C593" s="739"/>
      <c r="D593" s="461"/>
      <c r="E593" s="461"/>
      <c r="F593" s="461"/>
      <c r="G593" s="161"/>
      <c r="H593" s="461"/>
      <c r="I593" s="696"/>
      <c r="J593" s="696"/>
      <c r="K593" s="461"/>
      <c r="L593" s="461"/>
      <c r="M593" s="461"/>
      <c r="N593" s="461"/>
      <c r="O593" s="461"/>
      <c r="P593" s="461"/>
      <c r="Q593" s="461"/>
      <c r="R593" s="461"/>
      <c r="S593" s="461"/>
      <c r="T593" s="461"/>
      <c r="U593" s="461"/>
      <c r="V593" s="461"/>
      <c r="W593" s="461"/>
      <c r="X593" s="461"/>
    </row>
    <row r="594">
      <c r="A594" s="461"/>
      <c r="B594" s="461"/>
      <c r="C594" s="739"/>
      <c r="D594" s="461"/>
      <c r="E594" s="461"/>
      <c r="F594" s="461"/>
      <c r="G594" s="161"/>
      <c r="H594" s="461"/>
      <c r="I594" s="696"/>
      <c r="J594" s="696"/>
      <c r="K594" s="461"/>
      <c r="L594" s="461"/>
      <c r="M594" s="461"/>
      <c r="N594" s="461"/>
      <c r="O594" s="461"/>
      <c r="P594" s="461"/>
      <c r="Q594" s="461"/>
      <c r="R594" s="461"/>
      <c r="S594" s="461"/>
      <c r="T594" s="461"/>
      <c r="U594" s="461"/>
      <c r="V594" s="461"/>
      <c r="W594" s="461"/>
      <c r="X594" s="461"/>
    </row>
    <row r="595">
      <c r="A595" s="461"/>
      <c r="B595" s="461"/>
      <c r="C595" s="739"/>
      <c r="D595" s="461"/>
      <c r="E595" s="461"/>
      <c r="F595" s="461"/>
      <c r="G595" s="161"/>
      <c r="H595" s="461"/>
      <c r="I595" s="696"/>
      <c r="J595" s="696"/>
      <c r="K595" s="461"/>
      <c r="L595" s="461"/>
      <c r="M595" s="461"/>
      <c r="N595" s="461"/>
      <c r="O595" s="461"/>
      <c r="P595" s="461"/>
      <c r="Q595" s="461"/>
      <c r="R595" s="461"/>
      <c r="S595" s="461"/>
      <c r="T595" s="461"/>
      <c r="U595" s="461"/>
      <c r="V595" s="461"/>
      <c r="W595" s="461"/>
      <c r="X595" s="461"/>
    </row>
    <row r="596">
      <c r="A596" s="461"/>
      <c r="B596" s="461"/>
      <c r="C596" s="739"/>
      <c r="D596" s="461"/>
      <c r="E596" s="461"/>
      <c r="F596" s="461"/>
      <c r="G596" s="161"/>
      <c r="H596" s="461"/>
      <c r="I596" s="696"/>
      <c r="J596" s="696"/>
      <c r="K596" s="461"/>
      <c r="L596" s="461"/>
      <c r="M596" s="461"/>
      <c r="N596" s="461"/>
      <c r="O596" s="461"/>
      <c r="P596" s="461"/>
      <c r="Q596" s="461"/>
      <c r="R596" s="461"/>
      <c r="S596" s="461"/>
      <c r="T596" s="461"/>
      <c r="U596" s="461"/>
      <c r="V596" s="461"/>
      <c r="W596" s="461"/>
      <c r="X596" s="461"/>
    </row>
    <row r="597">
      <c r="A597" s="461"/>
      <c r="B597" s="461"/>
      <c r="C597" s="739"/>
      <c r="D597" s="461"/>
      <c r="E597" s="461"/>
      <c r="F597" s="461"/>
      <c r="G597" s="161"/>
      <c r="H597" s="461"/>
      <c r="I597" s="696"/>
      <c r="J597" s="696"/>
      <c r="K597" s="461"/>
      <c r="L597" s="461"/>
      <c r="M597" s="461"/>
      <c r="N597" s="461"/>
      <c r="O597" s="461"/>
      <c r="P597" s="461"/>
      <c r="Q597" s="461"/>
      <c r="R597" s="461"/>
      <c r="S597" s="461"/>
      <c r="T597" s="461"/>
      <c r="U597" s="461"/>
      <c r="V597" s="461"/>
      <c r="W597" s="461"/>
      <c r="X597" s="461"/>
    </row>
    <row r="598">
      <c r="A598" s="461"/>
      <c r="B598" s="461"/>
      <c r="C598" s="739"/>
      <c r="D598" s="461"/>
      <c r="E598" s="461"/>
      <c r="F598" s="461"/>
      <c r="G598" s="161"/>
      <c r="H598" s="461"/>
      <c r="I598" s="696"/>
      <c r="J598" s="696"/>
      <c r="K598" s="461"/>
      <c r="L598" s="461"/>
      <c r="M598" s="461"/>
      <c r="N598" s="461"/>
      <c r="O598" s="461"/>
      <c r="P598" s="461"/>
      <c r="Q598" s="461"/>
      <c r="R598" s="461"/>
      <c r="S598" s="461"/>
      <c r="T598" s="461"/>
      <c r="U598" s="461"/>
      <c r="V598" s="461"/>
      <c r="W598" s="461"/>
      <c r="X598" s="461"/>
    </row>
    <row r="599">
      <c r="A599" s="461"/>
      <c r="B599" s="461"/>
      <c r="C599" s="739"/>
      <c r="D599" s="461"/>
      <c r="E599" s="461"/>
      <c r="F599" s="461"/>
      <c r="G599" s="161"/>
      <c r="H599" s="461"/>
      <c r="I599" s="696"/>
      <c r="J599" s="696"/>
      <c r="K599" s="461"/>
      <c r="L599" s="461"/>
      <c r="M599" s="461"/>
      <c r="N599" s="461"/>
      <c r="O599" s="461"/>
      <c r="P599" s="461"/>
      <c r="Q599" s="461"/>
      <c r="R599" s="461"/>
      <c r="S599" s="461"/>
      <c r="T599" s="461"/>
      <c r="U599" s="461"/>
      <c r="V599" s="461"/>
      <c r="W599" s="461"/>
      <c r="X599" s="461"/>
    </row>
    <row r="600">
      <c r="A600" s="461"/>
      <c r="B600" s="461"/>
      <c r="C600" s="739"/>
      <c r="D600" s="461"/>
      <c r="E600" s="461"/>
      <c r="F600" s="461"/>
      <c r="G600" s="161"/>
      <c r="H600" s="461"/>
      <c r="I600" s="696"/>
      <c r="J600" s="696"/>
      <c r="K600" s="461"/>
      <c r="L600" s="461"/>
      <c r="M600" s="461"/>
      <c r="N600" s="461"/>
      <c r="O600" s="461"/>
      <c r="P600" s="461"/>
      <c r="Q600" s="461"/>
      <c r="R600" s="461"/>
      <c r="S600" s="461"/>
      <c r="T600" s="461"/>
      <c r="U600" s="461"/>
      <c r="V600" s="461"/>
      <c r="W600" s="461"/>
      <c r="X600" s="461"/>
    </row>
    <row r="601">
      <c r="A601" s="461"/>
      <c r="B601" s="461"/>
      <c r="C601" s="739"/>
      <c r="D601" s="461"/>
      <c r="E601" s="461"/>
      <c r="F601" s="461"/>
      <c r="G601" s="161"/>
      <c r="H601" s="461"/>
      <c r="I601" s="696"/>
      <c r="J601" s="696"/>
      <c r="K601" s="461"/>
      <c r="L601" s="461"/>
      <c r="M601" s="461"/>
      <c r="N601" s="461"/>
      <c r="O601" s="461"/>
      <c r="P601" s="461"/>
      <c r="Q601" s="461"/>
      <c r="R601" s="461"/>
      <c r="S601" s="461"/>
      <c r="T601" s="461"/>
      <c r="U601" s="461"/>
      <c r="V601" s="461"/>
      <c r="W601" s="461"/>
      <c r="X601" s="461"/>
    </row>
    <row r="602">
      <c r="A602" s="461"/>
      <c r="B602" s="461"/>
      <c r="C602" s="739"/>
      <c r="D602" s="461"/>
      <c r="E602" s="461"/>
      <c r="F602" s="461"/>
      <c r="G602" s="161"/>
      <c r="H602" s="461"/>
      <c r="I602" s="696"/>
      <c r="J602" s="696"/>
      <c r="K602" s="461"/>
      <c r="L602" s="461"/>
      <c r="M602" s="461"/>
      <c r="N602" s="461"/>
      <c r="O602" s="461"/>
      <c r="P602" s="461"/>
      <c r="Q602" s="461"/>
      <c r="R602" s="461"/>
      <c r="S602" s="461"/>
      <c r="T602" s="461"/>
      <c r="U602" s="461"/>
      <c r="V602" s="461"/>
      <c r="W602" s="461"/>
      <c r="X602" s="461"/>
    </row>
    <row r="603">
      <c r="A603" s="461"/>
      <c r="B603" s="461"/>
      <c r="C603" s="739"/>
      <c r="D603" s="461"/>
      <c r="E603" s="461"/>
      <c r="F603" s="461"/>
      <c r="G603" s="161"/>
      <c r="H603" s="461"/>
      <c r="I603" s="696"/>
      <c r="J603" s="696"/>
      <c r="K603" s="461"/>
      <c r="L603" s="461"/>
      <c r="M603" s="461"/>
      <c r="N603" s="461"/>
      <c r="O603" s="461"/>
      <c r="P603" s="461"/>
      <c r="Q603" s="461"/>
      <c r="R603" s="461"/>
      <c r="S603" s="461"/>
      <c r="T603" s="461"/>
      <c r="U603" s="461"/>
      <c r="V603" s="461"/>
      <c r="W603" s="461"/>
      <c r="X603" s="461"/>
    </row>
    <row r="604">
      <c r="A604" s="461"/>
      <c r="B604" s="461"/>
      <c r="C604" s="739"/>
      <c r="D604" s="461"/>
      <c r="E604" s="461"/>
      <c r="F604" s="461"/>
      <c r="G604" s="161"/>
      <c r="H604" s="461"/>
      <c r="I604" s="696"/>
      <c r="J604" s="696"/>
      <c r="K604" s="461"/>
      <c r="L604" s="461"/>
      <c r="M604" s="461"/>
      <c r="N604" s="461"/>
      <c r="O604" s="461"/>
      <c r="P604" s="461"/>
      <c r="Q604" s="461"/>
      <c r="R604" s="461"/>
      <c r="S604" s="461"/>
      <c r="T604" s="461"/>
      <c r="U604" s="461"/>
      <c r="V604" s="461"/>
      <c r="W604" s="461"/>
      <c r="X604" s="461"/>
    </row>
    <row r="605">
      <c r="A605" s="461"/>
      <c r="B605" s="461"/>
      <c r="C605" s="739"/>
      <c r="D605" s="461"/>
      <c r="E605" s="461"/>
      <c r="F605" s="461"/>
      <c r="G605" s="161"/>
      <c r="H605" s="461"/>
      <c r="I605" s="696"/>
      <c r="J605" s="696"/>
      <c r="K605" s="461"/>
      <c r="L605" s="461"/>
      <c r="M605" s="461"/>
      <c r="N605" s="461"/>
      <c r="O605" s="461"/>
      <c r="P605" s="461"/>
      <c r="Q605" s="461"/>
      <c r="R605" s="461"/>
      <c r="S605" s="461"/>
      <c r="T605" s="461"/>
      <c r="U605" s="461"/>
      <c r="V605" s="461"/>
      <c r="W605" s="461"/>
      <c r="X605" s="461"/>
    </row>
    <row r="606">
      <c r="A606" s="461"/>
      <c r="B606" s="461"/>
      <c r="C606" s="739"/>
      <c r="D606" s="461"/>
      <c r="E606" s="461"/>
      <c r="F606" s="461"/>
      <c r="G606" s="161"/>
      <c r="H606" s="461"/>
      <c r="I606" s="696"/>
      <c r="J606" s="696"/>
      <c r="K606" s="461"/>
      <c r="L606" s="461"/>
      <c r="M606" s="461"/>
      <c r="N606" s="461"/>
      <c r="O606" s="461"/>
      <c r="P606" s="461"/>
      <c r="Q606" s="461"/>
      <c r="R606" s="461"/>
      <c r="S606" s="461"/>
      <c r="T606" s="461"/>
      <c r="U606" s="461"/>
      <c r="V606" s="461"/>
      <c r="W606" s="461"/>
      <c r="X606" s="461"/>
    </row>
    <row r="607">
      <c r="A607" s="461"/>
      <c r="B607" s="461"/>
      <c r="C607" s="739"/>
      <c r="D607" s="461"/>
      <c r="E607" s="461"/>
      <c r="F607" s="461"/>
      <c r="G607" s="161"/>
      <c r="H607" s="461"/>
      <c r="I607" s="696"/>
      <c r="J607" s="696"/>
      <c r="K607" s="461"/>
      <c r="L607" s="461"/>
      <c r="M607" s="461"/>
      <c r="N607" s="461"/>
      <c r="O607" s="461"/>
      <c r="P607" s="461"/>
      <c r="Q607" s="461"/>
      <c r="R607" s="461"/>
      <c r="S607" s="461"/>
      <c r="T607" s="461"/>
      <c r="U607" s="461"/>
      <c r="V607" s="461"/>
      <c r="W607" s="461"/>
      <c r="X607" s="461"/>
    </row>
    <row r="608">
      <c r="A608" s="461"/>
      <c r="B608" s="461"/>
      <c r="C608" s="739"/>
      <c r="D608" s="461"/>
      <c r="E608" s="461"/>
      <c r="F608" s="461"/>
      <c r="G608" s="161"/>
      <c r="H608" s="461"/>
      <c r="I608" s="696"/>
      <c r="J608" s="696"/>
      <c r="K608" s="461"/>
      <c r="L608" s="461"/>
      <c r="M608" s="461"/>
      <c r="N608" s="461"/>
      <c r="O608" s="461"/>
      <c r="P608" s="461"/>
      <c r="Q608" s="461"/>
      <c r="R608" s="461"/>
      <c r="S608" s="461"/>
      <c r="T608" s="461"/>
      <c r="U608" s="461"/>
      <c r="V608" s="461"/>
      <c r="W608" s="461"/>
      <c r="X608" s="461"/>
    </row>
    <row r="609">
      <c r="A609" s="461"/>
      <c r="B609" s="461"/>
      <c r="C609" s="739"/>
      <c r="D609" s="461"/>
      <c r="E609" s="461"/>
      <c r="F609" s="461"/>
      <c r="G609" s="161"/>
      <c r="H609" s="461"/>
      <c r="I609" s="696"/>
      <c r="J609" s="696"/>
      <c r="K609" s="461"/>
      <c r="L609" s="461"/>
      <c r="M609" s="461"/>
      <c r="N609" s="461"/>
      <c r="O609" s="461"/>
      <c r="P609" s="461"/>
      <c r="Q609" s="461"/>
      <c r="R609" s="461"/>
      <c r="S609" s="461"/>
      <c r="T609" s="461"/>
      <c r="U609" s="461"/>
      <c r="V609" s="461"/>
      <c r="W609" s="461"/>
      <c r="X609" s="461"/>
    </row>
    <row r="610">
      <c r="A610" s="461"/>
      <c r="B610" s="461"/>
      <c r="C610" s="739"/>
      <c r="D610" s="461"/>
      <c r="E610" s="461"/>
      <c r="F610" s="461"/>
      <c r="G610" s="161"/>
      <c r="H610" s="461"/>
      <c r="I610" s="696"/>
      <c r="J610" s="696"/>
      <c r="K610" s="461"/>
      <c r="L610" s="461"/>
      <c r="M610" s="461"/>
      <c r="N610" s="461"/>
      <c r="O610" s="461"/>
      <c r="P610" s="461"/>
      <c r="Q610" s="461"/>
      <c r="R610" s="461"/>
      <c r="S610" s="461"/>
      <c r="T610" s="461"/>
      <c r="U610" s="461"/>
      <c r="V610" s="461"/>
      <c r="W610" s="461"/>
      <c r="X610" s="461"/>
    </row>
    <row r="611">
      <c r="A611" s="461"/>
      <c r="B611" s="461"/>
      <c r="C611" s="739"/>
      <c r="D611" s="461"/>
      <c r="E611" s="461"/>
      <c r="F611" s="461"/>
      <c r="G611" s="161"/>
      <c r="H611" s="461"/>
      <c r="I611" s="696"/>
      <c r="J611" s="696"/>
      <c r="K611" s="461"/>
      <c r="L611" s="461"/>
      <c r="M611" s="461"/>
      <c r="N611" s="461"/>
      <c r="O611" s="461"/>
      <c r="P611" s="461"/>
      <c r="Q611" s="461"/>
      <c r="R611" s="461"/>
      <c r="S611" s="461"/>
      <c r="T611" s="461"/>
      <c r="U611" s="461"/>
      <c r="V611" s="461"/>
      <c r="W611" s="461"/>
      <c r="X611" s="461"/>
    </row>
    <row r="612">
      <c r="A612" s="461"/>
      <c r="B612" s="461"/>
      <c r="C612" s="739"/>
      <c r="D612" s="461"/>
      <c r="E612" s="461"/>
      <c r="F612" s="461"/>
      <c r="G612" s="161"/>
      <c r="H612" s="461"/>
      <c r="I612" s="696"/>
      <c r="J612" s="696"/>
      <c r="K612" s="461"/>
      <c r="L612" s="461"/>
      <c r="M612" s="461"/>
      <c r="N612" s="461"/>
      <c r="O612" s="461"/>
      <c r="P612" s="461"/>
      <c r="Q612" s="461"/>
      <c r="R612" s="461"/>
      <c r="S612" s="461"/>
      <c r="T612" s="461"/>
      <c r="U612" s="461"/>
      <c r="V612" s="461"/>
      <c r="W612" s="461"/>
      <c r="X612" s="461"/>
    </row>
    <row r="613">
      <c r="A613" s="461"/>
      <c r="B613" s="461"/>
      <c r="C613" s="739"/>
      <c r="D613" s="461"/>
      <c r="E613" s="461"/>
      <c r="F613" s="461"/>
      <c r="G613" s="161"/>
      <c r="H613" s="461"/>
      <c r="I613" s="696"/>
      <c r="J613" s="696"/>
      <c r="K613" s="461"/>
      <c r="L613" s="461"/>
      <c r="M613" s="461"/>
      <c r="N613" s="461"/>
      <c r="O613" s="461"/>
      <c r="P613" s="461"/>
      <c r="Q613" s="461"/>
      <c r="R613" s="461"/>
      <c r="S613" s="461"/>
      <c r="T613" s="461"/>
      <c r="U613" s="461"/>
      <c r="V613" s="461"/>
      <c r="W613" s="461"/>
      <c r="X613" s="461"/>
    </row>
    <row r="614">
      <c r="A614" s="461"/>
      <c r="B614" s="461"/>
      <c r="C614" s="739"/>
      <c r="D614" s="461"/>
      <c r="E614" s="461"/>
      <c r="F614" s="461"/>
      <c r="G614" s="161"/>
      <c r="H614" s="461"/>
      <c r="I614" s="696"/>
      <c r="J614" s="696"/>
      <c r="K614" s="461"/>
      <c r="L614" s="461"/>
      <c r="M614" s="461"/>
      <c r="N614" s="461"/>
      <c r="O614" s="461"/>
      <c r="P614" s="461"/>
      <c r="Q614" s="461"/>
      <c r="R614" s="461"/>
      <c r="S614" s="461"/>
      <c r="T614" s="461"/>
      <c r="U614" s="461"/>
      <c r="V614" s="461"/>
      <c r="W614" s="461"/>
      <c r="X614" s="461"/>
    </row>
    <row r="615">
      <c r="A615" s="461"/>
      <c r="B615" s="461"/>
      <c r="C615" s="739"/>
      <c r="D615" s="461"/>
      <c r="E615" s="461"/>
      <c r="F615" s="461"/>
      <c r="G615" s="161"/>
      <c r="H615" s="461"/>
      <c r="I615" s="696"/>
      <c r="J615" s="696"/>
      <c r="K615" s="461"/>
      <c r="L615" s="461"/>
      <c r="M615" s="461"/>
      <c r="N615" s="461"/>
      <c r="O615" s="461"/>
      <c r="P615" s="461"/>
      <c r="Q615" s="461"/>
      <c r="R615" s="461"/>
      <c r="S615" s="461"/>
      <c r="T615" s="461"/>
      <c r="U615" s="461"/>
      <c r="V615" s="461"/>
      <c r="W615" s="461"/>
      <c r="X615" s="461"/>
    </row>
    <row r="616">
      <c r="A616" s="461"/>
      <c r="B616" s="461"/>
      <c r="C616" s="739"/>
      <c r="D616" s="461"/>
      <c r="E616" s="461"/>
      <c r="F616" s="461"/>
      <c r="G616" s="161"/>
      <c r="H616" s="461"/>
      <c r="I616" s="696"/>
      <c r="J616" s="696"/>
      <c r="K616" s="461"/>
      <c r="L616" s="461"/>
      <c r="M616" s="461"/>
      <c r="N616" s="461"/>
      <c r="O616" s="461"/>
      <c r="P616" s="461"/>
      <c r="Q616" s="461"/>
      <c r="R616" s="461"/>
      <c r="S616" s="461"/>
      <c r="T616" s="461"/>
      <c r="U616" s="461"/>
      <c r="V616" s="461"/>
      <c r="W616" s="461"/>
      <c r="X616" s="461"/>
    </row>
    <row r="617">
      <c r="A617" s="461"/>
      <c r="B617" s="461"/>
      <c r="C617" s="739"/>
      <c r="D617" s="461"/>
      <c r="E617" s="461"/>
      <c r="F617" s="461"/>
      <c r="G617" s="161"/>
      <c r="H617" s="461"/>
      <c r="I617" s="696"/>
      <c r="J617" s="696"/>
      <c r="K617" s="461"/>
      <c r="L617" s="461"/>
      <c r="M617" s="461"/>
      <c r="N617" s="461"/>
      <c r="O617" s="461"/>
      <c r="P617" s="461"/>
      <c r="Q617" s="461"/>
      <c r="R617" s="461"/>
      <c r="S617" s="461"/>
      <c r="T617" s="461"/>
      <c r="U617" s="461"/>
      <c r="V617" s="461"/>
      <c r="W617" s="461"/>
      <c r="X617" s="461"/>
    </row>
    <row r="618">
      <c r="A618" s="461"/>
      <c r="B618" s="461"/>
      <c r="C618" s="739"/>
      <c r="D618" s="461"/>
      <c r="E618" s="461"/>
      <c r="F618" s="461"/>
      <c r="G618" s="161"/>
      <c r="H618" s="461"/>
      <c r="I618" s="696"/>
      <c r="J618" s="696"/>
      <c r="K618" s="461"/>
      <c r="L618" s="461"/>
      <c r="M618" s="461"/>
      <c r="N618" s="461"/>
      <c r="O618" s="461"/>
      <c r="P618" s="461"/>
      <c r="Q618" s="461"/>
      <c r="R618" s="461"/>
      <c r="S618" s="461"/>
      <c r="T618" s="461"/>
      <c r="U618" s="461"/>
      <c r="V618" s="461"/>
      <c r="W618" s="461"/>
      <c r="X618" s="461"/>
    </row>
    <row r="619">
      <c r="A619" s="461"/>
      <c r="B619" s="461"/>
      <c r="C619" s="739"/>
      <c r="D619" s="461"/>
      <c r="E619" s="461"/>
      <c r="F619" s="461"/>
      <c r="G619" s="161"/>
      <c r="H619" s="461"/>
      <c r="I619" s="696"/>
      <c r="J619" s="696"/>
      <c r="K619" s="461"/>
      <c r="L619" s="461"/>
      <c r="M619" s="461"/>
      <c r="N619" s="461"/>
      <c r="O619" s="461"/>
      <c r="P619" s="461"/>
      <c r="Q619" s="461"/>
      <c r="R619" s="461"/>
      <c r="S619" s="461"/>
      <c r="T619" s="461"/>
      <c r="U619" s="461"/>
      <c r="V619" s="461"/>
      <c r="W619" s="461"/>
      <c r="X619" s="461"/>
    </row>
    <row r="620">
      <c r="A620" s="461"/>
      <c r="B620" s="461"/>
      <c r="C620" s="739"/>
      <c r="D620" s="461"/>
      <c r="E620" s="461"/>
      <c r="F620" s="461"/>
      <c r="G620" s="161"/>
      <c r="H620" s="461"/>
      <c r="I620" s="696"/>
      <c r="J620" s="696"/>
      <c r="K620" s="461"/>
      <c r="L620" s="461"/>
      <c r="M620" s="461"/>
      <c r="N620" s="461"/>
      <c r="O620" s="461"/>
      <c r="P620" s="461"/>
      <c r="Q620" s="461"/>
      <c r="R620" s="461"/>
      <c r="S620" s="461"/>
      <c r="T620" s="461"/>
      <c r="U620" s="461"/>
      <c r="V620" s="461"/>
      <c r="W620" s="461"/>
      <c r="X620" s="461"/>
    </row>
    <row r="621">
      <c r="A621" s="461"/>
      <c r="B621" s="461"/>
      <c r="C621" s="739"/>
      <c r="D621" s="461"/>
      <c r="E621" s="461"/>
      <c r="F621" s="461"/>
      <c r="G621" s="161"/>
      <c r="H621" s="461"/>
      <c r="I621" s="696"/>
      <c r="J621" s="696"/>
      <c r="K621" s="461"/>
      <c r="L621" s="461"/>
      <c r="M621" s="461"/>
      <c r="N621" s="461"/>
      <c r="O621" s="461"/>
      <c r="P621" s="461"/>
      <c r="Q621" s="461"/>
      <c r="R621" s="461"/>
      <c r="S621" s="461"/>
      <c r="T621" s="461"/>
      <c r="U621" s="461"/>
      <c r="V621" s="461"/>
      <c r="W621" s="461"/>
      <c r="X621" s="461"/>
    </row>
    <row r="622">
      <c r="A622" s="461"/>
      <c r="B622" s="461"/>
      <c r="C622" s="739"/>
      <c r="D622" s="461"/>
      <c r="E622" s="461"/>
      <c r="F622" s="461"/>
      <c r="G622" s="161"/>
      <c r="H622" s="461"/>
      <c r="I622" s="696"/>
      <c r="J622" s="696"/>
      <c r="K622" s="461"/>
      <c r="L622" s="461"/>
      <c r="M622" s="461"/>
      <c r="N622" s="461"/>
      <c r="O622" s="461"/>
      <c r="P622" s="461"/>
      <c r="Q622" s="461"/>
      <c r="R622" s="461"/>
      <c r="S622" s="461"/>
      <c r="T622" s="461"/>
      <c r="U622" s="461"/>
      <c r="V622" s="461"/>
      <c r="W622" s="461"/>
      <c r="X622" s="461"/>
    </row>
    <row r="623">
      <c r="A623" s="461"/>
      <c r="B623" s="461"/>
      <c r="C623" s="739"/>
      <c r="D623" s="461"/>
      <c r="E623" s="461"/>
      <c r="F623" s="461"/>
      <c r="G623" s="161"/>
      <c r="H623" s="461"/>
      <c r="I623" s="696"/>
      <c r="J623" s="696"/>
      <c r="K623" s="461"/>
      <c r="L623" s="461"/>
      <c r="M623" s="461"/>
      <c r="N623" s="461"/>
      <c r="O623" s="461"/>
      <c r="P623" s="461"/>
      <c r="Q623" s="461"/>
      <c r="R623" s="461"/>
      <c r="S623" s="461"/>
      <c r="T623" s="461"/>
      <c r="U623" s="461"/>
      <c r="V623" s="461"/>
      <c r="W623" s="461"/>
      <c r="X623" s="461"/>
    </row>
    <row r="624">
      <c r="A624" s="461"/>
      <c r="B624" s="461"/>
      <c r="C624" s="739"/>
      <c r="D624" s="461"/>
      <c r="E624" s="461"/>
      <c r="F624" s="461"/>
      <c r="G624" s="161"/>
      <c r="H624" s="461"/>
      <c r="I624" s="696"/>
      <c r="J624" s="696"/>
      <c r="K624" s="461"/>
      <c r="L624" s="461"/>
      <c r="M624" s="461"/>
      <c r="N624" s="461"/>
      <c r="O624" s="461"/>
      <c r="P624" s="461"/>
      <c r="Q624" s="461"/>
      <c r="R624" s="461"/>
      <c r="S624" s="461"/>
      <c r="T624" s="461"/>
      <c r="U624" s="461"/>
      <c r="V624" s="461"/>
      <c r="W624" s="461"/>
      <c r="X624" s="461"/>
    </row>
    <row r="625">
      <c r="A625" s="461"/>
      <c r="B625" s="461"/>
      <c r="C625" s="739"/>
      <c r="D625" s="461"/>
      <c r="E625" s="461"/>
      <c r="F625" s="461"/>
      <c r="G625" s="161"/>
      <c r="H625" s="461"/>
      <c r="I625" s="696"/>
      <c r="J625" s="696"/>
      <c r="K625" s="461"/>
      <c r="L625" s="461"/>
      <c r="M625" s="461"/>
      <c r="N625" s="461"/>
      <c r="O625" s="461"/>
      <c r="P625" s="461"/>
      <c r="Q625" s="461"/>
      <c r="R625" s="461"/>
      <c r="S625" s="461"/>
      <c r="T625" s="461"/>
      <c r="U625" s="461"/>
      <c r="V625" s="461"/>
      <c r="W625" s="461"/>
      <c r="X625" s="461"/>
    </row>
    <row r="626">
      <c r="A626" s="461"/>
      <c r="B626" s="461"/>
      <c r="C626" s="739"/>
      <c r="D626" s="461"/>
      <c r="E626" s="461"/>
      <c r="F626" s="461"/>
      <c r="G626" s="161"/>
      <c r="H626" s="461"/>
      <c r="I626" s="696"/>
      <c r="J626" s="696"/>
      <c r="K626" s="461"/>
      <c r="L626" s="461"/>
      <c r="M626" s="461"/>
      <c r="N626" s="461"/>
      <c r="O626" s="461"/>
      <c r="P626" s="461"/>
      <c r="Q626" s="461"/>
      <c r="R626" s="461"/>
      <c r="S626" s="461"/>
      <c r="T626" s="461"/>
      <c r="U626" s="461"/>
      <c r="V626" s="461"/>
      <c r="W626" s="461"/>
      <c r="X626" s="461"/>
    </row>
    <row r="627">
      <c r="A627" s="461"/>
      <c r="B627" s="461"/>
      <c r="C627" s="739"/>
      <c r="D627" s="461"/>
      <c r="E627" s="461"/>
      <c r="F627" s="461"/>
      <c r="G627" s="161"/>
      <c r="H627" s="461"/>
      <c r="I627" s="696"/>
      <c r="J627" s="696"/>
      <c r="K627" s="461"/>
      <c r="L627" s="461"/>
      <c r="M627" s="461"/>
      <c r="N627" s="461"/>
      <c r="O627" s="461"/>
      <c r="P627" s="461"/>
      <c r="Q627" s="461"/>
      <c r="R627" s="461"/>
      <c r="S627" s="461"/>
      <c r="T627" s="461"/>
      <c r="U627" s="461"/>
      <c r="V627" s="461"/>
      <c r="W627" s="461"/>
      <c r="X627" s="461"/>
    </row>
    <row r="628">
      <c r="A628" s="461"/>
      <c r="B628" s="461"/>
      <c r="C628" s="739"/>
      <c r="D628" s="461"/>
      <c r="E628" s="461"/>
      <c r="F628" s="461"/>
      <c r="G628" s="161"/>
      <c r="H628" s="461"/>
      <c r="I628" s="696"/>
      <c r="J628" s="696"/>
      <c r="K628" s="461"/>
      <c r="L628" s="461"/>
      <c r="M628" s="461"/>
      <c r="N628" s="461"/>
      <c r="O628" s="461"/>
      <c r="P628" s="461"/>
      <c r="Q628" s="461"/>
      <c r="R628" s="461"/>
      <c r="S628" s="461"/>
      <c r="T628" s="461"/>
      <c r="U628" s="461"/>
      <c r="V628" s="461"/>
      <c r="W628" s="461"/>
      <c r="X628" s="461"/>
    </row>
    <row r="629">
      <c r="A629" s="461"/>
      <c r="B629" s="461"/>
      <c r="C629" s="739"/>
      <c r="D629" s="461"/>
      <c r="E629" s="461"/>
      <c r="F629" s="461"/>
      <c r="G629" s="161"/>
      <c r="H629" s="461"/>
      <c r="I629" s="696"/>
      <c r="J629" s="696"/>
      <c r="K629" s="461"/>
      <c r="L629" s="461"/>
      <c r="M629" s="461"/>
      <c r="N629" s="461"/>
      <c r="O629" s="461"/>
      <c r="P629" s="461"/>
      <c r="Q629" s="461"/>
      <c r="R629" s="461"/>
      <c r="S629" s="461"/>
      <c r="T629" s="461"/>
      <c r="U629" s="461"/>
      <c r="V629" s="461"/>
      <c r="W629" s="461"/>
      <c r="X629" s="461"/>
    </row>
    <row r="630">
      <c r="A630" s="461"/>
      <c r="B630" s="461"/>
      <c r="C630" s="739"/>
      <c r="D630" s="461"/>
      <c r="E630" s="461"/>
      <c r="F630" s="461"/>
      <c r="G630" s="161"/>
      <c r="H630" s="461"/>
      <c r="I630" s="696"/>
      <c r="J630" s="696"/>
      <c r="K630" s="461"/>
      <c r="L630" s="461"/>
      <c r="M630" s="461"/>
      <c r="N630" s="461"/>
      <c r="O630" s="461"/>
      <c r="P630" s="461"/>
      <c r="Q630" s="461"/>
      <c r="R630" s="461"/>
      <c r="S630" s="461"/>
      <c r="T630" s="461"/>
      <c r="U630" s="461"/>
      <c r="V630" s="461"/>
      <c r="W630" s="461"/>
      <c r="X630" s="461"/>
    </row>
    <row r="631">
      <c r="A631" s="461"/>
      <c r="B631" s="461"/>
      <c r="C631" s="739"/>
      <c r="D631" s="461"/>
      <c r="E631" s="461"/>
      <c r="F631" s="461"/>
      <c r="G631" s="161"/>
      <c r="H631" s="461"/>
      <c r="I631" s="696"/>
      <c r="J631" s="696"/>
      <c r="K631" s="461"/>
      <c r="L631" s="461"/>
      <c r="M631" s="461"/>
      <c r="N631" s="461"/>
      <c r="O631" s="461"/>
      <c r="P631" s="461"/>
      <c r="Q631" s="461"/>
      <c r="R631" s="461"/>
      <c r="S631" s="461"/>
      <c r="T631" s="461"/>
      <c r="U631" s="461"/>
      <c r="V631" s="461"/>
      <c r="W631" s="461"/>
      <c r="X631" s="461"/>
    </row>
    <row r="632">
      <c r="A632" s="461"/>
      <c r="B632" s="461"/>
      <c r="C632" s="739"/>
      <c r="D632" s="461"/>
      <c r="E632" s="461"/>
      <c r="F632" s="461"/>
      <c r="G632" s="161"/>
      <c r="H632" s="461"/>
      <c r="I632" s="696"/>
      <c r="J632" s="696"/>
      <c r="K632" s="461"/>
      <c r="L632" s="461"/>
      <c r="M632" s="461"/>
      <c r="N632" s="461"/>
      <c r="O632" s="461"/>
      <c r="P632" s="461"/>
      <c r="Q632" s="461"/>
      <c r="R632" s="461"/>
      <c r="S632" s="461"/>
      <c r="T632" s="461"/>
      <c r="U632" s="461"/>
      <c r="V632" s="461"/>
      <c r="W632" s="461"/>
      <c r="X632" s="461"/>
    </row>
    <row r="633">
      <c r="A633" s="461"/>
      <c r="B633" s="461"/>
      <c r="C633" s="739"/>
      <c r="D633" s="461"/>
      <c r="E633" s="461"/>
      <c r="F633" s="461"/>
      <c r="G633" s="161"/>
      <c r="H633" s="461"/>
      <c r="I633" s="696"/>
      <c r="J633" s="696"/>
      <c r="K633" s="461"/>
      <c r="L633" s="461"/>
      <c r="M633" s="461"/>
      <c r="N633" s="461"/>
      <c r="O633" s="461"/>
      <c r="P633" s="461"/>
      <c r="Q633" s="461"/>
      <c r="R633" s="461"/>
      <c r="S633" s="461"/>
      <c r="T633" s="461"/>
      <c r="U633" s="461"/>
      <c r="V633" s="461"/>
      <c r="W633" s="461"/>
      <c r="X633" s="461"/>
    </row>
    <row r="634">
      <c r="A634" s="461"/>
      <c r="B634" s="461"/>
      <c r="C634" s="739"/>
      <c r="D634" s="461"/>
      <c r="E634" s="461"/>
      <c r="F634" s="461"/>
      <c r="G634" s="161"/>
      <c r="H634" s="461"/>
      <c r="I634" s="696"/>
      <c r="J634" s="696"/>
      <c r="K634" s="461"/>
      <c r="L634" s="461"/>
      <c r="M634" s="461"/>
      <c r="N634" s="461"/>
      <c r="O634" s="461"/>
      <c r="P634" s="461"/>
      <c r="Q634" s="461"/>
      <c r="R634" s="461"/>
      <c r="S634" s="461"/>
      <c r="T634" s="461"/>
      <c r="U634" s="461"/>
      <c r="V634" s="461"/>
      <c r="W634" s="461"/>
      <c r="X634" s="461"/>
    </row>
    <row r="635">
      <c r="A635" s="461"/>
      <c r="B635" s="461"/>
      <c r="C635" s="739"/>
      <c r="D635" s="461"/>
      <c r="E635" s="461"/>
      <c r="F635" s="461"/>
      <c r="G635" s="161"/>
      <c r="H635" s="461"/>
      <c r="I635" s="696"/>
      <c r="J635" s="696"/>
      <c r="K635" s="461"/>
      <c r="L635" s="461"/>
      <c r="M635" s="461"/>
      <c r="N635" s="461"/>
      <c r="O635" s="461"/>
      <c r="P635" s="461"/>
      <c r="Q635" s="461"/>
      <c r="R635" s="461"/>
      <c r="S635" s="461"/>
      <c r="T635" s="461"/>
      <c r="U635" s="461"/>
      <c r="V635" s="461"/>
      <c r="W635" s="461"/>
      <c r="X635" s="461"/>
    </row>
    <row r="636">
      <c r="A636" s="461"/>
      <c r="B636" s="461"/>
      <c r="C636" s="739"/>
      <c r="D636" s="461"/>
      <c r="E636" s="461"/>
      <c r="F636" s="461"/>
      <c r="G636" s="161"/>
      <c r="H636" s="461"/>
      <c r="I636" s="696"/>
      <c r="J636" s="696"/>
      <c r="K636" s="461"/>
      <c r="L636" s="461"/>
      <c r="M636" s="461"/>
      <c r="N636" s="461"/>
      <c r="O636" s="461"/>
      <c r="P636" s="461"/>
      <c r="Q636" s="461"/>
      <c r="R636" s="461"/>
      <c r="S636" s="461"/>
      <c r="T636" s="461"/>
      <c r="U636" s="461"/>
      <c r="V636" s="461"/>
      <c r="W636" s="461"/>
      <c r="X636" s="461"/>
    </row>
    <row r="637">
      <c r="A637" s="461"/>
      <c r="B637" s="461"/>
      <c r="C637" s="739"/>
      <c r="D637" s="461"/>
      <c r="E637" s="461"/>
      <c r="F637" s="461"/>
      <c r="G637" s="161"/>
      <c r="H637" s="461"/>
      <c r="I637" s="696"/>
      <c r="J637" s="696"/>
      <c r="K637" s="461"/>
      <c r="L637" s="461"/>
      <c r="M637" s="461"/>
      <c r="N637" s="461"/>
      <c r="O637" s="461"/>
      <c r="P637" s="461"/>
      <c r="Q637" s="461"/>
      <c r="R637" s="461"/>
      <c r="S637" s="461"/>
      <c r="T637" s="461"/>
      <c r="U637" s="461"/>
      <c r="V637" s="461"/>
      <c r="W637" s="461"/>
      <c r="X637" s="461"/>
    </row>
    <row r="638">
      <c r="A638" s="461"/>
      <c r="B638" s="461"/>
      <c r="C638" s="739"/>
      <c r="D638" s="461"/>
      <c r="E638" s="461"/>
      <c r="F638" s="461"/>
      <c r="G638" s="161"/>
      <c r="H638" s="461"/>
      <c r="I638" s="696"/>
      <c r="J638" s="696"/>
      <c r="K638" s="461"/>
      <c r="L638" s="461"/>
      <c r="M638" s="461"/>
      <c r="N638" s="461"/>
      <c r="O638" s="461"/>
      <c r="P638" s="461"/>
      <c r="Q638" s="461"/>
      <c r="R638" s="461"/>
      <c r="S638" s="461"/>
      <c r="T638" s="461"/>
      <c r="U638" s="461"/>
      <c r="V638" s="461"/>
      <c r="W638" s="461"/>
      <c r="X638" s="461"/>
    </row>
    <row r="639">
      <c r="A639" s="461"/>
      <c r="B639" s="461"/>
      <c r="C639" s="739"/>
      <c r="D639" s="461"/>
      <c r="E639" s="461"/>
      <c r="F639" s="461"/>
      <c r="G639" s="161"/>
      <c r="H639" s="461"/>
      <c r="I639" s="696"/>
      <c r="J639" s="696"/>
      <c r="K639" s="461"/>
      <c r="L639" s="461"/>
      <c r="M639" s="461"/>
      <c r="N639" s="461"/>
      <c r="O639" s="461"/>
      <c r="P639" s="461"/>
      <c r="Q639" s="461"/>
      <c r="R639" s="461"/>
      <c r="S639" s="461"/>
      <c r="T639" s="461"/>
      <c r="U639" s="461"/>
      <c r="V639" s="461"/>
      <c r="W639" s="461"/>
      <c r="X639" s="461"/>
    </row>
    <row r="640">
      <c r="A640" s="461"/>
      <c r="B640" s="461"/>
      <c r="C640" s="739"/>
      <c r="D640" s="461"/>
      <c r="E640" s="461"/>
      <c r="F640" s="461"/>
      <c r="G640" s="161"/>
      <c r="H640" s="461"/>
      <c r="I640" s="696"/>
      <c r="J640" s="696"/>
      <c r="K640" s="461"/>
      <c r="L640" s="461"/>
      <c r="M640" s="461"/>
      <c r="N640" s="461"/>
      <c r="O640" s="461"/>
      <c r="P640" s="461"/>
      <c r="Q640" s="461"/>
      <c r="R640" s="461"/>
      <c r="S640" s="461"/>
      <c r="T640" s="461"/>
      <c r="U640" s="461"/>
      <c r="V640" s="461"/>
      <c r="W640" s="461"/>
      <c r="X640" s="461"/>
    </row>
    <row r="641">
      <c r="A641" s="461"/>
      <c r="B641" s="461"/>
      <c r="C641" s="739"/>
      <c r="D641" s="461"/>
      <c r="E641" s="461"/>
      <c r="F641" s="461"/>
      <c r="G641" s="161"/>
      <c r="H641" s="461"/>
      <c r="I641" s="696"/>
      <c r="J641" s="696"/>
      <c r="K641" s="461"/>
      <c r="L641" s="461"/>
      <c r="M641" s="461"/>
      <c r="N641" s="461"/>
      <c r="O641" s="461"/>
      <c r="P641" s="461"/>
      <c r="Q641" s="461"/>
      <c r="R641" s="461"/>
      <c r="S641" s="461"/>
      <c r="T641" s="461"/>
      <c r="U641" s="461"/>
      <c r="V641" s="461"/>
      <c r="W641" s="461"/>
      <c r="X641" s="461"/>
    </row>
    <row r="642">
      <c r="A642" s="461"/>
      <c r="B642" s="461"/>
      <c r="C642" s="739"/>
      <c r="D642" s="461"/>
      <c r="E642" s="461"/>
      <c r="F642" s="461"/>
      <c r="G642" s="161"/>
      <c r="H642" s="461"/>
      <c r="I642" s="696"/>
      <c r="J642" s="696"/>
      <c r="K642" s="461"/>
      <c r="L642" s="461"/>
      <c r="M642" s="461"/>
      <c r="N642" s="461"/>
      <c r="O642" s="461"/>
      <c r="P642" s="461"/>
      <c r="Q642" s="461"/>
      <c r="R642" s="461"/>
      <c r="S642" s="461"/>
      <c r="T642" s="461"/>
      <c r="U642" s="461"/>
      <c r="V642" s="461"/>
      <c r="W642" s="461"/>
      <c r="X642" s="461"/>
    </row>
    <row r="643">
      <c r="A643" s="461"/>
      <c r="B643" s="461"/>
      <c r="C643" s="739"/>
      <c r="D643" s="461"/>
      <c r="E643" s="461"/>
      <c r="F643" s="461"/>
      <c r="G643" s="161"/>
      <c r="H643" s="461"/>
      <c r="I643" s="696"/>
      <c r="J643" s="696"/>
      <c r="K643" s="461"/>
      <c r="L643" s="461"/>
      <c r="M643" s="461"/>
      <c r="N643" s="461"/>
      <c r="O643" s="461"/>
      <c r="P643" s="461"/>
      <c r="Q643" s="461"/>
      <c r="R643" s="461"/>
      <c r="S643" s="461"/>
      <c r="T643" s="461"/>
      <c r="U643" s="461"/>
      <c r="V643" s="461"/>
      <c r="W643" s="461"/>
      <c r="X643" s="461"/>
    </row>
    <row r="644">
      <c r="A644" s="461"/>
      <c r="B644" s="461"/>
      <c r="C644" s="739"/>
      <c r="D644" s="461"/>
      <c r="E644" s="461"/>
      <c r="F644" s="461"/>
      <c r="G644" s="161"/>
      <c r="H644" s="461"/>
      <c r="I644" s="696"/>
      <c r="J644" s="696"/>
      <c r="K644" s="461"/>
      <c r="L644" s="461"/>
      <c r="M644" s="461"/>
      <c r="N644" s="461"/>
      <c r="O644" s="461"/>
      <c r="P644" s="461"/>
      <c r="Q644" s="461"/>
      <c r="R644" s="461"/>
      <c r="S644" s="461"/>
      <c r="T644" s="461"/>
      <c r="U644" s="461"/>
      <c r="V644" s="461"/>
      <c r="W644" s="461"/>
      <c r="X644" s="461"/>
    </row>
    <row r="645">
      <c r="A645" s="461"/>
      <c r="B645" s="461"/>
      <c r="C645" s="739"/>
      <c r="D645" s="461"/>
      <c r="E645" s="461"/>
      <c r="F645" s="461"/>
      <c r="G645" s="161"/>
      <c r="H645" s="461"/>
      <c r="I645" s="696"/>
      <c r="J645" s="696"/>
      <c r="K645" s="461"/>
      <c r="L645" s="461"/>
      <c r="M645" s="461"/>
      <c r="N645" s="461"/>
      <c r="O645" s="461"/>
      <c r="P645" s="461"/>
      <c r="Q645" s="461"/>
      <c r="R645" s="461"/>
      <c r="S645" s="461"/>
      <c r="T645" s="461"/>
      <c r="U645" s="461"/>
      <c r="V645" s="461"/>
      <c r="W645" s="461"/>
      <c r="X645" s="461"/>
    </row>
    <row r="646">
      <c r="A646" s="461"/>
      <c r="B646" s="461"/>
      <c r="C646" s="739"/>
      <c r="D646" s="461"/>
      <c r="E646" s="461"/>
      <c r="F646" s="461"/>
      <c r="G646" s="161"/>
      <c r="H646" s="461"/>
      <c r="I646" s="696"/>
      <c r="J646" s="696"/>
      <c r="K646" s="461"/>
      <c r="L646" s="461"/>
      <c r="M646" s="461"/>
      <c r="N646" s="461"/>
      <c r="O646" s="461"/>
      <c r="P646" s="461"/>
      <c r="Q646" s="461"/>
      <c r="R646" s="461"/>
      <c r="S646" s="461"/>
      <c r="T646" s="461"/>
      <c r="U646" s="461"/>
      <c r="V646" s="461"/>
      <c r="W646" s="461"/>
      <c r="X646" s="461"/>
    </row>
    <row r="647">
      <c r="A647" s="461"/>
      <c r="B647" s="461"/>
      <c r="C647" s="739"/>
      <c r="D647" s="461"/>
      <c r="E647" s="461"/>
      <c r="F647" s="461"/>
      <c r="G647" s="161"/>
      <c r="H647" s="461"/>
      <c r="I647" s="696"/>
      <c r="J647" s="696"/>
      <c r="K647" s="461"/>
      <c r="L647" s="461"/>
      <c r="M647" s="461"/>
      <c r="N647" s="461"/>
      <c r="O647" s="461"/>
      <c r="P647" s="461"/>
      <c r="Q647" s="461"/>
      <c r="R647" s="461"/>
      <c r="S647" s="461"/>
      <c r="T647" s="461"/>
      <c r="U647" s="461"/>
      <c r="V647" s="461"/>
      <c r="W647" s="461"/>
      <c r="X647" s="461"/>
    </row>
    <row r="648">
      <c r="A648" s="461"/>
      <c r="B648" s="461"/>
      <c r="C648" s="739"/>
      <c r="D648" s="461"/>
      <c r="E648" s="461"/>
      <c r="F648" s="461"/>
      <c r="G648" s="161"/>
      <c r="H648" s="461"/>
      <c r="I648" s="696"/>
      <c r="J648" s="696"/>
      <c r="K648" s="461"/>
      <c r="L648" s="461"/>
      <c r="M648" s="461"/>
      <c r="N648" s="461"/>
      <c r="O648" s="461"/>
      <c r="P648" s="461"/>
      <c r="Q648" s="461"/>
      <c r="R648" s="461"/>
      <c r="S648" s="461"/>
      <c r="T648" s="461"/>
      <c r="U648" s="461"/>
      <c r="V648" s="461"/>
      <c r="W648" s="461"/>
      <c r="X648" s="461"/>
    </row>
    <row r="649">
      <c r="A649" s="461"/>
      <c r="B649" s="461"/>
      <c r="C649" s="739"/>
      <c r="D649" s="461"/>
      <c r="E649" s="461"/>
      <c r="F649" s="461"/>
      <c r="G649" s="161"/>
      <c r="H649" s="461"/>
      <c r="I649" s="696"/>
      <c r="J649" s="696"/>
      <c r="K649" s="461"/>
      <c r="L649" s="461"/>
      <c r="M649" s="461"/>
      <c r="N649" s="461"/>
      <c r="O649" s="461"/>
      <c r="P649" s="461"/>
      <c r="Q649" s="461"/>
      <c r="R649" s="461"/>
      <c r="S649" s="461"/>
      <c r="T649" s="461"/>
      <c r="U649" s="461"/>
      <c r="V649" s="461"/>
      <c r="W649" s="461"/>
      <c r="X649" s="461"/>
    </row>
    <row r="650">
      <c r="A650" s="461"/>
      <c r="B650" s="461"/>
      <c r="C650" s="739"/>
      <c r="D650" s="461"/>
      <c r="E650" s="461"/>
      <c r="F650" s="461"/>
      <c r="G650" s="161"/>
      <c r="H650" s="461"/>
      <c r="I650" s="696"/>
      <c r="J650" s="696"/>
      <c r="K650" s="461"/>
      <c r="L650" s="461"/>
      <c r="M650" s="461"/>
      <c r="N650" s="461"/>
      <c r="O650" s="461"/>
      <c r="P650" s="461"/>
      <c r="Q650" s="461"/>
      <c r="R650" s="461"/>
      <c r="S650" s="461"/>
      <c r="T650" s="461"/>
      <c r="U650" s="461"/>
      <c r="V650" s="461"/>
      <c r="W650" s="461"/>
      <c r="X650" s="461"/>
    </row>
    <row r="651">
      <c r="A651" s="461"/>
      <c r="B651" s="461"/>
      <c r="C651" s="739"/>
      <c r="D651" s="461"/>
      <c r="E651" s="461"/>
      <c r="F651" s="461"/>
      <c r="G651" s="161"/>
      <c r="H651" s="461"/>
      <c r="I651" s="696"/>
      <c r="J651" s="696"/>
      <c r="K651" s="461"/>
      <c r="L651" s="461"/>
      <c r="M651" s="461"/>
      <c r="N651" s="461"/>
      <c r="O651" s="461"/>
      <c r="P651" s="461"/>
      <c r="Q651" s="461"/>
      <c r="R651" s="461"/>
      <c r="S651" s="461"/>
      <c r="T651" s="461"/>
      <c r="U651" s="461"/>
      <c r="V651" s="461"/>
      <c r="W651" s="461"/>
      <c r="X651" s="461"/>
    </row>
    <row r="652">
      <c r="A652" s="461"/>
      <c r="B652" s="461"/>
      <c r="C652" s="739"/>
      <c r="D652" s="461"/>
      <c r="E652" s="461"/>
      <c r="F652" s="461"/>
      <c r="G652" s="161"/>
      <c r="H652" s="461"/>
      <c r="I652" s="696"/>
      <c r="J652" s="696"/>
      <c r="K652" s="461"/>
      <c r="L652" s="461"/>
      <c r="M652" s="461"/>
      <c r="N652" s="461"/>
      <c r="O652" s="461"/>
      <c r="P652" s="461"/>
      <c r="Q652" s="461"/>
      <c r="R652" s="461"/>
      <c r="S652" s="461"/>
      <c r="T652" s="461"/>
      <c r="U652" s="461"/>
      <c r="V652" s="461"/>
      <c r="W652" s="461"/>
      <c r="X652" s="461"/>
    </row>
    <row r="653">
      <c r="A653" s="461"/>
      <c r="B653" s="461"/>
      <c r="C653" s="739"/>
      <c r="D653" s="461"/>
      <c r="E653" s="461"/>
      <c r="F653" s="461"/>
      <c r="G653" s="161"/>
      <c r="H653" s="461"/>
      <c r="I653" s="696"/>
      <c r="J653" s="696"/>
      <c r="K653" s="461"/>
      <c r="L653" s="461"/>
      <c r="M653" s="461"/>
      <c r="N653" s="461"/>
      <c r="O653" s="461"/>
      <c r="P653" s="461"/>
      <c r="Q653" s="461"/>
      <c r="R653" s="461"/>
      <c r="S653" s="461"/>
      <c r="T653" s="461"/>
      <c r="U653" s="461"/>
      <c r="V653" s="461"/>
      <c r="W653" s="461"/>
      <c r="X653" s="461"/>
    </row>
    <row r="654">
      <c r="A654" s="461"/>
      <c r="B654" s="461"/>
      <c r="C654" s="739"/>
      <c r="D654" s="461"/>
      <c r="E654" s="461"/>
      <c r="F654" s="461"/>
      <c r="G654" s="161"/>
      <c r="H654" s="461"/>
      <c r="I654" s="696"/>
      <c r="J654" s="696"/>
      <c r="K654" s="461"/>
      <c r="L654" s="461"/>
      <c r="M654" s="461"/>
      <c r="N654" s="461"/>
      <c r="O654" s="461"/>
      <c r="P654" s="461"/>
      <c r="Q654" s="461"/>
      <c r="R654" s="461"/>
      <c r="S654" s="461"/>
      <c r="T654" s="461"/>
      <c r="U654" s="461"/>
      <c r="V654" s="461"/>
      <c r="W654" s="461"/>
      <c r="X654" s="461"/>
    </row>
    <row r="655">
      <c r="A655" s="461"/>
      <c r="B655" s="461"/>
      <c r="C655" s="739"/>
      <c r="D655" s="461"/>
      <c r="E655" s="461"/>
      <c r="F655" s="461"/>
      <c r="G655" s="161"/>
      <c r="H655" s="461"/>
      <c r="I655" s="696"/>
      <c r="J655" s="696"/>
      <c r="K655" s="461"/>
      <c r="L655" s="461"/>
      <c r="M655" s="461"/>
      <c r="N655" s="461"/>
      <c r="O655" s="461"/>
      <c r="P655" s="461"/>
      <c r="Q655" s="461"/>
      <c r="R655" s="461"/>
      <c r="S655" s="461"/>
      <c r="T655" s="461"/>
      <c r="U655" s="461"/>
      <c r="V655" s="461"/>
      <c r="W655" s="461"/>
      <c r="X655" s="461"/>
    </row>
    <row r="656">
      <c r="A656" s="461"/>
      <c r="B656" s="461"/>
      <c r="C656" s="739"/>
      <c r="D656" s="461"/>
      <c r="E656" s="461"/>
      <c r="F656" s="461"/>
      <c r="G656" s="161"/>
      <c r="H656" s="461"/>
      <c r="I656" s="696"/>
      <c r="J656" s="696"/>
      <c r="K656" s="461"/>
      <c r="L656" s="461"/>
      <c r="M656" s="461"/>
      <c r="N656" s="461"/>
      <c r="O656" s="461"/>
      <c r="P656" s="461"/>
      <c r="Q656" s="461"/>
      <c r="R656" s="461"/>
      <c r="S656" s="461"/>
      <c r="T656" s="461"/>
      <c r="U656" s="461"/>
      <c r="V656" s="461"/>
      <c r="W656" s="461"/>
      <c r="X656" s="461"/>
    </row>
    <row r="657">
      <c r="A657" s="461"/>
      <c r="B657" s="461"/>
      <c r="C657" s="739"/>
      <c r="D657" s="461"/>
      <c r="E657" s="461"/>
      <c r="F657" s="461"/>
      <c r="G657" s="161"/>
      <c r="H657" s="461"/>
      <c r="I657" s="696"/>
      <c r="J657" s="696"/>
      <c r="K657" s="461"/>
      <c r="L657" s="461"/>
      <c r="M657" s="461"/>
      <c r="N657" s="461"/>
      <c r="O657" s="461"/>
      <c r="P657" s="461"/>
      <c r="Q657" s="461"/>
      <c r="R657" s="461"/>
      <c r="S657" s="461"/>
      <c r="T657" s="461"/>
      <c r="U657" s="461"/>
      <c r="V657" s="461"/>
      <c r="W657" s="461"/>
      <c r="X657" s="461"/>
    </row>
    <row r="658">
      <c r="A658" s="461"/>
      <c r="B658" s="461"/>
      <c r="C658" s="739"/>
      <c r="D658" s="461"/>
      <c r="E658" s="461"/>
      <c r="F658" s="461"/>
      <c r="G658" s="161"/>
      <c r="H658" s="461"/>
      <c r="I658" s="696"/>
      <c r="J658" s="696"/>
      <c r="K658" s="461"/>
      <c r="L658" s="461"/>
      <c r="M658" s="461"/>
      <c r="N658" s="461"/>
      <c r="O658" s="461"/>
      <c r="P658" s="461"/>
      <c r="Q658" s="461"/>
      <c r="R658" s="461"/>
      <c r="S658" s="461"/>
      <c r="T658" s="461"/>
      <c r="U658" s="461"/>
      <c r="V658" s="461"/>
      <c r="W658" s="461"/>
      <c r="X658" s="461"/>
    </row>
    <row r="659">
      <c r="A659" s="461"/>
      <c r="B659" s="461"/>
      <c r="C659" s="739"/>
      <c r="D659" s="461"/>
      <c r="E659" s="461"/>
      <c r="F659" s="461"/>
      <c r="G659" s="161"/>
      <c r="H659" s="461"/>
      <c r="I659" s="696"/>
      <c r="J659" s="696"/>
      <c r="K659" s="461"/>
      <c r="L659" s="461"/>
      <c r="M659" s="461"/>
      <c r="N659" s="461"/>
      <c r="O659" s="461"/>
      <c r="P659" s="461"/>
      <c r="Q659" s="461"/>
      <c r="R659" s="461"/>
      <c r="S659" s="461"/>
      <c r="T659" s="461"/>
      <c r="U659" s="461"/>
      <c r="V659" s="461"/>
      <c r="W659" s="461"/>
      <c r="X659" s="461"/>
    </row>
    <row r="660">
      <c r="A660" s="461"/>
      <c r="B660" s="461"/>
      <c r="C660" s="739"/>
      <c r="D660" s="461"/>
      <c r="E660" s="461"/>
      <c r="F660" s="461"/>
      <c r="G660" s="161"/>
      <c r="H660" s="461"/>
      <c r="I660" s="696"/>
      <c r="J660" s="696"/>
      <c r="K660" s="461"/>
      <c r="L660" s="461"/>
      <c r="M660" s="461"/>
      <c r="N660" s="461"/>
      <c r="O660" s="461"/>
      <c r="P660" s="461"/>
      <c r="Q660" s="461"/>
      <c r="R660" s="461"/>
      <c r="S660" s="461"/>
      <c r="T660" s="461"/>
      <c r="U660" s="461"/>
      <c r="V660" s="461"/>
      <c r="W660" s="461"/>
      <c r="X660" s="461"/>
    </row>
    <row r="661">
      <c r="A661" s="461"/>
      <c r="B661" s="461"/>
      <c r="C661" s="739"/>
      <c r="D661" s="461"/>
      <c r="E661" s="461"/>
      <c r="F661" s="461"/>
      <c r="G661" s="161"/>
      <c r="H661" s="461"/>
      <c r="I661" s="696"/>
      <c r="J661" s="696"/>
      <c r="K661" s="461"/>
      <c r="L661" s="461"/>
      <c r="M661" s="461"/>
      <c r="N661" s="461"/>
      <c r="O661" s="461"/>
      <c r="P661" s="461"/>
      <c r="Q661" s="461"/>
      <c r="R661" s="461"/>
      <c r="S661" s="461"/>
      <c r="T661" s="461"/>
      <c r="U661" s="461"/>
      <c r="V661" s="461"/>
      <c r="W661" s="461"/>
      <c r="X661" s="461"/>
    </row>
    <row r="662">
      <c r="A662" s="461"/>
      <c r="B662" s="461"/>
      <c r="C662" s="739"/>
      <c r="D662" s="461"/>
      <c r="E662" s="461"/>
      <c r="F662" s="461"/>
      <c r="G662" s="161"/>
      <c r="H662" s="461"/>
      <c r="I662" s="696"/>
      <c r="J662" s="696"/>
      <c r="K662" s="461"/>
      <c r="L662" s="461"/>
      <c r="M662" s="461"/>
      <c r="N662" s="461"/>
      <c r="O662" s="461"/>
      <c r="P662" s="461"/>
      <c r="Q662" s="461"/>
      <c r="R662" s="461"/>
      <c r="S662" s="461"/>
      <c r="T662" s="461"/>
      <c r="U662" s="461"/>
      <c r="V662" s="461"/>
      <c r="W662" s="461"/>
      <c r="X662" s="461"/>
    </row>
    <row r="663">
      <c r="A663" s="461"/>
      <c r="B663" s="461"/>
      <c r="C663" s="739"/>
      <c r="D663" s="461"/>
      <c r="E663" s="461"/>
      <c r="F663" s="461"/>
      <c r="G663" s="161"/>
      <c r="H663" s="461"/>
      <c r="I663" s="696"/>
      <c r="J663" s="696"/>
      <c r="K663" s="461"/>
      <c r="L663" s="461"/>
      <c r="M663" s="461"/>
      <c r="N663" s="461"/>
      <c r="O663" s="461"/>
      <c r="P663" s="461"/>
      <c r="Q663" s="461"/>
      <c r="R663" s="461"/>
      <c r="S663" s="461"/>
      <c r="T663" s="461"/>
      <c r="U663" s="461"/>
      <c r="V663" s="461"/>
      <c r="W663" s="461"/>
      <c r="X663" s="461"/>
    </row>
    <row r="664">
      <c r="A664" s="461"/>
      <c r="B664" s="461"/>
      <c r="C664" s="739"/>
      <c r="D664" s="461"/>
      <c r="E664" s="461"/>
      <c r="F664" s="461"/>
      <c r="G664" s="161"/>
      <c r="H664" s="461"/>
      <c r="I664" s="696"/>
      <c r="J664" s="696"/>
      <c r="K664" s="461"/>
      <c r="L664" s="461"/>
      <c r="M664" s="461"/>
      <c r="N664" s="461"/>
      <c r="O664" s="461"/>
      <c r="P664" s="461"/>
      <c r="Q664" s="461"/>
      <c r="R664" s="461"/>
      <c r="S664" s="461"/>
      <c r="T664" s="461"/>
      <c r="U664" s="461"/>
      <c r="V664" s="461"/>
      <c r="W664" s="461"/>
      <c r="X664" s="461"/>
    </row>
    <row r="665">
      <c r="A665" s="461"/>
      <c r="B665" s="461"/>
      <c r="C665" s="739"/>
      <c r="D665" s="461"/>
      <c r="E665" s="461"/>
      <c r="F665" s="461"/>
      <c r="G665" s="161"/>
      <c r="H665" s="461"/>
      <c r="I665" s="696"/>
      <c r="J665" s="696"/>
      <c r="K665" s="461"/>
      <c r="L665" s="461"/>
      <c r="M665" s="461"/>
      <c r="N665" s="461"/>
      <c r="O665" s="461"/>
      <c r="P665" s="461"/>
      <c r="Q665" s="461"/>
      <c r="R665" s="461"/>
      <c r="S665" s="461"/>
      <c r="T665" s="461"/>
      <c r="U665" s="461"/>
      <c r="V665" s="461"/>
      <c r="W665" s="461"/>
      <c r="X665" s="461"/>
    </row>
    <row r="666">
      <c r="A666" s="461"/>
      <c r="B666" s="461"/>
      <c r="C666" s="739"/>
      <c r="D666" s="461"/>
      <c r="E666" s="461"/>
      <c r="F666" s="461"/>
      <c r="G666" s="161"/>
      <c r="H666" s="461"/>
      <c r="I666" s="696"/>
      <c r="J666" s="696"/>
      <c r="K666" s="461"/>
      <c r="L666" s="461"/>
      <c r="M666" s="461"/>
      <c r="N666" s="461"/>
      <c r="O666" s="461"/>
      <c r="P666" s="461"/>
      <c r="Q666" s="461"/>
      <c r="R666" s="461"/>
      <c r="S666" s="461"/>
      <c r="T666" s="461"/>
      <c r="U666" s="461"/>
      <c r="V666" s="461"/>
      <c r="W666" s="461"/>
      <c r="X666" s="461"/>
    </row>
    <row r="667">
      <c r="A667" s="461"/>
      <c r="B667" s="461"/>
      <c r="C667" s="739"/>
      <c r="D667" s="461"/>
      <c r="E667" s="461"/>
      <c r="F667" s="461"/>
      <c r="G667" s="161"/>
      <c r="H667" s="461"/>
      <c r="I667" s="696"/>
      <c r="J667" s="696"/>
      <c r="K667" s="461"/>
      <c r="L667" s="461"/>
      <c r="M667" s="461"/>
      <c r="N667" s="461"/>
      <c r="O667" s="461"/>
      <c r="P667" s="461"/>
      <c r="Q667" s="461"/>
      <c r="R667" s="461"/>
      <c r="S667" s="461"/>
      <c r="T667" s="461"/>
      <c r="U667" s="461"/>
      <c r="V667" s="461"/>
      <c r="W667" s="461"/>
      <c r="X667" s="461"/>
    </row>
    <row r="668">
      <c r="A668" s="461"/>
      <c r="B668" s="461"/>
      <c r="C668" s="739"/>
      <c r="D668" s="461"/>
      <c r="E668" s="461"/>
      <c r="F668" s="461"/>
      <c r="G668" s="161"/>
      <c r="H668" s="461"/>
      <c r="I668" s="696"/>
      <c r="J668" s="696"/>
      <c r="K668" s="461"/>
      <c r="L668" s="461"/>
      <c r="M668" s="461"/>
      <c r="N668" s="461"/>
      <c r="O668" s="461"/>
      <c r="P668" s="461"/>
      <c r="Q668" s="461"/>
      <c r="R668" s="461"/>
      <c r="S668" s="461"/>
      <c r="T668" s="461"/>
      <c r="U668" s="461"/>
      <c r="V668" s="461"/>
      <c r="W668" s="461"/>
      <c r="X668" s="461"/>
    </row>
    <row r="669">
      <c r="A669" s="461"/>
      <c r="B669" s="461"/>
      <c r="C669" s="739"/>
      <c r="D669" s="461"/>
      <c r="E669" s="461"/>
      <c r="F669" s="461"/>
      <c r="G669" s="161"/>
      <c r="H669" s="461"/>
      <c r="I669" s="696"/>
      <c r="J669" s="696"/>
      <c r="K669" s="461"/>
      <c r="L669" s="461"/>
      <c r="M669" s="461"/>
      <c r="N669" s="461"/>
      <c r="O669" s="461"/>
      <c r="P669" s="461"/>
      <c r="Q669" s="461"/>
      <c r="R669" s="461"/>
      <c r="S669" s="461"/>
      <c r="T669" s="461"/>
      <c r="U669" s="461"/>
      <c r="V669" s="461"/>
      <c r="W669" s="461"/>
      <c r="X669" s="461"/>
    </row>
    <row r="670">
      <c r="A670" s="461"/>
      <c r="B670" s="461"/>
      <c r="C670" s="739"/>
      <c r="D670" s="461"/>
      <c r="E670" s="461"/>
      <c r="F670" s="461"/>
      <c r="G670" s="161"/>
      <c r="H670" s="461"/>
      <c r="I670" s="696"/>
      <c r="J670" s="696"/>
      <c r="K670" s="461"/>
      <c r="L670" s="461"/>
      <c r="M670" s="461"/>
      <c r="N670" s="461"/>
      <c r="O670" s="461"/>
      <c r="P670" s="461"/>
      <c r="Q670" s="461"/>
      <c r="R670" s="461"/>
      <c r="S670" s="461"/>
      <c r="T670" s="461"/>
      <c r="U670" s="461"/>
      <c r="V670" s="461"/>
      <c r="W670" s="461"/>
      <c r="X670" s="461"/>
    </row>
    <row r="671">
      <c r="A671" s="461"/>
      <c r="B671" s="461"/>
      <c r="C671" s="739"/>
      <c r="D671" s="461"/>
      <c r="E671" s="461"/>
      <c r="F671" s="461"/>
      <c r="G671" s="161"/>
      <c r="H671" s="461"/>
      <c r="I671" s="696"/>
      <c r="J671" s="696"/>
      <c r="K671" s="461"/>
      <c r="L671" s="461"/>
      <c r="M671" s="461"/>
      <c r="N671" s="461"/>
      <c r="O671" s="461"/>
      <c r="P671" s="461"/>
      <c r="Q671" s="461"/>
      <c r="R671" s="461"/>
      <c r="S671" s="461"/>
      <c r="T671" s="461"/>
      <c r="U671" s="461"/>
      <c r="V671" s="461"/>
      <c r="W671" s="461"/>
      <c r="X671" s="461"/>
    </row>
    <row r="672">
      <c r="A672" s="461"/>
      <c r="B672" s="461"/>
      <c r="C672" s="739"/>
      <c r="D672" s="461"/>
      <c r="E672" s="461"/>
      <c r="F672" s="461"/>
      <c r="G672" s="161"/>
      <c r="H672" s="461"/>
      <c r="I672" s="696"/>
      <c r="J672" s="696"/>
      <c r="K672" s="461"/>
      <c r="L672" s="461"/>
      <c r="M672" s="461"/>
      <c r="N672" s="461"/>
      <c r="O672" s="461"/>
      <c r="P672" s="461"/>
      <c r="Q672" s="461"/>
      <c r="R672" s="461"/>
      <c r="S672" s="461"/>
      <c r="T672" s="461"/>
      <c r="U672" s="461"/>
      <c r="V672" s="461"/>
      <c r="W672" s="461"/>
      <c r="X672" s="461"/>
    </row>
    <row r="673">
      <c r="A673" s="461"/>
      <c r="B673" s="461"/>
      <c r="C673" s="739"/>
      <c r="D673" s="461"/>
      <c r="E673" s="461"/>
      <c r="F673" s="461"/>
      <c r="G673" s="161"/>
      <c r="H673" s="461"/>
      <c r="I673" s="696"/>
      <c r="J673" s="696"/>
      <c r="K673" s="461"/>
      <c r="L673" s="461"/>
      <c r="M673" s="461"/>
      <c r="N673" s="461"/>
      <c r="O673" s="461"/>
      <c r="P673" s="461"/>
      <c r="Q673" s="461"/>
      <c r="R673" s="461"/>
      <c r="S673" s="461"/>
      <c r="T673" s="461"/>
      <c r="U673" s="461"/>
      <c r="V673" s="461"/>
      <c r="W673" s="461"/>
      <c r="X673" s="461"/>
    </row>
    <row r="674">
      <c r="A674" s="461"/>
      <c r="B674" s="461"/>
      <c r="C674" s="739"/>
      <c r="D674" s="461"/>
      <c r="E674" s="461"/>
      <c r="F674" s="461"/>
      <c r="G674" s="161"/>
      <c r="H674" s="461"/>
      <c r="I674" s="696"/>
      <c r="J674" s="696"/>
      <c r="K674" s="461"/>
      <c r="L674" s="461"/>
      <c r="M674" s="461"/>
      <c r="N674" s="461"/>
      <c r="O674" s="461"/>
      <c r="P674" s="461"/>
      <c r="Q674" s="461"/>
      <c r="R674" s="461"/>
      <c r="S674" s="461"/>
      <c r="T674" s="461"/>
      <c r="U674" s="461"/>
      <c r="V674" s="461"/>
      <c r="W674" s="461"/>
      <c r="X674" s="461"/>
    </row>
    <row r="675">
      <c r="A675" s="461"/>
      <c r="B675" s="461"/>
      <c r="C675" s="739"/>
      <c r="D675" s="461"/>
      <c r="E675" s="461"/>
      <c r="F675" s="461"/>
      <c r="G675" s="161"/>
      <c r="H675" s="461"/>
      <c r="I675" s="696"/>
      <c r="J675" s="696"/>
      <c r="K675" s="461"/>
      <c r="L675" s="461"/>
      <c r="M675" s="461"/>
      <c r="N675" s="461"/>
      <c r="O675" s="461"/>
      <c r="P675" s="461"/>
      <c r="Q675" s="461"/>
      <c r="R675" s="461"/>
      <c r="S675" s="461"/>
      <c r="T675" s="461"/>
      <c r="U675" s="461"/>
      <c r="V675" s="461"/>
      <c r="W675" s="461"/>
      <c r="X675" s="461"/>
    </row>
    <row r="676">
      <c r="A676" s="461"/>
      <c r="B676" s="461"/>
      <c r="C676" s="739"/>
      <c r="D676" s="461"/>
      <c r="E676" s="461"/>
      <c r="F676" s="461"/>
      <c r="G676" s="161"/>
      <c r="H676" s="461"/>
      <c r="I676" s="696"/>
      <c r="J676" s="696"/>
      <c r="K676" s="461"/>
      <c r="L676" s="461"/>
      <c r="M676" s="461"/>
      <c r="N676" s="461"/>
      <c r="O676" s="461"/>
      <c r="P676" s="461"/>
      <c r="Q676" s="461"/>
      <c r="R676" s="461"/>
      <c r="S676" s="461"/>
      <c r="T676" s="461"/>
      <c r="U676" s="461"/>
      <c r="V676" s="461"/>
      <c r="W676" s="461"/>
      <c r="X676" s="461"/>
    </row>
    <row r="677">
      <c r="A677" s="461"/>
      <c r="B677" s="461"/>
      <c r="C677" s="739"/>
      <c r="D677" s="461"/>
      <c r="E677" s="461"/>
      <c r="F677" s="461"/>
      <c r="G677" s="161"/>
      <c r="H677" s="461"/>
      <c r="I677" s="696"/>
      <c r="J677" s="696"/>
      <c r="K677" s="461"/>
      <c r="L677" s="461"/>
      <c r="M677" s="461"/>
      <c r="N677" s="461"/>
      <c r="O677" s="461"/>
      <c r="P677" s="461"/>
      <c r="Q677" s="461"/>
      <c r="R677" s="461"/>
      <c r="S677" s="461"/>
      <c r="T677" s="461"/>
      <c r="U677" s="461"/>
      <c r="V677" s="461"/>
      <c r="W677" s="461"/>
      <c r="X677" s="461"/>
    </row>
    <row r="678">
      <c r="A678" s="461"/>
      <c r="B678" s="461"/>
      <c r="C678" s="739"/>
      <c r="D678" s="461"/>
      <c r="E678" s="461"/>
      <c r="F678" s="461"/>
      <c r="G678" s="161"/>
      <c r="H678" s="461"/>
      <c r="I678" s="696"/>
      <c r="J678" s="696"/>
      <c r="K678" s="461"/>
      <c r="L678" s="461"/>
      <c r="M678" s="461"/>
      <c r="N678" s="461"/>
      <c r="O678" s="461"/>
      <c r="P678" s="461"/>
      <c r="Q678" s="461"/>
      <c r="R678" s="461"/>
      <c r="S678" s="461"/>
      <c r="T678" s="461"/>
      <c r="U678" s="461"/>
      <c r="V678" s="461"/>
      <c r="W678" s="461"/>
      <c r="X678" s="461"/>
    </row>
    <row r="679">
      <c r="A679" s="461"/>
      <c r="B679" s="461"/>
      <c r="C679" s="739"/>
      <c r="D679" s="461"/>
      <c r="E679" s="461"/>
      <c r="F679" s="461"/>
      <c r="G679" s="161"/>
      <c r="H679" s="461"/>
      <c r="I679" s="696"/>
      <c r="J679" s="696"/>
      <c r="K679" s="461"/>
      <c r="L679" s="461"/>
      <c r="M679" s="461"/>
      <c r="N679" s="461"/>
      <c r="O679" s="461"/>
      <c r="P679" s="461"/>
      <c r="Q679" s="461"/>
      <c r="R679" s="461"/>
      <c r="S679" s="461"/>
      <c r="T679" s="461"/>
      <c r="U679" s="461"/>
      <c r="V679" s="461"/>
      <c r="W679" s="461"/>
      <c r="X679" s="461"/>
    </row>
    <row r="680">
      <c r="A680" s="461"/>
      <c r="B680" s="461"/>
      <c r="C680" s="739"/>
      <c r="D680" s="461"/>
      <c r="E680" s="461"/>
      <c r="F680" s="461"/>
      <c r="G680" s="161"/>
      <c r="H680" s="461"/>
      <c r="I680" s="696"/>
      <c r="J680" s="696"/>
      <c r="K680" s="461"/>
      <c r="L680" s="461"/>
      <c r="M680" s="461"/>
      <c r="N680" s="461"/>
      <c r="O680" s="461"/>
      <c r="P680" s="461"/>
      <c r="Q680" s="461"/>
      <c r="R680" s="461"/>
      <c r="S680" s="461"/>
      <c r="T680" s="461"/>
      <c r="U680" s="461"/>
      <c r="V680" s="461"/>
      <c r="W680" s="461"/>
      <c r="X680" s="461"/>
    </row>
    <row r="681">
      <c r="A681" s="461"/>
      <c r="B681" s="461"/>
      <c r="C681" s="739"/>
      <c r="D681" s="461"/>
      <c r="E681" s="461"/>
      <c r="F681" s="461"/>
      <c r="G681" s="161"/>
      <c r="H681" s="461"/>
      <c r="I681" s="696"/>
      <c r="J681" s="696"/>
      <c r="K681" s="461"/>
      <c r="L681" s="461"/>
      <c r="M681" s="461"/>
      <c r="N681" s="461"/>
      <c r="O681" s="461"/>
      <c r="P681" s="461"/>
      <c r="Q681" s="461"/>
      <c r="R681" s="461"/>
      <c r="S681" s="461"/>
      <c r="T681" s="461"/>
      <c r="U681" s="461"/>
      <c r="V681" s="461"/>
      <c r="W681" s="461"/>
      <c r="X681" s="461"/>
    </row>
    <row r="682">
      <c r="A682" s="461"/>
      <c r="B682" s="461"/>
      <c r="C682" s="739"/>
      <c r="D682" s="461"/>
      <c r="E682" s="461"/>
      <c r="F682" s="461"/>
      <c r="G682" s="161"/>
      <c r="H682" s="461"/>
      <c r="I682" s="696"/>
      <c r="J682" s="696"/>
      <c r="K682" s="461"/>
      <c r="L682" s="461"/>
      <c r="M682" s="461"/>
      <c r="N682" s="461"/>
      <c r="O682" s="461"/>
      <c r="P682" s="461"/>
      <c r="Q682" s="461"/>
      <c r="R682" s="461"/>
      <c r="S682" s="461"/>
      <c r="T682" s="461"/>
      <c r="U682" s="461"/>
      <c r="V682" s="461"/>
      <c r="W682" s="461"/>
      <c r="X682" s="461"/>
    </row>
    <row r="683">
      <c r="A683" s="461"/>
      <c r="B683" s="461"/>
      <c r="C683" s="739"/>
      <c r="D683" s="461"/>
      <c r="E683" s="461"/>
      <c r="F683" s="461"/>
      <c r="G683" s="161"/>
      <c r="H683" s="461"/>
      <c r="I683" s="696"/>
      <c r="J683" s="696"/>
      <c r="K683" s="461"/>
      <c r="L683" s="461"/>
      <c r="M683" s="461"/>
      <c r="N683" s="461"/>
      <c r="O683" s="461"/>
      <c r="P683" s="461"/>
      <c r="Q683" s="461"/>
      <c r="R683" s="461"/>
      <c r="S683" s="461"/>
      <c r="T683" s="461"/>
      <c r="U683" s="461"/>
      <c r="V683" s="461"/>
      <c r="W683" s="461"/>
      <c r="X683" s="461"/>
    </row>
    <row r="684">
      <c r="A684" s="461"/>
      <c r="B684" s="461"/>
      <c r="C684" s="739"/>
      <c r="D684" s="461"/>
      <c r="E684" s="461"/>
      <c r="F684" s="461"/>
      <c r="G684" s="161"/>
      <c r="H684" s="461"/>
      <c r="I684" s="696"/>
      <c r="J684" s="696"/>
      <c r="K684" s="461"/>
      <c r="L684" s="461"/>
      <c r="M684" s="461"/>
      <c r="N684" s="461"/>
      <c r="O684" s="461"/>
      <c r="P684" s="461"/>
      <c r="Q684" s="461"/>
      <c r="R684" s="461"/>
      <c r="S684" s="461"/>
      <c r="T684" s="461"/>
      <c r="U684" s="461"/>
      <c r="V684" s="461"/>
      <c r="W684" s="461"/>
      <c r="X684" s="461"/>
    </row>
    <row r="685">
      <c r="A685" s="461"/>
      <c r="B685" s="461"/>
      <c r="C685" s="739"/>
      <c r="D685" s="461"/>
      <c r="E685" s="461"/>
      <c r="F685" s="461"/>
      <c r="G685" s="161"/>
      <c r="H685" s="461"/>
      <c r="I685" s="696"/>
      <c r="J685" s="696"/>
      <c r="K685" s="461"/>
      <c r="L685" s="461"/>
      <c r="M685" s="461"/>
      <c r="N685" s="461"/>
      <c r="O685" s="461"/>
      <c r="P685" s="461"/>
      <c r="Q685" s="461"/>
      <c r="R685" s="461"/>
      <c r="S685" s="461"/>
      <c r="T685" s="461"/>
      <c r="U685" s="461"/>
      <c r="V685" s="461"/>
      <c r="W685" s="461"/>
      <c r="X685" s="461"/>
    </row>
    <row r="686">
      <c r="A686" s="461"/>
      <c r="B686" s="461"/>
      <c r="C686" s="739"/>
      <c r="D686" s="461"/>
      <c r="E686" s="461"/>
      <c r="F686" s="461"/>
      <c r="G686" s="161"/>
      <c r="H686" s="461"/>
      <c r="I686" s="696"/>
      <c r="J686" s="696"/>
      <c r="K686" s="461"/>
      <c r="L686" s="461"/>
      <c r="M686" s="461"/>
      <c r="N686" s="461"/>
      <c r="O686" s="461"/>
      <c r="P686" s="461"/>
      <c r="Q686" s="461"/>
      <c r="R686" s="461"/>
      <c r="S686" s="461"/>
      <c r="T686" s="461"/>
      <c r="U686" s="461"/>
      <c r="V686" s="461"/>
      <c r="W686" s="461"/>
      <c r="X686" s="461"/>
    </row>
    <row r="687">
      <c r="A687" s="461"/>
      <c r="B687" s="461"/>
      <c r="C687" s="739"/>
      <c r="D687" s="461"/>
      <c r="E687" s="461"/>
      <c r="F687" s="461"/>
      <c r="G687" s="161"/>
      <c r="H687" s="461"/>
      <c r="I687" s="696"/>
      <c r="J687" s="696"/>
      <c r="K687" s="461"/>
      <c r="L687" s="461"/>
      <c r="M687" s="461"/>
      <c r="N687" s="461"/>
      <c r="O687" s="461"/>
      <c r="P687" s="461"/>
      <c r="Q687" s="461"/>
      <c r="R687" s="461"/>
      <c r="S687" s="461"/>
      <c r="T687" s="461"/>
      <c r="U687" s="461"/>
      <c r="V687" s="461"/>
      <c r="W687" s="461"/>
      <c r="X687" s="461"/>
    </row>
    <row r="688">
      <c r="A688" s="461"/>
      <c r="B688" s="461"/>
      <c r="C688" s="739"/>
      <c r="D688" s="461"/>
      <c r="E688" s="461"/>
      <c r="F688" s="461"/>
      <c r="G688" s="161"/>
      <c r="H688" s="461"/>
      <c r="I688" s="696"/>
      <c r="J688" s="696"/>
      <c r="K688" s="461"/>
      <c r="L688" s="461"/>
      <c r="M688" s="461"/>
      <c r="N688" s="461"/>
      <c r="O688" s="461"/>
      <c r="P688" s="461"/>
      <c r="Q688" s="461"/>
      <c r="R688" s="461"/>
      <c r="S688" s="461"/>
      <c r="T688" s="461"/>
      <c r="U688" s="461"/>
      <c r="V688" s="461"/>
      <c r="W688" s="461"/>
      <c r="X688" s="461"/>
    </row>
    <row r="689">
      <c r="A689" s="461"/>
      <c r="B689" s="461"/>
      <c r="C689" s="739"/>
      <c r="D689" s="461"/>
      <c r="E689" s="461"/>
      <c r="F689" s="461"/>
      <c r="G689" s="161"/>
      <c r="H689" s="461"/>
      <c r="I689" s="696"/>
      <c r="J689" s="696"/>
      <c r="K689" s="461"/>
      <c r="L689" s="461"/>
      <c r="M689" s="461"/>
      <c r="N689" s="461"/>
      <c r="O689" s="461"/>
      <c r="P689" s="461"/>
      <c r="Q689" s="461"/>
      <c r="R689" s="461"/>
      <c r="S689" s="461"/>
      <c r="T689" s="461"/>
      <c r="U689" s="461"/>
      <c r="V689" s="461"/>
      <c r="W689" s="461"/>
      <c r="X689" s="461"/>
    </row>
    <row r="690">
      <c r="A690" s="461"/>
      <c r="B690" s="461"/>
      <c r="C690" s="739"/>
      <c r="D690" s="461"/>
      <c r="E690" s="461"/>
      <c r="F690" s="461"/>
      <c r="G690" s="161"/>
      <c r="H690" s="461"/>
      <c r="I690" s="696"/>
      <c r="J690" s="696"/>
      <c r="K690" s="461"/>
      <c r="L690" s="461"/>
      <c r="M690" s="461"/>
      <c r="N690" s="461"/>
      <c r="O690" s="461"/>
      <c r="P690" s="461"/>
      <c r="Q690" s="461"/>
      <c r="R690" s="461"/>
      <c r="S690" s="461"/>
      <c r="T690" s="461"/>
      <c r="U690" s="461"/>
      <c r="V690" s="461"/>
      <c r="W690" s="461"/>
      <c r="X690" s="461"/>
    </row>
    <row r="691">
      <c r="A691" s="461"/>
      <c r="B691" s="461"/>
      <c r="C691" s="739"/>
      <c r="D691" s="461"/>
      <c r="E691" s="461"/>
      <c r="F691" s="461"/>
      <c r="G691" s="161"/>
      <c r="H691" s="461"/>
      <c r="I691" s="696"/>
      <c r="J691" s="696"/>
      <c r="K691" s="461"/>
      <c r="L691" s="461"/>
      <c r="M691" s="461"/>
      <c r="N691" s="461"/>
      <c r="O691" s="461"/>
      <c r="P691" s="461"/>
      <c r="Q691" s="461"/>
      <c r="R691" s="461"/>
      <c r="S691" s="461"/>
      <c r="T691" s="461"/>
      <c r="U691" s="461"/>
      <c r="V691" s="461"/>
      <c r="W691" s="461"/>
      <c r="X691" s="461"/>
    </row>
    <row r="692">
      <c r="A692" s="461"/>
      <c r="B692" s="461"/>
      <c r="C692" s="739"/>
      <c r="D692" s="461"/>
      <c r="E692" s="461"/>
      <c r="F692" s="461"/>
      <c r="G692" s="161"/>
      <c r="H692" s="461"/>
      <c r="I692" s="696"/>
      <c r="J692" s="696"/>
      <c r="K692" s="461"/>
      <c r="L692" s="461"/>
      <c r="M692" s="461"/>
      <c r="N692" s="461"/>
      <c r="O692" s="461"/>
      <c r="P692" s="461"/>
      <c r="Q692" s="461"/>
      <c r="R692" s="461"/>
      <c r="S692" s="461"/>
      <c r="T692" s="461"/>
      <c r="U692" s="461"/>
      <c r="V692" s="461"/>
      <c r="W692" s="461"/>
      <c r="X692" s="461"/>
    </row>
    <row r="693">
      <c r="A693" s="461"/>
      <c r="B693" s="461"/>
      <c r="C693" s="739"/>
      <c r="D693" s="461"/>
      <c r="E693" s="461"/>
      <c r="F693" s="461"/>
      <c r="G693" s="161"/>
      <c r="H693" s="461"/>
      <c r="I693" s="696"/>
      <c r="J693" s="696"/>
      <c r="K693" s="461"/>
      <c r="L693" s="461"/>
      <c r="M693" s="461"/>
      <c r="N693" s="461"/>
      <c r="O693" s="461"/>
      <c r="P693" s="461"/>
      <c r="Q693" s="461"/>
      <c r="R693" s="461"/>
      <c r="S693" s="461"/>
      <c r="T693" s="461"/>
      <c r="U693" s="461"/>
      <c r="V693" s="461"/>
      <c r="W693" s="461"/>
      <c r="X693" s="461"/>
    </row>
    <row r="694">
      <c r="A694" s="461"/>
      <c r="B694" s="461"/>
      <c r="C694" s="739"/>
      <c r="D694" s="461"/>
      <c r="E694" s="461"/>
      <c r="F694" s="461"/>
      <c r="G694" s="161"/>
      <c r="H694" s="461"/>
      <c r="I694" s="696"/>
      <c r="J694" s="696"/>
      <c r="K694" s="461"/>
      <c r="L694" s="461"/>
      <c r="M694" s="461"/>
      <c r="N694" s="461"/>
      <c r="O694" s="461"/>
      <c r="P694" s="461"/>
      <c r="Q694" s="461"/>
      <c r="R694" s="461"/>
      <c r="S694" s="461"/>
      <c r="T694" s="461"/>
      <c r="U694" s="461"/>
      <c r="V694" s="461"/>
      <c r="W694" s="461"/>
      <c r="X694" s="461"/>
    </row>
    <row r="695">
      <c r="A695" s="461"/>
      <c r="B695" s="461"/>
      <c r="C695" s="739"/>
      <c r="D695" s="461"/>
      <c r="E695" s="461"/>
      <c r="F695" s="461"/>
      <c r="G695" s="161"/>
      <c r="H695" s="461"/>
      <c r="I695" s="696"/>
      <c r="J695" s="696"/>
      <c r="K695" s="461"/>
      <c r="L695" s="461"/>
      <c r="M695" s="461"/>
      <c r="N695" s="461"/>
      <c r="O695" s="461"/>
      <c r="P695" s="461"/>
      <c r="Q695" s="461"/>
      <c r="R695" s="461"/>
      <c r="S695" s="461"/>
      <c r="T695" s="461"/>
      <c r="U695" s="461"/>
      <c r="V695" s="461"/>
      <c r="W695" s="461"/>
      <c r="X695" s="461"/>
    </row>
    <row r="696">
      <c r="A696" s="461"/>
      <c r="B696" s="461"/>
      <c r="C696" s="739"/>
      <c r="D696" s="461"/>
      <c r="E696" s="461"/>
      <c r="F696" s="461"/>
      <c r="G696" s="161"/>
      <c r="H696" s="461"/>
      <c r="I696" s="696"/>
      <c r="J696" s="696"/>
      <c r="K696" s="461"/>
      <c r="L696" s="461"/>
      <c r="M696" s="461"/>
      <c r="N696" s="461"/>
      <c r="O696" s="461"/>
      <c r="P696" s="461"/>
      <c r="Q696" s="461"/>
      <c r="R696" s="461"/>
      <c r="S696" s="461"/>
      <c r="T696" s="461"/>
      <c r="U696" s="461"/>
      <c r="V696" s="461"/>
      <c r="W696" s="461"/>
      <c r="X696" s="461"/>
    </row>
    <row r="697">
      <c r="A697" s="461"/>
      <c r="B697" s="461"/>
      <c r="C697" s="739"/>
      <c r="D697" s="461"/>
      <c r="E697" s="461"/>
      <c r="F697" s="461"/>
      <c r="G697" s="161"/>
      <c r="H697" s="461"/>
      <c r="I697" s="696"/>
      <c r="J697" s="696"/>
      <c r="K697" s="461"/>
      <c r="L697" s="461"/>
      <c r="M697" s="461"/>
      <c r="N697" s="461"/>
      <c r="O697" s="461"/>
      <c r="P697" s="461"/>
      <c r="Q697" s="461"/>
      <c r="R697" s="461"/>
      <c r="S697" s="461"/>
      <c r="T697" s="461"/>
      <c r="U697" s="461"/>
      <c r="V697" s="461"/>
      <c r="W697" s="461"/>
      <c r="X697" s="461"/>
    </row>
    <row r="698">
      <c r="A698" s="461"/>
      <c r="B698" s="461"/>
      <c r="C698" s="739"/>
      <c r="D698" s="461"/>
      <c r="E698" s="461"/>
      <c r="F698" s="461"/>
      <c r="G698" s="161"/>
      <c r="H698" s="461"/>
      <c r="I698" s="696"/>
      <c r="J698" s="696"/>
      <c r="K698" s="461"/>
      <c r="L698" s="461"/>
      <c r="M698" s="461"/>
      <c r="N698" s="461"/>
      <c r="O698" s="461"/>
      <c r="P698" s="461"/>
      <c r="Q698" s="461"/>
      <c r="R698" s="461"/>
      <c r="S698" s="461"/>
      <c r="T698" s="461"/>
      <c r="U698" s="461"/>
      <c r="V698" s="461"/>
      <c r="W698" s="461"/>
      <c r="X698" s="461"/>
    </row>
    <row r="699">
      <c r="A699" s="461"/>
      <c r="B699" s="461"/>
      <c r="C699" s="739"/>
      <c r="D699" s="461"/>
      <c r="E699" s="461"/>
      <c r="F699" s="461"/>
      <c r="G699" s="161"/>
      <c r="H699" s="461"/>
      <c r="I699" s="696"/>
      <c r="J699" s="696"/>
      <c r="K699" s="461"/>
      <c r="L699" s="461"/>
      <c r="M699" s="461"/>
      <c r="N699" s="461"/>
      <c r="O699" s="461"/>
      <c r="P699" s="461"/>
      <c r="Q699" s="461"/>
      <c r="R699" s="461"/>
      <c r="S699" s="461"/>
      <c r="T699" s="461"/>
      <c r="U699" s="461"/>
      <c r="V699" s="461"/>
      <c r="W699" s="461"/>
      <c r="X699" s="461"/>
    </row>
    <row r="700">
      <c r="A700" s="461"/>
      <c r="B700" s="461"/>
      <c r="C700" s="739"/>
      <c r="D700" s="461"/>
      <c r="E700" s="461"/>
      <c r="F700" s="461"/>
      <c r="G700" s="161"/>
      <c r="H700" s="461"/>
      <c r="I700" s="696"/>
      <c r="J700" s="696"/>
      <c r="K700" s="461"/>
      <c r="L700" s="461"/>
      <c r="M700" s="461"/>
      <c r="N700" s="461"/>
      <c r="O700" s="461"/>
      <c r="P700" s="461"/>
      <c r="Q700" s="461"/>
      <c r="R700" s="461"/>
      <c r="S700" s="461"/>
      <c r="T700" s="461"/>
      <c r="U700" s="461"/>
      <c r="V700" s="461"/>
      <c r="W700" s="461"/>
      <c r="X700" s="461"/>
    </row>
    <row r="701">
      <c r="A701" s="461"/>
      <c r="B701" s="461"/>
      <c r="C701" s="739"/>
      <c r="D701" s="461"/>
      <c r="E701" s="461"/>
      <c r="F701" s="461"/>
      <c r="G701" s="161"/>
      <c r="H701" s="461"/>
      <c r="I701" s="696"/>
      <c r="J701" s="696"/>
      <c r="K701" s="461"/>
      <c r="L701" s="461"/>
      <c r="M701" s="461"/>
      <c r="N701" s="461"/>
      <c r="O701" s="461"/>
      <c r="P701" s="461"/>
      <c r="Q701" s="461"/>
      <c r="R701" s="461"/>
      <c r="S701" s="461"/>
      <c r="T701" s="461"/>
      <c r="U701" s="461"/>
      <c r="V701" s="461"/>
      <c r="W701" s="461"/>
      <c r="X701" s="461"/>
    </row>
    <row r="702">
      <c r="A702" s="461"/>
      <c r="B702" s="461"/>
      <c r="C702" s="739"/>
      <c r="D702" s="461"/>
      <c r="E702" s="461"/>
      <c r="F702" s="461"/>
      <c r="G702" s="161"/>
      <c r="H702" s="461"/>
      <c r="I702" s="696"/>
      <c r="J702" s="696"/>
      <c r="K702" s="461"/>
      <c r="L702" s="461"/>
      <c r="M702" s="461"/>
      <c r="N702" s="461"/>
      <c r="O702" s="461"/>
      <c r="P702" s="461"/>
      <c r="Q702" s="461"/>
      <c r="R702" s="461"/>
      <c r="S702" s="461"/>
      <c r="T702" s="461"/>
      <c r="U702" s="461"/>
      <c r="V702" s="461"/>
      <c r="W702" s="461"/>
      <c r="X702" s="461"/>
    </row>
    <row r="703">
      <c r="A703" s="461"/>
      <c r="B703" s="461"/>
      <c r="C703" s="739"/>
      <c r="D703" s="461"/>
      <c r="E703" s="461"/>
      <c r="F703" s="461"/>
      <c r="G703" s="161"/>
      <c r="H703" s="461"/>
      <c r="I703" s="696"/>
      <c r="J703" s="696"/>
      <c r="K703" s="461"/>
      <c r="L703" s="461"/>
      <c r="M703" s="461"/>
      <c r="N703" s="461"/>
      <c r="O703" s="461"/>
      <c r="P703" s="461"/>
      <c r="Q703" s="461"/>
      <c r="R703" s="461"/>
      <c r="S703" s="461"/>
      <c r="T703" s="461"/>
      <c r="U703" s="461"/>
      <c r="V703" s="461"/>
      <c r="W703" s="461"/>
      <c r="X703" s="461"/>
    </row>
    <row r="704">
      <c r="A704" s="461"/>
      <c r="B704" s="461"/>
      <c r="C704" s="739"/>
      <c r="D704" s="461"/>
      <c r="E704" s="461"/>
      <c r="F704" s="461"/>
      <c r="G704" s="161"/>
      <c r="H704" s="461"/>
      <c r="I704" s="696"/>
      <c r="J704" s="696"/>
      <c r="K704" s="461"/>
      <c r="L704" s="461"/>
      <c r="M704" s="461"/>
      <c r="N704" s="461"/>
      <c r="O704" s="461"/>
      <c r="P704" s="461"/>
      <c r="Q704" s="461"/>
      <c r="R704" s="461"/>
      <c r="S704" s="461"/>
      <c r="T704" s="461"/>
      <c r="U704" s="461"/>
      <c r="V704" s="461"/>
      <c r="W704" s="461"/>
      <c r="X704" s="461"/>
    </row>
    <row r="705">
      <c r="A705" s="461"/>
      <c r="B705" s="461"/>
      <c r="C705" s="739"/>
      <c r="D705" s="461"/>
      <c r="E705" s="461"/>
      <c r="F705" s="461"/>
      <c r="G705" s="161"/>
      <c r="H705" s="461"/>
      <c r="I705" s="696"/>
      <c r="J705" s="696"/>
      <c r="K705" s="461"/>
      <c r="L705" s="461"/>
      <c r="M705" s="461"/>
      <c r="N705" s="461"/>
      <c r="O705" s="461"/>
      <c r="P705" s="461"/>
      <c r="Q705" s="461"/>
      <c r="R705" s="461"/>
      <c r="S705" s="461"/>
      <c r="T705" s="461"/>
      <c r="U705" s="461"/>
      <c r="V705" s="461"/>
      <c r="W705" s="461"/>
      <c r="X705" s="461"/>
    </row>
    <row r="706">
      <c r="A706" s="461"/>
      <c r="B706" s="461"/>
      <c r="C706" s="739"/>
      <c r="D706" s="461"/>
      <c r="E706" s="461"/>
      <c r="F706" s="461"/>
      <c r="G706" s="161"/>
      <c r="H706" s="461"/>
      <c r="I706" s="696"/>
      <c r="J706" s="696"/>
      <c r="K706" s="461"/>
      <c r="L706" s="461"/>
      <c r="M706" s="461"/>
      <c r="N706" s="461"/>
      <c r="O706" s="461"/>
      <c r="P706" s="461"/>
      <c r="Q706" s="461"/>
      <c r="R706" s="461"/>
      <c r="S706" s="461"/>
      <c r="T706" s="461"/>
      <c r="U706" s="461"/>
      <c r="V706" s="461"/>
      <c r="W706" s="461"/>
      <c r="X706" s="461"/>
    </row>
    <row r="707">
      <c r="A707" s="461"/>
      <c r="B707" s="461"/>
      <c r="C707" s="739"/>
      <c r="D707" s="461"/>
      <c r="E707" s="461"/>
      <c r="F707" s="461"/>
      <c r="G707" s="161"/>
      <c r="H707" s="461"/>
      <c r="I707" s="696"/>
      <c r="J707" s="696"/>
      <c r="K707" s="461"/>
      <c r="L707" s="461"/>
      <c r="M707" s="461"/>
      <c r="N707" s="461"/>
      <c r="O707" s="461"/>
      <c r="P707" s="461"/>
      <c r="Q707" s="461"/>
      <c r="R707" s="461"/>
      <c r="S707" s="461"/>
      <c r="T707" s="461"/>
      <c r="U707" s="461"/>
      <c r="V707" s="461"/>
      <c r="W707" s="461"/>
      <c r="X707" s="461"/>
    </row>
    <row r="708">
      <c r="A708" s="461"/>
      <c r="B708" s="461"/>
      <c r="C708" s="739"/>
      <c r="D708" s="461"/>
      <c r="E708" s="461"/>
      <c r="F708" s="461"/>
      <c r="G708" s="161"/>
      <c r="H708" s="461"/>
      <c r="I708" s="696"/>
      <c r="J708" s="696"/>
      <c r="K708" s="461"/>
      <c r="L708" s="461"/>
      <c r="M708" s="461"/>
      <c r="N708" s="461"/>
      <c r="O708" s="461"/>
      <c r="P708" s="461"/>
      <c r="Q708" s="461"/>
      <c r="R708" s="461"/>
      <c r="S708" s="461"/>
      <c r="T708" s="461"/>
      <c r="U708" s="461"/>
      <c r="V708" s="461"/>
      <c r="W708" s="461"/>
      <c r="X708" s="461"/>
    </row>
    <row r="709">
      <c r="A709" s="461"/>
      <c r="B709" s="461"/>
      <c r="C709" s="739"/>
      <c r="D709" s="461"/>
      <c r="E709" s="461"/>
      <c r="F709" s="461"/>
      <c r="G709" s="161"/>
      <c r="H709" s="461"/>
      <c r="I709" s="696"/>
      <c r="J709" s="696"/>
      <c r="K709" s="461"/>
      <c r="L709" s="461"/>
      <c r="M709" s="461"/>
      <c r="N709" s="461"/>
      <c r="O709" s="461"/>
      <c r="P709" s="461"/>
      <c r="Q709" s="461"/>
      <c r="R709" s="461"/>
      <c r="S709" s="461"/>
      <c r="T709" s="461"/>
      <c r="U709" s="461"/>
      <c r="V709" s="461"/>
      <c r="W709" s="461"/>
      <c r="X709" s="461"/>
    </row>
    <row r="710">
      <c r="A710" s="461"/>
      <c r="B710" s="461"/>
      <c r="C710" s="739"/>
      <c r="D710" s="461"/>
      <c r="E710" s="461"/>
      <c r="F710" s="461"/>
      <c r="G710" s="161"/>
      <c r="H710" s="461"/>
      <c r="I710" s="696"/>
      <c r="J710" s="696"/>
      <c r="K710" s="461"/>
      <c r="L710" s="461"/>
      <c r="M710" s="461"/>
      <c r="N710" s="461"/>
      <c r="O710" s="461"/>
      <c r="P710" s="461"/>
      <c r="Q710" s="461"/>
      <c r="R710" s="461"/>
      <c r="S710" s="461"/>
      <c r="T710" s="461"/>
      <c r="U710" s="461"/>
      <c r="V710" s="461"/>
      <c r="W710" s="461"/>
      <c r="X710" s="461"/>
    </row>
    <row r="711">
      <c r="A711" s="461"/>
      <c r="B711" s="461"/>
      <c r="C711" s="739"/>
      <c r="D711" s="461"/>
      <c r="E711" s="461"/>
      <c r="F711" s="461"/>
      <c r="G711" s="161"/>
      <c r="H711" s="461"/>
      <c r="I711" s="696"/>
      <c r="J711" s="696"/>
      <c r="K711" s="461"/>
      <c r="L711" s="461"/>
      <c r="M711" s="461"/>
      <c r="N711" s="461"/>
      <c r="O711" s="461"/>
      <c r="P711" s="461"/>
      <c r="Q711" s="461"/>
      <c r="R711" s="461"/>
      <c r="S711" s="461"/>
      <c r="T711" s="461"/>
      <c r="U711" s="461"/>
      <c r="V711" s="461"/>
      <c r="W711" s="461"/>
      <c r="X711" s="461"/>
    </row>
    <row r="712">
      <c r="A712" s="461"/>
      <c r="B712" s="461"/>
      <c r="C712" s="739"/>
      <c r="D712" s="461"/>
      <c r="E712" s="461"/>
      <c r="F712" s="461"/>
      <c r="G712" s="161"/>
      <c r="H712" s="461"/>
      <c r="I712" s="696"/>
      <c r="J712" s="696"/>
      <c r="K712" s="461"/>
      <c r="L712" s="461"/>
      <c r="M712" s="461"/>
      <c r="N712" s="461"/>
      <c r="O712" s="461"/>
      <c r="P712" s="461"/>
      <c r="Q712" s="461"/>
      <c r="R712" s="461"/>
      <c r="S712" s="461"/>
      <c r="T712" s="461"/>
      <c r="U712" s="461"/>
      <c r="V712" s="461"/>
      <c r="W712" s="461"/>
      <c r="X712" s="461"/>
    </row>
    <row r="713">
      <c r="A713" s="461"/>
      <c r="B713" s="461"/>
      <c r="C713" s="739"/>
      <c r="D713" s="461"/>
      <c r="E713" s="461"/>
      <c r="F713" s="461"/>
      <c r="G713" s="161"/>
      <c r="H713" s="461"/>
      <c r="I713" s="696"/>
      <c r="J713" s="696"/>
      <c r="K713" s="461"/>
      <c r="L713" s="461"/>
      <c r="M713" s="461"/>
      <c r="N713" s="461"/>
      <c r="O713" s="461"/>
      <c r="P713" s="461"/>
      <c r="Q713" s="461"/>
      <c r="R713" s="461"/>
      <c r="S713" s="461"/>
      <c r="T713" s="461"/>
      <c r="U713" s="461"/>
      <c r="V713" s="461"/>
      <c r="W713" s="461"/>
      <c r="X713" s="461"/>
    </row>
    <row r="714">
      <c r="A714" s="461"/>
      <c r="B714" s="461"/>
      <c r="C714" s="739"/>
      <c r="D714" s="461"/>
      <c r="E714" s="461"/>
      <c r="F714" s="461"/>
      <c r="G714" s="161"/>
      <c r="H714" s="461"/>
      <c r="I714" s="696"/>
      <c r="J714" s="696"/>
      <c r="K714" s="461"/>
      <c r="L714" s="461"/>
      <c r="M714" s="461"/>
      <c r="N714" s="461"/>
      <c r="O714" s="461"/>
      <c r="P714" s="461"/>
      <c r="Q714" s="461"/>
      <c r="R714" s="461"/>
      <c r="S714" s="461"/>
      <c r="T714" s="461"/>
      <c r="U714" s="461"/>
      <c r="V714" s="461"/>
      <c r="W714" s="461"/>
      <c r="X714" s="461"/>
    </row>
    <row r="715">
      <c r="A715" s="461"/>
      <c r="B715" s="461"/>
      <c r="C715" s="739"/>
      <c r="D715" s="461"/>
      <c r="E715" s="461"/>
      <c r="F715" s="461"/>
      <c r="G715" s="161"/>
      <c r="H715" s="461"/>
      <c r="I715" s="696"/>
      <c r="J715" s="696"/>
      <c r="K715" s="461"/>
      <c r="L715" s="461"/>
      <c r="M715" s="461"/>
      <c r="N715" s="461"/>
      <c r="O715" s="461"/>
      <c r="P715" s="461"/>
      <c r="Q715" s="461"/>
      <c r="R715" s="461"/>
      <c r="S715" s="461"/>
      <c r="T715" s="461"/>
      <c r="U715" s="461"/>
      <c r="V715" s="461"/>
      <c r="W715" s="461"/>
      <c r="X715" s="461"/>
    </row>
    <row r="716">
      <c r="A716" s="461"/>
      <c r="B716" s="461"/>
      <c r="C716" s="739"/>
      <c r="D716" s="461"/>
      <c r="E716" s="461"/>
      <c r="F716" s="461"/>
      <c r="G716" s="161"/>
      <c r="H716" s="461"/>
      <c r="I716" s="696"/>
      <c r="J716" s="696"/>
      <c r="K716" s="461"/>
      <c r="L716" s="461"/>
      <c r="M716" s="461"/>
      <c r="N716" s="461"/>
      <c r="O716" s="461"/>
      <c r="P716" s="461"/>
      <c r="Q716" s="461"/>
      <c r="R716" s="461"/>
      <c r="S716" s="461"/>
      <c r="T716" s="461"/>
      <c r="U716" s="461"/>
      <c r="V716" s="461"/>
      <c r="W716" s="461"/>
      <c r="X716" s="461"/>
    </row>
    <row r="717">
      <c r="A717" s="461"/>
      <c r="B717" s="461"/>
      <c r="C717" s="739"/>
      <c r="D717" s="461"/>
      <c r="E717" s="461"/>
      <c r="F717" s="461"/>
      <c r="G717" s="161"/>
      <c r="H717" s="461"/>
      <c r="I717" s="696"/>
      <c r="J717" s="696"/>
      <c r="K717" s="461"/>
      <c r="L717" s="461"/>
      <c r="M717" s="461"/>
      <c r="N717" s="461"/>
      <c r="O717" s="461"/>
      <c r="P717" s="461"/>
      <c r="Q717" s="461"/>
      <c r="R717" s="461"/>
      <c r="S717" s="461"/>
      <c r="T717" s="461"/>
      <c r="U717" s="461"/>
      <c r="V717" s="461"/>
      <c r="W717" s="461"/>
      <c r="X717" s="461"/>
    </row>
    <row r="718">
      <c r="A718" s="461"/>
      <c r="B718" s="461"/>
      <c r="C718" s="739"/>
      <c r="D718" s="461"/>
      <c r="E718" s="461"/>
      <c r="F718" s="461"/>
      <c r="G718" s="161"/>
      <c r="H718" s="461"/>
      <c r="I718" s="696"/>
      <c r="J718" s="696"/>
      <c r="K718" s="461"/>
      <c r="L718" s="461"/>
      <c r="M718" s="461"/>
      <c r="N718" s="461"/>
      <c r="O718" s="461"/>
      <c r="P718" s="461"/>
      <c r="Q718" s="461"/>
      <c r="R718" s="461"/>
      <c r="S718" s="461"/>
      <c r="T718" s="461"/>
      <c r="U718" s="461"/>
      <c r="V718" s="461"/>
      <c r="W718" s="461"/>
      <c r="X718" s="461"/>
    </row>
    <row r="719">
      <c r="A719" s="461"/>
      <c r="B719" s="461"/>
      <c r="C719" s="739"/>
      <c r="D719" s="461"/>
      <c r="E719" s="461"/>
      <c r="F719" s="461"/>
      <c r="G719" s="161"/>
      <c r="H719" s="461"/>
      <c r="I719" s="696"/>
      <c r="J719" s="696"/>
      <c r="K719" s="461"/>
      <c r="L719" s="461"/>
      <c r="M719" s="461"/>
      <c r="N719" s="461"/>
      <c r="O719" s="461"/>
      <c r="P719" s="461"/>
      <c r="Q719" s="461"/>
      <c r="R719" s="461"/>
      <c r="S719" s="461"/>
      <c r="T719" s="461"/>
      <c r="U719" s="461"/>
      <c r="V719" s="461"/>
      <c r="W719" s="461"/>
      <c r="X719" s="461"/>
    </row>
    <row r="720">
      <c r="A720" s="461"/>
      <c r="B720" s="461"/>
      <c r="C720" s="739"/>
      <c r="D720" s="461"/>
      <c r="E720" s="461"/>
      <c r="F720" s="461"/>
      <c r="G720" s="161"/>
      <c r="H720" s="461"/>
      <c r="I720" s="696"/>
      <c r="J720" s="696"/>
      <c r="K720" s="461"/>
      <c r="L720" s="461"/>
      <c r="M720" s="461"/>
      <c r="N720" s="461"/>
      <c r="O720" s="461"/>
      <c r="P720" s="461"/>
      <c r="Q720" s="461"/>
      <c r="R720" s="461"/>
      <c r="S720" s="461"/>
      <c r="T720" s="461"/>
      <c r="U720" s="461"/>
      <c r="V720" s="461"/>
      <c r="W720" s="461"/>
      <c r="X720" s="461"/>
    </row>
    <row r="721">
      <c r="A721" s="461"/>
      <c r="B721" s="461"/>
      <c r="C721" s="739"/>
      <c r="D721" s="461"/>
      <c r="E721" s="461"/>
      <c r="F721" s="461"/>
      <c r="G721" s="161"/>
      <c r="H721" s="461"/>
      <c r="I721" s="696"/>
      <c r="J721" s="696"/>
      <c r="K721" s="461"/>
      <c r="L721" s="461"/>
      <c r="M721" s="461"/>
      <c r="N721" s="461"/>
      <c r="O721" s="461"/>
      <c r="P721" s="461"/>
      <c r="Q721" s="461"/>
      <c r="R721" s="461"/>
      <c r="S721" s="461"/>
      <c r="T721" s="461"/>
      <c r="U721" s="461"/>
      <c r="V721" s="461"/>
      <c r="W721" s="461"/>
      <c r="X721" s="461"/>
    </row>
    <row r="722">
      <c r="A722" s="461"/>
      <c r="B722" s="461"/>
      <c r="C722" s="739"/>
      <c r="D722" s="461"/>
      <c r="E722" s="461"/>
      <c r="F722" s="461"/>
      <c r="G722" s="161"/>
      <c r="H722" s="461"/>
      <c r="I722" s="696"/>
      <c r="J722" s="696"/>
      <c r="K722" s="461"/>
      <c r="L722" s="461"/>
      <c r="M722" s="461"/>
      <c r="N722" s="461"/>
      <c r="O722" s="461"/>
      <c r="P722" s="461"/>
      <c r="Q722" s="461"/>
      <c r="R722" s="461"/>
      <c r="S722" s="461"/>
      <c r="T722" s="461"/>
      <c r="U722" s="461"/>
      <c r="V722" s="461"/>
      <c r="W722" s="461"/>
      <c r="X722" s="461"/>
    </row>
    <row r="723">
      <c r="A723" s="461"/>
      <c r="B723" s="461"/>
      <c r="C723" s="739"/>
      <c r="D723" s="461"/>
      <c r="E723" s="461"/>
      <c r="F723" s="461"/>
      <c r="G723" s="161"/>
      <c r="H723" s="461"/>
      <c r="I723" s="696"/>
      <c r="J723" s="696"/>
      <c r="K723" s="461"/>
      <c r="L723" s="461"/>
      <c r="M723" s="461"/>
      <c r="N723" s="461"/>
      <c r="O723" s="461"/>
      <c r="P723" s="461"/>
      <c r="Q723" s="461"/>
      <c r="R723" s="461"/>
      <c r="S723" s="461"/>
      <c r="T723" s="461"/>
      <c r="U723" s="461"/>
      <c r="V723" s="461"/>
      <c r="W723" s="461"/>
      <c r="X723" s="461"/>
    </row>
    <row r="724">
      <c r="A724" s="461"/>
      <c r="B724" s="461"/>
      <c r="C724" s="739"/>
      <c r="D724" s="461"/>
      <c r="E724" s="461"/>
      <c r="F724" s="461"/>
      <c r="G724" s="161"/>
      <c r="H724" s="461"/>
      <c r="I724" s="696"/>
      <c r="J724" s="696"/>
      <c r="K724" s="461"/>
      <c r="L724" s="461"/>
      <c r="M724" s="461"/>
      <c r="N724" s="461"/>
      <c r="O724" s="461"/>
      <c r="P724" s="461"/>
      <c r="Q724" s="461"/>
      <c r="R724" s="461"/>
      <c r="S724" s="461"/>
      <c r="T724" s="461"/>
      <c r="U724" s="461"/>
      <c r="V724" s="461"/>
      <c r="W724" s="461"/>
      <c r="X724" s="461"/>
    </row>
    <row r="725">
      <c r="A725" s="461"/>
      <c r="B725" s="461"/>
      <c r="C725" s="739"/>
      <c r="D725" s="461"/>
      <c r="E725" s="461"/>
      <c r="F725" s="461"/>
      <c r="G725" s="161"/>
      <c r="H725" s="461"/>
      <c r="I725" s="696"/>
      <c r="J725" s="696"/>
      <c r="K725" s="461"/>
      <c r="L725" s="461"/>
      <c r="M725" s="461"/>
      <c r="N725" s="461"/>
      <c r="O725" s="461"/>
      <c r="P725" s="461"/>
      <c r="Q725" s="461"/>
      <c r="R725" s="461"/>
      <c r="S725" s="461"/>
      <c r="T725" s="461"/>
      <c r="U725" s="461"/>
      <c r="V725" s="461"/>
      <c r="W725" s="461"/>
      <c r="X725" s="461"/>
    </row>
    <row r="726">
      <c r="A726" s="461"/>
      <c r="B726" s="461"/>
      <c r="C726" s="739"/>
      <c r="D726" s="461"/>
      <c r="E726" s="461"/>
      <c r="F726" s="461"/>
      <c r="G726" s="161"/>
      <c r="H726" s="461"/>
      <c r="I726" s="696"/>
      <c r="J726" s="696"/>
      <c r="K726" s="461"/>
      <c r="L726" s="461"/>
      <c r="M726" s="461"/>
      <c r="N726" s="461"/>
      <c r="O726" s="461"/>
      <c r="P726" s="461"/>
      <c r="Q726" s="461"/>
      <c r="R726" s="461"/>
      <c r="S726" s="461"/>
      <c r="T726" s="461"/>
      <c r="U726" s="461"/>
      <c r="V726" s="461"/>
      <c r="W726" s="461"/>
      <c r="X726" s="461"/>
    </row>
    <row r="727">
      <c r="A727" s="461"/>
      <c r="B727" s="461"/>
      <c r="C727" s="739"/>
      <c r="D727" s="461"/>
      <c r="E727" s="461"/>
      <c r="F727" s="461"/>
      <c r="G727" s="161"/>
      <c r="H727" s="461"/>
      <c r="I727" s="696"/>
      <c r="J727" s="696"/>
      <c r="K727" s="461"/>
      <c r="L727" s="461"/>
      <c r="M727" s="461"/>
      <c r="N727" s="461"/>
      <c r="O727" s="461"/>
      <c r="P727" s="461"/>
      <c r="Q727" s="461"/>
      <c r="R727" s="461"/>
      <c r="S727" s="461"/>
      <c r="T727" s="461"/>
      <c r="U727" s="461"/>
      <c r="V727" s="461"/>
      <c r="W727" s="461"/>
      <c r="X727" s="461"/>
    </row>
    <row r="728">
      <c r="A728" s="461"/>
      <c r="B728" s="461"/>
      <c r="C728" s="739"/>
      <c r="D728" s="461"/>
      <c r="E728" s="461"/>
      <c r="F728" s="461"/>
      <c r="G728" s="161"/>
      <c r="H728" s="461"/>
      <c r="I728" s="696"/>
      <c r="J728" s="696"/>
      <c r="K728" s="461"/>
      <c r="L728" s="461"/>
      <c r="M728" s="461"/>
      <c r="N728" s="461"/>
      <c r="O728" s="461"/>
      <c r="P728" s="461"/>
      <c r="Q728" s="461"/>
      <c r="R728" s="461"/>
      <c r="S728" s="461"/>
      <c r="T728" s="461"/>
      <c r="U728" s="461"/>
      <c r="V728" s="461"/>
      <c r="W728" s="461"/>
      <c r="X728" s="461"/>
    </row>
    <row r="729">
      <c r="A729" s="461"/>
      <c r="B729" s="461"/>
      <c r="C729" s="739"/>
      <c r="D729" s="461"/>
      <c r="E729" s="461"/>
      <c r="F729" s="461"/>
      <c r="G729" s="161"/>
      <c r="H729" s="461"/>
      <c r="I729" s="696"/>
      <c r="J729" s="696"/>
      <c r="K729" s="461"/>
      <c r="L729" s="461"/>
      <c r="M729" s="461"/>
      <c r="N729" s="461"/>
      <c r="O729" s="461"/>
      <c r="P729" s="461"/>
      <c r="Q729" s="461"/>
      <c r="R729" s="461"/>
      <c r="S729" s="461"/>
      <c r="T729" s="461"/>
      <c r="U729" s="461"/>
      <c r="V729" s="461"/>
      <c r="W729" s="461"/>
      <c r="X729" s="461"/>
    </row>
    <row r="730">
      <c r="A730" s="461"/>
      <c r="B730" s="461"/>
      <c r="C730" s="739"/>
      <c r="D730" s="461"/>
      <c r="E730" s="461"/>
      <c r="F730" s="461"/>
      <c r="G730" s="161"/>
      <c r="H730" s="461"/>
      <c r="I730" s="696"/>
      <c r="J730" s="696"/>
      <c r="K730" s="461"/>
      <c r="L730" s="461"/>
      <c r="M730" s="461"/>
      <c r="N730" s="461"/>
      <c r="O730" s="461"/>
      <c r="P730" s="461"/>
      <c r="Q730" s="461"/>
      <c r="R730" s="461"/>
      <c r="S730" s="461"/>
      <c r="T730" s="461"/>
      <c r="U730" s="461"/>
      <c r="V730" s="461"/>
      <c r="W730" s="461"/>
      <c r="X730" s="461"/>
    </row>
    <row r="731">
      <c r="A731" s="461"/>
      <c r="B731" s="461"/>
      <c r="C731" s="739"/>
      <c r="D731" s="461"/>
      <c r="E731" s="461"/>
      <c r="F731" s="461"/>
      <c r="G731" s="161"/>
      <c r="H731" s="461"/>
      <c r="I731" s="696"/>
      <c r="J731" s="696"/>
      <c r="K731" s="461"/>
      <c r="L731" s="461"/>
      <c r="M731" s="461"/>
      <c r="N731" s="461"/>
      <c r="O731" s="461"/>
      <c r="P731" s="461"/>
      <c r="Q731" s="461"/>
      <c r="R731" s="461"/>
      <c r="S731" s="461"/>
      <c r="T731" s="461"/>
      <c r="U731" s="461"/>
      <c r="V731" s="461"/>
      <c r="W731" s="461"/>
      <c r="X731" s="461"/>
    </row>
    <row r="732">
      <c r="A732" s="461"/>
      <c r="B732" s="461"/>
      <c r="C732" s="739"/>
      <c r="D732" s="461"/>
      <c r="E732" s="461"/>
      <c r="F732" s="461"/>
      <c r="G732" s="161"/>
      <c r="H732" s="461"/>
      <c r="I732" s="696"/>
      <c r="J732" s="696"/>
      <c r="K732" s="461"/>
      <c r="L732" s="461"/>
      <c r="M732" s="461"/>
      <c r="N732" s="461"/>
      <c r="O732" s="461"/>
      <c r="P732" s="461"/>
      <c r="Q732" s="461"/>
      <c r="R732" s="461"/>
      <c r="S732" s="461"/>
      <c r="T732" s="461"/>
      <c r="U732" s="461"/>
      <c r="V732" s="461"/>
      <c r="W732" s="461"/>
      <c r="X732" s="461"/>
    </row>
    <row r="733">
      <c r="A733" s="461"/>
      <c r="B733" s="461"/>
      <c r="C733" s="739"/>
      <c r="D733" s="461"/>
      <c r="E733" s="461"/>
      <c r="F733" s="461"/>
      <c r="G733" s="161"/>
      <c r="H733" s="461"/>
      <c r="I733" s="696"/>
      <c r="J733" s="696"/>
      <c r="K733" s="461"/>
      <c r="L733" s="461"/>
      <c r="M733" s="461"/>
      <c r="N733" s="461"/>
      <c r="O733" s="461"/>
      <c r="P733" s="461"/>
      <c r="Q733" s="461"/>
      <c r="R733" s="461"/>
      <c r="S733" s="461"/>
      <c r="T733" s="461"/>
      <c r="U733" s="461"/>
      <c r="V733" s="461"/>
      <c r="W733" s="461"/>
      <c r="X733" s="461"/>
    </row>
    <row r="734">
      <c r="A734" s="461"/>
      <c r="B734" s="461"/>
      <c r="C734" s="739"/>
      <c r="D734" s="461"/>
      <c r="E734" s="461"/>
      <c r="F734" s="461"/>
      <c r="G734" s="161"/>
      <c r="H734" s="461"/>
      <c r="I734" s="696"/>
      <c r="J734" s="696"/>
      <c r="K734" s="461"/>
      <c r="L734" s="461"/>
      <c r="M734" s="461"/>
      <c r="N734" s="461"/>
      <c r="O734" s="461"/>
      <c r="P734" s="461"/>
      <c r="Q734" s="461"/>
      <c r="R734" s="461"/>
      <c r="S734" s="461"/>
      <c r="T734" s="461"/>
      <c r="U734" s="461"/>
      <c r="V734" s="461"/>
      <c r="W734" s="461"/>
      <c r="X734" s="461"/>
    </row>
    <row r="735">
      <c r="A735" s="461"/>
      <c r="B735" s="461"/>
      <c r="C735" s="739"/>
      <c r="D735" s="461"/>
      <c r="E735" s="461"/>
      <c r="F735" s="461"/>
      <c r="G735" s="161"/>
      <c r="H735" s="461"/>
      <c r="I735" s="696"/>
      <c r="J735" s="696"/>
      <c r="K735" s="461"/>
      <c r="L735" s="461"/>
      <c r="M735" s="461"/>
      <c r="N735" s="461"/>
      <c r="O735" s="461"/>
      <c r="P735" s="461"/>
      <c r="Q735" s="461"/>
      <c r="R735" s="461"/>
      <c r="S735" s="461"/>
      <c r="T735" s="461"/>
      <c r="U735" s="461"/>
      <c r="V735" s="461"/>
      <c r="W735" s="461"/>
      <c r="X735" s="461"/>
    </row>
    <row r="736">
      <c r="A736" s="461"/>
      <c r="B736" s="461"/>
      <c r="C736" s="739"/>
      <c r="D736" s="461"/>
      <c r="E736" s="461"/>
      <c r="F736" s="461"/>
      <c r="G736" s="161"/>
      <c r="H736" s="461"/>
      <c r="I736" s="696"/>
      <c r="J736" s="696"/>
      <c r="K736" s="461"/>
      <c r="L736" s="461"/>
      <c r="M736" s="461"/>
      <c r="N736" s="461"/>
      <c r="O736" s="461"/>
      <c r="P736" s="461"/>
      <c r="Q736" s="461"/>
      <c r="R736" s="461"/>
      <c r="S736" s="461"/>
      <c r="T736" s="461"/>
      <c r="U736" s="461"/>
      <c r="V736" s="461"/>
      <c r="W736" s="461"/>
      <c r="X736" s="461"/>
    </row>
    <row r="737">
      <c r="A737" s="461"/>
      <c r="B737" s="461"/>
      <c r="C737" s="739"/>
      <c r="D737" s="461"/>
      <c r="E737" s="461"/>
      <c r="F737" s="461"/>
      <c r="G737" s="161"/>
      <c r="H737" s="461"/>
      <c r="I737" s="696"/>
      <c r="J737" s="696"/>
      <c r="K737" s="461"/>
      <c r="L737" s="461"/>
      <c r="M737" s="461"/>
      <c r="N737" s="461"/>
      <c r="O737" s="461"/>
      <c r="P737" s="461"/>
      <c r="Q737" s="461"/>
      <c r="R737" s="461"/>
      <c r="S737" s="461"/>
      <c r="T737" s="461"/>
      <c r="U737" s="461"/>
      <c r="V737" s="461"/>
      <c r="W737" s="461"/>
      <c r="X737" s="461"/>
    </row>
    <row r="738">
      <c r="A738" s="461"/>
      <c r="B738" s="461"/>
      <c r="C738" s="739"/>
      <c r="D738" s="461"/>
      <c r="E738" s="461"/>
      <c r="F738" s="461"/>
      <c r="G738" s="161"/>
      <c r="H738" s="461"/>
      <c r="I738" s="696"/>
      <c r="J738" s="696"/>
      <c r="K738" s="461"/>
      <c r="L738" s="461"/>
      <c r="M738" s="461"/>
      <c r="N738" s="461"/>
      <c r="O738" s="461"/>
      <c r="P738" s="461"/>
      <c r="Q738" s="461"/>
      <c r="R738" s="461"/>
      <c r="S738" s="461"/>
      <c r="T738" s="461"/>
      <c r="U738" s="461"/>
      <c r="V738" s="461"/>
      <c r="W738" s="461"/>
      <c r="X738" s="461"/>
    </row>
    <row r="739">
      <c r="A739" s="461"/>
      <c r="B739" s="461"/>
      <c r="C739" s="739"/>
      <c r="D739" s="461"/>
      <c r="E739" s="461"/>
      <c r="F739" s="461"/>
      <c r="G739" s="161"/>
      <c r="H739" s="461"/>
      <c r="I739" s="696"/>
      <c r="J739" s="696"/>
      <c r="K739" s="461"/>
      <c r="L739" s="461"/>
      <c r="M739" s="461"/>
      <c r="N739" s="461"/>
      <c r="O739" s="461"/>
      <c r="P739" s="461"/>
      <c r="Q739" s="461"/>
      <c r="R739" s="461"/>
      <c r="S739" s="461"/>
      <c r="T739" s="461"/>
      <c r="U739" s="461"/>
      <c r="V739" s="461"/>
      <c r="W739" s="461"/>
      <c r="X739" s="461"/>
    </row>
    <row r="740">
      <c r="A740" s="461"/>
      <c r="B740" s="461"/>
      <c r="C740" s="739"/>
      <c r="D740" s="461"/>
      <c r="E740" s="461"/>
      <c r="F740" s="461"/>
      <c r="G740" s="161"/>
      <c r="H740" s="461"/>
      <c r="I740" s="696"/>
      <c r="J740" s="696"/>
      <c r="K740" s="461"/>
      <c r="L740" s="461"/>
      <c r="M740" s="461"/>
      <c r="N740" s="461"/>
      <c r="O740" s="461"/>
      <c r="P740" s="461"/>
      <c r="Q740" s="461"/>
      <c r="R740" s="461"/>
      <c r="S740" s="461"/>
      <c r="T740" s="461"/>
      <c r="U740" s="461"/>
      <c r="V740" s="461"/>
      <c r="W740" s="461"/>
      <c r="X740" s="461"/>
    </row>
    <row r="741">
      <c r="A741" s="461"/>
      <c r="B741" s="461"/>
      <c r="C741" s="739"/>
      <c r="D741" s="461"/>
      <c r="E741" s="461"/>
      <c r="F741" s="461"/>
      <c r="G741" s="161"/>
      <c r="H741" s="461"/>
      <c r="I741" s="696"/>
      <c r="J741" s="696"/>
      <c r="K741" s="461"/>
      <c r="L741" s="461"/>
      <c r="M741" s="461"/>
      <c r="N741" s="461"/>
      <c r="O741" s="461"/>
      <c r="P741" s="461"/>
      <c r="Q741" s="461"/>
      <c r="R741" s="461"/>
      <c r="S741" s="461"/>
      <c r="T741" s="461"/>
      <c r="U741" s="461"/>
      <c r="V741" s="461"/>
      <c r="W741" s="461"/>
      <c r="X741" s="461"/>
    </row>
    <row r="742">
      <c r="A742" s="461"/>
      <c r="B742" s="461"/>
      <c r="C742" s="739"/>
      <c r="D742" s="461"/>
      <c r="E742" s="461"/>
      <c r="F742" s="461"/>
      <c r="G742" s="161"/>
      <c r="H742" s="461"/>
      <c r="I742" s="696"/>
      <c r="J742" s="696"/>
      <c r="K742" s="461"/>
      <c r="L742" s="461"/>
      <c r="M742" s="461"/>
      <c r="N742" s="461"/>
      <c r="O742" s="461"/>
      <c r="P742" s="461"/>
      <c r="Q742" s="461"/>
      <c r="R742" s="461"/>
      <c r="S742" s="461"/>
      <c r="T742" s="461"/>
      <c r="U742" s="461"/>
      <c r="V742" s="461"/>
      <c r="W742" s="461"/>
      <c r="X742" s="461"/>
    </row>
    <row r="743">
      <c r="A743" s="461"/>
      <c r="B743" s="461"/>
      <c r="C743" s="739"/>
      <c r="D743" s="461"/>
      <c r="E743" s="461"/>
      <c r="F743" s="461"/>
      <c r="G743" s="161"/>
      <c r="H743" s="461"/>
      <c r="I743" s="696"/>
      <c r="J743" s="696"/>
      <c r="K743" s="461"/>
      <c r="L743" s="461"/>
      <c r="M743" s="461"/>
      <c r="N743" s="461"/>
      <c r="O743" s="461"/>
      <c r="P743" s="461"/>
      <c r="Q743" s="461"/>
      <c r="R743" s="461"/>
      <c r="S743" s="461"/>
      <c r="T743" s="461"/>
      <c r="U743" s="461"/>
      <c r="V743" s="461"/>
      <c r="W743" s="461"/>
      <c r="X743" s="461"/>
    </row>
    <row r="744">
      <c r="A744" s="461"/>
      <c r="B744" s="461"/>
      <c r="C744" s="739"/>
      <c r="D744" s="461"/>
      <c r="E744" s="461"/>
      <c r="F744" s="461"/>
      <c r="G744" s="161"/>
      <c r="H744" s="461"/>
      <c r="I744" s="696"/>
      <c r="J744" s="696"/>
      <c r="K744" s="461"/>
      <c r="L744" s="461"/>
      <c r="M744" s="461"/>
      <c r="N744" s="461"/>
      <c r="O744" s="461"/>
      <c r="P744" s="461"/>
      <c r="Q744" s="461"/>
      <c r="R744" s="461"/>
      <c r="S744" s="461"/>
      <c r="T744" s="461"/>
      <c r="U744" s="461"/>
      <c r="V744" s="461"/>
      <c r="W744" s="461"/>
      <c r="X744" s="461"/>
    </row>
    <row r="745">
      <c r="A745" s="461"/>
      <c r="B745" s="461"/>
      <c r="C745" s="739"/>
      <c r="D745" s="461"/>
      <c r="E745" s="461"/>
      <c r="F745" s="461"/>
      <c r="G745" s="161"/>
      <c r="H745" s="461"/>
      <c r="I745" s="696"/>
      <c r="J745" s="696"/>
      <c r="K745" s="461"/>
      <c r="L745" s="461"/>
      <c r="M745" s="461"/>
      <c r="N745" s="461"/>
      <c r="O745" s="461"/>
      <c r="P745" s="461"/>
      <c r="Q745" s="461"/>
      <c r="R745" s="461"/>
      <c r="S745" s="461"/>
      <c r="T745" s="461"/>
      <c r="U745" s="461"/>
      <c r="V745" s="461"/>
      <c r="W745" s="461"/>
      <c r="X745" s="461"/>
    </row>
    <row r="746">
      <c r="A746" s="461"/>
      <c r="B746" s="461"/>
      <c r="C746" s="739"/>
      <c r="D746" s="461"/>
      <c r="E746" s="461"/>
      <c r="F746" s="461"/>
      <c r="G746" s="161"/>
      <c r="H746" s="461"/>
      <c r="I746" s="696"/>
      <c r="J746" s="696"/>
      <c r="K746" s="461"/>
      <c r="L746" s="461"/>
      <c r="M746" s="461"/>
      <c r="N746" s="461"/>
      <c r="O746" s="461"/>
      <c r="P746" s="461"/>
      <c r="Q746" s="461"/>
      <c r="R746" s="461"/>
      <c r="S746" s="461"/>
      <c r="T746" s="461"/>
      <c r="U746" s="461"/>
      <c r="V746" s="461"/>
      <c r="W746" s="461"/>
      <c r="X746" s="461"/>
    </row>
    <row r="747">
      <c r="A747" s="461"/>
      <c r="B747" s="461"/>
      <c r="C747" s="739"/>
      <c r="D747" s="461"/>
      <c r="E747" s="461"/>
      <c r="F747" s="461"/>
      <c r="G747" s="161"/>
      <c r="H747" s="461"/>
      <c r="I747" s="696"/>
      <c r="J747" s="696"/>
      <c r="K747" s="461"/>
      <c r="L747" s="461"/>
      <c r="M747" s="461"/>
      <c r="N747" s="461"/>
      <c r="O747" s="461"/>
      <c r="P747" s="461"/>
      <c r="Q747" s="461"/>
      <c r="R747" s="461"/>
      <c r="S747" s="461"/>
      <c r="T747" s="461"/>
      <c r="U747" s="461"/>
      <c r="V747" s="461"/>
      <c r="W747" s="461"/>
      <c r="X747" s="461"/>
    </row>
    <row r="748">
      <c r="A748" s="461"/>
      <c r="B748" s="461"/>
      <c r="C748" s="739"/>
      <c r="D748" s="461"/>
      <c r="E748" s="461"/>
      <c r="F748" s="461"/>
      <c r="G748" s="161"/>
      <c r="H748" s="461"/>
      <c r="I748" s="696"/>
      <c r="J748" s="696"/>
      <c r="K748" s="461"/>
      <c r="L748" s="461"/>
      <c r="M748" s="461"/>
      <c r="N748" s="461"/>
      <c r="O748" s="461"/>
      <c r="P748" s="461"/>
      <c r="Q748" s="461"/>
      <c r="R748" s="461"/>
      <c r="S748" s="461"/>
      <c r="T748" s="461"/>
      <c r="U748" s="461"/>
      <c r="V748" s="461"/>
      <c r="W748" s="461"/>
      <c r="X748" s="461"/>
    </row>
    <row r="749">
      <c r="A749" s="461"/>
      <c r="B749" s="461"/>
      <c r="C749" s="739"/>
      <c r="D749" s="461"/>
      <c r="E749" s="461"/>
      <c r="F749" s="461"/>
      <c r="G749" s="161"/>
      <c r="H749" s="461"/>
      <c r="I749" s="696"/>
      <c r="J749" s="696"/>
      <c r="K749" s="461"/>
      <c r="L749" s="461"/>
      <c r="M749" s="461"/>
      <c r="N749" s="461"/>
      <c r="O749" s="461"/>
      <c r="P749" s="461"/>
      <c r="Q749" s="461"/>
      <c r="R749" s="461"/>
      <c r="S749" s="461"/>
      <c r="T749" s="461"/>
      <c r="U749" s="461"/>
      <c r="V749" s="461"/>
      <c r="W749" s="461"/>
      <c r="X749" s="461"/>
    </row>
    <row r="750">
      <c r="A750" s="461"/>
      <c r="B750" s="461"/>
      <c r="C750" s="739"/>
      <c r="D750" s="461"/>
      <c r="E750" s="461"/>
      <c r="F750" s="461"/>
      <c r="G750" s="161"/>
      <c r="H750" s="461"/>
      <c r="I750" s="696"/>
      <c r="J750" s="696"/>
      <c r="K750" s="461"/>
      <c r="L750" s="461"/>
      <c r="M750" s="461"/>
      <c r="N750" s="461"/>
      <c r="O750" s="461"/>
      <c r="P750" s="461"/>
      <c r="Q750" s="461"/>
      <c r="R750" s="461"/>
      <c r="S750" s="461"/>
      <c r="T750" s="461"/>
      <c r="U750" s="461"/>
      <c r="V750" s="461"/>
      <c r="W750" s="461"/>
      <c r="X750" s="461"/>
    </row>
    <row r="751">
      <c r="A751" s="461"/>
      <c r="B751" s="461"/>
      <c r="C751" s="739"/>
      <c r="D751" s="461"/>
      <c r="E751" s="461"/>
      <c r="F751" s="461"/>
      <c r="G751" s="161"/>
      <c r="H751" s="461"/>
      <c r="I751" s="696"/>
      <c r="J751" s="696"/>
      <c r="K751" s="461"/>
      <c r="L751" s="461"/>
      <c r="M751" s="461"/>
      <c r="N751" s="461"/>
      <c r="O751" s="461"/>
      <c r="P751" s="461"/>
      <c r="Q751" s="461"/>
      <c r="R751" s="461"/>
      <c r="S751" s="461"/>
      <c r="T751" s="461"/>
      <c r="U751" s="461"/>
      <c r="V751" s="461"/>
      <c r="W751" s="461"/>
      <c r="X751" s="461"/>
    </row>
    <row r="752">
      <c r="A752" s="461"/>
      <c r="B752" s="461"/>
      <c r="C752" s="739"/>
      <c r="D752" s="461"/>
      <c r="E752" s="461"/>
      <c r="F752" s="461"/>
      <c r="G752" s="161"/>
      <c r="H752" s="461"/>
      <c r="I752" s="696"/>
      <c r="J752" s="696"/>
      <c r="K752" s="461"/>
      <c r="L752" s="461"/>
      <c r="M752" s="461"/>
      <c r="N752" s="461"/>
      <c r="O752" s="461"/>
      <c r="P752" s="461"/>
      <c r="Q752" s="461"/>
      <c r="R752" s="461"/>
      <c r="S752" s="461"/>
      <c r="T752" s="461"/>
      <c r="U752" s="461"/>
      <c r="V752" s="461"/>
      <c r="W752" s="461"/>
      <c r="X752" s="461"/>
    </row>
    <row r="753">
      <c r="A753" s="461"/>
      <c r="B753" s="461"/>
      <c r="C753" s="739"/>
      <c r="D753" s="461"/>
      <c r="E753" s="461"/>
      <c r="F753" s="461"/>
      <c r="G753" s="161"/>
      <c r="H753" s="461"/>
      <c r="I753" s="696"/>
      <c r="J753" s="696"/>
      <c r="K753" s="461"/>
      <c r="L753" s="461"/>
      <c r="M753" s="461"/>
      <c r="N753" s="461"/>
      <c r="O753" s="461"/>
      <c r="P753" s="461"/>
      <c r="Q753" s="461"/>
      <c r="R753" s="461"/>
      <c r="S753" s="461"/>
      <c r="T753" s="461"/>
      <c r="U753" s="461"/>
      <c r="V753" s="461"/>
      <c r="W753" s="461"/>
      <c r="X753" s="461"/>
    </row>
    <row r="754">
      <c r="A754" s="461"/>
      <c r="B754" s="461"/>
      <c r="C754" s="739"/>
      <c r="D754" s="461"/>
      <c r="E754" s="461"/>
      <c r="F754" s="461"/>
      <c r="G754" s="161"/>
      <c r="H754" s="461"/>
      <c r="I754" s="696"/>
      <c r="J754" s="696"/>
      <c r="K754" s="461"/>
      <c r="L754" s="461"/>
      <c r="M754" s="461"/>
      <c r="N754" s="461"/>
      <c r="O754" s="461"/>
      <c r="P754" s="461"/>
      <c r="Q754" s="461"/>
      <c r="R754" s="461"/>
      <c r="S754" s="461"/>
      <c r="T754" s="461"/>
      <c r="U754" s="461"/>
      <c r="V754" s="461"/>
      <c r="W754" s="461"/>
      <c r="X754" s="461"/>
    </row>
    <row r="755">
      <c r="A755" s="461"/>
      <c r="B755" s="461"/>
      <c r="C755" s="739"/>
      <c r="D755" s="461"/>
      <c r="E755" s="461"/>
      <c r="F755" s="461"/>
      <c r="G755" s="161"/>
      <c r="H755" s="461"/>
      <c r="I755" s="696"/>
      <c r="J755" s="696"/>
      <c r="K755" s="461"/>
      <c r="L755" s="461"/>
      <c r="M755" s="461"/>
      <c r="N755" s="461"/>
      <c r="O755" s="461"/>
      <c r="P755" s="461"/>
      <c r="Q755" s="461"/>
      <c r="R755" s="461"/>
      <c r="S755" s="461"/>
      <c r="T755" s="461"/>
      <c r="U755" s="461"/>
      <c r="V755" s="461"/>
      <c r="W755" s="461"/>
      <c r="X755" s="461"/>
    </row>
    <row r="756">
      <c r="A756" s="461"/>
      <c r="B756" s="461"/>
      <c r="C756" s="739"/>
      <c r="D756" s="461"/>
      <c r="E756" s="461"/>
      <c r="F756" s="461"/>
      <c r="G756" s="161"/>
      <c r="H756" s="461"/>
      <c r="I756" s="696"/>
      <c r="J756" s="696"/>
      <c r="K756" s="461"/>
      <c r="L756" s="461"/>
      <c r="M756" s="461"/>
      <c r="N756" s="461"/>
      <c r="O756" s="461"/>
      <c r="P756" s="461"/>
      <c r="Q756" s="461"/>
      <c r="R756" s="461"/>
      <c r="S756" s="461"/>
      <c r="T756" s="461"/>
      <c r="U756" s="461"/>
      <c r="V756" s="461"/>
      <c r="W756" s="461"/>
      <c r="X756" s="461"/>
    </row>
    <row r="757">
      <c r="A757" s="461"/>
      <c r="B757" s="461"/>
      <c r="C757" s="739"/>
      <c r="D757" s="461"/>
      <c r="E757" s="461"/>
      <c r="F757" s="461"/>
      <c r="G757" s="161"/>
      <c r="H757" s="461"/>
      <c r="I757" s="696"/>
      <c r="J757" s="696"/>
      <c r="K757" s="461"/>
      <c r="L757" s="461"/>
      <c r="M757" s="461"/>
      <c r="N757" s="461"/>
      <c r="O757" s="461"/>
      <c r="P757" s="461"/>
      <c r="Q757" s="461"/>
      <c r="R757" s="461"/>
      <c r="S757" s="461"/>
      <c r="T757" s="461"/>
      <c r="U757" s="461"/>
      <c r="V757" s="461"/>
      <c r="W757" s="461"/>
      <c r="X757" s="461"/>
    </row>
    <row r="758">
      <c r="A758" s="461"/>
      <c r="B758" s="461"/>
      <c r="C758" s="739"/>
      <c r="D758" s="461"/>
      <c r="E758" s="461"/>
      <c r="F758" s="461"/>
      <c r="G758" s="161"/>
      <c r="H758" s="461"/>
      <c r="I758" s="696"/>
      <c r="J758" s="696"/>
      <c r="K758" s="461"/>
      <c r="L758" s="461"/>
      <c r="M758" s="461"/>
      <c r="N758" s="461"/>
      <c r="O758" s="461"/>
      <c r="P758" s="461"/>
      <c r="Q758" s="461"/>
      <c r="R758" s="461"/>
      <c r="S758" s="461"/>
      <c r="T758" s="461"/>
      <c r="U758" s="461"/>
      <c r="V758" s="461"/>
      <c r="W758" s="461"/>
      <c r="X758" s="461"/>
    </row>
    <row r="759">
      <c r="A759" s="461"/>
      <c r="B759" s="461"/>
      <c r="C759" s="739"/>
      <c r="D759" s="461"/>
      <c r="E759" s="461"/>
      <c r="F759" s="461"/>
      <c r="G759" s="161"/>
      <c r="H759" s="461"/>
      <c r="I759" s="696"/>
      <c r="J759" s="696"/>
      <c r="K759" s="461"/>
      <c r="L759" s="461"/>
      <c r="M759" s="461"/>
      <c r="N759" s="461"/>
      <c r="O759" s="461"/>
      <c r="P759" s="461"/>
      <c r="Q759" s="461"/>
      <c r="R759" s="461"/>
      <c r="S759" s="461"/>
      <c r="T759" s="461"/>
      <c r="U759" s="461"/>
      <c r="V759" s="461"/>
      <c r="W759" s="461"/>
      <c r="X759" s="461"/>
    </row>
    <row r="760">
      <c r="A760" s="461"/>
      <c r="B760" s="461"/>
      <c r="C760" s="739"/>
      <c r="D760" s="461"/>
      <c r="E760" s="461"/>
      <c r="F760" s="461"/>
      <c r="G760" s="161"/>
      <c r="H760" s="461"/>
      <c r="I760" s="696"/>
      <c r="J760" s="696"/>
      <c r="K760" s="461"/>
      <c r="L760" s="461"/>
      <c r="M760" s="461"/>
      <c r="N760" s="461"/>
      <c r="O760" s="461"/>
      <c r="P760" s="461"/>
      <c r="Q760" s="461"/>
      <c r="R760" s="461"/>
      <c r="S760" s="461"/>
      <c r="T760" s="461"/>
      <c r="U760" s="461"/>
      <c r="V760" s="461"/>
      <c r="W760" s="461"/>
      <c r="X760" s="461"/>
    </row>
    <row r="761">
      <c r="A761" s="461"/>
      <c r="B761" s="461"/>
      <c r="C761" s="739"/>
      <c r="D761" s="461"/>
      <c r="E761" s="461"/>
      <c r="F761" s="461"/>
      <c r="G761" s="161"/>
      <c r="H761" s="461"/>
      <c r="I761" s="696"/>
      <c r="J761" s="696"/>
      <c r="K761" s="461"/>
      <c r="L761" s="461"/>
      <c r="M761" s="461"/>
      <c r="N761" s="461"/>
      <c r="O761" s="461"/>
      <c r="P761" s="461"/>
      <c r="Q761" s="461"/>
      <c r="R761" s="461"/>
      <c r="S761" s="461"/>
      <c r="T761" s="461"/>
      <c r="U761" s="461"/>
      <c r="V761" s="461"/>
      <c r="W761" s="461"/>
      <c r="X761" s="461"/>
    </row>
    <row r="762">
      <c r="A762" s="461"/>
      <c r="B762" s="461"/>
      <c r="C762" s="739"/>
      <c r="D762" s="461"/>
      <c r="E762" s="461"/>
      <c r="F762" s="461"/>
      <c r="G762" s="161"/>
      <c r="H762" s="461"/>
      <c r="I762" s="696"/>
      <c r="J762" s="696"/>
      <c r="K762" s="461"/>
      <c r="L762" s="461"/>
      <c r="M762" s="461"/>
      <c r="N762" s="461"/>
      <c r="O762" s="461"/>
      <c r="P762" s="461"/>
      <c r="Q762" s="461"/>
      <c r="R762" s="461"/>
      <c r="S762" s="461"/>
      <c r="T762" s="461"/>
      <c r="U762" s="461"/>
      <c r="V762" s="461"/>
      <c r="W762" s="461"/>
      <c r="X762" s="461"/>
    </row>
    <row r="763">
      <c r="A763" s="461"/>
      <c r="B763" s="461"/>
      <c r="C763" s="739"/>
      <c r="D763" s="461"/>
      <c r="E763" s="461"/>
      <c r="F763" s="461"/>
      <c r="G763" s="161"/>
      <c r="H763" s="461"/>
      <c r="I763" s="696"/>
      <c r="J763" s="696"/>
      <c r="K763" s="461"/>
      <c r="L763" s="461"/>
      <c r="M763" s="461"/>
      <c r="N763" s="461"/>
      <c r="O763" s="461"/>
      <c r="P763" s="461"/>
      <c r="Q763" s="461"/>
      <c r="R763" s="461"/>
      <c r="S763" s="461"/>
      <c r="T763" s="461"/>
      <c r="U763" s="461"/>
      <c r="V763" s="461"/>
      <c r="W763" s="461"/>
      <c r="X763" s="461"/>
    </row>
    <row r="764">
      <c r="A764" s="461"/>
      <c r="B764" s="461"/>
      <c r="C764" s="739"/>
      <c r="D764" s="461"/>
      <c r="E764" s="461"/>
      <c r="F764" s="461"/>
      <c r="G764" s="161"/>
      <c r="H764" s="461"/>
      <c r="I764" s="696"/>
      <c r="J764" s="696"/>
      <c r="K764" s="461"/>
      <c r="L764" s="461"/>
      <c r="M764" s="461"/>
      <c r="N764" s="461"/>
      <c r="O764" s="461"/>
      <c r="P764" s="461"/>
      <c r="Q764" s="461"/>
      <c r="R764" s="461"/>
      <c r="S764" s="461"/>
      <c r="T764" s="461"/>
      <c r="U764" s="461"/>
      <c r="V764" s="461"/>
      <c r="W764" s="461"/>
      <c r="X764" s="461"/>
    </row>
    <row r="765">
      <c r="A765" s="461"/>
      <c r="B765" s="461"/>
      <c r="C765" s="739"/>
      <c r="D765" s="461"/>
      <c r="E765" s="461"/>
      <c r="F765" s="461"/>
      <c r="G765" s="161"/>
      <c r="H765" s="461"/>
      <c r="I765" s="696"/>
      <c r="J765" s="696"/>
      <c r="K765" s="461"/>
      <c r="L765" s="461"/>
      <c r="M765" s="461"/>
      <c r="N765" s="461"/>
      <c r="O765" s="461"/>
      <c r="P765" s="461"/>
      <c r="Q765" s="461"/>
      <c r="R765" s="461"/>
      <c r="S765" s="461"/>
      <c r="T765" s="461"/>
      <c r="U765" s="461"/>
      <c r="V765" s="461"/>
      <c r="W765" s="461"/>
      <c r="X765" s="461"/>
    </row>
    <row r="766">
      <c r="A766" s="461"/>
      <c r="B766" s="461"/>
      <c r="C766" s="739"/>
      <c r="D766" s="461"/>
      <c r="E766" s="461"/>
      <c r="F766" s="461"/>
      <c r="G766" s="161"/>
      <c r="H766" s="461"/>
      <c r="I766" s="696"/>
      <c r="J766" s="696"/>
      <c r="K766" s="461"/>
      <c r="L766" s="461"/>
      <c r="M766" s="461"/>
      <c r="N766" s="461"/>
      <c r="O766" s="461"/>
      <c r="P766" s="461"/>
      <c r="Q766" s="461"/>
      <c r="R766" s="461"/>
      <c r="S766" s="461"/>
      <c r="T766" s="461"/>
      <c r="U766" s="461"/>
      <c r="V766" s="461"/>
      <c r="W766" s="461"/>
      <c r="X766" s="461"/>
    </row>
    <row r="767">
      <c r="A767" s="461"/>
      <c r="B767" s="461"/>
      <c r="C767" s="739"/>
      <c r="D767" s="461"/>
      <c r="E767" s="461"/>
      <c r="F767" s="461"/>
      <c r="G767" s="161"/>
      <c r="H767" s="461"/>
      <c r="I767" s="696"/>
      <c r="J767" s="696"/>
      <c r="K767" s="461"/>
      <c r="L767" s="461"/>
      <c r="M767" s="461"/>
      <c r="N767" s="461"/>
      <c r="O767" s="461"/>
      <c r="P767" s="461"/>
      <c r="Q767" s="461"/>
      <c r="R767" s="461"/>
      <c r="S767" s="461"/>
      <c r="T767" s="461"/>
      <c r="U767" s="461"/>
      <c r="V767" s="461"/>
      <c r="W767" s="461"/>
      <c r="X767" s="461"/>
    </row>
    <row r="768">
      <c r="A768" s="461"/>
      <c r="B768" s="461"/>
      <c r="C768" s="739"/>
      <c r="D768" s="461"/>
      <c r="E768" s="461"/>
      <c r="F768" s="461"/>
      <c r="G768" s="161"/>
      <c r="H768" s="461"/>
      <c r="I768" s="696"/>
      <c r="J768" s="696"/>
      <c r="K768" s="461"/>
      <c r="L768" s="461"/>
      <c r="M768" s="461"/>
      <c r="N768" s="461"/>
      <c r="O768" s="461"/>
      <c r="P768" s="461"/>
      <c r="Q768" s="461"/>
      <c r="R768" s="461"/>
      <c r="S768" s="461"/>
      <c r="T768" s="461"/>
      <c r="U768" s="461"/>
      <c r="V768" s="461"/>
      <c r="W768" s="461"/>
      <c r="X768" s="461"/>
    </row>
    <row r="769">
      <c r="A769" s="461"/>
      <c r="B769" s="461"/>
      <c r="C769" s="739"/>
      <c r="D769" s="461"/>
      <c r="E769" s="461"/>
      <c r="F769" s="461"/>
      <c r="G769" s="161"/>
      <c r="H769" s="461"/>
      <c r="I769" s="696"/>
      <c r="J769" s="696"/>
      <c r="K769" s="461"/>
      <c r="L769" s="461"/>
      <c r="M769" s="461"/>
      <c r="N769" s="461"/>
      <c r="O769" s="461"/>
      <c r="P769" s="461"/>
      <c r="Q769" s="461"/>
      <c r="R769" s="461"/>
      <c r="S769" s="461"/>
      <c r="T769" s="461"/>
      <c r="U769" s="461"/>
      <c r="V769" s="461"/>
      <c r="W769" s="461"/>
      <c r="X769" s="461"/>
    </row>
    <row r="770">
      <c r="A770" s="461"/>
      <c r="B770" s="461"/>
      <c r="C770" s="739"/>
      <c r="D770" s="461"/>
      <c r="E770" s="461"/>
      <c r="F770" s="461"/>
      <c r="G770" s="161"/>
      <c r="H770" s="461"/>
      <c r="I770" s="696"/>
      <c r="J770" s="696"/>
      <c r="K770" s="461"/>
      <c r="L770" s="461"/>
      <c r="M770" s="461"/>
      <c r="N770" s="461"/>
      <c r="O770" s="461"/>
      <c r="P770" s="461"/>
      <c r="Q770" s="461"/>
      <c r="R770" s="461"/>
      <c r="S770" s="461"/>
      <c r="T770" s="461"/>
      <c r="U770" s="461"/>
      <c r="V770" s="461"/>
      <c r="W770" s="461"/>
      <c r="X770" s="461"/>
    </row>
    <row r="771">
      <c r="A771" s="461"/>
      <c r="B771" s="461"/>
      <c r="C771" s="739"/>
      <c r="D771" s="461"/>
      <c r="E771" s="461"/>
      <c r="F771" s="461"/>
      <c r="G771" s="161"/>
      <c r="H771" s="461"/>
      <c r="I771" s="696"/>
      <c r="J771" s="696"/>
      <c r="K771" s="461"/>
      <c r="L771" s="461"/>
      <c r="M771" s="461"/>
      <c r="N771" s="461"/>
      <c r="O771" s="461"/>
      <c r="P771" s="461"/>
      <c r="Q771" s="461"/>
      <c r="R771" s="461"/>
      <c r="S771" s="461"/>
      <c r="T771" s="461"/>
      <c r="U771" s="461"/>
      <c r="V771" s="461"/>
      <c r="W771" s="461"/>
      <c r="X771" s="461"/>
    </row>
    <row r="772">
      <c r="A772" s="461"/>
      <c r="B772" s="461"/>
      <c r="C772" s="739"/>
      <c r="D772" s="461"/>
      <c r="E772" s="461"/>
      <c r="F772" s="461"/>
      <c r="G772" s="161"/>
      <c r="H772" s="461"/>
      <c r="I772" s="696"/>
      <c r="J772" s="696"/>
      <c r="K772" s="461"/>
      <c r="L772" s="461"/>
      <c r="M772" s="461"/>
      <c r="N772" s="461"/>
      <c r="O772" s="461"/>
      <c r="P772" s="461"/>
      <c r="Q772" s="461"/>
      <c r="R772" s="461"/>
      <c r="S772" s="461"/>
      <c r="T772" s="461"/>
      <c r="U772" s="461"/>
      <c r="V772" s="461"/>
      <c r="W772" s="461"/>
      <c r="X772" s="461"/>
    </row>
    <row r="773">
      <c r="A773" s="461"/>
      <c r="B773" s="461"/>
      <c r="C773" s="739"/>
      <c r="D773" s="461"/>
      <c r="E773" s="461"/>
      <c r="F773" s="461"/>
      <c r="G773" s="161"/>
      <c r="H773" s="461"/>
      <c r="I773" s="696"/>
      <c r="J773" s="696"/>
      <c r="K773" s="461"/>
      <c r="L773" s="461"/>
      <c r="M773" s="461"/>
      <c r="N773" s="461"/>
      <c r="O773" s="461"/>
      <c r="P773" s="461"/>
      <c r="Q773" s="461"/>
      <c r="R773" s="461"/>
      <c r="S773" s="461"/>
      <c r="T773" s="461"/>
      <c r="U773" s="461"/>
      <c r="V773" s="461"/>
      <c r="W773" s="461"/>
      <c r="X773" s="461"/>
    </row>
    <row r="774">
      <c r="A774" s="461"/>
      <c r="B774" s="461"/>
      <c r="C774" s="739"/>
      <c r="D774" s="461"/>
      <c r="E774" s="461"/>
      <c r="F774" s="461"/>
      <c r="G774" s="161"/>
      <c r="H774" s="461"/>
      <c r="I774" s="696"/>
      <c r="J774" s="696"/>
      <c r="K774" s="461"/>
      <c r="L774" s="461"/>
      <c r="M774" s="461"/>
      <c r="N774" s="461"/>
      <c r="O774" s="461"/>
      <c r="P774" s="461"/>
      <c r="Q774" s="461"/>
      <c r="R774" s="461"/>
      <c r="S774" s="461"/>
      <c r="T774" s="461"/>
      <c r="U774" s="461"/>
      <c r="V774" s="461"/>
      <c r="W774" s="461"/>
      <c r="X774" s="461"/>
    </row>
    <row r="775">
      <c r="A775" s="461"/>
      <c r="B775" s="461"/>
      <c r="C775" s="739"/>
      <c r="D775" s="461"/>
      <c r="E775" s="461"/>
      <c r="F775" s="461"/>
      <c r="G775" s="161"/>
      <c r="H775" s="461"/>
      <c r="I775" s="696"/>
      <c r="J775" s="696"/>
      <c r="K775" s="461"/>
      <c r="L775" s="461"/>
      <c r="M775" s="461"/>
      <c r="N775" s="461"/>
      <c r="O775" s="461"/>
      <c r="P775" s="461"/>
      <c r="Q775" s="461"/>
      <c r="R775" s="461"/>
      <c r="S775" s="461"/>
      <c r="T775" s="461"/>
      <c r="U775" s="461"/>
      <c r="V775" s="461"/>
      <c r="W775" s="461"/>
      <c r="X775" s="461"/>
    </row>
    <row r="776">
      <c r="A776" s="461"/>
      <c r="B776" s="461"/>
      <c r="C776" s="739"/>
      <c r="D776" s="461"/>
      <c r="E776" s="461"/>
      <c r="F776" s="461"/>
      <c r="G776" s="161"/>
      <c r="H776" s="461"/>
      <c r="I776" s="696"/>
      <c r="J776" s="696"/>
      <c r="K776" s="461"/>
      <c r="L776" s="461"/>
      <c r="M776" s="461"/>
      <c r="N776" s="461"/>
      <c r="O776" s="461"/>
      <c r="P776" s="461"/>
      <c r="Q776" s="461"/>
      <c r="R776" s="461"/>
      <c r="S776" s="461"/>
      <c r="T776" s="461"/>
      <c r="U776" s="461"/>
      <c r="V776" s="461"/>
      <c r="W776" s="461"/>
      <c r="X776" s="461"/>
    </row>
    <row r="777">
      <c r="A777" s="461"/>
      <c r="B777" s="461"/>
      <c r="C777" s="739"/>
      <c r="D777" s="461"/>
      <c r="E777" s="461"/>
      <c r="F777" s="461"/>
      <c r="G777" s="161"/>
      <c r="H777" s="461"/>
      <c r="I777" s="696"/>
      <c r="J777" s="696"/>
      <c r="K777" s="461"/>
      <c r="L777" s="461"/>
      <c r="M777" s="461"/>
      <c r="N777" s="461"/>
      <c r="O777" s="461"/>
      <c r="P777" s="461"/>
      <c r="Q777" s="461"/>
      <c r="R777" s="461"/>
      <c r="S777" s="461"/>
      <c r="T777" s="461"/>
      <c r="U777" s="461"/>
      <c r="V777" s="461"/>
      <c r="W777" s="461"/>
      <c r="X777" s="461"/>
    </row>
    <row r="778">
      <c r="A778" s="461"/>
      <c r="B778" s="461"/>
      <c r="C778" s="739"/>
      <c r="D778" s="461"/>
      <c r="E778" s="461"/>
      <c r="F778" s="461"/>
      <c r="G778" s="161"/>
      <c r="H778" s="461"/>
      <c r="I778" s="696"/>
      <c r="J778" s="696"/>
      <c r="K778" s="461"/>
      <c r="L778" s="461"/>
      <c r="M778" s="461"/>
      <c r="N778" s="461"/>
      <c r="O778" s="461"/>
      <c r="P778" s="461"/>
      <c r="Q778" s="461"/>
      <c r="R778" s="461"/>
      <c r="S778" s="461"/>
      <c r="T778" s="461"/>
      <c r="U778" s="461"/>
      <c r="V778" s="461"/>
      <c r="W778" s="461"/>
      <c r="X778" s="461"/>
    </row>
    <row r="779">
      <c r="A779" s="461"/>
      <c r="B779" s="461"/>
      <c r="C779" s="739"/>
      <c r="D779" s="461"/>
      <c r="E779" s="461"/>
      <c r="F779" s="461"/>
      <c r="G779" s="161"/>
      <c r="H779" s="461"/>
      <c r="I779" s="696"/>
      <c r="J779" s="696"/>
      <c r="K779" s="461"/>
      <c r="L779" s="461"/>
      <c r="M779" s="461"/>
      <c r="N779" s="461"/>
      <c r="O779" s="461"/>
      <c r="P779" s="461"/>
      <c r="Q779" s="461"/>
      <c r="R779" s="461"/>
      <c r="S779" s="461"/>
      <c r="T779" s="461"/>
      <c r="U779" s="461"/>
      <c r="V779" s="461"/>
      <c r="W779" s="461"/>
      <c r="X779" s="461"/>
    </row>
    <row r="780">
      <c r="A780" s="461"/>
      <c r="B780" s="461"/>
      <c r="C780" s="739"/>
      <c r="D780" s="461"/>
      <c r="E780" s="461"/>
      <c r="F780" s="461"/>
      <c r="G780" s="161"/>
      <c r="H780" s="461"/>
      <c r="I780" s="696"/>
      <c r="J780" s="696"/>
      <c r="K780" s="461"/>
      <c r="L780" s="461"/>
      <c r="M780" s="461"/>
      <c r="N780" s="461"/>
      <c r="O780" s="461"/>
      <c r="P780" s="461"/>
      <c r="Q780" s="461"/>
      <c r="R780" s="461"/>
      <c r="S780" s="461"/>
      <c r="T780" s="461"/>
      <c r="U780" s="461"/>
      <c r="V780" s="461"/>
      <c r="W780" s="461"/>
      <c r="X780" s="461"/>
    </row>
    <row r="781">
      <c r="A781" s="461"/>
      <c r="B781" s="461"/>
      <c r="C781" s="739"/>
      <c r="D781" s="461"/>
      <c r="E781" s="461"/>
      <c r="F781" s="461"/>
      <c r="G781" s="161"/>
      <c r="H781" s="461"/>
      <c r="I781" s="696"/>
      <c r="J781" s="696"/>
      <c r="K781" s="461"/>
      <c r="L781" s="461"/>
      <c r="M781" s="461"/>
      <c r="N781" s="461"/>
      <c r="O781" s="461"/>
      <c r="P781" s="461"/>
      <c r="Q781" s="461"/>
      <c r="R781" s="461"/>
      <c r="S781" s="461"/>
      <c r="T781" s="461"/>
      <c r="U781" s="461"/>
      <c r="V781" s="461"/>
      <c r="W781" s="461"/>
      <c r="X781" s="461"/>
    </row>
    <row r="782">
      <c r="A782" s="461"/>
      <c r="B782" s="461"/>
      <c r="C782" s="739"/>
      <c r="D782" s="461"/>
      <c r="E782" s="461"/>
      <c r="F782" s="461"/>
      <c r="G782" s="161"/>
      <c r="H782" s="461"/>
      <c r="I782" s="696"/>
      <c r="J782" s="696"/>
      <c r="K782" s="461"/>
      <c r="L782" s="461"/>
      <c r="M782" s="461"/>
      <c r="N782" s="461"/>
      <c r="O782" s="461"/>
      <c r="P782" s="461"/>
      <c r="Q782" s="461"/>
      <c r="R782" s="461"/>
      <c r="S782" s="461"/>
      <c r="T782" s="461"/>
      <c r="U782" s="461"/>
      <c r="V782" s="461"/>
      <c r="W782" s="461"/>
      <c r="X782" s="461"/>
    </row>
    <row r="783">
      <c r="A783" s="461"/>
      <c r="B783" s="461"/>
      <c r="C783" s="739"/>
      <c r="D783" s="461"/>
      <c r="E783" s="461"/>
      <c r="F783" s="461"/>
      <c r="G783" s="161"/>
      <c r="H783" s="461"/>
      <c r="I783" s="696"/>
      <c r="J783" s="696"/>
      <c r="K783" s="461"/>
      <c r="L783" s="461"/>
      <c r="M783" s="461"/>
      <c r="N783" s="461"/>
      <c r="O783" s="461"/>
      <c r="P783" s="461"/>
      <c r="Q783" s="461"/>
      <c r="R783" s="461"/>
      <c r="S783" s="461"/>
      <c r="T783" s="461"/>
      <c r="U783" s="461"/>
      <c r="V783" s="461"/>
      <c r="W783" s="461"/>
      <c r="X783" s="461"/>
    </row>
    <row r="784">
      <c r="A784" s="461"/>
      <c r="B784" s="461"/>
      <c r="C784" s="739"/>
      <c r="D784" s="461"/>
      <c r="E784" s="461"/>
      <c r="F784" s="461"/>
      <c r="G784" s="161"/>
      <c r="H784" s="461"/>
      <c r="I784" s="696"/>
      <c r="J784" s="696"/>
      <c r="K784" s="461"/>
      <c r="L784" s="461"/>
      <c r="M784" s="461"/>
      <c r="N784" s="461"/>
      <c r="O784" s="461"/>
      <c r="P784" s="461"/>
      <c r="Q784" s="461"/>
      <c r="R784" s="461"/>
      <c r="S784" s="461"/>
      <c r="T784" s="461"/>
      <c r="U784" s="461"/>
      <c r="V784" s="461"/>
      <c r="W784" s="461"/>
      <c r="X784" s="461"/>
    </row>
    <row r="785">
      <c r="A785" s="461"/>
      <c r="B785" s="461"/>
      <c r="C785" s="739"/>
      <c r="D785" s="461"/>
      <c r="E785" s="461"/>
      <c r="F785" s="461"/>
      <c r="G785" s="161"/>
      <c r="H785" s="461"/>
      <c r="I785" s="696"/>
      <c r="J785" s="696"/>
      <c r="K785" s="461"/>
      <c r="L785" s="461"/>
      <c r="M785" s="461"/>
      <c r="N785" s="461"/>
      <c r="O785" s="461"/>
      <c r="P785" s="461"/>
      <c r="Q785" s="461"/>
      <c r="R785" s="461"/>
      <c r="S785" s="461"/>
      <c r="T785" s="461"/>
      <c r="U785" s="461"/>
      <c r="V785" s="461"/>
      <c r="W785" s="461"/>
      <c r="X785" s="461"/>
    </row>
    <row r="786">
      <c r="A786" s="461"/>
      <c r="B786" s="461"/>
      <c r="C786" s="739"/>
      <c r="D786" s="461"/>
      <c r="E786" s="461"/>
      <c r="F786" s="461"/>
      <c r="G786" s="161"/>
      <c r="H786" s="461"/>
      <c r="I786" s="696"/>
      <c r="J786" s="696"/>
      <c r="K786" s="461"/>
      <c r="L786" s="461"/>
      <c r="M786" s="461"/>
      <c r="N786" s="461"/>
      <c r="O786" s="461"/>
      <c r="P786" s="461"/>
      <c r="Q786" s="461"/>
      <c r="R786" s="461"/>
      <c r="S786" s="461"/>
      <c r="T786" s="461"/>
      <c r="U786" s="461"/>
      <c r="V786" s="461"/>
      <c r="W786" s="461"/>
      <c r="X786" s="461"/>
    </row>
    <row r="787">
      <c r="A787" s="461"/>
      <c r="B787" s="461"/>
      <c r="C787" s="739"/>
      <c r="D787" s="461"/>
      <c r="E787" s="461"/>
      <c r="F787" s="461"/>
      <c r="G787" s="161"/>
      <c r="H787" s="461"/>
      <c r="I787" s="696"/>
      <c r="J787" s="696"/>
      <c r="K787" s="461"/>
      <c r="L787" s="461"/>
      <c r="M787" s="461"/>
      <c r="N787" s="461"/>
      <c r="O787" s="461"/>
      <c r="P787" s="461"/>
      <c r="Q787" s="461"/>
      <c r="R787" s="461"/>
      <c r="S787" s="461"/>
      <c r="T787" s="461"/>
      <c r="U787" s="461"/>
      <c r="V787" s="461"/>
      <c r="W787" s="461"/>
      <c r="X787" s="461"/>
    </row>
    <row r="788">
      <c r="A788" s="461"/>
      <c r="B788" s="461"/>
      <c r="C788" s="739"/>
      <c r="D788" s="461"/>
      <c r="E788" s="461"/>
      <c r="F788" s="461"/>
      <c r="G788" s="161"/>
      <c r="H788" s="461"/>
      <c r="I788" s="696"/>
      <c r="J788" s="696"/>
      <c r="K788" s="461"/>
      <c r="L788" s="461"/>
      <c r="M788" s="461"/>
      <c r="N788" s="461"/>
      <c r="O788" s="461"/>
      <c r="P788" s="461"/>
      <c r="Q788" s="461"/>
      <c r="R788" s="461"/>
      <c r="S788" s="461"/>
      <c r="T788" s="461"/>
      <c r="U788" s="461"/>
      <c r="V788" s="461"/>
      <c r="W788" s="461"/>
      <c r="X788" s="461"/>
    </row>
    <row r="789">
      <c r="A789" s="461"/>
      <c r="B789" s="461"/>
      <c r="C789" s="739"/>
      <c r="D789" s="461"/>
      <c r="E789" s="461"/>
      <c r="F789" s="461"/>
      <c r="G789" s="161"/>
      <c r="H789" s="461"/>
      <c r="I789" s="696"/>
      <c r="J789" s="696"/>
      <c r="K789" s="461"/>
      <c r="L789" s="461"/>
      <c r="M789" s="461"/>
      <c r="N789" s="461"/>
      <c r="O789" s="461"/>
      <c r="P789" s="461"/>
      <c r="Q789" s="461"/>
      <c r="R789" s="461"/>
      <c r="S789" s="461"/>
      <c r="T789" s="461"/>
      <c r="U789" s="461"/>
      <c r="V789" s="461"/>
      <c r="W789" s="461"/>
      <c r="X789" s="461"/>
    </row>
    <row r="790">
      <c r="A790" s="461"/>
      <c r="B790" s="461"/>
      <c r="C790" s="739"/>
      <c r="D790" s="461"/>
      <c r="E790" s="461"/>
      <c r="F790" s="461"/>
      <c r="G790" s="161"/>
      <c r="H790" s="461"/>
      <c r="I790" s="696"/>
      <c r="J790" s="696"/>
      <c r="K790" s="461"/>
      <c r="L790" s="461"/>
      <c r="M790" s="461"/>
      <c r="N790" s="461"/>
      <c r="O790" s="461"/>
      <c r="P790" s="461"/>
      <c r="Q790" s="461"/>
      <c r="R790" s="461"/>
      <c r="S790" s="461"/>
      <c r="T790" s="461"/>
      <c r="U790" s="461"/>
      <c r="V790" s="461"/>
      <c r="W790" s="461"/>
      <c r="X790" s="461"/>
    </row>
    <row r="791">
      <c r="A791" s="461"/>
      <c r="B791" s="461"/>
      <c r="C791" s="739"/>
      <c r="D791" s="461"/>
      <c r="E791" s="461"/>
      <c r="F791" s="461"/>
      <c r="G791" s="161"/>
      <c r="H791" s="461"/>
      <c r="I791" s="696"/>
      <c r="J791" s="696"/>
      <c r="K791" s="461"/>
      <c r="L791" s="461"/>
      <c r="M791" s="461"/>
      <c r="N791" s="461"/>
      <c r="O791" s="461"/>
      <c r="P791" s="461"/>
      <c r="Q791" s="461"/>
      <c r="R791" s="461"/>
      <c r="S791" s="461"/>
      <c r="T791" s="461"/>
      <c r="U791" s="461"/>
      <c r="V791" s="461"/>
      <c r="W791" s="461"/>
      <c r="X791" s="461"/>
    </row>
    <row r="792">
      <c r="A792" s="461"/>
      <c r="B792" s="461"/>
      <c r="C792" s="739"/>
      <c r="D792" s="461"/>
      <c r="E792" s="461"/>
      <c r="F792" s="461"/>
      <c r="G792" s="161"/>
      <c r="H792" s="461"/>
      <c r="I792" s="696"/>
      <c r="J792" s="696"/>
      <c r="K792" s="461"/>
      <c r="L792" s="461"/>
      <c r="M792" s="461"/>
      <c r="N792" s="461"/>
      <c r="O792" s="461"/>
      <c r="P792" s="461"/>
      <c r="Q792" s="461"/>
      <c r="R792" s="461"/>
      <c r="S792" s="461"/>
      <c r="T792" s="461"/>
      <c r="U792" s="461"/>
      <c r="V792" s="461"/>
      <c r="W792" s="461"/>
      <c r="X792" s="461"/>
    </row>
    <row r="793">
      <c r="A793" s="461"/>
      <c r="B793" s="461"/>
      <c r="C793" s="739"/>
      <c r="D793" s="461"/>
      <c r="E793" s="461"/>
      <c r="F793" s="461"/>
      <c r="G793" s="161"/>
      <c r="H793" s="461"/>
      <c r="I793" s="696"/>
      <c r="J793" s="696"/>
      <c r="K793" s="461"/>
      <c r="L793" s="461"/>
      <c r="M793" s="461"/>
      <c r="N793" s="461"/>
      <c r="O793" s="461"/>
      <c r="P793" s="461"/>
      <c r="Q793" s="461"/>
      <c r="R793" s="461"/>
      <c r="S793" s="461"/>
      <c r="T793" s="461"/>
      <c r="U793" s="461"/>
      <c r="V793" s="461"/>
      <c r="W793" s="461"/>
      <c r="X793" s="461"/>
    </row>
    <row r="794">
      <c r="A794" s="461"/>
      <c r="B794" s="461"/>
      <c r="C794" s="739"/>
      <c r="D794" s="461"/>
      <c r="E794" s="461"/>
      <c r="F794" s="461"/>
      <c r="G794" s="161"/>
      <c r="H794" s="461"/>
      <c r="I794" s="696"/>
      <c r="J794" s="696"/>
      <c r="K794" s="461"/>
      <c r="L794" s="461"/>
      <c r="M794" s="461"/>
      <c r="N794" s="461"/>
      <c r="O794" s="461"/>
      <c r="P794" s="461"/>
      <c r="Q794" s="461"/>
      <c r="R794" s="461"/>
      <c r="S794" s="461"/>
      <c r="T794" s="461"/>
      <c r="U794" s="461"/>
      <c r="V794" s="461"/>
      <c r="W794" s="461"/>
      <c r="X794" s="461"/>
    </row>
    <row r="795">
      <c r="A795" s="461"/>
      <c r="B795" s="461"/>
      <c r="C795" s="739"/>
      <c r="D795" s="461"/>
      <c r="E795" s="461"/>
      <c r="F795" s="461"/>
      <c r="G795" s="161"/>
      <c r="H795" s="461"/>
      <c r="I795" s="696"/>
      <c r="J795" s="696"/>
      <c r="K795" s="461"/>
      <c r="L795" s="461"/>
      <c r="M795" s="461"/>
      <c r="N795" s="461"/>
      <c r="O795" s="461"/>
      <c r="P795" s="461"/>
      <c r="Q795" s="461"/>
      <c r="R795" s="461"/>
      <c r="S795" s="461"/>
      <c r="T795" s="461"/>
      <c r="U795" s="461"/>
      <c r="V795" s="461"/>
      <c r="W795" s="461"/>
      <c r="X795" s="461"/>
    </row>
    <row r="796">
      <c r="A796" s="461"/>
      <c r="B796" s="461"/>
      <c r="C796" s="739"/>
      <c r="D796" s="461"/>
      <c r="E796" s="461"/>
      <c r="F796" s="461"/>
      <c r="G796" s="161"/>
      <c r="H796" s="461"/>
      <c r="I796" s="696"/>
      <c r="J796" s="696"/>
      <c r="K796" s="461"/>
      <c r="L796" s="461"/>
      <c r="M796" s="461"/>
      <c r="N796" s="461"/>
      <c r="O796" s="461"/>
      <c r="P796" s="461"/>
      <c r="Q796" s="461"/>
      <c r="R796" s="461"/>
      <c r="S796" s="461"/>
      <c r="T796" s="461"/>
      <c r="U796" s="461"/>
      <c r="V796" s="461"/>
      <c r="W796" s="461"/>
      <c r="X796" s="461"/>
    </row>
    <row r="797">
      <c r="A797" s="461"/>
      <c r="B797" s="461"/>
      <c r="C797" s="739"/>
      <c r="D797" s="461"/>
      <c r="E797" s="461"/>
      <c r="F797" s="461"/>
      <c r="G797" s="161"/>
      <c r="H797" s="461"/>
      <c r="I797" s="696"/>
      <c r="J797" s="696"/>
      <c r="K797" s="461"/>
      <c r="L797" s="461"/>
      <c r="M797" s="461"/>
      <c r="N797" s="461"/>
      <c r="O797" s="461"/>
      <c r="P797" s="461"/>
      <c r="Q797" s="461"/>
      <c r="R797" s="461"/>
      <c r="S797" s="461"/>
      <c r="T797" s="461"/>
      <c r="U797" s="461"/>
      <c r="V797" s="461"/>
      <c r="W797" s="461"/>
      <c r="X797" s="461"/>
    </row>
    <row r="798">
      <c r="A798" s="461"/>
      <c r="B798" s="461"/>
      <c r="C798" s="739"/>
      <c r="D798" s="461"/>
      <c r="E798" s="461"/>
      <c r="F798" s="461"/>
      <c r="G798" s="161"/>
      <c r="H798" s="461"/>
      <c r="I798" s="696"/>
      <c r="J798" s="696"/>
      <c r="K798" s="461"/>
      <c r="L798" s="461"/>
      <c r="M798" s="461"/>
      <c r="N798" s="461"/>
      <c r="O798" s="461"/>
      <c r="P798" s="461"/>
      <c r="Q798" s="461"/>
      <c r="R798" s="461"/>
      <c r="S798" s="461"/>
      <c r="T798" s="461"/>
      <c r="U798" s="461"/>
      <c r="V798" s="461"/>
      <c r="W798" s="461"/>
      <c r="X798" s="461"/>
    </row>
    <row r="799">
      <c r="A799" s="461"/>
      <c r="B799" s="461"/>
      <c r="C799" s="739"/>
      <c r="D799" s="461"/>
      <c r="E799" s="461"/>
      <c r="F799" s="461"/>
      <c r="G799" s="161"/>
      <c r="H799" s="461"/>
      <c r="I799" s="696"/>
      <c r="J799" s="696"/>
      <c r="K799" s="461"/>
      <c r="L799" s="461"/>
      <c r="M799" s="461"/>
      <c r="N799" s="461"/>
      <c r="O799" s="461"/>
      <c r="P799" s="461"/>
      <c r="Q799" s="461"/>
      <c r="R799" s="461"/>
      <c r="S799" s="461"/>
      <c r="T799" s="461"/>
      <c r="U799" s="461"/>
      <c r="V799" s="461"/>
      <c r="W799" s="461"/>
      <c r="X799" s="461"/>
    </row>
    <row r="800">
      <c r="A800" s="461"/>
      <c r="B800" s="461"/>
      <c r="C800" s="739"/>
      <c r="D800" s="461"/>
      <c r="E800" s="461"/>
      <c r="F800" s="461"/>
      <c r="G800" s="161"/>
      <c r="H800" s="461"/>
      <c r="I800" s="696"/>
      <c r="J800" s="696"/>
      <c r="K800" s="461"/>
      <c r="L800" s="461"/>
      <c r="M800" s="461"/>
      <c r="N800" s="461"/>
      <c r="O800" s="461"/>
      <c r="P800" s="461"/>
      <c r="Q800" s="461"/>
      <c r="R800" s="461"/>
      <c r="S800" s="461"/>
      <c r="T800" s="461"/>
      <c r="U800" s="461"/>
      <c r="V800" s="461"/>
      <c r="W800" s="461"/>
      <c r="X800" s="461"/>
    </row>
    <row r="801">
      <c r="A801" s="461"/>
      <c r="B801" s="461"/>
      <c r="C801" s="739"/>
      <c r="D801" s="461"/>
      <c r="E801" s="461"/>
      <c r="F801" s="461"/>
      <c r="G801" s="161"/>
      <c r="H801" s="461"/>
      <c r="I801" s="696"/>
      <c r="J801" s="696"/>
      <c r="K801" s="461"/>
      <c r="L801" s="461"/>
      <c r="M801" s="461"/>
      <c r="N801" s="461"/>
      <c r="O801" s="461"/>
      <c r="P801" s="461"/>
      <c r="Q801" s="461"/>
      <c r="R801" s="461"/>
      <c r="S801" s="461"/>
      <c r="T801" s="461"/>
      <c r="U801" s="461"/>
      <c r="V801" s="461"/>
      <c r="W801" s="461"/>
      <c r="X801" s="461"/>
    </row>
    <row r="802">
      <c r="A802" s="461"/>
      <c r="B802" s="461"/>
      <c r="C802" s="739"/>
      <c r="D802" s="461"/>
      <c r="E802" s="461"/>
      <c r="F802" s="461"/>
      <c r="G802" s="161"/>
      <c r="H802" s="461"/>
      <c r="I802" s="696"/>
      <c r="J802" s="696"/>
      <c r="K802" s="461"/>
      <c r="L802" s="461"/>
      <c r="M802" s="461"/>
      <c r="N802" s="461"/>
      <c r="O802" s="461"/>
      <c r="P802" s="461"/>
      <c r="Q802" s="461"/>
      <c r="R802" s="461"/>
      <c r="S802" s="461"/>
      <c r="T802" s="461"/>
      <c r="U802" s="461"/>
      <c r="V802" s="461"/>
      <c r="W802" s="461"/>
      <c r="X802" s="461"/>
    </row>
    <row r="803">
      <c r="A803" s="461"/>
      <c r="B803" s="461"/>
      <c r="C803" s="739"/>
      <c r="D803" s="461"/>
      <c r="E803" s="461"/>
      <c r="F803" s="461"/>
      <c r="G803" s="161"/>
      <c r="H803" s="461"/>
      <c r="I803" s="696"/>
      <c r="J803" s="696"/>
      <c r="K803" s="461"/>
      <c r="L803" s="461"/>
      <c r="M803" s="461"/>
      <c r="N803" s="461"/>
      <c r="O803" s="461"/>
      <c r="P803" s="461"/>
      <c r="Q803" s="461"/>
      <c r="R803" s="461"/>
      <c r="S803" s="461"/>
      <c r="T803" s="461"/>
      <c r="U803" s="461"/>
      <c r="V803" s="461"/>
      <c r="W803" s="461"/>
      <c r="X803" s="461"/>
    </row>
    <row r="804">
      <c r="A804" s="461"/>
      <c r="B804" s="461"/>
      <c r="C804" s="739"/>
      <c r="D804" s="461"/>
      <c r="E804" s="461"/>
      <c r="F804" s="461"/>
      <c r="G804" s="161"/>
      <c r="H804" s="461"/>
      <c r="I804" s="696"/>
      <c r="J804" s="696"/>
      <c r="K804" s="461"/>
      <c r="L804" s="461"/>
      <c r="M804" s="461"/>
      <c r="N804" s="461"/>
      <c r="O804" s="461"/>
      <c r="P804" s="461"/>
      <c r="Q804" s="461"/>
      <c r="R804" s="461"/>
      <c r="S804" s="461"/>
      <c r="T804" s="461"/>
      <c r="U804" s="461"/>
      <c r="V804" s="461"/>
      <c r="W804" s="461"/>
      <c r="X804" s="461"/>
    </row>
    <row r="805">
      <c r="A805" s="461"/>
      <c r="B805" s="461"/>
      <c r="C805" s="739"/>
      <c r="D805" s="461"/>
      <c r="E805" s="461"/>
      <c r="F805" s="461"/>
      <c r="G805" s="161"/>
      <c r="H805" s="461"/>
      <c r="I805" s="696"/>
      <c r="J805" s="696"/>
      <c r="K805" s="461"/>
      <c r="L805" s="461"/>
      <c r="M805" s="461"/>
      <c r="N805" s="461"/>
      <c r="O805" s="461"/>
      <c r="P805" s="461"/>
      <c r="Q805" s="461"/>
      <c r="R805" s="461"/>
      <c r="S805" s="461"/>
      <c r="T805" s="461"/>
      <c r="U805" s="461"/>
      <c r="V805" s="461"/>
      <c r="W805" s="461"/>
      <c r="X805" s="461"/>
    </row>
    <row r="806">
      <c r="A806" s="461"/>
      <c r="B806" s="461"/>
      <c r="C806" s="739"/>
      <c r="D806" s="461"/>
      <c r="E806" s="461"/>
      <c r="F806" s="461"/>
      <c r="G806" s="161"/>
      <c r="H806" s="461"/>
      <c r="I806" s="696"/>
      <c r="J806" s="696"/>
      <c r="K806" s="461"/>
      <c r="L806" s="461"/>
      <c r="M806" s="461"/>
      <c r="N806" s="461"/>
      <c r="O806" s="461"/>
      <c r="P806" s="461"/>
      <c r="Q806" s="461"/>
      <c r="R806" s="461"/>
      <c r="S806" s="461"/>
      <c r="T806" s="461"/>
      <c r="U806" s="461"/>
      <c r="V806" s="461"/>
      <c r="W806" s="461"/>
      <c r="X806" s="461"/>
    </row>
    <row r="807">
      <c r="A807" s="461"/>
      <c r="B807" s="461"/>
      <c r="C807" s="739"/>
      <c r="D807" s="461"/>
      <c r="E807" s="461"/>
      <c r="F807" s="461"/>
      <c r="G807" s="161"/>
      <c r="H807" s="461"/>
      <c r="I807" s="696"/>
      <c r="J807" s="696"/>
      <c r="K807" s="461"/>
      <c r="L807" s="461"/>
      <c r="M807" s="461"/>
      <c r="N807" s="461"/>
      <c r="O807" s="461"/>
      <c r="P807" s="461"/>
      <c r="Q807" s="461"/>
      <c r="R807" s="461"/>
      <c r="S807" s="461"/>
      <c r="T807" s="461"/>
      <c r="U807" s="461"/>
      <c r="V807" s="461"/>
      <c r="W807" s="461"/>
      <c r="X807" s="461"/>
    </row>
    <row r="808">
      <c r="A808" s="461"/>
      <c r="B808" s="461"/>
      <c r="C808" s="739"/>
      <c r="D808" s="461"/>
      <c r="E808" s="461"/>
      <c r="F808" s="461"/>
      <c r="G808" s="161"/>
      <c r="H808" s="461"/>
      <c r="I808" s="696"/>
      <c r="J808" s="696"/>
      <c r="K808" s="461"/>
      <c r="L808" s="461"/>
      <c r="M808" s="461"/>
      <c r="N808" s="461"/>
      <c r="O808" s="461"/>
      <c r="P808" s="461"/>
      <c r="Q808" s="461"/>
      <c r="R808" s="461"/>
      <c r="S808" s="461"/>
      <c r="T808" s="461"/>
      <c r="U808" s="461"/>
      <c r="V808" s="461"/>
      <c r="W808" s="461"/>
      <c r="X808" s="461"/>
    </row>
    <row r="809">
      <c r="A809" s="461"/>
      <c r="B809" s="461"/>
      <c r="C809" s="739"/>
      <c r="D809" s="461"/>
      <c r="E809" s="461"/>
      <c r="F809" s="461"/>
      <c r="G809" s="161"/>
      <c r="H809" s="461"/>
      <c r="I809" s="696"/>
      <c r="J809" s="696"/>
      <c r="K809" s="461"/>
      <c r="L809" s="461"/>
      <c r="M809" s="461"/>
      <c r="N809" s="461"/>
      <c r="O809" s="461"/>
      <c r="P809" s="461"/>
      <c r="Q809" s="461"/>
      <c r="R809" s="461"/>
      <c r="S809" s="461"/>
      <c r="T809" s="461"/>
      <c r="U809" s="461"/>
      <c r="V809" s="461"/>
      <c r="W809" s="461"/>
      <c r="X809" s="461"/>
    </row>
    <row r="810">
      <c r="A810" s="461"/>
      <c r="B810" s="461"/>
      <c r="C810" s="739"/>
      <c r="D810" s="461"/>
      <c r="E810" s="461"/>
      <c r="F810" s="461"/>
      <c r="G810" s="161"/>
      <c r="H810" s="461"/>
      <c r="I810" s="696"/>
      <c r="J810" s="696"/>
      <c r="K810" s="461"/>
      <c r="L810" s="461"/>
      <c r="M810" s="461"/>
      <c r="N810" s="461"/>
      <c r="O810" s="461"/>
      <c r="P810" s="461"/>
      <c r="Q810" s="461"/>
      <c r="R810" s="461"/>
      <c r="S810" s="461"/>
      <c r="T810" s="461"/>
      <c r="U810" s="461"/>
      <c r="V810" s="461"/>
      <c r="W810" s="461"/>
      <c r="X810" s="461"/>
    </row>
    <row r="811">
      <c r="A811" s="461"/>
      <c r="B811" s="461"/>
      <c r="C811" s="739"/>
      <c r="D811" s="461"/>
      <c r="E811" s="461"/>
      <c r="F811" s="461"/>
      <c r="G811" s="161"/>
      <c r="H811" s="461"/>
      <c r="I811" s="696"/>
      <c r="J811" s="696"/>
      <c r="K811" s="461"/>
      <c r="L811" s="461"/>
      <c r="M811" s="461"/>
      <c r="N811" s="461"/>
      <c r="O811" s="461"/>
      <c r="P811" s="461"/>
      <c r="Q811" s="461"/>
      <c r="R811" s="461"/>
      <c r="S811" s="461"/>
      <c r="T811" s="461"/>
      <c r="U811" s="461"/>
      <c r="V811" s="461"/>
      <c r="W811" s="461"/>
      <c r="X811" s="461"/>
    </row>
    <row r="812">
      <c r="A812" s="461"/>
      <c r="B812" s="461"/>
      <c r="C812" s="739"/>
      <c r="D812" s="461"/>
      <c r="E812" s="461"/>
      <c r="F812" s="461"/>
      <c r="G812" s="161"/>
      <c r="H812" s="461"/>
      <c r="I812" s="696"/>
      <c r="J812" s="696"/>
      <c r="K812" s="461"/>
      <c r="L812" s="461"/>
      <c r="M812" s="461"/>
      <c r="N812" s="461"/>
      <c r="O812" s="461"/>
      <c r="P812" s="461"/>
      <c r="Q812" s="461"/>
      <c r="R812" s="461"/>
      <c r="S812" s="461"/>
      <c r="T812" s="461"/>
      <c r="U812" s="461"/>
      <c r="V812" s="461"/>
      <c r="W812" s="461"/>
      <c r="X812" s="461"/>
    </row>
    <row r="813">
      <c r="A813" s="461"/>
      <c r="B813" s="461"/>
      <c r="C813" s="739"/>
      <c r="D813" s="461"/>
      <c r="E813" s="461"/>
      <c r="F813" s="461"/>
      <c r="G813" s="161"/>
      <c r="H813" s="461"/>
      <c r="I813" s="696"/>
      <c r="J813" s="696"/>
      <c r="K813" s="461"/>
      <c r="L813" s="461"/>
      <c r="M813" s="461"/>
      <c r="N813" s="461"/>
      <c r="O813" s="461"/>
      <c r="P813" s="461"/>
      <c r="Q813" s="461"/>
      <c r="R813" s="461"/>
      <c r="S813" s="461"/>
      <c r="T813" s="461"/>
      <c r="U813" s="461"/>
      <c r="V813" s="461"/>
      <c r="W813" s="461"/>
      <c r="X813" s="461"/>
    </row>
    <row r="814">
      <c r="A814" s="461"/>
      <c r="B814" s="461"/>
      <c r="C814" s="739"/>
      <c r="D814" s="461"/>
      <c r="E814" s="461"/>
      <c r="F814" s="461"/>
      <c r="G814" s="161"/>
      <c r="H814" s="461"/>
      <c r="I814" s="696"/>
      <c r="J814" s="696"/>
      <c r="K814" s="461"/>
      <c r="L814" s="461"/>
      <c r="M814" s="461"/>
      <c r="N814" s="461"/>
      <c r="O814" s="461"/>
      <c r="P814" s="461"/>
      <c r="Q814" s="461"/>
      <c r="R814" s="461"/>
      <c r="S814" s="461"/>
      <c r="T814" s="461"/>
      <c r="U814" s="461"/>
      <c r="V814" s="461"/>
      <c r="W814" s="461"/>
      <c r="X814" s="461"/>
    </row>
    <row r="815">
      <c r="A815" s="461"/>
      <c r="B815" s="461"/>
      <c r="C815" s="739"/>
      <c r="D815" s="461"/>
      <c r="E815" s="461"/>
      <c r="F815" s="461"/>
      <c r="G815" s="161"/>
      <c r="H815" s="461"/>
      <c r="I815" s="696"/>
      <c r="J815" s="696"/>
      <c r="K815" s="461"/>
      <c r="L815" s="461"/>
      <c r="M815" s="461"/>
      <c r="N815" s="461"/>
      <c r="O815" s="461"/>
      <c r="P815" s="461"/>
      <c r="Q815" s="461"/>
      <c r="R815" s="461"/>
      <c r="S815" s="461"/>
      <c r="T815" s="461"/>
      <c r="U815" s="461"/>
      <c r="V815" s="461"/>
      <c r="W815" s="461"/>
      <c r="X815" s="461"/>
    </row>
    <row r="816">
      <c r="A816" s="461"/>
      <c r="B816" s="461"/>
      <c r="C816" s="739"/>
      <c r="D816" s="461"/>
      <c r="E816" s="461"/>
      <c r="F816" s="461"/>
      <c r="G816" s="161"/>
      <c r="H816" s="461"/>
      <c r="I816" s="696"/>
      <c r="J816" s="696"/>
      <c r="K816" s="461"/>
      <c r="L816" s="461"/>
      <c r="M816" s="461"/>
      <c r="N816" s="461"/>
      <c r="O816" s="461"/>
      <c r="P816" s="461"/>
      <c r="Q816" s="461"/>
      <c r="R816" s="461"/>
      <c r="S816" s="461"/>
      <c r="T816" s="461"/>
      <c r="U816" s="461"/>
      <c r="V816" s="461"/>
      <c r="W816" s="461"/>
      <c r="X816" s="461"/>
    </row>
    <row r="817">
      <c r="A817" s="461"/>
      <c r="B817" s="461"/>
      <c r="C817" s="739"/>
      <c r="D817" s="461"/>
      <c r="E817" s="461"/>
      <c r="F817" s="461"/>
      <c r="G817" s="161"/>
      <c r="H817" s="461"/>
      <c r="I817" s="696"/>
      <c r="J817" s="696"/>
      <c r="K817" s="461"/>
      <c r="L817" s="461"/>
      <c r="M817" s="461"/>
      <c r="N817" s="461"/>
      <c r="O817" s="461"/>
      <c r="P817" s="461"/>
      <c r="Q817" s="461"/>
      <c r="R817" s="461"/>
      <c r="S817" s="461"/>
      <c r="T817" s="461"/>
      <c r="U817" s="461"/>
      <c r="V817" s="461"/>
      <c r="W817" s="461"/>
      <c r="X817" s="461"/>
    </row>
    <row r="818">
      <c r="A818" s="461"/>
      <c r="B818" s="461"/>
      <c r="C818" s="739"/>
      <c r="D818" s="461"/>
      <c r="E818" s="461"/>
      <c r="F818" s="461"/>
      <c r="G818" s="161"/>
      <c r="H818" s="461"/>
      <c r="I818" s="696"/>
      <c r="J818" s="696"/>
      <c r="K818" s="461"/>
      <c r="L818" s="461"/>
      <c r="M818" s="461"/>
      <c r="N818" s="461"/>
      <c r="O818" s="461"/>
      <c r="P818" s="461"/>
      <c r="Q818" s="461"/>
      <c r="R818" s="461"/>
      <c r="S818" s="461"/>
      <c r="T818" s="461"/>
      <c r="U818" s="461"/>
      <c r="V818" s="461"/>
      <c r="W818" s="461"/>
      <c r="X818" s="461"/>
    </row>
    <row r="819">
      <c r="A819" s="461"/>
      <c r="B819" s="461"/>
      <c r="C819" s="739"/>
      <c r="D819" s="461"/>
      <c r="E819" s="461"/>
      <c r="F819" s="461"/>
      <c r="G819" s="161"/>
      <c r="H819" s="461"/>
      <c r="I819" s="696"/>
      <c r="J819" s="696"/>
      <c r="K819" s="461"/>
      <c r="L819" s="461"/>
      <c r="M819" s="461"/>
      <c r="N819" s="461"/>
      <c r="O819" s="461"/>
      <c r="P819" s="461"/>
      <c r="Q819" s="461"/>
      <c r="R819" s="461"/>
      <c r="S819" s="461"/>
      <c r="T819" s="461"/>
      <c r="U819" s="461"/>
      <c r="V819" s="461"/>
      <c r="W819" s="461"/>
      <c r="X819" s="461"/>
    </row>
    <row r="820">
      <c r="A820" s="461"/>
      <c r="B820" s="461"/>
      <c r="C820" s="739"/>
      <c r="D820" s="461"/>
      <c r="E820" s="461"/>
      <c r="F820" s="461"/>
      <c r="G820" s="161"/>
      <c r="H820" s="461"/>
      <c r="I820" s="696"/>
      <c r="J820" s="696"/>
      <c r="K820" s="461"/>
      <c r="L820" s="461"/>
      <c r="M820" s="461"/>
      <c r="N820" s="461"/>
      <c r="O820" s="461"/>
      <c r="P820" s="461"/>
      <c r="Q820" s="461"/>
      <c r="R820" s="461"/>
      <c r="S820" s="461"/>
      <c r="T820" s="461"/>
      <c r="U820" s="461"/>
      <c r="V820" s="461"/>
      <c r="W820" s="461"/>
      <c r="X820" s="461"/>
    </row>
    <row r="821">
      <c r="A821" s="461"/>
      <c r="B821" s="461"/>
      <c r="C821" s="739"/>
      <c r="D821" s="461"/>
      <c r="E821" s="461"/>
      <c r="F821" s="461"/>
      <c r="G821" s="161"/>
      <c r="H821" s="461"/>
      <c r="I821" s="696"/>
      <c r="J821" s="696"/>
      <c r="K821" s="461"/>
      <c r="L821" s="461"/>
      <c r="M821" s="461"/>
      <c r="N821" s="461"/>
      <c r="O821" s="461"/>
      <c r="P821" s="461"/>
      <c r="Q821" s="461"/>
      <c r="R821" s="461"/>
      <c r="S821" s="461"/>
      <c r="T821" s="461"/>
      <c r="U821" s="461"/>
      <c r="V821" s="461"/>
      <c r="W821" s="461"/>
      <c r="X821" s="461"/>
    </row>
    <row r="822">
      <c r="A822" s="461"/>
      <c r="B822" s="461"/>
      <c r="C822" s="739"/>
      <c r="D822" s="461"/>
      <c r="E822" s="461"/>
      <c r="F822" s="461"/>
      <c r="G822" s="161"/>
      <c r="H822" s="461"/>
      <c r="I822" s="696"/>
      <c r="J822" s="696"/>
      <c r="K822" s="461"/>
      <c r="L822" s="461"/>
      <c r="M822" s="461"/>
      <c r="N822" s="461"/>
      <c r="O822" s="461"/>
      <c r="P822" s="461"/>
      <c r="Q822" s="461"/>
      <c r="R822" s="461"/>
      <c r="S822" s="461"/>
      <c r="T822" s="461"/>
      <c r="U822" s="461"/>
      <c r="V822" s="461"/>
      <c r="W822" s="461"/>
      <c r="X822" s="461"/>
    </row>
    <row r="823">
      <c r="A823" s="461"/>
      <c r="B823" s="461"/>
      <c r="C823" s="739"/>
      <c r="D823" s="461"/>
      <c r="E823" s="461"/>
      <c r="F823" s="461"/>
      <c r="G823" s="161"/>
      <c r="H823" s="461"/>
      <c r="I823" s="696"/>
      <c r="J823" s="696"/>
      <c r="K823" s="461"/>
      <c r="L823" s="461"/>
      <c r="M823" s="461"/>
      <c r="N823" s="461"/>
      <c r="O823" s="461"/>
      <c r="P823" s="461"/>
      <c r="Q823" s="461"/>
      <c r="R823" s="461"/>
      <c r="S823" s="461"/>
      <c r="T823" s="461"/>
      <c r="U823" s="461"/>
      <c r="V823" s="461"/>
      <c r="W823" s="461"/>
      <c r="X823" s="461"/>
    </row>
    <row r="824">
      <c r="A824" s="461"/>
      <c r="B824" s="461"/>
      <c r="C824" s="739"/>
      <c r="D824" s="461"/>
      <c r="E824" s="461"/>
      <c r="F824" s="461"/>
      <c r="G824" s="161"/>
      <c r="H824" s="461"/>
      <c r="I824" s="696"/>
      <c r="J824" s="696"/>
      <c r="K824" s="461"/>
      <c r="L824" s="461"/>
      <c r="M824" s="461"/>
      <c r="N824" s="461"/>
      <c r="O824" s="461"/>
      <c r="P824" s="461"/>
      <c r="Q824" s="461"/>
      <c r="R824" s="461"/>
      <c r="S824" s="461"/>
      <c r="T824" s="461"/>
      <c r="U824" s="461"/>
      <c r="V824" s="461"/>
      <c r="W824" s="461"/>
      <c r="X824" s="461"/>
    </row>
    <row r="825">
      <c r="A825" s="461"/>
      <c r="B825" s="461"/>
      <c r="C825" s="739"/>
      <c r="D825" s="461"/>
      <c r="E825" s="461"/>
      <c r="F825" s="461"/>
      <c r="G825" s="161"/>
      <c r="H825" s="461"/>
      <c r="I825" s="696"/>
      <c r="J825" s="696"/>
      <c r="K825" s="461"/>
      <c r="L825" s="461"/>
      <c r="M825" s="461"/>
      <c r="N825" s="461"/>
      <c r="O825" s="461"/>
      <c r="P825" s="461"/>
      <c r="Q825" s="461"/>
      <c r="R825" s="461"/>
      <c r="S825" s="461"/>
      <c r="T825" s="461"/>
      <c r="U825" s="461"/>
      <c r="V825" s="461"/>
      <c r="W825" s="461"/>
      <c r="X825" s="461"/>
    </row>
    <row r="826">
      <c r="A826" s="461"/>
      <c r="B826" s="461"/>
      <c r="C826" s="739"/>
      <c r="D826" s="461"/>
      <c r="E826" s="461"/>
      <c r="F826" s="461"/>
      <c r="G826" s="161"/>
      <c r="H826" s="461"/>
      <c r="I826" s="696"/>
      <c r="J826" s="696"/>
      <c r="K826" s="461"/>
      <c r="L826" s="461"/>
      <c r="M826" s="461"/>
      <c r="N826" s="461"/>
      <c r="O826" s="461"/>
      <c r="P826" s="461"/>
      <c r="Q826" s="461"/>
      <c r="R826" s="461"/>
      <c r="S826" s="461"/>
      <c r="T826" s="461"/>
      <c r="U826" s="461"/>
      <c r="V826" s="461"/>
      <c r="W826" s="461"/>
      <c r="X826" s="461"/>
    </row>
    <row r="827">
      <c r="A827" s="461"/>
      <c r="B827" s="461"/>
      <c r="C827" s="739"/>
      <c r="D827" s="461"/>
      <c r="E827" s="461"/>
      <c r="F827" s="461"/>
      <c r="G827" s="161"/>
      <c r="H827" s="461"/>
      <c r="I827" s="696"/>
      <c r="J827" s="696"/>
      <c r="K827" s="461"/>
      <c r="L827" s="461"/>
      <c r="M827" s="461"/>
      <c r="N827" s="461"/>
      <c r="O827" s="461"/>
      <c r="P827" s="461"/>
      <c r="Q827" s="461"/>
      <c r="R827" s="461"/>
      <c r="S827" s="461"/>
      <c r="T827" s="461"/>
      <c r="U827" s="461"/>
      <c r="V827" s="461"/>
      <c r="W827" s="461"/>
      <c r="X827" s="461"/>
    </row>
    <row r="828">
      <c r="A828" s="461"/>
      <c r="B828" s="461"/>
      <c r="C828" s="739"/>
      <c r="D828" s="461"/>
      <c r="E828" s="461"/>
      <c r="F828" s="461"/>
      <c r="G828" s="161"/>
      <c r="H828" s="461"/>
      <c r="I828" s="696"/>
      <c r="J828" s="696"/>
      <c r="K828" s="461"/>
      <c r="L828" s="461"/>
      <c r="M828" s="461"/>
      <c r="N828" s="461"/>
      <c r="O828" s="461"/>
      <c r="P828" s="461"/>
      <c r="Q828" s="461"/>
      <c r="R828" s="461"/>
      <c r="S828" s="461"/>
      <c r="T828" s="461"/>
      <c r="U828" s="461"/>
      <c r="V828" s="461"/>
      <c r="W828" s="461"/>
      <c r="X828" s="461"/>
    </row>
    <row r="829">
      <c r="A829" s="461"/>
      <c r="B829" s="461"/>
      <c r="C829" s="739"/>
      <c r="D829" s="461"/>
      <c r="E829" s="461"/>
      <c r="F829" s="461"/>
      <c r="G829" s="161"/>
      <c r="H829" s="461"/>
      <c r="I829" s="696"/>
      <c r="J829" s="696"/>
      <c r="K829" s="461"/>
      <c r="L829" s="461"/>
      <c r="M829" s="461"/>
      <c r="N829" s="461"/>
      <c r="O829" s="461"/>
      <c r="P829" s="461"/>
      <c r="Q829" s="461"/>
      <c r="R829" s="461"/>
      <c r="S829" s="461"/>
      <c r="T829" s="461"/>
      <c r="U829" s="461"/>
      <c r="V829" s="461"/>
      <c r="W829" s="461"/>
      <c r="X829" s="461"/>
    </row>
    <row r="830">
      <c r="A830" s="461"/>
      <c r="B830" s="461"/>
      <c r="C830" s="739"/>
      <c r="D830" s="461"/>
      <c r="E830" s="461"/>
      <c r="F830" s="461"/>
      <c r="G830" s="161"/>
      <c r="H830" s="461"/>
      <c r="I830" s="696"/>
      <c r="J830" s="696"/>
      <c r="K830" s="461"/>
      <c r="L830" s="461"/>
      <c r="M830" s="461"/>
      <c r="N830" s="461"/>
      <c r="O830" s="461"/>
      <c r="P830" s="461"/>
      <c r="Q830" s="461"/>
      <c r="R830" s="461"/>
      <c r="S830" s="461"/>
      <c r="T830" s="461"/>
      <c r="U830" s="461"/>
      <c r="V830" s="461"/>
      <c r="W830" s="461"/>
      <c r="X830" s="461"/>
    </row>
    <row r="831">
      <c r="A831" s="461"/>
      <c r="B831" s="461"/>
      <c r="C831" s="739"/>
      <c r="D831" s="461"/>
      <c r="E831" s="461"/>
      <c r="F831" s="461"/>
      <c r="G831" s="161"/>
      <c r="H831" s="461"/>
      <c r="I831" s="696"/>
      <c r="J831" s="696"/>
      <c r="K831" s="461"/>
      <c r="L831" s="461"/>
      <c r="M831" s="461"/>
      <c r="N831" s="461"/>
      <c r="O831" s="461"/>
      <c r="P831" s="461"/>
      <c r="Q831" s="461"/>
      <c r="R831" s="461"/>
      <c r="S831" s="461"/>
      <c r="T831" s="461"/>
      <c r="U831" s="461"/>
      <c r="V831" s="461"/>
      <c r="W831" s="461"/>
      <c r="X831" s="461"/>
    </row>
    <row r="832">
      <c r="A832" s="461"/>
      <c r="B832" s="461"/>
      <c r="C832" s="739"/>
      <c r="D832" s="461"/>
      <c r="E832" s="461"/>
      <c r="F832" s="461"/>
      <c r="G832" s="161"/>
      <c r="H832" s="461"/>
      <c r="I832" s="696"/>
      <c r="J832" s="696"/>
      <c r="K832" s="461"/>
      <c r="L832" s="461"/>
      <c r="M832" s="461"/>
      <c r="N832" s="461"/>
      <c r="O832" s="461"/>
      <c r="P832" s="461"/>
      <c r="Q832" s="461"/>
      <c r="R832" s="461"/>
      <c r="S832" s="461"/>
      <c r="T832" s="461"/>
      <c r="U832" s="461"/>
      <c r="V832" s="461"/>
      <c r="W832" s="461"/>
      <c r="X832" s="461"/>
    </row>
    <row r="833">
      <c r="A833" s="461"/>
      <c r="B833" s="461"/>
      <c r="C833" s="739"/>
      <c r="D833" s="461"/>
      <c r="E833" s="461"/>
      <c r="F833" s="461"/>
      <c r="G833" s="161"/>
      <c r="H833" s="461"/>
      <c r="I833" s="696"/>
      <c r="J833" s="696"/>
      <c r="K833" s="461"/>
      <c r="L833" s="461"/>
      <c r="M833" s="461"/>
      <c r="N833" s="461"/>
      <c r="O833" s="461"/>
      <c r="P833" s="461"/>
      <c r="Q833" s="461"/>
      <c r="R833" s="461"/>
      <c r="S833" s="461"/>
      <c r="T833" s="461"/>
      <c r="U833" s="461"/>
      <c r="V833" s="461"/>
      <c r="W833" s="461"/>
      <c r="X833" s="461"/>
    </row>
    <row r="834">
      <c r="A834" s="461"/>
      <c r="B834" s="461"/>
      <c r="C834" s="739"/>
      <c r="D834" s="461"/>
      <c r="E834" s="461"/>
      <c r="F834" s="461"/>
      <c r="G834" s="161"/>
      <c r="H834" s="461"/>
      <c r="I834" s="696"/>
      <c r="J834" s="696"/>
      <c r="K834" s="461"/>
      <c r="L834" s="461"/>
      <c r="M834" s="461"/>
      <c r="N834" s="461"/>
      <c r="O834" s="461"/>
      <c r="P834" s="461"/>
      <c r="Q834" s="461"/>
      <c r="R834" s="461"/>
      <c r="S834" s="461"/>
      <c r="T834" s="461"/>
      <c r="U834" s="461"/>
      <c r="V834" s="461"/>
      <c r="W834" s="461"/>
      <c r="X834" s="461"/>
    </row>
    <row r="835">
      <c r="A835" s="461"/>
      <c r="B835" s="461"/>
      <c r="C835" s="739"/>
      <c r="D835" s="461"/>
      <c r="E835" s="461"/>
      <c r="F835" s="461"/>
      <c r="G835" s="161"/>
      <c r="H835" s="461"/>
      <c r="I835" s="696"/>
      <c r="J835" s="696"/>
      <c r="K835" s="461"/>
      <c r="L835" s="461"/>
      <c r="M835" s="461"/>
      <c r="N835" s="461"/>
      <c r="O835" s="461"/>
      <c r="P835" s="461"/>
      <c r="Q835" s="461"/>
      <c r="R835" s="461"/>
      <c r="S835" s="461"/>
      <c r="T835" s="461"/>
      <c r="U835" s="461"/>
      <c r="V835" s="461"/>
      <c r="W835" s="461"/>
      <c r="X835" s="461"/>
    </row>
    <row r="836">
      <c r="A836" s="461"/>
      <c r="B836" s="461"/>
      <c r="C836" s="739"/>
      <c r="D836" s="461"/>
      <c r="E836" s="461"/>
      <c r="F836" s="461"/>
      <c r="G836" s="161"/>
      <c r="H836" s="461"/>
      <c r="I836" s="696"/>
      <c r="J836" s="696"/>
      <c r="K836" s="461"/>
      <c r="L836" s="461"/>
      <c r="M836" s="461"/>
      <c r="N836" s="461"/>
      <c r="O836" s="461"/>
      <c r="P836" s="461"/>
      <c r="Q836" s="461"/>
      <c r="R836" s="461"/>
      <c r="S836" s="461"/>
      <c r="T836" s="461"/>
      <c r="U836" s="461"/>
      <c r="V836" s="461"/>
      <c r="W836" s="461"/>
      <c r="X836" s="461"/>
    </row>
    <row r="837">
      <c r="A837" s="461"/>
      <c r="B837" s="461"/>
      <c r="C837" s="739"/>
      <c r="D837" s="461"/>
      <c r="E837" s="461"/>
      <c r="F837" s="461"/>
      <c r="G837" s="161"/>
      <c r="H837" s="461"/>
      <c r="I837" s="696"/>
      <c r="J837" s="696"/>
      <c r="K837" s="461"/>
      <c r="L837" s="461"/>
      <c r="M837" s="461"/>
      <c r="N837" s="461"/>
      <c r="O837" s="461"/>
      <c r="P837" s="461"/>
      <c r="Q837" s="461"/>
      <c r="R837" s="461"/>
      <c r="S837" s="461"/>
      <c r="T837" s="461"/>
      <c r="U837" s="461"/>
      <c r="V837" s="461"/>
      <c r="W837" s="461"/>
      <c r="X837" s="461"/>
    </row>
    <row r="838">
      <c r="A838" s="461"/>
      <c r="B838" s="461"/>
      <c r="C838" s="739"/>
      <c r="D838" s="461"/>
      <c r="E838" s="461"/>
      <c r="F838" s="461"/>
      <c r="G838" s="161"/>
      <c r="H838" s="461"/>
      <c r="I838" s="696"/>
      <c r="J838" s="696"/>
      <c r="K838" s="461"/>
      <c r="L838" s="461"/>
      <c r="M838" s="461"/>
      <c r="N838" s="461"/>
      <c r="O838" s="461"/>
      <c r="P838" s="461"/>
      <c r="Q838" s="461"/>
      <c r="R838" s="461"/>
      <c r="S838" s="461"/>
      <c r="T838" s="461"/>
      <c r="U838" s="461"/>
      <c r="V838" s="461"/>
      <c r="W838" s="461"/>
      <c r="X838" s="461"/>
    </row>
    <row r="839">
      <c r="A839" s="461"/>
      <c r="B839" s="461"/>
      <c r="C839" s="739"/>
      <c r="D839" s="461"/>
      <c r="E839" s="461"/>
      <c r="F839" s="461"/>
      <c r="G839" s="161"/>
      <c r="H839" s="461"/>
      <c r="I839" s="696"/>
      <c r="J839" s="696"/>
      <c r="K839" s="461"/>
      <c r="L839" s="461"/>
      <c r="M839" s="461"/>
      <c r="N839" s="461"/>
      <c r="O839" s="461"/>
      <c r="P839" s="461"/>
      <c r="Q839" s="461"/>
      <c r="R839" s="461"/>
      <c r="S839" s="461"/>
      <c r="T839" s="461"/>
      <c r="U839" s="461"/>
      <c r="V839" s="461"/>
      <c r="W839" s="461"/>
      <c r="X839" s="461"/>
    </row>
    <row r="840">
      <c r="A840" s="461"/>
      <c r="B840" s="461"/>
      <c r="C840" s="739"/>
      <c r="D840" s="461"/>
      <c r="E840" s="461"/>
      <c r="F840" s="461"/>
      <c r="G840" s="161"/>
      <c r="H840" s="461"/>
      <c r="I840" s="696"/>
      <c r="J840" s="696"/>
      <c r="K840" s="461"/>
      <c r="L840" s="461"/>
      <c r="M840" s="461"/>
      <c r="N840" s="461"/>
      <c r="O840" s="461"/>
      <c r="P840" s="461"/>
      <c r="Q840" s="461"/>
      <c r="R840" s="461"/>
      <c r="S840" s="461"/>
      <c r="T840" s="461"/>
      <c r="U840" s="461"/>
      <c r="V840" s="461"/>
      <c r="W840" s="461"/>
      <c r="X840" s="461"/>
    </row>
    <row r="841">
      <c r="A841" s="461"/>
      <c r="B841" s="461"/>
      <c r="C841" s="739"/>
      <c r="D841" s="461"/>
      <c r="E841" s="461"/>
      <c r="F841" s="461"/>
      <c r="G841" s="161"/>
      <c r="H841" s="461"/>
      <c r="I841" s="696"/>
      <c r="J841" s="696"/>
      <c r="K841" s="461"/>
      <c r="L841" s="461"/>
      <c r="M841" s="461"/>
      <c r="N841" s="461"/>
      <c r="O841" s="461"/>
      <c r="P841" s="461"/>
      <c r="Q841" s="461"/>
      <c r="R841" s="461"/>
      <c r="S841" s="461"/>
      <c r="T841" s="461"/>
      <c r="U841" s="461"/>
      <c r="V841" s="461"/>
      <c r="W841" s="461"/>
      <c r="X841" s="461"/>
    </row>
    <row r="842">
      <c r="A842" s="461"/>
      <c r="B842" s="461"/>
      <c r="C842" s="739"/>
      <c r="D842" s="461"/>
      <c r="E842" s="461"/>
      <c r="F842" s="461"/>
      <c r="G842" s="161"/>
      <c r="H842" s="461"/>
      <c r="I842" s="696"/>
      <c r="J842" s="696"/>
      <c r="K842" s="461"/>
      <c r="L842" s="461"/>
      <c r="M842" s="461"/>
      <c r="N842" s="461"/>
      <c r="O842" s="461"/>
      <c r="P842" s="461"/>
      <c r="Q842" s="461"/>
      <c r="R842" s="461"/>
      <c r="S842" s="461"/>
      <c r="T842" s="461"/>
      <c r="U842" s="461"/>
      <c r="V842" s="461"/>
      <c r="W842" s="461"/>
      <c r="X842" s="461"/>
    </row>
    <row r="843">
      <c r="A843" s="461"/>
      <c r="B843" s="461"/>
      <c r="C843" s="739"/>
      <c r="D843" s="461"/>
      <c r="E843" s="461"/>
      <c r="F843" s="461"/>
      <c r="G843" s="161"/>
      <c r="H843" s="461"/>
      <c r="I843" s="696"/>
      <c r="J843" s="696"/>
      <c r="K843" s="461"/>
      <c r="L843" s="461"/>
      <c r="M843" s="461"/>
      <c r="N843" s="461"/>
      <c r="O843" s="461"/>
      <c r="P843" s="461"/>
      <c r="Q843" s="461"/>
      <c r="R843" s="461"/>
      <c r="S843" s="461"/>
      <c r="T843" s="461"/>
      <c r="U843" s="461"/>
      <c r="V843" s="461"/>
      <c r="W843" s="461"/>
      <c r="X843" s="461"/>
    </row>
    <row r="844">
      <c r="A844" s="461"/>
      <c r="B844" s="461"/>
      <c r="C844" s="739"/>
      <c r="D844" s="461"/>
      <c r="E844" s="461"/>
      <c r="F844" s="461"/>
      <c r="G844" s="161"/>
      <c r="H844" s="461"/>
      <c r="I844" s="696"/>
      <c r="J844" s="696"/>
      <c r="K844" s="461"/>
      <c r="L844" s="461"/>
      <c r="M844" s="461"/>
      <c r="N844" s="461"/>
      <c r="O844" s="461"/>
      <c r="P844" s="461"/>
      <c r="Q844" s="461"/>
      <c r="R844" s="461"/>
      <c r="S844" s="461"/>
      <c r="T844" s="461"/>
      <c r="U844" s="461"/>
      <c r="V844" s="461"/>
      <c r="W844" s="461"/>
      <c r="X844" s="461"/>
    </row>
    <row r="845">
      <c r="A845" s="461"/>
      <c r="B845" s="461"/>
      <c r="C845" s="739"/>
      <c r="D845" s="461"/>
      <c r="E845" s="461"/>
      <c r="F845" s="461"/>
      <c r="G845" s="161"/>
      <c r="H845" s="461"/>
      <c r="I845" s="696"/>
      <c r="J845" s="696"/>
      <c r="K845" s="461"/>
      <c r="L845" s="461"/>
      <c r="M845" s="461"/>
      <c r="N845" s="461"/>
      <c r="O845" s="461"/>
      <c r="P845" s="461"/>
      <c r="Q845" s="461"/>
      <c r="R845" s="461"/>
      <c r="S845" s="461"/>
      <c r="T845" s="461"/>
      <c r="U845" s="461"/>
      <c r="V845" s="461"/>
      <c r="W845" s="461"/>
      <c r="X845" s="461"/>
    </row>
    <row r="846">
      <c r="A846" s="461"/>
      <c r="B846" s="461"/>
      <c r="C846" s="739"/>
      <c r="D846" s="461"/>
      <c r="E846" s="461"/>
      <c r="F846" s="461"/>
      <c r="G846" s="161"/>
      <c r="H846" s="461"/>
      <c r="I846" s="696"/>
      <c r="J846" s="696"/>
      <c r="K846" s="461"/>
      <c r="L846" s="461"/>
      <c r="M846" s="461"/>
      <c r="N846" s="461"/>
      <c r="O846" s="461"/>
      <c r="P846" s="461"/>
      <c r="Q846" s="461"/>
      <c r="R846" s="461"/>
      <c r="S846" s="461"/>
      <c r="T846" s="461"/>
      <c r="U846" s="461"/>
      <c r="V846" s="461"/>
      <c r="W846" s="461"/>
      <c r="X846" s="461"/>
    </row>
    <row r="847">
      <c r="A847" s="461"/>
      <c r="B847" s="461"/>
      <c r="C847" s="739"/>
      <c r="D847" s="461"/>
      <c r="E847" s="461"/>
      <c r="F847" s="461"/>
      <c r="G847" s="161"/>
      <c r="H847" s="461"/>
      <c r="I847" s="696"/>
      <c r="J847" s="696"/>
      <c r="K847" s="461"/>
      <c r="L847" s="461"/>
      <c r="M847" s="461"/>
      <c r="N847" s="461"/>
      <c r="O847" s="461"/>
      <c r="P847" s="461"/>
      <c r="Q847" s="461"/>
      <c r="R847" s="461"/>
      <c r="S847" s="461"/>
      <c r="T847" s="461"/>
      <c r="U847" s="461"/>
      <c r="V847" s="461"/>
      <c r="W847" s="461"/>
      <c r="X847" s="461"/>
    </row>
    <row r="848">
      <c r="A848" s="461"/>
      <c r="B848" s="461"/>
      <c r="C848" s="739"/>
      <c r="D848" s="461"/>
      <c r="E848" s="461"/>
      <c r="F848" s="461"/>
      <c r="G848" s="161"/>
      <c r="H848" s="461"/>
      <c r="I848" s="696"/>
      <c r="J848" s="696"/>
      <c r="K848" s="461"/>
      <c r="L848" s="461"/>
      <c r="M848" s="461"/>
      <c r="N848" s="461"/>
      <c r="O848" s="461"/>
      <c r="P848" s="461"/>
      <c r="Q848" s="461"/>
      <c r="R848" s="461"/>
      <c r="S848" s="461"/>
      <c r="T848" s="461"/>
      <c r="U848" s="461"/>
      <c r="V848" s="461"/>
      <c r="W848" s="461"/>
      <c r="X848" s="461"/>
    </row>
    <row r="849">
      <c r="A849" s="461"/>
      <c r="B849" s="461"/>
      <c r="C849" s="739"/>
      <c r="D849" s="461"/>
      <c r="E849" s="461"/>
      <c r="F849" s="461"/>
      <c r="G849" s="161"/>
      <c r="H849" s="461"/>
      <c r="I849" s="696"/>
      <c r="J849" s="696"/>
      <c r="K849" s="461"/>
      <c r="L849" s="461"/>
      <c r="M849" s="461"/>
      <c r="N849" s="461"/>
      <c r="O849" s="461"/>
      <c r="P849" s="461"/>
      <c r="Q849" s="461"/>
      <c r="R849" s="461"/>
      <c r="S849" s="461"/>
      <c r="T849" s="461"/>
      <c r="U849" s="461"/>
      <c r="V849" s="461"/>
      <c r="W849" s="461"/>
      <c r="X849" s="461"/>
    </row>
    <row r="850">
      <c r="A850" s="461"/>
      <c r="B850" s="461"/>
      <c r="C850" s="739"/>
      <c r="D850" s="461"/>
      <c r="E850" s="461"/>
      <c r="F850" s="461"/>
      <c r="G850" s="161"/>
      <c r="H850" s="461"/>
      <c r="I850" s="696"/>
      <c r="J850" s="696"/>
      <c r="K850" s="461"/>
      <c r="L850" s="461"/>
      <c r="M850" s="461"/>
      <c r="N850" s="461"/>
      <c r="O850" s="461"/>
      <c r="P850" s="461"/>
      <c r="Q850" s="461"/>
      <c r="R850" s="461"/>
      <c r="S850" s="461"/>
      <c r="T850" s="461"/>
      <c r="U850" s="461"/>
      <c r="V850" s="461"/>
      <c r="W850" s="461"/>
      <c r="X850" s="461"/>
    </row>
    <row r="851">
      <c r="A851" s="461"/>
      <c r="B851" s="461"/>
      <c r="C851" s="739"/>
      <c r="D851" s="461"/>
      <c r="E851" s="461"/>
      <c r="F851" s="461"/>
      <c r="G851" s="161"/>
      <c r="H851" s="461"/>
      <c r="I851" s="696"/>
      <c r="J851" s="696"/>
      <c r="K851" s="461"/>
      <c r="L851" s="461"/>
      <c r="M851" s="461"/>
      <c r="N851" s="461"/>
      <c r="O851" s="461"/>
      <c r="P851" s="461"/>
      <c r="Q851" s="461"/>
      <c r="R851" s="461"/>
      <c r="S851" s="461"/>
      <c r="T851" s="461"/>
      <c r="U851" s="461"/>
      <c r="V851" s="461"/>
      <c r="W851" s="461"/>
      <c r="X851" s="461"/>
    </row>
    <row r="852">
      <c r="A852" s="461"/>
      <c r="B852" s="461"/>
      <c r="C852" s="739"/>
      <c r="D852" s="461"/>
      <c r="E852" s="461"/>
      <c r="F852" s="461"/>
      <c r="G852" s="161"/>
      <c r="H852" s="461"/>
      <c r="I852" s="696"/>
      <c r="J852" s="696"/>
      <c r="K852" s="461"/>
      <c r="L852" s="461"/>
      <c r="M852" s="461"/>
      <c r="N852" s="461"/>
      <c r="O852" s="461"/>
      <c r="P852" s="461"/>
      <c r="Q852" s="461"/>
      <c r="R852" s="461"/>
      <c r="S852" s="461"/>
      <c r="T852" s="461"/>
      <c r="U852" s="461"/>
      <c r="V852" s="461"/>
      <c r="W852" s="461"/>
      <c r="X852" s="461"/>
    </row>
    <row r="853">
      <c r="A853" s="461"/>
      <c r="B853" s="461"/>
      <c r="C853" s="739"/>
      <c r="D853" s="461"/>
      <c r="E853" s="461"/>
      <c r="F853" s="461"/>
      <c r="G853" s="161"/>
      <c r="H853" s="461"/>
      <c r="I853" s="696"/>
      <c r="J853" s="696"/>
      <c r="K853" s="461"/>
      <c r="L853" s="461"/>
      <c r="M853" s="461"/>
      <c r="N853" s="461"/>
      <c r="O853" s="461"/>
      <c r="P853" s="461"/>
      <c r="Q853" s="461"/>
      <c r="R853" s="461"/>
      <c r="S853" s="461"/>
      <c r="T853" s="461"/>
      <c r="U853" s="461"/>
      <c r="V853" s="461"/>
      <c r="W853" s="461"/>
      <c r="X853" s="461"/>
    </row>
    <row r="854">
      <c r="A854" s="461"/>
      <c r="B854" s="461"/>
      <c r="C854" s="739"/>
      <c r="D854" s="461"/>
      <c r="E854" s="461"/>
      <c r="F854" s="461"/>
      <c r="G854" s="161"/>
      <c r="H854" s="461"/>
      <c r="I854" s="696"/>
      <c r="J854" s="696"/>
      <c r="K854" s="461"/>
      <c r="L854" s="461"/>
      <c r="M854" s="461"/>
      <c r="N854" s="461"/>
      <c r="O854" s="461"/>
      <c r="P854" s="461"/>
      <c r="Q854" s="461"/>
      <c r="R854" s="461"/>
      <c r="S854" s="461"/>
      <c r="T854" s="461"/>
      <c r="U854" s="461"/>
      <c r="V854" s="461"/>
      <c r="W854" s="461"/>
      <c r="X854" s="461"/>
    </row>
    <row r="855">
      <c r="A855" s="461"/>
      <c r="B855" s="461"/>
      <c r="C855" s="739"/>
      <c r="D855" s="461"/>
      <c r="E855" s="461"/>
      <c r="F855" s="461"/>
      <c r="G855" s="161"/>
      <c r="H855" s="461"/>
      <c r="I855" s="696"/>
      <c r="J855" s="696"/>
      <c r="K855" s="461"/>
      <c r="L855" s="461"/>
      <c r="M855" s="461"/>
      <c r="N855" s="461"/>
      <c r="O855" s="461"/>
      <c r="P855" s="461"/>
      <c r="Q855" s="461"/>
      <c r="R855" s="461"/>
      <c r="S855" s="461"/>
      <c r="T855" s="461"/>
      <c r="U855" s="461"/>
      <c r="V855" s="461"/>
      <c r="W855" s="461"/>
      <c r="X855" s="461"/>
    </row>
    <row r="856">
      <c r="A856" s="461"/>
      <c r="B856" s="461"/>
      <c r="C856" s="739"/>
      <c r="D856" s="461"/>
      <c r="E856" s="461"/>
      <c r="F856" s="461"/>
      <c r="G856" s="161"/>
      <c r="H856" s="461"/>
      <c r="I856" s="696"/>
      <c r="J856" s="696"/>
      <c r="K856" s="461"/>
      <c r="L856" s="461"/>
      <c r="M856" s="461"/>
      <c r="N856" s="461"/>
      <c r="O856" s="461"/>
      <c r="P856" s="461"/>
      <c r="Q856" s="461"/>
      <c r="R856" s="461"/>
      <c r="S856" s="461"/>
      <c r="T856" s="461"/>
      <c r="U856" s="461"/>
      <c r="V856" s="461"/>
      <c r="W856" s="461"/>
      <c r="X856" s="461"/>
    </row>
    <row r="857">
      <c r="A857" s="461"/>
      <c r="B857" s="461"/>
      <c r="C857" s="739"/>
      <c r="D857" s="461"/>
      <c r="E857" s="461"/>
      <c r="F857" s="461"/>
      <c r="G857" s="161"/>
      <c r="H857" s="461"/>
      <c r="I857" s="696"/>
      <c r="J857" s="696"/>
      <c r="K857" s="461"/>
      <c r="L857" s="461"/>
      <c r="M857" s="461"/>
      <c r="N857" s="461"/>
      <c r="O857" s="461"/>
      <c r="P857" s="461"/>
      <c r="Q857" s="461"/>
      <c r="R857" s="461"/>
      <c r="S857" s="461"/>
      <c r="T857" s="461"/>
      <c r="U857" s="461"/>
      <c r="V857" s="461"/>
      <c r="W857" s="461"/>
      <c r="X857" s="461"/>
    </row>
    <row r="858">
      <c r="A858" s="461"/>
      <c r="B858" s="461"/>
      <c r="C858" s="739"/>
      <c r="D858" s="461"/>
      <c r="E858" s="461"/>
      <c r="F858" s="461"/>
      <c r="G858" s="161"/>
      <c r="H858" s="461"/>
      <c r="I858" s="696"/>
      <c r="J858" s="696"/>
      <c r="K858" s="461"/>
      <c r="L858" s="461"/>
      <c r="M858" s="461"/>
      <c r="N858" s="461"/>
      <c r="O858" s="461"/>
      <c r="P858" s="461"/>
      <c r="Q858" s="461"/>
      <c r="R858" s="461"/>
      <c r="S858" s="461"/>
      <c r="T858" s="461"/>
      <c r="U858" s="461"/>
      <c r="V858" s="461"/>
      <c r="W858" s="461"/>
      <c r="X858" s="461"/>
    </row>
    <row r="859">
      <c r="A859" s="461"/>
      <c r="B859" s="461"/>
      <c r="C859" s="739"/>
      <c r="D859" s="461"/>
      <c r="E859" s="461"/>
      <c r="F859" s="461"/>
      <c r="G859" s="161"/>
      <c r="H859" s="461"/>
      <c r="I859" s="696"/>
      <c r="J859" s="696"/>
      <c r="K859" s="461"/>
      <c r="L859" s="461"/>
      <c r="M859" s="461"/>
      <c r="N859" s="461"/>
      <c r="O859" s="461"/>
      <c r="P859" s="461"/>
      <c r="Q859" s="461"/>
      <c r="R859" s="461"/>
      <c r="S859" s="461"/>
      <c r="T859" s="461"/>
      <c r="U859" s="461"/>
      <c r="V859" s="461"/>
      <c r="W859" s="461"/>
      <c r="X859" s="461"/>
    </row>
    <row r="860">
      <c r="A860" s="461"/>
      <c r="B860" s="461"/>
      <c r="C860" s="739"/>
      <c r="D860" s="461"/>
      <c r="E860" s="461"/>
      <c r="F860" s="461"/>
      <c r="G860" s="161"/>
      <c r="H860" s="461"/>
      <c r="I860" s="696"/>
      <c r="J860" s="696"/>
      <c r="K860" s="461"/>
      <c r="L860" s="461"/>
      <c r="M860" s="461"/>
      <c r="N860" s="461"/>
      <c r="O860" s="461"/>
      <c r="P860" s="461"/>
      <c r="Q860" s="461"/>
      <c r="R860" s="461"/>
      <c r="S860" s="461"/>
      <c r="T860" s="461"/>
      <c r="U860" s="461"/>
      <c r="V860" s="461"/>
      <c r="W860" s="461"/>
      <c r="X860" s="461"/>
    </row>
    <row r="861">
      <c r="A861" s="461"/>
      <c r="B861" s="461"/>
      <c r="C861" s="739"/>
      <c r="D861" s="461"/>
      <c r="E861" s="461"/>
      <c r="F861" s="461"/>
      <c r="G861" s="161"/>
      <c r="H861" s="461"/>
      <c r="I861" s="696"/>
      <c r="J861" s="696"/>
      <c r="K861" s="461"/>
      <c r="L861" s="461"/>
      <c r="M861" s="461"/>
      <c r="N861" s="461"/>
      <c r="O861" s="461"/>
      <c r="P861" s="461"/>
      <c r="Q861" s="461"/>
      <c r="R861" s="461"/>
      <c r="S861" s="461"/>
      <c r="T861" s="461"/>
      <c r="U861" s="461"/>
      <c r="V861" s="461"/>
      <c r="W861" s="461"/>
      <c r="X861" s="461"/>
    </row>
    <row r="862">
      <c r="A862" s="461"/>
      <c r="B862" s="461"/>
      <c r="C862" s="739"/>
      <c r="D862" s="461"/>
      <c r="E862" s="461"/>
      <c r="F862" s="461"/>
      <c r="G862" s="161"/>
      <c r="H862" s="461"/>
      <c r="I862" s="696"/>
      <c r="J862" s="696"/>
      <c r="K862" s="461"/>
      <c r="L862" s="461"/>
      <c r="M862" s="461"/>
      <c r="N862" s="461"/>
      <c r="O862" s="461"/>
      <c r="P862" s="461"/>
      <c r="Q862" s="461"/>
      <c r="R862" s="461"/>
      <c r="S862" s="461"/>
      <c r="T862" s="461"/>
      <c r="U862" s="461"/>
      <c r="V862" s="461"/>
      <c r="W862" s="461"/>
      <c r="X862" s="461"/>
    </row>
    <row r="863">
      <c r="A863" s="461"/>
      <c r="B863" s="461"/>
      <c r="C863" s="739"/>
      <c r="D863" s="461"/>
      <c r="E863" s="461"/>
      <c r="F863" s="461"/>
      <c r="G863" s="161"/>
      <c r="H863" s="461"/>
      <c r="I863" s="696"/>
      <c r="J863" s="696"/>
      <c r="K863" s="461"/>
      <c r="L863" s="461"/>
      <c r="M863" s="461"/>
      <c r="N863" s="461"/>
      <c r="O863" s="461"/>
      <c r="P863" s="461"/>
      <c r="Q863" s="461"/>
      <c r="R863" s="461"/>
      <c r="S863" s="461"/>
      <c r="T863" s="461"/>
      <c r="U863" s="461"/>
      <c r="V863" s="461"/>
      <c r="W863" s="461"/>
      <c r="X863" s="461"/>
    </row>
    <row r="864">
      <c r="A864" s="461"/>
      <c r="B864" s="461"/>
      <c r="C864" s="739"/>
      <c r="D864" s="461"/>
      <c r="E864" s="461"/>
      <c r="F864" s="461"/>
      <c r="G864" s="161"/>
      <c r="H864" s="461"/>
      <c r="I864" s="696"/>
      <c r="J864" s="696"/>
      <c r="K864" s="461"/>
      <c r="L864" s="461"/>
      <c r="M864" s="461"/>
      <c r="N864" s="461"/>
      <c r="O864" s="461"/>
      <c r="P864" s="461"/>
      <c r="Q864" s="461"/>
      <c r="R864" s="461"/>
      <c r="S864" s="461"/>
      <c r="T864" s="461"/>
      <c r="U864" s="461"/>
      <c r="V864" s="461"/>
      <c r="W864" s="461"/>
      <c r="X864" s="461"/>
    </row>
    <row r="865">
      <c r="A865" s="461"/>
      <c r="B865" s="461"/>
      <c r="C865" s="739"/>
      <c r="D865" s="461"/>
      <c r="E865" s="461"/>
      <c r="F865" s="461"/>
      <c r="G865" s="161"/>
      <c r="H865" s="461"/>
      <c r="I865" s="696"/>
      <c r="J865" s="696"/>
      <c r="K865" s="461"/>
      <c r="L865" s="461"/>
      <c r="M865" s="461"/>
      <c r="N865" s="461"/>
      <c r="O865" s="461"/>
      <c r="P865" s="461"/>
      <c r="Q865" s="461"/>
      <c r="R865" s="461"/>
      <c r="S865" s="461"/>
      <c r="T865" s="461"/>
      <c r="U865" s="461"/>
      <c r="V865" s="461"/>
      <c r="W865" s="461"/>
      <c r="X865" s="461"/>
    </row>
    <row r="866">
      <c r="A866" s="461"/>
      <c r="B866" s="461"/>
      <c r="C866" s="739"/>
      <c r="D866" s="461"/>
      <c r="E866" s="461"/>
      <c r="F866" s="461"/>
      <c r="G866" s="161"/>
      <c r="H866" s="461"/>
      <c r="I866" s="696"/>
      <c r="J866" s="696"/>
      <c r="K866" s="461"/>
      <c r="L866" s="461"/>
      <c r="M866" s="461"/>
      <c r="N866" s="461"/>
      <c r="O866" s="461"/>
      <c r="P866" s="461"/>
      <c r="Q866" s="461"/>
      <c r="R866" s="461"/>
      <c r="S866" s="461"/>
      <c r="T866" s="461"/>
      <c r="U866" s="461"/>
      <c r="V866" s="461"/>
      <c r="W866" s="461"/>
      <c r="X866" s="461"/>
    </row>
    <row r="867">
      <c r="A867" s="461"/>
      <c r="B867" s="461"/>
      <c r="C867" s="739"/>
      <c r="D867" s="461"/>
      <c r="E867" s="461"/>
      <c r="F867" s="461"/>
      <c r="G867" s="161"/>
      <c r="H867" s="461"/>
      <c r="I867" s="696"/>
      <c r="J867" s="696"/>
      <c r="K867" s="461"/>
      <c r="L867" s="461"/>
      <c r="M867" s="461"/>
      <c r="N867" s="461"/>
      <c r="O867" s="461"/>
      <c r="P867" s="461"/>
      <c r="Q867" s="461"/>
      <c r="R867" s="461"/>
      <c r="S867" s="461"/>
      <c r="T867" s="461"/>
      <c r="U867" s="461"/>
      <c r="V867" s="461"/>
      <c r="W867" s="461"/>
      <c r="X867" s="461"/>
    </row>
    <row r="868">
      <c r="A868" s="461"/>
      <c r="B868" s="461"/>
      <c r="C868" s="739"/>
      <c r="D868" s="461"/>
      <c r="E868" s="461"/>
      <c r="F868" s="461"/>
      <c r="G868" s="161"/>
      <c r="H868" s="461"/>
      <c r="I868" s="696"/>
      <c r="J868" s="696"/>
      <c r="K868" s="461"/>
      <c r="L868" s="461"/>
      <c r="M868" s="461"/>
      <c r="N868" s="461"/>
      <c r="O868" s="461"/>
      <c r="P868" s="461"/>
      <c r="Q868" s="461"/>
      <c r="R868" s="461"/>
      <c r="S868" s="461"/>
      <c r="T868" s="461"/>
      <c r="U868" s="461"/>
      <c r="V868" s="461"/>
      <c r="W868" s="461"/>
      <c r="X868" s="461"/>
    </row>
    <row r="869">
      <c r="A869" s="461"/>
      <c r="B869" s="461"/>
      <c r="C869" s="739"/>
      <c r="D869" s="461"/>
      <c r="E869" s="461"/>
      <c r="F869" s="461"/>
      <c r="G869" s="161"/>
      <c r="H869" s="461"/>
      <c r="I869" s="696"/>
      <c r="J869" s="696"/>
      <c r="K869" s="461"/>
      <c r="L869" s="461"/>
      <c r="M869" s="461"/>
      <c r="N869" s="461"/>
      <c r="O869" s="461"/>
      <c r="P869" s="461"/>
      <c r="Q869" s="461"/>
      <c r="R869" s="461"/>
      <c r="S869" s="461"/>
      <c r="T869" s="461"/>
      <c r="U869" s="461"/>
      <c r="V869" s="461"/>
      <c r="W869" s="461"/>
      <c r="X869" s="461"/>
    </row>
    <row r="870">
      <c r="A870" s="461"/>
      <c r="B870" s="461"/>
      <c r="C870" s="739"/>
      <c r="D870" s="461"/>
      <c r="E870" s="461"/>
      <c r="F870" s="461"/>
      <c r="G870" s="161"/>
      <c r="H870" s="461"/>
      <c r="I870" s="696"/>
      <c r="J870" s="696"/>
      <c r="K870" s="461"/>
      <c r="L870" s="461"/>
      <c r="M870" s="461"/>
      <c r="N870" s="461"/>
      <c r="O870" s="461"/>
      <c r="P870" s="461"/>
      <c r="Q870" s="461"/>
      <c r="R870" s="461"/>
      <c r="S870" s="461"/>
      <c r="T870" s="461"/>
      <c r="U870" s="461"/>
      <c r="V870" s="461"/>
      <c r="W870" s="461"/>
      <c r="X870" s="461"/>
    </row>
    <row r="871">
      <c r="A871" s="461"/>
      <c r="B871" s="461"/>
      <c r="C871" s="739"/>
      <c r="D871" s="461"/>
      <c r="E871" s="461"/>
      <c r="F871" s="461"/>
      <c r="G871" s="161"/>
      <c r="H871" s="461"/>
      <c r="I871" s="696"/>
      <c r="J871" s="696"/>
      <c r="K871" s="461"/>
      <c r="L871" s="461"/>
      <c r="M871" s="461"/>
      <c r="N871" s="461"/>
      <c r="O871" s="461"/>
      <c r="P871" s="461"/>
      <c r="Q871" s="461"/>
      <c r="R871" s="461"/>
      <c r="S871" s="461"/>
      <c r="T871" s="461"/>
      <c r="U871" s="461"/>
      <c r="V871" s="461"/>
      <c r="W871" s="461"/>
      <c r="X871" s="461"/>
    </row>
    <row r="872">
      <c r="A872" s="461"/>
      <c r="B872" s="461"/>
      <c r="C872" s="739"/>
      <c r="D872" s="461"/>
      <c r="E872" s="461"/>
      <c r="F872" s="461"/>
      <c r="G872" s="161"/>
      <c r="H872" s="461"/>
      <c r="I872" s="696"/>
      <c r="J872" s="696"/>
      <c r="K872" s="461"/>
      <c r="L872" s="461"/>
      <c r="M872" s="461"/>
      <c r="N872" s="461"/>
      <c r="O872" s="461"/>
      <c r="P872" s="461"/>
      <c r="Q872" s="461"/>
      <c r="R872" s="461"/>
      <c r="S872" s="461"/>
      <c r="T872" s="461"/>
      <c r="U872" s="461"/>
      <c r="V872" s="461"/>
      <c r="W872" s="461"/>
      <c r="X872" s="461"/>
    </row>
    <row r="873">
      <c r="A873" s="461"/>
      <c r="B873" s="461"/>
      <c r="C873" s="739"/>
      <c r="D873" s="461"/>
      <c r="E873" s="461"/>
      <c r="F873" s="461"/>
      <c r="G873" s="161"/>
      <c r="H873" s="461"/>
      <c r="I873" s="696"/>
      <c r="J873" s="696"/>
      <c r="K873" s="461"/>
      <c r="L873" s="461"/>
      <c r="M873" s="461"/>
      <c r="N873" s="461"/>
      <c r="O873" s="461"/>
      <c r="P873" s="461"/>
      <c r="Q873" s="461"/>
      <c r="R873" s="461"/>
      <c r="S873" s="461"/>
      <c r="T873" s="461"/>
      <c r="U873" s="461"/>
      <c r="V873" s="461"/>
      <c r="W873" s="461"/>
      <c r="X873" s="461"/>
    </row>
    <row r="874">
      <c r="A874" s="461"/>
      <c r="B874" s="461"/>
      <c r="C874" s="739"/>
      <c r="D874" s="461"/>
      <c r="E874" s="461"/>
      <c r="F874" s="461"/>
      <c r="G874" s="161"/>
      <c r="H874" s="461"/>
      <c r="I874" s="696"/>
      <c r="J874" s="696"/>
      <c r="K874" s="461"/>
      <c r="L874" s="461"/>
      <c r="M874" s="461"/>
      <c r="N874" s="461"/>
      <c r="O874" s="461"/>
      <c r="P874" s="461"/>
      <c r="Q874" s="461"/>
      <c r="R874" s="461"/>
      <c r="S874" s="461"/>
      <c r="T874" s="461"/>
      <c r="U874" s="461"/>
      <c r="V874" s="461"/>
      <c r="W874" s="461"/>
      <c r="X874" s="461"/>
    </row>
    <row r="875">
      <c r="A875" s="461"/>
      <c r="B875" s="461"/>
      <c r="C875" s="739"/>
      <c r="D875" s="461"/>
      <c r="E875" s="461"/>
      <c r="F875" s="461"/>
      <c r="G875" s="161"/>
      <c r="H875" s="461"/>
      <c r="I875" s="696"/>
      <c r="J875" s="696"/>
      <c r="K875" s="461"/>
      <c r="L875" s="461"/>
      <c r="M875" s="461"/>
      <c r="N875" s="461"/>
      <c r="O875" s="461"/>
      <c r="P875" s="461"/>
      <c r="Q875" s="461"/>
      <c r="R875" s="461"/>
      <c r="S875" s="461"/>
      <c r="T875" s="461"/>
      <c r="U875" s="461"/>
      <c r="V875" s="461"/>
      <c r="W875" s="461"/>
      <c r="X875" s="461"/>
    </row>
    <row r="876">
      <c r="A876" s="461"/>
      <c r="B876" s="461"/>
      <c r="C876" s="739"/>
      <c r="D876" s="461"/>
      <c r="E876" s="461"/>
      <c r="F876" s="461"/>
      <c r="G876" s="161"/>
      <c r="H876" s="461"/>
      <c r="I876" s="696"/>
      <c r="J876" s="696"/>
      <c r="K876" s="461"/>
      <c r="L876" s="461"/>
      <c r="M876" s="461"/>
      <c r="N876" s="461"/>
      <c r="O876" s="461"/>
      <c r="P876" s="461"/>
      <c r="Q876" s="461"/>
      <c r="R876" s="461"/>
      <c r="S876" s="461"/>
      <c r="T876" s="461"/>
      <c r="U876" s="461"/>
      <c r="V876" s="461"/>
      <c r="W876" s="461"/>
      <c r="X876" s="461"/>
    </row>
    <row r="877">
      <c r="A877" s="461"/>
      <c r="B877" s="461"/>
      <c r="C877" s="739"/>
      <c r="D877" s="461"/>
      <c r="E877" s="461"/>
      <c r="F877" s="461"/>
      <c r="G877" s="161"/>
      <c r="H877" s="461"/>
      <c r="I877" s="696"/>
      <c r="J877" s="696"/>
      <c r="K877" s="461"/>
      <c r="L877" s="461"/>
      <c r="M877" s="461"/>
      <c r="N877" s="461"/>
      <c r="O877" s="461"/>
      <c r="P877" s="461"/>
      <c r="Q877" s="461"/>
      <c r="R877" s="461"/>
      <c r="S877" s="461"/>
      <c r="T877" s="461"/>
      <c r="U877" s="461"/>
      <c r="V877" s="461"/>
      <c r="W877" s="461"/>
      <c r="X877" s="461"/>
    </row>
    <row r="878">
      <c r="A878" s="461"/>
      <c r="B878" s="461"/>
      <c r="C878" s="739"/>
      <c r="D878" s="461"/>
      <c r="E878" s="461"/>
      <c r="F878" s="461"/>
      <c r="G878" s="161"/>
      <c r="H878" s="461"/>
      <c r="I878" s="696"/>
      <c r="J878" s="696"/>
      <c r="K878" s="461"/>
      <c r="L878" s="461"/>
      <c r="M878" s="461"/>
      <c r="N878" s="461"/>
      <c r="O878" s="461"/>
      <c r="P878" s="461"/>
      <c r="Q878" s="461"/>
      <c r="R878" s="461"/>
      <c r="S878" s="461"/>
      <c r="T878" s="461"/>
      <c r="U878" s="461"/>
      <c r="V878" s="461"/>
      <c r="W878" s="461"/>
      <c r="X878" s="461"/>
    </row>
    <row r="879">
      <c r="A879" s="461"/>
      <c r="B879" s="461"/>
      <c r="C879" s="739"/>
      <c r="D879" s="461"/>
      <c r="E879" s="461"/>
      <c r="F879" s="461"/>
      <c r="G879" s="161"/>
      <c r="H879" s="461"/>
      <c r="I879" s="696"/>
      <c r="J879" s="696"/>
      <c r="K879" s="461"/>
      <c r="L879" s="461"/>
      <c r="M879" s="461"/>
      <c r="N879" s="461"/>
      <c r="O879" s="461"/>
      <c r="P879" s="461"/>
      <c r="Q879" s="461"/>
      <c r="R879" s="461"/>
      <c r="S879" s="461"/>
      <c r="T879" s="461"/>
      <c r="U879" s="461"/>
      <c r="V879" s="461"/>
      <c r="W879" s="461"/>
      <c r="X879" s="461"/>
    </row>
    <row r="880">
      <c r="A880" s="461"/>
      <c r="B880" s="461"/>
      <c r="C880" s="739"/>
      <c r="D880" s="461"/>
      <c r="E880" s="461"/>
      <c r="F880" s="461"/>
      <c r="G880" s="161"/>
      <c r="H880" s="461"/>
      <c r="I880" s="696"/>
      <c r="J880" s="696"/>
      <c r="K880" s="461"/>
      <c r="L880" s="461"/>
      <c r="M880" s="461"/>
      <c r="N880" s="461"/>
      <c r="O880" s="461"/>
      <c r="P880" s="461"/>
      <c r="Q880" s="461"/>
      <c r="R880" s="461"/>
      <c r="S880" s="461"/>
      <c r="T880" s="461"/>
      <c r="U880" s="461"/>
      <c r="V880" s="461"/>
      <c r="W880" s="461"/>
      <c r="X880" s="461"/>
    </row>
    <row r="881">
      <c r="A881" s="461"/>
      <c r="B881" s="461"/>
      <c r="C881" s="739"/>
      <c r="D881" s="461"/>
      <c r="E881" s="461"/>
      <c r="F881" s="461"/>
      <c r="G881" s="161"/>
      <c r="H881" s="461"/>
      <c r="I881" s="696"/>
      <c r="J881" s="696"/>
      <c r="K881" s="461"/>
      <c r="L881" s="461"/>
      <c r="M881" s="461"/>
      <c r="N881" s="461"/>
      <c r="O881" s="461"/>
      <c r="P881" s="461"/>
      <c r="Q881" s="461"/>
      <c r="R881" s="461"/>
      <c r="S881" s="461"/>
      <c r="T881" s="461"/>
      <c r="U881" s="461"/>
      <c r="V881" s="461"/>
      <c r="W881" s="461"/>
      <c r="X881" s="461"/>
    </row>
    <row r="882">
      <c r="A882" s="461"/>
      <c r="B882" s="461"/>
      <c r="C882" s="739"/>
      <c r="D882" s="461"/>
      <c r="E882" s="461"/>
      <c r="F882" s="461"/>
      <c r="G882" s="161"/>
      <c r="H882" s="461"/>
      <c r="I882" s="696"/>
      <c r="J882" s="696"/>
      <c r="K882" s="461"/>
      <c r="L882" s="461"/>
      <c r="M882" s="461"/>
      <c r="N882" s="461"/>
      <c r="O882" s="461"/>
      <c r="P882" s="461"/>
      <c r="Q882" s="461"/>
      <c r="R882" s="461"/>
      <c r="S882" s="461"/>
      <c r="T882" s="461"/>
      <c r="U882" s="461"/>
      <c r="V882" s="461"/>
      <c r="W882" s="461"/>
      <c r="X882" s="461"/>
    </row>
    <row r="883">
      <c r="A883" s="461"/>
      <c r="B883" s="461"/>
      <c r="C883" s="739"/>
      <c r="D883" s="461"/>
      <c r="E883" s="461"/>
      <c r="F883" s="461"/>
      <c r="G883" s="161"/>
      <c r="H883" s="461"/>
      <c r="I883" s="696"/>
      <c r="J883" s="696"/>
      <c r="K883" s="461"/>
      <c r="L883" s="461"/>
      <c r="M883" s="461"/>
      <c r="N883" s="461"/>
      <c r="O883" s="461"/>
      <c r="P883" s="461"/>
      <c r="Q883" s="461"/>
      <c r="R883" s="461"/>
      <c r="S883" s="461"/>
      <c r="T883" s="461"/>
      <c r="U883" s="461"/>
      <c r="V883" s="461"/>
      <c r="W883" s="461"/>
      <c r="X883" s="461"/>
    </row>
    <row r="884">
      <c r="A884" s="461"/>
      <c r="B884" s="461"/>
      <c r="C884" s="739"/>
      <c r="D884" s="461"/>
      <c r="E884" s="461"/>
      <c r="F884" s="461"/>
      <c r="G884" s="161"/>
      <c r="H884" s="461"/>
      <c r="I884" s="696"/>
      <c r="J884" s="696"/>
      <c r="K884" s="461"/>
      <c r="L884" s="461"/>
      <c r="M884" s="461"/>
      <c r="N884" s="461"/>
      <c r="O884" s="461"/>
      <c r="P884" s="461"/>
      <c r="Q884" s="461"/>
      <c r="R884" s="461"/>
      <c r="S884" s="461"/>
      <c r="T884" s="461"/>
      <c r="U884" s="461"/>
      <c r="V884" s="461"/>
      <c r="W884" s="461"/>
      <c r="X884" s="461"/>
    </row>
    <row r="885">
      <c r="A885" s="461"/>
      <c r="B885" s="461"/>
      <c r="C885" s="739"/>
      <c r="D885" s="461"/>
      <c r="E885" s="461"/>
      <c r="F885" s="461"/>
      <c r="G885" s="161"/>
      <c r="H885" s="461"/>
      <c r="I885" s="696"/>
      <c r="J885" s="696"/>
      <c r="K885" s="461"/>
      <c r="L885" s="461"/>
      <c r="M885" s="461"/>
      <c r="N885" s="461"/>
      <c r="O885" s="461"/>
      <c r="P885" s="461"/>
      <c r="Q885" s="461"/>
      <c r="R885" s="461"/>
      <c r="S885" s="461"/>
      <c r="T885" s="461"/>
      <c r="U885" s="461"/>
      <c r="V885" s="461"/>
      <c r="W885" s="461"/>
      <c r="X885" s="461"/>
    </row>
    <row r="886">
      <c r="A886" s="461"/>
      <c r="B886" s="461"/>
      <c r="C886" s="739"/>
      <c r="D886" s="461"/>
      <c r="E886" s="461"/>
      <c r="F886" s="461"/>
      <c r="G886" s="161"/>
      <c r="H886" s="461"/>
      <c r="I886" s="696"/>
      <c r="J886" s="696"/>
      <c r="K886" s="461"/>
      <c r="L886" s="461"/>
      <c r="M886" s="461"/>
      <c r="N886" s="461"/>
      <c r="O886" s="461"/>
      <c r="P886" s="461"/>
      <c r="Q886" s="461"/>
      <c r="R886" s="461"/>
      <c r="S886" s="461"/>
      <c r="T886" s="461"/>
      <c r="U886" s="461"/>
      <c r="V886" s="461"/>
      <c r="W886" s="461"/>
      <c r="X886" s="461"/>
    </row>
    <row r="887">
      <c r="A887" s="461"/>
      <c r="B887" s="461"/>
      <c r="C887" s="739"/>
      <c r="D887" s="461"/>
      <c r="E887" s="461"/>
      <c r="F887" s="461"/>
      <c r="G887" s="161"/>
      <c r="H887" s="461"/>
      <c r="I887" s="696"/>
      <c r="J887" s="696"/>
      <c r="K887" s="461"/>
      <c r="L887" s="461"/>
      <c r="M887" s="461"/>
      <c r="N887" s="461"/>
      <c r="O887" s="461"/>
      <c r="P887" s="461"/>
      <c r="Q887" s="461"/>
      <c r="R887" s="461"/>
      <c r="S887" s="461"/>
      <c r="T887" s="461"/>
      <c r="U887" s="461"/>
      <c r="V887" s="461"/>
      <c r="W887" s="461"/>
      <c r="X887" s="461"/>
    </row>
    <row r="888">
      <c r="A888" s="461"/>
      <c r="B888" s="461"/>
      <c r="C888" s="739"/>
      <c r="D888" s="461"/>
      <c r="E888" s="461"/>
      <c r="F888" s="461"/>
      <c r="G888" s="161"/>
      <c r="H888" s="461"/>
      <c r="I888" s="696"/>
      <c r="J888" s="696"/>
      <c r="K888" s="461"/>
      <c r="L888" s="461"/>
      <c r="M888" s="461"/>
      <c r="N888" s="461"/>
      <c r="O888" s="461"/>
      <c r="P888" s="461"/>
      <c r="Q888" s="461"/>
      <c r="R888" s="461"/>
      <c r="S888" s="461"/>
      <c r="T888" s="461"/>
      <c r="U888" s="461"/>
      <c r="V888" s="461"/>
      <c r="W888" s="461"/>
      <c r="X888" s="461"/>
    </row>
    <row r="889">
      <c r="A889" s="461"/>
      <c r="B889" s="461"/>
      <c r="C889" s="739"/>
      <c r="D889" s="461"/>
      <c r="E889" s="461"/>
      <c r="F889" s="461"/>
      <c r="G889" s="161"/>
      <c r="H889" s="461"/>
      <c r="I889" s="696"/>
      <c r="J889" s="696"/>
      <c r="K889" s="461"/>
      <c r="L889" s="461"/>
      <c r="M889" s="461"/>
      <c r="N889" s="461"/>
      <c r="O889" s="461"/>
      <c r="P889" s="461"/>
      <c r="Q889" s="461"/>
      <c r="R889" s="461"/>
      <c r="S889" s="461"/>
      <c r="T889" s="461"/>
      <c r="U889" s="461"/>
      <c r="V889" s="461"/>
      <c r="W889" s="461"/>
      <c r="X889" s="461"/>
    </row>
    <row r="890">
      <c r="A890" s="461"/>
      <c r="B890" s="461"/>
      <c r="C890" s="739"/>
      <c r="D890" s="461"/>
      <c r="E890" s="461"/>
      <c r="F890" s="461"/>
      <c r="G890" s="161"/>
      <c r="H890" s="461"/>
      <c r="I890" s="696"/>
      <c r="J890" s="696"/>
      <c r="K890" s="461"/>
      <c r="L890" s="461"/>
      <c r="M890" s="461"/>
      <c r="N890" s="461"/>
      <c r="O890" s="461"/>
      <c r="P890" s="461"/>
      <c r="Q890" s="461"/>
      <c r="R890" s="461"/>
      <c r="S890" s="461"/>
      <c r="T890" s="461"/>
      <c r="U890" s="461"/>
      <c r="V890" s="461"/>
      <c r="W890" s="461"/>
      <c r="X890" s="461"/>
    </row>
    <row r="891">
      <c r="A891" s="461"/>
      <c r="B891" s="461"/>
      <c r="C891" s="739"/>
      <c r="D891" s="461"/>
      <c r="E891" s="461"/>
      <c r="F891" s="461"/>
      <c r="G891" s="161"/>
      <c r="H891" s="461"/>
      <c r="I891" s="696"/>
      <c r="J891" s="696"/>
      <c r="K891" s="461"/>
      <c r="L891" s="461"/>
      <c r="M891" s="461"/>
      <c r="N891" s="461"/>
      <c r="O891" s="461"/>
      <c r="P891" s="461"/>
      <c r="Q891" s="461"/>
      <c r="R891" s="461"/>
      <c r="S891" s="461"/>
      <c r="T891" s="461"/>
      <c r="U891" s="461"/>
      <c r="V891" s="461"/>
      <c r="W891" s="461"/>
      <c r="X891" s="461"/>
    </row>
    <row r="892">
      <c r="A892" s="461"/>
      <c r="B892" s="461"/>
      <c r="C892" s="739"/>
      <c r="D892" s="461"/>
      <c r="E892" s="461"/>
      <c r="F892" s="461"/>
      <c r="G892" s="161"/>
      <c r="H892" s="461"/>
      <c r="I892" s="696"/>
      <c r="J892" s="696"/>
      <c r="K892" s="461"/>
      <c r="L892" s="461"/>
      <c r="M892" s="461"/>
      <c r="N892" s="461"/>
      <c r="O892" s="461"/>
      <c r="P892" s="461"/>
      <c r="Q892" s="461"/>
      <c r="R892" s="461"/>
      <c r="S892" s="461"/>
      <c r="T892" s="461"/>
      <c r="U892" s="461"/>
      <c r="V892" s="461"/>
      <c r="W892" s="461"/>
      <c r="X892" s="461"/>
    </row>
    <row r="893">
      <c r="A893" s="461"/>
      <c r="B893" s="461"/>
      <c r="C893" s="739"/>
      <c r="D893" s="461"/>
      <c r="E893" s="461"/>
      <c r="F893" s="461"/>
      <c r="G893" s="161"/>
      <c r="H893" s="461"/>
      <c r="I893" s="696"/>
      <c r="J893" s="696"/>
      <c r="K893" s="461"/>
      <c r="L893" s="461"/>
      <c r="M893" s="461"/>
      <c r="N893" s="461"/>
      <c r="O893" s="461"/>
      <c r="P893" s="461"/>
      <c r="Q893" s="461"/>
      <c r="R893" s="461"/>
      <c r="S893" s="461"/>
      <c r="T893" s="461"/>
      <c r="U893" s="461"/>
      <c r="V893" s="461"/>
      <c r="W893" s="461"/>
      <c r="X893" s="461"/>
    </row>
    <row r="894">
      <c r="A894" s="461"/>
      <c r="B894" s="461"/>
      <c r="C894" s="739"/>
      <c r="D894" s="461"/>
      <c r="E894" s="461"/>
      <c r="F894" s="461"/>
      <c r="G894" s="161"/>
      <c r="H894" s="461"/>
      <c r="I894" s="696"/>
      <c r="J894" s="696"/>
      <c r="K894" s="461"/>
      <c r="L894" s="461"/>
      <c r="M894" s="461"/>
      <c r="N894" s="461"/>
      <c r="O894" s="461"/>
      <c r="P894" s="461"/>
      <c r="Q894" s="461"/>
      <c r="R894" s="461"/>
      <c r="S894" s="461"/>
      <c r="T894" s="461"/>
      <c r="U894" s="461"/>
      <c r="V894" s="461"/>
      <c r="W894" s="461"/>
      <c r="X894" s="461"/>
    </row>
    <row r="895">
      <c r="A895" s="461"/>
      <c r="B895" s="461"/>
      <c r="C895" s="739"/>
      <c r="D895" s="461"/>
      <c r="E895" s="461"/>
      <c r="F895" s="461"/>
      <c r="G895" s="161"/>
      <c r="H895" s="461"/>
      <c r="I895" s="696"/>
      <c r="J895" s="696"/>
      <c r="K895" s="461"/>
      <c r="L895" s="461"/>
      <c r="M895" s="461"/>
      <c r="N895" s="461"/>
      <c r="O895" s="461"/>
      <c r="P895" s="461"/>
      <c r="Q895" s="461"/>
      <c r="R895" s="461"/>
      <c r="S895" s="461"/>
      <c r="T895" s="461"/>
      <c r="U895" s="461"/>
      <c r="V895" s="461"/>
      <c r="W895" s="461"/>
      <c r="X895" s="461"/>
    </row>
    <row r="896">
      <c r="A896" s="461"/>
      <c r="B896" s="461"/>
      <c r="C896" s="739"/>
      <c r="D896" s="461"/>
      <c r="E896" s="461"/>
      <c r="F896" s="461"/>
      <c r="G896" s="161"/>
      <c r="H896" s="461"/>
      <c r="I896" s="696"/>
      <c r="J896" s="696"/>
      <c r="K896" s="461"/>
      <c r="L896" s="461"/>
      <c r="M896" s="461"/>
      <c r="N896" s="461"/>
      <c r="O896" s="461"/>
      <c r="P896" s="461"/>
      <c r="Q896" s="461"/>
      <c r="R896" s="461"/>
      <c r="S896" s="461"/>
      <c r="T896" s="461"/>
      <c r="U896" s="461"/>
      <c r="V896" s="461"/>
      <c r="W896" s="461"/>
      <c r="X896" s="461"/>
    </row>
    <row r="897">
      <c r="A897" s="461"/>
      <c r="B897" s="461"/>
      <c r="C897" s="739"/>
      <c r="D897" s="461"/>
      <c r="E897" s="461"/>
      <c r="F897" s="461"/>
      <c r="G897" s="161"/>
      <c r="H897" s="461"/>
      <c r="I897" s="696"/>
      <c r="J897" s="696"/>
      <c r="K897" s="461"/>
      <c r="L897" s="461"/>
      <c r="M897" s="461"/>
      <c r="N897" s="461"/>
      <c r="O897" s="461"/>
      <c r="P897" s="461"/>
      <c r="Q897" s="461"/>
      <c r="R897" s="461"/>
      <c r="S897" s="461"/>
      <c r="T897" s="461"/>
      <c r="U897" s="461"/>
      <c r="V897" s="461"/>
      <c r="W897" s="461"/>
      <c r="X897" s="461"/>
    </row>
    <row r="898">
      <c r="A898" s="461"/>
      <c r="B898" s="461"/>
      <c r="C898" s="739"/>
      <c r="D898" s="461"/>
      <c r="E898" s="461"/>
      <c r="F898" s="461"/>
      <c r="G898" s="161"/>
      <c r="H898" s="461"/>
      <c r="I898" s="696"/>
      <c r="J898" s="696"/>
      <c r="K898" s="461"/>
      <c r="L898" s="461"/>
      <c r="M898" s="461"/>
      <c r="N898" s="461"/>
      <c r="O898" s="461"/>
      <c r="P898" s="461"/>
      <c r="Q898" s="461"/>
      <c r="R898" s="461"/>
      <c r="S898" s="461"/>
      <c r="T898" s="461"/>
      <c r="U898" s="461"/>
      <c r="V898" s="461"/>
      <c r="W898" s="461"/>
      <c r="X898" s="461"/>
    </row>
    <row r="899">
      <c r="A899" s="461"/>
      <c r="B899" s="461"/>
      <c r="C899" s="739"/>
      <c r="D899" s="461"/>
      <c r="E899" s="461"/>
      <c r="F899" s="461"/>
      <c r="G899" s="161"/>
      <c r="H899" s="461"/>
      <c r="I899" s="696"/>
      <c r="J899" s="696"/>
      <c r="K899" s="461"/>
      <c r="L899" s="461"/>
      <c r="M899" s="461"/>
      <c r="N899" s="461"/>
      <c r="O899" s="461"/>
      <c r="P899" s="461"/>
      <c r="Q899" s="461"/>
      <c r="R899" s="461"/>
      <c r="S899" s="461"/>
      <c r="T899" s="461"/>
      <c r="U899" s="461"/>
      <c r="V899" s="461"/>
      <c r="W899" s="461"/>
      <c r="X899" s="461"/>
    </row>
    <row r="900">
      <c r="A900" s="461"/>
      <c r="B900" s="461"/>
      <c r="C900" s="739"/>
      <c r="D900" s="461"/>
      <c r="E900" s="461"/>
      <c r="F900" s="461"/>
      <c r="G900" s="161"/>
      <c r="H900" s="461"/>
      <c r="I900" s="696"/>
      <c r="J900" s="696"/>
      <c r="K900" s="461"/>
      <c r="L900" s="461"/>
      <c r="M900" s="461"/>
      <c r="N900" s="461"/>
      <c r="O900" s="461"/>
      <c r="P900" s="461"/>
      <c r="Q900" s="461"/>
      <c r="R900" s="461"/>
      <c r="S900" s="461"/>
      <c r="T900" s="461"/>
      <c r="U900" s="461"/>
      <c r="V900" s="461"/>
      <c r="W900" s="461"/>
      <c r="X900" s="461"/>
    </row>
    <row r="901">
      <c r="A901" s="461"/>
      <c r="B901" s="461"/>
      <c r="C901" s="739"/>
      <c r="D901" s="461"/>
      <c r="E901" s="461"/>
      <c r="F901" s="461"/>
      <c r="G901" s="161"/>
      <c r="H901" s="461"/>
      <c r="I901" s="696"/>
      <c r="J901" s="696"/>
      <c r="K901" s="461"/>
      <c r="L901" s="461"/>
      <c r="M901" s="461"/>
      <c r="N901" s="461"/>
      <c r="O901" s="461"/>
      <c r="P901" s="461"/>
      <c r="Q901" s="461"/>
      <c r="R901" s="461"/>
      <c r="S901" s="461"/>
      <c r="T901" s="461"/>
      <c r="U901" s="461"/>
      <c r="V901" s="461"/>
      <c r="W901" s="461"/>
      <c r="X901" s="461"/>
    </row>
    <row r="902">
      <c r="A902" s="461"/>
      <c r="B902" s="461"/>
      <c r="C902" s="739"/>
      <c r="D902" s="461"/>
      <c r="E902" s="461"/>
      <c r="F902" s="461"/>
      <c r="G902" s="161"/>
      <c r="H902" s="461"/>
      <c r="I902" s="696"/>
      <c r="J902" s="696"/>
      <c r="K902" s="461"/>
      <c r="L902" s="461"/>
      <c r="M902" s="461"/>
      <c r="N902" s="461"/>
      <c r="O902" s="461"/>
      <c r="P902" s="461"/>
      <c r="Q902" s="461"/>
      <c r="R902" s="461"/>
      <c r="S902" s="461"/>
      <c r="T902" s="461"/>
      <c r="U902" s="461"/>
      <c r="V902" s="461"/>
      <c r="W902" s="461"/>
      <c r="X902" s="461"/>
    </row>
    <row r="903">
      <c r="A903" s="461"/>
      <c r="B903" s="461"/>
      <c r="C903" s="739"/>
      <c r="D903" s="461"/>
      <c r="E903" s="461"/>
      <c r="F903" s="461"/>
      <c r="G903" s="161"/>
      <c r="H903" s="461"/>
      <c r="I903" s="696"/>
      <c r="J903" s="696"/>
      <c r="K903" s="461"/>
      <c r="L903" s="461"/>
      <c r="M903" s="461"/>
      <c r="N903" s="461"/>
      <c r="O903" s="461"/>
      <c r="P903" s="461"/>
      <c r="Q903" s="461"/>
      <c r="R903" s="461"/>
      <c r="S903" s="461"/>
      <c r="T903" s="461"/>
      <c r="U903" s="461"/>
      <c r="V903" s="461"/>
      <c r="W903" s="461"/>
      <c r="X903" s="461"/>
    </row>
    <row r="904">
      <c r="A904" s="461"/>
      <c r="B904" s="461"/>
      <c r="C904" s="739"/>
      <c r="D904" s="461"/>
      <c r="E904" s="461"/>
      <c r="F904" s="461"/>
      <c r="G904" s="161"/>
      <c r="H904" s="461"/>
      <c r="I904" s="696"/>
      <c r="J904" s="696"/>
      <c r="K904" s="461"/>
      <c r="L904" s="461"/>
      <c r="M904" s="461"/>
      <c r="N904" s="461"/>
      <c r="O904" s="461"/>
      <c r="P904" s="461"/>
      <c r="Q904" s="461"/>
      <c r="R904" s="461"/>
      <c r="S904" s="461"/>
      <c r="T904" s="461"/>
      <c r="U904" s="461"/>
      <c r="V904" s="461"/>
      <c r="W904" s="461"/>
      <c r="X904" s="461"/>
    </row>
    <row r="905">
      <c r="A905" s="461"/>
      <c r="B905" s="461"/>
      <c r="C905" s="739"/>
      <c r="D905" s="461"/>
      <c r="E905" s="461"/>
      <c r="F905" s="461"/>
      <c r="G905" s="161"/>
      <c r="H905" s="461"/>
      <c r="I905" s="696"/>
      <c r="J905" s="696"/>
      <c r="K905" s="461"/>
      <c r="L905" s="461"/>
      <c r="M905" s="461"/>
      <c r="N905" s="461"/>
      <c r="O905" s="461"/>
      <c r="P905" s="461"/>
      <c r="Q905" s="461"/>
      <c r="R905" s="461"/>
      <c r="S905" s="461"/>
      <c r="T905" s="461"/>
      <c r="U905" s="461"/>
      <c r="V905" s="461"/>
      <c r="W905" s="461"/>
      <c r="X905" s="461"/>
    </row>
    <row r="906">
      <c r="A906" s="461"/>
      <c r="B906" s="461"/>
      <c r="C906" s="739"/>
      <c r="D906" s="461"/>
      <c r="E906" s="461"/>
      <c r="F906" s="461"/>
      <c r="G906" s="161"/>
      <c r="H906" s="461"/>
      <c r="I906" s="696"/>
      <c r="J906" s="696"/>
      <c r="K906" s="461"/>
      <c r="L906" s="461"/>
      <c r="M906" s="461"/>
      <c r="N906" s="461"/>
      <c r="O906" s="461"/>
      <c r="P906" s="461"/>
      <c r="Q906" s="461"/>
      <c r="R906" s="461"/>
      <c r="S906" s="461"/>
      <c r="T906" s="461"/>
      <c r="U906" s="461"/>
      <c r="V906" s="461"/>
      <c r="W906" s="461"/>
      <c r="X906" s="461"/>
    </row>
    <row r="907">
      <c r="A907" s="461"/>
      <c r="B907" s="461"/>
      <c r="C907" s="739"/>
      <c r="D907" s="461"/>
      <c r="E907" s="461"/>
      <c r="F907" s="461"/>
      <c r="G907" s="161"/>
      <c r="H907" s="461"/>
      <c r="I907" s="696"/>
      <c r="J907" s="696"/>
      <c r="K907" s="461"/>
      <c r="L907" s="461"/>
      <c r="M907" s="461"/>
      <c r="N907" s="461"/>
      <c r="O907" s="461"/>
      <c r="P907" s="461"/>
      <c r="Q907" s="461"/>
      <c r="R907" s="461"/>
      <c r="S907" s="461"/>
      <c r="T907" s="461"/>
      <c r="U907" s="461"/>
      <c r="V907" s="461"/>
      <c r="W907" s="461"/>
      <c r="X907" s="461"/>
    </row>
    <row r="908">
      <c r="A908" s="461"/>
      <c r="B908" s="461"/>
      <c r="C908" s="739"/>
      <c r="D908" s="461"/>
      <c r="E908" s="461"/>
      <c r="F908" s="461"/>
      <c r="G908" s="161"/>
      <c r="H908" s="461"/>
      <c r="I908" s="696"/>
      <c r="J908" s="696"/>
      <c r="K908" s="461"/>
      <c r="L908" s="461"/>
      <c r="M908" s="461"/>
      <c r="N908" s="461"/>
      <c r="O908" s="461"/>
      <c r="P908" s="461"/>
      <c r="Q908" s="461"/>
      <c r="R908" s="461"/>
      <c r="S908" s="461"/>
      <c r="T908" s="461"/>
      <c r="U908" s="461"/>
      <c r="V908" s="461"/>
      <c r="W908" s="461"/>
      <c r="X908" s="461"/>
    </row>
    <row r="909">
      <c r="A909" s="461"/>
      <c r="B909" s="461"/>
      <c r="C909" s="739"/>
      <c r="D909" s="461"/>
      <c r="E909" s="461"/>
      <c r="F909" s="461"/>
      <c r="G909" s="161"/>
      <c r="H909" s="461"/>
      <c r="I909" s="696"/>
      <c r="J909" s="696"/>
      <c r="K909" s="461"/>
      <c r="L909" s="461"/>
      <c r="M909" s="461"/>
      <c r="N909" s="461"/>
      <c r="O909" s="461"/>
      <c r="P909" s="461"/>
      <c r="Q909" s="461"/>
      <c r="R909" s="461"/>
      <c r="S909" s="461"/>
      <c r="T909" s="461"/>
      <c r="U909" s="461"/>
      <c r="V909" s="461"/>
      <c r="W909" s="461"/>
      <c r="X909" s="461"/>
    </row>
    <row r="910">
      <c r="A910" s="461"/>
      <c r="B910" s="461"/>
      <c r="C910" s="739"/>
      <c r="D910" s="461"/>
      <c r="E910" s="461"/>
      <c r="F910" s="461"/>
      <c r="G910" s="161"/>
      <c r="H910" s="461"/>
      <c r="I910" s="696"/>
      <c r="J910" s="696"/>
      <c r="K910" s="461"/>
      <c r="L910" s="461"/>
      <c r="M910" s="461"/>
      <c r="N910" s="461"/>
      <c r="O910" s="461"/>
      <c r="P910" s="461"/>
      <c r="Q910" s="461"/>
      <c r="R910" s="461"/>
      <c r="S910" s="461"/>
      <c r="T910" s="461"/>
      <c r="U910" s="461"/>
      <c r="V910" s="461"/>
      <c r="W910" s="461"/>
      <c r="X910" s="461"/>
    </row>
    <row r="911">
      <c r="A911" s="461"/>
      <c r="B911" s="461"/>
      <c r="C911" s="739"/>
      <c r="D911" s="461"/>
      <c r="E911" s="461"/>
      <c r="F911" s="461"/>
      <c r="G911" s="161"/>
      <c r="H911" s="461"/>
      <c r="I911" s="696"/>
      <c r="J911" s="696"/>
      <c r="K911" s="461"/>
      <c r="L911" s="461"/>
      <c r="M911" s="461"/>
      <c r="N911" s="461"/>
      <c r="O911" s="461"/>
      <c r="P911" s="461"/>
      <c r="Q911" s="461"/>
      <c r="R911" s="461"/>
      <c r="S911" s="461"/>
      <c r="T911" s="461"/>
      <c r="U911" s="461"/>
      <c r="V911" s="461"/>
      <c r="W911" s="461"/>
      <c r="X911" s="461"/>
    </row>
    <row r="912">
      <c r="A912" s="461"/>
      <c r="B912" s="461"/>
      <c r="C912" s="739"/>
      <c r="D912" s="461"/>
      <c r="E912" s="461"/>
      <c r="F912" s="461"/>
      <c r="G912" s="161"/>
      <c r="H912" s="461"/>
      <c r="I912" s="696"/>
      <c r="J912" s="696"/>
      <c r="K912" s="461"/>
      <c r="L912" s="461"/>
      <c r="M912" s="461"/>
      <c r="N912" s="461"/>
      <c r="O912" s="461"/>
      <c r="P912" s="461"/>
      <c r="Q912" s="461"/>
      <c r="R912" s="461"/>
      <c r="S912" s="461"/>
      <c r="T912" s="461"/>
      <c r="U912" s="461"/>
      <c r="V912" s="461"/>
      <c r="W912" s="461"/>
      <c r="X912" s="461"/>
    </row>
    <row r="913">
      <c r="A913" s="461"/>
      <c r="B913" s="461"/>
      <c r="C913" s="739"/>
      <c r="D913" s="461"/>
      <c r="E913" s="461"/>
      <c r="F913" s="461"/>
      <c r="G913" s="161"/>
      <c r="H913" s="461"/>
      <c r="I913" s="696"/>
      <c r="J913" s="696"/>
      <c r="K913" s="461"/>
      <c r="L913" s="461"/>
      <c r="M913" s="461"/>
      <c r="N913" s="461"/>
      <c r="O913" s="461"/>
      <c r="P913" s="461"/>
      <c r="Q913" s="461"/>
      <c r="R913" s="461"/>
      <c r="S913" s="461"/>
      <c r="T913" s="461"/>
      <c r="U913" s="461"/>
      <c r="V913" s="461"/>
      <c r="W913" s="461"/>
      <c r="X913" s="461"/>
    </row>
    <row r="914">
      <c r="A914" s="461"/>
      <c r="B914" s="461"/>
      <c r="C914" s="739"/>
      <c r="D914" s="461"/>
      <c r="E914" s="461"/>
      <c r="F914" s="461"/>
      <c r="G914" s="161"/>
      <c r="H914" s="461"/>
      <c r="I914" s="696"/>
      <c r="J914" s="696"/>
      <c r="K914" s="461"/>
      <c r="L914" s="461"/>
      <c r="M914" s="461"/>
      <c r="N914" s="461"/>
      <c r="O914" s="461"/>
      <c r="P914" s="461"/>
      <c r="Q914" s="461"/>
      <c r="R914" s="461"/>
      <c r="S914" s="461"/>
      <c r="T914" s="461"/>
      <c r="U914" s="461"/>
      <c r="V914" s="461"/>
      <c r="W914" s="461"/>
      <c r="X914" s="461"/>
    </row>
    <row r="915">
      <c r="A915" s="461"/>
      <c r="B915" s="461"/>
      <c r="C915" s="739"/>
      <c r="D915" s="461"/>
      <c r="E915" s="461"/>
      <c r="F915" s="461"/>
      <c r="G915" s="161"/>
      <c r="H915" s="461"/>
      <c r="I915" s="696"/>
      <c r="J915" s="696"/>
      <c r="K915" s="461"/>
      <c r="L915" s="461"/>
      <c r="M915" s="461"/>
      <c r="N915" s="461"/>
      <c r="O915" s="461"/>
      <c r="P915" s="461"/>
      <c r="Q915" s="461"/>
      <c r="R915" s="461"/>
      <c r="S915" s="461"/>
      <c r="T915" s="461"/>
      <c r="U915" s="461"/>
      <c r="V915" s="461"/>
      <c r="W915" s="461"/>
      <c r="X915" s="461"/>
    </row>
    <row r="916">
      <c r="A916" s="461"/>
      <c r="B916" s="461"/>
      <c r="C916" s="739"/>
      <c r="D916" s="461"/>
      <c r="E916" s="461"/>
      <c r="F916" s="461"/>
      <c r="G916" s="161"/>
      <c r="H916" s="461"/>
      <c r="I916" s="696"/>
      <c r="J916" s="696"/>
      <c r="K916" s="461"/>
      <c r="L916" s="461"/>
      <c r="M916" s="461"/>
      <c r="N916" s="461"/>
      <c r="O916" s="461"/>
      <c r="P916" s="461"/>
      <c r="Q916" s="461"/>
      <c r="R916" s="461"/>
      <c r="S916" s="461"/>
      <c r="T916" s="461"/>
      <c r="U916" s="461"/>
      <c r="V916" s="461"/>
      <c r="W916" s="461"/>
      <c r="X916" s="461"/>
    </row>
    <row r="917">
      <c r="A917" s="461"/>
      <c r="B917" s="461"/>
      <c r="C917" s="739"/>
      <c r="D917" s="461"/>
      <c r="E917" s="461"/>
      <c r="F917" s="461"/>
      <c r="G917" s="161"/>
      <c r="H917" s="461"/>
      <c r="I917" s="696"/>
      <c r="J917" s="696"/>
      <c r="K917" s="461"/>
      <c r="L917" s="461"/>
      <c r="M917" s="461"/>
      <c r="N917" s="461"/>
      <c r="O917" s="461"/>
      <c r="P917" s="461"/>
      <c r="Q917" s="461"/>
      <c r="R917" s="461"/>
      <c r="S917" s="461"/>
      <c r="T917" s="461"/>
      <c r="U917" s="461"/>
      <c r="V917" s="461"/>
      <c r="W917" s="461"/>
      <c r="X917" s="461"/>
    </row>
    <row r="918">
      <c r="A918" s="461"/>
      <c r="B918" s="461"/>
      <c r="C918" s="739"/>
      <c r="D918" s="461"/>
      <c r="E918" s="461"/>
      <c r="F918" s="461"/>
      <c r="G918" s="161"/>
      <c r="H918" s="461"/>
      <c r="I918" s="696"/>
      <c r="J918" s="696"/>
      <c r="K918" s="461"/>
      <c r="L918" s="461"/>
      <c r="M918" s="461"/>
      <c r="N918" s="461"/>
      <c r="O918" s="461"/>
      <c r="P918" s="461"/>
      <c r="Q918" s="461"/>
      <c r="R918" s="461"/>
      <c r="S918" s="461"/>
      <c r="T918" s="461"/>
      <c r="U918" s="461"/>
      <c r="V918" s="461"/>
      <c r="W918" s="461"/>
      <c r="X918" s="461"/>
    </row>
    <row r="919">
      <c r="A919" s="461"/>
      <c r="B919" s="461"/>
      <c r="C919" s="739"/>
      <c r="D919" s="461"/>
      <c r="E919" s="461"/>
      <c r="F919" s="461"/>
      <c r="G919" s="161"/>
      <c r="H919" s="461"/>
      <c r="I919" s="696"/>
      <c r="J919" s="696"/>
      <c r="K919" s="461"/>
      <c r="L919" s="461"/>
      <c r="M919" s="461"/>
      <c r="N919" s="461"/>
      <c r="O919" s="461"/>
      <c r="P919" s="461"/>
      <c r="Q919" s="461"/>
      <c r="R919" s="461"/>
      <c r="S919" s="461"/>
      <c r="T919" s="461"/>
      <c r="U919" s="461"/>
      <c r="V919" s="461"/>
      <c r="W919" s="461"/>
      <c r="X919" s="461"/>
    </row>
    <row r="920">
      <c r="A920" s="461"/>
      <c r="B920" s="461"/>
      <c r="C920" s="739"/>
      <c r="D920" s="461"/>
      <c r="E920" s="461"/>
      <c r="F920" s="461"/>
      <c r="G920" s="161"/>
      <c r="H920" s="461"/>
      <c r="I920" s="696"/>
      <c r="J920" s="696"/>
      <c r="K920" s="461"/>
      <c r="L920" s="461"/>
      <c r="M920" s="461"/>
      <c r="N920" s="461"/>
      <c r="O920" s="461"/>
      <c r="P920" s="461"/>
      <c r="Q920" s="461"/>
      <c r="R920" s="461"/>
      <c r="S920" s="461"/>
      <c r="T920" s="461"/>
      <c r="U920" s="461"/>
      <c r="V920" s="461"/>
      <c r="W920" s="461"/>
      <c r="X920" s="461"/>
    </row>
    <row r="921">
      <c r="A921" s="461"/>
      <c r="B921" s="461"/>
      <c r="C921" s="739"/>
      <c r="D921" s="461"/>
      <c r="E921" s="461"/>
      <c r="F921" s="461"/>
      <c r="G921" s="161"/>
      <c r="H921" s="461"/>
      <c r="I921" s="696"/>
      <c r="J921" s="696"/>
      <c r="K921" s="461"/>
      <c r="L921" s="461"/>
      <c r="M921" s="461"/>
      <c r="N921" s="461"/>
      <c r="O921" s="461"/>
      <c r="P921" s="461"/>
      <c r="Q921" s="461"/>
      <c r="R921" s="461"/>
      <c r="S921" s="461"/>
      <c r="T921" s="461"/>
      <c r="U921" s="461"/>
      <c r="V921" s="461"/>
      <c r="W921" s="461"/>
      <c r="X921" s="461"/>
    </row>
    <row r="922">
      <c r="A922" s="461"/>
      <c r="B922" s="461"/>
      <c r="C922" s="739"/>
      <c r="D922" s="461"/>
      <c r="E922" s="461"/>
      <c r="F922" s="461"/>
      <c r="G922" s="161"/>
      <c r="H922" s="461"/>
      <c r="I922" s="696"/>
      <c r="J922" s="696"/>
      <c r="K922" s="461"/>
      <c r="L922" s="461"/>
      <c r="M922" s="461"/>
      <c r="N922" s="461"/>
      <c r="O922" s="461"/>
      <c r="P922" s="461"/>
      <c r="Q922" s="461"/>
      <c r="R922" s="461"/>
      <c r="S922" s="461"/>
      <c r="T922" s="461"/>
      <c r="U922" s="461"/>
      <c r="V922" s="461"/>
      <c r="W922" s="461"/>
      <c r="X922" s="461"/>
    </row>
    <row r="923">
      <c r="A923" s="461"/>
      <c r="B923" s="461"/>
      <c r="C923" s="739"/>
      <c r="D923" s="461"/>
      <c r="E923" s="461"/>
      <c r="F923" s="461"/>
      <c r="G923" s="161"/>
      <c r="H923" s="461"/>
      <c r="I923" s="696"/>
      <c r="J923" s="696"/>
      <c r="K923" s="461"/>
      <c r="L923" s="461"/>
      <c r="M923" s="461"/>
      <c r="N923" s="461"/>
      <c r="O923" s="461"/>
      <c r="P923" s="461"/>
      <c r="Q923" s="461"/>
      <c r="R923" s="461"/>
      <c r="S923" s="461"/>
      <c r="T923" s="461"/>
      <c r="U923" s="461"/>
      <c r="V923" s="461"/>
      <c r="W923" s="461"/>
      <c r="X923" s="461"/>
    </row>
    <row r="924">
      <c r="A924" s="461"/>
      <c r="B924" s="461"/>
      <c r="C924" s="739"/>
      <c r="D924" s="461"/>
      <c r="E924" s="461"/>
      <c r="F924" s="461"/>
      <c r="G924" s="161"/>
      <c r="H924" s="461"/>
      <c r="I924" s="696"/>
      <c r="J924" s="696"/>
      <c r="K924" s="461"/>
      <c r="L924" s="461"/>
      <c r="M924" s="461"/>
      <c r="N924" s="461"/>
      <c r="O924" s="461"/>
      <c r="P924" s="461"/>
      <c r="Q924" s="461"/>
      <c r="R924" s="461"/>
      <c r="S924" s="461"/>
      <c r="T924" s="461"/>
      <c r="U924" s="461"/>
      <c r="V924" s="461"/>
      <c r="W924" s="461"/>
      <c r="X924" s="461"/>
    </row>
    <row r="925">
      <c r="A925" s="461"/>
      <c r="B925" s="461"/>
      <c r="C925" s="739"/>
      <c r="D925" s="461"/>
      <c r="E925" s="461"/>
      <c r="F925" s="461"/>
      <c r="G925" s="161"/>
      <c r="H925" s="461"/>
      <c r="I925" s="696"/>
      <c r="J925" s="696"/>
      <c r="K925" s="461"/>
      <c r="L925" s="461"/>
      <c r="M925" s="461"/>
      <c r="N925" s="461"/>
      <c r="O925" s="461"/>
      <c r="P925" s="461"/>
      <c r="Q925" s="461"/>
      <c r="R925" s="461"/>
      <c r="S925" s="461"/>
      <c r="T925" s="461"/>
      <c r="U925" s="461"/>
      <c r="V925" s="461"/>
      <c r="W925" s="461"/>
      <c r="X925" s="461"/>
    </row>
    <row r="926">
      <c r="A926" s="461"/>
      <c r="B926" s="461"/>
      <c r="C926" s="739"/>
      <c r="D926" s="461"/>
      <c r="E926" s="461"/>
      <c r="F926" s="461"/>
      <c r="G926" s="161"/>
      <c r="H926" s="461"/>
      <c r="I926" s="696"/>
      <c r="J926" s="696"/>
      <c r="K926" s="461"/>
      <c r="L926" s="461"/>
      <c r="M926" s="461"/>
      <c r="N926" s="461"/>
      <c r="O926" s="461"/>
      <c r="P926" s="461"/>
      <c r="Q926" s="461"/>
      <c r="R926" s="461"/>
      <c r="S926" s="461"/>
      <c r="T926" s="461"/>
      <c r="U926" s="461"/>
      <c r="V926" s="461"/>
      <c r="W926" s="461"/>
      <c r="X926" s="461"/>
    </row>
    <row r="927">
      <c r="A927" s="461"/>
      <c r="B927" s="461"/>
      <c r="C927" s="739"/>
      <c r="D927" s="461"/>
      <c r="E927" s="461"/>
      <c r="F927" s="461"/>
      <c r="G927" s="161"/>
      <c r="H927" s="461"/>
      <c r="I927" s="696"/>
      <c r="J927" s="696"/>
      <c r="K927" s="461"/>
      <c r="L927" s="461"/>
      <c r="M927" s="461"/>
      <c r="N927" s="461"/>
      <c r="O927" s="461"/>
      <c r="P927" s="461"/>
      <c r="Q927" s="461"/>
      <c r="R927" s="461"/>
      <c r="S927" s="461"/>
      <c r="T927" s="461"/>
      <c r="U927" s="461"/>
      <c r="V927" s="461"/>
      <c r="W927" s="461"/>
      <c r="X927" s="461"/>
    </row>
    <row r="928">
      <c r="A928" s="461"/>
      <c r="B928" s="461"/>
      <c r="C928" s="739"/>
      <c r="D928" s="461"/>
      <c r="E928" s="461"/>
      <c r="F928" s="461"/>
      <c r="G928" s="161"/>
      <c r="H928" s="461"/>
      <c r="I928" s="696"/>
      <c r="J928" s="696"/>
      <c r="K928" s="461"/>
      <c r="L928" s="461"/>
      <c r="M928" s="461"/>
      <c r="N928" s="461"/>
      <c r="O928" s="461"/>
      <c r="P928" s="461"/>
      <c r="Q928" s="461"/>
      <c r="R928" s="461"/>
      <c r="S928" s="461"/>
      <c r="T928" s="461"/>
      <c r="U928" s="461"/>
      <c r="V928" s="461"/>
      <c r="W928" s="461"/>
      <c r="X928" s="461"/>
    </row>
    <row r="929">
      <c r="A929" s="461"/>
      <c r="B929" s="461"/>
      <c r="C929" s="739"/>
      <c r="D929" s="461"/>
      <c r="E929" s="461"/>
      <c r="F929" s="461"/>
      <c r="G929" s="161"/>
      <c r="H929" s="461"/>
      <c r="I929" s="696"/>
      <c r="J929" s="696"/>
      <c r="K929" s="461"/>
      <c r="L929" s="461"/>
      <c r="M929" s="461"/>
      <c r="N929" s="461"/>
      <c r="O929" s="461"/>
      <c r="P929" s="461"/>
      <c r="Q929" s="461"/>
      <c r="R929" s="461"/>
      <c r="S929" s="461"/>
      <c r="T929" s="461"/>
      <c r="U929" s="461"/>
      <c r="V929" s="461"/>
      <c r="W929" s="461"/>
      <c r="X929" s="461"/>
    </row>
    <row r="930">
      <c r="A930" s="461"/>
      <c r="B930" s="461"/>
      <c r="C930" s="739"/>
      <c r="D930" s="461"/>
      <c r="E930" s="461"/>
      <c r="F930" s="461"/>
      <c r="G930" s="161"/>
      <c r="H930" s="461"/>
      <c r="I930" s="696"/>
      <c r="J930" s="696"/>
      <c r="K930" s="461"/>
      <c r="L930" s="461"/>
      <c r="M930" s="461"/>
      <c r="N930" s="461"/>
      <c r="O930" s="461"/>
      <c r="P930" s="461"/>
      <c r="Q930" s="461"/>
      <c r="R930" s="461"/>
      <c r="S930" s="461"/>
      <c r="T930" s="461"/>
      <c r="U930" s="461"/>
      <c r="V930" s="461"/>
      <c r="W930" s="461"/>
      <c r="X930" s="461"/>
    </row>
    <row r="931">
      <c r="A931" s="461"/>
      <c r="B931" s="461"/>
      <c r="C931" s="739"/>
      <c r="D931" s="461"/>
      <c r="E931" s="461"/>
      <c r="F931" s="461"/>
      <c r="G931" s="161"/>
      <c r="H931" s="461"/>
      <c r="I931" s="696"/>
      <c r="J931" s="696"/>
      <c r="K931" s="461"/>
      <c r="L931" s="461"/>
      <c r="M931" s="461"/>
      <c r="N931" s="461"/>
      <c r="O931" s="461"/>
      <c r="P931" s="461"/>
      <c r="Q931" s="461"/>
      <c r="R931" s="461"/>
      <c r="S931" s="461"/>
      <c r="T931" s="461"/>
      <c r="U931" s="461"/>
      <c r="V931" s="461"/>
      <c r="W931" s="461"/>
      <c r="X931" s="461"/>
    </row>
    <row r="932">
      <c r="A932" s="461"/>
      <c r="B932" s="461"/>
      <c r="C932" s="739"/>
      <c r="D932" s="461"/>
      <c r="E932" s="461"/>
      <c r="F932" s="461"/>
      <c r="G932" s="161"/>
      <c r="H932" s="461"/>
      <c r="I932" s="696"/>
      <c r="J932" s="696"/>
      <c r="K932" s="461"/>
      <c r="L932" s="461"/>
      <c r="M932" s="461"/>
      <c r="N932" s="461"/>
      <c r="O932" s="461"/>
      <c r="P932" s="461"/>
      <c r="Q932" s="461"/>
      <c r="R932" s="461"/>
      <c r="S932" s="461"/>
      <c r="T932" s="461"/>
      <c r="U932" s="461"/>
      <c r="V932" s="461"/>
      <c r="W932" s="461"/>
      <c r="X932" s="461"/>
    </row>
    <row r="933">
      <c r="A933" s="461"/>
      <c r="B933" s="461"/>
      <c r="C933" s="739"/>
      <c r="D933" s="461"/>
      <c r="E933" s="461"/>
      <c r="F933" s="461"/>
      <c r="G933" s="161"/>
      <c r="H933" s="461"/>
      <c r="I933" s="696"/>
      <c r="J933" s="696"/>
      <c r="K933" s="461"/>
      <c r="L933" s="461"/>
      <c r="M933" s="461"/>
      <c r="N933" s="461"/>
      <c r="O933" s="461"/>
      <c r="P933" s="461"/>
      <c r="Q933" s="461"/>
      <c r="R933" s="461"/>
      <c r="S933" s="461"/>
      <c r="T933" s="461"/>
      <c r="U933" s="461"/>
      <c r="V933" s="461"/>
      <c r="W933" s="461"/>
      <c r="X933" s="461"/>
    </row>
    <row r="934">
      <c r="A934" s="461"/>
      <c r="B934" s="461"/>
      <c r="C934" s="739"/>
      <c r="D934" s="461"/>
      <c r="E934" s="461"/>
      <c r="F934" s="461"/>
      <c r="G934" s="161"/>
      <c r="H934" s="461"/>
      <c r="I934" s="696"/>
      <c r="J934" s="696"/>
      <c r="K934" s="461"/>
      <c r="L934" s="461"/>
      <c r="M934" s="461"/>
      <c r="N934" s="461"/>
      <c r="O934" s="461"/>
      <c r="P934" s="461"/>
      <c r="Q934" s="461"/>
      <c r="R934" s="461"/>
      <c r="S934" s="461"/>
      <c r="T934" s="461"/>
      <c r="U934" s="461"/>
      <c r="V934" s="461"/>
      <c r="W934" s="461"/>
      <c r="X934" s="461"/>
    </row>
    <row r="935">
      <c r="A935" s="461"/>
      <c r="B935" s="461"/>
      <c r="C935" s="739"/>
      <c r="D935" s="461"/>
      <c r="E935" s="461"/>
      <c r="F935" s="461"/>
      <c r="G935" s="161"/>
      <c r="H935" s="461"/>
      <c r="I935" s="696"/>
      <c r="J935" s="696"/>
      <c r="K935" s="461"/>
      <c r="L935" s="461"/>
      <c r="M935" s="461"/>
      <c r="N935" s="461"/>
      <c r="O935" s="461"/>
      <c r="P935" s="461"/>
      <c r="Q935" s="461"/>
      <c r="R935" s="461"/>
      <c r="S935" s="461"/>
      <c r="T935" s="461"/>
      <c r="U935" s="461"/>
      <c r="V935" s="461"/>
      <c r="W935" s="461"/>
      <c r="X935" s="461"/>
    </row>
    <row r="936">
      <c r="A936" s="461"/>
      <c r="B936" s="461"/>
      <c r="C936" s="739"/>
      <c r="D936" s="461"/>
      <c r="E936" s="461"/>
      <c r="F936" s="461"/>
      <c r="G936" s="161"/>
      <c r="H936" s="461"/>
      <c r="I936" s="696"/>
      <c r="J936" s="696"/>
      <c r="K936" s="461"/>
      <c r="L936" s="461"/>
      <c r="M936" s="461"/>
      <c r="N936" s="461"/>
      <c r="O936" s="461"/>
      <c r="P936" s="461"/>
      <c r="Q936" s="461"/>
      <c r="R936" s="461"/>
      <c r="S936" s="461"/>
      <c r="T936" s="461"/>
      <c r="U936" s="461"/>
      <c r="V936" s="461"/>
      <c r="W936" s="461"/>
      <c r="X936" s="461"/>
    </row>
    <row r="937">
      <c r="A937" s="461"/>
      <c r="B937" s="461"/>
      <c r="C937" s="739"/>
      <c r="D937" s="461"/>
      <c r="E937" s="461"/>
      <c r="F937" s="461"/>
      <c r="G937" s="161"/>
      <c r="H937" s="461"/>
      <c r="I937" s="696"/>
      <c r="J937" s="696"/>
      <c r="K937" s="461"/>
      <c r="L937" s="461"/>
      <c r="M937" s="461"/>
      <c r="N937" s="461"/>
      <c r="O937" s="461"/>
      <c r="P937" s="461"/>
      <c r="Q937" s="461"/>
      <c r="R937" s="461"/>
      <c r="S937" s="461"/>
      <c r="T937" s="461"/>
      <c r="U937" s="461"/>
      <c r="V937" s="461"/>
      <c r="W937" s="461"/>
      <c r="X937" s="461"/>
    </row>
    <row r="938">
      <c r="A938" s="461"/>
      <c r="B938" s="461"/>
      <c r="C938" s="739"/>
      <c r="D938" s="461"/>
      <c r="E938" s="461"/>
      <c r="F938" s="461"/>
      <c r="G938" s="161"/>
      <c r="H938" s="461"/>
      <c r="I938" s="696"/>
      <c r="J938" s="696"/>
      <c r="K938" s="461"/>
      <c r="L938" s="461"/>
      <c r="M938" s="461"/>
      <c r="N938" s="461"/>
      <c r="O938" s="461"/>
      <c r="P938" s="461"/>
      <c r="Q938" s="461"/>
      <c r="R938" s="461"/>
      <c r="S938" s="461"/>
      <c r="T938" s="461"/>
      <c r="U938" s="461"/>
      <c r="V938" s="461"/>
      <c r="W938" s="461"/>
      <c r="X938" s="461"/>
    </row>
    <row r="939">
      <c r="A939" s="461"/>
      <c r="B939" s="461"/>
      <c r="C939" s="739"/>
      <c r="D939" s="461"/>
      <c r="E939" s="461"/>
      <c r="F939" s="461"/>
      <c r="G939" s="161"/>
      <c r="H939" s="461"/>
      <c r="I939" s="696"/>
      <c r="J939" s="696"/>
      <c r="K939" s="461"/>
      <c r="L939" s="461"/>
      <c r="M939" s="461"/>
      <c r="N939" s="461"/>
      <c r="O939" s="461"/>
      <c r="P939" s="461"/>
      <c r="Q939" s="461"/>
      <c r="R939" s="461"/>
      <c r="S939" s="461"/>
      <c r="T939" s="461"/>
      <c r="U939" s="461"/>
      <c r="V939" s="461"/>
      <c r="W939" s="461"/>
      <c r="X939" s="461"/>
    </row>
    <row r="940">
      <c r="A940" s="461"/>
      <c r="B940" s="461"/>
      <c r="C940" s="739"/>
      <c r="D940" s="461"/>
      <c r="E940" s="461"/>
      <c r="F940" s="461"/>
      <c r="G940" s="161"/>
      <c r="H940" s="461"/>
      <c r="I940" s="696"/>
      <c r="J940" s="696"/>
      <c r="K940" s="461"/>
      <c r="L940" s="461"/>
      <c r="M940" s="461"/>
      <c r="N940" s="461"/>
      <c r="O940" s="461"/>
      <c r="P940" s="461"/>
      <c r="Q940" s="461"/>
      <c r="R940" s="461"/>
      <c r="S940" s="461"/>
      <c r="T940" s="461"/>
      <c r="U940" s="461"/>
      <c r="V940" s="461"/>
      <c r="W940" s="461"/>
      <c r="X940" s="461"/>
    </row>
    <row r="941">
      <c r="A941" s="461"/>
      <c r="B941" s="461"/>
      <c r="C941" s="739"/>
      <c r="D941" s="461"/>
      <c r="E941" s="461"/>
      <c r="F941" s="461"/>
      <c r="G941" s="161"/>
      <c r="H941" s="461"/>
      <c r="I941" s="696"/>
      <c r="J941" s="696"/>
      <c r="K941" s="461"/>
      <c r="L941" s="461"/>
      <c r="M941" s="461"/>
      <c r="N941" s="461"/>
      <c r="O941" s="461"/>
      <c r="P941" s="461"/>
      <c r="Q941" s="461"/>
      <c r="R941" s="461"/>
      <c r="S941" s="461"/>
      <c r="T941" s="461"/>
      <c r="U941" s="461"/>
      <c r="V941" s="461"/>
      <c r="W941" s="461"/>
      <c r="X941" s="461"/>
    </row>
    <row r="942">
      <c r="A942" s="461"/>
      <c r="B942" s="461"/>
      <c r="C942" s="739"/>
      <c r="D942" s="461"/>
      <c r="E942" s="461"/>
      <c r="F942" s="461"/>
      <c r="G942" s="161"/>
      <c r="H942" s="461"/>
      <c r="I942" s="696"/>
      <c r="J942" s="696"/>
      <c r="K942" s="461"/>
      <c r="L942" s="461"/>
      <c r="M942" s="461"/>
      <c r="N942" s="461"/>
      <c r="O942" s="461"/>
      <c r="P942" s="461"/>
      <c r="Q942" s="461"/>
      <c r="R942" s="461"/>
      <c r="S942" s="461"/>
      <c r="T942" s="461"/>
      <c r="U942" s="461"/>
      <c r="V942" s="461"/>
      <c r="W942" s="461"/>
      <c r="X942" s="461"/>
    </row>
    <row r="943">
      <c r="A943" s="461"/>
      <c r="B943" s="461"/>
      <c r="C943" s="739"/>
      <c r="D943" s="461"/>
      <c r="E943" s="461"/>
      <c r="F943" s="461"/>
      <c r="G943" s="161"/>
      <c r="H943" s="461"/>
      <c r="I943" s="696"/>
      <c r="J943" s="696"/>
      <c r="K943" s="461"/>
      <c r="L943" s="461"/>
      <c r="M943" s="461"/>
      <c r="N943" s="461"/>
      <c r="O943" s="461"/>
      <c r="P943" s="461"/>
      <c r="Q943" s="461"/>
      <c r="R943" s="461"/>
      <c r="S943" s="461"/>
      <c r="T943" s="461"/>
      <c r="U943" s="461"/>
      <c r="V943" s="461"/>
      <c r="W943" s="461"/>
      <c r="X943" s="461"/>
    </row>
    <row r="944">
      <c r="A944" s="461"/>
      <c r="B944" s="461"/>
      <c r="C944" s="739"/>
      <c r="D944" s="461"/>
      <c r="E944" s="461"/>
      <c r="F944" s="461"/>
      <c r="G944" s="161"/>
      <c r="H944" s="461"/>
      <c r="I944" s="696"/>
      <c r="J944" s="696"/>
      <c r="K944" s="461"/>
      <c r="L944" s="461"/>
      <c r="M944" s="461"/>
      <c r="N944" s="461"/>
      <c r="O944" s="461"/>
      <c r="P944" s="461"/>
      <c r="Q944" s="461"/>
      <c r="R944" s="461"/>
      <c r="S944" s="461"/>
      <c r="T944" s="461"/>
      <c r="U944" s="461"/>
      <c r="V944" s="461"/>
      <c r="W944" s="461"/>
      <c r="X944" s="461"/>
    </row>
    <row r="945">
      <c r="A945" s="461"/>
      <c r="B945" s="461"/>
      <c r="C945" s="739"/>
      <c r="D945" s="461"/>
      <c r="E945" s="461"/>
      <c r="F945" s="461"/>
      <c r="G945" s="161"/>
      <c r="H945" s="461"/>
      <c r="I945" s="696"/>
      <c r="J945" s="696"/>
      <c r="K945" s="461"/>
      <c r="L945" s="461"/>
      <c r="M945" s="461"/>
      <c r="N945" s="461"/>
      <c r="O945" s="461"/>
      <c r="P945" s="461"/>
      <c r="Q945" s="461"/>
      <c r="R945" s="461"/>
      <c r="S945" s="461"/>
      <c r="T945" s="461"/>
      <c r="U945" s="461"/>
      <c r="V945" s="461"/>
      <c r="W945" s="461"/>
      <c r="X945" s="461"/>
    </row>
    <row r="946">
      <c r="A946" s="461"/>
      <c r="B946" s="461"/>
      <c r="C946" s="739"/>
      <c r="D946" s="461"/>
      <c r="E946" s="461"/>
      <c r="F946" s="461"/>
      <c r="G946" s="161"/>
      <c r="H946" s="461"/>
      <c r="I946" s="696"/>
      <c r="J946" s="696"/>
      <c r="K946" s="461"/>
      <c r="L946" s="461"/>
      <c r="M946" s="461"/>
      <c r="N946" s="461"/>
      <c r="O946" s="461"/>
      <c r="P946" s="461"/>
      <c r="Q946" s="461"/>
      <c r="R946" s="461"/>
      <c r="S946" s="461"/>
      <c r="T946" s="461"/>
      <c r="U946" s="461"/>
      <c r="V946" s="461"/>
      <c r="W946" s="461"/>
      <c r="X946" s="461"/>
    </row>
    <row r="947">
      <c r="A947" s="461"/>
      <c r="B947" s="461"/>
      <c r="C947" s="739"/>
      <c r="D947" s="461"/>
      <c r="E947" s="461"/>
      <c r="F947" s="461"/>
      <c r="G947" s="161"/>
      <c r="H947" s="461"/>
      <c r="I947" s="696"/>
      <c r="J947" s="696"/>
      <c r="K947" s="461"/>
      <c r="L947" s="461"/>
      <c r="M947" s="461"/>
      <c r="N947" s="461"/>
      <c r="O947" s="461"/>
      <c r="P947" s="461"/>
      <c r="Q947" s="461"/>
      <c r="R947" s="461"/>
      <c r="S947" s="461"/>
      <c r="T947" s="461"/>
      <c r="U947" s="461"/>
      <c r="V947" s="461"/>
      <c r="W947" s="461"/>
      <c r="X947" s="461"/>
    </row>
    <row r="948">
      <c r="A948" s="461"/>
      <c r="B948" s="461"/>
      <c r="C948" s="739"/>
      <c r="D948" s="461"/>
      <c r="E948" s="461"/>
      <c r="F948" s="461"/>
      <c r="G948" s="161"/>
      <c r="H948" s="461"/>
      <c r="I948" s="696"/>
      <c r="J948" s="696"/>
      <c r="K948" s="461"/>
      <c r="L948" s="461"/>
      <c r="M948" s="461"/>
      <c r="N948" s="461"/>
      <c r="O948" s="461"/>
      <c r="P948" s="461"/>
      <c r="Q948" s="461"/>
      <c r="R948" s="461"/>
      <c r="S948" s="461"/>
      <c r="T948" s="461"/>
      <c r="U948" s="461"/>
      <c r="V948" s="461"/>
      <c r="W948" s="461"/>
      <c r="X948" s="461"/>
    </row>
    <row r="949">
      <c r="A949" s="461"/>
      <c r="B949" s="461"/>
      <c r="C949" s="739"/>
      <c r="D949" s="461"/>
      <c r="E949" s="461"/>
      <c r="F949" s="461"/>
      <c r="G949" s="161"/>
      <c r="H949" s="461"/>
      <c r="I949" s="696"/>
      <c r="J949" s="696"/>
      <c r="K949" s="461"/>
      <c r="L949" s="461"/>
      <c r="M949" s="461"/>
      <c r="N949" s="461"/>
      <c r="O949" s="461"/>
      <c r="P949" s="461"/>
      <c r="Q949" s="461"/>
      <c r="R949" s="461"/>
      <c r="S949" s="461"/>
      <c r="T949" s="461"/>
      <c r="U949" s="461"/>
      <c r="V949" s="461"/>
      <c r="W949" s="461"/>
      <c r="X949" s="461"/>
    </row>
    <row r="950">
      <c r="A950" s="461"/>
      <c r="B950" s="461"/>
      <c r="C950" s="739"/>
      <c r="D950" s="461"/>
      <c r="E950" s="461"/>
      <c r="F950" s="461"/>
      <c r="G950" s="161"/>
      <c r="H950" s="461"/>
      <c r="I950" s="696"/>
      <c r="J950" s="696"/>
      <c r="K950" s="461"/>
      <c r="L950" s="461"/>
      <c r="M950" s="461"/>
      <c r="N950" s="461"/>
      <c r="O950" s="461"/>
      <c r="P950" s="461"/>
      <c r="Q950" s="461"/>
      <c r="R950" s="461"/>
      <c r="S950" s="461"/>
      <c r="T950" s="461"/>
      <c r="U950" s="461"/>
      <c r="V950" s="461"/>
      <c r="W950" s="461"/>
      <c r="X950" s="461"/>
    </row>
    <row r="951">
      <c r="A951" s="461"/>
      <c r="B951" s="461"/>
      <c r="C951" s="739"/>
      <c r="D951" s="461"/>
      <c r="E951" s="461"/>
      <c r="F951" s="461"/>
      <c r="G951" s="161"/>
      <c r="H951" s="461"/>
      <c r="I951" s="696"/>
      <c r="J951" s="696"/>
      <c r="K951" s="461"/>
      <c r="L951" s="461"/>
      <c r="M951" s="461"/>
      <c r="N951" s="461"/>
      <c r="O951" s="461"/>
      <c r="P951" s="461"/>
      <c r="Q951" s="461"/>
      <c r="R951" s="461"/>
      <c r="S951" s="461"/>
      <c r="T951" s="461"/>
      <c r="U951" s="461"/>
      <c r="V951" s="461"/>
      <c r="W951" s="461"/>
      <c r="X951" s="461"/>
    </row>
    <row r="952">
      <c r="A952" s="461"/>
      <c r="B952" s="461"/>
      <c r="C952" s="739"/>
      <c r="D952" s="461"/>
      <c r="E952" s="461"/>
      <c r="F952" s="461"/>
      <c r="G952" s="161"/>
      <c r="H952" s="461"/>
      <c r="I952" s="696"/>
      <c r="J952" s="696"/>
      <c r="K952" s="461"/>
      <c r="L952" s="461"/>
      <c r="M952" s="461"/>
      <c r="N952" s="461"/>
      <c r="O952" s="461"/>
      <c r="P952" s="461"/>
      <c r="Q952" s="461"/>
      <c r="R952" s="461"/>
      <c r="S952" s="461"/>
      <c r="T952" s="461"/>
      <c r="U952" s="461"/>
      <c r="V952" s="461"/>
      <c r="W952" s="461"/>
      <c r="X952" s="461"/>
    </row>
    <row r="953">
      <c r="A953" s="461"/>
      <c r="B953" s="461"/>
      <c r="C953" s="739"/>
      <c r="D953" s="461"/>
      <c r="E953" s="461"/>
      <c r="F953" s="461"/>
      <c r="G953" s="161"/>
      <c r="H953" s="461"/>
      <c r="I953" s="696"/>
      <c r="J953" s="696"/>
      <c r="K953" s="461"/>
      <c r="L953" s="461"/>
      <c r="M953" s="461"/>
      <c r="N953" s="461"/>
      <c r="O953" s="461"/>
      <c r="P953" s="461"/>
      <c r="Q953" s="461"/>
      <c r="R953" s="461"/>
      <c r="S953" s="461"/>
      <c r="T953" s="461"/>
      <c r="U953" s="461"/>
      <c r="V953" s="461"/>
      <c r="W953" s="461"/>
      <c r="X953" s="461"/>
    </row>
    <row r="954">
      <c r="A954" s="461"/>
      <c r="B954" s="461"/>
      <c r="C954" s="739"/>
      <c r="D954" s="461"/>
      <c r="E954" s="461"/>
      <c r="F954" s="461"/>
      <c r="G954" s="161"/>
      <c r="H954" s="461"/>
      <c r="I954" s="696"/>
      <c r="J954" s="696"/>
      <c r="K954" s="461"/>
      <c r="L954" s="461"/>
      <c r="M954" s="461"/>
      <c r="N954" s="461"/>
      <c r="O954" s="461"/>
      <c r="P954" s="461"/>
      <c r="Q954" s="461"/>
      <c r="R954" s="461"/>
      <c r="S954" s="461"/>
      <c r="T954" s="461"/>
      <c r="U954" s="461"/>
      <c r="V954" s="461"/>
      <c r="W954" s="461"/>
      <c r="X954" s="461"/>
    </row>
    <row r="955">
      <c r="A955" s="461"/>
      <c r="B955" s="461"/>
      <c r="C955" s="739"/>
      <c r="D955" s="461"/>
      <c r="E955" s="461"/>
      <c r="F955" s="461"/>
      <c r="G955" s="161"/>
      <c r="H955" s="461"/>
      <c r="I955" s="696"/>
      <c r="J955" s="696"/>
      <c r="K955" s="461"/>
      <c r="L955" s="461"/>
      <c r="M955" s="461"/>
      <c r="N955" s="461"/>
      <c r="O955" s="461"/>
      <c r="P955" s="461"/>
      <c r="Q955" s="461"/>
      <c r="R955" s="461"/>
      <c r="S955" s="461"/>
      <c r="T955" s="461"/>
      <c r="U955" s="461"/>
      <c r="V955" s="461"/>
      <c r="W955" s="461"/>
      <c r="X955" s="461"/>
    </row>
    <row r="956">
      <c r="A956" s="461"/>
      <c r="B956" s="461"/>
      <c r="C956" s="739"/>
      <c r="D956" s="461"/>
      <c r="E956" s="461"/>
      <c r="F956" s="461"/>
      <c r="G956" s="161"/>
      <c r="H956" s="461"/>
      <c r="I956" s="696"/>
      <c r="J956" s="696"/>
      <c r="K956" s="461"/>
      <c r="L956" s="461"/>
      <c r="M956" s="461"/>
      <c r="N956" s="461"/>
      <c r="O956" s="461"/>
      <c r="P956" s="461"/>
      <c r="Q956" s="461"/>
      <c r="R956" s="461"/>
      <c r="S956" s="461"/>
      <c r="T956" s="461"/>
      <c r="U956" s="461"/>
      <c r="V956" s="461"/>
      <c r="W956" s="461"/>
      <c r="X956" s="461"/>
    </row>
    <row r="957">
      <c r="A957" s="461"/>
      <c r="B957" s="461"/>
      <c r="C957" s="739"/>
      <c r="D957" s="461"/>
      <c r="E957" s="461"/>
      <c r="F957" s="461"/>
      <c r="G957" s="161"/>
      <c r="H957" s="461"/>
      <c r="I957" s="696"/>
      <c r="J957" s="696"/>
      <c r="K957" s="461"/>
      <c r="L957" s="461"/>
      <c r="M957" s="461"/>
      <c r="N957" s="461"/>
      <c r="O957" s="461"/>
      <c r="P957" s="461"/>
      <c r="Q957" s="461"/>
      <c r="R957" s="461"/>
      <c r="S957" s="461"/>
      <c r="T957" s="461"/>
      <c r="U957" s="461"/>
      <c r="V957" s="461"/>
      <c r="W957" s="461"/>
      <c r="X957" s="461"/>
    </row>
    <row r="958">
      <c r="A958" s="461"/>
      <c r="B958" s="461"/>
      <c r="C958" s="739"/>
      <c r="D958" s="461"/>
      <c r="E958" s="461"/>
      <c r="F958" s="461"/>
      <c r="G958" s="161"/>
      <c r="H958" s="461"/>
      <c r="I958" s="696"/>
      <c r="J958" s="696"/>
      <c r="K958" s="461"/>
      <c r="L958" s="461"/>
      <c r="M958" s="461"/>
      <c r="N958" s="461"/>
      <c r="O958" s="461"/>
      <c r="P958" s="461"/>
      <c r="Q958" s="461"/>
      <c r="R958" s="461"/>
      <c r="S958" s="461"/>
      <c r="T958" s="461"/>
      <c r="U958" s="461"/>
      <c r="V958" s="461"/>
      <c r="W958" s="461"/>
      <c r="X958" s="461"/>
    </row>
    <row r="959">
      <c r="A959" s="461"/>
      <c r="B959" s="461"/>
      <c r="C959" s="739"/>
      <c r="D959" s="461"/>
      <c r="E959" s="461"/>
      <c r="F959" s="461"/>
      <c r="G959" s="161"/>
      <c r="H959" s="461"/>
      <c r="I959" s="696"/>
      <c r="J959" s="696"/>
      <c r="K959" s="461"/>
      <c r="L959" s="461"/>
      <c r="M959" s="461"/>
      <c r="N959" s="461"/>
      <c r="O959" s="461"/>
      <c r="P959" s="461"/>
      <c r="Q959" s="461"/>
      <c r="R959" s="461"/>
      <c r="S959" s="461"/>
      <c r="T959" s="461"/>
      <c r="U959" s="461"/>
      <c r="V959" s="461"/>
      <c r="W959" s="461"/>
      <c r="X959" s="461"/>
    </row>
    <row r="960">
      <c r="A960" s="461"/>
      <c r="B960" s="461"/>
      <c r="C960" s="739"/>
      <c r="D960" s="461"/>
      <c r="E960" s="461"/>
      <c r="F960" s="461"/>
      <c r="G960" s="161"/>
      <c r="H960" s="461"/>
      <c r="I960" s="696"/>
      <c r="J960" s="696"/>
      <c r="K960" s="461"/>
      <c r="L960" s="461"/>
      <c r="M960" s="461"/>
      <c r="N960" s="461"/>
      <c r="O960" s="461"/>
      <c r="P960" s="461"/>
      <c r="Q960" s="461"/>
      <c r="R960" s="461"/>
      <c r="S960" s="461"/>
      <c r="T960" s="461"/>
      <c r="U960" s="461"/>
      <c r="V960" s="461"/>
      <c r="W960" s="461"/>
      <c r="X960" s="461"/>
    </row>
    <row r="961">
      <c r="A961" s="461"/>
      <c r="B961" s="461"/>
      <c r="C961" s="739"/>
      <c r="D961" s="461"/>
      <c r="E961" s="461"/>
      <c r="F961" s="461"/>
      <c r="G961" s="161"/>
      <c r="H961" s="461"/>
      <c r="I961" s="696"/>
      <c r="J961" s="696"/>
      <c r="K961" s="461"/>
      <c r="L961" s="461"/>
      <c r="M961" s="461"/>
      <c r="N961" s="461"/>
      <c r="O961" s="461"/>
      <c r="P961" s="461"/>
      <c r="Q961" s="461"/>
      <c r="R961" s="461"/>
      <c r="S961" s="461"/>
      <c r="T961" s="461"/>
      <c r="U961" s="461"/>
      <c r="V961" s="461"/>
      <c r="W961" s="461"/>
      <c r="X961" s="461"/>
    </row>
    <row r="962">
      <c r="A962" s="461"/>
      <c r="B962" s="461"/>
      <c r="C962" s="739"/>
      <c r="D962" s="461"/>
      <c r="E962" s="461"/>
      <c r="F962" s="461"/>
      <c r="G962" s="161"/>
      <c r="H962" s="461"/>
      <c r="I962" s="696"/>
      <c r="J962" s="696"/>
      <c r="K962" s="461"/>
      <c r="L962" s="461"/>
      <c r="M962" s="461"/>
      <c r="N962" s="461"/>
      <c r="O962" s="461"/>
      <c r="P962" s="461"/>
      <c r="Q962" s="461"/>
      <c r="R962" s="461"/>
      <c r="S962" s="461"/>
      <c r="T962" s="461"/>
      <c r="U962" s="461"/>
      <c r="V962" s="461"/>
      <c r="W962" s="461"/>
      <c r="X962" s="461"/>
    </row>
    <row r="963">
      <c r="A963" s="461"/>
      <c r="B963" s="461"/>
      <c r="C963" s="739"/>
      <c r="D963" s="461"/>
      <c r="E963" s="461"/>
      <c r="F963" s="461"/>
      <c r="G963" s="161"/>
      <c r="H963" s="461"/>
      <c r="I963" s="696"/>
      <c r="J963" s="696"/>
      <c r="K963" s="461"/>
      <c r="L963" s="461"/>
      <c r="M963" s="461"/>
      <c r="N963" s="461"/>
      <c r="O963" s="461"/>
      <c r="P963" s="461"/>
      <c r="Q963" s="461"/>
      <c r="R963" s="461"/>
      <c r="S963" s="461"/>
      <c r="T963" s="461"/>
      <c r="U963" s="461"/>
      <c r="V963" s="461"/>
      <c r="W963" s="461"/>
      <c r="X963" s="461"/>
    </row>
    <row r="964">
      <c r="A964" s="461"/>
      <c r="B964" s="461"/>
      <c r="C964" s="739"/>
      <c r="D964" s="461"/>
      <c r="E964" s="461"/>
      <c r="F964" s="461"/>
      <c r="G964" s="161"/>
      <c r="H964" s="461"/>
      <c r="I964" s="696"/>
      <c r="J964" s="696"/>
      <c r="K964" s="461"/>
      <c r="L964" s="461"/>
      <c r="M964" s="461"/>
      <c r="N964" s="461"/>
      <c r="O964" s="461"/>
      <c r="P964" s="461"/>
      <c r="Q964" s="461"/>
      <c r="R964" s="461"/>
      <c r="S964" s="461"/>
      <c r="T964" s="461"/>
      <c r="U964" s="461"/>
      <c r="V964" s="461"/>
      <c r="W964" s="461"/>
      <c r="X964" s="461"/>
    </row>
    <row r="965">
      <c r="A965" s="461"/>
      <c r="B965" s="461"/>
      <c r="C965" s="739"/>
      <c r="D965" s="461"/>
      <c r="E965" s="461"/>
      <c r="F965" s="461"/>
      <c r="G965" s="161"/>
      <c r="H965" s="461"/>
      <c r="I965" s="696"/>
      <c r="J965" s="696"/>
      <c r="K965" s="461"/>
      <c r="L965" s="461"/>
      <c r="M965" s="461"/>
      <c r="N965" s="461"/>
      <c r="O965" s="461"/>
      <c r="P965" s="461"/>
      <c r="Q965" s="461"/>
      <c r="R965" s="461"/>
      <c r="S965" s="461"/>
      <c r="T965" s="461"/>
      <c r="U965" s="461"/>
      <c r="V965" s="461"/>
      <c r="W965" s="461"/>
      <c r="X965" s="461"/>
    </row>
    <row r="966">
      <c r="A966" s="461"/>
      <c r="B966" s="461"/>
      <c r="C966" s="739"/>
      <c r="D966" s="461"/>
      <c r="E966" s="461"/>
      <c r="F966" s="461"/>
      <c r="G966" s="161"/>
      <c r="H966" s="461"/>
      <c r="I966" s="696"/>
      <c r="J966" s="696"/>
      <c r="K966" s="461"/>
      <c r="L966" s="461"/>
      <c r="M966" s="461"/>
      <c r="N966" s="461"/>
      <c r="O966" s="461"/>
      <c r="P966" s="461"/>
      <c r="Q966" s="461"/>
      <c r="R966" s="461"/>
      <c r="S966" s="461"/>
      <c r="T966" s="461"/>
      <c r="U966" s="461"/>
      <c r="V966" s="461"/>
      <c r="W966" s="461"/>
      <c r="X966" s="461"/>
    </row>
    <row r="967">
      <c r="A967" s="461"/>
      <c r="B967" s="461"/>
      <c r="C967" s="739"/>
      <c r="D967" s="461"/>
      <c r="E967" s="461"/>
      <c r="F967" s="461"/>
      <c r="G967" s="161"/>
      <c r="H967" s="461"/>
      <c r="I967" s="696"/>
      <c r="J967" s="696"/>
      <c r="K967" s="461"/>
      <c r="L967" s="461"/>
      <c r="M967" s="461"/>
      <c r="N967" s="461"/>
      <c r="O967" s="461"/>
      <c r="P967" s="461"/>
      <c r="Q967" s="461"/>
      <c r="R967" s="461"/>
      <c r="S967" s="461"/>
      <c r="T967" s="461"/>
      <c r="U967" s="461"/>
      <c r="V967" s="461"/>
      <c r="W967" s="461"/>
      <c r="X967" s="461"/>
    </row>
    <row r="968">
      <c r="A968" s="461"/>
      <c r="B968" s="461"/>
      <c r="C968" s="739"/>
      <c r="D968" s="461"/>
      <c r="E968" s="461"/>
      <c r="F968" s="461"/>
      <c r="G968" s="161"/>
      <c r="H968" s="461"/>
      <c r="I968" s="696"/>
      <c r="J968" s="696"/>
      <c r="K968" s="461"/>
      <c r="L968" s="461"/>
      <c r="M968" s="461"/>
      <c r="N968" s="461"/>
      <c r="O968" s="461"/>
      <c r="P968" s="461"/>
      <c r="Q968" s="461"/>
      <c r="R968" s="461"/>
      <c r="S968" s="461"/>
      <c r="T968" s="461"/>
      <c r="U968" s="461"/>
      <c r="V968" s="461"/>
      <c r="W968" s="461"/>
      <c r="X968" s="461"/>
    </row>
    <row r="969">
      <c r="A969" s="461"/>
      <c r="B969" s="461"/>
      <c r="C969" s="739"/>
      <c r="D969" s="461"/>
      <c r="E969" s="461"/>
      <c r="F969" s="461"/>
      <c r="G969" s="161"/>
      <c r="H969" s="461"/>
      <c r="I969" s="696"/>
      <c r="J969" s="696"/>
      <c r="K969" s="461"/>
      <c r="L969" s="461"/>
      <c r="M969" s="461"/>
      <c r="N969" s="461"/>
      <c r="O969" s="461"/>
      <c r="P969" s="461"/>
      <c r="Q969" s="461"/>
      <c r="R969" s="461"/>
      <c r="S969" s="461"/>
      <c r="T969" s="461"/>
      <c r="U969" s="461"/>
      <c r="V969" s="461"/>
      <c r="W969" s="461"/>
      <c r="X969" s="461"/>
    </row>
    <row r="970">
      <c r="A970" s="461"/>
      <c r="B970" s="461"/>
      <c r="C970" s="739"/>
      <c r="D970" s="461"/>
      <c r="E970" s="461"/>
      <c r="F970" s="461"/>
      <c r="G970" s="161"/>
      <c r="H970" s="461"/>
      <c r="I970" s="696"/>
      <c r="J970" s="696"/>
      <c r="K970" s="461"/>
      <c r="L970" s="461"/>
      <c r="M970" s="461"/>
      <c r="N970" s="461"/>
      <c r="O970" s="461"/>
      <c r="P970" s="461"/>
      <c r="Q970" s="461"/>
      <c r="R970" s="461"/>
      <c r="S970" s="461"/>
      <c r="T970" s="461"/>
      <c r="U970" s="461"/>
      <c r="V970" s="461"/>
      <c r="W970" s="461"/>
      <c r="X970" s="461"/>
    </row>
    <row r="971">
      <c r="A971" s="461"/>
      <c r="B971" s="461"/>
      <c r="C971" s="739"/>
      <c r="D971" s="461"/>
      <c r="E971" s="461"/>
      <c r="F971" s="461"/>
      <c r="G971" s="161"/>
      <c r="H971" s="461"/>
      <c r="I971" s="696"/>
      <c r="J971" s="696"/>
      <c r="K971" s="461"/>
      <c r="L971" s="461"/>
      <c r="M971" s="461"/>
      <c r="N971" s="461"/>
      <c r="O971" s="461"/>
      <c r="P971" s="461"/>
      <c r="Q971" s="461"/>
      <c r="R971" s="461"/>
      <c r="S971" s="461"/>
      <c r="T971" s="461"/>
      <c r="U971" s="461"/>
      <c r="V971" s="461"/>
      <c r="W971" s="461"/>
      <c r="X971" s="461"/>
    </row>
    <row r="972">
      <c r="A972" s="461"/>
      <c r="B972" s="461"/>
      <c r="C972" s="739"/>
      <c r="D972" s="461"/>
      <c r="E972" s="461"/>
      <c r="F972" s="461"/>
      <c r="G972" s="161"/>
      <c r="H972" s="461"/>
      <c r="I972" s="696"/>
      <c r="J972" s="696"/>
      <c r="K972" s="461"/>
      <c r="L972" s="461"/>
      <c r="M972" s="461"/>
      <c r="N972" s="461"/>
      <c r="O972" s="461"/>
      <c r="P972" s="461"/>
      <c r="Q972" s="461"/>
      <c r="R972" s="461"/>
      <c r="S972" s="461"/>
      <c r="T972" s="461"/>
      <c r="U972" s="461"/>
      <c r="V972" s="461"/>
      <c r="W972" s="461"/>
      <c r="X972" s="461"/>
    </row>
    <row r="973">
      <c r="A973" s="461"/>
      <c r="B973" s="461"/>
      <c r="C973" s="739"/>
      <c r="D973" s="461"/>
      <c r="E973" s="461"/>
      <c r="F973" s="461"/>
      <c r="G973" s="161"/>
      <c r="H973" s="461"/>
      <c r="I973" s="696"/>
      <c r="J973" s="696"/>
      <c r="K973" s="461"/>
      <c r="L973" s="461"/>
      <c r="M973" s="461"/>
      <c r="N973" s="461"/>
      <c r="O973" s="461"/>
      <c r="P973" s="461"/>
      <c r="Q973" s="461"/>
      <c r="R973" s="461"/>
      <c r="S973" s="461"/>
      <c r="T973" s="461"/>
      <c r="U973" s="461"/>
      <c r="V973" s="461"/>
      <c r="W973" s="461"/>
      <c r="X973" s="461"/>
    </row>
    <row r="974">
      <c r="A974" s="461"/>
      <c r="B974" s="461"/>
      <c r="C974" s="739"/>
      <c r="D974" s="461"/>
      <c r="E974" s="461"/>
      <c r="F974" s="461"/>
      <c r="G974" s="161"/>
      <c r="H974" s="461"/>
      <c r="I974" s="696"/>
      <c r="J974" s="696"/>
      <c r="K974" s="461"/>
      <c r="L974" s="461"/>
      <c r="M974" s="461"/>
      <c r="N974" s="461"/>
      <c r="O974" s="461"/>
      <c r="P974" s="461"/>
      <c r="Q974" s="461"/>
      <c r="R974" s="461"/>
      <c r="S974" s="461"/>
      <c r="T974" s="461"/>
      <c r="U974" s="461"/>
      <c r="V974" s="461"/>
      <c r="W974" s="461"/>
      <c r="X974" s="461"/>
    </row>
    <row r="975">
      <c r="A975" s="461"/>
      <c r="B975" s="461"/>
      <c r="C975" s="739"/>
      <c r="D975" s="461"/>
      <c r="E975" s="461"/>
      <c r="F975" s="461"/>
      <c r="G975" s="161"/>
      <c r="H975" s="461"/>
      <c r="I975" s="696"/>
      <c r="J975" s="696"/>
      <c r="K975" s="461"/>
      <c r="L975" s="461"/>
      <c r="M975" s="461"/>
      <c r="N975" s="461"/>
      <c r="O975" s="461"/>
      <c r="P975" s="461"/>
      <c r="Q975" s="461"/>
      <c r="R975" s="461"/>
      <c r="S975" s="461"/>
      <c r="T975" s="461"/>
      <c r="U975" s="461"/>
      <c r="V975" s="461"/>
      <c r="W975" s="461"/>
      <c r="X975" s="461"/>
    </row>
    <row r="976">
      <c r="A976" s="461"/>
      <c r="B976" s="461"/>
      <c r="C976" s="739"/>
      <c r="D976" s="461"/>
      <c r="E976" s="461"/>
      <c r="F976" s="461"/>
      <c r="G976" s="161"/>
      <c r="H976" s="461"/>
      <c r="I976" s="696"/>
      <c r="J976" s="696"/>
      <c r="K976" s="461"/>
      <c r="L976" s="461"/>
      <c r="M976" s="461"/>
      <c r="N976" s="461"/>
      <c r="O976" s="461"/>
      <c r="P976" s="461"/>
      <c r="Q976" s="461"/>
      <c r="R976" s="461"/>
      <c r="S976" s="461"/>
      <c r="T976" s="461"/>
      <c r="U976" s="461"/>
      <c r="V976" s="461"/>
      <c r="W976" s="461"/>
      <c r="X976" s="461"/>
    </row>
    <row r="977">
      <c r="A977" s="461"/>
      <c r="B977" s="461"/>
      <c r="C977" s="739"/>
      <c r="D977" s="461"/>
      <c r="E977" s="461"/>
      <c r="F977" s="461"/>
      <c r="G977" s="161"/>
      <c r="H977" s="461"/>
      <c r="I977" s="696"/>
      <c r="J977" s="696"/>
      <c r="K977" s="461"/>
      <c r="L977" s="461"/>
      <c r="M977" s="461"/>
      <c r="N977" s="461"/>
      <c r="O977" s="461"/>
      <c r="P977" s="461"/>
      <c r="Q977" s="461"/>
      <c r="R977" s="461"/>
      <c r="S977" s="461"/>
      <c r="T977" s="461"/>
      <c r="U977" s="461"/>
      <c r="V977" s="461"/>
      <c r="W977" s="461"/>
      <c r="X977" s="461"/>
    </row>
    <row r="978">
      <c r="A978" s="461"/>
      <c r="B978" s="461"/>
      <c r="C978" s="739"/>
      <c r="D978" s="461"/>
      <c r="E978" s="461"/>
      <c r="F978" s="461"/>
      <c r="G978" s="161"/>
      <c r="H978" s="461"/>
      <c r="I978" s="696"/>
      <c r="J978" s="696"/>
      <c r="K978" s="461"/>
      <c r="L978" s="461"/>
      <c r="M978" s="461"/>
      <c r="N978" s="461"/>
      <c r="O978" s="461"/>
      <c r="P978" s="461"/>
      <c r="Q978" s="461"/>
      <c r="R978" s="461"/>
      <c r="S978" s="461"/>
      <c r="T978" s="461"/>
      <c r="U978" s="461"/>
      <c r="V978" s="461"/>
      <c r="W978" s="461"/>
      <c r="X978" s="461"/>
    </row>
    <row r="979">
      <c r="A979" s="461"/>
      <c r="B979" s="461"/>
      <c r="C979" s="739"/>
      <c r="D979" s="461"/>
      <c r="E979" s="461"/>
      <c r="F979" s="461"/>
      <c r="G979" s="161"/>
      <c r="H979" s="461"/>
      <c r="I979" s="696"/>
      <c r="J979" s="696"/>
      <c r="K979" s="461"/>
      <c r="L979" s="461"/>
      <c r="M979" s="461"/>
      <c r="N979" s="461"/>
      <c r="O979" s="461"/>
      <c r="P979" s="461"/>
      <c r="Q979" s="461"/>
      <c r="R979" s="461"/>
      <c r="S979" s="461"/>
      <c r="T979" s="461"/>
      <c r="U979" s="461"/>
      <c r="V979" s="461"/>
      <c r="W979" s="461"/>
      <c r="X979" s="461"/>
    </row>
    <row r="980">
      <c r="A980" s="461"/>
      <c r="B980" s="461"/>
      <c r="C980" s="739"/>
      <c r="D980" s="461"/>
      <c r="E980" s="461"/>
      <c r="F980" s="461"/>
      <c r="G980" s="161"/>
      <c r="H980" s="461"/>
      <c r="I980" s="696"/>
      <c r="J980" s="696"/>
      <c r="K980" s="461"/>
      <c r="L980" s="461"/>
      <c r="M980" s="461"/>
      <c r="N980" s="461"/>
      <c r="O980" s="461"/>
      <c r="P980" s="461"/>
      <c r="Q980" s="461"/>
      <c r="R980" s="461"/>
      <c r="S980" s="461"/>
      <c r="T980" s="461"/>
      <c r="U980" s="461"/>
      <c r="V980" s="461"/>
      <c r="W980" s="461"/>
      <c r="X980" s="461"/>
    </row>
    <row r="981">
      <c r="A981" s="461"/>
      <c r="B981" s="461"/>
      <c r="C981" s="739"/>
      <c r="D981" s="461"/>
      <c r="E981" s="461"/>
      <c r="F981" s="461"/>
      <c r="G981" s="161"/>
      <c r="H981" s="461"/>
      <c r="I981" s="696"/>
      <c r="J981" s="696"/>
      <c r="K981" s="461"/>
      <c r="L981" s="461"/>
      <c r="M981" s="461"/>
      <c r="N981" s="461"/>
      <c r="O981" s="461"/>
      <c r="P981" s="461"/>
      <c r="Q981" s="461"/>
      <c r="R981" s="461"/>
      <c r="S981" s="461"/>
      <c r="T981" s="461"/>
      <c r="U981" s="461"/>
      <c r="V981" s="461"/>
      <c r="W981" s="461"/>
      <c r="X981" s="461"/>
    </row>
    <row r="982">
      <c r="A982" s="461"/>
      <c r="B982" s="461"/>
      <c r="C982" s="739"/>
      <c r="D982" s="461"/>
      <c r="E982" s="461"/>
      <c r="F982" s="461"/>
      <c r="G982" s="161"/>
      <c r="H982" s="461"/>
      <c r="I982" s="696"/>
      <c r="J982" s="696"/>
      <c r="K982" s="461"/>
      <c r="L982" s="461"/>
      <c r="M982" s="461"/>
      <c r="N982" s="461"/>
      <c r="O982" s="461"/>
      <c r="P982" s="461"/>
      <c r="Q982" s="461"/>
      <c r="R982" s="461"/>
      <c r="S982" s="461"/>
      <c r="T982" s="461"/>
      <c r="U982" s="461"/>
      <c r="V982" s="461"/>
      <c r="W982" s="461"/>
      <c r="X982" s="461"/>
    </row>
    <row r="983">
      <c r="A983" s="461"/>
      <c r="B983" s="461"/>
      <c r="C983" s="739"/>
      <c r="D983" s="461"/>
      <c r="E983" s="461"/>
      <c r="F983" s="461"/>
      <c r="G983" s="161"/>
      <c r="H983" s="461"/>
      <c r="I983" s="696"/>
      <c r="J983" s="696"/>
      <c r="K983" s="461"/>
      <c r="L983" s="461"/>
      <c r="M983" s="461"/>
      <c r="N983" s="461"/>
      <c r="O983" s="461"/>
      <c r="P983" s="461"/>
      <c r="Q983" s="461"/>
      <c r="R983" s="461"/>
      <c r="S983" s="461"/>
      <c r="T983" s="461"/>
      <c r="U983" s="461"/>
      <c r="V983" s="461"/>
      <c r="W983" s="461"/>
      <c r="X983" s="461"/>
    </row>
    <row r="984">
      <c r="A984" s="461"/>
      <c r="B984" s="461"/>
      <c r="C984" s="739"/>
      <c r="D984" s="461"/>
      <c r="E984" s="461"/>
      <c r="F984" s="461"/>
      <c r="G984" s="161"/>
      <c r="H984" s="461"/>
      <c r="I984" s="696"/>
      <c r="J984" s="696"/>
      <c r="K984" s="461"/>
      <c r="L984" s="461"/>
      <c r="M984" s="461"/>
      <c r="N984" s="461"/>
      <c r="O984" s="461"/>
      <c r="P984" s="461"/>
      <c r="Q984" s="461"/>
      <c r="R984" s="461"/>
      <c r="S984" s="461"/>
      <c r="T984" s="461"/>
      <c r="U984" s="461"/>
      <c r="V984" s="461"/>
      <c r="W984" s="461"/>
      <c r="X984" s="461"/>
    </row>
    <row r="985">
      <c r="A985" s="461"/>
      <c r="B985" s="461"/>
      <c r="C985" s="739"/>
      <c r="D985" s="461"/>
      <c r="E985" s="461"/>
      <c r="F985" s="461"/>
      <c r="G985" s="161"/>
      <c r="H985" s="461"/>
      <c r="I985" s="696"/>
      <c r="J985" s="696"/>
      <c r="K985" s="461"/>
      <c r="L985" s="461"/>
      <c r="M985" s="461"/>
      <c r="N985" s="461"/>
      <c r="O985" s="461"/>
      <c r="P985" s="461"/>
      <c r="Q985" s="461"/>
      <c r="R985" s="461"/>
      <c r="S985" s="461"/>
      <c r="T985" s="461"/>
      <c r="U985" s="461"/>
      <c r="V985" s="461"/>
      <c r="W985" s="461"/>
      <c r="X985" s="461"/>
    </row>
    <row r="986">
      <c r="A986" s="461"/>
      <c r="B986" s="461"/>
      <c r="C986" s="739"/>
      <c r="D986" s="461"/>
      <c r="E986" s="461"/>
      <c r="F986" s="461"/>
      <c r="G986" s="161"/>
      <c r="H986" s="461"/>
      <c r="I986" s="696"/>
      <c r="J986" s="696"/>
      <c r="K986" s="461"/>
      <c r="L986" s="461"/>
      <c r="M986" s="461"/>
      <c r="N986" s="461"/>
      <c r="O986" s="461"/>
      <c r="P986" s="461"/>
      <c r="Q986" s="461"/>
      <c r="R986" s="461"/>
      <c r="S986" s="461"/>
      <c r="T986" s="461"/>
      <c r="U986" s="461"/>
      <c r="V986" s="461"/>
      <c r="W986" s="461"/>
      <c r="X986" s="461"/>
    </row>
    <row r="987">
      <c r="A987" s="461"/>
      <c r="B987" s="461"/>
      <c r="C987" s="739"/>
      <c r="D987" s="461"/>
      <c r="E987" s="461"/>
      <c r="F987" s="461"/>
      <c r="G987" s="161"/>
      <c r="H987" s="461"/>
      <c r="I987" s="696"/>
      <c r="J987" s="696"/>
      <c r="K987" s="461"/>
      <c r="L987" s="461"/>
      <c r="M987" s="461"/>
      <c r="N987" s="461"/>
      <c r="O987" s="461"/>
      <c r="P987" s="461"/>
      <c r="Q987" s="461"/>
      <c r="R987" s="461"/>
      <c r="S987" s="461"/>
      <c r="T987" s="461"/>
      <c r="U987" s="461"/>
      <c r="V987" s="461"/>
      <c r="W987" s="461"/>
      <c r="X987" s="461"/>
    </row>
    <row r="988">
      <c r="A988" s="461"/>
      <c r="B988" s="461"/>
      <c r="C988" s="739"/>
      <c r="D988" s="461"/>
      <c r="E988" s="461"/>
      <c r="F988" s="461"/>
      <c r="G988" s="161"/>
      <c r="H988" s="461"/>
      <c r="I988" s="696"/>
      <c r="J988" s="696"/>
      <c r="K988" s="461"/>
      <c r="L988" s="461"/>
      <c r="M988" s="461"/>
      <c r="N988" s="461"/>
      <c r="O988" s="461"/>
      <c r="P988" s="461"/>
      <c r="Q988" s="461"/>
      <c r="R988" s="461"/>
      <c r="S988" s="461"/>
      <c r="T988" s="461"/>
      <c r="U988" s="461"/>
      <c r="V988" s="461"/>
      <c r="W988" s="461"/>
      <c r="X988" s="461"/>
    </row>
    <row r="989">
      <c r="A989" s="461"/>
      <c r="B989" s="461"/>
      <c r="C989" s="739"/>
      <c r="D989" s="461"/>
      <c r="E989" s="461"/>
      <c r="F989" s="461"/>
      <c r="G989" s="161"/>
      <c r="H989" s="461"/>
      <c r="I989" s="696"/>
      <c r="J989" s="696"/>
      <c r="K989" s="461"/>
      <c r="L989" s="461"/>
      <c r="M989" s="461"/>
      <c r="N989" s="461"/>
      <c r="O989" s="461"/>
      <c r="P989" s="461"/>
      <c r="Q989" s="461"/>
      <c r="R989" s="461"/>
      <c r="S989" s="461"/>
      <c r="T989" s="461"/>
      <c r="U989" s="461"/>
      <c r="V989" s="461"/>
      <c r="W989" s="461"/>
      <c r="X989" s="461"/>
    </row>
    <row r="990">
      <c r="A990" s="461"/>
      <c r="B990" s="461"/>
      <c r="C990" s="739"/>
      <c r="D990" s="461"/>
      <c r="E990" s="461"/>
      <c r="F990" s="461"/>
      <c r="G990" s="161"/>
      <c r="H990" s="461"/>
      <c r="I990" s="696"/>
      <c r="J990" s="696"/>
      <c r="K990" s="461"/>
      <c r="L990" s="461"/>
      <c r="M990" s="461"/>
      <c r="N990" s="461"/>
      <c r="O990" s="461"/>
      <c r="P990" s="461"/>
      <c r="Q990" s="461"/>
      <c r="R990" s="461"/>
      <c r="S990" s="461"/>
      <c r="T990" s="461"/>
      <c r="U990" s="461"/>
      <c r="V990" s="461"/>
      <c r="W990" s="461"/>
      <c r="X990" s="461"/>
    </row>
    <row r="991">
      <c r="A991" s="461"/>
      <c r="B991" s="461"/>
      <c r="C991" s="739"/>
      <c r="D991" s="461"/>
      <c r="E991" s="461"/>
      <c r="F991" s="461"/>
      <c r="G991" s="161"/>
      <c r="H991" s="461"/>
      <c r="I991" s="696"/>
      <c r="J991" s="696"/>
      <c r="K991" s="461"/>
      <c r="L991" s="461"/>
      <c r="M991" s="461"/>
      <c r="N991" s="461"/>
      <c r="O991" s="461"/>
      <c r="P991" s="461"/>
      <c r="Q991" s="461"/>
      <c r="R991" s="461"/>
      <c r="S991" s="461"/>
      <c r="T991" s="461"/>
      <c r="U991" s="461"/>
      <c r="V991" s="461"/>
      <c r="W991" s="461"/>
      <c r="X991" s="461"/>
    </row>
    <row r="992">
      <c r="A992" s="461"/>
      <c r="B992" s="461"/>
      <c r="C992" s="739"/>
      <c r="D992" s="461"/>
      <c r="E992" s="461"/>
      <c r="F992" s="461"/>
      <c r="G992" s="161"/>
      <c r="H992" s="461"/>
      <c r="I992" s="696"/>
      <c r="J992" s="696"/>
      <c r="K992" s="461"/>
      <c r="L992" s="461"/>
      <c r="M992" s="461"/>
      <c r="N992" s="461"/>
      <c r="O992" s="461"/>
      <c r="P992" s="461"/>
      <c r="Q992" s="461"/>
      <c r="R992" s="461"/>
      <c r="S992" s="461"/>
      <c r="T992" s="461"/>
      <c r="U992" s="461"/>
      <c r="V992" s="461"/>
      <c r="W992" s="461"/>
      <c r="X992" s="461"/>
    </row>
    <row r="993">
      <c r="A993" s="461"/>
      <c r="B993" s="461"/>
      <c r="C993" s="739"/>
      <c r="D993" s="461"/>
      <c r="E993" s="461"/>
      <c r="F993" s="461"/>
      <c r="G993" s="161"/>
      <c r="H993" s="461"/>
      <c r="I993" s="696"/>
      <c r="J993" s="696"/>
      <c r="K993" s="461"/>
      <c r="L993" s="461"/>
      <c r="M993" s="461"/>
      <c r="N993" s="461"/>
      <c r="O993" s="461"/>
      <c r="P993" s="461"/>
      <c r="Q993" s="461"/>
      <c r="R993" s="461"/>
      <c r="S993" s="461"/>
      <c r="T993" s="461"/>
      <c r="U993" s="461"/>
      <c r="V993" s="461"/>
      <c r="W993" s="461"/>
      <c r="X993" s="461"/>
    </row>
    <row r="994">
      <c r="A994" s="461"/>
      <c r="B994" s="461"/>
      <c r="C994" s="739"/>
      <c r="D994" s="461"/>
      <c r="E994" s="461"/>
      <c r="F994" s="461"/>
      <c r="G994" s="161"/>
      <c r="H994" s="461"/>
      <c r="I994" s="696"/>
      <c r="J994" s="696"/>
      <c r="K994" s="461"/>
      <c r="L994" s="461"/>
      <c r="M994" s="461"/>
      <c r="N994" s="461"/>
      <c r="O994" s="461"/>
      <c r="P994" s="461"/>
      <c r="Q994" s="461"/>
      <c r="R994" s="461"/>
      <c r="S994" s="461"/>
      <c r="T994" s="461"/>
      <c r="U994" s="461"/>
      <c r="V994" s="461"/>
      <c r="W994" s="461"/>
      <c r="X994" s="461"/>
    </row>
    <row r="995">
      <c r="A995" s="461"/>
      <c r="B995" s="461"/>
      <c r="C995" s="739"/>
      <c r="D995" s="461"/>
      <c r="E995" s="461"/>
      <c r="F995" s="461"/>
      <c r="G995" s="161"/>
      <c r="H995" s="461"/>
      <c r="I995" s="696"/>
      <c r="J995" s="696"/>
      <c r="K995" s="461"/>
      <c r="L995" s="461"/>
      <c r="M995" s="461"/>
      <c r="N995" s="461"/>
      <c r="O995" s="461"/>
      <c r="P995" s="461"/>
      <c r="Q995" s="461"/>
      <c r="R995" s="461"/>
      <c r="S995" s="461"/>
      <c r="T995" s="461"/>
      <c r="U995" s="461"/>
      <c r="V995" s="461"/>
      <c r="W995" s="461"/>
      <c r="X995" s="461"/>
    </row>
    <row r="996">
      <c r="A996" s="461"/>
      <c r="B996" s="461"/>
      <c r="C996" s="739"/>
      <c r="D996" s="461"/>
      <c r="E996" s="461"/>
      <c r="F996" s="461"/>
      <c r="G996" s="161"/>
      <c r="H996" s="461"/>
      <c r="I996" s="696"/>
      <c r="J996" s="696"/>
      <c r="K996" s="461"/>
      <c r="L996" s="461"/>
      <c r="M996" s="461"/>
      <c r="N996" s="461"/>
      <c r="O996" s="461"/>
      <c r="P996" s="461"/>
      <c r="Q996" s="461"/>
      <c r="R996" s="461"/>
      <c r="S996" s="461"/>
      <c r="T996" s="461"/>
      <c r="U996" s="461"/>
      <c r="V996" s="461"/>
      <c r="W996" s="461"/>
      <c r="X996" s="461"/>
    </row>
    <row r="997">
      <c r="A997" s="461"/>
      <c r="B997" s="461"/>
      <c r="C997" s="739"/>
      <c r="D997" s="461"/>
      <c r="E997" s="461"/>
      <c r="F997" s="461"/>
      <c r="G997" s="161"/>
      <c r="H997" s="461"/>
      <c r="I997" s="696"/>
      <c r="J997" s="696"/>
      <c r="K997" s="461"/>
      <c r="L997" s="461"/>
      <c r="M997" s="461"/>
      <c r="N997" s="461"/>
      <c r="O997" s="461"/>
      <c r="P997" s="461"/>
      <c r="Q997" s="461"/>
      <c r="R997" s="461"/>
      <c r="S997" s="461"/>
      <c r="T997" s="461"/>
      <c r="U997" s="461"/>
      <c r="V997" s="461"/>
      <c r="W997" s="461"/>
      <c r="X997" s="461"/>
    </row>
    <row r="998">
      <c r="A998" s="461"/>
      <c r="B998" s="461"/>
      <c r="C998" s="739"/>
      <c r="D998" s="461"/>
      <c r="E998" s="461"/>
      <c r="F998" s="461"/>
      <c r="G998" s="161"/>
      <c r="H998" s="461"/>
      <c r="I998" s="696"/>
      <c r="J998" s="696"/>
      <c r="K998" s="461"/>
      <c r="L998" s="461"/>
      <c r="M998" s="461"/>
      <c r="N998" s="461"/>
      <c r="O998" s="461"/>
      <c r="P998" s="461"/>
      <c r="Q998" s="461"/>
      <c r="R998" s="461"/>
      <c r="S998" s="461"/>
      <c r="T998" s="461"/>
      <c r="U998" s="461"/>
      <c r="V998" s="461"/>
      <c r="W998" s="461"/>
      <c r="X998" s="461"/>
    </row>
    <row r="999">
      <c r="A999" s="461"/>
      <c r="B999" s="461"/>
      <c r="C999" s="739"/>
      <c r="D999" s="461"/>
      <c r="E999" s="461"/>
      <c r="F999" s="461"/>
      <c r="G999" s="161"/>
      <c r="H999" s="461"/>
      <c r="I999" s="696"/>
      <c r="J999" s="696"/>
      <c r="K999" s="461"/>
      <c r="L999" s="461"/>
      <c r="M999" s="461"/>
      <c r="N999" s="461"/>
      <c r="O999" s="461"/>
      <c r="P999" s="461"/>
      <c r="Q999" s="461"/>
      <c r="R999" s="461"/>
      <c r="S999" s="461"/>
      <c r="T999" s="461"/>
      <c r="U999" s="461"/>
      <c r="V999" s="461"/>
      <c r="W999" s="461"/>
      <c r="X999" s="461"/>
    </row>
    <row r="1000">
      <c r="A1000" s="461"/>
      <c r="B1000" s="461"/>
      <c r="C1000" s="739"/>
      <c r="D1000" s="461"/>
      <c r="E1000" s="461"/>
      <c r="F1000" s="461"/>
      <c r="G1000" s="161"/>
      <c r="H1000" s="461"/>
      <c r="I1000" s="696"/>
      <c r="J1000" s="696"/>
      <c r="K1000" s="461"/>
      <c r="L1000" s="461"/>
      <c r="M1000" s="461"/>
      <c r="N1000" s="461"/>
      <c r="O1000" s="461"/>
      <c r="P1000" s="461"/>
      <c r="Q1000" s="461"/>
      <c r="R1000" s="461"/>
      <c r="S1000" s="461"/>
      <c r="T1000" s="461"/>
      <c r="U1000" s="461"/>
      <c r="V1000" s="461"/>
      <c r="W1000" s="461"/>
      <c r="X1000" s="461"/>
    </row>
    <row r="1001">
      <c r="A1001" s="461"/>
      <c r="B1001" s="461"/>
      <c r="C1001" s="739"/>
      <c r="D1001" s="461"/>
      <c r="E1001" s="461"/>
      <c r="F1001" s="461"/>
      <c r="G1001" s="161"/>
      <c r="H1001" s="461"/>
      <c r="I1001" s="696"/>
      <c r="J1001" s="696"/>
      <c r="K1001" s="461"/>
      <c r="L1001" s="461"/>
      <c r="M1001" s="461"/>
      <c r="N1001" s="461"/>
      <c r="O1001" s="461"/>
      <c r="P1001" s="461"/>
      <c r="Q1001" s="461"/>
      <c r="R1001" s="461"/>
      <c r="S1001" s="461"/>
      <c r="T1001" s="461"/>
      <c r="U1001" s="461"/>
      <c r="V1001" s="461"/>
      <c r="W1001" s="461"/>
      <c r="X1001" s="461"/>
    </row>
    <row r="1002">
      <c r="A1002" s="461"/>
      <c r="B1002" s="461"/>
      <c r="C1002" s="739"/>
      <c r="D1002" s="461"/>
      <c r="E1002" s="461"/>
      <c r="F1002" s="461"/>
      <c r="G1002" s="161"/>
      <c r="H1002" s="461"/>
      <c r="I1002" s="696"/>
      <c r="J1002" s="696"/>
      <c r="K1002" s="461"/>
      <c r="L1002" s="461"/>
      <c r="M1002" s="461"/>
      <c r="N1002" s="461"/>
      <c r="O1002" s="461"/>
      <c r="P1002" s="461"/>
      <c r="Q1002" s="461"/>
      <c r="R1002" s="461"/>
      <c r="S1002" s="461"/>
      <c r="T1002" s="461"/>
      <c r="U1002" s="461"/>
      <c r="V1002" s="461"/>
      <c r="W1002" s="461"/>
      <c r="X1002" s="461"/>
    </row>
    <row r="1003">
      <c r="A1003" s="461"/>
      <c r="B1003" s="461"/>
      <c r="C1003" s="739"/>
      <c r="D1003" s="461"/>
      <c r="E1003" s="461"/>
      <c r="F1003" s="461"/>
      <c r="G1003" s="161"/>
      <c r="H1003" s="461"/>
      <c r="I1003" s="696"/>
      <c r="J1003" s="696"/>
      <c r="K1003" s="461"/>
      <c r="L1003" s="461"/>
      <c r="M1003" s="461"/>
      <c r="N1003" s="461"/>
      <c r="O1003" s="461"/>
      <c r="P1003" s="461"/>
      <c r="Q1003" s="461"/>
      <c r="R1003" s="461"/>
      <c r="S1003" s="461"/>
      <c r="T1003" s="461"/>
      <c r="U1003" s="461"/>
      <c r="V1003" s="461"/>
      <c r="W1003" s="461"/>
      <c r="X1003" s="461"/>
    </row>
    <row r="1004">
      <c r="A1004" s="461"/>
      <c r="B1004" s="461"/>
      <c r="C1004" s="739"/>
      <c r="D1004" s="461"/>
      <c r="E1004" s="461"/>
      <c r="F1004" s="461"/>
      <c r="G1004" s="161"/>
      <c r="H1004" s="461"/>
      <c r="I1004" s="696"/>
      <c r="J1004" s="696"/>
      <c r="K1004" s="461"/>
      <c r="L1004" s="461"/>
      <c r="M1004" s="461"/>
      <c r="N1004" s="461"/>
      <c r="O1004" s="461"/>
      <c r="P1004" s="461"/>
      <c r="Q1004" s="461"/>
      <c r="R1004" s="461"/>
      <c r="S1004" s="461"/>
      <c r="T1004" s="461"/>
      <c r="U1004" s="461"/>
      <c r="V1004" s="461"/>
      <c r="W1004" s="461"/>
      <c r="X1004" s="461"/>
    </row>
    <row r="1005">
      <c r="A1005" s="461"/>
      <c r="B1005" s="461"/>
      <c r="C1005" s="739"/>
      <c r="D1005" s="461"/>
      <c r="E1005" s="461"/>
      <c r="F1005" s="461"/>
      <c r="G1005" s="161"/>
      <c r="H1005" s="461"/>
      <c r="I1005" s="696"/>
      <c r="J1005" s="696"/>
      <c r="K1005" s="461"/>
      <c r="L1005" s="461"/>
      <c r="M1005" s="461"/>
      <c r="N1005" s="461"/>
      <c r="O1005" s="461"/>
      <c r="P1005" s="461"/>
      <c r="Q1005" s="461"/>
      <c r="R1005" s="461"/>
      <c r="S1005" s="461"/>
      <c r="T1005" s="461"/>
      <c r="U1005" s="461"/>
      <c r="V1005" s="461"/>
      <c r="W1005" s="461"/>
      <c r="X1005" s="461"/>
    </row>
    <row r="1006">
      <c r="A1006" s="461"/>
      <c r="B1006" s="461"/>
      <c r="C1006" s="739"/>
      <c r="D1006" s="461"/>
      <c r="E1006" s="461"/>
      <c r="F1006" s="461"/>
      <c r="G1006" s="161"/>
      <c r="H1006" s="461"/>
      <c r="I1006" s="696"/>
      <c r="J1006" s="696"/>
      <c r="K1006" s="461"/>
      <c r="L1006" s="461"/>
      <c r="M1006" s="461"/>
      <c r="N1006" s="461"/>
      <c r="O1006" s="461"/>
      <c r="P1006" s="461"/>
      <c r="Q1006" s="461"/>
      <c r="R1006" s="461"/>
      <c r="S1006" s="461"/>
      <c r="T1006" s="461"/>
      <c r="U1006" s="461"/>
      <c r="V1006" s="461"/>
      <c r="W1006" s="461"/>
      <c r="X1006" s="461"/>
    </row>
    <row r="1007">
      <c r="A1007" s="461"/>
      <c r="B1007" s="461"/>
      <c r="C1007" s="739"/>
      <c r="D1007" s="461"/>
      <c r="E1007" s="461"/>
      <c r="F1007" s="461"/>
      <c r="G1007" s="161"/>
      <c r="H1007" s="461"/>
      <c r="I1007" s="696"/>
      <c r="J1007" s="696"/>
      <c r="K1007" s="461"/>
      <c r="L1007" s="461"/>
      <c r="M1007" s="461"/>
      <c r="N1007" s="461"/>
      <c r="O1007" s="461"/>
      <c r="P1007" s="461"/>
      <c r="Q1007" s="461"/>
      <c r="R1007" s="461"/>
      <c r="S1007" s="461"/>
      <c r="T1007" s="461"/>
      <c r="U1007" s="461"/>
      <c r="V1007" s="461"/>
      <c r="W1007" s="461"/>
      <c r="X1007" s="461"/>
    </row>
    <row r="1008">
      <c r="A1008" s="461"/>
      <c r="B1008" s="461"/>
      <c r="C1008" s="739"/>
      <c r="D1008" s="461"/>
      <c r="E1008" s="461"/>
      <c r="F1008" s="461"/>
      <c r="G1008" s="161"/>
      <c r="H1008" s="461"/>
      <c r="I1008" s="696"/>
      <c r="J1008" s="696"/>
      <c r="K1008" s="461"/>
      <c r="L1008" s="461"/>
      <c r="M1008" s="461"/>
      <c r="N1008" s="461"/>
      <c r="O1008" s="461"/>
      <c r="P1008" s="461"/>
      <c r="Q1008" s="461"/>
      <c r="R1008" s="461"/>
      <c r="S1008" s="461"/>
      <c r="T1008" s="461"/>
      <c r="U1008" s="461"/>
      <c r="V1008" s="461"/>
      <c r="W1008" s="461"/>
      <c r="X1008" s="461"/>
    </row>
    <row r="1009">
      <c r="A1009" s="461"/>
      <c r="B1009" s="461"/>
      <c r="C1009" s="739"/>
      <c r="D1009" s="461"/>
      <c r="E1009" s="461"/>
      <c r="F1009" s="461"/>
      <c r="G1009" s="161"/>
      <c r="H1009" s="461"/>
      <c r="I1009" s="696"/>
      <c r="J1009" s="696"/>
      <c r="K1009" s="461"/>
      <c r="L1009" s="461"/>
      <c r="M1009" s="461"/>
      <c r="N1009" s="461"/>
      <c r="O1009" s="461"/>
      <c r="P1009" s="461"/>
      <c r="Q1009" s="461"/>
      <c r="R1009" s="461"/>
      <c r="S1009" s="461"/>
      <c r="T1009" s="461"/>
      <c r="U1009" s="461"/>
      <c r="V1009" s="461"/>
      <c r="W1009" s="461"/>
      <c r="X1009" s="461"/>
    </row>
    <row r="1010">
      <c r="A1010" s="461"/>
      <c r="B1010" s="461"/>
      <c r="C1010" s="739"/>
      <c r="D1010" s="461"/>
      <c r="E1010" s="461"/>
      <c r="F1010" s="461"/>
      <c r="G1010" s="161"/>
      <c r="H1010" s="461"/>
      <c r="I1010" s="696"/>
      <c r="J1010" s="696"/>
      <c r="K1010" s="461"/>
      <c r="L1010" s="461"/>
      <c r="M1010" s="461"/>
      <c r="N1010" s="461"/>
      <c r="O1010" s="461"/>
      <c r="P1010" s="461"/>
      <c r="Q1010" s="461"/>
      <c r="R1010" s="461"/>
      <c r="S1010" s="461"/>
      <c r="T1010" s="461"/>
      <c r="U1010" s="461"/>
      <c r="V1010" s="461"/>
      <c r="W1010" s="461"/>
      <c r="X1010" s="461"/>
    </row>
    <row r="1011">
      <c r="A1011" s="461"/>
      <c r="B1011" s="461"/>
      <c r="C1011" s="739"/>
      <c r="D1011" s="461"/>
      <c r="E1011" s="461"/>
      <c r="F1011" s="461"/>
      <c r="G1011" s="161"/>
      <c r="H1011" s="461"/>
      <c r="I1011" s="696"/>
      <c r="J1011" s="696"/>
      <c r="K1011" s="461"/>
      <c r="L1011" s="461"/>
      <c r="M1011" s="461"/>
      <c r="N1011" s="461"/>
      <c r="O1011" s="461"/>
      <c r="P1011" s="461"/>
      <c r="Q1011" s="461"/>
      <c r="R1011" s="461"/>
      <c r="S1011" s="461"/>
      <c r="T1011" s="461"/>
      <c r="U1011" s="461"/>
      <c r="V1011" s="461"/>
      <c r="W1011" s="461"/>
      <c r="X1011" s="461"/>
    </row>
    <row r="1012">
      <c r="A1012" s="461"/>
      <c r="B1012" s="461"/>
      <c r="C1012" s="739"/>
      <c r="D1012" s="461"/>
      <c r="E1012" s="461"/>
      <c r="F1012" s="461"/>
      <c r="G1012" s="161"/>
      <c r="H1012" s="461"/>
      <c r="I1012" s="696"/>
      <c r="J1012" s="696"/>
      <c r="K1012" s="461"/>
      <c r="L1012" s="461"/>
      <c r="M1012" s="461"/>
      <c r="N1012" s="461"/>
      <c r="O1012" s="461"/>
      <c r="P1012" s="461"/>
      <c r="Q1012" s="461"/>
      <c r="R1012" s="461"/>
      <c r="S1012" s="461"/>
      <c r="T1012" s="461"/>
      <c r="U1012" s="461"/>
      <c r="V1012" s="461"/>
      <c r="W1012" s="461"/>
      <c r="X1012" s="461"/>
    </row>
    <row r="1013">
      <c r="A1013" s="461"/>
      <c r="B1013" s="461"/>
      <c r="C1013" s="739"/>
      <c r="D1013" s="461"/>
      <c r="E1013" s="461"/>
      <c r="F1013" s="461"/>
      <c r="G1013" s="161"/>
      <c r="H1013" s="461"/>
      <c r="I1013" s="696"/>
      <c r="J1013" s="696"/>
      <c r="K1013" s="461"/>
      <c r="L1013" s="461"/>
      <c r="M1013" s="461"/>
      <c r="N1013" s="461"/>
      <c r="O1013" s="461"/>
      <c r="P1013" s="461"/>
      <c r="Q1013" s="461"/>
      <c r="R1013" s="461"/>
      <c r="S1013" s="461"/>
      <c r="T1013" s="461"/>
      <c r="U1013" s="461"/>
      <c r="V1013" s="461"/>
      <c r="W1013" s="461"/>
      <c r="X1013" s="461"/>
    </row>
    <row r="1014">
      <c r="A1014" s="461"/>
      <c r="B1014" s="461"/>
      <c r="C1014" s="739"/>
      <c r="D1014" s="461"/>
      <c r="E1014" s="461"/>
      <c r="F1014" s="461"/>
      <c r="G1014" s="161"/>
      <c r="H1014" s="461"/>
      <c r="I1014" s="696"/>
      <c r="J1014" s="696"/>
      <c r="K1014" s="461"/>
      <c r="L1014" s="461"/>
      <c r="M1014" s="461"/>
      <c r="N1014" s="461"/>
      <c r="O1014" s="461"/>
      <c r="P1014" s="461"/>
      <c r="Q1014" s="461"/>
      <c r="R1014" s="461"/>
      <c r="S1014" s="461"/>
      <c r="T1014" s="461"/>
      <c r="U1014" s="461"/>
      <c r="V1014" s="461"/>
      <c r="W1014" s="461"/>
      <c r="X1014" s="461"/>
    </row>
    <row r="1015">
      <c r="A1015" s="461"/>
      <c r="B1015" s="461"/>
      <c r="C1015" s="739"/>
      <c r="D1015" s="461"/>
      <c r="E1015" s="461"/>
      <c r="F1015" s="461"/>
      <c r="G1015" s="161"/>
      <c r="H1015" s="461"/>
      <c r="I1015" s="696"/>
      <c r="J1015" s="696"/>
      <c r="K1015" s="461"/>
      <c r="L1015" s="461"/>
      <c r="M1015" s="461"/>
      <c r="N1015" s="461"/>
      <c r="O1015" s="461"/>
      <c r="P1015" s="461"/>
      <c r="Q1015" s="461"/>
      <c r="R1015" s="461"/>
      <c r="S1015" s="461"/>
      <c r="T1015" s="461"/>
      <c r="U1015" s="461"/>
      <c r="V1015" s="461"/>
      <c r="W1015" s="461"/>
      <c r="X1015" s="461"/>
    </row>
    <row r="1016">
      <c r="A1016" s="461"/>
      <c r="B1016" s="461"/>
      <c r="C1016" s="739"/>
      <c r="D1016" s="461"/>
      <c r="E1016" s="461"/>
      <c r="F1016" s="461"/>
      <c r="G1016" s="161"/>
      <c r="H1016" s="461"/>
      <c r="I1016" s="696"/>
      <c r="J1016" s="696"/>
      <c r="K1016" s="461"/>
      <c r="L1016" s="461"/>
      <c r="M1016" s="461"/>
      <c r="N1016" s="461"/>
      <c r="O1016" s="461"/>
      <c r="P1016" s="461"/>
      <c r="Q1016" s="461"/>
      <c r="R1016" s="461"/>
      <c r="S1016" s="461"/>
      <c r="T1016" s="461"/>
      <c r="U1016" s="461"/>
      <c r="V1016" s="461"/>
      <c r="W1016" s="461"/>
      <c r="X1016" s="461"/>
    </row>
    <row r="1017">
      <c r="A1017" s="461"/>
      <c r="B1017" s="461"/>
      <c r="C1017" s="739"/>
      <c r="D1017" s="461"/>
      <c r="E1017" s="461"/>
      <c r="F1017" s="461"/>
      <c r="G1017" s="161"/>
      <c r="H1017" s="461"/>
      <c r="I1017" s="696"/>
      <c r="J1017" s="696"/>
      <c r="K1017" s="461"/>
      <c r="L1017" s="461"/>
      <c r="M1017" s="461"/>
      <c r="N1017" s="461"/>
      <c r="O1017" s="461"/>
      <c r="P1017" s="461"/>
      <c r="Q1017" s="461"/>
      <c r="R1017" s="461"/>
      <c r="S1017" s="461"/>
      <c r="T1017" s="461"/>
      <c r="U1017" s="461"/>
      <c r="V1017" s="461"/>
      <c r="W1017" s="461"/>
      <c r="X1017" s="461"/>
    </row>
    <row r="1018">
      <c r="A1018" s="461"/>
      <c r="B1018" s="461"/>
      <c r="C1018" s="739"/>
      <c r="D1018" s="461"/>
      <c r="E1018" s="461"/>
      <c r="F1018" s="461"/>
      <c r="G1018" s="161"/>
      <c r="H1018" s="461"/>
      <c r="I1018" s="696"/>
      <c r="J1018" s="696"/>
      <c r="K1018" s="461"/>
      <c r="L1018" s="461"/>
      <c r="M1018" s="461"/>
      <c r="N1018" s="461"/>
      <c r="O1018" s="461"/>
      <c r="P1018" s="461"/>
      <c r="Q1018" s="461"/>
      <c r="R1018" s="461"/>
      <c r="S1018" s="461"/>
      <c r="T1018" s="461"/>
      <c r="U1018" s="461"/>
      <c r="V1018" s="461"/>
      <c r="W1018" s="461"/>
      <c r="X1018" s="461"/>
    </row>
    <row r="1019">
      <c r="A1019" s="461"/>
      <c r="B1019" s="461"/>
      <c r="C1019" s="739"/>
      <c r="D1019" s="461"/>
      <c r="E1019" s="461"/>
      <c r="F1019" s="461"/>
      <c r="G1019" s="161"/>
      <c r="H1019" s="461"/>
      <c r="I1019" s="696"/>
      <c r="J1019" s="696"/>
      <c r="K1019" s="461"/>
      <c r="L1019" s="461"/>
      <c r="M1019" s="461"/>
      <c r="N1019" s="461"/>
      <c r="O1019" s="461"/>
      <c r="P1019" s="461"/>
      <c r="Q1019" s="461"/>
      <c r="R1019" s="461"/>
      <c r="S1019" s="461"/>
      <c r="T1019" s="461"/>
      <c r="U1019" s="461"/>
      <c r="V1019" s="461"/>
      <c r="W1019" s="461"/>
      <c r="X1019" s="461"/>
    </row>
    <row r="1020">
      <c r="A1020" s="461"/>
      <c r="B1020" s="461"/>
      <c r="C1020" s="739"/>
      <c r="D1020" s="461"/>
      <c r="E1020" s="461"/>
      <c r="F1020" s="461"/>
      <c r="G1020" s="161"/>
      <c r="H1020" s="461"/>
      <c r="I1020" s="696"/>
      <c r="J1020" s="696"/>
      <c r="K1020" s="461"/>
      <c r="L1020" s="461"/>
      <c r="M1020" s="461"/>
      <c r="N1020" s="461"/>
      <c r="O1020" s="461"/>
      <c r="P1020" s="461"/>
      <c r="Q1020" s="461"/>
      <c r="R1020" s="461"/>
      <c r="S1020" s="461"/>
      <c r="T1020" s="461"/>
      <c r="U1020" s="461"/>
      <c r="V1020" s="461"/>
      <c r="W1020" s="461"/>
      <c r="X1020" s="461"/>
    </row>
    <row r="1021">
      <c r="A1021" s="461"/>
      <c r="B1021" s="461"/>
      <c r="C1021" s="739"/>
      <c r="D1021" s="461"/>
      <c r="E1021" s="461"/>
      <c r="F1021" s="461"/>
      <c r="G1021" s="161"/>
      <c r="H1021" s="461"/>
      <c r="I1021" s="696"/>
      <c r="J1021" s="696"/>
      <c r="K1021" s="461"/>
      <c r="L1021" s="461"/>
      <c r="M1021" s="461"/>
      <c r="N1021" s="461"/>
      <c r="O1021" s="461"/>
      <c r="P1021" s="461"/>
      <c r="Q1021" s="461"/>
      <c r="R1021" s="461"/>
      <c r="S1021" s="461"/>
      <c r="T1021" s="461"/>
      <c r="U1021" s="461"/>
      <c r="V1021" s="461"/>
      <c r="W1021" s="461"/>
      <c r="X1021" s="461"/>
    </row>
    <row r="1022">
      <c r="A1022" s="461"/>
      <c r="B1022" s="461"/>
      <c r="C1022" s="739"/>
      <c r="D1022" s="461"/>
      <c r="E1022" s="461"/>
      <c r="F1022" s="461"/>
      <c r="G1022" s="161"/>
      <c r="H1022" s="461"/>
      <c r="I1022" s="696"/>
      <c r="J1022" s="696"/>
      <c r="K1022" s="461"/>
      <c r="L1022" s="461"/>
      <c r="M1022" s="461"/>
      <c r="N1022" s="461"/>
      <c r="O1022" s="461"/>
      <c r="P1022" s="461"/>
      <c r="Q1022" s="461"/>
      <c r="R1022" s="461"/>
      <c r="S1022" s="461"/>
      <c r="T1022" s="461"/>
      <c r="U1022" s="461"/>
      <c r="V1022" s="461"/>
      <c r="W1022" s="461"/>
      <c r="X1022" s="461"/>
    </row>
    <row r="1023">
      <c r="A1023" s="461"/>
      <c r="B1023" s="461"/>
      <c r="C1023" s="739"/>
      <c r="D1023" s="461"/>
      <c r="E1023" s="461"/>
      <c r="F1023" s="461"/>
      <c r="G1023" s="161"/>
      <c r="H1023" s="461"/>
      <c r="I1023" s="696"/>
      <c r="J1023" s="696"/>
      <c r="K1023" s="461"/>
      <c r="L1023" s="461"/>
      <c r="M1023" s="461"/>
      <c r="N1023" s="461"/>
      <c r="O1023" s="461"/>
      <c r="P1023" s="461"/>
      <c r="Q1023" s="461"/>
      <c r="R1023" s="461"/>
      <c r="S1023" s="461"/>
      <c r="T1023" s="461"/>
      <c r="U1023" s="461"/>
      <c r="V1023" s="461"/>
      <c r="W1023" s="461"/>
      <c r="X1023" s="461"/>
    </row>
    <row r="1024">
      <c r="A1024" s="461"/>
      <c r="B1024" s="461"/>
      <c r="C1024" s="739"/>
      <c r="D1024" s="461"/>
      <c r="E1024" s="461"/>
      <c r="F1024" s="461"/>
      <c r="G1024" s="161"/>
      <c r="H1024" s="461"/>
      <c r="I1024" s="696"/>
      <c r="J1024" s="696"/>
      <c r="K1024" s="461"/>
      <c r="L1024" s="461"/>
      <c r="M1024" s="461"/>
      <c r="N1024" s="461"/>
      <c r="O1024" s="461"/>
      <c r="P1024" s="461"/>
      <c r="Q1024" s="461"/>
      <c r="R1024" s="461"/>
      <c r="S1024" s="461"/>
      <c r="T1024" s="461"/>
      <c r="U1024" s="461"/>
      <c r="V1024" s="461"/>
      <c r="W1024" s="461"/>
      <c r="X1024" s="461"/>
    </row>
    <row r="1025">
      <c r="A1025" s="461"/>
      <c r="B1025" s="461"/>
      <c r="C1025" s="739"/>
      <c r="D1025" s="461"/>
      <c r="E1025" s="461"/>
      <c r="F1025" s="461"/>
      <c r="G1025" s="161"/>
      <c r="H1025" s="461"/>
      <c r="I1025" s="696"/>
      <c r="J1025" s="696"/>
      <c r="K1025" s="461"/>
      <c r="L1025" s="461"/>
      <c r="M1025" s="461"/>
      <c r="N1025" s="461"/>
      <c r="O1025" s="461"/>
      <c r="P1025" s="461"/>
      <c r="Q1025" s="461"/>
      <c r="R1025" s="461"/>
      <c r="S1025" s="461"/>
      <c r="T1025" s="461"/>
      <c r="U1025" s="461"/>
      <c r="V1025" s="461"/>
      <c r="W1025" s="461"/>
      <c r="X1025" s="461"/>
    </row>
    <row r="1026">
      <c r="A1026" s="461"/>
      <c r="B1026" s="461"/>
      <c r="C1026" s="739"/>
      <c r="D1026" s="461"/>
      <c r="E1026" s="461"/>
      <c r="F1026" s="461"/>
      <c r="G1026" s="161"/>
      <c r="H1026" s="461"/>
      <c r="I1026" s="696"/>
      <c r="J1026" s="696"/>
      <c r="K1026" s="461"/>
      <c r="L1026" s="461"/>
      <c r="M1026" s="461"/>
      <c r="N1026" s="461"/>
      <c r="O1026" s="461"/>
      <c r="P1026" s="461"/>
      <c r="Q1026" s="461"/>
      <c r="R1026" s="461"/>
      <c r="S1026" s="461"/>
      <c r="T1026" s="461"/>
      <c r="U1026" s="461"/>
      <c r="V1026" s="461"/>
      <c r="W1026" s="461"/>
      <c r="X1026" s="461"/>
    </row>
    <row r="1027">
      <c r="A1027" s="461"/>
      <c r="B1027" s="461"/>
      <c r="C1027" s="739"/>
      <c r="D1027" s="461"/>
      <c r="E1027" s="461"/>
      <c r="F1027" s="461"/>
      <c r="G1027" s="161"/>
      <c r="H1027" s="461"/>
      <c r="I1027" s="696"/>
      <c r="J1027" s="696"/>
      <c r="K1027" s="461"/>
      <c r="L1027" s="461"/>
      <c r="M1027" s="461"/>
      <c r="N1027" s="461"/>
      <c r="O1027" s="461"/>
      <c r="P1027" s="461"/>
      <c r="Q1027" s="461"/>
      <c r="R1027" s="461"/>
      <c r="S1027" s="461"/>
      <c r="T1027" s="461"/>
      <c r="U1027" s="461"/>
      <c r="V1027" s="461"/>
      <c r="W1027" s="461"/>
      <c r="X1027" s="461"/>
    </row>
    <row r="1028">
      <c r="A1028" s="461"/>
      <c r="B1028" s="461"/>
      <c r="C1028" s="739"/>
      <c r="D1028" s="461"/>
      <c r="E1028" s="461"/>
      <c r="F1028" s="461"/>
      <c r="G1028" s="161"/>
      <c r="H1028" s="461"/>
      <c r="I1028" s="696"/>
      <c r="J1028" s="696"/>
      <c r="K1028" s="461"/>
      <c r="L1028" s="461"/>
      <c r="M1028" s="461"/>
      <c r="N1028" s="461"/>
      <c r="O1028" s="461"/>
      <c r="P1028" s="461"/>
      <c r="Q1028" s="461"/>
      <c r="R1028" s="461"/>
      <c r="S1028" s="461"/>
      <c r="T1028" s="461"/>
      <c r="U1028" s="461"/>
      <c r="V1028" s="461"/>
      <c r="W1028" s="461"/>
      <c r="X1028" s="461"/>
    </row>
    <row r="1029">
      <c r="A1029" s="461"/>
      <c r="B1029" s="461"/>
      <c r="C1029" s="739"/>
      <c r="D1029" s="461"/>
      <c r="E1029" s="461"/>
      <c r="F1029" s="461"/>
      <c r="G1029" s="161"/>
      <c r="H1029" s="461"/>
      <c r="I1029" s="696"/>
      <c r="J1029" s="696"/>
      <c r="K1029" s="461"/>
      <c r="L1029" s="461"/>
      <c r="M1029" s="461"/>
      <c r="N1029" s="461"/>
      <c r="O1029" s="461"/>
      <c r="P1029" s="461"/>
      <c r="Q1029" s="461"/>
      <c r="R1029" s="461"/>
      <c r="S1029" s="461"/>
      <c r="T1029" s="461"/>
      <c r="U1029" s="461"/>
      <c r="V1029" s="461"/>
      <c r="W1029" s="461"/>
      <c r="X1029" s="461"/>
    </row>
    <row r="1030">
      <c r="A1030" s="461"/>
      <c r="B1030" s="461"/>
      <c r="C1030" s="739"/>
      <c r="D1030" s="461"/>
      <c r="E1030" s="461"/>
      <c r="F1030" s="461"/>
      <c r="G1030" s="161"/>
      <c r="H1030" s="461"/>
      <c r="I1030" s="696"/>
      <c r="J1030" s="696"/>
      <c r="K1030" s="461"/>
      <c r="L1030" s="461"/>
      <c r="M1030" s="461"/>
      <c r="N1030" s="461"/>
      <c r="O1030" s="461"/>
      <c r="P1030" s="461"/>
      <c r="Q1030" s="461"/>
      <c r="R1030" s="461"/>
      <c r="S1030" s="461"/>
      <c r="T1030" s="461"/>
      <c r="U1030" s="461"/>
      <c r="V1030" s="461"/>
      <c r="W1030" s="461"/>
      <c r="X1030" s="461"/>
    </row>
    <row r="1031">
      <c r="A1031" s="461"/>
      <c r="B1031" s="461"/>
      <c r="C1031" s="739"/>
      <c r="D1031" s="461"/>
      <c r="E1031" s="461"/>
      <c r="F1031" s="461"/>
      <c r="G1031" s="161"/>
      <c r="H1031" s="461"/>
      <c r="I1031" s="696"/>
      <c r="J1031" s="696"/>
      <c r="K1031" s="461"/>
      <c r="L1031" s="461"/>
      <c r="M1031" s="461"/>
      <c r="N1031" s="461"/>
      <c r="O1031" s="461"/>
      <c r="P1031" s="461"/>
      <c r="Q1031" s="461"/>
      <c r="R1031" s="461"/>
      <c r="S1031" s="461"/>
      <c r="T1031" s="461"/>
      <c r="U1031" s="461"/>
      <c r="V1031" s="461"/>
      <c r="W1031" s="461"/>
      <c r="X1031" s="461"/>
    </row>
    <row r="1032">
      <c r="A1032" s="461"/>
      <c r="B1032" s="461"/>
      <c r="C1032" s="739"/>
      <c r="D1032" s="461"/>
      <c r="E1032" s="461"/>
      <c r="F1032" s="461"/>
      <c r="G1032" s="161"/>
      <c r="H1032" s="461"/>
      <c r="I1032" s="696"/>
      <c r="J1032" s="696"/>
      <c r="K1032" s="461"/>
      <c r="L1032" s="461"/>
      <c r="M1032" s="461"/>
      <c r="N1032" s="461"/>
      <c r="O1032" s="461"/>
      <c r="P1032" s="461"/>
      <c r="Q1032" s="461"/>
      <c r="R1032" s="461"/>
      <c r="S1032" s="461"/>
      <c r="T1032" s="461"/>
      <c r="U1032" s="461"/>
      <c r="V1032" s="461"/>
      <c r="W1032" s="461"/>
      <c r="X1032" s="461"/>
    </row>
    <row r="1033">
      <c r="A1033" s="461"/>
      <c r="B1033" s="461"/>
      <c r="C1033" s="739"/>
      <c r="D1033" s="461"/>
      <c r="E1033" s="461"/>
      <c r="F1033" s="461"/>
      <c r="G1033" s="161"/>
      <c r="H1033" s="461"/>
      <c r="I1033" s="696"/>
      <c r="J1033" s="696"/>
      <c r="K1033" s="461"/>
      <c r="L1033" s="461"/>
      <c r="M1033" s="461"/>
      <c r="N1033" s="461"/>
      <c r="O1033" s="461"/>
      <c r="P1033" s="461"/>
      <c r="Q1033" s="461"/>
      <c r="R1033" s="461"/>
      <c r="S1033" s="461"/>
      <c r="T1033" s="461"/>
      <c r="U1033" s="461"/>
      <c r="V1033" s="461"/>
      <c r="W1033" s="461"/>
      <c r="X1033" s="461"/>
    </row>
    <row r="1034">
      <c r="A1034" s="461"/>
      <c r="B1034" s="461"/>
      <c r="C1034" s="739"/>
      <c r="D1034" s="461"/>
      <c r="E1034" s="461"/>
      <c r="F1034" s="461"/>
      <c r="G1034" s="161"/>
      <c r="H1034" s="461"/>
      <c r="I1034" s="696"/>
      <c r="J1034" s="696"/>
      <c r="K1034" s="461"/>
      <c r="L1034" s="461"/>
      <c r="M1034" s="461"/>
      <c r="N1034" s="461"/>
      <c r="O1034" s="461"/>
      <c r="P1034" s="461"/>
      <c r="Q1034" s="461"/>
      <c r="R1034" s="461"/>
      <c r="S1034" s="461"/>
      <c r="T1034" s="461"/>
      <c r="U1034" s="461"/>
      <c r="V1034" s="461"/>
      <c r="W1034" s="461"/>
      <c r="X1034" s="461"/>
    </row>
    <row r="1035">
      <c r="A1035" s="461"/>
      <c r="B1035" s="461"/>
      <c r="C1035" s="739"/>
      <c r="D1035" s="461"/>
      <c r="E1035" s="461"/>
      <c r="F1035" s="461"/>
      <c r="G1035" s="161"/>
      <c r="H1035" s="461"/>
      <c r="I1035" s="696"/>
      <c r="J1035" s="696"/>
      <c r="K1035" s="461"/>
      <c r="L1035" s="461"/>
      <c r="M1035" s="461"/>
      <c r="N1035" s="461"/>
      <c r="O1035" s="461"/>
      <c r="P1035" s="461"/>
      <c r="Q1035" s="461"/>
      <c r="R1035" s="461"/>
      <c r="S1035" s="461"/>
      <c r="T1035" s="461"/>
      <c r="U1035" s="461"/>
      <c r="V1035" s="461"/>
      <c r="W1035" s="461"/>
      <c r="X1035" s="461"/>
    </row>
    <row r="1036">
      <c r="A1036" s="461"/>
      <c r="B1036" s="461"/>
      <c r="C1036" s="739"/>
      <c r="D1036" s="461"/>
      <c r="E1036" s="461"/>
      <c r="F1036" s="461"/>
      <c r="G1036" s="161"/>
      <c r="H1036" s="461"/>
      <c r="I1036" s="696"/>
      <c r="J1036" s="696"/>
      <c r="K1036" s="461"/>
      <c r="L1036" s="461"/>
      <c r="M1036" s="461"/>
      <c r="N1036" s="461"/>
      <c r="O1036" s="461"/>
      <c r="P1036" s="461"/>
      <c r="Q1036" s="461"/>
      <c r="R1036" s="461"/>
      <c r="S1036" s="461"/>
      <c r="T1036" s="461"/>
      <c r="U1036" s="461"/>
      <c r="V1036" s="461"/>
      <c r="W1036" s="461"/>
      <c r="X1036" s="461"/>
    </row>
    <row r="1037">
      <c r="A1037" s="461"/>
      <c r="B1037" s="461"/>
      <c r="C1037" s="739"/>
      <c r="D1037" s="461"/>
      <c r="E1037" s="461"/>
      <c r="F1037" s="461"/>
      <c r="G1037" s="161"/>
      <c r="H1037" s="461"/>
      <c r="I1037" s="696"/>
      <c r="J1037" s="696"/>
      <c r="K1037" s="461"/>
      <c r="L1037" s="461"/>
      <c r="M1037" s="461"/>
      <c r="N1037" s="461"/>
      <c r="O1037" s="461"/>
      <c r="P1037" s="461"/>
      <c r="Q1037" s="461"/>
      <c r="R1037" s="461"/>
      <c r="S1037" s="461"/>
      <c r="T1037" s="461"/>
      <c r="U1037" s="461"/>
      <c r="V1037" s="461"/>
      <c r="W1037" s="461"/>
      <c r="X1037" s="461"/>
    </row>
    <row r="1038">
      <c r="A1038" s="461"/>
      <c r="B1038" s="461"/>
      <c r="C1038" s="739"/>
      <c r="D1038" s="461"/>
      <c r="E1038" s="461"/>
      <c r="F1038" s="461"/>
      <c r="G1038" s="161"/>
      <c r="H1038" s="461"/>
      <c r="I1038" s="696"/>
      <c r="J1038" s="696"/>
      <c r="K1038" s="461"/>
      <c r="L1038" s="461"/>
      <c r="M1038" s="461"/>
      <c r="N1038" s="461"/>
      <c r="O1038" s="461"/>
      <c r="P1038" s="461"/>
      <c r="Q1038" s="461"/>
      <c r="R1038" s="461"/>
      <c r="S1038" s="461"/>
      <c r="T1038" s="461"/>
      <c r="U1038" s="461"/>
      <c r="V1038" s="461"/>
      <c r="W1038" s="461"/>
      <c r="X1038" s="461"/>
    </row>
    <row r="1039">
      <c r="A1039" s="461"/>
      <c r="B1039" s="461"/>
      <c r="C1039" s="739"/>
      <c r="D1039" s="461"/>
      <c r="E1039" s="461"/>
      <c r="F1039" s="461"/>
      <c r="G1039" s="161"/>
      <c r="H1039" s="461"/>
      <c r="I1039" s="696"/>
      <c r="J1039" s="696"/>
      <c r="K1039" s="461"/>
      <c r="L1039" s="461"/>
      <c r="M1039" s="461"/>
      <c r="N1039" s="461"/>
      <c r="O1039" s="461"/>
      <c r="P1039" s="461"/>
      <c r="Q1039" s="461"/>
      <c r="R1039" s="461"/>
      <c r="S1039" s="461"/>
      <c r="T1039" s="461"/>
      <c r="U1039" s="461"/>
      <c r="V1039" s="461"/>
      <c r="W1039" s="461"/>
      <c r="X1039" s="461"/>
    </row>
    <row r="1040">
      <c r="A1040" s="461"/>
      <c r="B1040" s="461"/>
      <c r="C1040" s="739"/>
      <c r="D1040" s="461"/>
      <c r="E1040" s="461"/>
      <c r="F1040" s="461"/>
      <c r="G1040" s="161"/>
      <c r="H1040" s="461"/>
      <c r="I1040" s="696"/>
      <c r="J1040" s="696"/>
      <c r="K1040" s="461"/>
      <c r="L1040" s="461"/>
      <c r="M1040" s="461"/>
      <c r="N1040" s="461"/>
      <c r="O1040" s="461"/>
      <c r="P1040" s="461"/>
      <c r="Q1040" s="461"/>
      <c r="R1040" s="461"/>
      <c r="S1040" s="461"/>
      <c r="T1040" s="461"/>
      <c r="U1040" s="461"/>
      <c r="V1040" s="461"/>
      <c r="W1040" s="461"/>
      <c r="X1040" s="461"/>
    </row>
    <row r="1041">
      <c r="A1041" s="461"/>
      <c r="B1041" s="461"/>
      <c r="C1041" s="739"/>
      <c r="D1041" s="461"/>
      <c r="E1041" s="461"/>
      <c r="F1041" s="461"/>
      <c r="G1041" s="161"/>
      <c r="H1041" s="461"/>
      <c r="I1041" s="696"/>
      <c r="J1041" s="696"/>
      <c r="K1041" s="461"/>
      <c r="L1041" s="461"/>
      <c r="M1041" s="461"/>
      <c r="N1041" s="461"/>
      <c r="O1041" s="461"/>
      <c r="P1041" s="461"/>
      <c r="Q1041" s="461"/>
      <c r="R1041" s="461"/>
      <c r="S1041" s="461"/>
      <c r="T1041" s="461"/>
      <c r="U1041" s="461"/>
      <c r="V1041" s="461"/>
      <c r="W1041" s="461"/>
      <c r="X1041" s="461"/>
    </row>
    <row r="1042">
      <c r="A1042" s="461"/>
      <c r="B1042" s="461"/>
      <c r="C1042" s="739"/>
      <c r="D1042" s="461"/>
      <c r="E1042" s="461"/>
      <c r="F1042" s="461"/>
      <c r="G1042" s="161"/>
      <c r="H1042" s="461"/>
      <c r="I1042" s="696"/>
      <c r="J1042" s="696"/>
      <c r="K1042" s="461"/>
      <c r="L1042" s="461"/>
      <c r="M1042" s="461"/>
      <c r="N1042" s="461"/>
      <c r="O1042" s="461"/>
      <c r="P1042" s="461"/>
      <c r="Q1042" s="461"/>
      <c r="R1042" s="461"/>
      <c r="S1042" s="461"/>
      <c r="T1042" s="461"/>
      <c r="U1042" s="461"/>
      <c r="V1042" s="461"/>
      <c r="W1042" s="461"/>
      <c r="X1042" s="461"/>
    </row>
    <row r="1043">
      <c r="A1043" s="461"/>
      <c r="B1043" s="461"/>
      <c r="C1043" s="739"/>
      <c r="D1043" s="461"/>
      <c r="E1043" s="461"/>
      <c r="F1043" s="461"/>
      <c r="G1043" s="161"/>
      <c r="H1043" s="461"/>
      <c r="I1043" s="696"/>
      <c r="J1043" s="696"/>
      <c r="K1043" s="461"/>
      <c r="L1043" s="461"/>
      <c r="M1043" s="461"/>
      <c r="N1043" s="461"/>
      <c r="O1043" s="461"/>
      <c r="P1043" s="461"/>
      <c r="Q1043" s="461"/>
      <c r="R1043" s="461"/>
      <c r="S1043" s="461"/>
      <c r="T1043" s="461"/>
      <c r="U1043" s="461"/>
      <c r="V1043" s="461"/>
      <c r="W1043" s="461"/>
      <c r="X1043" s="461"/>
    </row>
    <row r="1044">
      <c r="A1044" s="461"/>
      <c r="B1044" s="461"/>
      <c r="C1044" s="739"/>
      <c r="D1044" s="461"/>
      <c r="E1044" s="461"/>
      <c r="F1044" s="461"/>
      <c r="G1044" s="161"/>
      <c r="H1044" s="461"/>
      <c r="I1044" s="696"/>
      <c r="J1044" s="696"/>
      <c r="K1044" s="461"/>
      <c r="L1044" s="461"/>
      <c r="M1044" s="461"/>
      <c r="N1044" s="461"/>
      <c r="O1044" s="461"/>
      <c r="P1044" s="461"/>
      <c r="Q1044" s="461"/>
      <c r="R1044" s="461"/>
      <c r="S1044" s="461"/>
      <c r="T1044" s="461"/>
      <c r="U1044" s="461"/>
      <c r="V1044" s="461"/>
      <c r="W1044" s="461"/>
      <c r="X1044" s="461"/>
    </row>
    <row r="1045">
      <c r="A1045" s="461"/>
      <c r="B1045" s="461"/>
      <c r="C1045" s="739"/>
      <c r="D1045" s="461"/>
      <c r="E1045" s="461"/>
      <c r="F1045" s="461"/>
      <c r="G1045" s="161"/>
      <c r="H1045" s="461"/>
      <c r="I1045" s="696"/>
      <c r="J1045" s="696"/>
      <c r="K1045" s="461"/>
      <c r="L1045" s="461"/>
      <c r="M1045" s="461"/>
      <c r="N1045" s="461"/>
      <c r="O1045" s="461"/>
      <c r="P1045" s="461"/>
      <c r="Q1045" s="461"/>
      <c r="R1045" s="461"/>
      <c r="S1045" s="461"/>
      <c r="T1045" s="461"/>
      <c r="U1045" s="461"/>
      <c r="V1045" s="461"/>
      <c r="W1045" s="461"/>
      <c r="X1045" s="461"/>
    </row>
    <row r="1046">
      <c r="A1046" s="461"/>
      <c r="B1046" s="461"/>
      <c r="C1046" s="739"/>
      <c r="D1046" s="461"/>
      <c r="E1046" s="461"/>
      <c r="F1046" s="461"/>
      <c r="G1046" s="161"/>
      <c r="H1046" s="461"/>
      <c r="I1046" s="696"/>
      <c r="J1046" s="696"/>
      <c r="K1046" s="461"/>
      <c r="L1046" s="461"/>
      <c r="M1046" s="461"/>
      <c r="N1046" s="461"/>
      <c r="O1046" s="461"/>
      <c r="P1046" s="461"/>
      <c r="Q1046" s="461"/>
      <c r="R1046" s="461"/>
      <c r="S1046" s="461"/>
      <c r="T1046" s="461"/>
      <c r="U1046" s="461"/>
      <c r="V1046" s="461"/>
      <c r="W1046" s="461"/>
      <c r="X1046" s="461"/>
    </row>
    <row r="1047">
      <c r="A1047" s="461"/>
      <c r="B1047" s="461"/>
      <c r="C1047" s="739"/>
      <c r="D1047" s="461"/>
      <c r="E1047" s="461"/>
      <c r="F1047" s="461"/>
      <c r="G1047" s="161"/>
      <c r="H1047" s="461"/>
      <c r="I1047" s="696"/>
      <c r="J1047" s="696"/>
      <c r="K1047" s="461"/>
      <c r="L1047" s="461"/>
      <c r="M1047" s="461"/>
      <c r="N1047" s="461"/>
      <c r="O1047" s="461"/>
      <c r="P1047" s="461"/>
      <c r="Q1047" s="461"/>
      <c r="R1047" s="461"/>
      <c r="S1047" s="461"/>
      <c r="T1047" s="461"/>
      <c r="U1047" s="461"/>
      <c r="V1047" s="461"/>
      <c r="W1047" s="461"/>
      <c r="X1047" s="461"/>
    </row>
    <row r="1048">
      <c r="A1048" s="461"/>
      <c r="B1048" s="461"/>
      <c r="C1048" s="739"/>
      <c r="D1048" s="461"/>
      <c r="E1048" s="461"/>
      <c r="F1048" s="461"/>
      <c r="G1048" s="161"/>
      <c r="H1048" s="461"/>
      <c r="I1048" s="696"/>
      <c r="J1048" s="696"/>
      <c r="K1048" s="461"/>
      <c r="L1048" s="461"/>
      <c r="M1048" s="461"/>
      <c r="N1048" s="461"/>
      <c r="O1048" s="461"/>
      <c r="P1048" s="461"/>
      <c r="Q1048" s="461"/>
      <c r="R1048" s="461"/>
      <c r="S1048" s="461"/>
      <c r="T1048" s="461"/>
      <c r="U1048" s="461"/>
      <c r="V1048" s="461"/>
      <c r="W1048" s="461"/>
      <c r="X1048" s="461"/>
    </row>
    <row r="1049">
      <c r="A1049" s="461"/>
      <c r="B1049" s="461"/>
      <c r="C1049" s="739"/>
      <c r="D1049" s="461"/>
      <c r="E1049" s="461"/>
      <c r="F1049" s="461"/>
      <c r="G1049" s="161"/>
      <c r="H1049" s="461"/>
      <c r="I1049" s="696"/>
      <c r="J1049" s="696"/>
      <c r="K1049" s="461"/>
      <c r="L1049" s="461"/>
      <c r="M1049" s="461"/>
      <c r="N1049" s="461"/>
      <c r="O1049" s="461"/>
      <c r="P1049" s="461"/>
      <c r="Q1049" s="461"/>
      <c r="R1049" s="461"/>
      <c r="S1049" s="461"/>
      <c r="T1049" s="461"/>
      <c r="U1049" s="461"/>
      <c r="V1049" s="461"/>
      <c r="W1049" s="461"/>
      <c r="X1049" s="461"/>
    </row>
    <row r="1050">
      <c r="A1050" s="461"/>
      <c r="B1050" s="461"/>
      <c r="C1050" s="739"/>
      <c r="D1050" s="461"/>
      <c r="E1050" s="461"/>
      <c r="F1050" s="461"/>
      <c r="G1050" s="161"/>
      <c r="H1050" s="461"/>
      <c r="I1050" s="696"/>
      <c r="J1050" s="696"/>
      <c r="K1050" s="461"/>
      <c r="L1050" s="461"/>
      <c r="M1050" s="461"/>
      <c r="N1050" s="461"/>
      <c r="O1050" s="461"/>
      <c r="P1050" s="461"/>
      <c r="Q1050" s="461"/>
      <c r="R1050" s="461"/>
      <c r="S1050" s="461"/>
      <c r="T1050" s="461"/>
      <c r="U1050" s="461"/>
      <c r="V1050" s="461"/>
      <c r="W1050" s="461"/>
      <c r="X1050" s="461"/>
    </row>
    <row r="1051">
      <c r="A1051" s="461"/>
      <c r="B1051" s="461"/>
      <c r="C1051" s="739"/>
      <c r="D1051" s="461"/>
      <c r="E1051" s="461"/>
      <c r="F1051" s="461"/>
      <c r="G1051" s="161"/>
      <c r="H1051" s="461"/>
      <c r="I1051" s="696"/>
      <c r="J1051" s="696"/>
      <c r="K1051" s="461"/>
      <c r="L1051" s="461"/>
      <c r="M1051" s="461"/>
      <c r="N1051" s="461"/>
      <c r="O1051" s="461"/>
      <c r="P1051" s="461"/>
      <c r="Q1051" s="461"/>
      <c r="R1051" s="461"/>
      <c r="S1051" s="461"/>
      <c r="T1051" s="461"/>
      <c r="U1051" s="461"/>
      <c r="V1051" s="461"/>
      <c r="W1051" s="461"/>
      <c r="X1051" s="461"/>
    </row>
    <row r="1052">
      <c r="A1052" s="461"/>
      <c r="B1052" s="461"/>
      <c r="C1052" s="739"/>
      <c r="D1052" s="461"/>
      <c r="E1052" s="461"/>
      <c r="F1052" s="461"/>
      <c r="G1052" s="161"/>
      <c r="H1052" s="461"/>
      <c r="I1052" s="696"/>
      <c r="J1052" s="696"/>
      <c r="K1052" s="461"/>
      <c r="L1052" s="461"/>
      <c r="M1052" s="461"/>
      <c r="N1052" s="461"/>
      <c r="O1052" s="461"/>
      <c r="P1052" s="461"/>
      <c r="Q1052" s="461"/>
      <c r="R1052" s="461"/>
      <c r="S1052" s="461"/>
      <c r="T1052" s="461"/>
      <c r="U1052" s="461"/>
      <c r="V1052" s="461"/>
      <c r="W1052" s="461"/>
      <c r="X1052" s="461"/>
    </row>
    <row r="1053">
      <c r="A1053" s="461"/>
      <c r="B1053" s="461"/>
      <c r="C1053" s="739"/>
      <c r="D1053" s="461"/>
      <c r="E1053" s="461"/>
      <c r="F1053" s="461"/>
      <c r="G1053" s="161"/>
      <c r="H1053" s="461"/>
      <c r="I1053" s="696"/>
      <c r="J1053" s="696"/>
      <c r="K1053" s="461"/>
      <c r="L1053" s="461"/>
      <c r="M1053" s="461"/>
      <c r="N1053" s="461"/>
      <c r="O1053" s="461"/>
      <c r="P1053" s="461"/>
      <c r="Q1053" s="461"/>
      <c r="R1053" s="461"/>
      <c r="S1053" s="461"/>
      <c r="T1053" s="461"/>
      <c r="U1053" s="461"/>
      <c r="V1053" s="461"/>
      <c r="W1053" s="461"/>
      <c r="X1053" s="461"/>
    </row>
    <row r="1054">
      <c r="A1054" s="461"/>
      <c r="B1054" s="461"/>
      <c r="C1054" s="739"/>
      <c r="D1054" s="461"/>
      <c r="E1054" s="461"/>
      <c r="F1054" s="461"/>
      <c r="G1054" s="161"/>
      <c r="H1054" s="461"/>
      <c r="I1054" s="696"/>
      <c r="J1054" s="696"/>
      <c r="K1054" s="461"/>
      <c r="L1054" s="461"/>
      <c r="M1054" s="461"/>
      <c r="N1054" s="461"/>
      <c r="O1054" s="461"/>
      <c r="P1054" s="461"/>
      <c r="Q1054" s="461"/>
      <c r="R1054" s="461"/>
      <c r="S1054" s="461"/>
      <c r="T1054" s="461"/>
      <c r="U1054" s="461"/>
      <c r="V1054" s="461"/>
      <c r="W1054" s="461"/>
      <c r="X1054" s="461"/>
    </row>
    <row r="1055">
      <c r="A1055" s="461"/>
      <c r="B1055" s="461"/>
      <c r="C1055" s="739"/>
      <c r="D1055" s="461"/>
      <c r="E1055" s="461"/>
      <c r="F1055" s="461"/>
      <c r="G1055" s="161"/>
      <c r="H1055" s="461"/>
      <c r="I1055" s="696"/>
      <c r="J1055" s="696"/>
      <c r="K1055" s="461"/>
      <c r="L1055" s="461"/>
      <c r="M1055" s="461"/>
      <c r="N1055" s="161"/>
      <c r="O1055" s="461"/>
      <c r="P1055" s="461"/>
      <c r="Q1055" s="461"/>
      <c r="R1055" s="461"/>
      <c r="S1055" s="461"/>
      <c r="T1055" s="461"/>
      <c r="U1055" s="461"/>
      <c r="V1055" s="461"/>
      <c r="W1055" s="461"/>
      <c r="X1055" s="461"/>
    </row>
    <row r="1056">
      <c r="A1056" s="338"/>
      <c r="B1056" s="672"/>
      <c r="C1056" s="338"/>
      <c r="D1056" s="672"/>
      <c r="E1056" s="672"/>
      <c r="F1056" s="672"/>
      <c r="G1056" s="240"/>
      <c r="H1056" s="672"/>
      <c r="I1056" s="740"/>
      <c r="J1056" s="740"/>
      <c r="K1056" s="672"/>
      <c r="L1056" s="672"/>
      <c r="M1056" s="672"/>
      <c r="N1056" s="226"/>
      <c r="O1056" s="672"/>
      <c r="P1056" s="672"/>
      <c r="Q1056" s="672"/>
      <c r="R1056" s="672"/>
      <c r="S1056" s="672"/>
      <c r="T1056" s="672"/>
      <c r="U1056" s="672"/>
      <c r="V1056" s="672"/>
      <c r="W1056" s="672"/>
      <c r="X1056" s="461"/>
    </row>
    <row r="1057">
      <c r="A1057" s="338"/>
      <c r="B1057" s="672"/>
      <c r="C1057" s="338"/>
      <c r="D1057" s="672"/>
      <c r="E1057" s="672"/>
      <c r="F1057" s="672"/>
      <c r="G1057" s="240"/>
      <c r="H1057" s="672"/>
      <c r="I1057" s="740"/>
      <c r="J1057" s="740"/>
      <c r="K1057" s="672"/>
      <c r="L1057" s="672"/>
      <c r="M1057" s="672"/>
      <c r="N1057" s="226"/>
      <c r="O1057" s="672"/>
      <c r="P1057" s="672"/>
      <c r="Q1057" s="672"/>
      <c r="R1057" s="672"/>
      <c r="S1057" s="672"/>
      <c r="T1057" s="672"/>
      <c r="U1057" s="672"/>
      <c r="V1057" s="672"/>
      <c r="W1057" s="672"/>
      <c r="X1057" s="461"/>
    </row>
  </sheetData>
  <conditionalFormatting sqref="M1:M76 M78:M1057">
    <cfRule type="containsText" dxfId="0" priority="1" operator="containsText" text="Unavailable">
      <formula>NOT(ISERROR(SEARCH(("Unavailable"),(M1))))</formula>
    </cfRule>
  </conditionalFormatting>
  <conditionalFormatting sqref="M1:M76 M78:M1057">
    <cfRule type="containsText" dxfId="1" priority="2" operator="containsText" text="Pass">
      <formula>NOT(ISERROR(SEARCH(("Pass"),(M1))))</formula>
    </cfRule>
  </conditionalFormatting>
  <conditionalFormatting sqref="M1:M76 M78:M1057">
    <cfRule type="containsText" dxfId="2" priority="3" operator="containsText" text="Fail">
      <formula>NOT(ISERROR(SEARCH(("Fail"),(M1))))</formula>
    </cfRule>
  </conditionalFormatting>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5" max="5" width="27.57"/>
    <col customWidth="1" min="6" max="6" width="37.57"/>
    <col customWidth="1" min="12" max="12" width="11.86"/>
    <col customWidth="1" min="13" max="13" width="39.57"/>
  </cols>
  <sheetData>
    <row r="1">
      <c r="A1" s="741" t="s">
        <v>3647</v>
      </c>
      <c r="B1" s="742"/>
      <c r="C1" s="742"/>
      <c r="D1" s="742"/>
      <c r="E1" s="742"/>
      <c r="F1" s="742"/>
      <c r="G1" s="742"/>
      <c r="H1" s="742"/>
      <c r="I1" s="742"/>
      <c r="J1" s="742"/>
      <c r="K1" s="742"/>
      <c r="L1" s="742"/>
      <c r="M1" s="742"/>
      <c r="N1" s="742"/>
      <c r="O1" s="742"/>
      <c r="P1" s="742"/>
      <c r="Q1" s="742"/>
      <c r="R1" s="742"/>
      <c r="S1" s="742"/>
      <c r="T1" s="742"/>
      <c r="U1" s="742"/>
      <c r="V1" s="742"/>
      <c r="W1" s="742"/>
      <c r="X1" s="742"/>
      <c r="Y1" s="742"/>
      <c r="Z1" s="742"/>
      <c r="AA1" s="742"/>
      <c r="AB1" s="742"/>
      <c r="AC1" s="742"/>
      <c r="AD1" s="742"/>
      <c r="AE1" s="742"/>
    </row>
    <row r="2" ht="24.0" customHeight="1">
      <c r="A2" s="743" t="s">
        <v>57</v>
      </c>
      <c r="B2" s="743" t="s">
        <v>60</v>
      </c>
      <c r="C2" s="743" t="s">
        <v>61</v>
      </c>
      <c r="D2" s="743" t="s">
        <v>62</v>
      </c>
      <c r="E2" s="743" t="s">
        <v>63</v>
      </c>
      <c r="F2" s="743" t="s">
        <v>64</v>
      </c>
      <c r="G2" s="744" t="s">
        <v>65</v>
      </c>
      <c r="H2" s="245" t="s">
        <v>66</v>
      </c>
      <c r="I2" s="743" t="s">
        <v>67</v>
      </c>
      <c r="J2" s="743" t="s">
        <v>68</v>
      </c>
      <c r="K2" s="743" t="s">
        <v>69</v>
      </c>
      <c r="L2" s="743" t="s">
        <v>70</v>
      </c>
      <c r="M2" s="743" t="s">
        <v>71</v>
      </c>
      <c r="N2" s="745" t="s">
        <v>72</v>
      </c>
      <c r="O2" s="745" t="s">
        <v>73</v>
      </c>
      <c r="P2" s="745" t="s">
        <v>74</v>
      </c>
      <c r="Q2" s="69" t="s">
        <v>75</v>
      </c>
      <c r="R2" s="69" t="s">
        <v>76</v>
      </c>
      <c r="S2" s="743" t="s">
        <v>77</v>
      </c>
      <c r="T2" s="742"/>
      <c r="U2" s="742"/>
      <c r="V2" s="742"/>
      <c r="W2" s="742"/>
      <c r="X2" s="742"/>
      <c r="Y2" s="742"/>
      <c r="Z2" s="742"/>
      <c r="AA2" s="742"/>
      <c r="AB2" s="742"/>
      <c r="AC2" s="742"/>
      <c r="AD2" s="742"/>
      <c r="AE2" s="742"/>
    </row>
    <row r="3">
      <c r="A3" s="746" t="s">
        <v>3657</v>
      </c>
      <c r="B3" s="747" t="s">
        <v>4062</v>
      </c>
      <c r="C3" s="748" t="s">
        <v>4063</v>
      </c>
      <c r="D3" s="748" t="s">
        <v>1658</v>
      </c>
      <c r="E3" s="748" t="s">
        <v>4064</v>
      </c>
      <c r="F3" s="748" t="s">
        <v>4065</v>
      </c>
      <c r="G3" s="749"/>
      <c r="H3" s="749"/>
      <c r="I3" s="749"/>
      <c r="J3" s="750"/>
      <c r="K3" s="750"/>
      <c r="L3" s="751"/>
      <c r="M3" s="751"/>
      <c r="N3" s="101" t="s">
        <v>96</v>
      </c>
      <c r="O3" s="751"/>
      <c r="P3" s="751"/>
      <c r="Q3" s="750"/>
      <c r="R3" s="750"/>
      <c r="S3" s="750" t="s">
        <v>125</v>
      </c>
      <c r="T3" s="752"/>
      <c r="U3" s="752"/>
      <c r="V3" s="752"/>
      <c r="W3" s="752"/>
      <c r="X3" s="752"/>
      <c r="Y3" s="752"/>
      <c r="Z3" s="752"/>
      <c r="AA3" s="752"/>
      <c r="AB3" s="752"/>
      <c r="AC3" s="752"/>
      <c r="AD3" s="752"/>
      <c r="AE3" s="752"/>
    </row>
    <row r="4">
      <c r="A4" s="746" t="s">
        <v>3661</v>
      </c>
      <c r="B4" s="747" t="s">
        <v>4062</v>
      </c>
      <c r="C4" s="748" t="s">
        <v>4066</v>
      </c>
      <c r="D4" s="748" t="s">
        <v>1658</v>
      </c>
      <c r="E4" s="748" t="s">
        <v>4064</v>
      </c>
      <c r="F4" s="748" t="s">
        <v>4067</v>
      </c>
      <c r="G4" s="749"/>
      <c r="H4" s="749"/>
      <c r="I4" s="749"/>
      <c r="J4" s="750"/>
      <c r="K4" s="750"/>
      <c r="L4" s="751"/>
      <c r="M4" s="751"/>
      <c r="N4" s="101" t="s">
        <v>96</v>
      </c>
      <c r="O4" s="751"/>
      <c r="P4" s="751"/>
      <c r="Q4" s="750"/>
      <c r="R4" s="750"/>
      <c r="S4" s="750" t="s">
        <v>125</v>
      </c>
      <c r="T4" s="752"/>
      <c r="U4" s="752"/>
      <c r="V4" s="752"/>
      <c r="W4" s="752"/>
      <c r="X4" s="752"/>
      <c r="Y4" s="752"/>
      <c r="Z4" s="752"/>
      <c r="AA4" s="752"/>
      <c r="AB4" s="752"/>
      <c r="AC4" s="752"/>
      <c r="AD4" s="752"/>
      <c r="AE4" s="752"/>
    </row>
    <row r="5">
      <c r="A5" s="746" t="s">
        <v>3667</v>
      </c>
      <c r="B5" s="747" t="s">
        <v>4062</v>
      </c>
      <c r="C5" s="748" t="s">
        <v>4068</v>
      </c>
      <c r="D5" s="748" t="s">
        <v>4069</v>
      </c>
      <c r="E5" s="748" t="s">
        <v>4070</v>
      </c>
      <c r="F5" s="748" t="s">
        <v>4071</v>
      </c>
      <c r="G5" s="749"/>
      <c r="H5" s="749"/>
      <c r="I5" s="749"/>
      <c r="J5" s="750"/>
      <c r="K5" s="750"/>
      <c r="L5" s="751"/>
      <c r="M5" s="751"/>
      <c r="N5" s="101" t="s">
        <v>96</v>
      </c>
      <c r="O5" s="751"/>
      <c r="P5" s="751"/>
      <c r="Q5" s="750"/>
      <c r="R5" s="750"/>
      <c r="S5" s="750" t="s">
        <v>125</v>
      </c>
      <c r="T5" s="752"/>
      <c r="U5" s="752"/>
      <c r="V5" s="752"/>
      <c r="W5" s="752"/>
      <c r="X5" s="752"/>
      <c r="Y5" s="752"/>
      <c r="Z5" s="752"/>
      <c r="AA5" s="752"/>
      <c r="AB5" s="752"/>
      <c r="AC5" s="752"/>
      <c r="AD5" s="752"/>
      <c r="AE5" s="752"/>
    </row>
    <row r="6">
      <c r="A6" s="746" t="s">
        <v>3671</v>
      </c>
      <c r="B6" s="747" t="s">
        <v>4062</v>
      </c>
      <c r="C6" s="748" t="s">
        <v>4072</v>
      </c>
      <c r="D6" s="748" t="s">
        <v>4073</v>
      </c>
      <c r="E6" s="748" t="s">
        <v>4074</v>
      </c>
      <c r="F6" s="748" t="s">
        <v>4075</v>
      </c>
      <c r="G6" s="749"/>
      <c r="H6" s="749"/>
      <c r="I6" s="749"/>
      <c r="J6" s="750"/>
      <c r="K6" s="750"/>
      <c r="L6" s="751"/>
      <c r="M6" s="751"/>
      <c r="N6" s="101" t="s">
        <v>96</v>
      </c>
      <c r="O6" s="751"/>
      <c r="P6" s="751"/>
      <c r="Q6" s="750"/>
      <c r="R6" s="750"/>
      <c r="S6" s="750" t="s">
        <v>125</v>
      </c>
      <c r="T6" s="752"/>
      <c r="U6" s="752"/>
      <c r="V6" s="752"/>
      <c r="W6" s="752"/>
      <c r="X6" s="752"/>
      <c r="Y6" s="752"/>
      <c r="Z6" s="752"/>
      <c r="AA6" s="752"/>
      <c r="AB6" s="752"/>
      <c r="AC6" s="752"/>
      <c r="AD6" s="752"/>
      <c r="AE6" s="752"/>
    </row>
    <row r="7">
      <c r="A7" s="746" t="s">
        <v>3677</v>
      </c>
      <c r="B7" s="747" t="s">
        <v>4062</v>
      </c>
      <c r="C7" s="748" t="s">
        <v>4076</v>
      </c>
      <c r="D7" s="748" t="s">
        <v>4077</v>
      </c>
      <c r="E7" s="748" t="s">
        <v>4078</v>
      </c>
      <c r="F7" s="748" t="s">
        <v>4079</v>
      </c>
      <c r="G7" s="749"/>
      <c r="H7" s="749"/>
      <c r="I7" s="749"/>
      <c r="J7" s="750"/>
      <c r="K7" s="750"/>
      <c r="L7" s="753" t="str">
        <f>HYPERLINK("https://p2kratinteam.atlassian.net/browse/PF-1521", "PF-1521")</f>
        <v>PF-1521</v>
      </c>
      <c r="M7" s="751"/>
      <c r="N7" s="101" t="s">
        <v>96</v>
      </c>
      <c r="O7" s="751"/>
      <c r="P7" s="751"/>
      <c r="Q7" s="750"/>
      <c r="R7" s="750"/>
      <c r="S7" s="750" t="s">
        <v>125</v>
      </c>
      <c r="T7" s="752"/>
      <c r="U7" s="752"/>
      <c r="V7" s="752"/>
      <c r="W7" s="752"/>
      <c r="X7" s="752"/>
      <c r="Y7" s="752"/>
      <c r="Z7" s="752"/>
      <c r="AA7" s="752"/>
      <c r="AB7" s="752"/>
      <c r="AC7" s="752"/>
      <c r="AD7" s="752"/>
      <c r="AE7" s="752"/>
    </row>
    <row r="8">
      <c r="A8" s="746" t="s">
        <v>3680</v>
      </c>
      <c r="B8" s="747" t="s">
        <v>4062</v>
      </c>
      <c r="C8" s="754" t="s">
        <v>4080</v>
      </c>
      <c r="D8" s="754" t="s">
        <v>4081</v>
      </c>
      <c r="E8" s="754" t="s">
        <v>4082</v>
      </c>
      <c r="F8" s="754" t="s">
        <v>4083</v>
      </c>
      <c r="G8" s="749"/>
      <c r="H8" s="749"/>
      <c r="I8" s="749"/>
      <c r="J8" s="750"/>
      <c r="K8" s="750"/>
      <c r="L8" s="755"/>
      <c r="M8" s="755"/>
      <c r="N8" s="756" t="s">
        <v>96</v>
      </c>
      <c r="O8" s="756"/>
      <c r="P8" s="756"/>
      <c r="Q8" s="750"/>
      <c r="R8" s="750"/>
      <c r="S8" s="750" t="s">
        <v>125</v>
      </c>
      <c r="T8" s="95"/>
      <c r="U8" s="95"/>
      <c r="V8" s="95"/>
      <c r="W8" s="95"/>
      <c r="X8" s="95"/>
      <c r="Y8" s="95"/>
      <c r="Z8" s="95"/>
      <c r="AA8" s="95"/>
      <c r="AB8" s="95"/>
      <c r="AC8" s="95"/>
      <c r="AD8" s="95"/>
      <c r="AE8" s="95"/>
    </row>
    <row r="9">
      <c r="A9" s="213"/>
      <c r="B9" s="757"/>
      <c r="C9" s="758"/>
      <c r="D9" s="758"/>
      <c r="E9" s="757"/>
      <c r="F9" s="757"/>
      <c r="G9" s="759"/>
      <c r="H9" s="759"/>
      <c r="I9" s="759"/>
      <c r="J9" s="757"/>
      <c r="K9" s="87"/>
      <c r="L9" s="87"/>
      <c r="M9" s="87"/>
      <c r="N9" s="760"/>
      <c r="O9" s="757"/>
      <c r="P9" s="757"/>
      <c r="Q9" s="751"/>
      <c r="R9" s="751"/>
      <c r="S9" s="751"/>
      <c r="T9" s="70"/>
      <c r="U9" s="752"/>
      <c r="V9" s="752"/>
      <c r="W9" s="752"/>
      <c r="X9" s="74"/>
      <c r="Y9" s="74"/>
      <c r="Z9" s="74"/>
      <c r="AA9" s="74"/>
      <c r="AB9" s="74"/>
      <c r="AC9" s="74"/>
      <c r="AD9" s="74"/>
      <c r="AE9" s="74"/>
    </row>
    <row r="10">
      <c r="A10" s="746" t="s">
        <v>3694</v>
      </c>
      <c r="B10" s="90" t="s">
        <v>4084</v>
      </c>
      <c r="C10" s="748" t="s">
        <v>4085</v>
      </c>
      <c r="D10" s="748" t="s">
        <v>4086</v>
      </c>
      <c r="E10" s="748" t="s">
        <v>4087</v>
      </c>
      <c r="F10" s="748" t="s">
        <v>4088</v>
      </c>
      <c r="G10" s="749"/>
      <c r="H10" s="749"/>
      <c r="I10" s="749"/>
      <c r="J10" s="750"/>
      <c r="K10" s="750"/>
      <c r="L10" s="751"/>
      <c r="M10" s="751"/>
      <c r="N10" s="101" t="s">
        <v>96</v>
      </c>
      <c r="O10" s="751"/>
      <c r="P10" s="751"/>
      <c r="Q10" s="750"/>
      <c r="R10" s="750"/>
      <c r="S10" s="750" t="s">
        <v>125</v>
      </c>
      <c r="T10" s="752"/>
      <c r="U10" s="752"/>
      <c r="V10" s="752"/>
      <c r="W10" s="752"/>
      <c r="X10" s="752"/>
      <c r="Y10" s="752"/>
      <c r="Z10" s="752"/>
      <c r="AA10" s="752"/>
      <c r="AB10" s="752"/>
      <c r="AC10" s="752"/>
      <c r="AD10" s="752"/>
      <c r="AE10" s="752"/>
    </row>
    <row r="11">
      <c r="A11" s="746" t="s">
        <v>3698</v>
      </c>
      <c r="B11" s="90" t="s">
        <v>4084</v>
      </c>
      <c r="C11" s="748" t="s">
        <v>4089</v>
      </c>
      <c r="D11" s="748" t="s">
        <v>3800</v>
      </c>
      <c r="E11" s="748" t="s">
        <v>4090</v>
      </c>
      <c r="F11" s="748" t="s">
        <v>4091</v>
      </c>
      <c r="G11" s="749"/>
      <c r="H11" s="749"/>
      <c r="I11" s="749"/>
      <c r="J11" s="750"/>
      <c r="K11" s="750"/>
      <c r="L11" s="751"/>
      <c r="M11" s="751"/>
      <c r="N11" s="101" t="s">
        <v>96</v>
      </c>
      <c r="O11" s="751"/>
      <c r="P11" s="751"/>
      <c r="Q11" s="750"/>
      <c r="R11" s="750"/>
      <c r="S11" s="750" t="s">
        <v>125</v>
      </c>
      <c r="T11" s="752"/>
      <c r="U11" s="752"/>
      <c r="V11" s="752"/>
      <c r="W11" s="752"/>
      <c r="X11" s="752"/>
      <c r="Y11" s="752"/>
      <c r="Z11" s="752"/>
      <c r="AA11" s="752"/>
      <c r="AB11" s="752"/>
      <c r="AC11" s="752"/>
      <c r="AD11" s="752"/>
      <c r="AE11" s="752"/>
    </row>
    <row r="12">
      <c r="A12" s="89" t="s">
        <v>3701</v>
      </c>
      <c r="B12" s="90" t="s">
        <v>4084</v>
      </c>
      <c r="C12" s="748" t="s">
        <v>4092</v>
      </c>
      <c r="D12" s="748" t="s">
        <v>4093</v>
      </c>
      <c r="E12" s="748" t="s">
        <v>4078</v>
      </c>
      <c r="F12" s="748" t="s">
        <v>4094</v>
      </c>
      <c r="G12" s="749"/>
      <c r="H12" s="749"/>
      <c r="I12" s="749"/>
      <c r="J12" s="90"/>
      <c r="K12" s="90"/>
      <c r="L12" s="101"/>
      <c r="M12" s="101"/>
      <c r="N12" s="101" t="s">
        <v>96</v>
      </c>
      <c r="O12" s="101"/>
      <c r="P12" s="101"/>
      <c r="Q12" s="750"/>
      <c r="R12" s="750"/>
      <c r="S12" s="750" t="s">
        <v>125</v>
      </c>
      <c r="T12" s="761"/>
      <c r="U12" s="761"/>
      <c r="V12" s="761"/>
      <c r="W12" s="761"/>
      <c r="X12" s="761"/>
      <c r="Y12" s="761"/>
      <c r="Z12" s="761"/>
      <c r="AA12" s="761"/>
      <c r="AB12" s="761"/>
      <c r="AC12" s="761"/>
      <c r="AD12" s="761"/>
      <c r="AE12" s="761"/>
    </row>
    <row r="13">
      <c r="A13" s="89" t="s">
        <v>3705</v>
      </c>
      <c r="B13" s="90" t="s">
        <v>4084</v>
      </c>
      <c r="C13" s="748" t="s">
        <v>4095</v>
      </c>
      <c r="D13" s="748" t="s">
        <v>3800</v>
      </c>
      <c r="E13" s="748" t="s">
        <v>4096</v>
      </c>
      <c r="F13" s="748" t="s">
        <v>4097</v>
      </c>
      <c r="G13" s="762"/>
      <c r="H13" s="762"/>
      <c r="I13" s="762"/>
      <c r="J13" s="90"/>
      <c r="K13" s="90"/>
      <c r="L13" s="101"/>
      <c r="M13" s="101"/>
      <c r="N13" s="101" t="s">
        <v>96</v>
      </c>
      <c r="O13" s="101"/>
      <c r="P13" s="101"/>
      <c r="Q13" s="750"/>
      <c r="R13" s="750"/>
      <c r="S13" s="750" t="s">
        <v>125</v>
      </c>
      <c r="T13" s="761"/>
      <c r="U13" s="761"/>
      <c r="V13" s="761"/>
      <c r="W13" s="761"/>
      <c r="X13" s="761"/>
      <c r="Y13" s="761"/>
      <c r="Z13" s="761"/>
      <c r="AA13" s="761"/>
      <c r="AB13" s="761"/>
      <c r="AC13" s="761"/>
      <c r="AD13" s="761"/>
      <c r="AE13" s="761"/>
    </row>
    <row r="14">
      <c r="A14" s="89" t="s">
        <v>3711</v>
      </c>
      <c r="B14" s="90" t="s">
        <v>4084</v>
      </c>
      <c r="C14" s="748" t="s">
        <v>4098</v>
      </c>
      <c r="D14" s="748" t="s">
        <v>3800</v>
      </c>
      <c r="E14" s="748" t="s">
        <v>4099</v>
      </c>
      <c r="F14" s="748" t="s">
        <v>4100</v>
      </c>
      <c r="G14" s="762"/>
      <c r="H14" s="762"/>
      <c r="I14" s="762"/>
      <c r="J14" s="90"/>
      <c r="K14" s="101"/>
      <c r="L14" s="101"/>
      <c r="M14" s="101"/>
      <c r="N14" s="101" t="s">
        <v>96</v>
      </c>
      <c r="O14" s="101"/>
      <c r="P14" s="101"/>
      <c r="Q14" s="750"/>
      <c r="R14" s="750"/>
      <c r="S14" s="750" t="s">
        <v>125</v>
      </c>
      <c r="T14" s="761"/>
      <c r="U14" s="761"/>
      <c r="V14" s="761"/>
      <c r="W14" s="761"/>
      <c r="X14" s="761"/>
      <c r="Y14" s="761"/>
      <c r="Z14" s="761"/>
      <c r="AA14" s="761"/>
      <c r="AB14" s="761"/>
      <c r="AC14" s="761"/>
      <c r="AD14" s="761"/>
      <c r="AE14" s="761"/>
    </row>
    <row r="15">
      <c r="A15" s="89" t="s">
        <v>4101</v>
      </c>
      <c r="B15" s="90" t="s">
        <v>4084</v>
      </c>
      <c r="C15" s="748" t="s">
        <v>4102</v>
      </c>
      <c r="D15" s="748" t="s">
        <v>3800</v>
      </c>
      <c r="E15" s="748" t="s">
        <v>4103</v>
      </c>
      <c r="F15" s="748" t="s">
        <v>4104</v>
      </c>
      <c r="G15" s="762"/>
      <c r="H15" s="762"/>
      <c r="I15" s="762"/>
      <c r="J15" s="101"/>
      <c r="K15" s="101"/>
      <c r="L15" s="101"/>
      <c r="M15" s="101"/>
      <c r="N15" s="101" t="s">
        <v>96</v>
      </c>
      <c r="O15" s="101"/>
      <c r="P15" s="101"/>
      <c r="Q15" s="750"/>
      <c r="R15" s="750"/>
      <c r="S15" s="750" t="s">
        <v>125</v>
      </c>
      <c r="T15" s="761"/>
      <c r="U15" s="761"/>
      <c r="V15" s="761"/>
      <c r="W15" s="761"/>
      <c r="X15" s="761"/>
      <c r="Y15" s="761"/>
      <c r="Z15" s="761"/>
      <c r="AA15" s="761"/>
      <c r="AB15" s="761"/>
      <c r="AC15" s="761"/>
      <c r="AD15" s="761"/>
      <c r="AE15" s="761"/>
    </row>
    <row r="16">
      <c r="A16" s="89" t="s">
        <v>4105</v>
      </c>
      <c r="B16" s="90" t="s">
        <v>4084</v>
      </c>
      <c r="C16" s="748" t="s">
        <v>4106</v>
      </c>
      <c r="D16" s="748" t="s">
        <v>4107</v>
      </c>
      <c r="E16" s="748" t="s">
        <v>4108</v>
      </c>
      <c r="F16" s="748" t="s">
        <v>4109</v>
      </c>
      <c r="G16" s="762"/>
      <c r="H16" s="762"/>
      <c r="I16" s="762"/>
      <c r="J16" s="101"/>
      <c r="K16" s="101"/>
      <c r="L16" s="101"/>
      <c r="M16" s="101"/>
      <c r="N16" s="101" t="s">
        <v>96</v>
      </c>
      <c r="O16" s="101"/>
      <c r="P16" s="101"/>
      <c r="Q16" s="750"/>
      <c r="R16" s="750"/>
      <c r="S16" s="750" t="s">
        <v>125</v>
      </c>
      <c r="T16" s="761"/>
      <c r="U16" s="761"/>
      <c r="V16" s="761"/>
      <c r="W16" s="761"/>
      <c r="X16" s="761"/>
      <c r="Y16" s="761"/>
      <c r="Z16" s="761"/>
      <c r="AA16" s="761"/>
      <c r="AB16" s="761"/>
      <c r="AC16" s="761"/>
      <c r="AD16" s="761"/>
      <c r="AE16" s="761"/>
    </row>
    <row r="17">
      <c r="A17" s="89" t="s">
        <v>4110</v>
      </c>
      <c r="B17" s="90" t="s">
        <v>4084</v>
      </c>
      <c r="C17" s="748" t="s">
        <v>4111</v>
      </c>
      <c r="D17" s="748" t="s">
        <v>4107</v>
      </c>
      <c r="E17" s="748" t="s">
        <v>4112</v>
      </c>
      <c r="F17" s="748" t="s">
        <v>4113</v>
      </c>
      <c r="G17" s="762"/>
      <c r="H17" s="762"/>
      <c r="I17" s="762"/>
      <c r="J17" s="101"/>
      <c r="K17" s="101"/>
      <c r="L17" s="101"/>
      <c r="M17" s="101"/>
      <c r="N17" s="101" t="s">
        <v>96</v>
      </c>
      <c r="O17" s="101"/>
      <c r="P17" s="101"/>
      <c r="Q17" s="750"/>
      <c r="R17" s="750"/>
      <c r="S17" s="750" t="s">
        <v>125</v>
      </c>
      <c r="T17" s="761"/>
      <c r="U17" s="761"/>
      <c r="V17" s="761"/>
      <c r="W17" s="761"/>
      <c r="X17" s="761"/>
      <c r="Y17" s="761"/>
      <c r="Z17" s="761"/>
      <c r="AA17" s="761"/>
      <c r="AB17" s="761"/>
      <c r="AC17" s="761"/>
      <c r="AD17" s="761"/>
      <c r="AE17" s="761"/>
    </row>
    <row r="18">
      <c r="A18" s="89" t="s">
        <v>4114</v>
      </c>
      <c r="B18" s="90" t="s">
        <v>4084</v>
      </c>
      <c r="C18" s="748" t="s">
        <v>4115</v>
      </c>
      <c r="D18" s="748" t="s">
        <v>4116</v>
      </c>
      <c r="E18" s="748" t="s">
        <v>4117</v>
      </c>
      <c r="F18" s="748" t="s">
        <v>4118</v>
      </c>
      <c r="G18" s="762"/>
      <c r="H18" s="762"/>
      <c r="I18" s="762"/>
      <c r="J18" s="101"/>
      <c r="K18" s="101"/>
      <c r="L18" s="101"/>
      <c r="M18" s="90" t="s">
        <v>4119</v>
      </c>
      <c r="N18" s="101" t="s">
        <v>96</v>
      </c>
      <c r="O18" s="101"/>
      <c r="P18" s="101"/>
      <c r="Q18" s="750"/>
      <c r="R18" s="750"/>
      <c r="S18" s="750" t="s">
        <v>125</v>
      </c>
      <c r="T18" s="761"/>
      <c r="U18" s="761"/>
      <c r="V18" s="761"/>
      <c r="W18" s="761"/>
      <c r="X18" s="761"/>
      <c r="Y18" s="761"/>
      <c r="Z18" s="761"/>
      <c r="AA18" s="761"/>
      <c r="AB18" s="761"/>
      <c r="AC18" s="761"/>
      <c r="AD18" s="761"/>
      <c r="AE18" s="761"/>
    </row>
    <row r="19">
      <c r="A19" s="89" t="s">
        <v>4120</v>
      </c>
      <c r="B19" s="90" t="s">
        <v>4084</v>
      </c>
      <c r="C19" s="748" t="s">
        <v>4121</v>
      </c>
      <c r="D19" s="748" t="s">
        <v>4122</v>
      </c>
      <c r="E19" s="748" t="s">
        <v>4123</v>
      </c>
      <c r="F19" s="748" t="s">
        <v>4118</v>
      </c>
      <c r="G19" s="762"/>
      <c r="H19" s="762"/>
      <c r="I19" s="762"/>
      <c r="J19" s="101"/>
      <c r="K19" s="101"/>
      <c r="L19" s="101"/>
      <c r="M19" s="90" t="s">
        <v>4119</v>
      </c>
      <c r="N19" s="101"/>
      <c r="O19" s="101"/>
      <c r="P19" s="101"/>
      <c r="Q19" s="750"/>
      <c r="R19" s="750"/>
      <c r="S19" s="750" t="s">
        <v>125</v>
      </c>
      <c r="T19" s="761"/>
      <c r="U19" s="761"/>
      <c r="V19" s="761"/>
      <c r="W19" s="761"/>
      <c r="X19" s="761"/>
      <c r="Y19" s="761"/>
      <c r="Z19" s="761"/>
      <c r="AA19" s="761"/>
      <c r="AB19" s="761"/>
      <c r="AC19" s="761"/>
      <c r="AD19" s="761"/>
      <c r="AE19" s="761"/>
    </row>
    <row r="20">
      <c r="A20" s="89" t="s">
        <v>4124</v>
      </c>
      <c r="B20" s="90" t="s">
        <v>4084</v>
      </c>
      <c r="C20" s="748" t="s">
        <v>4125</v>
      </c>
      <c r="D20" s="748" t="s">
        <v>3800</v>
      </c>
      <c r="E20" s="748" t="s">
        <v>4126</v>
      </c>
      <c r="F20" s="748" t="s">
        <v>4127</v>
      </c>
      <c r="G20" s="762"/>
      <c r="H20" s="762"/>
      <c r="I20" s="762"/>
      <c r="J20" s="101"/>
      <c r="K20" s="101"/>
      <c r="L20" s="101"/>
      <c r="M20" s="90"/>
      <c r="N20" s="101" t="s">
        <v>96</v>
      </c>
      <c r="O20" s="101"/>
      <c r="P20" s="101"/>
      <c r="Q20" s="750"/>
      <c r="R20" s="750"/>
      <c r="S20" s="750" t="s">
        <v>125</v>
      </c>
      <c r="T20" s="761"/>
      <c r="U20" s="761"/>
      <c r="V20" s="761"/>
      <c r="W20" s="761"/>
      <c r="X20" s="761"/>
      <c r="Y20" s="761"/>
      <c r="Z20" s="761"/>
      <c r="AA20" s="761"/>
      <c r="AB20" s="761"/>
      <c r="AC20" s="761"/>
      <c r="AD20" s="761"/>
      <c r="AE20" s="761"/>
    </row>
    <row r="21">
      <c r="A21" s="89" t="s">
        <v>4128</v>
      </c>
      <c r="B21" s="90" t="s">
        <v>4084</v>
      </c>
      <c r="C21" s="748" t="s">
        <v>2053</v>
      </c>
      <c r="D21" s="748" t="s">
        <v>3800</v>
      </c>
      <c r="E21" s="748" t="s">
        <v>4129</v>
      </c>
      <c r="F21" s="748" t="s">
        <v>4130</v>
      </c>
      <c r="G21" s="762"/>
      <c r="H21" s="762"/>
      <c r="I21" s="762"/>
      <c r="J21" s="101"/>
      <c r="K21" s="101"/>
      <c r="L21" s="101"/>
      <c r="M21" s="748"/>
      <c r="N21" s="101" t="s">
        <v>96</v>
      </c>
      <c r="O21" s="101"/>
      <c r="P21" s="101"/>
      <c r="Q21" s="750"/>
      <c r="R21" s="750"/>
      <c r="S21" s="750" t="s">
        <v>125</v>
      </c>
      <c r="T21" s="761"/>
      <c r="U21" s="761"/>
      <c r="V21" s="761"/>
      <c r="W21" s="761"/>
      <c r="X21" s="761"/>
      <c r="Y21" s="761"/>
      <c r="Z21" s="761"/>
      <c r="AA21" s="761"/>
      <c r="AB21" s="761"/>
      <c r="AC21" s="761"/>
      <c r="AD21" s="761"/>
      <c r="AE21" s="761"/>
    </row>
    <row r="22">
      <c r="A22" s="89" t="s">
        <v>4131</v>
      </c>
      <c r="B22" s="90" t="s">
        <v>4084</v>
      </c>
      <c r="C22" s="748" t="s">
        <v>4132</v>
      </c>
      <c r="D22" s="748" t="s">
        <v>4133</v>
      </c>
      <c r="E22" s="748" t="s">
        <v>4134</v>
      </c>
      <c r="F22" s="748" t="s">
        <v>4109</v>
      </c>
      <c r="G22" s="762"/>
      <c r="H22" s="762"/>
      <c r="I22" s="762"/>
      <c r="J22" s="101"/>
      <c r="K22" s="101"/>
      <c r="L22" s="101"/>
      <c r="M22" s="748"/>
      <c r="N22" s="101" t="s">
        <v>96</v>
      </c>
      <c r="O22" s="101"/>
      <c r="P22" s="101"/>
      <c r="Q22" s="750"/>
      <c r="R22" s="750"/>
      <c r="S22" s="750" t="s">
        <v>125</v>
      </c>
      <c r="T22" s="761"/>
      <c r="U22" s="761"/>
      <c r="V22" s="761"/>
      <c r="W22" s="761"/>
      <c r="X22" s="761"/>
      <c r="Y22" s="761"/>
      <c r="Z22" s="761"/>
      <c r="AA22" s="761"/>
      <c r="AB22" s="761"/>
      <c r="AC22" s="761"/>
      <c r="AD22" s="761"/>
      <c r="AE22" s="761"/>
    </row>
    <row r="23">
      <c r="A23" s="89" t="s">
        <v>4135</v>
      </c>
      <c r="B23" s="90" t="s">
        <v>4084</v>
      </c>
      <c r="C23" s="748" t="s">
        <v>4136</v>
      </c>
      <c r="D23" s="748" t="s">
        <v>4133</v>
      </c>
      <c r="E23" s="748" t="s">
        <v>4137</v>
      </c>
      <c r="F23" s="748" t="s">
        <v>4113</v>
      </c>
      <c r="G23" s="762"/>
      <c r="H23" s="762"/>
      <c r="I23" s="762"/>
      <c r="J23" s="101"/>
      <c r="K23" s="101"/>
      <c r="L23" s="101"/>
      <c r="M23" s="748"/>
      <c r="N23" s="101" t="s">
        <v>96</v>
      </c>
      <c r="O23" s="101"/>
      <c r="P23" s="101"/>
      <c r="Q23" s="750"/>
      <c r="R23" s="750"/>
      <c r="S23" s="750" t="s">
        <v>125</v>
      </c>
      <c r="T23" s="761"/>
      <c r="U23" s="761"/>
      <c r="V23" s="761"/>
      <c r="W23" s="761"/>
      <c r="X23" s="761"/>
      <c r="Y23" s="761"/>
      <c r="Z23" s="761"/>
      <c r="AA23" s="761"/>
      <c r="AB23" s="761"/>
      <c r="AC23" s="761"/>
      <c r="AD23" s="761"/>
      <c r="AE23" s="761"/>
    </row>
    <row r="24">
      <c r="A24" s="89" t="s">
        <v>4138</v>
      </c>
      <c r="B24" s="90" t="s">
        <v>4084</v>
      </c>
      <c r="C24" s="748" t="s">
        <v>4139</v>
      </c>
      <c r="D24" s="748" t="s">
        <v>4140</v>
      </c>
      <c r="E24" s="748" t="s">
        <v>4141</v>
      </c>
      <c r="F24" s="748" t="s">
        <v>4142</v>
      </c>
      <c r="G24" s="762"/>
      <c r="H24" s="762"/>
      <c r="I24" s="762"/>
      <c r="J24" s="101"/>
      <c r="K24" s="101"/>
      <c r="L24" s="101"/>
      <c r="M24" s="748" t="s">
        <v>4143</v>
      </c>
      <c r="N24" s="90" t="s">
        <v>96</v>
      </c>
      <c r="O24" s="101"/>
      <c r="P24" s="101"/>
      <c r="Q24" s="750"/>
      <c r="R24" s="750"/>
      <c r="S24" s="750" t="s">
        <v>125</v>
      </c>
      <c r="T24" s="761"/>
      <c r="U24" s="761"/>
      <c r="V24" s="761"/>
      <c r="W24" s="761"/>
      <c r="X24" s="761"/>
      <c r="Y24" s="761"/>
      <c r="Z24" s="761"/>
      <c r="AA24" s="761"/>
      <c r="AB24" s="761"/>
      <c r="AC24" s="761"/>
      <c r="AD24" s="761"/>
      <c r="AE24" s="761"/>
    </row>
    <row r="25">
      <c r="A25" s="89" t="s">
        <v>4144</v>
      </c>
      <c r="B25" s="90" t="s">
        <v>4084</v>
      </c>
      <c r="C25" s="748" t="s">
        <v>4145</v>
      </c>
      <c r="D25" s="748" t="s">
        <v>3800</v>
      </c>
      <c r="E25" s="748" t="s">
        <v>4146</v>
      </c>
      <c r="F25" s="747" t="s">
        <v>4147</v>
      </c>
      <c r="G25" s="762"/>
      <c r="H25" s="762"/>
      <c r="I25" s="762"/>
      <c r="J25" s="101"/>
      <c r="K25" s="101"/>
      <c r="L25" s="101"/>
      <c r="M25" s="748" t="s">
        <v>4148</v>
      </c>
      <c r="N25" s="90" t="s">
        <v>96</v>
      </c>
      <c r="O25" s="101"/>
      <c r="P25" s="101"/>
      <c r="Q25" s="750"/>
      <c r="R25" s="750"/>
      <c r="S25" s="750" t="s">
        <v>125</v>
      </c>
      <c r="T25" s="761"/>
      <c r="U25" s="761"/>
      <c r="V25" s="761"/>
      <c r="W25" s="761"/>
      <c r="X25" s="761"/>
      <c r="Y25" s="761"/>
      <c r="Z25" s="761"/>
      <c r="AA25" s="761"/>
      <c r="AB25" s="761"/>
      <c r="AC25" s="761"/>
      <c r="AD25" s="761"/>
      <c r="AE25" s="761"/>
    </row>
    <row r="26">
      <c r="A26" s="89" t="s">
        <v>4149</v>
      </c>
      <c r="B26" s="90" t="s">
        <v>4084</v>
      </c>
      <c r="C26" s="754" t="s">
        <v>4150</v>
      </c>
      <c r="D26" s="754" t="s">
        <v>4151</v>
      </c>
      <c r="E26" s="232" t="s">
        <v>4152</v>
      </c>
      <c r="F26" s="232" t="s">
        <v>4153</v>
      </c>
      <c r="G26" s="235"/>
      <c r="H26" s="235"/>
      <c r="I26" s="235"/>
      <c r="J26" s="235"/>
      <c r="K26" s="235"/>
      <c r="L26" s="235"/>
      <c r="M26" s="232" t="s">
        <v>1602</v>
      </c>
      <c r="N26" s="763" t="s">
        <v>96</v>
      </c>
      <c r="O26" s="101"/>
      <c r="P26" s="101"/>
      <c r="Q26" s="750"/>
      <c r="R26" s="750"/>
      <c r="S26" s="750" t="s">
        <v>125</v>
      </c>
      <c r="T26" s="761"/>
      <c r="U26" s="761"/>
      <c r="V26" s="761"/>
      <c r="W26" s="761"/>
      <c r="X26" s="761"/>
      <c r="Y26" s="761"/>
      <c r="Z26" s="761"/>
      <c r="AA26" s="761"/>
      <c r="AB26" s="761"/>
      <c r="AC26" s="761"/>
      <c r="AD26" s="761"/>
      <c r="AE26" s="761"/>
    </row>
    <row r="27">
      <c r="A27" s="89" t="s">
        <v>4154</v>
      </c>
      <c r="B27" s="90" t="s">
        <v>4084</v>
      </c>
      <c r="C27" s="754" t="s">
        <v>4155</v>
      </c>
      <c r="D27" s="754" t="s">
        <v>4156</v>
      </c>
      <c r="E27" s="232" t="s">
        <v>4157</v>
      </c>
      <c r="F27" s="232" t="s">
        <v>4158</v>
      </c>
      <c r="G27" s="235"/>
      <c r="H27" s="235"/>
      <c r="I27" s="235"/>
      <c r="J27" s="235"/>
      <c r="K27" s="235"/>
      <c r="L27" s="235"/>
      <c r="M27" s="232" t="s">
        <v>1602</v>
      </c>
      <c r="N27" s="763" t="s">
        <v>96</v>
      </c>
      <c r="O27" s="101"/>
      <c r="P27" s="101"/>
      <c r="Q27" s="750"/>
      <c r="R27" s="750"/>
      <c r="S27" s="750" t="s">
        <v>125</v>
      </c>
      <c r="T27" s="761"/>
      <c r="U27" s="761"/>
      <c r="V27" s="761"/>
      <c r="W27" s="761"/>
      <c r="X27" s="761"/>
      <c r="Y27" s="761"/>
      <c r="Z27" s="761"/>
      <c r="AA27" s="761"/>
      <c r="AB27" s="761"/>
      <c r="AC27" s="761"/>
      <c r="AD27" s="761"/>
      <c r="AE27" s="761"/>
    </row>
    <row r="28">
      <c r="A28" s="89" t="s">
        <v>4159</v>
      </c>
      <c r="B28" s="90" t="s">
        <v>4084</v>
      </c>
      <c r="C28" s="754" t="s">
        <v>4160</v>
      </c>
      <c r="D28" s="754" t="s">
        <v>4156</v>
      </c>
      <c r="E28" s="232" t="s">
        <v>4161</v>
      </c>
      <c r="F28" s="232" t="s">
        <v>4162</v>
      </c>
      <c r="G28" s="235"/>
      <c r="H28" s="235"/>
      <c r="I28" s="235"/>
      <c r="J28" s="235"/>
      <c r="K28" s="235"/>
      <c r="L28" s="235"/>
      <c r="M28" s="232" t="s">
        <v>1602</v>
      </c>
      <c r="N28" s="763" t="s">
        <v>96</v>
      </c>
      <c r="O28" s="101"/>
      <c r="P28" s="101"/>
      <c r="Q28" s="750"/>
      <c r="R28" s="750"/>
      <c r="S28" s="750" t="s">
        <v>125</v>
      </c>
      <c r="T28" s="761"/>
      <c r="U28" s="761"/>
      <c r="V28" s="761"/>
      <c r="W28" s="761"/>
      <c r="X28" s="761"/>
      <c r="Y28" s="761"/>
      <c r="Z28" s="761"/>
      <c r="AA28" s="761"/>
      <c r="AB28" s="761"/>
      <c r="AC28" s="761"/>
      <c r="AD28" s="761"/>
      <c r="AE28" s="761"/>
    </row>
    <row r="29">
      <c r="A29" s="89" t="s">
        <v>4163</v>
      </c>
      <c r="B29" s="232" t="s">
        <v>4164</v>
      </c>
      <c r="C29" s="754" t="s">
        <v>4165</v>
      </c>
      <c r="D29" s="754" t="s">
        <v>4133</v>
      </c>
      <c r="E29" s="232" t="s">
        <v>4166</v>
      </c>
      <c r="F29" s="232" t="s">
        <v>4167</v>
      </c>
      <c r="G29" s="235"/>
      <c r="H29" s="235"/>
      <c r="I29" s="235"/>
      <c r="J29" s="235"/>
      <c r="K29" s="235"/>
      <c r="L29" s="235"/>
      <c r="M29" s="232"/>
      <c r="N29" s="763" t="s">
        <v>96</v>
      </c>
      <c r="O29" s="101"/>
      <c r="P29" s="101"/>
      <c r="Q29" s="750"/>
      <c r="R29" s="750"/>
      <c r="S29" s="750" t="s">
        <v>125</v>
      </c>
      <c r="T29" s="761"/>
      <c r="U29" s="761"/>
      <c r="V29" s="761"/>
      <c r="W29" s="761"/>
      <c r="X29" s="761"/>
      <c r="Y29" s="761"/>
      <c r="Z29" s="761"/>
      <c r="AA29" s="761"/>
      <c r="AB29" s="761"/>
      <c r="AC29" s="761"/>
      <c r="AD29" s="761"/>
      <c r="AE29" s="761"/>
    </row>
    <row r="30">
      <c r="A30" s="89" t="s">
        <v>4168</v>
      </c>
      <c r="B30" s="232" t="s">
        <v>4164</v>
      </c>
      <c r="C30" s="754" t="s">
        <v>4169</v>
      </c>
      <c r="D30" s="754" t="s">
        <v>4133</v>
      </c>
      <c r="E30" s="232" t="s">
        <v>4166</v>
      </c>
      <c r="F30" s="232" t="s">
        <v>4170</v>
      </c>
      <c r="G30" s="235"/>
      <c r="H30" s="235"/>
      <c r="I30" s="235"/>
      <c r="J30" s="235"/>
      <c r="K30" s="235"/>
      <c r="L30" s="235"/>
      <c r="M30" s="232"/>
      <c r="N30" s="763" t="s">
        <v>96</v>
      </c>
      <c r="O30" s="101"/>
      <c r="P30" s="101"/>
      <c r="Q30" s="750"/>
      <c r="R30" s="750"/>
      <c r="S30" s="750" t="s">
        <v>125</v>
      </c>
      <c r="T30" s="761"/>
      <c r="U30" s="761"/>
      <c r="V30" s="761"/>
      <c r="W30" s="761"/>
      <c r="X30" s="761"/>
      <c r="Y30" s="761"/>
      <c r="Z30" s="761"/>
      <c r="AA30" s="761"/>
      <c r="AB30" s="761"/>
      <c r="AC30" s="761"/>
      <c r="AD30" s="761"/>
      <c r="AE30" s="761"/>
    </row>
    <row r="31">
      <c r="A31" s="213"/>
      <c r="B31" s="758"/>
      <c r="C31" s="758"/>
      <c r="D31" s="758"/>
      <c r="E31" s="757"/>
      <c r="F31" s="757"/>
      <c r="G31" s="759"/>
      <c r="H31" s="759"/>
      <c r="I31" s="759"/>
      <c r="J31" s="757"/>
      <c r="K31" s="87"/>
      <c r="L31" s="87"/>
      <c r="M31" s="87"/>
      <c r="N31" s="760"/>
      <c r="O31" s="757"/>
      <c r="P31" s="757"/>
      <c r="Q31" s="101"/>
      <c r="R31" s="101"/>
      <c r="S31" s="101"/>
      <c r="T31" s="99"/>
      <c r="U31" s="761"/>
      <c r="V31" s="761"/>
      <c r="W31" s="761"/>
      <c r="X31" s="67"/>
      <c r="Y31" s="67"/>
      <c r="Z31" s="67"/>
      <c r="AA31" s="67"/>
      <c r="AB31" s="67"/>
      <c r="AC31" s="67"/>
      <c r="AD31" s="67"/>
      <c r="AE31" s="67"/>
    </row>
    <row r="32">
      <c r="A32" s="89" t="s">
        <v>3720</v>
      </c>
      <c r="B32" s="90" t="s">
        <v>4171</v>
      </c>
      <c r="C32" s="90" t="s">
        <v>4172</v>
      </c>
      <c r="D32" s="748" t="s">
        <v>3800</v>
      </c>
      <c r="E32" s="90" t="s">
        <v>4173</v>
      </c>
      <c r="F32" s="90" t="s">
        <v>4174</v>
      </c>
      <c r="G32" s="762"/>
      <c r="H32" s="762"/>
      <c r="I32" s="762"/>
      <c r="J32" s="90"/>
      <c r="K32" s="90"/>
      <c r="L32" s="101"/>
      <c r="M32" s="101"/>
      <c r="N32" s="90" t="s">
        <v>96</v>
      </c>
      <c r="O32" s="90"/>
      <c r="P32" s="90"/>
      <c r="Q32" s="750"/>
      <c r="R32" s="750"/>
      <c r="S32" s="750" t="s">
        <v>125</v>
      </c>
      <c r="T32" s="761"/>
      <c r="U32" s="761"/>
      <c r="V32" s="761"/>
      <c r="W32" s="761"/>
      <c r="X32" s="761"/>
      <c r="Y32" s="761"/>
      <c r="Z32" s="761"/>
      <c r="AA32" s="761"/>
      <c r="AB32" s="761"/>
      <c r="AC32" s="761"/>
      <c r="AD32" s="761"/>
      <c r="AE32" s="761"/>
    </row>
    <row r="33">
      <c r="A33" s="89" t="s">
        <v>3726</v>
      </c>
      <c r="B33" s="90" t="s">
        <v>4171</v>
      </c>
      <c r="C33" s="748" t="s">
        <v>4175</v>
      </c>
      <c r="D33" s="90" t="s">
        <v>4176</v>
      </c>
      <c r="E33" s="90" t="s">
        <v>4177</v>
      </c>
      <c r="F33" s="90" t="s">
        <v>4178</v>
      </c>
      <c r="G33" s="762"/>
      <c r="H33" s="762"/>
      <c r="I33" s="762"/>
      <c r="J33" s="90"/>
      <c r="K33" s="90"/>
      <c r="L33" s="101"/>
      <c r="M33" s="101"/>
      <c r="N33" s="90" t="s">
        <v>96</v>
      </c>
      <c r="O33" s="90"/>
      <c r="P33" s="90"/>
      <c r="Q33" s="750"/>
      <c r="R33" s="750"/>
      <c r="S33" s="750" t="s">
        <v>125</v>
      </c>
      <c r="T33" s="761"/>
      <c r="U33" s="761"/>
      <c r="V33" s="761"/>
      <c r="W33" s="761"/>
      <c r="X33" s="761"/>
      <c r="Y33" s="761"/>
      <c r="Z33" s="761"/>
      <c r="AA33" s="761"/>
      <c r="AB33" s="761"/>
      <c r="AC33" s="761"/>
      <c r="AD33" s="761"/>
      <c r="AE33" s="761"/>
    </row>
    <row r="34">
      <c r="A34" s="89" t="s">
        <v>3731</v>
      </c>
      <c r="B34" s="90" t="s">
        <v>4171</v>
      </c>
      <c r="C34" s="748" t="s">
        <v>4179</v>
      </c>
      <c r="D34" s="90" t="s">
        <v>4176</v>
      </c>
      <c r="E34" s="90" t="s">
        <v>2092</v>
      </c>
      <c r="F34" s="90" t="s">
        <v>4180</v>
      </c>
      <c r="G34" s="762"/>
      <c r="H34" s="762"/>
      <c r="I34" s="762"/>
      <c r="J34" s="90"/>
      <c r="K34" s="90"/>
      <c r="L34" s="101"/>
      <c r="M34" s="101"/>
      <c r="N34" s="90" t="s">
        <v>96</v>
      </c>
      <c r="O34" s="90"/>
      <c r="P34" s="90"/>
      <c r="Q34" s="750"/>
      <c r="R34" s="750"/>
      <c r="S34" s="750" t="s">
        <v>125</v>
      </c>
      <c r="T34" s="761"/>
      <c r="U34" s="761"/>
      <c r="V34" s="761"/>
      <c r="W34" s="761"/>
      <c r="X34" s="761"/>
      <c r="Y34" s="761"/>
      <c r="Z34" s="761"/>
      <c r="AA34" s="761"/>
      <c r="AB34" s="761"/>
      <c r="AC34" s="761"/>
      <c r="AD34" s="761"/>
      <c r="AE34" s="761"/>
    </row>
    <row r="35">
      <c r="A35" s="89" t="s">
        <v>3735</v>
      </c>
      <c r="B35" s="90" t="s">
        <v>4171</v>
      </c>
      <c r="C35" s="748" t="s">
        <v>4181</v>
      </c>
      <c r="D35" s="748" t="s">
        <v>4182</v>
      </c>
      <c r="E35" s="748" t="s">
        <v>4183</v>
      </c>
      <c r="F35" s="748" t="s">
        <v>4184</v>
      </c>
      <c r="G35" s="762"/>
      <c r="H35" s="762"/>
      <c r="I35" s="762"/>
      <c r="J35" s="90"/>
      <c r="K35" s="90"/>
      <c r="L35" s="101"/>
      <c r="M35" s="101"/>
      <c r="N35" s="90" t="s">
        <v>96</v>
      </c>
      <c r="O35" s="90"/>
      <c r="P35" s="90"/>
      <c r="Q35" s="750"/>
      <c r="R35" s="750"/>
      <c r="S35" s="750" t="s">
        <v>125</v>
      </c>
      <c r="T35" s="761"/>
      <c r="U35" s="761"/>
      <c r="V35" s="761"/>
      <c r="W35" s="761"/>
      <c r="X35" s="761"/>
      <c r="Y35" s="761"/>
      <c r="Z35" s="761"/>
      <c r="AA35" s="761"/>
      <c r="AB35" s="761"/>
      <c r="AC35" s="761"/>
      <c r="AD35" s="761"/>
      <c r="AE35" s="761"/>
    </row>
    <row r="36">
      <c r="A36" s="89" t="s">
        <v>3740</v>
      </c>
      <c r="B36" s="90" t="s">
        <v>4171</v>
      </c>
      <c r="C36" s="748" t="s">
        <v>4185</v>
      </c>
      <c r="D36" s="748" t="s">
        <v>4186</v>
      </c>
      <c r="E36" s="748" t="s">
        <v>4187</v>
      </c>
      <c r="F36" s="90" t="s">
        <v>4188</v>
      </c>
      <c r="G36" s="762"/>
      <c r="H36" s="762"/>
      <c r="I36" s="762"/>
      <c r="J36" s="90"/>
      <c r="K36" s="90"/>
      <c r="L36" s="101"/>
      <c r="M36" s="101"/>
      <c r="N36" s="90" t="s">
        <v>96</v>
      </c>
      <c r="O36" s="90"/>
      <c r="P36" s="90"/>
      <c r="Q36" s="750"/>
      <c r="R36" s="750"/>
      <c r="S36" s="750" t="s">
        <v>125</v>
      </c>
      <c r="T36" s="761"/>
      <c r="U36" s="761"/>
      <c r="V36" s="761"/>
      <c r="W36" s="761"/>
      <c r="X36" s="761"/>
      <c r="Y36" s="761"/>
      <c r="Z36" s="761"/>
      <c r="AA36" s="761"/>
      <c r="AB36" s="761"/>
      <c r="AC36" s="761"/>
      <c r="AD36" s="761"/>
      <c r="AE36" s="761"/>
    </row>
    <row r="37">
      <c r="A37" s="89" t="s">
        <v>3745</v>
      </c>
      <c r="B37" s="90" t="s">
        <v>4171</v>
      </c>
      <c r="C37" s="748" t="s">
        <v>4189</v>
      </c>
      <c r="D37" s="748" t="s">
        <v>4182</v>
      </c>
      <c r="E37" s="748" t="s">
        <v>2115</v>
      </c>
      <c r="F37" s="90" t="s">
        <v>4041</v>
      </c>
      <c r="G37" s="762"/>
      <c r="H37" s="762"/>
      <c r="I37" s="762"/>
      <c r="J37" s="90"/>
      <c r="K37" s="90"/>
      <c r="L37" s="101"/>
      <c r="M37" s="101"/>
      <c r="N37" s="90" t="s">
        <v>96</v>
      </c>
      <c r="O37" s="90"/>
      <c r="P37" s="90"/>
      <c r="Q37" s="750"/>
      <c r="R37" s="750"/>
      <c r="S37" s="750" t="s">
        <v>125</v>
      </c>
      <c r="T37" s="761"/>
      <c r="U37" s="761"/>
      <c r="V37" s="761"/>
      <c r="W37" s="761"/>
      <c r="X37" s="761"/>
      <c r="Y37" s="761"/>
      <c r="Z37" s="761"/>
      <c r="AA37" s="761"/>
      <c r="AB37" s="761"/>
      <c r="AC37" s="761"/>
      <c r="AD37" s="761"/>
      <c r="AE37" s="761"/>
    </row>
    <row r="38">
      <c r="A38" s="213"/>
      <c r="B38" s="758"/>
      <c r="C38" s="758"/>
      <c r="D38" s="758"/>
      <c r="E38" s="757"/>
      <c r="F38" s="757"/>
      <c r="G38" s="759"/>
      <c r="H38" s="759"/>
      <c r="I38" s="759"/>
      <c r="J38" s="757"/>
      <c r="K38" s="87"/>
      <c r="L38" s="87"/>
      <c r="M38" s="87"/>
      <c r="N38" s="760"/>
      <c r="O38" s="757"/>
      <c r="P38" s="757"/>
      <c r="Q38" s="101"/>
      <c r="R38" s="101"/>
      <c r="S38" s="101"/>
      <c r="T38" s="99"/>
      <c r="U38" s="761"/>
      <c r="V38" s="761"/>
      <c r="W38" s="761"/>
      <c r="X38" s="67"/>
      <c r="Y38" s="67"/>
      <c r="Z38" s="67"/>
      <c r="AA38" s="67"/>
      <c r="AB38" s="67"/>
      <c r="AC38" s="67"/>
      <c r="AD38" s="67"/>
      <c r="AE38" s="67"/>
    </row>
    <row r="39">
      <c r="A39" s="226" t="s">
        <v>4190</v>
      </c>
      <c r="B39" s="232" t="s">
        <v>3925</v>
      </c>
      <c r="C39" s="748" t="s">
        <v>4191</v>
      </c>
      <c r="D39" s="232" t="s">
        <v>4192</v>
      </c>
      <c r="E39" s="232" t="s">
        <v>4193</v>
      </c>
      <c r="F39" s="232" t="s">
        <v>4194</v>
      </c>
      <c r="G39" s="235"/>
      <c r="H39" s="235"/>
      <c r="I39" s="235"/>
      <c r="J39" s="235"/>
      <c r="K39" s="235"/>
      <c r="L39" s="235"/>
      <c r="M39" s="235"/>
      <c r="N39" s="232" t="s">
        <v>96</v>
      </c>
      <c r="O39" s="101"/>
      <c r="P39" s="101"/>
      <c r="Q39" s="750"/>
      <c r="R39" s="750"/>
      <c r="S39" s="750" t="s">
        <v>125</v>
      </c>
      <c r="T39" s="761"/>
      <c r="U39" s="761"/>
      <c r="V39" s="761"/>
      <c r="W39" s="761"/>
      <c r="X39" s="761"/>
      <c r="Y39" s="761"/>
      <c r="Z39" s="761"/>
      <c r="AA39" s="761"/>
      <c r="AB39" s="761"/>
      <c r="AC39" s="761"/>
      <c r="AD39" s="761"/>
      <c r="AE39" s="761"/>
    </row>
    <row r="40">
      <c r="A40" s="226" t="s">
        <v>3762</v>
      </c>
      <c r="B40" s="232" t="s">
        <v>3925</v>
      </c>
      <c r="C40" s="232" t="s">
        <v>3958</v>
      </c>
      <c r="D40" s="232" t="s">
        <v>4192</v>
      </c>
      <c r="E40" s="232" t="s">
        <v>4195</v>
      </c>
      <c r="F40" s="232" t="s">
        <v>4196</v>
      </c>
      <c r="G40" s="235"/>
      <c r="H40" s="235"/>
      <c r="I40" s="235"/>
      <c r="J40" s="235"/>
      <c r="K40" s="235"/>
      <c r="L40" s="235"/>
      <c r="M40" s="232" t="s">
        <v>4197</v>
      </c>
      <c r="N40" s="232" t="s">
        <v>96</v>
      </c>
      <c r="O40" s="101"/>
      <c r="P40" s="101"/>
      <c r="Q40" s="750"/>
      <c r="R40" s="750"/>
      <c r="S40" s="750" t="s">
        <v>125</v>
      </c>
      <c r="T40" s="761"/>
      <c r="U40" s="761"/>
      <c r="V40" s="761"/>
      <c r="W40" s="761"/>
      <c r="X40" s="761"/>
      <c r="Y40" s="761"/>
      <c r="Z40" s="761"/>
      <c r="AA40" s="761"/>
      <c r="AB40" s="761"/>
      <c r="AC40" s="761"/>
      <c r="AD40" s="761"/>
      <c r="AE40" s="761"/>
    </row>
    <row r="41">
      <c r="A41" s="226" t="s">
        <v>3769</v>
      </c>
      <c r="B41" s="232" t="s">
        <v>3925</v>
      </c>
      <c r="C41" s="232" t="s">
        <v>3980</v>
      </c>
      <c r="D41" s="232" t="s">
        <v>3800</v>
      </c>
      <c r="E41" s="232" t="s">
        <v>4198</v>
      </c>
      <c r="F41" s="232" t="s">
        <v>4199</v>
      </c>
      <c r="G41" s="235"/>
      <c r="H41" s="235"/>
      <c r="I41" s="235"/>
      <c r="J41" s="235"/>
      <c r="K41" s="235"/>
      <c r="L41" s="235"/>
      <c r="M41" s="235"/>
      <c r="N41" s="232" t="s">
        <v>96</v>
      </c>
      <c r="O41" s="101"/>
      <c r="P41" s="101"/>
      <c r="Q41" s="750"/>
      <c r="R41" s="750"/>
      <c r="S41" s="750" t="s">
        <v>125</v>
      </c>
      <c r="T41" s="761"/>
      <c r="U41" s="761"/>
      <c r="V41" s="761"/>
      <c r="W41" s="761"/>
      <c r="X41" s="761"/>
      <c r="Y41" s="761"/>
      <c r="Z41" s="761"/>
      <c r="AA41" s="761"/>
      <c r="AB41" s="761"/>
      <c r="AC41" s="761"/>
      <c r="AD41" s="761"/>
      <c r="AE41" s="761"/>
    </row>
    <row r="42">
      <c r="A42" s="226" t="s">
        <v>3773</v>
      </c>
      <c r="B42" s="232" t="s">
        <v>3925</v>
      </c>
      <c r="C42" s="232" t="s">
        <v>3986</v>
      </c>
      <c r="D42" s="232" t="s">
        <v>4200</v>
      </c>
      <c r="E42" s="232" t="s">
        <v>3987</v>
      </c>
      <c r="F42" s="232" t="s">
        <v>4201</v>
      </c>
      <c r="G42" s="235"/>
      <c r="H42" s="235"/>
      <c r="I42" s="235"/>
      <c r="J42" s="235"/>
      <c r="K42" s="235"/>
      <c r="L42" s="235"/>
      <c r="M42" s="235"/>
      <c r="N42" s="232" t="s">
        <v>96</v>
      </c>
      <c r="O42" s="101"/>
      <c r="P42" s="101"/>
      <c r="Q42" s="750"/>
      <c r="R42" s="750"/>
      <c r="S42" s="750" t="s">
        <v>125</v>
      </c>
      <c r="T42" s="761"/>
      <c r="U42" s="761"/>
      <c r="V42" s="761"/>
      <c r="W42" s="761"/>
      <c r="X42" s="761"/>
      <c r="Y42" s="761"/>
      <c r="Z42" s="761"/>
      <c r="AA42" s="761"/>
      <c r="AB42" s="761"/>
      <c r="AC42" s="761"/>
      <c r="AD42" s="761"/>
      <c r="AE42" s="761"/>
    </row>
    <row r="43">
      <c r="A43" s="226" t="s">
        <v>3777</v>
      </c>
      <c r="B43" s="232" t="s">
        <v>3925</v>
      </c>
      <c r="C43" s="232" t="s">
        <v>4202</v>
      </c>
      <c r="D43" s="232" t="s">
        <v>4200</v>
      </c>
      <c r="E43" s="232" t="s">
        <v>3993</v>
      </c>
      <c r="F43" s="232" t="s">
        <v>4203</v>
      </c>
      <c r="G43" s="235"/>
      <c r="H43" s="235"/>
      <c r="I43" s="235"/>
      <c r="J43" s="235"/>
      <c r="K43" s="235"/>
      <c r="L43" s="235"/>
      <c r="M43" s="235"/>
      <c r="N43" s="232" t="s">
        <v>96</v>
      </c>
      <c r="O43" s="101"/>
      <c r="P43" s="101"/>
      <c r="Q43" s="750"/>
      <c r="R43" s="750"/>
      <c r="S43" s="750" t="s">
        <v>125</v>
      </c>
      <c r="T43" s="761"/>
      <c r="U43" s="761"/>
      <c r="V43" s="761"/>
      <c r="W43" s="761"/>
      <c r="X43" s="761"/>
      <c r="Y43" s="761"/>
      <c r="Z43" s="761"/>
      <c r="AA43" s="761"/>
      <c r="AB43" s="761"/>
      <c r="AC43" s="761"/>
      <c r="AD43" s="761"/>
      <c r="AE43" s="761"/>
    </row>
    <row r="44">
      <c r="A44" s="226" t="s">
        <v>3782</v>
      </c>
      <c r="B44" s="232" t="s">
        <v>3925</v>
      </c>
      <c r="C44" s="232" t="s">
        <v>3998</v>
      </c>
      <c r="D44" s="232" t="s">
        <v>4204</v>
      </c>
      <c r="E44" s="232" t="s">
        <v>4205</v>
      </c>
      <c r="F44" s="232" t="s">
        <v>4206</v>
      </c>
      <c r="G44" s="235"/>
      <c r="H44" s="235"/>
      <c r="I44" s="235"/>
      <c r="J44" s="235"/>
      <c r="K44" s="235"/>
      <c r="L44" s="235"/>
      <c r="M44" s="232" t="s">
        <v>4207</v>
      </c>
      <c r="N44" s="232" t="s">
        <v>96</v>
      </c>
      <c r="O44" s="101"/>
      <c r="P44" s="101"/>
      <c r="Q44" s="750"/>
      <c r="R44" s="750"/>
      <c r="S44" s="750" t="s">
        <v>125</v>
      </c>
      <c r="T44" s="761"/>
      <c r="U44" s="761"/>
      <c r="V44" s="761"/>
      <c r="W44" s="761"/>
      <c r="X44" s="761"/>
      <c r="Y44" s="761"/>
      <c r="Z44" s="761"/>
      <c r="AA44" s="761"/>
      <c r="AB44" s="761"/>
      <c r="AC44" s="761"/>
      <c r="AD44" s="761"/>
      <c r="AE44" s="761"/>
    </row>
    <row r="45">
      <c r="A45" s="226" t="s">
        <v>3787</v>
      </c>
      <c r="B45" s="232" t="s">
        <v>3925</v>
      </c>
      <c r="C45" s="232" t="s">
        <v>4004</v>
      </c>
      <c r="D45" s="232" t="s">
        <v>4208</v>
      </c>
      <c r="E45" s="232" t="s">
        <v>4209</v>
      </c>
      <c r="F45" s="232" t="s">
        <v>4210</v>
      </c>
      <c r="G45" s="235"/>
      <c r="H45" s="235"/>
      <c r="I45" s="235"/>
      <c r="J45" s="235"/>
      <c r="K45" s="235"/>
      <c r="L45" s="235"/>
      <c r="M45" s="235"/>
      <c r="N45" s="232" t="s">
        <v>96</v>
      </c>
      <c r="O45" s="101"/>
      <c r="P45" s="101"/>
      <c r="Q45" s="750"/>
      <c r="R45" s="750"/>
      <c r="S45" s="750" t="s">
        <v>125</v>
      </c>
      <c r="T45" s="761"/>
      <c r="U45" s="761"/>
      <c r="V45" s="761"/>
      <c r="W45" s="761"/>
      <c r="X45" s="761"/>
      <c r="Y45" s="761"/>
      <c r="Z45" s="761"/>
      <c r="AA45" s="761"/>
      <c r="AB45" s="761"/>
      <c r="AC45" s="761"/>
      <c r="AD45" s="761"/>
      <c r="AE45" s="761"/>
    </row>
    <row r="46">
      <c r="A46" s="226" t="s">
        <v>4211</v>
      </c>
      <c r="B46" s="232" t="s">
        <v>3925</v>
      </c>
      <c r="C46" s="232" t="s">
        <v>4212</v>
      </c>
      <c r="D46" s="232" t="s">
        <v>3800</v>
      </c>
      <c r="E46" s="232" t="s">
        <v>4213</v>
      </c>
      <c r="F46" s="232" t="s">
        <v>4214</v>
      </c>
      <c r="G46" s="235"/>
      <c r="H46" s="235"/>
      <c r="I46" s="235"/>
      <c r="J46" s="235"/>
      <c r="K46" s="235"/>
      <c r="L46" s="235"/>
      <c r="M46" s="235"/>
      <c r="N46" s="232" t="s">
        <v>96</v>
      </c>
      <c r="O46" s="101"/>
      <c r="P46" s="101"/>
      <c r="Q46" s="750"/>
      <c r="R46" s="750"/>
      <c r="S46" s="750" t="s">
        <v>125</v>
      </c>
      <c r="T46" s="761"/>
      <c r="U46" s="761"/>
      <c r="V46" s="761"/>
      <c r="W46" s="761"/>
      <c r="X46" s="761"/>
      <c r="Y46" s="761"/>
      <c r="Z46" s="761"/>
      <c r="AA46" s="761"/>
      <c r="AB46" s="761"/>
      <c r="AC46" s="761"/>
      <c r="AD46" s="761"/>
      <c r="AE46" s="761"/>
    </row>
    <row r="47">
      <c r="A47" s="213"/>
      <c r="B47" s="758"/>
      <c r="C47" s="758"/>
      <c r="D47" s="758"/>
      <c r="E47" s="757"/>
      <c r="F47" s="757"/>
      <c r="G47" s="759"/>
      <c r="H47" s="759"/>
      <c r="I47" s="759"/>
      <c r="J47" s="757"/>
      <c r="K47" s="87"/>
      <c r="L47" s="87"/>
      <c r="M47" s="87"/>
      <c r="N47" s="760"/>
      <c r="O47" s="757"/>
      <c r="P47" s="757"/>
      <c r="Q47" s="101"/>
      <c r="R47" s="101"/>
      <c r="S47" s="101"/>
      <c r="T47" s="99"/>
      <c r="U47" s="761"/>
      <c r="V47" s="761"/>
      <c r="W47" s="761"/>
      <c r="X47" s="67"/>
      <c r="Y47" s="67"/>
      <c r="Z47" s="67"/>
      <c r="AA47" s="67"/>
      <c r="AB47" s="67"/>
      <c r="AC47" s="67"/>
      <c r="AD47" s="67"/>
      <c r="AE47" s="67"/>
    </row>
    <row r="48">
      <c r="A48" s="89" t="s">
        <v>3798</v>
      </c>
      <c r="B48" s="90" t="s">
        <v>4009</v>
      </c>
      <c r="C48" s="90" t="s">
        <v>4016</v>
      </c>
      <c r="D48" s="748" t="s">
        <v>3800</v>
      </c>
      <c r="E48" s="90" t="s">
        <v>4215</v>
      </c>
      <c r="F48" s="90" t="s">
        <v>4174</v>
      </c>
      <c r="G48" s="101"/>
      <c r="H48" s="101"/>
      <c r="I48" s="101"/>
      <c r="J48" s="101"/>
      <c r="K48" s="101"/>
      <c r="L48" s="101"/>
      <c r="M48" s="101"/>
      <c r="N48" s="90" t="s">
        <v>96</v>
      </c>
      <c r="O48" s="101"/>
      <c r="P48" s="101"/>
      <c r="Q48" s="750"/>
      <c r="R48" s="750"/>
      <c r="S48" s="750" t="s">
        <v>125</v>
      </c>
      <c r="T48" s="761"/>
      <c r="U48" s="761"/>
      <c r="V48" s="761"/>
      <c r="W48" s="761"/>
      <c r="X48" s="761"/>
      <c r="Y48" s="761"/>
      <c r="Z48" s="761"/>
      <c r="AA48" s="761"/>
      <c r="AB48" s="761"/>
      <c r="AC48" s="761"/>
      <c r="AD48" s="761"/>
      <c r="AE48" s="761"/>
    </row>
    <row r="49">
      <c r="A49" s="89" t="s">
        <v>4216</v>
      </c>
      <c r="B49" s="90" t="s">
        <v>4009</v>
      </c>
      <c r="C49" s="748" t="s">
        <v>4022</v>
      </c>
      <c r="D49" s="90" t="s">
        <v>4217</v>
      </c>
      <c r="E49" s="90" t="s">
        <v>2087</v>
      </c>
      <c r="F49" s="90" t="s">
        <v>4178</v>
      </c>
      <c r="G49" s="101"/>
      <c r="H49" s="101"/>
      <c r="I49" s="101"/>
      <c r="J49" s="101"/>
      <c r="K49" s="101"/>
      <c r="L49" s="101"/>
      <c r="M49" s="101"/>
      <c r="N49" s="90" t="s">
        <v>96</v>
      </c>
      <c r="O49" s="101"/>
      <c r="P49" s="101"/>
      <c r="Q49" s="750"/>
      <c r="R49" s="750"/>
      <c r="S49" s="750" t="s">
        <v>125</v>
      </c>
      <c r="T49" s="761"/>
      <c r="U49" s="761"/>
      <c r="V49" s="761"/>
      <c r="W49" s="761"/>
      <c r="X49" s="761"/>
      <c r="Y49" s="761"/>
      <c r="Z49" s="761"/>
      <c r="AA49" s="761"/>
      <c r="AB49" s="761"/>
      <c r="AC49" s="761"/>
      <c r="AD49" s="761"/>
      <c r="AE49" s="761"/>
    </row>
    <row r="50">
      <c r="A50" s="89" t="s">
        <v>3803</v>
      </c>
      <c r="B50" s="90" t="s">
        <v>4009</v>
      </c>
      <c r="C50" s="748" t="s">
        <v>4028</v>
      </c>
      <c r="D50" s="90" t="s">
        <v>4217</v>
      </c>
      <c r="E50" s="90" t="s">
        <v>4218</v>
      </c>
      <c r="F50" s="90" t="s">
        <v>4180</v>
      </c>
      <c r="G50" s="101"/>
      <c r="H50" s="101"/>
      <c r="I50" s="101"/>
      <c r="J50" s="101"/>
      <c r="K50" s="101"/>
      <c r="L50" s="101"/>
      <c r="M50" s="101"/>
      <c r="N50" s="90" t="s">
        <v>96</v>
      </c>
      <c r="O50" s="101"/>
      <c r="P50" s="101"/>
      <c r="Q50" s="750"/>
      <c r="R50" s="750"/>
      <c r="S50" s="750" t="s">
        <v>125</v>
      </c>
      <c r="T50" s="761"/>
      <c r="U50" s="761"/>
      <c r="V50" s="761"/>
      <c r="W50" s="761"/>
      <c r="X50" s="761"/>
      <c r="Y50" s="761"/>
      <c r="Z50" s="761"/>
      <c r="AA50" s="761"/>
      <c r="AB50" s="761"/>
      <c r="AC50" s="761"/>
      <c r="AD50" s="761"/>
      <c r="AE50" s="761"/>
    </row>
    <row r="51">
      <c r="A51" s="89" t="s">
        <v>4219</v>
      </c>
      <c r="B51" s="90" t="s">
        <v>4009</v>
      </c>
      <c r="C51" s="748" t="s">
        <v>4220</v>
      </c>
      <c r="D51" s="90" t="s">
        <v>4217</v>
      </c>
      <c r="E51" s="748" t="s">
        <v>4221</v>
      </c>
      <c r="F51" s="748" t="s">
        <v>4184</v>
      </c>
      <c r="G51" s="101"/>
      <c r="H51" s="101"/>
      <c r="I51" s="101"/>
      <c r="J51" s="101"/>
      <c r="K51" s="101"/>
      <c r="L51" s="101"/>
      <c r="M51" s="101"/>
      <c r="N51" s="90" t="s">
        <v>96</v>
      </c>
      <c r="O51" s="101"/>
      <c r="P51" s="101"/>
      <c r="Q51" s="750"/>
      <c r="R51" s="750"/>
      <c r="S51" s="750" t="s">
        <v>125</v>
      </c>
      <c r="T51" s="761"/>
      <c r="U51" s="761"/>
      <c r="V51" s="761"/>
      <c r="W51" s="761"/>
      <c r="X51" s="761"/>
      <c r="Y51" s="761"/>
      <c r="Z51" s="761"/>
      <c r="AA51" s="761"/>
      <c r="AB51" s="761"/>
      <c r="AC51" s="761"/>
      <c r="AD51" s="761"/>
      <c r="AE51" s="761"/>
    </row>
    <row r="52">
      <c r="A52" s="89" t="s">
        <v>4222</v>
      </c>
      <c r="B52" s="90" t="s">
        <v>4009</v>
      </c>
      <c r="C52" s="748" t="s">
        <v>4223</v>
      </c>
      <c r="D52" s="90" t="s">
        <v>4217</v>
      </c>
      <c r="E52" s="748" t="s">
        <v>4187</v>
      </c>
      <c r="F52" s="90" t="s">
        <v>4188</v>
      </c>
      <c r="G52" s="101"/>
      <c r="H52" s="101"/>
      <c r="I52" s="101"/>
      <c r="J52" s="101"/>
      <c r="K52" s="101"/>
      <c r="L52" s="101"/>
      <c r="M52" s="101"/>
      <c r="N52" s="90" t="s">
        <v>96</v>
      </c>
      <c r="O52" s="101"/>
      <c r="P52" s="101"/>
      <c r="Q52" s="750"/>
      <c r="R52" s="750"/>
      <c r="S52" s="750" t="s">
        <v>125</v>
      </c>
      <c r="T52" s="761"/>
      <c r="U52" s="761"/>
      <c r="V52" s="761"/>
      <c r="W52" s="761"/>
      <c r="X52" s="761"/>
      <c r="Y52" s="761"/>
      <c r="Z52" s="761"/>
      <c r="AA52" s="761"/>
      <c r="AB52" s="761"/>
      <c r="AC52" s="761"/>
      <c r="AD52" s="761"/>
      <c r="AE52" s="761"/>
    </row>
    <row r="53">
      <c r="A53" s="89" t="s">
        <v>3808</v>
      </c>
      <c r="B53" s="90" t="s">
        <v>4009</v>
      </c>
      <c r="C53" s="748" t="s">
        <v>4039</v>
      </c>
      <c r="D53" s="748" t="s">
        <v>4217</v>
      </c>
      <c r="E53" s="748" t="s">
        <v>2115</v>
      </c>
      <c r="F53" s="90" t="s">
        <v>4041</v>
      </c>
      <c r="G53" s="101"/>
      <c r="H53" s="101"/>
      <c r="I53" s="101"/>
      <c r="J53" s="101"/>
      <c r="K53" s="101"/>
      <c r="L53" s="101"/>
      <c r="M53" s="101"/>
      <c r="N53" s="90" t="s">
        <v>96</v>
      </c>
      <c r="O53" s="101"/>
      <c r="P53" s="101"/>
      <c r="Q53" s="750"/>
      <c r="R53" s="750"/>
      <c r="S53" s="750" t="s">
        <v>125</v>
      </c>
      <c r="T53" s="761"/>
      <c r="U53" s="761"/>
      <c r="V53" s="761"/>
      <c r="W53" s="761"/>
      <c r="X53" s="761"/>
      <c r="Y53" s="761"/>
      <c r="Z53" s="761"/>
      <c r="AA53" s="761"/>
      <c r="AB53" s="761"/>
      <c r="AC53" s="761"/>
      <c r="AD53" s="761"/>
      <c r="AE53" s="761"/>
    </row>
    <row r="54">
      <c r="A54" s="228"/>
      <c r="B54" s="229"/>
      <c r="C54" s="229"/>
      <c r="D54" s="229"/>
      <c r="E54" s="230"/>
      <c r="F54" s="229"/>
      <c r="G54" s="230"/>
      <c r="H54" s="230"/>
      <c r="I54" s="230"/>
      <c r="J54" s="230"/>
      <c r="K54" s="230"/>
      <c r="L54" s="230"/>
      <c r="M54" s="230"/>
      <c r="N54" s="230"/>
      <c r="O54" s="230"/>
      <c r="P54" s="230"/>
      <c r="Q54" s="755"/>
      <c r="R54" s="755"/>
      <c r="S54" s="755"/>
    </row>
    <row r="55">
      <c r="A55" s="89" t="s">
        <v>4224</v>
      </c>
      <c r="B55" s="232" t="s">
        <v>2565</v>
      </c>
      <c r="C55" s="232" t="s">
        <v>4225</v>
      </c>
      <c r="D55" s="232" t="s">
        <v>4226</v>
      </c>
      <c r="E55" s="232" t="s">
        <v>678</v>
      </c>
      <c r="F55" s="232" t="s">
        <v>4227</v>
      </c>
      <c r="G55" s="235"/>
      <c r="H55" s="235"/>
      <c r="I55" s="235"/>
      <c r="J55" s="235"/>
      <c r="K55" s="235"/>
      <c r="L55" s="235"/>
      <c r="M55" s="232" t="s">
        <v>4228</v>
      </c>
      <c r="N55" s="764" t="s">
        <v>96</v>
      </c>
      <c r="O55" s="235"/>
      <c r="P55" s="235"/>
      <c r="Q55" s="750"/>
      <c r="R55" s="750"/>
      <c r="S55" s="750" t="s">
        <v>125</v>
      </c>
    </row>
    <row r="56">
      <c r="A56" s="89" t="s">
        <v>3874</v>
      </c>
      <c r="B56" s="232" t="s">
        <v>2565</v>
      </c>
      <c r="C56" s="232" t="s">
        <v>4229</v>
      </c>
      <c r="D56" s="232" t="s">
        <v>4226</v>
      </c>
      <c r="E56" s="232" t="s">
        <v>678</v>
      </c>
      <c r="F56" s="232" t="s">
        <v>4230</v>
      </c>
      <c r="G56" s="755"/>
      <c r="H56" s="755"/>
      <c r="I56" s="755"/>
      <c r="J56" s="755"/>
      <c r="K56" s="755"/>
      <c r="L56" s="755"/>
      <c r="M56" s="232" t="s">
        <v>4231</v>
      </c>
      <c r="N56" s="764" t="s">
        <v>96</v>
      </c>
      <c r="O56" s="101"/>
      <c r="P56" s="101"/>
      <c r="Q56" s="750"/>
      <c r="R56" s="750"/>
      <c r="S56" s="750" t="s">
        <v>125</v>
      </c>
      <c r="T56" s="761"/>
      <c r="U56" s="761"/>
      <c r="V56" s="761"/>
      <c r="W56" s="761"/>
      <c r="X56" s="761"/>
      <c r="Y56" s="761"/>
      <c r="Z56" s="761"/>
      <c r="AA56" s="761"/>
      <c r="AB56" s="761"/>
      <c r="AC56" s="761"/>
      <c r="AD56" s="761"/>
      <c r="AE56" s="761"/>
    </row>
    <row r="57">
      <c r="A57" s="89" t="s">
        <v>3880</v>
      </c>
      <c r="B57" s="232" t="s">
        <v>2565</v>
      </c>
      <c r="C57" s="232" t="s">
        <v>4232</v>
      </c>
      <c r="D57" s="232" t="s">
        <v>4226</v>
      </c>
      <c r="E57" s="232" t="s">
        <v>678</v>
      </c>
      <c r="F57" s="90" t="s">
        <v>4233</v>
      </c>
      <c r="G57" s="101"/>
      <c r="H57" s="101"/>
      <c r="I57" s="101"/>
      <c r="J57" s="101"/>
      <c r="K57" s="101"/>
      <c r="L57" s="101"/>
      <c r="M57" s="101"/>
      <c r="N57" s="90" t="s">
        <v>96</v>
      </c>
      <c r="O57" s="101"/>
      <c r="P57" s="101"/>
      <c r="Q57" s="750"/>
      <c r="R57" s="750"/>
      <c r="S57" s="750" t="s">
        <v>125</v>
      </c>
      <c r="T57" s="761"/>
      <c r="U57" s="761"/>
      <c r="V57" s="761"/>
      <c r="W57" s="761"/>
      <c r="X57" s="761"/>
      <c r="Y57" s="761"/>
      <c r="Z57" s="761"/>
      <c r="AA57" s="761"/>
      <c r="AB57" s="761"/>
      <c r="AC57" s="761"/>
      <c r="AD57" s="761"/>
      <c r="AE57" s="761"/>
    </row>
    <row r="58">
      <c r="A58" s="89" t="s">
        <v>3884</v>
      </c>
      <c r="B58" s="232" t="s">
        <v>2565</v>
      </c>
      <c r="C58" s="239" t="s">
        <v>4234</v>
      </c>
      <c r="D58" s="232" t="s">
        <v>4235</v>
      </c>
      <c r="E58" s="232" t="s">
        <v>4236</v>
      </c>
      <c r="F58" s="239" t="s">
        <v>4234</v>
      </c>
      <c r="G58" s="765"/>
      <c r="H58" s="765"/>
      <c r="I58" s="765"/>
      <c r="J58" s="763"/>
      <c r="K58" s="232"/>
      <c r="L58" s="101"/>
      <c r="M58" s="101"/>
      <c r="N58" s="90" t="s">
        <v>96</v>
      </c>
      <c r="O58" s="101"/>
      <c r="P58" s="101"/>
      <c r="Q58" s="750"/>
      <c r="R58" s="750"/>
      <c r="S58" s="750" t="s">
        <v>125</v>
      </c>
      <c r="T58" s="761"/>
      <c r="U58" s="761"/>
      <c r="V58" s="761"/>
      <c r="W58" s="761"/>
      <c r="X58" s="761"/>
      <c r="Y58" s="761"/>
      <c r="Z58" s="761"/>
      <c r="AA58" s="761"/>
      <c r="AB58" s="761"/>
      <c r="AC58" s="761"/>
      <c r="AD58" s="761"/>
      <c r="AE58" s="761"/>
    </row>
    <row r="59">
      <c r="A59" s="89" t="s">
        <v>3888</v>
      </c>
      <c r="B59" s="232" t="s">
        <v>2565</v>
      </c>
      <c r="C59" s="239" t="s">
        <v>4237</v>
      </c>
      <c r="D59" s="232" t="s">
        <v>4226</v>
      </c>
      <c r="E59" s="90" t="s">
        <v>4238</v>
      </c>
      <c r="F59" s="239" t="s">
        <v>4237</v>
      </c>
      <c r="G59" s="101"/>
      <c r="H59" s="101"/>
      <c r="I59" s="101"/>
      <c r="J59" s="101"/>
      <c r="K59" s="101"/>
      <c r="L59" s="101"/>
      <c r="M59" s="101"/>
      <c r="N59" s="90" t="s">
        <v>96</v>
      </c>
      <c r="O59" s="101"/>
      <c r="P59" s="101"/>
      <c r="Q59" s="750"/>
      <c r="R59" s="750"/>
      <c r="S59" s="750" t="s">
        <v>125</v>
      </c>
      <c r="T59" s="761"/>
      <c r="U59" s="761"/>
      <c r="V59" s="761"/>
      <c r="W59" s="761"/>
      <c r="X59" s="761"/>
      <c r="Y59" s="761"/>
      <c r="Z59" s="761"/>
      <c r="AA59" s="761"/>
      <c r="AB59" s="761"/>
      <c r="AC59" s="761"/>
      <c r="AD59" s="761"/>
      <c r="AE59" s="761"/>
    </row>
    <row r="60">
      <c r="A60" s="89" t="s">
        <v>3891</v>
      </c>
      <c r="B60" s="232" t="s">
        <v>2565</v>
      </c>
      <c r="C60" s="239" t="s">
        <v>4239</v>
      </c>
      <c r="D60" s="232" t="s">
        <v>4226</v>
      </c>
      <c r="E60" s="90" t="s">
        <v>678</v>
      </c>
      <c r="F60" s="239" t="s">
        <v>4239</v>
      </c>
      <c r="G60" s="101"/>
      <c r="H60" s="101"/>
      <c r="I60" s="101"/>
      <c r="J60" s="101"/>
      <c r="K60" s="101"/>
      <c r="L60" s="101"/>
      <c r="M60" s="101"/>
      <c r="N60" s="90" t="s">
        <v>96</v>
      </c>
      <c r="O60" s="101"/>
      <c r="P60" s="101"/>
      <c r="Q60" s="750"/>
      <c r="R60" s="750"/>
      <c r="S60" s="750" t="s">
        <v>125</v>
      </c>
      <c r="T60" s="761"/>
      <c r="U60" s="761"/>
      <c r="V60" s="761"/>
      <c r="W60" s="761"/>
      <c r="X60" s="761"/>
      <c r="Y60" s="761"/>
      <c r="Z60" s="761"/>
      <c r="AA60" s="761"/>
      <c r="AB60" s="761"/>
      <c r="AC60" s="761"/>
      <c r="AD60" s="761"/>
      <c r="AE60" s="761"/>
    </row>
    <row r="61">
      <c r="A61" s="89" t="s">
        <v>3893</v>
      </c>
      <c r="B61" s="232" t="s">
        <v>2565</v>
      </c>
      <c r="C61" s="239" t="s">
        <v>3932</v>
      </c>
      <c r="D61" s="232" t="s">
        <v>4226</v>
      </c>
      <c r="E61" s="90" t="s">
        <v>678</v>
      </c>
      <c r="F61" s="239" t="s">
        <v>3932</v>
      </c>
      <c r="G61" s="101"/>
      <c r="H61" s="101"/>
      <c r="I61" s="101"/>
      <c r="J61" s="101"/>
      <c r="K61" s="101"/>
      <c r="L61" s="101"/>
      <c r="M61" s="101"/>
      <c r="N61" s="90" t="s">
        <v>96</v>
      </c>
      <c r="O61" s="101"/>
      <c r="P61" s="101"/>
      <c r="Q61" s="750"/>
      <c r="R61" s="750"/>
      <c r="S61" s="750" t="s">
        <v>125</v>
      </c>
      <c r="T61" s="761"/>
      <c r="U61" s="761"/>
      <c r="V61" s="761"/>
      <c r="W61" s="761"/>
      <c r="X61" s="761"/>
      <c r="Y61" s="761"/>
      <c r="Z61" s="761"/>
      <c r="AA61" s="761"/>
      <c r="AB61" s="761"/>
      <c r="AC61" s="761"/>
      <c r="AD61" s="761"/>
      <c r="AE61" s="761"/>
    </row>
    <row r="62">
      <c r="A62" s="134"/>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c r="AA62" s="761"/>
      <c r="AB62" s="761"/>
      <c r="AC62" s="761"/>
      <c r="AD62" s="761"/>
      <c r="AE62" s="761"/>
    </row>
    <row r="63">
      <c r="A63" s="134"/>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c r="AA63" s="761"/>
      <c r="AB63" s="761"/>
      <c r="AC63" s="761"/>
      <c r="AD63" s="761"/>
      <c r="AE63" s="761"/>
    </row>
    <row r="64">
      <c r="A64" s="134"/>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c r="AA64" s="761"/>
      <c r="AB64" s="761"/>
      <c r="AC64" s="761"/>
      <c r="AD64" s="761"/>
      <c r="AE64" s="761"/>
    </row>
    <row r="65">
      <c r="A65" s="134"/>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c r="AA65" s="761"/>
      <c r="AB65" s="761"/>
      <c r="AC65" s="761"/>
      <c r="AD65" s="761"/>
      <c r="AE65" s="761"/>
    </row>
    <row r="66">
      <c r="A66" s="134"/>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c r="AA66" s="761"/>
      <c r="AB66" s="761"/>
      <c r="AC66" s="761"/>
      <c r="AD66" s="761"/>
      <c r="AE66" s="761"/>
    </row>
    <row r="67">
      <c r="A67" s="134"/>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c r="AA67" s="761"/>
      <c r="AB67" s="761"/>
      <c r="AC67" s="761"/>
      <c r="AD67" s="761"/>
      <c r="AE67" s="761"/>
    </row>
    <row r="68">
      <c r="A68" s="134"/>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c r="AA68" s="761"/>
      <c r="AB68" s="761"/>
      <c r="AC68" s="761"/>
      <c r="AD68" s="761"/>
      <c r="AE68" s="761"/>
    </row>
    <row r="69">
      <c r="A69" s="134"/>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c r="AA69" s="761"/>
      <c r="AB69" s="761"/>
      <c r="AC69" s="761"/>
      <c r="AD69" s="761"/>
      <c r="AE69" s="761"/>
    </row>
    <row r="70">
      <c r="A70" s="134"/>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c r="AA70" s="761"/>
      <c r="AB70" s="761"/>
      <c r="AC70" s="761"/>
      <c r="AD70" s="761"/>
      <c r="AE70" s="761"/>
    </row>
    <row r="71">
      <c r="A71" s="134"/>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c r="AA71" s="761"/>
      <c r="AB71" s="761"/>
      <c r="AC71" s="761"/>
      <c r="AD71" s="761"/>
      <c r="AE71" s="761"/>
    </row>
    <row r="72">
      <c r="A72" s="134"/>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c r="AA72" s="761"/>
      <c r="AB72" s="761"/>
      <c r="AC72" s="761"/>
      <c r="AD72" s="761"/>
      <c r="AE72" s="761"/>
    </row>
    <row r="73">
      <c r="A73" s="134"/>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c r="AA73" s="761"/>
      <c r="AB73" s="761"/>
      <c r="AC73" s="761"/>
      <c r="AD73" s="761"/>
      <c r="AE73" s="761"/>
    </row>
    <row r="74">
      <c r="A74" s="134"/>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c r="AA74" s="761"/>
      <c r="AB74" s="761"/>
      <c r="AC74" s="761"/>
      <c r="AD74" s="761"/>
      <c r="AE74" s="761"/>
    </row>
    <row r="75">
      <c r="A75" s="134"/>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c r="AA75" s="761"/>
      <c r="AB75" s="761"/>
      <c r="AC75" s="761"/>
      <c r="AD75" s="761"/>
      <c r="AE75" s="761"/>
    </row>
    <row r="76">
      <c r="A76" s="134"/>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c r="AA76" s="761"/>
      <c r="AB76" s="761"/>
      <c r="AC76" s="761"/>
      <c r="AD76" s="761"/>
      <c r="AE76" s="761"/>
    </row>
    <row r="77">
      <c r="A77" s="134"/>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c r="AA77" s="761"/>
      <c r="AB77" s="761"/>
      <c r="AC77" s="761"/>
      <c r="AD77" s="761"/>
      <c r="AE77" s="761"/>
    </row>
    <row r="78">
      <c r="A78" s="134"/>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c r="AA78" s="761"/>
      <c r="AB78" s="761"/>
      <c r="AC78" s="761"/>
      <c r="AD78" s="761"/>
      <c r="AE78" s="761"/>
    </row>
    <row r="79">
      <c r="A79" s="766"/>
      <c r="B79" s="767"/>
      <c r="C79" s="767"/>
      <c r="D79" s="767"/>
      <c r="E79" s="767"/>
      <c r="F79" s="767"/>
      <c r="G79" s="767"/>
      <c r="H79" s="767"/>
      <c r="I79" s="767"/>
      <c r="J79" s="767"/>
      <c r="K79" s="767"/>
      <c r="L79" s="767"/>
      <c r="M79" s="767"/>
      <c r="N79" s="767"/>
      <c r="O79" s="767"/>
      <c r="P79" s="767"/>
      <c r="Q79" s="767"/>
      <c r="R79" s="767"/>
      <c r="S79" s="767"/>
      <c r="T79" s="767"/>
      <c r="U79" s="767"/>
      <c r="V79" s="767"/>
      <c r="W79" s="767"/>
      <c r="X79" s="767"/>
      <c r="Y79" s="767"/>
      <c r="Z79" s="767"/>
      <c r="AA79" s="767"/>
      <c r="AB79" s="767"/>
      <c r="AC79" s="767"/>
      <c r="AD79" s="767"/>
      <c r="AE79" s="767"/>
    </row>
    <row r="80">
      <c r="A80" s="766"/>
      <c r="B80" s="767"/>
      <c r="C80" s="767"/>
      <c r="D80" s="767"/>
      <c r="E80" s="767"/>
      <c r="F80" s="767"/>
      <c r="G80" s="767"/>
      <c r="H80" s="767"/>
      <c r="I80" s="767"/>
      <c r="J80" s="767"/>
      <c r="K80" s="767"/>
      <c r="L80" s="767"/>
      <c r="M80" s="767"/>
      <c r="N80" s="767"/>
      <c r="O80" s="767"/>
      <c r="P80" s="767"/>
      <c r="Q80" s="767"/>
      <c r="R80" s="767"/>
      <c r="S80" s="767"/>
      <c r="T80" s="767"/>
      <c r="U80" s="767"/>
      <c r="V80" s="767"/>
      <c r="W80" s="767"/>
      <c r="X80" s="767"/>
      <c r="Y80" s="767"/>
      <c r="Z80" s="767"/>
      <c r="AA80" s="767"/>
      <c r="AB80" s="767"/>
      <c r="AC80" s="767"/>
      <c r="AD80" s="767"/>
      <c r="AE80" s="767"/>
    </row>
    <row r="81">
      <c r="A81" s="766"/>
      <c r="B81" s="767"/>
      <c r="C81" s="767"/>
      <c r="D81" s="767"/>
      <c r="E81" s="767"/>
      <c r="F81" s="767"/>
      <c r="G81" s="767"/>
      <c r="H81" s="767"/>
      <c r="I81" s="767"/>
      <c r="J81" s="767"/>
      <c r="K81" s="767"/>
      <c r="L81" s="767"/>
      <c r="M81" s="767"/>
      <c r="N81" s="767"/>
      <c r="O81" s="767"/>
      <c r="P81" s="767"/>
      <c r="Q81" s="767"/>
      <c r="R81" s="767"/>
      <c r="S81" s="767"/>
      <c r="T81" s="767"/>
      <c r="U81" s="767"/>
      <c r="V81" s="767"/>
      <c r="W81" s="767"/>
      <c r="X81" s="767"/>
      <c r="Y81" s="767"/>
      <c r="Z81" s="767"/>
      <c r="AA81" s="767"/>
      <c r="AB81" s="767"/>
      <c r="AC81" s="767"/>
      <c r="AD81" s="767"/>
      <c r="AE81" s="767"/>
    </row>
    <row r="82">
      <c r="A82" s="766"/>
      <c r="B82" s="767"/>
      <c r="C82" s="767"/>
      <c r="D82" s="767"/>
      <c r="E82" s="767"/>
      <c r="F82" s="767"/>
      <c r="G82" s="767"/>
      <c r="H82" s="767"/>
      <c r="I82" s="767"/>
      <c r="J82" s="767"/>
      <c r="K82" s="767"/>
      <c r="L82" s="767"/>
      <c r="M82" s="767"/>
      <c r="N82" s="767"/>
      <c r="O82" s="767"/>
      <c r="P82" s="767"/>
      <c r="Q82" s="767"/>
      <c r="R82" s="767"/>
      <c r="S82" s="767"/>
      <c r="T82" s="767"/>
      <c r="U82" s="767"/>
      <c r="V82" s="767"/>
      <c r="W82" s="767"/>
      <c r="X82" s="767"/>
      <c r="Y82" s="767"/>
      <c r="Z82" s="767"/>
      <c r="AA82" s="767"/>
      <c r="AB82" s="767"/>
      <c r="AC82" s="767"/>
      <c r="AD82" s="767"/>
      <c r="AE82" s="767"/>
    </row>
    <row r="83">
      <c r="A83" s="766"/>
      <c r="B83" s="767"/>
      <c r="C83" s="767"/>
      <c r="D83" s="767"/>
      <c r="E83" s="767"/>
      <c r="F83" s="767"/>
      <c r="G83" s="767"/>
      <c r="H83" s="767"/>
      <c r="I83" s="767"/>
      <c r="J83" s="767"/>
      <c r="K83" s="767"/>
      <c r="L83" s="767"/>
      <c r="M83" s="767"/>
      <c r="N83" s="767"/>
      <c r="O83" s="767"/>
      <c r="P83" s="767"/>
      <c r="Q83" s="767"/>
      <c r="R83" s="767"/>
      <c r="S83" s="767"/>
      <c r="T83" s="767"/>
      <c r="U83" s="767"/>
      <c r="V83" s="767"/>
      <c r="W83" s="767"/>
      <c r="X83" s="767"/>
      <c r="Y83" s="767"/>
      <c r="Z83" s="767"/>
      <c r="AA83" s="767"/>
      <c r="AB83" s="767"/>
      <c r="AC83" s="767"/>
      <c r="AD83" s="767"/>
      <c r="AE83" s="767"/>
    </row>
    <row r="84">
      <c r="A84" s="766"/>
      <c r="B84" s="767"/>
      <c r="C84" s="767"/>
      <c r="D84" s="767"/>
      <c r="E84" s="767"/>
      <c r="F84" s="767"/>
      <c r="G84" s="767"/>
      <c r="H84" s="767"/>
      <c r="I84" s="767"/>
      <c r="J84" s="767"/>
      <c r="K84" s="767"/>
      <c r="L84" s="767"/>
      <c r="M84" s="767"/>
      <c r="N84" s="767"/>
      <c r="O84" s="767"/>
      <c r="P84" s="767"/>
      <c r="Q84" s="767"/>
      <c r="R84" s="767"/>
      <c r="S84" s="767"/>
      <c r="T84" s="767"/>
      <c r="U84" s="767"/>
      <c r="V84" s="767"/>
      <c r="W84" s="767"/>
      <c r="X84" s="767"/>
      <c r="Y84" s="767"/>
      <c r="Z84" s="767"/>
      <c r="AA84" s="767"/>
      <c r="AB84" s="767"/>
      <c r="AC84" s="767"/>
      <c r="AD84" s="767"/>
      <c r="AE84" s="767"/>
    </row>
    <row r="85">
      <c r="A85" s="766"/>
      <c r="B85" s="767"/>
      <c r="C85" s="767"/>
      <c r="D85" s="767"/>
      <c r="E85" s="767"/>
      <c r="F85" s="767"/>
      <c r="G85" s="767"/>
      <c r="H85" s="767"/>
      <c r="I85" s="767"/>
      <c r="J85" s="767"/>
      <c r="K85" s="767"/>
      <c r="L85" s="767"/>
      <c r="M85" s="767"/>
      <c r="N85" s="767"/>
      <c r="O85" s="767"/>
      <c r="P85" s="767"/>
      <c r="Q85" s="767"/>
      <c r="R85" s="767"/>
      <c r="S85" s="767"/>
      <c r="T85" s="767"/>
      <c r="U85" s="767"/>
      <c r="V85" s="767"/>
      <c r="W85" s="767"/>
      <c r="X85" s="767"/>
      <c r="Y85" s="767"/>
      <c r="Z85" s="767"/>
      <c r="AA85" s="767"/>
      <c r="AB85" s="767"/>
      <c r="AC85" s="767"/>
      <c r="AD85" s="767"/>
      <c r="AE85" s="767"/>
    </row>
    <row r="86">
      <c r="A86" s="766"/>
      <c r="B86" s="767"/>
      <c r="C86" s="767"/>
      <c r="D86" s="767"/>
      <c r="E86" s="767"/>
      <c r="F86" s="767"/>
      <c r="G86" s="767"/>
      <c r="H86" s="767"/>
      <c r="I86" s="767"/>
      <c r="J86" s="767"/>
      <c r="K86" s="767"/>
      <c r="L86" s="767"/>
      <c r="M86" s="767"/>
      <c r="N86" s="767"/>
      <c r="O86" s="767"/>
      <c r="P86" s="767"/>
      <c r="Q86" s="767"/>
      <c r="R86" s="767"/>
      <c r="S86" s="767"/>
      <c r="T86" s="767"/>
      <c r="U86" s="767"/>
      <c r="V86" s="767"/>
      <c r="W86" s="767"/>
      <c r="X86" s="767"/>
      <c r="Y86" s="767"/>
      <c r="Z86" s="767"/>
      <c r="AA86" s="767"/>
      <c r="AB86" s="767"/>
      <c r="AC86" s="767"/>
      <c r="AD86" s="767"/>
      <c r="AE86" s="767"/>
    </row>
    <row r="87">
      <c r="A87" s="767"/>
      <c r="B87" s="767"/>
      <c r="C87" s="767"/>
      <c r="D87" s="767"/>
      <c r="E87" s="767"/>
      <c r="F87" s="767"/>
      <c r="G87" s="767"/>
      <c r="H87" s="767"/>
      <c r="I87" s="767"/>
      <c r="J87" s="767"/>
      <c r="K87" s="767"/>
      <c r="L87" s="767"/>
      <c r="M87" s="767"/>
      <c r="N87" s="767"/>
      <c r="O87" s="767"/>
      <c r="P87" s="767"/>
      <c r="Q87" s="767"/>
      <c r="R87" s="767"/>
      <c r="S87" s="767"/>
      <c r="T87" s="767"/>
      <c r="U87" s="767"/>
      <c r="V87" s="767"/>
      <c r="W87" s="767"/>
      <c r="X87" s="767"/>
      <c r="Y87" s="767"/>
      <c r="Z87" s="767"/>
      <c r="AA87" s="767"/>
      <c r="AB87" s="767"/>
      <c r="AC87" s="767"/>
      <c r="AD87" s="767"/>
      <c r="AE87" s="767"/>
    </row>
    <row r="88">
      <c r="A88" s="767"/>
      <c r="B88" s="767"/>
      <c r="C88" s="767"/>
      <c r="D88" s="767"/>
      <c r="E88" s="767"/>
      <c r="F88" s="767"/>
      <c r="G88" s="767"/>
      <c r="H88" s="767"/>
      <c r="I88" s="767"/>
      <c r="J88" s="767"/>
      <c r="K88" s="767"/>
      <c r="L88" s="767"/>
      <c r="M88" s="767"/>
      <c r="N88" s="767"/>
      <c r="O88" s="767"/>
      <c r="P88" s="767"/>
      <c r="Q88" s="767"/>
      <c r="R88" s="767"/>
      <c r="S88" s="767"/>
      <c r="T88" s="767"/>
      <c r="U88" s="767"/>
      <c r="V88" s="767"/>
      <c r="W88" s="767"/>
      <c r="X88" s="767"/>
      <c r="Y88" s="767"/>
      <c r="Z88" s="767"/>
      <c r="AA88" s="767"/>
      <c r="AB88" s="767"/>
      <c r="AC88" s="767"/>
      <c r="AD88" s="767"/>
      <c r="AE88" s="767"/>
    </row>
    <row r="89">
      <c r="A89" s="767"/>
      <c r="B89" s="767"/>
      <c r="C89" s="767"/>
      <c r="D89" s="767"/>
      <c r="E89" s="767"/>
      <c r="F89" s="767"/>
      <c r="G89" s="767"/>
      <c r="H89" s="767"/>
      <c r="I89" s="767"/>
      <c r="J89" s="767"/>
      <c r="K89" s="767"/>
      <c r="L89" s="767"/>
      <c r="M89" s="767"/>
      <c r="N89" s="767"/>
      <c r="O89" s="767"/>
      <c r="P89" s="767"/>
      <c r="Q89" s="767"/>
      <c r="R89" s="767"/>
      <c r="S89" s="767"/>
      <c r="T89" s="767"/>
      <c r="U89" s="767"/>
      <c r="V89" s="767"/>
      <c r="W89" s="767"/>
      <c r="X89" s="767"/>
      <c r="Y89" s="767"/>
      <c r="Z89" s="767"/>
      <c r="AA89" s="767"/>
      <c r="AB89" s="767"/>
      <c r="AC89" s="767"/>
      <c r="AD89" s="767"/>
      <c r="AE89" s="767"/>
    </row>
    <row r="90">
      <c r="A90" s="767"/>
      <c r="B90" s="767"/>
      <c r="C90" s="767"/>
      <c r="D90" s="767"/>
      <c r="E90" s="767"/>
      <c r="F90" s="767"/>
      <c r="G90" s="767"/>
      <c r="H90" s="767"/>
      <c r="I90" s="767"/>
      <c r="J90" s="767"/>
      <c r="K90" s="767"/>
      <c r="L90" s="767"/>
      <c r="M90" s="767"/>
      <c r="N90" s="767"/>
      <c r="O90" s="767"/>
      <c r="P90" s="767"/>
      <c r="Q90" s="767"/>
      <c r="R90" s="767"/>
      <c r="S90" s="767"/>
      <c r="T90" s="767"/>
      <c r="U90" s="767"/>
      <c r="V90" s="767"/>
      <c r="W90" s="767"/>
      <c r="X90" s="767"/>
      <c r="Y90" s="767"/>
      <c r="Z90" s="767"/>
      <c r="AA90" s="767"/>
      <c r="AB90" s="767"/>
      <c r="AC90" s="767"/>
      <c r="AD90" s="767"/>
      <c r="AE90" s="767"/>
    </row>
    <row r="91">
      <c r="A91" s="767"/>
      <c r="B91" s="767"/>
      <c r="C91" s="767"/>
      <c r="D91" s="767"/>
      <c r="E91" s="767"/>
      <c r="F91" s="767"/>
      <c r="G91" s="767"/>
      <c r="H91" s="767"/>
      <c r="I91" s="767"/>
      <c r="J91" s="767"/>
      <c r="K91" s="767"/>
      <c r="L91" s="767"/>
      <c r="M91" s="767"/>
      <c r="N91" s="767"/>
      <c r="O91" s="767"/>
      <c r="P91" s="767"/>
      <c r="Q91" s="767"/>
      <c r="R91" s="767"/>
      <c r="S91" s="767"/>
      <c r="T91" s="767"/>
      <c r="U91" s="767"/>
      <c r="V91" s="767"/>
      <c r="W91" s="767"/>
      <c r="X91" s="767"/>
      <c r="Y91" s="767"/>
      <c r="Z91" s="767"/>
      <c r="AA91" s="767"/>
      <c r="AB91" s="767"/>
      <c r="AC91" s="767"/>
      <c r="AD91" s="767"/>
      <c r="AE91" s="767"/>
    </row>
    <row r="92">
      <c r="A92" s="767"/>
      <c r="B92" s="767"/>
      <c r="C92" s="767"/>
      <c r="D92" s="767"/>
      <c r="E92" s="767"/>
      <c r="F92" s="767"/>
      <c r="G92" s="767"/>
      <c r="H92" s="767"/>
      <c r="I92" s="767"/>
      <c r="J92" s="767"/>
      <c r="K92" s="767"/>
      <c r="L92" s="767"/>
      <c r="M92" s="767"/>
      <c r="N92" s="767"/>
      <c r="O92" s="767"/>
      <c r="P92" s="767"/>
      <c r="Q92" s="767"/>
      <c r="R92" s="767"/>
      <c r="S92" s="767"/>
      <c r="T92" s="767"/>
      <c r="U92" s="767"/>
      <c r="V92" s="767"/>
      <c r="W92" s="767"/>
      <c r="X92" s="767"/>
      <c r="Y92" s="767"/>
      <c r="Z92" s="767"/>
      <c r="AA92" s="767"/>
      <c r="AB92" s="767"/>
      <c r="AC92" s="767"/>
      <c r="AD92" s="767"/>
      <c r="AE92" s="767"/>
    </row>
    <row r="93">
      <c r="A93" s="767"/>
      <c r="B93" s="767"/>
      <c r="C93" s="767"/>
      <c r="D93" s="767"/>
      <c r="E93" s="767"/>
      <c r="F93" s="767"/>
      <c r="G93" s="767"/>
      <c r="H93" s="767"/>
      <c r="I93" s="767"/>
      <c r="J93" s="767"/>
      <c r="K93" s="767"/>
      <c r="L93" s="767"/>
      <c r="M93" s="767"/>
      <c r="N93" s="767"/>
      <c r="O93" s="767"/>
      <c r="P93" s="767"/>
      <c r="Q93" s="767"/>
      <c r="R93" s="767"/>
      <c r="S93" s="767"/>
      <c r="T93" s="767"/>
      <c r="U93" s="767"/>
      <c r="V93" s="767"/>
      <c r="W93" s="767"/>
      <c r="X93" s="767"/>
      <c r="Y93" s="767"/>
      <c r="Z93" s="767"/>
      <c r="AA93" s="767"/>
      <c r="AB93" s="767"/>
      <c r="AC93" s="767"/>
      <c r="AD93" s="767"/>
      <c r="AE93" s="767"/>
    </row>
    <row r="94">
      <c r="A94" s="767"/>
      <c r="B94" s="767"/>
      <c r="C94" s="767"/>
      <c r="D94" s="767"/>
      <c r="E94" s="767"/>
      <c r="F94" s="767"/>
      <c r="G94" s="767"/>
      <c r="H94" s="767"/>
      <c r="I94" s="767"/>
      <c r="J94" s="767"/>
      <c r="K94" s="767"/>
      <c r="L94" s="767"/>
      <c r="M94" s="767"/>
      <c r="N94" s="767"/>
      <c r="O94" s="767"/>
      <c r="P94" s="767"/>
      <c r="Q94" s="767"/>
      <c r="R94" s="767"/>
      <c r="S94" s="767"/>
      <c r="T94" s="767"/>
      <c r="U94" s="767"/>
      <c r="V94" s="767"/>
      <c r="W94" s="767"/>
      <c r="X94" s="767"/>
      <c r="Y94" s="767"/>
      <c r="Z94" s="767"/>
      <c r="AA94" s="767"/>
      <c r="AB94" s="767"/>
      <c r="AC94" s="767"/>
      <c r="AD94" s="767"/>
      <c r="AE94" s="767"/>
    </row>
    <row r="95">
      <c r="A95" s="767"/>
      <c r="B95" s="767"/>
      <c r="C95" s="767"/>
      <c r="D95" s="767"/>
      <c r="E95" s="767"/>
      <c r="F95" s="767"/>
      <c r="G95" s="767"/>
      <c r="H95" s="767"/>
      <c r="I95" s="767"/>
      <c r="J95" s="767"/>
      <c r="K95" s="767"/>
      <c r="L95" s="767"/>
      <c r="M95" s="767"/>
      <c r="N95" s="767"/>
      <c r="O95" s="767"/>
      <c r="P95" s="767"/>
      <c r="Q95" s="767"/>
      <c r="R95" s="767"/>
      <c r="S95" s="767"/>
      <c r="T95" s="767"/>
      <c r="U95" s="767"/>
      <c r="V95" s="767"/>
      <c r="W95" s="767"/>
      <c r="X95" s="767"/>
      <c r="Y95" s="767"/>
      <c r="Z95" s="767"/>
      <c r="AA95" s="767"/>
      <c r="AB95" s="767"/>
      <c r="AC95" s="767"/>
      <c r="AD95" s="767"/>
      <c r="AE95" s="767"/>
    </row>
    <row r="96">
      <c r="A96" s="767"/>
      <c r="B96" s="767"/>
      <c r="C96" s="767"/>
      <c r="D96" s="767"/>
      <c r="E96" s="767"/>
      <c r="F96" s="767"/>
      <c r="G96" s="767"/>
      <c r="H96" s="767"/>
      <c r="I96" s="767"/>
      <c r="J96" s="767"/>
      <c r="K96" s="767"/>
      <c r="L96" s="767"/>
      <c r="M96" s="767"/>
      <c r="N96" s="767"/>
      <c r="O96" s="767"/>
      <c r="P96" s="767"/>
      <c r="Q96" s="767"/>
      <c r="R96" s="767"/>
      <c r="S96" s="767"/>
      <c r="T96" s="767"/>
      <c r="U96" s="767"/>
      <c r="V96" s="767"/>
      <c r="W96" s="767"/>
      <c r="X96" s="767"/>
      <c r="Y96" s="767"/>
      <c r="Z96" s="767"/>
      <c r="AA96" s="767"/>
      <c r="AB96" s="767"/>
      <c r="AC96" s="767"/>
      <c r="AD96" s="767"/>
      <c r="AE96" s="767"/>
    </row>
    <row r="97">
      <c r="A97" s="767"/>
      <c r="B97" s="767"/>
      <c r="C97" s="767"/>
      <c r="D97" s="767"/>
      <c r="E97" s="767"/>
      <c r="F97" s="767"/>
      <c r="G97" s="767"/>
      <c r="H97" s="767"/>
      <c r="I97" s="767"/>
      <c r="J97" s="767"/>
      <c r="K97" s="767"/>
      <c r="L97" s="767"/>
      <c r="M97" s="767"/>
      <c r="N97" s="767"/>
      <c r="O97" s="767"/>
      <c r="P97" s="767"/>
      <c r="Q97" s="767"/>
      <c r="R97" s="767"/>
      <c r="S97" s="767"/>
      <c r="T97" s="767"/>
      <c r="U97" s="767"/>
      <c r="V97" s="767"/>
      <c r="W97" s="767"/>
      <c r="X97" s="767"/>
      <c r="Y97" s="767"/>
      <c r="Z97" s="767"/>
      <c r="AA97" s="767"/>
      <c r="AB97" s="767"/>
      <c r="AC97" s="767"/>
      <c r="AD97" s="767"/>
      <c r="AE97" s="767"/>
    </row>
    <row r="98">
      <c r="A98" s="767"/>
      <c r="B98" s="767"/>
      <c r="C98" s="767"/>
      <c r="D98" s="767"/>
      <c r="E98" s="767"/>
      <c r="F98" s="767"/>
      <c r="G98" s="767"/>
      <c r="H98" s="767"/>
      <c r="I98" s="767"/>
      <c r="J98" s="767"/>
      <c r="K98" s="767"/>
      <c r="L98" s="767"/>
      <c r="M98" s="767"/>
      <c r="N98" s="767"/>
      <c r="O98" s="767"/>
      <c r="P98" s="767"/>
      <c r="Q98" s="767"/>
      <c r="R98" s="767"/>
      <c r="S98" s="767"/>
      <c r="T98" s="767"/>
      <c r="U98" s="767"/>
      <c r="V98" s="767"/>
      <c r="W98" s="767"/>
      <c r="X98" s="767"/>
      <c r="Y98" s="767"/>
      <c r="Z98" s="767"/>
      <c r="AA98" s="767"/>
      <c r="AB98" s="767"/>
      <c r="AC98" s="767"/>
      <c r="AD98" s="767"/>
      <c r="AE98" s="767"/>
    </row>
    <row r="99">
      <c r="A99" s="767"/>
      <c r="B99" s="767"/>
      <c r="C99" s="767"/>
      <c r="D99" s="767"/>
      <c r="E99" s="767"/>
      <c r="F99" s="767"/>
      <c r="G99" s="767"/>
      <c r="H99" s="767"/>
      <c r="I99" s="767"/>
      <c r="J99" s="767"/>
      <c r="K99" s="767"/>
      <c r="L99" s="767"/>
      <c r="M99" s="767"/>
      <c r="N99" s="767"/>
      <c r="O99" s="767"/>
      <c r="P99" s="767"/>
      <c r="Q99" s="767"/>
      <c r="R99" s="767"/>
      <c r="S99" s="767"/>
      <c r="T99" s="767"/>
      <c r="U99" s="767"/>
      <c r="V99" s="767"/>
      <c r="W99" s="767"/>
      <c r="X99" s="767"/>
      <c r="Y99" s="767"/>
      <c r="Z99" s="767"/>
      <c r="AA99" s="767"/>
      <c r="AB99" s="767"/>
      <c r="AC99" s="767"/>
      <c r="AD99" s="767"/>
      <c r="AE99" s="767"/>
    </row>
    <row r="100">
      <c r="A100" s="767"/>
      <c r="B100" s="767"/>
      <c r="C100" s="767"/>
      <c r="D100" s="767"/>
      <c r="E100" s="767"/>
      <c r="F100" s="767"/>
      <c r="G100" s="767"/>
      <c r="H100" s="767"/>
      <c r="I100" s="767"/>
      <c r="J100" s="767"/>
      <c r="K100" s="767"/>
      <c r="L100" s="767"/>
      <c r="M100" s="767"/>
      <c r="N100" s="767"/>
      <c r="O100" s="767"/>
      <c r="P100" s="767"/>
      <c r="Q100" s="767"/>
      <c r="R100" s="767"/>
      <c r="S100" s="767"/>
      <c r="T100" s="767"/>
      <c r="U100" s="767"/>
      <c r="V100" s="767"/>
      <c r="W100" s="767"/>
      <c r="X100" s="767"/>
      <c r="Y100" s="767"/>
      <c r="Z100" s="767"/>
      <c r="AA100" s="767"/>
      <c r="AB100" s="767"/>
      <c r="AC100" s="767"/>
      <c r="AD100" s="767"/>
      <c r="AE100" s="767"/>
    </row>
    <row r="101">
      <c r="A101" s="767"/>
      <c r="B101" s="767"/>
      <c r="C101" s="767"/>
      <c r="D101" s="767"/>
      <c r="E101" s="767"/>
      <c r="F101" s="767"/>
      <c r="G101" s="767"/>
      <c r="H101" s="767"/>
      <c r="I101" s="767"/>
      <c r="J101" s="767"/>
      <c r="K101" s="767"/>
      <c r="L101" s="767"/>
      <c r="M101" s="767"/>
      <c r="N101" s="767"/>
      <c r="O101" s="767"/>
      <c r="P101" s="767"/>
      <c r="Q101" s="767"/>
      <c r="R101" s="767"/>
      <c r="S101" s="767"/>
      <c r="T101" s="767"/>
      <c r="U101" s="767"/>
      <c r="V101" s="767"/>
      <c r="W101" s="767"/>
      <c r="X101" s="767"/>
      <c r="Y101" s="767"/>
      <c r="Z101" s="767"/>
      <c r="AA101" s="767"/>
      <c r="AB101" s="767"/>
      <c r="AC101" s="767"/>
      <c r="AD101" s="767"/>
      <c r="AE101" s="767"/>
    </row>
    <row r="102">
      <c r="A102" s="767"/>
      <c r="B102" s="767"/>
      <c r="C102" s="767"/>
      <c r="D102" s="767"/>
      <c r="E102" s="767"/>
      <c r="F102" s="767"/>
      <c r="G102" s="767"/>
      <c r="H102" s="767"/>
      <c r="I102" s="767"/>
      <c r="J102" s="767"/>
      <c r="K102" s="767"/>
      <c r="L102" s="767"/>
      <c r="M102" s="767"/>
      <c r="N102" s="767"/>
      <c r="O102" s="767"/>
      <c r="P102" s="767"/>
      <c r="Q102" s="767"/>
      <c r="R102" s="767"/>
      <c r="S102" s="767"/>
      <c r="T102" s="767"/>
      <c r="U102" s="767"/>
      <c r="V102" s="767"/>
      <c r="W102" s="767"/>
      <c r="X102" s="767"/>
      <c r="Y102" s="767"/>
      <c r="Z102" s="767"/>
      <c r="AA102" s="767"/>
      <c r="AB102" s="767"/>
      <c r="AC102" s="767"/>
      <c r="AD102" s="767"/>
      <c r="AE102" s="767"/>
    </row>
    <row r="103">
      <c r="A103" s="767"/>
      <c r="B103" s="767"/>
      <c r="C103" s="767"/>
      <c r="D103" s="767"/>
      <c r="E103" s="767"/>
      <c r="F103" s="767"/>
      <c r="G103" s="767"/>
      <c r="H103" s="767"/>
      <c r="I103" s="767"/>
      <c r="J103" s="767"/>
      <c r="K103" s="767"/>
      <c r="L103" s="767"/>
      <c r="M103" s="767"/>
      <c r="N103" s="767"/>
      <c r="O103" s="767"/>
      <c r="P103" s="767"/>
      <c r="Q103" s="767"/>
      <c r="R103" s="767"/>
      <c r="S103" s="767"/>
      <c r="T103" s="767"/>
      <c r="U103" s="767"/>
      <c r="V103" s="767"/>
      <c r="W103" s="767"/>
      <c r="X103" s="767"/>
      <c r="Y103" s="767"/>
      <c r="Z103" s="767"/>
      <c r="AA103" s="767"/>
      <c r="AB103" s="767"/>
      <c r="AC103" s="767"/>
      <c r="AD103" s="767"/>
      <c r="AE103" s="767"/>
    </row>
    <row r="104">
      <c r="A104" s="767"/>
      <c r="B104" s="767"/>
      <c r="C104" s="767"/>
      <c r="D104" s="767"/>
      <c r="E104" s="767"/>
      <c r="F104" s="767"/>
      <c r="G104" s="767"/>
      <c r="H104" s="767"/>
      <c r="I104" s="767"/>
      <c r="J104" s="767"/>
      <c r="K104" s="767"/>
      <c r="L104" s="767"/>
      <c r="M104" s="767"/>
      <c r="N104" s="767"/>
      <c r="O104" s="767"/>
      <c r="P104" s="767"/>
      <c r="Q104" s="767"/>
      <c r="R104" s="767"/>
      <c r="S104" s="767"/>
      <c r="T104" s="767"/>
      <c r="U104" s="767"/>
      <c r="V104" s="767"/>
      <c r="W104" s="767"/>
      <c r="X104" s="767"/>
      <c r="Y104" s="767"/>
      <c r="Z104" s="767"/>
      <c r="AA104" s="767"/>
      <c r="AB104" s="767"/>
      <c r="AC104" s="767"/>
      <c r="AD104" s="767"/>
      <c r="AE104" s="767"/>
    </row>
    <row r="105">
      <c r="A105" s="767"/>
      <c r="B105" s="767"/>
      <c r="C105" s="767"/>
      <c r="D105" s="767"/>
      <c r="E105" s="767"/>
      <c r="F105" s="767"/>
      <c r="G105" s="767"/>
      <c r="H105" s="767"/>
      <c r="I105" s="767"/>
      <c r="J105" s="767"/>
      <c r="K105" s="767"/>
      <c r="L105" s="767"/>
      <c r="M105" s="767"/>
      <c r="N105" s="767"/>
      <c r="O105" s="767"/>
      <c r="P105" s="767"/>
      <c r="Q105" s="767"/>
      <c r="R105" s="767"/>
      <c r="S105" s="767"/>
      <c r="T105" s="767"/>
      <c r="U105" s="767"/>
      <c r="V105" s="767"/>
      <c r="W105" s="767"/>
      <c r="X105" s="767"/>
      <c r="Y105" s="767"/>
      <c r="Z105" s="767"/>
      <c r="AA105" s="767"/>
      <c r="AB105" s="767"/>
      <c r="AC105" s="767"/>
      <c r="AD105" s="767"/>
      <c r="AE105" s="767"/>
    </row>
    <row r="106">
      <c r="A106" s="767"/>
      <c r="B106" s="767"/>
      <c r="C106" s="767"/>
      <c r="D106" s="767"/>
      <c r="E106" s="767"/>
      <c r="F106" s="767"/>
      <c r="G106" s="767"/>
      <c r="H106" s="767"/>
      <c r="I106" s="767"/>
      <c r="J106" s="767"/>
      <c r="K106" s="767"/>
      <c r="L106" s="767"/>
      <c r="M106" s="767"/>
      <c r="N106" s="767"/>
      <c r="O106" s="767"/>
      <c r="P106" s="767"/>
      <c r="Q106" s="767"/>
      <c r="R106" s="767"/>
      <c r="S106" s="767"/>
      <c r="T106" s="767"/>
      <c r="U106" s="767"/>
      <c r="V106" s="767"/>
      <c r="W106" s="767"/>
      <c r="X106" s="767"/>
      <c r="Y106" s="767"/>
      <c r="Z106" s="767"/>
      <c r="AA106" s="767"/>
      <c r="AB106" s="767"/>
      <c r="AC106" s="767"/>
      <c r="AD106" s="767"/>
      <c r="AE106" s="767"/>
    </row>
    <row r="107">
      <c r="A107" s="767"/>
      <c r="B107" s="767"/>
      <c r="C107" s="767"/>
      <c r="D107" s="767"/>
      <c r="E107" s="767"/>
      <c r="F107" s="767"/>
      <c r="G107" s="767"/>
      <c r="H107" s="767"/>
      <c r="I107" s="767"/>
      <c r="J107" s="767"/>
      <c r="K107" s="767"/>
      <c r="L107" s="767"/>
      <c r="M107" s="767"/>
      <c r="N107" s="767"/>
      <c r="O107" s="767"/>
      <c r="P107" s="767"/>
      <c r="Q107" s="767"/>
      <c r="R107" s="767"/>
      <c r="S107" s="767"/>
      <c r="T107" s="767"/>
      <c r="U107" s="767"/>
      <c r="V107" s="767"/>
      <c r="W107" s="767"/>
      <c r="X107" s="767"/>
      <c r="Y107" s="767"/>
      <c r="Z107" s="767"/>
      <c r="AA107" s="767"/>
      <c r="AB107" s="767"/>
      <c r="AC107" s="767"/>
      <c r="AD107" s="767"/>
      <c r="AE107" s="767"/>
    </row>
    <row r="108">
      <c r="A108" s="767"/>
      <c r="B108" s="767"/>
      <c r="C108" s="767"/>
      <c r="D108" s="767"/>
      <c r="E108" s="767"/>
      <c r="F108" s="767"/>
      <c r="G108" s="767"/>
      <c r="H108" s="767"/>
      <c r="I108" s="767"/>
      <c r="J108" s="767"/>
      <c r="K108" s="767"/>
      <c r="L108" s="767"/>
      <c r="M108" s="767"/>
      <c r="N108" s="767"/>
      <c r="O108" s="767"/>
      <c r="P108" s="767"/>
      <c r="Q108" s="767"/>
      <c r="R108" s="767"/>
      <c r="S108" s="767"/>
      <c r="T108" s="767"/>
      <c r="U108" s="767"/>
      <c r="V108" s="767"/>
      <c r="W108" s="767"/>
      <c r="X108" s="767"/>
      <c r="Y108" s="767"/>
      <c r="Z108" s="767"/>
      <c r="AA108" s="767"/>
      <c r="AB108" s="767"/>
      <c r="AC108" s="767"/>
      <c r="AD108" s="767"/>
      <c r="AE108" s="767"/>
    </row>
    <row r="109">
      <c r="A109" s="742"/>
      <c r="B109" s="742"/>
      <c r="C109" s="742"/>
      <c r="D109" s="742"/>
      <c r="E109" s="742"/>
      <c r="F109" s="742"/>
      <c r="G109" s="742"/>
      <c r="H109" s="742"/>
      <c r="I109" s="742"/>
      <c r="J109" s="742"/>
      <c r="K109" s="742"/>
      <c r="L109" s="742"/>
      <c r="M109" s="742"/>
      <c r="N109" s="742"/>
      <c r="O109" s="742"/>
      <c r="P109" s="742"/>
      <c r="Q109" s="742"/>
      <c r="R109" s="742"/>
      <c r="S109" s="742"/>
      <c r="T109" s="742"/>
      <c r="U109" s="742"/>
      <c r="V109" s="742"/>
      <c r="W109" s="742"/>
      <c r="X109" s="742"/>
      <c r="Y109" s="742"/>
      <c r="Z109" s="742"/>
      <c r="AA109" s="742"/>
      <c r="AB109" s="742"/>
      <c r="AC109" s="742"/>
      <c r="AD109" s="742"/>
      <c r="AE109" s="742"/>
    </row>
    <row r="110">
      <c r="A110" s="742"/>
      <c r="B110" s="742"/>
      <c r="C110" s="742"/>
      <c r="D110" s="742"/>
      <c r="E110" s="742"/>
      <c r="F110" s="742"/>
      <c r="G110" s="742"/>
      <c r="H110" s="742"/>
      <c r="I110" s="742"/>
      <c r="J110" s="742"/>
      <c r="K110" s="742"/>
      <c r="L110" s="742"/>
      <c r="M110" s="742"/>
      <c r="N110" s="742"/>
      <c r="O110" s="742"/>
      <c r="P110" s="742"/>
      <c r="Q110" s="742"/>
      <c r="R110" s="742"/>
      <c r="S110" s="742"/>
      <c r="T110" s="742"/>
      <c r="U110" s="742"/>
      <c r="V110" s="742"/>
      <c r="W110" s="742"/>
      <c r="X110" s="742"/>
      <c r="Y110" s="742"/>
      <c r="Z110" s="742"/>
      <c r="AA110" s="742"/>
      <c r="AB110" s="742"/>
      <c r="AC110" s="742"/>
      <c r="AD110" s="742"/>
      <c r="AE110" s="742"/>
    </row>
    <row r="111">
      <c r="A111" s="742"/>
      <c r="B111" s="742"/>
      <c r="C111" s="742"/>
      <c r="D111" s="742"/>
      <c r="E111" s="742"/>
      <c r="F111" s="742"/>
      <c r="G111" s="742"/>
      <c r="H111" s="742"/>
      <c r="I111" s="742"/>
      <c r="J111" s="742"/>
      <c r="K111" s="742"/>
      <c r="L111" s="742"/>
      <c r="M111" s="742"/>
      <c r="N111" s="742"/>
      <c r="O111" s="742"/>
      <c r="P111" s="742"/>
      <c r="Q111" s="742"/>
      <c r="R111" s="742"/>
      <c r="S111" s="742"/>
      <c r="T111" s="742"/>
      <c r="U111" s="742"/>
      <c r="V111" s="742"/>
      <c r="W111" s="742"/>
      <c r="X111" s="742"/>
      <c r="Y111" s="742"/>
      <c r="Z111" s="742"/>
      <c r="AA111" s="742"/>
      <c r="AB111" s="742"/>
      <c r="AC111" s="742"/>
      <c r="AD111" s="742"/>
      <c r="AE111" s="742"/>
    </row>
    <row r="112">
      <c r="A112" s="742"/>
      <c r="B112" s="742"/>
      <c r="C112" s="742"/>
      <c r="D112" s="742"/>
      <c r="E112" s="742"/>
      <c r="F112" s="742"/>
      <c r="G112" s="742"/>
      <c r="H112" s="742"/>
      <c r="I112" s="742"/>
      <c r="J112" s="742"/>
      <c r="K112" s="742"/>
      <c r="L112" s="742"/>
      <c r="M112" s="742"/>
      <c r="N112" s="742"/>
      <c r="O112" s="742"/>
      <c r="P112" s="742"/>
      <c r="Q112" s="742"/>
      <c r="R112" s="742"/>
      <c r="S112" s="742"/>
      <c r="T112" s="742"/>
      <c r="U112" s="742"/>
      <c r="V112" s="742"/>
      <c r="W112" s="742"/>
      <c r="X112" s="742"/>
      <c r="Y112" s="742"/>
      <c r="Z112" s="742"/>
      <c r="AA112" s="742"/>
      <c r="AB112" s="742"/>
      <c r="AC112" s="742"/>
      <c r="AD112" s="742"/>
      <c r="AE112" s="742"/>
    </row>
    <row r="113">
      <c r="A113" s="742"/>
      <c r="B113" s="742"/>
      <c r="C113" s="742"/>
      <c r="D113" s="742"/>
      <c r="E113" s="742"/>
      <c r="F113" s="742"/>
      <c r="G113" s="742"/>
      <c r="H113" s="742"/>
      <c r="I113" s="742"/>
      <c r="J113" s="742"/>
      <c r="K113" s="742"/>
      <c r="L113" s="742"/>
      <c r="M113" s="742"/>
      <c r="N113" s="742"/>
      <c r="O113" s="742"/>
      <c r="P113" s="742"/>
      <c r="Q113" s="742"/>
      <c r="R113" s="742"/>
      <c r="S113" s="742"/>
      <c r="T113" s="742"/>
      <c r="U113" s="742"/>
      <c r="V113" s="742"/>
      <c r="W113" s="742"/>
      <c r="X113" s="742"/>
      <c r="Y113" s="742"/>
      <c r="Z113" s="742"/>
      <c r="AA113" s="742"/>
      <c r="AB113" s="742"/>
      <c r="AC113" s="742"/>
      <c r="AD113" s="742"/>
      <c r="AE113" s="742"/>
    </row>
    <row r="114">
      <c r="A114" s="742"/>
      <c r="B114" s="742"/>
      <c r="C114" s="742"/>
      <c r="D114" s="742"/>
      <c r="E114" s="742"/>
      <c r="F114" s="742"/>
      <c r="G114" s="742"/>
      <c r="H114" s="742"/>
      <c r="I114" s="742"/>
      <c r="J114" s="742"/>
      <c r="K114" s="742"/>
      <c r="L114" s="742"/>
      <c r="M114" s="742"/>
      <c r="N114" s="742"/>
      <c r="O114" s="742"/>
      <c r="P114" s="742"/>
      <c r="Q114" s="742"/>
      <c r="R114" s="742"/>
      <c r="S114" s="742"/>
      <c r="T114" s="742"/>
      <c r="U114" s="742"/>
      <c r="V114" s="742"/>
      <c r="W114" s="742"/>
      <c r="X114" s="742"/>
      <c r="Y114" s="742"/>
      <c r="Z114" s="742"/>
      <c r="AA114" s="742"/>
      <c r="AB114" s="742"/>
      <c r="AC114" s="742"/>
      <c r="AD114" s="742"/>
      <c r="AE114" s="742"/>
    </row>
    <row r="115">
      <c r="A115" s="742"/>
      <c r="B115" s="742"/>
      <c r="C115" s="742"/>
      <c r="D115" s="742"/>
      <c r="E115" s="742"/>
      <c r="F115" s="742"/>
      <c r="G115" s="742"/>
      <c r="H115" s="742"/>
      <c r="I115" s="742"/>
      <c r="J115" s="742"/>
      <c r="K115" s="742"/>
      <c r="L115" s="742"/>
      <c r="M115" s="742"/>
      <c r="N115" s="742"/>
      <c r="O115" s="742"/>
      <c r="P115" s="742"/>
      <c r="Q115" s="742"/>
      <c r="R115" s="742"/>
      <c r="S115" s="742"/>
      <c r="T115" s="742"/>
      <c r="U115" s="742"/>
      <c r="V115" s="742"/>
      <c r="W115" s="742"/>
      <c r="X115" s="742"/>
      <c r="Y115" s="742"/>
      <c r="Z115" s="742"/>
      <c r="AA115" s="742"/>
      <c r="AB115" s="742"/>
      <c r="AC115" s="742"/>
      <c r="AD115" s="742"/>
      <c r="AE115" s="742"/>
    </row>
    <row r="116">
      <c r="A116" s="742"/>
      <c r="B116" s="742"/>
      <c r="C116" s="742"/>
      <c r="D116" s="742"/>
      <c r="E116" s="742"/>
      <c r="F116" s="742"/>
      <c r="G116" s="742"/>
      <c r="H116" s="742"/>
      <c r="I116" s="742"/>
      <c r="J116" s="742"/>
      <c r="K116" s="742"/>
      <c r="L116" s="742"/>
      <c r="M116" s="742"/>
      <c r="N116" s="742"/>
      <c r="O116" s="742"/>
      <c r="P116" s="742"/>
      <c r="Q116" s="742"/>
      <c r="R116" s="742"/>
      <c r="S116" s="742"/>
      <c r="T116" s="742"/>
      <c r="U116" s="742"/>
      <c r="V116" s="742"/>
      <c r="W116" s="742"/>
      <c r="X116" s="742"/>
      <c r="Y116" s="742"/>
      <c r="Z116" s="742"/>
      <c r="AA116" s="742"/>
      <c r="AB116" s="742"/>
      <c r="AC116" s="742"/>
      <c r="AD116" s="742"/>
      <c r="AE116" s="742"/>
    </row>
    <row r="117">
      <c r="A117" s="742"/>
      <c r="B117" s="742"/>
      <c r="C117" s="742"/>
      <c r="D117" s="742"/>
      <c r="E117" s="742"/>
      <c r="F117" s="742"/>
      <c r="G117" s="742"/>
      <c r="H117" s="742"/>
      <c r="I117" s="742"/>
      <c r="J117" s="742"/>
      <c r="K117" s="742"/>
      <c r="L117" s="742"/>
      <c r="M117" s="742"/>
      <c r="N117" s="742"/>
      <c r="O117" s="742"/>
      <c r="P117" s="742"/>
      <c r="Q117" s="742"/>
      <c r="R117" s="742"/>
      <c r="S117" s="742"/>
      <c r="T117" s="742"/>
      <c r="U117" s="742"/>
      <c r="V117" s="742"/>
      <c r="W117" s="742"/>
      <c r="X117" s="742"/>
      <c r="Y117" s="742"/>
      <c r="Z117" s="742"/>
      <c r="AA117" s="742"/>
      <c r="AB117" s="742"/>
      <c r="AC117" s="742"/>
      <c r="AD117" s="742"/>
      <c r="AE117" s="742"/>
    </row>
    <row r="118">
      <c r="A118" s="742"/>
      <c r="B118" s="742"/>
      <c r="C118" s="742"/>
      <c r="D118" s="742"/>
      <c r="E118" s="742"/>
      <c r="F118" s="742"/>
      <c r="G118" s="742"/>
      <c r="H118" s="742"/>
      <c r="I118" s="742"/>
      <c r="J118" s="742"/>
      <c r="K118" s="742"/>
      <c r="L118" s="742"/>
      <c r="M118" s="742"/>
      <c r="N118" s="742"/>
      <c r="O118" s="742"/>
      <c r="P118" s="742"/>
      <c r="Q118" s="742"/>
      <c r="R118" s="742"/>
      <c r="S118" s="742"/>
      <c r="T118" s="742"/>
      <c r="U118" s="742"/>
      <c r="V118" s="742"/>
      <c r="W118" s="742"/>
      <c r="X118" s="742"/>
      <c r="Y118" s="742"/>
      <c r="Z118" s="742"/>
      <c r="AA118" s="742"/>
      <c r="AB118" s="742"/>
      <c r="AC118" s="742"/>
      <c r="AD118" s="742"/>
      <c r="AE118" s="742"/>
    </row>
    <row r="119">
      <c r="A119" s="742"/>
      <c r="B119" s="742"/>
      <c r="C119" s="742"/>
      <c r="D119" s="742"/>
      <c r="E119" s="742"/>
      <c r="F119" s="742"/>
      <c r="G119" s="742"/>
      <c r="H119" s="742"/>
      <c r="I119" s="742"/>
      <c r="J119" s="742"/>
      <c r="K119" s="742"/>
      <c r="L119" s="742"/>
      <c r="M119" s="742"/>
      <c r="N119" s="742"/>
      <c r="O119" s="742"/>
      <c r="P119" s="742"/>
      <c r="Q119" s="742"/>
      <c r="R119" s="742"/>
      <c r="S119" s="742"/>
      <c r="T119" s="742"/>
      <c r="U119" s="742"/>
      <c r="V119" s="742"/>
      <c r="W119" s="742"/>
      <c r="X119" s="742"/>
      <c r="Y119" s="742"/>
      <c r="Z119" s="742"/>
      <c r="AA119" s="742"/>
      <c r="AB119" s="742"/>
      <c r="AC119" s="742"/>
      <c r="AD119" s="742"/>
      <c r="AE119" s="742"/>
    </row>
    <row r="120">
      <c r="A120" s="742"/>
      <c r="B120" s="742"/>
      <c r="C120" s="742"/>
      <c r="D120" s="742"/>
      <c r="E120" s="742"/>
      <c r="F120" s="742"/>
      <c r="G120" s="742"/>
      <c r="H120" s="742"/>
      <c r="I120" s="742"/>
      <c r="J120" s="742"/>
      <c r="K120" s="742"/>
      <c r="L120" s="742"/>
      <c r="M120" s="742"/>
      <c r="N120" s="742"/>
      <c r="O120" s="742"/>
      <c r="P120" s="742"/>
      <c r="Q120" s="742"/>
      <c r="R120" s="742"/>
      <c r="S120" s="742"/>
      <c r="T120" s="742"/>
      <c r="U120" s="742"/>
      <c r="V120" s="742"/>
      <c r="W120" s="742"/>
      <c r="X120" s="742"/>
      <c r="Y120" s="742"/>
      <c r="Z120" s="742"/>
      <c r="AA120" s="742"/>
      <c r="AB120" s="742"/>
      <c r="AC120" s="742"/>
      <c r="AD120" s="742"/>
      <c r="AE120" s="742"/>
    </row>
    <row r="121">
      <c r="A121" s="742"/>
      <c r="B121" s="742"/>
      <c r="C121" s="742"/>
      <c r="D121" s="742"/>
      <c r="E121" s="742"/>
      <c r="F121" s="742"/>
      <c r="G121" s="742"/>
      <c r="H121" s="742"/>
      <c r="I121" s="742"/>
      <c r="J121" s="742"/>
      <c r="K121" s="742"/>
      <c r="L121" s="742"/>
      <c r="M121" s="742"/>
      <c r="N121" s="742"/>
      <c r="O121" s="742"/>
      <c r="P121" s="742"/>
      <c r="Q121" s="742"/>
      <c r="R121" s="742"/>
      <c r="S121" s="742"/>
      <c r="T121" s="742"/>
      <c r="U121" s="742"/>
      <c r="V121" s="742"/>
      <c r="W121" s="742"/>
      <c r="X121" s="742"/>
      <c r="Y121" s="742"/>
      <c r="Z121" s="742"/>
      <c r="AA121" s="742"/>
      <c r="AB121" s="742"/>
      <c r="AC121" s="742"/>
      <c r="AD121" s="742"/>
      <c r="AE121" s="742"/>
    </row>
    <row r="122">
      <c r="A122" s="742"/>
      <c r="B122" s="742"/>
      <c r="C122" s="742"/>
      <c r="D122" s="742"/>
      <c r="E122" s="742"/>
      <c r="F122" s="742"/>
      <c r="G122" s="742"/>
      <c r="H122" s="742"/>
      <c r="I122" s="742"/>
      <c r="J122" s="742"/>
      <c r="K122" s="742"/>
      <c r="L122" s="742"/>
      <c r="M122" s="742"/>
      <c r="N122" s="742"/>
      <c r="O122" s="742"/>
      <c r="P122" s="742"/>
      <c r="Q122" s="742"/>
      <c r="R122" s="742"/>
      <c r="S122" s="742"/>
      <c r="T122" s="742"/>
      <c r="U122" s="742"/>
      <c r="V122" s="742"/>
      <c r="W122" s="742"/>
      <c r="X122" s="742"/>
      <c r="Y122" s="742"/>
      <c r="Z122" s="742"/>
      <c r="AA122" s="742"/>
      <c r="AB122" s="742"/>
      <c r="AC122" s="742"/>
      <c r="AD122" s="742"/>
      <c r="AE122" s="742"/>
    </row>
    <row r="123">
      <c r="A123" s="742"/>
      <c r="B123" s="742"/>
      <c r="C123" s="742"/>
      <c r="D123" s="742"/>
      <c r="E123" s="742"/>
      <c r="F123" s="742"/>
      <c r="G123" s="742"/>
      <c r="H123" s="742"/>
      <c r="I123" s="742"/>
      <c r="J123" s="742"/>
      <c r="K123" s="742"/>
      <c r="L123" s="742"/>
      <c r="M123" s="742"/>
      <c r="N123" s="742"/>
      <c r="O123" s="742"/>
      <c r="P123" s="742"/>
      <c r="Q123" s="742"/>
      <c r="R123" s="742"/>
      <c r="S123" s="742"/>
      <c r="T123" s="742"/>
      <c r="U123" s="742"/>
      <c r="V123" s="742"/>
      <c r="W123" s="742"/>
      <c r="X123" s="742"/>
      <c r="Y123" s="742"/>
      <c r="Z123" s="742"/>
      <c r="AA123" s="742"/>
      <c r="AB123" s="742"/>
      <c r="AC123" s="742"/>
      <c r="AD123" s="742"/>
      <c r="AE123" s="742"/>
    </row>
    <row r="124">
      <c r="A124" s="742"/>
      <c r="B124" s="742"/>
      <c r="C124" s="742"/>
      <c r="D124" s="742"/>
      <c r="E124" s="742"/>
      <c r="F124" s="742"/>
      <c r="G124" s="742"/>
      <c r="H124" s="742"/>
      <c r="I124" s="742"/>
      <c r="J124" s="742"/>
      <c r="K124" s="742"/>
      <c r="L124" s="742"/>
      <c r="M124" s="742"/>
      <c r="N124" s="742"/>
      <c r="O124" s="742"/>
      <c r="P124" s="742"/>
      <c r="Q124" s="742"/>
      <c r="R124" s="742"/>
      <c r="S124" s="742"/>
      <c r="T124" s="742"/>
      <c r="U124" s="742"/>
      <c r="V124" s="742"/>
      <c r="W124" s="742"/>
      <c r="X124" s="742"/>
      <c r="Y124" s="742"/>
      <c r="Z124" s="742"/>
      <c r="AA124" s="742"/>
      <c r="AB124" s="742"/>
      <c r="AC124" s="742"/>
      <c r="AD124" s="742"/>
      <c r="AE124" s="742"/>
    </row>
    <row r="125">
      <c r="A125" s="742"/>
      <c r="B125" s="742"/>
      <c r="C125" s="742"/>
      <c r="D125" s="742"/>
      <c r="E125" s="742"/>
      <c r="F125" s="742"/>
      <c r="G125" s="742"/>
      <c r="H125" s="742"/>
      <c r="I125" s="742"/>
      <c r="J125" s="742"/>
      <c r="K125" s="742"/>
      <c r="L125" s="742"/>
      <c r="M125" s="742"/>
      <c r="N125" s="742"/>
      <c r="O125" s="742"/>
      <c r="P125" s="742"/>
      <c r="Q125" s="742"/>
      <c r="R125" s="742"/>
      <c r="S125" s="742"/>
      <c r="T125" s="742"/>
      <c r="U125" s="742"/>
      <c r="V125" s="742"/>
      <c r="W125" s="742"/>
      <c r="X125" s="742"/>
      <c r="Y125" s="742"/>
      <c r="Z125" s="742"/>
      <c r="AA125" s="742"/>
      <c r="AB125" s="742"/>
      <c r="AC125" s="742"/>
      <c r="AD125" s="742"/>
      <c r="AE125" s="742"/>
    </row>
    <row r="126">
      <c r="A126" s="742"/>
      <c r="B126" s="742"/>
      <c r="C126" s="742"/>
      <c r="D126" s="742"/>
      <c r="E126" s="742"/>
      <c r="F126" s="742"/>
      <c r="G126" s="742"/>
      <c r="H126" s="742"/>
      <c r="I126" s="742"/>
      <c r="J126" s="742"/>
      <c r="K126" s="742"/>
      <c r="L126" s="742"/>
      <c r="M126" s="742"/>
      <c r="N126" s="742"/>
      <c r="O126" s="742"/>
      <c r="P126" s="742"/>
      <c r="Q126" s="742"/>
      <c r="R126" s="742"/>
      <c r="S126" s="742"/>
      <c r="T126" s="742"/>
      <c r="U126" s="742"/>
      <c r="V126" s="742"/>
      <c r="W126" s="742"/>
      <c r="X126" s="742"/>
      <c r="Y126" s="742"/>
      <c r="Z126" s="742"/>
      <c r="AA126" s="742"/>
      <c r="AB126" s="742"/>
      <c r="AC126" s="742"/>
      <c r="AD126" s="742"/>
      <c r="AE126" s="742"/>
    </row>
    <row r="127">
      <c r="A127" s="742"/>
      <c r="B127" s="742"/>
      <c r="C127" s="742"/>
      <c r="D127" s="742"/>
      <c r="E127" s="742"/>
      <c r="F127" s="742"/>
      <c r="G127" s="742"/>
      <c r="H127" s="742"/>
      <c r="I127" s="742"/>
      <c r="J127" s="742"/>
      <c r="K127" s="742"/>
      <c r="L127" s="742"/>
      <c r="M127" s="742"/>
      <c r="N127" s="742"/>
      <c r="O127" s="742"/>
      <c r="P127" s="742"/>
      <c r="Q127" s="742"/>
      <c r="R127" s="742"/>
      <c r="S127" s="742"/>
      <c r="T127" s="742"/>
      <c r="U127" s="742"/>
      <c r="V127" s="742"/>
      <c r="W127" s="742"/>
      <c r="X127" s="742"/>
      <c r="Y127" s="742"/>
      <c r="Z127" s="742"/>
      <c r="AA127" s="742"/>
      <c r="AB127" s="742"/>
      <c r="AC127" s="742"/>
      <c r="AD127" s="742"/>
      <c r="AE127" s="742"/>
    </row>
    <row r="128">
      <c r="A128" s="742"/>
      <c r="B128" s="742"/>
      <c r="C128" s="742"/>
      <c r="D128" s="742"/>
      <c r="E128" s="742"/>
      <c r="F128" s="742"/>
      <c r="G128" s="742"/>
      <c r="H128" s="742"/>
      <c r="I128" s="742"/>
      <c r="J128" s="742"/>
      <c r="K128" s="742"/>
      <c r="L128" s="742"/>
      <c r="M128" s="742"/>
      <c r="N128" s="742"/>
      <c r="O128" s="742"/>
      <c r="P128" s="742"/>
      <c r="Q128" s="742"/>
      <c r="R128" s="742"/>
      <c r="S128" s="742"/>
      <c r="T128" s="742"/>
      <c r="U128" s="742"/>
      <c r="V128" s="742"/>
      <c r="W128" s="742"/>
      <c r="X128" s="742"/>
      <c r="Y128" s="742"/>
      <c r="Z128" s="742"/>
      <c r="AA128" s="742"/>
      <c r="AB128" s="742"/>
      <c r="AC128" s="742"/>
      <c r="AD128" s="742"/>
      <c r="AE128" s="742"/>
    </row>
    <row r="129">
      <c r="A129" s="742"/>
      <c r="B129" s="742"/>
      <c r="C129" s="742"/>
      <c r="D129" s="742"/>
      <c r="E129" s="742"/>
      <c r="F129" s="742"/>
      <c r="G129" s="742"/>
      <c r="H129" s="742"/>
      <c r="I129" s="742"/>
      <c r="J129" s="742"/>
      <c r="K129" s="742"/>
      <c r="L129" s="742"/>
      <c r="M129" s="742"/>
      <c r="N129" s="742"/>
      <c r="O129" s="742"/>
      <c r="P129" s="742"/>
      <c r="Q129" s="742"/>
      <c r="R129" s="742"/>
      <c r="S129" s="742"/>
      <c r="T129" s="742"/>
      <c r="U129" s="742"/>
      <c r="V129" s="742"/>
      <c r="W129" s="742"/>
      <c r="X129" s="742"/>
      <c r="Y129" s="742"/>
      <c r="Z129" s="742"/>
      <c r="AA129" s="742"/>
      <c r="AB129" s="742"/>
      <c r="AC129" s="742"/>
      <c r="AD129" s="742"/>
      <c r="AE129" s="742"/>
    </row>
    <row r="130">
      <c r="A130" s="742"/>
      <c r="B130" s="742"/>
      <c r="C130" s="742"/>
      <c r="D130" s="742"/>
      <c r="E130" s="742"/>
      <c r="F130" s="742"/>
      <c r="G130" s="742"/>
      <c r="H130" s="742"/>
      <c r="I130" s="742"/>
      <c r="J130" s="742"/>
      <c r="K130" s="742"/>
      <c r="L130" s="742"/>
      <c r="M130" s="742"/>
      <c r="N130" s="742"/>
      <c r="O130" s="742"/>
      <c r="P130" s="742"/>
      <c r="Q130" s="742"/>
      <c r="R130" s="742"/>
      <c r="S130" s="742"/>
      <c r="T130" s="742"/>
      <c r="U130" s="742"/>
      <c r="V130" s="742"/>
      <c r="W130" s="742"/>
      <c r="X130" s="742"/>
      <c r="Y130" s="742"/>
      <c r="Z130" s="742"/>
      <c r="AA130" s="742"/>
      <c r="AB130" s="742"/>
      <c r="AC130" s="742"/>
      <c r="AD130" s="742"/>
      <c r="AE130" s="742"/>
    </row>
    <row r="131">
      <c r="A131" s="742"/>
      <c r="B131" s="742"/>
      <c r="C131" s="742"/>
      <c r="D131" s="742"/>
      <c r="E131" s="742"/>
      <c r="F131" s="742"/>
      <c r="G131" s="742"/>
      <c r="H131" s="742"/>
      <c r="I131" s="742"/>
      <c r="J131" s="742"/>
      <c r="K131" s="742"/>
      <c r="L131" s="742"/>
      <c r="M131" s="742"/>
      <c r="N131" s="742"/>
      <c r="O131" s="742"/>
      <c r="P131" s="742"/>
      <c r="Q131" s="742"/>
      <c r="R131" s="742"/>
      <c r="S131" s="742"/>
      <c r="T131" s="742"/>
      <c r="U131" s="742"/>
      <c r="V131" s="742"/>
      <c r="W131" s="742"/>
      <c r="X131" s="742"/>
      <c r="Y131" s="742"/>
      <c r="Z131" s="742"/>
      <c r="AA131" s="742"/>
      <c r="AB131" s="742"/>
      <c r="AC131" s="742"/>
      <c r="AD131" s="742"/>
      <c r="AE131" s="742"/>
    </row>
    <row r="132">
      <c r="A132" s="742"/>
      <c r="B132" s="742"/>
      <c r="C132" s="742"/>
      <c r="D132" s="742"/>
      <c r="E132" s="742"/>
      <c r="F132" s="742"/>
      <c r="G132" s="742"/>
      <c r="H132" s="742"/>
      <c r="I132" s="742"/>
      <c r="J132" s="742"/>
      <c r="K132" s="742"/>
      <c r="L132" s="742"/>
      <c r="M132" s="742"/>
      <c r="N132" s="742"/>
      <c r="O132" s="742"/>
      <c r="P132" s="742"/>
      <c r="Q132" s="742"/>
      <c r="R132" s="742"/>
      <c r="S132" s="742"/>
      <c r="T132" s="742"/>
      <c r="U132" s="742"/>
      <c r="V132" s="742"/>
      <c r="W132" s="742"/>
      <c r="X132" s="742"/>
      <c r="Y132" s="742"/>
      <c r="Z132" s="742"/>
      <c r="AA132" s="742"/>
      <c r="AB132" s="742"/>
      <c r="AC132" s="742"/>
      <c r="AD132" s="742"/>
      <c r="AE132" s="742"/>
    </row>
    <row r="133">
      <c r="A133" s="742"/>
      <c r="B133" s="742"/>
      <c r="C133" s="742"/>
      <c r="D133" s="742"/>
      <c r="E133" s="742"/>
      <c r="F133" s="742"/>
      <c r="G133" s="742"/>
      <c r="H133" s="742"/>
      <c r="I133" s="742"/>
      <c r="J133" s="742"/>
      <c r="K133" s="742"/>
      <c r="L133" s="742"/>
      <c r="M133" s="742"/>
      <c r="N133" s="742"/>
      <c r="O133" s="742"/>
      <c r="P133" s="742"/>
      <c r="Q133" s="742"/>
      <c r="R133" s="742"/>
      <c r="S133" s="742"/>
      <c r="T133" s="742"/>
      <c r="U133" s="742"/>
      <c r="V133" s="742"/>
      <c r="W133" s="742"/>
      <c r="X133" s="742"/>
      <c r="Y133" s="742"/>
      <c r="Z133" s="742"/>
      <c r="AA133" s="742"/>
      <c r="AB133" s="742"/>
      <c r="AC133" s="742"/>
      <c r="AD133" s="742"/>
      <c r="AE133" s="742"/>
    </row>
    <row r="134">
      <c r="A134" s="742"/>
      <c r="B134" s="742"/>
      <c r="C134" s="742"/>
      <c r="D134" s="742"/>
      <c r="E134" s="742"/>
      <c r="F134" s="742"/>
      <c r="G134" s="742"/>
      <c r="H134" s="742"/>
      <c r="I134" s="742"/>
      <c r="J134" s="742"/>
      <c r="K134" s="742"/>
      <c r="L134" s="742"/>
      <c r="M134" s="742"/>
      <c r="N134" s="742"/>
      <c r="O134" s="742"/>
      <c r="P134" s="742"/>
      <c r="Q134" s="742"/>
      <c r="R134" s="742"/>
      <c r="S134" s="742"/>
      <c r="T134" s="742"/>
      <c r="U134" s="742"/>
      <c r="V134" s="742"/>
      <c r="W134" s="742"/>
      <c r="X134" s="742"/>
      <c r="Y134" s="742"/>
      <c r="Z134" s="742"/>
      <c r="AA134" s="742"/>
      <c r="AB134" s="742"/>
      <c r="AC134" s="742"/>
      <c r="AD134" s="742"/>
      <c r="AE134" s="742"/>
    </row>
    <row r="135">
      <c r="A135" s="742"/>
      <c r="B135" s="742"/>
      <c r="C135" s="742"/>
      <c r="D135" s="742"/>
      <c r="E135" s="742"/>
      <c r="F135" s="742"/>
      <c r="G135" s="742"/>
      <c r="H135" s="742"/>
      <c r="I135" s="742"/>
      <c r="J135" s="742"/>
      <c r="K135" s="742"/>
      <c r="L135" s="742"/>
      <c r="M135" s="742"/>
      <c r="N135" s="742"/>
      <c r="O135" s="742"/>
      <c r="P135" s="742"/>
      <c r="Q135" s="742"/>
      <c r="R135" s="742"/>
      <c r="S135" s="742"/>
      <c r="T135" s="742"/>
      <c r="U135" s="742"/>
      <c r="V135" s="742"/>
      <c r="W135" s="742"/>
      <c r="X135" s="742"/>
      <c r="Y135" s="742"/>
      <c r="Z135" s="742"/>
      <c r="AA135" s="742"/>
      <c r="AB135" s="742"/>
      <c r="AC135" s="742"/>
      <c r="AD135" s="742"/>
      <c r="AE135" s="742"/>
    </row>
    <row r="136">
      <c r="A136" s="742"/>
      <c r="B136" s="742"/>
      <c r="C136" s="742"/>
      <c r="D136" s="742"/>
      <c r="E136" s="742"/>
      <c r="F136" s="742"/>
      <c r="G136" s="742"/>
      <c r="H136" s="742"/>
      <c r="I136" s="742"/>
      <c r="J136" s="742"/>
      <c r="K136" s="742"/>
      <c r="L136" s="742"/>
      <c r="M136" s="742"/>
      <c r="N136" s="742"/>
      <c r="O136" s="742"/>
      <c r="P136" s="742"/>
      <c r="Q136" s="742"/>
      <c r="R136" s="742"/>
      <c r="S136" s="742"/>
      <c r="T136" s="742"/>
      <c r="U136" s="742"/>
      <c r="V136" s="742"/>
      <c r="W136" s="742"/>
      <c r="X136" s="742"/>
      <c r="Y136" s="742"/>
      <c r="Z136" s="742"/>
      <c r="AA136" s="742"/>
      <c r="AB136" s="742"/>
      <c r="AC136" s="742"/>
      <c r="AD136" s="742"/>
      <c r="AE136" s="742"/>
    </row>
    <row r="137">
      <c r="A137" s="742"/>
      <c r="B137" s="742"/>
      <c r="C137" s="742"/>
      <c r="D137" s="742"/>
      <c r="E137" s="742"/>
      <c r="F137" s="742"/>
      <c r="G137" s="742"/>
      <c r="H137" s="742"/>
      <c r="I137" s="742"/>
      <c r="J137" s="742"/>
      <c r="K137" s="742"/>
      <c r="L137" s="742"/>
      <c r="M137" s="742"/>
      <c r="N137" s="742"/>
      <c r="O137" s="742"/>
      <c r="P137" s="742"/>
      <c r="Q137" s="742"/>
      <c r="R137" s="742"/>
      <c r="S137" s="742"/>
      <c r="T137" s="742"/>
      <c r="U137" s="742"/>
      <c r="V137" s="742"/>
      <c r="W137" s="742"/>
      <c r="X137" s="742"/>
      <c r="Y137" s="742"/>
      <c r="Z137" s="742"/>
      <c r="AA137" s="742"/>
      <c r="AB137" s="742"/>
      <c r="AC137" s="742"/>
      <c r="AD137" s="742"/>
      <c r="AE137" s="742"/>
    </row>
    <row r="138">
      <c r="A138" s="742"/>
      <c r="B138" s="742"/>
      <c r="C138" s="742"/>
      <c r="D138" s="742"/>
      <c r="E138" s="742"/>
      <c r="F138" s="742"/>
      <c r="G138" s="742"/>
      <c r="H138" s="742"/>
      <c r="I138" s="742"/>
      <c r="J138" s="742"/>
      <c r="K138" s="742"/>
      <c r="L138" s="742"/>
      <c r="M138" s="742"/>
      <c r="N138" s="742"/>
      <c r="O138" s="742"/>
      <c r="P138" s="742"/>
      <c r="Q138" s="742"/>
      <c r="R138" s="742"/>
      <c r="S138" s="742"/>
      <c r="T138" s="742"/>
      <c r="U138" s="742"/>
      <c r="V138" s="742"/>
      <c r="W138" s="742"/>
      <c r="X138" s="742"/>
      <c r="Y138" s="742"/>
      <c r="Z138" s="742"/>
      <c r="AA138" s="742"/>
      <c r="AB138" s="742"/>
      <c r="AC138" s="742"/>
      <c r="AD138" s="742"/>
      <c r="AE138" s="742"/>
    </row>
    <row r="139">
      <c r="A139" s="742"/>
      <c r="B139" s="742"/>
      <c r="C139" s="742"/>
      <c r="D139" s="742"/>
      <c r="E139" s="742"/>
      <c r="F139" s="742"/>
      <c r="G139" s="742"/>
      <c r="H139" s="742"/>
      <c r="I139" s="742"/>
      <c r="J139" s="742"/>
      <c r="K139" s="742"/>
      <c r="L139" s="742"/>
      <c r="M139" s="742"/>
      <c r="N139" s="742"/>
      <c r="O139" s="742"/>
      <c r="P139" s="742"/>
      <c r="Q139" s="742"/>
      <c r="R139" s="742"/>
      <c r="S139" s="742"/>
      <c r="T139" s="742"/>
      <c r="U139" s="742"/>
      <c r="V139" s="742"/>
      <c r="W139" s="742"/>
      <c r="X139" s="742"/>
      <c r="Y139" s="742"/>
      <c r="Z139" s="742"/>
      <c r="AA139" s="742"/>
      <c r="AB139" s="742"/>
      <c r="AC139" s="742"/>
      <c r="AD139" s="742"/>
      <c r="AE139" s="742"/>
    </row>
    <row r="140">
      <c r="A140" s="742"/>
      <c r="B140" s="742"/>
      <c r="C140" s="742"/>
      <c r="D140" s="742"/>
      <c r="E140" s="742"/>
      <c r="F140" s="742"/>
      <c r="G140" s="742"/>
      <c r="H140" s="742"/>
      <c r="I140" s="742"/>
      <c r="J140" s="742"/>
      <c r="K140" s="742"/>
      <c r="L140" s="742"/>
      <c r="M140" s="742"/>
      <c r="N140" s="742"/>
      <c r="O140" s="742"/>
      <c r="P140" s="742"/>
      <c r="Q140" s="742"/>
      <c r="R140" s="742"/>
      <c r="S140" s="742"/>
      <c r="T140" s="742"/>
      <c r="U140" s="742"/>
      <c r="V140" s="742"/>
      <c r="W140" s="742"/>
      <c r="X140" s="742"/>
      <c r="Y140" s="742"/>
      <c r="Z140" s="742"/>
      <c r="AA140" s="742"/>
      <c r="AB140" s="742"/>
      <c r="AC140" s="742"/>
      <c r="AD140" s="742"/>
      <c r="AE140" s="742"/>
    </row>
    <row r="141">
      <c r="A141" s="742"/>
      <c r="B141" s="742"/>
      <c r="C141" s="742"/>
      <c r="D141" s="742"/>
      <c r="E141" s="742"/>
      <c r="F141" s="742"/>
      <c r="G141" s="742"/>
      <c r="H141" s="742"/>
      <c r="I141" s="742"/>
      <c r="J141" s="742"/>
      <c r="K141" s="742"/>
      <c r="L141" s="742"/>
      <c r="M141" s="742"/>
      <c r="N141" s="742"/>
      <c r="O141" s="742"/>
      <c r="P141" s="742"/>
      <c r="Q141" s="742"/>
      <c r="R141" s="742"/>
      <c r="S141" s="742"/>
      <c r="T141" s="742"/>
      <c r="U141" s="742"/>
      <c r="V141" s="742"/>
      <c r="W141" s="742"/>
      <c r="X141" s="742"/>
      <c r="Y141" s="742"/>
      <c r="Z141" s="742"/>
      <c r="AA141" s="742"/>
      <c r="AB141" s="742"/>
      <c r="AC141" s="742"/>
      <c r="AD141" s="742"/>
      <c r="AE141" s="742"/>
    </row>
    <row r="142">
      <c r="A142" s="742"/>
      <c r="B142" s="742"/>
      <c r="C142" s="742"/>
      <c r="D142" s="742"/>
      <c r="E142" s="742"/>
      <c r="F142" s="742"/>
      <c r="G142" s="742"/>
      <c r="H142" s="742"/>
      <c r="I142" s="742"/>
      <c r="J142" s="742"/>
      <c r="K142" s="742"/>
      <c r="L142" s="742"/>
      <c r="M142" s="742"/>
      <c r="N142" s="742"/>
      <c r="O142" s="742"/>
      <c r="P142" s="742"/>
      <c r="Q142" s="742"/>
      <c r="R142" s="742"/>
      <c r="S142" s="742"/>
      <c r="T142" s="742"/>
      <c r="U142" s="742"/>
      <c r="V142" s="742"/>
      <c r="W142" s="742"/>
      <c r="X142" s="742"/>
      <c r="Y142" s="742"/>
      <c r="Z142" s="742"/>
      <c r="AA142" s="742"/>
      <c r="AB142" s="742"/>
      <c r="AC142" s="742"/>
      <c r="AD142" s="742"/>
      <c r="AE142" s="742"/>
    </row>
    <row r="143">
      <c r="A143" s="742"/>
      <c r="B143" s="742"/>
      <c r="C143" s="742"/>
      <c r="D143" s="742"/>
      <c r="E143" s="742"/>
      <c r="F143" s="742"/>
      <c r="G143" s="742"/>
      <c r="H143" s="742"/>
      <c r="I143" s="742"/>
      <c r="J143" s="742"/>
      <c r="K143" s="742"/>
      <c r="L143" s="742"/>
      <c r="M143" s="742"/>
      <c r="N143" s="742"/>
      <c r="O143" s="742"/>
      <c r="P143" s="742"/>
      <c r="Q143" s="742"/>
      <c r="R143" s="742"/>
      <c r="S143" s="742"/>
      <c r="T143" s="742"/>
      <c r="U143" s="742"/>
      <c r="V143" s="742"/>
      <c r="W143" s="742"/>
      <c r="X143" s="742"/>
      <c r="Y143" s="742"/>
      <c r="Z143" s="742"/>
      <c r="AA143" s="742"/>
      <c r="AB143" s="742"/>
      <c r="AC143" s="742"/>
      <c r="AD143" s="742"/>
      <c r="AE143" s="742"/>
    </row>
    <row r="144">
      <c r="A144" s="742"/>
      <c r="B144" s="742"/>
      <c r="C144" s="742"/>
      <c r="D144" s="742"/>
      <c r="E144" s="742"/>
      <c r="F144" s="742"/>
      <c r="G144" s="742"/>
      <c r="H144" s="742"/>
      <c r="I144" s="742"/>
      <c r="J144" s="742"/>
      <c r="K144" s="742"/>
      <c r="L144" s="742"/>
      <c r="M144" s="742"/>
      <c r="N144" s="742"/>
      <c r="O144" s="742"/>
      <c r="P144" s="742"/>
      <c r="Q144" s="742"/>
      <c r="R144" s="742"/>
      <c r="S144" s="742"/>
      <c r="T144" s="742"/>
      <c r="U144" s="742"/>
      <c r="V144" s="742"/>
      <c r="W144" s="742"/>
      <c r="X144" s="742"/>
      <c r="Y144" s="742"/>
      <c r="Z144" s="742"/>
      <c r="AA144" s="742"/>
      <c r="AB144" s="742"/>
      <c r="AC144" s="742"/>
      <c r="AD144" s="742"/>
      <c r="AE144" s="742"/>
    </row>
    <row r="145">
      <c r="A145" s="742"/>
      <c r="B145" s="742"/>
      <c r="C145" s="742"/>
      <c r="D145" s="742"/>
      <c r="E145" s="742"/>
      <c r="F145" s="742"/>
      <c r="G145" s="742"/>
      <c r="H145" s="742"/>
      <c r="I145" s="742"/>
      <c r="J145" s="742"/>
      <c r="K145" s="742"/>
      <c r="L145" s="742"/>
      <c r="M145" s="742"/>
      <c r="N145" s="742"/>
      <c r="O145" s="742"/>
      <c r="P145" s="742"/>
      <c r="Q145" s="742"/>
      <c r="R145" s="742"/>
      <c r="S145" s="742"/>
      <c r="T145" s="742"/>
      <c r="U145" s="742"/>
      <c r="V145" s="742"/>
      <c r="W145" s="742"/>
      <c r="X145" s="742"/>
      <c r="Y145" s="742"/>
      <c r="Z145" s="742"/>
      <c r="AA145" s="742"/>
      <c r="AB145" s="742"/>
      <c r="AC145" s="742"/>
      <c r="AD145" s="742"/>
      <c r="AE145" s="742"/>
    </row>
    <row r="146">
      <c r="A146" s="742"/>
      <c r="B146" s="742"/>
      <c r="C146" s="742"/>
      <c r="D146" s="742"/>
      <c r="E146" s="742"/>
      <c r="F146" s="742"/>
      <c r="G146" s="742"/>
      <c r="H146" s="742"/>
      <c r="I146" s="742"/>
      <c r="J146" s="742"/>
      <c r="K146" s="742"/>
      <c r="L146" s="742"/>
      <c r="M146" s="742"/>
      <c r="N146" s="742"/>
      <c r="O146" s="742"/>
      <c r="P146" s="742"/>
      <c r="Q146" s="742"/>
      <c r="R146" s="742"/>
      <c r="S146" s="742"/>
      <c r="T146" s="742"/>
      <c r="U146" s="742"/>
      <c r="V146" s="742"/>
      <c r="W146" s="742"/>
      <c r="X146" s="742"/>
      <c r="Y146" s="742"/>
      <c r="Z146" s="742"/>
      <c r="AA146" s="742"/>
      <c r="AB146" s="742"/>
      <c r="AC146" s="742"/>
      <c r="AD146" s="742"/>
      <c r="AE146" s="742"/>
    </row>
    <row r="147">
      <c r="A147" s="742"/>
      <c r="B147" s="742"/>
      <c r="C147" s="742"/>
      <c r="D147" s="742"/>
      <c r="E147" s="742"/>
      <c r="F147" s="742"/>
      <c r="G147" s="742"/>
      <c r="H147" s="742"/>
      <c r="I147" s="742"/>
      <c r="J147" s="742"/>
      <c r="K147" s="742"/>
      <c r="L147" s="742"/>
      <c r="M147" s="742"/>
      <c r="N147" s="742"/>
      <c r="O147" s="742"/>
      <c r="P147" s="742"/>
      <c r="Q147" s="742"/>
      <c r="R147" s="742"/>
      <c r="S147" s="742"/>
      <c r="T147" s="742"/>
      <c r="U147" s="742"/>
      <c r="V147" s="742"/>
      <c r="W147" s="742"/>
      <c r="X147" s="742"/>
      <c r="Y147" s="742"/>
      <c r="Z147" s="742"/>
      <c r="AA147" s="742"/>
      <c r="AB147" s="742"/>
      <c r="AC147" s="742"/>
      <c r="AD147" s="742"/>
      <c r="AE147" s="742"/>
    </row>
    <row r="148">
      <c r="A148" s="742"/>
      <c r="B148" s="742"/>
      <c r="C148" s="742"/>
      <c r="D148" s="742"/>
      <c r="E148" s="742"/>
      <c r="F148" s="742"/>
      <c r="G148" s="742"/>
      <c r="H148" s="742"/>
      <c r="I148" s="742"/>
      <c r="J148" s="742"/>
      <c r="K148" s="742"/>
      <c r="L148" s="742"/>
      <c r="M148" s="742"/>
      <c r="N148" s="742"/>
      <c r="O148" s="742"/>
      <c r="P148" s="742"/>
      <c r="Q148" s="742"/>
      <c r="R148" s="742"/>
      <c r="S148" s="742"/>
      <c r="T148" s="742"/>
      <c r="U148" s="742"/>
      <c r="V148" s="742"/>
      <c r="W148" s="742"/>
      <c r="X148" s="742"/>
      <c r="Y148" s="742"/>
      <c r="Z148" s="742"/>
      <c r="AA148" s="742"/>
      <c r="AB148" s="742"/>
      <c r="AC148" s="742"/>
      <c r="AD148" s="742"/>
      <c r="AE148" s="742"/>
    </row>
    <row r="149">
      <c r="A149" s="742"/>
      <c r="B149" s="742"/>
      <c r="C149" s="742"/>
      <c r="D149" s="742"/>
      <c r="E149" s="742"/>
      <c r="F149" s="742"/>
      <c r="G149" s="742"/>
      <c r="H149" s="742"/>
      <c r="I149" s="742"/>
      <c r="J149" s="742"/>
      <c r="K149" s="742"/>
      <c r="L149" s="742"/>
      <c r="M149" s="742"/>
      <c r="N149" s="742"/>
      <c r="O149" s="742"/>
      <c r="P149" s="742"/>
      <c r="Q149" s="742"/>
      <c r="R149" s="742"/>
      <c r="S149" s="742"/>
      <c r="T149" s="742"/>
      <c r="U149" s="742"/>
      <c r="V149" s="742"/>
      <c r="W149" s="742"/>
      <c r="X149" s="742"/>
      <c r="Y149" s="742"/>
      <c r="Z149" s="742"/>
      <c r="AA149" s="742"/>
      <c r="AB149" s="742"/>
      <c r="AC149" s="742"/>
      <c r="AD149" s="742"/>
      <c r="AE149" s="742"/>
    </row>
    <row r="150">
      <c r="A150" s="742"/>
      <c r="B150" s="742"/>
      <c r="C150" s="742"/>
      <c r="D150" s="742"/>
      <c r="E150" s="742"/>
      <c r="F150" s="742"/>
      <c r="G150" s="742"/>
      <c r="H150" s="742"/>
      <c r="I150" s="742"/>
      <c r="J150" s="742"/>
      <c r="K150" s="742"/>
      <c r="L150" s="742"/>
      <c r="M150" s="742"/>
      <c r="N150" s="742"/>
      <c r="O150" s="742"/>
      <c r="P150" s="742"/>
      <c r="Q150" s="742"/>
      <c r="R150" s="742"/>
      <c r="S150" s="742"/>
      <c r="T150" s="742"/>
      <c r="U150" s="742"/>
      <c r="V150" s="742"/>
      <c r="W150" s="742"/>
      <c r="X150" s="742"/>
      <c r="Y150" s="742"/>
      <c r="Z150" s="742"/>
      <c r="AA150" s="742"/>
      <c r="AB150" s="742"/>
      <c r="AC150" s="742"/>
      <c r="AD150" s="742"/>
      <c r="AE150" s="742"/>
    </row>
    <row r="151">
      <c r="A151" s="742"/>
      <c r="B151" s="742"/>
      <c r="C151" s="742"/>
      <c r="D151" s="742"/>
      <c r="E151" s="742"/>
      <c r="F151" s="742"/>
      <c r="G151" s="742"/>
      <c r="H151" s="742"/>
      <c r="I151" s="742"/>
      <c r="J151" s="742"/>
      <c r="K151" s="742"/>
      <c r="L151" s="742"/>
      <c r="M151" s="742"/>
      <c r="N151" s="742"/>
      <c r="O151" s="742"/>
      <c r="P151" s="742"/>
      <c r="Q151" s="742"/>
      <c r="R151" s="742"/>
      <c r="S151" s="742"/>
      <c r="T151" s="742"/>
      <c r="U151" s="742"/>
      <c r="V151" s="742"/>
      <c r="W151" s="742"/>
      <c r="X151" s="742"/>
      <c r="Y151" s="742"/>
      <c r="Z151" s="742"/>
      <c r="AA151" s="742"/>
      <c r="AB151" s="742"/>
      <c r="AC151" s="742"/>
      <c r="AD151" s="742"/>
      <c r="AE151" s="742"/>
    </row>
    <row r="152">
      <c r="A152" s="742"/>
      <c r="B152" s="742"/>
      <c r="C152" s="742"/>
      <c r="D152" s="742"/>
      <c r="E152" s="742"/>
      <c r="F152" s="742"/>
      <c r="G152" s="742"/>
      <c r="H152" s="742"/>
      <c r="I152" s="742"/>
      <c r="J152" s="742"/>
      <c r="K152" s="742"/>
      <c r="L152" s="742"/>
      <c r="M152" s="742"/>
      <c r="N152" s="742"/>
      <c r="O152" s="742"/>
      <c r="P152" s="742"/>
      <c r="Q152" s="742"/>
      <c r="R152" s="742"/>
      <c r="S152" s="742"/>
      <c r="T152" s="742"/>
      <c r="U152" s="742"/>
      <c r="V152" s="742"/>
      <c r="W152" s="742"/>
      <c r="X152" s="742"/>
      <c r="Y152" s="742"/>
      <c r="Z152" s="742"/>
      <c r="AA152" s="742"/>
      <c r="AB152" s="742"/>
      <c r="AC152" s="742"/>
      <c r="AD152" s="742"/>
      <c r="AE152" s="742"/>
    </row>
    <row r="153">
      <c r="A153" s="742"/>
      <c r="B153" s="742"/>
      <c r="C153" s="742"/>
      <c r="D153" s="742"/>
      <c r="E153" s="742"/>
      <c r="F153" s="742"/>
      <c r="G153" s="742"/>
      <c r="H153" s="742"/>
      <c r="I153" s="742"/>
      <c r="J153" s="742"/>
      <c r="K153" s="742"/>
      <c r="L153" s="742"/>
      <c r="M153" s="742"/>
      <c r="N153" s="742"/>
      <c r="O153" s="742"/>
      <c r="P153" s="742"/>
      <c r="Q153" s="742"/>
      <c r="R153" s="742"/>
      <c r="S153" s="742"/>
      <c r="T153" s="742"/>
      <c r="U153" s="742"/>
      <c r="V153" s="742"/>
      <c r="W153" s="742"/>
      <c r="X153" s="742"/>
      <c r="Y153" s="742"/>
      <c r="Z153" s="742"/>
      <c r="AA153" s="742"/>
      <c r="AB153" s="742"/>
      <c r="AC153" s="742"/>
      <c r="AD153" s="742"/>
      <c r="AE153" s="742"/>
    </row>
    <row r="154">
      <c r="A154" s="742"/>
      <c r="B154" s="742"/>
      <c r="C154" s="742"/>
      <c r="D154" s="742"/>
      <c r="E154" s="742"/>
      <c r="F154" s="742"/>
      <c r="G154" s="742"/>
      <c r="H154" s="742"/>
      <c r="I154" s="742"/>
      <c r="J154" s="742"/>
      <c r="K154" s="742"/>
      <c r="L154" s="742"/>
      <c r="M154" s="742"/>
      <c r="N154" s="742"/>
      <c r="O154" s="742"/>
      <c r="P154" s="742"/>
      <c r="Q154" s="742"/>
      <c r="R154" s="742"/>
      <c r="S154" s="742"/>
      <c r="T154" s="742"/>
      <c r="U154" s="742"/>
      <c r="V154" s="742"/>
      <c r="W154" s="742"/>
      <c r="X154" s="742"/>
      <c r="Y154" s="742"/>
      <c r="Z154" s="742"/>
      <c r="AA154" s="742"/>
      <c r="AB154" s="742"/>
      <c r="AC154" s="742"/>
      <c r="AD154" s="742"/>
      <c r="AE154" s="742"/>
    </row>
    <row r="155">
      <c r="A155" s="742"/>
      <c r="B155" s="742"/>
      <c r="C155" s="742"/>
      <c r="D155" s="742"/>
      <c r="E155" s="742"/>
      <c r="F155" s="742"/>
      <c r="G155" s="742"/>
      <c r="H155" s="742"/>
      <c r="I155" s="742"/>
      <c r="J155" s="742"/>
      <c r="K155" s="742"/>
      <c r="L155" s="742"/>
      <c r="M155" s="742"/>
      <c r="N155" s="742"/>
      <c r="O155" s="742"/>
      <c r="P155" s="742"/>
      <c r="Q155" s="742"/>
      <c r="R155" s="742"/>
      <c r="S155" s="742"/>
      <c r="T155" s="742"/>
      <c r="U155" s="742"/>
      <c r="V155" s="742"/>
      <c r="W155" s="742"/>
      <c r="X155" s="742"/>
      <c r="Y155" s="742"/>
      <c r="Z155" s="742"/>
      <c r="AA155" s="742"/>
      <c r="AB155" s="742"/>
      <c r="AC155" s="742"/>
      <c r="AD155" s="742"/>
      <c r="AE155" s="742"/>
    </row>
    <row r="156">
      <c r="A156" s="742"/>
      <c r="B156" s="742"/>
      <c r="C156" s="742"/>
      <c r="D156" s="742"/>
      <c r="E156" s="742"/>
      <c r="F156" s="742"/>
      <c r="G156" s="742"/>
      <c r="H156" s="742"/>
      <c r="I156" s="742"/>
      <c r="J156" s="742"/>
      <c r="K156" s="742"/>
      <c r="L156" s="742"/>
      <c r="M156" s="742"/>
      <c r="N156" s="742"/>
      <c r="O156" s="742"/>
      <c r="P156" s="742"/>
      <c r="Q156" s="742"/>
      <c r="R156" s="742"/>
      <c r="S156" s="742"/>
      <c r="T156" s="742"/>
      <c r="U156" s="742"/>
      <c r="V156" s="742"/>
      <c r="W156" s="742"/>
      <c r="X156" s="742"/>
      <c r="Y156" s="742"/>
      <c r="Z156" s="742"/>
      <c r="AA156" s="742"/>
      <c r="AB156" s="742"/>
      <c r="AC156" s="742"/>
      <c r="AD156" s="742"/>
      <c r="AE156" s="742"/>
    </row>
    <row r="157">
      <c r="A157" s="742"/>
      <c r="B157" s="742"/>
      <c r="C157" s="742"/>
      <c r="D157" s="742"/>
      <c r="E157" s="742"/>
      <c r="F157" s="742"/>
      <c r="G157" s="742"/>
      <c r="H157" s="742"/>
      <c r="I157" s="742"/>
      <c r="J157" s="742"/>
      <c r="K157" s="742"/>
      <c r="L157" s="742"/>
      <c r="M157" s="742"/>
      <c r="N157" s="742"/>
      <c r="O157" s="742"/>
      <c r="P157" s="742"/>
      <c r="Q157" s="742"/>
      <c r="R157" s="742"/>
      <c r="S157" s="742"/>
      <c r="T157" s="742"/>
      <c r="U157" s="742"/>
      <c r="V157" s="742"/>
      <c r="W157" s="742"/>
      <c r="X157" s="742"/>
      <c r="Y157" s="742"/>
      <c r="Z157" s="742"/>
      <c r="AA157" s="742"/>
      <c r="AB157" s="742"/>
      <c r="AC157" s="742"/>
      <c r="AD157" s="742"/>
      <c r="AE157" s="742"/>
    </row>
    <row r="158">
      <c r="A158" s="742"/>
      <c r="B158" s="742"/>
      <c r="C158" s="742"/>
      <c r="D158" s="742"/>
      <c r="E158" s="742"/>
      <c r="F158" s="742"/>
      <c r="G158" s="742"/>
      <c r="H158" s="742"/>
      <c r="I158" s="742"/>
      <c r="J158" s="742"/>
      <c r="K158" s="742"/>
      <c r="L158" s="742"/>
      <c r="M158" s="742"/>
      <c r="N158" s="742"/>
      <c r="O158" s="742"/>
      <c r="P158" s="742"/>
      <c r="Q158" s="742"/>
      <c r="R158" s="742"/>
      <c r="S158" s="742"/>
      <c r="T158" s="742"/>
      <c r="U158" s="742"/>
      <c r="V158" s="742"/>
      <c r="W158" s="742"/>
      <c r="X158" s="742"/>
      <c r="Y158" s="742"/>
      <c r="Z158" s="742"/>
      <c r="AA158" s="742"/>
      <c r="AB158" s="742"/>
      <c r="AC158" s="742"/>
      <c r="AD158" s="742"/>
      <c r="AE158" s="742"/>
    </row>
    <row r="159">
      <c r="A159" s="742"/>
      <c r="B159" s="742"/>
      <c r="C159" s="742"/>
      <c r="D159" s="742"/>
      <c r="E159" s="742"/>
      <c r="F159" s="742"/>
      <c r="G159" s="742"/>
      <c r="H159" s="742"/>
      <c r="I159" s="742"/>
      <c r="J159" s="742"/>
      <c r="K159" s="742"/>
      <c r="L159" s="742"/>
      <c r="M159" s="742"/>
      <c r="N159" s="742"/>
      <c r="O159" s="742"/>
      <c r="P159" s="742"/>
      <c r="Q159" s="742"/>
      <c r="R159" s="742"/>
      <c r="S159" s="742"/>
      <c r="T159" s="742"/>
      <c r="U159" s="742"/>
      <c r="V159" s="742"/>
      <c r="W159" s="742"/>
      <c r="X159" s="742"/>
      <c r="Y159" s="742"/>
      <c r="Z159" s="742"/>
      <c r="AA159" s="742"/>
      <c r="AB159" s="742"/>
      <c r="AC159" s="742"/>
      <c r="AD159" s="742"/>
      <c r="AE159" s="742"/>
    </row>
    <row r="160">
      <c r="A160" s="742"/>
      <c r="B160" s="742"/>
      <c r="C160" s="742"/>
      <c r="D160" s="742"/>
      <c r="E160" s="742"/>
      <c r="F160" s="742"/>
      <c r="G160" s="742"/>
      <c r="H160" s="742"/>
      <c r="I160" s="742"/>
      <c r="J160" s="742"/>
      <c r="K160" s="742"/>
      <c r="L160" s="742"/>
      <c r="M160" s="742"/>
      <c r="N160" s="742"/>
      <c r="O160" s="742"/>
      <c r="P160" s="742"/>
      <c r="Q160" s="742"/>
      <c r="R160" s="742"/>
      <c r="S160" s="742"/>
      <c r="T160" s="742"/>
      <c r="U160" s="742"/>
      <c r="V160" s="742"/>
      <c r="W160" s="742"/>
      <c r="X160" s="742"/>
      <c r="Y160" s="742"/>
      <c r="Z160" s="742"/>
      <c r="AA160" s="742"/>
      <c r="AB160" s="742"/>
      <c r="AC160" s="742"/>
      <c r="AD160" s="742"/>
      <c r="AE160" s="742"/>
    </row>
    <row r="161">
      <c r="A161" s="742"/>
      <c r="B161" s="742"/>
      <c r="C161" s="742"/>
      <c r="D161" s="742"/>
      <c r="E161" s="742"/>
      <c r="F161" s="742"/>
      <c r="G161" s="742"/>
      <c r="H161" s="742"/>
      <c r="I161" s="742"/>
      <c r="J161" s="742"/>
      <c r="K161" s="742"/>
      <c r="L161" s="742"/>
      <c r="M161" s="742"/>
      <c r="N161" s="742"/>
      <c r="O161" s="742"/>
      <c r="P161" s="742"/>
      <c r="Q161" s="742"/>
      <c r="R161" s="742"/>
      <c r="S161" s="742"/>
      <c r="T161" s="742"/>
      <c r="U161" s="742"/>
      <c r="V161" s="742"/>
      <c r="W161" s="742"/>
      <c r="X161" s="742"/>
      <c r="Y161" s="742"/>
      <c r="Z161" s="742"/>
      <c r="AA161" s="742"/>
      <c r="AB161" s="742"/>
      <c r="AC161" s="742"/>
      <c r="AD161" s="742"/>
      <c r="AE161" s="742"/>
    </row>
    <row r="162">
      <c r="A162" s="742"/>
      <c r="B162" s="742"/>
      <c r="C162" s="742"/>
      <c r="D162" s="742"/>
      <c r="E162" s="742"/>
      <c r="F162" s="742"/>
      <c r="G162" s="742"/>
      <c r="H162" s="742"/>
      <c r="I162" s="742"/>
      <c r="J162" s="742"/>
      <c r="K162" s="742"/>
      <c r="L162" s="742"/>
      <c r="M162" s="742"/>
      <c r="N162" s="742"/>
      <c r="O162" s="742"/>
      <c r="P162" s="742"/>
      <c r="Q162" s="742"/>
      <c r="R162" s="742"/>
      <c r="S162" s="742"/>
      <c r="T162" s="742"/>
      <c r="U162" s="742"/>
      <c r="V162" s="742"/>
      <c r="W162" s="742"/>
      <c r="X162" s="742"/>
      <c r="Y162" s="742"/>
      <c r="Z162" s="742"/>
      <c r="AA162" s="742"/>
      <c r="AB162" s="742"/>
      <c r="AC162" s="742"/>
      <c r="AD162" s="742"/>
      <c r="AE162" s="742"/>
    </row>
    <row r="163">
      <c r="A163" s="742"/>
      <c r="B163" s="742"/>
      <c r="C163" s="742"/>
      <c r="D163" s="742"/>
      <c r="E163" s="742"/>
      <c r="F163" s="742"/>
      <c r="G163" s="742"/>
      <c r="H163" s="742"/>
      <c r="I163" s="742"/>
      <c r="J163" s="742"/>
      <c r="K163" s="742"/>
      <c r="L163" s="742"/>
      <c r="M163" s="742"/>
      <c r="N163" s="742"/>
      <c r="O163" s="742"/>
      <c r="P163" s="742"/>
      <c r="Q163" s="742"/>
      <c r="R163" s="742"/>
      <c r="S163" s="742"/>
      <c r="T163" s="742"/>
      <c r="U163" s="742"/>
      <c r="V163" s="742"/>
      <c r="W163" s="742"/>
      <c r="X163" s="742"/>
      <c r="Y163" s="742"/>
      <c r="Z163" s="742"/>
      <c r="AA163" s="742"/>
      <c r="AB163" s="742"/>
      <c r="AC163" s="742"/>
      <c r="AD163" s="742"/>
      <c r="AE163" s="742"/>
    </row>
    <row r="164">
      <c r="A164" s="742"/>
      <c r="B164" s="742"/>
      <c r="C164" s="742"/>
      <c r="D164" s="742"/>
      <c r="E164" s="742"/>
      <c r="F164" s="742"/>
      <c r="G164" s="742"/>
      <c r="H164" s="742"/>
      <c r="I164" s="742"/>
      <c r="J164" s="742"/>
      <c r="K164" s="742"/>
      <c r="L164" s="742"/>
      <c r="M164" s="742"/>
      <c r="N164" s="742"/>
      <c r="O164" s="742"/>
      <c r="P164" s="742"/>
      <c r="Q164" s="742"/>
      <c r="R164" s="742"/>
      <c r="S164" s="742"/>
      <c r="T164" s="742"/>
      <c r="U164" s="742"/>
      <c r="V164" s="742"/>
      <c r="W164" s="742"/>
      <c r="X164" s="742"/>
      <c r="Y164" s="742"/>
      <c r="Z164" s="742"/>
      <c r="AA164" s="742"/>
      <c r="AB164" s="742"/>
      <c r="AC164" s="742"/>
      <c r="AD164" s="742"/>
      <c r="AE164" s="742"/>
    </row>
    <row r="165">
      <c r="A165" s="742"/>
      <c r="B165" s="742"/>
      <c r="C165" s="742"/>
      <c r="D165" s="742"/>
      <c r="E165" s="742"/>
      <c r="F165" s="742"/>
      <c r="G165" s="742"/>
      <c r="H165" s="742"/>
      <c r="I165" s="742"/>
      <c r="J165" s="742"/>
      <c r="K165" s="742"/>
      <c r="L165" s="742"/>
      <c r="M165" s="742"/>
      <c r="N165" s="742"/>
      <c r="O165" s="742"/>
      <c r="P165" s="742"/>
      <c r="Q165" s="742"/>
      <c r="R165" s="742"/>
      <c r="S165" s="742"/>
      <c r="T165" s="742"/>
      <c r="U165" s="742"/>
      <c r="V165" s="742"/>
      <c r="W165" s="742"/>
      <c r="X165" s="742"/>
      <c r="Y165" s="742"/>
      <c r="Z165" s="742"/>
      <c r="AA165" s="742"/>
      <c r="AB165" s="742"/>
      <c r="AC165" s="742"/>
      <c r="AD165" s="742"/>
      <c r="AE165" s="742"/>
    </row>
    <row r="166">
      <c r="A166" s="742"/>
      <c r="B166" s="742"/>
      <c r="C166" s="742"/>
      <c r="D166" s="742"/>
      <c r="E166" s="742"/>
      <c r="F166" s="742"/>
      <c r="G166" s="742"/>
      <c r="H166" s="742"/>
      <c r="I166" s="742"/>
      <c r="J166" s="742"/>
      <c r="K166" s="742"/>
      <c r="L166" s="742"/>
      <c r="M166" s="742"/>
      <c r="N166" s="742"/>
      <c r="O166" s="742"/>
      <c r="P166" s="742"/>
      <c r="Q166" s="742"/>
      <c r="R166" s="742"/>
      <c r="S166" s="742"/>
      <c r="T166" s="742"/>
      <c r="U166" s="742"/>
      <c r="V166" s="742"/>
      <c r="W166" s="742"/>
      <c r="X166" s="742"/>
      <c r="Y166" s="742"/>
      <c r="Z166" s="742"/>
      <c r="AA166" s="742"/>
      <c r="AB166" s="742"/>
      <c r="AC166" s="742"/>
      <c r="AD166" s="742"/>
      <c r="AE166" s="742"/>
    </row>
    <row r="167">
      <c r="A167" s="742"/>
      <c r="B167" s="742"/>
      <c r="C167" s="742"/>
      <c r="D167" s="742"/>
      <c r="E167" s="742"/>
      <c r="F167" s="742"/>
      <c r="G167" s="742"/>
      <c r="H167" s="742"/>
      <c r="I167" s="742"/>
      <c r="J167" s="742"/>
      <c r="K167" s="742"/>
      <c r="L167" s="742"/>
      <c r="M167" s="742"/>
      <c r="N167" s="742"/>
      <c r="O167" s="742"/>
      <c r="P167" s="742"/>
      <c r="Q167" s="742"/>
      <c r="R167" s="742"/>
      <c r="S167" s="742"/>
      <c r="T167" s="742"/>
      <c r="U167" s="742"/>
      <c r="V167" s="742"/>
      <c r="W167" s="742"/>
      <c r="X167" s="742"/>
      <c r="Y167" s="742"/>
      <c r="Z167" s="742"/>
      <c r="AA167" s="742"/>
      <c r="AB167" s="742"/>
      <c r="AC167" s="742"/>
      <c r="AD167" s="742"/>
      <c r="AE167" s="742"/>
    </row>
    <row r="168">
      <c r="A168" s="742"/>
      <c r="B168" s="742"/>
      <c r="C168" s="742"/>
      <c r="D168" s="742"/>
      <c r="E168" s="742"/>
      <c r="F168" s="742"/>
      <c r="G168" s="742"/>
      <c r="H168" s="742"/>
      <c r="I168" s="742"/>
      <c r="J168" s="742"/>
      <c r="K168" s="742"/>
      <c r="L168" s="742"/>
      <c r="M168" s="742"/>
      <c r="N168" s="742"/>
      <c r="O168" s="742"/>
      <c r="P168" s="742"/>
      <c r="Q168" s="742"/>
      <c r="R168" s="742"/>
      <c r="S168" s="742"/>
      <c r="T168" s="742"/>
      <c r="U168" s="742"/>
      <c r="V168" s="742"/>
      <c r="W168" s="742"/>
      <c r="X168" s="742"/>
      <c r="Y168" s="742"/>
      <c r="Z168" s="742"/>
      <c r="AA168" s="742"/>
      <c r="AB168" s="742"/>
      <c r="AC168" s="742"/>
      <c r="AD168" s="742"/>
      <c r="AE168" s="742"/>
    </row>
    <row r="169">
      <c r="A169" s="742"/>
      <c r="B169" s="742"/>
      <c r="C169" s="742"/>
      <c r="D169" s="742"/>
      <c r="E169" s="742"/>
      <c r="F169" s="742"/>
      <c r="G169" s="742"/>
      <c r="H169" s="742"/>
      <c r="I169" s="742"/>
      <c r="J169" s="742"/>
      <c r="K169" s="742"/>
      <c r="L169" s="742"/>
      <c r="M169" s="742"/>
      <c r="N169" s="742"/>
      <c r="O169" s="742"/>
      <c r="P169" s="742"/>
      <c r="Q169" s="742"/>
      <c r="R169" s="742"/>
      <c r="S169" s="742"/>
      <c r="T169" s="742"/>
      <c r="U169" s="742"/>
      <c r="V169" s="742"/>
      <c r="W169" s="742"/>
      <c r="X169" s="742"/>
      <c r="Y169" s="742"/>
      <c r="Z169" s="742"/>
      <c r="AA169" s="742"/>
      <c r="AB169" s="742"/>
      <c r="AC169" s="742"/>
      <c r="AD169" s="742"/>
      <c r="AE169" s="742"/>
    </row>
    <row r="170">
      <c r="A170" s="742"/>
      <c r="B170" s="742"/>
      <c r="C170" s="742"/>
      <c r="D170" s="742"/>
      <c r="E170" s="742"/>
      <c r="F170" s="742"/>
      <c r="G170" s="742"/>
      <c r="H170" s="742"/>
      <c r="I170" s="742"/>
      <c r="J170" s="742"/>
      <c r="K170" s="742"/>
      <c r="L170" s="742"/>
      <c r="M170" s="742"/>
      <c r="N170" s="742"/>
      <c r="O170" s="742"/>
      <c r="P170" s="742"/>
      <c r="Q170" s="742"/>
      <c r="R170" s="742"/>
      <c r="S170" s="742"/>
      <c r="T170" s="742"/>
      <c r="U170" s="742"/>
      <c r="V170" s="742"/>
      <c r="W170" s="742"/>
      <c r="X170" s="742"/>
      <c r="Y170" s="742"/>
      <c r="Z170" s="742"/>
      <c r="AA170" s="742"/>
      <c r="AB170" s="742"/>
      <c r="AC170" s="742"/>
      <c r="AD170" s="742"/>
      <c r="AE170" s="742"/>
    </row>
    <row r="171">
      <c r="A171" s="742"/>
      <c r="B171" s="742"/>
      <c r="C171" s="742"/>
      <c r="D171" s="742"/>
      <c r="E171" s="742"/>
      <c r="F171" s="742"/>
      <c r="G171" s="742"/>
      <c r="H171" s="742"/>
      <c r="I171" s="742"/>
      <c r="J171" s="742"/>
      <c r="K171" s="742"/>
      <c r="L171" s="742"/>
      <c r="M171" s="742"/>
      <c r="N171" s="742"/>
      <c r="O171" s="742"/>
      <c r="P171" s="742"/>
      <c r="Q171" s="742"/>
      <c r="R171" s="742"/>
      <c r="S171" s="742"/>
      <c r="T171" s="742"/>
      <c r="U171" s="742"/>
      <c r="V171" s="742"/>
      <c r="W171" s="742"/>
      <c r="X171" s="742"/>
      <c r="Y171" s="742"/>
      <c r="Z171" s="742"/>
      <c r="AA171" s="742"/>
      <c r="AB171" s="742"/>
      <c r="AC171" s="742"/>
      <c r="AD171" s="742"/>
      <c r="AE171" s="742"/>
    </row>
    <row r="172">
      <c r="A172" s="742"/>
      <c r="B172" s="742"/>
      <c r="C172" s="742"/>
      <c r="D172" s="742"/>
      <c r="E172" s="742"/>
      <c r="F172" s="742"/>
      <c r="G172" s="742"/>
      <c r="H172" s="742"/>
      <c r="I172" s="742"/>
      <c r="J172" s="742"/>
      <c r="K172" s="742"/>
      <c r="L172" s="742"/>
      <c r="M172" s="742"/>
      <c r="N172" s="742"/>
      <c r="O172" s="742"/>
      <c r="P172" s="742"/>
      <c r="Q172" s="742"/>
      <c r="R172" s="742"/>
      <c r="S172" s="742"/>
      <c r="T172" s="742"/>
      <c r="U172" s="742"/>
      <c r="V172" s="742"/>
      <c r="W172" s="742"/>
      <c r="X172" s="742"/>
      <c r="Y172" s="742"/>
      <c r="Z172" s="742"/>
      <c r="AA172" s="742"/>
      <c r="AB172" s="742"/>
      <c r="AC172" s="742"/>
      <c r="AD172" s="742"/>
      <c r="AE172" s="742"/>
    </row>
    <row r="173">
      <c r="A173" s="742"/>
      <c r="B173" s="742"/>
      <c r="C173" s="742"/>
      <c r="D173" s="742"/>
      <c r="E173" s="742"/>
      <c r="F173" s="742"/>
      <c r="G173" s="742"/>
      <c r="H173" s="742"/>
      <c r="I173" s="742"/>
      <c r="J173" s="742"/>
      <c r="K173" s="742"/>
      <c r="L173" s="742"/>
      <c r="M173" s="742"/>
      <c r="N173" s="742"/>
      <c r="O173" s="742"/>
      <c r="P173" s="742"/>
      <c r="Q173" s="742"/>
      <c r="R173" s="742"/>
      <c r="S173" s="742"/>
      <c r="T173" s="742"/>
      <c r="U173" s="742"/>
      <c r="V173" s="742"/>
      <c r="W173" s="742"/>
      <c r="X173" s="742"/>
      <c r="Y173" s="742"/>
      <c r="Z173" s="742"/>
      <c r="AA173" s="742"/>
      <c r="AB173" s="742"/>
      <c r="AC173" s="742"/>
      <c r="AD173" s="742"/>
      <c r="AE173" s="742"/>
    </row>
    <row r="174">
      <c r="A174" s="742"/>
      <c r="B174" s="742"/>
      <c r="C174" s="742"/>
      <c r="D174" s="742"/>
      <c r="E174" s="742"/>
      <c r="F174" s="742"/>
      <c r="G174" s="742"/>
      <c r="H174" s="742"/>
      <c r="I174" s="742"/>
      <c r="J174" s="742"/>
      <c r="K174" s="742"/>
      <c r="L174" s="742"/>
      <c r="M174" s="742"/>
      <c r="N174" s="742"/>
      <c r="O174" s="742"/>
      <c r="P174" s="742"/>
      <c r="Q174" s="742"/>
      <c r="R174" s="742"/>
      <c r="S174" s="742"/>
      <c r="T174" s="742"/>
      <c r="U174" s="742"/>
      <c r="V174" s="742"/>
      <c r="W174" s="742"/>
      <c r="X174" s="742"/>
      <c r="Y174" s="742"/>
      <c r="Z174" s="742"/>
      <c r="AA174" s="742"/>
      <c r="AB174" s="742"/>
      <c r="AC174" s="742"/>
      <c r="AD174" s="742"/>
      <c r="AE174" s="742"/>
    </row>
    <row r="175">
      <c r="A175" s="742"/>
      <c r="B175" s="742"/>
      <c r="C175" s="742"/>
      <c r="D175" s="742"/>
      <c r="E175" s="742"/>
      <c r="F175" s="742"/>
      <c r="G175" s="742"/>
      <c r="H175" s="742"/>
      <c r="I175" s="742"/>
      <c r="J175" s="742"/>
      <c r="K175" s="742"/>
      <c r="L175" s="742"/>
      <c r="M175" s="742"/>
      <c r="N175" s="742"/>
      <c r="O175" s="742"/>
      <c r="P175" s="742"/>
      <c r="Q175" s="742"/>
      <c r="R175" s="742"/>
      <c r="S175" s="742"/>
      <c r="T175" s="742"/>
      <c r="U175" s="742"/>
      <c r="V175" s="742"/>
      <c r="W175" s="742"/>
      <c r="X175" s="742"/>
      <c r="Y175" s="742"/>
      <c r="Z175" s="742"/>
      <c r="AA175" s="742"/>
      <c r="AB175" s="742"/>
      <c r="AC175" s="742"/>
      <c r="AD175" s="742"/>
      <c r="AE175" s="742"/>
    </row>
    <row r="176">
      <c r="A176" s="742"/>
      <c r="B176" s="742"/>
      <c r="C176" s="742"/>
      <c r="D176" s="742"/>
      <c r="E176" s="742"/>
      <c r="F176" s="742"/>
      <c r="G176" s="742"/>
      <c r="H176" s="742"/>
      <c r="I176" s="742"/>
      <c r="J176" s="742"/>
      <c r="K176" s="742"/>
      <c r="L176" s="742"/>
      <c r="M176" s="742"/>
      <c r="N176" s="742"/>
      <c r="O176" s="742"/>
      <c r="P176" s="742"/>
      <c r="Q176" s="742"/>
      <c r="R176" s="742"/>
      <c r="S176" s="742"/>
      <c r="T176" s="742"/>
      <c r="U176" s="742"/>
      <c r="V176" s="742"/>
      <c r="W176" s="742"/>
      <c r="X176" s="742"/>
      <c r="Y176" s="742"/>
      <c r="Z176" s="742"/>
      <c r="AA176" s="742"/>
      <c r="AB176" s="742"/>
      <c r="AC176" s="742"/>
      <c r="AD176" s="742"/>
      <c r="AE176" s="742"/>
    </row>
    <row r="177">
      <c r="A177" s="742"/>
      <c r="B177" s="742"/>
      <c r="C177" s="742"/>
      <c r="D177" s="742"/>
      <c r="E177" s="742"/>
      <c r="F177" s="742"/>
      <c r="G177" s="742"/>
      <c r="H177" s="742"/>
      <c r="I177" s="742"/>
      <c r="J177" s="742"/>
      <c r="K177" s="742"/>
      <c r="L177" s="742"/>
      <c r="M177" s="742"/>
      <c r="N177" s="742"/>
      <c r="O177" s="742"/>
      <c r="P177" s="742"/>
      <c r="Q177" s="742"/>
      <c r="R177" s="742"/>
      <c r="S177" s="742"/>
      <c r="T177" s="742"/>
      <c r="U177" s="742"/>
      <c r="V177" s="742"/>
      <c r="W177" s="742"/>
      <c r="X177" s="742"/>
      <c r="Y177" s="742"/>
      <c r="Z177" s="742"/>
      <c r="AA177" s="742"/>
      <c r="AB177" s="742"/>
      <c r="AC177" s="742"/>
      <c r="AD177" s="742"/>
      <c r="AE177" s="742"/>
    </row>
    <row r="178">
      <c r="A178" s="742"/>
      <c r="B178" s="742"/>
      <c r="C178" s="742"/>
      <c r="D178" s="742"/>
      <c r="E178" s="742"/>
      <c r="F178" s="742"/>
      <c r="G178" s="742"/>
      <c r="H178" s="742"/>
      <c r="I178" s="742"/>
      <c r="J178" s="742"/>
      <c r="K178" s="742"/>
      <c r="L178" s="742"/>
      <c r="M178" s="742"/>
      <c r="N178" s="742"/>
      <c r="O178" s="742"/>
      <c r="P178" s="742"/>
      <c r="Q178" s="742"/>
      <c r="R178" s="742"/>
      <c r="S178" s="742"/>
      <c r="T178" s="742"/>
      <c r="U178" s="742"/>
      <c r="V178" s="742"/>
      <c r="W178" s="742"/>
      <c r="X178" s="742"/>
      <c r="Y178" s="742"/>
      <c r="Z178" s="742"/>
      <c r="AA178" s="742"/>
      <c r="AB178" s="742"/>
      <c r="AC178" s="742"/>
      <c r="AD178" s="742"/>
      <c r="AE178" s="742"/>
    </row>
    <row r="179">
      <c r="A179" s="742"/>
      <c r="B179" s="742"/>
      <c r="C179" s="742"/>
      <c r="D179" s="742"/>
      <c r="E179" s="742"/>
      <c r="F179" s="742"/>
      <c r="G179" s="742"/>
      <c r="H179" s="742"/>
      <c r="I179" s="742"/>
      <c r="J179" s="742"/>
      <c r="K179" s="742"/>
      <c r="L179" s="742"/>
      <c r="M179" s="742"/>
      <c r="N179" s="742"/>
      <c r="O179" s="742"/>
      <c r="P179" s="742"/>
      <c r="Q179" s="742"/>
      <c r="R179" s="742"/>
      <c r="S179" s="742"/>
      <c r="T179" s="742"/>
      <c r="U179" s="742"/>
      <c r="V179" s="742"/>
      <c r="W179" s="742"/>
      <c r="X179" s="742"/>
      <c r="Y179" s="742"/>
      <c r="Z179" s="742"/>
      <c r="AA179" s="742"/>
      <c r="AB179" s="742"/>
      <c r="AC179" s="742"/>
      <c r="AD179" s="742"/>
      <c r="AE179" s="742"/>
    </row>
    <row r="180">
      <c r="A180" s="742"/>
      <c r="B180" s="742"/>
      <c r="C180" s="742"/>
      <c r="D180" s="742"/>
      <c r="E180" s="742"/>
      <c r="F180" s="742"/>
      <c r="G180" s="742"/>
      <c r="H180" s="742"/>
      <c r="I180" s="742"/>
      <c r="J180" s="742"/>
      <c r="K180" s="742"/>
      <c r="L180" s="742"/>
      <c r="M180" s="742"/>
      <c r="N180" s="742"/>
      <c r="O180" s="742"/>
      <c r="P180" s="742"/>
      <c r="Q180" s="742"/>
      <c r="R180" s="742"/>
      <c r="S180" s="742"/>
      <c r="T180" s="742"/>
      <c r="U180" s="742"/>
      <c r="V180" s="742"/>
      <c r="W180" s="742"/>
      <c r="X180" s="742"/>
      <c r="Y180" s="742"/>
      <c r="Z180" s="742"/>
      <c r="AA180" s="742"/>
      <c r="AB180" s="742"/>
      <c r="AC180" s="742"/>
      <c r="AD180" s="742"/>
      <c r="AE180" s="742"/>
    </row>
    <row r="181">
      <c r="A181" s="742"/>
      <c r="B181" s="742"/>
      <c r="C181" s="742"/>
      <c r="D181" s="742"/>
      <c r="E181" s="742"/>
      <c r="F181" s="742"/>
      <c r="G181" s="742"/>
      <c r="H181" s="742"/>
      <c r="I181" s="742"/>
      <c r="J181" s="742"/>
      <c r="K181" s="742"/>
      <c r="L181" s="742"/>
      <c r="M181" s="742"/>
      <c r="N181" s="742"/>
      <c r="O181" s="742"/>
      <c r="P181" s="742"/>
      <c r="Q181" s="742"/>
      <c r="R181" s="742"/>
      <c r="S181" s="742"/>
      <c r="T181" s="742"/>
      <c r="U181" s="742"/>
      <c r="V181" s="742"/>
      <c r="W181" s="742"/>
      <c r="X181" s="742"/>
      <c r="Y181" s="742"/>
      <c r="Z181" s="742"/>
      <c r="AA181" s="742"/>
      <c r="AB181" s="742"/>
      <c r="AC181" s="742"/>
      <c r="AD181" s="742"/>
      <c r="AE181" s="742"/>
    </row>
    <row r="182">
      <c r="A182" s="742"/>
      <c r="B182" s="742"/>
      <c r="C182" s="742"/>
      <c r="D182" s="742"/>
      <c r="E182" s="742"/>
      <c r="F182" s="742"/>
      <c r="G182" s="742"/>
      <c r="H182" s="742"/>
      <c r="I182" s="742"/>
      <c r="J182" s="742"/>
      <c r="K182" s="742"/>
      <c r="L182" s="742"/>
      <c r="M182" s="742"/>
      <c r="N182" s="742"/>
      <c r="O182" s="742"/>
      <c r="P182" s="742"/>
      <c r="Q182" s="742"/>
      <c r="R182" s="742"/>
      <c r="S182" s="742"/>
      <c r="T182" s="742"/>
      <c r="U182" s="742"/>
      <c r="V182" s="742"/>
      <c r="W182" s="742"/>
      <c r="X182" s="742"/>
      <c r="Y182" s="742"/>
      <c r="Z182" s="742"/>
      <c r="AA182" s="742"/>
      <c r="AB182" s="742"/>
      <c r="AC182" s="742"/>
      <c r="AD182" s="742"/>
      <c r="AE182" s="742"/>
    </row>
    <row r="183">
      <c r="A183" s="742"/>
      <c r="B183" s="742"/>
      <c r="C183" s="742"/>
      <c r="D183" s="742"/>
      <c r="E183" s="742"/>
      <c r="F183" s="742"/>
      <c r="G183" s="742"/>
      <c r="H183" s="742"/>
      <c r="I183" s="742"/>
      <c r="J183" s="742"/>
      <c r="K183" s="742"/>
      <c r="L183" s="742"/>
      <c r="M183" s="742"/>
      <c r="N183" s="742"/>
      <c r="O183" s="742"/>
      <c r="P183" s="742"/>
      <c r="Q183" s="742"/>
      <c r="R183" s="742"/>
      <c r="S183" s="742"/>
      <c r="T183" s="742"/>
      <c r="U183" s="742"/>
      <c r="V183" s="742"/>
      <c r="W183" s="742"/>
      <c r="X183" s="742"/>
      <c r="Y183" s="742"/>
      <c r="Z183" s="742"/>
      <c r="AA183" s="742"/>
      <c r="AB183" s="742"/>
      <c r="AC183" s="742"/>
      <c r="AD183" s="742"/>
      <c r="AE183" s="742"/>
    </row>
    <row r="184">
      <c r="A184" s="742"/>
      <c r="B184" s="742"/>
      <c r="C184" s="742"/>
      <c r="D184" s="742"/>
      <c r="E184" s="742"/>
      <c r="F184" s="742"/>
      <c r="G184" s="742"/>
      <c r="H184" s="742"/>
      <c r="I184" s="742"/>
      <c r="J184" s="742"/>
      <c r="K184" s="742"/>
      <c r="L184" s="742"/>
      <c r="M184" s="742"/>
      <c r="N184" s="742"/>
      <c r="O184" s="742"/>
      <c r="P184" s="742"/>
      <c r="Q184" s="742"/>
      <c r="R184" s="742"/>
      <c r="S184" s="742"/>
      <c r="T184" s="742"/>
      <c r="U184" s="742"/>
      <c r="V184" s="742"/>
      <c r="W184" s="742"/>
      <c r="X184" s="742"/>
      <c r="Y184" s="742"/>
      <c r="Z184" s="742"/>
      <c r="AA184" s="742"/>
      <c r="AB184" s="742"/>
      <c r="AC184" s="742"/>
      <c r="AD184" s="742"/>
      <c r="AE184" s="742"/>
    </row>
    <row r="185">
      <c r="A185" s="742"/>
      <c r="B185" s="742"/>
      <c r="C185" s="742"/>
      <c r="D185" s="742"/>
      <c r="E185" s="742"/>
      <c r="F185" s="742"/>
      <c r="G185" s="742"/>
      <c r="H185" s="742"/>
      <c r="I185" s="742"/>
      <c r="J185" s="742"/>
      <c r="K185" s="742"/>
      <c r="L185" s="742"/>
      <c r="M185" s="742"/>
      <c r="N185" s="742"/>
      <c r="O185" s="742"/>
      <c r="P185" s="742"/>
      <c r="Q185" s="742"/>
      <c r="R185" s="742"/>
      <c r="S185" s="742"/>
      <c r="T185" s="742"/>
      <c r="U185" s="742"/>
      <c r="V185" s="742"/>
      <c r="W185" s="742"/>
      <c r="X185" s="742"/>
      <c r="Y185" s="742"/>
      <c r="Z185" s="742"/>
      <c r="AA185" s="742"/>
      <c r="AB185" s="742"/>
      <c r="AC185" s="742"/>
      <c r="AD185" s="742"/>
      <c r="AE185" s="742"/>
    </row>
    <row r="186">
      <c r="A186" s="742"/>
      <c r="B186" s="742"/>
      <c r="C186" s="742"/>
      <c r="D186" s="742"/>
      <c r="E186" s="742"/>
      <c r="F186" s="742"/>
      <c r="G186" s="742"/>
      <c r="H186" s="742"/>
      <c r="I186" s="742"/>
      <c r="J186" s="742"/>
      <c r="K186" s="742"/>
      <c r="L186" s="742"/>
      <c r="M186" s="742"/>
      <c r="N186" s="742"/>
      <c r="O186" s="742"/>
      <c r="P186" s="742"/>
      <c r="Q186" s="742"/>
      <c r="R186" s="742"/>
      <c r="S186" s="742"/>
      <c r="T186" s="742"/>
      <c r="U186" s="742"/>
      <c r="V186" s="742"/>
      <c r="W186" s="742"/>
      <c r="X186" s="742"/>
      <c r="Y186" s="742"/>
      <c r="Z186" s="742"/>
      <c r="AA186" s="742"/>
      <c r="AB186" s="742"/>
      <c r="AC186" s="742"/>
      <c r="AD186" s="742"/>
      <c r="AE186" s="742"/>
    </row>
    <row r="187">
      <c r="A187" s="742"/>
      <c r="B187" s="742"/>
      <c r="C187" s="742"/>
      <c r="D187" s="742"/>
      <c r="E187" s="742"/>
      <c r="F187" s="742"/>
      <c r="G187" s="742"/>
      <c r="H187" s="742"/>
      <c r="I187" s="742"/>
      <c r="J187" s="742"/>
      <c r="K187" s="742"/>
      <c r="L187" s="742"/>
      <c r="M187" s="742"/>
      <c r="N187" s="742"/>
      <c r="O187" s="742"/>
      <c r="P187" s="742"/>
      <c r="Q187" s="742"/>
      <c r="R187" s="742"/>
      <c r="S187" s="742"/>
      <c r="T187" s="742"/>
      <c r="U187" s="742"/>
      <c r="V187" s="742"/>
      <c r="W187" s="742"/>
      <c r="X187" s="742"/>
      <c r="Y187" s="742"/>
      <c r="Z187" s="742"/>
      <c r="AA187" s="742"/>
      <c r="AB187" s="742"/>
      <c r="AC187" s="742"/>
      <c r="AD187" s="742"/>
      <c r="AE187" s="742"/>
    </row>
    <row r="188">
      <c r="A188" s="742"/>
      <c r="B188" s="742"/>
      <c r="C188" s="742"/>
      <c r="D188" s="742"/>
      <c r="E188" s="742"/>
      <c r="F188" s="742"/>
      <c r="G188" s="742"/>
      <c r="H188" s="742"/>
      <c r="I188" s="742"/>
      <c r="J188" s="742"/>
      <c r="K188" s="742"/>
      <c r="L188" s="742"/>
      <c r="M188" s="742"/>
      <c r="N188" s="742"/>
      <c r="O188" s="742"/>
      <c r="P188" s="742"/>
      <c r="Q188" s="742"/>
      <c r="R188" s="742"/>
      <c r="S188" s="742"/>
      <c r="T188" s="742"/>
      <c r="U188" s="742"/>
      <c r="V188" s="742"/>
      <c r="W188" s="742"/>
      <c r="X188" s="742"/>
      <c r="Y188" s="742"/>
      <c r="Z188" s="742"/>
      <c r="AA188" s="742"/>
      <c r="AB188" s="742"/>
      <c r="AC188" s="742"/>
      <c r="AD188" s="742"/>
      <c r="AE188" s="742"/>
    </row>
    <row r="189">
      <c r="A189" s="742"/>
      <c r="B189" s="742"/>
      <c r="C189" s="742"/>
      <c r="D189" s="742"/>
      <c r="E189" s="742"/>
      <c r="F189" s="742"/>
      <c r="G189" s="742"/>
      <c r="H189" s="742"/>
      <c r="I189" s="742"/>
      <c r="J189" s="742"/>
      <c r="K189" s="742"/>
      <c r="L189" s="742"/>
      <c r="M189" s="742"/>
      <c r="N189" s="742"/>
      <c r="O189" s="742"/>
      <c r="P189" s="742"/>
      <c r="Q189" s="742"/>
      <c r="R189" s="742"/>
      <c r="S189" s="742"/>
      <c r="T189" s="742"/>
      <c r="U189" s="742"/>
      <c r="V189" s="742"/>
      <c r="W189" s="742"/>
      <c r="X189" s="742"/>
      <c r="Y189" s="742"/>
      <c r="Z189" s="742"/>
      <c r="AA189" s="742"/>
      <c r="AB189" s="742"/>
      <c r="AC189" s="742"/>
      <c r="AD189" s="742"/>
      <c r="AE189" s="742"/>
    </row>
    <row r="190">
      <c r="A190" s="742"/>
      <c r="B190" s="742"/>
      <c r="C190" s="742"/>
      <c r="D190" s="742"/>
      <c r="E190" s="742"/>
      <c r="F190" s="742"/>
      <c r="G190" s="742"/>
      <c r="H190" s="742"/>
      <c r="I190" s="742"/>
      <c r="J190" s="742"/>
      <c r="K190" s="742"/>
      <c r="L190" s="742"/>
      <c r="M190" s="742"/>
      <c r="N190" s="742"/>
      <c r="O190" s="742"/>
      <c r="P190" s="742"/>
      <c r="Q190" s="742"/>
      <c r="R190" s="742"/>
      <c r="S190" s="742"/>
      <c r="T190" s="742"/>
      <c r="U190" s="742"/>
      <c r="V190" s="742"/>
      <c r="W190" s="742"/>
      <c r="X190" s="742"/>
      <c r="Y190" s="742"/>
      <c r="Z190" s="742"/>
      <c r="AA190" s="742"/>
      <c r="AB190" s="742"/>
      <c r="AC190" s="742"/>
      <c r="AD190" s="742"/>
      <c r="AE190" s="742"/>
    </row>
    <row r="191">
      <c r="A191" s="742"/>
      <c r="B191" s="742"/>
      <c r="C191" s="742"/>
      <c r="D191" s="742"/>
      <c r="E191" s="742"/>
      <c r="F191" s="742"/>
      <c r="G191" s="742"/>
      <c r="H191" s="742"/>
      <c r="I191" s="742"/>
      <c r="J191" s="742"/>
      <c r="K191" s="742"/>
      <c r="L191" s="742"/>
      <c r="M191" s="742"/>
      <c r="N191" s="742"/>
      <c r="O191" s="742"/>
      <c r="P191" s="742"/>
      <c r="Q191" s="742"/>
      <c r="R191" s="742"/>
      <c r="S191" s="742"/>
      <c r="T191" s="742"/>
      <c r="U191" s="742"/>
      <c r="V191" s="742"/>
      <c r="W191" s="742"/>
      <c r="X191" s="742"/>
      <c r="Y191" s="742"/>
      <c r="Z191" s="742"/>
      <c r="AA191" s="742"/>
      <c r="AB191" s="742"/>
      <c r="AC191" s="742"/>
      <c r="AD191" s="742"/>
      <c r="AE191" s="742"/>
    </row>
    <row r="192">
      <c r="A192" s="742"/>
      <c r="B192" s="742"/>
      <c r="C192" s="742"/>
      <c r="D192" s="742"/>
      <c r="E192" s="742"/>
      <c r="F192" s="742"/>
      <c r="G192" s="742"/>
      <c r="H192" s="742"/>
      <c r="I192" s="742"/>
      <c r="J192" s="742"/>
      <c r="K192" s="742"/>
      <c r="L192" s="742"/>
      <c r="M192" s="742"/>
      <c r="N192" s="742"/>
      <c r="O192" s="742"/>
      <c r="P192" s="742"/>
      <c r="Q192" s="742"/>
      <c r="R192" s="742"/>
      <c r="S192" s="742"/>
      <c r="T192" s="742"/>
      <c r="U192" s="742"/>
      <c r="V192" s="742"/>
      <c r="W192" s="742"/>
      <c r="X192" s="742"/>
      <c r="Y192" s="742"/>
      <c r="Z192" s="742"/>
      <c r="AA192" s="742"/>
      <c r="AB192" s="742"/>
      <c r="AC192" s="742"/>
      <c r="AD192" s="742"/>
      <c r="AE192" s="742"/>
    </row>
    <row r="193">
      <c r="A193" s="742"/>
      <c r="B193" s="742"/>
      <c r="C193" s="742"/>
      <c r="D193" s="742"/>
      <c r="E193" s="742"/>
      <c r="F193" s="742"/>
      <c r="G193" s="742"/>
      <c r="H193" s="742"/>
      <c r="I193" s="742"/>
      <c r="J193" s="742"/>
      <c r="K193" s="742"/>
      <c r="L193" s="742"/>
      <c r="M193" s="742"/>
      <c r="N193" s="742"/>
      <c r="O193" s="742"/>
      <c r="P193" s="742"/>
      <c r="Q193" s="742"/>
      <c r="R193" s="742"/>
      <c r="S193" s="742"/>
      <c r="T193" s="742"/>
      <c r="U193" s="742"/>
      <c r="V193" s="742"/>
      <c r="W193" s="742"/>
      <c r="X193" s="742"/>
      <c r="Y193" s="742"/>
      <c r="Z193" s="742"/>
      <c r="AA193" s="742"/>
      <c r="AB193" s="742"/>
      <c r="AC193" s="742"/>
      <c r="AD193" s="742"/>
      <c r="AE193" s="742"/>
    </row>
    <row r="194">
      <c r="A194" s="742"/>
      <c r="B194" s="742"/>
      <c r="C194" s="742"/>
      <c r="D194" s="742"/>
      <c r="E194" s="742"/>
      <c r="F194" s="742"/>
      <c r="G194" s="742"/>
      <c r="H194" s="742"/>
      <c r="I194" s="742"/>
      <c r="J194" s="742"/>
      <c r="K194" s="742"/>
      <c r="L194" s="742"/>
      <c r="M194" s="742"/>
      <c r="N194" s="742"/>
      <c r="O194" s="742"/>
      <c r="P194" s="742"/>
      <c r="Q194" s="742"/>
      <c r="R194" s="742"/>
      <c r="S194" s="742"/>
      <c r="T194" s="742"/>
      <c r="U194" s="742"/>
      <c r="V194" s="742"/>
      <c r="W194" s="742"/>
      <c r="X194" s="742"/>
      <c r="Y194" s="742"/>
      <c r="Z194" s="742"/>
      <c r="AA194" s="742"/>
      <c r="AB194" s="742"/>
      <c r="AC194" s="742"/>
      <c r="AD194" s="742"/>
      <c r="AE194" s="742"/>
    </row>
    <row r="195">
      <c r="A195" s="742"/>
      <c r="B195" s="742"/>
      <c r="C195" s="742"/>
      <c r="D195" s="742"/>
      <c r="E195" s="742"/>
      <c r="F195" s="742"/>
      <c r="G195" s="742"/>
      <c r="H195" s="742"/>
      <c r="I195" s="742"/>
      <c r="J195" s="742"/>
      <c r="K195" s="742"/>
      <c r="L195" s="742"/>
      <c r="M195" s="742"/>
      <c r="N195" s="742"/>
      <c r="O195" s="742"/>
      <c r="P195" s="742"/>
      <c r="Q195" s="742"/>
      <c r="R195" s="742"/>
      <c r="S195" s="742"/>
      <c r="T195" s="742"/>
      <c r="U195" s="742"/>
      <c r="V195" s="742"/>
      <c r="W195" s="742"/>
      <c r="X195" s="742"/>
      <c r="Y195" s="742"/>
      <c r="Z195" s="742"/>
      <c r="AA195" s="742"/>
      <c r="AB195" s="742"/>
      <c r="AC195" s="742"/>
      <c r="AD195" s="742"/>
      <c r="AE195" s="742"/>
    </row>
    <row r="196">
      <c r="A196" s="742"/>
      <c r="B196" s="742"/>
      <c r="C196" s="742"/>
      <c r="D196" s="742"/>
      <c r="E196" s="742"/>
      <c r="F196" s="742"/>
      <c r="G196" s="742"/>
      <c r="H196" s="742"/>
      <c r="I196" s="742"/>
      <c r="J196" s="742"/>
      <c r="K196" s="742"/>
      <c r="L196" s="742"/>
      <c r="M196" s="742"/>
      <c r="N196" s="742"/>
      <c r="O196" s="742"/>
      <c r="P196" s="742"/>
      <c r="Q196" s="742"/>
      <c r="R196" s="742"/>
      <c r="S196" s="742"/>
      <c r="T196" s="742"/>
      <c r="U196" s="742"/>
      <c r="V196" s="742"/>
      <c r="W196" s="742"/>
      <c r="X196" s="742"/>
      <c r="Y196" s="742"/>
      <c r="Z196" s="742"/>
      <c r="AA196" s="742"/>
      <c r="AB196" s="742"/>
      <c r="AC196" s="742"/>
      <c r="AD196" s="742"/>
      <c r="AE196" s="742"/>
    </row>
    <row r="197">
      <c r="A197" s="742"/>
      <c r="B197" s="742"/>
      <c r="C197" s="742"/>
      <c r="D197" s="742"/>
      <c r="E197" s="742"/>
      <c r="F197" s="742"/>
      <c r="G197" s="742"/>
      <c r="H197" s="742"/>
      <c r="I197" s="742"/>
      <c r="J197" s="742"/>
      <c r="K197" s="742"/>
      <c r="L197" s="742"/>
      <c r="M197" s="742"/>
      <c r="N197" s="742"/>
      <c r="O197" s="742"/>
      <c r="P197" s="742"/>
      <c r="Q197" s="742"/>
      <c r="R197" s="742"/>
      <c r="S197" s="742"/>
      <c r="T197" s="742"/>
      <c r="U197" s="742"/>
      <c r="V197" s="742"/>
      <c r="W197" s="742"/>
      <c r="X197" s="742"/>
      <c r="Y197" s="742"/>
      <c r="Z197" s="742"/>
      <c r="AA197" s="742"/>
      <c r="AB197" s="742"/>
      <c r="AC197" s="742"/>
      <c r="AD197" s="742"/>
      <c r="AE197" s="742"/>
    </row>
    <row r="198">
      <c r="A198" s="742"/>
      <c r="B198" s="742"/>
      <c r="C198" s="742"/>
      <c r="D198" s="742"/>
      <c r="E198" s="742"/>
      <c r="F198" s="742"/>
      <c r="G198" s="742"/>
      <c r="H198" s="742"/>
      <c r="I198" s="742"/>
      <c r="J198" s="742"/>
      <c r="K198" s="742"/>
      <c r="L198" s="742"/>
      <c r="M198" s="742"/>
      <c r="N198" s="742"/>
      <c r="O198" s="742"/>
      <c r="P198" s="742"/>
      <c r="Q198" s="742"/>
      <c r="R198" s="742"/>
      <c r="S198" s="742"/>
      <c r="T198" s="742"/>
      <c r="U198" s="742"/>
      <c r="V198" s="742"/>
      <c r="W198" s="742"/>
      <c r="X198" s="742"/>
      <c r="Y198" s="742"/>
      <c r="Z198" s="742"/>
      <c r="AA198" s="742"/>
      <c r="AB198" s="742"/>
      <c r="AC198" s="742"/>
      <c r="AD198" s="742"/>
      <c r="AE198" s="742"/>
    </row>
    <row r="199">
      <c r="A199" s="742"/>
      <c r="B199" s="742"/>
      <c r="C199" s="742"/>
      <c r="D199" s="742"/>
      <c r="E199" s="742"/>
      <c r="F199" s="742"/>
      <c r="G199" s="742"/>
      <c r="H199" s="742"/>
      <c r="I199" s="742"/>
      <c r="J199" s="742"/>
      <c r="K199" s="742"/>
      <c r="L199" s="742"/>
      <c r="M199" s="742"/>
      <c r="N199" s="742"/>
      <c r="O199" s="742"/>
      <c r="P199" s="742"/>
      <c r="Q199" s="742"/>
      <c r="R199" s="742"/>
      <c r="S199" s="742"/>
      <c r="T199" s="742"/>
      <c r="U199" s="742"/>
      <c r="V199" s="742"/>
      <c r="W199" s="742"/>
      <c r="X199" s="742"/>
      <c r="Y199" s="742"/>
      <c r="Z199" s="742"/>
      <c r="AA199" s="742"/>
      <c r="AB199" s="742"/>
      <c r="AC199" s="742"/>
      <c r="AD199" s="742"/>
      <c r="AE199" s="742"/>
    </row>
    <row r="200">
      <c r="A200" s="742"/>
      <c r="B200" s="742"/>
      <c r="C200" s="742"/>
      <c r="D200" s="742"/>
      <c r="E200" s="742"/>
      <c r="F200" s="742"/>
      <c r="G200" s="742"/>
      <c r="H200" s="742"/>
      <c r="I200" s="742"/>
      <c r="J200" s="742"/>
      <c r="K200" s="742"/>
      <c r="L200" s="742"/>
      <c r="M200" s="742"/>
      <c r="N200" s="742"/>
      <c r="O200" s="742"/>
      <c r="P200" s="742"/>
      <c r="Q200" s="742"/>
      <c r="R200" s="742"/>
      <c r="S200" s="742"/>
      <c r="T200" s="742"/>
      <c r="U200" s="742"/>
      <c r="V200" s="742"/>
      <c r="W200" s="742"/>
      <c r="X200" s="742"/>
      <c r="Y200" s="742"/>
      <c r="Z200" s="742"/>
      <c r="AA200" s="742"/>
      <c r="AB200" s="742"/>
      <c r="AC200" s="742"/>
      <c r="AD200" s="742"/>
      <c r="AE200" s="742"/>
    </row>
    <row r="201">
      <c r="A201" s="742"/>
      <c r="B201" s="742"/>
      <c r="C201" s="742"/>
      <c r="D201" s="742"/>
      <c r="E201" s="742"/>
      <c r="F201" s="742"/>
      <c r="G201" s="742"/>
      <c r="H201" s="742"/>
      <c r="I201" s="742"/>
      <c r="J201" s="742"/>
      <c r="K201" s="742"/>
      <c r="L201" s="742"/>
      <c r="M201" s="742"/>
      <c r="N201" s="742"/>
      <c r="O201" s="742"/>
      <c r="P201" s="742"/>
      <c r="Q201" s="742"/>
      <c r="R201" s="742"/>
      <c r="S201" s="742"/>
      <c r="T201" s="742"/>
      <c r="U201" s="742"/>
      <c r="V201" s="742"/>
      <c r="W201" s="742"/>
      <c r="X201" s="742"/>
      <c r="Y201" s="742"/>
      <c r="Z201" s="742"/>
      <c r="AA201" s="742"/>
      <c r="AB201" s="742"/>
      <c r="AC201" s="742"/>
      <c r="AD201" s="742"/>
      <c r="AE201" s="742"/>
    </row>
    <row r="202">
      <c r="A202" s="742"/>
      <c r="B202" s="742"/>
      <c r="C202" s="742"/>
      <c r="D202" s="742"/>
      <c r="E202" s="742"/>
      <c r="F202" s="742"/>
      <c r="G202" s="742"/>
      <c r="H202" s="742"/>
      <c r="I202" s="742"/>
      <c r="J202" s="742"/>
      <c r="K202" s="742"/>
      <c r="L202" s="742"/>
      <c r="M202" s="742"/>
      <c r="N202" s="742"/>
      <c r="O202" s="742"/>
      <c r="P202" s="742"/>
      <c r="Q202" s="742"/>
      <c r="R202" s="742"/>
      <c r="S202" s="742"/>
      <c r="T202" s="742"/>
      <c r="U202" s="742"/>
      <c r="V202" s="742"/>
      <c r="W202" s="742"/>
      <c r="X202" s="742"/>
      <c r="Y202" s="742"/>
      <c r="Z202" s="742"/>
      <c r="AA202" s="742"/>
      <c r="AB202" s="742"/>
      <c r="AC202" s="742"/>
      <c r="AD202" s="742"/>
      <c r="AE202" s="742"/>
    </row>
    <row r="203">
      <c r="A203" s="742"/>
      <c r="B203" s="742"/>
      <c r="C203" s="742"/>
      <c r="D203" s="742"/>
      <c r="E203" s="742"/>
      <c r="F203" s="742"/>
      <c r="G203" s="742"/>
      <c r="H203" s="742"/>
      <c r="I203" s="742"/>
      <c r="J203" s="742"/>
      <c r="K203" s="742"/>
      <c r="L203" s="742"/>
      <c r="M203" s="742"/>
      <c r="N203" s="742"/>
      <c r="O203" s="742"/>
      <c r="P203" s="742"/>
      <c r="Q203" s="742"/>
      <c r="R203" s="742"/>
      <c r="S203" s="742"/>
      <c r="T203" s="742"/>
      <c r="U203" s="742"/>
      <c r="V203" s="742"/>
      <c r="W203" s="742"/>
      <c r="X203" s="742"/>
      <c r="Y203" s="742"/>
      <c r="Z203" s="742"/>
      <c r="AA203" s="742"/>
      <c r="AB203" s="742"/>
      <c r="AC203" s="742"/>
      <c r="AD203" s="742"/>
      <c r="AE203" s="742"/>
    </row>
    <row r="204">
      <c r="A204" s="742"/>
      <c r="B204" s="742"/>
      <c r="C204" s="742"/>
      <c r="D204" s="742"/>
      <c r="E204" s="742"/>
      <c r="F204" s="742"/>
      <c r="G204" s="742"/>
      <c r="H204" s="742"/>
      <c r="I204" s="742"/>
      <c r="J204" s="742"/>
      <c r="K204" s="742"/>
      <c r="L204" s="742"/>
      <c r="M204" s="742"/>
      <c r="N204" s="742"/>
      <c r="O204" s="742"/>
      <c r="P204" s="742"/>
      <c r="Q204" s="742"/>
      <c r="R204" s="742"/>
      <c r="S204" s="742"/>
      <c r="T204" s="742"/>
      <c r="U204" s="742"/>
      <c r="V204" s="742"/>
      <c r="W204" s="742"/>
      <c r="X204" s="742"/>
      <c r="Y204" s="742"/>
      <c r="Z204" s="742"/>
      <c r="AA204" s="742"/>
      <c r="AB204" s="742"/>
      <c r="AC204" s="742"/>
      <c r="AD204" s="742"/>
      <c r="AE204" s="742"/>
    </row>
    <row r="205">
      <c r="A205" s="742"/>
      <c r="B205" s="742"/>
      <c r="C205" s="742"/>
      <c r="D205" s="742"/>
      <c r="E205" s="742"/>
      <c r="F205" s="742"/>
      <c r="G205" s="742"/>
      <c r="H205" s="742"/>
      <c r="I205" s="742"/>
      <c r="J205" s="742"/>
      <c r="K205" s="742"/>
      <c r="L205" s="742"/>
      <c r="M205" s="742"/>
      <c r="N205" s="742"/>
      <c r="O205" s="742"/>
      <c r="P205" s="742"/>
      <c r="Q205" s="742"/>
      <c r="R205" s="742"/>
      <c r="S205" s="742"/>
      <c r="T205" s="742"/>
      <c r="U205" s="742"/>
      <c r="V205" s="742"/>
      <c r="W205" s="742"/>
      <c r="X205" s="742"/>
      <c r="Y205" s="742"/>
      <c r="Z205" s="742"/>
      <c r="AA205" s="742"/>
      <c r="AB205" s="742"/>
      <c r="AC205" s="742"/>
      <c r="AD205" s="742"/>
      <c r="AE205" s="742"/>
    </row>
    <row r="206">
      <c r="A206" s="742"/>
      <c r="B206" s="742"/>
      <c r="C206" s="742"/>
      <c r="D206" s="742"/>
      <c r="E206" s="742"/>
      <c r="F206" s="742"/>
      <c r="G206" s="742"/>
      <c r="H206" s="742"/>
      <c r="I206" s="742"/>
      <c r="J206" s="742"/>
      <c r="K206" s="742"/>
      <c r="L206" s="742"/>
      <c r="M206" s="742"/>
      <c r="N206" s="742"/>
      <c r="O206" s="742"/>
      <c r="P206" s="742"/>
      <c r="Q206" s="742"/>
      <c r="R206" s="742"/>
      <c r="S206" s="742"/>
      <c r="T206" s="742"/>
      <c r="U206" s="742"/>
      <c r="V206" s="742"/>
      <c r="W206" s="742"/>
      <c r="X206" s="742"/>
      <c r="Y206" s="742"/>
      <c r="Z206" s="742"/>
      <c r="AA206" s="742"/>
      <c r="AB206" s="742"/>
      <c r="AC206" s="742"/>
      <c r="AD206" s="742"/>
      <c r="AE206" s="742"/>
    </row>
    <row r="207">
      <c r="A207" s="742"/>
      <c r="B207" s="742"/>
      <c r="C207" s="742"/>
      <c r="D207" s="742"/>
      <c r="E207" s="742"/>
      <c r="F207" s="742"/>
      <c r="G207" s="742"/>
      <c r="H207" s="742"/>
      <c r="I207" s="742"/>
      <c r="J207" s="742"/>
      <c r="K207" s="742"/>
      <c r="L207" s="742"/>
      <c r="M207" s="742"/>
      <c r="N207" s="742"/>
      <c r="O207" s="742"/>
      <c r="P207" s="742"/>
      <c r="Q207" s="742"/>
      <c r="R207" s="742"/>
      <c r="S207" s="742"/>
      <c r="T207" s="742"/>
      <c r="U207" s="742"/>
      <c r="V207" s="742"/>
      <c r="W207" s="742"/>
      <c r="X207" s="742"/>
      <c r="Y207" s="742"/>
      <c r="Z207" s="742"/>
      <c r="AA207" s="742"/>
      <c r="AB207" s="742"/>
      <c r="AC207" s="742"/>
      <c r="AD207" s="742"/>
      <c r="AE207" s="742"/>
    </row>
    <row r="208">
      <c r="A208" s="742"/>
      <c r="B208" s="742"/>
      <c r="C208" s="742"/>
      <c r="D208" s="742"/>
      <c r="E208" s="742"/>
      <c r="F208" s="742"/>
      <c r="G208" s="742"/>
      <c r="H208" s="742"/>
      <c r="I208" s="742"/>
      <c r="J208" s="742"/>
      <c r="K208" s="742"/>
      <c r="L208" s="742"/>
      <c r="M208" s="742"/>
      <c r="N208" s="742"/>
      <c r="O208" s="742"/>
      <c r="P208" s="742"/>
      <c r="Q208" s="742"/>
      <c r="R208" s="742"/>
      <c r="S208" s="742"/>
      <c r="T208" s="742"/>
      <c r="U208" s="742"/>
      <c r="V208" s="742"/>
      <c r="W208" s="742"/>
      <c r="X208" s="742"/>
      <c r="Y208" s="742"/>
      <c r="Z208" s="742"/>
      <c r="AA208" s="742"/>
      <c r="AB208" s="742"/>
      <c r="AC208" s="742"/>
      <c r="AD208" s="742"/>
      <c r="AE208" s="742"/>
    </row>
    <row r="209">
      <c r="A209" s="742"/>
      <c r="B209" s="742"/>
      <c r="C209" s="742"/>
      <c r="D209" s="742"/>
      <c r="E209" s="742"/>
      <c r="F209" s="742"/>
      <c r="G209" s="742"/>
      <c r="H209" s="742"/>
      <c r="I209" s="742"/>
      <c r="J209" s="742"/>
      <c r="K209" s="742"/>
      <c r="L209" s="742"/>
      <c r="M209" s="742"/>
      <c r="N209" s="742"/>
      <c r="O209" s="742"/>
      <c r="P209" s="742"/>
      <c r="Q209" s="742"/>
      <c r="R209" s="742"/>
      <c r="S209" s="742"/>
      <c r="T209" s="742"/>
      <c r="U209" s="742"/>
      <c r="V209" s="742"/>
      <c r="W209" s="742"/>
      <c r="X209" s="742"/>
      <c r="Y209" s="742"/>
      <c r="Z209" s="742"/>
      <c r="AA209" s="742"/>
      <c r="AB209" s="742"/>
      <c r="AC209" s="742"/>
      <c r="AD209" s="742"/>
      <c r="AE209" s="742"/>
    </row>
    <row r="210">
      <c r="A210" s="742"/>
      <c r="B210" s="742"/>
      <c r="C210" s="742"/>
      <c r="D210" s="742"/>
      <c r="E210" s="742"/>
      <c r="F210" s="742"/>
      <c r="G210" s="742"/>
      <c r="H210" s="742"/>
      <c r="I210" s="742"/>
      <c r="J210" s="742"/>
      <c r="K210" s="742"/>
      <c r="L210" s="742"/>
      <c r="M210" s="742"/>
      <c r="N210" s="742"/>
      <c r="O210" s="742"/>
      <c r="P210" s="742"/>
      <c r="Q210" s="742"/>
      <c r="R210" s="742"/>
      <c r="S210" s="742"/>
      <c r="T210" s="742"/>
      <c r="U210" s="742"/>
      <c r="V210" s="742"/>
      <c r="W210" s="742"/>
      <c r="X210" s="742"/>
      <c r="Y210" s="742"/>
      <c r="Z210" s="742"/>
      <c r="AA210" s="742"/>
      <c r="AB210" s="742"/>
      <c r="AC210" s="742"/>
      <c r="AD210" s="742"/>
      <c r="AE210" s="742"/>
    </row>
    <row r="211">
      <c r="A211" s="742"/>
      <c r="B211" s="742"/>
      <c r="C211" s="742"/>
      <c r="D211" s="742"/>
      <c r="E211" s="742"/>
      <c r="F211" s="742"/>
      <c r="G211" s="742"/>
      <c r="H211" s="742"/>
      <c r="I211" s="742"/>
      <c r="J211" s="742"/>
      <c r="K211" s="742"/>
      <c r="L211" s="742"/>
      <c r="M211" s="742"/>
      <c r="N211" s="742"/>
      <c r="O211" s="742"/>
      <c r="P211" s="742"/>
      <c r="Q211" s="742"/>
      <c r="R211" s="742"/>
      <c r="S211" s="742"/>
      <c r="T211" s="742"/>
      <c r="U211" s="742"/>
      <c r="V211" s="742"/>
      <c r="W211" s="742"/>
      <c r="X211" s="742"/>
      <c r="Y211" s="742"/>
      <c r="Z211" s="742"/>
      <c r="AA211" s="742"/>
      <c r="AB211" s="742"/>
      <c r="AC211" s="742"/>
      <c r="AD211" s="742"/>
      <c r="AE211" s="742"/>
    </row>
    <row r="212">
      <c r="A212" s="742"/>
      <c r="B212" s="742"/>
      <c r="C212" s="742"/>
      <c r="D212" s="742"/>
      <c r="E212" s="742"/>
      <c r="F212" s="742"/>
      <c r="G212" s="742"/>
      <c r="H212" s="742"/>
      <c r="I212" s="742"/>
      <c r="J212" s="742"/>
      <c r="K212" s="742"/>
      <c r="L212" s="742"/>
      <c r="M212" s="742"/>
      <c r="N212" s="742"/>
      <c r="O212" s="742"/>
      <c r="P212" s="742"/>
      <c r="Q212" s="742"/>
      <c r="R212" s="742"/>
      <c r="S212" s="742"/>
      <c r="T212" s="742"/>
      <c r="U212" s="742"/>
      <c r="V212" s="742"/>
      <c r="W212" s="742"/>
      <c r="X212" s="742"/>
      <c r="Y212" s="742"/>
      <c r="Z212" s="742"/>
      <c r="AA212" s="742"/>
      <c r="AB212" s="742"/>
      <c r="AC212" s="742"/>
      <c r="AD212" s="742"/>
      <c r="AE212" s="742"/>
    </row>
    <row r="213">
      <c r="A213" s="742"/>
      <c r="B213" s="742"/>
      <c r="C213" s="742"/>
      <c r="D213" s="742"/>
      <c r="E213" s="742"/>
      <c r="F213" s="742"/>
      <c r="G213" s="742"/>
      <c r="H213" s="742"/>
      <c r="I213" s="742"/>
      <c r="J213" s="742"/>
      <c r="K213" s="742"/>
      <c r="L213" s="742"/>
      <c r="M213" s="742"/>
      <c r="N213" s="742"/>
      <c r="O213" s="742"/>
      <c r="P213" s="742"/>
      <c r="Q213" s="742"/>
      <c r="R213" s="742"/>
      <c r="S213" s="742"/>
      <c r="T213" s="742"/>
      <c r="U213" s="742"/>
      <c r="V213" s="742"/>
      <c r="W213" s="742"/>
      <c r="X213" s="742"/>
      <c r="Y213" s="742"/>
      <c r="Z213" s="742"/>
      <c r="AA213" s="742"/>
      <c r="AB213" s="742"/>
      <c r="AC213" s="742"/>
      <c r="AD213" s="742"/>
      <c r="AE213" s="742"/>
    </row>
    <row r="214">
      <c r="A214" s="742"/>
      <c r="B214" s="742"/>
      <c r="C214" s="742"/>
      <c r="D214" s="742"/>
      <c r="E214" s="742"/>
      <c r="F214" s="742"/>
      <c r="G214" s="742"/>
      <c r="H214" s="742"/>
      <c r="I214" s="742"/>
      <c r="J214" s="742"/>
      <c r="K214" s="742"/>
      <c r="L214" s="742"/>
      <c r="M214" s="742"/>
      <c r="N214" s="742"/>
      <c r="O214" s="742"/>
      <c r="P214" s="742"/>
      <c r="Q214" s="742"/>
      <c r="R214" s="742"/>
      <c r="S214" s="742"/>
      <c r="T214" s="742"/>
      <c r="U214" s="742"/>
      <c r="V214" s="742"/>
      <c r="W214" s="742"/>
      <c r="X214" s="742"/>
      <c r="Y214" s="742"/>
      <c r="Z214" s="742"/>
      <c r="AA214" s="742"/>
      <c r="AB214" s="742"/>
      <c r="AC214" s="742"/>
      <c r="AD214" s="742"/>
      <c r="AE214" s="742"/>
    </row>
    <row r="215">
      <c r="A215" s="742"/>
      <c r="B215" s="742"/>
      <c r="C215" s="742"/>
      <c r="D215" s="742"/>
      <c r="E215" s="742"/>
      <c r="F215" s="742"/>
      <c r="G215" s="742"/>
      <c r="H215" s="742"/>
      <c r="I215" s="742"/>
      <c r="J215" s="742"/>
      <c r="K215" s="742"/>
      <c r="L215" s="742"/>
      <c r="M215" s="742"/>
      <c r="N215" s="742"/>
      <c r="O215" s="742"/>
      <c r="P215" s="742"/>
      <c r="Q215" s="742"/>
      <c r="R215" s="742"/>
      <c r="S215" s="742"/>
      <c r="T215" s="742"/>
      <c r="U215" s="742"/>
      <c r="V215" s="742"/>
      <c r="W215" s="742"/>
      <c r="X215" s="742"/>
      <c r="Y215" s="742"/>
      <c r="Z215" s="742"/>
      <c r="AA215" s="742"/>
      <c r="AB215" s="742"/>
      <c r="AC215" s="742"/>
      <c r="AD215" s="742"/>
      <c r="AE215" s="742"/>
    </row>
    <row r="216">
      <c r="A216" s="742"/>
      <c r="B216" s="742"/>
      <c r="C216" s="742"/>
      <c r="D216" s="742"/>
      <c r="E216" s="742"/>
      <c r="F216" s="742"/>
      <c r="G216" s="742"/>
      <c r="H216" s="742"/>
      <c r="I216" s="742"/>
      <c r="J216" s="742"/>
      <c r="K216" s="742"/>
      <c r="L216" s="742"/>
      <c r="M216" s="742"/>
      <c r="N216" s="742"/>
      <c r="O216" s="742"/>
      <c r="P216" s="742"/>
      <c r="Q216" s="742"/>
      <c r="R216" s="742"/>
      <c r="S216" s="742"/>
      <c r="T216" s="742"/>
      <c r="U216" s="742"/>
      <c r="V216" s="742"/>
      <c r="W216" s="742"/>
      <c r="X216" s="742"/>
      <c r="Y216" s="742"/>
      <c r="Z216" s="742"/>
      <c r="AA216" s="742"/>
      <c r="AB216" s="742"/>
      <c r="AC216" s="742"/>
      <c r="AD216" s="742"/>
      <c r="AE216" s="742"/>
    </row>
    <row r="217">
      <c r="A217" s="742"/>
      <c r="B217" s="742"/>
      <c r="C217" s="742"/>
      <c r="D217" s="742"/>
      <c r="E217" s="742"/>
      <c r="F217" s="742"/>
      <c r="G217" s="742"/>
      <c r="H217" s="742"/>
      <c r="I217" s="742"/>
      <c r="J217" s="742"/>
      <c r="K217" s="742"/>
      <c r="L217" s="742"/>
      <c r="M217" s="742"/>
      <c r="N217" s="742"/>
      <c r="O217" s="742"/>
      <c r="P217" s="742"/>
      <c r="Q217" s="742"/>
      <c r="R217" s="742"/>
      <c r="S217" s="742"/>
      <c r="T217" s="742"/>
      <c r="U217" s="742"/>
      <c r="V217" s="742"/>
      <c r="W217" s="742"/>
      <c r="X217" s="742"/>
      <c r="Y217" s="742"/>
      <c r="Z217" s="742"/>
      <c r="AA217" s="742"/>
      <c r="AB217" s="742"/>
      <c r="AC217" s="742"/>
      <c r="AD217" s="742"/>
      <c r="AE217" s="742"/>
    </row>
    <row r="218">
      <c r="A218" s="742"/>
      <c r="B218" s="742"/>
      <c r="C218" s="742"/>
      <c r="D218" s="742"/>
      <c r="E218" s="742"/>
      <c r="F218" s="742"/>
      <c r="G218" s="742"/>
      <c r="H218" s="742"/>
      <c r="I218" s="742"/>
      <c r="J218" s="742"/>
      <c r="K218" s="742"/>
      <c r="L218" s="742"/>
      <c r="M218" s="742"/>
      <c r="N218" s="742"/>
      <c r="O218" s="742"/>
      <c r="P218" s="742"/>
      <c r="Q218" s="742"/>
      <c r="R218" s="742"/>
      <c r="S218" s="742"/>
      <c r="T218" s="742"/>
      <c r="U218" s="742"/>
      <c r="V218" s="742"/>
      <c r="W218" s="742"/>
      <c r="X218" s="742"/>
      <c r="Y218" s="742"/>
      <c r="Z218" s="742"/>
      <c r="AA218" s="742"/>
      <c r="AB218" s="742"/>
      <c r="AC218" s="742"/>
      <c r="AD218" s="742"/>
      <c r="AE218" s="742"/>
    </row>
    <row r="219">
      <c r="A219" s="742"/>
      <c r="B219" s="742"/>
      <c r="C219" s="742"/>
      <c r="D219" s="742"/>
      <c r="E219" s="742"/>
      <c r="F219" s="742"/>
      <c r="G219" s="742"/>
      <c r="H219" s="742"/>
      <c r="I219" s="742"/>
      <c r="J219" s="742"/>
      <c r="K219" s="742"/>
      <c r="L219" s="742"/>
      <c r="M219" s="742"/>
      <c r="N219" s="742"/>
      <c r="O219" s="742"/>
      <c r="P219" s="742"/>
      <c r="Q219" s="742"/>
      <c r="R219" s="742"/>
      <c r="S219" s="742"/>
      <c r="T219" s="742"/>
      <c r="U219" s="742"/>
      <c r="V219" s="742"/>
      <c r="W219" s="742"/>
      <c r="X219" s="742"/>
      <c r="Y219" s="742"/>
      <c r="Z219" s="742"/>
      <c r="AA219" s="742"/>
      <c r="AB219" s="742"/>
      <c r="AC219" s="742"/>
      <c r="AD219" s="742"/>
      <c r="AE219" s="742"/>
    </row>
    <row r="220">
      <c r="A220" s="742"/>
      <c r="B220" s="742"/>
      <c r="C220" s="742"/>
      <c r="D220" s="742"/>
      <c r="E220" s="742"/>
      <c r="F220" s="742"/>
      <c r="G220" s="742"/>
      <c r="H220" s="742"/>
      <c r="I220" s="742"/>
      <c r="J220" s="742"/>
      <c r="K220" s="742"/>
      <c r="L220" s="742"/>
      <c r="M220" s="742"/>
      <c r="N220" s="742"/>
      <c r="O220" s="742"/>
      <c r="P220" s="742"/>
      <c r="Q220" s="742"/>
      <c r="R220" s="742"/>
      <c r="S220" s="742"/>
      <c r="T220" s="742"/>
      <c r="U220" s="742"/>
      <c r="V220" s="742"/>
      <c r="W220" s="742"/>
      <c r="X220" s="742"/>
      <c r="Y220" s="742"/>
      <c r="Z220" s="742"/>
      <c r="AA220" s="742"/>
      <c r="AB220" s="742"/>
      <c r="AC220" s="742"/>
      <c r="AD220" s="742"/>
      <c r="AE220" s="742"/>
    </row>
    <row r="221">
      <c r="A221" s="742"/>
      <c r="B221" s="742"/>
      <c r="C221" s="742"/>
      <c r="D221" s="742"/>
      <c r="E221" s="742"/>
      <c r="F221" s="742"/>
      <c r="G221" s="742"/>
      <c r="H221" s="742"/>
      <c r="I221" s="742"/>
      <c r="J221" s="742"/>
      <c r="K221" s="742"/>
      <c r="L221" s="742"/>
      <c r="M221" s="742"/>
      <c r="N221" s="742"/>
      <c r="O221" s="742"/>
      <c r="P221" s="742"/>
      <c r="Q221" s="742"/>
      <c r="R221" s="742"/>
      <c r="S221" s="742"/>
      <c r="T221" s="742"/>
      <c r="U221" s="742"/>
      <c r="V221" s="742"/>
      <c r="W221" s="742"/>
      <c r="X221" s="742"/>
      <c r="Y221" s="742"/>
      <c r="Z221" s="742"/>
      <c r="AA221" s="742"/>
      <c r="AB221" s="742"/>
      <c r="AC221" s="742"/>
      <c r="AD221" s="742"/>
      <c r="AE221" s="742"/>
    </row>
    <row r="222">
      <c r="A222" s="742"/>
      <c r="B222" s="742"/>
      <c r="C222" s="742"/>
      <c r="D222" s="742"/>
      <c r="E222" s="742"/>
      <c r="F222" s="742"/>
      <c r="G222" s="742"/>
      <c r="H222" s="742"/>
      <c r="I222" s="742"/>
      <c r="J222" s="742"/>
      <c r="K222" s="742"/>
      <c r="L222" s="742"/>
      <c r="M222" s="742"/>
      <c r="N222" s="742"/>
      <c r="O222" s="742"/>
      <c r="P222" s="742"/>
      <c r="Q222" s="742"/>
      <c r="R222" s="742"/>
      <c r="S222" s="742"/>
      <c r="T222" s="742"/>
      <c r="U222" s="742"/>
      <c r="V222" s="742"/>
      <c r="W222" s="742"/>
      <c r="X222" s="742"/>
      <c r="Y222" s="742"/>
      <c r="Z222" s="742"/>
      <c r="AA222" s="742"/>
      <c r="AB222" s="742"/>
      <c r="AC222" s="742"/>
      <c r="AD222" s="742"/>
      <c r="AE222" s="742"/>
    </row>
    <row r="223">
      <c r="A223" s="742"/>
      <c r="B223" s="742"/>
      <c r="C223" s="742"/>
      <c r="D223" s="742"/>
      <c r="E223" s="742"/>
      <c r="F223" s="742"/>
      <c r="G223" s="742"/>
      <c r="H223" s="742"/>
      <c r="I223" s="742"/>
      <c r="J223" s="742"/>
      <c r="K223" s="742"/>
      <c r="L223" s="742"/>
      <c r="M223" s="742"/>
      <c r="N223" s="742"/>
      <c r="O223" s="742"/>
      <c r="P223" s="742"/>
      <c r="Q223" s="742"/>
      <c r="R223" s="742"/>
      <c r="S223" s="742"/>
      <c r="T223" s="742"/>
      <c r="U223" s="742"/>
      <c r="V223" s="742"/>
      <c r="W223" s="742"/>
      <c r="X223" s="742"/>
      <c r="Y223" s="742"/>
      <c r="Z223" s="742"/>
      <c r="AA223" s="742"/>
      <c r="AB223" s="742"/>
      <c r="AC223" s="742"/>
      <c r="AD223" s="742"/>
      <c r="AE223" s="742"/>
    </row>
    <row r="224">
      <c r="A224" s="742"/>
      <c r="B224" s="742"/>
      <c r="C224" s="742"/>
      <c r="D224" s="742"/>
      <c r="E224" s="742"/>
      <c r="F224" s="742"/>
      <c r="G224" s="742"/>
      <c r="H224" s="742"/>
      <c r="I224" s="742"/>
      <c r="J224" s="742"/>
      <c r="K224" s="742"/>
      <c r="L224" s="742"/>
      <c r="M224" s="742"/>
      <c r="N224" s="742"/>
      <c r="O224" s="742"/>
      <c r="P224" s="742"/>
      <c r="Q224" s="742"/>
      <c r="R224" s="742"/>
      <c r="S224" s="742"/>
      <c r="T224" s="742"/>
      <c r="U224" s="742"/>
      <c r="V224" s="742"/>
      <c r="W224" s="742"/>
      <c r="X224" s="742"/>
      <c r="Y224" s="742"/>
      <c r="Z224" s="742"/>
      <c r="AA224" s="742"/>
      <c r="AB224" s="742"/>
      <c r="AC224" s="742"/>
      <c r="AD224" s="742"/>
      <c r="AE224" s="742"/>
    </row>
    <row r="225">
      <c r="A225" s="742"/>
      <c r="B225" s="742"/>
      <c r="C225" s="742"/>
      <c r="D225" s="742"/>
      <c r="E225" s="742"/>
      <c r="F225" s="742"/>
      <c r="G225" s="742"/>
      <c r="H225" s="742"/>
      <c r="I225" s="742"/>
      <c r="J225" s="742"/>
      <c r="K225" s="742"/>
      <c r="L225" s="742"/>
      <c r="M225" s="742"/>
      <c r="N225" s="742"/>
      <c r="O225" s="742"/>
      <c r="P225" s="742"/>
      <c r="Q225" s="742"/>
      <c r="R225" s="742"/>
      <c r="S225" s="742"/>
      <c r="T225" s="742"/>
      <c r="U225" s="742"/>
      <c r="V225" s="742"/>
      <c r="W225" s="742"/>
      <c r="X225" s="742"/>
      <c r="Y225" s="742"/>
      <c r="Z225" s="742"/>
      <c r="AA225" s="742"/>
      <c r="AB225" s="742"/>
      <c r="AC225" s="742"/>
      <c r="AD225" s="742"/>
      <c r="AE225" s="742"/>
    </row>
    <row r="226">
      <c r="A226" s="742"/>
      <c r="B226" s="742"/>
      <c r="C226" s="742"/>
      <c r="D226" s="742"/>
      <c r="E226" s="742"/>
      <c r="F226" s="742"/>
      <c r="G226" s="742"/>
      <c r="H226" s="742"/>
      <c r="I226" s="742"/>
      <c r="J226" s="742"/>
      <c r="K226" s="742"/>
      <c r="L226" s="742"/>
      <c r="M226" s="742"/>
      <c r="N226" s="742"/>
      <c r="O226" s="742"/>
      <c r="P226" s="742"/>
      <c r="Q226" s="742"/>
      <c r="R226" s="742"/>
      <c r="S226" s="742"/>
      <c r="T226" s="742"/>
      <c r="U226" s="742"/>
      <c r="V226" s="742"/>
      <c r="W226" s="742"/>
      <c r="X226" s="742"/>
      <c r="Y226" s="742"/>
      <c r="Z226" s="742"/>
      <c r="AA226" s="742"/>
      <c r="AB226" s="742"/>
      <c r="AC226" s="742"/>
      <c r="AD226" s="742"/>
      <c r="AE226" s="742"/>
    </row>
    <row r="227">
      <c r="A227" s="742"/>
      <c r="B227" s="742"/>
      <c r="C227" s="742"/>
      <c r="D227" s="742"/>
      <c r="E227" s="742"/>
      <c r="F227" s="742"/>
      <c r="G227" s="742"/>
      <c r="H227" s="742"/>
      <c r="I227" s="742"/>
      <c r="J227" s="742"/>
      <c r="K227" s="742"/>
      <c r="L227" s="742"/>
      <c r="M227" s="742"/>
      <c r="N227" s="742"/>
      <c r="O227" s="742"/>
      <c r="P227" s="742"/>
      <c r="Q227" s="742"/>
      <c r="R227" s="742"/>
      <c r="S227" s="742"/>
      <c r="T227" s="742"/>
      <c r="U227" s="742"/>
      <c r="V227" s="742"/>
      <c r="W227" s="742"/>
      <c r="X227" s="742"/>
      <c r="Y227" s="742"/>
      <c r="Z227" s="742"/>
      <c r="AA227" s="742"/>
      <c r="AB227" s="742"/>
      <c r="AC227" s="742"/>
      <c r="AD227" s="742"/>
      <c r="AE227" s="742"/>
    </row>
    <row r="228">
      <c r="A228" s="742"/>
      <c r="B228" s="742"/>
      <c r="C228" s="742"/>
      <c r="D228" s="742"/>
      <c r="E228" s="742"/>
      <c r="F228" s="742"/>
      <c r="G228" s="742"/>
      <c r="H228" s="742"/>
      <c r="I228" s="742"/>
      <c r="J228" s="742"/>
      <c r="K228" s="742"/>
      <c r="L228" s="742"/>
      <c r="M228" s="742"/>
      <c r="N228" s="742"/>
      <c r="O228" s="742"/>
      <c r="P228" s="742"/>
      <c r="Q228" s="742"/>
      <c r="R228" s="742"/>
      <c r="S228" s="742"/>
      <c r="T228" s="742"/>
      <c r="U228" s="742"/>
      <c r="V228" s="742"/>
      <c r="W228" s="742"/>
      <c r="X228" s="742"/>
      <c r="Y228" s="742"/>
      <c r="Z228" s="742"/>
      <c r="AA228" s="742"/>
      <c r="AB228" s="742"/>
      <c r="AC228" s="742"/>
      <c r="AD228" s="742"/>
      <c r="AE228" s="742"/>
    </row>
    <row r="229">
      <c r="A229" s="742"/>
      <c r="B229" s="742"/>
      <c r="C229" s="742"/>
      <c r="D229" s="742"/>
      <c r="E229" s="742"/>
      <c r="F229" s="742"/>
      <c r="G229" s="742"/>
      <c r="H229" s="742"/>
      <c r="I229" s="742"/>
      <c r="J229" s="742"/>
      <c r="K229" s="742"/>
      <c r="L229" s="742"/>
      <c r="M229" s="742"/>
      <c r="N229" s="742"/>
      <c r="O229" s="742"/>
      <c r="P229" s="742"/>
      <c r="Q229" s="742"/>
      <c r="R229" s="742"/>
      <c r="S229" s="742"/>
      <c r="T229" s="742"/>
      <c r="U229" s="742"/>
      <c r="V229" s="742"/>
      <c r="W229" s="742"/>
      <c r="X229" s="742"/>
      <c r="Y229" s="742"/>
      <c r="Z229" s="742"/>
      <c r="AA229" s="742"/>
      <c r="AB229" s="742"/>
      <c r="AC229" s="742"/>
      <c r="AD229" s="742"/>
      <c r="AE229" s="742"/>
    </row>
    <row r="230">
      <c r="A230" s="742"/>
      <c r="B230" s="742"/>
      <c r="C230" s="742"/>
      <c r="D230" s="742"/>
      <c r="E230" s="742"/>
      <c r="F230" s="742"/>
      <c r="G230" s="742"/>
      <c r="H230" s="742"/>
      <c r="I230" s="742"/>
      <c r="J230" s="742"/>
      <c r="K230" s="742"/>
      <c r="L230" s="742"/>
      <c r="M230" s="742"/>
      <c r="N230" s="742"/>
      <c r="O230" s="742"/>
      <c r="P230" s="742"/>
      <c r="Q230" s="742"/>
      <c r="R230" s="742"/>
      <c r="S230" s="742"/>
      <c r="T230" s="742"/>
      <c r="U230" s="742"/>
      <c r="V230" s="742"/>
      <c r="W230" s="742"/>
      <c r="X230" s="742"/>
      <c r="Y230" s="742"/>
      <c r="Z230" s="742"/>
      <c r="AA230" s="742"/>
      <c r="AB230" s="742"/>
      <c r="AC230" s="742"/>
      <c r="AD230" s="742"/>
      <c r="AE230" s="742"/>
    </row>
    <row r="231">
      <c r="A231" s="742"/>
      <c r="B231" s="742"/>
      <c r="C231" s="742"/>
      <c r="D231" s="742"/>
      <c r="E231" s="742"/>
      <c r="F231" s="742"/>
      <c r="G231" s="742"/>
      <c r="H231" s="742"/>
      <c r="I231" s="742"/>
      <c r="J231" s="742"/>
      <c r="K231" s="742"/>
      <c r="L231" s="742"/>
      <c r="M231" s="742"/>
      <c r="N231" s="742"/>
      <c r="O231" s="742"/>
      <c r="P231" s="742"/>
      <c r="Q231" s="742"/>
      <c r="R231" s="742"/>
      <c r="S231" s="742"/>
      <c r="T231" s="742"/>
      <c r="U231" s="742"/>
      <c r="V231" s="742"/>
      <c r="W231" s="742"/>
      <c r="X231" s="742"/>
      <c r="Y231" s="742"/>
      <c r="Z231" s="742"/>
      <c r="AA231" s="742"/>
      <c r="AB231" s="742"/>
      <c r="AC231" s="742"/>
      <c r="AD231" s="742"/>
      <c r="AE231" s="742"/>
    </row>
    <row r="232">
      <c r="A232" s="742"/>
      <c r="B232" s="742"/>
      <c r="C232" s="742"/>
      <c r="D232" s="742"/>
      <c r="E232" s="742"/>
      <c r="F232" s="742"/>
      <c r="G232" s="742"/>
      <c r="H232" s="742"/>
      <c r="I232" s="742"/>
      <c r="J232" s="742"/>
      <c r="K232" s="742"/>
      <c r="L232" s="742"/>
      <c r="M232" s="742"/>
      <c r="N232" s="742"/>
      <c r="O232" s="742"/>
      <c r="P232" s="742"/>
      <c r="Q232" s="742"/>
      <c r="R232" s="742"/>
      <c r="S232" s="742"/>
      <c r="T232" s="742"/>
      <c r="U232" s="742"/>
      <c r="V232" s="742"/>
      <c r="W232" s="742"/>
      <c r="X232" s="742"/>
      <c r="Y232" s="742"/>
      <c r="Z232" s="742"/>
      <c r="AA232" s="742"/>
      <c r="AB232" s="742"/>
      <c r="AC232" s="742"/>
      <c r="AD232" s="742"/>
      <c r="AE232" s="742"/>
    </row>
    <row r="233">
      <c r="A233" s="742"/>
      <c r="B233" s="742"/>
      <c r="C233" s="742"/>
      <c r="D233" s="742"/>
      <c r="E233" s="742"/>
      <c r="F233" s="742"/>
      <c r="G233" s="742"/>
      <c r="H233" s="742"/>
      <c r="I233" s="742"/>
      <c r="J233" s="742"/>
      <c r="K233" s="742"/>
      <c r="L233" s="742"/>
      <c r="M233" s="742"/>
      <c r="N233" s="742"/>
      <c r="O233" s="742"/>
      <c r="P233" s="742"/>
      <c r="Q233" s="742"/>
      <c r="R233" s="742"/>
      <c r="S233" s="742"/>
      <c r="T233" s="742"/>
      <c r="U233" s="742"/>
      <c r="V233" s="742"/>
      <c r="W233" s="742"/>
      <c r="X233" s="742"/>
      <c r="Y233" s="742"/>
      <c r="Z233" s="742"/>
      <c r="AA233" s="742"/>
      <c r="AB233" s="742"/>
      <c r="AC233" s="742"/>
      <c r="AD233" s="742"/>
      <c r="AE233" s="742"/>
    </row>
    <row r="234">
      <c r="A234" s="742"/>
      <c r="B234" s="742"/>
      <c r="C234" s="742"/>
      <c r="D234" s="742"/>
      <c r="E234" s="742"/>
      <c r="F234" s="742"/>
      <c r="G234" s="742"/>
      <c r="H234" s="742"/>
      <c r="I234" s="742"/>
      <c r="J234" s="742"/>
      <c r="K234" s="742"/>
      <c r="L234" s="742"/>
      <c r="M234" s="742"/>
      <c r="N234" s="742"/>
      <c r="O234" s="742"/>
      <c r="P234" s="742"/>
      <c r="Q234" s="742"/>
      <c r="R234" s="742"/>
      <c r="S234" s="742"/>
      <c r="T234" s="742"/>
      <c r="U234" s="742"/>
      <c r="V234" s="742"/>
      <c r="W234" s="742"/>
      <c r="X234" s="742"/>
      <c r="Y234" s="742"/>
      <c r="Z234" s="742"/>
      <c r="AA234" s="742"/>
      <c r="AB234" s="742"/>
      <c r="AC234" s="742"/>
      <c r="AD234" s="742"/>
      <c r="AE234" s="742"/>
    </row>
    <row r="235">
      <c r="A235" s="742"/>
      <c r="B235" s="742"/>
      <c r="C235" s="742"/>
      <c r="D235" s="742"/>
      <c r="E235" s="742"/>
      <c r="F235" s="742"/>
      <c r="G235" s="742"/>
      <c r="H235" s="742"/>
      <c r="I235" s="742"/>
      <c r="J235" s="742"/>
      <c r="K235" s="742"/>
      <c r="L235" s="742"/>
      <c r="M235" s="742"/>
      <c r="N235" s="742"/>
      <c r="O235" s="742"/>
      <c r="P235" s="742"/>
      <c r="Q235" s="742"/>
      <c r="R235" s="742"/>
      <c r="S235" s="742"/>
      <c r="T235" s="742"/>
      <c r="U235" s="742"/>
      <c r="V235" s="742"/>
      <c r="W235" s="742"/>
      <c r="X235" s="742"/>
      <c r="Y235" s="742"/>
      <c r="Z235" s="742"/>
      <c r="AA235" s="742"/>
      <c r="AB235" s="742"/>
      <c r="AC235" s="742"/>
      <c r="AD235" s="742"/>
      <c r="AE235" s="742"/>
    </row>
    <row r="236">
      <c r="A236" s="742"/>
      <c r="B236" s="742"/>
      <c r="C236" s="742"/>
      <c r="D236" s="742"/>
      <c r="E236" s="742"/>
      <c r="F236" s="742"/>
      <c r="G236" s="742"/>
      <c r="H236" s="742"/>
      <c r="I236" s="742"/>
      <c r="J236" s="742"/>
      <c r="K236" s="742"/>
      <c r="L236" s="742"/>
      <c r="M236" s="742"/>
      <c r="N236" s="742"/>
      <c r="O236" s="742"/>
      <c r="P236" s="742"/>
      <c r="Q236" s="742"/>
      <c r="R236" s="742"/>
      <c r="S236" s="742"/>
      <c r="T236" s="742"/>
      <c r="U236" s="742"/>
      <c r="V236" s="742"/>
      <c r="W236" s="742"/>
      <c r="X236" s="742"/>
      <c r="Y236" s="742"/>
      <c r="Z236" s="742"/>
      <c r="AA236" s="742"/>
      <c r="AB236" s="742"/>
      <c r="AC236" s="742"/>
      <c r="AD236" s="742"/>
      <c r="AE236" s="742"/>
    </row>
    <row r="237">
      <c r="A237" s="742"/>
      <c r="B237" s="742"/>
      <c r="C237" s="742"/>
      <c r="D237" s="742"/>
      <c r="E237" s="742"/>
      <c r="F237" s="742"/>
      <c r="G237" s="742"/>
      <c r="H237" s="742"/>
      <c r="I237" s="742"/>
      <c r="J237" s="742"/>
      <c r="K237" s="742"/>
      <c r="L237" s="742"/>
      <c r="M237" s="742"/>
      <c r="N237" s="742"/>
      <c r="O237" s="742"/>
      <c r="P237" s="742"/>
      <c r="Q237" s="742"/>
      <c r="R237" s="742"/>
      <c r="S237" s="742"/>
      <c r="T237" s="742"/>
      <c r="U237" s="742"/>
      <c r="V237" s="742"/>
      <c r="W237" s="742"/>
      <c r="X237" s="742"/>
      <c r="Y237" s="742"/>
      <c r="Z237" s="742"/>
      <c r="AA237" s="742"/>
      <c r="AB237" s="742"/>
      <c r="AC237" s="742"/>
      <c r="AD237" s="742"/>
      <c r="AE237" s="742"/>
    </row>
    <row r="238">
      <c r="A238" s="742"/>
      <c r="B238" s="742"/>
      <c r="C238" s="742"/>
      <c r="D238" s="742"/>
      <c r="E238" s="742"/>
      <c r="F238" s="742"/>
      <c r="G238" s="742"/>
      <c r="H238" s="742"/>
      <c r="I238" s="742"/>
      <c r="J238" s="742"/>
      <c r="K238" s="742"/>
      <c r="L238" s="742"/>
      <c r="M238" s="742"/>
      <c r="N238" s="742"/>
      <c r="O238" s="742"/>
      <c r="P238" s="742"/>
      <c r="Q238" s="742"/>
      <c r="R238" s="742"/>
      <c r="S238" s="742"/>
      <c r="T238" s="742"/>
      <c r="U238" s="742"/>
      <c r="V238" s="742"/>
      <c r="W238" s="742"/>
      <c r="X238" s="742"/>
      <c r="Y238" s="742"/>
      <c r="Z238" s="742"/>
      <c r="AA238" s="742"/>
      <c r="AB238" s="742"/>
      <c r="AC238" s="742"/>
      <c r="AD238" s="742"/>
      <c r="AE238" s="742"/>
    </row>
    <row r="239">
      <c r="A239" s="742"/>
      <c r="B239" s="742"/>
      <c r="C239" s="742"/>
      <c r="D239" s="742"/>
      <c r="E239" s="742"/>
      <c r="F239" s="742"/>
      <c r="G239" s="742"/>
      <c r="H239" s="742"/>
      <c r="I239" s="742"/>
      <c r="J239" s="742"/>
      <c r="K239" s="742"/>
      <c r="L239" s="742"/>
      <c r="M239" s="742"/>
      <c r="N239" s="742"/>
      <c r="O239" s="742"/>
      <c r="P239" s="742"/>
      <c r="Q239" s="742"/>
      <c r="R239" s="742"/>
      <c r="S239" s="742"/>
      <c r="T239" s="742"/>
      <c r="U239" s="742"/>
      <c r="V239" s="742"/>
      <c r="W239" s="742"/>
      <c r="X239" s="742"/>
      <c r="Y239" s="742"/>
      <c r="Z239" s="742"/>
      <c r="AA239" s="742"/>
      <c r="AB239" s="742"/>
      <c r="AC239" s="742"/>
      <c r="AD239" s="742"/>
      <c r="AE239" s="742"/>
    </row>
    <row r="240">
      <c r="A240" s="742"/>
      <c r="B240" s="742"/>
      <c r="C240" s="742"/>
      <c r="D240" s="742"/>
      <c r="E240" s="742"/>
      <c r="F240" s="742"/>
      <c r="G240" s="742"/>
      <c r="H240" s="742"/>
      <c r="I240" s="742"/>
      <c r="J240" s="742"/>
      <c r="K240" s="742"/>
      <c r="L240" s="742"/>
      <c r="M240" s="742"/>
      <c r="N240" s="742"/>
      <c r="O240" s="742"/>
      <c r="P240" s="742"/>
      <c r="Q240" s="742"/>
      <c r="R240" s="742"/>
      <c r="S240" s="742"/>
      <c r="T240" s="742"/>
      <c r="U240" s="742"/>
      <c r="V240" s="742"/>
      <c r="W240" s="742"/>
      <c r="X240" s="742"/>
      <c r="Y240" s="742"/>
      <c r="Z240" s="742"/>
      <c r="AA240" s="742"/>
      <c r="AB240" s="742"/>
      <c r="AC240" s="742"/>
      <c r="AD240" s="742"/>
      <c r="AE240" s="742"/>
    </row>
    <row r="241">
      <c r="A241" s="742"/>
      <c r="B241" s="742"/>
      <c r="C241" s="742"/>
      <c r="D241" s="742"/>
      <c r="E241" s="742"/>
      <c r="F241" s="742"/>
      <c r="G241" s="742"/>
      <c r="H241" s="742"/>
      <c r="I241" s="742"/>
      <c r="J241" s="742"/>
      <c r="K241" s="742"/>
      <c r="L241" s="742"/>
      <c r="M241" s="742"/>
      <c r="N241" s="742"/>
      <c r="O241" s="742"/>
      <c r="P241" s="742"/>
      <c r="Q241" s="742"/>
      <c r="R241" s="742"/>
      <c r="S241" s="742"/>
      <c r="T241" s="742"/>
      <c r="U241" s="742"/>
      <c r="V241" s="742"/>
      <c r="W241" s="742"/>
      <c r="X241" s="742"/>
      <c r="Y241" s="742"/>
      <c r="Z241" s="742"/>
      <c r="AA241" s="742"/>
      <c r="AB241" s="742"/>
      <c r="AC241" s="742"/>
      <c r="AD241" s="742"/>
      <c r="AE241" s="742"/>
    </row>
    <row r="242">
      <c r="A242" s="742"/>
      <c r="B242" s="742"/>
      <c r="C242" s="742"/>
      <c r="D242" s="742"/>
      <c r="E242" s="742"/>
      <c r="F242" s="742"/>
      <c r="G242" s="742"/>
      <c r="H242" s="742"/>
      <c r="I242" s="742"/>
      <c r="J242" s="742"/>
      <c r="K242" s="742"/>
      <c r="L242" s="742"/>
      <c r="M242" s="742"/>
      <c r="N242" s="742"/>
      <c r="O242" s="742"/>
      <c r="P242" s="742"/>
      <c r="Q242" s="742"/>
      <c r="R242" s="742"/>
      <c r="S242" s="742"/>
      <c r="T242" s="742"/>
      <c r="U242" s="742"/>
      <c r="V242" s="742"/>
      <c r="W242" s="742"/>
      <c r="X242" s="742"/>
      <c r="Y242" s="742"/>
      <c r="Z242" s="742"/>
      <c r="AA242" s="742"/>
      <c r="AB242" s="742"/>
      <c r="AC242" s="742"/>
      <c r="AD242" s="742"/>
      <c r="AE242" s="742"/>
    </row>
    <row r="243">
      <c r="A243" s="742"/>
      <c r="B243" s="742"/>
      <c r="C243" s="742"/>
      <c r="D243" s="742"/>
      <c r="E243" s="742"/>
      <c r="F243" s="742"/>
      <c r="G243" s="742"/>
      <c r="H243" s="742"/>
      <c r="I243" s="742"/>
      <c r="J243" s="742"/>
      <c r="K243" s="742"/>
      <c r="L243" s="742"/>
      <c r="M243" s="742"/>
      <c r="N243" s="742"/>
      <c r="O243" s="742"/>
      <c r="P243" s="742"/>
      <c r="Q243" s="742"/>
      <c r="R243" s="742"/>
      <c r="S243" s="742"/>
      <c r="T243" s="742"/>
      <c r="U243" s="742"/>
      <c r="V243" s="742"/>
      <c r="W243" s="742"/>
      <c r="X243" s="742"/>
      <c r="Y243" s="742"/>
      <c r="Z243" s="742"/>
      <c r="AA243" s="742"/>
      <c r="AB243" s="742"/>
      <c r="AC243" s="742"/>
      <c r="AD243" s="742"/>
      <c r="AE243" s="742"/>
    </row>
    <row r="244">
      <c r="A244" s="742"/>
      <c r="B244" s="742"/>
      <c r="C244" s="742"/>
      <c r="D244" s="742"/>
      <c r="E244" s="742"/>
      <c r="F244" s="742"/>
      <c r="G244" s="742"/>
      <c r="H244" s="742"/>
      <c r="I244" s="742"/>
      <c r="J244" s="742"/>
      <c r="K244" s="742"/>
      <c r="L244" s="742"/>
      <c r="M244" s="742"/>
      <c r="N244" s="742"/>
      <c r="O244" s="742"/>
      <c r="P244" s="742"/>
      <c r="Q244" s="742"/>
      <c r="R244" s="742"/>
      <c r="S244" s="742"/>
      <c r="T244" s="742"/>
      <c r="U244" s="742"/>
      <c r="V244" s="742"/>
      <c r="W244" s="742"/>
      <c r="X244" s="742"/>
      <c r="Y244" s="742"/>
      <c r="Z244" s="742"/>
      <c r="AA244" s="742"/>
      <c r="AB244" s="742"/>
      <c r="AC244" s="742"/>
      <c r="AD244" s="742"/>
      <c r="AE244" s="742"/>
    </row>
    <row r="245">
      <c r="A245" s="742"/>
      <c r="B245" s="742"/>
      <c r="C245" s="742"/>
      <c r="D245" s="742"/>
      <c r="E245" s="742"/>
      <c r="F245" s="742"/>
      <c r="G245" s="742"/>
      <c r="H245" s="742"/>
      <c r="I245" s="742"/>
      <c r="J245" s="742"/>
      <c r="K245" s="742"/>
      <c r="L245" s="742"/>
      <c r="M245" s="742"/>
      <c r="N245" s="742"/>
      <c r="O245" s="742"/>
      <c r="P245" s="742"/>
      <c r="Q245" s="742"/>
      <c r="R245" s="742"/>
      <c r="S245" s="742"/>
      <c r="T245" s="742"/>
      <c r="U245" s="742"/>
      <c r="V245" s="742"/>
      <c r="W245" s="742"/>
      <c r="X245" s="742"/>
      <c r="Y245" s="742"/>
      <c r="Z245" s="742"/>
      <c r="AA245" s="742"/>
      <c r="AB245" s="742"/>
      <c r="AC245" s="742"/>
      <c r="AD245" s="742"/>
      <c r="AE245" s="742"/>
    </row>
    <row r="246">
      <c r="A246" s="742"/>
      <c r="B246" s="742"/>
      <c r="C246" s="742"/>
      <c r="D246" s="742"/>
      <c r="E246" s="742"/>
      <c r="F246" s="742"/>
      <c r="G246" s="742"/>
      <c r="H246" s="742"/>
      <c r="I246" s="742"/>
      <c r="J246" s="742"/>
      <c r="K246" s="742"/>
      <c r="L246" s="742"/>
      <c r="M246" s="742"/>
      <c r="N246" s="742"/>
      <c r="O246" s="742"/>
      <c r="P246" s="742"/>
      <c r="Q246" s="742"/>
      <c r="R246" s="742"/>
      <c r="S246" s="742"/>
      <c r="T246" s="742"/>
      <c r="U246" s="742"/>
      <c r="V246" s="742"/>
      <c r="W246" s="742"/>
      <c r="X246" s="742"/>
      <c r="Y246" s="742"/>
      <c r="Z246" s="742"/>
      <c r="AA246" s="742"/>
      <c r="AB246" s="742"/>
      <c r="AC246" s="742"/>
      <c r="AD246" s="742"/>
      <c r="AE246" s="742"/>
    </row>
    <row r="247">
      <c r="A247" s="742"/>
      <c r="B247" s="742"/>
      <c r="C247" s="742"/>
      <c r="D247" s="742"/>
      <c r="E247" s="742"/>
      <c r="F247" s="742"/>
      <c r="G247" s="742"/>
      <c r="H247" s="742"/>
      <c r="I247" s="742"/>
      <c r="J247" s="742"/>
      <c r="K247" s="742"/>
      <c r="L247" s="742"/>
      <c r="M247" s="742"/>
      <c r="N247" s="742"/>
      <c r="O247" s="742"/>
      <c r="P247" s="742"/>
      <c r="Q247" s="742"/>
      <c r="R247" s="742"/>
      <c r="S247" s="742"/>
      <c r="T247" s="742"/>
      <c r="U247" s="742"/>
      <c r="V247" s="742"/>
      <c r="W247" s="742"/>
      <c r="X247" s="742"/>
      <c r="Y247" s="742"/>
      <c r="Z247" s="742"/>
      <c r="AA247" s="742"/>
      <c r="AB247" s="742"/>
      <c r="AC247" s="742"/>
      <c r="AD247" s="742"/>
      <c r="AE247" s="742"/>
    </row>
    <row r="248">
      <c r="A248" s="742"/>
      <c r="B248" s="742"/>
      <c r="C248" s="742"/>
      <c r="D248" s="742"/>
      <c r="E248" s="742"/>
      <c r="F248" s="742"/>
      <c r="G248" s="742"/>
      <c r="H248" s="742"/>
      <c r="I248" s="742"/>
      <c r="J248" s="742"/>
      <c r="K248" s="742"/>
      <c r="L248" s="742"/>
      <c r="M248" s="742"/>
      <c r="N248" s="742"/>
      <c r="O248" s="742"/>
      <c r="P248" s="742"/>
      <c r="Q248" s="742"/>
      <c r="R248" s="742"/>
      <c r="S248" s="742"/>
      <c r="T248" s="742"/>
      <c r="U248" s="742"/>
      <c r="V248" s="742"/>
      <c r="W248" s="742"/>
      <c r="X248" s="742"/>
      <c r="Y248" s="742"/>
      <c r="Z248" s="742"/>
      <c r="AA248" s="742"/>
      <c r="AB248" s="742"/>
      <c r="AC248" s="742"/>
      <c r="AD248" s="742"/>
      <c r="AE248" s="742"/>
    </row>
    <row r="249">
      <c r="A249" s="742"/>
      <c r="B249" s="742"/>
      <c r="C249" s="742"/>
      <c r="D249" s="742"/>
      <c r="E249" s="742"/>
      <c r="F249" s="742"/>
      <c r="G249" s="742"/>
      <c r="H249" s="742"/>
      <c r="I249" s="742"/>
      <c r="J249" s="742"/>
      <c r="K249" s="742"/>
      <c r="L249" s="742"/>
      <c r="M249" s="742"/>
      <c r="N249" s="742"/>
      <c r="O249" s="742"/>
      <c r="P249" s="742"/>
      <c r="Q249" s="742"/>
      <c r="R249" s="742"/>
      <c r="S249" s="742"/>
      <c r="T249" s="742"/>
      <c r="U249" s="742"/>
      <c r="V249" s="742"/>
      <c r="W249" s="742"/>
      <c r="X249" s="742"/>
      <c r="Y249" s="742"/>
      <c r="Z249" s="742"/>
      <c r="AA249" s="742"/>
      <c r="AB249" s="742"/>
      <c r="AC249" s="742"/>
      <c r="AD249" s="742"/>
      <c r="AE249" s="742"/>
    </row>
    <row r="250">
      <c r="A250" s="742"/>
      <c r="B250" s="742"/>
      <c r="C250" s="742"/>
      <c r="D250" s="742"/>
      <c r="E250" s="742"/>
      <c r="F250" s="742"/>
      <c r="G250" s="742"/>
      <c r="H250" s="742"/>
      <c r="I250" s="742"/>
      <c r="J250" s="742"/>
      <c r="K250" s="742"/>
      <c r="L250" s="742"/>
      <c r="M250" s="742"/>
      <c r="N250" s="742"/>
      <c r="O250" s="742"/>
      <c r="P250" s="742"/>
      <c r="Q250" s="742"/>
      <c r="R250" s="742"/>
      <c r="S250" s="742"/>
      <c r="T250" s="742"/>
      <c r="U250" s="742"/>
      <c r="V250" s="742"/>
      <c r="W250" s="742"/>
      <c r="X250" s="742"/>
      <c r="Y250" s="742"/>
      <c r="Z250" s="742"/>
      <c r="AA250" s="742"/>
      <c r="AB250" s="742"/>
      <c r="AC250" s="742"/>
      <c r="AD250" s="742"/>
      <c r="AE250" s="742"/>
    </row>
    <row r="251">
      <c r="A251" s="742"/>
      <c r="B251" s="742"/>
      <c r="C251" s="742"/>
      <c r="D251" s="742"/>
      <c r="E251" s="742"/>
      <c r="F251" s="742"/>
      <c r="G251" s="742"/>
      <c r="H251" s="742"/>
      <c r="I251" s="742"/>
      <c r="J251" s="742"/>
      <c r="K251" s="742"/>
      <c r="L251" s="742"/>
      <c r="M251" s="742"/>
      <c r="N251" s="742"/>
      <c r="O251" s="742"/>
      <c r="P251" s="742"/>
      <c r="Q251" s="742"/>
      <c r="R251" s="742"/>
      <c r="S251" s="742"/>
      <c r="T251" s="742"/>
      <c r="U251" s="742"/>
      <c r="V251" s="742"/>
      <c r="W251" s="742"/>
      <c r="X251" s="742"/>
      <c r="Y251" s="742"/>
      <c r="Z251" s="742"/>
      <c r="AA251" s="742"/>
      <c r="AB251" s="742"/>
      <c r="AC251" s="742"/>
      <c r="AD251" s="742"/>
      <c r="AE251" s="742"/>
    </row>
    <row r="252">
      <c r="A252" s="742"/>
      <c r="B252" s="742"/>
      <c r="C252" s="742"/>
      <c r="D252" s="742"/>
      <c r="E252" s="742"/>
      <c r="F252" s="742"/>
      <c r="G252" s="742"/>
      <c r="H252" s="742"/>
      <c r="I252" s="742"/>
      <c r="J252" s="742"/>
      <c r="K252" s="742"/>
      <c r="L252" s="742"/>
      <c r="M252" s="742"/>
      <c r="N252" s="742"/>
      <c r="O252" s="742"/>
      <c r="P252" s="742"/>
      <c r="Q252" s="742"/>
      <c r="R252" s="742"/>
      <c r="S252" s="742"/>
      <c r="T252" s="742"/>
      <c r="U252" s="742"/>
      <c r="V252" s="742"/>
      <c r="W252" s="742"/>
      <c r="X252" s="742"/>
      <c r="Y252" s="742"/>
      <c r="Z252" s="742"/>
      <c r="AA252" s="742"/>
      <c r="AB252" s="742"/>
      <c r="AC252" s="742"/>
      <c r="AD252" s="742"/>
      <c r="AE252" s="742"/>
    </row>
    <row r="253">
      <c r="A253" s="742"/>
      <c r="B253" s="742"/>
      <c r="C253" s="742"/>
      <c r="D253" s="742"/>
      <c r="E253" s="742"/>
      <c r="F253" s="742"/>
      <c r="G253" s="742"/>
      <c r="H253" s="742"/>
      <c r="I253" s="742"/>
      <c r="J253" s="742"/>
      <c r="K253" s="742"/>
      <c r="L253" s="742"/>
      <c r="M253" s="742"/>
      <c r="N253" s="742"/>
      <c r="O253" s="742"/>
      <c r="P253" s="742"/>
      <c r="Q253" s="742"/>
      <c r="R253" s="742"/>
      <c r="S253" s="742"/>
      <c r="T253" s="742"/>
      <c r="U253" s="742"/>
      <c r="V253" s="742"/>
      <c r="W253" s="742"/>
      <c r="X253" s="742"/>
      <c r="Y253" s="742"/>
      <c r="Z253" s="742"/>
      <c r="AA253" s="742"/>
      <c r="AB253" s="742"/>
      <c r="AC253" s="742"/>
      <c r="AD253" s="742"/>
      <c r="AE253" s="742"/>
    </row>
    <row r="254">
      <c r="A254" s="742"/>
      <c r="B254" s="742"/>
      <c r="C254" s="742"/>
      <c r="D254" s="742"/>
      <c r="E254" s="742"/>
      <c r="F254" s="742"/>
      <c r="G254" s="742"/>
      <c r="H254" s="742"/>
      <c r="I254" s="742"/>
      <c r="J254" s="742"/>
      <c r="K254" s="742"/>
      <c r="L254" s="742"/>
      <c r="M254" s="742"/>
      <c r="N254" s="742"/>
      <c r="O254" s="742"/>
      <c r="P254" s="742"/>
      <c r="Q254" s="742"/>
      <c r="R254" s="742"/>
      <c r="S254" s="742"/>
      <c r="T254" s="742"/>
      <c r="U254" s="742"/>
      <c r="V254" s="742"/>
      <c r="W254" s="742"/>
      <c r="X254" s="742"/>
      <c r="Y254" s="742"/>
      <c r="Z254" s="742"/>
      <c r="AA254" s="742"/>
      <c r="AB254" s="742"/>
      <c r="AC254" s="742"/>
      <c r="AD254" s="742"/>
      <c r="AE254" s="742"/>
    </row>
    <row r="255">
      <c r="A255" s="742"/>
      <c r="B255" s="742"/>
      <c r="C255" s="742"/>
      <c r="D255" s="742"/>
      <c r="E255" s="742"/>
      <c r="F255" s="742"/>
      <c r="G255" s="742"/>
      <c r="H255" s="742"/>
      <c r="I255" s="742"/>
      <c r="J255" s="742"/>
      <c r="K255" s="742"/>
      <c r="L255" s="742"/>
      <c r="M255" s="742"/>
      <c r="N255" s="742"/>
      <c r="O255" s="742"/>
      <c r="P255" s="742"/>
      <c r="Q255" s="742"/>
      <c r="R255" s="742"/>
      <c r="S255" s="742"/>
      <c r="T255" s="742"/>
      <c r="U255" s="742"/>
      <c r="V255" s="742"/>
      <c r="W255" s="742"/>
      <c r="X255" s="742"/>
      <c r="Y255" s="742"/>
      <c r="Z255" s="742"/>
      <c r="AA255" s="742"/>
      <c r="AB255" s="742"/>
      <c r="AC255" s="742"/>
      <c r="AD255" s="742"/>
      <c r="AE255" s="742"/>
    </row>
    <row r="256">
      <c r="A256" s="742"/>
      <c r="B256" s="742"/>
      <c r="C256" s="742"/>
      <c r="D256" s="742"/>
      <c r="E256" s="742"/>
      <c r="F256" s="742"/>
      <c r="G256" s="742"/>
      <c r="H256" s="742"/>
      <c r="I256" s="742"/>
      <c r="J256" s="742"/>
      <c r="K256" s="742"/>
      <c r="L256" s="742"/>
      <c r="M256" s="742"/>
      <c r="N256" s="742"/>
      <c r="O256" s="742"/>
      <c r="P256" s="742"/>
      <c r="Q256" s="742"/>
      <c r="R256" s="742"/>
      <c r="S256" s="742"/>
      <c r="T256" s="742"/>
      <c r="U256" s="742"/>
      <c r="V256" s="742"/>
      <c r="W256" s="742"/>
      <c r="X256" s="742"/>
      <c r="Y256" s="742"/>
      <c r="Z256" s="742"/>
      <c r="AA256" s="742"/>
      <c r="AB256" s="742"/>
      <c r="AC256" s="742"/>
      <c r="AD256" s="742"/>
      <c r="AE256" s="742"/>
    </row>
    <row r="257">
      <c r="A257" s="742"/>
      <c r="B257" s="742"/>
      <c r="C257" s="742"/>
      <c r="D257" s="742"/>
      <c r="E257" s="742"/>
      <c r="F257" s="742"/>
      <c r="G257" s="742"/>
      <c r="H257" s="742"/>
      <c r="I257" s="742"/>
      <c r="J257" s="742"/>
      <c r="K257" s="742"/>
      <c r="L257" s="742"/>
      <c r="M257" s="742"/>
      <c r="N257" s="742"/>
      <c r="O257" s="742"/>
      <c r="P257" s="742"/>
      <c r="Q257" s="742"/>
      <c r="R257" s="742"/>
      <c r="S257" s="742"/>
      <c r="T257" s="742"/>
      <c r="U257" s="742"/>
      <c r="V257" s="742"/>
      <c r="W257" s="742"/>
      <c r="X257" s="742"/>
      <c r="Y257" s="742"/>
      <c r="Z257" s="742"/>
      <c r="AA257" s="742"/>
      <c r="AB257" s="742"/>
      <c r="AC257" s="742"/>
      <c r="AD257" s="742"/>
      <c r="AE257" s="742"/>
    </row>
    <row r="258">
      <c r="A258" s="742"/>
      <c r="B258" s="742"/>
      <c r="C258" s="742"/>
      <c r="D258" s="742"/>
      <c r="E258" s="742"/>
      <c r="F258" s="742"/>
      <c r="G258" s="742"/>
      <c r="H258" s="742"/>
      <c r="I258" s="742"/>
      <c r="J258" s="742"/>
      <c r="K258" s="742"/>
      <c r="L258" s="742"/>
      <c r="M258" s="742"/>
      <c r="N258" s="742"/>
      <c r="O258" s="742"/>
      <c r="P258" s="742"/>
      <c r="Q258" s="742"/>
      <c r="R258" s="742"/>
      <c r="S258" s="742"/>
      <c r="T258" s="742"/>
      <c r="U258" s="742"/>
      <c r="V258" s="742"/>
      <c r="W258" s="742"/>
      <c r="X258" s="742"/>
      <c r="Y258" s="742"/>
      <c r="Z258" s="742"/>
      <c r="AA258" s="742"/>
      <c r="AB258" s="742"/>
      <c r="AC258" s="742"/>
      <c r="AD258" s="742"/>
      <c r="AE258" s="742"/>
    </row>
    <row r="259">
      <c r="A259" s="742"/>
      <c r="B259" s="742"/>
      <c r="C259" s="742"/>
      <c r="D259" s="742"/>
      <c r="E259" s="742"/>
      <c r="F259" s="742"/>
      <c r="G259" s="742"/>
      <c r="H259" s="742"/>
      <c r="I259" s="742"/>
      <c r="J259" s="742"/>
      <c r="K259" s="742"/>
      <c r="L259" s="742"/>
      <c r="M259" s="742"/>
      <c r="N259" s="742"/>
      <c r="O259" s="742"/>
      <c r="P259" s="742"/>
      <c r="Q259" s="742"/>
      <c r="R259" s="742"/>
      <c r="S259" s="742"/>
      <c r="T259" s="742"/>
      <c r="U259" s="742"/>
      <c r="V259" s="742"/>
      <c r="W259" s="742"/>
      <c r="X259" s="742"/>
      <c r="Y259" s="742"/>
      <c r="Z259" s="742"/>
      <c r="AA259" s="742"/>
      <c r="AB259" s="742"/>
      <c r="AC259" s="742"/>
      <c r="AD259" s="742"/>
      <c r="AE259" s="742"/>
    </row>
    <row r="260">
      <c r="A260" s="742"/>
      <c r="B260" s="742"/>
      <c r="C260" s="742"/>
      <c r="D260" s="742"/>
      <c r="E260" s="742"/>
      <c r="F260" s="742"/>
      <c r="G260" s="742"/>
      <c r="H260" s="742"/>
      <c r="I260" s="742"/>
      <c r="J260" s="742"/>
      <c r="K260" s="742"/>
      <c r="L260" s="742"/>
      <c r="M260" s="742"/>
      <c r="N260" s="742"/>
      <c r="O260" s="742"/>
      <c r="P260" s="742"/>
      <c r="Q260" s="742"/>
      <c r="R260" s="742"/>
      <c r="S260" s="742"/>
      <c r="T260" s="742"/>
      <c r="U260" s="742"/>
      <c r="V260" s="742"/>
      <c r="W260" s="742"/>
      <c r="X260" s="742"/>
      <c r="Y260" s="742"/>
      <c r="Z260" s="742"/>
      <c r="AA260" s="742"/>
      <c r="AB260" s="742"/>
      <c r="AC260" s="742"/>
      <c r="AD260" s="742"/>
      <c r="AE260" s="742"/>
    </row>
    <row r="261">
      <c r="A261" s="742"/>
      <c r="B261" s="742"/>
      <c r="C261" s="742"/>
      <c r="D261" s="742"/>
      <c r="E261" s="742"/>
      <c r="F261" s="742"/>
      <c r="G261" s="742"/>
      <c r="H261" s="742"/>
      <c r="I261" s="742"/>
      <c r="J261" s="742"/>
      <c r="K261" s="742"/>
      <c r="L261" s="742"/>
      <c r="M261" s="742"/>
      <c r="N261" s="742"/>
      <c r="O261" s="742"/>
      <c r="P261" s="742"/>
      <c r="Q261" s="742"/>
      <c r="R261" s="742"/>
      <c r="S261" s="742"/>
      <c r="T261" s="742"/>
      <c r="U261" s="742"/>
      <c r="V261" s="742"/>
      <c r="W261" s="742"/>
      <c r="X261" s="742"/>
      <c r="Y261" s="742"/>
      <c r="Z261" s="742"/>
      <c r="AA261" s="742"/>
      <c r="AB261" s="742"/>
      <c r="AC261" s="742"/>
      <c r="AD261" s="742"/>
      <c r="AE261" s="742"/>
    </row>
    <row r="262">
      <c r="A262" s="742"/>
      <c r="B262" s="742"/>
      <c r="C262" s="742"/>
      <c r="D262" s="742"/>
      <c r="E262" s="742"/>
      <c r="F262" s="742"/>
      <c r="G262" s="742"/>
      <c r="H262" s="742"/>
      <c r="I262" s="742"/>
      <c r="J262" s="742"/>
      <c r="K262" s="742"/>
      <c r="L262" s="742"/>
      <c r="M262" s="742"/>
      <c r="N262" s="742"/>
      <c r="O262" s="742"/>
      <c r="P262" s="742"/>
      <c r="Q262" s="742"/>
      <c r="R262" s="742"/>
      <c r="S262" s="742"/>
      <c r="T262" s="742"/>
      <c r="U262" s="742"/>
      <c r="V262" s="742"/>
      <c r="W262" s="742"/>
      <c r="X262" s="742"/>
      <c r="Y262" s="742"/>
      <c r="Z262" s="742"/>
      <c r="AA262" s="742"/>
      <c r="AB262" s="742"/>
      <c r="AC262" s="742"/>
      <c r="AD262" s="742"/>
      <c r="AE262" s="742"/>
    </row>
    <row r="263">
      <c r="A263" s="742"/>
      <c r="B263" s="742"/>
      <c r="C263" s="742"/>
      <c r="D263" s="742"/>
      <c r="E263" s="742"/>
      <c r="F263" s="742"/>
      <c r="G263" s="742"/>
      <c r="H263" s="742"/>
      <c r="I263" s="742"/>
      <c r="J263" s="742"/>
      <c r="K263" s="742"/>
      <c r="L263" s="742"/>
      <c r="M263" s="742"/>
      <c r="N263" s="742"/>
      <c r="O263" s="742"/>
      <c r="P263" s="742"/>
      <c r="Q263" s="742"/>
      <c r="R263" s="742"/>
      <c r="S263" s="742"/>
      <c r="T263" s="742"/>
      <c r="U263" s="742"/>
      <c r="V263" s="742"/>
      <c r="W263" s="742"/>
      <c r="X263" s="742"/>
      <c r="Y263" s="742"/>
      <c r="Z263" s="742"/>
      <c r="AA263" s="742"/>
      <c r="AB263" s="742"/>
      <c r="AC263" s="742"/>
      <c r="AD263" s="742"/>
      <c r="AE263" s="742"/>
    </row>
    <row r="264">
      <c r="A264" s="742"/>
      <c r="B264" s="742"/>
      <c r="C264" s="742"/>
      <c r="D264" s="742"/>
      <c r="E264" s="742"/>
      <c r="F264" s="742"/>
      <c r="G264" s="742"/>
      <c r="H264" s="742"/>
      <c r="I264" s="742"/>
      <c r="J264" s="742"/>
      <c r="K264" s="742"/>
      <c r="L264" s="742"/>
      <c r="M264" s="742"/>
      <c r="N264" s="742"/>
      <c r="O264" s="742"/>
      <c r="P264" s="742"/>
      <c r="Q264" s="742"/>
      <c r="R264" s="742"/>
      <c r="S264" s="742"/>
      <c r="T264" s="742"/>
      <c r="U264" s="742"/>
      <c r="V264" s="742"/>
      <c r="W264" s="742"/>
      <c r="X264" s="742"/>
      <c r="Y264" s="742"/>
      <c r="Z264" s="742"/>
      <c r="AA264" s="742"/>
      <c r="AB264" s="742"/>
      <c r="AC264" s="742"/>
      <c r="AD264" s="742"/>
      <c r="AE264" s="742"/>
    </row>
    <row r="265">
      <c r="A265" s="742"/>
      <c r="B265" s="742"/>
      <c r="C265" s="742"/>
      <c r="D265" s="742"/>
      <c r="E265" s="742"/>
      <c r="F265" s="742"/>
      <c r="G265" s="742"/>
      <c r="H265" s="742"/>
      <c r="I265" s="742"/>
      <c r="J265" s="742"/>
      <c r="K265" s="742"/>
      <c r="L265" s="742"/>
      <c r="M265" s="742"/>
      <c r="N265" s="742"/>
      <c r="O265" s="742"/>
      <c r="P265" s="742"/>
      <c r="Q265" s="742"/>
      <c r="R265" s="742"/>
      <c r="S265" s="742"/>
      <c r="T265" s="742"/>
      <c r="U265" s="742"/>
      <c r="V265" s="742"/>
      <c r="W265" s="742"/>
      <c r="X265" s="742"/>
      <c r="Y265" s="742"/>
      <c r="Z265" s="742"/>
      <c r="AA265" s="742"/>
      <c r="AB265" s="742"/>
      <c r="AC265" s="742"/>
      <c r="AD265" s="742"/>
      <c r="AE265" s="742"/>
    </row>
    <row r="266">
      <c r="A266" s="742"/>
      <c r="B266" s="742"/>
      <c r="C266" s="742"/>
      <c r="D266" s="742"/>
      <c r="E266" s="742"/>
      <c r="F266" s="742"/>
      <c r="G266" s="742"/>
      <c r="H266" s="742"/>
      <c r="I266" s="742"/>
      <c r="J266" s="742"/>
      <c r="K266" s="742"/>
      <c r="L266" s="742"/>
      <c r="M266" s="742"/>
      <c r="N266" s="742"/>
      <c r="O266" s="742"/>
      <c r="P266" s="742"/>
      <c r="Q266" s="742"/>
      <c r="R266" s="742"/>
      <c r="S266" s="742"/>
      <c r="T266" s="742"/>
      <c r="U266" s="742"/>
      <c r="V266" s="742"/>
      <c r="W266" s="742"/>
      <c r="X266" s="742"/>
      <c r="Y266" s="742"/>
      <c r="Z266" s="742"/>
      <c r="AA266" s="742"/>
      <c r="AB266" s="742"/>
      <c r="AC266" s="742"/>
      <c r="AD266" s="742"/>
      <c r="AE266" s="742"/>
    </row>
    <row r="267">
      <c r="A267" s="742"/>
      <c r="B267" s="742"/>
      <c r="C267" s="742"/>
      <c r="D267" s="742"/>
      <c r="E267" s="742"/>
      <c r="F267" s="742"/>
      <c r="G267" s="742"/>
      <c r="H267" s="742"/>
      <c r="I267" s="742"/>
      <c r="J267" s="742"/>
      <c r="K267" s="742"/>
      <c r="L267" s="742"/>
      <c r="M267" s="742"/>
      <c r="N267" s="742"/>
      <c r="O267" s="742"/>
      <c r="P267" s="742"/>
      <c r="Q267" s="742"/>
      <c r="R267" s="742"/>
      <c r="S267" s="742"/>
      <c r="T267" s="742"/>
      <c r="U267" s="742"/>
      <c r="V267" s="742"/>
      <c r="W267" s="742"/>
      <c r="X267" s="742"/>
      <c r="Y267" s="742"/>
      <c r="Z267" s="742"/>
      <c r="AA267" s="742"/>
      <c r="AB267" s="742"/>
      <c r="AC267" s="742"/>
      <c r="AD267" s="742"/>
      <c r="AE267" s="742"/>
    </row>
    <row r="268">
      <c r="A268" s="742"/>
      <c r="B268" s="742"/>
      <c r="C268" s="742"/>
      <c r="D268" s="742"/>
      <c r="E268" s="742"/>
      <c r="F268" s="742"/>
      <c r="G268" s="742"/>
      <c r="H268" s="742"/>
      <c r="I268" s="742"/>
      <c r="J268" s="742"/>
      <c r="K268" s="742"/>
      <c r="L268" s="742"/>
      <c r="M268" s="742"/>
      <c r="N268" s="742"/>
      <c r="O268" s="742"/>
      <c r="P268" s="742"/>
      <c r="Q268" s="742"/>
      <c r="R268" s="742"/>
      <c r="S268" s="742"/>
      <c r="T268" s="742"/>
      <c r="U268" s="742"/>
      <c r="V268" s="742"/>
      <c r="W268" s="742"/>
      <c r="X268" s="742"/>
      <c r="Y268" s="742"/>
      <c r="Z268" s="742"/>
      <c r="AA268" s="742"/>
      <c r="AB268" s="742"/>
      <c r="AC268" s="742"/>
      <c r="AD268" s="742"/>
      <c r="AE268" s="742"/>
    </row>
    <row r="269">
      <c r="A269" s="742"/>
      <c r="B269" s="742"/>
      <c r="C269" s="742"/>
      <c r="D269" s="742"/>
      <c r="E269" s="742"/>
      <c r="F269" s="742"/>
      <c r="G269" s="742"/>
      <c r="H269" s="742"/>
      <c r="I269" s="742"/>
      <c r="J269" s="742"/>
      <c r="K269" s="742"/>
      <c r="L269" s="742"/>
      <c r="M269" s="742"/>
      <c r="N269" s="742"/>
      <c r="O269" s="742"/>
      <c r="P269" s="742"/>
      <c r="Q269" s="742"/>
      <c r="R269" s="742"/>
      <c r="S269" s="742"/>
      <c r="T269" s="742"/>
      <c r="U269" s="742"/>
      <c r="V269" s="742"/>
      <c r="W269" s="742"/>
      <c r="X269" s="742"/>
      <c r="Y269" s="742"/>
      <c r="Z269" s="742"/>
      <c r="AA269" s="742"/>
      <c r="AB269" s="742"/>
      <c r="AC269" s="742"/>
      <c r="AD269" s="742"/>
      <c r="AE269" s="742"/>
    </row>
    <row r="270">
      <c r="A270" s="742"/>
      <c r="B270" s="742"/>
      <c r="C270" s="742"/>
      <c r="D270" s="742"/>
      <c r="E270" s="742"/>
      <c r="F270" s="742"/>
      <c r="G270" s="742"/>
      <c r="H270" s="742"/>
      <c r="I270" s="742"/>
      <c r="J270" s="742"/>
      <c r="K270" s="742"/>
      <c r="L270" s="742"/>
      <c r="M270" s="742"/>
      <c r="N270" s="742"/>
      <c r="O270" s="742"/>
      <c r="P270" s="742"/>
      <c r="Q270" s="742"/>
      <c r="R270" s="742"/>
      <c r="S270" s="742"/>
      <c r="T270" s="742"/>
      <c r="U270" s="742"/>
      <c r="V270" s="742"/>
      <c r="W270" s="742"/>
      <c r="X270" s="742"/>
      <c r="Y270" s="742"/>
      <c r="Z270" s="742"/>
      <c r="AA270" s="742"/>
      <c r="AB270" s="742"/>
      <c r="AC270" s="742"/>
      <c r="AD270" s="742"/>
      <c r="AE270" s="742"/>
    </row>
    <row r="271">
      <c r="A271" s="742"/>
      <c r="B271" s="742"/>
      <c r="C271" s="742"/>
      <c r="D271" s="742"/>
      <c r="E271" s="742"/>
      <c r="F271" s="742"/>
      <c r="G271" s="742"/>
      <c r="H271" s="742"/>
      <c r="I271" s="742"/>
      <c r="J271" s="742"/>
      <c r="K271" s="742"/>
      <c r="L271" s="742"/>
      <c r="M271" s="742"/>
      <c r="N271" s="742"/>
      <c r="O271" s="742"/>
      <c r="P271" s="742"/>
      <c r="Q271" s="742"/>
      <c r="R271" s="742"/>
      <c r="S271" s="742"/>
      <c r="T271" s="742"/>
      <c r="U271" s="742"/>
      <c r="V271" s="742"/>
      <c r="W271" s="742"/>
      <c r="X271" s="742"/>
      <c r="Y271" s="742"/>
      <c r="Z271" s="742"/>
      <c r="AA271" s="742"/>
      <c r="AB271" s="742"/>
      <c r="AC271" s="742"/>
      <c r="AD271" s="742"/>
      <c r="AE271" s="742"/>
    </row>
    <row r="272">
      <c r="A272" s="742"/>
      <c r="B272" s="742"/>
      <c r="C272" s="742"/>
      <c r="D272" s="742"/>
      <c r="E272" s="742"/>
      <c r="F272" s="742"/>
      <c r="G272" s="742"/>
      <c r="H272" s="742"/>
      <c r="I272" s="742"/>
      <c r="J272" s="742"/>
      <c r="K272" s="742"/>
      <c r="L272" s="742"/>
      <c r="M272" s="742"/>
      <c r="N272" s="742"/>
      <c r="O272" s="742"/>
      <c r="P272" s="742"/>
      <c r="Q272" s="742"/>
      <c r="R272" s="742"/>
      <c r="S272" s="742"/>
      <c r="T272" s="742"/>
      <c r="U272" s="742"/>
      <c r="V272" s="742"/>
      <c r="W272" s="742"/>
      <c r="X272" s="742"/>
      <c r="Y272" s="742"/>
      <c r="Z272" s="742"/>
      <c r="AA272" s="742"/>
      <c r="AB272" s="742"/>
      <c r="AC272" s="742"/>
      <c r="AD272" s="742"/>
      <c r="AE272" s="742"/>
    </row>
    <row r="273">
      <c r="A273" s="742"/>
      <c r="B273" s="742"/>
      <c r="C273" s="742"/>
      <c r="D273" s="742"/>
      <c r="E273" s="742"/>
      <c r="F273" s="742"/>
      <c r="G273" s="742"/>
      <c r="H273" s="742"/>
      <c r="I273" s="742"/>
      <c r="J273" s="742"/>
      <c r="K273" s="742"/>
      <c r="L273" s="742"/>
      <c r="M273" s="742"/>
      <c r="N273" s="742"/>
      <c r="O273" s="742"/>
      <c r="P273" s="742"/>
      <c r="Q273" s="742"/>
      <c r="R273" s="742"/>
      <c r="S273" s="742"/>
      <c r="T273" s="742"/>
      <c r="U273" s="742"/>
      <c r="V273" s="742"/>
      <c r="W273" s="742"/>
      <c r="X273" s="742"/>
      <c r="Y273" s="742"/>
      <c r="Z273" s="742"/>
      <c r="AA273" s="742"/>
      <c r="AB273" s="742"/>
      <c r="AC273" s="742"/>
      <c r="AD273" s="742"/>
      <c r="AE273" s="742"/>
    </row>
    <row r="274">
      <c r="A274" s="742"/>
      <c r="B274" s="742"/>
      <c r="C274" s="742"/>
      <c r="D274" s="742"/>
      <c r="E274" s="742"/>
      <c r="F274" s="742"/>
      <c r="G274" s="742"/>
      <c r="H274" s="742"/>
      <c r="I274" s="742"/>
      <c r="J274" s="742"/>
      <c r="K274" s="742"/>
      <c r="L274" s="742"/>
      <c r="M274" s="742"/>
      <c r="N274" s="742"/>
      <c r="O274" s="742"/>
      <c r="P274" s="742"/>
      <c r="Q274" s="742"/>
      <c r="R274" s="742"/>
      <c r="S274" s="742"/>
      <c r="T274" s="742"/>
      <c r="U274" s="742"/>
      <c r="V274" s="742"/>
      <c r="W274" s="742"/>
      <c r="X274" s="742"/>
      <c r="Y274" s="742"/>
      <c r="Z274" s="742"/>
      <c r="AA274" s="742"/>
      <c r="AB274" s="742"/>
      <c r="AC274" s="742"/>
      <c r="AD274" s="742"/>
      <c r="AE274" s="742"/>
    </row>
    <row r="275">
      <c r="A275" s="742"/>
      <c r="B275" s="742"/>
      <c r="C275" s="742"/>
      <c r="D275" s="742"/>
      <c r="E275" s="742"/>
      <c r="F275" s="742"/>
      <c r="G275" s="742"/>
      <c r="H275" s="742"/>
      <c r="I275" s="742"/>
      <c r="J275" s="742"/>
      <c r="K275" s="742"/>
      <c r="L275" s="742"/>
      <c r="M275" s="742"/>
      <c r="N275" s="742"/>
      <c r="O275" s="742"/>
      <c r="P275" s="742"/>
      <c r="Q275" s="742"/>
      <c r="R275" s="742"/>
      <c r="S275" s="742"/>
      <c r="T275" s="742"/>
      <c r="U275" s="742"/>
      <c r="V275" s="742"/>
      <c r="W275" s="742"/>
      <c r="X275" s="742"/>
      <c r="Y275" s="742"/>
      <c r="Z275" s="742"/>
      <c r="AA275" s="742"/>
      <c r="AB275" s="742"/>
      <c r="AC275" s="742"/>
      <c r="AD275" s="742"/>
      <c r="AE275" s="742"/>
    </row>
    <row r="276">
      <c r="A276" s="742"/>
      <c r="B276" s="742"/>
      <c r="C276" s="742"/>
      <c r="D276" s="742"/>
      <c r="E276" s="742"/>
      <c r="F276" s="742"/>
      <c r="G276" s="742"/>
      <c r="H276" s="742"/>
      <c r="I276" s="742"/>
      <c r="J276" s="742"/>
      <c r="K276" s="742"/>
      <c r="L276" s="742"/>
      <c r="M276" s="742"/>
      <c r="N276" s="742"/>
      <c r="O276" s="742"/>
      <c r="P276" s="742"/>
      <c r="Q276" s="742"/>
      <c r="R276" s="742"/>
      <c r="S276" s="742"/>
      <c r="T276" s="742"/>
      <c r="U276" s="742"/>
      <c r="V276" s="742"/>
      <c r="W276" s="742"/>
      <c r="X276" s="742"/>
      <c r="Y276" s="742"/>
      <c r="Z276" s="742"/>
      <c r="AA276" s="742"/>
      <c r="AB276" s="742"/>
      <c r="AC276" s="742"/>
      <c r="AD276" s="742"/>
      <c r="AE276" s="742"/>
    </row>
    <row r="277">
      <c r="A277" s="742"/>
      <c r="B277" s="742"/>
      <c r="C277" s="742"/>
      <c r="D277" s="742"/>
      <c r="E277" s="742"/>
      <c r="F277" s="742"/>
      <c r="G277" s="742"/>
      <c r="H277" s="742"/>
      <c r="I277" s="742"/>
      <c r="J277" s="742"/>
      <c r="K277" s="742"/>
      <c r="L277" s="742"/>
      <c r="M277" s="742"/>
      <c r="N277" s="742"/>
      <c r="O277" s="742"/>
      <c r="P277" s="742"/>
      <c r="Q277" s="742"/>
      <c r="R277" s="742"/>
      <c r="S277" s="742"/>
      <c r="T277" s="742"/>
      <c r="U277" s="742"/>
      <c r="V277" s="742"/>
      <c r="W277" s="742"/>
      <c r="X277" s="742"/>
      <c r="Y277" s="742"/>
      <c r="Z277" s="742"/>
      <c r="AA277" s="742"/>
      <c r="AB277" s="742"/>
      <c r="AC277" s="742"/>
      <c r="AD277" s="742"/>
      <c r="AE277" s="742"/>
    </row>
    <row r="278">
      <c r="A278" s="742"/>
      <c r="B278" s="742"/>
      <c r="C278" s="742"/>
      <c r="D278" s="742"/>
      <c r="E278" s="742"/>
      <c r="F278" s="742"/>
      <c r="G278" s="742"/>
      <c r="H278" s="742"/>
      <c r="I278" s="742"/>
      <c r="J278" s="742"/>
      <c r="K278" s="742"/>
      <c r="L278" s="742"/>
      <c r="M278" s="742"/>
      <c r="N278" s="742"/>
      <c r="O278" s="742"/>
      <c r="P278" s="742"/>
      <c r="Q278" s="742"/>
      <c r="R278" s="742"/>
      <c r="S278" s="742"/>
      <c r="T278" s="742"/>
      <c r="U278" s="742"/>
      <c r="V278" s="742"/>
      <c r="W278" s="742"/>
      <c r="X278" s="742"/>
      <c r="Y278" s="742"/>
      <c r="Z278" s="742"/>
      <c r="AA278" s="742"/>
      <c r="AB278" s="742"/>
      <c r="AC278" s="742"/>
      <c r="AD278" s="742"/>
      <c r="AE278" s="742"/>
    </row>
    <row r="279">
      <c r="A279" s="742"/>
      <c r="B279" s="742"/>
      <c r="C279" s="742"/>
      <c r="D279" s="742"/>
      <c r="E279" s="742"/>
      <c r="F279" s="742"/>
      <c r="G279" s="742"/>
      <c r="H279" s="742"/>
      <c r="I279" s="742"/>
      <c r="J279" s="742"/>
      <c r="K279" s="742"/>
      <c r="L279" s="742"/>
      <c r="M279" s="742"/>
      <c r="N279" s="742"/>
      <c r="O279" s="742"/>
      <c r="P279" s="742"/>
      <c r="Q279" s="742"/>
      <c r="R279" s="742"/>
      <c r="S279" s="742"/>
      <c r="T279" s="742"/>
      <c r="U279" s="742"/>
      <c r="V279" s="742"/>
      <c r="W279" s="742"/>
      <c r="X279" s="742"/>
      <c r="Y279" s="742"/>
      <c r="Z279" s="742"/>
      <c r="AA279" s="742"/>
      <c r="AB279" s="742"/>
      <c r="AC279" s="742"/>
      <c r="AD279" s="742"/>
      <c r="AE279" s="742"/>
    </row>
    <row r="280">
      <c r="A280" s="742"/>
      <c r="B280" s="742"/>
      <c r="C280" s="742"/>
      <c r="D280" s="742"/>
      <c r="E280" s="742"/>
      <c r="F280" s="742"/>
      <c r="G280" s="742"/>
      <c r="H280" s="742"/>
      <c r="I280" s="742"/>
      <c r="J280" s="742"/>
      <c r="K280" s="742"/>
      <c r="L280" s="742"/>
      <c r="M280" s="742"/>
      <c r="N280" s="742"/>
      <c r="O280" s="742"/>
      <c r="P280" s="742"/>
      <c r="Q280" s="742"/>
      <c r="R280" s="742"/>
      <c r="S280" s="742"/>
      <c r="T280" s="742"/>
      <c r="U280" s="742"/>
      <c r="V280" s="742"/>
      <c r="W280" s="742"/>
      <c r="X280" s="742"/>
      <c r="Y280" s="742"/>
      <c r="Z280" s="742"/>
      <c r="AA280" s="742"/>
      <c r="AB280" s="742"/>
      <c r="AC280" s="742"/>
      <c r="AD280" s="742"/>
      <c r="AE280" s="742"/>
    </row>
    <row r="281">
      <c r="A281" s="742"/>
      <c r="B281" s="742"/>
      <c r="C281" s="742"/>
      <c r="D281" s="742"/>
      <c r="E281" s="742"/>
      <c r="F281" s="742"/>
      <c r="G281" s="742"/>
      <c r="H281" s="742"/>
      <c r="I281" s="742"/>
      <c r="J281" s="742"/>
      <c r="K281" s="742"/>
      <c r="L281" s="742"/>
      <c r="M281" s="742"/>
      <c r="N281" s="742"/>
      <c r="O281" s="742"/>
      <c r="P281" s="742"/>
      <c r="Q281" s="742"/>
      <c r="R281" s="742"/>
      <c r="S281" s="742"/>
      <c r="T281" s="742"/>
      <c r="U281" s="742"/>
      <c r="V281" s="742"/>
      <c r="W281" s="742"/>
      <c r="X281" s="742"/>
      <c r="Y281" s="742"/>
      <c r="Z281" s="742"/>
      <c r="AA281" s="742"/>
      <c r="AB281" s="742"/>
      <c r="AC281" s="742"/>
      <c r="AD281" s="742"/>
      <c r="AE281" s="742"/>
    </row>
    <row r="282">
      <c r="A282" s="742"/>
      <c r="B282" s="742"/>
      <c r="C282" s="742"/>
      <c r="D282" s="742"/>
      <c r="E282" s="742"/>
      <c r="F282" s="742"/>
      <c r="G282" s="742"/>
      <c r="H282" s="742"/>
      <c r="I282" s="742"/>
      <c r="J282" s="742"/>
      <c r="K282" s="742"/>
      <c r="L282" s="742"/>
      <c r="M282" s="742"/>
      <c r="N282" s="742"/>
      <c r="O282" s="742"/>
      <c r="P282" s="742"/>
      <c r="Q282" s="742"/>
      <c r="R282" s="742"/>
      <c r="S282" s="742"/>
      <c r="T282" s="742"/>
      <c r="U282" s="742"/>
      <c r="V282" s="742"/>
      <c r="W282" s="742"/>
      <c r="X282" s="742"/>
      <c r="Y282" s="742"/>
      <c r="Z282" s="742"/>
      <c r="AA282" s="742"/>
      <c r="AB282" s="742"/>
      <c r="AC282" s="742"/>
      <c r="AD282" s="742"/>
      <c r="AE282" s="742"/>
    </row>
    <row r="283">
      <c r="A283" s="742"/>
      <c r="B283" s="742"/>
      <c r="C283" s="742"/>
      <c r="D283" s="742"/>
      <c r="E283" s="742"/>
      <c r="F283" s="742"/>
      <c r="G283" s="742"/>
      <c r="H283" s="742"/>
      <c r="I283" s="742"/>
      <c r="J283" s="742"/>
      <c r="K283" s="742"/>
      <c r="L283" s="742"/>
      <c r="M283" s="742"/>
      <c r="N283" s="742"/>
      <c r="O283" s="742"/>
      <c r="P283" s="742"/>
      <c r="Q283" s="742"/>
      <c r="R283" s="742"/>
      <c r="S283" s="742"/>
      <c r="T283" s="742"/>
      <c r="U283" s="742"/>
      <c r="V283" s="742"/>
      <c r="W283" s="742"/>
      <c r="X283" s="742"/>
      <c r="Y283" s="742"/>
      <c r="Z283" s="742"/>
      <c r="AA283" s="742"/>
      <c r="AB283" s="742"/>
      <c r="AC283" s="742"/>
      <c r="AD283" s="742"/>
      <c r="AE283" s="742"/>
    </row>
    <row r="284">
      <c r="A284" s="742"/>
      <c r="B284" s="742"/>
      <c r="C284" s="742"/>
      <c r="D284" s="742"/>
      <c r="E284" s="742"/>
      <c r="F284" s="742"/>
      <c r="G284" s="742"/>
      <c r="H284" s="742"/>
      <c r="I284" s="742"/>
      <c r="J284" s="742"/>
      <c r="K284" s="742"/>
      <c r="L284" s="742"/>
      <c r="M284" s="742"/>
      <c r="N284" s="742"/>
      <c r="O284" s="742"/>
      <c r="P284" s="742"/>
      <c r="Q284" s="742"/>
      <c r="R284" s="742"/>
      <c r="S284" s="742"/>
      <c r="T284" s="742"/>
      <c r="U284" s="742"/>
      <c r="V284" s="742"/>
      <c r="W284" s="742"/>
      <c r="X284" s="742"/>
      <c r="Y284" s="742"/>
      <c r="Z284" s="742"/>
      <c r="AA284" s="742"/>
      <c r="AB284" s="742"/>
      <c r="AC284" s="742"/>
      <c r="AD284" s="742"/>
      <c r="AE284" s="742"/>
    </row>
    <row r="285">
      <c r="A285" s="742"/>
      <c r="B285" s="742"/>
      <c r="C285" s="742"/>
      <c r="D285" s="742"/>
      <c r="E285" s="742"/>
      <c r="F285" s="742"/>
      <c r="G285" s="742"/>
      <c r="H285" s="742"/>
      <c r="I285" s="742"/>
      <c r="J285" s="742"/>
      <c r="K285" s="742"/>
      <c r="L285" s="742"/>
      <c r="M285" s="742"/>
      <c r="N285" s="742"/>
      <c r="O285" s="742"/>
      <c r="P285" s="742"/>
      <c r="Q285" s="742"/>
      <c r="R285" s="742"/>
      <c r="S285" s="742"/>
      <c r="T285" s="742"/>
      <c r="U285" s="742"/>
      <c r="V285" s="742"/>
      <c r="W285" s="742"/>
      <c r="X285" s="742"/>
      <c r="Y285" s="742"/>
      <c r="Z285" s="742"/>
      <c r="AA285" s="742"/>
      <c r="AB285" s="742"/>
      <c r="AC285" s="742"/>
      <c r="AD285" s="742"/>
      <c r="AE285" s="742"/>
    </row>
    <row r="286">
      <c r="A286" s="742"/>
      <c r="B286" s="742"/>
      <c r="C286" s="742"/>
      <c r="D286" s="742"/>
      <c r="E286" s="742"/>
      <c r="F286" s="742"/>
      <c r="G286" s="742"/>
      <c r="H286" s="742"/>
      <c r="I286" s="742"/>
      <c r="J286" s="742"/>
      <c r="K286" s="742"/>
      <c r="L286" s="742"/>
      <c r="M286" s="742"/>
      <c r="N286" s="742"/>
      <c r="O286" s="742"/>
      <c r="P286" s="742"/>
      <c r="Q286" s="742"/>
      <c r="R286" s="742"/>
      <c r="S286" s="742"/>
      <c r="T286" s="742"/>
      <c r="U286" s="742"/>
      <c r="V286" s="742"/>
      <c r="W286" s="742"/>
      <c r="X286" s="742"/>
      <c r="Y286" s="742"/>
      <c r="Z286" s="742"/>
      <c r="AA286" s="742"/>
      <c r="AB286" s="742"/>
      <c r="AC286" s="742"/>
      <c r="AD286" s="742"/>
      <c r="AE286" s="742"/>
    </row>
    <row r="287">
      <c r="A287" s="742"/>
      <c r="B287" s="742"/>
      <c r="C287" s="742"/>
      <c r="D287" s="742"/>
      <c r="E287" s="742"/>
      <c r="F287" s="742"/>
      <c r="G287" s="742"/>
      <c r="H287" s="742"/>
      <c r="I287" s="742"/>
      <c r="J287" s="742"/>
      <c r="K287" s="742"/>
      <c r="L287" s="742"/>
      <c r="M287" s="742"/>
      <c r="N287" s="742"/>
      <c r="O287" s="742"/>
      <c r="P287" s="742"/>
      <c r="Q287" s="742"/>
      <c r="R287" s="742"/>
      <c r="S287" s="742"/>
      <c r="T287" s="742"/>
      <c r="U287" s="742"/>
      <c r="V287" s="742"/>
      <c r="W287" s="742"/>
      <c r="X287" s="742"/>
      <c r="Y287" s="742"/>
      <c r="Z287" s="742"/>
      <c r="AA287" s="742"/>
      <c r="AB287" s="742"/>
      <c r="AC287" s="742"/>
      <c r="AD287" s="742"/>
      <c r="AE287" s="742"/>
    </row>
    <row r="288">
      <c r="A288" s="742"/>
      <c r="B288" s="742"/>
      <c r="C288" s="742"/>
      <c r="D288" s="742"/>
      <c r="E288" s="742"/>
      <c r="F288" s="742"/>
      <c r="G288" s="742"/>
      <c r="H288" s="742"/>
      <c r="I288" s="742"/>
      <c r="J288" s="742"/>
      <c r="K288" s="742"/>
      <c r="L288" s="742"/>
      <c r="M288" s="742"/>
      <c r="N288" s="742"/>
      <c r="O288" s="742"/>
      <c r="P288" s="742"/>
      <c r="Q288" s="742"/>
      <c r="R288" s="742"/>
      <c r="S288" s="742"/>
      <c r="T288" s="742"/>
      <c r="U288" s="742"/>
      <c r="V288" s="742"/>
      <c r="W288" s="742"/>
      <c r="X288" s="742"/>
      <c r="Y288" s="742"/>
      <c r="Z288" s="742"/>
      <c r="AA288" s="742"/>
      <c r="AB288" s="742"/>
      <c r="AC288" s="742"/>
      <c r="AD288" s="742"/>
      <c r="AE288" s="742"/>
    </row>
    <row r="289">
      <c r="A289" s="742"/>
      <c r="B289" s="742"/>
      <c r="C289" s="742"/>
      <c r="D289" s="742"/>
      <c r="E289" s="742"/>
      <c r="F289" s="742"/>
      <c r="G289" s="742"/>
      <c r="H289" s="742"/>
      <c r="I289" s="742"/>
      <c r="J289" s="742"/>
      <c r="K289" s="742"/>
      <c r="L289" s="742"/>
      <c r="M289" s="742"/>
      <c r="N289" s="742"/>
      <c r="O289" s="742"/>
      <c r="P289" s="742"/>
      <c r="Q289" s="742"/>
      <c r="R289" s="742"/>
      <c r="S289" s="742"/>
      <c r="T289" s="742"/>
      <c r="U289" s="742"/>
      <c r="V289" s="742"/>
      <c r="W289" s="742"/>
      <c r="X289" s="742"/>
      <c r="Y289" s="742"/>
      <c r="Z289" s="742"/>
      <c r="AA289" s="742"/>
      <c r="AB289" s="742"/>
      <c r="AC289" s="742"/>
      <c r="AD289" s="742"/>
      <c r="AE289" s="742"/>
    </row>
    <row r="290">
      <c r="A290" s="742"/>
      <c r="B290" s="742"/>
      <c r="C290" s="742"/>
      <c r="D290" s="742"/>
      <c r="E290" s="742"/>
      <c r="F290" s="742"/>
      <c r="G290" s="742"/>
      <c r="H290" s="742"/>
      <c r="I290" s="742"/>
      <c r="J290" s="742"/>
      <c r="K290" s="742"/>
      <c r="L290" s="742"/>
      <c r="M290" s="742"/>
      <c r="N290" s="742"/>
      <c r="O290" s="742"/>
      <c r="P290" s="742"/>
      <c r="Q290" s="742"/>
      <c r="R290" s="742"/>
      <c r="S290" s="742"/>
      <c r="T290" s="742"/>
      <c r="U290" s="742"/>
      <c r="V290" s="742"/>
      <c r="W290" s="742"/>
      <c r="X290" s="742"/>
      <c r="Y290" s="742"/>
      <c r="Z290" s="742"/>
      <c r="AA290" s="742"/>
      <c r="AB290" s="742"/>
      <c r="AC290" s="742"/>
      <c r="AD290" s="742"/>
      <c r="AE290" s="742"/>
    </row>
    <row r="291">
      <c r="A291" s="742"/>
      <c r="B291" s="742"/>
      <c r="C291" s="742"/>
      <c r="D291" s="742"/>
      <c r="E291" s="742"/>
      <c r="F291" s="742"/>
      <c r="G291" s="742"/>
      <c r="H291" s="742"/>
      <c r="I291" s="742"/>
      <c r="J291" s="742"/>
      <c r="K291" s="742"/>
      <c r="L291" s="742"/>
      <c r="M291" s="742"/>
      <c r="N291" s="742"/>
      <c r="O291" s="742"/>
      <c r="P291" s="742"/>
      <c r="Q291" s="742"/>
      <c r="R291" s="742"/>
      <c r="S291" s="742"/>
      <c r="T291" s="742"/>
      <c r="U291" s="742"/>
      <c r="V291" s="742"/>
      <c r="W291" s="742"/>
      <c r="X291" s="742"/>
      <c r="Y291" s="742"/>
      <c r="Z291" s="742"/>
      <c r="AA291" s="742"/>
      <c r="AB291" s="742"/>
      <c r="AC291" s="742"/>
      <c r="AD291" s="742"/>
      <c r="AE291" s="742"/>
    </row>
    <row r="292">
      <c r="A292" s="742"/>
      <c r="B292" s="742"/>
      <c r="C292" s="742"/>
      <c r="D292" s="742"/>
      <c r="E292" s="742"/>
      <c r="F292" s="742"/>
      <c r="G292" s="742"/>
      <c r="H292" s="742"/>
      <c r="I292" s="742"/>
      <c r="J292" s="742"/>
      <c r="K292" s="742"/>
      <c r="L292" s="742"/>
      <c r="M292" s="742"/>
      <c r="N292" s="742"/>
      <c r="O292" s="742"/>
      <c r="P292" s="742"/>
      <c r="Q292" s="742"/>
      <c r="R292" s="742"/>
      <c r="S292" s="742"/>
      <c r="T292" s="742"/>
      <c r="U292" s="742"/>
      <c r="V292" s="742"/>
      <c r="W292" s="742"/>
      <c r="X292" s="742"/>
      <c r="Y292" s="742"/>
      <c r="Z292" s="742"/>
      <c r="AA292" s="742"/>
      <c r="AB292" s="742"/>
      <c r="AC292" s="742"/>
      <c r="AD292" s="742"/>
      <c r="AE292" s="742"/>
    </row>
    <row r="293">
      <c r="A293" s="742"/>
      <c r="B293" s="742"/>
      <c r="C293" s="742"/>
      <c r="D293" s="742"/>
      <c r="E293" s="742"/>
      <c r="F293" s="742"/>
      <c r="G293" s="742"/>
      <c r="H293" s="742"/>
      <c r="I293" s="742"/>
      <c r="J293" s="742"/>
      <c r="K293" s="742"/>
      <c r="L293" s="742"/>
      <c r="M293" s="742"/>
      <c r="N293" s="742"/>
      <c r="O293" s="742"/>
      <c r="P293" s="742"/>
      <c r="Q293" s="742"/>
      <c r="R293" s="742"/>
      <c r="S293" s="742"/>
      <c r="T293" s="742"/>
      <c r="U293" s="742"/>
      <c r="V293" s="742"/>
      <c r="W293" s="742"/>
      <c r="X293" s="742"/>
      <c r="Y293" s="742"/>
      <c r="Z293" s="742"/>
      <c r="AA293" s="742"/>
      <c r="AB293" s="742"/>
      <c r="AC293" s="742"/>
      <c r="AD293" s="742"/>
      <c r="AE293" s="742"/>
    </row>
    <row r="294">
      <c r="A294" s="742"/>
      <c r="B294" s="742"/>
      <c r="C294" s="742"/>
      <c r="D294" s="742"/>
      <c r="E294" s="742"/>
      <c r="F294" s="742"/>
      <c r="G294" s="742"/>
      <c r="H294" s="742"/>
      <c r="I294" s="742"/>
      <c r="J294" s="742"/>
      <c r="K294" s="742"/>
      <c r="L294" s="742"/>
      <c r="M294" s="742"/>
      <c r="N294" s="742"/>
      <c r="O294" s="742"/>
      <c r="P294" s="742"/>
      <c r="Q294" s="742"/>
      <c r="R294" s="742"/>
      <c r="S294" s="742"/>
      <c r="T294" s="742"/>
      <c r="U294" s="742"/>
      <c r="V294" s="742"/>
      <c r="W294" s="742"/>
      <c r="X294" s="742"/>
      <c r="Y294" s="742"/>
      <c r="Z294" s="742"/>
      <c r="AA294" s="742"/>
      <c r="AB294" s="742"/>
      <c r="AC294" s="742"/>
      <c r="AD294" s="742"/>
      <c r="AE294" s="742"/>
    </row>
    <row r="295">
      <c r="A295" s="742"/>
      <c r="B295" s="742"/>
      <c r="C295" s="742"/>
      <c r="D295" s="742"/>
      <c r="E295" s="742"/>
      <c r="F295" s="742"/>
      <c r="G295" s="742"/>
      <c r="H295" s="742"/>
      <c r="I295" s="742"/>
      <c r="J295" s="742"/>
      <c r="K295" s="742"/>
      <c r="L295" s="742"/>
      <c r="M295" s="742"/>
      <c r="N295" s="742"/>
      <c r="O295" s="742"/>
      <c r="P295" s="742"/>
      <c r="Q295" s="742"/>
      <c r="R295" s="742"/>
      <c r="S295" s="742"/>
      <c r="T295" s="742"/>
      <c r="U295" s="742"/>
      <c r="V295" s="742"/>
      <c r="W295" s="742"/>
      <c r="X295" s="742"/>
      <c r="Y295" s="742"/>
      <c r="Z295" s="742"/>
      <c r="AA295" s="742"/>
      <c r="AB295" s="742"/>
      <c r="AC295" s="742"/>
      <c r="AD295" s="742"/>
      <c r="AE295" s="742"/>
    </row>
    <row r="296">
      <c r="A296" s="742"/>
      <c r="B296" s="742"/>
      <c r="C296" s="742"/>
      <c r="D296" s="742"/>
      <c r="E296" s="742"/>
      <c r="F296" s="742"/>
      <c r="G296" s="742"/>
      <c r="H296" s="742"/>
      <c r="I296" s="742"/>
      <c r="J296" s="742"/>
      <c r="K296" s="742"/>
      <c r="L296" s="742"/>
      <c r="M296" s="742"/>
      <c r="N296" s="742"/>
      <c r="O296" s="742"/>
      <c r="P296" s="742"/>
      <c r="Q296" s="742"/>
      <c r="R296" s="742"/>
      <c r="S296" s="742"/>
      <c r="T296" s="742"/>
      <c r="U296" s="742"/>
      <c r="V296" s="742"/>
      <c r="W296" s="742"/>
      <c r="X296" s="742"/>
      <c r="Y296" s="742"/>
      <c r="Z296" s="742"/>
      <c r="AA296" s="742"/>
      <c r="AB296" s="742"/>
      <c r="AC296" s="742"/>
      <c r="AD296" s="742"/>
      <c r="AE296" s="742"/>
    </row>
    <row r="297">
      <c r="A297" s="742"/>
      <c r="B297" s="742"/>
      <c r="C297" s="742"/>
      <c r="D297" s="742"/>
      <c r="E297" s="742"/>
      <c r="F297" s="742"/>
      <c r="G297" s="742"/>
      <c r="H297" s="742"/>
      <c r="I297" s="742"/>
      <c r="J297" s="742"/>
      <c r="K297" s="742"/>
      <c r="L297" s="742"/>
      <c r="M297" s="742"/>
      <c r="N297" s="742"/>
      <c r="O297" s="742"/>
      <c r="P297" s="742"/>
      <c r="Q297" s="742"/>
      <c r="R297" s="742"/>
      <c r="S297" s="742"/>
      <c r="T297" s="742"/>
      <c r="U297" s="742"/>
      <c r="V297" s="742"/>
      <c r="W297" s="742"/>
      <c r="X297" s="742"/>
      <c r="Y297" s="742"/>
      <c r="Z297" s="742"/>
      <c r="AA297" s="742"/>
      <c r="AB297" s="742"/>
      <c r="AC297" s="742"/>
      <c r="AD297" s="742"/>
      <c r="AE297" s="742"/>
    </row>
    <row r="298">
      <c r="A298" s="742"/>
      <c r="B298" s="742"/>
      <c r="C298" s="742"/>
      <c r="D298" s="742"/>
      <c r="E298" s="742"/>
      <c r="F298" s="742"/>
      <c r="G298" s="742"/>
      <c r="H298" s="742"/>
      <c r="I298" s="742"/>
      <c r="J298" s="742"/>
      <c r="K298" s="742"/>
      <c r="L298" s="742"/>
      <c r="M298" s="742"/>
      <c r="N298" s="742"/>
      <c r="O298" s="742"/>
      <c r="P298" s="742"/>
      <c r="Q298" s="742"/>
      <c r="R298" s="742"/>
      <c r="S298" s="742"/>
      <c r="T298" s="742"/>
      <c r="U298" s="742"/>
      <c r="V298" s="742"/>
      <c r="W298" s="742"/>
      <c r="X298" s="742"/>
      <c r="Y298" s="742"/>
      <c r="Z298" s="742"/>
      <c r="AA298" s="742"/>
      <c r="AB298" s="742"/>
      <c r="AC298" s="742"/>
      <c r="AD298" s="742"/>
      <c r="AE298" s="742"/>
    </row>
    <row r="299">
      <c r="A299" s="742"/>
      <c r="B299" s="742"/>
      <c r="C299" s="742"/>
      <c r="D299" s="742"/>
      <c r="E299" s="742"/>
      <c r="F299" s="742"/>
      <c r="G299" s="742"/>
      <c r="H299" s="742"/>
      <c r="I299" s="742"/>
      <c r="J299" s="742"/>
      <c r="K299" s="742"/>
      <c r="L299" s="742"/>
      <c r="M299" s="742"/>
      <c r="N299" s="742"/>
      <c r="O299" s="742"/>
      <c r="P299" s="742"/>
      <c r="Q299" s="742"/>
      <c r="R299" s="742"/>
      <c r="S299" s="742"/>
      <c r="T299" s="742"/>
      <c r="U299" s="742"/>
      <c r="V299" s="742"/>
      <c r="W299" s="742"/>
      <c r="X299" s="742"/>
      <c r="Y299" s="742"/>
      <c r="Z299" s="742"/>
      <c r="AA299" s="742"/>
      <c r="AB299" s="742"/>
      <c r="AC299" s="742"/>
      <c r="AD299" s="742"/>
      <c r="AE299" s="742"/>
    </row>
    <row r="300">
      <c r="A300" s="742"/>
      <c r="B300" s="742"/>
      <c r="C300" s="742"/>
      <c r="D300" s="742"/>
      <c r="E300" s="742"/>
      <c r="F300" s="742"/>
      <c r="G300" s="742"/>
      <c r="H300" s="742"/>
      <c r="I300" s="742"/>
      <c r="J300" s="742"/>
      <c r="K300" s="742"/>
      <c r="L300" s="742"/>
      <c r="M300" s="742"/>
      <c r="N300" s="742"/>
      <c r="O300" s="742"/>
      <c r="P300" s="742"/>
      <c r="Q300" s="742"/>
      <c r="R300" s="742"/>
      <c r="S300" s="742"/>
      <c r="T300" s="742"/>
      <c r="U300" s="742"/>
      <c r="V300" s="742"/>
      <c r="W300" s="742"/>
      <c r="X300" s="742"/>
      <c r="Y300" s="742"/>
      <c r="Z300" s="742"/>
      <c r="AA300" s="742"/>
      <c r="AB300" s="742"/>
      <c r="AC300" s="742"/>
      <c r="AD300" s="742"/>
      <c r="AE300" s="742"/>
    </row>
    <row r="301">
      <c r="A301" s="742"/>
      <c r="B301" s="742"/>
      <c r="C301" s="742"/>
      <c r="D301" s="742"/>
      <c r="E301" s="742"/>
      <c r="F301" s="742"/>
      <c r="G301" s="742"/>
      <c r="H301" s="742"/>
      <c r="I301" s="742"/>
      <c r="J301" s="742"/>
      <c r="K301" s="742"/>
      <c r="L301" s="742"/>
      <c r="M301" s="742"/>
      <c r="N301" s="742"/>
      <c r="O301" s="742"/>
      <c r="P301" s="742"/>
      <c r="Q301" s="742"/>
      <c r="R301" s="742"/>
      <c r="S301" s="742"/>
      <c r="T301" s="742"/>
      <c r="U301" s="742"/>
      <c r="V301" s="742"/>
      <c r="W301" s="742"/>
      <c r="X301" s="742"/>
      <c r="Y301" s="742"/>
      <c r="Z301" s="742"/>
      <c r="AA301" s="742"/>
      <c r="AB301" s="742"/>
      <c r="AC301" s="742"/>
      <c r="AD301" s="742"/>
      <c r="AE301" s="742"/>
    </row>
    <row r="302">
      <c r="A302" s="742"/>
      <c r="B302" s="742"/>
      <c r="C302" s="742"/>
      <c r="D302" s="742"/>
      <c r="E302" s="742"/>
      <c r="F302" s="742"/>
      <c r="G302" s="742"/>
      <c r="H302" s="742"/>
      <c r="I302" s="742"/>
      <c r="J302" s="742"/>
      <c r="K302" s="742"/>
      <c r="L302" s="742"/>
      <c r="M302" s="742"/>
      <c r="N302" s="742"/>
      <c r="O302" s="742"/>
      <c r="P302" s="742"/>
      <c r="Q302" s="742"/>
      <c r="R302" s="742"/>
      <c r="S302" s="742"/>
      <c r="T302" s="742"/>
      <c r="U302" s="742"/>
      <c r="V302" s="742"/>
      <c r="W302" s="742"/>
      <c r="X302" s="742"/>
      <c r="Y302" s="742"/>
      <c r="Z302" s="742"/>
      <c r="AA302" s="742"/>
      <c r="AB302" s="742"/>
      <c r="AC302" s="742"/>
      <c r="AD302" s="742"/>
      <c r="AE302" s="742"/>
    </row>
    <row r="303">
      <c r="A303" s="742"/>
      <c r="B303" s="742"/>
      <c r="C303" s="742"/>
      <c r="D303" s="742"/>
      <c r="E303" s="742"/>
      <c r="F303" s="742"/>
      <c r="G303" s="742"/>
      <c r="H303" s="742"/>
      <c r="I303" s="742"/>
      <c r="J303" s="742"/>
      <c r="K303" s="742"/>
      <c r="L303" s="742"/>
      <c r="M303" s="742"/>
      <c r="N303" s="742"/>
      <c r="O303" s="742"/>
      <c r="P303" s="742"/>
      <c r="Q303" s="742"/>
      <c r="R303" s="742"/>
      <c r="S303" s="742"/>
      <c r="T303" s="742"/>
      <c r="U303" s="742"/>
      <c r="V303" s="742"/>
      <c r="W303" s="742"/>
      <c r="X303" s="742"/>
      <c r="Y303" s="742"/>
      <c r="Z303" s="742"/>
      <c r="AA303" s="742"/>
      <c r="AB303" s="742"/>
      <c r="AC303" s="742"/>
      <c r="AD303" s="742"/>
      <c r="AE303" s="742"/>
    </row>
    <row r="304">
      <c r="A304" s="742"/>
      <c r="B304" s="742"/>
      <c r="C304" s="742"/>
      <c r="D304" s="742"/>
      <c r="E304" s="742"/>
      <c r="F304" s="742"/>
      <c r="G304" s="742"/>
      <c r="H304" s="742"/>
      <c r="I304" s="742"/>
      <c r="J304" s="742"/>
      <c r="K304" s="742"/>
      <c r="L304" s="742"/>
      <c r="M304" s="742"/>
      <c r="N304" s="742"/>
      <c r="O304" s="742"/>
      <c r="P304" s="742"/>
      <c r="Q304" s="742"/>
      <c r="R304" s="742"/>
      <c r="S304" s="742"/>
      <c r="T304" s="742"/>
      <c r="U304" s="742"/>
      <c r="V304" s="742"/>
      <c r="W304" s="742"/>
      <c r="X304" s="742"/>
      <c r="Y304" s="742"/>
      <c r="Z304" s="742"/>
      <c r="AA304" s="742"/>
      <c r="AB304" s="742"/>
      <c r="AC304" s="742"/>
      <c r="AD304" s="742"/>
      <c r="AE304" s="742"/>
    </row>
    <row r="305">
      <c r="A305" s="742"/>
      <c r="B305" s="742"/>
      <c r="C305" s="742"/>
      <c r="D305" s="742"/>
      <c r="E305" s="742"/>
      <c r="F305" s="742"/>
      <c r="G305" s="742"/>
      <c r="H305" s="742"/>
      <c r="I305" s="742"/>
      <c r="J305" s="742"/>
      <c r="K305" s="742"/>
      <c r="L305" s="742"/>
      <c r="M305" s="742"/>
      <c r="N305" s="742"/>
      <c r="O305" s="742"/>
      <c r="P305" s="742"/>
      <c r="Q305" s="742"/>
      <c r="R305" s="742"/>
      <c r="S305" s="742"/>
      <c r="T305" s="742"/>
      <c r="U305" s="742"/>
      <c r="V305" s="742"/>
      <c r="W305" s="742"/>
      <c r="X305" s="742"/>
      <c r="Y305" s="742"/>
      <c r="Z305" s="742"/>
      <c r="AA305" s="742"/>
      <c r="AB305" s="742"/>
      <c r="AC305" s="742"/>
      <c r="AD305" s="742"/>
      <c r="AE305" s="742"/>
    </row>
    <row r="306">
      <c r="A306" s="742"/>
      <c r="B306" s="742"/>
      <c r="C306" s="742"/>
      <c r="D306" s="742"/>
      <c r="E306" s="742"/>
      <c r="F306" s="742"/>
      <c r="G306" s="742"/>
      <c r="H306" s="742"/>
      <c r="I306" s="742"/>
      <c r="J306" s="742"/>
      <c r="K306" s="742"/>
      <c r="L306" s="742"/>
      <c r="M306" s="742"/>
      <c r="N306" s="742"/>
      <c r="O306" s="742"/>
      <c r="P306" s="742"/>
      <c r="Q306" s="742"/>
      <c r="R306" s="742"/>
      <c r="S306" s="742"/>
      <c r="T306" s="742"/>
      <c r="U306" s="742"/>
      <c r="V306" s="742"/>
      <c r="W306" s="742"/>
      <c r="X306" s="742"/>
      <c r="Y306" s="742"/>
      <c r="Z306" s="742"/>
      <c r="AA306" s="742"/>
      <c r="AB306" s="742"/>
      <c r="AC306" s="742"/>
      <c r="AD306" s="742"/>
      <c r="AE306" s="742"/>
    </row>
    <row r="307">
      <c r="A307" s="742"/>
      <c r="B307" s="742"/>
      <c r="C307" s="742"/>
      <c r="D307" s="742"/>
      <c r="E307" s="742"/>
      <c r="F307" s="742"/>
      <c r="G307" s="742"/>
      <c r="H307" s="742"/>
      <c r="I307" s="742"/>
      <c r="J307" s="742"/>
      <c r="K307" s="742"/>
      <c r="L307" s="742"/>
      <c r="M307" s="742"/>
      <c r="N307" s="742"/>
      <c r="O307" s="742"/>
      <c r="P307" s="742"/>
      <c r="Q307" s="742"/>
      <c r="R307" s="742"/>
      <c r="S307" s="742"/>
      <c r="T307" s="742"/>
      <c r="U307" s="742"/>
      <c r="V307" s="742"/>
      <c r="W307" s="742"/>
      <c r="X307" s="742"/>
      <c r="Y307" s="742"/>
      <c r="Z307" s="742"/>
      <c r="AA307" s="742"/>
      <c r="AB307" s="742"/>
      <c r="AC307" s="742"/>
      <c r="AD307" s="742"/>
      <c r="AE307" s="742"/>
    </row>
    <row r="308">
      <c r="A308" s="742"/>
      <c r="B308" s="742"/>
      <c r="C308" s="742"/>
      <c r="D308" s="742"/>
      <c r="E308" s="742"/>
      <c r="F308" s="742"/>
      <c r="G308" s="742"/>
      <c r="H308" s="742"/>
      <c r="I308" s="742"/>
      <c r="J308" s="742"/>
      <c r="K308" s="742"/>
      <c r="L308" s="742"/>
      <c r="M308" s="742"/>
      <c r="N308" s="742"/>
      <c r="O308" s="742"/>
      <c r="P308" s="742"/>
      <c r="Q308" s="742"/>
      <c r="R308" s="742"/>
      <c r="S308" s="742"/>
      <c r="T308" s="742"/>
      <c r="U308" s="742"/>
      <c r="V308" s="742"/>
      <c r="W308" s="742"/>
      <c r="X308" s="742"/>
      <c r="Y308" s="742"/>
      <c r="Z308" s="742"/>
      <c r="AA308" s="742"/>
      <c r="AB308" s="742"/>
      <c r="AC308" s="742"/>
      <c r="AD308" s="742"/>
      <c r="AE308" s="742"/>
    </row>
    <row r="309">
      <c r="A309" s="742"/>
      <c r="B309" s="742"/>
      <c r="C309" s="742"/>
      <c r="D309" s="742"/>
      <c r="E309" s="742"/>
      <c r="F309" s="742"/>
      <c r="G309" s="742"/>
      <c r="H309" s="742"/>
      <c r="I309" s="742"/>
      <c r="J309" s="742"/>
      <c r="K309" s="742"/>
      <c r="L309" s="742"/>
      <c r="M309" s="742"/>
      <c r="N309" s="742"/>
      <c r="O309" s="742"/>
      <c r="P309" s="742"/>
      <c r="Q309" s="742"/>
      <c r="R309" s="742"/>
      <c r="S309" s="742"/>
      <c r="T309" s="742"/>
      <c r="U309" s="742"/>
      <c r="V309" s="742"/>
      <c r="W309" s="742"/>
      <c r="X309" s="742"/>
      <c r="Y309" s="742"/>
      <c r="Z309" s="742"/>
      <c r="AA309" s="742"/>
      <c r="AB309" s="742"/>
      <c r="AC309" s="742"/>
      <c r="AD309" s="742"/>
      <c r="AE309" s="742"/>
    </row>
    <row r="310">
      <c r="A310" s="742"/>
      <c r="B310" s="742"/>
      <c r="C310" s="742"/>
      <c r="D310" s="742"/>
      <c r="E310" s="742"/>
      <c r="F310" s="742"/>
      <c r="G310" s="742"/>
      <c r="H310" s="742"/>
      <c r="I310" s="742"/>
      <c r="J310" s="742"/>
      <c r="K310" s="742"/>
      <c r="L310" s="742"/>
      <c r="M310" s="742"/>
      <c r="N310" s="742"/>
      <c r="O310" s="742"/>
      <c r="P310" s="742"/>
      <c r="Q310" s="742"/>
      <c r="R310" s="742"/>
      <c r="S310" s="742"/>
      <c r="T310" s="742"/>
      <c r="U310" s="742"/>
      <c r="V310" s="742"/>
      <c r="W310" s="742"/>
      <c r="X310" s="742"/>
      <c r="Y310" s="742"/>
      <c r="Z310" s="742"/>
      <c r="AA310" s="742"/>
      <c r="AB310" s="742"/>
      <c r="AC310" s="742"/>
      <c r="AD310" s="742"/>
      <c r="AE310" s="742"/>
    </row>
    <row r="311">
      <c r="A311" s="742"/>
      <c r="B311" s="742"/>
      <c r="C311" s="742"/>
      <c r="D311" s="742"/>
      <c r="E311" s="742"/>
      <c r="F311" s="742"/>
      <c r="G311" s="742"/>
      <c r="H311" s="742"/>
      <c r="I311" s="742"/>
      <c r="J311" s="742"/>
      <c r="K311" s="742"/>
      <c r="L311" s="742"/>
      <c r="M311" s="742"/>
      <c r="N311" s="742"/>
      <c r="O311" s="742"/>
      <c r="P311" s="742"/>
      <c r="Q311" s="742"/>
      <c r="R311" s="742"/>
      <c r="S311" s="742"/>
      <c r="T311" s="742"/>
      <c r="U311" s="742"/>
      <c r="V311" s="742"/>
      <c r="W311" s="742"/>
      <c r="X311" s="742"/>
      <c r="Y311" s="742"/>
      <c r="Z311" s="742"/>
      <c r="AA311" s="742"/>
      <c r="AB311" s="742"/>
      <c r="AC311" s="742"/>
      <c r="AD311" s="742"/>
      <c r="AE311" s="742"/>
    </row>
    <row r="312">
      <c r="A312" s="742"/>
      <c r="B312" s="742"/>
      <c r="C312" s="742"/>
      <c r="D312" s="742"/>
      <c r="E312" s="742"/>
      <c r="F312" s="742"/>
      <c r="G312" s="742"/>
      <c r="H312" s="742"/>
      <c r="I312" s="742"/>
      <c r="J312" s="742"/>
      <c r="K312" s="742"/>
      <c r="L312" s="742"/>
      <c r="M312" s="742"/>
      <c r="N312" s="742"/>
      <c r="O312" s="742"/>
      <c r="P312" s="742"/>
      <c r="Q312" s="742"/>
      <c r="R312" s="742"/>
      <c r="S312" s="742"/>
      <c r="T312" s="742"/>
      <c r="U312" s="742"/>
      <c r="V312" s="742"/>
      <c r="W312" s="742"/>
      <c r="X312" s="742"/>
      <c r="Y312" s="742"/>
      <c r="Z312" s="742"/>
      <c r="AA312" s="742"/>
      <c r="AB312" s="742"/>
      <c r="AC312" s="742"/>
      <c r="AD312" s="742"/>
      <c r="AE312" s="742"/>
    </row>
    <row r="313">
      <c r="A313" s="742"/>
      <c r="B313" s="742"/>
      <c r="C313" s="742"/>
      <c r="D313" s="742"/>
      <c r="E313" s="742"/>
      <c r="F313" s="742"/>
      <c r="G313" s="742"/>
      <c r="H313" s="742"/>
      <c r="I313" s="742"/>
      <c r="J313" s="742"/>
      <c r="K313" s="742"/>
      <c r="L313" s="742"/>
      <c r="M313" s="742"/>
      <c r="N313" s="742"/>
      <c r="O313" s="742"/>
      <c r="P313" s="742"/>
      <c r="Q313" s="742"/>
      <c r="R313" s="742"/>
      <c r="S313" s="742"/>
      <c r="T313" s="742"/>
      <c r="U313" s="742"/>
      <c r="V313" s="742"/>
      <c r="W313" s="742"/>
      <c r="X313" s="742"/>
      <c r="Y313" s="742"/>
      <c r="Z313" s="742"/>
      <c r="AA313" s="742"/>
      <c r="AB313" s="742"/>
      <c r="AC313" s="742"/>
      <c r="AD313" s="742"/>
      <c r="AE313" s="742"/>
    </row>
    <row r="314">
      <c r="A314" s="742"/>
      <c r="B314" s="742"/>
      <c r="C314" s="742"/>
      <c r="D314" s="742"/>
      <c r="E314" s="742"/>
      <c r="F314" s="742"/>
      <c r="G314" s="742"/>
      <c r="H314" s="742"/>
      <c r="I314" s="742"/>
      <c r="J314" s="742"/>
      <c r="K314" s="742"/>
      <c r="L314" s="742"/>
      <c r="M314" s="742"/>
      <c r="N314" s="742"/>
      <c r="O314" s="742"/>
      <c r="P314" s="742"/>
      <c r="Q314" s="742"/>
      <c r="R314" s="742"/>
      <c r="S314" s="742"/>
      <c r="T314" s="742"/>
      <c r="U314" s="742"/>
      <c r="V314" s="742"/>
      <c r="W314" s="742"/>
      <c r="X314" s="742"/>
      <c r="Y314" s="742"/>
      <c r="Z314" s="742"/>
      <c r="AA314" s="742"/>
      <c r="AB314" s="742"/>
      <c r="AC314" s="742"/>
      <c r="AD314" s="742"/>
      <c r="AE314" s="742"/>
    </row>
    <row r="315">
      <c r="A315" s="742"/>
      <c r="B315" s="742"/>
      <c r="C315" s="742"/>
      <c r="D315" s="742"/>
      <c r="E315" s="742"/>
      <c r="F315" s="742"/>
      <c r="G315" s="742"/>
      <c r="H315" s="742"/>
      <c r="I315" s="742"/>
      <c r="J315" s="742"/>
      <c r="K315" s="742"/>
      <c r="L315" s="742"/>
      <c r="M315" s="742"/>
      <c r="N315" s="742"/>
      <c r="O315" s="742"/>
      <c r="P315" s="742"/>
      <c r="Q315" s="742"/>
      <c r="R315" s="742"/>
      <c r="S315" s="742"/>
      <c r="T315" s="742"/>
      <c r="U315" s="742"/>
      <c r="V315" s="742"/>
      <c r="W315" s="742"/>
      <c r="X315" s="742"/>
      <c r="Y315" s="742"/>
      <c r="Z315" s="742"/>
      <c r="AA315" s="742"/>
      <c r="AB315" s="742"/>
      <c r="AC315" s="742"/>
      <c r="AD315" s="742"/>
      <c r="AE315" s="742"/>
    </row>
    <row r="316">
      <c r="A316" s="742"/>
      <c r="B316" s="742"/>
      <c r="C316" s="742"/>
      <c r="D316" s="742"/>
      <c r="E316" s="742"/>
      <c r="F316" s="742"/>
      <c r="G316" s="742"/>
      <c r="H316" s="742"/>
      <c r="I316" s="742"/>
      <c r="J316" s="742"/>
      <c r="K316" s="742"/>
      <c r="L316" s="742"/>
      <c r="M316" s="742"/>
      <c r="N316" s="742"/>
      <c r="O316" s="742"/>
      <c r="P316" s="742"/>
      <c r="Q316" s="742"/>
      <c r="R316" s="742"/>
      <c r="S316" s="742"/>
      <c r="T316" s="742"/>
      <c r="U316" s="742"/>
      <c r="V316" s="742"/>
      <c r="W316" s="742"/>
      <c r="X316" s="742"/>
      <c r="Y316" s="742"/>
      <c r="Z316" s="742"/>
      <c r="AA316" s="742"/>
      <c r="AB316" s="742"/>
      <c r="AC316" s="742"/>
      <c r="AD316" s="742"/>
      <c r="AE316" s="742"/>
    </row>
    <row r="317">
      <c r="A317" s="742"/>
      <c r="B317" s="742"/>
      <c r="C317" s="742"/>
      <c r="D317" s="742"/>
      <c r="E317" s="742"/>
      <c r="F317" s="742"/>
      <c r="G317" s="742"/>
      <c r="H317" s="742"/>
      <c r="I317" s="742"/>
      <c r="J317" s="742"/>
      <c r="K317" s="742"/>
      <c r="L317" s="742"/>
      <c r="M317" s="742"/>
      <c r="N317" s="742"/>
      <c r="O317" s="742"/>
      <c r="P317" s="742"/>
      <c r="Q317" s="742"/>
      <c r="R317" s="742"/>
      <c r="S317" s="742"/>
      <c r="T317" s="742"/>
      <c r="U317" s="742"/>
      <c r="V317" s="742"/>
      <c r="W317" s="742"/>
      <c r="X317" s="742"/>
      <c r="Y317" s="742"/>
      <c r="Z317" s="742"/>
      <c r="AA317" s="742"/>
      <c r="AB317" s="742"/>
      <c r="AC317" s="742"/>
      <c r="AD317" s="742"/>
      <c r="AE317" s="742"/>
    </row>
    <row r="318">
      <c r="A318" s="742"/>
      <c r="B318" s="742"/>
      <c r="C318" s="742"/>
      <c r="D318" s="742"/>
      <c r="E318" s="742"/>
      <c r="F318" s="742"/>
      <c r="G318" s="742"/>
      <c r="H318" s="742"/>
      <c r="I318" s="742"/>
      <c r="J318" s="742"/>
      <c r="K318" s="742"/>
      <c r="L318" s="742"/>
      <c r="M318" s="742"/>
      <c r="N318" s="742"/>
      <c r="O318" s="742"/>
      <c r="P318" s="742"/>
      <c r="Q318" s="742"/>
      <c r="R318" s="742"/>
      <c r="S318" s="742"/>
      <c r="T318" s="742"/>
      <c r="U318" s="742"/>
      <c r="V318" s="742"/>
      <c r="W318" s="742"/>
      <c r="X318" s="742"/>
      <c r="Y318" s="742"/>
      <c r="Z318" s="742"/>
      <c r="AA318" s="742"/>
      <c r="AB318" s="742"/>
      <c r="AC318" s="742"/>
      <c r="AD318" s="742"/>
      <c r="AE318" s="742"/>
    </row>
    <row r="319">
      <c r="A319" s="742"/>
      <c r="B319" s="742"/>
      <c r="C319" s="742"/>
      <c r="D319" s="742"/>
      <c r="E319" s="742"/>
      <c r="F319" s="742"/>
      <c r="G319" s="742"/>
      <c r="H319" s="742"/>
      <c r="I319" s="742"/>
      <c r="J319" s="742"/>
      <c r="K319" s="742"/>
      <c r="L319" s="742"/>
      <c r="M319" s="742"/>
      <c r="N319" s="742"/>
      <c r="O319" s="742"/>
      <c r="P319" s="742"/>
      <c r="Q319" s="742"/>
      <c r="R319" s="742"/>
      <c r="S319" s="742"/>
      <c r="T319" s="742"/>
      <c r="U319" s="742"/>
      <c r="V319" s="742"/>
      <c r="W319" s="742"/>
      <c r="X319" s="742"/>
      <c r="Y319" s="742"/>
      <c r="Z319" s="742"/>
      <c r="AA319" s="742"/>
      <c r="AB319" s="742"/>
      <c r="AC319" s="742"/>
      <c r="AD319" s="742"/>
      <c r="AE319" s="742"/>
    </row>
    <row r="320">
      <c r="A320" s="742"/>
      <c r="B320" s="742"/>
      <c r="C320" s="742"/>
      <c r="D320" s="742"/>
      <c r="E320" s="742"/>
      <c r="F320" s="742"/>
      <c r="G320" s="742"/>
      <c r="H320" s="742"/>
      <c r="I320" s="742"/>
      <c r="J320" s="742"/>
      <c r="K320" s="742"/>
      <c r="L320" s="742"/>
      <c r="M320" s="742"/>
      <c r="N320" s="742"/>
      <c r="O320" s="742"/>
      <c r="P320" s="742"/>
      <c r="Q320" s="742"/>
      <c r="R320" s="742"/>
      <c r="S320" s="742"/>
      <c r="T320" s="742"/>
      <c r="U320" s="742"/>
      <c r="V320" s="742"/>
      <c r="W320" s="742"/>
      <c r="X320" s="742"/>
      <c r="Y320" s="742"/>
      <c r="Z320" s="742"/>
      <c r="AA320" s="742"/>
      <c r="AB320" s="742"/>
      <c r="AC320" s="742"/>
      <c r="AD320" s="742"/>
      <c r="AE320" s="742"/>
    </row>
    <row r="321">
      <c r="A321" s="742"/>
      <c r="B321" s="742"/>
      <c r="C321" s="742"/>
      <c r="D321" s="742"/>
      <c r="E321" s="742"/>
      <c r="F321" s="742"/>
      <c r="G321" s="742"/>
      <c r="H321" s="742"/>
      <c r="I321" s="742"/>
      <c r="J321" s="742"/>
      <c r="K321" s="742"/>
      <c r="L321" s="742"/>
      <c r="M321" s="742"/>
      <c r="N321" s="742"/>
      <c r="O321" s="742"/>
      <c r="P321" s="742"/>
      <c r="Q321" s="742"/>
      <c r="R321" s="742"/>
      <c r="S321" s="742"/>
      <c r="T321" s="742"/>
      <c r="U321" s="742"/>
      <c r="V321" s="742"/>
      <c r="W321" s="742"/>
      <c r="X321" s="742"/>
      <c r="Y321" s="742"/>
      <c r="Z321" s="742"/>
      <c r="AA321" s="742"/>
      <c r="AB321" s="742"/>
      <c r="AC321" s="742"/>
      <c r="AD321" s="742"/>
      <c r="AE321" s="742"/>
    </row>
    <row r="322">
      <c r="A322" s="742"/>
      <c r="B322" s="742"/>
      <c r="C322" s="742"/>
      <c r="D322" s="742"/>
      <c r="E322" s="742"/>
      <c r="F322" s="742"/>
      <c r="G322" s="742"/>
      <c r="H322" s="742"/>
      <c r="I322" s="742"/>
      <c r="J322" s="742"/>
      <c r="K322" s="742"/>
      <c r="L322" s="742"/>
      <c r="M322" s="742"/>
      <c r="N322" s="742"/>
      <c r="O322" s="742"/>
      <c r="P322" s="742"/>
      <c r="Q322" s="742"/>
      <c r="R322" s="742"/>
      <c r="S322" s="742"/>
      <c r="T322" s="742"/>
      <c r="U322" s="742"/>
      <c r="V322" s="742"/>
      <c r="W322" s="742"/>
      <c r="X322" s="742"/>
      <c r="Y322" s="742"/>
      <c r="Z322" s="742"/>
      <c r="AA322" s="742"/>
      <c r="AB322" s="742"/>
      <c r="AC322" s="742"/>
      <c r="AD322" s="742"/>
      <c r="AE322" s="742"/>
    </row>
    <row r="323">
      <c r="A323" s="742"/>
      <c r="B323" s="742"/>
      <c r="C323" s="742"/>
      <c r="D323" s="742"/>
      <c r="E323" s="742"/>
      <c r="F323" s="742"/>
      <c r="G323" s="742"/>
      <c r="H323" s="742"/>
      <c r="I323" s="742"/>
      <c r="J323" s="742"/>
      <c r="K323" s="742"/>
      <c r="L323" s="742"/>
      <c r="M323" s="742"/>
      <c r="N323" s="742"/>
      <c r="O323" s="742"/>
      <c r="P323" s="742"/>
      <c r="Q323" s="742"/>
      <c r="R323" s="742"/>
      <c r="S323" s="742"/>
      <c r="T323" s="742"/>
      <c r="U323" s="742"/>
      <c r="V323" s="742"/>
      <c r="W323" s="742"/>
      <c r="X323" s="742"/>
      <c r="Y323" s="742"/>
      <c r="Z323" s="742"/>
      <c r="AA323" s="742"/>
      <c r="AB323" s="742"/>
      <c r="AC323" s="742"/>
      <c r="AD323" s="742"/>
      <c r="AE323" s="742"/>
    </row>
    <row r="324">
      <c r="A324" s="742"/>
      <c r="B324" s="742"/>
      <c r="C324" s="742"/>
      <c r="D324" s="742"/>
      <c r="E324" s="742"/>
      <c r="F324" s="742"/>
      <c r="G324" s="742"/>
      <c r="H324" s="742"/>
      <c r="I324" s="742"/>
      <c r="J324" s="742"/>
      <c r="K324" s="742"/>
      <c r="L324" s="742"/>
      <c r="M324" s="742"/>
      <c r="N324" s="742"/>
      <c r="O324" s="742"/>
      <c r="P324" s="742"/>
      <c r="Q324" s="742"/>
      <c r="R324" s="742"/>
      <c r="S324" s="742"/>
      <c r="T324" s="742"/>
      <c r="U324" s="742"/>
      <c r="V324" s="742"/>
      <c r="W324" s="742"/>
      <c r="X324" s="742"/>
      <c r="Y324" s="742"/>
      <c r="Z324" s="742"/>
      <c r="AA324" s="742"/>
      <c r="AB324" s="742"/>
      <c r="AC324" s="742"/>
      <c r="AD324" s="742"/>
      <c r="AE324" s="742"/>
    </row>
    <row r="325">
      <c r="A325" s="742"/>
      <c r="B325" s="742"/>
      <c r="C325" s="742"/>
      <c r="D325" s="742"/>
      <c r="E325" s="742"/>
      <c r="F325" s="742"/>
      <c r="G325" s="742"/>
      <c r="H325" s="742"/>
      <c r="I325" s="742"/>
      <c r="J325" s="742"/>
      <c r="K325" s="742"/>
      <c r="L325" s="742"/>
      <c r="M325" s="742"/>
      <c r="N325" s="742"/>
      <c r="O325" s="742"/>
      <c r="P325" s="742"/>
      <c r="Q325" s="742"/>
      <c r="R325" s="742"/>
      <c r="S325" s="742"/>
      <c r="T325" s="742"/>
      <c r="U325" s="742"/>
      <c r="V325" s="742"/>
      <c r="W325" s="742"/>
      <c r="X325" s="742"/>
      <c r="Y325" s="742"/>
      <c r="Z325" s="742"/>
      <c r="AA325" s="742"/>
      <c r="AB325" s="742"/>
      <c r="AC325" s="742"/>
      <c r="AD325" s="742"/>
      <c r="AE325" s="742"/>
    </row>
    <row r="326">
      <c r="A326" s="742"/>
      <c r="B326" s="742"/>
      <c r="C326" s="742"/>
      <c r="D326" s="742"/>
      <c r="E326" s="742"/>
      <c r="F326" s="742"/>
      <c r="G326" s="742"/>
      <c r="H326" s="742"/>
      <c r="I326" s="742"/>
      <c r="J326" s="742"/>
      <c r="K326" s="742"/>
      <c r="L326" s="742"/>
      <c r="M326" s="742"/>
      <c r="N326" s="742"/>
      <c r="O326" s="742"/>
      <c r="P326" s="742"/>
      <c r="Q326" s="742"/>
      <c r="R326" s="742"/>
      <c r="S326" s="742"/>
      <c r="T326" s="742"/>
      <c r="U326" s="742"/>
      <c r="V326" s="742"/>
      <c r="W326" s="742"/>
      <c r="X326" s="742"/>
      <c r="Y326" s="742"/>
      <c r="Z326" s="742"/>
      <c r="AA326" s="742"/>
      <c r="AB326" s="742"/>
      <c r="AC326" s="742"/>
      <c r="AD326" s="742"/>
      <c r="AE326" s="742"/>
    </row>
    <row r="327">
      <c r="A327" s="742"/>
      <c r="B327" s="742"/>
      <c r="C327" s="742"/>
      <c r="D327" s="742"/>
      <c r="E327" s="742"/>
      <c r="F327" s="742"/>
      <c r="G327" s="742"/>
      <c r="H327" s="742"/>
      <c r="I327" s="742"/>
      <c r="J327" s="742"/>
      <c r="K327" s="742"/>
      <c r="L327" s="742"/>
      <c r="M327" s="742"/>
      <c r="N327" s="742"/>
      <c r="O327" s="742"/>
      <c r="P327" s="742"/>
      <c r="Q327" s="742"/>
      <c r="R327" s="742"/>
      <c r="S327" s="742"/>
      <c r="T327" s="742"/>
      <c r="U327" s="742"/>
      <c r="V327" s="742"/>
      <c r="W327" s="742"/>
      <c r="X327" s="742"/>
      <c r="Y327" s="742"/>
      <c r="Z327" s="742"/>
      <c r="AA327" s="742"/>
      <c r="AB327" s="742"/>
      <c r="AC327" s="742"/>
      <c r="AD327" s="742"/>
      <c r="AE327" s="742"/>
    </row>
    <row r="328">
      <c r="A328" s="742"/>
      <c r="B328" s="742"/>
      <c r="C328" s="742"/>
      <c r="D328" s="742"/>
      <c r="E328" s="742"/>
      <c r="F328" s="742"/>
      <c r="G328" s="742"/>
      <c r="H328" s="742"/>
      <c r="I328" s="742"/>
      <c r="J328" s="742"/>
      <c r="K328" s="742"/>
      <c r="L328" s="742"/>
      <c r="M328" s="742"/>
      <c r="N328" s="742"/>
      <c r="O328" s="742"/>
      <c r="P328" s="742"/>
      <c r="Q328" s="742"/>
      <c r="R328" s="742"/>
      <c r="S328" s="742"/>
      <c r="T328" s="742"/>
      <c r="U328" s="742"/>
      <c r="V328" s="742"/>
      <c r="W328" s="742"/>
      <c r="X328" s="742"/>
      <c r="Y328" s="742"/>
      <c r="Z328" s="742"/>
      <c r="AA328" s="742"/>
      <c r="AB328" s="742"/>
      <c r="AC328" s="742"/>
      <c r="AD328" s="742"/>
      <c r="AE328" s="742"/>
    </row>
    <row r="329">
      <c r="A329" s="742"/>
      <c r="B329" s="742"/>
      <c r="C329" s="742"/>
      <c r="D329" s="742"/>
      <c r="E329" s="742"/>
      <c r="F329" s="742"/>
      <c r="G329" s="742"/>
      <c r="H329" s="742"/>
      <c r="I329" s="742"/>
      <c r="J329" s="742"/>
      <c r="K329" s="742"/>
      <c r="L329" s="742"/>
      <c r="M329" s="742"/>
      <c r="N329" s="742"/>
      <c r="O329" s="742"/>
      <c r="P329" s="742"/>
      <c r="Q329" s="742"/>
      <c r="R329" s="742"/>
      <c r="S329" s="742"/>
      <c r="T329" s="742"/>
      <c r="U329" s="742"/>
      <c r="V329" s="742"/>
      <c r="W329" s="742"/>
      <c r="X329" s="742"/>
      <c r="Y329" s="742"/>
      <c r="Z329" s="742"/>
      <c r="AA329" s="742"/>
      <c r="AB329" s="742"/>
      <c r="AC329" s="742"/>
      <c r="AD329" s="742"/>
      <c r="AE329" s="742"/>
    </row>
    <row r="330">
      <c r="A330" s="742"/>
      <c r="B330" s="742"/>
      <c r="C330" s="742"/>
      <c r="D330" s="742"/>
      <c r="E330" s="742"/>
      <c r="F330" s="742"/>
      <c r="G330" s="742"/>
      <c r="H330" s="742"/>
      <c r="I330" s="742"/>
      <c r="J330" s="742"/>
      <c r="K330" s="742"/>
      <c r="L330" s="742"/>
      <c r="M330" s="742"/>
      <c r="N330" s="742"/>
      <c r="O330" s="742"/>
      <c r="P330" s="742"/>
      <c r="Q330" s="742"/>
      <c r="R330" s="742"/>
      <c r="S330" s="742"/>
      <c r="T330" s="742"/>
      <c r="U330" s="742"/>
      <c r="V330" s="742"/>
      <c r="W330" s="742"/>
      <c r="X330" s="742"/>
      <c r="Y330" s="742"/>
      <c r="Z330" s="742"/>
      <c r="AA330" s="742"/>
      <c r="AB330" s="742"/>
      <c r="AC330" s="742"/>
      <c r="AD330" s="742"/>
      <c r="AE330" s="742"/>
    </row>
    <row r="331">
      <c r="A331" s="742"/>
      <c r="B331" s="742"/>
      <c r="C331" s="742"/>
      <c r="D331" s="742"/>
      <c r="E331" s="742"/>
      <c r="F331" s="742"/>
      <c r="G331" s="742"/>
      <c r="H331" s="742"/>
      <c r="I331" s="742"/>
      <c r="J331" s="742"/>
      <c r="K331" s="742"/>
      <c r="L331" s="742"/>
      <c r="M331" s="742"/>
      <c r="N331" s="742"/>
      <c r="O331" s="742"/>
      <c r="P331" s="742"/>
      <c r="Q331" s="742"/>
      <c r="R331" s="742"/>
      <c r="S331" s="742"/>
      <c r="T331" s="742"/>
      <c r="U331" s="742"/>
      <c r="V331" s="742"/>
      <c r="W331" s="742"/>
      <c r="X331" s="742"/>
      <c r="Y331" s="742"/>
      <c r="Z331" s="742"/>
      <c r="AA331" s="742"/>
      <c r="AB331" s="742"/>
      <c r="AC331" s="742"/>
      <c r="AD331" s="742"/>
      <c r="AE331" s="742"/>
    </row>
    <row r="332">
      <c r="A332" s="742"/>
      <c r="B332" s="742"/>
      <c r="C332" s="742"/>
      <c r="D332" s="742"/>
      <c r="E332" s="742"/>
      <c r="F332" s="742"/>
      <c r="G332" s="742"/>
      <c r="H332" s="742"/>
      <c r="I332" s="742"/>
      <c r="J332" s="742"/>
      <c r="K332" s="742"/>
      <c r="L332" s="742"/>
      <c r="M332" s="742"/>
      <c r="N332" s="742"/>
      <c r="O332" s="742"/>
      <c r="P332" s="742"/>
      <c r="Q332" s="742"/>
      <c r="R332" s="742"/>
      <c r="S332" s="742"/>
      <c r="T332" s="742"/>
      <c r="U332" s="742"/>
      <c r="V332" s="742"/>
      <c r="W332" s="742"/>
      <c r="X332" s="742"/>
      <c r="Y332" s="742"/>
      <c r="Z332" s="742"/>
      <c r="AA332" s="742"/>
      <c r="AB332" s="742"/>
      <c r="AC332" s="742"/>
      <c r="AD332" s="742"/>
      <c r="AE332" s="742"/>
    </row>
    <row r="333">
      <c r="A333" s="742"/>
      <c r="B333" s="742"/>
      <c r="C333" s="742"/>
      <c r="D333" s="742"/>
      <c r="E333" s="742"/>
      <c r="F333" s="742"/>
      <c r="G333" s="742"/>
      <c r="H333" s="742"/>
      <c r="I333" s="742"/>
      <c r="J333" s="742"/>
      <c r="K333" s="742"/>
      <c r="L333" s="742"/>
      <c r="M333" s="742"/>
      <c r="N333" s="742"/>
      <c r="O333" s="742"/>
      <c r="P333" s="742"/>
      <c r="Q333" s="742"/>
      <c r="R333" s="742"/>
      <c r="S333" s="742"/>
      <c r="T333" s="742"/>
      <c r="U333" s="742"/>
      <c r="V333" s="742"/>
      <c r="W333" s="742"/>
      <c r="X333" s="742"/>
      <c r="Y333" s="742"/>
      <c r="Z333" s="742"/>
      <c r="AA333" s="742"/>
      <c r="AB333" s="742"/>
      <c r="AC333" s="742"/>
      <c r="AD333" s="742"/>
      <c r="AE333" s="742"/>
    </row>
    <row r="334">
      <c r="A334" s="742"/>
      <c r="B334" s="742"/>
      <c r="C334" s="742"/>
      <c r="D334" s="742"/>
      <c r="E334" s="742"/>
      <c r="F334" s="742"/>
      <c r="G334" s="742"/>
      <c r="H334" s="742"/>
      <c r="I334" s="742"/>
      <c r="J334" s="742"/>
      <c r="K334" s="742"/>
      <c r="L334" s="742"/>
      <c r="M334" s="742"/>
      <c r="N334" s="742"/>
      <c r="O334" s="742"/>
      <c r="P334" s="742"/>
      <c r="Q334" s="742"/>
      <c r="R334" s="742"/>
      <c r="S334" s="742"/>
      <c r="T334" s="742"/>
      <c r="U334" s="742"/>
      <c r="V334" s="742"/>
      <c r="W334" s="742"/>
      <c r="X334" s="742"/>
      <c r="Y334" s="742"/>
      <c r="Z334" s="742"/>
      <c r="AA334" s="742"/>
      <c r="AB334" s="742"/>
      <c r="AC334" s="742"/>
      <c r="AD334" s="742"/>
      <c r="AE334" s="742"/>
    </row>
    <row r="335">
      <c r="A335" s="742"/>
      <c r="B335" s="742"/>
      <c r="C335" s="742"/>
      <c r="D335" s="742"/>
      <c r="E335" s="742"/>
      <c r="F335" s="742"/>
      <c r="G335" s="742"/>
      <c r="H335" s="742"/>
      <c r="I335" s="742"/>
      <c r="J335" s="742"/>
      <c r="K335" s="742"/>
      <c r="L335" s="742"/>
      <c r="M335" s="742"/>
      <c r="N335" s="742"/>
      <c r="O335" s="742"/>
      <c r="P335" s="742"/>
      <c r="Q335" s="742"/>
      <c r="R335" s="742"/>
      <c r="S335" s="742"/>
      <c r="T335" s="742"/>
      <c r="U335" s="742"/>
      <c r="V335" s="742"/>
      <c r="W335" s="742"/>
      <c r="X335" s="742"/>
      <c r="Y335" s="742"/>
      <c r="Z335" s="742"/>
      <c r="AA335" s="742"/>
      <c r="AB335" s="742"/>
      <c r="AC335" s="742"/>
      <c r="AD335" s="742"/>
      <c r="AE335" s="742"/>
    </row>
    <row r="336">
      <c r="A336" s="742"/>
      <c r="B336" s="742"/>
      <c r="C336" s="742"/>
      <c r="D336" s="742"/>
      <c r="E336" s="742"/>
      <c r="F336" s="742"/>
      <c r="G336" s="742"/>
      <c r="H336" s="742"/>
      <c r="I336" s="742"/>
      <c r="J336" s="742"/>
      <c r="K336" s="742"/>
      <c r="L336" s="742"/>
      <c r="M336" s="742"/>
      <c r="N336" s="742"/>
      <c r="O336" s="742"/>
      <c r="P336" s="742"/>
      <c r="Q336" s="742"/>
      <c r="R336" s="742"/>
      <c r="S336" s="742"/>
      <c r="T336" s="742"/>
      <c r="U336" s="742"/>
      <c r="V336" s="742"/>
      <c r="W336" s="742"/>
      <c r="X336" s="742"/>
      <c r="Y336" s="742"/>
      <c r="Z336" s="742"/>
      <c r="AA336" s="742"/>
      <c r="AB336" s="742"/>
      <c r="AC336" s="742"/>
      <c r="AD336" s="742"/>
      <c r="AE336" s="742"/>
    </row>
    <row r="337">
      <c r="A337" s="742"/>
      <c r="B337" s="742"/>
      <c r="C337" s="742"/>
      <c r="D337" s="742"/>
      <c r="E337" s="742"/>
      <c r="F337" s="742"/>
      <c r="G337" s="742"/>
      <c r="H337" s="742"/>
      <c r="I337" s="742"/>
      <c r="J337" s="742"/>
      <c r="K337" s="742"/>
      <c r="L337" s="742"/>
      <c r="M337" s="742"/>
      <c r="N337" s="742"/>
      <c r="O337" s="742"/>
      <c r="P337" s="742"/>
      <c r="Q337" s="742"/>
      <c r="R337" s="742"/>
      <c r="S337" s="742"/>
      <c r="T337" s="742"/>
      <c r="U337" s="742"/>
      <c r="V337" s="742"/>
      <c r="W337" s="742"/>
      <c r="X337" s="742"/>
      <c r="Y337" s="742"/>
      <c r="Z337" s="742"/>
      <c r="AA337" s="742"/>
      <c r="AB337" s="742"/>
      <c r="AC337" s="742"/>
      <c r="AD337" s="742"/>
      <c r="AE337" s="742"/>
    </row>
    <row r="338">
      <c r="A338" s="742"/>
      <c r="B338" s="742"/>
      <c r="C338" s="742"/>
      <c r="D338" s="742"/>
      <c r="E338" s="742"/>
      <c r="F338" s="742"/>
      <c r="G338" s="742"/>
      <c r="H338" s="742"/>
      <c r="I338" s="742"/>
      <c r="J338" s="742"/>
      <c r="K338" s="742"/>
      <c r="L338" s="742"/>
      <c r="M338" s="742"/>
      <c r="N338" s="742"/>
      <c r="O338" s="742"/>
      <c r="P338" s="742"/>
      <c r="Q338" s="742"/>
      <c r="R338" s="742"/>
      <c r="S338" s="742"/>
      <c r="T338" s="742"/>
      <c r="U338" s="742"/>
      <c r="V338" s="742"/>
      <c r="W338" s="742"/>
      <c r="X338" s="742"/>
      <c r="Y338" s="742"/>
      <c r="Z338" s="742"/>
      <c r="AA338" s="742"/>
      <c r="AB338" s="742"/>
      <c r="AC338" s="742"/>
      <c r="AD338" s="742"/>
      <c r="AE338" s="742"/>
    </row>
    <row r="339">
      <c r="A339" s="742"/>
      <c r="B339" s="742"/>
      <c r="C339" s="742"/>
      <c r="D339" s="742"/>
      <c r="E339" s="742"/>
      <c r="F339" s="742"/>
      <c r="G339" s="742"/>
      <c r="H339" s="742"/>
      <c r="I339" s="742"/>
      <c r="J339" s="742"/>
      <c r="K339" s="742"/>
      <c r="L339" s="742"/>
      <c r="M339" s="742"/>
      <c r="N339" s="742"/>
      <c r="O339" s="742"/>
      <c r="P339" s="742"/>
      <c r="Q339" s="742"/>
      <c r="R339" s="742"/>
      <c r="S339" s="742"/>
      <c r="T339" s="742"/>
      <c r="U339" s="742"/>
      <c r="V339" s="742"/>
      <c r="W339" s="742"/>
      <c r="X339" s="742"/>
      <c r="Y339" s="742"/>
      <c r="Z339" s="742"/>
      <c r="AA339" s="742"/>
      <c r="AB339" s="742"/>
      <c r="AC339" s="742"/>
      <c r="AD339" s="742"/>
      <c r="AE339" s="742"/>
    </row>
    <row r="340">
      <c r="A340" s="742"/>
      <c r="B340" s="742"/>
      <c r="C340" s="742"/>
      <c r="D340" s="742"/>
      <c r="E340" s="742"/>
      <c r="F340" s="742"/>
      <c r="G340" s="742"/>
      <c r="H340" s="742"/>
      <c r="I340" s="742"/>
      <c r="J340" s="742"/>
      <c r="K340" s="742"/>
      <c r="L340" s="742"/>
      <c r="M340" s="742"/>
      <c r="N340" s="742"/>
      <c r="O340" s="742"/>
      <c r="P340" s="742"/>
      <c r="Q340" s="742"/>
      <c r="R340" s="742"/>
      <c r="S340" s="742"/>
      <c r="T340" s="742"/>
      <c r="U340" s="742"/>
      <c r="V340" s="742"/>
      <c r="W340" s="742"/>
      <c r="X340" s="742"/>
      <c r="Y340" s="742"/>
      <c r="Z340" s="742"/>
      <c r="AA340" s="742"/>
      <c r="AB340" s="742"/>
      <c r="AC340" s="742"/>
      <c r="AD340" s="742"/>
      <c r="AE340" s="742"/>
    </row>
    <row r="341">
      <c r="A341" s="742"/>
      <c r="B341" s="742"/>
      <c r="C341" s="742"/>
      <c r="D341" s="742"/>
      <c r="E341" s="742"/>
      <c r="F341" s="742"/>
      <c r="G341" s="742"/>
      <c r="H341" s="742"/>
      <c r="I341" s="742"/>
      <c r="J341" s="742"/>
      <c r="K341" s="742"/>
      <c r="L341" s="742"/>
      <c r="M341" s="742"/>
      <c r="N341" s="742"/>
      <c r="O341" s="742"/>
      <c r="P341" s="742"/>
      <c r="Q341" s="742"/>
      <c r="R341" s="742"/>
      <c r="S341" s="742"/>
      <c r="T341" s="742"/>
      <c r="U341" s="742"/>
      <c r="V341" s="742"/>
      <c r="W341" s="742"/>
      <c r="X341" s="742"/>
      <c r="Y341" s="742"/>
      <c r="Z341" s="742"/>
      <c r="AA341" s="742"/>
      <c r="AB341" s="742"/>
      <c r="AC341" s="742"/>
      <c r="AD341" s="742"/>
      <c r="AE341" s="742"/>
    </row>
    <row r="342">
      <c r="A342" s="742"/>
      <c r="B342" s="742"/>
      <c r="C342" s="742"/>
      <c r="D342" s="742"/>
      <c r="E342" s="742"/>
      <c r="F342" s="742"/>
      <c r="G342" s="742"/>
      <c r="H342" s="742"/>
      <c r="I342" s="742"/>
      <c r="J342" s="742"/>
      <c r="K342" s="742"/>
      <c r="L342" s="742"/>
      <c r="M342" s="742"/>
      <c r="N342" s="742"/>
      <c r="O342" s="742"/>
      <c r="P342" s="742"/>
      <c r="Q342" s="742"/>
      <c r="R342" s="742"/>
      <c r="S342" s="742"/>
      <c r="T342" s="742"/>
      <c r="U342" s="742"/>
      <c r="V342" s="742"/>
      <c r="W342" s="742"/>
      <c r="X342" s="742"/>
      <c r="Y342" s="742"/>
      <c r="Z342" s="742"/>
      <c r="AA342" s="742"/>
      <c r="AB342" s="742"/>
      <c r="AC342" s="742"/>
      <c r="AD342" s="742"/>
      <c r="AE342" s="742"/>
    </row>
    <row r="343">
      <c r="A343" s="742"/>
      <c r="B343" s="742"/>
      <c r="C343" s="742"/>
      <c r="D343" s="742"/>
      <c r="E343" s="742"/>
      <c r="F343" s="742"/>
      <c r="G343" s="742"/>
      <c r="H343" s="742"/>
      <c r="I343" s="742"/>
      <c r="J343" s="742"/>
      <c r="K343" s="742"/>
      <c r="L343" s="742"/>
      <c r="M343" s="742"/>
      <c r="N343" s="742"/>
      <c r="O343" s="742"/>
      <c r="P343" s="742"/>
      <c r="Q343" s="742"/>
      <c r="R343" s="742"/>
      <c r="S343" s="742"/>
      <c r="T343" s="742"/>
      <c r="U343" s="742"/>
      <c r="V343" s="742"/>
      <c r="W343" s="742"/>
      <c r="X343" s="742"/>
      <c r="Y343" s="742"/>
      <c r="Z343" s="742"/>
      <c r="AA343" s="742"/>
      <c r="AB343" s="742"/>
      <c r="AC343" s="742"/>
      <c r="AD343" s="742"/>
      <c r="AE343" s="742"/>
    </row>
    <row r="344">
      <c r="A344" s="742"/>
      <c r="B344" s="742"/>
      <c r="C344" s="742"/>
      <c r="D344" s="742"/>
      <c r="E344" s="742"/>
      <c r="F344" s="742"/>
      <c r="G344" s="742"/>
      <c r="H344" s="742"/>
      <c r="I344" s="742"/>
      <c r="J344" s="742"/>
      <c r="K344" s="742"/>
      <c r="L344" s="742"/>
      <c r="M344" s="742"/>
      <c r="N344" s="742"/>
      <c r="O344" s="742"/>
      <c r="P344" s="742"/>
      <c r="Q344" s="742"/>
      <c r="R344" s="742"/>
      <c r="S344" s="742"/>
      <c r="T344" s="742"/>
      <c r="U344" s="742"/>
      <c r="V344" s="742"/>
      <c r="W344" s="742"/>
      <c r="X344" s="742"/>
      <c r="Y344" s="742"/>
      <c r="Z344" s="742"/>
      <c r="AA344" s="742"/>
      <c r="AB344" s="742"/>
      <c r="AC344" s="742"/>
      <c r="AD344" s="742"/>
      <c r="AE344" s="742"/>
    </row>
    <row r="345">
      <c r="A345" s="742"/>
      <c r="B345" s="742"/>
      <c r="C345" s="742"/>
      <c r="D345" s="742"/>
      <c r="E345" s="742"/>
      <c r="F345" s="742"/>
      <c r="G345" s="742"/>
      <c r="H345" s="742"/>
      <c r="I345" s="742"/>
      <c r="J345" s="742"/>
      <c r="K345" s="742"/>
      <c r="L345" s="742"/>
      <c r="M345" s="742"/>
      <c r="N345" s="742"/>
      <c r="O345" s="742"/>
      <c r="P345" s="742"/>
      <c r="Q345" s="742"/>
      <c r="R345" s="742"/>
      <c r="S345" s="742"/>
      <c r="T345" s="742"/>
      <c r="U345" s="742"/>
      <c r="V345" s="742"/>
      <c r="W345" s="742"/>
      <c r="X345" s="742"/>
      <c r="Y345" s="742"/>
      <c r="Z345" s="742"/>
      <c r="AA345" s="742"/>
      <c r="AB345" s="742"/>
      <c r="AC345" s="742"/>
      <c r="AD345" s="742"/>
      <c r="AE345" s="742"/>
    </row>
    <row r="346">
      <c r="A346" s="742"/>
      <c r="B346" s="742"/>
      <c r="C346" s="742"/>
      <c r="D346" s="742"/>
      <c r="E346" s="742"/>
      <c r="F346" s="742"/>
      <c r="G346" s="742"/>
      <c r="H346" s="742"/>
      <c r="I346" s="742"/>
      <c r="J346" s="742"/>
      <c r="K346" s="742"/>
      <c r="L346" s="742"/>
      <c r="M346" s="742"/>
      <c r="N346" s="742"/>
      <c r="O346" s="742"/>
      <c r="P346" s="742"/>
      <c r="Q346" s="742"/>
      <c r="R346" s="742"/>
      <c r="S346" s="742"/>
      <c r="T346" s="742"/>
      <c r="U346" s="742"/>
      <c r="V346" s="742"/>
      <c r="W346" s="742"/>
      <c r="X346" s="742"/>
      <c r="Y346" s="742"/>
      <c r="Z346" s="742"/>
      <c r="AA346" s="742"/>
      <c r="AB346" s="742"/>
      <c r="AC346" s="742"/>
      <c r="AD346" s="742"/>
      <c r="AE346" s="742"/>
    </row>
    <row r="347">
      <c r="A347" s="742"/>
      <c r="B347" s="742"/>
      <c r="C347" s="742"/>
      <c r="D347" s="742"/>
      <c r="E347" s="742"/>
      <c r="F347" s="742"/>
      <c r="G347" s="742"/>
      <c r="H347" s="742"/>
      <c r="I347" s="742"/>
      <c r="J347" s="742"/>
      <c r="K347" s="742"/>
      <c r="L347" s="742"/>
      <c r="M347" s="742"/>
      <c r="N347" s="742"/>
      <c r="O347" s="742"/>
      <c r="P347" s="742"/>
      <c r="Q347" s="742"/>
      <c r="R347" s="742"/>
      <c r="S347" s="742"/>
      <c r="T347" s="742"/>
      <c r="U347" s="742"/>
      <c r="V347" s="742"/>
      <c r="W347" s="742"/>
      <c r="X347" s="742"/>
      <c r="Y347" s="742"/>
      <c r="Z347" s="742"/>
      <c r="AA347" s="742"/>
      <c r="AB347" s="742"/>
      <c r="AC347" s="742"/>
      <c r="AD347" s="742"/>
      <c r="AE347" s="742"/>
    </row>
    <row r="348">
      <c r="A348" s="742"/>
      <c r="B348" s="742"/>
      <c r="C348" s="742"/>
      <c r="D348" s="742"/>
      <c r="E348" s="742"/>
      <c r="F348" s="742"/>
      <c r="G348" s="742"/>
      <c r="H348" s="742"/>
      <c r="I348" s="742"/>
      <c r="J348" s="742"/>
      <c r="K348" s="742"/>
      <c r="L348" s="742"/>
      <c r="M348" s="742"/>
      <c r="N348" s="742"/>
      <c r="O348" s="742"/>
      <c r="P348" s="742"/>
      <c r="Q348" s="742"/>
      <c r="R348" s="742"/>
      <c r="S348" s="742"/>
      <c r="T348" s="742"/>
      <c r="U348" s="742"/>
      <c r="V348" s="742"/>
      <c r="W348" s="742"/>
      <c r="X348" s="742"/>
      <c r="Y348" s="742"/>
      <c r="Z348" s="742"/>
      <c r="AA348" s="742"/>
      <c r="AB348" s="742"/>
      <c r="AC348" s="742"/>
      <c r="AD348" s="742"/>
      <c r="AE348" s="742"/>
    </row>
    <row r="349">
      <c r="A349" s="742"/>
      <c r="B349" s="742"/>
      <c r="C349" s="742"/>
      <c r="D349" s="742"/>
      <c r="E349" s="742"/>
      <c r="F349" s="742"/>
      <c r="G349" s="742"/>
      <c r="H349" s="742"/>
      <c r="I349" s="742"/>
      <c r="J349" s="742"/>
      <c r="K349" s="742"/>
      <c r="L349" s="742"/>
      <c r="M349" s="742"/>
      <c r="N349" s="742"/>
      <c r="O349" s="742"/>
      <c r="P349" s="742"/>
      <c r="Q349" s="742"/>
      <c r="R349" s="742"/>
      <c r="S349" s="742"/>
      <c r="T349" s="742"/>
      <c r="U349" s="742"/>
      <c r="V349" s="742"/>
      <c r="W349" s="742"/>
      <c r="X349" s="742"/>
      <c r="Y349" s="742"/>
      <c r="Z349" s="742"/>
      <c r="AA349" s="742"/>
      <c r="AB349" s="742"/>
      <c r="AC349" s="742"/>
      <c r="AD349" s="742"/>
      <c r="AE349" s="742"/>
    </row>
    <row r="350">
      <c r="A350" s="742"/>
      <c r="B350" s="742"/>
      <c r="C350" s="742"/>
      <c r="D350" s="742"/>
      <c r="E350" s="742"/>
      <c r="F350" s="742"/>
      <c r="G350" s="742"/>
      <c r="H350" s="742"/>
      <c r="I350" s="742"/>
      <c r="J350" s="742"/>
      <c r="K350" s="742"/>
      <c r="L350" s="742"/>
      <c r="M350" s="742"/>
      <c r="N350" s="742"/>
      <c r="O350" s="742"/>
      <c r="P350" s="742"/>
      <c r="Q350" s="742"/>
      <c r="R350" s="742"/>
      <c r="S350" s="742"/>
      <c r="T350" s="742"/>
      <c r="U350" s="742"/>
      <c r="V350" s="742"/>
      <c r="W350" s="742"/>
      <c r="X350" s="742"/>
      <c r="Y350" s="742"/>
      <c r="Z350" s="742"/>
      <c r="AA350" s="742"/>
      <c r="AB350" s="742"/>
      <c r="AC350" s="742"/>
      <c r="AD350" s="742"/>
      <c r="AE350" s="742"/>
    </row>
    <row r="351">
      <c r="A351" s="742"/>
      <c r="B351" s="742"/>
      <c r="C351" s="742"/>
      <c r="D351" s="742"/>
      <c r="E351" s="742"/>
      <c r="F351" s="742"/>
      <c r="G351" s="742"/>
      <c r="H351" s="742"/>
      <c r="I351" s="742"/>
      <c r="J351" s="742"/>
      <c r="K351" s="742"/>
      <c r="L351" s="742"/>
      <c r="M351" s="742"/>
      <c r="N351" s="742"/>
      <c r="O351" s="742"/>
      <c r="P351" s="742"/>
      <c r="Q351" s="742"/>
      <c r="R351" s="742"/>
      <c r="S351" s="742"/>
      <c r="T351" s="742"/>
      <c r="U351" s="742"/>
      <c r="V351" s="742"/>
      <c r="W351" s="742"/>
      <c r="X351" s="742"/>
      <c r="Y351" s="742"/>
      <c r="Z351" s="742"/>
      <c r="AA351" s="742"/>
      <c r="AB351" s="742"/>
      <c r="AC351" s="742"/>
      <c r="AD351" s="742"/>
      <c r="AE351" s="742"/>
    </row>
    <row r="352">
      <c r="A352" s="742"/>
      <c r="B352" s="742"/>
      <c r="C352" s="742"/>
      <c r="D352" s="742"/>
      <c r="E352" s="742"/>
      <c r="F352" s="742"/>
      <c r="G352" s="742"/>
      <c r="H352" s="742"/>
      <c r="I352" s="742"/>
      <c r="J352" s="742"/>
      <c r="K352" s="742"/>
      <c r="L352" s="742"/>
      <c r="M352" s="742"/>
      <c r="N352" s="742"/>
      <c r="O352" s="742"/>
      <c r="P352" s="742"/>
      <c r="Q352" s="742"/>
      <c r="R352" s="742"/>
      <c r="S352" s="742"/>
      <c r="T352" s="742"/>
      <c r="U352" s="742"/>
      <c r="V352" s="742"/>
      <c r="W352" s="742"/>
      <c r="X352" s="742"/>
      <c r="Y352" s="742"/>
      <c r="Z352" s="742"/>
      <c r="AA352" s="742"/>
      <c r="AB352" s="742"/>
      <c r="AC352" s="742"/>
      <c r="AD352" s="742"/>
      <c r="AE352" s="742"/>
    </row>
    <row r="353">
      <c r="A353" s="742"/>
      <c r="B353" s="742"/>
      <c r="C353" s="742"/>
      <c r="D353" s="742"/>
      <c r="E353" s="742"/>
      <c r="F353" s="742"/>
      <c r="G353" s="742"/>
      <c r="H353" s="742"/>
      <c r="I353" s="742"/>
      <c r="J353" s="742"/>
      <c r="K353" s="742"/>
      <c r="L353" s="742"/>
      <c r="M353" s="742"/>
      <c r="N353" s="742"/>
      <c r="O353" s="742"/>
      <c r="P353" s="742"/>
      <c r="Q353" s="742"/>
      <c r="R353" s="742"/>
      <c r="S353" s="742"/>
      <c r="T353" s="742"/>
      <c r="U353" s="742"/>
      <c r="V353" s="742"/>
      <c r="W353" s="742"/>
      <c r="X353" s="742"/>
      <c r="Y353" s="742"/>
      <c r="Z353" s="742"/>
      <c r="AA353" s="742"/>
      <c r="AB353" s="742"/>
      <c r="AC353" s="742"/>
      <c r="AD353" s="742"/>
      <c r="AE353" s="742"/>
    </row>
    <row r="354">
      <c r="A354" s="742"/>
      <c r="B354" s="742"/>
      <c r="C354" s="742"/>
      <c r="D354" s="742"/>
      <c r="E354" s="742"/>
      <c r="F354" s="742"/>
      <c r="G354" s="742"/>
      <c r="H354" s="742"/>
      <c r="I354" s="742"/>
      <c r="J354" s="742"/>
      <c r="K354" s="742"/>
      <c r="L354" s="742"/>
      <c r="M354" s="742"/>
      <c r="N354" s="742"/>
      <c r="O354" s="742"/>
      <c r="P354" s="742"/>
      <c r="Q354" s="742"/>
      <c r="R354" s="742"/>
      <c r="S354" s="742"/>
      <c r="T354" s="742"/>
      <c r="U354" s="742"/>
      <c r="V354" s="742"/>
      <c r="W354" s="742"/>
      <c r="X354" s="742"/>
      <c r="Y354" s="742"/>
      <c r="Z354" s="742"/>
      <c r="AA354" s="742"/>
      <c r="AB354" s="742"/>
      <c r="AC354" s="742"/>
      <c r="AD354" s="742"/>
      <c r="AE354" s="742"/>
    </row>
    <row r="355">
      <c r="A355" s="742"/>
      <c r="B355" s="742"/>
      <c r="C355" s="742"/>
      <c r="D355" s="742"/>
      <c r="E355" s="742"/>
      <c r="F355" s="742"/>
      <c r="G355" s="742"/>
      <c r="H355" s="742"/>
      <c r="I355" s="742"/>
      <c r="J355" s="742"/>
      <c r="K355" s="742"/>
      <c r="L355" s="742"/>
      <c r="M355" s="742"/>
      <c r="N355" s="742"/>
      <c r="O355" s="742"/>
      <c r="P355" s="742"/>
      <c r="Q355" s="742"/>
      <c r="R355" s="742"/>
      <c r="S355" s="742"/>
      <c r="T355" s="742"/>
      <c r="U355" s="742"/>
      <c r="V355" s="742"/>
      <c r="W355" s="742"/>
      <c r="X355" s="742"/>
      <c r="Y355" s="742"/>
      <c r="Z355" s="742"/>
      <c r="AA355" s="742"/>
      <c r="AB355" s="742"/>
      <c r="AC355" s="742"/>
      <c r="AD355" s="742"/>
      <c r="AE355" s="742"/>
    </row>
    <row r="356">
      <c r="A356" s="742"/>
      <c r="B356" s="742"/>
      <c r="C356" s="742"/>
      <c r="D356" s="742"/>
      <c r="E356" s="742"/>
      <c r="F356" s="742"/>
      <c r="G356" s="742"/>
      <c r="H356" s="742"/>
      <c r="I356" s="742"/>
      <c r="J356" s="742"/>
      <c r="K356" s="742"/>
      <c r="L356" s="742"/>
      <c r="M356" s="742"/>
      <c r="N356" s="742"/>
      <c r="O356" s="742"/>
      <c r="P356" s="742"/>
      <c r="Q356" s="742"/>
      <c r="R356" s="742"/>
      <c r="S356" s="742"/>
      <c r="T356" s="742"/>
      <c r="U356" s="742"/>
      <c r="V356" s="742"/>
      <c r="W356" s="742"/>
      <c r="X356" s="742"/>
      <c r="Y356" s="742"/>
      <c r="Z356" s="742"/>
      <c r="AA356" s="742"/>
      <c r="AB356" s="742"/>
      <c r="AC356" s="742"/>
      <c r="AD356" s="742"/>
      <c r="AE356" s="742"/>
    </row>
    <row r="357">
      <c r="A357" s="742"/>
      <c r="B357" s="742"/>
      <c r="C357" s="742"/>
      <c r="D357" s="742"/>
      <c r="E357" s="742"/>
      <c r="F357" s="742"/>
      <c r="G357" s="742"/>
      <c r="H357" s="742"/>
      <c r="I357" s="742"/>
      <c r="J357" s="742"/>
      <c r="K357" s="742"/>
      <c r="L357" s="742"/>
      <c r="M357" s="742"/>
      <c r="N357" s="742"/>
      <c r="O357" s="742"/>
      <c r="P357" s="742"/>
      <c r="Q357" s="742"/>
      <c r="R357" s="742"/>
      <c r="S357" s="742"/>
      <c r="T357" s="742"/>
      <c r="U357" s="742"/>
      <c r="V357" s="742"/>
      <c r="W357" s="742"/>
      <c r="X357" s="742"/>
      <c r="Y357" s="742"/>
      <c r="Z357" s="742"/>
      <c r="AA357" s="742"/>
      <c r="AB357" s="742"/>
      <c r="AC357" s="742"/>
      <c r="AD357" s="742"/>
      <c r="AE357" s="742"/>
    </row>
    <row r="358">
      <c r="A358" s="742"/>
      <c r="B358" s="742"/>
      <c r="C358" s="742"/>
      <c r="D358" s="742"/>
      <c r="E358" s="742"/>
      <c r="F358" s="742"/>
      <c r="G358" s="742"/>
      <c r="H358" s="742"/>
      <c r="I358" s="742"/>
      <c r="J358" s="742"/>
      <c r="K358" s="742"/>
      <c r="L358" s="742"/>
      <c r="M358" s="742"/>
      <c r="N358" s="742"/>
      <c r="O358" s="742"/>
      <c r="P358" s="742"/>
      <c r="Q358" s="742"/>
      <c r="R358" s="742"/>
      <c r="S358" s="742"/>
      <c r="T358" s="742"/>
      <c r="U358" s="742"/>
      <c r="V358" s="742"/>
      <c r="W358" s="742"/>
      <c r="X358" s="742"/>
      <c r="Y358" s="742"/>
      <c r="Z358" s="742"/>
      <c r="AA358" s="742"/>
      <c r="AB358" s="742"/>
      <c r="AC358" s="742"/>
      <c r="AD358" s="742"/>
      <c r="AE358" s="742"/>
    </row>
    <row r="359">
      <c r="A359" s="742"/>
      <c r="B359" s="742"/>
      <c r="C359" s="742"/>
      <c r="D359" s="742"/>
      <c r="E359" s="742"/>
      <c r="F359" s="742"/>
      <c r="G359" s="742"/>
      <c r="H359" s="742"/>
      <c r="I359" s="742"/>
      <c r="J359" s="742"/>
      <c r="K359" s="742"/>
      <c r="L359" s="742"/>
      <c r="M359" s="742"/>
      <c r="N359" s="742"/>
      <c r="O359" s="742"/>
      <c r="P359" s="742"/>
      <c r="Q359" s="742"/>
      <c r="R359" s="742"/>
      <c r="S359" s="742"/>
      <c r="T359" s="742"/>
      <c r="U359" s="742"/>
      <c r="V359" s="742"/>
      <c r="W359" s="742"/>
      <c r="X359" s="742"/>
      <c r="Y359" s="742"/>
      <c r="Z359" s="742"/>
      <c r="AA359" s="742"/>
      <c r="AB359" s="742"/>
      <c r="AC359" s="742"/>
      <c r="AD359" s="742"/>
      <c r="AE359" s="742"/>
    </row>
    <row r="360">
      <c r="A360" s="742"/>
      <c r="B360" s="742"/>
      <c r="C360" s="742"/>
      <c r="D360" s="742"/>
      <c r="E360" s="742"/>
      <c r="F360" s="742"/>
      <c r="G360" s="742"/>
      <c r="H360" s="742"/>
      <c r="I360" s="742"/>
      <c r="J360" s="742"/>
      <c r="K360" s="742"/>
      <c r="L360" s="742"/>
      <c r="M360" s="742"/>
      <c r="N360" s="742"/>
      <c r="O360" s="742"/>
      <c r="P360" s="742"/>
      <c r="Q360" s="742"/>
      <c r="R360" s="742"/>
      <c r="S360" s="742"/>
      <c r="T360" s="742"/>
      <c r="U360" s="742"/>
      <c r="V360" s="742"/>
      <c r="W360" s="742"/>
      <c r="X360" s="742"/>
      <c r="Y360" s="742"/>
      <c r="Z360" s="742"/>
      <c r="AA360" s="742"/>
      <c r="AB360" s="742"/>
      <c r="AC360" s="742"/>
      <c r="AD360" s="742"/>
      <c r="AE360" s="742"/>
    </row>
    <row r="361">
      <c r="A361" s="742"/>
      <c r="B361" s="742"/>
      <c r="C361" s="742"/>
      <c r="D361" s="742"/>
      <c r="E361" s="742"/>
      <c r="F361" s="742"/>
      <c r="G361" s="742"/>
      <c r="H361" s="742"/>
      <c r="I361" s="742"/>
      <c r="J361" s="742"/>
      <c r="K361" s="742"/>
      <c r="L361" s="742"/>
      <c r="M361" s="742"/>
      <c r="N361" s="742"/>
      <c r="O361" s="742"/>
      <c r="P361" s="742"/>
      <c r="Q361" s="742"/>
      <c r="R361" s="742"/>
      <c r="S361" s="742"/>
      <c r="T361" s="742"/>
      <c r="U361" s="742"/>
      <c r="V361" s="742"/>
      <c r="W361" s="742"/>
      <c r="X361" s="742"/>
      <c r="Y361" s="742"/>
      <c r="Z361" s="742"/>
      <c r="AA361" s="742"/>
      <c r="AB361" s="742"/>
      <c r="AC361" s="742"/>
      <c r="AD361" s="742"/>
      <c r="AE361" s="742"/>
    </row>
    <row r="362">
      <c r="A362" s="742"/>
      <c r="B362" s="742"/>
      <c r="C362" s="742"/>
      <c r="D362" s="742"/>
      <c r="E362" s="742"/>
      <c r="F362" s="742"/>
      <c r="G362" s="742"/>
      <c r="H362" s="742"/>
      <c r="I362" s="742"/>
      <c r="J362" s="742"/>
      <c r="K362" s="742"/>
      <c r="L362" s="742"/>
      <c r="M362" s="742"/>
      <c r="N362" s="742"/>
      <c r="O362" s="742"/>
      <c r="P362" s="742"/>
      <c r="Q362" s="742"/>
      <c r="R362" s="742"/>
      <c r="S362" s="742"/>
      <c r="T362" s="742"/>
      <c r="U362" s="742"/>
      <c r="V362" s="742"/>
      <c r="W362" s="742"/>
      <c r="X362" s="742"/>
      <c r="Y362" s="742"/>
      <c r="Z362" s="742"/>
      <c r="AA362" s="742"/>
      <c r="AB362" s="742"/>
      <c r="AC362" s="742"/>
      <c r="AD362" s="742"/>
      <c r="AE362" s="742"/>
    </row>
    <row r="363">
      <c r="A363" s="742"/>
      <c r="B363" s="742"/>
      <c r="C363" s="742"/>
      <c r="D363" s="742"/>
      <c r="E363" s="742"/>
      <c r="F363" s="742"/>
      <c r="G363" s="742"/>
      <c r="H363" s="742"/>
      <c r="I363" s="742"/>
      <c r="J363" s="742"/>
      <c r="K363" s="742"/>
      <c r="L363" s="742"/>
      <c r="M363" s="742"/>
      <c r="N363" s="742"/>
      <c r="O363" s="742"/>
      <c r="P363" s="742"/>
      <c r="Q363" s="742"/>
      <c r="R363" s="742"/>
      <c r="S363" s="742"/>
      <c r="T363" s="742"/>
      <c r="U363" s="742"/>
      <c r="V363" s="742"/>
      <c r="W363" s="742"/>
      <c r="X363" s="742"/>
      <c r="Y363" s="742"/>
      <c r="Z363" s="742"/>
      <c r="AA363" s="742"/>
      <c r="AB363" s="742"/>
      <c r="AC363" s="742"/>
      <c r="AD363" s="742"/>
      <c r="AE363" s="742"/>
    </row>
    <row r="364">
      <c r="A364" s="742"/>
      <c r="B364" s="742"/>
      <c r="C364" s="742"/>
      <c r="D364" s="742"/>
      <c r="E364" s="742"/>
      <c r="F364" s="742"/>
      <c r="G364" s="742"/>
      <c r="H364" s="742"/>
      <c r="I364" s="742"/>
      <c r="J364" s="742"/>
      <c r="K364" s="742"/>
      <c r="L364" s="742"/>
      <c r="M364" s="742"/>
      <c r="N364" s="742"/>
      <c r="O364" s="742"/>
      <c r="P364" s="742"/>
      <c r="Q364" s="742"/>
      <c r="R364" s="742"/>
      <c r="S364" s="742"/>
      <c r="T364" s="742"/>
      <c r="U364" s="742"/>
      <c r="V364" s="742"/>
      <c r="W364" s="742"/>
      <c r="X364" s="742"/>
      <c r="Y364" s="742"/>
      <c r="Z364" s="742"/>
      <c r="AA364" s="742"/>
      <c r="AB364" s="742"/>
      <c r="AC364" s="742"/>
      <c r="AD364" s="742"/>
      <c r="AE364" s="742"/>
    </row>
    <row r="365">
      <c r="A365" s="742"/>
      <c r="B365" s="742"/>
      <c r="C365" s="742"/>
      <c r="D365" s="742"/>
      <c r="E365" s="742"/>
      <c r="F365" s="742"/>
      <c r="G365" s="742"/>
      <c r="H365" s="742"/>
      <c r="I365" s="742"/>
      <c r="J365" s="742"/>
      <c r="K365" s="742"/>
      <c r="L365" s="742"/>
      <c r="M365" s="742"/>
      <c r="N365" s="742"/>
      <c r="O365" s="742"/>
      <c r="P365" s="742"/>
      <c r="Q365" s="742"/>
      <c r="R365" s="742"/>
      <c r="S365" s="742"/>
      <c r="T365" s="742"/>
      <c r="U365" s="742"/>
      <c r="V365" s="742"/>
      <c r="W365" s="742"/>
      <c r="X365" s="742"/>
      <c r="Y365" s="742"/>
      <c r="Z365" s="742"/>
      <c r="AA365" s="742"/>
      <c r="AB365" s="742"/>
      <c r="AC365" s="742"/>
      <c r="AD365" s="742"/>
      <c r="AE365" s="742"/>
    </row>
    <row r="366">
      <c r="A366" s="742"/>
      <c r="B366" s="742"/>
      <c r="C366" s="742"/>
      <c r="D366" s="742"/>
      <c r="E366" s="742"/>
      <c r="F366" s="742"/>
      <c r="G366" s="742"/>
      <c r="H366" s="742"/>
      <c r="I366" s="742"/>
      <c r="J366" s="742"/>
      <c r="K366" s="742"/>
      <c r="L366" s="742"/>
      <c r="M366" s="742"/>
      <c r="N366" s="742"/>
      <c r="O366" s="742"/>
      <c r="P366" s="742"/>
      <c r="Q366" s="742"/>
      <c r="R366" s="742"/>
      <c r="S366" s="742"/>
      <c r="T366" s="742"/>
      <c r="U366" s="742"/>
      <c r="V366" s="742"/>
      <c r="W366" s="742"/>
      <c r="X366" s="742"/>
      <c r="Y366" s="742"/>
      <c r="Z366" s="742"/>
      <c r="AA366" s="742"/>
      <c r="AB366" s="742"/>
      <c r="AC366" s="742"/>
      <c r="AD366" s="742"/>
      <c r="AE366" s="742"/>
    </row>
    <row r="367">
      <c r="A367" s="742"/>
      <c r="B367" s="742"/>
      <c r="C367" s="742"/>
      <c r="D367" s="742"/>
      <c r="E367" s="742"/>
      <c r="F367" s="742"/>
      <c r="G367" s="742"/>
      <c r="H367" s="742"/>
      <c r="I367" s="742"/>
      <c r="J367" s="742"/>
      <c r="K367" s="742"/>
      <c r="L367" s="742"/>
      <c r="M367" s="742"/>
      <c r="N367" s="742"/>
      <c r="O367" s="742"/>
      <c r="P367" s="742"/>
      <c r="Q367" s="742"/>
      <c r="R367" s="742"/>
      <c r="S367" s="742"/>
      <c r="T367" s="742"/>
      <c r="U367" s="742"/>
      <c r="V367" s="742"/>
      <c r="W367" s="742"/>
      <c r="X367" s="742"/>
      <c r="Y367" s="742"/>
      <c r="Z367" s="742"/>
      <c r="AA367" s="742"/>
      <c r="AB367" s="742"/>
      <c r="AC367" s="742"/>
      <c r="AD367" s="742"/>
      <c r="AE367" s="742"/>
    </row>
    <row r="368">
      <c r="A368" s="742"/>
      <c r="B368" s="742"/>
      <c r="C368" s="742"/>
      <c r="D368" s="742"/>
      <c r="E368" s="742"/>
      <c r="F368" s="742"/>
      <c r="G368" s="742"/>
      <c r="H368" s="742"/>
      <c r="I368" s="742"/>
      <c r="J368" s="742"/>
      <c r="K368" s="742"/>
      <c r="L368" s="742"/>
      <c r="M368" s="742"/>
      <c r="N368" s="742"/>
      <c r="O368" s="742"/>
      <c r="P368" s="742"/>
      <c r="Q368" s="742"/>
      <c r="R368" s="742"/>
      <c r="S368" s="742"/>
      <c r="T368" s="742"/>
      <c r="U368" s="742"/>
      <c r="V368" s="742"/>
      <c r="W368" s="742"/>
      <c r="X368" s="742"/>
      <c r="Y368" s="742"/>
      <c r="Z368" s="742"/>
      <c r="AA368" s="742"/>
      <c r="AB368" s="742"/>
      <c r="AC368" s="742"/>
      <c r="AD368" s="742"/>
      <c r="AE368" s="742"/>
    </row>
    <row r="369">
      <c r="A369" s="742"/>
      <c r="B369" s="742"/>
      <c r="C369" s="742"/>
      <c r="D369" s="742"/>
      <c r="E369" s="742"/>
      <c r="F369" s="742"/>
      <c r="G369" s="742"/>
      <c r="H369" s="742"/>
      <c r="I369" s="742"/>
      <c r="J369" s="742"/>
      <c r="K369" s="742"/>
      <c r="L369" s="742"/>
      <c r="M369" s="742"/>
      <c r="N369" s="742"/>
      <c r="O369" s="742"/>
      <c r="P369" s="742"/>
      <c r="Q369" s="742"/>
      <c r="R369" s="742"/>
      <c r="S369" s="742"/>
      <c r="T369" s="742"/>
      <c r="U369" s="742"/>
      <c r="V369" s="742"/>
      <c r="W369" s="742"/>
      <c r="X369" s="742"/>
      <c r="Y369" s="742"/>
      <c r="Z369" s="742"/>
      <c r="AA369" s="742"/>
      <c r="AB369" s="742"/>
      <c r="AC369" s="742"/>
      <c r="AD369" s="742"/>
      <c r="AE369" s="742"/>
    </row>
    <row r="370">
      <c r="A370" s="742"/>
      <c r="B370" s="742"/>
      <c r="C370" s="742"/>
      <c r="D370" s="742"/>
      <c r="E370" s="742"/>
      <c r="F370" s="742"/>
      <c r="G370" s="742"/>
      <c r="H370" s="742"/>
      <c r="I370" s="742"/>
      <c r="J370" s="742"/>
      <c r="K370" s="742"/>
      <c r="L370" s="742"/>
      <c r="M370" s="742"/>
      <c r="N370" s="742"/>
      <c r="O370" s="742"/>
      <c r="P370" s="742"/>
      <c r="Q370" s="742"/>
      <c r="R370" s="742"/>
      <c r="S370" s="742"/>
      <c r="T370" s="742"/>
      <c r="U370" s="742"/>
      <c r="V370" s="742"/>
      <c r="W370" s="742"/>
      <c r="X370" s="742"/>
      <c r="Y370" s="742"/>
      <c r="Z370" s="742"/>
      <c r="AA370" s="742"/>
      <c r="AB370" s="742"/>
      <c r="AC370" s="742"/>
      <c r="AD370" s="742"/>
      <c r="AE370" s="742"/>
    </row>
    <row r="371">
      <c r="A371" s="742"/>
      <c r="B371" s="742"/>
      <c r="C371" s="742"/>
      <c r="D371" s="742"/>
      <c r="E371" s="742"/>
      <c r="F371" s="742"/>
      <c r="G371" s="742"/>
      <c r="H371" s="742"/>
      <c r="I371" s="742"/>
      <c r="J371" s="742"/>
      <c r="K371" s="742"/>
      <c r="L371" s="742"/>
      <c r="M371" s="742"/>
      <c r="N371" s="742"/>
      <c r="O371" s="742"/>
      <c r="P371" s="742"/>
      <c r="Q371" s="742"/>
      <c r="R371" s="742"/>
      <c r="S371" s="742"/>
      <c r="T371" s="742"/>
      <c r="U371" s="742"/>
      <c r="V371" s="742"/>
      <c r="W371" s="742"/>
      <c r="X371" s="742"/>
      <c r="Y371" s="742"/>
      <c r="Z371" s="742"/>
      <c r="AA371" s="742"/>
      <c r="AB371" s="742"/>
      <c r="AC371" s="742"/>
      <c r="AD371" s="742"/>
      <c r="AE371" s="742"/>
    </row>
    <row r="372">
      <c r="A372" s="742"/>
      <c r="B372" s="742"/>
      <c r="C372" s="742"/>
      <c r="D372" s="742"/>
      <c r="E372" s="742"/>
      <c r="F372" s="742"/>
      <c r="G372" s="742"/>
      <c r="H372" s="742"/>
      <c r="I372" s="742"/>
      <c r="J372" s="742"/>
      <c r="K372" s="742"/>
      <c r="L372" s="742"/>
      <c r="M372" s="742"/>
      <c r="N372" s="742"/>
      <c r="O372" s="742"/>
      <c r="P372" s="742"/>
      <c r="Q372" s="742"/>
      <c r="R372" s="742"/>
      <c r="S372" s="742"/>
      <c r="T372" s="742"/>
      <c r="U372" s="742"/>
      <c r="V372" s="742"/>
      <c r="W372" s="742"/>
      <c r="X372" s="742"/>
      <c r="Y372" s="742"/>
      <c r="Z372" s="742"/>
      <c r="AA372" s="742"/>
      <c r="AB372" s="742"/>
      <c r="AC372" s="742"/>
      <c r="AD372" s="742"/>
      <c r="AE372" s="742"/>
    </row>
    <row r="373">
      <c r="A373" s="742"/>
      <c r="B373" s="742"/>
      <c r="C373" s="742"/>
      <c r="D373" s="742"/>
      <c r="E373" s="742"/>
      <c r="F373" s="742"/>
      <c r="G373" s="742"/>
      <c r="H373" s="742"/>
      <c r="I373" s="742"/>
      <c r="J373" s="742"/>
      <c r="K373" s="742"/>
      <c r="L373" s="742"/>
      <c r="M373" s="742"/>
      <c r="N373" s="742"/>
      <c r="O373" s="742"/>
      <c r="P373" s="742"/>
      <c r="Q373" s="742"/>
      <c r="R373" s="742"/>
      <c r="S373" s="742"/>
      <c r="T373" s="742"/>
      <c r="U373" s="742"/>
      <c r="V373" s="742"/>
      <c r="W373" s="742"/>
      <c r="X373" s="742"/>
      <c r="Y373" s="742"/>
      <c r="Z373" s="742"/>
      <c r="AA373" s="742"/>
      <c r="AB373" s="742"/>
      <c r="AC373" s="742"/>
      <c r="AD373" s="742"/>
      <c r="AE373" s="742"/>
    </row>
    <row r="374">
      <c r="A374" s="742"/>
      <c r="B374" s="742"/>
      <c r="C374" s="742"/>
      <c r="D374" s="742"/>
      <c r="E374" s="742"/>
      <c r="F374" s="742"/>
      <c r="G374" s="742"/>
      <c r="H374" s="742"/>
      <c r="I374" s="742"/>
      <c r="J374" s="742"/>
      <c r="K374" s="742"/>
      <c r="L374" s="742"/>
      <c r="M374" s="742"/>
      <c r="N374" s="742"/>
      <c r="O374" s="742"/>
      <c r="P374" s="742"/>
      <c r="Q374" s="742"/>
      <c r="R374" s="742"/>
      <c r="S374" s="742"/>
      <c r="T374" s="742"/>
      <c r="U374" s="742"/>
      <c r="V374" s="742"/>
      <c r="W374" s="742"/>
      <c r="X374" s="742"/>
      <c r="Y374" s="742"/>
      <c r="Z374" s="742"/>
      <c r="AA374" s="742"/>
      <c r="AB374" s="742"/>
      <c r="AC374" s="742"/>
      <c r="AD374" s="742"/>
      <c r="AE374" s="742"/>
    </row>
    <row r="375">
      <c r="A375" s="742"/>
      <c r="B375" s="742"/>
      <c r="C375" s="742"/>
      <c r="D375" s="742"/>
      <c r="E375" s="742"/>
      <c r="F375" s="742"/>
      <c r="G375" s="742"/>
      <c r="H375" s="742"/>
      <c r="I375" s="742"/>
      <c r="J375" s="742"/>
      <c r="K375" s="742"/>
      <c r="L375" s="742"/>
      <c r="M375" s="742"/>
      <c r="N375" s="742"/>
      <c r="O375" s="742"/>
      <c r="P375" s="742"/>
      <c r="Q375" s="742"/>
      <c r="R375" s="742"/>
      <c r="S375" s="742"/>
      <c r="T375" s="742"/>
      <c r="U375" s="742"/>
      <c r="V375" s="742"/>
      <c r="W375" s="742"/>
      <c r="X375" s="742"/>
      <c r="Y375" s="742"/>
      <c r="Z375" s="742"/>
      <c r="AA375" s="742"/>
      <c r="AB375" s="742"/>
      <c r="AC375" s="742"/>
      <c r="AD375" s="742"/>
      <c r="AE375" s="742"/>
    </row>
    <row r="376">
      <c r="A376" s="742"/>
      <c r="B376" s="742"/>
      <c r="C376" s="742"/>
      <c r="D376" s="742"/>
      <c r="E376" s="742"/>
      <c r="F376" s="742"/>
      <c r="G376" s="742"/>
      <c r="H376" s="742"/>
      <c r="I376" s="742"/>
      <c r="J376" s="742"/>
      <c r="K376" s="742"/>
      <c r="L376" s="742"/>
      <c r="M376" s="742"/>
      <c r="N376" s="742"/>
      <c r="O376" s="742"/>
      <c r="P376" s="742"/>
      <c r="Q376" s="742"/>
      <c r="R376" s="742"/>
      <c r="S376" s="742"/>
      <c r="T376" s="742"/>
      <c r="U376" s="742"/>
      <c r="V376" s="742"/>
      <c r="W376" s="742"/>
      <c r="X376" s="742"/>
      <c r="Y376" s="742"/>
      <c r="Z376" s="742"/>
      <c r="AA376" s="742"/>
      <c r="AB376" s="742"/>
      <c r="AC376" s="742"/>
      <c r="AD376" s="742"/>
      <c r="AE376" s="742"/>
    </row>
    <row r="377">
      <c r="A377" s="742"/>
      <c r="B377" s="742"/>
      <c r="C377" s="742"/>
      <c r="D377" s="742"/>
      <c r="E377" s="742"/>
      <c r="F377" s="742"/>
      <c r="G377" s="742"/>
      <c r="H377" s="742"/>
      <c r="I377" s="742"/>
      <c r="J377" s="742"/>
      <c r="K377" s="742"/>
      <c r="L377" s="742"/>
      <c r="M377" s="742"/>
      <c r="N377" s="742"/>
      <c r="O377" s="742"/>
      <c r="P377" s="742"/>
      <c r="Q377" s="742"/>
      <c r="R377" s="742"/>
      <c r="S377" s="742"/>
      <c r="T377" s="742"/>
      <c r="U377" s="742"/>
      <c r="V377" s="742"/>
      <c r="W377" s="742"/>
      <c r="X377" s="742"/>
      <c r="Y377" s="742"/>
      <c r="Z377" s="742"/>
      <c r="AA377" s="742"/>
      <c r="AB377" s="742"/>
      <c r="AC377" s="742"/>
      <c r="AD377" s="742"/>
      <c r="AE377" s="742"/>
    </row>
    <row r="378">
      <c r="A378" s="742"/>
      <c r="B378" s="742"/>
      <c r="C378" s="742"/>
      <c r="D378" s="742"/>
      <c r="E378" s="742"/>
      <c r="F378" s="742"/>
      <c r="G378" s="742"/>
      <c r="H378" s="742"/>
      <c r="I378" s="742"/>
      <c r="J378" s="742"/>
      <c r="K378" s="742"/>
      <c r="L378" s="742"/>
      <c r="M378" s="742"/>
      <c r="N378" s="742"/>
      <c r="O378" s="742"/>
      <c r="P378" s="742"/>
      <c r="Q378" s="742"/>
      <c r="R378" s="742"/>
      <c r="S378" s="742"/>
      <c r="T378" s="742"/>
      <c r="U378" s="742"/>
      <c r="V378" s="742"/>
      <c r="W378" s="742"/>
      <c r="X378" s="742"/>
      <c r="Y378" s="742"/>
      <c r="Z378" s="742"/>
      <c r="AA378" s="742"/>
      <c r="AB378" s="742"/>
      <c r="AC378" s="742"/>
      <c r="AD378" s="742"/>
      <c r="AE378" s="742"/>
    </row>
    <row r="379">
      <c r="A379" s="742"/>
      <c r="B379" s="742"/>
      <c r="C379" s="742"/>
      <c r="D379" s="742"/>
      <c r="E379" s="742"/>
      <c r="F379" s="742"/>
      <c r="G379" s="742"/>
      <c r="H379" s="742"/>
      <c r="I379" s="742"/>
      <c r="J379" s="742"/>
      <c r="K379" s="742"/>
      <c r="L379" s="742"/>
      <c r="M379" s="742"/>
      <c r="N379" s="742"/>
      <c r="O379" s="742"/>
      <c r="P379" s="742"/>
      <c r="Q379" s="742"/>
      <c r="R379" s="742"/>
      <c r="S379" s="742"/>
      <c r="T379" s="742"/>
      <c r="U379" s="742"/>
      <c r="V379" s="742"/>
      <c r="W379" s="742"/>
      <c r="X379" s="742"/>
      <c r="Y379" s="742"/>
      <c r="Z379" s="742"/>
      <c r="AA379" s="742"/>
      <c r="AB379" s="742"/>
      <c r="AC379" s="742"/>
      <c r="AD379" s="742"/>
      <c r="AE379" s="742"/>
    </row>
    <row r="380">
      <c r="A380" s="742"/>
      <c r="B380" s="742"/>
      <c r="C380" s="742"/>
      <c r="D380" s="742"/>
      <c r="E380" s="742"/>
      <c r="F380" s="742"/>
      <c r="G380" s="742"/>
      <c r="H380" s="742"/>
      <c r="I380" s="742"/>
      <c r="J380" s="742"/>
      <c r="K380" s="742"/>
      <c r="L380" s="742"/>
      <c r="M380" s="742"/>
      <c r="N380" s="742"/>
      <c r="O380" s="742"/>
      <c r="P380" s="742"/>
      <c r="Q380" s="742"/>
      <c r="R380" s="742"/>
      <c r="S380" s="742"/>
      <c r="T380" s="742"/>
      <c r="U380" s="742"/>
      <c r="V380" s="742"/>
      <c r="W380" s="742"/>
      <c r="X380" s="742"/>
      <c r="Y380" s="742"/>
      <c r="Z380" s="742"/>
      <c r="AA380" s="742"/>
      <c r="AB380" s="742"/>
      <c r="AC380" s="742"/>
      <c r="AD380" s="742"/>
      <c r="AE380" s="742"/>
    </row>
    <row r="381">
      <c r="A381" s="742"/>
      <c r="B381" s="742"/>
      <c r="C381" s="742"/>
      <c r="D381" s="742"/>
      <c r="E381" s="742"/>
      <c r="F381" s="742"/>
      <c r="G381" s="742"/>
      <c r="H381" s="742"/>
      <c r="I381" s="742"/>
      <c r="J381" s="742"/>
      <c r="K381" s="742"/>
      <c r="L381" s="742"/>
      <c r="M381" s="742"/>
      <c r="N381" s="742"/>
      <c r="O381" s="742"/>
      <c r="P381" s="742"/>
      <c r="Q381" s="742"/>
      <c r="R381" s="742"/>
      <c r="S381" s="742"/>
      <c r="T381" s="742"/>
      <c r="U381" s="742"/>
      <c r="V381" s="742"/>
      <c r="W381" s="742"/>
      <c r="X381" s="742"/>
      <c r="Y381" s="742"/>
      <c r="Z381" s="742"/>
      <c r="AA381" s="742"/>
      <c r="AB381" s="742"/>
      <c r="AC381" s="742"/>
      <c r="AD381" s="742"/>
      <c r="AE381" s="742"/>
    </row>
    <row r="382">
      <c r="A382" s="742"/>
      <c r="B382" s="742"/>
      <c r="C382" s="742"/>
      <c r="D382" s="742"/>
      <c r="E382" s="742"/>
      <c r="F382" s="742"/>
      <c r="G382" s="742"/>
      <c r="H382" s="742"/>
      <c r="I382" s="742"/>
      <c r="J382" s="742"/>
      <c r="K382" s="742"/>
      <c r="L382" s="742"/>
      <c r="M382" s="742"/>
      <c r="N382" s="742"/>
      <c r="O382" s="742"/>
      <c r="P382" s="742"/>
      <c r="Q382" s="742"/>
      <c r="R382" s="742"/>
      <c r="S382" s="742"/>
      <c r="T382" s="742"/>
      <c r="U382" s="742"/>
      <c r="V382" s="742"/>
      <c r="W382" s="742"/>
      <c r="X382" s="742"/>
      <c r="Y382" s="742"/>
      <c r="Z382" s="742"/>
      <c r="AA382" s="742"/>
      <c r="AB382" s="742"/>
      <c r="AC382" s="742"/>
      <c r="AD382" s="742"/>
      <c r="AE382" s="742"/>
    </row>
    <row r="383">
      <c r="A383" s="742"/>
      <c r="B383" s="742"/>
      <c r="C383" s="742"/>
      <c r="D383" s="742"/>
      <c r="E383" s="742"/>
      <c r="F383" s="742"/>
      <c r="G383" s="742"/>
      <c r="H383" s="742"/>
      <c r="I383" s="742"/>
      <c r="J383" s="742"/>
      <c r="K383" s="742"/>
      <c r="L383" s="742"/>
      <c r="M383" s="742"/>
      <c r="N383" s="742"/>
      <c r="O383" s="742"/>
      <c r="P383" s="742"/>
      <c r="Q383" s="742"/>
      <c r="R383" s="742"/>
      <c r="S383" s="742"/>
      <c r="T383" s="742"/>
      <c r="U383" s="742"/>
      <c r="V383" s="742"/>
      <c r="W383" s="742"/>
      <c r="X383" s="742"/>
      <c r="Y383" s="742"/>
      <c r="Z383" s="742"/>
      <c r="AA383" s="742"/>
      <c r="AB383" s="742"/>
      <c r="AC383" s="742"/>
      <c r="AD383" s="742"/>
      <c r="AE383" s="742"/>
    </row>
    <row r="384">
      <c r="A384" s="742"/>
      <c r="B384" s="742"/>
      <c r="C384" s="742"/>
      <c r="D384" s="742"/>
      <c r="E384" s="742"/>
      <c r="F384" s="742"/>
      <c r="G384" s="742"/>
      <c r="H384" s="742"/>
      <c r="I384" s="742"/>
      <c r="J384" s="742"/>
      <c r="K384" s="742"/>
      <c r="L384" s="742"/>
      <c r="M384" s="742"/>
      <c r="N384" s="742"/>
      <c r="O384" s="742"/>
      <c r="P384" s="742"/>
      <c r="Q384" s="742"/>
      <c r="R384" s="742"/>
      <c r="S384" s="742"/>
      <c r="T384" s="742"/>
      <c r="U384" s="742"/>
      <c r="V384" s="742"/>
      <c r="W384" s="742"/>
      <c r="X384" s="742"/>
      <c r="Y384" s="742"/>
      <c r="Z384" s="742"/>
      <c r="AA384" s="742"/>
      <c r="AB384" s="742"/>
      <c r="AC384" s="742"/>
      <c r="AD384" s="742"/>
      <c r="AE384" s="742"/>
    </row>
    <row r="385">
      <c r="A385" s="742"/>
      <c r="B385" s="742"/>
      <c r="C385" s="742"/>
      <c r="D385" s="742"/>
      <c r="E385" s="742"/>
      <c r="F385" s="742"/>
      <c r="G385" s="742"/>
      <c r="H385" s="742"/>
      <c r="I385" s="742"/>
      <c r="J385" s="742"/>
      <c r="K385" s="742"/>
      <c r="L385" s="742"/>
      <c r="M385" s="742"/>
      <c r="N385" s="742"/>
      <c r="O385" s="742"/>
      <c r="P385" s="742"/>
      <c r="Q385" s="742"/>
      <c r="R385" s="742"/>
      <c r="S385" s="742"/>
      <c r="T385" s="742"/>
      <c r="U385" s="742"/>
      <c r="V385" s="742"/>
      <c r="W385" s="742"/>
      <c r="X385" s="742"/>
      <c r="Y385" s="742"/>
      <c r="Z385" s="742"/>
      <c r="AA385" s="742"/>
      <c r="AB385" s="742"/>
      <c r="AC385" s="742"/>
      <c r="AD385" s="742"/>
      <c r="AE385" s="742"/>
    </row>
    <row r="386">
      <c r="A386" s="742"/>
      <c r="B386" s="742"/>
      <c r="C386" s="742"/>
      <c r="D386" s="742"/>
      <c r="E386" s="742"/>
      <c r="F386" s="742"/>
      <c r="G386" s="742"/>
      <c r="H386" s="742"/>
      <c r="I386" s="742"/>
      <c r="J386" s="742"/>
      <c r="K386" s="742"/>
      <c r="L386" s="742"/>
      <c r="M386" s="742"/>
      <c r="N386" s="742"/>
      <c r="O386" s="742"/>
      <c r="P386" s="742"/>
      <c r="Q386" s="742"/>
      <c r="R386" s="742"/>
      <c r="S386" s="742"/>
      <c r="T386" s="742"/>
      <c r="U386" s="742"/>
      <c r="V386" s="742"/>
      <c r="W386" s="742"/>
      <c r="X386" s="742"/>
      <c r="Y386" s="742"/>
      <c r="Z386" s="742"/>
      <c r="AA386" s="742"/>
      <c r="AB386" s="742"/>
      <c r="AC386" s="742"/>
      <c r="AD386" s="742"/>
      <c r="AE386" s="742"/>
    </row>
    <row r="387">
      <c r="A387" s="742"/>
      <c r="B387" s="742"/>
      <c r="C387" s="742"/>
      <c r="D387" s="742"/>
      <c r="E387" s="742"/>
      <c r="F387" s="742"/>
      <c r="G387" s="742"/>
      <c r="H387" s="742"/>
      <c r="I387" s="742"/>
      <c r="J387" s="742"/>
      <c r="K387" s="742"/>
      <c r="L387" s="742"/>
      <c r="M387" s="742"/>
      <c r="N387" s="742"/>
      <c r="O387" s="742"/>
      <c r="P387" s="742"/>
      <c r="Q387" s="742"/>
      <c r="R387" s="742"/>
      <c r="S387" s="742"/>
      <c r="T387" s="742"/>
      <c r="U387" s="742"/>
      <c r="V387" s="742"/>
      <c r="W387" s="742"/>
      <c r="X387" s="742"/>
      <c r="Y387" s="742"/>
      <c r="Z387" s="742"/>
      <c r="AA387" s="742"/>
      <c r="AB387" s="742"/>
      <c r="AC387" s="742"/>
      <c r="AD387" s="742"/>
      <c r="AE387" s="742"/>
    </row>
    <row r="388">
      <c r="A388" s="742"/>
      <c r="B388" s="742"/>
      <c r="C388" s="742"/>
      <c r="D388" s="742"/>
      <c r="E388" s="742"/>
      <c r="F388" s="742"/>
      <c r="G388" s="742"/>
      <c r="H388" s="742"/>
      <c r="I388" s="742"/>
      <c r="J388" s="742"/>
      <c r="K388" s="742"/>
      <c r="L388" s="742"/>
      <c r="M388" s="742"/>
      <c r="N388" s="742"/>
      <c r="O388" s="742"/>
      <c r="P388" s="742"/>
      <c r="Q388" s="742"/>
      <c r="R388" s="742"/>
      <c r="S388" s="742"/>
      <c r="T388" s="742"/>
      <c r="U388" s="742"/>
      <c r="V388" s="742"/>
      <c r="W388" s="742"/>
      <c r="X388" s="742"/>
      <c r="Y388" s="742"/>
      <c r="Z388" s="742"/>
      <c r="AA388" s="742"/>
      <c r="AB388" s="742"/>
      <c r="AC388" s="742"/>
      <c r="AD388" s="742"/>
      <c r="AE388" s="742"/>
    </row>
    <row r="389">
      <c r="A389" s="742"/>
      <c r="B389" s="742"/>
      <c r="C389" s="742"/>
      <c r="D389" s="742"/>
      <c r="E389" s="742"/>
      <c r="F389" s="742"/>
      <c r="G389" s="742"/>
      <c r="H389" s="742"/>
      <c r="I389" s="742"/>
      <c r="J389" s="742"/>
      <c r="K389" s="742"/>
      <c r="L389" s="742"/>
      <c r="M389" s="742"/>
      <c r="N389" s="742"/>
      <c r="O389" s="742"/>
      <c r="P389" s="742"/>
      <c r="Q389" s="742"/>
      <c r="R389" s="742"/>
      <c r="S389" s="742"/>
      <c r="T389" s="742"/>
      <c r="U389" s="742"/>
      <c r="V389" s="742"/>
      <c r="W389" s="742"/>
      <c r="X389" s="742"/>
      <c r="Y389" s="742"/>
      <c r="Z389" s="742"/>
      <c r="AA389" s="742"/>
      <c r="AB389" s="742"/>
      <c r="AC389" s="742"/>
      <c r="AD389" s="742"/>
      <c r="AE389" s="742"/>
    </row>
    <row r="390">
      <c r="A390" s="742"/>
      <c r="B390" s="742"/>
      <c r="C390" s="742"/>
      <c r="D390" s="742"/>
      <c r="E390" s="742"/>
      <c r="F390" s="742"/>
      <c r="G390" s="742"/>
      <c r="H390" s="742"/>
      <c r="I390" s="742"/>
      <c r="J390" s="742"/>
      <c r="K390" s="742"/>
      <c r="L390" s="742"/>
      <c r="M390" s="742"/>
      <c r="N390" s="742"/>
      <c r="O390" s="742"/>
      <c r="P390" s="742"/>
      <c r="Q390" s="742"/>
      <c r="R390" s="742"/>
      <c r="S390" s="742"/>
      <c r="T390" s="742"/>
      <c r="U390" s="742"/>
      <c r="V390" s="742"/>
      <c r="W390" s="742"/>
      <c r="X390" s="742"/>
      <c r="Y390" s="742"/>
      <c r="Z390" s="742"/>
      <c r="AA390" s="742"/>
      <c r="AB390" s="742"/>
      <c r="AC390" s="742"/>
      <c r="AD390" s="742"/>
      <c r="AE390" s="742"/>
    </row>
    <row r="391">
      <c r="A391" s="742"/>
      <c r="B391" s="742"/>
      <c r="C391" s="742"/>
      <c r="D391" s="742"/>
      <c r="E391" s="742"/>
      <c r="F391" s="742"/>
      <c r="G391" s="742"/>
      <c r="H391" s="742"/>
      <c r="I391" s="742"/>
      <c r="J391" s="742"/>
      <c r="K391" s="742"/>
      <c r="L391" s="742"/>
      <c r="M391" s="742"/>
      <c r="N391" s="742"/>
      <c r="O391" s="742"/>
      <c r="P391" s="742"/>
      <c r="Q391" s="742"/>
      <c r="R391" s="742"/>
      <c r="S391" s="742"/>
      <c r="T391" s="742"/>
      <c r="U391" s="742"/>
      <c r="V391" s="742"/>
      <c r="W391" s="742"/>
      <c r="X391" s="742"/>
      <c r="Y391" s="742"/>
      <c r="Z391" s="742"/>
      <c r="AA391" s="742"/>
      <c r="AB391" s="742"/>
      <c r="AC391" s="742"/>
      <c r="AD391" s="742"/>
      <c r="AE391" s="742"/>
    </row>
    <row r="392">
      <c r="A392" s="742"/>
      <c r="B392" s="742"/>
      <c r="C392" s="742"/>
      <c r="D392" s="742"/>
      <c r="E392" s="742"/>
      <c r="F392" s="742"/>
      <c r="G392" s="742"/>
      <c r="H392" s="742"/>
      <c r="I392" s="742"/>
      <c r="J392" s="742"/>
      <c r="K392" s="742"/>
      <c r="L392" s="742"/>
      <c r="M392" s="742"/>
      <c r="N392" s="742"/>
      <c r="O392" s="742"/>
      <c r="P392" s="742"/>
      <c r="Q392" s="742"/>
      <c r="R392" s="742"/>
      <c r="S392" s="742"/>
      <c r="T392" s="742"/>
      <c r="U392" s="742"/>
      <c r="V392" s="742"/>
      <c r="W392" s="742"/>
      <c r="X392" s="742"/>
      <c r="Y392" s="742"/>
      <c r="Z392" s="742"/>
      <c r="AA392" s="742"/>
      <c r="AB392" s="742"/>
      <c r="AC392" s="742"/>
      <c r="AD392" s="742"/>
      <c r="AE392" s="742"/>
    </row>
    <row r="393">
      <c r="A393" s="742"/>
      <c r="B393" s="742"/>
      <c r="C393" s="742"/>
      <c r="D393" s="742"/>
      <c r="E393" s="742"/>
      <c r="F393" s="742"/>
      <c r="G393" s="742"/>
      <c r="H393" s="742"/>
      <c r="I393" s="742"/>
      <c r="J393" s="742"/>
      <c r="K393" s="742"/>
      <c r="L393" s="742"/>
      <c r="M393" s="742"/>
      <c r="N393" s="742"/>
      <c r="O393" s="742"/>
      <c r="P393" s="742"/>
      <c r="Q393" s="742"/>
      <c r="R393" s="742"/>
      <c r="S393" s="742"/>
      <c r="T393" s="742"/>
      <c r="U393" s="742"/>
      <c r="V393" s="742"/>
      <c r="W393" s="742"/>
      <c r="X393" s="742"/>
      <c r="Y393" s="742"/>
      <c r="Z393" s="742"/>
      <c r="AA393" s="742"/>
      <c r="AB393" s="742"/>
      <c r="AC393" s="742"/>
      <c r="AD393" s="742"/>
      <c r="AE393" s="742"/>
    </row>
    <row r="394">
      <c r="A394" s="742"/>
      <c r="B394" s="742"/>
      <c r="C394" s="742"/>
      <c r="D394" s="742"/>
      <c r="E394" s="742"/>
      <c r="F394" s="742"/>
      <c r="G394" s="742"/>
      <c r="H394" s="742"/>
      <c r="I394" s="742"/>
      <c r="J394" s="742"/>
      <c r="K394" s="742"/>
      <c r="L394" s="742"/>
      <c r="M394" s="742"/>
      <c r="N394" s="742"/>
      <c r="O394" s="742"/>
      <c r="P394" s="742"/>
      <c r="Q394" s="742"/>
      <c r="R394" s="742"/>
      <c r="S394" s="742"/>
      <c r="T394" s="742"/>
      <c r="U394" s="742"/>
      <c r="V394" s="742"/>
      <c r="W394" s="742"/>
      <c r="X394" s="742"/>
      <c r="Y394" s="742"/>
      <c r="Z394" s="742"/>
      <c r="AA394" s="742"/>
      <c r="AB394" s="742"/>
      <c r="AC394" s="742"/>
      <c r="AD394" s="742"/>
      <c r="AE394" s="742"/>
    </row>
    <row r="395">
      <c r="A395" s="742"/>
      <c r="B395" s="742"/>
      <c r="C395" s="742"/>
      <c r="D395" s="742"/>
      <c r="E395" s="742"/>
      <c r="F395" s="742"/>
      <c r="G395" s="742"/>
      <c r="H395" s="742"/>
      <c r="I395" s="742"/>
      <c r="J395" s="742"/>
      <c r="K395" s="742"/>
      <c r="L395" s="742"/>
      <c r="M395" s="742"/>
      <c r="N395" s="742"/>
      <c r="O395" s="742"/>
      <c r="P395" s="742"/>
      <c r="Q395" s="742"/>
      <c r="R395" s="742"/>
      <c r="S395" s="742"/>
      <c r="T395" s="742"/>
      <c r="U395" s="742"/>
      <c r="V395" s="742"/>
      <c r="W395" s="742"/>
      <c r="X395" s="742"/>
      <c r="Y395" s="742"/>
      <c r="Z395" s="742"/>
      <c r="AA395" s="742"/>
      <c r="AB395" s="742"/>
      <c r="AC395" s="742"/>
      <c r="AD395" s="742"/>
      <c r="AE395" s="742"/>
    </row>
    <row r="396">
      <c r="A396" s="742"/>
      <c r="B396" s="742"/>
      <c r="C396" s="742"/>
      <c r="D396" s="742"/>
      <c r="E396" s="742"/>
      <c r="F396" s="742"/>
      <c r="G396" s="742"/>
      <c r="H396" s="742"/>
      <c r="I396" s="742"/>
      <c r="J396" s="742"/>
      <c r="K396" s="742"/>
      <c r="L396" s="742"/>
      <c r="M396" s="742"/>
      <c r="N396" s="742"/>
      <c r="O396" s="742"/>
      <c r="P396" s="742"/>
      <c r="Q396" s="742"/>
      <c r="R396" s="742"/>
      <c r="S396" s="742"/>
      <c r="T396" s="742"/>
      <c r="U396" s="742"/>
      <c r="V396" s="742"/>
      <c r="W396" s="742"/>
      <c r="X396" s="742"/>
      <c r="Y396" s="742"/>
      <c r="Z396" s="742"/>
      <c r="AA396" s="742"/>
      <c r="AB396" s="742"/>
      <c r="AC396" s="742"/>
      <c r="AD396" s="742"/>
      <c r="AE396" s="742"/>
    </row>
    <row r="397">
      <c r="A397" s="742"/>
      <c r="B397" s="742"/>
      <c r="C397" s="742"/>
      <c r="D397" s="742"/>
      <c r="E397" s="742"/>
      <c r="F397" s="742"/>
      <c r="G397" s="742"/>
      <c r="H397" s="742"/>
      <c r="I397" s="742"/>
      <c r="J397" s="742"/>
      <c r="K397" s="742"/>
      <c r="L397" s="742"/>
      <c r="M397" s="742"/>
      <c r="N397" s="742"/>
      <c r="O397" s="742"/>
      <c r="P397" s="742"/>
      <c r="Q397" s="742"/>
      <c r="R397" s="742"/>
      <c r="S397" s="742"/>
      <c r="T397" s="742"/>
      <c r="U397" s="742"/>
      <c r="V397" s="742"/>
      <c r="W397" s="742"/>
      <c r="X397" s="742"/>
      <c r="Y397" s="742"/>
      <c r="Z397" s="742"/>
      <c r="AA397" s="742"/>
      <c r="AB397" s="742"/>
      <c r="AC397" s="742"/>
      <c r="AD397" s="742"/>
      <c r="AE397" s="742"/>
    </row>
    <row r="398">
      <c r="A398" s="742"/>
      <c r="B398" s="742"/>
      <c r="C398" s="742"/>
      <c r="D398" s="742"/>
      <c r="E398" s="742"/>
      <c r="F398" s="742"/>
      <c r="G398" s="742"/>
      <c r="H398" s="742"/>
      <c r="I398" s="742"/>
      <c r="J398" s="742"/>
      <c r="K398" s="742"/>
      <c r="L398" s="742"/>
      <c r="M398" s="742"/>
      <c r="N398" s="742"/>
      <c r="O398" s="742"/>
      <c r="P398" s="742"/>
      <c r="Q398" s="742"/>
      <c r="R398" s="742"/>
      <c r="S398" s="742"/>
      <c r="T398" s="742"/>
      <c r="U398" s="742"/>
      <c r="V398" s="742"/>
      <c r="W398" s="742"/>
      <c r="X398" s="742"/>
      <c r="Y398" s="742"/>
      <c r="Z398" s="742"/>
      <c r="AA398" s="742"/>
      <c r="AB398" s="742"/>
      <c r="AC398" s="742"/>
      <c r="AD398" s="742"/>
      <c r="AE398" s="742"/>
    </row>
    <row r="399">
      <c r="A399" s="742"/>
      <c r="B399" s="742"/>
      <c r="C399" s="742"/>
      <c r="D399" s="742"/>
      <c r="E399" s="742"/>
      <c r="F399" s="742"/>
      <c r="G399" s="742"/>
      <c r="H399" s="742"/>
      <c r="I399" s="742"/>
      <c r="J399" s="742"/>
      <c r="K399" s="742"/>
      <c r="L399" s="742"/>
      <c r="M399" s="742"/>
      <c r="N399" s="742"/>
      <c r="O399" s="742"/>
      <c r="P399" s="742"/>
      <c r="Q399" s="742"/>
      <c r="R399" s="742"/>
      <c r="S399" s="742"/>
      <c r="T399" s="742"/>
      <c r="U399" s="742"/>
      <c r="V399" s="742"/>
      <c r="W399" s="742"/>
      <c r="X399" s="742"/>
      <c r="Y399" s="742"/>
      <c r="Z399" s="742"/>
      <c r="AA399" s="742"/>
      <c r="AB399" s="742"/>
      <c r="AC399" s="742"/>
      <c r="AD399" s="742"/>
      <c r="AE399" s="742"/>
    </row>
    <row r="400">
      <c r="A400" s="742"/>
      <c r="B400" s="742"/>
      <c r="C400" s="742"/>
      <c r="D400" s="742"/>
      <c r="E400" s="742"/>
      <c r="F400" s="742"/>
      <c r="G400" s="742"/>
      <c r="H400" s="742"/>
      <c r="I400" s="742"/>
      <c r="J400" s="742"/>
      <c r="K400" s="742"/>
      <c r="L400" s="742"/>
      <c r="M400" s="742"/>
      <c r="N400" s="742"/>
      <c r="O400" s="742"/>
      <c r="P400" s="742"/>
      <c r="Q400" s="742"/>
      <c r="R400" s="742"/>
      <c r="S400" s="742"/>
      <c r="T400" s="742"/>
      <c r="U400" s="742"/>
      <c r="V400" s="742"/>
      <c r="W400" s="742"/>
      <c r="X400" s="742"/>
      <c r="Y400" s="742"/>
      <c r="Z400" s="742"/>
      <c r="AA400" s="742"/>
      <c r="AB400" s="742"/>
      <c r="AC400" s="742"/>
      <c r="AD400" s="742"/>
      <c r="AE400" s="742"/>
    </row>
    <row r="401">
      <c r="A401" s="742"/>
      <c r="B401" s="742"/>
      <c r="C401" s="742"/>
      <c r="D401" s="742"/>
      <c r="E401" s="742"/>
      <c r="F401" s="742"/>
      <c r="G401" s="742"/>
      <c r="H401" s="742"/>
      <c r="I401" s="742"/>
      <c r="J401" s="742"/>
      <c r="K401" s="742"/>
      <c r="L401" s="742"/>
      <c r="M401" s="742"/>
      <c r="N401" s="742"/>
      <c r="O401" s="742"/>
      <c r="P401" s="742"/>
      <c r="Q401" s="742"/>
      <c r="R401" s="742"/>
      <c r="S401" s="742"/>
      <c r="T401" s="742"/>
      <c r="U401" s="742"/>
      <c r="V401" s="742"/>
      <c r="W401" s="742"/>
      <c r="X401" s="742"/>
      <c r="Y401" s="742"/>
      <c r="Z401" s="742"/>
      <c r="AA401" s="742"/>
      <c r="AB401" s="742"/>
      <c r="AC401" s="742"/>
      <c r="AD401" s="742"/>
      <c r="AE401" s="742"/>
    </row>
    <row r="402">
      <c r="A402" s="742"/>
      <c r="B402" s="742"/>
      <c r="C402" s="742"/>
      <c r="D402" s="742"/>
      <c r="E402" s="742"/>
      <c r="F402" s="742"/>
      <c r="G402" s="742"/>
      <c r="H402" s="742"/>
      <c r="I402" s="742"/>
      <c r="J402" s="742"/>
      <c r="K402" s="742"/>
      <c r="L402" s="742"/>
      <c r="M402" s="742"/>
      <c r="N402" s="742"/>
      <c r="O402" s="742"/>
      <c r="P402" s="742"/>
      <c r="Q402" s="742"/>
      <c r="R402" s="742"/>
      <c r="S402" s="742"/>
      <c r="T402" s="742"/>
      <c r="U402" s="742"/>
      <c r="V402" s="742"/>
      <c r="W402" s="742"/>
      <c r="X402" s="742"/>
      <c r="Y402" s="742"/>
      <c r="Z402" s="742"/>
      <c r="AA402" s="742"/>
      <c r="AB402" s="742"/>
      <c r="AC402" s="742"/>
      <c r="AD402" s="742"/>
      <c r="AE402" s="742"/>
    </row>
    <row r="403">
      <c r="A403" s="742"/>
      <c r="B403" s="742"/>
      <c r="C403" s="742"/>
      <c r="D403" s="742"/>
      <c r="E403" s="742"/>
      <c r="F403" s="742"/>
      <c r="G403" s="742"/>
      <c r="H403" s="742"/>
      <c r="I403" s="742"/>
      <c r="J403" s="742"/>
      <c r="K403" s="742"/>
      <c r="L403" s="742"/>
      <c r="M403" s="742"/>
      <c r="N403" s="742"/>
      <c r="O403" s="742"/>
      <c r="P403" s="742"/>
      <c r="Q403" s="742"/>
      <c r="R403" s="742"/>
      <c r="S403" s="742"/>
      <c r="T403" s="742"/>
      <c r="U403" s="742"/>
      <c r="V403" s="742"/>
      <c r="W403" s="742"/>
      <c r="X403" s="742"/>
      <c r="Y403" s="742"/>
      <c r="Z403" s="742"/>
      <c r="AA403" s="742"/>
      <c r="AB403" s="742"/>
      <c r="AC403" s="742"/>
      <c r="AD403" s="742"/>
      <c r="AE403" s="742"/>
    </row>
    <row r="404">
      <c r="A404" s="742"/>
      <c r="B404" s="742"/>
      <c r="C404" s="742"/>
      <c r="D404" s="742"/>
      <c r="E404" s="742"/>
      <c r="F404" s="742"/>
      <c r="G404" s="742"/>
      <c r="H404" s="742"/>
      <c r="I404" s="742"/>
      <c r="J404" s="742"/>
      <c r="K404" s="742"/>
      <c r="L404" s="742"/>
      <c r="M404" s="742"/>
      <c r="N404" s="742"/>
      <c r="O404" s="742"/>
      <c r="P404" s="742"/>
      <c r="Q404" s="742"/>
      <c r="R404" s="742"/>
      <c r="S404" s="742"/>
      <c r="T404" s="742"/>
      <c r="U404" s="742"/>
      <c r="V404" s="742"/>
      <c r="W404" s="742"/>
      <c r="X404" s="742"/>
      <c r="Y404" s="742"/>
      <c r="Z404" s="742"/>
      <c r="AA404" s="742"/>
      <c r="AB404" s="742"/>
      <c r="AC404" s="742"/>
      <c r="AD404" s="742"/>
      <c r="AE404" s="742"/>
    </row>
    <row r="405">
      <c r="A405" s="742"/>
      <c r="B405" s="742"/>
      <c r="C405" s="742"/>
      <c r="D405" s="742"/>
      <c r="E405" s="742"/>
      <c r="F405" s="742"/>
      <c r="G405" s="742"/>
      <c r="H405" s="742"/>
      <c r="I405" s="742"/>
      <c r="J405" s="742"/>
      <c r="K405" s="742"/>
      <c r="L405" s="742"/>
      <c r="M405" s="742"/>
      <c r="N405" s="742"/>
      <c r="O405" s="742"/>
      <c r="P405" s="742"/>
      <c r="Q405" s="742"/>
      <c r="R405" s="742"/>
      <c r="S405" s="742"/>
      <c r="T405" s="742"/>
      <c r="U405" s="742"/>
      <c r="V405" s="742"/>
      <c r="W405" s="742"/>
      <c r="X405" s="742"/>
      <c r="Y405" s="742"/>
      <c r="Z405" s="742"/>
      <c r="AA405" s="742"/>
      <c r="AB405" s="742"/>
      <c r="AC405" s="742"/>
      <c r="AD405" s="742"/>
      <c r="AE405" s="742"/>
    </row>
    <row r="406">
      <c r="A406" s="742"/>
      <c r="B406" s="742"/>
      <c r="C406" s="742"/>
      <c r="D406" s="742"/>
      <c r="E406" s="742"/>
      <c r="F406" s="742"/>
      <c r="G406" s="742"/>
      <c r="H406" s="742"/>
      <c r="I406" s="742"/>
      <c r="J406" s="742"/>
      <c r="K406" s="742"/>
      <c r="L406" s="742"/>
      <c r="M406" s="742"/>
      <c r="N406" s="742"/>
      <c r="O406" s="742"/>
      <c r="P406" s="742"/>
      <c r="Q406" s="742"/>
      <c r="R406" s="742"/>
      <c r="S406" s="742"/>
      <c r="T406" s="742"/>
      <c r="U406" s="742"/>
      <c r="V406" s="742"/>
      <c r="W406" s="742"/>
      <c r="X406" s="742"/>
      <c r="Y406" s="742"/>
      <c r="Z406" s="742"/>
      <c r="AA406" s="742"/>
      <c r="AB406" s="742"/>
      <c r="AC406" s="742"/>
      <c r="AD406" s="742"/>
      <c r="AE406" s="742"/>
    </row>
    <row r="407">
      <c r="A407" s="742"/>
      <c r="B407" s="742"/>
      <c r="C407" s="742"/>
      <c r="D407" s="742"/>
      <c r="E407" s="742"/>
      <c r="F407" s="742"/>
      <c r="G407" s="742"/>
      <c r="H407" s="742"/>
      <c r="I407" s="742"/>
      <c r="J407" s="742"/>
      <c r="K407" s="742"/>
      <c r="L407" s="742"/>
      <c r="M407" s="742"/>
      <c r="N407" s="742"/>
      <c r="O407" s="742"/>
      <c r="P407" s="742"/>
      <c r="Q407" s="742"/>
      <c r="R407" s="742"/>
      <c r="S407" s="742"/>
      <c r="T407" s="742"/>
      <c r="U407" s="742"/>
      <c r="V407" s="742"/>
      <c r="W407" s="742"/>
      <c r="X407" s="742"/>
      <c r="Y407" s="742"/>
      <c r="Z407" s="742"/>
      <c r="AA407" s="742"/>
      <c r="AB407" s="742"/>
      <c r="AC407" s="742"/>
      <c r="AD407" s="742"/>
      <c r="AE407" s="742"/>
    </row>
    <row r="408">
      <c r="A408" s="742"/>
      <c r="B408" s="742"/>
      <c r="C408" s="742"/>
      <c r="D408" s="742"/>
      <c r="E408" s="742"/>
      <c r="F408" s="742"/>
      <c r="G408" s="742"/>
      <c r="H408" s="742"/>
      <c r="I408" s="742"/>
      <c r="J408" s="742"/>
      <c r="K408" s="742"/>
      <c r="L408" s="742"/>
      <c r="M408" s="742"/>
      <c r="N408" s="742"/>
      <c r="O408" s="742"/>
      <c r="P408" s="742"/>
      <c r="Q408" s="742"/>
      <c r="R408" s="742"/>
      <c r="S408" s="742"/>
      <c r="T408" s="742"/>
      <c r="U408" s="742"/>
      <c r="V408" s="742"/>
      <c r="W408" s="742"/>
      <c r="X408" s="742"/>
      <c r="Y408" s="742"/>
      <c r="Z408" s="742"/>
      <c r="AA408" s="742"/>
      <c r="AB408" s="742"/>
      <c r="AC408" s="742"/>
      <c r="AD408" s="742"/>
      <c r="AE408" s="742"/>
    </row>
    <row r="409">
      <c r="A409" s="742"/>
      <c r="B409" s="742"/>
      <c r="C409" s="742"/>
      <c r="D409" s="742"/>
      <c r="E409" s="742"/>
      <c r="F409" s="742"/>
      <c r="G409" s="742"/>
      <c r="H409" s="742"/>
      <c r="I409" s="742"/>
      <c r="J409" s="742"/>
      <c r="K409" s="742"/>
      <c r="L409" s="742"/>
      <c r="M409" s="742"/>
      <c r="N409" s="742"/>
      <c r="O409" s="742"/>
      <c r="P409" s="742"/>
      <c r="Q409" s="742"/>
      <c r="R409" s="742"/>
      <c r="S409" s="742"/>
      <c r="T409" s="742"/>
      <c r="U409" s="742"/>
      <c r="V409" s="742"/>
      <c r="W409" s="742"/>
      <c r="X409" s="742"/>
      <c r="Y409" s="742"/>
      <c r="Z409" s="742"/>
      <c r="AA409" s="742"/>
      <c r="AB409" s="742"/>
      <c r="AC409" s="742"/>
      <c r="AD409" s="742"/>
      <c r="AE409" s="742"/>
    </row>
    <row r="410">
      <c r="A410" s="742"/>
      <c r="B410" s="742"/>
      <c r="C410" s="742"/>
      <c r="D410" s="742"/>
      <c r="E410" s="742"/>
      <c r="F410" s="742"/>
      <c r="G410" s="742"/>
      <c r="H410" s="742"/>
      <c r="I410" s="742"/>
      <c r="J410" s="742"/>
      <c r="K410" s="742"/>
      <c r="L410" s="742"/>
      <c r="M410" s="742"/>
      <c r="N410" s="742"/>
      <c r="O410" s="742"/>
      <c r="P410" s="742"/>
      <c r="Q410" s="742"/>
      <c r="R410" s="742"/>
      <c r="S410" s="742"/>
      <c r="T410" s="742"/>
      <c r="U410" s="742"/>
      <c r="V410" s="742"/>
      <c r="W410" s="742"/>
      <c r="X410" s="742"/>
      <c r="Y410" s="742"/>
      <c r="Z410" s="742"/>
      <c r="AA410" s="742"/>
      <c r="AB410" s="742"/>
      <c r="AC410" s="742"/>
      <c r="AD410" s="742"/>
      <c r="AE410" s="742"/>
    </row>
    <row r="411">
      <c r="A411" s="742"/>
      <c r="B411" s="742"/>
      <c r="C411" s="742"/>
      <c r="D411" s="742"/>
      <c r="E411" s="742"/>
      <c r="F411" s="742"/>
      <c r="G411" s="742"/>
      <c r="H411" s="742"/>
      <c r="I411" s="742"/>
      <c r="J411" s="742"/>
      <c r="K411" s="742"/>
      <c r="L411" s="742"/>
      <c r="M411" s="742"/>
      <c r="N411" s="742"/>
      <c r="O411" s="742"/>
      <c r="P411" s="742"/>
      <c r="Q411" s="742"/>
      <c r="R411" s="742"/>
      <c r="S411" s="742"/>
      <c r="T411" s="742"/>
      <c r="U411" s="742"/>
      <c r="V411" s="742"/>
      <c r="W411" s="742"/>
      <c r="X411" s="742"/>
      <c r="Y411" s="742"/>
      <c r="Z411" s="742"/>
      <c r="AA411" s="742"/>
      <c r="AB411" s="742"/>
      <c r="AC411" s="742"/>
      <c r="AD411" s="742"/>
      <c r="AE411" s="742"/>
    </row>
    <row r="412">
      <c r="A412" s="742"/>
      <c r="B412" s="742"/>
      <c r="C412" s="742"/>
      <c r="D412" s="742"/>
      <c r="E412" s="742"/>
      <c r="F412" s="742"/>
      <c r="G412" s="742"/>
      <c r="H412" s="742"/>
      <c r="I412" s="742"/>
      <c r="J412" s="742"/>
      <c r="K412" s="742"/>
      <c r="L412" s="742"/>
      <c r="M412" s="742"/>
      <c r="N412" s="742"/>
      <c r="O412" s="742"/>
      <c r="P412" s="742"/>
      <c r="Q412" s="742"/>
      <c r="R412" s="742"/>
      <c r="S412" s="742"/>
      <c r="T412" s="742"/>
      <c r="U412" s="742"/>
      <c r="V412" s="742"/>
      <c r="W412" s="742"/>
      <c r="X412" s="742"/>
      <c r="Y412" s="742"/>
      <c r="Z412" s="742"/>
      <c r="AA412" s="742"/>
      <c r="AB412" s="742"/>
      <c r="AC412" s="742"/>
      <c r="AD412" s="742"/>
      <c r="AE412" s="742"/>
    </row>
    <row r="413">
      <c r="A413" s="742"/>
      <c r="B413" s="742"/>
      <c r="C413" s="742"/>
      <c r="D413" s="742"/>
      <c r="E413" s="742"/>
      <c r="F413" s="742"/>
      <c r="G413" s="742"/>
      <c r="H413" s="742"/>
      <c r="I413" s="742"/>
      <c r="J413" s="742"/>
      <c r="K413" s="742"/>
      <c r="L413" s="742"/>
      <c r="M413" s="742"/>
      <c r="N413" s="742"/>
      <c r="O413" s="742"/>
      <c r="P413" s="742"/>
      <c r="Q413" s="742"/>
      <c r="R413" s="742"/>
      <c r="S413" s="742"/>
      <c r="T413" s="742"/>
      <c r="U413" s="742"/>
      <c r="V413" s="742"/>
      <c r="W413" s="742"/>
      <c r="X413" s="742"/>
      <c r="Y413" s="742"/>
      <c r="Z413" s="742"/>
      <c r="AA413" s="742"/>
      <c r="AB413" s="742"/>
      <c r="AC413" s="742"/>
      <c r="AD413" s="742"/>
      <c r="AE413" s="742"/>
    </row>
    <row r="414">
      <c r="A414" s="742"/>
      <c r="B414" s="742"/>
      <c r="C414" s="742"/>
      <c r="D414" s="742"/>
      <c r="E414" s="742"/>
      <c r="F414" s="742"/>
      <c r="G414" s="742"/>
      <c r="H414" s="742"/>
      <c r="I414" s="742"/>
      <c r="J414" s="742"/>
      <c r="K414" s="742"/>
      <c r="L414" s="742"/>
      <c r="M414" s="742"/>
      <c r="N414" s="742"/>
      <c r="O414" s="742"/>
      <c r="P414" s="742"/>
      <c r="Q414" s="742"/>
      <c r="R414" s="742"/>
      <c r="S414" s="742"/>
      <c r="T414" s="742"/>
      <c r="U414" s="742"/>
      <c r="V414" s="742"/>
      <c r="W414" s="742"/>
      <c r="X414" s="742"/>
      <c r="Y414" s="742"/>
      <c r="Z414" s="742"/>
      <c r="AA414" s="742"/>
      <c r="AB414" s="742"/>
      <c r="AC414" s="742"/>
      <c r="AD414" s="742"/>
      <c r="AE414" s="742"/>
    </row>
    <row r="415">
      <c r="A415" s="742"/>
      <c r="B415" s="742"/>
      <c r="C415" s="742"/>
      <c r="D415" s="742"/>
      <c r="E415" s="742"/>
      <c r="F415" s="742"/>
      <c r="G415" s="742"/>
      <c r="H415" s="742"/>
      <c r="I415" s="742"/>
      <c r="J415" s="742"/>
      <c r="K415" s="742"/>
      <c r="L415" s="742"/>
      <c r="M415" s="742"/>
      <c r="N415" s="742"/>
      <c r="O415" s="742"/>
      <c r="P415" s="742"/>
      <c r="Q415" s="742"/>
      <c r="R415" s="742"/>
      <c r="S415" s="742"/>
      <c r="T415" s="742"/>
      <c r="U415" s="742"/>
      <c r="V415" s="742"/>
      <c r="W415" s="742"/>
      <c r="X415" s="742"/>
      <c r="Y415" s="742"/>
      <c r="Z415" s="742"/>
      <c r="AA415" s="742"/>
      <c r="AB415" s="742"/>
      <c r="AC415" s="742"/>
      <c r="AD415" s="742"/>
      <c r="AE415" s="742"/>
    </row>
    <row r="416">
      <c r="A416" s="742"/>
      <c r="B416" s="742"/>
      <c r="C416" s="742"/>
      <c r="D416" s="742"/>
      <c r="E416" s="742"/>
      <c r="F416" s="742"/>
      <c r="G416" s="742"/>
      <c r="H416" s="742"/>
      <c r="I416" s="742"/>
      <c r="J416" s="742"/>
      <c r="K416" s="742"/>
      <c r="L416" s="742"/>
      <c r="M416" s="742"/>
      <c r="N416" s="742"/>
      <c r="O416" s="742"/>
      <c r="P416" s="742"/>
      <c r="Q416" s="742"/>
      <c r="R416" s="742"/>
      <c r="S416" s="742"/>
      <c r="T416" s="742"/>
      <c r="U416" s="742"/>
      <c r="V416" s="742"/>
      <c r="W416" s="742"/>
      <c r="X416" s="742"/>
      <c r="Y416" s="742"/>
      <c r="Z416" s="742"/>
      <c r="AA416" s="742"/>
      <c r="AB416" s="742"/>
      <c r="AC416" s="742"/>
      <c r="AD416" s="742"/>
      <c r="AE416" s="742"/>
    </row>
    <row r="417">
      <c r="A417" s="742"/>
      <c r="B417" s="742"/>
      <c r="C417" s="742"/>
      <c r="D417" s="742"/>
      <c r="E417" s="742"/>
      <c r="F417" s="742"/>
      <c r="G417" s="742"/>
      <c r="H417" s="742"/>
      <c r="I417" s="742"/>
      <c r="J417" s="742"/>
      <c r="K417" s="742"/>
      <c r="L417" s="742"/>
      <c r="M417" s="742"/>
      <c r="N417" s="742"/>
      <c r="O417" s="742"/>
      <c r="P417" s="742"/>
      <c r="Q417" s="742"/>
      <c r="R417" s="742"/>
      <c r="S417" s="742"/>
      <c r="T417" s="742"/>
      <c r="U417" s="742"/>
      <c r="V417" s="742"/>
      <c r="W417" s="742"/>
      <c r="X417" s="742"/>
      <c r="Y417" s="742"/>
      <c r="Z417" s="742"/>
      <c r="AA417" s="742"/>
      <c r="AB417" s="742"/>
      <c r="AC417" s="742"/>
      <c r="AD417" s="742"/>
      <c r="AE417" s="742"/>
    </row>
    <row r="418">
      <c r="A418" s="742"/>
      <c r="B418" s="742"/>
      <c r="C418" s="742"/>
      <c r="D418" s="742"/>
      <c r="E418" s="742"/>
      <c r="F418" s="742"/>
      <c r="G418" s="742"/>
      <c r="H418" s="742"/>
      <c r="I418" s="742"/>
      <c r="J418" s="742"/>
      <c r="K418" s="742"/>
      <c r="L418" s="742"/>
      <c r="M418" s="742"/>
      <c r="N418" s="742"/>
      <c r="O418" s="742"/>
      <c r="P418" s="742"/>
      <c r="Q418" s="742"/>
      <c r="R418" s="742"/>
      <c r="S418" s="742"/>
      <c r="T418" s="742"/>
      <c r="U418" s="742"/>
      <c r="V418" s="742"/>
      <c r="W418" s="742"/>
      <c r="X418" s="742"/>
      <c r="Y418" s="742"/>
      <c r="Z418" s="742"/>
      <c r="AA418" s="742"/>
      <c r="AB418" s="742"/>
      <c r="AC418" s="742"/>
      <c r="AD418" s="742"/>
      <c r="AE418" s="742"/>
    </row>
    <row r="419">
      <c r="A419" s="742"/>
      <c r="B419" s="742"/>
      <c r="C419" s="742"/>
      <c r="D419" s="742"/>
      <c r="E419" s="742"/>
      <c r="F419" s="742"/>
      <c r="G419" s="742"/>
      <c r="H419" s="742"/>
      <c r="I419" s="742"/>
      <c r="J419" s="742"/>
      <c r="K419" s="742"/>
      <c r="L419" s="742"/>
      <c r="M419" s="742"/>
      <c r="N419" s="742"/>
      <c r="O419" s="742"/>
      <c r="P419" s="742"/>
      <c r="Q419" s="742"/>
      <c r="R419" s="742"/>
      <c r="S419" s="742"/>
      <c r="T419" s="742"/>
      <c r="U419" s="742"/>
      <c r="V419" s="742"/>
      <c r="W419" s="742"/>
      <c r="X419" s="742"/>
      <c r="Y419" s="742"/>
      <c r="Z419" s="742"/>
      <c r="AA419" s="742"/>
      <c r="AB419" s="742"/>
      <c r="AC419" s="742"/>
      <c r="AD419" s="742"/>
      <c r="AE419" s="742"/>
    </row>
    <row r="420">
      <c r="A420" s="742"/>
      <c r="B420" s="742"/>
      <c r="C420" s="742"/>
      <c r="D420" s="742"/>
      <c r="E420" s="742"/>
      <c r="F420" s="742"/>
      <c r="G420" s="742"/>
      <c r="H420" s="742"/>
      <c r="I420" s="742"/>
      <c r="J420" s="742"/>
      <c r="K420" s="742"/>
      <c r="L420" s="742"/>
      <c r="M420" s="742"/>
      <c r="N420" s="742"/>
      <c r="O420" s="742"/>
      <c r="P420" s="742"/>
      <c r="Q420" s="742"/>
      <c r="R420" s="742"/>
      <c r="S420" s="742"/>
      <c r="T420" s="742"/>
      <c r="U420" s="742"/>
      <c r="V420" s="742"/>
      <c r="W420" s="742"/>
      <c r="X420" s="742"/>
      <c r="Y420" s="742"/>
      <c r="Z420" s="742"/>
      <c r="AA420" s="742"/>
      <c r="AB420" s="742"/>
      <c r="AC420" s="742"/>
      <c r="AD420" s="742"/>
      <c r="AE420" s="742"/>
    </row>
    <row r="421">
      <c r="A421" s="742"/>
      <c r="B421" s="742"/>
      <c r="C421" s="742"/>
      <c r="D421" s="742"/>
      <c r="E421" s="742"/>
      <c r="F421" s="742"/>
      <c r="G421" s="742"/>
      <c r="H421" s="742"/>
      <c r="I421" s="742"/>
      <c r="J421" s="742"/>
      <c r="K421" s="742"/>
      <c r="L421" s="742"/>
      <c r="M421" s="742"/>
      <c r="N421" s="742"/>
      <c r="O421" s="742"/>
      <c r="P421" s="742"/>
      <c r="Q421" s="742"/>
      <c r="R421" s="742"/>
      <c r="S421" s="742"/>
      <c r="T421" s="742"/>
      <c r="U421" s="742"/>
      <c r="V421" s="742"/>
      <c r="W421" s="742"/>
      <c r="X421" s="742"/>
      <c r="Y421" s="742"/>
      <c r="Z421" s="742"/>
      <c r="AA421" s="742"/>
      <c r="AB421" s="742"/>
      <c r="AC421" s="742"/>
      <c r="AD421" s="742"/>
      <c r="AE421" s="742"/>
    </row>
    <row r="422">
      <c r="A422" s="742"/>
      <c r="B422" s="742"/>
      <c r="C422" s="742"/>
      <c r="D422" s="742"/>
      <c r="E422" s="742"/>
      <c r="F422" s="742"/>
      <c r="G422" s="742"/>
      <c r="H422" s="742"/>
      <c r="I422" s="742"/>
      <c r="J422" s="742"/>
      <c r="K422" s="742"/>
      <c r="L422" s="742"/>
      <c r="M422" s="742"/>
      <c r="N422" s="742"/>
      <c r="O422" s="742"/>
      <c r="P422" s="742"/>
      <c r="Q422" s="742"/>
      <c r="R422" s="742"/>
      <c r="S422" s="742"/>
      <c r="T422" s="742"/>
      <c r="U422" s="742"/>
      <c r="V422" s="742"/>
      <c r="W422" s="742"/>
      <c r="X422" s="742"/>
      <c r="Y422" s="742"/>
      <c r="Z422" s="742"/>
      <c r="AA422" s="742"/>
      <c r="AB422" s="742"/>
      <c r="AC422" s="742"/>
      <c r="AD422" s="742"/>
      <c r="AE422" s="742"/>
    </row>
    <row r="423">
      <c r="A423" s="742"/>
      <c r="B423" s="742"/>
      <c r="C423" s="742"/>
      <c r="D423" s="742"/>
      <c r="E423" s="742"/>
      <c r="F423" s="742"/>
      <c r="G423" s="742"/>
      <c r="H423" s="742"/>
      <c r="I423" s="742"/>
      <c r="J423" s="742"/>
      <c r="K423" s="742"/>
      <c r="L423" s="742"/>
      <c r="M423" s="742"/>
      <c r="N423" s="742"/>
      <c r="O423" s="742"/>
      <c r="P423" s="742"/>
      <c r="Q423" s="742"/>
      <c r="R423" s="742"/>
      <c r="S423" s="742"/>
      <c r="T423" s="742"/>
      <c r="U423" s="742"/>
      <c r="V423" s="742"/>
      <c r="W423" s="742"/>
      <c r="X423" s="742"/>
      <c r="Y423" s="742"/>
      <c r="Z423" s="742"/>
      <c r="AA423" s="742"/>
      <c r="AB423" s="742"/>
      <c r="AC423" s="742"/>
      <c r="AD423" s="742"/>
      <c r="AE423" s="742"/>
    </row>
    <row r="424">
      <c r="A424" s="742"/>
      <c r="B424" s="742"/>
      <c r="C424" s="742"/>
      <c r="D424" s="742"/>
      <c r="E424" s="742"/>
      <c r="F424" s="742"/>
      <c r="G424" s="742"/>
      <c r="H424" s="742"/>
      <c r="I424" s="742"/>
      <c r="J424" s="742"/>
      <c r="K424" s="742"/>
      <c r="L424" s="742"/>
      <c r="M424" s="742"/>
      <c r="N424" s="742"/>
      <c r="O424" s="742"/>
      <c r="P424" s="742"/>
      <c r="Q424" s="742"/>
      <c r="R424" s="742"/>
      <c r="S424" s="742"/>
      <c r="T424" s="742"/>
      <c r="U424" s="742"/>
      <c r="V424" s="742"/>
      <c r="W424" s="742"/>
      <c r="X424" s="742"/>
      <c r="Y424" s="742"/>
      <c r="Z424" s="742"/>
      <c r="AA424" s="742"/>
      <c r="AB424" s="742"/>
      <c r="AC424" s="742"/>
      <c r="AD424" s="742"/>
      <c r="AE424" s="742"/>
    </row>
    <row r="425">
      <c r="A425" s="742"/>
      <c r="B425" s="742"/>
      <c r="C425" s="742"/>
      <c r="D425" s="742"/>
      <c r="E425" s="742"/>
      <c r="F425" s="742"/>
      <c r="G425" s="742"/>
      <c r="H425" s="742"/>
      <c r="I425" s="742"/>
      <c r="J425" s="742"/>
      <c r="K425" s="742"/>
      <c r="L425" s="742"/>
      <c r="M425" s="742"/>
      <c r="N425" s="742"/>
      <c r="O425" s="742"/>
      <c r="P425" s="742"/>
      <c r="Q425" s="742"/>
      <c r="R425" s="742"/>
      <c r="S425" s="742"/>
      <c r="T425" s="742"/>
      <c r="U425" s="742"/>
      <c r="V425" s="742"/>
      <c r="W425" s="742"/>
      <c r="X425" s="742"/>
      <c r="Y425" s="742"/>
      <c r="Z425" s="742"/>
      <c r="AA425" s="742"/>
      <c r="AB425" s="742"/>
      <c r="AC425" s="742"/>
      <c r="AD425" s="742"/>
      <c r="AE425" s="742"/>
    </row>
    <row r="426">
      <c r="A426" s="742"/>
      <c r="B426" s="742"/>
      <c r="C426" s="742"/>
      <c r="D426" s="742"/>
      <c r="E426" s="742"/>
      <c r="F426" s="742"/>
      <c r="G426" s="742"/>
      <c r="H426" s="742"/>
      <c r="I426" s="742"/>
      <c r="J426" s="742"/>
      <c r="K426" s="742"/>
      <c r="L426" s="742"/>
      <c r="M426" s="742"/>
      <c r="N426" s="742"/>
      <c r="O426" s="742"/>
      <c r="P426" s="742"/>
      <c r="Q426" s="742"/>
      <c r="R426" s="742"/>
      <c r="S426" s="742"/>
      <c r="T426" s="742"/>
      <c r="U426" s="742"/>
      <c r="V426" s="742"/>
      <c r="W426" s="742"/>
      <c r="X426" s="742"/>
      <c r="Y426" s="742"/>
      <c r="Z426" s="742"/>
      <c r="AA426" s="742"/>
      <c r="AB426" s="742"/>
      <c r="AC426" s="742"/>
      <c r="AD426" s="742"/>
      <c r="AE426" s="742"/>
    </row>
    <row r="427">
      <c r="A427" s="742"/>
      <c r="B427" s="742"/>
      <c r="C427" s="742"/>
      <c r="D427" s="742"/>
      <c r="E427" s="742"/>
      <c r="F427" s="742"/>
      <c r="G427" s="742"/>
      <c r="H427" s="742"/>
      <c r="I427" s="742"/>
      <c r="J427" s="742"/>
      <c r="K427" s="742"/>
      <c r="L427" s="742"/>
      <c r="M427" s="742"/>
      <c r="N427" s="742"/>
      <c r="O427" s="742"/>
      <c r="P427" s="742"/>
      <c r="Q427" s="742"/>
      <c r="R427" s="742"/>
      <c r="S427" s="742"/>
      <c r="T427" s="742"/>
      <c r="U427" s="742"/>
      <c r="V427" s="742"/>
      <c r="W427" s="742"/>
      <c r="X427" s="742"/>
      <c r="Y427" s="742"/>
      <c r="Z427" s="742"/>
      <c r="AA427" s="742"/>
      <c r="AB427" s="742"/>
      <c r="AC427" s="742"/>
      <c r="AD427" s="742"/>
      <c r="AE427" s="742"/>
    </row>
    <row r="428">
      <c r="A428" s="742"/>
      <c r="B428" s="742"/>
      <c r="C428" s="742"/>
      <c r="D428" s="742"/>
      <c r="E428" s="742"/>
      <c r="F428" s="742"/>
      <c r="G428" s="742"/>
      <c r="H428" s="742"/>
      <c r="I428" s="742"/>
      <c r="J428" s="742"/>
      <c r="K428" s="742"/>
      <c r="L428" s="742"/>
      <c r="M428" s="742"/>
      <c r="N428" s="742"/>
      <c r="O428" s="742"/>
      <c r="P428" s="742"/>
      <c r="Q428" s="742"/>
      <c r="R428" s="742"/>
      <c r="S428" s="742"/>
      <c r="T428" s="742"/>
      <c r="U428" s="742"/>
      <c r="V428" s="742"/>
      <c r="W428" s="742"/>
      <c r="X428" s="742"/>
      <c r="Y428" s="742"/>
      <c r="Z428" s="742"/>
      <c r="AA428" s="742"/>
      <c r="AB428" s="742"/>
      <c r="AC428" s="742"/>
      <c r="AD428" s="742"/>
      <c r="AE428" s="742"/>
    </row>
    <row r="429">
      <c r="A429" s="742"/>
      <c r="B429" s="742"/>
      <c r="C429" s="742"/>
      <c r="D429" s="742"/>
      <c r="E429" s="742"/>
      <c r="F429" s="742"/>
      <c r="G429" s="742"/>
      <c r="H429" s="742"/>
      <c r="I429" s="742"/>
      <c r="J429" s="742"/>
      <c r="K429" s="742"/>
      <c r="L429" s="742"/>
      <c r="M429" s="742"/>
      <c r="N429" s="742"/>
      <c r="O429" s="742"/>
      <c r="P429" s="742"/>
      <c r="Q429" s="742"/>
      <c r="R429" s="742"/>
      <c r="S429" s="742"/>
      <c r="T429" s="742"/>
      <c r="U429" s="742"/>
      <c r="V429" s="742"/>
      <c r="W429" s="742"/>
      <c r="X429" s="742"/>
      <c r="Y429" s="742"/>
      <c r="Z429" s="742"/>
      <c r="AA429" s="742"/>
      <c r="AB429" s="742"/>
      <c r="AC429" s="742"/>
      <c r="AD429" s="742"/>
      <c r="AE429" s="742"/>
    </row>
    <row r="430">
      <c r="A430" s="742"/>
      <c r="B430" s="742"/>
      <c r="C430" s="742"/>
      <c r="D430" s="742"/>
      <c r="E430" s="742"/>
      <c r="F430" s="742"/>
      <c r="G430" s="742"/>
      <c r="H430" s="742"/>
      <c r="I430" s="742"/>
      <c r="J430" s="742"/>
      <c r="K430" s="742"/>
      <c r="L430" s="742"/>
      <c r="M430" s="742"/>
      <c r="N430" s="742"/>
      <c r="O430" s="742"/>
      <c r="P430" s="742"/>
      <c r="Q430" s="742"/>
      <c r="R430" s="742"/>
      <c r="S430" s="742"/>
      <c r="T430" s="742"/>
      <c r="U430" s="742"/>
      <c r="V430" s="742"/>
      <c r="W430" s="742"/>
      <c r="X430" s="742"/>
      <c r="Y430" s="742"/>
      <c r="Z430" s="742"/>
      <c r="AA430" s="742"/>
      <c r="AB430" s="742"/>
      <c r="AC430" s="742"/>
      <c r="AD430" s="742"/>
      <c r="AE430" s="742"/>
    </row>
    <row r="431">
      <c r="A431" s="742"/>
      <c r="B431" s="742"/>
      <c r="C431" s="742"/>
      <c r="D431" s="742"/>
      <c r="E431" s="742"/>
      <c r="F431" s="742"/>
      <c r="G431" s="742"/>
      <c r="H431" s="742"/>
      <c r="I431" s="742"/>
      <c r="J431" s="742"/>
      <c r="K431" s="742"/>
      <c r="L431" s="742"/>
      <c r="M431" s="742"/>
      <c r="N431" s="742"/>
      <c r="O431" s="742"/>
      <c r="P431" s="742"/>
      <c r="Q431" s="742"/>
      <c r="R431" s="742"/>
      <c r="S431" s="742"/>
      <c r="T431" s="742"/>
      <c r="U431" s="742"/>
      <c r="V431" s="742"/>
      <c r="W431" s="742"/>
      <c r="X431" s="742"/>
      <c r="Y431" s="742"/>
      <c r="Z431" s="742"/>
      <c r="AA431" s="742"/>
      <c r="AB431" s="742"/>
      <c r="AC431" s="742"/>
      <c r="AD431" s="742"/>
      <c r="AE431" s="742"/>
    </row>
    <row r="432">
      <c r="A432" s="742"/>
      <c r="B432" s="742"/>
      <c r="C432" s="742"/>
      <c r="D432" s="742"/>
      <c r="E432" s="742"/>
      <c r="F432" s="742"/>
      <c r="G432" s="742"/>
      <c r="H432" s="742"/>
      <c r="I432" s="742"/>
      <c r="J432" s="742"/>
      <c r="K432" s="742"/>
      <c r="L432" s="742"/>
      <c r="M432" s="742"/>
      <c r="N432" s="742"/>
      <c r="O432" s="742"/>
      <c r="P432" s="742"/>
      <c r="Q432" s="742"/>
      <c r="R432" s="742"/>
      <c r="S432" s="742"/>
      <c r="T432" s="742"/>
      <c r="U432" s="742"/>
      <c r="V432" s="742"/>
      <c r="W432" s="742"/>
      <c r="X432" s="742"/>
      <c r="Y432" s="742"/>
      <c r="Z432" s="742"/>
      <c r="AA432" s="742"/>
      <c r="AB432" s="742"/>
      <c r="AC432" s="742"/>
      <c r="AD432" s="742"/>
      <c r="AE432" s="742"/>
    </row>
    <row r="433">
      <c r="A433" s="742"/>
      <c r="B433" s="742"/>
      <c r="C433" s="742"/>
      <c r="D433" s="742"/>
      <c r="E433" s="742"/>
      <c r="F433" s="742"/>
      <c r="G433" s="742"/>
      <c r="H433" s="742"/>
      <c r="I433" s="742"/>
      <c r="J433" s="742"/>
      <c r="K433" s="742"/>
      <c r="L433" s="742"/>
      <c r="M433" s="742"/>
      <c r="N433" s="742"/>
      <c r="O433" s="742"/>
      <c r="P433" s="742"/>
      <c r="Q433" s="742"/>
      <c r="R433" s="742"/>
      <c r="S433" s="742"/>
      <c r="T433" s="742"/>
      <c r="U433" s="742"/>
      <c r="V433" s="742"/>
      <c r="W433" s="742"/>
      <c r="X433" s="742"/>
      <c r="Y433" s="742"/>
      <c r="Z433" s="742"/>
      <c r="AA433" s="742"/>
      <c r="AB433" s="742"/>
      <c r="AC433" s="742"/>
      <c r="AD433" s="742"/>
      <c r="AE433" s="742"/>
    </row>
    <row r="434">
      <c r="A434" s="742"/>
      <c r="B434" s="742"/>
      <c r="C434" s="742"/>
      <c r="D434" s="742"/>
      <c r="E434" s="742"/>
      <c r="F434" s="742"/>
      <c r="G434" s="742"/>
      <c r="H434" s="742"/>
      <c r="I434" s="742"/>
      <c r="J434" s="742"/>
      <c r="K434" s="742"/>
      <c r="L434" s="742"/>
      <c r="M434" s="742"/>
      <c r="N434" s="742"/>
      <c r="O434" s="742"/>
      <c r="P434" s="742"/>
      <c r="Q434" s="742"/>
      <c r="R434" s="742"/>
      <c r="S434" s="742"/>
      <c r="T434" s="742"/>
      <c r="U434" s="742"/>
      <c r="V434" s="742"/>
      <c r="W434" s="742"/>
      <c r="X434" s="742"/>
      <c r="Y434" s="742"/>
      <c r="Z434" s="742"/>
      <c r="AA434" s="742"/>
      <c r="AB434" s="742"/>
      <c r="AC434" s="742"/>
      <c r="AD434" s="742"/>
      <c r="AE434" s="742"/>
    </row>
    <row r="435">
      <c r="A435" s="742"/>
      <c r="B435" s="742"/>
      <c r="C435" s="742"/>
      <c r="D435" s="742"/>
      <c r="E435" s="742"/>
      <c r="F435" s="742"/>
      <c r="G435" s="742"/>
      <c r="H435" s="742"/>
      <c r="I435" s="742"/>
      <c r="J435" s="742"/>
      <c r="K435" s="742"/>
      <c r="L435" s="742"/>
      <c r="M435" s="742"/>
      <c r="N435" s="742"/>
      <c r="O435" s="742"/>
      <c r="P435" s="742"/>
      <c r="Q435" s="742"/>
      <c r="R435" s="742"/>
      <c r="S435" s="742"/>
      <c r="T435" s="742"/>
      <c r="U435" s="742"/>
      <c r="V435" s="742"/>
      <c r="W435" s="742"/>
      <c r="X435" s="742"/>
      <c r="Y435" s="742"/>
      <c r="Z435" s="742"/>
      <c r="AA435" s="742"/>
      <c r="AB435" s="742"/>
      <c r="AC435" s="742"/>
      <c r="AD435" s="742"/>
      <c r="AE435" s="742"/>
    </row>
    <row r="436">
      <c r="A436" s="742"/>
      <c r="B436" s="742"/>
      <c r="C436" s="742"/>
      <c r="D436" s="742"/>
      <c r="E436" s="742"/>
      <c r="F436" s="742"/>
      <c r="G436" s="742"/>
      <c r="H436" s="742"/>
      <c r="I436" s="742"/>
      <c r="J436" s="742"/>
      <c r="K436" s="742"/>
      <c r="L436" s="742"/>
      <c r="M436" s="742"/>
      <c r="N436" s="742"/>
      <c r="O436" s="742"/>
      <c r="P436" s="742"/>
      <c r="Q436" s="742"/>
      <c r="R436" s="742"/>
      <c r="S436" s="742"/>
      <c r="T436" s="742"/>
      <c r="U436" s="742"/>
      <c r="V436" s="742"/>
      <c r="W436" s="742"/>
      <c r="X436" s="742"/>
      <c r="Y436" s="742"/>
      <c r="Z436" s="742"/>
      <c r="AA436" s="742"/>
      <c r="AB436" s="742"/>
      <c r="AC436" s="742"/>
      <c r="AD436" s="742"/>
      <c r="AE436" s="742"/>
    </row>
    <row r="437">
      <c r="A437" s="742"/>
      <c r="B437" s="742"/>
      <c r="C437" s="742"/>
      <c r="D437" s="742"/>
      <c r="E437" s="742"/>
      <c r="F437" s="742"/>
      <c r="G437" s="742"/>
      <c r="H437" s="742"/>
      <c r="I437" s="742"/>
      <c r="J437" s="742"/>
      <c r="K437" s="742"/>
      <c r="L437" s="742"/>
      <c r="M437" s="742"/>
      <c r="N437" s="742"/>
      <c r="O437" s="742"/>
      <c r="P437" s="742"/>
      <c r="Q437" s="742"/>
      <c r="R437" s="742"/>
      <c r="S437" s="742"/>
      <c r="T437" s="742"/>
      <c r="U437" s="742"/>
      <c r="V437" s="742"/>
      <c r="W437" s="742"/>
      <c r="X437" s="742"/>
      <c r="Y437" s="742"/>
      <c r="Z437" s="742"/>
      <c r="AA437" s="742"/>
      <c r="AB437" s="742"/>
      <c r="AC437" s="742"/>
      <c r="AD437" s="742"/>
      <c r="AE437" s="742"/>
    </row>
    <row r="438">
      <c r="A438" s="742"/>
      <c r="B438" s="742"/>
      <c r="C438" s="742"/>
      <c r="D438" s="742"/>
      <c r="E438" s="742"/>
      <c r="F438" s="742"/>
      <c r="G438" s="742"/>
      <c r="H438" s="742"/>
      <c r="I438" s="742"/>
      <c r="J438" s="742"/>
      <c r="K438" s="742"/>
      <c r="L438" s="742"/>
      <c r="M438" s="742"/>
      <c r="N438" s="742"/>
      <c r="O438" s="742"/>
      <c r="P438" s="742"/>
      <c r="Q438" s="742"/>
      <c r="R438" s="742"/>
      <c r="S438" s="742"/>
      <c r="T438" s="742"/>
      <c r="U438" s="742"/>
      <c r="V438" s="742"/>
      <c r="W438" s="742"/>
      <c r="X438" s="742"/>
      <c r="Y438" s="742"/>
      <c r="Z438" s="742"/>
      <c r="AA438" s="742"/>
      <c r="AB438" s="742"/>
      <c r="AC438" s="742"/>
      <c r="AD438" s="742"/>
      <c r="AE438" s="742"/>
    </row>
    <row r="439">
      <c r="A439" s="742"/>
      <c r="B439" s="742"/>
      <c r="C439" s="742"/>
      <c r="D439" s="742"/>
      <c r="E439" s="742"/>
      <c r="F439" s="742"/>
      <c r="G439" s="742"/>
      <c r="H439" s="742"/>
      <c r="I439" s="742"/>
      <c r="J439" s="742"/>
      <c r="K439" s="742"/>
      <c r="L439" s="742"/>
      <c r="M439" s="742"/>
      <c r="N439" s="742"/>
      <c r="O439" s="742"/>
      <c r="P439" s="742"/>
      <c r="Q439" s="742"/>
      <c r="R439" s="742"/>
      <c r="S439" s="742"/>
      <c r="T439" s="742"/>
      <c r="U439" s="742"/>
      <c r="V439" s="742"/>
      <c r="W439" s="742"/>
      <c r="X439" s="742"/>
      <c r="Y439" s="742"/>
      <c r="Z439" s="742"/>
      <c r="AA439" s="742"/>
      <c r="AB439" s="742"/>
      <c r="AC439" s="742"/>
      <c r="AD439" s="742"/>
      <c r="AE439" s="742"/>
    </row>
    <row r="440">
      <c r="A440" s="742"/>
      <c r="B440" s="742"/>
      <c r="C440" s="742"/>
      <c r="D440" s="742"/>
      <c r="E440" s="742"/>
      <c r="F440" s="742"/>
      <c r="G440" s="742"/>
      <c r="H440" s="742"/>
      <c r="I440" s="742"/>
      <c r="J440" s="742"/>
      <c r="K440" s="742"/>
      <c r="L440" s="742"/>
      <c r="M440" s="742"/>
      <c r="N440" s="742"/>
      <c r="O440" s="742"/>
      <c r="P440" s="742"/>
      <c r="Q440" s="742"/>
      <c r="R440" s="742"/>
      <c r="S440" s="742"/>
      <c r="T440" s="742"/>
      <c r="U440" s="742"/>
      <c r="V440" s="742"/>
      <c r="W440" s="742"/>
      <c r="X440" s="742"/>
      <c r="Y440" s="742"/>
      <c r="Z440" s="742"/>
      <c r="AA440" s="742"/>
      <c r="AB440" s="742"/>
      <c r="AC440" s="742"/>
      <c r="AD440" s="742"/>
      <c r="AE440" s="742"/>
    </row>
    <row r="441">
      <c r="A441" s="742"/>
      <c r="B441" s="742"/>
      <c r="C441" s="742"/>
      <c r="D441" s="742"/>
      <c r="E441" s="742"/>
      <c r="F441" s="742"/>
      <c r="G441" s="742"/>
      <c r="H441" s="742"/>
      <c r="I441" s="742"/>
      <c r="J441" s="742"/>
      <c r="K441" s="742"/>
      <c r="L441" s="742"/>
      <c r="M441" s="742"/>
      <c r="N441" s="742"/>
      <c r="O441" s="742"/>
      <c r="P441" s="742"/>
      <c r="Q441" s="742"/>
      <c r="R441" s="742"/>
      <c r="S441" s="742"/>
      <c r="T441" s="742"/>
      <c r="U441" s="742"/>
      <c r="V441" s="742"/>
      <c r="W441" s="742"/>
      <c r="X441" s="742"/>
      <c r="Y441" s="742"/>
      <c r="Z441" s="742"/>
      <c r="AA441" s="742"/>
      <c r="AB441" s="742"/>
      <c r="AC441" s="742"/>
      <c r="AD441" s="742"/>
      <c r="AE441" s="742"/>
    </row>
    <row r="442">
      <c r="A442" s="742"/>
      <c r="B442" s="742"/>
      <c r="C442" s="742"/>
      <c r="D442" s="742"/>
      <c r="E442" s="742"/>
      <c r="F442" s="742"/>
      <c r="G442" s="742"/>
      <c r="H442" s="742"/>
      <c r="I442" s="742"/>
      <c r="J442" s="742"/>
      <c r="K442" s="742"/>
      <c r="L442" s="742"/>
      <c r="M442" s="742"/>
      <c r="N442" s="742"/>
      <c r="O442" s="742"/>
      <c r="P442" s="742"/>
      <c r="Q442" s="742"/>
      <c r="R442" s="742"/>
      <c r="S442" s="742"/>
      <c r="T442" s="742"/>
      <c r="U442" s="742"/>
      <c r="V442" s="742"/>
      <c r="W442" s="742"/>
      <c r="X442" s="742"/>
      <c r="Y442" s="742"/>
      <c r="Z442" s="742"/>
      <c r="AA442" s="742"/>
      <c r="AB442" s="742"/>
      <c r="AC442" s="742"/>
      <c r="AD442" s="742"/>
      <c r="AE442" s="742"/>
    </row>
    <row r="443">
      <c r="A443" s="742"/>
      <c r="B443" s="742"/>
      <c r="C443" s="742"/>
      <c r="D443" s="742"/>
      <c r="E443" s="742"/>
      <c r="F443" s="742"/>
      <c r="G443" s="742"/>
      <c r="H443" s="742"/>
      <c r="I443" s="742"/>
      <c r="J443" s="742"/>
      <c r="K443" s="742"/>
      <c r="L443" s="742"/>
      <c r="M443" s="742"/>
      <c r="N443" s="742"/>
      <c r="O443" s="742"/>
      <c r="P443" s="742"/>
      <c r="Q443" s="742"/>
      <c r="R443" s="742"/>
      <c r="S443" s="742"/>
      <c r="T443" s="742"/>
      <c r="U443" s="742"/>
      <c r="V443" s="742"/>
      <c r="W443" s="742"/>
      <c r="X443" s="742"/>
      <c r="Y443" s="742"/>
      <c r="Z443" s="742"/>
      <c r="AA443" s="742"/>
      <c r="AB443" s="742"/>
      <c r="AC443" s="742"/>
      <c r="AD443" s="742"/>
      <c r="AE443" s="742"/>
    </row>
    <row r="444">
      <c r="A444" s="742"/>
      <c r="B444" s="742"/>
      <c r="C444" s="742"/>
      <c r="D444" s="742"/>
      <c r="E444" s="742"/>
      <c r="F444" s="742"/>
      <c r="G444" s="742"/>
      <c r="H444" s="742"/>
      <c r="I444" s="742"/>
      <c r="J444" s="742"/>
      <c r="K444" s="742"/>
      <c r="L444" s="742"/>
      <c r="M444" s="742"/>
      <c r="N444" s="742"/>
      <c r="O444" s="742"/>
      <c r="P444" s="742"/>
      <c r="Q444" s="742"/>
      <c r="R444" s="742"/>
      <c r="S444" s="742"/>
      <c r="T444" s="742"/>
      <c r="U444" s="742"/>
      <c r="V444" s="742"/>
      <c r="W444" s="742"/>
      <c r="X444" s="742"/>
      <c r="Y444" s="742"/>
      <c r="Z444" s="742"/>
      <c r="AA444" s="742"/>
      <c r="AB444" s="742"/>
      <c r="AC444" s="742"/>
      <c r="AD444" s="742"/>
      <c r="AE444" s="742"/>
    </row>
    <row r="445">
      <c r="A445" s="742"/>
      <c r="B445" s="742"/>
      <c r="C445" s="742"/>
      <c r="D445" s="742"/>
      <c r="E445" s="742"/>
      <c r="F445" s="742"/>
      <c r="G445" s="742"/>
      <c r="H445" s="742"/>
      <c r="I445" s="742"/>
      <c r="J445" s="742"/>
      <c r="K445" s="742"/>
      <c r="L445" s="742"/>
      <c r="M445" s="742"/>
      <c r="N445" s="742"/>
      <c r="O445" s="742"/>
      <c r="P445" s="742"/>
      <c r="Q445" s="742"/>
      <c r="R445" s="742"/>
      <c r="S445" s="742"/>
      <c r="T445" s="742"/>
      <c r="U445" s="742"/>
      <c r="V445" s="742"/>
      <c r="W445" s="742"/>
      <c r="X445" s="742"/>
      <c r="Y445" s="742"/>
      <c r="Z445" s="742"/>
      <c r="AA445" s="742"/>
      <c r="AB445" s="742"/>
      <c r="AC445" s="742"/>
      <c r="AD445" s="742"/>
      <c r="AE445" s="742"/>
    </row>
    <row r="446">
      <c r="A446" s="742"/>
      <c r="B446" s="742"/>
      <c r="C446" s="742"/>
      <c r="D446" s="742"/>
      <c r="E446" s="742"/>
      <c r="F446" s="742"/>
      <c r="G446" s="742"/>
      <c r="H446" s="742"/>
      <c r="I446" s="742"/>
      <c r="J446" s="742"/>
      <c r="K446" s="742"/>
      <c r="L446" s="742"/>
      <c r="M446" s="742"/>
      <c r="N446" s="742"/>
      <c r="O446" s="742"/>
      <c r="P446" s="742"/>
      <c r="Q446" s="742"/>
      <c r="R446" s="742"/>
      <c r="S446" s="742"/>
      <c r="T446" s="742"/>
      <c r="U446" s="742"/>
      <c r="V446" s="742"/>
      <c r="W446" s="742"/>
      <c r="X446" s="742"/>
      <c r="Y446" s="742"/>
      <c r="Z446" s="742"/>
      <c r="AA446" s="742"/>
      <c r="AB446" s="742"/>
      <c r="AC446" s="742"/>
      <c r="AD446" s="742"/>
      <c r="AE446" s="742"/>
    </row>
    <row r="447">
      <c r="A447" s="742"/>
      <c r="B447" s="742"/>
      <c r="C447" s="742"/>
      <c r="D447" s="742"/>
      <c r="E447" s="742"/>
      <c r="F447" s="742"/>
      <c r="G447" s="742"/>
      <c r="H447" s="742"/>
      <c r="I447" s="742"/>
      <c r="J447" s="742"/>
      <c r="K447" s="742"/>
      <c r="L447" s="742"/>
      <c r="M447" s="742"/>
      <c r="N447" s="742"/>
      <c r="O447" s="742"/>
      <c r="P447" s="742"/>
      <c r="Q447" s="742"/>
      <c r="R447" s="742"/>
      <c r="S447" s="742"/>
      <c r="T447" s="742"/>
      <c r="U447" s="742"/>
      <c r="V447" s="742"/>
      <c r="W447" s="742"/>
      <c r="X447" s="742"/>
      <c r="Y447" s="742"/>
      <c r="Z447" s="742"/>
      <c r="AA447" s="742"/>
      <c r="AB447" s="742"/>
      <c r="AC447" s="742"/>
      <c r="AD447" s="742"/>
      <c r="AE447" s="742"/>
    </row>
    <row r="448">
      <c r="A448" s="742"/>
      <c r="B448" s="742"/>
      <c r="C448" s="742"/>
      <c r="D448" s="742"/>
      <c r="E448" s="742"/>
      <c r="F448" s="742"/>
      <c r="G448" s="742"/>
      <c r="H448" s="742"/>
      <c r="I448" s="742"/>
      <c r="J448" s="742"/>
      <c r="K448" s="742"/>
      <c r="L448" s="742"/>
      <c r="M448" s="742"/>
      <c r="N448" s="742"/>
      <c r="O448" s="742"/>
      <c r="P448" s="742"/>
      <c r="Q448" s="742"/>
      <c r="R448" s="742"/>
      <c r="S448" s="742"/>
      <c r="T448" s="742"/>
      <c r="U448" s="742"/>
      <c r="V448" s="742"/>
      <c r="W448" s="742"/>
      <c r="X448" s="742"/>
      <c r="Y448" s="742"/>
      <c r="Z448" s="742"/>
      <c r="AA448" s="742"/>
      <c r="AB448" s="742"/>
      <c r="AC448" s="742"/>
      <c r="AD448" s="742"/>
      <c r="AE448" s="742"/>
    </row>
    <row r="449">
      <c r="A449" s="742"/>
      <c r="B449" s="742"/>
      <c r="C449" s="742"/>
      <c r="D449" s="742"/>
      <c r="E449" s="742"/>
      <c r="F449" s="742"/>
      <c r="G449" s="742"/>
      <c r="H449" s="742"/>
      <c r="I449" s="742"/>
      <c r="J449" s="742"/>
      <c r="K449" s="742"/>
      <c r="L449" s="742"/>
      <c r="M449" s="742"/>
      <c r="N449" s="742"/>
      <c r="O449" s="742"/>
      <c r="P449" s="742"/>
      <c r="Q449" s="742"/>
      <c r="R449" s="742"/>
      <c r="S449" s="742"/>
      <c r="T449" s="742"/>
      <c r="U449" s="742"/>
      <c r="V449" s="742"/>
      <c r="W449" s="742"/>
      <c r="X449" s="742"/>
      <c r="Y449" s="742"/>
      <c r="Z449" s="742"/>
      <c r="AA449" s="742"/>
      <c r="AB449" s="742"/>
      <c r="AC449" s="742"/>
      <c r="AD449" s="742"/>
      <c r="AE449" s="742"/>
    </row>
    <row r="450">
      <c r="A450" s="742"/>
      <c r="B450" s="742"/>
      <c r="C450" s="742"/>
      <c r="D450" s="742"/>
      <c r="E450" s="742"/>
      <c r="F450" s="742"/>
      <c r="G450" s="742"/>
      <c r="H450" s="742"/>
      <c r="I450" s="742"/>
      <c r="J450" s="742"/>
      <c r="K450" s="742"/>
      <c r="L450" s="742"/>
      <c r="M450" s="742"/>
      <c r="N450" s="742"/>
      <c r="O450" s="742"/>
      <c r="P450" s="742"/>
      <c r="Q450" s="742"/>
      <c r="R450" s="742"/>
      <c r="S450" s="742"/>
      <c r="T450" s="742"/>
      <c r="U450" s="742"/>
      <c r="V450" s="742"/>
      <c r="W450" s="742"/>
      <c r="X450" s="742"/>
      <c r="Y450" s="742"/>
      <c r="Z450" s="742"/>
      <c r="AA450" s="742"/>
      <c r="AB450" s="742"/>
      <c r="AC450" s="742"/>
      <c r="AD450" s="742"/>
      <c r="AE450" s="742"/>
    </row>
    <row r="451">
      <c r="A451" s="742"/>
      <c r="B451" s="742"/>
      <c r="C451" s="742"/>
      <c r="D451" s="742"/>
      <c r="E451" s="742"/>
      <c r="F451" s="742"/>
      <c r="G451" s="742"/>
      <c r="H451" s="742"/>
      <c r="I451" s="742"/>
      <c r="J451" s="742"/>
      <c r="K451" s="742"/>
      <c r="L451" s="742"/>
      <c r="M451" s="742"/>
      <c r="N451" s="742"/>
      <c r="O451" s="742"/>
      <c r="P451" s="742"/>
      <c r="Q451" s="742"/>
      <c r="R451" s="742"/>
      <c r="S451" s="742"/>
      <c r="T451" s="742"/>
      <c r="U451" s="742"/>
      <c r="V451" s="742"/>
      <c r="W451" s="742"/>
      <c r="X451" s="742"/>
      <c r="Y451" s="742"/>
      <c r="Z451" s="742"/>
      <c r="AA451" s="742"/>
      <c r="AB451" s="742"/>
      <c r="AC451" s="742"/>
      <c r="AD451" s="742"/>
      <c r="AE451" s="742"/>
    </row>
    <row r="452">
      <c r="A452" s="742"/>
      <c r="B452" s="742"/>
      <c r="C452" s="742"/>
      <c r="D452" s="742"/>
      <c r="E452" s="742"/>
      <c r="F452" s="742"/>
      <c r="G452" s="742"/>
      <c r="H452" s="742"/>
      <c r="I452" s="742"/>
      <c r="J452" s="742"/>
      <c r="K452" s="742"/>
      <c r="L452" s="742"/>
      <c r="M452" s="742"/>
      <c r="N452" s="742"/>
      <c r="O452" s="742"/>
      <c r="P452" s="742"/>
      <c r="Q452" s="742"/>
      <c r="R452" s="742"/>
      <c r="S452" s="742"/>
      <c r="T452" s="742"/>
      <c r="U452" s="742"/>
      <c r="V452" s="742"/>
      <c r="W452" s="742"/>
      <c r="X452" s="742"/>
      <c r="Y452" s="742"/>
      <c r="Z452" s="742"/>
      <c r="AA452" s="742"/>
      <c r="AB452" s="742"/>
      <c r="AC452" s="742"/>
      <c r="AD452" s="742"/>
      <c r="AE452" s="742"/>
    </row>
    <row r="453">
      <c r="A453" s="742"/>
      <c r="B453" s="742"/>
      <c r="C453" s="742"/>
      <c r="D453" s="742"/>
      <c r="E453" s="742"/>
      <c r="F453" s="742"/>
      <c r="G453" s="742"/>
      <c r="H453" s="742"/>
      <c r="I453" s="742"/>
      <c r="J453" s="742"/>
      <c r="K453" s="742"/>
      <c r="L453" s="742"/>
      <c r="M453" s="742"/>
      <c r="N453" s="742"/>
      <c r="O453" s="742"/>
      <c r="P453" s="742"/>
      <c r="Q453" s="742"/>
      <c r="R453" s="742"/>
      <c r="S453" s="742"/>
      <c r="T453" s="742"/>
      <c r="U453" s="742"/>
      <c r="V453" s="742"/>
      <c r="W453" s="742"/>
      <c r="X453" s="742"/>
      <c r="Y453" s="742"/>
      <c r="Z453" s="742"/>
      <c r="AA453" s="742"/>
      <c r="AB453" s="742"/>
      <c r="AC453" s="742"/>
      <c r="AD453" s="742"/>
      <c r="AE453" s="742"/>
    </row>
    <row r="454">
      <c r="A454" s="742"/>
      <c r="B454" s="742"/>
      <c r="C454" s="742"/>
      <c r="D454" s="742"/>
      <c r="E454" s="742"/>
      <c r="F454" s="742"/>
      <c r="G454" s="742"/>
      <c r="H454" s="742"/>
      <c r="I454" s="742"/>
      <c r="J454" s="742"/>
      <c r="K454" s="742"/>
      <c r="L454" s="742"/>
      <c r="M454" s="742"/>
      <c r="N454" s="742"/>
      <c r="O454" s="742"/>
      <c r="P454" s="742"/>
      <c r="Q454" s="742"/>
      <c r="R454" s="742"/>
      <c r="S454" s="742"/>
      <c r="T454" s="742"/>
      <c r="U454" s="742"/>
      <c r="V454" s="742"/>
      <c r="W454" s="742"/>
      <c r="X454" s="742"/>
      <c r="Y454" s="742"/>
      <c r="Z454" s="742"/>
      <c r="AA454" s="742"/>
      <c r="AB454" s="742"/>
      <c r="AC454" s="742"/>
      <c r="AD454" s="742"/>
      <c r="AE454" s="742"/>
    </row>
    <row r="455">
      <c r="A455" s="742"/>
      <c r="B455" s="742"/>
      <c r="C455" s="742"/>
      <c r="D455" s="742"/>
      <c r="E455" s="742"/>
      <c r="F455" s="742"/>
      <c r="G455" s="742"/>
      <c r="H455" s="742"/>
      <c r="I455" s="742"/>
      <c r="J455" s="742"/>
      <c r="K455" s="742"/>
      <c r="L455" s="742"/>
      <c r="M455" s="742"/>
      <c r="N455" s="742"/>
      <c r="O455" s="742"/>
      <c r="P455" s="742"/>
      <c r="Q455" s="742"/>
      <c r="R455" s="742"/>
      <c r="S455" s="742"/>
      <c r="T455" s="742"/>
      <c r="U455" s="742"/>
      <c r="V455" s="742"/>
      <c r="W455" s="742"/>
      <c r="X455" s="742"/>
      <c r="Y455" s="742"/>
      <c r="Z455" s="742"/>
      <c r="AA455" s="742"/>
      <c r="AB455" s="742"/>
      <c r="AC455" s="742"/>
      <c r="AD455" s="742"/>
      <c r="AE455" s="742"/>
    </row>
    <row r="456">
      <c r="A456" s="742"/>
      <c r="B456" s="742"/>
      <c r="C456" s="742"/>
      <c r="D456" s="742"/>
      <c r="E456" s="742"/>
      <c r="F456" s="742"/>
      <c r="G456" s="742"/>
      <c r="H456" s="742"/>
      <c r="I456" s="742"/>
      <c r="J456" s="742"/>
      <c r="K456" s="742"/>
      <c r="L456" s="742"/>
      <c r="M456" s="742"/>
      <c r="N456" s="742"/>
      <c r="O456" s="742"/>
      <c r="P456" s="742"/>
      <c r="Q456" s="742"/>
      <c r="R456" s="742"/>
      <c r="S456" s="742"/>
      <c r="T456" s="742"/>
      <c r="U456" s="742"/>
      <c r="V456" s="742"/>
      <c r="W456" s="742"/>
      <c r="X456" s="742"/>
      <c r="Y456" s="742"/>
      <c r="Z456" s="742"/>
      <c r="AA456" s="742"/>
      <c r="AB456" s="742"/>
      <c r="AC456" s="742"/>
      <c r="AD456" s="742"/>
      <c r="AE456" s="742"/>
    </row>
    <row r="457">
      <c r="A457" s="742"/>
      <c r="B457" s="742"/>
      <c r="C457" s="742"/>
      <c r="D457" s="742"/>
      <c r="E457" s="742"/>
      <c r="F457" s="742"/>
      <c r="G457" s="742"/>
      <c r="H457" s="742"/>
      <c r="I457" s="742"/>
      <c r="J457" s="742"/>
      <c r="K457" s="742"/>
      <c r="L457" s="742"/>
      <c r="M457" s="742"/>
      <c r="N457" s="742"/>
      <c r="O457" s="742"/>
      <c r="P457" s="742"/>
      <c r="Q457" s="742"/>
      <c r="R457" s="742"/>
      <c r="S457" s="742"/>
      <c r="T457" s="742"/>
      <c r="U457" s="742"/>
      <c r="V457" s="742"/>
      <c r="W457" s="742"/>
      <c r="X457" s="742"/>
      <c r="Y457" s="742"/>
      <c r="Z457" s="742"/>
      <c r="AA457" s="742"/>
      <c r="AB457" s="742"/>
      <c r="AC457" s="742"/>
      <c r="AD457" s="742"/>
      <c r="AE457" s="742"/>
    </row>
    <row r="458">
      <c r="A458" s="742"/>
      <c r="B458" s="742"/>
      <c r="C458" s="742"/>
      <c r="D458" s="742"/>
      <c r="E458" s="742"/>
      <c r="F458" s="742"/>
      <c r="G458" s="742"/>
      <c r="H458" s="742"/>
      <c r="I458" s="742"/>
      <c r="J458" s="742"/>
      <c r="K458" s="742"/>
      <c r="L458" s="742"/>
      <c r="M458" s="742"/>
      <c r="N458" s="742"/>
      <c r="O458" s="742"/>
      <c r="P458" s="742"/>
      <c r="Q458" s="742"/>
      <c r="R458" s="742"/>
      <c r="S458" s="742"/>
      <c r="T458" s="742"/>
      <c r="U458" s="742"/>
      <c r="V458" s="742"/>
      <c r="W458" s="742"/>
      <c r="X458" s="742"/>
      <c r="Y458" s="742"/>
      <c r="Z458" s="742"/>
      <c r="AA458" s="742"/>
      <c r="AB458" s="742"/>
      <c r="AC458" s="742"/>
      <c r="AD458" s="742"/>
      <c r="AE458" s="742"/>
    </row>
    <row r="459">
      <c r="A459" s="742"/>
      <c r="B459" s="742"/>
      <c r="C459" s="742"/>
      <c r="D459" s="742"/>
      <c r="E459" s="742"/>
      <c r="F459" s="742"/>
      <c r="G459" s="742"/>
      <c r="H459" s="742"/>
      <c r="I459" s="742"/>
      <c r="J459" s="742"/>
      <c r="K459" s="742"/>
      <c r="L459" s="742"/>
      <c r="M459" s="742"/>
      <c r="N459" s="742"/>
      <c r="O459" s="742"/>
      <c r="P459" s="742"/>
      <c r="Q459" s="742"/>
      <c r="R459" s="742"/>
      <c r="S459" s="742"/>
      <c r="T459" s="742"/>
      <c r="U459" s="742"/>
      <c r="V459" s="742"/>
      <c r="W459" s="742"/>
      <c r="X459" s="742"/>
      <c r="Y459" s="742"/>
      <c r="Z459" s="742"/>
      <c r="AA459" s="742"/>
      <c r="AB459" s="742"/>
      <c r="AC459" s="742"/>
      <c r="AD459" s="742"/>
      <c r="AE459" s="742"/>
    </row>
    <row r="460">
      <c r="A460" s="742"/>
      <c r="B460" s="742"/>
      <c r="C460" s="742"/>
      <c r="D460" s="742"/>
      <c r="E460" s="742"/>
      <c r="F460" s="742"/>
      <c r="G460" s="742"/>
      <c r="H460" s="742"/>
      <c r="I460" s="742"/>
      <c r="J460" s="742"/>
      <c r="K460" s="742"/>
      <c r="L460" s="742"/>
      <c r="M460" s="742"/>
      <c r="N460" s="742"/>
      <c r="O460" s="742"/>
      <c r="P460" s="742"/>
      <c r="Q460" s="742"/>
      <c r="R460" s="742"/>
      <c r="S460" s="742"/>
      <c r="T460" s="742"/>
      <c r="U460" s="742"/>
      <c r="V460" s="742"/>
      <c r="W460" s="742"/>
      <c r="X460" s="742"/>
      <c r="Y460" s="742"/>
      <c r="Z460" s="742"/>
      <c r="AA460" s="742"/>
      <c r="AB460" s="742"/>
      <c r="AC460" s="742"/>
      <c r="AD460" s="742"/>
      <c r="AE460" s="742"/>
    </row>
    <row r="461">
      <c r="A461" s="742"/>
      <c r="B461" s="742"/>
      <c r="C461" s="742"/>
      <c r="D461" s="742"/>
      <c r="E461" s="742"/>
      <c r="F461" s="742"/>
      <c r="G461" s="742"/>
      <c r="H461" s="742"/>
      <c r="I461" s="742"/>
      <c r="J461" s="742"/>
      <c r="K461" s="742"/>
      <c r="L461" s="742"/>
      <c r="M461" s="742"/>
      <c r="N461" s="742"/>
      <c r="O461" s="742"/>
      <c r="P461" s="742"/>
      <c r="Q461" s="742"/>
      <c r="R461" s="742"/>
      <c r="S461" s="742"/>
      <c r="T461" s="742"/>
      <c r="U461" s="742"/>
      <c r="V461" s="742"/>
      <c r="W461" s="742"/>
      <c r="X461" s="742"/>
      <c r="Y461" s="742"/>
      <c r="Z461" s="742"/>
      <c r="AA461" s="742"/>
      <c r="AB461" s="742"/>
      <c r="AC461" s="742"/>
      <c r="AD461" s="742"/>
      <c r="AE461" s="742"/>
    </row>
    <row r="462">
      <c r="A462" s="742"/>
      <c r="B462" s="742"/>
      <c r="C462" s="742"/>
      <c r="D462" s="742"/>
      <c r="E462" s="742"/>
      <c r="F462" s="742"/>
      <c r="G462" s="742"/>
      <c r="H462" s="742"/>
      <c r="I462" s="742"/>
      <c r="J462" s="742"/>
      <c r="K462" s="742"/>
      <c r="L462" s="742"/>
      <c r="M462" s="742"/>
      <c r="N462" s="742"/>
      <c r="O462" s="742"/>
      <c r="P462" s="742"/>
      <c r="Q462" s="742"/>
      <c r="R462" s="742"/>
      <c r="S462" s="742"/>
      <c r="T462" s="742"/>
      <c r="U462" s="742"/>
      <c r="V462" s="742"/>
      <c r="W462" s="742"/>
      <c r="X462" s="742"/>
      <c r="Y462" s="742"/>
      <c r="Z462" s="742"/>
      <c r="AA462" s="742"/>
      <c r="AB462" s="742"/>
      <c r="AC462" s="742"/>
      <c r="AD462" s="742"/>
      <c r="AE462" s="742"/>
    </row>
    <row r="463">
      <c r="A463" s="742"/>
      <c r="B463" s="742"/>
      <c r="C463" s="742"/>
      <c r="D463" s="742"/>
      <c r="E463" s="742"/>
      <c r="F463" s="742"/>
      <c r="G463" s="742"/>
      <c r="H463" s="742"/>
      <c r="I463" s="742"/>
      <c r="J463" s="742"/>
      <c r="K463" s="742"/>
      <c r="L463" s="742"/>
      <c r="M463" s="742"/>
      <c r="N463" s="742"/>
      <c r="O463" s="742"/>
      <c r="P463" s="742"/>
      <c r="Q463" s="742"/>
      <c r="R463" s="742"/>
      <c r="S463" s="742"/>
      <c r="T463" s="742"/>
      <c r="U463" s="742"/>
      <c r="V463" s="742"/>
      <c r="W463" s="742"/>
      <c r="X463" s="742"/>
      <c r="Y463" s="742"/>
      <c r="Z463" s="742"/>
      <c r="AA463" s="742"/>
      <c r="AB463" s="742"/>
      <c r="AC463" s="742"/>
      <c r="AD463" s="742"/>
      <c r="AE463" s="742"/>
    </row>
    <row r="464">
      <c r="A464" s="742"/>
      <c r="B464" s="742"/>
      <c r="C464" s="742"/>
      <c r="D464" s="742"/>
      <c r="E464" s="742"/>
      <c r="F464" s="742"/>
      <c r="G464" s="742"/>
      <c r="H464" s="742"/>
      <c r="I464" s="742"/>
      <c r="J464" s="742"/>
      <c r="K464" s="742"/>
      <c r="L464" s="742"/>
      <c r="M464" s="742"/>
      <c r="N464" s="742"/>
      <c r="O464" s="742"/>
      <c r="P464" s="742"/>
      <c r="Q464" s="742"/>
      <c r="R464" s="742"/>
      <c r="S464" s="742"/>
      <c r="T464" s="742"/>
      <c r="U464" s="742"/>
      <c r="V464" s="742"/>
      <c r="W464" s="742"/>
      <c r="X464" s="742"/>
      <c r="Y464" s="742"/>
      <c r="Z464" s="742"/>
      <c r="AA464" s="742"/>
      <c r="AB464" s="742"/>
      <c r="AC464" s="742"/>
      <c r="AD464" s="742"/>
      <c r="AE464" s="742"/>
    </row>
    <row r="465">
      <c r="A465" s="742"/>
      <c r="B465" s="742"/>
      <c r="C465" s="742"/>
      <c r="D465" s="742"/>
      <c r="E465" s="742"/>
      <c r="F465" s="742"/>
      <c r="G465" s="742"/>
      <c r="H465" s="742"/>
      <c r="I465" s="742"/>
      <c r="J465" s="742"/>
      <c r="K465" s="742"/>
      <c r="L465" s="742"/>
      <c r="M465" s="742"/>
      <c r="N465" s="742"/>
      <c r="O465" s="742"/>
      <c r="P465" s="742"/>
      <c r="Q465" s="742"/>
      <c r="R465" s="742"/>
      <c r="S465" s="742"/>
      <c r="T465" s="742"/>
      <c r="U465" s="742"/>
      <c r="V465" s="742"/>
      <c r="W465" s="742"/>
      <c r="X465" s="742"/>
      <c r="Y465" s="742"/>
      <c r="Z465" s="742"/>
      <c r="AA465" s="742"/>
      <c r="AB465" s="742"/>
      <c r="AC465" s="742"/>
      <c r="AD465" s="742"/>
      <c r="AE465" s="742"/>
    </row>
    <row r="466">
      <c r="A466" s="742"/>
      <c r="B466" s="742"/>
      <c r="C466" s="742"/>
      <c r="D466" s="742"/>
      <c r="E466" s="742"/>
      <c r="F466" s="742"/>
      <c r="G466" s="742"/>
      <c r="H466" s="742"/>
      <c r="I466" s="742"/>
      <c r="J466" s="742"/>
      <c r="K466" s="742"/>
      <c r="L466" s="742"/>
      <c r="M466" s="742"/>
      <c r="N466" s="742"/>
      <c r="O466" s="742"/>
      <c r="P466" s="742"/>
      <c r="Q466" s="742"/>
      <c r="R466" s="742"/>
      <c r="S466" s="742"/>
      <c r="T466" s="742"/>
      <c r="U466" s="742"/>
      <c r="V466" s="742"/>
      <c r="W466" s="742"/>
      <c r="X466" s="742"/>
      <c r="Y466" s="742"/>
      <c r="Z466" s="742"/>
      <c r="AA466" s="742"/>
      <c r="AB466" s="742"/>
      <c r="AC466" s="742"/>
      <c r="AD466" s="742"/>
      <c r="AE466" s="742"/>
    </row>
    <row r="467">
      <c r="A467" s="742"/>
      <c r="B467" s="742"/>
      <c r="C467" s="742"/>
      <c r="D467" s="742"/>
      <c r="E467" s="742"/>
      <c r="F467" s="742"/>
      <c r="G467" s="742"/>
      <c r="H467" s="742"/>
      <c r="I467" s="742"/>
      <c r="J467" s="742"/>
      <c r="K467" s="742"/>
      <c r="L467" s="742"/>
      <c r="M467" s="742"/>
      <c r="N467" s="742"/>
      <c r="O467" s="742"/>
      <c r="P467" s="742"/>
      <c r="Q467" s="742"/>
      <c r="R467" s="742"/>
      <c r="S467" s="742"/>
      <c r="T467" s="742"/>
      <c r="U467" s="742"/>
      <c r="V467" s="742"/>
      <c r="W467" s="742"/>
      <c r="X467" s="742"/>
      <c r="Y467" s="742"/>
      <c r="Z467" s="742"/>
      <c r="AA467" s="742"/>
      <c r="AB467" s="742"/>
      <c r="AC467" s="742"/>
      <c r="AD467" s="742"/>
      <c r="AE467" s="742"/>
    </row>
    <row r="468">
      <c r="A468" s="742"/>
      <c r="B468" s="742"/>
      <c r="C468" s="742"/>
      <c r="D468" s="742"/>
      <c r="E468" s="742"/>
      <c r="F468" s="742"/>
      <c r="G468" s="742"/>
      <c r="H468" s="742"/>
      <c r="I468" s="742"/>
      <c r="J468" s="742"/>
      <c r="K468" s="742"/>
      <c r="L468" s="742"/>
      <c r="M468" s="742"/>
      <c r="N468" s="742"/>
      <c r="O468" s="742"/>
      <c r="P468" s="742"/>
      <c r="Q468" s="742"/>
      <c r="R468" s="742"/>
      <c r="S468" s="742"/>
      <c r="T468" s="742"/>
      <c r="U468" s="742"/>
      <c r="V468" s="742"/>
      <c r="W468" s="742"/>
      <c r="X468" s="742"/>
      <c r="Y468" s="742"/>
      <c r="Z468" s="742"/>
      <c r="AA468" s="742"/>
      <c r="AB468" s="742"/>
      <c r="AC468" s="742"/>
      <c r="AD468" s="742"/>
      <c r="AE468" s="742"/>
    </row>
    <row r="469">
      <c r="A469" s="742"/>
      <c r="B469" s="742"/>
      <c r="C469" s="742"/>
      <c r="D469" s="742"/>
      <c r="E469" s="742"/>
      <c r="F469" s="742"/>
      <c r="G469" s="742"/>
      <c r="H469" s="742"/>
      <c r="I469" s="742"/>
      <c r="J469" s="742"/>
      <c r="K469" s="742"/>
      <c r="L469" s="742"/>
      <c r="M469" s="742"/>
      <c r="N469" s="742"/>
      <c r="O469" s="742"/>
      <c r="P469" s="742"/>
      <c r="Q469" s="742"/>
      <c r="R469" s="742"/>
      <c r="S469" s="742"/>
      <c r="T469" s="742"/>
      <c r="U469" s="742"/>
      <c r="V469" s="742"/>
      <c r="W469" s="742"/>
      <c r="X469" s="742"/>
      <c r="Y469" s="742"/>
      <c r="Z469" s="742"/>
      <c r="AA469" s="742"/>
      <c r="AB469" s="742"/>
      <c r="AC469" s="742"/>
      <c r="AD469" s="742"/>
      <c r="AE469" s="742"/>
    </row>
    <row r="470">
      <c r="A470" s="742"/>
      <c r="B470" s="742"/>
      <c r="C470" s="742"/>
      <c r="D470" s="742"/>
      <c r="E470" s="742"/>
      <c r="F470" s="742"/>
      <c r="G470" s="742"/>
      <c r="H470" s="742"/>
      <c r="I470" s="742"/>
      <c r="J470" s="742"/>
      <c r="K470" s="742"/>
      <c r="L470" s="742"/>
      <c r="M470" s="742"/>
      <c r="N470" s="742"/>
      <c r="O470" s="742"/>
      <c r="P470" s="742"/>
      <c r="Q470" s="742"/>
      <c r="R470" s="742"/>
      <c r="S470" s="742"/>
      <c r="T470" s="742"/>
      <c r="U470" s="742"/>
      <c r="V470" s="742"/>
      <c r="W470" s="742"/>
      <c r="X470" s="742"/>
      <c r="Y470" s="742"/>
      <c r="Z470" s="742"/>
      <c r="AA470" s="742"/>
      <c r="AB470" s="742"/>
      <c r="AC470" s="742"/>
      <c r="AD470" s="742"/>
      <c r="AE470" s="742"/>
    </row>
    <row r="471">
      <c r="A471" s="742"/>
      <c r="B471" s="742"/>
      <c r="C471" s="742"/>
      <c r="D471" s="742"/>
      <c r="E471" s="742"/>
      <c r="F471" s="742"/>
      <c r="G471" s="742"/>
      <c r="H471" s="742"/>
      <c r="I471" s="742"/>
      <c r="J471" s="742"/>
      <c r="K471" s="742"/>
      <c r="L471" s="742"/>
      <c r="M471" s="742"/>
      <c r="N471" s="742"/>
      <c r="O471" s="742"/>
      <c r="P471" s="742"/>
      <c r="Q471" s="742"/>
      <c r="R471" s="742"/>
      <c r="S471" s="742"/>
      <c r="T471" s="742"/>
      <c r="U471" s="742"/>
      <c r="V471" s="742"/>
      <c r="W471" s="742"/>
      <c r="X471" s="742"/>
      <c r="Y471" s="742"/>
      <c r="Z471" s="742"/>
      <c r="AA471" s="742"/>
      <c r="AB471" s="742"/>
      <c r="AC471" s="742"/>
      <c r="AD471" s="742"/>
      <c r="AE471" s="742"/>
    </row>
    <row r="472">
      <c r="A472" s="742"/>
      <c r="B472" s="742"/>
      <c r="C472" s="742"/>
      <c r="D472" s="742"/>
      <c r="E472" s="742"/>
      <c r="F472" s="742"/>
      <c r="G472" s="742"/>
      <c r="H472" s="742"/>
      <c r="I472" s="742"/>
      <c r="J472" s="742"/>
      <c r="K472" s="742"/>
      <c r="L472" s="742"/>
      <c r="M472" s="742"/>
      <c r="N472" s="742"/>
      <c r="O472" s="742"/>
      <c r="P472" s="742"/>
      <c r="Q472" s="742"/>
      <c r="R472" s="742"/>
      <c r="S472" s="742"/>
      <c r="T472" s="742"/>
      <c r="U472" s="742"/>
      <c r="V472" s="742"/>
      <c r="W472" s="742"/>
      <c r="X472" s="742"/>
      <c r="Y472" s="742"/>
      <c r="Z472" s="742"/>
      <c r="AA472" s="742"/>
      <c r="AB472" s="742"/>
      <c r="AC472" s="742"/>
      <c r="AD472" s="742"/>
      <c r="AE472" s="742"/>
    </row>
    <row r="473">
      <c r="A473" s="742"/>
      <c r="B473" s="742"/>
      <c r="C473" s="742"/>
      <c r="D473" s="742"/>
      <c r="E473" s="742"/>
      <c r="F473" s="742"/>
      <c r="G473" s="742"/>
      <c r="H473" s="742"/>
      <c r="I473" s="742"/>
      <c r="J473" s="742"/>
      <c r="K473" s="742"/>
      <c r="L473" s="742"/>
      <c r="M473" s="742"/>
      <c r="N473" s="742"/>
      <c r="O473" s="742"/>
      <c r="P473" s="742"/>
      <c r="Q473" s="742"/>
      <c r="R473" s="742"/>
      <c r="S473" s="742"/>
      <c r="T473" s="742"/>
      <c r="U473" s="742"/>
      <c r="V473" s="742"/>
      <c r="W473" s="742"/>
      <c r="X473" s="742"/>
      <c r="Y473" s="742"/>
      <c r="Z473" s="742"/>
      <c r="AA473" s="742"/>
      <c r="AB473" s="742"/>
      <c r="AC473" s="742"/>
      <c r="AD473" s="742"/>
      <c r="AE473" s="742"/>
    </row>
    <row r="474">
      <c r="A474" s="742"/>
      <c r="B474" s="742"/>
      <c r="C474" s="742"/>
      <c r="D474" s="742"/>
      <c r="E474" s="742"/>
      <c r="F474" s="742"/>
      <c r="G474" s="742"/>
      <c r="H474" s="742"/>
      <c r="I474" s="742"/>
      <c r="J474" s="742"/>
      <c r="K474" s="742"/>
      <c r="L474" s="742"/>
      <c r="M474" s="742"/>
      <c r="N474" s="742"/>
      <c r="O474" s="742"/>
      <c r="P474" s="742"/>
      <c r="Q474" s="742"/>
      <c r="R474" s="742"/>
      <c r="S474" s="742"/>
      <c r="T474" s="742"/>
      <c r="U474" s="742"/>
      <c r="V474" s="742"/>
      <c r="W474" s="742"/>
      <c r="X474" s="742"/>
      <c r="Y474" s="742"/>
      <c r="Z474" s="742"/>
      <c r="AA474" s="742"/>
      <c r="AB474" s="742"/>
      <c r="AC474" s="742"/>
      <c r="AD474" s="742"/>
      <c r="AE474" s="742"/>
    </row>
    <row r="475">
      <c r="A475" s="742"/>
      <c r="B475" s="742"/>
      <c r="C475" s="742"/>
      <c r="D475" s="742"/>
      <c r="E475" s="742"/>
      <c r="F475" s="742"/>
      <c r="G475" s="742"/>
      <c r="H475" s="742"/>
      <c r="I475" s="742"/>
      <c r="J475" s="742"/>
      <c r="K475" s="742"/>
      <c r="L475" s="742"/>
      <c r="M475" s="742"/>
      <c r="N475" s="742"/>
      <c r="O475" s="742"/>
      <c r="P475" s="742"/>
      <c r="Q475" s="742"/>
      <c r="R475" s="742"/>
      <c r="S475" s="742"/>
      <c r="T475" s="742"/>
      <c r="U475" s="742"/>
      <c r="V475" s="742"/>
      <c r="W475" s="742"/>
      <c r="X475" s="742"/>
      <c r="Y475" s="742"/>
      <c r="Z475" s="742"/>
      <c r="AA475" s="742"/>
      <c r="AB475" s="742"/>
      <c r="AC475" s="742"/>
      <c r="AD475" s="742"/>
      <c r="AE475" s="742"/>
    </row>
    <row r="476">
      <c r="A476" s="742"/>
      <c r="B476" s="742"/>
      <c r="C476" s="742"/>
      <c r="D476" s="742"/>
      <c r="E476" s="742"/>
      <c r="F476" s="742"/>
      <c r="G476" s="742"/>
      <c r="H476" s="742"/>
      <c r="I476" s="742"/>
      <c r="J476" s="742"/>
      <c r="K476" s="742"/>
      <c r="L476" s="742"/>
      <c r="M476" s="742"/>
      <c r="N476" s="742"/>
      <c r="O476" s="742"/>
      <c r="P476" s="742"/>
      <c r="Q476" s="742"/>
      <c r="R476" s="742"/>
      <c r="S476" s="742"/>
      <c r="T476" s="742"/>
      <c r="U476" s="742"/>
      <c r="V476" s="742"/>
      <c r="W476" s="742"/>
      <c r="X476" s="742"/>
      <c r="Y476" s="742"/>
      <c r="Z476" s="742"/>
      <c r="AA476" s="742"/>
      <c r="AB476" s="742"/>
      <c r="AC476" s="742"/>
      <c r="AD476" s="742"/>
      <c r="AE476" s="742"/>
    </row>
    <row r="477">
      <c r="A477" s="742"/>
      <c r="B477" s="742"/>
      <c r="C477" s="742"/>
      <c r="D477" s="742"/>
      <c r="E477" s="742"/>
      <c r="F477" s="742"/>
      <c r="G477" s="742"/>
      <c r="H477" s="742"/>
      <c r="I477" s="742"/>
      <c r="J477" s="742"/>
      <c r="K477" s="742"/>
      <c r="L477" s="742"/>
      <c r="M477" s="742"/>
      <c r="N477" s="742"/>
      <c r="O477" s="742"/>
      <c r="P477" s="742"/>
      <c r="Q477" s="742"/>
      <c r="R477" s="742"/>
      <c r="S477" s="742"/>
      <c r="T477" s="742"/>
      <c r="U477" s="742"/>
      <c r="V477" s="742"/>
      <c r="W477" s="742"/>
      <c r="X477" s="742"/>
      <c r="Y477" s="742"/>
      <c r="Z477" s="742"/>
      <c r="AA477" s="742"/>
      <c r="AB477" s="742"/>
      <c r="AC477" s="742"/>
      <c r="AD477" s="742"/>
      <c r="AE477" s="742"/>
    </row>
    <row r="478">
      <c r="A478" s="742"/>
      <c r="B478" s="742"/>
      <c r="C478" s="742"/>
      <c r="D478" s="742"/>
      <c r="E478" s="742"/>
      <c r="F478" s="742"/>
      <c r="G478" s="742"/>
      <c r="H478" s="742"/>
      <c r="I478" s="742"/>
      <c r="J478" s="742"/>
      <c r="K478" s="742"/>
      <c r="L478" s="742"/>
      <c r="M478" s="742"/>
      <c r="N478" s="742"/>
      <c r="O478" s="742"/>
      <c r="P478" s="742"/>
      <c r="Q478" s="742"/>
      <c r="R478" s="742"/>
      <c r="S478" s="742"/>
      <c r="T478" s="742"/>
      <c r="U478" s="742"/>
      <c r="V478" s="742"/>
      <c r="W478" s="742"/>
      <c r="X478" s="742"/>
      <c r="Y478" s="742"/>
      <c r="Z478" s="742"/>
      <c r="AA478" s="742"/>
      <c r="AB478" s="742"/>
      <c r="AC478" s="742"/>
      <c r="AD478" s="742"/>
      <c r="AE478" s="742"/>
    </row>
    <row r="479">
      <c r="A479" s="742"/>
      <c r="B479" s="742"/>
      <c r="C479" s="742"/>
      <c r="D479" s="742"/>
      <c r="E479" s="742"/>
      <c r="F479" s="742"/>
      <c r="G479" s="742"/>
      <c r="H479" s="742"/>
      <c r="I479" s="742"/>
      <c r="J479" s="742"/>
      <c r="K479" s="742"/>
      <c r="L479" s="742"/>
      <c r="M479" s="742"/>
      <c r="N479" s="742"/>
      <c r="O479" s="742"/>
      <c r="P479" s="742"/>
      <c r="Q479" s="742"/>
      <c r="R479" s="742"/>
      <c r="S479" s="742"/>
      <c r="T479" s="742"/>
      <c r="U479" s="742"/>
      <c r="V479" s="742"/>
      <c r="W479" s="742"/>
      <c r="X479" s="742"/>
      <c r="Y479" s="742"/>
      <c r="Z479" s="742"/>
      <c r="AA479" s="742"/>
      <c r="AB479" s="742"/>
      <c r="AC479" s="742"/>
      <c r="AD479" s="742"/>
      <c r="AE479" s="742"/>
    </row>
    <row r="480">
      <c r="A480" s="742"/>
      <c r="B480" s="742"/>
      <c r="C480" s="742"/>
      <c r="D480" s="742"/>
      <c r="E480" s="742"/>
      <c r="F480" s="742"/>
      <c r="G480" s="742"/>
      <c r="H480" s="742"/>
      <c r="I480" s="742"/>
      <c r="J480" s="742"/>
      <c r="K480" s="742"/>
      <c r="L480" s="742"/>
      <c r="M480" s="742"/>
      <c r="N480" s="742"/>
      <c r="O480" s="742"/>
      <c r="P480" s="742"/>
      <c r="Q480" s="742"/>
      <c r="R480" s="742"/>
      <c r="S480" s="742"/>
      <c r="T480" s="742"/>
      <c r="U480" s="742"/>
      <c r="V480" s="742"/>
      <c r="W480" s="742"/>
      <c r="X480" s="742"/>
      <c r="Y480" s="742"/>
      <c r="Z480" s="742"/>
      <c r="AA480" s="742"/>
      <c r="AB480" s="742"/>
      <c r="AC480" s="742"/>
      <c r="AD480" s="742"/>
      <c r="AE480" s="742"/>
    </row>
    <row r="481">
      <c r="A481" s="742"/>
      <c r="B481" s="742"/>
      <c r="C481" s="742"/>
      <c r="D481" s="742"/>
      <c r="E481" s="742"/>
      <c r="F481" s="742"/>
      <c r="G481" s="742"/>
      <c r="H481" s="742"/>
      <c r="I481" s="742"/>
      <c r="J481" s="742"/>
      <c r="K481" s="742"/>
      <c r="L481" s="742"/>
      <c r="M481" s="742"/>
      <c r="N481" s="742"/>
      <c r="O481" s="742"/>
      <c r="P481" s="742"/>
      <c r="Q481" s="742"/>
      <c r="R481" s="742"/>
      <c r="S481" s="742"/>
      <c r="T481" s="742"/>
      <c r="U481" s="742"/>
      <c r="V481" s="742"/>
      <c r="W481" s="742"/>
      <c r="X481" s="742"/>
      <c r="Y481" s="742"/>
      <c r="Z481" s="742"/>
      <c r="AA481" s="742"/>
      <c r="AB481" s="742"/>
      <c r="AC481" s="742"/>
      <c r="AD481" s="742"/>
      <c r="AE481" s="742"/>
    </row>
    <row r="482">
      <c r="A482" s="742"/>
      <c r="B482" s="742"/>
      <c r="C482" s="742"/>
      <c r="D482" s="742"/>
      <c r="E482" s="742"/>
      <c r="F482" s="742"/>
      <c r="G482" s="742"/>
      <c r="H482" s="742"/>
      <c r="I482" s="742"/>
      <c r="J482" s="742"/>
      <c r="K482" s="742"/>
      <c r="L482" s="742"/>
      <c r="M482" s="742"/>
      <c r="N482" s="742"/>
      <c r="O482" s="742"/>
      <c r="P482" s="742"/>
      <c r="Q482" s="742"/>
      <c r="R482" s="742"/>
      <c r="S482" s="742"/>
      <c r="T482" s="742"/>
      <c r="U482" s="742"/>
      <c r="V482" s="742"/>
      <c r="W482" s="742"/>
      <c r="X482" s="742"/>
      <c r="Y482" s="742"/>
      <c r="Z482" s="742"/>
      <c r="AA482" s="742"/>
      <c r="AB482" s="742"/>
      <c r="AC482" s="742"/>
      <c r="AD482" s="742"/>
      <c r="AE482" s="742"/>
    </row>
    <row r="483">
      <c r="A483" s="742"/>
      <c r="B483" s="742"/>
      <c r="C483" s="742"/>
      <c r="D483" s="742"/>
      <c r="E483" s="742"/>
      <c r="F483" s="742"/>
      <c r="G483" s="742"/>
      <c r="H483" s="742"/>
      <c r="I483" s="742"/>
      <c r="J483" s="742"/>
      <c r="K483" s="742"/>
      <c r="L483" s="742"/>
      <c r="M483" s="742"/>
      <c r="N483" s="742"/>
      <c r="O483" s="742"/>
      <c r="P483" s="742"/>
      <c r="Q483" s="742"/>
      <c r="R483" s="742"/>
      <c r="S483" s="742"/>
      <c r="T483" s="742"/>
      <c r="U483" s="742"/>
      <c r="V483" s="742"/>
      <c r="W483" s="742"/>
      <c r="X483" s="742"/>
      <c r="Y483" s="742"/>
      <c r="Z483" s="742"/>
      <c r="AA483" s="742"/>
      <c r="AB483" s="742"/>
      <c r="AC483" s="742"/>
      <c r="AD483" s="742"/>
      <c r="AE483" s="742"/>
    </row>
    <row r="484">
      <c r="A484" s="742"/>
      <c r="B484" s="742"/>
      <c r="C484" s="742"/>
      <c r="D484" s="742"/>
      <c r="E484" s="742"/>
      <c r="F484" s="742"/>
      <c r="G484" s="742"/>
      <c r="H484" s="742"/>
      <c r="I484" s="742"/>
      <c r="J484" s="742"/>
      <c r="K484" s="742"/>
      <c r="L484" s="742"/>
      <c r="M484" s="742"/>
      <c r="N484" s="742"/>
      <c r="O484" s="742"/>
      <c r="P484" s="742"/>
      <c r="Q484" s="742"/>
      <c r="R484" s="742"/>
      <c r="S484" s="742"/>
      <c r="T484" s="742"/>
      <c r="U484" s="742"/>
      <c r="V484" s="742"/>
      <c r="W484" s="742"/>
      <c r="X484" s="742"/>
      <c r="Y484" s="742"/>
      <c r="Z484" s="742"/>
      <c r="AA484" s="742"/>
      <c r="AB484" s="742"/>
      <c r="AC484" s="742"/>
      <c r="AD484" s="742"/>
      <c r="AE484" s="742"/>
    </row>
    <row r="485">
      <c r="A485" s="742"/>
      <c r="B485" s="742"/>
      <c r="C485" s="742"/>
      <c r="D485" s="742"/>
      <c r="E485" s="742"/>
      <c r="F485" s="742"/>
      <c r="G485" s="742"/>
      <c r="H485" s="742"/>
      <c r="I485" s="742"/>
      <c r="J485" s="742"/>
      <c r="K485" s="742"/>
      <c r="L485" s="742"/>
      <c r="M485" s="742"/>
      <c r="N485" s="742"/>
      <c r="O485" s="742"/>
      <c r="P485" s="742"/>
      <c r="Q485" s="742"/>
      <c r="R485" s="742"/>
      <c r="S485" s="742"/>
      <c r="T485" s="742"/>
      <c r="U485" s="742"/>
      <c r="V485" s="742"/>
      <c r="W485" s="742"/>
      <c r="X485" s="742"/>
      <c r="Y485" s="742"/>
      <c r="Z485" s="742"/>
      <c r="AA485" s="742"/>
      <c r="AB485" s="742"/>
      <c r="AC485" s="742"/>
      <c r="AD485" s="742"/>
      <c r="AE485" s="742"/>
    </row>
    <row r="486">
      <c r="A486" s="742"/>
      <c r="B486" s="742"/>
      <c r="C486" s="742"/>
      <c r="D486" s="742"/>
      <c r="E486" s="742"/>
      <c r="F486" s="742"/>
      <c r="G486" s="742"/>
      <c r="H486" s="742"/>
      <c r="I486" s="742"/>
      <c r="J486" s="742"/>
      <c r="K486" s="742"/>
      <c r="L486" s="742"/>
      <c r="M486" s="742"/>
      <c r="N486" s="742"/>
      <c r="O486" s="742"/>
      <c r="P486" s="742"/>
      <c r="Q486" s="742"/>
      <c r="R486" s="742"/>
      <c r="S486" s="742"/>
      <c r="T486" s="742"/>
      <c r="U486" s="742"/>
      <c r="V486" s="742"/>
      <c r="W486" s="742"/>
      <c r="X486" s="742"/>
      <c r="Y486" s="742"/>
      <c r="Z486" s="742"/>
      <c r="AA486" s="742"/>
      <c r="AB486" s="742"/>
      <c r="AC486" s="742"/>
      <c r="AD486" s="742"/>
      <c r="AE486" s="742"/>
    </row>
    <row r="487">
      <c r="A487" s="742"/>
      <c r="B487" s="742"/>
      <c r="C487" s="742"/>
      <c r="D487" s="742"/>
      <c r="E487" s="742"/>
      <c r="F487" s="742"/>
      <c r="G487" s="742"/>
      <c r="H487" s="742"/>
      <c r="I487" s="742"/>
      <c r="J487" s="742"/>
      <c r="K487" s="742"/>
      <c r="L487" s="742"/>
      <c r="M487" s="742"/>
      <c r="N487" s="742"/>
      <c r="O487" s="742"/>
      <c r="P487" s="742"/>
      <c r="Q487" s="742"/>
      <c r="R487" s="742"/>
      <c r="S487" s="742"/>
      <c r="T487" s="742"/>
      <c r="U487" s="742"/>
      <c r="V487" s="742"/>
      <c r="W487" s="742"/>
      <c r="X487" s="742"/>
      <c r="Y487" s="742"/>
      <c r="Z487" s="742"/>
      <c r="AA487" s="742"/>
      <c r="AB487" s="742"/>
      <c r="AC487" s="742"/>
      <c r="AD487" s="742"/>
      <c r="AE487" s="742"/>
    </row>
    <row r="488">
      <c r="A488" s="742"/>
      <c r="B488" s="742"/>
      <c r="C488" s="742"/>
      <c r="D488" s="742"/>
      <c r="E488" s="742"/>
      <c r="F488" s="742"/>
      <c r="G488" s="742"/>
      <c r="H488" s="742"/>
      <c r="I488" s="742"/>
      <c r="J488" s="742"/>
      <c r="K488" s="742"/>
      <c r="L488" s="742"/>
      <c r="M488" s="742"/>
      <c r="N488" s="742"/>
      <c r="O488" s="742"/>
      <c r="P488" s="742"/>
      <c r="Q488" s="742"/>
      <c r="R488" s="742"/>
      <c r="S488" s="742"/>
      <c r="T488" s="742"/>
      <c r="U488" s="742"/>
      <c r="V488" s="742"/>
      <c r="W488" s="742"/>
      <c r="X488" s="742"/>
      <c r="Y488" s="742"/>
      <c r="Z488" s="742"/>
      <c r="AA488" s="742"/>
      <c r="AB488" s="742"/>
      <c r="AC488" s="742"/>
      <c r="AD488" s="742"/>
      <c r="AE488" s="742"/>
    </row>
    <row r="489">
      <c r="A489" s="742"/>
      <c r="B489" s="742"/>
      <c r="C489" s="742"/>
      <c r="D489" s="742"/>
      <c r="E489" s="742"/>
      <c r="F489" s="742"/>
      <c r="G489" s="742"/>
      <c r="H489" s="742"/>
      <c r="I489" s="742"/>
      <c r="J489" s="742"/>
      <c r="K489" s="742"/>
      <c r="L489" s="742"/>
      <c r="M489" s="742"/>
      <c r="N489" s="742"/>
      <c r="O489" s="742"/>
      <c r="P489" s="742"/>
      <c r="Q489" s="742"/>
      <c r="R489" s="742"/>
      <c r="S489" s="742"/>
      <c r="T489" s="742"/>
      <c r="U489" s="742"/>
      <c r="V489" s="742"/>
      <c r="W489" s="742"/>
      <c r="X489" s="742"/>
      <c r="Y489" s="742"/>
      <c r="Z489" s="742"/>
      <c r="AA489" s="742"/>
      <c r="AB489" s="742"/>
      <c r="AC489" s="742"/>
      <c r="AD489" s="742"/>
      <c r="AE489" s="742"/>
    </row>
    <row r="490">
      <c r="A490" s="742"/>
      <c r="B490" s="742"/>
      <c r="C490" s="742"/>
      <c r="D490" s="742"/>
      <c r="E490" s="742"/>
      <c r="F490" s="742"/>
      <c r="G490" s="742"/>
      <c r="H490" s="742"/>
      <c r="I490" s="742"/>
      <c r="J490" s="742"/>
      <c r="K490" s="742"/>
      <c r="L490" s="742"/>
      <c r="M490" s="742"/>
      <c r="N490" s="742"/>
      <c r="O490" s="742"/>
      <c r="P490" s="742"/>
      <c r="Q490" s="742"/>
      <c r="R490" s="742"/>
      <c r="S490" s="742"/>
      <c r="T490" s="742"/>
      <c r="U490" s="742"/>
      <c r="V490" s="742"/>
      <c r="W490" s="742"/>
      <c r="X490" s="742"/>
      <c r="Y490" s="742"/>
      <c r="Z490" s="742"/>
      <c r="AA490" s="742"/>
      <c r="AB490" s="742"/>
      <c r="AC490" s="742"/>
      <c r="AD490" s="742"/>
      <c r="AE490" s="742"/>
    </row>
    <row r="491">
      <c r="A491" s="742"/>
      <c r="B491" s="742"/>
      <c r="C491" s="742"/>
      <c r="D491" s="742"/>
      <c r="E491" s="742"/>
      <c r="F491" s="742"/>
      <c r="G491" s="742"/>
      <c r="H491" s="742"/>
      <c r="I491" s="742"/>
      <c r="J491" s="742"/>
      <c r="K491" s="742"/>
      <c r="L491" s="742"/>
      <c r="M491" s="742"/>
      <c r="N491" s="742"/>
      <c r="O491" s="742"/>
      <c r="P491" s="742"/>
      <c r="Q491" s="742"/>
      <c r="R491" s="742"/>
      <c r="S491" s="742"/>
      <c r="T491" s="742"/>
      <c r="U491" s="742"/>
      <c r="V491" s="742"/>
      <c r="W491" s="742"/>
      <c r="X491" s="742"/>
      <c r="Y491" s="742"/>
      <c r="Z491" s="742"/>
      <c r="AA491" s="742"/>
      <c r="AB491" s="742"/>
      <c r="AC491" s="742"/>
      <c r="AD491" s="742"/>
      <c r="AE491" s="742"/>
    </row>
    <row r="492">
      <c r="A492" s="742"/>
      <c r="B492" s="742"/>
      <c r="C492" s="742"/>
      <c r="D492" s="742"/>
      <c r="E492" s="742"/>
      <c r="F492" s="742"/>
      <c r="G492" s="742"/>
      <c r="H492" s="742"/>
      <c r="I492" s="742"/>
      <c r="J492" s="742"/>
      <c r="K492" s="742"/>
      <c r="L492" s="742"/>
      <c r="M492" s="742"/>
      <c r="N492" s="742"/>
      <c r="O492" s="742"/>
      <c r="P492" s="742"/>
      <c r="Q492" s="742"/>
      <c r="R492" s="742"/>
      <c r="S492" s="742"/>
      <c r="T492" s="742"/>
      <c r="U492" s="742"/>
      <c r="V492" s="742"/>
      <c r="W492" s="742"/>
      <c r="X492" s="742"/>
      <c r="Y492" s="742"/>
      <c r="Z492" s="742"/>
      <c r="AA492" s="742"/>
      <c r="AB492" s="742"/>
      <c r="AC492" s="742"/>
      <c r="AD492" s="742"/>
      <c r="AE492" s="742"/>
    </row>
    <row r="493">
      <c r="A493" s="742"/>
      <c r="B493" s="742"/>
      <c r="C493" s="742"/>
      <c r="D493" s="742"/>
      <c r="E493" s="742"/>
      <c r="F493" s="742"/>
      <c r="G493" s="742"/>
      <c r="H493" s="742"/>
      <c r="I493" s="742"/>
      <c r="J493" s="742"/>
      <c r="K493" s="742"/>
      <c r="L493" s="742"/>
      <c r="M493" s="742"/>
      <c r="N493" s="742"/>
      <c r="O493" s="742"/>
      <c r="P493" s="742"/>
      <c r="Q493" s="742"/>
      <c r="R493" s="742"/>
      <c r="S493" s="742"/>
      <c r="T493" s="742"/>
      <c r="U493" s="742"/>
      <c r="V493" s="742"/>
      <c r="W493" s="742"/>
      <c r="X493" s="742"/>
      <c r="Y493" s="742"/>
      <c r="Z493" s="742"/>
      <c r="AA493" s="742"/>
      <c r="AB493" s="742"/>
      <c r="AC493" s="742"/>
      <c r="AD493" s="742"/>
      <c r="AE493" s="742"/>
    </row>
    <row r="494">
      <c r="A494" s="742"/>
      <c r="B494" s="742"/>
      <c r="C494" s="742"/>
      <c r="D494" s="742"/>
      <c r="E494" s="742"/>
      <c r="F494" s="742"/>
      <c r="G494" s="742"/>
      <c r="H494" s="742"/>
      <c r="I494" s="742"/>
      <c r="J494" s="742"/>
      <c r="K494" s="742"/>
      <c r="L494" s="742"/>
      <c r="M494" s="742"/>
      <c r="N494" s="742"/>
      <c r="O494" s="742"/>
      <c r="P494" s="742"/>
      <c r="Q494" s="742"/>
      <c r="R494" s="742"/>
      <c r="S494" s="742"/>
      <c r="T494" s="742"/>
      <c r="U494" s="742"/>
      <c r="V494" s="742"/>
      <c r="W494" s="742"/>
      <c r="X494" s="742"/>
      <c r="Y494" s="742"/>
      <c r="Z494" s="742"/>
      <c r="AA494" s="742"/>
      <c r="AB494" s="742"/>
      <c r="AC494" s="742"/>
      <c r="AD494" s="742"/>
      <c r="AE494" s="742"/>
    </row>
    <row r="495">
      <c r="A495" s="742"/>
      <c r="B495" s="742"/>
      <c r="C495" s="742"/>
      <c r="D495" s="742"/>
      <c r="E495" s="742"/>
      <c r="F495" s="742"/>
      <c r="G495" s="742"/>
      <c r="H495" s="742"/>
      <c r="I495" s="742"/>
      <c r="J495" s="742"/>
      <c r="K495" s="742"/>
      <c r="L495" s="742"/>
      <c r="M495" s="742"/>
      <c r="N495" s="742"/>
      <c r="O495" s="742"/>
      <c r="P495" s="742"/>
      <c r="Q495" s="742"/>
      <c r="R495" s="742"/>
      <c r="S495" s="742"/>
      <c r="T495" s="742"/>
      <c r="U495" s="742"/>
      <c r="V495" s="742"/>
      <c r="W495" s="742"/>
      <c r="X495" s="742"/>
      <c r="Y495" s="742"/>
      <c r="Z495" s="742"/>
      <c r="AA495" s="742"/>
      <c r="AB495" s="742"/>
      <c r="AC495" s="742"/>
      <c r="AD495" s="742"/>
      <c r="AE495" s="742"/>
    </row>
    <row r="496">
      <c r="A496" s="742"/>
      <c r="B496" s="742"/>
      <c r="C496" s="742"/>
      <c r="D496" s="742"/>
      <c r="E496" s="742"/>
      <c r="F496" s="742"/>
      <c r="G496" s="742"/>
      <c r="H496" s="742"/>
      <c r="I496" s="742"/>
      <c r="J496" s="742"/>
      <c r="K496" s="742"/>
      <c r="L496" s="742"/>
      <c r="M496" s="742"/>
      <c r="N496" s="742"/>
      <c r="O496" s="742"/>
      <c r="P496" s="742"/>
      <c r="Q496" s="742"/>
      <c r="R496" s="742"/>
      <c r="S496" s="742"/>
      <c r="T496" s="742"/>
      <c r="U496" s="742"/>
      <c r="V496" s="742"/>
      <c r="W496" s="742"/>
      <c r="X496" s="742"/>
      <c r="Y496" s="742"/>
      <c r="Z496" s="742"/>
      <c r="AA496" s="742"/>
      <c r="AB496" s="742"/>
      <c r="AC496" s="742"/>
      <c r="AD496" s="742"/>
      <c r="AE496" s="742"/>
    </row>
    <row r="497">
      <c r="A497" s="742"/>
      <c r="B497" s="742"/>
      <c r="C497" s="742"/>
      <c r="D497" s="742"/>
      <c r="E497" s="742"/>
      <c r="F497" s="742"/>
      <c r="G497" s="742"/>
      <c r="H497" s="742"/>
      <c r="I497" s="742"/>
      <c r="J497" s="742"/>
      <c r="K497" s="742"/>
      <c r="L497" s="742"/>
      <c r="M497" s="742"/>
      <c r="N497" s="742"/>
      <c r="O497" s="742"/>
      <c r="P497" s="742"/>
      <c r="Q497" s="742"/>
      <c r="R497" s="742"/>
      <c r="S497" s="742"/>
      <c r="T497" s="742"/>
      <c r="U497" s="742"/>
      <c r="V497" s="742"/>
      <c r="W497" s="742"/>
      <c r="X497" s="742"/>
      <c r="Y497" s="742"/>
      <c r="Z497" s="742"/>
      <c r="AA497" s="742"/>
      <c r="AB497" s="742"/>
      <c r="AC497" s="742"/>
      <c r="AD497" s="742"/>
      <c r="AE497" s="742"/>
    </row>
    <row r="498">
      <c r="A498" s="742"/>
      <c r="B498" s="742"/>
      <c r="C498" s="742"/>
      <c r="D498" s="742"/>
      <c r="E498" s="742"/>
      <c r="F498" s="742"/>
      <c r="G498" s="742"/>
      <c r="H498" s="742"/>
      <c r="I498" s="742"/>
      <c r="J498" s="742"/>
      <c r="K498" s="742"/>
      <c r="L498" s="742"/>
      <c r="M498" s="742"/>
      <c r="N498" s="742"/>
      <c r="O498" s="742"/>
      <c r="P498" s="742"/>
      <c r="Q498" s="742"/>
      <c r="R498" s="742"/>
      <c r="S498" s="742"/>
      <c r="T498" s="742"/>
      <c r="U498" s="742"/>
      <c r="V498" s="742"/>
      <c r="W498" s="742"/>
      <c r="X498" s="742"/>
      <c r="Y498" s="742"/>
      <c r="Z498" s="742"/>
      <c r="AA498" s="742"/>
      <c r="AB498" s="742"/>
      <c r="AC498" s="742"/>
      <c r="AD498" s="742"/>
      <c r="AE498" s="742"/>
    </row>
    <row r="499">
      <c r="A499" s="742"/>
      <c r="B499" s="742"/>
      <c r="C499" s="742"/>
      <c r="D499" s="742"/>
      <c r="E499" s="742"/>
      <c r="F499" s="742"/>
      <c r="G499" s="742"/>
      <c r="H499" s="742"/>
      <c r="I499" s="742"/>
      <c r="J499" s="742"/>
      <c r="K499" s="742"/>
      <c r="L499" s="742"/>
      <c r="M499" s="742"/>
      <c r="N499" s="742"/>
      <c r="O499" s="742"/>
      <c r="P499" s="742"/>
      <c r="Q499" s="742"/>
      <c r="R499" s="742"/>
      <c r="S499" s="742"/>
      <c r="T499" s="742"/>
      <c r="U499" s="742"/>
      <c r="V499" s="742"/>
      <c r="W499" s="742"/>
      <c r="X499" s="742"/>
      <c r="Y499" s="742"/>
      <c r="Z499" s="742"/>
      <c r="AA499" s="742"/>
      <c r="AB499" s="742"/>
      <c r="AC499" s="742"/>
      <c r="AD499" s="742"/>
      <c r="AE499" s="742"/>
    </row>
    <row r="500">
      <c r="A500" s="742"/>
      <c r="B500" s="742"/>
      <c r="C500" s="742"/>
      <c r="D500" s="742"/>
      <c r="E500" s="742"/>
      <c r="F500" s="742"/>
      <c r="G500" s="742"/>
      <c r="H500" s="742"/>
      <c r="I500" s="742"/>
      <c r="J500" s="742"/>
      <c r="K500" s="742"/>
      <c r="L500" s="742"/>
      <c r="M500" s="742"/>
      <c r="N500" s="742"/>
      <c r="O500" s="742"/>
      <c r="P500" s="742"/>
      <c r="Q500" s="742"/>
      <c r="R500" s="742"/>
      <c r="S500" s="742"/>
      <c r="T500" s="742"/>
      <c r="U500" s="742"/>
      <c r="V500" s="742"/>
      <c r="W500" s="742"/>
      <c r="X500" s="742"/>
      <c r="Y500" s="742"/>
      <c r="Z500" s="742"/>
      <c r="AA500" s="742"/>
      <c r="AB500" s="742"/>
      <c r="AC500" s="742"/>
      <c r="AD500" s="742"/>
      <c r="AE500" s="742"/>
    </row>
    <row r="501">
      <c r="A501" s="742"/>
      <c r="B501" s="742"/>
      <c r="C501" s="742"/>
      <c r="D501" s="742"/>
      <c r="E501" s="742"/>
      <c r="F501" s="742"/>
      <c r="G501" s="742"/>
      <c r="H501" s="742"/>
      <c r="I501" s="742"/>
      <c r="J501" s="742"/>
      <c r="K501" s="742"/>
      <c r="L501" s="742"/>
      <c r="M501" s="742"/>
      <c r="N501" s="742"/>
      <c r="O501" s="742"/>
      <c r="P501" s="742"/>
      <c r="Q501" s="742"/>
      <c r="R501" s="742"/>
      <c r="S501" s="742"/>
      <c r="T501" s="742"/>
      <c r="U501" s="742"/>
      <c r="V501" s="742"/>
      <c r="W501" s="742"/>
      <c r="X501" s="742"/>
      <c r="Y501" s="742"/>
      <c r="Z501" s="742"/>
      <c r="AA501" s="742"/>
      <c r="AB501" s="742"/>
      <c r="AC501" s="742"/>
      <c r="AD501" s="742"/>
      <c r="AE501" s="742"/>
    </row>
    <row r="502">
      <c r="A502" s="742"/>
      <c r="B502" s="742"/>
      <c r="C502" s="742"/>
      <c r="D502" s="742"/>
      <c r="E502" s="742"/>
      <c r="F502" s="742"/>
      <c r="G502" s="742"/>
      <c r="H502" s="742"/>
      <c r="I502" s="742"/>
      <c r="J502" s="742"/>
      <c r="K502" s="742"/>
      <c r="L502" s="742"/>
      <c r="M502" s="742"/>
      <c r="N502" s="742"/>
      <c r="O502" s="742"/>
      <c r="P502" s="742"/>
      <c r="Q502" s="742"/>
      <c r="R502" s="742"/>
      <c r="S502" s="742"/>
      <c r="T502" s="742"/>
      <c r="U502" s="742"/>
      <c r="V502" s="742"/>
      <c r="W502" s="742"/>
      <c r="X502" s="742"/>
      <c r="Y502" s="742"/>
      <c r="Z502" s="742"/>
      <c r="AA502" s="742"/>
      <c r="AB502" s="742"/>
      <c r="AC502" s="742"/>
      <c r="AD502" s="742"/>
      <c r="AE502" s="742"/>
    </row>
    <row r="503">
      <c r="A503" s="742"/>
      <c r="B503" s="742"/>
      <c r="C503" s="742"/>
      <c r="D503" s="742"/>
      <c r="E503" s="742"/>
      <c r="F503" s="742"/>
      <c r="G503" s="742"/>
      <c r="H503" s="742"/>
      <c r="I503" s="742"/>
      <c r="J503" s="742"/>
      <c r="K503" s="742"/>
      <c r="L503" s="742"/>
      <c r="M503" s="742"/>
      <c r="N503" s="742"/>
      <c r="O503" s="742"/>
      <c r="P503" s="742"/>
      <c r="Q503" s="742"/>
      <c r="R503" s="742"/>
      <c r="S503" s="742"/>
      <c r="T503" s="742"/>
      <c r="U503" s="742"/>
      <c r="V503" s="742"/>
      <c r="W503" s="742"/>
      <c r="X503" s="742"/>
      <c r="Y503" s="742"/>
      <c r="Z503" s="742"/>
      <c r="AA503" s="742"/>
      <c r="AB503" s="742"/>
      <c r="AC503" s="742"/>
      <c r="AD503" s="742"/>
      <c r="AE503" s="742"/>
    </row>
    <row r="504">
      <c r="A504" s="742"/>
      <c r="B504" s="742"/>
      <c r="C504" s="742"/>
      <c r="D504" s="742"/>
      <c r="E504" s="742"/>
      <c r="F504" s="742"/>
      <c r="G504" s="742"/>
      <c r="H504" s="742"/>
      <c r="I504" s="742"/>
      <c r="J504" s="742"/>
      <c r="K504" s="742"/>
      <c r="L504" s="742"/>
      <c r="M504" s="742"/>
      <c r="N504" s="742"/>
      <c r="O504" s="742"/>
      <c r="P504" s="742"/>
      <c r="Q504" s="742"/>
      <c r="R504" s="742"/>
      <c r="S504" s="742"/>
      <c r="T504" s="742"/>
      <c r="U504" s="742"/>
      <c r="V504" s="742"/>
      <c r="W504" s="742"/>
      <c r="X504" s="742"/>
      <c r="Y504" s="742"/>
      <c r="Z504" s="742"/>
      <c r="AA504" s="742"/>
      <c r="AB504" s="742"/>
      <c r="AC504" s="742"/>
      <c r="AD504" s="742"/>
      <c r="AE504" s="742"/>
    </row>
    <row r="505">
      <c r="A505" s="742"/>
      <c r="B505" s="742"/>
      <c r="C505" s="742"/>
      <c r="D505" s="742"/>
      <c r="E505" s="742"/>
      <c r="F505" s="742"/>
      <c r="G505" s="742"/>
      <c r="H505" s="742"/>
      <c r="I505" s="742"/>
      <c r="J505" s="742"/>
      <c r="K505" s="742"/>
      <c r="L505" s="742"/>
      <c r="M505" s="742"/>
      <c r="N505" s="742"/>
      <c r="O505" s="742"/>
      <c r="P505" s="742"/>
      <c r="Q505" s="742"/>
      <c r="R505" s="742"/>
      <c r="S505" s="742"/>
      <c r="T505" s="742"/>
      <c r="U505" s="742"/>
      <c r="V505" s="742"/>
      <c r="W505" s="742"/>
      <c r="X505" s="742"/>
      <c r="Y505" s="742"/>
      <c r="Z505" s="742"/>
      <c r="AA505" s="742"/>
      <c r="AB505" s="742"/>
      <c r="AC505" s="742"/>
      <c r="AD505" s="742"/>
      <c r="AE505" s="742"/>
    </row>
    <row r="506">
      <c r="A506" s="742"/>
      <c r="B506" s="742"/>
      <c r="C506" s="742"/>
      <c r="D506" s="742"/>
      <c r="E506" s="742"/>
      <c r="F506" s="742"/>
      <c r="G506" s="742"/>
      <c r="H506" s="742"/>
      <c r="I506" s="742"/>
      <c r="J506" s="742"/>
      <c r="K506" s="742"/>
      <c r="L506" s="742"/>
      <c r="M506" s="742"/>
      <c r="N506" s="742"/>
      <c r="O506" s="742"/>
      <c r="P506" s="742"/>
      <c r="Q506" s="742"/>
      <c r="R506" s="742"/>
      <c r="S506" s="742"/>
      <c r="T506" s="742"/>
      <c r="U506" s="742"/>
      <c r="V506" s="742"/>
      <c r="W506" s="742"/>
      <c r="X506" s="742"/>
      <c r="Y506" s="742"/>
      <c r="Z506" s="742"/>
      <c r="AA506" s="742"/>
      <c r="AB506" s="742"/>
      <c r="AC506" s="742"/>
      <c r="AD506" s="742"/>
      <c r="AE506" s="742"/>
    </row>
    <row r="507">
      <c r="A507" s="742"/>
      <c r="B507" s="742"/>
      <c r="C507" s="742"/>
      <c r="D507" s="742"/>
      <c r="E507" s="742"/>
      <c r="F507" s="742"/>
      <c r="G507" s="742"/>
      <c r="H507" s="742"/>
      <c r="I507" s="742"/>
      <c r="J507" s="742"/>
      <c r="K507" s="742"/>
      <c r="L507" s="742"/>
      <c r="M507" s="742"/>
      <c r="N507" s="742"/>
      <c r="O507" s="742"/>
      <c r="P507" s="742"/>
      <c r="Q507" s="742"/>
      <c r="R507" s="742"/>
      <c r="S507" s="742"/>
      <c r="T507" s="742"/>
      <c r="U507" s="742"/>
      <c r="V507" s="742"/>
      <c r="W507" s="742"/>
      <c r="X507" s="742"/>
      <c r="Y507" s="742"/>
      <c r="Z507" s="742"/>
      <c r="AA507" s="742"/>
      <c r="AB507" s="742"/>
      <c r="AC507" s="742"/>
      <c r="AD507" s="742"/>
      <c r="AE507" s="742"/>
    </row>
    <row r="508">
      <c r="A508" s="742"/>
      <c r="B508" s="742"/>
      <c r="C508" s="742"/>
      <c r="D508" s="742"/>
      <c r="E508" s="742"/>
      <c r="F508" s="742"/>
      <c r="G508" s="742"/>
      <c r="H508" s="742"/>
      <c r="I508" s="742"/>
      <c r="J508" s="742"/>
      <c r="K508" s="742"/>
      <c r="L508" s="742"/>
      <c r="M508" s="742"/>
      <c r="N508" s="742"/>
      <c r="O508" s="742"/>
      <c r="P508" s="742"/>
      <c r="Q508" s="742"/>
      <c r="R508" s="742"/>
      <c r="S508" s="742"/>
      <c r="T508" s="742"/>
      <c r="U508" s="742"/>
      <c r="V508" s="742"/>
      <c r="W508" s="742"/>
      <c r="X508" s="742"/>
      <c r="Y508" s="742"/>
      <c r="Z508" s="742"/>
      <c r="AA508" s="742"/>
      <c r="AB508" s="742"/>
      <c r="AC508" s="742"/>
      <c r="AD508" s="742"/>
      <c r="AE508" s="742"/>
    </row>
    <row r="509">
      <c r="A509" s="742"/>
      <c r="B509" s="742"/>
      <c r="C509" s="742"/>
      <c r="D509" s="742"/>
      <c r="E509" s="742"/>
      <c r="F509" s="742"/>
      <c r="G509" s="742"/>
      <c r="H509" s="742"/>
      <c r="I509" s="742"/>
      <c r="J509" s="742"/>
      <c r="K509" s="742"/>
      <c r="L509" s="742"/>
      <c r="M509" s="742"/>
      <c r="N509" s="742"/>
      <c r="O509" s="742"/>
      <c r="P509" s="742"/>
      <c r="Q509" s="742"/>
      <c r="R509" s="742"/>
      <c r="S509" s="742"/>
      <c r="T509" s="742"/>
      <c r="U509" s="742"/>
      <c r="V509" s="742"/>
      <c r="W509" s="742"/>
      <c r="X509" s="742"/>
      <c r="Y509" s="742"/>
      <c r="Z509" s="742"/>
      <c r="AA509" s="742"/>
      <c r="AB509" s="742"/>
      <c r="AC509" s="742"/>
      <c r="AD509" s="742"/>
      <c r="AE509" s="742"/>
    </row>
    <row r="510">
      <c r="A510" s="742"/>
      <c r="B510" s="742"/>
      <c r="C510" s="742"/>
      <c r="D510" s="742"/>
      <c r="E510" s="742"/>
      <c r="F510" s="742"/>
      <c r="G510" s="742"/>
      <c r="H510" s="742"/>
      <c r="I510" s="742"/>
      <c r="J510" s="742"/>
      <c r="K510" s="742"/>
      <c r="L510" s="742"/>
      <c r="M510" s="742"/>
      <c r="N510" s="742"/>
      <c r="O510" s="742"/>
      <c r="P510" s="742"/>
      <c r="Q510" s="742"/>
      <c r="R510" s="742"/>
      <c r="S510" s="742"/>
      <c r="T510" s="742"/>
      <c r="U510" s="742"/>
      <c r="V510" s="742"/>
      <c r="W510" s="742"/>
      <c r="X510" s="742"/>
      <c r="Y510" s="742"/>
      <c r="Z510" s="742"/>
      <c r="AA510" s="742"/>
      <c r="AB510" s="742"/>
      <c r="AC510" s="742"/>
      <c r="AD510" s="742"/>
      <c r="AE510" s="742"/>
    </row>
    <row r="511">
      <c r="A511" s="742"/>
      <c r="B511" s="742"/>
      <c r="C511" s="742"/>
      <c r="D511" s="742"/>
      <c r="E511" s="742"/>
      <c r="F511" s="742"/>
      <c r="G511" s="742"/>
      <c r="H511" s="742"/>
      <c r="I511" s="742"/>
      <c r="J511" s="742"/>
      <c r="K511" s="742"/>
      <c r="L511" s="742"/>
      <c r="M511" s="742"/>
      <c r="N511" s="742"/>
      <c r="O511" s="742"/>
      <c r="P511" s="742"/>
      <c r="Q511" s="742"/>
      <c r="R511" s="742"/>
      <c r="S511" s="742"/>
      <c r="T511" s="742"/>
      <c r="U511" s="742"/>
      <c r="V511" s="742"/>
      <c r="W511" s="742"/>
      <c r="X511" s="742"/>
      <c r="Y511" s="742"/>
      <c r="Z511" s="742"/>
      <c r="AA511" s="742"/>
      <c r="AB511" s="742"/>
      <c r="AC511" s="742"/>
      <c r="AD511" s="742"/>
      <c r="AE511" s="742"/>
    </row>
    <row r="512">
      <c r="A512" s="742"/>
      <c r="B512" s="742"/>
      <c r="C512" s="742"/>
      <c r="D512" s="742"/>
      <c r="E512" s="742"/>
      <c r="F512" s="742"/>
      <c r="G512" s="742"/>
      <c r="H512" s="742"/>
      <c r="I512" s="742"/>
      <c r="J512" s="742"/>
      <c r="K512" s="742"/>
      <c r="L512" s="742"/>
      <c r="M512" s="742"/>
      <c r="N512" s="742"/>
      <c r="O512" s="742"/>
      <c r="P512" s="742"/>
      <c r="Q512" s="742"/>
      <c r="R512" s="742"/>
      <c r="S512" s="742"/>
      <c r="T512" s="742"/>
      <c r="U512" s="742"/>
      <c r="V512" s="742"/>
      <c r="W512" s="742"/>
      <c r="X512" s="742"/>
      <c r="Y512" s="742"/>
      <c r="Z512" s="742"/>
      <c r="AA512" s="742"/>
      <c r="AB512" s="742"/>
      <c r="AC512" s="742"/>
      <c r="AD512" s="742"/>
      <c r="AE512" s="742"/>
    </row>
    <row r="513">
      <c r="A513" s="742"/>
      <c r="B513" s="742"/>
      <c r="C513" s="742"/>
      <c r="D513" s="742"/>
      <c r="E513" s="742"/>
      <c r="F513" s="742"/>
      <c r="G513" s="742"/>
      <c r="H513" s="742"/>
      <c r="I513" s="742"/>
      <c r="J513" s="742"/>
      <c r="K513" s="742"/>
      <c r="L513" s="742"/>
      <c r="M513" s="742"/>
      <c r="N513" s="742"/>
      <c r="O513" s="742"/>
      <c r="P513" s="742"/>
      <c r="Q513" s="742"/>
      <c r="R513" s="742"/>
      <c r="S513" s="742"/>
      <c r="T513" s="742"/>
      <c r="U513" s="742"/>
      <c r="V513" s="742"/>
      <c r="W513" s="742"/>
      <c r="X513" s="742"/>
      <c r="Y513" s="742"/>
      <c r="Z513" s="742"/>
      <c r="AA513" s="742"/>
      <c r="AB513" s="742"/>
      <c r="AC513" s="742"/>
      <c r="AD513" s="742"/>
      <c r="AE513" s="742"/>
    </row>
    <row r="514">
      <c r="A514" s="742"/>
      <c r="B514" s="742"/>
      <c r="C514" s="742"/>
      <c r="D514" s="742"/>
      <c r="E514" s="742"/>
      <c r="F514" s="742"/>
      <c r="G514" s="742"/>
      <c r="H514" s="742"/>
      <c r="I514" s="742"/>
      <c r="J514" s="742"/>
      <c r="K514" s="742"/>
      <c r="L514" s="742"/>
      <c r="M514" s="742"/>
      <c r="N514" s="742"/>
      <c r="O514" s="742"/>
      <c r="P514" s="742"/>
      <c r="Q514" s="742"/>
      <c r="R514" s="742"/>
      <c r="S514" s="742"/>
      <c r="T514" s="742"/>
      <c r="U514" s="742"/>
      <c r="V514" s="742"/>
      <c r="W514" s="742"/>
      <c r="X514" s="742"/>
      <c r="Y514" s="742"/>
      <c r="Z514" s="742"/>
      <c r="AA514" s="742"/>
      <c r="AB514" s="742"/>
      <c r="AC514" s="742"/>
      <c r="AD514" s="742"/>
      <c r="AE514" s="742"/>
    </row>
    <row r="515">
      <c r="A515" s="742"/>
      <c r="B515" s="742"/>
      <c r="C515" s="742"/>
      <c r="D515" s="742"/>
      <c r="E515" s="742"/>
      <c r="F515" s="742"/>
      <c r="G515" s="742"/>
      <c r="H515" s="742"/>
      <c r="I515" s="742"/>
      <c r="J515" s="742"/>
      <c r="K515" s="742"/>
      <c r="L515" s="742"/>
      <c r="M515" s="742"/>
      <c r="N515" s="742"/>
      <c r="O515" s="742"/>
      <c r="P515" s="742"/>
      <c r="Q515" s="742"/>
      <c r="R515" s="742"/>
      <c r="S515" s="742"/>
      <c r="T515" s="742"/>
      <c r="U515" s="742"/>
      <c r="V515" s="742"/>
      <c r="W515" s="742"/>
      <c r="X515" s="742"/>
      <c r="Y515" s="742"/>
      <c r="Z515" s="742"/>
      <c r="AA515" s="742"/>
      <c r="AB515" s="742"/>
      <c r="AC515" s="742"/>
      <c r="AD515" s="742"/>
      <c r="AE515" s="742"/>
    </row>
    <row r="516">
      <c r="A516" s="742"/>
      <c r="B516" s="742"/>
      <c r="C516" s="742"/>
      <c r="D516" s="742"/>
      <c r="E516" s="742"/>
      <c r="F516" s="742"/>
      <c r="G516" s="742"/>
      <c r="H516" s="742"/>
      <c r="I516" s="742"/>
      <c r="J516" s="742"/>
      <c r="K516" s="742"/>
      <c r="L516" s="742"/>
      <c r="M516" s="742"/>
      <c r="N516" s="742"/>
      <c r="O516" s="742"/>
      <c r="P516" s="742"/>
      <c r="Q516" s="742"/>
      <c r="R516" s="742"/>
      <c r="S516" s="742"/>
      <c r="T516" s="742"/>
      <c r="U516" s="742"/>
      <c r="V516" s="742"/>
      <c r="W516" s="742"/>
      <c r="X516" s="742"/>
      <c r="Y516" s="742"/>
      <c r="Z516" s="742"/>
      <c r="AA516" s="742"/>
      <c r="AB516" s="742"/>
      <c r="AC516" s="742"/>
      <c r="AD516" s="742"/>
      <c r="AE516" s="742"/>
    </row>
    <row r="517">
      <c r="A517" s="742"/>
      <c r="B517" s="742"/>
      <c r="C517" s="742"/>
      <c r="D517" s="742"/>
      <c r="E517" s="742"/>
      <c r="F517" s="742"/>
      <c r="G517" s="742"/>
      <c r="H517" s="742"/>
      <c r="I517" s="742"/>
      <c r="J517" s="742"/>
      <c r="K517" s="742"/>
      <c r="L517" s="742"/>
      <c r="M517" s="742"/>
      <c r="N517" s="742"/>
      <c r="O517" s="742"/>
      <c r="P517" s="742"/>
      <c r="Q517" s="742"/>
      <c r="R517" s="742"/>
      <c r="S517" s="742"/>
      <c r="T517" s="742"/>
      <c r="U517" s="742"/>
      <c r="V517" s="742"/>
      <c r="W517" s="742"/>
      <c r="X517" s="742"/>
      <c r="Y517" s="742"/>
      <c r="Z517" s="742"/>
      <c r="AA517" s="742"/>
      <c r="AB517" s="742"/>
      <c r="AC517" s="742"/>
      <c r="AD517" s="742"/>
      <c r="AE517" s="742"/>
    </row>
    <row r="518">
      <c r="A518" s="742"/>
      <c r="B518" s="742"/>
      <c r="C518" s="742"/>
      <c r="D518" s="742"/>
      <c r="E518" s="742"/>
      <c r="F518" s="742"/>
      <c r="G518" s="742"/>
      <c r="H518" s="742"/>
      <c r="I518" s="742"/>
      <c r="J518" s="742"/>
      <c r="K518" s="742"/>
      <c r="L518" s="742"/>
      <c r="M518" s="742"/>
      <c r="N518" s="742"/>
      <c r="O518" s="742"/>
      <c r="P518" s="742"/>
      <c r="Q518" s="742"/>
      <c r="R518" s="742"/>
      <c r="S518" s="742"/>
      <c r="T518" s="742"/>
      <c r="U518" s="742"/>
      <c r="V518" s="742"/>
      <c r="W518" s="742"/>
      <c r="X518" s="742"/>
      <c r="Y518" s="742"/>
      <c r="Z518" s="742"/>
      <c r="AA518" s="742"/>
      <c r="AB518" s="742"/>
      <c r="AC518" s="742"/>
      <c r="AD518" s="742"/>
      <c r="AE518" s="742"/>
    </row>
    <row r="519">
      <c r="A519" s="742"/>
      <c r="B519" s="742"/>
      <c r="C519" s="742"/>
      <c r="D519" s="742"/>
      <c r="E519" s="742"/>
      <c r="F519" s="742"/>
      <c r="G519" s="742"/>
      <c r="H519" s="742"/>
      <c r="I519" s="742"/>
      <c r="J519" s="742"/>
      <c r="K519" s="742"/>
      <c r="L519" s="742"/>
      <c r="M519" s="742"/>
      <c r="N519" s="742"/>
      <c r="O519" s="742"/>
      <c r="P519" s="742"/>
      <c r="Q519" s="742"/>
      <c r="R519" s="742"/>
      <c r="S519" s="742"/>
      <c r="T519" s="742"/>
      <c r="U519" s="742"/>
      <c r="V519" s="742"/>
      <c r="W519" s="742"/>
      <c r="X519" s="742"/>
      <c r="Y519" s="742"/>
      <c r="Z519" s="742"/>
      <c r="AA519" s="742"/>
      <c r="AB519" s="742"/>
      <c r="AC519" s="742"/>
      <c r="AD519" s="742"/>
      <c r="AE519" s="742"/>
    </row>
    <row r="520">
      <c r="A520" s="742"/>
      <c r="B520" s="742"/>
      <c r="C520" s="742"/>
      <c r="D520" s="742"/>
      <c r="E520" s="742"/>
      <c r="F520" s="742"/>
      <c r="G520" s="742"/>
      <c r="H520" s="742"/>
      <c r="I520" s="742"/>
      <c r="J520" s="742"/>
      <c r="K520" s="742"/>
      <c r="L520" s="742"/>
      <c r="M520" s="742"/>
      <c r="N520" s="742"/>
      <c r="O520" s="742"/>
      <c r="P520" s="742"/>
      <c r="Q520" s="742"/>
      <c r="R520" s="742"/>
      <c r="S520" s="742"/>
      <c r="T520" s="742"/>
      <c r="U520" s="742"/>
      <c r="V520" s="742"/>
      <c r="W520" s="742"/>
      <c r="X520" s="742"/>
      <c r="Y520" s="742"/>
      <c r="Z520" s="742"/>
      <c r="AA520" s="742"/>
      <c r="AB520" s="742"/>
      <c r="AC520" s="742"/>
      <c r="AD520" s="742"/>
      <c r="AE520" s="742"/>
    </row>
    <row r="521">
      <c r="A521" s="742"/>
      <c r="B521" s="742"/>
      <c r="C521" s="742"/>
      <c r="D521" s="742"/>
      <c r="E521" s="742"/>
      <c r="F521" s="742"/>
      <c r="G521" s="742"/>
      <c r="H521" s="742"/>
      <c r="I521" s="742"/>
      <c r="J521" s="742"/>
      <c r="K521" s="742"/>
      <c r="L521" s="742"/>
      <c r="M521" s="742"/>
      <c r="N521" s="742"/>
      <c r="O521" s="742"/>
      <c r="P521" s="742"/>
      <c r="Q521" s="742"/>
      <c r="R521" s="742"/>
      <c r="S521" s="742"/>
      <c r="T521" s="742"/>
      <c r="U521" s="742"/>
      <c r="V521" s="742"/>
      <c r="W521" s="742"/>
      <c r="X521" s="742"/>
      <c r="Y521" s="742"/>
      <c r="Z521" s="742"/>
      <c r="AA521" s="742"/>
      <c r="AB521" s="742"/>
      <c r="AC521" s="742"/>
      <c r="AD521" s="742"/>
      <c r="AE521" s="742"/>
    </row>
    <row r="522">
      <c r="A522" s="742"/>
      <c r="B522" s="742"/>
      <c r="C522" s="742"/>
      <c r="D522" s="742"/>
      <c r="E522" s="742"/>
      <c r="F522" s="742"/>
      <c r="G522" s="742"/>
      <c r="H522" s="742"/>
      <c r="I522" s="742"/>
      <c r="J522" s="742"/>
      <c r="K522" s="742"/>
      <c r="L522" s="742"/>
      <c r="M522" s="742"/>
      <c r="N522" s="742"/>
      <c r="O522" s="742"/>
      <c r="P522" s="742"/>
      <c r="Q522" s="742"/>
      <c r="R522" s="742"/>
      <c r="S522" s="742"/>
      <c r="T522" s="742"/>
      <c r="U522" s="742"/>
      <c r="V522" s="742"/>
      <c r="W522" s="742"/>
      <c r="X522" s="742"/>
      <c r="Y522" s="742"/>
      <c r="Z522" s="742"/>
      <c r="AA522" s="742"/>
      <c r="AB522" s="742"/>
      <c r="AC522" s="742"/>
      <c r="AD522" s="742"/>
      <c r="AE522" s="742"/>
    </row>
    <row r="523">
      <c r="A523" s="742"/>
      <c r="B523" s="742"/>
      <c r="C523" s="742"/>
      <c r="D523" s="742"/>
      <c r="E523" s="742"/>
      <c r="F523" s="742"/>
      <c r="G523" s="742"/>
      <c r="H523" s="742"/>
      <c r="I523" s="742"/>
      <c r="J523" s="742"/>
      <c r="K523" s="742"/>
      <c r="L523" s="742"/>
      <c r="M523" s="742"/>
      <c r="N523" s="742"/>
      <c r="O523" s="742"/>
      <c r="P523" s="742"/>
      <c r="Q523" s="742"/>
      <c r="R523" s="742"/>
      <c r="S523" s="742"/>
      <c r="T523" s="742"/>
      <c r="U523" s="742"/>
      <c r="V523" s="742"/>
      <c r="W523" s="742"/>
      <c r="X523" s="742"/>
      <c r="Y523" s="742"/>
      <c r="Z523" s="742"/>
      <c r="AA523" s="742"/>
      <c r="AB523" s="742"/>
      <c r="AC523" s="742"/>
      <c r="AD523" s="742"/>
      <c r="AE523" s="742"/>
    </row>
    <row r="524">
      <c r="A524" s="742"/>
      <c r="B524" s="742"/>
      <c r="C524" s="742"/>
      <c r="D524" s="742"/>
      <c r="E524" s="742"/>
      <c r="F524" s="742"/>
      <c r="G524" s="742"/>
      <c r="H524" s="742"/>
      <c r="I524" s="742"/>
      <c r="J524" s="742"/>
      <c r="K524" s="742"/>
      <c r="L524" s="742"/>
      <c r="M524" s="742"/>
      <c r="N524" s="742"/>
      <c r="O524" s="742"/>
      <c r="P524" s="742"/>
      <c r="Q524" s="742"/>
      <c r="R524" s="742"/>
      <c r="S524" s="742"/>
      <c r="T524" s="742"/>
      <c r="U524" s="742"/>
      <c r="V524" s="742"/>
      <c r="W524" s="742"/>
      <c r="X524" s="742"/>
      <c r="Y524" s="742"/>
      <c r="Z524" s="742"/>
      <c r="AA524" s="742"/>
      <c r="AB524" s="742"/>
      <c r="AC524" s="742"/>
      <c r="AD524" s="742"/>
      <c r="AE524" s="742"/>
    </row>
    <row r="525">
      <c r="A525" s="742"/>
      <c r="B525" s="742"/>
      <c r="C525" s="742"/>
      <c r="D525" s="742"/>
      <c r="E525" s="742"/>
      <c r="F525" s="742"/>
      <c r="G525" s="742"/>
      <c r="H525" s="742"/>
      <c r="I525" s="742"/>
      <c r="J525" s="742"/>
      <c r="K525" s="742"/>
      <c r="L525" s="742"/>
      <c r="M525" s="742"/>
      <c r="N525" s="742"/>
      <c r="O525" s="742"/>
      <c r="P525" s="742"/>
      <c r="Q525" s="742"/>
      <c r="R525" s="742"/>
      <c r="S525" s="742"/>
      <c r="T525" s="742"/>
      <c r="U525" s="742"/>
      <c r="V525" s="742"/>
      <c r="W525" s="742"/>
      <c r="X525" s="742"/>
      <c r="Y525" s="742"/>
      <c r="Z525" s="742"/>
      <c r="AA525" s="742"/>
      <c r="AB525" s="742"/>
      <c r="AC525" s="742"/>
      <c r="AD525" s="742"/>
      <c r="AE525" s="742"/>
    </row>
    <row r="526">
      <c r="A526" s="742"/>
      <c r="B526" s="742"/>
      <c r="C526" s="742"/>
      <c r="D526" s="742"/>
      <c r="E526" s="742"/>
      <c r="F526" s="742"/>
      <c r="G526" s="742"/>
      <c r="H526" s="742"/>
      <c r="I526" s="742"/>
      <c r="J526" s="742"/>
      <c r="K526" s="742"/>
      <c r="L526" s="742"/>
      <c r="M526" s="742"/>
      <c r="N526" s="742"/>
      <c r="O526" s="742"/>
      <c r="P526" s="742"/>
      <c r="Q526" s="742"/>
      <c r="R526" s="742"/>
      <c r="S526" s="742"/>
      <c r="T526" s="742"/>
      <c r="U526" s="742"/>
      <c r="V526" s="742"/>
      <c r="W526" s="742"/>
      <c r="X526" s="742"/>
      <c r="Y526" s="742"/>
      <c r="Z526" s="742"/>
      <c r="AA526" s="742"/>
      <c r="AB526" s="742"/>
      <c r="AC526" s="742"/>
      <c r="AD526" s="742"/>
      <c r="AE526" s="742"/>
    </row>
    <row r="527">
      <c r="A527" s="742"/>
      <c r="B527" s="742"/>
      <c r="C527" s="742"/>
      <c r="D527" s="742"/>
      <c r="E527" s="742"/>
      <c r="F527" s="742"/>
      <c r="G527" s="742"/>
      <c r="H527" s="742"/>
      <c r="I527" s="742"/>
      <c r="J527" s="742"/>
      <c r="K527" s="742"/>
      <c r="L527" s="742"/>
      <c r="M527" s="742"/>
      <c r="N527" s="742"/>
      <c r="O527" s="742"/>
      <c r="P527" s="742"/>
      <c r="Q527" s="742"/>
      <c r="R527" s="742"/>
      <c r="S527" s="742"/>
      <c r="T527" s="742"/>
      <c r="U527" s="742"/>
      <c r="V527" s="742"/>
      <c r="W527" s="742"/>
      <c r="X527" s="742"/>
      <c r="Y527" s="742"/>
      <c r="Z527" s="742"/>
      <c r="AA527" s="742"/>
      <c r="AB527" s="742"/>
      <c r="AC527" s="742"/>
      <c r="AD527" s="742"/>
      <c r="AE527" s="742"/>
    </row>
    <row r="528">
      <c r="A528" s="742"/>
      <c r="B528" s="742"/>
      <c r="C528" s="742"/>
      <c r="D528" s="742"/>
      <c r="E528" s="742"/>
      <c r="F528" s="742"/>
      <c r="G528" s="742"/>
      <c r="H528" s="742"/>
      <c r="I528" s="742"/>
      <c r="J528" s="742"/>
      <c r="K528" s="742"/>
      <c r="L528" s="742"/>
      <c r="M528" s="742"/>
      <c r="N528" s="742"/>
      <c r="O528" s="742"/>
      <c r="P528" s="742"/>
      <c r="Q528" s="742"/>
      <c r="R528" s="742"/>
      <c r="S528" s="742"/>
      <c r="T528" s="742"/>
      <c r="U528" s="742"/>
      <c r="V528" s="742"/>
      <c r="W528" s="742"/>
      <c r="X528" s="742"/>
      <c r="Y528" s="742"/>
      <c r="Z528" s="742"/>
      <c r="AA528" s="742"/>
      <c r="AB528" s="742"/>
      <c r="AC528" s="742"/>
      <c r="AD528" s="742"/>
      <c r="AE528" s="742"/>
    </row>
    <row r="529">
      <c r="A529" s="742"/>
      <c r="B529" s="742"/>
      <c r="C529" s="742"/>
      <c r="D529" s="742"/>
      <c r="E529" s="742"/>
      <c r="F529" s="742"/>
      <c r="G529" s="742"/>
      <c r="H529" s="742"/>
      <c r="I529" s="742"/>
      <c r="J529" s="742"/>
      <c r="K529" s="742"/>
      <c r="L529" s="742"/>
      <c r="M529" s="742"/>
      <c r="N529" s="742"/>
      <c r="O529" s="742"/>
      <c r="P529" s="742"/>
      <c r="Q529" s="742"/>
      <c r="R529" s="742"/>
      <c r="S529" s="742"/>
      <c r="T529" s="742"/>
      <c r="U529" s="742"/>
      <c r="V529" s="742"/>
      <c r="W529" s="742"/>
      <c r="X529" s="742"/>
      <c r="Y529" s="742"/>
      <c r="Z529" s="742"/>
      <c r="AA529" s="742"/>
      <c r="AB529" s="742"/>
      <c r="AC529" s="742"/>
      <c r="AD529" s="742"/>
      <c r="AE529" s="742"/>
    </row>
    <row r="530">
      <c r="A530" s="742"/>
      <c r="B530" s="742"/>
      <c r="C530" s="742"/>
      <c r="D530" s="742"/>
      <c r="E530" s="742"/>
      <c r="F530" s="742"/>
      <c r="G530" s="742"/>
      <c r="H530" s="742"/>
      <c r="I530" s="742"/>
      <c r="J530" s="742"/>
      <c r="K530" s="742"/>
      <c r="L530" s="742"/>
      <c r="M530" s="742"/>
      <c r="N530" s="742"/>
      <c r="O530" s="742"/>
      <c r="P530" s="742"/>
      <c r="Q530" s="742"/>
      <c r="R530" s="742"/>
      <c r="S530" s="742"/>
      <c r="T530" s="742"/>
      <c r="U530" s="742"/>
      <c r="V530" s="742"/>
      <c r="W530" s="742"/>
      <c r="X530" s="742"/>
      <c r="Y530" s="742"/>
      <c r="Z530" s="742"/>
      <c r="AA530" s="742"/>
      <c r="AB530" s="742"/>
      <c r="AC530" s="742"/>
      <c r="AD530" s="742"/>
      <c r="AE530" s="742"/>
    </row>
    <row r="531">
      <c r="A531" s="742"/>
      <c r="B531" s="742"/>
      <c r="C531" s="742"/>
      <c r="D531" s="742"/>
      <c r="E531" s="742"/>
      <c r="F531" s="742"/>
      <c r="G531" s="742"/>
      <c r="H531" s="742"/>
      <c r="I531" s="742"/>
      <c r="J531" s="742"/>
      <c r="K531" s="742"/>
      <c r="L531" s="742"/>
      <c r="M531" s="742"/>
      <c r="N531" s="742"/>
      <c r="O531" s="742"/>
      <c r="P531" s="742"/>
      <c r="Q531" s="742"/>
      <c r="R531" s="742"/>
      <c r="S531" s="742"/>
      <c r="T531" s="742"/>
      <c r="U531" s="742"/>
      <c r="V531" s="742"/>
      <c r="W531" s="742"/>
      <c r="X531" s="742"/>
      <c r="Y531" s="742"/>
      <c r="Z531" s="742"/>
      <c r="AA531" s="742"/>
      <c r="AB531" s="742"/>
      <c r="AC531" s="742"/>
      <c r="AD531" s="742"/>
      <c r="AE531" s="742"/>
    </row>
    <row r="532">
      <c r="A532" s="742"/>
      <c r="B532" s="742"/>
      <c r="C532" s="742"/>
      <c r="D532" s="742"/>
      <c r="E532" s="742"/>
      <c r="F532" s="742"/>
      <c r="G532" s="742"/>
      <c r="H532" s="742"/>
      <c r="I532" s="742"/>
      <c r="J532" s="742"/>
      <c r="K532" s="742"/>
      <c r="L532" s="742"/>
      <c r="M532" s="742"/>
      <c r="N532" s="742"/>
      <c r="O532" s="742"/>
      <c r="P532" s="742"/>
      <c r="Q532" s="742"/>
      <c r="R532" s="742"/>
      <c r="S532" s="742"/>
      <c r="T532" s="742"/>
      <c r="U532" s="742"/>
      <c r="V532" s="742"/>
      <c r="W532" s="742"/>
      <c r="X532" s="742"/>
      <c r="Y532" s="742"/>
      <c r="Z532" s="742"/>
      <c r="AA532" s="742"/>
      <c r="AB532" s="742"/>
      <c r="AC532" s="742"/>
      <c r="AD532" s="742"/>
      <c r="AE532" s="742"/>
    </row>
    <row r="533">
      <c r="A533" s="742"/>
      <c r="B533" s="742"/>
      <c r="C533" s="742"/>
      <c r="D533" s="742"/>
      <c r="E533" s="742"/>
      <c r="F533" s="742"/>
      <c r="G533" s="742"/>
      <c r="H533" s="742"/>
      <c r="I533" s="742"/>
      <c r="J533" s="742"/>
      <c r="K533" s="742"/>
      <c r="L533" s="742"/>
      <c r="M533" s="742"/>
      <c r="N533" s="742"/>
      <c r="O533" s="742"/>
      <c r="P533" s="742"/>
      <c r="Q533" s="742"/>
      <c r="R533" s="742"/>
      <c r="S533" s="742"/>
      <c r="T533" s="742"/>
      <c r="U533" s="742"/>
      <c r="V533" s="742"/>
      <c r="W533" s="742"/>
      <c r="X533" s="742"/>
      <c r="Y533" s="742"/>
      <c r="Z533" s="742"/>
      <c r="AA533" s="742"/>
      <c r="AB533" s="742"/>
      <c r="AC533" s="742"/>
      <c r="AD533" s="742"/>
      <c r="AE533" s="742"/>
    </row>
    <row r="534">
      <c r="A534" s="742"/>
      <c r="B534" s="742"/>
      <c r="C534" s="742"/>
      <c r="D534" s="742"/>
      <c r="E534" s="742"/>
      <c r="F534" s="742"/>
      <c r="G534" s="742"/>
      <c r="H534" s="742"/>
      <c r="I534" s="742"/>
      <c r="J534" s="742"/>
      <c r="K534" s="742"/>
      <c r="L534" s="742"/>
      <c r="M534" s="742"/>
      <c r="N534" s="742"/>
      <c r="O534" s="742"/>
      <c r="P534" s="742"/>
      <c r="Q534" s="742"/>
      <c r="R534" s="742"/>
      <c r="S534" s="742"/>
      <c r="T534" s="742"/>
      <c r="U534" s="742"/>
      <c r="V534" s="742"/>
      <c r="W534" s="742"/>
      <c r="X534" s="742"/>
      <c r="Y534" s="742"/>
      <c r="Z534" s="742"/>
      <c r="AA534" s="742"/>
      <c r="AB534" s="742"/>
      <c r="AC534" s="742"/>
      <c r="AD534" s="742"/>
      <c r="AE534" s="742"/>
    </row>
    <row r="535">
      <c r="A535" s="742"/>
      <c r="B535" s="742"/>
      <c r="C535" s="742"/>
      <c r="D535" s="742"/>
      <c r="E535" s="742"/>
      <c r="F535" s="742"/>
      <c r="G535" s="742"/>
      <c r="H535" s="742"/>
      <c r="I535" s="742"/>
      <c r="J535" s="742"/>
      <c r="K535" s="742"/>
      <c r="L535" s="742"/>
      <c r="M535" s="742"/>
      <c r="N535" s="742"/>
      <c r="O535" s="742"/>
      <c r="P535" s="742"/>
      <c r="Q535" s="742"/>
      <c r="R535" s="742"/>
      <c r="S535" s="742"/>
      <c r="T535" s="742"/>
      <c r="U535" s="742"/>
      <c r="V535" s="742"/>
      <c r="W535" s="742"/>
      <c r="X535" s="742"/>
      <c r="Y535" s="742"/>
      <c r="Z535" s="742"/>
      <c r="AA535" s="742"/>
      <c r="AB535" s="742"/>
      <c r="AC535" s="742"/>
      <c r="AD535" s="742"/>
      <c r="AE535" s="742"/>
    </row>
    <row r="536">
      <c r="A536" s="742"/>
      <c r="B536" s="742"/>
      <c r="C536" s="742"/>
      <c r="D536" s="742"/>
      <c r="E536" s="742"/>
      <c r="F536" s="742"/>
      <c r="G536" s="742"/>
      <c r="H536" s="742"/>
      <c r="I536" s="742"/>
      <c r="J536" s="742"/>
      <c r="K536" s="742"/>
      <c r="L536" s="742"/>
      <c r="M536" s="742"/>
      <c r="N536" s="742"/>
      <c r="O536" s="742"/>
      <c r="P536" s="742"/>
      <c r="Q536" s="742"/>
      <c r="R536" s="742"/>
      <c r="S536" s="742"/>
      <c r="T536" s="742"/>
      <c r="U536" s="742"/>
      <c r="V536" s="742"/>
      <c r="W536" s="742"/>
      <c r="X536" s="742"/>
      <c r="Y536" s="742"/>
      <c r="Z536" s="742"/>
      <c r="AA536" s="742"/>
      <c r="AB536" s="742"/>
      <c r="AC536" s="742"/>
      <c r="AD536" s="742"/>
      <c r="AE536" s="742"/>
    </row>
    <row r="537">
      <c r="A537" s="742"/>
      <c r="B537" s="742"/>
      <c r="C537" s="742"/>
      <c r="D537" s="742"/>
      <c r="E537" s="742"/>
      <c r="F537" s="742"/>
      <c r="G537" s="742"/>
      <c r="H537" s="742"/>
      <c r="I537" s="742"/>
      <c r="J537" s="742"/>
      <c r="K537" s="742"/>
      <c r="L537" s="742"/>
      <c r="M537" s="742"/>
      <c r="N537" s="742"/>
      <c r="O537" s="742"/>
      <c r="P537" s="742"/>
      <c r="Q537" s="742"/>
      <c r="R537" s="742"/>
      <c r="S537" s="742"/>
      <c r="T537" s="742"/>
      <c r="U537" s="742"/>
      <c r="V537" s="742"/>
      <c r="W537" s="742"/>
      <c r="X537" s="742"/>
      <c r="Y537" s="742"/>
      <c r="Z537" s="742"/>
      <c r="AA537" s="742"/>
      <c r="AB537" s="742"/>
      <c r="AC537" s="742"/>
      <c r="AD537" s="742"/>
      <c r="AE537" s="742"/>
    </row>
    <row r="538">
      <c r="A538" s="742"/>
      <c r="B538" s="742"/>
      <c r="C538" s="742"/>
      <c r="D538" s="742"/>
      <c r="E538" s="742"/>
      <c r="F538" s="742"/>
      <c r="G538" s="742"/>
      <c r="H538" s="742"/>
      <c r="I538" s="742"/>
      <c r="J538" s="742"/>
      <c r="K538" s="742"/>
      <c r="L538" s="742"/>
      <c r="M538" s="742"/>
      <c r="N538" s="742"/>
      <c r="O538" s="742"/>
      <c r="P538" s="742"/>
      <c r="Q538" s="742"/>
      <c r="R538" s="742"/>
      <c r="S538" s="742"/>
      <c r="T538" s="742"/>
      <c r="U538" s="742"/>
      <c r="V538" s="742"/>
      <c r="W538" s="742"/>
      <c r="X538" s="742"/>
      <c r="Y538" s="742"/>
      <c r="Z538" s="742"/>
      <c r="AA538" s="742"/>
      <c r="AB538" s="742"/>
      <c r="AC538" s="742"/>
      <c r="AD538" s="742"/>
      <c r="AE538" s="742"/>
    </row>
    <row r="539">
      <c r="A539" s="742"/>
      <c r="B539" s="742"/>
      <c r="C539" s="742"/>
      <c r="D539" s="742"/>
      <c r="E539" s="742"/>
      <c r="F539" s="742"/>
      <c r="G539" s="742"/>
      <c r="H539" s="742"/>
      <c r="I539" s="742"/>
      <c r="J539" s="742"/>
      <c r="K539" s="742"/>
      <c r="L539" s="742"/>
      <c r="M539" s="742"/>
      <c r="N539" s="742"/>
      <c r="O539" s="742"/>
      <c r="P539" s="742"/>
      <c r="Q539" s="742"/>
      <c r="R539" s="742"/>
      <c r="S539" s="742"/>
      <c r="T539" s="742"/>
      <c r="U539" s="742"/>
      <c r="V539" s="742"/>
      <c r="W539" s="742"/>
      <c r="X539" s="742"/>
      <c r="Y539" s="742"/>
      <c r="Z539" s="742"/>
      <c r="AA539" s="742"/>
      <c r="AB539" s="742"/>
      <c r="AC539" s="742"/>
      <c r="AD539" s="742"/>
      <c r="AE539" s="742"/>
    </row>
    <row r="540">
      <c r="A540" s="742"/>
      <c r="B540" s="742"/>
      <c r="C540" s="742"/>
      <c r="D540" s="742"/>
      <c r="E540" s="742"/>
      <c r="F540" s="742"/>
      <c r="G540" s="742"/>
      <c r="H540" s="742"/>
      <c r="I540" s="742"/>
      <c r="J540" s="742"/>
      <c r="K540" s="742"/>
      <c r="L540" s="742"/>
      <c r="M540" s="742"/>
      <c r="N540" s="742"/>
      <c r="O540" s="742"/>
      <c r="P540" s="742"/>
      <c r="Q540" s="742"/>
      <c r="R540" s="742"/>
      <c r="S540" s="742"/>
      <c r="T540" s="742"/>
      <c r="U540" s="742"/>
      <c r="V540" s="742"/>
      <c r="W540" s="742"/>
      <c r="X540" s="742"/>
      <c r="Y540" s="742"/>
      <c r="Z540" s="742"/>
      <c r="AA540" s="742"/>
      <c r="AB540" s="742"/>
      <c r="AC540" s="742"/>
      <c r="AD540" s="742"/>
      <c r="AE540" s="742"/>
    </row>
    <row r="541">
      <c r="A541" s="742"/>
      <c r="B541" s="742"/>
      <c r="C541" s="742"/>
      <c r="D541" s="742"/>
      <c r="E541" s="742"/>
      <c r="F541" s="742"/>
      <c r="G541" s="742"/>
      <c r="H541" s="742"/>
      <c r="I541" s="742"/>
      <c r="J541" s="742"/>
      <c r="K541" s="742"/>
      <c r="L541" s="742"/>
      <c r="M541" s="742"/>
      <c r="N541" s="742"/>
      <c r="O541" s="742"/>
      <c r="P541" s="742"/>
      <c r="Q541" s="742"/>
      <c r="R541" s="742"/>
      <c r="S541" s="742"/>
      <c r="T541" s="742"/>
      <c r="U541" s="742"/>
      <c r="V541" s="742"/>
      <c r="W541" s="742"/>
      <c r="X541" s="742"/>
      <c r="Y541" s="742"/>
      <c r="Z541" s="742"/>
      <c r="AA541" s="742"/>
      <c r="AB541" s="742"/>
      <c r="AC541" s="742"/>
      <c r="AD541" s="742"/>
      <c r="AE541" s="742"/>
    </row>
    <row r="542">
      <c r="A542" s="742"/>
      <c r="B542" s="742"/>
      <c r="C542" s="742"/>
      <c r="D542" s="742"/>
      <c r="E542" s="742"/>
      <c r="F542" s="742"/>
      <c r="G542" s="742"/>
      <c r="H542" s="742"/>
      <c r="I542" s="742"/>
      <c r="J542" s="742"/>
      <c r="K542" s="742"/>
      <c r="L542" s="742"/>
      <c r="M542" s="742"/>
      <c r="N542" s="742"/>
      <c r="O542" s="742"/>
      <c r="P542" s="742"/>
      <c r="Q542" s="742"/>
      <c r="R542" s="742"/>
      <c r="S542" s="742"/>
      <c r="T542" s="742"/>
      <c r="U542" s="742"/>
      <c r="V542" s="742"/>
      <c r="W542" s="742"/>
      <c r="X542" s="742"/>
      <c r="Y542" s="742"/>
      <c r="Z542" s="742"/>
      <c r="AA542" s="742"/>
      <c r="AB542" s="742"/>
      <c r="AC542" s="742"/>
      <c r="AD542" s="742"/>
      <c r="AE542" s="742"/>
    </row>
    <row r="543">
      <c r="A543" s="742"/>
      <c r="B543" s="742"/>
      <c r="C543" s="742"/>
      <c r="D543" s="742"/>
      <c r="E543" s="742"/>
      <c r="F543" s="742"/>
      <c r="G543" s="742"/>
      <c r="H543" s="742"/>
      <c r="I543" s="742"/>
      <c r="J543" s="742"/>
      <c r="K543" s="742"/>
      <c r="L543" s="742"/>
      <c r="M543" s="742"/>
      <c r="N543" s="742"/>
      <c r="O543" s="742"/>
      <c r="P543" s="742"/>
      <c r="Q543" s="742"/>
      <c r="R543" s="742"/>
      <c r="S543" s="742"/>
      <c r="T543" s="742"/>
      <c r="U543" s="742"/>
      <c r="V543" s="742"/>
      <c r="W543" s="742"/>
      <c r="X543" s="742"/>
      <c r="Y543" s="742"/>
      <c r="Z543" s="742"/>
      <c r="AA543" s="742"/>
      <c r="AB543" s="742"/>
      <c r="AC543" s="742"/>
      <c r="AD543" s="742"/>
      <c r="AE543" s="742"/>
    </row>
    <row r="544">
      <c r="A544" s="742"/>
      <c r="B544" s="742"/>
      <c r="C544" s="742"/>
      <c r="D544" s="742"/>
      <c r="E544" s="742"/>
      <c r="F544" s="742"/>
      <c r="G544" s="742"/>
      <c r="H544" s="742"/>
      <c r="I544" s="742"/>
      <c r="J544" s="742"/>
      <c r="K544" s="742"/>
      <c r="L544" s="742"/>
      <c r="M544" s="742"/>
      <c r="N544" s="742"/>
      <c r="O544" s="742"/>
      <c r="P544" s="742"/>
      <c r="Q544" s="742"/>
      <c r="R544" s="742"/>
      <c r="S544" s="742"/>
      <c r="T544" s="742"/>
      <c r="U544" s="742"/>
      <c r="V544" s="742"/>
      <c r="W544" s="742"/>
      <c r="X544" s="742"/>
      <c r="Y544" s="742"/>
      <c r="Z544" s="742"/>
      <c r="AA544" s="742"/>
      <c r="AB544" s="742"/>
      <c r="AC544" s="742"/>
      <c r="AD544" s="742"/>
      <c r="AE544" s="742"/>
    </row>
    <row r="545">
      <c r="A545" s="742"/>
      <c r="B545" s="742"/>
      <c r="C545" s="742"/>
      <c r="D545" s="742"/>
      <c r="E545" s="742"/>
      <c r="F545" s="742"/>
      <c r="G545" s="742"/>
      <c r="H545" s="742"/>
      <c r="I545" s="742"/>
      <c r="J545" s="742"/>
      <c r="K545" s="742"/>
      <c r="L545" s="742"/>
      <c r="M545" s="742"/>
      <c r="N545" s="742"/>
      <c r="O545" s="742"/>
      <c r="P545" s="742"/>
      <c r="Q545" s="742"/>
      <c r="R545" s="742"/>
      <c r="S545" s="742"/>
      <c r="T545" s="742"/>
      <c r="U545" s="742"/>
      <c r="V545" s="742"/>
      <c r="W545" s="742"/>
      <c r="X545" s="742"/>
      <c r="Y545" s="742"/>
      <c r="Z545" s="742"/>
      <c r="AA545" s="742"/>
      <c r="AB545" s="742"/>
      <c r="AC545" s="742"/>
      <c r="AD545" s="742"/>
      <c r="AE545" s="742"/>
    </row>
    <row r="546">
      <c r="A546" s="742"/>
      <c r="B546" s="742"/>
      <c r="C546" s="742"/>
      <c r="D546" s="742"/>
      <c r="E546" s="742"/>
      <c r="F546" s="742"/>
      <c r="G546" s="742"/>
      <c r="H546" s="742"/>
      <c r="I546" s="742"/>
      <c r="J546" s="742"/>
      <c r="K546" s="742"/>
      <c r="L546" s="742"/>
      <c r="M546" s="742"/>
      <c r="N546" s="742"/>
      <c r="O546" s="742"/>
      <c r="P546" s="742"/>
      <c r="Q546" s="742"/>
      <c r="R546" s="742"/>
      <c r="S546" s="742"/>
      <c r="T546" s="742"/>
      <c r="U546" s="742"/>
      <c r="V546" s="742"/>
      <c r="W546" s="742"/>
      <c r="X546" s="742"/>
      <c r="Y546" s="742"/>
      <c r="Z546" s="742"/>
      <c r="AA546" s="742"/>
      <c r="AB546" s="742"/>
      <c r="AC546" s="742"/>
      <c r="AD546" s="742"/>
      <c r="AE546" s="742"/>
    </row>
    <row r="547">
      <c r="A547" s="742"/>
      <c r="B547" s="742"/>
      <c r="C547" s="742"/>
      <c r="D547" s="742"/>
      <c r="E547" s="742"/>
      <c r="F547" s="742"/>
      <c r="G547" s="742"/>
      <c r="H547" s="742"/>
      <c r="I547" s="742"/>
      <c r="J547" s="742"/>
      <c r="K547" s="742"/>
      <c r="L547" s="742"/>
      <c r="M547" s="742"/>
      <c r="N547" s="742"/>
      <c r="O547" s="742"/>
      <c r="P547" s="742"/>
      <c r="Q547" s="742"/>
      <c r="R547" s="742"/>
      <c r="S547" s="742"/>
      <c r="T547" s="742"/>
      <c r="U547" s="742"/>
      <c r="V547" s="742"/>
      <c r="W547" s="742"/>
      <c r="X547" s="742"/>
      <c r="Y547" s="742"/>
      <c r="Z547" s="742"/>
      <c r="AA547" s="742"/>
      <c r="AB547" s="742"/>
      <c r="AC547" s="742"/>
      <c r="AD547" s="742"/>
      <c r="AE547" s="742"/>
    </row>
    <row r="548">
      <c r="A548" s="742"/>
      <c r="B548" s="742"/>
      <c r="C548" s="742"/>
      <c r="D548" s="742"/>
      <c r="E548" s="742"/>
      <c r="F548" s="742"/>
      <c r="G548" s="742"/>
      <c r="H548" s="742"/>
      <c r="I548" s="742"/>
      <c r="J548" s="742"/>
      <c r="K548" s="742"/>
      <c r="L548" s="742"/>
      <c r="M548" s="742"/>
      <c r="N548" s="742"/>
      <c r="O548" s="742"/>
      <c r="P548" s="742"/>
      <c r="Q548" s="742"/>
      <c r="R548" s="742"/>
      <c r="S548" s="742"/>
      <c r="T548" s="742"/>
      <c r="U548" s="742"/>
      <c r="V548" s="742"/>
      <c r="W548" s="742"/>
      <c r="X548" s="742"/>
      <c r="Y548" s="742"/>
      <c r="Z548" s="742"/>
      <c r="AA548" s="742"/>
      <c r="AB548" s="742"/>
      <c r="AC548" s="742"/>
      <c r="AD548" s="742"/>
      <c r="AE548" s="742"/>
    </row>
    <row r="549">
      <c r="A549" s="742"/>
      <c r="B549" s="742"/>
      <c r="C549" s="742"/>
      <c r="D549" s="742"/>
      <c r="E549" s="742"/>
      <c r="F549" s="742"/>
      <c r="G549" s="742"/>
      <c r="H549" s="742"/>
      <c r="I549" s="742"/>
      <c r="J549" s="742"/>
      <c r="K549" s="742"/>
      <c r="L549" s="742"/>
      <c r="M549" s="742"/>
      <c r="N549" s="742"/>
      <c r="O549" s="742"/>
      <c r="P549" s="742"/>
      <c r="Q549" s="742"/>
      <c r="R549" s="742"/>
      <c r="S549" s="742"/>
      <c r="T549" s="742"/>
      <c r="U549" s="742"/>
      <c r="V549" s="742"/>
      <c r="W549" s="742"/>
      <c r="X549" s="742"/>
      <c r="Y549" s="742"/>
      <c r="Z549" s="742"/>
      <c r="AA549" s="742"/>
      <c r="AB549" s="742"/>
      <c r="AC549" s="742"/>
      <c r="AD549" s="742"/>
      <c r="AE549" s="742"/>
    </row>
    <row r="550">
      <c r="A550" s="742"/>
      <c r="B550" s="742"/>
      <c r="C550" s="742"/>
      <c r="D550" s="742"/>
      <c r="E550" s="742"/>
      <c r="F550" s="742"/>
      <c r="G550" s="742"/>
      <c r="H550" s="742"/>
      <c r="I550" s="742"/>
      <c r="J550" s="742"/>
      <c r="K550" s="742"/>
      <c r="L550" s="742"/>
      <c r="M550" s="742"/>
      <c r="N550" s="742"/>
      <c r="O550" s="742"/>
      <c r="P550" s="742"/>
      <c r="Q550" s="742"/>
      <c r="R550" s="742"/>
      <c r="S550" s="742"/>
      <c r="T550" s="742"/>
      <c r="U550" s="742"/>
      <c r="V550" s="742"/>
      <c r="W550" s="742"/>
      <c r="X550" s="742"/>
      <c r="Y550" s="742"/>
      <c r="Z550" s="742"/>
      <c r="AA550" s="742"/>
      <c r="AB550" s="742"/>
      <c r="AC550" s="742"/>
      <c r="AD550" s="742"/>
      <c r="AE550" s="742"/>
    </row>
    <row r="551">
      <c r="A551" s="742"/>
      <c r="B551" s="742"/>
      <c r="C551" s="742"/>
      <c r="D551" s="742"/>
      <c r="E551" s="742"/>
      <c r="F551" s="742"/>
      <c r="G551" s="742"/>
      <c r="H551" s="742"/>
      <c r="I551" s="742"/>
      <c r="J551" s="742"/>
      <c r="K551" s="742"/>
      <c r="L551" s="742"/>
      <c r="M551" s="742"/>
      <c r="N551" s="742"/>
      <c r="O551" s="742"/>
      <c r="P551" s="742"/>
      <c r="Q551" s="742"/>
      <c r="R551" s="742"/>
      <c r="S551" s="742"/>
      <c r="T551" s="742"/>
      <c r="U551" s="742"/>
      <c r="V551" s="742"/>
      <c r="W551" s="742"/>
      <c r="X551" s="742"/>
      <c r="Y551" s="742"/>
      <c r="Z551" s="742"/>
      <c r="AA551" s="742"/>
      <c r="AB551" s="742"/>
      <c r="AC551" s="742"/>
      <c r="AD551" s="742"/>
      <c r="AE551" s="742"/>
    </row>
    <row r="552">
      <c r="A552" s="742"/>
      <c r="B552" s="742"/>
      <c r="C552" s="742"/>
      <c r="D552" s="742"/>
      <c r="E552" s="742"/>
      <c r="F552" s="742"/>
      <c r="G552" s="742"/>
      <c r="H552" s="742"/>
      <c r="I552" s="742"/>
      <c r="J552" s="742"/>
      <c r="K552" s="742"/>
      <c r="L552" s="742"/>
      <c r="M552" s="742"/>
      <c r="N552" s="742"/>
      <c r="O552" s="742"/>
      <c r="P552" s="742"/>
      <c r="Q552" s="742"/>
      <c r="R552" s="742"/>
      <c r="S552" s="742"/>
      <c r="T552" s="742"/>
      <c r="U552" s="742"/>
      <c r="V552" s="742"/>
      <c r="W552" s="742"/>
      <c r="X552" s="742"/>
      <c r="Y552" s="742"/>
      <c r="Z552" s="742"/>
      <c r="AA552" s="742"/>
      <c r="AB552" s="742"/>
      <c r="AC552" s="742"/>
      <c r="AD552" s="742"/>
      <c r="AE552" s="742"/>
    </row>
    <row r="553">
      <c r="A553" s="742"/>
      <c r="B553" s="742"/>
      <c r="C553" s="742"/>
      <c r="D553" s="742"/>
      <c r="E553" s="742"/>
      <c r="F553" s="742"/>
      <c r="G553" s="742"/>
      <c r="H553" s="742"/>
      <c r="I553" s="742"/>
      <c r="J553" s="742"/>
      <c r="K553" s="742"/>
      <c r="L553" s="742"/>
      <c r="M553" s="742"/>
      <c r="N553" s="742"/>
      <c r="O553" s="742"/>
      <c r="P553" s="742"/>
      <c r="Q553" s="742"/>
      <c r="R553" s="742"/>
      <c r="S553" s="742"/>
      <c r="T553" s="742"/>
      <c r="U553" s="742"/>
      <c r="V553" s="742"/>
      <c r="W553" s="742"/>
      <c r="X553" s="742"/>
      <c r="Y553" s="742"/>
      <c r="Z553" s="742"/>
      <c r="AA553" s="742"/>
      <c r="AB553" s="742"/>
      <c r="AC553" s="742"/>
      <c r="AD553" s="742"/>
      <c r="AE553" s="742"/>
    </row>
    <row r="554">
      <c r="A554" s="742"/>
      <c r="B554" s="742"/>
      <c r="C554" s="742"/>
      <c r="D554" s="742"/>
      <c r="E554" s="742"/>
      <c r="F554" s="742"/>
      <c r="G554" s="742"/>
      <c r="H554" s="742"/>
      <c r="I554" s="742"/>
      <c r="J554" s="742"/>
      <c r="K554" s="742"/>
      <c r="L554" s="742"/>
      <c r="M554" s="742"/>
      <c r="N554" s="742"/>
      <c r="O554" s="742"/>
      <c r="P554" s="742"/>
      <c r="Q554" s="742"/>
      <c r="R554" s="742"/>
      <c r="S554" s="742"/>
      <c r="T554" s="742"/>
      <c r="U554" s="742"/>
      <c r="V554" s="742"/>
      <c r="W554" s="742"/>
      <c r="X554" s="742"/>
      <c r="Y554" s="742"/>
      <c r="Z554" s="742"/>
      <c r="AA554" s="742"/>
      <c r="AB554" s="742"/>
      <c r="AC554" s="742"/>
      <c r="AD554" s="742"/>
      <c r="AE554" s="742"/>
    </row>
    <row r="555">
      <c r="A555" s="742"/>
      <c r="B555" s="742"/>
      <c r="C555" s="742"/>
      <c r="D555" s="742"/>
      <c r="E555" s="742"/>
      <c r="F555" s="742"/>
      <c r="G555" s="742"/>
      <c r="H555" s="742"/>
      <c r="I555" s="742"/>
      <c r="J555" s="742"/>
      <c r="K555" s="742"/>
      <c r="L555" s="742"/>
      <c r="M555" s="742"/>
      <c r="N555" s="742"/>
      <c r="O555" s="742"/>
      <c r="P555" s="742"/>
      <c r="Q555" s="742"/>
      <c r="R555" s="742"/>
      <c r="S555" s="742"/>
      <c r="T555" s="742"/>
      <c r="U555" s="742"/>
      <c r="V555" s="742"/>
      <c r="W555" s="742"/>
      <c r="X555" s="742"/>
      <c r="Y555" s="742"/>
      <c r="Z555" s="742"/>
      <c r="AA555" s="742"/>
      <c r="AB555" s="742"/>
      <c r="AC555" s="742"/>
      <c r="AD555" s="742"/>
      <c r="AE555" s="742"/>
    </row>
    <row r="556">
      <c r="A556" s="742"/>
      <c r="B556" s="742"/>
      <c r="C556" s="742"/>
      <c r="D556" s="742"/>
      <c r="E556" s="742"/>
      <c r="F556" s="742"/>
      <c r="G556" s="742"/>
      <c r="H556" s="742"/>
      <c r="I556" s="742"/>
      <c r="J556" s="742"/>
      <c r="K556" s="742"/>
      <c r="L556" s="742"/>
      <c r="M556" s="742"/>
      <c r="N556" s="742"/>
      <c r="O556" s="742"/>
      <c r="P556" s="742"/>
      <c r="Q556" s="742"/>
      <c r="R556" s="742"/>
      <c r="S556" s="742"/>
      <c r="T556" s="742"/>
      <c r="U556" s="742"/>
      <c r="V556" s="742"/>
      <c r="W556" s="742"/>
      <c r="X556" s="742"/>
      <c r="Y556" s="742"/>
      <c r="Z556" s="742"/>
      <c r="AA556" s="742"/>
      <c r="AB556" s="742"/>
      <c r="AC556" s="742"/>
      <c r="AD556" s="742"/>
      <c r="AE556" s="742"/>
    </row>
    <row r="557">
      <c r="A557" s="742"/>
      <c r="B557" s="742"/>
      <c r="C557" s="742"/>
      <c r="D557" s="742"/>
      <c r="E557" s="742"/>
      <c r="F557" s="742"/>
      <c r="G557" s="742"/>
      <c r="H557" s="742"/>
      <c r="I557" s="742"/>
      <c r="J557" s="742"/>
      <c r="K557" s="742"/>
      <c r="L557" s="742"/>
      <c r="M557" s="742"/>
      <c r="N557" s="742"/>
      <c r="O557" s="742"/>
      <c r="P557" s="742"/>
      <c r="Q557" s="742"/>
      <c r="R557" s="742"/>
      <c r="S557" s="742"/>
      <c r="T557" s="742"/>
      <c r="U557" s="742"/>
      <c r="V557" s="742"/>
      <c r="W557" s="742"/>
      <c r="X557" s="742"/>
      <c r="Y557" s="742"/>
      <c r="Z557" s="742"/>
      <c r="AA557" s="742"/>
      <c r="AB557" s="742"/>
      <c r="AC557" s="742"/>
      <c r="AD557" s="742"/>
      <c r="AE557" s="742"/>
    </row>
    <row r="558">
      <c r="A558" s="742"/>
      <c r="B558" s="742"/>
      <c r="C558" s="742"/>
      <c r="D558" s="742"/>
      <c r="E558" s="742"/>
      <c r="F558" s="742"/>
      <c r="G558" s="742"/>
      <c r="H558" s="742"/>
      <c r="I558" s="742"/>
      <c r="J558" s="742"/>
      <c r="K558" s="742"/>
      <c r="L558" s="742"/>
      <c r="M558" s="742"/>
      <c r="N558" s="742"/>
      <c r="O558" s="742"/>
      <c r="P558" s="742"/>
      <c r="Q558" s="742"/>
      <c r="R558" s="742"/>
      <c r="S558" s="742"/>
      <c r="T558" s="742"/>
      <c r="U558" s="742"/>
      <c r="V558" s="742"/>
      <c r="W558" s="742"/>
      <c r="X558" s="742"/>
      <c r="Y558" s="742"/>
      <c r="Z558" s="742"/>
      <c r="AA558" s="742"/>
      <c r="AB558" s="742"/>
      <c r="AC558" s="742"/>
      <c r="AD558" s="742"/>
      <c r="AE558" s="742"/>
    </row>
    <row r="559">
      <c r="A559" s="742"/>
      <c r="B559" s="742"/>
      <c r="C559" s="742"/>
      <c r="D559" s="742"/>
      <c r="E559" s="742"/>
      <c r="F559" s="742"/>
      <c r="G559" s="742"/>
      <c r="H559" s="742"/>
      <c r="I559" s="742"/>
      <c r="J559" s="742"/>
      <c r="K559" s="742"/>
      <c r="L559" s="742"/>
      <c r="M559" s="742"/>
      <c r="N559" s="742"/>
      <c r="O559" s="742"/>
      <c r="P559" s="742"/>
      <c r="Q559" s="742"/>
      <c r="R559" s="742"/>
      <c r="S559" s="742"/>
      <c r="T559" s="742"/>
      <c r="U559" s="742"/>
      <c r="V559" s="742"/>
      <c r="W559" s="742"/>
      <c r="X559" s="742"/>
      <c r="Y559" s="742"/>
      <c r="Z559" s="742"/>
      <c r="AA559" s="742"/>
      <c r="AB559" s="742"/>
      <c r="AC559" s="742"/>
      <c r="AD559" s="742"/>
      <c r="AE559" s="742"/>
    </row>
    <row r="560">
      <c r="A560" s="742"/>
      <c r="B560" s="742"/>
      <c r="C560" s="742"/>
      <c r="D560" s="742"/>
      <c r="E560" s="742"/>
      <c r="F560" s="742"/>
      <c r="G560" s="742"/>
      <c r="H560" s="742"/>
      <c r="I560" s="742"/>
      <c r="J560" s="742"/>
      <c r="K560" s="742"/>
      <c r="L560" s="742"/>
      <c r="M560" s="742"/>
      <c r="N560" s="742"/>
      <c r="O560" s="742"/>
      <c r="P560" s="742"/>
      <c r="Q560" s="742"/>
      <c r="R560" s="742"/>
      <c r="S560" s="742"/>
      <c r="T560" s="742"/>
      <c r="U560" s="742"/>
      <c r="V560" s="742"/>
      <c r="W560" s="742"/>
      <c r="X560" s="742"/>
      <c r="Y560" s="742"/>
      <c r="Z560" s="742"/>
      <c r="AA560" s="742"/>
      <c r="AB560" s="742"/>
      <c r="AC560" s="742"/>
      <c r="AD560" s="742"/>
      <c r="AE560" s="742"/>
    </row>
    <row r="561">
      <c r="A561" s="742"/>
      <c r="B561" s="742"/>
      <c r="C561" s="742"/>
      <c r="D561" s="742"/>
      <c r="E561" s="742"/>
      <c r="F561" s="742"/>
      <c r="G561" s="742"/>
      <c r="H561" s="742"/>
      <c r="I561" s="742"/>
      <c r="J561" s="742"/>
      <c r="K561" s="742"/>
      <c r="L561" s="742"/>
      <c r="M561" s="742"/>
      <c r="N561" s="742"/>
      <c r="O561" s="742"/>
      <c r="P561" s="742"/>
      <c r="Q561" s="742"/>
      <c r="R561" s="742"/>
      <c r="S561" s="742"/>
      <c r="T561" s="742"/>
      <c r="U561" s="742"/>
      <c r="V561" s="742"/>
      <c r="W561" s="742"/>
      <c r="X561" s="742"/>
      <c r="Y561" s="742"/>
      <c r="Z561" s="742"/>
      <c r="AA561" s="742"/>
      <c r="AB561" s="742"/>
      <c r="AC561" s="742"/>
      <c r="AD561" s="742"/>
      <c r="AE561" s="742"/>
    </row>
    <row r="562">
      <c r="A562" s="742"/>
      <c r="B562" s="742"/>
      <c r="C562" s="742"/>
      <c r="D562" s="742"/>
      <c r="E562" s="742"/>
      <c r="F562" s="742"/>
      <c r="G562" s="742"/>
      <c r="H562" s="742"/>
      <c r="I562" s="742"/>
      <c r="J562" s="742"/>
      <c r="K562" s="742"/>
      <c r="L562" s="742"/>
      <c r="M562" s="742"/>
      <c r="N562" s="742"/>
      <c r="O562" s="742"/>
      <c r="P562" s="742"/>
      <c r="Q562" s="742"/>
      <c r="R562" s="742"/>
      <c r="S562" s="742"/>
      <c r="T562" s="742"/>
      <c r="U562" s="742"/>
      <c r="V562" s="742"/>
      <c r="W562" s="742"/>
      <c r="X562" s="742"/>
      <c r="Y562" s="742"/>
      <c r="Z562" s="742"/>
      <c r="AA562" s="742"/>
      <c r="AB562" s="742"/>
      <c r="AC562" s="742"/>
      <c r="AD562" s="742"/>
      <c r="AE562" s="742"/>
    </row>
    <row r="563">
      <c r="A563" s="742"/>
      <c r="B563" s="742"/>
      <c r="C563" s="742"/>
      <c r="D563" s="742"/>
      <c r="E563" s="742"/>
      <c r="F563" s="742"/>
      <c r="G563" s="742"/>
      <c r="H563" s="742"/>
      <c r="I563" s="742"/>
      <c r="J563" s="742"/>
      <c r="K563" s="742"/>
      <c r="L563" s="742"/>
      <c r="M563" s="742"/>
      <c r="N563" s="742"/>
      <c r="O563" s="742"/>
      <c r="P563" s="742"/>
      <c r="Q563" s="742"/>
      <c r="R563" s="742"/>
      <c r="S563" s="742"/>
      <c r="T563" s="742"/>
      <c r="U563" s="742"/>
      <c r="V563" s="742"/>
      <c r="W563" s="742"/>
      <c r="X563" s="742"/>
      <c r="Y563" s="742"/>
      <c r="Z563" s="742"/>
      <c r="AA563" s="742"/>
      <c r="AB563" s="742"/>
      <c r="AC563" s="742"/>
      <c r="AD563" s="742"/>
      <c r="AE563" s="742"/>
    </row>
    <row r="564">
      <c r="A564" s="742"/>
      <c r="B564" s="742"/>
      <c r="C564" s="742"/>
      <c r="D564" s="742"/>
      <c r="E564" s="742"/>
      <c r="F564" s="742"/>
      <c r="G564" s="742"/>
      <c r="H564" s="742"/>
      <c r="I564" s="742"/>
      <c r="J564" s="742"/>
      <c r="K564" s="742"/>
      <c r="L564" s="742"/>
      <c r="M564" s="742"/>
      <c r="N564" s="742"/>
      <c r="O564" s="742"/>
      <c r="P564" s="742"/>
      <c r="Q564" s="742"/>
      <c r="R564" s="742"/>
      <c r="S564" s="742"/>
      <c r="T564" s="742"/>
      <c r="U564" s="742"/>
      <c r="V564" s="742"/>
      <c r="W564" s="742"/>
      <c r="X564" s="742"/>
      <c r="Y564" s="742"/>
      <c r="Z564" s="742"/>
      <c r="AA564" s="742"/>
      <c r="AB564" s="742"/>
      <c r="AC564" s="742"/>
      <c r="AD564" s="742"/>
      <c r="AE564" s="742"/>
    </row>
    <row r="565">
      <c r="A565" s="742"/>
      <c r="B565" s="742"/>
      <c r="C565" s="742"/>
      <c r="D565" s="742"/>
      <c r="E565" s="742"/>
      <c r="F565" s="742"/>
      <c r="G565" s="742"/>
      <c r="H565" s="742"/>
      <c r="I565" s="742"/>
      <c r="J565" s="742"/>
      <c r="K565" s="742"/>
      <c r="L565" s="742"/>
      <c r="M565" s="742"/>
      <c r="N565" s="742"/>
      <c r="O565" s="742"/>
      <c r="P565" s="742"/>
      <c r="Q565" s="742"/>
      <c r="R565" s="742"/>
      <c r="S565" s="742"/>
      <c r="T565" s="742"/>
      <c r="U565" s="742"/>
      <c r="V565" s="742"/>
      <c r="W565" s="742"/>
      <c r="X565" s="742"/>
      <c r="Y565" s="742"/>
      <c r="Z565" s="742"/>
      <c r="AA565" s="742"/>
      <c r="AB565" s="742"/>
      <c r="AC565" s="742"/>
      <c r="AD565" s="742"/>
      <c r="AE565" s="742"/>
    </row>
    <row r="566">
      <c r="A566" s="742"/>
      <c r="B566" s="742"/>
      <c r="C566" s="742"/>
      <c r="D566" s="742"/>
      <c r="E566" s="742"/>
      <c r="F566" s="742"/>
      <c r="G566" s="742"/>
      <c r="H566" s="742"/>
      <c r="I566" s="742"/>
      <c r="J566" s="742"/>
      <c r="K566" s="742"/>
      <c r="L566" s="742"/>
      <c r="M566" s="742"/>
      <c r="N566" s="742"/>
      <c r="O566" s="742"/>
      <c r="P566" s="742"/>
      <c r="Q566" s="742"/>
      <c r="R566" s="742"/>
      <c r="S566" s="742"/>
      <c r="T566" s="742"/>
      <c r="U566" s="742"/>
      <c r="V566" s="742"/>
      <c r="W566" s="742"/>
      <c r="X566" s="742"/>
      <c r="Y566" s="742"/>
      <c r="Z566" s="742"/>
      <c r="AA566" s="742"/>
      <c r="AB566" s="742"/>
      <c r="AC566" s="742"/>
      <c r="AD566" s="742"/>
      <c r="AE566" s="742"/>
    </row>
    <row r="567">
      <c r="A567" s="742"/>
      <c r="B567" s="742"/>
      <c r="C567" s="742"/>
      <c r="D567" s="742"/>
      <c r="E567" s="742"/>
      <c r="F567" s="742"/>
      <c r="G567" s="742"/>
      <c r="H567" s="742"/>
      <c r="I567" s="742"/>
      <c r="J567" s="742"/>
      <c r="K567" s="742"/>
      <c r="L567" s="742"/>
      <c r="M567" s="742"/>
      <c r="N567" s="742"/>
      <c r="O567" s="742"/>
      <c r="P567" s="742"/>
      <c r="Q567" s="742"/>
      <c r="R567" s="742"/>
      <c r="S567" s="742"/>
      <c r="T567" s="742"/>
      <c r="U567" s="742"/>
      <c r="V567" s="742"/>
      <c r="W567" s="742"/>
      <c r="X567" s="742"/>
      <c r="Y567" s="742"/>
      <c r="Z567" s="742"/>
      <c r="AA567" s="742"/>
      <c r="AB567" s="742"/>
      <c r="AC567" s="742"/>
      <c r="AD567" s="742"/>
      <c r="AE567" s="742"/>
    </row>
    <row r="568">
      <c r="A568" s="742"/>
      <c r="B568" s="742"/>
      <c r="C568" s="742"/>
      <c r="D568" s="742"/>
      <c r="E568" s="742"/>
      <c r="F568" s="742"/>
      <c r="G568" s="742"/>
      <c r="H568" s="742"/>
      <c r="I568" s="742"/>
      <c r="J568" s="742"/>
      <c r="K568" s="742"/>
      <c r="L568" s="742"/>
      <c r="M568" s="742"/>
      <c r="N568" s="742"/>
      <c r="O568" s="742"/>
      <c r="P568" s="742"/>
      <c r="Q568" s="742"/>
      <c r="R568" s="742"/>
      <c r="S568" s="742"/>
      <c r="T568" s="742"/>
      <c r="U568" s="742"/>
      <c r="V568" s="742"/>
      <c r="W568" s="742"/>
      <c r="X568" s="742"/>
      <c r="Y568" s="742"/>
      <c r="Z568" s="742"/>
      <c r="AA568" s="742"/>
      <c r="AB568" s="742"/>
      <c r="AC568" s="742"/>
      <c r="AD568" s="742"/>
      <c r="AE568" s="742"/>
    </row>
    <row r="569">
      <c r="A569" s="742"/>
      <c r="B569" s="742"/>
      <c r="C569" s="742"/>
      <c r="D569" s="742"/>
      <c r="E569" s="742"/>
      <c r="F569" s="742"/>
      <c r="G569" s="742"/>
      <c r="H569" s="742"/>
      <c r="I569" s="742"/>
      <c r="J569" s="742"/>
      <c r="K569" s="742"/>
      <c r="L569" s="742"/>
      <c r="M569" s="742"/>
      <c r="N569" s="742"/>
      <c r="O569" s="742"/>
      <c r="P569" s="742"/>
      <c r="Q569" s="742"/>
      <c r="R569" s="742"/>
      <c r="S569" s="742"/>
      <c r="T569" s="742"/>
      <c r="U569" s="742"/>
      <c r="V569" s="742"/>
      <c r="W569" s="742"/>
      <c r="X569" s="742"/>
      <c r="Y569" s="742"/>
      <c r="Z569" s="742"/>
      <c r="AA569" s="742"/>
      <c r="AB569" s="742"/>
      <c r="AC569" s="742"/>
      <c r="AD569" s="742"/>
      <c r="AE569" s="742"/>
    </row>
    <row r="570">
      <c r="A570" s="742"/>
      <c r="B570" s="742"/>
      <c r="C570" s="742"/>
      <c r="D570" s="742"/>
      <c r="E570" s="742"/>
      <c r="F570" s="742"/>
      <c r="G570" s="742"/>
      <c r="H570" s="742"/>
      <c r="I570" s="742"/>
      <c r="J570" s="742"/>
      <c r="K570" s="742"/>
      <c r="L570" s="742"/>
      <c r="M570" s="742"/>
      <c r="N570" s="742"/>
      <c r="O570" s="742"/>
      <c r="P570" s="742"/>
      <c r="Q570" s="742"/>
      <c r="R570" s="742"/>
      <c r="S570" s="742"/>
      <c r="T570" s="742"/>
      <c r="U570" s="742"/>
      <c r="V570" s="742"/>
      <c r="W570" s="742"/>
      <c r="X570" s="742"/>
      <c r="Y570" s="742"/>
      <c r="Z570" s="742"/>
      <c r="AA570" s="742"/>
      <c r="AB570" s="742"/>
      <c r="AC570" s="742"/>
      <c r="AD570" s="742"/>
      <c r="AE570" s="742"/>
    </row>
    <row r="571">
      <c r="A571" s="742"/>
      <c r="B571" s="742"/>
      <c r="C571" s="742"/>
      <c r="D571" s="742"/>
      <c r="E571" s="742"/>
      <c r="F571" s="742"/>
      <c r="G571" s="742"/>
      <c r="H571" s="742"/>
      <c r="I571" s="742"/>
      <c r="J571" s="742"/>
      <c r="K571" s="742"/>
      <c r="L571" s="742"/>
      <c r="M571" s="742"/>
      <c r="N571" s="742"/>
      <c r="O571" s="742"/>
      <c r="P571" s="742"/>
      <c r="Q571" s="742"/>
      <c r="R571" s="742"/>
      <c r="S571" s="742"/>
      <c r="T571" s="742"/>
      <c r="U571" s="742"/>
      <c r="V571" s="742"/>
      <c r="W571" s="742"/>
      <c r="X571" s="742"/>
      <c r="Y571" s="742"/>
      <c r="Z571" s="742"/>
      <c r="AA571" s="742"/>
      <c r="AB571" s="742"/>
      <c r="AC571" s="742"/>
      <c r="AD571" s="742"/>
      <c r="AE571" s="742"/>
    </row>
    <row r="572">
      <c r="A572" s="742"/>
      <c r="B572" s="742"/>
      <c r="C572" s="742"/>
      <c r="D572" s="742"/>
      <c r="E572" s="742"/>
      <c r="F572" s="742"/>
      <c r="G572" s="742"/>
      <c r="H572" s="742"/>
      <c r="I572" s="742"/>
      <c r="J572" s="742"/>
      <c r="K572" s="742"/>
      <c r="L572" s="742"/>
      <c r="M572" s="742"/>
      <c r="N572" s="742"/>
      <c r="O572" s="742"/>
      <c r="P572" s="742"/>
      <c r="Q572" s="742"/>
      <c r="R572" s="742"/>
      <c r="S572" s="742"/>
      <c r="T572" s="742"/>
      <c r="U572" s="742"/>
      <c r="V572" s="742"/>
      <c r="W572" s="742"/>
      <c r="X572" s="742"/>
      <c r="Y572" s="742"/>
      <c r="Z572" s="742"/>
      <c r="AA572" s="742"/>
      <c r="AB572" s="742"/>
      <c r="AC572" s="742"/>
      <c r="AD572" s="742"/>
      <c r="AE572" s="742"/>
    </row>
    <row r="573">
      <c r="A573" s="742"/>
      <c r="B573" s="742"/>
      <c r="C573" s="742"/>
      <c r="D573" s="742"/>
      <c r="E573" s="742"/>
      <c r="F573" s="742"/>
      <c r="G573" s="742"/>
      <c r="H573" s="742"/>
      <c r="I573" s="742"/>
      <c r="J573" s="742"/>
      <c r="K573" s="742"/>
      <c r="L573" s="742"/>
      <c r="M573" s="742"/>
      <c r="N573" s="742"/>
      <c r="O573" s="742"/>
      <c r="P573" s="742"/>
      <c r="Q573" s="742"/>
      <c r="R573" s="742"/>
      <c r="S573" s="742"/>
      <c r="T573" s="742"/>
      <c r="U573" s="742"/>
      <c r="V573" s="742"/>
      <c r="W573" s="742"/>
      <c r="X573" s="742"/>
      <c r="Y573" s="742"/>
      <c r="Z573" s="742"/>
      <c r="AA573" s="742"/>
      <c r="AB573" s="742"/>
      <c r="AC573" s="742"/>
      <c r="AD573" s="742"/>
      <c r="AE573" s="742"/>
    </row>
    <row r="574">
      <c r="A574" s="742"/>
      <c r="B574" s="742"/>
      <c r="C574" s="742"/>
      <c r="D574" s="742"/>
      <c r="E574" s="742"/>
      <c r="F574" s="742"/>
      <c r="G574" s="742"/>
      <c r="H574" s="742"/>
      <c r="I574" s="742"/>
      <c r="J574" s="742"/>
      <c r="K574" s="742"/>
      <c r="L574" s="742"/>
      <c r="M574" s="742"/>
      <c r="N574" s="742"/>
      <c r="O574" s="742"/>
      <c r="P574" s="742"/>
      <c r="Q574" s="742"/>
      <c r="R574" s="742"/>
      <c r="S574" s="742"/>
      <c r="T574" s="742"/>
      <c r="U574" s="742"/>
      <c r="V574" s="742"/>
      <c r="W574" s="742"/>
      <c r="X574" s="742"/>
      <c r="Y574" s="742"/>
      <c r="Z574" s="742"/>
      <c r="AA574" s="742"/>
      <c r="AB574" s="742"/>
      <c r="AC574" s="742"/>
      <c r="AD574" s="742"/>
      <c r="AE574" s="742"/>
    </row>
    <row r="575">
      <c r="A575" s="742"/>
      <c r="B575" s="742"/>
      <c r="C575" s="742"/>
      <c r="D575" s="742"/>
      <c r="E575" s="742"/>
      <c r="F575" s="742"/>
      <c r="G575" s="742"/>
      <c r="H575" s="742"/>
      <c r="I575" s="742"/>
      <c r="J575" s="742"/>
      <c r="K575" s="742"/>
      <c r="L575" s="742"/>
      <c r="M575" s="742"/>
      <c r="N575" s="742"/>
      <c r="O575" s="742"/>
      <c r="P575" s="742"/>
      <c r="Q575" s="742"/>
      <c r="R575" s="742"/>
      <c r="S575" s="742"/>
      <c r="T575" s="742"/>
      <c r="U575" s="742"/>
      <c r="V575" s="742"/>
      <c r="W575" s="742"/>
      <c r="X575" s="742"/>
      <c r="Y575" s="742"/>
      <c r="Z575" s="742"/>
      <c r="AA575" s="742"/>
      <c r="AB575" s="742"/>
      <c r="AC575" s="742"/>
      <c r="AD575" s="742"/>
      <c r="AE575" s="742"/>
    </row>
    <row r="576">
      <c r="A576" s="742"/>
      <c r="B576" s="742"/>
      <c r="C576" s="742"/>
      <c r="D576" s="742"/>
      <c r="E576" s="742"/>
      <c r="F576" s="742"/>
      <c r="G576" s="742"/>
      <c r="H576" s="742"/>
      <c r="I576" s="742"/>
      <c r="J576" s="742"/>
      <c r="K576" s="742"/>
      <c r="L576" s="742"/>
      <c r="M576" s="742"/>
      <c r="N576" s="742"/>
      <c r="O576" s="742"/>
      <c r="P576" s="742"/>
      <c r="Q576" s="742"/>
      <c r="R576" s="742"/>
      <c r="S576" s="742"/>
      <c r="T576" s="742"/>
      <c r="U576" s="742"/>
      <c r="V576" s="742"/>
      <c r="W576" s="742"/>
      <c r="X576" s="742"/>
      <c r="Y576" s="742"/>
      <c r="Z576" s="742"/>
      <c r="AA576" s="742"/>
      <c r="AB576" s="742"/>
      <c r="AC576" s="742"/>
      <c r="AD576" s="742"/>
      <c r="AE576" s="742"/>
    </row>
    <row r="577">
      <c r="A577" s="742"/>
      <c r="B577" s="742"/>
      <c r="C577" s="742"/>
      <c r="D577" s="742"/>
      <c r="E577" s="742"/>
      <c r="F577" s="742"/>
      <c r="G577" s="742"/>
      <c r="H577" s="742"/>
      <c r="I577" s="742"/>
      <c r="J577" s="742"/>
      <c r="K577" s="742"/>
      <c r="L577" s="742"/>
      <c r="M577" s="742"/>
      <c r="N577" s="742"/>
      <c r="O577" s="742"/>
      <c r="P577" s="742"/>
      <c r="Q577" s="742"/>
      <c r="R577" s="742"/>
      <c r="S577" s="742"/>
      <c r="T577" s="742"/>
      <c r="U577" s="742"/>
      <c r="V577" s="742"/>
      <c r="W577" s="742"/>
      <c r="X577" s="742"/>
      <c r="Y577" s="742"/>
      <c r="Z577" s="742"/>
      <c r="AA577" s="742"/>
      <c r="AB577" s="742"/>
      <c r="AC577" s="742"/>
      <c r="AD577" s="742"/>
      <c r="AE577" s="742"/>
    </row>
    <row r="578">
      <c r="A578" s="742"/>
      <c r="B578" s="742"/>
      <c r="C578" s="742"/>
      <c r="D578" s="742"/>
      <c r="E578" s="742"/>
      <c r="F578" s="742"/>
      <c r="G578" s="742"/>
      <c r="H578" s="742"/>
      <c r="I578" s="742"/>
      <c r="J578" s="742"/>
      <c r="K578" s="742"/>
      <c r="L578" s="742"/>
      <c r="M578" s="742"/>
      <c r="N578" s="742"/>
      <c r="O578" s="742"/>
      <c r="P578" s="742"/>
      <c r="Q578" s="742"/>
      <c r="R578" s="742"/>
      <c r="S578" s="742"/>
      <c r="T578" s="742"/>
      <c r="U578" s="742"/>
      <c r="V578" s="742"/>
      <c r="W578" s="742"/>
      <c r="X578" s="742"/>
      <c r="Y578" s="742"/>
      <c r="Z578" s="742"/>
      <c r="AA578" s="742"/>
      <c r="AB578" s="742"/>
      <c r="AC578" s="742"/>
      <c r="AD578" s="742"/>
      <c r="AE578" s="742"/>
    </row>
    <row r="579">
      <c r="A579" s="742"/>
      <c r="B579" s="742"/>
      <c r="C579" s="742"/>
      <c r="D579" s="742"/>
      <c r="E579" s="742"/>
      <c r="F579" s="742"/>
      <c r="G579" s="742"/>
      <c r="H579" s="742"/>
      <c r="I579" s="742"/>
      <c r="J579" s="742"/>
      <c r="K579" s="742"/>
      <c r="L579" s="742"/>
      <c r="M579" s="742"/>
      <c r="N579" s="742"/>
      <c r="O579" s="742"/>
      <c r="P579" s="742"/>
      <c r="Q579" s="742"/>
      <c r="R579" s="742"/>
      <c r="S579" s="742"/>
      <c r="T579" s="742"/>
      <c r="U579" s="742"/>
      <c r="V579" s="742"/>
      <c r="W579" s="742"/>
      <c r="X579" s="742"/>
      <c r="Y579" s="742"/>
      <c r="Z579" s="742"/>
      <c r="AA579" s="742"/>
      <c r="AB579" s="742"/>
      <c r="AC579" s="742"/>
      <c r="AD579" s="742"/>
      <c r="AE579" s="742"/>
    </row>
    <row r="580">
      <c r="A580" s="742"/>
      <c r="B580" s="742"/>
      <c r="C580" s="742"/>
      <c r="D580" s="742"/>
      <c r="E580" s="742"/>
      <c r="F580" s="742"/>
      <c r="G580" s="742"/>
      <c r="H580" s="742"/>
      <c r="I580" s="742"/>
      <c r="J580" s="742"/>
      <c r="K580" s="742"/>
      <c r="L580" s="742"/>
      <c r="M580" s="742"/>
      <c r="N580" s="742"/>
      <c r="O580" s="742"/>
      <c r="P580" s="742"/>
      <c r="Q580" s="742"/>
      <c r="R580" s="742"/>
      <c r="S580" s="742"/>
      <c r="T580" s="742"/>
      <c r="U580" s="742"/>
      <c r="V580" s="742"/>
      <c r="W580" s="742"/>
      <c r="X580" s="742"/>
      <c r="Y580" s="742"/>
      <c r="Z580" s="742"/>
      <c r="AA580" s="742"/>
      <c r="AB580" s="742"/>
      <c r="AC580" s="742"/>
      <c r="AD580" s="742"/>
      <c r="AE580" s="742"/>
    </row>
    <row r="581">
      <c r="A581" s="742"/>
      <c r="B581" s="742"/>
      <c r="C581" s="742"/>
      <c r="D581" s="742"/>
      <c r="E581" s="742"/>
      <c r="F581" s="742"/>
      <c r="G581" s="742"/>
      <c r="H581" s="742"/>
      <c r="I581" s="742"/>
      <c r="J581" s="742"/>
      <c r="K581" s="742"/>
      <c r="L581" s="742"/>
      <c r="M581" s="742"/>
      <c r="N581" s="742"/>
      <c r="O581" s="742"/>
      <c r="P581" s="742"/>
      <c r="Q581" s="742"/>
      <c r="R581" s="742"/>
      <c r="S581" s="742"/>
      <c r="T581" s="742"/>
      <c r="U581" s="742"/>
      <c r="V581" s="742"/>
      <c r="W581" s="742"/>
      <c r="X581" s="742"/>
      <c r="Y581" s="742"/>
      <c r="Z581" s="742"/>
      <c r="AA581" s="742"/>
      <c r="AB581" s="742"/>
      <c r="AC581" s="742"/>
      <c r="AD581" s="742"/>
      <c r="AE581" s="742"/>
    </row>
    <row r="582">
      <c r="A582" s="742"/>
      <c r="B582" s="742"/>
      <c r="C582" s="742"/>
      <c r="D582" s="742"/>
      <c r="E582" s="742"/>
      <c r="F582" s="742"/>
      <c r="G582" s="742"/>
      <c r="H582" s="742"/>
      <c r="I582" s="742"/>
      <c r="J582" s="742"/>
      <c r="K582" s="742"/>
      <c r="L582" s="742"/>
      <c r="M582" s="742"/>
      <c r="N582" s="742"/>
      <c r="O582" s="742"/>
      <c r="P582" s="742"/>
      <c r="Q582" s="742"/>
      <c r="R582" s="742"/>
      <c r="S582" s="742"/>
      <c r="T582" s="742"/>
      <c r="U582" s="742"/>
      <c r="V582" s="742"/>
      <c r="W582" s="742"/>
      <c r="X582" s="742"/>
      <c r="Y582" s="742"/>
      <c r="Z582" s="742"/>
      <c r="AA582" s="742"/>
      <c r="AB582" s="742"/>
      <c r="AC582" s="742"/>
      <c r="AD582" s="742"/>
      <c r="AE582" s="742"/>
    </row>
    <row r="583">
      <c r="A583" s="742"/>
      <c r="B583" s="742"/>
      <c r="C583" s="742"/>
      <c r="D583" s="742"/>
      <c r="E583" s="742"/>
      <c r="F583" s="742"/>
      <c r="G583" s="742"/>
      <c r="H583" s="742"/>
      <c r="I583" s="742"/>
      <c r="J583" s="742"/>
      <c r="K583" s="742"/>
      <c r="L583" s="742"/>
      <c r="M583" s="742"/>
      <c r="N583" s="742"/>
      <c r="O583" s="742"/>
      <c r="P583" s="742"/>
      <c r="Q583" s="742"/>
      <c r="R583" s="742"/>
      <c r="S583" s="742"/>
      <c r="T583" s="742"/>
      <c r="U583" s="742"/>
      <c r="V583" s="742"/>
      <c r="W583" s="742"/>
      <c r="X583" s="742"/>
      <c r="Y583" s="742"/>
      <c r="Z583" s="742"/>
      <c r="AA583" s="742"/>
      <c r="AB583" s="742"/>
      <c r="AC583" s="742"/>
      <c r="AD583" s="742"/>
      <c r="AE583" s="742"/>
    </row>
    <row r="584">
      <c r="A584" s="742"/>
      <c r="B584" s="742"/>
      <c r="C584" s="742"/>
      <c r="D584" s="742"/>
      <c r="E584" s="742"/>
      <c r="F584" s="742"/>
      <c r="G584" s="742"/>
      <c r="H584" s="742"/>
      <c r="I584" s="742"/>
      <c r="J584" s="742"/>
      <c r="K584" s="742"/>
      <c r="L584" s="742"/>
      <c r="M584" s="742"/>
      <c r="N584" s="742"/>
      <c r="O584" s="742"/>
      <c r="P584" s="742"/>
      <c r="Q584" s="742"/>
      <c r="R584" s="742"/>
      <c r="S584" s="742"/>
      <c r="T584" s="742"/>
      <c r="U584" s="742"/>
      <c r="V584" s="742"/>
      <c r="W584" s="742"/>
      <c r="X584" s="742"/>
      <c r="Y584" s="742"/>
      <c r="Z584" s="742"/>
      <c r="AA584" s="742"/>
      <c r="AB584" s="742"/>
      <c r="AC584" s="742"/>
      <c r="AD584" s="742"/>
      <c r="AE584" s="742"/>
    </row>
    <row r="585">
      <c r="A585" s="742"/>
      <c r="B585" s="742"/>
      <c r="C585" s="742"/>
      <c r="D585" s="742"/>
      <c r="E585" s="742"/>
      <c r="F585" s="742"/>
      <c r="G585" s="742"/>
      <c r="H585" s="742"/>
      <c r="I585" s="742"/>
      <c r="J585" s="742"/>
      <c r="K585" s="742"/>
      <c r="L585" s="742"/>
      <c r="M585" s="742"/>
      <c r="N585" s="742"/>
      <c r="O585" s="742"/>
      <c r="P585" s="742"/>
      <c r="Q585" s="742"/>
      <c r="R585" s="742"/>
      <c r="S585" s="742"/>
      <c r="T585" s="742"/>
      <c r="U585" s="742"/>
      <c r="V585" s="742"/>
      <c r="W585" s="742"/>
      <c r="X585" s="742"/>
      <c r="Y585" s="742"/>
      <c r="Z585" s="742"/>
      <c r="AA585" s="742"/>
      <c r="AB585" s="742"/>
      <c r="AC585" s="742"/>
      <c r="AD585" s="742"/>
      <c r="AE585" s="742"/>
    </row>
    <row r="586">
      <c r="A586" s="742"/>
      <c r="B586" s="742"/>
      <c r="C586" s="742"/>
      <c r="D586" s="742"/>
      <c r="E586" s="742"/>
      <c r="F586" s="742"/>
      <c r="G586" s="742"/>
      <c r="H586" s="742"/>
      <c r="I586" s="742"/>
      <c r="J586" s="742"/>
      <c r="K586" s="742"/>
      <c r="L586" s="742"/>
      <c r="M586" s="742"/>
      <c r="N586" s="742"/>
      <c r="O586" s="742"/>
      <c r="P586" s="742"/>
      <c r="Q586" s="742"/>
      <c r="R586" s="742"/>
      <c r="S586" s="742"/>
      <c r="T586" s="742"/>
      <c r="U586" s="742"/>
      <c r="V586" s="742"/>
      <c r="W586" s="742"/>
      <c r="X586" s="742"/>
      <c r="Y586" s="742"/>
      <c r="Z586" s="742"/>
      <c r="AA586" s="742"/>
      <c r="AB586" s="742"/>
      <c r="AC586" s="742"/>
      <c r="AD586" s="742"/>
      <c r="AE586" s="742"/>
    </row>
    <row r="587">
      <c r="A587" s="742"/>
      <c r="B587" s="742"/>
      <c r="C587" s="742"/>
      <c r="D587" s="742"/>
      <c r="E587" s="742"/>
      <c r="F587" s="742"/>
      <c r="G587" s="742"/>
      <c r="H587" s="742"/>
      <c r="I587" s="742"/>
      <c r="J587" s="742"/>
      <c r="K587" s="742"/>
      <c r="L587" s="742"/>
      <c r="M587" s="742"/>
      <c r="N587" s="742"/>
      <c r="O587" s="742"/>
      <c r="P587" s="742"/>
      <c r="Q587" s="742"/>
      <c r="R587" s="742"/>
      <c r="S587" s="742"/>
      <c r="T587" s="742"/>
      <c r="U587" s="742"/>
      <c r="V587" s="742"/>
      <c r="W587" s="742"/>
      <c r="X587" s="742"/>
      <c r="Y587" s="742"/>
      <c r="Z587" s="742"/>
      <c r="AA587" s="742"/>
      <c r="AB587" s="742"/>
      <c r="AC587" s="742"/>
      <c r="AD587" s="742"/>
      <c r="AE587" s="742"/>
    </row>
    <row r="588">
      <c r="A588" s="742"/>
      <c r="B588" s="742"/>
      <c r="C588" s="742"/>
      <c r="D588" s="742"/>
      <c r="E588" s="742"/>
      <c r="F588" s="742"/>
      <c r="G588" s="742"/>
      <c r="H588" s="742"/>
      <c r="I588" s="742"/>
      <c r="J588" s="742"/>
      <c r="K588" s="742"/>
      <c r="L588" s="742"/>
      <c r="M588" s="742"/>
      <c r="N588" s="742"/>
      <c r="O588" s="742"/>
      <c r="P588" s="742"/>
      <c r="Q588" s="742"/>
      <c r="R588" s="742"/>
      <c r="S588" s="742"/>
      <c r="T588" s="742"/>
      <c r="U588" s="742"/>
      <c r="V588" s="742"/>
      <c r="W588" s="742"/>
      <c r="X588" s="742"/>
      <c r="Y588" s="742"/>
      <c r="Z588" s="742"/>
      <c r="AA588" s="742"/>
      <c r="AB588" s="742"/>
      <c r="AC588" s="742"/>
      <c r="AD588" s="742"/>
      <c r="AE588" s="742"/>
    </row>
    <row r="589">
      <c r="A589" s="742"/>
      <c r="B589" s="742"/>
      <c r="C589" s="742"/>
      <c r="D589" s="742"/>
      <c r="E589" s="742"/>
      <c r="F589" s="742"/>
      <c r="G589" s="742"/>
      <c r="H589" s="742"/>
      <c r="I589" s="742"/>
      <c r="J589" s="742"/>
      <c r="K589" s="742"/>
      <c r="L589" s="742"/>
      <c r="M589" s="742"/>
      <c r="N589" s="742"/>
      <c r="O589" s="742"/>
      <c r="P589" s="742"/>
      <c r="Q589" s="742"/>
      <c r="R589" s="742"/>
      <c r="S589" s="742"/>
      <c r="T589" s="742"/>
      <c r="U589" s="742"/>
      <c r="V589" s="742"/>
      <c r="W589" s="742"/>
      <c r="X589" s="742"/>
      <c r="Y589" s="742"/>
      <c r="Z589" s="742"/>
      <c r="AA589" s="742"/>
      <c r="AB589" s="742"/>
      <c r="AC589" s="742"/>
      <c r="AD589" s="742"/>
      <c r="AE589" s="742"/>
    </row>
    <row r="590">
      <c r="A590" s="742"/>
      <c r="B590" s="742"/>
      <c r="C590" s="742"/>
      <c r="D590" s="742"/>
      <c r="E590" s="742"/>
      <c r="F590" s="742"/>
      <c r="G590" s="742"/>
      <c r="H590" s="742"/>
      <c r="I590" s="742"/>
      <c r="J590" s="742"/>
      <c r="K590" s="742"/>
      <c r="L590" s="742"/>
      <c r="M590" s="742"/>
      <c r="N590" s="742"/>
      <c r="O590" s="742"/>
      <c r="P590" s="742"/>
      <c r="Q590" s="742"/>
      <c r="R590" s="742"/>
      <c r="S590" s="742"/>
      <c r="T590" s="742"/>
      <c r="U590" s="742"/>
      <c r="V590" s="742"/>
      <c r="W590" s="742"/>
      <c r="X590" s="742"/>
      <c r="Y590" s="742"/>
      <c r="Z590" s="742"/>
      <c r="AA590" s="742"/>
      <c r="AB590" s="742"/>
      <c r="AC590" s="742"/>
      <c r="AD590" s="742"/>
      <c r="AE590" s="742"/>
    </row>
    <row r="591">
      <c r="A591" s="742"/>
      <c r="B591" s="742"/>
      <c r="C591" s="742"/>
      <c r="D591" s="742"/>
      <c r="E591" s="742"/>
      <c r="F591" s="742"/>
      <c r="G591" s="742"/>
      <c r="H591" s="742"/>
      <c r="I591" s="742"/>
      <c r="J591" s="742"/>
      <c r="K591" s="742"/>
      <c r="L591" s="742"/>
      <c r="M591" s="742"/>
      <c r="N591" s="742"/>
      <c r="O591" s="742"/>
      <c r="P591" s="742"/>
      <c r="Q591" s="742"/>
      <c r="R591" s="742"/>
      <c r="S591" s="742"/>
      <c r="T591" s="742"/>
      <c r="U591" s="742"/>
      <c r="V591" s="742"/>
      <c r="W591" s="742"/>
      <c r="X591" s="742"/>
      <c r="Y591" s="742"/>
      <c r="Z591" s="742"/>
      <c r="AA591" s="742"/>
      <c r="AB591" s="742"/>
      <c r="AC591" s="742"/>
      <c r="AD591" s="742"/>
      <c r="AE591" s="742"/>
    </row>
    <row r="592">
      <c r="A592" s="742"/>
      <c r="B592" s="742"/>
      <c r="C592" s="742"/>
      <c r="D592" s="742"/>
      <c r="E592" s="742"/>
      <c r="F592" s="742"/>
      <c r="G592" s="742"/>
      <c r="H592" s="742"/>
      <c r="I592" s="742"/>
      <c r="J592" s="742"/>
      <c r="K592" s="742"/>
      <c r="L592" s="742"/>
      <c r="M592" s="742"/>
      <c r="N592" s="742"/>
      <c r="O592" s="742"/>
      <c r="P592" s="742"/>
      <c r="Q592" s="742"/>
      <c r="R592" s="742"/>
      <c r="S592" s="742"/>
      <c r="T592" s="742"/>
      <c r="U592" s="742"/>
      <c r="V592" s="742"/>
      <c r="W592" s="742"/>
      <c r="X592" s="742"/>
      <c r="Y592" s="742"/>
      <c r="Z592" s="742"/>
      <c r="AA592" s="742"/>
      <c r="AB592" s="742"/>
      <c r="AC592" s="742"/>
      <c r="AD592" s="742"/>
      <c r="AE592" s="742"/>
    </row>
    <row r="593">
      <c r="A593" s="742"/>
      <c r="B593" s="742"/>
      <c r="C593" s="742"/>
      <c r="D593" s="742"/>
      <c r="E593" s="742"/>
      <c r="F593" s="742"/>
      <c r="G593" s="742"/>
      <c r="H593" s="742"/>
      <c r="I593" s="742"/>
      <c r="J593" s="742"/>
      <c r="K593" s="742"/>
      <c r="L593" s="742"/>
      <c r="M593" s="742"/>
      <c r="N593" s="742"/>
      <c r="O593" s="742"/>
      <c r="P593" s="742"/>
      <c r="Q593" s="742"/>
      <c r="R593" s="742"/>
      <c r="S593" s="742"/>
      <c r="T593" s="742"/>
      <c r="U593" s="742"/>
      <c r="V593" s="742"/>
      <c r="W593" s="742"/>
      <c r="X593" s="742"/>
      <c r="Y593" s="742"/>
      <c r="Z593" s="742"/>
      <c r="AA593" s="742"/>
      <c r="AB593" s="742"/>
      <c r="AC593" s="742"/>
      <c r="AD593" s="742"/>
      <c r="AE593" s="742"/>
    </row>
    <row r="594">
      <c r="A594" s="742"/>
      <c r="B594" s="742"/>
      <c r="C594" s="742"/>
      <c r="D594" s="742"/>
      <c r="E594" s="742"/>
      <c r="F594" s="742"/>
      <c r="G594" s="742"/>
      <c r="H594" s="742"/>
      <c r="I594" s="742"/>
      <c r="J594" s="742"/>
      <c r="K594" s="742"/>
      <c r="L594" s="742"/>
      <c r="M594" s="742"/>
      <c r="N594" s="742"/>
      <c r="O594" s="742"/>
      <c r="P594" s="742"/>
      <c r="Q594" s="742"/>
      <c r="R594" s="742"/>
      <c r="S594" s="742"/>
      <c r="T594" s="742"/>
      <c r="U594" s="742"/>
      <c r="V594" s="742"/>
      <c r="W594" s="742"/>
      <c r="X594" s="742"/>
      <c r="Y594" s="742"/>
      <c r="Z594" s="742"/>
      <c r="AA594" s="742"/>
      <c r="AB594" s="742"/>
      <c r="AC594" s="742"/>
      <c r="AD594" s="742"/>
      <c r="AE594" s="742"/>
    </row>
    <row r="595">
      <c r="A595" s="742"/>
      <c r="B595" s="742"/>
      <c r="C595" s="742"/>
      <c r="D595" s="742"/>
      <c r="E595" s="742"/>
      <c r="F595" s="742"/>
      <c r="G595" s="742"/>
      <c r="H595" s="742"/>
      <c r="I595" s="742"/>
      <c r="J595" s="742"/>
      <c r="K595" s="742"/>
      <c r="L595" s="742"/>
      <c r="M595" s="742"/>
      <c r="N595" s="742"/>
      <c r="O595" s="742"/>
      <c r="P595" s="742"/>
      <c r="Q595" s="742"/>
      <c r="R595" s="742"/>
      <c r="S595" s="742"/>
      <c r="T595" s="742"/>
      <c r="U595" s="742"/>
      <c r="V595" s="742"/>
      <c r="W595" s="742"/>
      <c r="X595" s="742"/>
      <c r="Y595" s="742"/>
      <c r="Z595" s="742"/>
      <c r="AA595" s="742"/>
      <c r="AB595" s="742"/>
      <c r="AC595" s="742"/>
      <c r="AD595" s="742"/>
      <c r="AE595" s="742"/>
    </row>
    <row r="596">
      <c r="A596" s="742"/>
      <c r="B596" s="742"/>
      <c r="C596" s="742"/>
      <c r="D596" s="742"/>
      <c r="E596" s="742"/>
      <c r="F596" s="742"/>
      <c r="G596" s="742"/>
      <c r="H596" s="742"/>
      <c r="I596" s="742"/>
      <c r="J596" s="742"/>
      <c r="K596" s="742"/>
      <c r="L596" s="742"/>
      <c r="M596" s="742"/>
      <c r="N596" s="742"/>
      <c r="O596" s="742"/>
      <c r="P596" s="742"/>
      <c r="Q596" s="742"/>
      <c r="R596" s="742"/>
      <c r="S596" s="742"/>
      <c r="T596" s="742"/>
      <c r="U596" s="742"/>
      <c r="V596" s="742"/>
      <c r="W596" s="742"/>
      <c r="X596" s="742"/>
      <c r="Y596" s="742"/>
      <c r="Z596" s="742"/>
      <c r="AA596" s="742"/>
      <c r="AB596" s="742"/>
      <c r="AC596" s="742"/>
      <c r="AD596" s="742"/>
      <c r="AE596" s="742"/>
    </row>
    <row r="597">
      <c r="A597" s="742"/>
      <c r="B597" s="742"/>
      <c r="C597" s="742"/>
      <c r="D597" s="742"/>
      <c r="E597" s="742"/>
      <c r="F597" s="742"/>
      <c r="G597" s="742"/>
      <c r="H597" s="742"/>
      <c r="I597" s="742"/>
      <c r="J597" s="742"/>
      <c r="K597" s="742"/>
      <c r="L597" s="742"/>
      <c r="M597" s="742"/>
      <c r="N597" s="742"/>
      <c r="O597" s="742"/>
      <c r="P597" s="742"/>
      <c r="Q597" s="742"/>
      <c r="R597" s="742"/>
      <c r="S597" s="742"/>
      <c r="T597" s="742"/>
      <c r="U597" s="742"/>
      <c r="V597" s="742"/>
      <c r="W597" s="742"/>
      <c r="X597" s="742"/>
      <c r="Y597" s="742"/>
      <c r="Z597" s="742"/>
      <c r="AA597" s="742"/>
      <c r="AB597" s="742"/>
      <c r="AC597" s="742"/>
      <c r="AD597" s="742"/>
      <c r="AE597" s="742"/>
    </row>
    <row r="598">
      <c r="A598" s="742"/>
      <c r="B598" s="742"/>
      <c r="C598" s="742"/>
      <c r="D598" s="742"/>
      <c r="E598" s="742"/>
      <c r="F598" s="742"/>
      <c r="G598" s="742"/>
      <c r="H598" s="742"/>
      <c r="I598" s="742"/>
      <c r="J598" s="742"/>
      <c r="K598" s="742"/>
      <c r="L598" s="742"/>
      <c r="M598" s="742"/>
      <c r="N598" s="742"/>
      <c r="O598" s="742"/>
      <c r="P598" s="742"/>
      <c r="Q598" s="742"/>
      <c r="R598" s="742"/>
      <c r="S598" s="742"/>
      <c r="T598" s="742"/>
      <c r="U598" s="742"/>
      <c r="V598" s="742"/>
      <c r="W598" s="742"/>
      <c r="X598" s="742"/>
      <c r="Y598" s="742"/>
      <c r="Z598" s="742"/>
      <c r="AA598" s="742"/>
      <c r="AB598" s="742"/>
      <c r="AC598" s="742"/>
      <c r="AD598" s="742"/>
      <c r="AE598" s="742"/>
    </row>
    <row r="599">
      <c r="A599" s="742"/>
      <c r="B599" s="742"/>
      <c r="C599" s="742"/>
      <c r="D599" s="742"/>
      <c r="E599" s="742"/>
      <c r="F599" s="742"/>
      <c r="G599" s="742"/>
      <c r="H599" s="742"/>
      <c r="I599" s="742"/>
      <c r="J599" s="742"/>
      <c r="K599" s="742"/>
      <c r="L599" s="742"/>
      <c r="M599" s="742"/>
      <c r="N599" s="742"/>
      <c r="O599" s="742"/>
      <c r="P599" s="742"/>
      <c r="Q599" s="742"/>
      <c r="R599" s="742"/>
      <c r="S599" s="742"/>
      <c r="T599" s="742"/>
      <c r="U599" s="742"/>
      <c r="V599" s="742"/>
      <c r="W599" s="742"/>
      <c r="X599" s="742"/>
      <c r="Y599" s="742"/>
      <c r="Z599" s="742"/>
      <c r="AA599" s="742"/>
      <c r="AB599" s="742"/>
      <c r="AC599" s="742"/>
      <c r="AD599" s="742"/>
      <c r="AE599" s="742"/>
    </row>
    <row r="600">
      <c r="A600" s="742"/>
      <c r="B600" s="742"/>
      <c r="C600" s="742"/>
      <c r="D600" s="742"/>
      <c r="E600" s="742"/>
      <c r="F600" s="742"/>
      <c r="G600" s="742"/>
      <c r="H600" s="742"/>
      <c r="I600" s="742"/>
      <c r="J600" s="742"/>
      <c r="K600" s="742"/>
      <c r="L600" s="742"/>
      <c r="M600" s="742"/>
      <c r="N600" s="742"/>
      <c r="O600" s="742"/>
      <c r="P600" s="742"/>
      <c r="Q600" s="742"/>
      <c r="R600" s="742"/>
      <c r="S600" s="742"/>
      <c r="T600" s="742"/>
      <c r="U600" s="742"/>
      <c r="V600" s="742"/>
      <c r="W600" s="742"/>
      <c r="X600" s="742"/>
      <c r="Y600" s="742"/>
      <c r="Z600" s="742"/>
      <c r="AA600" s="742"/>
      <c r="AB600" s="742"/>
      <c r="AC600" s="742"/>
      <c r="AD600" s="742"/>
      <c r="AE600" s="742"/>
    </row>
    <row r="601">
      <c r="A601" s="742"/>
      <c r="B601" s="742"/>
      <c r="C601" s="742"/>
      <c r="D601" s="742"/>
      <c r="E601" s="742"/>
      <c r="F601" s="742"/>
      <c r="G601" s="742"/>
      <c r="H601" s="742"/>
      <c r="I601" s="742"/>
      <c r="J601" s="742"/>
      <c r="K601" s="742"/>
      <c r="L601" s="742"/>
      <c r="M601" s="742"/>
      <c r="N601" s="742"/>
      <c r="O601" s="742"/>
      <c r="P601" s="742"/>
      <c r="Q601" s="742"/>
      <c r="R601" s="742"/>
      <c r="S601" s="742"/>
      <c r="T601" s="742"/>
      <c r="U601" s="742"/>
      <c r="V601" s="742"/>
      <c r="W601" s="742"/>
      <c r="X601" s="742"/>
      <c r="Y601" s="742"/>
      <c r="Z601" s="742"/>
      <c r="AA601" s="742"/>
      <c r="AB601" s="742"/>
      <c r="AC601" s="742"/>
      <c r="AD601" s="742"/>
      <c r="AE601" s="742"/>
    </row>
    <row r="602">
      <c r="A602" s="742"/>
      <c r="B602" s="742"/>
      <c r="C602" s="742"/>
      <c r="D602" s="742"/>
      <c r="E602" s="742"/>
      <c r="F602" s="742"/>
      <c r="G602" s="742"/>
      <c r="H602" s="742"/>
      <c r="I602" s="742"/>
      <c r="J602" s="742"/>
      <c r="K602" s="742"/>
      <c r="L602" s="742"/>
      <c r="M602" s="742"/>
      <c r="N602" s="742"/>
      <c r="O602" s="742"/>
      <c r="P602" s="742"/>
      <c r="Q602" s="742"/>
      <c r="R602" s="742"/>
      <c r="S602" s="742"/>
      <c r="T602" s="742"/>
      <c r="U602" s="742"/>
      <c r="V602" s="742"/>
      <c r="W602" s="742"/>
      <c r="X602" s="742"/>
      <c r="Y602" s="742"/>
      <c r="Z602" s="742"/>
      <c r="AA602" s="742"/>
      <c r="AB602" s="742"/>
      <c r="AC602" s="742"/>
      <c r="AD602" s="742"/>
      <c r="AE602" s="742"/>
    </row>
    <row r="603">
      <c r="A603" s="742"/>
      <c r="B603" s="742"/>
      <c r="C603" s="742"/>
      <c r="D603" s="742"/>
      <c r="E603" s="742"/>
      <c r="F603" s="742"/>
      <c r="G603" s="742"/>
      <c r="H603" s="742"/>
      <c r="I603" s="742"/>
      <c r="J603" s="742"/>
      <c r="K603" s="742"/>
      <c r="L603" s="742"/>
      <c r="M603" s="742"/>
      <c r="N603" s="742"/>
      <c r="O603" s="742"/>
      <c r="P603" s="742"/>
      <c r="Q603" s="742"/>
      <c r="R603" s="742"/>
      <c r="S603" s="742"/>
      <c r="T603" s="742"/>
      <c r="U603" s="742"/>
      <c r="V603" s="742"/>
      <c r="W603" s="742"/>
      <c r="X603" s="742"/>
      <c r="Y603" s="742"/>
      <c r="Z603" s="742"/>
      <c r="AA603" s="742"/>
      <c r="AB603" s="742"/>
      <c r="AC603" s="742"/>
      <c r="AD603" s="742"/>
      <c r="AE603" s="742"/>
    </row>
    <row r="604">
      <c r="A604" s="742"/>
      <c r="B604" s="742"/>
      <c r="C604" s="742"/>
      <c r="D604" s="742"/>
      <c r="E604" s="742"/>
      <c r="F604" s="742"/>
      <c r="G604" s="742"/>
      <c r="H604" s="742"/>
      <c r="I604" s="742"/>
      <c r="J604" s="742"/>
      <c r="K604" s="742"/>
      <c r="L604" s="742"/>
      <c r="M604" s="742"/>
      <c r="N604" s="742"/>
      <c r="O604" s="742"/>
      <c r="P604" s="742"/>
      <c r="Q604" s="742"/>
      <c r="R604" s="742"/>
      <c r="S604" s="742"/>
      <c r="T604" s="742"/>
      <c r="U604" s="742"/>
      <c r="V604" s="742"/>
      <c r="W604" s="742"/>
      <c r="X604" s="742"/>
      <c r="Y604" s="742"/>
      <c r="Z604" s="742"/>
      <c r="AA604" s="742"/>
      <c r="AB604" s="742"/>
      <c r="AC604" s="742"/>
      <c r="AD604" s="742"/>
      <c r="AE604" s="742"/>
    </row>
    <row r="605">
      <c r="A605" s="742"/>
      <c r="B605" s="742"/>
      <c r="C605" s="742"/>
      <c r="D605" s="742"/>
      <c r="E605" s="742"/>
      <c r="F605" s="742"/>
      <c r="G605" s="742"/>
      <c r="H605" s="742"/>
      <c r="I605" s="742"/>
      <c r="J605" s="742"/>
      <c r="K605" s="742"/>
      <c r="L605" s="742"/>
      <c r="M605" s="742"/>
      <c r="N605" s="742"/>
      <c r="O605" s="742"/>
      <c r="P605" s="742"/>
      <c r="Q605" s="742"/>
      <c r="R605" s="742"/>
      <c r="S605" s="742"/>
      <c r="T605" s="742"/>
      <c r="U605" s="742"/>
      <c r="V605" s="742"/>
      <c r="W605" s="742"/>
      <c r="X605" s="742"/>
      <c r="Y605" s="742"/>
      <c r="Z605" s="742"/>
      <c r="AA605" s="742"/>
      <c r="AB605" s="742"/>
      <c r="AC605" s="742"/>
      <c r="AD605" s="742"/>
      <c r="AE605" s="742"/>
    </row>
    <row r="606">
      <c r="A606" s="742"/>
      <c r="B606" s="742"/>
      <c r="C606" s="742"/>
      <c r="D606" s="742"/>
      <c r="E606" s="742"/>
      <c r="F606" s="742"/>
      <c r="G606" s="742"/>
      <c r="H606" s="742"/>
      <c r="I606" s="742"/>
      <c r="J606" s="742"/>
      <c r="K606" s="742"/>
      <c r="L606" s="742"/>
      <c r="M606" s="742"/>
      <c r="N606" s="742"/>
      <c r="O606" s="742"/>
      <c r="P606" s="742"/>
      <c r="Q606" s="742"/>
      <c r="R606" s="742"/>
      <c r="S606" s="742"/>
      <c r="T606" s="742"/>
      <c r="U606" s="742"/>
      <c r="V606" s="742"/>
      <c r="W606" s="742"/>
      <c r="X606" s="742"/>
      <c r="Y606" s="742"/>
      <c r="Z606" s="742"/>
      <c r="AA606" s="742"/>
      <c r="AB606" s="742"/>
      <c r="AC606" s="742"/>
      <c r="AD606" s="742"/>
      <c r="AE606" s="742"/>
    </row>
    <row r="607">
      <c r="A607" s="742"/>
      <c r="B607" s="742"/>
      <c r="C607" s="742"/>
      <c r="D607" s="742"/>
      <c r="E607" s="742"/>
      <c r="F607" s="742"/>
      <c r="G607" s="742"/>
      <c r="H607" s="742"/>
      <c r="I607" s="742"/>
      <c r="J607" s="742"/>
      <c r="K607" s="742"/>
      <c r="L607" s="742"/>
      <c r="M607" s="742"/>
      <c r="N607" s="742"/>
      <c r="O607" s="742"/>
      <c r="P607" s="742"/>
      <c r="Q607" s="742"/>
      <c r="R607" s="742"/>
      <c r="S607" s="742"/>
      <c r="T607" s="742"/>
      <c r="U607" s="742"/>
      <c r="V607" s="742"/>
      <c r="W607" s="742"/>
      <c r="X607" s="742"/>
      <c r="Y607" s="742"/>
      <c r="Z607" s="742"/>
      <c r="AA607" s="742"/>
      <c r="AB607" s="742"/>
      <c r="AC607" s="742"/>
      <c r="AD607" s="742"/>
      <c r="AE607" s="742"/>
    </row>
    <row r="608">
      <c r="A608" s="742"/>
      <c r="B608" s="742"/>
      <c r="C608" s="742"/>
      <c r="D608" s="742"/>
      <c r="E608" s="742"/>
      <c r="F608" s="742"/>
      <c r="G608" s="742"/>
      <c r="H608" s="742"/>
      <c r="I608" s="742"/>
      <c r="J608" s="742"/>
      <c r="K608" s="742"/>
      <c r="L608" s="742"/>
      <c r="M608" s="742"/>
      <c r="N608" s="742"/>
      <c r="O608" s="742"/>
      <c r="P608" s="742"/>
      <c r="Q608" s="742"/>
      <c r="R608" s="742"/>
      <c r="S608" s="742"/>
      <c r="T608" s="742"/>
      <c r="U608" s="742"/>
      <c r="V608" s="742"/>
      <c r="W608" s="742"/>
      <c r="X608" s="742"/>
      <c r="Y608" s="742"/>
      <c r="Z608" s="742"/>
      <c r="AA608" s="742"/>
      <c r="AB608" s="742"/>
      <c r="AC608" s="742"/>
      <c r="AD608" s="742"/>
      <c r="AE608" s="742"/>
    </row>
    <row r="609">
      <c r="A609" s="742"/>
      <c r="B609" s="742"/>
      <c r="C609" s="742"/>
      <c r="D609" s="742"/>
      <c r="E609" s="742"/>
      <c r="F609" s="742"/>
      <c r="G609" s="742"/>
      <c r="H609" s="742"/>
      <c r="I609" s="742"/>
      <c r="J609" s="742"/>
      <c r="K609" s="742"/>
      <c r="L609" s="742"/>
      <c r="M609" s="742"/>
      <c r="N609" s="742"/>
      <c r="O609" s="742"/>
      <c r="P609" s="742"/>
      <c r="Q609" s="742"/>
      <c r="R609" s="742"/>
      <c r="S609" s="742"/>
      <c r="T609" s="742"/>
      <c r="U609" s="742"/>
      <c r="V609" s="742"/>
      <c r="W609" s="742"/>
      <c r="X609" s="742"/>
      <c r="Y609" s="742"/>
      <c r="Z609" s="742"/>
      <c r="AA609" s="742"/>
      <c r="AB609" s="742"/>
      <c r="AC609" s="742"/>
      <c r="AD609" s="742"/>
      <c r="AE609" s="742"/>
    </row>
    <row r="610">
      <c r="A610" s="742"/>
      <c r="B610" s="742"/>
      <c r="C610" s="742"/>
      <c r="D610" s="742"/>
      <c r="E610" s="742"/>
      <c r="F610" s="742"/>
      <c r="G610" s="742"/>
      <c r="H610" s="742"/>
      <c r="I610" s="742"/>
      <c r="J610" s="742"/>
      <c r="K610" s="742"/>
      <c r="L610" s="742"/>
      <c r="M610" s="742"/>
      <c r="N610" s="742"/>
      <c r="O610" s="742"/>
      <c r="P610" s="742"/>
      <c r="Q610" s="742"/>
      <c r="R610" s="742"/>
      <c r="S610" s="742"/>
      <c r="T610" s="742"/>
      <c r="U610" s="742"/>
      <c r="V610" s="742"/>
      <c r="W610" s="742"/>
      <c r="X610" s="742"/>
      <c r="Y610" s="742"/>
      <c r="Z610" s="742"/>
      <c r="AA610" s="742"/>
      <c r="AB610" s="742"/>
      <c r="AC610" s="742"/>
      <c r="AD610" s="742"/>
      <c r="AE610" s="742"/>
    </row>
    <row r="611">
      <c r="A611" s="742"/>
      <c r="B611" s="742"/>
      <c r="C611" s="742"/>
      <c r="D611" s="742"/>
      <c r="E611" s="742"/>
      <c r="F611" s="742"/>
      <c r="G611" s="742"/>
      <c r="H611" s="742"/>
      <c r="I611" s="742"/>
      <c r="J611" s="742"/>
      <c r="K611" s="742"/>
      <c r="L611" s="742"/>
      <c r="M611" s="742"/>
      <c r="N611" s="742"/>
      <c r="O611" s="742"/>
      <c r="P611" s="742"/>
      <c r="Q611" s="742"/>
      <c r="R611" s="742"/>
      <c r="S611" s="742"/>
      <c r="T611" s="742"/>
      <c r="U611" s="742"/>
      <c r="V611" s="742"/>
      <c r="W611" s="742"/>
      <c r="X611" s="742"/>
      <c r="Y611" s="742"/>
      <c r="Z611" s="742"/>
      <c r="AA611" s="742"/>
      <c r="AB611" s="742"/>
      <c r="AC611" s="742"/>
      <c r="AD611" s="742"/>
      <c r="AE611" s="742"/>
    </row>
    <row r="612">
      <c r="A612" s="742"/>
      <c r="B612" s="742"/>
      <c r="C612" s="742"/>
      <c r="D612" s="742"/>
      <c r="E612" s="742"/>
      <c r="F612" s="742"/>
      <c r="G612" s="742"/>
      <c r="H612" s="742"/>
      <c r="I612" s="742"/>
      <c r="J612" s="742"/>
      <c r="K612" s="742"/>
      <c r="L612" s="742"/>
      <c r="M612" s="742"/>
      <c r="N612" s="742"/>
      <c r="O612" s="742"/>
      <c r="P612" s="742"/>
      <c r="Q612" s="742"/>
      <c r="R612" s="742"/>
      <c r="S612" s="742"/>
      <c r="T612" s="742"/>
      <c r="U612" s="742"/>
      <c r="V612" s="742"/>
      <c r="W612" s="742"/>
      <c r="X612" s="742"/>
      <c r="Y612" s="742"/>
      <c r="Z612" s="742"/>
      <c r="AA612" s="742"/>
      <c r="AB612" s="742"/>
      <c r="AC612" s="742"/>
      <c r="AD612" s="742"/>
      <c r="AE612" s="742"/>
    </row>
    <row r="613">
      <c r="A613" s="742"/>
      <c r="B613" s="742"/>
      <c r="C613" s="742"/>
      <c r="D613" s="742"/>
      <c r="E613" s="742"/>
      <c r="F613" s="742"/>
      <c r="G613" s="742"/>
      <c r="H613" s="742"/>
      <c r="I613" s="742"/>
      <c r="J613" s="742"/>
      <c r="K613" s="742"/>
      <c r="L613" s="742"/>
      <c r="M613" s="742"/>
      <c r="N613" s="742"/>
      <c r="O613" s="742"/>
      <c r="P613" s="742"/>
      <c r="Q613" s="742"/>
      <c r="R613" s="742"/>
      <c r="S613" s="742"/>
      <c r="T613" s="742"/>
      <c r="U613" s="742"/>
      <c r="V613" s="742"/>
      <c r="W613" s="742"/>
      <c r="X613" s="742"/>
      <c r="Y613" s="742"/>
      <c r="Z613" s="742"/>
      <c r="AA613" s="742"/>
      <c r="AB613" s="742"/>
      <c r="AC613" s="742"/>
      <c r="AD613" s="742"/>
      <c r="AE613" s="742"/>
    </row>
    <row r="614">
      <c r="A614" s="742"/>
      <c r="B614" s="742"/>
      <c r="C614" s="742"/>
      <c r="D614" s="742"/>
      <c r="E614" s="742"/>
      <c r="F614" s="742"/>
      <c r="G614" s="742"/>
      <c r="H614" s="742"/>
      <c r="I614" s="742"/>
      <c r="J614" s="742"/>
      <c r="K614" s="742"/>
      <c r="L614" s="742"/>
      <c r="M614" s="742"/>
      <c r="N614" s="742"/>
      <c r="O614" s="742"/>
      <c r="P614" s="742"/>
      <c r="Q614" s="742"/>
      <c r="R614" s="742"/>
      <c r="S614" s="742"/>
      <c r="T614" s="742"/>
      <c r="U614" s="742"/>
      <c r="V614" s="742"/>
      <c r="W614" s="742"/>
      <c r="X614" s="742"/>
      <c r="Y614" s="742"/>
      <c r="Z614" s="742"/>
      <c r="AA614" s="742"/>
      <c r="AB614" s="742"/>
      <c r="AC614" s="742"/>
      <c r="AD614" s="742"/>
      <c r="AE614" s="742"/>
    </row>
    <row r="615">
      <c r="A615" s="742"/>
      <c r="B615" s="742"/>
      <c r="C615" s="742"/>
      <c r="D615" s="742"/>
      <c r="E615" s="742"/>
      <c r="F615" s="742"/>
      <c r="G615" s="742"/>
      <c r="H615" s="742"/>
      <c r="I615" s="742"/>
      <c r="J615" s="742"/>
      <c r="K615" s="742"/>
      <c r="L615" s="742"/>
      <c r="M615" s="742"/>
      <c r="N615" s="742"/>
      <c r="O615" s="742"/>
      <c r="P615" s="742"/>
      <c r="Q615" s="742"/>
      <c r="R615" s="742"/>
      <c r="S615" s="742"/>
      <c r="T615" s="742"/>
      <c r="U615" s="742"/>
      <c r="V615" s="742"/>
      <c r="W615" s="742"/>
      <c r="X615" s="742"/>
      <c r="Y615" s="742"/>
      <c r="Z615" s="742"/>
      <c r="AA615" s="742"/>
      <c r="AB615" s="742"/>
      <c r="AC615" s="742"/>
      <c r="AD615" s="742"/>
      <c r="AE615" s="742"/>
    </row>
    <row r="616">
      <c r="A616" s="742"/>
      <c r="B616" s="742"/>
      <c r="C616" s="742"/>
      <c r="D616" s="742"/>
      <c r="E616" s="742"/>
      <c r="F616" s="742"/>
      <c r="G616" s="742"/>
      <c r="H616" s="742"/>
      <c r="I616" s="742"/>
      <c r="J616" s="742"/>
      <c r="K616" s="742"/>
      <c r="L616" s="742"/>
      <c r="M616" s="742"/>
      <c r="N616" s="742"/>
      <c r="O616" s="742"/>
      <c r="P616" s="742"/>
      <c r="Q616" s="742"/>
      <c r="R616" s="742"/>
      <c r="S616" s="742"/>
      <c r="T616" s="742"/>
      <c r="U616" s="742"/>
      <c r="V616" s="742"/>
      <c r="W616" s="742"/>
      <c r="X616" s="742"/>
      <c r="Y616" s="742"/>
      <c r="Z616" s="742"/>
      <c r="AA616" s="742"/>
      <c r="AB616" s="742"/>
      <c r="AC616" s="742"/>
      <c r="AD616" s="742"/>
      <c r="AE616" s="742"/>
    </row>
    <row r="617">
      <c r="A617" s="742"/>
      <c r="B617" s="742"/>
      <c r="C617" s="742"/>
      <c r="D617" s="742"/>
      <c r="E617" s="742"/>
      <c r="F617" s="742"/>
      <c r="G617" s="742"/>
      <c r="H617" s="742"/>
      <c r="I617" s="742"/>
      <c r="J617" s="742"/>
      <c r="K617" s="742"/>
      <c r="L617" s="742"/>
      <c r="M617" s="742"/>
      <c r="N617" s="742"/>
      <c r="O617" s="742"/>
      <c r="P617" s="742"/>
      <c r="Q617" s="742"/>
      <c r="R617" s="742"/>
      <c r="S617" s="742"/>
      <c r="T617" s="742"/>
      <c r="U617" s="742"/>
      <c r="V617" s="742"/>
      <c r="W617" s="742"/>
      <c r="X617" s="742"/>
      <c r="Y617" s="742"/>
      <c r="Z617" s="742"/>
      <c r="AA617" s="742"/>
      <c r="AB617" s="742"/>
      <c r="AC617" s="742"/>
      <c r="AD617" s="742"/>
      <c r="AE617" s="742"/>
    </row>
    <row r="618">
      <c r="A618" s="742"/>
      <c r="B618" s="742"/>
      <c r="C618" s="742"/>
      <c r="D618" s="742"/>
      <c r="E618" s="742"/>
      <c r="F618" s="742"/>
      <c r="G618" s="742"/>
      <c r="H618" s="742"/>
      <c r="I618" s="742"/>
      <c r="J618" s="742"/>
      <c r="K618" s="742"/>
      <c r="L618" s="742"/>
      <c r="M618" s="742"/>
      <c r="N618" s="742"/>
      <c r="O618" s="742"/>
      <c r="P618" s="742"/>
      <c r="Q618" s="742"/>
      <c r="R618" s="742"/>
      <c r="S618" s="742"/>
      <c r="T618" s="742"/>
      <c r="U618" s="742"/>
      <c r="V618" s="742"/>
      <c r="W618" s="742"/>
      <c r="X618" s="742"/>
      <c r="Y618" s="742"/>
      <c r="Z618" s="742"/>
      <c r="AA618" s="742"/>
      <c r="AB618" s="742"/>
      <c r="AC618" s="742"/>
      <c r="AD618" s="742"/>
      <c r="AE618" s="742"/>
    </row>
    <row r="619">
      <c r="A619" s="742"/>
      <c r="B619" s="742"/>
      <c r="C619" s="742"/>
      <c r="D619" s="742"/>
      <c r="E619" s="742"/>
      <c r="F619" s="742"/>
      <c r="G619" s="742"/>
      <c r="H619" s="742"/>
      <c r="I619" s="742"/>
      <c r="J619" s="742"/>
      <c r="K619" s="742"/>
      <c r="L619" s="742"/>
      <c r="M619" s="742"/>
      <c r="N619" s="742"/>
      <c r="O619" s="742"/>
      <c r="P619" s="742"/>
      <c r="Q619" s="742"/>
      <c r="R619" s="742"/>
      <c r="S619" s="742"/>
      <c r="T619" s="742"/>
      <c r="U619" s="742"/>
      <c r="V619" s="742"/>
      <c r="W619" s="742"/>
      <c r="X619" s="742"/>
      <c r="Y619" s="742"/>
      <c r="Z619" s="742"/>
      <c r="AA619" s="742"/>
      <c r="AB619" s="742"/>
      <c r="AC619" s="742"/>
      <c r="AD619" s="742"/>
      <c r="AE619" s="742"/>
    </row>
    <row r="620">
      <c r="A620" s="742"/>
      <c r="B620" s="742"/>
      <c r="C620" s="742"/>
      <c r="D620" s="742"/>
      <c r="E620" s="742"/>
      <c r="F620" s="742"/>
      <c r="G620" s="742"/>
      <c r="H620" s="742"/>
      <c r="I620" s="742"/>
      <c r="J620" s="742"/>
      <c r="K620" s="742"/>
      <c r="L620" s="742"/>
      <c r="M620" s="742"/>
      <c r="N620" s="742"/>
      <c r="O620" s="742"/>
      <c r="P620" s="742"/>
      <c r="Q620" s="742"/>
      <c r="R620" s="742"/>
      <c r="S620" s="742"/>
      <c r="T620" s="742"/>
      <c r="U620" s="742"/>
      <c r="V620" s="742"/>
      <c r="W620" s="742"/>
      <c r="X620" s="742"/>
      <c r="Y620" s="742"/>
      <c r="Z620" s="742"/>
      <c r="AA620" s="742"/>
      <c r="AB620" s="742"/>
      <c r="AC620" s="742"/>
      <c r="AD620" s="742"/>
      <c r="AE620" s="742"/>
    </row>
    <row r="621">
      <c r="A621" s="742"/>
      <c r="B621" s="742"/>
      <c r="C621" s="742"/>
      <c r="D621" s="742"/>
      <c r="E621" s="742"/>
      <c r="F621" s="742"/>
      <c r="G621" s="742"/>
      <c r="H621" s="742"/>
      <c r="I621" s="742"/>
      <c r="J621" s="742"/>
      <c r="K621" s="742"/>
      <c r="L621" s="742"/>
      <c r="M621" s="742"/>
      <c r="N621" s="742"/>
      <c r="O621" s="742"/>
      <c r="P621" s="742"/>
      <c r="Q621" s="742"/>
      <c r="R621" s="742"/>
      <c r="S621" s="742"/>
      <c r="T621" s="742"/>
      <c r="U621" s="742"/>
      <c r="V621" s="742"/>
      <c r="W621" s="742"/>
      <c r="X621" s="742"/>
      <c r="Y621" s="742"/>
      <c r="Z621" s="742"/>
      <c r="AA621" s="742"/>
      <c r="AB621" s="742"/>
      <c r="AC621" s="742"/>
      <c r="AD621" s="742"/>
      <c r="AE621" s="742"/>
    </row>
    <row r="622">
      <c r="A622" s="742"/>
      <c r="B622" s="742"/>
      <c r="C622" s="742"/>
      <c r="D622" s="742"/>
      <c r="E622" s="742"/>
      <c r="F622" s="742"/>
      <c r="G622" s="742"/>
      <c r="H622" s="742"/>
      <c r="I622" s="742"/>
      <c r="J622" s="742"/>
      <c r="K622" s="742"/>
      <c r="L622" s="742"/>
      <c r="M622" s="742"/>
      <c r="N622" s="742"/>
      <c r="O622" s="742"/>
      <c r="P622" s="742"/>
      <c r="Q622" s="742"/>
      <c r="R622" s="742"/>
      <c r="S622" s="742"/>
      <c r="T622" s="742"/>
      <c r="U622" s="742"/>
      <c r="V622" s="742"/>
      <c r="W622" s="742"/>
      <c r="X622" s="742"/>
      <c r="Y622" s="742"/>
      <c r="Z622" s="742"/>
      <c r="AA622" s="742"/>
      <c r="AB622" s="742"/>
      <c r="AC622" s="742"/>
      <c r="AD622" s="742"/>
      <c r="AE622" s="742"/>
    </row>
    <row r="623">
      <c r="A623" s="742"/>
      <c r="B623" s="742"/>
      <c r="C623" s="742"/>
      <c r="D623" s="742"/>
      <c r="E623" s="742"/>
      <c r="F623" s="742"/>
      <c r="G623" s="742"/>
      <c r="H623" s="742"/>
      <c r="I623" s="742"/>
      <c r="J623" s="742"/>
      <c r="K623" s="742"/>
      <c r="L623" s="742"/>
      <c r="M623" s="742"/>
      <c r="N623" s="742"/>
      <c r="O623" s="742"/>
      <c r="P623" s="742"/>
      <c r="Q623" s="742"/>
      <c r="R623" s="742"/>
      <c r="S623" s="742"/>
      <c r="T623" s="742"/>
      <c r="U623" s="742"/>
      <c r="V623" s="742"/>
      <c r="W623" s="742"/>
      <c r="X623" s="742"/>
      <c r="Y623" s="742"/>
      <c r="Z623" s="742"/>
      <c r="AA623" s="742"/>
      <c r="AB623" s="742"/>
      <c r="AC623" s="742"/>
      <c r="AD623" s="742"/>
      <c r="AE623" s="742"/>
    </row>
    <row r="624">
      <c r="A624" s="742"/>
      <c r="B624" s="742"/>
      <c r="C624" s="742"/>
      <c r="D624" s="742"/>
      <c r="E624" s="742"/>
      <c r="F624" s="742"/>
      <c r="G624" s="742"/>
      <c r="H624" s="742"/>
      <c r="I624" s="742"/>
      <c r="J624" s="742"/>
      <c r="K624" s="742"/>
      <c r="L624" s="742"/>
      <c r="M624" s="742"/>
      <c r="N624" s="742"/>
      <c r="O624" s="742"/>
      <c r="P624" s="742"/>
      <c r="Q624" s="742"/>
      <c r="R624" s="742"/>
      <c r="S624" s="742"/>
      <c r="T624" s="742"/>
      <c r="U624" s="742"/>
      <c r="V624" s="742"/>
      <c r="W624" s="742"/>
      <c r="X624" s="742"/>
      <c r="Y624" s="742"/>
      <c r="Z624" s="742"/>
      <c r="AA624" s="742"/>
      <c r="AB624" s="742"/>
      <c r="AC624" s="742"/>
      <c r="AD624" s="742"/>
      <c r="AE624" s="742"/>
    </row>
    <row r="625">
      <c r="A625" s="742"/>
      <c r="B625" s="742"/>
      <c r="C625" s="742"/>
      <c r="D625" s="742"/>
      <c r="E625" s="742"/>
      <c r="F625" s="742"/>
      <c r="G625" s="742"/>
      <c r="H625" s="742"/>
      <c r="I625" s="742"/>
      <c r="J625" s="742"/>
      <c r="K625" s="742"/>
      <c r="L625" s="742"/>
      <c r="M625" s="742"/>
      <c r="N625" s="742"/>
      <c r="O625" s="742"/>
      <c r="P625" s="742"/>
      <c r="Q625" s="742"/>
      <c r="R625" s="742"/>
      <c r="S625" s="742"/>
      <c r="T625" s="742"/>
      <c r="U625" s="742"/>
      <c r="V625" s="742"/>
      <c r="W625" s="742"/>
      <c r="X625" s="742"/>
      <c r="Y625" s="742"/>
      <c r="Z625" s="742"/>
      <c r="AA625" s="742"/>
      <c r="AB625" s="742"/>
      <c r="AC625" s="742"/>
      <c r="AD625" s="742"/>
      <c r="AE625" s="742"/>
    </row>
    <row r="626">
      <c r="A626" s="742"/>
      <c r="B626" s="742"/>
      <c r="C626" s="742"/>
      <c r="D626" s="742"/>
      <c r="E626" s="742"/>
      <c r="F626" s="742"/>
      <c r="G626" s="742"/>
      <c r="H626" s="742"/>
      <c r="I626" s="742"/>
      <c r="J626" s="742"/>
      <c r="K626" s="742"/>
      <c r="L626" s="742"/>
      <c r="M626" s="742"/>
      <c r="N626" s="742"/>
      <c r="O626" s="742"/>
      <c r="P626" s="742"/>
      <c r="Q626" s="742"/>
      <c r="R626" s="742"/>
      <c r="S626" s="742"/>
      <c r="T626" s="742"/>
      <c r="U626" s="742"/>
      <c r="V626" s="742"/>
      <c r="W626" s="742"/>
      <c r="X626" s="742"/>
      <c r="Y626" s="742"/>
      <c r="Z626" s="742"/>
      <c r="AA626" s="742"/>
      <c r="AB626" s="742"/>
      <c r="AC626" s="742"/>
      <c r="AD626" s="742"/>
      <c r="AE626" s="742"/>
    </row>
    <row r="627">
      <c r="A627" s="742"/>
      <c r="B627" s="742"/>
      <c r="C627" s="742"/>
      <c r="D627" s="742"/>
      <c r="E627" s="742"/>
      <c r="F627" s="742"/>
      <c r="G627" s="742"/>
      <c r="H627" s="742"/>
      <c r="I627" s="742"/>
      <c r="J627" s="742"/>
      <c r="K627" s="742"/>
      <c r="L627" s="742"/>
      <c r="M627" s="742"/>
      <c r="N627" s="742"/>
      <c r="O627" s="742"/>
      <c r="P627" s="742"/>
      <c r="Q627" s="742"/>
      <c r="R627" s="742"/>
      <c r="S627" s="742"/>
      <c r="T627" s="742"/>
      <c r="U627" s="742"/>
      <c r="V627" s="742"/>
      <c r="W627" s="742"/>
      <c r="X627" s="742"/>
      <c r="Y627" s="742"/>
      <c r="Z627" s="742"/>
      <c r="AA627" s="742"/>
      <c r="AB627" s="742"/>
      <c r="AC627" s="742"/>
      <c r="AD627" s="742"/>
      <c r="AE627" s="742"/>
    </row>
    <row r="628">
      <c r="A628" s="742"/>
      <c r="B628" s="742"/>
      <c r="C628" s="742"/>
      <c r="D628" s="742"/>
      <c r="E628" s="742"/>
      <c r="F628" s="742"/>
      <c r="G628" s="742"/>
      <c r="H628" s="742"/>
      <c r="I628" s="742"/>
      <c r="J628" s="742"/>
      <c r="K628" s="742"/>
      <c r="L628" s="742"/>
      <c r="M628" s="742"/>
      <c r="N628" s="742"/>
      <c r="O628" s="742"/>
      <c r="P628" s="742"/>
      <c r="Q628" s="742"/>
      <c r="R628" s="742"/>
      <c r="S628" s="742"/>
      <c r="T628" s="742"/>
      <c r="U628" s="742"/>
      <c r="V628" s="742"/>
      <c r="W628" s="742"/>
      <c r="X628" s="742"/>
      <c r="Y628" s="742"/>
      <c r="Z628" s="742"/>
      <c r="AA628" s="742"/>
      <c r="AB628" s="742"/>
      <c r="AC628" s="742"/>
      <c r="AD628" s="742"/>
      <c r="AE628" s="742"/>
    </row>
    <row r="629">
      <c r="A629" s="742"/>
      <c r="B629" s="742"/>
      <c r="C629" s="742"/>
      <c r="D629" s="742"/>
      <c r="E629" s="742"/>
      <c r="F629" s="742"/>
      <c r="G629" s="742"/>
      <c r="H629" s="742"/>
      <c r="I629" s="742"/>
      <c r="J629" s="742"/>
      <c r="K629" s="742"/>
      <c r="L629" s="742"/>
      <c r="M629" s="742"/>
      <c r="N629" s="742"/>
      <c r="O629" s="742"/>
      <c r="P629" s="742"/>
      <c r="Q629" s="742"/>
      <c r="R629" s="742"/>
      <c r="S629" s="742"/>
      <c r="T629" s="742"/>
      <c r="U629" s="742"/>
      <c r="V629" s="742"/>
      <c r="W629" s="742"/>
      <c r="X629" s="742"/>
      <c r="Y629" s="742"/>
      <c r="Z629" s="742"/>
      <c r="AA629" s="742"/>
      <c r="AB629" s="742"/>
      <c r="AC629" s="742"/>
      <c r="AD629" s="742"/>
      <c r="AE629" s="742"/>
    </row>
    <row r="630">
      <c r="A630" s="742"/>
      <c r="B630" s="742"/>
      <c r="C630" s="742"/>
      <c r="D630" s="742"/>
      <c r="E630" s="742"/>
      <c r="F630" s="742"/>
      <c r="G630" s="742"/>
      <c r="H630" s="742"/>
      <c r="I630" s="742"/>
      <c r="J630" s="742"/>
      <c r="K630" s="742"/>
      <c r="L630" s="742"/>
      <c r="M630" s="742"/>
      <c r="N630" s="742"/>
      <c r="O630" s="742"/>
      <c r="P630" s="742"/>
      <c r="Q630" s="742"/>
      <c r="R630" s="742"/>
      <c r="S630" s="742"/>
      <c r="T630" s="742"/>
      <c r="U630" s="742"/>
      <c r="V630" s="742"/>
      <c r="W630" s="742"/>
      <c r="X630" s="742"/>
      <c r="Y630" s="742"/>
      <c r="Z630" s="742"/>
      <c r="AA630" s="742"/>
      <c r="AB630" s="742"/>
      <c r="AC630" s="742"/>
      <c r="AD630" s="742"/>
      <c r="AE630" s="742"/>
    </row>
    <row r="631">
      <c r="A631" s="742"/>
      <c r="B631" s="742"/>
      <c r="C631" s="742"/>
      <c r="D631" s="742"/>
      <c r="E631" s="742"/>
      <c r="F631" s="742"/>
      <c r="G631" s="742"/>
      <c r="H631" s="742"/>
      <c r="I631" s="742"/>
      <c r="J631" s="742"/>
      <c r="K631" s="742"/>
      <c r="L631" s="742"/>
      <c r="M631" s="742"/>
      <c r="N631" s="742"/>
      <c r="O631" s="742"/>
      <c r="P631" s="742"/>
      <c r="Q631" s="742"/>
      <c r="R631" s="742"/>
      <c r="S631" s="742"/>
      <c r="T631" s="742"/>
      <c r="U631" s="742"/>
      <c r="V631" s="742"/>
      <c r="W631" s="742"/>
      <c r="X631" s="742"/>
      <c r="Y631" s="742"/>
      <c r="Z631" s="742"/>
      <c r="AA631" s="742"/>
      <c r="AB631" s="742"/>
      <c r="AC631" s="742"/>
      <c r="AD631" s="742"/>
      <c r="AE631" s="742"/>
    </row>
    <row r="632">
      <c r="A632" s="742"/>
      <c r="B632" s="742"/>
      <c r="C632" s="742"/>
      <c r="D632" s="742"/>
      <c r="E632" s="742"/>
      <c r="F632" s="742"/>
      <c r="G632" s="742"/>
      <c r="H632" s="742"/>
      <c r="I632" s="742"/>
      <c r="J632" s="742"/>
      <c r="K632" s="742"/>
      <c r="L632" s="742"/>
      <c r="M632" s="742"/>
      <c r="N632" s="742"/>
      <c r="O632" s="742"/>
      <c r="P632" s="742"/>
      <c r="Q632" s="742"/>
      <c r="R632" s="742"/>
      <c r="S632" s="742"/>
      <c r="T632" s="742"/>
      <c r="U632" s="742"/>
      <c r="V632" s="742"/>
      <c r="W632" s="742"/>
      <c r="X632" s="742"/>
      <c r="Y632" s="742"/>
      <c r="Z632" s="742"/>
      <c r="AA632" s="742"/>
      <c r="AB632" s="742"/>
      <c r="AC632" s="742"/>
      <c r="AD632" s="742"/>
      <c r="AE632" s="742"/>
    </row>
    <row r="633">
      <c r="A633" s="742"/>
      <c r="B633" s="742"/>
      <c r="C633" s="742"/>
      <c r="D633" s="742"/>
      <c r="E633" s="742"/>
      <c r="F633" s="742"/>
      <c r="G633" s="742"/>
      <c r="H633" s="742"/>
      <c r="I633" s="742"/>
      <c r="J633" s="742"/>
      <c r="K633" s="742"/>
      <c r="L633" s="742"/>
      <c r="M633" s="742"/>
      <c r="N633" s="742"/>
      <c r="O633" s="742"/>
      <c r="P633" s="742"/>
      <c r="Q633" s="742"/>
      <c r="R633" s="742"/>
      <c r="S633" s="742"/>
      <c r="T633" s="742"/>
      <c r="U633" s="742"/>
      <c r="V633" s="742"/>
      <c r="W633" s="742"/>
      <c r="X633" s="742"/>
      <c r="Y633" s="742"/>
      <c r="Z633" s="742"/>
      <c r="AA633" s="742"/>
      <c r="AB633" s="742"/>
      <c r="AC633" s="742"/>
      <c r="AD633" s="742"/>
      <c r="AE633" s="742"/>
    </row>
    <row r="634">
      <c r="A634" s="742"/>
      <c r="B634" s="742"/>
      <c r="C634" s="742"/>
      <c r="D634" s="742"/>
      <c r="E634" s="742"/>
      <c r="F634" s="742"/>
      <c r="G634" s="742"/>
      <c r="H634" s="742"/>
      <c r="I634" s="742"/>
      <c r="J634" s="742"/>
      <c r="K634" s="742"/>
      <c r="L634" s="742"/>
      <c r="M634" s="742"/>
      <c r="N634" s="742"/>
      <c r="O634" s="742"/>
      <c r="P634" s="742"/>
      <c r="Q634" s="742"/>
      <c r="R634" s="742"/>
      <c r="S634" s="742"/>
      <c r="T634" s="742"/>
      <c r="U634" s="742"/>
      <c r="V634" s="742"/>
      <c r="W634" s="742"/>
      <c r="X634" s="742"/>
      <c r="Y634" s="742"/>
      <c r="Z634" s="742"/>
      <c r="AA634" s="742"/>
      <c r="AB634" s="742"/>
      <c r="AC634" s="742"/>
      <c r="AD634" s="742"/>
      <c r="AE634" s="742"/>
    </row>
    <row r="635">
      <c r="A635" s="742"/>
      <c r="B635" s="742"/>
      <c r="C635" s="742"/>
      <c r="D635" s="742"/>
      <c r="E635" s="742"/>
      <c r="F635" s="742"/>
      <c r="G635" s="742"/>
      <c r="H635" s="742"/>
      <c r="I635" s="742"/>
      <c r="J635" s="742"/>
      <c r="K635" s="742"/>
      <c r="L635" s="742"/>
      <c r="M635" s="742"/>
      <c r="N635" s="742"/>
      <c r="O635" s="742"/>
      <c r="P635" s="742"/>
      <c r="Q635" s="742"/>
      <c r="R635" s="742"/>
      <c r="S635" s="742"/>
      <c r="T635" s="742"/>
      <c r="U635" s="742"/>
      <c r="V635" s="742"/>
      <c r="W635" s="742"/>
      <c r="X635" s="742"/>
      <c r="Y635" s="742"/>
      <c r="Z635" s="742"/>
      <c r="AA635" s="742"/>
      <c r="AB635" s="742"/>
      <c r="AC635" s="742"/>
      <c r="AD635" s="742"/>
      <c r="AE635" s="742"/>
    </row>
    <row r="636">
      <c r="A636" s="742"/>
      <c r="B636" s="742"/>
      <c r="C636" s="742"/>
      <c r="D636" s="742"/>
      <c r="E636" s="742"/>
      <c r="F636" s="742"/>
      <c r="G636" s="742"/>
      <c r="H636" s="742"/>
      <c r="I636" s="742"/>
      <c r="J636" s="742"/>
      <c r="K636" s="742"/>
      <c r="L636" s="742"/>
      <c r="M636" s="742"/>
      <c r="N636" s="742"/>
      <c r="O636" s="742"/>
      <c r="P636" s="742"/>
      <c r="Q636" s="742"/>
      <c r="R636" s="742"/>
      <c r="S636" s="742"/>
      <c r="T636" s="742"/>
      <c r="U636" s="742"/>
      <c r="V636" s="742"/>
      <c r="W636" s="742"/>
      <c r="X636" s="742"/>
      <c r="Y636" s="742"/>
      <c r="Z636" s="742"/>
      <c r="AA636" s="742"/>
      <c r="AB636" s="742"/>
      <c r="AC636" s="742"/>
      <c r="AD636" s="742"/>
      <c r="AE636" s="742"/>
    </row>
    <row r="637">
      <c r="A637" s="742"/>
      <c r="B637" s="742"/>
      <c r="C637" s="742"/>
      <c r="D637" s="742"/>
      <c r="E637" s="742"/>
      <c r="F637" s="742"/>
      <c r="G637" s="742"/>
      <c r="H637" s="742"/>
      <c r="I637" s="742"/>
      <c r="J637" s="742"/>
      <c r="K637" s="742"/>
      <c r="L637" s="742"/>
      <c r="M637" s="742"/>
      <c r="N637" s="742"/>
      <c r="O637" s="742"/>
      <c r="P637" s="742"/>
      <c r="Q637" s="742"/>
      <c r="R637" s="742"/>
      <c r="S637" s="742"/>
      <c r="T637" s="742"/>
      <c r="U637" s="742"/>
      <c r="V637" s="742"/>
      <c r="W637" s="742"/>
      <c r="X637" s="742"/>
      <c r="Y637" s="742"/>
      <c r="Z637" s="742"/>
      <c r="AA637" s="742"/>
      <c r="AB637" s="742"/>
      <c r="AC637" s="742"/>
      <c r="AD637" s="742"/>
      <c r="AE637" s="742"/>
    </row>
    <row r="638">
      <c r="A638" s="742"/>
      <c r="B638" s="742"/>
      <c r="C638" s="742"/>
      <c r="D638" s="742"/>
      <c r="E638" s="742"/>
      <c r="F638" s="742"/>
      <c r="G638" s="742"/>
      <c r="H638" s="742"/>
      <c r="I638" s="742"/>
      <c r="J638" s="742"/>
      <c r="K638" s="742"/>
      <c r="L638" s="742"/>
      <c r="M638" s="742"/>
      <c r="N638" s="742"/>
      <c r="O638" s="742"/>
      <c r="P638" s="742"/>
      <c r="Q638" s="742"/>
      <c r="R638" s="742"/>
      <c r="S638" s="742"/>
      <c r="T638" s="742"/>
      <c r="U638" s="742"/>
      <c r="V638" s="742"/>
      <c r="W638" s="742"/>
      <c r="X638" s="742"/>
      <c r="Y638" s="742"/>
      <c r="Z638" s="742"/>
      <c r="AA638" s="742"/>
      <c r="AB638" s="742"/>
      <c r="AC638" s="742"/>
      <c r="AD638" s="742"/>
      <c r="AE638" s="742"/>
    </row>
    <row r="639">
      <c r="A639" s="742"/>
      <c r="B639" s="742"/>
      <c r="C639" s="742"/>
      <c r="D639" s="742"/>
      <c r="E639" s="742"/>
      <c r="F639" s="742"/>
      <c r="G639" s="742"/>
      <c r="H639" s="742"/>
      <c r="I639" s="742"/>
      <c r="J639" s="742"/>
      <c r="K639" s="742"/>
      <c r="L639" s="742"/>
      <c r="M639" s="742"/>
      <c r="N639" s="742"/>
      <c r="O639" s="742"/>
      <c r="P639" s="742"/>
      <c r="Q639" s="742"/>
      <c r="R639" s="742"/>
      <c r="S639" s="742"/>
      <c r="T639" s="742"/>
      <c r="U639" s="742"/>
      <c r="V639" s="742"/>
      <c r="W639" s="742"/>
      <c r="X639" s="742"/>
      <c r="Y639" s="742"/>
      <c r="Z639" s="742"/>
      <c r="AA639" s="742"/>
      <c r="AB639" s="742"/>
      <c r="AC639" s="742"/>
      <c r="AD639" s="742"/>
      <c r="AE639" s="742"/>
    </row>
    <row r="640">
      <c r="A640" s="742"/>
      <c r="B640" s="742"/>
      <c r="C640" s="742"/>
      <c r="D640" s="742"/>
      <c r="E640" s="742"/>
      <c r="F640" s="742"/>
      <c r="G640" s="742"/>
      <c r="H640" s="742"/>
      <c r="I640" s="742"/>
      <c r="J640" s="742"/>
      <c r="K640" s="742"/>
      <c r="L640" s="742"/>
      <c r="M640" s="742"/>
      <c r="N640" s="742"/>
      <c r="O640" s="742"/>
      <c r="P640" s="742"/>
      <c r="Q640" s="742"/>
      <c r="R640" s="742"/>
      <c r="S640" s="742"/>
      <c r="T640" s="742"/>
      <c r="U640" s="742"/>
      <c r="V640" s="742"/>
      <c r="W640" s="742"/>
      <c r="X640" s="742"/>
      <c r="Y640" s="742"/>
      <c r="Z640" s="742"/>
      <c r="AA640" s="742"/>
      <c r="AB640" s="742"/>
      <c r="AC640" s="742"/>
      <c r="AD640" s="742"/>
      <c r="AE640" s="742"/>
    </row>
    <row r="641">
      <c r="A641" s="742"/>
      <c r="B641" s="742"/>
      <c r="C641" s="742"/>
      <c r="D641" s="742"/>
      <c r="E641" s="742"/>
      <c r="F641" s="742"/>
      <c r="G641" s="742"/>
      <c r="H641" s="742"/>
      <c r="I641" s="742"/>
      <c r="J641" s="742"/>
      <c r="K641" s="742"/>
      <c r="L641" s="742"/>
      <c r="M641" s="742"/>
      <c r="N641" s="742"/>
      <c r="O641" s="742"/>
      <c r="P641" s="742"/>
      <c r="Q641" s="742"/>
      <c r="R641" s="742"/>
      <c r="S641" s="742"/>
      <c r="T641" s="742"/>
      <c r="U641" s="742"/>
      <c r="V641" s="742"/>
      <c r="W641" s="742"/>
      <c r="X641" s="742"/>
      <c r="Y641" s="742"/>
      <c r="Z641" s="742"/>
      <c r="AA641" s="742"/>
      <c r="AB641" s="742"/>
      <c r="AC641" s="742"/>
      <c r="AD641" s="742"/>
      <c r="AE641" s="742"/>
    </row>
    <row r="642">
      <c r="A642" s="742"/>
      <c r="B642" s="742"/>
      <c r="C642" s="742"/>
      <c r="D642" s="742"/>
      <c r="E642" s="742"/>
      <c r="F642" s="742"/>
      <c r="G642" s="742"/>
      <c r="H642" s="742"/>
      <c r="I642" s="742"/>
      <c r="J642" s="742"/>
      <c r="K642" s="742"/>
      <c r="L642" s="742"/>
      <c r="M642" s="742"/>
      <c r="N642" s="742"/>
      <c r="O642" s="742"/>
      <c r="P642" s="742"/>
      <c r="Q642" s="742"/>
      <c r="R642" s="742"/>
      <c r="S642" s="742"/>
      <c r="T642" s="742"/>
      <c r="U642" s="742"/>
      <c r="V642" s="742"/>
      <c r="W642" s="742"/>
      <c r="X642" s="742"/>
      <c r="Y642" s="742"/>
      <c r="Z642" s="742"/>
      <c r="AA642" s="742"/>
      <c r="AB642" s="742"/>
      <c r="AC642" s="742"/>
      <c r="AD642" s="742"/>
      <c r="AE642" s="742"/>
    </row>
    <row r="643">
      <c r="A643" s="742"/>
      <c r="B643" s="742"/>
      <c r="C643" s="742"/>
      <c r="D643" s="742"/>
      <c r="E643" s="742"/>
      <c r="F643" s="742"/>
      <c r="G643" s="742"/>
      <c r="H643" s="742"/>
      <c r="I643" s="742"/>
      <c r="J643" s="742"/>
      <c r="K643" s="742"/>
      <c r="L643" s="742"/>
      <c r="M643" s="742"/>
      <c r="N643" s="742"/>
      <c r="O643" s="742"/>
      <c r="P643" s="742"/>
      <c r="Q643" s="742"/>
      <c r="R643" s="742"/>
      <c r="S643" s="742"/>
      <c r="T643" s="742"/>
      <c r="U643" s="742"/>
      <c r="V643" s="742"/>
      <c r="W643" s="742"/>
      <c r="X643" s="742"/>
      <c r="Y643" s="742"/>
      <c r="Z643" s="742"/>
      <c r="AA643" s="742"/>
      <c r="AB643" s="742"/>
      <c r="AC643" s="742"/>
      <c r="AD643" s="742"/>
      <c r="AE643" s="742"/>
    </row>
    <row r="644">
      <c r="A644" s="742"/>
      <c r="B644" s="742"/>
      <c r="C644" s="742"/>
      <c r="D644" s="742"/>
      <c r="E644" s="742"/>
      <c r="F644" s="742"/>
      <c r="G644" s="742"/>
      <c r="H644" s="742"/>
      <c r="I644" s="742"/>
      <c r="J644" s="742"/>
      <c r="K644" s="742"/>
      <c r="L644" s="742"/>
      <c r="M644" s="742"/>
      <c r="N644" s="742"/>
      <c r="O644" s="742"/>
      <c r="P644" s="742"/>
      <c r="Q644" s="742"/>
      <c r="R644" s="742"/>
      <c r="S644" s="742"/>
      <c r="T644" s="742"/>
      <c r="U644" s="742"/>
      <c r="V644" s="742"/>
      <c r="W644" s="742"/>
      <c r="X644" s="742"/>
      <c r="Y644" s="742"/>
      <c r="Z644" s="742"/>
      <c r="AA644" s="742"/>
      <c r="AB644" s="742"/>
      <c r="AC644" s="742"/>
      <c r="AD644" s="742"/>
      <c r="AE644" s="742"/>
    </row>
    <row r="645">
      <c r="A645" s="742"/>
      <c r="B645" s="742"/>
      <c r="C645" s="742"/>
      <c r="D645" s="742"/>
      <c r="E645" s="742"/>
      <c r="F645" s="742"/>
      <c r="G645" s="742"/>
      <c r="H645" s="742"/>
      <c r="I645" s="742"/>
      <c r="J645" s="742"/>
      <c r="K645" s="742"/>
      <c r="L645" s="742"/>
      <c r="M645" s="742"/>
      <c r="N645" s="742"/>
      <c r="O645" s="742"/>
      <c r="P645" s="742"/>
      <c r="Q645" s="742"/>
      <c r="R645" s="742"/>
      <c r="S645" s="742"/>
      <c r="T645" s="742"/>
      <c r="U645" s="742"/>
      <c r="V645" s="742"/>
      <c r="W645" s="742"/>
      <c r="X645" s="742"/>
      <c r="Y645" s="742"/>
      <c r="Z645" s="742"/>
      <c r="AA645" s="742"/>
      <c r="AB645" s="742"/>
      <c r="AC645" s="742"/>
      <c r="AD645" s="742"/>
      <c r="AE645" s="742"/>
    </row>
    <row r="646">
      <c r="A646" s="742"/>
      <c r="B646" s="742"/>
      <c r="C646" s="742"/>
      <c r="D646" s="742"/>
      <c r="E646" s="742"/>
      <c r="F646" s="742"/>
      <c r="G646" s="742"/>
      <c r="H646" s="742"/>
      <c r="I646" s="742"/>
      <c r="J646" s="742"/>
      <c r="K646" s="742"/>
      <c r="L646" s="742"/>
      <c r="M646" s="742"/>
      <c r="N646" s="742"/>
      <c r="O646" s="742"/>
      <c r="P646" s="742"/>
      <c r="Q646" s="742"/>
      <c r="R646" s="742"/>
      <c r="S646" s="742"/>
      <c r="T646" s="742"/>
      <c r="U646" s="742"/>
      <c r="V646" s="742"/>
      <c r="W646" s="742"/>
      <c r="X646" s="742"/>
      <c r="Y646" s="742"/>
      <c r="Z646" s="742"/>
      <c r="AA646" s="742"/>
      <c r="AB646" s="742"/>
      <c r="AC646" s="742"/>
      <c r="AD646" s="742"/>
      <c r="AE646" s="742"/>
    </row>
    <row r="647">
      <c r="A647" s="742"/>
      <c r="B647" s="742"/>
      <c r="C647" s="742"/>
      <c r="D647" s="742"/>
      <c r="E647" s="742"/>
      <c r="F647" s="742"/>
      <c r="G647" s="742"/>
      <c r="H647" s="742"/>
      <c r="I647" s="742"/>
      <c r="J647" s="742"/>
      <c r="K647" s="742"/>
      <c r="L647" s="742"/>
      <c r="M647" s="742"/>
      <c r="N647" s="742"/>
      <c r="O647" s="742"/>
      <c r="P647" s="742"/>
      <c r="Q647" s="742"/>
      <c r="R647" s="742"/>
      <c r="S647" s="742"/>
      <c r="T647" s="742"/>
      <c r="U647" s="742"/>
      <c r="V647" s="742"/>
      <c r="W647" s="742"/>
      <c r="X647" s="742"/>
      <c r="Y647" s="742"/>
      <c r="Z647" s="742"/>
      <c r="AA647" s="742"/>
      <c r="AB647" s="742"/>
      <c r="AC647" s="742"/>
      <c r="AD647" s="742"/>
      <c r="AE647" s="742"/>
    </row>
    <row r="648">
      <c r="A648" s="742"/>
      <c r="B648" s="742"/>
      <c r="C648" s="742"/>
      <c r="D648" s="742"/>
      <c r="E648" s="742"/>
      <c r="F648" s="742"/>
      <c r="G648" s="742"/>
      <c r="H648" s="742"/>
      <c r="I648" s="742"/>
      <c r="J648" s="742"/>
      <c r="K648" s="742"/>
      <c r="L648" s="742"/>
      <c r="M648" s="742"/>
      <c r="N648" s="742"/>
      <c r="O648" s="742"/>
      <c r="P648" s="742"/>
      <c r="Q648" s="742"/>
      <c r="R648" s="742"/>
      <c r="S648" s="742"/>
      <c r="T648" s="742"/>
      <c r="U648" s="742"/>
      <c r="V648" s="742"/>
      <c r="W648" s="742"/>
      <c r="X648" s="742"/>
      <c r="Y648" s="742"/>
      <c r="Z648" s="742"/>
      <c r="AA648" s="742"/>
      <c r="AB648" s="742"/>
      <c r="AC648" s="742"/>
      <c r="AD648" s="742"/>
      <c r="AE648" s="742"/>
    </row>
    <row r="649">
      <c r="A649" s="742"/>
      <c r="B649" s="742"/>
      <c r="C649" s="742"/>
      <c r="D649" s="742"/>
      <c r="E649" s="742"/>
      <c r="F649" s="742"/>
      <c r="G649" s="742"/>
      <c r="H649" s="742"/>
      <c r="I649" s="742"/>
      <c r="J649" s="742"/>
      <c r="K649" s="742"/>
      <c r="L649" s="742"/>
      <c r="M649" s="742"/>
      <c r="N649" s="742"/>
      <c r="O649" s="742"/>
      <c r="P649" s="742"/>
      <c r="Q649" s="742"/>
      <c r="R649" s="742"/>
      <c r="S649" s="742"/>
      <c r="T649" s="742"/>
      <c r="U649" s="742"/>
      <c r="V649" s="742"/>
      <c r="W649" s="742"/>
      <c r="X649" s="742"/>
      <c r="Y649" s="742"/>
      <c r="Z649" s="742"/>
      <c r="AA649" s="742"/>
      <c r="AB649" s="742"/>
      <c r="AC649" s="742"/>
      <c r="AD649" s="742"/>
      <c r="AE649" s="742"/>
    </row>
    <row r="650">
      <c r="A650" s="742"/>
      <c r="B650" s="742"/>
      <c r="C650" s="742"/>
      <c r="D650" s="742"/>
      <c r="E650" s="742"/>
      <c r="F650" s="742"/>
      <c r="G650" s="742"/>
      <c r="H650" s="742"/>
      <c r="I650" s="742"/>
      <c r="J650" s="742"/>
      <c r="K650" s="742"/>
      <c r="L650" s="742"/>
      <c r="M650" s="742"/>
      <c r="N650" s="742"/>
      <c r="O650" s="742"/>
      <c r="P650" s="742"/>
      <c r="Q650" s="742"/>
      <c r="R650" s="742"/>
      <c r="S650" s="742"/>
      <c r="T650" s="742"/>
      <c r="U650" s="742"/>
      <c r="V650" s="742"/>
      <c r="W650" s="742"/>
      <c r="X650" s="742"/>
      <c r="Y650" s="742"/>
      <c r="Z650" s="742"/>
      <c r="AA650" s="742"/>
      <c r="AB650" s="742"/>
      <c r="AC650" s="742"/>
      <c r="AD650" s="742"/>
      <c r="AE650" s="742"/>
    </row>
    <row r="651">
      <c r="A651" s="742"/>
      <c r="B651" s="742"/>
      <c r="C651" s="742"/>
      <c r="D651" s="742"/>
      <c r="E651" s="742"/>
      <c r="F651" s="742"/>
      <c r="G651" s="742"/>
      <c r="H651" s="742"/>
      <c r="I651" s="742"/>
      <c r="J651" s="742"/>
      <c r="K651" s="742"/>
      <c r="L651" s="742"/>
      <c r="M651" s="742"/>
      <c r="N651" s="742"/>
      <c r="O651" s="742"/>
      <c r="P651" s="742"/>
      <c r="Q651" s="742"/>
      <c r="R651" s="742"/>
      <c r="S651" s="742"/>
      <c r="T651" s="742"/>
      <c r="U651" s="742"/>
      <c r="V651" s="742"/>
      <c r="W651" s="742"/>
      <c r="X651" s="742"/>
      <c r="Y651" s="742"/>
      <c r="Z651" s="742"/>
      <c r="AA651" s="742"/>
      <c r="AB651" s="742"/>
      <c r="AC651" s="742"/>
      <c r="AD651" s="742"/>
      <c r="AE651" s="742"/>
    </row>
    <row r="652">
      <c r="A652" s="742"/>
      <c r="B652" s="742"/>
      <c r="C652" s="742"/>
      <c r="D652" s="742"/>
      <c r="E652" s="742"/>
      <c r="F652" s="742"/>
      <c r="G652" s="742"/>
      <c r="H652" s="742"/>
      <c r="I652" s="742"/>
      <c r="J652" s="742"/>
      <c r="K652" s="742"/>
      <c r="L652" s="742"/>
      <c r="M652" s="742"/>
      <c r="N652" s="742"/>
      <c r="O652" s="742"/>
      <c r="P652" s="742"/>
      <c r="Q652" s="742"/>
      <c r="R652" s="742"/>
      <c r="S652" s="742"/>
      <c r="T652" s="742"/>
      <c r="U652" s="742"/>
      <c r="V652" s="742"/>
      <c r="W652" s="742"/>
      <c r="X652" s="742"/>
      <c r="Y652" s="742"/>
      <c r="Z652" s="742"/>
      <c r="AA652" s="742"/>
      <c r="AB652" s="742"/>
      <c r="AC652" s="742"/>
      <c r="AD652" s="742"/>
      <c r="AE652" s="742"/>
    </row>
    <row r="653">
      <c r="A653" s="742"/>
      <c r="B653" s="742"/>
      <c r="C653" s="742"/>
      <c r="D653" s="742"/>
      <c r="E653" s="742"/>
      <c r="F653" s="742"/>
      <c r="G653" s="742"/>
      <c r="H653" s="742"/>
      <c r="I653" s="742"/>
      <c r="J653" s="742"/>
      <c r="K653" s="742"/>
      <c r="L653" s="742"/>
      <c r="M653" s="742"/>
      <c r="N653" s="742"/>
      <c r="O653" s="742"/>
      <c r="P653" s="742"/>
      <c r="Q653" s="742"/>
      <c r="R653" s="742"/>
      <c r="S653" s="742"/>
      <c r="T653" s="742"/>
      <c r="U653" s="742"/>
      <c r="V653" s="742"/>
      <c r="W653" s="742"/>
      <c r="X653" s="742"/>
      <c r="Y653" s="742"/>
      <c r="Z653" s="742"/>
      <c r="AA653" s="742"/>
      <c r="AB653" s="742"/>
      <c r="AC653" s="742"/>
      <c r="AD653" s="742"/>
      <c r="AE653" s="742"/>
    </row>
    <row r="654">
      <c r="A654" s="742"/>
      <c r="B654" s="742"/>
      <c r="C654" s="742"/>
      <c r="D654" s="742"/>
      <c r="E654" s="742"/>
      <c r="F654" s="742"/>
      <c r="G654" s="742"/>
      <c r="H654" s="742"/>
      <c r="I654" s="742"/>
      <c r="J654" s="742"/>
      <c r="K654" s="742"/>
      <c r="L654" s="742"/>
      <c r="M654" s="742"/>
      <c r="N654" s="742"/>
      <c r="O654" s="742"/>
      <c r="P654" s="742"/>
      <c r="Q654" s="742"/>
      <c r="R654" s="742"/>
      <c r="S654" s="742"/>
      <c r="T654" s="742"/>
      <c r="U654" s="742"/>
      <c r="V654" s="742"/>
      <c r="W654" s="742"/>
      <c r="X654" s="742"/>
      <c r="Y654" s="742"/>
      <c r="Z654" s="742"/>
      <c r="AA654" s="742"/>
      <c r="AB654" s="742"/>
      <c r="AC654" s="742"/>
      <c r="AD654" s="742"/>
      <c r="AE654" s="742"/>
    </row>
    <row r="655">
      <c r="A655" s="742"/>
      <c r="B655" s="742"/>
      <c r="C655" s="742"/>
      <c r="D655" s="742"/>
      <c r="E655" s="742"/>
      <c r="F655" s="742"/>
      <c r="G655" s="742"/>
      <c r="H655" s="742"/>
      <c r="I655" s="742"/>
      <c r="J655" s="742"/>
      <c r="K655" s="742"/>
      <c r="L655" s="742"/>
      <c r="M655" s="742"/>
      <c r="N655" s="742"/>
      <c r="O655" s="742"/>
      <c r="P655" s="742"/>
      <c r="Q655" s="742"/>
      <c r="R655" s="742"/>
      <c r="S655" s="742"/>
      <c r="T655" s="742"/>
      <c r="U655" s="742"/>
      <c r="V655" s="742"/>
      <c r="W655" s="742"/>
      <c r="X655" s="742"/>
      <c r="Y655" s="742"/>
      <c r="Z655" s="742"/>
      <c r="AA655" s="742"/>
      <c r="AB655" s="742"/>
      <c r="AC655" s="742"/>
      <c r="AD655" s="742"/>
      <c r="AE655" s="742"/>
    </row>
    <row r="656">
      <c r="A656" s="742"/>
      <c r="B656" s="742"/>
      <c r="C656" s="742"/>
      <c r="D656" s="742"/>
      <c r="E656" s="742"/>
      <c r="F656" s="742"/>
      <c r="G656" s="742"/>
      <c r="H656" s="742"/>
      <c r="I656" s="742"/>
      <c r="J656" s="742"/>
      <c r="K656" s="742"/>
      <c r="L656" s="742"/>
      <c r="M656" s="742"/>
      <c r="N656" s="742"/>
      <c r="O656" s="742"/>
      <c r="P656" s="742"/>
      <c r="Q656" s="742"/>
      <c r="R656" s="742"/>
      <c r="S656" s="742"/>
      <c r="T656" s="742"/>
      <c r="U656" s="742"/>
      <c r="V656" s="742"/>
      <c r="W656" s="742"/>
      <c r="X656" s="742"/>
      <c r="Y656" s="742"/>
      <c r="Z656" s="742"/>
      <c r="AA656" s="742"/>
      <c r="AB656" s="742"/>
      <c r="AC656" s="742"/>
      <c r="AD656" s="742"/>
      <c r="AE656" s="742"/>
    </row>
    <row r="657">
      <c r="A657" s="742"/>
      <c r="B657" s="742"/>
      <c r="C657" s="742"/>
      <c r="D657" s="742"/>
      <c r="E657" s="742"/>
      <c r="F657" s="742"/>
      <c r="G657" s="742"/>
      <c r="H657" s="742"/>
      <c r="I657" s="742"/>
      <c r="J657" s="742"/>
      <c r="K657" s="742"/>
      <c r="L657" s="742"/>
      <c r="M657" s="742"/>
      <c r="N657" s="742"/>
      <c r="O657" s="742"/>
      <c r="P657" s="742"/>
      <c r="Q657" s="742"/>
      <c r="R657" s="742"/>
      <c r="S657" s="742"/>
      <c r="T657" s="742"/>
      <c r="U657" s="742"/>
      <c r="V657" s="742"/>
      <c r="W657" s="742"/>
      <c r="X657" s="742"/>
      <c r="Y657" s="742"/>
      <c r="Z657" s="742"/>
      <c r="AA657" s="742"/>
      <c r="AB657" s="742"/>
      <c r="AC657" s="742"/>
      <c r="AD657" s="742"/>
      <c r="AE657" s="742"/>
    </row>
    <row r="658">
      <c r="A658" s="742"/>
      <c r="B658" s="742"/>
      <c r="C658" s="742"/>
      <c r="D658" s="742"/>
      <c r="E658" s="742"/>
      <c r="F658" s="742"/>
      <c r="G658" s="742"/>
      <c r="H658" s="742"/>
      <c r="I658" s="742"/>
      <c r="J658" s="742"/>
      <c r="K658" s="742"/>
      <c r="L658" s="742"/>
      <c r="M658" s="742"/>
      <c r="N658" s="742"/>
      <c r="O658" s="742"/>
      <c r="P658" s="742"/>
      <c r="Q658" s="742"/>
      <c r="R658" s="742"/>
      <c r="S658" s="742"/>
      <c r="T658" s="742"/>
      <c r="U658" s="742"/>
      <c r="V658" s="742"/>
      <c r="W658" s="742"/>
      <c r="X658" s="742"/>
      <c r="Y658" s="742"/>
      <c r="Z658" s="742"/>
      <c r="AA658" s="742"/>
      <c r="AB658" s="742"/>
      <c r="AC658" s="742"/>
      <c r="AD658" s="742"/>
      <c r="AE658" s="742"/>
    </row>
    <row r="659">
      <c r="A659" s="742"/>
      <c r="B659" s="742"/>
      <c r="C659" s="742"/>
      <c r="D659" s="742"/>
      <c r="E659" s="742"/>
      <c r="F659" s="742"/>
      <c r="G659" s="742"/>
      <c r="H659" s="742"/>
      <c r="I659" s="742"/>
      <c r="J659" s="742"/>
      <c r="K659" s="742"/>
      <c r="L659" s="742"/>
      <c r="M659" s="742"/>
      <c r="N659" s="742"/>
      <c r="O659" s="742"/>
      <c r="P659" s="742"/>
      <c r="Q659" s="742"/>
      <c r="R659" s="742"/>
      <c r="S659" s="742"/>
      <c r="T659" s="742"/>
      <c r="U659" s="742"/>
      <c r="V659" s="742"/>
      <c r="W659" s="742"/>
      <c r="X659" s="742"/>
      <c r="Y659" s="742"/>
      <c r="Z659" s="742"/>
      <c r="AA659" s="742"/>
      <c r="AB659" s="742"/>
      <c r="AC659" s="742"/>
      <c r="AD659" s="742"/>
      <c r="AE659" s="742"/>
    </row>
    <row r="660">
      <c r="A660" s="742"/>
      <c r="B660" s="742"/>
      <c r="C660" s="742"/>
      <c r="D660" s="742"/>
      <c r="E660" s="742"/>
      <c r="F660" s="742"/>
      <c r="G660" s="742"/>
      <c r="H660" s="742"/>
      <c r="I660" s="742"/>
      <c r="J660" s="742"/>
      <c r="K660" s="742"/>
      <c r="L660" s="742"/>
      <c r="M660" s="742"/>
      <c r="N660" s="742"/>
      <c r="O660" s="742"/>
      <c r="P660" s="742"/>
      <c r="Q660" s="742"/>
      <c r="R660" s="742"/>
      <c r="S660" s="742"/>
      <c r="T660" s="742"/>
      <c r="U660" s="742"/>
      <c r="V660" s="742"/>
      <c r="W660" s="742"/>
      <c r="X660" s="742"/>
      <c r="Y660" s="742"/>
      <c r="Z660" s="742"/>
      <c r="AA660" s="742"/>
      <c r="AB660" s="742"/>
      <c r="AC660" s="742"/>
      <c r="AD660" s="742"/>
      <c r="AE660" s="742"/>
    </row>
    <row r="661">
      <c r="A661" s="742"/>
      <c r="B661" s="742"/>
      <c r="C661" s="742"/>
      <c r="D661" s="742"/>
      <c r="E661" s="742"/>
      <c r="F661" s="742"/>
      <c r="G661" s="742"/>
      <c r="H661" s="742"/>
      <c r="I661" s="742"/>
      <c r="J661" s="742"/>
      <c r="K661" s="742"/>
      <c r="L661" s="742"/>
      <c r="M661" s="742"/>
      <c r="N661" s="742"/>
      <c r="O661" s="742"/>
      <c r="P661" s="742"/>
      <c r="Q661" s="742"/>
      <c r="R661" s="742"/>
      <c r="S661" s="742"/>
      <c r="T661" s="742"/>
      <c r="U661" s="742"/>
      <c r="V661" s="742"/>
      <c r="W661" s="742"/>
      <c r="X661" s="742"/>
      <c r="Y661" s="742"/>
      <c r="Z661" s="742"/>
      <c r="AA661" s="742"/>
      <c r="AB661" s="742"/>
      <c r="AC661" s="742"/>
      <c r="AD661" s="742"/>
      <c r="AE661" s="742"/>
    </row>
    <row r="662">
      <c r="A662" s="742"/>
      <c r="B662" s="742"/>
      <c r="C662" s="742"/>
      <c r="D662" s="742"/>
      <c r="E662" s="742"/>
      <c r="F662" s="742"/>
      <c r="G662" s="742"/>
      <c r="H662" s="742"/>
      <c r="I662" s="742"/>
      <c r="J662" s="742"/>
      <c r="K662" s="742"/>
      <c r="L662" s="742"/>
      <c r="M662" s="742"/>
      <c r="N662" s="742"/>
      <c r="O662" s="742"/>
      <c r="P662" s="742"/>
      <c r="Q662" s="742"/>
      <c r="R662" s="742"/>
      <c r="S662" s="742"/>
      <c r="T662" s="742"/>
      <c r="U662" s="742"/>
      <c r="V662" s="742"/>
      <c r="W662" s="742"/>
      <c r="X662" s="742"/>
      <c r="Y662" s="742"/>
      <c r="Z662" s="742"/>
      <c r="AA662" s="742"/>
      <c r="AB662" s="742"/>
      <c r="AC662" s="742"/>
      <c r="AD662" s="742"/>
      <c r="AE662" s="742"/>
    </row>
    <row r="663">
      <c r="A663" s="742"/>
      <c r="B663" s="742"/>
      <c r="C663" s="742"/>
      <c r="D663" s="742"/>
      <c r="E663" s="742"/>
      <c r="F663" s="742"/>
      <c r="G663" s="742"/>
      <c r="H663" s="742"/>
      <c r="I663" s="742"/>
      <c r="J663" s="742"/>
      <c r="K663" s="742"/>
      <c r="L663" s="742"/>
      <c r="M663" s="742"/>
      <c r="N663" s="742"/>
      <c r="O663" s="742"/>
      <c r="P663" s="742"/>
      <c r="Q663" s="742"/>
      <c r="R663" s="742"/>
      <c r="S663" s="742"/>
      <c r="T663" s="742"/>
      <c r="U663" s="742"/>
      <c r="V663" s="742"/>
      <c r="W663" s="742"/>
      <c r="X663" s="742"/>
      <c r="Y663" s="742"/>
      <c r="Z663" s="742"/>
      <c r="AA663" s="742"/>
      <c r="AB663" s="742"/>
      <c r="AC663" s="742"/>
      <c r="AD663" s="742"/>
      <c r="AE663" s="742"/>
    </row>
    <row r="664">
      <c r="A664" s="742"/>
      <c r="B664" s="742"/>
      <c r="C664" s="742"/>
      <c r="D664" s="742"/>
      <c r="E664" s="742"/>
      <c r="F664" s="742"/>
      <c r="G664" s="742"/>
      <c r="H664" s="742"/>
      <c r="I664" s="742"/>
      <c r="J664" s="742"/>
      <c r="K664" s="742"/>
      <c r="L664" s="742"/>
      <c r="M664" s="742"/>
      <c r="N664" s="742"/>
      <c r="O664" s="742"/>
      <c r="P664" s="742"/>
      <c r="Q664" s="742"/>
      <c r="R664" s="742"/>
      <c r="S664" s="742"/>
      <c r="T664" s="742"/>
      <c r="U664" s="742"/>
      <c r="V664" s="742"/>
      <c r="W664" s="742"/>
      <c r="X664" s="742"/>
      <c r="Y664" s="742"/>
      <c r="Z664" s="742"/>
      <c r="AA664" s="742"/>
      <c r="AB664" s="742"/>
      <c r="AC664" s="742"/>
      <c r="AD664" s="742"/>
      <c r="AE664" s="742"/>
    </row>
    <row r="665">
      <c r="A665" s="742"/>
      <c r="B665" s="742"/>
      <c r="C665" s="742"/>
      <c r="D665" s="742"/>
      <c r="E665" s="742"/>
      <c r="F665" s="742"/>
      <c r="G665" s="742"/>
      <c r="H665" s="742"/>
      <c r="I665" s="742"/>
      <c r="J665" s="742"/>
      <c r="K665" s="742"/>
      <c r="L665" s="742"/>
      <c r="M665" s="742"/>
      <c r="N665" s="742"/>
      <c r="O665" s="742"/>
      <c r="P665" s="742"/>
      <c r="Q665" s="742"/>
      <c r="R665" s="742"/>
      <c r="S665" s="742"/>
      <c r="T665" s="742"/>
      <c r="U665" s="742"/>
      <c r="V665" s="742"/>
      <c r="W665" s="742"/>
      <c r="X665" s="742"/>
      <c r="Y665" s="742"/>
      <c r="Z665" s="742"/>
      <c r="AA665" s="742"/>
      <c r="AB665" s="742"/>
      <c r="AC665" s="742"/>
      <c r="AD665" s="742"/>
      <c r="AE665" s="742"/>
    </row>
    <row r="666">
      <c r="A666" s="742"/>
      <c r="B666" s="742"/>
      <c r="C666" s="742"/>
      <c r="D666" s="742"/>
      <c r="E666" s="742"/>
      <c r="F666" s="742"/>
      <c r="G666" s="742"/>
      <c r="H666" s="742"/>
      <c r="I666" s="742"/>
      <c r="J666" s="742"/>
      <c r="K666" s="742"/>
      <c r="L666" s="742"/>
      <c r="M666" s="742"/>
      <c r="N666" s="742"/>
      <c r="O666" s="742"/>
      <c r="P666" s="742"/>
      <c r="Q666" s="742"/>
      <c r="R666" s="742"/>
      <c r="S666" s="742"/>
      <c r="T666" s="742"/>
      <c r="U666" s="742"/>
      <c r="V666" s="742"/>
      <c r="W666" s="742"/>
      <c r="X666" s="742"/>
      <c r="Y666" s="742"/>
      <c r="Z666" s="742"/>
      <c r="AA666" s="742"/>
      <c r="AB666" s="742"/>
      <c r="AC666" s="742"/>
      <c r="AD666" s="742"/>
      <c r="AE666" s="742"/>
    </row>
    <row r="667">
      <c r="A667" s="742"/>
      <c r="B667" s="742"/>
      <c r="C667" s="742"/>
      <c r="D667" s="742"/>
      <c r="E667" s="742"/>
      <c r="F667" s="742"/>
      <c r="G667" s="742"/>
      <c r="H667" s="742"/>
      <c r="I667" s="742"/>
      <c r="J667" s="742"/>
      <c r="K667" s="742"/>
      <c r="L667" s="742"/>
      <c r="M667" s="742"/>
      <c r="N667" s="742"/>
      <c r="O667" s="742"/>
      <c r="P667" s="742"/>
      <c r="Q667" s="742"/>
      <c r="R667" s="742"/>
      <c r="S667" s="742"/>
      <c r="T667" s="742"/>
      <c r="U667" s="742"/>
      <c r="V667" s="742"/>
      <c r="W667" s="742"/>
      <c r="X667" s="742"/>
      <c r="Y667" s="742"/>
      <c r="Z667" s="742"/>
      <c r="AA667" s="742"/>
      <c r="AB667" s="742"/>
      <c r="AC667" s="742"/>
      <c r="AD667" s="742"/>
      <c r="AE667" s="742"/>
    </row>
    <row r="668">
      <c r="A668" s="742"/>
      <c r="B668" s="742"/>
      <c r="C668" s="742"/>
      <c r="D668" s="742"/>
      <c r="E668" s="742"/>
      <c r="F668" s="742"/>
      <c r="G668" s="742"/>
      <c r="H668" s="742"/>
      <c r="I668" s="742"/>
      <c r="J668" s="742"/>
      <c r="K668" s="742"/>
      <c r="L668" s="742"/>
      <c r="M668" s="742"/>
      <c r="N668" s="742"/>
      <c r="O668" s="742"/>
      <c r="P668" s="742"/>
      <c r="Q668" s="742"/>
      <c r="R668" s="742"/>
      <c r="S668" s="742"/>
      <c r="T668" s="742"/>
      <c r="U668" s="742"/>
      <c r="V668" s="742"/>
      <c r="W668" s="742"/>
      <c r="X668" s="742"/>
      <c r="Y668" s="742"/>
      <c r="Z668" s="742"/>
      <c r="AA668" s="742"/>
      <c r="AB668" s="742"/>
      <c r="AC668" s="742"/>
      <c r="AD668" s="742"/>
      <c r="AE668" s="742"/>
    </row>
    <row r="669">
      <c r="A669" s="742"/>
      <c r="B669" s="742"/>
      <c r="C669" s="742"/>
      <c r="D669" s="742"/>
      <c r="E669" s="742"/>
      <c r="F669" s="742"/>
      <c r="G669" s="742"/>
      <c r="H669" s="742"/>
      <c r="I669" s="742"/>
      <c r="J669" s="742"/>
      <c r="K669" s="742"/>
      <c r="L669" s="742"/>
      <c r="M669" s="742"/>
      <c r="N669" s="742"/>
      <c r="O669" s="742"/>
      <c r="P669" s="742"/>
      <c r="Q669" s="742"/>
      <c r="R669" s="742"/>
      <c r="S669" s="742"/>
      <c r="T669" s="742"/>
      <c r="U669" s="742"/>
      <c r="V669" s="742"/>
      <c r="W669" s="742"/>
      <c r="X669" s="742"/>
      <c r="Y669" s="742"/>
      <c r="Z669" s="742"/>
      <c r="AA669" s="742"/>
      <c r="AB669" s="742"/>
      <c r="AC669" s="742"/>
      <c r="AD669" s="742"/>
      <c r="AE669" s="742"/>
    </row>
    <row r="670">
      <c r="A670" s="742"/>
      <c r="B670" s="742"/>
      <c r="C670" s="742"/>
      <c r="D670" s="742"/>
      <c r="E670" s="742"/>
      <c r="F670" s="742"/>
      <c r="G670" s="742"/>
      <c r="H670" s="742"/>
      <c r="I670" s="742"/>
      <c r="J670" s="742"/>
      <c r="K670" s="742"/>
      <c r="L670" s="742"/>
      <c r="M670" s="742"/>
      <c r="N670" s="742"/>
      <c r="O670" s="742"/>
      <c r="P670" s="742"/>
      <c r="Q670" s="742"/>
      <c r="R670" s="742"/>
      <c r="S670" s="742"/>
      <c r="T670" s="742"/>
      <c r="U670" s="742"/>
      <c r="V670" s="742"/>
      <c r="W670" s="742"/>
      <c r="X670" s="742"/>
      <c r="Y670" s="742"/>
      <c r="Z670" s="742"/>
      <c r="AA670" s="742"/>
      <c r="AB670" s="742"/>
      <c r="AC670" s="742"/>
      <c r="AD670" s="742"/>
      <c r="AE670" s="742"/>
    </row>
    <row r="671">
      <c r="A671" s="742"/>
      <c r="B671" s="742"/>
      <c r="C671" s="742"/>
      <c r="D671" s="742"/>
      <c r="E671" s="742"/>
      <c r="F671" s="742"/>
      <c r="G671" s="742"/>
      <c r="H671" s="742"/>
      <c r="I671" s="742"/>
      <c r="J671" s="742"/>
      <c r="K671" s="742"/>
      <c r="L671" s="742"/>
      <c r="M671" s="742"/>
      <c r="N671" s="742"/>
      <c r="O671" s="742"/>
      <c r="P671" s="742"/>
      <c r="Q671" s="742"/>
      <c r="R671" s="742"/>
      <c r="S671" s="742"/>
      <c r="T671" s="742"/>
      <c r="U671" s="742"/>
      <c r="V671" s="742"/>
      <c r="W671" s="742"/>
      <c r="X671" s="742"/>
      <c r="Y671" s="742"/>
      <c r="Z671" s="742"/>
      <c r="AA671" s="742"/>
      <c r="AB671" s="742"/>
      <c r="AC671" s="742"/>
      <c r="AD671" s="742"/>
      <c r="AE671" s="742"/>
    </row>
    <row r="672">
      <c r="A672" s="742"/>
      <c r="B672" s="742"/>
      <c r="C672" s="742"/>
      <c r="D672" s="742"/>
      <c r="E672" s="742"/>
      <c r="F672" s="742"/>
      <c r="G672" s="742"/>
      <c r="H672" s="742"/>
      <c r="I672" s="742"/>
      <c r="J672" s="742"/>
      <c r="K672" s="742"/>
      <c r="L672" s="742"/>
      <c r="M672" s="742"/>
      <c r="N672" s="742"/>
      <c r="O672" s="742"/>
      <c r="P672" s="742"/>
      <c r="Q672" s="742"/>
      <c r="R672" s="742"/>
      <c r="S672" s="742"/>
      <c r="T672" s="742"/>
      <c r="U672" s="742"/>
      <c r="V672" s="742"/>
      <c r="W672" s="742"/>
      <c r="X672" s="742"/>
      <c r="Y672" s="742"/>
      <c r="Z672" s="742"/>
      <c r="AA672" s="742"/>
      <c r="AB672" s="742"/>
      <c r="AC672" s="742"/>
      <c r="AD672" s="742"/>
      <c r="AE672" s="742"/>
    </row>
    <row r="673">
      <c r="A673" s="742"/>
      <c r="B673" s="742"/>
      <c r="C673" s="742"/>
      <c r="D673" s="742"/>
      <c r="E673" s="742"/>
      <c r="F673" s="742"/>
      <c r="G673" s="742"/>
      <c r="H673" s="742"/>
      <c r="I673" s="742"/>
      <c r="J673" s="742"/>
      <c r="K673" s="742"/>
      <c r="L673" s="742"/>
      <c r="M673" s="742"/>
      <c r="N673" s="742"/>
      <c r="O673" s="742"/>
      <c r="P673" s="742"/>
      <c r="Q673" s="742"/>
      <c r="R673" s="742"/>
      <c r="S673" s="742"/>
      <c r="T673" s="742"/>
      <c r="U673" s="742"/>
      <c r="V673" s="742"/>
      <c r="W673" s="742"/>
      <c r="X673" s="742"/>
      <c r="Y673" s="742"/>
      <c r="Z673" s="742"/>
      <c r="AA673" s="742"/>
      <c r="AB673" s="742"/>
      <c r="AC673" s="742"/>
      <c r="AD673" s="742"/>
      <c r="AE673" s="742"/>
    </row>
    <row r="674">
      <c r="A674" s="742"/>
      <c r="B674" s="742"/>
      <c r="C674" s="742"/>
      <c r="D674" s="742"/>
      <c r="E674" s="742"/>
      <c r="F674" s="742"/>
      <c r="G674" s="742"/>
      <c r="H674" s="742"/>
      <c r="I674" s="742"/>
      <c r="J674" s="742"/>
      <c r="K674" s="742"/>
      <c r="L674" s="742"/>
      <c r="M674" s="742"/>
      <c r="N674" s="742"/>
      <c r="O674" s="742"/>
      <c r="P674" s="742"/>
      <c r="Q674" s="742"/>
      <c r="R674" s="742"/>
      <c r="S674" s="742"/>
      <c r="T674" s="742"/>
      <c r="U674" s="742"/>
      <c r="V674" s="742"/>
      <c r="W674" s="742"/>
      <c r="X674" s="742"/>
      <c r="Y674" s="742"/>
      <c r="Z674" s="742"/>
      <c r="AA674" s="742"/>
      <c r="AB674" s="742"/>
      <c r="AC674" s="742"/>
      <c r="AD674" s="742"/>
      <c r="AE674" s="742"/>
    </row>
    <row r="675">
      <c r="A675" s="742"/>
      <c r="B675" s="742"/>
      <c r="C675" s="742"/>
      <c r="D675" s="742"/>
      <c r="E675" s="742"/>
      <c r="F675" s="742"/>
      <c r="G675" s="742"/>
      <c r="H675" s="742"/>
      <c r="I675" s="742"/>
      <c r="J675" s="742"/>
      <c r="K675" s="742"/>
      <c r="L675" s="742"/>
      <c r="M675" s="742"/>
      <c r="N675" s="742"/>
      <c r="O675" s="742"/>
      <c r="P675" s="742"/>
      <c r="Q675" s="742"/>
      <c r="R675" s="742"/>
      <c r="S675" s="742"/>
      <c r="T675" s="742"/>
      <c r="U675" s="742"/>
      <c r="V675" s="742"/>
      <c r="W675" s="742"/>
      <c r="X675" s="742"/>
      <c r="Y675" s="742"/>
      <c r="Z675" s="742"/>
      <c r="AA675" s="742"/>
      <c r="AB675" s="742"/>
      <c r="AC675" s="742"/>
      <c r="AD675" s="742"/>
      <c r="AE675" s="742"/>
    </row>
    <row r="676">
      <c r="A676" s="742"/>
      <c r="B676" s="742"/>
      <c r="C676" s="742"/>
      <c r="D676" s="742"/>
      <c r="E676" s="742"/>
      <c r="F676" s="742"/>
      <c r="G676" s="742"/>
      <c r="H676" s="742"/>
      <c r="I676" s="742"/>
      <c r="J676" s="742"/>
      <c r="K676" s="742"/>
      <c r="L676" s="742"/>
      <c r="M676" s="742"/>
      <c r="N676" s="742"/>
      <c r="O676" s="742"/>
      <c r="P676" s="742"/>
      <c r="Q676" s="742"/>
      <c r="R676" s="742"/>
      <c r="S676" s="742"/>
      <c r="T676" s="742"/>
      <c r="U676" s="742"/>
      <c r="V676" s="742"/>
      <c r="W676" s="742"/>
      <c r="X676" s="742"/>
      <c r="Y676" s="742"/>
      <c r="Z676" s="742"/>
      <c r="AA676" s="742"/>
      <c r="AB676" s="742"/>
      <c r="AC676" s="742"/>
      <c r="AD676" s="742"/>
      <c r="AE676" s="742"/>
    </row>
    <row r="677">
      <c r="A677" s="742"/>
      <c r="B677" s="742"/>
      <c r="C677" s="742"/>
      <c r="D677" s="742"/>
      <c r="E677" s="742"/>
      <c r="F677" s="742"/>
      <c r="G677" s="742"/>
      <c r="H677" s="742"/>
      <c r="I677" s="742"/>
      <c r="J677" s="742"/>
      <c r="K677" s="742"/>
      <c r="L677" s="742"/>
      <c r="M677" s="742"/>
      <c r="N677" s="742"/>
      <c r="O677" s="742"/>
      <c r="P677" s="742"/>
      <c r="Q677" s="742"/>
      <c r="R677" s="742"/>
      <c r="S677" s="742"/>
      <c r="T677" s="742"/>
      <c r="U677" s="742"/>
      <c r="V677" s="742"/>
      <c r="W677" s="742"/>
      <c r="X677" s="742"/>
      <c r="Y677" s="742"/>
      <c r="Z677" s="742"/>
      <c r="AA677" s="742"/>
      <c r="AB677" s="742"/>
      <c r="AC677" s="742"/>
      <c r="AD677" s="742"/>
      <c r="AE677" s="742"/>
    </row>
    <row r="678">
      <c r="A678" s="742"/>
      <c r="B678" s="742"/>
      <c r="C678" s="742"/>
      <c r="D678" s="742"/>
      <c r="E678" s="742"/>
      <c r="F678" s="742"/>
      <c r="G678" s="742"/>
      <c r="H678" s="742"/>
      <c r="I678" s="742"/>
      <c r="J678" s="742"/>
      <c r="K678" s="742"/>
      <c r="L678" s="742"/>
      <c r="M678" s="742"/>
      <c r="N678" s="742"/>
      <c r="O678" s="742"/>
      <c r="P678" s="742"/>
      <c r="Q678" s="742"/>
      <c r="R678" s="742"/>
      <c r="S678" s="742"/>
      <c r="T678" s="742"/>
      <c r="U678" s="742"/>
      <c r="V678" s="742"/>
      <c r="W678" s="742"/>
      <c r="X678" s="742"/>
      <c r="Y678" s="742"/>
      <c r="Z678" s="742"/>
      <c r="AA678" s="742"/>
      <c r="AB678" s="742"/>
      <c r="AC678" s="742"/>
      <c r="AD678" s="742"/>
      <c r="AE678" s="742"/>
    </row>
    <row r="679">
      <c r="A679" s="742"/>
      <c r="B679" s="742"/>
      <c r="C679" s="742"/>
      <c r="D679" s="742"/>
      <c r="E679" s="742"/>
      <c r="F679" s="742"/>
      <c r="G679" s="742"/>
      <c r="H679" s="742"/>
      <c r="I679" s="742"/>
      <c r="J679" s="742"/>
      <c r="K679" s="742"/>
      <c r="L679" s="742"/>
      <c r="M679" s="742"/>
      <c r="N679" s="742"/>
      <c r="O679" s="742"/>
      <c r="P679" s="742"/>
      <c r="Q679" s="742"/>
      <c r="R679" s="742"/>
      <c r="S679" s="742"/>
      <c r="T679" s="742"/>
      <c r="U679" s="742"/>
      <c r="V679" s="742"/>
      <c r="W679" s="742"/>
      <c r="X679" s="742"/>
      <c r="Y679" s="742"/>
      <c r="Z679" s="742"/>
      <c r="AA679" s="742"/>
      <c r="AB679" s="742"/>
      <c r="AC679" s="742"/>
      <c r="AD679" s="742"/>
      <c r="AE679" s="742"/>
    </row>
    <row r="680">
      <c r="A680" s="742"/>
      <c r="B680" s="742"/>
      <c r="C680" s="742"/>
      <c r="D680" s="742"/>
      <c r="E680" s="742"/>
      <c r="F680" s="742"/>
      <c r="G680" s="742"/>
      <c r="H680" s="742"/>
      <c r="I680" s="742"/>
      <c r="J680" s="742"/>
      <c r="K680" s="742"/>
      <c r="L680" s="742"/>
      <c r="M680" s="742"/>
      <c r="N680" s="742"/>
      <c r="O680" s="742"/>
      <c r="P680" s="742"/>
      <c r="Q680" s="742"/>
      <c r="R680" s="742"/>
      <c r="S680" s="742"/>
      <c r="T680" s="742"/>
      <c r="U680" s="742"/>
      <c r="V680" s="742"/>
      <c r="W680" s="742"/>
      <c r="X680" s="742"/>
      <c r="Y680" s="742"/>
      <c r="Z680" s="742"/>
      <c r="AA680" s="742"/>
      <c r="AB680" s="742"/>
      <c r="AC680" s="742"/>
      <c r="AD680" s="742"/>
      <c r="AE680" s="742"/>
    </row>
    <row r="681">
      <c r="A681" s="742"/>
      <c r="B681" s="742"/>
      <c r="C681" s="742"/>
      <c r="D681" s="742"/>
      <c r="E681" s="742"/>
      <c r="F681" s="742"/>
      <c r="G681" s="742"/>
      <c r="H681" s="742"/>
      <c r="I681" s="742"/>
      <c r="J681" s="742"/>
      <c r="K681" s="742"/>
      <c r="L681" s="742"/>
      <c r="M681" s="742"/>
      <c r="N681" s="742"/>
      <c r="O681" s="742"/>
      <c r="P681" s="742"/>
      <c r="Q681" s="742"/>
      <c r="R681" s="742"/>
      <c r="S681" s="742"/>
      <c r="T681" s="742"/>
      <c r="U681" s="742"/>
      <c r="V681" s="742"/>
      <c r="W681" s="742"/>
      <c r="X681" s="742"/>
      <c r="Y681" s="742"/>
      <c r="Z681" s="742"/>
      <c r="AA681" s="742"/>
      <c r="AB681" s="742"/>
      <c r="AC681" s="742"/>
      <c r="AD681" s="742"/>
      <c r="AE681" s="742"/>
    </row>
    <row r="682">
      <c r="A682" s="742"/>
      <c r="B682" s="742"/>
      <c r="C682" s="742"/>
      <c r="D682" s="742"/>
      <c r="E682" s="742"/>
      <c r="F682" s="742"/>
      <c r="G682" s="742"/>
      <c r="H682" s="742"/>
      <c r="I682" s="742"/>
      <c r="J682" s="742"/>
      <c r="K682" s="742"/>
      <c r="L682" s="742"/>
      <c r="M682" s="742"/>
      <c r="N682" s="742"/>
      <c r="O682" s="742"/>
      <c r="P682" s="742"/>
      <c r="Q682" s="742"/>
      <c r="R682" s="742"/>
      <c r="S682" s="742"/>
      <c r="T682" s="742"/>
      <c r="U682" s="742"/>
      <c r="V682" s="742"/>
      <c r="W682" s="742"/>
      <c r="X682" s="742"/>
      <c r="Y682" s="742"/>
      <c r="Z682" s="742"/>
      <c r="AA682" s="742"/>
      <c r="AB682" s="742"/>
      <c r="AC682" s="742"/>
      <c r="AD682" s="742"/>
      <c r="AE682" s="742"/>
    </row>
    <row r="683">
      <c r="A683" s="742"/>
      <c r="B683" s="742"/>
      <c r="C683" s="742"/>
      <c r="D683" s="742"/>
      <c r="E683" s="742"/>
      <c r="F683" s="742"/>
      <c r="G683" s="742"/>
      <c r="H683" s="742"/>
      <c r="I683" s="742"/>
      <c r="J683" s="742"/>
      <c r="K683" s="742"/>
      <c r="L683" s="742"/>
      <c r="M683" s="742"/>
      <c r="N683" s="742"/>
      <c r="O683" s="742"/>
      <c r="P683" s="742"/>
      <c r="Q683" s="742"/>
      <c r="R683" s="742"/>
      <c r="S683" s="742"/>
      <c r="T683" s="742"/>
      <c r="U683" s="742"/>
      <c r="V683" s="742"/>
      <c r="W683" s="742"/>
      <c r="X683" s="742"/>
      <c r="Y683" s="742"/>
      <c r="Z683" s="742"/>
      <c r="AA683" s="742"/>
      <c r="AB683" s="742"/>
      <c r="AC683" s="742"/>
      <c r="AD683" s="742"/>
      <c r="AE683" s="742"/>
    </row>
    <row r="684">
      <c r="A684" s="742"/>
      <c r="B684" s="742"/>
      <c r="C684" s="742"/>
      <c r="D684" s="742"/>
      <c r="E684" s="742"/>
      <c r="F684" s="742"/>
      <c r="G684" s="742"/>
      <c r="H684" s="742"/>
      <c r="I684" s="742"/>
      <c r="J684" s="742"/>
      <c r="K684" s="742"/>
      <c r="L684" s="742"/>
      <c r="M684" s="742"/>
      <c r="N684" s="742"/>
      <c r="O684" s="742"/>
      <c r="P684" s="742"/>
      <c r="Q684" s="742"/>
      <c r="R684" s="742"/>
      <c r="S684" s="742"/>
      <c r="T684" s="742"/>
      <c r="U684" s="742"/>
      <c r="V684" s="742"/>
      <c r="W684" s="742"/>
      <c r="X684" s="742"/>
      <c r="Y684" s="742"/>
      <c r="Z684" s="742"/>
      <c r="AA684" s="742"/>
      <c r="AB684" s="742"/>
      <c r="AC684" s="742"/>
      <c r="AD684" s="742"/>
      <c r="AE684" s="742"/>
    </row>
    <row r="685">
      <c r="A685" s="742"/>
      <c r="B685" s="742"/>
      <c r="C685" s="742"/>
      <c r="D685" s="742"/>
      <c r="E685" s="742"/>
      <c r="F685" s="742"/>
      <c r="G685" s="742"/>
      <c r="H685" s="742"/>
      <c r="I685" s="742"/>
      <c r="J685" s="742"/>
      <c r="K685" s="742"/>
      <c r="L685" s="742"/>
      <c r="M685" s="742"/>
      <c r="N685" s="742"/>
      <c r="O685" s="742"/>
      <c r="P685" s="742"/>
      <c r="Q685" s="742"/>
      <c r="R685" s="742"/>
      <c r="S685" s="742"/>
      <c r="T685" s="742"/>
      <c r="U685" s="742"/>
      <c r="V685" s="742"/>
      <c r="W685" s="742"/>
      <c r="X685" s="742"/>
      <c r="Y685" s="742"/>
      <c r="Z685" s="742"/>
      <c r="AA685" s="742"/>
      <c r="AB685" s="742"/>
      <c r="AC685" s="742"/>
      <c r="AD685" s="742"/>
      <c r="AE685" s="742"/>
    </row>
    <row r="686">
      <c r="A686" s="742"/>
      <c r="B686" s="742"/>
      <c r="C686" s="742"/>
      <c r="D686" s="742"/>
      <c r="E686" s="742"/>
      <c r="F686" s="742"/>
      <c r="G686" s="742"/>
      <c r="H686" s="742"/>
      <c r="I686" s="742"/>
      <c r="J686" s="742"/>
      <c r="K686" s="742"/>
      <c r="L686" s="742"/>
      <c r="M686" s="742"/>
      <c r="N686" s="742"/>
      <c r="O686" s="742"/>
      <c r="P686" s="742"/>
      <c r="Q686" s="742"/>
      <c r="R686" s="742"/>
      <c r="S686" s="742"/>
      <c r="T686" s="742"/>
      <c r="U686" s="742"/>
      <c r="V686" s="742"/>
      <c r="W686" s="742"/>
      <c r="X686" s="742"/>
      <c r="Y686" s="742"/>
      <c r="Z686" s="742"/>
      <c r="AA686" s="742"/>
      <c r="AB686" s="742"/>
      <c r="AC686" s="742"/>
      <c r="AD686" s="742"/>
      <c r="AE686" s="742"/>
    </row>
    <row r="687">
      <c r="A687" s="742"/>
      <c r="B687" s="742"/>
      <c r="C687" s="742"/>
      <c r="D687" s="742"/>
      <c r="E687" s="742"/>
      <c r="F687" s="742"/>
      <c r="G687" s="742"/>
      <c r="H687" s="742"/>
      <c r="I687" s="742"/>
      <c r="J687" s="742"/>
      <c r="K687" s="742"/>
      <c r="L687" s="742"/>
      <c r="M687" s="742"/>
      <c r="N687" s="742"/>
      <c r="O687" s="742"/>
      <c r="P687" s="742"/>
      <c r="Q687" s="742"/>
      <c r="R687" s="742"/>
      <c r="S687" s="742"/>
      <c r="T687" s="742"/>
      <c r="U687" s="742"/>
      <c r="V687" s="742"/>
      <c r="W687" s="742"/>
      <c r="X687" s="742"/>
      <c r="Y687" s="742"/>
      <c r="Z687" s="742"/>
      <c r="AA687" s="742"/>
      <c r="AB687" s="742"/>
      <c r="AC687" s="742"/>
      <c r="AD687" s="742"/>
      <c r="AE687" s="742"/>
    </row>
    <row r="688">
      <c r="A688" s="742"/>
      <c r="B688" s="742"/>
      <c r="C688" s="742"/>
      <c r="D688" s="742"/>
      <c r="E688" s="742"/>
      <c r="F688" s="742"/>
      <c r="G688" s="742"/>
      <c r="H688" s="742"/>
      <c r="I688" s="742"/>
      <c r="J688" s="742"/>
      <c r="K688" s="742"/>
      <c r="L688" s="742"/>
      <c r="M688" s="742"/>
      <c r="N688" s="742"/>
      <c r="O688" s="742"/>
      <c r="P688" s="742"/>
      <c r="Q688" s="742"/>
      <c r="R688" s="742"/>
      <c r="S688" s="742"/>
      <c r="T688" s="742"/>
      <c r="U688" s="742"/>
      <c r="V688" s="742"/>
      <c r="W688" s="742"/>
      <c r="X688" s="742"/>
      <c r="Y688" s="742"/>
      <c r="Z688" s="742"/>
      <c r="AA688" s="742"/>
      <c r="AB688" s="742"/>
      <c r="AC688" s="742"/>
      <c r="AD688" s="742"/>
      <c r="AE688" s="742"/>
    </row>
    <row r="689">
      <c r="A689" s="742"/>
      <c r="B689" s="742"/>
      <c r="C689" s="742"/>
      <c r="D689" s="742"/>
      <c r="E689" s="742"/>
      <c r="F689" s="742"/>
      <c r="G689" s="742"/>
      <c r="H689" s="742"/>
      <c r="I689" s="742"/>
      <c r="J689" s="742"/>
      <c r="K689" s="742"/>
      <c r="L689" s="742"/>
      <c r="M689" s="742"/>
      <c r="N689" s="742"/>
      <c r="O689" s="742"/>
      <c r="P689" s="742"/>
      <c r="Q689" s="742"/>
      <c r="R689" s="742"/>
      <c r="S689" s="742"/>
      <c r="T689" s="742"/>
      <c r="U689" s="742"/>
      <c r="V689" s="742"/>
      <c r="W689" s="742"/>
      <c r="X689" s="742"/>
      <c r="Y689" s="742"/>
      <c r="Z689" s="742"/>
      <c r="AA689" s="742"/>
      <c r="AB689" s="742"/>
      <c r="AC689" s="742"/>
      <c r="AD689" s="742"/>
      <c r="AE689" s="742"/>
    </row>
    <row r="690">
      <c r="A690" s="742"/>
      <c r="B690" s="742"/>
      <c r="C690" s="742"/>
      <c r="D690" s="742"/>
      <c r="E690" s="742"/>
      <c r="F690" s="742"/>
      <c r="G690" s="742"/>
      <c r="H690" s="742"/>
      <c r="I690" s="742"/>
      <c r="J690" s="742"/>
      <c r="K690" s="742"/>
      <c r="L690" s="742"/>
      <c r="M690" s="742"/>
      <c r="N690" s="742"/>
      <c r="O690" s="742"/>
      <c r="P690" s="742"/>
      <c r="Q690" s="742"/>
      <c r="R690" s="742"/>
      <c r="S690" s="742"/>
      <c r="T690" s="742"/>
      <c r="U690" s="742"/>
      <c r="V690" s="742"/>
      <c r="W690" s="742"/>
      <c r="X690" s="742"/>
      <c r="Y690" s="742"/>
      <c r="Z690" s="742"/>
      <c r="AA690" s="742"/>
      <c r="AB690" s="742"/>
      <c r="AC690" s="742"/>
      <c r="AD690" s="742"/>
      <c r="AE690" s="742"/>
    </row>
    <row r="691">
      <c r="A691" s="742"/>
      <c r="B691" s="742"/>
      <c r="C691" s="742"/>
      <c r="D691" s="742"/>
      <c r="E691" s="742"/>
      <c r="F691" s="742"/>
      <c r="G691" s="742"/>
      <c r="H691" s="742"/>
      <c r="I691" s="742"/>
      <c r="J691" s="742"/>
      <c r="K691" s="742"/>
      <c r="L691" s="742"/>
      <c r="M691" s="742"/>
      <c r="N691" s="742"/>
      <c r="O691" s="742"/>
      <c r="P691" s="742"/>
      <c r="Q691" s="742"/>
      <c r="R691" s="742"/>
      <c r="S691" s="742"/>
      <c r="T691" s="742"/>
      <c r="U691" s="742"/>
      <c r="V691" s="742"/>
      <c r="W691" s="742"/>
      <c r="X691" s="742"/>
      <c r="Y691" s="742"/>
      <c r="Z691" s="742"/>
      <c r="AA691" s="742"/>
      <c r="AB691" s="742"/>
      <c r="AC691" s="742"/>
      <c r="AD691" s="742"/>
      <c r="AE691" s="742"/>
    </row>
    <row r="692">
      <c r="A692" s="742"/>
      <c r="B692" s="742"/>
      <c r="C692" s="742"/>
      <c r="D692" s="742"/>
      <c r="E692" s="742"/>
      <c r="F692" s="742"/>
      <c r="G692" s="742"/>
      <c r="H692" s="742"/>
      <c r="I692" s="742"/>
      <c r="J692" s="742"/>
      <c r="K692" s="742"/>
      <c r="L692" s="742"/>
      <c r="M692" s="742"/>
      <c r="N692" s="742"/>
      <c r="O692" s="742"/>
      <c r="P692" s="742"/>
      <c r="Q692" s="742"/>
      <c r="R692" s="742"/>
      <c r="S692" s="742"/>
      <c r="T692" s="742"/>
      <c r="U692" s="742"/>
      <c r="V692" s="742"/>
      <c r="W692" s="742"/>
      <c r="X692" s="742"/>
      <c r="Y692" s="742"/>
      <c r="Z692" s="742"/>
      <c r="AA692" s="742"/>
      <c r="AB692" s="742"/>
      <c r="AC692" s="742"/>
      <c r="AD692" s="742"/>
      <c r="AE692" s="742"/>
    </row>
    <row r="693">
      <c r="A693" s="742"/>
      <c r="B693" s="742"/>
      <c r="C693" s="742"/>
      <c r="D693" s="742"/>
      <c r="E693" s="742"/>
      <c r="F693" s="742"/>
      <c r="G693" s="742"/>
      <c r="H693" s="742"/>
      <c r="I693" s="742"/>
      <c r="J693" s="742"/>
      <c r="K693" s="742"/>
      <c r="L693" s="742"/>
      <c r="M693" s="742"/>
      <c r="N693" s="742"/>
      <c r="O693" s="742"/>
      <c r="P693" s="742"/>
      <c r="Q693" s="742"/>
      <c r="R693" s="742"/>
      <c r="S693" s="742"/>
      <c r="T693" s="742"/>
      <c r="U693" s="742"/>
      <c r="V693" s="742"/>
      <c r="W693" s="742"/>
      <c r="X693" s="742"/>
      <c r="Y693" s="742"/>
      <c r="Z693" s="742"/>
      <c r="AA693" s="742"/>
      <c r="AB693" s="742"/>
      <c r="AC693" s="742"/>
      <c r="AD693" s="742"/>
      <c r="AE693" s="742"/>
    </row>
    <row r="694">
      <c r="A694" s="742"/>
      <c r="B694" s="742"/>
      <c r="C694" s="742"/>
      <c r="D694" s="742"/>
      <c r="E694" s="742"/>
      <c r="F694" s="742"/>
      <c r="G694" s="742"/>
      <c r="H694" s="742"/>
      <c r="I694" s="742"/>
      <c r="J694" s="742"/>
      <c r="K694" s="742"/>
      <c r="L694" s="742"/>
      <c r="M694" s="742"/>
      <c r="N694" s="742"/>
      <c r="O694" s="742"/>
      <c r="P694" s="742"/>
      <c r="Q694" s="742"/>
      <c r="R694" s="742"/>
      <c r="S694" s="742"/>
      <c r="T694" s="742"/>
      <c r="U694" s="742"/>
      <c r="V694" s="742"/>
      <c r="W694" s="742"/>
      <c r="X694" s="742"/>
      <c r="Y694" s="742"/>
      <c r="Z694" s="742"/>
      <c r="AA694" s="742"/>
      <c r="AB694" s="742"/>
      <c r="AC694" s="742"/>
      <c r="AD694" s="742"/>
      <c r="AE694" s="742"/>
    </row>
    <row r="695">
      <c r="A695" s="742"/>
      <c r="B695" s="742"/>
      <c r="C695" s="742"/>
      <c r="D695" s="742"/>
      <c r="E695" s="742"/>
      <c r="F695" s="742"/>
      <c r="G695" s="742"/>
      <c r="H695" s="742"/>
      <c r="I695" s="742"/>
      <c r="J695" s="742"/>
      <c r="K695" s="742"/>
      <c r="L695" s="742"/>
      <c r="M695" s="742"/>
      <c r="N695" s="742"/>
      <c r="O695" s="742"/>
      <c r="P695" s="742"/>
      <c r="Q695" s="742"/>
      <c r="R695" s="742"/>
      <c r="S695" s="742"/>
      <c r="T695" s="742"/>
      <c r="U695" s="742"/>
      <c r="V695" s="742"/>
      <c r="W695" s="742"/>
      <c r="X695" s="742"/>
      <c r="Y695" s="742"/>
      <c r="Z695" s="742"/>
      <c r="AA695" s="742"/>
      <c r="AB695" s="742"/>
      <c r="AC695" s="742"/>
      <c r="AD695" s="742"/>
      <c r="AE695" s="742"/>
    </row>
    <row r="696">
      <c r="A696" s="742"/>
      <c r="B696" s="742"/>
      <c r="C696" s="742"/>
      <c r="D696" s="742"/>
      <c r="E696" s="742"/>
      <c r="F696" s="742"/>
      <c r="G696" s="742"/>
      <c r="H696" s="742"/>
      <c r="I696" s="742"/>
      <c r="J696" s="742"/>
      <c r="K696" s="742"/>
      <c r="L696" s="742"/>
      <c r="M696" s="742"/>
      <c r="N696" s="742"/>
      <c r="O696" s="742"/>
      <c r="P696" s="742"/>
      <c r="Q696" s="742"/>
      <c r="R696" s="742"/>
      <c r="S696" s="742"/>
      <c r="T696" s="742"/>
      <c r="U696" s="742"/>
      <c r="V696" s="742"/>
      <c r="W696" s="742"/>
      <c r="X696" s="742"/>
      <c r="Y696" s="742"/>
      <c r="Z696" s="742"/>
      <c r="AA696" s="742"/>
      <c r="AB696" s="742"/>
      <c r="AC696" s="742"/>
      <c r="AD696" s="742"/>
      <c r="AE696" s="742"/>
    </row>
    <row r="697">
      <c r="A697" s="742"/>
      <c r="B697" s="742"/>
      <c r="C697" s="742"/>
      <c r="D697" s="742"/>
      <c r="E697" s="742"/>
      <c r="F697" s="742"/>
      <c r="G697" s="742"/>
      <c r="H697" s="742"/>
      <c r="I697" s="742"/>
      <c r="J697" s="742"/>
      <c r="K697" s="742"/>
      <c r="L697" s="742"/>
      <c r="M697" s="742"/>
      <c r="N697" s="742"/>
      <c r="O697" s="742"/>
      <c r="P697" s="742"/>
      <c r="Q697" s="742"/>
      <c r="R697" s="742"/>
      <c r="S697" s="742"/>
      <c r="T697" s="742"/>
      <c r="U697" s="742"/>
      <c r="V697" s="742"/>
      <c r="W697" s="742"/>
      <c r="X697" s="742"/>
      <c r="Y697" s="742"/>
      <c r="Z697" s="742"/>
      <c r="AA697" s="742"/>
      <c r="AB697" s="742"/>
      <c r="AC697" s="742"/>
      <c r="AD697" s="742"/>
      <c r="AE697" s="742"/>
    </row>
    <row r="698">
      <c r="A698" s="742"/>
      <c r="B698" s="742"/>
      <c r="C698" s="742"/>
      <c r="D698" s="742"/>
      <c r="E698" s="742"/>
      <c r="F698" s="742"/>
      <c r="G698" s="742"/>
      <c r="H698" s="742"/>
      <c r="I698" s="742"/>
      <c r="J698" s="742"/>
      <c r="K698" s="742"/>
      <c r="L698" s="742"/>
      <c r="M698" s="742"/>
      <c r="N698" s="742"/>
      <c r="O698" s="742"/>
      <c r="P698" s="742"/>
      <c r="Q698" s="742"/>
      <c r="R698" s="742"/>
      <c r="S698" s="742"/>
      <c r="T698" s="742"/>
      <c r="U698" s="742"/>
      <c r="V698" s="742"/>
      <c r="W698" s="742"/>
      <c r="X698" s="742"/>
      <c r="Y698" s="742"/>
      <c r="Z698" s="742"/>
      <c r="AA698" s="742"/>
      <c r="AB698" s="742"/>
      <c r="AC698" s="742"/>
      <c r="AD698" s="742"/>
      <c r="AE698" s="742"/>
    </row>
    <row r="699">
      <c r="A699" s="742"/>
      <c r="B699" s="742"/>
      <c r="C699" s="742"/>
      <c r="D699" s="742"/>
      <c r="E699" s="742"/>
      <c r="F699" s="742"/>
      <c r="G699" s="742"/>
      <c r="H699" s="742"/>
      <c r="I699" s="742"/>
      <c r="J699" s="742"/>
      <c r="K699" s="742"/>
      <c r="L699" s="742"/>
      <c r="M699" s="742"/>
      <c r="N699" s="742"/>
      <c r="O699" s="742"/>
      <c r="P699" s="742"/>
      <c r="Q699" s="742"/>
      <c r="R699" s="742"/>
      <c r="S699" s="742"/>
      <c r="T699" s="742"/>
      <c r="U699" s="742"/>
      <c r="V699" s="742"/>
      <c r="W699" s="742"/>
      <c r="X699" s="742"/>
      <c r="Y699" s="742"/>
      <c r="Z699" s="742"/>
      <c r="AA699" s="742"/>
      <c r="AB699" s="742"/>
      <c r="AC699" s="742"/>
      <c r="AD699" s="742"/>
      <c r="AE699" s="742"/>
    </row>
    <row r="700">
      <c r="A700" s="742"/>
      <c r="B700" s="742"/>
      <c r="C700" s="742"/>
      <c r="D700" s="742"/>
      <c r="E700" s="742"/>
      <c r="F700" s="742"/>
      <c r="G700" s="742"/>
      <c r="H700" s="742"/>
      <c r="I700" s="742"/>
      <c r="J700" s="742"/>
      <c r="K700" s="742"/>
      <c r="L700" s="742"/>
      <c r="M700" s="742"/>
      <c r="N700" s="742"/>
      <c r="O700" s="742"/>
      <c r="P700" s="742"/>
      <c r="Q700" s="742"/>
      <c r="R700" s="742"/>
      <c r="S700" s="742"/>
      <c r="T700" s="742"/>
      <c r="U700" s="742"/>
      <c r="V700" s="742"/>
      <c r="W700" s="742"/>
      <c r="X700" s="742"/>
      <c r="Y700" s="742"/>
      <c r="Z700" s="742"/>
      <c r="AA700" s="742"/>
      <c r="AB700" s="742"/>
      <c r="AC700" s="742"/>
      <c r="AD700" s="742"/>
      <c r="AE700" s="742"/>
    </row>
    <row r="701">
      <c r="A701" s="742"/>
      <c r="B701" s="742"/>
      <c r="C701" s="742"/>
      <c r="D701" s="742"/>
      <c r="E701" s="742"/>
      <c r="F701" s="742"/>
      <c r="G701" s="742"/>
      <c r="H701" s="742"/>
      <c r="I701" s="742"/>
      <c r="J701" s="742"/>
      <c r="K701" s="742"/>
      <c r="L701" s="742"/>
      <c r="M701" s="742"/>
      <c r="N701" s="742"/>
      <c r="O701" s="742"/>
      <c r="P701" s="742"/>
      <c r="Q701" s="742"/>
      <c r="R701" s="742"/>
      <c r="S701" s="742"/>
      <c r="T701" s="742"/>
      <c r="U701" s="742"/>
      <c r="V701" s="742"/>
      <c r="W701" s="742"/>
      <c r="X701" s="742"/>
      <c r="Y701" s="742"/>
      <c r="Z701" s="742"/>
      <c r="AA701" s="742"/>
      <c r="AB701" s="742"/>
      <c r="AC701" s="742"/>
      <c r="AD701" s="742"/>
      <c r="AE701" s="742"/>
    </row>
    <row r="702">
      <c r="A702" s="742"/>
      <c r="B702" s="742"/>
      <c r="C702" s="742"/>
      <c r="D702" s="742"/>
      <c r="E702" s="742"/>
      <c r="F702" s="742"/>
      <c r="G702" s="742"/>
      <c r="H702" s="742"/>
      <c r="I702" s="742"/>
      <c r="J702" s="742"/>
      <c r="K702" s="742"/>
      <c r="L702" s="742"/>
      <c r="M702" s="742"/>
      <c r="N702" s="742"/>
      <c r="O702" s="742"/>
      <c r="P702" s="742"/>
      <c r="Q702" s="742"/>
      <c r="R702" s="742"/>
      <c r="S702" s="742"/>
      <c r="T702" s="742"/>
      <c r="U702" s="742"/>
      <c r="V702" s="742"/>
      <c r="W702" s="742"/>
      <c r="X702" s="742"/>
      <c r="Y702" s="742"/>
      <c r="Z702" s="742"/>
      <c r="AA702" s="742"/>
      <c r="AB702" s="742"/>
      <c r="AC702" s="742"/>
      <c r="AD702" s="742"/>
      <c r="AE702" s="742"/>
    </row>
    <row r="703">
      <c r="A703" s="742"/>
      <c r="B703" s="742"/>
      <c r="C703" s="742"/>
      <c r="D703" s="742"/>
      <c r="E703" s="742"/>
      <c r="F703" s="742"/>
      <c r="G703" s="742"/>
      <c r="H703" s="742"/>
      <c r="I703" s="742"/>
      <c r="J703" s="742"/>
      <c r="K703" s="742"/>
      <c r="L703" s="742"/>
      <c r="M703" s="742"/>
      <c r="N703" s="742"/>
      <c r="O703" s="742"/>
      <c r="P703" s="742"/>
      <c r="Q703" s="742"/>
      <c r="R703" s="742"/>
      <c r="S703" s="742"/>
      <c r="T703" s="742"/>
      <c r="U703" s="742"/>
      <c r="V703" s="742"/>
      <c r="W703" s="742"/>
      <c r="X703" s="742"/>
      <c r="Y703" s="742"/>
      <c r="Z703" s="742"/>
      <c r="AA703" s="742"/>
      <c r="AB703" s="742"/>
      <c r="AC703" s="742"/>
      <c r="AD703" s="742"/>
      <c r="AE703" s="742"/>
    </row>
    <row r="704">
      <c r="A704" s="742"/>
      <c r="B704" s="742"/>
      <c r="C704" s="742"/>
      <c r="D704" s="742"/>
      <c r="E704" s="742"/>
      <c r="F704" s="742"/>
      <c r="G704" s="742"/>
      <c r="H704" s="742"/>
      <c r="I704" s="742"/>
      <c r="J704" s="742"/>
      <c r="K704" s="742"/>
      <c r="L704" s="742"/>
      <c r="M704" s="742"/>
      <c r="N704" s="742"/>
      <c r="O704" s="742"/>
      <c r="P704" s="742"/>
      <c r="Q704" s="742"/>
      <c r="R704" s="742"/>
      <c r="S704" s="742"/>
      <c r="T704" s="742"/>
      <c r="U704" s="742"/>
      <c r="V704" s="742"/>
      <c r="W704" s="742"/>
      <c r="X704" s="742"/>
      <c r="Y704" s="742"/>
      <c r="Z704" s="742"/>
      <c r="AA704" s="742"/>
      <c r="AB704" s="742"/>
      <c r="AC704" s="742"/>
      <c r="AD704" s="742"/>
      <c r="AE704" s="742"/>
    </row>
    <row r="705">
      <c r="A705" s="742"/>
      <c r="B705" s="742"/>
      <c r="C705" s="742"/>
      <c r="D705" s="742"/>
      <c r="E705" s="742"/>
      <c r="F705" s="742"/>
      <c r="G705" s="742"/>
      <c r="H705" s="742"/>
      <c r="I705" s="742"/>
      <c r="J705" s="742"/>
      <c r="K705" s="742"/>
      <c r="L705" s="742"/>
      <c r="M705" s="742"/>
      <c r="N705" s="742"/>
      <c r="O705" s="742"/>
      <c r="P705" s="742"/>
      <c r="Q705" s="742"/>
      <c r="R705" s="742"/>
      <c r="S705" s="742"/>
      <c r="T705" s="742"/>
      <c r="U705" s="742"/>
      <c r="V705" s="742"/>
      <c r="W705" s="742"/>
      <c r="X705" s="742"/>
      <c r="Y705" s="742"/>
      <c r="Z705" s="742"/>
      <c r="AA705" s="742"/>
      <c r="AB705" s="742"/>
      <c r="AC705" s="742"/>
      <c r="AD705" s="742"/>
      <c r="AE705" s="742"/>
    </row>
    <row r="706">
      <c r="A706" s="742"/>
      <c r="B706" s="742"/>
      <c r="C706" s="742"/>
      <c r="D706" s="742"/>
      <c r="E706" s="742"/>
      <c r="F706" s="742"/>
      <c r="G706" s="742"/>
      <c r="H706" s="742"/>
      <c r="I706" s="742"/>
      <c r="J706" s="742"/>
      <c r="K706" s="742"/>
      <c r="L706" s="742"/>
      <c r="M706" s="742"/>
      <c r="N706" s="742"/>
      <c r="O706" s="742"/>
      <c r="P706" s="742"/>
      <c r="Q706" s="742"/>
      <c r="R706" s="742"/>
      <c r="S706" s="742"/>
      <c r="T706" s="742"/>
      <c r="U706" s="742"/>
      <c r="V706" s="742"/>
      <c r="W706" s="742"/>
      <c r="X706" s="742"/>
      <c r="Y706" s="742"/>
      <c r="Z706" s="742"/>
      <c r="AA706" s="742"/>
      <c r="AB706" s="742"/>
      <c r="AC706" s="742"/>
      <c r="AD706" s="742"/>
      <c r="AE706" s="742"/>
    </row>
    <row r="707">
      <c r="A707" s="742"/>
      <c r="B707" s="742"/>
      <c r="C707" s="742"/>
      <c r="D707" s="742"/>
      <c r="E707" s="742"/>
      <c r="F707" s="742"/>
      <c r="G707" s="742"/>
      <c r="H707" s="742"/>
      <c r="I707" s="742"/>
      <c r="J707" s="742"/>
      <c r="K707" s="742"/>
      <c r="L707" s="742"/>
      <c r="M707" s="742"/>
      <c r="N707" s="742"/>
      <c r="O707" s="742"/>
      <c r="P707" s="742"/>
      <c r="Q707" s="742"/>
      <c r="R707" s="742"/>
      <c r="S707" s="742"/>
      <c r="T707" s="742"/>
      <c r="U707" s="742"/>
      <c r="V707" s="742"/>
      <c r="W707" s="742"/>
      <c r="X707" s="742"/>
      <c r="Y707" s="742"/>
      <c r="Z707" s="742"/>
      <c r="AA707" s="742"/>
      <c r="AB707" s="742"/>
      <c r="AC707" s="742"/>
      <c r="AD707" s="742"/>
      <c r="AE707" s="742"/>
    </row>
    <row r="708">
      <c r="A708" s="742"/>
      <c r="B708" s="742"/>
      <c r="C708" s="742"/>
      <c r="D708" s="742"/>
      <c r="E708" s="742"/>
      <c r="F708" s="742"/>
      <c r="G708" s="742"/>
      <c r="H708" s="742"/>
      <c r="I708" s="742"/>
      <c r="J708" s="742"/>
      <c r="K708" s="742"/>
      <c r="L708" s="742"/>
      <c r="M708" s="742"/>
      <c r="N708" s="742"/>
      <c r="O708" s="742"/>
      <c r="P708" s="742"/>
      <c r="Q708" s="742"/>
      <c r="R708" s="742"/>
      <c r="S708" s="742"/>
      <c r="T708" s="742"/>
      <c r="U708" s="742"/>
      <c r="V708" s="742"/>
      <c r="W708" s="742"/>
      <c r="X708" s="742"/>
      <c r="Y708" s="742"/>
      <c r="Z708" s="742"/>
      <c r="AA708" s="742"/>
      <c r="AB708" s="742"/>
      <c r="AC708" s="742"/>
      <c r="AD708" s="742"/>
      <c r="AE708" s="742"/>
    </row>
    <row r="709">
      <c r="A709" s="742"/>
      <c r="B709" s="742"/>
      <c r="C709" s="742"/>
      <c r="D709" s="742"/>
      <c r="E709" s="742"/>
      <c r="F709" s="742"/>
      <c r="G709" s="742"/>
      <c r="H709" s="742"/>
      <c r="I709" s="742"/>
      <c r="J709" s="742"/>
      <c r="K709" s="742"/>
      <c r="L709" s="742"/>
      <c r="M709" s="742"/>
      <c r="N709" s="742"/>
      <c r="O709" s="742"/>
      <c r="P709" s="742"/>
      <c r="Q709" s="742"/>
      <c r="R709" s="742"/>
      <c r="S709" s="742"/>
      <c r="T709" s="742"/>
      <c r="U709" s="742"/>
      <c r="V709" s="742"/>
      <c r="W709" s="742"/>
      <c r="X709" s="742"/>
      <c r="Y709" s="742"/>
      <c r="Z709" s="742"/>
      <c r="AA709" s="742"/>
      <c r="AB709" s="742"/>
      <c r="AC709" s="742"/>
      <c r="AD709" s="742"/>
      <c r="AE709" s="742"/>
    </row>
    <row r="710">
      <c r="A710" s="742"/>
      <c r="B710" s="742"/>
      <c r="C710" s="742"/>
      <c r="D710" s="742"/>
      <c r="E710" s="742"/>
      <c r="F710" s="742"/>
      <c r="G710" s="742"/>
      <c r="H710" s="742"/>
      <c r="I710" s="742"/>
      <c r="J710" s="742"/>
      <c r="K710" s="742"/>
      <c r="L710" s="742"/>
      <c r="M710" s="742"/>
      <c r="N710" s="742"/>
      <c r="O710" s="742"/>
      <c r="P710" s="742"/>
      <c r="Q710" s="742"/>
      <c r="R710" s="742"/>
      <c r="S710" s="742"/>
      <c r="T710" s="742"/>
      <c r="U710" s="742"/>
      <c r="V710" s="742"/>
      <c r="W710" s="742"/>
      <c r="X710" s="742"/>
      <c r="Y710" s="742"/>
      <c r="Z710" s="742"/>
      <c r="AA710" s="742"/>
      <c r="AB710" s="742"/>
      <c r="AC710" s="742"/>
      <c r="AD710" s="742"/>
      <c r="AE710" s="742"/>
    </row>
    <row r="711">
      <c r="A711" s="742"/>
      <c r="B711" s="742"/>
      <c r="C711" s="742"/>
      <c r="D711" s="742"/>
      <c r="E711" s="742"/>
      <c r="F711" s="742"/>
      <c r="G711" s="742"/>
      <c r="H711" s="742"/>
      <c r="I711" s="742"/>
      <c r="J711" s="742"/>
      <c r="K711" s="742"/>
      <c r="L711" s="742"/>
      <c r="M711" s="742"/>
      <c r="N711" s="742"/>
      <c r="O711" s="742"/>
      <c r="P711" s="742"/>
      <c r="Q711" s="742"/>
      <c r="R711" s="742"/>
      <c r="S711" s="742"/>
      <c r="T711" s="742"/>
      <c r="U711" s="742"/>
      <c r="V711" s="742"/>
      <c r="W711" s="742"/>
      <c r="X711" s="742"/>
      <c r="Y711" s="742"/>
      <c r="Z711" s="742"/>
      <c r="AA711" s="742"/>
      <c r="AB711" s="742"/>
      <c r="AC711" s="742"/>
      <c r="AD711" s="742"/>
      <c r="AE711" s="742"/>
    </row>
    <row r="712">
      <c r="A712" s="742"/>
      <c r="B712" s="742"/>
      <c r="C712" s="742"/>
      <c r="D712" s="742"/>
      <c r="E712" s="742"/>
      <c r="F712" s="742"/>
      <c r="G712" s="742"/>
      <c r="H712" s="742"/>
      <c r="I712" s="742"/>
      <c r="J712" s="742"/>
      <c r="K712" s="742"/>
      <c r="L712" s="742"/>
      <c r="M712" s="742"/>
      <c r="N712" s="742"/>
      <c r="O712" s="742"/>
      <c r="P712" s="742"/>
      <c r="Q712" s="742"/>
      <c r="R712" s="742"/>
      <c r="S712" s="742"/>
      <c r="T712" s="742"/>
      <c r="U712" s="742"/>
      <c r="V712" s="742"/>
      <c r="W712" s="742"/>
      <c r="X712" s="742"/>
      <c r="Y712" s="742"/>
      <c r="Z712" s="742"/>
      <c r="AA712" s="742"/>
      <c r="AB712" s="742"/>
      <c r="AC712" s="742"/>
      <c r="AD712" s="742"/>
      <c r="AE712" s="742"/>
    </row>
    <row r="713">
      <c r="A713" s="742"/>
      <c r="B713" s="742"/>
      <c r="C713" s="742"/>
      <c r="D713" s="742"/>
      <c r="E713" s="742"/>
      <c r="F713" s="742"/>
      <c r="G713" s="742"/>
      <c r="H713" s="742"/>
      <c r="I713" s="742"/>
      <c r="J713" s="742"/>
      <c r="K713" s="742"/>
      <c r="L713" s="742"/>
      <c r="M713" s="742"/>
      <c r="N713" s="742"/>
      <c r="O713" s="742"/>
      <c r="P713" s="742"/>
      <c r="Q713" s="742"/>
      <c r="R713" s="742"/>
      <c r="S713" s="742"/>
      <c r="T713" s="742"/>
      <c r="U713" s="742"/>
      <c r="V713" s="742"/>
      <c r="W713" s="742"/>
      <c r="X713" s="742"/>
      <c r="Y713" s="742"/>
      <c r="Z713" s="742"/>
      <c r="AA713" s="742"/>
      <c r="AB713" s="742"/>
      <c r="AC713" s="742"/>
      <c r="AD713" s="742"/>
      <c r="AE713" s="742"/>
    </row>
    <row r="714">
      <c r="A714" s="742"/>
      <c r="B714" s="742"/>
      <c r="C714" s="742"/>
      <c r="D714" s="742"/>
      <c r="E714" s="742"/>
      <c r="F714" s="742"/>
      <c r="G714" s="742"/>
      <c r="H714" s="742"/>
      <c r="I714" s="742"/>
      <c r="J714" s="742"/>
      <c r="K714" s="742"/>
      <c r="L714" s="742"/>
      <c r="M714" s="742"/>
      <c r="N714" s="742"/>
      <c r="O714" s="742"/>
      <c r="P714" s="742"/>
      <c r="Q714" s="742"/>
      <c r="R714" s="742"/>
      <c r="S714" s="742"/>
      <c r="T714" s="742"/>
      <c r="U714" s="742"/>
      <c r="V714" s="742"/>
      <c r="W714" s="742"/>
      <c r="X714" s="742"/>
      <c r="Y714" s="742"/>
      <c r="Z714" s="742"/>
      <c r="AA714" s="742"/>
      <c r="AB714" s="742"/>
      <c r="AC714" s="742"/>
      <c r="AD714" s="742"/>
      <c r="AE714" s="742"/>
    </row>
    <row r="715">
      <c r="A715" s="742"/>
      <c r="B715" s="742"/>
      <c r="C715" s="742"/>
      <c r="D715" s="742"/>
      <c r="E715" s="742"/>
      <c r="F715" s="742"/>
      <c r="G715" s="742"/>
      <c r="H715" s="742"/>
      <c r="I715" s="742"/>
      <c r="J715" s="742"/>
      <c r="K715" s="742"/>
      <c r="L715" s="742"/>
      <c r="M715" s="742"/>
      <c r="N715" s="742"/>
      <c r="O715" s="742"/>
      <c r="P715" s="742"/>
      <c r="Q715" s="742"/>
      <c r="R715" s="742"/>
      <c r="S715" s="742"/>
      <c r="T715" s="742"/>
      <c r="U715" s="742"/>
      <c r="V715" s="742"/>
      <c r="W715" s="742"/>
      <c r="X715" s="742"/>
      <c r="Y715" s="742"/>
      <c r="Z715" s="742"/>
      <c r="AA715" s="742"/>
      <c r="AB715" s="742"/>
      <c r="AC715" s="742"/>
      <c r="AD715" s="742"/>
      <c r="AE715" s="742"/>
    </row>
    <row r="716">
      <c r="A716" s="742"/>
      <c r="B716" s="742"/>
      <c r="C716" s="742"/>
      <c r="D716" s="742"/>
      <c r="E716" s="742"/>
      <c r="F716" s="742"/>
      <c r="G716" s="742"/>
      <c r="H716" s="742"/>
      <c r="I716" s="742"/>
      <c r="J716" s="742"/>
      <c r="K716" s="742"/>
      <c r="L716" s="742"/>
      <c r="M716" s="742"/>
      <c r="N716" s="742"/>
      <c r="O716" s="742"/>
      <c r="P716" s="742"/>
      <c r="Q716" s="742"/>
      <c r="R716" s="742"/>
      <c r="S716" s="742"/>
      <c r="T716" s="742"/>
      <c r="U716" s="742"/>
      <c r="V716" s="742"/>
      <c r="W716" s="742"/>
      <c r="X716" s="742"/>
      <c r="Y716" s="742"/>
      <c r="Z716" s="742"/>
      <c r="AA716" s="742"/>
      <c r="AB716" s="742"/>
      <c r="AC716" s="742"/>
      <c r="AD716" s="742"/>
      <c r="AE716" s="742"/>
    </row>
    <row r="717">
      <c r="A717" s="742"/>
      <c r="B717" s="742"/>
      <c r="C717" s="742"/>
      <c r="D717" s="742"/>
      <c r="E717" s="742"/>
      <c r="F717" s="742"/>
      <c r="G717" s="742"/>
      <c r="H717" s="742"/>
      <c r="I717" s="742"/>
      <c r="J717" s="742"/>
      <c r="K717" s="742"/>
      <c r="L717" s="742"/>
      <c r="M717" s="742"/>
      <c r="N717" s="742"/>
      <c r="O717" s="742"/>
      <c r="P717" s="742"/>
      <c r="Q717" s="742"/>
      <c r="R717" s="742"/>
      <c r="S717" s="742"/>
      <c r="T717" s="742"/>
      <c r="U717" s="742"/>
      <c r="V717" s="742"/>
      <c r="W717" s="742"/>
      <c r="X717" s="742"/>
      <c r="Y717" s="742"/>
      <c r="Z717" s="742"/>
      <c r="AA717" s="742"/>
      <c r="AB717" s="742"/>
      <c r="AC717" s="742"/>
      <c r="AD717" s="742"/>
      <c r="AE717" s="742"/>
    </row>
    <row r="718">
      <c r="A718" s="742"/>
      <c r="B718" s="742"/>
      <c r="C718" s="742"/>
      <c r="D718" s="742"/>
      <c r="E718" s="742"/>
      <c r="F718" s="742"/>
      <c r="G718" s="742"/>
      <c r="H718" s="742"/>
      <c r="I718" s="742"/>
      <c r="J718" s="742"/>
      <c r="K718" s="742"/>
      <c r="L718" s="742"/>
      <c r="M718" s="742"/>
      <c r="N718" s="742"/>
      <c r="O718" s="742"/>
      <c r="P718" s="742"/>
      <c r="Q718" s="742"/>
      <c r="R718" s="742"/>
      <c r="S718" s="742"/>
      <c r="T718" s="742"/>
      <c r="U718" s="742"/>
      <c r="V718" s="742"/>
      <c r="W718" s="742"/>
      <c r="X718" s="742"/>
      <c r="Y718" s="742"/>
      <c r="Z718" s="742"/>
      <c r="AA718" s="742"/>
      <c r="AB718" s="742"/>
      <c r="AC718" s="742"/>
      <c r="AD718" s="742"/>
      <c r="AE718" s="742"/>
    </row>
    <row r="719">
      <c r="A719" s="742"/>
      <c r="B719" s="742"/>
      <c r="C719" s="742"/>
      <c r="D719" s="742"/>
      <c r="E719" s="742"/>
      <c r="F719" s="742"/>
      <c r="G719" s="742"/>
      <c r="H719" s="742"/>
      <c r="I719" s="742"/>
      <c r="J719" s="742"/>
      <c r="K719" s="742"/>
      <c r="L719" s="742"/>
      <c r="M719" s="742"/>
      <c r="N719" s="742"/>
      <c r="O719" s="742"/>
      <c r="P719" s="742"/>
      <c r="Q719" s="742"/>
      <c r="R719" s="742"/>
      <c r="S719" s="742"/>
      <c r="T719" s="742"/>
      <c r="U719" s="742"/>
      <c r="V719" s="742"/>
      <c r="W719" s="742"/>
      <c r="X719" s="742"/>
      <c r="Y719" s="742"/>
      <c r="Z719" s="742"/>
      <c r="AA719" s="742"/>
      <c r="AB719" s="742"/>
      <c r="AC719" s="742"/>
      <c r="AD719" s="742"/>
      <c r="AE719" s="742"/>
    </row>
    <row r="720">
      <c r="A720" s="742"/>
      <c r="B720" s="742"/>
      <c r="C720" s="742"/>
      <c r="D720" s="742"/>
      <c r="E720" s="742"/>
      <c r="F720" s="742"/>
      <c r="G720" s="742"/>
      <c r="H720" s="742"/>
      <c r="I720" s="742"/>
      <c r="J720" s="742"/>
      <c r="K720" s="742"/>
      <c r="L720" s="742"/>
      <c r="M720" s="742"/>
      <c r="N720" s="742"/>
      <c r="O720" s="742"/>
      <c r="P720" s="742"/>
      <c r="Q720" s="742"/>
      <c r="R720" s="742"/>
      <c r="S720" s="742"/>
      <c r="T720" s="742"/>
      <c r="U720" s="742"/>
      <c r="V720" s="742"/>
      <c r="W720" s="742"/>
      <c r="X720" s="742"/>
      <c r="Y720" s="742"/>
      <c r="Z720" s="742"/>
      <c r="AA720" s="742"/>
      <c r="AB720" s="742"/>
      <c r="AC720" s="742"/>
      <c r="AD720" s="742"/>
      <c r="AE720" s="742"/>
    </row>
    <row r="721">
      <c r="A721" s="742"/>
      <c r="B721" s="742"/>
      <c r="C721" s="742"/>
      <c r="D721" s="742"/>
      <c r="E721" s="742"/>
      <c r="F721" s="742"/>
      <c r="G721" s="742"/>
      <c r="H721" s="742"/>
      <c r="I721" s="742"/>
      <c r="J721" s="742"/>
      <c r="K721" s="742"/>
      <c r="L721" s="742"/>
      <c r="M721" s="742"/>
      <c r="N721" s="742"/>
      <c r="O721" s="742"/>
      <c r="P721" s="742"/>
      <c r="Q721" s="742"/>
      <c r="R721" s="742"/>
      <c r="S721" s="742"/>
      <c r="T721" s="742"/>
      <c r="U721" s="742"/>
      <c r="V721" s="742"/>
      <c r="W721" s="742"/>
      <c r="X721" s="742"/>
      <c r="Y721" s="742"/>
      <c r="Z721" s="742"/>
      <c r="AA721" s="742"/>
      <c r="AB721" s="742"/>
      <c r="AC721" s="742"/>
      <c r="AD721" s="742"/>
      <c r="AE721" s="742"/>
    </row>
    <row r="722">
      <c r="A722" s="742"/>
      <c r="B722" s="742"/>
      <c r="C722" s="742"/>
      <c r="D722" s="742"/>
      <c r="E722" s="742"/>
      <c r="F722" s="742"/>
      <c r="G722" s="742"/>
      <c r="H722" s="742"/>
      <c r="I722" s="742"/>
      <c r="J722" s="742"/>
      <c r="K722" s="742"/>
      <c r="L722" s="742"/>
      <c r="M722" s="742"/>
      <c r="N722" s="742"/>
      <c r="O722" s="742"/>
      <c r="P722" s="742"/>
      <c r="Q722" s="742"/>
      <c r="R722" s="742"/>
      <c r="S722" s="742"/>
      <c r="T722" s="742"/>
      <c r="U722" s="742"/>
      <c r="V722" s="742"/>
      <c r="W722" s="742"/>
      <c r="X722" s="742"/>
      <c r="Y722" s="742"/>
      <c r="Z722" s="742"/>
      <c r="AA722" s="742"/>
      <c r="AB722" s="742"/>
      <c r="AC722" s="742"/>
      <c r="AD722" s="742"/>
      <c r="AE722" s="742"/>
    </row>
    <row r="723">
      <c r="A723" s="742"/>
      <c r="B723" s="742"/>
      <c r="C723" s="742"/>
      <c r="D723" s="742"/>
      <c r="E723" s="742"/>
      <c r="F723" s="742"/>
      <c r="G723" s="742"/>
      <c r="H723" s="742"/>
      <c r="I723" s="742"/>
      <c r="J723" s="742"/>
      <c r="K723" s="742"/>
      <c r="L723" s="742"/>
      <c r="M723" s="742"/>
      <c r="N723" s="742"/>
      <c r="O723" s="742"/>
      <c r="P723" s="742"/>
      <c r="Q723" s="742"/>
      <c r="R723" s="742"/>
      <c r="S723" s="742"/>
      <c r="T723" s="742"/>
      <c r="U723" s="742"/>
      <c r="V723" s="742"/>
      <c r="W723" s="742"/>
      <c r="X723" s="742"/>
      <c r="Y723" s="742"/>
      <c r="Z723" s="742"/>
      <c r="AA723" s="742"/>
      <c r="AB723" s="742"/>
      <c r="AC723" s="742"/>
      <c r="AD723" s="742"/>
      <c r="AE723" s="742"/>
    </row>
    <row r="724">
      <c r="A724" s="742"/>
      <c r="B724" s="742"/>
      <c r="C724" s="742"/>
      <c r="D724" s="742"/>
      <c r="E724" s="742"/>
      <c r="F724" s="742"/>
      <c r="G724" s="742"/>
      <c r="H724" s="742"/>
      <c r="I724" s="742"/>
      <c r="J724" s="742"/>
      <c r="K724" s="742"/>
      <c r="L724" s="742"/>
      <c r="M724" s="742"/>
      <c r="N724" s="742"/>
      <c r="O724" s="742"/>
      <c r="P724" s="742"/>
      <c r="Q724" s="742"/>
      <c r="R724" s="742"/>
      <c r="S724" s="742"/>
      <c r="T724" s="742"/>
      <c r="U724" s="742"/>
      <c r="V724" s="742"/>
      <c r="W724" s="742"/>
      <c r="X724" s="742"/>
      <c r="Y724" s="742"/>
      <c r="Z724" s="742"/>
      <c r="AA724" s="742"/>
      <c r="AB724" s="742"/>
      <c r="AC724" s="742"/>
      <c r="AD724" s="742"/>
      <c r="AE724" s="742"/>
    </row>
    <row r="725">
      <c r="A725" s="742"/>
      <c r="B725" s="742"/>
      <c r="C725" s="742"/>
      <c r="D725" s="742"/>
      <c r="E725" s="742"/>
      <c r="F725" s="742"/>
      <c r="G725" s="742"/>
      <c r="H725" s="742"/>
      <c r="I725" s="742"/>
      <c r="J725" s="742"/>
      <c r="K725" s="742"/>
      <c r="L725" s="742"/>
      <c r="M725" s="742"/>
      <c r="N725" s="742"/>
      <c r="O725" s="742"/>
      <c r="P725" s="742"/>
      <c r="Q725" s="742"/>
      <c r="R725" s="742"/>
      <c r="S725" s="742"/>
      <c r="T725" s="742"/>
      <c r="U725" s="742"/>
      <c r="V725" s="742"/>
      <c r="W725" s="742"/>
      <c r="X725" s="742"/>
      <c r="Y725" s="742"/>
      <c r="Z725" s="742"/>
      <c r="AA725" s="742"/>
      <c r="AB725" s="742"/>
      <c r="AC725" s="742"/>
      <c r="AD725" s="742"/>
      <c r="AE725" s="742"/>
    </row>
    <row r="726">
      <c r="A726" s="742"/>
      <c r="B726" s="742"/>
      <c r="C726" s="742"/>
      <c r="D726" s="742"/>
      <c r="E726" s="742"/>
      <c r="F726" s="742"/>
      <c r="G726" s="742"/>
      <c r="H726" s="742"/>
      <c r="I726" s="742"/>
      <c r="J726" s="742"/>
      <c r="K726" s="742"/>
      <c r="L726" s="742"/>
      <c r="M726" s="742"/>
      <c r="N726" s="742"/>
      <c r="O726" s="742"/>
      <c r="P726" s="742"/>
      <c r="Q726" s="742"/>
      <c r="R726" s="742"/>
      <c r="S726" s="742"/>
      <c r="T726" s="742"/>
      <c r="U726" s="742"/>
      <c r="V726" s="742"/>
      <c r="W726" s="742"/>
      <c r="X726" s="742"/>
      <c r="Y726" s="742"/>
      <c r="Z726" s="742"/>
      <c r="AA726" s="742"/>
      <c r="AB726" s="742"/>
      <c r="AC726" s="742"/>
      <c r="AD726" s="742"/>
      <c r="AE726" s="742"/>
    </row>
    <row r="727">
      <c r="A727" s="742"/>
      <c r="B727" s="742"/>
      <c r="C727" s="742"/>
      <c r="D727" s="742"/>
      <c r="E727" s="742"/>
      <c r="F727" s="742"/>
      <c r="G727" s="742"/>
      <c r="H727" s="742"/>
      <c r="I727" s="742"/>
      <c r="J727" s="742"/>
      <c r="K727" s="742"/>
      <c r="L727" s="742"/>
      <c r="M727" s="742"/>
      <c r="N727" s="742"/>
      <c r="O727" s="742"/>
      <c r="P727" s="742"/>
      <c r="Q727" s="742"/>
      <c r="R727" s="742"/>
      <c r="S727" s="742"/>
      <c r="T727" s="742"/>
      <c r="U727" s="742"/>
      <c r="V727" s="742"/>
      <c r="W727" s="742"/>
      <c r="X727" s="742"/>
      <c r="Y727" s="742"/>
      <c r="Z727" s="742"/>
      <c r="AA727" s="742"/>
      <c r="AB727" s="742"/>
      <c r="AC727" s="742"/>
      <c r="AD727" s="742"/>
      <c r="AE727" s="742"/>
    </row>
    <row r="728">
      <c r="A728" s="742"/>
      <c r="B728" s="742"/>
      <c r="C728" s="742"/>
      <c r="D728" s="742"/>
      <c r="E728" s="742"/>
      <c r="F728" s="742"/>
      <c r="G728" s="742"/>
      <c r="H728" s="742"/>
      <c r="I728" s="742"/>
      <c r="J728" s="742"/>
      <c r="K728" s="742"/>
      <c r="L728" s="742"/>
      <c r="M728" s="742"/>
      <c r="N728" s="742"/>
      <c r="O728" s="742"/>
      <c r="P728" s="742"/>
      <c r="Q728" s="742"/>
      <c r="R728" s="742"/>
      <c r="S728" s="742"/>
      <c r="T728" s="742"/>
      <c r="U728" s="742"/>
      <c r="V728" s="742"/>
      <c r="W728" s="742"/>
      <c r="X728" s="742"/>
      <c r="Y728" s="742"/>
      <c r="Z728" s="742"/>
      <c r="AA728" s="742"/>
      <c r="AB728" s="742"/>
      <c r="AC728" s="742"/>
      <c r="AD728" s="742"/>
      <c r="AE728" s="742"/>
    </row>
    <row r="729">
      <c r="A729" s="742"/>
      <c r="B729" s="742"/>
      <c r="C729" s="742"/>
      <c r="D729" s="742"/>
      <c r="E729" s="742"/>
      <c r="F729" s="742"/>
      <c r="G729" s="742"/>
      <c r="H729" s="742"/>
      <c r="I729" s="742"/>
      <c r="J729" s="742"/>
      <c r="K729" s="742"/>
      <c r="L729" s="742"/>
      <c r="M729" s="742"/>
      <c r="N729" s="742"/>
      <c r="O729" s="742"/>
      <c r="P729" s="742"/>
      <c r="Q729" s="742"/>
      <c r="R729" s="742"/>
      <c r="S729" s="742"/>
      <c r="T729" s="742"/>
      <c r="U729" s="742"/>
      <c r="V729" s="742"/>
      <c r="W729" s="742"/>
      <c r="X729" s="742"/>
      <c r="Y729" s="742"/>
      <c r="Z729" s="742"/>
      <c r="AA729" s="742"/>
      <c r="AB729" s="742"/>
      <c r="AC729" s="742"/>
      <c r="AD729" s="742"/>
      <c r="AE729" s="742"/>
    </row>
    <row r="730">
      <c r="A730" s="742"/>
      <c r="B730" s="742"/>
      <c r="C730" s="742"/>
      <c r="D730" s="742"/>
      <c r="E730" s="742"/>
      <c r="F730" s="742"/>
      <c r="G730" s="742"/>
      <c r="H730" s="742"/>
      <c r="I730" s="742"/>
      <c r="J730" s="742"/>
      <c r="K730" s="742"/>
      <c r="L730" s="742"/>
      <c r="M730" s="742"/>
      <c r="N730" s="742"/>
      <c r="O730" s="742"/>
      <c r="P730" s="742"/>
      <c r="Q730" s="742"/>
      <c r="R730" s="742"/>
      <c r="S730" s="742"/>
      <c r="T730" s="742"/>
      <c r="U730" s="742"/>
      <c r="V730" s="742"/>
      <c r="W730" s="742"/>
      <c r="X730" s="742"/>
      <c r="Y730" s="742"/>
      <c r="Z730" s="742"/>
      <c r="AA730" s="742"/>
      <c r="AB730" s="742"/>
      <c r="AC730" s="742"/>
      <c r="AD730" s="742"/>
      <c r="AE730" s="742"/>
    </row>
    <row r="731">
      <c r="A731" s="742"/>
      <c r="B731" s="742"/>
      <c r="C731" s="742"/>
      <c r="D731" s="742"/>
      <c r="E731" s="742"/>
      <c r="F731" s="742"/>
      <c r="G731" s="742"/>
      <c r="H731" s="742"/>
      <c r="I731" s="742"/>
      <c r="J731" s="742"/>
      <c r="K731" s="742"/>
      <c r="L731" s="742"/>
      <c r="M731" s="742"/>
      <c r="N731" s="742"/>
      <c r="O731" s="742"/>
      <c r="P731" s="742"/>
      <c r="Q731" s="742"/>
      <c r="R731" s="742"/>
      <c r="S731" s="742"/>
      <c r="T731" s="742"/>
      <c r="U731" s="742"/>
      <c r="V731" s="742"/>
      <c r="W731" s="742"/>
      <c r="X731" s="742"/>
      <c r="Y731" s="742"/>
      <c r="Z731" s="742"/>
      <c r="AA731" s="742"/>
      <c r="AB731" s="742"/>
      <c r="AC731" s="742"/>
      <c r="AD731" s="742"/>
      <c r="AE731" s="742"/>
    </row>
    <row r="732">
      <c r="A732" s="742"/>
      <c r="B732" s="742"/>
      <c r="C732" s="742"/>
      <c r="D732" s="742"/>
      <c r="E732" s="742"/>
      <c r="F732" s="742"/>
      <c r="G732" s="742"/>
      <c r="H732" s="742"/>
      <c r="I732" s="742"/>
      <c r="J732" s="742"/>
      <c r="K732" s="742"/>
      <c r="L732" s="742"/>
      <c r="M732" s="742"/>
      <c r="N732" s="742"/>
      <c r="O732" s="742"/>
      <c r="P732" s="742"/>
      <c r="Q732" s="742"/>
      <c r="R732" s="742"/>
      <c r="S732" s="742"/>
      <c r="T732" s="742"/>
      <c r="U732" s="742"/>
      <c r="V732" s="742"/>
      <c r="W732" s="742"/>
      <c r="X732" s="742"/>
      <c r="Y732" s="742"/>
      <c r="Z732" s="742"/>
      <c r="AA732" s="742"/>
      <c r="AB732" s="742"/>
      <c r="AC732" s="742"/>
      <c r="AD732" s="742"/>
      <c r="AE732" s="742"/>
    </row>
    <row r="733">
      <c r="A733" s="742"/>
      <c r="B733" s="742"/>
      <c r="C733" s="742"/>
      <c r="D733" s="742"/>
      <c r="E733" s="742"/>
      <c r="F733" s="742"/>
      <c r="G733" s="742"/>
      <c r="H733" s="742"/>
      <c r="I733" s="742"/>
      <c r="J733" s="742"/>
      <c r="K733" s="742"/>
      <c r="L733" s="742"/>
      <c r="M733" s="742"/>
      <c r="N733" s="742"/>
      <c r="O733" s="742"/>
      <c r="P733" s="742"/>
      <c r="Q733" s="742"/>
      <c r="R733" s="742"/>
      <c r="S733" s="742"/>
      <c r="T733" s="742"/>
      <c r="U733" s="742"/>
      <c r="V733" s="742"/>
      <c r="W733" s="742"/>
      <c r="X733" s="742"/>
      <c r="Y733" s="742"/>
      <c r="Z733" s="742"/>
      <c r="AA733" s="742"/>
      <c r="AB733" s="742"/>
      <c r="AC733" s="742"/>
      <c r="AD733" s="742"/>
      <c r="AE733" s="742"/>
    </row>
    <row r="734">
      <c r="A734" s="742"/>
      <c r="B734" s="742"/>
      <c r="C734" s="742"/>
      <c r="D734" s="742"/>
      <c r="E734" s="742"/>
      <c r="F734" s="742"/>
      <c r="G734" s="742"/>
      <c r="H734" s="742"/>
      <c r="I734" s="742"/>
      <c r="J734" s="742"/>
      <c r="K734" s="742"/>
      <c r="L734" s="742"/>
      <c r="M734" s="742"/>
      <c r="N734" s="742"/>
      <c r="O734" s="742"/>
      <c r="P734" s="742"/>
      <c r="Q734" s="742"/>
      <c r="R734" s="742"/>
      <c r="S734" s="742"/>
      <c r="T734" s="742"/>
      <c r="U734" s="742"/>
      <c r="V734" s="742"/>
      <c r="W734" s="742"/>
      <c r="X734" s="742"/>
      <c r="Y734" s="742"/>
      <c r="Z734" s="742"/>
      <c r="AA734" s="742"/>
      <c r="AB734" s="742"/>
      <c r="AC734" s="742"/>
      <c r="AD734" s="742"/>
      <c r="AE734" s="742"/>
    </row>
    <row r="735">
      <c r="A735" s="742"/>
      <c r="B735" s="742"/>
      <c r="C735" s="742"/>
      <c r="D735" s="742"/>
      <c r="E735" s="742"/>
      <c r="F735" s="742"/>
      <c r="G735" s="742"/>
      <c r="H735" s="742"/>
      <c r="I735" s="742"/>
      <c r="J735" s="742"/>
      <c r="K735" s="742"/>
      <c r="L735" s="742"/>
      <c r="M735" s="742"/>
      <c r="N735" s="742"/>
      <c r="O735" s="742"/>
      <c r="P735" s="742"/>
      <c r="Q735" s="742"/>
      <c r="R735" s="742"/>
      <c r="S735" s="742"/>
      <c r="T735" s="742"/>
      <c r="U735" s="742"/>
      <c r="V735" s="742"/>
      <c r="W735" s="742"/>
      <c r="X735" s="742"/>
      <c r="Y735" s="742"/>
      <c r="Z735" s="742"/>
      <c r="AA735" s="742"/>
      <c r="AB735" s="742"/>
      <c r="AC735" s="742"/>
      <c r="AD735" s="742"/>
      <c r="AE735" s="742"/>
    </row>
    <row r="736">
      <c r="A736" s="742"/>
      <c r="B736" s="742"/>
      <c r="C736" s="742"/>
      <c r="D736" s="742"/>
      <c r="E736" s="742"/>
      <c r="F736" s="742"/>
      <c r="G736" s="742"/>
      <c r="H736" s="742"/>
      <c r="I736" s="742"/>
      <c r="J736" s="742"/>
      <c r="K736" s="742"/>
      <c r="L736" s="742"/>
      <c r="M736" s="742"/>
      <c r="N736" s="742"/>
      <c r="O736" s="742"/>
      <c r="P736" s="742"/>
      <c r="Q736" s="742"/>
      <c r="R736" s="742"/>
      <c r="S736" s="742"/>
      <c r="T736" s="742"/>
      <c r="U736" s="742"/>
      <c r="V736" s="742"/>
      <c r="W736" s="742"/>
      <c r="X736" s="742"/>
      <c r="Y736" s="742"/>
      <c r="Z736" s="742"/>
      <c r="AA736" s="742"/>
      <c r="AB736" s="742"/>
      <c r="AC736" s="742"/>
      <c r="AD736" s="742"/>
      <c r="AE736" s="742"/>
    </row>
    <row r="737">
      <c r="A737" s="742"/>
      <c r="B737" s="742"/>
      <c r="C737" s="742"/>
      <c r="D737" s="742"/>
      <c r="E737" s="742"/>
      <c r="F737" s="742"/>
      <c r="G737" s="742"/>
      <c r="H737" s="742"/>
      <c r="I737" s="742"/>
      <c r="J737" s="742"/>
      <c r="K737" s="742"/>
      <c r="L737" s="742"/>
      <c r="M737" s="742"/>
      <c r="N737" s="742"/>
      <c r="O737" s="742"/>
      <c r="P737" s="742"/>
      <c r="Q737" s="742"/>
      <c r="R737" s="742"/>
      <c r="S737" s="742"/>
      <c r="T737" s="742"/>
      <c r="U737" s="742"/>
      <c r="V737" s="742"/>
      <c r="W737" s="742"/>
      <c r="X737" s="742"/>
      <c r="Y737" s="742"/>
      <c r="Z737" s="742"/>
      <c r="AA737" s="742"/>
      <c r="AB737" s="742"/>
      <c r="AC737" s="742"/>
      <c r="AD737" s="742"/>
      <c r="AE737" s="742"/>
    </row>
    <row r="738">
      <c r="A738" s="742"/>
      <c r="B738" s="742"/>
      <c r="C738" s="742"/>
      <c r="D738" s="742"/>
      <c r="E738" s="742"/>
      <c r="F738" s="742"/>
      <c r="G738" s="742"/>
      <c r="H738" s="742"/>
      <c r="I738" s="742"/>
      <c r="J738" s="742"/>
      <c r="K738" s="742"/>
      <c r="L738" s="742"/>
      <c r="M738" s="742"/>
      <c r="N738" s="742"/>
      <c r="O738" s="742"/>
      <c r="P738" s="742"/>
      <c r="Q738" s="742"/>
      <c r="R738" s="742"/>
      <c r="S738" s="742"/>
      <c r="T738" s="742"/>
      <c r="U738" s="742"/>
      <c r="V738" s="742"/>
      <c r="W738" s="742"/>
      <c r="X738" s="742"/>
      <c r="Y738" s="742"/>
      <c r="Z738" s="742"/>
      <c r="AA738" s="742"/>
      <c r="AB738" s="742"/>
      <c r="AC738" s="742"/>
      <c r="AD738" s="742"/>
      <c r="AE738" s="742"/>
    </row>
    <row r="739">
      <c r="A739" s="742"/>
      <c r="B739" s="742"/>
      <c r="C739" s="742"/>
      <c r="D739" s="742"/>
      <c r="E739" s="742"/>
      <c r="F739" s="742"/>
      <c r="G739" s="742"/>
      <c r="H739" s="742"/>
      <c r="I739" s="742"/>
      <c r="J739" s="742"/>
      <c r="K739" s="742"/>
      <c r="L739" s="742"/>
      <c r="M739" s="742"/>
      <c r="N739" s="742"/>
      <c r="O739" s="742"/>
      <c r="P739" s="742"/>
      <c r="Q739" s="742"/>
      <c r="R739" s="742"/>
      <c r="S739" s="742"/>
      <c r="T739" s="742"/>
      <c r="U739" s="742"/>
      <c r="V739" s="742"/>
      <c r="W739" s="742"/>
      <c r="X739" s="742"/>
      <c r="Y739" s="742"/>
      <c r="Z739" s="742"/>
      <c r="AA739" s="742"/>
      <c r="AB739" s="742"/>
      <c r="AC739" s="742"/>
      <c r="AD739" s="742"/>
      <c r="AE739" s="742"/>
    </row>
    <row r="740">
      <c r="A740" s="742"/>
      <c r="B740" s="742"/>
      <c r="C740" s="742"/>
      <c r="D740" s="742"/>
      <c r="E740" s="742"/>
      <c r="F740" s="742"/>
      <c r="G740" s="742"/>
      <c r="H740" s="742"/>
      <c r="I740" s="742"/>
      <c r="J740" s="742"/>
      <c r="K740" s="742"/>
      <c r="L740" s="742"/>
      <c r="M740" s="742"/>
      <c r="N740" s="742"/>
      <c r="O740" s="742"/>
      <c r="P740" s="742"/>
      <c r="Q740" s="742"/>
      <c r="R740" s="742"/>
      <c r="S740" s="742"/>
      <c r="T740" s="742"/>
      <c r="U740" s="742"/>
      <c r="V740" s="742"/>
      <c r="W740" s="742"/>
      <c r="X740" s="742"/>
      <c r="Y740" s="742"/>
      <c r="Z740" s="742"/>
      <c r="AA740" s="742"/>
      <c r="AB740" s="742"/>
      <c r="AC740" s="742"/>
      <c r="AD740" s="742"/>
      <c r="AE740" s="742"/>
    </row>
    <row r="741">
      <c r="A741" s="742"/>
      <c r="B741" s="742"/>
      <c r="C741" s="742"/>
      <c r="D741" s="742"/>
      <c r="E741" s="742"/>
      <c r="F741" s="742"/>
      <c r="G741" s="742"/>
      <c r="H741" s="742"/>
      <c r="I741" s="742"/>
      <c r="J741" s="742"/>
      <c r="K741" s="742"/>
      <c r="L741" s="742"/>
      <c r="M741" s="742"/>
      <c r="N741" s="742"/>
      <c r="O741" s="742"/>
      <c r="P741" s="742"/>
      <c r="Q741" s="742"/>
      <c r="R741" s="742"/>
      <c r="S741" s="742"/>
      <c r="T741" s="742"/>
      <c r="U741" s="742"/>
      <c r="V741" s="742"/>
      <c r="W741" s="742"/>
      <c r="X741" s="742"/>
      <c r="Y741" s="742"/>
      <c r="Z741" s="742"/>
      <c r="AA741" s="742"/>
      <c r="AB741" s="742"/>
      <c r="AC741" s="742"/>
      <c r="AD741" s="742"/>
      <c r="AE741" s="742"/>
    </row>
    <row r="742">
      <c r="A742" s="742"/>
      <c r="B742" s="742"/>
      <c r="C742" s="742"/>
      <c r="D742" s="742"/>
      <c r="E742" s="742"/>
      <c r="F742" s="742"/>
      <c r="G742" s="742"/>
      <c r="H742" s="742"/>
      <c r="I742" s="742"/>
      <c r="J742" s="742"/>
      <c r="K742" s="742"/>
      <c r="L742" s="742"/>
      <c r="M742" s="742"/>
      <c r="N742" s="742"/>
      <c r="O742" s="742"/>
      <c r="P742" s="742"/>
      <c r="Q742" s="742"/>
      <c r="R742" s="742"/>
      <c r="S742" s="742"/>
      <c r="T742" s="742"/>
      <c r="U742" s="742"/>
      <c r="V742" s="742"/>
      <c r="W742" s="742"/>
      <c r="X742" s="742"/>
      <c r="Y742" s="742"/>
      <c r="Z742" s="742"/>
      <c r="AA742" s="742"/>
      <c r="AB742" s="742"/>
      <c r="AC742" s="742"/>
      <c r="AD742" s="742"/>
      <c r="AE742" s="742"/>
    </row>
    <row r="743">
      <c r="A743" s="742"/>
      <c r="B743" s="742"/>
      <c r="C743" s="742"/>
      <c r="D743" s="742"/>
      <c r="E743" s="742"/>
      <c r="F743" s="742"/>
      <c r="G743" s="742"/>
      <c r="H743" s="742"/>
      <c r="I743" s="742"/>
      <c r="J743" s="742"/>
      <c r="K743" s="742"/>
      <c r="L743" s="742"/>
      <c r="M743" s="742"/>
      <c r="N743" s="742"/>
      <c r="O743" s="742"/>
      <c r="P743" s="742"/>
      <c r="Q743" s="742"/>
      <c r="R743" s="742"/>
      <c r="S743" s="742"/>
      <c r="T743" s="742"/>
      <c r="U743" s="742"/>
      <c r="V743" s="742"/>
      <c r="W743" s="742"/>
      <c r="X743" s="742"/>
      <c r="Y743" s="742"/>
      <c r="Z743" s="742"/>
      <c r="AA743" s="742"/>
      <c r="AB743" s="742"/>
      <c r="AC743" s="742"/>
      <c r="AD743" s="742"/>
      <c r="AE743" s="742"/>
    </row>
    <row r="744">
      <c r="A744" s="742"/>
      <c r="B744" s="742"/>
      <c r="C744" s="742"/>
      <c r="D744" s="742"/>
      <c r="E744" s="742"/>
      <c r="F744" s="742"/>
      <c r="G744" s="742"/>
      <c r="H744" s="742"/>
      <c r="I744" s="742"/>
      <c r="J744" s="742"/>
      <c r="K744" s="742"/>
      <c r="L744" s="742"/>
      <c r="M744" s="742"/>
      <c r="N744" s="742"/>
      <c r="O744" s="742"/>
      <c r="P744" s="742"/>
      <c r="Q744" s="742"/>
      <c r="R744" s="742"/>
      <c r="S744" s="742"/>
      <c r="T744" s="742"/>
      <c r="U744" s="742"/>
      <c r="V744" s="742"/>
      <c r="W744" s="742"/>
      <c r="X744" s="742"/>
      <c r="Y744" s="742"/>
      <c r="Z744" s="742"/>
      <c r="AA744" s="742"/>
      <c r="AB744" s="742"/>
      <c r="AC744" s="742"/>
      <c r="AD744" s="742"/>
      <c r="AE744" s="742"/>
    </row>
    <row r="745">
      <c r="A745" s="742"/>
      <c r="B745" s="742"/>
      <c r="C745" s="742"/>
      <c r="D745" s="742"/>
      <c r="E745" s="742"/>
      <c r="F745" s="742"/>
      <c r="G745" s="742"/>
      <c r="H745" s="742"/>
      <c r="I745" s="742"/>
      <c r="J745" s="742"/>
      <c r="K745" s="742"/>
      <c r="L745" s="742"/>
      <c r="M745" s="742"/>
      <c r="N745" s="742"/>
      <c r="O745" s="742"/>
      <c r="P745" s="742"/>
      <c r="Q745" s="742"/>
      <c r="R745" s="742"/>
      <c r="S745" s="742"/>
      <c r="T745" s="742"/>
      <c r="U745" s="742"/>
      <c r="V745" s="742"/>
      <c r="W745" s="742"/>
      <c r="X745" s="742"/>
      <c r="Y745" s="742"/>
      <c r="Z745" s="742"/>
      <c r="AA745" s="742"/>
      <c r="AB745" s="742"/>
      <c r="AC745" s="742"/>
      <c r="AD745" s="742"/>
      <c r="AE745" s="742"/>
    </row>
    <row r="746">
      <c r="A746" s="742"/>
      <c r="B746" s="742"/>
      <c r="C746" s="742"/>
      <c r="D746" s="742"/>
      <c r="E746" s="742"/>
      <c r="F746" s="742"/>
      <c r="G746" s="742"/>
      <c r="H746" s="742"/>
      <c r="I746" s="742"/>
      <c r="J746" s="742"/>
      <c r="K746" s="742"/>
      <c r="L746" s="742"/>
      <c r="M746" s="742"/>
      <c r="N746" s="742"/>
      <c r="O746" s="742"/>
      <c r="P746" s="742"/>
      <c r="Q746" s="742"/>
      <c r="R746" s="742"/>
      <c r="S746" s="742"/>
      <c r="T746" s="742"/>
      <c r="U746" s="742"/>
      <c r="V746" s="742"/>
      <c r="W746" s="742"/>
      <c r="X746" s="742"/>
      <c r="Y746" s="742"/>
      <c r="Z746" s="742"/>
      <c r="AA746" s="742"/>
      <c r="AB746" s="742"/>
      <c r="AC746" s="742"/>
      <c r="AD746" s="742"/>
      <c r="AE746" s="742"/>
    </row>
    <row r="747">
      <c r="A747" s="742"/>
      <c r="B747" s="742"/>
      <c r="C747" s="742"/>
      <c r="D747" s="742"/>
      <c r="E747" s="742"/>
      <c r="F747" s="742"/>
      <c r="G747" s="742"/>
      <c r="H747" s="742"/>
      <c r="I747" s="742"/>
      <c r="J747" s="742"/>
      <c r="K747" s="742"/>
      <c r="L747" s="742"/>
      <c r="M747" s="742"/>
      <c r="N747" s="742"/>
      <c r="O747" s="742"/>
      <c r="P747" s="742"/>
      <c r="Q747" s="742"/>
      <c r="R747" s="742"/>
      <c r="S747" s="742"/>
      <c r="T747" s="742"/>
      <c r="U747" s="742"/>
      <c r="V747" s="742"/>
      <c r="W747" s="742"/>
      <c r="X747" s="742"/>
      <c r="Y747" s="742"/>
      <c r="Z747" s="742"/>
      <c r="AA747" s="742"/>
      <c r="AB747" s="742"/>
      <c r="AC747" s="742"/>
      <c r="AD747" s="742"/>
      <c r="AE747" s="742"/>
    </row>
    <row r="748">
      <c r="A748" s="742"/>
      <c r="B748" s="742"/>
      <c r="C748" s="742"/>
      <c r="D748" s="742"/>
      <c r="E748" s="742"/>
      <c r="F748" s="742"/>
      <c r="G748" s="742"/>
      <c r="H748" s="742"/>
      <c r="I748" s="742"/>
      <c r="J748" s="742"/>
      <c r="K748" s="742"/>
      <c r="L748" s="742"/>
      <c r="M748" s="742"/>
      <c r="N748" s="742"/>
      <c r="O748" s="742"/>
      <c r="P748" s="742"/>
      <c r="Q748" s="742"/>
      <c r="R748" s="742"/>
      <c r="S748" s="742"/>
      <c r="T748" s="742"/>
      <c r="U748" s="742"/>
      <c r="V748" s="742"/>
      <c r="W748" s="742"/>
      <c r="X748" s="742"/>
      <c r="Y748" s="742"/>
      <c r="Z748" s="742"/>
      <c r="AA748" s="742"/>
      <c r="AB748" s="742"/>
      <c r="AC748" s="742"/>
      <c r="AD748" s="742"/>
      <c r="AE748" s="742"/>
    </row>
    <row r="749">
      <c r="A749" s="742"/>
      <c r="B749" s="742"/>
      <c r="C749" s="742"/>
      <c r="D749" s="742"/>
      <c r="E749" s="742"/>
      <c r="F749" s="742"/>
      <c r="G749" s="742"/>
      <c r="H749" s="742"/>
      <c r="I749" s="742"/>
      <c r="J749" s="742"/>
      <c r="K749" s="742"/>
      <c r="L749" s="742"/>
      <c r="M749" s="742"/>
      <c r="N749" s="742"/>
      <c r="O749" s="742"/>
      <c r="P749" s="742"/>
      <c r="Q749" s="742"/>
      <c r="R749" s="742"/>
      <c r="S749" s="742"/>
      <c r="T749" s="742"/>
      <c r="U749" s="742"/>
      <c r="V749" s="742"/>
      <c r="W749" s="742"/>
      <c r="X749" s="742"/>
      <c r="Y749" s="742"/>
      <c r="Z749" s="742"/>
      <c r="AA749" s="742"/>
      <c r="AB749" s="742"/>
      <c r="AC749" s="742"/>
      <c r="AD749" s="742"/>
      <c r="AE749" s="742"/>
    </row>
    <row r="750">
      <c r="A750" s="742"/>
      <c r="B750" s="742"/>
      <c r="C750" s="742"/>
      <c r="D750" s="742"/>
      <c r="E750" s="742"/>
      <c r="F750" s="742"/>
      <c r="G750" s="742"/>
      <c r="H750" s="742"/>
      <c r="I750" s="742"/>
      <c r="J750" s="742"/>
      <c r="K750" s="742"/>
      <c r="L750" s="742"/>
      <c r="M750" s="742"/>
      <c r="N750" s="742"/>
      <c r="O750" s="742"/>
      <c r="P750" s="742"/>
      <c r="Q750" s="742"/>
      <c r="R750" s="742"/>
      <c r="S750" s="742"/>
      <c r="T750" s="742"/>
      <c r="U750" s="742"/>
      <c r="V750" s="742"/>
      <c r="W750" s="742"/>
      <c r="X750" s="742"/>
      <c r="Y750" s="742"/>
      <c r="Z750" s="742"/>
      <c r="AA750" s="742"/>
      <c r="AB750" s="742"/>
      <c r="AC750" s="742"/>
      <c r="AD750" s="742"/>
      <c r="AE750" s="742"/>
    </row>
    <row r="751">
      <c r="A751" s="742"/>
      <c r="B751" s="742"/>
      <c r="C751" s="742"/>
      <c r="D751" s="742"/>
      <c r="E751" s="742"/>
      <c r="F751" s="742"/>
      <c r="G751" s="742"/>
      <c r="H751" s="742"/>
      <c r="I751" s="742"/>
      <c r="J751" s="742"/>
      <c r="K751" s="742"/>
      <c r="L751" s="742"/>
      <c r="M751" s="742"/>
      <c r="N751" s="742"/>
      <c r="O751" s="742"/>
      <c r="P751" s="742"/>
      <c r="Q751" s="742"/>
      <c r="R751" s="742"/>
      <c r="S751" s="742"/>
      <c r="T751" s="742"/>
      <c r="U751" s="742"/>
      <c r="V751" s="742"/>
      <c r="W751" s="742"/>
      <c r="X751" s="742"/>
      <c r="Y751" s="742"/>
      <c r="Z751" s="742"/>
      <c r="AA751" s="742"/>
      <c r="AB751" s="742"/>
      <c r="AC751" s="742"/>
      <c r="AD751" s="742"/>
      <c r="AE751" s="742"/>
    </row>
    <row r="752">
      <c r="A752" s="742"/>
      <c r="B752" s="742"/>
      <c r="C752" s="742"/>
      <c r="D752" s="742"/>
      <c r="E752" s="742"/>
      <c r="F752" s="742"/>
      <c r="G752" s="742"/>
      <c r="H752" s="742"/>
      <c r="I752" s="742"/>
      <c r="J752" s="742"/>
      <c r="K752" s="742"/>
      <c r="L752" s="742"/>
      <c r="M752" s="742"/>
      <c r="N752" s="742"/>
      <c r="O752" s="742"/>
      <c r="P752" s="742"/>
      <c r="Q752" s="742"/>
      <c r="R752" s="742"/>
      <c r="S752" s="742"/>
      <c r="T752" s="742"/>
      <c r="U752" s="742"/>
      <c r="V752" s="742"/>
      <c r="W752" s="742"/>
      <c r="X752" s="742"/>
      <c r="Y752" s="742"/>
      <c r="Z752" s="742"/>
      <c r="AA752" s="742"/>
      <c r="AB752" s="742"/>
      <c r="AC752" s="742"/>
      <c r="AD752" s="742"/>
      <c r="AE752" s="742"/>
    </row>
    <row r="753">
      <c r="A753" s="742"/>
      <c r="B753" s="742"/>
      <c r="C753" s="742"/>
      <c r="D753" s="742"/>
      <c r="E753" s="742"/>
      <c r="F753" s="742"/>
      <c r="G753" s="742"/>
      <c r="H753" s="742"/>
      <c r="I753" s="742"/>
      <c r="J753" s="742"/>
      <c r="K753" s="742"/>
      <c r="L753" s="742"/>
      <c r="M753" s="742"/>
      <c r="N753" s="742"/>
      <c r="O753" s="742"/>
      <c r="P753" s="742"/>
      <c r="Q753" s="742"/>
      <c r="R753" s="742"/>
      <c r="S753" s="742"/>
      <c r="T753" s="742"/>
      <c r="U753" s="742"/>
      <c r="V753" s="742"/>
      <c r="W753" s="742"/>
      <c r="X753" s="742"/>
      <c r="Y753" s="742"/>
      <c r="Z753" s="742"/>
      <c r="AA753" s="742"/>
      <c r="AB753" s="742"/>
      <c r="AC753" s="742"/>
      <c r="AD753" s="742"/>
      <c r="AE753" s="742"/>
    </row>
    <row r="754">
      <c r="A754" s="742"/>
      <c r="B754" s="742"/>
      <c r="C754" s="742"/>
      <c r="D754" s="742"/>
      <c r="E754" s="742"/>
      <c r="F754" s="742"/>
      <c r="G754" s="742"/>
      <c r="H754" s="742"/>
      <c r="I754" s="742"/>
      <c r="J754" s="742"/>
      <c r="K754" s="742"/>
      <c r="L754" s="742"/>
      <c r="M754" s="742"/>
      <c r="N754" s="742"/>
      <c r="O754" s="742"/>
      <c r="P754" s="742"/>
      <c r="Q754" s="742"/>
      <c r="R754" s="742"/>
      <c r="S754" s="742"/>
      <c r="T754" s="742"/>
      <c r="U754" s="742"/>
      <c r="V754" s="742"/>
      <c r="W754" s="742"/>
      <c r="X754" s="742"/>
      <c r="Y754" s="742"/>
      <c r="Z754" s="742"/>
      <c r="AA754" s="742"/>
      <c r="AB754" s="742"/>
      <c r="AC754" s="742"/>
      <c r="AD754" s="742"/>
      <c r="AE754" s="742"/>
    </row>
    <row r="755">
      <c r="A755" s="742"/>
      <c r="B755" s="742"/>
      <c r="C755" s="742"/>
      <c r="D755" s="742"/>
      <c r="E755" s="742"/>
      <c r="F755" s="742"/>
      <c r="G755" s="742"/>
      <c r="H755" s="742"/>
      <c r="I755" s="742"/>
      <c r="J755" s="742"/>
      <c r="K755" s="742"/>
      <c r="L755" s="742"/>
      <c r="M755" s="742"/>
      <c r="N755" s="742"/>
      <c r="O755" s="742"/>
      <c r="P755" s="742"/>
      <c r="Q755" s="742"/>
      <c r="R755" s="742"/>
      <c r="S755" s="742"/>
      <c r="T755" s="742"/>
      <c r="U755" s="742"/>
      <c r="V755" s="742"/>
      <c r="W755" s="742"/>
      <c r="X755" s="742"/>
      <c r="Y755" s="742"/>
      <c r="Z755" s="742"/>
      <c r="AA755" s="742"/>
      <c r="AB755" s="742"/>
      <c r="AC755" s="742"/>
      <c r="AD755" s="742"/>
      <c r="AE755" s="742"/>
    </row>
    <row r="756">
      <c r="A756" s="742"/>
      <c r="B756" s="742"/>
      <c r="C756" s="742"/>
      <c r="D756" s="742"/>
      <c r="E756" s="742"/>
      <c r="F756" s="742"/>
      <c r="G756" s="742"/>
      <c r="H756" s="742"/>
      <c r="I756" s="742"/>
      <c r="J756" s="742"/>
      <c r="K756" s="742"/>
      <c r="L756" s="742"/>
      <c r="M756" s="742"/>
      <c r="N756" s="742"/>
      <c r="O756" s="742"/>
      <c r="P756" s="742"/>
      <c r="Q756" s="742"/>
      <c r="R756" s="742"/>
      <c r="S756" s="742"/>
      <c r="T756" s="742"/>
      <c r="U756" s="742"/>
      <c r="V756" s="742"/>
      <c r="W756" s="742"/>
      <c r="X756" s="742"/>
      <c r="Y756" s="742"/>
      <c r="Z756" s="742"/>
      <c r="AA756" s="742"/>
      <c r="AB756" s="742"/>
      <c r="AC756" s="742"/>
      <c r="AD756" s="742"/>
      <c r="AE756" s="742"/>
    </row>
    <row r="757">
      <c r="A757" s="742"/>
      <c r="B757" s="742"/>
      <c r="C757" s="742"/>
      <c r="D757" s="742"/>
      <c r="E757" s="742"/>
      <c r="F757" s="742"/>
      <c r="G757" s="742"/>
      <c r="H757" s="742"/>
      <c r="I757" s="742"/>
      <c r="J757" s="742"/>
      <c r="K757" s="742"/>
      <c r="L757" s="742"/>
      <c r="M757" s="742"/>
      <c r="N757" s="742"/>
      <c r="O757" s="742"/>
      <c r="P757" s="742"/>
      <c r="Q757" s="742"/>
      <c r="R757" s="742"/>
      <c r="S757" s="742"/>
      <c r="T757" s="742"/>
      <c r="U757" s="742"/>
      <c r="V757" s="742"/>
      <c r="W757" s="742"/>
      <c r="X757" s="742"/>
      <c r="Y757" s="742"/>
      <c r="Z757" s="742"/>
      <c r="AA757" s="742"/>
      <c r="AB757" s="742"/>
      <c r="AC757" s="742"/>
      <c r="AD757" s="742"/>
      <c r="AE757" s="742"/>
    </row>
    <row r="758">
      <c r="A758" s="742"/>
      <c r="B758" s="742"/>
      <c r="C758" s="742"/>
      <c r="D758" s="742"/>
      <c r="E758" s="742"/>
      <c r="F758" s="742"/>
      <c r="G758" s="742"/>
      <c r="H758" s="742"/>
      <c r="I758" s="742"/>
      <c r="J758" s="742"/>
      <c r="K758" s="742"/>
      <c r="L758" s="742"/>
      <c r="M758" s="742"/>
      <c r="N758" s="742"/>
      <c r="O758" s="742"/>
      <c r="P758" s="742"/>
      <c r="Q758" s="742"/>
      <c r="R758" s="742"/>
      <c r="S758" s="742"/>
      <c r="T758" s="742"/>
      <c r="U758" s="742"/>
      <c r="V758" s="742"/>
      <c r="W758" s="742"/>
      <c r="X758" s="742"/>
      <c r="Y758" s="742"/>
      <c r="Z758" s="742"/>
      <c r="AA758" s="742"/>
      <c r="AB758" s="742"/>
      <c r="AC758" s="742"/>
      <c r="AD758" s="742"/>
      <c r="AE758" s="742"/>
    </row>
    <row r="759">
      <c r="A759" s="742"/>
      <c r="B759" s="742"/>
      <c r="C759" s="742"/>
      <c r="D759" s="742"/>
      <c r="E759" s="742"/>
      <c r="F759" s="742"/>
      <c r="G759" s="742"/>
      <c r="H759" s="742"/>
      <c r="I759" s="742"/>
      <c r="J759" s="742"/>
      <c r="K759" s="742"/>
      <c r="L759" s="742"/>
      <c r="M759" s="742"/>
      <c r="N759" s="742"/>
      <c r="O759" s="742"/>
      <c r="P759" s="742"/>
      <c r="Q759" s="742"/>
      <c r="R759" s="742"/>
      <c r="S759" s="742"/>
      <c r="T759" s="742"/>
      <c r="U759" s="742"/>
      <c r="V759" s="742"/>
      <c r="W759" s="742"/>
      <c r="X759" s="742"/>
      <c r="Y759" s="742"/>
      <c r="Z759" s="742"/>
      <c r="AA759" s="742"/>
      <c r="AB759" s="742"/>
      <c r="AC759" s="742"/>
      <c r="AD759" s="742"/>
      <c r="AE759" s="742"/>
    </row>
    <row r="760">
      <c r="A760" s="742"/>
      <c r="B760" s="742"/>
      <c r="C760" s="742"/>
      <c r="D760" s="742"/>
      <c r="E760" s="742"/>
      <c r="F760" s="742"/>
      <c r="G760" s="742"/>
      <c r="H760" s="742"/>
      <c r="I760" s="742"/>
      <c r="J760" s="742"/>
      <c r="K760" s="742"/>
      <c r="L760" s="742"/>
      <c r="M760" s="742"/>
      <c r="N760" s="742"/>
      <c r="O760" s="742"/>
      <c r="P760" s="742"/>
      <c r="Q760" s="742"/>
      <c r="R760" s="742"/>
      <c r="S760" s="742"/>
      <c r="T760" s="742"/>
      <c r="U760" s="742"/>
      <c r="V760" s="742"/>
      <c r="W760" s="742"/>
      <c r="X760" s="742"/>
      <c r="Y760" s="742"/>
      <c r="Z760" s="742"/>
      <c r="AA760" s="742"/>
      <c r="AB760" s="742"/>
      <c r="AC760" s="742"/>
      <c r="AD760" s="742"/>
      <c r="AE760" s="742"/>
    </row>
    <row r="761">
      <c r="A761" s="742"/>
      <c r="B761" s="742"/>
      <c r="C761" s="742"/>
      <c r="D761" s="742"/>
      <c r="E761" s="742"/>
      <c r="F761" s="742"/>
      <c r="G761" s="742"/>
      <c r="H761" s="742"/>
      <c r="I761" s="742"/>
      <c r="J761" s="742"/>
      <c r="K761" s="742"/>
      <c r="L761" s="742"/>
      <c r="M761" s="742"/>
      <c r="N761" s="742"/>
      <c r="O761" s="742"/>
      <c r="P761" s="742"/>
      <c r="Q761" s="742"/>
      <c r="R761" s="742"/>
      <c r="S761" s="742"/>
      <c r="T761" s="742"/>
      <c r="U761" s="742"/>
      <c r="V761" s="742"/>
      <c r="W761" s="742"/>
      <c r="X761" s="742"/>
      <c r="Y761" s="742"/>
      <c r="Z761" s="742"/>
      <c r="AA761" s="742"/>
      <c r="AB761" s="742"/>
      <c r="AC761" s="742"/>
      <c r="AD761" s="742"/>
      <c r="AE761" s="742"/>
    </row>
    <row r="762">
      <c r="A762" s="742"/>
      <c r="B762" s="742"/>
      <c r="C762" s="742"/>
      <c r="D762" s="742"/>
      <c r="E762" s="742"/>
      <c r="F762" s="742"/>
      <c r="G762" s="742"/>
      <c r="H762" s="742"/>
      <c r="I762" s="742"/>
      <c r="J762" s="742"/>
      <c r="K762" s="742"/>
      <c r="L762" s="742"/>
      <c r="M762" s="742"/>
      <c r="N762" s="742"/>
      <c r="O762" s="742"/>
      <c r="P762" s="742"/>
      <c r="Q762" s="742"/>
      <c r="R762" s="742"/>
      <c r="S762" s="742"/>
      <c r="T762" s="742"/>
      <c r="U762" s="742"/>
      <c r="V762" s="742"/>
      <c r="W762" s="742"/>
      <c r="X762" s="742"/>
      <c r="Y762" s="742"/>
      <c r="Z762" s="742"/>
      <c r="AA762" s="742"/>
      <c r="AB762" s="742"/>
      <c r="AC762" s="742"/>
      <c r="AD762" s="742"/>
      <c r="AE762" s="742"/>
    </row>
    <row r="763">
      <c r="A763" s="742"/>
      <c r="B763" s="742"/>
      <c r="C763" s="742"/>
      <c r="D763" s="742"/>
      <c r="E763" s="742"/>
      <c r="F763" s="742"/>
      <c r="G763" s="742"/>
      <c r="H763" s="742"/>
      <c r="I763" s="742"/>
      <c r="J763" s="742"/>
      <c r="K763" s="742"/>
      <c r="L763" s="742"/>
      <c r="M763" s="742"/>
      <c r="N763" s="742"/>
      <c r="O763" s="742"/>
      <c r="P763" s="742"/>
      <c r="Q763" s="742"/>
      <c r="R763" s="742"/>
      <c r="S763" s="742"/>
      <c r="T763" s="742"/>
      <c r="U763" s="742"/>
      <c r="V763" s="742"/>
      <c r="W763" s="742"/>
      <c r="X763" s="742"/>
      <c r="Y763" s="742"/>
      <c r="Z763" s="742"/>
      <c r="AA763" s="742"/>
      <c r="AB763" s="742"/>
      <c r="AC763" s="742"/>
      <c r="AD763" s="742"/>
      <c r="AE763" s="742"/>
    </row>
    <row r="764">
      <c r="A764" s="742"/>
      <c r="B764" s="742"/>
      <c r="C764" s="742"/>
      <c r="D764" s="742"/>
      <c r="E764" s="742"/>
      <c r="F764" s="742"/>
      <c r="G764" s="742"/>
      <c r="H764" s="742"/>
      <c r="I764" s="742"/>
      <c r="J764" s="742"/>
      <c r="K764" s="742"/>
      <c r="L764" s="742"/>
      <c r="M764" s="742"/>
      <c r="N764" s="742"/>
      <c r="O764" s="742"/>
      <c r="P764" s="742"/>
      <c r="Q764" s="742"/>
      <c r="R764" s="742"/>
      <c r="S764" s="742"/>
      <c r="T764" s="742"/>
      <c r="U764" s="742"/>
      <c r="V764" s="742"/>
      <c r="W764" s="742"/>
      <c r="X764" s="742"/>
      <c r="Y764" s="742"/>
      <c r="Z764" s="742"/>
      <c r="AA764" s="742"/>
      <c r="AB764" s="742"/>
      <c r="AC764" s="742"/>
      <c r="AD764" s="742"/>
      <c r="AE764" s="742"/>
    </row>
    <row r="765">
      <c r="A765" s="742"/>
      <c r="B765" s="742"/>
      <c r="C765" s="742"/>
      <c r="D765" s="742"/>
      <c r="E765" s="742"/>
      <c r="F765" s="742"/>
      <c r="G765" s="742"/>
      <c r="H765" s="742"/>
      <c r="I765" s="742"/>
      <c r="J765" s="742"/>
      <c r="K765" s="742"/>
      <c r="L765" s="742"/>
      <c r="M765" s="742"/>
      <c r="N765" s="742"/>
      <c r="O765" s="742"/>
      <c r="P765" s="742"/>
      <c r="Q765" s="742"/>
      <c r="R765" s="742"/>
      <c r="S765" s="742"/>
      <c r="T765" s="742"/>
      <c r="U765" s="742"/>
      <c r="V765" s="742"/>
      <c r="W765" s="742"/>
      <c r="X765" s="742"/>
      <c r="Y765" s="742"/>
      <c r="Z765" s="742"/>
      <c r="AA765" s="742"/>
      <c r="AB765" s="742"/>
      <c r="AC765" s="742"/>
      <c r="AD765" s="742"/>
      <c r="AE765" s="742"/>
    </row>
    <row r="766">
      <c r="A766" s="742"/>
      <c r="B766" s="742"/>
      <c r="C766" s="742"/>
      <c r="D766" s="742"/>
      <c r="E766" s="742"/>
      <c r="F766" s="742"/>
      <c r="G766" s="742"/>
      <c r="H766" s="742"/>
      <c r="I766" s="742"/>
      <c r="J766" s="742"/>
      <c r="K766" s="742"/>
      <c r="L766" s="742"/>
      <c r="M766" s="742"/>
      <c r="N766" s="742"/>
      <c r="O766" s="742"/>
      <c r="P766" s="742"/>
      <c r="Q766" s="742"/>
      <c r="R766" s="742"/>
      <c r="S766" s="742"/>
      <c r="T766" s="742"/>
      <c r="U766" s="742"/>
      <c r="V766" s="742"/>
      <c r="W766" s="742"/>
      <c r="X766" s="742"/>
      <c r="Y766" s="742"/>
      <c r="Z766" s="742"/>
      <c r="AA766" s="742"/>
      <c r="AB766" s="742"/>
      <c r="AC766" s="742"/>
      <c r="AD766" s="742"/>
      <c r="AE766" s="742"/>
    </row>
    <row r="767">
      <c r="A767" s="742"/>
      <c r="B767" s="742"/>
      <c r="C767" s="742"/>
      <c r="D767" s="742"/>
      <c r="E767" s="742"/>
      <c r="F767" s="742"/>
      <c r="G767" s="742"/>
      <c r="H767" s="742"/>
      <c r="I767" s="742"/>
      <c r="J767" s="742"/>
      <c r="K767" s="742"/>
      <c r="L767" s="742"/>
      <c r="M767" s="742"/>
      <c r="N767" s="742"/>
      <c r="O767" s="742"/>
      <c r="P767" s="742"/>
      <c r="Q767" s="742"/>
      <c r="R767" s="742"/>
      <c r="S767" s="742"/>
      <c r="T767" s="742"/>
      <c r="U767" s="742"/>
      <c r="V767" s="742"/>
      <c r="W767" s="742"/>
      <c r="X767" s="742"/>
      <c r="Y767" s="742"/>
      <c r="Z767" s="742"/>
      <c r="AA767" s="742"/>
      <c r="AB767" s="742"/>
      <c r="AC767" s="742"/>
      <c r="AD767" s="742"/>
      <c r="AE767" s="742"/>
    </row>
    <row r="768">
      <c r="A768" s="742"/>
      <c r="B768" s="742"/>
      <c r="C768" s="742"/>
      <c r="D768" s="742"/>
      <c r="E768" s="742"/>
      <c r="F768" s="742"/>
      <c r="G768" s="742"/>
      <c r="H768" s="742"/>
      <c r="I768" s="742"/>
      <c r="J768" s="742"/>
      <c r="K768" s="742"/>
      <c r="L768" s="742"/>
      <c r="M768" s="742"/>
      <c r="N768" s="742"/>
      <c r="O768" s="742"/>
      <c r="P768" s="742"/>
      <c r="Q768" s="742"/>
      <c r="R768" s="742"/>
      <c r="S768" s="742"/>
      <c r="T768" s="742"/>
      <c r="U768" s="742"/>
      <c r="V768" s="742"/>
      <c r="W768" s="742"/>
      <c r="X768" s="742"/>
      <c r="Y768" s="742"/>
      <c r="Z768" s="742"/>
      <c r="AA768" s="742"/>
      <c r="AB768" s="742"/>
      <c r="AC768" s="742"/>
      <c r="AD768" s="742"/>
      <c r="AE768" s="742"/>
    </row>
    <row r="769">
      <c r="A769" s="742"/>
      <c r="B769" s="742"/>
      <c r="C769" s="742"/>
      <c r="D769" s="742"/>
      <c r="E769" s="742"/>
      <c r="F769" s="742"/>
      <c r="G769" s="742"/>
      <c r="H769" s="742"/>
      <c r="I769" s="742"/>
      <c r="J769" s="742"/>
      <c r="K769" s="742"/>
      <c r="L769" s="742"/>
      <c r="M769" s="742"/>
      <c r="N769" s="742"/>
      <c r="O769" s="742"/>
      <c r="P769" s="742"/>
      <c r="Q769" s="742"/>
      <c r="R769" s="742"/>
      <c r="S769" s="742"/>
      <c r="T769" s="742"/>
      <c r="U769" s="742"/>
      <c r="V769" s="742"/>
      <c r="W769" s="742"/>
      <c r="X769" s="742"/>
      <c r="Y769" s="742"/>
      <c r="Z769" s="742"/>
      <c r="AA769" s="742"/>
      <c r="AB769" s="742"/>
      <c r="AC769" s="742"/>
      <c r="AD769" s="742"/>
      <c r="AE769" s="742"/>
    </row>
    <row r="770">
      <c r="A770" s="742"/>
      <c r="B770" s="742"/>
      <c r="C770" s="742"/>
      <c r="D770" s="742"/>
      <c r="E770" s="742"/>
      <c r="F770" s="742"/>
      <c r="G770" s="742"/>
      <c r="H770" s="742"/>
      <c r="I770" s="742"/>
      <c r="J770" s="742"/>
      <c r="K770" s="742"/>
      <c r="L770" s="742"/>
      <c r="M770" s="742"/>
      <c r="N770" s="742"/>
      <c r="O770" s="742"/>
      <c r="P770" s="742"/>
      <c r="Q770" s="742"/>
      <c r="R770" s="742"/>
      <c r="S770" s="742"/>
      <c r="T770" s="742"/>
      <c r="U770" s="742"/>
      <c r="V770" s="742"/>
      <c r="W770" s="742"/>
      <c r="X770" s="742"/>
      <c r="Y770" s="742"/>
      <c r="Z770" s="742"/>
      <c r="AA770" s="742"/>
      <c r="AB770" s="742"/>
      <c r="AC770" s="742"/>
      <c r="AD770" s="742"/>
      <c r="AE770" s="742"/>
    </row>
    <row r="771">
      <c r="A771" s="742"/>
      <c r="B771" s="742"/>
      <c r="C771" s="742"/>
      <c r="D771" s="742"/>
      <c r="E771" s="742"/>
      <c r="F771" s="742"/>
      <c r="G771" s="742"/>
      <c r="H771" s="742"/>
      <c r="I771" s="742"/>
      <c r="J771" s="742"/>
      <c r="K771" s="742"/>
      <c r="L771" s="742"/>
      <c r="M771" s="742"/>
      <c r="N771" s="742"/>
      <c r="O771" s="742"/>
      <c r="P771" s="742"/>
      <c r="Q771" s="742"/>
      <c r="R771" s="742"/>
      <c r="S771" s="742"/>
      <c r="T771" s="742"/>
      <c r="U771" s="742"/>
      <c r="V771" s="742"/>
      <c r="W771" s="742"/>
      <c r="X771" s="742"/>
      <c r="Y771" s="742"/>
      <c r="Z771" s="742"/>
      <c r="AA771" s="742"/>
      <c r="AB771" s="742"/>
      <c r="AC771" s="742"/>
      <c r="AD771" s="742"/>
      <c r="AE771" s="742"/>
    </row>
    <row r="772">
      <c r="A772" s="742"/>
      <c r="B772" s="742"/>
      <c r="C772" s="742"/>
      <c r="D772" s="742"/>
      <c r="E772" s="742"/>
      <c r="F772" s="742"/>
      <c r="G772" s="742"/>
      <c r="H772" s="742"/>
      <c r="I772" s="742"/>
      <c r="J772" s="742"/>
      <c r="K772" s="742"/>
      <c r="L772" s="742"/>
      <c r="M772" s="742"/>
      <c r="N772" s="742"/>
      <c r="O772" s="742"/>
      <c r="P772" s="742"/>
      <c r="Q772" s="742"/>
      <c r="R772" s="742"/>
      <c r="S772" s="742"/>
      <c r="T772" s="742"/>
      <c r="U772" s="742"/>
      <c r="V772" s="742"/>
      <c r="W772" s="742"/>
      <c r="X772" s="742"/>
      <c r="Y772" s="742"/>
      <c r="Z772" s="742"/>
      <c r="AA772" s="742"/>
      <c r="AB772" s="742"/>
      <c r="AC772" s="742"/>
      <c r="AD772" s="742"/>
      <c r="AE772" s="742"/>
    </row>
    <row r="773">
      <c r="A773" s="742"/>
      <c r="B773" s="742"/>
      <c r="C773" s="742"/>
      <c r="D773" s="742"/>
      <c r="E773" s="742"/>
      <c r="F773" s="742"/>
      <c r="G773" s="742"/>
      <c r="H773" s="742"/>
      <c r="I773" s="742"/>
      <c r="J773" s="742"/>
      <c r="K773" s="742"/>
      <c r="L773" s="742"/>
      <c r="M773" s="742"/>
      <c r="N773" s="742"/>
      <c r="O773" s="742"/>
      <c r="P773" s="742"/>
      <c r="Q773" s="742"/>
      <c r="R773" s="742"/>
      <c r="S773" s="742"/>
      <c r="T773" s="742"/>
      <c r="U773" s="742"/>
      <c r="V773" s="742"/>
      <c r="W773" s="742"/>
      <c r="X773" s="742"/>
      <c r="Y773" s="742"/>
      <c r="Z773" s="742"/>
      <c r="AA773" s="742"/>
      <c r="AB773" s="742"/>
      <c r="AC773" s="742"/>
      <c r="AD773" s="742"/>
      <c r="AE773" s="742"/>
    </row>
    <row r="774">
      <c r="A774" s="742"/>
      <c r="B774" s="742"/>
      <c r="C774" s="742"/>
      <c r="D774" s="742"/>
      <c r="E774" s="742"/>
      <c r="F774" s="742"/>
      <c r="G774" s="742"/>
      <c r="H774" s="742"/>
      <c r="I774" s="742"/>
      <c r="J774" s="742"/>
      <c r="K774" s="742"/>
      <c r="L774" s="742"/>
      <c r="M774" s="742"/>
      <c r="N774" s="742"/>
      <c r="O774" s="742"/>
      <c r="P774" s="742"/>
      <c r="Q774" s="742"/>
      <c r="R774" s="742"/>
      <c r="S774" s="742"/>
      <c r="T774" s="742"/>
      <c r="U774" s="742"/>
      <c r="V774" s="742"/>
      <c r="W774" s="742"/>
      <c r="X774" s="742"/>
      <c r="Y774" s="742"/>
      <c r="Z774" s="742"/>
      <c r="AA774" s="742"/>
      <c r="AB774" s="742"/>
      <c r="AC774" s="742"/>
      <c r="AD774" s="742"/>
      <c r="AE774" s="742"/>
    </row>
    <row r="775">
      <c r="A775" s="742"/>
      <c r="B775" s="742"/>
      <c r="C775" s="742"/>
      <c r="D775" s="742"/>
      <c r="E775" s="742"/>
      <c r="F775" s="742"/>
      <c r="G775" s="742"/>
      <c r="H775" s="742"/>
      <c r="I775" s="742"/>
      <c r="J775" s="742"/>
      <c r="K775" s="742"/>
      <c r="L775" s="742"/>
      <c r="M775" s="742"/>
      <c r="N775" s="742"/>
      <c r="O775" s="742"/>
      <c r="P775" s="742"/>
      <c r="Q775" s="742"/>
      <c r="R775" s="742"/>
      <c r="S775" s="742"/>
      <c r="T775" s="742"/>
      <c r="U775" s="742"/>
      <c r="V775" s="742"/>
      <c r="W775" s="742"/>
      <c r="X775" s="742"/>
      <c r="Y775" s="742"/>
      <c r="Z775" s="742"/>
      <c r="AA775" s="742"/>
      <c r="AB775" s="742"/>
      <c r="AC775" s="742"/>
      <c r="AD775" s="742"/>
      <c r="AE775" s="742"/>
    </row>
    <row r="776">
      <c r="A776" s="742"/>
      <c r="B776" s="742"/>
      <c r="C776" s="742"/>
      <c r="D776" s="742"/>
      <c r="E776" s="742"/>
      <c r="F776" s="742"/>
      <c r="G776" s="742"/>
      <c r="H776" s="742"/>
      <c r="I776" s="742"/>
      <c r="J776" s="742"/>
      <c r="K776" s="742"/>
      <c r="L776" s="742"/>
      <c r="M776" s="742"/>
      <c r="N776" s="742"/>
      <c r="O776" s="742"/>
      <c r="P776" s="742"/>
      <c r="Q776" s="742"/>
      <c r="R776" s="742"/>
      <c r="S776" s="742"/>
      <c r="T776" s="742"/>
      <c r="U776" s="742"/>
      <c r="V776" s="742"/>
      <c r="W776" s="742"/>
      <c r="X776" s="742"/>
      <c r="Y776" s="742"/>
      <c r="Z776" s="742"/>
      <c r="AA776" s="742"/>
      <c r="AB776" s="742"/>
      <c r="AC776" s="742"/>
      <c r="AD776" s="742"/>
      <c r="AE776" s="742"/>
    </row>
    <row r="777">
      <c r="A777" s="742"/>
      <c r="B777" s="742"/>
      <c r="C777" s="742"/>
      <c r="D777" s="742"/>
      <c r="E777" s="742"/>
      <c r="F777" s="742"/>
      <c r="G777" s="742"/>
      <c r="H777" s="742"/>
      <c r="I777" s="742"/>
      <c r="J777" s="742"/>
      <c r="K777" s="742"/>
      <c r="L777" s="742"/>
      <c r="M777" s="742"/>
      <c r="N777" s="742"/>
      <c r="O777" s="742"/>
      <c r="P777" s="742"/>
      <c r="Q777" s="742"/>
      <c r="R777" s="742"/>
      <c r="S777" s="742"/>
      <c r="T777" s="742"/>
      <c r="U777" s="742"/>
      <c r="V777" s="742"/>
      <c r="W777" s="742"/>
      <c r="X777" s="742"/>
      <c r="Y777" s="742"/>
      <c r="Z777" s="742"/>
      <c r="AA777" s="742"/>
      <c r="AB777" s="742"/>
      <c r="AC777" s="742"/>
      <c r="AD777" s="742"/>
      <c r="AE777" s="742"/>
    </row>
    <row r="778">
      <c r="A778" s="742"/>
      <c r="B778" s="742"/>
      <c r="C778" s="742"/>
      <c r="D778" s="742"/>
      <c r="E778" s="742"/>
      <c r="F778" s="742"/>
      <c r="G778" s="742"/>
      <c r="H778" s="742"/>
      <c r="I778" s="742"/>
      <c r="J778" s="742"/>
      <c r="K778" s="742"/>
      <c r="L778" s="742"/>
      <c r="M778" s="742"/>
      <c r="N778" s="742"/>
      <c r="O778" s="742"/>
      <c r="P778" s="742"/>
      <c r="Q778" s="742"/>
      <c r="R778" s="742"/>
      <c r="S778" s="742"/>
      <c r="T778" s="742"/>
      <c r="U778" s="742"/>
      <c r="V778" s="742"/>
      <c r="W778" s="742"/>
      <c r="X778" s="742"/>
      <c r="Y778" s="742"/>
      <c r="Z778" s="742"/>
      <c r="AA778" s="742"/>
      <c r="AB778" s="742"/>
      <c r="AC778" s="742"/>
      <c r="AD778" s="742"/>
      <c r="AE778" s="742"/>
    </row>
    <row r="779">
      <c r="A779" s="742"/>
      <c r="B779" s="742"/>
      <c r="C779" s="742"/>
      <c r="D779" s="742"/>
      <c r="E779" s="742"/>
      <c r="F779" s="742"/>
      <c r="G779" s="742"/>
      <c r="H779" s="742"/>
      <c r="I779" s="742"/>
      <c r="J779" s="742"/>
      <c r="K779" s="742"/>
      <c r="L779" s="742"/>
      <c r="M779" s="742"/>
      <c r="N779" s="742"/>
      <c r="O779" s="742"/>
      <c r="P779" s="742"/>
      <c r="Q779" s="742"/>
      <c r="R779" s="742"/>
      <c r="S779" s="742"/>
      <c r="T779" s="742"/>
      <c r="U779" s="742"/>
      <c r="V779" s="742"/>
      <c r="W779" s="742"/>
      <c r="X779" s="742"/>
      <c r="Y779" s="742"/>
      <c r="Z779" s="742"/>
      <c r="AA779" s="742"/>
      <c r="AB779" s="742"/>
      <c r="AC779" s="742"/>
      <c r="AD779" s="742"/>
      <c r="AE779" s="742"/>
    </row>
    <row r="780">
      <c r="A780" s="742"/>
      <c r="B780" s="742"/>
      <c r="C780" s="742"/>
      <c r="D780" s="742"/>
      <c r="E780" s="742"/>
      <c r="F780" s="742"/>
      <c r="G780" s="742"/>
      <c r="H780" s="742"/>
      <c r="I780" s="742"/>
      <c r="J780" s="742"/>
      <c r="K780" s="742"/>
      <c r="L780" s="742"/>
      <c r="M780" s="742"/>
      <c r="N780" s="742"/>
      <c r="O780" s="742"/>
      <c r="P780" s="742"/>
      <c r="Q780" s="742"/>
      <c r="R780" s="742"/>
      <c r="S780" s="742"/>
      <c r="T780" s="742"/>
      <c r="U780" s="742"/>
      <c r="V780" s="742"/>
      <c r="W780" s="742"/>
      <c r="X780" s="742"/>
      <c r="Y780" s="742"/>
      <c r="Z780" s="742"/>
      <c r="AA780" s="742"/>
      <c r="AB780" s="742"/>
      <c r="AC780" s="742"/>
      <c r="AD780" s="742"/>
      <c r="AE780" s="742"/>
    </row>
    <row r="781">
      <c r="A781" s="742"/>
      <c r="B781" s="742"/>
      <c r="C781" s="742"/>
      <c r="D781" s="742"/>
      <c r="E781" s="742"/>
      <c r="F781" s="742"/>
      <c r="G781" s="742"/>
      <c r="H781" s="742"/>
      <c r="I781" s="742"/>
      <c r="J781" s="742"/>
      <c r="K781" s="742"/>
      <c r="L781" s="742"/>
      <c r="M781" s="742"/>
      <c r="N781" s="742"/>
      <c r="O781" s="742"/>
      <c r="P781" s="742"/>
      <c r="Q781" s="742"/>
      <c r="R781" s="742"/>
      <c r="S781" s="742"/>
      <c r="T781" s="742"/>
      <c r="U781" s="742"/>
      <c r="V781" s="742"/>
      <c r="W781" s="742"/>
      <c r="X781" s="742"/>
      <c r="Y781" s="742"/>
      <c r="Z781" s="742"/>
      <c r="AA781" s="742"/>
      <c r="AB781" s="742"/>
      <c r="AC781" s="742"/>
      <c r="AD781" s="742"/>
      <c r="AE781" s="742"/>
    </row>
    <row r="782">
      <c r="A782" s="742"/>
      <c r="B782" s="742"/>
      <c r="C782" s="742"/>
      <c r="D782" s="742"/>
      <c r="E782" s="742"/>
      <c r="F782" s="742"/>
      <c r="G782" s="742"/>
      <c r="H782" s="742"/>
      <c r="I782" s="742"/>
      <c r="J782" s="742"/>
      <c r="K782" s="742"/>
      <c r="L782" s="742"/>
      <c r="M782" s="742"/>
      <c r="N782" s="742"/>
      <c r="O782" s="742"/>
      <c r="P782" s="742"/>
      <c r="Q782" s="742"/>
      <c r="R782" s="742"/>
      <c r="S782" s="742"/>
      <c r="T782" s="742"/>
      <c r="U782" s="742"/>
      <c r="V782" s="742"/>
      <c r="W782" s="742"/>
      <c r="X782" s="742"/>
      <c r="Y782" s="742"/>
      <c r="Z782" s="742"/>
      <c r="AA782" s="742"/>
      <c r="AB782" s="742"/>
      <c r="AC782" s="742"/>
      <c r="AD782" s="742"/>
      <c r="AE782" s="742"/>
    </row>
    <row r="783">
      <c r="A783" s="742"/>
      <c r="B783" s="742"/>
      <c r="C783" s="742"/>
      <c r="D783" s="742"/>
      <c r="E783" s="742"/>
      <c r="F783" s="742"/>
      <c r="G783" s="742"/>
      <c r="H783" s="742"/>
      <c r="I783" s="742"/>
      <c r="J783" s="742"/>
      <c r="K783" s="742"/>
      <c r="L783" s="742"/>
      <c r="M783" s="742"/>
      <c r="N783" s="742"/>
      <c r="O783" s="742"/>
      <c r="P783" s="742"/>
      <c r="Q783" s="742"/>
      <c r="R783" s="742"/>
      <c r="S783" s="742"/>
      <c r="T783" s="742"/>
      <c r="U783" s="742"/>
      <c r="V783" s="742"/>
      <c r="W783" s="742"/>
      <c r="X783" s="742"/>
      <c r="Y783" s="742"/>
      <c r="Z783" s="742"/>
      <c r="AA783" s="742"/>
      <c r="AB783" s="742"/>
      <c r="AC783" s="742"/>
      <c r="AD783" s="742"/>
      <c r="AE783" s="742"/>
    </row>
    <row r="784">
      <c r="A784" s="742"/>
      <c r="B784" s="742"/>
      <c r="C784" s="742"/>
      <c r="D784" s="742"/>
      <c r="E784" s="742"/>
      <c r="F784" s="742"/>
      <c r="G784" s="742"/>
      <c r="H784" s="742"/>
      <c r="I784" s="742"/>
      <c r="J784" s="742"/>
      <c r="K784" s="742"/>
      <c r="L784" s="742"/>
      <c r="M784" s="742"/>
      <c r="N784" s="742"/>
      <c r="O784" s="742"/>
      <c r="P784" s="742"/>
      <c r="Q784" s="742"/>
      <c r="R784" s="742"/>
      <c r="S784" s="742"/>
      <c r="T784" s="742"/>
      <c r="U784" s="742"/>
      <c r="V784" s="742"/>
      <c r="W784" s="742"/>
      <c r="X784" s="742"/>
      <c r="Y784" s="742"/>
      <c r="Z784" s="742"/>
      <c r="AA784" s="742"/>
      <c r="AB784" s="742"/>
      <c r="AC784" s="742"/>
      <c r="AD784" s="742"/>
      <c r="AE784" s="742"/>
    </row>
    <row r="785">
      <c r="A785" s="742"/>
      <c r="B785" s="742"/>
      <c r="C785" s="742"/>
      <c r="D785" s="742"/>
      <c r="E785" s="742"/>
      <c r="F785" s="742"/>
      <c r="G785" s="742"/>
      <c r="H785" s="742"/>
      <c r="I785" s="742"/>
      <c r="J785" s="742"/>
      <c r="K785" s="742"/>
      <c r="L785" s="742"/>
      <c r="M785" s="742"/>
      <c r="N785" s="742"/>
      <c r="O785" s="742"/>
      <c r="P785" s="742"/>
      <c r="Q785" s="742"/>
      <c r="R785" s="742"/>
      <c r="S785" s="742"/>
      <c r="T785" s="742"/>
      <c r="U785" s="742"/>
      <c r="V785" s="742"/>
      <c r="W785" s="742"/>
      <c r="X785" s="742"/>
      <c r="Y785" s="742"/>
      <c r="Z785" s="742"/>
      <c r="AA785" s="742"/>
      <c r="AB785" s="742"/>
      <c r="AC785" s="742"/>
      <c r="AD785" s="742"/>
      <c r="AE785" s="742"/>
    </row>
    <row r="786">
      <c r="A786" s="742"/>
      <c r="B786" s="742"/>
      <c r="C786" s="742"/>
      <c r="D786" s="742"/>
      <c r="E786" s="742"/>
      <c r="F786" s="742"/>
      <c r="G786" s="742"/>
      <c r="H786" s="742"/>
      <c r="I786" s="742"/>
      <c r="J786" s="742"/>
      <c r="K786" s="742"/>
      <c r="L786" s="742"/>
      <c r="M786" s="742"/>
      <c r="N786" s="742"/>
      <c r="O786" s="742"/>
      <c r="P786" s="742"/>
      <c r="Q786" s="742"/>
      <c r="R786" s="742"/>
      <c r="S786" s="742"/>
      <c r="T786" s="742"/>
      <c r="U786" s="742"/>
      <c r="V786" s="742"/>
      <c r="W786" s="742"/>
      <c r="X786" s="742"/>
      <c r="Y786" s="742"/>
      <c r="Z786" s="742"/>
      <c r="AA786" s="742"/>
      <c r="AB786" s="742"/>
      <c r="AC786" s="742"/>
      <c r="AD786" s="742"/>
      <c r="AE786" s="742"/>
    </row>
    <row r="787">
      <c r="A787" s="742"/>
      <c r="B787" s="742"/>
      <c r="C787" s="742"/>
      <c r="D787" s="742"/>
      <c r="E787" s="742"/>
      <c r="F787" s="742"/>
      <c r="G787" s="742"/>
      <c r="H787" s="742"/>
      <c r="I787" s="742"/>
      <c r="J787" s="742"/>
      <c r="K787" s="742"/>
      <c r="L787" s="742"/>
      <c r="M787" s="742"/>
      <c r="N787" s="742"/>
      <c r="O787" s="742"/>
      <c r="P787" s="742"/>
      <c r="Q787" s="742"/>
      <c r="R787" s="742"/>
      <c r="S787" s="742"/>
      <c r="T787" s="742"/>
      <c r="U787" s="742"/>
      <c r="V787" s="742"/>
      <c r="W787" s="742"/>
      <c r="X787" s="742"/>
      <c r="Y787" s="742"/>
      <c r="Z787" s="742"/>
      <c r="AA787" s="742"/>
      <c r="AB787" s="742"/>
      <c r="AC787" s="742"/>
      <c r="AD787" s="742"/>
      <c r="AE787" s="742"/>
    </row>
    <row r="788">
      <c r="A788" s="742"/>
      <c r="B788" s="742"/>
      <c r="C788" s="742"/>
      <c r="D788" s="742"/>
      <c r="E788" s="742"/>
      <c r="F788" s="742"/>
      <c r="G788" s="742"/>
      <c r="H788" s="742"/>
      <c r="I788" s="742"/>
      <c r="J788" s="742"/>
      <c r="K788" s="742"/>
      <c r="L788" s="742"/>
      <c r="M788" s="742"/>
      <c r="N788" s="742"/>
      <c r="O788" s="742"/>
      <c r="P788" s="742"/>
      <c r="Q788" s="742"/>
      <c r="R788" s="742"/>
      <c r="S788" s="742"/>
      <c r="T788" s="742"/>
      <c r="U788" s="742"/>
      <c r="V788" s="742"/>
      <c r="W788" s="742"/>
      <c r="X788" s="742"/>
      <c r="Y788" s="742"/>
      <c r="Z788" s="742"/>
      <c r="AA788" s="742"/>
      <c r="AB788" s="742"/>
      <c r="AC788" s="742"/>
      <c r="AD788" s="742"/>
      <c r="AE788" s="742"/>
    </row>
    <row r="789">
      <c r="A789" s="742"/>
      <c r="B789" s="742"/>
      <c r="C789" s="742"/>
      <c r="D789" s="742"/>
      <c r="E789" s="742"/>
      <c r="F789" s="742"/>
      <c r="G789" s="742"/>
      <c r="H789" s="742"/>
      <c r="I789" s="742"/>
      <c r="J789" s="742"/>
      <c r="K789" s="742"/>
      <c r="L789" s="742"/>
      <c r="M789" s="742"/>
      <c r="N789" s="742"/>
      <c r="O789" s="742"/>
      <c r="P789" s="742"/>
      <c r="Q789" s="742"/>
      <c r="R789" s="742"/>
      <c r="S789" s="742"/>
      <c r="T789" s="742"/>
      <c r="U789" s="742"/>
      <c r="V789" s="742"/>
      <c r="W789" s="742"/>
      <c r="X789" s="742"/>
      <c r="Y789" s="742"/>
      <c r="Z789" s="742"/>
      <c r="AA789" s="742"/>
      <c r="AB789" s="742"/>
      <c r="AC789" s="742"/>
      <c r="AD789" s="742"/>
      <c r="AE789" s="742"/>
    </row>
    <row r="790">
      <c r="A790" s="742"/>
      <c r="B790" s="742"/>
      <c r="C790" s="742"/>
      <c r="D790" s="742"/>
      <c r="E790" s="742"/>
      <c r="F790" s="742"/>
      <c r="G790" s="742"/>
      <c r="H790" s="742"/>
      <c r="I790" s="742"/>
      <c r="J790" s="742"/>
      <c r="K790" s="742"/>
      <c r="L790" s="742"/>
      <c r="M790" s="742"/>
      <c r="N790" s="742"/>
      <c r="O790" s="742"/>
      <c r="P790" s="742"/>
      <c r="Q790" s="742"/>
      <c r="R790" s="742"/>
      <c r="S790" s="742"/>
      <c r="T790" s="742"/>
      <c r="U790" s="742"/>
      <c r="V790" s="742"/>
      <c r="W790" s="742"/>
      <c r="X790" s="742"/>
      <c r="Y790" s="742"/>
      <c r="Z790" s="742"/>
      <c r="AA790" s="742"/>
      <c r="AB790" s="742"/>
      <c r="AC790" s="742"/>
      <c r="AD790" s="742"/>
      <c r="AE790" s="742"/>
    </row>
    <row r="791">
      <c r="A791" s="742"/>
      <c r="B791" s="742"/>
      <c r="C791" s="742"/>
      <c r="D791" s="742"/>
      <c r="E791" s="742"/>
      <c r="F791" s="742"/>
      <c r="G791" s="742"/>
      <c r="H791" s="742"/>
      <c r="I791" s="742"/>
      <c r="J791" s="742"/>
      <c r="K791" s="742"/>
      <c r="L791" s="742"/>
      <c r="M791" s="742"/>
      <c r="N791" s="742"/>
      <c r="O791" s="742"/>
      <c r="P791" s="742"/>
      <c r="Q791" s="742"/>
      <c r="R791" s="742"/>
      <c r="S791" s="742"/>
      <c r="T791" s="742"/>
      <c r="U791" s="742"/>
      <c r="V791" s="742"/>
      <c r="W791" s="742"/>
      <c r="X791" s="742"/>
      <c r="Y791" s="742"/>
      <c r="Z791" s="742"/>
      <c r="AA791" s="742"/>
      <c r="AB791" s="742"/>
      <c r="AC791" s="742"/>
      <c r="AD791" s="742"/>
      <c r="AE791" s="742"/>
    </row>
    <row r="792">
      <c r="A792" s="742"/>
      <c r="B792" s="742"/>
      <c r="C792" s="742"/>
      <c r="D792" s="742"/>
      <c r="E792" s="742"/>
      <c r="F792" s="742"/>
      <c r="G792" s="742"/>
      <c r="H792" s="742"/>
      <c r="I792" s="742"/>
      <c r="J792" s="742"/>
      <c r="K792" s="742"/>
      <c r="L792" s="742"/>
      <c r="M792" s="742"/>
      <c r="N792" s="742"/>
      <c r="O792" s="742"/>
      <c r="P792" s="742"/>
      <c r="Q792" s="742"/>
      <c r="R792" s="742"/>
      <c r="S792" s="742"/>
      <c r="T792" s="742"/>
      <c r="U792" s="742"/>
      <c r="V792" s="742"/>
      <c r="W792" s="742"/>
      <c r="X792" s="742"/>
      <c r="Y792" s="742"/>
      <c r="Z792" s="742"/>
      <c r="AA792" s="742"/>
      <c r="AB792" s="742"/>
      <c r="AC792" s="742"/>
      <c r="AD792" s="742"/>
      <c r="AE792" s="742"/>
    </row>
    <row r="793">
      <c r="A793" s="742"/>
      <c r="B793" s="742"/>
      <c r="C793" s="742"/>
      <c r="D793" s="742"/>
      <c r="E793" s="742"/>
      <c r="F793" s="742"/>
      <c r="G793" s="742"/>
      <c r="H793" s="742"/>
      <c r="I793" s="742"/>
      <c r="J793" s="742"/>
      <c r="K793" s="742"/>
      <c r="L793" s="742"/>
      <c r="M793" s="742"/>
      <c r="N793" s="742"/>
      <c r="O793" s="742"/>
      <c r="P793" s="742"/>
      <c r="Q793" s="742"/>
      <c r="R793" s="742"/>
      <c r="S793" s="742"/>
      <c r="T793" s="742"/>
      <c r="U793" s="742"/>
      <c r="V793" s="742"/>
      <c r="W793" s="742"/>
      <c r="X793" s="742"/>
      <c r="Y793" s="742"/>
      <c r="Z793" s="742"/>
      <c r="AA793" s="742"/>
      <c r="AB793" s="742"/>
      <c r="AC793" s="742"/>
      <c r="AD793" s="742"/>
      <c r="AE793" s="742"/>
    </row>
    <row r="794">
      <c r="A794" s="742"/>
      <c r="B794" s="742"/>
      <c r="C794" s="742"/>
      <c r="D794" s="742"/>
      <c r="E794" s="742"/>
      <c r="F794" s="742"/>
      <c r="G794" s="742"/>
      <c r="H794" s="742"/>
      <c r="I794" s="742"/>
      <c r="J794" s="742"/>
      <c r="K794" s="742"/>
      <c r="L794" s="742"/>
      <c r="M794" s="742"/>
      <c r="N794" s="742"/>
      <c r="O794" s="742"/>
      <c r="P794" s="742"/>
      <c r="Q794" s="742"/>
      <c r="R794" s="742"/>
      <c r="S794" s="742"/>
      <c r="T794" s="742"/>
      <c r="U794" s="742"/>
      <c r="V794" s="742"/>
      <c r="W794" s="742"/>
      <c r="X794" s="742"/>
      <c r="Y794" s="742"/>
      <c r="Z794" s="742"/>
      <c r="AA794" s="742"/>
      <c r="AB794" s="742"/>
      <c r="AC794" s="742"/>
      <c r="AD794" s="742"/>
      <c r="AE794" s="742"/>
    </row>
    <row r="795">
      <c r="A795" s="742"/>
      <c r="B795" s="742"/>
      <c r="C795" s="742"/>
      <c r="D795" s="742"/>
      <c r="E795" s="742"/>
      <c r="F795" s="742"/>
      <c r="G795" s="742"/>
      <c r="H795" s="742"/>
      <c r="I795" s="742"/>
      <c r="J795" s="742"/>
      <c r="K795" s="742"/>
      <c r="L795" s="742"/>
      <c r="M795" s="742"/>
      <c r="N795" s="742"/>
      <c r="O795" s="742"/>
      <c r="P795" s="742"/>
      <c r="Q795" s="742"/>
      <c r="R795" s="742"/>
      <c r="S795" s="742"/>
      <c r="T795" s="742"/>
      <c r="U795" s="742"/>
      <c r="V795" s="742"/>
      <c r="W795" s="742"/>
      <c r="X795" s="742"/>
      <c r="Y795" s="742"/>
      <c r="Z795" s="742"/>
      <c r="AA795" s="742"/>
      <c r="AB795" s="742"/>
      <c r="AC795" s="742"/>
      <c r="AD795" s="742"/>
      <c r="AE795" s="742"/>
    </row>
    <row r="796">
      <c r="A796" s="742"/>
      <c r="B796" s="742"/>
      <c r="C796" s="742"/>
      <c r="D796" s="742"/>
      <c r="E796" s="742"/>
      <c r="F796" s="742"/>
      <c r="G796" s="742"/>
      <c r="H796" s="742"/>
      <c r="I796" s="742"/>
      <c r="J796" s="742"/>
      <c r="K796" s="742"/>
      <c r="L796" s="742"/>
      <c r="M796" s="742"/>
      <c r="N796" s="742"/>
      <c r="O796" s="742"/>
      <c r="P796" s="742"/>
      <c r="Q796" s="742"/>
      <c r="R796" s="742"/>
      <c r="S796" s="742"/>
      <c r="T796" s="742"/>
      <c r="U796" s="742"/>
      <c r="V796" s="742"/>
      <c r="W796" s="742"/>
      <c r="X796" s="742"/>
      <c r="Y796" s="742"/>
      <c r="Z796" s="742"/>
      <c r="AA796" s="742"/>
      <c r="AB796" s="742"/>
      <c r="AC796" s="742"/>
      <c r="AD796" s="742"/>
      <c r="AE796" s="742"/>
    </row>
    <row r="797">
      <c r="A797" s="742"/>
      <c r="B797" s="742"/>
      <c r="C797" s="742"/>
      <c r="D797" s="742"/>
      <c r="E797" s="742"/>
      <c r="F797" s="742"/>
      <c r="G797" s="742"/>
      <c r="H797" s="742"/>
      <c r="I797" s="742"/>
      <c r="J797" s="742"/>
      <c r="K797" s="742"/>
      <c r="L797" s="742"/>
      <c r="M797" s="742"/>
      <c r="N797" s="742"/>
      <c r="O797" s="742"/>
      <c r="P797" s="742"/>
      <c r="Q797" s="742"/>
      <c r="R797" s="742"/>
      <c r="S797" s="742"/>
      <c r="T797" s="742"/>
      <c r="U797" s="742"/>
      <c r="V797" s="742"/>
      <c r="W797" s="742"/>
      <c r="X797" s="742"/>
      <c r="Y797" s="742"/>
      <c r="Z797" s="742"/>
      <c r="AA797" s="742"/>
      <c r="AB797" s="742"/>
      <c r="AC797" s="742"/>
      <c r="AD797" s="742"/>
      <c r="AE797" s="742"/>
    </row>
    <row r="798">
      <c r="A798" s="742"/>
      <c r="B798" s="742"/>
      <c r="C798" s="742"/>
      <c r="D798" s="742"/>
      <c r="E798" s="742"/>
      <c r="F798" s="742"/>
      <c r="G798" s="742"/>
      <c r="H798" s="742"/>
      <c r="I798" s="742"/>
      <c r="J798" s="742"/>
      <c r="K798" s="742"/>
      <c r="L798" s="742"/>
      <c r="M798" s="742"/>
      <c r="N798" s="742"/>
      <c r="O798" s="742"/>
      <c r="P798" s="742"/>
      <c r="Q798" s="742"/>
      <c r="R798" s="742"/>
      <c r="S798" s="742"/>
      <c r="T798" s="742"/>
      <c r="U798" s="742"/>
      <c r="V798" s="742"/>
      <c r="W798" s="742"/>
      <c r="X798" s="742"/>
      <c r="Y798" s="742"/>
      <c r="Z798" s="742"/>
      <c r="AA798" s="742"/>
      <c r="AB798" s="742"/>
      <c r="AC798" s="742"/>
      <c r="AD798" s="742"/>
      <c r="AE798" s="742"/>
    </row>
    <row r="799">
      <c r="A799" s="742"/>
      <c r="B799" s="742"/>
      <c r="C799" s="742"/>
      <c r="D799" s="742"/>
      <c r="E799" s="742"/>
      <c r="F799" s="742"/>
      <c r="G799" s="742"/>
      <c r="H799" s="742"/>
      <c r="I799" s="742"/>
      <c r="J799" s="742"/>
      <c r="K799" s="742"/>
      <c r="L799" s="742"/>
      <c r="M799" s="742"/>
      <c r="N799" s="742"/>
      <c r="O799" s="742"/>
      <c r="P799" s="742"/>
      <c r="Q799" s="742"/>
      <c r="R799" s="742"/>
      <c r="S799" s="742"/>
      <c r="T799" s="742"/>
      <c r="U799" s="742"/>
      <c r="V799" s="742"/>
      <c r="W799" s="742"/>
      <c r="X799" s="742"/>
      <c r="Y799" s="742"/>
      <c r="Z799" s="742"/>
      <c r="AA799" s="742"/>
      <c r="AB799" s="742"/>
      <c r="AC799" s="742"/>
      <c r="AD799" s="742"/>
      <c r="AE799" s="742"/>
    </row>
    <row r="800">
      <c r="A800" s="742"/>
      <c r="B800" s="742"/>
      <c r="C800" s="742"/>
      <c r="D800" s="742"/>
      <c r="E800" s="742"/>
      <c r="F800" s="742"/>
      <c r="G800" s="742"/>
      <c r="H800" s="742"/>
      <c r="I800" s="742"/>
      <c r="J800" s="742"/>
      <c r="K800" s="742"/>
      <c r="L800" s="742"/>
      <c r="M800" s="742"/>
      <c r="N800" s="742"/>
      <c r="O800" s="742"/>
      <c r="P800" s="742"/>
      <c r="Q800" s="742"/>
      <c r="R800" s="742"/>
      <c r="S800" s="742"/>
      <c r="T800" s="742"/>
      <c r="U800" s="742"/>
      <c r="V800" s="742"/>
      <c r="W800" s="742"/>
      <c r="X800" s="742"/>
      <c r="Y800" s="742"/>
      <c r="Z800" s="742"/>
      <c r="AA800" s="742"/>
      <c r="AB800" s="742"/>
      <c r="AC800" s="742"/>
      <c r="AD800" s="742"/>
      <c r="AE800" s="742"/>
    </row>
    <row r="801">
      <c r="A801" s="742"/>
      <c r="B801" s="742"/>
      <c r="C801" s="742"/>
      <c r="D801" s="742"/>
      <c r="E801" s="742"/>
      <c r="F801" s="742"/>
      <c r="G801" s="742"/>
      <c r="H801" s="742"/>
      <c r="I801" s="742"/>
      <c r="J801" s="742"/>
      <c r="K801" s="742"/>
      <c r="L801" s="742"/>
      <c r="M801" s="742"/>
      <c r="N801" s="742"/>
      <c r="O801" s="742"/>
      <c r="P801" s="742"/>
      <c r="Q801" s="742"/>
      <c r="R801" s="742"/>
      <c r="S801" s="742"/>
      <c r="T801" s="742"/>
      <c r="U801" s="742"/>
      <c r="V801" s="742"/>
      <c r="W801" s="742"/>
      <c r="X801" s="742"/>
      <c r="Y801" s="742"/>
      <c r="Z801" s="742"/>
      <c r="AA801" s="742"/>
      <c r="AB801" s="742"/>
      <c r="AC801" s="742"/>
      <c r="AD801" s="742"/>
      <c r="AE801" s="742"/>
    </row>
    <row r="802">
      <c r="A802" s="742"/>
      <c r="B802" s="742"/>
      <c r="C802" s="742"/>
      <c r="D802" s="742"/>
      <c r="E802" s="742"/>
      <c r="F802" s="742"/>
      <c r="G802" s="742"/>
      <c r="H802" s="742"/>
      <c r="I802" s="742"/>
      <c r="J802" s="742"/>
      <c r="K802" s="742"/>
      <c r="L802" s="742"/>
      <c r="M802" s="742"/>
      <c r="N802" s="742"/>
      <c r="O802" s="742"/>
      <c r="P802" s="742"/>
      <c r="Q802" s="742"/>
      <c r="R802" s="742"/>
      <c r="S802" s="742"/>
      <c r="T802" s="742"/>
      <c r="U802" s="742"/>
      <c r="V802" s="742"/>
      <c r="W802" s="742"/>
      <c r="X802" s="742"/>
      <c r="Y802" s="742"/>
      <c r="Z802" s="742"/>
      <c r="AA802" s="742"/>
      <c r="AB802" s="742"/>
      <c r="AC802" s="742"/>
      <c r="AD802" s="742"/>
      <c r="AE802" s="742"/>
    </row>
    <row r="803">
      <c r="A803" s="742"/>
      <c r="B803" s="742"/>
      <c r="C803" s="742"/>
      <c r="D803" s="742"/>
      <c r="E803" s="742"/>
      <c r="F803" s="742"/>
      <c r="G803" s="742"/>
      <c r="H803" s="742"/>
      <c r="I803" s="742"/>
      <c r="J803" s="742"/>
      <c r="K803" s="742"/>
      <c r="L803" s="742"/>
      <c r="M803" s="742"/>
      <c r="N803" s="742"/>
      <c r="O803" s="742"/>
      <c r="P803" s="742"/>
      <c r="Q803" s="742"/>
      <c r="R803" s="742"/>
      <c r="S803" s="742"/>
      <c r="T803" s="742"/>
      <c r="U803" s="742"/>
      <c r="V803" s="742"/>
      <c r="W803" s="742"/>
      <c r="X803" s="742"/>
      <c r="Y803" s="742"/>
      <c r="Z803" s="742"/>
      <c r="AA803" s="742"/>
      <c r="AB803" s="742"/>
      <c r="AC803" s="742"/>
      <c r="AD803" s="742"/>
      <c r="AE803" s="742"/>
    </row>
    <row r="804">
      <c r="A804" s="742"/>
      <c r="B804" s="742"/>
      <c r="C804" s="742"/>
      <c r="D804" s="742"/>
      <c r="E804" s="742"/>
      <c r="F804" s="742"/>
      <c r="G804" s="742"/>
      <c r="H804" s="742"/>
      <c r="I804" s="742"/>
      <c r="J804" s="742"/>
      <c r="K804" s="742"/>
      <c r="L804" s="742"/>
      <c r="M804" s="742"/>
      <c r="N804" s="742"/>
      <c r="O804" s="742"/>
      <c r="P804" s="742"/>
      <c r="Q804" s="742"/>
      <c r="R804" s="742"/>
      <c r="S804" s="742"/>
      <c r="T804" s="742"/>
      <c r="U804" s="742"/>
      <c r="V804" s="742"/>
      <c r="W804" s="742"/>
      <c r="X804" s="742"/>
      <c r="Y804" s="742"/>
      <c r="Z804" s="742"/>
      <c r="AA804" s="742"/>
      <c r="AB804" s="742"/>
      <c r="AC804" s="742"/>
      <c r="AD804" s="742"/>
      <c r="AE804" s="742"/>
    </row>
    <row r="805">
      <c r="A805" s="742"/>
      <c r="B805" s="742"/>
      <c r="C805" s="742"/>
      <c r="D805" s="742"/>
      <c r="E805" s="742"/>
      <c r="F805" s="742"/>
      <c r="G805" s="742"/>
      <c r="H805" s="742"/>
      <c r="I805" s="742"/>
      <c r="J805" s="742"/>
      <c r="K805" s="742"/>
      <c r="L805" s="742"/>
      <c r="M805" s="742"/>
      <c r="N805" s="742"/>
      <c r="O805" s="742"/>
      <c r="P805" s="742"/>
      <c r="Q805" s="742"/>
      <c r="R805" s="742"/>
      <c r="S805" s="742"/>
      <c r="T805" s="742"/>
      <c r="U805" s="742"/>
      <c r="V805" s="742"/>
      <c r="W805" s="742"/>
      <c r="X805" s="742"/>
      <c r="Y805" s="742"/>
      <c r="Z805" s="742"/>
      <c r="AA805" s="742"/>
      <c r="AB805" s="742"/>
      <c r="AC805" s="742"/>
      <c r="AD805" s="742"/>
      <c r="AE805" s="742"/>
    </row>
    <row r="806">
      <c r="A806" s="742"/>
      <c r="B806" s="742"/>
      <c r="C806" s="742"/>
      <c r="D806" s="742"/>
      <c r="E806" s="742"/>
      <c r="F806" s="742"/>
      <c r="G806" s="742"/>
      <c r="H806" s="742"/>
      <c r="I806" s="742"/>
      <c r="J806" s="742"/>
      <c r="K806" s="742"/>
      <c r="L806" s="742"/>
      <c r="M806" s="742"/>
      <c r="N806" s="742"/>
      <c r="O806" s="742"/>
      <c r="P806" s="742"/>
      <c r="Q806" s="742"/>
      <c r="R806" s="742"/>
      <c r="S806" s="742"/>
      <c r="T806" s="742"/>
      <c r="U806" s="742"/>
      <c r="V806" s="742"/>
      <c r="W806" s="742"/>
      <c r="X806" s="742"/>
      <c r="Y806" s="742"/>
      <c r="Z806" s="742"/>
      <c r="AA806" s="742"/>
      <c r="AB806" s="742"/>
      <c r="AC806" s="742"/>
      <c r="AD806" s="742"/>
      <c r="AE806" s="742"/>
    </row>
    <row r="807">
      <c r="A807" s="742"/>
      <c r="B807" s="742"/>
      <c r="C807" s="742"/>
      <c r="D807" s="742"/>
      <c r="E807" s="742"/>
      <c r="F807" s="742"/>
      <c r="G807" s="742"/>
      <c r="H807" s="742"/>
      <c r="I807" s="742"/>
      <c r="J807" s="742"/>
      <c r="K807" s="742"/>
      <c r="L807" s="742"/>
      <c r="M807" s="742"/>
      <c r="N807" s="742"/>
      <c r="O807" s="742"/>
      <c r="P807" s="742"/>
      <c r="Q807" s="742"/>
      <c r="R807" s="742"/>
      <c r="S807" s="742"/>
      <c r="T807" s="742"/>
      <c r="U807" s="742"/>
      <c r="V807" s="742"/>
      <c r="W807" s="742"/>
      <c r="X807" s="742"/>
      <c r="Y807" s="742"/>
      <c r="Z807" s="742"/>
      <c r="AA807" s="742"/>
      <c r="AB807" s="742"/>
      <c r="AC807" s="742"/>
      <c r="AD807" s="742"/>
      <c r="AE807" s="742"/>
    </row>
    <row r="808">
      <c r="A808" s="742"/>
      <c r="B808" s="742"/>
      <c r="C808" s="742"/>
      <c r="D808" s="742"/>
      <c r="E808" s="742"/>
      <c r="F808" s="742"/>
      <c r="G808" s="742"/>
      <c r="H808" s="742"/>
      <c r="I808" s="742"/>
      <c r="J808" s="742"/>
      <c r="K808" s="742"/>
      <c r="L808" s="742"/>
      <c r="M808" s="742"/>
      <c r="N808" s="742"/>
      <c r="O808" s="742"/>
      <c r="P808" s="742"/>
      <c r="Q808" s="742"/>
      <c r="R808" s="742"/>
      <c r="S808" s="742"/>
      <c r="T808" s="742"/>
      <c r="U808" s="742"/>
      <c r="V808" s="742"/>
      <c r="W808" s="742"/>
      <c r="X808" s="742"/>
      <c r="Y808" s="742"/>
      <c r="Z808" s="742"/>
      <c r="AA808" s="742"/>
      <c r="AB808" s="742"/>
      <c r="AC808" s="742"/>
      <c r="AD808" s="742"/>
      <c r="AE808" s="742"/>
    </row>
    <row r="809">
      <c r="A809" s="742"/>
      <c r="B809" s="742"/>
      <c r="C809" s="742"/>
      <c r="D809" s="742"/>
      <c r="E809" s="742"/>
      <c r="F809" s="742"/>
      <c r="G809" s="742"/>
      <c r="H809" s="742"/>
      <c r="I809" s="742"/>
      <c r="J809" s="742"/>
      <c r="K809" s="742"/>
      <c r="L809" s="742"/>
      <c r="M809" s="742"/>
      <c r="N809" s="742"/>
      <c r="O809" s="742"/>
      <c r="P809" s="742"/>
      <c r="Q809" s="742"/>
      <c r="R809" s="742"/>
      <c r="S809" s="742"/>
      <c r="T809" s="742"/>
      <c r="U809" s="742"/>
      <c r="V809" s="742"/>
      <c r="W809" s="742"/>
      <c r="X809" s="742"/>
      <c r="Y809" s="742"/>
      <c r="Z809" s="742"/>
      <c r="AA809" s="742"/>
      <c r="AB809" s="742"/>
      <c r="AC809" s="742"/>
      <c r="AD809" s="742"/>
      <c r="AE809" s="742"/>
    </row>
    <row r="810">
      <c r="A810" s="742"/>
      <c r="B810" s="742"/>
      <c r="C810" s="742"/>
      <c r="D810" s="742"/>
      <c r="E810" s="742"/>
      <c r="F810" s="742"/>
      <c r="G810" s="742"/>
      <c r="H810" s="742"/>
      <c r="I810" s="742"/>
      <c r="J810" s="742"/>
      <c r="K810" s="742"/>
      <c r="L810" s="742"/>
      <c r="M810" s="742"/>
      <c r="N810" s="742"/>
      <c r="O810" s="742"/>
      <c r="P810" s="742"/>
      <c r="Q810" s="742"/>
      <c r="R810" s="742"/>
      <c r="S810" s="742"/>
      <c r="T810" s="742"/>
      <c r="U810" s="742"/>
      <c r="V810" s="742"/>
      <c r="W810" s="742"/>
      <c r="X810" s="742"/>
      <c r="Y810" s="742"/>
      <c r="Z810" s="742"/>
      <c r="AA810" s="742"/>
      <c r="AB810" s="742"/>
      <c r="AC810" s="742"/>
      <c r="AD810" s="742"/>
      <c r="AE810" s="742"/>
    </row>
    <row r="811">
      <c r="A811" s="742"/>
      <c r="B811" s="742"/>
      <c r="C811" s="742"/>
      <c r="D811" s="742"/>
      <c r="E811" s="742"/>
      <c r="F811" s="742"/>
      <c r="G811" s="742"/>
      <c r="H811" s="742"/>
      <c r="I811" s="742"/>
      <c r="J811" s="742"/>
      <c r="K811" s="742"/>
      <c r="L811" s="742"/>
      <c r="M811" s="742"/>
      <c r="N811" s="742"/>
      <c r="O811" s="742"/>
      <c r="P811" s="742"/>
      <c r="Q811" s="742"/>
      <c r="R811" s="742"/>
      <c r="S811" s="742"/>
      <c r="T811" s="742"/>
      <c r="U811" s="742"/>
      <c r="V811" s="742"/>
      <c r="W811" s="742"/>
      <c r="X811" s="742"/>
      <c r="Y811" s="742"/>
      <c r="Z811" s="742"/>
      <c r="AA811" s="742"/>
      <c r="AB811" s="742"/>
      <c r="AC811" s="742"/>
      <c r="AD811" s="742"/>
      <c r="AE811" s="742"/>
    </row>
    <row r="812">
      <c r="A812" s="742"/>
      <c r="B812" s="742"/>
      <c r="C812" s="742"/>
      <c r="D812" s="742"/>
      <c r="E812" s="742"/>
      <c r="F812" s="742"/>
      <c r="G812" s="742"/>
      <c r="H812" s="742"/>
      <c r="I812" s="742"/>
      <c r="J812" s="742"/>
      <c r="K812" s="742"/>
      <c r="L812" s="742"/>
      <c r="M812" s="742"/>
      <c r="N812" s="742"/>
      <c r="O812" s="742"/>
      <c r="P812" s="742"/>
      <c r="Q812" s="742"/>
      <c r="R812" s="742"/>
      <c r="S812" s="742"/>
      <c r="T812" s="742"/>
      <c r="U812" s="742"/>
      <c r="V812" s="742"/>
      <c r="W812" s="742"/>
      <c r="X812" s="742"/>
      <c r="Y812" s="742"/>
      <c r="Z812" s="742"/>
      <c r="AA812" s="742"/>
      <c r="AB812" s="742"/>
      <c r="AC812" s="742"/>
      <c r="AD812" s="742"/>
      <c r="AE812" s="742"/>
    </row>
    <row r="813">
      <c r="A813" s="742"/>
      <c r="B813" s="742"/>
      <c r="C813" s="742"/>
      <c r="D813" s="742"/>
      <c r="E813" s="742"/>
      <c r="F813" s="742"/>
      <c r="G813" s="742"/>
      <c r="H813" s="742"/>
      <c r="I813" s="742"/>
      <c r="J813" s="742"/>
      <c r="K813" s="742"/>
      <c r="L813" s="742"/>
      <c r="M813" s="742"/>
      <c r="N813" s="742"/>
      <c r="O813" s="742"/>
      <c r="P813" s="742"/>
      <c r="Q813" s="742"/>
      <c r="R813" s="742"/>
      <c r="S813" s="742"/>
      <c r="T813" s="742"/>
      <c r="U813" s="742"/>
      <c r="V813" s="742"/>
      <c r="W813" s="742"/>
      <c r="X813" s="742"/>
      <c r="Y813" s="742"/>
      <c r="Z813" s="742"/>
      <c r="AA813" s="742"/>
      <c r="AB813" s="742"/>
      <c r="AC813" s="742"/>
      <c r="AD813" s="742"/>
      <c r="AE813" s="742"/>
    </row>
    <row r="814">
      <c r="A814" s="742"/>
      <c r="B814" s="742"/>
      <c r="C814" s="742"/>
      <c r="D814" s="742"/>
      <c r="E814" s="742"/>
      <c r="F814" s="742"/>
      <c r="G814" s="742"/>
      <c r="H814" s="742"/>
      <c r="I814" s="742"/>
      <c r="J814" s="742"/>
      <c r="K814" s="742"/>
      <c r="L814" s="742"/>
      <c r="M814" s="742"/>
      <c r="N814" s="742"/>
      <c r="O814" s="742"/>
      <c r="P814" s="742"/>
      <c r="Q814" s="742"/>
      <c r="R814" s="742"/>
      <c r="S814" s="742"/>
      <c r="T814" s="742"/>
      <c r="U814" s="742"/>
      <c r="V814" s="742"/>
      <c r="W814" s="742"/>
      <c r="X814" s="742"/>
      <c r="Y814" s="742"/>
      <c r="Z814" s="742"/>
      <c r="AA814" s="742"/>
      <c r="AB814" s="742"/>
      <c r="AC814" s="742"/>
      <c r="AD814" s="742"/>
      <c r="AE814" s="742"/>
    </row>
    <row r="815">
      <c r="A815" s="742"/>
      <c r="B815" s="742"/>
      <c r="C815" s="742"/>
      <c r="D815" s="742"/>
      <c r="E815" s="742"/>
      <c r="F815" s="742"/>
      <c r="G815" s="742"/>
      <c r="H815" s="742"/>
      <c r="I815" s="742"/>
      <c r="J815" s="742"/>
      <c r="K815" s="742"/>
      <c r="L815" s="742"/>
      <c r="M815" s="742"/>
      <c r="N815" s="742"/>
      <c r="O815" s="742"/>
      <c r="P815" s="742"/>
      <c r="Q815" s="742"/>
      <c r="R815" s="742"/>
      <c r="S815" s="742"/>
      <c r="T815" s="742"/>
      <c r="U815" s="742"/>
      <c r="V815" s="742"/>
      <c r="W815" s="742"/>
      <c r="X815" s="742"/>
      <c r="Y815" s="742"/>
      <c r="Z815" s="742"/>
      <c r="AA815" s="742"/>
      <c r="AB815" s="742"/>
      <c r="AC815" s="742"/>
      <c r="AD815" s="742"/>
      <c r="AE815" s="742"/>
    </row>
    <row r="816">
      <c r="A816" s="742"/>
      <c r="B816" s="742"/>
      <c r="C816" s="742"/>
      <c r="D816" s="742"/>
      <c r="E816" s="742"/>
      <c r="F816" s="742"/>
      <c r="G816" s="742"/>
      <c r="H816" s="742"/>
      <c r="I816" s="742"/>
      <c r="J816" s="742"/>
      <c r="K816" s="742"/>
      <c r="L816" s="742"/>
      <c r="M816" s="742"/>
      <c r="N816" s="742"/>
      <c r="O816" s="742"/>
      <c r="P816" s="742"/>
      <c r="Q816" s="742"/>
      <c r="R816" s="742"/>
      <c r="S816" s="742"/>
      <c r="T816" s="742"/>
      <c r="U816" s="742"/>
      <c r="V816" s="742"/>
      <c r="W816" s="742"/>
      <c r="X816" s="742"/>
      <c r="Y816" s="742"/>
      <c r="Z816" s="742"/>
      <c r="AA816" s="742"/>
      <c r="AB816" s="742"/>
      <c r="AC816" s="742"/>
      <c r="AD816" s="742"/>
      <c r="AE816" s="742"/>
    </row>
    <row r="817">
      <c r="A817" s="742"/>
      <c r="B817" s="742"/>
      <c r="C817" s="742"/>
      <c r="D817" s="742"/>
      <c r="E817" s="742"/>
      <c r="F817" s="742"/>
      <c r="G817" s="742"/>
      <c r="H817" s="742"/>
      <c r="I817" s="742"/>
      <c r="J817" s="742"/>
      <c r="K817" s="742"/>
      <c r="L817" s="742"/>
      <c r="M817" s="742"/>
      <c r="N817" s="742"/>
      <c r="O817" s="742"/>
      <c r="P817" s="742"/>
      <c r="Q817" s="742"/>
      <c r="R817" s="742"/>
      <c r="S817" s="742"/>
      <c r="T817" s="742"/>
      <c r="U817" s="742"/>
      <c r="V817" s="742"/>
      <c r="W817" s="742"/>
      <c r="X817" s="742"/>
      <c r="Y817" s="742"/>
      <c r="Z817" s="742"/>
      <c r="AA817" s="742"/>
      <c r="AB817" s="742"/>
      <c r="AC817" s="742"/>
      <c r="AD817" s="742"/>
      <c r="AE817" s="742"/>
    </row>
    <row r="818">
      <c r="A818" s="742"/>
      <c r="B818" s="742"/>
      <c r="C818" s="742"/>
      <c r="D818" s="742"/>
      <c r="E818" s="742"/>
      <c r="F818" s="742"/>
      <c r="G818" s="742"/>
      <c r="H818" s="742"/>
      <c r="I818" s="742"/>
      <c r="J818" s="742"/>
      <c r="K818" s="742"/>
      <c r="L818" s="742"/>
      <c r="M818" s="742"/>
      <c r="N818" s="742"/>
      <c r="O818" s="742"/>
      <c r="P818" s="742"/>
      <c r="Q818" s="742"/>
      <c r="R818" s="742"/>
      <c r="S818" s="742"/>
      <c r="T818" s="742"/>
      <c r="U818" s="742"/>
      <c r="V818" s="742"/>
      <c r="W818" s="742"/>
      <c r="X818" s="742"/>
      <c r="Y818" s="742"/>
      <c r="Z818" s="742"/>
      <c r="AA818" s="742"/>
      <c r="AB818" s="742"/>
      <c r="AC818" s="742"/>
      <c r="AD818" s="742"/>
      <c r="AE818" s="742"/>
    </row>
    <row r="819">
      <c r="A819" s="742"/>
      <c r="B819" s="742"/>
      <c r="C819" s="742"/>
      <c r="D819" s="742"/>
      <c r="E819" s="742"/>
      <c r="F819" s="742"/>
      <c r="G819" s="742"/>
      <c r="H819" s="742"/>
      <c r="I819" s="742"/>
      <c r="J819" s="742"/>
      <c r="K819" s="742"/>
      <c r="L819" s="742"/>
      <c r="M819" s="742"/>
      <c r="N819" s="742"/>
      <c r="O819" s="742"/>
      <c r="P819" s="742"/>
      <c r="Q819" s="742"/>
      <c r="R819" s="742"/>
      <c r="S819" s="742"/>
      <c r="T819" s="742"/>
      <c r="U819" s="742"/>
      <c r="V819" s="742"/>
      <c r="W819" s="742"/>
      <c r="X819" s="742"/>
      <c r="Y819" s="742"/>
      <c r="Z819" s="742"/>
      <c r="AA819" s="742"/>
      <c r="AB819" s="742"/>
      <c r="AC819" s="742"/>
      <c r="AD819" s="742"/>
      <c r="AE819" s="742"/>
    </row>
    <row r="820">
      <c r="A820" s="742"/>
      <c r="B820" s="742"/>
      <c r="C820" s="742"/>
      <c r="D820" s="742"/>
      <c r="E820" s="742"/>
      <c r="F820" s="742"/>
      <c r="G820" s="742"/>
      <c r="H820" s="742"/>
      <c r="I820" s="742"/>
      <c r="J820" s="742"/>
      <c r="K820" s="742"/>
      <c r="L820" s="742"/>
      <c r="M820" s="742"/>
      <c r="N820" s="742"/>
      <c r="O820" s="742"/>
      <c r="P820" s="742"/>
      <c r="Q820" s="742"/>
      <c r="R820" s="742"/>
      <c r="S820" s="742"/>
      <c r="T820" s="742"/>
      <c r="U820" s="742"/>
      <c r="V820" s="742"/>
      <c r="W820" s="742"/>
      <c r="X820" s="742"/>
      <c r="Y820" s="742"/>
      <c r="Z820" s="742"/>
      <c r="AA820" s="742"/>
      <c r="AB820" s="742"/>
      <c r="AC820" s="742"/>
      <c r="AD820" s="742"/>
      <c r="AE820" s="742"/>
    </row>
    <row r="821">
      <c r="A821" s="742"/>
      <c r="B821" s="742"/>
      <c r="C821" s="742"/>
      <c r="D821" s="742"/>
      <c r="E821" s="742"/>
      <c r="F821" s="742"/>
      <c r="G821" s="742"/>
      <c r="H821" s="742"/>
      <c r="I821" s="742"/>
      <c r="J821" s="742"/>
      <c r="K821" s="742"/>
      <c r="L821" s="742"/>
      <c r="M821" s="742"/>
      <c r="N821" s="742"/>
      <c r="O821" s="742"/>
      <c r="P821" s="742"/>
      <c r="Q821" s="742"/>
      <c r="R821" s="742"/>
      <c r="S821" s="742"/>
      <c r="T821" s="742"/>
      <c r="U821" s="742"/>
      <c r="V821" s="742"/>
      <c r="W821" s="742"/>
      <c r="X821" s="742"/>
      <c r="Y821" s="742"/>
      <c r="Z821" s="742"/>
      <c r="AA821" s="742"/>
      <c r="AB821" s="742"/>
      <c r="AC821" s="742"/>
      <c r="AD821" s="742"/>
      <c r="AE821" s="742"/>
    </row>
    <row r="822">
      <c r="A822" s="742"/>
      <c r="B822" s="742"/>
      <c r="C822" s="742"/>
      <c r="D822" s="742"/>
      <c r="E822" s="742"/>
      <c r="F822" s="742"/>
      <c r="G822" s="742"/>
      <c r="H822" s="742"/>
      <c r="I822" s="742"/>
      <c r="J822" s="742"/>
      <c r="K822" s="742"/>
      <c r="L822" s="742"/>
      <c r="M822" s="742"/>
      <c r="N822" s="742"/>
      <c r="O822" s="742"/>
      <c r="P822" s="742"/>
      <c r="Q822" s="742"/>
      <c r="R822" s="742"/>
      <c r="S822" s="742"/>
      <c r="T822" s="742"/>
      <c r="U822" s="742"/>
      <c r="V822" s="742"/>
      <c r="W822" s="742"/>
      <c r="X822" s="742"/>
      <c r="Y822" s="742"/>
      <c r="Z822" s="742"/>
      <c r="AA822" s="742"/>
      <c r="AB822" s="742"/>
      <c r="AC822" s="742"/>
      <c r="AD822" s="742"/>
      <c r="AE822" s="742"/>
    </row>
    <row r="823">
      <c r="A823" s="742"/>
      <c r="B823" s="742"/>
      <c r="C823" s="742"/>
      <c r="D823" s="742"/>
      <c r="E823" s="742"/>
      <c r="F823" s="742"/>
      <c r="G823" s="742"/>
      <c r="H823" s="742"/>
      <c r="I823" s="742"/>
      <c r="J823" s="742"/>
      <c r="K823" s="742"/>
      <c r="L823" s="742"/>
      <c r="M823" s="742"/>
      <c r="N823" s="742"/>
      <c r="O823" s="742"/>
      <c r="P823" s="742"/>
      <c r="Q823" s="742"/>
      <c r="R823" s="742"/>
      <c r="S823" s="742"/>
      <c r="T823" s="742"/>
      <c r="U823" s="742"/>
      <c r="V823" s="742"/>
      <c r="W823" s="742"/>
      <c r="X823" s="742"/>
      <c r="Y823" s="742"/>
      <c r="Z823" s="742"/>
      <c r="AA823" s="742"/>
      <c r="AB823" s="742"/>
      <c r="AC823" s="742"/>
      <c r="AD823" s="742"/>
      <c r="AE823" s="742"/>
    </row>
    <row r="824">
      <c r="A824" s="742"/>
      <c r="B824" s="742"/>
      <c r="C824" s="742"/>
      <c r="D824" s="742"/>
      <c r="E824" s="742"/>
      <c r="F824" s="742"/>
      <c r="G824" s="742"/>
      <c r="H824" s="742"/>
      <c r="I824" s="742"/>
      <c r="J824" s="742"/>
      <c r="K824" s="742"/>
      <c r="L824" s="742"/>
      <c r="M824" s="742"/>
      <c r="N824" s="742"/>
      <c r="O824" s="742"/>
      <c r="P824" s="742"/>
      <c r="Q824" s="742"/>
      <c r="R824" s="742"/>
      <c r="S824" s="742"/>
      <c r="T824" s="742"/>
      <c r="U824" s="742"/>
      <c r="V824" s="742"/>
      <c r="W824" s="742"/>
      <c r="X824" s="742"/>
      <c r="Y824" s="742"/>
      <c r="Z824" s="742"/>
      <c r="AA824" s="742"/>
      <c r="AB824" s="742"/>
      <c r="AC824" s="742"/>
      <c r="AD824" s="742"/>
      <c r="AE824" s="742"/>
    </row>
    <row r="825">
      <c r="A825" s="742"/>
      <c r="B825" s="742"/>
      <c r="C825" s="742"/>
      <c r="D825" s="742"/>
      <c r="E825" s="742"/>
      <c r="F825" s="742"/>
      <c r="G825" s="742"/>
      <c r="H825" s="742"/>
      <c r="I825" s="742"/>
      <c r="J825" s="742"/>
      <c r="K825" s="742"/>
      <c r="L825" s="742"/>
      <c r="M825" s="742"/>
      <c r="N825" s="742"/>
      <c r="O825" s="742"/>
      <c r="P825" s="742"/>
      <c r="Q825" s="742"/>
      <c r="R825" s="742"/>
      <c r="S825" s="742"/>
      <c r="T825" s="742"/>
      <c r="U825" s="742"/>
      <c r="V825" s="742"/>
      <c r="W825" s="742"/>
      <c r="X825" s="742"/>
      <c r="Y825" s="742"/>
      <c r="Z825" s="742"/>
      <c r="AA825" s="742"/>
      <c r="AB825" s="742"/>
      <c r="AC825" s="742"/>
      <c r="AD825" s="742"/>
      <c r="AE825" s="742"/>
    </row>
    <row r="826">
      <c r="A826" s="742"/>
      <c r="B826" s="742"/>
      <c r="C826" s="742"/>
      <c r="D826" s="742"/>
      <c r="E826" s="742"/>
      <c r="F826" s="742"/>
      <c r="G826" s="742"/>
      <c r="H826" s="742"/>
      <c r="I826" s="742"/>
      <c r="J826" s="742"/>
      <c r="K826" s="742"/>
      <c r="L826" s="742"/>
      <c r="M826" s="742"/>
      <c r="N826" s="742"/>
      <c r="O826" s="742"/>
      <c r="P826" s="742"/>
      <c r="Q826" s="742"/>
      <c r="R826" s="742"/>
      <c r="S826" s="742"/>
      <c r="T826" s="742"/>
      <c r="U826" s="742"/>
      <c r="V826" s="742"/>
      <c r="W826" s="742"/>
      <c r="X826" s="742"/>
      <c r="Y826" s="742"/>
      <c r="Z826" s="742"/>
      <c r="AA826" s="742"/>
      <c r="AB826" s="742"/>
      <c r="AC826" s="742"/>
      <c r="AD826" s="742"/>
      <c r="AE826" s="742"/>
    </row>
    <row r="827">
      <c r="A827" s="742"/>
      <c r="B827" s="742"/>
      <c r="C827" s="742"/>
      <c r="D827" s="742"/>
      <c r="E827" s="742"/>
      <c r="F827" s="742"/>
      <c r="G827" s="742"/>
      <c r="H827" s="742"/>
      <c r="I827" s="742"/>
      <c r="J827" s="742"/>
      <c r="K827" s="742"/>
      <c r="L827" s="742"/>
      <c r="M827" s="742"/>
      <c r="N827" s="742"/>
      <c r="O827" s="742"/>
      <c r="P827" s="742"/>
      <c r="Q827" s="742"/>
      <c r="R827" s="742"/>
      <c r="S827" s="742"/>
      <c r="T827" s="742"/>
      <c r="U827" s="742"/>
      <c r="V827" s="742"/>
      <c r="W827" s="742"/>
      <c r="X827" s="742"/>
      <c r="Y827" s="742"/>
      <c r="Z827" s="742"/>
      <c r="AA827" s="742"/>
      <c r="AB827" s="742"/>
      <c r="AC827" s="742"/>
      <c r="AD827" s="742"/>
      <c r="AE827" s="742"/>
    </row>
    <row r="828">
      <c r="A828" s="742"/>
      <c r="B828" s="742"/>
      <c r="C828" s="742"/>
      <c r="D828" s="742"/>
      <c r="E828" s="742"/>
      <c r="F828" s="742"/>
      <c r="G828" s="742"/>
      <c r="H828" s="742"/>
      <c r="I828" s="742"/>
      <c r="J828" s="742"/>
      <c r="K828" s="742"/>
      <c r="L828" s="742"/>
      <c r="M828" s="742"/>
      <c r="N828" s="742"/>
      <c r="O828" s="742"/>
      <c r="P828" s="742"/>
      <c r="Q828" s="742"/>
      <c r="R828" s="742"/>
      <c r="S828" s="742"/>
      <c r="T828" s="742"/>
      <c r="U828" s="742"/>
      <c r="V828" s="742"/>
      <c r="W828" s="742"/>
      <c r="X828" s="742"/>
      <c r="Y828" s="742"/>
      <c r="Z828" s="742"/>
      <c r="AA828" s="742"/>
      <c r="AB828" s="742"/>
      <c r="AC828" s="742"/>
      <c r="AD828" s="742"/>
      <c r="AE828" s="742"/>
    </row>
    <row r="829">
      <c r="A829" s="742"/>
      <c r="B829" s="742"/>
      <c r="C829" s="742"/>
      <c r="D829" s="742"/>
      <c r="E829" s="742"/>
      <c r="F829" s="742"/>
      <c r="G829" s="742"/>
      <c r="H829" s="742"/>
      <c r="I829" s="742"/>
      <c r="J829" s="742"/>
      <c r="K829" s="742"/>
      <c r="L829" s="742"/>
      <c r="M829" s="742"/>
      <c r="N829" s="742"/>
      <c r="O829" s="742"/>
      <c r="P829" s="742"/>
      <c r="Q829" s="742"/>
      <c r="R829" s="742"/>
      <c r="S829" s="742"/>
      <c r="T829" s="742"/>
      <c r="U829" s="742"/>
      <c r="V829" s="742"/>
      <c r="W829" s="742"/>
      <c r="X829" s="742"/>
      <c r="Y829" s="742"/>
      <c r="Z829" s="742"/>
      <c r="AA829" s="742"/>
      <c r="AB829" s="742"/>
      <c r="AC829" s="742"/>
      <c r="AD829" s="742"/>
      <c r="AE829" s="742"/>
    </row>
    <row r="830">
      <c r="A830" s="742"/>
      <c r="B830" s="742"/>
      <c r="C830" s="742"/>
      <c r="D830" s="742"/>
      <c r="E830" s="742"/>
      <c r="F830" s="742"/>
      <c r="G830" s="742"/>
      <c r="H830" s="742"/>
      <c r="I830" s="742"/>
      <c r="J830" s="742"/>
      <c r="K830" s="742"/>
      <c r="L830" s="742"/>
      <c r="M830" s="742"/>
      <c r="N830" s="742"/>
      <c r="O830" s="742"/>
      <c r="P830" s="742"/>
      <c r="Q830" s="742"/>
      <c r="R830" s="742"/>
      <c r="S830" s="742"/>
      <c r="T830" s="742"/>
      <c r="U830" s="742"/>
      <c r="V830" s="742"/>
      <c r="W830" s="742"/>
      <c r="X830" s="742"/>
      <c r="Y830" s="742"/>
      <c r="Z830" s="742"/>
      <c r="AA830" s="742"/>
      <c r="AB830" s="742"/>
      <c r="AC830" s="742"/>
      <c r="AD830" s="742"/>
      <c r="AE830" s="742"/>
    </row>
    <row r="831">
      <c r="A831" s="742"/>
      <c r="B831" s="742"/>
      <c r="C831" s="742"/>
      <c r="D831" s="742"/>
      <c r="E831" s="742"/>
      <c r="F831" s="742"/>
      <c r="G831" s="742"/>
      <c r="H831" s="742"/>
      <c r="I831" s="742"/>
      <c r="J831" s="742"/>
      <c r="K831" s="742"/>
      <c r="L831" s="742"/>
      <c r="M831" s="742"/>
      <c r="N831" s="742"/>
      <c r="O831" s="742"/>
      <c r="P831" s="742"/>
      <c r="Q831" s="742"/>
      <c r="R831" s="742"/>
      <c r="S831" s="742"/>
      <c r="T831" s="742"/>
      <c r="U831" s="742"/>
      <c r="V831" s="742"/>
      <c r="W831" s="742"/>
      <c r="X831" s="742"/>
      <c r="Y831" s="742"/>
      <c r="Z831" s="742"/>
      <c r="AA831" s="742"/>
      <c r="AB831" s="742"/>
      <c r="AC831" s="742"/>
      <c r="AD831" s="742"/>
      <c r="AE831" s="742"/>
    </row>
    <row r="832">
      <c r="A832" s="742"/>
      <c r="B832" s="742"/>
      <c r="C832" s="742"/>
      <c r="D832" s="742"/>
      <c r="E832" s="742"/>
      <c r="F832" s="742"/>
      <c r="G832" s="742"/>
      <c r="H832" s="742"/>
      <c r="I832" s="742"/>
      <c r="J832" s="742"/>
      <c r="K832" s="742"/>
      <c r="L832" s="742"/>
      <c r="M832" s="742"/>
      <c r="N832" s="742"/>
      <c r="O832" s="742"/>
      <c r="P832" s="742"/>
      <c r="Q832" s="742"/>
      <c r="R832" s="742"/>
      <c r="S832" s="742"/>
      <c r="T832" s="742"/>
      <c r="U832" s="742"/>
      <c r="V832" s="742"/>
      <c r="W832" s="742"/>
      <c r="X832" s="742"/>
      <c r="Y832" s="742"/>
      <c r="Z832" s="742"/>
      <c r="AA832" s="742"/>
      <c r="AB832" s="742"/>
      <c r="AC832" s="742"/>
      <c r="AD832" s="742"/>
      <c r="AE832" s="742"/>
    </row>
    <row r="833">
      <c r="A833" s="742"/>
      <c r="B833" s="742"/>
      <c r="C833" s="742"/>
      <c r="D833" s="742"/>
      <c r="E833" s="742"/>
      <c r="F833" s="742"/>
      <c r="G833" s="742"/>
      <c r="H833" s="742"/>
      <c r="I833" s="742"/>
      <c r="J833" s="742"/>
      <c r="K833" s="742"/>
      <c r="L833" s="742"/>
      <c r="M833" s="742"/>
      <c r="N833" s="742"/>
      <c r="O833" s="742"/>
      <c r="P833" s="742"/>
      <c r="Q833" s="742"/>
      <c r="R833" s="742"/>
      <c r="S833" s="742"/>
      <c r="T833" s="742"/>
      <c r="U833" s="742"/>
      <c r="V833" s="742"/>
      <c r="W833" s="742"/>
      <c r="X833" s="742"/>
      <c r="Y833" s="742"/>
      <c r="Z833" s="742"/>
      <c r="AA833" s="742"/>
      <c r="AB833" s="742"/>
      <c r="AC833" s="742"/>
      <c r="AD833" s="742"/>
      <c r="AE833" s="742"/>
    </row>
    <row r="834">
      <c r="A834" s="742"/>
      <c r="B834" s="742"/>
      <c r="C834" s="742"/>
      <c r="D834" s="742"/>
      <c r="E834" s="742"/>
      <c r="F834" s="742"/>
      <c r="G834" s="742"/>
      <c r="H834" s="742"/>
      <c r="I834" s="742"/>
      <c r="J834" s="742"/>
      <c r="K834" s="742"/>
      <c r="L834" s="742"/>
      <c r="M834" s="742"/>
      <c r="N834" s="742"/>
      <c r="O834" s="742"/>
      <c r="P834" s="742"/>
      <c r="Q834" s="742"/>
      <c r="R834" s="742"/>
      <c r="S834" s="742"/>
      <c r="T834" s="742"/>
      <c r="U834" s="742"/>
      <c r="V834" s="742"/>
      <c r="W834" s="742"/>
      <c r="X834" s="742"/>
      <c r="Y834" s="742"/>
      <c r="Z834" s="742"/>
      <c r="AA834" s="742"/>
      <c r="AB834" s="742"/>
      <c r="AC834" s="742"/>
      <c r="AD834" s="742"/>
      <c r="AE834" s="742"/>
    </row>
    <row r="835">
      <c r="A835" s="742"/>
      <c r="B835" s="742"/>
      <c r="C835" s="742"/>
      <c r="D835" s="742"/>
      <c r="E835" s="742"/>
      <c r="F835" s="742"/>
      <c r="G835" s="742"/>
      <c r="H835" s="742"/>
      <c r="I835" s="742"/>
      <c r="J835" s="742"/>
      <c r="K835" s="742"/>
      <c r="L835" s="742"/>
      <c r="M835" s="742"/>
      <c r="N835" s="742"/>
      <c r="O835" s="742"/>
      <c r="P835" s="742"/>
      <c r="Q835" s="742"/>
      <c r="R835" s="742"/>
      <c r="S835" s="742"/>
      <c r="T835" s="742"/>
      <c r="U835" s="742"/>
      <c r="V835" s="742"/>
      <c r="W835" s="742"/>
      <c r="X835" s="742"/>
      <c r="Y835" s="742"/>
      <c r="Z835" s="742"/>
      <c r="AA835" s="742"/>
      <c r="AB835" s="742"/>
      <c r="AC835" s="742"/>
      <c r="AD835" s="742"/>
      <c r="AE835" s="742"/>
    </row>
    <row r="836">
      <c r="A836" s="742"/>
      <c r="B836" s="742"/>
      <c r="C836" s="742"/>
      <c r="D836" s="742"/>
      <c r="E836" s="742"/>
      <c r="F836" s="742"/>
      <c r="G836" s="742"/>
      <c r="H836" s="742"/>
      <c r="I836" s="742"/>
      <c r="J836" s="742"/>
      <c r="K836" s="742"/>
      <c r="L836" s="742"/>
      <c r="M836" s="742"/>
      <c r="N836" s="742"/>
      <c r="O836" s="742"/>
      <c r="P836" s="742"/>
      <c r="Q836" s="742"/>
      <c r="R836" s="742"/>
      <c r="S836" s="742"/>
      <c r="T836" s="742"/>
      <c r="U836" s="742"/>
      <c r="V836" s="742"/>
      <c r="W836" s="742"/>
      <c r="X836" s="742"/>
      <c r="Y836" s="742"/>
      <c r="Z836" s="742"/>
      <c r="AA836" s="742"/>
      <c r="AB836" s="742"/>
      <c r="AC836" s="742"/>
      <c r="AD836" s="742"/>
      <c r="AE836" s="742"/>
    </row>
    <row r="837">
      <c r="A837" s="742"/>
      <c r="B837" s="742"/>
      <c r="C837" s="742"/>
      <c r="D837" s="742"/>
      <c r="E837" s="742"/>
      <c r="F837" s="742"/>
      <c r="G837" s="742"/>
      <c r="H837" s="742"/>
      <c r="I837" s="742"/>
      <c r="J837" s="742"/>
      <c r="K837" s="742"/>
      <c r="L837" s="742"/>
      <c r="M837" s="742"/>
      <c r="N837" s="742"/>
      <c r="O837" s="742"/>
      <c r="P837" s="742"/>
      <c r="Q837" s="742"/>
      <c r="R837" s="742"/>
      <c r="S837" s="742"/>
      <c r="T837" s="742"/>
      <c r="U837" s="742"/>
      <c r="V837" s="742"/>
      <c r="W837" s="742"/>
      <c r="X837" s="742"/>
      <c r="Y837" s="742"/>
      <c r="Z837" s="742"/>
      <c r="AA837" s="742"/>
      <c r="AB837" s="742"/>
      <c r="AC837" s="742"/>
      <c r="AD837" s="742"/>
      <c r="AE837" s="742"/>
    </row>
    <row r="838">
      <c r="A838" s="742"/>
      <c r="B838" s="742"/>
      <c r="C838" s="742"/>
      <c r="D838" s="742"/>
      <c r="E838" s="742"/>
      <c r="F838" s="742"/>
      <c r="G838" s="742"/>
      <c r="H838" s="742"/>
      <c r="I838" s="742"/>
      <c r="J838" s="742"/>
      <c r="K838" s="742"/>
      <c r="L838" s="742"/>
      <c r="M838" s="742"/>
      <c r="N838" s="742"/>
      <c r="O838" s="742"/>
      <c r="P838" s="742"/>
      <c r="Q838" s="742"/>
      <c r="R838" s="742"/>
      <c r="S838" s="742"/>
      <c r="T838" s="742"/>
      <c r="U838" s="742"/>
      <c r="V838" s="742"/>
      <c r="W838" s="742"/>
      <c r="X838" s="742"/>
      <c r="Y838" s="742"/>
      <c r="Z838" s="742"/>
      <c r="AA838" s="742"/>
      <c r="AB838" s="742"/>
      <c r="AC838" s="742"/>
      <c r="AD838" s="742"/>
      <c r="AE838" s="742"/>
    </row>
    <row r="839">
      <c r="A839" s="742"/>
      <c r="B839" s="742"/>
      <c r="C839" s="742"/>
      <c r="D839" s="742"/>
      <c r="E839" s="742"/>
      <c r="F839" s="742"/>
      <c r="G839" s="742"/>
      <c r="H839" s="742"/>
      <c r="I839" s="742"/>
      <c r="J839" s="742"/>
      <c r="K839" s="742"/>
      <c r="L839" s="742"/>
      <c r="M839" s="742"/>
      <c r="N839" s="742"/>
      <c r="O839" s="742"/>
      <c r="P839" s="742"/>
      <c r="Q839" s="742"/>
      <c r="R839" s="742"/>
      <c r="S839" s="742"/>
      <c r="T839" s="742"/>
      <c r="U839" s="742"/>
      <c r="V839" s="742"/>
      <c r="W839" s="742"/>
      <c r="X839" s="742"/>
      <c r="Y839" s="742"/>
      <c r="Z839" s="742"/>
      <c r="AA839" s="742"/>
      <c r="AB839" s="742"/>
      <c r="AC839" s="742"/>
      <c r="AD839" s="742"/>
      <c r="AE839" s="742"/>
    </row>
    <row r="840">
      <c r="A840" s="742"/>
      <c r="B840" s="742"/>
      <c r="C840" s="742"/>
      <c r="D840" s="742"/>
      <c r="E840" s="742"/>
      <c r="F840" s="742"/>
      <c r="G840" s="742"/>
      <c r="H840" s="742"/>
      <c r="I840" s="742"/>
      <c r="J840" s="742"/>
      <c r="K840" s="742"/>
      <c r="L840" s="742"/>
      <c r="M840" s="742"/>
      <c r="N840" s="742"/>
      <c r="O840" s="742"/>
      <c r="P840" s="742"/>
      <c r="Q840" s="742"/>
      <c r="R840" s="742"/>
      <c r="S840" s="742"/>
      <c r="T840" s="742"/>
      <c r="U840" s="742"/>
      <c r="V840" s="742"/>
      <c r="W840" s="742"/>
      <c r="X840" s="742"/>
      <c r="Y840" s="742"/>
      <c r="Z840" s="742"/>
      <c r="AA840" s="742"/>
      <c r="AB840" s="742"/>
      <c r="AC840" s="742"/>
      <c r="AD840" s="742"/>
      <c r="AE840" s="742"/>
    </row>
    <row r="841">
      <c r="A841" s="742"/>
      <c r="B841" s="742"/>
      <c r="C841" s="742"/>
      <c r="D841" s="742"/>
      <c r="E841" s="742"/>
      <c r="F841" s="742"/>
      <c r="G841" s="742"/>
      <c r="H841" s="742"/>
      <c r="I841" s="742"/>
      <c r="J841" s="742"/>
      <c r="K841" s="742"/>
      <c r="L841" s="742"/>
      <c r="M841" s="742"/>
      <c r="N841" s="742"/>
      <c r="O841" s="742"/>
      <c r="P841" s="742"/>
      <c r="Q841" s="742"/>
      <c r="R841" s="742"/>
      <c r="S841" s="742"/>
      <c r="T841" s="742"/>
      <c r="U841" s="742"/>
      <c r="V841" s="742"/>
      <c r="W841" s="742"/>
      <c r="X841" s="742"/>
      <c r="Y841" s="742"/>
      <c r="Z841" s="742"/>
      <c r="AA841" s="742"/>
      <c r="AB841" s="742"/>
      <c r="AC841" s="742"/>
      <c r="AD841" s="742"/>
      <c r="AE841" s="742"/>
    </row>
    <row r="842">
      <c r="A842" s="742"/>
      <c r="B842" s="742"/>
      <c r="C842" s="742"/>
      <c r="D842" s="742"/>
      <c r="E842" s="742"/>
      <c r="F842" s="742"/>
      <c r="G842" s="742"/>
      <c r="H842" s="742"/>
      <c r="I842" s="742"/>
      <c r="J842" s="742"/>
      <c r="K842" s="742"/>
      <c r="L842" s="742"/>
      <c r="M842" s="742"/>
      <c r="N842" s="742"/>
      <c r="O842" s="742"/>
      <c r="P842" s="742"/>
      <c r="Q842" s="742"/>
      <c r="R842" s="742"/>
      <c r="S842" s="742"/>
      <c r="T842" s="742"/>
      <c r="U842" s="742"/>
      <c r="V842" s="742"/>
      <c r="W842" s="742"/>
      <c r="X842" s="742"/>
      <c r="Y842" s="742"/>
      <c r="Z842" s="742"/>
      <c r="AA842" s="742"/>
      <c r="AB842" s="742"/>
      <c r="AC842" s="742"/>
      <c r="AD842" s="742"/>
      <c r="AE842" s="742"/>
    </row>
    <row r="843">
      <c r="A843" s="742"/>
      <c r="B843" s="742"/>
      <c r="C843" s="742"/>
      <c r="D843" s="742"/>
      <c r="E843" s="742"/>
      <c r="F843" s="742"/>
      <c r="G843" s="742"/>
      <c r="H843" s="742"/>
      <c r="I843" s="742"/>
      <c r="J843" s="742"/>
      <c r="K843" s="742"/>
      <c r="L843" s="742"/>
      <c r="M843" s="742"/>
      <c r="N843" s="742"/>
      <c r="O843" s="742"/>
      <c r="P843" s="742"/>
      <c r="Q843" s="742"/>
      <c r="R843" s="742"/>
      <c r="S843" s="742"/>
      <c r="T843" s="742"/>
      <c r="U843" s="742"/>
      <c r="V843" s="742"/>
      <c r="W843" s="742"/>
      <c r="X843" s="742"/>
      <c r="Y843" s="742"/>
      <c r="Z843" s="742"/>
      <c r="AA843" s="742"/>
      <c r="AB843" s="742"/>
      <c r="AC843" s="742"/>
      <c r="AD843" s="742"/>
      <c r="AE843" s="742"/>
    </row>
    <row r="844">
      <c r="A844" s="742"/>
      <c r="B844" s="742"/>
      <c r="C844" s="742"/>
      <c r="D844" s="742"/>
      <c r="E844" s="742"/>
      <c r="F844" s="742"/>
      <c r="G844" s="742"/>
      <c r="H844" s="742"/>
      <c r="I844" s="742"/>
      <c r="J844" s="742"/>
      <c r="K844" s="742"/>
      <c r="L844" s="742"/>
      <c r="M844" s="742"/>
      <c r="N844" s="742"/>
      <c r="O844" s="742"/>
      <c r="P844" s="742"/>
      <c r="Q844" s="742"/>
      <c r="R844" s="742"/>
      <c r="S844" s="742"/>
      <c r="T844" s="742"/>
      <c r="U844" s="742"/>
      <c r="V844" s="742"/>
      <c r="W844" s="742"/>
      <c r="X844" s="742"/>
      <c r="Y844" s="742"/>
      <c r="Z844" s="742"/>
      <c r="AA844" s="742"/>
      <c r="AB844" s="742"/>
      <c r="AC844" s="742"/>
      <c r="AD844" s="742"/>
      <c r="AE844" s="742"/>
    </row>
    <row r="845">
      <c r="A845" s="742"/>
      <c r="B845" s="742"/>
      <c r="C845" s="742"/>
      <c r="D845" s="742"/>
      <c r="E845" s="742"/>
      <c r="F845" s="742"/>
      <c r="G845" s="742"/>
      <c r="H845" s="742"/>
      <c r="I845" s="742"/>
      <c r="J845" s="742"/>
      <c r="K845" s="742"/>
      <c r="L845" s="742"/>
      <c r="M845" s="742"/>
      <c r="N845" s="742"/>
      <c r="O845" s="742"/>
      <c r="P845" s="742"/>
      <c r="Q845" s="742"/>
      <c r="R845" s="742"/>
      <c r="S845" s="742"/>
      <c r="T845" s="742"/>
      <c r="U845" s="742"/>
      <c r="V845" s="742"/>
      <c r="W845" s="742"/>
      <c r="X845" s="742"/>
      <c r="Y845" s="742"/>
      <c r="Z845" s="742"/>
      <c r="AA845" s="742"/>
      <c r="AB845" s="742"/>
      <c r="AC845" s="742"/>
      <c r="AD845" s="742"/>
      <c r="AE845" s="742"/>
    </row>
    <row r="846">
      <c r="A846" s="742"/>
      <c r="B846" s="742"/>
      <c r="C846" s="742"/>
      <c r="D846" s="742"/>
      <c r="E846" s="742"/>
      <c r="F846" s="742"/>
      <c r="G846" s="742"/>
      <c r="H846" s="742"/>
      <c r="I846" s="742"/>
      <c r="J846" s="742"/>
      <c r="K846" s="742"/>
      <c r="L846" s="742"/>
      <c r="M846" s="742"/>
      <c r="N846" s="742"/>
      <c r="O846" s="742"/>
      <c r="P846" s="742"/>
      <c r="Q846" s="742"/>
      <c r="R846" s="742"/>
      <c r="S846" s="742"/>
      <c r="T846" s="742"/>
      <c r="U846" s="742"/>
      <c r="V846" s="742"/>
      <c r="W846" s="742"/>
      <c r="X846" s="742"/>
      <c r="Y846" s="742"/>
      <c r="Z846" s="742"/>
      <c r="AA846" s="742"/>
      <c r="AB846" s="742"/>
      <c r="AC846" s="742"/>
      <c r="AD846" s="742"/>
      <c r="AE846" s="742"/>
    </row>
    <row r="847">
      <c r="A847" s="742"/>
      <c r="B847" s="742"/>
      <c r="C847" s="742"/>
      <c r="D847" s="742"/>
      <c r="E847" s="742"/>
      <c r="F847" s="742"/>
      <c r="G847" s="742"/>
      <c r="H847" s="742"/>
      <c r="I847" s="742"/>
      <c r="J847" s="742"/>
      <c r="K847" s="742"/>
      <c r="L847" s="742"/>
      <c r="M847" s="742"/>
      <c r="N847" s="742"/>
      <c r="O847" s="742"/>
      <c r="P847" s="742"/>
      <c r="Q847" s="742"/>
      <c r="R847" s="742"/>
      <c r="S847" s="742"/>
      <c r="T847" s="742"/>
      <c r="U847" s="742"/>
      <c r="V847" s="742"/>
      <c r="W847" s="742"/>
      <c r="X847" s="742"/>
      <c r="Y847" s="742"/>
      <c r="Z847" s="742"/>
      <c r="AA847" s="742"/>
      <c r="AB847" s="742"/>
      <c r="AC847" s="742"/>
      <c r="AD847" s="742"/>
      <c r="AE847" s="742"/>
    </row>
    <row r="848">
      <c r="A848" s="742"/>
      <c r="B848" s="742"/>
      <c r="C848" s="742"/>
      <c r="D848" s="742"/>
      <c r="E848" s="742"/>
      <c r="F848" s="742"/>
      <c r="G848" s="742"/>
      <c r="H848" s="742"/>
      <c r="I848" s="742"/>
      <c r="J848" s="742"/>
      <c r="K848" s="742"/>
      <c r="L848" s="742"/>
      <c r="M848" s="742"/>
      <c r="N848" s="742"/>
      <c r="O848" s="742"/>
      <c r="P848" s="742"/>
      <c r="Q848" s="742"/>
      <c r="R848" s="742"/>
      <c r="S848" s="742"/>
      <c r="T848" s="742"/>
      <c r="U848" s="742"/>
      <c r="V848" s="742"/>
      <c r="W848" s="742"/>
      <c r="X848" s="742"/>
      <c r="Y848" s="742"/>
      <c r="Z848" s="742"/>
      <c r="AA848" s="742"/>
      <c r="AB848" s="742"/>
      <c r="AC848" s="742"/>
      <c r="AD848" s="742"/>
      <c r="AE848" s="742"/>
    </row>
    <row r="849">
      <c r="A849" s="742"/>
      <c r="B849" s="742"/>
      <c r="C849" s="742"/>
      <c r="D849" s="742"/>
      <c r="E849" s="742"/>
      <c r="F849" s="742"/>
      <c r="G849" s="742"/>
      <c r="H849" s="742"/>
      <c r="I849" s="742"/>
      <c r="J849" s="742"/>
      <c r="K849" s="742"/>
      <c r="L849" s="742"/>
      <c r="M849" s="742"/>
      <c r="N849" s="742"/>
      <c r="O849" s="742"/>
      <c r="P849" s="742"/>
      <c r="Q849" s="742"/>
      <c r="R849" s="742"/>
      <c r="S849" s="742"/>
      <c r="T849" s="742"/>
      <c r="U849" s="742"/>
      <c r="V849" s="742"/>
      <c r="W849" s="742"/>
      <c r="X849" s="742"/>
      <c r="Y849" s="742"/>
      <c r="Z849" s="742"/>
      <c r="AA849" s="742"/>
      <c r="AB849" s="742"/>
      <c r="AC849" s="742"/>
      <c r="AD849" s="742"/>
      <c r="AE849" s="742"/>
    </row>
    <row r="850">
      <c r="A850" s="742"/>
      <c r="B850" s="742"/>
      <c r="C850" s="742"/>
      <c r="D850" s="742"/>
      <c r="E850" s="742"/>
      <c r="F850" s="742"/>
      <c r="G850" s="742"/>
      <c r="H850" s="742"/>
      <c r="I850" s="742"/>
      <c r="J850" s="742"/>
      <c r="K850" s="742"/>
      <c r="L850" s="742"/>
      <c r="M850" s="742"/>
      <c r="N850" s="742"/>
      <c r="O850" s="742"/>
      <c r="P850" s="742"/>
      <c r="Q850" s="742"/>
      <c r="R850" s="742"/>
      <c r="S850" s="742"/>
      <c r="T850" s="742"/>
      <c r="U850" s="742"/>
      <c r="V850" s="742"/>
      <c r="W850" s="742"/>
      <c r="X850" s="742"/>
      <c r="Y850" s="742"/>
      <c r="Z850" s="742"/>
      <c r="AA850" s="742"/>
      <c r="AB850" s="742"/>
      <c r="AC850" s="742"/>
      <c r="AD850" s="742"/>
      <c r="AE850" s="742"/>
    </row>
    <row r="851">
      <c r="A851" s="742"/>
      <c r="B851" s="742"/>
      <c r="C851" s="742"/>
      <c r="D851" s="742"/>
      <c r="E851" s="742"/>
      <c r="F851" s="742"/>
      <c r="G851" s="742"/>
      <c r="H851" s="742"/>
      <c r="I851" s="742"/>
      <c r="J851" s="742"/>
      <c r="K851" s="742"/>
      <c r="L851" s="742"/>
      <c r="M851" s="742"/>
      <c r="N851" s="742"/>
      <c r="O851" s="742"/>
      <c r="P851" s="742"/>
      <c r="Q851" s="742"/>
      <c r="R851" s="742"/>
      <c r="S851" s="742"/>
      <c r="T851" s="742"/>
      <c r="U851" s="742"/>
      <c r="V851" s="742"/>
      <c r="W851" s="742"/>
      <c r="X851" s="742"/>
      <c r="Y851" s="742"/>
      <c r="Z851" s="742"/>
      <c r="AA851" s="742"/>
      <c r="AB851" s="742"/>
      <c r="AC851" s="742"/>
      <c r="AD851" s="742"/>
      <c r="AE851" s="742"/>
    </row>
    <row r="852">
      <c r="A852" s="742"/>
      <c r="B852" s="742"/>
      <c r="C852" s="742"/>
      <c r="D852" s="742"/>
      <c r="E852" s="742"/>
      <c r="F852" s="742"/>
      <c r="G852" s="742"/>
      <c r="H852" s="742"/>
      <c r="I852" s="742"/>
      <c r="J852" s="742"/>
      <c r="K852" s="742"/>
      <c r="L852" s="742"/>
      <c r="M852" s="742"/>
      <c r="N852" s="742"/>
      <c r="O852" s="742"/>
      <c r="P852" s="742"/>
      <c r="Q852" s="742"/>
      <c r="R852" s="742"/>
      <c r="S852" s="742"/>
      <c r="T852" s="742"/>
      <c r="U852" s="742"/>
      <c r="V852" s="742"/>
      <c r="W852" s="742"/>
      <c r="X852" s="742"/>
      <c r="Y852" s="742"/>
      <c r="Z852" s="742"/>
      <c r="AA852" s="742"/>
      <c r="AB852" s="742"/>
      <c r="AC852" s="742"/>
      <c r="AD852" s="742"/>
      <c r="AE852" s="742"/>
    </row>
    <row r="853">
      <c r="A853" s="742"/>
      <c r="B853" s="742"/>
      <c r="C853" s="742"/>
      <c r="D853" s="742"/>
      <c r="E853" s="742"/>
      <c r="F853" s="742"/>
      <c r="G853" s="742"/>
      <c r="H853" s="742"/>
      <c r="I853" s="742"/>
      <c r="J853" s="742"/>
      <c r="K853" s="742"/>
      <c r="L853" s="742"/>
      <c r="M853" s="742"/>
      <c r="N853" s="742"/>
      <c r="O853" s="742"/>
      <c r="P853" s="742"/>
      <c r="Q853" s="742"/>
      <c r="R853" s="742"/>
      <c r="S853" s="742"/>
      <c r="T853" s="742"/>
      <c r="U853" s="742"/>
      <c r="V853" s="742"/>
      <c r="W853" s="742"/>
      <c r="X853" s="742"/>
      <c r="Y853" s="742"/>
      <c r="Z853" s="742"/>
      <c r="AA853" s="742"/>
      <c r="AB853" s="742"/>
      <c r="AC853" s="742"/>
      <c r="AD853" s="742"/>
      <c r="AE853" s="742"/>
    </row>
    <row r="854">
      <c r="A854" s="742"/>
      <c r="B854" s="742"/>
      <c r="C854" s="742"/>
      <c r="D854" s="742"/>
      <c r="E854" s="742"/>
      <c r="F854" s="742"/>
      <c r="G854" s="742"/>
      <c r="H854" s="742"/>
      <c r="I854" s="742"/>
      <c r="J854" s="742"/>
      <c r="K854" s="742"/>
      <c r="L854" s="742"/>
      <c r="M854" s="742"/>
      <c r="N854" s="742"/>
      <c r="O854" s="742"/>
      <c r="P854" s="742"/>
      <c r="Q854" s="742"/>
      <c r="R854" s="742"/>
      <c r="S854" s="742"/>
      <c r="T854" s="742"/>
      <c r="U854" s="742"/>
      <c r="V854" s="742"/>
      <c r="W854" s="742"/>
      <c r="X854" s="742"/>
      <c r="Y854" s="742"/>
      <c r="Z854" s="742"/>
      <c r="AA854" s="742"/>
      <c r="AB854" s="742"/>
      <c r="AC854" s="742"/>
      <c r="AD854" s="742"/>
      <c r="AE854" s="742"/>
    </row>
    <row r="855">
      <c r="A855" s="742"/>
      <c r="B855" s="742"/>
      <c r="C855" s="742"/>
      <c r="D855" s="742"/>
      <c r="E855" s="742"/>
      <c r="F855" s="742"/>
      <c r="G855" s="742"/>
      <c r="H855" s="742"/>
      <c r="I855" s="742"/>
      <c r="J855" s="742"/>
      <c r="K855" s="742"/>
      <c r="L855" s="742"/>
      <c r="M855" s="742"/>
      <c r="N855" s="742"/>
      <c r="O855" s="742"/>
      <c r="P855" s="742"/>
      <c r="Q855" s="742"/>
      <c r="R855" s="742"/>
      <c r="S855" s="742"/>
      <c r="T855" s="742"/>
      <c r="U855" s="742"/>
      <c r="V855" s="742"/>
      <c r="W855" s="742"/>
      <c r="X855" s="742"/>
      <c r="Y855" s="742"/>
      <c r="Z855" s="742"/>
      <c r="AA855" s="742"/>
      <c r="AB855" s="742"/>
      <c r="AC855" s="742"/>
      <c r="AD855" s="742"/>
      <c r="AE855" s="742"/>
    </row>
    <row r="856">
      <c r="A856" s="742"/>
      <c r="B856" s="742"/>
      <c r="C856" s="742"/>
      <c r="D856" s="742"/>
      <c r="E856" s="742"/>
      <c r="F856" s="742"/>
      <c r="G856" s="742"/>
      <c r="H856" s="742"/>
      <c r="I856" s="742"/>
      <c r="J856" s="742"/>
      <c r="K856" s="742"/>
      <c r="L856" s="742"/>
      <c r="M856" s="742"/>
      <c r="N856" s="742"/>
      <c r="O856" s="742"/>
      <c r="P856" s="742"/>
      <c r="Q856" s="742"/>
      <c r="R856" s="742"/>
      <c r="S856" s="742"/>
      <c r="T856" s="742"/>
      <c r="U856" s="742"/>
      <c r="V856" s="742"/>
      <c r="W856" s="742"/>
      <c r="X856" s="742"/>
      <c r="Y856" s="742"/>
      <c r="Z856" s="742"/>
      <c r="AA856" s="742"/>
      <c r="AB856" s="742"/>
      <c r="AC856" s="742"/>
      <c r="AD856" s="742"/>
      <c r="AE856" s="742"/>
    </row>
    <row r="857">
      <c r="A857" s="742"/>
      <c r="B857" s="742"/>
      <c r="C857" s="742"/>
      <c r="D857" s="742"/>
      <c r="E857" s="742"/>
      <c r="F857" s="742"/>
      <c r="G857" s="742"/>
      <c r="H857" s="742"/>
      <c r="I857" s="742"/>
      <c r="J857" s="742"/>
      <c r="K857" s="742"/>
      <c r="L857" s="742"/>
      <c r="M857" s="742"/>
      <c r="N857" s="742"/>
      <c r="O857" s="742"/>
      <c r="P857" s="742"/>
      <c r="Q857" s="742"/>
      <c r="R857" s="742"/>
      <c r="S857" s="742"/>
      <c r="T857" s="742"/>
      <c r="U857" s="742"/>
      <c r="V857" s="742"/>
      <c r="W857" s="742"/>
      <c r="X857" s="742"/>
      <c r="Y857" s="742"/>
      <c r="Z857" s="742"/>
      <c r="AA857" s="742"/>
      <c r="AB857" s="742"/>
      <c r="AC857" s="742"/>
      <c r="AD857" s="742"/>
      <c r="AE857" s="742"/>
    </row>
    <row r="858">
      <c r="A858" s="742"/>
      <c r="B858" s="742"/>
      <c r="C858" s="742"/>
      <c r="D858" s="742"/>
      <c r="E858" s="742"/>
      <c r="F858" s="742"/>
      <c r="G858" s="742"/>
      <c r="H858" s="742"/>
      <c r="I858" s="742"/>
      <c r="J858" s="742"/>
      <c r="K858" s="742"/>
      <c r="L858" s="742"/>
      <c r="M858" s="742"/>
      <c r="N858" s="742"/>
      <c r="O858" s="742"/>
      <c r="P858" s="742"/>
      <c r="Q858" s="742"/>
      <c r="R858" s="742"/>
      <c r="S858" s="742"/>
      <c r="T858" s="742"/>
      <c r="U858" s="742"/>
      <c r="V858" s="742"/>
      <c r="W858" s="742"/>
      <c r="X858" s="742"/>
      <c r="Y858" s="742"/>
      <c r="Z858" s="742"/>
      <c r="AA858" s="742"/>
      <c r="AB858" s="742"/>
      <c r="AC858" s="742"/>
      <c r="AD858" s="742"/>
      <c r="AE858" s="742"/>
    </row>
    <row r="859">
      <c r="A859" s="742"/>
      <c r="B859" s="742"/>
      <c r="C859" s="742"/>
      <c r="D859" s="742"/>
      <c r="E859" s="742"/>
      <c r="F859" s="742"/>
      <c r="G859" s="742"/>
      <c r="H859" s="742"/>
      <c r="I859" s="742"/>
      <c r="J859" s="742"/>
      <c r="K859" s="742"/>
      <c r="L859" s="742"/>
      <c r="M859" s="742"/>
      <c r="N859" s="742"/>
      <c r="O859" s="742"/>
      <c r="P859" s="742"/>
      <c r="Q859" s="742"/>
      <c r="R859" s="742"/>
      <c r="S859" s="742"/>
      <c r="T859" s="742"/>
      <c r="U859" s="742"/>
      <c r="V859" s="742"/>
      <c r="W859" s="742"/>
      <c r="X859" s="742"/>
      <c r="Y859" s="742"/>
      <c r="Z859" s="742"/>
      <c r="AA859" s="742"/>
      <c r="AB859" s="742"/>
      <c r="AC859" s="742"/>
      <c r="AD859" s="742"/>
      <c r="AE859" s="742"/>
    </row>
    <row r="860">
      <c r="A860" s="742"/>
      <c r="B860" s="742"/>
      <c r="C860" s="742"/>
      <c r="D860" s="742"/>
      <c r="E860" s="742"/>
      <c r="F860" s="742"/>
      <c r="G860" s="742"/>
      <c r="H860" s="742"/>
      <c r="I860" s="742"/>
      <c r="J860" s="742"/>
      <c r="K860" s="742"/>
      <c r="L860" s="742"/>
      <c r="M860" s="742"/>
      <c r="N860" s="742"/>
      <c r="O860" s="742"/>
      <c r="P860" s="742"/>
      <c r="Q860" s="742"/>
      <c r="R860" s="742"/>
      <c r="S860" s="742"/>
      <c r="T860" s="742"/>
      <c r="U860" s="742"/>
      <c r="V860" s="742"/>
      <c r="W860" s="742"/>
      <c r="X860" s="742"/>
      <c r="Y860" s="742"/>
      <c r="Z860" s="742"/>
      <c r="AA860" s="742"/>
      <c r="AB860" s="742"/>
      <c r="AC860" s="742"/>
      <c r="AD860" s="742"/>
      <c r="AE860" s="742"/>
    </row>
    <row r="861">
      <c r="A861" s="742"/>
      <c r="B861" s="742"/>
      <c r="C861" s="742"/>
      <c r="D861" s="742"/>
      <c r="E861" s="742"/>
      <c r="F861" s="742"/>
      <c r="G861" s="742"/>
      <c r="H861" s="742"/>
      <c r="I861" s="742"/>
      <c r="J861" s="742"/>
      <c r="K861" s="742"/>
      <c r="L861" s="742"/>
      <c r="M861" s="742"/>
      <c r="N861" s="742"/>
      <c r="O861" s="742"/>
      <c r="P861" s="742"/>
      <c r="Q861" s="742"/>
      <c r="R861" s="742"/>
      <c r="S861" s="742"/>
      <c r="T861" s="742"/>
      <c r="U861" s="742"/>
      <c r="V861" s="742"/>
      <c r="W861" s="742"/>
      <c r="X861" s="742"/>
      <c r="Y861" s="742"/>
      <c r="Z861" s="742"/>
      <c r="AA861" s="742"/>
      <c r="AB861" s="742"/>
      <c r="AC861" s="742"/>
      <c r="AD861" s="742"/>
      <c r="AE861" s="742"/>
    </row>
    <row r="862">
      <c r="A862" s="742"/>
      <c r="B862" s="742"/>
      <c r="C862" s="742"/>
      <c r="D862" s="742"/>
      <c r="E862" s="742"/>
      <c r="F862" s="742"/>
      <c r="G862" s="742"/>
      <c r="H862" s="742"/>
      <c r="I862" s="742"/>
      <c r="J862" s="742"/>
      <c r="K862" s="742"/>
      <c r="L862" s="742"/>
      <c r="M862" s="742"/>
      <c r="N862" s="742"/>
      <c r="O862" s="742"/>
      <c r="P862" s="742"/>
      <c r="Q862" s="742"/>
      <c r="R862" s="742"/>
      <c r="S862" s="742"/>
      <c r="T862" s="742"/>
      <c r="U862" s="742"/>
      <c r="V862" s="742"/>
      <c r="W862" s="742"/>
      <c r="X862" s="742"/>
      <c r="Y862" s="742"/>
      <c r="Z862" s="742"/>
      <c r="AA862" s="742"/>
      <c r="AB862" s="742"/>
      <c r="AC862" s="742"/>
      <c r="AD862" s="742"/>
      <c r="AE862" s="742"/>
    </row>
    <row r="863">
      <c r="A863" s="742"/>
      <c r="B863" s="742"/>
      <c r="C863" s="742"/>
      <c r="D863" s="742"/>
      <c r="E863" s="742"/>
      <c r="F863" s="742"/>
      <c r="G863" s="742"/>
      <c r="H863" s="742"/>
      <c r="I863" s="742"/>
      <c r="J863" s="742"/>
      <c r="K863" s="742"/>
      <c r="L863" s="742"/>
      <c r="M863" s="742"/>
      <c r="N863" s="742"/>
      <c r="O863" s="742"/>
      <c r="P863" s="742"/>
      <c r="Q863" s="742"/>
      <c r="R863" s="742"/>
      <c r="S863" s="742"/>
      <c r="T863" s="742"/>
      <c r="U863" s="742"/>
      <c r="V863" s="742"/>
      <c r="W863" s="742"/>
      <c r="X863" s="742"/>
      <c r="Y863" s="742"/>
      <c r="Z863" s="742"/>
      <c r="AA863" s="742"/>
      <c r="AB863" s="742"/>
      <c r="AC863" s="742"/>
      <c r="AD863" s="742"/>
      <c r="AE863" s="742"/>
    </row>
    <row r="864">
      <c r="A864" s="742"/>
      <c r="B864" s="742"/>
      <c r="C864" s="742"/>
      <c r="D864" s="742"/>
      <c r="E864" s="742"/>
      <c r="F864" s="742"/>
      <c r="G864" s="742"/>
      <c r="H864" s="742"/>
      <c r="I864" s="742"/>
      <c r="J864" s="742"/>
      <c r="K864" s="742"/>
      <c r="L864" s="742"/>
      <c r="M864" s="742"/>
      <c r="N864" s="742"/>
      <c r="O864" s="742"/>
      <c r="P864" s="742"/>
      <c r="Q864" s="742"/>
      <c r="R864" s="742"/>
      <c r="S864" s="742"/>
      <c r="T864" s="742"/>
      <c r="U864" s="742"/>
      <c r="V864" s="742"/>
      <c r="W864" s="742"/>
      <c r="X864" s="742"/>
      <c r="Y864" s="742"/>
      <c r="Z864" s="742"/>
      <c r="AA864" s="742"/>
      <c r="AB864" s="742"/>
      <c r="AC864" s="742"/>
      <c r="AD864" s="742"/>
      <c r="AE864" s="742"/>
    </row>
    <row r="865">
      <c r="A865" s="742"/>
      <c r="B865" s="742"/>
      <c r="C865" s="742"/>
      <c r="D865" s="742"/>
      <c r="E865" s="742"/>
      <c r="F865" s="742"/>
      <c r="G865" s="742"/>
      <c r="H865" s="742"/>
      <c r="I865" s="742"/>
      <c r="J865" s="742"/>
      <c r="K865" s="742"/>
      <c r="L865" s="742"/>
      <c r="M865" s="742"/>
      <c r="N865" s="742"/>
      <c r="O865" s="742"/>
      <c r="P865" s="742"/>
      <c r="Q865" s="742"/>
      <c r="R865" s="742"/>
      <c r="S865" s="742"/>
      <c r="T865" s="742"/>
      <c r="U865" s="742"/>
      <c r="V865" s="742"/>
      <c r="W865" s="742"/>
      <c r="X865" s="742"/>
      <c r="Y865" s="742"/>
      <c r="Z865" s="742"/>
      <c r="AA865" s="742"/>
      <c r="AB865" s="742"/>
      <c r="AC865" s="742"/>
      <c r="AD865" s="742"/>
      <c r="AE865" s="742"/>
    </row>
    <row r="866">
      <c r="A866" s="742"/>
      <c r="B866" s="742"/>
      <c r="C866" s="742"/>
      <c r="D866" s="742"/>
      <c r="E866" s="742"/>
      <c r="F866" s="742"/>
      <c r="G866" s="742"/>
      <c r="H866" s="742"/>
      <c r="I866" s="742"/>
      <c r="J866" s="742"/>
      <c r="K866" s="742"/>
      <c r="L866" s="742"/>
      <c r="M866" s="742"/>
      <c r="N866" s="742"/>
      <c r="O866" s="742"/>
      <c r="P866" s="742"/>
      <c r="Q866" s="742"/>
      <c r="R866" s="742"/>
      <c r="S866" s="742"/>
      <c r="T866" s="742"/>
      <c r="U866" s="742"/>
      <c r="V866" s="742"/>
      <c r="W866" s="742"/>
      <c r="X866" s="742"/>
      <c r="Y866" s="742"/>
      <c r="Z866" s="742"/>
      <c r="AA866" s="742"/>
      <c r="AB866" s="742"/>
      <c r="AC866" s="742"/>
      <c r="AD866" s="742"/>
      <c r="AE866" s="742"/>
    </row>
    <row r="867">
      <c r="A867" s="742"/>
      <c r="B867" s="742"/>
      <c r="C867" s="742"/>
      <c r="D867" s="742"/>
      <c r="E867" s="742"/>
      <c r="F867" s="742"/>
      <c r="G867" s="742"/>
      <c r="H867" s="742"/>
      <c r="I867" s="742"/>
      <c r="J867" s="742"/>
      <c r="K867" s="742"/>
      <c r="L867" s="742"/>
      <c r="M867" s="742"/>
      <c r="N867" s="742"/>
      <c r="O867" s="742"/>
      <c r="P867" s="742"/>
      <c r="Q867" s="742"/>
      <c r="R867" s="742"/>
      <c r="S867" s="742"/>
      <c r="T867" s="742"/>
      <c r="U867" s="742"/>
      <c r="V867" s="742"/>
      <c r="W867" s="742"/>
      <c r="X867" s="742"/>
      <c r="Y867" s="742"/>
      <c r="Z867" s="742"/>
      <c r="AA867" s="742"/>
      <c r="AB867" s="742"/>
      <c r="AC867" s="742"/>
      <c r="AD867" s="742"/>
      <c r="AE867" s="742"/>
    </row>
    <row r="868">
      <c r="A868" s="742"/>
      <c r="B868" s="742"/>
      <c r="C868" s="742"/>
      <c r="D868" s="742"/>
      <c r="E868" s="742"/>
      <c r="F868" s="742"/>
      <c r="G868" s="742"/>
      <c r="H868" s="742"/>
      <c r="I868" s="742"/>
      <c r="J868" s="742"/>
      <c r="K868" s="742"/>
      <c r="L868" s="742"/>
      <c r="M868" s="742"/>
      <c r="N868" s="742"/>
      <c r="O868" s="742"/>
      <c r="P868" s="742"/>
      <c r="Q868" s="742"/>
      <c r="R868" s="742"/>
      <c r="S868" s="742"/>
      <c r="T868" s="742"/>
      <c r="U868" s="742"/>
      <c r="V868" s="742"/>
      <c r="W868" s="742"/>
      <c r="X868" s="742"/>
      <c r="Y868" s="742"/>
      <c r="Z868" s="742"/>
      <c r="AA868" s="742"/>
      <c r="AB868" s="742"/>
      <c r="AC868" s="742"/>
      <c r="AD868" s="742"/>
      <c r="AE868" s="742"/>
    </row>
    <row r="869">
      <c r="A869" s="742"/>
      <c r="B869" s="742"/>
      <c r="C869" s="742"/>
      <c r="D869" s="742"/>
      <c r="E869" s="742"/>
      <c r="F869" s="742"/>
      <c r="G869" s="742"/>
      <c r="H869" s="742"/>
      <c r="I869" s="742"/>
      <c r="J869" s="742"/>
      <c r="K869" s="742"/>
      <c r="L869" s="742"/>
      <c r="M869" s="742"/>
      <c r="N869" s="742"/>
      <c r="O869" s="742"/>
      <c r="P869" s="742"/>
      <c r="Q869" s="742"/>
      <c r="R869" s="742"/>
      <c r="S869" s="742"/>
      <c r="T869" s="742"/>
      <c r="U869" s="742"/>
      <c r="V869" s="742"/>
      <c r="W869" s="742"/>
      <c r="X869" s="742"/>
      <c r="Y869" s="742"/>
      <c r="Z869" s="742"/>
      <c r="AA869" s="742"/>
      <c r="AB869" s="742"/>
      <c r="AC869" s="742"/>
      <c r="AD869" s="742"/>
      <c r="AE869" s="742"/>
    </row>
    <row r="870">
      <c r="A870" s="742"/>
      <c r="B870" s="742"/>
      <c r="C870" s="742"/>
      <c r="D870" s="742"/>
      <c r="E870" s="742"/>
      <c r="F870" s="742"/>
      <c r="G870" s="742"/>
      <c r="H870" s="742"/>
      <c r="I870" s="742"/>
      <c r="J870" s="742"/>
      <c r="K870" s="742"/>
      <c r="L870" s="742"/>
      <c r="M870" s="742"/>
      <c r="N870" s="742"/>
      <c r="O870" s="742"/>
      <c r="P870" s="742"/>
      <c r="Q870" s="742"/>
      <c r="R870" s="742"/>
      <c r="S870" s="742"/>
      <c r="T870" s="742"/>
      <c r="U870" s="742"/>
      <c r="V870" s="742"/>
      <c r="W870" s="742"/>
      <c r="X870" s="742"/>
      <c r="Y870" s="742"/>
      <c r="Z870" s="742"/>
      <c r="AA870" s="742"/>
      <c r="AB870" s="742"/>
      <c r="AC870" s="742"/>
      <c r="AD870" s="742"/>
      <c r="AE870" s="742"/>
    </row>
    <row r="871">
      <c r="A871" s="742"/>
      <c r="B871" s="742"/>
      <c r="C871" s="742"/>
      <c r="D871" s="742"/>
      <c r="E871" s="742"/>
      <c r="F871" s="742"/>
      <c r="G871" s="742"/>
      <c r="H871" s="742"/>
      <c r="I871" s="742"/>
      <c r="J871" s="742"/>
      <c r="K871" s="742"/>
      <c r="L871" s="742"/>
      <c r="M871" s="742"/>
      <c r="N871" s="742"/>
      <c r="O871" s="742"/>
      <c r="P871" s="742"/>
      <c r="Q871" s="742"/>
      <c r="R871" s="742"/>
      <c r="S871" s="742"/>
      <c r="T871" s="742"/>
      <c r="U871" s="742"/>
      <c r="V871" s="742"/>
      <c r="W871" s="742"/>
      <c r="X871" s="742"/>
      <c r="Y871" s="742"/>
      <c r="Z871" s="742"/>
      <c r="AA871" s="742"/>
      <c r="AB871" s="742"/>
      <c r="AC871" s="742"/>
      <c r="AD871" s="742"/>
      <c r="AE871" s="742"/>
    </row>
    <row r="872">
      <c r="A872" s="742"/>
      <c r="B872" s="742"/>
      <c r="C872" s="742"/>
      <c r="D872" s="742"/>
      <c r="E872" s="742"/>
      <c r="F872" s="742"/>
      <c r="G872" s="742"/>
      <c r="H872" s="742"/>
      <c r="I872" s="742"/>
      <c r="J872" s="742"/>
      <c r="K872" s="742"/>
      <c r="L872" s="742"/>
      <c r="M872" s="742"/>
      <c r="N872" s="742"/>
      <c r="O872" s="742"/>
      <c r="P872" s="742"/>
      <c r="Q872" s="742"/>
      <c r="R872" s="742"/>
      <c r="S872" s="742"/>
      <c r="T872" s="742"/>
      <c r="U872" s="742"/>
      <c r="V872" s="742"/>
      <c r="W872" s="742"/>
      <c r="X872" s="742"/>
      <c r="Y872" s="742"/>
      <c r="Z872" s="742"/>
      <c r="AA872" s="742"/>
      <c r="AB872" s="742"/>
      <c r="AC872" s="742"/>
      <c r="AD872" s="742"/>
      <c r="AE872" s="742"/>
    </row>
    <row r="873">
      <c r="A873" s="742"/>
      <c r="B873" s="742"/>
      <c r="C873" s="742"/>
      <c r="D873" s="742"/>
      <c r="E873" s="742"/>
      <c r="F873" s="742"/>
      <c r="G873" s="742"/>
      <c r="H873" s="742"/>
      <c r="I873" s="742"/>
      <c r="J873" s="742"/>
      <c r="K873" s="742"/>
      <c r="L873" s="742"/>
      <c r="M873" s="742"/>
      <c r="N873" s="742"/>
      <c r="O873" s="742"/>
      <c r="P873" s="742"/>
      <c r="Q873" s="742"/>
      <c r="R873" s="742"/>
      <c r="S873" s="742"/>
      <c r="T873" s="742"/>
      <c r="U873" s="742"/>
      <c r="V873" s="742"/>
      <c r="W873" s="742"/>
      <c r="X873" s="742"/>
      <c r="Y873" s="742"/>
      <c r="Z873" s="742"/>
      <c r="AA873" s="742"/>
      <c r="AB873" s="742"/>
      <c r="AC873" s="742"/>
      <c r="AD873" s="742"/>
      <c r="AE873" s="742"/>
    </row>
    <row r="874">
      <c r="A874" s="742"/>
      <c r="B874" s="742"/>
      <c r="C874" s="742"/>
      <c r="D874" s="742"/>
      <c r="E874" s="742"/>
      <c r="F874" s="742"/>
      <c r="G874" s="742"/>
      <c r="H874" s="742"/>
      <c r="I874" s="742"/>
      <c r="J874" s="742"/>
      <c r="K874" s="742"/>
      <c r="L874" s="742"/>
      <c r="M874" s="742"/>
      <c r="N874" s="742"/>
      <c r="O874" s="742"/>
      <c r="P874" s="742"/>
      <c r="Q874" s="742"/>
      <c r="R874" s="742"/>
      <c r="S874" s="742"/>
      <c r="T874" s="742"/>
      <c r="U874" s="742"/>
      <c r="V874" s="742"/>
      <c r="W874" s="742"/>
      <c r="X874" s="742"/>
      <c r="Y874" s="742"/>
      <c r="Z874" s="742"/>
      <c r="AA874" s="742"/>
      <c r="AB874" s="742"/>
      <c r="AC874" s="742"/>
      <c r="AD874" s="742"/>
      <c r="AE874" s="742"/>
    </row>
    <row r="875">
      <c r="A875" s="742"/>
      <c r="B875" s="742"/>
      <c r="C875" s="742"/>
      <c r="D875" s="742"/>
      <c r="E875" s="742"/>
      <c r="F875" s="742"/>
      <c r="G875" s="742"/>
      <c r="H875" s="742"/>
      <c r="I875" s="742"/>
      <c r="J875" s="742"/>
      <c r="K875" s="742"/>
      <c r="L875" s="742"/>
      <c r="M875" s="742"/>
      <c r="N875" s="742"/>
      <c r="O875" s="742"/>
      <c r="P875" s="742"/>
      <c r="Q875" s="742"/>
      <c r="R875" s="742"/>
      <c r="S875" s="742"/>
      <c r="T875" s="742"/>
      <c r="U875" s="742"/>
      <c r="V875" s="742"/>
      <c r="W875" s="742"/>
      <c r="X875" s="742"/>
      <c r="Y875" s="742"/>
      <c r="Z875" s="742"/>
      <c r="AA875" s="742"/>
      <c r="AB875" s="742"/>
      <c r="AC875" s="742"/>
      <c r="AD875" s="742"/>
      <c r="AE875" s="742"/>
    </row>
    <row r="876">
      <c r="A876" s="742"/>
      <c r="B876" s="742"/>
      <c r="C876" s="742"/>
      <c r="D876" s="742"/>
      <c r="E876" s="742"/>
      <c r="F876" s="742"/>
      <c r="G876" s="742"/>
      <c r="H876" s="742"/>
      <c r="I876" s="742"/>
      <c r="J876" s="742"/>
      <c r="K876" s="742"/>
      <c r="L876" s="742"/>
      <c r="M876" s="742"/>
      <c r="N876" s="742"/>
      <c r="O876" s="742"/>
      <c r="P876" s="742"/>
      <c r="Q876" s="742"/>
      <c r="R876" s="742"/>
      <c r="S876" s="742"/>
      <c r="T876" s="742"/>
      <c r="U876" s="742"/>
      <c r="V876" s="742"/>
      <c r="W876" s="742"/>
      <c r="X876" s="742"/>
      <c r="Y876" s="742"/>
      <c r="Z876" s="742"/>
      <c r="AA876" s="742"/>
      <c r="AB876" s="742"/>
      <c r="AC876" s="742"/>
      <c r="AD876" s="742"/>
      <c r="AE876" s="742"/>
    </row>
    <row r="877">
      <c r="A877" s="742"/>
      <c r="B877" s="742"/>
      <c r="C877" s="742"/>
      <c r="D877" s="742"/>
      <c r="E877" s="742"/>
      <c r="F877" s="742"/>
      <c r="G877" s="742"/>
      <c r="H877" s="742"/>
      <c r="I877" s="742"/>
      <c r="J877" s="742"/>
      <c r="K877" s="742"/>
      <c r="L877" s="742"/>
      <c r="M877" s="742"/>
      <c r="N877" s="742"/>
      <c r="O877" s="742"/>
      <c r="P877" s="742"/>
      <c r="Q877" s="742"/>
      <c r="R877" s="742"/>
      <c r="S877" s="742"/>
      <c r="T877" s="742"/>
      <c r="U877" s="742"/>
      <c r="V877" s="742"/>
      <c r="W877" s="742"/>
      <c r="X877" s="742"/>
      <c r="Y877" s="742"/>
      <c r="Z877" s="742"/>
      <c r="AA877" s="742"/>
      <c r="AB877" s="742"/>
      <c r="AC877" s="742"/>
      <c r="AD877" s="742"/>
      <c r="AE877" s="742"/>
    </row>
    <row r="878">
      <c r="A878" s="742"/>
      <c r="B878" s="742"/>
      <c r="C878" s="742"/>
      <c r="D878" s="742"/>
      <c r="E878" s="742"/>
      <c r="F878" s="742"/>
      <c r="G878" s="742"/>
      <c r="H878" s="742"/>
      <c r="I878" s="742"/>
      <c r="J878" s="742"/>
      <c r="K878" s="742"/>
      <c r="L878" s="742"/>
      <c r="M878" s="742"/>
      <c r="N878" s="742"/>
      <c r="O878" s="742"/>
      <c r="P878" s="742"/>
      <c r="Q878" s="742"/>
      <c r="R878" s="742"/>
      <c r="S878" s="742"/>
      <c r="T878" s="742"/>
      <c r="U878" s="742"/>
      <c r="V878" s="742"/>
      <c r="W878" s="742"/>
      <c r="X878" s="742"/>
      <c r="Y878" s="742"/>
      <c r="Z878" s="742"/>
      <c r="AA878" s="742"/>
      <c r="AB878" s="742"/>
      <c r="AC878" s="742"/>
      <c r="AD878" s="742"/>
      <c r="AE878" s="742"/>
    </row>
    <row r="879">
      <c r="A879" s="742"/>
      <c r="B879" s="742"/>
      <c r="C879" s="742"/>
      <c r="D879" s="742"/>
      <c r="E879" s="742"/>
      <c r="F879" s="742"/>
      <c r="G879" s="742"/>
      <c r="H879" s="742"/>
      <c r="I879" s="742"/>
      <c r="J879" s="742"/>
      <c r="K879" s="742"/>
      <c r="L879" s="742"/>
      <c r="M879" s="742"/>
      <c r="N879" s="742"/>
      <c r="O879" s="742"/>
      <c r="P879" s="742"/>
      <c r="Q879" s="742"/>
      <c r="R879" s="742"/>
      <c r="S879" s="742"/>
      <c r="T879" s="742"/>
      <c r="U879" s="742"/>
      <c r="V879" s="742"/>
      <c r="W879" s="742"/>
      <c r="X879" s="742"/>
      <c r="Y879" s="742"/>
      <c r="Z879" s="742"/>
      <c r="AA879" s="742"/>
      <c r="AB879" s="742"/>
      <c r="AC879" s="742"/>
      <c r="AD879" s="742"/>
      <c r="AE879" s="742"/>
    </row>
    <row r="880">
      <c r="A880" s="742"/>
      <c r="B880" s="742"/>
      <c r="C880" s="742"/>
      <c r="D880" s="742"/>
      <c r="E880" s="742"/>
      <c r="F880" s="742"/>
      <c r="G880" s="742"/>
      <c r="H880" s="742"/>
      <c r="I880" s="742"/>
      <c r="J880" s="742"/>
      <c r="K880" s="742"/>
      <c r="L880" s="742"/>
      <c r="M880" s="742"/>
      <c r="N880" s="742"/>
      <c r="O880" s="742"/>
      <c r="P880" s="742"/>
      <c r="Q880" s="742"/>
      <c r="R880" s="742"/>
      <c r="S880" s="742"/>
      <c r="T880" s="742"/>
      <c r="U880" s="742"/>
      <c r="V880" s="742"/>
      <c r="W880" s="742"/>
      <c r="X880" s="742"/>
      <c r="Y880" s="742"/>
      <c r="Z880" s="742"/>
      <c r="AA880" s="742"/>
      <c r="AB880" s="742"/>
      <c r="AC880" s="742"/>
      <c r="AD880" s="742"/>
      <c r="AE880" s="742"/>
    </row>
    <row r="881">
      <c r="A881" s="742"/>
      <c r="B881" s="742"/>
      <c r="C881" s="742"/>
      <c r="D881" s="742"/>
      <c r="E881" s="742"/>
      <c r="F881" s="742"/>
      <c r="G881" s="742"/>
      <c r="H881" s="742"/>
      <c r="I881" s="742"/>
      <c r="J881" s="742"/>
      <c r="K881" s="742"/>
      <c r="L881" s="742"/>
      <c r="M881" s="742"/>
      <c r="N881" s="742"/>
      <c r="O881" s="742"/>
      <c r="P881" s="742"/>
      <c r="Q881" s="742"/>
      <c r="R881" s="742"/>
      <c r="S881" s="742"/>
      <c r="T881" s="742"/>
      <c r="U881" s="742"/>
      <c r="V881" s="742"/>
      <c r="W881" s="742"/>
      <c r="X881" s="742"/>
      <c r="Y881" s="742"/>
      <c r="Z881" s="742"/>
      <c r="AA881" s="742"/>
      <c r="AB881" s="742"/>
      <c r="AC881" s="742"/>
      <c r="AD881" s="742"/>
      <c r="AE881" s="742"/>
    </row>
    <row r="882">
      <c r="A882" s="742"/>
      <c r="B882" s="742"/>
      <c r="C882" s="742"/>
      <c r="D882" s="742"/>
      <c r="E882" s="742"/>
      <c r="F882" s="742"/>
      <c r="G882" s="742"/>
      <c r="H882" s="742"/>
      <c r="I882" s="742"/>
      <c r="J882" s="742"/>
      <c r="K882" s="742"/>
      <c r="L882" s="742"/>
      <c r="M882" s="742"/>
      <c r="N882" s="742"/>
      <c r="O882" s="742"/>
      <c r="P882" s="742"/>
      <c r="Q882" s="742"/>
      <c r="R882" s="742"/>
      <c r="S882" s="742"/>
      <c r="T882" s="742"/>
      <c r="U882" s="742"/>
      <c r="V882" s="742"/>
      <c r="W882" s="742"/>
      <c r="X882" s="742"/>
      <c r="Y882" s="742"/>
      <c r="Z882" s="742"/>
      <c r="AA882" s="742"/>
      <c r="AB882" s="742"/>
      <c r="AC882" s="742"/>
      <c r="AD882" s="742"/>
      <c r="AE882" s="742"/>
    </row>
    <row r="883">
      <c r="A883" s="742"/>
      <c r="B883" s="742"/>
      <c r="C883" s="742"/>
      <c r="D883" s="742"/>
      <c r="E883" s="742"/>
      <c r="F883" s="742"/>
      <c r="G883" s="742"/>
      <c r="H883" s="742"/>
      <c r="I883" s="742"/>
      <c r="J883" s="742"/>
      <c r="K883" s="742"/>
      <c r="L883" s="742"/>
      <c r="M883" s="742"/>
      <c r="N883" s="742"/>
      <c r="O883" s="742"/>
      <c r="P883" s="742"/>
      <c r="Q883" s="742"/>
      <c r="R883" s="742"/>
      <c r="S883" s="742"/>
      <c r="T883" s="742"/>
      <c r="U883" s="742"/>
      <c r="V883" s="742"/>
      <c r="W883" s="742"/>
      <c r="X883" s="742"/>
      <c r="Y883" s="742"/>
      <c r="Z883" s="742"/>
      <c r="AA883" s="742"/>
      <c r="AB883" s="742"/>
      <c r="AC883" s="742"/>
      <c r="AD883" s="742"/>
      <c r="AE883" s="742"/>
    </row>
    <row r="884">
      <c r="A884" s="742"/>
      <c r="B884" s="742"/>
      <c r="C884" s="742"/>
      <c r="D884" s="742"/>
      <c r="E884" s="742"/>
      <c r="F884" s="742"/>
      <c r="G884" s="742"/>
      <c r="H884" s="742"/>
      <c r="I884" s="742"/>
      <c r="J884" s="742"/>
      <c r="K884" s="742"/>
      <c r="L884" s="742"/>
      <c r="M884" s="742"/>
      <c r="N884" s="742"/>
      <c r="O884" s="742"/>
      <c r="P884" s="742"/>
      <c r="Q884" s="742"/>
      <c r="R884" s="742"/>
      <c r="S884" s="742"/>
      <c r="T884" s="742"/>
      <c r="U884" s="742"/>
      <c r="V884" s="742"/>
      <c r="W884" s="742"/>
      <c r="X884" s="742"/>
      <c r="Y884" s="742"/>
      <c r="Z884" s="742"/>
      <c r="AA884" s="742"/>
      <c r="AB884" s="742"/>
      <c r="AC884" s="742"/>
      <c r="AD884" s="742"/>
      <c r="AE884" s="742"/>
    </row>
    <row r="885">
      <c r="A885" s="742"/>
      <c r="B885" s="742"/>
      <c r="C885" s="742"/>
      <c r="D885" s="742"/>
      <c r="E885" s="742"/>
      <c r="F885" s="742"/>
      <c r="G885" s="742"/>
      <c r="H885" s="742"/>
      <c r="I885" s="742"/>
      <c r="J885" s="742"/>
      <c r="K885" s="742"/>
      <c r="L885" s="742"/>
      <c r="M885" s="742"/>
      <c r="N885" s="742"/>
      <c r="O885" s="742"/>
      <c r="P885" s="742"/>
      <c r="Q885" s="742"/>
      <c r="R885" s="742"/>
      <c r="S885" s="742"/>
      <c r="T885" s="742"/>
      <c r="U885" s="742"/>
      <c r="V885" s="742"/>
      <c r="W885" s="742"/>
      <c r="X885" s="742"/>
      <c r="Y885" s="742"/>
      <c r="Z885" s="742"/>
      <c r="AA885" s="742"/>
      <c r="AB885" s="742"/>
      <c r="AC885" s="742"/>
      <c r="AD885" s="742"/>
      <c r="AE885" s="742"/>
    </row>
    <row r="886">
      <c r="A886" s="742"/>
      <c r="B886" s="742"/>
      <c r="C886" s="742"/>
      <c r="D886" s="742"/>
      <c r="E886" s="742"/>
      <c r="F886" s="742"/>
      <c r="G886" s="742"/>
      <c r="H886" s="742"/>
      <c r="I886" s="742"/>
      <c r="J886" s="742"/>
      <c r="K886" s="742"/>
      <c r="L886" s="742"/>
      <c r="M886" s="742"/>
      <c r="N886" s="742"/>
      <c r="O886" s="742"/>
      <c r="P886" s="742"/>
      <c r="Q886" s="742"/>
      <c r="R886" s="742"/>
      <c r="S886" s="742"/>
      <c r="T886" s="742"/>
      <c r="U886" s="742"/>
      <c r="V886" s="742"/>
      <c r="W886" s="742"/>
      <c r="X886" s="742"/>
      <c r="Y886" s="742"/>
      <c r="Z886" s="742"/>
      <c r="AA886" s="742"/>
      <c r="AB886" s="742"/>
      <c r="AC886" s="742"/>
      <c r="AD886" s="742"/>
      <c r="AE886" s="742"/>
    </row>
    <row r="887">
      <c r="A887" s="742"/>
      <c r="B887" s="742"/>
      <c r="C887" s="742"/>
      <c r="D887" s="742"/>
      <c r="E887" s="742"/>
      <c r="F887" s="742"/>
      <c r="G887" s="742"/>
      <c r="H887" s="742"/>
      <c r="I887" s="742"/>
      <c r="J887" s="742"/>
      <c r="K887" s="742"/>
      <c r="L887" s="742"/>
      <c r="M887" s="742"/>
      <c r="N887" s="742"/>
      <c r="O887" s="742"/>
      <c r="P887" s="742"/>
      <c r="Q887" s="742"/>
      <c r="R887" s="742"/>
      <c r="S887" s="742"/>
      <c r="T887" s="742"/>
      <c r="U887" s="742"/>
      <c r="V887" s="742"/>
      <c r="W887" s="742"/>
      <c r="X887" s="742"/>
      <c r="Y887" s="742"/>
      <c r="Z887" s="742"/>
      <c r="AA887" s="742"/>
      <c r="AB887" s="742"/>
      <c r="AC887" s="742"/>
      <c r="AD887" s="742"/>
      <c r="AE887" s="742"/>
    </row>
    <row r="888">
      <c r="A888" s="742"/>
      <c r="B888" s="742"/>
      <c r="C888" s="742"/>
      <c r="D888" s="742"/>
      <c r="E888" s="742"/>
      <c r="F888" s="742"/>
      <c r="G888" s="742"/>
      <c r="H888" s="742"/>
      <c r="I888" s="742"/>
      <c r="J888" s="742"/>
      <c r="K888" s="742"/>
      <c r="L888" s="742"/>
      <c r="M888" s="742"/>
      <c r="N888" s="742"/>
      <c r="O888" s="742"/>
      <c r="P888" s="742"/>
      <c r="Q888" s="742"/>
      <c r="R888" s="742"/>
      <c r="S888" s="742"/>
      <c r="T888" s="742"/>
      <c r="U888" s="742"/>
      <c r="V888" s="742"/>
      <c r="W888" s="742"/>
      <c r="X888" s="742"/>
      <c r="Y888" s="742"/>
      <c r="Z888" s="742"/>
      <c r="AA888" s="742"/>
      <c r="AB888" s="742"/>
      <c r="AC888" s="742"/>
      <c r="AD888" s="742"/>
      <c r="AE888" s="742"/>
    </row>
    <row r="889">
      <c r="A889" s="742"/>
      <c r="B889" s="742"/>
      <c r="C889" s="742"/>
      <c r="D889" s="742"/>
      <c r="E889" s="742"/>
      <c r="F889" s="742"/>
      <c r="G889" s="742"/>
      <c r="H889" s="742"/>
      <c r="I889" s="742"/>
      <c r="J889" s="742"/>
      <c r="K889" s="742"/>
      <c r="L889" s="742"/>
      <c r="M889" s="742"/>
      <c r="N889" s="742"/>
      <c r="O889" s="742"/>
      <c r="P889" s="742"/>
      <c r="Q889" s="742"/>
      <c r="R889" s="742"/>
      <c r="S889" s="742"/>
      <c r="T889" s="742"/>
      <c r="U889" s="742"/>
      <c r="V889" s="742"/>
      <c r="W889" s="742"/>
      <c r="X889" s="742"/>
      <c r="Y889" s="742"/>
      <c r="Z889" s="742"/>
      <c r="AA889" s="742"/>
      <c r="AB889" s="742"/>
      <c r="AC889" s="742"/>
      <c r="AD889" s="742"/>
      <c r="AE889" s="742"/>
    </row>
    <row r="890">
      <c r="A890" s="742"/>
      <c r="B890" s="742"/>
      <c r="C890" s="742"/>
      <c r="D890" s="742"/>
      <c r="E890" s="742"/>
      <c r="F890" s="742"/>
      <c r="G890" s="742"/>
      <c r="H890" s="742"/>
      <c r="I890" s="742"/>
      <c r="J890" s="742"/>
      <c r="K890" s="742"/>
      <c r="L890" s="742"/>
      <c r="M890" s="742"/>
      <c r="N890" s="742"/>
      <c r="O890" s="742"/>
      <c r="P890" s="742"/>
      <c r="Q890" s="742"/>
      <c r="R890" s="742"/>
      <c r="S890" s="742"/>
      <c r="T890" s="742"/>
      <c r="U890" s="742"/>
      <c r="V890" s="742"/>
      <c r="W890" s="742"/>
      <c r="X890" s="742"/>
      <c r="Y890" s="742"/>
      <c r="Z890" s="742"/>
      <c r="AA890" s="742"/>
      <c r="AB890" s="742"/>
      <c r="AC890" s="742"/>
      <c r="AD890" s="742"/>
      <c r="AE890" s="742"/>
    </row>
    <row r="891">
      <c r="A891" s="742"/>
      <c r="B891" s="742"/>
      <c r="C891" s="742"/>
      <c r="D891" s="742"/>
      <c r="E891" s="742"/>
      <c r="F891" s="742"/>
      <c r="G891" s="742"/>
      <c r="H891" s="742"/>
      <c r="I891" s="742"/>
      <c r="J891" s="742"/>
      <c r="K891" s="742"/>
      <c r="L891" s="742"/>
      <c r="M891" s="742"/>
      <c r="N891" s="742"/>
      <c r="O891" s="742"/>
      <c r="P891" s="742"/>
      <c r="Q891" s="742"/>
      <c r="R891" s="742"/>
      <c r="S891" s="742"/>
      <c r="T891" s="742"/>
      <c r="U891" s="742"/>
      <c r="V891" s="742"/>
      <c r="W891" s="742"/>
      <c r="X891" s="742"/>
      <c r="Y891" s="742"/>
      <c r="Z891" s="742"/>
      <c r="AA891" s="742"/>
      <c r="AB891" s="742"/>
      <c r="AC891" s="742"/>
      <c r="AD891" s="742"/>
      <c r="AE891" s="742"/>
    </row>
    <row r="892">
      <c r="A892" s="742"/>
      <c r="B892" s="742"/>
      <c r="C892" s="742"/>
      <c r="D892" s="742"/>
      <c r="E892" s="742"/>
      <c r="F892" s="742"/>
      <c r="G892" s="742"/>
      <c r="H892" s="742"/>
      <c r="I892" s="742"/>
      <c r="J892" s="742"/>
      <c r="K892" s="742"/>
      <c r="L892" s="742"/>
      <c r="M892" s="742"/>
      <c r="N892" s="742"/>
      <c r="O892" s="742"/>
      <c r="P892" s="742"/>
      <c r="Q892" s="742"/>
      <c r="R892" s="742"/>
      <c r="S892" s="742"/>
      <c r="T892" s="742"/>
      <c r="U892" s="742"/>
      <c r="V892" s="742"/>
      <c r="W892" s="742"/>
      <c r="X892" s="742"/>
      <c r="Y892" s="742"/>
      <c r="Z892" s="742"/>
      <c r="AA892" s="742"/>
      <c r="AB892" s="742"/>
      <c r="AC892" s="742"/>
      <c r="AD892" s="742"/>
      <c r="AE892" s="742"/>
    </row>
    <row r="893">
      <c r="A893" s="742"/>
      <c r="B893" s="742"/>
      <c r="C893" s="742"/>
      <c r="D893" s="742"/>
      <c r="E893" s="742"/>
      <c r="F893" s="742"/>
      <c r="G893" s="742"/>
      <c r="H893" s="742"/>
      <c r="I893" s="742"/>
      <c r="J893" s="742"/>
      <c r="K893" s="742"/>
      <c r="L893" s="742"/>
      <c r="M893" s="742"/>
      <c r="N893" s="742"/>
      <c r="O893" s="742"/>
      <c r="P893" s="742"/>
      <c r="Q893" s="742"/>
      <c r="R893" s="742"/>
      <c r="S893" s="742"/>
      <c r="T893" s="742"/>
      <c r="U893" s="742"/>
      <c r="V893" s="742"/>
      <c r="W893" s="742"/>
      <c r="X893" s="742"/>
      <c r="Y893" s="742"/>
      <c r="Z893" s="742"/>
      <c r="AA893" s="742"/>
      <c r="AB893" s="742"/>
      <c r="AC893" s="742"/>
      <c r="AD893" s="742"/>
      <c r="AE893" s="742"/>
    </row>
    <row r="894">
      <c r="A894" s="742"/>
      <c r="B894" s="742"/>
      <c r="C894" s="742"/>
      <c r="D894" s="742"/>
      <c r="E894" s="742"/>
      <c r="F894" s="742"/>
      <c r="G894" s="742"/>
      <c r="H894" s="742"/>
      <c r="I894" s="742"/>
      <c r="J894" s="742"/>
      <c r="K894" s="742"/>
      <c r="L894" s="742"/>
      <c r="M894" s="742"/>
      <c r="N894" s="742"/>
      <c r="O894" s="742"/>
      <c r="P894" s="742"/>
      <c r="Q894" s="742"/>
      <c r="R894" s="742"/>
      <c r="S894" s="742"/>
      <c r="T894" s="742"/>
      <c r="U894" s="742"/>
      <c r="V894" s="742"/>
      <c r="W894" s="742"/>
      <c r="X894" s="742"/>
      <c r="Y894" s="742"/>
      <c r="Z894" s="742"/>
      <c r="AA894" s="742"/>
      <c r="AB894" s="742"/>
      <c r="AC894" s="742"/>
      <c r="AD894" s="742"/>
      <c r="AE894" s="742"/>
    </row>
    <row r="895">
      <c r="A895" s="742"/>
      <c r="B895" s="742"/>
      <c r="C895" s="742"/>
      <c r="D895" s="742"/>
      <c r="E895" s="742"/>
      <c r="F895" s="742"/>
      <c r="G895" s="742"/>
      <c r="H895" s="742"/>
      <c r="I895" s="742"/>
      <c r="J895" s="742"/>
      <c r="K895" s="742"/>
      <c r="L895" s="742"/>
      <c r="M895" s="742"/>
      <c r="N895" s="742"/>
      <c r="O895" s="742"/>
      <c r="P895" s="742"/>
      <c r="Q895" s="742"/>
      <c r="R895" s="742"/>
      <c r="S895" s="742"/>
      <c r="T895" s="742"/>
      <c r="U895" s="742"/>
      <c r="V895" s="742"/>
      <c r="W895" s="742"/>
      <c r="X895" s="742"/>
      <c r="Y895" s="742"/>
      <c r="Z895" s="742"/>
      <c r="AA895" s="742"/>
      <c r="AB895" s="742"/>
      <c r="AC895" s="742"/>
      <c r="AD895" s="742"/>
      <c r="AE895" s="742"/>
    </row>
    <row r="896">
      <c r="A896" s="742"/>
      <c r="B896" s="742"/>
      <c r="C896" s="742"/>
      <c r="D896" s="742"/>
      <c r="E896" s="742"/>
      <c r="F896" s="742"/>
      <c r="G896" s="742"/>
      <c r="H896" s="742"/>
      <c r="I896" s="742"/>
      <c r="J896" s="742"/>
      <c r="K896" s="742"/>
      <c r="L896" s="742"/>
      <c r="M896" s="742"/>
      <c r="N896" s="742"/>
      <c r="O896" s="742"/>
      <c r="P896" s="742"/>
      <c r="Q896" s="742"/>
      <c r="R896" s="742"/>
      <c r="S896" s="742"/>
      <c r="T896" s="742"/>
      <c r="U896" s="742"/>
      <c r="V896" s="742"/>
      <c r="W896" s="742"/>
      <c r="X896" s="742"/>
      <c r="Y896" s="742"/>
      <c r="Z896" s="742"/>
      <c r="AA896" s="742"/>
      <c r="AB896" s="742"/>
      <c r="AC896" s="742"/>
      <c r="AD896" s="742"/>
      <c r="AE896" s="742"/>
    </row>
    <row r="897">
      <c r="A897" s="742"/>
      <c r="B897" s="742"/>
      <c r="C897" s="742"/>
      <c r="D897" s="742"/>
      <c r="E897" s="742"/>
      <c r="F897" s="742"/>
      <c r="G897" s="742"/>
      <c r="H897" s="742"/>
      <c r="I897" s="742"/>
      <c r="J897" s="742"/>
      <c r="K897" s="742"/>
      <c r="L897" s="742"/>
      <c r="M897" s="742"/>
      <c r="N897" s="742"/>
      <c r="O897" s="742"/>
      <c r="P897" s="742"/>
      <c r="Q897" s="742"/>
      <c r="R897" s="742"/>
      <c r="S897" s="742"/>
      <c r="T897" s="742"/>
      <c r="U897" s="742"/>
      <c r="V897" s="742"/>
      <c r="W897" s="742"/>
      <c r="X897" s="742"/>
      <c r="Y897" s="742"/>
      <c r="Z897" s="742"/>
      <c r="AA897" s="742"/>
      <c r="AB897" s="742"/>
      <c r="AC897" s="742"/>
      <c r="AD897" s="742"/>
      <c r="AE897" s="742"/>
    </row>
    <row r="898">
      <c r="A898" s="742"/>
      <c r="B898" s="742"/>
      <c r="C898" s="742"/>
      <c r="D898" s="742"/>
      <c r="E898" s="742"/>
      <c r="F898" s="742"/>
      <c r="G898" s="742"/>
      <c r="H898" s="742"/>
      <c r="I898" s="742"/>
      <c r="J898" s="742"/>
      <c r="K898" s="742"/>
      <c r="L898" s="742"/>
      <c r="M898" s="742"/>
      <c r="N898" s="742"/>
      <c r="O898" s="742"/>
      <c r="P898" s="742"/>
      <c r="Q898" s="742"/>
      <c r="R898" s="742"/>
      <c r="S898" s="742"/>
      <c r="T898" s="742"/>
      <c r="U898" s="742"/>
      <c r="V898" s="742"/>
      <c r="W898" s="742"/>
      <c r="X898" s="742"/>
      <c r="Y898" s="742"/>
      <c r="Z898" s="742"/>
      <c r="AA898" s="742"/>
      <c r="AB898" s="742"/>
      <c r="AC898" s="742"/>
      <c r="AD898" s="742"/>
      <c r="AE898" s="742"/>
    </row>
    <row r="899">
      <c r="A899" s="742"/>
      <c r="B899" s="742"/>
      <c r="C899" s="742"/>
      <c r="D899" s="742"/>
      <c r="E899" s="742"/>
      <c r="F899" s="742"/>
      <c r="G899" s="742"/>
      <c r="H899" s="742"/>
      <c r="I899" s="742"/>
      <c r="J899" s="742"/>
      <c r="K899" s="742"/>
      <c r="L899" s="742"/>
      <c r="M899" s="742"/>
      <c r="N899" s="742"/>
      <c r="O899" s="742"/>
      <c r="P899" s="742"/>
      <c r="Q899" s="742"/>
      <c r="R899" s="742"/>
      <c r="S899" s="742"/>
      <c r="T899" s="742"/>
      <c r="U899" s="742"/>
      <c r="V899" s="742"/>
      <c r="W899" s="742"/>
      <c r="X899" s="742"/>
      <c r="Y899" s="742"/>
      <c r="Z899" s="742"/>
      <c r="AA899" s="742"/>
      <c r="AB899" s="742"/>
      <c r="AC899" s="742"/>
      <c r="AD899" s="742"/>
      <c r="AE899" s="742"/>
    </row>
    <row r="900">
      <c r="A900" s="742"/>
      <c r="B900" s="742"/>
      <c r="C900" s="742"/>
      <c r="D900" s="742"/>
      <c r="E900" s="742"/>
      <c r="F900" s="742"/>
      <c r="G900" s="742"/>
      <c r="H900" s="742"/>
      <c r="I900" s="742"/>
      <c r="J900" s="742"/>
      <c r="K900" s="742"/>
      <c r="L900" s="742"/>
      <c r="M900" s="742"/>
      <c r="N900" s="742"/>
      <c r="O900" s="742"/>
      <c r="P900" s="742"/>
      <c r="Q900" s="742"/>
      <c r="R900" s="742"/>
      <c r="S900" s="742"/>
      <c r="T900" s="742"/>
      <c r="U900" s="742"/>
      <c r="V900" s="742"/>
      <c r="W900" s="742"/>
      <c r="X900" s="742"/>
      <c r="Y900" s="742"/>
      <c r="Z900" s="742"/>
      <c r="AA900" s="742"/>
      <c r="AB900" s="742"/>
      <c r="AC900" s="742"/>
      <c r="AD900" s="742"/>
      <c r="AE900" s="742"/>
    </row>
    <row r="901">
      <c r="A901" s="742"/>
      <c r="B901" s="742"/>
      <c r="C901" s="742"/>
      <c r="D901" s="742"/>
      <c r="E901" s="742"/>
      <c r="F901" s="742"/>
      <c r="G901" s="742"/>
      <c r="H901" s="742"/>
      <c r="I901" s="742"/>
      <c r="J901" s="742"/>
      <c r="K901" s="742"/>
      <c r="L901" s="742"/>
      <c r="M901" s="742"/>
      <c r="N901" s="742"/>
      <c r="O901" s="742"/>
      <c r="P901" s="742"/>
      <c r="Q901" s="742"/>
      <c r="R901" s="742"/>
      <c r="S901" s="742"/>
      <c r="T901" s="742"/>
      <c r="U901" s="742"/>
      <c r="V901" s="742"/>
      <c r="W901" s="742"/>
      <c r="X901" s="742"/>
      <c r="Y901" s="742"/>
      <c r="Z901" s="742"/>
      <c r="AA901" s="742"/>
      <c r="AB901" s="742"/>
      <c r="AC901" s="742"/>
      <c r="AD901" s="742"/>
      <c r="AE901" s="742"/>
    </row>
    <row r="902">
      <c r="A902" s="742"/>
      <c r="B902" s="742"/>
      <c r="C902" s="742"/>
      <c r="D902" s="742"/>
      <c r="E902" s="742"/>
      <c r="F902" s="742"/>
      <c r="G902" s="742"/>
      <c r="H902" s="742"/>
      <c r="I902" s="742"/>
      <c r="J902" s="742"/>
      <c r="K902" s="742"/>
      <c r="L902" s="742"/>
      <c r="M902" s="742"/>
      <c r="N902" s="742"/>
      <c r="O902" s="742"/>
      <c r="P902" s="742"/>
      <c r="Q902" s="742"/>
      <c r="R902" s="742"/>
      <c r="S902" s="742"/>
      <c r="T902" s="742"/>
      <c r="U902" s="742"/>
      <c r="V902" s="742"/>
      <c r="W902" s="742"/>
      <c r="X902" s="742"/>
      <c r="Y902" s="742"/>
      <c r="Z902" s="742"/>
      <c r="AA902" s="742"/>
      <c r="AB902" s="742"/>
      <c r="AC902" s="742"/>
      <c r="AD902" s="742"/>
      <c r="AE902" s="742"/>
    </row>
    <row r="903">
      <c r="A903" s="742"/>
      <c r="B903" s="742"/>
      <c r="C903" s="742"/>
      <c r="D903" s="742"/>
      <c r="E903" s="742"/>
      <c r="F903" s="742"/>
      <c r="G903" s="742"/>
      <c r="H903" s="742"/>
      <c r="I903" s="742"/>
      <c r="J903" s="742"/>
      <c r="K903" s="742"/>
      <c r="L903" s="742"/>
      <c r="M903" s="742"/>
      <c r="N903" s="742"/>
      <c r="O903" s="742"/>
      <c r="P903" s="742"/>
      <c r="Q903" s="742"/>
      <c r="R903" s="742"/>
      <c r="S903" s="742"/>
      <c r="T903" s="742"/>
      <c r="U903" s="742"/>
      <c r="V903" s="742"/>
      <c r="W903" s="742"/>
      <c r="X903" s="742"/>
      <c r="Y903" s="742"/>
      <c r="Z903" s="742"/>
      <c r="AA903" s="742"/>
      <c r="AB903" s="742"/>
      <c r="AC903" s="742"/>
      <c r="AD903" s="742"/>
      <c r="AE903" s="742"/>
    </row>
    <row r="904">
      <c r="A904" s="742"/>
      <c r="B904" s="742"/>
      <c r="C904" s="742"/>
      <c r="D904" s="742"/>
      <c r="E904" s="742"/>
      <c r="F904" s="742"/>
      <c r="G904" s="742"/>
      <c r="H904" s="742"/>
      <c r="I904" s="742"/>
      <c r="J904" s="742"/>
      <c r="K904" s="742"/>
      <c r="L904" s="742"/>
      <c r="M904" s="742"/>
      <c r="N904" s="742"/>
      <c r="O904" s="742"/>
      <c r="P904" s="742"/>
      <c r="Q904" s="742"/>
      <c r="R904" s="742"/>
      <c r="S904" s="742"/>
      <c r="T904" s="742"/>
      <c r="U904" s="742"/>
      <c r="V904" s="742"/>
      <c r="W904" s="742"/>
      <c r="X904" s="742"/>
      <c r="Y904" s="742"/>
      <c r="Z904" s="742"/>
      <c r="AA904" s="742"/>
      <c r="AB904" s="742"/>
      <c r="AC904" s="742"/>
      <c r="AD904" s="742"/>
      <c r="AE904" s="742"/>
    </row>
    <row r="905">
      <c r="A905" s="742"/>
      <c r="B905" s="742"/>
      <c r="C905" s="742"/>
      <c r="D905" s="742"/>
      <c r="E905" s="742"/>
      <c r="F905" s="742"/>
      <c r="G905" s="742"/>
      <c r="H905" s="742"/>
      <c r="I905" s="742"/>
      <c r="J905" s="742"/>
      <c r="K905" s="742"/>
      <c r="L905" s="742"/>
      <c r="M905" s="742"/>
      <c r="N905" s="742"/>
      <c r="O905" s="742"/>
      <c r="P905" s="742"/>
      <c r="Q905" s="742"/>
      <c r="R905" s="742"/>
      <c r="S905" s="742"/>
      <c r="T905" s="742"/>
      <c r="U905" s="742"/>
      <c r="V905" s="742"/>
      <c r="W905" s="742"/>
      <c r="X905" s="742"/>
      <c r="Y905" s="742"/>
      <c r="Z905" s="742"/>
      <c r="AA905" s="742"/>
      <c r="AB905" s="742"/>
      <c r="AC905" s="742"/>
      <c r="AD905" s="742"/>
      <c r="AE905" s="742"/>
    </row>
    <row r="906">
      <c r="A906" s="742"/>
      <c r="B906" s="742"/>
      <c r="C906" s="742"/>
      <c r="D906" s="742"/>
      <c r="E906" s="742"/>
      <c r="F906" s="742"/>
      <c r="G906" s="742"/>
      <c r="H906" s="742"/>
      <c r="I906" s="742"/>
      <c r="J906" s="742"/>
      <c r="K906" s="742"/>
      <c r="L906" s="742"/>
      <c r="M906" s="742"/>
      <c r="N906" s="742"/>
      <c r="O906" s="742"/>
      <c r="P906" s="742"/>
      <c r="Q906" s="742"/>
      <c r="R906" s="742"/>
      <c r="S906" s="742"/>
      <c r="T906" s="742"/>
      <c r="U906" s="742"/>
      <c r="V906" s="742"/>
      <c r="W906" s="742"/>
      <c r="X906" s="742"/>
      <c r="Y906" s="742"/>
      <c r="Z906" s="742"/>
      <c r="AA906" s="742"/>
      <c r="AB906" s="742"/>
      <c r="AC906" s="742"/>
      <c r="AD906" s="742"/>
      <c r="AE906" s="742"/>
    </row>
    <row r="907">
      <c r="A907" s="742"/>
      <c r="B907" s="742"/>
      <c r="C907" s="742"/>
      <c r="D907" s="742"/>
      <c r="E907" s="742"/>
      <c r="F907" s="742"/>
      <c r="G907" s="742"/>
      <c r="H907" s="742"/>
      <c r="I907" s="742"/>
      <c r="J907" s="742"/>
      <c r="K907" s="742"/>
      <c r="L907" s="742"/>
      <c r="M907" s="742"/>
      <c r="N907" s="742"/>
      <c r="O907" s="742"/>
      <c r="P907" s="742"/>
      <c r="Q907" s="742"/>
      <c r="R907" s="742"/>
      <c r="S907" s="742"/>
      <c r="T907" s="742"/>
      <c r="U907" s="742"/>
      <c r="V907" s="742"/>
      <c r="W907" s="742"/>
      <c r="X907" s="742"/>
      <c r="Y907" s="742"/>
      <c r="Z907" s="742"/>
      <c r="AA907" s="742"/>
      <c r="AB907" s="742"/>
      <c r="AC907" s="742"/>
      <c r="AD907" s="742"/>
      <c r="AE907" s="742"/>
    </row>
    <row r="908">
      <c r="A908" s="742"/>
      <c r="B908" s="742"/>
      <c r="C908" s="742"/>
      <c r="D908" s="742"/>
      <c r="E908" s="742"/>
      <c r="F908" s="742"/>
      <c r="G908" s="742"/>
      <c r="H908" s="742"/>
      <c r="I908" s="742"/>
      <c r="J908" s="742"/>
      <c r="K908" s="742"/>
      <c r="L908" s="742"/>
      <c r="M908" s="742"/>
      <c r="N908" s="742"/>
      <c r="O908" s="742"/>
      <c r="P908" s="742"/>
      <c r="Q908" s="742"/>
      <c r="R908" s="742"/>
      <c r="S908" s="742"/>
      <c r="T908" s="742"/>
      <c r="U908" s="742"/>
      <c r="V908" s="742"/>
      <c r="W908" s="742"/>
      <c r="X908" s="742"/>
      <c r="Y908" s="742"/>
      <c r="Z908" s="742"/>
      <c r="AA908" s="742"/>
      <c r="AB908" s="742"/>
      <c r="AC908" s="742"/>
      <c r="AD908" s="742"/>
      <c r="AE908" s="742"/>
    </row>
    <row r="909">
      <c r="A909" s="742"/>
      <c r="B909" s="742"/>
      <c r="C909" s="742"/>
      <c r="D909" s="742"/>
      <c r="E909" s="742"/>
      <c r="F909" s="742"/>
      <c r="G909" s="742"/>
      <c r="H909" s="742"/>
      <c r="I909" s="742"/>
      <c r="J909" s="742"/>
      <c r="K909" s="742"/>
      <c r="L909" s="742"/>
      <c r="M909" s="742"/>
      <c r="N909" s="742"/>
      <c r="O909" s="742"/>
      <c r="P909" s="742"/>
      <c r="Q909" s="742"/>
      <c r="R909" s="742"/>
      <c r="S909" s="742"/>
      <c r="T909" s="742"/>
      <c r="U909" s="742"/>
      <c r="V909" s="742"/>
      <c r="W909" s="742"/>
      <c r="X909" s="742"/>
      <c r="Y909" s="742"/>
      <c r="Z909" s="742"/>
      <c r="AA909" s="742"/>
      <c r="AB909" s="742"/>
      <c r="AC909" s="742"/>
      <c r="AD909" s="742"/>
      <c r="AE909" s="742"/>
    </row>
    <row r="910">
      <c r="A910" s="742"/>
      <c r="B910" s="742"/>
      <c r="C910" s="742"/>
      <c r="D910" s="742"/>
      <c r="E910" s="742"/>
      <c r="F910" s="742"/>
      <c r="G910" s="742"/>
      <c r="H910" s="742"/>
      <c r="I910" s="742"/>
      <c r="J910" s="742"/>
      <c r="K910" s="742"/>
      <c r="L910" s="742"/>
      <c r="M910" s="742"/>
      <c r="N910" s="742"/>
      <c r="O910" s="742"/>
      <c r="P910" s="742"/>
      <c r="Q910" s="742"/>
      <c r="R910" s="742"/>
      <c r="S910" s="742"/>
      <c r="T910" s="742"/>
      <c r="U910" s="742"/>
      <c r="V910" s="742"/>
      <c r="W910" s="742"/>
      <c r="X910" s="742"/>
      <c r="Y910" s="742"/>
      <c r="Z910" s="742"/>
      <c r="AA910" s="742"/>
      <c r="AB910" s="742"/>
      <c r="AC910" s="742"/>
      <c r="AD910" s="742"/>
      <c r="AE910" s="742"/>
    </row>
    <row r="911">
      <c r="A911" s="742"/>
      <c r="B911" s="742"/>
      <c r="C911" s="742"/>
      <c r="D911" s="742"/>
      <c r="E911" s="742"/>
      <c r="F911" s="742"/>
      <c r="G911" s="742"/>
      <c r="H911" s="742"/>
      <c r="I911" s="742"/>
      <c r="J911" s="742"/>
      <c r="K911" s="742"/>
      <c r="L911" s="742"/>
      <c r="M911" s="742"/>
      <c r="N911" s="742"/>
      <c r="O911" s="742"/>
      <c r="P911" s="742"/>
      <c r="Q911" s="742"/>
      <c r="R911" s="742"/>
      <c r="S911" s="742"/>
      <c r="T911" s="742"/>
      <c r="U911" s="742"/>
      <c r="V911" s="742"/>
      <c r="W911" s="742"/>
      <c r="X911" s="742"/>
      <c r="Y911" s="742"/>
      <c r="Z911" s="742"/>
      <c r="AA911" s="742"/>
      <c r="AB911" s="742"/>
      <c r="AC911" s="742"/>
      <c r="AD911" s="742"/>
      <c r="AE911" s="742"/>
    </row>
    <row r="912">
      <c r="A912" s="742"/>
      <c r="B912" s="742"/>
      <c r="C912" s="742"/>
      <c r="D912" s="742"/>
      <c r="E912" s="742"/>
      <c r="F912" s="742"/>
      <c r="G912" s="742"/>
      <c r="H912" s="742"/>
      <c r="I912" s="742"/>
      <c r="J912" s="742"/>
      <c r="K912" s="742"/>
      <c r="L912" s="742"/>
      <c r="M912" s="742"/>
      <c r="N912" s="742"/>
      <c r="O912" s="742"/>
      <c r="P912" s="742"/>
      <c r="Q912" s="742"/>
      <c r="R912" s="742"/>
      <c r="S912" s="742"/>
      <c r="T912" s="742"/>
      <c r="U912" s="742"/>
      <c r="V912" s="742"/>
      <c r="W912" s="742"/>
      <c r="X912" s="742"/>
      <c r="Y912" s="742"/>
      <c r="Z912" s="742"/>
      <c r="AA912" s="742"/>
      <c r="AB912" s="742"/>
      <c r="AC912" s="742"/>
      <c r="AD912" s="742"/>
      <c r="AE912" s="742"/>
    </row>
    <row r="913">
      <c r="A913" s="742"/>
      <c r="B913" s="742"/>
      <c r="C913" s="742"/>
      <c r="D913" s="742"/>
      <c r="E913" s="742"/>
      <c r="F913" s="742"/>
      <c r="G913" s="742"/>
      <c r="H913" s="742"/>
      <c r="I913" s="742"/>
      <c r="J913" s="742"/>
      <c r="K913" s="742"/>
      <c r="L913" s="742"/>
      <c r="M913" s="742"/>
      <c r="N913" s="742"/>
      <c r="O913" s="742"/>
      <c r="P913" s="742"/>
      <c r="Q913" s="742"/>
      <c r="R913" s="742"/>
      <c r="S913" s="742"/>
      <c r="T913" s="742"/>
      <c r="U913" s="742"/>
      <c r="V913" s="742"/>
      <c r="W913" s="742"/>
      <c r="X913" s="742"/>
      <c r="Y913" s="742"/>
      <c r="Z913" s="742"/>
      <c r="AA913" s="742"/>
      <c r="AB913" s="742"/>
      <c r="AC913" s="742"/>
      <c r="AD913" s="742"/>
      <c r="AE913" s="742"/>
    </row>
    <row r="914">
      <c r="A914" s="742"/>
      <c r="B914" s="742"/>
      <c r="C914" s="742"/>
      <c r="D914" s="742"/>
      <c r="E914" s="742"/>
      <c r="F914" s="742"/>
      <c r="G914" s="742"/>
      <c r="H914" s="742"/>
      <c r="I914" s="742"/>
      <c r="J914" s="742"/>
      <c r="K914" s="742"/>
      <c r="L914" s="742"/>
      <c r="M914" s="742"/>
      <c r="N914" s="742"/>
      <c r="O914" s="742"/>
      <c r="P914" s="742"/>
      <c r="Q914" s="742"/>
      <c r="R914" s="742"/>
      <c r="S914" s="742"/>
      <c r="T914" s="742"/>
      <c r="U914" s="742"/>
      <c r="V914" s="742"/>
      <c r="W914" s="742"/>
      <c r="X914" s="742"/>
      <c r="Y914" s="742"/>
      <c r="Z914" s="742"/>
      <c r="AA914" s="742"/>
      <c r="AB914" s="742"/>
      <c r="AC914" s="742"/>
      <c r="AD914" s="742"/>
      <c r="AE914" s="742"/>
    </row>
    <row r="915">
      <c r="A915" s="742"/>
      <c r="B915" s="742"/>
      <c r="C915" s="742"/>
      <c r="D915" s="742"/>
      <c r="E915" s="742"/>
      <c r="F915" s="742"/>
      <c r="G915" s="742"/>
      <c r="H915" s="742"/>
      <c r="I915" s="742"/>
      <c r="J915" s="742"/>
      <c r="K915" s="742"/>
      <c r="L915" s="742"/>
      <c r="M915" s="742"/>
      <c r="N915" s="742"/>
      <c r="O915" s="742"/>
      <c r="P915" s="742"/>
      <c r="Q915" s="742"/>
      <c r="R915" s="742"/>
      <c r="S915" s="742"/>
      <c r="T915" s="742"/>
      <c r="U915" s="742"/>
      <c r="V915" s="742"/>
      <c r="W915" s="742"/>
      <c r="X915" s="742"/>
      <c r="Y915" s="742"/>
      <c r="Z915" s="742"/>
      <c r="AA915" s="742"/>
      <c r="AB915" s="742"/>
      <c r="AC915" s="742"/>
      <c r="AD915" s="742"/>
      <c r="AE915" s="742"/>
    </row>
    <row r="916">
      <c r="A916" s="742"/>
      <c r="B916" s="742"/>
      <c r="C916" s="742"/>
      <c r="D916" s="742"/>
      <c r="E916" s="742"/>
      <c r="F916" s="742"/>
      <c r="G916" s="742"/>
      <c r="H916" s="742"/>
      <c r="I916" s="742"/>
      <c r="J916" s="742"/>
      <c r="K916" s="742"/>
      <c r="L916" s="742"/>
      <c r="M916" s="742"/>
      <c r="N916" s="742"/>
      <c r="O916" s="742"/>
      <c r="P916" s="742"/>
      <c r="Q916" s="742"/>
      <c r="R916" s="742"/>
      <c r="S916" s="742"/>
      <c r="T916" s="742"/>
      <c r="U916" s="742"/>
      <c r="V916" s="742"/>
      <c r="W916" s="742"/>
      <c r="X916" s="742"/>
      <c r="Y916" s="742"/>
      <c r="Z916" s="742"/>
      <c r="AA916" s="742"/>
      <c r="AB916" s="742"/>
      <c r="AC916" s="742"/>
      <c r="AD916" s="742"/>
      <c r="AE916" s="742"/>
    </row>
    <row r="917">
      <c r="A917" s="742"/>
      <c r="B917" s="742"/>
      <c r="C917" s="742"/>
      <c r="D917" s="742"/>
      <c r="E917" s="742"/>
      <c r="F917" s="742"/>
      <c r="G917" s="742"/>
      <c r="H917" s="742"/>
      <c r="I917" s="742"/>
      <c r="J917" s="742"/>
      <c r="K917" s="742"/>
      <c r="L917" s="742"/>
      <c r="M917" s="742"/>
      <c r="N917" s="742"/>
      <c r="O917" s="742"/>
      <c r="P917" s="742"/>
      <c r="Q917" s="742"/>
      <c r="R917" s="742"/>
      <c r="S917" s="742"/>
      <c r="T917" s="742"/>
      <c r="U917" s="742"/>
      <c r="V917" s="742"/>
      <c r="W917" s="742"/>
      <c r="X917" s="742"/>
      <c r="Y917" s="742"/>
      <c r="Z917" s="742"/>
      <c r="AA917" s="742"/>
      <c r="AB917" s="742"/>
      <c r="AC917" s="742"/>
      <c r="AD917" s="742"/>
      <c r="AE917" s="742"/>
    </row>
    <row r="918">
      <c r="A918" s="742"/>
      <c r="B918" s="742"/>
      <c r="C918" s="742"/>
      <c r="D918" s="742"/>
      <c r="E918" s="742"/>
      <c r="F918" s="742"/>
      <c r="G918" s="742"/>
      <c r="H918" s="742"/>
      <c r="I918" s="742"/>
      <c r="J918" s="742"/>
      <c r="K918" s="742"/>
      <c r="L918" s="742"/>
      <c r="M918" s="742"/>
      <c r="N918" s="742"/>
      <c r="O918" s="742"/>
      <c r="P918" s="742"/>
      <c r="Q918" s="742"/>
      <c r="R918" s="742"/>
      <c r="S918" s="742"/>
      <c r="T918" s="742"/>
      <c r="U918" s="742"/>
      <c r="V918" s="742"/>
      <c r="W918" s="742"/>
      <c r="X918" s="742"/>
      <c r="Y918" s="742"/>
      <c r="Z918" s="742"/>
      <c r="AA918" s="742"/>
      <c r="AB918" s="742"/>
      <c r="AC918" s="742"/>
      <c r="AD918" s="742"/>
      <c r="AE918" s="742"/>
    </row>
    <row r="919">
      <c r="A919" s="742"/>
      <c r="B919" s="742"/>
      <c r="C919" s="742"/>
      <c r="D919" s="742"/>
      <c r="E919" s="742"/>
      <c r="F919" s="742"/>
      <c r="G919" s="742"/>
      <c r="H919" s="742"/>
      <c r="I919" s="742"/>
      <c r="J919" s="742"/>
      <c r="K919" s="742"/>
      <c r="L919" s="742"/>
      <c r="M919" s="742"/>
      <c r="N919" s="742"/>
      <c r="O919" s="742"/>
      <c r="P919" s="742"/>
      <c r="Q919" s="742"/>
      <c r="R919" s="742"/>
      <c r="S919" s="742"/>
      <c r="T919" s="742"/>
      <c r="U919" s="742"/>
      <c r="V919" s="742"/>
      <c r="W919" s="742"/>
      <c r="X919" s="742"/>
      <c r="Y919" s="742"/>
      <c r="Z919" s="742"/>
      <c r="AA919" s="742"/>
      <c r="AB919" s="742"/>
      <c r="AC919" s="742"/>
      <c r="AD919" s="742"/>
      <c r="AE919" s="742"/>
    </row>
    <row r="920">
      <c r="A920" s="742"/>
      <c r="B920" s="742"/>
      <c r="C920" s="742"/>
      <c r="D920" s="742"/>
      <c r="E920" s="742"/>
      <c r="F920" s="742"/>
      <c r="G920" s="742"/>
      <c r="H920" s="742"/>
      <c r="I920" s="742"/>
      <c r="J920" s="742"/>
      <c r="K920" s="742"/>
      <c r="L920" s="742"/>
      <c r="M920" s="742"/>
      <c r="N920" s="742"/>
      <c r="O920" s="742"/>
      <c r="P920" s="742"/>
      <c r="Q920" s="742"/>
      <c r="R920" s="742"/>
      <c r="S920" s="742"/>
      <c r="T920" s="742"/>
      <c r="U920" s="742"/>
      <c r="V920" s="742"/>
      <c r="W920" s="742"/>
      <c r="X920" s="742"/>
      <c r="Y920" s="742"/>
      <c r="Z920" s="742"/>
      <c r="AA920" s="742"/>
      <c r="AB920" s="742"/>
      <c r="AC920" s="742"/>
      <c r="AD920" s="742"/>
      <c r="AE920" s="742"/>
    </row>
    <row r="921">
      <c r="A921" s="742"/>
      <c r="B921" s="742"/>
      <c r="C921" s="742"/>
      <c r="D921" s="742"/>
      <c r="E921" s="742"/>
      <c r="F921" s="742"/>
      <c r="G921" s="742"/>
      <c r="H921" s="742"/>
      <c r="I921" s="742"/>
      <c r="J921" s="742"/>
      <c r="K921" s="742"/>
      <c r="L921" s="742"/>
      <c r="M921" s="742"/>
      <c r="N921" s="742"/>
      <c r="O921" s="742"/>
      <c r="P921" s="742"/>
      <c r="Q921" s="742"/>
      <c r="R921" s="742"/>
      <c r="S921" s="742"/>
      <c r="T921" s="742"/>
      <c r="U921" s="742"/>
      <c r="V921" s="742"/>
      <c r="W921" s="742"/>
      <c r="X921" s="742"/>
      <c r="Y921" s="742"/>
      <c r="Z921" s="742"/>
      <c r="AA921" s="742"/>
      <c r="AB921" s="742"/>
      <c r="AC921" s="742"/>
      <c r="AD921" s="742"/>
      <c r="AE921" s="742"/>
    </row>
    <row r="922">
      <c r="A922" s="742"/>
      <c r="B922" s="742"/>
      <c r="C922" s="742"/>
      <c r="D922" s="742"/>
      <c r="E922" s="742"/>
      <c r="F922" s="742"/>
      <c r="G922" s="742"/>
      <c r="H922" s="742"/>
      <c r="I922" s="742"/>
      <c r="J922" s="742"/>
      <c r="K922" s="742"/>
      <c r="L922" s="742"/>
      <c r="M922" s="742"/>
      <c r="N922" s="742"/>
      <c r="O922" s="742"/>
      <c r="P922" s="742"/>
      <c r="Q922" s="742"/>
      <c r="R922" s="742"/>
      <c r="S922" s="742"/>
      <c r="T922" s="742"/>
      <c r="U922" s="742"/>
      <c r="V922" s="742"/>
      <c r="W922" s="742"/>
      <c r="X922" s="742"/>
      <c r="Y922" s="742"/>
      <c r="Z922" s="742"/>
      <c r="AA922" s="742"/>
      <c r="AB922" s="742"/>
      <c r="AC922" s="742"/>
      <c r="AD922" s="742"/>
      <c r="AE922" s="742"/>
    </row>
    <row r="923">
      <c r="A923" s="742"/>
      <c r="B923" s="742"/>
      <c r="C923" s="742"/>
      <c r="D923" s="742"/>
      <c r="E923" s="742"/>
      <c r="F923" s="742"/>
      <c r="G923" s="742"/>
      <c r="H923" s="742"/>
      <c r="I923" s="742"/>
      <c r="J923" s="742"/>
      <c r="K923" s="742"/>
      <c r="L923" s="742"/>
      <c r="M923" s="742"/>
      <c r="N923" s="742"/>
      <c r="O923" s="742"/>
      <c r="P923" s="742"/>
      <c r="Q923" s="742"/>
      <c r="R923" s="742"/>
      <c r="S923" s="742"/>
      <c r="T923" s="742"/>
      <c r="U923" s="742"/>
      <c r="V923" s="742"/>
      <c r="W923" s="742"/>
      <c r="X923" s="742"/>
      <c r="Y923" s="742"/>
      <c r="Z923" s="742"/>
      <c r="AA923" s="742"/>
      <c r="AB923" s="742"/>
      <c r="AC923" s="742"/>
      <c r="AD923" s="742"/>
      <c r="AE923" s="742"/>
    </row>
    <row r="924">
      <c r="A924" s="742"/>
      <c r="B924" s="742"/>
      <c r="C924" s="742"/>
      <c r="D924" s="742"/>
      <c r="E924" s="742"/>
      <c r="F924" s="742"/>
      <c r="G924" s="742"/>
      <c r="H924" s="742"/>
      <c r="I924" s="742"/>
      <c r="J924" s="742"/>
      <c r="K924" s="742"/>
      <c r="L924" s="742"/>
      <c r="M924" s="742"/>
      <c r="N924" s="742"/>
      <c r="O924" s="742"/>
      <c r="P924" s="742"/>
      <c r="Q924" s="742"/>
      <c r="R924" s="742"/>
      <c r="S924" s="742"/>
      <c r="T924" s="742"/>
      <c r="U924" s="742"/>
      <c r="V924" s="742"/>
      <c r="W924" s="742"/>
      <c r="X924" s="742"/>
      <c r="Y924" s="742"/>
      <c r="Z924" s="742"/>
      <c r="AA924" s="742"/>
      <c r="AB924" s="742"/>
      <c r="AC924" s="742"/>
      <c r="AD924" s="742"/>
      <c r="AE924" s="742"/>
    </row>
    <row r="925">
      <c r="A925" s="742"/>
      <c r="B925" s="742"/>
      <c r="C925" s="742"/>
      <c r="D925" s="742"/>
      <c r="E925" s="742"/>
      <c r="F925" s="742"/>
      <c r="G925" s="742"/>
      <c r="H925" s="742"/>
      <c r="I925" s="742"/>
      <c r="J925" s="742"/>
      <c r="K925" s="742"/>
      <c r="L925" s="742"/>
      <c r="M925" s="742"/>
      <c r="N925" s="742"/>
      <c r="O925" s="742"/>
      <c r="P925" s="742"/>
      <c r="Q925" s="742"/>
      <c r="R925" s="742"/>
      <c r="S925" s="742"/>
      <c r="T925" s="742"/>
      <c r="U925" s="742"/>
      <c r="V925" s="742"/>
      <c r="W925" s="742"/>
      <c r="X925" s="742"/>
      <c r="Y925" s="742"/>
      <c r="Z925" s="742"/>
      <c r="AA925" s="742"/>
      <c r="AB925" s="742"/>
      <c r="AC925" s="742"/>
      <c r="AD925" s="742"/>
      <c r="AE925" s="742"/>
    </row>
    <row r="926">
      <c r="A926" s="742"/>
      <c r="B926" s="742"/>
      <c r="C926" s="742"/>
      <c r="D926" s="742"/>
      <c r="E926" s="742"/>
      <c r="F926" s="742"/>
      <c r="G926" s="742"/>
      <c r="H926" s="742"/>
      <c r="I926" s="742"/>
      <c r="J926" s="742"/>
      <c r="K926" s="742"/>
      <c r="L926" s="742"/>
      <c r="M926" s="742"/>
      <c r="N926" s="742"/>
      <c r="O926" s="742"/>
      <c r="P926" s="742"/>
      <c r="Q926" s="742"/>
      <c r="R926" s="742"/>
      <c r="S926" s="742"/>
      <c r="T926" s="742"/>
      <c r="U926" s="742"/>
      <c r="V926" s="742"/>
      <c r="W926" s="742"/>
      <c r="X926" s="742"/>
      <c r="Y926" s="742"/>
      <c r="Z926" s="742"/>
      <c r="AA926" s="742"/>
      <c r="AB926" s="742"/>
      <c r="AC926" s="742"/>
      <c r="AD926" s="742"/>
      <c r="AE926" s="742"/>
    </row>
    <row r="927">
      <c r="A927" s="742"/>
      <c r="B927" s="742"/>
      <c r="C927" s="742"/>
      <c r="D927" s="742"/>
      <c r="E927" s="742"/>
      <c r="F927" s="742"/>
      <c r="G927" s="742"/>
      <c r="H927" s="742"/>
      <c r="I927" s="742"/>
      <c r="J927" s="742"/>
      <c r="K927" s="742"/>
      <c r="L927" s="742"/>
      <c r="M927" s="742"/>
      <c r="N927" s="742"/>
      <c r="O927" s="742"/>
      <c r="P927" s="742"/>
      <c r="Q927" s="742"/>
      <c r="R927" s="742"/>
      <c r="S927" s="742"/>
      <c r="T927" s="742"/>
      <c r="U927" s="742"/>
      <c r="V927" s="742"/>
      <c r="W927" s="742"/>
      <c r="X927" s="742"/>
      <c r="Y927" s="742"/>
      <c r="Z927" s="742"/>
      <c r="AA927" s="742"/>
      <c r="AB927" s="742"/>
      <c r="AC927" s="742"/>
      <c r="AD927" s="742"/>
      <c r="AE927" s="742"/>
    </row>
    <row r="928">
      <c r="A928" s="742"/>
      <c r="B928" s="742"/>
      <c r="C928" s="742"/>
      <c r="D928" s="742"/>
      <c r="E928" s="742"/>
      <c r="F928" s="742"/>
      <c r="G928" s="742"/>
      <c r="H928" s="742"/>
      <c r="I928" s="742"/>
      <c r="J928" s="742"/>
      <c r="K928" s="742"/>
      <c r="L928" s="742"/>
      <c r="M928" s="742"/>
      <c r="N928" s="742"/>
      <c r="O928" s="742"/>
      <c r="P928" s="742"/>
      <c r="Q928" s="742"/>
      <c r="R928" s="742"/>
      <c r="S928" s="742"/>
      <c r="T928" s="742"/>
      <c r="U928" s="742"/>
      <c r="V928" s="742"/>
      <c r="W928" s="742"/>
      <c r="X928" s="742"/>
      <c r="Y928" s="742"/>
      <c r="Z928" s="742"/>
      <c r="AA928" s="742"/>
      <c r="AB928" s="742"/>
      <c r="AC928" s="742"/>
      <c r="AD928" s="742"/>
      <c r="AE928" s="742"/>
    </row>
    <row r="929">
      <c r="A929" s="742"/>
      <c r="B929" s="742"/>
      <c r="C929" s="742"/>
      <c r="D929" s="742"/>
      <c r="E929" s="742"/>
      <c r="F929" s="742"/>
      <c r="G929" s="742"/>
      <c r="H929" s="742"/>
      <c r="I929" s="742"/>
      <c r="J929" s="742"/>
      <c r="K929" s="742"/>
      <c r="L929" s="742"/>
      <c r="M929" s="742"/>
      <c r="N929" s="742"/>
      <c r="O929" s="742"/>
      <c r="P929" s="742"/>
      <c r="Q929" s="742"/>
      <c r="R929" s="742"/>
      <c r="S929" s="742"/>
      <c r="T929" s="742"/>
      <c r="U929" s="742"/>
      <c r="V929" s="742"/>
      <c r="W929" s="742"/>
      <c r="X929" s="742"/>
      <c r="Y929" s="742"/>
      <c r="Z929" s="742"/>
      <c r="AA929" s="742"/>
      <c r="AB929" s="742"/>
      <c r="AC929" s="742"/>
      <c r="AD929" s="742"/>
      <c r="AE929" s="742"/>
    </row>
    <row r="930">
      <c r="A930" s="742"/>
      <c r="B930" s="742"/>
      <c r="C930" s="742"/>
      <c r="D930" s="742"/>
      <c r="E930" s="742"/>
      <c r="F930" s="742"/>
      <c r="G930" s="742"/>
      <c r="H930" s="742"/>
      <c r="I930" s="742"/>
      <c r="J930" s="742"/>
      <c r="K930" s="742"/>
      <c r="L930" s="742"/>
      <c r="M930" s="742"/>
      <c r="N930" s="742"/>
      <c r="O930" s="742"/>
      <c r="P930" s="742"/>
      <c r="Q930" s="742"/>
      <c r="R930" s="742"/>
      <c r="S930" s="742"/>
      <c r="T930" s="742"/>
      <c r="U930" s="742"/>
      <c r="V930" s="742"/>
      <c r="W930" s="742"/>
      <c r="X930" s="742"/>
      <c r="Y930" s="742"/>
      <c r="Z930" s="742"/>
      <c r="AA930" s="742"/>
      <c r="AB930" s="742"/>
      <c r="AC930" s="742"/>
      <c r="AD930" s="742"/>
      <c r="AE930" s="742"/>
    </row>
    <row r="931">
      <c r="A931" s="742"/>
      <c r="B931" s="742"/>
      <c r="C931" s="742"/>
      <c r="D931" s="742"/>
      <c r="E931" s="742"/>
      <c r="F931" s="742"/>
      <c r="G931" s="742"/>
      <c r="H931" s="742"/>
      <c r="I931" s="742"/>
      <c r="J931" s="742"/>
      <c r="K931" s="742"/>
      <c r="L931" s="742"/>
      <c r="M931" s="742"/>
      <c r="N931" s="742"/>
      <c r="O931" s="742"/>
      <c r="P931" s="742"/>
      <c r="Q931" s="742"/>
      <c r="R931" s="742"/>
      <c r="S931" s="742"/>
      <c r="T931" s="742"/>
      <c r="U931" s="742"/>
      <c r="V931" s="742"/>
      <c r="W931" s="742"/>
      <c r="X931" s="742"/>
      <c r="Y931" s="742"/>
      <c r="Z931" s="742"/>
      <c r="AA931" s="742"/>
      <c r="AB931" s="742"/>
      <c r="AC931" s="742"/>
      <c r="AD931" s="742"/>
      <c r="AE931" s="742"/>
    </row>
    <row r="932">
      <c r="A932" s="742"/>
      <c r="B932" s="742"/>
      <c r="C932" s="742"/>
      <c r="D932" s="742"/>
      <c r="E932" s="742"/>
      <c r="F932" s="742"/>
      <c r="G932" s="742"/>
      <c r="H932" s="742"/>
      <c r="I932" s="742"/>
      <c r="J932" s="742"/>
      <c r="K932" s="742"/>
      <c r="L932" s="742"/>
      <c r="M932" s="742"/>
      <c r="N932" s="742"/>
      <c r="O932" s="742"/>
      <c r="P932" s="742"/>
      <c r="Q932" s="742"/>
      <c r="R932" s="742"/>
      <c r="S932" s="742"/>
      <c r="T932" s="742"/>
      <c r="U932" s="742"/>
      <c r="V932" s="742"/>
      <c r="W932" s="742"/>
      <c r="X932" s="742"/>
      <c r="Y932" s="742"/>
      <c r="Z932" s="742"/>
      <c r="AA932" s="742"/>
      <c r="AB932" s="742"/>
      <c r="AC932" s="742"/>
      <c r="AD932" s="742"/>
      <c r="AE932" s="742"/>
    </row>
    <row r="933">
      <c r="A933" s="742"/>
      <c r="B933" s="742"/>
      <c r="C933" s="742"/>
      <c r="D933" s="742"/>
      <c r="E933" s="742"/>
      <c r="F933" s="742"/>
      <c r="G933" s="742"/>
      <c r="H933" s="742"/>
      <c r="I933" s="742"/>
      <c r="J933" s="742"/>
      <c r="K933" s="742"/>
      <c r="L933" s="742"/>
      <c r="M933" s="742"/>
      <c r="N933" s="742"/>
      <c r="O933" s="742"/>
      <c r="P933" s="742"/>
      <c r="Q933" s="742"/>
      <c r="R933" s="742"/>
      <c r="S933" s="742"/>
      <c r="T933" s="742"/>
      <c r="U933" s="742"/>
      <c r="V933" s="742"/>
      <c r="W933" s="742"/>
      <c r="X933" s="742"/>
      <c r="Y933" s="742"/>
      <c r="Z933" s="742"/>
      <c r="AA933" s="742"/>
      <c r="AB933" s="742"/>
      <c r="AC933" s="742"/>
      <c r="AD933" s="742"/>
      <c r="AE933" s="742"/>
    </row>
    <row r="934">
      <c r="A934" s="742"/>
      <c r="B934" s="742"/>
      <c r="C934" s="742"/>
      <c r="D934" s="742"/>
      <c r="E934" s="742"/>
      <c r="F934" s="742"/>
      <c r="G934" s="742"/>
      <c r="H934" s="742"/>
      <c r="I934" s="742"/>
      <c r="J934" s="742"/>
      <c r="K934" s="742"/>
      <c r="L934" s="742"/>
      <c r="M934" s="742"/>
      <c r="N934" s="742"/>
      <c r="O934" s="742"/>
      <c r="P934" s="742"/>
      <c r="Q934" s="742"/>
      <c r="R934" s="742"/>
      <c r="S934" s="742"/>
      <c r="T934" s="742"/>
      <c r="U934" s="742"/>
      <c r="V934" s="742"/>
      <c r="W934" s="742"/>
      <c r="X934" s="742"/>
      <c r="Y934" s="742"/>
      <c r="Z934" s="742"/>
      <c r="AA934" s="742"/>
      <c r="AB934" s="742"/>
      <c r="AC934" s="742"/>
      <c r="AD934" s="742"/>
      <c r="AE934" s="742"/>
    </row>
    <row r="935">
      <c r="A935" s="742"/>
      <c r="B935" s="742"/>
      <c r="C935" s="742"/>
      <c r="D935" s="742"/>
      <c r="E935" s="742"/>
      <c r="F935" s="742"/>
      <c r="G935" s="742"/>
      <c r="H935" s="742"/>
      <c r="I935" s="742"/>
      <c r="J935" s="742"/>
      <c r="K935" s="742"/>
      <c r="L935" s="742"/>
      <c r="M935" s="742"/>
      <c r="N935" s="742"/>
      <c r="O935" s="742"/>
      <c r="P935" s="742"/>
      <c r="Q935" s="742"/>
      <c r="R935" s="742"/>
      <c r="S935" s="742"/>
      <c r="T935" s="742"/>
      <c r="U935" s="742"/>
      <c r="V935" s="742"/>
      <c r="W935" s="742"/>
      <c r="X935" s="742"/>
      <c r="Y935" s="742"/>
      <c r="Z935" s="742"/>
      <c r="AA935" s="742"/>
      <c r="AB935" s="742"/>
      <c r="AC935" s="742"/>
      <c r="AD935" s="742"/>
      <c r="AE935" s="742"/>
    </row>
    <row r="936">
      <c r="A936" s="742"/>
      <c r="B936" s="742"/>
      <c r="C936" s="742"/>
      <c r="D936" s="742"/>
      <c r="E936" s="742"/>
      <c r="F936" s="742"/>
      <c r="G936" s="742"/>
      <c r="H936" s="742"/>
      <c r="I936" s="742"/>
      <c r="J936" s="742"/>
      <c r="K936" s="742"/>
      <c r="L936" s="742"/>
      <c r="M936" s="742"/>
      <c r="N936" s="742"/>
      <c r="O936" s="742"/>
      <c r="P936" s="742"/>
      <c r="Q936" s="742"/>
      <c r="R936" s="742"/>
      <c r="S936" s="742"/>
      <c r="T936" s="742"/>
      <c r="U936" s="742"/>
      <c r="V936" s="742"/>
      <c r="W936" s="742"/>
      <c r="X936" s="742"/>
      <c r="Y936" s="742"/>
      <c r="Z936" s="742"/>
      <c r="AA936" s="742"/>
      <c r="AB936" s="742"/>
      <c r="AC936" s="742"/>
      <c r="AD936" s="742"/>
      <c r="AE936" s="742"/>
    </row>
    <row r="937">
      <c r="A937" s="742"/>
      <c r="B937" s="742"/>
      <c r="C937" s="742"/>
      <c r="D937" s="742"/>
      <c r="E937" s="742"/>
      <c r="F937" s="742"/>
      <c r="G937" s="742"/>
      <c r="H937" s="742"/>
      <c r="I937" s="742"/>
      <c r="J937" s="742"/>
      <c r="K937" s="742"/>
      <c r="L937" s="742"/>
      <c r="M937" s="742"/>
      <c r="N937" s="742"/>
      <c r="O937" s="742"/>
      <c r="P937" s="742"/>
      <c r="Q937" s="742"/>
      <c r="R937" s="742"/>
      <c r="S937" s="742"/>
      <c r="T937" s="742"/>
      <c r="U937" s="742"/>
      <c r="V937" s="742"/>
      <c r="W937" s="742"/>
      <c r="X937" s="742"/>
      <c r="Y937" s="742"/>
      <c r="Z937" s="742"/>
      <c r="AA937" s="742"/>
      <c r="AB937" s="742"/>
      <c r="AC937" s="742"/>
      <c r="AD937" s="742"/>
      <c r="AE937" s="742"/>
    </row>
    <row r="938">
      <c r="A938" s="742"/>
      <c r="B938" s="742"/>
      <c r="C938" s="742"/>
      <c r="D938" s="742"/>
      <c r="E938" s="742"/>
      <c r="F938" s="742"/>
      <c r="G938" s="742"/>
      <c r="H938" s="742"/>
      <c r="I938" s="742"/>
      <c r="J938" s="742"/>
      <c r="K938" s="742"/>
      <c r="L938" s="742"/>
      <c r="M938" s="742"/>
      <c r="N938" s="742"/>
      <c r="O938" s="742"/>
      <c r="P938" s="742"/>
      <c r="Q938" s="742"/>
      <c r="R938" s="742"/>
      <c r="S938" s="742"/>
      <c r="T938" s="742"/>
      <c r="U938" s="742"/>
      <c r="V938" s="742"/>
      <c r="W938" s="742"/>
      <c r="X938" s="742"/>
      <c r="Y938" s="742"/>
      <c r="Z938" s="742"/>
      <c r="AA938" s="742"/>
      <c r="AB938" s="742"/>
      <c r="AC938" s="742"/>
      <c r="AD938" s="742"/>
      <c r="AE938" s="742"/>
    </row>
    <row r="939">
      <c r="A939" s="742"/>
      <c r="B939" s="742"/>
      <c r="C939" s="742"/>
      <c r="D939" s="742"/>
      <c r="E939" s="742"/>
      <c r="F939" s="742"/>
      <c r="G939" s="742"/>
      <c r="H939" s="742"/>
      <c r="I939" s="742"/>
      <c r="J939" s="742"/>
      <c r="K939" s="742"/>
      <c r="L939" s="742"/>
      <c r="M939" s="742"/>
      <c r="N939" s="742"/>
      <c r="O939" s="742"/>
      <c r="P939" s="742"/>
      <c r="Q939" s="742"/>
      <c r="R939" s="742"/>
      <c r="S939" s="742"/>
      <c r="T939" s="742"/>
      <c r="U939" s="742"/>
      <c r="V939" s="742"/>
      <c r="W939" s="742"/>
      <c r="X939" s="742"/>
      <c r="Y939" s="742"/>
      <c r="Z939" s="742"/>
      <c r="AA939" s="742"/>
      <c r="AB939" s="742"/>
      <c r="AC939" s="742"/>
      <c r="AD939" s="742"/>
      <c r="AE939" s="742"/>
    </row>
    <row r="940">
      <c r="A940" s="742"/>
      <c r="B940" s="742"/>
      <c r="C940" s="742"/>
      <c r="D940" s="742"/>
      <c r="E940" s="742"/>
      <c r="F940" s="742"/>
      <c r="G940" s="742"/>
      <c r="H940" s="742"/>
      <c r="I940" s="742"/>
      <c r="J940" s="742"/>
      <c r="K940" s="742"/>
      <c r="L940" s="742"/>
      <c r="M940" s="742"/>
      <c r="N940" s="742"/>
      <c r="O940" s="742"/>
      <c r="P940" s="742"/>
      <c r="Q940" s="742"/>
      <c r="R940" s="742"/>
      <c r="S940" s="742"/>
      <c r="T940" s="742"/>
      <c r="U940" s="742"/>
      <c r="V940" s="742"/>
      <c r="W940" s="742"/>
      <c r="X940" s="742"/>
      <c r="Y940" s="742"/>
      <c r="Z940" s="742"/>
      <c r="AA940" s="742"/>
      <c r="AB940" s="742"/>
      <c r="AC940" s="742"/>
      <c r="AD940" s="742"/>
      <c r="AE940" s="742"/>
    </row>
    <row r="941">
      <c r="A941" s="742"/>
      <c r="B941" s="742"/>
      <c r="C941" s="742"/>
      <c r="D941" s="742"/>
      <c r="E941" s="742"/>
      <c r="F941" s="742"/>
      <c r="G941" s="742"/>
      <c r="H941" s="742"/>
      <c r="I941" s="742"/>
      <c r="J941" s="742"/>
      <c r="K941" s="742"/>
      <c r="L941" s="742"/>
      <c r="M941" s="742"/>
      <c r="N941" s="742"/>
      <c r="O941" s="742"/>
      <c r="P941" s="742"/>
      <c r="Q941" s="742"/>
      <c r="R941" s="742"/>
      <c r="S941" s="742"/>
      <c r="T941" s="742"/>
      <c r="U941" s="742"/>
      <c r="V941" s="742"/>
      <c r="W941" s="742"/>
      <c r="X941" s="742"/>
      <c r="Y941" s="742"/>
      <c r="Z941" s="742"/>
      <c r="AA941" s="742"/>
      <c r="AB941" s="742"/>
      <c r="AC941" s="742"/>
      <c r="AD941" s="742"/>
      <c r="AE941" s="742"/>
    </row>
    <row r="942">
      <c r="A942" s="742"/>
      <c r="B942" s="742"/>
      <c r="C942" s="742"/>
      <c r="D942" s="742"/>
      <c r="E942" s="742"/>
      <c r="F942" s="742"/>
      <c r="G942" s="742"/>
      <c r="H942" s="742"/>
      <c r="I942" s="742"/>
      <c r="J942" s="742"/>
      <c r="K942" s="742"/>
      <c r="L942" s="742"/>
      <c r="M942" s="742"/>
      <c r="N942" s="742"/>
      <c r="O942" s="742"/>
      <c r="P942" s="742"/>
      <c r="Q942" s="742"/>
      <c r="R942" s="742"/>
      <c r="S942" s="742"/>
      <c r="T942" s="742"/>
      <c r="U942" s="742"/>
      <c r="V942" s="742"/>
      <c r="W942" s="742"/>
      <c r="X942" s="742"/>
      <c r="Y942" s="742"/>
      <c r="Z942" s="742"/>
      <c r="AA942" s="742"/>
      <c r="AB942" s="742"/>
      <c r="AC942" s="742"/>
      <c r="AD942" s="742"/>
      <c r="AE942" s="742"/>
    </row>
    <row r="943">
      <c r="A943" s="742"/>
      <c r="B943" s="742"/>
      <c r="C943" s="742"/>
      <c r="D943" s="742"/>
      <c r="E943" s="742"/>
      <c r="F943" s="742"/>
      <c r="G943" s="742"/>
      <c r="H943" s="742"/>
      <c r="I943" s="742"/>
      <c r="J943" s="742"/>
      <c r="K943" s="742"/>
      <c r="L943" s="742"/>
      <c r="M943" s="742"/>
      <c r="N943" s="742"/>
      <c r="O943" s="742"/>
      <c r="P943" s="742"/>
      <c r="Q943" s="742"/>
      <c r="R943" s="742"/>
      <c r="S943" s="742"/>
      <c r="T943" s="742"/>
      <c r="U943" s="742"/>
      <c r="V943" s="742"/>
      <c r="W943" s="742"/>
      <c r="X943" s="742"/>
      <c r="Y943" s="742"/>
      <c r="Z943" s="742"/>
      <c r="AA943" s="742"/>
      <c r="AB943" s="742"/>
      <c r="AC943" s="742"/>
      <c r="AD943" s="742"/>
      <c r="AE943" s="742"/>
    </row>
    <row r="944">
      <c r="A944" s="742"/>
      <c r="B944" s="742"/>
      <c r="C944" s="742"/>
      <c r="D944" s="742"/>
      <c r="E944" s="742"/>
      <c r="F944" s="742"/>
      <c r="G944" s="742"/>
      <c r="H944" s="742"/>
      <c r="I944" s="742"/>
      <c r="J944" s="742"/>
      <c r="K944" s="742"/>
      <c r="L944" s="742"/>
      <c r="M944" s="742"/>
      <c r="N944" s="742"/>
      <c r="O944" s="742"/>
      <c r="P944" s="742"/>
      <c r="Q944" s="742"/>
      <c r="R944" s="742"/>
      <c r="S944" s="742"/>
      <c r="T944" s="742"/>
      <c r="U944" s="742"/>
      <c r="V944" s="742"/>
      <c r="W944" s="742"/>
      <c r="X944" s="742"/>
      <c r="Y944" s="742"/>
      <c r="Z944" s="742"/>
      <c r="AA944" s="742"/>
      <c r="AB944" s="742"/>
      <c r="AC944" s="742"/>
      <c r="AD944" s="742"/>
      <c r="AE944" s="742"/>
    </row>
    <row r="945">
      <c r="A945" s="742"/>
      <c r="B945" s="742"/>
      <c r="C945" s="742"/>
      <c r="D945" s="742"/>
      <c r="E945" s="742"/>
      <c r="F945" s="742"/>
      <c r="G945" s="742"/>
      <c r="H945" s="742"/>
      <c r="I945" s="742"/>
      <c r="J945" s="742"/>
      <c r="K945" s="742"/>
      <c r="L945" s="742"/>
      <c r="M945" s="742"/>
      <c r="N945" s="742"/>
      <c r="O945" s="742"/>
      <c r="P945" s="742"/>
      <c r="Q945" s="742"/>
      <c r="R945" s="742"/>
      <c r="S945" s="742"/>
      <c r="T945" s="742"/>
      <c r="U945" s="742"/>
      <c r="V945" s="742"/>
      <c r="W945" s="742"/>
      <c r="X945" s="742"/>
      <c r="Y945" s="742"/>
      <c r="Z945" s="742"/>
      <c r="AA945" s="742"/>
      <c r="AB945" s="742"/>
      <c r="AC945" s="742"/>
      <c r="AD945" s="742"/>
      <c r="AE945" s="742"/>
    </row>
    <row r="946">
      <c r="A946" s="742"/>
      <c r="B946" s="742"/>
      <c r="C946" s="742"/>
      <c r="D946" s="742"/>
      <c r="E946" s="742"/>
      <c r="F946" s="742"/>
      <c r="G946" s="742"/>
      <c r="H946" s="742"/>
      <c r="I946" s="742"/>
      <c r="J946" s="742"/>
      <c r="K946" s="742"/>
      <c r="L946" s="742"/>
      <c r="M946" s="742"/>
      <c r="N946" s="742"/>
      <c r="O946" s="742"/>
      <c r="P946" s="742"/>
      <c r="Q946" s="742"/>
      <c r="R946" s="742"/>
      <c r="S946" s="742"/>
      <c r="T946" s="742"/>
      <c r="U946" s="742"/>
      <c r="V946" s="742"/>
      <c r="W946" s="742"/>
      <c r="X946" s="742"/>
      <c r="Y946" s="742"/>
      <c r="Z946" s="742"/>
      <c r="AA946" s="742"/>
      <c r="AB946" s="742"/>
      <c r="AC946" s="742"/>
      <c r="AD946" s="742"/>
      <c r="AE946" s="742"/>
    </row>
    <row r="947">
      <c r="A947" s="742"/>
      <c r="B947" s="742"/>
      <c r="C947" s="742"/>
      <c r="D947" s="742"/>
      <c r="E947" s="742"/>
      <c r="F947" s="742"/>
      <c r="G947" s="742"/>
      <c r="H947" s="742"/>
      <c r="I947" s="742"/>
      <c r="J947" s="742"/>
      <c r="K947" s="742"/>
      <c r="L947" s="742"/>
      <c r="M947" s="742"/>
      <c r="N947" s="742"/>
      <c r="O947" s="742"/>
      <c r="P947" s="742"/>
      <c r="Q947" s="742"/>
      <c r="R947" s="742"/>
      <c r="S947" s="742"/>
      <c r="T947" s="742"/>
      <c r="U947" s="742"/>
      <c r="V947" s="742"/>
      <c r="W947" s="742"/>
      <c r="X947" s="742"/>
      <c r="Y947" s="742"/>
      <c r="Z947" s="742"/>
      <c r="AA947" s="742"/>
      <c r="AB947" s="742"/>
      <c r="AC947" s="742"/>
      <c r="AD947" s="742"/>
      <c r="AE947" s="742"/>
    </row>
    <row r="948">
      <c r="A948" s="742"/>
      <c r="B948" s="742"/>
      <c r="C948" s="742"/>
      <c r="D948" s="742"/>
      <c r="E948" s="742"/>
      <c r="F948" s="742"/>
      <c r="G948" s="742"/>
      <c r="H948" s="742"/>
      <c r="I948" s="742"/>
      <c r="J948" s="742"/>
      <c r="K948" s="742"/>
      <c r="L948" s="742"/>
      <c r="M948" s="742"/>
      <c r="N948" s="742"/>
      <c r="O948" s="742"/>
      <c r="P948" s="742"/>
      <c r="Q948" s="742"/>
      <c r="R948" s="742"/>
      <c r="S948" s="742"/>
      <c r="T948" s="742"/>
      <c r="U948" s="742"/>
      <c r="V948" s="742"/>
      <c r="W948" s="742"/>
      <c r="X948" s="742"/>
      <c r="Y948" s="742"/>
      <c r="Z948" s="742"/>
      <c r="AA948" s="742"/>
      <c r="AB948" s="742"/>
      <c r="AC948" s="742"/>
      <c r="AD948" s="742"/>
      <c r="AE948" s="742"/>
    </row>
    <row r="949">
      <c r="A949" s="742"/>
      <c r="B949" s="742"/>
      <c r="C949" s="742"/>
      <c r="D949" s="742"/>
      <c r="E949" s="742"/>
      <c r="F949" s="742"/>
      <c r="G949" s="742"/>
      <c r="H949" s="742"/>
      <c r="I949" s="742"/>
      <c r="J949" s="742"/>
      <c r="K949" s="742"/>
      <c r="L949" s="742"/>
      <c r="M949" s="742"/>
      <c r="N949" s="742"/>
      <c r="O949" s="742"/>
      <c r="P949" s="742"/>
      <c r="Q949" s="742"/>
      <c r="R949" s="742"/>
      <c r="S949" s="742"/>
      <c r="T949" s="742"/>
      <c r="U949" s="742"/>
      <c r="V949" s="742"/>
      <c r="W949" s="742"/>
      <c r="X949" s="742"/>
      <c r="Y949" s="742"/>
      <c r="Z949" s="742"/>
      <c r="AA949" s="742"/>
      <c r="AB949" s="742"/>
      <c r="AC949" s="742"/>
      <c r="AD949" s="742"/>
      <c r="AE949" s="742"/>
    </row>
    <row r="950">
      <c r="A950" s="742"/>
      <c r="B950" s="742"/>
      <c r="C950" s="742"/>
      <c r="D950" s="742"/>
      <c r="E950" s="742"/>
      <c r="F950" s="742"/>
      <c r="G950" s="742"/>
      <c r="H950" s="742"/>
      <c r="I950" s="742"/>
      <c r="J950" s="742"/>
      <c r="K950" s="742"/>
      <c r="L950" s="742"/>
      <c r="M950" s="742"/>
      <c r="N950" s="742"/>
      <c r="O950" s="742"/>
      <c r="P950" s="742"/>
      <c r="Q950" s="742"/>
      <c r="R950" s="742"/>
      <c r="S950" s="742"/>
      <c r="T950" s="742"/>
      <c r="U950" s="742"/>
      <c r="V950" s="742"/>
      <c r="W950" s="742"/>
      <c r="X950" s="742"/>
      <c r="Y950" s="742"/>
      <c r="Z950" s="742"/>
      <c r="AA950" s="742"/>
      <c r="AB950" s="742"/>
      <c r="AC950" s="742"/>
      <c r="AD950" s="742"/>
      <c r="AE950" s="742"/>
    </row>
    <row r="951">
      <c r="A951" s="742"/>
      <c r="B951" s="742"/>
      <c r="C951" s="742"/>
      <c r="D951" s="742"/>
      <c r="E951" s="742"/>
      <c r="F951" s="742"/>
      <c r="G951" s="742"/>
      <c r="H951" s="742"/>
      <c r="I951" s="742"/>
      <c r="J951" s="742"/>
      <c r="K951" s="742"/>
      <c r="L951" s="742"/>
      <c r="M951" s="742"/>
      <c r="N951" s="742"/>
      <c r="O951" s="742"/>
      <c r="P951" s="742"/>
      <c r="Q951" s="742"/>
      <c r="R951" s="742"/>
      <c r="S951" s="742"/>
      <c r="T951" s="742"/>
      <c r="U951" s="742"/>
      <c r="V951" s="742"/>
      <c r="W951" s="742"/>
      <c r="X951" s="742"/>
      <c r="Y951" s="742"/>
      <c r="Z951" s="742"/>
      <c r="AA951" s="742"/>
      <c r="AB951" s="742"/>
      <c r="AC951" s="742"/>
      <c r="AD951" s="742"/>
      <c r="AE951" s="742"/>
    </row>
    <row r="952">
      <c r="A952" s="742"/>
      <c r="B952" s="742"/>
      <c r="C952" s="742"/>
      <c r="D952" s="742"/>
      <c r="E952" s="742"/>
      <c r="F952" s="742"/>
      <c r="G952" s="742"/>
      <c r="H952" s="742"/>
      <c r="I952" s="742"/>
      <c r="J952" s="742"/>
      <c r="K952" s="742"/>
      <c r="L952" s="742"/>
      <c r="M952" s="742"/>
      <c r="N952" s="742"/>
      <c r="O952" s="742"/>
      <c r="P952" s="742"/>
      <c r="Q952" s="742"/>
      <c r="R952" s="742"/>
      <c r="S952" s="742"/>
      <c r="T952" s="742"/>
      <c r="U952" s="742"/>
      <c r="V952" s="742"/>
      <c r="W952" s="742"/>
      <c r="X952" s="742"/>
      <c r="Y952" s="742"/>
      <c r="Z952" s="742"/>
      <c r="AA952" s="742"/>
      <c r="AB952" s="742"/>
      <c r="AC952" s="742"/>
      <c r="AD952" s="742"/>
      <c r="AE952" s="742"/>
    </row>
    <row r="953">
      <c r="A953" s="742"/>
      <c r="B953" s="742"/>
      <c r="C953" s="742"/>
      <c r="D953" s="742"/>
      <c r="E953" s="742"/>
      <c r="F953" s="742"/>
      <c r="G953" s="742"/>
      <c r="H953" s="742"/>
      <c r="I953" s="742"/>
      <c r="J953" s="742"/>
      <c r="K953" s="742"/>
      <c r="L953" s="742"/>
      <c r="M953" s="742"/>
      <c r="N953" s="742"/>
      <c r="O953" s="742"/>
      <c r="P953" s="742"/>
      <c r="Q953" s="742"/>
      <c r="R953" s="742"/>
      <c r="S953" s="742"/>
      <c r="T953" s="742"/>
      <c r="U953" s="742"/>
      <c r="V953" s="742"/>
      <c r="W953" s="742"/>
      <c r="X953" s="742"/>
      <c r="Y953" s="742"/>
      <c r="Z953" s="742"/>
      <c r="AA953" s="742"/>
      <c r="AB953" s="742"/>
      <c r="AC953" s="742"/>
      <c r="AD953" s="742"/>
      <c r="AE953" s="742"/>
    </row>
    <row r="954">
      <c r="A954" s="742"/>
      <c r="B954" s="742"/>
      <c r="C954" s="742"/>
      <c r="D954" s="742"/>
      <c r="E954" s="742"/>
      <c r="F954" s="742"/>
      <c r="G954" s="742"/>
      <c r="H954" s="742"/>
      <c r="I954" s="742"/>
      <c r="J954" s="742"/>
      <c r="K954" s="742"/>
      <c r="L954" s="742"/>
      <c r="M954" s="742"/>
      <c r="N954" s="742"/>
      <c r="O954" s="742"/>
      <c r="P954" s="742"/>
      <c r="Q954" s="742"/>
      <c r="R954" s="742"/>
      <c r="S954" s="742"/>
      <c r="T954" s="742"/>
      <c r="U954" s="742"/>
      <c r="V954" s="742"/>
      <c r="W954" s="742"/>
      <c r="X954" s="742"/>
      <c r="Y954" s="742"/>
      <c r="Z954" s="742"/>
      <c r="AA954" s="742"/>
      <c r="AB954" s="742"/>
      <c r="AC954" s="742"/>
      <c r="AD954" s="742"/>
      <c r="AE954" s="742"/>
    </row>
    <row r="955">
      <c r="A955" s="742"/>
      <c r="B955" s="742"/>
      <c r="C955" s="742"/>
      <c r="D955" s="742"/>
      <c r="E955" s="742"/>
      <c r="F955" s="742"/>
      <c r="G955" s="742"/>
      <c r="H955" s="742"/>
      <c r="I955" s="742"/>
      <c r="J955" s="742"/>
      <c r="K955" s="742"/>
      <c r="L955" s="742"/>
      <c r="M955" s="742"/>
      <c r="N955" s="742"/>
      <c r="O955" s="742"/>
      <c r="P955" s="742"/>
      <c r="Q955" s="742"/>
      <c r="R955" s="742"/>
      <c r="S955" s="742"/>
      <c r="T955" s="742"/>
      <c r="U955" s="742"/>
      <c r="V955" s="742"/>
      <c r="W955" s="742"/>
      <c r="X955" s="742"/>
      <c r="Y955" s="742"/>
      <c r="Z955" s="742"/>
      <c r="AA955" s="742"/>
      <c r="AB955" s="742"/>
      <c r="AC955" s="742"/>
      <c r="AD955" s="742"/>
      <c r="AE955" s="742"/>
    </row>
    <row r="956">
      <c r="A956" s="742"/>
      <c r="B956" s="742"/>
      <c r="C956" s="742"/>
      <c r="D956" s="742"/>
      <c r="E956" s="742"/>
      <c r="F956" s="742"/>
      <c r="G956" s="742"/>
      <c r="H956" s="742"/>
      <c r="I956" s="742"/>
      <c r="J956" s="742"/>
      <c r="K956" s="742"/>
      <c r="L956" s="742"/>
      <c r="M956" s="742"/>
      <c r="N956" s="742"/>
      <c r="O956" s="742"/>
      <c r="P956" s="742"/>
      <c r="Q956" s="742"/>
      <c r="R956" s="742"/>
      <c r="S956" s="742"/>
      <c r="T956" s="742"/>
      <c r="U956" s="742"/>
      <c r="V956" s="742"/>
      <c r="W956" s="742"/>
      <c r="X956" s="742"/>
      <c r="Y956" s="742"/>
      <c r="Z956" s="742"/>
      <c r="AA956" s="742"/>
      <c r="AB956" s="742"/>
      <c r="AC956" s="742"/>
      <c r="AD956" s="742"/>
      <c r="AE956" s="742"/>
    </row>
    <row r="957">
      <c r="A957" s="742"/>
      <c r="B957" s="742"/>
      <c r="C957" s="742"/>
      <c r="D957" s="742"/>
      <c r="E957" s="742"/>
      <c r="F957" s="742"/>
      <c r="G957" s="742"/>
      <c r="H957" s="742"/>
      <c r="I957" s="742"/>
      <c r="J957" s="742"/>
      <c r="K957" s="742"/>
      <c r="L957" s="742"/>
      <c r="M957" s="742"/>
      <c r="N957" s="742"/>
      <c r="O957" s="742"/>
      <c r="P957" s="742"/>
      <c r="Q957" s="742"/>
      <c r="R957" s="742"/>
      <c r="S957" s="742"/>
      <c r="T957" s="742"/>
      <c r="U957" s="742"/>
      <c r="V957" s="742"/>
      <c r="W957" s="742"/>
      <c r="X957" s="742"/>
      <c r="Y957" s="742"/>
      <c r="Z957" s="742"/>
      <c r="AA957" s="742"/>
      <c r="AB957" s="742"/>
      <c r="AC957" s="742"/>
      <c r="AD957" s="742"/>
      <c r="AE957" s="742"/>
    </row>
    <row r="958">
      <c r="A958" s="742"/>
      <c r="B958" s="742"/>
      <c r="C958" s="742"/>
      <c r="D958" s="742"/>
      <c r="E958" s="742"/>
      <c r="F958" s="742"/>
      <c r="G958" s="742"/>
      <c r="H958" s="742"/>
      <c r="I958" s="742"/>
      <c r="J958" s="742"/>
      <c r="K958" s="742"/>
      <c r="L958" s="742"/>
      <c r="M958" s="742"/>
      <c r="N958" s="742"/>
      <c r="O958" s="742"/>
      <c r="P958" s="742"/>
      <c r="Q958" s="742"/>
      <c r="R958" s="742"/>
      <c r="S958" s="742"/>
      <c r="T958" s="742"/>
      <c r="U958" s="742"/>
      <c r="V958" s="742"/>
      <c r="W958" s="742"/>
      <c r="X958" s="742"/>
      <c r="Y958" s="742"/>
      <c r="Z958" s="742"/>
      <c r="AA958" s="742"/>
      <c r="AB958" s="742"/>
      <c r="AC958" s="742"/>
      <c r="AD958" s="742"/>
      <c r="AE958" s="742"/>
    </row>
    <row r="959">
      <c r="A959" s="742"/>
      <c r="B959" s="742"/>
      <c r="C959" s="742"/>
      <c r="D959" s="742"/>
      <c r="E959" s="742"/>
      <c r="F959" s="742"/>
      <c r="G959" s="742"/>
      <c r="H959" s="742"/>
      <c r="I959" s="742"/>
      <c r="J959" s="742"/>
      <c r="K959" s="742"/>
      <c r="L959" s="742"/>
      <c r="M959" s="742"/>
      <c r="N959" s="742"/>
      <c r="O959" s="742"/>
      <c r="P959" s="742"/>
      <c r="Q959" s="742"/>
      <c r="R959" s="742"/>
      <c r="S959" s="742"/>
      <c r="T959" s="742"/>
      <c r="U959" s="742"/>
      <c r="V959" s="742"/>
      <c r="W959" s="742"/>
      <c r="X959" s="742"/>
      <c r="Y959" s="742"/>
      <c r="Z959" s="742"/>
      <c r="AA959" s="742"/>
      <c r="AB959" s="742"/>
      <c r="AC959" s="742"/>
      <c r="AD959" s="742"/>
      <c r="AE959" s="742"/>
    </row>
    <row r="960">
      <c r="A960" s="742"/>
      <c r="B960" s="742"/>
      <c r="C960" s="742"/>
      <c r="D960" s="742"/>
      <c r="E960" s="742"/>
      <c r="F960" s="742"/>
      <c r="G960" s="742"/>
      <c r="H960" s="742"/>
      <c r="I960" s="742"/>
      <c r="J960" s="742"/>
      <c r="K960" s="742"/>
      <c r="L960" s="742"/>
      <c r="M960" s="742"/>
      <c r="N960" s="742"/>
      <c r="O960" s="742"/>
      <c r="P960" s="742"/>
      <c r="Q960" s="742"/>
      <c r="R960" s="742"/>
      <c r="S960" s="742"/>
      <c r="T960" s="742"/>
      <c r="U960" s="742"/>
      <c r="V960" s="742"/>
      <c r="W960" s="742"/>
      <c r="X960" s="742"/>
      <c r="Y960" s="742"/>
      <c r="Z960" s="742"/>
      <c r="AA960" s="742"/>
      <c r="AB960" s="742"/>
      <c r="AC960" s="742"/>
      <c r="AD960" s="742"/>
      <c r="AE960" s="742"/>
    </row>
    <row r="961">
      <c r="A961" s="742"/>
      <c r="B961" s="742"/>
      <c r="C961" s="742"/>
      <c r="D961" s="742"/>
      <c r="E961" s="742"/>
      <c r="F961" s="742"/>
      <c r="G961" s="742"/>
      <c r="H961" s="742"/>
      <c r="I961" s="742"/>
      <c r="J961" s="742"/>
      <c r="K961" s="742"/>
      <c r="L961" s="742"/>
      <c r="M961" s="742"/>
      <c r="N961" s="742"/>
      <c r="O961" s="742"/>
      <c r="P961" s="742"/>
      <c r="Q961" s="742"/>
      <c r="R961" s="742"/>
      <c r="S961" s="742"/>
      <c r="T961" s="742"/>
      <c r="U961" s="742"/>
      <c r="V961" s="742"/>
      <c r="W961" s="742"/>
      <c r="X961" s="742"/>
      <c r="Y961" s="742"/>
      <c r="Z961" s="742"/>
      <c r="AA961" s="742"/>
      <c r="AB961" s="742"/>
      <c r="AC961" s="742"/>
      <c r="AD961" s="742"/>
      <c r="AE961" s="742"/>
    </row>
    <row r="962">
      <c r="A962" s="742"/>
      <c r="B962" s="742"/>
      <c r="C962" s="742"/>
      <c r="D962" s="742"/>
      <c r="E962" s="742"/>
      <c r="F962" s="742"/>
      <c r="G962" s="742"/>
      <c r="H962" s="742"/>
      <c r="I962" s="742"/>
      <c r="J962" s="742"/>
      <c r="K962" s="742"/>
      <c r="L962" s="742"/>
      <c r="M962" s="742"/>
      <c r="N962" s="742"/>
      <c r="O962" s="742"/>
      <c r="P962" s="742"/>
      <c r="Q962" s="742"/>
      <c r="R962" s="742"/>
      <c r="S962" s="742"/>
      <c r="T962" s="742"/>
      <c r="U962" s="742"/>
      <c r="V962" s="742"/>
      <c r="W962" s="742"/>
      <c r="X962" s="742"/>
      <c r="Y962" s="742"/>
      <c r="Z962" s="742"/>
      <c r="AA962" s="742"/>
      <c r="AB962" s="742"/>
      <c r="AC962" s="742"/>
      <c r="AD962" s="742"/>
      <c r="AE962" s="742"/>
    </row>
    <row r="963">
      <c r="A963" s="742"/>
      <c r="B963" s="742"/>
      <c r="C963" s="742"/>
      <c r="D963" s="742"/>
      <c r="E963" s="742"/>
      <c r="F963" s="742"/>
      <c r="G963" s="742"/>
      <c r="H963" s="742"/>
      <c r="I963" s="742"/>
      <c r="J963" s="742"/>
      <c r="K963" s="742"/>
      <c r="L963" s="742"/>
      <c r="M963" s="742"/>
      <c r="N963" s="742"/>
      <c r="O963" s="742"/>
      <c r="P963" s="742"/>
      <c r="Q963" s="742"/>
      <c r="R963" s="742"/>
      <c r="S963" s="742"/>
      <c r="T963" s="742"/>
      <c r="U963" s="742"/>
      <c r="V963" s="742"/>
      <c r="W963" s="742"/>
      <c r="X963" s="742"/>
      <c r="Y963" s="742"/>
      <c r="Z963" s="742"/>
      <c r="AA963" s="742"/>
      <c r="AB963" s="742"/>
      <c r="AC963" s="742"/>
      <c r="AD963" s="742"/>
      <c r="AE963" s="742"/>
    </row>
    <row r="964">
      <c r="A964" s="742"/>
      <c r="B964" s="742"/>
      <c r="C964" s="742"/>
      <c r="D964" s="742"/>
      <c r="E964" s="742"/>
      <c r="F964" s="742"/>
      <c r="G964" s="742"/>
      <c r="H964" s="742"/>
      <c r="I964" s="742"/>
      <c r="J964" s="742"/>
      <c r="K964" s="742"/>
      <c r="L964" s="742"/>
      <c r="M964" s="742"/>
      <c r="N964" s="742"/>
      <c r="O964" s="742"/>
      <c r="P964" s="742"/>
      <c r="Q964" s="742"/>
      <c r="R964" s="742"/>
      <c r="S964" s="742"/>
      <c r="T964" s="742"/>
      <c r="U964" s="742"/>
      <c r="V964" s="742"/>
      <c r="W964" s="742"/>
      <c r="X964" s="742"/>
      <c r="Y964" s="742"/>
      <c r="Z964" s="742"/>
      <c r="AA964" s="742"/>
      <c r="AB964" s="742"/>
      <c r="AC964" s="742"/>
      <c r="AD964" s="742"/>
      <c r="AE964" s="742"/>
    </row>
    <row r="965">
      <c r="A965" s="742"/>
      <c r="B965" s="742"/>
      <c r="C965" s="742"/>
      <c r="D965" s="742"/>
      <c r="E965" s="742"/>
      <c r="F965" s="742"/>
      <c r="G965" s="742"/>
      <c r="H965" s="742"/>
      <c r="I965" s="742"/>
      <c r="J965" s="742"/>
      <c r="K965" s="742"/>
      <c r="L965" s="742"/>
      <c r="M965" s="742"/>
      <c r="N965" s="742"/>
      <c r="O965" s="742"/>
      <c r="P965" s="742"/>
      <c r="Q965" s="742"/>
      <c r="R965" s="742"/>
      <c r="S965" s="742"/>
      <c r="T965" s="742"/>
      <c r="U965" s="742"/>
      <c r="V965" s="742"/>
      <c r="W965" s="742"/>
      <c r="X965" s="742"/>
      <c r="Y965" s="742"/>
      <c r="Z965" s="742"/>
      <c r="AA965" s="742"/>
      <c r="AB965" s="742"/>
      <c r="AC965" s="742"/>
      <c r="AD965" s="742"/>
      <c r="AE965" s="742"/>
    </row>
    <row r="966">
      <c r="A966" s="742"/>
      <c r="B966" s="742"/>
      <c r="C966" s="742"/>
      <c r="D966" s="742"/>
      <c r="E966" s="742"/>
      <c r="F966" s="742"/>
      <c r="G966" s="742"/>
      <c r="H966" s="742"/>
      <c r="I966" s="742"/>
      <c r="J966" s="742"/>
      <c r="K966" s="742"/>
      <c r="L966" s="742"/>
      <c r="M966" s="742"/>
      <c r="N966" s="742"/>
      <c r="O966" s="742"/>
      <c r="P966" s="742"/>
      <c r="Q966" s="742"/>
      <c r="R966" s="742"/>
      <c r="S966" s="742"/>
      <c r="T966" s="742"/>
      <c r="U966" s="742"/>
      <c r="V966" s="742"/>
      <c r="W966" s="742"/>
      <c r="X966" s="742"/>
      <c r="Y966" s="742"/>
      <c r="Z966" s="742"/>
      <c r="AA966" s="742"/>
      <c r="AB966" s="742"/>
      <c r="AC966" s="742"/>
      <c r="AD966" s="742"/>
      <c r="AE966" s="742"/>
    </row>
    <row r="967">
      <c r="A967" s="742"/>
      <c r="B967" s="742"/>
      <c r="C967" s="742"/>
      <c r="D967" s="742"/>
      <c r="E967" s="742"/>
      <c r="F967" s="742"/>
      <c r="G967" s="742"/>
      <c r="H967" s="742"/>
      <c r="I967" s="742"/>
      <c r="J967" s="742"/>
      <c r="K967" s="742"/>
      <c r="L967" s="742"/>
      <c r="M967" s="742"/>
      <c r="N967" s="742"/>
      <c r="O967" s="742"/>
      <c r="P967" s="742"/>
      <c r="Q967" s="742"/>
      <c r="R967" s="742"/>
      <c r="S967" s="742"/>
      <c r="T967" s="742"/>
      <c r="U967" s="742"/>
      <c r="V967" s="742"/>
      <c r="W967" s="742"/>
      <c r="X967" s="742"/>
      <c r="Y967" s="742"/>
      <c r="Z967" s="742"/>
      <c r="AA967" s="742"/>
      <c r="AB967" s="742"/>
      <c r="AC967" s="742"/>
      <c r="AD967" s="742"/>
      <c r="AE967" s="742"/>
    </row>
    <row r="968">
      <c r="A968" s="742"/>
      <c r="B968" s="742"/>
      <c r="C968" s="742"/>
      <c r="D968" s="742"/>
      <c r="E968" s="742"/>
      <c r="F968" s="742"/>
      <c r="G968" s="742"/>
      <c r="H968" s="742"/>
      <c r="I968" s="742"/>
      <c r="J968" s="742"/>
      <c r="K968" s="742"/>
      <c r="L968" s="742"/>
      <c r="M968" s="742"/>
      <c r="N968" s="742"/>
      <c r="O968" s="742"/>
      <c r="P968" s="742"/>
      <c r="Q968" s="742"/>
      <c r="R968" s="742"/>
      <c r="S968" s="742"/>
      <c r="T968" s="742"/>
      <c r="U968" s="742"/>
      <c r="V968" s="742"/>
      <c r="W968" s="742"/>
      <c r="X968" s="742"/>
      <c r="Y968" s="742"/>
      <c r="Z968" s="742"/>
      <c r="AA968" s="742"/>
      <c r="AB968" s="742"/>
      <c r="AC968" s="742"/>
      <c r="AD968" s="742"/>
      <c r="AE968" s="742"/>
    </row>
    <row r="969">
      <c r="A969" s="742"/>
      <c r="B969" s="742"/>
      <c r="C969" s="742"/>
      <c r="D969" s="742"/>
      <c r="E969" s="742"/>
      <c r="F969" s="742"/>
      <c r="G969" s="742"/>
      <c r="H969" s="742"/>
      <c r="I969" s="742"/>
      <c r="J969" s="742"/>
      <c r="K969" s="742"/>
      <c r="L969" s="742"/>
      <c r="M969" s="742"/>
      <c r="N969" s="742"/>
      <c r="O969" s="742"/>
      <c r="P969" s="742"/>
      <c r="Q969" s="742"/>
      <c r="R969" s="742"/>
      <c r="S969" s="742"/>
      <c r="T969" s="742"/>
      <c r="U969" s="742"/>
      <c r="V969" s="742"/>
      <c r="W969" s="742"/>
      <c r="X969" s="742"/>
      <c r="Y969" s="742"/>
      <c r="Z969" s="742"/>
      <c r="AA969" s="742"/>
      <c r="AB969" s="742"/>
      <c r="AC969" s="742"/>
      <c r="AD969" s="742"/>
      <c r="AE969" s="742"/>
    </row>
    <row r="970">
      <c r="A970" s="742"/>
      <c r="B970" s="742"/>
      <c r="C970" s="742"/>
      <c r="D970" s="742"/>
      <c r="E970" s="742"/>
      <c r="F970" s="742"/>
      <c r="G970" s="742"/>
      <c r="H970" s="742"/>
      <c r="I970" s="742"/>
      <c r="J970" s="742"/>
      <c r="K970" s="742"/>
      <c r="L970" s="742"/>
      <c r="M970" s="742"/>
      <c r="N970" s="742"/>
      <c r="O970" s="742"/>
      <c r="P970" s="742"/>
      <c r="Q970" s="742"/>
      <c r="R970" s="742"/>
      <c r="S970" s="742"/>
      <c r="T970" s="742"/>
      <c r="U970" s="742"/>
      <c r="V970" s="742"/>
      <c r="W970" s="742"/>
      <c r="X970" s="742"/>
      <c r="Y970" s="742"/>
      <c r="Z970" s="742"/>
      <c r="AA970" s="742"/>
      <c r="AB970" s="742"/>
      <c r="AC970" s="742"/>
      <c r="AD970" s="742"/>
      <c r="AE970" s="742"/>
    </row>
    <row r="971">
      <c r="A971" s="742"/>
      <c r="B971" s="742"/>
      <c r="C971" s="742"/>
      <c r="D971" s="742"/>
      <c r="E971" s="742"/>
      <c r="F971" s="742"/>
      <c r="G971" s="742"/>
      <c r="H971" s="742"/>
      <c r="I971" s="742"/>
      <c r="J971" s="742"/>
      <c r="K971" s="742"/>
      <c r="L971" s="742"/>
      <c r="M971" s="742"/>
      <c r="N971" s="742"/>
      <c r="O971" s="742"/>
      <c r="P971" s="742"/>
      <c r="Q971" s="742"/>
      <c r="R971" s="742"/>
      <c r="S971" s="742"/>
      <c r="T971" s="742"/>
      <c r="U971" s="742"/>
      <c r="V971" s="742"/>
      <c r="W971" s="742"/>
      <c r="X971" s="742"/>
      <c r="Y971" s="742"/>
      <c r="Z971" s="742"/>
      <c r="AA971" s="742"/>
      <c r="AB971" s="742"/>
      <c r="AC971" s="742"/>
      <c r="AD971" s="742"/>
      <c r="AE971" s="742"/>
    </row>
    <row r="972">
      <c r="A972" s="742"/>
      <c r="B972" s="742"/>
      <c r="C972" s="742"/>
      <c r="D972" s="742"/>
      <c r="E972" s="742"/>
      <c r="F972" s="742"/>
      <c r="G972" s="742"/>
      <c r="H972" s="742"/>
      <c r="I972" s="742"/>
      <c r="J972" s="742"/>
      <c r="K972" s="742"/>
      <c r="L972" s="742"/>
      <c r="M972" s="742"/>
      <c r="N972" s="742"/>
      <c r="O972" s="742"/>
      <c r="P972" s="742"/>
      <c r="Q972" s="742"/>
      <c r="R972" s="742"/>
      <c r="S972" s="742"/>
      <c r="T972" s="742"/>
      <c r="U972" s="742"/>
      <c r="V972" s="742"/>
      <c r="W972" s="742"/>
      <c r="X972" s="742"/>
      <c r="Y972" s="742"/>
      <c r="Z972" s="742"/>
      <c r="AA972" s="742"/>
      <c r="AB972" s="742"/>
      <c r="AC972" s="742"/>
      <c r="AD972" s="742"/>
      <c r="AE972" s="742"/>
    </row>
    <row r="973">
      <c r="A973" s="742"/>
      <c r="B973" s="742"/>
      <c r="C973" s="742"/>
      <c r="D973" s="742"/>
      <c r="E973" s="742"/>
      <c r="F973" s="742"/>
      <c r="G973" s="742"/>
      <c r="H973" s="742"/>
      <c r="I973" s="742"/>
      <c r="J973" s="742"/>
      <c r="K973" s="742"/>
      <c r="L973" s="742"/>
      <c r="M973" s="742"/>
      <c r="N973" s="742"/>
      <c r="O973" s="742"/>
      <c r="P973" s="742"/>
      <c r="Q973" s="742"/>
      <c r="R973" s="742"/>
      <c r="S973" s="742"/>
      <c r="T973" s="742"/>
      <c r="U973" s="742"/>
      <c r="V973" s="742"/>
      <c r="W973" s="742"/>
      <c r="X973" s="742"/>
      <c r="Y973" s="742"/>
      <c r="Z973" s="742"/>
      <c r="AA973" s="742"/>
      <c r="AB973" s="742"/>
      <c r="AC973" s="742"/>
      <c r="AD973" s="742"/>
      <c r="AE973" s="742"/>
    </row>
    <row r="974">
      <c r="A974" s="742"/>
      <c r="B974" s="742"/>
      <c r="C974" s="742"/>
      <c r="D974" s="742"/>
      <c r="E974" s="742"/>
      <c r="F974" s="742"/>
      <c r="G974" s="742"/>
      <c r="H974" s="742"/>
      <c r="I974" s="742"/>
      <c r="J974" s="742"/>
      <c r="K974" s="742"/>
      <c r="L974" s="742"/>
      <c r="M974" s="742"/>
      <c r="N974" s="742"/>
      <c r="O974" s="742"/>
      <c r="P974" s="742"/>
      <c r="Q974" s="742"/>
      <c r="R974" s="742"/>
      <c r="S974" s="742"/>
      <c r="T974" s="742"/>
      <c r="U974" s="742"/>
      <c r="V974" s="742"/>
      <c r="W974" s="742"/>
      <c r="X974" s="742"/>
      <c r="Y974" s="742"/>
      <c r="Z974" s="742"/>
      <c r="AA974" s="742"/>
      <c r="AB974" s="742"/>
      <c r="AC974" s="742"/>
      <c r="AD974" s="742"/>
      <c r="AE974" s="742"/>
    </row>
    <row r="975">
      <c r="A975" s="742"/>
      <c r="B975" s="742"/>
      <c r="C975" s="742"/>
      <c r="D975" s="742"/>
      <c r="E975" s="742"/>
      <c r="F975" s="742"/>
      <c r="G975" s="742"/>
      <c r="H975" s="742"/>
      <c r="I975" s="742"/>
      <c r="J975" s="742"/>
      <c r="K975" s="742"/>
      <c r="L975" s="742"/>
      <c r="M975" s="742"/>
      <c r="N975" s="742"/>
      <c r="O975" s="742"/>
      <c r="P975" s="742"/>
      <c r="Q975" s="742"/>
      <c r="R975" s="742"/>
      <c r="S975" s="742"/>
      <c r="T975" s="742"/>
      <c r="U975" s="742"/>
      <c r="V975" s="742"/>
      <c r="W975" s="742"/>
      <c r="X975" s="742"/>
      <c r="Y975" s="742"/>
      <c r="Z975" s="742"/>
      <c r="AA975" s="742"/>
      <c r="AB975" s="742"/>
      <c r="AC975" s="742"/>
      <c r="AD975" s="742"/>
      <c r="AE975" s="742"/>
    </row>
    <row r="976">
      <c r="A976" s="742"/>
      <c r="B976" s="742"/>
      <c r="C976" s="742"/>
      <c r="D976" s="742"/>
      <c r="E976" s="742"/>
      <c r="F976" s="742"/>
      <c r="G976" s="742"/>
      <c r="H976" s="742"/>
      <c r="I976" s="742"/>
      <c r="J976" s="742"/>
      <c r="K976" s="742"/>
      <c r="L976" s="742"/>
      <c r="M976" s="742"/>
      <c r="N976" s="742"/>
      <c r="O976" s="742"/>
      <c r="P976" s="742"/>
      <c r="Q976" s="742"/>
      <c r="R976" s="742"/>
      <c r="S976" s="742"/>
      <c r="T976" s="742"/>
      <c r="U976" s="742"/>
      <c r="V976" s="742"/>
      <c r="W976" s="742"/>
      <c r="X976" s="742"/>
      <c r="Y976" s="742"/>
      <c r="Z976" s="742"/>
      <c r="AA976" s="742"/>
      <c r="AB976" s="742"/>
      <c r="AC976" s="742"/>
      <c r="AD976" s="742"/>
      <c r="AE976" s="742"/>
    </row>
    <row r="977">
      <c r="A977" s="742"/>
      <c r="B977" s="742"/>
      <c r="C977" s="742"/>
      <c r="D977" s="742"/>
      <c r="E977" s="742"/>
      <c r="F977" s="742"/>
      <c r="G977" s="742"/>
      <c r="H977" s="742"/>
      <c r="I977" s="742"/>
      <c r="J977" s="742"/>
      <c r="K977" s="742"/>
      <c r="L977" s="742"/>
      <c r="M977" s="742"/>
      <c r="N977" s="742"/>
      <c r="O977" s="742"/>
      <c r="P977" s="742"/>
      <c r="Q977" s="742"/>
      <c r="R977" s="742"/>
      <c r="S977" s="742"/>
      <c r="T977" s="742"/>
      <c r="U977" s="742"/>
      <c r="V977" s="742"/>
      <c r="W977" s="742"/>
      <c r="X977" s="742"/>
      <c r="Y977" s="742"/>
      <c r="Z977" s="742"/>
      <c r="AA977" s="742"/>
      <c r="AB977" s="742"/>
      <c r="AC977" s="742"/>
      <c r="AD977" s="742"/>
      <c r="AE977" s="742"/>
    </row>
    <row r="978">
      <c r="A978" s="742"/>
      <c r="B978" s="742"/>
      <c r="C978" s="742"/>
      <c r="D978" s="742"/>
      <c r="E978" s="742"/>
      <c r="F978" s="742"/>
      <c r="G978" s="742"/>
      <c r="H978" s="742"/>
      <c r="I978" s="742"/>
      <c r="J978" s="742"/>
      <c r="K978" s="742"/>
      <c r="L978" s="742"/>
      <c r="M978" s="742"/>
      <c r="N978" s="742"/>
      <c r="O978" s="742"/>
      <c r="P978" s="742"/>
      <c r="Q978" s="742"/>
      <c r="R978" s="742"/>
      <c r="S978" s="742"/>
      <c r="T978" s="742"/>
      <c r="U978" s="742"/>
      <c r="V978" s="742"/>
      <c r="W978" s="742"/>
      <c r="X978" s="742"/>
      <c r="Y978" s="742"/>
      <c r="Z978" s="742"/>
      <c r="AA978" s="742"/>
      <c r="AB978" s="742"/>
      <c r="AC978" s="742"/>
      <c r="AD978" s="742"/>
      <c r="AE978" s="742"/>
    </row>
    <row r="979">
      <c r="A979" s="742"/>
      <c r="B979" s="742"/>
      <c r="C979" s="742"/>
      <c r="D979" s="742"/>
      <c r="E979" s="742"/>
      <c r="F979" s="742"/>
      <c r="G979" s="742"/>
      <c r="H979" s="742"/>
      <c r="I979" s="742"/>
      <c r="J979" s="742"/>
      <c r="K979" s="742"/>
      <c r="L979" s="742"/>
      <c r="M979" s="742"/>
      <c r="N979" s="742"/>
      <c r="O979" s="742"/>
      <c r="P979" s="742"/>
      <c r="Q979" s="742"/>
      <c r="R979" s="742"/>
      <c r="S979" s="742"/>
      <c r="T979" s="742"/>
      <c r="U979" s="742"/>
      <c r="V979" s="742"/>
      <c r="W979" s="742"/>
      <c r="X979" s="742"/>
      <c r="Y979" s="742"/>
      <c r="Z979" s="742"/>
      <c r="AA979" s="742"/>
      <c r="AB979" s="742"/>
      <c r="AC979" s="742"/>
      <c r="AD979" s="742"/>
      <c r="AE979" s="742"/>
    </row>
    <row r="980">
      <c r="A980" s="742"/>
      <c r="B980" s="742"/>
      <c r="C980" s="742"/>
      <c r="D980" s="742"/>
      <c r="E980" s="742"/>
      <c r="F980" s="742"/>
      <c r="G980" s="742"/>
      <c r="H980" s="742"/>
      <c r="I980" s="742"/>
      <c r="J980" s="742"/>
      <c r="K980" s="742"/>
      <c r="L980" s="742"/>
      <c r="M980" s="742"/>
      <c r="N980" s="742"/>
      <c r="O980" s="742"/>
      <c r="P980" s="742"/>
      <c r="Q980" s="742"/>
      <c r="R980" s="742"/>
      <c r="S980" s="742"/>
      <c r="T980" s="742"/>
      <c r="U980" s="742"/>
      <c r="V980" s="742"/>
      <c r="W980" s="742"/>
      <c r="X980" s="742"/>
      <c r="Y980" s="742"/>
      <c r="Z980" s="742"/>
      <c r="AA980" s="742"/>
      <c r="AB980" s="742"/>
      <c r="AC980" s="742"/>
      <c r="AD980" s="742"/>
      <c r="AE980" s="742"/>
    </row>
    <row r="981">
      <c r="A981" s="742"/>
      <c r="B981" s="742"/>
      <c r="C981" s="742"/>
      <c r="D981" s="742"/>
      <c r="E981" s="742"/>
      <c r="F981" s="742"/>
      <c r="G981" s="742"/>
      <c r="H981" s="742"/>
      <c r="I981" s="742"/>
      <c r="J981" s="742"/>
      <c r="K981" s="742"/>
      <c r="L981" s="742"/>
      <c r="M981" s="742"/>
      <c r="N981" s="742"/>
      <c r="O981" s="742"/>
      <c r="P981" s="742"/>
      <c r="Q981" s="742"/>
      <c r="R981" s="742"/>
      <c r="S981" s="742"/>
      <c r="T981" s="742"/>
      <c r="U981" s="742"/>
      <c r="V981" s="742"/>
      <c r="W981" s="742"/>
      <c r="X981" s="742"/>
      <c r="Y981" s="742"/>
      <c r="Z981" s="742"/>
      <c r="AA981" s="742"/>
      <c r="AB981" s="742"/>
      <c r="AC981" s="742"/>
      <c r="AD981" s="742"/>
      <c r="AE981" s="742"/>
    </row>
    <row r="982">
      <c r="A982" s="742"/>
      <c r="B982" s="742"/>
      <c r="C982" s="742"/>
      <c r="D982" s="742"/>
      <c r="E982" s="742"/>
      <c r="F982" s="742"/>
      <c r="G982" s="742"/>
      <c r="H982" s="742"/>
      <c r="I982" s="742"/>
      <c r="J982" s="742"/>
      <c r="K982" s="742"/>
      <c r="L982" s="742"/>
      <c r="M982" s="742"/>
      <c r="N982" s="742"/>
      <c r="O982" s="742"/>
      <c r="P982" s="742"/>
      <c r="Q982" s="742"/>
      <c r="R982" s="742"/>
      <c r="S982" s="742"/>
      <c r="T982" s="742"/>
      <c r="U982" s="742"/>
      <c r="V982" s="742"/>
      <c r="W982" s="742"/>
      <c r="X982" s="742"/>
      <c r="Y982" s="742"/>
      <c r="Z982" s="742"/>
      <c r="AA982" s="742"/>
      <c r="AB982" s="742"/>
      <c r="AC982" s="742"/>
      <c r="AD982" s="742"/>
      <c r="AE982" s="742"/>
    </row>
    <row r="983">
      <c r="A983" s="742"/>
      <c r="B983" s="742"/>
      <c r="C983" s="742"/>
      <c r="D983" s="742"/>
      <c r="E983" s="742"/>
      <c r="F983" s="742"/>
      <c r="G983" s="742"/>
      <c r="H983" s="742"/>
      <c r="I983" s="742"/>
      <c r="J983" s="742"/>
      <c r="K983" s="742"/>
      <c r="L983" s="742"/>
      <c r="M983" s="742"/>
      <c r="N983" s="742"/>
      <c r="O983" s="742"/>
      <c r="P983" s="742"/>
      <c r="Q983" s="742"/>
      <c r="R983" s="742"/>
      <c r="S983" s="742"/>
      <c r="T983" s="742"/>
      <c r="U983" s="742"/>
      <c r="V983" s="742"/>
      <c r="W983" s="742"/>
      <c r="X983" s="742"/>
      <c r="Y983" s="742"/>
      <c r="Z983" s="742"/>
      <c r="AA983" s="742"/>
      <c r="AB983" s="742"/>
      <c r="AC983" s="742"/>
      <c r="AD983" s="742"/>
      <c r="AE983" s="742"/>
    </row>
    <row r="984">
      <c r="A984" s="742"/>
      <c r="B984" s="742"/>
      <c r="C984" s="742"/>
      <c r="D984" s="742"/>
      <c r="E984" s="742"/>
      <c r="F984" s="742"/>
      <c r="G984" s="742"/>
      <c r="H984" s="742"/>
      <c r="I984" s="742"/>
      <c r="J984" s="742"/>
      <c r="K984" s="742"/>
      <c r="L984" s="742"/>
      <c r="M984" s="742"/>
      <c r="N984" s="742"/>
      <c r="O984" s="742"/>
      <c r="P984" s="742"/>
      <c r="Q984" s="742"/>
      <c r="R984" s="742"/>
      <c r="S984" s="742"/>
      <c r="T984" s="742"/>
      <c r="U984" s="742"/>
      <c r="V984" s="742"/>
      <c r="W984" s="742"/>
      <c r="X984" s="742"/>
      <c r="Y984" s="742"/>
      <c r="Z984" s="742"/>
      <c r="AA984" s="742"/>
      <c r="AB984" s="742"/>
      <c r="AC984" s="742"/>
      <c r="AD984" s="742"/>
      <c r="AE984" s="742"/>
    </row>
    <row r="985">
      <c r="A985" s="742"/>
      <c r="B985" s="742"/>
      <c r="C985" s="742"/>
      <c r="D985" s="742"/>
      <c r="E985" s="742"/>
      <c r="F985" s="742"/>
      <c r="G985" s="742"/>
      <c r="H985" s="742"/>
      <c r="I985" s="742"/>
      <c r="J985" s="742"/>
      <c r="K985" s="742"/>
      <c r="L985" s="742"/>
      <c r="M985" s="742"/>
      <c r="N985" s="742"/>
      <c r="O985" s="742"/>
      <c r="P985" s="742"/>
      <c r="Q985" s="742"/>
      <c r="R985" s="742"/>
      <c r="S985" s="742"/>
      <c r="T985" s="742"/>
      <c r="U985" s="742"/>
      <c r="V985" s="742"/>
      <c r="W985" s="742"/>
      <c r="X985" s="742"/>
      <c r="Y985" s="742"/>
      <c r="Z985" s="742"/>
      <c r="AA985" s="742"/>
      <c r="AB985" s="742"/>
      <c r="AC985" s="742"/>
      <c r="AD985" s="742"/>
      <c r="AE985" s="742"/>
    </row>
    <row r="986">
      <c r="A986" s="742"/>
      <c r="B986" s="742"/>
      <c r="C986" s="742"/>
      <c r="D986" s="742"/>
      <c r="E986" s="742"/>
      <c r="F986" s="742"/>
      <c r="G986" s="742"/>
      <c r="H986" s="742"/>
      <c r="I986" s="742"/>
      <c r="J986" s="742"/>
      <c r="K986" s="742"/>
      <c r="L986" s="742"/>
      <c r="M986" s="742"/>
      <c r="N986" s="742"/>
      <c r="O986" s="742"/>
      <c r="P986" s="742"/>
      <c r="Q986" s="742"/>
      <c r="R986" s="742"/>
      <c r="S986" s="742"/>
      <c r="T986" s="742"/>
      <c r="U986" s="742"/>
      <c r="V986" s="742"/>
      <c r="W986" s="742"/>
      <c r="X986" s="742"/>
      <c r="Y986" s="742"/>
      <c r="Z986" s="742"/>
      <c r="AA986" s="742"/>
      <c r="AB986" s="742"/>
      <c r="AC986" s="742"/>
      <c r="AD986" s="742"/>
      <c r="AE986" s="742"/>
    </row>
    <row r="987">
      <c r="A987" s="742"/>
      <c r="B987" s="742"/>
      <c r="C987" s="742"/>
      <c r="D987" s="742"/>
      <c r="E987" s="742"/>
      <c r="F987" s="742"/>
      <c r="G987" s="742"/>
      <c r="H987" s="742"/>
      <c r="I987" s="742"/>
      <c r="J987" s="742"/>
      <c r="K987" s="742"/>
      <c r="L987" s="742"/>
      <c r="M987" s="742"/>
      <c r="N987" s="742"/>
      <c r="O987" s="742"/>
      <c r="P987" s="742"/>
      <c r="Q987" s="742"/>
      <c r="R987" s="742"/>
      <c r="S987" s="742"/>
      <c r="T987" s="742"/>
      <c r="U987" s="742"/>
      <c r="V987" s="742"/>
      <c r="W987" s="742"/>
      <c r="X987" s="742"/>
      <c r="Y987" s="742"/>
      <c r="Z987" s="742"/>
      <c r="AA987" s="742"/>
      <c r="AB987" s="742"/>
      <c r="AC987" s="742"/>
      <c r="AD987" s="742"/>
      <c r="AE987" s="742"/>
    </row>
    <row r="988">
      <c r="A988" s="742"/>
      <c r="B988" s="742"/>
      <c r="C988" s="742"/>
      <c r="D988" s="742"/>
      <c r="E988" s="742"/>
      <c r="F988" s="742"/>
      <c r="G988" s="742"/>
      <c r="H988" s="742"/>
      <c r="I988" s="742"/>
      <c r="J988" s="742"/>
      <c r="K988" s="742"/>
      <c r="L988" s="742"/>
      <c r="M988" s="742"/>
      <c r="N988" s="742"/>
      <c r="O988" s="742"/>
      <c r="P988" s="742"/>
      <c r="Q988" s="742"/>
      <c r="R988" s="742"/>
      <c r="S988" s="742"/>
      <c r="T988" s="742"/>
      <c r="U988" s="742"/>
      <c r="V988" s="742"/>
      <c r="W988" s="742"/>
      <c r="X988" s="742"/>
      <c r="Y988" s="742"/>
      <c r="Z988" s="742"/>
      <c r="AA988" s="742"/>
      <c r="AB988" s="742"/>
      <c r="AC988" s="742"/>
      <c r="AD988" s="742"/>
      <c r="AE988" s="742"/>
    </row>
    <row r="989">
      <c r="A989" s="742"/>
      <c r="B989" s="742"/>
      <c r="C989" s="742"/>
      <c r="D989" s="742"/>
      <c r="E989" s="742"/>
      <c r="F989" s="742"/>
      <c r="G989" s="742"/>
      <c r="H989" s="742"/>
      <c r="I989" s="742"/>
      <c r="J989" s="742"/>
      <c r="K989" s="742"/>
      <c r="L989" s="742"/>
      <c r="M989" s="742"/>
      <c r="N989" s="742"/>
      <c r="O989" s="742"/>
      <c r="P989" s="742"/>
      <c r="Q989" s="742"/>
      <c r="R989" s="742"/>
      <c r="S989" s="742"/>
      <c r="T989" s="742"/>
      <c r="U989" s="742"/>
      <c r="V989" s="742"/>
      <c r="W989" s="742"/>
      <c r="X989" s="742"/>
      <c r="Y989" s="742"/>
      <c r="Z989" s="742"/>
      <c r="AA989" s="742"/>
      <c r="AB989" s="742"/>
      <c r="AC989" s="742"/>
      <c r="AD989" s="742"/>
      <c r="AE989" s="742"/>
    </row>
    <row r="990">
      <c r="A990" s="742"/>
      <c r="B990" s="742"/>
      <c r="C990" s="742"/>
      <c r="D990" s="742"/>
      <c r="E990" s="742"/>
      <c r="F990" s="742"/>
      <c r="G990" s="742"/>
      <c r="H990" s="742"/>
      <c r="I990" s="742"/>
      <c r="J990" s="742"/>
      <c r="K990" s="742"/>
      <c r="L990" s="742"/>
      <c r="M990" s="742"/>
      <c r="N990" s="742"/>
      <c r="O990" s="742"/>
      <c r="P990" s="742"/>
      <c r="Q990" s="742"/>
      <c r="R990" s="742"/>
      <c r="S990" s="742"/>
      <c r="T990" s="742"/>
      <c r="U990" s="742"/>
      <c r="V990" s="742"/>
      <c r="W990" s="742"/>
      <c r="X990" s="742"/>
      <c r="Y990" s="742"/>
      <c r="Z990" s="742"/>
      <c r="AA990" s="742"/>
      <c r="AB990" s="742"/>
      <c r="AC990" s="742"/>
      <c r="AD990" s="742"/>
      <c r="AE990" s="742"/>
    </row>
    <row r="991">
      <c r="A991" s="742"/>
      <c r="B991" s="742"/>
      <c r="C991" s="742"/>
      <c r="D991" s="742"/>
      <c r="E991" s="742"/>
      <c r="F991" s="742"/>
      <c r="G991" s="742"/>
      <c r="H991" s="742"/>
      <c r="I991" s="742"/>
      <c r="J991" s="742"/>
      <c r="K991" s="742"/>
      <c r="L991" s="742"/>
      <c r="M991" s="742"/>
      <c r="N991" s="742"/>
      <c r="O991" s="742"/>
      <c r="P991" s="742"/>
      <c r="Q991" s="742"/>
      <c r="R991" s="742"/>
      <c r="S991" s="742"/>
      <c r="T991" s="742"/>
      <c r="U991" s="742"/>
      <c r="V991" s="742"/>
      <c r="W991" s="742"/>
      <c r="X991" s="742"/>
      <c r="Y991" s="742"/>
      <c r="Z991" s="742"/>
      <c r="AA991" s="742"/>
      <c r="AB991" s="742"/>
      <c r="AC991" s="742"/>
      <c r="AD991" s="742"/>
      <c r="AE991" s="742"/>
    </row>
    <row r="992">
      <c r="A992" s="742"/>
      <c r="B992" s="742"/>
      <c r="C992" s="742"/>
      <c r="D992" s="742"/>
      <c r="E992" s="742"/>
      <c r="F992" s="742"/>
      <c r="G992" s="742"/>
      <c r="H992" s="742"/>
      <c r="I992" s="742"/>
      <c r="J992" s="742"/>
      <c r="K992" s="742"/>
      <c r="L992" s="742"/>
      <c r="M992" s="742"/>
      <c r="N992" s="742"/>
      <c r="O992" s="742"/>
      <c r="P992" s="742"/>
      <c r="Q992" s="742"/>
      <c r="R992" s="742"/>
      <c r="S992" s="742"/>
      <c r="T992" s="742"/>
      <c r="U992" s="742"/>
      <c r="V992" s="742"/>
      <c r="W992" s="742"/>
      <c r="X992" s="742"/>
      <c r="Y992" s="742"/>
      <c r="Z992" s="742"/>
      <c r="AA992" s="742"/>
      <c r="AB992" s="742"/>
      <c r="AC992" s="742"/>
      <c r="AD992" s="742"/>
      <c r="AE992" s="742"/>
    </row>
    <row r="993">
      <c r="A993" s="742"/>
      <c r="B993" s="742"/>
      <c r="C993" s="742"/>
      <c r="D993" s="742"/>
      <c r="E993" s="742"/>
      <c r="F993" s="742"/>
      <c r="G993" s="742"/>
      <c r="H993" s="742"/>
      <c r="I993" s="742"/>
      <c r="J993" s="742"/>
      <c r="K993" s="742"/>
      <c r="L993" s="742"/>
      <c r="M993" s="742"/>
      <c r="N993" s="742"/>
      <c r="O993" s="742"/>
      <c r="P993" s="742"/>
      <c r="Q993" s="742"/>
      <c r="R993" s="742"/>
      <c r="S993" s="742"/>
      <c r="T993" s="742"/>
      <c r="U993" s="742"/>
      <c r="V993" s="742"/>
      <c r="W993" s="742"/>
      <c r="X993" s="742"/>
      <c r="Y993" s="742"/>
      <c r="Z993" s="742"/>
      <c r="AA993" s="742"/>
      <c r="AB993" s="742"/>
      <c r="AC993" s="742"/>
      <c r="AD993" s="742"/>
      <c r="AE993" s="742"/>
    </row>
    <row r="994">
      <c r="A994" s="742"/>
      <c r="B994" s="742"/>
      <c r="C994" s="742"/>
      <c r="D994" s="742"/>
      <c r="E994" s="742"/>
      <c r="F994" s="742"/>
      <c r="G994" s="742"/>
      <c r="H994" s="742"/>
      <c r="I994" s="742"/>
      <c r="J994" s="742"/>
      <c r="K994" s="742"/>
      <c r="L994" s="742"/>
      <c r="M994" s="742"/>
      <c r="N994" s="742"/>
      <c r="O994" s="742"/>
      <c r="P994" s="742"/>
      <c r="Q994" s="742"/>
      <c r="R994" s="742"/>
      <c r="S994" s="742"/>
      <c r="T994" s="742"/>
      <c r="U994" s="742"/>
      <c r="V994" s="742"/>
      <c r="W994" s="742"/>
      <c r="X994" s="742"/>
      <c r="Y994" s="742"/>
      <c r="Z994" s="742"/>
      <c r="AA994" s="742"/>
      <c r="AB994" s="742"/>
      <c r="AC994" s="742"/>
      <c r="AD994" s="742"/>
      <c r="AE994" s="742"/>
    </row>
    <row r="995">
      <c r="A995" s="742"/>
      <c r="B995" s="742"/>
      <c r="C995" s="742"/>
      <c r="D995" s="742"/>
      <c r="E995" s="742"/>
      <c r="F995" s="742"/>
      <c r="G995" s="742"/>
      <c r="H995" s="742"/>
      <c r="I995" s="742"/>
      <c r="J995" s="742"/>
      <c r="K995" s="742"/>
      <c r="L995" s="742"/>
      <c r="M995" s="742"/>
      <c r="N995" s="742"/>
      <c r="O995" s="742"/>
      <c r="P995" s="742"/>
      <c r="Q995" s="742"/>
      <c r="R995" s="742"/>
      <c r="S995" s="742"/>
      <c r="T995" s="742"/>
      <c r="U995" s="742"/>
      <c r="V995" s="742"/>
      <c r="W995" s="742"/>
      <c r="X995" s="742"/>
      <c r="Y995" s="742"/>
      <c r="Z995" s="742"/>
      <c r="AA995" s="742"/>
      <c r="AB995" s="742"/>
      <c r="AC995" s="742"/>
      <c r="AD995" s="742"/>
      <c r="AE995" s="742"/>
    </row>
    <row r="996">
      <c r="A996" s="742"/>
      <c r="B996" s="742"/>
      <c r="C996" s="742"/>
      <c r="D996" s="742"/>
      <c r="E996" s="742"/>
      <c r="F996" s="742"/>
      <c r="G996" s="742"/>
      <c r="H996" s="742"/>
      <c r="I996" s="742"/>
      <c r="J996" s="742"/>
      <c r="K996" s="742"/>
      <c r="L996" s="742"/>
      <c r="M996" s="742"/>
      <c r="N996" s="742"/>
      <c r="O996" s="742"/>
      <c r="P996" s="742"/>
      <c r="Q996" s="742"/>
      <c r="R996" s="742"/>
      <c r="S996" s="742"/>
      <c r="T996" s="742"/>
      <c r="U996" s="742"/>
      <c r="V996" s="742"/>
      <c r="W996" s="742"/>
      <c r="X996" s="742"/>
      <c r="Y996" s="742"/>
      <c r="Z996" s="742"/>
      <c r="AA996" s="742"/>
      <c r="AB996" s="742"/>
      <c r="AC996" s="742"/>
      <c r="AD996" s="742"/>
      <c r="AE996" s="742"/>
    </row>
    <row r="997">
      <c r="A997" s="742"/>
      <c r="B997" s="742"/>
      <c r="C997" s="742"/>
      <c r="D997" s="742"/>
      <c r="E997" s="742"/>
      <c r="F997" s="742"/>
      <c r="G997" s="742"/>
      <c r="H997" s="742"/>
      <c r="I997" s="742"/>
      <c r="J997" s="742"/>
      <c r="K997" s="742"/>
      <c r="L997" s="742"/>
      <c r="M997" s="742"/>
      <c r="N997" s="742"/>
      <c r="O997" s="742"/>
      <c r="P997" s="742"/>
      <c r="Q997" s="742"/>
      <c r="R997" s="742"/>
      <c r="S997" s="742"/>
      <c r="T997" s="742"/>
      <c r="U997" s="742"/>
      <c r="V997" s="742"/>
      <c r="W997" s="742"/>
      <c r="X997" s="742"/>
      <c r="Y997" s="742"/>
      <c r="Z997" s="742"/>
      <c r="AA997" s="742"/>
      <c r="AB997" s="742"/>
      <c r="AC997" s="742"/>
      <c r="AD997" s="742"/>
      <c r="AE997" s="742"/>
    </row>
    <row r="998">
      <c r="A998" s="742"/>
      <c r="B998" s="742"/>
      <c r="C998" s="742"/>
      <c r="D998" s="742"/>
      <c r="E998" s="742"/>
      <c r="F998" s="742"/>
      <c r="G998" s="742"/>
      <c r="H998" s="742"/>
      <c r="I998" s="742"/>
      <c r="J998" s="742"/>
      <c r="K998" s="742"/>
      <c r="L998" s="742"/>
      <c r="M998" s="742"/>
      <c r="N998" s="742"/>
      <c r="O998" s="742"/>
      <c r="P998" s="742"/>
      <c r="Q998" s="742"/>
      <c r="R998" s="742"/>
      <c r="S998" s="742"/>
      <c r="T998" s="742"/>
      <c r="U998" s="742"/>
      <c r="V998" s="742"/>
      <c r="W998" s="742"/>
      <c r="X998" s="742"/>
      <c r="Y998" s="742"/>
      <c r="Z998" s="742"/>
      <c r="AA998" s="742"/>
      <c r="AB998" s="742"/>
      <c r="AC998" s="742"/>
      <c r="AD998" s="742"/>
      <c r="AE998" s="742"/>
    </row>
    <row r="999">
      <c r="A999" s="742"/>
      <c r="B999" s="742"/>
      <c r="C999" s="742"/>
      <c r="D999" s="742"/>
      <c r="E999" s="742"/>
      <c r="F999" s="742"/>
      <c r="G999" s="742"/>
      <c r="H999" s="742"/>
      <c r="I999" s="742"/>
      <c r="J999" s="742"/>
      <c r="K999" s="742"/>
      <c r="L999" s="742"/>
      <c r="M999" s="742"/>
      <c r="N999" s="742"/>
      <c r="O999" s="742"/>
      <c r="P999" s="742"/>
      <c r="Q999" s="742"/>
      <c r="R999" s="742"/>
      <c r="S999" s="742"/>
      <c r="T999" s="742"/>
      <c r="U999" s="742"/>
      <c r="V999" s="742"/>
      <c r="W999" s="742"/>
      <c r="X999" s="742"/>
      <c r="Y999" s="742"/>
      <c r="Z999" s="742"/>
      <c r="AA999" s="742"/>
      <c r="AB999" s="742"/>
      <c r="AC999" s="742"/>
      <c r="AD999" s="742"/>
      <c r="AE999" s="742"/>
    </row>
    <row r="1000">
      <c r="A1000" s="742"/>
      <c r="B1000" s="742"/>
      <c r="C1000" s="742"/>
      <c r="D1000" s="742"/>
      <c r="E1000" s="742"/>
      <c r="F1000" s="742"/>
      <c r="G1000" s="742"/>
      <c r="H1000" s="742"/>
      <c r="I1000" s="742"/>
      <c r="J1000" s="742"/>
      <c r="K1000" s="742"/>
      <c r="L1000" s="742"/>
      <c r="M1000" s="742"/>
      <c r="N1000" s="742"/>
      <c r="O1000" s="742"/>
      <c r="P1000" s="742"/>
      <c r="Q1000" s="742"/>
      <c r="R1000" s="742"/>
      <c r="S1000" s="742"/>
      <c r="T1000" s="742"/>
      <c r="U1000" s="742"/>
      <c r="V1000" s="742"/>
      <c r="W1000" s="742"/>
      <c r="X1000" s="742"/>
      <c r="Y1000" s="742"/>
      <c r="Z1000" s="742"/>
      <c r="AA1000" s="742"/>
      <c r="AB1000" s="742"/>
      <c r="AC1000" s="742"/>
      <c r="AD1000" s="742"/>
      <c r="AE1000" s="742"/>
    </row>
    <row r="1001">
      <c r="A1001" s="742"/>
      <c r="B1001" s="742"/>
      <c r="C1001" s="742"/>
      <c r="D1001" s="742"/>
      <c r="E1001" s="742"/>
      <c r="F1001" s="742"/>
      <c r="G1001" s="742"/>
      <c r="H1001" s="742"/>
      <c r="I1001" s="742"/>
      <c r="J1001" s="742"/>
      <c r="K1001" s="742"/>
      <c r="L1001" s="742"/>
      <c r="M1001" s="742"/>
      <c r="N1001" s="742"/>
      <c r="O1001" s="742"/>
      <c r="P1001" s="742"/>
      <c r="Q1001" s="742"/>
      <c r="R1001" s="742"/>
      <c r="S1001" s="742"/>
      <c r="T1001" s="742"/>
      <c r="U1001" s="742"/>
      <c r="V1001" s="742"/>
      <c r="W1001" s="742"/>
      <c r="X1001" s="742"/>
      <c r="Y1001" s="742"/>
      <c r="Z1001" s="742"/>
      <c r="AA1001" s="742"/>
      <c r="AB1001" s="742"/>
      <c r="AC1001" s="742"/>
      <c r="AD1001" s="742"/>
      <c r="AE1001" s="742"/>
    </row>
    <row r="1002">
      <c r="A1002" s="742"/>
      <c r="B1002" s="742"/>
      <c r="C1002" s="742"/>
      <c r="D1002" s="742"/>
      <c r="E1002" s="742"/>
      <c r="F1002" s="742"/>
      <c r="G1002" s="742"/>
      <c r="H1002" s="742"/>
      <c r="I1002" s="742"/>
      <c r="J1002" s="742"/>
      <c r="K1002" s="742"/>
      <c r="L1002" s="742"/>
      <c r="M1002" s="742"/>
      <c r="N1002" s="742"/>
      <c r="O1002" s="742"/>
      <c r="P1002" s="742"/>
      <c r="Q1002" s="742"/>
      <c r="R1002" s="742"/>
      <c r="S1002" s="742"/>
      <c r="T1002" s="742"/>
      <c r="U1002" s="742"/>
      <c r="V1002" s="742"/>
      <c r="W1002" s="742"/>
      <c r="X1002" s="742"/>
      <c r="Y1002" s="742"/>
      <c r="Z1002" s="742"/>
      <c r="AA1002" s="742"/>
      <c r="AB1002" s="742"/>
      <c r="AC1002" s="742"/>
      <c r="AD1002" s="742"/>
      <c r="AE1002" s="742"/>
    </row>
    <row r="1003">
      <c r="A1003" s="742"/>
      <c r="B1003" s="742"/>
      <c r="C1003" s="742"/>
      <c r="D1003" s="742"/>
      <c r="E1003" s="742"/>
      <c r="F1003" s="742"/>
      <c r="G1003" s="742"/>
      <c r="H1003" s="742"/>
      <c r="I1003" s="742"/>
      <c r="J1003" s="742"/>
      <c r="K1003" s="742"/>
      <c r="L1003" s="742"/>
      <c r="M1003" s="742"/>
      <c r="N1003" s="742"/>
      <c r="O1003" s="742"/>
      <c r="P1003" s="742"/>
      <c r="Q1003" s="742"/>
      <c r="R1003" s="742"/>
      <c r="S1003" s="742"/>
      <c r="T1003" s="742"/>
      <c r="U1003" s="742"/>
      <c r="V1003" s="742"/>
      <c r="W1003" s="742"/>
      <c r="X1003" s="742"/>
      <c r="Y1003" s="742"/>
      <c r="Z1003" s="742"/>
      <c r="AA1003" s="742"/>
      <c r="AB1003" s="742"/>
      <c r="AC1003" s="742"/>
      <c r="AD1003" s="742"/>
      <c r="AE1003" s="742"/>
    </row>
    <row r="1004">
      <c r="A1004" s="742"/>
      <c r="B1004" s="742"/>
      <c r="C1004" s="742"/>
      <c r="D1004" s="742"/>
      <c r="E1004" s="742"/>
      <c r="F1004" s="742"/>
      <c r="G1004" s="742"/>
      <c r="H1004" s="742"/>
      <c r="I1004" s="742"/>
      <c r="J1004" s="742"/>
      <c r="K1004" s="742"/>
      <c r="L1004" s="742"/>
      <c r="M1004" s="742"/>
      <c r="N1004" s="742"/>
      <c r="O1004" s="742"/>
      <c r="P1004" s="742"/>
      <c r="Q1004" s="742"/>
      <c r="R1004" s="742"/>
      <c r="S1004" s="742"/>
      <c r="T1004" s="742"/>
      <c r="U1004" s="742"/>
      <c r="V1004" s="742"/>
      <c r="W1004" s="742"/>
      <c r="X1004" s="742"/>
      <c r="Y1004" s="742"/>
      <c r="Z1004" s="742"/>
      <c r="AA1004" s="742"/>
      <c r="AB1004" s="742"/>
      <c r="AC1004" s="742"/>
      <c r="AD1004" s="742"/>
      <c r="AE1004" s="742"/>
    </row>
    <row r="1005">
      <c r="A1005" s="742"/>
      <c r="B1005" s="742"/>
      <c r="C1005" s="742"/>
      <c r="D1005" s="742"/>
      <c r="E1005" s="742"/>
      <c r="F1005" s="742"/>
      <c r="G1005" s="742"/>
      <c r="H1005" s="742"/>
      <c r="I1005" s="742"/>
      <c r="J1005" s="742"/>
      <c r="K1005" s="742"/>
      <c r="L1005" s="742"/>
      <c r="M1005" s="742"/>
      <c r="N1005" s="742"/>
      <c r="O1005" s="742"/>
      <c r="P1005" s="742"/>
      <c r="Q1005" s="742"/>
      <c r="R1005" s="742"/>
      <c r="S1005" s="742"/>
      <c r="T1005" s="742"/>
      <c r="U1005" s="742"/>
      <c r="V1005" s="742"/>
      <c r="W1005" s="742"/>
      <c r="X1005" s="742"/>
      <c r="Y1005" s="742"/>
      <c r="Z1005" s="742"/>
      <c r="AA1005" s="742"/>
      <c r="AB1005" s="742"/>
      <c r="AC1005" s="742"/>
      <c r="AD1005" s="742"/>
      <c r="AE1005" s="742"/>
    </row>
    <row r="1006">
      <c r="A1006" s="742"/>
      <c r="B1006" s="742"/>
      <c r="C1006" s="742"/>
      <c r="D1006" s="742"/>
      <c r="E1006" s="742"/>
      <c r="F1006" s="742"/>
      <c r="G1006" s="742"/>
      <c r="H1006" s="742"/>
      <c r="I1006" s="742"/>
      <c r="J1006" s="742"/>
      <c r="K1006" s="742"/>
      <c r="L1006" s="742"/>
      <c r="M1006" s="742"/>
      <c r="N1006" s="742"/>
      <c r="O1006" s="742"/>
      <c r="P1006" s="742"/>
      <c r="Q1006" s="742"/>
      <c r="R1006" s="742"/>
      <c r="S1006" s="742"/>
      <c r="T1006" s="742"/>
      <c r="U1006" s="742"/>
      <c r="V1006" s="742"/>
      <c r="W1006" s="742"/>
      <c r="X1006" s="742"/>
      <c r="Y1006" s="742"/>
      <c r="Z1006" s="742"/>
      <c r="AA1006" s="742"/>
      <c r="AB1006" s="742"/>
      <c r="AC1006" s="742"/>
      <c r="AD1006" s="742"/>
      <c r="AE1006" s="742"/>
    </row>
    <row r="1007">
      <c r="A1007" s="742"/>
      <c r="B1007" s="742"/>
      <c r="C1007" s="742"/>
      <c r="D1007" s="742"/>
      <c r="E1007" s="742"/>
      <c r="F1007" s="742"/>
      <c r="G1007" s="742"/>
      <c r="H1007" s="742"/>
      <c r="I1007" s="742"/>
      <c r="J1007" s="742"/>
      <c r="K1007" s="742"/>
      <c r="L1007" s="742"/>
      <c r="M1007" s="742"/>
      <c r="N1007" s="742"/>
      <c r="O1007" s="742"/>
      <c r="P1007" s="742"/>
      <c r="Q1007" s="742"/>
      <c r="R1007" s="742"/>
      <c r="S1007" s="742"/>
      <c r="T1007" s="742"/>
      <c r="U1007" s="742"/>
      <c r="V1007" s="742"/>
      <c r="W1007" s="742"/>
      <c r="X1007" s="742"/>
      <c r="Y1007" s="742"/>
      <c r="Z1007" s="742"/>
      <c r="AA1007" s="742"/>
      <c r="AB1007" s="742"/>
      <c r="AC1007" s="742"/>
      <c r="AD1007" s="742"/>
      <c r="AE1007" s="742"/>
    </row>
    <row r="1008">
      <c r="A1008" s="742"/>
      <c r="B1008" s="742"/>
      <c r="C1008" s="742"/>
      <c r="D1008" s="742"/>
      <c r="E1008" s="742"/>
      <c r="F1008" s="742"/>
      <c r="G1008" s="742"/>
      <c r="H1008" s="742"/>
      <c r="I1008" s="742"/>
      <c r="J1008" s="742"/>
      <c r="K1008" s="742"/>
      <c r="L1008" s="742"/>
      <c r="M1008" s="742"/>
      <c r="N1008" s="742"/>
      <c r="O1008" s="742"/>
      <c r="P1008" s="742"/>
      <c r="Q1008" s="742"/>
      <c r="R1008" s="742"/>
      <c r="S1008" s="742"/>
      <c r="T1008" s="742"/>
      <c r="U1008" s="742"/>
      <c r="V1008" s="742"/>
      <c r="W1008" s="742"/>
      <c r="X1008" s="742"/>
      <c r="Y1008" s="742"/>
      <c r="Z1008" s="742"/>
      <c r="AA1008" s="742"/>
      <c r="AB1008" s="742"/>
      <c r="AC1008" s="742"/>
      <c r="AD1008" s="742"/>
      <c r="AE1008" s="742"/>
    </row>
    <row r="1009">
      <c r="A1009" s="742"/>
      <c r="B1009" s="742"/>
      <c r="C1009" s="742"/>
      <c r="D1009" s="742"/>
      <c r="E1009" s="742"/>
      <c r="F1009" s="742"/>
      <c r="G1009" s="742"/>
      <c r="H1009" s="742"/>
      <c r="I1009" s="742"/>
      <c r="J1009" s="742"/>
      <c r="K1009" s="742"/>
      <c r="L1009" s="742"/>
      <c r="M1009" s="742"/>
      <c r="N1009" s="742"/>
      <c r="O1009" s="742"/>
      <c r="P1009" s="742"/>
      <c r="Q1009" s="742"/>
      <c r="R1009" s="742"/>
      <c r="S1009" s="742"/>
      <c r="T1009" s="742"/>
      <c r="U1009" s="742"/>
      <c r="V1009" s="742"/>
      <c r="W1009" s="742"/>
      <c r="X1009" s="742"/>
      <c r="Y1009" s="742"/>
      <c r="Z1009" s="742"/>
      <c r="AA1009" s="742"/>
      <c r="AB1009" s="742"/>
      <c r="AC1009" s="742"/>
      <c r="AD1009" s="742"/>
      <c r="AE1009" s="742"/>
    </row>
    <row r="1010">
      <c r="A1010" s="742"/>
      <c r="B1010" s="742"/>
      <c r="C1010" s="742"/>
      <c r="D1010" s="742"/>
      <c r="E1010" s="742"/>
      <c r="F1010" s="742"/>
      <c r="G1010" s="742"/>
      <c r="H1010" s="742"/>
      <c r="I1010" s="742"/>
      <c r="J1010" s="742"/>
      <c r="K1010" s="742"/>
      <c r="L1010" s="742"/>
      <c r="M1010" s="742"/>
      <c r="N1010" s="742"/>
      <c r="O1010" s="742"/>
      <c r="P1010" s="742"/>
      <c r="Q1010" s="742"/>
      <c r="R1010" s="742"/>
      <c r="S1010" s="742"/>
      <c r="T1010" s="742"/>
      <c r="U1010" s="742"/>
      <c r="V1010" s="742"/>
      <c r="W1010" s="742"/>
      <c r="X1010" s="742"/>
      <c r="Y1010" s="742"/>
      <c r="Z1010" s="742"/>
      <c r="AA1010" s="742"/>
      <c r="AB1010" s="742"/>
      <c r="AC1010" s="742"/>
      <c r="AD1010" s="742"/>
      <c r="AE1010" s="742"/>
    </row>
    <row r="1011">
      <c r="A1011" s="742"/>
      <c r="B1011" s="742"/>
      <c r="C1011" s="742"/>
      <c r="D1011" s="742"/>
      <c r="E1011" s="742"/>
      <c r="F1011" s="742"/>
      <c r="G1011" s="742"/>
      <c r="H1011" s="742"/>
      <c r="I1011" s="742"/>
      <c r="J1011" s="742"/>
      <c r="K1011" s="742"/>
      <c r="L1011" s="742"/>
      <c r="M1011" s="742"/>
      <c r="N1011" s="742"/>
      <c r="O1011" s="742"/>
      <c r="P1011" s="742"/>
      <c r="Q1011" s="742"/>
      <c r="R1011" s="742"/>
      <c r="S1011" s="742"/>
      <c r="T1011" s="742"/>
      <c r="U1011" s="742"/>
      <c r="V1011" s="742"/>
      <c r="W1011" s="742"/>
      <c r="X1011" s="742"/>
      <c r="Y1011" s="742"/>
      <c r="Z1011" s="742"/>
      <c r="AA1011" s="742"/>
      <c r="AB1011" s="742"/>
      <c r="AC1011" s="742"/>
      <c r="AD1011" s="742"/>
      <c r="AE1011" s="742"/>
    </row>
    <row r="1012">
      <c r="A1012" s="742"/>
      <c r="B1012" s="742"/>
      <c r="C1012" s="742"/>
      <c r="D1012" s="742"/>
      <c r="E1012" s="742"/>
      <c r="F1012" s="742"/>
      <c r="G1012" s="742"/>
      <c r="H1012" s="742"/>
      <c r="I1012" s="742"/>
      <c r="J1012" s="742"/>
      <c r="K1012" s="742"/>
      <c r="L1012" s="742"/>
      <c r="M1012" s="742"/>
      <c r="N1012" s="742"/>
      <c r="O1012" s="742"/>
      <c r="P1012" s="742"/>
      <c r="Q1012" s="742"/>
      <c r="R1012" s="742"/>
      <c r="S1012" s="742"/>
      <c r="T1012" s="742"/>
      <c r="U1012" s="742"/>
      <c r="V1012" s="742"/>
      <c r="W1012" s="742"/>
      <c r="X1012" s="742"/>
      <c r="Y1012" s="742"/>
      <c r="Z1012" s="742"/>
      <c r="AA1012" s="742"/>
      <c r="AB1012" s="742"/>
      <c r="AC1012" s="742"/>
      <c r="AD1012" s="742"/>
      <c r="AE1012" s="742"/>
    </row>
    <row r="1013">
      <c r="A1013" s="742"/>
      <c r="B1013" s="742"/>
      <c r="C1013" s="742"/>
      <c r="D1013" s="742"/>
      <c r="E1013" s="742"/>
      <c r="F1013" s="742"/>
      <c r="G1013" s="742"/>
      <c r="H1013" s="742"/>
      <c r="I1013" s="742"/>
      <c r="J1013" s="742"/>
      <c r="K1013" s="742"/>
      <c r="L1013" s="742"/>
      <c r="M1013" s="742"/>
      <c r="N1013" s="742"/>
      <c r="O1013" s="742"/>
      <c r="P1013" s="742"/>
      <c r="Q1013" s="742"/>
      <c r="R1013" s="742"/>
      <c r="S1013" s="742"/>
      <c r="T1013" s="742"/>
      <c r="U1013" s="742"/>
      <c r="V1013" s="742"/>
      <c r="W1013" s="742"/>
      <c r="X1013" s="742"/>
      <c r="Y1013" s="742"/>
      <c r="Z1013" s="742"/>
      <c r="AA1013" s="742"/>
      <c r="AB1013" s="742"/>
      <c r="AC1013" s="742"/>
      <c r="AD1013" s="742"/>
      <c r="AE1013" s="742"/>
    </row>
    <row r="1014">
      <c r="A1014" s="742"/>
      <c r="B1014" s="742"/>
      <c r="C1014" s="742"/>
      <c r="D1014" s="742"/>
      <c r="E1014" s="742"/>
      <c r="F1014" s="742"/>
      <c r="G1014" s="742"/>
      <c r="H1014" s="742"/>
      <c r="I1014" s="742"/>
      <c r="J1014" s="742"/>
      <c r="K1014" s="742"/>
      <c r="L1014" s="742"/>
      <c r="M1014" s="742"/>
      <c r="N1014" s="742"/>
      <c r="O1014" s="742"/>
      <c r="P1014" s="742"/>
      <c r="Q1014" s="742"/>
      <c r="R1014" s="742"/>
      <c r="S1014" s="742"/>
      <c r="T1014" s="742"/>
      <c r="U1014" s="742"/>
      <c r="V1014" s="742"/>
      <c r="W1014" s="742"/>
      <c r="X1014" s="742"/>
      <c r="Y1014" s="742"/>
      <c r="Z1014" s="742"/>
      <c r="AA1014" s="742"/>
      <c r="AB1014" s="742"/>
      <c r="AC1014" s="742"/>
      <c r="AD1014" s="742"/>
      <c r="AE1014" s="742"/>
    </row>
    <row r="1015">
      <c r="A1015" s="742"/>
      <c r="B1015" s="742"/>
      <c r="C1015" s="742"/>
      <c r="D1015" s="742"/>
      <c r="E1015" s="742"/>
      <c r="F1015" s="742"/>
      <c r="G1015" s="742"/>
      <c r="H1015" s="742"/>
      <c r="I1015" s="742"/>
      <c r="J1015" s="742"/>
      <c r="K1015" s="742"/>
      <c r="L1015" s="742"/>
      <c r="M1015" s="742"/>
      <c r="N1015" s="742"/>
      <c r="O1015" s="742"/>
      <c r="P1015" s="742"/>
      <c r="Q1015" s="742"/>
      <c r="R1015" s="742"/>
      <c r="S1015" s="742"/>
      <c r="T1015" s="742"/>
      <c r="U1015" s="742"/>
      <c r="V1015" s="742"/>
      <c r="W1015" s="742"/>
      <c r="X1015" s="742"/>
      <c r="Y1015" s="742"/>
      <c r="Z1015" s="742"/>
      <c r="AA1015" s="742"/>
      <c r="AB1015" s="742"/>
      <c r="AC1015" s="742"/>
      <c r="AD1015" s="742"/>
      <c r="AE1015" s="742"/>
    </row>
    <row r="1016">
      <c r="A1016" s="742"/>
      <c r="B1016" s="742"/>
      <c r="C1016" s="742"/>
      <c r="D1016" s="742"/>
      <c r="E1016" s="742"/>
      <c r="F1016" s="742"/>
      <c r="G1016" s="742"/>
      <c r="H1016" s="742"/>
      <c r="I1016" s="742"/>
      <c r="J1016" s="742"/>
      <c r="K1016" s="742"/>
      <c r="L1016" s="742"/>
      <c r="M1016" s="742"/>
      <c r="N1016" s="742"/>
      <c r="O1016" s="742"/>
      <c r="P1016" s="742"/>
      <c r="Q1016" s="742"/>
      <c r="R1016" s="742"/>
      <c r="S1016" s="742"/>
      <c r="T1016" s="742"/>
      <c r="U1016" s="742"/>
      <c r="V1016" s="742"/>
      <c r="W1016" s="742"/>
      <c r="X1016" s="742"/>
      <c r="Y1016" s="742"/>
      <c r="Z1016" s="742"/>
      <c r="AA1016" s="742"/>
      <c r="AB1016" s="742"/>
      <c r="AC1016" s="742"/>
      <c r="AD1016" s="742"/>
      <c r="AE1016" s="742"/>
    </row>
    <row r="1017">
      <c r="A1017" s="742"/>
      <c r="B1017" s="742"/>
      <c r="C1017" s="742"/>
      <c r="D1017" s="742"/>
      <c r="E1017" s="742"/>
      <c r="F1017" s="742"/>
      <c r="G1017" s="742"/>
      <c r="H1017" s="742"/>
      <c r="I1017" s="742"/>
      <c r="J1017" s="742"/>
      <c r="K1017" s="742"/>
      <c r="L1017" s="742"/>
      <c r="M1017" s="742"/>
      <c r="N1017" s="742"/>
      <c r="O1017" s="742"/>
      <c r="P1017" s="742"/>
      <c r="Q1017" s="742"/>
      <c r="R1017" s="742"/>
      <c r="S1017" s="742"/>
      <c r="T1017" s="742"/>
      <c r="U1017" s="742"/>
      <c r="V1017" s="742"/>
      <c r="W1017" s="742"/>
      <c r="X1017" s="742"/>
      <c r="Y1017" s="742"/>
      <c r="Z1017" s="742"/>
      <c r="AA1017" s="742"/>
      <c r="AB1017" s="742"/>
      <c r="AC1017" s="742"/>
      <c r="AD1017" s="742"/>
      <c r="AE1017" s="742"/>
    </row>
    <row r="1018">
      <c r="A1018" s="742"/>
      <c r="B1018" s="742"/>
      <c r="C1018" s="742"/>
      <c r="D1018" s="742"/>
      <c r="E1018" s="742"/>
      <c r="F1018" s="742"/>
      <c r="G1018" s="742"/>
      <c r="H1018" s="742"/>
      <c r="I1018" s="742"/>
      <c r="J1018" s="742"/>
      <c r="K1018" s="742"/>
      <c r="L1018" s="742"/>
      <c r="M1018" s="742"/>
      <c r="N1018" s="742"/>
      <c r="O1018" s="742"/>
      <c r="P1018" s="742"/>
      <c r="Q1018" s="742"/>
      <c r="R1018" s="742"/>
      <c r="S1018" s="742"/>
      <c r="T1018" s="742"/>
      <c r="U1018" s="742"/>
      <c r="V1018" s="742"/>
      <c r="W1018" s="742"/>
      <c r="X1018" s="742"/>
      <c r="Y1018" s="742"/>
      <c r="Z1018" s="742"/>
      <c r="AA1018" s="742"/>
      <c r="AB1018" s="742"/>
      <c r="AC1018" s="742"/>
      <c r="AD1018" s="742"/>
      <c r="AE1018" s="742"/>
    </row>
    <row r="1019">
      <c r="A1019" s="742"/>
      <c r="B1019" s="742"/>
      <c r="C1019" s="742"/>
      <c r="D1019" s="742"/>
      <c r="E1019" s="742"/>
      <c r="F1019" s="742"/>
      <c r="G1019" s="742"/>
      <c r="H1019" s="742"/>
      <c r="I1019" s="742"/>
      <c r="J1019" s="742"/>
      <c r="K1019" s="742"/>
      <c r="L1019" s="742"/>
      <c r="M1019" s="742"/>
      <c r="N1019" s="742"/>
      <c r="O1019" s="742"/>
      <c r="P1019" s="742"/>
      <c r="Q1019" s="742"/>
      <c r="R1019" s="742"/>
      <c r="S1019" s="742"/>
      <c r="T1019" s="742"/>
      <c r="U1019" s="742"/>
      <c r="V1019" s="742"/>
      <c r="W1019" s="742"/>
      <c r="X1019" s="742"/>
      <c r="Y1019" s="742"/>
      <c r="Z1019" s="742"/>
      <c r="AA1019" s="742"/>
      <c r="AB1019" s="742"/>
      <c r="AC1019" s="742"/>
      <c r="AD1019" s="742"/>
      <c r="AE1019" s="742"/>
    </row>
    <row r="1020">
      <c r="A1020" s="742"/>
      <c r="B1020" s="742"/>
      <c r="C1020" s="742"/>
      <c r="D1020" s="742"/>
      <c r="E1020" s="742"/>
      <c r="F1020" s="742"/>
      <c r="G1020" s="742"/>
      <c r="H1020" s="742"/>
      <c r="I1020" s="742"/>
      <c r="J1020" s="742"/>
      <c r="K1020" s="742"/>
      <c r="L1020" s="742"/>
      <c r="M1020" s="742"/>
      <c r="N1020" s="742"/>
      <c r="O1020" s="742"/>
      <c r="P1020" s="742"/>
      <c r="Q1020" s="742"/>
      <c r="R1020" s="742"/>
      <c r="S1020" s="742"/>
      <c r="T1020" s="742"/>
      <c r="U1020" s="742"/>
      <c r="V1020" s="742"/>
      <c r="W1020" s="742"/>
      <c r="X1020" s="742"/>
      <c r="Y1020" s="742"/>
      <c r="Z1020" s="742"/>
      <c r="AA1020" s="742"/>
      <c r="AB1020" s="742"/>
      <c r="AC1020" s="742"/>
      <c r="AD1020" s="742"/>
      <c r="AE1020" s="742"/>
    </row>
    <row r="1021">
      <c r="A1021" s="742"/>
      <c r="B1021" s="742"/>
      <c r="C1021" s="742"/>
      <c r="D1021" s="742"/>
      <c r="E1021" s="742"/>
      <c r="F1021" s="742"/>
      <c r="G1021" s="742"/>
      <c r="H1021" s="742"/>
      <c r="I1021" s="742"/>
      <c r="J1021" s="742"/>
      <c r="K1021" s="742"/>
      <c r="L1021" s="742"/>
      <c r="M1021" s="742"/>
      <c r="N1021" s="742"/>
      <c r="O1021" s="742"/>
      <c r="P1021" s="742"/>
      <c r="Q1021" s="742"/>
      <c r="R1021" s="742"/>
      <c r="S1021" s="742"/>
      <c r="T1021" s="742"/>
      <c r="U1021" s="742"/>
      <c r="V1021" s="742"/>
      <c r="W1021" s="742"/>
      <c r="X1021" s="742"/>
      <c r="Y1021" s="742"/>
      <c r="Z1021" s="742"/>
      <c r="AA1021" s="742"/>
      <c r="AB1021" s="742"/>
      <c r="AC1021" s="742"/>
      <c r="AD1021" s="742"/>
      <c r="AE1021" s="742"/>
    </row>
    <row r="1022">
      <c r="A1022" s="742"/>
      <c r="B1022" s="742"/>
      <c r="C1022" s="742"/>
      <c r="D1022" s="742"/>
      <c r="E1022" s="742"/>
      <c r="F1022" s="742"/>
      <c r="G1022" s="742"/>
      <c r="H1022" s="742"/>
      <c r="I1022" s="742"/>
      <c r="J1022" s="742"/>
      <c r="K1022" s="742"/>
      <c r="L1022" s="742"/>
      <c r="M1022" s="742"/>
      <c r="N1022" s="742"/>
      <c r="O1022" s="742"/>
      <c r="P1022" s="742"/>
      <c r="Q1022" s="742"/>
      <c r="R1022" s="742"/>
      <c r="S1022" s="742"/>
      <c r="T1022" s="742"/>
      <c r="U1022" s="742"/>
      <c r="V1022" s="742"/>
      <c r="W1022" s="742"/>
      <c r="X1022" s="742"/>
      <c r="Y1022" s="742"/>
      <c r="Z1022" s="742"/>
      <c r="AA1022" s="742"/>
      <c r="AB1022" s="742"/>
      <c r="AC1022" s="742"/>
      <c r="AD1022" s="742"/>
      <c r="AE1022" s="742"/>
    </row>
    <row r="1023">
      <c r="A1023" s="742"/>
      <c r="B1023" s="742"/>
      <c r="C1023" s="742"/>
      <c r="D1023" s="742"/>
      <c r="E1023" s="742"/>
      <c r="F1023" s="742"/>
      <c r="G1023" s="742"/>
      <c r="H1023" s="742"/>
      <c r="I1023" s="742"/>
      <c r="J1023" s="742"/>
      <c r="K1023" s="742"/>
      <c r="L1023" s="742"/>
      <c r="M1023" s="742"/>
      <c r="N1023" s="742"/>
      <c r="O1023" s="742"/>
      <c r="P1023" s="742"/>
      <c r="Q1023" s="742"/>
      <c r="R1023" s="742"/>
      <c r="S1023" s="742"/>
      <c r="T1023" s="742"/>
      <c r="U1023" s="742"/>
      <c r="V1023" s="742"/>
      <c r="W1023" s="742"/>
      <c r="X1023" s="742"/>
      <c r="Y1023" s="742"/>
      <c r="Z1023" s="742"/>
      <c r="AA1023" s="742"/>
      <c r="AB1023" s="742"/>
      <c r="AC1023" s="742"/>
      <c r="AD1023" s="742"/>
      <c r="AE1023" s="742"/>
    </row>
    <row r="1024">
      <c r="A1024" s="742"/>
      <c r="B1024" s="742"/>
      <c r="C1024" s="742"/>
      <c r="D1024" s="742"/>
      <c r="E1024" s="742"/>
      <c r="F1024" s="742"/>
      <c r="G1024" s="742"/>
      <c r="H1024" s="742"/>
      <c r="I1024" s="742"/>
      <c r="J1024" s="742"/>
      <c r="K1024" s="742"/>
      <c r="L1024" s="742"/>
      <c r="M1024" s="742"/>
      <c r="N1024" s="742"/>
      <c r="O1024" s="742"/>
      <c r="P1024" s="742"/>
      <c r="Q1024" s="742"/>
      <c r="R1024" s="742"/>
      <c r="S1024" s="742"/>
      <c r="T1024" s="742"/>
      <c r="U1024" s="742"/>
      <c r="V1024" s="742"/>
      <c r="W1024" s="742"/>
      <c r="X1024" s="742"/>
      <c r="Y1024" s="742"/>
      <c r="Z1024" s="742"/>
      <c r="AA1024" s="742"/>
      <c r="AB1024" s="742"/>
      <c r="AC1024" s="742"/>
      <c r="AD1024" s="742"/>
      <c r="AE1024" s="742"/>
    </row>
    <row r="1025">
      <c r="A1025" s="742"/>
      <c r="B1025" s="742"/>
      <c r="C1025" s="742"/>
      <c r="D1025" s="742"/>
      <c r="E1025" s="742"/>
      <c r="F1025" s="742"/>
      <c r="G1025" s="742"/>
      <c r="H1025" s="742"/>
      <c r="I1025" s="742"/>
      <c r="J1025" s="742"/>
      <c r="K1025" s="742"/>
      <c r="L1025" s="742"/>
      <c r="M1025" s="742"/>
      <c r="N1025" s="742"/>
      <c r="O1025" s="742"/>
      <c r="P1025" s="742"/>
      <c r="Q1025" s="742"/>
      <c r="R1025" s="742"/>
      <c r="S1025" s="742"/>
      <c r="T1025" s="742"/>
      <c r="U1025" s="742"/>
      <c r="V1025" s="742"/>
      <c r="W1025" s="742"/>
      <c r="X1025" s="742"/>
      <c r="Y1025" s="742"/>
      <c r="Z1025" s="742"/>
      <c r="AA1025" s="742"/>
      <c r="AB1025" s="742"/>
      <c r="AC1025" s="742"/>
      <c r="AD1025" s="742"/>
      <c r="AE1025" s="742"/>
    </row>
    <row r="1026">
      <c r="A1026" s="742"/>
      <c r="B1026" s="742"/>
      <c r="C1026" s="742"/>
      <c r="D1026" s="742"/>
      <c r="E1026" s="742"/>
      <c r="F1026" s="742"/>
      <c r="G1026" s="742"/>
      <c r="H1026" s="742"/>
      <c r="I1026" s="742"/>
      <c r="J1026" s="742"/>
      <c r="K1026" s="742"/>
      <c r="L1026" s="742"/>
      <c r="M1026" s="742"/>
      <c r="N1026" s="742"/>
      <c r="O1026" s="742"/>
      <c r="P1026" s="742"/>
      <c r="Q1026" s="742"/>
      <c r="R1026" s="742"/>
      <c r="S1026" s="742"/>
      <c r="T1026" s="742"/>
      <c r="U1026" s="742"/>
      <c r="V1026" s="742"/>
      <c r="W1026" s="742"/>
      <c r="X1026" s="742"/>
      <c r="Y1026" s="742"/>
      <c r="Z1026" s="742"/>
      <c r="AA1026" s="742"/>
      <c r="AB1026" s="742"/>
      <c r="AC1026" s="742"/>
      <c r="AD1026" s="742"/>
      <c r="AE1026" s="742"/>
    </row>
  </sheetData>
  <conditionalFormatting sqref="J1:J1026">
    <cfRule type="containsText" dxfId="1" priority="1" operator="containsText" text="Pass">
      <formula>NOT(ISERROR(SEARCH(("Pass"),(J1))))</formula>
    </cfRule>
  </conditionalFormatting>
  <conditionalFormatting sqref="J1:J1026">
    <cfRule type="containsText" dxfId="2" priority="2" operator="containsText" text="Fail">
      <formula>NOT(ISERROR(SEARCH(("Fail"),(J1))))</formula>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5.43"/>
    <col customWidth="1" min="3" max="3" width="22.14"/>
    <col customWidth="1" min="4" max="4" width="13.0"/>
    <col customWidth="1" min="5" max="5" width="30.86"/>
    <col customWidth="1" min="6" max="6" width="30.71"/>
    <col customWidth="1" min="7" max="7" width="18.71"/>
  </cols>
  <sheetData>
    <row r="1">
      <c r="A1" s="768" t="s">
        <v>19</v>
      </c>
      <c r="B1" s="240"/>
      <c r="C1" s="240"/>
      <c r="D1" s="240"/>
      <c r="E1" s="240"/>
      <c r="F1" s="240"/>
      <c r="G1" s="240"/>
      <c r="H1" s="240"/>
      <c r="I1" s="240"/>
      <c r="J1" s="240"/>
      <c r="K1" s="240"/>
      <c r="L1" s="240"/>
      <c r="M1" s="240"/>
      <c r="N1" s="240"/>
      <c r="O1" s="240"/>
      <c r="P1" s="240"/>
      <c r="Q1" s="240"/>
      <c r="R1" s="240"/>
      <c r="S1" s="240"/>
      <c r="T1" s="240"/>
      <c r="U1" s="240"/>
      <c r="V1" s="240"/>
    </row>
    <row r="2" ht="30.75" customHeight="1">
      <c r="A2" s="479" t="s">
        <v>57</v>
      </c>
      <c r="B2" s="479" t="s">
        <v>60</v>
      </c>
      <c r="C2" s="479" t="s">
        <v>4240</v>
      </c>
      <c r="D2" s="479" t="s">
        <v>61</v>
      </c>
      <c r="E2" s="479" t="s">
        <v>62</v>
      </c>
      <c r="F2" s="479" t="s">
        <v>423</v>
      </c>
      <c r="G2" s="479" t="s">
        <v>64</v>
      </c>
      <c r="H2" s="479" t="s">
        <v>65</v>
      </c>
      <c r="I2" s="480" t="s">
        <v>66</v>
      </c>
      <c r="J2" s="479" t="s">
        <v>67</v>
      </c>
      <c r="K2" s="479" t="s">
        <v>68</v>
      </c>
      <c r="L2" s="479" t="s">
        <v>69</v>
      </c>
      <c r="M2" s="479" t="s">
        <v>70</v>
      </c>
      <c r="N2" s="479" t="s">
        <v>71</v>
      </c>
      <c r="O2" s="481" t="s">
        <v>72</v>
      </c>
      <c r="P2" s="481" t="s">
        <v>73</v>
      </c>
      <c r="Q2" s="481" t="s">
        <v>74</v>
      </c>
      <c r="R2" s="481" t="s">
        <v>75</v>
      </c>
      <c r="S2" s="481" t="s">
        <v>76</v>
      </c>
      <c r="T2" s="479" t="s">
        <v>77</v>
      </c>
      <c r="U2" s="479" t="s">
        <v>78</v>
      </c>
      <c r="V2" s="480" t="s">
        <v>79</v>
      </c>
    </row>
    <row r="3">
      <c r="A3" s="163"/>
      <c r="B3" s="483" t="s">
        <v>80</v>
      </c>
      <c r="C3" s="163"/>
      <c r="D3" s="485"/>
      <c r="E3" s="485"/>
      <c r="F3" s="485"/>
      <c r="G3" s="485"/>
      <c r="H3" s="486"/>
      <c r="I3" s="486"/>
      <c r="J3" s="486"/>
      <c r="K3" s="163"/>
      <c r="L3" s="163"/>
      <c r="M3" s="478"/>
      <c r="N3" s="478"/>
      <c r="O3" s="163"/>
      <c r="P3" s="163"/>
      <c r="Q3" s="163"/>
      <c r="R3" s="163"/>
      <c r="S3" s="163"/>
      <c r="T3" s="163"/>
      <c r="U3" s="163"/>
      <c r="V3" s="163"/>
    </row>
    <row r="4">
      <c r="A4" s="163"/>
      <c r="B4" s="496"/>
      <c r="C4" s="576"/>
      <c r="D4" s="492" t="s">
        <v>81</v>
      </c>
      <c r="E4" s="493"/>
      <c r="F4" s="494" t="s">
        <v>82</v>
      </c>
      <c r="G4" s="495"/>
      <c r="H4" s="486"/>
      <c r="I4" s="486"/>
      <c r="J4" s="486"/>
      <c r="K4" s="163"/>
      <c r="L4" s="163"/>
      <c r="M4" s="478"/>
      <c r="N4" s="478"/>
      <c r="O4" s="163"/>
      <c r="P4" s="163"/>
      <c r="Q4" s="163"/>
      <c r="R4" s="163"/>
      <c r="S4" s="163"/>
      <c r="T4" s="163"/>
      <c r="U4" s="163"/>
      <c r="V4" s="163"/>
    </row>
    <row r="5">
      <c r="A5" s="163"/>
      <c r="B5" s="496"/>
      <c r="C5" s="577"/>
      <c r="D5" s="499" t="s">
        <v>83</v>
      </c>
      <c r="E5" s="500"/>
      <c r="F5" s="494" t="s">
        <v>84</v>
      </c>
      <c r="G5" s="501"/>
      <c r="H5" s="486"/>
      <c r="I5" s="486"/>
      <c r="J5" s="486"/>
      <c r="K5" s="163"/>
      <c r="L5" s="163"/>
      <c r="M5" s="478"/>
      <c r="N5" s="478"/>
      <c r="O5" s="163"/>
      <c r="P5" s="163"/>
      <c r="Q5" s="163"/>
      <c r="R5" s="163"/>
      <c r="S5" s="163"/>
      <c r="T5" s="163"/>
      <c r="U5" s="163"/>
      <c r="V5" s="163"/>
    </row>
    <row r="6">
      <c r="A6" s="163"/>
      <c r="B6" s="496"/>
      <c r="C6" s="577"/>
      <c r="D6" s="499" t="s">
        <v>85</v>
      </c>
      <c r="E6" s="505"/>
      <c r="F6" s="494" t="s">
        <v>86</v>
      </c>
      <c r="G6" s="506"/>
      <c r="H6" s="486"/>
      <c r="I6" s="486"/>
      <c r="J6" s="486"/>
      <c r="K6" s="163"/>
      <c r="L6" s="163"/>
      <c r="M6" s="478"/>
      <c r="N6" s="478"/>
      <c r="O6" s="163"/>
      <c r="P6" s="163"/>
      <c r="Q6" s="163"/>
      <c r="R6" s="163"/>
      <c r="S6" s="163"/>
      <c r="T6" s="163"/>
      <c r="U6" s="163"/>
      <c r="V6" s="769">
        <f>countIF(U67:U1038, "Release")</f>
        <v>0</v>
      </c>
    </row>
    <row r="7">
      <c r="A7" s="770" t="s">
        <v>4241</v>
      </c>
      <c r="B7" s="771"/>
      <c r="C7" s="213"/>
      <c r="D7" s="213"/>
      <c r="E7" s="213"/>
      <c r="F7" s="213"/>
      <c r="G7" s="213"/>
      <c r="H7" s="213"/>
      <c r="I7" s="213"/>
      <c r="J7" s="213"/>
      <c r="K7" s="213"/>
      <c r="L7" s="213"/>
      <c r="M7" s="772"/>
      <c r="N7" s="156"/>
      <c r="O7" s="213"/>
      <c r="P7" s="156"/>
      <c r="Q7" s="156"/>
      <c r="R7" s="156"/>
      <c r="S7" s="156"/>
      <c r="T7" s="156"/>
      <c r="U7" s="156"/>
      <c r="V7" s="514"/>
    </row>
    <row r="8">
      <c r="A8" s="186" t="s">
        <v>4242</v>
      </c>
      <c r="B8" s="186" t="s">
        <v>4243</v>
      </c>
      <c r="C8" s="186"/>
      <c r="D8" s="186" t="s">
        <v>4244</v>
      </c>
      <c r="E8" s="186" t="s">
        <v>4245</v>
      </c>
      <c r="F8" s="186" t="s">
        <v>4246</v>
      </c>
      <c r="G8" s="164" t="s">
        <v>4247</v>
      </c>
      <c r="H8" s="773"/>
      <c r="I8" s="773"/>
      <c r="J8" s="774">
        <v>43724.0</v>
      </c>
      <c r="K8" s="159" t="s">
        <v>47</v>
      </c>
      <c r="L8" s="572" t="s">
        <v>94</v>
      </c>
      <c r="M8" s="160"/>
      <c r="N8" s="160"/>
      <c r="O8" s="89" t="s">
        <v>96</v>
      </c>
      <c r="P8" s="89" t="s">
        <v>105</v>
      </c>
      <c r="Q8" s="89" t="s">
        <v>98</v>
      </c>
      <c r="R8" s="157">
        <v>43713.0</v>
      </c>
      <c r="S8" s="162"/>
      <c r="T8" s="162" t="s">
        <v>99</v>
      </c>
      <c r="U8" s="162"/>
      <c r="V8" s="163" t="s">
        <v>79</v>
      </c>
    </row>
    <row r="9">
      <c r="A9" s="186" t="s">
        <v>4248</v>
      </c>
      <c r="B9" s="164" t="s">
        <v>4243</v>
      </c>
      <c r="C9" s="164"/>
      <c r="D9" s="164" t="s">
        <v>4249</v>
      </c>
      <c r="E9" s="164" t="s">
        <v>4245</v>
      </c>
      <c r="F9" s="164" t="s">
        <v>4250</v>
      </c>
      <c r="G9" s="164" t="s">
        <v>4251</v>
      </c>
      <c r="H9" s="773"/>
      <c r="I9" s="773"/>
      <c r="J9" s="774">
        <v>43724.0</v>
      </c>
      <c r="K9" s="159" t="s">
        <v>47</v>
      </c>
      <c r="L9" s="572" t="s">
        <v>94</v>
      </c>
      <c r="M9" s="587"/>
      <c r="N9" s="160" t="s">
        <v>4252</v>
      </c>
      <c r="O9" s="175" t="s">
        <v>96</v>
      </c>
      <c r="P9" s="89" t="s">
        <v>105</v>
      </c>
      <c r="Q9" s="175" t="s">
        <v>98</v>
      </c>
      <c r="R9" s="157">
        <v>43713.0</v>
      </c>
      <c r="S9" s="162"/>
      <c r="T9" s="162" t="s">
        <v>99</v>
      </c>
      <c r="U9" s="162" t="s">
        <v>100</v>
      </c>
      <c r="V9" s="163" t="s">
        <v>79</v>
      </c>
    </row>
    <row r="10">
      <c r="A10" s="186" t="s">
        <v>4253</v>
      </c>
      <c r="B10" s="164" t="s">
        <v>4243</v>
      </c>
      <c r="C10" s="164"/>
      <c r="D10" s="164" t="s">
        <v>4254</v>
      </c>
      <c r="E10" s="164" t="s">
        <v>4255</v>
      </c>
      <c r="F10" s="164" t="s">
        <v>4256</v>
      </c>
      <c r="G10" s="164" t="s">
        <v>4257</v>
      </c>
      <c r="H10" s="773"/>
      <c r="I10" s="773"/>
      <c r="J10" s="774">
        <v>43724.0</v>
      </c>
      <c r="K10" s="680" t="s">
        <v>47</v>
      </c>
      <c r="L10" s="572" t="s">
        <v>94</v>
      </c>
      <c r="M10" s="775" t="str">
        <f>HYPERLINK("https://tangramcare.atlassian.net/browse/P2BN-2012","P2BN-2012")</f>
        <v>P2BN-2012</v>
      </c>
      <c r="N10" s="178" t="s">
        <v>4258</v>
      </c>
      <c r="O10" s="164" t="s">
        <v>96</v>
      </c>
      <c r="P10" s="89" t="s">
        <v>105</v>
      </c>
      <c r="Q10" s="478"/>
      <c r="R10" s="478"/>
      <c r="S10" s="162"/>
      <c r="T10" s="162" t="s">
        <v>99</v>
      </c>
      <c r="U10" s="162" t="s">
        <v>100</v>
      </c>
      <c r="V10" s="163" t="s">
        <v>79</v>
      </c>
    </row>
    <row r="11">
      <c r="A11" s="186" t="s">
        <v>4259</v>
      </c>
      <c r="B11" s="164" t="s">
        <v>4243</v>
      </c>
      <c r="C11" s="164"/>
      <c r="D11" s="164" t="s">
        <v>4260</v>
      </c>
      <c r="E11" s="164" t="s">
        <v>4255</v>
      </c>
      <c r="F11" s="164" t="s">
        <v>4261</v>
      </c>
      <c r="G11" s="164" t="s">
        <v>4262</v>
      </c>
      <c r="H11" s="773"/>
      <c r="I11" s="773"/>
      <c r="J11" s="774">
        <v>43724.0</v>
      </c>
      <c r="K11" s="159" t="s">
        <v>47</v>
      </c>
      <c r="L11" s="572" t="s">
        <v>94</v>
      </c>
      <c r="M11" s="160"/>
      <c r="N11" s="178"/>
      <c r="O11" s="164" t="s">
        <v>96</v>
      </c>
      <c r="P11" s="89" t="s">
        <v>105</v>
      </c>
      <c r="Q11" s="175"/>
      <c r="R11" s="175"/>
      <c r="S11" s="162"/>
      <c r="T11" s="162" t="s">
        <v>99</v>
      </c>
      <c r="U11" s="162"/>
      <c r="V11" s="163" t="s">
        <v>79</v>
      </c>
    </row>
    <row r="12">
      <c r="A12" s="186" t="s">
        <v>4263</v>
      </c>
      <c r="B12" s="164" t="s">
        <v>4243</v>
      </c>
      <c r="C12" s="164"/>
      <c r="D12" s="164" t="s">
        <v>4264</v>
      </c>
      <c r="E12" s="164" t="s">
        <v>4255</v>
      </c>
      <c r="F12" s="164" t="s">
        <v>4265</v>
      </c>
      <c r="G12" s="164" t="s">
        <v>4266</v>
      </c>
      <c r="H12" s="773"/>
      <c r="I12" s="773"/>
      <c r="J12" s="774">
        <v>43724.0</v>
      </c>
      <c r="K12" s="159" t="s">
        <v>47</v>
      </c>
      <c r="L12" s="572" t="s">
        <v>94</v>
      </c>
      <c r="M12" s="587"/>
      <c r="N12" s="587" t="s">
        <v>4267</v>
      </c>
      <c r="O12" s="164" t="s">
        <v>96</v>
      </c>
      <c r="P12" s="175" t="s">
        <v>249</v>
      </c>
      <c r="Q12" s="175" t="s">
        <v>98</v>
      </c>
      <c r="R12" s="157">
        <v>43721.0</v>
      </c>
      <c r="S12" s="162"/>
      <c r="T12" s="162" t="s">
        <v>99</v>
      </c>
      <c r="U12" s="162"/>
      <c r="V12" s="163" t="s">
        <v>79</v>
      </c>
    </row>
    <row r="13">
      <c r="A13" s="186" t="s">
        <v>4268</v>
      </c>
      <c r="B13" s="164" t="s">
        <v>4243</v>
      </c>
      <c r="C13" s="164"/>
      <c r="D13" s="164" t="s">
        <v>4269</v>
      </c>
      <c r="E13" s="164" t="s">
        <v>4270</v>
      </c>
      <c r="F13" s="521" t="s">
        <v>4271</v>
      </c>
      <c r="G13" s="521" t="s">
        <v>4272</v>
      </c>
      <c r="H13" s="773"/>
      <c r="I13" s="773"/>
      <c r="J13" s="774">
        <v>43724.0</v>
      </c>
      <c r="K13" s="89" t="s">
        <v>4273</v>
      </c>
      <c r="L13" s="572" t="s">
        <v>94</v>
      </c>
      <c r="M13" s="776"/>
      <c r="N13" s="175"/>
      <c r="O13" s="164" t="s">
        <v>100</v>
      </c>
      <c r="P13" s="175" t="s">
        <v>249</v>
      </c>
      <c r="Q13" s="175" t="s">
        <v>98</v>
      </c>
      <c r="R13" s="157">
        <v>43731.0</v>
      </c>
      <c r="S13" s="162"/>
      <c r="T13" s="162" t="s">
        <v>99</v>
      </c>
      <c r="U13" s="162"/>
      <c r="V13" s="163" t="s">
        <v>79</v>
      </c>
    </row>
    <row r="14">
      <c r="A14" s="186" t="s">
        <v>4274</v>
      </c>
      <c r="B14" s="164" t="s">
        <v>4243</v>
      </c>
      <c r="C14" s="89"/>
      <c r="D14" s="89" t="s">
        <v>4275</v>
      </c>
      <c r="E14" s="89" t="s">
        <v>4255</v>
      </c>
      <c r="F14" s="89" t="s">
        <v>4276</v>
      </c>
      <c r="G14" s="89" t="s">
        <v>4277</v>
      </c>
      <c r="H14" s="773"/>
      <c r="I14" s="773"/>
      <c r="J14" s="774">
        <v>43724.0</v>
      </c>
      <c r="K14" s="159" t="s">
        <v>47</v>
      </c>
      <c r="L14" s="572" t="s">
        <v>94</v>
      </c>
      <c r="M14" s="161"/>
      <c r="N14" s="777" t="s">
        <v>4267</v>
      </c>
      <c r="O14" s="89" t="s">
        <v>96</v>
      </c>
      <c r="P14" s="89" t="s">
        <v>249</v>
      </c>
      <c r="Q14" s="175" t="s">
        <v>98</v>
      </c>
      <c r="R14" s="157">
        <v>43721.0</v>
      </c>
      <c r="S14" s="162"/>
      <c r="T14" s="162" t="s">
        <v>99</v>
      </c>
      <c r="U14" s="162"/>
      <c r="V14" s="163" t="s">
        <v>79</v>
      </c>
    </row>
    <row r="15">
      <c r="A15" s="186" t="s">
        <v>4278</v>
      </c>
      <c r="B15" s="164" t="s">
        <v>4243</v>
      </c>
      <c r="C15" s="89"/>
      <c r="D15" s="89" t="s">
        <v>4279</v>
      </c>
      <c r="E15" s="89" t="s">
        <v>4255</v>
      </c>
      <c r="F15" s="89" t="s">
        <v>4236</v>
      </c>
      <c r="G15" s="89" t="s">
        <v>4280</v>
      </c>
      <c r="H15" s="773"/>
      <c r="I15" s="773"/>
      <c r="J15" s="774">
        <v>43733.0</v>
      </c>
      <c r="K15" s="89" t="s">
        <v>47</v>
      </c>
      <c r="L15" s="572" t="s">
        <v>94</v>
      </c>
      <c r="M15" s="194"/>
      <c r="N15" s="89" t="s">
        <v>4281</v>
      </c>
      <c r="O15" s="89" t="s">
        <v>96</v>
      </c>
      <c r="P15" s="89" t="s">
        <v>249</v>
      </c>
      <c r="Q15" s="89" t="s">
        <v>98</v>
      </c>
      <c r="R15" s="157">
        <v>43763.0</v>
      </c>
      <c r="S15" s="162"/>
      <c r="T15" s="162" t="s">
        <v>99</v>
      </c>
      <c r="U15" s="162"/>
      <c r="V15" s="163" t="s">
        <v>79</v>
      </c>
    </row>
    <row r="16">
      <c r="A16" s="770" t="s">
        <v>4282</v>
      </c>
      <c r="B16" s="771"/>
      <c r="C16" s="213"/>
      <c r="D16" s="213"/>
      <c r="E16" s="213"/>
      <c r="F16" s="213"/>
      <c r="G16" s="213"/>
      <c r="H16" s="213"/>
      <c r="I16" s="213"/>
      <c r="J16" s="213"/>
      <c r="K16" s="213"/>
      <c r="L16" s="213"/>
      <c r="M16" s="772"/>
      <c r="N16" s="156"/>
      <c r="O16" s="213"/>
      <c r="P16" s="156"/>
      <c r="Q16" s="156"/>
      <c r="R16" s="156"/>
      <c r="S16" s="156"/>
      <c r="T16" s="156"/>
      <c r="U16" s="156"/>
      <c r="V16" s="514"/>
    </row>
    <row r="17">
      <c r="A17" s="164" t="s">
        <v>4283</v>
      </c>
      <c r="B17" s="164" t="s">
        <v>4284</v>
      </c>
      <c r="C17" s="164"/>
      <c r="D17" s="164" t="s">
        <v>4285</v>
      </c>
      <c r="E17" s="164" t="s">
        <v>4286</v>
      </c>
      <c r="F17" s="164" t="s">
        <v>4287</v>
      </c>
      <c r="G17" s="164" t="s">
        <v>4288</v>
      </c>
      <c r="H17" s="773"/>
      <c r="I17" s="773"/>
      <c r="J17" s="774">
        <v>43724.0</v>
      </c>
      <c r="K17" s="159" t="s">
        <v>47</v>
      </c>
      <c r="L17" s="572" t="s">
        <v>94</v>
      </c>
      <c r="M17" s="587"/>
      <c r="N17" s="178" t="s">
        <v>4289</v>
      </c>
      <c r="O17" s="164" t="s">
        <v>96</v>
      </c>
      <c r="P17" s="175" t="s">
        <v>105</v>
      </c>
      <c r="Q17" s="175" t="s">
        <v>98</v>
      </c>
      <c r="R17" s="157">
        <v>43712.0</v>
      </c>
      <c r="S17" s="162"/>
      <c r="T17" s="162" t="s">
        <v>99</v>
      </c>
      <c r="U17" s="162" t="s">
        <v>100</v>
      </c>
      <c r="V17" s="163" t="s">
        <v>79</v>
      </c>
    </row>
    <row r="18">
      <c r="A18" s="164" t="s">
        <v>4290</v>
      </c>
      <c r="B18" s="164" t="s">
        <v>4284</v>
      </c>
      <c r="C18" s="164"/>
      <c r="D18" s="164" t="s">
        <v>4291</v>
      </c>
      <c r="E18" s="164" t="s">
        <v>4292</v>
      </c>
      <c r="F18" s="164" t="s">
        <v>4293</v>
      </c>
      <c r="G18" s="164" t="s">
        <v>4294</v>
      </c>
      <c r="H18" s="773"/>
      <c r="I18" s="773"/>
      <c r="J18" s="774">
        <v>43724.0</v>
      </c>
      <c r="K18" s="159" t="s">
        <v>47</v>
      </c>
      <c r="L18" s="572" t="s">
        <v>94</v>
      </c>
      <c r="M18" s="587"/>
      <c r="N18" s="777" t="s">
        <v>4267</v>
      </c>
      <c r="O18" s="164" t="s">
        <v>96</v>
      </c>
      <c r="P18" s="175" t="s">
        <v>249</v>
      </c>
      <c r="Q18" s="175" t="s">
        <v>98</v>
      </c>
      <c r="R18" s="157">
        <v>43721.0</v>
      </c>
      <c r="S18" s="162"/>
      <c r="T18" s="162" t="s">
        <v>99</v>
      </c>
      <c r="U18" s="162"/>
      <c r="V18" s="163" t="s">
        <v>79</v>
      </c>
    </row>
    <row r="19">
      <c r="A19" s="164" t="s">
        <v>4295</v>
      </c>
      <c r="B19" s="164" t="s">
        <v>4284</v>
      </c>
      <c r="C19" s="164"/>
      <c r="D19" s="164" t="s">
        <v>4296</v>
      </c>
      <c r="E19" s="164" t="s">
        <v>4292</v>
      </c>
      <c r="F19" s="164" t="s">
        <v>4297</v>
      </c>
      <c r="G19" s="164" t="s">
        <v>4298</v>
      </c>
      <c r="H19" s="773"/>
      <c r="I19" s="773"/>
      <c r="J19" s="774">
        <v>43724.0</v>
      </c>
      <c r="K19" s="159" t="s">
        <v>47</v>
      </c>
      <c r="L19" s="572" t="s">
        <v>94</v>
      </c>
      <c r="M19" s="587"/>
      <c r="N19" s="178" t="s">
        <v>4267</v>
      </c>
      <c r="O19" s="164" t="s">
        <v>96</v>
      </c>
      <c r="P19" s="175" t="s">
        <v>249</v>
      </c>
      <c r="Q19" s="175" t="s">
        <v>98</v>
      </c>
      <c r="R19" s="157">
        <v>43721.0</v>
      </c>
      <c r="S19" s="162"/>
      <c r="T19" s="162" t="s">
        <v>99</v>
      </c>
      <c r="U19" s="162"/>
      <c r="V19" s="163" t="s">
        <v>79</v>
      </c>
    </row>
    <row r="20">
      <c r="A20" s="164" t="s">
        <v>4299</v>
      </c>
      <c r="B20" s="164" t="s">
        <v>4284</v>
      </c>
      <c r="C20" s="164"/>
      <c r="D20" s="164" t="s">
        <v>4300</v>
      </c>
      <c r="E20" s="164" t="s">
        <v>4292</v>
      </c>
      <c r="F20" s="164" t="s">
        <v>4301</v>
      </c>
      <c r="G20" s="164" t="s">
        <v>4302</v>
      </c>
      <c r="H20" s="773"/>
      <c r="I20" s="773"/>
      <c r="J20" s="774">
        <v>43724.0</v>
      </c>
      <c r="K20" s="159" t="s">
        <v>47</v>
      </c>
      <c r="L20" s="572" t="s">
        <v>94</v>
      </c>
      <c r="M20" s="160"/>
      <c r="N20" s="160" t="s">
        <v>4303</v>
      </c>
      <c r="O20" s="164" t="s">
        <v>96</v>
      </c>
      <c r="P20" s="175" t="s">
        <v>249</v>
      </c>
      <c r="Q20" s="175" t="s">
        <v>98</v>
      </c>
      <c r="R20" s="157">
        <v>43721.0</v>
      </c>
      <c r="S20" s="162"/>
      <c r="T20" s="162" t="s">
        <v>99</v>
      </c>
      <c r="U20" s="162"/>
      <c r="V20" s="163" t="s">
        <v>79</v>
      </c>
    </row>
    <row r="21">
      <c r="A21" s="164" t="s">
        <v>4304</v>
      </c>
      <c r="B21" s="164" t="s">
        <v>4284</v>
      </c>
      <c r="C21" s="164"/>
      <c r="D21" s="164" t="s">
        <v>4305</v>
      </c>
      <c r="E21" s="164" t="s">
        <v>4292</v>
      </c>
      <c r="F21" s="164" t="s">
        <v>4306</v>
      </c>
      <c r="G21" s="164" t="s">
        <v>4307</v>
      </c>
      <c r="H21" s="773"/>
      <c r="I21" s="773"/>
      <c r="J21" s="774">
        <v>43724.0</v>
      </c>
      <c r="K21" s="159" t="s">
        <v>47</v>
      </c>
      <c r="L21" s="572" t="s">
        <v>94</v>
      </c>
      <c r="M21" s="587"/>
      <c r="N21" s="777" t="s">
        <v>4267</v>
      </c>
      <c r="O21" s="164" t="s">
        <v>96</v>
      </c>
      <c r="P21" s="175" t="s">
        <v>249</v>
      </c>
      <c r="Q21" s="175" t="s">
        <v>98</v>
      </c>
      <c r="R21" s="157">
        <v>43721.0</v>
      </c>
      <c r="S21" s="162"/>
      <c r="T21" s="162" t="s">
        <v>99</v>
      </c>
      <c r="U21" s="162"/>
      <c r="V21" s="163" t="s">
        <v>79</v>
      </c>
    </row>
    <row r="22">
      <c r="A22" s="164" t="s">
        <v>4308</v>
      </c>
      <c r="B22" s="164" t="s">
        <v>4284</v>
      </c>
      <c r="C22" s="164"/>
      <c r="D22" s="164" t="s">
        <v>4309</v>
      </c>
      <c r="E22" s="164" t="s">
        <v>4292</v>
      </c>
      <c r="F22" s="164" t="s">
        <v>4310</v>
      </c>
      <c r="G22" s="164" t="s">
        <v>4311</v>
      </c>
      <c r="H22" s="773"/>
      <c r="I22" s="773"/>
      <c r="J22" s="774">
        <v>43724.0</v>
      </c>
      <c r="K22" s="159" t="s">
        <v>47</v>
      </c>
      <c r="L22" s="572" t="s">
        <v>94</v>
      </c>
      <c r="M22" s="587"/>
      <c r="N22" s="777" t="s">
        <v>4267</v>
      </c>
      <c r="O22" s="164" t="s">
        <v>96</v>
      </c>
      <c r="P22" s="175" t="s">
        <v>249</v>
      </c>
      <c r="Q22" s="175" t="s">
        <v>98</v>
      </c>
      <c r="R22" s="157">
        <v>43721.0</v>
      </c>
      <c r="S22" s="162"/>
      <c r="T22" s="162" t="s">
        <v>99</v>
      </c>
      <c r="U22" s="162"/>
      <c r="V22" s="163" t="s">
        <v>79</v>
      </c>
    </row>
    <row r="23">
      <c r="A23" s="164" t="s">
        <v>4312</v>
      </c>
      <c r="B23" s="164" t="s">
        <v>4313</v>
      </c>
      <c r="C23" s="164"/>
      <c r="D23" s="164" t="s">
        <v>4314</v>
      </c>
      <c r="E23" s="164" t="s">
        <v>4315</v>
      </c>
      <c r="F23" s="164" t="s">
        <v>4316</v>
      </c>
      <c r="G23" s="164" t="s">
        <v>4317</v>
      </c>
      <c r="H23" s="773"/>
      <c r="I23" s="773"/>
      <c r="J23" s="774">
        <v>43724.0</v>
      </c>
      <c r="K23" s="159" t="s">
        <v>47</v>
      </c>
      <c r="L23" s="572" t="s">
        <v>94</v>
      </c>
      <c r="M23" s="587"/>
      <c r="N23" s="178" t="s">
        <v>4318</v>
      </c>
      <c r="O23" s="164" t="s">
        <v>100</v>
      </c>
      <c r="P23" s="175" t="s">
        <v>249</v>
      </c>
      <c r="Q23" s="175" t="s">
        <v>98</v>
      </c>
      <c r="R23" s="157">
        <v>43721.0</v>
      </c>
      <c r="S23" s="162"/>
      <c r="T23" s="162" t="s">
        <v>99</v>
      </c>
      <c r="U23" s="162"/>
      <c r="V23" s="163" t="s">
        <v>79</v>
      </c>
    </row>
    <row r="24">
      <c r="A24" s="770" t="s">
        <v>4319</v>
      </c>
      <c r="B24" s="771"/>
      <c r="C24" s="213"/>
      <c r="D24" s="213"/>
      <c r="E24" s="213"/>
      <c r="F24" s="213"/>
      <c r="G24" s="213"/>
      <c r="H24" s="213"/>
      <c r="I24" s="213"/>
      <c r="J24" s="213"/>
      <c r="K24" s="213"/>
      <c r="L24" s="213"/>
      <c r="M24" s="772"/>
      <c r="N24" s="156"/>
      <c r="O24" s="213"/>
      <c r="P24" s="156"/>
      <c r="Q24" s="156"/>
      <c r="R24" s="156"/>
      <c r="S24" s="156"/>
      <c r="T24" s="156"/>
      <c r="U24" s="156"/>
      <c r="V24" s="514"/>
    </row>
    <row r="25">
      <c r="A25" s="164" t="s">
        <v>4320</v>
      </c>
      <c r="B25" s="164" t="s">
        <v>4321</v>
      </c>
      <c r="C25" s="164"/>
      <c r="D25" s="164" t="s">
        <v>4322</v>
      </c>
      <c r="E25" s="164" t="s">
        <v>4286</v>
      </c>
      <c r="F25" s="164" t="s">
        <v>4323</v>
      </c>
      <c r="G25" s="164" t="s">
        <v>4324</v>
      </c>
      <c r="H25" s="773"/>
      <c r="I25" s="773"/>
      <c r="J25" s="774">
        <v>43724.0</v>
      </c>
      <c r="K25" s="159" t="s">
        <v>47</v>
      </c>
      <c r="L25" s="572" t="s">
        <v>94</v>
      </c>
      <c r="M25" s="587"/>
      <c r="N25" s="778" t="s">
        <v>4267</v>
      </c>
      <c r="O25" s="164" t="s">
        <v>96</v>
      </c>
      <c r="P25" s="175" t="s">
        <v>105</v>
      </c>
      <c r="Q25" s="175" t="s">
        <v>98</v>
      </c>
      <c r="R25" s="157">
        <v>43713.0</v>
      </c>
      <c r="S25" s="162"/>
      <c r="T25" s="162" t="s">
        <v>99</v>
      </c>
      <c r="U25" s="162"/>
      <c r="V25" s="163" t="s">
        <v>79</v>
      </c>
    </row>
    <row r="26">
      <c r="A26" s="164" t="s">
        <v>4325</v>
      </c>
      <c r="B26" s="164" t="s">
        <v>4321</v>
      </c>
      <c r="C26" s="164"/>
      <c r="D26" s="164" t="s">
        <v>4326</v>
      </c>
      <c r="E26" s="164" t="s">
        <v>4327</v>
      </c>
      <c r="F26" s="164" t="s">
        <v>4328</v>
      </c>
      <c r="G26" s="164" t="s">
        <v>4329</v>
      </c>
      <c r="H26" s="773"/>
      <c r="I26" s="773"/>
      <c r="J26" s="774">
        <v>43724.0</v>
      </c>
      <c r="K26" s="159" t="s">
        <v>47</v>
      </c>
      <c r="L26" s="572" t="s">
        <v>94</v>
      </c>
      <c r="M26" s="779" t="str">
        <f>HYPERLINK("https://tangramcare.atlassian.net/browse/P2BN-201","P2BN-201")</f>
        <v>P2BN-201</v>
      </c>
      <c r="N26" s="777" t="s">
        <v>4267</v>
      </c>
      <c r="O26" s="164" t="s">
        <v>96</v>
      </c>
      <c r="P26" s="175" t="s">
        <v>249</v>
      </c>
      <c r="Q26" s="175" t="s">
        <v>98</v>
      </c>
      <c r="R26" s="780">
        <v>43728.0</v>
      </c>
      <c r="S26" s="162"/>
      <c r="T26" s="162" t="s">
        <v>99</v>
      </c>
      <c r="U26" s="162" t="s">
        <v>100</v>
      </c>
      <c r="V26" s="163" t="s">
        <v>79</v>
      </c>
    </row>
    <row r="27">
      <c r="A27" s="164" t="s">
        <v>4330</v>
      </c>
      <c r="B27" s="164" t="s">
        <v>4331</v>
      </c>
      <c r="C27" s="521"/>
      <c r="D27" s="521" t="s">
        <v>4332</v>
      </c>
      <c r="E27" s="521" t="s">
        <v>4333</v>
      </c>
      <c r="F27" s="521" t="s">
        <v>4334</v>
      </c>
      <c r="G27" s="164" t="s">
        <v>4335</v>
      </c>
      <c r="H27" s="773"/>
      <c r="I27" s="773"/>
      <c r="J27" s="774">
        <v>43724.0</v>
      </c>
      <c r="K27" s="159" t="s">
        <v>47</v>
      </c>
      <c r="L27" s="572" t="s">
        <v>94</v>
      </c>
      <c r="M27" s="779" t="str">
        <f>HYPERLINK("https://tangramcare.atlassian.net/browse/P2BN-293","P2BN-293")</f>
        <v>P2BN-293</v>
      </c>
      <c r="N27" s="777" t="s">
        <v>4267</v>
      </c>
      <c r="O27" s="164" t="s">
        <v>96</v>
      </c>
      <c r="P27" s="175" t="s">
        <v>249</v>
      </c>
      <c r="Q27" s="175" t="s">
        <v>98</v>
      </c>
      <c r="R27" s="780">
        <v>43731.0</v>
      </c>
      <c r="S27" s="162"/>
      <c r="T27" s="162" t="s">
        <v>99</v>
      </c>
      <c r="U27" s="162"/>
      <c r="V27" s="163" t="s">
        <v>79</v>
      </c>
    </row>
    <row r="28">
      <c r="A28" s="164" t="s">
        <v>4336</v>
      </c>
      <c r="B28" s="164" t="s">
        <v>4321</v>
      </c>
      <c r="C28" s="164"/>
      <c r="D28" s="164" t="s">
        <v>4337</v>
      </c>
      <c r="E28" s="164" t="s">
        <v>4327</v>
      </c>
      <c r="F28" s="164" t="s">
        <v>4338</v>
      </c>
      <c r="G28" s="164" t="s">
        <v>4339</v>
      </c>
      <c r="H28" s="773"/>
      <c r="I28" s="773"/>
      <c r="J28" s="774">
        <v>43724.0</v>
      </c>
      <c r="K28" s="159" t="s">
        <v>47</v>
      </c>
      <c r="L28" s="572" t="s">
        <v>94</v>
      </c>
      <c r="M28" s="178"/>
      <c r="N28" s="777" t="s">
        <v>4267</v>
      </c>
      <c r="O28" s="164" t="s">
        <v>96</v>
      </c>
      <c r="P28" s="175" t="s">
        <v>249</v>
      </c>
      <c r="Q28" s="175" t="s">
        <v>98</v>
      </c>
      <c r="R28" s="780">
        <v>43728.0</v>
      </c>
      <c r="S28" s="162"/>
      <c r="T28" s="162" t="s">
        <v>99</v>
      </c>
      <c r="U28" s="162"/>
      <c r="V28" s="163" t="s">
        <v>79</v>
      </c>
    </row>
    <row r="29" ht="86.25" customHeight="1">
      <c r="A29" s="164" t="s">
        <v>4340</v>
      </c>
      <c r="B29" s="164" t="s">
        <v>4321</v>
      </c>
      <c r="C29" s="164"/>
      <c r="D29" s="164" t="s">
        <v>4341</v>
      </c>
      <c r="E29" s="164" t="s">
        <v>4327</v>
      </c>
      <c r="F29" s="164" t="s">
        <v>4342</v>
      </c>
      <c r="G29" s="164" t="s">
        <v>4343</v>
      </c>
      <c r="H29" s="773"/>
      <c r="I29" s="773"/>
      <c r="J29" s="774">
        <v>43724.0</v>
      </c>
      <c r="K29" s="159" t="s">
        <v>47</v>
      </c>
      <c r="L29" s="572" t="s">
        <v>94</v>
      </c>
      <c r="M29" s="587"/>
      <c r="N29" s="778" t="s">
        <v>4267</v>
      </c>
      <c r="O29" s="164" t="s">
        <v>96</v>
      </c>
      <c r="P29" s="175" t="s">
        <v>249</v>
      </c>
      <c r="Q29" s="175" t="s">
        <v>98</v>
      </c>
      <c r="R29" s="780">
        <v>43728.0</v>
      </c>
      <c r="S29" s="162"/>
      <c r="T29" s="162" t="s">
        <v>99</v>
      </c>
      <c r="U29" s="162"/>
      <c r="V29" s="163" t="s">
        <v>79</v>
      </c>
    </row>
    <row r="30">
      <c r="A30" s="164" t="s">
        <v>4344</v>
      </c>
      <c r="B30" s="164" t="s">
        <v>4321</v>
      </c>
      <c r="C30" s="164"/>
      <c r="D30" s="164" t="s">
        <v>4345</v>
      </c>
      <c r="E30" s="164" t="s">
        <v>4327</v>
      </c>
      <c r="F30" s="164" t="s">
        <v>4346</v>
      </c>
      <c r="G30" s="164" t="s">
        <v>4347</v>
      </c>
      <c r="H30" s="773"/>
      <c r="I30" s="773"/>
      <c r="J30" s="774">
        <v>43724.0</v>
      </c>
      <c r="K30" s="159" t="s">
        <v>47</v>
      </c>
      <c r="L30" s="572" t="s">
        <v>94</v>
      </c>
      <c r="M30" s="172" t="str">
        <f>HYPERLINK("https://tangramcare.atlassian.net/browse/P2BN-536","P2BN-536")</f>
        <v>P2BN-536</v>
      </c>
      <c r="N30" s="178"/>
      <c r="O30" s="164" t="s">
        <v>96</v>
      </c>
      <c r="P30" s="175" t="s">
        <v>249</v>
      </c>
      <c r="Q30" s="175" t="s">
        <v>98</v>
      </c>
      <c r="R30" s="780">
        <v>43728.0</v>
      </c>
      <c r="S30" s="162"/>
      <c r="T30" s="162" t="s">
        <v>99</v>
      </c>
      <c r="U30" s="162"/>
      <c r="V30" s="163" t="s">
        <v>79</v>
      </c>
    </row>
    <row r="31">
      <c r="A31" s="164" t="s">
        <v>4348</v>
      </c>
      <c r="B31" s="164" t="s">
        <v>4321</v>
      </c>
      <c r="C31" s="164"/>
      <c r="D31" s="164" t="s">
        <v>4349</v>
      </c>
      <c r="E31" s="164" t="s">
        <v>4245</v>
      </c>
      <c r="F31" s="164" t="s">
        <v>4350</v>
      </c>
      <c r="G31" s="164" t="s">
        <v>4351</v>
      </c>
      <c r="H31" s="773"/>
      <c r="I31" s="773"/>
      <c r="J31" s="773"/>
      <c r="K31" s="164" t="s">
        <v>123</v>
      </c>
      <c r="L31" s="781"/>
      <c r="M31" s="782"/>
      <c r="N31" s="175" t="s">
        <v>4352</v>
      </c>
      <c r="O31" s="164"/>
      <c r="P31" s="175" t="s">
        <v>249</v>
      </c>
      <c r="Q31" s="782"/>
      <c r="R31" s="782"/>
      <c r="S31" s="162"/>
      <c r="T31" s="162" t="s">
        <v>99</v>
      </c>
      <c r="U31" s="162"/>
      <c r="V31" s="163"/>
    </row>
    <row r="32">
      <c r="A32" s="164" t="s">
        <v>4353</v>
      </c>
      <c r="B32" s="164" t="s">
        <v>4321</v>
      </c>
      <c r="C32" s="164"/>
      <c r="D32" s="164" t="s">
        <v>4354</v>
      </c>
      <c r="E32" s="164" t="s">
        <v>4355</v>
      </c>
      <c r="F32" s="164" t="s">
        <v>4356</v>
      </c>
      <c r="G32" s="164" t="s">
        <v>4357</v>
      </c>
      <c r="H32" s="773"/>
      <c r="I32" s="773"/>
      <c r="J32" s="774">
        <v>43724.0</v>
      </c>
      <c r="K32" s="159" t="s">
        <v>47</v>
      </c>
      <c r="L32" s="572" t="s">
        <v>94</v>
      </c>
      <c r="M32" s="178"/>
      <c r="N32" s="178"/>
      <c r="O32" s="164" t="s">
        <v>96</v>
      </c>
      <c r="P32" s="175" t="s">
        <v>249</v>
      </c>
      <c r="Q32" s="782"/>
      <c r="R32" s="782"/>
      <c r="S32" s="162"/>
      <c r="T32" s="162" t="s">
        <v>99</v>
      </c>
      <c r="U32" s="162"/>
      <c r="V32" s="163" t="s">
        <v>79</v>
      </c>
    </row>
    <row r="33">
      <c r="A33" s="770" t="s">
        <v>4358</v>
      </c>
      <c r="B33" s="771"/>
      <c r="C33" s="213"/>
      <c r="D33" s="213"/>
      <c r="E33" s="213"/>
      <c r="F33" s="213"/>
      <c r="G33" s="213"/>
      <c r="H33" s="213"/>
      <c r="I33" s="213"/>
      <c r="J33" s="213"/>
      <c r="K33" s="213"/>
      <c r="L33" s="772"/>
      <c r="M33" s="156"/>
      <c r="N33" s="214"/>
      <c r="O33" s="213"/>
      <c r="P33" s="156"/>
      <c r="Q33" s="156"/>
      <c r="R33" s="156"/>
      <c r="S33" s="156"/>
      <c r="T33" s="156"/>
      <c r="U33" s="156"/>
      <c r="V33" s="514"/>
    </row>
    <row r="34">
      <c r="A34" s="164" t="s">
        <v>4359</v>
      </c>
      <c r="B34" s="164" t="s">
        <v>4360</v>
      </c>
      <c r="C34" s="164"/>
      <c r="D34" s="164" t="s">
        <v>4361</v>
      </c>
      <c r="E34" s="164" t="s">
        <v>4286</v>
      </c>
      <c r="F34" s="164" t="s">
        <v>4362</v>
      </c>
      <c r="G34" s="164" t="s">
        <v>4363</v>
      </c>
      <c r="H34" s="773"/>
      <c r="I34" s="773"/>
      <c r="J34" s="774">
        <v>43724.0</v>
      </c>
      <c r="K34" s="159" t="s">
        <v>47</v>
      </c>
      <c r="L34" s="572" t="s">
        <v>94</v>
      </c>
      <c r="M34" s="587"/>
      <c r="N34" s="178"/>
      <c r="O34" s="164" t="s">
        <v>96</v>
      </c>
      <c r="P34" s="175" t="s">
        <v>105</v>
      </c>
      <c r="Q34" s="175" t="s">
        <v>98</v>
      </c>
      <c r="R34" s="157">
        <v>43713.0</v>
      </c>
      <c r="S34" s="162"/>
      <c r="T34" s="162" t="s">
        <v>99</v>
      </c>
      <c r="U34" s="162"/>
      <c r="V34" s="163" t="s">
        <v>79</v>
      </c>
    </row>
    <row r="35">
      <c r="A35" s="164" t="s">
        <v>4364</v>
      </c>
      <c r="B35" s="164" t="s">
        <v>4360</v>
      </c>
      <c r="C35" s="164"/>
      <c r="D35" s="164" t="s">
        <v>4365</v>
      </c>
      <c r="E35" s="164" t="s">
        <v>4366</v>
      </c>
      <c r="F35" s="164" t="s">
        <v>4367</v>
      </c>
      <c r="G35" s="164" t="s">
        <v>4368</v>
      </c>
      <c r="H35" s="773"/>
      <c r="I35" s="773"/>
      <c r="J35" s="774">
        <v>43724.0</v>
      </c>
      <c r="K35" s="159" t="s">
        <v>47</v>
      </c>
      <c r="L35" s="572" t="s">
        <v>94</v>
      </c>
      <c r="M35" s="587"/>
      <c r="N35" s="178"/>
      <c r="O35" s="175" t="s">
        <v>96</v>
      </c>
      <c r="P35" s="175" t="s">
        <v>249</v>
      </c>
      <c r="Q35" s="175" t="s">
        <v>98</v>
      </c>
      <c r="R35" s="780">
        <v>43731.0</v>
      </c>
      <c r="S35" s="162"/>
      <c r="T35" s="162" t="s">
        <v>99</v>
      </c>
      <c r="U35" s="162" t="s">
        <v>100</v>
      </c>
      <c r="V35" s="163" t="s">
        <v>79</v>
      </c>
    </row>
    <row r="36">
      <c r="A36" s="164" t="s">
        <v>4369</v>
      </c>
      <c r="B36" s="164" t="s">
        <v>4370</v>
      </c>
      <c r="C36" s="164"/>
      <c r="D36" s="164" t="s">
        <v>4371</v>
      </c>
      <c r="E36" s="164" t="s">
        <v>4372</v>
      </c>
      <c r="F36" s="164" t="s">
        <v>4373</v>
      </c>
      <c r="G36" s="164" t="s">
        <v>4374</v>
      </c>
      <c r="H36" s="773"/>
      <c r="I36" s="773"/>
      <c r="J36" s="774">
        <v>43724.0</v>
      </c>
      <c r="K36" s="159" t="s">
        <v>47</v>
      </c>
      <c r="L36" s="572" t="s">
        <v>94</v>
      </c>
      <c r="M36" s="587"/>
      <c r="N36" s="178"/>
      <c r="O36" s="175" t="s">
        <v>96</v>
      </c>
      <c r="P36" s="175" t="s">
        <v>249</v>
      </c>
      <c r="Q36" s="175" t="s">
        <v>98</v>
      </c>
      <c r="R36" s="780">
        <v>43731.0</v>
      </c>
      <c r="S36" s="162"/>
      <c r="T36" s="162" t="s">
        <v>99</v>
      </c>
      <c r="U36" s="162"/>
      <c r="V36" s="163" t="s">
        <v>79</v>
      </c>
    </row>
    <row r="37">
      <c r="A37" s="164" t="s">
        <v>4375</v>
      </c>
      <c r="B37" s="164" t="s">
        <v>4360</v>
      </c>
      <c r="C37" s="164"/>
      <c r="D37" s="164" t="s">
        <v>4376</v>
      </c>
      <c r="E37" s="164" t="s">
        <v>4366</v>
      </c>
      <c r="F37" s="164" t="s">
        <v>4377</v>
      </c>
      <c r="G37" s="164" t="s">
        <v>4378</v>
      </c>
      <c r="H37" s="773"/>
      <c r="I37" s="773"/>
      <c r="J37" s="774">
        <v>43724.0</v>
      </c>
      <c r="K37" s="159" t="s">
        <v>47</v>
      </c>
      <c r="L37" s="572" t="s">
        <v>94</v>
      </c>
      <c r="M37" s="587"/>
      <c r="N37" s="178"/>
      <c r="O37" s="175" t="s">
        <v>96</v>
      </c>
      <c r="P37" s="175" t="s">
        <v>249</v>
      </c>
      <c r="Q37" s="175" t="s">
        <v>98</v>
      </c>
      <c r="R37" s="780">
        <v>43731.0</v>
      </c>
      <c r="S37" s="162"/>
      <c r="T37" s="162" t="s">
        <v>99</v>
      </c>
      <c r="U37" s="162"/>
      <c r="V37" s="163" t="s">
        <v>79</v>
      </c>
    </row>
    <row r="38">
      <c r="A38" s="164" t="s">
        <v>4379</v>
      </c>
      <c r="B38" s="164" t="s">
        <v>4360</v>
      </c>
      <c r="C38" s="164"/>
      <c r="D38" s="164" t="s">
        <v>4380</v>
      </c>
      <c r="E38" s="164" t="s">
        <v>4366</v>
      </c>
      <c r="F38" s="164" t="s">
        <v>4381</v>
      </c>
      <c r="G38" s="164" t="s">
        <v>4382</v>
      </c>
      <c r="H38" s="773"/>
      <c r="I38" s="773"/>
      <c r="J38" s="774">
        <v>43724.0</v>
      </c>
      <c r="K38" s="159" t="s">
        <v>47</v>
      </c>
      <c r="L38" s="572" t="s">
        <v>94</v>
      </c>
      <c r="M38" s="178"/>
      <c r="N38" s="178" t="s">
        <v>4383</v>
      </c>
      <c r="O38" s="175" t="s">
        <v>130</v>
      </c>
      <c r="P38" s="175" t="s">
        <v>249</v>
      </c>
      <c r="Q38" s="175" t="s">
        <v>98</v>
      </c>
      <c r="R38" s="780">
        <v>43731.0</v>
      </c>
      <c r="S38" s="162"/>
      <c r="T38" s="162" t="s">
        <v>99</v>
      </c>
      <c r="U38" s="162"/>
      <c r="V38" s="163" t="s">
        <v>79</v>
      </c>
    </row>
    <row r="39">
      <c r="A39" s="770" t="s">
        <v>4384</v>
      </c>
      <c r="B39" s="771"/>
      <c r="C39" s="213"/>
      <c r="D39" s="213"/>
      <c r="E39" s="213"/>
      <c r="F39" s="213"/>
      <c r="G39" s="213"/>
      <c r="H39" s="213"/>
      <c r="I39" s="213"/>
      <c r="J39" s="213"/>
      <c r="K39" s="213"/>
      <c r="L39" s="772"/>
      <c r="M39" s="772"/>
      <c r="N39" s="214"/>
      <c r="O39" s="156"/>
      <c r="P39" s="156"/>
      <c r="Q39" s="156"/>
      <c r="R39" s="156"/>
      <c r="S39" s="156"/>
      <c r="T39" s="156"/>
      <c r="U39" s="156"/>
      <c r="V39" s="514"/>
    </row>
    <row r="40">
      <c r="A40" s="164" t="s">
        <v>4385</v>
      </c>
      <c r="B40" s="164" t="s">
        <v>4386</v>
      </c>
      <c r="C40" s="164"/>
      <c r="D40" s="164" t="s">
        <v>4387</v>
      </c>
      <c r="E40" s="164" t="s">
        <v>4286</v>
      </c>
      <c r="F40" s="164" t="s">
        <v>4388</v>
      </c>
      <c r="G40" s="164" t="s">
        <v>4389</v>
      </c>
      <c r="H40" s="773"/>
      <c r="I40" s="773"/>
      <c r="J40" s="774">
        <v>43724.0</v>
      </c>
      <c r="K40" s="159" t="s">
        <v>47</v>
      </c>
      <c r="L40" s="572" t="s">
        <v>94</v>
      </c>
      <c r="M40" s="161"/>
      <c r="N40" s="693" t="s">
        <v>4390</v>
      </c>
      <c r="O40" s="164" t="s">
        <v>96</v>
      </c>
      <c r="P40" s="175" t="s">
        <v>249</v>
      </c>
      <c r="Q40" s="175" t="s">
        <v>98</v>
      </c>
      <c r="R40" s="780">
        <v>43731.0</v>
      </c>
      <c r="S40" s="162"/>
      <c r="T40" s="162" t="s">
        <v>99</v>
      </c>
      <c r="U40" s="162"/>
      <c r="V40" s="163" t="s">
        <v>79</v>
      </c>
    </row>
    <row r="41">
      <c r="A41" s="164" t="s">
        <v>4391</v>
      </c>
      <c r="B41" s="164" t="s">
        <v>4386</v>
      </c>
      <c r="C41" s="164"/>
      <c r="D41" s="164" t="s">
        <v>4392</v>
      </c>
      <c r="E41" s="164" t="s">
        <v>4245</v>
      </c>
      <c r="F41" s="164" t="s">
        <v>4393</v>
      </c>
      <c r="G41" s="164" t="s">
        <v>4394</v>
      </c>
      <c r="H41" s="773"/>
      <c r="I41" s="773"/>
      <c r="J41" s="774">
        <v>43879.0</v>
      </c>
      <c r="K41" s="159" t="s">
        <v>47</v>
      </c>
      <c r="L41" s="572" t="s">
        <v>4395</v>
      </c>
      <c r="M41" s="160"/>
      <c r="N41" s="783"/>
      <c r="O41" s="89" t="s">
        <v>96</v>
      </c>
      <c r="P41" s="89" t="s">
        <v>249</v>
      </c>
      <c r="Q41" s="89" t="s">
        <v>98</v>
      </c>
      <c r="R41" s="157">
        <v>43763.0</v>
      </c>
      <c r="S41" s="162"/>
      <c r="T41" s="162" t="s">
        <v>99</v>
      </c>
      <c r="U41" s="162"/>
      <c r="V41" s="163" t="s">
        <v>79</v>
      </c>
    </row>
    <row r="42">
      <c r="A42" s="164" t="s">
        <v>4396</v>
      </c>
      <c r="B42" s="164" t="s">
        <v>4386</v>
      </c>
      <c r="C42" s="164"/>
      <c r="D42" s="164" t="s">
        <v>4397</v>
      </c>
      <c r="E42" s="164" t="s">
        <v>4398</v>
      </c>
      <c r="F42" s="164" t="s">
        <v>4399</v>
      </c>
      <c r="G42" s="164" t="s">
        <v>4400</v>
      </c>
      <c r="H42" s="773"/>
      <c r="I42" s="773"/>
      <c r="J42" s="774">
        <v>43879.0</v>
      </c>
      <c r="K42" s="159" t="s">
        <v>47</v>
      </c>
      <c r="L42" s="572" t="s">
        <v>4395</v>
      </c>
      <c r="M42" s="161"/>
      <c r="N42" s="784" t="s">
        <v>4401</v>
      </c>
      <c r="O42" s="89" t="s">
        <v>96</v>
      </c>
      <c r="P42" s="89" t="s">
        <v>249</v>
      </c>
      <c r="Q42" s="89" t="s">
        <v>98</v>
      </c>
      <c r="R42" s="157">
        <v>43763.0</v>
      </c>
      <c r="S42" s="162"/>
      <c r="T42" s="162" t="s">
        <v>99</v>
      </c>
      <c r="U42" s="162"/>
      <c r="V42" s="163" t="s">
        <v>79</v>
      </c>
    </row>
    <row r="43">
      <c r="A43" s="164" t="s">
        <v>4402</v>
      </c>
      <c r="B43" s="164" t="s">
        <v>4386</v>
      </c>
      <c r="C43" s="164"/>
      <c r="D43" s="164" t="s">
        <v>4403</v>
      </c>
      <c r="E43" s="164" t="s">
        <v>4404</v>
      </c>
      <c r="F43" s="164" t="s">
        <v>4405</v>
      </c>
      <c r="G43" s="164" t="s">
        <v>4406</v>
      </c>
      <c r="H43" s="773"/>
      <c r="I43" s="773"/>
      <c r="J43" s="774">
        <v>43879.0</v>
      </c>
      <c r="K43" s="159" t="s">
        <v>47</v>
      </c>
      <c r="L43" s="572" t="s">
        <v>4395</v>
      </c>
      <c r="M43" s="587"/>
      <c r="N43" s="587"/>
      <c r="O43" s="89" t="s">
        <v>96</v>
      </c>
      <c r="P43" s="89" t="s">
        <v>249</v>
      </c>
      <c r="Q43" s="89" t="s">
        <v>98</v>
      </c>
      <c r="R43" s="157">
        <v>43763.0</v>
      </c>
      <c r="S43" s="162"/>
      <c r="T43" s="162" t="s">
        <v>99</v>
      </c>
      <c r="U43" s="162"/>
      <c r="V43" s="163" t="s">
        <v>79</v>
      </c>
    </row>
    <row r="44">
      <c r="A44" s="164" t="s">
        <v>4407</v>
      </c>
      <c r="B44" s="164" t="s">
        <v>4386</v>
      </c>
      <c r="C44" s="164"/>
      <c r="D44" s="164" t="s">
        <v>4408</v>
      </c>
      <c r="E44" s="164" t="s">
        <v>4286</v>
      </c>
      <c r="F44" s="164" t="s">
        <v>4409</v>
      </c>
      <c r="G44" s="164" t="s">
        <v>4410</v>
      </c>
      <c r="H44" s="773">
        <v>43728.0</v>
      </c>
      <c r="I44" s="773"/>
      <c r="J44" s="774">
        <v>43879.0</v>
      </c>
      <c r="K44" s="159" t="s">
        <v>47</v>
      </c>
      <c r="L44" s="572" t="s">
        <v>4395</v>
      </c>
      <c r="M44" s="785" t="str">
        <f>HYPERLINK("https://tangramcare.atlassian.net/browse/P2BN-2086","P2BN-2086")</f>
        <v>P2BN-2086</v>
      </c>
      <c r="N44" s="572" t="s">
        <v>4411</v>
      </c>
      <c r="O44" s="164" t="s">
        <v>96</v>
      </c>
      <c r="P44" s="89" t="s">
        <v>249</v>
      </c>
      <c r="Q44" s="89" t="s">
        <v>98</v>
      </c>
      <c r="R44" s="157">
        <v>43763.0</v>
      </c>
      <c r="S44" s="162"/>
      <c r="T44" s="162" t="s">
        <v>99</v>
      </c>
      <c r="U44" s="162"/>
      <c r="V44" s="163" t="s">
        <v>79</v>
      </c>
    </row>
    <row r="45">
      <c r="A45" s="164" t="s">
        <v>4412</v>
      </c>
      <c r="B45" s="164" t="s">
        <v>4386</v>
      </c>
      <c r="C45" s="164"/>
      <c r="D45" s="164" t="s">
        <v>4413</v>
      </c>
      <c r="E45" s="164" t="s">
        <v>4245</v>
      </c>
      <c r="F45" s="164" t="s">
        <v>4414</v>
      </c>
      <c r="G45" s="164" t="s">
        <v>4415</v>
      </c>
      <c r="H45" s="773">
        <v>43728.0</v>
      </c>
      <c r="I45" s="773"/>
      <c r="J45" s="774">
        <v>43879.0</v>
      </c>
      <c r="K45" s="159" t="s">
        <v>47</v>
      </c>
      <c r="L45" s="572" t="s">
        <v>4395</v>
      </c>
      <c r="M45" s="693" t="str">
        <f>HYPERLINK("https://tangramcare.atlassian.net/browse/P2BN-2086","P2BN-2086")
https://tangramcare.atlassian.net/browse/P2BN-2763</f>
        <v>#ERROR!</v>
      </c>
      <c r="N45" s="572" t="s">
        <v>4416</v>
      </c>
      <c r="O45" s="164" t="s">
        <v>96</v>
      </c>
      <c r="P45" s="89" t="s">
        <v>249</v>
      </c>
      <c r="Q45" s="89" t="s">
        <v>98</v>
      </c>
      <c r="R45" s="157">
        <v>43763.0</v>
      </c>
      <c r="S45" s="162"/>
      <c r="T45" s="162" t="s">
        <v>99</v>
      </c>
      <c r="U45" s="162"/>
      <c r="V45" s="163"/>
    </row>
    <row r="46">
      <c r="A46" s="164" t="s">
        <v>4417</v>
      </c>
      <c r="B46" s="164" t="s">
        <v>4386</v>
      </c>
      <c r="C46" s="164"/>
      <c r="D46" s="164" t="s">
        <v>4418</v>
      </c>
      <c r="E46" s="164" t="s">
        <v>4286</v>
      </c>
      <c r="F46" s="164" t="s">
        <v>4419</v>
      </c>
      <c r="G46" s="164" t="s">
        <v>4420</v>
      </c>
      <c r="H46" s="773">
        <v>43728.0</v>
      </c>
      <c r="I46" s="773"/>
      <c r="J46" s="774">
        <v>43879.0</v>
      </c>
      <c r="K46" s="159" t="s">
        <v>47</v>
      </c>
      <c r="L46" s="572" t="s">
        <v>4395</v>
      </c>
      <c r="M46" s="161"/>
      <c r="N46" s="296" t="s">
        <v>4421</v>
      </c>
      <c r="O46" s="164" t="s">
        <v>100</v>
      </c>
      <c r="P46" s="782"/>
      <c r="Q46" s="782"/>
      <c r="R46" s="782"/>
      <c r="S46" s="162"/>
      <c r="T46" s="162"/>
      <c r="U46" s="162"/>
      <c r="V46" s="163"/>
    </row>
    <row r="47">
      <c r="A47" s="164" t="s">
        <v>4422</v>
      </c>
      <c r="B47" s="164" t="s">
        <v>4386</v>
      </c>
      <c r="C47" s="164"/>
      <c r="D47" s="164" t="s">
        <v>4423</v>
      </c>
      <c r="E47" s="164" t="s">
        <v>4286</v>
      </c>
      <c r="F47" s="164" t="s">
        <v>4424</v>
      </c>
      <c r="G47" s="164" t="s">
        <v>4425</v>
      </c>
      <c r="H47" s="773">
        <v>43728.0</v>
      </c>
      <c r="I47" s="773"/>
      <c r="J47" s="774">
        <v>43879.0</v>
      </c>
      <c r="K47" s="159" t="s">
        <v>47</v>
      </c>
      <c r="L47" s="572" t="s">
        <v>4395</v>
      </c>
      <c r="M47" s="161"/>
      <c r="N47" s="572" t="s">
        <v>4426</v>
      </c>
      <c r="O47" s="164" t="s">
        <v>96</v>
      </c>
      <c r="P47" s="89" t="s">
        <v>249</v>
      </c>
      <c r="Q47" s="89" t="s">
        <v>98</v>
      </c>
      <c r="R47" s="157">
        <v>43763.0</v>
      </c>
      <c r="S47" s="162"/>
      <c r="T47" s="162" t="s">
        <v>99</v>
      </c>
      <c r="U47" s="162"/>
      <c r="V47" s="163" t="s">
        <v>79</v>
      </c>
    </row>
    <row r="48">
      <c r="A48" s="164" t="s">
        <v>4427</v>
      </c>
      <c r="B48" s="164" t="s">
        <v>4386</v>
      </c>
      <c r="C48" s="164"/>
      <c r="D48" s="164" t="s">
        <v>4428</v>
      </c>
      <c r="E48" s="164" t="s">
        <v>4286</v>
      </c>
      <c r="F48" s="164" t="s">
        <v>4429</v>
      </c>
      <c r="G48" s="164" t="s">
        <v>4430</v>
      </c>
      <c r="H48" s="773">
        <v>43728.0</v>
      </c>
      <c r="I48" s="773"/>
      <c r="J48" s="774">
        <v>43878.0</v>
      </c>
      <c r="K48" s="524" t="s">
        <v>4431</v>
      </c>
      <c r="L48" s="572" t="s">
        <v>116</v>
      </c>
      <c r="M48" s="542" t="s">
        <v>4432</v>
      </c>
      <c r="N48" s="542" t="s">
        <v>4433</v>
      </c>
      <c r="O48" s="164" t="s">
        <v>96</v>
      </c>
      <c r="P48" s="89" t="s">
        <v>249</v>
      </c>
      <c r="Q48" s="89" t="s">
        <v>98</v>
      </c>
      <c r="R48" s="157">
        <v>43763.0</v>
      </c>
      <c r="S48" s="162"/>
      <c r="T48" s="162" t="s">
        <v>99</v>
      </c>
      <c r="U48" s="162"/>
      <c r="V48" s="163" t="s">
        <v>79</v>
      </c>
    </row>
    <row r="49">
      <c r="A49" s="677" t="s">
        <v>4434</v>
      </c>
      <c r="B49" s="164" t="s">
        <v>4386</v>
      </c>
      <c r="C49" s="164"/>
      <c r="D49" s="164" t="s">
        <v>4435</v>
      </c>
      <c r="E49" s="164" t="s">
        <v>4286</v>
      </c>
      <c r="F49" s="164" t="s">
        <v>4436</v>
      </c>
      <c r="G49" s="164" t="s">
        <v>4437</v>
      </c>
      <c r="H49" s="773">
        <v>43728.0</v>
      </c>
      <c r="I49" s="773"/>
      <c r="J49" s="774">
        <v>43878.0</v>
      </c>
      <c r="K49" s="524" t="s">
        <v>47</v>
      </c>
      <c r="L49" s="572" t="s">
        <v>116</v>
      </c>
      <c r="M49" s="587"/>
      <c r="N49" s="296" t="s">
        <v>4438</v>
      </c>
      <c r="O49" s="164" t="s">
        <v>96</v>
      </c>
      <c r="P49" s="89" t="s">
        <v>249</v>
      </c>
      <c r="Q49" s="89" t="s">
        <v>98</v>
      </c>
      <c r="R49" s="157">
        <v>43763.0</v>
      </c>
      <c r="S49" s="162"/>
      <c r="T49" s="162" t="s">
        <v>99</v>
      </c>
      <c r="U49" s="162"/>
      <c r="V49" s="163" t="s">
        <v>79</v>
      </c>
    </row>
    <row r="50">
      <c r="A50" s="770" t="s">
        <v>4439</v>
      </c>
      <c r="B50" s="771"/>
      <c r="C50" s="213"/>
      <c r="D50" s="213"/>
      <c r="E50" s="213"/>
      <c r="F50" s="213"/>
      <c r="G50" s="213"/>
      <c r="H50" s="213"/>
      <c r="I50" s="213"/>
      <c r="J50" s="213"/>
      <c r="K50" s="213"/>
      <c r="L50" s="213"/>
      <c r="M50" s="786"/>
      <c r="N50" s="772"/>
      <c r="O50" s="213"/>
      <c r="P50" s="156"/>
      <c r="Q50" s="156"/>
      <c r="R50" s="156"/>
      <c r="S50" s="156"/>
      <c r="T50" s="156"/>
      <c r="U50" s="156"/>
      <c r="V50" s="514"/>
    </row>
    <row r="51">
      <c r="A51" s="164" t="s">
        <v>4440</v>
      </c>
      <c r="B51" s="164" t="s">
        <v>4441</v>
      </c>
      <c r="C51" s="164"/>
      <c r="D51" s="164" t="s">
        <v>4442</v>
      </c>
      <c r="E51" s="164" t="s">
        <v>4443</v>
      </c>
      <c r="F51" s="164" t="s">
        <v>4444</v>
      </c>
      <c r="G51" s="164" t="s">
        <v>4445</v>
      </c>
      <c r="H51" s="773"/>
      <c r="I51" s="773"/>
      <c r="J51" s="774">
        <v>43724.0</v>
      </c>
      <c r="K51" s="159" t="s">
        <v>4273</v>
      </c>
      <c r="L51" s="572" t="s">
        <v>94</v>
      </c>
      <c r="M51" s="596"/>
      <c r="N51" s="596"/>
      <c r="O51" s="164" t="s">
        <v>96</v>
      </c>
      <c r="P51" s="175" t="s">
        <v>105</v>
      </c>
      <c r="Q51" s="175" t="s">
        <v>98</v>
      </c>
      <c r="R51" s="175"/>
      <c r="S51" s="162"/>
      <c r="T51" s="162" t="s">
        <v>99</v>
      </c>
      <c r="U51" s="162"/>
      <c r="V51" s="163" t="s">
        <v>79</v>
      </c>
    </row>
    <row r="52">
      <c r="A52" s="181" t="s">
        <v>4446</v>
      </c>
      <c r="B52" s="181" t="s">
        <v>4441</v>
      </c>
      <c r="C52" s="181"/>
      <c r="D52" s="181" t="s">
        <v>4447</v>
      </c>
      <c r="E52" s="181" t="s">
        <v>4448</v>
      </c>
      <c r="F52" s="181"/>
      <c r="G52" s="181" t="s">
        <v>4449</v>
      </c>
      <c r="H52" s="181"/>
      <c r="I52" s="181"/>
      <c r="J52" s="181"/>
      <c r="K52" s="181" t="s">
        <v>123</v>
      </c>
      <c r="L52" s="181"/>
      <c r="M52" s="787"/>
      <c r="N52" s="787"/>
      <c r="O52" s="181" t="s">
        <v>130</v>
      </c>
      <c r="P52" s="184"/>
      <c r="Q52" s="184"/>
      <c r="R52" s="184"/>
      <c r="S52" s="526"/>
      <c r="T52" s="526" t="s">
        <v>125</v>
      </c>
      <c r="U52" s="526"/>
      <c r="V52" s="528"/>
    </row>
    <row r="53">
      <c r="A53" s="186" t="s">
        <v>4450</v>
      </c>
      <c r="B53" s="186" t="s">
        <v>4441</v>
      </c>
      <c r="C53" s="186"/>
      <c r="D53" s="186" t="s">
        <v>4451</v>
      </c>
      <c r="E53" s="190" t="s">
        <v>4452</v>
      </c>
      <c r="F53" s="190" t="s">
        <v>4453</v>
      </c>
      <c r="G53" s="190" t="s">
        <v>4454</v>
      </c>
      <c r="H53" s="773"/>
      <c r="I53" s="773"/>
      <c r="J53" s="774">
        <v>43878.0</v>
      </c>
      <c r="K53" s="524" t="s">
        <v>47</v>
      </c>
      <c r="L53" s="572" t="s">
        <v>116</v>
      </c>
      <c r="M53" s="788"/>
      <c r="N53" s="186" t="s">
        <v>4455</v>
      </c>
      <c r="O53" s="186" t="s">
        <v>96</v>
      </c>
      <c r="P53" s="89" t="s">
        <v>249</v>
      </c>
      <c r="Q53" s="89" t="s">
        <v>98</v>
      </c>
      <c r="R53" s="157">
        <v>43767.0</v>
      </c>
      <c r="S53" s="162"/>
      <c r="T53" s="162"/>
      <c r="U53" s="162"/>
      <c r="V53" s="163" t="s">
        <v>79</v>
      </c>
    </row>
    <row r="54">
      <c r="A54" s="770" t="s">
        <v>4456</v>
      </c>
      <c r="B54" s="771"/>
      <c r="C54" s="213"/>
      <c r="D54" s="213"/>
      <c r="E54" s="213"/>
      <c r="F54" s="213"/>
      <c r="G54" s="213"/>
      <c r="H54" s="213"/>
      <c r="I54" s="213"/>
      <c r="J54" s="213"/>
      <c r="K54" s="213"/>
      <c r="L54" s="213"/>
      <c r="M54" s="772"/>
      <c r="N54" s="772"/>
      <c r="O54" s="213"/>
      <c r="P54" s="156"/>
      <c r="Q54" s="156"/>
      <c r="R54" s="156"/>
      <c r="S54" s="156"/>
      <c r="T54" s="156"/>
      <c r="U54" s="156"/>
      <c r="V54" s="514"/>
    </row>
    <row r="55">
      <c r="A55" s="164" t="s">
        <v>4457</v>
      </c>
      <c r="B55" s="164" t="s">
        <v>4458</v>
      </c>
      <c r="C55" s="164"/>
      <c r="D55" s="164" t="s">
        <v>4459</v>
      </c>
      <c r="E55" s="164" t="s">
        <v>4460</v>
      </c>
      <c r="F55" s="164" t="s">
        <v>678</v>
      </c>
      <c r="G55" s="164" t="s">
        <v>4461</v>
      </c>
      <c r="H55" s="773"/>
      <c r="I55" s="773"/>
      <c r="J55" s="774">
        <v>43878.0</v>
      </c>
      <c r="K55" s="524" t="s">
        <v>47</v>
      </c>
      <c r="L55" s="572" t="s">
        <v>116</v>
      </c>
      <c r="M55" s="596"/>
      <c r="N55" s="164" t="s">
        <v>4462</v>
      </c>
      <c r="O55" s="186" t="s">
        <v>96</v>
      </c>
      <c r="P55" s="89" t="s">
        <v>249</v>
      </c>
      <c r="Q55" s="89" t="s">
        <v>98</v>
      </c>
      <c r="R55" s="157">
        <v>43767.0</v>
      </c>
      <c r="S55" s="162"/>
      <c r="T55" s="162" t="s">
        <v>99</v>
      </c>
      <c r="U55" s="162"/>
      <c r="V55" s="163" t="s">
        <v>79</v>
      </c>
    </row>
    <row r="56">
      <c r="A56" s="164" t="s">
        <v>4463</v>
      </c>
      <c r="B56" s="164" t="s">
        <v>4458</v>
      </c>
      <c r="C56" s="164"/>
      <c r="D56" s="164" t="s">
        <v>4464</v>
      </c>
      <c r="E56" s="164" t="s">
        <v>4465</v>
      </c>
      <c r="F56" s="164" t="s">
        <v>4466</v>
      </c>
      <c r="G56" s="164" t="s">
        <v>4467</v>
      </c>
      <c r="H56" s="773"/>
      <c r="I56" s="773"/>
      <c r="J56" s="774">
        <v>43878.0</v>
      </c>
      <c r="K56" s="524" t="s">
        <v>47</v>
      </c>
      <c r="L56" s="572" t="s">
        <v>116</v>
      </c>
      <c r="M56" s="611"/>
      <c r="N56" s="164" t="s">
        <v>4468</v>
      </c>
      <c r="O56" s="186" t="s">
        <v>96</v>
      </c>
      <c r="P56" s="89" t="s">
        <v>249</v>
      </c>
      <c r="Q56" s="89" t="s">
        <v>98</v>
      </c>
      <c r="R56" s="157">
        <v>43767.0</v>
      </c>
      <c r="S56" s="162"/>
      <c r="T56" s="162" t="s">
        <v>99</v>
      </c>
      <c r="U56" s="162"/>
      <c r="V56" s="163" t="s">
        <v>79</v>
      </c>
    </row>
    <row r="57">
      <c r="A57" s="164" t="s">
        <v>4469</v>
      </c>
      <c r="B57" s="164" t="s">
        <v>4458</v>
      </c>
      <c r="C57" s="164"/>
      <c r="D57" s="164" t="s">
        <v>4470</v>
      </c>
      <c r="E57" s="164" t="s">
        <v>4465</v>
      </c>
      <c r="F57" s="164" t="s">
        <v>4471</v>
      </c>
      <c r="G57" s="164" t="s">
        <v>4472</v>
      </c>
      <c r="H57" s="773"/>
      <c r="I57" s="773"/>
      <c r="J57" s="774">
        <v>43878.0</v>
      </c>
      <c r="K57" s="524" t="s">
        <v>47</v>
      </c>
      <c r="L57" s="572" t="s">
        <v>116</v>
      </c>
      <c r="M57" s="461"/>
      <c r="N57" s="164" t="s">
        <v>4473</v>
      </c>
      <c r="O57" s="164" t="s">
        <v>96</v>
      </c>
      <c r="P57" s="175" t="s">
        <v>249</v>
      </c>
      <c r="Q57" s="175" t="s">
        <v>98</v>
      </c>
      <c r="R57" s="782"/>
      <c r="S57" s="162"/>
      <c r="T57" s="162" t="s">
        <v>99</v>
      </c>
      <c r="U57" s="162"/>
      <c r="V57" s="163" t="s">
        <v>79</v>
      </c>
    </row>
    <row r="58">
      <c r="A58" s="164" t="s">
        <v>4474</v>
      </c>
      <c r="B58" s="164" t="s">
        <v>4458</v>
      </c>
      <c r="C58" s="164"/>
      <c r="D58" s="164" t="s">
        <v>4475</v>
      </c>
      <c r="E58" s="164" t="s">
        <v>4460</v>
      </c>
      <c r="F58" s="164" t="s">
        <v>4476</v>
      </c>
      <c r="G58" s="164" t="s">
        <v>4477</v>
      </c>
      <c r="H58" s="773"/>
      <c r="I58" s="773"/>
      <c r="J58" s="774">
        <v>43859.0</v>
      </c>
      <c r="K58" s="524" t="s">
        <v>47</v>
      </c>
      <c r="L58" s="572" t="s">
        <v>105</v>
      </c>
      <c r="M58" s="781"/>
      <c r="N58" s="164" t="s">
        <v>4478</v>
      </c>
      <c r="O58" s="164" t="s">
        <v>4479</v>
      </c>
      <c r="P58" s="782"/>
      <c r="Q58" s="175" t="s">
        <v>2250</v>
      </c>
      <c r="R58" s="782"/>
      <c r="S58" s="162"/>
      <c r="T58" s="162" t="s">
        <v>99</v>
      </c>
      <c r="U58" s="162"/>
      <c r="V58" s="163" t="s">
        <v>79</v>
      </c>
    </row>
    <row r="59">
      <c r="A59" s="164" t="s">
        <v>4480</v>
      </c>
      <c r="B59" s="164" t="s">
        <v>4458</v>
      </c>
      <c r="C59" s="164"/>
      <c r="D59" s="164" t="s">
        <v>4481</v>
      </c>
      <c r="E59" s="164" t="s">
        <v>4460</v>
      </c>
      <c r="F59" s="164" t="s">
        <v>4482</v>
      </c>
      <c r="G59" s="164" t="s">
        <v>4483</v>
      </c>
      <c r="H59" s="773"/>
      <c r="I59" s="773"/>
      <c r="J59" s="774">
        <v>43724.0</v>
      </c>
      <c r="K59" s="89" t="s">
        <v>47</v>
      </c>
      <c r="L59" s="572" t="s">
        <v>94</v>
      </c>
      <c r="M59" s="789"/>
      <c r="N59" s="164" t="s">
        <v>4484</v>
      </c>
      <c r="O59" s="164" t="s">
        <v>4479</v>
      </c>
      <c r="P59" s="175" t="s">
        <v>249</v>
      </c>
      <c r="Q59" s="782"/>
      <c r="R59" s="782"/>
      <c r="S59" s="162"/>
      <c r="T59" s="162" t="s">
        <v>99</v>
      </c>
      <c r="U59" s="162"/>
      <c r="V59" s="163" t="s">
        <v>79</v>
      </c>
    </row>
    <row r="60">
      <c r="A60" s="164" t="s">
        <v>4485</v>
      </c>
      <c r="B60" s="164" t="s">
        <v>4458</v>
      </c>
      <c r="C60" s="186"/>
      <c r="D60" s="186" t="s">
        <v>4486</v>
      </c>
      <c r="E60" s="164" t="s">
        <v>4460</v>
      </c>
      <c r="F60" s="164" t="s">
        <v>4487</v>
      </c>
      <c r="G60" s="164" t="s">
        <v>4488</v>
      </c>
      <c r="H60" s="773"/>
      <c r="I60" s="773"/>
      <c r="J60" s="774">
        <v>43878.0</v>
      </c>
      <c r="K60" s="524" t="s">
        <v>47</v>
      </c>
      <c r="L60" s="572" t="s">
        <v>116</v>
      </c>
      <c r="M60" s="596"/>
      <c r="N60" s="596"/>
      <c r="O60" s="164" t="s">
        <v>96</v>
      </c>
      <c r="P60" s="782"/>
      <c r="Q60" s="782"/>
      <c r="R60" s="782"/>
      <c r="S60" s="162"/>
      <c r="T60" s="162" t="s">
        <v>99</v>
      </c>
      <c r="U60" s="162"/>
      <c r="V60" s="163"/>
    </row>
    <row r="61">
      <c r="A61" s="770" t="s">
        <v>4489</v>
      </c>
      <c r="B61" s="156"/>
      <c r="C61" s="156"/>
      <c r="D61" s="156"/>
      <c r="E61" s="156"/>
      <c r="F61" s="156"/>
      <c r="G61" s="156"/>
      <c r="H61" s="156"/>
      <c r="I61" s="156"/>
      <c r="J61" s="156"/>
      <c r="K61" s="156"/>
      <c r="L61" s="156"/>
      <c r="M61" s="156"/>
      <c r="N61" s="156"/>
      <c r="O61" s="156"/>
      <c r="P61" s="156"/>
      <c r="Q61" s="156"/>
      <c r="R61" s="156"/>
      <c r="S61" s="156"/>
      <c r="T61" s="156"/>
      <c r="U61" s="156"/>
      <c r="V61" s="514"/>
    </row>
    <row r="62">
      <c r="A62" s="89" t="s">
        <v>4490</v>
      </c>
      <c r="B62" s="89" t="s">
        <v>4491</v>
      </c>
      <c r="C62" s="186"/>
      <c r="D62" s="186" t="s">
        <v>4492</v>
      </c>
      <c r="E62" s="186" t="s">
        <v>4493</v>
      </c>
      <c r="F62" s="186" t="s">
        <v>4494</v>
      </c>
      <c r="G62" s="186" t="s">
        <v>4495</v>
      </c>
      <c r="H62" s="773"/>
      <c r="I62" s="773"/>
      <c r="J62" s="774">
        <v>43724.0</v>
      </c>
      <c r="K62" s="159" t="s">
        <v>47</v>
      </c>
      <c r="L62" s="572" t="s">
        <v>94</v>
      </c>
      <c r="M62" s="461"/>
      <c r="N62" s="461"/>
      <c r="O62" s="89" t="s">
        <v>96</v>
      </c>
      <c r="P62" s="89" t="s">
        <v>249</v>
      </c>
      <c r="Q62" s="89" t="s">
        <v>98</v>
      </c>
      <c r="R62" s="157">
        <v>43725.0</v>
      </c>
      <c r="S62" s="162"/>
      <c r="T62" s="162" t="s">
        <v>99</v>
      </c>
      <c r="U62" s="162"/>
      <c r="V62" s="163" t="s">
        <v>79</v>
      </c>
    </row>
    <row r="63">
      <c r="A63" s="89" t="s">
        <v>4496</v>
      </c>
      <c r="B63" s="89" t="s">
        <v>4491</v>
      </c>
      <c r="C63" s="186"/>
      <c r="D63" s="186" t="s">
        <v>4497</v>
      </c>
      <c r="E63" s="186" t="s">
        <v>4498</v>
      </c>
      <c r="F63" s="186" t="s">
        <v>4499</v>
      </c>
      <c r="G63" s="186" t="s">
        <v>4500</v>
      </c>
      <c r="H63" s="773"/>
      <c r="I63" s="773"/>
      <c r="J63" s="774">
        <v>43724.0</v>
      </c>
      <c r="K63" s="159" t="s">
        <v>47</v>
      </c>
      <c r="L63" s="572" t="s">
        <v>94</v>
      </c>
      <c r="M63" s="461"/>
      <c r="N63" s="461"/>
      <c r="O63" s="89" t="s">
        <v>96</v>
      </c>
      <c r="P63" s="89" t="s">
        <v>249</v>
      </c>
      <c r="Q63" s="89" t="s">
        <v>98</v>
      </c>
      <c r="R63" s="157">
        <v>43725.0</v>
      </c>
      <c r="S63" s="162"/>
      <c r="T63" s="162" t="s">
        <v>99</v>
      </c>
      <c r="U63" s="162"/>
      <c r="V63" s="163" t="s">
        <v>79</v>
      </c>
    </row>
    <row r="64">
      <c r="A64" s="89" t="s">
        <v>4501</v>
      </c>
      <c r="B64" s="89" t="s">
        <v>4491</v>
      </c>
      <c r="C64" s="186"/>
      <c r="D64" s="186" t="s">
        <v>4502</v>
      </c>
      <c r="E64" s="186" t="s">
        <v>4498</v>
      </c>
      <c r="F64" s="186" t="s">
        <v>4503</v>
      </c>
      <c r="G64" s="186" t="s">
        <v>4504</v>
      </c>
      <c r="H64" s="773"/>
      <c r="I64" s="773"/>
      <c r="J64" s="774">
        <v>43724.0</v>
      </c>
      <c r="K64" s="159" t="s">
        <v>47</v>
      </c>
      <c r="L64" s="572" t="s">
        <v>94</v>
      </c>
      <c r="M64" s="461"/>
      <c r="N64" s="461"/>
      <c r="O64" s="89" t="s">
        <v>96</v>
      </c>
      <c r="P64" s="89" t="s">
        <v>249</v>
      </c>
      <c r="Q64" s="89" t="s">
        <v>98</v>
      </c>
      <c r="R64" s="157">
        <v>43725.0</v>
      </c>
      <c r="S64" s="162"/>
      <c r="T64" s="162" t="s">
        <v>99</v>
      </c>
      <c r="U64" s="162"/>
      <c r="V64" s="163" t="s">
        <v>79</v>
      </c>
    </row>
    <row r="65">
      <c r="A65" s="89" t="s">
        <v>4505</v>
      </c>
      <c r="B65" s="89" t="s">
        <v>4491</v>
      </c>
      <c r="C65" s="186"/>
      <c r="D65" s="186" t="s">
        <v>4506</v>
      </c>
      <c r="E65" s="186" t="s">
        <v>4498</v>
      </c>
      <c r="F65" s="186" t="s">
        <v>4507</v>
      </c>
      <c r="G65" s="186" t="s">
        <v>4508</v>
      </c>
      <c r="H65" s="773"/>
      <c r="I65" s="773"/>
      <c r="J65" s="774">
        <v>43724.0</v>
      </c>
      <c r="K65" s="159" t="s">
        <v>47</v>
      </c>
      <c r="L65" s="572" t="s">
        <v>94</v>
      </c>
      <c r="M65" s="461"/>
      <c r="N65" s="461"/>
      <c r="O65" s="89" t="s">
        <v>96</v>
      </c>
      <c r="P65" s="89" t="s">
        <v>249</v>
      </c>
      <c r="Q65" s="89" t="s">
        <v>98</v>
      </c>
      <c r="R65" s="157">
        <v>43725.0</v>
      </c>
      <c r="S65" s="162"/>
      <c r="T65" s="162" t="s">
        <v>99</v>
      </c>
      <c r="U65" s="162"/>
      <c r="V65" s="163" t="s">
        <v>79</v>
      </c>
    </row>
    <row r="66">
      <c r="A66" s="89" t="s">
        <v>4509</v>
      </c>
      <c r="B66" s="102" t="s">
        <v>4491</v>
      </c>
      <c r="C66" s="181"/>
      <c r="D66" s="181" t="s">
        <v>4510</v>
      </c>
      <c r="E66" s="181" t="s">
        <v>4498</v>
      </c>
      <c r="F66" s="181" t="s">
        <v>4511</v>
      </c>
      <c r="G66" s="181" t="s">
        <v>4512</v>
      </c>
      <c r="H66" s="182"/>
      <c r="I66" s="182"/>
      <c r="J66" s="790">
        <v>43845.0</v>
      </c>
      <c r="K66" s="102" t="s">
        <v>123</v>
      </c>
      <c r="L66" s="102"/>
      <c r="M66" s="184"/>
      <c r="N66" s="102" t="s">
        <v>898</v>
      </c>
      <c r="O66" s="102" t="s">
        <v>96</v>
      </c>
      <c r="P66" s="102"/>
      <c r="Q66" s="102"/>
      <c r="R66" s="102"/>
      <c r="S66" s="526"/>
      <c r="T66" s="526" t="s">
        <v>125</v>
      </c>
      <c r="U66" s="526"/>
      <c r="V66" s="528"/>
    </row>
    <row r="67">
      <c r="A67" s="225"/>
      <c r="B67" s="338"/>
      <c r="C67" s="338"/>
      <c r="D67" s="338"/>
      <c r="E67" s="338"/>
      <c r="F67" s="338"/>
      <c r="G67" s="338"/>
      <c r="H67" s="338"/>
      <c r="I67" s="338"/>
      <c r="J67" s="338"/>
      <c r="K67" s="338"/>
      <c r="L67" s="338"/>
      <c r="M67" s="338"/>
      <c r="N67" s="338"/>
      <c r="O67" s="338"/>
      <c r="P67" s="338"/>
      <c r="Q67" s="338"/>
      <c r="R67" s="672"/>
      <c r="S67" s="672"/>
      <c r="T67" s="672"/>
      <c r="U67" s="461"/>
      <c r="V67" s="461"/>
    </row>
    <row r="68">
      <c r="A68" s="791" t="s">
        <v>57</v>
      </c>
      <c r="B68" s="791" t="s">
        <v>60</v>
      </c>
      <c r="C68" s="791" t="s">
        <v>422</v>
      </c>
      <c r="D68" s="791" t="s">
        <v>61</v>
      </c>
      <c r="E68" s="791" t="s">
        <v>62</v>
      </c>
      <c r="F68" s="791" t="s">
        <v>63</v>
      </c>
      <c r="G68" s="791" t="s">
        <v>64</v>
      </c>
      <c r="H68" s="791" t="s">
        <v>65</v>
      </c>
      <c r="I68" s="791" t="s">
        <v>66</v>
      </c>
      <c r="J68" s="791" t="s">
        <v>67</v>
      </c>
      <c r="K68" s="791" t="s">
        <v>68</v>
      </c>
      <c r="L68" s="791" t="s">
        <v>69</v>
      </c>
      <c r="M68" s="791" t="s">
        <v>70</v>
      </c>
      <c r="N68" s="791" t="s">
        <v>71</v>
      </c>
      <c r="O68" s="338"/>
      <c r="P68" s="338"/>
      <c r="Q68" s="338"/>
      <c r="R68" s="672"/>
      <c r="S68" s="672"/>
      <c r="T68" s="672"/>
      <c r="U68" s="461"/>
      <c r="V68" s="461"/>
    </row>
    <row r="69">
      <c r="A69" s="734" t="s">
        <v>4513</v>
      </c>
      <c r="B69" s="734" t="s">
        <v>3559</v>
      </c>
      <c r="C69" s="734" t="s">
        <v>4514</v>
      </c>
      <c r="D69" s="734" t="s">
        <v>4515</v>
      </c>
      <c r="E69" s="792" t="s">
        <v>4286</v>
      </c>
      <c r="F69" s="734" t="s">
        <v>4516</v>
      </c>
      <c r="G69" s="734" t="s">
        <v>4517</v>
      </c>
      <c r="H69" s="793">
        <v>43851.0</v>
      </c>
      <c r="I69" s="734" t="s">
        <v>97</v>
      </c>
      <c r="J69" s="794">
        <v>43853.0</v>
      </c>
      <c r="K69" s="795" t="s">
        <v>48</v>
      </c>
      <c r="L69" s="586" t="s">
        <v>4518</v>
      </c>
      <c r="M69" s="796" t="s">
        <v>4519</v>
      </c>
      <c r="N69" s="590" t="s">
        <v>4520</v>
      </c>
      <c r="O69" s="797" t="s">
        <v>96</v>
      </c>
      <c r="P69" s="338"/>
      <c r="Q69" s="338"/>
      <c r="R69" s="672"/>
      <c r="S69" s="677" t="s">
        <v>116</v>
      </c>
      <c r="T69" s="672"/>
      <c r="U69" s="461"/>
      <c r="V69" s="461"/>
    </row>
    <row r="70">
      <c r="A70" s="734" t="s">
        <v>4521</v>
      </c>
      <c r="B70" s="734" t="s">
        <v>3559</v>
      </c>
      <c r="C70" s="734" t="s">
        <v>4514</v>
      </c>
      <c r="D70" s="734" t="s">
        <v>4522</v>
      </c>
      <c r="E70" s="792" t="s">
        <v>4245</v>
      </c>
      <c r="F70" s="590" t="s">
        <v>4523</v>
      </c>
      <c r="G70" s="734" t="s">
        <v>4524</v>
      </c>
      <c r="H70" s="793">
        <v>43851.0</v>
      </c>
      <c r="I70" s="734" t="s">
        <v>97</v>
      </c>
      <c r="J70" s="794">
        <v>43853.0</v>
      </c>
      <c r="K70" s="798" t="s">
        <v>47</v>
      </c>
      <c r="L70" s="586" t="s">
        <v>4518</v>
      </c>
      <c r="M70" s="799"/>
      <c r="N70" s="799"/>
      <c r="O70" s="797" t="s">
        <v>96</v>
      </c>
      <c r="P70" s="797" t="s">
        <v>97</v>
      </c>
      <c r="Q70" s="797" t="s">
        <v>98</v>
      </c>
      <c r="R70" s="800">
        <v>43852.0</v>
      </c>
      <c r="S70" s="677" t="s">
        <v>116</v>
      </c>
      <c r="T70" s="672"/>
      <c r="U70" s="461"/>
      <c r="V70" s="461"/>
    </row>
    <row r="71">
      <c r="A71" s="734" t="s">
        <v>4525</v>
      </c>
      <c r="B71" s="734" t="s">
        <v>3559</v>
      </c>
      <c r="C71" s="734" t="s">
        <v>4514</v>
      </c>
      <c r="D71" s="734" t="s">
        <v>4526</v>
      </c>
      <c r="E71" s="792" t="s">
        <v>4286</v>
      </c>
      <c r="F71" s="734" t="s">
        <v>4527</v>
      </c>
      <c r="G71" s="590" t="s">
        <v>4528</v>
      </c>
      <c r="H71" s="793">
        <v>43851.0</v>
      </c>
      <c r="I71" s="734" t="s">
        <v>97</v>
      </c>
      <c r="J71" s="794">
        <v>43853.0</v>
      </c>
      <c r="K71" s="798" t="s">
        <v>47</v>
      </c>
      <c r="L71" s="586" t="s">
        <v>4518</v>
      </c>
      <c r="M71" s="799"/>
      <c r="N71" s="799"/>
      <c r="O71" s="797" t="s">
        <v>96</v>
      </c>
      <c r="P71" s="797" t="s">
        <v>97</v>
      </c>
      <c r="Q71" s="797" t="s">
        <v>98</v>
      </c>
      <c r="R71" s="800">
        <v>43852.0</v>
      </c>
      <c r="S71" s="677" t="s">
        <v>116</v>
      </c>
      <c r="T71" s="672"/>
      <c r="U71" s="461"/>
      <c r="V71" s="461"/>
    </row>
    <row r="72">
      <c r="A72" s="734" t="s">
        <v>4529</v>
      </c>
      <c r="B72" s="734" t="s">
        <v>3559</v>
      </c>
      <c r="C72" s="734" t="s">
        <v>4514</v>
      </c>
      <c r="D72" s="734" t="s">
        <v>4530</v>
      </c>
      <c r="E72" s="792" t="s">
        <v>4245</v>
      </c>
      <c r="F72" s="734" t="s">
        <v>4531</v>
      </c>
      <c r="G72" s="734" t="s">
        <v>4532</v>
      </c>
      <c r="H72" s="793">
        <v>43851.0</v>
      </c>
      <c r="I72" s="734" t="s">
        <v>97</v>
      </c>
      <c r="J72" s="801">
        <v>43853.0</v>
      </c>
      <c r="K72" s="798" t="s">
        <v>47</v>
      </c>
      <c r="L72" s="586" t="s">
        <v>4518</v>
      </c>
      <c r="M72" s="799"/>
      <c r="N72" s="799"/>
      <c r="O72" s="797" t="s">
        <v>96</v>
      </c>
      <c r="P72" s="797" t="s">
        <v>97</v>
      </c>
      <c r="Q72" s="797" t="s">
        <v>98</v>
      </c>
      <c r="R72" s="800">
        <v>43852.0</v>
      </c>
      <c r="S72" s="677" t="s">
        <v>116</v>
      </c>
      <c r="T72" s="672"/>
      <c r="U72" s="461"/>
      <c r="V72" s="461"/>
    </row>
    <row r="73">
      <c r="A73" s="734" t="s">
        <v>4533</v>
      </c>
      <c r="B73" s="734" t="s">
        <v>3559</v>
      </c>
      <c r="C73" s="734" t="s">
        <v>4514</v>
      </c>
      <c r="D73" s="734" t="s">
        <v>4530</v>
      </c>
      <c r="E73" s="792" t="s">
        <v>4245</v>
      </c>
      <c r="F73" s="734" t="s">
        <v>4534</v>
      </c>
      <c r="G73" s="734" t="s">
        <v>4535</v>
      </c>
      <c r="H73" s="793">
        <v>43851.0</v>
      </c>
      <c r="I73" s="734" t="s">
        <v>97</v>
      </c>
      <c r="J73" s="801">
        <v>43853.0</v>
      </c>
      <c r="K73" s="798" t="s">
        <v>47</v>
      </c>
      <c r="L73" s="586" t="s">
        <v>4518</v>
      </c>
      <c r="M73" s="799"/>
      <c r="N73" s="799"/>
      <c r="O73" s="797" t="s">
        <v>96</v>
      </c>
      <c r="P73" s="797" t="s">
        <v>97</v>
      </c>
      <c r="Q73" s="797" t="s">
        <v>98</v>
      </c>
      <c r="R73" s="800">
        <v>43852.0</v>
      </c>
      <c r="S73" s="677" t="s">
        <v>116</v>
      </c>
      <c r="T73" s="672"/>
      <c r="U73" s="461"/>
      <c r="V73" s="461"/>
    </row>
    <row r="74">
      <c r="A74" s="734" t="s">
        <v>4536</v>
      </c>
      <c r="B74" s="734" t="s">
        <v>3559</v>
      </c>
      <c r="C74" s="734" t="s">
        <v>4514</v>
      </c>
      <c r="D74" s="734" t="s">
        <v>4537</v>
      </c>
      <c r="E74" s="792" t="s">
        <v>4245</v>
      </c>
      <c r="F74" s="590" t="s">
        <v>4538</v>
      </c>
      <c r="G74" s="734" t="s">
        <v>4539</v>
      </c>
      <c r="H74" s="793">
        <v>43851.0</v>
      </c>
      <c r="I74" s="734" t="s">
        <v>97</v>
      </c>
      <c r="J74" s="801">
        <v>43853.0</v>
      </c>
      <c r="K74" s="798" t="s">
        <v>47</v>
      </c>
      <c r="L74" s="586" t="s">
        <v>4518</v>
      </c>
      <c r="M74" s="799"/>
      <c r="N74" s="799"/>
      <c r="O74" s="797" t="s">
        <v>96</v>
      </c>
      <c r="P74" s="797" t="s">
        <v>97</v>
      </c>
      <c r="Q74" s="797" t="s">
        <v>98</v>
      </c>
      <c r="R74" s="800">
        <v>43852.0</v>
      </c>
      <c r="S74" s="677" t="s">
        <v>116</v>
      </c>
      <c r="T74" s="672"/>
      <c r="U74" s="461"/>
      <c r="V74" s="461"/>
    </row>
    <row r="75">
      <c r="A75" s="734" t="s">
        <v>4540</v>
      </c>
      <c r="B75" s="734" t="s">
        <v>3559</v>
      </c>
      <c r="C75" s="734" t="s">
        <v>4514</v>
      </c>
      <c r="D75" s="734" t="s">
        <v>4530</v>
      </c>
      <c r="E75" s="792" t="s">
        <v>4245</v>
      </c>
      <c r="F75" s="734" t="s">
        <v>4534</v>
      </c>
      <c r="G75" s="734" t="s">
        <v>4541</v>
      </c>
      <c r="H75" s="793">
        <v>43851.0</v>
      </c>
      <c r="I75" s="734" t="s">
        <v>97</v>
      </c>
      <c r="J75" s="801">
        <v>43853.0</v>
      </c>
      <c r="K75" s="798" t="s">
        <v>47</v>
      </c>
      <c r="L75" s="586" t="s">
        <v>4518</v>
      </c>
      <c r="M75" s="799"/>
      <c r="N75" s="799"/>
      <c r="O75" s="797" t="s">
        <v>96</v>
      </c>
      <c r="P75" s="797" t="s">
        <v>97</v>
      </c>
      <c r="Q75" s="797" t="s">
        <v>98</v>
      </c>
      <c r="R75" s="800">
        <v>43852.0</v>
      </c>
      <c r="S75" s="677" t="s">
        <v>116</v>
      </c>
      <c r="T75" s="672"/>
      <c r="U75" s="461"/>
      <c r="V75" s="461"/>
    </row>
    <row r="76">
      <c r="A76" s="734" t="s">
        <v>4542</v>
      </c>
      <c r="B76" s="734" t="s">
        <v>3559</v>
      </c>
      <c r="C76" s="734" t="s">
        <v>4514</v>
      </c>
      <c r="D76" s="694" t="s">
        <v>4537</v>
      </c>
      <c r="E76" s="792" t="s">
        <v>4245</v>
      </c>
      <c r="F76" s="694" t="s">
        <v>4543</v>
      </c>
      <c r="G76" s="694" t="s">
        <v>4544</v>
      </c>
      <c r="H76" s="793">
        <v>43851.0</v>
      </c>
      <c r="I76" s="734" t="s">
        <v>97</v>
      </c>
      <c r="J76" s="801">
        <v>43853.0</v>
      </c>
      <c r="K76" s="798" t="s">
        <v>47</v>
      </c>
      <c r="L76" s="586" t="s">
        <v>4518</v>
      </c>
      <c r="M76" s="799"/>
      <c r="N76" s="799"/>
      <c r="O76" s="797" t="s">
        <v>96</v>
      </c>
      <c r="P76" s="797" t="s">
        <v>97</v>
      </c>
      <c r="Q76" s="797" t="s">
        <v>98</v>
      </c>
      <c r="R76" s="800">
        <v>43852.0</v>
      </c>
      <c r="S76" s="677" t="s">
        <v>116</v>
      </c>
      <c r="T76" s="672"/>
      <c r="U76" s="461"/>
      <c r="V76" s="461"/>
    </row>
    <row r="77">
      <c r="A77" s="734" t="s">
        <v>4545</v>
      </c>
      <c r="B77" s="734" t="s">
        <v>4546</v>
      </c>
      <c r="C77" s="734" t="s">
        <v>4514</v>
      </c>
      <c r="D77" s="734" t="s">
        <v>4547</v>
      </c>
      <c r="E77" s="792" t="s">
        <v>4245</v>
      </c>
      <c r="F77" s="734" t="s">
        <v>678</v>
      </c>
      <c r="G77" s="734" t="s">
        <v>4548</v>
      </c>
      <c r="H77" s="793">
        <v>43851.0</v>
      </c>
      <c r="I77" s="734" t="s">
        <v>97</v>
      </c>
      <c r="J77" s="801">
        <v>43853.0</v>
      </c>
      <c r="K77" s="798" t="s">
        <v>47</v>
      </c>
      <c r="L77" s="586" t="s">
        <v>4518</v>
      </c>
      <c r="M77" s="799"/>
      <c r="N77" s="799"/>
      <c r="O77" s="797" t="s">
        <v>96</v>
      </c>
      <c r="P77" s="797" t="s">
        <v>97</v>
      </c>
      <c r="Q77" s="797" t="s">
        <v>98</v>
      </c>
      <c r="R77" s="800">
        <v>43852.0</v>
      </c>
      <c r="S77" s="677" t="s">
        <v>116</v>
      </c>
      <c r="T77" s="672"/>
      <c r="U77" s="461"/>
      <c r="V77" s="461"/>
    </row>
    <row r="78">
      <c r="A78" s="734" t="s">
        <v>4549</v>
      </c>
      <c r="B78" s="734" t="s">
        <v>4546</v>
      </c>
      <c r="C78" s="734" t="s">
        <v>4514</v>
      </c>
      <c r="D78" s="734" t="s">
        <v>4550</v>
      </c>
      <c r="E78" s="792" t="s">
        <v>4245</v>
      </c>
      <c r="F78" s="734" t="s">
        <v>4551</v>
      </c>
      <c r="G78" s="734" t="s">
        <v>4552</v>
      </c>
      <c r="H78" s="793">
        <v>43851.0</v>
      </c>
      <c r="I78" s="734" t="s">
        <v>97</v>
      </c>
      <c r="J78" s="801">
        <v>43853.0</v>
      </c>
      <c r="K78" s="798" t="s">
        <v>47</v>
      </c>
      <c r="L78" s="586" t="s">
        <v>4518</v>
      </c>
      <c r="M78" s="799"/>
      <c r="N78" s="799"/>
      <c r="O78" s="797" t="s">
        <v>96</v>
      </c>
      <c r="P78" s="797" t="s">
        <v>97</v>
      </c>
      <c r="Q78" s="797" t="s">
        <v>98</v>
      </c>
      <c r="R78" s="800">
        <v>43852.0</v>
      </c>
      <c r="S78" s="677" t="s">
        <v>116</v>
      </c>
      <c r="T78" s="672"/>
      <c r="U78" s="461"/>
      <c r="V78" s="461"/>
    </row>
    <row r="79">
      <c r="A79" s="590" t="s">
        <v>4553</v>
      </c>
      <c r="B79" s="734" t="s">
        <v>4546</v>
      </c>
      <c r="C79" s="734" t="s">
        <v>4514</v>
      </c>
      <c r="D79" s="734" t="s">
        <v>4550</v>
      </c>
      <c r="E79" s="792" t="s">
        <v>4245</v>
      </c>
      <c r="F79" s="734" t="s">
        <v>4554</v>
      </c>
      <c r="G79" s="734" t="s">
        <v>4552</v>
      </c>
      <c r="H79" s="793">
        <v>43851.0</v>
      </c>
      <c r="I79" s="734" t="s">
        <v>97</v>
      </c>
      <c r="J79" s="801">
        <v>43853.0</v>
      </c>
      <c r="K79" s="798" t="s">
        <v>47</v>
      </c>
      <c r="L79" s="586" t="s">
        <v>4518</v>
      </c>
      <c r="M79" s="799"/>
      <c r="N79" s="799"/>
      <c r="O79" s="797" t="s">
        <v>96</v>
      </c>
      <c r="P79" s="797" t="s">
        <v>97</v>
      </c>
      <c r="Q79" s="797" t="s">
        <v>98</v>
      </c>
      <c r="R79" s="800">
        <v>43852.0</v>
      </c>
      <c r="S79" s="677" t="s">
        <v>116</v>
      </c>
      <c r="T79" s="672"/>
      <c r="U79" s="461"/>
      <c r="V79" s="461"/>
    </row>
    <row r="80">
      <c r="A80" s="225"/>
      <c r="B80" s="338"/>
      <c r="C80" s="338"/>
      <c r="D80" s="338"/>
      <c r="E80" s="338"/>
      <c r="F80" s="338"/>
      <c r="G80" s="338"/>
      <c r="H80" s="338"/>
      <c r="I80" s="338"/>
      <c r="J80" s="338"/>
      <c r="K80" s="338"/>
      <c r="L80" s="338"/>
      <c r="M80" s="338"/>
      <c r="N80" s="338"/>
      <c r="O80" s="338"/>
      <c r="P80" s="338"/>
      <c r="Q80" s="338"/>
      <c r="R80" s="672"/>
      <c r="S80" s="672"/>
      <c r="T80" s="672"/>
      <c r="U80" s="461"/>
      <c r="V80" s="461"/>
    </row>
    <row r="81">
      <c r="A81" s="225"/>
      <c r="B81" s="338"/>
      <c r="C81" s="338"/>
      <c r="D81" s="338"/>
      <c r="E81" s="338"/>
      <c r="F81" s="338"/>
      <c r="G81" s="338"/>
      <c r="H81" s="338"/>
      <c r="I81" s="338"/>
      <c r="J81" s="338"/>
      <c r="K81" s="338"/>
      <c r="L81" s="338"/>
      <c r="M81" s="338"/>
      <c r="N81" s="338"/>
      <c r="O81" s="338"/>
      <c r="P81" s="338"/>
      <c r="Q81" s="338"/>
      <c r="R81" s="672"/>
      <c r="S81" s="672"/>
      <c r="T81" s="672"/>
      <c r="U81" s="461"/>
      <c r="V81" s="461"/>
    </row>
    <row r="82">
      <c r="A82" s="225"/>
      <c r="B82" s="338"/>
      <c r="C82" s="338"/>
      <c r="D82" s="338"/>
      <c r="E82" s="338"/>
      <c r="F82" s="338"/>
      <c r="G82" s="338"/>
      <c r="H82" s="338"/>
      <c r="I82" s="338"/>
      <c r="J82" s="338"/>
      <c r="K82" s="338"/>
      <c r="L82" s="338"/>
      <c r="M82" s="338"/>
      <c r="N82" s="338"/>
      <c r="O82" s="338"/>
      <c r="P82" s="338"/>
      <c r="Q82" s="338"/>
      <c r="R82" s="672"/>
      <c r="S82" s="672"/>
      <c r="T82" s="672"/>
      <c r="U82" s="461"/>
      <c r="V82" s="461"/>
    </row>
    <row r="83">
      <c r="A83" s="225"/>
      <c r="B83" s="338"/>
      <c r="C83" s="338"/>
      <c r="D83" s="338"/>
      <c r="E83" s="338"/>
      <c r="F83" s="338"/>
      <c r="G83" s="338"/>
      <c r="H83" s="338"/>
      <c r="I83" s="338"/>
      <c r="J83" s="338"/>
      <c r="K83" s="338"/>
      <c r="L83" s="338"/>
      <c r="M83" s="338"/>
      <c r="N83" s="338"/>
      <c r="O83" s="338"/>
      <c r="P83" s="338"/>
      <c r="Q83" s="338"/>
      <c r="R83" s="672"/>
      <c r="S83" s="672"/>
      <c r="T83" s="672"/>
      <c r="U83" s="461"/>
      <c r="V83" s="461"/>
    </row>
    <row r="84">
      <c r="A84" s="225"/>
      <c r="B84" s="338"/>
      <c r="C84" s="338"/>
      <c r="D84" s="338"/>
      <c r="E84" s="338"/>
      <c r="F84" s="338"/>
      <c r="G84" s="338"/>
      <c r="H84" s="338"/>
      <c r="I84" s="338"/>
      <c r="J84" s="338"/>
      <c r="K84" s="338"/>
      <c r="L84" s="338"/>
      <c r="M84" s="338"/>
      <c r="N84" s="338"/>
      <c r="O84" s="338"/>
      <c r="P84" s="338"/>
      <c r="Q84" s="338"/>
      <c r="R84" s="672"/>
      <c r="S84" s="672"/>
      <c r="T84" s="672"/>
      <c r="U84" s="461"/>
      <c r="V84" s="461"/>
    </row>
    <row r="85">
      <c r="A85" s="225"/>
      <c r="B85" s="338"/>
      <c r="C85" s="338"/>
      <c r="D85" s="338"/>
      <c r="E85" s="338"/>
      <c r="F85" s="338"/>
      <c r="G85" s="338"/>
      <c r="H85" s="338"/>
      <c r="I85" s="338"/>
      <c r="J85" s="338"/>
      <c r="K85" s="338"/>
      <c r="L85" s="338"/>
      <c r="M85" s="338"/>
      <c r="N85" s="338"/>
      <c r="O85" s="338"/>
      <c r="P85" s="338"/>
      <c r="Q85" s="338"/>
      <c r="R85" s="672"/>
      <c r="S85" s="672"/>
      <c r="T85" s="672"/>
      <c r="U85" s="461"/>
      <c r="V85" s="461"/>
    </row>
    <row r="86">
      <c r="A86" s="225"/>
      <c r="B86" s="338"/>
      <c r="C86" s="338"/>
      <c r="D86" s="338"/>
      <c r="E86" s="338"/>
      <c r="F86" s="338"/>
      <c r="G86" s="338"/>
      <c r="H86" s="338"/>
      <c r="I86" s="338"/>
      <c r="J86" s="338"/>
      <c r="K86" s="338"/>
      <c r="L86" s="338"/>
      <c r="M86" s="338"/>
      <c r="N86" s="338"/>
      <c r="O86" s="338"/>
      <c r="P86" s="338"/>
      <c r="Q86" s="338"/>
      <c r="R86" s="672"/>
      <c r="S86" s="672"/>
      <c r="T86" s="672"/>
      <c r="U86" s="461"/>
      <c r="V86" s="461"/>
    </row>
    <row r="87">
      <c r="A87" s="225"/>
      <c r="B87" s="338"/>
      <c r="C87" s="338"/>
      <c r="D87" s="338"/>
      <c r="E87" s="338"/>
      <c r="F87" s="338"/>
      <c r="G87" s="338"/>
      <c r="H87" s="338"/>
      <c r="I87" s="338"/>
      <c r="J87" s="338"/>
      <c r="K87" s="338"/>
      <c r="L87" s="338"/>
      <c r="M87" s="338"/>
      <c r="N87" s="338"/>
      <c r="O87" s="338"/>
      <c r="P87" s="338"/>
      <c r="Q87" s="338"/>
      <c r="R87" s="672"/>
      <c r="S87" s="672"/>
      <c r="T87" s="672"/>
      <c r="U87" s="461"/>
      <c r="V87" s="461"/>
    </row>
    <row r="88">
      <c r="A88" s="225"/>
      <c r="B88" s="338"/>
      <c r="C88" s="338"/>
      <c r="D88" s="338"/>
      <c r="E88" s="338"/>
      <c r="F88" s="338"/>
      <c r="G88" s="338"/>
      <c r="H88" s="338"/>
      <c r="I88" s="338"/>
      <c r="J88" s="338"/>
      <c r="K88" s="338"/>
      <c r="L88" s="338"/>
      <c r="M88" s="338"/>
      <c r="N88" s="338"/>
      <c r="O88" s="338"/>
      <c r="P88" s="338"/>
      <c r="Q88" s="338"/>
      <c r="R88" s="672"/>
      <c r="S88" s="672"/>
      <c r="T88" s="672"/>
      <c r="U88" s="461"/>
      <c r="V88" s="461"/>
    </row>
    <row r="89">
      <c r="A89" s="225"/>
      <c r="B89" s="338"/>
      <c r="C89" s="338"/>
      <c r="D89" s="338"/>
      <c r="E89" s="338"/>
      <c r="F89" s="338"/>
      <c r="G89" s="338"/>
      <c r="H89" s="338"/>
      <c r="I89" s="338"/>
      <c r="J89" s="338"/>
      <c r="K89" s="338"/>
      <c r="L89" s="338"/>
      <c r="M89" s="338"/>
      <c r="N89" s="338"/>
      <c r="O89" s="338"/>
      <c r="P89" s="338"/>
      <c r="Q89" s="338"/>
      <c r="R89" s="672"/>
      <c r="S89" s="672"/>
      <c r="T89" s="672"/>
      <c r="U89" s="461"/>
      <c r="V89" s="461"/>
    </row>
    <row r="90">
      <c r="A90" s="225"/>
      <c r="B90" s="338"/>
      <c r="C90" s="338"/>
      <c r="D90" s="338"/>
      <c r="E90" s="338"/>
      <c r="F90" s="338"/>
      <c r="G90" s="338"/>
      <c r="H90" s="338"/>
      <c r="I90" s="338"/>
      <c r="J90" s="338"/>
      <c r="K90" s="338"/>
      <c r="L90" s="338"/>
      <c r="M90" s="338"/>
      <c r="N90" s="338"/>
      <c r="O90" s="338"/>
      <c r="P90" s="338"/>
      <c r="Q90" s="338"/>
      <c r="R90" s="672"/>
      <c r="S90" s="672"/>
      <c r="T90" s="672"/>
      <c r="U90" s="461"/>
      <c r="V90" s="461"/>
    </row>
    <row r="91">
      <c r="A91" s="225"/>
      <c r="B91" s="338"/>
      <c r="C91" s="338"/>
      <c r="D91" s="338"/>
      <c r="E91" s="338"/>
      <c r="F91" s="338"/>
      <c r="G91" s="338"/>
      <c r="H91" s="338"/>
      <c r="I91" s="338"/>
      <c r="J91" s="338"/>
      <c r="K91" s="338"/>
      <c r="L91" s="338"/>
      <c r="M91" s="338"/>
      <c r="N91" s="338"/>
      <c r="O91" s="338"/>
      <c r="P91" s="338"/>
      <c r="Q91" s="338"/>
      <c r="R91" s="672"/>
      <c r="S91" s="672"/>
      <c r="T91" s="672"/>
      <c r="U91" s="461"/>
      <c r="V91" s="461"/>
    </row>
    <row r="92">
      <c r="A92" s="225"/>
      <c r="B92" s="338"/>
      <c r="C92" s="338"/>
      <c r="D92" s="338"/>
      <c r="E92" s="338"/>
      <c r="F92" s="338"/>
      <c r="G92" s="338"/>
      <c r="H92" s="338"/>
      <c r="I92" s="338"/>
      <c r="J92" s="338"/>
      <c r="K92" s="338"/>
      <c r="L92" s="338"/>
      <c r="M92" s="338"/>
      <c r="N92" s="338"/>
      <c r="O92" s="338"/>
      <c r="P92" s="338"/>
      <c r="Q92" s="338"/>
      <c r="R92" s="672"/>
      <c r="S92" s="672"/>
      <c r="T92" s="672"/>
      <c r="U92" s="461"/>
      <c r="V92" s="461"/>
    </row>
    <row r="93">
      <c r="A93" s="225"/>
      <c r="B93" s="338"/>
      <c r="C93" s="338"/>
      <c r="D93" s="338"/>
      <c r="E93" s="338"/>
      <c r="F93" s="338"/>
      <c r="G93" s="338"/>
      <c r="H93" s="338"/>
      <c r="I93" s="338"/>
      <c r="J93" s="338"/>
      <c r="K93" s="338"/>
      <c r="L93" s="338"/>
      <c r="M93" s="338"/>
      <c r="N93" s="338"/>
      <c r="O93" s="338"/>
      <c r="P93" s="338"/>
      <c r="Q93" s="338"/>
      <c r="R93" s="672"/>
      <c r="S93" s="672"/>
      <c r="T93" s="672"/>
      <c r="U93" s="461"/>
      <c r="V93" s="461"/>
    </row>
    <row r="94">
      <c r="A94" s="225"/>
      <c r="B94" s="338"/>
      <c r="C94" s="338"/>
      <c r="D94" s="338"/>
      <c r="E94" s="338"/>
      <c r="F94" s="338"/>
      <c r="G94" s="338"/>
      <c r="H94" s="338"/>
      <c r="I94" s="338"/>
      <c r="J94" s="338"/>
      <c r="K94" s="338"/>
      <c r="L94" s="338"/>
      <c r="M94" s="338"/>
      <c r="N94" s="338"/>
      <c r="O94" s="338"/>
      <c r="P94" s="338"/>
      <c r="Q94" s="338"/>
      <c r="R94" s="672"/>
      <c r="S94" s="672"/>
      <c r="T94" s="672"/>
      <c r="U94" s="461"/>
      <c r="V94" s="461"/>
    </row>
    <row r="95">
      <c r="A95" s="225"/>
      <c r="B95" s="338"/>
      <c r="C95" s="338"/>
      <c r="D95" s="338"/>
      <c r="E95" s="338"/>
      <c r="F95" s="338"/>
      <c r="G95" s="338"/>
      <c r="H95" s="338"/>
      <c r="I95" s="338"/>
      <c r="J95" s="338"/>
      <c r="K95" s="338"/>
      <c r="L95" s="338"/>
      <c r="M95" s="338"/>
      <c r="N95" s="338"/>
      <c r="O95" s="338"/>
      <c r="P95" s="338"/>
      <c r="Q95" s="338"/>
      <c r="R95" s="672"/>
      <c r="S95" s="672"/>
      <c r="T95" s="672"/>
      <c r="U95" s="461"/>
      <c r="V95" s="461"/>
    </row>
    <row r="96">
      <c r="A96" s="225"/>
      <c r="B96" s="338"/>
      <c r="C96" s="338"/>
      <c r="D96" s="338"/>
      <c r="E96" s="338"/>
      <c r="F96" s="338"/>
      <c r="G96" s="338"/>
      <c r="H96" s="338"/>
      <c r="I96" s="338"/>
      <c r="J96" s="338"/>
      <c r="K96" s="338"/>
      <c r="L96" s="338"/>
      <c r="M96" s="338"/>
      <c r="N96" s="338"/>
      <c r="O96" s="338"/>
      <c r="P96" s="338"/>
      <c r="Q96" s="338"/>
      <c r="R96" s="672"/>
      <c r="S96" s="672"/>
      <c r="T96" s="672"/>
      <c r="U96" s="461"/>
      <c r="V96" s="461"/>
    </row>
    <row r="97">
      <c r="A97" s="225"/>
      <c r="B97" s="338"/>
      <c r="C97" s="338"/>
      <c r="D97" s="338"/>
      <c r="E97" s="338"/>
      <c r="F97" s="338"/>
      <c r="G97" s="338"/>
      <c r="H97" s="338"/>
      <c r="I97" s="338"/>
      <c r="J97" s="338"/>
      <c r="K97" s="338"/>
      <c r="L97" s="338"/>
      <c r="M97" s="338"/>
      <c r="N97" s="338"/>
      <c r="O97" s="338"/>
      <c r="P97" s="338"/>
      <c r="Q97" s="338"/>
      <c r="R97" s="672"/>
      <c r="S97" s="672"/>
      <c r="T97" s="672"/>
      <c r="U97" s="461"/>
      <c r="V97" s="461"/>
    </row>
    <row r="98">
      <c r="A98" s="225"/>
      <c r="B98" s="338"/>
      <c r="C98" s="338"/>
      <c r="D98" s="338"/>
      <c r="E98" s="338"/>
      <c r="F98" s="338"/>
      <c r="G98" s="338"/>
      <c r="H98" s="338"/>
      <c r="I98" s="338"/>
      <c r="J98" s="338"/>
      <c r="K98" s="338"/>
      <c r="L98" s="338"/>
      <c r="M98" s="338"/>
      <c r="N98" s="338"/>
      <c r="O98" s="338"/>
      <c r="P98" s="338"/>
      <c r="Q98" s="338"/>
      <c r="R98" s="672"/>
      <c r="S98" s="672"/>
      <c r="T98" s="672"/>
      <c r="U98" s="461"/>
      <c r="V98" s="461"/>
    </row>
    <row r="99">
      <c r="A99" s="225"/>
      <c r="B99" s="338"/>
      <c r="C99" s="338"/>
      <c r="D99" s="338"/>
      <c r="E99" s="338"/>
      <c r="F99" s="338"/>
      <c r="G99" s="338"/>
      <c r="H99" s="338"/>
      <c r="I99" s="338"/>
      <c r="J99" s="338"/>
      <c r="K99" s="338"/>
      <c r="L99" s="338"/>
      <c r="M99" s="338"/>
      <c r="N99" s="338"/>
      <c r="O99" s="338"/>
      <c r="P99" s="338"/>
      <c r="Q99" s="338"/>
      <c r="R99" s="672"/>
      <c r="S99" s="672"/>
      <c r="T99" s="672"/>
      <c r="U99" s="461"/>
      <c r="V99" s="461"/>
    </row>
    <row r="100">
      <c r="A100" s="225"/>
      <c r="B100" s="338"/>
      <c r="C100" s="338"/>
      <c r="D100" s="338"/>
      <c r="E100" s="338"/>
      <c r="F100" s="338"/>
      <c r="G100" s="338"/>
      <c r="H100" s="338"/>
      <c r="I100" s="338"/>
      <c r="J100" s="338"/>
      <c r="K100" s="338"/>
      <c r="L100" s="338"/>
      <c r="M100" s="338"/>
      <c r="N100" s="338"/>
      <c r="O100" s="338"/>
      <c r="P100" s="338"/>
      <c r="Q100" s="338"/>
      <c r="R100" s="672"/>
      <c r="S100" s="672"/>
      <c r="T100" s="672"/>
      <c r="U100" s="461"/>
      <c r="V100" s="461"/>
    </row>
    <row r="101">
      <c r="A101" s="225"/>
      <c r="B101" s="338"/>
      <c r="C101" s="338"/>
      <c r="D101" s="338"/>
      <c r="E101" s="338"/>
      <c r="F101" s="338"/>
      <c r="G101" s="338"/>
      <c r="H101" s="338"/>
      <c r="I101" s="338"/>
      <c r="J101" s="338"/>
      <c r="K101" s="338"/>
      <c r="L101" s="338"/>
      <c r="M101" s="338"/>
      <c r="N101" s="338"/>
      <c r="O101" s="338"/>
      <c r="P101" s="338"/>
      <c r="Q101" s="338"/>
      <c r="R101" s="672"/>
      <c r="S101" s="672"/>
      <c r="T101" s="672"/>
      <c r="U101" s="461"/>
      <c r="V101" s="461"/>
    </row>
    <row r="102">
      <c r="A102" s="225"/>
      <c r="B102" s="338"/>
      <c r="C102" s="338"/>
      <c r="D102" s="338"/>
      <c r="E102" s="338"/>
      <c r="F102" s="338"/>
      <c r="G102" s="338"/>
      <c r="H102" s="338"/>
      <c r="I102" s="338"/>
      <c r="J102" s="338"/>
      <c r="K102" s="338"/>
      <c r="L102" s="338"/>
      <c r="M102" s="338"/>
      <c r="N102" s="338"/>
      <c r="O102" s="338"/>
      <c r="P102" s="338"/>
      <c r="Q102" s="338"/>
      <c r="R102" s="672"/>
      <c r="S102" s="672"/>
      <c r="T102" s="672"/>
      <c r="U102" s="461"/>
      <c r="V102" s="461"/>
    </row>
    <row r="103">
      <c r="A103" s="225"/>
      <c r="B103" s="338"/>
      <c r="C103" s="338"/>
      <c r="D103" s="338"/>
      <c r="E103" s="338"/>
      <c r="F103" s="338"/>
      <c r="G103" s="338"/>
      <c r="H103" s="338"/>
      <c r="I103" s="338"/>
      <c r="J103" s="338"/>
      <c r="K103" s="338"/>
      <c r="L103" s="338"/>
      <c r="M103" s="338"/>
      <c r="N103" s="338"/>
      <c r="O103" s="338"/>
      <c r="P103" s="338"/>
      <c r="Q103" s="338"/>
      <c r="R103" s="672"/>
      <c r="S103" s="672"/>
      <c r="T103" s="672"/>
      <c r="U103" s="461"/>
      <c r="V103" s="461"/>
    </row>
    <row r="104">
      <c r="A104" s="225"/>
      <c r="B104" s="338"/>
      <c r="C104" s="338"/>
      <c r="D104" s="338"/>
      <c r="E104" s="338"/>
      <c r="F104" s="338"/>
      <c r="G104" s="338"/>
      <c r="H104" s="338"/>
      <c r="I104" s="338"/>
      <c r="J104" s="338"/>
      <c r="K104" s="338"/>
      <c r="L104" s="338"/>
      <c r="M104" s="338"/>
      <c r="N104" s="338"/>
      <c r="O104" s="338"/>
      <c r="P104" s="338"/>
      <c r="Q104" s="338"/>
      <c r="R104" s="672"/>
      <c r="S104" s="672"/>
      <c r="T104" s="672"/>
      <c r="U104" s="461"/>
      <c r="V104" s="461"/>
    </row>
    <row r="105">
      <c r="A105" s="225"/>
      <c r="B105" s="338"/>
      <c r="C105" s="338"/>
      <c r="D105" s="338"/>
      <c r="E105" s="338"/>
      <c r="F105" s="338"/>
      <c r="G105" s="338"/>
      <c r="H105" s="338"/>
      <c r="I105" s="338"/>
      <c r="J105" s="338"/>
      <c r="K105" s="338"/>
      <c r="L105" s="338"/>
      <c r="M105" s="338"/>
      <c r="N105" s="338"/>
      <c r="O105" s="338"/>
      <c r="P105" s="338"/>
      <c r="Q105" s="338"/>
      <c r="R105" s="672"/>
      <c r="S105" s="672"/>
      <c r="T105" s="672"/>
      <c r="U105" s="461"/>
      <c r="V105" s="461"/>
    </row>
    <row r="106">
      <c r="A106" s="225"/>
      <c r="B106" s="338"/>
      <c r="C106" s="338"/>
      <c r="D106" s="338"/>
      <c r="E106" s="338"/>
      <c r="F106" s="338"/>
      <c r="G106" s="338"/>
      <c r="H106" s="338"/>
      <c r="I106" s="338"/>
      <c r="J106" s="338"/>
      <c r="K106" s="338"/>
      <c r="L106" s="338"/>
      <c r="M106" s="338"/>
      <c r="N106" s="338"/>
      <c r="O106" s="338"/>
      <c r="P106" s="338"/>
      <c r="Q106" s="338"/>
      <c r="R106" s="672"/>
      <c r="S106" s="672"/>
      <c r="T106" s="672"/>
      <c r="U106" s="461"/>
      <c r="V106" s="461"/>
    </row>
    <row r="107">
      <c r="A107" s="225"/>
      <c r="B107" s="338"/>
      <c r="C107" s="338"/>
      <c r="D107" s="338"/>
      <c r="E107" s="338"/>
      <c r="F107" s="338"/>
      <c r="G107" s="338"/>
      <c r="H107" s="338"/>
      <c r="I107" s="338"/>
      <c r="J107" s="338"/>
      <c r="K107" s="338"/>
      <c r="L107" s="338"/>
      <c r="M107" s="338"/>
      <c r="N107" s="338"/>
      <c r="O107" s="338"/>
      <c r="P107" s="338"/>
      <c r="Q107" s="338"/>
      <c r="R107" s="672"/>
      <c r="S107" s="672"/>
      <c r="T107" s="672"/>
      <c r="U107" s="461"/>
      <c r="V107" s="461"/>
    </row>
    <row r="108">
      <c r="A108" s="225"/>
      <c r="B108" s="338"/>
      <c r="C108" s="338"/>
      <c r="D108" s="338"/>
      <c r="E108" s="338"/>
      <c r="F108" s="338"/>
      <c r="G108" s="338"/>
      <c r="H108" s="338"/>
      <c r="I108" s="338"/>
      <c r="J108" s="338"/>
      <c r="K108" s="338"/>
      <c r="L108" s="338"/>
      <c r="M108" s="338"/>
      <c r="N108" s="338"/>
      <c r="O108" s="338"/>
      <c r="P108" s="338"/>
      <c r="Q108" s="338"/>
      <c r="R108" s="672"/>
      <c r="S108" s="672"/>
      <c r="T108" s="672"/>
      <c r="U108" s="461"/>
      <c r="V108" s="461"/>
    </row>
    <row r="109">
      <c r="A109" s="225"/>
      <c r="B109" s="338"/>
      <c r="C109" s="338"/>
      <c r="D109" s="338"/>
      <c r="E109" s="338"/>
      <c r="F109" s="338"/>
      <c r="G109" s="338"/>
      <c r="H109" s="338"/>
      <c r="I109" s="338"/>
      <c r="J109" s="338"/>
      <c r="K109" s="338"/>
      <c r="L109" s="338"/>
      <c r="M109" s="338"/>
      <c r="N109" s="338"/>
      <c r="O109" s="338"/>
      <c r="P109" s="338"/>
      <c r="Q109" s="338"/>
      <c r="R109" s="672"/>
      <c r="S109" s="672"/>
      <c r="T109" s="672"/>
      <c r="U109" s="461"/>
      <c r="V109" s="461"/>
    </row>
    <row r="110">
      <c r="A110" s="225"/>
      <c r="B110" s="338"/>
      <c r="C110" s="338"/>
      <c r="D110" s="338"/>
      <c r="E110" s="338"/>
      <c r="F110" s="338"/>
      <c r="G110" s="338"/>
      <c r="H110" s="338"/>
      <c r="I110" s="338"/>
      <c r="J110" s="338"/>
      <c r="K110" s="338"/>
      <c r="L110" s="338"/>
      <c r="M110" s="338"/>
      <c r="N110" s="338"/>
      <c r="O110" s="338"/>
      <c r="P110" s="338"/>
      <c r="Q110" s="338"/>
      <c r="R110" s="672"/>
      <c r="S110" s="672"/>
      <c r="T110" s="672"/>
      <c r="U110" s="461"/>
      <c r="V110" s="461"/>
    </row>
    <row r="111">
      <c r="A111" s="225"/>
      <c r="B111" s="338"/>
      <c r="C111" s="338"/>
      <c r="D111" s="338"/>
      <c r="E111" s="338"/>
      <c r="F111" s="338"/>
      <c r="G111" s="338"/>
      <c r="H111" s="338"/>
      <c r="I111" s="338"/>
      <c r="J111" s="338"/>
      <c r="K111" s="338"/>
      <c r="L111" s="338"/>
      <c r="M111" s="338"/>
      <c r="N111" s="338"/>
      <c r="O111" s="338"/>
      <c r="P111" s="338"/>
      <c r="Q111" s="338"/>
      <c r="R111" s="672"/>
      <c r="S111" s="672"/>
      <c r="T111" s="672"/>
      <c r="U111" s="461"/>
      <c r="V111" s="461"/>
    </row>
    <row r="112">
      <c r="A112" s="225"/>
      <c r="B112" s="338"/>
      <c r="C112" s="338"/>
      <c r="D112" s="338"/>
      <c r="E112" s="338"/>
      <c r="F112" s="338"/>
      <c r="G112" s="338"/>
      <c r="H112" s="338"/>
      <c r="I112" s="338"/>
      <c r="J112" s="338"/>
      <c r="K112" s="338"/>
      <c r="L112" s="338"/>
      <c r="M112" s="338"/>
      <c r="N112" s="338"/>
      <c r="O112" s="338"/>
      <c r="P112" s="338"/>
      <c r="Q112" s="338"/>
      <c r="R112" s="672"/>
      <c r="S112" s="672"/>
      <c r="T112" s="672"/>
      <c r="U112" s="461"/>
      <c r="V112" s="461"/>
    </row>
    <row r="113">
      <c r="A113" s="225"/>
      <c r="B113" s="338"/>
      <c r="C113" s="338"/>
      <c r="D113" s="338"/>
      <c r="E113" s="338"/>
      <c r="F113" s="338"/>
      <c r="G113" s="338"/>
      <c r="H113" s="338"/>
      <c r="I113" s="338"/>
      <c r="J113" s="338"/>
      <c r="K113" s="338"/>
      <c r="L113" s="338"/>
      <c r="M113" s="338"/>
      <c r="N113" s="338"/>
      <c r="O113" s="338"/>
      <c r="P113" s="338"/>
      <c r="Q113" s="338"/>
      <c r="R113" s="672"/>
      <c r="S113" s="672"/>
      <c r="T113" s="672"/>
      <c r="U113" s="461"/>
      <c r="V113" s="461"/>
    </row>
    <row r="114">
      <c r="A114" s="225"/>
      <c r="B114" s="338"/>
      <c r="C114" s="338"/>
      <c r="D114" s="338"/>
      <c r="E114" s="338"/>
      <c r="F114" s="338"/>
      <c r="G114" s="338"/>
      <c r="H114" s="338"/>
      <c r="I114" s="338"/>
      <c r="J114" s="338"/>
      <c r="K114" s="338"/>
      <c r="L114" s="338"/>
      <c r="M114" s="338"/>
      <c r="N114" s="338"/>
      <c r="O114" s="338"/>
      <c r="P114" s="338"/>
      <c r="Q114" s="338"/>
      <c r="R114" s="672"/>
      <c r="S114" s="672"/>
      <c r="T114" s="672"/>
      <c r="U114" s="461"/>
      <c r="V114" s="461"/>
    </row>
    <row r="115">
      <c r="A115" s="225"/>
      <c r="B115" s="338"/>
      <c r="C115" s="338"/>
      <c r="D115" s="338"/>
      <c r="E115" s="338"/>
      <c r="F115" s="338"/>
      <c r="G115" s="338"/>
      <c r="H115" s="338"/>
      <c r="I115" s="338"/>
      <c r="J115" s="338"/>
      <c r="K115" s="338"/>
      <c r="L115" s="338"/>
      <c r="M115" s="338"/>
      <c r="N115" s="338"/>
      <c r="O115" s="338"/>
      <c r="P115" s="338"/>
      <c r="Q115" s="338"/>
      <c r="R115" s="672"/>
      <c r="S115" s="672"/>
      <c r="T115" s="672"/>
      <c r="U115" s="461"/>
      <c r="V115" s="461"/>
    </row>
    <row r="116">
      <c r="A116" s="225"/>
      <c r="B116" s="338"/>
      <c r="C116" s="338"/>
      <c r="D116" s="338"/>
      <c r="E116" s="338"/>
      <c r="F116" s="338"/>
      <c r="G116" s="338"/>
      <c r="H116" s="338"/>
      <c r="I116" s="338"/>
      <c r="J116" s="338"/>
      <c r="K116" s="338"/>
      <c r="L116" s="338"/>
      <c r="M116" s="338"/>
      <c r="N116" s="338"/>
      <c r="O116" s="338"/>
      <c r="P116" s="338"/>
      <c r="Q116" s="338"/>
      <c r="R116" s="672"/>
      <c r="S116" s="672"/>
      <c r="T116" s="672"/>
      <c r="U116" s="461"/>
      <c r="V116" s="461"/>
    </row>
    <row r="117">
      <c r="A117" s="225"/>
      <c r="B117" s="338"/>
      <c r="C117" s="338"/>
      <c r="D117" s="338"/>
      <c r="E117" s="338"/>
      <c r="F117" s="338"/>
      <c r="G117" s="338"/>
      <c r="H117" s="338"/>
      <c r="I117" s="338"/>
      <c r="J117" s="338"/>
      <c r="K117" s="338"/>
      <c r="L117" s="338"/>
      <c r="M117" s="338"/>
      <c r="N117" s="338"/>
      <c r="O117" s="338"/>
      <c r="P117" s="338"/>
      <c r="Q117" s="338"/>
      <c r="R117" s="672"/>
      <c r="S117" s="672"/>
      <c r="T117" s="672"/>
      <c r="U117" s="461"/>
      <c r="V117" s="461"/>
    </row>
    <row r="118">
      <c r="A118" s="225"/>
      <c r="B118" s="338"/>
      <c r="C118" s="338"/>
      <c r="D118" s="338"/>
      <c r="E118" s="338"/>
      <c r="F118" s="338"/>
      <c r="G118" s="338"/>
      <c r="H118" s="338"/>
      <c r="I118" s="338"/>
      <c r="J118" s="338"/>
      <c r="K118" s="338"/>
      <c r="L118" s="338"/>
      <c r="M118" s="338"/>
      <c r="N118" s="338"/>
      <c r="O118" s="338"/>
      <c r="P118" s="338"/>
      <c r="Q118" s="338"/>
      <c r="R118" s="672"/>
      <c r="S118" s="672"/>
      <c r="T118" s="672"/>
      <c r="U118" s="461"/>
      <c r="V118" s="461"/>
    </row>
    <row r="119">
      <c r="A119" s="225"/>
      <c r="B119" s="338"/>
      <c r="C119" s="338"/>
      <c r="D119" s="338"/>
      <c r="E119" s="338"/>
      <c r="F119" s="338"/>
      <c r="G119" s="338"/>
      <c r="H119" s="338"/>
      <c r="I119" s="338"/>
      <c r="J119" s="338"/>
      <c r="K119" s="338"/>
      <c r="L119" s="338"/>
      <c r="M119" s="338"/>
      <c r="N119" s="338"/>
      <c r="O119" s="338"/>
      <c r="P119" s="338"/>
      <c r="Q119" s="338"/>
      <c r="R119" s="672"/>
      <c r="S119" s="672"/>
      <c r="T119" s="672"/>
      <c r="U119" s="461"/>
      <c r="V119" s="461"/>
    </row>
    <row r="120">
      <c r="A120" s="225"/>
      <c r="B120" s="338"/>
      <c r="C120" s="338"/>
      <c r="D120" s="338"/>
      <c r="E120" s="338"/>
      <c r="F120" s="338"/>
      <c r="G120" s="338"/>
      <c r="H120" s="338"/>
      <c r="I120" s="338"/>
      <c r="J120" s="338"/>
      <c r="K120" s="338"/>
      <c r="L120" s="338"/>
      <c r="M120" s="338"/>
      <c r="N120" s="338"/>
      <c r="O120" s="338"/>
      <c r="P120" s="338"/>
      <c r="Q120" s="338"/>
      <c r="R120" s="672"/>
      <c r="S120" s="672"/>
      <c r="T120" s="672"/>
      <c r="U120" s="461"/>
      <c r="V120" s="461"/>
    </row>
    <row r="121">
      <c r="A121" s="225"/>
      <c r="B121" s="338"/>
      <c r="C121" s="338"/>
      <c r="D121" s="338"/>
      <c r="E121" s="338"/>
      <c r="F121" s="338"/>
      <c r="G121" s="338"/>
      <c r="H121" s="338"/>
      <c r="I121" s="338"/>
      <c r="J121" s="338"/>
      <c r="K121" s="338"/>
      <c r="L121" s="338"/>
      <c r="M121" s="338"/>
      <c r="N121" s="338"/>
      <c r="O121" s="338"/>
      <c r="P121" s="338"/>
      <c r="Q121" s="338"/>
      <c r="R121" s="672"/>
      <c r="S121" s="672"/>
      <c r="T121" s="672"/>
      <c r="U121" s="461"/>
      <c r="V121" s="461"/>
    </row>
    <row r="122">
      <c r="A122" s="225"/>
      <c r="B122" s="338"/>
      <c r="C122" s="338"/>
      <c r="D122" s="338"/>
      <c r="E122" s="338"/>
      <c r="F122" s="338"/>
      <c r="G122" s="338"/>
      <c r="H122" s="338"/>
      <c r="I122" s="338"/>
      <c r="J122" s="338"/>
      <c r="K122" s="338"/>
      <c r="L122" s="338"/>
      <c r="M122" s="338"/>
      <c r="N122" s="338"/>
      <c r="O122" s="338"/>
      <c r="P122" s="338"/>
      <c r="Q122" s="338"/>
      <c r="R122" s="672"/>
      <c r="S122" s="672"/>
      <c r="T122" s="672"/>
      <c r="U122" s="461"/>
      <c r="V122" s="461"/>
    </row>
    <row r="123">
      <c r="A123" s="225"/>
      <c r="B123" s="338"/>
      <c r="C123" s="338"/>
      <c r="D123" s="338"/>
      <c r="E123" s="338"/>
      <c r="F123" s="338"/>
      <c r="G123" s="338"/>
      <c r="H123" s="338"/>
      <c r="I123" s="338"/>
      <c r="J123" s="338"/>
      <c r="K123" s="338"/>
      <c r="L123" s="338"/>
      <c r="M123" s="338"/>
      <c r="N123" s="338"/>
      <c r="O123" s="338"/>
      <c r="P123" s="338"/>
      <c r="Q123" s="338"/>
      <c r="R123" s="672"/>
      <c r="S123" s="672"/>
      <c r="T123" s="672"/>
      <c r="U123" s="461"/>
      <c r="V123" s="461"/>
    </row>
    <row r="124">
      <c r="A124" s="225"/>
      <c r="B124" s="338"/>
      <c r="C124" s="338"/>
      <c r="D124" s="338"/>
      <c r="E124" s="338"/>
      <c r="F124" s="338"/>
      <c r="G124" s="338"/>
      <c r="H124" s="338"/>
      <c r="I124" s="338"/>
      <c r="J124" s="338"/>
      <c r="K124" s="338"/>
      <c r="L124" s="338"/>
      <c r="M124" s="338"/>
      <c r="N124" s="338"/>
      <c r="O124" s="338"/>
      <c r="P124" s="338"/>
      <c r="Q124" s="338"/>
      <c r="R124" s="672"/>
      <c r="S124" s="672"/>
      <c r="T124" s="672"/>
      <c r="U124" s="461"/>
      <c r="V124" s="461"/>
    </row>
    <row r="125">
      <c r="A125" s="225"/>
      <c r="B125" s="338"/>
      <c r="C125" s="338"/>
      <c r="D125" s="338"/>
      <c r="E125" s="338"/>
      <c r="F125" s="338"/>
      <c r="G125" s="338"/>
      <c r="H125" s="338"/>
      <c r="I125" s="338"/>
      <c r="J125" s="338"/>
      <c r="K125" s="338"/>
      <c r="L125" s="338"/>
      <c r="M125" s="338"/>
      <c r="N125" s="338"/>
      <c r="O125" s="338"/>
      <c r="P125" s="338"/>
      <c r="Q125" s="338"/>
      <c r="R125" s="672"/>
      <c r="S125" s="672"/>
      <c r="T125" s="672"/>
      <c r="U125" s="461"/>
      <c r="V125" s="461"/>
    </row>
    <row r="126">
      <c r="A126" s="225"/>
      <c r="B126" s="338"/>
      <c r="C126" s="338"/>
      <c r="D126" s="338"/>
      <c r="E126" s="338"/>
      <c r="F126" s="338"/>
      <c r="G126" s="338"/>
      <c r="H126" s="338"/>
      <c r="I126" s="338"/>
      <c r="J126" s="338"/>
      <c r="K126" s="338"/>
      <c r="L126" s="338"/>
      <c r="M126" s="338"/>
      <c r="N126" s="338"/>
      <c r="O126" s="338"/>
      <c r="P126" s="338"/>
      <c r="Q126" s="338"/>
      <c r="R126" s="672"/>
      <c r="S126" s="672"/>
      <c r="T126" s="672"/>
      <c r="U126" s="461"/>
      <c r="V126" s="461"/>
    </row>
    <row r="127">
      <c r="A127" s="225"/>
      <c r="B127" s="338"/>
      <c r="C127" s="338"/>
      <c r="D127" s="338"/>
      <c r="E127" s="338"/>
      <c r="F127" s="338"/>
      <c r="G127" s="338"/>
      <c r="H127" s="338"/>
      <c r="I127" s="338"/>
      <c r="J127" s="338"/>
      <c r="K127" s="338"/>
      <c r="L127" s="338"/>
      <c r="M127" s="338"/>
      <c r="N127" s="338"/>
      <c r="O127" s="338"/>
      <c r="P127" s="338"/>
      <c r="Q127" s="338"/>
      <c r="R127" s="672"/>
      <c r="S127" s="672"/>
      <c r="T127" s="672"/>
      <c r="U127" s="461"/>
      <c r="V127" s="461"/>
    </row>
    <row r="128">
      <c r="A128" s="225"/>
      <c r="B128" s="338"/>
      <c r="C128" s="338"/>
      <c r="D128" s="338"/>
      <c r="E128" s="338"/>
      <c r="F128" s="338"/>
      <c r="G128" s="338"/>
      <c r="H128" s="338"/>
      <c r="I128" s="338"/>
      <c r="J128" s="338"/>
      <c r="K128" s="338"/>
      <c r="L128" s="338"/>
      <c r="M128" s="338"/>
      <c r="N128" s="338"/>
      <c r="O128" s="338"/>
      <c r="P128" s="338"/>
      <c r="Q128" s="338"/>
      <c r="R128" s="672"/>
      <c r="S128" s="672"/>
      <c r="T128" s="672"/>
      <c r="U128" s="461"/>
      <c r="V128" s="461"/>
    </row>
    <row r="129">
      <c r="A129" s="225"/>
      <c r="B129" s="338"/>
      <c r="C129" s="338"/>
      <c r="D129" s="338"/>
      <c r="E129" s="338"/>
      <c r="F129" s="338"/>
      <c r="G129" s="338"/>
      <c r="H129" s="338"/>
      <c r="I129" s="338"/>
      <c r="J129" s="338"/>
      <c r="K129" s="338"/>
      <c r="L129" s="338"/>
      <c r="M129" s="338"/>
      <c r="N129" s="338"/>
      <c r="O129" s="338"/>
      <c r="P129" s="338"/>
      <c r="Q129" s="338"/>
      <c r="R129" s="672"/>
      <c r="S129" s="672"/>
      <c r="T129" s="672"/>
      <c r="U129" s="461"/>
      <c r="V129" s="461"/>
    </row>
    <row r="130">
      <c r="A130" s="225"/>
      <c r="B130" s="338"/>
      <c r="C130" s="338"/>
      <c r="D130" s="338"/>
      <c r="E130" s="338"/>
      <c r="F130" s="338"/>
      <c r="G130" s="338"/>
      <c r="H130" s="338"/>
      <c r="I130" s="338"/>
      <c r="J130" s="338"/>
      <c r="K130" s="338"/>
      <c r="L130" s="338"/>
      <c r="M130" s="338"/>
      <c r="N130" s="338"/>
      <c r="O130" s="338"/>
      <c r="P130" s="338"/>
      <c r="Q130" s="338"/>
      <c r="R130" s="672"/>
      <c r="S130" s="672"/>
      <c r="T130" s="672"/>
      <c r="U130" s="461"/>
      <c r="V130" s="461"/>
    </row>
    <row r="131">
      <c r="A131" s="225"/>
      <c r="B131" s="338"/>
      <c r="C131" s="338"/>
      <c r="D131" s="338"/>
      <c r="E131" s="338"/>
      <c r="F131" s="338"/>
      <c r="G131" s="338"/>
      <c r="H131" s="338"/>
      <c r="I131" s="338"/>
      <c r="J131" s="338"/>
      <c r="K131" s="338"/>
      <c r="L131" s="338"/>
      <c r="M131" s="338"/>
      <c r="N131" s="338"/>
      <c r="O131" s="338"/>
      <c r="P131" s="338"/>
      <c r="Q131" s="338"/>
      <c r="R131" s="672"/>
      <c r="S131" s="672"/>
      <c r="T131" s="672"/>
      <c r="U131" s="461"/>
      <c r="V131" s="461"/>
    </row>
    <row r="132">
      <c r="A132" s="225"/>
      <c r="B132" s="338"/>
      <c r="C132" s="338"/>
      <c r="D132" s="338"/>
      <c r="E132" s="338"/>
      <c r="F132" s="338"/>
      <c r="G132" s="338"/>
      <c r="H132" s="338"/>
      <c r="I132" s="338"/>
      <c r="J132" s="338"/>
      <c r="K132" s="338"/>
      <c r="L132" s="338"/>
      <c r="M132" s="338"/>
      <c r="N132" s="338"/>
      <c r="O132" s="338"/>
      <c r="P132" s="338"/>
      <c r="Q132" s="338"/>
      <c r="R132" s="672"/>
      <c r="S132" s="672"/>
      <c r="T132" s="672"/>
      <c r="U132" s="461"/>
      <c r="V132" s="461"/>
    </row>
    <row r="133">
      <c r="A133" s="225"/>
      <c r="B133" s="338"/>
      <c r="C133" s="338"/>
      <c r="D133" s="338"/>
      <c r="E133" s="338"/>
      <c r="F133" s="338"/>
      <c r="G133" s="338"/>
      <c r="H133" s="338"/>
      <c r="I133" s="338"/>
      <c r="J133" s="338"/>
      <c r="K133" s="338"/>
      <c r="L133" s="338"/>
      <c r="M133" s="338"/>
      <c r="N133" s="338"/>
      <c r="O133" s="338"/>
      <c r="P133" s="338"/>
      <c r="Q133" s="338"/>
      <c r="R133" s="672"/>
      <c r="S133" s="672"/>
      <c r="T133" s="672"/>
      <c r="U133" s="461"/>
      <c r="V133" s="461"/>
    </row>
    <row r="134">
      <c r="A134" s="225"/>
      <c r="B134" s="338"/>
      <c r="C134" s="338"/>
      <c r="D134" s="338"/>
      <c r="E134" s="338"/>
      <c r="F134" s="338"/>
      <c r="G134" s="338"/>
      <c r="H134" s="338"/>
      <c r="I134" s="338"/>
      <c r="J134" s="338"/>
      <c r="K134" s="338"/>
      <c r="L134" s="338"/>
      <c r="M134" s="338"/>
      <c r="N134" s="338"/>
      <c r="O134" s="338"/>
      <c r="P134" s="338"/>
      <c r="Q134" s="338"/>
      <c r="R134" s="672"/>
      <c r="S134" s="672"/>
      <c r="T134" s="672"/>
      <c r="U134" s="461"/>
      <c r="V134" s="461"/>
    </row>
    <row r="135">
      <c r="A135" s="225"/>
      <c r="B135" s="338"/>
      <c r="C135" s="338"/>
      <c r="D135" s="338"/>
      <c r="E135" s="338"/>
      <c r="F135" s="338"/>
      <c r="G135" s="338"/>
      <c r="H135" s="338"/>
      <c r="I135" s="338"/>
      <c r="J135" s="338"/>
      <c r="K135" s="338"/>
      <c r="L135" s="338"/>
      <c r="M135" s="338"/>
      <c r="N135" s="338"/>
      <c r="O135" s="338"/>
      <c r="P135" s="338"/>
      <c r="Q135" s="338"/>
      <c r="R135" s="672"/>
      <c r="S135" s="672"/>
      <c r="T135" s="672"/>
      <c r="U135" s="461"/>
      <c r="V135" s="461"/>
    </row>
    <row r="136">
      <c r="A136" s="225"/>
      <c r="B136" s="338"/>
      <c r="C136" s="338"/>
      <c r="D136" s="338"/>
      <c r="E136" s="338"/>
      <c r="F136" s="338"/>
      <c r="G136" s="338"/>
      <c r="H136" s="338"/>
      <c r="I136" s="338"/>
      <c r="J136" s="338"/>
      <c r="K136" s="338"/>
      <c r="L136" s="338"/>
      <c r="M136" s="338"/>
      <c r="N136" s="338"/>
      <c r="O136" s="338"/>
      <c r="P136" s="338"/>
      <c r="Q136" s="338"/>
      <c r="R136" s="672"/>
      <c r="S136" s="672"/>
      <c r="T136" s="672"/>
      <c r="U136" s="461"/>
      <c r="V136" s="461"/>
    </row>
    <row r="137">
      <c r="A137" s="225"/>
      <c r="B137" s="338"/>
      <c r="C137" s="338"/>
      <c r="D137" s="338"/>
      <c r="E137" s="338"/>
      <c r="F137" s="338"/>
      <c r="G137" s="338"/>
      <c r="H137" s="338"/>
      <c r="I137" s="338"/>
      <c r="J137" s="338"/>
      <c r="K137" s="338"/>
      <c r="L137" s="338"/>
      <c r="M137" s="338"/>
      <c r="N137" s="338"/>
      <c r="O137" s="338"/>
      <c r="P137" s="338"/>
      <c r="Q137" s="338"/>
      <c r="R137" s="672"/>
      <c r="S137" s="672"/>
      <c r="T137" s="672"/>
      <c r="U137" s="461"/>
      <c r="V137" s="461"/>
    </row>
    <row r="138">
      <c r="A138" s="225"/>
      <c r="B138" s="338"/>
      <c r="C138" s="338"/>
      <c r="D138" s="338"/>
      <c r="E138" s="338"/>
      <c r="F138" s="338"/>
      <c r="G138" s="338"/>
      <c r="H138" s="338"/>
      <c r="I138" s="338"/>
      <c r="J138" s="338"/>
      <c r="K138" s="338"/>
      <c r="L138" s="338"/>
      <c r="M138" s="338"/>
      <c r="N138" s="338"/>
      <c r="O138" s="338"/>
      <c r="P138" s="338"/>
      <c r="Q138" s="338"/>
      <c r="R138" s="672"/>
      <c r="S138" s="672"/>
      <c r="T138" s="672"/>
      <c r="U138" s="461"/>
      <c r="V138" s="461"/>
    </row>
    <row r="139">
      <c r="A139" s="225"/>
      <c r="B139" s="338"/>
      <c r="C139" s="338"/>
      <c r="D139" s="338"/>
      <c r="E139" s="338"/>
      <c r="F139" s="338"/>
      <c r="G139" s="338"/>
      <c r="H139" s="338"/>
      <c r="I139" s="338"/>
      <c r="J139" s="338"/>
      <c r="K139" s="338"/>
      <c r="L139" s="338"/>
      <c r="M139" s="338"/>
      <c r="N139" s="338"/>
      <c r="O139" s="338"/>
      <c r="P139" s="338"/>
      <c r="Q139" s="338"/>
      <c r="R139" s="672"/>
      <c r="S139" s="672"/>
      <c r="T139" s="672"/>
      <c r="U139" s="461"/>
      <c r="V139" s="461"/>
    </row>
    <row r="140">
      <c r="A140" s="225"/>
      <c r="B140" s="338"/>
      <c r="C140" s="338"/>
      <c r="D140" s="338"/>
      <c r="E140" s="338"/>
      <c r="F140" s="338"/>
      <c r="G140" s="338"/>
      <c r="H140" s="338"/>
      <c r="I140" s="338"/>
      <c r="J140" s="338"/>
      <c r="K140" s="338"/>
      <c r="L140" s="338"/>
      <c r="M140" s="338"/>
      <c r="N140" s="338"/>
      <c r="O140" s="338"/>
      <c r="P140" s="338"/>
      <c r="Q140" s="338"/>
      <c r="R140" s="672"/>
      <c r="S140" s="672"/>
      <c r="T140" s="672"/>
      <c r="U140" s="461"/>
      <c r="V140" s="461"/>
    </row>
    <row r="141">
      <c r="A141" s="225"/>
      <c r="B141" s="338"/>
      <c r="C141" s="338"/>
      <c r="D141" s="338"/>
      <c r="E141" s="338"/>
      <c r="F141" s="338"/>
      <c r="G141" s="338"/>
      <c r="H141" s="338"/>
      <c r="I141" s="338"/>
      <c r="J141" s="338"/>
      <c r="K141" s="338"/>
      <c r="L141" s="338"/>
      <c r="M141" s="338"/>
      <c r="N141" s="338"/>
      <c r="O141" s="338"/>
      <c r="P141" s="338"/>
      <c r="Q141" s="338"/>
      <c r="R141" s="672"/>
      <c r="S141" s="672"/>
      <c r="T141" s="672"/>
      <c r="U141" s="461"/>
      <c r="V141" s="461"/>
    </row>
    <row r="142">
      <c r="A142" s="225"/>
      <c r="B142" s="338"/>
      <c r="C142" s="338"/>
      <c r="D142" s="338"/>
      <c r="E142" s="338"/>
      <c r="F142" s="338"/>
      <c r="G142" s="338"/>
      <c r="H142" s="338"/>
      <c r="I142" s="338"/>
      <c r="J142" s="338"/>
      <c r="K142" s="338"/>
      <c r="L142" s="338"/>
      <c r="M142" s="338"/>
      <c r="N142" s="338"/>
      <c r="O142" s="338"/>
      <c r="P142" s="338"/>
      <c r="Q142" s="338"/>
      <c r="R142" s="672"/>
      <c r="S142" s="672"/>
      <c r="T142" s="672"/>
      <c r="U142" s="461"/>
      <c r="V142" s="461"/>
    </row>
    <row r="143">
      <c r="A143" s="225"/>
      <c r="B143" s="338"/>
      <c r="C143" s="338"/>
      <c r="D143" s="338"/>
      <c r="E143" s="338"/>
      <c r="F143" s="338"/>
      <c r="G143" s="338"/>
      <c r="H143" s="338"/>
      <c r="I143" s="338"/>
      <c r="J143" s="338"/>
      <c r="K143" s="338"/>
      <c r="L143" s="338"/>
      <c r="M143" s="338"/>
      <c r="N143" s="338"/>
      <c r="O143" s="338"/>
      <c r="P143" s="338"/>
      <c r="Q143" s="338"/>
      <c r="R143" s="672"/>
      <c r="S143" s="672"/>
      <c r="T143" s="672"/>
      <c r="U143" s="461"/>
      <c r="V143" s="461"/>
    </row>
    <row r="144">
      <c r="A144" s="225"/>
      <c r="B144" s="338"/>
      <c r="C144" s="338"/>
      <c r="D144" s="338"/>
      <c r="E144" s="338"/>
      <c r="F144" s="338"/>
      <c r="G144" s="338"/>
      <c r="H144" s="338"/>
      <c r="I144" s="338"/>
      <c r="J144" s="338"/>
      <c r="K144" s="338"/>
      <c r="L144" s="338"/>
      <c r="M144" s="338"/>
      <c r="N144" s="338"/>
      <c r="O144" s="338"/>
      <c r="P144" s="338"/>
      <c r="Q144" s="338"/>
      <c r="R144" s="672"/>
      <c r="S144" s="672"/>
      <c r="T144" s="672"/>
      <c r="U144" s="461"/>
      <c r="V144" s="461"/>
    </row>
    <row r="145">
      <c r="A145" s="225"/>
      <c r="B145" s="338"/>
      <c r="C145" s="338"/>
      <c r="D145" s="338"/>
      <c r="E145" s="338"/>
      <c r="F145" s="338"/>
      <c r="G145" s="338"/>
      <c r="H145" s="338"/>
      <c r="I145" s="338"/>
      <c r="J145" s="338"/>
      <c r="K145" s="338"/>
      <c r="L145" s="338"/>
      <c r="M145" s="338"/>
      <c r="N145" s="338"/>
      <c r="O145" s="338"/>
      <c r="P145" s="338"/>
      <c r="Q145" s="338"/>
      <c r="R145" s="672"/>
      <c r="S145" s="672"/>
      <c r="T145" s="672"/>
      <c r="U145" s="461"/>
      <c r="V145" s="461"/>
    </row>
    <row r="146">
      <c r="A146" s="225"/>
      <c r="B146" s="338"/>
      <c r="C146" s="338"/>
      <c r="D146" s="338"/>
      <c r="E146" s="338"/>
      <c r="F146" s="338"/>
      <c r="G146" s="338"/>
      <c r="H146" s="338"/>
      <c r="I146" s="338"/>
      <c r="J146" s="338"/>
      <c r="K146" s="338"/>
      <c r="L146" s="338"/>
      <c r="M146" s="338"/>
      <c r="N146" s="338"/>
      <c r="O146" s="338"/>
      <c r="P146" s="338"/>
      <c r="Q146" s="338"/>
      <c r="R146" s="672"/>
      <c r="S146" s="672"/>
      <c r="T146" s="672"/>
      <c r="U146" s="461"/>
      <c r="V146" s="461"/>
    </row>
    <row r="147">
      <c r="A147" s="225"/>
      <c r="B147" s="338"/>
      <c r="C147" s="338"/>
      <c r="D147" s="338"/>
      <c r="E147" s="338"/>
      <c r="F147" s="338"/>
      <c r="G147" s="338"/>
      <c r="H147" s="338"/>
      <c r="I147" s="338"/>
      <c r="J147" s="338"/>
      <c r="K147" s="338"/>
      <c r="L147" s="338"/>
      <c r="M147" s="338"/>
      <c r="N147" s="338"/>
      <c r="O147" s="338"/>
      <c r="P147" s="338"/>
      <c r="Q147" s="338"/>
      <c r="R147" s="672"/>
      <c r="S147" s="672"/>
      <c r="T147" s="672"/>
      <c r="U147" s="461"/>
      <c r="V147" s="461"/>
    </row>
    <row r="148">
      <c r="A148" s="225"/>
      <c r="B148" s="338"/>
      <c r="C148" s="338"/>
      <c r="D148" s="338"/>
      <c r="E148" s="338"/>
      <c r="F148" s="338"/>
      <c r="G148" s="338"/>
      <c r="H148" s="338"/>
      <c r="I148" s="338"/>
      <c r="J148" s="338"/>
      <c r="K148" s="338"/>
      <c r="L148" s="338"/>
      <c r="M148" s="338"/>
      <c r="N148" s="338"/>
      <c r="O148" s="338"/>
      <c r="P148" s="338"/>
      <c r="Q148" s="338"/>
      <c r="R148" s="672"/>
      <c r="S148" s="672"/>
      <c r="T148" s="672"/>
      <c r="U148" s="461"/>
      <c r="V148" s="461"/>
    </row>
    <row r="149">
      <c r="A149" s="225"/>
      <c r="B149" s="338"/>
      <c r="C149" s="338"/>
      <c r="D149" s="338"/>
      <c r="E149" s="338"/>
      <c r="F149" s="338"/>
      <c r="G149" s="338"/>
      <c r="H149" s="338"/>
      <c r="I149" s="338"/>
      <c r="J149" s="338"/>
      <c r="K149" s="338"/>
      <c r="L149" s="338"/>
      <c r="M149" s="338"/>
      <c r="N149" s="338"/>
      <c r="O149" s="338"/>
      <c r="P149" s="338"/>
      <c r="Q149" s="338"/>
      <c r="R149" s="672"/>
      <c r="S149" s="672"/>
      <c r="T149" s="672"/>
      <c r="U149" s="461"/>
      <c r="V149" s="461"/>
    </row>
    <row r="150">
      <c r="A150" s="225"/>
      <c r="B150" s="338"/>
      <c r="C150" s="338"/>
      <c r="D150" s="338"/>
      <c r="E150" s="338"/>
      <c r="F150" s="338"/>
      <c r="G150" s="338"/>
      <c r="H150" s="338"/>
      <c r="I150" s="338"/>
      <c r="J150" s="338"/>
      <c r="K150" s="338"/>
      <c r="L150" s="338"/>
      <c r="M150" s="338"/>
      <c r="N150" s="338"/>
      <c r="O150" s="338"/>
      <c r="P150" s="338"/>
      <c r="Q150" s="338"/>
      <c r="R150" s="672"/>
      <c r="S150" s="672"/>
      <c r="T150" s="672"/>
      <c r="U150" s="461"/>
      <c r="V150" s="461"/>
    </row>
    <row r="151">
      <c r="A151" s="225"/>
      <c r="B151" s="338"/>
      <c r="C151" s="338"/>
      <c r="D151" s="338"/>
      <c r="E151" s="338"/>
      <c r="F151" s="338"/>
      <c r="G151" s="338"/>
      <c r="H151" s="338"/>
      <c r="I151" s="338"/>
      <c r="J151" s="338"/>
      <c r="K151" s="338"/>
      <c r="L151" s="338"/>
      <c r="M151" s="338"/>
      <c r="N151" s="338"/>
      <c r="O151" s="338"/>
      <c r="P151" s="338"/>
      <c r="Q151" s="338"/>
      <c r="R151" s="672"/>
      <c r="S151" s="672"/>
      <c r="T151" s="672"/>
      <c r="U151" s="461"/>
      <c r="V151" s="461"/>
    </row>
    <row r="152">
      <c r="A152" s="225"/>
      <c r="B152" s="338"/>
      <c r="C152" s="338"/>
      <c r="D152" s="338"/>
      <c r="E152" s="338"/>
      <c r="F152" s="338"/>
      <c r="G152" s="338"/>
      <c r="H152" s="338"/>
      <c r="I152" s="338"/>
      <c r="J152" s="338"/>
      <c r="K152" s="338"/>
      <c r="L152" s="338"/>
      <c r="M152" s="338"/>
      <c r="N152" s="338"/>
      <c r="O152" s="338"/>
      <c r="P152" s="338"/>
      <c r="Q152" s="338"/>
      <c r="R152" s="672"/>
      <c r="S152" s="672"/>
      <c r="T152" s="672"/>
      <c r="U152" s="461"/>
      <c r="V152" s="461"/>
    </row>
    <row r="153">
      <c r="A153" s="225"/>
      <c r="B153" s="338"/>
      <c r="C153" s="338"/>
      <c r="D153" s="338"/>
      <c r="E153" s="338"/>
      <c r="F153" s="338"/>
      <c r="G153" s="338"/>
      <c r="H153" s="338"/>
      <c r="I153" s="338"/>
      <c r="J153" s="338"/>
      <c r="K153" s="338"/>
      <c r="L153" s="338"/>
      <c r="M153" s="338"/>
      <c r="N153" s="338"/>
      <c r="O153" s="338"/>
      <c r="P153" s="338"/>
      <c r="Q153" s="338"/>
      <c r="R153" s="672"/>
      <c r="S153" s="672"/>
      <c r="T153" s="672"/>
      <c r="U153" s="461"/>
      <c r="V153" s="461"/>
    </row>
    <row r="154">
      <c r="A154" s="225"/>
      <c r="B154" s="338"/>
      <c r="C154" s="338"/>
      <c r="D154" s="338"/>
      <c r="E154" s="338"/>
      <c r="F154" s="338"/>
      <c r="G154" s="338"/>
      <c r="H154" s="338"/>
      <c r="I154" s="338"/>
      <c r="J154" s="338"/>
      <c r="K154" s="338"/>
      <c r="L154" s="338"/>
      <c r="M154" s="338"/>
      <c r="N154" s="338"/>
      <c r="O154" s="338"/>
      <c r="P154" s="338"/>
      <c r="Q154" s="338"/>
      <c r="R154" s="672"/>
      <c r="S154" s="672"/>
      <c r="T154" s="672"/>
      <c r="U154" s="461"/>
      <c r="V154" s="461"/>
    </row>
    <row r="155">
      <c r="A155" s="225"/>
      <c r="B155" s="338"/>
      <c r="C155" s="338"/>
      <c r="D155" s="338"/>
      <c r="E155" s="338"/>
      <c r="F155" s="338"/>
      <c r="G155" s="338"/>
      <c r="H155" s="338"/>
      <c r="I155" s="338"/>
      <c r="J155" s="338"/>
      <c r="K155" s="338"/>
      <c r="L155" s="338"/>
      <c r="M155" s="338"/>
      <c r="N155" s="338"/>
      <c r="O155" s="338"/>
      <c r="P155" s="338"/>
      <c r="Q155" s="338"/>
      <c r="R155" s="672"/>
      <c r="S155" s="672"/>
      <c r="T155" s="672"/>
      <c r="U155" s="461"/>
      <c r="V155" s="461"/>
    </row>
    <row r="156">
      <c r="A156" s="225"/>
      <c r="B156" s="338"/>
      <c r="C156" s="338"/>
      <c r="D156" s="338"/>
      <c r="E156" s="338"/>
      <c r="F156" s="338"/>
      <c r="G156" s="338"/>
      <c r="H156" s="338"/>
      <c r="I156" s="338"/>
      <c r="J156" s="338"/>
      <c r="K156" s="338"/>
      <c r="L156" s="338"/>
      <c r="M156" s="338"/>
      <c r="N156" s="338"/>
      <c r="O156" s="338"/>
      <c r="P156" s="338"/>
      <c r="Q156" s="338"/>
      <c r="R156" s="672"/>
      <c r="S156" s="672"/>
      <c r="T156" s="672"/>
      <c r="U156" s="461"/>
      <c r="V156" s="461"/>
    </row>
    <row r="157">
      <c r="A157" s="225"/>
      <c r="B157" s="338"/>
      <c r="C157" s="338"/>
      <c r="D157" s="338"/>
      <c r="E157" s="338"/>
      <c r="F157" s="338"/>
      <c r="G157" s="338"/>
      <c r="H157" s="338"/>
      <c r="I157" s="338"/>
      <c r="J157" s="338"/>
      <c r="K157" s="338"/>
      <c r="L157" s="338"/>
      <c r="M157" s="338"/>
      <c r="N157" s="338"/>
      <c r="O157" s="338"/>
      <c r="P157" s="338"/>
      <c r="Q157" s="338"/>
      <c r="R157" s="672"/>
      <c r="S157" s="672"/>
      <c r="T157" s="672"/>
      <c r="U157" s="461"/>
      <c r="V157" s="461"/>
    </row>
    <row r="158">
      <c r="A158" s="225"/>
      <c r="B158" s="338"/>
      <c r="C158" s="338"/>
      <c r="D158" s="338"/>
      <c r="E158" s="338"/>
      <c r="F158" s="338"/>
      <c r="G158" s="338"/>
      <c r="H158" s="338"/>
      <c r="I158" s="338"/>
      <c r="J158" s="338"/>
      <c r="K158" s="338"/>
      <c r="L158" s="338"/>
      <c r="M158" s="338"/>
      <c r="N158" s="338"/>
      <c r="O158" s="338"/>
      <c r="P158" s="338"/>
      <c r="Q158" s="338"/>
      <c r="R158" s="672"/>
      <c r="S158" s="672"/>
      <c r="T158" s="672"/>
      <c r="U158" s="461"/>
      <c r="V158" s="461"/>
    </row>
    <row r="159">
      <c r="A159" s="225"/>
      <c r="B159" s="338"/>
      <c r="C159" s="338"/>
      <c r="D159" s="338"/>
      <c r="E159" s="338"/>
      <c r="F159" s="338"/>
      <c r="G159" s="338"/>
      <c r="H159" s="338"/>
      <c r="I159" s="338"/>
      <c r="J159" s="338"/>
      <c r="K159" s="338"/>
      <c r="L159" s="338"/>
      <c r="M159" s="338"/>
      <c r="N159" s="338"/>
      <c r="O159" s="338"/>
      <c r="P159" s="338"/>
      <c r="Q159" s="338"/>
      <c r="R159" s="672"/>
      <c r="S159" s="672"/>
      <c r="T159" s="672"/>
      <c r="U159" s="461"/>
      <c r="V159" s="461"/>
    </row>
    <row r="160">
      <c r="A160" s="225"/>
      <c r="B160" s="338"/>
      <c r="C160" s="338"/>
      <c r="D160" s="338"/>
      <c r="E160" s="338"/>
      <c r="F160" s="338"/>
      <c r="G160" s="338"/>
      <c r="H160" s="338"/>
      <c r="I160" s="338"/>
      <c r="J160" s="338"/>
      <c r="K160" s="338"/>
      <c r="L160" s="338"/>
      <c r="M160" s="338"/>
      <c r="N160" s="338"/>
      <c r="O160" s="338"/>
      <c r="P160" s="338"/>
      <c r="Q160" s="338"/>
      <c r="R160" s="672"/>
      <c r="S160" s="672"/>
      <c r="T160" s="672"/>
      <c r="U160" s="461"/>
      <c r="V160" s="461"/>
    </row>
    <row r="161">
      <c r="A161" s="225"/>
      <c r="B161" s="338"/>
      <c r="C161" s="338"/>
      <c r="D161" s="338"/>
      <c r="E161" s="338"/>
      <c r="F161" s="338"/>
      <c r="G161" s="338"/>
      <c r="H161" s="338"/>
      <c r="I161" s="338"/>
      <c r="J161" s="338"/>
      <c r="K161" s="338"/>
      <c r="L161" s="338"/>
      <c r="M161" s="338"/>
      <c r="N161" s="338"/>
      <c r="O161" s="338"/>
      <c r="P161" s="338"/>
      <c r="Q161" s="338"/>
      <c r="R161" s="672"/>
      <c r="S161" s="672"/>
      <c r="T161" s="672"/>
      <c r="U161" s="461"/>
      <c r="V161" s="461"/>
    </row>
    <row r="162">
      <c r="A162" s="225"/>
      <c r="B162" s="338"/>
      <c r="C162" s="338"/>
      <c r="D162" s="338"/>
      <c r="E162" s="338"/>
      <c r="F162" s="338"/>
      <c r="G162" s="338"/>
      <c r="H162" s="338"/>
      <c r="I162" s="338"/>
      <c r="J162" s="338"/>
      <c r="K162" s="338"/>
      <c r="L162" s="338"/>
      <c r="M162" s="338"/>
      <c r="N162" s="338"/>
      <c r="O162" s="338"/>
      <c r="P162" s="338"/>
      <c r="Q162" s="338"/>
      <c r="R162" s="672"/>
      <c r="S162" s="672"/>
      <c r="T162" s="672"/>
      <c r="U162" s="461"/>
      <c r="V162" s="461"/>
    </row>
    <row r="163">
      <c r="A163" s="225"/>
      <c r="B163" s="338"/>
      <c r="C163" s="338"/>
      <c r="D163" s="338"/>
      <c r="E163" s="338"/>
      <c r="F163" s="338"/>
      <c r="G163" s="338"/>
      <c r="H163" s="338"/>
      <c r="I163" s="338"/>
      <c r="J163" s="338"/>
      <c r="K163" s="338"/>
      <c r="L163" s="338"/>
      <c r="M163" s="338"/>
      <c r="N163" s="338"/>
      <c r="O163" s="338"/>
      <c r="P163" s="338"/>
      <c r="Q163" s="338"/>
      <c r="R163" s="672"/>
      <c r="S163" s="672"/>
      <c r="T163" s="672"/>
      <c r="U163" s="461"/>
      <c r="V163" s="461"/>
    </row>
    <row r="164">
      <c r="A164" s="225"/>
      <c r="B164" s="338"/>
      <c r="C164" s="338"/>
      <c r="D164" s="338"/>
      <c r="E164" s="338"/>
      <c r="F164" s="338"/>
      <c r="G164" s="338"/>
      <c r="H164" s="338"/>
      <c r="I164" s="338"/>
      <c r="J164" s="338"/>
      <c r="K164" s="338"/>
      <c r="L164" s="338"/>
      <c r="M164" s="338"/>
      <c r="N164" s="338"/>
      <c r="O164" s="338"/>
      <c r="P164" s="338"/>
      <c r="Q164" s="338"/>
      <c r="R164" s="672"/>
      <c r="S164" s="672"/>
      <c r="T164" s="672"/>
      <c r="U164" s="461"/>
      <c r="V164" s="461"/>
    </row>
    <row r="165">
      <c r="A165" s="225"/>
      <c r="B165" s="338"/>
      <c r="C165" s="338"/>
      <c r="D165" s="338"/>
      <c r="E165" s="338"/>
      <c r="F165" s="338"/>
      <c r="G165" s="338"/>
      <c r="H165" s="338"/>
      <c r="I165" s="338"/>
      <c r="J165" s="338"/>
      <c r="K165" s="338"/>
      <c r="L165" s="338"/>
      <c r="M165" s="338"/>
      <c r="N165" s="338"/>
      <c r="O165" s="338"/>
      <c r="P165" s="338"/>
      <c r="Q165" s="338"/>
      <c r="R165" s="672"/>
      <c r="S165" s="672"/>
      <c r="T165" s="672"/>
      <c r="U165" s="461"/>
      <c r="V165" s="461"/>
    </row>
    <row r="166">
      <c r="A166" s="225"/>
      <c r="B166" s="338"/>
      <c r="C166" s="338"/>
      <c r="D166" s="338"/>
      <c r="E166" s="338"/>
      <c r="F166" s="338"/>
      <c r="G166" s="338"/>
      <c r="H166" s="338"/>
      <c r="I166" s="338"/>
      <c r="J166" s="338"/>
      <c r="K166" s="338"/>
      <c r="L166" s="338"/>
      <c r="M166" s="338"/>
      <c r="N166" s="338"/>
      <c r="O166" s="338"/>
      <c r="P166" s="338"/>
      <c r="Q166" s="338"/>
      <c r="R166" s="672"/>
      <c r="S166" s="672"/>
      <c r="T166" s="672"/>
      <c r="U166" s="461"/>
      <c r="V166" s="461"/>
    </row>
    <row r="167">
      <c r="A167" s="225"/>
      <c r="B167" s="338"/>
      <c r="C167" s="338"/>
      <c r="D167" s="338"/>
      <c r="E167" s="338"/>
      <c r="F167" s="338"/>
      <c r="G167" s="338"/>
      <c r="H167" s="338"/>
      <c r="I167" s="338"/>
      <c r="J167" s="338"/>
      <c r="K167" s="338"/>
      <c r="L167" s="338"/>
      <c r="M167" s="338"/>
      <c r="N167" s="338"/>
      <c r="O167" s="338"/>
      <c r="P167" s="338"/>
      <c r="Q167" s="338"/>
      <c r="R167" s="672"/>
      <c r="S167" s="672"/>
      <c r="T167" s="672"/>
      <c r="U167" s="461"/>
      <c r="V167" s="461"/>
    </row>
    <row r="168">
      <c r="A168" s="225"/>
      <c r="B168" s="338"/>
      <c r="C168" s="338"/>
      <c r="D168" s="338"/>
      <c r="E168" s="338"/>
      <c r="F168" s="338"/>
      <c r="G168" s="338"/>
      <c r="H168" s="338"/>
      <c r="I168" s="338"/>
      <c r="J168" s="338"/>
      <c r="K168" s="338"/>
      <c r="L168" s="338"/>
      <c r="M168" s="338"/>
      <c r="N168" s="338"/>
      <c r="O168" s="338"/>
      <c r="P168" s="338"/>
      <c r="Q168" s="338"/>
      <c r="R168" s="672"/>
      <c r="S168" s="672"/>
      <c r="T168" s="672"/>
      <c r="U168" s="461"/>
      <c r="V168" s="461"/>
    </row>
    <row r="169">
      <c r="A169" s="225"/>
      <c r="B169" s="338"/>
      <c r="C169" s="338"/>
      <c r="D169" s="338"/>
      <c r="E169" s="338"/>
      <c r="F169" s="338"/>
      <c r="G169" s="338"/>
      <c r="H169" s="338"/>
      <c r="I169" s="338"/>
      <c r="J169" s="338"/>
      <c r="K169" s="338"/>
      <c r="L169" s="338"/>
      <c r="M169" s="338"/>
      <c r="N169" s="338"/>
      <c r="O169" s="338"/>
      <c r="P169" s="338"/>
      <c r="Q169" s="338"/>
      <c r="R169" s="672"/>
      <c r="S169" s="672"/>
      <c r="T169" s="672"/>
      <c r="U169" s="461"/>
      <c r="V169" s="461"/>
    </row>
    <row r="170">
      <c r="A170" s="225"/>
      <c r="B170" s="338"/>
      <c r="C170" s="338"/>
      <c r="D170" s="338"/>
      <c r="E170" s="338"/>
      <c r="F170" s="338"/>
      <c r="G170" s="338"/>
      <c r="H170" s="338"/>
      <c r="I170" s="338"/>
      <c r="J170" s="338"/>
      <c r="K170" s="338"/>
      <c r="L170" s="338"/>
      <c r="M170" s="338"/>
      <c r="N170" s="338"/>
      <c r="O170" s="338"/>
      <c r="P170" s="338"/>
      <c r="Q170" s="338"/>
      <c r="R170" s="672"/>
      <c r="S170" s="672"/>
      <c r="T170" s="672"/>
      <c r="U170" s="461"/>
      <c r="V170" s="461"/>
    </row>
    <row r="171">
      <c r="A171" s="225"/>
      <c r="B171" s="338"/>
      <c r="C171" s="338"/>
      <c r="D171" s="338"/>
      <c r="E171" s="338"/>
      <c r="F171" s="338"/>
      <c r="G171" s="338"/>
      <c r="H171" s="338"/>
      <c r="I171" s="338"/>
      <c r="J171" s="338"/>
      <c r="K171" s="338"/>
      <c r="L171" s="338"/>
      <c r="M171" s="338"/>
      <c r="N171" s="338"/>
      <c r="O171" s="338"/>
      <c r="P171" s="338"/>
      <c r="Q171" s="338"/>
      <c r="R171" s="672"/>
      <c r="S171" s="672"/>
      <c r="T171" s="672"/>
      <c r="U171" s="461"/>
      <c r="V171" s="461"/>
    </row>
    <row r="172">
      <c r="A172" s="225"/>
      <c r="B172" s="338"/>
      <c r="C172" s="338"/>
      <c r="D172" s="338"/>
      <c r="E172" s="338"/>
      <c r="F172" s="338"/>
      <c r="G172" s="338"/>
      <c r="H172" s="338"/>
      <c r="I172" s="338"/>
      <c r="J172" s="338"/>
      <c r="K172" s="338"/>
      <c r="L172" s="338"/>
      <c r="M172" s="338"/>
      <c r="N172" s="338"/>
      <c r="O172" s="338"/>
      <c r="P172" s="338"/>
      <c r="Q172" s="338"/>
      <c r="R172" s="672"/>
      <c r="S172" s="672"/>
      <c r="T172" s="672"/>
      <c r="U172" s="461"/>
      <c r="V172" s="461"/>
    </row>
    <row r="173">
      <c r="A173" s="225"/>
      <c r="B173" s="338"/>
      <c r="C173" s="338"/>
      <c r="D173" s="338"/>
      <c r="E173" s="338"/>
      <c r="F173" s="338"/>
      <c r="G173" s="338"/>
      <c r="H173" s="338"/>
      <c r="I173" s="338"/>
      <c r="J173" s="338"/>
      <c r="K173" s="338"/>
      <c r="L173" s="338"/>
      <c r="M173" s="338"/>
      <c r="N173" s="338"/>
      <c r="O173" s="338"/>
      <c r="P173" s="338"/>
      <c r="Q173" s="338"/>
      <c r="R173" s="672"/>
      <c r="S173" s="672"/>
      <c r="T173" s="672"/>
      <c r="U173" s="461"/>
      <c r="V173" s="461"/>
    </row>
    <row r="174">
      <c r="A174" s="225"/>
      <c r="B174" s="338"/>
      <c r="C174" s="338"/>
      <c r="D174" s="338"/>
      <c r="E174" s="338"/>
      <c r="F174" s="338"/>
      <c r="G174" s="338"/>
      <c r="H174" s="338"/>
      <c r="I174" s="338"/>
      <c r="J174" s="338"/>
      <c r="K174" s="338"/>
      <c r="L174" s="338"/>
      <c r="M174" s="338"/>
      <c r="N174" s="338"/>
      <c r="O174" s="338"/>
      <c r="P174" s="338"/>
      <c r="Q174" s="338"/>
      <c r="R174" s="672"/>
      <c r="S174" s="672"/>
      <c r="T174" s="672"/>
      <c r="U174" s="461"/>
      <c r="V174" s="461"/>
    </row>
    <row r="175">
      <c r="A175" s="225"/>
      <c r="B175" s="338"/>
      <c r="C175" s="338"/>
      <c r="D175" s="338"/>
      <c r="E175" s="338"/>
      <c r="F175" s="338"/>
      <c r="G175" s="338"/>
      <c r="H175" s="338"/>
      <c r="I175" s="338"/>
      <c r="J175" s="338"/>
      <c r="K175" s="338"/>
      <c r="L175" s="338"/>
      <c r="M175" s="338"/>
      <c r="N175" s="338"/>
      <c r="O175" s="338"/>
      <c r="P175" s="338"/>
      <c r="Q175" s="338"/>
      <c r="R175" s="672"/>
      <c r="S175" s="672"/>
      <c r="T175" s="672"/>
      <c r="U175" s="461"/>
      <c r="V175" s="461"/>
    </row>
    <row r="176">
      <c r="A176" s="225"/>
      <c r="B176" s="338"/>
      <c r="C176" s="338"/>
      <c r="D176" s="338"/>
      <c r="E176" s="338"/>
      <c r="F176" s="338"/>
      <c r="G176" s="338"/>
      <c r="H176" s="338"/>
      <c r="I176" s="338"/>
      <c r="J176" s="338"/>
      <c r="K176" s="338"/>
      <c r="L176" s="338"/>
      <c r="M176" s="338"/>
      <c r="N176" s="338"/>
      <c r="O176" s="338"/>
      <c r="P176" s="338"/>
      <c r="Q176" s="338"/>
      <c r="R176" s="672"/>
      <c r="S176" s="672"/>
      <c r="T176" s="672"/>
      <c r="U176" s="461"/>
      <c r="V176" s="461"/>
    </row>
    <row r="177">
      <c r="A177" s="225"/>
      <c r="B177" s="338"/>
      <c r="C177" s="338"/>
      <c r="D177" s="338"/>
      <c r="E177" s="338"/>
      <c r="F177" s="338"/>
      <c r="G177" s="338"/>
      <c r="H177" s="338"/>
      <c r="I177" s="338"/>
      <c r="J177" s="338"/>
      <c r="K177" s="338"/>
      <c r="L177" s="338"/>
      <c r="M177" s="338"/>
      <c r="N177" s="338"/>
      <c r="O177" s="338"/>
      <c r="P177" s="338"/>
      <c r="Q177" s="338"/>
      <c r="R177" s="672"/>
      <c r="S177" s="672"/>
      <c r="T177" s="672"/>
      <c r="U177" s="461"/>
      <c r="V177" s="461"/>
    </row>
    <row r="178">
      <c r="A178" s="225"/>
      <c r="B178" s="338"/>
      <c r="C178" s="338"/>
      <c r="D178" s="338"/>
      <c r="E178" s="338"/>
      <c r="F178" s="338"/>
      <c r="G178" s="338"/>
      <c r="H178" s="338"/>
      <c r="I178" s="338"/>
      <c r="J178" s="338"/>
      <c r="K178" s="338"/>
      <c r="L178" s="338"/>
      <c r="M178" s="338"/>
      <c r="N178" s="338"/>
      <c r="O178" s="338"/>
      <c r="P178" s="338"/>
      <c r="Q178" s="338"/>
      <c r="R178" s="672"/>
      <c r="S178" s="672"/>
      <c r="T178" s="672"/>
      <c r="U178" s="461"/>
      <c r="V178" s="461"/>
    </row>
    <row r="179">
      <c r="A179" s="225"/>
      <c r="B179" s="338"/>
      <c r="C179" s="338"/>
      <c r="D179" s="338"/>
      <c r="E179" s="338"/>
      <c r="F179" s="338"/>
      <c r="G179" s="338"/>
      <c r="H179" s="338"/>
      <c r="I179" s="338"/>
      <c r="J179" s="338"/>
      <c r="K179" s="338"/>
      <c r="L179" s="338"/>
      <c r="M179" s="338"/>
      <c r="N179" s="338"/>
      <c r="O179" s="338"/>
      <c r="P179" s="338"/>
      <c r="Q179" s="338"/>
      <c r="R179" s="672"/>
      <c r="S179" s="672"/>
      <c r="T179" s="672"/>
      <c r="U179" s="461"/>
      <c r="V179" s="461"/>
    </row>
    <row r="180">
      <c r="A180" s="225"/>
      <c r="B180" s="338"/>
      <c r="C180" s="338"/>
      <c r="D180" s="338"/>
      <c r="E180" s="338"/>
      <c r="F180" s="338"/>
      <c r="G180" s="338"/>
      <c r="H180" s="338"/>
      <c r="I180" s="338"/>
      <c r="J180" s="338"/>
      <c r="K180" s="338"/>
      <c r="L180" s="338"/>
      <c r="M180" s="338"/>
      <c r="N180" s="338"/>
      <c r="O180" s="338"/>
      <c r="P180" s="338"/>
      <c r="Q180" s="338"/>
      <c r="R180" s="672"/>
      <c r="S180" s="672"/>
      <c r="T180" s="672"/>
      <c r="U180" s="461"/>
      <c r="V180" s="461"/>
    </row>
    <row r="181">
      <c r="A181" s="225"/>
      <c r="B181" s="338"/>
      <c r="C181" s="338"/>
      <c r="D181" s="338"/>
      <c r="E181" s="338"/>
      <c r="F181" s="338"/>
      <c r="G181" s="338"/>
      <c r="H181" s="338"/>
      <c r="I181" s="338"/>
      <c r="J181" s="338"/>
      <c r="K181" s="338"/>
      <c r="L181" s="338"/>
      <c r="M181" s="338"/>
      <c r="N181" s="338"/>
      <c r="O181" s="338"/>
      <c r="P181" s="338"/>
      <c r="Q181" s="338"/>
      <c r="R181" s="672"/>
      <c r="S181" s="672"/>
      <c r="T181" s="672"/>
      <c r="U181" s="461"/>
      <c r="V181" s="461"/>
    </row>
    <row r="182">
      <c r="A182" s="225"/>
      <c r="B182" s="338"/>
      <c r="C182" s="338"/>
      <c r="D182" s="338"/>
      <c r="E182" s="338"/>
      <c r="F182" s="338"/>
      <c r="G182" s="338"/>
      <c r="H182" s="338"/>
      <c r="I182" s="338"/>
      <c r="J182" s="338"/>
      <c r="K182" s="338"/>
      <c r="L182" s="338"/>
      <c r="M182" s="338"/>
      <c r="N182" s="338"/>
      <c r="O182" s="338"/>
      <c r="P182" s="338"/>
      <c r="Q182" s="338"/>
      <c r="R182" s="672"/>
      <c r="S182" s="672"/>
      <c r="T182" s="672"/>
      <c r="U182" s="461"/>
      <c r="V182" s="461"/>
    </row>
    <row r="183">
      <c r="A183" s="225"/>
      <c r="B183" s="338"/>
      <c r="C183" s="338"/>
      <c r="D183" s="338"/>
      <c r="E183" s="338"/>
      <c r="F183" s="338"/>
      <c r="G183" s="338"/>
      <c r="H183" s="338"/>
      <c r="I183" s="338"/>
      <c r="J183" s="338"/>
      <c r="K183" s="338"/>
      <c r="L183" s="338"/>
      <c r="M183" s="338"/>
      <c r="N183" s="338"/>
      <c r="O183" s="338"/>
      <c r="P183" s="338"/>
      <c r="Q183" s="338"/>
      <c r="R183" s="672"/>
      <c r="S183" s="672"/>
      <c r="T183" s="672"/>
      <c r="U183" s="461"/>
      <c r="V183" s="461"/>
    </row>
    <row r="184">
      <c r="A184" s="225"/>
      <c r="B184" s="338"/>
      <c r="C184" s="338"/>
      <c r="D184" s="338"/>
      <c r="E184" s="338"/>
      <c r="F184" s="338"/>
      <c r="G184" s="338"/>
      <c r="H184" s="338"/>
      <c r="I184" s="338"/>
      <c r="J184" s="338"/>
      <c r="K184" s="338"/>
      <c r="L184" s="338"/>
      <c r="M184" s="338"/>
      <c r="N184" s="338"/>
      <c r="O184" s="338"/>
      <c r="P184" s="338"/>
      <c r="Q184" s="338"/>
      <c r="R184" s="672"/>
      <c r="S184" s="672"/>
      <c r="T184" s="672"/>
      <c r="U184" s="461"/>
      <c r="V184" s="461"/>
    </row>
    <row r="185">
      <c r="A185" s="225"/>
      <c r="B185" s="338"/>
      <c r="C185" s="338"/>
      <c r="D185" s="338"/>
      <c r="E185" s="338"/>
      <c r="F185" s="338"/>
      <c r="G185" s="338"/>
      <c r="H185" s="338"/>
      <c r="I185" s="338"/>
      <c r="J185" s="338"/>
      <c r="K185" s="338"/>
      <c r="L185" s="338"/>
      <c r="M185" s="338"/>
      <c r="N185" s="338"/>
      <c r="O185" s="338"/>
      <c r="P185" s="338"/>
      <c r="Q185" s="338"/>
      <c r="R185" s="672"/>
      <c r="S185" s="672"/>
      <c r="T185" s="672"/>
      <c r="U185" s="461"/>
      <c r="V185" s="461"/>
    </row>
    <row r="186">
      <c r="A186" s="225"/>
      <c r="B186" s="338"/>
      <c r="C186" s="338"/>
      <c r="D186" s="338"/>
      <c r="E186" s="338"/>
      <c r="F186" s="338"/>
      <c r="G186" s="338"/>
      <c r="H186" s="338"/>
      <c r="I186" s="338"/>
      <c r="J186" s="338"/>
      <c r="K186" s="338"/>
      <c r="L186" s="338"/>
      <c r="M186" s="338"/>
      <c r="N186" s="338"/>
      <c r="O186" s="338"/>
      <c r="P186" s="338"/>
      <c r="Q186" s="338"/>
      <c r="R186" s="672"/>
      <c r="S186" s="672"/>
      <c r="T186" s="672"/>
      <c r="U186" s="461"/>
      <c r="V186" s="461"/>
    </row>
    <row r="187">
      <c r="A187" s="225"/>
      <c r="B187" s="338"/>
      <c r="C187" s="338"/>
      <c r="D187" s="338"/>
      <c r="E187" s="338"/>
      <c r="F187" s="338"/>
      <c r="G187" s="338"/>
      <c r="H187" s="338"/>
      <c r="I187" s="338"/>
      <c r="J187" s="338"/>
      <c r="K187" s="338"/>
      <c r="L187" s="338"/>
      <c r="M187" s="338"/>
      <c r="N187" s="338"/>
      <c r="O187" s="338"/>
      <c r="P187" s="338"/>
      <c r="Q187" s="338"/>
      <c r="R187" s="672"/>
      <c r="S187" s="672"/>
      <c r="T187" s="672"/>
      <c r="U187" s="461"/>
      <c r="V187" s="461"/>
    </row>
    <row r="188">
      <c r="A188" s="225"/>
      <c r="B188" s="338"/>
      <c r="C188" s="338"/>
      <c r="D188" s="338"/>
      <c r="E188" s="338"/>
      <c r="F188" s="338"/>
      <c r="G188" s="338"/>
      <c r="H188" s="338"/>
      <c r="I188" s="338"/>
      <c r="J188" s="338"/>
      <c r="K188" s="338"/>
      <c r="L188" s="338"/>
      <c r="M188" s="338"/>
      <c r="N188" s="338"/>
      <c r="O188" s="338"/>
      <c r="P188" s="338"/>
      <c r="Q188" s="338"/>
      <c r="R188" s="672"/>
      <c r="S188" s="672"/>
      <c r="T188" s="672"/>
      <c r="U188" s="461"/>
      <c r="V188" s="461"/>
    </row>
    <row r="189">
      <c r="A189" s="225"/>
      <c r="B189" s="338"/>
      <c r="C189" s="338"/>
      <c r="D189" s="338"/>
      <c r="E189" s="338"/>
      <c r="F189" s="338"/>
      <c r="G189" s="338"/>
      <c r="H189" s="338"/>
      <c r="I189" s="338"/>
      <c r="J189" s="338"/>
      <c r="K189" s="338"/>
      <c r="L189" s="338"/>
      <c r="M189" s="338"/>
      <c r="N189" s="338"/>
      <c r="O189" s="338"/>
      <c r="P189" s="338"/>
      <c r="Q189" s="338"/>
      <c r="R189" s="672"/>
      <c r="S189" s="672"/>
      <c r="T189" s="672"/>
      <c r="U189" s="461"/>
      <c r="V189" s="461"/>
    </row>
    <row r="190">
      <c r="A190" s="225"/>
      <c r="B190" s="338"/>
      <c r="C190" s="338"/>
      <c r="D190" s="338"/>
      <c r="E190" s="338"/>
      <c r="F190" s="338"/>
      <c r="G190" s="338"/>
      <c r="H190" s="338"/>
      <c r="I190" s="338"/>
      <c r="J190" s="338"/>
      <c r="K190" s="338"/>
      <c r="L190" s="338"/>
      <c r="M190" s="338"/>
      <c r="N190" s="338"/>
      <c r="O190" s="338"/>
      <c r="P190" s="338"/>
      <c r="Q190" s="338"/>
      <c r="R190" s="672"/>
      <c r="S190" s="672"/>
      <c r="T190" s="672"/>
      <c r="U190" s="461"/>
      <c r="V190" s="461"/>
    </row>
    <row r="191">
      <c r="A191" s="225"/>
      <c r="B191" s="338"/>
      <c r="C191" s="338"/>
      <c r="D191" s="338"/>
      <c r="E191" s="338"/>
      <c r="F191" s="338"/>
      <c r="G191" s="338"/>
      <c r="H191" s="338"/>
      <c r="I191" s="338"/>
      <c r="J191" s="338"/>
      <c r="K191" s="338"/>
      <c r="L191" s="338"/>
      <c r="M191" s="338"/>
      <c r="N191" s="338"/>
      <c r="O191" s="338"/>
      <c r="P191" s="338"/>
      <c r="Q191" s="338"/>
      <c r="R191" s="672"/>
      <c r="S191" s="672"/>
      <c r="T191" s="672"/>
      <c r="U191" s="461"/>
      <c r="V191" s="461"/>
    </row>
    <row r="192">
      <c r="A192" s="225"/>
      <c r="B192" s="338"/>
      <c r="C192" s="338"/>
      <c r="D192" s="338"/>
      <c r="E192" s="338"/>
      <c r="F192" s="338"/>
      <c r="G192" s="338"/>
      <c r="H192" s="338"/>
      <c r="I192" s="338"/>
      <c r="J192" s="338"/>
      <c r="K192" s="338"/>
      <c r="L192" s="338"/>
      <c r="M192" s="338"/>
      <c r="N192" s="338"/>
      <c r="O192" s="338"/>
      <c r="P192" s="338"/>
      <c r="Q192" s="338"/>
      <c r="R192" s="672"/>
      <c r="S192" s="672"/>
      <c r="T192" s="672"/>
      <c r="U192" s="461"/>
      <c r="V192" s="461"/>
    </row>
    <row r="193">
      <c r="A193" s="225"/>
      <c r="B193" s="338"/>
      <c r="C193" s="338"/>
      <c r="D193" s="338"/>
      <c r="E193" s="338"/>
      <c r="F193" s="338"/>
      <c r="G193" s="338"/>
      <c r="H193" s="338"/>
      <c r="I193" s="338"/>
      <c r="J193" s="338"/>
      <c r="K193" s="338"/>
      <c r="L193" s="338"/>
      <c r="M193" s="338"/>
      <c r="N193" s="338"/>
      <c r="O193" s="338"/>
      <c r="P193" s="338"/>
      <c r="Q193" s="338"/>
      <c r="R193" s="672"/>
      <c r="S193" s="672"/>
      <c r="T193" s="672"/>
      <c r="U193" s="461"/>
      <c r="V193" s="461"/>
    </row>
    <row r="194">
      <c r="A194" s="225"/>
      <c r="B194" s="338"/>
      <c r="C194" s="338"/>
      <c r="D194" s="338"/>
      <c r="E194" s="338"/>
      <c r="F194" s="338"/>
      <c r="G194" s="338"/>
      <c r="H194" s="338"/>
      <c r="I194" s="338"/>
      <c r="J194" s="338"/>
      <c r="K194" s="338"/>
      <c r="L194" s="338"/>
      <c r="M194" s="338"/>
      <c r="N194" s="338"/>
      <c r="O194" s="338"/>
      <c r="P194" s="338"/>
      <c r="Q194" s="338"/>
      <c r="R194" s="672"/>
      <c r="S194" s="672"/>
      <c r="T194" s="672"/>
      <c r="U194" s="461"/>
      <c r="V194" s="461"/>
    </row>
    <row r="195">
      <c r="A195" s="225"/>
      <c r="B195" s="338"/>
      <c r="C195" s="338"/>
      <c r="D195" s="338"/>
      <c r="E195" s="338"/>
      <c r="F195" s="338"/>
      <c r="G195" s="338"/>
      <c r="H195" s="338"/>
      <c r="I195" s="338"/>
      <c r="J195" s="338"/>
      <c r="K195" s="338"/>
      <c r="L195" s="338"/>
      <c r="M195" s="338"/>
      <c r="N195" s="338"/>
      <c r="O195" s="338"/>
      <c r="P195" s="338"/>
      <c r="Q195" s="338"/>
      <c r="R195" s="672"/>
      <c r="S195" s="672"/>
      <c r="T195" s="672"/>
      <c r="U195" s="461"/>
      <c r="V195" s="461"/>
    </row>
    <row r="196">
      <c r="A196" s="225"/>
      <c r="B196" s="338"/>
      <c r="C196" s="338"/>
      <c r="D196" s="338"/>
      <c r="E196" s="338"/>
      <c r="F196" s="338"/>
      <c r="G196" s="338"/>
      <c r="H196" s="338"/>
      <c r="I196" s="338"/>
      <c r="J196" s="338"/>
      <c r="K196" s="338"/>
      <c r="L196" s="338"/>
      <c r="M196" s="338"/>
      <c r="N196" s="338"/>
      <c r="O196" s="338"/>
      <c r="P196" s="338"/>
      <c r="Q196" s="338"/>
      <c r="R196" s="672"/>
      <c r="S196" s="672"/>
      <c r="T196" s="672"/>
      <c r="U196" s="461"/>
      <c r="V196" s="461"/>
    </row>
    <row r="197">
      <c r="A197" s="225"/>
      <c r="B197" s="338"/>
      <c r="C197" s="338"/>
      <c r="D197" s="338"/>
      <c r="E197" s="338"/>
      <c r="F197" s="338"/>
      <c r="G197" s="338"/>
      <c r="H197" s="338"/>
      <c r="I197" s="338"/>
      <c r="J197" s="338"/>
      <c r="K197" s="338"/>
      <c r="L197" s="338"/>
      <c r="M197" s="338"/>
      <c r="N197" s="338"/>
      <c r="O197" s="338"/>
      <c r="P197" s="338"/>
      <c r="Q197" s="338"/>
      <c r="R197" s="672"/>
      <c r="S197" s="672"/>
      <c r="T197" s="672"/>
      <c r="U197" s="461"/>
      <c r="V197" s="461"/>
    </row>
    <row r="198">
      <c r="A198" s="225"/>
      <c r="B198" s="338"/>
      <c r="C198" s="338"/>
      <c r="D198" s="338"/>
      <c r="E198" s="338"/>
      <c r="F198" s="338"/>
      <c r="G198" s="338"/>
      <c r="H198" s="338"/>
      <c r="I198" s="338"/>
      <c r="J198" s="338"/>
      <c r="K198" s="338"/>
      <c r="L198" s="338"/>
      <c r="M198" s="338"/>
      <c r="N198" s="338"/>
      <c r="O198" s="338"/>
      <c r="P198" s="338"/>
      <c r="Q198" s="338"/>
      <c r="R198" s="672"/>
      <c r="S198" s="672"/>
      <c r="T198" s="672"/>
      <c r="U198" s="461"/>
      <c r="V198" s="461"/>
    </row>
    <row r="199">
      <c r="A199" s="225"/>
      <c r="B199" s="338"/>
      <c r="C199" s="338"/>
      <c r="D199" s="338"/>
      <c r="E199" s="338"/>
      <c r="F199" s="338"/>
      <c r="G199" s="338"/>
      <c r="H199" s="338"/>
      <c r="I199" s="338"/>
      <c r="J199" s="338"/>
      <c r="K199" s="338"/>
      <c r="L199" s="338"/>
      <c r="M199" s="338"/>
      <c r="N199" s="338"/>
      <c r="O199" s="338"/>
      <c r="P199" s="338"/>
      <c r="Q199" s="338"/>
      <c r="R199" s="672"/>
      <c r="S199" s="672"/>
      <c r="T199" s="672"/>
      <c r="U199" s="461"/>
      <c r="V199" s="461"/>
    </row>
    <row r="200">
      <c r="A200" s="225"/>
      <c r="B200" s="338"/>
      <c r="C200" s="338"/>
      <c r="D200" s="338"/>
      <c r="E200" s="338"/>
      <c r="F200" s="338"/>
      <c r="G200" s="338"/>
      <c r="H200" s="338"/>
      <c r="I200" s="338"/>
      <c r="J200" s="338"/>
      <c r="K200" s="338"/>
      <c r="L200" s="338"/>
      <c r="M200" s="338"/>
      <c r="N200" s="338"/>
      <c r="O200" s="338"/>
      <c r="P200" s="338"/>
      <c r="Q200" s="338"/>
      <c r="R200" s="672"/>
      <c r="S200" s="672"/>
      <c r="T200" s="672"/>
      <c r="U200" s="461"/>
      <c r="V200" s="461"/>
    </row>
    <row r="201">
      <c r="A201" s="225"/>
      <c r="B201" s="338"/>
      <c r="C201" s="338"/>
      <c r="D201" s="338"/>
      <c r="E201" s="338"/>
      <c r="F201" s="338"/>
      <c r="G201" s="338"/>
      <c r="H201" s="338"/>
      <c r="I201" s="338"/>
      <c r="J201" s="338"/>
      <c r="K201" s="338"/>
      <c r="L201" s="338"/>
      <c r="M201" s="338"/>
      <c r="N201" s="338"/>
      <c r="O201" s="338"/>
      <c r="P201" s="338"/>
      <c r="Q201" s="338"/>
      <c r="R201" s="672"/>
      <c r="S201" s="672"/>
      <c r="T201" s="672"/>
      <c r="U201" s="461"/>
      <c r="V201" s="461"/>
    </row>
    <row r="202">
      <c r="A202" s="225"/>
      <c r="B202" s="338"/>
      <c r="C202" s="338"/>
      <c r="D202" s="338"/>
      <c r="E202" s="338"/>
      <c r="F202" s="338"/>
      <c r="G202" s="338"/>
      <c r="H202" s="338"/>
      <c r="I202" s="338"/>
      <c r="J202" s="338"/>
      <c r="K202" s="338"/>
      <c r="L202" s="338"/>
      <c r="M202" s="338"/>
      <c r="N202" s="338"/>
      <c r="O202" s="338"/>
      <c r="P202" s="338"/>
      <c r="Q202" s="338"/>
      <c r="R202" s="672"/>
      <c r="S202" s="672"/>
      <c r="T202" s="672"/>
      <c r="U202" s="461"/>
      <c r="V202" s="461"/>
    </row>
    <row r="203">
      <c r="A203" s="225"/>
      <c r="B203" s="338"/>
      <c r="C203" s="338"/>
      <c r="D203" s="338"/>
      <c r="E203" s="338"/>
      <c r="F203" s="338"/>
      <c r="G203" s="338"/>
      <c r="H203" s="338"/>
      <c r="I203" s="338"/>
      <c r="J203" s="338"/>
      <c r="K203" s="338"/>
      <c r="L203" s="338"/>
      <c r="M203" s="338"/>
      <c r="N203" s="338"/>
      <c r="O203" s="338"/>
      <c r="P203" s="338"/>
      <c r="Q203" s="338"/>
      <c r="R203" s="672"/>
      <c r="S203" s="672"/>
      <c r="T203" s="672"/>
      <c r="U203" s="461"/>
      <c r="V203" s="461"/>
    </row>
    <row r="204">
      <c r="A204" s="225"/>
      <c r="B204" s="338"/>
      <c r="C204" s="338"/>
      <c r="D204" s="338"/>
      <c r="E204" s="338"/>
      <c r="F204" s="338"/>
      <c r="G204" s="338"/>
      <c r="H204" s="338"/>
      <c r="I204" s="338"/>
      <c r="J204" s="338"/>
      <c r="K204" s="338"/>
      <c r="L204" s="338"/>
      <c r="M204" s="338"/>
      <c r="N204" s="338"/>
      <c r="O204" s="338"/>
      <c r="P204" s="338"/>
      <c r="Q204" s="338"/>
      <c r="R204" s="672"/>
      <c r="S204" s="672"/>
      <c r="T204" s="672"/>
      <c r="U204" s="461"/>
      <c r="V204" s="461"/>
    </row>
    <row r="205">
      <c r="A205" s="225"/>
      <c r="B205" s="338"/>
      <c r="C205" s="338"/>
      <c r="D205" s="338"/>
      <c r="E205" s="338"/>
      <c r="F205" s="338"/>
      <c r="G205" s="338"/>
      <c r="H205" s="338"/>
      <c r="I205" s="338"/>
      <c r="J205" s="338"/>
      <c r="K205" s="338"/>
      <c r="L205" s="338"/>
      <c r="M205" s="338"/>
      <c r="N205" s="338"/>
      <c r="O205" s="338"/>
      <c r="P205" s="338"/>
      <c r="Q205" s="338"/>
      <c r="R205" s="672"/>
      <c r="S205" s="672"/>
      <c r="T205" s="672"/>
      <c r="U205" s="461"/>
      <c r="V205" s="461"/>
    </row>
    <row r="206">
      <c r="A206" s="225"/>
      <c r="B206" s="338"/>
      <c r="C206" s="338"/>
      <c r="D206" s="338"/>
      <c r="E206" s="338"/>
      <c r="F206" s="338"/>
      <c r="G206" s="338"/>
      <c r="H206" s="338"/>
      <c r="I206" s="338"/>
      <c r="J206" s="338"/>
      <c r="K206" s="338"/>
      <c r="L206" s="338"/>
      <c r="M206" s="338"/>
      <c r="N206" s="338"/>
      <c r="O206" s="338"/>
      <c r="P206" s="338"/>
      <c r="Q206" s="338"/>
      <c r="R206" s="672"/>
      <c r="S206" s="672"/>
      <c r="T206" s="672"/>
      <c r="U206" s="461"/>
      <c r="V206" s="461"/>
    </row>
    <row r="207">
      <c r="A207" s="225"/>
      <c r="B207" s="338"/>
      <c r="C207" s="338"/>
      <c r="D207" s="338"/>
      <c r="E207" s="338"/>
      <c r="F207" s="338"/>
      <c r="G207" s="338"/>
      <c r="H207" s="338"/>
      <c r="I207" s="338"/>
      <c r="J207" s="338"/>
      <c r="K207" s="338"/>
      <c r="L207" s="338"/>
      <c r="M207" s="338"/>
      <c r="N207" s="338"/>
      <c r="O207" s="338"/>
      <c r="P207" s="338"/>
      <c r="Q207" s="338"/>
      <c r="R207" s="672"/>
      <c r="S207" s="672"/>
      <c r="T207" s="672"/>
      <c r="U207" s="461"/>
      <c r="V207" s="461"/>
    </row>
    <row r="208">
      <c r="A208" s="225"/>
      <c r="B208" s="338"/>
      <c r="C208" s="338"/>
      <c r="D208" s="338"/>
      <c r="E208" s="338"/>
      <c r="F208" s="338"/>
      <c r="G208" s="338"/>
      <c r="H208" s="338"/>
      <c r="I208" s="338"/>
      <c r="J208" s="338"/>
      <c r="K208" s="338"/>
      <c r="L208" s="338"/>
      <c r="M208" s="338"/>
      <c r="N208" s="338"/>
      <c r="O208" s="338"/>
      <c r="P208" s="338"/>
      <c r="Q208" s="338"/>
      <c r="R208" s="672"/>
      <c r="S208" s="672"/>
      <c r="T208" s="672"/>
      <c r="U208" s="461"/>
      <c r="V208" s="461"/>
    </row>
    <row r="209">
      <c r="A209" s="225"/>
      <c r="B209" s="338"/>
      <c r="C209" s="338"/>
      <c r="D209" s="338"/>
      <c r="E209" s="338"/>
      <c r="F209" s="338"/>
      <c r="G209" s="338"/>
      <c r="H209" s="338"/>
      <c r="I209" s="338"/>
      <c r="J209" s="338"/>
      <c r="K209" s="338"/>
      <c r="L209" s="338"/>
      <c r="M209" s="338"/>
      <c r="N209" s="338"/>
      <c r="O209" s="338"/>
      <c r="P209" s="338"/>
      <c r="Q209" s="338"/>
      <c r="R209" s="672"/>
      <c r="S209" s="672"/>
      <c r="T209" s="672"/>
      <c r="U209" s="461"/>
      <c r="V209" s="461"/>
    </row>
    <row r="210">
      <c r="A210" s="225"/>
      <c r="B210" s="338"/>
      <c r="C210" s="338"/>
      <c r="D210" s="338"/>
      <c r="E210" s="338"/>
      <c r="F210" s="338"/>
      <c r="G210" s="338"/>
      <c r="H210" s="338"/>
      <c r="I210" s="338"/>
      <c r="J210" s="338"/>
      <c r="K210" s="338"/>
      <c r="L210" s="338"/>
      <c r="M210" s="338"/>
      <c r="N210" s="338"/>
      <c r="O210" s="338"/>
      <c r="P210" s="338"/>
      <c r="Q210" s="338"/>
      <c r="R210" s="672"/>
      <c r="S210" s="672"/>
      <c r="T210" s="672"/>
      <c r="U210" s="461"/>
      <c r="V210" s="461"/>
    </row>
    <row r="211">
      <c r="A211" s="225"/>
      <c r="B211" s="338"/>
      <c r="C211" s="338"/>
      <c r="D211" s="338"/>
      <c r="E211" s="338"/>
      <c r="F211" s="338"/>
      <c r="G211" s="338"/>
      <c r="H211" s="338"/>
      <c r="I211" s="338"/>
      <c r="J211" s="338"/>
      <c r="K211" s="338"/>
      <c r="L211" s="338"/>
      <c r="M211" s="338"/>
      <c r="N211" s="338"/>
      <c r="O211" s="338"/>
      <c r="P211" s="338"/>
      <c r="Q211" s="338"/>
      <c r="R211" s="672"/>
      <c r="S211" s="672"/>
      <c r="T211" s="672"/>
      <c r="U211" s="461"/>
      <c r="V211" s="461"/>
    </row>
    <row r="212">
      <c r="A212" s="225"/>
      <c r="B212" s="338"/>
      <c r="C212" s="338"/>
      <c r="D212" s="338"/>
      <c r="E212" s="338"/>
      <c r="F212" s="338"/>
      <c r="G212" s="338"/>
      <c r="H212" s="338"/>
      <c r="I212" s="338"/>
      <c r="J212" s="338"/>
      <c r="K212" s="338"/>
      <c r="L212" s="338"/>
      <c r="M212" s="338"/>
      <c r="N212" s="338"/>
      <c r="O212" s="338"/>
      <c r="P212" s="338"/>
      <c r="Q212" s="338"/>
      <c r="R212" s="672"/>
      <c r="S212" s="672"/>
      <c r="T212" s="672"/>
      <c r="U212" s="461"/>
      <c r="V212" s="461"/>
    </row>
    <row r="213">
      <c r="A213" s="225"/>
      <c r="B213" s="338"/>
      <c r="C213" s="338"/>
      <c r="D213" s="338"/>
      <c r="E213" s="338"/>
      <c r="F213" s="338"/>
      <c r="G213" s="338"/>
      <c r="H213" s="338"/>
      <c r="I213" s="338"/>
      <c r="J213" s="338"/>
      <c r="K213" s="338"/>
      <c r="L213" s="338"/>
      <c r="M213" s="338"/>
      <c r="N213" s="338"/>
      <c r="O213" s="338"/>
      <c r="P213" s="338"/>
      <c r="Q213" s="338"/>
      <c r="R213" s="672"/>
      <c r="S213" s="672"/>
      <c r="T213" s="672"/>
      <c r="U213" s="461"/>
      <c r="V213" s="461"/>
    </row>
    <row r="214">
      <c r="A214" s="225"/>
      <c r="B214" s="338"/>
      <c r="C214" s="338"/>
      <c r="D214" s="338"/>
      <c r="E214" s="338"/>
      <c r="F214" s="338"/>
      <c r="G214" s="338"/>
      <c r="H214" s="338"/>
      <c r="I214" s="338"/>
      <c r="J214" s="338"/>
      <c r="K214" s="338"/>
      <c r="L214" s="338"/>
      <c r="M214" s="338"/>
      <c r="N214" s="338"/>
      <c r="O214" s="338"/>
      <c r="P214" s="338"/>
      <c r="Q214" s="338"/>
      <c r="R214" s="672"/>
      <c r="S214" s="672"/>
      <c r="T214" s="672"/>
      <c r="U214" s="461"/>
      <c r="V214" s="461"/>
    </row>
    <row r="215">
      <c r="A215" s="225"/>
      <c r="B215" s="338"/>
      <c r="C215" s="338"/>
      <c r="D215" s="338"/>
      <c r="E215" s="338"/>
      <c r="F215" s="338"/>
      <c r="G215" s="338"/>
      <c r="H215" s="338"/>
      <c r="I215" s="338"/>
      <c r="J215" s="338"/>
      <c r="K215" s="338"/>
      <c r="L215" s="338"/>
      <c r="M215" s="338"/>
      <c r="N215" s="338"/>
      <c r="O215" s="338"/>
      <c r="P215" s="338"/>
      <c r="Q215" s="338"/>
      <c r="R215" s="672"/>
      <c r="S215" s="672"/>
      <c r="T215" s="672"/>
      <c r="U215" s="461"/>
      <c r="V215" s="461"/>
    </row>
    <row r="216">
      <c r="A216" s="225"/>
      <c r="B216" s="338"/>
      <c r="C216" s="338"/>
      <c r="D216" s="338"/>
      <c r="E216" s="338"/>
      <c r="F216" s="338"/>
      <c r="G216" s="338"/>
      <c r="H216" s="338"/>
      <c r="I216" s="338"/>
      <c r="J216" s="338"/>
      <c r="K216" s="338"/>
      <c r="L216" s="338"/>
      <c r="M216" s="338"/>
      <c r="N216" s="338"/>
      <c r="O216" s="338"/>
      <c r="P216" s="338"/>
      <c r="Q216" s="338"/>
      <c r="R216" s="672"/>
      <c r="S216" s="672"/>
      <c r="T216" s="672"/>
      <c r="U216" s="461"/>
      <c r="V216" s="461"/>
    </row>
    <row r="217">
      <c r="A217" s="225"/>
      <c r="B217" s="338"/>
      <c r="C217" s="338"/>
      <c r="D217" s="338"/>
      <c r="E217" s="338"/>
      <c r="F217" s="338"/>
      <c r="G217" s="338"/>
      <c r="H217" s="338"/>
      <c r="I217" s="338"/>
      <c r="J217" s="338"/>
      <c r="K217" s="338"/>
      <c r="L217" s="338"/>
      <c r="M217" s="338"/>
      <c r="N217" s="338"/>
      <c r="O217" s="338"/>
      <c r="P217" s="338"/>
      <c r="Q217" s="338"/>
      <c r="R217" s="672"/>
      <c r="S217" s="672"/>
      <c r="T217" s="672"/>
      <c r="U217" s="461"/>
      <c r="V217" s="461"/>
    </row>
    <row r="218">
      <c r="A218" s="225"/>
      <c r="B218" s="338"/>
      <c r="C218" s="338"/>
      <c r="D218" s="338"/>
      <c r="E218" s="338"/>
      <c r="F218" s="338"/>
      <c r="G218" s="338"/>
      <c r="H218" s="338"/>
      <c r="I218" s="338"/>
      <c r="J218" s="338"/>
      <c r="K218" s="338"/>
      <c r="L218" s="338"/>
      <c r="M218" s="338"/>
      <c r="N218" s="338"/>
      <c r="O218" s="338"/>
      <c r="P218" s="338"/>
      <c r="Q218" s="338"/>
      <c r="R218" s="672"/>
      <c r="S218" s="672"/>
      <c r="T218" s="672"/>
      <c r="U218" s="461"/>
      <c r="V218" s="461"/>
    </row>
    <row r="219">
      <c r="A219" s="225"/>
      <c r="B219" s="338"/>
      <c r="C219" s="338"/>
      <c r="D219" s="338"/>
      <c r="E219" s="338"/>
      <c r="F219" s="338"/>
      <c r="G219" s="338"/>
      <c r="H219" s="338"/>
      <c r="I219" s="338"/>
      <c r="J219" s="338"/>
      <c r="K219" s="338"/>
      <c r="L219" s="338"/>
      <c r="M219" s="338"/>
      <c r="N219" s="338"/>
      <c r="O219" s="338"/>
      <c r="P219" s="338"/>
      <c r="Q219" s="338"/>
      <c r="R219" s="672"/>
      <c r="S219" s="672"/>
      <c r="T219" s="672"/>
      <c r="U219" s="461"/>
      <c r="V219" s="461"/>
    </row>
    <row r="220">
      <c r="A220" s="225"/>
      <c r="B220" s="338"/>
      <c r="C220" s="338"/>
      <c r="D220" s="338"/>
      <c r="E220" s="338"/>
      <c r="F220" s="338"/>
      <c r="G220" s="338"/>
      <c r="H220" s="338"/>
      <c r="I220" s="338"/>
      <c r="J220" s="338"/>
      <c r="K220" s="338"/>
      <c r="L220" s="338"/>
      <c r="M220" s="338"/>
      <c r="N220" s="338"/>
      <c r="O220" s="338"/>
      <c r="P220" s="338"/>
      <c r="Q220" s="338"/>
      <c r="R220" s="672"/>
      <c r="S220" s="672"/>
      <c r="T220" s="672"/>
      <c r="U220" s="461"/>
      <c r="V220" s="461"/>
    </row>
    <row r="221">
      <c r="A221" s="225"/>
      <c r="B221" s="338"/>
      <c r="C221" s="338"/>
      <c r="D221" s="338"/>
      <c r="E221" s="338"/>
      <c r="F221" s="338"/>
      <c r="G221" s="338"/>
      <c r="H221" s="338"/>
      <c r="I221" s="338"/>
      <c r="J221" s="338"/>
      <c r="K221" s="338"/>
      <c r="L221" s="338"/>
      <c r="M221" s="338"/>
      <c r="N221" s="338"/>
      <c r="O221" s="338"/>
      <c r="P221" s="338"/>
      <c r="Q221" s="338"/>
      <c r="R221" s="672"/>
      <c r="S221" s="672"/>
      <c r="T221" s="672"/>
      <c r="U221" s="461"/>
      <c r="V221" s="461"/>
    </row>
    <row r="222">
      <c r="A222" s="225"/>
      <c r="B222" s="338"/>
      <c r="C222" s="338"/>
      <c r="D222" s="338"/>
      <c r="E222" s="338"/>
      <c r="F222" s="338"/>
      <c r="G222" s="338"/>
      <c r="H222" s="338"/>
      <c r="I222" s="338"/>
      <c r="J222" s="338"/>
      <c r="K222" s="338"/>
      <c r="L222" s="338"/>
      <c r="M222" s="338"/>
      <c r="N222" s="338"/>
      <c r="O222" s="338"/>
      <c r="P222" s="338"/>
      <c r="Q222" s="338"/>
      <c r="R222" s="672"/>
      <c r="S222" s="672"/>
      <c r="T222" s="672"/>
      <c r="U222" s="461"/>
      <c r="V222" s="461"/>
    </row>
    <row r="223">
      <c r="A223" s="225"/>
      <c r="B223" s="338"/>
      <c r="C223" s="338"/>
      <c r="D223" s="338"/>
      <c r="E223" s="338"/>
      <c r="F223" s="338"/>
      <c r="G223" s="338"/>
      <c r="H223" s="338"/>
      <c r="I223" s="338"/>
      <c r="J223" s="338"/>
      <c r="K223" s="338"/>
      <c r="L223" s="338"/>
      <c r="M223" s="338"/>
      <c r="N223" s="338"/>
      <c r="O223" s="338"/>
      <c r="P223" s="338"/>
      <c r="Q223" s="338"/>
      <c r="R223" s="672"/>
      <c r="S223" s="672"/>
      <c r="T223" s="672"/>
      <c r="U223" s="461"/>
      <c r="V223" s="461"/>
    </row>
    <row r="224">
      <c r="A224" s="225"/>
      <c r="B224" s="338"/>
      <c r="C224" s="338"/>
      <c r="D224" s="338"/>
      <c r="E224" s="338"/>
      <c r="F224" s="338"/>
      <c r="G224" s="338"/>
      <c r="H224" s="338"/>
      <c r="I224" s="338"/>
      <c r="J224" s="338"/>
      <c r="K224" s="338"/>
      <c r="L224" s="338"/>
      <c r="M224" s="338"/>
      <c r="N224" s="338"/>
      <c r="O224" s="338"/>
      <c r="P224" s="338"/>
      <c r="Q224" s="338"/>
      <c r="R224" s="672"/>
      <c r="S224" s="672"/>
      <c r="T224" s="672"/>
      <c r="U224" s="461"/>
      <c r="V224" s="461"/>
    </row>
    <row r="225">
      <c r="A225" s="225"/>
      <c r="B225" s="338"/>
      <c r="C225" s="338"/>
      <c r="D225" s="338"/>
      <c r="E225" s="338"/>
      <c r="F225" s="338"/>
      <c r="G225" s="338"/>
      <c r="H225" s="338"/>
      <c r="I225" s="338"/>
      <c r="J225" s="338"/>
      <c r="K225" s="338"/>
      <c r="L225" s="338"/>
      <c r="M225" s="338"/>
      <c r="N225" s="338"/>
      <c r="O225" s="338"/>
      <c r="P225" s="338"/>
      <c r="Q225" s="338"/>
      <c r="R225" s="672"/>
      <c r="S225" s="672"/>
      <c r="T225" s="672"/>
      <c r="U225" s="461"/>
      <c r="V225" s="461"/>
    </row>
    <row r="226">
      <c r="A226" s="225"/>
      <c r="B226" s="338"/>
      <c r="C226" s="338"/>
      <c r="D226" s="338"/>
      <c r="E226" s="338"/>
      <c r="F226" s="338"/>
      <c r="G226" s="338"/>
      <c r="H226" s="338"/>
      <c r="I226" s="338"/>
      <c r="J226" s="338"/>
      <c r="K226" s="338"/>
      <c r="L226" s="338"/>
      <c r="M226" s="338"/>
      <c r="N226" s="338"/>
      <c r="O226" s="338"/>
      <c r="P226" s="338"/>
      <c r="Q226" s="338"/>
      <c r="R226" s="672"/>
      <c r="S226" s="672"/>
      <c r="T226" s="672"/>
      <c r="U226" s="461"/>
      <c r="V226" s="461"/>
    </row>
    <row r="227">
      <c r="A227" s="225"/>
      <c r="B227" s="338"/>
      <c r="C227" s="338"/>
      <c r="D227" s="338"/>
      <c r="E227" s="338"/>
      <c r="F227" s="338"/>
      <c r="G227" s="338"/>
      <c r="H227" s="338"/>
      <c r="I227" s="338"/>
      <c r="J227" s="338"/>
      <c r="K227" s="338"/>
      <c r="L227" s="338"/>
      <c r="M227" s="338"/>
      <c r="N227" s="338"/>
      <c r="O227" s="338"/>
      <c r="P227" s="338"/>
      <c r="Q227" s="338"/>
      <c r="R227" s="672"/>
      <c r="S227" s="672"/>
      <c r="T227" s="672"/>
      <c r="U227" s="461"/>
      <c r="V227" s="461"/>
    </row>
    <row r="228">
      <c r="A228" s="225"/>
      <c r="B228" s="338"/>
      <c r="C228" s="338"/>
      <c r="D228" s="338"/>
      <c r="E228" s="338"/>
      <c r="F228" s="338"/>
      <c r="G228" s="338"/>
      <c r="H228" s="338"/>
      <c r="I228" s="338"/>
      <c r="J228" s="338"/>
      <c r="K228" s="338"/>
      <c r="L228" s="338"/>
      <c r="M228" s="338"/>
      <c r="N228" s="338"/>
      <c r="O228" s="338"/>
      <c r="P228" s="338"/>
      <c r="Q228" s="338"/>
      <c r="R228" s="672"/>
      <c r="S228" s="672"/>
      <c r="T228" s="672"/>
      <c r="U228" s="461"/>
      <c r="V228" s="461"/>
    </row>
    <row r="229">
      <c r="A229" s="225"/>
      <c r="B229" s="338"/>
      <c r="C229" s="338"/>
      <c r="D229" s="338"/>
      <c r="E229" s="338"/>
      <c r="F229" s="338"/>
      <c r="G229" s="338"/>
      <c r="H229" s="338"/>
      <c r="I229" s="338"/>
      <c r="J229" s="338"/>
      <c r="K229" s="338"/>
      <c r="L229" s="338"/>
      <c r="M229" s="338"/>
      <c r="N229" s="338"/>
      <c r="O229" s="338"/>
      <c r="P229" s="338"/>
      <c r="Q229" s="338"/>
      <c r="R229" s="672"/>
      <c r="S229" s="672"/>
      <c r="T229" s="672"/>
      <c r="U229" s="461"/>
      <c r="V229" s="461"/>
    </row>
    <row r="230">
      <c r="A230" s="225"/>
      <c r="B230" s="338"/>
      <c r="C230" s="338"/>
      <c r="D230" s="338"/>
      <c r="E230" s="338"/>
      <c r="F230" s="338"/>
      <c r="G230" s="338"/>
      <c r="H230" s="338"/>
      <c r="I230" s="338"/>
      <c r="J230" s="338"/>
      <c r="K230" s="338"/>
      <c r="L230" s="338"/>
      <c r="M230" s="338"/>
      <c r="N230" s="338"/>
      <c r="O230" s="338"/>
      <c r="P230" s="338"/>
      <c r="Q230" s="338"/>
      <c r="R230" s="672"/>
      <c r="S230" s="672"/>
      <c r="T230" s="672"/>
      <c r="U230" s="461"/>
      <c r="V230" s="461"/>
    </row>
    <row r="231">
      <c r="A231" s="225"/>
      <c r="B231" s="338"/>
      <c r="C231" s="338"/>
      <c r="D231" s="338"/>
      <c r="E231" s="338"/>
      <c r="F231" s="338"/>
      <c r="G231" s="338"/>
      <c r="H231" s="338"/>
      <c r="I231" s="338"/>
      <c r="J231" s="338"/>
      <c r="K231" s="338"/>
      <c r="L231" s="338"/>
      <c r="M231" s="338"/>
      <c r="N231" s="338"/>
      <c r="O231" s="338"/>
      <c r="P231" s="338"/>
      <c r="Q231" s="338"/>
      <c r="R231" s="672"/>
      <c r="S231" s="672"/>
      <c r="T231" s="672"/>
      <c r="U231" s="461"/>
      <c r="V231" s="461"/>
    </row>
    <row r="232">
      <c r="A232" s="225"/>
      <c r="B232" s="338"/>
      <c r="C232" s="338"/>
      <c r="D232" s="338"/>
      <c r="E232" s="338"/>
      <c r="F232" s="338"/>
      <c r="G232" s="338"/>
      <c r="H232" s="338"/>
      <c r="I232" s="338"/>
      <c r="J232" s="338"/>
      <c r="K232" s="338"/>
      <c r="L232" s="338"/>
      <c r="M232" s="338"/>
      <c r="N232" s="338"/>
      <c r="O232" s="338"/>
      <c r="P232" s="338"/>
      <c r="Q232" s="338"/>
      <c r="R232" s="672"/>
      <c r="S232" s="672"/>
      <c r="T232" s="672"/>
      <c r="U232" s="461"/>
      <c r="V232" s="461"/>
    </row>
    <row r="233">
      <c r="A233" s="225"/>
      <c r="B233" s="338"/>
      <c r="C233" s="338"/>
      <c r="D233" s="338"/>
      <c r="E233" s="338"/>
      <c r="F233" s="338"/>
      <c r="G233" s="338"/>
      <c r="H233" s="338"/>
      <c r="I233" s="338"/>
      <c r="J233" s="338"/>
      <c r="K233" s="338"/>
      <c r="L233" s="338"/>
      <c r="M233" s="338"/>
      <c r="N233" s="338"/>
      <c r="O233" s="338"/>
      <c r="P233" s="338"/>
      <c r="Q233" s="338"/>
      <c r="R233" s="672"/>
      <c r="S233" s="672"/>
      <c r="T233" s="672"/>
      <c r="U233" s="461"/>
      <c r="V233" s="461"/>
    </row>
    <row r="234">
      <c r="A234" s="225"/>
      <c r="B234" s="338"/>
      <c r="C234" s="338"/>
      <c r="D234" s="338"/>
      <c r="E234" s="338"/>
      <c r="F234" s="338"/>
      <c r="G234" s="338"/>
      <c r="H234" s="338"/>
      <c r="I234" s="338"/>
      <c r="J234" s="338"/>
      <c r="K234" s="338"/>
      <c r="L234" s="338"/>
      <c r="M234" s="338"/>
      <c r="N234" s="338"/>
      <c r="O234" s="338"/>
      <c r="P234" s="338"/>
      <c r="Q234" s="338"/>
      <c r="R234" s="672"/>
      <c r="S234" s="672"/>
      <c r="T234" s="672"/>
      <c r="U234" s="461"/>
      <c r="V234" s="461"/>
    </row>
    <row r="235">
      <c r="A235" s="225"/>
      <c r="B235" s="338"/>
      <c r="C235" s="338"/>
      <c r="D235" s="338"/>
      <c r="E235" s="338"/>
      <c r="F235" s="338"/>
      <c r="G235" s="338"/>
      <c r="H235" s="338"/>
      <c r="I235" s="338"/>
      <c r="J235" s="338"/>
      <c r="K235" s="338"/>
      <c r="L235" s="338"/>
      <c r="M235" s="338"/>
      <c r="N235" s="338"/>
      <c r="O235" s="338"/>
      <c r="P235" s="338"/>
      <c r="Q235" s="338"/>
      <c r="R235" s="672"/>
      <c r="S235" s="672"/>
      <c r="T235" s="672"/>
      <c r="U235" s="461"/>
      <c r="V235" s="461"/>
    </row>
    <row r="236">
      <c r="A236" s="225"/>
      <c r="B236" s="338"/>
      <c r="C236" s="338"/>
      <c r="D236" s="338"/>
      <c r="E236" s="338"/>
      <c r="F236" s="338"/>
      <c r="G236" s="338"/>
      <c r="H236" s="338"/>
      <c r="I236" s="338"/>
      <c r="J236" s="338"/>
      <c r="K236" s="338"/>
      <c r="L236" s="338"/>
      <c r="M236" s="338"/>
      <c r="N236" s="338"/>
      <c r="O236" s="338"/>
      <c r="P236" s="338"/>
      <c r="Q236" s="338"/>
      <c r="R236" s="672"/>
      <c r="S236" s="672"/>
      <c r="T236" s="672"/>
      <c r="U236" s="461"/>
      <c r="V236" s="461"/>
    </row>
    <row r="237">
      <c r="A237" s="225"/>
      <c r="B237" s="338"/>
      <c r="C237" s="338"/>
      <c r="D237" s="338"/>
      <c r="E237" s="338"/>
      <c r="F237" s="338"/>
      <c r="G237" s="338"/>
      <c r="H237" s="338"/>
      <c r="I237" s="338"/>
      <c r="J237" s="338"/>
      <c r="K237" s="338"/>
      <c r="L237" s="338"/>
      <c r="M237" s="338"/>
      <c r="N237" s="338"/>
      <c r="O237" s="338"/>
      <c r="P237" s="338"/>
      <c r="Q237" s="338"/>
      <c r="R237" s="672"/>
      <c r="S237" s="672"/>
      <c r="T237" s="672"/>
      <c r="U237" s="461"/>
      <c r="V237" s="461"/>
    </row>
    <row r="238">
      <c r="A238" s="225"/>
      <c r="B238" s="338"/>
      <c r="C238" s="338"/>
      <c r="D238" s="338"/>
      <c r="E238" s="338"/>
      <c r="F238" s="338"/>
      <c r="G238" s="338"/>
      <c r="H238" s="338"/>
      <c r="I238" s="338"/>
      <c r="J238" s="338"/>
      <c r="K238" s="338"/>
      <c r="L238" s="338"/>
      <c r="M238" s="338"/>
      <c r="N238" s="338"/>
      <c r="O238" s="338"/>
      <c r="P238" s="338"/>
      <c r="Q238" s="338"/>
      <c r="R238" s="672"/>
      <c r="S238" s="672"/>
      <c r="T238" s="672"/>
      <c r="U238" s="461"/>
      <c r="V238" s="461"/>
    </row>
    <row r="239">
      <c r="A239" s="225"/>
      <c r="B239" s="338"/>
      <c r="C239" s="338"/>
      <c r="D239" s="338"/>
      <c r="E239" s="338"/>
      <c r="F239" s="338"/>
      <c r="G239" s="338"/>
      <c r="H239" s="338"/>
      <c r="I239" s="338"/>
      <c r="J239" s="338"/>
      <c r="K239" s="338"/>
      <c r="L239" s="338"/>
      <c r="M239" s="338"/>
      <c r="N239" s="338"/>
      <c r="O239" s="338"/>
      <c r="P239" s="338"/>
      <c r="Q239" s="338"/>
      <c r="R239" s="672"/>
      <c r="S239" s="672"/>
      <c r="T239" s="672"/>
      <c r="U239" s="461"/>
      <c r="V239" s="461"/>
    </row>
    <row r="240">
      <c r="A240" s="225"/>
      <c r="B240" s="338"/>
      <c r="C240" s="338"/>
      <c r="D240" s="338"/>
      <c r="E240" s="338"/>
      <c r="F240" s="338"/>
      <c r="G240" s="338"/>
      <c r="H240" s="338"/>
      <c r="I240" s="338"/>
      <c r="J240" s="338"/>
      <c r="K240" s="338"/>
      <c r="L240" s="338"/>
      <c r="M240" s="338"/>
      <c r="N240" s="338"/>
      <c r="O240" s="338"/>
      <c r="P240" s="338"/>
      <c r="Q240" s="338"/>
      <c r="R240" s="672"/>
      <c r="S240" s="672"/>
      <c r="T240" s="672"/>
      <c r="U240" s="461"/>
      <c r="V240" s="461"/>
    </row>
    <row r="241">
      <c r="A241" s="225"/>
      <c r="B241" s="338"/>
      <c r="C241" s="338"/>
      <c r="D241" s="338"/>
      <c r="E241" s="338"/>
      <c r="F241" s="338"/>
      <c r="G241" s="338"/>
      <c r="H241" s="338"/>
      <c r="I241" s="338"/>
      <c r="J241" s="338"/>
      <c r="K241" s="338"/>
      <c r="L241" s="338"/>
      <c r="M241" s="338"/>
      <c r="N241" s="338"/>
      <c r="O241" s="338"/>
      <c r="P241" s="338"/>
      <c r="Q241" s="338"/>
      <c r="R241" s="672"/>
      <c r="S241" s="672"/>
      <c r="T241" s="672"/>
      <c r="U241" s="461"/>
      <c r="V241" s="461"/>
    </row>
    <row r="242">
      <c r="A242" s="225"/>
      <c r="B242" s="338"/>
      <c r="C242" s="338"/>
      <c r="D242" s="338"/>
      <c r="E242" s="338"/>
      <c r="F242" s="338"/>
      <c r="G242" s="338"/>
      <c r="H242" s="338"/>
      <c r="I242" s="338"/>
      <c r="J242" s="338"/>
      <c r="K242" s="338"/>
      <c r="L242" s="338"/>
      <c r="M242" s="338"/>
      <c r="N242" s="338"/>
      <c r="O242" s="338"/>
      <c r="P242" s="338"/>
      <c r="Q242" s="338"/>
      <c r="R242" s="672"/>
      <c r="S242" s="672"/>
      <c r="T242" s="672"/>
      <c r="U242" s="461"/>
      <c r="V242" s="461"/>
    </row>
    <row r="243">
      <c r="A243" s="225"/>
      <c r="B243" s="338"/>
      <c r="C243" s="338"/>
      <c r="D243" s="338"/>
      <c r="E243" s="338"/>
      <c r="F243" s="338"/>
      <c r="G243" s="338"/>
      <c r="H243" s="338"/>
      <c r="I243" s="338"/>
      <c r="J243" s="338"/>
      <c r="K243" s="338"/>
      <c r="L243" s="338"/>
      <c r="M243" s="338"/>
      <c r="N243" s="338"/>
      <c r="O243" s="338"/>
      <c r="P243" s="338"/>
      <c r="Q243" s="338"/>
      <c r="R243" s="672"/>
      <c r="S243" s="672"/>
      <c r="T243" s="672"/>
      <c r="U243" s="461"/>
      <c r="V243" s="461"/>
    </row>
    <row r="244">
      <c r="A244" s="225"/>
      <c r="B244" s="338"/>
      <c r="C244" s="338"/>
      <c r="D244" s="338"/>
      <c r="E244" s="338"/>
      <c r="F244" s="338"/>
      <c r="G244" s="338"/>
      <c r="H244" s="338"/>
      <c r="I244" s="338"/>
      <c r="J244" s="338"/>
      <c r="K244" s="338"/>
      <c r="L244" s="338"/>
      <c r="M244" s="338"/>
      <c r="N244" s="338"/>
      <c r="O244" s="338"/>
      <c r="P244" s="338"/>
      <c r="Q244" s="338"/>
      <c r="R244" s="672"/>
      <c r="S244" s="672"/>
      <c r="T244" s="672"/>
      <c r="U244" s="461"/>
      <c r="V244" s="461"/>
    </row>
    <row r="245">
      <c r="A245" s="225"/>
      <c r="B245" s="338"/>
      <c r="C245" s="338"/>
      <c r="D245" s="338"/>
      <c r="E245" s="338"/>
      <c r="F245" s="338"/>
      <c r="G245" s="338"/>
      <c r="H245" s="338"/>
      <c r="I245" s="338"/>
      <c r="J245" s="338"/>
      <c r="K245" s="338"/>
      <c r="L245" s="338"/>
      <c r="M245" s="338"/>
      <c r="N245" s="338"/>
      <c r="O245" s="338"/>
      <c r="P245" s="338"/>
      <c r="Q245" s="338"/>
      <c r="R245" s="672"/>
      <c r="S245" s="672"/>
      <c r="T245" s="672"/>
      <c r="U245" s="461"/>
      <c r="V245" s="461"/>
    </row>
    <row r="246">
      <c r="A246" s="225"/>
      <c r="B246" s="338"/>
      <c r="C246" s="338"/>
      <c r="D246" s="338"/>
      <c r="E246" s="338"/>
      <c r="F246" s="338"/>
      <c r="G246" s="338"/>
      <c r="H246" s="338"/>
      <c r="I246" s="338"/>
      <c r="J246" s="338"/>
      <c r="K246" s="338"/>
      <c r="L246" s="338"/>
      <c r="M246" s="338"/>
      <c r="N246" s="338"/>
      <c r="O246" s="338"/>
      <c r="P246" s="338"/>
      <c r="Q246" s="338"/>
      <c r="R246" s="672"/>
      <c r="S246" s="672"/>
      <c r="T246" s="672"/>
      <c r="U246" s="461"/>
      <c r="V246" s="461"/>
    </row>
    <row r="247">
      <c r="A247" s="225"/>
      <c r="B247" s="338"/>
      <c r="C247" s="338"/>
      <c r="D247" s="338"/>
      <c r="E247" s="338"/>
      <c r="F247" s="338"/>
      <c r="G247" s="338"/>
      <c r="H247" s="338"/>
      <c r="I247" s="338"/>
      <c r="J247" s="338"/>
      <c r="K247" s="338"/>
      <c r="L247" s="338"/>
      <c r="M247" s="338"/>
      <c r="N247" s="338"/>
      <c r="O247" s="338"/>
      <c r="P247" s="338"/>
      <c r="Q247" s="338"/>
      <c r="R247" s="672"/>
      <c r="S247" s="672"/>
      <c r="T247" s="672"/>
      <c r="U247" s="461"/>
      <c r="V247" s="461"/>
    </row>
    <row r="248">
      <c r="A248" s="225"/>
      <c r="B248" s="338"/>
      <c r="C248" s="338"/>
      <c r="D248" s="338"/>
      <c r="E248" s="338"/>
      <c r="F248" s="338"/>
      <c r="G248" s="338"/>
      <c r="H248" s="338"/>
      <c r="I248" s="338"/>
      <c r="J248" s="338"/>
      <c r="K248" s="338"/>
      <c r="L248" s="338"/>
      <c r="M248" s="338"/>
      <c r="N248" s="338"/>
      <c r="O248" s="338"/>
      <c r="P248" s="338"/>
      <c r="Q248" s="338"/>
      <c r="R248" s="672"/>
      <c r="S248" s="672"/>
      <c r="T248" s="672"/>
      <c r="U248" s="461"/>
      <c r="V248" s="461"/>
    </row>
    <row r="249">
      <c r="A249" s="225"/>
      <c r="B249" s="338"/>
      <c r="C249" s="338"/>
      <c r="D249" s="338"/>
      <c r="E249" s="338"/>
      <c r="F249" s="338"/>
      <c r="G249" s="338"/>
      <c r="H249" s="338"/>
      <c r="I249" s="338"/>
      <c r="J249" s="338"/>
      <c r="K249" s="338"/>
      <c r="L249" s="338"/>
      <c r="M249" s="338"/>
      <c r="N249" s="338"/>
      <c r="O249" s="338"/>
      <c r="P249" s="338"/>
      <c r="Q249" s="338"/>
      <c r="R249" s="672"/>
      <c r="S249" s="672"/>
      <c r="T249" s="672"/>
      <c r="U249" s="461"/>
      <c r="V249" s="461"/>
    </row>
    <row r="250">
      <c r="A250" s="225"/>
      <c r="B250" s="338"/>
      <c r="C250" s="338"/>
      <c r="D250" s="338"/>
      <c r="E250" s="338"/>
      <c r="F250" s="338"/>
      <c r="G250" s="338"/>
      <c r="H250" s="338"/>
      <c r="I250" s="338"/>
      <c r="J250" s="338"/>
      <c r="K250" s="338"/>
      <c r="L250" s="338"/>
      <c r="M250" s="338"/>
      <c r="N250" s="338"/>
      <c r="O250" s="338"/>
      <c r="P250" s="338"/>
      <c r="Q250" s="338"/>
      <c r="R250" s="672"/>
      <c r="S250" s="672"/>
      <c r="T250" s="672"/>
      <c r="U250" s="461"/>
      <c r="V250" s="461"/>
    </row>
    <row r="251">
      <c r="A251" s="225"/>
      <c r="B251" s="338"/>
      <c r="C251" s="338"/>
      <c r="D251" s="338"/>
      <c r="E251" s="338"/>
      <c r="F251" s="338"/>
      <c r="G251" s="338"/>
      <c r="H251" s="338"/>
      <c r="I251" s="338"/>
      <c r="J251" s="338"/>
      <c r="K251" s="338"/>
      <c r="L251" s="338"/>
      <c r="M251" s="338"/>
      <c r="N251" s="338"/>
      <c r="O251" s="338"/>
      <c r="P251" s="338"/>
      <c r="Q251" s="338"/>
      <c r="R251" s="672"/>
      <c r="S251" s="672"/>
      <c r="T251" s="672"/>
      <c r="U251" s="461"/>
      <c r="V251" s="461"/>
    </row>
    <row r="252">
      <c r="A252" s="225"/>
      <c r="B252" s="338"/>
      <c r="C252" s="338"/>
      <c r="D252" s="338"/>
      <c r="E252" s="338"/>
      <c r="F252" s="338"/>
      <c r="G252" s="338"/>
      <c r="H252" s="338"/>
      <c r="I252" s="338"/>
      <c r="J252" s="338"/>
      <c r="K252" s="338"/>
      <c r="L252" s="338"/>
      <c r="M252" s="338"/>
      <c r="N252" s="338"/>
      <c r="O252" s="338"/>
      <c r="P252" s="338"/>
      <c r="Q252" s="338"/>
      <c r="R252" s="672"/>
      <c r="S252" s="672"/>
      <c r="T252" s="672"/>
      <c r="U252" s="461"/>
      <c r="V252" s="461"/>
    </row>
    <row r="253">
      <c r="A253" s="225"/>
      <c r="B253" s="338"/>
      <c r="C253" s="338"/>
      <c r="D253" s="338"/>
      <c r="E253" s="338"/>
      <c r="F253" s="338"/>
      <c r="G253" s="338"/>
      <c r="H253" s="338"/>
      <c r="I253" s="338"/>
      <c r="J253" s="338"/>
      <c r="K253" s="338"/>
      <c r="L253" s="338"/>
      <c r="M253" s="338"/>
      <c r="N253" s="338"/>
      <c r="O253" s="338"/>
      <c r="P253" s="338"/>
      <c r="Q253" s="338"/>
      <c r="R253" s="672"/>
      <c r="S253" s="672"/>
      <c r="T253" s="672"/>
      <c r="U253" s="461"/>
      <c r="V253" s="461"/>
    </row>
    <row r="254">
      <c r="A254" s="225"/>
      <c r="B254" s="338"/>
      <c r="C254" s="338"/>
      <c r="D254" s="338"/>
      <c r="E254" s="338"/>
      <c r="F254" s="338"/>
      <c r="G254" s="338"/>
      <c r="H254" s="338"/>
      <c r="I254" s="338"/>
      <c r="J254" s="338"/>
      <c r="K254" s="338"/>
      <c r="L254" s="338"/>
      <c r="M254" s="338"/>
      <c r="N254" s="338"/>
      <c r="O254" s="338"/>
      <c r="P254" s="338"/>
      <c r="Q254" s="338"/>
      <c r="R254" s="672"/>
      <c r="S254" s="672"/>
      <c r="T254" s="672"/>
      <c r="U254" s="461"/>
      <c r="V254" s="461"/>
    </row>
    <row r="255">
      <c r="A255" s="225"/>
      <c r="B255" s="338"/>
      <c r="C255" s="338"/>
      <c r="D255" s="338"/>
      <c r="E255" s="338"/>
      <c r="F255" s="338"/>
      <c r="G255" s="338"/>
      <c r="H255" s="338"/>
      <c r="I255" s="338"/>
      <c r="J255" s="338"/>
      <c r="K255" s="338"/>
      <c r="L255" s="338"/>
      <c r="M255" s="338"/>
      <c r="N255" s="338"/>
      <c r="O255" s="338"/>
      <c r="P255" s="338"/>
      <c r="Q255" s="338"/>
      <c r="R255" s="672"/>
      <c r="S255" s="672"/>
      <c r="T255" s="672"/>
      <c r="U255" s="461"/>
      <c r="V255" s="461"/>
    </row>
    <row r="256">
      <c r="A256" s="225"/>
      <c r="B256" s="338"/>
      <c r="C256" s="338"/>
      <c r="D256" s="338"/>
      <c r="E256" s="338"/>
      <c r="F256" s="338"/>
      <c r="G256" s="338"/>
      <c r="H256" s="338"/>
      <c r="I256" s="338"/>
      <c r="J256" s="338"/>
      <c r="K256" s="338"/>
      <c r="L256" s="338"/>
      <c r="M256" s="338"/>
      <c r="N256" s="338"/>
      <c r="O256" s="338"/>
      <c r="P256" s="338"/>
      <c r="Q256" s="338"/>
      <c r="R256" s="672"/>
      <c r="S256" s="672"/>
      <c r="T256" s="672"/>
      <c r="U256" s="461"/>
      <c r="V256" s="461"/>
    </row>
    <row r="257">
      <c r="A257" s="225"/>
      <c r="B257" s="338"/>
      <c r="C257" s="338"/>
      <c r="D257" s="338"/>
      <c r="E257" s="338"/>
      <c r="F257" s="338"/>
      <c r="G257" s="338"/>
      <c r="H257" s="338"/>
      <c r="I257" s="338"/>
      <c r="J257" s="338"/>
      <c r="K257" s="338"/>
      <c r="L257" s="338"/>
      <c r="M257" s="338"/>
      <c r="N257" s="338"/>
      <c r="O257" s="338"/>
      <c r="P257" s="338"/>
      <c r="Q257" s="338"/>
      <c r="R257" s="672"/>
      <c r="S257" s="672"/>
      <c r="T257" s="672"/>
      <c r="U257" s="461"/>
      <c r="V257" s="461"/>
    </row>
    <row r="258">
      <c r="A258" s="225"/>
      <c r="B258" s="338"/>
      <c r="C258" s="338"/>
      <c r="D258" s="338"/>
      <c r="E258" s="338"/>
      <c r="F258" s="338"/>
      <c r="G258" s="338"/>
      <c r="H258" s="338"/>
      <c r="I258" s="338"/>
      <c r="J258" s="338"/>
      <c r="K258" s="338"/>
      <c r="L258" s="338"/>
      <c r="M258" s="338"/>
      <c r="N258" s="338"/>
      <c r="O258" s="338"/>
      <c r="P258" s="338"/>
      <c r="Q258" s="338"/>
      <c r="R258" s="672"/>
      <c r="S258" s="672"/>
      <c r="T258" s="672"/>
      <c r="U258" s="461"/>
      <c r="V258" s="461"/>
    </row>
    <row r="259">
      <c r="A259" s="225"/>
      <c r="B259" s="338"/>
      <c r="C259" s="338"/>
      <c r="D259" s="338"/>
      <c r="E259" s="338"/>
      <c r="F259" s="338"/>
      <c r="G259" s="338"/>
      <c r="H259" s="338"/>
      <c r="I259" s="338"/>
      <c r="J259" s="338"/>
      <c r="K259" s="338"/>
      <c r="L259" s="338"/>
      <c r="M259" s="338"/>
      <c r="N259" s="338"/>
      <c r="O259" s="338"/>
      <c r="P259" s="338"/>
      <c r="Q259" s="338"/>
      <c r="R259" s="672"/>
      <c r="S259" s="672"/>
      <c r="T259" s="672"/>
      <c r="U259" s="461"/>
      <c r="V259" s="461"/>
    </row>
    <row r="260">
      <c r="A260" s="225"/>
      <c r="B260" s="338"/>
      <c r="C260" s="338"/>
      <c r="D260" s="338"/>
      <c r="E260" s="338"/>
      <c r="F260" s="338"/>
      <c r="G260" s="338"/>
      <c r="H260" s="338"/>
      <c r="I260" s="338"/>
      <c r="J260" s="338"/>
      <c r="K260" s="338"/>
      <c r="L260" s="338"/>
      <c r="M260" s="338"/>
      <c r="N260" s="338"/>
      <c r="O260" s="338"/>
      <c r="P260" s="338"/>
      <c r="Q260" s="338"/>
      <c r="R260" s="672"/>
      <c r="S260" s="672"/>
      <c r="T260" s="672"/>
      <c r="U260" s="461"/>
      <c r="V260" s="461"/>
    </row>
    <row r="261">
      <c r="A261" s="225"/>
      <c r="B261" s="338"/>
      <c r="C261" s="338"/>
      <c r="D261" s="338"/>
      <c r="E261" s="338"/>
      <c r="F261" s="338"/>
      <c r="G261" s="338"/>
      <c r="H261" s="338"/>
      <c r="I261" s="338"/>
      <c r="J261" s="338"/>
      <c r="K261" s="338"/>
      <c r="L261" s="338"/>
      <c r="M261" s="338"/>
      <c r="N261" s="338"/>
      <c r="O261" s="338"/>
      <c r="P261" s="338"/>
      <c r="Q261" s="338"/>
      <c r="R261" s="672"/>
      <c r="S261" s="672"/>
      <c r="T261" s="672"/>
      <c r="U261" s="461"/>
      <c r="V261" s="461"/>
    </row>
    <row r="262">
      <c r="A262" s="225"/>
      <c r="B262" s="338"/>
      <c r="C262" s="338"/>
      <c r="D262" s="338"/>
      <c r="E262" s="338"/>
      <c r="F262" s="338"/>
      <c r="G262" s="338"/>
      <c r="H262" s="338"/>
      <c r="I262" s="338"/>
      <c r="J262" s="338"/>
      <c r="K262" s="338"/>
      <c r="L262" s="338"/>
      <c r="M262" s="338"/>
      <c r="N262" s="338"/>
      <c r="O262" s="338"/>
      <c r="P262" s="338"/>
      <c r="Q262" s="338"/>
      <c r="R262" s="672"/>
      <c r="S262" s="672"/>
      <c r="T262" s="672"/>
      <c r="U262" s="461"/>
      <c r="V262" s="461"/>
    </row>
    <row r="263">
      <c r="A263" s="225"/>
      <c r="B263" s="338"/>
      <c r="C263" s="338"/>
      <c r="D263" s="338"/>
      <c r="E263" s="338"/>
      <c r="F263" s="338"/>
      <c r="G263" s="338"/>
      <c r="H263" s="338"/>
      <c r="I263" s="338"/>
      <c r="J263" s="338"/>
      <c r="K263" s="338"/>
      <c r="L263" s="338"/>
      <c r="M263" s="338"/>
      <c r="N263" s="338"/>
      <c r="O263" s="338"/>
      <c r="P263" s="338"/>
      <c r="Q263" s="338"/>
      <c r="R263" s="672"/>
      <c r="S263" s="672"/>
      <c r="T263" s="672"/>
      <c r="U263" s="461"/>
      <c r="V263" s="461"/>
    </row>
    <row r="264">
      <c r="A264" s="225"/>
      <c r="B264" s="338"/>
      <c r="C264" s="338"/>
      <c r="D264" s="338"/>
      <c r="E264" s="338"/>
      <c r="F264" s="338"/>
      <c r="G264" s="338"/>
      <c r="H264" s="338"/>
      <c r="I264" s="338"/>
      <c r="J264" s="338"/>
      <c r="K264" s="338"/>
      <c r="L264" s="338"/>
      <c r="M264" s="338"/>
      <c r="N264" s="338"/>
      <c r="O264" s="338"/>
      <c r="P264" s="338"/>
      <c r="Q264" s="338"/>
      <c r="R264" s="672"/>
      <c r="S264" s="672"/>
      <c r="T264" s="672"/>
      <c r="U264" s="461"/>
      <c r="V264" s="461"/>
    </row>
    <row r="265">
      <c r="A265" s="225"/>
      <c r="B265" s="338"/>
      <c r="C265" s="338"/>
      <c r="D265" s="338"/>
      <c r="E265" s="338"/>
      <c r="F265" s="338"/>
      <c r="G265" s="338"/>
      <c r="H265" s="338"/>
      <c r="I265" s="338"/>
      <c r="J265" s="338"/>
      <c r="K265" s="338"/>
      <c r="L265" s="338"/>
      <c r="M265" s="338"/>
      <c r="N265" s="338"/>
      <c r="O265" s="338"/>
      <c r="P265" s="338"/>
      <c r="Q265" s="338"/>
      <c r="R265" s="672"/>
      <c r="S265" s="672"/>
      <c r="T265" s="672"/>
      <c r="U265" s="461"/>
      <c r="V265" s="461"/>
    </row>
    <row r="266">
      <c r="A266" s="225"/>
      <c r="B266" s="338"/>
      <c r="C266" s="338"/>
      <c r="D266" s="338"/>
      <c r="E266" s="338"/>
      <c r="F266" s="338"/>
      <c r="G266" s="338"/>
      <c r="H266" s="338"/>
      <c r="I266" s="338"/>
      <c r="J266" s="338"/>
      <c r="K266" s="338"/>
      <c r="L266" s="338"/>
      <c r="M266" s="338"/>
      <c r="N266" s="338"/>
      <c r="O266" s="338"/>
      <c r="P266" s="338"/>
      <c r="Q266" s="338"/>
      <c r="R266" s="672"/>
      <c r="S266" s="672"/>
      <c r="T266" s="672"/>
      <c r="U266" s="461"/>
      <c r="V266" s="461"/>
    </row>
    <row r="267">
      <c r="A267" s="225"/>
      <c r="B267" s="338"/>
      <c r="C267" s="338"/>
      <c r="D267" s="338"/>
      <c r="E267" s="338"/>
      <c r="F267" s="338"/>
      <c r="G267" s="338"/>
      <c r="H267" s="338"/>
      <c r="I267" s="338"/>
      <c r="J267" s="338"/>
      <c r="K267" s="338"/>
      <c r="L267" s="338"/>
      <c r="M267" s="338"/>
      <c r="N267" s="338"/>
      <c r="O267" s="338"/>
      <c r="P267" s="338"/>
      <c r="Q267" s="338"/>
      <c r="R267" s="672"/>
      <c r="S267" s="672"/>
      <c r="T267" s="672"/>
      <c r="U267" s="461"/>
      <c r="V267" s="461"/>
    </row>
    <row r="268">
      <c r="A268" s="225"/>
      <c r="B268" s="338"/>
      <c r="C268" s="338"/>
      <c r="D268" s="338"/>
      <c r="E268" s="338"/>
      <c r="F268" s="338"/>
      <c r="G268" s="338"/>
      <c r="H268" s="338"/>
      <c r="I268" s="338"/>
      <c r="J268" s="338"/>
      <c r="K268" s="338"/>
      <c r="L268" s="338"/>
      <c r="M268" s="338"/>
      <c r="N268" s="338"/>
      <c r="O268" s="338"/>
      <c r="P268" s="338"/>
      <c r="Q268" s="338"/>
      <c r="R268" s="672"/>
      <c r="S268" s="672"/>
      <c r="T268" s="672"/>
      <c r="U268" s="461"/>
      <c r="V268" s="461"/>
    </row>
    <row r="269">
      <c r="A269" s="225"/>
      <c r="B269" s="338"/>
      <c r="C269" s="338"/>
      <c r="D269" s="338"/>
      <c r="E269" s="338"/>
      <c r="F269" s="338"/>
      <c r="G269" s="338"/>
      <c r="H269" s="338"/>
      <c r="I269" s="338"/>
      <c r="J269" s="338"/>
      <c r="K269" s="338"/>
      <c r="L269" s="338"/>
      <c r="M269" s="338"/>
      <c r="N269" s="338"/>
      <c r="O269" s="338"/>
      <c r="P269" s="338"/>
      <c r="Q269" s="338"/>
      <c r="R269" s="672"/>
      <c r="S269" s="672"/>
      <c r="T269" s="672"/>
      <c r="U269" s="461"/>
      <c r="V269" s="461"/>
    </row>
    <row r="270">
      <c r="A270" s="225"/>
      <c r="B270" s="338"/>
      <c r="C270" s="338"/>
      <c r="D270" s="338"/>
      <c r="E270" s="338"/>
      <c r="F270" s="338"/>
      <c r="G270" s="338"/>
      <c r="H270" s="338"/>
      <c r="I270" s="338"/>
      <c r="J270" s="338"/>
      <c r="K270" s="338"/>
      <c r="L270" s="338"/>
      <c r="M270" s="338"/>
      <c r="N270" s="338"/>
      <c r="O270" s="338"/>
      <c r="P270" s="338"/>
      <c r="Q270" s="338"/>
      <c r="R270" s="672"/>
      <c r="S270" s="672"/>
      <c r="T270" s="672"/>
      <c r="U270" s="461"/>
      <c r="V270" s="461"/>
    </row>
    <row r="271">
      <c r="A271" s="225"/>
      <c r="B271" s="338"/>
      <c r="C271" s="338"/>
      <c r="D271" s="338"/>
      <c r="E271" s="338"/>
      <c r="F271" s="338"/>
      <c r="G271" s="338"/>
      <c r="H271" s="338"/>
      <c r="I271" s="338"/>
      <c r="J271" s="338"/>
      <c r="K271" s="338"/>
      <c r="L271" s="338"/>
      <c r="M271" s="338"/>
      <c r="N271" s="338"/>
      <c r="O271" s="338"/>
      <c r="P271" s="338"/>
      <c r="Q271" s="338"/>
      <c r="R271" s="672"/>
      <c r="S271" s="672"/>
      <c r="T271" s="672"/>
      <c r="U271" s="461"/>
      <c r="V271" s="461"/>
    </row>
    <row r="272">
      <c r="A272" s="225"/>
      <c r="B272" s="338"/>
      <c r="C272" s="338"/>
      <c r="D272" s="338"/>
      <c r="E272" s="338"/>
      <c r="F272" s="338"/>
      <c r="G272" s="338"/>
      <c r="H272" s="338"/>
      <c r="I272" s="338"/>
      <c r="J272" s="338"/>
      <c r="K272" s="338"/>
      <c r="L272" s="338"/>
      <c r="M272" s="338"/>
      <c r="N272" s="338"/>
      <c r="O272" s="338"/>
      <c r="P272" s="338"/>
      <c r="Q272" s="338"/>
      <c r="R272" s="672"/>
      <c r="S272" s="672"/>
      <c r="T272" s="672"/>
      <c r="U272" s="461"/>
      <c r="V272" s="461"/>
    </row>
    <row r="273">
      <c r="A273" s="225"/>
      <c r="B273" s="338"/>
      <c r="C273" s="338"/>
      <c r="D273" s="338"/>
      <c r="E273" s="338"/>
      <c r="F273" s="338"/>
      <c r="G273" s="338"/>
      <c r="H273" s="338"/>
      <c r="I273" s="338"/>
      <c r="J273" s="338"/>
      <c r="K273" s="338"/>
      <c r="L273" s="338"/>
      <c r="M273" s="338"/>
      <c r="N273" s="338"/>
      <c r="O273" s="338"/>
      <c r="P273" s="338"/>
      <c r="Q273" s="338"/>
      <c r="R273" s="672"/>
      <c r="S273" s="672"/>
      <c r="T273" s="672"/>
      <c r="U273" s="461"/>
      <c r="V273" s="461"/>
    </row>
    <row r="274">
      <c r="A274" s="225"/>
      <c r="B274" s="672"/>
      <c r="C274" s="672"/>
      <c r="D274" s="672"/>
      <c r="E274" s="672"/>
      <c r="F274" s="672"/>
      <c r="G274" s="672"/>
      <c r="H274" s="672"/>
      <c r="I274" s="672"/>
      <c r="J274" s="672"/>
      <c r="K274" s="672"/>
      <c r="L274" s="672"/>
      <c r="M274" s="672"/>
      <c r="N274" s="672"/>
      <c r="O274" s="672"/>
      <c r="P274" s="672"/>
      <c r="Q274" s="672"/>
      <c r="R274" s="672"/>
      <c r="S274" s="672"/>
      <c r="T274" s="672"/>
      <c r="U274" s="461"/>
      <c r="V274" s="461"/>
    </row>
    <row r="275">
      <c r="A275" s="225"/>
      <c r="B275" s="672"/>
      <c r="C275" s="672"/>
      <c r="D275" s="672"/>
      <c r="E275" s="672"/>
      <c r="F275" s="672"/>
      <c r="G275" s="672"/>
      <c r="H275" s="672"/>
      <c r="I275" s="672"/>
      <c r="J275" s="672"/>
      <c r="K275" s="672"/>
      <c r="L275" s="672"/>
      <c r="M275" s="672"/>
      <c r="N275" s="672"/>
      <c r="O275" s="672"/>
      <c r="P275" s="672"/>
      <c r="Q275" s="672"/>
      <c r="R275" s="672"/>
      <c r="S275" s="672"/>
      <c r="T275" s="672"/>
      <c r="U275" s="461"/>
      <c r="V275" s="461"/>
    </row>
    <row r="276">
      <c r="A276" s="225"/>
      <c r="B276" s="672"/>
      <c r="C276" s="672"/>
      <c r="D276" s="672"/>
      <c r="E276" s="672"/>
      <c r="F276" s="672"/>
      <c r="G276" s="672"/>
      <c r="H276" s="672"/>
      <c r="I276" s="672"/>
      <c r="J276" s="672"/>
      <c r="K276" s="672"/>
      <c r="L276" s="672"/>
      <c r="M276" s="672"/>
      <c r="N276" s="672"/>
      <c r="O276" s="672"/>
      <c r="P276" s="672"/>
      <c r="Q276" s="672"/>
      <c r="R276" s="672"/>
      <c r="S276" s="672"/>
      <c r="T276" s="672"/>
      <c r="U276" s="461"/>
      <c r="V276" s="461"/>
    </row>
    <row r="277">
      <c r="A277" s="225"/>
      <c r="B277" s="672"/>
      <c r="C277" s="672"/>
      <c r="D277" s="672"/>
      <c r="E277" s="672"/>
      <c r="F277" s="672"/>
      <c r="G277" s="672"/>
      <c r="H277" s="672"/>
      <c r="I277" s="672"/>
      <c r="J277" s="672"/>
      <c r="K277" s="672"/>
      <c r="L277" s="672"/>
      <c r="M277" s="672"/>
      <c r="N277" s="672"/>
      <c r="O277" s="672"/>
      <c r="P277" s="672"/>
      <c r="Q277" s="672"/>
      <c r="R277" s="672"/>
      <c r="S277" s="672"/>
      <c r="T277" s="672"/>
      <c r="U277" s="461"/>
      <c r="V277" s="461"/>
    </row>
    <row r="278">
      <c r="A278" s="225"/>
      <c r="B278" s="672"/>
      <c r="C278" s="672"/>
      <c r="D278" s="672"/>
      <c r="E278" s="672"/>
      <c r="F278" s="672"/>
      <c r="G278" s="672"/>
      <c r="H278" s="672"/>
      <c r="I278" s="672"/>
      <c r="J278" s="672"/>
      <c r="K278" s="672"/>
      <c r="L278" s="672"/>
      <c r="M278" s="672"/>
      <c r="N278" s="672"/>
      <c r="O278" s="672"/>
      <c r="P278" s="672"/>
      <c r="Q278" s="672"/>
      <c r="R278" s="672"/>
      <c r="S278" s="672"/>
      <c r="T278" s="672"/>
      <c r="U278" s="461"/>
      <c r="V278" s="461"/>
    </row>
    <row r="279">
      <c r="A279" s="225"/>
      <c r="B279" s="672"/>
      <c r="C279" s="672"/>
      <c r="D279" s="672"/>
      <c r="E279" s="672"/>
      <c r="F279" s="672"/>
      <c r="G279" s="672"/>
      <c r="H279" s="672"/>
      <c r="I279" s="672"/>
      <c r="J279" s="672"/>
      <c r="K279" s="672"/>
      <c r="L279" s="672"/>
      <c r="M279" s="672"/>
      <c r="N279" s="672"/>
      <c r="O279" s="672"/>
      <c r="P279" s="672"/>
      <c r="Q279" s="672"/>
      <c r="R279" s="672"/>
      <c r="S279" s="672"/>
      <c r="T279" s="672"/>
      <c r="U279" s="461"/>
      <c r="V279" s="461"/>
    </row>
    <row r="280">
      <c r="A280" s="225"/>
      <c r="B280" s="672"/>
      <c r="C280" s="672"/>
      <c r="D280" s="672"/>
      <c r="E280" s="672"/>
      <c r="F280" s="672"/>
      <c r="G280" s="672"/>
      <c r="H280" s="672"/>
      <c r="I280" s="672"/>
      <c r="J280" s="672"/>
      <c r="K280" s="672"/>
      <c r="L280" s="672"/>
      <c r="M280" s="672"/>
      <c r="N280" s="672"/>
      <c r="O280" s="672"/>
      <c r="P280" s="672"/>
      <c r="Q280" s="672"/>
      <c r="R280" s="672"/>
      <c r="S280" s="672"/>
      <c r="T280" s="672"/>
      <c r="U280" s="461"/>
      <c r="V280" s="461"/>
    </row>
    <row r="281">
      <c r="A281" s="225"/>
      <c r="B281" s="672"/>
      <c r="C281" s="672"/>
      <c r="D281" s="672"/>
      <c r="E281" s="672"/>
      <c r="F281" s="672"/>
      <c r="G281" s="672"/>
      <c r="H281" s="672"/>
      <c r="I281" s="672"/>
      <c r="J281" s="672"/>
      <c r="K281" s="672"/>
      <c r="L281" s="672"/>
      <c r="M281" s="672"/>
      <c r="N281" s="672"/>
      <c r="O281" s="672"/>
      <c r="P281" s="672"/>
      <c r="Q281" s="672"/>
      <c r="R281" s="672"/>
      <c r="S281" s="672"/>
      <c r="T281" s="672"/>
      <c r="U281" s="461"/>
      <c r="V281" s="461"/>
    </row>
    <row r="282">
      <c r="A282" s="225"/>
      <c r="B282" s="672"/>
      <c r="C282" s="672"/>
      <c r="D282" s="672"/>
      <c r="E282" s="672"/>
      <c r="F282" s="672"/>
      <c r="G282" s="672"/>
      <c r="H282" s="672"/>
      <c r="I282" s="672"/>
      <c r="J282" s="672"/>
      <c r="K282" s="672"/>
      <c r="L282" s="672"/>
      <c r="M282" s="672"/>
      <c r="N282" s="672"/>
      <c r="O282" s="672"/>
      <c r="P282" s="672"/>
      <c r="Q282" s="672"/>
      <c r="R282" s="672"/>
      <c r="S282" s="672"/>
      <c r="T282" s="672"/>
      <c r="U282" s="461"/>
      <c r="V282" s="461"/>
    </row>
    <row r="283">
      <c r="A283" s="225"/>
      <c r="B283" s="672"/>
      <c r="C283" s="672"/>
      <c r="D283" s="672"/>
      <c r="E283" s="672"/>
      <c r="F283" s="672"/>
      <c r="G283" s="672"/>
      <c r="H283" s="672"/>
      <c r="I283" s="672"/>
      <c r="J283" s="672"/>
      <c r="K283" s="672"/>
      <c r="L283" s="672"/>
      <c r="M283" s="672"/>
      <c r="N283" s="672"/>
      <c r="O283" s="672"/>
      <c r="P283" s="672"/>
      <c r="Q283" s="672"/>
      <c r="R283" s="672"/>
      <c r="S283" s="672"/>
      <c r="T283" s="672"/>
      <c r="U283" s="461"/>
      <c r="V283" s="461"/>
    </row>
    <row r="284">
      <c r="A284" s="225"/>
      <c r="B284" s="672"/>
      <c r="C284" s="672"/>
      <c r="D284" s="672"/>
      <c r="E284" s="672"/>
      <c r="F284" s="672"/>
      <c r="G284" s="672"/>
      <c r="H284" s="672"/>
      <c r="I284" s="672"/>
      <c r="J284" s="672"/>
      <c r="K284" s="672"/>
      <c r="L284" s="672"/>
      <c r="M284" s="672"/>
      <c r="N284" s="672"/>
      <c r="O284" s="672"/>
      <c r="P284" s="672"/>
      <c r="Q284" s="672"/>
      <c r="R284" s="672"/>
      <c r="S284" s="672"/>
      <c r="T284" s="672"/>
      <c r="U284" s="461"/>
      <c r="V284" s="461"/>
    </row>
    <row r="285">
      <c r="A285" s="225"/>
      <c r="B285" s="672"/>
      <c r="C285" s="672"/>
      <c r="D285" s="672"/>
      <c r="E285" s="672"/>
      <c r="F285" s="672"/>
      <c r="G285" s="672"/>
      <c r="H285" s="672"/>
      <c r="I285" s="672"/>
      <c r="J285" s="672"/>
      <c r="K285" s="672"/>
      <c r="L285" s="672"/>
      <c r="M285" s="672"/>
      <c r="N285" s="672"/>
      <c r="O285" s="672"/>
      <c r="P285" s="672"/>
      <c r="Q285" s="672"/>
      <c r="R285" s="672"/>
      <c r="S285" s="672"/>
      <c r="T285" s="672"/>
      <c r="U285" s="461"/>
      <c r="V285" s="461"/>
    </row>
    <row r="286">
      <c r="A286" s="225"/>
      <c r="B286" s="672"/>
      <c r="C286" s="672"/>
      <c r="D286" s="672"/>
      <c r="E286" s="672"/>
      <c r="F286" s="672"/>
      <c r="G286" s="672"/>
      <c r="H286" s="672"/>
      <c r="I286" s="672"/>
      <c r="J286" s="672"/>
      <c r="K286" s="672"/>
      <c r="L286" s="672"/>
      <c r="M286" s="672"/>
      <c r="N286" s="672"/>
      <c r="O286" s="672"/>
      <c r="P286" s="672"/>
      <c r="Q286" s="672"/>
      <c r="R286" s="672"/>
      <c r="S286" s="672"/>
      <c r="T286" s="672"/>
      <c r="U286" s="461"/>
      <c r="V286" s="461"/>
    </row>
    <row r="287">
      <c r="A287" s="225"/>
      <c r="B287" s="672"/>
      <c r="C287" s="672"/>
      <c r="D287" s="672"/>
      <c r="E287" s="672"/>
      <c r="F287" s="672"/>
      <c r="G287" s="672"/>
      <c r="H287" s="672"/>
      <c r="I287" s="672"/>
      <c r="J287" s="672"/>
      <c r="K287" s="672"/>
      <c r="L287" s="672"/>
      <c r="M287" s="672"/>
      <c r="N287" s="672"/>
      <c r="O287" s="672"/>
      <c r="P287" s="672"/>
      <c r="Q287" s="672"/>
      <c r="R287" s="672"/>
      <c r="S287" s="672"/>
      <c r="T287" s="672"/>
      <c r="U287" s="461"/>
      <c r="V287" s="461"/>
    </row>
    <row r="288">
      <c r="A288" s="225"/>
      <c r="B288" s="672"/>
      <c r="C288" s="672"/>
      <c r="D288" s="672"/>
      <c r="E288" s="672"/>
      <c r="F288" s="672"/>
      <c r="G288" s="672"/>
      <c r="H288" s="672"/>
      <c r="I288" s="672"/>
      <c r="J288" s="672"/>
      <c r="K288" s="672"/>
      <c r="L288" s="672"/>
      <c r="M288" s="672"/>
      <c r="N288" s="672"/>
      <c r="O288" s="672"/>
      <c r="P288" s="672"/>
      <c r="Q288" s="672"/>
      <c r="R288" s="672"/>
      <c r="S288" s="672"/>
      <c r="T288" s="672"/>
      <c r="U288" s="461"/>
      <c r="V288" s="461"/>
    </row>
    <row r="289">
      <c r="A289" s="225"/>
      <c r="B289" s="672"/>
      <c r="C289" s="672"/>
      <c r="D289" s="672"/>
      <c r="E289" s="672"/>
      <c r="F289" s="672"/>
      <c r="G289" s="672"/>
      <c r="H289" s="672"/>
      <c r="I289" s="672"/>
      <c r="J289" s="672"/>
      <c r="K289" s="672"/>
      <c r="L289" s="672"/>
      <c r="M289" s="672"/>
      <c r="N289" s="672"/>
      <c r="O289" s="672"/>
      <c r="P289" s="672"/>
      <c r="Q289" s="672"/>
      <c r="R289" s="672"/>
      <c r="S289" s="672"/>
      <c r="T289" s="672"/>
      <c r="U289" s="461"/>
      <c r="V289" s="461"/>
    </row>
    <row r="290">
      <c r="A290" s="225"/>
      <c r="B290" s="672"/>
      <c r="C290" s="672"/>
      <c r="D290" s="672"/>
      <c r="E290" s="672"/>
      <c r="F290" s="672"/>
      <c r="G290" s="672"/>
      <c r="H290" s="672"/>
      <c r="I290" s="672"/>
      <c r="J290" s="672"/>
      <c r="K290" s="672"/>
      <c r="L290" s="672"/>
      <c r="M290" s="672"/>
      <c r="N290" s="672"/>
      <c r="O290" s="672"/>
      <c r="P290" s="672"/>
      <c r="Q290" s="672"/>
      <c r="R290" s="672"/>
      <c r="S290" s="672"/>
      <c r="T290" s="672"/>
      <c r="U290" s="461"/>
      <c r="V290" s="461"/>
    </row>
    <row r="291">
      <c r="A291" s="225"/>
      <c r="B291" s="672"/>
      <c r="C291" s="672"/>
      <c r="D291" s="672"/>
      <c r="E291" s="672"/>
      <c r="F291" s="672"/>
      <c r="G291" s="672"/>
      <c r="H291" s="672"/>
      <c r="I291" s="672"/>
      <c r="J291" s="672"/>
      <c r="K291" s="672"/>
      <c r="L291" s="672"/>
      <c r="M291" s="672"/>
      <c r="N291" s="672"/>
      <c r="O291" s="672"/>
      <c r="P291" s="672"/>
      <c r="Q291" s="672"/>
      <c r="R291" s="672"/>
      <c r="S291" s="672"/>
      <c r="T291" s="672"/>
      <c r="U291" s="461"/>
      <c r="V291" s="461"/>
    </row>
    <row r="292">
      <c r="A292" s="225"/>
      <c r="B292" s="672"/>
      <c r="C292" s="672"/>
      <c r="D292" s="672"/>
      <c r="E292" s="672"/>
      <c r="F292" s="672"/>
      <c r="G292" s="672"/>
      <c r="H292" s="672"/>
      <c r="I292" s="672"/>
      <c r="J292" s="672"/>
      <c r="K292" s="672"/>
      <c r="L292" s="672"/>
      <c r="M292" s="672"/>
      <c r="N292" s="672"/>
      <c r="O292" s="672"/>
      <c r="P292" s="672"/>
      <c r="Q292" s="672"/>
      <c r="R292" s="672"/>
      <c r="S292" s="672"/>
      <c r="T292" s="672"/>
      <c r="U292" s="461"/>
      <c r="V292" s="461"/>
    </row>
    <row r="293">
      <c r="A293" s="225"/>
      <c r="B293" s="672"/>
      <c r="C293" s="672"/>
      <c r="D293" s="672"/>
      <c r="E293" s="672"/>
      <c r="F293" s="672"/>
      <c r="G293" s="672"/>
      <c r="H293" s="672"/>
      <c r="I293" s="672"/>
      <c r="J293" s="672"/>
      <c r="K293" s="672"/>
      <c r="L293" s="672"/>
      <c r="M293" s="672"/>
      <c r="N293" s="672"/>
      <c r="O293" s="672"/>
      <c r="P293" s="672"/>
      <c r="Q293" s="672"/>
      <c r="R293" s="672"/>
      <c r="S293" s="672"/>
      <c r="T293" s="672"/>
      <c r="U293" s="461"/>
      <c r="V293" s="461"/>
    </row>
    <row r="294">
      <c r="A294" s="225"/>
      <c r="B294" s="672"/>
      <c r="C294" s="672"/>
      <c r="D294" s="672"/>
      <c r="E294" s="672"/>
      <c r="F294" s="672"/>
      <c r="G294" s="672"/>
      <c r="H294" s="672"/>
      <c r="I294" s="672"/>
      <c r="J294" s="672"/>
      <c r="K294" s="672"/>
      <c r="L294" s="672"/>
      <c r="M294" s="672"/>
      <c r="N294" s="672"/>
      <c r="O294" s="672"/>
      <c r="P294" s="672"/>
      <c r="Q294" s="672"/>
      <c r="R294" s="672"/>
      <c r="S294" s="672"/>
      <c r="T294" s="672"/>
      <c r="U294" s="461"/>
      <c r="V294" s="461"/>
    </row>
    <row r="295">
      <c r="A295" s="225"/>
      <c r="B295" s="672"/>
      <c r="C295" s="672"/>
      <c r="D295" s="672"/>
      <c r="E295" s="672"/>
      <c r="F295" s="672"/>
      <c r="G295" s="672"/>
      <c r="H295" s="672"/>
      <c r="I295" s="672"/>
      <c r="J295" s="672"/>
      <c r="K295" s="672"/>
      <c r="L295" s="672"/>
      <c r="M295" s="672"/>
      <c r="N295" s="672"/>
      <c r="O295" s="672"/>
      <c r="P295" s="672"/>
      <c r="Q295" s="672"/>
      <c r="R295" s="672"/>
      <c r="S295" s="672"/>
      <c r="T295" s="672"/>
      <c r="U295" s="461"/>
      <c r="V295" s="461"/>
    </row>
    <row r="296">
      <c r="A296" s="225"/>
      <c r="B296" s="672"/>
      <c r="C296" s="672"/>
      <c r="D296" s="672"/>
      <c r="E296" s="672"/>
      <c r="F296" s="672"/>
      <c r="G296" s="672"/>
      <c r="H296" s="672"/>
      <c r="I296" s="672"/>
      <c r="J296" s="672"/>
      <c r="K296" s="672"/>
      <c r="L296" s="672"/>
      <c r="M296" s="672"/>
      <c r="N296" s="672"/>
      <c r="O296" s="672"/>
      <c r="P296" s="672"/>
      <c r="Q296" s="672"/>
      <c r="R296" s="672"/>
      <c r="S296" s="672"/>
      <c r="T296" s="672"/>
      <c r="U296" s="461"/>
      <c r="V296" s="461"/>
    </row>
    <row r="297">
      <c r="A297" s="225"/>
      <c r="B297" s="672"/>
      <c r="C297" s="672"/>
      <c r="D297" s="672"/>
      <c r="E297" s="672"/>
      <c r="F297" s="672"/>
      <c r="G297" s="672"/>
      <c r="H297" s="672"/>
      <c r="I297" s="672"/>
      <c r="J297" s="672"/>
      <c r="K297" s="672"/>
      <c r="L297" s="672"/>
      <c r="M297" s="672"/>
      <c r="N297" s="672"/>
      <c r="O297" s="672"/>
      <c r="P297" s="672"/>
      <c r="Q297" s="672"/>
      <c r="R297" s="672"/>
      <c r="S297" s="672"/>
      <c r="T297" s="672"/>
      <c r="U297" s="461"/>
      <c r="V297" s="461"/>
    </row>
    <row r="298">
      <c r="A298" s="225"/>
      <c r="B298" s="672"/>
      <c r="C298" s="672"/>
      <c r="D298" s="672"/>
      <c r="E298" s="672"/>
      <c r="F298" s="672"/>
      <c r="G298" s="672"/>
      <c r="H298" s="672"/>
      <c r="I298" s="672"/>
      <c r="J298" s="672"/>
      <c r="K298" s="672"/>
      <c r="L298" s="672"/>
      <c r="M298" s="672"/>
      <c r="N298" s="672"/>
      <c r="O298" s="672"/>
      <c r="P298" s="672"/>
      <c r="Q298" s="672"/>
      <c r="R298" s="672"/>
      <c r="S298" s="672"/>
      <c r="T298" s="672"/>
      <c r="U298" s="461"/>
      <c r="V298" s="461"/>
    </row>
    <row r="299">
      <c r="A299" s="225"/>
      <c r="B299" s="672"/>
      <c r="C299" s="672"/>
      <c r="D299" s="672"/>
      <c r="E299" s="672"/>
      <c r="F299" s="672"/>
      <c r="G299" s="672"/>
      <c r="H299" s="672"/>
      <c r="I299" s="672"/>
      <c r="J299" s="672"/>
      <c r="K299" s="672"/>
      <c r="L299" s="672"/>
      <c r="M299" s="672"/>
      <c r="N299" s="672"/>
      <c r="O299" s="672"/>
      <c r="P299" s="672"/>
      <c r="Q299" s="672"/>
      <c r="R299" s="672"/>
      <c r="S299" s="672"/>
      <c r="T299" s="672"/>
      <c r="U299" s="461"/>
      <c r="V299" s="461"/>
    </row>
    <row r="300">
      <c r="A300" s="225"/>
      <c r="B300" s="672"/>
      <c r="C300" s="672"/>
      <c r="D300" s="672"/>
      <c r="E300" s="672"/>
      <c r="F300" s="672"/>
      <c r="G300" s="672"/>
      <c r="H300" s="672"/>
      <c r="I300" s="672"/>
      <c r="J300" s="672"/>
      <c r="K300" s="672"/>
      <c r="L300" s="672"/>
      <c r="M300" s="672"/>
      <c r="N300" s="672"/>
      <c r="O300" s="672"/>
      <c r="P300" s="672"/>
      <c r="Q300" s="672"/>
      <c r="R300" s="672"/>
      <c r="S300" s="672"/>
      <c r="T300" s="672"/>
      <c r="U300" s="461"/>
      <c r="V300" s="461"/>
    </row>
    <row r="301">
      <c r="A301" s="225"/>
      <c r="B301" s="672"/>
      <c r="C301" s="672"/>
      <c r="D301" s="672"/>
      <c r="E301" s="672"/>
      <c r="F301" s="672"/>
      <c r="G301" s="672"/>
      <c r="H301" s="672"/>
      <c r="I301" s="672"/>
      <c r="J301" s="672"/>
      <c r="K301" s="672"/>
      <c r="L301" s="672"/>
      <c r="M301" s="672"/>
      <c r="N301" s="672"/>
      <c r="O301" s="672"/>
      <c r="P301" s="672"/>
      <c r="Q301" s="672"/>
      <c r="R301" s="672"/>
      <c r="S301" s="672"/>
      <c r="T301" s="672"/>
      <c r="U301" s="461"/>
      <c r="V301" s="461"/>
    </row>
    <row r="302">
      <c r="A302" s="225"/>
      <c r="B302" s="672"/>
      <c r="C302" s="672"/>
      <c r="D302" s="672"/>
      <c r="E302" s="672"/>
      <c r="F302" s="672"/>
      <c r="G302" s="672"/>
      <c r="H302" s="672"/>
      <c r="I302" s="672"/>
      <c r="J302" s="672"/>
      <c r="K302" s="672"/>
      <c r="L302" s="672"/>
      <c r="M302" s="672"/>
      <c r="N302" s="672"/>
      <c r="O302" s="672"/>
      <c r="P302" s="672"/>
      <c r="Q302" s="672"/>
      <c r="R302" s="672"/>
      <c r="S302" s="672"/>
      <c r="T302" s="672"/>
      <c r="U302" s="461"/>
      <c r="V302" s="461"/>
    </row>
    <row r="303">
      <c r="A303" s="225"/>
      <c r="B303" s="672"/>
      <c r="C303" s="672"/>
      <c r="D303" s="672"/>
      <c r="E303" s="672"/>
      <c r="F303" s="672"/>
      <c r="G303" s="672"/>
      <c r="H303" s="672"/>
      <c r="I303" s="672"/>
      <c r="J303" s="672"/>
      <c r="K303" s="672"/>
      <c r="L303" s="672"/>
      <c r="M303" s="672"/>
      <c r="N303" s="672"/>
      <c r="O303" s="672"/>
      <c r="P303" s="672"/>
      <c r="Q303" s="672"/>
      <c r="R303" s="672"/>
      <c r="S303" s="672"/>
      <c r="T303" s="672"/>
      <c r="U303" s="461"/>
      <c r="V303" s="461"/>
    </row>
    <row r="304">
      <c r="A304" s="225"/>
      <c r="B304" s="672"/>
      <c r="C304" s="672"/>
      <c r="D304" s="672"/>
      <c r="E304" s="672"/>
      <c r="F304" s="672"/>
      <c r="G304" s="672"/>
      <c r="H304" s="672"/>
      <c r="I304" s="672"/>
      <c r="J304" s="672"/>
      <c r="K304" s="672"/>
      <c r="L304" s="672"/>
      <c r="M304" s="672"/>
      <c r="N304" s="672"/>
      <c r="O304" s="672"/>
      <c r="P304" s="672"/>
      <c r="Q304" s="672"/>
      <c r="R304" s="672"/>
      <c r="S304" s="672"/>
      <c r="T304" s="672"/>
      <c r="U304" s="461"/>
      <c r="V304" s="461"/>
    </row>
    <row r="305">
      <c r="A305" s="225"/>
      <c r="B305" s="672"/>
      <c r="C305" s="672"/>
      <c r="D305" s="672"/>
      <c r="E305" s="672"/>
      <c r="F305" s="672"/>
      <c r="G305" s="672"/>
      <c r="H305" s="672"/>
      <c r="I305" s="672"/>
      <c r="J305" s="672"/>
      <c r="K305" s="672"/>
      <c r="L305" s="672"/>
      <c r="M305" s="672"/>
      <c r="N305" s="672"/>
      <c r="O305" s="672"/>
      <c r="P305" s="672"/>
      <c r="Q305" s="672"/>
      <c r="R305" s="672"/>
      <c r="S305" s="672"/>
      <c r="T305" s="672"/>
      <c r="U305" s="461"/>
      <c r="V305" s="461"/>
    </row>
    <row r="306">
      <c r="A306" s="225"/>
      <c r="B306" s="672"/>
      <c r="C306" s="672"/>
      <c r="D306" s="672"/>
      <c r="E306" s="672"/>
      <c r="F306" s="672"/>
      <c r="G306" s="672"/>
      <c r="H306" s="672"/>
      <c r="I306" s="672"/>
      <c r="J306" s="672"/>
      <c r="K306" s="672"/>
      <c r="L306" s="672"/>
      <c r="M306" s="672"/>
      <c r="N306" s="672"/>
      <c r="O306" s="672"/>
      <c r="P306" s="672"/>
      <c r="Q306" s="672"/>
      <c r="R306" s="672"/>
      <c r="S306" s="672"/>
      <c r="T306" s="672"/>
      <c r="U306" s="461"/>
      <c r="V306" s="461"/>
    </row>
    <row r="307">
      <c r="A307" s="225"/>
      <c r="B307" s="672"/>
      <c r="C307" s="672"/>
      <c r="D307" s="672"/>
      <c r="E307" s="672"/>
      <c r="F307" s="672"/>
      <c r="G307" s="672"/>
      <c r="H307" s="672"/>
      <c r="I307" s="672"/>
      <c r="J307" s="672"/>
      <c r="K307" s="672"/>
      <c r="L307" s="672"/>
      <c r="M307" s="672"/>
      <c r="N307" s="672"/>
      <c r="O307" s="672"/>
      <c r="P307" s="672"/>
      <c r="Q307" s="672"/>
      <c r="R307" s="672"/>
      <c r="S307" s="672"/>
      <c r="T307" s="672"/>
      <c r="U307" s="461"/>
      <c r="V307" s="461"/>
    </row>
    <row r="308">
      <c r="A308" s="225"/>
      <c r="B308" s="672"/>
      <c r="C308" s="672"/>
      <c r="D308" s="672"/>
      <c r="E308" s="672"/>
      <c r="F308" s="672"/>
      <c r="G308" s="672"/>
      <c r="H308" s="672"/>
      <c r="I308" s="672"/>
      <c r="J308" s="672"/>
      <c r="K308" s="672"/>
      <c r="L308" s="672"/>
      <c r="M308" s="672"/>
      <c r="N308" s="672"/>
      <c r="O308" s="672"/>
      <c r="P308" s="672"/>
      <c r="Q308" s="672"/>
      <c r="R308" s="672"/>
      <c r="S308" s="672"/>
      <c r="T308" s="672"/>
      <c r="U308" s="461"/>
      <c r="V308" s="461"/>
    </row>
    <row r="309">
      <c r="A309" s="225"/>
      <c r="B309" s="672"/>
      <c r="C309" s="672"/>
      <c r="D309" s="672"/>
      <c r="E309" s="672"/>
      <c r="F309" s="672"/>
      <c r="G309" s="672"/>
      <c r="H309" s="672"/>
      <c r="I309" s="672"/>
      <c r="J309" s="672"/>
      <c r="K309" s="672"/>
      <c r="L309" s="672"/>
      <c r="M309" s="672"/>
      <c r="N309" s="672"/>
      <c r="O309" s="672"/>
      <c r="P309" s="672"/>
      <c r="Q309" s="672"/>
      <c r="R309" s="672"/>
      <c r="S309" s="672"/>
      <c r="T309" s="672"/>
      <c r="U309" s="461"/>
      <c r="V309" s="461"/>
    </row>
    <row r="310">
      <c r="A310" s="225"/>
      <c r="B310" s="672"/>
      <c r="C310" s="672"/>
      <c r="D310" s="672"/>
      <c r="E310" s="672"/>
      <c r="F310" s="672"/>
      <c r="G310" s="672"/>
      <c r="H310" s="672"/>
      <c r="I310" s="672"/>
      <c r="J310" s="672"/>
      <c r="K310" s="672"/>
      <c r="L310" s="672"/>
      <c r="M310" s="672"/>
      <c r="N310" s="672"/>
      <c r="O310" s="672"/>
      <c r="P310" s="672"/>
      <c r="Q310" s="672"/>
      <c r="R310" s="672"/>
      <c r="S310" s="672"/>
      <c r="T310" s="672"/>
      <c r="U310" s="461"/>
      <c r="V310" s="461"/>
    </row>
    <row r="311">
      <c r="A311" s="225"/>
      <c r="B311" s="672"/>
      <c r="C311" s="672"/>
      <c r="D311" s="672"/>
      <c r="E311" s="672"/>
      <c r="F311" s="672"/>
      <c r="G311" s="672"/>
      <c r="H311" s="672"/>
      <c r="I311" s="672"/>
      <c r="J311" s="672"/>
      <c r="K311" s="672"/>
      <c r="L311" s="672"/>
      <c r="M311" s="672"/>
      <c r="N311" s="672"/>
      <c r="O311" s="672"/>
      <c r="P311" s="672"/>
      <c r="Q311" s="672"/>
      <c r="R311" s="672"/>
      <c r="S311" s="672"/>
      <c r="T311" s="672"/>
      <c r="U311" s="461"/>
      <c r="V311" s="461"/>
    </row>
    <row r="312">
      <c r="A312" s="225"/>
      <c r="B312" s="672"/>
      <c r="C312" s="672"/>
      <c r="D312" s="672"/>
      <c r="E312" s="672"/>
      <c r="F312" s="672"/>
      <c r="G312" s="672"/>
      <c r="H312" s="672"/>
      <c r="I312" s="672"/>
      <c r="J312" s="672"/>
      <c r="K312" s="672"/>
      <c r="L312" s="672"/>
      <c r="M312" s="672"/>
      <c r="N312" s="672"/>
      <c r="O312" s="672"/>
      <c r="P312" s="672"/>
      <c r="Q312" s="672"/>
      <c r="R312" s="672"/>
      <c r="S312" s="672"/>
      <c r="T312" s="672"/>
      <c r="U312" s="461"/>
      <c r="V312" s="461"/>
    </row>
    <row r="313">
      <c r="A313" s="225"/>
      <c r="B313" s="672"/>
      <c r="C313" s="672"/>
      <c r="D313" s="672"/>
      <c r="E313" s="672"/>
      <c r="F313" s="672"/>
      <c r="G313" s="672"/>
      <c r="H313" s="672"/>
      <c r="I313" s="672"/>
      <c r="J313" s="672"/>
      <c r="K313" s="672"/>
      <c r="L313" s="672"/>
      <c r="M313" s="672"/>
      <c r="N313" s="672"/>
      <c r="O313" s="672"/>
      <c r="P313" s="672"/>
      <c r="Q313" s="672"/>
      <c r="R313" s="672"/>
      <c r="S313" s="672"/>
      <c r="T313" s="672"/>
      <c r="U313" s="461"/>
      <c r="V313" s="461"/>
    </row>
    <row r="314">
      <c r="A314" s="225"/>
      <c r="B314" s="672"/>
      <c r="C314" s="672"/>
      <c r="D314" s="672"/>
      <c r="E314" s="672"/>
      <c r="F314" s="672"/>
      <c r="G314" s="672"/>
      <c r="H314" s="672"/>
      <c r="I314" s="672"/>
      <c r="J314" s="672"/>
      <c r="K314" s="672"/>
      <c r="L314" s="672"/>
      <c r="M314" s="672"/>
      <c r="N314" s="672"/>
      <c r="O314" s="672"/>
      <c r="P314" s="672"/>
      <c r="Q314" s="672"/>
      <c r="R314" s="672"/>
      <c r="S314" s="672"/>
      <c r="T314" s="672"/>
      <c r="U314" s="461"/>
      <c r="V314" s="461"/>
    </row>
    <row r="315">
      <c r="A315" s="225"/>
      <c r="B315" s="672"/>
      <c r="C315" s="672"/>
      <c r="D315" s="672"/>
      <c r="E315" s="672"/>
      <c r="F315" s="672"/>
      <c r="G315" s="672"/>
      <c r="H315" s="672"/>
      <c r="I315" s="672"/>
      <c r="J315" s="672"/>
      <c r="K315" s="672"/>
      <c r="L315" s="672"/>
      <c r="M315" s="672"/>
      <c r="N315" s="672"/>
      <c r="O315" s="672"/>
      <c r="P315" s="672"/>
      <c r="Q315" s="672"/>
      <c r="R315" s="672"/>
      <c r="S315" s="672"/>
      <c r="T315" s="672"/>
      <c r="U315" s="461"/>
      <c r="V315" s="461"/>
    </row>
    <row r="316">
      <c r="A316" s="225"/>
      <c r="B316" s="672"/>
      <c r="C316" s="672"/>
      <c r="D316" s="672"/>
      <c r="E316" s="672"/>
      <c r="F316" s="672"/>
      <c r="G316" s="672"/>
      <c r="H316" s="672"/>
      <c r="I316" s="672"/>
      <c r="J316" s="672"/>
      <c r="K316" s="672"/>
      <c r="L316" s="672"/>
      <c r="M316" s="672"/>
      <c r="N316" s="672"/>
      <c r="O316" s="672"/>
      <c r="P316" s="672"/>
      <c r="Q316" s="672"/>
      <c r="R316" s="672"/>
      <c r="S316" s="672"/>
      <c r="T316" s="672"/>
      <c r="U316" s="461"/>
      <c r="V316" s="461"/>
    </row>
    <row r="317">
      <c r="A317" s="225"/>
      <c r="B317" s="672"/>
      <c r="C317" s="672"/>
      <c r="D317" s="672"/>
      <c r="E317" s="672"/>
      <c r="F317" s="672"/>
      <c r="G317" s="672"/>
      <c r="H317" s="672"/>
      <c r="I317" s="672"/>
      <c r="J317" s="672"/>
      <c r="K317" s="672"/>
      <c r="L317" s="672"/>
      <c r="M317" s="672"/>
      <c r="N317" s="672"/>
      <c r="O317" s="672"/>
      <c r="P317" s="672"/>
      <c r="Q317" s="672"/>
      <c r="R317" s="672"/>
      <c r="S317" s="672"/>
      <c r="T317" s="672"/>
      <c r="U317" s="461"/>
      <c r="V317" s="461"/>
    </row>
    <row r="318">
      <c r="A318" s="225"/>
      <c r="B318" s="672"/>
      <c r="C318" s="672"/>
      <c r="D318" s="672"/>
      <c r="E318" s="672"/>
      <c r="F318" s="672"/>
      <c r="G318" s="672"/>
      <c r="H318" s="672"/>
      <c r="I318" s="672"/>
      <c r="J318" s="672"/>
      <c r="K318" s="672"/>
      <c r="L318" s="672"/>
      <c r="M318" s="672"/>
      <c r="N318" s="672"/>
      <c r="O318" s="672"/>
      <c r="P318" s="672"/>
      <c r="Q318" s="672"/>
      <c r="R318" s="672"/>
      <c r="S318" s="672"/>
      <c r="T318" s="672"/>
      <c r="U318" s="461"/>
      <c r="V318" s="461"/>
    </row>
    <row r="319">
      <c r="A319" s="225"/>
      <c r="B319" s="672"/>
      <c r="C319" s="672"/>
      <c r="D319" s="672"/>
      <c r="E319" s="672"/>
      <c r="F319" s="672"/>
      <c r="G319" s="672"/>
      <c r="H319" s="672"/>
      <c r="I319" s="672"/>
      <c r="J319" s="672"/>
      <c r="K319" s="672"/>
      <c r="L319" s="672"/>
      <c r="M319" s="672"/>
      <c r="N319" s="672"/>
      <c r="O319" s="672"/>
      <c r="P319" s="672"/>
      <c r="Q319" s="672"/>
      <c r="R319" s="672"/>
      <c r="S319" s="672"/>
      <c r="T319" s="672"/>
      <c r="U319" s="461"/>
      <c r="V319" s="461"/>
    </row>
    <row r="320">
      <c r="A320" s="225"/>
      <c r="B320" s="672"/>
      <c r="C320" s="672"/>
      <c r="D320" s="672"/>
      <c r="E320" s="672"/>
      <c r="F320" s="672"/>
      <c r="G320" s="672"/>
      <c r="H320" s="672"/>
      <c r="I320" s="672"/>
      <c r="J320" s="672"/>
      <c r="K320" s="672"/>
      <c r="L320" s="672"/>
      <c r="M320" s="672"/>
      <c r="N320" s="672"/>
      <c r="O320" s="672"/>
      <c r="P320" s="672"/>
      <c r="Q320" s="672"/>
      <c r="R320" s="672"/>
      <c r="S320" s="672"/>
      <c r="T320" s="672"/>
      <c r="U320" s="461"/>
      <c r="V320" s="461"/>
    </row>
    <row r="321">
      <c r="A321" s="225"/>
      <c r="B321" s="672"/>
      <c r="C321" s="672"/>
      <c r="D321" s="672"/>
      <c r="E321" s="672"/>
      <c r="F321" s="672"/>
      <c r="G321" s="672"/>
      <c r="H321" s="672"/>
      <c r="I321" s="672"/>
      <c r="J321" s="672"/>
      <c r="K321" s="672"/>
      <c r="L321" s="672"/>
      <c r="M321" s="672"/>
      <c r="N321" s="672"/>
      <c r="O321" s="672"/>
      <c r="P321" s="672"/>
      <c r="Q321" s="672"/>
      <c r="R321" s="672"/>
      <c r="S321" s="672"/>
      <c r="T321" s="672"/>
      <c r="U321" s="461"/>
      <c r="V321" s="461"/>
    </row>
    <row r="322">
      <c r="A322" s="225"/>
      <c r="B322" s="672"/>
      <c r="C322" s="672"/>
      <c r="D322" s="672"/>
      <c r="E322" s="672"/>
      <c r="F322" s="672"/>
      <c r="G322" s="672"/>
      <c r="H322" s="672"/>
      <c r="I322" s="672"/>
      <c r="J322" s="672"/>
      <c r="K322" s="672"/>
      <c r="L322" s="672"/>
      <c r="M322" s="672"/>
      <c r="N322" s="672"/>
      <c r="O322" s="672"/>
      <c r="P322" s="672"/>
      <c r="Q322" s="672"/>
      <c r="R322" s="672"/>
      <c r="S322" s="672"/>
      <c r="T322" s="672"/>
      <c r="U322" s="461"/>
      <c r="V322" s="461"/>
    </row>
    <row r="323">
      <c r="A323" s="225"/>
      <c r="B323" s="672"/>
      <c r="C323" s="672"/>
      <c r="D323" s="672"/>
      <c r="E323" s="672"/>
      <c r="F323" s="672"/>
      <c r="G323" s="672"/>
      <c r="H323" s="672"/>
      <c r="I323" s="672"/>
      <c r="J323" s="672"/>
      <c r="K323" s="672"/>
      <c r="L323" s="672"/>
      <c r="M323" s="672"/>
      <c r="N323" s="672"/>
      <c r="O323" s="672"/>
      <c r="P323" s="672"/>
      <c r="Q323" s="672"/>
      <c r="R323" s="672"/>
      <c r="S323" s="672"/>
      <c r="T323" s="672"/>
      <c r="U323" s="461"/>
      <c r="V323" s="461"/>
    </row>
    <row r="324">
      <c r="A324" s="225"/>
      <c r="B324" s="672"/>
      <c r="C324" s="672"/>
      <c r="D324" s="672"/>
      <c r="E324" s="672"/>
      <c r="F324" s="672"/>
      <c r="G324" s="672"/>
      <c r="H324" s="672"/>
      <c r="I324" s="672"/>
      <c r="J324" s="672"/>
      <c r="K324" s="672"/>
      <c r="L324" s="672"/>
      <c r="M324" s="672"/>
      <c r="N324" s="672"/>
      <c r="O324" s="672"/>
      <c r="P324" s="672"/>
      <c r="Q324" s="672"/>
      <c r="R324" s="672"/>
      <c r="S324" s="672"/>
      <c r="T324" s="672"/>
      <c r="U324" s="461"/>
      <c r="V324" s="461"/>
    </row>
    <row r="325">
      <c r="A325" s="225"/>
      <c r="B325" s="672"/>
      <c r="C325" s="672"/>
      <c r="D325" s="672"/>
      <c r="E325" s="672"/>
      <c r="F325" s="672"/>
      <c r="G325" s="672"/>
      <c r="H325" s="672"/>
      <c r="I325" s="672"/>
      <c r="J325" s="672"/>
      <c r="K325" s="672"/>
      <c r="L325" s="672"/>
      <c r="M325" s="672"/>
      <c r="N325" s="672"/>
      <c r="O325" s="672"/>
      <c r="P325" s="672"/>
      <c r="Q325" s="672"/>
      <c r="R325" s="672"/>
      <c r="S325" s="672"/>
      <c r="T325" s="672"/>
      <c r="U325" s="461"/>
      <c r="V325" s="461"/>
    </row>
    <row r="326">
      <c r="A326" s="225"/>
      <c r="B326" s="672"/>
      <c r="C326" s="672"/>
      <c r="D326" s="672"/>
      <c r="E326" s="672"/>
      <c r="F326" s="672"/>
      <c r="G326" s="672"/>
      <c r="H326" s="672"/>
      <c r="I326" s="672"/>
      <c r="J326" s="672"/>
      <c r="K326" s="672"/>
      <c r="L326" s="672"/>
      <c r="M326" s="672"/>
      <c r="N326" s="672"/>
      <c r="O326" s="672"/>
      <c r="P326" s="672"/>
      <c r="Q326" s="672"/>
      <c r="R326" s="672"/>
      <c r="S326" s="672"/>
      <c r="T326" s="672"/>
      <c r="U326" s="461"/>
      <c r="V326" s="461"/>
    </row>
    <row r="327">
      <c r="A327" s="225"/>
      <c r="B327" s="672"/>
      <c r="C327" s="672"/>
      <c r="D327" s="672"/>
      <c r="E327" s="672"/>
      <c r="F327" s="672"/>
      <c r="G327" s="672"/>
      <c r="H327" s="672"/>
      <c r="I327" s="672"/>
      <c r="J327" s="672"/>
      <c r="K327" s="672"/>
      <c r="L327" s="672"/>
      <c r="M327" s="672"/>
      <c r="N327" s="672"/>
      <c r="O327" s="672"/>
      <c r="P327" s="672"/>
      <c r="Q327" s="672"/>
      <c r="R327" s="672"/>
      <c r="S327" s="672"/>
      <c r="T327" s="672"/>
      <c r="U327" s="461"/>
      <c r="V327" s="461"/>
    </row>
    <row r="328">
      <c r="A328" s="225"/>
      <c r="B328" s="672"/>
      <c r="C328" s="672"/>
      <c r="D328" s="672"/>
      <c r="E328" s="672"/>
      <c r="F328" s="672"/>
      <c r="G328" s="672"/>
      <c r="H328" s="672"/>
      <c r="I328" s="672"/>
      <c r="J328" s="672"/>
      <c r="K328" s="672"/>
      <c r="L328" s="672"/>
      <c r="M328" s="672"/>
      <c r="N328" s="672"/>
      <c r="O328" s="672"/>
      <c r="P328" s="672"/>
      <c r="Q328" s="672"/>
      <c r="R328" s="672"/>
      <c r="S328" s="672"/>
      <c r="T328" s="672"/>
      <c r="U328" s="461"/>
      <c r="V328" s="461"/>
    </row>
    <row r="329">
      <c r="A329" s="225"/>
      <c r="B329" s="672"/>
      <c r="C329" s="672"/>
      <c r="D329" s="672"/>
      <c r="E329" s="672"/>
      <c r="F329" s="672"/>
      <c r="G329" s="672"/>
      <c r="H329" s="672"/>
      <c r="I329" s="672"/>
      <c r="J329" s="672"/>
      <c r="K329" s="672"/>
      <c r="L329" s="672"/>
      <c r="M329" s="672"/>
      <c r="N329" s="672"/>
      <c r="O329" s="672"/>
      <c r="P329" s="672"/>
      <c r="Q329" s="672"/>
      <c r="R329" s="672"/>
      <c r="S329" s="672"/>
      <c r="T329" s="672"/>
      <c r="U329" s="461"/>
      <c r="V329" s="461"/>
    </row>
    <row r="330">
      <c r="A330" s="225"/>
      <c r="B330" s="672"/>
      <c r="C330" s="672"/>
      <c r="D330" s="672"/>
      <c r="E330" s="672"/>
      <c r="F330" s="672"/>
      <c r="G330" s="672"/>
      <c r="H330" s="672"/>
      <c r="I330" s="672"/>
      <c r="J330" s="672"/>
      <c r="K330" s="672"/>
      <c r="L330" s="672"/>
      <c r="M330" s="672"/>
      <c r="N330" s="672"/>
      <c r="O330" s="672"/>
      <c r="P330" s="672"/>
      <c r="Q330" s="672"/>
      <c r="R330" s="672"/>
      <c r="S330" s="672"/>
      <c r="T330" s="672"/>
      <c r="U330" s="461"/>
      <c r="V330" s="461"/>
    </row>
    <row r="331">
      <c r="A331" s="225"/>
      <c r="B331" s="672"/>
      <c r="C331" s="672"/>
      <c r="D331" s="672"/>
      <c r="E331" s="672"/>
      <c r="F331" s="672"/>
      <c r="G331" s="672"/>
      <c r="H331" s="672"/>
      <c r="I331" s="672"/>
      <c r="J331" s="672"/>
      <c r="K331" s="672"/>
      <c r="L331" s="672"/>
      <c r="M331" s="672"/>
      <c r="N331" s="672"/>
      <c r="O331" s="672"/>
      <c r="P331" s="672"/>
      <c r="Q331" s="672"/>
      <c r="R331" s="672"/>
      <c r="S331" s="672"/>
      <c r="T331" s="672"/>
      <c r="U331" s="461"/>
      <c r="V331" s="461"/>
    </row>
    <row r="332">
      <c r="A332" s="225"/>
      <c r="B332" s="672"/>
      <c r="C332" s="672"/>
      <c r="D332" s="672"/>
      <c r="E332" s="672"/>
      <c r="F332" s="672"/>
      <c r="G332" s="672"/>
      <c r="H332" s="672"/>
      <c r="I332" s="672"/>
      <c r="J332" s="672"/>
      <c r="K332" s="672"/>
      <c r="L332" s="672"/>
      <c r="M332" s="672"/>
      <c r="N332" s="672"/>
      <c r="O332" s="672"/>
      <c r="P332" s="672"/>
      <c r="Q332" s="672"/>
      <c r="R332" s="672"/>
      <c r="S332" s="672"/>
      <c r="T332" s="672"/>
      <c r="U332" s="461"/>
      <c r="V332" s="461"/>
    </row>
    <row r="333">
      <c r="A333" s="225"/>
      <c r="B333" s="672"/>
      <c r="C333" s="672"/>
      <c r="D333" s="672"/>
      <c r="E333" s="672"/>
      <c r="F333" s="672"/>
      <c r="G333" s="672"/>
      <c r="H333" s="672"/>
      <c r="I333" s="672"/>
      <c r="J333" s="672"/>
      <c r="K333" s="672"/>
      <c r="L333" s="672"/>
      <c r="M333" s="672"/>
      <c r="N333" s="672"/>
      <c r="O333" s="672"/>
      <c r="P333" s="672"/>
      <c r="Q333" s="672"/>
      <c r="R333" s="672"/>
      <c r="S333" s="672"/>
      <c r="T333" s="672"/>
      <c r="U333" s="461"/>
      <c r="V333" s="461"/>
    </row>
    <row r="334">
      <c r="A334" s="225"/>
      <c r="B334" s="672"/>
      <c r="C334" s="672"/>
      <c r="D334" s="672"/>
      <c r="E334" s="672"/>
      <c r="F334" s="672"/>
      <c r="G334" s="672"/>
      <c r="H334" s="672"/>
      <c r="I334" s="672"/>
      <c r="J334" s="672"/>
      <c r="K334" s="672"/>
      <c r="L334" s="672"/>
      <c r="M334" s="672"/>
      <c r="N334" s="672"/>
      <c r="O334" s="672"/>
      <c r="P334" s="672"/>
      <c r="Q334" s="672"/>
      <c r="R334" s="672"/>
      <c r="S334" s="672"/>
      <c r="T334" s="672"/>
      <c r="U334" s="461"/>
      <c r="V334" s="461"/>
    </row>
    <row r="335">
      <c r="A335" s="225"/>
      <c r="B335" s="672"/>
      <c r="C335" s="672"/>
      <c r="D335" s="672"/>
      <c r="E335" s="672"/>
      <c r="F335" s="672"/>
      <c r="G335" s="672"/>
      <c r="H335" s="672"/>
      <c r="I335" s="672"/>
      <c r="J335" s="672"/>
      <c r="K335" s="672"/>
      <c r="L335" s="672"/>
      <c r="M335" s="672"/>
      <c r="N335" s="672"/>
      <c r="O335" s="672"/>
      <c r="P335" s="672"/>
      <c r="Q335" s="672"/>
      <c r="R335" s="672"/>
      <c r="S335" s="672"/>
      <c r="T335" s="672"/>
      <c r="U335" s="461"/>
      <c r="V335" s="461"/>
    </row>
    <row r="336">
      <c r="A336" s="225"/>
      <c r="B336" s="672"/>
      <c r="C336" s="672"/>
      <c r="D336" s="672"/>
      <c r="E336" s="672"/>
      <c r="F336" s="672"/>
      <c r="G336" s="672"/>
      <c r="H336" s="672"/>
      <c r="I336" s="672"/>
      <c r="J336" s="672"/>
      <c r="K336" s="672"/>
      <c r="L336" s="672"/>
      <c r="M336" s="672"/>
      <c r="N336" s="672"/>
      <c r="O336" s="672"/>
      <c r="P336" s="672"/>
      <c r="Q336" s="672"/>
      <c r="R336" s="672"/>
      <c r="S336" s="672"/>
      <c r="T336" s="672"/>
      <c r="U336" s="461"/>
      <c r="V336" s="461"/>
    </row>
    <row r="337">
      <c r="A337" s="225"/>
      <c r="B337" s="672"/>
      <c r="C337" s="672"/>
      <c r="D337" s="672"/>
      <c r="E337" s="672"/>
      <c r="F337" s="672"/>
      <c r="G337" s="672"/>
      <c r="H337" s="672"/>
      <c r="I337" s="672"/>
      <c r="J337" s="672"/>
      <c r="K337" s="672"/>
      <c r="L337" s="672"/>
      <c r="M337" s="672"/>
      <c r="N337" s="672"/>
      <c r="O337" s="672"/>
      <c r="P337" s="672"/>
      <c r="Q337" s="672"/>
      <c r="R337" s="672"/>
      <c r="S337" s="672"/>
      <c r="T337" s="672"/>
      <c r="U337" s="461"/>
      <c r="V337" s="461"/>
    </row>
    <row r="338">
      <c r="A338" s="225"/>
      <c r="B338" s="672"/>
      <c r="C338" s="672"/>
      <c r="D338" s="672"/>
      <c r="E338" s="672"/>
      <c r="F338" s="672"/>
      <c r="G338" s="672"/>
      <c r="H338" s="672"/>
      <c r="I338" s="672"/>
      <c r="J338" s="672"/>
      <c r="K338" s="672"/>
      <c r="L338" s="672"/>
      <c r="M338" s="672"/>
      <c r="N338" s="672"/>
      <c r="O338" s="672"/>
      <c r="P338" s="672"/>
      <c r="Q338" s="672"/>
      <c r="R338" s="672"/>
      <c r="S338" s="672"/>
      <c r="T338" s="672"/>
      <c r="U338" s="461"/>
      <c r="V338" s="461"/>
    </row>
    <row r="339">
      <c r="A339" s="225"/>
      <c r="B339" s="672"/>
      <c r="C339" s="672"/>
      <c r="D339" s="672"/>
      <c r="E339" s="672"/>
      <c r="F339" s="672"/>
      <c r="G339" s="672"/>
      <c r="H339" s="672"/>
      <c r="I339" s="672"/>
      <c r="J339" s="672"/>
      <c r="K339" s="672"/>
      <c r="L339" s="672"/>
      <c r="M339" s="672"/>
      <c r="N339" s="672"/>
      <c r="O339" s="672"/>
      <c r="P339" s="672"/>
      <c r="Q339" s="672"/>
      <c r="R339" s="672"/>
      <c r="S339" s="672"/>
      <c r="T339" s="672"/>
      <c r="U339" s="461"/>
      <c r="V339" s="461"/>
    </row>
    <row r="340">
      <c r="A340" s="225"/>
      <c r="B340" s="672"/>
      <c r="C340" s="672"/>
      <c r="D340" s="672"/>
      <c r="E340" s="672"/>
      <c r="F340" s="672"/>
      <c r="G340" s="672"/>
      <c r="H340" s="672"/>
      <c r="I340" s="672"/>
      <c r="J340" s="672"/>
      <c r="K340" s="672"/>
      <c r="L340" s="672"/>
      <c r="M340" s="672"/>
      <c r="N340" s="672"/>
      <c r="O340" s="672"/>
      <c r="P340" s="672"/>
      <c r="Q340" s="672"/>
      <c r="R340" s="672"/>
      <c r="S340" s="672"/>
      <c r="T340" s="672"/>
      <c r="U340" s="461"/>
      <c r="V340" s="461"/>
    </row>
    <row r="341">
      <c r="A341" s="225"/>
      <c r="B341" s="672"/>
      <c r="C341" s="672"/>
      <c r="D341" s="672"/>
      <c r="E341" s="672"/>
      <c r="F341" s="672"/>
      <c r="G341" s="672"/>
      <c r="H341" s="672"/>
      <c r="I341" s="672"/>
      <c r="J341" s="672"/>
      <c r="K341" s="672"/>
      <c r="L341" s="672"/>
      <c r="M341" s="672"/>
      <c r="N341" s="672"/>
      <c r="O341" s="672"/>
      <c r="P341" s="672"/>
      <c r="Q341" s="672"/>
      <c r="R341" s="672"/>
      <c r="S341" s="672"/>
      <c r="T341" s="672"/>
      <c r="U341" s="461"/>
      <c r="V341" s="461"/>
    </row>
    <row r="342">
      <c r="A342" s="225"/>
      <c r="B342" s="672"/>
      <c r="C342" s="672"/>
      <c r="D342" s="672"/>
      <c r="E342" s="672"/>
      <c r="F342" s="672"/>
      <c r="G342" s="672"/>
      <c r="H342" s="672"/>
      <c r="I342" s="672"/>
      <c r="J342" s="672"/>
      <c r="K342" s="672"/>
      <c r="L342" s="672"/>
      <c r="M342" s="672"/>
      <c r="N342" s="672"/>
      <c r="O342" s="672"/>
      <c r="P342" s="672"/>
      <c r="Q342" s="672"/>
      <c r="R342" s="672"/>
      <c r="S342" s="672"/>
      <c r="T342" s="672"/>
      <c r="U342" s="461"/>
      <c r="V342" s="461"/>
    </row>
    <row r="343">
      <c r="A343" s="225"/>
      <c r="B343" s="672"/>
      <c r="C343" s="672"/>
      <c r="D343" s="672"/>
      <c r="E343" s="672"/>
      <c r="F343" s="672"/>
      <c r="G343" s="672"/>
      <c r="H343" s="672"/>
      <c r="I343" s="672"/>
      <c r="J343" s="672"/>
      <c r="K343" s="672"/>
      <c r="L343" s="672"/>
      <c r="M343" s="672"/>
      <c r="N343" s="672"/>
      <c r="O343" s="672"/>
      <c r="P343" s="672"/>
      <c r="Q343" s="672"/>
      <c r="R343" s="672"/>
      <c r="S343" s="672"/>
      <c r="T343" s="672"/>
      <c r="U343" s="461"/>
      <c r="V343" s="461"/>
    </row>
    <row r="344">
      <c r="A344" s="225"/>
      <c r="B344" s="672"/>
      <c r="C344" s="672"/>
      <c r="D344" s="672"/>
      <c r="E344" s="672"/>
      <c r="F344" s="672"/>
      <c r="G344" s="672"/>
      <c r="H344" s="672"/>
      <c r="I344" s="672"/>
      <c r="J344" s="672"/>
      <c r="K344" s="672"/>
      <c r="L344" s="672"/>
      <c r="M344" s="672"/>
      <c r="N344" s="672"/>
      <c r="O344" s="672"/>
      <c r="P344" s="672"/>
      <c r="Q344" s="672"/>
      <c r="R344" s="672"/>
      <c r="S344" s="672"/>
      <c r="T344" s="672"/>
      <c r="U344" s="461"/>
      <c r="V344" s="461"/>
    </row>
    <row r="345">
      <c r="A345" s="225"/>
      <c r="B345" s="672"/>
      <c r="C345" s="672"/>
      <c r="D345" s="672"/>
      <c r="E345" s="672"/>
      <c r="F345" s="672"/>
      <c r="G345" s="672"/>
      <c r="H345" s="672"/>
      <c r="I345" s="672"/>
      <c r="J345" s="672"/>
      <c r="K345" s="672"/>
      <c r="L345" s="672"/>
      <c r="M345" s="672"/>
      <c r="N345" s="672"/>
      <c r="O345" s="672"/>
      <c r="P345" s="672"/>
      <c r="Q345" s="672"/>
      <c r="R345" s="672"/>
      <c r="S345" s="672"/>
      <c r="T345" s="672"/>
      <c r="U345" s="461"/>
      <c r="V345" s="461"/>
    </row>
    <row r="346">
      <c r="A346" s="225"/>
      <c r="B346" s="672"/>
      <c r="C346" s="672"/>
      <c r="D346" s="672"/>
      <c r="E346" s="672"/>
      <c r="F346" s="672"/>
      <c r="G346" s="672"/>
      <c r="H346" s="672"/>
      <c r="I346" s="672"/>
      <c r="J346" s="672"/>
      <c r="K346" s="672"/>
      <c r="L346" s="672"/>
      <c r="M346" s="672"/>
      <c r="N346" s="672"/>
      <c r="O346" s="672"/>
      <c r="P346" s="672"/>
      <c r="Q346" s="672"/>
      <c r="R346" s="672"/>
      <c r="S346" s="672"/>
      <c r="T346" s="672"/>
      <c r="U346" s="461"/>
      <c r="V346" s="461"/>
    </row>
    <row r="347">
      <c r="A347" s="225"/>
      <c r="B347" s="672"/>
      <c r="C347" s="672"/>
      <c r="D347" s="672"/>
      <c r="E347" s="672"/>
      <c r="F347" s="672"/>
      <c r="G347" s="672"/>
      <c r="H347" s="672"/>
      <c r="I347" s="672"/>
      <c r="J347" s="672"/>
      <c r="K347" s="672"/>
      <c r="L347" s="672"/>
      <c r="M347" s="672"/>
      <c r="N347" s="672"/>
      <c r="O347" s="672"/>
      <c r="P347" s="672"/>
      <c r="Q347" s="672"/>
      <c r="R347" s="672"/>
      <c r="S347" s="672"/>
      <c r="T347" s="672"/>
      <c r="U347" s="461"/>
      <c r="V347" s="461"/>
    </row>
    <row r="348">
      <c r="A348" s="225"/>
      <c r="B348" s="672"/>
      <c r="C348" s="672"/>
      <c r="D348" s="672"/>
      <c r="E348" s="672"/>
      <c r="F348" s="672"/>
      <c r="G348" s="672"/>
      <c r="H348" s="672"/>
      <c r="I348" s="672"/>
      <c r="J348" s="672"/>
      <c r="K348" s="672"/>
      <c r="L348" s="672"/>
      <c r="M348" s="672"/>
      <c r="N348" s="672"/>
      <c r="O348" s="672"/>
      <c r="P348" s="672"/>
      <c r="Q348" s="672"/>
      <c r="R348" s="672"/>
      <c r="S348" s="672"/>
      <c r="T348" s="672"/>
      <c r="U348" s="461"/>
      <c r="V348" s="461"/>
    </row>
    <row r="349">
      <c r="A349" s="225"/>
      <c r="B349" s="672"/>
      <c r="C349" s="672"/>
      <c r="D349" s="672"/>
      <c r="E349" s="672"/>
      <c r="F349" s="672"/>
      <c r="G349" s="672"/>
      <c r="H349" s="672"/>
      <c r="I349" s="672"/>
      <c r="J349" s="672"/>
      <c r="K349" s="672"/>
      <c r="L349" s="672"/>
      <c r="M349" s="672"/>
      <c r="N349" s="672"/>
      <c r="O349" s="672"/>
      <c r="P349" s="672"/>
      <c r="Q349" s="672"/>
      <c r="R349" s="672"/>
      <c r="S349" s="672"/>
      <c r="T349" s="672"/>
      <c r="U349" s="461"/>
      <c r="V349" s="461"/>
    </row>
    <row r="350">
      <c r="A350" s="225"/>
      <c r="B350" s="672"/>
      <c r="C350" s="672"/>
      <c r="D350" s="672"/>
      <c r="E350" s="672"/>
      <c r="F350" s="672"/>
      <c r="G350" s="672"/>
      <c r="H350" s="672"/>
      <c r="I350" s="672"/>
      <c r="J350" s="672"/>
      <c r="K350" s="672"/>
      <c r="L350" s="672"/>
      <c r="M350" s="672"/>
      <c r="N350" s="672"/>
      <c r="O350" s="672"/>
      <c r="P350" s="672"/>
      <c r="Q350" s="672"/>
      <c r="R350" s="672"/>
      <c r="S350" s="672"/>
      <c r="T350" s="672"/>
      <c r="U350" s="461"/>
      <c r="V350" s="461"/>
    </row>
    <row r="351">
      <c r="A351" s="225"/>
      <c r="B351" s="672"/>
      <c r="C351" s="672"/>
      <c r="D351" s="672"/>
      <c r="E351" s="672"/>
      <c r="F351" s="672"/>
      <c r="G351" s="672"/>
      <c r="H351" s="672"/>
      <c r="I351" s="672"/>
      <c r="J351" s="672"/>
      <c r="K351" s="672"/>
      <c r="L351" s="672"/>
      <c r="M351" s="672"/>
      <c r="N351" s="672"/>
      <c r="O351" s="672"/>
      <c r="P351" s="672"/>
      <c r="Q351" s="672"/>
      <c r="R351" s="672"/>
      <c r="S351" s="672"/>
      <c r="T351" s="672"/>
      <c r="U351" s="461"/>
      <c r="V351" s="461"/>
    </row>
    <row r="352">
      <c r="A352" s="225"/>
      <c r="B352" s="672"/>
      <c r="C352" s="672"/>
      <c r="D352" s="672"/>
      <c r="E352" s="672"/>
      <c r="F352" s="672"/>
      <c r="G352" s="672"/>
      <c r="H352" s="672"/>
      <c r="I352" s="672"/>
      <c r="J352" s="672"/>
      <c r="K352" s="672"/>
      <c r="L352" s="672"/>
      <c r="M352" s="672"/>
      <c r="N352" s="672"/>
      <c r="O352" s="672"/>
      <c r="P352" s="672"/>
      <c r="Q352" s="672"/>
      <c r="R352" s="672"/>
      <c r="S352" s="672"/>
      <c r="T352" s="672"/>
      <c r="U352" s="461"/>
      <c r="V352" s="461"/>
    </row>
    <row r="353">
      <c r="A353" s="225"/>
      <c r="B353" s="672"/>
      <c r="C353" s="672"/>
      <c r="D353" s="672"/>
      <c r="E353" s="672"/>
      <c r="F353" s="672"/>
      <c r="G353" s="672"/>
      <c r="H353" s="672"/>
      <c r="I353" s="672"/>
      <c r="J353" s="672"/>
      <c r="K353" s="672"/>
      <c r="L353" s="672"/>
      <c r="M353" s="672"/>
      <c r="N353" s="672"/>
      <c r="O353" s="672"/>
      <c r="P353" s="672"/>
      <c r="Q353" s="672"/>
      <c r="R353" s="672"/>
      <c r="S353" s="672"/>
      <c r="T353" s="672"/>
      <c r="U353" s="461"/>
      <c r="V353" s="461"/>
    </row>
    <row r="354">
      <c r="A354" s="225"/>
      <c r="B354" s="672"/>
      <c r="C354" s="672"/>
      <c r="D354" s="672"/>
      <c r="E354" s="672"/>
      <c r="F354" s="672"/>
      <c r="G354" s="672"/>
      <c r="H354" s="672"/>
      <c r="I354" s="672"/>
      <c r="J354" s="672"/>
      <c r="K354" s="672"/>
      <c r="L354" s="672"/>
      <c r="M354" s="672"/>
      <c r="N354" s="672"/>
      <c r="O354" s="672"/>
      <c r="P354" s="672"/>
      <c r="Q354" s="672"/>
      <c r="R354" s="672"/>
      <c r="S354" s="672"/>
      <c r="T354" s="672"/>
      <c r="U354" s="461"/>
      <c r="V354" s="461"/>
    </row>
    <row r="355">
      <c r="A355" s="225"/>
      <c r="B355" s="672"/>
      <c r="C355" s="672"/>
      <c r="D355" s="672"/>
      <c r="E355" s="672"/>
      <c r="F355" s="672"/>
      <c r="G355" s="672"/>
      <c r="H355" s="672"/>
      <c r="I355" s="672"/>
      <c r="J355" s="672"/>
      <c r="K355" s="672"/>
      <c r="L355" s="672"/>
      <c r="M355" s="672"/>
      <c r="N355" s="672"/>
      <c r="O355" s="672"/>
      <c r="P355" s="672"/>
      <c r="Q355" s="672"/>
      <c r="R355" s="672"/>
      <c r="S355" s="672"/>
      <c r="T355" s="672"/>
      <c r="U355" s="461"/>
      <c r="V355" s="461"/>
    </row>
    <row r="356">
      <c r="A356" s="225"/>
      <c r="B356" s="672"/>
      <c r="C356" s="672"/>
      <c r="D356" s="672"/>
      <c r="E356" s="672"/>
      <c r="F356" s="672"/>
      <c r="G356" s="672"/>
      <c r="H356" s="672"/>
      <c r="I356" s="672"/>
      <c r="J356" s="672"/>
      <c r="K356" s="672"/>
      <c r="L356" s="672"/>
      <c r="M356" s="672"/>
      <c r="N356" s="672"/>
      <c r="O356" s="672"/>
      <c r="P356" s="672"/>
      <c r="Q356" s="672"/>
      <c r="R356" s="672"/>
      <c r="S356" s="672"/>
      <c r="T356" s="672"/>
      <c r="U356" s="461"/>
      <c r="V356" s="461"/>
    </row>
    <row r="357">
      <c r="A357" s="225"/>
      <c r="B357" s="672"/>
      <c r="C357" s="672"/>
      <c r="D357" s="672"/>
      <c r="E357" s="672"/>
      <c r="F357" s="672"/>
      <c r="G357" s="672"/>
      <c r="H357" s="672"/>
      <c r="I357" s="672"/>
      <c r="J357" s="672"/>
      <c r="K357" s="672"/>
      <c r="L357" s="672"/>
      <c r="M357" s="672"/>
      <c r="N357" s="672"/>
      <c r="O357" s="672"/>
      <c r="P357" s="672"/>
      <c r="Q357" s="672"/>
      <c r="R357" s="672"/>
      <c r="S357" s="672"/>
      <c r="T357" s="672"/>
      <c r="U357" s="461"/>
      <c r="V357" s="461"/>
    </row>
    <row r="358">
      <c r="A358" s="225"/>
      <c r="B358" s="672"/>
      <c r="C358" s="672"/>
      <c r="D358" s="672"/>
      <c r="E358" s="672"/>
      <c r="F358" s="672"/>
      <c r="G358" s="672"/>
      <c r="H358" s="672"/>
      <c r="I358" s="672"/>
      <c r="J358" s="672"/>
      <c r="K358" s="672"/>
      <c r="L358" s="672"/>
      <c r="M358" s="672"/>
      <c r="N358" s="672"/>
      <c r="O358" s="672"/>
      <c r="P358" s="672"/>
      <c r="Q358" s="672"/>
      <c r="R358" s="672"/>
      <c r="S358" s="672"/>
      <c r="T358" s="672"/>
      <c r="U358" s="461"/>
      <c r="V358" s="461"/>
    </row>
    <row r="359">
      <c r="A359" s="225"/>
      <c r="B359" s="672"/>
      <c r="C359" s="672"/>
      <c r="D359" s="672"/>
      <c r="E359" s="672"/>
      <c r="F359" s="672"/>
      <c r="G359" s="672"/>
      <c r="H359" s="672"/>
      <c r="I359" s="672"/>
      <c r="J359" s="672"/>
      <c r="K359" s="672"/>
      <c r="L359" s="672"/>
      <c r="M359" s="672"/>
      <c r="N359" s="672"/>
      <c r="O359" s="672"/>
      <c r="P359" s="672"/>
      <c r="Q359" s="672"/>
      <c r="R359" s="672"/>
      <c r="S359" s="672"/>
      <c r="T359" s="672"/>
      <c r="U359" s="461"/>
      <c r="V359" s="461"/>
    </row>
    <row r="360">
      <c r="A360" s="225"/>
      <c r="B360" s="672"/>
      <c r="C360" s="672"/>
      <c r="D360" s="672"/>
      <c r="E360" s="672"/>
      <c r="F360" s="672"/>
      <c r="G360" s="672"/>
      <c r="H360" s="672"/>
      <c r="I360" s="672"/>
      <c r="J360" s="672"/>
      <c r="K360" s="672"/>
      <c r="L360" s="672"/>
      <c r="M360" s="672"/>
      <c r="N360" s="672"/>
      <c r="O360" s="672"/>
      <c r="P360" s="672"/>
      <c r="Q360" s="672"/>
      <c r="R360" s="672"/>
      <c r="S360" s="672"/>
      <c r="T360" s="672"/>
      <c r="U360" s="461"/>
      <c r="V360" s="461"/>
    </row>
    <row r="361">
      <c r="A361" s="225"/>
      <c r="B361" s="672"/>
      <c r="C361" s="672"/>
      <c r="D361" s="672"/>
      <c r="E361" s="672"/>
      <c r="F361" s="672"/>
      <c r="G361" s="672"/>
      <c r="H361" s="672"/>
      <c r="I361" s="672"/>
      <c r="J361" s="672"/>
      <c r="K361" s="672"/>
      <c r="L361" s="672"/>
      <c r="M361" s="672"/>
      <c r="N361" s="672"/>
      <c r="O361" s="672"/>
      <c r="P361" s="672"/>
      <c r="Q361" s="672"/>
      <c r="R361" s="672"/>
      <c r="S361" s="672"/>
      <c r="T361" s="672"/>
      <c r="U361" s="461"/>
      <c r="V361" s="461"/>
    </row>
    <row r="362">
      <c r="A362" s="225"/>
      <c r="B362" s="672"/>
      <c r="C362" s="672"/>
      <c r="D362" s="672"/>
      <c r="E362" s="672"/>
      <c r="F362" s="672"/>
      <c r="G362" s="672"/>
      <c r="H362" s="672"/>
      <c r="I362" s="672"/>
      <c r="J362" s="672"/>
      <c r="K362" s="672"/>
      <c r="L362" s="672"/>
      <c r="M362" s="672"/>
      <c r="N362" s="672"/>
      <c r="O362" s="672"/>
      <c r="P362" s="672"/>
      <c r="Q362" s="672"/>
      <c r="R362" s="672"/>
      <c r="S362" s="672"/>
      <c r="T362" s="672"/>
      <c r="U362" s="461"/>
      <c r="V362" s="461"/>
    </row>
    <row r="363">
      <c r="A363" s="225"/>
      <c r="B363" s="672"/>
      <c r="C363" s="672"/>
      <c r="D363" s="672"/>
      <c r="E363" s="672"/>
      <c r="F363" s="672"/>
      <c r="G363" s="672"/>
      <c r="H363" s="672"/>
      <c r="I363" s="672"/>
      <c r="J363" s="672"/>
      <c r="K363" s="672"/>
      <c r="L363" s="672"/>
      <c r="M363" s="672"/>
      <c r="N363" s="672"/>
      <c r="O363" s="672"/>
      <c r="P363" s="672"/>
      <c r="Q363" s="672"/>
      <c r="R363" s="672"/>
      <c r="S363" s="672"/>
      <c r="T363" s="672"/>
      <c r="U363" s="461"/>
      <c r="V363" s="461"/>
    </row>
    <row r="364">
      <c r="A364" s="225"/>
      <c r="B364" s="672"/>
      <c r="C364" s="672"/>
      <c r="D364" s="672"/>
      <c r="E364" s="672"/>
      <c r="F364" s="672"/>
      <c r="G364" s="672"/>
      <c r="H364" s="672"/>
      <c r="I364" s="672"/>
      <c r="J364" s="672"/>
      <c r="K364" s="672"/>
      <c r="L364" s="672"/>
      <c r="M364" s="672"/>
      <c r="N364" s="672"/>
      <c r="O364" s="672"/>
      <c r="P364" s="672"/>
      <c r="Q364" s="672"/>
      <c r="R364" s="672"/>
      <c r="S364" s="672"/>
      <c r="T364" s="672"/>
      <c r="U364" s="461"/>
      <c r="V364" s="461"/>
    </row>
    <row r="365">
      <c r="A365" s="225"/>
      <c r="B365" s="672"/>
      <c r="C365" s="672"/>
      <c r="D365" s="672"/>
      <c r="E365" s="672"/>
      <c r="F365" s="672"/>
      <c r="G365" s="672"/>
      <c r="H365" s="672"/>
      <c r="I365" s="672"/>
      <c r="J365" s="672"/>
      <c r="K365" s="672"/>
      <c r="L365" s="672"/>
      <c r="M365" s="672"/>
      <c r="N365" s="672"/>
      <c r="O365" s="672"/>
      <c r="P365" s="672"/>
      <c r="Q365" s="672"/>
      <c r="R365" s="672"/>
      <c r="S365" s="672"/>
      <c r="T365" s="672"/>
      <c r="U365" s="461"/>
      <c r="V365" s="461"/>
    </row>
    <row r="366">
      <c r="A366" s="225"/>
      <c r="B366" s="672"/>
      <c r="C366" s="672"/>
      <c r="D366" s="672"/>
      <c r="E366" s="672"/>
      <c r="F366" s="672"/>
      <c r="G366" s="672"/>
      <c r="H366" s="672"/>
      <c r="I366" s="672"/>
      <c r="J366" s="672"/>
      <c r="K366" s="672"/>
      <c r="L366" s="672"/>
      <c r="M366" s="672"/>
      <c r="N366" s="672"/>
      <c r="O366" s="672"/>
      <c r="P366" s="672"/>
      <c r="Q366" s="672"/>
      <c r="R366" s="672"/>
      <c r="S366" s="672"/>
      <c r="T366" s="672"/>
      <c r="U366" s="461"/>
      <c r="V366" s="461"/>
    </row>
    <row r="367">
      <c r="A367" s="225"/>
      <c r="B367" s="672"/>
      <c r="C367" s="672"/>
      <c r="D367" s="672"/>
      <c r="E367" s="672"/>
      <c r="F367" s="672"/>
      <c r="G367" s="672"/>
      <c r="H367" s="672"/>
      <c r="I367" s="672"/>
      <c r="J367" s="672"/>
      <c r="K367" s="672"/>
      <c r="L367" s="672"/>
      <c r="M367" s="672"/>
      <c r="N367" s="672"/>
      <c r="O367" s="672"/>
      <c r="P367" s="672"/>
      <c r="Q367" s="672"/>
      <c r="R367" s="672"/>
      <c r="S367" s="672"/>
      <c r="T367" s="672"/>
      <c r="U367" s="461"/>
      <c r="V367" s="461"/>
    </row>
    <row r="368">
      <c r="A368" s="225"/>
      <c r="B368" s="672"/>
      <c r="C368" s="672"/>
      <c r="D368" s="672"/>
      <c r="E368" s="672"/>
      <c r="F368" s="672"/>
      <c r="G368" s="672"/>
      <c r="H368" s="672"/>
      <c r="I368" s="672"/>
      <c r="J368" s="672"/>
      <c r="K368" s="672"/>
      <c r="L368" s="672"/>
      <c r="M368" s="672"/>
      <c r="N368" s="672"/>
      <c r="O368" s="672"/>
      <c r="P368" s="672"/>
      <c r="Q368" s="672"/>
      <c r="R368" s="672"/>
      <c r="S368" s="672"/>
      <c r="T368" s="672"/>
      <c r="U368" s="461"/>
      <c r="V368" s="461"/>
    </row>
    <row r="369">
      <c r="A369" s="225"/>
      <c r="B369" s="672"/>
      <c r="C369" s="672"/>
      <c r="D369" s="672"/>
      <c r="E369" s="672"/>
      <c r="F369" s="672"/>
      <c r="G369" s="672"/>
      <c r="H369" s="672"/>
      <c r="I369" s="672"/>
      <c r="J369" s="672"/>
      <c r="K369" s="672"/>
      <c r="L369" s="672"/>
      <c r="M369" s="672"/>
      <c r="N369" s="672"/>
      <c r="O369" s="672"/>
      <c r="P369" s="672"/>
      <c r="Q369" s="672"/>
      <c r="R369" s="672"/>
      <c r="S369" s="672"/>
      <c r="T369" s="672"/>
      <c r="U369" s="461"/>
      <c r="V369" s="461"/>
    </row>
    <row r="370">
      <c r="A370" s="225"/>
      <c r="B370" s="672"/>
      <c r="C370" s="672"/>
      <c r="D370" s="672"/>
      <c r="E370" s="672"/>
      <c r="F370" s="672"/>
      <c r="G370" s="672"/>
      <c r="H370" s="672"/>
      <c r="I370" s="672"/>
      <c r="J370" s="672"/>
      <c r="K370" s="672"/>
      <c r="L370" s="672"/>
      <c r="M370" s="672"/>
      <c r="N370" s="672"/>
      <c r="O370" s="672"/>
      <c r="P370" s="672"/>
      <c r="Q370" s="672"/>
      <c r="R370" s="672"/>
      <c r="S370" s="672"/>
      <c r="T370" s="672"/>
      <c r="U370" s="461"/>
      <c r="V370" s="461"/>
    </row>
    <row r="371">
      <c r="A371" s="225"/>
      <c r="B371" s="672"/>
      <c r="C371" s="672"/>
      <c r="D371" s="672"/>
      <c r="E371" s="672"/>
      <c r="F371" s="672"/>
      <c r="G371" s="672"/>
      <c r="H371" s="672"/>
      <c r="I371" s="672"/>
      <c r="J371" s="672"/>
      <c r="K371" s="672"/>
      <c r="L371" s="672"/>
      <c r="M371" s="672"/>
      <c r="N371" s="672"/>
      <c r="O371" s="672"/>
      <c r="P371" s="672"/>
      <c r="Q371" s="672"/>
      <c r="R371" s="672"/>
      <c r="S371" s="672"/>
      <c r="T371" s="672"/>
      <c r="U371" s="461"/>
      <c r="V371" s="461"/>
    </row>
    <row r="372">
      <c r="A372" s="225"/>
      <c r="B372" s="672"/>
      <c r="C372" s="672"/>
      <c r="D372" s="672"/>
      <c r="E372" s="672"/>
      <c r="F372" s="672"/>
      <c r="G372" s="672"/>
      <c r="H372" s="672"/>
      <c r="I372" s="672"/>
      <c r="J372" s="672"/>
      <c r="K372" s="672"/>
      <c r="L372" s="672"/>
      <c r="M372" s="672"/>
      <c r="N372" s="672"/>
      <c r="O372" s="672"/>
      <c r="P372" s="672"/>
      <c r="Q372" s="672"/>
      <c r="R372" s="672"/>
      <c r="S372" s="672"/>
      <c r="T372" s="672"/>
      <c r="U372" s="461"/>
      <c r="V372" s="461"/>
    </row>
    <row r="373">
      <c r="A373" s="225"/>
      <c r="B373" s="672"/>
      <c r="C373" s="672"/>
      <c r="D373" s="672"/>
      <c r="E373" s="672"/>
      <c r="F373" s="672"/>
      <c r="G373" s="672"/>
      <c r="H373" s="672"/>
      <c r="I373" s="672"/>
      <c r="J373" s="672"/>
      <c r="K373" s="672"/>
      <c r="L373" s="672"/>
      <c r="M373" s="672"/>
      <c r="N373" s="672"/>
      <c r="O373" s="672"/>
      <c r="P373" s="672"/>
      <c r="Q373" s="672"/>
      <c r="R373" s="672"/>
      <c r="S373" s="672"/>
      <c r="T373" s="672"/>
      <c r="U373" s="461"/>
      <c r="V373" s="461"/>
    </row>
    <row r="374">
      <c r="A374" s="225"/>
      <c r="B374" s="672"/>
      <c r="C374" s="672"/>
      <c r="D374" s="672"/>
      <c r="E374" s="672"/>
      <c r="F374" s="672"/>
      <c r="G374" s="672"/>
      <c r="H374" s="672"/>
      <c r="I374" s="672"/>
      <c r="J374" s="672"/>
      <c r="K374" s="672"/>
      <c r="L374" s="672"/>
      <c r="M374" s="672"/>
      <c r="N374" s="672"/>
      <c r="O374" s="672"/>
      <c r="P374" s="672"/>
      <c r="Q374" s="672"/>
      <c r="R374" s="672"/>
      <c r="S374" s="672"/>
      <c r="T374" s="672"/>
      <c r="U374" s="461"/>
      <c r="V374" s="461"/>
    </row>
    <row r="375">
      <c r="A375" s="225"/>
      <c r="B375" s="672"/>
      <c r="C375" s="672"/>
      <c r="D375" s="672"/>
      <c r="E375" s="672"/>
      <c r="F375" s="672"/>
      <c r="G375" s="672"/>
      <c r="H375" s="672"/>
      <c r="I375" s="672"/>
      <c r="J375" s="672"/>
      <c r="K375" s="672"/>
      <c r="L375" s="672"/>
      <c r="M375" s="672"/>
      <c r="N375" s="672"/>
      <c r="O375" s="672"/>
      <c r="P375" s="672"/>
      <c r="Q375" s="672"/>
      <c r="R375" s="672"/>
      <c r="S375" s="672"/>
      <c r="T375" s="672"/>
      <c r="U375" s="461"/>
      <c r="V375" s="461"/>
    </row>
    <row r="376">
      <c r="A376" s="225"/>
      <c r="B376" s="672"/>
      <c r="C376" s="672"/>
      <c r="D376" s="672"/>
      <c r="E376" s="672"/>
      <c r="F376" s="672"/>
      <c r="G376" s="672"/>
      <c r="H376" s="672"/>
      <c r="I376" s="672"/>
      <c r="J376" s="672"/>
      <c r="K376" s="672"/>
      <c r="L376" s="672"/>
      <c r="M376" s="672"/>
      <c r="N376" s="672"/>
      <c r="O376" s="672"/>
      <c r="P376" s="672"/>
      <c r="Q376" s="672"/>
      <c r="R376" s="672"/>
      <c r="S376" s="672"/>
      <c r="T376" s="672"/>
      <c r="U376" s="461"/>
      <c r="V376" s="461"/>
    </row>
    <row r="377">
      <c r="A377" s="225"/>
      <c r="B377" s="672"/>
      <c r="C377" s="672"/>
      <c r="D377" s="672"/>
      <c r="E377" s="672"/>
      <c r="F377" s="672"/>
      <c r="G377" s="672"/>
      <c r="H377" s="672"/>
      <c r="I377" s="672"/>
      <c r="J377" s="672"/>
      <c r="K377" s="672"/>
      <c r="L377" s="672"/>
      <c r="M377" s="672"/>
      <c r="N377" s="672"/>
      <c r="O377" s="672"/>
      <c r="P377" s="672"/>
      <c r="Q377" s="672"/>
      <c r="R377" s="672"/>
      <c r="S377" s="672"/>
      <c r="T377" s="672"/>
      <c r="U377" s="461"/>
      <c r="V377" s="461"/>
    </row>
    <row r="378">
      <c r="A378" s="225"/>
      <c r="B378" s="672"/>
      <c r="C378" s="672"/>
      <c r="D378" s="672"/>
      <c r="E378" s="672"/>
      <c r="F378" s="672"/>
      <c r="G378" s="672"/>
      <c r="H378" s="672"/>
      <c r="I378" s="672"/>
      <c r="J378" s="672"/>
      <c r="K378" s="672"/>
      <c r="L378" s="672"/>
      <c r="M378" s="672"/>
      <c r="N378" s="672"/>
      <c r="O378" s="672"/>
      <c r="P378" s="672"/>
      <c r="Q378" s="672"/>
      <c r="R378" s="672"/>
      <c r="S378" s="672"/>
      <c r="T378" s="672"/>
      <c r="U378" s="461"/>
      <c r="V378" s="461"/>
    </row>
    <row r="379">
      <c r="A379" s="225"/>
      <c r="B379" s="672"/>
      <c r="C379" s="672"/>
      <c r="D379" s="672"/>
      <c r="E379" s="672"/>
      <c r="F379" s="672"/>
      <c r="G379" s="672"/>
      <c r="H379" s="672"/>
      <c r="I379" s="672"/>
      <c r="J379" s="672"/>
      <c r="K379" s="672"/>
      <c r="L379" s="672"/>
      <c r="M379" s="672"/>
      <c r="N379" s="672"/>
      <c r="O379" s="672"/>
      <c r="P379" s="672"/>
      <c r="Q379" s="672"/>
      <c r="R379" s="672"/>
      <c r="S379" s="672"/>
      <c r="T379" s="672"/>
      <c r="U379" s="461"/>
      <c r="V379" s="461"/>
    </row>
    <row r="380">
      <c r="A380" s="225"/>
      <c r="B380" s="672"/>
      <c r="C380" s="672"/>
      <c r="D380" s="672"/>
      <c r="E380" s="672"/>
      <c r="F380" s="672"/>
      <c r="G380" s="672"/>
      <c r="H380" s="672"/>
      <c r="I380" s="672"/>
      <c r="J380" s="672"/>
      <c r="K380" s="672"/>
      <c r="L380" s="672"/>
      <c r="M380" s="672"/>
      <c r="N380" s="672"/>
      <c r="O380" s="672"/>
      <c r="P380" s="672"/>
      <c r="Q380" s="672"/>
      <c r="R380" s="672"/>
      <c r="S380" s="672"/>
      <c r="T380" s="672"/>
      <c r="U380" s="461"/>
      <c r="V380" s="461"/>
    </row>
    <row r="381">
      <c r="A381" s="225"/>
      <c r="B381" s="672"/>
      <c r="C381" s="672"/>
      <c r="D381" s="672"/>
      <c r="E381" s="672"/>
      <c r="F381" s="672"/>
      <c r="G381" s="672"/>
      <c r="H381" s="672"/>
      <c r="I381" s="672"/>
      <c r="J381" s="672"/>
      <c r="K381" s="672"/>
      <c r="L381" s="672"/>
      <c r="M381" s="672"/>
      <c r="N381" s="672"/>
      <c r="O381" s="672"/>
      <c r="P381" s="672"/>
      <c r="Q381" s="672"/>
      <c r="R381" s="672"/>
      <c r="S381" s="672"/>
      <c r="T381" s="672"/>
      <c r="U381" s="461"/>
      <c r="V381" s="461"/>
    </row>
    <row r="382">
      <c r="A382" s="225"/>
      <c r="B382" s="672"/>
      <c r="C382" s="672"/>
      <c r="D382" s="672"/>
      <c r="E382" s="672"/>
      <c r="F382" s="672"/>
      <c r="G382" s="672"/>
      <c r="H382" s="672"/>
      <c r="I382" s="672"/>
      <c r="J382" s="672"/>
      <c r="K382" s="672"/>
      <c r="L382" s="672"/>
      <c r="M382" s="672"/>
      <c r="N382" s="672"/>
      <c r="O382" s="672"/>
      <c r="P382" s="672"/>
      <c r="Q382" s="672"/>
      <c r="R382" s="672"/>
      <c r="S382" s="672"/>
      <c r="T382" s="672"/>
      <c r="U382" s="461"/>
      <c r="V382" s="461"/>
    </row>
    <row r="383">
      <c r="A383" s="225"/>
      <c r="B383" s="672"/>
      <c r="C383" s="672"/>
      <c r="D383" s="672"/>
      <c r="E383" s="672"/>
      <c r="F383" s="672"/>
      <c r="G383" s="672"/>
      <c r="H383" s="672"/>
      <c r="I383" s="672"/>
      <c r="J383" s="672"/>
      <c r="K383" s="672"/>
      <c r="L383" s="672"/>
      <c r="M383" s="672"/>
      <c r="N383" s="672"/>
      <c r="O383" s="672"/>
      <c r="P383" s="672"/>
      <c r="Q383" s="672"/>
      <c r="R383" s="672"/>
      <c r="S383" s="672"/>
      <c r="T383" s="672"/>
      <c r="U383" s="461"/>
      <c r="V383" s="461"/>
    </row>
    <row r="384">
      <c r="A384" s="225"/>
      <c r="B384" s="672"/>
      <c r="C384" s="672"/>
      <c r="D384" s="672"/>
      <c r="E384" s="672"/>
      <c r="F384" s="672"/>
      <c r="G384" s="672"/>
      <c r="H384" s="672"/>
      <c r="I384" s="672"/>
      <c r="J384" s="672"/>
      <c r="K384" s="672"/>
      <c r="L384" s="672"/>
      <c r="M384" s="672"/>
      <c r="N384" s="672"/>
      <c r="O384" s="672"/>
      <c r="P384" s="672"/>
      <c r="Q384" s="672"/>
      <c r="R384" s="672"/>
      <c r="S384" s="672"/>
      <c r="T384" s="672"/>
      <c r="U384" s="461"/>
      <c r="V384" s="461"/>
    </row>
    <row r="385">
      <c r="A385" s="225"/>
      <c r="B385" s="672"/>
      <c r="C385" s="672"/>
      <c r="D385" s="672"/>
      <c r="E385" s="672"/>
      <c r="F385" s="672"/>
      <c r="G385" s="672"/>
      <c r="H385" s="672"/>
      <c r="I385" s="672"/>
      <c r="J385" s="672"/>
      <c r="K385" s="672"/>
      <c r="L385" s="672"/>
      <c r="M385" s="672"/>
      <c r="N385" s="672"/>
      <c r="O385" s="672"/>
      <c r="P385" s="672"/>
      <c r="Q385" s="672"/>
      <c r="R385" s="672"/>
      <c r="S385" s="672"/>
      <c r="T385" s="672"/>
      <c r="U385" s="461"/>
      <c r="V385" s="461"/>
    </row>
    <row r="386">
      <c r="A386" s="225"/>
      <c r="B386" s="672"/>
      <c r="C386" s="672"/>
      <c r="D386" s="672"/>
      <c r="E386" s="672"/>
      <c r="F386" s="672"/>
      <c r="G386" s="672"/>
      <c r="H386" s="672"/>
      <c r="I386" s="672"/>
      <c r="J386" s="672"/>
      <c r="K386" s="672"/>
      <c r="L386" s="672"/>
      <c r="M386" s="672"/>
      <c r="N386" s="672"/>
      <c r="O386" s="672"/>
      <c r="P386" s="672"/>
      <c r="Q386" s="672"/>
      <c r="R386" s="672"/>
      <c r="S386" s="672"/>
      <c r="T386" s="672"/>
      <c r="U386" s="461"/>
      <c r="V386" s="461"/>
    </row>
    <row r="387">
      <c r="A387" s="225"/>
      <c r="B387" s="672"/>
      <c r="C387" s="672"/>
      <c r="D387" s="672"/>
      <c r="E387" s="672"/>
      <c r="F387" s="672"/>
      <c r="G387" s="672"/>
      <c r="H387" s="672"/>
      <c r="I387" s="672"/>
      <c r="J387" s="672"/>
      <c r="K387" s="672"/>
      <c r="L387" s="672"/>
      <c r="M387" s="672"/>
      <c r="N387" s="672"/>
      <c r="O387" s="672"/>
      <c r="P387" s="672"/>
      <c r="Q387" s="672"/>
      <c r="R387" s="672"/>
      <c r="S387" s="672"/>
      <c r="T387" s="672"/>
      <c r="U387" s="461"/>
      <c r="V387" s="461"/>
    </row>
    <row r="388">
      <c r="A388" s="225"/>
      <c r="B388" s="672"/>
      <c r="C388" s="672"/>
      <c r="D388" s="672"/>
      <c r="E388" s="672"/>
      <c r="F388" s="672"/>
      <c r="G388" s="672"/>
      <c r="H388" s="672"/>
      <c r="I388" s="672"/>
      <c r="J388" s="672"/>
      <c r="K388" s="672"/>
      <c r="L388" s="672"/>
      <c r="M388" s="672"/>
      <c r="N388" s="672"/>
      <c r="O388" s="672"/>
      <c r="P388" s="672"/>
      <c r="Q388" s="672"/>
      <c r="R388" s="672"/>
      <c r="S388" s="672"/>
      <c r="T388" s="672"/>
      <c r="U388" s="461"/>
      <c r="V388" s="461"/>
    </row>
    <row r="389">
      <c r="A389" s="225"/>
      <c r="B389" s="672"/>
      <c r="C389" s="672"/>
      <c r="D389" s="672"/>
      <c r="E389" s="672"/>
      <c r="F389" s="672"/>
      <c r="G389" s="672"/>
      <c r="H389" s="672"/>
      <c r="I389" s="672"/>
      <c r="J389" s="672"/>
      <c r="K389" s="672"/>
      <c r="L389" s="672"/>
      <c r="M389" s="672"/>
      <c r="N389" s="672"/>
      <c r="O389" s="672"/>
      <c r="P389" s="672"/>
      <c r="Q389" s="672"/>
      <c r="R389" s="672"/>
      <c r="S389" s="672"/>
      <c r="T389" s="672"/>
      <c r="U389" s="461"/>
      <c r="V389" s="461"/>
    </row>
    <row r="390">
      <c r="A390" s="225"/>
      <c r="B390" s="672"/>
      <c r="C390" s="672"/>
      <c r="D390" s="672"/>
      <c r="E390" s="672"/>
      <c r="F390" s="672"/>
      <c r="G390" s="672"/>
      <c r="H390" s="672"/>
      <c r="I390" s="672"/>
      <c r="J390" s="672"/>
      <c r="K390" s="672"/>
      <c r="L390" s="672"/>
      <c r="M390" s="672"/>
      <c r="N390" s="672"/>
      <c r="O390" s="672"/>
      <c r="P390" s="672"/>
      <c r="Q390" s="672"/>
      <c r="R390" s="672"/>
      <c r="S390" s="672"/>
      <c r="T390" s="672"/>
      <c r="U390" s="461"/>
      <c r="V390" s="461"/>
    </row>
    <row r="391">
      <c r="A391" s="225"/>
      <c r="B391" s="672"/>
      <c r="C391" s="672"/>
      <c r="D391" s="672"/>
      <c r="E391" s="672"/>
      <c r="F391" s="672"/>
      <c r="G391" s="672"/>
      <c r="H391" s="672"/>
      <c r="I391" s="672"/>
      <c r="J391" s="672"/>
      <c r="K391" s="672"/>
      <c r="L391" s="672"/>
      <c r="M391" s="672"/>
      <c r="N391" s="672"/>
      <c r="O391" s="672"/>
      <c r="P391" s="672"/>
      <c r="Q391" s="672"/>
      <c r="R391" s="672"/>
      <c r="S391" s="672"/>
      <c r="T391" s="672"/>
      <c r="U391" s="461"/>
      <c r="V391" s="461"/>
    </row>
    <row r="392">
      <c r="A392" s="225"/>
      <c r="B392" s="672"/>
      <c r="C392" s="672"/>
      <c r="D392" s="672"/>
      <c r="E392" s="672"/>
      <c r="F392" s="672"/>
      <c r="G392" s="672"/>
      <c r="H392" s="672"/>
      <c r="I392" s="672"/>
      <c r="J392" s="672"/>
      <c r="K392" s="672"/>
      <c r="L392" s="672"/>
      <c r="M392" s="672"/>
      <c r="N392" s="672"/>
      <c r="O392" s="672"/>
      <c r="P392" s="672"/>
      <c r="Q392" s="672"/>
      <c r="R392" s="672"/>
      <c r="S392" s="672"/>
      <c r="T392" s="672"/>
      <c r="U392" s="461"/>
      <c r="V392" s="461"/>
    </row>
    <row r="393">
      <c r="A393" s="225"/>
      <c r="B393" s="672"/>
      <c r="C393" s="672"/>
      <c r="D393" s="672"/>
      <c r="E393" s="672"/>
      <c r="F393" s="672"/>
      <c r="G393" s="672"/>
      <c r="H393" s="672"/>
      <c r="I393" s="672"/>
      <c r="J393" s="672"/>
      <c r="K393" s="672"/>
      <c r="L393" s="672"/>
      <c r="M393" s="672"/>
      <c r="N393" s="672"/>
      <c r="O393" s="672"/>
      <c r="P393" s="672"/>
      <c r="Q393" s="672"/>
      <c r="R393" s="672"/>
      <c r="S393" s="672"/>
      <c r="T393" s="672"/>
      <c r="U393" s="461"/>
      <c r="V393" s="461"/>
    </row>
    <row r="394">
      <c r="A394" s="225"/>
      <c r="B394" s="672"/>
      <c r="C394" s="672"/>
      <c r="D394" s="672"/>
      <c r="E394" s="672"/>
      <c r="F394" s="672"/>
      <c r="G394" s="672"/>
      <c r="H394" s="672"/>
      <c r="I394" s="672"/>
      <c r="J394" s="672"/>
      <c r="K394" s="672"/>
      <c r="L394" s="672"/>
      <c r="M394" s="672"/>
      <c r="N394" s="672"/>
      <c r="O394" s="672"/>
      <c r="P394" s="672"/>
      <c r="Q394" s="672"/>
      <c r="R394" s="672"/>
      <c r="S394" s="672"/>
      <c r="T394" s="672"/>
      <c r="U394" s="461"/>
      <c r="V394" s="461"/>
    </row>
    <row r="395">
      <c r="A395" s="225"/>
      <c r="B395" s="672"/>
      <c r="C395" s="672"/>
      <c r="D395" s="672"/>
      <c r="E395" s="672"/>
      <c r="F395" s="672"/>
      <c r="G395" s="672"/>
      <c r="H395" s="672"/>
      <c r="I395" s="672"/>
      <c r="J395" s="672"/>
      <c r="K395" s="672"/>
      <c r="L395" s="672"/>
      <c r="M395" s="672"/>
      <c r="N395" s="672"/>
      <c r="O395" s="672"/>
      <c r="P395" s="672"/>
      <c r="Q395" s="672"/>
      <c r="R395" s="672"/>
      <c r="S395" s="672"/>
      <c r="T395" s="672"/>
      <c r="U395" s="461"/>
      <c r="V395" s="461"/>
    </row>
    <row r="396">
      <c r="A396" s="225"/>
      <c r="B396" s="672"/>
      <c r="C396" s="672"/>
      <c r="D396" s="672"/>
      <c r="E396" s="672"/>
      <c r="F396" s="672"/>
      <c r="G396" s="672"/>
      <c r="H396" s="672"/>
      <c r="I396" s="672"/>
      <c r="J396" s="672"/>
      <c r="K396" s="672"/>
      <c r="L396" s="672"/>
      <c r="M396" s="672"/>
      <c r="N396" s="672"/>
      <c r="O396" s="672"/>
      <c r="P396" s="672"/>
      <c r="Q396" s="672"/>
      <c r="R396" s="672"/>
      <c r="S396" s="672"/>
      <c r="T396" s="672"/>
      <c r="U396" s="461"/>
      <c r="V396" s="461"/>
    </row>
    <row r="397">
      <c r="A397" s="225"/>
      <c r="B397" s="672"/>
      <c r="C397" s="672"/>
      <c r="D397" s="672"/>
      <c r="E397" s="672"/>
      <c r="F397" s="672"/>
      <c r="G397" s="672"/>
      <c r="H397" s="672"/>
      <c r="I397" s="672"/>
      <c r="J397" s="672"/>
      <c r="K397" s="672"/>
      <c r="L397" s="672"/>
      <c r="M397" s="672"/>
      <c r="N397" s="672"/>
      <c r="O397" s="672"/>
      <c r="P397" s="672"/>
      <c r="Q397" s="672"/>
      <c r="R397" s="672"/>
      <c r="S397" s="672"/>
      <c r="T397" s="672"/>
      <c r="U397" s="461"/>
      <c r="V397" s="461"/>
    </row>
    <row r="398">
      <c r="A398" s="225"/>
      <c r="B398" s="672"/>
      <c r="C398" s="672"/>
      <c r="D398" s="672"/>
      <c r="E398" s="672"/>
      <c r="F398" s="672"/>
      <c r="G398" s="672"/>
      <c r="H398" s="672"/>
      <c r="I398" s="672"/>
      <c r="J398" s="672"/>
      <c r="K398" s="672"/>
      <c r="L398" s="672"/>
      <c r="M398" s="672"/>
      <c r="N398" s="672"/>
      <c r="O398" s="672"/>
      <c r="P398" s="672"/>
      <c r="Q398" s="672"/>
      <c r="R398" s="672"/>
      <c r="S398" s="672"/>
      <c r="T398" s="672"/>
      <c r="U398" s="461"/>
      <c r="V398" s="461"/>
    </row>
    <row r="399">
      <c r="A399" s="225"/>
      <c r="B399" s="672"/>
      <c r="C399" s="672"/>
      <c r="D399" s="672"/>
      <c r="E399" s="672"/>
      <c r="F399" s="672"/>
      <c r="G399" s="672"/>
      <c r="H399" s="672"/>
      <c r="I399" s="672"/>
      <c r="J399" s="672"/>
      <c r="K399" s="672"/>
      <c r="L399" s="672"/>
      <c r="M399" s="672"/>
      <c r="N399" s="672"/>
      <c r="O399" s="672"/>
      <c r="P399" s="672"/>
      <c r="Q399" s="672"/>
      <c r="R399" s="672"/>
      <c r="S399" s="672"/>
      <c r="T399" s="672"/>
      <c r="U399" s="461"/>
      <c r="V399" s="461"/>
    </row>
    <row r="400">
      <c r="A400" s="225"/>
      <c r="B400" s="672"/>
      <c r="C400" s="672"/>
      <c r="D400" s="672"/>
      <c r="E400" s="672"/>
      <c r="F400" s="672"/>
      <c r="G400" s="672"/>
      <c r="H400" s="672"/>
      <c r="I400" s="672"/>
      <c r="J400" s="672"/>
      <c r="K400" s="672"/>
      <c r="L400" s="672"/>
      <c r="M400" s="672"/>
      <c r="N400" s="672"/>
      <c r="O400" s="672"/>
      <c r="P400" s="672"/>
      <c r="Q400" s="672"/>
      <c r="R400" s="672"/>
      <c r="S400" s="672"/>
      <c r="T400" s="672"/>
      <c r="U400" s="461"/>
      <c r="V400" s="461"/>
    </row>
    <row r="401">
      <c r="A401" s="225"/>
      <c r="B401" s="672"/>
      <c r="C401" s="672"/>
      <c r="D401" s="672"/>
      <c r="E401" s="672"/>
      <c r="F401" s="672"/>
      <c r="G401" s="672"/>
      <c r="H401" s="672"/>
      <c r="I401" s="672"/>
      <c r="J401" s="672"/>
      <c r="K401" s="672"/>
      <c r="L401" s="672"/>
      <c r="M401" s="672"/>
      <c r="N401" s="672"/>
      <c r="O401" s="672"/>
      <c r="P401" s="672"/>
      <c r="Q401" s="672"/>
      <c r="R401" s="672"/>
      <c r="S401" s="672"/>
      <c r="T401" s="672"/>
      <c r="U401" s="461"/>
      <c r="V401" s="461"/>
    </row>
    <row r="402">
      <c r="A402" s="225"/>
      <c r="B402" s="672"/>
      <c r="C402" s="672"/>
      <c r="D402" s="672"/>
      <c r="E402" s="672"/>
      <c r="F402" s="672"/>
      <c r="G402" s="672"/>
      <c r="H402" s="672"/>
      <c r="I402" s="672"/>
      <c r="J402" s="672"/>
      <c r="K402" s="672"/>
      <c r="L402" s="672"/>
      <c r="M402" s="672"/>
      <c r="N402" s="672"/>
      <c r="O402" s="672"/>
      <c r="P402" s="672"/>
      <c r="Q402" s="672"/>
      <c r="R402" s="672"/>
      <c r="S402" s="672"/>
      <c r="T402" s="672"/>
      <c r="U402" s="461"/>
      <c r="V402" s="461"/>
    </row>
    <row r="403">
      <c r="A403" s="225"/>
      <c r="B403" s="672"/>
      <c r="C403" s="672"/>
      <c r="D403" s="672"/>
      <c r="E403" s="672"/>
      <c r="F403" s="672"/>
      <c r="G403" s="672"/>
      <c r="H403" s="672"/>
      <c r="I403" s="672"/>
      <c r="J403" s="672"/>
      <c r="K403" s="672"/>
      <c r="L403" s="672"/>
      <c r="M403" s="672"/>
      <c r="N403" s="672"/>
      <c r="O403" s="672"/>
      <c r="P403" s="672"/>
      <c r="Q403" s="672"/>
      <c r="R403" s="672"/>
      <c r="S403" s="672"/>
      <c r="T403" s="672"/>
      <c r="U403" s="461"/>
      <c r="V403" s="461"/>
    </row>
    <row r="404">
      <c r="A404" s="225"/>
      <c r="B404" s="672"/>
      <c r="C404" s="672"/>
      <c r="D404" s="672"/>
      <c r="E404" s="672"/>
      <c r="F404" s="672"/>
      <c r="G404" s="672"/>
      <c r="H404" s="672"/>
      <c r="I404" s="672"/>
      <c r="J404" s="672"/>
      <c r="K404" s="672"/>
      <c r="L404" s="672"/>
      <c r="M404" s="672"/>
      <c r="N404" s="672"/>
      <c r="O404" s="672"/>
      <c r="P404" s="672"/>
      <c r="Q404" s="672"/>
      <c r="R404" s="672"/>
      <c r="S404" s="672"/>
      <c r="T404" s="672"/>
      <c r="U404" s="461"/>
      <c r="V404" s="461"/>
    </row>
    <row r="405">
      <c r="A405" s="225"/>
      <c r="B405" s="672"/>
      <c r="C405" s="672"/>
      <c r="D405" s="672"/>
      <c r="E405" s="672"/>
      <c r="F405" s="672"/>
      <c r="G405" s="672"/>
      <c r="H405" s="672"/>
      <c r="I405" s="672"/>
      <c r="J405" s="672"/>
      <c r="K405" s="672"/>
      <c r="L405" s="672"/>
      <c r="M405" s="672"/>
      <c r="N405" s="672"/>
      <c r="O405" s="672"/>
      <c r="P405" s="672"/>
      <c r="Q405" s="672"/>
      <c r="R405" s="672"/>
      <c r="S405" s="672"/>
      <c r="T405" s="672"/>
      <c r="U405" s="461"/>
      <c r="V405" s="461"/>
    </row>
    <row r="406">
      <c r="A406" s="225"/>
      <c r="B406" s="672"/>
      <c r="C406" s="672"/>
      <c r="D406" s="672"/>
      <c r="E406" s="672"/>
      <c r="F406" s="672"/>
      <c r="G406" s="672"/>
      <c r="H406" s="672"/>
      <c r="I406" s="672"/>
      <c r="J406" s="672"/>
      <c r="K406" s="672"/>
      <c r="L406" s="672"/>
      <c r="M406" s="672"/>
      <c r="N406" s="672"/>
      <c r="O406" s="672"/>
      <c r="P406" s="672"/>
      <c r="Q406" s="672"/>
      <c r="R406" s="672"/>
      <c r="S406" s="672"/>
      <c r="T406" s="672"/>
      <c r="U406" s="461"/>
      <c r="V406" s="461"/>
    </row>
    <row r="407">
      <c r="A407" s="225"/>
      <c r="B407" s="672"/>
      <c r="C407" s="672"/>
      <c r="D407" s="672"/>
      <c r="E407" s="672"/>
      <c r="F407" s="672"/>
      <c r="G407" s="672"/>
      <c r="H407" s="672"/>
      <c r="I407" s="672"/>
      <c r="J407" s="672"/>
      <c r="K407" s="672"/>
      <c r="L407" s="672"/>
      <c r="M407" s="672"/>
      <c r="N407" s="672"/>
      <c r="O407" s="672"/>
      <c r="P407" s="672"/>
      <c r="Q407" s="672"/>
      <c r="R407" s="672"/>
      <c r="S407" s="672"/>
      <c r="T407" s="672"/>
      <c r="U407" s="461"/>
      <c r="V407" s="461"/>
    </row>
    <row r="408">
      <c r="A408" s="225"/>
      <c r="B408" s="672"/>
      <c r="C408" s="672"/>
      <c r="D408" s="672"/>
      <c r="E408" s="672"/>
      <c r="F408" s="672"/>
      <c r="G408" s="672"/>
      <c r="H408" s="672"/>
      <c r="I408" s="672"/>
      <c r="J408" s="672"/>
      <c r="K408" s="672"/>
      <c r="L408" s="672"/>
      <c r="M408" s="672"/>
      <c r="N408" s="672"/>
      <c r="O408" s="672"/>
      <c r="P408" s="672"/>
      <c r="Q408" s="672"/>
      <c r="R408" s="672"/>
      <c r="S408" s="672"/>
      <c r="T408" s="672"/>
      <c r="U408" s="461"/>
      <c r="V408" s="461"/>
    </row>
    <row r="409">
      <c r="A409" s="225"/>
      <c r="B409" s="672"/>
      <c r="C409" s="672"/>
      <c r="D409" s="672"/>
      <c r="E409" s="672"/>
      <c r="F409" s="672"/>
      <c r="G409" s="672"/>
      <c r="H409" s="672"/>
      <c r="I409" s="672"/>
      <c r="J409" s="672"/>
      <c r="K409" s="672"/>
      <c r="L409" s="672"/>
      <c r="M409" s="672"/>
      <c r="N409" s="672"/>
      <c r="O409" s="672"/>
      <c r="P409" s="672"/>
      <c r="Q409" s="672"/>
      <c r="R409" s="672"/>
      <c r="S409" s="672"/>
      <c r="T409" s="672"/>
      <c r="U409" s="461"/>
      <c r="V409" s="461"/>
    </row>
    <row r="410">
      <c r="A410" s="225"/>
      <c r="B410" s="672"/>
      <c r="C410" s="672"/>
      <c r="D410" s="672"/>
      <c r="E410" s="672"/>
      <c r="F410" s="672"/>
      <c r="G410" s="672"/>
      <c r="H410" s="672"/>
      <c r="I410" s="672"/>
      <c r="J410" s="672"/>
      <c r="K410" s="672"/>
      <c r="L410" s="672"/>
      <c r="M410" s="672"/>
      <c r="N410" s="672"/>
      <c r="O410" s="672"/>
      <c r="P410" s="672"/>
      <c r="Q410" s="672"/>
      <c r="R410" s="672"/>
      <c r="S410" s="672"/>
      <c r="T410" s="672"/>
      <c r="U410" s="461"/>
      <c r="V410" s="461"/>
    </row>
    <row r="411">
      <c r="A411" s="225"/>
      <c r="B411" s="672"/>
      <c r="C411" s="672"/>
      <c r="D411" s="672"/>
      <c r="E411" s="672"/>
      <c r="F411" s="672"/>
      <c r="G411" s="672"/>
      <c r="H411" s="672"/>
      <c r="I411" s="672"/>
      <c r="J411" s="672"/>
      <c r="K411" s="672"/>
      <c r="L411" s="672"/>
      <c r="M411" s="672"/>
      <c r="N411" s="672"/>
      <c r="O411" s="672"/>
      <c r="P411" s="672"/>
      <c r="Q411" s="672"/>
      <c r="R411" s="672"/>
      <c r="S411" s="672"/>
      <c r="T411" s="672"/>
      <c r="U411" s="461"/>
      <c r="V411" s="461"/>
    </row>
    <row r="412">
      <c r="A412" s="225"/>
      <c r="B412" s="672"/>
      <c r="C412" s="672"/>
      <c r="D412" s="672"/>
      <c r="E412" s="672"/>
      <c r="F412" s="672"/>
      <c r="G412" s="672"/>
      <c r="H412" s="672"/>
      <c r="I412" s="672"/>
      <c r="J412" s="672"/>
      <c r="K412" s="672"/>
      <c r="L412" s="672"/>
      <c r="M412" s="672"/>
      <c r="N412" s="672"/>
      <c r="O412" s="672"/>
      <c r="P412" s="672"/>
      <c r="Q412" s="672"/>
      <c r="R412" s="672"/>
      <c r="S412" s="672"/>
      <c r="T412" s="672"/>
      <c r="U412" s="461"/>
      <c r="V412" s="461"/>
    </row>
    <row r="413">
      <c r="A413" s="225"/>
      <c r="B413" s="672"/>
      <c r="C413" s="672"/>
      <c r="D413" s="672"/>
      <c r="E413" s="672"/>
      <c r="F413" s="672"/>
      <c r="G413" s="672"/>
      <c r="H413" s="672"/>
      <c r="I413" s="672"/>
      <c r="J413" s="672"/>
      <c r="K413" s="672"/>
      <c r="L413" s="672"/>
      <c r="M413" s="672"/>
      <c r="N413" s="672"/>
      <c r="O413" s="672"/>
      <c r="P413" s="672"/>
      <c r="Q413" s="672"/>
      <c r="R413" s="672"/>
      <c r="S413" s="672"/>
      <c r="T413" s="672"/>
      <c r="U413" s="461"/>
      <c r="V413" s="461"/>
    </row>
    <row r="414">
      <c r="A414" s="225"/>
      <c r="B414" s="672"/>
      <c r="C414" s="672"/>
      <c r="D414" s="672"/>
      <c r="E414" s="672"/>
      <c r="F414" s="672"/>
      <c r="G414" s="672"/>
      <c r="H414" s="672"/>
      <c r="I414" s="672"/>
      <c r="J414" s="672"/>
      <c r="K414" s="672"/>
      <c r="L414" s="672"/>
      <c r="M414" s="672"/>
      <c r="N414" s="672"/>
      <c r="O414" s="672"/>
      <c r="P414" s="672"/>
      <c r="Q414" s="672"/>
      <c r="R414" s="672"/>
      <c r="S414" s="672"/>
      <c r="T414" s="672"/>
      <c r="U414" s="461"/>
      <c r="V414" s="461"/>
    </row>
    <row r="415">
      <c r="A415" s="225"/>
      <c r="B415" s="672"/>
      <c r="C415" s="672"/>
      <c r="D415" s="672"/>
      <c r="E415" s="672"/>
      <c r="F415" s="672"/>
      <c r="G415" s="672"/>
      <c r="H415" s="672"/>
      <c r="I415" s="672"/>
      <c r="J415" s="672"/>
      <c r="K415" s="672"/>
      <c r="L415" s="672"/>
      <c r="M415" s="672"/>
      <c r="N415" s="672"/>
      <c r="O415" s="672"/>
      <c r="P415" s="672"/>
      <c r="Q415" s="672"/>
      <c r="R415" s="672"/>
      <c r="S415" s="672"/>
      <c r="T415" s="672"/>
      <c r="U415" s="461"/>
      <c r="V415" s="461"/>
    </row>
    <row r="416">
      <c r="A416" s="225"/>
      <c r="B416" s="672"/>
      <c r="C416" s="672"/>
      <c r="D416" s="672"/>
      <c r="E416" s="672"/>
      <c r="F416" s="672"/>
      <c r="G416" s="672"/>
      <c r="H416" s="672"/>
      <c r="I416" s="672"/>
      <c r="J416" s="672"/>
      <c r="K416" s="672"/>
      <c r="L416" s="672"/>
      <c r="M416" s="672"/>
      <c r="N416" s="672"/>
      <c r="O416" s="672"/>
      <c r="P416" s="672"/>
      <c r="Q416" s="672"/>
      <c r="R416" s="672"/>
      <c r="S416" s="672"/>
      <c r="T416" s="672"/>
      <c r="U416" s="461"/>
      <c r="V416" s="461"/>
    </row>
    <row r="417">
      <c r="A417" s="225"/>
      <c r="B417" s="672"/>
      <c r="C417" s="672"/>
      <c r="D417" s="672"/>
      <c r="E417" s="672"/>
      <c r="F417" s="672"/>
      <c r="G417" s="672"/>
      <c r="H417" s="672"/>
      <c r="I417" s="672"/>
      <c r="J417" s="672"/>
      <c r="K417" s="672"/>
      <c r="L417" s="672"/>
      <c r="M417" s="672"/>
      <c r="N417" s="672"/>
      <c r="O417" s="672"/>
      <c r="P417" s="672"/>
      <c r="Q417" s="672"/>
      <c r="R417" s="672"/>
      <c r="S417" s="672"/>
      <c r="T417" s="672"/>
      <c r="U417" s="461"/>
      <c r="V417" s="461"/>
    </row>
    <row r="418">
      <c r="A418" s="225"/>
      <c r="B418" s="672"/>
      <c r="C418" s="672"/>
      <c r="D418" s="672"/>
      <c r="E418" s="672"/>
      <c r="F418" s="672"/>
      <c r="G418" s="672"/>
      <c r="H418" s="672"/>
      <c r="I418" s="672"/>
      <c r="J418" s="672"/>
      <c r="K418" s="672"/>
      <c r="L418" s="672"/>
      <c r="M418" s="672"/>
      <c r="N418" s="672"/>
      <c r="O418" s="672"/>
      <c r="P418" s="672"/>
      <c r="Q418" s="672"/>
      <c r="R418" s="672"/>
      <c r="S418" s="672"/>
      <c r="T418" s="672"/>
      <c r="U418" s="461"/>
      <c r="V418" s="461"/>
    </row>
    <row r="419">
      <c r="A419" s="225"/>
      <c r="B419" s="672"/>
      <c r="C419" s="672"/>
      <c r="D419" s="672"/>
      <c r="E419" s="672"/>
      <c r="F419" s="672"/>
      <c r="G419" s="672"/>
      <c r="H419" s="672"/>
      <c r="I419" s="672"/>
      <c r="J419" s="672"/>
      <c r="K419" s="672"/>
      <c r="L419" s="672"/>
      <c r="M419" s="672"/>
      <c r="N419" s="672"/>
      <c r="O419" s="672"/>
      <c r="P419" s="672"/>
      <c r="Q419" s="672"/>
      <c r="R419" s="672"/>
      <c r="S419" s="672"/>
      <c r="T419" s="672"/>
      <c r="U419" s="461"/>
      <c r="V419" s="461"/>
    </row>
    <row r="420">
      <c r="A420" s="225"/>
      <c r="B420" s="672"/>
      <c r="C420" s="672"/>
      <c r="D420" s="672"/>
      <c r="E420" s="672"/>
      <c r="F420" s="672"/>
      <c r="G420" s="672"/>
      <c r="H420" s="672"/>
      <c r="I420" s="672"/>
      <c r="J420" s="672"/>
      <c r="K420" s="672"/>
      <c r="L420" s="672"/>
      <c r="M420" s="672"/>
      <c r="N420" s="672"/>
      <c r="O420" s="672"/>
      <c r="P420" s="672"/>
      <c r="Q420" s="672"/>
      <c r="R420" s="672"/>
      <c r="S420" s="672"/>
      <c r="T420" s="672"/>
      <c r="U420" s="461"/>
      <c r="V420" s="461"/>
    </row>
    <row r="421">
      <c r="A421" s="225"/>
      <c r="B421" s="672"/>
      <c r="C421" s="672"/>
      <c r="D421" s="672"/>
      <c r="E421" s="672"/>
      <c r="F421" s="672"/>
      <c r="G421" s="672"/>
      <c r="H421" s="672"/>
      <c r="I421" s="672"/>
      <c r="J421" s="672"/>
      <c r="K421" s="672"/>
      <c r="L421" s="672"/>
      <c r="M421" s="672"/>
      <c r="N421" s="672"/>
      <c r="O421" s="672"/>
      <c r="P421" s="672"/>
      <c r="Q421" s="672"/>
      <c r="R421" s="672"/>
      <c r="S421" s="672"/>
      <c r="T421" s="672"/>
      <c r="U421" s="461"/>
      <c r="V421" s="461"/>
    </row>
    <row r="422">
      <c r="A422" s="225"/>
      <c r="B422" s="672"/>
      <c r="C422" s="672"/>
      <c r="D422" s="672"/>
      <c r="E422" s="672"/>
      <c r="F422" s="672"/>
      <c r="G422" s="672"/>
      <c r="H422" s="672"/>
      <c r="I422" s="672"/>
      <c r="J422" s="672"/>
      <c r="K422" s="672"/>
      <c r="L422" s="672"/>
      <c r="M422" s="672"/>
      <c r="N422" s="672"/>
      <c r="O422" s="672"/>
      <c r="P422" s="672"/>
      <c r="Q422" s="672"/>
      <c r="R422" s="672"/>
      <c r="S422" s="672"/>
      <c r="T422" s="672"/>
      <c r="U422" s="461"/>
      <c r="V422" s="461"/>
    </row>
    <row r="423">
      <c r="A423" s="225"/>
      <c r="B423" s="672"/>
      <c r="C423" s="672"/>
      <c r="D423" s="672"/>
      <c r="E423" s="672"/>
      <c r="F423" s="672"/>
      <c r="G423" s="672"/>
      <c r="H423" s="672"/>
      <c r="I423" s="672"/>
      <c r="J423" s="672"/>
      <c r="K423" s="672"/>
      <c r="L423" s="672"/>
      <c r="M423" s="672"/>
      <c r="N423" s="672"/>
      <c r="O423" s="672"/>
      <c r="P423" s="672"/>
      <c r="Q423" s="672"/>
      <c r="R423" s="672"/>
      <c r="S423" s="672"/>
      <c r="T423" s="672"/>
      <c r="U423" s="461"/>
      <c r="V423" s="461"/>
    </row>
    <row r="424">
      <c r="A424" s="225"/>
      <c r="B424" s="672"/>
      <c r="C424" s="672"/>
      <c r="D424" s="672"/>
      <c r="E424" s="672"/>
      <c r="F424" s="672"/>
      <c r="G424" s="672"/>
      <c r="H424" s="672"/>
      <c r="I424" s="672"/>
      <c r="J424" s="672"/>
      <c r="K424" s="672"/>
      <c r="L424" s="672"/>
      <c r="M424" s="672"/>
      <c r="N424" s="672"/>
      <c r="O424" s="672"/>
      <c r="P424" s="672"/>
      <c r="Q424" s="672"/>
      <c r="R424" s="672"/>
      <c r="S424" s="672"/>
      <c r="T424" s="672"/>
      <c r="U424" s="461"/>
      <c r="V424" s="461"/>
    </row>
    <row r="425">
      <c r="A425" s="225"/>
      <c r="B425" s="672"/>
      <c r="C425" s="672"/>
      <c r="D425" s="672"/>
      <c r="E425" s="672"/>
      <c r="F425" s="672"/>
      <c r="G425" s="672"/>
      <c r="H425" s="672"/>
      <c r="I425" s="672"/>
      <c r="J425" s="672"/>
      <c r="K425" s="672"/>
      <c r="L425" s="672"/>
      <c r="M425" s="672"/>
      <c r="N425" s="672"/>
      <c r="O425" s="672"/>
      <c r="P425" s="672"/>
      <c r="Q425" s="672"/>
      <c r="R425" s="672"/>
      <c r="S425" s="672"/>
      <c r="T425" s="672"/>
      <c r="U425" s="461"/>
      <c r="V425" s="461"/>
    </row>
    <row r="426">
      <c r="A426" s="225"/>
      <c r="B426" s="672"/>
      <c r="C426" s="672"/>
      <c r="D426" s="672"/>
      <c r="E426" s="672"/>
      <c r="F426" s="672"/>
      <c r="G426" s="672"/>
      <c r="H426" s="672"/>
      <c r="I426" s="672"/>
      <c r="J426" s="672"/>
      <c r="K426" s="672"/>
      <c r="L426" s="672"/>
      <c r="M426" s="672"/>
      <c r="N426" s="672"/>
      <c r="O426" s="672"/>
      <c r="P426" s="672"/>
      <c r="Q426" s="672"/>
      <c r="R426" s="672"/>
      <c r="S426" s="672"/>
      <c r="T426" s="672"/>
      <c r="U426" s="461"/>
      <c r="V426" s="461"/>
    </row>
    <row r="427">
      <c r="A427" s="225"/>
      <c r="B427" s="672"/>
      <c r="C427" s="672"/>
      <c r="D427" s="672"/>
      <c r="E427" s="672"/>
      <c r="F427" s="672"/>
      <c r="G427" s="672"/>
      <c r="H427" s="672"/>
      <c r="I427" s="672"/>
      <c r="J427" s="672"/>
      <c r="K427" s="672"/>
      <c r="L427" s="672"/>
      <c r="M427" s="672"/>
      <c r="N427" s="672"/>
      <c r="O427" s="672"/>
      <c r="P427" s="672"/>
      <c r="Q427" s="672"/>
      <c r="R427" s="672"/>
      <c r="S427" s="672"/>
      <c r="T427" s="672"/>
      <c r="U427" s="461"/>
      <c r="V427" s="461"/>
    </row>
    <row r="428">
      <c r="A428" s="225"/>
      <c r="B428" s="672"/>
      <c r="C428" s="672"/>
      <c r="D428" s="672"/>
      <c r="E428" s="672"/>
      <c r="F428" s="672"/>
      <c r="G428" s="672"/>
      <c r="H428" s="672"/>
      <c r="I428" s="672"/>
      <c r="J428" s="672"/>
      <c r="K428" s="672"/>
      <c r="L428" s="672"/>
      <c r="M428" s="672"/>
      <c r="N428" s="672"/>
      <c r="O428" s="672"/>
      <c r="P428" s="672"/>
      <c r="Q428" s="672"/>
      <c r="R428" s="672"/>
      <c r="S428" s="672"/>
      <c r="T428" s="672"/>
      <c r="U428" s="461"/>
      <c r="V428" s="461"/>
    </row>
    <row r="429">
      <c r="A429" s="225"/>
      <c r="B429" s="672"/>
      <c r="C429" s="672"/>
      <c r="D429" s="672"/>
      <c r="E429" s="672"/>
      <c r="F429" s="672"/>
      <c r="G429" s="672"/>
      <c r="H429" s="672"/>
      <c r="I429" s="672"/>
      <c r="J429" s="672"/>
      <c r="K429" s="672"/>
      <c r="L429" s="672"/>
      <c r="M429" s="672"/>
      <c r="N429" s="672"/>
      <c r="O429" s="672"/>
      <c r="P429" s="672"/>
      <c r="Q429" s="672"/>
      <c r="R429" s="672"/>
      <c r="S429" s="672"/>
      <c r="T429" s="672"/>
      <c r="U429" s="461"/>
      <c r="V429" s="461"/>
    </row>
    <row r="430">
      <c r="A430" s="225"/>
      <c r="B430" s="672"/>
      <c r="C430" s="672"/>
      <c r="D430" s="672"/>
      <c r="E430" s="672"/>
      <c r="F430" s="672"/>
      <c r="G430" s="672"/>
      <c r="H430" s="672"/>
      <c r="I430" s="672"/>
      <c r="J430" s="672"/>
      <c r="K430" s="672"/>
      <c r="L430" s="672"/>
      <c r="M430" s="672"/>
      <c r="N430" s="672"/>
      <c r="O430" s="672"/>
      <c r="P430" s="672"/>
      <c r="Q430" s="672"/>
      <c r="R430" s="672"/>
      <c r="S430" s="672"/>
      <c r="T430" s="672"/>
      <c r="U430" s="461"/>
      <c r="V430" s="461"/>
    </row>
    <row r="431">
      <c r="A431" s="225"/>
      <c r="B431" s="672"/>
      <c r="C431" s="672"/>
      <c r="D431" s="672"/>
      <c r="E431" s="672"/>
      <c r="F431" s="672"/>
      <c r="G431" s="672"/>
      <c r="H431" s="672"/>
      <c r="I431" s="672"/>
      <c r="J431" s="672"/>
      <c r="K431" s="672"/>
      <c r="L431" s="672"/>
      <c r="M431" s="672"/>
      <c r="N431" s="672"/>
      <c r="O431" s="672"/>
      <c r="P431" s="672"/>
      <c r="Q431" s="672"/>
      <c r="R431" s="672"/>
      <c r="S431" s="672"/>
      <c r="T431" s="672"/>
      <c r="U431" s="461"/>
      <c r="V431" s="461"/>
    </row>
    <row r="432">
      <c r="A432" s="225"/>
      <c r="B432" s="672"/>
      <c r="C432" s="672"/>
      <c r="D432" s="672"/>
      <c r="E432" s="672"/>
      <c r="F432" s="672"/>
      <c r="G432" s="672"/>
      <c r="H432" s="672"/>
      <c r="I432" s="672"/>
      <c r="J432" s="672"/>
      <c r="K432" s="672"/>
      <c r="L432" s="672"/>
      <c r="M432" s="672"/>
      <c r="N432" s="672"/>
      <c r="O432" s="672"/>
      <c r="P432" s="672"/>
      <c r="Q432" s="672"/>
      <c r="R432" s="672"/>
      <c r="S432" s="672"/>
      <c r="T432" s="672"/>
      <c r="U432" s="461"/>
      <c r="V432" s="461"/>
    </row>
    <row r="433">
      <c r="A433" s="225"/>
      <c r="B433" s="672"/>
      <c r="C433" s="672"/>
      <c r="D433" s="672"/>
      <c r="E433" s="672"/>
      <c r="F433" s="672"/>
      <c r="G433" s="672"/>
      <c r="H433" s="672"/>
      <c r="I433" s="672"/>
      <c r="J433" s="672"/>
      <c r="K433" s="672"/>
      <c r="L433" s="672"/>
      <c r="M433" s="672"/>
      <c r="N433" s="672"/>
      <c r="O433" s="672"/>
      <c r="P433" s="672"/>
      <c r="Q433" s="672"/>
      <c r="R433" s="672"/>
      <c r="S433" s="672"/>
      <c r="T433" s="672"/>
      <c r="U433" s="461"/>
      <c r="V433" s="461"/>
    </row>
    <row r="434">
      <c r="A434" s="225"/>
      <c r="B434" s="672"/>
      <c r="C434" s="672"/>
      <c r="D434" s="672"/>
      <c r="E434" s="672"/>
      <c r="F434" s="672"/>
      <c r="G434" s="672"/>
      <c r="H434" s="672"/>
      <c r="I434" s="672"/>
      <c r="J434" s="672"/>
      <c r="K434" s="672"/>
      <c r="L434" s="672"/>
      <c r="M434" s="672"/>
      <c r="N434" s="672"/>
      <c r="O434" s="672"/>
      <c r="P434" s="672"/>
      <c r="Q434" s="672"/>
      <c r="R434" s="672"/>
      <c r="S434" s="672"/>
      <c r="T434" s="672"/>
      <c r="U434" s="461"/>
      <c r="V434" s="461"/>
    </row>
    <row r="435">
      <c r="A435" s="225"/>
      <c r="B435" s="672"/>
      <c r="C435" s="672"/>
      <c r="D435" s="672"/>
      <c r="E435" s="672"/>
      <c r="F435" s="672"/>
      <c r="G435" s="672"/>
      <c r="H435" s="672"/>
      <c r="I435" s="672"/>
      <c r="J435" s="672"/>
      <c r="K435" s="672"/>
      <c r="L435" s="672"/>
      <c r="M435" s="672"/>
      <c r="N435" s="672"/>
      <c r="O435" s="672"/>
      <c r="P435" s="672"/>
      <c r="Q435" s="672"/>
      <c r="R435" s="672"/>
      <c r="S435" s="672"/>
      <c r="T435" s="672"/>
      <c r="U435" s="461"/>
      <c r="V435" s="461"/>
    </row>
    <row r="436">
      <c r="A436" s="225"/>
      <c r="B436" s="672"/>
      <c r="C436" s="672"/>
      <c r="D436" s="672"/>
      <c r="E436" s="672"/>
      <c r="F436" s="672"/>
      <c r="G436" s="672"/>
      <c r="H436" s="672"/>
      <c r="I436" s="672"/>
      <c r="J436" s="672"/>
      <c r="K436" s="672"/>
      <c r="L436" s="672"/>
      <c r="M436" s="672"/>
      <c r="N436" s="672"/>
      <c r="O436" s="672"/>
      <c r="P436" s="672"/>
      <c r="Q436" s="672"/>
      <c r="R436" s="672"/>
      <c r="S436" s="672"/>
      <c r="T436" s="672"/>
      <c r="U436" s="461"/>
      <c r="V436" s="461"/>
    </row>
    <row r="437">
      <c r="A437" s="225"/>
      <c r="B437" s="672"/>
      <c r="C437" s="672"/>
      <c r="D437" s="672"/>
      <c r="E437" s="672"/>
      <c r="F437" s="672"/>
      <c r="G437" s="672"/>
      <c r="H437" s="672"/>
      <c r="I437" s="672"/>
      <c r="J437" s="672"/>
      <c r="K437" s="672"/>
      <c r="L437" s="672"/>
      <c r="M437" s="672"/>
      <c r="N437" s="672"/>
      <c r="O437" s="672"/>
      <c r="P437" s="672"/>
      <c r="Q437" s="672"/>
      <c r="R437" s="672"/>
      <c r="S437" s="672"/>
      <c r="T437" s="672"/>
      <c r="U437" s="461"/>
      <c r="V437" s="461"/>
    </row>
    <row r="438">
      <c r="A438" s="225"/>
      <c r="B438" s="672"/>
      <c r="C438" s="672"/>
      <c r="D438" s="672"/>
      <c r="E438" s="672"/>
      <c r="F438" s="672"/>
      <c r="G438" s="672"/>
      <c r="H438" s="672"/>
      <c r="I438" s="672"/>
      <c r="J438" s="672"/>
      <c r="K438" s="672"/>
      <c r="L438" s="672"/>
      <c r="M438" s="672"/>
      <c r="N438" s="672"/>
      <c r="O438" s="672"/>
      <c r="P438" s="672"/>
      <c r="Q438" s="672"/>
      <c r="R438" s="672"/>
      <c r="S438" s="672"/>
      <c r="T438" s="672"/>
      <c r="U438" s="461"/>
      <c r="V438" s="461"/>
    </row>
    <row r="439">
      <c r="A439" s="225"/>
      <c r="B439" s="672"/>
      <c r="C439" s="672"/>
      <c r="D439" s="672"/>
      <c r="E439" s="672"/>
      <c r="F439" s="672"/>
      <c r="G439" s="672"/>
      <c r="H439" s="672"/>
      <c r="I439" s="672"/>
      <c r="J439" s="672"/>
      <c r="K439" s="672"/>
      <c r="L439" s="672"/>
      <c r="M439" s="672"/>
      <c r="N439" s="672"/>
      <c r="O439" s="672"/>
      <c r="P439" s="672"/>
      <c r="Q439" s="672"/>
      <c r="R439" s="672"/>
      <c r="S439" s="672"/>
      <c r="T439" s="672"/>
      <c r="U439" s="461"/>
      <c r="V439" s="461"/>
    </row>
    <row r="440">
      <c r="A440" s="225"/>
      <c r="B440" s="672"/>
      <c r="C440" s="672"/>
      <c r="D440" s="672"/>
      <c r="E440" s="672"/>
      <c r="F440" s="672"/>
      <c r="G440" s="672"/>
      <c r="H440" s="672"/>
      <c r="I440" s="672"/>
      <c r="J440" s="672"/>
      <c r="K440" s="672"/>
      <c r="L440" s="672"/>
      <c r="M440" s="672"/>
      <c r="N440" s="672"/>
      <c r="O440" s="672"/>
      <c r="P440" s="672"/>
      <c r="Q440" s="672"/>
      <c r="R440" s="672"/>
      <c r="S440" s="672"/>
      <c r="T440" s="672"/>
      <c r="U440" s="461"/>
      <c r="V440" s="461"/>
    </row>
    <row r="441">
      <c r="A441" s="225"/>
      <c r="B441" s="672"/>
      <c r="C441" s="672"/>
      <c r="D441" s="672"/>
      <c r="E441" s="672"/>
      <c r="F441" s="672"/>
      <c r="G441" s="672"/>
      <c r="H441" s="672"/>
      <c r="I441" s="672"/>
      <c r="J441" s="672"/>
      <c r="K441" s="672"/>
      <c r="L441" s="672"/>
      <c r="M441" s="672"/>
      <c r="N441" s="672"/>
      <c r="O441" s="672"/>
      <c r="P441" s="672"/>
      <c r="Q441" s="672"/>
      <c r="R441" s="672"/>
      <c r="S441" s="672"/>
      <c r="T441" s="672"/>
      <c r="U441" s="461"/>
      <c r="V441" s="461"/>
    </row>
    <row r="442">
      <c r="A442" s="225"/>
      <c r="B442" s="672"/>
      <c r="C442" s="672"/>
      <c r="D442" s="672"/>
      <c r="E442" s="672"/>
      <c r="F442" s="672"/>
      <c r="G442" s="672"/>
      <c r="H442" s="672"/>
      <c r="I442" s="672"/>
      <c r="J442" s="672"/>
      <c r="K442" s="672"/>
      <c r="L442" s="672"/>
      <c r="M442" s="672"/>
      <c r="N442" s="672"/>
      <c r="O442" s="672"/>
      <c r="P442" s="672"/>
      <c r="Q442" s="672"/>
      <c r="R442" s="672"/>
      <c r="S442" s="672"/>
      <c r="T442" s="672"/>
      <c r="U442" s="461"/>
      <c r="V442" s="461"/>
    </row>
    <row r="443">
      <c r="A443" s="225"/>
      <c r="B443" s="672"/>
      <c r="C443" s="672"/>
      <c r="D443" s="672"/>
      <c r="E443" s="672"/>
      <c r="F443" s="672"/>
      <c r="G443" s="672"/>
      <c r="H443" s="672"/>
      <c r="I443" s="672"/>
      <c r="J443" s="672"/>
      <c r="K443" s="672"/>
      <c r="L443" s="672"/>
      <c r="M443" s="672"/>
      <c r="N443" s="672"/>
      <c r="O443" s="672"/>
      <c r="P443" s="672"/>
      <c r="Q443" s="672"/>
      <c r="R443" s="672"/>
      <c r="S443" s="672"/>
      <c r="T443" s="672"/>
      <c r="U443" s="461"/>
      <c r="V443" s="461"/>
    </row>
    <row r="444">
      <c r="A444" s="225"/>
      <c r="B444" s="672"/>
      <c r="C444" s="672"/>
      <c r="D444" s="672"/>
      <c r="E444" s="672"/>
      <c r="F444" s="672"/>
      <c r="G444" s="672"/>
      <c r="H444" s="672"/>
      <c r="I444" s="672"/>
      <c r="J444" s="672"/>
      <c r="K444" s="672"/>
      <c r="L444" s="672"/>
      <c r="M444" s="672"/>
      <c r="N444" s="672"/>
      <c r="O444" s="672"/>
      <c r="P444" s="672"/>
      <c r="Q444" s="672"/>
      <c r="R444" s="672"/>
      <c r="S444" s="672"/>
      <c r="T444" s="672"/>
      <c r="U444" s="461"/>
      <c r="V444" s="461"/>
    </row>
    <row r="445">
      <c r="A445" s="225"/>
      <c r="B445" s="672"/>
      <c r="C445" s="672"/>
      <c r="D445" s="672"/>
      <c r="E445" s="672"/>
      <c r="F445" s="672"/>
      <c r="G445" s="672"/>
      <c r="H445" s="672"/>
      <c r="I445" s="672"/>
      <c r="J445" s="672"/>
      <c r="K445" s="672"/>
      <c r="L445" s="672"/>
      <c r="M445" s="672"/>
      <c r="N445" s="672"/>
      <c r="O445" s="672"/>
      <c r="P445" s="672"/>
      <c r="Q445" s="672"/>
      <c r="R445" s="672"/>
      <c r="S445" s="672"/>
      <c r="T445" s="672"/>
      <c r="U445" s="461"/>
      <c r="V445" s="461"/>
    </row>
    <row r="446">
      <c r="A446" s="225"/>
      <c r="B446" s="672"/>
      <c r="C446" s="672"/>
      <c r="D446" s="672"/>
      <c r="E446" s="672"/>
      <c r="F446" s="672"/>
      <c r="G446" s="672"/>
      <c r="H446" s="672"/>
      <c r="I446" s="672"/>
      <c r="J446" s="672"/>
      <c r="K446" s="672"/>
      <c r="L446" s="672"/>
      <c r="M446" s="672"/>
      <c r="N446" s="672"/>
      <c r="O446" s="672"/>
      <c r="P446" s="672"/>
      <c r="Q446" s="672"/>
      <c r="R446" s="672"/>
      <c r="S446" s="672"/>
      <c r="T446" s="672"/>
      <c r="U446" s="461"/>
      <c r="V446" s="461"/>
    </row>
    <row r="447">
      <c r="A447" s="225"/>
      <c r="B447" s="672"/>
      <c r="C447" s="672"/>
      <c r="D447" s="672"/>
      <c r="E447" s="672"/>
      <c r="F447" s="672"/>
      <c r="G447" s="672"/>
      <c r="H447" s="672"/>
      <c r="I447" s="672"/>
      <c r="J447" s="672"/>
      <c r="K447" s="672"/>
      <c r="L447" s="672"/>
      <c r="M447" s="672"/>
      <c r="N447" s="672"/>
      <c r="O447" s="672"/>
      <c r="P447" s="672"/>
      <c r="Q447" s="672"/>
      <c r="R447" s="672"/>
      <c r="S447" s="672"/>
      <c r="T447" s="672"/>
      <c r="U447" s="461"/>
      <c r="V447" s="461"/>
    </row>
    <row r="448">
      <c r="A448" s="225"/>
      <c r="B448" s="672"/>
      <c r="C448" s="672"/>
      <c r="D448" s="672"/>
      <c r="E448" s="672"/>
      <c r="F448" s="672"/>
      <c r="G448" s="672"/>
      <c r="H448" s="672"/>
      <c r="I448" s="672"/>
      <c r="J448" s="672"/>
      <c r="K448" s="672"/>
      <c r="L448" s="672"/>
      <c r="M448" s="672"/>
      <c r="N448" s="672"/>
      <c r="O448" s="672"/>
      <c r="P448" s="672"/>
      <c r="Q448" s="672"/>
      <c r="R448" s="672"/>
      <c r="S448" s="672"/>
      <c r="T448" s="672"/>
      <c r="U448" s="461"/>
      <c r="V448" s="461"/>
    </row>
    <row r="449">
      <c r="A449" s="225"/>
      <c r="B449" s="672"/>
      <c r="C449" s="672"/>
      <c r="D449" s="672"/>
      <c r="E449" s="672"/>
      <c r="F449" s="672"/>
      <c r="G449" s="672"/>
      <c r="H449" s="672"/>
      <c r="I449" s="672"/>
      <c r="J449" s="672"/>
      <c r="K449" s="672"/>
      <c r="L449" s="672"/>
      <c r="M449" s="672"/>
      <c r="N449" s="672"/>
      <c r="O449" s="672"/>
      <c r="P449" s="672"/>
      <c r="Q449" s="672"/>
      <c r="R449" s="672"/>
      <c r="S449" s="672"/>
      <c r="T449" s="672"/>
      <c r="U449" s="461"/>
      <c r="V449" s="461"/>
    </row>
    <row r="450">
      <c r="A450" s="225"/>
      <c r="B450" s="672"/>
      <c r="C450" s="672"/>
      <c r="D450" s="672"/>
      <c r="E450" s="672"/>
      <c r="F450" s="672"/>
      <c r="G450" s="672"/>
      <c r="H450" s="672"/>
      <c r="I450" s="672"/>
      <c r="J450" s="672"/>
      <c r="K450" s="672"/>
      <c r="L450" s="672"/>
      <c r="M450" s="672"/>
      <c r="N450" s="672"/>
      <c r="O450" s="672"/>
      <c r="P450" s="672"/>
      <c r="Q450" s="672"/>
      <c r="R450" s="672"/>
      <c r="S450" s="672"/>
      <c r="T450" s="672"/>
      <c r="U450" s="461"/>
      <c r="V450" s="461"/>
    </row>
    <row r="451">
      <c r="A451" s="225"/>
      <c r="B451" s="672"/>
      <c r="C451" s="672"/>
      <c r="D451" s="672"/>
      <c r="E451" s="672"/>
      <c r="F451" s="672"/>
      <c r="G451" s="672"/>
      <c r="H451" s="672"/>
      <c r="I451" s="672"/>
      <c r="J451" s="672"/>
      <c r="K451" s="672"/>
      <c r="L451" s="672"/>
      <c r="M451" s="672"/>
      <c r="N451" s="672"/>
      <c r="O451" s="672"/>
      <c r="P451" s="672"/>
      <c r="Q451" s="672"/>
      <c r="R451" s="672"/>
      <c r="S451" s="672"/>
      <c r="T451" s="672"/>
      <c r="U451" s="461"/>
      <c r="V451" s="461"/>
    </row>
    <row r="452">
      <c r="A452" s="225"/>
      <c r="B452" s="672"/>
      <c r="C452" s="672"/>
      <c r="D452" s="672"/>
      <c r="E452" s="672"/>
      <c r="F452" s="672"/>
      <c r="G452" s="672"/>
      <c r="H452" s="672"/>
      <c r="I452" s="672"/>
      <c r="J452" s="672"/>
      <c r="K452" s="672"/>
      <c r="L452" s="672"/>
      <c r="M452" s="672"/>
      <c r="N452" s="672"/>
      <c r="O452" s="672"/>
      <c r="P452" s="672"/>
      <c r="Q452" s="672"/>
      <c r="R452" s="672"/>
      <c r="S452" s="672"/>
      <c r="T452" s="672"/>
      <c r="U452" s="461"/>
      <c r="V452" s="461"/>
    </row>
    <row r="453">
      <c r="A453" s="225"/>
      <c r="B453" s="672"/>
      <c r="C453" s="672"/>
      <c r="D453" s="672"/>
      <c r="E453" s="672"/>
      <c r="F453" s="672"/>
      <c r="G453" s="672"/>
      <c r="H453" s="672"/>
      <c r="I453" s="672"/>
      <c r="J453" s="672"/>
      <c r="K453" s="672"/>
      <c r="L453" s="672"/>
      <c r="M453" s="672"/>
      <c r="N453" s="672"/>
      <c r="O453" s="672"/>
      <c r="P453" s="672"/>
      <c r="Q453" s="672"/>
      <c r="R453" s="672"/>
      <c r="S453" s="672"/>
      <c r="T453" s="672"/>
      <c r="U453" s="461"/>
      <c r="V453" s="461"/>
    </row>
    <row r="454">
      <c r="A454" s="225"/>
      <c r="B454" s="672"/>
      <c r="C454" s="672"/>
      <c r="D454" s="672"/>
      <c r="E454" s="672"/>
      <c r="F454" s="672"/>
      <c r="G454" s="672"/>
      <c r="H454" s="672"/>
      <c r="I454" s="672"/>
      <c r="J454" s="672"/>
      <c r="K454" s="672"/>
      <c r="L454" s="672"/>
      <c r="M454" s="672"/>
      <c r="N454" s="672"/>
      <c r="O454" s="672"/>
      <c r="P454" s="672"/>
      <c r="Q454" s="672"/>
      <c r="R454" s="672"/>
      <c r="S454" s="672"/>
      <c r="T454" s="672"/>
      <c r="U454" s="461"/>
      <c r="V454" s="461"/>
    </row>
    <row r="455">
      <c r="A455" s="225"/>
      <c r="B455" s="672"/>
      <c r="C455" s="672"/>
      <c r="D455" s="672"/>
      <c r="E455" s="672"/>
      <c r="F455" s="672"/>
      <c r="G455" s="672"/>
      <c r="H455" s="672"/>
      <c r="I455" s="672"/>
      <c r="J455" s="672"/>
      <c r="K455" s="672"/>
      <c r="L455" s="672"/>
      <c r="M455" s="672"/>
      <c r="N455" s="672"/>
      <c r="O455" s="672"/>
      <c r="P455" s="672"/>
      <c r="Q455" s="672"/>
      <c r="R455" s="672"/>
      <c r="S455" s="672"/>
      <c r="T455" s="672"/>
      <c r="U455" s="461"/>
      <c r="V455" s="461"/>
    </row>
    <row r="456">
      <c r="A456" s="225"/>
      <c r="B456" s="672"/>
      <c r="C456" s="672"/>
      <c r="D456" s="672"/>
      <c r="E456" s="672"/>
      <c r="F456" s="672"/>
      <c r="G456" s="672"/>
      <c r="H456" s="672"/>
      <c r="I456" s="672"/>
      <c r="J456" s="672"/>
      <c r="K456" s="672"/>
      <c r="L456" s="672"/>
      <c r="M456" s="672"/>
      <c r="N456" s="672"/>
      <c r="O456" s="672"/>
      <c r="P456" s="672"/>
      <c r="Q456" s="672"/>
      <c r="R456" s="672"/>
      <c r="S456" s="672"/>
      <c r="T456" s="672"/>
      <c r="U456" s="461"/>
      <c r="V456" s="461"/>
    </row>
    <row r="457">
      <c r="A457" s="225"/>
      <c r="B457" s="672"/>
      <c r="C457" s="672"/>
      <c r="D457" s="672"/>
      <c r="E457" s="672"/>
      <c r="F457" s="672"/>
      <c r="G457" s="672"/>
      <c r="H457" s="672"/>
      <c r="I457" s="672"/>
      <c r="J457" s="672"/>
      <c r="K457" s="672"/>
      <c r="L457" s="672"/>
      <c r="M457" s="672"/>
      <c r="N457" s="672"/>
      <c r="O457" s="672"/>
      <c r="P457" s="672"/>
      <c r="Q457" s="672"/>
      <c r="R457" s="672"/>
      <c r="S457" s="672"/>
      <c r="T457" s="672"/>
      <c r="U457" s="461"/>
      <c r="V457" s="461"/>
    </row>
    <row r="458">
      <c r="A458" s="225"/>
      <c r="B458" s="672"/>
      <c r="C458" s="672"/>
      <c r="D458" s="672"/>
      <c r="E458" s="672"/>
      <c r="F458" s="672"/>
      <c r="G458" s="672"/>
      <c r="H458" s="672"/>
      <c r="I458" s="672"/>
      <c r="J458" s="672"/>
      <c r="K458" s="672"/>
      <c r="L458" s="672"/>
      <c r="M458" s="672"/>
      <c r="N458" s="672"/>
      <c r="O458" s="672"/>
      <c r="P458" s="672"/>
      <c r="Q458" s="672"/>
      <c r="R458" s="672"/>
      <c r="S458" s="672"/>
      <c r="T458" s="672"/>
      <c r="U458" s="461"/>
      <c r="V458" s="461"/>
    </row>
    <row r="459">
      <c r="A459" s="225"/>
      <c r="B459" s="672"/>
      <c r="C459" s="672"/>
      <c r="D459" s="672"/>
      <c r="E459" s="672"/>
      <c r="F459" s="672"/>
      <c r="G459" s="672"/>
      <c r="H459" s="672"/>
      <c r="I459" s="672"/>
      <c r="J459" s="672"/>
      <c r="K459" s="672"/>
      <c r="L459" s="672"/>
      <c r="M459" s="672"/>
      <c r="N459" s="672"/>
      <c r="O459" s="672"/>
      <c r="P459" s="672"/>
      <c r="Q459" s="672"/>
      <c r="R459" s="672"/>
      <c r="S459" s="672"/>
      <c r="T459" s="672"/>
      <c r="U459" s="461"/>
      <c r="V459" s="461"/>
    </row>
    <row r="460">
      <c r="A460" s="225"/>
      <c r="B460" s="672"/>
      <c r="C460" s="672"/>
      <c r="D460" s="672"/>
      <c r="E460" s="672"/>
      <c r="F460" s="672"/>
      <c r="G460" s="672"/>
      <c r="H460" s="672"/>
      <c r="I460" s="672"/>
      <c r="J460" s="672"/>
      <c r="K460" s="672"/>
      <c r="L460" s="672"/>
      <c r="M460" s="672"/>
      <c r="N460" s="672"/>
      <c r="O460" s="672"/>
      <c r="P460" s="672"/>
      <c r="Q460" s="672"/>
      <c r="R460" s="672"/>
      <c r="S460" s="672"/>
      <c r="T460" s="672"/>
      <c r="U460" s="461"/>
      <c r="V460" s="461"/>
    </row>
    <row r="461">
      <c r="A461" s="225"/>
      <c r="B461" s="672"/>
      <c r="C461" s="672"/>
      <c r="D461" s="672"/>
      <c r="E461" s="672"/>
      <c r="F461" s="672"/>
      <c r="G461" s="672"/>
      <c r="H461" s="672"/>
      <c r="I461" s="672"/>
      <c r="J461" s="672"/>
      <c r="K461" s="672"/>
      <c r="L461" s="672"/>
      <c r="M461" s="672"/>
      <c r="N461" s="672"/>
      <c r="O461" s="672"/>
      <c r="P461" s="672"/>
      <c r="Q461" s="672"/>
      <c r="R461" s="672"/>
      <c r="S461" s="672"/>
      <c r="T461" s="672"/>
      <c r="U461" s="461"/>
      <c r="V461" s="461"/>
    </row>
    <row r="462">
      <c r="A462" s="225"/>
      <c r="B462" s="672"/>
      <c r="C462" s="672"/>
      <c r="D462" s="672"/>
      <c r="E462" s="672"/>
      <c r="F462" s="672"/>
      <c r="G462" s="672"/>
      <c r="H462" s="672"/>
      <c r="I462" s="672"/>
      <c r="J462" s="672"/>
      <c r="K462" s="672"/>
      <c r="L462" s="672"/>
      <c r="M462" s="672"/>
      <c r="N462" s="672"/>
      <c r="O462" s="672"/>
      <c r="P462" s="672"/>
      <c r="Q462" s="672"/>
      <c r="R462" s="672"/>
      <c r="S462" s="672"/>
      <c r="T462" s="672"/>
      <c r="U462" s="461"/>
      <c r="V462" s="461"/>
    </row>
    <row r="463">
      <c r="A463" s="225"/>
      <c r="B463" s="672"/>
      <c r="C463" s="672"/>
      <c r="D463" s="672"/>
      <c r="E463" s="672"/>
      <c r="F463" s="672"/>
      <c r="G463" s="672"/>
      <c r="H463" s="672"/>
      <c r="I463" s="672"/>
      <c r="J463" s="672"/>
      <c r="K463" s="672"/>
      <c r="L463" s="672"/>
      <c r="M463" s="672"/>
      <c r="N463" s="672"/>
      <c r="O463" s="672"/>
      <c r="P463" s="672"/>
      <c r="Q463" s="672"/>
      <c r="R463" s="672"/>
      <c r="S463" s="672"/>
      <c r="T463" s="672"/>
      <c r="U463" s="461"/>
      <c r="V463" s="461"/>
    </row>
    <row r="464">
      <c r="A464" s="225"/>
      <c r="B464" s="672"/>
      <c r="C464" s="672"/>
      <c r="D464" s="672"/>
      <c r="E464" s="672"/>
      <c r="F464" s="672"/>
      <c r="G464" s="672"/>
      <c r="H464" s="672"/>
      <c r="I464" s="672"/>
      <c r="J464" s="672"/>
      <c r="K464" s="672"/>
      <c r="L464" s="672"/>
      <c r="M464" s="672"/>
      <c r="N464" s="672"/>
      <c r="O464" s="672"/>
      <c r="P464" s="672"/>
      <c r="Q464" s="672"/>
      <c r="R464" s="672"/>
      <c r="S464" s="672"/>
      <c r="T464" s="672"/>
      <c r="U464" s="461"/>
      <c r="V464" s="461"/>
    </row>
    <row r="465">
      <c r="A465" s="225"/>
      <c r="B465" s="672"/>
      <c r="C465" s="672"/>
      <c r="D465" s="672"/>
      <c r="E465" s="672"/>
      <c r="F465" s="672"/>
      <c r="G465" s="672"/>
      <c r="H465" s="672"/>
      <c r="I465" s="672"/>
      <c r="J465" s="672"/>
      <c r="K465" s="672"/>
      <c r="L465" s="672"/>
      <c r="M465" s="672"/>
      <c r="N465" s="672"/>
      <c r="O465" s="672"/>
      <c r="P465" s="672"/>
      <c r="Q465" s="672"/>
      <c r="R465" s="672"/>
      <c r="S465" s="672"/>
      <c r="T465" s="672"/>
      <c r="U465" s="461"/>
      <c r="V465" s="461"/>
    </row>
    <row r="466">
      <c r="A466" s="225"/>
      <c r="B466" s="672"/>
      <c r="C466" s="672"/>
      <c r="D466" s="672"/>
      <c r="E466" s="672"/>
      <c r="F466" s="672"/>
      <c r="G466" s="672"/>
      <c r="H466" s="672"/>
      <c r="I466" s="672"/>
      <c r="J466" s="672"/>
      <c r="K466" s="672"/>
      <c r="L466" s="672"/>
      <c r="M466" s="672"/>
      <c r="N466" s="672"/>
      <c r="O466" s="672"/>
      <c r="P466" s="672"/>
      <c r="Q466" s="672"/>
      <c r="R466" s="672"/>
      <c r="S466" s="672"/>
      <c r="T466" s="672"/>
      <c r="U466" s="461"/>
      <c r="V466" s="461"/>
    </row>
    <row r="467">
      <c r="A467" s="225"/>
      <c r="B467" s="672"/>
      <c r="C467" s="672"/>
      <c r="D467" s="672"/>
      <c r="E467" s="672"/>
      <c r="F467" s="672"/>
      <c r="G467" s="672"/>
      <c r="H467" s="672"/>
      <c r="I467" s="672"/>
      <c r="J467" s="672"/>
      <c r="K467" s="672"/>
      <c r="L467" s="672"/>
      <c r="M467" s="672"/>
      <c r="N467" s="672"/>
      <c r="O467" s="672"/>
      <c r="P467" s="672"/>
      <c r="Q467" s="672"/>
      <c r="R467" s="672"/>
      <c r="S467" s="672"/>
      <c r="T467" s="672"/>
      <c r="U467" s="461"/>
      <c r="V467" s="461"/>
    </row>
    <row r="468">
      <c r="A468" s="225"/>
      <c r="B468" s="672"/>
      <c r="C468" s="672"/>
      <c r="D468" s="672"/>
      <c r="E468" s="672"/>
      <c r="F468" s="672"/>
      <c r="G468" s="672"/>
      <c r="H468" s="672"/>
      <c r="I468" s="672"/>
      <c r="J468" s="672"/>
      <c r="K468" s="672"/>
      <c r="L468" s="672"/>
      <c r="M468" s="672"/>
      <c r="N468" s="672"/>
      <c r="O468" s="672"/>
      <c r="P468" s="672"/>
      <c r="Q468" s="672"/>
      <c r="R468" s="672"/>
      <c r="S468" s="672"/>
      <c r="T468" s="672"/>
      <c r="U468" s="461"/>
      <c r="V468" s="461"/>
    </row>
    <row r="469">
      <c r="A469" s="225"/>
      <c r="B469" s="672"/>
      <c r="C469" s="672"/>
      <c r="D469" s="672"/>
      <c r="E469" s="672"/>
      <c r="F469" s="672"/>
      <c r="G469" s="672"/>
      <c r="H469" s="672"/>
      <c r="I469" s="672"/>
      <c r="J469" s="672"/>
      <c r="K469" s="672"/>
      <c r="L469" s="672"/>
      <c r="M469" s="672"/>
      <c r="N469" s="672"/>
      <c r="O469" s="672"/>
      <c r="P469" s="672"/>
      <c r="Q469" s="672"/>
      <c r="R469" s="672"/>
      <c r="S469" s="672"/>
      <c r="T469" s="672"/>
      <c r="U469" s="461"/>
      <c r="V469" s="461"/>
    </row>
    <row r="470">
      <c r="A470" s="225"/>
      <c r="B470" s="672"/>
      <c r="C470" s="672"/>
      <c r="D470" s="672"/>
      <c r="E470" s="672"/>
      <c r="F470" s="672"/>
      <c r="G470" s="672"/>
      <c r="H470" s="672"/>
      <c r="I470" s="672"/>
      <c r="J470" s="672"/>
      <c r="K470" s="672"/>
      <c r="L470" s="672"/>
      <c r="M470" s="672"/>
      <c r="N470" s="672"/>
      <c r="O470" s="672"/>
      <c r="P470" s="672"/>
      <c r="Q470" s="672"/>
      <c r="R470" s="672"/>
      <c r="S470" s="672"/>
      <c r="T470" s="672"/>
      <c r="U470" s="461"/>
      <c r="V470" s="461"/>
    </row>
    <row r="471">
      <c r="A471" s="225"/>
      <c r="B471" s="672"/>
      <c r="C471" s="672"/>
      <c r="D471" s="672"/>
      <c r="E471" s="672"/>
      <c r="F471" s="672"/>
      <c r="G471" s="672"/>
      <c r="H471" s="672"/>
      <c r="I471" s="672"/>
      <c r="J471" s="672"/>
      <c r="K471" s="672"/>
      <c r="L471" s="672"/>
      <c r="M471" s="672"/>
      <c r="N471" s="672"/>
      <c r="O471" s="672"/>
      <c r="P471" s="672"/>
      <c r="Q471" s="672"/>
      <c r="R471" s="672"/>
      <c r="S471" s="672"/>
      <c r="T471" s="672"/>
      <c r="U471" s="461"/>
      <c r="V471" s="461"/>
    </row>
    <row r="472">
      <c r="A472" s="225"/>
      <c r="B472" s="672"/>
      <c r="C472" s="672"/>
      <c r="D472" s="672"/>
      <c r="E472" s="672"/>
      <c r="F472" s="672"/>
      <c r="G472" s="672"/>
      <c r="H472" s="672"/>
      <c r="I472" s="672"/>
      <c r="J472" s="672"/>
      <c r="K472" s="672"/>
      <c r="L472" s="672"/>
      <c r="M472" s="672"/>
      <c r="N472" s="672"/>
      <c r="O472" s="672"/>
      <c r="P472" s="672"/>
      <c r="Q472" s="672"/>
      <c r="R472" s="672"/>
      <c r="S472" s="672"/>
      <c r="T472" s="672"/>
      <c r="U472" s="461"/>
      <c r="V472" s="461"/>
    </row>
    <row r="473">
      <c r="A473" s="225"/>
      <c r="B473" s="672"/>
      <c r="C473" s="672"/>
      <c r="D473" s="672"/>
      <c r="E473" s="672"/>
      <c r="F473" s="672"/>
      <c r="G473" s="672"/>
      <c r="H473" s="672"/>
      <c r="I473" s="672"/>
      <c r="J473" s="672"/>
      <c r="K473" s="672"/>
      <c r="L473" s="672"/>
      <c r="M473" s="672"/>
      <c r="N473" s="672"/>
      <c r="O473" s="672"/>
      <c r="P473" s="672"/>
      <c r="Q473" s="672"/>
      <c r="R473" s="672"/>
      <c r="S473" s="672"/>
      <c r="T473" s="672"/>
      <c r="U473" s="461"/>
      <c r="V473" s="461"/>
    </row>
    <row r="474">
      <c r="A474" s="225"/>
      <c r="B474" s="672"/>
      <c r="C474" s="672"/>
      <c r="D474" s="672"/>
      <c r="E474" s="672"/>
      <c r="F474" s="672"/>
      <c r="G474" s="672"/>
      <c r="H474" s="672"/>
      <c r="I474" s="672"/>
      <c r="J474" s="672"/>
      <c r="K474" s="672"/>
      <c r="L474" s="672"/>
      <c r="M474" s="672"/>
      <c r="N474" s="672"/>
      <c r="O474" s="672"/>
      <c r="P474" s="672"/>
      <c r="Q474" s="672"/>
      <c r="R474" s="672"/>
      <c r="S474" s="672"/>
      <c r="T474" s="672"/>
      <c r="U474" s="461"/>
      <c r="V474" s="461"/>
    </row>
    <row r="475">
      <c r="A475" s="225"/>
      <c r="B475" s="672"/>
      <c r="C475" s="672"/>
      <c r="D475" s="672"/>
      <c r="E475" s="672"/>
      <c r="F475" s="672"/>
      <c r="G475" s="672"/>
      <c r="H475" s="672"/>
      <c r="I475" s="672"/>
      <c r="J475" s="672"/>
      <c r="K475" s="672"/>
      <c r="L475" s="672"/>
      <c r="M475" s="672"/>
      <c r="N475" s="672"/>
      <c r="O475" s="672"/>
      <c r="P475" s="672"/>
      <c r="Q475" s="672"/>
      <c r="R475" s="672"/>
      <c r="S475" s="672"/>
      <c r="T475" s="672"/>
      <c r="U475" s="461"/>
      <c r="V475" s="461"/>
    </row>
    <row r="476">
      <c r="A476" s="225"/>
      <c r="B476" s="672"/>
      <c r="C476" s="672"/>
      <c r="D476" s="672"/>
      <c r="E476" s="672"/>
      <c r="F476" s="672"/>
      <c r="G476" s="672"/>
      <c r="H476" s="672"/>
      <c r="I476" s="672"/>
      <c r="J476" s="672"/>
      <c r="K476" s="672"/>
      <c r="L476" s="672"/>
      <c r="M476" s="672"/>
      <c r="N476" s="672"/>
      <c r="O476" s="672"/>
      <c r="P476" s="672"/>
      <c r="Q476" s="672"/>
      <c r="R476" s="672"/>
      <c r="S476" s="672"/>
      <c r="T476" s="672"/>
      <c r="U476" s="461"/>
      <c r="V476" s="461"/>
    </row>
    <row r="477">
      <c r="A477" s="225"/>
      <c r="B477" s="672"/>
      <c r="C477" s="672"/>
      <c r="D477" s="672"/>
      <c r="E477" s="672"/>
      <c r="F477" s="672"/>
      <c r="G477" s="672"/>
      <c r="H477" s="672"/>
      <c r="I477" s="672"/>
      <c r="J477" s="672"/>
      <c r="K477" s="672"/>
      <c r="L477" s="672"/>
      <c r="M477" s="672"/>
      <c r="N477" s="672"/>
      <c r="O477" s="672"/>
      <c r="P477" s="672"/>
      <c r="Q477" s="672"/>
      <c r="R477" s="672"/>
      <c r="S477" s="672"/>
      <c r="T477" s="672"/>
      <c r="U477" s="461"/>
      <c r="V477" s="461"/>
    </row>
    <row r="478">
      <c r="A478" s="225"/>
      <c r="B478" s="672"/>
      <c r="C478" s="672"/>
      <c r="D478" s="672"/>
      <c r="E478" s="672"/>
      <c r="F478" s="672"/>
      <c r="G478" s="672"/>
      <c r="H478" s="672"/>
      <c r="I478" s="672"/>
      <c r="J478" s="672"/>
      <c r="K478" s="672"/>
      <c r="L478" s="672"/>
      <c r="M478" s="672"/>
      <c r="N478" s="672"/>
      <c r="O478" s="672"/>
      <c r="P478" s="672"/>
      <c r="Q478" s="672"/>
      <c r="R478" s="672"/>
      <c r="S478" s="672"/>
      <c r="T478" s="672"/>
      <c r="U478" s="461"/>
      <c r="V478" s="461"/>
    </row>
    <row r="479">
      <c r="A479" s="225"/>
      <c r="B479" s="672"/>
      <c r="C479" s="672"/>
      <c r="D479" s="672"/>
      <c r="E479" s="672"/>
      <c r="F479" s="672"/>
      <c r="G479" s="672"/>
      <c r="H479" s="672"/>
      <c r="I479" s="672"/>
      <c r="J479" s="672"/>
      <c r="K479" s="672"/>
      <c r="L479" s="672"/>
      <c r="M479" s="672"/>
      <c r="N479" s="672"/>
      <c r="O479" s="672"/>
      <c r="P479" s="672"/>
      <c r="Q479" s="672"/>
      <c r="R479" s="672"/>
      <c r="S479" s="672"/>
      <c r="T479" s="672"/>
      <c r="U479" s="461"/>
      <c r="V479" s="461"/>
    </row>
    <row r="480">
      <c r="A480" s="225"/>
      <c r="B480" s="672"/>
      <c r="C480" s="672"/>
      <c r="D480" s="672"/>
      <c r="E480" s="672"/>
      <c r="F480" s="672"/>
      <c r="G480" s="672"/>
      <c r="H480" s="672"/>
      <c r="I480" s="672"/>
      <c r="J480" s="672"/>
      <c r="K480" s="672"/>
      <c r="L480" s="672"/>
      <c r="M480" s="672"/>
      <c r="N480" s="672"/>
      <c r="O480" s="672"/>
      <c r="P480" s="672"/>
      <c r="Q480" s="672"/>
      <c r="R480" s="672"/>
      <c r="S480" s="672"/>
      <c r="T480" s="672"/>
      <c r="U480" s="461"/>
      <c r="V480" s="461"/>
    </row>
    <row r="481">
      <c r="A481" s="225"/>
      <c r="B481" s="672"/>
      <c r="C481" s="672"/>
      <c r="D481" s="672"/>
      <c r="E481" s="672"/>
      <c r="F481" s="672"/>
      <c r="G481" s="672"/>
      <c r="H481" s="672"/>
      <c r="I481" s="672"/>
      <c r="J481" s="672"/>
      <c r="K481" s="672"/>
      <c r="L481" s="672"/>
      <c r="M481" s="672"/>
      <c r="N481" s="672"/>
      <c r="O481" s="672"/>
      <c r="P481" s="672"/>
      <c r="Q481" s="672"/>
      <c r="R481" s="672"/>
      <c r="S481" s="672"/>
      <c r="T481" s="672"/>
      <c r="U481" s="461"/>
      <c r="V481" s="461"/>
    </row>
    <row r="482">
      <c r="A482" s="225"/>
      <c r="B482" s="672"/>
      <c r="C482" s="672"/>
      <c r="D482" s="672"/>
      <c r="E482" s="672"/>
      <c r="F482" s="672"/>
      <c r="G482" s="672"/>
      <c r="H482" s="672"/>
      <c r="I482" s="672"/>
      <c r="J482" s="672"/>
      <c r="K482" s="672"/>
      <c r="L482" s="672"/>
      <c r="M482" s="672"/>
      <c r="N482" s="672"/>
      <c r="O482" s="672"/>
      <c r="P482" s="672"/>
      <c r="Q482" s="672"/>
      <c r="R482" s="672"/>
      <c r="S482" s="672"/>
      <c r="T482" s="672"/>
      <c r="U482" s="461"/>
      <c r="V482" s="461"/>
    </row>
    <row r="483">
      <c r="A483" s="225"/>
      <c r="B483" s="672"/>
      <c r="C483" s="672"/>
      <c r="D483" s="672"/>
      <c r="E483" s="672"/>
      <c r="F483" s="672"/>
      <c r="G483" s="672"/>
      <c r="H483" s="672"/>
      <c r="I483" s="672"/>
      <c r="J483" s="672"/>
      <c r="K483" s="672"/>
      <c r="L483" s="672"/>
      <c r="M483" s="672"/>
      <c r="N483" s="672"/>
      <c r="O483" s="672"/>
      <c r="P483" s="672"/>
      <c r="Q483" s="672"/>
      <c r="R483" s="672"/>
      <c r="S483" s="672"/>
      <c r="T483" s="672"/>
      <c r="U483" s="461"/>
      <c r="V483" s="461"/>
    </row>
    <row r="484">
      <c r="A484" s="225"/>
      <c r="B484" s="672"/>
      <c r="C484" s="672"/>
      <c r="D484" s="672"/>
      <c r="E484" s="672"/>
      <c r="F484" s="672"/>
      <c r="G484" s="672"/>
      <c r="H484" s="672"/>
      <c r="I484" s="672"/>
      <c r="J484" s="672"/>
      <c r="K484" s="672"/>
      <c r="L484" s="672"/>
      <c r="M484" s="672"/>
      <c r="N484" s="672"/>
      <c r="O484" s="672"/>
      <c r="P484" s="672"/>
      <c r="Q484" s="672"/>
      <c r="R484" s="672"/>
      <c r="S484" s="672"/>
      <c r="T484" s="672"/>
      <c r="U484" s="461"/>
      <c r="V484" s="461"/>
    </row>
    <row r="485">
      <c r="A485" s="225"/>
      <c r="B485" s="672"/>
      <c r="C485" s="672"/>
      <c r="D485" s="672"/>
      <c r="E485" s="672"/>
      <c r="F485" s="672"/>
      <c r="G485" s="672"/>
      <c r="H485" s="672"/>
      <c r="I485" s="672"/>
      <c r="J485" s="672"/>
      <c r="K485" s="672"/>
      <c r="L485" s="672"/>
      <c r="M485" s="672"/>
      <c r="N485" s="672"/>
      <c r="O485" s="672"/>
      <c r="P485" s="672"/>
      <c r="Q485" s="672"/>
      <c r="R485" s="672"/>
      <c r="S485" s="672"/>
      <c r="T485" s="672"/>
      <c r="U485" s="461"/>
      <c r="V485" s="461"/>
    </row>
    <row r="486">
      <c r="A486" s="225"/>
      <c r="B486" s="672"/>
      <c r="C486" s="672"/>
      <c r="D486" s="672"/>
      <c r="E486" s="672"/>
      <c r="F486" s="672"/>
      <c r="G486" s="672"/>
      <c r="H486" s="672"/>
      <c r="I486" s="672"/>
      <c r="J486" s="672"/>
      <c r="K486" s="672"/>
      <c r="L486" s="672"/>
      <c r="M486" s="672"/>
      <c r="N486" s="672"/>
      <c r="O486" s="672"/>
      <c r="P486" s="672"/>
      <c r="Q486" s="672"/>
      <c r="R486" s="672"/>
      <c r="S486" s="672"/>
      <c r="T486" s="672"/>
      <c r="U486" s="461"/>
      <c r="V486" s="461"/>
    </row>
    <row r="487">
      <c r="A487" s="225"/>
      <c r="B487" s="672"/>
      <c r="C487" s="672"/>
      <c r="D487" s="672"/>
      <c r="E487" s="672"/>
      <c r="F487" s="672"/>
      <c r="G487" s="672"/>
      <c r="H487" s="672"/>
      <c r="I487" s="672"/>
      <c r="J487" s="672"/>
      <c r="K487" s="672"/>
      <c r="L487" s="672"/>
      <c r="M487" s="672"/>
      <c r="N487" s="672"/>
      <c r="O487" s="672"/>
      <c r="P487" s="672"/>
      <c r="Q487" s="672"/>
      <c r="R487" s="672"/>
      <c r="S487" s="672"/>
      <c r="T487" s="672"/>
      <c r="U487" s="461"/>
      <c r="V487" s="461"/>
    </row>
    <row r="488">
      <c r="A488" s="225"/>
      <c r="B488" s="672"/>
      <c r="C488" s="672"/>
      <c r="D488" s="672"/>
      <c r="E488" s="672"/>
      <c r="F488" s="672"/>
      <c r="G488" s="672"/>
      <c r="H488" s="672"/>
      <c r="I488" s="672"/>
      <c r="J488" s="672"/>
      <c r="K488" s="672"/>
      <c r="L488" s="672"/>
      <c r="M488" s="672"/>
      <c r="N488" s="672"/>
      <c r="O488" s="672"/>
      <c r="P488" s="672"/>
      <c r="Q488" s="672"/>
      <c r="R488" s="672"/>
      <c r="S488" s="672"/>
      <c r="T488" s="672"/>
      <c r="U488" s="461"/>
      <c r="V488" s="461"/>
    </row>
    <row r="489">
      <c r="A489" s="225"/>
      <c r="B489" s="672"/>
      <c r="C489" s="672"/>
      <c r="D489" s="672"/>
      <c r="E489" s="672"/>
      <c r="F489" s="672"/>
      <c r="G489" s="672"/>
      <c r="H489" s="672"/>
      <c r="I489" s="672"/>
      <c r="J489" s="672"/>
      <c r="K489" s="672"/>
      <c r="L489" s="672"/>
      <c r="M489" s="672"/>
      <c r="N489" s="672"/>
      <c r="O489" s="672"/>
      <c r="P489" s="672"/>
      <c r="Q489" s="672"/>
      <c r="R489" s="672"/>
      <c r="S489" s="672"/>
      <c r="T489" s="672"/>
      <c r="U489" s="461"/>
      <c r="V489" s="461"/>
    </row>
    <row r="490">
      <c r="A490" s="225"/>
      <c r="B490" s="672"/>
      <c r="C490" s="672"/>
      <c r="D490" s="672"/>
      <c r="E490" s="672"/>
      <c r="F490" s="672"/>
      <c r="G490" s="672"/>
      <c r="H490" s="672"/>
      <c r="I490" s="672"/>
      <c r="J490" s="672"/>
      <c r="K490" s="672"/>
      <c r="L490" s="672"/>
      <c r="M490" s="672"/>
      <c r="N490" s="672"/>
      <c r="O490" s="672"/>
      <c r="P490" s="672"/>
      <c r="Q490" s="672"/>
      <c r="R490" s="672"/>
      <c r="S490" s="672"/>
      <c r="T490" s="672"/>
      <c r="U490" s="461"/>
      <c r="V490" s="461"/>
    </row>
    <row r="491">
      <c r="A491" s="225"/>
      <c r="B491" s="672"/>
      <c r="C491" s="672"/>
      <c r="D491" s="672"/>
      <c r="E491" s="672"/>
      <c r="F491" s="672"/>
      <c r="G491" s="672"/>
      <c r="H491" s="672"/>
      <c r="I491" s="672"/>
      <c r="J491" s="672"/>
      <c r="K491" s="672"/>
      <c r="L491" s="672"/>
      <c r="M491" s="672"/>
      <c r="N491" s="672"/>
      <c r="O491" s="672"/>
      <c r="P491" s="672"/>
      <c r="Q491" s="672"/>
      <c r="R491" s="672"/>
      <c r="S491" s="672"/>
      <c r="T491" s="672"/>
      <c r="U491" s="461"/>
      <c r="V491" s="461"/>
    </row>
    <row r="492">
      <c r="A492" s="225"/>
      <c r="B492" s="672"/>
      <c r="C492" s="672"/>
      <c r="D492" s="672"/>
      <c r="E492" s="672"/>
      <c r="F492" s="672"/>
      <c r="G492" s="672"/>
      <c r="H492" s="672"/>
      <c r="I492" s="672"/>
      <c r="J492" s="672"/>
      <c r="K492" s="672"/>
      <c r="L492" s="672"/>
      <c r="M492" s="672"/>
      <c r="N492" s="672"/>
      <c r="O492" s="672"/>
      <c r="P492" s="672"/>
      <c r="Q492" s="672"/>
      <c r="R492" s="672"/>
      <c r="S492" s="672"/>
      <c r="T492" s="672"/>
      <c r="U492" s="461"/>
      <c r="V492" s="461"/>
    </row>
    <row r="493">
      <c r="A493" s="225"/>
      <c r="B493" s="672"/>
      <c r="C493" s="672"/>
      <c r="D493" s="672"/>
      <c r="E493" s="672"/>
      <c r="F493" s="672"/>
      <c r="G493" s="672"/>
      <c r="H493" s="672"/>
      <c r="I493" s="672"/>
      <c r="J493" s="672"/>
      <c r="K493" s="672"/>
      <c r="L493" s="672"/>
      <c r="M493" s="672"/>
      <c r="N493" s="672"/>
      <c r="O493" s="672"/>
      <c r="P493" s="672"/>
      <c r="Q493" s="672"/>
      <c r="R493" s="672"/>
      <c r="S493" s="672"/>
      <c r="T493" s="672"/>
      <c r="U493" s="461"/>
      <c r="V493" s="461"/>
    </row>
    <row r="494">
      <c r="A494" s="225"/>
      <c r="B494" s="672"/>
      <c r="C494" s="672"/>
      <c r="D494" s="672"/>
      <c r="E494" s="672"/>
      <c r="F494" s="672"/>
      <c r="G494" s="672"/>
      <c r="H494" s="672"/>
      <c r="I494" s="672"/>
      <c r="J494" s="672"/>
      <c r="K494" s="672"/>
      <c r="L494" s="672"/>
      <c r="M494" s="672"/>
      <c r="N494" s="672"/>
      <c r="O494" s="672"/>
      <c r="P494" s="672"/>
      <c r="Q494" s="672"/>
      <c r="R494" s="672"/>
      <c r="S494" s="672"/>
      <c r="T494" s="672"/>
      <c r="U494" s="461"/>
      <c r="V494" s="461"/>
    </row>
    <row r="495">
      <c r="A495" s="225"/>
      <c r="B495" s="672"/>
      <c r="C495" s="672"/>
      <c r="D495" s="672"/>
      <c r="E495" s="672"/>
      <c r="F495" s="672"/>
      <c r="G495" s="672"/>
      <c r="H495" s="672"/>
      <c r="I495" s="672"/>
      <c r="J495" s="672"/>
      <c r="K495" s="672"/>
      <c r="L495" s="672"/>
      <c r="M495" s="672"/>
      <c r="N495" s="672"/>
      <c r="O495" s="672"/>
      <c r="P495" s="672"/>
      <c r="Q495" s="672"/>
      <c r="R495" s="672"/>
      <c r="S495" s="672"/>
      <c r="T495" s="672"/>
      <c r="U495" s="461"/>
      <c r="V495" s="461"/>
    </row>
    <row r="496">
      <c r="A496" s="225"/>
      <c r="B496" s="672"/>
      <c r="C496" s="672"/>
      <c r="D496" s="672"/>
      <c r="E496" s="672"/>
      <c r="F496" s="672"/>
      <c r="G496" s="672"/>
      <c r="H496" s="672"/>
      <c r="I496" s="672"/>
      <c r="J496" s="672"/>
      <c r="K496" s="672"/>
      <c r="L496" s="672"/>
      <c r="M496" s="672"/>
      <c r="N496" s="672"/>
      <c r="O496" s="672"/>
      <c r="P496" s="672"/>
      <c r="Q496" s="672"/>
      <c r="R496" s="672"/>
      <c r="S496" s="672"/>
      <c r="T496" s="672"/>
      <c r="U496" s="461"/>
      <c r="V496" s="461"/>
    </row>
    <row r="497">
      <c r="A497" s="225"/>
      <c r="B497" s="672"/>
      <c r="C497" s="672"/>
      <c r="D497" s="672"/>
      <c r="E497" s="672"/>
      <c r="F497" s="672"/>
      <c r="G497" s="672"/>
      <c r="H497" s="672"/>
      <c r="I497" s="672"/>
      <c r="J497" s="672"/>
      <c r="K497" s="672"/>
      <c r="L497" s="672"/>
      <c r="M497" s="672"/>
      <c r="N497" s="672"/>
      <c r="O497" s="672"/>
      <c r="P497" s="672"/>
      <c r="Q497" s="672"/>
      <c r="R497" s="672"/>
      <c r="S497" s="672"/>
      <c r="T497" s="672"/>
      <c r="U497" s="461"/>
      <c r="V497" s="461"/>
    </row>
    <row r="498">
      <c r="A498" s="225"/>
      <c r="B498" s="672"/>
      <c r="C498" s="672"/>
      <c r="D498" s="672"/>
      <c r="E498" s="672"/>
      <c r="F498" s="672"/>
      <c r="G498" s="672"/>
      <c r="H498" s="672"/>
      <c r="I498" s="672"/>
      <c r="J498" s="672"/>
      <c r="K498" s="672"/>
      <c r="L498" s="672"/>
      <c r="M498" s="672"/>
      <c r="N498" s="672"/>
      <c r="O498" s="672"/>
      <c r="P498" s="672"/>
      <c r="Q498" s="672"/>
      <c r="R498" s="672"/>
      <c r="S498" s="672"/>
      <c r="T498" s="672"/>
      <c r="U498" s="461"/>
      <c r="V498" s="461"/>
    </row>
    <row r="499">
      <c r="A499" s="225"/>
      <c r="B499" s="672"/>
      <c r="C499" s="672"/>
      <c r="D499" s="672"/>
      <c r="E499" s="672"/>
      <c r="F499" s="672"/>
      <c r="G499" s="672"/>
      <c r="H499" s="672"/>
      <c r="I499" s="672"/>
      <c r="J499" s="672"/>
      <c r="K499" s="672"/>
      <c r="L499" s="672"/>
      <c r="M499" s="672"/>
      <c r="N499" s="672"/>
      <c r="O499" s="672"/>
      <c r="P499" s="672"/>
      <c r="Q499" s="672"/>
      <c r="R499" s="672"/>
      <c r="S499" s="672"/>
      <c r="T499" s="672"/>
      <c r="U499" s="461"/>
      <c r="V499" s="461"/>
    </row>
    <row r="500">
      <c r="A500" s="225"/>
      <c r="B500" s="672"/>
      <c r="C500" s="672"/>
      <c r="D500" s="672"/>
      <c r="E500" s="672"/>
      <c r="F500" s="672"/>
      <c r="G500" s="672"/>
      <c r="H500" s="672"/>
      <c r="I500" s="672"/>
      <c r="J500" s="672"/>
      <c r="K500" s="672"/>
      <c r="L500" s="672"/>
      <c r="M500" s="672"/>
      <c r="N500" s="672"/>
      <c r="O500" s="672"/>
      <c r="P500" s="672"/>
      <c r="Q500" s="672"/>
      <c r="R500" s="672"/>
      <c r="S500" s="672"/>
      <c r="T500" s="672"/>
      <c r="U500" s="461"/>
      <c r="V500" s="461"/>
    </row>
    <row r="501">
      <c r="A501" s="225"/>
      <c r="B501" s="672"/>
      <c r="C501" s="672"/>
      <c r="D501" s="672"/>
      <c r="E501" s="672"/>
      <c r="F501" s="672"/>
      <c r="G501" s="672"/>
      <c r="H501" s="672"/>
      <c r="I501" s="672"/>
      <c r="J501" s="672"/>
      <c r="K501" s="672"/>
      <c r="L501" s="672"/>
      <c r="M501" s="672"/>
      <c r="N501" s="672"/>
      <c r="O501" s="672"/>
      <c r="P501" s="672"/>
      <c r="Q501" s="672"/>
      <c r="R501" s="672"/>
      <c r="S501" s="672"/>
      <c r="T501" s="672"/>
      <c r="U501" s="461"/>
      <c r="V501" s="461"/>
    </row>
    <row r="502">
      <c r="A502" s="225"/>
      <c r="B502" s="672"/>
      <c r="C502" s="672"/>
      <c r="D502" s="672"/>
      <c r="E502" s="672"/>
      <c r="F502" s="672"/>
      <c r="G502" s="672"/>
      <c r="H502" s="672"/>
      <c r="I502" s="672"/>
      <c r="J502" s="672"/>
      <c r="K502" s="672"/>
      <c r="L502" s="672"/>
      <c r="M502" s="672"/>
      <c r="N502" s="672"/>
      <c r="O502" s="672"/>
      <c r="P502" s="672"/>
      <c r="Q502" s="672"/>
      <c r="R502" s="672"/>
      <c r="S502" s="672"/>
      <c r="T502" s="672"/>
      <c r="U502" s="461"/>
      <c r="V502" s="461"/>
    </row>
    <row r="503">
      <c r="A503" s="225"/>
      <c r="B503" s="672"/>
      <c r="C503" s="672"/>
      <c r="D503" s="672"/>
      <c r="E503" s="672"/>
      <c r="F503" s="672"/>
      <c r="G503" s="672"/>
      <c r="H503" s="672"/>
      <c r="I503" s="672"/>
      <c r="J503" s="672"/>
      <c r="K503" s="672"/>
      <c r="L503" s="672"/>
      <c r="M503" s="672"/>
      <c r="N503" s="672"/>
      <c r="O503" s="672"/>
      <c r="P503" s="672"/>
      <c r="Q503" s="672"/>
      <c r="R503" s="672"/>
      <c r="S503" s="672"/>
      <c r="T503" s="672"/>
      <c r="U503" s="461"/>
      <c r="V503" s="461"/>
    </row>
    <row r="504">
      <c r="A504" s="225"/>
      <c r="B504" s="672"/>
      <c r="C504" s="672"/>
      <c r="D504" s="672"/>
      <c r="E504" s="672"/>
      <c r="F504" s="672"/>
      <c r="G504" s="672"/>
      <c r="H504" s="672"/>
      <c r="I504" s="672"/>
      <c r="J504" s="672"/>
      <c r="K504" s="672"/>
      <c r="L504" s="672"/>
      <c r="M504" s="672"/>
      <c r="N504" s="672"/>
      <c r="O504" s="672"/>
      <c r="P504" s="672"/>
      <c r="Q504" s="672"/>
      <c r="R504" s="672"/>
      <c r="S504" s="672"/>
      <c r="T504" s="672"/>
      <c r="U504" s="461"/>
      <c r="V504" s="461"/>
    </row>
    <row r="505">
      <c r="A505" s="225"/>
      <c r="B505" s="672"/>
      <c r="C505" s="672"/>
      <c r="D505" s="672"/>
      <c r="E505" s="672"/>
      <c r="F505" s="672"/>
      <c r="G505" s="672"/>
      <c r="H505" s="672"/>
      <c r="I505" s="672"/>
      <c r="J505" s="672"/>
      <c r="K505" s="672"/>
      <c r="L505" s="672"/>
      <c r="M505" s="672"/>
      <c r="N505" s="672"/>
      <c r="O505" s="672"/>
      <c r="P505" s="672"/>
      <c r="Q505" s="672"/>
      <c r="R505" s="672"/>
      <c r="S505" s="672"/>
      <c r="T505" s="672"/>
      <c r="U505" s="461"/>
      <c r="V505" s="461"/>
    </row>
    <row r="506">
      <c r="A506" s="225"/>
      <c r="B506" s="672"/>
      <c r="C506" s="672"/>
      <c r="D506" s="672"/>
      <c r="E506" s="672"/>
      <c r="F506" s="672"/>
      <c r="G506" s="672"/>
      <c r="H506" s="672"/>
      <c r="I506" s="672"/>
      <c r="J506" s="672"/>
      <c r="K506" s="672"/>
      <c r="L506" s="672"/>
      <c r="M506" s="672"/>
      <c r="N506" s="672"/>
      <c r="O506" s="672"/>
      <c r="P506" s="672"/>
      <c r="Q506" s="672"/>
      <c r="R506" s="672"/>
      <c r="S506" s="672"/>
      <c r="T506" s="672"/>
      <c r="U506" s="461"/>
      <c r="V506" s="461"/>
    </row>
    <row r="507">
      <c r="A507" s="225"/>
      <c r="B507" s="672"/>
      <c r="C507" s="672"/>
      <c r="D507" s="672"/>
      <c r="E507" s="672"/>
      <c r="F507" s="672"/>
      <c r="G507" s="672"/>
      <c r="H507" s="672"/>
      <c r="I507" s="672"/>
      <c r="J507" s="672"/>
      <c r="K507" s="672"/>
      <c r="L507" s="672"/>
      <c r="M507" s="672"/>
      <c r="N507" s="672"/>
      <c r="O507" s="672"/>
      <c r="P507" s="672"/>
      <c r="Q507" s="672"/>
      <c r="R507" s="672"/>
      <c r="S507" s="672"/>
      <c r="T507" s="672"/>
      <c r="U507" s="461"/>
      <c r="V507" s="461"/>
    </row>
    <row r="508">
      <c r="A508" s="225"/>
      <c r="B508" s="672"/>
      <c r="C508" s="672"/>
      <c r="D508" s="672"/>
      <c r="E508" s="672"/>
      <c r="F508" s="672"/>
      <c r="G508" s="672"/>
      <c r="H508" s="672"/>
      <c r="I508" s="672"/>
      <c r="J508" s="672"/>
      <c r="K508" s="672"/>
      <c r="L508" s="672"/>
      <c r="M508" s="672"/>
      <c r="N508" s="672"/>
      <c r="O508" s="672"/>
      <c r="P508" s="672"/>
      <c r="Q508" s="672"/>
      <c r="R508" s="672"/>
      <c r="S508" s="672"/>
      <c r="T508" s="672"/>
      <c r="U508" s="461"/>
      <c r="V508" s="461"/>
    </row>
    <row r="509">
      <c r="A509" s="225"/>
      <c r="B509" s="672"/>
      <c r="C509" s="672"/>
      <c r="D509" s="672"/>
      <c r="E509" s="672"/>
      <c r="F509" s="672"/>
      <c r="G509" s="672"/>
      <c r="H509" s="672"/>
      <c r="I509" s="672"/>
      <c r="J509" s="672"/>
      <c r="K509" s="672"/>
      <c r="L509" s="672"/>
      <c r="M509" s="672"/>
      <c r="N509" s="672"/>
      <c r="O509" s="672"/>
      <c r="P509" s="672"/>
      <c r="Q509" s="672"/>
      <c r="R509" s="672"/>
      <c r="S509" s="672"/>
      <c r="T509" s="672"/>
      <c r="U509" s="461"/>
      <c r="V509" s="461"/>
    </row>
    <row r="510">
      <c r="A510" s="225"/>
      <c r="B510" s="672"/>
      <c r="C510" s="672"/>
      <c r="D510" s="672"/>
      <c r="E510" s="672"/>
      <c r="F510" s="672"/>
      <c r="G510" s="672"/>
      <c r="H510" s="672"/>
      <c r="I510" s="672"/>
      <c r="J510" s="672"/>
      <c r="K510" s="672"/>
      <c r="L510" s="672"/>
      <c r="M510" s="672"/>
      <c r="N510" s="672"/>
      <c r="O510" s="672"/>
      <c r="P510" s="672"/>
      <c r="Q510" s="672"/>
      <c r="R510" s="672"/>
      <c r="S510" s="672"/>
      <c r="T510" s="672"/>
      <c r="U510" s="461"/>
      <c r="V510" s="461"/>
    </row>
    <row r="511">
      <c r="A511" s="225"/>
      <c r="B511" s="672"/>
      <c r="C511" s="672"/>
      <c r="D511" s="672"/>
      <c r="E511" s="672"/>
      <c r="F511" s="672"/>
      <c r="G511" s="672"/>
      <c r="H511" s="672"/>
      <c r="I511" s="672"/>
      <c r="J511" s="672"/>
      <c r="K511" s="672"/>
      <c r="L511" s="672"/>
      <c r="M511" s="672"/>
      <c r="N511" s="672"/>
      <c r="O511" s="672"/>
      <c r="P511" s="672"/>
      <c r="Q511" s="672"/>
      <c r="R511" s="672"/>
      <c r="S511" s="672"/>
      <c r="T511" s="672"/>
      <c r="U511" s="461"/>
      <c r="V511" s="461"/>
    </row>
    <row r="512">
      <c r="A512" s="225"/>
      <c r="B512" s="672"/>
      <c r="C512" s="672"/>
      <c r="D512" s="672"/>
      <c r="E512" s="672"/>
      <c r="F512" s="672"/>
      <c r="G512" s="672"/>
      <c r="H512" s="672"/>
      <c r="I512" s="672"/>
      <c r="J512" s="672"/>
      <c r="K512" s="672"/>
      <c r="L512" s="672"/>
      <c r="M512" s="672"/>
      <c r="N512" s="672"/>
      <c r="O512" s="672"/>
      <c r="P512" s="672"/>
      <c r="Q512" s="672"/>
      <c r="R512" s="672"/>
      <c r="S512" s="672"/>
      <c r="T512" s="672"/>
      <c r="U512" s="461"/>
      <c r="V512" s="461"/>
    </row>
    <row r="513">
      <c r="A513" s="225"/>
      <c r="B513" s="672"/>
      <c r="C513" s="672"/>
      <c r="D513" s="672"/>
      <c r="E513" s="672"/>
      <c r="F513" s="672"/>
      <c r="G513" s="672"/>
      <c r="H513" s="672"/>
      <c r="I513" s="672"/>
      <c r="J513" s="672"/>
      <c r="K513" s="672"/>
      <c r="L513" s="672"/>
      <c r="M513" s="672"/>
      <c r="N513" s="672"/>
      <c r="O513" s="672"/>
      <c r="P513" s="672"/>
      <c r="Q513" s="672"/>
      <c r="R513" s="672"/>
      <c r="S513" s="672"/>
      <c r="T513" s="672"/>
      <c r="U513" s="461"/>
      <c r="V513" s="461"/>
    </row>
    <row r="514">
      <c r="A514" s="225"/>
      <c r="B514" s="672"/>
      <c r="C514" s="672"/>
      <c r="D514" s="672"/>
      <c r="E514" s="672"/>
      <c r="F514" s="672"/>
      <c r="G514" s="672"/>
      <c r="H514" s="672"/>
      <c r="I514" s="672"/>
      <c r="J514" s="672"/>
      <c r="K514" s="672"/>
      <c r="L514" s="672"/>
      <c r="M514" s="672"/>
      <c r="N514" s="672"/>
      <c r="O514" s="672"/>
      <c r="P514" s="672"/>
      <c r="Q514" s="672"/>
      <c r="R514" s="672"/>
      <c r="S514" s="672"/>
      <c r="T514" s="672"/>
      <c r="U514" s="461"/>
      <c r="V514" s="461"/>
    </row>
    <row r="515">
      <c r="A515" s="225"/>
      <c r="B515" s="672"/>
      <c r="C515" s="672"/>
      <c r="D515" s="672"/>
      <c r="E515" s="672"/>
      <c r="F515" s="672"/>
      <c r="G515" s="672"/>
      <c r="H515" s="672"/>
      <c r="I515" s="672"/>
      <c r="J515" s="672"/>
      <c r="K515" s="672"/>
      <c r="L515" s="672"/>
      <c r="M515" s="672"/>
      <c r="N515" s="672"/>
      <c r="O515" s="672"/>
      <c r="P515" s="672"/>
      <c r="Q515" s="672"/>
      <c r="R515" s="672"/>
      <c r="S515" s="672"/>
      <c r="T515" s="672"/>
      <c r="U515" s="461"/>
      <c r="V515" s="461"/>
    </row>
    <row r="516">
      <c r="A516" s="225"/>
      <c r="B516" s="672"/>
      <c r="C516" s="672"/>
      <c r="D516" s="672"/>
      <c r="E516" s="672"/>
      <c r="F516" s="672"/>
      <c r="G516" s="672"/>
      <c r="H516" s="672"/>
      <c r="I516" s="672"/>
      <c r="J516" s="672"/>
      <c r="K516" s="672"/>
      <c r="L516" s="672"/>
      <c r="M516" s="672"/>
      <c r="N516" s="672"/>
      <c r="O516" s="672"/>
      <c r="P516" s="672"/>
      <c r="Q516" s="672"/>
      <c r="R516" s="672"/>
      <c r="S516" s="672"/>
      <c r="T516" s="672"/>
      <c r="U516" s="461"/>
      <c r="V516" s="461"/>
    </row>
    <row r="517">
      <c r="A517" s="225"/>
      <c r="B517" s="672"/>
      <c r="C517" s="672"/>
      <c r="D517" s="672"/>
      <c r="E517" s="672"/>
      <c r="F517" s="672"/>
      <c r="G517" s="672"/>
      <c r="H517" s="672"/>
      <c r="I517" s="672"/>
      <c r="J517" s="672"/>
      <c r="K517" s="672"/>
      <c r="L517" s="672"/>
      <c r="M517" s="672"/>
      <c r="N517" s="672"/>
      <c r="O517" s="672"/>
      <c r="P517" s="672"/>
      <c r="Q517" s="672"/>
      <c r="R517" s="672"/>
      <c r="S517" s="672"/>
      <c r="T517" s="672"/>
      <c r="U517" s="461"/>
      <c r="V517" s="461"/>
    </row>
    <row r="518">
      <c r="A518" s="225"/>
      <c r="B518" s="672"/>
      <c r="C518" s="672"/>
      <c r="D518" s="672"/>
      <c r="E518" s="672"/>
      <c r="F518" s="672"/>
      <c r="G518" s="672"/>
      <c r="H518" s="672"/>
      <c r="I518" s="672"/>
      <c r="J518" s="672"/>
      <c r="K518" s="672"/>
      <c r="L518" s="672"/>
      <c r="M518" s="672"/>
      <c r="N518" s="672"/>
      <c r="O518" s="672"/>
      <c r="P518" s="672"/>
      <c r="Q518" s="672"/>
      <c r="R518" s="672"/>
      <c r="S518" s="672"/>
      <c r="T518" s="672"/>
      <c r="U518" s="461"/>
      <c r="V518" s="461"/>
    </row>
    <row r="519">
      <c r="A519" s="225"/>
      <c r="B519" s="672"/>
      <c r="C519" s="672"/>
      <c r="D519" s="672"/>
      <c r="E519" s="672"/>
      <c r="F519" s="672"/>
      <c r="G519" s="672"/>
      <c r="H519" s="672"/>
      <c r="I519" s="672"/>
      <c r="J519" s="672"/>
      <c r="K519" s="672"/>
      <c r="L519" s="672"/>
      <c r="M519" s="672"/>
      <c r="N519" s="672"/>
      <c r="O519" s="672"/>
      <c r="P519" s="672"/>
      <c r="Q519" s="672"/>
      <c r="R519" s="672"/>
      <c r="S519" s="672"/>
      <c r="T519" s="672"/>
      <c r="U519" s="461"/>
      <c r="V519" s="461"/>
    </row>
    <row r="520">
      <c r="A520" s="225"/>
      <c r="B520" s="672"/>
      <c r="C520" s="672"/>
      <c r="D520" s="672"/>
      <c r="E520" s="672"/>
      <c r="F520" s="672"/>
      <c r="G520" s="672"/>
      <c r="H520" s="672"/>
      <c r="I520" s="672"/>
      <c r="J520" s="672"/>
      <c r="K520" s="672"/>
      <c r="L520" s="672"/>
      <c r="M520" s="672"/>
      <c r="N520" s="672"/>
      <c r="O520" s="672"/>
      <c r="P520" s="672"/>
      <c r="Q520" s="672"/>
      <c r="R520" s="672"/>
      <c r="S520" s="672"/>
      <c r="T520" s="672"/>
      <c r="U520" s="461"/>
      <c r="V520" s="461"/>
    </row>
    <row r="521">
      <c r="A521" s="225"/>
      <c r="B521" s="672"/>
      <c r="C521" s="672"/>
      <c r="D521" s="672"/>
      <c r="E521" s="672"/>
      <c r="F521" s="672"/>
      <c r="G521" s="672"/>
      <c r="H521" s="672"/>
      <c r="I521" s="672"/>
      <c r="J521" s="672"/>
      <c r="K521" s="672"/>
      <c r="L521" s="672"/>
      <c r="M521" s="672"/>
      <c r="N521" s="672"/>
      <c r="O521" s="672"/>
      <c r="P521" s="672"/>
      <c r="Q521" s="672"/>
      <c r="R521" s="672"/>
      <c r="S521" s="672"/>
      <c r="T521" s="672"/>
      <c r="U521" s="461"/>
      <c r="V521" s="461"/>
    </row>
    <row r="522">
      <c r="A522" s="225"/>
      <c r="B522" s="672"/>
      <c r="C522" s="672"/>
      <c r="D522" s="672"/>
      <c r="E522" s="672"/>
      <c r="F522" s="672"/>
      <c r="G522" s="672"/>
      <c r="H522" s="672"/>
      <c r="I522" s="672"/>
      <c r="J522" s="672"/>
      <c r="K522" s="672"/>
      <c r="L522" s="672"/>
      <c r="M522" s="672"/>
      <c r="N522" s="672"/>
      <c r="O522" s="672"/>
      <c r="P522" s="672"/>
      <c r="Q522" s="672"/>
      <c r="R522" s="672"/>
      <c r="S522" s="672"/>
      <c r="T522" s="672"/>
      <c r="U522" s="461"/>
      <c r="V522" s="461"/>
    </row>
    <row r="523">
      <c r="A523" s="225"/>
      <c r="B523" s="672"/>
      <c r="C523" s="672"/>
      <c r="D523" s="672"/>
      <c r="E523" s="672"/>
      <c r="F523" s="672"/>
      <c r="G523" s="672"/>
      <c r="H523" s="672"/>
      <c r="I523" s="672"/>
      <c r="J523" s="672"/>
      <c r="K523" s="672"/>
      <c r="L523" s="672"/>
      <c r="M523" s="672"/>
      <c r="N523" s="672"/>
      <c r="O523" s="672"/>
      <c r="P523" s="672"/>
      <c r="Q523" s="672"/>
      <c r="R523" s="672"/>
      <c r="S523" s="672"/>
      <c r="T523" s="672"/>
      <c r="U523" s="461"/>
      <c r="V523" s="461"/>
    </row>
    <row r="524">
      <c r="A524" s="225"/>
      <c r="B524" s="672"/>
      <c r="C524" s="672"/>
      <c r="D524" s="672"/>
      <c r="E524" s="672"/>
      <c r="F524" s="672"/>
      <c r="G524" s="672"/>
      <c r="H524" s="672"/>
      <c r="I524" s="672"/>
      <c r="J524" s="672"/>
      <c r="K524" s="672"/>
      <c r="L524" s="672"/>
      <c r="M524" s="672"/>
      <c r="N524" s="672"/>
      <c r="O524" s="672"/>
      <c r="P524" s="672"/>
      <c r="Q524" s="672"/>
      <c r="R524" s="672"/>
      <c r="S524" s="672"/>
      <c r="T524" s="672"/>
      <c r="U524" s="461"/>
      <c r="V524" s="461"/>
    </row>
    <row r="525">
      <c r="A525" s="225"/>
      <c r="B525" s="672"/>
      <c r="C525" s="672"/>
      <c r="D525" s="672"/>
      <c r="E525" s="672"/>
      <c r="F525" s="672"/>
      <c r="G525" s="672"/>
      <c r="H525" s="672"/>
      <c r="I525" s="672"/>
      <c r="J525" s="672"/>
      <c r="K525" s="672"/>
      <c r="L525" s="672"/>
      <c r="M525" s="672"/>
      <c r="N525" s="672"/>
      <c r="O525" s="672"/>
      <c r="P525" s="672"/>
      <c r="Q525" s="672"/>
      <c r="R525" s="672"/>
      <c r="S525" s="672"/>
      <c r="T525" s="672"/>
      <c r="U525" s="461"/>
      <c r="V525" s="461"/>
    </row>
    <row r="526">
      <c r="A526" s="225"/>
      <c r="B526" s="672"/>
      <c r="C526" s="672"/>
      <c r="D526" s="672"/>
      <c r="E526" s="672"/>
      <c r="F526" s="672"/>
      <c r="G526" s="672"/>
      <c r="H526" s="672"/>
      <c r="I526" s="672"/>
      <c r="J526" s="672"/>
      <c r="K526" s="672"/>
      <c r="L526" s="672"/>
      <c r="M526" s="672"/>
      <c r="N526" s="672"/>
      <c r="O526" s="672"/>
      <c r="P526" s="672"/>
      <c r="Q526" s="672"/>
      <c r="R526" s="672"/>
      <c r="S526" s="672"/>
      <c r="T526" s="672"/>
      <c r="U526" s="461"/>
      <c r="V526" s="461"/>
    </row>
    <row r="527">
      <c r="A527" s="225"/>
      <c r="B527" s="672"/>
      <c r="C527" s="672"/>
      <c r="D527" s="672"/>
      <c r="E527" s="672"/>
      <c r="F527" s="672"/>
      <c r="G527" s="672"/>
      <c r="H527" s="672"/>
      <c r="I527" s="672"/>
      <c r="J527" s="672"/>
      <c r="K527" s="672"/>
      <c r="L527" s="672"/>
      <c r="M527" s="672"/>
      <c r="N527" s="672"/>
      <c r="O527" s="672"/>
      <c r="P527" s="672"/>
      <c r="Q527" s="672"/>
      <c r="R527" s="672"/>
      <c r="S527" s="672"/>
      <c r="T527" s="672"/>
      <c r="U527" s="461"/>
      <c r="V527" s="461"/>
    </row>
    <row r="528">
      <c r="A528" s="225"/>
      <c r="B528" s="672"/>
      <c r="C528" s="672"/>
      <c r="D528" s="672"/>
      <c r="E528" s="672"/>
      <c r="F528" s="672"/>
      <c r="G528" s="672"/>
      <c r="H528" s="672"/>
      <c r="I528" s="672"/>
      <c r="J528" s="672"/>
      <c r="K528" s="672"/>
      <c r="L528" s="672"/>
      <c r="M528" s="672"/>
      <c r="N528" s="672"/>
      <c r="O528" s="672"/>
      <c r="P528" s="672"/>
      <c r="Q528" s="672"/>
      <c r="R528" s="672"/>
      <c r="S528" s="672"/>
      <c r="T528" s="672"/>
      <c r="U528" s="461"/>
      <c r="V528" s="461"/>
    </row>
    <row r="529">
      <c r="A529" s="225"/>
      <c r="B529" s="672"/>
      <c r="C529" s="672"/>
      <c r="D529" s="672"/>
      <c r="E529" s="672"/>
      <c r="F529" s="672"/>
      <c r="G529" s="672"/>
      <c r="H529" s="672"/>
      <c r="I529" s="672"/>
      <c r="J529" s="672"/>
      <c r="K529" s="672"/>
      <c r="L529" s="672"/>
      <c r="M529" s="672"/>
      <c r="N529" s="672"/>
      <c r="O529" s="672"/>
      <c r="P529" s="672"/>
      <c r="Q529" s="672"/>
      <c r="R529" s="672"/>
      <c r="S529" s="672"/>
      <c r="T529" s="672"/>
      <c r="U529" s="461"/>
      <c r="V529" s="461"/>
    </row>
    <row r="530">
      <c r="A530" s="225"/>
      <c r="B530" s="672"/>
      <c r="C530" s="672"/>
      <c r="D530" s="672"/>
      <c r="E530" s="672"/>
      <c r="F530" s="672"/>
      <c r="G530" s="672"/>
      <c r="H530" s="672"/>
      <c r="I530" s="672"/>
      <c r="J530" s="672"/>
      <c r="K530" s="672"/>
      <c r="L530" s="672"/>
      <c r="M530" s="672"/>
      <c r="N530" s="672"/>
      <c r="O530" s="672"/>
      <c r="P530" s="672"/>
      <c r="Q530" s="672"/>
      <c r="R530" s="672"/>
      <c r="S530" s="672"/>
      <c r="T530" s="672"/>
      <c r="U530" s="461"/>
      <c r="V530" s="461"/>
    </row>
    <row r="531">
      <c r="A531" s="225"/>
      <c r="B531" s="672"/>
      <c r="C531" s="672"/>
      <c r="D531" s="672"/>
      <c r="E531" s="672"/>
      <c r="F531" s="672"/>
      <c r="G531" s="672"/>
      <c r="H531" s="672"/>
      <c r="I531" s="672"/>
      <c r="J531" s="672"/>
      <c r="K531" s="672"/>
      <c r="L531" s="672"/>
      <c r="M531" s="672"/>
      <c r="N531" s="672"/>
      <c r="O531" s="672"/>
      <c r="P531" s="672"/>
      <c r="Q531" s="672"/>
      <c r="R531" s="672"/>
      <c r="S531" s="672"/>
      <c r="T531" s="672"/>
      <c r="U531" s="461"/>
      <c r="V531" s="461"/>
    </row>
    <row r="532">
      <c r="A532" s="225"/>
      <c r="B532" s="672"/>
      <c r="C532" s="672"/>
      <c r="D532" s="672"/>
      <c r="E532" s="672"/>
      <c r="F532" s="672"/>
      <c r="G532" s="672"/>
      <c r="H532" s="672"/>
      <c r="I532" s="672"/>
      <c r="J532" s="672"/>
      <c r="K532" s="672"/>
      <c r="L532" s="672"/>
      <c r="M532" s="672"/>
      <c r="N532" s="672"/>
      <c r="O532" s="672"/>
      <c r="P532" s="672"/>
      <c r="Q532" s="672"/>
      <c r="R532" s="672"/>
      <c r="S532" s="672"/>
      <c r="T532" s="672"/>
      <c r="U532" s="461"/>
      <c r="V532" s="461"/>
    </row>
    <row r="533">
      <c r="A533" s="225"/>
      <c r="B533" s="672"/>
      <c r="C533" s="672"/>
      <c r="D533" s="672"/>
      <c r="E533" s="672"/>
      <c r="F533" s="672"/>
      <c r="G533" s="672"/>
      <c r="H533" s="672"/>
      <c r="I533" s="672"/>
      <c r="J533" s="672"/>
      <c r="K533" s="672"/>
      <c r="L533" s="672"/>
      <c r="M533" s="672"/>
      <c r="N533" s="672"/>
      <c r="O533" s="672"/>
      <c r="P533" s="672"/>
      <c r="Q533" s="672"/>
      <c r="R533" s="672"/>
      <c r="S533" s="672"/>
      <c r="T533" s="672"/>
      <c r="U533" s="461"/>
      <c r="V533" s="461"/>
    </row>
    <row r="534">
      <c r="A534" s="225"/>
      <c r="B534" s="672"/>
      <c r="C534" s="672"/>
      <c r="D534" s="672"/>
      <c r="E534" s="672"/>
      <c r="F534" s="672"/>
      <c r="G534" s="672"/>
      <c r="H534" s="672"/>
      <c r="I534" s="672"/>
      <c r="J534" s="672"/>
      <c r="K534" s="672"/>
      <c r="L534" s="672"/>
      <c r="M534" s="672"/>
      <c r="N534" s="672"/>
      <c r="O534" s="672"/>
      <c r="P534" s="672"/>
      <c r="Q534" s="672"/>
      <c r="R534" s="672"/>
      <c r="S534" s="672"/>
      <c r="T534" s="672"/>
      <c r="U534" s="461"/>
      <c r="V534" s="461"/>
    </row>
    <row r="535">
      <c r="A535" s="225"/>
      <c r="B535" s="672"/>
      <c r="C535" s="672"/>
      <c r="D535" s="672"/>
      <c r="E535" s="672"/>
      <c r="F535" s="672"/>
      <c r="G535" s="672"/>
      <c r="H535" s="672"/>
      <c r="I535" s="672"/>
      <c r="J535" s="672"/>
      <c r="K535" s="672"/>
      <c r="L535" s="672"/>
      <c r="M535" s="672"/>
      <c r="N535" s="672"/>
      <c r="O535" s="672"/>
      <c r="P535" s="672"/>
      <c r="Q535" s="672"/>
      <c r="R535" s="672"/>
      <c r="S535" s="672"/>
      <c r="T535" s="672"/>
      <c r="U535" s="461"/>
      <c r="V535" s="461"/>
    </row>
    <row r="536">
      <c r="A536" s="225"/>
      <c r="B536" s="672"/>
      <c r="C536" s="672"/>
      <c r="D536" s="672"/>
      <c r="E536" s="672"/>
      <c r="F536" s="672"/>
      <c r="G536" s="672"/>
      <c r="H536" s="672"/>
      <c r="I536" s="672"/>
      <c r="J536" s="672"/>
      <c r="K536" s="672"/>
      <c r="L536" s="672"/>
      <c r="M536" s="672"/>
      <c r="N536" s="672"/>
      <c r="O536" s="672"/>
      <c r="P536" s="672"/>
      <c r="Q536" s="672"/>
      <c r="R536" s="672"/>
      <c r="S536" s="672"/>
      <c r="T536" s="672"/>
      <c r="U536" s="461"/>
      <c r="V536" s="461"/>
    </row>
    <row r="537">
      <c r="A537" s="225"/>
      <c r="B537" s="672"/>
      <c r="C537" s="672"/>
      <c r="D537" s="672"/>
      <c r="E537" s="672"/>
      <c r="F537" s="672"/>
      <c r="G537" s="672"/>
      <c r="H537" s="672"/>
      <c r="I537" s="672"/>
      <c r="J537" s="672"/>
      <c r="K537" s="672"/>
      <c r="L537" s="672"/>
      <c r="M537" s="672"/>
      <c r="N537" s="672"/>
      <c r="O537" s="672"/>
      <c r="P537" s="672"/>
      <c r="Q537" s="672"/>
      <c r="R537" s="672"/>
      <c r="S537" s="672"/>
      <c r="T537" s="672"/>
      <c r="U537" s="461"/>
      <c r="V537" s="461"/>
    </row>
    <row r="538">
      <c r="A538" s="225"/>
      <c r="B538" s="672"/>
      <c r="C538" s="672"/>
      <c r="D538" s="672"/>
      <c r="E538" s="672"/>
      <c r="F538" s="672"/>
      <c r="G538" s="672"/>
      <c r="H538" s="672"/>
      <c r="I538" s="672"/>
      <c r="J538" s="672"/>
      <c r="K538" s="672"/>
      <c r="L538" s="672"/>
      <c r="M538" s="672"/>
      <c r="N538" s="672"/>
      <c r="O538" s="672"/>
      <c r="P538" s="672"/>
      <c r="Q538" s="672"/>
      <c r="R538" s="672"/>
      <c r="S538" s="672"/>
      <c r="T538" s="672"/>
      <c r="U538" s="461"/>
      <c r="V538" s="461"/>
    </row>
    <row r="539">
      <c r="A539" s="225"/>
      <c r="B539" s="672"/>
      <c r="C539" s="672"/>
      <c r="D539" s="672"/>
      <c r="E539" s="672"/>
      <c r="F539" s="672"/>
      <c r="G539" s="672"/>
      <c r="H539" s="672"/>
      <c r="I539" s="672"/>
      <c r="J539" s="672"/>
      <c r="K539" s="672"/>
      <c r="L539" s="672"/>
      <c r="M539" s="672"/>
      <c r="N539" s="672"/>
      <c r="O539" s="672"/>
      <c r="P539" s="672"/>
      <c r="Q539" s="672"/>
      <c r="R539" s="672"/>
      <c r="S539" s="672"/>
      <c r="T539" s="672"/>
      <c r="U539" s="461"/>
      <c r="V539" s="461"/>
    </row>
    <row r="540">
      <c r="A540" s="225"/>
      <c r="B540" s="672"/>
      <c r="C540" s="672"/>
      <c r="D540" s="672"/>
      <c r="E540" s="672"/>
      <c r="F540" s="672"/>
      <c r="G540" s="672"/>
      <c r="H540" s="672"/>
      <c r="I540" s="672"/>
      <c r="J540" s="672"/>
      <c r="K540" s="672"/>
      <c r="L540" s="672"/>
      <c r="M540" s="672"/>
      <c r="N540" s="672"/>
      <c r="O540" s="672"/>
      <c r="P540" s="672"/>
      <c r="Q540" s="672"/>
      <c r="R540" s="672"/>
      <c r="S540" s="672"/>
      <c r="T540" s="672"/>
      <c r="U540" s="461"/>
      <c r="V540" s="461"/>
    </row>
    <row r="541">
      <c r="A541" s="225"/>
      <c r="B541" s="672"/>
      <c r="C541" s="672"/>
      <c r="D541" s="672"/>
      <c r="E541" s="672"/>
      <c r="F541" s="672"/>
      <c r="G541" s="672"/>
      <c r="H541" s="672"/>
      <c r="I541" s="672"/>
      <c r="J541" s="672"/>
      <c r="K541" s="672"/>
      <c r="L541" s="672"/>
      <c r="M541" s="672"/>
      <c r="N541" s="672"/>
      <c r="O541" s="672"/>
      <c r="P541" s="672"/>
      <c r="Q541" s="672"/>
      <c r="R541" s="672"/>
      <c r="S541" s="672"/>
      <c r="T541" s="672"/>
      <c r="U541" s="461"/>
      <c r="V541" s="461"/>
    </row>
    <row r="542">
      <c r="A542" s="225"/>
      <c r="B542" s="672"/>
      <c r="C542" s="672"/>
      <c r="D542" s="672"/>
      <c r="E542" s="672"/>
      <c r="F542" s="672"/>
      <c r="G542" s="672"/>
      <c r="H542" s="672"/>
      <c r="I542" s="672"/>
      <c r="J542" s="672"/>
      <c r="K542" s="672"/>
      <c r="L542" s="672"/>
      <c r="M542" s="672"/>
      <c r="N542" s="672"/>
      <c r="O542" s="672"/>
      <c r="P542" s="672"/>
      <c r="Q542" s="672"/>
      <c r="R542" s="672"/>
      <c r="S542" s="672"/>
      <c r="T542" s="672"/>
      <c r="U542" s="461"/>
      <c r="V542" s="461"/>
    </row>
    <row r="543">
      <c r="A543" s="225"/>
      <c r="B543" s="672"/>
      <c r="C543" s="672"/>
      <c r="D543" s="672"/>
      <c r="E543" s="672"/>
      <c r="F543" s="672"/>
      <c r="G543" s="672"/>
      <c r="H543" s="672"/>
      <c r="I543" s="672"/>
      <c r="J543" s="672"/>
      <c r="K543" s="672"/>
      <c r="L543" s="672"/>
      <c r="M543" s="672"/>
      <c r="N543" s="672"/>
      <c r="O543" s="672"/>
      <c r="P543" s="672"/>
      <c r="Q543" s="672"/>
      <c r="R543" s="672"/>
      <c r="S543" s="672"/>
      <c r="T543" s="672"/>
      <c r="U543" s="461"/>
      <c r="V543" s="461"/>
    </row>
    <row r="544">
      <c r="A544" s="225"/>
      <c r="B544" s="672"/>
      <c r="C544" s="672"/>
      <c r="D544" s="672"/>
      <c r="E544" s="672"/>
      <c r="F544" s="672"/>
      <c r="G544" s="672"/>
      <c r="H544" s="672"/>
      <c r="I544" s="672"/>
      <c r="J544" s="672"/>
      <c r="K544" s="672"/>
      <c r="L544" s="672"/>
      <c r="M544" s="672"/>
      <c r="N544" s="672"/>
      <c r="O544" s="672"/>
      <c r="P544" s="672"/>
      <c r="Q544" s="672"/>
      <c r="R544" s="672"/>
      <c r="S544" s="672"/>
      <c r="T544" s="672"/>
      <c r="U544" s="461"/>
      <c r="V544" s="461"/>
    </row>
    <row r="545">
      <c r="A545" s="225"/>
      <c r="B545" s="672"/>
      <c r="C545" s="672"/>
      <c r="D545" s="672"/>
      <c r="E545" s="672"/>
      <c r="F545" s="672"/>
      <c r="G545" s="672"/>
      <c r="H545" s="672"/>
      <c r="I545" s="672"/>
      <c r="J545" s="672"/>
      <c r="K545" s="672"/>
      <c r="L545" s="672"/>
      <c r="M545" s="672"/>
      <c r="N545" s="672"/>
      <c r="O545" s="672"/>
      <c r="P545" s="672"/>
      <c r="Q545" s="672"/>
      <c r="R545" s="672"/>
      <c r="S545" s="672"/>
      <c r="T545" s="672"/>
      <c r="U545" s="461"/>
      <c r="V545" s="461"/>
    </row>
    <row r="546">
      <c r="A546" s="225"/>
      <c r="B546" s="672"/>
      <c r="C546" s="672"/>
      <c r="D546" s="672"/>
      <c r="E546" s="672"/>
      <c r="F546" s="672"/>
      <c r="G546" s="672"/>
      <c r="H546" s="672"/>
      <c r="I546" s="672"/>
      <c r="J546" s="672"/>
      <c r="K546" s="672"/>
      <c r="L546" s="672"/>
      <c r="M546" s="672"/>
      <c r="N546" s="672"/>
      <c r="O546" s="672"/>
      <c r="P546" s="672"/>
      <c r="Q546" s="672"/>
      <c r="R546" s="672"/>
      <c r="S546" s="672"/>
      <c r="T546" s="672"/>
      <c r="U546" s="461"/>
      <c r="V546" s="461"/>
    </row>
    <row r="547">
      <c r="A547" s="225"/>
      <c r="B547" s="672"/>
      <c r="C547" s="672"/>
      <c r="D547" s="672"/>
      <c r="E547" s="672"/>
      <c r="F547" s="672"/>
      <c r="G547" s="672"/>
      <c r="H547" s="672"/>
      <c r="I547" s="672"/>
      <c r="J547" s="672"/>
      <c r="K547" s="672"/>
      <c r="L547" s="672"/>
      <c r="M547" s="672"/>
      <c r="N547" s="672"/>
      <c r="O547" s="672"/>
      <c r="P547" s="672"/>
      <c r="Q547" s="672"/>
      <c r="R547" s="672"/>
      <c r="S547" s="672"/>
      <c r="T547" s="672"/>
      <c r="U547" s="461"/>
      <c r="V547" s="461"/>
    </row>
    <row r="548">
      <c r="A548" s="225"/>
      <c r="B548" s="672"/>
      <c r="C548" s="672"/>
      <c r="D548" s="672"/>
      <c r="E548" s="672"/>
      <c r="F548" s="672"/>
      <c r="G548" s="672"/>
      <c r="H548" s="672"/>
      <c r="I548" s="672"/>
      <c r="J548" s="672"/>
      <c r="K548" s="672"/>
      <c r="L548" s="672"/>
      <c r="M548" s="672"/>
      <c r="N548" s="672"/>
      <c r="O548" s="672"/>
      <c r="P548" s="672"/>
      <c r="Q548" s="672"/>
      <c r="R548" s="672"/>
      <c r="S548" s="672"/>
      <c r="T548" s="672"/>
      <c r="U548" s="461"/>
      <c r="V548" s="461"/>
    </row>
    <row r="549">
      <c r="A549" s="225"/>
      <c r="B549" s="672"/>
      <c r="C549" s="672"/>
      <c r="D549" s="672"/>
      <c r="E549" s="672"/>
      <c r="F549" s="672"/>
      <c r="G549" s="672"/>
      <c r="H549" s="672"/>
      <c r="I549" s="672"/>
      <c r="J549" s="672"/>
      <c r="K549" s="672"/>
      <c r="L549" s="672"/>
      <c r="M549" s="672"/>
      <c r="N549" s="672"/>
      <c r="O549" s="672"/>
      <c r="P549" s="672"/>
      <c r="Q549" s="672"/>
      <c r="R549" s="672"/>
      <c r="S549" s="672"/>
      <c r="T549" s="672"/>
      <c r="U549" s="461"/>
      <c r="V549" s="461"/>
    </row>
    <row r="550">
      <c r="A550" s="225"/>
      <c r="B550" s="672"/>
      <c r="C550" s="672"/>
      <c r="D550" s="672"/>
      <c r="E550" s="672"/>
      <c r="F550" s="672"/>
      <c r="G550" s="672"/>
      <c r="H550" s="672"/>
      <c r="I550" s="672"/>
      <c r="J550" s="672"/>
      <c r="K550" s="672"/>
      <c r="L550" s="672"/>
      <c r="M550" s="672"/>
      <c r="N550" s="672"/>
      <c r="O550" s="672"/>
      <c r="P550" s="672"/>
      <c r="Q550" s="672"/>
      <c r="R550" s="672"/>
      <c r="S550" s="672"/>
      <c r="T550" s="672"/>
      <c r="U550" s="461"/>
      <c r="V550" s="461"/>
    </row>
    <row r="551">
      <c r="A551" s="225"/>
      <c r="B551" s="672"/>
      <c r="C551" s="672"/>
      <c r="D551" s="672"/>
      <c r="E551" s="672"/>
      <c r="F551" s="672"/>
      <c r="G551" s="672"/>
      <c r="H551" s="672"/>
      <c r="I551" s="672"/>
      <c r="J551" s="672"/>
      <c r="K551" s="672"/>
      <c r="L551" s="672"/>
      <c r="M551" s="672"/>
      <c r="N551" s="672"/>
      <c r="O551" s="672"/>
      <c r="P551" s="672"/>
      <c r="Q551" s="672"/>
      <c r="R551" s="672"/>
      <c r="S551" s="672"/>
      <c r="T551" s="672"/>
      <c r="U551" s="461"/>
      <c r="V551" s="461"/>
    </row>
    <row r="552">
      <c r="A552" s="225"/>
      <c r="B552" s="672"/>
      <c r="C552" s="672"/>
      <c r="D552" s="672"/>
      <c r="E552" s="672"/>
      <c r="F552" s="672"/>
      <c r="G552" s="672"/>
      <c r="H552" s="672"/>
      <c r="I552" s="672"/>
      <c r="J552" s="672"/>
      <c r="K552" s="672"/>
      <c r="L552" s="672"/>
      <c r="M552" s="672"/>
      <c r="N552" s="672"/>
      <c r="O552" s="672"/>
      <c r="P552" s="672"/>
      <c r="Q552" s="672"/>
      <c r="R552" s="672"/>
      <c r="S552" s="672"/>
      <c r="T552" s="672"/>
      <c r="U552" s="461"/>
      <c r="V552" s="461"/>
    </row>
    <row r="553">
      <c r="A553" s="225"/>
      <c r="B553" s="672"/>
      <c r="C553" s="672"/>
      <c r="D553" s="672"/>
      <c r="E553" s="672"/>
      <c r="F553" s="672"/>
      <c r="G553" s="672"/>
      <c r="H553" s="672"/>
      <c r="I553" s="672"/>
      <c r="J553" s="672"/>
      <c r="K553" s="672"/>
      <c r="L553" s="672"/>
      <c r="M553" s="672"/>
      <c r="N553" s="672"/>
      <c r="O553" s="672"/>
      <c r="P553" s="672"/>
      <c r="Q553" s="672"/>
      <c r="R553" s="672"/>
      <c r="S553" s="672"/>
      <c r="T553" s="672"/>
      <c r="U553" s="461"/>
      <c r="V553" s="461"/>
    </row>
    <row r="554">
      <c r="A554" s="225"/>
      <c r="B554" s="672"/>
      <c r="C554" s="672"/>
      <c r="D554" s="672"/>
      <c r="E554" s="672"/>
      <c r="F554" s="672"/>
      <c r="G554" s="672"/>
      <c r="H554" s="672"/>
      <c r="I554" s="672"/>
      <c r="J554" s="672"/>
      <c r="K554" s="672"/>
      <c r="L554" s="672"/>
      <c r="M554" s="672"/>
      <c r="N554" s="672"/>
      <c r="O554" s="672"/>
      <c r="P554" s="672"/>
      <c r="Q554" s="672"/>
      <c r="R554" s="672"/>
      <c r="S554" s="672"/>
      <c r="T554" s="672"/>
      <c r="U554" s="461"/>
      <c r="V554" s="461"/>
    </row>
    <row r="555">
      <c r="A555" s="225"/>
      <c r="B555" s="672"/>
      <c r="C555" s="672"/>
      <c r="D555" s="672"/>
      <c r="E555" s="672"/>
      <c r="F555" s="672"/>
      <c r="G555" s="672"/>
      <c r="H555" s="672"/>
      <c r="I555" s="672"/>
      <c r="J555" s="672"/>
      <c r="K555" s="672"/>
      <c r="L555" s="672"/>
      <c r="M555" s="672"/>
      <c r="N555" s="672"/>
      <c r="O555" s="672"/>
      <c r="P555" s="672"/>
      <c r="Q555" s="672"/>
      <c r="R555" s="672"/>
      <c r="S555" s="672"/>
      <c r="T555" s="672"/>
      <c r="U555" s="461"/>
      <c r="V555" s="461"/>
    </row>
    <row r="556">
      <c r="A556" s="225"/>
      <c r="B556" s="672"/>
      <c r="C556" s="672"/>
      <c r="D556" s="672"/>
      <c r="E556" s="672"/>
      <c r="F556" s="672"/>
      <c r="G556" s="672"/>
      <c r="H556" s="672"/>
      <c r="I556" s="672"/>
      <c r="J556" s="672"/>
      <c r="K556" s="672"/>
      <c r="L556" s="672"/>
      <c r="M556" s="672"/>
      <c r="N556" s="672"/>
      <c r="O556" s="672"/>
      <c r="P556" s="672"/>
      <c r="Q556" s="672"/>
      <c r="R556" s="672"/>
      <c r="S556" s="672"/>
      <c r="T556" s="672"/>
      <c r="U556" s="461"/>
      <c r="V556" s="461"/>
    </row>
    <row r="557">
      <c r="A557" s="225"/>
      <c r="B557" s="672"/>
      <c r="C557" s="672"/>
      <c r="D557" s="672"/>
      <c r="E557" s="672"/>
      <c r="F557" s="672"/>
      <c r="G557" s="672"/>
      <c r="H557" s="672"/>
      <c r="I557" s="672"/>
      <c r="J557" s="672"/>
      <c r="K557" s="672"/>
      <c r="L557" s="672"/>
      <c r="M557" s="672"/>
      <c r="N557" s="672"/>
      <c r="O557" s="672"/>
      <c r="P557" s="672"/>
      <c r="Q557" s="672"/>
      <c r="R557" s="672"/>
      <c r="S557" s="672"/>
      <c r="T557" s="672"/>
      <c r="U557" s="461"/>
      <c r="V557" s="461"/>
    </row>
    <row r="558">
      <c r="A558" s="225"/>
      <c r="B558" s="672"/>
      <c r="C558" s="672"/>
      <c r="D558" s="672"/>
      <c r="E558" s="672"/>
      <c r="F558" s="672"/>
      <c r="G558" s="672"/>
      <c r="H558" s="672"/>
      <c r="I558" s="672"/>
      <c r="J558" s="672"/>
      <c r="K558" s="672"/>
      <c r="L558" s="672"/>
      <c r="M558" s="672"/>
      <c r="N558" s="672"/>
      <c r="O558" s="672"/>
      <c r="P558" s="672"/>
      <c r="Q558" s="672"/>
      <c r="R558" s="672"/>
      <c r="S558" s="672"/>
      <c r="T558" s="672"/>
      <c r="U558" s="461"/>
      <c r="V558" s="461"/>
    </row>
    <row r="559">
      <c r="A559" s="225"/>
      <c r="B559" s="672"/>
      <c r="C559" s="672"/>
      <c r="D559" s="672"/>
      <c r="E559" s="672"/>
      <c r="F559" s="672"/>
      <c r="G559" s="672"/>
      <c r="H559" s="672"/>
      <c r="I559" s="672"/>
      <c r="J559" s="672"/>
      <c r="K559" s="672"/>
      <c r="L559" s="672"/>
      <c r="M559" s="672"/>
      <c r="N559" s="672"/>
      <c r="O559" s="672"/>
      <c r="P559" s="672"/>
      <c r="Q559" s="672"/>
      <c r="R559" s="672"/>
      <c r="S559" s="672"/>
      <c r="T559" s="672"/>
      <c r="U559" s="461"/>
      <c r="V559" s="461"/>
    </row>
    <row r="560">
      <c r="A560" s="225"/>
      <c r="B560" s="672"/>
      <c r="C560" s="672"/>
      <c r="D560" s="672"/>
      <c r="E560" s="672"/>
      <c r="F560" s="672"/>
      <c r="G560" s="672"/>
      <c r="H560" s="672"/>
      <c r="I560" s="672"/>
      <c r="J560" s="672"/>
      <c r="K560" s="672"/>
      <c r="L560" s="672"/>
      <c r="M560" s="672"/>
      <c r="N560" s="672"/>
      <c r="O560" s="672"/>
      <c r="P560" s="672"/>
      <c r="Q560" s="672"/>
      <c r="R560" s="672"/>
      <c r="S560" s="672"/>
      <c r="T560" s="672"/>
      <c r="U560" s="461"/>
      <c r="V560" s="461"/>
    </row>
    <row r="561">
      <c r="A561" s="225"/>
      <c r="B561" s="672"/>
      <c r="C561" s="672"/>
      <c r="D561" s="672"/>
      <c r="E561" s="672"/>
      <c r="F561" s="672"/>
      <c r="G561" s="672"/>
      <c r="H561" s="672"/>
      <c r="I561" s="672"/>
      <c r="J561" s="672"/>
      <c r="K561" s="672"/>
      <c r="L561" s="672"/>
      <c r="M561" s="672"/>
      <c r="N561" s="672"/>
      <c r="O561" s="672"/>
      <c r="P561" s="672"/>
      <c r="Q561" s="672"/>
      <c r="R561" s="672"/>
      <c r="S561" s="672"/>
      <c r="T561" s="672"/>
      <c r="U561" s="461"/>
      <c r="V561" s="461"/>
    </row>
    <row r="562">
      <c r="A562" s="225"/>
      <c r="B562" s="672"/>
      <c r="C562" s="672"/>
      <c r="D562" s="672"/>
      <c r="E562" s="672"/>
      <c r="F562" s="672"/>
      <c r="G562" s="672"/>
      <c r="H562" s="672"/>
      <c r="I562" s="672"/>
      <c r="J562" s="672"/>
      <c r="K562" s="672"/>
      <c r="L562" s="672"/>
      <c r="M562" s="672"/>
      <c r="N562" s="672"/>
      <c r="O562" s="672"/>
      <c r="P562" s="672"/>
      <c r="Q562" s="672"/>
      <c r="R562" s="672"/>
      <c r="S562" s="672"/>
      <c r="T562" s="672"/>
      <c r="U562" s="461"/>
      <c r="V562" s="461"/>
    </row>
    <row r="563">
      <c r="A563" s="225"/>
      <c r="B563" s="672"/>
      <c r="C563" s="672"/>
      <c r="D563" s="672"/>
      <c r="E563" s="672"/>
      <c r="F563" s="672"/>
      <c r="G563" s="672"/>
      <c r="H563" s="672"/>
      <c r="I563" s="672"/>
      <c r="J563" s="672"/>
      <c r="K563" s="672"/>
      <c r="L563" s="672"/>
      <c r="M563" s="672"/>
      <c r="N563" s="672"/>
      <c r="O563" s="672"/>
      <c r="P563" s="672"/>
      <c r="Q563" s="672"/>
      <c r="R563" s="672"/>
      <c r="S563" s="672"/>
      <c r="T563" s="672"/>
      <c r="U563" s="461"/>
      <c r="V563" s="461"/>
    </row>
    <row r="564">
      <c r="A564" s="225"/>
      <c r="B564" s="672"/>
      <c r="C564" s="672"/>
      <c r="D564" s="672"/>
      <c r="E564" s="672"/>
      <c r="F564" s="672"/>
      <c r="G564" s="672"/>
      <c r="H564" s="672"/>
      <c r="I564" s="672"/>
      <c r="J564" s="672"/>
      <c r="K564" s="672"/>
      <c r="L564" s="672"/>
      <c r="M564" s="672"/>
      <c r="N564" s="672"/>
      <c r="O564" s="672"/>
      <c r="P564" s="672"/>
      <c r="Q564" s="672"/>
      <c r="R564" s="672"/>
      <c r="S564" s="672"/>
      <c r="T564" s="672"/>
      <c r="U564" s="461"/>
      <c r="V564" s="461"/>
    </row>
    <row r="565">
      <c r="A565" s="225"/>
      <c r="B565" s="672"/>
      <c r="C565" s="672"/>
      <c r="D565" s="672"/>
      <c r="E565" s="672"/>
      <c r="F565" s="672"/>
      <c r="G565" s="672"/>
      <c r="H565" s="672"/>
      <c r="I565" s="672"/>
      <c r="J565" s="672"/>
      <c r="K565" s="672"/>
      <c r="L565" s="672"/>
      <c r="M565" s="672"/>
      <c r="N565" s="672"/>
      <c r="O565" s="672"/>
      <c r="P565" s="672"/>
      <c r="Q565" s="672"/>
      <c r="R565" s="672"/>
      <c r="S565" s="672"/>
      <c r="T565" s="672"/>
      <c r="U565" s="461"/>
      <c r="V565" s="461"/>
    </row>
    <row r="566">
      <c r="A566" s="225"/>
      <c r="B566" s="672"/>
      <c r="C566" s="672"/>
      <c r="D566" s="672"/>
      <c r="E566" s="672"/>
      <c r="F566" s="672"/>
      <c r="G566" s="672"/>
      <c r="H566" s="672"/>
      <c r="I566" s="672"/>
      <c r="J566" s="672"/>
      <c r="K566" s="672"/>
      <c r="L566" s="672"/>
      <c r="M566" s="672"/>
      <c r="N566" s="672"/>
      <c r="O566" s="672"/>
      <c r="P566" s="672"/>
      <c r="Q566" s="672"/>
      <c r="R566" s="672"/>
      <c r="S566" s="672"/>
      <c r="T566" s="672"/>
      <c r="U566" s="461"/>
      <c r="V566" s="461"/>
    </row>
    <row r="567">
      <c r="A567" s="225"/>
      <c r="B567" s="672"/>
      <c r="C567" s="672"/>
      <c r="D567" s="672"/>
      <c r="E567" s="672"/>
      <c r="F567" s="672"/>
      <c r="G567" s="672"/>
      <c r="H567" s="672"/>
      <c r="I567" s="672"/>
      <c r="J567" s="672"/>
      <c r="K567" s="672"/>
      <c r="L567" s="672"/>
      <c r="M567" s="672"/>
      <c r="N567" s="672"/>
      <c r="O567" s="672"/>
      <c r="P567" s="672"/>
      <c r="Q567" s="672"/>
      <c r="R567" s="672"/>
      <c r="S567" s="672"/>
      <c r="T567" s="672"/>
      <c r="U567" s="461"/>
      <c r="V567" s="461"/>
    </row>
    <row r="568">
      <c r="A568" s="225"/>
      <c r="B568" s="672"/>
      <c r="C568" s="672"/>
      <c r="D568" s="672"/>
      <c r="E568" s="672"/>
      <c r="F568" s="672"/>
      <c r="G568" s="672"/>
      <c r="H568" s="672"/>
      <c r="I568" s="672"/>
      <c r="J568" s="672"/>
      <c r="K568" s="672"/>
      <c r="L568" s="672"/>
      <c r="M568" s="672"/>
      <c r="N568" s="672"/>
      <c r="O568" s="672"/>
      <c r="P568" s="672"/>
      <c r="Q568" s="672"/>
      <c r="R568" s="672"/>
      <c r="S568" s="672"/>
      <c r="T568" s="672"/>
      <c r="U568" s="461"/>
      <c r="V568" s="461"/>
    </row>
    <row r="569">
      <c r="A569" s="225"/>
      <c r="B569" s="672"/>
      <c r="C569" s="672"/>
      <c r="D569" s="672"/>
      <c r="E569" s="672"/>
      <c r="F569" s="672"/>
      <c r="G569" s="672"/>
      <c r="H569" s="672"/>
      <c r="I569" s="672"/>
      <c r="J569" s="672"/>
      <c r="K569" s="672"/>
      <c r="L569" s="672"/>
      <c r="M569" s="672"/>
      <c r="N569" s="672"/>
      <c r="O569" s="672"/>
      <c r="P569" s="672"/>
      <c r="Q569" s="672"/>
      <c r="R569" s="672"/>
      <c r="S569" s="672"/>
      <c r="T569" s="672"/>
      <c r="U569" s="461"/>
      <c r="V569" s="461"/>
    </row>
    <row r="570">
      <c r="A570" s="225"/>
      <c r="B570" s="672"/>
      <c r="C570" s="672"/>
      <c r="D570" s="672"/>
      <c r="E570" s="672"/>
      <c r="F570" s="672"/>
      <c r="G570" s="672"/>
      <c r="H570" s="672"/>
      <c r="I570" s="672"/>
      <c r="J570" s="672"/>
      <c r="K570" s="672"/>
      <c r="L570" s="672"/>
      <c r="M570" s="672"/>
      <c r="N570" s="672"/>
      <c r="O570" s="672"/>
      <c r="P570" s="672"/>
      <c r="Q570" s="672"/>
      <c r="R570" s="672"/>
      <c r="S570" s="672"/>
      <c r="T570" s="672"/>
      <c r="U570" s="461"/>
      <c r="V570" s="461"/>
    </row>
    <row r="571">
      <c r="A571" s="225"/>
      <c r="B571" s="672"/>
      <c r="C571" s="672"/>
      <c r="D571" s="672"/>
      <c r="E571" s="672"/>
      <c r="F571" s="672"/>
      <c r="G571" s="672"/>
      <c r="H571" s="672"/>
      <c r="I571" s="672"/>
      <c r="J571" s="672"/>
      <c r="K571" s="672"/>
      <c r="L571" s="672"/>
      <c r="M571" s="672"/>
      <c r="N571" s="672"/>
      <c r="O571" s="672"/>
      <c r="P571" s="672"/>
      <c r="Q571" s="672"/>
      <c r="R571" s="672"/>
      <c r="S571" s="672"/>
      <c r="T571" s="672"/>
      <c r="U571" s="461"/>
      <c r="V571" s="461"/>
    </row>
    <row r="572">
      <c r="A572" s="225"/>
      <c r="B572" s="672"/>
      <c r="C572" s="672"/>
      <c r="D572" s="672"/>
      <c r="E572" s="672"/>
      <c r="F572" s="672"/>
      <c r="G572" s="672"/>
      <c r="H572" s="672"/>
      <c r="I572" s="672"/>
      <c r="J572" s="672"/>
      <c r="K572" s="672"/>
      <c r="L572" s="672"/>
      <c r="M572" s="672"/>
      <c r="N572" s="672"/>
      <c r="O572" s="672"/>
      <c r="P572" s="672"/>
      <c r="Q572" s="672"/>
      <c r="R572" s="672"/>
      <c r="S572" s="672"/>
      <c r="T572" s="672"/>
      <c r="U572" s="461"/>
      <c r="V572" s="461"/>
    </row>
    <row r="573">
      <c r="A573" s="225"/>
      <c r="B573" s="672"/>
      <c r="C573" s="672"/>
      <c r="D573" s="672"/>
      <c r="E573" s="672"/>
      <c r="F573" s="672"/>
      <c r="G573" s="672"/>
      <c r="H573" s="672"/>
      <c r="I573" s="672"/>
      <c r="J573" s="672"/>
      <c r="K573" s="672"/>
      <c r="L573" s="672"/>
      <c r="M573" s="672"/>
      <c r="N573" s="672"/>
      <c r="O573" s="672"/>
      <c r="P573" s="672"/>
      <c r="Q573" s="672"/>
      <c r="R573" s="672"/>
      <c r="S573" s="672"/>
      <c r="T573" s="672"/>
      <c r="U573" s="461"/>
      <c r="V573" s="461"/>
    </row>
    <row r="574">
      <c r="A574" s="225"/>
      <c r="B574" s="672"/>
      <c r="C574" s="672"/>
      <c r="D574" s="672"/>
      <c r="E574" s="672"/>
      <c r="F574" s="672"/>
      <c r="G574" s="672"/>
      <c r="H574" s="672"/>
      <c r="I574" s="672"/>
      <c r="J574" s="672"/>
      <c r="K574" s="672"/>
      <c r="L574" s="672"/>
      <c r="M574" s="672"/>
      <c r="N574" s="672"/>
      <c r="O574" s="672"/>
      <c r="P574" s="672"/>
      <c r="Q574" s="672"/>
      <c r="R574" s="672"/>
      <c r="S574" s="672"/>
      <c r="T574" s="672"/>
      <c r="U574" s="461"/>
      <c r="V574" s="461"/>
    </row>
    <row r="575">
      <c r="A575" s="225"/>
      <c r="B575" s="672"/>
      <c r="C575" s="672"/>
      <c r="D575" s="672"/>
      <c r="E575" s="672"/>
      <c r="F575" s="672"/>
      <c r="G575" s="672"/>
      <c r="H575" s="672"/>
      <c r="I575" s="672"/>
      <c r="J575" s="672"/>
      <c r="K575" s="672"/>
      <c r="L575" s="672"/>
      <c r="M575" s="672"/>
      <c r="N575" s="672"/>
      <c r="O575" s="672"/>
      <c r="P575" s="672"/>
      <c r="Q575" s="672"/>
      <c r="R575" s="672"/>
      <c r="S575" s="672"/>
      <c r="T575" s="672"/>
      <c r="U575" s="461"/>
      <c r="V575" s="461"/>
    </row>
    <row r="576">
      <c r="A576" s="225"/>
      <c r="B576" s="672"/>
      <c r="C576" s="672"/>
      <c r="D576" s="672"/>
      <c r="E576" s="672"/>
      <c r="F576" s="672"/>
      <c r="G576" s="672"/>
      <c r="H576" s="672"/>
      <c r="I576" s="672"/>
      <c r="J576" s="672"/>
      <c r="K576" s="672"/>
      <c r="L576" s="672"/>
      <c r="M576" s="672"/>
      <c r="N576" s="672"/>
      <c r="O576" s="672"/>
      <c r="P576" s="672"/>
      <c r="Q576" s="672"/>
      <c r="R576" s="672"/>
      <c r="S576" s="672"/>
      <c r="T576" s="672"/>
      <c r="U576" s="461"/>
      <c r="V576" s="461"/>
    </row>
    <row r="577">
      <c r="A577" s="225"/>
      <c r="B577" s="672"/>
      <c r="C577" s="672"/>
      <c r="D577" s="672"/>
      <c r="E577" s="672"/>
      <c r="F577" s="672"/>
      <c r="G577" s="672"/>
      <c r="H577" s="672"/>
      <c r="I577" s="672"/>
      <c r="J577" s="672"/>
      <c r="K577" s="672"/>
      <c r="L577" s="672"/>
      <c r="M577" s="672"/>
      <c r="N577" s="672"/>
      <c r="O577" s="672"/>
      <c r="P577" s="672"/>
      <c r="Q577" s="672"/>
      <c r="R577" s="672"/>
      <c r="S577" s="672"/>
      <c r="T577" s="672"/>
      <c r="U577" s="461"/>
      <c r="V577" s="461"/>
    </row>
    <row r="578">
      <c r="A578" s="225"/>
      <c r="B578" s="672"/>
      <c r="C578" s="672"/>
      <c r="D578" s="672"/>
      <c r="E578" s="672"/>
      <c r="F578" s="672"/>
      <c r="G578" s="672"/>
      <c r="H578" s="672"/>
      <c r="I578" s="672"/>
      <c r="J578" s="672"/>
      <c r="K578" s="672"/>
      <c r="L578" s="672"/>
      <c r="M578" s="672"/>
      <c r="N578" s="672"/>
      <c r="O578" s="672"/>
      <c r="P578" s="672"/>
      <c r="Q578" s="672"/>
      <c r="R578" s="672"/>
      <c r="S578" s="672"/>
      <c r="T578" s="672"/>
      <c r="U578" s="461"/>
      <c r="V578" s="461"/>
    </row>
    <row r="579">
      <c r="A579" s="225"/>
      <c r="B579" s="672"/>
      <c r="C579" s="672"/>
      <c r="D579" s="672"/>
      <c r="E579" s="672"/>
      <c r="F579" s="672"/>
      <c r="G579" s="672"/>
      <c r="H579" s="672"/>
      <c r="I579" s="672"/>
      <c r="J579" s="672"/>
      <c r="K579" s="672"/>
      <c r="L579" s="672"/>
      <c r="M579" s="672"/>
      <c r="N579" s="672"/>
      <c r="O579" s="672"/>
      <c r="P579" s="672"/>
      <c r="Q579" s="672"/>
      <c r="R579" s="672"/>
      <c r="S579" s="672"/>
      <c r="T579" s="672"/>
      <c r="U579" s="461"/>
      <c r="V579" s="461"/>
    </row>
    <row r="580">
      <c r="A580" s="225"/>
      <c r="B580" s="672"/>
      <c r="C580" s="672"/>
      <c r="D580" s="672"/>
      <c r="E580" s="672"/>
      <c r="F580" s="672"/>
      <c r="G580" s="672"/>
      <c r="H580" s="672"/>
      <c r="I580" s="672"/>
      <c r="J580" s="672"/>
      <c r="K580" s="672"/>
      <c r="L580" s="672"/>
      <c r="M580" s="672"/>
      <c r="N580" s="672"/>
      <c r="O580" s="672"/>
      <c r="P580" s="672"/>
      <c r="Q580" s="672"/>
      <c r="R580" s="672"/>
      <c r="S580" s="672"/>
      <c r="T580" s="672"/>
      <c r="U580" s="461"/>
      <c r="V580" s="461"/>
    </row>
    <row r="581">
      <c r="A581" s="225"/>
      <c r="B581" s="672"/>
      <c r="C581" s="672"/>
      <c r="D581" s="672"/>
      <c r="E581" s="672"/>
      <c r="F581" s="672"/>
      <c r="G581" s="672"/>
      <c r="H581" s="672"/>
      <c r="I581" s="672"/>
      <c r="J581" s="672"/>
      <c r="K581" s="672"/>
      <c r="L581" s="672"/>
      <c r="M581" s="672"/>
      <c r="N581" s="672"/>
      <c r="O581" s="672"/>
      <c r="P581" s="672"/>
      <c r="Q581" s="672"/>
      <c r="R581" s="672"/>
      <c r="S581" s="672"/>
      <c r="T581" s="672"/>
      <c r="U581" s="461"/>
      <c r="V581" s="461"/>
    </row>
    <row r="582">
      <c r="A582" s="225"/>
      <c r="B582" s="672"/>
      <c r="C582" s="672"/>
      <c r="D582" s="672"/>
      <c r="E582" s="672"/>
      <c r="F582" s="672"/>
      <c r="G582" s="672"/>
      <c r="H582" s="672"/>
      <c r="I582" s="672"/>
      <c r="J582" s="672"/>
      <c r="K582" s="672"/>
      <c r="L582" s="672"/>
      <c r="M582" s="672"/>
      <c r="N582" s="672"/>
      <c r="O582" s="672"/>
      <c r="P582" s="672"/>
      <c r="Q582" s="672"/>
      <c r="R582" s="672"/>
      <c r="S582" s="672"/>
      <c r="T582" s="672"/>
      <c r="U582" s="461"/>
      <c r="V582" s="461"/>
    </row>
    <row r="583">
      <c r="A583" s="225"/>
      <c r="B583" s="672"/>
      <c r="C583" s="672"/>
      <c r="D583" s="672"/>
      <c r="E583" s="672"/>
      <c r="F583" s="672"/>
      <c r="G583" s="672"/>
      <c r="H583" s="672"/>
      <c r="I583" s="672"/>
      <c r="J583" s="672"/>
      <c r="K583" s="672"/>
      <c r="L583" s="672"/>
      <c r="M583" s="672"/>
      <c r="N583" s="672"/>
      <c r="O583" s="672"/>
      <c r="P583" s="672"/>
      <c r="Q583" s="672"/>
      <c r="R583" s="672"/>
      <c r="S583" s="672"/>
      <c r="T583" s="672"/>
      <c r="U583" s="461"/>
      <c r="V583" s="461"/>
    </row>
    <row r="584">
      <c r="A584" s="225"/>
      <c r="B584" s="672"/>
      <c r="C584" s="672"/>
      <c r="D584" s="672"/>
      <c r="E584" s="672"/>
      <c r="F584" s="672"/>
      <c r="G584" s="672"/>
      <c r="H584" s="672"/>
      <c r="I584" s="672"/>
      <c r="J584" s="672"/>
      <c r="K584" s="672"/>
      <c r="L584" s="672"/>
      <c r="M584" s="672"/>
      <c r="N584" s="672"/>
      <c r="O584" s="672"/>
      <c r="P584" s="672"/>
      <c r="Q584" s="672"/>
      <c r="R584" s="672"/>
      <c r="S584" s="672"/>
      <c r="T584" s="672"/>
      <c r="U584" s="461"/>
      <c r="V584" s="461"/>
    </row>
    <row r="585">
      <c r="A585" s="225"/>
      <c r="B585" s="672"/>
      <c r="C585" s="672"/>
      <c r="D585" s="672"/>
      <c r="E585" s="672"/>
      <c r="F585" s="672"/>
      <c r="G585" s="672"/>
      <c r="H585" s="672"/>
      <c r="I585" s="672"/>
      <c r="J585" s="672"/>
      <c r="K585" s="672"/>
      <c r="L585" s="672"/>
      <c r="M585" s="672"/>
      <c r="N585" s="672"/>
      <c r="O585" s="672"/>
      <c r="P585" s="672"/>
      <c r="Q585" s="672"/>
      <c r="R585" s="672"/>
      <c r="S585" s="672"/>
      <c r="T585" s="672"/>
      <c r="U585" s="461"/>
      <c r="V585" s="461"/>
    </row>
    <row r="586">
      <c r="A586" s="225"/>
      <c r="B586" s="672"/>
      <c r="C586" s="672"/>
      <c r="D586" s="672"/>
      <c r="E586" s="672"/>
      <c r="F586" s="672"/>
      <c r="G586" s="672"/>
      <c r="H586" s="672"/>
      <c r="I586" s="672"/>
      <c r="J586" s="672"/>
      <c r="K586" s="672"/>
      <c r="L586" s="672"/>
      <c r="M586" s="672"/>
      <c r="N586" s="672"/>
      <c r="O586" s="672"/>
      <c r="P586" s="672"/>
      <c r="Q586" s="672"/>
      <c r="R586" s="672"/>
      <c r="S586" s="672"/>
      <c r="T586" s="672"/>
      <c r="U586" s="461"/>
      <c r="V586" s="461"/>
    </row>
    <row r="587">
      <c r="A587" s="225"/>
      <c r="B587" s="672"/>
      <c r="C587" s="672"/>
      <c r="D587" s="672"/>
      <c r="E587" s="672"/>
      <c r="F587" s="672"/>
      <c r="G587" s="672"/>
      <c r="H587" s="672"/>
      <c r="I587" s="672"/>
      <c r="J587" s="672"/>
      <c r="K587" s="672"/>
      <c r="L587" s="672"/>
      <c r="M587" s="672"/>
      <c r="N587" s="672"/>
      <c r="O587" s="672"/>
      <c r="P587" s="672"/>
      <c r="Q587" s="672"/>
      <c r="R587" s="672"/>
      <c r="S587" s="672"/>
      <c r="T587" s="672"/>
      <c r="U587" s="461"/>
      <c r="V587" s="461"/>
    </row>
    <row r="588">
      <c r="A588" s="225"/>
      <c r="B588" s="672"/>
      <c r="C588" s="672"/>
      <c r="D588" s="672"/>
      <c r="E588" s="672"/>
      <c r="F588" s="672"/>
      <c r="G588" s="672"/>
      <c r="H588" s="672"/>
      <c r="I588" s="672"/>
      <c r="J588" s="672"/>
      <c r="K588" s="672"/>
      <c r="L588" s="672"/>
      <c r="M588" s="672"/>
      <c r="N588" s="672"/>
      <c r="O588" s="672"/>
      <c r="P588" s="672"/>
      <c r="Q588" s="672"/>
      <c r="R588" s="672"/>
      <c r="S588" s="672"/>
      <c r="T588" s="672"/>
      <c r="U588" s="461"/>
      <c r="V588" s="461"/>
    </row>
    <row r="589">
      <c r="A589" s="225"/>
      <c r="B589" s="672"/>
      <c r="C589" s="672"/>
      <c r="D589" s="672"/>
      <c r="E589" s="672"/>
      <c r="F589" s="672"/>
      <c r="G589" s="672"/>
      <c r="H589" s="672"/>
      <c r="I589" s="672"/>
      <c r="J589" s="672"/>
      <c r="K589" s="672"/>
      <c r="L589" s="672"/>
      <c r="M589" s="672"/>
      <c r="N589" s="672"/>
      <c r="O589" s="672"/>
      <c r="P589" s="672"/>
      <c r="Q589" s="672"/>
      <c r="R589" s="672"/>
      <c r="S589" s="672"/>
      <c r="T589" s="672"/>
      <c r="U589" s="461"/>
      <c r="V589" s="461"/>
    </row>
    <row r="590">
      <c r="A590" s="225"/>
      <c r="B590" s="672"/>
      <c r="C590" s="672"/>
      <c r="D590" s="672"/>
      <c r="E590" s="672"/>
      <c r="F590" s="672"/>
      <c r="G590" s="672"/>
      <c r="H590" s="672"/>
      <c r="I590" s="672"/>
      <c r="J590" s="672"/>
      <c r="K590" s="672"/>
      <c r="L590" s="672"/>
      <c r="M590" s="672"/>
      <c r="N590" s="672"/>
      <c r="O590" s="672"/>
      <c r="P590" s="672"/>
      <c r="Q590" s="672"/>
      <c r="R590" s="672"/>
      <c r="S590" s="672"/>
      <c r="T590" s="672"/>
      <c r="U590" s="461"/>
      <c r="V590" s="461"/>
    </row>
    <row r="591">
      <c r="A591" s="225"/>
      <c r="B591" s="672"/>
      <c r="C591" s="672"/>
      <c r="D591" s="672"/>
      <c r="E591" s="672"/>
      <c r="F591" s="672"/>
      <c r="G591" s="672"/>
      <c r="H591" s="672"/>
      <c r="I591" s="672"/>
      <c r="J591" s="672"/>
      <c r="K591" s="672"/>
      <c r="L591" s="672"/>
      <c r="M591" s="672"/>
      <c r="N591" s="672"/>
      <c r="O591" s="672"/>
      <c r="P591" s="672"/>
      <c r="Q591" s="672"/>
      <c r="R591" s="672"/>
      <c r="S591" s="672"/>
      <c r="T591" s="672"/>
      <c r="U591" s="461"/>
      <c r="V591" s="461"/>
    </row>
    <row r="592">
      <c r="A592" s="225"/>
      <c r="B592" s="672"/>
      <c r="C592" s="672"/>
      <c r="D592" s="672"/>
      <c r="E592" s="672"/>
      <c r="F592" s="672"/>
      <c r="G592" s="672"/>
      <c r="H592" s="672"/>
      <c r="I592" s="672"/>
      <c r="J592" s="672"/>
      <c r="K592" s="672"/>
      <c r="L592" s="672"/>
      <c r="M592" s="672"/>
      <c r="N592" s="672"/>
      <c r="O592" s="672"/>
      <c r="P592" s="672"/>
      <c r="Q592" s="672"/>
      <c r="R592" s="672"/>
      <c r="S592" s="672"/>
      <c r="T592" s="672"/>
      <c r="U592" s="461"/>
      <c r="V592" s="461"/>
    </row>
    <row r="593">
      <c r="A593" s="225"/>
      <c r="B593" s="672"/>
      <c r="C593" s="672"/>
      <c r="D593" s="672"/>
      <c r="E593" s="672"/>
      <c r="F593" s="672"/>
      <c r="G593" s="672"/>
      <c r="H593" s="672"/>
      <c r="I593" s="672"/>
      <c r="J593" s="672"/>
      <c r="K593" s="672"/>
      <c r="L593" s="672"/>
      <c r="M593" s="672"/>
      <c r="N593" s="672"/>
      <c r="O593" s="672"/>
      <c r="P593" s="672"/>
      <c r="Q593" s="672"/>
      <c r="R593" s="672"/>
      <c r="S593" s="672"/>
      <c r="T593" s="672"/>
      <c r="U593" s="461"/>
      <c r="V593" s="461"/>
    </row>
    <row r="594">
      <c r="A594" s="225"/>
      <c r="B594" s="672"/>
      <c r="C594" s="672"/>
      <c r="D594" s="672"/>
      <c r="E594" s="672"/>
      <c r="F594" s="672"/>
      <c r="G594" s="672"/>
      <c r="H594" s="672"/>
      <c r="I594" s="672"/>
      <c r="J594" s="672"/>
      <c r="K594" s="672"/>
      <c r="L594" s="672"/>
      <c r="M594" s="672"/>
      <c r="N594" s="672"/>
      <c r="O594" s="672"/>
      <c r="P594" s="672"/>
      <c r="Q594" s="672"/>
      <c r="R594" s="672"/>
      <c r="S594" s="672"/>
      <c r="T594" s="672"/>
      <c r="U594" s="461"/>
      <c r="V594" s="461"/>
    </row>
    <row r="595">
      <c r="A595" s="225"/>
      <c r="B595" s="672"/>
      <c r="C595" s="672"/>
      <c r="D595" s="672"/>
      <c r="E595" s="672"/>
      <c r="F595" s="672"/>
      <c r="G595" s="672"/>
      <c r="H595" s="672"/>
      <c r="I595" s="672"/>
      <c r="J595" s="672"/>
      <c r="K595" s="672"/>
      <c r="L595" s="672"/>
      <c r="M595" s="672"/>
      <c r="N595" s="672"/>
      <c r="O595" s="672"/>
      <c r="P595" s="672"/>
      <c r="Q595" s="672"/>
      <c r="R595" s="672"/>
      <c r="S595" s="672"/>
      <c r="T595" s="672"/>
      <c r="U595" s="461"/>
      <c r="V595" s="461"/>
    </row>
    <row r="596">
      <c r="A596" s="225"/>
      <c r="B596" s="672"/>
      <c r="C596" s="672"/>
      <c r="D596" s="672"/>
      <c r="E596" s="672"/>
      <c r="F596" s="672"/>
      <c r="G596" s="672"/>
      <c r="H596" s="672"/>
      <c r="I596" s="672"/>
      <c r="J596" s="672"/>
      <c r="K596" s="672"/>
      <c r="L596" s="672"/>
      <c r="M596" s="672"/>
      <c r="N596" s="672"/>
      <c r="O596" s="672"/>
      <c r="P596" s="672"/>
      <c r="Q596" s="672"/>
      <c r="R596" s="672"/>
      <c r="S596" s="672"/>
      <c r="T596" s="672"/>
      <c r="U596" s="461"/>
      <c r="V596" s="461"/>
    </row>
    <row r="597">
      <c r="A597" s="225"/>
      <c r="B597" s="672"/>
      <c r="C597" s="672"/>
      <c r="D597" s="672"/>
      <c r="E597" s="672"/>
      <c r="F597" s="672"/>
      <c r="G597" s="672"/>
      <c r="H597" s="672"/>
      <c r="I597" s="672"/>
      <c r="J597" s="672"/>
      <c r="K597" s="672"/>
      <c r="L597" s="672"/>
      <c r="M597" s="672"/>
      <c r="N597" s="672"/>
      <c r="O597" s="672"/>
      <c r="P597" s="672"/>
      <c r="Q597" s="672"/>
      <c r="R597" s="672"/>
      <c r="S597" s="672"/>
      <c r="T597" s="672"/>
      <c r="U597" s="461"/>
      <c r="V597" s="461"/>
    </row>
    <row r="598">
      <c r="A598" s="225"/>
      <c r="B598" s="672"/>
      <c r="C598" s="672"/>
      <c r="D598" s="672"/>
      <c r="E598" s="672"/>
      <c r="F598" s="672"/>
      <c r="G598" s="672"/>
      <c r="H598" s="672"/>
      <c r="I598" s="672"/>
      <c r="J598" s="672"/>
      <c r="K598" s="672"/>
      <c r="L598" s="672"/>
      <c r="M598" s="672"/>
      <c r="N598" s="672"/>
      <c r="O598" s="672"/>
      <c r="P598" s="672"/>
      <c r="Q598" s="672"/>
      <c r="R598" s="672"/>
      <c r="S598" s="672"/>
      <c r="T598" s="672"/>
      <c r="U598" s="461"/>
      <c r="V598" s="461"/>
    </row>
    <row r="599">
      <c r="A599" s="225"/>
      <c r="B599" s="672"/>
      <c r="C599" s="672"/>
      <c r="D599" s="672"/>
      <c r="E599" s="672"/>
      <c r="F599" s="672"/>
      <c r="G599" s="672"/>
      <c r="H599" s="672"/>
      <c r="I599" s="672"/>
      <c r="J599" s="672"/>
      <c r="K599" s="672"/>
      <c r="L599" s="672"/>
      <c r="M599" s="672"/>
      <c r="N599" s="672"/>
      <c r="O599" s="672"/>
      <c r="P599" s="672"/>
      <c r="Q599" s="672"/>
      <c r="R599" s="672"/>
      <c r="S599" s="672"/>
      <c r="T599" s="672"/>
      <c r="U599" s="461"/>
      <c r="V599" s="461"/>
    </row>
    <row r="600">
      <c r="A600" s="225"/>
      <c r="B600" s="672"/>
      <c r="C600" s="672"/>
      <c r="D600" s="672"/>
      <c r="E600" s="672"/>
      <c r="F600" s="672"/>
      <c r="G600" s="672"/>
      <c r="H600" s="672"/>
      <c r="I600" s="672"/>
      <c r="J600" s="672"/>
      <c r="K600" s="672"/>
      <c r="L600" s="672"/>
      <c r="M600" s="672"/>
      <c r="N600" s="672"/>
      <c r="O600" s="672"/>
      <c r="P600" s="672"/>
      <c r="Q600" s="672"/>
      <c r="R600" s="672"/>
      <c r="S600" s="672"/>
      <c r="T600" s="672"/>
      <c r="U600" s="461"/>
      <c r="V600" s="461"/>
    </row>
    <row r="601">
      <c r="A601" s="225"/>
      <c r="B601" s="672"/>
      <c r="C601" s="672"/>
      <c r="D601" s="672"/>
      <c r="E601" s="672"/>
      <c r="F601" s="672"/>
      <c r="G601" s="672"/>
      <c r="H601" s="672"/>
      <c r="I601" s="672"/>
      <c r="J601" s="672"/>
      <c r="K601" s="672"/>
      <c r="L601" s="672"/>
      <c r="M601" s="672"/>
      <c r="N601" s="672"/>
      <c r="O601" s="672"/>
      <c r="P601" s="672"/>
      <c r="Q601" s="672"/>
      <c r="R601" s="672"/>
      <c r="S601" s="672"/>
      <c r="T601" s="672"/>
      <c r="U601" s="461"/>
      <c r="V601" s="461"/>
    </row>
    <row r="602">
      <c r="A602" s="225"/>
      <c r="B602" s="672"/>
      <c r="C602" s="672"/>
      <c r="D602" s="672"/>
      <c r="E602" s="672"/>
      <c r="F602" s="672"/>
      <c r="G602" s="672"/>
      <c r="H602" s="672"/>
      <c r="I602" s="672"/>
      <c r="J602" s="672"/>
      <c r="K602" s="672"/>
      <c r="L602" s="672"/>
      <c r="M602" s="672"/>
      <c r="N602" s="672"/>
      <c r="O602" s="672"/>
      <c r="P602" s="672"/>
      <c r="Q602" s="672"/>
      <c r="R602" s="672"/>
      <c r="S602" s="672"/>
      <c r="T602" s="672"/>
      <c r="U602" s="461"/>
      <c r="V602" s="461"/>
    </row>
    <row r="603">
      <c r="A603" s="225"/>
      <c r="B603" s="672"/>
      <c r="C603" s="672"/>
      <c r="D603" s="672"/>
      <c r="E603" s="672"/>
      <c r="F603" s="672"/>
      <c r="G603" s="672"/>
      <c r="H603" s="672"/>
      <c r="I603" s="672"/>
      <c r="J603" s="672"/>
      <c r="K603" s="672"/>
      <c r="L603" s="672"/>
      <c r="M603" s="672"/>
      <c r="N603" s="672"/>
      <c r="O603" s="672"/>
      <c r="P603" s="672"/>
      <c r="Q603" s="672"/>
      <c r="R603" s="672"/>
      <c r="S603" s="672"/>
      <c r="T603" s="672"/>
      <c r="U603" s="461"/>
      <c r="V603" s="461"/>
    </row>
    <row r="604">
      <c r="A604" s="225"/>
      <c r="B604" s="672"/>
      <c r="C604" s="672"/>
      <c r="D604" s="672"/>
      <c r="E604" s="672"/>
      <c r="F604" s="672"/>
      <c r="G604" s="672"/>
      <c r="H604" s="672"/>
      <c r="I604" s="672"/>
      <c r="J604" s="672"/>
      <c r="K604" s="672"/>
      <c r="L604" s="672"/>
      <c r="M604" s="672"/>
      <c r="N604" s="672"/>
      <c r="O604" s="672"/>
      <c r="P604" s="672"/>
      <c r="Q604" s="672"/>
      <c r="R604" s="672"/>
      <c r="S604" s="672"/>
      <c r="T604" s="672"/>
      <c r="U604" s="461"/>
      <c r="V604" s="461"/>
    </row>
    <row r="605">
      <c r="A605" s="225"/>
      <c r="B605" s="672"/>
      <c r="C605" s="672"/>
      <c r="D605" s="672"/>
      <c r="E605" s="672"/>
      <c r="F605" s="672"/>
      <c r="G605" s="672"/>
      <c r="H605" s="672"/>
      <c r="I605" s="672"/>
      <c r="J605" s="672"/>
      <c r="K605" s="672"/>
      <c r="L605" s="672"/>
      <c r="M605" s="672"/>
      <c r="N605" s="672"/>
      <c r="O605" s="672"/>
      <c r="P605" s="672"/>
      <c r="Q605" s="672"/>
      <c r="R605" s="672"/>
      <c r="S605" s="672"/>
      <c r="T605" s="672"/>
      <c r="U605" s="461"/>
      <c r="V605" s="461"/>
    </row>
    <row r="606">
      <c r="A606" s="225"/>
      <c r="B606" s="672"/>
      <c r="C606" s="672"/>
      <c r="D606" s="672"/>
      <c r="E606" s="672"/>
      <c r="F606" s="672"/>
      <c r="G606" s="672"/>
      <c r="H606" s="672"/>
      <c r="I606" s="672"/>
      <c r="J606" s="672"/>
      <c r="K606" s="672"/>
      <c r="L606" s="672"/>
      <c r="M606" s="672"/>
      <c r="N606" s="672"/>
      <c r="O606" s="672"/>
      <c r="P606" s="672"/>
      <c r="Q606" s="672"/>
      <c r="R606" s="672"/>
      <c r="S606" s="672"/>
      <c r="T606" s="672"/>
      <c r="U606" s="461"/>
      <c r="V606" s="461"/>
    </row>
    <row r="607">
      <c r="A607" s="225"/>
      <c r="B607" s="672"/>
      <c r="C607" s="672"/>
      <c r="D607" s="672"/>
      <c r="E607" s="672"/>
      <c r="F607" s="672"/>
      <c r="G607" s="672"/>
      <c r="H607" s="672"/>
      <c r="I607" s="672"/>
      <c r="J607" s="672"/>
      <c r="K607" s="672"/>
      <c r="L607" s="672"/>
      <c r="M607" s="672"/>
      <c r="N607" s="672"/>
      <c r="O607" s="672"/>
      <c r="P607" s="672"/>
      <c r="Q607" s="672"/>
      <c r="R607" s="672"/>
      <c r="S607" s="672"/>
      <c r="T607" s="672"/>
      <c r="U607" s="461"/>
      <c r="V607" s="461"/>
    </row>
    <row r="608">
      <c r="A608" s="225"/>
      <c r="B608" s="672"/>
      <c r="C608" s="672"/>
      <c r="D608" s="672"/>
      <c r="E608" s="672"/>
      <c r="F608" s="672"/>
      <c r="G608" s="672"/>
      <c r="H608" s="672"/>
      <c r="I608" s="672"/>
      <c r="J608" s="672"/>
      <c r="K608" s="672"/>
      <c r="L608" s="672"/>
      <c r="M608" s="672"/>
      <c r="N608" s="672"/>
      <c r="O608" s="672"/>
      <c r="P608" s="672"/>
      <c r="Q608" s="672"/>
      <c r="R608" s="672"/>
      <c r="S608" s="672"/>
      <c r="T608" s="672"/>
      <c r="U608" s="461"/>
      <c r="V608" s="461"/>
    </row>
    <row r="609">
      <c r="A609" s="225"/>
      <c r="B609" s="672"/>
      <c r="C609" s="672"/>
      <c r="D609" s="672"/>
      <c r="E609" s="672"/>
      <c r="F609" s="672"/>
      <c r="G609" s="672"/>
      <c r="H609" s="672"/>
      <c r="I609" s="672"/>
      <c r="J609" s="672"/>
      <c r="K609" s="672"/>
      <c r="L609" s="672"/>
      <c r="M609" s="672"/>
      <c r="N609" s="672"/>
      <c r="O609" s="672"/>
      <c r="P609" s="672"/>
      <c r="Q609" s="672"/>
      <c r="R609" s="672"/>
      <c r="S609" s="672"/>
      <c r="T609" s="672"/>
      <c r="U609" s="461"/>
      <c r="V609" s="461"/>
    </row>
    <row r="610">
      <c r="A610" s="225"/>
      <c r="B610" s="672"/>
      <c r="C610" s="672"/>
      <c r="D610" s="672"/>
      <c r="E610" s="672"/>
      <c r="F610" s="672"/>
      <c r="G610" s="672"/>
      <c r="H610" s="672"/>
      <c r="I610" s="672"/>
      <c r="J610" s="672"/>
      <c r="K610" s="672"/>
      <c r="L610" s="672"/>
      <c r="M610" s="672"/>
      <c r="N610" s="672"/>
      <c r="O610" s="672"/>
      <c r="P610" s="672"/>
      <c r="Q610" s="672"/>
      <c r="R610" s="672"/>
      <c r="S610" s="672"/>
      <c r="T610" s="672"/>
      <c r="U610" s="461"/>
      <c r="V610" s="461"/>
    </row>
    <row r="611">
      <c r="A611" s="225"/>
      <c r="B611" s="672"/>
      <c r="C611" s="672"/>
      <c r="D611" s="672"/>
      <c r="E611" s="672"/>
      <c r="F611" s="672"/>
      <c r="G611" s="672"/>
      <c r="H611" s="672"/>
      <c r="I611" s="672"/>
      <c r="J611" s="672"/>
      <c r="K611" s="672"/>
      <c r="L611" s="672"/>
      <c r="M611" s="672"/>
      <c r="N611" s="672"/>
      <c r="O611" s="672"/>
      <c r="P611" s="672"/>
      <c r="Q611" s="672"/>
      <c r="R611" s="672"/>
      <c r="S611" s="672"/>
      <c r="T611" s="672"/>
      <c r="U611" s="461"/>
      <c r="V611" s="461"/>
    </row>
    <row r="612">
      <c r="A612" s="225"/>
      <c r="B612" s="672"/>
      <c r="C612" s="672"/>
      <c r="D612" s="672"/>
      <c r="E612" s="672"/>
      <c r="F612" s="672"/>
      <c r="G612" s="672"/>
      <c r="H612" s="672"/>
      <c r="I612" s="672"/>
      <c r="J612" s="672"/>
      <c r="K612" s="672"/>
      <c r="L612" s="672"/>
      <c r="M612" s="672"/>
      <c r="N612" s="672"/>
      <c r="O612" s="672"/>
      <c r="P612" s="672"/>
      <c r="Q612" s="672"/>
      <c r="R612" s="672"/>
      <c r="S612" s="672"/>
      <c r="T612" s="672"/>
      <c r="U612" s="461"/>
      <c r="V612" s="461"/>
    </row>
    <row r="613">
      <c r="A613" s="225"/>
      <c r="B613" s="672"/>
      <c r="C613" s="672"/>
      <c r="D613" s="672"/>
      <c r="E613" s="672"/>
      <c r="F613" s="672"/>
      <c r="G613" s="672"/>
      <c r="H613" s="672"/>
      <c r="I613" s="672"/>
      <c r="J613" s="672"/>
      <c r="K613" s="672"/>
      <c r="L613" s="672"/>
      <c r="M613" s="672"/>
      <c r="N613" s="672"/>
      <c r="O613" s="672"/>
      <c r="P613" s="672"/>
      <c r="Q613" s="672"/>
      <c r="R613" s="672"/>
      <c r="S613" s="672"/>
      <c r="T613" s="672"/>
      <c r="U613" s="461"/>
      <c r="V613" s="461"/>
    </row>
    <row r="614">
      <c r="A614" s="225"/>
      <c r="B614" s="672"/>
      <c r="C614" s="672"/>
      <c r="D614" s="672"/>
      <c r="E614" s="672"/>
      <c r="F614" s="672"/>
      <c r="G614" s="672"/>
      <c r="H614" s="672"/>
      <c r="I614" s="672"/>
      <c r="J614" s="672"/>
      <c r="K614" s="672"/>
      <c r="L614" s="672"/>
      <c r="M614" s="672"/>
      <c r="N614" s="672"/>
      <c r="O614" s="672"/>
      <c r="P614" s="672"/>
      <c r="Q614" s="672"/>
      <c r="R614" s="672"/>
      <c r="S614" s="672"/>
      <c r="T614" s="672"/>
      <c r="U614" s="461"/>
      <c r="V614" s="461"/>
    </row>
    <row r="615">
      <c r="A615" s="225"/>
      <c r="B615" s="672"/>
      <c r="C615" s="672"/>
      <c r="D615" s="672"/>
      <c r="E615" s="672"/>
      <c r="F615" s="672"/>
      <c r="G615" s="672"/>
      <c r="H615" s="672"/>
      <c r="I615" s="672"/>
      <c r="J615" s="672"/>
      <c r="K615" s="672"/>
      <c r="L615" s="672"/>
      <c r="M615" s="672"/>
      <c r="N615" s="672"/>
      <c r="O615" s="672"/>
      <c r="P615" s="672"/>
      <c r="Q615" s="672"/>
      <c r="R615" s="672"/>
      <c r="S615" s="672"/>
      <c r="T615" s="672"/>
      <c r="U615" s="461"/>
      <c r="V615" s="461"/>
    </row>
    <row r="616">
      <c r="A616" s="225"/>
      <c r="B616" s="672"/>
      <c r="C616" s="672"/>
      <c r="D616" s="672"/>
      <c r="E616" s="672"/>
      <c r="F616" s="672"/>
      <c r="G616" s="672"/>
      <c r="H616" s="672"/>
      <c r="I616" s="672"/>
      <c r="J616" s="672"/>
      <c r="K616" s="672"/>
      <c r="L616" s="672"/>
      <c r="M616" s="672"/>
      <c r="N616" s="672"/>
      <c r="O616" s="672"/>
      <c r="P616" s="672"/>
      <c r="Q616" s="672"/>
      <c r="R616" s="672"/>
      <c r="S616" s="672"/>
      <c r="T616" s="672"/>
      <c r="U616" s="461"/>
      <c r="V616" s="461"/>
    </row>
    <row r="617">
      <c r="A617" s="225"/>
      <c r="B617" s="672"/>
      <c r="C617" s="672"/>
      <c r="D617" s="672"/>
      <c r="E617" s="672"/>
      <c r="F617" s="672"/>
      <c r="G617" s="672"/>
      <c r="H617" s="672"/>
      <c r="I617" s="672"/>
      <c r="J617" s="672"/>
      <c r="K617" s="672"/>
      <c r="L617" s="672"/>
      <c r="M617" s="672"/>
      <c r="N617" s="672"/>
      <c r="O617" s="672"/>
      <c r="P617" s="672"/>
      <c r="Q617" s="672"/>
      <c r="R617" s="672"/>
      <c r="S617" s="672"/>
      <c r="T617" s="672"/>
      <c r="U617" s="461"/>
      <c r="V617" s="461"/>
    </row>
    <row r="618">
      <c r="A618" s="225"/>
      <c r="B618" s="672"/>
      <c r="C618" s="672"/>
      <c r="D618" s="672"/>
      <c r="E618" s="672"/>
      <c r="F618" s="672"/>
      <c r="G618" s="672"/>
      <c r="H618" s="672"/>
      <c r="I618" s="672"/>
      <c r="J618" s="672"/>
      <c r="K618" s="672"/>
      <c r="L618" s="672"/>
      <c r="M618" s="672"/>
      <c r="N618" s="672"/>
      <c r="O618" s="672"/>
      <c r="P618" s="672"/>
      <c r="Q618" s="672"/>
      <c r="R618" s="672"/>
      <c r="S618" s="672"/>
      <c r="T618" s="672"/>
      <c r="U618" s="461"/>
      <c r="V618" s="461"/>
    </row>
    <row r="619">
      <c r="A619" s="225"/>
      <c r="B619" s="672"/>
      <c r="C619" s="672"/>
      <c r="D619" s="672"/>
      <c r="E619" s="672"/>
      <c r="F619" s="672"/>
      <c r="G619" s="672"/>
      <c r="H619" s="672"/>
      <c r="I619" s="672"/>
      <c r="J619" s="672"/>
      <c r="K619" s="672"/>
      <c r="L619" s="672"/>
      <c r="M619" s="672"/>
      <c r="N619" s="672"/>
      <c r="O619" s="672"/>
      <c r="P619" s="672"/>
      <c r="Q619" s="672"/>
      <c r="R619" s="672"/>
      <c r="S619" s="672"/>
      <c r="T619" s="672"/>
      <c r="U619" s="461"/>
      <c r="V619" s="461"/>
    </row>
    <row r="620">
      <c r="A620" s="225"/>
      <c r="B620" s="672"/>
      <c r="C620" s="672"/>
      <c r="D620" s="672"/>
      <c r="E620" s="672"/>
      <c r="F620" s="672"/>
      <c r="G620" s="672"/>
      <c r="H620" s="672"/>
      <c r="I620" s="672"/>
      <c r="J620" s="672"/>
      <c r="K620" s="672"/>
      <c r="L620" s="672"/>
      <c r="M620" s="672"/>
      <c r="N620" s="672"/>
      <c r="O620" s="672"/>
      <c r="P620" s="672"/>
      <c r="Q620" s="672"/>
      <c r="R620" s="672"/>
      <c r="S620" s="672"/>
      <c r="T620" s="672"/>
      <c r="U620" s="461"/>
      <c r="V620" s="461"/>
    </row>
    <row r="621">
      <c r="A621" s="225"/>
      <c r="B621" s="672"/>
      <c r="C621" s="672"/>
      <c r="D621" s="672"/>
      <c r="E621" s="672"/>
      <c r="F621" s="672"/>
      <c r="G621" s="672"/>
      <c r="H621" s="672"/>
      <c r="I621" s="672"/>
      <c r="J621" s="672"/>
      <c r="K621" s="672"/>
      <c r="L621" s="672"/>
      <c r="M621" s="672"/>
      <c r="N621" s="672"/>
      <c r="O621" s="672"/>
      <c r="P621" s="672"/>
      <c r="Q621" s="672"/>
      <c r="R621" s="672"/>
      <c r="S621" s="672"/>
      <c r="T621" s="672"/>
      <c r="U621" s="461"/>
      <c r="V621" s="461"/>
    </row>
    <row r="622">
      <c r="A622" s="225"/>
      <c r="B622" s="672"/>
      <c r="C622" s="672"/>
      <c r="D622" s="672"/>
      <c r="E622" s="672"/>
      <c r="F622" s="672"/>
      <c r="G622" s="672"/>
      <c r="H622" s="672"/>
      <c r="I622" s="672"/>
      <c r="J622" s="672"/>
      <c r="K622" s="672"/>
      <c r="L622" s="672"/>
      <c r="M622" s="672"/>
      <c r="N622" s="672"/>
      <c r="O622" s="672"/>
      <c r="P622" s="672"/>
      <c r="Q622" s="672"/>
      <c r="R622" s="672"/>
      <c r="S622" s="672"/>
      <c r="T622" s="672"/>
      <c r="U622" s="461"/>
      <c r="V622" s="461"/>
    </row>
    <row r="623">
      <c r="A623" s="225"/>
      <c r="B623" s="672"/>
      <c r="C623" s="672"/>
      <c r="D623" s="672"/>
      <c r="E623" s="672"/>
      <c r="F623" s="672"/>
      <c r="G623" s="672"/>
      <c r="H623" s="672"/>
      <c r="I623" s="672"/>
      <c r="J623" s="672"/>
      <c r="K623" s="672"/>
      <c r="L623" s="672"/>
      <c r="M623" s="672"/>
      <c r="N623" s="672"/>
      <c r="O623" s="672"/>
      <c r="P623" s="672"/>
      <c r="Q623" s="672"/>
      <c r="R623" s="672"/>
      <c r="S623" s="672"/>
      <c r="T623" s="672"/>
      <c r="U623" s="461"/>
      <c r="V623" s="461"/>
    </row>
    <row r="624">
      <c r="A624" s="225"/>
      <c r="B624" s="672"/>
      <c r="C624" s="672"/>
      <c r="D624" s="672"/>
      <c r="E624" s="672"/>
      <c r="F624" s="672"/>
      <c r="G624" s="672"/>
      <c r="H624" s="672"/>
      <c r="I624" s="672"/>
      <c r="J624" s="672"/>
      <c r="K624" s="672"/>
      <c r="L624" s="672"/>
      <c r="M624" s="672"/>
      <c r="N624" s="672"/>
      <c r="O624" s="672"/>
      <c r="P624" s="672"/>
      <c r="Q624" s="672"/>
      <c r="R624" s="672"/>
      <c r="S624" s="672"/>
      <c r="T624" s="672"/>
      <c r="U624" s="461"/>
      <c r="V624" s="461"/>
    </row>
    <row r="625">
      <c r="A625" s="225"/>
      <c r="B625" s="672"/>
      <c r="C625" s="672"/>
      <c r="D625" s="672"/>
      <c r="E625" s="672"/>
      <c r="F625" s="672"/>
      <c r="G625" s="672"/>
      <c r="H625" s="672"/>
      <c r="I625" s="672"/>
      <c r="J625" s="672"/>
      <c r="K625" s="672"/>
      <c r="L625" s="672"/>
      <c r="M625" s="672"/>
      <c r="N625" s="672"/>
      <c r="O625" s="672"/>
      <c r="P625" s="672"/>
      <c r="Q625" s="672"/>
      <c r="R625" s="672"/>
      <c r="S625" s="672"/>
      <c r="T625" s="672"/>
      <c r="U625" s="461"/>
      <c r="V625" s="461"/>
    </row>
    <row r="626">
      <c r="A626" s="225"/>
      <c r="B626" s="672"/>
      <c r="C626" s="672"/>
      <c r="D626" s="672"/>
      <c r="E626" s="672"/>
      <c r="F626" s="672"/>
      <c r="G626" s="672"/>
      <c r="H626" s="672"/>
      <c r="I626" s="672"/>
      <c r="J626" s="672"/>
      <c r="K626" s="672"/>
      <c r="L626" s="672"/>
      <c r="M626" s="672"/>
      <c r="N626" s="672"/>
      <c r="O626" s="672"/>
      <c r="P626" s="672"/>
      <c r="Q626" s="672"/>
      <c r="R626" s="672"/>
      <c r="S626" s="672"/>
      <c r="T626" s="672"/>
      <c r="U626" s="461"/>
      <c r="V626" s="461"/>
    </row>
    <row r="627">
      <c r="A627" s="225"/>
      <c r="B627" s="672"/>
      <c r="C627" s="672"/>
      <c r="D627" s="672"/>
      <c r="E627" s="672"/>
      <c r="F627" s="672"/>
      <c r="G627" s="672"/>
      <c r="H627" s="672"/>
      <c r="I627" s="672"/>
      <c r="J627" s="672"/>
      <c r="K627" s="672"/>
      <c r="L627" s="672"/>
      <c r="M627" s="672"/>
      <c r="N627" s="672"/>
      <c r="O627" s="672"/>
      <c r="P627" s="672"/>
      <c r="Q627" s="672"/>
      <c r="R627" s="672"/>
      <c r="S627" s="672"/>
      <c r="T627" s="672"/>
      <c r="U627" s="461"/>
      <c r="V627" s="461"/>
    </row>
    <row r="628">
      <c r="A628" s="225"/>
      <c r="B628" s="672"/>
      <c r="C628" s="672"/>
      <c r="D628" s="672"/>
      <c r="E628" s="672"/>
      <c r="F628" s="672"/>
      <c r="G628" s="672"/>
      <c r="H628" s="672"/>
      <c r="I628" s="672"/>
      <c r="J628" s="672"/>
      <c r="K628" s="672"/>
      <c r="L628" s="672"/>
      <c r="M628" s="672"/>
      <c r="N628" s="672"/>
      <c r="O628" s="672"/>
      <c r="P628" s="672"/>
      <c r="Q628" s="672"/>
      <c r="R628" s="672"/>
      <c r="S628" s="672"/>
      <c r="T628" s="672"/>
      <c r="U628" s="461"/>
      <c r="V628" s="461"/>
    </row>
    <row r="629">
      <c r="A629" s="225"/>
      <c r="B629" s="672"/>
      <c r="C629" s="672"/>
      <c r="D629" s="672"/>
      <c r="E629" s="672"/>
      <c r="F629" s="672"/>
      <c r="G629" s="672"/>
      <c r="H629" s="672"/>
      <c r="I629" s="672"/>
      <c r="J629" s="672"/>
      <c r="K629" s="672"/>
      <c r="L629" s="672"/>
      <c r="M629" s="672"/>
      <c r="N629" s="672"/>
      <c r="O629" s="672"/>
      <c r="P629" s="672"/>
      <c r="Q629" s="672"/>
      <c r="R629" s="672"/>
      <c r="S629" s="672"/>
      <c r="T629" s="672"/>
      <c r="U629" s="461"/>
      <c r="V629" s="461"/>
    </row>
    <row r="630">
      <c r="A630" s="225"/>
      <c r="B630" s="672"/>
      <c r="C630" s="672"/>
      <c r="D630" s="672"/>
      <c r="E630" s="672"/>
      <c r="F630" s="672"/>
      <c r="G630" s="672"/>
      <c r="H630" s="672"/>
      <c r="I630" s="672"/>
      <c r="J630" s="672"/>
      <c r="K630" s="672"/>
      <c r="L630" s="672"/>
      <c r="M630" s="672"/>
      <c r="N630" s="672"/>
      <c r="O630" s="672"/>
      <c r="P630" s="672"/>
      <c r="Q630" s="672"/>
      <c r="R630" s="672"/>
      <c r="S630" s="672"/>
      <c r="T630" s="672"/>
      <c r="U630" s="461"/>
      <c r="V630" s="461"/>
    </row>
    <row r="631">
      <c r="A631" s="225"/>
      <c r="B631" s="672"/>
      <c r="C631" s="672"/>
      <c r="D631" s="672"/>
      <c r="E631" s="672"/>
      <c r="F631" s="672"/>
      <c r="G631" s="672"/>
      <c r="H631" s="672"/>
      <c r="I631" s="672"/>
      <c r="J631" s="672"/>
      <c r="K631" s="672"/>
      <c r="L631" s="672"/>
      <c r="M631" s="672"/>
      <c r="N631" s="672"/>
      <c r="O631" s="672"/>
      <c r="P631" s="672"/>
      <c r="Q631" s="672"/>
      <c r="R631" s="672"/>
      <c r="S631" s="672"/>
      <c r="T631" s="672"/>
      <c r="U631" s="461"/>
      <c r="V631" s="461"/>
    </row>
    <row r="632">
      <c r="A632" s="225"/>
      <c r="B632" s="672"/>
      <c r="C632" s="672"/>
      <c r="D632" s="672"/>
      <c r="E632" s="672"/>
      <c r="F632" s="672"/>
      <c r="G632" s="672"/>
      <c r="H632" s="672"/>
      <c r="I632" s="672"/>
      <c r="J632" s="672"/>
      <c r="K632" s="672"/>
      <c r="L632" s="672"/>
      <c r="M632" s="672"/>
      <c r="N632" s="672"/>
      <c r="O632" s="672"/>
      <c r="P632" s="672"/>
      <c r="Q632" s="672"/>
      <c r="R632" s="672"/>
      <c r="S632" s="672"/>
      <c r="T632" s="672"/>
      <c r="U632" s="461"/>
      <c r="V632" s="461"/>
    </row>
    <row r="633">
      <c r="A633" s="225"/>
      <c r="B633" s="672"/>
      <c r="C633" s="672"/>
      <c r="D633" s="672"/>
      <c r="E633" s="672"/>
      <c r="F633" s="672"/>
      <c r="G633" s="672"/>
      <c r="H633" s="672"/>
      <c r="I633" s="672"/>
      <c r="J633" s="672"/>
      <c r="K633" s="672"/>
      <c r="L633" s="672"/>
      <c r="M633" s="672"/>
      <c r="N633" s="672"/>
      <c r="O633" s="672"/>
      <c r="P633" s="672"/>
      <c r="Q633" s="672"/>
      <c r="R633" s="672"/>
      <c r="S633" s="672"/>
      <c r="T633" s="672"/>
      <c r="U633" s="461"/>
      <c r="V633" s="461"/>
    </row>
    <row r="634">
      <c r="A634" s="225"/>
      <c r="B634" s="672"/>
      <c r="C634" s="672"/>
      <c r="D634" s="672"/>
      <c r="E634" s="672"/>
      <c r="F634" s="672"/>
      <c r="G634" s="672"/>
      <c r="H634" s="672"/>
      <c r="I634" s="672"/>
      <c r="J634" s="672"/>
      <c r="K634" s="672"/>
      <c r="L634" s="672"/>
      <c r="M634" s="672"/>
      <c r="N634" s="672"/>
      <c r="O634" s="672"/>
      <c r="P634" s="672"/>
      <c r="Q634" s="672"/>
      <c r="R634" s="672"/>
      <c r="S634" s="672"/>
      <c r="T634" s="672"/>
      <c r="U634" s="461"/>
      <c r="V634" s="461"/>
    </row>
    <row r="635">
      <c r="A635" s="225"/>
      <c r="B635" s="672"/>
      <c r="C635" s="672"/>
      <c r="D635" s="672"/>
      <c r="E635" s="672"/>
      <c r="F635" s="672"/>
      <c r="G635" s="672"/>
      <c r="H635" s="672"/>
      <c r="I635" s="672"/>
      <c r="J635" s="672"/>
      <c r="K635" s="672"/>
      <c r="L635" s="672"/>
      <c r="M635" s="672"/>
      <c r="N635" s="672"/>
      <c r="O635" s="672"/>
      <c r="P635" s="672"/>
      <c r="Q635" s="672"/>
      <c r="R635" s="672"/>
      <c r="S635" s="672"/>
      <c r="T635" s="672"/>
      <c r="U635" s="461"/>
      <c r="V635" s="461"/>
    </row>
    <row r="636">
      <c r="A636" s="225"/>
      <c r="B636" s="672"/>
      <c r="C636" s="672"/>
      <c r="D636" s="672"/>
      <c r="E636" s="672"/>
      <c r="F636" s="672"/>
      <c r="G636" s="672"/>
      <c r="H636" s="672"/>
      <c r="I636" s="672"/>
      <c r="J636" s="672"/>
      <c r="K636" s="672"/>
      <c r="L636" s="672"/>
      <c r="M636" s="672"/>
      <c r="N636" s="672"/>
      <c r="O636" s="672"/>
      <c r="P636" s="672"/>
      <c r="Q636" s="672"/>
      <c r="R636" s="672"/>
      <c r="S636" s="672"/>
      <c r="T636" s="672"/>
      <c r="U636" s="461"/>
      <c r="V636" s="461"/>
    </row>
    <row r="637">
      <c r="A637" s="225"/>
      <c r="B637" s="672"/>
      <c r="C637" s="672"/>
      <c r="D637" s="672"/>
      <c r="E637" s="672"/>
      <c r="F637" s="672"/>
      <c r="G637" s="672"/>
      <c r="H637" s="672"/>
      <c r="I637" s="672"/>
      <c r="J637" s="672"/>
      <c r="K637" s="672"/>
      <c r="L637" s="672"/>
      <c r="M637" s="672"/>
      <c r="N637" s="672"/>
      <c r="O637" s="672"/>
      <c r="P637" s="672"/>
      <c r="Q637" s="672"/>
      <c r="R637" s="672"/>
      <c r="S637" s="672"/>
      <c r="T637" s="672"/>
      <c r="U637" s="461"/>
      <c r="V637" s="461"/>
    </row>
    <row r="638">
      <c r="A638" s="225"/>
      <c r="B638" s="672"/>
      <c r="C638" s="672"/>
      <c r="D638" s="672"/>
      <c r="E638" s="672"/>
      <c r="F638" s="672"/>
      <c r="G638" s="672"/>
      <c r="H638" s="672"/>
      <c r="I638" s="672"/>
      <c r="J638" s="672"/>
      <c r="K638" s="672"/>
      <c r="L638" s="672"/>
      <c r="M638" s="672"/>
      <c r="N638" s="672"/>
      <c r="O638" s="672"/>
      <c r="P638" s="672"/>
      <c r="Q638" s="672"/>
      <c r="R638" s="672"/>
      <c r="S638" s="672"/>
      <c r="T638" s="672"/>
      <c r="U638" s="461"/>
      <c r="V638" s="461"/>
    </row>
    <row r="639">
      <c r="A639" s="225"/>
      <c r="B639" s="672"/>
      <c r="C639" s="672"/>
      <c r="D639" s="672"/>
      <c r="E639" s="672"/>
      <c r="F639" s="672"/>
      <c r="G639" s="672"/>
      <c r="H639" s="672"/>
      <c r="I639" s="672"/>
      <c r="J639" s="672"/>
      <c r="K639" s="672"/>
      <c r="L639" s="672"/>
      <c r="M639" s="672"/>
      <c r="N639" s="672"/>
      <c r="O639" s="672"/>
      <c r="P639" s="672"/>
      <c r="Q639" s="672"/>
      <c r="R639" s="672"/>
      <c r="S639" s="672"/>
      <c r="T639" s="672"/>
      <c r="U639" s="461"/>
      <c r="V639" s="461"/>
    </row>
    <row r="640">
      <c r="A640" s="225"/>
      <c r="B640" s="672"/>
      <c r="C640" s="672"/>
      <c r="D640" s="672"/>
      <c r="E640" s="672"/>
      <c r="F640" s="672"/>
      <c r="G640" s="672"/>
      <c r="H640" s="672"/>
      <c r="I640" s="672"/>
      <c r="J640" s="672"/>
      <c r="K640" s="672"/>
      <c r="L640" s="672"/>
      <c r="M640" s="672"/>
      <c r="N640" s="672"/>
      <c r="O640" s="672"/>
      <c r="P640" s="672"/>
      <c r="Q640" s="672"/>
      <c r="R640" s="672"/>
      <c r="S640" s="672"/>
      <c r="T640" s="672"/>
      <c r="U640" s="461"/>
      <c r="V640" s="461"/>
    </row>
    <row r="641">
      <c r="A641" s="225"/>
      <c r="B641" s="672"/>
      <c r="C641" s="672"/>
      <c r="D641" s="672"/>
      <c r="E641" s="672"/>
      <c r="F641" s="672"/>
      <c r="G641" s="672"/>
      <c r="H641" s="672"/>
      <c r="I641" s="672"/>
      <c r="J641" s="672"/>
      <c r="K641" s="672"/>
      <c r="L641" s="672"/>
      <c r="M641" s="672"/>
      <c r="N641" s="672"/>
      <c r="O641" s="672"/>
      <c r="P641" s="672"/>
      <c r="Q641" s="672"/>
      <c r="R641" s="672"/>
      <c r="S641" s="672"/>
      <c r="T641" s="672"/>
      <c r="U641" s="461"/>
      <c r="V641" s="461"/>
    </row>
    <row r="642">
      <c r="A642" s="225"/>
      <c r="B642" s="672"/>
      <c r="C642" s="672"/>
      <c r="D642" s="672"/>
      <c r="E642" s="672"/>
      <c r="F642" s="672"/>
      <c r="G642" s="672"/>
      <c r="H642" s="672"/>
      <c r="I642" s="672"/>
      <c r="J642" s="672"/>
      <c r="K642" s="672"/>
      <c r="L642" s="672"/>
      <c r="M642" s="672"/>
      <c r="N642" s="672"/>
      <c r="O642" s="672"/>
      <c r="P642" s="672"/>
      <c r="Q642" s="672"/>
      <c r="R642" s="672"/>
      <c r="S642" s="672"/>
      <c r="T642" s="672"/>
      <c r="U642" s="461"/>
      <c r="V642" s="461"/>
    </row>
    <row r="643">
      <c r="A643" s="225"/>
      <c r="B643" s="672"/>
      <c r="C643" s="672"/>
      <c r="D643" s="672"/>
      <c r="E643" s="672"/>
      <c r="F643" s="672"/>
      <c r="G643" s="672"/>
      <c r="H643" s="672"/>
      <c r="I643" s="672"/>
      <c r="J643" s="672"/>
      <c r="K643" s="672"/>
      <c r="L643" s="672"/>
      <c r="M643" s="672"/>
      <c r="N643" s="672"/>
      <c r="O643" s="672"/>
      <c r="P643" s="672"/>
      <c r="Q643" s="672"/>
      <c r="R643" s="672"/>
      <c r="S643" s="672"/>
      <c r="T643" s="672"/>
      <c r="U643" s="461"/>
      <c r="V643" s="461"/>
    </row>
    <row r="644">
      <c r="A644" s="225"/>
      <c r="B644" s="672"/>
      <c r="C644" s="672"/>
      <c r="D644" s="672"/>
      <c r="E644" s="672"/>
      <c r="F644" s="672"/>
      <c r="G644" s="672"/>
      <c r="H644" s="672"/>
      <c r="I644" s="672"/>
      <c r="J644" s="672"/>
      <c r="K644" s="672"/>
      <c r="L644" s="672"/>
      <c r="M644" s="672"/>
      <c r="N644" s="672"/>
      <c r="O644" s="672"/>
      <c r="P644" s="672"/>
      <c r="Q644" s="672"/>
      <c r="R644" s="672"/>
      <c r="S644" s="672"/>
      <c r="T644" s="672"/>
      <c r="U644" s="461"/>
      <c r="V644" s="461"/>
    </row>
    <row r="645">
      <c r="A645" s="225"/>
      <c r="B645" s="672"/>
      <c r="C645" s="672"/>
      <c r="D645" s="672"/>
      <c r="E645" s="672"/>
      <c r="F645" s="672"/>
      <c r="G645" s="672"/>
      <c r="H645" s="672"/>
      <c r="I645" s="672"/>
      <c r="J645" s="672"/>
      <c r="K645" s="672"/>
      <c r="L645" s="672"/>
      <c r="M645" s="672"/>
      <c r="N645" s="672"/>
      <c r="O645" s="672"/>
      <c r="P645" s="672"/>
      <c r="Q645" s="672"/>
      <c r="R645" s="672"/>
      <c r="S645" s="672"/>
      <c r="T645" s="672"/>
      <c r="U645" s="461"/>
      <c r="V645" s="461"/>
    </row>
    <row r="646">
      <c r="A646" s="225"/>
      <c r="B646" s="672"/>
      <c r="C646" s="672"/>
      <c r="D646" s="672"/>
      <c r="E646" s="672"/>
      <c r="F646" s="672"/>
      <c r="G646" s="672"/>
      <c r="H646" s="672"/>
      <c r="I646" s="672"/>
      <c r="J646" s="672"/>
      <c r="K646" s="672"/>
      <c r="L646" s="672"/>
      <c r="M646" s="672"/>
      <c r="N646" s="672"/>
      <c r="O646" s="672"/>
      <c r="P646" s="672"/>
      <c r="Q646" s="672"/>
      <c r="R646" s="672"/>
      <c r="S646" s="672"/>
      <c r="T646" s="672"/>
      <c r="U646" s="461"/>
      <c r="V646" s="461"/>
    </row>
    <row r="647">
      <c r="A647" s="225"/>
      <c r="B647" s="672"/>
      <c r="C647" s="672"/>
      <c r="D647" s="672"/>
      <c r="E647" s="672"/>
      <c r="F647" s="672"/>
      <c r="G647" s="672"/>
      <c r="H647" s="672"/>
      <c r="I647" s="672"/>
      <c r="J647" s="672"/>
      <c r="K647" s="672"/>
      <c r="L647" s="672"/>
      <c r="M647" s="672"/>
      <c r="N647" s="672"/>
      <c r="O647" s="672"/>
      <c r="P647" s="672"/>
      <c r="Q647" s="672"/>
      <c r="R647" s="672"/>
      <c r="S647" s="672"/>
      <c r="T647" s="672"/>
      <c r="U647" s="461"/>
      <c r="V647" s="461"/>
    </row>
    <row r="648">
      <c r="A648" s="225"/>
      <c r="B648" s="672"/>
      <c r="C648" s="672"/>
      <c r="D648" s="672"/>
      <c r="E648" s="672"/>
      <c r="F648" s="672"/>
      <c r="G648" s="672"/>
      <c r="H648" s="672"/>
      <c r="I648" s="672"/>
      <c r="J648" s="672"/>
      <c r="K648" s="672"/>
      <c r="L648" s="672"/>
      <c r="M648" s="672"/>
      <c r="N648" s="672"/>
      <c r="O648" s="672"/>
      <c r="P648" s="672"/>
      <c r="Q648" s="672"/>
      <c r="R648" s="672"/>
      <c r="S648" s="672"/>
      <c r="T648" s="672"/>
      <c r="U648" s="461"/>
      <c r="V648" s="461"/>
    </row>
    <row r="649">
      <c r="A649" s="225"/>
      <c r="B649" s="672"/>
      <c r="C649" s="672"/>
      <c r="D649" s="672"/>
      <c r="E649" s="672"/>
      <c r="F649" s="672"/>
      <c r="G649" s="672"/>
      <c r="H649" s="672"/>
      <c r="I649" s="672"/>
      <c r="J649" s="672"/>
      <c r="K649" s="672"/>
      <c r="L649" s="672"/>
      <c r="M649" s="672"/>
      <c r="N649" s="672"/>
      <c r="O649" s="672"/>
      <c r="P649" s="672"/>
      <c r="Q649" s="672"/>
      <c r="R649" s="672"/>
      <c r="S649" s="672"/>
      <c r="T649" s="672"/>
      <c r="U649" s="461"/>
      <c r="V649" s="461"/>
    </row>
    <row r="650">
      <c r="A650" s="225"/>
      <c r="B650" s="672"/>
      <c r="C650" s="672"/>
      <c r="D650" s="672"/>
      <c r="E650" s="672"/>
      <c r="F650" s="672"/>
      <c r="G650" s="672"/>
      <c r="H650" s="672"/>
      <c r="I650" s="672"/>
      <c r="J650" s="672"/>
      <c r="K650" s="672"/>
      <c r="L650" s="672"/>
      <c r="M650" s="672"/>
      <c r="N650" s="672"/>
      <c r="O650" s="672"/>
      <c r="P650" s="672"/>
      <c r="Q650" s="672"/>
      <c r="R650" s="672"/>
      <c r="S650" s="672"/>
      <c r="T650" s="672"/>
      <c r="U650" s="461"/>
      <c r="V650" s="461"/>
    </row>
    <row r="651">
      <c r="A651" s="225"/>
      <c r="B651" s="672"/>
      <c r="C651" s="672"/>
      <c r="D651" s="672"/>
      <c r="E651" s="672"/>
      <c r="F651" s="672"/>
      <c r="G651" s="672"/>
      <c r="H651" s="672"/>
      <c r="I651" s="672"/>
      <c r="J651" s="672"/>
      <c r="K651" s="672"/>
      <c r="L651" s="672"/>
      <c r="M651" s="672"/>
      <c r="N651" s="672"/>
      <c r="O651" s="672"/>
      <c r="P651" s="672"/>
      <c r="Q651" s="672"/>
      <c r="R651" s="672"/>
      <c r="S651" s="672"/>
      <c r="T651" s="672"/>
      <c r="U651" s="461"/>
      <c r="V651" s="461"/>
    </row>
    <row r="652">
      <c r="A652" s="225"/>
      <c r="B652" s="672"/>
      <c r="C652" s="672"/>
      <c r="D652" s="672"/>
      <c r="E652" s="672"/>
      <c r="F652" s="672"/>
      <c r="G652" s="672"/>
      <c r="H652" s="672"/>
      <c r="I652" s="672"/>
      <c r="J652" s="672"/>
      <c r="K652" s="672"/>
      <c r="L652" s="672"/>
      <c r="M652" s="672"/>
      <c r="N652" s="672"/>
      <c r="O652" s="672"/>
      <c r="P652" s="672"/>
      <c r="Q652" s="672"/>
      <c r="R652" s="672"/>
      <c r="S652" s="672"/>
      <c r="T652" s="672"/>
      <c r="U652" s="461"/>
      <c r="V652" s="461"/>
    </row>
    <row r="653">
      <c r="A653" s="225"/>
      <c r="B653" s="672"/>
      <c r="C653" s="672"/>
      <c r="D653" s="672"/>
      <c r="E653" s="672"/>
      <c r="F653" s="672"/>
      <c r="G653" s="672"/>
      <c r="H653" s="672"/>
      <c r="I653" s="672"/>
      <c r="J653" s="672"/>
      <c r="K653" s="672"/>
      <c r="L653" s="672"/>
      <c r="M653" s="672"/>
      <c r="N653" s="672"/>
      <c r="O653" s="672"/>
      <c r="P653" s="672"/>
      <c r="Q653" s="672"/>
      <c r="R653" s="672"/>
      <c r="S653" s="672"/>
      <c r="T653" s="672"/>
      <c r="U653" s="461"/>
      <c r="V653" s="461"/>
    </row>
    <row r="654">
      <c r="A654" s="225"/>
      <c r="B654" s="672"/>
      <c r="C654" s="672"/>
      <c r="D654" s="672"/>
      <c r="E654" s="672"/>
      <c r="F654" s="672"/>
      <c r="G654" s="672"/>
      <c r="H654" s="672"/>
      <c r="I654" s="672"/>
      <c r="J654" s="672"/>
      <c r="K654" s="672"/>
      <c r="L654" s="672"/>
      <c r="M654" s="672"/>
      <c r="N654" s="672"/>
      <c r="O654" s="672"/>
      <c r="P654" s="672"/>
      <c r="Q654" s="672"/>
      <c r="R654" s="672"/>
      <c r="S654" s="672"/>
      <c r="T654" s="672"/>
      <c r="U654" s="461"/>
      <c r="V654" s="461"/>
    </row>
    <row r="655">
      <c r="A655" s="225"/>
      <c r="B655" s="672"/>
      <c r="C655" s="672"/>
      <c r="D655" s="672"/>
      <c r="E655" s="672"/>
      <c r="F655" s="672"/>
      <c r="G655" s="672"/>
      <c r="H655" s="672"/>
      <c r="I655" s="672"/>
      <c r="J655" s="672"/>
      <c r="K655" s="672"/>
      <c r="L655" s="672"/>
      <c r="M655" s="672"/>
      <c r="N655" s="672"/>
      <c r="O655" s="672"/>
      <c r="P655" s="672"/>
      <c r="Q655" s="672"/>
      <c r="R655" s="672"/>
      <c r="S655" s="672"/>
      <c r="T655" s="672"/>
      <c r="U655" s="461"/>
      <c r="V655" s="461"/>
    </row>
    <row r="656">
      <c r="A656" s="225"/>
      <c r="B656" s="672"/>
      <c r="C656" s="672"/>
      <c r="D656" s="672"/>
      <c r="E656" s="672"/>
      <c r="F656" s="672"/>
      <c r="G656" s="672"/>
      <c r="H656" s="672"/>
      <c r="I656" s="672"/>
      <c r="J656" s="672"/>
      <c r="K656" s="672"/>
      <c r="L656" s="672"/>
      <c r="M656" s="672"/>
      <c r="N656" s="672"/>
      <c r="O656" s="672"/>
      <c r="P656" s="672"/>
      <c r="Q656" s="672"/>
      <c r="R656" s="672"/>
      <c r="S656" s="672"/>
      <c r="T656" s="672"/>
      <c r="U656" s="461"/>
      <c r="V656" s="461"/>
    </row>
    <row r="657">
      <c r="A657" s="225"/>
      <c r="B657" s="672"/>
      <c r="C657" s="672"/>
      <c r="D657" s="672"/>
      <c r="E657" s="672"/>
      <c r="F657" s="672"/>
      <c r="G657" s="672"/>
      <c r="H657" s="672"/>
      <c r="I657" s="672"/>
      <c r="J657" s="672"/>
      <c r="K657" s="672"/>
      <c r="L657" s="672"/>
      <c r="M657" s="672"/>
      <c r="N657" s="672"/>
      <c r="O657" s="672"/>
      <c r="P657" s="672"/>
      <c r="Q657" s="672"/>
      <c r="R657" s="672"/>
      <c r="S657" s="672"/>
      <c r="T657" s="672"/>
      <c r="U657" s="461"/>
      <c r="V657" s="461"/>
    </row>
    <row r="658">
      <c r="A658" s="225"/>
      <c r="B658" s="672"/>
      <c r="C658" s="672"/>
      <c r="D658" s="672"/>
      <c r="E658" s="672"/>
      <c r="F658" s="672"/>
      <c r="G658" s="672"/>
      <c r="H658" s="672"/>
      <c r="I658" s="672"/>
      <c r="J658" s="672"/>
      <c r="K658" s="672"/>
      <c r="L658" s="672"/>
      <c r="M658" s="672"/>
      <c r="N658" s="672"/>
      <c r="O658" s="672"/>
      <c r="P658" s="672"/>
      <c r="Q658" s="672"/>
      <c r="R658" s="672"/>
      <c r="S658" s="672"/>
      <c r="T658" s="672"/>
      <c r="U658" s="461"/>
      <c r="V658" s="461"/>
    </row>
    <row r="659">
      <c r="A659" s="225"/>
      <c r="B659" s="672"/>
      <c r="C659" s="672"/>
      <c r="D659" s="672"/>
      <c r="E659" s="672"/>
      <c r="F659" s="672"/>
      <c r="G659" s="672"/>
      <c r="H659" s="672"/>
      <c r="I659" s="672"/>
      <c r="J659" s="672"/>
      <c r="K659" s="672"/>
      <c r="L659" s="672"/>
      <c r="M659" s="672"/>
      <c r="N659" s="672"/>
      <c r="O659" s="672"/>
      <c r="P659" s="672"/>
      <c r="Q659" s="672"/>
      <c r="R659" s="672"/>
      <c r="S659" s="672"/>
      <c r="T659" s="672"/>
      <c r="U659" s="461"/>
      <c r="V659" s="461"/>
    </row>
    <row r="660">
      <c r="A660" s="225"/>
      <c r="B660" s="672"/>
      <c r="C660" s="672"/>
      <c r="D660" s="672"/>
      <c r="E660" s="672"/>
      <c r="F660" s="672"/>
      <c r="G660" s="672"/>
      <c r="H660" s="672"/>
      <c r="I660" s="672"/>
      <c r="J660" s="672"/>
      <c r="K660" s="672"/>
      <c r="L660" s="672"/>
      <c r="M660" s="672"/>
      <c r="N660" s="672"/>
      <c r="O660" s="672"/>
      <c r="P660" s="672"/>
      <c r="Q660" s="672"/>
      <c r="R660" s="672"/>
      <c r="S660" s="672"/>
      <c r="T660" s="672"/>
      <c r="U660" s="461"/>
      <c r="V660" s="461"/>
    </row>
    <row r="661">
      <c r="A661" s="225"/>
      <c r="B661" s="672"/>
      <c r="C661" s="672"/>
      <c r="D661" s="672"/>
      <c r="E661" s="672"/>
      <c r="F661" s="672"/>
      <c r="G661" s="672"/>
      <c r="H661" s="672"/>
      <c r="I661" s="672"/>
      <c r="J661" s="672"/>
      <c r="K661" s="672"/>
      <c r="L661" s="672"/>
      <c r="M661" s="672"/>
      <c r="N661" s="672"/>
      <c r="O661" s="672"/>
      <c r="P661" s="672"/>
      <c r="Q661" s="672"/>
      <c r="R661" s="672"/>
      <c r="S661" s="672"/>
      <c r="T661" s="672"/>
      <c r="U661" s="461"/>
      <c r="V661" s="461"/>
    </row>
    <row r="662">
      <c r="A662" s="225"/>
      <c r="B662" s="672"/>
      <c r="C662" s="672"/>
      <c r="D662" s="672"/>
      <c r="E662" s="672"/>
      <c r="F662" s="672"/>
      <c r="G662" s="672"/>
      <c r="H662" s="672"/>
      <c r="I662" s="672"/>
      <c r="J662" s="672"/>
      <c r="K662" s="672"/>
      <c r="L662" s="672"/>
      <c r="M662" s="672"/>
      <c r="N662" s="672"/>
      <c r="O662" s="672"/>
      <c r="P662" s="672"/>
      <c r="Q662" s="672"/>
      <c r="R662" s="672"/>
      <c r="S662" s="672"/>
      <c r="T662" s="672"/>
      <c r="U662" s="461"/>
      <c r="V662" s="461"/>
    </row>
    <row r="663">
      <c r="A663" s="225"/>
      <c r="B663" s="672"/>
      <c r="C663" s="672"/>
      <c r="D663" s="672"/>
      <c r="E663" s="672"/>
      <c r="F663" s="672"/>
      <c r="G663" s="672"/>
      <c r="H663" s="672"/>
      <c r="I663" s="672"/>
      <c r="J663" s="672"/>
      <c r="K663" s="672"/>
      <c r="L663" s="672"/>
      <c r="M663" s="672"/>
      <c r="N663" s="672"/>
      <c r="O663" s="672"/>
      <c r="P663" s="672"/>
      <c r="Q663" s="672"/>
      <c r="R663" s="672"/>
      <c r="S663" s="672"/>
      <c r="T663" s="672"/>
      <c r="U663" s="461"/>
      <c r="V663" s="461"/>
    </row>
    <row r="664">
      <c r="A664" s="225"/>
      <c r="B664" s="672"/>
      <c r="C664" s="672"/>
      <c r="D664" s="672"/>
      <c r="E664" s="672"/>
      <c r="F664" s="672"/>
      <c r="G664" s="672"/>
      <c r="H664" s="672"/>
      <c r="I664" s="672"/>
      <c r="J664" s="672"/>
      <c r="K664" s="672"/>
      <c r="L664" s="672"/>
      <c r="M664" s="672"/>
      <c r="N664" s="672"/>
      <c r="O664" s="672"/>
      <c r="P664" s="672"/>
      <c r="Q664" s="672"/>
      <c r="R664" s="672"/>
      <c r="S664" s="672"/>
      <c r="T664" s="672"/>
      <c r="U664" s="461"/>
      <c r="V664" s="461"/>
    </row>
    <row r="665">
      <c r="A665" s="225"/>
      <c r="B665" s="672"/>
      <c r="C665" s="672"/>
      <c r="D665" s="672"/>
      <c r="E665" s="672"/>
      <c r="F665" s="672"/>
      <c r="G665" s="672"/>
      <c r="H665" s="672"/>
      <c r="I665" s="672"/>
      <c r="J665" s="672"/>
      <c r="K665" s="672"/>
      <c r="L665" s="672"/>
      <c r="M665" s="672"/>
      <c r="N665" s="672"/>
      <c r="O665" s="672"/>
      <c r="P665" s="672"/>
      <c r="Q665" s="672"/>
      <c r="R665" s="672"/>
      <c r="S665" s="672"/>
      <c r="T665" s="672"/>
      <c r="U665" s="461"/>
      <c r="V665" s="461"/>
    </row>
    <row r="666">
      <c r="A666" s="225"/>
      <c r="B666" s="672"/>
      <c r="C666" s="672"/>
      <c r="D666" s="672"/>
      <c r="E666" s="672"/>
      <c r="F666" s="672"/>
      <c r="G666" s="672"/>
      <c r="H666" s="672"/>
      <c r="I666" s="672"/>
      <c r="J666" s="672"/>
      <c r="K666" s="672"/>
      <c r="L666" s="672"/>
      <c r="M666" s="672"/>
      <c r="N666" s="672"/>
      <c r="O666" s="672"/>
      <c r="P666" s="672"/>
      <c r="Q666" s="672"/>
      <c r="R666" s="672"/>
      <c r="S666" s="672"/>
      <c r="T666" s="672"/>
      <c r="U666" s="461"/>
      <c r="V666" s="461"/>
    </row>
    <row r="667">
      <c r="A667" s="225"/>
      <c r="B667" s="672"/>
      <c r="C667" s="672"/>
      <c r="D667" s="672"/>
      <c r="E667" s="672"/>
      <c r="F667" s="672"/>
      <c r="G667" s="672"/>
      <c r="H667" s="672"/>
      <c r="I667" s="672"/>
      <c r="J667" s="672"/>
      <c r="K667" s="672"/>
      <c r="L667" s="672"/>
      <c r="M667" s="672"/>
      <c r="N667" s="672"/>
      <c r="O667" s="672"/>
      <c r="P667" s="672"/>
      <c r="Q667" s="672"/>
      <c r="R667" s="672"/>
      <c r="S667" s="672"/>
      <c r="T667" s="672"/>
      <c r="U667" s="461"/>
      <c r="V667" s="461"/>
    </row>
    <row r="668">
      <c r="A668" s="225"/>
      <c r="B668" s="672"/>
      <c r="C668" s="672"/>
      <c r="D668" s="672"/>
      <c r="E668" s="672"/>
      <c r="F668" s="672"/>
      <c r="G668" s="672"/>
      <c r="H668" s="672"/>
      <c r="I668" s="672"/>
      <c r="J668" s="672"/>
      <c r="K668" s="672"/>
      <c r="L668" s="672"/>
      <c r="M668" s="672"/>
      <c r="N668" s="672"/>
      <c r="O668" s="672"/>
      <c r="P668" s="672"/>
      <c r="Q668" s="672"/>
      <c r="R668" s="672"/>
      <c r="S668" s="672"/>
      <c r="T668" s="672"/>
      <c r="U668" s="461"/>
      <c r="V668" s="461"/>
    </row>
    <row r="669">
      <c r="A669" s="225"/>
      <c r="B669" s="672"/>
      <c r="C669" s="672"/>
      <c r="D669" s="672"/>
      <c r="E669" s="672"/>
      <c r="F669" s="672"/>
      <c r="G669" s="672"/>
      <c r="H669" s="672"/>
      <c r="I669" s="672"/>
      <c r="J669" s="672"/>
      <c r="K669" s="672"/>
      <c r="L669" s="672"/>
      <c r="M669" s="672"/>
      <c r="N669" s="672"/>
      <c r="O669" s="672"/>
      <c r="P669" s="672"/>
      <c r="Q669" s="672"/>
      <c r="R669" s="672"/>
      <c r="S669" s="672"/>
      <c r="T669" s="672"/>
      <c r="U669" s="461"/>
      <c r="V669" s="461"/>
    </row>
    <row r="670">
      <c r="A670" s="225"/>
      <c r="B670" s="672"/>
      <c r="C670" s="672"/>
      <c r="D670" s="672"/>
      <c r="E670" s="672"/>
      <c r="F670" s="672"/>
      <c r="G670" s="672"/>
      <c r="H670" s="672"/>
      <c r="I670" s="672"/>
      <c r="J670" s="672"/>
      <c r="K670" s="672"/>
      <c r="L670" s="672"/>
      <c r="M670" s="672"/>
      <c r="N670" s="672"/>
      <c r="O670" s="672"/>
      <c r="P670" s="672"/>
      <c r="Q670" s="672"/>
      <c r="R670" s="672"/>
      <c r="S670" s="672"/>
      <c r="T670" s="672"/>
      <c r="U670" s="461"/>
      <c r="V670" s="461"/>
    </row>
    <row r="671">
      <c r="A671" s="225"/>
      <c r="B671" s="672"/>
      <c r="C671" s="672"/>
      <c r="D671" s="672"/>
      <c r="E671" s="672"/>
      <c r="F671" s="672"/>
      <c r="G671" s="672"/>
      <c r="H671" s="672"/>
      <c r="I671" s="672"/>
      <c r="J671" s="672"/>
      <c r="K671" s="672"/>
      <c r="L671" s="672"/>
      <c r="M671" s="672"/>
      <c r="N671" s="672"/>
      <c r="O671" s="672"/>
      <c r="P671" s="672"/>
      <c r="Q671" s="672"/>
      <c r="R671" s="672"/>
      <c r="S671" s="672"/>
      <c r="T671" s="672"/>
      <c r="U671" s="461"/>
      <c r="V671" s="461"/>
    </row>
    <row r="672">
      <c r="A672" s="225"/>
      <c r="B672" s="672"/>
      <c r="C672" s="672"/>
      <c r="D672" s="672"/>
      <c r="E672" s="672"/>
      <c r="F672" s="672"/>
      <c r="G672" s="672"/>
      <c r="H672" s="672"/>
      <c r="I672" s="672"/>
      <c r="J672" s="672"/>
      <c r="K672" s="672"/>
      <c r="L672" s="672"/>
      <c r="M672" s="672"/>
      <c r="N672" s="672"/>
      <c r="O672" s="672"/>
      <c r="P672" s="672"/>
      <c r="Q672" s="672"/>
      <c r="R672" s="672"/>
      <c r="S672" s="672"/>
      <c r="T672" s="672"/>
      <c r="U672" s="461"/>
      <c r="V672" s="461"/>
    </row>
    <row r="673">
      <c r="A673" s="225"/>
      <c r="B673" s="672"/>
      <c r="C673" s="672"/>
      <c r="D673" s="672"/>
      <c r="E673" s="672"/>
      <c r="F673" s="672"/>
      <c r="G673" s="672"/>
      <c r="H673" s="672"/>
      <c r="I673" s="672"/>
      <c r="J673" s="672"/>
      <c r="K673" s="672"/>
      <c r="L673" s="672"/>
      <c r="M673" s="672"/>
      <c r="N673" s="672"/>
      <c r="O673" s="672"/>
      <c r="P673" s="672"/>
      <c r="Q673" s="672"/>
      <c r="R673" s="672"/>
      <c r="S673" s="672"/>
      <c r="T673" s="672"/>
      <c r="U673" s="461"/>
      <c r="V673" s="461"/>
    </row>
    <row r="674">
      <c r="A674" s="225"/>
      <c r="B674" s="672"/>
      <c r="C674" s="672"/>
      <c r="D674" s="672"/>
      <c r="E674" s="672"/>
      <c r="F674" s="672"/>
      <c r="G674" s="672"/>
      <c r="H674" s="672"/>
      <c r="I674" s="672"/>
      <c r="J674" s="672"/>
      <c r="K674" s="672"/>
      <c r="L674" s="672"/>
      <c r="M674" s="672"/>
      <c r="N674" s="672"/>
      <c r="O674" s="672"/>
      <c r="P674" s="672"/>
      <c r="Q674" s="672"/>
      <c r="R674" s="672"/>
      <c r="S674" s="672"/>
      <c r="T674" s="672"/>
      <c r="U674" s="461"/>
      <c r="V674" s="461"/>
    </row>
    <row r="675">
      <c r="A675" s="225"/>
      <c r="B675" s="672"/>
      <c r="C675" s="672"/>
      <c r="D675" s="672"/>
      <c r="E675" s="672"/>
      <c r="F675" s="672"/>
      <c r="G675" s="672"/>
      <c r="H675" s="672"/>
      <c r="I675" s="672"/>
      <c r="J675" s="672"/>
      <c r="K675" s="672"/>
      <c r="L675" s="672"/>
      <c r="M675" s="672"/>
      <c r="N675" s="672"/>
      <c r="O675" s="672"/>
      <c r="P675" s="672"/>
      <c r="Q675" s="672"/>
      <c r="R675" s="672"/>
      <c r="S675" s="672"/>
      <c r="T675" s="672"/>
      <c r="U675" s="461"/>
      <c r="V675" s="461"/>
    </row>
    <row r="676">
      <c r="A676" s="225"/>
      <c r="B676" s="672"/>
      <c r="C676" s="672"/>
      <c r="D676" s="672"/>
      <c r="E676" s="672"/>
      <c r="F676" s="672"/>
      <c r="G676" s="672"/>
      <c r="H676" s="672"/>
      <c r="I676" s="672"/>
      <c r="J676" s="672"/>
      <c r="K676" s="672"/>
      <c r="L676" s="672"/>
      <c r="M676" s="672"/>
      <c r="N676" s="672"/>
      <c r="O676" s="672"/>
      <c r="P676" s="672"/>
      <c r="Q676" s="672"/>
      <c r="R676" s="672"/>
      <c r="S676" s="672"/>
      <c r="T676" s="672"/>
      <c r="U676" s="461"/>
      <c r="V676" s="461"/>
    </row>
    <row r="677">
      <c r="A677" s="225"/>
      <c r="B677" s="672"/>
      <c r="C677" s="672"/>
      <c r="D677" s="672"/>
      <c r="E677" s="672"/>
      <c r="F677" s="672"/>
      <c r="G677" s="672"/>
      <c r="H677" s="672"/>
      <c r="I677" s="672"/>
      <c r="J677" s="672"/>
      <c r="K677" s="672"/>
      <c r="L677" s="672"/>
      <c r="M677" s="672"/>
      <c r="N677" s="672"/>
      <c r="O677" s="672"/>
      <c r="P677" s="672"/>
      <c r="Q677" s="672"/>
      <c r="R677" s="672"/>
      <c r="S677" s="672"/>
      <c r="T677" s="672"/>
      <c r="U677" s="461"/>
      <c r="V677" s="461"/>
    </row>
    <row r="678">
      <c r="A678" s="225"/>
      <c r="B678" s="672"/>
      <c r="C678" s="672"/>
      <c r="D678" s="672"/>
      <c r="E678" s="672"/>
      <c r="F678" s="672"/>
      <c r="G678" s="672"/>
      <c r="H678" s="672"/>
      <c r="I678" s="672"/>
      <c r="J678" s="672"/>
      <c r="K678" s="672"/>
      <c r="L678" s="672"/>
      <c r="M678" s="672"/>
      <c r="N678" s="672"/>
      <c r="O678" s="672"/>
      <c r="P678" s="672"/>
      <c r="Q678" s="672"/>
      <c r="R678" s="672"/>
      <c r="S678" s="672"/>
      <c r="T678" s="672"/>
      <c r="U678" s="461"/>
      <c r="V678" s="461"/>
    </row>
    <row r="679">
      <c r="A679" s="225"/>
      <c r="B679" s="672"/>
      <c r="C679" s="672"/>
      <c r="D679" s="672"/>
      <c r="E679" s="672"/>
      <c r="F679" s="672"/>
      <c r="G679" s="672"/>
      <c r="H679" s="672"/>
      <c r="I679" s="672"/>
      <c r="J679" s="672"/>
      <c r="K679" s="672"/>
      <c r="L679" s="672"/>
      <c r="M679" s="672"/>
      <c r="N679" s="672"/>
      <c r="O679" s="672"/>
      <c r="P679" s="672"/>
      <c r="Q679" s="672"/>
      <c r="R679" s="672"/>
      <c r="S679" s="672"/>
      <c r="T679" s="672"/>
      <c r="U679" s="461"/>
      <c r="V679" s="461"/>
    </row>
    <row r="680">
      <c r="A680" s="225"/>
      <c r="B680" s="672"/>
      <c r="C680" s="672"/>
      <c r="D680" s="672"/>
      <c r="E680" s="672"/>
      <c r="F680" s="672"/>
      <c r="G680" s="672"/>
      <c r="H680" s="672"/>
      <c r="I680" s="672"/>
      <c r="J680" s="672"/>
      <c r="K680" s="672"/>
      <c r="L680" s="672"/>
      <c r="M680" s="672"/>
      <c r="N680" s="672"/>
      <c r="O680" s="672"/>
      <c r="P680" s="672"/>
      <c r="Q680" s="672"/>
      <c r="R680" s="672"/>
      <c r="S680" s="672"/>
      <c r="T680" s="672"/>
      <c r="U680" s="461"/>
      <c r="V680" s="461"/>
    </row>
    <row r="681">
      <c r="A681" s="225"/>
      <c r="B681" s="672"/>
      <c r="C681" s="672"/>
      <c r="D681" s="672"/>
      <c r="E681" s="672"/>
      <c r="F681" s="672"/>
      <c r="G681" s="672"/>
      <c r="H681" s="672"/>
      <c r="I681" s="672"/>
      <c r="J681" s="672"/>
      <c r="K681" s="672"/>
      <c r="L681" s="672"/>
      <c r="M681" s="672"/>
      <c r="N681" s="672"/>
      <c r="O681" s="672"/>
      <c r="P681" s="672"/>
      <c r="Q681" s="672"/>
      <c r="R681" s="672"/>
      <c r="S681" s="672"/>
      <c r="T681" s="672"/>
      <c r="U681" s="461"/>
      <c r="V681" s="461"/>
    </row>
    <row r="682">
      <c r="A682" s="225"/>
      <c r="B682" s="672"/>
      <c r="C682" s="672"/>
      <c r="D682" s="672"/>
      <c r="E682" s="672"/>
      <c r="F682" s="672"/>
      <c r="G682" s="672"/>
      <c r="H682" s="672"/>
      <c r="I682" s="672"/>
      <c r="J682" s="672"/>
      <c r="K682" s="672"/>
      <c r="L682" s="672"/>
      <c r="M682" s="672"/>
      <c r="N682" s="672"/>
      <c r="O682" s="672"/>
      <c r="P682" s="672"/>
      <c r="Q682" s="672"/>
      <c r="R682" s="672"/>
      <c r="S682" s="672"/>
      <c r="T682" s="672"/>
      <c r="U682" s="461"/>
      <c r="V682" s="461"/>
    </row>
    <row r="683">
      <c r="A683" s="225"/>
      <c r="B683" s="672"/>
      <c r="C683" s="672"/>
      <c r="D683" s="672"/>
      <c r="E683" s="672"/>
      <c r="F683" s="672"/>
      <c r="G683" s="672"/>
      <c r="H683" s="672"/>
      <c r="I683" s="672"/>
      <c r="J683" s="672"/>
      <c r="K683" s="672"/>
      <c r="L683" s="672"/>
      <c r="M683" s="672"/>
      <c r="N683" s="672"/>
      <c r="O683" s="672"/>
      <c r="P683" s="672"/>
      <c r="Q683" s="672"/>
      <c r="R683" s="672"/>
      <c r="S683" s="672"/>
      <c r="T683" s="672"/>
      <c r="U683" s="461"/>
      <c r="V683" s="461"/>
    </row>
    <row r="684">
      <c r="A684" s="225"/>
      <c r="B684" s="672"/>
      <c r="C684" s="672"/>
      <c r="D684" s="672"/>
      <c r="E684" s="672"/>
      <c r="F684" s="672"/>
      <c r="G684" s="672"/>
      <c r="H684" s="672"/>
      <c r="I684" s="672"/>
      <c r="J684" s="672"/>
      <c r="K684" s="672"/>
      <c r="L684" s="672"/>
      <c r="M684" s="672"/>
      <c r="N684" s="672"/>
      <c r="O684" s="672"/>
      <c r="P684" s="672"/>
      <c r="Q684" s="672"/>
      <c r="R684" s="672"/>
      <c r="S684" s="672"/>
      <c r="T684" s="672"/>
      <c r="U684" s="461"/>
      <c r="V684" s="461"/>
    </row>
    <row r="685">
      <c r="A685" s="225"/>
      <c r="B685" s="672"/>
      <c r="C685" s="672"/>
      <c r="D685" s="672"/>
      <c r="E685" s="672"/>
      <c r="F685" s="672"/>
      <c r="G685" s="672"/>
      <c r="H685" s="672"/>
      <c r="I685" s="672"/>
      <c r="J685" s="672"/>
      <c r="K685" s="672"/>
      <c r="L685" s="672"/>
      <c r="M685" s="672"/>
      <c r="N685" s="672"/>
      <c r="O685" s="672"/>
      <c r="P685" s="672"/>
      <c r="Q685" s="672"/>
      <c r="R685" s="672"/>
      <c r="S685" s="672"/>
      <c r="T685" s="672"/>
      <c r="U685" s="461"/>
      <c r="V685" s="461"/>
    </row>
    <row r="686">
      <c r="A686" s="225"/>
      <c r="B686" s="672"/>
      <c r="C686" s="672"/>
      <c r="D686" s="672"/>
      <c r="E686" s="672"/>
      <c r="F686" s="672"/>
      <c r="G686" s="672"/>
      <c r="H686" s="672"/>
      <c r="I686" s="672"/>
      <c r="J686" s="672"/>
      <c r="K686" s="672"/>
      <c r="L686" s="672"/>
      <c r="M686" s="672"/>
      <c r="N686" s="672"/>
      <c r="O686" s="672"/>
      <c r="P686" s="672"/>
      <c r="Q686" s="672"/>
      <c r="R686" s="672"/>
      <c r="S686" s="672"/>
      <c r="T686" s="672"/>
      <c r="U686" s="461"/>
      <c r="V686" s="461"/>
    </row>
    <row r="687">
      <c r="A687" s="225"/>
      <c r="B687" s="672"/>
      <c r="C687" s="672"/>
      <c r="D687" s="672"/>
      <c r="E687" s="672"/>
      <c r="F687" s="672"/>
      <c r="G687" s="672"/>
      <c r="H687" s="672"/>
      <c r="I687" s="672"/>
      <c r="J687" s="672"/>
      <c r="K687" s="672"/>
      <c r="L687" s="672"/>
      <c r="M687" s="672"/>
      <c r="N687" s="672"/>
      <c r="O687" s="672"/>
      <c r="P687" s="672"/>
      <c r="Q687" s="672"/>
      <c r="R687" s="672"/>
      <c r="S687" s="672"/>
      <c r="T687" s="672"/>
      <c r="U687" s="461"/>
      <c r="V687" s="461"/>
    </row>
    <row r="688">
      <c r="A688" s="225"/>
      <c r="B688" s="672"/>
      <c r="C688" s="672"/>
      <c r="D688" s="672"/>
      <c r="E688" s="672"/>
      <c r="F688" s="672"/>
      <c r="G688" s="672"/>
      <c r="H688" s="672"/>
      <c r="I688" s="672"/>
      <c r="J688" s="672"/>
      <c r="K688" s="672"/>
      <c r="L688" s="672"/>
      <c r="M688" s="672"/>
      <c r="N688" s="672"/>
      <c r="O688" s="672"/>
      <c r="P688" s="672"/>
      <c r="Q688" s="672"/>
      <c r="R688" s="672"/>
      <c r="S688" s="672"/>
      <c r="T688" s="672"/>
      <c r="U688" s="461"/>
      <c r="V688" s="461"/>
    </row>
    <row r="689">
      <c r="A689" s="225"/>
      <c r="B689" s="672"/>
      <c r="C689" s="672"/>
      <c r="D689" s="672"/>
      <c r="E689" s="672"/>
      <c r="F689" s="672"/>
      <c r="G689" s="672"/>
      <c r="H689" s="672"/>
      <c r="I689" s="672"/>
      <c r="J689" s="672"/>
      <c r="K689" s="672"/>
      <c r="L689" s="672"/>
      <c r="M689" s="672"/>
      <c r="N689" s="672"/>
      <c r="O689" s="672"/>
      <c r="P689" s="672"/>
      <c r="Q689" s="672"/>
      <c r="R689" s="672"/>
      <c r="S689" s="672"/>
      <c r="T689" s="672"/>
      <c r="U689" s="461"/>
      <c r="V689" s="461"/>
    </row>
    <row r="690">
      <c r="A690" s="225"/>
      <c r="B690" s="672"/>
      <c r="C690" s="672"/>
      <c r="D690" s="672"/>
      <c r="E690" s="672"/>
      <c r="F690" s="672"/>
      <c r="G690" s="672"/>
      <c r="H690" s="672"/>
      <c r="I690" s="672"/>
      <c r="J690" s="672"/>
      <c r="K690" s="672"/>
      <c r="L690" s="672"/>
      <c r="M690" s="672"/>
      <c r="N690" s="672"/>
      <c r="O690" s="672"/>
      <c r="P690" s="672"/>
      <c r="Q690" s="672"/>
      <c r="R690" s="672"/>
      <c r="S690" s="672"/>
      <c r="T690" s="672"/>
      <c r="U690" s="461"/>
      <c r="V690" s="461"/>
    </row>
    <row r="691">
      <c r="A691" s="225"/>
      <c r="B691" s="672"/>
      <c r="C691" s="672"/>
      <c r="D691" s="672"/>
      <c r="E691" s="672"/>
      <c r="F691" s="672"/>
      <c r="G691" s="672"/>
      <c r="H691" s="672"/>
      <c r="I691" s="672"/>
      <c r="J691" s="672"/>
      <c r="K691" s="672"/>
      <c r="L691" s="672"/>
      <c r="M691" s="672"/>
      <c r="N691" s="672"/>
      <c r="O691" s="672"/>
      <c r="P691" s="672"/>
      <c r="Q691" s="672"/>
      <c r="R691" s="672"/>
      <c r="S691" s="672"/>
      <c r="T691" s="672"/>
      <c r="U691" s="461"/>
      <c r="V691" s="461"/>
    </row>
    <row r="692">
      <c r="A692" s="225"/>
      <c r="B692" s="672"/>
      <c r="C692" s="672"/>
      <c r="D692" s="672"/>
      <c r="E692" s="672"/>
      <c r="F692" s="672"/>
      <c r="G692" s="672"/>
      <c r="H692" s="672"/>
      <c r="I692" s="672"/>
      <c r="J692" s="672"/>
      <c r="K692" s="672"/>
      <c r="L692" s="672"/>
      <c r="M692" s="672"/>
      <c r="N692" s="672"/>
      <c r="O692" s="672"/>
      <c r="P692" s="672"/>
      <c r="Q692" s="672"/>
      <c r="R692" s="672"/>
      <c r="S692" s="672"/>
      <c r="T692" s="672"/>
      <c r="U692" s="461"/>
      <c r="V692" s="461"/>
    </row>
    <row r="693">
      <c r="A693" s="225"/>
      <c r="B693" s="672"/>
      <c r="C693" s="672"/>
      <c r="D693" s="672"/>
      <c r="E693" s="672"/>
      <c r="F693" s="672"/>
      <c r="G693" s="672"/>
      <c r="H693" s="672"/>
      <c r="I693" s="672"/>
      <c r="J693" s="672"/>
      <c r="K693" s="672"/>
      <c r="L693" s="672"/>
      <c r="M693" s="672"/>
      <c r="N693" s="672"/>
      <c r="O693" s="672"/>
      <c r="P693" s="672"/>
      <c r="Q693" s="672"/>
      <c r="R693" s="672"/>
      <c r="S693" s="672"/>
      <c r="T693" s="672"/>
      <c r="U693" s="461"/>
      <c r="V693" s="461"/>
    </row>
    <row r="694">
      <c r="A694" s="225"/>
      <c r="B694" s="672"/>
      <c r="C694" s="672"/>
      <c r="D694" s="672"/>
      <c r="E694" s="672"/>
      <c r="F694" s="672"/>
      <c r="G694" s="672"/>
      <c r="H694" s="672"/>
      <c r="I694" s="672"/>
      <c r="J694" s="672"/>
      <c r="K694" s="672"/>
      <c r="L694" s="672"/>
      <c r="M694" s="672"/>
      <c r="N694" s="672"/>
      <c r="O694" s="672"/>
      <c r="P694" s="672"/>
      <c r="Q694" s="672"/>
      <c r="R694" s="672"/>
      <c r="S694" s="672"/>
      <c r="T694" s="672"/>
      <c r="U694" s="461"/>
      <c r="V694" s="461"/>
    </row>
    <row r="695">
      <c r="A695" s="225"/>
      <c r="B695" s="672"/>
      <c r="C695" s="672"/>
      <c r="D695" s="672"/>
      <c r="E695" s="672"/>
      <c r="F695" s="672"/>
      <c r="G695" s="672"/>
      <c r="H695" s="672"/>
      <c r="I695" s="672"/>
      <c r="J695" s="672"/>
      <c r="K695" s="672"/>
      <c r="L695" s="672"/>
      <c r="M695" s="672"/>
      <c r="N695" s="672"/>
      <c r="O695" s="672"/>
      <c r="P695" s="672"/>
      <c r="Q695" s="672"/>
      <c r="R695" s="672"/>
      <c r="S695" s="672"/>
      <c r="T695" s="672"/>
      <c r="U695" s="461"/>
      <c r="V695" s="461"/>
    </row>
    <row r="696">
      <c r="A696" s="225"/>
      <c r="B696" s="672"/>
      <c r="C696" s="672"/>
      <c r="D696" s="672"/>
      <c r="E696" s="672"/>
      <c r="F696" s="672"/>
      <c r="G696" s="672"/>
      <c r="H696" s="672"/>
      <c r="I696" s="672"/>
      <c r="J696" s="672"/>
      <c r="K696" s="672"/>
      <c r="L696" s="672"/>
      <c r="M696" s="672"/>
      <c r="N696" s="672"/>
      <c r="O696" s="672"/>
      <c r="P696" s="672"/>
      <c r="Q696" s="672"/>
      <c r="R696" s="672"/>
      <c r="S696" s="672"/>
      <c r="T696" s="672"/>
      <c r="U696" s="461"/>
      <c r="V696" s="461"/>
    </row>
    <row r="697">
      <c r="A697" s="225"/>
      <c r="B697" s="672"/>
      <c r="C697" s="672"/>
      <c r="D697" s="672"/>
      <c r="E697" s="672"/>
      <c r="F697" s="672"/>
      <c r="G697" s="672"/>
      <c r="H697" s="672"/>
      <c r="I697" s="672"/>
      <c r="J697" s="672"/>
      <c r="K697" s="672"/>
      <c r="L697" s="672"/>
      <c r="M697" s="672"/>
      <c r="N697" s="672"/>
      <c r="O697" s="672"/>
      <c r="P697" s="672"/>
      <c r="Q697" s="672"/>
      <c r="R697" s="672"/>
      <c r="S697" s="672"/>
      <c r="T697" s="672"/>
      <c r="U697" s="461"/>
      <c r="V697" s="461"/>
    </row>
    <row r="698">
      <c r="A698" s="225"/>
      <c r="B698" s="672"/>
      <c r="C698" s="672"/>
      <c r="D698" s="672"/>
      <c r="E698" s="672"/>
      <c r="F698" s="672"/>
      <c r="G698" s="672"/>
      <c r="H698" s="672"/>
      <c r="I698" s="672"/>
      <c r="J698" s="672"/>
      <c r="K698" s="672"/>
      <c r="L698" s="672"/>
      <c r="M698" s="672"/>
      <c r="N698" s="672"/>
      <c r="O698" s="672"/>
      <c r="P698" s="672"/>
      <c r="Q698" s="672"/>
      <c r="R698" s="672"/>
      <c r="S698" s="672"/>
      <c r="T698" s="672"/>
      <c r="U698" s="461"/>
      <c r="V698" s="461"/>
    </row>
    <row r="699">
      <c r="A699" s="225"/>
      <c r="B699" s="672"/>
      <c r="C699" s="672"/>
      <c r="D699" s="672"/>
      <c r="E699" s="672"/>
      <c r="F699" s="672"/>
      <c r="G699" s="672"/>
      <c r="H699" s="672"/>
      <c r="I699" s="672"/>
      <c r="J699" s="672"/>
      <c r="K699" s="672"/>
      <c r="L699" s="672"/>
      <c r="M699" s="672"/>
      <c r="N699" s="672"/>
      <c r="O699" s="672"/>
      <c r="P699" s="672"/>
      <c r="Q699" s="672"/>
      <c r="R699" s="672"/>
      <c r="S699" s="672"/>
      <c r="T699" s="672"/>
      <c r="U699" s="461"/>
      <c r="V699" s="461"/>
    </row>
    <row r="700">
      <c r="A700" s="225"/>
      <c r="B700" s="672"/>
      <c r="C700" s="672"/>
      <c r="D700" s="672"/>
      <c r="E700" s="672"/>
      <c r="F700" s="672"/>
      <c r="G700" s="672"/>
      <c r="H700" s="672"/>
      <c r="I700" s="672"/>
      <c r="J700" s="672"/>
      <c r="K700" s="672"/>
      <c r="L700" s="672"/>
      <c r="M700" s="672"/>
      <c r="N700" s="672"/>
      <c r="O700" s="672"/>
      <c r="P700" s="672"/>
      <c r="Q700" s="672"/>
      <c r="R700" s="672"/>
      <c r="S700" s="672"/>
      <c r="T700" s="672"/>
      <c r="U700" s="461"/>
      <c r="V700" s="461"/>
    </row>
    <row r="701">
      <c r="A701" s="225"/>
      <c r="B701" s="672"/>
      <c r="C701" s="672"/>
      <c r="D701" s="672"/>
      <c r="E701" s="672"/>
      <c r="F701" s="672"/>
      <c r="G701" s="672"/>
      <c r="H701" s="672"/>
      <c r="I701" s="672"/>
      <c r="J701" s="672"/>
      <c r="K701" s="672"/>
      <c r="L701" s="672"/>
      <c r="M701" s="672"/>
      <c r="N701" s="672"/>
      <c r="O701" s="672"/>
      <c r="P701" s="672"/>
      <c r="Q701" s="672"/>
      <c r="R701" s="672"/>
      <c r="S701" s="672"/>
      <c r="T701" s="672"/>
      <c r="U701" s="461"/>
      <c r="V701" s="461"/>
    </row>
    <row r="702">
      <c r="A702" s="225"/>
      <c r="B702" s="672"/>
      <c r="C702" s="672"/>
      <c r="D702" s="672"/>
      <c r="E702" s="672"/>
      <c r="F702" s="672"/>
      <c r="G702" s="672"/>
      <c r="H702" s="672"/>
      <c r="I702" s="672"/>
      <c r="J702" s="672"/>
      <c r="K702" s="672"/>
      <c r="L702" s="672"/>
      <c r="M702" s="672"/>
      <c r="N702" s="672"/>
      <c r="O702" s="672"/>
      <c r="P702" s="672"/>
      <c r="Q702" s="672"/>
      <c r="R702" s="672"/>
      <c r="S702" s="672"/>
      <c r="T702" s="672"/>
      <c r="U702" s="461"/>
      <c r="V702" s="461"/>
    </row>
    <row r="703">
      <c r="A703" s="225"/>
      <c r="B703" s="672"/>
      <c r="C703" s="672"/>
      <c r="D703" s="672"/>
      <c r="E703" s="672"/>
      <c r="F703" s="672"/>
      <c r="G703" s="672"/>
      <c r="H703" s="672"/>
      <c r="I703" s="672"/>
      <c r="J703" s="672"/>
      <c r="K703" s="672"/>
      <c r="L703" s="672"/>
      <c r="M703" s="672"/>
      <c r="N703" s="672"/>
      <c r="O703" s="672"/>
      <c r="P703" s="672"/>
      <c r="Q703" s="672"/>
      <c r="R703" s="672"/>
      <c r="S703" s="672"/>
      <c r="T703" s="672"/>
      <c r="U703" s="461"/>
      <c r="V703" s="461"/>
    </row>
    <row r="704">
      <c r="A704" s="225"/>
      <c r="B704" s="672"/>
      <c r="C704" s="672"/>
      <c r="D704" s="672"/>
      <c r="E704" s="672"/>
      <c r="F704" s="672"/>
      <c r="G704" s="672"/>
      <c r="H704" s="672"/>
      <c r="I704" s="672"/>
      <c r="J704" s="672"/>
      <c r="K704" s="672"/>
      <c r="L704" s="672"/>
      <c r="M704" s="672"/>
      <c r="N704" s="672"/>
      <c r="O704" s="672"/>
      <c r="P704" s="672"/>
      <c r="Q704" s="672"/>
      <c r="R704" s="672"/>
      <c r="S704" s="672"/>
      <c r="T704" s="672"/>
      <c r="U704" s="461"/>
      <c r="V704" s="461"/>
    </row>
    <row r="705">
      <c r="A705" s="225"/>
      <c r="B705" s="672"/>
      <c r="C705" s="672"/>
      <c r="D705" s="672"/>
      <c r="E705" s="672"/>
      <c r="F705" s="672"/>
      <c r="G705" s="672"/>
      <c r="H705" s="672"/>
      <c r="I705" s="672"/>
      <c r="J705" s="672"/>
      <c r="K705" s="672"/>
      <c r="L705" s="672"/>
      <c r="M705" s="672"/>
      <c r="N705" s="672"/>
      <c r="O705" s="672"/>
      <c r="P705" s="672"/>
      <c r="Q705" s="672"/>
      <c r="R705" s="672"/>
      <c r="S705" s="672"/>
      <c r="T705" s="672"/>
      <c r="U705" s="461"/>
      <c r="V705" s="461"/>
    </row>
    <row r="706">
      <c r="A706" s="225"/>
      <c r="B706" s="672"/>
      <c r="C706" s="672"/>
      <c r="D706" s="672"/>
      <c r="E706" s="672"/>
      <c r="F706" s="672"/>
      <c r="G706" s="672"/>
      <c r="H706" s="672"/>
      <c r="I706" s="672"/>
      <c r="J706" s="672"/>
      <c r="K706" s="672"/>
      <c r="L706" s="672"/>
      <c r="M706" s="672"/>
      <c r="N706" s="672"/>
      <c r="O706" s="672"/>
      <c r="P706" s="672"/>
      <c r="Q706" s="672"/>
      <c r="R706" s="672"/>
      <c r="S706" s="672"/>
      <c r="T706" s="672"/>
      <c r="U706" s="461"/>
      <c r="V706" s="461"/>
    </row>
    <row r="707">
      <c r="A707" s="225"/>
      <c r="B707" s="672"/>
      <c r="C707" s="672"/>
      <c r="D707" s="672"/>
      <c r="E707" s="672"/>
      <c r="F707" s="672"/>
      <c r="G707" s="672"/>
      <c r="H707" s="672"/>
      <c r="I707" s="672"/>
      <c r="J707" s="672"/>
      <c r="K707" s="672"/>
      <c r="L707" s="672"/>
      <c r="M707" s="672"/>
      <c r="N707" s="672"/>
      <c r="O707" s="672"/>
      <c r="P707" s="672"/>
      <c r="Q707" s="672"/>
      <c r="R707" s="672"/>
      <c r="S707" s="672"/>
      <c r="T707" s="672"/>
      <c r="U707" s="461"/>
      <c r="V707" s="461"/>
    </row>
    <row r="708">
      <c r="A708" s="225"/>
      <c r="B708" s="672"/>
      <c r="C708" s="672"/>
      <c r="D708" s="672"/>
      <c r="E708" s="672"/>
      <c r="F708" s="672"/>
      <c r="G708" s="672"/>
      <c r="H708" s="672"/>
      <c r="I708" s="672"/>
      <c r="J708" s="672"/>
      <c r="K708" s="672"/>
      <c r="L708" s="672"/>
      <c r="M708" s="672"/>
      <c r="N708" s="672"/>
      <c r="O708" s="672"/>
      <c r="P708" s="672"/>
      <c r="Q708" s="672"/>
      <c r="R708" s="672"/>
      <c r="S708" s="672"/>
      <c r="T708" s="672"/>
      <c r="U708" s="461"/>
      <c r="V708" s="461"/>
    </row>
    <row r="709">
      <c r="A709" s="225"/>
      <c r="B709" s="672"/>
      <c r="C709" s="672"/>
      <c r="D709" s="672"/>
      <c r="E709" s="672"/>
      <c r="F709" s="672"/>
      <c r="G709" s="672"/>
      <c r="H709" s="672"/>
      <c r="I709" s="672"/>
      <c r="J709" s="672"/>
      <c r="K709" s="672"/>
      <c r="L709" s="672"/>
      <c r="M709" s="672"/>
      <c r="N709" s="672"/>
      <c r="O709" s="672"/>
      <c r="P709" s="672"/>
      <c r="Q709" s="672"/>
      <c r="R709" s="672"/>
      <c r="S709" s="672"/>
      <c r="T709" s="672"/>
      <c r="U709" s="461"/>
      <c r="V709" s="461"/>
    </row>
    <row r="710">
      <c r="A710" s="225"/>
      <c r="B710" s="672"/>
      <c r="C710" s="672"/>
      <c r="D710" s="672"/>
      <c r="E710" s="672"/>
      <c r="F710" s="672"/>
      <c r="G710" s="672"/>
      <c r="H710" s="672"/>
      <c r="I710" s="672"/>
      <c r="J710" s="672"/>
      <c r="K710" s="672"/>
      <c r="L710" s="672"/>
      <c r="M710" s="672"/>
      <c r="N710" s="672"/>
      <c r="O710" s="672"/>
      <c r="P710" s="672"/>
      <c r="Q710" s="672"/>
      <c r="R710" s="672"/>
      <c r="S710" s="672"/>
      <c r="T710" s="672"/>
      <c r="U710" s="461"/>
      <c r="V710" s="461"/>
    </row>
    <row r="711">
      <c r="A711" s="225"/>
      <c r="B711" s="672"/>
      <c r="C711" s="672"/>
      <c r="D711" s="672"/>
      <c r="E711" s="672"/>
      <c r="F711" s="672"/>
      <c r="G711" s="672"/>
      <c r="H711" s="672"/>
      <c r="I711" s="672"/>
      <c r="J711" s="672"/>
      <c r="K711" s="672"/>
      <c r="L711" s="672"/>
      <c r="M711" s="672"/>
      <c r="N711" s="672"/>
      <c r="O711" s="672"/>
      <c r="P711" s="672"/>
      <c r="Q711" s="672"/>
      <c r="R711" s="672"/>
      <c r="S711" s="672"/>
      <c r="T711" s="672"/>
      <c r="U711" s="461"/>
      <c r="V711" s="461"/>
    </row>
    <row r="712">
      <c r="A712" s="225"/>
      <c r="B712" s="672"/>
      <c r="C712" s="672"/>
      <c r="D712" s="672"/>
      <c r="E712" s="672"/>
      <c r="F712" s="672"/>
      <c r="G712" s="672"/>
      <c r="H712" s="672"/>
      <c r="I712" s="672"/>
      <c r="J712" s="672"/>
      <c r="K712" s="672"/>
      <c r="L712" s="672"/>
      <c r="M712" s="672"/>
      <c r="N712" s="672"/>
      <c r="O712" s="672"/>
      <c r="P712" s="672"/>
      <c r="Q712" s="672"/>
      <c r="R712" s="672"/>
      <c r="S712" s="672"/>
      <c r="T712" s="672"/>
      <c r="U712" s="461"/>
      <c r="V712" s="461"/>
    </row>
    <row r="713">
      <c r="A713" s="225"/>
      <c r="B713" s="672"/>
      <c r="C713" s="672"/>
      <c r="D713" s="672"/>
      <c r="E713" s="672"/>
      <c r="F713" s="672"/>
      <c r="G713" s="672"/>
      <c r="H713" s="672"/>
      <c r="I713" s="672"/>
      <c r="J713" s="672"/>
      <c r="K713" s="672"/>
      <c r="L713" s="672"/>
      <c r="M713" s="672"/>
      <c r="N713" s="672"/>
      <c r="O713" s="672"/>
      <c r="P713" s="672"/>
      <c r="Q713" s="672"/>
      <c r="R713" s="672"/>
      <c r="S713" s="672"/>
      <c r="T713" s="672"/>
      <c r="U713" s="461"/>
      <c r="V713" s="461"/>
    </row>
    <row r="714">
      <c r="A714" s="225"/>
      <c r="B714" s="672"/>
      <c r="C714" s="672"/>
      <c r="D714" s="672"/>
      <c r="E714" s="672"/>
      <c r="F714" s="672"/>
      <c r="G714" s="672"/>
      <c r="H714" s="672"/>
      <c r="I714" s="672"/>
      <c r="J714" s="672"/>
      <c r="K714" s="672"/>
      <c r="L714" s="672"/>
      <c r="M714" s="672"/>
      <c r="N714" s="672"/>
      <c r="O714" s="672"/>
      <c r="P714" s="672"/>
      <c r="Q714" s="672"/>
      <c r="R714" s="672"/>
      <c r="S714" s="672"/>
      <c r="T714" s="672"/>
      <c r="U714" s="461"/>
      <c r="V714" s="461"/>
    </row>
    <row r="715">
      <c r="A715" s="225"/>
      <c r="B715" s="672"/>
      <c r="C715" s="672"/>
      <c r="D715" s="672"/>
      <c r="E715" s="672"/>
      <c r="F715" s="672"/>
      <c r="G715" s="672"/>
      <c r="H715" s="672"/>
      <c r="I715" s="672"/>
      <c r="J715" s="672"/>
      <c r="K715" s="672"/>
      <c r="L715" s="672"/>
      <c r="M715" s="672"/>
      <c r="N715" s="672"/>
      <c r="O715" s="672"/>
      <c r="P715" s="672"/>
      <c r="Q715" s="672"/>
      <c r="R715" s="672"/>
      <c r="S715" s="672"/>
      <c r="T715" s="672"/>
      <c r="U715" s="461"/>
      <c r="V715" s="461"/>
    </row>
    <row r="716">
      <c r="A716" s="225"/>
      <c r="B716" s="672"/>
      <c r="C716" s="672"/>
      <c r="D716" s="672"/>
      <c r="E716" s="672"/>
      <c r="F716" s="672"/>
      <c r="G716" s="672"/>
      <c r="H716" s="672"/>
      <c r="I716" s="672"/>
      <c r="J716" s="672"/>
      <c r="K716" s="672"/>
      <c r="L716" s="672"/>
      <c r="M716" s="672"/>
      <c r="N716" s="672"/>
      <c r="O716" s="672"/>
      <c r="P716" s="672"/>
      <c r="Q716" s="672"/>
      <c r="R716" s="672"/>
      <c r="S716" s="672"/>
      <c r="T716" s="672"/>
      <c r="U716" s="461"/>
      <c r="V716" s="461"/>
    </row>
    <row r="717">
      <c r="A717" s="225"/>
      <c r="B717" s="672"/>
      <c r="C717" s="672"/>
      <c r="D717" s="672"/>
      <c r="E717" s="672"/>
      <c r="F717" s="672"/>
      <c r="G717" s="672"/>
      <c r="H717" s="672"/>
      <c r="I717" s="672"/>
      <c r="J717" s="672"/>
      <c r="K717" s="672"/>
      <c r="L717" s="672"/>
      <c r="M717" s="672"/>
      <c r="N717" s="672"/>
      <c r="O717" s="672"/>
      <c r="P717" s="672"/>
      <c r="Q717" s="672"/>
      <c r="R717" s="672"/>
      <c r="S717" s="672"/>
      <c r="T717" s="672"/>
      <c r="U717" s="461"/>
      <c r="V717" s="461"/>
    </row>
    <row r="718">
      <c r="A718" s="225"/>
      <c r="B718" s="672"/>
      <c r="C718" s="672"/>
      <c r="D718" s="672"/>
      <c r="E718" s="672"/>
      <c r="F718" s="672"/>
      <c r="G718" s="672"/>
      <c r="H718" s="672"/>
      <c r="I718" s="672"/>
      <c r="J718" s="672"/>
      <c r="K718" s="672"/>
      <c r="L718" s="672"/>
      <c r="M718" s="672"/>
      <c r="N718" s="672"/>
      <c r="O718" s="672"/>
      <c r="P718" s="672"/>
      <c r="Q718" s="672"/>
      <c r="R718" s="672"/>
      <c r="S718" s="672"/>
      <c r="T718" s="672"/>
      <c r="U718" s="461"/>
      <c r="V718" s="461"/>
    </row>
    <row r="719">
      <c r="A719" s="225"/>
      <c r="B719" s="672"/>
      <c r="C719" s="672"/>
      <c r="D719" s="672"/>
      <c r="E719" s="672"/>
      <c r="F719" s="672"/>
      <c r="G719" s="672"/>
      <c r="H719" s="672"/>
      <c r="I719" s="672"/>
      <c r="J719" s="672"/>
      <c r="K719" s="672"/>
      <c r="L719" s="672"/>
      <c r="M719" s="672"/>
      <c r="N719" s="672"/>
      <c r="O719" s="672"/>
      <c r="P719" s="672"/>
      <c r="Q719" s="672"/>
      <c r="R719" s="672"/>
      <c r="S719" s="672"/>
      <c r="T719" s="672"/>
      <c r="U719" s="461"/>
      <c r="V719" s="461"/>
    </row>
    <row r="720">
      <c r="A720" s="225"/>
      <c r="B720" s="672"/>
      <c r="C720" s="672"/>
      <c r="D720" s="672"/>
      <c r="E720" s="672"/>
      <c r="F720" s="672"/>
      <c r="G720" s="672"/>
      <c r="H720" s="672"/>
      <c r="I720" s="672"/>
      <c r="J720" s="672"/>
      <c r="K720" s="672"/>
      <c r="L720" s="672"/>
      <c r="M720" s="672"/>
      <c r="N720" s="672"/>
      <c r="O720" s="672"/>
      <c r="P720" s="672"/>
      <c r="Q720" s="672"/>
      <c r="R720" s="672"/>
      <c r="S720" s="672"/>
      <c r="T720" s="672"/>
      <c r="U720" s="461"/>
      <c r="V720" s="461"/>
    </row>
    <row r="721">
      <c r="A721" s="225"/>
      <c r="B721" s="672"/>
      <c r="C721" s="672"/>
      <c r="D721" s="672"/>
      <c r="E721" s="672"/>
      <c r="F721" s="672"/>
      <c r="G721" s="672"/>
      <c r="H721" s="672"/>
      <c r="I721" s="672"/>
      <c r="J721" s="672"/>
      <c r="K721" s="672"/>
      <c r="L721" s="672"/>
      <c r="M721" s="672"/>
      <c r="N721" s="672"/>
      <c r="O721" s="672"/>
      <c r="P721" s="672"/>
      <c r="Q721" s="672"/>
      <c r="R721" s="672"/>
      <c r="S721" s="672"/>
      <c r="T721" s="672"/>
      <c r="U721" s="461"/>
      <c r="V721" s="461"/>
    </row>
    <row r="722">
      <c r="A722" s="225"/>
      <c r="B722" s="672"/>
      <c r="C722" s="672"/>
      <c r="D722" s="672"/>
      <c r="E722" s="672"/>
      <c r="F722" s="672"/>
      <c r="G722" s="672"/>
      <c r="H722" s="672"/>
      <c r="I722" s="672"/>
      <c r="J722" s="672"/>
      <c r="K722" s="672"/>
      <c r="L722" s="672"/>
      <c r="M722" s="672"/>
      <c r="N722" s="672"/>
      <c r="O722" s="672"/>
      <c r="P722" s="672"/>
      <c r="Q722" s="672"/>
      <c r="R722" s="672"/>
      <c r="S722" s="672"/>
      <c r="T722" s="672"/>
      <c r="U722" s="461"/>
      <c r="V722" s="461"/>
    </row>
    <row r="723">
      <c r="A723" s="225"/>
      <c r="B723" s="672"/>
      <c r="C723" s="672"/>
      <c r="D723" s="672"/>
      <c r="E723" s="672"/>
      <c r="F723" s="672"/>
      <c r="G723" s="672"/>
      <c r="H723" s="672"/>
      <c r="I723" s="672"/>
      <c r="J723" s="672"/>
      <c r="K723" s="672"/>
      <c r="L723" s="672"/>
      <c r="M723" s="672"/>
      <c r="N723" s="672"/>
      <c r="O723" s="672"/>
      <c r="P723" s="672"/>
      <c r="Q723" s="672"/>
      <c r="R723" s="672"/>
      <c r="S723" s="672"/>
      <c r="T723" s="672"/>
      <c r="U723" s="461"/>
      <c r="V723" s="461"/>
    </row>
    <row r="724">
      <c r="A724" s="225"/>
      <c r="B724" s="672"/>
      <c r="C724" s="672"/>
      <c r="D724" s="672"/>
      <c r="E724" s="672"/>
      <c r="F724" s="672"/>
      <c r="G724" s="672"/>
      <c r="H724" s="672"/>
      <c r="I724" s="672"/>
      <c r="J724" s="672"/>
      <c r="K724" s="672"/>
      <c r="L724" s="672"/>
      <c r="M724" s="672"/>
      <c r="N724" s="672"/>
      <c r="O724" s="672"/>
      <c r="P724" s="672"/>
      <c r="Q724" s="672"/>
      <c r="R724" s="672"/>
      <c r="S724" s="672"/>
      <c r="T724" s="672"/>
      <c r="U724" s="461"/>
      <c r="V724" s="461"/>
    </row>
    <row r="725">
      <c r="A725" s="225"/>
      <c r="B725" s="672"/>
      <c r="C725" s="672"/>
      <c r="D725" s="672"/>
      <c r="E725" s="672"/>
      <c r="F725" s="672"/>
      <c r="G725" s="672"/>
      <c r="H725" s="672"/>
      <c r="I725" s="672"/>
      <c r="J725" s="672"/>
      <c r="K725" s="672"/>
      <c r="L725" s="672"/>
      <c r="M725" s="672"/>
      <c r="N725" s="672"/>
      <c r="O725" s="672"/>
      <c r="P725" s="672"/>
      <c r="Q725" s="672"/>
      <c r="R725" s="672"/>
      <c r="S725" s="672"/>
      <c r="T725" s="672"/>
      <c r="U725" s="461"/>
      <c r="V725" s="461"/>
    </row>
    <row r="726">
      <c r="A726" s="225"/>
      <c r="B726" s="672"/>
      <c r="C726" s="672"/>
      <c r="D726" s="672"/>
      <c r="E726" s="672"/>
      <c r="F726" s="672"/>
      <c r="G726" s="672"/>
      <c r="H726" s="672"/>
      <c r="I726" s="672"/>
      <c r="J726" s="672"/>
      <c r="K726" s="672"/>
      <c r="L726" s="672"/>
      <c r="M726" s="672"/>
      <c r="N726" s="672"/>
      <c r="O726" s="672"/>
      <c r="P726" s="672"/>
      <c r="Q726" s="672"/>
      <c r="R726" s="672"/>
      <c r="S726" s="672"/>
      <c r="T726" s="672"/>
      <c r="U726" s="461"/>
      <c r="V726" s="461"/>
    </row>
    <row r="727">
      <c r="A727" s="225"/>
      <c r="B727" s="672"/>
      <c r="C727" s="672"/>
      <c r="D727" s="672"/>
      <c r="E727" s="672"/>
      <c r="F727" s="672"/>
      <c r="G727" s="672"/>
      <c r="H727" s="672"/>
      <c r="I727" s="672"/>
      <c r="J727" s="672"/>
      <c r="K727" s="672"/>
      <c r="L727" s="672"/>
      <c r="M727" s="672"/>
      <c r="N727" s="672"/>
      <c r="O727" s="672"/>
      <c r="P727" s="672"/>
      <c r="Q727" s="672"/>
      <c r="R727" s="672"/>
      <c r="S727" s="672"/>
      <c r="T727" s="672"/>
      <c r="U727" s="461"/>
      <c r="V727" s="461"/>
    </row>
    <row r="728">
      <c r="A728" s="225"/>
      <c r="B728" s="672"/>
      <c r="C728" s="672"/>
      <c r="D728" s="672"/>
      <c r="E728" s="672"/>
      <c r="F728" s="672"/>
      <c r="G728" s="672"/>
      <c r="H728" s="672"/>
      <c r="I728" s="672"/>
      <c r="J728" s="672"/>
      <c r="K728" s="672"/>
      <c r="L728" s="672"/>
      <c r="M728" s="672"/>
      <c r="N728" s="672"/>
      <c r="O728" s="672"/>
      <c r="P728" s="672"/>
      <c r="Q728" s="672"/>
      <c r="R728" s="672"/>
      <c r="S728" s="672"/>
      <c r="T728" s="672"/>
      <c r="U728" s="461"/>
      <c r="V728" s="461"/>
    </row>
    <row r="729">
      <c r="A729" s="225"/>
      <c r="B729" s="672"/>
      <c r="C729" s="672"/>
      <c r="D729" s="672"/>
      <c r="E729" s="672"/>
      <c r="F729" s="672"/>
      <c r="G729" s="672"/>
      <c r="H729" s="672"/>
      <c r="I729" s="672"/>
      <c r="J729" s="672"/>
      <c r="K729" s="672"/>
      <c r="L729" s="672"/>
      <c r="M729" s="672"/>
      <c r="N729" s="672"/>
      <c r="O729" s="672"/>
      <c r="P729" s="672"/>
      <c r="Q729" s="672"/>
      <c r="R729" s="672"/>
      <c r="S729" s="672"/>
      <c r="T729" s="672"/>
      <c r="U729" s="461"/>
      <c r="V729" s="461"/>
    </row>
    <row r="730">
      <c r="A730" s="225"/>
      <c r="B730" s="672"/>
      <c r="C730" s="672"/>
      <c r="D730" s="672"/>
      <c r="E730" s="672"/>
      <c r="F730" s="672"/>
      <c r="G730" s="672"/>
      <c r="H730" s="672"/>
      <c r="I730" s="672"/>
      <c r="J730" s="672"/>
      <c r="K730" s="672"/>
      <c r="L730" s="672"/>
      <c r="M730" s="672"/>
      <c r="N730" s="672"/>
      <c r="O730" s="672"/>
      <c r="P730" s="672"/>
      <c r="Q730" s="672"/>
      <c r="R730" s="672"/>
      <c r="S730" s="672"/>
      <c r="T730" s="672"/>
      <c r="U730" s="461"/>
      <c r="V730" s="461"/>
    </row>
    <row r="731">
      <c r="A731" s="225"/>
      <c r="B731" s="672"/>
      <c r="C731" s="672"/>
      <c r="D731" s="672"/>
      <c r="E731" s="672"/>
      <c r="F731" s="672"/>
      <c r="G731" s="672"/>
      <c r="H731" s="672"/>
      <c r="I731" s="672"/>
      <c r="J731" s="672"/>
      <c r="K731" s="672"/>
      <c r="L731" s="672"/>
      <c r="M731" s="672"/>
      <c r="N731" s="672"/>
      <c r="O731" s="672"/>
      <c r="P731" s="672"/>
      <c r="Q731" s="672"/>
      <c r="R731" s="672"/>
      <c r="S731" s="672"/>
      <c r="T731" s="672"/>
      <c r="U731" s="461"/>
      <c r="V731" s="461"/>
    </row>
    <row r="732">
      <c r="A732" s="225"/>
      <c r="B732" s="672"/>
      <c r="C732" s="672"/>
      <c r="D732" s="672"/>
      <c r="E732" s="672"/>
      <c r="F732" s="672"/>
      <c r="G732" s="672"/>
      <c r="H732" s="672"/>
      <c r="I732" s="672"/>
      <c r="J732" s="672"/>
      <c r="K732" s="672"/>
      <c r="L732" s="672"/>
      <c r="M732" s="672"/>
      <c r="N732" s="672"/>
      <c r="O732" s="672"/>
      <c r="P732" s="672"/>
      <c r="Q732" s="672"/>
      <c r="R732" s="672"/>
      <c r="S732" s="672"/>
      <c r="T732" s="672"/>
      <c r="U732" s="461"/>
      <c r="V732" s="461"/>
    </row>
    <row r="733">
      <c r="A733" s="225"/>
      <c r="B733" s="672"/>
      <c r="C733" s="672"/>
      <c r="D733" s="672"/>
      <c r="E733" s="672"/>
      <c r="F733" s="672"/>
      <c r="G733" s="672"/>
      <c r="H733" s="672"/>
      <c r="I733" s="672"/>
      <c r="J733" s="672"/>
      <c r="K733" s="672"/>
      <c r="L733" s="672"/>
      <c r="M733" s="672"/>
      <c r="N733" s="672"/>
      <c r="O733" s="672"/>
      <c r="P733" s="672"/>
      <c r="Q733" s="672"/>
      <c r="R733" s="672"/>
      <c r="S733" s="672"/>
      <c r="T733" s="672"/>
      <c r="U733" s="461"/>
      <c r="V733" s="461"/>
    </row>
    <row r="734">
      <c r="A734" s="225"/>
      <c r="B734" s="672"/>
      <c r="C734" s="672"/>
      <c r="D734" s="672"/>
      <c r="E734" s="672"/>
      <c r="F734" s="672"/>
      <c r="G734" s="672"/>
      <c r="H734" s="672"/>
      <c r="I734" s="672"/>
      <c r="J734" s="672"/>
      <c r="K734" s="672"/>
      <c r="L734" s="672"/>
      <c r="M734" s="672"/>
      <c r="N734" s="672"/>
      <c r="O734" s="672"/>
      <c r="P734" s="672"/>
      <c r="Q734" s="672"/>
      <c r="R734" s="672"/>
      <c r="S734" s="672"/>
      <c r="T734" s="672"/>
      <c r="U734" s="461"/>
      <c r="V734" s="461"/>
    </row>
    <row r="735">
      <c r="A735" s="225"/>
      <c r="B735" s="672"/>
      <c r="C735" s="672"/>
      <c r="D735" s="672"/>
      <c r="E735" s="672"/>
      <c r="F735" s="672"/>
      <c r="G735" s="672"/>
      <c r="H735" s="672"/>
      <c r="I735" s="672"/>
      <c r="J735" s="672"/>
      <c r="K735" s="672"/>
      <c r="L735" s="672"/>
      <c r="M735" s="672"/>
      <c r="N735" s="672"/>
      <c r="O735" s="672"/>
      <c r="P735" s="672"/>
      <c r="Q735" s="672"/>
      <c r="R735" s="672"/>
      <c r="S735" s="672"/>
      <c r="T735" s="672"/>
      <c r="U735" s="461"/>
      <c r="V735" s="461"/>
    </row>
    <row r="736">
      <c r="A736" s="225"/>
      <c r="B736" s="672"/>
      <c r="C736" s="672"/>
      <c r="D736" s="672"/>
      <c r="E736" s="672"/>
      <c r="F736" s="672"/>
      <c r="G736" s="672"/>
      <c r="H736" s="672"/>
      <c r="I736" s="672"/>
      <c r="J736" s="672"/>
      <c r="K736" s="672"/>
      <c r="L736" s="672"/>
      <c r="M736" s="672"/>
      <c r="N736" s="672"/>
      <c r="O736" s="672"/>
      <c r="P736" s="672"/>
      <c r="Q736" s="672"/>
      <c r="R736" s="672"/>
      <c r="S736" s="672"/>
      <c r="T736" s="672"/>
      <c r="U736" s="461"/>
      <c r="V736" s="461"/>
    </row>
    <row r="737">
      <c r="A737" s="225"/>
      <c r="B737" s="672"/>
      <c r="C737" s="672"/>
      <c r="D737" s="672"/>
      <c r="E737" s="672"/>
      <c r="F737" s="672"/>
      <c r="G737" s="672"/>
      <c r="H737" s="672"/>
      <c r="I737" s="672"/>
      <c r="J737" s="672"/>
      <c r="K737" s="672"/>
      <c r="L737" s="672"/>
      <c r="M737" s="672"/>
      <c r="N737" s="672"/>
      <c r="O737" s="672"/>
      <c r="P737" s="672"/>
      <c r="Q737" s="672"/>
      <c r="R737" s="672"/>
      <c r="S737" s="672"/>
      <c r="T737" s="672"/>
      <c r="U737" s="461"/>
      <c r="V737" s="461"/>
    </row>
    <row r="738">
      <c r="A738" s="225"/>
      <c r="B738" s="672"/>
      <c r="C738" s="672"/>
      <c r="D738" s="672"/>
      <c r="E738" s="672"/>
      <c r="F738" s="672"/>
      <c r="G738" s="672"/>
      <c r="H738" s="672"/>
      <c r="I738" s="672"/>
      <c r="J738" s="672"/>
      <c r="K738" s="672"/>
      <c r="L738" s="672"/>
      <c r="M738" s="672"/>
      <c r="N738" s="672"/>
      <c r="O738" s="672"/>
      <c r="P738" s="672"/>
      <c r="Q738" s="672"/>
      <c r="R738" s="672"/>
      <c r="S738" s="672"/>
      <c r="T738" s="672"/>
      <c r="U738" s="461"/>
      <c r="V738" s="461"/>
    </row>
    <row r="739">
      <c r="A739" s="225"/>
      <c r="B739" s="672"/>
      <c r="C739" s="672"/>
      <c r="D739" s="672"/>
      <c r="E739" s="672"/>
      <c r="F739" s="672"/>
      <c r="G739" s="672"/>
      <c r="H739" s="672"/>
      <c r="I739" s="672"/>
      <c r="J739" s="672"/>
      <c r="K739" s="672"/>
      <c r="L739" s="672"/>
      <c r="M739" s="672"/>
      <c r="N739" s="672"/>
      <c r="O739" s="672"/>
      <c r="P739" s="672"/>
      <c r="Q739" s="672"/>
      <c r="R739" s="672"/>
      <c r="S739" s="672"/>
      <c r="T739" s="672"/>
      <c r="U739" s="461"/>
      <c r="V739" s="461"/>
    </row>
    <row r="740">
      <c r="A740" s="225"/>
      <c r="B740" s="672"/>
      <c r="C740" s="672"/>
      <c r="D740" s="672"/>
      <c r="E740" s="672"/>
      <c r="F740" s="672"/>
      <c r="G740" s="672"/>
      <c r="H740" s="672"/>
      <c r="I740" s="672"/>
      <c r="J740" s="672"/>
      <c r="K740" s="672"/>
      <c r="L740" s="672"/>
      <c r="M740" s="672"/>
      <c r="N740" s="672"/>
      <c r="O740" s="672"/>
      <c r="P740" s="672"/>
      <c r="Q740" s="672"/>
      <c r="R740" s="672"/>
      <c r="S740" s="672"/>
      <c r="T740" s="672"/>
      <c r="U740" s="461"/>
      <c r="V740" s="461"/>
    </row>
    <row r="741">
      <c r="A741" s="225"/>
      <c r="B741" s="672"/>
      <c r="C741" s="672"/>
      <c r="D741" s="672"/>
      <c r="E741" s="672"/>
      <c r="F741" s="672"/>
      <c r="G741" s="672"/>
      <c r="H741" s="672"/>
      <c r="I741" s="672"/>
      <c r="J741" s="672"/>
      <c r="K741" s="672"/>
      <c r="L741" s="672"/>
      <c r="M741" s="672"/>
      <c r="N741" s="672"/>
      <c r="O741" s="672"/>
      <c r="P741" s="672"/>
      <c r="Q741" s="672"/>
      <c r="R741" s="672"/>
      <c r="S741" s="672"/>
      <c r="T741" s="672"/>
      <c r="U741" s="461"/>
      <c r="V741" s="461"/>
    </row>
    <row r="742">
      <c r="A742" s="225"/>
      <c r="B742" s="672"/>
      <c r="C742" s="672"/>
      <c r="D742" s="672"/>
      <c r="E742" s="672"/>
      <c r="F742" s="672"/>
      <c r="G742" s="672"/>
      <c r="H742" s="672"/>
      <c r="I742" s="672"/>
      <c r="J742" s="672"/>
      <c r="K742" s="672"/>
      <c r="L742" s="672"/>
      <c r="M742" s="672"/>
      <c r="N742" s="672"/>
      <c r="O742" s="672"/>
      <c r="P742" s="672"/>
      <c r="Q742" s="672"/>
      <c r="R742" s="672"/>
      <c r="S742" s="672"/>
      <c r="T742" s="672"/>
      <c r="U742" s="461"/>
      <c r="V742" s="461"/>
    </row>
    <row r="743">
      <c r="A743" s="225"/>
      <c r="B743" s="672"/>
      <c r="C743" s="672"/>
      <c r="D743" s="672"/>
      <c r="E743" s="672"/>
      <c r="F743" s="672"/>
      <c r="G743" s="672"/>
      <c r="H743" s="672"/>
      <c r="I743" s="672"/>
      <c r="J743" s="672"/>
      <c r="K743" s="672"/>
      <c r="L743" s="672"/>
      <c r="M743" s="672"/>
      <c r="N743" s="672"/>
      <c r="O743" s="672"/>
      <c r="P743" s="672"/>
      <c r="Q743" s="672"/>
      <c r="R743" s="672"/>
      <c r="S743" s="672"/>
      <c r="T743" s="672"/>
      <c r="U743" s="461"/>
      <c r="V743" s="461"/>
    </row>
    <row r="744">
      <c r="A744" s="225"/>
      <c r="B744" s="672"/>
      <c r="C744" s="672"/>
      <c r="D744" s="672"/>
      <c r="E744" s="672"/>
      <c r="F744" s="672"/>
      <c r="G744" s="672"/>
      <c r="H744" s="672"/>
      <c r="I744" s="672"/>
      <c r="J744" s="672"/>
      <c r="K744" s="672"/>
      <c r="L744" s="672"/>
      <c r="M744" s="672"/>
      <c r="N744" s="672"/>
      <c r="O744" s="672"/>
      <c r="P744" s="672"/>
      <c r="Q744" s="672"/>
      <c r="R744" s="672"/>
      <c r="S744" s="672"/>
      <c r="T744" s="672"/>
      <c r="U744" s="461"/>
      <c r="V744" s="461"/>
    </row>
    <row r="745">
      <c r="A745" s="225"/>
      <c r="B745" s="672"/>
      <c r="C745" s="672"/>
      <c r="D745" s="672"/>
      <c r="E745" s="672"/>
      <c r="F745" s="672"/>
      <c r="G745" s="672"/>
      <c r="H745" s="672"/>
      <c r="I745" s="672"/>
      <c r="J745" s="672"/>
      <c r="K745" s="672"/>
      <c r="L745" s="672"/>
      <c r="M745" s="672"/>
      <c r="N745" s="672"/>
      <c r="O745" s="672"/>
      <c r="P745" s="672"/>
      <c r="Q745" s="672"/>
      <c r="R745" s="672"/>
      <c r="S745" s="672"/>
      <c r="T745" s="672"/>
      <c r="U745" s="461"/>
      <c r="V745" s="461"/>
    </row>
    <row r="746">
      <c r="A746" s="225"/>
      <c r="B746" s="672"/>
      <c r="C746" s="672"/>
      <c r="D746" s="672"/>
      <c r="E746" s="672"/>
      <c r="F746" s="672"/>
      <c r="G746" s="672"/>
      <c r="H746" s="672"/>
      <c r="I746" s="672"/>
      <c r="J746" s="672"/>
      <c r="K746" s="672"/>
      <c r="L746" s="672"/>
      <c r="M746" s="672"/>
      <c r="N746" s="672"/>
      <c r="O746" s="672"/>
      <c r="P746" s="672"/>
      <c r="Q746" s="672"/>
      <c r="R746" s="672"/>
      <c r="S746" s="672"/>
      <c r="T746" s="672"/>
      <c r="U746" s="461"/>
      <c r="V746" s="461"/>
    </row>
    <row r="747">
      <c r="A747" s="225"/>
      <c r="B747" s="672"/>
      <c r="C747" s="672"/>
      <c r="D747" s="672"/>
      <c r="E747" s="672"/>
      <c r="F747" s="672"/>
      <c r="G747" s="672"/>
      <c r="H747" s="672"/>
      <c r="I747" s="672"/>
      <c r="J747" s="672"/>
      <c r="K747" s="672"/>
      <c r="L747" s="672"/>
      <c r="M747" s="672"/>
      <c r="N747" s="672"/>
      <c r="O747" s="672"/>
      <c r="P747" s="672"/>
      <c r="Q747" s="672"/>
      <c r="R747" s="672"/>
      <c r="S747" s="672"/>
      <c r="T747" s="672"/>
      <c r="U747" s="461"/>
      <c r="V747" s="461"/>
    </row>
    <row r="748">
      <c r="A748" s="225"/>
      <c r="B748" s="672"/>
      <c r="C748" s="672"/>
      <c r="D748" s="672"/>
      <c r="E748" s="672"/>
      <c r="F748" s="672"/>
      <c r="G748" s="672"/>
      <c r="H748" s="672"/>
      <c r="I748" s="672"/>
      <c r="J748" s="672"/>
      <c r="K748" s="672"/>
      <c r="L748" s="672"/>
      <c r="M748" s="672"/>
      <c r="N748" s="672"/>
      <c r="O748" s="672"/>
      <c r="P748" s="672"/>
      <c r="Q748" s="672"/>
      <c r="R748" s="672"/>
      <c r="S748" s="672"/>
      <c r="T748" s="672"/>
      <c r="U748" s="461"/>
      <c r="V748" s="461"/>
    </row>
    <row r="749">
      <c r="A749" s="225"/>
      <c r="B749" s="672"/>
      <c r="C749" s="672"/>
      <c r="D749" s="672"/>
      <c r="E749" s="672"/>
      <c r="F749" s="672"/>
      <c r="G749" s="672"/>
      <c r="H749" s="672"/>
      <c r="I749" s="672"/>
      <c r="J749" s="672"/>
      <c r="K749" s="672"/>
      <c r="L749" s="672"/>
      <c r="M749" s="672"/>
      <c r="N749" s="672"/>
      <c r="O749" s="672"/>
      <c r="P749" s="672"/>
      <c r="Q749" s="672"/>
      <c r="R749" s="672"/>
      <c r="S749" s="672"/>
      <c r="T749" s="672"/>
      <c r="U749" s="461"/>
      <c r="V749" s="461"/>
    </row>
    <row r="750">
      <c r="A750" s="225"/>
      <c r="B750" s="672"/>
      <c r="C750" s="672"/>
      <c r="D750" s="672"/>
      <c r="E750" s="672"/>
      <c r="F750" s="672"/>
      <c r="G750" s="672"/>
      <c r="H750" s="672"/>
      <c r="I750" s="672"/>
      <c r="J750" s="672"/>
      <c r="K750" s="672"/>
      <c r="L750" s="672"/>
      <c r="M750" s="672"/>
      <c r="N750" s="672"/>
      <c r="O750" s="672"/>
      <c r="P750" s="672"/>
      <c r="Q750" s="672"/>
      <c r="R750" s="672"/>
      <c r="S750" s="672"/>
      <c r="T750" s="672"/>
      <c r="U750" s="461"/>
      <c r="V750" s="461"/>
    </row>
    <row r="751">
      <c r="A751" s="225"/>
      <c r="B751" s="672"/>
      <c r="C751" s="672"/>
      <c r="D751" s="672"/>
      <c r="E751" s="672"/>
      <c r="F751" s="672"/>
      <c r="G751" s="672"/>
      <c r="H751" s="672"/>
      <c r="I751" s="672"/>
      <c r="J751" s="672"/>
      <c r="K751" s="672"/>
      <c r="L751" s="672"/>
      <c r="M751" s="672"/>
      <c r="N751" s="672"/>
      <c r="O751" s="672"/>
      <c r="P751" s="672"/>
      <c r="Q751" s="672"/>
      <c r="R751" s="672"/>
      <c r="S751" s="672"/>
      <c r="T751" s="672"/>
      <c r="U751" s="461"/>
      <c r="V751" s="461"/>
    </row>
    <row r="752">
      <c r="A752" s="225"/>
      <c r="B752" s="672"/>
      <c r="C752" s="672"/>
      <c r="D752" s="672"/>
      <c r="E752" s="672"/>
      <c r="F752" s="672"/>
      <c r="G752" s="672"/>
      <c r="H752" s="672"/>
      <c r="I752" s="672"/>
      <c r="J752" s="672"/>
      <c r="K752" s="672"/>
      <c r="L752" s="672"/>
      <c r="M752" s="672"/>
      <c r="N752" s="672"/>
      <c r="O752" s="672"/>
      <c r="P752" s="672"/>
      <c r="Q752" s="672"/>
      <c r="R752" s="672"/>
      <c r="S752" s="672"/>
      <c r="T752" s="672"/>
      <c r="U752" s="461"/>
      <c r="V752" s="461"/>
    </row>
    <row r="753">
      <c r="A753" s="225"/>
      <c r="B753" s="672"/>
      <c r="C753" s="672"/>
      <c r="D753" s="672"/>
      <c r="E753" s="672"/>
      <c r="F753" s="672"/>
      <c r="G753" s="672"/>
      <c r="H753" s="672"/>
      <c r="I753" s="672"/>
      <c r="J753" s="672"/>
      <c r="K753" s="672"/>
      <c r="L753" s="672"/>
      <c r="M753" s="672"/>
      <c r="N753" s="672"/>
      <c r="O753" s="672"/>
      <c r="P753" s="672"/>
      <c r="Q753" s="672"/>
      <c r="R753" s="672"/>
      <c r="S753" s="672"/>
      <c r="T753" s="672"/>
      <c r="U753" s="461"/>
      <c r="V753" s="461"/>
    </row>
    <row r="754">
      <c r="A754" s="225"/>
      <c r="B754" s="672"/>
      <c r="C754" s="672"/>
      <c r="D754" s="672"/>
      <c r="E754" s="672"/>
      <c r="F754" s="672"/>
      <c r="G754" s="672"/>
      <c r="H754" s="672"/>
      <c r="I754" s="672"/>
      <c r="J754" s="672"/>
      <c r="K754" s="672"/>
      <c r="L754" s="672"/>
      <c r="M754" s="672"/>
      <c r="N754" s="672"/>
      <c r="O754" s="672"/>
      <c r="P754" s="672"/>
      <c r="Q754" s="672"/>
      <c r="R754" s="672"/>
      <c r="S754" s="672"/>
      <c r="T754" s="672"/>
      <c r="U754" s="461"/>
      <c r="V754" s="461"/>
    </row>
    <row r="755">
      <c r="A755" s="225"/>
      <c r="B755" s="672"/>
      <c r="C755" s="672"/>
      <c r="D755" s="672"/>
      <c r="E755" s="672"/>
      <c r="F755" s="672"/>
      <c r="G755" s="672"/>
      <c r="H755" s="672"/>
      <c r="I755" s="672"/>
      <c r="J755" s="672"/>
      <c r="K755" s="672"/>
      <c r="L755" s="672"/>
      <c r="M755" s="672"/>
      <c r="N755" s="672"/>
      <c r="O755" s="672"/>
      <c r="P755" s="672"/>
      <c r="Q755" s="672"/>
      <c r="R755" s="672"/>
      <c r="S755" s="672"/>
      <c r="T755" s="672"/>
      <c r="U755" s="461"/>
      <c r="V755" s="461"/>
    </row>
    <row r="756">
      <c r="A756" s="225"/>
      <c r="B756" s="672"/>
      <c r="C756" s="672"/>
      <c r="D756" s="672"/>
      <c r="E756" s="672"/>
      <c r="F756" s="672"/>
      <c r="G756" s="672"/>
      <c r="H756" s="672"/>
      <c r="I756" s="672"/>
      <c r="J756" s="672"/>
      <c r="K756" s="672"/>
      <c r="L756" s="672"/>
      <c r="M756" s="672"/>
      <c r="N756" s="672"/>
      <c r="O756" s="672"/>
      <c r="P756" s="672"/>
      <c r="Q756" s="672"/>
      <c r="R756" s="672"/>
      <c r="S756" s="672"/>
      <c r="T756" s="672"/>
      <c r="U756" s="461"/>
      <c r="V756" s="461"/>
    </row>
    <row r="757">
      <c r="A757" s="225"/>
      <c r="B757" s="672"/>
      <c r="C757" s="672"/>
      <c r="D757" s="672"/>
      <c r="E757" s="672"/>
      <c r="F757" s="672"/>
      <c r="G757" s="672"/>
      <c r="H757" s="672"/>
      <c r="I757" s="672"/>
      <c r="J757" s="672"/>
      <c r="K757" s="672"/>
      <c r="L757" s="672"/>
      <c r="M757" s="672"/>
      <c r="N757" s="672"/>
      <c r="O757" s="672"/>
      <c r="P757" s="672"/>
      <c r="Q757" s="672"/>
      <c r="R757" s="672"/>
      <c r="S757" s="672"/>
      <c r="T757" s="672"/>
      <c r="U757" s="461"/>
      <c r="V757" s="461"/>
    </row>
    <row r="758">
      <c r="A758" s="225"/>
      <c r="B758" s="672"/>
      <c r="C758" s="672"/>
      <c r="D758" s="672"/>
      <c r="E758" s="672"/>
      <c r="F758" s="672"/>
      <c r="G758" s="672"/>
      <c r="H758" s="672"/>
      <c r="I758" s="672"/>
      <c r="J758" s="672"/>
      <c r="K758" s="672"/>
      <c r="L758" s="672"/>
      <c r="M758" s="672"/>
      <c r="N758" s="672"/>
      <c r="O758" s="672"/>
      <c r="P758" s="672"/>
      <c r="Q758" s="672"/>
      <c r="R758" s="672"/>
      <c r="S758" s="672"/>
      <c r="T758" s="672"/>
      <c r="U758" s="461"/>
      <c r="V758" s="461"/>
    </row>
    <row r="759">
      <c r="A759" s="225"/>
      <c r="B759" s="672"/>
      <c r="C759" s="672"/>
      <c r="D759" s="672"/>
      <c r="E759" s="672"/>
      <c r="F759" s="672"/>
      <c r="G759" s="672"/>
      <c r="H759" s="672"/>
      <c r="I759" s="672"/>
      <c r="J759" s="672"/>
      <c r="K759" s="672"/>
      <c r="L759" s="672"/>
      <c r="M759" s="672"/>
      <c r="N759" s="672"/>
      <c r="O759" s="672"/>
      <c r="P759" s="672"/>
      <c r="Q759" s="672"/>
      <c r="R759" s="672"/>
      <c r="S759" s="672"/>
      <c r="T759" s="672"/>
      <c r="U759" s="461"/>
      <c r="V759" s="461"/>
    </row>
    <row r="760">
      <c r="A760" s="225"/>
      <c r="B760" s="672"/>
      <c r="C760" s="672"/>
      <c r="D760" s="672"/>
      <c r="E760" s="672"/>
      <c r="F760" s="672"/>
      <c r="G760" s="672"/>
      <c r="H760" s="672"/>
      <c r="I760" s="672"/>
      <c r="J760" s="672"/>
      <c r="K760" s="672"/>
      <c r="L760" s="672"/>
      <c r="M760" s="672"/>
      <c r="N760" s="672"/>
      <c r="O760" s="672"/>
      <c r="P760" s="672"/>
      <c r="Q760" s="672"/>
      <c r="R760" s="672"/>
      <c r="S760" s="672"/>
      <c r="T760" s="672"/>
      <c r="U760" s="461"/>
      <c r="V760" s="461"/>
    </row>
    <row r="761">
      <c r="A761" s="225"/>
      <c r="B761" s="672"/>
      <c r="C761" s="672"/>
      <c r="D761" s="672"/>
      <c r="E761" s="672"/>
      <c r="F761" s="672"/>
      <c r="G761" s="672"/>
      <c r="H761" s="672"/>
      <c r="I761" s="672"/>
      <c r="J761" s="672"/>
      <c r="K761" s="672"/>
      <c r="L761" s="672"/>
      <c r="M761" s="672"/>
      <c r="N761" s="672"/>
      <c r="O761" s="672"/>
      <c r="P761" s="672"/>
      <c r="Q761" s="672"/>
      <c r="R761" s="672"/>
      <c r="S761" s="672"/>
      <c r="T761" s="672"/>
      <c r="U761" s="461"/>
      <c r="V761" s="461"/>
    </row>
    <row r="762">
      <c r="A762" s="225"/>
      <c r="B762" s="672"/>
      <c r="C762" s="672"/>
      <c r="D762" s="672"/>
      <c r="E762" s="672"/>
      <c r="F762" s="672"/>
      <c r="G762" s="672"/>
      <c r="H762" s="672"/>
      <c r="I762" s="672"/>
      <c r="J762" s="672"/>
      <c r="K762" s="672"/>
      <c r="L762" s="672"/>
      <c r="M762" s="672"/>
      <c r="N762" s="672"/>
      <c r="O762" s="672"/>
      <c r="P762" s="672"/>
      <c r="Q762" s="672"/>
      <c r="R762" s="672"/>
      <c r="S762" s="672"/>
      <c r="T762" s="672"/>
      <c r="U762" s="461"/>
      <c r="V762" s="461"/>
    </row>
    <row r="763">
      <c r="A763" s="225"/>
      <c r="B763" s="672"/>
      <c r="C763" s="672"/>
      <c r="D763" s="672"/>
      <c r="E763" s="672"/>
      <c r="F763" s="672"/>
      <c r="G763" s="672"/>
      <c r="H763" s="672"/>
      <c r="I763" s="672"/>
      <c r="J763" s="672"/>
      <c r="K763" s="672"/>
      <c r="L763" s="672"/>
      <c r="M763" s="672"/>
      <c r="N763" s="672"/>
      <c r="O763" s="672"/>
      <c r="P763" s="672"/>
      <c r="Q763" s="672"/>
      <c r="R763" s="672"/>
      <c r="S763" s="672"/>
      <c r="T763" s="672"/>
      <c r="U763" s="461"/>
      <c r="V763" s="461"/>
    </row>
    <row r="764">
      <c r="A764" s="225"/>
      <c r="B764" s="672"/>
      <c r="C764" s="672"/>
      <c r="D764" s="672"/>
      <c r="E764" s="672"/>
      <c r="F764" s="672"/>
      <c r="G764" s="672"/>
      <c r="H764" s="672"/>
      <c r="I764" s="672"/>
      <c r="J764" s="672"/>
      <c r="K764" s="672"/>
      <c r="L764" s="672"/>
      <c r="M764" s="672"/>
      <c r="N764" s="672"/>
      <c r="O764" s="672"/>
      <c r="P764" s="672"/>
      <c r="Q764" s="672"/>
      <c r="R764" s="672"/>
      <c r="S764" s="672"/>
      <c r="T764" s="672"/>
      <c r="U764" s="461"/>
      <c r="V764" s="461"/>
    </row>
    <row r="765">
      <c r="A765" s="225"/>
      <c r="B765" s="672"/>
      <c r="C765" s="672"/>
      <c r="D765" s="672"/>
      <c r="E765" s="672"/>
      <c r="F765" s="672"/>
      <c r="G765" s="672"/>
      <c r="H765" s="672"/>
      <c r="I765" s="672"/>
      <c r="J765" s="672"/>
      <c r="K765" s="672"/>
      <c r="L765" s="672"/>
      <c r="M765" s="672"/>
      <c r="N765" s="672"/>
      <c r="O765" s="672"/>
      <c r="P765" s="672"/>
      <c r="Q765" s="672"/>
      <c r="R765" s="672"/>
      <c r="S765" s="672"/>
      <c r="T765" s="672"/>
      <c r="U765" s="461"/>
      <c r="V765" s="461"/>
    </row>
    <row r="766">
      <c r="A766" s="225"/>
      <c r="B766" s="672"/>
      <c r="C766" s="672"/>
      <c r="D766" s="672"/>
      <c r="E766" s="672"/>
      <c r="F766" s="672"/>
      <c r="G766" s="672"/>
      <c r="H766" s="672"/>
      <c r="I766" s="672"/>
      <c r="J766" s="672"/>
      <c r="K766" s="672"/>
      <c r="L766" s="672"/>
      <c r="M766" s="672"/>
      <c r="N766" s="672"/>
      <c r="O766" s="672"/>
      <c r="P766" s="672"/>
      <c r="Q766" s="672"/>
      <c r="R766" s="672"/>
      <c r="S766" s="672"/>
      <c r="T766" s="672"/>
      <c r="U766" s="461"/>
      <c r="V766" s="461"/>
    </row>
    <row r="767">
      <c r="A767" s="225"/>
      <c r="B767" s="672"/>
      <c r="C767" s="672"/>
      <c r="D767" s="672"/>
      <c r="E767" s="672"/>
      <c r="F767" s="672"/>
      <c r="G767" s="672"/>
      <c r="H767" s="672"/>
      <c r="I767" s="672"/>
      <c r="J767" s="672"/>
      <c r="K767" s="672"/>
      <c r="L767" s="672"/>
      <c r="M767" s="672"/>
      <c r="N767" s="672"/>
      <c r="O767" s="672"/>
      <c r="P767" s="672"/>
      <c r="Q767" s="672"/>
      <c r="R767" s="672"/>
      <c r="S767" s="672"/>
      <c r="T767" s="672"/>
      <c r="U767" s="461"/>
      <c r="V767" s="461"/>
    </row>
    <row r="768">
      <c r="A768" s="225"/>
      <c r="B768" s="672"/>
      <c r="C768" s="672"/>
      <c r="D768" s="672"/>
      <c r="E768" s="672"/>
      <c r="F768" s="672"/>
      <c r="G768" s="672"/>
      <c r="H768" s="672"/>
      <c r="I768" s="672"/>
      <c r="J768" s="672"/>
      <c r="K768" s="672"/>
      <c r="L768" s="672"/>
      <c r="M768" s="672"/>
      <c r="N768" s="672"/>
      <c r="O768" s="672"/>
      <c r="P768" s="672"/>
      <c r="Q768" s="672"/>
      <c r="R768" s="672"/>
      <c r="S768" s="672"/>
      <c r="T768" s="672"/>
      <c r="U768" s="461"/>
      <c r="V768" s="461"/>
    </row>
    <row r="769">
      <c r="A769" s="225"/>
      <c r="B769" s="672"/>
      <c r="C769" s="672"/>
      <c r="D769" s="672"/>
      <c r="E769" s="672"/>
      <c r="F769" s="672"/>
      <c r="G769" s="672"/>
      <c r="H769" s="672"/>
      <c r="I769" s="672"/>
      <c r="J769" s="672"/>
      <c r="K769" s="672"/>
      <c r="L769" s="672"/>
      <c r="M769" s="672"/>
      <c r="N769" s="672"/>
      <c r="O769" s="672"/>
      <c r="P769" s="672"/>
      <c r="Q769" s="672"/>
      <c r="R769" s="672"/>
      <c r="S769" s="672"/>
      <c r="T769" s="672"/>
      <c r="U769" s="461"/>
      <c r="V769" s="461"/>
    </row>
    <row r="770">
      <c r="A770" s="225"/>
      <c r="B770" s="672"/>
      <c r="C770" s="672"/>
      <c r="D770" s="672"/>
      <c r="E770" s="672"/>
      <c r="F770" s="672"/>
      <c r="G770" s="672"/>
      <c r="H770" s="672"/>
      <c r="I770" s="672"/>
      <c r="J770" s="672"/>
      <c r="K770" s="672"/>
      <c r="L770" s="672"/>
      <c r="M770" s="672"/>
      <c r="N770" s="672"/>
      <c r="O770" s="672"/>
      <c r="P770" s="672"/>
      <c r="Q770" s="672"/>
      <c r="R770" s="672"/>
      <c r="S770" s="672"/>
      <c r="T770" s="672"/>
      <c r="U770" s="461"/>
      <c r="V770" s="461"/>
    </row>
    <row r="771">
      <c r="A771" s="225"/>
      <c r="B771" s="672"/>
      <c r="C771" s="672"/>
      <c r="D771" s="672"/>
      <c r="E771" s="672"/>
      <c r="F771" s="672"/>
      <c r="G771" s="672"/>
      <c r="H771" s="672"/>
      <c r="I771" s="672"/>
      <c r="J771" s="672"/>
      <c r="K771" s="672"/>
      <c r="L771" s="672"/>
      <c r="M771" s="672"/>
      <c r="N771" s="672"/>
      <c r="O771" s="672"/>
      <c r="P771" s="672"/>
      <c r="Q771" s="672"/>
      <c r="R771" s="672"/>
      <c r="S771" s="672"/>
      <c r="T771" s="672"/>
      <c r="U771" s="461"/>
      <c r="V771" s="461"/>
    </row>
    <row r="772">
      <c r="A772" s="225"/>
      <c r="B772" s="672"/>
      <c r="C772" s="672"/>
      <c r="D772" s="672"/>
      <c r="E772" s="672"/>
      <c r="F772" s="672"/>
      <c r="G772" s="672"/>
      <c r="H772" s="672"/>
      <c r="I772" s="672"/>
      <c r="J772" s="672"/>
      <c r="K772" s="672"/>
      <c r="L772" s="672"/>
      <c r="M772" s="672"/>
      <c r="N772" s="672"/>
      <c r="O772" s="672"/>
      <c r="P772" s="672"/>
      <c r="Q772" s="672"/>
      <c r="R772" s="672"/>
      <c r="S772" s="672"/>
      <c r="T772" s="672"/>
      <c r="U772" s="461"/>
      <c r="V772" s="461"/>
    </row>
    <row r="773">
      <c r="A773" s="225"/>
      <c r="B773" s="672"/>
      <c r="C773" s="672"/>
      <c r="D773" s="672"/>
      <c r="E773" s="672"/>
      <c r="F773" s="672"/>
      <c r="G773" s="672"/>
      <c r="H773" s="672"/>
      <c r="I773" s="672"/>
      <c r="J773" s="672"/>
      <c r="K773" s="672"/>
      <c r="L773" s="672"/>
      <c r="M773" s="672"/>
      <c r="N773" s="672"/>
      <c r="O773" s="672"/>
      <c r="P773" s="672"/>
      <c r="Q773" s="672"/>
      <c r="R773" s="672"/>
      <c r="S773" s="672"/>
      <c r="T773" s="672"/>
      <c r="U773" s="461"/>
      <c r="V773" s="461"/>
    </row>
    <row r="774">
      <c r="A774" s="225"/>
      <c r="B774" s="672"/>
      <c r="C774" s="672"/>
      <c r="D774" s="672"/>
      <c r="E774" s="672"/>
      <c r="F774" s="672"/>
      <c r="G774" s="672"/>
      <c r="H774" s="672"/>
      <c r="I774" s="672"/>
      <c r="J774" s="672"/>
      <c r="K774" s="672"/>
      <c r="L774" s="672"/>
      <c r="M774" s="672"/>
      <c r="N774" s="672"/>
      <c r="O774" s="672"/>
      <c r="P774" s="672"/>
      <c r="Q774" s="672"/>
      <c r="R774" s="672"/>
      <c r="S774" s="672"/>
      <c r="T774" s="672"/>
      <c r="U774" s="461"/>
      <c r="V774" s="461"/>
    </row>
    <row r="775">
      <c r="A775" s="225"/>
      <c r="B775" s="672"/>
      <c r="C775" s="672"/>
      <c r="D775" s="672"/>
      <c r="E775" s="672"/>
      <c r="F775" s="672"/>
      <c r="G775" s="672"/>
      <c r="H775" s="672"/>
      <c r="I775" s="672"/>
      <c r="J775" s="672"/>
      <c r="K775" s="672"/>
      <c r="L775" s="672"/>
      <c r="M775" s="672"/>
      <c r="N775" s="672"/>
      <c r="O775" s="672"/>
      <c r="P775" s="672"/>
      <c r="Q775" s="672"/>
      <c r="R775" s="672"/>
      <c r="S775" s="672"/>
      <c r="T775" s="672"/>
      <c r="U775" s="461"/>
      <c r="V775" s="461"/>
    </row>
    <row r="776">
      <c r="A776" s="225"/>
      <c r="B776" s="672"/>
      <c r="C776" s="672"/>
      <c r="D776" s="672"/>
      <c r="E776" s="672"/>
      <c r="F776" s="672"/>
      <c r="G776" s="672"/>
      <c r="H776" s="672"/>
      <c r="I776" s="672"/>
      <c r="J776" s="672"/>
      <c r="K776" s="672"/>
      <c r="L776" s="672"/>
      <c r="M776" s="672"/>
      <c r="N776" s="672"/>
      <c r="O776" s="672"/>
      <c r="P776" s="672"/>
      <c r="Q776" s="672"/>
      <c r="R776" s="672"/>
      <c r="S776" s="672"/>
      <c r="T776" s="672"/>
      <c r="U776" s="461"/>
      <c r="V776" s="461"/>
    </row>
    <row r="777">
      <c r="A777" s="225"/>
      <c r="B777" s="672"/>
      <c r="C777" s="672"/>
      <c r="D777" s="672"/>
      <c r="E777" s="672"/>
      <c r="F777" s="672"/>
      <c r="G777" s="672"/>
      <c r="H777" s="672"/>
      <c r="I777" s="672"/>
      <c r="J777" s="672"/>
      <c r="K777" s="672"/>
      <c r="L777" s="672"/>
      <c r="M777" s="672"/>
      <c r="N777" s="672"/>
      <c r="O777" s="672"/>
      <c r="P777" s="672"/>
      <c r="Q777" s="672"/>
      <c r="R777" s="672"/>
      <c r="S777" s="672"/>
      <c r="T777" s="672"/>
      <c r="U777" s="461"/>
      <c r="V777" s="461"/>
    </row>
    <row r="778">
      <c r="A778" s="225"/>
      <c r="B778" s="672"/>
      <c r="C778" s="672"/>
      <c r="D778" s="672"/>
      <c r="E778" s="672"/>
      <c r="F778" s="672"/>
      <c r="G778" s="672"/>
      <c r="H778" s="672"/>
      <c r="I778" s="672"/>
      <c r="J778" s="672"/>
      <c r="K778" s="672"/>
      <c r="L778" s="672"/>
      <c r="M778" s="672"/>
      <c r="N778" s="672"/>
      <c r="O778" s="672"/>
      <c r="P778" s="672"/>
      <c r="Q778" s="672"/>
      <c r="R778" s="672"/>
      <c r="S778" s="672"/>
      <c r="T778" s="672"/>
      <c r="U778" s="461"/>
      <c r="V778" s="461"/>
    </row>
    <row r="779">
      <c r="A779" s="225"/>
      <c r="B779" s="672"/>
      <c r="C779" s="672"/>
      <c r="D779" s="672"/>
      <c r="E779" s="672"/>
      <c r="F779" s="672"/>
      <c r="G779" s="672"/>
      <c r="H779" s="672"/>
      <c r="I779" s="672"/>
      <c r="J779" s="672"/>
      <c r="K779" s="672"/>
      <c r="L779" s="672"/>
      <c r="M779" s="672"/>
      <c r="N779" s="672"/>
      <c r="O779" s="672"/>
      <c r="P779" s="672"/>
      <c r="Q779" s="672"/>
      <c r="R779" s="672"/>
      <c r="S779" s="672"/>
      <c r="T779" s="672"/>
      <c r="U779" s="461"/>
      <c r="V779" s="461"/>
    </row>
    <row r="780">
      <c r="A780" s="225"/>
      <c r="B780" s="672"/>
      <c r="C780" s="672"/>
      <c r="D780" s="672"/>
      <c r="E780" s="672"/>
      <c r="F780" s="672"/>
      <c r="G780" s="672"/>
      <c r="H780" s="672"/>
      <c r="I780" s="672"/>
      <c r="J780" s="672"/>
      <c r="K780" s="672"/>
      <c r="L780" s="672"/>
      <c r="M780" s="672"/>
      <c r="N780" s="672"/>
      <c r="O780" s="672"/>
      <c r="P780" s="672"/>
      <c r="Q780" s="672"/>
      <c r="R780" s="672"/>
      <c r="S780" s="672"/>
      <c r="T780" s="672"/>
      <c r="U780" s="461"/>
      <c r="V780" s="461"/>
    </row>
    <row r="781">
      <c r="A781" s="225"/>
      <c r="B781" s="672"/>
      <c r="C781" s="672"/>
      <c r="D781" s="672"/>
      <c r="E781" s="672"/>
      <c r="F781" s="672"/>
      <c r="G781" s="672"/>
      <c r="H781" s="672"/>
      <c r="I781" s="672"/>
      <c r="J781" s="672"/>
      <c r="K781" s="672"/>
      <c r="L781" s="672"/>
      <c r="M781" s="672"/>
      <c r="N781" s="672"/>
      <c r="O781" s="672"/>
      <c r="P781" s="672"/>
      <c r="Q781" s="672"/>
      <c r="R781" s="672"/>
      <c r="S781" s="672"/>
      <c r="T781" s="672"/>
      <c r="U781" s="461"/>
      <c r="V781" s="461"/>
    </row>
    <row r="782">
      <c r="A782" s="225"/>
      <c r="B782" s="672"/>
      <c r="C782" s="672"/>
      <c r="D782" s="672"/>
      <c r="E782" s="672"/>
      <c r="F782" s="672"/>
      <c r="G782" s="672"/>
      <c r="H782" s="672"/>
      <c r="I782" s="672"/>
      <c r="J782" s="672"/>
      <c r="K782" s="672"/>
      <c r="L782" s="672"/>
      <c r="M782" s="672"/>
      <c r="N782" s="672"/>
      <c r="O782" s="672"/>
      <c r="P782" s="672"/>
      <c r="Q782" s="672"/>
      <c r="R782" s="672"/>
      <c r="S782" s="672"/>
      <c r="T782" s="672"/>
      <c r="U782" s="461"/>
      <c r="V782" s="461"/>
    </row>
    <row r="783">
      <c r="A783" s="225"/>
      <c r="B783" s="672"/>
      <c r="C783" s="672"/>
      <c r="D783" s="672"/>
      <c r="E783" s="672"/>
      <c r="F783" s="672"/>
      <c r="G783" s="672"/>
      <c r="H783" s="672"/>
      <c r="I783" s="672"/>
      <c r="J783" s="672"/>
      <c r="K783" s="672"/>
      <c r="L783" s="672"/>
      <c r="M783" s="672"/>
      <c r="N783" s="672"/>
      <c r="O783" s="672"/>
      <c r="P783" s="672"/>
      <c r="Q783" s="672"/>
      <c r="R783" s="672"/>
      <c r="S783" s="672"/>
      <c r="T783" s="672"/>
      <c r="U783" s="461"/>
      <c r="V783" s="461"/>
    </row>
    <row r="784">
      <c r="A784" s="225"/>
      <c r="B784" s="672"/>
      <c r="C784" s="672"/>
      <c r="D784" s="672"/>
      <c r="E784" s="672"/>
      <c r="F784" s="672"/>
      <c r="G784" s="672"/>
      <c r="H784" s="672"/>
      <c r="I784" s="672"/>
      <c r="J784" s="672"/>
      <c r="K784" s="672"/>
      <c r="L784" s="672"/>
      <c r="M784" s="672"/>
      <c r="N784" s="672"/>
      <c r="O784" s="672"/>
      <c r="P784" s="672"/>
      <c r="Q784" s="672"/>
      <c r="R784" s="672"/>
      <c r="S784" s="672"/>
      <c r="T784" s="672"/>
      <c r="U784" s="461"/>
      <c r="V784" s="461"/>
    </row>
    <row r="785">
      <c r="A785" s="225"/>
      <c r="B785" s="672"/>
      <c r="C785" s="672"/>
      <c r="D785" s="672"/>
      <c r="E785" s="672"/>
      <c r="F785" s="672"/>
      <c r="G785" s="672"/>
      <c r="H785" s="672"/>
      <c r="I785" s="672"/>
      <c r="J785" s="672"/>
      <c r="K785" s="672"/>
      <c r="L785" s="672"/>
      <c r="M785" s="672"/>
      <c r="N785" s="672"/>
      <c r="O785" s="672"/>
      <c r="P785" s="672"/>
      <c r="Q785" s="672"/>
      <c r="R785" s="672"/>
      <c r="S785" s="672"/>
      <c r="T785" s="672"/>
      <c r="U785" s="461"/>
      <c r="V785" s="461"/>
    </row>
    <row r="786">
      <c r="A786" s="225"/>
      <c r="B786" s="672"/>
      <c r="C786" s="672"/>
      <c r="D786" s="672"/>
      <c r="E786" s="672"/>
      <c r="F786" s="672"/>
      <c r="G786" s="672"/>
      <c r="H786" s="672"/>
      <c r="I786" s="672"/>
      <c r="J786" s="672"/>
      <c r="K786" s="672"/>
      <c r="L786" s="672"/>
      <c r="M786" s="672"/>
      <c r="N786" s="672"/>
      <c r="O786" s="672"/>
      <c r="P786" s="672"/>
      <c r="Q786" s="672"/>
      <c r="R786" s="672"/>
      <c r="S786" s="672"/>
      <c r="T786" s="672"/>
      <c r="U786" s="461"/>
      <c r="V786" s="461"/>
    </row>
    <row r="787">
      <c r="A787" s="225"/>
      <c r="B787" s="672"/>
      <c r="C787" s="672"/>
      <c r="D787" s="672"/>
      <c r="E787" s="672"/>
      <c r="F787" s="672"/>
      <c r="G787" s="672"/>
      <c r="H787" s="672"/>
      <c r="I787" s="672"/>
      <c r="J787" s="672"/>
      <c r="K787" s="672"/>
      <c r="L787" s="672"/>
      <c r="M787" s="672"/>
      <c r="N787" s="672"/>
      <c r="O787" s="672"/>
      <c r="P787" s="672"/>
      <c r="Q787" s="672"/>
      <c r="R787" s="672"/>
      <c r="S787" s="672"/>
      <c r="T787" s="672"/>
      <c r="U787" s="461"/>
      <c r="V787" s="461"/>
    </row>
    <row r="788">
      <c r="A788" s="225"/>
      <c r="B788" s="672"/>
      <c r="C788" s="672"/>
      <c r="D788" s="672"/>
      <c r="E788" s="672"/>
      <c r="F788" s="672"/>
      <c r="G788" s="672"/>
      <c r="H788" s="672"/>
      <c r="I788" s="672"/>
      <c r="J788" s="672"/>
      <c r="K788" s="672"/>
      <c r="L788" s="672"/>
      <c r="M788" s="672"/>
      <c r="N788" s="672"/>
      <c r="O788" s="672"/>
      <c r="P788" s="672"/>
      <c r="Q788" s="672"/>
      <c r="R788" s="672"/>
      <c r="S788" s="672"/>
      <c r="T788" s="672"/>
      <c r="U788" s="461"/>
      <c r="V788" s="461"/>
    </row>
    <row r="789">
      <c r="A789" s="225"/>
      <c r="B789" s="672"/>
      <c r="C789" s="672"/>
      <c r="D789" s="672"/>
      <c r="E789" s="672"/>
      <c r="F789" s="672"/>
      <c r="G789" s="672"/>
      <c r="H789" s="672"/>
      <c r="I789" s="672"/>
      <c r="J789" s="672"/>
      <c r="K789" s="672"/>
      <c r="L789" s="672"/>
      <c r="M789" s="672"/>
      <c r="N789" s="672"/>
      <c r="O789" s="672"/>
      <c r="P789" s="672"/>
      <c r="Q789" s="672"/>
      <c r="R789" s="672"/>
      <c r="S789" s="672"/>
      <c r="T789" s="672"/>
      <c r="U789" s="461"/>
      <c r="V789" s="461"/>
    </row>
    <row r="790">
      <c r="A790" s="225"/>
      <c r="B790" s="672"/>
      <c r="C790" s="672"/>
      <c r="D790" s="672"/>
      <c r="E790" s="672"/>
      <c r="F790" s="672"/>
      <c r="G790" s="672"/>
      <c r="H790" s="672"/>
      <c r="I790" s="672"/>
      <c r="J790" s="672"/>
      <c r="K790" s="672"/>
      <c r="L790" s="672"/>
      <c r="M790" s="672"/>
      <c r="N790" s="672"/>
      <c r="O790" s="672"/>
      <c r="P790" s="672"/>
      <c r="Q790" s="672"/>
      <c r="R790" s="672"/>
      <c r="S790" s="672"/>
      <c r="T790" s="672"/>
      <c r="U790" s="461"/>
      <c r="V790" s="461"/>
    </row>
    <row r="791">
      <c r="A791" s="225"/>
      <c r="B791" s="672"/>
      <c r="C791" s="672"/>
      <c r="D791" s="672"/>
      <c r="E791" s="672"/>
      <c r="F791" s="672"/>
      <c r="G791" s="672"/>
      <c r="H791" s="672"/>
      <c r="I791" s="672"/>
      <c r="J791" s="672"/>
      <c r="K791" s="672"/>
      <c r="L791" s="672"/>
      <c r="M791" s="672"/>
      <c r="N791" s="672"/>
      <c r="O791" s="672"/>
      <c r="P791" s="672"/>
      <c r="Q791" s="672"/>
      <c r="R791" s="672"/>
      <c r="S791" s="672"/>
      <c r="T791" s="672"/>
      <c r="U791" s="461"/>
      <c r="V791" s="461"/>
    </row>
    <row r="792">
      <c r="A792" s="225"/>
      <c r="B792" s="672"/>
      <c r="C792" s="672"/>
      <c r="D792" s="672"/>
      <c r="E792" s="672"/>
      <c r="F792" s="672"/>
      <c r="G792" s="672"/>
      <c r="H792" s="672"/>
      <c r="I792" s="672"/>
      <c r="J792" s="672"/>
      <c r="K792" s="672"/>
      <c r="L792" s="672"/>
      <c r="M792" s="672"/>
      <c r="N792" s="672"/>
      <c r="O792" s="672"/>
      <c r="P792" s="672"/>
      <c r="Q792" s="672"/>
      <c r="R792" s="672"/>
      <c r="S792" s="672"/>
      <c r="T792" s="672"/>
      <c r="U792" s="461"/>
      <c r="V792" s="461"/>
    </row>
    <row r="793">
      <c r="A793" s="225"/>
      <c r="B793" s="672"/>
      <c r="C793" s="672"/>
      <c r="D793" s="672"/>
      <c r="E793" s="672"/>
      <c r="F793" s="672"/>
      <c r="G793" s="672"/>
      <c r="H793" s="672"/>
      <c r="I793" s="672"/>
      <c r="J793" s="672"/>
      <c r="K793" s="672"/>
      <c r="L793" s="672"/>
      <c r="M793" s="672"/>
      <c r="N793" s="672"/>
      <c r="O793" s="672"/>
      <c r="P793" s="672"/>
      <c r="Q793" s="672"/>
      <c r="R793" s="672"/>
      <c r="S793" s="672"/>
      <c r="T793" s="672"/>
      <c r="U793" s="461"/>
      <c r="V793" s="461"/>
    </row>
    <row r="794">
      <c r="A794" s="225"/>
      <c r="B794" s="672"/>
      <c r="C794" s="672"/>
      <c r="D794" s="672"/>
      <c r="E794" s="672"/>
      <c r="F794" s="672"/>
      <c r="G794" s="672"/>
      <c r="H794" s="672"/>
      <c r="I794" s="672"/>
      <c r="J794" s="672"/>
      <c r="K794" s="672"/>
      <c r="L794" s="672"/>
      <c r="M794" s="672"/>
      <c r="N794" s="672"/>
      <c r="O794" s="672"/>
      <c r="P794" s="672"/>
      <c r="Q794" s="672"/>
      <c r="R794" s="672"/>
      <c r="S794" s="672"/>
      <c r="T794" s="672"/>
      <c r="U794" s="461"/>
      <c r="V794" s="461"/>
    </row>
    <row r="795">
      <c r="A795" s="225"/>
      <c r="B795" s="672"/>
      <c r="C795" s="672"/>
      <c r="D795" s="672"/>
      <c r="E795" s="672"/>
      <c r="F795" s="672"/>
      <c r="G795" s="672"/>
      <c r="H795" s="672"/>
      <c r="I795" s="672"/>
      <c r="J795" s="672"/>
      <c r="K795" s="672"/>
      <c r="L795" s="672"/>
      <c r="M795" s="672"/>
      <c r="N795" s="672"/>
      <c r="O795" s="672"/>
      <c r="P795" s="672"/>
      <c r="Q795" s="672"/>
      <c r="R795" s="672"/>
      <c r="S795" s="672"/>
      <c r="T795" s="672"/>
      <c r="U795" s="461"/>
      <c r="V795" s="461"/>
    </row>
    <row r="796">
      <c r="A796" s="225"/>
      <c r="B796" s="672"/>
      <c r="C796" s="672"/>
      <c r="D796" s="672"/>
      <c r="E796" s="672"/>
      <c r="F796" s="672"/>
      <c r="G796" s="672"/>
      <c r="H796" s="672"/>
      <c r="I796" s="672"/>
      <c r="J796" s="672"/>
      <c r="K796" s="672"/>
      <c r="L796" s="672"/>
      <c r="M796" s="672"/>
      <c r="N796" s="672"/>
      <c r="O796" s="672"/>
      <c r="P796" s="672"/>
      <c r="Q796" s="672"/>
      <c r="R796" s="672"/>
      <c r="S796" s="672"/>
      <c r="T796" s="672"/>
      <c r="U796" s="461"/>
      <c r="V796" s="461"/>
    </row>
    <row r="797">
      <c r="A797" s="225"/>
      <c r="B797" s="672"/>
      <c r="C797" s="672"/>
      <c r="D797" s="672"/>
      <c r="E797" s="672"/>
      <c r="F797" s="672"/>
      <c r="G797" s="672"/>
      <c r="H797" s="672"/>
      <c r="I797" s="672"/>
      <c r="J797" s="672"/>
      <c r="K797" s="672"/>
      <c r="L797" s="672"/>
      <c r="M797" s="672"/>
      <c r="N797" s="672"/>
      <c r="O797" s="672"/>
      <c r="P797" s="672"/>
      <c r="Q797" s="672"/>
      <c r="R797" s="672"/>
      <c r="S797" s="672"/>
      <c r="T797" s="672"/>
      <c r="U797" s="461"/>
      <c r="V797" s="461"/>
    </row>
    <row r="798">
      <c r="A798" s="225"/>
      <c r="B798" s="672"/>
      <c r="C798" s="672"/>
      <c r="D798" s="672"/>
      <c r="E798" s="672"/>
      <c r="F798" s="672"/>
      <c r="G798" s="672"/>
      <c r="H798" s="672"/>
      <c r="I798" s="672"/>
      <c r="J798" s="672"/>
      <c r="K798" s="672"/>
      <c r="L798" s="672"/>
      <c r="M798" s="672"/>
      <c r="N798" s="672"/>
      <c r="O798" s="672"/>
      <c r="P798" s="672"/>
      <c r="Q798" s="672"/>
      <c r="R798" s="672"/>
      <c r="S798" s="672"/>
      <c r="T798" s="672"/>
      <c r="U798" s="461"/>
      <c r="V798" s="461"/>
    </row>
    <row r="799">
      <c r="A799" s="225"/>
      <c r="B799" s="672"/>
      <c r="C799" s="672"/>
      <c r="D799" s="672"/>
      <c r="E799" s="672"/>
      <c r="F799" s="672"/>
      <c r="G799" s="672"/>
      <c r="H799" s="672"/>
      <c r="I799" s="672"/>
      <c r="J799" s="672"/>
      <c r="K799" s="672"/>
      <c r="L799" s="672"/>
      <c r="M799" s="672"/>
      <c r="N799" s="672"/>
      <c r="O799" s="672"/>
      <c r="P799" s="672"/>
      <c r="Q799" s="672"/>
      <c r="R799" s="672"/>
      <c r="S799" s="672"/>
      <c r="T799" s="672"/>
      <c r="U799" s="461"/>
      <c r="V799" s="461"/>
    </row>
    <row r="800">
      <c r="A800" s="225"/>
      <c r="B800" s="672"/>
      <c r="C800" s="672"/>
      <c r="D800" s="672"/>
      <c r="E800" s="672"/>
      <c r="F800" s="672"/>
      <c r="G800" s="672"/>
      <c r="H800" s="672"/>
      <c r="I800" s="672"/>
      <c r="J800" s="672"/>
      <c r="K800" s="672"/>
      <c r="L800" s="672"/>
      <c r="M800" s="672"/>
      <c r="N800" s="672"/>
      <c r="O800" s="672"/>
      <c r="P800" s="672"/>
      <c r="Q800" s="672"/>
      <c r="R800" s="672"/>
      <c r="S800" s="672"/>
      <c r="T800" s="672"/>
      <c r="U800" s="461"/>
      <c r="V800" s="461"/>
    </row>
    <row r="801">
      <c r="A801" s="225"/>
      <c r="B801" s="672"/>
      <c r="C801" s="672"/>
      <c r="D801" s="672"/>
      <c r="E801" s="672"/>
      <c r="F801" s="672"/>
      <c r="G801" s="672"/>
      <c r="H801" s="672"/>
      <c r="I801" s="672"/>
      <c r="J801" s="672"/>
      <c r="K801" s="672"/>
      <c r="L801" s="672"/>
      <c r="M801" s="672"/>
      <c r="N801" s="672"/>
      <c r="O801" s="672"/>
      <c r="P801" s="672"/>
      <c r="Q801" s="672"/>
      <c r="R801" s="672"/>
      <c r="S801" s="672"/>
      <c r="T801" s="672"/>
      <c r="U801" s="461"/>
      <c r="V801" s="461"/>
    </row>
    <row r="802">
      <c r="A802" s="225"/>
      <c r="B802" s="672"/>
      <c r="C802" s="672"/>
      <c r="D802" s="672"/>
      <c r="E802" s="672"/>
      <c r="F802" s="672"/>
      <c r="G802" s="672"/>
      <c r="H802" s="672"/>
      <c r="I802" s="672"/>
      <c r="J802" s="672"/>
      <c r="K802" s="672"/>
      <c r="L802" s="672"/>
      <c r="M802" s="672"/>
      <c r="N802" s="672"/>
      <c r="O802" s="672"/>
      <c r="P802" s="672"/>
      <c r="Q802" s="672"/>
      <c r="R802" s="672"/>
      <c r="S802" s="672"/>
      <c r="T802" s="672"/>
      <c r="U802" s="461"/>
      <c r="V802" s="461"/>
    </row>
    <row r="803">
      <c r="A803" s="225"/>
      <c r="B803" s="672"/>
      <c r="C803" s="672"/>
      <c r="D803" s="672"/>
      <c r="E803" s="672"/>
      <c r="F803" s="672"/>
      <c r="G803" s="672"/>
      <c r="H803" s="672"/>
      <c r="I803" s="672"/>
      <c r="J803" s="672"/>
      <c r="K803" s="672"/>
      <c r="L803" s="672"/>
      <c r="M803" s="672"/>
      <c r="N803" s="672"/>
      <c r="O803" s="672"/>
      <c r="P803" s="672"/>
      <c r="Q803" s="672"/>
      <c r="R803" s="672"/>
      <c r="S803" s="672"/>
      <c r="T803" s="672"/>
      <c r="U803" s="461"/>
      <c r="V803" s="461"/>
    </row>
    <row r="804">
      <c r="A804" s="225"/>
      <c r="B804" s="672"/>
      <c r="C804" s="672"/>
      <c r="D804" s="672"/>
      <c r="E804" s="672"/>
      <c r="F804" s="672"/>
      <c r="G804" s="672"/>
      <c r="H804" s="672"/>
      <c r="I804" s="672"/>
      <c r="J804" s="672"/>
      <c r="K804" s="672"/>
      <c r="L804" s="672"/>
      <c r="M804" s="672"/>
      <c r="N804" s="672"/>
      <c r="O804" s="672"/>
      <c r="P804" s="672"/>
      <c r="Q804" s="672"/>
      <c r="R804" s="672"/>
      <c r="S804" s="672"/>
      <c r="T804" s="672"/>
      <c r="U804" s="461"/>
      <c r="V804" s="461"/>
    </row>
    <row r="805">
      <c r="A805" s="225"/>
      <c r="B805" s="672"/>
      <c r="C805" s="672"/>
      <c r="D805" s="672"/>
      <c r="E805" s="672"/>
      <c r="F805" s="672"/>
      <c r="G805" s="672"/>
      <c r="H805" s="672"/>
      <c r="I805" s="672"/>
      <c r="J805" s="672"/>
      <c r="K805" s="672"/>
      <c r="L805" s="672"/>
      <c r="M805" s="672"/>
      <c r="N805" s="672"/>
      <c r="O805" s="672"/>
      <c r="P805" s="672"/>
      <c r="Q805" s="672"/>
      <c r="R805" s="672"/>
      <c r="S805" s="672"/>
      <c r="T805" s="672"/>
      <c r="U805" s="461"/>
      <c r="V805" s="461"/>
    </row>
    <row r="806">
      <c r="A806" s="225"/>
      <c r="B806" s="672"/>
      <c r="C806" s="672"/>
      <c r="D806" s="672"/>
      <c r="E806" s="672"/>
      <c r="F806" s="672"/>
      <c r="G806" s="672"/>
      <c r="H806" s="672"/>
      <c r="I806" s="672"/>
      <c r="J806" s="672"/>
      <c r="K806" s="672"/>
      <c r="L806" s="672"/>
      <c r="M806" s="672"/>
      <c r="N806" s="672"/>
      <c r="O806" s="672"/>
      <c r="P806" s="672"/>
      <c r="Q806" s="672"/>
      <c r="R806" s="672"/>
      <c r="S806" s="672"/>
      <c r="T806" s="672"/>
      <c r="U806" s="461"/>
      <c r="V806" s="461"/>
    </row>
    <row r="807">
      <c r="A807" s="225"/>
      <c r="B807" s="672"/>
      <c r="C807" s="672"/>
      <c r="D807" s="672"/>
      <c r="E807" s="672"/>
      <c r="F807" s="672"/>
      <c r="G807" s="672"/>
      <c r="H807" s="672"/>
      <c r="I807" s="672"/>
      <c r="J807" s="672"/>
      <c r="K807" s="672"/>
      <c r="L807" s="672"/>
      <c r="M807" s="672"/>
      <c r="N807" s="672"/>
      <c r="O807" s="672"/>
      <c r="P807" s="672"/>
      <c r="Q807" s="672"/>
      <c r="R807" s="672"/>
      <c r="S807" s="672"/>
      <c r="T807" s="672"/>
      <c r="U807" s="461"/>
      <c r="V807" s="461"/>
    </row>
    <row r="808">
      <c r="A808" s="225"/>
      <c r="B808" s="672"/>
      <c r="C808" s="672"/>
      <c r="D808" s="672"/>
      <c r="E808" s="672"/>
      <c r="F808" s="672"/>
      <c r="G808" s="672"/>
      <c r="H808" s="672"/>
      <c r="I808" s="672"/>
      <c r="J808" s="672"/>
      <c r="K808" s="672"/>
      <c r="L808" s="672"/>
      <c r="M808" s="672"/>
      <c r="N808" s="672"/>
      <c r="O808" s="672"/>
      <c r="P808" s="672"/>
      <c r="Q808" s="672"/>
      <c r="R808" s="672"/>
      <c r="S808" s="672"/>
      <c r="T808" s="672"/>
      <c r="U808" s="461"/>
      <c r="V808" s="461"/>
    </row>
    <row r="809">
      <c r="A809" s="225"/>
      <c r="B809" s="672"/>
      <c r="C809" s="672"/>
      <c r="D809" s="672"/>
      <c r="E809" s="672"/>
      <c r="F809" s="672"/>
      <c r="G809" s="672"/>
      <c r="H809" s="672"/>
      <c r="I809" s="672"/>
      <c r="J809" s="672"/>
      <c r="K809" s="672"/>
      <c r="L809" s="672"/>
      <c r="M809" s="672"/>
      <c r="N809" s="672"/>
      <c r="O809" s="672"/>
      <c r="P809" s="672"/>
      <c r="Q809" s="672"/>
      <c r="R809" s="672"/>
      <c r="S809" s="672"/>
      <c r="T809" s="672"/>
      <c r="U809" s="461"/>
      <c r="V809" s="461"/>
    </row>
    <row r="810">
      <c r="A810" s="225"/>
      <c r="B810" s="672"/>
      <c r="C810" s="672"/>
      <c r="D810" s="672"/>
      <c r="E810" s="672"/>
      <c r="F810" s="672"/>
      <c r="G810" s="672"/>
      <c r="H810" s="672"/>
      <c r="I810" s="672"/>
      <c r="J810" s="672"/>
      <c r="K810" s="672"/>
      <c r="L810" s="672"/>
      <c r="M810" s="672"/>
      <c r="N810" s="672"/>
      <c r="O810" s="672"/>
      <c r="P810" s="672"/>
      <c r="Q810" s="672"/>
      <c r="R810" s="672"/>
      <c r="S810" s="672"/>
      <c r="T810" s="672"/>
      <c r="U810" s="461"/>
      <c r="V810" s="461"/>
    </row>
    <row r="811">
      <c r="A811" s="225"/>
      <c r="B811" s="672"/>
      <c r="C811" s="672"/>
      <c r="D811" s="672"/>
      <c r="E811" s="672"/>
      <c r="F811" s="672"/>
      <c r="G811" s="672"/>
      <c r="H811" s="672"/>
      <c r="I811" s="672"/>
      <c r="J811" s="672"/>
      <c r="K811" s="672"/>
      <c r="L811" s="672"/>
      <c r="M811" s="672"/>
      <c r="N811" s="672"/>
      <c r="O811" s="672"/>
      <c r="P811" s="672"/>
      <c r="Q811" s="672"/>
      <c r="R811" s="672"/>
      <c r="S811" s="672"/>
      <c r="T811" s="672"/>
      <c r="U811" s="461"/>
      <c r="V811" s="461"/>
    </row>
    <row r="812">
      <c r="A812" s="225"/>
      <c r="B812" s="672"/>
      <c r="C812" s="672"/>
      <c r="D812" s="672"/>
      <c r="E812" s="672"/>
      <c r="F812" s="672"/>
      <c r="G812" s="672"/>
      <c r="H812" s="672"/>
      <c r="I812" s="672"/>
      <c r="J812" s="672"/>
      <c r="K812" s="672"/>
      <c r="L812" s="672"/>
      <c r="M812" s="672"/>
      <c r="N812" s="672"/>
      <c r="O812" s="672"/>
      <c r="P812" s="672"/>
      <c r="Q812" s="672"/>
      <c r="R812" s="672"/>
      <c r="S812" s="672"/>
      <c r="T812" s="672"/>
      <c r="U812" s="461"/>
      <c r="V812" s="461"/>
    </row>
    <row r="813">
      <c r="A813" s="225"/>
      <c r="B813" s="672"/>
      <c r="C813" s="672"/>
      <c r="D813" s="672"/>
      <c r="E813" s="672"/>
      <c r="F813" s="672"/>
      <c r="G813" s="672"/>
      <c r="H813" s="672"/>
      <c r="I813" s="672"/>
      <c r="J813" s="672"/>
      <c r="K813" s="672"/>
      <c r="L813" s="672"/>
      <c r="M813" s="672"/>
      <c r="N813" s="672"/>
      <c r="O813" s="672"/>
      <c r="P813" s="672"/>
      <c r="Q813" s="672"/>
      <c r="R813" s="672"/>
      <c r="S813" s="672"/>
      <c r="T813" s="672"/>
      <c r="U813" s="461"/>
      <c r="V813" s="461"/>
    </row>
    <row r="814">
      <c r="A814" s="225"/>
      <c r="B814" s="672"/>
      <c r="C814" s="672"/>
      <c r="D814" s="672"/>
      <c r="E814" s="672"/>
      <c r="F814" s="672"/>
      <c r="G814" s="672"/>
      <c r="H814" s="672"/>
      <c r="I814" s="672"/>
      <c r="J814" s="672"/>
      <c r="K814" s="672"/>
      <c r="L814" s="672"/>
      <c r="M814" s="672"/>
      <c r="N814" s="672"/>
      <c r="O814" s="672"/>
      <c r="P814" s="672"/>
      <c r="Q814" s="672"/>
      <c r="R814" s="672"/>
      <c r="S814" s="672"/>
      <c r="T814" s="672"/>
      <c r="U814" s="461"/>
      <c r="V814" s="461"/>
    </row>
    <row r="815">
      <c r="A815" s="225"/>
      <c r="B815" s="672"/>
      <c r="C815" s="672"/>
      <c r="D815" s="672"/>
      <c r="E815" s="672"/>
      <c r="F815" s="672"/>
      <c r="G815" s="672"/>
      <c r="H815" s="672"/>
      <c r="I815" s="672"/>
      <c r="J815" s="672"/>
      <c r="K815" s="672"/>
      <c r="L815" s="672"/>
      <c r="M815" s="672"/>
      <c r="N815" s="672"/>
      <c r="O815" s="672"/>
      <c r="P815" s="672"/>
      <c r="Q815" s="672"/>
      <c r="R815" s="672"/>
      <c r="S815" s="672"/>
      <c r="T815" s="672"/>
      <c r="U815" s="461"/>
      <c r="V815" s="461"/>
    </row>
    <row r="816">
      <c r="A816" s="225"/>
      <c r="B816" s="672"/>
      <c r="C816" s="672"/>
      <c r="D816" s="672"/>
      <c r="E816" s="672"/>
      <c r="F816" s="672"/>
      <c r="G816" s="672"/>
      <c r="H816" s="672"/>
      <c r="I816" s="672"/>
      <c r="J816" s="672"/>
      <c r="K816" s="672"/>
      <c r="L816" s="672"/>
      <c r="M816" s="672"/>
      <c r="N816" s="672"/>
      <c r="O816" s="672"/>
      <c r="P816" s="672"/>
      <c r="Q816" s="672"/>
      <c r="R816" s="672"/>
      <c r="S816" s="672"/>
      <c r="T816" s="672"/>
      <c r="U816" s="461"/>
      <c r="V816" s="461"/>
    </row>
    <row r="817">
      <c r="A817" s="225"/>
      <c r="B817" s="672"/>
      <c r="C817" s="672"/>
      <c r="D817" s="672"/>
      <c r="E817" s="672"/>
      <c r="F817" s="672"/>
      <c r="G817" s="672"/>
      <c r="H817" s="672"/>
      <c r="I817" s="672"/>
      <c r="J817" s="672"/>
      <c r="K817" s="672"/>
      <c r="L817" s="672"/>
      <c r="M817" s="672"/>
      <c r="N817" s="672"/>
      <c r="O817" s="672"/>
      <c r="P817" s="672"/>
      <c r="Q817" s="672"/>
      <c r="R817" s="672"/>
      <c r="S817" s="672"/>
      <c r="T817" s="672"/>
      <c r="U817" s="461"/>
      <c r="V817" s="461"/>
    </row>
    <row r="818">
      <c r="A818" s="225"/>
      <c r="B818" s="672"/>
      <c r="C818" s="672"/>
      <c r="D818" s="672"/>
      <c r="E818" s="672"/>
      <c r="F818" s="672"/>
      <c r="G818" s="672"/>
      <c r="H818" s="672"/>
      <c r="I818" s="672"/>
      <c r="J818" s="672"/>
      <c r="K818" s="672"/>
      <c r="L818" s="672"/>
      <c r="M818" s="672"/>
      <c r="N818" s="672"/>
      <c r="O818" s="672"/>
      <c r="P818" s="672"/>
      <c r="Q818" s="672"/>
      <c r="R818" s="672"/>
      <c r="S818" s="672"/>
      <c r="T818" s="672"/>
      <c r="U818" s="461"/>
      <c r="V818" s="461"/>
    </row>
    <row r="819">
      <c r="A819" s="225"/>
      <c r="B819" s="672"/>
      <c r="C819" s="672"/>
      <c r="D819" s="672"/>
      <c r="E819" s="672"/>
      <c r="F819" s="672"/>
      <c r="G819" s="672"/>
      <c r="H819" s="672"/>
      <c r="I819" s="672"/>
      <c r="J819" s="672"/>
      <c r="K819" s="672"/>
      <c r="L819" s="672"/>
      <c r="M819" s="672"/>
      <c r="N819" s="672"/>
      <c r="O819" s="672"/>
      <c r="P819" s="672"/>
      <c r="Q819" s="672"/>
      <c r="R819" s="672"/>
      <c r="S819" s="672"/>
      <c r="T819" s="672"/>
      <c r="U819" s="461"/>
      <c r="V819" s="461"/>
    </row>
    <row r="820">
      <c r="A820" s="225"/>
      <c r="B820" s="672"/>
      <c r="C820" s="672"/>
      <c r="D820" s="672"/>
      <c r="E820" s="672"/>
      <c r="F820" s="672"/>
      <c r="G820" s="672"/>
      <c r="H820" s="672"/>
      <c r="I820" s="672"/>
      <c r="J820" s="672"/>
      <c r="K820" s="672"/>
      <c r="L820" s="672"/>
      <c r="M820" s="672"/>
      <c r="N820" s="672"/>
      <c r="O820" s="672"/>
      <c r="P820" s="672"/>
      <c r="Q820" s="672"/>
      <c r="R820" s="672"/>
      <c r="S820" s="672"/>
      <c r="T820" s="672"/>
      <c r="U820" s="461"/>
      <c r="V820" s="461"/>
    </row>
    <row r="821">
      <c r="A821" s="225"/>
      <c r="B821" s="672"/>
      <c r="C821" s="672"/>
      <c r="D821" s="672"/>
      <c r="E821" s="672"/>
      <c r="F821" s="672"/>
      <c r="G821" s="672"/>
      <c r="H821" s="672"/>
      <c r="I821" s="672"/>
      <c r="J821" s="672"/>
      <c r="K821" s="672"/>
      <c r="L821" s="672"/>
      <c r="M821" s="672"/>
      <c r="N821" s="672"/>
      <c r="O821" s="672"/>
      <c r="P821" s="672"/>
      <c r="Q821" s="672"/>
      <c r="R821" s="672"/>
      <c r="S821" s="672"/>
      <c r="T821" s="672"/>
      <c r="U821" s="461"/>
      <c r="V821" s="461"/>
    </row>
    <row r="822">
      <c r="A822" s="225"/>
      <c r="B822" s="672"/>
      <c r="C822" s="672"/>
      <c r="D822" s="672"/>
      <c r="E822" s="672"/>
      <c r="F822" s="672"/>
      <c r="G822" s="672"/>
      <c r="H822" s="672"/>
      <c r="I822" s="672"/>
      <c r="J822" s="672"/>
      <c r="K822" s="672"/>
      <c r="L822" s="672"/>
      <c r="M822" s="672"/>
      <c r="N822" s="672"/>
      <c r="O822" s="672"/>
      <c r="P822" s="672"/>
      <c r="Q822" s="672"/>
      <c r="R822" s="672"/>
      <c r="S822" s="672"/>
      <c r="T822" s="672"/>
      <c r="U822" s="461"/>
      <c r="V822" s="461"/>
    </row>
    <row r="823">
      <c r="A823" s="225"/>
      <c r="B823" s="672"/>
      <c r="C823" s="672"/>
      <c r="D823" s="672"/>
      <c r="E823" s="672"/>
      <c r="F823" s="672"/>
      <c r="G823" s="672"/>
      <c r="H823" s="672"/>
      <c r="I823" s="672"/>
      <c r="J823" s="672"/>
      <c r="K823" s="672"/>
      <c r="L823" s="672"/>
      <c r="M823" s="672"/>
      <c r="N823" s="672"/>
      <c r="O823" s="672"/>
      <c r="P823" s="672"/>
      <c r="Q823" s="672"/>
      <c r="R823" s="672"/>
      <c r="S823" s="672"/>
      <c r="T823" s="672"/>
      <c r="U823" s="461"/>
      <c r="V823" s="461"/>
    </row>
    <row r="824">
      <c r="A824" s="225"/>
      <c r="B824" s="672"/>
      <c r="C824" s="672"/>
      <c r="D824" s="672"/>
      <c r="E824" s="672"/>
      <c r="F824" s="672"/>
      <c r="G824" s="672"/>
      <c r="H824" s="672"/>
      <c r="I824" s="672"/>
      <c r="J824" s="672"/>
      <c r="K824" s="672"/>
      <c r="L824" s="672"/>
      <c r="M824" s="672"/>
      <c r="N824" s="672"/>
      <c r="O824" s="672"/>
      <c r="P824" s="672"/>
      <c r="Q824" s="672"/>
      <c r="R824" s="672"/>
      <c r="S824" s="672"/>
      <c r="T824" s="672"/>
      <c r="U824" s="461"/>
      <c r="V824" s="461"/>
    </row>
    <row r="825">
      <c r="A825" s="225"/>
      <c r="B825" s="672"/>
      <c r="C825" s="672"/>
      <c r="D825" s="672"/>
      <c r="E825" s="672"/>
      <c r="F825" s="672"/>
      <c r="G825" s="672"/>
      <c r="H825" s="672"/>
      <c r="I825" s="672"/>
      <c r="J825" s="672"/>
      <c r="K825" s="672"/>
      <c r="L825" s="672"/>
      <c r="M825" s="672"/>
      <c r="N825" s="672"/>
      <c r="O825" s="672"/>
      <c r="P825" s="672"/>
      <c r="Q825" s="672"/>
      <c r="R825" s="672"/>
      <c r="S825" s="672"/>
      <c r="T825" s="672"/>
      <c r="U825" s="461"/>
      <c r="V825" s="461"/>
    </row>
    <row r="826">
      <c r="A826" s="225"/>
      <c r="B826" s="672"/>
      <c r="C826" s="672"/>
      <c r="D826" s="672"/>
      <c r="E826" s="672"/>
      <c r="F826" s="672"/>
      <c r="G826" s="672"/>
      <c r="H826" s="672"/>
      <c r="I826" s="672"/>
      <c r="J826" s="672"/>
      <c r="K826" s="672"/>
      <c r="L826" s="672"/>
      <c r="M826" s="672"/>
      <c r="N826" s="672"/>
      <c r="O826" s="672"/>
      <c r="P826" s="672"/>
      <c r="Q826" s="672"/>
      <c r="R826" s="672"/>
      <c r="S826" s="672"/>
      <c r="T826" s="672"/>
      <c r="U826" s="461"/>
      <c r="V826" s="461"/>
    </row>
    <row r="827">
      <c r="A827" s="225"/>
      <c r="B827" s="672"/>
      <c r="C827" s="672"/>
      <c r="D827" s="672"/>
      <c r="E827" s="672"/>
      <c r="F827" s="672"/>
      <c r="G827" s="672"/>
      <c r="H827" s="672"/>
      <c r="I827" s="672"/>
      <c r="J827" s="672"/>
      <c r="K827" s="672"/>
      <c r="L827" s="672"/>
      <c r="M827" s="672"/>
      <c r="N827" s="672"/>
      <c r="O827" s="672"/>
      <c r="P827" s="672"/>
      <c r="Q827" s="672"/>
      <c r="R827" s="672"/>
      <c r="S827" s="672"/>
      <c r="T827" s="672"/>
      <c r="U827" s="461"/>
      <c r="V827" s="461"/>
    </row>
    <row r="828">
      <c r="A828" s="225"/>
      <c r="B828" s="672"/>
      <c r="C828" s="672"/>
      <c r="D828" s="672"/>
      <c r="E828" s="672"/>
      <c r="F828" s="672"/>
      <c r="G828" s="672"/>
      <c r="H828" s="672"/>
      <c r="I828" s="672"/>
      <c r="J828" s="672"/>
      <c r="K828" s="672"/>
      <c r="L828" s="672"/>
      <c r="M828" s="672"/>
      <c r="N828" s="672"/>
      <c r="O828" s="672"/>
      <c r="P828" s="672"/>
      <c r="Q828" s="672"/>
      <c r="R828" s="672"/>
      <c r="S828" s="672"/>
      <c r="T828" s="672"/>
      <c r="U828" s="461"/>
      <c r="V828" s="461"/>
    </row>
    <row r="829">
      <c r="A829" s="225"/>
      <c r="B829" s="672"/>
      <c r="C829" s="672"/>
      <c r="D829" s="672"/>
      <c r="E829" s="672"/>
      <c r="F829" s="672"/>
      <c r="G829" s="672"/>
      <c r="H829" s="672"/>
      <c r="I829" s="672"/>
      <c r="J829" s="672"/>
      <c r="K829" s="672"/>
      <c r="L829" s="672"/>
      <c r="M829" s="672"/>
      <c r="N829" s="672"/>
      <c r="O829" s="672"/>
      <c r="P829" s="672"/>
      <c r="Q829" s="672"/>
      <c r="R829" s="672"/>
      <c r="S829" s="672"/>
      <c r="T829" s="672"/>
      <c r="U829" s="461"/>
      <c r="V829" s="461"/>
    </row>
    <row r="830">
      <c r="A830" s="225"/>
      <c r="B830" s="672"/>
      <c r="C830" s="672"/>
      <c r="D830" s="672"/>
      <c r="E830" s="672"/>
      <c r="F830" s="672"/>
      <c r="G830" s="672"/>
      <c r="H830" s="672"/>
      <c r="I830" s="672"/>
      <c r="J830" s="672"/>
      <c r="K830" s="672"/>
      <c r="L830" s="672"/>
      <c r="M830" s="672"/>
      <c r="N830" s="672"/>
      <c r="O830" s="672"/>
      <c r="P830" s="672"/>
      <c r="Q830" s="672"/>
      <c r="R830" s="672"/>
      <c r="S830" s="672"/>
      <c r="T830" s="672"/>
      <c r="U830" s="461"/>
      <c r="V830" s="461"/>
    </row>
    <row r="831">
      <c r="A831" s="225"/>
      <c r="B831" s="672"/>
      <c r="C831" s="672"/>
      <c r="D831" s="672"/>
      <c r="E831" s="672"/>
      <c r="F831" s="672"/>
      <c r="G831" s="672"/>
      <c r="H831" s="672"/>
      <c r="I831" s="672"/>
      <c r="J831" s="672"/>
      <c r="K831" s="672"/>
      <c r="L831" s="672"/>
      <c r="M831" s="672"/>
      <c r="N831" s="672"/>
      <c r="O831" s="672"/>
      <c r="P831" s="672"/>
      <c r="Q831" s="672"/>
      <c r="R831" s="672"/>
      <c r="S831" s="672"/>
      <c r="T831" s="672"/>
      <c r="U831" s="461"/>
      <c r="V831" s="461"/>
    </row>
    <row r="832">
      <c r="A832" s="225"/>
      <c r="B832" s="672"/>
      <c r="C832" s="672"/>
      <c r="D832" s="672"/>
      <c r="E832" s="672"/>
      <c r="F832" s="672"/>
      <c r="G832" s="672"/>
      <c r="H832" s="672"/>
      <c r="I832" s="672"/>
      <c r="J832" s="672"/>
      <c r="K832" s="672"/>
      <c r="L832" s="672"/>
      <c r="M832" s="672"/>
      <c r="N832" s="672"/>
      <c r="O832" s="672"/>
      <c r="P832" s="672"/>
      <c r="Q832" s="672"/>
      <c r="R832" s="672"/>
      <c r="S832" s="672"/>
      <c r="T832" s="672"/>
      <c r="U832" s="461"/>
      <c r="V832" s="461"/>
    </row>
    <row r="833">
      <c r="A833" s="225"/>
      <c r="B833" s="672"/>
      <c r="C833" s="672"/>
      <c r="D833" s="672"/>
      <c r="E833" s="672"/>
      <c r="F833" s="672"/>
      <c r="G833" s="672"/>
      <c r="H833" s="672"/>
      <c r="I833" s="672"/>
      <c r="J833" s="672"/>
      <c r="K833" s="672"/>
      <c r="L833" s="672"/>
      <c r="M833" s="672"/>
      <c r="N833" s="672"/>
      <c r="O833" s="672"/>
      <c r="P833" s="672"/>
      <c r="Q833" s="672"/>
      <c r="R833" s="672"/>
      <c r="S833" s="672"/>
      <c r="T833" s="672"/>
      <c r="U833" s="461"/>
      <c r="V833" s="461"/>
    </row>
    <row r="834">
      <c r="A834" s="225"/>
      <c r="B834" s="672"/>
      <c r="C834" s="672"/>
      <c r="D834" s="672"/>
      <c r="E834" s="672"/>
      <c r="F834" s="672"/>
      <c r="G834" s="672"/>
      <c r="H834" s="672"/>
      <c r="I834" s="672"/>
      <c r="J834" s="672"/>
      <c r="K834" s="672"/>
      <c r="L834" s="672"/>
      <c r="M834" s="672"/>
      <c r="N834" s="672"/>
      <c r="O834" s="672"/>
      <c r="P834" s="672"/>
      <c r="Q834" s="672"/>
      <c r="R834" s="672"/>
      <c r="S834" s="672"/>
      <c r="T834" s="672"/>
      <c r="U834" s="461"/>
      <c r="V834" s="461"/>
    </row>
    <row r="835">
      <c r="A835" s="225"/>
      <c r="B835" s="672"/>
      <c r="C835" s="672"/>
      <c r="D835" s="672"/>
      <c r="E835" s="672"/>
      <c r="F835" s="672"/>
      <c r="G835" s="672"/>
      <c r="H835" s="672"/>
      <c r="I835" s="672"/>
      <c r="J835" s="672"/>
      <c r="K835" s="672"/>
      <c r="L835" s="672"/>
      <c r="M835" s="672"/>
      <c r="N835" s="672"/>
      <c r="O835" s="672"/>
      <c r="P835" s="672"/>
      <c r="Q835" s="672"/>
      <c r="R835" s="672"/>
      <c r="S835" s="672"/>
      <c r="T835" s="672"/>
      <c r="U835" s="461"/>
      <c r="V835" s="461"/>
    </row>
    <row r="836">
      <c r="A836" s="225"/>
      <c r="B836" s="672"/>
      <c r="C836" s="672"/>
      <c r="D836" s="672"/>
      <c r="E836" s="672"/>
      <c r="F836" s="672"/>
      <c r="G836" s="672"/>
      <c r="H836" s="672"/>
      <c r="I836" s="672"/>
      <c r="J836" s="672"/>
      <c r="K836" s="672"/>
      <c r="L836" s="672"/>
      <c r="M836" s="672"/>
      <c r="N836" s="672"/>
      <c r="O836" s="672"/>
      <c r="P836" s="672"/>
      <c r="Q836" s="672"/>
      <c r="R836" s="672"/>
      <c r="S836" s="672"/>
      <c r="T836" s="672"/>
      <c r="U836" s="461"/>
      <c r="V836" s="461"/>
    </row>
    <row r="837">
      <c r="A837" s="225"/>
      <c r="B837" s="672"/>
      <c r="C837" s="672"/>
      <c r="D837" s="672"/>
      <c r="E837" s="672"/>
      <c r="F837" s="672"/>
      <c r="G837" s="672"/>
      <c r="H837" s="672"/>
      <c r="I837" s="672"/>
      <c r="J837" s="672"/>
      <c r="K837" s="672"/>
      <c r="L837" s="672"/>
      <c r="M837" s="672"/>
      <c r="N837" s="672"/>
      <c r="O837" s="672"/>
      <c r="P837" s="672"/>
      <c r="Q837" s="672"/>
      <c r="R837" s="672"/>
      <c r="S837" s="672"/>
      <c r="T837" s="672"/>
      <c r="U837" s="461"/>
      <c r="V837" s="461"/>
    </row>
    <row r="838">
      <c r="A838" s="225"/>
      <c r="B838" s="672"/>
      <c r="C838" s="672"/>
      <c r="D838" s="672"/>
      <c r="E838" s="672"/>
      <c r="F838" s="672"/>
      <c r="G838" s="672"/>
      <c r="H838" s="672"/>
      <c r="I838" s="672"/>
      <c r="J838" s="672"/>
      <c r="K838" s="672"/>
      <c r="L838" s="672"/>
      <c r="M838" s="672"/>
      <c r="N838" s="672"/>
      <c r="O838" s="672"/>
      <c r="P838" s="672"/>
      <c r="Q838" s="672"/>
      <c r="R838" s="672"/>
      <c r="S838" s="672"/>
      <c r="T838" s="672"/>
      <c r="U838" s="461"/>
      <c r="V838" s="461"/>
    </row>
    <row r="839">
      <c r="A839" s="225"/>
      <c r="B839" s="672"/>
      <c r="C839" s="672"/>
      <c r="D839" s="672"/>
      <c r="E839" s="672"/>
      <c r="F839" s="672"/>
      <c r="G839" s="672"/>
      <c r="H839" s="672"/>
      <c r="I839" s="672"/>
      <c r="J839" s="672"/>
      <c r="K839" s="672"/>
      <c r="L839" s="672"/>
      <c r="M839" s="672"/>
      <c r="N839" s="672"/>
      <c r="O839" s="672"/>
      <c r="P839" s="672"/>
      <c r="Q839" s="672"/>
      <c r="R839" s="672"/>
      <c r="S839" s="672"/>
      <c r="T839" s="672"/>
      <c r="U839" s="461"/>
      <c r="V839" s="461"/>
    </row>
    <row r="840">
      <c r="A840" s="225"/>
      <c r="B840" s="672"/>
      <c r="C840" s="672"/>
      <c r="D840" s="672"/>
      <c r="E840" s="672"/>
      <c r="F840" s="672"/>
      <c r="G840" s="672"/>
      <c r="H840" s="672"/>
      <c r="I840" s="672"/>
      <c r="J840" s="672"/>
      <c r="K840" s="672"/>
      <c r="L840" s="672"/>
      <c r="M840" s="672"/>
      <c r="N840" s="672"/>
      <c r="O840" s="672"/>
      <c r="P840" s="672"/>
      <c r="Q840" s="672"/>
      <c r="R840" s="672"/>
      <c r="S840" s="672"/>
      <c r="T840" s="672"/>
      <c r="U840" s="461"/>
      <c r="V840" s="461"/>
    </row>
    <row r="841">
      <c r="A841" s="225"/>
      <c r="B841" s="672"/>
      <c r="C841" s="672"/>
      <c r="D841" s="672"/>
      <c r="E841" s="672"/>
      <c r="F841" s="672"/>
      <c r="G841" s="672"/>
      <c r="H841" s="672"/>
      <c r="I841" s="672"/>
      <c r="J841" s="672"/>
      <c r="K841" s="672"/>
      <c r="L841" s="672"/>
      <c r="M841" s="672"/>
      <c r="N841" s="672"/>
      <c r="O841" s="672"/>
      <c r="P841" s="672"/>
      <c r="Q841" s="672"/>
      <c r="R841" s="672"/>
      <c r="S841" s="672"/>
      <c r="T841" s="672"/>
      <c r="U841" s="461"/>
      <c r="V841" s="461"/>
    </row>
    <row r="842">
      <c r="A842" s="225"/>
      <c r="B842" s="672"/>
      <c r="C842" s="672"/>
      <c r="D842" s="672"/>
      <c r="E842" s="672"/>
      <c r="F842" s="672"/>
      <c r="G842" s="672"/>
      <c r="H842" s="672"/>
      <c r="I842" s="672"/>
      <c r="J842" s="672"/>
      <c r="K842" s="672"/>
      <c r="L842" s="672"/>
      <c r="M842" s="672"/>
      <c r="N842" s="672"/>
      <c r="O842" s="672"/>
      <c r="P842" s="672"/>
      <c r="Q842" s="672"/>
      <c r="R842" s="672"/>
      <c r="S842" s="672"/>
      <c r="T842" s="672"/>
      <c r="U842" s="461"/>
      <c r="V842" s="461"/>
    </row>
    <row r="843">
      <c r="A843" s="225"/>
      <c r="B843" s="672"/>
      <c r="C843" s="672"/>
      <c r="D843" s="672"/>
      <c r="E843" s="672"/>
      <c r="F843" s="672"/>
      <c r="G843" s="672"/>
      <c r="H843" s="672"/>
      <c r="I843" s="672"/>
      <c r="J843" s="672"/>
      <c r="K843" s="672"/>
      <c r="L843" s="672"/>
      <c r="M843" s="672"/>
      <c r="N843" s="672"/>
      <c r="O843" s="672"/>
      <c r="P843" s="672"/>
      <c r="Q843" s="672"/>
      <c r="R843" s="672"/>
      <c r="S843" s="672"/>
      <c r="T843" s="672"/>
      <c r="U843" s="461"/>
      <c r="V843" s="461"/>
    </row>
    <row r="844">
      <c r="A844" s="225"/>
      <c r="B844" s="672"/>
      <c r="C844" s="672"/>
      <c r="D844" s="672"/>
      <c r="E844" s="672"/>
      <c r="F844" s="672"/>
      <c r="G844" s="672"/>
      <c r="H844" s="672"/>
      <c r="I844" s="672"/>
      <c r="J844" s="672"/>
      <c r="K844" s="672"/>
      <c r="L844" s="672"/>
      <c r="M844" s="672"/>
      <c r="N844" s="672"/>
      <c r="O844" s="672"/>
      <c r="P844" s="672"/>
      <c r="Q844" s="672"/>
      <c r="R844" s="672"/>
      <c r="S844" s="672"/>
      <c r="T844" s="672"/>
      <c r="U844" s="461"/>
      <c r="V844" s="461"/>
    </row>
    <row r="845">
      <c r="A845" s="225"/>
      <c r="B845" s="672"/>
      <c r="C845" s="672"/>
      <c r="D845" s="672"/>
      <c r="E845" s="672"/>
      <c r="F845" s="672"/>
      <c r="G845" s="672"/>
      <c r="H845" s="672"/>
      <c r="I845" s="672"/>
      <c r="J845" s="672"/>
      <c r="K845" s="672"/>
      <c r="L845" s="672"/>
      <c r="M845" s="672"/>
      <c r="N845" s="672"/>
      <c r="O845" s="672"/>
      <c r="P845" s="672"/>
      <c r="Q845" s="672"/>
      <c r="R845" s="672"/>
      <c r="S845" s="672"/>
      <c r="T845" s="672"/>
      <c r="U845" s="461"/>
      <c r="V845" s="461"/>
    </row>
    <row r="846">
      <c r="A846" s="225"/>
      <c r="B846" s="672"/>
      <c r="C846" s="672"/>
      <c r="D846" s="672"/>
      <c r="E846" s="672"/>
      <c r="F846" s="672"/>
      <c r="G846" s="672"/>
      <c r="H846" s="672"/>
      <c r="I846" s="672"/>
      <c r="J846" s="672"/>
      <c r="K846" s="672"/>
      <c r="L846" s="672"/>
      <c r="M846" s="672"/>
      <c r="N846" s="672"/>
      <c r="O846" s="672"/>
      <c r="P846" s="672"/>
      <c r="Q846" s="672"/>
      <c r="R846" s="672"/>
      <c r="S846" s="672"/>
      <c r="T846" s="672"/>
      <c r="U846" s="461"/>
      <c r="V846" s="461"/>
    </row>
    <row r="847">
      <c r="A847" s="225"/>
      <c r="B847" s="672"/>
      <c r="C847" s="672"/>
      <c r="D847" s="672"/>
      <c r="E847" s="672"/>
      <c r="F847" s="672"/>
      <c r="G847" s="672"/>
      <c r="H847" s="672"/>
      <c r="I847" s="672"/>
      <c r="J847" s="672"/>
      <c r="K847" s="672"/>
      <c r="L847" s="672"/>
      <c r="M847" s="672"/>
      <c r="N847" s="672"/>
      <c r="O847" s="672"/>
      <c r="P847" s="672"/>
      <c r="Q847" s="672"/>
      <c r="R847" s="672"/>
      <c r="S847" s="672"/>
      <c r="T847" s="672"/>
      <c r="U847" s="461"/>
      <c r="V847" s="461"/>
    </row>
    <row r="848">
      <c r="A848" s="225"/>
      <c r="B848" s="672"/>
      <c r="C848" s="672"/>
      <c r="D848" s="672"/>
      <c r="E848" s="672"/>
      <c r="F848" s="672"/>
      <c r="G848" s="672"/>
      <c r="H848" s="672"/>
      <c r="I848" s="672"/>
      <c r="J848" s="672"/>
      <c r="K848" s="672"/>
      <c r="L848" s="672"/>
      <c r="M848" s="672"/>
      <c r="N848" s="672"/>
      <c r="O848" s="672"/>
      <c r="P848" s="672"/>
      <c r="Q848" s="672"/>
      <c r="R848" s="672"/>
      <c r="S848" s="672"/>
      <c r="T848" s="672"/>
      <c r="U848" s="461"/>
      <c r="V848" s="461"/>
    </row>
    <row r="849">
      <c r="A849" s="225"/>
      <c r="B849" s="672"/>
      <c r="C849" s="672"/>
      <c r="D849" s="672"/>
      <c r="E849" s="672"/>
      <c r="F849" s="672"/>
      <c r="G849" s="672"/>
      <c r="H849" s="672"/>
      <c r="I849" s="672"/>
      <c r="J849" s="672"/>
      <c r="K849" s="672"/>
      <c r="L849" s="672"/>
      <c r="M849" s="672"/>
      <c r="N849" s="672"/>
      <c r="O849" s="672"/>
      <c r="P849" s="672"/>
      <c r="Q849" s="672"/>
      <c r="R849" s="672"/>
      <c r="S849" s="672"/>
      <c r="T849" s="672"/>
      <c r="U849" s="461"/>
      <c r="V849" s="461"/>
    </row>
    <row r="850">
      <c r="A850" s="225"/>
      <c r="B850" s="672"/>
      <c r="C850" s="672"/>
      <c r="D850" s="672"/>
      <c r="E850" s="672"/>
      <c r="F850" s="672"/>
      <c r="G850" s="672"/>
      <c r="H850" s="672"/>
      <c r="I850" s="672"/>
      <c r="J850" s="672"/>
      <c r="K850" s="672"/>
      <c r="L850" s="672"/>
      <c r="M850" s="672"/>
      <c r="N850" s="672"/>
      <c r="O850" s="672"/>
      <c r="P850" s="672"/>
      <c r="Q850" s="672"/>
      <c r="R850" s="672"/>
      <c r="S850" s="672"/>
      <c r="T850" s="672"/>
      <c r="U850" s="461"/>
      <c r="V850" s="461"/>
    </row>
    <row r="851">
      <c r="A851" s="225"/>
      <c r="B851" s="672"/>
      <c r="C851" s="672"/>
      <c r="D851" s="672"/>
      <c r="E851" s="672"/>
      <c r="F851" s="672"/>
      <c r="G851" s="672"/>
      <c r="H851" s="672"/>
      <c r="I851" s="672"/>
      <c r="J851" s="672"/>
      <c r="K851" s="672"/>
      <c r="L851" s="672"/>
      <c r="M851" s="672"/>
      <c r="N851" s="672"/>
      <c r="O851" s="672"/>
      <c r="P851" s="672"/>
      <c r="Q851" s="672"/>
      <c r="R851" s="672"/>
      <c r="S851" s="672"/>
      <c r="T851" s="672"/>
      <c r="U851" s="461"/>
      <c r="V851" s="461"/>
    </row>
    <row r="852">
      <c r="A852" s="225"/>
      <c r="B852" s="672"/>
      <c r="C852" s="672"/>
      <c r="D852" s="672"/>
      <c r="E852" s="672"/>
      <c r="F852" s="672"/>
      <c r="G852" s="672"/>
      <c r="H852" s="672"/>
      <c r="I852" s="672"/>
      <c r="J852" s="672"/>
      <c r="K852" s="672"/>
      <c r="L852" s="672"/>
      <c r="M852" s="672"/>
      <c r="N852" s="672"/>
      <c r="O852" s="672"/>
      <c r="P852" s="672"/>
      <c r="Q852" s="672"/>
      <c r="R852" s="672"/>
      <c r="S852" s="672"/>
      <c r="T852" s="672"/>
      <c r="U852" s="461"/>
      <c r="V852" s="461"/>
    </row>
    <row r="853">
      <c r="A853" s="225"/>
      <c r="B853" s="672"/>
      <c r="C853" s="672"/>
      <c r="D853" s="672"/>
      <c r="E853" s="672"/>
      <c r="F853" s="672"/>
      <c r="G853" s="672"/>
      <c r="H853" s="672"/>
      <c r="I853" s="672"/>
      <c r="J853" s="672"/>
      <c r="K853" s="672"/>
      <c r="L853" s="672"/>
      <c r="M853" s="672"/>
      <c r="N853" s="672"/>
      <c r="O853" s="672"/>
      <c r="P853" s="672"/>
      <c r="Q853" s="672"/>
      <c r="R853" s="672"/>
      <c r="S853" s="672"/>
      <c r="T853" s="672"/>
      <c r="U853" s="461"/>
      <c r="V853" s="461"/>
    </row>
    <row r="854">
      <c r="A854" s="225"/>
      <c r="B854" s="672"/>
      <c r="C854" s="672"/>
      <c r="D854" s="672"/>
      <c r="E854" s="672"/>
      <c r="F854" s="672"/>
      <c r="G854" s="672"/>
      <c r="H854" s="672"/>
      <c r="I854" s="672"/>
      <c r="J854" s="672"/>
      <c r="K854" s="672"/>
      <c r="L854" s="672"/>
      <c r="M854" s="672"/>
      <c r="N854" s="672"/>
      <c r="O854" s="672"/>
      <c r="P854" s="672"/>
      <c r="Q854" s="672"/>
      <c r="R854" s="672"/>
      <c r="S854" s="672"/>
      <c r="T854" s="672"/>
      <c r="U854" s="461"/>
      <c r="V854" s="461"/>
    </row>
    <row r="855">
      <c r="A855" s="225"/>
      <c r="B855" s="672"/>
      <c r="C855" s="672"/>
      <c r="D855" s="672"/>
      <c r="E855" s="672"/>
      <c r="F855" s="672"/>
      <c r="G855" s="672"/>
      <c r="H855" s="672"/>
      <c r="I855" s="672"/>
      <c r="J855" s="672"/>
      <c r="K855" s="672"/>
      <c r="L855" s="672"/>
      <c r="M855" s="672"/>
      <c r="N855" s="672"/>
      <c r="O855" s="672"/>
      <c r="P855" s="672"/>
      <c r="Q855" s="672"/>
      <c r="R855" s="672"/>
      <c r="S855" s="672"/>
      <c r="T855" s="672"/>
      <c r="U855" s="461"/>
      <c r="V855" s="461"/>
    </row>
    <row r="856">
      <c r="A856" s="225"/>
      <c r="B856" s="672"/>
      <c r="C856" s="672"/>
      <c r="D856" s="672"/>
      <c r="E856" s="672"/>
      <c r="F856" s="672"/>
      <c r="G856" s="672"/>
      <c r="H856" s="672"/>
      <c r="I856" s="672"/>
      <c r="J856" s="672"/>
      <c r="K856" s="672"/>
      <c r="L856" s="672"/>
      <c r="M856" s="672"/>
      <c r="N856" s="672"/>
      <c r="O856" s="672"/>
      <c r="P856" s="672"/>
      <c r="Q856" s="672"/>
      <c r="R856" s="672"/>
      <c r="S856" s="672"/>
      <c r="T856" s="672"/>
      <c r="U856" s="461"/>
      <c r="V856" s="461"/>
    </row>
    <row r="857">
      <c r="A857" s="225"/>
      <c r="B857" s="672"/>
      <c r="C857" s="672"/>
      <c r="D857" s="672"/>
      <c r="E857" s="672"/>
      <c r="F857" s="672"/>
      <c r="G857" s="672"/>
      <c r="H857" s="672"/>
      <c r="I857" s="672"/>
      <c r="J857" s="672"/>
      <c r="K857" s="672"/>
      <c r="L857" s="672"/>
      <c r="M857" s="672"/>
      <c r="N857" s="672"/>
      <c r="O857" s="672"/>
      <c r="P857" s="672"/>
      <c r="Q857" s="672"/>
      <c r="R857" s="672"/>
      <c r="S857" s="672"/>
      <c r="T857" s="672"/>
      <c r="U857" s="461"/>
      <c r="V857" s="461"/>
    </row>
    <row r="858">
      <c r="A858" s="225"/>
      <c r="B858" s="672"/>
      <c r="C858" s="672"/>
      <c r="D858" s="672"/>
      <c r="E858" s="672"/>
      <c r="F858" s="672"/>
      <c r="G858" s="672"/>
      <c r="H858" s="672"/>
      <c r="I858" s="672"/>
      <c r="J858" s="672"/>
      <c r="K858" s="672"/>
      <c r="L858" s="672"/>
      <c r="M858" s="672"/>
      <c r="N858" s="672"/>
      <c r="O858" s="672"/>
      <c r="P858" s="672"/>
      <c r="Q858" s="672"/>
      <c r="R858" s="672"/>
      <c r="S858" s="672"/>
      <c r="T858" s="672"/>
      <c r="U858" s="461"/>
      <c r="V858" s="461"/>
    </row>
    <row r="859">
      <c r="A859" s="225"/>
      <c r="B859" s="672"/>
      <c r="C859" s="672"/>
      <c r="D859" s="672"/>
      <c r="E859" s="672"/>
      <c r="F859" s="672"/>
      <c r="G859" s="672"/>
      <c r="H859" s="672"/>
      <c r="I859" s="672"/>
      <c r="J859" s="672"/>
      <c r="K859" s="672"/>
      <c r="L859" s="672"/>
      <c r="M859" s="672"/>
      <c r="N859" s="672"/>
      <c r="O859" s="672"/>
      <c r="P859" s="672"/>
      <c r="Q859" s="672"/>
      <c r="R859" s="672"/>
      <c r="S859" s="672"/>
      <c r="T859" s="672"/>
      <c r="U859" s="461"/>
      <c r="V859" s="461"/>
    </row>
    <row r="860">
      <c r="A860" s="225"/>
      <c r="B860" s="672"/>
      <c r="C860" s="672"/>
      <c r="D860" s="672"/>
      <c r="E860" s="672"/>
      <c r="F860" s="672"/>
      <c r="G860" s="672"/>
      <c r="H860" s="672"/>
      <c r="I860" s="672"/>
      <c r="J860" s="672"/>
      <c r="K860" s="672"/>
      <c r="L860" s="672"/>
      <c r="M860" s="672"/>
      <c r="N860" s="672"/>
      <c r="O860" s="672"/>
      <c r="P860" s="672"/>
      <c r="Q860" s="672"/>
      <c r="R860" s="672"/>
      <c r="S860" s="672"/>
      <c r="T860" s="672"/>
      <c r="U860" s="461"/>
      <c r="V860" s="461"/>
    </row>
    <row r="861">
      <c r="A861" s="225"/>
      <c r="B861" s="672"/>
      <c r="C861" s="672"/>
      <c r="D861" s="672"/>
      <c r="E861" s="672"/>
      <c r="F861" s="672"/>
      <c r="G861" s="672"/>
      <c r="H861" s="672"/>
      <c r="I861" s="672"/>
      <c r="J861" s="672"/>
      <c r="K861" s="672"/>
      <c r="L861" s="672"/>
      <c r="M861" s="672"/>
      <c r="N861" s="672"/>
      <c r="O861" s="672"/>
      <c r="P861" s="672"/>
      <c r="Q861" s="672"/>
      <c r="R861" s="672"/>
      <c r="S861" s="672"/>
      <c r="T861" s="672"/>
      <c r="U861" s="461"/>
      <c r="V861" s="461"/>
    </row>
    <row r="862">
      <c r="A862" s="225"/>
      <c r="B862" s="672"/>
      <c r="C862" s="672"/>
      <c r="D862" s="672"/>
      <c r="E862" s="672"/>
      <c r="F862" s="672"/>
      <c r="G862" s="672"/>
      <c r="H862" s="672"/>
      <c r="I862" s="672"/>
      <c r="J862" s="672"/>
      <c r="K862" s="672"/>
      <c r="L862" s="672"/>
      <c r="M862" s="672"/>
      <c r="N862" s="672"/>
      <c r="O862" s="672"/>
      <c r="P862" s="672"/>
      <c r="Q862" s="672"/>
      <c r="R862" s="672"/>
      <c r="S862" s="672"/>
      <c r="T862" s="672"/>
      <c r="U862" s="461"/>
      <c r="V862" s="461"/>
    </row>
    <row r="863">
      <c r="A863" s="225"/>
      <c r="B863" s="672"/>
      <c r="C863" s="672"/>
      <c r="D863" s="672"/>
      <c r="E863" s="672"/>
      <c r="F863" s="672"/>
      <c r="G863" s="672"/>
      <c r="H863" s="672"/>
      <c r="I863" s="672"/>
      <c r="J863" s="672"/>
      <c r="K863" s="672"/>
      <c r="L863" s="672"/>
      <c r="M863" s="672"/>
      <c r="N863" s="672"/>
      <c r="O863" s="672"/>
      <c r="P863" s="672"/>
      <c r="Q863" s="672"/>
      <c r="R863" s="672"/>
      <c r="S863" s="672"/>
      <c r="T863" s="672"/>
      <c r="U863" s="461"/>
      <c r="V863" s="461"/>
    </row>
    <row r="864">
      <c r="A864" s="225"/>
      <c r="B864" s="672"/>
      <c r="C864" s="672"/>
      <c r="D864" s="672"/>
      <c r="E864" s="672"/>
      <c r="F864" s="672"/>
      <c r="G864" s="672"/>
      <c r="H864" s="672"/>
      <c r="I864" s="672"/>
      <c r="J864" s="672"/>
      <c r="K864" s="672"/>
      <c r="L864" s="672"/>
      <c r="M864" s="672"/>
      <c r="N864" s="672"/>
      <c r="O864" s="672"/>
      <c r="P864" s="672"/>
      <c r="Q864" s="672"/>
      <c r="R864" s="672"/>
      <c r="S864" s="672"/>
      <c r="T864" s="672"/>
      <c r="U864" s="461"/>
      <c r="V864" s="461"/>
    </row>
    <row r="865">
      <c r="A865" s="225"/>
      <c r="B865" s="672"/>
      <c r="C865" s="672"/>
      <c r="D865" s="672"/>
      <c r="E865" s="672"/>
      <c r="F865" s="672"/>
      <c r="G865" s="672"/>
      <c r="H865" s="672"/>
      <c r="I865" s="672"/>
      <c r="J865" s="672"/>
      <c r="K865" s="672"/>
      <c r="L865" s="672"/>
      <c r="M865" s="672"/>
      <c r="N865" s="672"/>
      <c r="O865" s="672"/>
      <c r="P865" s="672"/>
      <c r="Q865" s="672"/>
      <c r="R865" s="672"/>
      <c r="S865" s="672"/>
      <c r="T865" s="672"/>
      <c r="U865" s="461"/>
      <c r="V865" s="461"/>
    </row>
    <row r="866">
      <c r="A866" s="225"/>
      <c r="B866" s="672"/>
      <c r="C866" s="672"/>
      <c r="D866" s="672"/>
      <c r="E866" s="672"/>
      <c r="F866" s="672"/>
      <c r="G866" s="672"/>
      <c r="H866" s="672"/>
      <c r="I866" s="672"/>
      <c r="J866" s="672"/>
      <c r="K866" s="672"/>
      <c r="L866" s="672"/>
      <c r="M866" s="672"/>
      <c r="N866" s="672"/>
      <c r="O866" s="672"/>
      <c r="P866" s="672"/>
      <c r="Q866" s="672"/>
      <c r="R866" s="672"/>
      <c r="S866" s="672"/>
      <c r="T866" s="672"/>
      <c r="U866" s="461"/>
      <c r="V866" s="461"/>
    </row>
    <row r="867">
      <c r="A867" s="225"/>
      <c r="B867" s="672"/>
      <c r="C867" s="672"/>
      <c r="D867" s="672"/>
      <c r="E867" s="672"/>
      <c r="F867" s="672"/>
      <c r="G867" s="672"/>
      <c r="H867" s="672"/>
      <c r="I867" s="672"/>
      <c r="J867" s="672"/>
      <c r="K867" s="672"/>
      <c r="L867" s="672"/>
      <c r="M867" s="672"/>
      <c r="N867" s="672"/>
      <c r="O867" s="672"/>
      <c r="P867" s="672"/>
      <c r="Q867" s="672"/>
      <c r="R867" s="672"/>
      <c r="S867" s="672"/>
      <c r="T867" s="672"/>
      <c r="U867" s="461"/>
      <c r="V867" s="461"/>
    </row>
    <row r="868">
      <c r="A868" s="225"/>
      <c r="B868" s="672"/>
      <c r="C868" s="672"/>
      <c r="D868" s="672"/>
      <c r="E868" s="672"/>
      <c r="F868" s="672"/>
      <c r="G868" s="672"/>
      <c r="H868" s="672"/>
      <c r="I868" s="672"/>
      <c r="J868" s="672"/>
      <c r="K868" s="672"/>
      <c r="L868" s="672"/>
      <c r="M868" s="672"/>
      <c r="N868" s="672"/>
      <c r="O868" s="672"/>
      <c r="P868" s="672"/>
      <c r="Q868" s="672"/>
      <c r="R868" s="672"/>
      <c r="S868" s="672"/>
      <c r="T868" s="672"/>
      <c r="U868" s="461"/>
      <c r="V868" s="461"/>
    </row>
    <row r="869">
      <c r="A869" s="225"/>
      <c r="B869" s="672"/>
      <c r="C869" s="672"/>
      <c r="D869" s="672"/>
      <c r="E869" s="672"/>
      <c r="F869" s="672"/>
      <c r="G869" s="672"/>
      <c r="H869" s="672"/>
      <c r="I869" s="672"/>
      <c r="J869" s="672"/>
      <c r="K869" s="672"/>
      <c r="L869" s="672"/>
      <c r="M869" s="672"/>
      <c r="N869" s="672"/>
      <c r="O869" s="672"/>
      <c r="P869" s="672"/>
      <c r="Q869" s="672"/>
      <c r="R869" s="672"/>
      <c r="S869" s="672"/>
      <c r="T869" s="672"/>
      <c r="U869" s="461"/>
      <c r="V869" s="461"/>
    </row>
    <row r="870">
      <c r="A870" s="225"/>
      <c r="B870" s="672"/>
      <c r="C870" s="672"/>
      <c r="D870" s="672"/>
      <c r="E870" s="672"/>
      <c r="F870" s="672"/>
      <c r="G870" s="672"/>
      <c r="H870" s="672"/>
      <c r="I870" s="672"/>
      <c r="J870" s="672"/>
      <c r="K870" s="672"/>
      <c r="L870" s="672"/>
      <c r="M870" s="672"/>
      <c r="N870" s="672"/>
      <c r="O870" s="672"/>
      <c r="P870" s="672"/>
      <c r="Q870" s="672"/>
      <c r="R870" s="672"/>
      <c r="S870" s="672"/>
      <c r="T870" s="672"/>
      <c r="U870" s="461"/>
      <c r="V870" s="461"/>
    </row>
    <row r="871">
      <c r="A871" s="225"/>
      <c r="B871" s="672"/>
      <c r="C871" s="672"/>
      <c r="D871" s="672"/>
      <c r="E871" s="672"/>
      <c r="F871" s="672"/>
      <c r="G871" s="672"/>
      <c r="H871" s="672"/>
      <c r="I871" s="672"/>
      <c r="J871" s="672"/>
      <c r="K871" s="672"/>
      <c r="L871" s="672"/>
      <c r="M871" s="672"/>
      <c r="N871" s="672"/>
      <c r="O871" s="672"/>
      <c r="P871" s="672"/>
      <c r="Q871" s="672"/>
      <c r="R871" s="672"/>
      <c r="S871" s="672"/>
      <c r="T871" s="672"/>
      <c r="U871" s="461"/>
      <c r="V871" s="461"/>
    </row>
    <row r="872">
      <c r="A872" s="225"/>
      <c r="B872" s="672"/>
      <c r="C872" s="672"/>
      <c r="D872" s="672"/>
      <c r="E872" s="672"/>
      <c r="F872" s="672"/>
      <c r="G872" s="672"/>
      <c r="H872" s="672"/>
      <c r="I872" s="672"/>
      <c r="J872" s="672"/>
      <c r="K872" s="672"/>
      <c r="L872" s="672"/>
      <c r="M872" s="672"/>
      <c r="N872" s="672"/>
      <c r="O872" s="672"/>
      <c r="P872" s="672"/>
      <c r="Q872" s="672"/>
      <c r="R872" s="672"/>
      <c r="S872" s="672"/>
      <c r="T872" s="672"/>
      <c r="U872" s="461"/>
      <c r="V872" s="461"/>
    </row>
    <row r="873">
      <c r="A873" s="225"/>
      <c r="B873" s="672"/>
      <c r="C873" s="672"/>
      <c r="D873" s="672"/>
      <c r="E873" s="672"/>
      <c r="F873" s="672"/>
      <c r="G873" s="672"/>
      <c r="H873" s="672"/>
      <c r="I873" s="672"/>
      <c r="J873" s="672"/>
      <c r="K873" s="672"/>
      <c r="L873" s="672"/>
      <c r="M873" s="672"/>
      <c r="N873" s="672"/>
      <c r="O873" s="672"/>
      <c r="P873" s="672"/>
      <c r="Q873" s="672"/>
      <c r="R873" s="672"/>
      <c r="S873" s="672"/>
      <c r="T873" s="672"/>
      <c r="U873" s="461"/>
      <c r="V873" s="461"/>
    </row>
    <row r="874">
      <c r="A874" s="225"/>
      <c r="B874" s="672"/>
      <c r="C874" s="672"/>
      <c r="D874" s="672"/>
      <c r="E874" s="672"/>
      <c r="F874" s="672"/>
      <c r="G874" s="672"/>
      <c r="H874" s="672"/>
      <c r="I874" s="672"/>
      <c r="J874" s="672"/>
      <c r="K874" s="672"/>
      <c r="L874" s="672"/>
      <c r="M874" s="672"/>
      <c r="N874" s="672"/>
      <c r="O874" s="672"/>
      <c r="P874" s="672"/>
      <c r="Q874" s="672"/>
      <c r="R874" s="672"/>
      <c r="S874" s="672"/>
      <c r="T874" s="672"/>
      <c r="U874" s="461"/>
      <c r="V874" s="461"/>
    </row>
    <row r="875">
      <c r="A875" s="225"/>
      <c r="B875" s="672"/>
      <c r="C875" s="672"/>
      <c r="D875" s="672"/>
      <c r="E875" s="672"/>
      <c r="F875" s="672"/>
      <c r="G875" s="672"/>
      <c r="H875" s="672"/>
      <c r="I875" s="672"/>
      <c r="J875" s="672"/>
      <c r="K875" s="672"/>
      <c r="L875" s="672"/>
      <c r="M875" s="672"/>
      <c r="N875" s="672"/>
      <c r="O875" s="672"/>
      <c r="P875" s="672"/>
      <c r="Q875" s="672"/>
      <c r="R875" s="672"/>
      <c r="S875" s="672"/>
      <c r="T875" s="672"/>
      <c r="U875" s="461"/>
      <c r="V875" s="461"/>
    </row>
    <row r="876">
      <c r="A876" s="225"/>
      <c r="B876" s="672"/>
      <c r="C876" s="672"/>
      <c r="D876" s="672"/>
      <c r="E876" s="672"/>
      <c r="F876" s="672"/>
      <c r="G876" s="672"/>
      <c r="H876" s="672"/>
      <c r="I876" s="672"/>
      <c r="J876" s="672"/>
      <c r="K876" s="672"/>
      <c r="L876" s="672"/>
      <c r="M876" s="672"/>
      <c r="N876" s="672"/>
      <c r="O876" s="672"/>
      <c r="P876" s="672"/>
      <c r="Q876" s="672"/>
      <c r="R876" s="672"/>
      <c r="S876" s="672"/>
      <c r="T876" s="672"/>
      <c r="U876" s="461"/>
      <c r="V876" s="461"/>
    </row>
    <row r="877">
      <c r="A877" s="225"/>
      <c r="B877" s="672"/>
      <c r="C877" s="672"/>
      <c r="D877" s="672"/>
      <c r="E877" s="672"/>
      <c r="F877" s="672"/>
      <c r="G877" s="672"/>
      <c r="H877" s="672"/>
      <c r="I877" s="672"/>
      <c r="J877" s="672"/>
      <c r="K877" s="672"/>
      <c r="L877" s="672"/>
      <c r="M877" s="672"/>
      <c r="N877" s="672"/>
      <c r="O877" s="672"/>
      <c r="P877" s="672"/>
      <c r="Q877" s="672"/>
      <c r="R877" s="672"/>
      <c r="S877" s="672"/>
      <c r="T877" s="672"/>
      <c r="U877" s="461"/>
      <c r="V877" s="461"/>
    </row>
    <row r="878">
      <c r="A878" s="225"/>
      <c r="B878" s="672"/>
      <c r="C878" s="672"/>
      <c r="D878" s="672"/>
      <c r="E878" s="672"/>
      <c r="F878" s="672"/>
      <c r="G878" s="672"/>
      <c r="H878" s="672"/>
      <c r="I878" s="672"/>
      <c r="J878" s="672"/>
      <c r="K878" s="672"/>
      <c r="L878" s="672"/>
      <c r="M878" s="672"/>
      <c r="N878" s="672"/>
      <c r="O878" s="672"/>
      <c r="P878" s="672"/>
      <c r="Q878" s="672"/>
      <c r="R878" s="672"/>
      <c r="S878" s="672"/>
      <c r="T878" s="672"/>
      <c r="U878" s="461"/>
      <c r="V878" s="461"/>
    </row>
    <row r="879">
      <c r="A879" s="225"/>
      <c r="B879" s="672"/>
      <c r="C879" s="672"/>
      <c r="D879" s="672"/>
      <c r="E879" s="672"/>
      <c r="F879" s="672"/>
      <c r="G879" s="672"/>
      <c r="H879" s="672"/>
      <c r="I879" s="672"/>
      <c r="J879" s="672"/>
      <c r="K879" s="672"/>
      <c r="L879" s="672"/>
      <c r="M879" s="672"/>
      <c r="N879" s="672"/>
      <c r="O879" s="672"/>
      <c r="P879" s="672"/>
      <c r="Q879" s="672"/>
      <c r="R879" s="672"/>
      <c r="S879" s="672"/>
      <c r="T879" s="672"/>
      <c r="U879" s="461"/>
      <c r="V879" s="461"/>
    </row>
    <row r="880">
      <c r="A880" s="225"/>
      <c r="B880" s="672"/>
      <c r="C880" s="672"/>
      <c r="D880" s="672"/>
      <c r="E880" s="672"/>
      <c r="F880" s="672"/>
      <c r="G880" s="672"/>
      <c r="H880" s="672"/>
      <c r="I880" s="672"/>
      <c r="J880" s="672"/>
      <c r="K880" s="672"/>
      <c r="L880" s="672"/>
      <c r="M880" s="672"/>
      <c r="N880" s="672"/>
      <c r="O880" s="672"/>
      <c r="P880" s="672"/>
      <c r="Q880" s="672"/>
      <c r="R880" s="672"/>
      <c r="S880" s="672"/>
      <c r="T880" s="672"/>
      <c r="U880" s="461"/>
      <c r="V880" s="461"/>
    </row>
    <row r="881">
      <c r="A881" s="225"/>
      <c r="B881" s="672"/>
      <c r="C881" s="672"/>
      <c r="D881" s="672"/>
      <c r="E881" s="672"/>
      <c r="F881" s="672"/>
      <c r="G881" s="672"/>
      <c r="H881" s="672"/>
      <c r="I881" s="672"/>
      <c r="J881" s="672"/>
      <c r="K881" s="672"/>
      <c r="L881" s="672"/>
      <c r="M881" s="672"/>
      <c r="N881" s="672"/>
      <c r="O881" s="672"/>
      <c r="P881" s="672"/>
      <c r="Q881" s="672"/>
      <c r="R881" s="672"/>
      <c r="S881" s="672"/>
      <c r="T881" s="672"/>
      <c r="U881" s="461"/>
      <c r="V881" s="461"/>
    </row>
    <row r="882">
      <c r="A882" s="225"/>
      <c r="B882" s="672"/>
      <c r="C882" s="672"/>
      <c r="D882" s="672"/>
      <c r="E882" s="672"/>
      <c r="F882" s="672"/>
      <c r="G882" s="672"/>
      <c r="H882" s="672"/>
      <c r="I882" s="672"/>
      <c r="J882" s="672"/>
      <c r="K882" s="672"/>
      <c r="L882" s="672"/>
      <c r="M882" s="672"/>
      <c r="N882" s="672"/>
      <c r="O882" s="672"/>
      <c r="P882" s="672"/>
      <c r="Q882" s="672"/>
      <c r="R882" s="672"/>
      <c r="S882" s="672"/>
      <c r="T882" s="672"/>
      <c r="U882" s="461"/>
      <c r="V882" s="461"/>
    </row>
    <row r="883">
      <c r="A883" s="225"/>
      <c r="B883" s="672"/>
      <c r="C883" s="672"/>
      <c r="D883" s="672"/>
      <c r="E883" s="672"/>
      <c r="F883" s="672"/>
      <c r="G883" s="672"/>
      <c r="H883" s="672"/>
      <c r="I883" s="672"/>
      <c r="J883" s="672"/>
      <c r="K883" s="672"/>
      <c r="L883" s="672"/>
      <c r="M883" s="672"/>
      <c r="N883" s="672"/>
      <c r="O883" s="672"/>
      <c r="P883" s="672"/>
      <c r="Q883" s="672"/>
      <c r="R883" s="672"/>
      <c r="S883" s="672"/>
      <c r="T883" s="672"/>
      <c r="U883" s="461"/>
      <c r="V883" s="461"/>
    </row>
    <row r="884">
      <c r="A884" s="225"/>
      <c r="B884" s="672"/>
      <c r="C884" s="672"/>
      <c r="D884" s="672"/>
      <c r="E884" s="672"/>
      <c r="F884" s="672"/>
      <c r="G884" s="672"/>
      <c r="H884" s="672"/>
      <c r="I884" s="672"/>
      <c r="J884" s="672"/>
      <c r="K884" s="672"/>
      <c r="L884" s="672"/>
      <c r="M884" s="672"/>
      <c r="N884" s="672"/>
      <c r="O884" s="672"/>
      <c r="P884" s="672"/>
      <c r="Q884" s="672"/>
      <c r="R884" s="672"/>
      <c r="S884" s="672"/>
      <c r="T884" s="672"/>
      <c r="U884" s="461"/>
      <c r="V884" s="461"/>
    </row>
    <row r="885">
      <c r="A885" s="225"/>
      <c r="B885" s="672"/>
      <c r="C885" s="672"/>
      <c r="D885" s="672"/>
      <c r="E885" s="672"/>
      <c r="F885" s="672"/>
      <c r="G885" s="672"/>
      <c r="H885" s="672"/>
      <c r="I885" s="672"/>
      <c r="J885" s="672"/>
      <c r="K885" s="672"/>
      <c r="L885" s="672"/>
      <c r="M885" s="672"/>
      <c r="N885" s="672"/>
      <c r="O885" s="672"/>
      <c r="P885" s="672"/>
      <c r="Q885" s="672"/>
      <c r="R885" s="672"/>
      <c r="S885" s="672"/>
      <c r="T885" s="672"/>
      <c r="U885" s="461"/>
      <c r="V885" s="461"/>
    </row>
    <row r="886">
      <c r="A886" s="225"/>
      <c r="B886" s="672"/>
      <c r="C886" s="672"/>
      <c r="D886" s="672"/>
      <c r="E886" s="672"/>
      <c r="F886" s="672"/>
      <c r="G886" s="672"/>
      <c r="H886" s="672"/>
      <c r="I886" s="672"/>
      <c r="J886" s="672"/>
      <c r="K886" s="672"/>
      <c r="L886" s="672"/>
      <c r="M886" s="672"/>
      <c r="N886" s="672"/>
      <c r="O886" s="672"/>
      <c r="P886" s="672"/>
      <c r="Q886" s="672"/>
      <c r="R886" s="672"/>
      <c r="S886" s="672"/>
      <c r="T886" s="672"/>
      <c r="U886" s="461"/>
      <c r="V886" s="461"/>
    </row>
    <row r="887">
      <c r="A887" s="225"/>
      <c r="B887" s="672"/>
      <c r="C887" s="672"/>
      <c r="D887" s="672"/>
      <c r="E887" s="672"/>
      <c r="F887" s="672"/>
      <c r="G887" s="672"/>
      <c r="H887" s="672"/>
      <c r="I887" s="672"/>
      <c r="J887" s="672"/>
      <c r="K887" s="672"/>
      <c r="L887" s="672"/>
      <c r="M887" s="672"/>
      <c r="N887" s="672"/>
      <c r="O887" s="672"/>
      <c r="P887" s="672"/>
      <c r="Q887" s="672"/>
      <c r="R887" s="672"/>
      <c r="S887" s="672"/>
      <c r="T887" s="672"/>
      <c r="U887" s="461"/>
      <c r="V887" s="461"/>
    </row>
    <row r="888">
      <c r="A888" s="225"/>
      <c r="B888" s="672"/>
      <c r="C888" s="672"/>
      <c r="D888" s="672"/>
      <c r="E888" s="672"/>
      <c r="F888" s="672"/>
      <c r="G888" s="672"/>
      <c r="H888" s="672"/>
      <c r="I888" s="672"/>
      <c r="J888" s="672"/>
      <c r="K888" s="672"/>
      <c r="L888" s="672"/>
      <c r="M888" s="672"/>
      <c r="N888" s="672"/>
      <c r="O888" s="672"/>
      <c r="P888" s="672"/>
      <c r="Q888" s="672"/>
      <c r="R888" s="672"/>
      <c r="S888" s="672"/>
      <c r="T888" s="672"/>
      <c r="U888" s="461"/>
      <c r="V888" s="461"/>
    </row>
    <row r="889">
      <c r="A889" s="225"/>
      <c r="B889" s="672"/>
      <c r="C889" s="672"/>
      <c r="D889" s="672"/>
      <c r="E889" s="672"/>
      <c r="F889" s="672"/>
      <c r="G889" s="672"/>
      <c r="H889" s="672"/>
      <c r="I889" s="672"/>
      <c r="J889" s="672"/>
      <c r="K889" s="672"/>
      <c r="L889" s="672"/>
      <c r="M889" s="672"/>
      <c r="N889" s="672"/>
      <c r="O889" s="672"/>
      <c r="P889" s="672"/>
      <c r="Q889" s="672"/>
      <c r="R889" s="672"/>
      <c r="S889" s="672"/>
      <c r="T889" s="672"/>
      <c r="U889" s="461"/>
      <c r="V889" s="461"/>
    </row>
    <row r="890">
      <c r="A890" s="225"/>
      <c r="B890" s="672"/>
      <c r="C890" s="672"/>
      <c r="D890" s="672"/>
      <c r="E890" s="672"/>
      <c r="F890" s="672"/>
      <c r="G890" s="672"/>
      <c r="H890" s="672"/>
      <c r="I890" s="672"/>
      <c r="J890" s="672"/>
      <c r="K890" s="672"/>
      <c r="L890" s="672"/>
      <c r="M890" s="672"/>
      <c r="N890" s="672"/>
      <c r="O890" s="672"/>
      <c r="P890" s="672"/>
      <c r="Q890" s="672"/>
      <c r="R890" s="672"/>
      <c r="S890" s="672"/>
      <c r="T890" s="672"/>
      <c r="U890" s="461"/>
      <c r="V890" s="461"/>
    </row>
    <row r="891">
      <c r="A891" s="225"/>
      <c r="B891" s="672"/>
      <c r="C891" s="672"/>
      <c r="D891" s="672"/>
      <c r="E891" s="672"/>
      <c r="F891" s="672"/>
      <c r="G891" s="672"/>
      <c r="H891" s="672"/>
      <c r="I891" s="672"/>
      <c r="J891" s="672"/>
      <c r="K891" s="672"/>
      <c r="L891" s="672"/>
      <c r="M891" s="672"/>
      <c r="N891" s="672"/>
      <c r="O891" s="672"/>
      <c r="P891" s="672"/>
      <c r="Q891" s="672"/>
      <c r="R891" s="672"/>
      <c r="S891" s="672"/>
      <c r="T891" s="672"/>
      <c r="U891" s="461"/>
      <c r="V891" s="461"/>
    </row>
    <row r="892">
      <c r="A892" s="225"/>
      <c r="B892" s="672"/>
      <c r="C892" s="672"/>
      <c r="D892" s="672"/>
      <c r="E892" s="672"/>
      <c r="F892" s="672"/>
      <c r="G892" s="672"/>
      <c r="H892" s="672"/>
      <c r="I892" s="672"/>
      <c r="J892" s="672"/>
      <c r="K892" s="672"/>
      <c r="L892" s="672"/>
      <c r="M892" s="672"/>
      <c r="N892" s="672"/>
      <c r="O892" s="672"/>
      <c r="P892" s="672"/>
      <c r="Q892" s="672"/>
      <c r="R892" s="672"/>
      <c r="S892" s="672"/>
      <c r="T892" s="672"/>
      <c r="U892" s="461"/>
      <c r="V892" s="461"/>
    </row>
    <row r="893">
      <c r="A893" s="225"/>
      <c r="B893" s="672"/>
      <c r="C893" s="672"/>
      <c r="D893" s="672"/>
      <c r="E893" s="672"/>
      <c r="F893" s="672"/>
      <c r="G893" s="672"/>
      <c r="H893" s="672"/>
      <c r="I893" s="672"/>
      <c r="J893" s="672"/>
      <c r="K893" s="672"/>
      <c r="L893" s="672"/>
      <c r="M893" s="672"/>
      <c r="N893" s="672"/>
      <c r="O893" s="672"/>
      <c r="P893" s="672"/>
      <c r="Q893" s="672"/>
      <c r="R893" s="672"/>
      <c r="S893" s="672"/>
      <c r="T893" s="672"/>
      <c r="U893" s="461"/>
      <c r="V893" s="461"/>
    </row>
    <row r="894">
      <c r="A894" s="225"/>
      <c r="B894" s="672"/>
      <c r="C894" s="672"/>
      <c r="D894" s="672"/>
      <c r="E894" s="672"/>
      <c r="F894" s="672"/>
      <c r="G894" s="672"/>
      <c r="H894" s="672"/>
      <c r="I894" s="672"/>
      <c r="J894" s="672"/>
      <c r="K894" s="672"/>
      <c r="L894" s="672"/>
      <c r="M894" s="672"/>
      <c r="N894" s="672"/>
      <c r="O894" s="672"/>
      <c r="P894" s="672"/>
      <c r="Q894" s="672"/>
      <c r="R894" s="672"/>
      <c r="S894" s="672"/>
      <c r="T894" s="672"/>
      <c r="U894" s="461"/>
      <c r="V894" s="461"/>
    </row>
    <row r="895">
      <c r="A895" s="225"/>
      <c r="B895" s="672"/>
      <c r="C895" s="672"/>
      <c r="D895" s="672"/>
      <c r="E895" s="672"/>
      <c r="F895" s="672"/>
      <c r="G895" s="672"/>
      <c r="H895" s="672"/>
      <c r="I895" s="672"/>
      <c r="J895" s="672"/>
      <c r="K895" s="672"/>
      <c r="L895" s="672"/>
      <c r="M895" s="672"/>
      <c r="N895" s="672"/>
      <c r="O895" s="672"/>
      <c r="P895" s="672"/>
      <c r="Q895" s="672"/>
      <c r="R895" s="672"/>
      <c r="S895" s="672"/>
      <c r="T895" s="672"/>
      <c r="U895" s="461"/>
      <c r="V895" s="461"/>
    </row>
    <row r="896">
      <c r="A896" s="225"/>
      <c r="B896" s="672"/>
      <c r="C896" s="672"/>
      <c r="D896" s="672"/>
      <c r="E896" s="672"/>
      <c r="F896" s="672"/>
      <c r="G896" s="672"/>
      <c r="H896" s="672"/>
      <c r="I896" s="672"/>
      <c r="J896" s="672"/>
      <c r="K896" s="672"/>
      <c r="L896" s="672"/>
      <c r="M896" s="672"/>
      <c r="N896" s="672"/>
      <c r="O896" s="672"/>
      <c r="P896" s="672"/>
      <c r="Q896" s="672"/>
      <c r="R896" s="672"/>
      <c r="S896" s="672"/>
      <c r="T896" s="672"/>
      <c r="U896" s="461"/>
      <c r="V896" s="461"/>
    </row>
    <row r="897">
      <c r="A897" s="225"/>
      <c r="B897" s="672"/>
      <c r="C897" s="672"/>
      <c r="D897" s="672"/>
      <c r="E897" s="672"/>
      <c r="F897" s="672"/>
      <c r="G897" s="672"/>
      <c r="H897" s="672"/>
      <c r="I897" s="672"/>
      <c r="J897" s="672"/>
      <c r="K897" s="672"/>
      <c r="L897" s="672"/>
      <c r="M897" s="672"/>
      <c r="N897" s="672"/>
      <c r="O897" s="672"/>
      <c r="P897" s="672"/>
      <c r="Q897" s="672"/>
      <c r="R897" s="672"/>
      <c r="S897" s="672"/>
      <c r="T897" s="672"/>
      <c r="U897" s="461"/>
      <c r="V897" s="461"/>
    </row>
    <row r="898">
      <c r="A898" s="225"/>
      <c r="B898" s="672"/>
      <c r="C898" s="672"/>
      <c r="D898" s="672"/>
      <c r="E898" s="672"/>
      <c r="F898" s="672"/>
      <c r="G898" s="672"/>
      <c r="H898" s="672"/>
      <c r="I898" s="672"/>
      <c r="J898" s="672"/>
      <c r="K898" s="672"/>
      <c r="L898" s="672"/>
      <c r="M898" s="672"/>
      <c r="N898" s="672"/>
      <c r="O898" s="672"/>
      <c r="P898" s="672"/>
      <c r="Q898" s="672"/>
      <c r="R898" s="672"/>
      <c r="S898" s="672"/>
      <c r="T898" s="672"/>
      <c r="U898" s="461"/>
      <c r="V898" s="461"/>
    </row>
    <row r="899">
      <c r="A899" s="225"/>
      <c r="B899" s="672"/>
      <c r="C899" s="672"/>
      <c r="D899" s="672"/>
      <c r="E899" s="672"/>
      <c r="F899" s="672"/>
      <c r="G899" s="672"/>
      <c r="H899" s="672"/>
      <c r="I899" s="672"/>
      <c r="J899" s="672"/>
      <c r="K899" s="672"/>
      <c r="L899" s="672"/>
      <c r="M899" s="672"/>
      <c r="N899" s="672"/>
      <c r="O899" s="672"/>
      <c r="P899" s="672"/>
      <c r="Q899" s="672"/>
      <c r="R899" s="672"/>
      <c r="S899" s="672"/>
      <c r="T899" s="672"/>
      <c r="U899" s="461"/>
      <c r="V899" s="461"/>
    </row>
    <row r="900">
      <c r="A900" s="225"/>
      <c r="B900" s="672"/>
      <c r="C900" s="672"/>
      <c r="D900" s="672"/>
      <c r="E900" s="672"/>
      <c r="F900" s="672"/>
      <c r="G900" s="672"/>
      <c r="H900" s="672"/>
      <c r="I900" s="672"/>
      <c r="J900" s="672"/>
      <c r="K900" s="672"/>
      <c r="L900" s="672"/>
      <c r="M900" s="672"/>
      <c r="N900" s="672"/>
      <c r="O900" s="672"/>
      <c r="P900" s="672"/>
      <c r="Q900" s="672"/>
      <c r="R900" s="672"/>
      <c r="S900" s="672"/>
      <c r="T900" s="672"/>
      <c r="U900" s="461"/>
      <c r="V900" s="461"/>
    </row>
    <row r="901">
      <c r="A901" s="225"/>
      <c r="B901" s="672"/>
      <c r="C901" s="672"/>
      <c r="D901" s="672"/>
      <c r="E901" s="672"/>
      <c r="F901" s="672"/>
      <c r="G901" s="672"/>
      <c r="H901" s="672"/>
      <c r="I901" s="672"/>
      <c r="J901" s="672"/>
      <c r="K901" s="672"/>
      <c r="L901" s="672"/>
      <c r="M901" s="672"/>
      <c r="N901" s="672"/>
      <c r="O901" s="672"/>
      <c r="P901" s="672"/>
      <c r="Q901" s="672"/>
      <c r="R901" s="672"/>
      <c r="S901" s="672"/>
      <c r="T901" s="672"/>
      <c r="U901" s="461"/>
      <c r="V901" s="461"/>
    </row>
    <row r="902">
      <c r="A902" s="225"/>
      <c r="B902" s="672"/>
      <c r="C902" s="672"/>
      <c r="D902" s="672"/>
      <c r="E902" s="672"/>
      <c r="F902" s="672"/>
      <c r="G902" s="672"/>
      <c r="H902" s="672"/>
      <c r="I902" s="672"/>
      <c r="J902" s="672"/>
      <c r="K902" s="672"/>
      <c r="L902" s="672"/>
      <c r="M902" s="672"/>
      <c r="N902" s="672"/>
      <c r="O902" s="672"/>
      <c r="P902" s="672"/>
      <c r="Q902" s="672"/>
      <c r="R902" s="672"/>
      <c r="S902" s="672"/>
      <c r="T902" s="672"/>
      <c r="U902" s="461"/>
      <c r="V902" s="461"/>
    </row>
    <row r="903">
      <c r="A903" s="225"/>
      <c r="B903" s="672"/>
      <c r="C903" s="672"/>
      <c r="D903" s="672"/>
      <c r="E903" s="672"/>
      <c r="F903" s="672"/>
      <c r="G903" s="672"/>
      <c r="H903" s="672"/>
      <c r="I903" s="672"/>
      <c r="J903" s="672"/>
      <c r="K903" s="672"/>
      <c r="L903" s="672"/>
      <c r="M903" s="672"/>
      <c r="N903" s="672"/>
      <c r="O903" s="672"/>
      <c r="P903" s="672"/>
      <c r="Q903" s="672"/>
      <c r="R903" s="672"/>
      <c r="S903" s="672"/>
      <c r="T903" s="672"/>
      <c r="U903" s="461"/>
      <c r="V903" s="461"/>
    </row>
    <row r="904">
      <c r="A904" s="225"/>
      <c r="B904" s="672"/>
      <c r="C904" s="672"/>
      <c r="D904" s="672"/>
      <c r="E904" s="672"/>
      <c r="F904" s="672"/>
      <c r="G904" s="672"/>
      <c r="H904" s="672"/>
      <c r="I904" s="672"/>
      <c r="J904" s="672"/>
      <c r="K904" s="672"/>
      <c r="L904" s="672"/>
      <c r="M904" s="672"/>
      <c r="N904" s="672"/>
      <c r="O904" s="672"/>
      <c r="P904" s="672"/>
      <c r="Q904" s="672"/>
      <c r="R904" s="672"/>
      <c r="S904" s="672"/>
      <c r="T904" s="672"/>
      <c r="U904" s="461"/>
      <c r="V904" s="461"/>
    </row>
    <row r="905">
      <c r="A905" s="225"/>
      <c r="B905" s="672"/>
      <c r="C905" s="672"/>
      <c r="D905" s="672"/>
      <c r="E905" s="672"/>
      <c r="F905" s="672"/>
      <c r="G905" s="672"/>
      <c r="H905" s="672"/>
      <c r="I905" s="672"/>
      <c r="J905" s="672"/>
      <c r="K905" s="672"/>
      <c r="L905" s="672"/>
      <c r="M905" s="672"/>
      <c r="N905" s="672"/>
      <c r="O905" s="672"/>
      <c r="P905" s="672"/>
      <c r="Q905" s="672"/>
      <c r="R905" s="672"/>
      <c r="S905" s="672"/>
      <c r="T905" s="672"/>
      <c r="U905" s="461"/>
      <c r="V905" s="461"/>
    </row>
    <row r="906">
      <c r="A906" s="225"/>
      <c r="B906" s="672"/>
      <c r="C906" s="672"/>
      <c r="D906" s="672"/>
      <c r="E906" s="672"/>
      <c r="F906" s="672"/>
      <c r="G906" s="672"/>
      <c r="H906" s="672"/>
      <c r="I906" s="672"/>
      <c r="J906" s="672"/>
      <c r="K906" s="672"/>
      <c r="L906" s="672"/>
      <c r="M906" s="672"/>
      <c r="N906" s="672"/>
      <c r="O906" s="672"/>
      <c r="P906" s="672"/>
      <c r="Q906" s="672"/>
      <c r="R906" s="672"/>
      <c r="S906" s="672"/>
      <c r="T906" s="672"/>
      <c r="U906" s="461"/>
      <c r="V906" s="461"/>
    </row>
    <row r="907">
      <c r="A907" s="225"/>
      <c r="B907" s="672"/>
      <c r="C907" s="672"/>
      <c r="D907" s="672"/>
      <c r="E907" s="672"/>
      <c r="F907" s="672"/>
      <c r="G907" s="672"/>
      <c r="H907" s="672"/>
      <c r="I907" s="672"/>
      <c r="J907" s="672"/>
      <c r="K907" s="672"/>
      <c r="L907" s="672"/>
      <c r="M907" s="672"/>
      <c r="N907" s="672"/>
      <c r="O907" s="672"/>
      <c r="P907" s="672"/>
      <c r="Q907" s="672"/>
      <c r="R907" s="672"/>
      <c r="S907" s="672"/>
      <c r="T907" s="672"/>
      <c r="U907" s="461"/>
      <c r="V907" s="461"/>
    </row>
    <row r="908">
      <c r="A908" s="225"/>
      <c r="B908" s="672"/>
      <c r="C908" s="672"/>
      <c r="D908" s="672"/>
      <c r="E908" s="672"/>
      <c r="F908" s="672"/>
      <c r="G908" s="672"/>
      <c r="H908" s="672"/>
      <c r="I908" s="672"/>
      <c r="J908" s="672"/>
      <c r="K908" s="672"/>
      <c r="L908" s="672"/>
      <c r="M908" s="672"/>
      <c r="N908" s="672"/>
      <c r="O908" s="672"/>
      <c r="P908" s="672"/>
      <c r="Q908" s="672"/>
      <c r="R908" s="672"/>
      <c r="S908" s="672"/>
      <c r="T908" s="672"/>
      <c r="U908" s="461"/>
      <c r="V908" s="461"/>
    </row>
    <row r="909">
      <c r="A909" s="225"/>
      <c r="B909" s="672"/>
      <c r="C909" s="672"/>
      <c r="D909" s="672"/>
      <c r="E909" s="672"/>
      <c r="F909" s="672"/>
      <c r="G909" s="672"/>
      <c r="H909" s="672"/>
      <c r="I909" s="672"/>
      <c r="J909" s="672"/>
      <c r="K909" s="672"/>
      <c r="L909" s="672"/>
      <c r="M909" s="672"/>
      <c r="N909" s="672"/>
      <c r="O909" s="672"/>
      <c r="P909" s="672"/>
      <c r="Q909" s="672"/>
      <c r="R909" s="672"/>
      <c r="S909" s="672"/>
      <c r="T909" s="672"/>
      <c r="U909" s="461"/>
      <c r="V909" s="461"/>
    </row>
    <row r="910">
      <c r="A910" s="225"/>
      <c r="B910" s="672"/>
      <c r="C910" s="672"/>
      <c r="D910" s="672"/>
      <c r="E910" s="672"/>
      <c r="F910" s="672"/>
      <c r="G910" s="672"/>
      <c r="H910" s="672"/>
      <c r="I910" s="672"/>
      <c r="J910" s="672"/>
      <c r="K910" s="672"/>
      <c r="L910" s="672"/>
      <c r="M910" s="672"/>
      <c r="N910" s="672"/>
      <c r="O910" s="672"/>
      <c r="P910" s="672"/>
      <c r="Q910" s="672"/>
      <c r="R910" s="672"/>
      <c r="S910" s="672"/>
      <c r="T910" s="672"/>
      <c r="U910" s="461"/>
      <c r="V910" s="461"/>
    </row>
    <row r="911">
      <c r="A911" s="225"/>
      <c r="B911" s="672"/>
      <c r="C911" s="672"/>
      <c r="D911" s="672"/>
      <c r="E911" s="672"/>
      <c r="F911" s="672"/>
      <c r="G911" s="672"/>
      <c r="H911" s="672"/>
      <c r="I911" s="672"/>
      <c r="J911" s="672"/>
      <c r="K911" s="672"/>
      <c r="L911" s="672"/>
      <c r="M911" s="672"/>
      <c r="N911" s="672"/>
      <c r="O911" s="672"/>
      <c r="P911" s="672"/>
      <c r="Q911" s="672"/>
      <c r="R911" s="672"/>
      <c r="S911" s="672"/>
      <c r="T911" s="672"/>
      <c r="U911" s="461"/>
      <c r="V911" s="461"/>
    </row>
    <row r="912">
      <c r="A912" s="225"/>
      <c r="B912" s="672"/>
      <c r="C912" s="672"/>
      <c r="D912" s="672"/>
      <c r="E912" s="672"/>
      <c r="F912" s="672"/>
      <c r="G912" s="672"/>
      <c r="H912" s="672"/>
      <c r="I912" s="672"/>
      <c r="J912" s="672"/>
      <c r="K912" s="672"/>
      <c r="L912" s="672"/>
      <c r="M912" s="672"/>
      <c r="N912" s="672"/>
      <c r="O912" s="672"/>
      <c r="P912" s="672"/>
      <c r="Q912" s="672"/>
      <c r="R912" s="672"/>
      <c r="S912" s="672"/>
      <c r="T912" s="672"/>
      <c r="U912" s="461"/>
      <c r="V912" s="461"/>
    </row>
    <row r="913">
      <c r="A913" s="225"/>
      <c r="B913" s="672"/>
      <c r="C913" s="672"/>
      <c r="D913" s="672"/>
      <c r="E913" s="672"/>
      <c r="F913" s="672"/>
      <c r="G913" s="672"/>
      <c r="H913" s="672"/>
      <c r="I913" s="672"/>
      <c r="J913" s="672"/>
      <c r="K913" s="672"/>
      <c r="L913" s="672"/>
      <c r="M913" s="672"/>
      <c r="N913" s="672"/>
      <c r="O913" s="672"/>
      <c r="P913" s="672"/>
      <c r="Q913" s="672"/>
      <c r="R913" s="672"/>
      <c r="S913" s="672"/>
      <c r="T913" s="672"/>
      <c r="U913" s="461"/>
      <c r="V913" s="461"/>
    </row>
    <row r="914">
      <c r="A914" s="225"/>
      <c r="B914" s="672"/>
      <c r="C914" s="672"/>
      <c r="D914" s="672"/>
      <c r="E914" s="672"/>
      <c r="F914" s="672"/>
      <c r="G914" s="672"/>
      <c r="H914" s="672"/>
      <c r="I914" s="672"/>
      <c r="J914" s="672"/>
      <c r="K914" s="672"/>
      <c r="L914" s="672"/>
      <c r="M914" s="672"/>
      <c r="N914" s="672"/>
      <c r="O914" s="672"/>
      <c r="P914" s="672"/>
      <c r="Q914" s="672"/>
      <c r="R914" s="672"/>
      <c r="S914" s="672"/>
      <c r="T914" s="672"/>
      <c r="U914" s="461"/>
      <c r="V914" s="461"/>
    </row>
    <row r="915">
      <c r="A915" s="225"/>
      <c r="B915" s="672"/>
      <c r="C915" s="672"/>
      <c r="D915" s="672"/>
      <c r="E915" s="672"/>
      <c r="F915" s="672"/>
      <c r="G915" s="672"/>
      <c r="H915" s="672"/>
      <c r="I915" s="672"/>
      <c r="J915" s="672"/>
      <c r="K915" s="672"/>
      <c r="L915" s="672"/>
      <c r="M915" s="672"/>
      <c r="N915" s="672"/>
      <c r="O915" s="672"/>
      <c r="P915" s="672"/>
      <c r="Q915" s="672"/>
      <c r="R915" s="672"/>
      <c r="S915" s="672"/>
      <c r="T915" s="672"/>
      <c r="U915" s="461"/>
      <c r="V915" s="461"/>
    </row>
    <row r="916">
      <c r="A916" s="225"/>
      <c r="B916" s="672"/>
      <c r="C916" s="672"/>
      <c r="D916" s="672"/>
      <c r="E916" s="672"/>
      <c r="F916" s="672"/>
      <c r="G916" s="672"/>
      <c r="H916" s="672"/>
      <c r="I916" s="672"/>
      <c r="J916" s="672"/>
      <c r="K916" s="672"/>
      <c r="L916" s="672"/>
      <c r="M916" s="672"/>
      <c r="N916" s="672"/>
      <c r="O916" s="672"/>
      <c r="P916" s="672"/>
      <c r="Q916" s="672"/>
      <c r="R916" s="672"/>
      <c r="S916" s="672"/>
      <c r="T916" s="672"/>
      <c r="U916" s="461"/>
      <c r="V916" s="461"/>
    </row>
    <row r="917">
      <c r="A917" s="225"/>
      <c r="B917" s="672"/>
      <c r="C917" s="672"/>
      <c r="D917" s="672"/>
      <c r="E917" s="672"/>
      <c r="F917" s="672"/>
      <c r="G917" s="672"/>
      <c r="H917" s="672"/>
      <c r="I917" s="672"/>
      <c r="J917" s="672"/>
      <c r="K917" s="672"/>
      <c r="L917" s="672"/>
      <c r="M917" s="672"/>
      <c r="N917" s="672"/>
      <c r="O917" s="672"/>
      <c r="P917" s="672"/>
      <c r="Q917" s="672"/>
      <c r="R917" s="672"/>
      <c r="S917" s="672"/>
      <c r="T917" s="672"/>
      <c r="U917" s="461"/>
      <c r="V917" s="461"/>
    </row>
    <row r="918">
      <c r="A918" s="225"/>
      <c r="B918" s="672"/>
      <c r="C918" s="672"/>
      <c r="D918" s="672"/>
      <c r="E918" s="672"/>
      <c r="F918" s="672"/>
      <c r="G918" s="672"/>
      <c r="H918" s="672"/>
      <c r="I918" s="672"/>
      <c r="J918" s="672"/>
      <c r="K918" s="672"/>
      <c r="L918" s="672"/>
      <c r="M918" s="672"/>
      <c r="N918" s="672"/>
      <c r="O918" s="672"/>
      <c r="P918" s="672"/>
      <c r="Q918" s="672"/>
      <c r="R918" s="672"/>
      <c r="S918" s="672"/>
      <c r="T918" s="672"/>
      <c r="U918" s="461"/>
      <c r="V918" s="461"/>
    </row>
    <row r="919">
      <c r="A919" s="225"/>
      <c r="B919" s="672"/>
      <c r="C919" s="672"/>
      <c r="D919" s="672"/>
      <c r="E919" s="672"/>
      <c r="F919" s="672"/>
      <c r="G919" s="672"/>
      <c r="H919" s="672"/>
      <c r="I919" s="672"/>
      <c r="J919" s="672"/>
      <c r="K919" s="672"/>
      <c r="L919" s="672"/>
      <c r="M919" s="672"/>
      <c r="N919" s="672"/>
      <c r="O919" s="672"/>
      <c r="P919" s="672"/>
      <c r="Q919" s="672"/>
      <c r="R919" s="672"/>
      <c r="S919" s="672"/>
      <c r="T919" s="672"/>
      <c r="U919" s="461"/>
      <c r="V919" s="461"/>
    </row>
    <row r="920">
      <c r="A920" s="225"/>
      <c r="B920" s="672"/>
      <c r="C920" s="672"/>
      <c r="D920" s="672"/>
      <c r="E920" s="672"/>
      <c r="F920" s="672"/>
      <c r="G920" s="672"/>
      <c r="H920" s="672"/>
      <c r="I920" s="672"/>
      <c r="J920" s="672"/>
      <c r="K920" s="672"/>
      <c r="L920" s="672"/>
      <c r="M920" s="672"/>
      <c r="N920" s="672"/>
      <c r="O920" s="672"/>
      <c r="P920" s="672"/>
      <c r="Q920" s="672"/>
      <c r="R920" s="672"/>
      <c r="S920" s="672"/>
      <c r="T920" s="672"/>
      <c r="U920" s="461"/>
      <c r="V920" s="461"/>
    </row>
    <row r="921">
      <c r="A921" s="225"/>
      <c r="B921" s="672"/>
      <c r="C921" s="672"/>
      <c r="D921" s="672"/>
      <c r="E921" s="672"/>
      <c r="F921" s="672"/>
      <c r="G921" s="672"/>
      <c r="H921" s="672"/>
      <c r="I921" s="672"/>
      <c r="J921" s="672"/>
      <c r="K921" s="672"/>
      <c r="L921" s="672"/>
      <c r="M921" s="672"/>
      <c r="N921" s="672"/>
      <c r="O921" s="672"/>
      <c r="P921" s="672"/>
      <c r="Q921" s="672"/>
      <c r="R921" s="672"/>
      <c r="S921" s="672"/>
      <c r="T921" s="672"/>
      <c r="U921" s="461"/>
      <c r="V921" s="461"/>
    </row>
    <row r="922">
      <c r="A922" s="225"/>
      <c r="B922" s="672"/>
      <c r="C922" s="672"/>
      <c r="D922" s="672"/>
      <c r="E922" s="672"/>
      <c r="F922" s="672"/>
      <c r="G922" s="672"/>
      <c r="H922" s="672"/>
      <c r="I922" s="672"/>
      <c r="J922" s="672"/>
      <c r="K922" s="672"/>
      <c r="L922" s="672"/>
      <c r="M922" s="672"/>
      <c r="N922" s="672"/>
      <c r="O922" s="672"/>
      <c r="P922" s="672"/>
      <c r="Q922" s="672"/>
      <c r="R922" s="672"/>
      <c r="S922" s="672"/>
      <c r="T922" s="672"/>
      <c r="U922" s="461"/>
      <c r="V922" s="461"/>
    </row>
    <row r="923">
      <c r="A923" s="225"/>
      <c r="B923" s="672"/>
      <c r="C923" s="672"/>
      <c r="D923" s="672"/>
      <c r="E923" s="672"/>
      <c r="F923" s="672"/>
      <c r="G923" s="672"/>
      <c r="H923" s="672"/>
      <c r="I923" s="672"/>
      <c r="J923" s="672"/>
      <c r="K923" s="672"/>
      <c r="L923" s="672"/>
      <c r="M923" s="672"/>
      <c r="N923" s="672"/>
      <c r="O923" s="672"/>
      <c r="P923" s="672"/>
      <c r="Q923" s="672"/>
      <c r="R923" s="672"/>
      <c r="S923" s="672"/>
      <c r="T923" s="672"/>
      <c r="U923" s="461"/>
      <c r="V923" s="461"/>
    </row>
    <row r="924">
      <c r="A924" s="225"/>
      <c r="B924" s="672"/>
      <c r="C924" s="672"/>
      <c r="D924" s="672"/>
      <c r="E924" s="672"/>
      <c r="F924" s="672"/>
      <c r="G924" s="672"/>
      <c r="H924" s="672"/>
      <c r="I924" s="672"/>
      <c r="J924" s="672"/>
      <c r="K924" s="672"/>
      <c r="L924" s="672"/>
      <c r="M924" s="672"/>
      <c r="N924" s="672"/>
      <c r="O924" s="672"/>
      <c r="P924" s="672"/>
      <c r="Q924" s="672"/>
      <c r="R924" s="672"/>
      <c r="S924" s="672"/>
      <c r="T924" s="672"/>
      <c r="U924" s="461"/>
      <c r="V924" s="461"/>
    </row>
    <row r="925">
      <c r="A925" s="225"/>
      <c r="B925" s="672"/>
      <c r="C925" s="672"/>
      <c r="D925" s="672"/>
      <c r="E925" s="672"/>
      <c r="F925" s="672"/>
      <c r="G925" s="672"/>
      <c r="H925" s="672"/>
      <c r="I925" s="672"/>
      <c r="J925" s="672"/>
      <c r="K925" s="672"/>
      <c r="L925" s="672"/>
      <c r="M925" s="672"/>
      <c r="N925" s="672"/>
      <c r="O925" s="672"/>
      <c r="P925" s="672"/>
      <c r="Q925" s="672"/>
      <c r="R925" s="672"/>
      <c r="S925" s="672"/>
      <c r="T925" s="672"/>
      <c r="U925" s="461"/>
      <c r="V925" s="461"/>
    </row>
    <row r="926">
      <c r="A926" s="225"/>
      <c r="B926" s="672"/>
      <c r="C926" s="672"/>
      <c r="D926" s="672"/>
      <c r="E926" s="672"/>
      <c r="F926" s="672"/>
      <c r="G926" s="672"/>
      <c r="H926" s="672"/>
      <c r="I926" s="672"/>
      <c r="J926" s="672"/>
      <c r="K926" s="672"/>
      <c r="L926" s="672"/>
      <c r="M926" s="672"/>
      <c r="N926" s="672"/>
      <c r="O926" s="672"/>
      <c r="P926" s="672"/>
      <c r="Q926" s="672"/>
      <c r="R926" s="672"/>
      <c r="S926" s="672"/>
      <c r="T926" s="672"/>
      <c r="U926" s="461"/>
      <c r="V926" s="461"/>
    </row>
    <row r="927">
      <c r="A927" s="225"/>
      <c r="B927" s="672"/>
      <c r="C927" s="672"/>
      <c r="D927" s="672"/>
      <c r="E927" s="672"/>
      <c r="F927" s="672"/>
      <c r="G927" s="672"/>
      <c r="H927" s="672"/>
      <c r="I927" s="672"/>
      <c r="J927" s="672"/>
      <c r="K927" s="672"/>
      <c r="L927" s="672"/>
      <c r="M927" s="672"/>
      <c r="N927" s="672"/>
      <c r="O927" s="672"/>
      <c r="P927" s="672"/>
      <c r="Q927" s="672"/>
      <c r="R927" s="672"/>
      <c r="S927" s="672"/>
      <c r="T927" s="672"/>
      <c r="U927" s="461"/>
      <c r="V927" s="461"/>
    </row>
    <row r="928">
      <c r="A928" s="225"/>
      <c r="B928" s="672"/>
      <c r="C928" s="672"/>
      <c r="D928" s="672"/>
      <c r="E928" s="672"/>
      <c r="F928" s="672"/>
      <c r="G928" s="672"/>
      <c r="H928" s="672"/>
      <c r="I928" s="672"/>
      <c r="J928" s="672"/>
      <c r="K928" s="672"/>
      <c r="L928" s="672"/>
      <c r="M928" s="672"/>
      <c r="N928" s="672"/>
      <c r="O928" s="672"/>
      <c r="P928" s="672"/>
      <c r="Q928" s="672"/>
      <c r="R928" s="672"/>
      <c r="S928" s="672"/>
      <c r="T928" s="672"/>
      <c r="U928" s="461"/>
      <c r="V928" s="461"/>
    </row>
    <row r="929">
      <c r="A929" s="225"/>
      <c r="B929" s="672"/>
      <c r="C929" s="672"/>
      <c r="D929" s="672"/>
      <c r="E929" s="672"/>
      <c r="F929" s="672"/>
      <c r="G929" s="672"/>
      <c r="H929" s="672"/>
      <c r="I929" s="672"/>
      <c r="J929" s="672"/>
      <c r="K929" s="672"/>
      <c r="L929" s="672"/>
      <c r="M929" s="672"/>
      <c r="N929" s="672"/>
      <c r="O929" s="672"/>
      <c r="P929" s="672"/>
      <c r="Q929" s="672"/>
      <c r="R929" s="672"/>
      <c r="S929" s="672"/>
      <c r="T929" s="672"/>
      <c r="U929" s="461"/>
      <c r="V929" s="461"/>
    </row>
    <row r="930">
      <c r="A930" s="225"/>
      <c r="B930" s="672"/>
      <c r="C930" s="672"/>
      <c r="D930" s="672"/>
      <c r="E930" s="672"/>
      <c r="F930" s="672"/>
      <c r="G930" s="672"/>
      <c r="H930" s="672"/>
      <c r="I930" s="672"/>
      <c r="J930" s="672"/>
      <c r="K930" s="672"/>
      <c r="L930" s="672"/>
      <c r="M930" s="672"/>
      <c r="N930" s="672"/>
      <c r="O930" s="672"/>
      <c r="P930" s="672"/>
      <c r="Q930" s="672"/>
      <c r="R930" s="672"/>
      <c r="S930" s="672"/>
      <c r="T930" s="672"/>
      <c r="U930" s="461"/>
      <c r="V930" s="461"/>
    </row>
    <row r="931">
      <c r="A931" s="225"/>
      <c r="B931" s="672"/>
      <c r="C931" s="672"/>
      <c r="D931" s="672"/>
      <c r="E931" s="672"/>
      <c r="F931" s="672"/>
      <c r="G931" s="672"/>
      <c r="H931" s="672"/>
      <c r="I931" s="672"/>
      <c r="J931" s="672"/>
      <c r="K931" s="672"/>
      <c r="L931" s="672"/>
      <c r="M931" s="672"/>
      <c r="N931" s="672"/>
      <c r="O931" s="672"/>
      <c r="P931" s="672"/>
      <c r="Q931" s="672"/>
      <c r="R931" s="672"/>
      <c r="S931" s="672"/>
      <c r="T931" s="672"/>
      <c r="U931" s="461"/>
      <c r="V931" s="461"/>
    </row>
    <row r="932">
      <c r="A932" s="225"/>
      <c r="B932" s="672"/>
      <c r="C932" s="672"/>
      <c r="D932" s="672"/>
      <c r="E932" s="672"/>
      <c r="F932" s="672"/>
      <c r="G932" s="672"/>
      <c r="H932" s="672"/>
      <c r="I932" s="672"/>
      <c r="J932" s="672"/>
      <c r="K932" s="672"/>
      <c r="L932" s="672"/>
      <c r="M932" s="672"/>
      <c r="N932" s="672"/>
      <c r="O932" s="672"/>
      <c r="P932" s="672"/>
      <c r="Q932" s="672"/>
      <c r="R932" s="672"/>
      <c r="S932" s="672"/>
      <c r="T932" s="672"/>
      <c r="U932" s="461"/>
      <c r="V932" s="461"/>
    </row>
    <row r="933">
      <c r="A933" s="225"/>
      <c r="B933" s="672"/>
      <c r="C933" s="672"/>
      <c r="D933" s="672"/>
      <c r="E933" s="672"/>
      <c r="F933" s="672"/>
      <c r="G933" s="672"/>
      <c r="H933" s="672"/>
      <c r="I933" s="672"/>
      <c r="J933" s="672"/>
      <c r="K933" s="672"/>
      <c r="L933" s="672"/>
      <c r="M933" s="672"/>
      <c r="N933" s="672"/>
      <c r="O933" s="672"/>
      <c r="P933" s="672"/>
      <c r="Q933" s="672"/>
      <c r="R933" s="672"/>
      <c r="S933" s="672"/>
      <c r="T933" s="672"/>
      <c r="U933" s="461"/>
      <c r="V933" s="461"/>
    </row>
    <row r="934">
      <c r="A934" s="225"/>
      <c r="B934" s="672"/>
      <c r="C934" s="672"/>
      <c r="D934" s="672"/>
      <c r="E934" s="672"/>
      <c r="F934" s="672"/>
      <c r="G934" s="672"/>
      <c r="H934" s="672"/>
      <c r="I934" s="672"/>
      <c r="J934" s="672"/>
      <c r="K934" s="672"/>
      <c r="L934" s="672"/>
      <c r="M934" s="672"/>
      <c r="N934" s="672"/>
      <c r="O934" s="672"/>
      <c r="P934" s="672"/>
      <c r="Q934" s="672"/>
      <c r="R934" s="672"/>
      <c r="S934" s="672"/>
      <c r="T934" s="672"/>
      <c r="U934" s="461"/>
      <c r="V934" s="461"/>
    </row>
    <row r="935">
      <c r="A935" s="225"/>
      <c r="B935" s="672"/>
      <c r="C935" s="672"/>
      <c r="D935" s="672"/>
      <c r="E935" s="672"/>
      <c r="F935" s="672"/>
      <c r="G935" s="672"/>
      <c r="H935" s="672"/>
      <c r="I935" s="672"/>
      <c r="J935" s="672"/>
      <c r="K935" s="672"/>
      <c r="L935" s="672"/>
      <c r="M935" s="672"/>
      <c r="N935" s="672"/>
      <c r="O935" s="672"/>
      <c r="P935" s="672"/>
      <c r="Q935" s="672"/>
      <c r="R935" s="672"/>
      <c r="S935" s="672"/>
      <c r="T935" s="672"/>
      <c r="U935" s="461"/>
      <c r="V935" s="461"/>
    </row>
    <row r="936">
      <c r="A936" s="225"/>
      <c r="B936" s="672"/>
      <c r="C936" s="672"/>
      <c r="D936" s="672"/>
      <c r="E936" s="672"/>
      <c r="F936" s="672"/>
      <c r="G936" s="672"/>
      <c r="H936" s="672"/>
      <c r="I936" s="672"/>
      <c r="J936" s="672"/>
      <c r="K936" s="672"/>
      <c r="L936" s="672"/>
      <c r="M936" s="672"/>
      <c r="N936" s="672"/>
      <c r="O936" s="672"/>
      <c r="P936" s="672"/>
      <c r="Q936" s="672"/>
      <c r="R936" s="672"/>
      <c r="S936" s="672"/>
      <c r="T936" s="672"/>
      <c r="U936" s="461"/>
      <c r="V936" s="461"/>
    </row>
    <row r="937">
      <c r="A937" s="225"/>
      <c r="B937" s="672"/>
      <c r="C937" s="672"/>
      <c r="D937" s="672"/>
      <c r="E937" s="672"/>
      <c r="F937" s="672"/>
      <c r="G937" s="672"/>
      <c r="H937" s="672"/>
      <c r="I937" s="672"/>
      <c r="J937" s="672"/>
      <c r="K937" s="672"/>
      <c r="L937" s="672"/>
      <c r="M937" s="672"/>
      <c r="N937" s="672"/>
      <c r="O937" s="672"/>
      <c r="P937" s="672"/>
      <c r="Q937" s="672"/>
      <c r="R937" s="672"/>
      <c r="S937" s="672"/>
      <c r="T937" s="672"/>
      <c r="U937" s="461"/>
      <c r="V937" s="461"/>
    </row>
    <row r="938">
      <c r="A938" s="225"/>
      <c r="B938" s="672"/>
      <c r="C938" s="672"/>
      <c r="D938" s="672"/>
      <c r="E938" s="672"/>
      <c r="F938" s="672"/>
      <c r="G938" s="672"/>
      <c r="H938" s="672"/>
      <c r="I938" s="672"/>
      <c r="J938" s="672"/>
      <c r="K938" s="672"/>
      <c r="L938" s="672"/>
      <c r="M938" s="672"/>
      <c r="N938" s="672"/>
      <c r="O938" s="672"/>
      <c r="P938" s="672"/>
      <c r="Q938" s="672"/>
      <c r="R938" s="672"/>
      <c r="S938" s="672"/>
      <c r="T938" s="672"/>
      <c r="U938" s="461"/>
      <c r="V938" s="461"/>
    </row>
    <row r="939">
      <c r="A939" s="225"/>
      <c r="B939" s="672"/>
      <c r="C939" s="672"/>
      <c r="D939" s="672"/>
      <c r="E939" s="672"/>
      <c r="F939" s="672"/>
      <c r="G939" s="672"/>
      <c r="H939" s="672"/>
      <c r="I939" s="672"/>
      <c r="J939" s="672"/>
      <c r="K939" s="672"/>
      <c r="L939" s="672"/>
      <c r="M939" s="672"/>
      <c r="N939" s="672"/>
      <c r="O939" s="672"/>
      <c r="P939" s="672"/>
      <c r="Q939" s="672"/>
      <c r="R939" s="672"/>
      <c r="S939" s="672"/>
      <c r="T939" s="672"/>
      <c r="U939" s="461"/>
      <c r="V939" s="461"/>
    </row>
    <row r="940">
      <c r="A940" s="225"/>
      <c r="B940" s="672"/>
      <c r="C940" s="672"/>
      <c r="D940" s="672"/>
      <c r="E940" s="672"/>
      <c r="F940" s="672"/>
      <c r="G940" s="672"/>
      <c r="H940" s="672"/>
      <c r="I940" s="672"/>
      <c r="J940" s="672"/>
      <c r="K940" s="672"/>
      <c r="L940" s="672"/>
      <c r="M940" s="672"/>
      <c r="N940" s="672"/>
      <c r="O940" s="672"/>
      <c r="P940" s="672"/>
      <c r="Q940" s="672"/>
      <c r="R940" s="672"/>
      <c r="S940" s="672"/>
      <c r="T940" s="672"/>
      <c r="U940" s="461"/>
      <c r="V940" s="461"/>
    </row>
    <row r="941">
      <c r="A941" s="225"/>
      <c r="B941" s="672"/>
      <c r="C941" s="672"/>
      <c r="D941" s="672"/>
      <c r="E941" s="672"/>
      <c r="F941" s="672"/>
      <c r="G941" s="672"/>
      <c r="H941" s="672"/>
      <c r="I941" s="672"/>
      <c r="J941" s="672"/>
      <c r="K941" s="672"/>
      <c r="L941" s="672"/>
      <c r="M941" s="672"/>
      <c r="N941" s="672"/>
      <c r="O941" s="672"/>
      <c r="P941" s="672"/>
      <c r="Q941" s="672"/>
      <c r="R941" s="672"/>
      <c r="S941" s="672"/>
      <c r="T941" s="672"/>
      <c r="U941" s="461"/>
      <c r="V941" s="461"/>
    </row>
    <row r="942">
      <c r="A942" s="225"/>
      <c r="B942" s="672"/>
      <c r="C942" s="672"/>
      <c r="D942" s="672"/>
      <c r="E942" s="672"/>
      <c r="F942" s="672"/>
      <c r="G942" s="672"/>
      <c r="H942" s="672"/>
      <c r="I942" s="672"/>
      <c r="J942" s="672"/>
      <c r="K942" s="672"/>
      <c r="L942" s="672"/>
      <c r="M942" s="672"/>
      <c r="N942" s="672"/>
      <c r="O942" s="672"/>
      <c r="P942" s="672"/>
      <c r="Q942" s="672"/>
      <c r="R942" s="672"/>
      <c r="S942" s="672"/>
      <c r="T942" s="672"/>
      <c r="U942" s="461"/>
      <c r="V942" s="461"/>
    </row>
    <row r="943">
      <c r="A943" s="225"/>
      <c r="B943" s="672"/>
      <c r="C943" s="672"/>
      <c r="D943" s="672"/>
      <c r="E943" s="672"/>
      <c r="F943" s="672"/>
      <c r="G943" s="672"/>
      <c r="H943" s="672"/>
      <c r="I943" s="672"/>
      <c r="J943" s="672"/>
      <c r="K943" s="672"/>
      <c r="L943" s="672"/>
      <c r="M943" s="672"/>
      <c r="N943" s="672"/>
      <c r="O943" s="672"/>
      <c r="P943" s="672"/>
      <c r="Q943" s="672"/>
      <c r="R943" s="672"/>
      <c r="S943" s="672"/>
      <c r="T943" s="672"/>
      <c r="U943" s="461"/>
      <c r="V943" s="461"/>
    </row>
    <row r="944">
      <c r="A944" s="225"/>
      <c r="B944" s="672"/>
      <c r="C944" s="672"/>
      <c r="D944" s="672"/>
      <c r="E944" s="672"/>
      <c r="F944" s="672"/>
      <c r="G944" s="672"/>
      <c r="H944" s="672"/>
      <c r="I944" s="672"/>
      <c r="J944" s="672"/>
      <c r="K944" s="672"/>
      <c r="L944" s="672"/>
      <c r="M944" s="672"/>
      <c r="N944" s="672"/>
      <c r="O944" s="672"/>
      <c r="P944" s="672"/>
      <c r="Q944" s="672"/>
      <c r="R944" s="672"/>
      <c r="S944" s="672"/>
      <c r="T944" s="672"/>
      <c r="U944" s="461"/>
      <c r="V944" s="461"/>
    </row>
    <row r="945">
      <c r="A945" s="225"/>
      <c r="B945" s="672"/>
      <c r="C945" s="672"/>
      <c r="D945" s="672"/>
      <c r="E945" s="672"/>
      <c r="F945" s="672"/>
      <c r="G945" s="672"/>
      <c r="H945" s="672"/>
      <c r="I945" s="672"/>
      <c r="J945" s="672"/>
      <c r="K945" s="672"/>
      <c r="L945" s="672"/>
      <c r="M945" s="672"/>
      <c r="N945" s="672"/>
      <c r="O945" s="672"/>
      <c r="P945" s="672"/>
      <c r="Q945" s="672"/>
      <c r="R945" s="672"/>
      <c r="S945" s="672"/>
      <c r="T945" s="672"/>
      <c r="U945" s="461"/>
      <c r="V945" s="461"/>
    </row>
    <row r="946">
      <c r="A946" s="225"/>
      <c r="B946" s="672"/>
      <c r="C946" s="672"/>
      <c r="D946" s="672"/>
      <c r="E946" s="672"/>
      <c r="F946" s="672"/>
      <c r="G946" s="672"/>
      <c r="H946" s="672"/>
      <c r="I946" s="672"/>
      <c r="J946" s="672"/>
      <c r="K946" s="672"/>
      <c r="L946" s="672"/>
      <c r="M946" s="672"/>
      <c r="N946" s="672"/>
      <c r="O946" s="672"/>
      <c r="P946" s="672"/>
      <c r="Q946" s="672"/>
      <c r="R946" s="672"/>
      <c r="S946" s="672"/>
      <c r="T946" s="672"/>
      <c r="U946" s="461"/>
      <c r="V946" s="461"/>
    </row>
    <row r="947">
      <c r="A947" s="225"/>
      <c r="B947" s="672"/>
      <c r="C947" s="672"/>
      <c r="D947" s="672"/>
      <c r="E947" s="672"/>
      <c r="F947" s="672"/>
      <c r="G947" s="672"/>
      <c r="H947" s="672"/>
      <c r="I947" s="672"/>
      <c r="J947" s="672"/>
      <c r="K947" s="672"/>
      <c r="L947" s="672"/>
      <c r="M947" s="672"/>
      <c r="N947" s="672"/>
      <c r="O947" s="672"/>
      <c r="P947" s="672"/>
      <c r="Q947" s="672"/>
      <c r="R947" s="672"/>
      <c r="S947" s="672"/>
      <c r="T947" s="672"/>
      <c r="U947" s="461"/>
      <c r="V947" s="461"/>
    </row>
    <row r="948">
      <c r="A948" s="225"/>
      <c r="B948" s="672"/>
      <c r="C948" s="672"/>
      <c r="D948" s="672"/>
      <c r="E948" s="672"/>
      <c r="F948" s="672"/>
      <c r="G948" s="672"/>
      <c r="H948" s="672"/>
      <c r="I948" s="672"/>
      <c r="J948" s="672"/>
      <c r="K948" s="672"/>
      <c r="L948" s="672"/>
      <c r="M948" s="672"/>
      <c r="N948" s="672"/>
      <c r="O948" s="672"/>
      <c r="P948" s="672"/>
      <c r="Q948" s="672"/>
      <c r="R948" s="672"/>
      <c r="S948" s="672"/>
      <c r="T948" s="672"/>
      <c r="U948" s="461"/>
      <c r="V948" s="461"/>
    </row>
    <row r="949">
      <c r="A949" s="225"/>
      <c r="B949" s="672"/>
      <c r="C949" s="672"/>
      <c r="D949" s="672"/>
      <c r="E949" s="672"/>
      <c r="F949" s="672"/>
      <c r="G949" s="672"/>
      <c r="H949" s="672"/>
      <c r="I949" s="672"/>
      <c r="J949" s="672"/>
      <c r="K949" s="672"/>
      <c r="L949" s="672"/>
      <c r="M949" s="672"/>
      <c r="N949" s="672"/>
      <c r="O949" s="672"/>
      <c r="P949" s="672"/>
      <c r="Q949" s="672"/>
      <c r="R949" s="672"/>
      <c r="S949" s="672"/>
      <c r="T949" s="672"/>
      <c r="U949" s="461"/>
      <c r="V949" s="461"/>
    </row>
    <row r="950">
      <c r="A950" s="225"/>
      <c r="B950" s="672"/>
      <c r="C950" s="672"/>
      <c r="D950" s="672"/>
      <c r="E950" s="672"/>
      <c r="F950" s="672"/>
      <c r="G950" s="672"/>
      <c r="H950" s="672"/>
      <c r="I950" s="672"/>
      <c r="J950" s="672"/>
      <c r="K950" s="672"/>
      <c r="L950" s="672"/>
      <c r="M950" s="672"/>
      <c r="N950" s="672"/>
      <c r="O950" s="672"/>
      <c r="P950" s="672"/>
      <c r="Q950" s="672"/>
      <c r="R950" s="672"/>
      <c r="S950" s="672"/>
      <c r="T950" s="672"/>
      <c r="U950" s="461"/>
      <c r="V950" s="461"/>
    </row>
    <row r="951">
      <c r="A951" s="225"/>
      <c r="B951" s="672"/>
      <c r="C951" s="672"/>
      <c r="D951" s="672"/>
      <c r="E951" s="672"/>
      <c r="F951" s="672"/>
      <c r="G951" s="672"/>
      <c r="H951" s="672"/>
      <c r="I951" s="672"/>
      <c r="J951" s="672"/>
      <c r="K951" s="672"/>
      <c r="L951" s="672"/>
      <c r="M951" s="672"/>
      <c r="N951" s="672"/>
      <c r="O951" s="672"/>
      <c r="P951" s="672"/>
      <c r="Q951" s="672"/>
      <c r="R951" s="672"/>
      <c r="S951" s="672"/>
      <c r="T951" s="672"/>
      <c r="U951" s="461"/>
      <c r="V951" s="461"/>
    </row>
    <row r="952">
      <c r="A952" s="225"/>
      <c r="B952" s="672"/>
      <c r="C952" s="672"/>
      <c r="D952" s="672"/>
      <c r="E952" s="672"/>
      <c r="F952" s="672"/>
      <c r="G952" s="672"/>
      <c r="H952" s="672"/>
      <c r="I952" s="672"/>
      <c r="J952" s="672"/>
      <c r="K952" s="672"/>
      <c r="L952" s="672"/>
      <c r="M952" s="672"/>
      <c r="N952" s="672"/>
      <c r="O952" s="672"/>
      <c r="P952" s="672"/>
      <c r="Q952" s="672"/>
      <c r="R952" s="672"/>
      <c r="S952" s="672"/>
      <c r="T952" s="672"/>
      <c r="U952" s="461"/>
      <c r="V952" s="461"/>
    </row>
    <row r="953">
      <c r="A953" s="225"/>
      <c r="B953" s="672"/>
      <c r="C953" s="672"/>
      <c r="D953" s="672"/>
      <c r="E953" s="672"/>
      <c r="F953" s="672"/>
      <c r="G953" s="672"/>
      <c r="H953" s="672"/>
      <c r="I953" s="672"/>
      <c r="J953" s="672"/>
      <c r="K953" s="672"/>
      <c r="L953" s="672"/>
      <c r="M953" s="672"/>
      <c r="N953" s="672"/>
      <c r="O953" s="672"/>
      <c r="P953" s="672"/>
      <c r="Q953" s="672"/>
      <c r="R953" s="672"/>
      <c r="S953" s="672"/>
      <c r="T953" s="672"/>
      <c r="U953" s="461"/>
      <c r="V953" s="461"/>
    </row>
    <row r="954">
      <c r="A954" s="225"/>
      <c r="B954" s="672"/>
      <c r="C954" s="672"/>
      <c r="D954" s="672"/>
      <c r="E954" s="672"/>
      <c r="F954" s="672"/>
      <c r="G954" s="672"/>
      <c r="H954" s="672"/>
      <c r="I954" s="672"/>
      <c r="J954" s="672"/>
      <c r="K954" s="672"/>
      <c r="L954" s="672"/>
      <c r="M954" s="672"/>
      <c r="N954" s="672"/>
      <c r="O954" s="672"/>
      <c r="P954" s="672"/>
      <c r="Q954" s="672"/>
      <c r="R954" s="672"/>
      <c r="S954" s="672"/>
      <c r="T954" s="672"/>
      <c r="U954" s="461"/>
      <c r="V954" s="461"/>
    </row>
    <row r="955">
      <c r="A955" s="225"/>
      <c r="B955" s="672"/>
      <c r="C955" s="672"/>
      <c r="D955" s="672"/>
      <c r="E955" s="672"/>
      <c r="F955" s="672"/>
      <c r="G955" s="672"/>
      <c r="H955" s="672"/>
      <c r="I955" s="672"/>
      <c r="J955" s="672"/>
      <c r="K955" s="672"/>
      <c r="L955" s="672"/>
      <c r="M955" s="672"/>
      <c r="N955" s="672"/>
      <c r="O955" s="672"/>
      <c r="P955" s="672"/>
      <c r="Q955" s="672"/>
      <c r="R955" s="672"/>
      <c r="S955" s="672"/>
      <c r="T955" s="672"/>
      <c r="U955" s="461"/>
      <c r="V955" s="461"/>
    </row>
    <row r="956">
      <c r="A956" s="225"/>
      <c r="B956" s="672"/>
      <c r="C956" s="672"/>
      <c r="D956" s="672"/>
      <c r="E956" s="672"/>
      <c r="F956" s="672"/>
      <c r="G956" s="672"/>
      <c r="H956" s="672"/>
      <c r="I956" s="672"/>
      <c r="J956" s="672"/>
      <c r="K956" s="672"/>
      <c r="L956" s="672"/>
      <c r="M956" s="672"/>
      <c r="N956" s="672"/>
      <c r="O956" s="672"/>
      <c r="P956" s="672"/>
      <c r="Q956" s="672"/>
      <c r="R956" s="672"/>
      <c r="S956" s="672"/>
      <c r="T956" s="672"/>
      <c r="U956" s="461"/>
      <c r="V956" s="461"/>
    </row>
    <row r="957">
      <c r="A957" s="225"/>
      <c r="B957" s="672"/>
      <c r="C957" s="672"/>
      <c r="D957" s="672"/>
      <c r="E957" s="672"/>
      <c r="F957" s="672"/>
      <c r="G957" s="672"/>
      <c r="H957" s="672"/>
      <c r="I957" s="672"/>
      <c r="J957" s="672"/>
      <c r="K957" s="672"/>
      <c r="L957" s="672"/>
      <c r="M957" s="672"/>
      <c r="N957" s="672"/>
      <c r="O957" s="672"/>
      <c r="P957" s="672"/>
      <c r="Q957" s="672"/>
      <c r="R957" s="672"/>
      <c r="S957" s="672"/>
      <c r="T957" s="672"/>
      <c r="U957" s="461"/>
      <c r="V957" s="461"/>
    </row>
    <row r="958">
      <c r="A958" s="225"/>
      <c r="B958" s="672"/>
      <c r="C958" s="672"/>
      <c r="D958" s="672"/>
      <c r="E958" s="672"/>
      <c r="F958" s="672"/>
      <c r="G958" s="672"/>
      <c r="H958" s="672"/>
      <c r="I958" s="672"/>
      <c r="J958" s="672"/>
      <c r="K958" s="672"/>
      <c r="L958" s="672"/>
      <c r="M958" s="672"/>
      <c r="N958" s="672"/>
      <c r="O958" s="672"/>
      <c r="P958" s="672"/>
      <c r="Q958" s="672"/>
      <c r="R958" s="672"/>
      <c r="S958" s="672"/>
      <c r="T958" s="672"/>
      <c r="U958" s="461"/>
      <c r="V958" s="461"/>
    </row>
    <row r="959">
      <c r="A959" s="225"/>
      <c r="B959" s="672"/>
      <c r="C959" s="672"/>
      <c r="D959" s="672"/>
      <c r="E959" s="672"/>
      <c r="F959" s="672"/>
      <c r="G959" s="672"/>
      <c r="H959" s="672"/>
      <c r="I959" s="672"/>
      <c r="J959" s="672"/>
      <c r="K959" s="672"/>
      <c r="L959" s="672"/>
      <c r="M959" s="672"/>
      <c r="N959" s="672"/>
      <c r="O959" s="672"/>
      <c r="P959" s="672"/>
      <c r="Q959" s="672"/>
      <c r="R959" s="672"/>
      <c r="S959" s="672"/>
      <c r="T959" s="672"/>
      <c r="U959" s="461"/>
      <c r="V959" s="461"/>
    </row>
    <row r="960">
      <c r="A960" s="225"/>
      <c r="B960" s="672"/>
      <c r="C960" s="672"/>
      <c r="D960" s="672"/>
      <c r="E960" s="672"/>
      <c r="F960" s="672"/>
      <c r="G960" s="672"/>
      <c r="H960" s="672"/>
      <c r="I960" s="672"/>
      <c r="J960" s="672"/>
      <c r="K960" s="672"/>
      <c r="L960" s="672"/>
      <c r="M960" s="672"/>
      <c r="N960" s="672"/>
      <c r="O960" s="672"/>
      <c r="P960" s="672"/>
      <c r="Q960" s="672"/>
      <c r="R960" s="672"/>
      <c r="S960" s="672"/>
      <c r="T960" s="672"/>
      <c r="U960" s="461"/>
      <c r="V960" s="461"/>
    </row>
    <row r="961">
      <c r="A961" s="225"/>
      <c r="B961" s="672"/>
      <c r="C961" s="672"/>
      <c r="D961" s="672"/>
      <c r="E961" s="672"/>
      <c r="F961" s="672"/>
      <c r="G961" s="672"/>
      <c r="H961" s="672"/>
      <c r="I961" s="672"/>
      <c r="J961" s="672"/>
      <c r="K961" s="672"/>
      <c r="L961" s="672"/>
      <c r="M961" s="672"/>
      <c r="N961" s="672"/>
      <c r="O961" s="672"/>
      <c r="P961" s="672"/>
      <c r="Q961" s="672"/>
      <c r="R961" s="672"/>
      <c r="S961" s="672"/>
      <c r="T961" s="672"/>
      <c r="U961" s="461"/>
      <c r="V961" s="461"/>
    </row>
    <row r="962">
      <c r="A962" s="225"/>
      <c r="B962" s="672"/>
      <c r="C962" s="672"/>
      <c r="D962" s="672"/>
      <c r="E962" s="672"/>
      <c r="F962" s="672"/>
      <c r="G962" s="672"/>
      <c r="H962" s="672"/>
      <c r="I962" s="672"/>
      <c r="J962" s="672"/>
      <c r="K962" s="672"/>
      <c r="L962" s="672"/>
      <c r="M962" s="672"/>
      <c r="N962" s="672"/>
      <c r="O962" s="672"/>
      <c r="P962" s="672"/>
      <c r="Q962" s="672"/>
      <c r="R962" s="672"/>
      <c r="S962" s="672"/>
      <c r="T962" s="672"/>
      <c r="U962" s="461"/>
      <c r="V962" s="461"/>
    </row>
    <row r="963">
      <c r="A963" s="225"/>
      <c r="B963" s="672"/>
      <c r="C963" s="672"/>
      <c r="D963" s="672"/>
      <c r="E963" s="672"/>
      <c r="F963" s="672"/>
      <c r="G963" s="672"/>
      <c r="H963" s="672"/>
      <c r="I963" s="672"/>
      <c r="J963" s="672"/>
      <c r="K963" s="672"/>
      <c r="L963" s="672"/>
      <c r="M963" s="672"/>
      <c r="N963" s="672"/>
      <c r="O963" s="672"/>
      <c r="P963" s="672"/>
      <c r="Q963" s="672"/>
      <c r="R963" s="672"/>
      <c r="S963" s="672"/>
      <c r="T963" s="672"/>
      <c r="U963" s="461"/>
      <c r="V963" s="461"/>
    </row>
    <row r="964">
      <c r="A964" s="225"/>
      <c r="B964" s="672"/>
      <c r="C964" s="672"/>
      <c r="D964" s="672"/>
      <c r="E964" s="672"/>
      <c r="F964" s="672"/>
      <c r="G964" s="672"/>
      <c r="H964" s="672"/>
      <c r="I964" s="672"/>
      <c r="J964" s="672"/>
      <c r="K964" s="672"/>
      <c r="L964" s="672"/>
      <c r="M964" s="672"/>
      <c r="N964" s="672"/>
      <c r="O964" s="672"/>
      <c r="P964" s="672"/>
      <c r="Q964" s="672"/>
      <c r="R964" s="672"/>
      <c r="S964" s="672"/>
      <c r="T964" s="672"/>
      <c r="U964" s="461"/>
      <c r="V964" s="461"/>
    </row>
    <row r="965">
      <c r="A965" s="225"/>
      <c r="B965" s="672"/>
      <c r="C965" s="672"/>
      <c r="D965" s="672"/>
      <c r="E965" s="672"/>
      <c r="F965" s="672"/>
      <c r="G965" s="672"/>
      <c r="H965" s="672"/>
      <c r="I965" s="672"/>
      <c r="J965" s="672"/>
      <c r="K965" s="672"/>
      <c r="L965" s="672"/>
      <c r="M965" s="672"/>
      <c r="N965" s="672"/>
      <c r="O965" s="672"/>
      <c r="P965" s="672"/>
      <c r="Q965" s="672"/>
      <c r="R965" s="672"/>
      <c r="S965" s="672"/>
      <c r="T965" s="672"/>
      <c r="U965" s="461"/>
      <c r="V965" s="461"/>
    </row>
    <row r="966">
      <c r="A966" s="225"/>
      <c r="B966" s="672"/>
      <c r="C966" s="672"/>
      <c r="D966" s="672"/>
      <c r="E966" s="672"/>
      <c r="F966" s="672"/>
      <c r="G966" s="672"/>
      <c r="H966" s="672"/>
      <c r="I966" s="672"/>
      <c r="J966" s="672"/>
      <c r="K966" s="672"/>
      <c r="L966" s="672"/>
      <c r="M966" s="672"/>
      <c r="N966" s="672"/>
      <c r="O966" s="672"/>
      <c r="P966" s="672"/>
      <c r="Q966" s="672"/>
      <c r="R966" s="672"/>
      <c r="S966" s="672"/>
      <c r="T966" s="672"/>
      <c r="U966" s="461"/>
      <c r="V966" s="461"/>
    </row>
    <row r="967">
      <c r="A967" s="225"/>
      <c r="B967" s="672"/>
      <c r="C967" s="672"/>
      <c r="D967" s="672"/>
      <c r="E967" s="672"/>
      <c r="F967" s="672"/>
      <c r="G967" s="672"/>
      <c r="H967" s="672"/>
      <c r="I967" s="672"/>
      <c r="J967" s="672"/>
      <c r="K967" s="672"/>
      <c r="L967" s="672"/>
      <c r="M967" s="672"/>
      <c r="N967" s="672"/>
      <c r="O967" s="672"/>
      <c r="P967" s="672"/>
      <c r="Q967" s="672"/>
      <c r="R967" s="672"/>
      <c r="S967" s="672"/>
      <c r="T967" s="672"/>
      <c r="U967" s="461"/>
      <c r="V967" s="461"/>
    </row>
    <row r="968">
      <c r="A968" s="225"/>
      <c r="B968" s="672"/>
      <c r="C968" s="672"/>
      <c r="D968" s="672"/>
      <c r="E968" s="672"/>
      <c r="F968" s="672"/>
      <c r="G968" s="672"/>
      <c r="H968" s="672"/>
      <c r="I968" s="672"/>
      <c r="J968" s="672"/>
      <c r="K968" s="672"/>
      <c r="L968" s="672"/>
      <c r="M968" s="672"/>
      <c r="N968" s="672"/>
      <c r="O968" s="672"/>
      <c r="P968" s="672"/>
      <c r="Q968" s="672"/>
      <c r="R968" s="672"/>
      <c r="S968" s="672"/>
      <c r="T968" s="672"/>
      <c r="U968" s="461"/>
      <c r="V968" s="461"/>
    </row>
    <row r="969">
      <c r="A969" s="225"/>
      <c r="B969" s="672"/>
      <c r="C969" s="672"/>
      <c r="D969" s="672"/>
      <c r="E969" s="672"/>
      <c r="F969" s="672"/>
      <c r="G969" s="672"/>
      <c r="H969" s="672"/>
      <c r="I969" s="672"/>
      <c r="J969" s="672"/>
      <c r="K969" s="672"/>
      <c r="L969" s="672"/>
      <c r="M969" s="672"/>
      <c r="N969" s="672"/>
      <c r="O969" s="672"/>
      <c r="P969" s="672"/>
      <c r="Q969" s="672"/>
      <c r="R969" s="672"/>
      <c r="S969" s="672"/>
      <c r="T969" s="672"/>
      <c r="U969" s="461"/>
      <c r="V969" s="461"/>
    </row>
    <row r="970">
      <c r="A970" s="225"/>
      <c r="B970" s="672"/>
      <c r="C970" s="672"/>
      <c r="D970" s="672"/>
      <c r="E970" s="672"/>
      <c r="F970" s="672"/>
      <c r="G970" s="672"/>
      <c r="H970" s="672"/>
      <c r="I970" s="672"/>
      <c r="J970" s="672"/>
      <c r="K970" s="672"/>
      <c r="L970" s="672"/>
      <c r="M970" s="672"/>
      <c r="N970" s="672"/>
      <c r="O970" s="672"/>
      <c r="P970" s="672"/>
      <c r="Q970" s="672"/>
      <c r="R970" s="672"/>
      <c r="S970" s="672"/>
      <c r="T970" s="672"/>
      <c r="U970" s="461"/>
      <c r="V970" s="461"/>
    </row>
    <row r="971">
      <c r="A971" s="225"/>
      <c r="B971" s="672"/>
      <c r="C971" s="672"/>
      <c r="D971" s="672"/>
      <c r="E971" s="672"/>
      <c r="F971" s="672"/>
      <c r="G971" s="672"/>
      <c r="H971" s="672"/>
      <c r="I971" s="672"/>
      <c r="J971" s="672"/>
      <c r="K971" s="672"/>
      <c r="L971" s="672"/>
      <c r="M971" s="672"/>
      <c r="N971" s="672"/>
      <c r="O971" s="672"/>
      <c r="P971" s="672"/>
      <c r="Q971" s="672"/>
      <c r="R971" s="672"/>
      <c r="S971" s="672"/>
      <c r="T971" s="672"/>
      <c r="U971" s="461"/>
      <c r="V971" s="461"/>
    </row>
    <row r="972">
      <c r="A972" s="225"/>
      <c r="B972" s="672"/>
      <c r="C972" s="672"/>
      <c r="D972" s="672"/>
      <c r="E972" s="672"/>
      <c r="F972" s="672"/>
      <c r="G972" s="672"/>
      <c r="H972" s="672"/>
      <c r="I972" s="672"/>
      <c r="J972" s="672"/>
      <c r="K972" s="672"/>
      <c r="L972" s="672"/>
      <c r="M972" s="672"/>
      <c r="N972" s="672"/>
      <c r="O972" s="672"/>
      <c r="P972" s="672"/>
      <c r="Q972" s="672"/>
      <c r="R972" s="672"/>
      <c r="S972" s="672"/>
      <c r="T972" s="672"/>
      <c r="U972" s="461"/>
      <c r="V972" s="461"/>
    </row>
    <row r="973">
      <c r="A973" s="225"/>
      <c r="B973" s="672"/>
      <c r="C973" s="672"/>
      <c r="D973" s="672"/>
      <c r="E973" s="672"/>
      <c r="F973" s="672"/>
      <c r="G973" s="672"/>
      <c r="H973" s="672"/>
      <c r="I973" s="672"/>
      <c r="J973" s="672"/>
      <c r="K973" s="672"/>
      <c r="L973" s="672"/>
      <c r="M973" s="672"/>
      <c r="N973" s="672"/>
      <c r="O973" s="672"/>
      <c r="P973" s="672"/>
      <c r="Q973" s="672"/>
      <c r="R973" s="672"/>
      <c r="S973" s="672"/>
      <c r="T973" s="672"/>
      <c r="U973" s="461"/>
      <c r="V973" s="461"/>
    </row>
    <row r="974">
      <c r="A974" s="225"/>
      <c r="B974" s="672"/>
      <c r="C974" s="672"/>
      <c r="D974" s="672"/>
      <c r="E974" s="672"/>
      <c r="F974" s="672"/>
      <c r="G974" s="672"/>
      <c r="H974" s="672"/>
      <c r="I974" s="672"/>
      <c r="J974" s="672"/>
      <c r="K974" s="672"/>
      <c r="L974" s="672"/>
      <c r="M974" s="672"/>
      <c r="N974" s="672"/>
      <c r="O974" s="672"/>
      <c r="P974" s="672"/>
      <c r="Q974" s="672"/>
      <c r="R974" s="672"/>
      <c r="S974" s="672"/>
      <c r="T974" s="672"/>
      <c r="U974" s="461"/>
      <c r="V974" s="461"/>
    </row>
    <row r="975">
      <c r="A975" s="225"/>
      <c r="B975" s="672"/>
      <c r="C975" s="672"/>
      <c r="D975" s="672"/>
      <c r="E975" s="672"/>
      <c r="F975" s="672"/>
      <c r="G975" s="672"/>
      <c r="H975" s="672"/>
      <c r="I975" s="672"/>
      <c r="J975" s="672"/>
      <c r="K975" s="672"/>
      <c r="L975" s="672"/>
      <c r="M975" s="672"/>
      <c r="N975" s="672"/>
      <c r="O975" s="672"/>
      <c r="P975" s="672"/>
      <c r="Q975" s="672"/>
      <c r="R975" s="672"/>
      <c r="S975" s="672"/>
      <c r="T975" s="672"/>
      <c r="U975" s="461"/>
      <c r="V975" s="461"/>
    </row>
    <row r="976">
      <c r="A976" s="225"/>
      <c r="B976" s="672"/>
      <c r="C976" s="672"/>
      <c r="D976" s="672"/>
      <c r="E976" s="672"/>
      <c r="F976" s="672"/>
      <c r="G976" s="672"/>
      <c r="H976" s="672"/>
      <c r="I976" s="672"/>
      <c r="J976" s="672"/>
      <c r="K976" s="672"/>
      <c r="L976" s="672"/>
      <c r="M976" s="672"/>
      <c r="N976" s="672"/>
      <c r="O976" s="672"/>
      <c r="P976" s="672"/>
      <c r="Q976" s="672"/>
      <c r="R976" s="672"/>
      <c r="S976" s="672"/>
      <c r="T976" s="672"/>
      <c r="U976" s="461"/>
      <c r="V976" s="461"/>
    </row>
    <row r="977">
      <c r="A977" s="225"/>
      <c r="B977" s="672"/>
      <c r="C977" s="672"/>
      <c r="D977" s="672"/>
      <c r="E977" s="672"/>
      <c r="F977" s="672"/>
      <c r="G977" s="672"/>
      <c r="H977" s="672"/>
      <c r="I977" s="672"/>
      <c r="J977" s="672"/>
      <c r="K977" s="672"/>
      <c r="L977" s="672"/>
      <c r="M977" s="672"/>
      <c r="N977" s="672"/>
      <c r="O977" s="672"/>
      <c r="P977" s="672"/>
      <c r="Q977" s="672"/>
      <c r="R977" s="672"/>
      <c r="S977" s="672"/>
      <c r="T977" s="672"/>
      <c r="U977" s="461"/>
      <c r="V977" s="461"/>
    </row>
    <row r="978">
      <c r="A978" s="225"/>
      <c r="B978" s="672"/>
      <c r="C978" s="672"/>
      <c r="D978" s="672"/>
      <c r="E978" s="672"/>
      <c r="F978" s="672"/>
      <c r="G978" s="672"/>
      <c r="H978" s="672"/>
      <c r="I978" s="672"/>
      <c r="J978" s="672"/>
      <c r="K978" s="672"/>
      <c r="L978" s="672"/>
      <c r="M978" s="672"/>
      <c r="N978" s="672"/>
      <c r="O978" s="672"/>
      <c r="P978" s="672"/>
      <c r="Q978" s="672"/>
      <c r="R978" s="672"/>
      <c r="S978" s="672"/>
      <c r="T978" s="672"/>
      <c r="U978" s="461"/>
      <c r="V978" s="461"/>
    </row>
    <row r="979">
      <c r="A979" s="225"/>
      <c r="B979" s="672"/>
      <c r="C979" s="672"/>
      <c r="D979" s="672"/>
      <c r="E979" s="672"/>
      <c r="F979" s="672"/>
      <c r="G979" s="672"/>
      <c r="H979" s="672"/>
      <c r="I979" s="672"/>
      <c r="J979" s="672"/>
      <c r="K979" s="672"/>
      <c r="L979" s="672"/>
      <c r="M979" s="672"/>
      <c r="N979" s="672"/>
      <c r="O979" s="672"/>
      <c r="P979" s="672"/>
      <c r="Q979" s="672"/>
      <c r="R979" s="672"/>
      <c r="S979" s="672"/>
      <c r="T979" s="672"/>
      <c r="U979" s="461"/>
      <c r="V979" s="461"/>
    </row>
    <row r="980">
      <c r="A980" s="225"/>
      <c r="B980" s="672"/>
      <c r="C980" s="672"/>
      <c r="D980" s="672"/>
      <c r="E980" s="672"/>
      <c r="F980" s="672"/>
      <c r="G980" s="672"/>
      <c r="H980" s="672"/>
      <c r="I980" s="672"/>
      <c r="J980" s="672"/>
      <c r="K980" s="672"/>
      <c r="L980" s="672"/>
      <c r="M980" s="672"/>
      <c r="N980" s="672"/>
      <c r="O980" s="672"/>
      <c r="P980" s="672"/>
      <c r="Q980" s="672"/>
      <c r="R980" s="672"/>
      <c r="S980" s="672"/>
      <c r="T980" s="672"/>
      <c r="U980" s="461"/>
      <c r="V980" s="461"/>
    </row>
    <row r="981">
      <c r="A981" s="225"/>
      <c r="B981" s="672"/>
      <c r="C981" s="672"/>
      <c r="D981" s="672"/>
      <c r="E981" s="672"/>
      <c r="F981" s="672"/>
      <c r="G981" s="672"/>
      <c r="H981" s="672"/>
      <c r="I981" s="672"/>
      <c r="J981" s="672"/>
      <c r="K981" s="672"/>
      <c r="L981" s="672"/>
      <c r="M981" s="672"/>
      <c r="N981" s="672"/>
      <c r="O981" s="672"/>
      <c r="P981" s="672"/>
      <c r="Q981" s="672"/>
      <c r="R981" s="672"/>
      <c r="S981" s="672"/>
      <c r="T981" s="672"/>
      <c r="U981" s="461"/>
      <c r="V981" s="461"/>
    </row>
    <row r="982">
      <c r="A982" s="225"/>
      <c r="B982" s="672"/>
      <c r="C982" s="672"/>
      <c r="D982" s="672"/>
      <c r="E982" s="672"/>
      <c r="F982" s="672"/>
      <c r="G982" s="672"/>
      <c r="H982" s="672"/>
      <c r="I982" s="672"/>
      <c r="J982" s="672"/>
      <c r="K982" s="672"/>
      <c r="L982" s="672"/>
      <c r="M982" s="672"/>
      <c r="N982" s="672"/>
      <c r="O982" s="672"/>
      <c r="P982" s="672"/>
      <c r="Q982" s="672"/>
      <c r="R982" s="672"/>
      <c r="S982" s="672"/>
      <c r="T982" s="672"/>
      <c r="U982" s="461"/>
      <c r="V982" s="461"/>
    </row>
    <row r="983">
      <c r="A983" s="225"/>
      <c r="B983" s="672"/>
      <c r="C983" s="672"/>
      <c r="D983" s="672"/>
      <c r="E983" s="672"/>
      <c r="F983" s="672"/>
      <c r="G983" s="672"/>
      <c r="H983" s="672"/>
      <c r="I983" s="672"/>
      <c r="J983" s="672"/>
      <c r="K983" s="672"/>
      <c r="L983" s="672"/>
      <c r="M983" s="672"/>
      <c r="N983" s="672"/>
      <c r="O983" s="672"/>
      <c r="P983" s="672"/>
      <c r="Q983" s="672"/>
      <c r="R983" s="672"/>
      <c r="S983" s="672"/>
      <c r="T983" s="672"/>
      <c r="U983" s="461"/>
      <c r="V983" s="461"/>
    </row>
    <row r="984">
      <c r="A984" s="225"/>
      <c r="B984" s="672"/>
      <c r="C984" s="672"/>
      <c r="D984" s="672"/>
      <c r="E984" s="672"/>
      <c r="F984" s="672"/>
      <c r="G984" s="672"/>
      <c r="H984" s="672"/>
      <c r="I984" s="672"/>
      <c r="J984" s="672"/>
      <c r="K984" s="672"/>
      <c r="L984" s="672"/>
      <c r="M984" s="672"/>
      <c r="N984" s="672"/>
      <c r="O984" s="672"/>
      <c r="P984" s="672"/>
      <c r="Q984" s="672"/>
      <c r="R984" s="672"/>
      <c r="S984" s="672"/>
      <c r="T984" s="672"/>
      <c r="U984" s="461"/>
      <c r="V984" s="461"/>
    </row>
    <row r="985">
      <c r="A985" s="225"/>
      <c r="B985" s="672"/>
      <c r="C985" s="672"/>
      <c r="D985" s="672"/>
      <c r="E985" s="672"/>
      <c r="F985" s="672"/>
      <c r="G985" s="672"/>
      <c r="H985" s="672"/>
      <c r="I985" s="672"/>
      <c r="J985" s="672"/>
      <c r="K985" s="672"/>
      <c r="L985" s="672"/>
      <c r="M985" s="672"/>
      <c r="N985" s="672"/>
      <c r="O985" s="672"/>
      <c r="P985" s="672"/>
      <c r="Q985" s="672"/>
      <c r="R985" s="672"/>
      <c r="S985" s="672"/>
      <c r="T985" s="672"/>
      <c r="U985" s="461"/>
      <c r="V985" s="461"/>
    </row>
    <row r="986">
      <c r="A986" s="225"/>
      <c r="B986" s="672"/>
      <c r="C986" s="672"/>
      <c r="D986" s="672"/>
      <c r="E986" s="672"/>
      <c r="F986" s="672"/>
      <c r="G986" s="672"/>
      <c r="H986" s="672"/>
      <c r="I986" s="672"/>
      <c r="J986" s="672"/>
      <c r="K986" s="672"/>
      <c r="L986" s="672"/>
      <c r="M986" s="672"/>
      <c r="N986" s="672"/>
      <c r="O986" s="672"/>
      <c r="P986" s="672"/>
      <c r="Q986" s="672"/>
      <c r="R986" s="672"/>
      <c r="S986" s="672"/>
      <c r="T986" s="672"/>
      <c r="U986" s="461"/>
      <c r="V986" s="461"/>
    </row>
    <row r="987">
      <c r="A987" s="225"/>
      <c r="B987" s="672"/>
      <c r="C987" s="672"/>
      <c r="D987" s="672"/>
      <c r="E987" s="672"/>
      <c r="F987" s="672"/>
      <c r="G987" s="672"/>
      <c r="H987" s="672"/>
      <c r="I987" s="672"/>
      <c r="J987" s="672"/>
      <c r="K987" s="672"/>
      <c r="L987" s="672"/>
      <c r="M987" s="672"/>
      <c r="N987" s="672"/>
      <c r="O987" s="672"/>
      <c r="P987" s="672"/>
      <c r="Q987" s="672"/>
      <c r="R987" s="672"/>
      <c r="S987" s="672"/>
      <c r="T987" s="672"/>
      <c r="U987" s="461"/>
      <c r="V987" s="461"/>
    </row>
    <row r="988">
      <c r="A988" s="225"/>
      <c r="B988" s="672"/>
      <c r="C988" s="672"/>
      <c r="D988" s="672"/>
      <c r="E988" s="672"/>
      <c r="F988" s="672"/>
      <c r="G988" s="672"/>
      <c r="H988" s="672"/>
      <c r="I988" s="672"/>
      <c r="J988" s="672"/>
      <c r="K988" s="672"/>
      <c r="L988" s="672"/>
      <c r="M988" s="672"/>
      <c r="N988" s="672"/>
      <c r="O988" s="672"/>
      <c r="P988" s="672"/>
      <c r="Q988" s="672"/>
      <c r="R988" s="672"/>
      <c r="S988" s="672"/>
      <c r="T988" s="672"/>
      <c r="U988" s="461"/>
      <c r="V988" s="461"/>
    </row>
    <row r="989">
      <c r="A989" s="225"/>
      <c r="B989" s="672"/>
      <c r="C989" s="672"/>
      <c r="D989" s="672"/>
      <c r="E989" s="672"/>
      <c r="F989" s="672"/>
      <c r="G989" s="672"/>
      <c r="H989" s="672"/>
      <c r="I989" s="672"/>
      <c r="J989" s="672"/>
      <c r="K989" s="672"/>
      <c r="L989" s="672"/>
      <c r="M989" s="672"/>
      <c r="N989" s="672"/>
      <c r="O989" s="672"/>
      <c r="P989" s="672"/>
      <c r="Q989" s="672"/>
      <c r="R989" s="672"/>
      <c r="S989" s="672"/>
      <c r="T989" s="672"/>
      <c r="U989" s="461"/>
      <c r="V989" s="461"/>
    </row>
    <row r="990">
      <c r="A990" s="225"/>
      <c r="B990" s="672"/>
      <c r="C990" s="672"/>
      <c r="D990" s="672"/>
      <c r="E990" s="672"/>
      <c r="F990" s="672"/>
      <c r="G990" s="672"/>
      <c r="H990" s="672"/>
      <c r="I990" s="672"/>
      <c r="J990" s="672"/>
      <c r="K990" s="672"/>
      <c r="L990" s="672"/>
      <c r="M990" s="672"/>
      <c r="N990" s="672"/>
      <c r="O990" s="672"/>
      <c r="P990" s="672"/>
      <c r="Q990" s="672"/>
      <c r="R990" s="672"/>
      <c r="S990" s="672"/>
      <c r="T990" s="672"/>
      <c r="U990" s="461"/>
      <c r="V990" s="461"/>
    </row>
    <row r="991">
      <c r="A991" s="225"/>
      <c r="B991" s="672"/>
      <c r="C991" s="672"/>
      <c r="D991" s="672"/>
      <c r="E991" s="672"/>
      <c r="F991" s="672"/>
      <c r="G991" s="672"/>
      <c r="H991" s="672"/>
      <c r="I991" s="672"/>
      <c r="J991" s="672"/>
      <c r="K991" s="672"/>
      <c r="L991" s="672"/>
      <c r="M991" s="672"/>
      <c r="N991" s="672"/>
      <c r="O991" s="672"/>
      <c r="P991" s="672"/>
      <c r="Q991" s="672"/>
      <c r="R991" s="672"/>
      <c r="S991" s="672"/>
      <c r="T991" s="672"/>
      <c r="U991" s="461"/>
      <c r="V991" s="461"/>
    </row>
    <row r="992">
      <c r="A992" s="225"/>
      <c r="B992" s="672"/>
      <c r="C992" s="672"/>
      <c r="D992" s="672"/>
      <c r="E992" s="672"/>
      <c r="F992" s="672"/>
      <c r="G992" s="672"/>
      <c r="H992" s="672"/>
      <c r="I992" s="672"/>
      <c r="J992" s="672"/>
      <c r="K992" s="672"/>
      <c r="L992" s="672"/>
      <c r="M992" s="672"/>
      <c r="N992" s="672"/>
      <c r="O992" s="672"/>
      <c r="P992" s="672"/>
      <c r="Q992" s="672"/>
      <c r="R992" s="672"/>
      <c r="S992" s="672"/>
      <c r="T992" s="672"/>
      <c r="U992" s="461"/>
      <c r="V992" s="461"/>
    </row>
    <row r="993">
      <c r="A993" s="225"/>
      <c r="B993" s="672"/>
      <c r="C993" s="672"/>
      <c r="D993" s="672"/>
      <c r="E993" s="672"/>
      <c r="F993" s="672"/>
      <c r="G993" s="672"/>
      <c r="H993" s="672"/>
      <c r="I993" s="672"/>
      <c r="J993" s="672"/>
      <c r="K993" s="672"/>
      <c r="L993" s="672"/>
      <c r="M993" s="672"/>
      <c r="N993" s="672"/>
      <c r="O993" s="672"/>
      <c r="P993" s="672"/>
      <c r="Q993" s="672"/>
      <c r="R993" s="672"/>
      <c r="S993" s="672"/>
      <c r="T993" s="672"/>
      <c r="U993" s="461"/>
      <c r="V993" s="461"/>
    </row>
    <row r="994">
      <c r="A994" s="225"/>
      <c r="B994" s="672"/>
      <c r="C994" s="672"/>
      <c r="D994" s="672"/>
      <c r="E994" s="672"/>
      <c r="F994" s="672"/>
      <c r="G994" s="672"/>
      <c r="H994" s="672"/>
      <c r="I994" s="672"/>
      <c r="J994" s="672"/>
      <c r="K994" s="672"/>
      <c r="L994" s="672"/>
      <c r="M994" s="672"/>
      <c r="N994" s="672"/>
      <c r="O994" s="672"/>
      <c r="P994" s="672"/>
      <c r="Q994" s="672"/>
      <c r="R994" s="672"/>
      <c r="S994" s="672"/>
      <c r="T994" s="672"/>
      <c r="U994" s="461"/>
      <c r="V994" s="461"/>
    </row>
    <row r="995">
      <c r="A995" s="225"/>
      <c r="B995" s="672"/>
      <c r="C995" s="672"/>
      <c r="D995" s="672"/>
      <c r="E995" s="672"/>
      <c r="F995" s="672"/>
      <c r="G995" s="672"/>
      <c r="H995" s="672"/>
      <c r="I995" s="672"/>
      <c r="J995" s="672"/>
      <c r="K995" s="672"/>
      <c r="L995" s="672"/>
      <c r="M995" s="672"/>
      <c r="N995" s="672"/>
      <c r="O995" s="672"/>
      <c r="P995" s="672"/>
      <c r="Q995" s="672"/>
      <c r="R995" s="672"/>
      <c r="S995" s="672"/>
      <c r="T995" s="672"/>
      <c r="U995" s="461"/>
      <c r="V995" s="461"/>
    </row>
    <row r="996">
      <c r="A996" s="225"/>
      <c r="B996" s="672"/>
      <c r="C996" s="672"/>
      <c r="D996" s="672"/>
      <c r="E996" s="672"/>
      <c r="F996" s="672"/>
      <c r="G996" s="672"/>
      <c r="H996" s="672"/>
      <c r="I996" s="672"/>
      <c r="J996" s="672"/>
      <c r="K996" s="672"/>
      <c r="L996" s="672"/>
      <c r="M996" s="672"/>
      <c r="N996" s="672"/>
      <c r="O996" s="672"/>
      <c r="P996" s="672"/>
      <c r="Q996" s="672"/>
      <c r="R996" s="672"/>
      <c r="S996" s="672"/>
      <c r="T996" s="672"/>
      <c r="U996" s="461"/>
      <c r="V996" s="461"/>
    </row>
    <row r="997">
      <c r="A997" s="225"/>
      <c r="B997" s="672"/>
      <c r="C997" s="672"/>
      <c r="D997" s="672"/>
      <c r="E997" s="672"/>
      <c r="F997" s="672"/>
      <c r="G997" s="672"/>
      <c r="H997" s="672"/>
      <c r="I997" s="672"/>
      <c r="J997" s="672"/>
      <c r="K997" s="672"/>
      <c r="L997" s="672"/>
      <c r="M997" s="672"/>
      <c r="N997" s="672"/>
      <c r="O997" s="672"/>
      <c r="P997" s="672"/>
      <c r="Q997" s="672"/>
      <c r="R997" s="672"/>
      <c r="S997" s="672"/>
      <c r="T997" s="672"/>
      <c r="U997" s="461"/>
      <c r="V997" s="461"/>
    </row>
    <row r="998">
      <c r="A998" s="225"/>
      <c r="B998" s="672"/>
      <c r="C998" s="672"/>
      <c r="D998" s="672"/>
      <c r="E998" s="672"/>
      <c r="F998" s="672"/>
      <c r="G998" s="672"/>
      <c r="H998" s="672"/>
      <c r="I998" s="672"/>
      <c r="J998" s="672"/>
      <c r="K998" s="672"/>
      <c r="L998" s="672"/>
      <c r="M998" s="672"/>
      <c r="N998" s="672"/>
      <c r="O998" s="672"/>
      <c r="P998" s="672"/>
      <c r="Q998" s="672"/>
      <c r="R998" s="672"/>
      <c r="S998" s="672"/>
      <c r="T998" s="672"/>
      <c r="U998" s="461"/>
      <c r="V998" s="461"/>
    </row>
    <row r="999">
      <c r="A999" s="225"/>
      <c r="B999" s="672"/>
      <c r="C999" s="672"/>
      <c r="D999" s="672"/>
      <c r="E999" s="672"/>
      <c r="F999" s="672"/>
      <c r="G999" s="672"/>
      <c r="H999" s="672"/>
      <c r="I999" s="672"/>
      <c r="J999" s="672"/>
      <c r="K999" s="672"/>
      <c r="L999" s="672"/>
      <c r="M999" s="672"/>
      <c r="N999" s="672"/>
      <c r="O999" s="672"/>
      <c r="P999" s="672"/>
      <c r="Q999" s="672"/>
      <c r="R999" s="672"/>
      <c r="S999" s="672"/>
      <c r="T999" s="672"/>
      <c r="U999" s="461"/>
      <c r="V999" s="461"/>
    </row>
    <row r="1000">
      <c r="A1000" s="225"/>
      <c r="B1000" s="672"/>
      <c r="C1000" s="672"/>
      <c r="D1000" s="672"/>
      <c r="E1000" s="672"/>
      <c r="F1000" s="672"/>
      <c r="G1000" s="672"/>
      <c r="H1000" s="672"/>
      <c r="I1000" s="672"/>
      <c r="J1000" s="672"/>
      <c r="K1000" s="672"/>
      <c r="L1000" s="672"/>
      <c r="M1000" s="672"/>
      <c r="N1000" s="672"/>
      <c r="O1000" s="672"/>
      <c r="P1000" s="672"/>
      <c r="Q1000" s="672"/>
      <c r="R1000" s="672"/>
      <c r="S1000" s="672"/>
      <c r="T1000" s="672"/>
      <c r="U1000" s="461"/>
      <c r="V1000" s="461"/>
    </row>
    <row r="1001">
      <c r="A1001" s="225"/>
      <c r="B1001" s="672"/>
      <c r="C1001" s="672"/>
      <c r="D1001" s="672"/>
      <c r="E1001" s="672"/>
      <c r="F1001" s="672"/>
      <c r="G1001" s="672"/>
      <c r="H1001" s="672"/>
      <c r="I1001" s="672"/>
      <c r="J1001" s="672"/>
      <c r="K1001" s="672"/>
      <c r="L1001" s="672"/>
      <c r="M1001" s="672"/>
      <c r="N1001" s="672"/>
      <c r="O1001" s="672"/>
      <c r="P1001" s="672"/>
      <c r="Q1001" s="672"/>
      <c r="R1001" s="672"/>
      <c r="S1001" s="672"/>
      <c r="T1001" s="672"/>
      <c r="U1001" s="461"/>
      <c r="V1001" s="461"/>
    </row>
    <row r="1002">
      <c r="A1002" s="225"/>
      <c r="B1002" s="672"/>
      <c r="C1002" s="672"/>
      <c r="D1002" s="672"/>
      <c r="E1002" s="672"/>
      <c r="F1002" s="672"/>
      <c r="G1002" s="672"/>
      <c r="H1002" s="672"/>
      <c r="I1002" s="672"/>
      <c r="J1002" s="672"/>
      <c r="K1002" s="672"/>
      <c r="L1002" s="672"/>
      <c r="M1002" s="672"/>
      <c r="N1002" s="672"/>
      <c r="O1002" s="672"/>
      <c r="P1002" s="672"/>
      <c r="Q1002" s="672"/>
      <c r="R1002" s="672"/>
      <c r="S1002" s="672"/>
      <c r="T1002" s="672"/>
      <c r="U1002" s="461"/>
      <c r="V1002" s="461"/>
    </row>
    <row r="1003">
      <c r="A1003" s="225"/>
      <c r="B1003" s="672"/>
      <c r="C1003" s="672"/>
      <c r="D1003" s="672"/>
      <c r="E1003" s="672"/>
      <c r="F1003" s="672"/>
      <c r="G1003" s="672"/>
      <c r="H1003" s="672"/>
      <c r="I1003" s="672"/>
      <c r="J1003" s="672"/>
      <c r="K1003" s="672"/>
      <c r="L1003" s="672"/>
      <c r="M1003" s="672"/>
      <c r="N1003" s="672"/>
      <c r="O1003" s="672"/>
      <c r="P1003" s="672"/>
      <c r="Q1003" s="672"/>
      <c r="R1003" s="672"/>
      <c r="S1003" s="672"/>
      <c r="T1003" s="672"/>
      <c r="U1003" s="461"/>
      <c r="V1003" s="461"/>
    </row>
    <row r="1004">
      <c r="A1004" s="225"/>
      <c r="B1004" s="672"/>
      <c r="C1004" s="672"/>
      <c r="D1004" s="672"/>
      <c r="E1004" s="672"/>
      <c r="F1004" s="672"/>
      <c r="G1004" s="672"/>
      <c r="H1004" s="672"/>
      <c r="I1004" s="672"/>
      <c r="J1004" s="672"/>
      <c r="K1004" s="672"/>
      <c r="L1004" s="672"/>
      <c r="M1004" s="672"/>
      <c r="N1004" s="672"/>
      <c r="O1004" s="672"/>
      <c r="P1004" s="672"/>
      <c r="Q1004" s="672"/>
      <c r="R1004" s="672"/>
      <c r="S1004" s="672"/>
      <c r="T1004" s="672"/>
      <c r="U1004" s="461"/>
      <c r="V1004" s="461"/>
    </row>
    <row r="1005">
      <c r="A1005" s="225"/>
      <c r="B1005" s="672"/>
      <c r="C1005" s="672"/>
      <c r="D1005" s="672"/>
      <c r="E1005" s="672"/>
      <c r="F1005" s="672"/>
      <c r="G1005" s="672"/>
      <c r="H1005" s="672"/>
      <c r="I1005" s="672"/>
      <c r="J1005" s="672"/>
      <c r="K1005" s="672"/>
      <c r="L1005" s="672"/>
      <c r="M1005" s="672"/>
      <c r="N1005" s="672"/>
      <c r="O1005" s="672"/>
      <c r="P1005" s="672"/>
      <c r="Q1005" s="672"/>
      <c r="R1005" s="672"/>
      <c r="S1005" s="672"/>
      <c r="T1005" s="672"/>
      <c r="U1005" s="461"/>
      <c r="V1005" s="461"/>
    </row>
    <row r="1006">
      <c r="A1006" s="225"/>
      <c r="B1006" s="672"/>
      <c r="C1006" s="672"/>
      <c r="D1006" s="672"/>
      <c r="E1006" s="672"/>
      <c r="F1006" s="672"/>
      <c r="G1006" s="672"/>
      <c r="H1006" s="672"/>
      <c r="I1006" s="672"/>
      <c r="J1006" s="672"/>
      <c r="K1006" s="672"/>
      <c r="L1006" s="672"/>
      <c r="M1006" s="672"/>
      <c r="N1006" s="672"/>
      <c r="O1006" s="672"/>
      <c r="P1006" s="672"/>
      <c r="Q1006" s="672"/>
      <c r="R1006" s="672"/>
      <c r="S1006" s="672"/>
      <c r="T1006" s="672"/>
      <c r="U1006" s="461"/>
      <c r="V1006" s="461"/>
    </row>
    <row r="1007">
      <c r="A1007" s="225"/>
      <c r="B1007" s="672"/>
      <c r="C1007" s="672"/>
      <c r="D1007" s="672"/>
      <c r="E1007" s="672"/>
      <c r="F1007" s="672"/>
      <c r="G1007" s="672"/>
      <c r="H1007" s="672"/>
      <c r="I1007" s="672"/>
      <c r="J1007" s="672"/>
      <c r="K1007" s="672"/>
      <c r="L1007" s="672"/>
      <c r="M1007" s="672"/>
      <c r="N1007" s="672"/>
      <c r="O1007" s="672"/>
      <c r="P1007" s="672"/>
      <c r="Q1007" s="672"/>
      <c r="R1007" s="672"/>
      <c r="S1007" s="672"/>
      <c r="T1007" s="672"/>
      <c r="U1007" s="461"/>
      <c r="V1007" s="461"/>
    </row>
    <row r="1008">
      <c r="A1008" s="225"/>
      <c r="B1008" s="672"/>
      <c r="C1008" s="672"/>
      <c r="D1008" s="672"/>
      <c r="E1008" s="672"/>
      <c r="F1008" s="672"/>
      <c r="G1008" s="672"/>
      <c r="H1008" s="672"/>
      <c r="I1008" s="672"/>
      <c r="J1008" s="672"/>
      <c r="K1008" s="672"/>
      <c r="L1008" s="672"/>
      <c r="M1008" s="672"/>
      <c r="N1008" s="672"/>
      <c r="O1008" s="672"/>
      <c r="P1008" s="672"/>
      <c r="Q1008" s="672"/>
      <c r="R1008" s="672"/>
      <c r="S1008" s="672"/>
      <c r="T1008" s="672"/>
      <c r="U1008" s="461"/>
      <c r="V1008" s="461"/>
    </row>
    <row r="1009">
      <c r="A1009" s="225"/>
      <c r="B1009" s="672"/>
      <c r="C1009" s="672"/>
      <c r="D1009" s="672"/>
      <c r="E1009" s="672"/>
      <c r="F1009" s="672"/>
      <c r="G1009" s="672"/>
      <c r="H1009" s="672"/>
      <c r="I1009" s="672"/>
      <c r="J1009" s="672"/>
      <c r="K1009" s="672"/>
      <c r="L1009" s="672"/>
      <c r="M1009" s="672"/>
      <c r="N1009" s="672"/>
      <c r="O1009" s="672"/>
      <c r="P1009" s="672"/>
      <c r="Q1009" s="672"/>
      <c r="R1009" s="672"/>
      <c r="S1009" s="672"/>
      <c r="T1009" s="672"/>
      <c r="U1009" s="461"/>
      <c r="V1009" s="461"/>
    </row>
    <row r="1010">
      <c r="A1010" s="225"/>
      <c r="B1010" s="672"/>
      <c r="C1010" s="672"/>
      <c r="D1010" s="672"/>
      <c r="E1010" s="672"/>
      <c r="F1010" s="672"/>
      <c r="G1010" s="672"/>
      <c r="H1010" s="672"/>
      <c r="I1010" s="672"/>
      <c r="J1010" s="672"/>
      <c r="K1010" s="672"/>
      <c r="L1010" s="672"/>
      <c r="M1010" s="672"/>
      <c r="N1010" s="672"/>
      <c r="O1010" s="672"/>
      <c r="P1010" s="672"/>
      <c r="Q1010" s="672"/>
      <c r="R1010" s="672"/>
      <c r="S1010" s="672"/>
      <c r="T1010" s="672"/>
      <c r="U1010" s="461"/>
      <c r="V1010" s="461"/>
    </row>
    <row r="1011">
      <c r="A1011" s="225"/>
      <c r="B1011" s="672"/>
      <c r="C1011" s="672"/>
      <c r="D1011" s="672"/>
      <c r="E1011" s="672"/>
      <c r="F1011" s="672"/>
      <c r="G1011" s="672"/>
      <c r="H1011" s="672"/>
      <c r="I1011" s="672"/>
      <c r="J1011" s="672"/>
      <c r="K1011" s="672"/>
      <c r="L1011" s="672"/>
      <c r="M1011" s="672"/>
      <c r="N1011" s="672"/>
      <c r="O1011" s="672"/>
      <c r="P1011" s="672"/>
      <c r="Q1011" s="672"/>
      <c r="R1011" s="672"/>
      <c r="S1011" s="672"/>
      <c r="T1011" s="672"/>
      <c r="U1011" s="461"/>
      <c r="V1011" s="461"/>
    </row>
    <row r="1012">
      <c r="A1012" s="225"/>
      <c r="B1012" s="672"/>
      <c r="C1012" s="672"/>
      <c r="D1012" s="672"/>
      <c r="E1012" s="672"/>
      <c r="F1012" s="672"/>
      <c r="G1012" s="672"/>
      <c r="H1012" s="672"/>
      <c r="I1012" s="672"/>
      <c r="J1012" s="672"/>
      <c r="K1012" s="672"/>
      <c r="L1012" s="672"/>
      <c r="M1012" s="672"/>
      <c r="N1012" s="672"/>
      <c r="O1012" s="672"/>
      <c r="P1012" s="672"/>
      <c r="Q1012" s="672"/>
      <c r="R1012" s="672"/>
      <c r="S1012" s="672"/>
      <c r="T1012" s="672"/>
      <c r="U1012" s="461"/>
      <c r="V1012" s="461"/>
    </row>
    <row r="1013">
      <c r="A1013" s="225"/>
      <c r="B1013" s="672"/>
      <c r="C1013" s="672"/>
      <c r="D1013" s="672"/>
      <c r="E1013" s="672"/>
      <c r="F1013" s="672"/>
      <c r="G1013" s="672"/>
      <c r="H1013" s="672"/>
      <c r="I1013" s="672"/>
      <c r="J1013" s="672"/>
      <c r="K1013" s="672"/>
      <c r="L1013" s="672"/>
      <c r="M1013" s="672"/>
      <c r="N1013" s="672"/>
      <c r="O1013" s="672"/>
      <c r="P1013" s="672"/>
      <c r="Q1013" s="672"/>
      <c r="R1013" s="672"/>
      <c r="S1013" s="672"/>
      <c r="T1013" s="672"/>
      <c r="U1013" s="461"/>
      <c r="V1013" s="461"/>
    </row>
    <row r="1014">
      <c r="A1014" s="225"/>
      <c r="B1014" s="672"/>
      <c r="C1014" s="672"/>
      <c r="D1014" s="672"/>
      <c r="E1014" s="672"/>
      <c r="F1014" s="672"/>
      <c r="G1014" s="672"/>
      <c r="H1014" s="672"/>
      <c r="I1014" s="672"/>
      <c r="J1014" s="672"/>
      <c r="K1014" s="672"/>
      <c r="L1014" s="672"/>
      <c r="M1014" s="672"/>
      <c r="N1014" s="672"/>
      <c r="O1014" s="672"/>
      <c r="P1014" s="672"/>
      <c r="Q1014" s="672"/>
      <c r="R1014" s="672"/>
      <c r="S1014" s="672"/>
      <c r="T1014" s="672"/>
      <c r="U1014" s="461"/>
      <c r="V1014" s="461"/>
    </row>
    <row r="1015">
      <c r="A1015" s="225"/>
      <c r="B1015" s="672"/>
      <c r="C1015" s="672"/>
      <c r="D1015" s="672"/>
      <c r="E1015" s="672"/>
      <c r="F1015" s="672"/>
      <c r="G1015" s="672"/>
      <c r="H1015" s="672"/>
      <c r="I1015" s="672"/>
      <c r="J1015" s="672"/>
      <c r="K1015" s="672"/>
      <c r="L1015" s="672"/>
      <c r="M1015" s="672"/>
      <c r="N1015" s="672"/>
      <c r="O1015" s="672"/>
      <c r="P1015" s="672"/>
      <c r="Q1015" s="672"/>
      <c r="R1015" s="672"/>
      <c r="S1015" s="672"/>
      <c r="T1015" s="672"/>
      <c r="U1015" s="461"/>
      <c r="V1015" s="461"/>
    </row>
    <row r="1016">
      <c r="A1016" s="225"/>
      <c r="B1016" s="672"/>
      <c r="C1016" s="672"/>
      <c r="D1016" s="672"/>
      <c r="E1016" s="672"/>
      <c r="F1016" s="672"/>
      <c r="G1016" s="672"/>
      <c r="H1016" s="672"/>
      <c r="I1016" s="672"/>
      <c r="J1016" s="672"/>
      <c r="K1016" s="672"/>
      <c r="L1016" s="672"/>
      <c r="M1016" s="672"/>
      <c r="N1016" s="672"/>
      <c r="O1016" s="672"/>
      <c r="P1016" s="672"/>
      <c r="Q1016" s="672"/>
      <c r="R1016" s="672"/>
      <c r="S1016" s="672"/>
      <c r="T1016" s="672"/>
      <c r="U1016" s="461"/>
      <c r="V1016" s="461"/>
    </row>
    <row r="1017">
      <c r="A1017" s="225"/>
      <c r="B1017" s="672"/>
      <c r="C1017" s="672"/>
      <c r="D1017" s="672"/>
      <c r="E1017" s="672"/>
      <c r="F1017" s="672"/>
      <c r="G1017" s="672"/>
      <c r="H1017" s="672"/>
      <c r="I1017" s="672"/>
      <c r="J1017" s="672"/>
      <c r="K1017" s="672"/>
      <c r="L1017" s="672"/>
      <c r="M1017" s="672"/>
      <c r="N1017" s="672"/>
      <c r="O1017" s="672"/>
      <c r="P1017" s="672"/>
      <c r="Q1017" s="672"/>
      <c r="R1017" s="672"/>
      <c r="S1017" s="672"/>
      <c r="T1017" s="672"/>
      <c r="U1017" s="461"/>
      <c r="V1017" s="461"/>
    </row>
    <row r="1018">
      <c r="A1018" s="225"/>
      <c r="B1018" s="672"/>
      <c r="C1018" s="672"/>
      <c r="D1018" s="672"/>
      <c r="E1018" s="672"/>
      <c r="F1018" s="672"/>
      <c r="G1018" s="672"/>
      <c r="H1018" s="672"/>
      <c r="I1018" s="672"/>
      <c r="J1018" s="672"/>
      <c r="K1018" s="672"/>
      <c r="L1018" s="672"/>
      <c r="M1018" s="672"/>
      <c r="N1018" s="672"/>
      <c r="O1018" s="672"/>
      <c r="P1018" s="672"/>
      <c r="Q1018" s="672"/>
      <c r="R1018" s="672"/>
      <c r="S1018" s="672"/>
      <c r="T1018" s="672"/>
      <c r="U1018" s="461"/>
      <c r="V1018" s="461"/>
    </row>
    <row r="1019">
      <c r="A1019" s="225"/>
      <c r="B1019" s="672"/>
      <c r="C1019" s="672"/>
      <c r="D1019" s="672"/>
      <c r="E1019" s="672"/>
      <c r="F1019" s="672"/>
      <c r="G1019" s="672"/>
      <c r="H1019" s="672"/>
      <c r="I1019" s="672"/>
      <c r="J1019" s="672"/>
      <c r="K1019" s="672"/>
      <c r="L1019" s="672"/>
      <c r="M1019" s="672"/>
      <c r="N1019" s="672"/>
      <c r="O1019" s="672"/>
      <c r="P1019" s="672"/>
      <c r="Q1019" s="672"/>
      <c r="R1019" s="672"/>
      <c r="S1019" s="672"/>
      <c r="T1019" s="672"/>
      <c r="U1019" s="461"/>
      <c r="V1019" s="461"/>
    </row>
    <row r="1020">
      <c r="A1020" s="225"/>
      <c r="B1020" s="672"/>
      <c r="C1020" s="672"/>
      <c r="D1020" s="672"/>
      <c r="E1020" s="672"/>
      <c r="F1020" s="672"/>
      <c r="G1020" s="672"/>
      <c r="H1020" s="672"/>
      <c r="I1020" s="672"/>
      <c r="J1020" s="672"/>
      <c r="K1020" s="672"/>
      <c r="L1020" s="672"/>
      <c r="M1020" s="672"/>
      <c r="N1020" s="672"/>
      <c r="O1020" s="672"/>
      <c r="P1020" s="672"/>
      <c r="Q1020" s="672"/>
      <c r="R1020" s="672"/>
      <c r="S1020" s="672"/>
      <c r="T1020" s="672"/>
      <c r="U1020" s="461"/>
      <c r="V1020" s="461"/>
    </row>
    <row r="1021">
      <c r="A1021" s="225"/>
      <c r="B1021" s="672"/>
      <c r="C1021" s="672"/>
      <c r="D1021" s="672"/>
      <c r="E1021" s="672"/>
      <c r="F1021" s="672"/>
      <c r="G1021" s="672"/>
      <c r="H1021" s="672"/>
      <c r="I1021" s="672"/>
      <c r="J1021" s="672"/>
      <c r="K1021" s="672"/>
      <c r="L1021" s="672"/>
      <c r="M1021" s="672"/>
      <c r="N1021" s="672"/>
      <c r="O1021" s="672"/>
      <c r="P1021" s="672"/>
      <c r="Q1021" s="672"/>
      <c r="R1021" s="672"/>
      <c r="S1021" s="672"/>
      <c r="T1021" s="672"/>
      <c r="U1021" s="461"/>
      <c r="V1021" s="461"/>
    </row>
    <row r="1022">
      <c r="A1022" s="225"/>
      <c r="B1022" s="672"/>
      <c r="C1022" s="672"/>
      <c r="D1022" s="672"/>
      <c r="E1022" s="672"/>
      <c r="F1022" s="672"/>
      <c r="G1022" s="672"/>
      <c r="H1022" s="672"/>
      <c r="I1022" s="672"/>
      <c r="J1022" s="672"/>
      <c r="K1022" s="672"/>
      <c r="L1022" s="672"/>
      <c r="M1022" s="672"/>
      <c r="N1022" s="672"/>
      <c r="O1022" s="672"/>
      <c r="P1022" s="672"/>
      <c r="Q1022" s="672"/>
      <c r="R1022" s="672"/>
      <c r="S1022" s="672"/>
      <c r="T1022" s="672"/>
      <c r="U1022" s="461"/>
      <c r="V1022" s="461"/>
    </row>
    <row r="1023">
      <c r="A1023" s="225"/>
      <c r="B1023" s="672"/>
      <c r="C1023" s="672"/>
      <c r="D1023" s="672"/>
      <c r="E1023" s="672"/>
      <c r="F1023" s="672"/>
      <c r="G1023" s="672"/>
      <c r="H1023" s="672"/>
      <c r="I1023" s="672"/>
      <c r="J1023" s="672"/>
      <c r="K1023" s="672"/>
      <c r="L1023" s="672"/>
      <c r="M1023" s="672"/>
      <c r="N1023" s="672"/>
      <c r="O1023" s="672"/>
      <c r="P1023" s="672"/>
      <c r="Q1023" s="672"/>
      <c r="R1023" s="672"/>
      <c r="S1023" s="672"/>
      <c r="T1023" s="672"/>
      <c r="U1023" s="461"/>
      <c r="V1023" s="461"/>
    </row>
    <row r="1024">
      <c r="A1024" s="225"/>
      <c r="B1024" s="672"/>
      <c r="C1024" s="672"/>
      <c r="D1024" s="672"/>
      <c r="E1024" s="672"/>
      <c r="F1024" s="672"/>
      <c r="G1024" s="672"/>
      <c r="H1024" s="672"/>
      <c r="I1024" s="672"/>
      <c r="J1024" s="672"/>
      <c r="K1024" s="672"/>
      <c r="L1024" s="672"/>
      <c r="M1024" s="672"/>
      <c r="N1024" s="672"/>
      <c r="O1024" s="672"/>
      <c r="P1024" s="672"/>
      <c r="Q1024" s="672"/>
      <c r="R1024" s="672"/>
      <c r="S1024" s="672"/>
      <c r="T1024" s="672"/>
      <c r="U1024" s="461"/>
      <c r="V1024" s="461"/>
    </row>
    <row r="1025">
      <c r="A1025" s="225"/>
      <c r="B1025" s="672"/>
      <c r="C1025" s="672"/>
      <c r="D1025" s="672"/>
      <c r="E1025" s="672"/>
      <c r="F1025" s="672"/>
      <c r="G1025" s="672"/>
      <c r="H1025" s="672"/>
      <c r="I1025" s="672"/>
      <c r="J1025" s="672"/>
      <c r="K1025" s="672"/>
      <c r="L1025" s="672"/>
      <c r="M1025" s="672"/>
      <c r="N1025" s="672"/>
      <c r="O1025" s="672"/>
      <c r="P1025" s="672"/>
      <c r="Q1025" s="672"/>
      <c r="R1025" s="672"/>
      <c r="S1025" s="672"/>
      <c r="T1025" s="672"/>
      <c r="U1025" s="461"/>
      <c r="V1025" s="461"/>
    </row>
    <row r="1026">
      <c r="A1026" s="225"/>
      <c r="B1026" s="672"/>
      <c r="C1026" s="672"/>
      <c r="D1026" s="672"/>
      <c r="E1026" s="672"/>
      <c r="F1026" s="672"/>
      <c r="G1026" s="672"/>
      <c r="H1026" s="672"/>
      <c r="I1026" s="672"/>
      <c r="J1026" s="672"/>
      <c r="K1026" s="672"/>
      <c r="L1026" s="672"/>
      <c r="M1026" s="672"/>
      <c r="N1026" s="672"/>
      <c r="O1026" s="672"/>
      <c r="P1026" s="672"/>
      <c r="Q1026" s="672"/>
      <c r="R1026" s="672"/>
      <c r="S1026" s="672"/>
      <c r="T1026" s="672"/>
      <c r="U1026" s="461"/>
      <c r="V1026" s="461"/>
    </row>
    <row r="1027">
      <c r="A1027" s="225"/>
      <c r="B1027" s="672"/>
      <c r="C1027" s="672"/>
      <c r="D1027" s="672"/>
      <c r="E1027" s="672"/>
      <c r="F1027" s="672"/>
      <c r="G1027" s="672"/>
      <c r="H1027" s="672"/>
      <c r="I1027" s="672"/>
      <c r="J1027" s="672"/>
      <c r="K1027" s="672"/>
      <c r="L1027" s="672"/>
      <c r="M1027" s="672"/>
      <c r="N1027" s="672"/>
      <c r="O1027" s="672"/>
      <c r="P1027" s="672"/>
      <c r="Q1027" s="672"/>
      <c r="R1027" s="672"/>
      <c r="S1027" s="672"/>
      <c r="T1027" s="672"/>
      <c r="U1027" s="461"/>
      <c r="V1027" s="461"/>
    </row>
    <row r="1028">
      <c r="A1028" s="225"/>
      <c r="B1028" s="672"/>
      <c r="C1028" s="672"/>
      <c r="D1028" s="672"/>
      <c r="E1028" s="672"/>
      <c r="F1028" s="672"/>
      <c r="G1028" s="672"/>
      <c r="H1028" s="672"/>
      <c r="I1028" s="672"/>
      <c r="J1028" s="672"/>
      <c r="K1028" s="672"/>
      <c r="L1028" s="672"/>
      <c r="M1028" s="672"/>
      <c r="N1028" s="672"/>
      <c r="O1028" s="672"/>
      <c r="P1028" s="672"/>
      <c r="Q1028" s="672"/>
      <c r="R1028" s="672"/>
      <c r="S1028" s="672"/>
      <c r="T1028" s="672"/>
      <c r="U1028" s="461"/>
      <c r="V1028" s="461"/>
    </row>
    <row r="1029">
      <c r="A1029" s="225"/>
      <c r="B1029" s="672"/>
      <c r="C1029" s="672"/>
      <c r="D1029" s="672"/>
      <c r="E1029" s="672"/>
      <c r="F1029" s="672"/>
      <c r="G1029" s="672"/>
      <c r="H1029" s="672"/>
      <c r="I1029" s="672"/>
      <c r="J1029" s="672"/>
      <c r="K1029" s="672"/>
      <c r="L1029" s="672"/>
      <c r="M1029" s="672"/>
      <c r="N1029" s="672"/>
      <c r="O1029" s="672"/>
      <c r="P1029" s="672"/>
      <c r="Q1029" s="672"/>
      <c r="R1029" s="672"/>
      <c r="S1029" s="672"/>
      <c r="T1029" s="672"/>
      <c r="U1029" s="461"/>
      <c r="V1029" s="461"/>
    </row>
    <row r="1030">
      <c r="A1030" s="225"/>
      <c r="B1030" s="672"/>
      <c r="C1030" s="672"/>
      <c r="D1030" s="672"/>
      <c r="E1030" s="672"/>
      <c r="F1030" s="672"/>
      <c r="G1030" s="672"/>
      <c r="H1030" s="672"/>
      <c r="I1030" s="672"/>
      <c r="J1030" s="672"/>
      <c r="K1030" s="672"/>
      <c r="L1030" s="672"/>
      <c r="M1030" s="672"/>
      <c r="N1030" s="672"/>
      <c r="O1030" s="672"/>
      <c r="P1030" s="672"/>
      <c r="Q1030" s="672"/>
      <c r="R1030" s="672"/>
      <c r="S1030" s="672"/>
      <c r="T1030" s="672"/>
      <c r="U1030" s="461"/>
      <c r="V1030" s="461"/>
    </row>
    <row r="1031">
      <c r="A1031" s="225"/>
      <c r="B1031" s="672"/>
      <c r="C1031" s="672"/>
      <c r="D1031" s="672"/>
      <c r="E1031" s="672"/>
      <c r="F1031" s="672"/>
      <c r="G1031" s="672"/>
      <c r="H1031" s="672"/>
      <c r="I1031" s="672"/>
      <c r="J1031" s="672"/>
      <c r="K1031" s="672"/>
      <c r="L1031" s="672"/>
      <c r="M1031" s="672"/>
      <c r="N1031" s="672"/>
      <c r="O1031" s="672"/>
      <c r="P1031" s="672"/>
      <c r="Q1031" s="672"/>
      <c r="R1031" s="672"/>
      <c r="S1031" s="672"/>
      <c r="T1031" s="672"/>
      <c r="U1031" s="461"/>
      <c r="V1031" s="461"/>
    </row>
    <row r="1032">
      <c r="A1032" s="225"/>
      <c r="B1032" s="672"/>
      <c r="C1032" s="672"/>
      <c r="D1032" s="672"/>
      <c r="E1032" s="672"/>
      <c r="F1032" s="672"/>
      <c r="G1032" s="672"/>
      <c r="H1032" s="672"/>
      <c r="I1032" s="672"/>
      <c r="J1032" s="672"/>
      <c r="K1032" s="672"/>
      <c r="L1032" s="672"/>
      <c r="M1032" s="672"/>
      <c r="N1032" s="672"/>
      <c r="O1032" s="672"/>
      <c r="P1032" s="672"/>
      <c r="Q1032" s="672"/>
      <c r="R1032" s="672"/>
      <c r="S1032" s="672"/>
      <c r="T1032" s="672"/>
      <c r="U1032" s="461"/>
      <c r="V1032" s="461"/>
    </row>
    <row r="1033">
      <c r="A1033" s="225"/>
      <c r="B1033" s="672"/>
      <c r="C1033" s="672"/>
      <c r="D1033" s="672"/>
      <c r="E1033" s="672"/>
      <c r="F1033" s="672"/>
      <c r="G1033" s="672"/>
      <c r="H1033" s="672"/>
      <c r="I1033" s="672"/>
      <c r="J1033" s="672"/>
      <c r="K1033" s="672"/>
      <c r="L1033" s="672"/>
      <c r="M1033" s="672"/>
      <c r="N1033" s="672"/>
      <c r="O1033" s="672"/>
      <c r="P1033" s="672"/>
      <c r="Q1033" s="672"/>
      <c r="R1033" s="672"/>
      <c r="S1033" s="672"/>
      <c r="T1033" s="672"/>
      <c r="U1033" s="461"/>
      <c r="V1033" s="461"/>
    </row>
    <row r="1034">
      <c r="A1034" s="225"/>
      <c r="B1034" s="672"/>
      <c r="C1034" s="672"/>
      <c r="D1034" s="672"/>
      <c r="E1034" s="672"/>
      <c r="F1034" s="672"/>
      <c r="G1034" s="672"/>
      <c r="H1034" s="672"/>
      <c r="I1034" s="672"/>
      <c r="J1034" s="672"/>
      <c r="K1034" s="672"/>
      <c r="L1034" s="672"/>
      <c r="M1034" s="672"/>
      <c r="N1034" s="672"/>
      <c r="O1034" s="672"/>
      <c r="P1034" s="672"/>
      <c r="Q1034" s="672"/>
      <c r="R1034" s="672"/>
      <c r="S1034" s="672"/>
      <c r="T1034" s="672"/>
      <c r="U1034" s="461"/>
      <c r="V1034" s="461"/>
    </row>
    <row r="1035">
      <c r="A1035" s="225"/>
      <c r="B1035" s="672"/>
      <c r="C1035" s="672"/>
      <c r="D1035" s="672"/>
      <c r="E1035" s="672"/>
      <c r="F1035" s="672"/>
      <c r="G1035" s="672"/>
      <c r="H1035" s="672"/>
      <c r="I1035" s="672"/>
      <c r="J1035" s="672"/>
      <c r="K1035" s="672"/>
      <c r="L1035" s="672"/>
      <c r="M1035" s="672"/>
      <c r="N1035" s="672"/>
      <c r="O1035" s="672"/>
      <c r="P1035" s="672"/>
      <c r="Q1035" s="672"/>
      <c r="R1035" s="672"/>
      <c r="S1035" s="672"/>
      <c r="T1035" s="672"/>
      <c r="U1035" s="461"/>
      <c r="V1035" s="461"/>
    </row>
    <row r="1036">
      <c r="A1036" s="225"/>
      <c r="B1036" s="672"/>
      <c r="C1036" s="672"/>
      <c r="D1036" s="672"/>
      <c r="E1036" s="672"/>
      <c r="F1036" s="672"/>
      <c r="G1036" s="672"/>
      <c r="H1036" s="672"/>
      <c r="I1036" s="672"/>
      <c r="J1036" s="672"/>
      <c r="K1036" s="672"/>
      <c r="L1036" s="672"/>
      <c r="M1036" s="672"/>
      <c r="N1036" s="672"/>
      <c r="O1036" s="672"/>
      <c r="P1036" s="672"/>
      <c r="Q1036" s="672"/>
      <c r="R1036" s="672"/>
      <c r="S1036" s="672"/>
      <c r="T1036" s="672"/>
      <c r="U1036" s="461"/>
      <c r="V1036" s="461"/>
    </row>
    <row r="1037">
      <c r="A1037" s="225"/>
      <c r="B1037" s="672"/>
      <c r="C1037" s="672"/>
      <c r="D1037" s="672"/>
      <c r="E1037" s="672"/>
      <c r="F1037" s="672"/>
      <c r="G1037" s="672"/>
      <c r="H1037" s="672"/>
      <c r="I1037" s="672"/>
      <c r="J1037" s="672"/>
      <c r="K1037" s="672"/>
      <c r="L1037" s="672"/>
      <c r="M1037" s="672"/>
      <c r="N1037" s="672"/>
      <c r="O1037" s="672"/>
      <c r="P1037" s="672"/>
      <c r="Q1037" s="672"/>
      <c r="R1037" s="672"/>
      <c r="S1037" s="672"/>
      <c r="T1037" s="672"/>
      <c r="U1037" s="461"/>
      <c r="V1037" s="461"/>
    </row>
    <row r="1038">
      <c r="A1038" s="225"/>
      <c r="B1038" s="672"/>
      <c r="C1038" s="672"/>
      <c r="D1038" s="672"/>
      <c r="E1038" s="672"/>
      <c r="F1038" s="672"/>
      <c r="G1038" s="672"/>
      <c r="H1038" s="672"/>
      <c r="I1038" s="672"/>
      <c r="J1038" s="672"/>
      <c r="K1038" s="672"/>
      <c r="L1038" s="672"/>
      <c r="M1038" s="672"/>
      <c r="N1038" s="672"/>
      <c r="O1038" s="672"/>
      <c r="P1038" s="672"/>
      <c r="Q1038" s="672"/>
      <c r="R1038" s="672"/>
      <c r="S1038" s="672"/>
      <c r="T1038" s="672"/>
      <c r="U1038" s="461"/>
      <c r="V1038" s="461"/>
    </row>
  </sheetData>
  <autoFilter ref="$A$1:$V$66"/>
  <conditionalFormatting sqref="K1:K66 J67:J1038">
    <cfRule type="containsText" dxfId="1" priority="1" operator="containsText" text="Pass">
      <formula>NOT(ISERROR(SEARCH(("Pass"),(K1))))</formula>
    </cfRule>
  </conditionalFormatting>
  <conditionalFormatting sqref="K1:K66 J67:J1038">
    <cfRule type="containsText" dxfId="2" priority="2" operator="containsText" text="Fail">
      <formula>NOT(ISERROR(SEARCH(("Fail"),(K1))))</formula>
    </cfRule>
  </conditionalFormatting>
  <conditionalFormatting sqref="K1:K66 J67:J1038">
    <cfRule type="containsText" dxfId="0" priority="3" operator="containsText" text="Unavailable">
      <formula>NOT(ISERROR(SEARCH(("Unavailable"),(K1))))</formula>
    </cfRule>
  </conditionalFormatting>
  <hyperlinks>
    <hyperlink r:id="rId1" ref="M69"/>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1.71"/>
    <col customWidth="1" min="2" max="2" width="23.14"/>
    <col customWidth="1" min="3" max="4" width="14.57"/>
    <col customWidth="1" min="5" max="5" width="24.71"/>
    <col customWidth="1" min="6" max="6" width="22.29"/>
    <col customWidth="1" min="7" max="7" width="52.86"/>
    <col customWidth="1" min="8" max="8" width="81.57"/>
    <col customWidth="1" min="9" max="11" width="13.0"/>
    <col customWidth="1" min="15" max="15" width="24.29"/>
    <col customWidth="1" min="16" max="16" width="14.86"/>
  </cols>
  <sheetData>
    <row r="1">
      <c r="A1" s="802" t="s">
        <v>4555</v>
      </c>
      <c r="B1" s="340"/>
      <c r="C1" s="340"/>
      <c r="D1" s="340"/>
      <c r="E1" s="340"/>
      <c r="F1" s="340"/>
      <c r="G1" s="340"/>
      <c r="H1" s="340"/>
      <c r="I1" s="340"/>
      <c r="J1" s="340"/>
      <c r="K1" s="340"/>
      <c r="L1" s="340"/>
      <c r="M1" s="340"/>
      <c r="N1" s="340"/>
      <c r="O1" s="340"/>
      <c r="P1" s="340"/>
      <c r="Q1" s="340"/>
      <c r="R1" s="340"/>
      <c r="S1" s="340"/>
      <c r="T1" s="340"/>
      <c r="U1" s="340"/>
      <c r="V1" s="340"/>
      <c r="W1" s="340"/>
      <c r="X1" s="450"/>
      <c r="Y1" s="450"/>
      <c r="Z1" s="450"/>
      <c r="AA1" s="450"/>
      <c r="AB1" s="450"/>
    </row>
    <row r="2" ht="25.5" customHeight="1">
      <c r="A2" s="342" t="s">
        <v>57</v>
      </c>
      <c r="B2" s="342" t="s">
        <v>60</v>
      </c>
      <c r="C2" s="342" t="s">
        <v>422</v>
      </c>
      <c r="D2" s="342" t="s">
        <v>3186</v>
      </c>
      <c r="E2" s="342" t="s">
        <v>61</v>
      </c>
      <c r="F2" s="342" t="s">
        <v>62</v>
      </c>
      <c r="G2" s="342" t="s">
        <v>63</v>
      </c>
      <c r="H2" s="342" t="s">
        <v>64</v>
      </c>
      <c r="I2" s="342" t="s">
        <v>65</v>
      </c>
      <c r="J2" s="343" t="s">
        <v>66</v>
      </c>
      <c r="K2" s="342" t="s">
        <v>67</v>
      </c>
      <c r="L2" s="342" t="s">
        <v>68</v>
      </c>
      <c r="M2" s="342" t="s">
        <v>69</v>
      </c>
      <c r="N2" s="342" t="s">
        <v>70</v>
      </c>
      <c r="O2" s="342" t="s">
        <v>71</v>
      </c>
      <c r="P2" s="803" t="s">
        <v>72</v>
      </c>
      <c r="Q2" s="803" t="s">
        <v>73</v>
      </c>
      <c r="R2" s="803" t="s">
        <v>74</v>
      </c>
      <c r="S2" s="803" t="s">
        <v>75</v>
      </c>
      <c r="T2" s="803" t="s">
        <v>76</v>
      </c>
      <c r="U2" s="342" t="s">
        <v>77</v>
      </c>
      <c r="V2" s="342" t="s">
        <v>78</v>
      </c>
      <c r="W2" s="343" t="s">
        <v>79</v>
      </c>
      <c r="X2" s="640"/>
      <c r="Y2" s="640"/>
      <c r="Z2" s="640"/>
      <c r="AA2" s="640"/>
      <c r="AB2" s="640"/>
    </row>
    <row r="3">
      <c r="A3" s="340"/>
      <c r="B3" s="804" t="s">
        <v>80</v>
      </c>
      <c r="C3" s="340"/>
      <c r="D3" s="340"/>
      <c r="E3" s="340"/>
      <c r="F3" s="804"/>
      <c r="G3" s="805"/>
      <c r="H3" s="806"/>
      <c r="I3" s="807"/>
      <c r="J3" s="807"/>
      <c r="K3" s="807"/>
      <c r="L3" s="804" t="s">
        <v>1647</v>
      </c>
      <c r="M3" s="808"/>
      <c r="N3" s="808"/>
      <c r="O3" s="808"/>
      <c r="P3" s="809"/>
      <c r="Q3" s="809"/>
      <c r="R3" s="809"/>
      <c r="S3" s="386"/>
      <c r="T3" s="386"/>
      <c r="U3" s="386"/>
      <c r="V3" s="386"/>
      <c r="W3" s="352"/>
      <c r="X3" s="401"/>
      <c r="Y3" s="401"/>
      <c r="Z3" s="401"/>
      <c r="AA3" s="401"/>
      <c r="AB3" s="401"/>
    </row>
    <row r="4">
      <c r="A4" s="340"/>
      <c r="B4" s="340"/>
      <c r="C4" s="804"/>
      <c r="D4" s="804"/>
      <c r="E4" s="810" t="s">
        <v>81</v>
      </c>
      <c r="F4" s="811"/>
      <c r="G4" s="812"/>
      <c r="H4" s="813"/>
      <c r="I4" s="807"/>
      <c r="J4" s="807"/>
      <c r="K4" s="807"/>
      <c r="L4" s="809"/>
      <c r="M4" s="810" t="s">
        <v>1648</v>
      </c>
      <c r="N4" s="814"/>
      <c r="O4" s="812" t="s">
        <v>1649</v>
      </c>
      <c r="P4" s="815"/>
      <c r="Q4" s="809"/>
      <c r="R4" s="809"/>
      <c r="S4" s="386"/>
      <c r="T4" s="386"/>
      <c r="U4" s="386"/>
      <c r="V4" s="386"/>
      <c r="W4" s="816"/>
      <c r="X4" s="401"/>
      <c r="Y4" s="401"/>
      <c r="Z4" s="401"/>
      <c r="AA4" s="401"/>
      <c r="AB4" s="401"/>
    </row>
    <row r="5">
      <c r="A5" s="340"/>
      <c r="B5" s="340"/>
      <c r="C5" s="804"/>
      <c r="D5" s="804"/>
      <c r="E5" s="810" t="s">
        <v>83</v>
      </c>
      <c r="F5" s="817"/>
      <c r="G5" s="812"/>
      <c r="H5" s="818"/>
      <c r="I5" s="807"/>
      <c r="J5" s="807"/>
      <c r="K5" s="807"/>
      <c r="L5" s="809"/>
      <c r="M5" s="810" t="s">
        <v>1650</v>
      </c>
      <c r="N5" s="819"/>
      <c r="O5" s="812" t="s">
        <v>1651</v>
      </c>
      <c r="P5" s="820"/>
      <c r="Q5" s="809"/>
      <c r="R5" s="809"/>
      <c r="S5" s="386"/>
      <c r="T5" s="386"/>
      <c r="U5" s="386"/>
      <c r="V5" s="386"/>
      <c r="W5" s="816"/>
      <c r="X5" s="401"/>
      <c r="Y5" s="401"/>
      <c r="Z5" s="401"/>
      <c r="AA5" s="401"/>
      <c r="AB5" s="401"/>
    </row>
    <row r="6">
      <c r="A6" s="340"/>
      <c r="B6" s="340"/>
      <c r="C6" s="804"/>
      <c r="D6" s="804"/>
      <c r="E6" s="361" t="s">
        <v>85</v>
      </c>
      <c r="F6" s="821"/>
      <c r="G6" s="812" t="s">
        <v>4556</v>
      </c>
      <c r="H6" s="822"/>
      <c r="I6" s="807"/>
      <c r="J6" s="807"/>
      <c r="K6" s="807"/>
      <c r="L6" s="809"/>
      <c r="M6" s="810" t="s">
        <v>1652</v>
      </c>
      <c r="N6" s="823"/>
      <c r="O6" s="812" t="s">
        <v>1653</v>
      </c>
      <c r="P6" s="824"/>
      <c r="Q6" s="809"/>
      <c r="R6" s="809"/>
      <c r="S6" s="386"/>
      <c r="T6" s="386"/>
      <c r="U6" s="386"/>
      <c r="V6" s="386"/>
      <c r="W6" s="825">
        <f>COUNTIF(W8:W1119, "Release")</f>
        <v>28</v>
      </c>
      <c r="X6" s="826"/>
      <c r="Y6" s="826"/>
      <c r="Z6" s="826"/>
      <c r="AA6" s="826"/>
      <c r="AB6" s="826"/>
    </row>
    <row r="7">
      <c r="A7" s="827" t="s">
        <v>4557</v>
      </c>
      <c r="B7" s="828"/>
      <c r="C7" s="829"/>
      <c r="D7" s="829"/>
      <c r="E7" s="829"/>
      <c r="F7" s="829"/>
      <c r="G7" s="829"/>
      <c r="H7" s="830"/>
      <c r="I7" s="830"/>
      <c r="J7" s="830"/>
      <c r="K7" s="830"/>
      <c r="L7" s="828"/>
      <c r="M7" s="828"/>
      <c r="N7" s="831"/>
      <c r="O7" s="828"/>
      <c r="P7" s="829"/>
      <c r="Q7" s="832"/>
      <c r="R7" s="832"/>
      <c r="S7" s="832"/>
      <c r="T7" s="832"/>
      <c r="U7" s="832"/>
      <c r="V7" s="832"/>
      <c r="W7" s="414"/>
      <c r="X7" s="833"/>
      <c r="Y7" s="833"/>
      <c r="Z7" s="833"/>
      <c r="AA7" s="833"/>
      <c r="AB7" s="833"/>
    </row>
    <row r="8">
      <c r="A8" s="834" t="s">
        <v>4558</v>
      </c>
      <c r="B8" s="452" t="s">
        <v>4559</v>
      </c>
      <c r="C8" s="835"/>
      <c r="D8" s="835"/>
      <c r="E8" s="835" t="s">
        <v>4560</v>
      </c>
      <c r="F8" s="835" t="s">
        <v>4561</v>
      </c>
      <c r="G8" s="835" t="s">
        <v>4562</v>
      </c>
      <c r="H8" s="452" t="s">
        <v>4563</v>
      </c>
      <c r="I8" s="452"/>
      <c r="J8" s="452"/>
      <c r="K8" s="836">
        <v>43859.0</v>
      </c>
      <c r="L8" s="837" t="s">
        <v>47</v>
      </c>
      <c r="M8" s="386" t="s">
        <v>249</v>
      </c>
      <c r="N8" s="838" t="str">
        <f>HYPERLINK("https://tangramcare.atlassian.net/browse/P2BN-251","P2BN-251")</f>
        <v>P2BN-251</v>
      </c>
      <c r="O8" s="352" t="s">
        <v>4564</v>
      </c>
      <c r="P8" s="452" t="s">
        <v>96</v>
      </c>
      <c r="Q8" s="452" t="s">
        <v>97</v>
      </c>
      <c r="R8" s="452" t="s">
        <v>98</v>
      </c>
      <c r="S8" s="391">
        <v>43760.0</v>
      </c>
      <c r="T8" s="352"/>
      <c r="U8" s="352" t="s">
        <v>99</v>
      </c>
      <c r="V8" s="352"/>
      <c r="W8" s="352" t="s">
        <v>79</v>
      </c>
      <c r="X8" s="329"/>
      <c r="Y8" s="329"/>
      <c r="Z8" s="329"/>
      <c r="AA8" s="329"/>
      <c r="AB8" s="329"/>
    </row>
    <row r="9">
      <c r="A9" s="834" t="s">
        <v>4565</v>
      </c>
      <c r="B9" s="452" t="s">
        <v>4566</v>
      </c>
      <c r="C9" s="835"/>
      <c r="D9" s="835"/>
      <c r="E9" s="835" t="s">
        <v>4567</v>
      </c>
      <c r="F9" s="835" t="s">
        <v>4568</v>
      </c>
      <c r="G9" s="835" t="s">
        <v>4569</v>
      </c>
      <c r="H9" s="835" t="s">
        <v>4570</v>
      </c>
      <c r="I9" s="839"/>
      <c r="J9" s="839"/>
      <c r="K9" s="836">
        <v>43859.0</v>
      </c>
      <c r="L9" s="837" t="s">
        <v>47</v>
      </c>
      <c r="M9" s="386" t="s">
        <v>249</v>
      </c>
      <c r="N9" s="340"/>
      <c r="O9" s="352" t="s">
        <v>4571</v>
      </c>
      <c r="P9" s="452" t="s">
        <v>96</v>
      </c>
      <c r="Q9" s="452" t="s">
        <v>97</v>
      </c>
      <c r="R9" s="452" t="s">
        <v>98</v>
      </c>
      <c r="S9" s="391">
        <v>43760.0</v>
      </c>
      <c r="T9" s="386"/>
      <c r="U9" s="386" t="s">
        <v>99</v>
      </c>
      <c r="V9" s="386" t="s">
        <v>100</v>
      </c>
      <c r="W9" s="352" t="s">
        <v>79</v>
      </c>
      <c r="X9" s="329"/>
      <c r="Y9" s="329"/>
      <c r="Z9" s="329"/>
      <c r="AA9" s="329"/>
      <c r="AB9" s="329"/>
    </row>
    <row r="10">
      <c r="A10" s="834" t="s">
        <v>4572</v>
      </c>
      <c r="B10" s="840" t="s">
        <v>4573</v>
      </c>
      <c r="C10" s="835"/>
      <c r="D10" s="835"/>
      <c r="E10" s="835" t="s">
        <v>4574</v>
      </c>
      <c r="F10" s="835" t="s">
        <v>4575</v>
      </c>
      <c r="G10" s="835" t="s">
        <v>4576</v>
      </c>
      <c r="H10" s="835" t="s">
        <v>4577</v>
      </c>
      <c r="I10" s="841"/>
      <c r="J10" s="841"/>
      <c r="K10" s="842">
        <v>43712.0</v>
      </c>
      <c r="L10" s="837" t="s">
        <v>47</v>
      </c>
      <c r="M10" s="404" t="s">
        <v>432</v>
      </c>
      <c r="N10" s="838" t="str">
        <f>HYPERLINK("https://tangramcare.atlassian.net/browse/P2BN-580","P2BN-580")</f>
        <v>P2BN-580</v>
      </c>
      <c r="O10" s="404" t="s">
        <v>4578</v>
      </c>
      <c r="P10" s="835" t="s">
        <v>130</v>
      </c>
      <c r="Q10" s="840" t="s">
        <v>485</v>
      </c>
      <c r="R10" s="840" t="s">
        <v>98</v>
      </c>
      <c r="S10" s="843">
        <v>43739.0</v>
      </c>
      <c r="T10" s="398"/>
      <c r="U10" s="398" t="s">
        <v>99</v>
      </c>
      <c r="V10" s="398"/>
      <c r="W10" s="352" t="s">
        <v>79</v>
      </c>
      <c r="X10" s="329"/>
      <c r="Y10" s="329"/>
      <c r="Z10" s="329"/>
      <c r="AA10" s="329"/>
      <c r="AB10" s="329"/>
    </row>
    <row r="11">
      <c r="A11" s="834" t="s">
        <v>4579</v>
      </c>
      <c r="B11" s="840" t="s">
        <v>4580</v>
      </c>
      <c r="C11" s="835"/>
      <c r="D11" s="835"/>
      <c r="E11" s="835" t="s">
        <v>4581</v>
      </c>
      <c r="F11" s="835" t="s">
        <v>4582</v>
      </c>
      <c r="G11" s="835" t="s">
        <v>4583</v>
      </c>
      <c r="H11" s="835" t="s">
        <v>4584</v>
      </c>
      <c r="I11" s="836">
        <v>43818.0</v>
      </c>
      <c r="J11" s="840" t="s">
        <v>116</v>
      </c>
      <c r="K11" s="836">
        <v>43859.0</v>
      </c>
      <c r="L11" s="837" t="s">
        <v>47</v>
      </c>
      <c r="M11" s="386" t="s">
        <v>249</v>
      </c>
      <c r="N11" s="405"/>
      <c r="O11" s="404"/>
      <c r="P11" s="835" t="s">
        <v>96</v>
      </c>
      <c r="Q11" s="452" t="s">
        <v>97</v>
      </c>
      <c r="R11" s="452" t="s">
        <v>98</v>
      </c>
      <c r="S11" s="391">
        <v>43760.0</v>
      </c>
      <c r="T11" s="398"/>
      <c r="U11" s="398" t="s">
        <v>99</v>
      </c>
      <c r="V11" s="398"/>
      <c r="W11" s="352" t="s">
        <v>79</v>
      </c>
      <c r="X11" s="329"/>
      <c r="Y11" s="329"/>
      <c r="Z11" s="329"/>
      <c r="AA11" s="329"/>
      <c r="AB11" s="329"/>
    </row>
    <row r="12">
      <c r="A12" s="844" t="s">
        <v>4585</v>
      </c>
      <c r="B12" s="404" t="s">
        <v>4586</v>
      </c>
      <c r="C12" s="845"/>
      <c r="D12" s="845"/>
      <c r="E12" s="845" t="s">
        <v>4587</v>
      </c>
      <c r="F12" s="384" t="s">
        <v>4588</v>
      </c>
      <c r="G12" s="845" t="s">
        <v>4589</v>
      </c>
      <c r="H12" s="384" t="s">
        <v>4590</v>
      </c>
      <c r="I12" s="387">
        <v>43725.0</v>
      </c>
      <c r="J12" s="398" t="s">
        <v>432</v>
      </c>
      <c r="K12" s="846">
        <v>43725.0</v>
      </c>
      <c r="L12" s="398" t="s">
        <v>47</v>
      </c>
      <c r="M12" s="398" t="s">
        <v>432</v>
      </c>
      <c r="N12" s="405"/>
      <c r="O12" s="840"/>
      <c r="P12" s="835" t="s">
        <v>130</v>
      </c>
      <c r="Q12" s="840" t="s">
        <v>485</v>
      </c>
      <c r="R12" s="840" t="s">
        <v>98</v>
      </c>
      <c r="S12" s="843">
        <v>43741.0</v>
      </c>
      <c r="T12" s="398"/>
      <c r="U12" s="398" t="s">
        <v>99</v>
      </c>
      <c r="V12" s="398"/>
      <c r="W12" s="352" t="s">
        <v>79</v>
      </c>
      <c r="X12" s="329"/>
      <c r="Y12" s="329"/>
      <c r="Z12" s="329"/>
      <c r="AA12" s="329"/>
      <c r="AB12" s="329"/>
    </row>
    <row r="13">
      <c r="A13" s="827" t="s">
        <v>4591</v>
      </c>
      <c r="B13" s="828"/>
      <c r="C13" s="829"/>
      <c r="D13" s="829"/>
      <c r="E13" s="829"/>
      <c r="F13" s="829"/>
      <c r="G13" s="829"/>
      <c r="H13" s="829"/>
      <c r="I13" s="830"/>
      <c r="J13" s="830"/>
      <c r="K13" s="830"/>
      <c r="L13" s="828"/>
      <c r="M13" s="828"/>
      <c r="N13" s="831"/>
      <c r="O13" s="828"/>
      <c r="P13" s="829"/>
      <c r="Q13" s="832"/>
      <c r="R13" s="832"/>
      <c r="S13" s="832"/>
      <c r="T13" s="832"/>
      <c r="U13" s="832"/>
      <c r="V13" s="832"/>
      <c r="W13" s="414"/>
      <c r="X13" s="833"/>
      <c r="Y13" s="833"/>
      <c r="Z13" s="833"/>
      <c r="AA13" s="833"/>
      <c r="AB13" s="833"/>
    </row>
    <row r="14">
      <c r="A14" s="452" t="s">
        <v>4592</v>
      </c>
      <c r="B14" s="452" t="s">
        <v>4593</v>
      </c>
      <c r="C14" s="835"/>
      <c r="D14" s="835"/>
      <c r="E14" s="835" t="s">
        <v>4594</v>
      </c>
      <c r="F14" s="835" t="s">
        <v>4595</v>
      </c>
      <c r="G14" s="835" t="s">
        <v>4596</v>
      </c>
      <c r="H14" s="452" t="s">
        <v>4597</v>
      </c>
      <c r="I14" s="839"/>
      <c r="J14" s="839"/>
      <c r="K14" s="349">
        <v>43712.0</v>
      </c>
      <c r="L14" s="837" t="s">
        <v>47</v>
      </c>
      <c r="M14" s="352" t="s">
        <v>432</v>
      </c>
      <c r="N14" s="838" t="str">
        <f>HYPERLINK("https://tangramcare.atlassian.net/browse/P2BN-454","P2BN-454")</f>
        <v>P2BN-454</v>
      </c>
      <c r="O14" s="352" t="s">
        <v>4598</v>
      </c>
      <c r="P14" s="835" t="s">
        <v>130</v>
      </c>
      <c r="Q14" s="840" t="s">
        <v>485</v>
      </c>
      <c r="R14" s="840" t="s">
        <v>98</v>
      </c>
      <c r="S14" s="843">
        <v>43741.0</v>
      </c>
      <c r="T14" s="386"/>
      <c r="U14" s="386" t="s">
        <v>99</v>
      </c>
      <c r="V14" s="386"/>
      <c r="W14" s="352" t="s">
        <v>79</v>
      </c>
      <c r="X14" s="329"/>
      <c r="Y14" s="329"/>
      <c r="Z14" s="329"/>
      <c r="AA14" s="329"/>
      <c r="AB14" s="329"/>
    </row>
    <row r="15">
      <c r="A15" s="452" t="s">
        <v>4599</v>
      </c>
      <c r="B15" s="452" t="s">
        <v>4600</v>
      </c>
      <c r="C15" s="452"/>
      <c r="D15" s="452"/>
      <c r="E15" s="452" t="s">
        <v>4601</v>
      </c>
      <c r="F15" s="835" t="s">
        <v>4595</v>
      </c>
      <c r="G15" s="452" t="s">
        <v>4602</v>
      </c>
      <c r="H15" s="386" t="s">
        <v>4603</v>
      </c>
      <c r="I15" s="835"/>
      <c r="J15" s="835"/>
      <c r="K15" s="847">
        <v>43712.0</v>
      </c>
      <c r="L15" s="837" t="s">
        <v>47</v>
      </c>
      <c r="M15" s="352" t="s">
        <v>432</v>
      </c>
      <c r="N15" s="848" t="str">
        <f>HYPERLINK("https://tangramcare.atlassian.net/browse/P2BN-610","P2BN-610")</f>
        <v>P2BN-610</v>
      </c>
      <c r="O15" s="352" t="s">
        <v>4604</v>
      </c>
      <c r="P15" s="452" t="s">
        <v>130</v>
      </c>
      <c r="Q15" s="840" t="s">
        <v>485</v>
      </c>
      <c r="R15" s="840" t="s">
        <v>98</v>
      </c>
      <c r="S15" s="843">
        <v>43742.0</v>
      </c>
      <c r="T15" s="386"/>
      <c r="U15" s="386" t="s">
        <v>99</v>
      </c>
      <c r="V15" s="386"/>
      <c r="W15" s="352"/>
      <c r="X15" s="329"/>
      <c r="Y15" s="329"/>
      <c r="Z15" s="329"/>
      <c r="AA15" s="329"/>
      <c r="AB15" s="329"/>
    </row>
    <row r="16">
      <c r="A16" s="452" t="s">
        <v>4605</v>
      </c>
      <c r="B16" s="452" t="s">
        <v>4606</v>
      </c>
      <c r="C16" s="452"/>
      <c r="D16" s="452"/>
      <c r="E16" s="452" t="s">
        <v>4607</v>
      </c>
      <c r="F16" s="452" t="s">
        <v>4608</v>
      </c>
      <c r="G16" s="452" t="s">
        <v>4609</v>
      </c>
      <c r="H16" s="386" t="s">
        <v>4610</v>
      </c>
      <c r="I16" s="839"/>
      <c r="J16" s="839"/>
      <c r="K16" s="349">
        <v>43712.0</v>
      </c>
      <c r="L16" s="837" t="s">
        <v>47</v>
      </c>
      <c r="M16" s="352" t="s">
        <v>432</v>
      </c>
      <c r="N16" s="838" t="str">
        <f>HYPERLINK("https://tangramcare.atlassian.net/browse/P2BN-857","P2BN-857")</f>
        <v>P2BN-857</v>
      </c>
      <c r="O16" s="352" t="s">
        <v>4611</v>
      </c>
      <c r="P16" s="452" t="s">
        <v>130</v>
      </c>
      <c r="Q16" s="808"/>
      <c r="R16" s="808"/>
      <c r="S16" s="386"/>
      <c r="T16" s="386"/>
      <c r="U16" s="386" t="s">
        <v>99</v>
      </c>
      <c r="V16" s="386"/>
      <c r="W16" s="352"/>
      <c r="X16" s="329"/>
      <c r="Y16" s="329"/>
      <c r="Z16" s="329"/>
      <c r="AA16" s="329"/>
      <c r="AB16" s="329"/>
    </row>
    <row r="17">
      <c r="A17" s="452" t="s">
        <v>4612</v>
      </c>
      <c r="B17" s="452" t="s">
        <v>4606</v>
      </c>
      <c r="C17" s="806"/>
      <c r="D17" s="806"/>
      <c r="E17" s="806" t="s">
        <v>4613</v>
      </c>
      <c r="F17" s="452" t="s">
        <v>4608</v>
      </c>
      <c r="G17" s="452" t="s">
        <v>4614</v>
      </c>
      <c r="H17" s="386" t="s">
        <v>4615</v>
      </c>
      <c r="I17" s="839"/>
      <c r="J17" s="839"/>
      <c r="K17" s="349">
        <v>43712.0</v>
      </c>
      <c r="L17" s="837" t="s">
        <v>47</v>
      </c>
      <c r="M17" s="352" t="s">
        <v>432</v>
      </c>
      <c r="N17" s="340"/>
      <c r="O17" s="352" t="s">
        <v>4611</v>
      </c>
      <c r="P17" s="452" t="s">
        <v>130</v>
      </c>
      <c r="Q17" s="808"/>
      <c r="R17" s="808"/>
      <c r="S17" s="386"/>
      <c r="T17" s="386"/>
      <c r="U17" s="386" t="s">
        <v>99</v>
      </c>
      <c r="V17" s="386"/>
      <c r="W17" s="352"/>
      <c r="X17" s="329"/>
      <c r="Y17" s="329"/>
      <c r="Z17" s="329"/>
      <c r="AA17" s="329"/>
      <c r="AB17" s="329"/>
    </row>
    <row r="18">
      <c r="A18" s="452" t="s">
        <v>4616</v>
      </c>
      <c r="B18" s="452" t="s">
        <v>4617</v>
      </c>
      <c r="C18" s="452"/>
      <c r="D18" s="452"/>
      <c r="E18" s="452" t="s">
        <v>4618</v>
      </c>
      <c r="F18" s="452" t="s">
        <v>4619</v>
      </c>
      <c r="G18" s="452" t="s">
        <v>4620</v>
      </c>
      <c r="H18" s="386" t="s">
        <v>4621</v>
      </c>
      <c r="I18" s="839"/>
      <c r="J18" s="839"/>
      <c r="K18" s="349">
        <v>43712.0</v>
      </c>
      <c r="L18" s="837" t="s">
        <v>47</v>
      </c>
      <c r="M18" s="352" t="s">
        <v>432</v>
      </c>
      <c r="N18" s="340"/>
      <c r="O18" s="352"/>
      <c r="P18" s="452" t="s">
        <v>130</v>
      </c>
      <c r="Q18" s="840" t="s">
        <v>485</v>
      </c>
      <c r="R18" s="840" t="s">
        <v>98</v>
      </c>
      <c r="S18" s="843">
        <v>43742.0</v>
      </c>
      <c r="T18" s="386"/>
      <c r="U18" s="386" t="s">
        <v>99</v>
      </c>
      <c r="V18" s="386"/>
      <c r="W18" s="352" t="s">
        <v>79</v>
      </c>
      <c r="X18" s="329"/>
      <c r="Y18" s="329"/>
      <c r="Z18" s="329"/>
      <c r="AA18" s="329"/>
      <c r="AB18" s="329"/>
    </row>
    <row r="19">
      <c r="A19" s="452" t="s">
        <v>4622</v>
      </c>
      <c r="B19" s="806" t="s">
        <v>4623</v>
      </c>
      <c r="C19" s="806"/>
      <c r="D19" s="806"/>
      <c r="E19" s="806" t="s">
        <v>4624</v>
      </c>
      <c r="F19" s="452" t="s">
        <v>4619</v>
      </c>
      <c r="G19" s="452" t="s">
        <v>4625</v>
      </c>
      <c r="H19" s="398" t="s">
        <v>4626</v>
      </c>
      <c r="I19" s="839"/>
      <c r="J19" s="839"/>
      <c r="K19" s="836">
        <v>43859.0</v>
      </c>
      <c r="L19" s="837" t="s">
        <v>47</v>
      </c>
      <c r="M19" s="386" t="s">
        <v>249</v>
      </c>
      <c r="N19" s="340"/>
      <c r="O19" s="352" t="s">
        <v>4627</v>
      </c>
      <c r="P19" s="835" t="s">
        <v>96</v>
      </c>
      <c r="Q19" s="452" t="s">
        <v>97</v>
      </c>
      <c r="R19" s="452" t="s">
        <v>98</v>
      </c>
      <c r="S19" s="391">
        <v>43761.0</v>
      </c>
      <c r="T19" s="386"/>
      <c r="U19" s="386" t="s">
        <v>99</v>
      </c>
      <c r="V19" s="386" t="s">
        <v>100</v>
      </c>
      <c r="W19" s="352" t="s">
        <v>79</v>
      </c>
      <c r="X19" s="329"/>
      <c r="Y19" s="329"/>
      <c r="Z19" s="329"/>
      <c r="AA19" s="329"/>
      <c r="AB19" s="329"/>
    </row>
    <row r="20">
      <c r="A20" s="452" t="s">
        <v>4628</v>
      </c>
      <c r="B20" s="806" t="s">
        <v>4629</v>
      </c>
      <c r="C20" s="806"/>
      <c r="D20" s="806"/>
      <c r="E20" s="806" t="s">
        <v>4630</v>
      </c>
      <c r="F20" s="452" t="s">
        <v>4619</v>
      </c>
      <c r="G20" s="452" t="s">
        <v>4631</v>
      </c>
      <c r="H20" s="398" t="s">
        <v>4632</v>
      </c>
      <c r="I20" s="839"/>
      <c r="J20" s="839"/>
      <c r="K20" s="836">
        <v>43859.0</v>
      </c>
      <c r="L20" s="837" t="s">
        <v>47</v>
      </c>
      <c r="M20" s="386" t="s">
        <v>249</v>
      </c>
      <c r="N20" s="340"/>
      <c r="O20" s="340"/>
      <c r="P20" s="835" t="s">
        <v>96</v>
      </c>
      <c r="Q20" s="452" t="s">
        <v>97</v>
      </c>
      <c r="R20" s="452" t="s">
        <v>98</v>
      </c>
      <c r="S20" s="391">
        <v>43761.0</v>
      </c>
      <c r="T20" s="386"/>
      <c r="U20" s="386"/>
      <c r="V20" s="386"/>
      <c r="W20" s="352" t="s">
        <v>79</v>
      </c>
      <c r="X20" s="329"/>
      <c r="Y20" s="329"/>
      <c r="Z20" s="329"/>
      <c r="AA20" s="329"/>
      <c r="AB20" s="329"/>
    </row>
    <row r="21">
      <c r="A21" s="452" t="s">
        <v>4633</v>
      </c>
      <c r="B21" s="806" t="s">
        <v>4634</v>
      </c>
      <c r="C21" s="806"/>
      <c r="D21" s="806"/>
      <c r="E21" s="806" t="s">
        <v>4635</v>
      </c>
      <c r="F21" s="452" t="s">
        <v>4636</v>
      </c>
      <c r="G21" s="806" t="s">
        <v>4637</v>
      </c>
      <c r="H21" s="386" t="s">
        <v>4638</v>
      </c>
      <c r="I21" s="839"/>
      <c r="J21" s="839"/>
      <c r="K21" s="836">
        <v>43859.0</v>
      </c>
      <c r="L21" s="837" t="s">
        <v>47</v>
      </c>
      <c r="M21" s="386" t="s">
        <v>249</v>
      </c>
      <c r="N21" s="352"/>
      <c r="O21" s="352"/>
      <c r="P21" s="835" t="s">
        <v>96</v>
      </c>
      <c r="Q21" s="452" t="s">
        <v>97</v>
      </c>
      <c r="R21" s="452" t="s">
        <v>98</v>
      </c>
      <c r="S21" s="391">
        <v>43761.0</v>
      </c>
      <c r="T21" s="386"/>
      <c r="U21" s="386"/>
      <c r="V21" s="386"/>
      <c r="W21" s="352" t="s">
        <v>79</v>
      </c>
      <c r="X21" s="329"/>
      <c r="Y21" s="329"/>
      <c r="Z21" s="329"/>
      <c r="AA21" s="329"/>
      <c r="AB21" s="329"/>
    </row>
    <row r="22">
      <c r="A22" s="834" t="s">
        <v>4639</v>
      </c>
      <c r="B22" s="452" t="s">
        <v>4640</v>
      </c>
      <c r="C22" s="835"/>
      <c r="D22" s="835"/>
      <c r="E22" s="835" t="s">
        <v>4641</v>
      </c>
      <c r="F22" s="452" t="s">
        <v>4619</v>
      </c>
      <c r="G22" s="835" t="s">
        <v>4642</v>
      </c>
      <c r="H22" s="384" t="s">
        <v>4643</v>
      </c>
      <c r="I22" s="839"/>
      <c r="J22" s="839"/>
      <c r="K22" s="836">
        <v>43859.0</v>
      </c>
      <c r="L22" s="837" t="s">
        <v>47</v>
      </c>
      <c r="M22" s="386" t="s">
        <v>249</v>
      </c>
      <c r="N22" s="340"/>
      <c r="O22" s="340"/>
      <c r="P22" s="835" t="s">
        <v>96</v>
      </c>
      <c r="Q22" s="452" t="s">
        <v>97</v>
      </c>
      <c r="R22" s="452" t="s">
        <v>98</v>
      </c>
      <c r="S22" s="391">
        <v>43761.0</v>
      </c>
      <c r="T22" s="386"/>
      <c r="U22" s="386" t="s">
        <v>99</v>
      </c>
      <c r="V22" s="386"/>
      <c r="W22" s="352" t="s">
        <v>79</v>
      </c>
      <c r="X22" s="329"/>
      <c r="Y22" s="329"/>
      <c r="Z22" s="329"/>
      <c r="AA22" s="329"/>
      <c r="AB22" s="329"/>
    </row>
    <row r="23">
      <c r="A23" s="849" t="s">
        <v>4644</v>
      </c>
      <c r="B23" s="840" t="s">
        <v>4645</v>
      </c>
      <c r="C23" s="840"/>
      <c r="D23" s="840"/>
      <c r="E23" s="840" t="s">
        <v>4618</v>
      </c>
      <c r="F23" s="835" t="s">
        <v>4646</v>
      </c>
      <c r="G23" s="840" t="s">
        <v>4620</v>
      </c>
      <c r="H23" s="398" t="s">
        <v>4647</v>
      </c>
      <c r="I23" s="841"/>
      <c r="J23" s="841"/>
      <c r="K23" s="842">
        <v>43712.0</v>
      </c>
      <c r="L23" s="837" t="s">
        <v>47</v>
      </c>
      <c r="M23" s="404" t="s">
        <v>432</v>
      </c>
      <c r="N23" s="405"/>
      <c r="O23" s="405"/>
      <c r="P23" s="840" t="s">
        <v>130</v>
      </c>
      <c r="Q23" s="840" t="s">
        <v>485</v>
      </c>
      <c r="R23" s="840" t="s">
        <v>98</v>
      </c>
      <c r="S23" s="843">
        <v>43742.0</v>
      </c>
      <c r="T23" s="398"/>
      <c r="U23" s="398" t="s">
        <v>99</v>
      </c>
      <c r="V23" s="398"/>
      <c r="W23" s="352" t="s">
        <v>79</v>
      </c>
      <c r="X23" s="329"/>
      <c r="Y23" s="329"/>
      <c r="Z23" s="329"/>
      <c r="AA23" s="329"/>
      <c r="AB23" s="329"/>
    </row>
    <row r="24">
      <c r="A24" s="849" t="s">
        <v>4648</v>
      </c>
      <c r="B24" s="835" t="s">
        <v>4649</v>
      </c>
      <c r="C24" s="835"/>
      <c r="D24" s="835"/>
      <c r="E24" s="835" t="s">
        <v>4650</v>
      </c>
      <c r="F24" s="835" t="s">
        <v>4646</v>
      </c>
      <c r="G24" s="835" t="s">
        <v>4651</v>
      </c>
      <c r="H24" s="385" t="s">
        <v>4652</v>
      </c>
      <c r="I24" s="836">
        <v>43859.0</v>
      </c>
      <c r="J24" s="386" t="s">
        <v>249</v>
      </c>
      <c r="K24" s="836">
        <v>43859.0</v>
      </c>
      <c r="L24" s="837" t="s">
        <v>47</v>
      </c>
      <c r="M24" s="386" t="s">
        <v>249</v>
      </c>
      <c r="N24" s="850" t="str">
        <f>HYPERLINK("https://tangramcare.atlassian.net/browse/P2BN-310","P2BN-310")</f>
        <v>P2BN-310</v>
      </c>
      <c r="O24" s="840" t="s">
        <v>4653</v>
      </c>
      <c r="P24" s="835" t="s">
        <v>96</v>
      </c>
      <c r="Q24" s="452" t="s">
        <v>97</v>
      </c>
      <c r="R24" s="452" t="s">
        <v>98</v>
      </c>
      <c r="S24" s="391">
        <v>43761.0</v>
      </c>
      <c r="T24" s="398"/>
      <c r="U24" s="398" t="s">
        <v>99</v>
      </c>
      <c r="V24" s="398"/>
      <c r="W24" s="352" t="s">
        <v>79</v>
      </c>
      <c r="X24" s="329"/>
      <c r="Y24" s="329"/>
      <c r="Z24" s="329"/>
      <c r="AA24" s="329"/>
      <c r="AB24" s="329"/>
    </row>
    <row r="25">
      <c r="A25" s="849" t="s">
        <v>4654</v>
      </c>
      <c r="B25" s="835" t="s">
        <v>4649</v>
      </c>
      <c r="C25" s="835"/>
      <c r="D25" s="835"/>
      <c r="E25" s="835" t="s">
        <v>4655</v>
      </c>
      <c r="F25" s="835" t="s">
        <v>4656</v>
      </c>
      <c r="G25" s="835" t="s">
        <v>4657</v>
      </c>
      <c r="H25" s="385" t="s">
        <v>4658</v>
      </c>
      <c r="I25" s="387">
        <v>43798.0</v>
      </c>
      <c r="J25" s="398" t="s">
        <v>116</v>
      </c>
      <c r="K25" s="836">
        <v>43859.0</v>
      </c>
      <c r="L25" s="837" t="s">
        <v>47</v>
      </c>
      <c r="M25" s="386" t="s">
        <v>249</v>
      </c>
      <c r="N25" s="851"/>
      <c r="O25" s="851"/>
      <c r="P25" s="835" t="s">
        <v>96</v>
      </c>
      <c r="Q25" s="452" t="s">
        <v>97</v>
      </c>
      <c r="R25" s="452" t="s">
        <v>98</v>
      </c>
      <c r="S25" s="391">
        <v>43761.0</v>
      </c>
      <c r="T25" s="398"/>
      <c r="U25" s="398" t="s">
        <v>99</v>
      </c>
      <c r="V25" s="398"/>
      <c r="W25" s="352" t="s">
        <v>79</v>
      </c>
      <c r="X25" s="329"/>
      <c r="Y25" s="329"/>
      <c r="Z25" s="329"/>
      <c r="AA25" s="329"/>
      <c r="AB25" s="329"/>
    </row>
    <row r="26">
      <c r="A26" s="849" t="s">
        <v>4659</v>
      </c>
      <c r="B26" s="835" t="s">
        <v>4660</v>
      </c>
      <c r="C26" s="835"/>
      <c r="D26" s="835"/>
      <c r="E26" s="835" t="s">
        <v>4635</v>
      </c>
      <c r="F26" s="835" t="s">
        <v>4656</v>
      </c>
      <c r="G26" s="835" t="s">
        <v>4661</v>
      </c>
      <c r="H26" s="385" t="s">
        <v>4662</v>
      </c>
      <c r="I26" s="387">
        <v>43798.0</v>
      </c>
      <c r="J26" s="398" t="s">
        <v>116</v>
      </c>
      <c r="K26" s="836">
        <v>43859.0</v>
      </c>
      <c r="L26" s="837" t="s">
        <v>47</v>
      </c>
      <c r="M26" s="386" t="s">
        <v>249</v>
      </c>
      <c r="N26" s="850" t="str">
        <f>HYPERLINK("https://tangramcare.atlassian.net/browse/P2BN-222","P2BN-222")</f>
        <v>P2BN-222</v>
      </c>
      <c r="O26" s="851"/>
      <c r="P26" s="835" t="s">
        <v>96</v>
      </c>
      <c r="Q26" s="452" t="s">
        <v>97</v>
      </c>
      <c r="R26" s="452" t="s">
        <v>98</v>
      </c>
      <c r="S26" s="391">
        <v>43761.0</v>
      </c>
      <c r="T26" s="398"/>
      <c r="U26" s="398" t="s">
        <v>99</v>
      </c>
      <c r="V26" s="398"/>
      <c r="W26" s="352" t="s">
        <v>79</v>
      </c>
      <c r="X26" s="329"/>
      <c r="Y26" s="329"/>
      <c r="Z26" s="329"/>
      <c r="AA26" s="329"/>
      <c r="AB26" s="329"/>
    </row>
    <row r="27">
      <c r="A27" s="849" t="s">
        <v>4663</v>
      </c>
      <c r="B27" s="840" t="s">
        <v>4664</v>
      </c>
      <c r="C27" s="835"/>
      <c r="D27" s="835"/>
      <c r="E27" s="835" t="s">
        <v>4665</v>
      </c>
      <c r="F27" s="835" t="s">
        <v>4646</v>
      </c>
      <c r="G27" s="835" t="s">
        <v>4666</v>
      </c>
      <c r="H27" s="835" t="s">
        <v>4667</v>
      </c>
      <c r="I27" s="387">
        <v>43798.0</v>
      </c>
      <c r="J27" s="398" t="s">
        <v>116</v>
      </c>
      <c r="K27" s="836">
        <v>43859.0</v>
      </c>
      <c r="L27" s="837" t="s">
        <v>47</v>
      </c>
      <c r="M27" s="386" t="s">
        <v>249</v>
      </c>
      <c r="N27" s="852" t="str">
        <f>HYPERLINK("https://tangramcare.atlassian.net/browse/P2BN-204","P2BN-204")</f>
        <v>P2BN-204</v>
      </c>
      <c r="O27" s="405"/>
      <c r="P27" s="835" t="s">
        <v>96</v>
      </c>
      <c r="Q27" s="452" t="s">
        <v>97</v>
      </c>
      <c r="R27" s="452" t="s">
        <v>98</v>
      </c>
      <c r="S27" s="391">
        <v>43761.0</v>
      </c>
      <c r="T27" s="398"/>
      <c r="U27" s="398" t="s">
        <v>99</v>
      </c>
      <c r="V27" s="398"/>
      <c r="W27" s="352" t="s">
        <v>79</v>
      </c>
      <c r="X27" s="329"/>
      <c r="Y27" s="329"/>
      <c r="Z27" s="329"/>
      <c r="AA27" s="329"/>
      <c r="AB27" s="329"/>
    </row>
    <row r="28">
      <c r="A28" s="849" t="s">
        <v>4668</v>
      </c>
      <c r="B28" s="840" t="s">
        <v>4669</v>
      </c>
      <c r="C28" s="835"/>
      <c r="D28" s="835"/>
      <c r="E28" s="835" t="s">
        <v>4670</v>
      </c>
      <c r="F28" s="835" t="s">
        <v>4646</v>
      </c>
      <c r="G28" s="835" t="s">
        <v>4671</v>
      </c>
      <c r="H28" s="835" t="s">
        <v>4672</v>
      </c>
      <c r="I28" s="841"/>
      <c r="J28" s="841"/>
      <c r="K28" s="842">
        <v>43712.0</v>
      </c>
      <c r="L28" s="837" t="s">
        <v>47</v>
      </c>
      <c r="M28" s="404" t="s">
        <v>432</v>
      </c>
      <c r="N28" s="404"/>
      <c r="O28" s="405"/>
      <c r="P28" s="840" t="s">
        <v>130</v>
      </c>
      <c r="Q28" s="840" t="s">
        <v>485</v>
      </c>
      <c r="R28" s="840" t="s">
        <v>98</v>
      </c>
      <c r="S28" s="843">
        <v>43748.0</v>
      </c>
      <c r="T28" s="398"/>
      <c r="U28" s="398"/>
      <c r="V28" s="398"/>
      <c r="W28" s="404"/>
      <c r="X28" s="411"/>
      <c r="Y28" s="411"/>
      <c r="Z28" s="411"/>
      <c r="AA28" s="411"/>
      <c r="AB28" s="411"/>
    </row>
    <row r="29">
      <c r="A29" s="849" t="s">
        <v>4673</v>
      </c>
      <c r="B29" s="840" t="s">
        <v>4674</v>
      </c>
      <c r="C29" s="384"/>
      <c r="D29" s="384"/>
      <c r="E29" s="384" t="s">
        <v>4675</v>
      </c>
      <c r="F29" s="384" t="s">
        <v>4646</v>
      </c>
      <c r="G29" s="835" t="s">
        <v>4676</v>
      </c>
      <c r="H29" s="835" t="s">
        <v>4677</v>
      </c>
      <c r="I29" s="841">
        <v>43920.0</v>
      </c>
      <c r="J29" s="840" t="s">
        <v>383</v>
      </c>
      <c r="K29" s="842">
        <v>43712.0</v>
      </c>
      <c r="L29" s="837" t="s">
        <v>47</v>
      </c>
      <c r="M29" s="404" t="s">
        <v>432</v>
      </c>
      <c r="N29" s="404"/>
      <c r="O29" s="405"/>
      <c r="P29" s="840" t="s">
        <v>130</v>
      </c>
      <c r="Q29" s="840" t="s">
        <v>485</v>
      </c>
      <c r="R29" s="840" t="s">
        <v>98</v>
      </c>
      <c r="S29" s="843">
        <v>43748.0</v>
      </c>
      <c r="T29" s="398"/>
      <c r="U29" s="398"/>
      <c r="V29" s="398"/>
      <c r="W29" s="404"/>
      <c r="X29" s="411"/>
      <c r="Y29" s="411"/>
      <c r="Z29" s="411"/>
      <c r="AA29" s="411"/>
      <c r="AB29" s="411"/>
    </row>
    <row r="30">
      <c r="A30" s="408" t="s">
        <v>4678</v>
      </c>
      <c r="B30" s="404" t="s">
        <v>4679</v>
      </c>
      <c r="C30" s="404"/>
      <c r="D30" s="404"/>
      <c r="E30" s="404" t="s">
        <v>4680</v>
      </c>
      <c r="F30" s="845" t="s">
        <v>4681</v>
      </c>
      <c r="G30" s="853" t="s">
        <v>4682</v>
      </c>
      <c r="H30" s="853" t="s">
        <v>4683</v>
      </c>
      <c r="I30" s="841">
        <v>43720.0</v>
      </c>
      <c r="J30" s="840" t="s">
        <v>432</v>
      </c>
      <c r="K30" s="841">
        <v>43720.0</v>
      </c>
      <c r="L30" s="840" t="s">
        <v>47</v>
      </c>
      <c r="M30" s="840" t="s">
        <v>432</v>
      </c>
      <c r="N30" s="850" t="str">
        <f>HYPERLINK("https://tangramcare.atlassian.net/browse/P2BN-223","P2BN-223")</f>
        <v>P2BN-223</v>
      </c>
      <c r="O30" s="851"/>
      <c r="P30" s="840" t="s">
        <v>130</v>
      </c>
      <c r="Q30" s="851"/>
      <c r="R30" s="851"/>
      <c r="S30" s="398"/>
      <c r="T30" s="398"/>
      <c r="U30" s="398"/>
      <c r="V30" s="398"/>
      <c r="W30" s="404"/>
      <c r="X30" s="411"/>
      <c r="Y30" s="411"/>
      <c r="Z30" s="411"/>
      <c r="AA30" s="411"/>
      <c r="AB30" s="411"/>
    </row>
    <row r="31">
      <c r="A31" s="854" t="s">
        <v>4684</v>
      </c>
      <c r="B31" s="398" t="s">
        <v>4685</v>
      </c>
      <c r="C31" s="386"/>
      <c r="D31" s="386"/>
      <c r="E31" s="855" t="s">
        <v>4686</v>
      </c>
      <c r="F31" s="384" t="s">
        <v>4687</v>
      </c>
      <c r="G31" s="385" t="s">
        <v>4688</v>
      </c>
      <c r="H31" s="386" t="s">
        <v>4689</v>
      </c>
      <c r="I31" s="841"/>
      <c r="J31" s="840"/>
      <c r="K31" s="856">
        <v>43728.0</v>
      </c>
      <c r="L31" s="837" t="s">
        <v>47</v>
      </c>
      <c r="M31" s="840" t="s">
        <v>4690</v>
      </c>
      <c r="N31" s="850" t="str">
        <f t="shared" ref="N31:N38" si="1">HYPERLINK("https://tangramcare.atlassian.net/browse/P2BN-1465","P2BN-1465")</f>
        <v>P2BN-1465</v>
      </c>
      <c r="O31" s="851"/>
      <c r="P31" s="835" t="s">
        <v>96</v>
      </c>
      <c r="Q31" s="452" t="s">
        <v>97</v>
      </c>
      <c r="R31" s="452" t="s">
        <v>98</v>
      </c>
      <c r="S31" s="391">
        <v>43763.0</v>
      </c>
      <c r="T31" s="398"/>
      <c r="U31" s="398"/>
      <c r="V31" s="398"/>
      <c r="W31" s="404"/>
      <c r="X31" s="411"/>
      <c r="Y31" s="411"/>
      <c r="Z31" s="411"/>
      <c r="AA31" s="411"/>
      <c r="AB31" s="411"/>
    </row>
    <row r="32">
      <c r="A32" s="854" t="s">
        <v>4691</v>
      </c>
      <c r="B32" s="398" t="s">
        <v>4685</v>
      </c>
      <c r="C32" s="386"/>
      <c r="D32" s="386"/>
      <c r="E32" s="386" t="s">
        <v>4692</v>
      </c>
      <c r="F32" s="384" t="s">
        <v>4687</v>
      </c>
      <c r="G32" s="385" t="s">
        <v>4693</v>
      </c>
      <c r="H32" s="386" t="s">
        <v>4694</v>
      </c>
      <c r="I32" s="841">
        <v>43916.0</v>
      </c>
      <c r="J32" s="840" t="s">
        <v>383</v>
      </c>
      <c r="K32" s="856">
        <v>43728.0</v>
      </c>
      <c r="L32" s="837" t="s">
        <v>47</v>
      </c>
      <c r="M32" s="840" t="s">
        <v>4690</v>
      </c>
      <c r="N32" s="850" t="str">
        <f t="shared" si="1"/>
        <v>P2BN-1465</v>
      </c>
      <c r="O32" s="851"/>
      <c r="P32" s="835" t="s">
        <v>96</v>
      </c>
      <c r="Q32" s="452" t="s">
        <v>97</v>
      </c>
      <c r="R32" s="452" t="s">
        <v>98</v>
      </c>
      <c r="S32" s="391">
        <v>43763.0</v>
      </c>
      <c r="T32" s="398"/>
      <c r="U32" s="398"/>
      <c r="V32" s="398"/>
      <c r="W32" s="404"/>
      <c r="X32" s="411"/>
      <c r="Y32" s="411"/>
      <c r="Z32" s="411"/>
      <c r="AA32" s="411"/>
      <c r="AB32" s="411"/>
    </row>
    <row r="33">
      <c r="A33" s="854" t="s">
        <v>4695</v>
      </c>
      <c r="B33" s="398" t="s">
        <v>4685</v>
      </c>
      <c r="C33" s="386"/>
      <c r="D33" s="386"/>
      <c r="E33" s="386" t="s">
        <v>4696</v>
      </c>
      <c r="F33" s="384" t="s">
        <v>4697</v>
      </c>
      <c r="G33" s="385" t="s">
        <v>4698</v>
      </c>
      <c r="H33" s="386" t="s">
        <v>4699</v>
      </c>
      <c r="I33" s="841"/>
      <c r="J33" s="840"/>
      <c r="K33" s="856">
        <v>43728.0</v>
      </c>
      <c r="L33" s="837" t="s">
        <v>47</v>
      </c>
      <c r="M33" s="840" t="s">
        <v>4690</v>
      </c>
      <c r="N33" s="850" t="str">
        <f t="shared" si="1"/>
        <v>P2BN-1465</v>
      </c>
      <c r="O33" s="851"/>
      <c r="P33" s="835" t="s">
        <v>96</v>
      </c>
      <c r="Q33" s="452" t="s">
        <v>97</v>
      </c>
      <c r="R33" s="452" t="s">
        <v>98</v>
      </c>
      <c r="S33" s="391">
        <v>43763.0</v>
      </c>
      <c r="T33" s="398"/>
      <c r="U33" s="398"/>
      <c r="V33" s="398"/>
      <c r="W33" s="404"/>
      <c r="X33" s="411"/>
      <c r="Y33" s="411"/>
      <c r="Z33" s="411"/>
      <c r="AA33" s="411"/>
      <c r="AB33" s="411"/>
    </row>
    <row r="34">
      <c r="A34" s="854" t="s">
        <v>4700</v>
      </c>
      <c r="B34" s="398" t="s">
        <v>4685</v>
      </c>
      <c r="C34" s="386"/>
      <c r="D34" s="386"/>
      <c r="E34" s="386" t="s">
        <v>4701</v>
      </c>
      <c r="F34" s="384" t="s">
        <v>4697</v>
      </c>
      <c r="G34" s="385" t="s">
        <v>4702</v>
      </c>
      <c r="H34" s="386" t="s">
        <v>4703</v>
      </c>
      <c r="I34" s="841">
        <v>43916.0</v>
      </c>
      <c r="J34" s="840" t="s">
        <v>383</v>
      </c>
      <c r="K34" s="856">
        <v>43728.0</v>
      </c>
      <c r="L34" s="837" t="s">
        <v>47</v>
      </c>
      <c r="M34" s="840" t="s">
        <v>4690</v>
      </c>
      <c r="N34" s="850" t="str">
        <f t="shared" si="1"/>
        <v>P2BN-1465</v>
      </c>
      <c r="O34" s="851"/>
      <c r="P34" s="835" t="s">
        <v>96</v>
      </c>
      <c r="Q34" s="452" t="s">
        <v>97</v>
      </c>
      <c r="R34" s="452" t="s">
        <v>98</v>
      </c>
      <c r="S34" s="391">
        <v>43763.0</v>
      </c>
      <c r="T34" s="398"/>
      <c r="U34" s="398"/>
      <c r="V34" s="398"/>
      <c r="W34" s="404"/>
      <c r="X34" s="411"/>
      <c r="Y34" s="411"/>
      <c r="Z34" s="411"/>
      <c r="AA34" s="411"/>
      <c r="AB34" s="411"/>
    </row>
    <row r="35">
      <c r="A35" s="854" t="s">
        <v>4704</v>
      </c>
      <c r="B35" s="398" t="s">
        <v>4685</v>
      </c>
      <c r="C35" s="386"/>
      <c r="D35" s="386"/>
      <c r="E35" s="386" t="s">
        <v>4705</v>
      </c>
      <c r="F35" s="384" t="s">
        <v>4697</v>
      </c>
      <c r="G35" s="385" t="s">
        <v>4706</v>
      </c>
      <c r="H35" s="386" t="s">
        <v>4707</v>
      </c>
      <c r="I35" s="841"/>
      <c r="J35" s="840"/>
      <c r="K35" s="856">
        <v>43728.0</v>
      </c>
      <c r="L35" s="837" t="s">
        <v>47</v>
      </c>
      <c r="M35" s="840" t="s">
        <v>4690</v>
      </c>
      <c r="N35" s="850" t="str">
        <f t="shared" si="1"/>
        <v>P2BN-1465</v>
      </c>
      <c r="O35" s="851"/>
      <c r="P35" s="835" t="s">
        <v>96</v>
      </c>
      <c r="Q35" s="452" t="s">
        <v>97</v>
      </c>
      <c r="R35" s="452" t="s">
        <v>98</v>
      </c>
      <c r="S35" s="391">
        <v>43763.0</v>
      </c>
      <c r="T35" s="398"/>
      <c r="U35" s="398"/>
      <c r="V35" s="398"/>
      <c r="W35" s="404"/>
      <c r="X35" s="411"/>
      <c r="Y35" s="411"/>
      <c r="Z35" s="411"/>
      <c r="AA35" s="411"/>
      <c r="AB35" s="411"/>
    </row>
    <row r="36">
      <c r="A36" s="854" t="s">
        <v>4708</v>
      </c>
      <c r="B36" s="398" t="s">
        <v>4685</v>
      </c>
      <c r="C36" s="386"/>
      <c r="D36" s="386"/>
      <c r="E36" s="386" t="s">
        <v>4709</v>
      </c>
      <c r="F36" s="384" t="s">
        <v>4697</v>
      </c>
      <c r="G36" s="385" t="s">
        <v>4710</v>
      </c>
      <c r="H36" s="386" t="s">
        <v>4711</v>
      </c>
      <c r="I36" s="841"/>
      <c r="J36" s="840"/>
      <c r="K36" s="856">
        <v>43728.0</v>
      </c>
      <c r="L36" s="837" t="s">
        <v>47</v>
      </c>
      <c r="M36" s="840" t="s">
        <v>4690</v>
      </c>
      <c r="N36" s="850" t="str">
        <f t="shared" si="1"/>
        <v>P2BN-1465</v>
      </c>
      <c r="O36" s="851"/>
      <c r="P36" s="835" t="s">
        <v>96</v>
      </c>
      <c r="Q36" s="452" t="s">
        <v>97</v>
      </c>
      <c r="R36" s="452" t="s">
        <v>98</v>
      </c>
      <c r="S36" s="391">
        <v>43763.0</v>
      </c>
      <c r="T36" s="398"/>
      <c r="U36" s="398"/>
      <c r="V36" s="398"/>
      <c r="W36" s="404"/>
      <c r="X36" s="411"/>
      <c r="Y36" s="411"/>
      <c r="Z36" s="411"/>
      <c r="AA36" s="411"/>
      <c r="AB36" s="411"/>
    </row>
    <row r="37">
      <c r="A37" s="854" t="s">
        <v>4712</v>
      </c>
      <c r="B37" s="398" t="s">
        <v>4685</v>
      </c>
      <c r="C37" s="386"/>
      <c r="D37" s="386"/>
      <c r="E37" s="386" t="s">
        <v>4713</v>
      </c>
      <c r="F37" s="384" t="s">
        <v>4697</v>
      </c>
      <c r="G37" s="385" t="s">
        <v>4714</v>
      </c>
      <c r="H37" s="386" t="s">
        <v>4715</v>
      </c>
      <c r="I37" s="841"/>
      <c r="J37" s="840"/>
      <c r="K37" s="856">
        <v>43728.0</v>
      </c>
      <c r="L37" s="837" t="s">
        <v>47</v>
      </c>
      <c r="M37" s="840" t="s">
        <v>4690</v>
      </c>
      <c r="N37" s="850" t="str">
        <f t="shared" si="1"/>
        <v>P2BN-1465</v>
      </c>
      <c r="O37" s="851"/>
      <c r="P37" s="835" t="s">
        <v>96</v>
      </c>
      <c r="Q37" s="452" t="s">
        <v>97</v>
      </c>
      <c r="R37" s="452" t="s">
        <v>98</v>
      </c>
      <c r="S37" s="391">
        <v>43763.0</v>
      </c>
      <c r="T37" s="398"/>
      <c r="U37" s="398"/>
      <c r="V37" s="398"/>
      <c r="W37" s="404"/>
      <c r="X37" s="411"/>
      <c r="Y37" s="411"/>
      <c r="Z37" s="411"/>
      <c r="AA37" s="411"/>
      <c r="AB37" s="411"/>
    </row>
    <row r="38">
      <c r="A38" s="854" t="s">
        <v>4716</v>
      </c>
      <c r="B38" s="398" t="s">
        <v>4685</v>
      </c>
      <c r="C38" s="386"/>
      <c r="D38" s="386"/>
      <c r="E38" s="386" t="s">
        <v>4717</v>
      </c>
      <c r="F38" s="384" t="s">
        <v>4697</v>
      </c>
      <c r="G38" s="385" t="s">
        <v>4718</v>
      </c>
      <c r="H38" s="386" t="s">
        <v>4719</v>
      </c>
      <c r="I38" s="841"/>
      <c r="J38" s="840"/>
      <c r="K38" s="856">
        <v>43728.0</v>
      </c>
      <c r="L38" s="837" t="s">
        <v>47</v>
      </c>
      <c r="M38" s="840" t="s">
        <v>4690</v>
      </c>
      <c r="N38" s="850" t="str">
        <f t="shared" si="1"/>
        <v>P2BN-1465</v>
      </c>
      <c r="O38" s="851"/>
      <c r="P38" s="835" t="s">
        <v>96</v>
      </c>
      <c r="Q38" s="452" t="s">
        <v>97</v>
      </c>
      <c r="R38" s="452" t="s">
        <v>98</v>
      </c>
      <c r="S38" s="391">
        <v>43763.0</v>
      </c>
      <c r="T38" s="398"/>
      <c r="U38" s="398"/>
      <c r="V38" s="398"/>
      <c r="W38" s="404"/>
      <c r="X38" s="411"/>
      <c r="Y38" s="411"/>
      <c r="Z38" s="411"/>
      <c r="AA38" s="411"/>
      <c r="AB38" s="411"/>
    </row>
    <row r="39">
      <c r="A39" s="827" t="s">
        <v>4720</v>
      </c>
      <c r="B39" s="828"/>
      <c r="C39" s="829"/>
      <c r="D39" s="829"/>
      <c r="E39" s="829"/>
      <c r="F39" s="829"/>
      <c r="G39" s="829"/>
      <c r="H39" s="829"/>
      <c r="I39" s="830"/>
      <c r="J39" s="830"/>
      <c r="K39" s="830"/>
      <c r="L39" s="828"/>
      <c r="M39" s="828"/>
      <c r="N39" s="831"/>
      <c r="O39" s="828"/>
      <c r="P39" s="829"/>
      <c r="Q39" s="832"/>
      <c r="R39" s="832"/>
      <c r="S39" s="832"/>
      <c r="T39" s="832"/>
      <c r="U39" s="832"/>
      <c r="V39" s="832"/>
      <c r="W39" s="414"/>
      <c r="X39" s="833"/>
      <c r="Y39" s="833"/>
      <c r="Z39" s="833"/>
      <c r="AA39" s="833"/>
      <c r="AB39" s="833"/>
    </row>
    <row r="40">
      <c r="A40" s="452" t="s">
        <v>4721</v>
      </c>
      <c r="B40" s="452" t="s">
        <v>4722</v>
      </c>
      <c r="C40" s="835"/>
      <c r="D40" s="835"/>
      <c r="E40" s="835" t="s">
        <v>4723</v>
      </c>
      <c r="F40" s="835" t="s">
        <v>4724</v>
      </c>
      <c r="G40" s="452" t="s">
        <v>4725</v>
      </c>
      <c r="H40" s="835" t="s">
        <v>4726</v>
      </c>
      <c r="I40" s="839">
        <v>43748.0</v>
      </c>
      <c r="J40" s="452" t="s">
        <v>432</v>
      </c>
      <c r="K40" s="391"/>
      <c r="L40" s="352"/>
      <c r="M40" s="386"/>
      <c r="N40" s="340"/>
      <c r="O40" s="340"/>
      <c r="P40" s="452"/>
      <c r="Q40" s="452"/>
      <c r="R40" s="452"/>
      <c r="S40" s="386"/>
      <c r="T40" s="386"/>
      <c r="U40" s="386"/>
      <c r="V40" s="386"/>
      <c r="W40" s="352"/>
      <c r="X40" s="329"/>
      <c r="Y40" s="329"/>
      <c r="Z40" s="329"/>
      <c r="AA40" s="329"/>
      <c r="AB40" s="329"/>
    </row>
    <row r="41">
      <c r="A41" s="452" t="s">
        <v>4727</v>
      </c>
      <c r="B41" s="452" t="s">
        <v>4722</v>
      </c>
      <c r="C41" s="835"/>
      <c r="D41" s="835"/>
      <c r="E41" s="835" t="s">
        <v>4728</v>
      </c>
      <c r="F41" s="835" t="s">
        <v>4729</v>
      </c>
      <c r="G41" s="452" t="s">
        <v>4730</v>
      </c>
      <c r="H41" s="835" t="s">
        <v>4731</v>
      </c>
      <c r="I41" s="839"/>
      <c r="J41" s="839"/>
      <c r="K41" s="391">
        <v>43735.0</v>
      </c>
      <c r="L41" s="352" t="s">
        <v>47</v>
      </c>
      <c r="M41" s="386" t="s">
        <v>97</v>
      </c>
      <c r="N41" s="340"/>
      <c r="O41" s="340"/>
      <c r="P41" s="452" t="s">
        <v>130</v>
      </c>
      <c r="Q41" s="452"/>
      <c r="R41" s="452"/>
      <c r="S41" s="386"/>
      <c r="T41" s="386"/>
      <c r="U41" s="386" t="s">
        <v>99</v>
      </c>
      <c r="V41" s="386"/>
      <c r="W41" s="352"/>
      <c r="X41" s="329"/>
      <c r="Y41" s="329"/>
      <c r="Z41" s="329"/>
      <c r="AA41" s="329"/>
      <c r="AB41" s="329"/>
    </row>
    <row r="42">
      <c r="A42" s="452" t="s">
        <v>4732</v>
      </c>
      <c r="B42" s="352" t="s">
        <v>4733</v>
      </c>
      <c r="C42" s="845"/>
      <c r="D42" s="845"/>
      <c r="E42" s="845" t="s">
        <v>4734</v>
      </c>
      <c r="F42" s="845" t="s">
        <v>4735</v>
      </c>
      <c r="G42" s="352" t="s">
        <v>4736</v>
      </c>
      <c r="H42" s="352" t="s">
        <v>4737</v>
      </c>
      <c r="I42" s="857">
        <v>43717.0</v>
      </c>
      <c r="J42" s="386" t="s">
        <v>432</v>
      </c>
      <c r="K42" s="857">
        <v>43734.0</v>
      </c>
      <c r="L42" s="837" t="s">
        <v>47</v>
      </c>
      <c r="M42" s="352" t="s">
        <v>432</v>
      </c>
      <c r="N42" s="340"/>
      <c r="O42" s="352" t="s">
        <v>4737</v>
      </c>
      <c r="P42" s="352" t="s">
        <v>99</v>
      </c>
      <c r="Q42" s="352"/>
      <c r="R42" s="352"/>
      <c r="S42" s="386"/>
      <c r="T42" s="386"/>
      <c r="U42" s="386" t="s">
        <v>99</v>
      </c>
      <c r="V42" s="386"/>
      <c r="W42" s="352"/>
      <c r="X42" s="329"/>
      <c r="Y42" s="329"/>
      <c r="Z42" s="329"/>
      <c r="AA42" s="329"/>
      <c r="AB42" s="329"/>
    </row>
    <row r="43">
      <c r="A43" s="452" t="s">
        <v>4738</v>
      </c>
      <c r="B43" s="352" t="s">
        <v>4739</v>
      </c>
      <c r="C43" s="845"/>
      <c r="D43" s="845"/>
      <c r="E43" s="845" t="s">
        <v>4740</v>
      </c>
      <c r="F43" s="858" t="s">
        <v>4741</v>
      </c>
      <c r="G43" s="352" t="s">
        <v>4742</v>
      </c>
      <c r="H43" s="386" t="s">
        <v>4743</v>
      </c>
      <c r="I43" s="857">
        <v>43920.0</v>
      </c>
      <c r="J43" s="386" t="s">
        <v>383</v>
      </c>
      <c r="K43" s="836">
        <v>43859.0</v>
      </c>
      <c r="L43" s="837" t="s">
        <v>47</v>
      </c>
      <c r="M43" s="386" t="s">
        <v>249</v>
      </c>
      <c r="N43" s="340"/>
      <c r="O43" s="340"/>
      <c r="P43" s="835" t="s">
        <v>96</v>
      </c>
      <c r="Q43" s="452" t="s">
        <v>97</v>
      </c>
      <c r="R43" s="452" t="s">
        <v>98</v>
      </c>
      <c r="S43" s="391">
        <v>43762.0</v>
      </c>
      <c r="T43" s="386"/>
      <c r="U43" s="386" t="s">
        <v>99</v>
      </c>
      <c r="V43" s="386"/>
      <c r="W43" s="352"/>
      <c r="X43" s="329"/>
      <c r="Y43" s="329"/>
      <c r="Z43" s="329"/>
      <c r="AA43" s="329"/>
      <c r="AB43" s="329"/>
    </row>
    <row r="44">
      <c r="A44" s="452" t="s">
        <v>4744</v>
      </c>
      <c r="B44" s="352" t="s">
        <v>4745</v>
      </c>
      <c r="C44" s="845"/>
      <c r="D44" s="845"/>
      <c r="E44" s="845" t="s">
        <v>4746</v>
      </c>
      <c r="F44" s="858" t="s">
        <v>4741</v>
      </c>
      <c r="G44" s="386" t="s">
        <v>4747</v>
      </c>
      <c r="H44" s="386" t="s">
        <v>4748</v>
      </c>
      <c r="I44" s="857">
        <v>43725.0</v>
      </c>
      <c r="J44" s="386" t="s">
        <v>432</v>
      </c>
      <c r="K44" s="836">
        <v>43859.0</v>
      </c>
      <c r="L44" s="837" t="s">
        <v>47</v>
      </c>
      <c r="M44" s="386" t="s">
        <v>249</v>
      </c>
      <c r="N44" s="340"/>
      <c r="O44" s="340"/>
      <c r="P44" s="835" t="s">
        <v>96</v>
      </c>
      <c r="Q44" s="452" t="s">
        <v>97</v>
      </c>
      <c r="R44" s="452" t="s">
        <v>98</v>
      </c>
      <c r="S44" s="391">
        <v>43762.0</v>
      </c>
      <c r="T44" s="386"/>
      <c r="U44" s="386" t="s">
        <v>99</v>
      </c>
      <c r="V44" s="386"/>
      <c r="W44" s="352"/>
      <c r="X44" s="329"/>
      <c r="Y44" s="329"/>
      <c r="Z44" s="329"/>
      <c r="AA44" s="329"/>
      <c r="AB44" s="329"/>
    </row>
    <row r="45">
      <c r="A45" s="452" t="s">
        <v>4749</v>
      </c>
      <c r="B45" s="352" t="s">
        <v>4750</v>
      </c>
      <c r="C45" s="845"/>
      <c r="D45" s="845"/>
      <c r="E45" s="845" t="s">
        <v>4751</v>
      </c>
      <c r="F45" s="858" t="s">
        <v>4741</v>
      </c>
      <c r="G45" s="386" t="s">
        <v>4752</v>
      </c>
      <c r="H45" s="386" t="s">
        <v>4753</v>
      </c>
      <c r="I45" s="857">
        <v>43920.0</v>
      </c>
      <c r="J45" s="386" t="s">
        <v>383</v>
      </c>
      <c r="K45" s="857">
        <v>43920.0</v>
      </c>
      <c r="L45" s="837" t="s">
        <v>47</v>
      </c>
      <c r="M45" s="386" t="s">
        <v>599</v>
      </c>
      <c r="N45" s="340"/>
      <c r="O45" s="340"/>
      <c r="P45" s="835" t="s">
        <v>96</v>
      </c>
      <c r="Q45" s="452" t="s">
        <v>97</v>
      </c>
      <c r="R45" s="452" t="s">
        <v>98</v>
      </c>
      <c r="S45" s="391">
        <v>43761.0</v>
      </c>
      <c r="T45" s="386"/>
      <c r="U45" s="386" t="s">
        <v>99</v>
      </c>
      <c r="V45" s="386"/>
      <c r="W45" s="352" t="s">
        <v>79</v>
      </c>
      <c r="X45" s="329"/>
      <c r="Y45" s="329"/>
      <c r="Z45" s="329"/>
      <c r="AA45" s="329"/>
      <c r="AB45" s="329"/>
    </row>
    <row r="46">
      <c r="A46" s="452" t="s">
        <v>4754</v>
      </c>
      <c r="B46" s="352" t="s">
        <v>4750</v>
      </c>
      <c r="C46" s="845"/>
      <c r="D46" s="845"/>
      <c r="E46" s="845" t="s">
        <v>4755</v>
      </c>
      <c r="F46" s="858" t="s">
        <v>4741</v>
      </c>
      <c r="G46" s="386" t="s">
        <v>4756</v>
      </c>
      <c r="H46" s="386" t="s">
        <v>4757</v>
      </c>
      <c r="I46" s="857">
        <v>43920.0</v>
      </c>
      <c r="J46" s="386" t="s">
        <v>383</v>
      </c>
      <c r="K46" s="857">
        <v>43859.0</v>
      </c>
      <c r="L46" s="837" t="s">
        <v>47</v>
      </c>
      <c r="M46" s="386" t="s">
        <v>4758</v>
      </c>
      <c r="N46" s="340"/>
      <c r="O46" s="340"/>
      <c r="P46" s="835" t="s">
        <v>96</v>
      </c>
      <c r="Q46" s="452" t="s">
        <v>97</v>
      </c>
      <c r="R46" s="452" t="s">
        <v>98</v>
      </c>
      <c r="S46" s="391">
        <v>43761.0</v>
      </c>
      <c r="T46" s="386"/>
      <c r="U46" s="386" t="s">
        <v>99</v>
      </c>
      <c r="V46" s="386"/>
      <c r="W46" s="352" t="s">
        <v>79</v>
      </c>
      <c r="X46" s="329"/>
      <c r="Y46" s="329"/>
      <c r="Z46" s="329"/>
      <c r="AA46" s="329"/>
      <c r="AB46" s="329"/>
    </row>
    <row r="47">
      <c r="A47" s="452" t="s">
        <v>4759</v>
      </c>
      <c r="B47" s="352" t="s">
        <v>4750</v>
      </c>
      <c r="C47" s="845"/>
      <c r="D47" s="845"/>
      <c r="E47" s="845" t="s">
        <v>4760</v>
      </c>
      <c r="F47" s="858" t="s">
        <v>4741</v>
      </c>
      <c r="G47" s="386" t="s">
        <v>4761</v>
      </c>
      <c r="H47" s="386" t="s">
        <v>4762</v>
      </c>
      <c r="I47" s="857">
        <v>43920.0</v>
      </c>
      <c r="J47" s="386" t="s">
        <v>383</v>
      </c>
      <c r="K47" s="857">
        <v>43859.0</v>
      </c>
      <c r="L47" s="837" t="s">
        <v>47</v>
      </c>
      <c r="M47" s="386" t="s">
        <v>4758</v>
      </c>
      <c r="N47" s="340"/>
      <c r="O47" s="352"/>
      <c r="P47" s="835" t="s">
        <v>96</v>
      </c>
      <c r="Q47" s="452" t="s">
        <v>97</v>
      </c>
      <c r="R47" s="452" t="s">
        <v>98</v>
      </c>
      <c r="S47" s="391">
        <v>43761.0</v>
      </c>
      <c r="T47" s="386"/>
      <c r="U47" s="386" t="s">
        <v>99</v>
      </c>
      <c r="V47" s="386"/>
      <c r="W47" s="352" t="s">
        <v>79</v>
      </c>
      <c r="X47" s="329"/>
      <c r="Y47" s="329"/>
      <c r="Z47" s="329"/>
      <c r="AA47" s="329"/>
      <c r="AB47" s="329"/>
    </row>
    <row r="48">
      <c r="A48" s="452" t="s">
        <v>4763</v>
      </c>
      <c r="B48" s="352" t="s">
        <v>4750</v>
      </c>
      <c r="C48" s="845"/>
      <c r="D48" s="845"/>
      <c r="E48" s="845" t="s">
        <v>4764</v>
      </c>
      <c r="F48" s="858" t="s">
        <v>4741</v>
      </c>
      <c r="G48" s="386" t="s">
        <v>4765</v>
      </c>
      <c r="H48" s="386" t="s">
        <v>4766</v>
      </c>
      <c r="I48" s="857">
        <v>43920.0</v>
      </c>
      <c r="J48" s="386" t="s">
        <v>383</v>
      </c>
      <c r="K48" s="857">
        <v>43859.0</v>
      </c>
      <c r="L48" s="837" t="s">
        <v>47</v>
      </c>
      <c r="M48" s="386" t="s">
        <v>4758</v>
      </c>
      <c r="N48" s="352"/>
      <c r="O48" s="340"/>
      <c r="P48" s="835" t="s">
        <v>96</v>
      </c>
      <c r="Q48" s="452" t="s">
        <v>97</v>
      </c>
      <c r="R48" s="452" t="s">
        <v>98</v>
      </c>
      <c r="S48" s="391">
        <v>43761.0</v>
      </c>
      <c r="T48" s="386"/>
      <c r="U48" s="386" t="s">
        <v>99</v>
      </c>
      <c r="V48" s="386"/>
      <c r="W48" s="352" t="s">
        <v>79</v>
      </c>
      <c r="X48" s="329"/>
      <c r="Y48" s="329"/>
      <c r="Z48" s="329"/>
      <c r="AA48" s="329"/>
      <c r="AB48" s="329"/>
    </row>
    <row r="49">
      <c r="A49" s="452" t="s">
        <v>4767</v>
      </c>
      <c r="B49" s="352" t="s">
        <v>4768</v>
      </c>
      <c r="C49" s="845"/>
      <c r="D49" s="845"/>
      <c r="E49" s="845" t="s">
        <v>4769</v>
      </c>
      <c r="F49" s="858" t="s">
        <v>4741</v>
      </c>
      <c r="G49" s="386" t="s">
        <v>4770</v>
      </c>
      <c r="H49" s="386" t="s">
        <v>4771</v>
      </c>
      <c r="I49" s="857">
        <v>43920.0</v>
      </c>
      <c r="J49" s="386" t="s">
        <v>383</v>
      </c>
      <c r="K49" s="857">
        <v>43859.0</v>
      </c>
      <c r="L49" s="398" t="s">
        <v>47</v>
      </c>
      <c r="M49" s="386" t="s">
        <v>4758</v>
      </c>
      <c r="N49" s="808"/>
      <c r="O49" s="808"/>
      <c r="P49" s="835" t="s">
        <v>96</v>
      </c>
      <c r="Q49" s="452" t="s">
        <v>97</v>
      </c>
      <c r="R49" s="452" t="s">
        <v>98</v>
      </c>
      <c r="S49" s="391">
        <v>43762.0</v>
      </c>
      <c r="T49" s="386"/>
      <c r="U49" s="386" t="s">
        <v>99</v>
      </c>
      <c r="V49" s="386"/>
      <c r="W49" s="352"/>
      <c r="X49" s="329"/>
      <c r="Y49" s="329"/>
      <c r="Z49" s="329"/>
      <c r="AA49" s="329"/>
      <c r="AB49" s="329"/>
    </row>
    <row r="50">
      <c r="A50" s="452" t="s">
        <v>4772</v>
      </c>
      <c r="B50" s="352" t="s">
        <v>4773</v>
      </c>
      <c r="C50" s="845"/>
      <c r="D50" s="845"/>
      <c r="E50" s="845" t="s">
        <v>4774</v>
      </c>
      <c r="F50" s="858" t="s">
        <v>4741</v>
      </c>
      <c r="G50" s="386" t="s">
        <v>4775</v>
      </c>
      <c r="H50" s="386" t="s">
        <v>4776</v>
      </c>
      <c r="I50" s="857">
        <v>43920.0</v>
      </c>
      <c r="J50" s="386" t="s">
        <v>383</v>
      </c>
      <c r="K50" s="857">
        <v>43859.0</v>
      </c>
      <c r="L50" s="398" t="s">
        <v>47</v>
      </c>
      <c r="M50" s="386" t="s">
        <v>4758</v>
      </c>
      <c r="N50" s="808"/>
      <c r="O50" s="808"/>
      <c r="P50" s="835" t="s">
        <v>96</v>
      </c>
      <c r="Q50" s="452" t="s">
        <v>97</v>
      </c>
      <c r="R50" s="452" t="s">
        <v>98</v>
      </c>
      <c r="S50" s="391">
        <v>43762.0</v>
      </c>
      <c r="T50" s="386"/>
      <c r="U50" s="386" t="s">
        <v>99</v>
      </c>
      <c r="V50" s="386"/>
      <c r="W50" s="352"/>
      <c r="X50" s="329"/>
      <c r="Y50" s="329"/>
      <c r="Z50" s="329"/>
      <c r="AA50" s="329"/>
      <c r="AB50" s="329"/>
    </row>
    <row r="51">
      <c r="A51" s="452" t="s">
        <v>4777</v>
      </c>
      <c r="B51" s="404" t="s">
        <v>4778</v>
      </c>
      <c r="C51" s="845"/>
      <c r="D51" s="845"/>
      <c r="E51" s="845" t="s">
        <v>4779</v>
      </c>
      <c r="F51" s="858" t="s">
        <v>4741</v>
      </c>
      <c r="G51" s="404" t="s">
        <v>4780</v>
      </c>
      <c r="H51" s="386" t="s">
        <v>4781</v>
      </c>
      <c r="I51" s="857">
        <v>43725.0</v>
      </c>
      <c r="J51" s="386" t="s">
        <v>432</v>
      </c>
      <c r="K51" s="857">
        <v>43818.0</v>
      </c>
      <c r="L51" s="398" t="s">
        <v>47</v>
      </c>
      <c r="M51" s="386" t="s">
        <v>917</v>
      </c>
      <c r="N51" s="808"/>
      <c r="O51" s="452" t="s">
        <v>4782</v>
      </c>
      <c r="P51" s="452" t="s">
        <v>130</v>
      </c>
      <c r="Q51" s="452"/>
      <c r="R51" s="452"/>
      <c r="S51" s="386"/>
      <c r="T51" s="386"/>
      <c r="U51" s="386" t="s">
        <v>99</v>
      </c>
      <c r="V51" s="386"/>
      <c r="W51" s="352"/>
      <c r="X51" s="329"/>
      <c r="Y51" s="329"/>
      <c r="Z51" s="329"/>
      <c r="AA51" s="329"/>
      <c r="AB51" s="329"/>
    </row>
    <row r="52">
      <c r="A52" s="452" t="s">
        <v>4783</v>
      </c>
      <c r="B52" s="840" t="s">
        <v>4784</v>
      </c>
      <c r="C52" s="840"/>
      <c r="D52" s="840"/>
      <c r="E52" s="840" t="s">
        <v>4785</v>
      </c>
      <c r="F52" s="835" t="s">
        <v>4786</v>
      </c>
      <c r="G52" s="835" t="s">
        <v>4787</v>
      </c>
      <c r="H52" s="840" t="s">
        <v>4788</v>
      </c>
      <c r="I52" s="857"/>
      <c r="J52" s="386"/>
      <c r="K52" s="857">
        <v>43859.0</v>
      </c>
      <c r="L52" s="398" t="s">
        <v>47</v>
      </c>
      <c r="M52" s="386" t="s">
        <v>4758</v>
      </c>
      <c r="N52" s="452"/>
      <c r="O52" s="808"/>
      <c r="P52" s="835" t="s">
        <v>96</v>
      </c>
      <c r="Q52" s="452" t="s">
        <v>97</v>
      </c>
      <c r="R52" s="452" t="s">
        <v>98</v>
      </c>
      <c r="S52" s="391">
        <v>43763.0</v>
      </c>
      <c r="T52" s="386"/>
      <c r="U52" s="386" t="s">
        <v>99</v>
      </c>
      <c r="V52" s="386"/>
      <c r="W52" s="352"/>
      <c r="X52" s="329"/>
      <c r="Y52" s="329"/>
      <c r="Z52" s="329"/>
      <c r="AA52" s="329"/>
      <c r="AB52" s="329"/>
    </row>
    <row r="53">
      <c r="A53" s="452" t="s">
        <v>4789</v>
      </c>
      <c r="B53" s="840" t="s">
        <v>4790</v>
      </c>
      <c r="C53" s="835"/>
      <c r="D53" s="835"/>
      <c r="E53" s="835" t="s">
        <v>4791</v>
      </c>
      <c r="F53" s="835" t="s">
        <v>4786</v>
      </c>
      <c r="G53" s="840" t="s">
        <v>4792</v>
      </c>
      <c r="H53" s="840" t="s">
        <v>4793</v>
      </c>
      <c r="I53" s="857"/>
      <c r="J53" s="386"/>
      <c r="K53" s="857">
        <v>43859.0</v>
      </c>
      <c r="L53" s="398" t="s">
        <v>47</v>
      </c>
      <c r="M53" s="386" t="s">
        <v>4758</v>
      </c>
      <c r="N53" s="808"/>
      <c r="O53" s="808"/>
      <c r="P53" s="835" t="s">
        <v>96</v>
      </c>
      <c r="Q53" s="452" t="s">
        <v>97</v>
      </c>
      <c r="R53" s="452" t="s">
        <v>98</v>
      </c>
      <c r="S53" s="391">
        <v>43763.0</v>
      </c>
      <c r="T53" s="386"/>
      <c r="U53" s="386" t="s">
        <v>99</v>
      </c>
      <c r="V53" s="386"/>
      <c r="W53" s="352"/>
      <c r="X53" s="329"/>
      <c r="Y53" s="329"/>
      <c r="Z53" s="329"/>
      <c r="AA53" s="329"/>
      <c r="AB53" s="329"/>
    </row>
    <row r="54">
      <c r="A54" s="452" t="s">
        <v>4794</v>
      </c>
      <c r="B54" s="835" t="s">
        <v>4784</v>
      </c>
      <c r="C54" s="835"/>
      <c r="D54" s="835"/>
      <c r="E54" s="835" t="s">
        <v>4795</v>
      </c>
      <c r="F54" s="835" t="s">
        <v>4786</v>
      </c>
      <c r="G54" s="853" t="s">
        <v>4796</v>
      </c>
      <c r="H54" s="352" t="s">
        <v>4797</v>
      </c>
      <c r="I54" s="839">
        <v>43720.0</v>
      </c>
      <c r="J54" s="386" t="s">
        <v>432</v>
      </c>
      <c r="K54" s="857">
        <v>43859.0</v>
      </c>
      <c r="L54" s="837" t="s">
        <v>47</v>
      </c>
      <c r="M54" s="386" t="s">
        <v>4758</v>
      </c>
      <c r="N54" s="808"/>
      <c r="O54" s="808"/>
      <c r="P54" s="835" t="s">
        <v>96</v>
      </c>
      <c r="Q54" s="452" t="s">
        <v>97</v>
      </c>
      <c r="R54" s="452" t="s">
        <v>98</v>
      </c>
      <c r="S54" s="391">
        <v>43763.0</v>
      </c>
      <c r="T54" s="386"/>
      <c r="U54" s="386" t="s">
        <v>99</v>
      </c>
      <c r="V54" s="386"/>
      <c r="W54" s="352"/>
      <c r="X54" s="329"/>
      <c r="Y54" s="329"/>
      <c r="Z54" s="329"/>
      <c r="AA54" s="329"/>
      <c r="AB54" s="329"/>
    </row>
    <row r="55">
      <c r="A55" s="452" t="s">
        <v>4798</v>
      </c>
      <c r="B55" s="835" t="s">
        <v>4784</v>
      </c>
      <c r="C55" s="835"/>
      <c r="D55" s="835"/>
      <c r="E55" s="835" t="s">
        <v>450</v>
      </c>
      <c r="F55" s="835" t="s">
        <v>4786</v>
      </c>
      <c r="G55" s="385" t="s">
        <v>4799</v>
      </c>
      <c r="H55" s="452" t="s">
        <v>4800</v>
      </c>
      <c r="I55" s="452" t="s">
        <v>4801</v>
      </c>
      <c r="J55" s="386" t="s">
        <v>383</v>
      </c>
      <c r="K55" s="857">
        <v>43859.0</v>
      </c>
      <c r="L55" s="452" t="s">
        <v>47</v>
      </c>
      <c r="M55" s="386" t="s">
        <v>4758</v>
      </c>
      <c r="N55" s="859" t="str">
        <f>HYPERLINK("https://tangramcare.atlassian.net/browse/P2BN-203","P2BN-203")</f>
        <v>P2BN-203</v>
      </c>
      <c r="O55" s="808"/>
      <c r="P55" s="452"/>
      <c r="Q55" s="452"/>
      <c r="R55" s="452"/>
      <c r="S55" s="386"/>
      <c r="T55" s="386"/>
      <c r="U55" s="386" t="s">
        <v>99</v>
      </c>
      <c r="V55" s="386"/>
      <c r="W55" s="352"/>
      <c r="X55" s="329"/>
      <c r="Y55" s="329"/>
      <c r="Z55" s="329"/>
      <c r="AA55" s="329"/>
      <c r="AB55" s="329"/>
    </row>
    <row r="56">
      <c r="A56" s="452" t="s">
        <v>4802</v>
      </c>
      <c r="B56" s="404" t="s">
        <v>4803</v>
      </c>
      <c r="C56" s="845"/>
      <c r="D56" s="845"/>
      <c r="E56" s="845" t="s">
        <v>4734</v>
      </c>
      <c r="F56" s="845" t="s">
        <v>4804</v>
      </c>
      <c r="G56" s="404" t="s">
        <v>4805</v>
      </c>
      <c r="H56" s="404" t="s">
        <v>4806</v>
      </c>
      <c r="I56" s="841"/>
      <c r="J56" s="386"/>
      <c r="K56" s="857">
        <v>43859.0</v>
      </c>
      <c r="L56" s="837" t="s">
        <v>47</v>
      </c>
      <c r="M56" s="398" t="s">
        <v>4758</v>
      </c>
      <c r="N56" s="851"/>
      <c r="O56" s="851"/>
      <c r="P56" s="835" t="s">
        <v>96</v>
      </c>
      <c r="Q56" s="452" t="s">
        <v>97</v>
      </c>
      <c r="R56" s="452" t="s">
        <v>98</v>
      </c>
      <c r="S56" s="391">
        <v>43763.0</v>
      </c>
      <c r="T56" s="398"/>
      <c r="U56" s="398" t="s">
        <v>99</v>
      </c>
      <c r="V56" s="398"/>
      <c r="W56" s="404"/>
      <c r="X56" s="411"/>
      <c r="Y56" s="411"/>
      <c r="Z56" s="411"/>
      <c r="AA56" s="411"/>
      <c r="AB56" s="411"/>
    </row>
    <row r="57">
      <c r="A57" s="452" t="s">
        <v>4807</v>
      </c>
      <c r="B57" s="840" t="s">
        <v>4808</v>
      </c>
      <c r="C57" s="835"/>
      <c r="D57" s="835"/>
      <c r="E57" s="835" t="s">
        <v>4740</v>
      </c>
      <c r="F57" s="384" t="s">
        <v>4809</v>
      </c>
      <c r="G57" s="398" t="s">
        <v>4810</v>
      </c>
      <c r="H57" s="840" t="s">
        <v>4811</v>
      </c>
      <c r="I57" s="841">
        <v>43920.0</v>
      </c>
      <c r="J57" s="840" t="s">
        <v>383</v>
      </c>
      <c r="K57" s="857">
        <v>43920.0</v>
      </c>
      <c r="L57" s="398" t="s">
        <v>3051</v>
      </c>
      <c r="M57" s="398" t="s">
        <v>599</v>
      </c>
      <c r="N57" s="860" t="str">
        <f>HYPERLINK("https://tangramcare.atlassian.net/browse/P2BN-2821","P2BN-2821")</f>
        <v>P2BN-2821</v>
      </c>
      <c r="O57" s="851"/>
      <c r="P57" s="835" t="s">
        <v>96</v>
      </c>
      <c r="Q57" s="452" t="s">
        <v>97</v>
      </c>
      <c r="R57" s="452" t="s">
        <v>98</v>
      </c>
      <c r="S57" s="391">
        <v>43762.0</v>
      </c>
      <c r="T57" s="398"/>
      <c r="U57" s="398" t="s">
        <v>99</v>
      </c>
      <c r="V57" s="398"/>
      <c r="W57" s="352" t="s">
        <v>79</v>
      </c>
      <c r="X57" s="329"/>
      <c r="Y57" s="329"/>
      <c r="Z57" s="329"/>
      <c r="AA57" s="329"/>
      <c r="AB57" s="329"/>
    </row>
    <row r="58">
      <c r="A58" s="452" t="s">
        <v>4812</v>
      </c>
      <c r="B58" s="352" t="s">
        <v>4813</v>
      </c>
      <c r="C58" s="853"/>
      <c r="D58" s="853"/>
      <c r="E58" s="853" t="s">
        <v>4746</v>
      </c>
      <c r="F58" s="853" t="s">
        <v>4814</v>
      </c>
      <c r="G58" s="861" t="s">
        <v>4815</v>
      </c>
      <c r="H58" s="862" t="s">
        <v>4816</v>
      </c>
      <c r="I58" s="841">
        <v>43920.0</v>
      </c>
      <c r="J58" s="840" t="s">
        <v>383</v>
      </c>
      <c r="K58" s="857">
        <v>43859.0</v>
      </c>
      <c r="L58" s="837" t="s">
        <v>47</v>
      </c>
      <c r="M58" s="398" t="s">
        <v>4758</v>
      </c>
      <c r="N58" s="851"/>
      <c r="O58" s="851"/>
      <c r="P58" s="835" t="s">
        <v>96</v>
      </c>
      <c r="Q58" s="452" t="s">
        <v>97</v>
      </c>
      <c r="R58" s="452" t="s">
        <v>98</v>
      </c>
      <c r="S58" s="391">
        <v>43763.0</v>
      </c>
      <c r="T58" s="398"/>
      <c r="U58" s="398" t="s">
        <v>99</v>
      </c>
      <c r="V58" s="398"/>
      <c r="W58" s="404"/>
      <c r="X58" s="411"/>
      <c r="Y58" s="411"/>
      <c r="Z58" s="411"/>
      <c r="AA58" s="411"/>
      <c r="AB58" s="411"/>
    </row>
    <row r="59">
      <c r="A59" s="452" t="s">
        <v>4817</v>
      </c>
      <c r="B59" s="840" t="s">
        <v>4818</v>
      </c>
      <c r="C59" s="835"/>
      <c r="D59" s="835"/>
      <c r="E59" s="835" t="s">
        <v>4751</v>
      </c>
      <c r="F59" s="384" t="s">
        <v>4819</v>
      </c>
      <c r="G59" s="863" t="s">
        <v>4820</v>
      </c>
      <c r="H59" s="864" t="s">
        <v>4821</v>
      </c>
      <c r="I59" s="841">
        <v>43846.0</v>
      </c>
      <c r="J59" s="840" t="s">
        <v>383</v>
      </c>
      <c r="K59" s="857">
        <v>43859.0</v>
      </c>
      <c r="L59" s="865" t="s">
        <v>47</v>
      </c>
      <c r="M59" s="398" t="s">
        <v>4758</v>
      </c>
      <c r="N59" s="860" t="str">
        <f t="shared" ref="N59:N62" si="2">HYPERLINK("https://tangramcare.atlassian.net/browse/P2BN-2821","P2BN-2821")</f>
        <v>P2BN-2821</v>
      </c>
      <c r="O59" s="405"/>
      <c r="P59" s="835" t="s">
        <v>96</v>
      </c>
      <c r="Q59" s="452" t="s">
        <v>97</v>
      </c>
      <c r="R59" s="452" t="s">
        <v>98</v>
      </c>
      <c r="S59" s="391">
        <v>43762.0</v>
      </c>
      <c r="T59" s="398"/>
      <c r="U59" s="398" t="s">
        <v>99</v>
      </c>
      <c r="V59" s="398"/>
      <c r="W59" s="352" t="s">
        <v>79</v>
      </c>
      <c r="X59" s="329"/>
      <c r="Y59" s="329"/>
      <c r="Z59" s="329"/>
      <c r="AA59" s="329"/>
      <c r="AB59" s="329"/>
    </row>
    <row r="60">
      <c r="A60" s="452" t="s">
        <v>4822</v>
      </c>
      <c r="B60" s="840" t="s">
        <v>4818</v>
      </c>
      <c r="C60" s="835"/>
      <c r="D60" s="835"/>
      <c r="E60" s="835" t="s">
        <v>4755</v>
      </c>
      <c r="F60" s="835" t="s">
        <v>4823</v>
      </c>
      <c r="G60" s="840" t="s">
        <v>4824</v>
      </c>
      <c r="H60" s="866" t="s">
        <v>4825</v>
      </c>
      <c r="I60" s="841"/>
      <c r="J60" s="841"/>
      <c r="K60" s="857">
        <v>43859.0</v>
      </c>
      <c r="L60" s="865" t="s">
        <v>47</v>
      </c>
      <c r="M60" s="398" t="s">
        <v>4758</v>
      </c>
      <c r="N60" s="860" t="str">
        <f t="shared" si="2"/>
        <v>P2BN-2821</v>
      </c>
      <c r="O60" s="405"/>
      <c r="P60" s="835" t="s">
        <v>96</v>
      </c>
      <c r="Q60" s="452" t="s">
        <v>97</v>
      </c>
      <c r="R60" s="452" t="s">
        <v>98</v>
      </c>
      <c r="S60" s="391">
        <v>43763.0</v>
      </c>
      <c r="T60" s="398"/>
      <c r="U60" s="398" t="s">
        <v>99</v>
      </c>
      <c r="V60" s="398"/>
      <c r="W60" s="404"/>
      <c r="X60" s="411"/>
      <c r="Y60" s="411"/>
      <c r="Z60" s="411"/>
      <c r="AA60" s="411"/>
      <c r="AB60" s="411"/>
    </row>
    <row r="61">
      <c r="A61" s="452" t="s">
        <v>4826</v>
      </c>
      <c r="B61" s="840" t="s">
        <v>4818</v>
      </c>
      <c r="C61" s="835"/>
      <c r="D61" s="835"/>
      <c r="E61" s="835" t="s">
        <v>4760</v>
      </c>
      <c r="F61" s="835" t="s">
        <v>4827</v>
      </c>
      <c r="G61" s="866" t="s">
        <v>4828</v>
      </c>
      <c r="H61" s="866" t="s">
        <v>4829</v>
      </c>
      <c r="I61" s="841">
        <v>43920.0</v>
      </c>
      <c r="J61" s="840" t="s">
        <v>599</v>
      </c>
      <c r="K61" s="857">
        <v>43859.0</v>
      </c>
      <c r="L61" s="865" t="s">
        <v>47</v>
      </c>
      <c r="M61" s="398" t="s">
        <v>4758</v>
      </c>
      <c r="N61" s="860" t="str">
        <f t="shared" si="2"/>
        <v>P2BN-2821</v>
      </c>
      <c r="O61" s="405"/>
      <c r="P61" s="835" t="s">
        <v>96</v>
      </c>
      <c r="Q61" s="452" t="s">
        <v>97</v>
      </c>
      <c r="R61" s="452" t="s">
        <v>98</v>
      </c>
      <c r="S61" s="391">
        <v>43762.0</v>
      </c>
      <c r="T61" s="398"/>
      <c r="U61" s="398" t="s">
        <v>99</v>
      </c>
      <c r="V61" s="398"/>
      <c r="W61" s="352" t="s">
        <v>79</v>
      </c>
      <c r="X61" s="329"/>
      <c r="Y61" s="329"/>
      <c r="Z61" s="329"/>
      <c r="AA61" s="329"/>
      <c r="AB61" s="329"/>
    </row>
    <row r="62">
      <c r="A62" s="452" t="s">
        <v>4830</v>
      </c>
      <c r="B62" s="840" t="s">
        <v>4831</v>
      </c>
      <c r="C62" s="835"/>
      <c r="D62" s="835"/>
      <c r="E62" s="835" t="s">
        <v>4764</v>
      </c>
      <c r="F62" s="835" t="s">
        <v>4832</v>
      </c>
      <c r="G62" s="840" t="s">
        <v>4833</v>
      </c>
      <c r="H62" s="866" t="s">
        <v>4834</v>
      </c>
      <c r="I62" s="841"/>
      <c r="J62" s="841"/>
      <c r="K62" s="857">
        <v>43859.0</v>
      </c>
      <c r="L62" s="865" t="s">
        <v>47</v>
      </c>
      <c r="M62" s="398" t="s">
        <v>4758</v>
      </c>
      <c r="N62" s="860" t="str">
        <f t="shared" si="2"/>
        <v>P2BN-2821</v>
      </c>
      <c r="O62" s="405"/>
      <c r="P62" s="835" t="s">
        <v>96</v>
      </c>
      <c r="Q62" s="452" t="s">
        <v>97</v>
      </c>
      <c r="R62" s="452" t="s">
        <v>98</v>
      </c>
      <c r="S62" s="391">
        <v>43763.0</v>
      </c>
      <c r="T62" s="398"/>
      <c r="U62" s="398" t="s">
        <v>99</v>
      </c>
      <c r="V62" s="398"/>
      <c r="W62" s="404"/>
      <c r="X62" s="411"/>
      <c r="Y62" s="411"/>
      <c r="Z62" s="411"/>
      <c r="AA62" s="411"/>
      <c r="AB62" s="411"/>
    </row>
    <row r="63">
      <c r="A63" s="452" t="s">
        <v>4835</v>
      </c>
      <c r="B63" s="840" t="s">
        <v>4768</v>
      </c>
      <c r="C63" s="835"/>
      <c r="D63" s="835"/>
      <c r="E63" s="835" t="s">
        <v>4769</v>
      </c>
      <c r="F63" s="835" t="s">
        <v>4836</v>
      </c>
      <c r="G63" s="840" t="s">
        <v>4837</v>
      </c>
      <c r="H63" s="866" t="s">
        <v>4838</v>
      </c>
      <c r="I63" s="841"/>
      <c r="J63" s="841"/>
      <c r="K63" s="857">
        <v>43859.0</v>
      </c>
      <c r="L63" s="865" t="s">
        <v>47</v>
      </c>
      <c r="M63" s="398" t="s">
        <v>4758</v>
      </c>
      <c r="N63" s="398"/>
      <c r="O63" s="405"/>
      <c r="P63" s="835" t="s">
        <v>96</v>
      </c>
      <c r="Q63" s="452" t="s">
        <v>97</v>
      </c>
      <c r="R63" s="452" t="s">
        <v>98</v>
      </c>
      <c r="S63" s="391">
        <v>43763.0</v>
      </c>
      <c r="T63" s="398"/>
      <c r="U63" s="398" t="s">
        <v>99</v>
      </c>
      <c r="V63" s="398"/>
      <c r="W63" s="404"/>
      <c r="X63" s="411"/>
      <c r="Y63" s="411"/>
      <c r="Z63" s="411"/>
      <c r="AA63" s="411"/>
      <c r="AB63" s="411"/>
    </row>
    <row r="64">
      <c r="A64" s="452" t="s">
        <v>4839</v>
      </c>
      <c r="B64" s="840" t="s">
        <v>4840</v>
      </c>
      <c r="C64" s="835"/>
      <c r="D64" s="835"/>
      <c r="E64" s="835" t="s">
        <v>4841</v>
      </c>
      <c r="F64" s="835" t="s">
        <v>4842</v>
      </c>
      <c r="G64" s="840" t="s">
        <v>4843</v>
      </c>
      <c r="H64" s="866" t="s">
        <v>4844</v>
      </c>
      <c r="I64" s="841"/>
      <c r="J64" s="841"/>
      <c r="K64" s="857">
        <v>43859.0</v>
      </c>
      <c r="L64" s="865" t="s">
        <v>47</v>
      </c>
      <c r="M64" s="398" t="s">
        <v>4758</v>
      </c>
      <c r="N64" s="860" t="str">
        <f t="shared" ref="N64:N65" si="3">HYPERLINK("https://tangramcare.atlassian.net/browse/P2BN-2821","P2BN-2821")</f>
        <v>P2BN-2821</v>
      </c>
      <c r="O64" s="405"/>
      <c r="P64" s="835" t="s">
        <v>96</v>
      </c>
      <c r="Q64" s="452" t="s">
        <v>97</v>
      </c>
      <c r="R64" s="452" t="s">
        <v>98</v>
      </c>
      <c r="S64" s="391">
        <v>43763.0</v>
      </c>
      <c r="T64" s="398"/>
      <c r="U64" s="398" t="s">
        <v>99</v>
      </c>
      <c r="V64" s="398"/>
      <c r="W64" s="404"/>
      <c r="X64" s="411"/>
      <c r="Y64" s="411"/>
      <c r="Z64" s="411"/>
      <c r="AA64" s="411"/>
      <c r="AB64" s="411"/>
    </row>
    <row r="65">
      <c r="A65" s="452" t="s">
        <v>4845</v>
      </c>
      <c r="B65" s="840" t="s">
        <v>4846</v>
      </c>
      <c r="C65" s="835"/>
      <c r="D65" s="835"/>
      <c r="E65" s="835" t="s">
        <v>4847</v>
      </c>
      <c r="F65" s="835" t="s">
        <v>4848</v>
      </c>
      <c r="G65" s="840" t="s">
        <v>4849</v>
      </c>
      <c r="H65" s="866" t="s">
        <v>4850</v>
      </c>
      <c r="I65" s="841">
        <v>43846.0</v>
      </c>
      <c r="J65" s="840" t="s">
        <v>383</v>
      </c>
      <c r="K65" s="857">
        <v>43859.0</v>
      </c>
      <c r="L65" s="865" t="s">
        <v>47</v>
      </c>
      <c r="M65" s="398" t="s">
        <v>4758</v>
      </c>
      <c r="N65" s="860" t="str">
        <f t="shared" si="3"/>
        <v>P2BN-2821</v>
      </c>
      <c r="O65" s="405"/>
      <c r="P65" s="835" t="s">
        <v>96</v>
      </c>
      <c r="Q65" s="452" t="s">
        <v>97</v>
      </c>
      <c r="R65" s="452" t="s">
        <v>98</v>
      </c>
      <c r="S65" s="391">
        <v>43763.0</v>
      </c>
      <c r="T65" s="398"/>
      <c r="U65" s="398" t="s">
        <v>99</v>
      </c>
      <c r="V65" s="398"/>
      <c r="W65" s="404"/>
      <c r="X65" s="411"/>
      <c r="Y65" s="411"/>
      <c r="Z65" s="411"/>
      <c r="AA65" s="411"/>
      <c r="AB65" s="411"/>
    </row>
    <row r="66">
      <c r="A66" s="452" t="s">
        <v>4851</v>
      </c>
      <c r="B66" s="840" t="s">
        <v>4852</v>
      </c>
      <c r="C66" s="835"/>
      <c r="D66" s="835"/>
      <c r="E66" s="835" t="s">
        <v>4853</v>
      </c>
      <c r="F66" s="835" t="s">
        <v>4854</v>
      </c>
      <c r="G66" s="867" t="s">
        <v>4855</v>
      </c>
      <c r="H66" s="868" t="s">
        <v>4856</v>
      </c>
      <c r="I66" s="857">
        <v>43846.0</v>
      </c>
      <c r="J66" s="840" t="s">
        <v>383</v>
      </c>
      <c r="K66" s="869">
        <v>43859.0</v>
      </c>
      <c r="L66" s="865" t="s">
        <v>1224</v>
      </c>
      <c r="M66" s="386" t="s">
        <v>4758</v>
      </c>
      <c r="N66" s="870" t="s">
        <v>4857</v>
      </c>
      <c r="O66" s="871" t="s">
        <v>4858</v>
      </c>
      <c r="P66" s="835" t="s">
        <v>96</v>
      </c>
      <c r="Q66" s="452" t="s">
        <v>97</v>
      </c>
      <c r="R66" s="452" t="s">
        <v>98</v>
      </c>
      <c r="S66" s="391">
        <v>43762.0</v>
      </c>
      <c r="T66" s="398"/>
      <c r="U66" s="398" t="s">
        <v>99</v>
      </c>
      <c r="V66" s="398"/>
      <c r="W66" s="352" t="s">
        <v>79</v>
      </c>
      <c r="X66" s="329"/>
      <c r="Y66" s="329"/>
      <c r="Z66" s="329"/>
      <c r="AA66" s="329"/>
      <c r="AB66" s="329"/>
    </row>
    <row r="67">
      <c r="A67" s="452" t="s">
        <v>4859</v>
      </c>
      <c r="B67" s="404" t="s">
        <v>4860</v>
      </c>
      <c r="C67" s="845"/>
      <c r="D67" s="845"/>
      <c r="E67" s="845" t="s">
        <v>4861</v>
      </c>
      <c r="F67" s="384" t="s">
        <v>4862</v>
      </c>
      <c r="G67" s="872" t="s">
        <v>4863</v>
      </c>
      <c r="H67" s="868" t="s">
        <v>4864</v>
      </c>
      <c r="I67" s="841">
        <v>43846.0</v>
      </c>
      <c r="J67" s="840" t="s">
        <v>383</v>
      </c>
      <c r="K67" s="869">
        <v>43859.0</v>
      </c>
      <c r="L67" s="865" t="s">
        <v>966</v>
      </c>
      <c r="M67" s="386" t="s">
        <v>4758</v>
      </c>
      <c r="N67" s="860" t="str">
        <f>HYPERLINK("https://tangramcare.atlassian.net/browse/P2BN-2821","P2BN-2821")</f>
        <v>P2BN-2821</v>
      </c>
      <c r="O67" s="851"/>
      <c r="P67" s="835" t="s">
        <v>96</v>
      </c>
      <c r="Q67" s="452" t="s">
        <v>97</v>
      </c>
      <c r="R67" s="452" t="s">
        <v>98</v>
      </c>
      <c r="S67" s="391">
        <v>43762.0</v>
      </c>
      <c r="T67" s="398"/>
      <c r="U67" s="398" t="s">
        <v>99</v>
      </c>
      <c r="V67" s="398"/>
      <c r="W67" s="352" t="s">
        <v>79</v>
      </c>
      <c r="X67" s="329"/>
      <c r="Y67" s="329"/>
      <c r="Z67" s="329"/>
      <c r="AA67" s="329"/>
      <c r="AB67" s="329"/>
    </row>
    <row r="68">
      <c r="A68" s="452" t="s">
        <v>4865</v>
      </c>
      <c r="B68" s="840" t="s">
        <v>4866</v>
      </c>
      <c r="C68" s="835"/>
      <c r="D68" s="835"/>
      <c r="E68" s="835" t="s">
        <v>4774</v>
      </c>
      <c r="F68" s="835" t="s">
        <v>4836</v>
      </c>
      <c r="G68" s="452" t="s">
        <v>4867</v>
      </c>
      <c r="H68" s="452" t="s">
        <v>4868</v>
      </c>
      <c r="I68" s="841">
        <v>43846.0</v>
      </c>
      <c r="J68" s="840" t="s">
        <v>383</v>
      </c>
      <c r="K68" s="841">
        <v>43859.0</v>
      </c>
      <c r="L68" s="837" t="s">
        <v>47</v>
      </c>
      <c r="M68" s="386" t="s">
        <v>249</v>
      </c>
      <c r="N68" s="851"/>
      <c r="O68" s="851"/>
      <c r="P68" s="835" t="s">
        <v>96</v>
      </c>
      <c r="Q68" s="452" t="s">
        <v>97</v>
      </c>
      <c r="R68" s="452" t="s">
        <v>98</v>
      </c>
      <c r="S68" s="391">
        <v>43762.0</v>
      </c>
      <c r="T68" s="398"/>
      <c r="U68" s="398" t="s">
        <v>99</v>
      </c>
      <c r="V68" s="398"/>
      <c r="W68" s="352" t="s">
        <v>79</v>
      </c>
      <c r="X68" s="329"/>
      <c r="Y68" s="329"/>
      <c r="Z68" s="329"/>
      <c r="AA68" s="329"/>
      <c r="AB68" s="329"/>
    </row>
    <row r="69">
      <c r="A69" s="452" t="s">
        <v>4869</v>
      </c>
      <c r="B69" s="840" t="s">
        <v>4870</v>
      </c>
      <c r="C69" s="835"/>
      <c r="D69" s="835"/>
      <c r="E69" s="835" t="s">
        <v>4871</v>
      </c>
      <c r="F69" s="835" t="s">
        <v>4872</v>
      </c>
      <c r="G69" s="840" t="s">
        <v>4780</v>
      </c>
      <c r="H69" s="452" t="s">
        <v>4873</v>
      </c>
      <c r="I69" s="340"/>
      <c r="J69" s="841"/>
      <c r="K69" s="841">
        <v>43846.0</v>
      </c>
      <c r="L69" s="840" t="s">
        <v>47</v>
      </c>
      <c r="M69" s="386" t="s">
        <v>599</v>
      </c>
      <c r="N69" s="851"/>
      <c r="O69" s="840" t="s">
        <v>4874</v>
      </c>
      <c r="P69" s="840" t="s">
        <v>130</v>
      </c>
      <c r="Q69" s="840"/>
      <c r="R69" s="840"/>
      <c r="S69" s="398"/>
      <c r="T69" s="398"/>
      <c r="U69" s="398" t="s">
        <v>99</v>
      </c>
      <c r="V69" s="398"/>
      <c r="W69" s="352" t="s">
        <v>79</v>
      </c>
      <c r="X69" s="329"/>
      <c r="Y69" s="329"/>
      <c r="Z69" s="329"/>
      <c r="AA69" s="329"/>
      <c r="AB69" s="329"/>
    </row>
    <row r="70">
      <c r="A70" s="452" t="s">
        <v>4875</v>
      </c>
      <c r="B70" s="840" t="s">
        <v>4876</v>
      </c>
      <c r="C70" s="840"/>
      <c r="D70" s="840"/>
      <c r="E70" s="840" t="s">
        <v>4877</v>
      </c>
      <c r="F70" s="835" t="s">
        <v>4872</v>
      </c>
      <c r="G70" s="835" t="s">
        <v>4878</v>
      </c>
      <c r="H70" s="452" t="s">
        <v>4879</v>
      </c>
      <c r="I70" s="841">
        <v>43720.0</v>
      </c>
      <c r="J70" s="840" t="s">
        <v>432</v>
      </c>
      <c r="K70" s="841">
        <v>43859.0</v>
      </c>
      <c r="L70" s="865" t="s">
        <v>47</v>
      </c>
      <c r="M70" s="386" t="s">
        <v>249</v>
      </c>
      <c r="N70" s="851"/>
      <c r="O70" s="851"/>
      <c r="P70" s="840" t="s">
        <v>96</v>
      </c>
      <c r="Q70" s="840" t="s">
        <v>97</v>
      </c>
      <c r="R70" s="840" t="s">
        <v>98</v>
      </c>
      <c r="S70" s="873">
        <v>43766.0</v>
      </c>
      <c r="T70" s="398"/>
      <c r="U70" s="398" t="s">
        <v>99</v>
      </c>
      <c r="V70" s="398"/>
      <c r="W70" s="404"/>
      <c r="X70" s="411"/>
      <c r="Y70" s="411"/>
      <c r="Z70" s="411"/>
      <c r="AA70" s="411"/>
      <c r="AB70" s="411"/>
    </row>
    <row r="71">
      <c r="A71" s="452" t="s">
        <v>4880</v>
      </c>
      <c r="B71" s="840"/>
      <c r="C71" s="835"/>
      <c r="D71" s="835"/>
      <c r="E71" s="835" t="s">
        <v>4791</v>
      </c>
      <c r="F71" s="835" t="s">
        <v>4881</v>
      </c>
      <c r="G71" s="840" t="s">
        <v>4882</v>
      </c>
      <c r="H71" s="452" t="s">
        <v>4883</v>
      </c>
      <c r="I71" s="841">
        <v>43720.0</v>
      </c>
      <c r="J71" s="840" t="s">
        <v>432</v>
      </c>
      <c r="K71" s="841">
        <v>43859.0</v>
      </c>
      <c r="L71" s="865" t="s">
        <v>47</v>
      </c>
      <c r="M71" s="386" t="s">
        <v>249</v>
      </c>
      <c r="N71" s="851"/>
      <c r="O71" s="851"/>
      <c r="P71" s="840" t="s">
        <v>96</v>
      </c>
      <c r="Q71" s="840" t="s">
        <v>97</v>
      </c>
      <c r="R71" s="840" t="s">
        <v>98</v>
      </c>
      <c r="S71" s="873">
        <v>43766.0</v>
      </c>
      <c r="T71" s="398"/>
      <c r="U71" s="398" t="s">
        <v>99</v>
      </c>
      <c r="V71" s="398"/>
      <c r="W71" s="404"/>
      <c r="X71" s="411"/>
      <c r="Y71" s="411"/>
      <c r="Z71" s="411"/>
      <c r="AA71" s="411"/>
      <c r="AB71" s="411"/>
    </row>
    <row r="72">
      <c r="A72" s="452" t="s">
        <v>4884</v>
      </c>
      <c r="B72" s="840" t="s">
        <v>4885</v>
      </c>
      <c r="C72" s="835"/>
      <c r="D72" s="835"/>
      <c r="E72" s="835" t="s">
        <v>4795</v>
      </c>
      <c r="F72" s="835" t="s">
        <v>4881</v>
      </c>
      <c r="G72" s="835" t="s">
        <v>4886</v>
      </c>
      <c r="H72" s="452" t="s">
        <v>4887</v>
      </c>
      <c r="I72" s="841">
        <v>43720.0</v>
      </c>
      <c r="J72" s="840" t="s">
        <v>432</v>
      </c>
      <c r="K72" s="841">
        <v>43859.0</v>
      </c>
      <c r="L72" s="865" t="s">
        <v>47</v>
      </c>
      <c r="M72" s="386" t="s">
        <v>249</v>
      </c>
      <c r="N72" s="851"/>
      <c r="O72" s="851"/>
      <c r="P72" s="840" t="s">
        <v>96</v>
      </c>
      <c r="Q72" s="840" t="s">
        <v>97</v>
      </c>
      <c r="R72" s="840" t="s">
        <v>98</v>
      </c>
      <c r="S72" s="873">
        <v>43766.0</v>
      </c>
      <c r="T72" s="398"/>
      <c r="U72" s="398" t="s">
        <v>99</v>
      </c>
      <c r="V72" s="398"/>
      <c r="W72" s="404"/>
      <c r="X72" s="411"/>
      <c r="Y72" s="411"/>
      <c r="Z72" s="411"/>
      <c r="AA72" s="411"/>
      <c r="AB72" s="411"/>
    </row>
    <row r="73">
      <c r="A73" s="452" t="s">
        <v>4888</v>
      </c>
      <c r="B73" s="840" t="s">
        <v>4885</v>
      </c>
      <c r="C73" s="835"/>
      <c r="D73" s="835"/>
      <c r="E73" s="835" t="s">
        <v>450</v>
      </c>
      <c r="F73" s="835" t="s">
        <v>4881</v>
      </c>
      <c r="G73" s="835" t="s">
        <v>4889</v>
      </c>
      <c r="H73" s="452" t="s">
        <v>4890</v>
      </c>
      <c r="I73" s="841"/>
      <c r="J73" s="841"/>
      <c r="K73" s="841">
        <v>43859.0</v>
      </c>
      <c r="L73" s="837" t="s">
        <v>47</v>
      </c>
      <c r="M73" s="386" t="s">
        <v>249</v>
      </c>
      <c r="N73" s="874"/>
      <c r="O73" s="851"/>
      <c r="P73" s="840" t="s">
        <v>96</v>
      </c>
      <c r="Q73" s="840" t="s">
        <v>1794</v>
      </c>
      <c r="R73" s="840"/>
      <c r="S73" s="398"/>
      <c r="T73" s="398"/>
      <c r="U73" s="398" t="s">
        <v>99</v>
      </c>
      <c r="V73" s="398"/>
      <c r="W73" s="404"/>
      <c r="X73" s="411"/>
      <c r="Y73" s="411"/>
      <c r="Z73" s="411"/>
      <c r="AA73" s="411"/>
      <c r="AB73" s="411"/>
    </row>
    <row r="74">
      <c r="A74" s="452" t="s">
        <v>4891</v>
      </c>
      <c r="B74" s="404" t="s">
        <v>4892</v>
      </c>
      <c r="C74" s="845"/>
      <c r="D74" s="845"/>
      <c r="E74" s="384" t="s">
        <v>4893</v>
      </c>
      <c r="F74" s="845" t="s">
        <v>4894</v>
      </c>
      <c r="G74" s="384" t="s">
        <v>4895</v>
      </c>
      <c r="H74" s="404" t="s">
        <v>4896</v>
      </c>
      <c r="I74" s="841">
        <v>43921.0</v>
      </c>
      <c r="J74" s="840" t="s">
        <v>383</v>
      </c>
      <c r="K74" s="841">
        <v>43859.0</v>
      </c>
      <c r="L74" s="865" t="s">
        <v>48</v>
      </c>
      <c r="M74" s="386" t="s">
        <v>249</v>
      </c>
      <c r="N74" s="850" t="str">
        <f>HYPERLINK("https://tangramcare.atlassian.net/browse/P2BN-3152","P2BN-3152")</f>
        <v>P2BN-3152</v>
      </c>
      <c r="O74" s="398" t="s">
        <v>4897</v>
      </c>
      <c r="P74" s="840" t="s">
        <v>96</v>
      </c>
      <c r="Q74" s="840" t="s">
        <v>485</v>
      </c>
      <c r="R74" s="840" t="s">
        <v>98</v>
      </c>
      <c r="S74" s="843">
        <v>43748.0</v>
      </c>
      <c r="T74" s="398"/>
      <c r="U74" s="398" t="s">
        <v>99</v>
      </c>
      <c r="V74" s="398"/>
      <c r="W74" s="352"/>
      <c r="X74" s="329"/>
      <c r="Y74" s="329"/>
      <c r="Z74" s="329"/>
      <c r="AA74" s="329"/>
      <c r="AB74" s="329"/>
    </row>
    <row r="75">
      <c r="A75" s="452" t="s">
        <v>4898</v>
      </c>
      <c r="B75" s="352" t="s">
        <v>4899</v>
      </c>
      <c r="C75" s="853"/>
      <c r="D75" s="853"/>
      <c r="E75" s="853" t="s">
        <v>4900</v>
      </c>
      <c r="F75" s="385" t="s">
        <v>4901</v>
      </c>
      <c r="G75" s="385" t="s">
        <v>4902</v>
      </c>
      <c r="H75" s="386" t="s">
        <v>4903</v>
      </c>
      <c r="I75" s="841">
        <v>43846.0</v>
      </c>
      <c r="J75" s="840" t="s">
        <v>383</v>
      </c>
      <c r="K75" s="841">
        <v>43859.0</v>
      </c>
      <c r="L75" s="865" t="s">
        <v>48</v>
      </c>
      <c r="M75" s="386" t="s">
        <v>249</v>
      </c>
      <c r="N75" s="875"/>
      <c r="O75" s="851"/>
      <c r="P75" s="840" t="s">
        <v>96</v>
      </c>
      <c r="Q75" s="840" t="s">
        <v>485</v>
      </c>
      <c r="R75" s="840" t="s">
        <v>98</v>
      </c>
      <c r="S75" s="843">
        <v>43748.0</v>
      </c>
      <c r="T75" s="398"/>
      <c r="U75" s="398" t="s">
        <v>99</v>
      </c>
      <c r="V75" s="398"/>
      <c r="W75" s="352" t="s">
        <v>79</v>
      </c>
      <c r="X75" s="329"/>
      <c r="Y75" s="329"/>
      <c r="Z75" s="329"/>
      <c r="AA75" s="329"/>
      <c r="AB75" s="329"/>
    </row>
    <row r="76">
      <c r="A76" s="452" t="s">
        <v>4904</v>
      </c>
      <c r="B76" s="452" t="s">
        <v>4905</v>
      </c>
      <c r="C76" s="835"/>
      <c r="D76" s="835"/>
      <c r="E76" s="835" t="s">
        <v>4906</v>
      </c>
      <c r="F76" s="835" t="s">
        <v>4907</v>
      </c>
      <c r="G76" s="452" t="s">
        <v>4908</v>
      </c>
      <c r="H76" s="452" t="s">
        <v>4909</v>
      </c>
      <c r="I76" s="839"/>
      <c r="J76" s="839"/>
      <c r="K76" s="841">
        <v>43859.0</v>
      </c>
      <c r="L76" s="837" t="s">
        <v>47</v>
      </c>
      <c r="M76" s="386" t="s">
        <v>249</v>
      </c>
      <c r="N76" s="340"/>
      <c r="O76" s="340"/>
      <c r="P76" s="835" t="s">
        <v>96</v>
      </c>
      <c r="Q76" s="452" t="s">
        <v>97</v>
      </c>
      <c r="R76" s="452" t="s">
        <v>98</v>
      </c>
      <c r="S76" s="391">
        <v>43762.0</v>
      </c>
      <c r="T76" s="386"/>
      <c r="U76" s="386" t="s">
        <v>99</v>
      </c>
      <c r="V76" s="386"/>
      <c r="W76" s="352"/>
      <c r="X76" s="329"/>
      <c r="Y76" s="329"/>
      <c r="Z76" s="329"/>
      <c r="AA76" s="329"/>
      <c r="AB76" s="329"/>
    </row>
    <row r="77">
      <c r="A77" s="452" t="s">
        <v>4910</v>
      </c>
      <c r="B77" s="452" t="s">
        <v>4911</v>
      </c>
      <c r="C77" s="835"/>
      <c r="D77" s="835"/>
      <c r="E77" s="835" t="s">
        <v>4912</v>
      </c>
      <c r="F77" s="835" t="s">
        <v>4907</v>
      </c>
      <c r="G77" s="452" t="s">
        <v>4913</v>
      </c>
      <c r="H77" s="452" t="s">
        <v>4914</v>
      </c>
      <c r="I77" s="839"/>
      <c r="J77" s="839"/>
      <c r="K77" s="841">
        <v>43859.0</v>
      </c>
      <c r="L77" s="837" t="s">
        <v>47</v>
      </c>
      <c r="M77" s="386" t="s">
        <v>249</v>
      </c>
      <c r="N77" s="340"/>
      <c r="O77" s="340"/>
      <c r="P77" s="835" t="s">
        <v>96</v>
      </c>
      <c r="Q77" s="452" t="s">
        <v>97</v>
      </c>
      <c r="R77" s="452" t="s">
        <v>98</v>
      </c>
      <c r="S77" s="391">
        <v>43762.0</v>
      </c>
      <c r="T77" s="386"/>
      <c r="U77" s="386" t="s">
        <v>99</v>
      </c>
      <c r="V77" s="386"/>
      <c r="W77" s="352"/>
      <c r="X77" s="329"/>
      <c r="Y77" s="329"/>
      <c r="Z77" s="329"/>
      <c r="AA77" s="329"/>
      <c r="AB77" s="329"/>
    </row>
    <row r="78">
      <c r="A78" s="452" t="s">
        <v>4915</v>
      </c>
      <c r="B78" s="452" t="s">
        <v>4916</v>
      </c>
      <c r="C78" s="452"/>
      <c r="D78" s="452"/>
      <c r="E78" s="452" t="s">
        <v>4917</v>
      </c>
      <c r="F78" s="452" t="s">
        <v>4918</v>
      </c>
      <c r="G78" s="452" t="s">
        <v>4919</v>
      </c>
      <c r="H78" s="452" t="s">
        <v>4920</v>
      </c>
      <c r="I78" s="839">
        <v>43732.0</v>
      </c>
      <c r="J78" s="452" t="s">
        <v>94</v>
      </c>
      <c r="K78" s="839">
        <v>43732.0</v>
      </c>
      <c r="L78" s="452" t="s">
        <v>48</v>
      </c>
      <c r="M78" s="452" t="s">
        <v>94</v>
      </c>
      <c r="N78" s="808"/>
      <c r="O78" s="452"/>
      <c r="P78" s="840" t="s">
        <v>96</v>
      </c>
      <c r="Q78" s="840" t="s">
        <v>97</v>
      </c>
      <c r="R78" s="840" t="s">
        <v>98</v>
      </c>
      <c r="S78" s="873">
        <v>43766.0</v>
      </c>
      <c r="T78" s="386"/>
      <c r="U78" s="386"/>
      <c r="V78" s="386"/>
      <c r="W78" s="352"/>
      <c r="X78" s="401"/>
      <c r="Y78" s="401"/>
      <c r="Z78" s="401"/>
      <c r="AA78" s="401"/>
      <c r="AB78" s="401"/>
    </row>
    <row r="79">
      <c r="A79" s="452" t="s">
        <v>4921</v>
      </c>
      <c r="B79" s="452" t="s">
        <v>4922</v>
      </c>
      <c r="C79" s="452"/>
      <c r="D79" s="452"/>
      <c r="E79" s="452" t="s">
        <v>4923</v>
      </c>
      <c r="F79" s="452" t="s">
        <v>4924</v>
      </c>
      <c r="G79" s="452" t="s">
        <v>4925</v>
      </c>
      <c r="H79" s="452" t="s">
        <v>4926</v>
      </c>
      <c r="I79" s="839">
        <v>43732.0</v>
      </c>
      <c r="J79" s="452" t="s">
        <v>94</v>
      </c>
      <c r="K79" s="391">
        <v>43735.0</v>
      </c>
      <c r="L79" s="352" t="s">
        <v>47</v>
      </c>
      <c r="M79" s="386" t="s">
        <v>97</v>
      </c>
      <c r="N79" s="808"/>
      <c r="O79" s="452"/>
      <c r="P79" s="840" t="s">
        <v>96</v>
      </c>
      <c r="Q79" s="840" t="s">
        <v>97</v>
      </c>
      <c r="R79" s="840" t="s">
        <v>98</v>
      </c>
      <c r="S79" s="873">
        <v>43766.0</v>
      </c>
      <c r="T79" s="386"/>
      <c r="U79" s="386"/>
      <c r="V79" s="386"/>
      <c r="W79" s="352"/>
      <c r="X79" s="401"/>
      <c r="Y79" s="401"/>
      <c r="Z79" s="401"/>
      <c r="AA79" s="401"/>
      <c r="AB79" s="401"/>
    </row>
    <row r="80">
      <c r="A80" s="452" t="s">
        <v>4927</v>
      </c>
      <c r="B80" s="452" t="s">
        <v>4928</v>
      </c>
      <c r="C80" s="452"/>
      <c r="D80" s="452"/>
      <c r="E80" s="452" t="s">
        <v>4929</v>
      </c>
      <c r="F80" s="452" t="s">
        <v>4930</v>
      </c>
      <c r="G80" s="452" t="s">
        <v>4931</v>
      </c>
      <c r="H80" s="452" t="s">
        <v>4932</v>
      </c>
      <c r="I80" s="839">
        <v>43732.0</v>
      </c>
      <c r="J80" s="452" t="s">
        <v>94</v>
      </c>
      <c r="K80" s="391">
        <v>43768.0</v>
      </c>
      <c r="L80" s="352" t="s">
        <v>47</v>
      </c>
      <c r="M80" s="386" t="s">
        <v>97</v>
      </c>
      <c r="N80" s="808"/>
      <c r="O80" s="452"/>
      <c r="P80" s="840" t="s">
        <v>96</v>
      </c>
      <c r="Q80" s="840" t="s">
        <v>97</v>
      </c>
      <c r="R80" s="840" t="s">
        <v>98</v>
      </c>
      <c r="S80" s="873">
        <v>43766.0</v>
      </c>
      <c r="T80" s="386"/>
      <c r="U80" s="386"/>
      <c r="V80" s="386"/>
      <c r="W80" s="352"/>
      <c r="X80" s="401"/>
      <c r="Y80" s="401"/>
      <c r="Z80" s="401"/>
      <c r="AA80" s="401"/>
      <c r="AB80" s="401"/>
    </row>
    <row r="81">
      <c r="A81" s="452" t="s">
        <v>4933</v>
      </c>
      <c r="B81" s="452" t="s">
        <v>4934</v>
      </c>
      <c r="C81" s="452"/>
      <c r="D81" s="452"/>
      <c r="E81" s="452" t="s">
        <v>4935</v>
      </c>
      <c r="F81" s="452" t="s">
        <v>4930</v>
      </c>
      <c r="G81" s="452" t="s">
        <v>4936</v>
      </c>
      <c r="H81" s="452" t="s">
        <v>4937</v>
      </c>
      <c r="I81" s="839">
        <v>43732.0</v>
      </c>
      <c r="J81" s="452" t="s">
        <v>94</v>
      </c>
      <c r="K81" s="839">
        <v>43768.0</v>
      </c>
      <c r="L81" s="452" t="s">
        <v>47</v>
      </c>
      <c r="M81" s="452" t="s">
        <v>97</v>
      </c>
      <c r="N81" s="808"/>
      <c r="O81" s="452"/>
      <c r="P81" s="840" t="s">
        <v>96</v>
      </c>
      <c r="Q81" s="840" t="s">
        <v>97</v>
      </c>
      <c r="R81" s="840" t="s">
        <v>98</v>
      </c>
      <c r="S81" s="873">
        <v>43766.0</v>
      </c>
      <c r="T81" s="386"/>
      <c r="U81" s="386"/>
      <c r="V81" s="386"/>
      <c r="W81" s="352"/>
      <c r="X81" s="401"/>
      <c r="Y81" s="401"/>
      <c r="Z81" s="401"/>
      <c r="AA81" s="401"/>
      <c r="AB81" s="401"/>
    </row>
    <row r="82">
      <c r="A82" s="452" t="s">
        <v>4938</v>
      </c>
      <c r="B82" s="452" t="s">
        <v>4934</v>
      </c>
      <c r="C82" s="452"/>
      <c r="D82" s="452"/>
      <c r="E82" s="452" t="s">
        <v>4935</v>
      </c>
      <c r="F82" s="452" t="s">
        <v>4930</v>
      </c>
      <c r="G82" s="452" t="s">
        <v>4939</v>
      </c>
      <c r="H82" s="452" t="s">
        <v>4940</v>
      </c>
      <c r="I82" s="839">
        <v>43732.0</v>
      </c>
      <c r="J82" s="452" t="s">
        <v>94</v>
      </c>
      <c r="K82" s="839">
        <v>43768.0</v>
      </c>
      <c r="L82" s="452" t="s">
        <v>47</v>
      </c>
      <c r="M82" s="452" t="s">
        <v>97</v>
      </c>
      <c r="N82" s="808"/>
      <c r="O82" s="452"/>
      <c r="P82" s="840" t="s">
        <v>96</v>
      </c>
      <c r="Q82" s="840" t="s">
        <v>97</v>
      </c>
      <c r="R82" s="840" t="s">
        <v>98</v>
      </c>
      <c r="S82" s="873">
        <v>43766.0</v>
      </c>
      <c r="T82" s="386"/>
      <c r="U82" s="386"/>
      <c r="V82" s="386"/>
      <c r="W82" s="352"/>
      <c r="X82" s="401"/>
      <c r="Y82" s="401"/>
      <c r="Z82" s="401"/>
      <c r="AA82" s="401"/>
      <c r="AB82" s="401"/>
    </row>
    <row r="83">
      <c r="A83" s="452" t="s">
        <v>4941</v>
      </c>
      <c r="B83" s="452" t="s">
        <v>4942</v>
      </c>
      <c r="C83" s="452"/>
      <c r="D83" s="452"/>
      <c r="E83" s="452" t="s">
        <v>4943</v>
      </c>
      <c r="F83" s="452" t="s">
        <v>4944</v>
      </c>
      <c r="G83" s="452" t="s">
        <v>4945</v>
      </c>
      <c r="H83" s="452" t="s">
        <v>4946</v>
      </c>
      <c r="I83" s="839">
        <v>43732.0</v>
      </c>
      <c r="J83" s="452" t="s">
        <v>94</v>
      </c>
      <c r="K83" s="839">
        <v>43787.0</v>
      </c>
      <c r="L83" s="452" t="s">
        <v>47</v>
      </c>
      <c r="M83" s="452" t="s">
        <v>97</v>
      </c>
      <c r="N83" s="808"/>
      <c r="O83" s="452"/>
      <c r="P83" s="840" t="s">
        <v>96</v>
      </c>
      <c r="Q83" s="840" t="s">
        <v>97</v>
      </c>
      <c r="R83" s="840" t="s">
        <v>98</v>
      </c>
      <c r="S83" s="873">
        <v>43766.0</v>
      </c>
      <c r="T83" s="386"/>
      <c r="U83" s="386"/>
      <c r="V83" s="386"/>
      <c r="W83" s="352"/>
      <c r="X83" s="401"/>
      <c r="Y83" s="401"/>
      <c r="Z83" s="401"/>
      <c r="AA83" s="401"/>
      <c r="AB83" s="401"/>
    </row>
    <row r="84">
      <c r="A84" s="452" t="s">
        <v>4947</v>
      </c>
      <c r="B84" s="452" t="s">
        <v>4948</v>
      </c>
      <c r="C84" s="452"/>
      <c r="D84" s="452"/>
      <c r="E84" s="452" t="s">
        <v>4949</v>
      </c>
      <c r="F84" s="452" t="s">
        <v>4950</v>
      </c>
      <c r="G84" s="452" t="s">
        <v>4951</v>
      </c>
      <c r="H84" s="452" t="s">
        <v>4952</v>
      </c>
      <c r="I84" s="839">
        <v>43732.0</v>
      </c>
      <c r="J84" s="452" t="s">
        <v>94</v>
      </c>
      <c r="K84" s="839">
        <v>43768.0</v>
      </c>
      <c r="L84" s="452" t="s">
        <v>47</v>
      </c>
      <c r="M84" s="452" t="s">
        <v>97</v>
      </c>
      <c r="N84" s="808"/>
      <c r="O84" s="452"/>
      <c r="P84" s="452" t="s">
        <v>96</v>
      </c>
      <c r="Q84" s="452" t="s">
        <v>485</v>
      </c>
      <c r="R84" s="452" t="s">
        <v>98</v>
      </c>
      <c r="S84" s="391">
        <v>43760.0</v>
      </c>
      <c r="T84" s="386"/>
      <c r="U84" s="386"/>
      <c r="V84" s="386"/>
      <c r="W84" s="352"/>
      <c r="X84" s="401"/>
      <c r="Y84" s="401"/>
      <c r="Z84" s="401"/>
      <c r="AA84" s="401"/>
      <c r="AB84" s="401"/>
    </row>
    <row r="85">
      <c r="A85" s="452" t="s">
        <v>4953</v>
      </c>
      <c r="B85" s="452" t="s">
        <v>4954</v>
      </c>
      <c r="C85" s="452"/>
      <c r="D85" s="452"/>
      <c r="E85" s="452" t="s">
        <v>4955</v>
      </c>
      <c r="F85" s="452" t="s">
        <v>4956</v>
      </c>
      <c r="G85" s="452" t="s">
        <v>4957</v>
      </c>
      <c r="H85" s="452" t="s">
        <v>4958</v>
      </c>
      <c r="I85" s="839">
        <v>43732.0</v>
      </c>
      <c r="J85" s="452" t="s">
        <v>94</v>
      </c>
      <c r="K85" s="839">
        <v>43768.0</v>
      </c>
      <c r="L85" s="452" t="s">
        <v>47</v>
      </c>
      <c r="M85" s="452" t="s">
        <v>97</v>
      </c>
      <c r="N85" s="808"/>
      <c r="O85" s="452"/>
      <c r="P85" s="452" t="s">
        <v>96</v>
      </c>
      <c r="Q85" s="452" t="s">
        <v>485</v>
      </c>
      <c r="R85" s="452" t="s">
        <v>98</v>
      </c>
      <c r="S85" s="391">
        <v>43760.0</v>
      </c>
      <c r="T85" s="386"/>
      <c r="U85" s="386"/>
      <c r="V85" s="386"/>
      <c r="W85" s="352"/>
      <c r="X85" s="401"/>
      <c r="Y85" s="401"/>
      <c r="Z85" s="401"/>
      <c r="AA85" s="401"/>
      <c r="AB85" s="401"/>
    </row>
    <row r="86">
      <c r="A86" s="452" t="s">
        <v>4959</v>
      </c>
      <c r="B86" s="452" t="s">
        <v>4960</v>
      </c>
      <c r="C86" s="452"/>
      <c r="D86" s="452"/>
      <c r="E86" s="452" t="s">
        <v>4961</v>
      </c>
      <c r="F86" s="452" t="s">
        <v>4950</v>
      </c>
      <c r="G86" s="452" t="s">
        <v>4962</v>
      </c>
      <c r="H86" s="452" t="s">
        <v>4963</v>
      </c>
      <c r="I86" s="839">
        <v>43732.0</v>
      </c>
      <c r="J86" s="452" t="s">
        <v>94</v>
      </c>
      <c r="K86" s="839">
        <v>43735.0</v>
      </c>
      <c r="L86" s="452" t="s">
        <v>47</v>
      </c>
      <c r="M86" s="452" t="s">
        <v>47</v>
      </c>
      <c r="N86" s="808"/>
      <c r="O86" s="452"/>
      <c r="P86" s="452" t="s">
        <v>96</v>
      </c>
      <c r="Q86" s="452" t="s">
        <v>485</v>
      </c>
      <c r="R86" s="452" t="s">
        <v>98</v>
      </c>
      <c r="S86" s="391">
        <v>43760.0</v>
      </c>
      <c r="T86" s="386"/>
      <c r="U86" s="386"/>
      <c r="V86" s="386"/>
      <c r="W86" s="352"/>
      <c r="X86" s="401"/>
      <c r="Y86" s="401"/>
      <c r="Z86" s="401"/>
      <c r="AA86" s="401"/>
      <c r="AB86" s="401"/>
    </row>
    <row r="87">
      <c r="A87" s="452" t="s">
        <v>4964</v>
      </c>
      <c r="B87" s="452" t="s">
        <v>4960</v>
      </c>
      <c r="C87" s="452"/>
      <c r="D87" s="452"/>
      <c r="E87" s="452" t="s">
        <v>4961</v>
      </c>
      <c r="F87" s="452" t="s">
        <v>4965</v>
      </c>
      <c r="G87" s="452" t="s">
        <v>4966</v>
      </c>
      <c r="H87" s="452" t="s">
        <v>4967</v>
      </c>
      <c r="I87" s="839">
        <v>43922.0</v>
      </c>
      <c r="J87" s="452" t="s">
        <v>383</v>
      </c>
      <c r="K87" s="839">
        <v>43732.0</v>
      </c>
      <c r="L87" s="452" t="s">
        <v>48</v>
      </c>
      <c r="M87" s="452" t="s">
        <v>94</v>
      </c>
      <c r="N87" s="808"/>
      <c r="O87" s="452"/>
      <c r="P87" s="452" t="s">
        <v>96</v>
      </c>
      <c r="Q87" s="452" t="s">
        <v>485</v>
      </c>
      <c r="R87" s="452" t="s">
        <v>98</v>
      </c>
      <c r="S87" s="391">
        <v>43761.0</v>
      </c>
      <c r="T87" s="386"/>
      <c r="U87" s="386"/>
      <c r="V87" s="386"/>
      <c r="W87" s="352"/>
      <c r="X87" s="401"/>
      <c r="Y87" s="401"/>
      <c r="Z87" s="401"/>
      <c r="AA87" s="401"/>
      <c r="AB87" s="401"/>
    </row>
    <row r="88">
      <c r="A88" s="452" t="s">
        <v>4968</v>
      </c>
      <c r="B88" s="452" t="s">
        <v>4969</v>
      </c>
      <c r="C88" s="452"/>
      <c r="D88" s="452"/>
      <c r="E88" s="452" t="s">
        <v>4970</v>
      </c>
      <c r="F88" s="452" t="s">
        <v>4950</v>
      </c>
      <c r="G88" s="452" t="s">
        <v>4971</v>
      </c>
      <c r="H88" s="452" t="s">
        <v>4972</v>
      </c>
      <c r="I88" s="839">
        <v>43922.0</v>
      </c>
      <c r="J88" s="452" t="s">
        <v>383</v>
      </c>
      <c r="K88" s="839">
        <v>43735.0</v>
      </c>
      <c r="L88" s="452" t="s">
        <v>47</v>
      </c>
      <c r="M88" s="452" t="s">
        <v>97</v>
      </c>
      <c r="N88" s="808"/>
      <c r="O88" s="452"/>
      <c r="P88" s="452" t="s">
        <v>96</v>
      </c>
      <c r="Q88" s="452" t="s">
        <v>485</v>
      </c>
      <c r="R88" s="452" t="s">
        <v>98</v>
      </c>
      <c r="S88" s="391">
        <v>43761.0</v>
      </c>
      <c r="T88" s="386"/>
      <c r="U88" s="386"/>
      <c r="V88" s="386"/>
      <c r="W88" s="352"/>
      <c r="X88" s="401"/>
      <c r="Y88" s="401"/>
      <c r="Z88" s="401"/>
      <c r="AA88" s="401"/>
      <c r="AB88" s="401"/>
    </row>
    <row r="89">
      <c r="A89" s="452" t="s">
        <v>4973</v>
      </c>
      <c r="B89" s="452" t="s">
        <v>4974</v>
      </c>
      <c r="C89" s="806"/>
      <c r="D89" s="806"/>
      <c r="E89" s="806" t="s">
        <v>4975</v>
      </c>
      <c r="F89" s="806" t="s">
        <v>4976</v>
      </c>
      <c r="G89" s="452" t="s">
        <v>4977</v>
      </c>
      <c r="H89" s="452" t="s">
        <v>4978</v>
      </c>
      <c r="I89" s="839"/>
      <c r="J89" s="839"/>
      <c r="K89" s="876">
        <v>43753.0</v>
      </c>
      <c r="L89" s="452" t="s">
        <v>47</v>
      </c>
      <c r="M89" s="452" t="s">
        <v>595</v>
      </c>
      <c r="N89" s="808"/>
      <c r="O89" s="452" t="s">
        <v>4979</v>
      </c>
      <c r="P89" s="452" t="s">
        <v>96</v>
      </c>
      <c r="Q89" s="452" t="s">
        <v>485</v>
      </c>
      <c r="R89" s="452" t="s">
        <v>98</v>
      </c>
      <c r="S89" s="391">
        <v>43762.0</v>
      </c>
      <c r="T89" s="386"/>
      <c r="U89" s="386" t="s">
        <v>125</v>
      </c>
      <c r="V89" s="386"/>
      <c r="W89" s="352"/>
      <c r="X89" s="401"/>
      <c r="Y89" s="401"/>
      <c r="Z89" s="401"/>
      <c r="AA89" s="401"/>
      <c r="AB89" s="401"/>
    </row>
    <row r="90">
      <c r="A90" s="452" t="s">
        <v>4980</v>
      </c>
      <c r="B90" s="352" t="s">
        <v>4981</v>
      </c>
      <c r="C90" s="352"/>
      <c r="D90" s="352"/>
      <c r="E90" s="352"/>
      <c r="F90" s="352" t="s">
        <v>4982</v>
      </c>
      <c r="G90" s="352" t="s">
        <v>4983</v>
      </c>
      <c r="H90" s="386" t="s">
        <v>4984</v>
      </c>
      <c r="I90" s="877">
        <v>43732.0</v>
      </c>
      <c r="J90" s="349" t="s">
        <v>916</v>
      </c>
      <c r="K90" s="877">
        <v>43732.0</v>
      </c>
      <c r="L90" s="352" t="s">
        <v>4985</v>
      </c>
      <c r="M90" s="352" t="s">
        <v>916</v>
      </c>
      <c r="N90" s="808"/>
      <c r="O90" s="452"/>
      <c r="P90" s="452" t="s">
        <v>96</v>
      </c>
      <c r="Q90" s="452" t="s">
        <v>249</v>
      </c>
      <c r="R90" s="452" t="s">
        <v>98</v>
      </c>
      <c r="S90" s="391">
        <v>43880.0</v>
      </c>
      <c r="T90" s="386"/>
      <c r="U90" s="386"/>
      <c r="V90" s="386"/>
      <c r="W90" s="352"/>
      <c r="X90" s="401"/>
      <c r="Y90" s="401"/>
      <c r="Z90" s="401"/>
      <c r="AA90" s="401"/>
      <c r="AB90" s="401"/>
    </row>
    <row r="91">
      <c r="A91" s="452" t="s">
        <v>4986</v>
      </c>
      <c r="B91" s="352" t="s">
        <v>4981</v>
      </c>
      <c r="C91" s="352"/>
      <c r="D91" s="352"/>
      <c r="E91" s="352"/>
      <c r="F91" s="352" t="s">
        <v>4982</v>
      </c>
      <c r="G91" s="352" t="s">
        <v>4987</v>
      </c>
      <c r="H91" s="352" t="s">
        <v>4988</v>
      </c>
      <c r="I91" s="877">
        <v>43732.0</v>
      </c>
      <c r="J91" s="349" t="s">
        <v>916</v>
      </c>
      <c r="K91" s="877">
        <v>43732.0</v>
      </c>
      <c r="L91" s="352" t="s">
        <v>4985</v>
      </c>
      <c r="M91" s="352" t="s">
        <v>916</v>
      </c>
      <c r="N91" s="808"/>
      <c r="O91" s="452"/>
      <c r="P91" s="452" t="s">
        <v>96</v>
      </c>
      <c r="Q91" s="452" t="s">
        <v>485</v>
      </c>
      <c r="R91" s="452" t="s">
        <v>98</v>
      </c>
      <c r="S91" s="391">
        <v>43762.0</v>
      </c>
      <c r="T91" s="386"/>
      <c r="U91" s="386"/>
      <c r="V91" s="386"/>
      <c r="W91" s="352"/>
      <c r="X91" s="401"/>
      <c r="Y91" s="401"/>
      <c r="Z91" s="401"/>
      <c r="AA91" s="401"/>
      <c r="AB91" s="401"/>
    </row>
    <row r="92">
      <c r="A92" s="452" t="s">
        <v>4989</v>
      </c>
      <c r="B92" s="352" t="s">
        <v>4981</v>
      </c>
      <c r="C92" s="352"/>
      <c r="D92" s="352"/>
      <c r="E92" s="352"/>
      <c r="F92" s="352" t="s">
        <v>4982</v>
      </c>
      <c r="G92" s="352" t="s">
        <v>4990</v>
      </c>
      <c r="H92" s="352" t="s">
        <v>4991</v>
      </c>
      <c r="I92" s="877">
        <v>43732.0</v>
      </c>
      <c r="J92" s="349" t="s">
        <v>916</v>
      </c>
      <c r="K92" s="877">
        <v>43732.0</v>
      </c>
      <c r="L92" s="352" t="s">
        <v>4985</v>
      </c>
      <c r="M92" s="352" t="s">
        <v>916</v>
      </c>
      <c r="N92" s="808"/>
      <c r="O92" s="452"/>
      <c r="P92" s="452" t="s">
        <v>96</v>
      </c>
      <c r="Q92" s="452" t="s">
        <v>485</v>
      </c>
      <c r="R92" s="452" t="s">
        <v>98</v>
      </c>
      <c r="S92" s="391">
        <v>43763.0</v>
      </c>
      <c r="T92" s="386"/>
      <c r="U92" s="386"/>
      <c r="V92" s="386"/>
      <c r="W92" s="352"/>
      <c r="X92" s="401"/>
      <c r="Y92" s="401"/>
      <c r="Z92" s="401"/>
      <c r="AA92" s="401"/>
      <c r="AB92" s="401"/>
    </row>
    <row r="93">
      <c r="A93" s="452" t="s">
        <v>4992</v>
      </c>
      <c r="B93" s="352" t="s">
        <v>4981</v>
      </c>
      <c r="C93" s="352"/>
      <c r="D93" s="352"/>
      <c r="E93" s="352"/>
      <c r="F93" s="352" t="s">
        <v>4982</v>
      </c>
      <c r="G93" s="352" t="s">
        <v>4993</v>
      </c>
      <c r="H93" s="386" t="s">
        <v>4994</v>
      </c>
      <c r="I93" s="878">
        <v>43922.0</v>
      </c>
      <c r="J93" s="386" t="s">
        <v>383</v>
      </c>
      <c r="K93" s="877">
        <v>43732.0</v>
      </c>
      <c r="L93" s="352" t="s">
        <v>4985</v>
      </c>
      <c r="M93" s="352" t="s">
        <v>916</v>
      </c>
      <c r="N93" s="808"/>
      <c r="O93" s="452"/>
      <c r="P93" s="452" t="s">
        <v>96</v>
      </c>
      <c r="Q93" s="452" t="s">
        <v>485</v>
      </c>
      <c r="R93" s="452" t="s">
        <v>98</v>
      </c>
      <c r="S93" s="391">
        <v>43763.0</v>
      </c>
      <c r="T93" s="386"/>
      <c r="U93" s="386"/>
      <c r="V93" s="386"/>
      <c r="W93" s="352"/>
      <c r="X93" s="401"/>
      <c r="Y93" s="401"/>
      <c r="Z93" s="401"/>
      <c r="AA93" s="401"/>
      <c r="AB93" s="401"/>
    </row>
    <row r="94">
      <c r="A94" s="452" t="s">
        <v>4995</v>
      </c>
      <c r="B94" s="352" t="s">
        <v>4981</v>
      </c>
      <c r="C94" s="352"/>
      <c r="D94" s="352"/>
      <c r="E94" s="352"/>
      <c r="F94" s="352" t="s">
        <v>4982</v>
      </c>
      <c r="G94" s="352" t="s">
        <v>4996</v>
      </c>
      <c r="H94" s="386" t="s">
        <v>4997</v>
      </c>
      <c r="I94" s="878">
        <v>43922.0</v>
      </c>
      <c r="J94" s="386" t="s">
        <v>383</v>
      </c>
      <c r="K94" s="877">
        <v>43732.0</v>
      </c>
      <c r="L94" s="352" t="s">
        <v>4985</v>
      </c>
      <c r="M94" s="352" t="s">
        <v>916</v>
      </c>
      <c r="N94" s="808"/>
      <c r="O94" s="452"/>
      <c r="P94" s="452" t="s">
        <v>96</v>
      </c>
      <c r="Q94" s="452" t="s">
        <v>485</v>
      </c>
      <c r="R94" s="452" t="s">
        <v>98</v>
      </c>
      <c r="S94" s="391">
        <v>43763.0</v>
      </c>
      <c r="T94" s="386"/>
      <c r="U94" s="386"/>
      <c r="V94" s="386"/>
      <c r="W94" s="352"/>
      <c r="X94" s="401"/>
      <c r="Y94" s="401"/>
      <c r="Z94" s="401"/>
      <c r="AA94" s="401"/>
      <c r="AB94" s="401"/>
    </row>
    <row r="95">
      <c r="A95" s="452" t="s">
        <v>4998</v>
      </c>
      <c r="B95" s="352" t="s">
        <v>4981</v>
      </c>
      <c r="C95" s="352"/>
      <c r="D95" s="352"/>
      <c r="E95" s="352"/>
      <c r="F95" s="352" t="s">
        <v>4982</v>
      </c>
      <c r="G95" s="352" t="s">
        <v>4999</v>
      </c>
      <c r="H95" s="386" t="s">
        <v>5000</v>
      </c>
      <c r="I95" s="878">
        <v>43920.0</v>
      </c>
      <c r="J95" s="386" t="s">
        <v>383</v>
      </c>
      <c r="K95" s="877">
        <v>43732.0</v>
      </c>
      <c r="L95" s="352" t="s">
        <v>4985</v>
      </c>
      <c r="M95" s="352" t="s">
        <v>916</v>
      </c>
      <c r="N95" s="808"/>
      <c r="O95" s="452"/>
      <c r="P95" s="840" t="s">
        <v>96</v>
      </c>
      <c r="Q95" s="840" t="s">
        <v>97</v>
      </c>
      <c r="R95" s="840" t="s">
        <v>98</v>
      </c>
      <c r="S95" s="873">
        <v>43766.0</v>
      </c>
      <c r="T95" s="386"/>
      <c r="U95" s="386"/>
      <c r="V95" s="386"/>
      <c r="W95" s="352"/>
      <c r="X95" s="401"/>
      <c r="Y95" s="401"/>
      <c r="Z95" s="401"/>
      <c r="AA95" s="401"/>
      <c r="AB95" s="401"/>
    </row>
    <row r="96">
      <c r="A96" s="452" t="s">
        <v>5001</v>
      </c>
      <c r="B96" s="352" t="s">
        <v>5002</v>
      </c>
      <c r="C96" s="352"/>
      <c r="D96" s="352"/>
      <c r="E96" s="352" t="s">
        <v>5003</v>
      </c>
      <c r="F96" s="352" t="s">
        <v>5004</v>
      </c>
      <c r="G96" s="386" t="s">
        <v>5005</v>
      </c>
      <c r="H96" s="352" t="s">
        <v>5006</v>
      </c>
      <c r="I96" s="879">
        <v>43739.0</v>
      </c>
      <c r="J96" s="349" t="s">
        <v>916</v>
      </c>
      <c r="K96" s="877"/>
      <c r="L96" s="352"/>
      <c r="M96" s="352"/>
      <c r="N96" s="808"/>
      <c r="O96" s="452"/>
      <c r="P96" s="452" t="s">
        <v>96</v>
      </c>
      <c r="Q96" s="452" t="s">
        <v>485</v>
      </c>
      <c r="R96" s="452" t="s">
        <v>98</v>
      </c>
      <c r="S96" s="391">
        <v>43773.0</v>
      </c>
      <c r="T96" s="386"/>
      <c r="U96" s="386"/>
      <c r="V96" s="386"/>
      <c r="W96" s="352"/>
      <c r="X96" s="401"/>
      <c r="Y96" s="401"/>
      <c r="Z96" s="401"/>
      <c r="AA96" s="401"/>
      <c r="AB96" s="401"/>
    </row>
    <row r="97">
      <c r="A97" s="452" t="s">
        <v>5007</v>
      </c>
      <c r="B97" s="352" t="s">
        <v>5002</v>
      </c>
      <c r="C97" s="352"/>
      <c r="D97" s="352"/>
      <c r="E97" s="352" t="s">
        <v>5008</v>
      </c>
      <c r="F97" s="352" t="s">
        <v>5004</v>
      </c>
      <c r="G97" s="386" t="s">
        <v>5009</v>
      </c>
      <c r="H97" s="352" t="s">
        <v>5010</v>
      </c>
      <c r="I97" s="879">
        <v>43739.0</v>
      </c>
      <c r="J97" s="349" t="s">
        <v>916</v>
      </c>
      <c r="K97" s="877"/>
      <c r="L97" s="352"/>
      <c r="M97" s="352"/>
      <c r="N97" s="808"/>
      <c r="O97" s="452"/>
      <c r="P97" s="452" t="s">
        <v>96</v>
      </c>
      <c r="Q97" s="452" t="s">
        <v>485</v>
      </c>
      <c r="R97" s="452" t="s">
        <v>98</v>
      </c>
      <c r="S97" s="391">
        <v>43773.0</v>
      </c>
      <c r="T97" s="386"/>
      <c r="U97" s="386"/>
      <c r="V97" s="386"/>
      <c r="W97" s="352"/>
      <c r="X97" s="401"/>
      <c r="Y97" s="401"/>
      <c r="Z97" s="401"/>
      <c r="AA97" s="401"/>
      <c r="AB97" s="401"/>
    </row>
    <row r="98">
      <c r="A98" s="452" t="s">
        <v>5011</v>
      </c>
      <c r="B98" s="352" t="s">
        <v>5002</v>
      </c>
      <c r="C98" s="352"/>
      <c r="D98" s="352"/>
      <c r="E98" s="352" t="s">
        <v>5012</v>
      </c>
      <c r="F98" s="352" t="s">
        <v>5004</v>
      </c>
      <c r="G98" s="386" t="s">
        <v>5013</v>
      </c>
      <c r="H98" s="352" t="s">
        <v>5014</v>
      </c>
      <c r="I98" s="879">
        <v>43739.0</v>
      </c>
      <c r="J98" s="349" t="s">
        <v>916</v>
      </c>
      <c r="K98" s="877"/>
      <c r="L98" s="352"/>
      <c r="M98" s="352"/>
      <c r="N98" s="808"/>
      <c r="O98" s="452"/>
      <c r="P98" s="452" t="s">
        <v>96</v>
      </c>
      <c r="Q98" s="452" t="s">
        <v>485</v>
      </c>
      <c r="R98" s="452" t="s">
        <v>98</v>
      </c>
      <c r="S98" s="391">
        <v>43773.0</v>
      </c>
      <c r="T98" s="386"/>
      <c r="U98" s="386"/>
      <c r="V98" s="386"/>
      <c r="W98" s="352"/>
      <c r="X98" s="401"/>
      <c r="Y98" s="401"/>
      <c r="Z98" s="401"/>
      <c r="AA98" s="401"/>
      <c r="AB98" s="401"/>
    </row>
    <row r="99">
      <c r="A99" s="827" t="s">
        <v>5015</v>
      </c>
      <c r="B99" s="828"/>
      <c r="C99" s="829"/>
      <c r="D99" s="829"/>
      <c r="E99" s="829"/>
      <c r="F99" s="829"/>
      <c r="G99" s="829"/>
      <c r="H99" s="829"/>
      <c r="I99" s="830"/>
      <c r="J99" s="830"/>
      <c r="K99" s="830"/>
      <c r="L99" s="828"/>
      <c r="M99" s="828"/>
      <c r="N99" s="831"/>
      <c r="O99" s="828"/>
      <c r="P99" s="829"/>
      <c r="Q99" s="832"/>
      <c r="R99" s="832"/>
      <c r="S99" s="832"/>
      <c r="T99" s="832"/>
      <c r="U99" s="832"/>
      <c r="V99" s="832"/>
      <c r="W99" s="414"/>
      <c r="X99" s="833"/>
      <c r="Y99" s="833"/>
      <c r="Z99" s="833"/>
      <c r="AA99" s="833"/>
      <c r="AB99" s="833"/>
    </row>
    <row r="100">
      <c r="A100" s="452"/>
      <c r="B100" s="452"/>
      <c r="C100" s="880"/>
      <c r="D100" s="880"/>
      <c r="E100" s="806"/>
      <c r="F100" s="452"/>
      <c r="G100" s="452"/>
      <c r="H100" s="452"/>
      <c r="I100" s="876"/>
      <c r="J100" s="876"/>
      <c r="K100" s="876"/>
      <c r="L100" s="881"/>
      <c r="M100" s="881"/>
      <c r="N100" s="882"/>
      <c r="O100" s="882"/>
      <c r="P100" s="881"/>
      <c r="Q100" s="882"/>
      <c r="R100" s="882"/>
      <c r="S100" s="420"/>
      <c r="T100" s="420"/>
      <c r="U100" s="420"/>
      <c r="V100" s="420"/>
      <c r="W100" s="418"/>
      <c r="X100" s="883"/>
      <c r="Y100" s="883"/>
      <c r="Z100" s="883"/>
      <c r="AA100" s="883"/>
      <c r="AB100" s="883"/>
    </row>
    <row r="101">
      <c r="A101" s="452" t="s">
        <v>5016</v>
      </c>
      <c r="B101" s="452" t="s">
        <v>5017</v>
      </c>
      <c r="C101" s="884" t="s">
        <v>5018</v>
      </c>
      <c r="D101" s="885"/>
      <c r="E101" s="452" t="s">
        <v>5019</v>
      </c>
      <c r="F101" s="452" t="s">
        <v>5020</v>
      </c>
      <c r="G101" s="452" t="s">
        <v>5021</v>
      </c>
      <c r="H101" s="452" t="s">
        <v>5022</v>
      </c>
      <c r="I101" s="876">
        <v>43752.0</v>
      </c>
      <c r="J101" s="452" t="s">
        <v>432</v>
      </c>
      <c r="K101" s="876">
        <v>43753.0</v>
      </c>
      <c r="L101" s="452" t="s">
        <v>47</v>
      </c>
      <c r="M101" s="452" t="s">
        <v>595</v>
      </c>
      <c r="N101" s="808"/>
      <c r="O101" s="808"/>
      <c r="P101" s="452" t="s">
        <v>96</v>
      </c>
      <c r="Q101" s="452" t="s">
        <v>249</v>
      </c>
      <c r="R101" s="452" t="s">
        <v>98</v>
      </c>
      <c r="S101" s="876">
        <v>43895.0</v>
      </c>
      <c r="T101" s="386"/>
      <c r="U101" s="386" t="s">
        <v>125</v>
      </c>
      <c r="V101" s="386"/>
      <c r="W101" s="352"/>
      <c r="X101" s="401"/>
      <c r="Y101" s="401"/>
      <c r="Z101" s="401"/>
      <c r="AA101" s="401"/>
      <c r="AB101" s="401"/>
    </row>
    <row r="102">
      <c r="A102" s="452" t="s">
        <v>5023</v>
      </c>
      <c r="B102" s="452" t="s">
        <v>5017</v>
      </c>
      <c r="C102" s="884" t="s">
        <v>5018</v>
      </c>
      <c r="D102" s="885"/>
      <c r="E102" s="452" t="s">
        <v>5024</v>
      </c>
      <c r="F102" s="452" t="s">
        <v>5020</v>
      </c>
      <c r="G102" s="452" t="s">
        <v>5025</v>
      </c>
      <c r="H102" s="452" t="s">
        <v>5026</v>
      </c>
      <c r="I102" s="876"/>
      <c r="J102" s="452"/>
      <c r="K102" s="876">
        <v>43753.0</v>
      </c>
      <c r="L102" s="452" t="s">
        <v>47</v>
      </c>
      <c r="M102" s="452" t="s">
        <v>595</v>
      </c>
      <c r="N102" s="886" t="str">
        <f>HYPERLINK("https://tangramcare.atlassian.net/browse/P2BN-528","P2BN-528")</f>
        <v>P2BN-528</v>
      </c>
      <c r="O102" s="808"/>
      <c r="P102" s="452" t="s">
        <v>96</v>
      </c>
      <c r="Q102" s="452" t="s">
        <v>249</v>
      </c>
      <c r="R102" s="452" t="s">
        <v>98</v>
      </c>
      <c r="S102" s="876">
        <v>43895.0</v>
      </c>
      <c r="T102" s="386"/>
      <c r="U102" s="386" t="s">
        <v>125</v>
      </c>
      <c r="V102" s="386"/>
      <c r="W102" s="352"/>
      <c r="X102" s="401"/>
      <c r="Y102" s="401"/>
      <c r="Z102" s="401"/>
      <c r="AA102" s="401"/>
      <c r="AB102" s="401"/>
    </row>
    <row r="103">
      <c r="A103" s="452" t="s">
        <v>5027</v>
      </c>
      <c r="B103" s="452" t="s">
        <v>5017</v>
      </c>
      <c r="C103" s="884" t="s">
        <v>5018</v>
      </c>
      <c r="D103" s="885"/>
      <c r="E103" s="452" t="s">
        <v>5028</v>
      </c>
      <c r="F103" s="452" t="s">
        <v>5029</v>
      </c>
      <c r="G103" s="452" t="s">
        <v>5030</v>
      </c>
      <c r="H103" s="452" t="s">
        <v>5031</v>
      </c>
      <c r="I103" s="876"/>
      <c r="J103" s="876"/>
      <c r="K103" s="876">
        <v>43753.0</v>
      </c>
      <c r="L103" s="452" t="s">
        <v>47</v>
      </c>
      <c r="M103" s="452" t="s">
        <v>595</v>
      </c>
      <c r="N103" s="808"/>
      <c r="O103" s="808"/>
      <c r="P103" s="452" t="s">
        <v>96</v>
      </c>
      <c r="Q103" s="452" t="s">
        <v>249</v>
      </c>
      <c r="R103" s="452" t="s">
        <v>98</v>
      </c>
      <c r="S103" s="876">
        <v>43895.0</v>
      </c>
      <c r="T103" s="386"/>
      <c r="U103" s="386" t="s">
        <v>125</v>
      </c>
      <c r="V103" s="386"/>
      <c r="W103" s="352"/>
      <c r="X103" s="401"/>
      <c r="Y103" s="401"/>
      <c r="Z103" s="401"/>
      <c r="AA103" s="401"/>
      <c r="AB103" s="401"/>
    </row>
    <row r="104">
      <c r="A104" s="452" t="s">
        <v>5032</v>
      </c>
      <c r="B104" s="452" t="s">
        <v>5033</v>
      </c>
      <c r="C104" s="884" t="s">
        <v>5018</v>
      </c>
      <c r="D104" s="885"/>
      <c r="E104" s="452" t="s">
        <v>5034</v>
      </c>
      <c r="F104" s="452" t="s">
        <v>5035</v>
      </c>
      <c r="G104" s="452" t="s">
        <v>5036</v>
      </c>
      <c r="H104" s="452" t="s">
        <v>5037</v>
      </c>
      <c r="I104" s="876">
        <v>43752.0</v>
      </c>
      <c r="J104" s="452" t="s">
        <v>432</v>
      </c>
      <c r="K104" s="876">
        <v>43752.0</v>
      </c>
      <c r="L104" s="452" t="s">
        <v>47</v>
      </c>
      <c r="M104" s="452" t="s">
        <v>432</v>
      </c>
      <c r="N104" s="808"/>
      <c r="O104" s="808"/>
      <c r="P104" s="452" t="s">
        <v>96</v>
      </c>
      <c r="Q104" s="452" t="s">
        <v>249</v>
      </c>
      <c r="R104" s="452" t="s">
        <v>98</v>
      </c>
      <c r="S104" s="876">
        <v>43895.0</v>
      </c>
      <c r="T104" s="386"/>
      <c r="U104" s="386" t="s">
        <v>125</v>
      </c>
      <c r="V104" s="386"/>
      <c r="W104" s="352"/>
      <c r="X104" s="401"/>
      <c r="Y104" s="401"/>
      <c r="Z104" s="401"/>
      <c r="AA104" s="401"/>
      <c r="AB104" s="401"/>
    </row>
    <row r="105">
      <c r="A105" s="452" t="s">
        <v>5038</v>
      </c>
      <c r="B105" s="452" t="s">
        <v>5039</v>
      </c>
      <c r="C105" s="884" t="s">
        <v>5018</v>
      </c>
      <c r="D105" s="885"/>
      <c r="E105" s="452" t="s">
        <v>5040</v>
      </c>
      <c r="F105" s="452" t="s">
        <v>5041</v>
      </c>
      <c r="G105" s="452" t="s">
        <v>5042</v>
      </c>
      <c r="H105" s="452" t="s">
        <v>5043</v>
      </c>
      <c r="I105" s="876">
        <v>43753.0</v>
      </c>
      <c r="J105" s="452" t="s">
        <v>595</v>
      </c>
      <c r="K105" s="876">
        <v>43753.0</v>
      </c>
      <c r="L105" s="881" t="s">
        <v>47</v>
      </c>
      <c r="M105" s="881" t="s">
        <v>595</v>
      </c>
      <c r="N105" s="887" t="str">
        <f>HYPERLINK("https://tangramcare.atlassian.net/browse/P2BN-526","P2BN-526")</f>
        <v>P2BN-526</v>
      </c>
      <c r="O105" s="888"/>
      <c r="P105" s="452" t="s">
        <v>96</v>
      </c>
      <c r="Q105" s="452" t="s">
        <v>249</v>
      </c>
      <c r="R105" s="452" t="s">
        <v>98</v>
      </c>
      <c r="S105" s="876">
        <v>43901.0</v>
      </c>
      <c r="T105" s="420"/>
      <c r="U105" s="420" t="s">
        <v>125</v>
      </c>
      <c r="V105" s="420"/>
      <c r="W105" s="418"/>
      <c r="X105" s="883"/>
      <c r="Y105" s="883"/>
      <c r="Z105" s="883"/>
      <c r="AA105" s="883"/>
      <c r="AB105" s="883"/>
    </row>
    <row r="106">
      <c r="A106" s="452" t="s">
        <v>5044</v>
      </c>
      <c r="B106" s="452" t="s">
        <v>5045</v>
      </c>
      <c r="C106" s="884" t="s">
        <v>5018</v>
      </c>
      <c r="D106" s="885"/>
      <c r="E106" s="452" t="s">
        <v>5046</v>
      </c>
      <c r="F106" s="452" t="s">
        <v>5020</v>
      </c>
      <c r="G106" s="452" t="s">
        <v>5047</v>
      </c>
      <c r="H106" s="452" t="s">
        <v>5048</v>
      </c>
      <c r="I106" s="876">
        <v>43752.0</v>
      </c>
      <c r="J106" s="452" t="s">
        <v>432</v>
      </c>
      <c r="K106" s="876">
        <v>43753.0</v>
      </c>
      <c r="L106" s="452" t="s">
        <v>47</v>
      </c>
      <c r="M106" s="452" t="s">
        <v>595</v>
      </c>
      <c r="N106" s="889"/>
      <c r="O106" s="806"/>
      <c r="P106" s="452" t="s">
        <v>96</v>
      </c>
      <c r="Q106" s="452" t="s">
        <v>249</v>
      </c>
      <c r="R106" s="452" t="s">
        <v>98</v>
      </c>
      <c r="S106" s="876">
        <v>43901.0</v>
      </c>
      <c r="T106" s="386"/>
      <c r="U106" s="386" t="s">
        <v>125</v>
      </c>
      <c r="V106" s="386"/>
      <c r="W106" s="352"/>
      <c r="X106" s="401"/>
      <c r="Y106" s="401"/>
      <c r="Z106" s="401"/>
      <c r="AA106" s="401"/>
      <c r="AB106" s="401"/>
    </row>
    <row r="107">
      <c r="A107" s="452" t="s">
        <v>5049</v>
      </c>
      <c r="B107" s="452" t="s">
        <v>5050</v>
      </c>
      <c r="C107" s="884" t="s">
        <v>5018</v>
      </c>
      <c r="D107" s="885"/>
      <c r="E107" s="452" t="s">
        <v>5051</v>
      </c>
      <c r="F107" s="452" t="s">
        <v>5052</v>
      </c>
      <c r="G107" s="452" t="s">
        <v>5053</v>
      </c>
      <c r="H107" s="452" t="s">
        <v>5054</v>
      </c>
      <c r="I107" s="876">
        <v>43752.0</v>
      </c>
      <c r="J107" s="452" t="s">
        <v>432</v>
      </c>
      <c r="K107" s="876">
        <v>43753.0</v>
      </c>
      <c r="L107" s="452" t="s">
        <v>47</v>
      </c>
      <c r="M107" s="452" t="s">
        <v>595</v>
      </c>
      <c r="N107" s="889"/>
      <c r="O107" s="806"/>
      <c r="P107" s="452" t="s">
        <v>96</v>
      </c>
      <c r="Q107" s="452" t="s">
        <v>249</v>
      </c>
      <c r="R107" s="452" t="s">
        <v>98</v>
      </c>
      <c r="S107" s="876">
        <v>43901.0</v>
      </c>
      <c r="T107" s="386"/>
      <c r="U107" s="386"/>
      <c r="V107" s="386"/>
      <c r="W107" s="352"/>
      <c r="X107" s="401"/>
      <c r="Y107" s="401"/>
      <c r="Z107" s="401"/>
      <c r="AA107" s="401"/>
      <c r="AB107" s="401"/>
    </row>
    <row r="108">
      <c r="A108" s="452" t="s">
        <v>5055</v>
      </c>
      <c r="B108" s="452" t="s">
        <v>5056</v>
      </c>
      <c r="C108" s="884" t="s">
        <v>5018</v>
      </c>
      <c r="D108" s="885"/>
      <c r="E108" s="452" t="s">
        <v>5057</v>
      </c>
      <c r="F108" s="452" t="s">
        <v>5052</v>
      </c>
      <c r="G108" s="452" t="s">
        <v>5058</v>
      </c>
      <c r="H108" s="452" t="s">
        <v>5059</v>
      </c>
      <c r="I108" s="876">
        <v>43753.0</v>
      </c>
      <c r="J108" s="452" t="s">
        <v>595</v>
      </c>
      <c r="K108" s="876">
        <v>43753.0</v>
      </c>
      <c r="L108" s="452" t="s">
        <v>47</v>
      </c>
      <c r="M108" s="452" t="s">
        <v>595</v>
      </c>
      <c r="N108" s="889"/>
      <c r="O108" s="806" t="s">
        <v>5060</v>
      </c>
      <c r="P108" s="452" t="s">
        <v>96</v>
      </c>
      <c r="Q108" s="452" t="s">
        <v>249</v>
      </c>
      <c r="R108" s="452" t="s">
        <v>98</v>
      </c>
      <c r="S108" s="876">
        <v>43901.0</v>
      </c>
      <c r="T108" s="386"/>
      <c r="U108" s="386"/>
      <c r="V108" s="386"/>
      <c r="W108" s="352"/>
      <c r="X108" s="401"/>
      <c r="Y108" s="401"/>
      <c r="Z108" s="401"/>
      <c r="AA108" s="401"/>
      <c r="AB108" s="401"/>
    </row>
    <row r="109">
      <c r="A109" s="452" t="s">
        <v>5061</v>
      </c>
      <c r="B109" s="452" t="s">
        <v>5062</v>
      </c>
      <c r="C109" s="884" t="s">
        <v>5018</v>
      </c>
      <c r="D109" s="885"/>
      <c r="E109" s="452" t="s">
        <v>5063</v>
      </c>
      <c r="F109" s="452" t="s">
        <v>5052</v>
      </c>
      <c r="G109" s="452" t="s">
        <v>5064</v>
      </c>
      <c r="H109" s="452" t="s">
        <v>5065</v>
      </c>
      <c r="I109" s="876">
        <v>43752.0</v>
      </c>
      <c r="J109" s="452" t="s">
        <v>432</v>
      </c>
      <c r="K109" s="876">
        <v>43753.0</v>
      </c>
      <c r="L109" s="452" t="s">
        <v>47</v>
      </c>
      <c r="M109" s="452" t="s">
        <v>595</v>
      </c>
      <c r="N109" s="889"/>
      <c r="O109" s="806"/>
      <c r="P109" s="452" t="s">
        <v>96</v>
      </c>
      <c r="Q109" s="452" t="s">
        <v>249</v>
      </c>
      <c r="R109" s="452" t="s">
        <v>98</v>
      </c>
      <c r="S109" s="876">
        <v>43902.0</v>
      </c>
      <c r="T109" s="386"/>
      <c r="U109" s="386"/>
      <c r="V109" s="386"/>
      <c r="W109" s="352"/>
      <c r="X109" s="401"/>
      <c r="Y109" s="401"/>
      <c r="Z109" s="401"/>
      <c r="AA109" s="401"/>
      <c r="AB109" s="401"/>
    </row>
    <row r="110">
      <c r="A110" s="452" t="s">
        <v>5066</v>
      </c>
      <c r="B110" s="452" t="s">
        <v>5067</v>
      </c>
      <c r="C110" s="884" t="s">
        <v>5018</v>
      </c>
      <c r="D110" s="885"/>
      <c r="E110" s="452" t="s">
        <v>5068</v>
      </c>
      <c r="F110" s="452" t="s">
        <v>5052</v>
      </c>
      <c r="G110" s="452" t="s">
        <v>5069</v>
      </c>
      <c r="H110" s="452" t="s">
        <v>5070</v>
      </c>
      <c r="I110" s="876">
        <v>43752.0</v>
      </c>
      <c r="J110" s="452" t="s">
        <v>432</v>
      </c>
      <c r="K110" s="876">
        <v>43753.0</v>
      </c>
      <c r="L110" s="452" t="s">
        <v>47</v>
      </c>
      <c r="M110" s="452" t="s">
        <v>595</v>
      </c>
      <c r="N110" s="889"/>
      <c r="O110" s="806"/>
      <c r="P110" s="452" t="s">
        <v>96</v>
      </c>
      <c r="Q110" s="452" t="s">
        <v>249</v>
      </c>
      <c r="R110" s="452" t="s">
        <v>98</v>
      </c>
      <c r="S110" s="876">
        <v>43902.0</v>
      </c>
      <c r="T110" s="386"/>
      <c r="U110" s="386"/>
      <c r="V110" s="386"/>
      <c r="W110" s="352"/>
      <c r="X110" s="401"/>
      <c r="Y110" s="401"/>
      <c r="Z110" s="401"/>
      <c r="AA110" s="401"/>
      <c r="AB110" s="401"/>
    </row>
    <row r="111">
      <c r="A111" s="452" t="s">
        <v>5071</v>
      </c>
      <c r="B111" s="452" t="s">
        <v>5072</v>
      </c>
      <c r="C111" s="884" t="s">
        <v>5018</v>
      </c>
      <c r="D111" s="885"/>
      <c r="E111" s="452" t="s">
        <v>5073</v>
      </c>
      <c r="F111" s="452" t="s">
        <v>5074</v>
      </c>
      <c r="G111" s="452" t="s">
        <v>5075</v>
      </c>
      <c r="H111" s="452" t="s">
        <v>5076</v>
      </c>
      <c r="I111" s="876">
        <v>43752.0</v>
      </c>
      <c r="J111" s="452" t="s">
        <v>432</v>
      </c>
      <c r="K111" s="876">
        <v>43753.0</v>
      </c>
      <c r="L111" s="452" t="s">
        <v>47</v>
      </c>
      <c r="M111" s="452" t="s">
        <v>595</v>
      </c>
      <c r="N111" s="889"/>
      <c r="O111" s="806"/>
      <c r="P111" s="452" t="s">
        <v>96</v>
      </c>
      <c r="Q111" s="452" t="s">
        <v>249</v>
      </c>
      <c r="R111" s="452" t="s">
        <v>98</v>
      </c>
      <c r="S111" s="876">
        <v>43902.0</v>
      </c>
      <c r="T111" s="386"/>
      <c r="U111" s="386"/>
      <c r="V111" s="386"/>
      <c r="W111" s="352"/>
      <c r="X111" s="401"/>
      <c r="Y111" s="401"/>
      <c r="Z111" s="401"/>
      <c r="AA111" s="401"/>
      <c r="AB111" s="401"/>
    </row>
    <row r="112">
      <c r="A112" s="452" t="s">
        <v>5077</v>
      </c>
      <c r="B112" s="452" t="s">
        <v>5078</v>
      </c>
      <c r="C112" s="884" t="s">
        <v>5018</v>
      </c>
      <c r="D112" s="885"/>
      <c r="E112" s="452" t="s">
        <v>5079</v>
      </c>
      <c r="F112" s="452" t="s">
        <v>5080</v>
      </c>
      <c r="G112" s="452" t="s">
        <v>5081</v>
      </c>
      <c r="H112" s="452" t="s">
        <v>5082</v>
      </c>
      <c r="I112" s="876">
        <v>43752.0</v>
      </c>
      <c r="J112" s="452" t="s">
        <v>432</v>
      </c>
      <c r="K112" s="876">
        <v>43753.0</v>
      </c>
      <c r="L112" s="452" t="s">
        <v>47</v>
      </c>
      <c r="M112" s="452" t="s">
        <v>595</v>
      </c>
      <c r="N112" s="889"/>
      <c r="O112" s="806"/>
      <c r="P112" s="452" t="s">
        <v>96</v>
      </c>
      <c r="Q112" s="452" t="s">
        <v>249</v>
      </c>
      <c r="R112" s="452" t="s">
        <v>98</v>
      </c>
      <c r="S112" s="876">
        <v>43902.0</v>
      </c>
      <c r="T112" s="386"/>
      <c r="U112" s="386"/>
      <c r="V112" s="386"/>
      <c r="W112" s="352"/>
      <c r="X112" s="401"/>
      <c r="Y112" s="401"/>
      <c r="Z112" s="401"/>
      <c r="AA112" s="401"/>
      <c r="AB112" s="401"/>
    </row>
    <row r="113">
      <c r="A113" s="452" t="s">
        <v>5083</v>
      </c>
      <c r="B113" s="452" t="s">
        <v>5084</v>
      </c>
      <c r="C113" s="884" t="s">
        <v>5018</v>
      </c>
      <c r="D113" s="885"/>
      <c r="E113" s="452" t="s">
        <v>5085</v>
      </c>
      <c r="F113" s="452" t="s">
        <v>5086</v>
      </c>
      <c r="G113" s="835" t="s">
        <v>5087</v>
      </c>
      <c r="H113" s="452" t="s">
        <v>5088</v>
      </c>
      <c r="I113" s="876">
        <v>43752.0</v>
      </c>
      <c r="J113" s="452" t="s">
        <v>432</v>
      </c>
      <c r="K113" s="876">
        <v>43753.0</v>
      </c>
      <c r="L113" s="452" t="s">
        <v>47</v>
      </c>
      <c r="M113" s="452" t="s">
        <v>595</v>
      </c>
      <c r="N113" s="808" t="s">
        <v>5018</v>
      </c>
      <c r="O113" s="809"/>
      <c r="P113" s="809"/>
      <c r="Q113" s="808"/>
      <c r="R113" s="808"/>
      <c r="S113" s="809"/>
      <c r="T113" s="352"/>
      <c r="U113" s="352"/>
      <c r="V113" s="352"/>
      <c r="W113" s="352"/>
      <c r="X113" s="401"/>
      <c r="Y113" s="401"/>
      <c r="Z113" s="401"/>
      <c r="AA113" s="401"/>
      <c r="AB113" s="401"/>
    </row>
    <row r="114">
      <c r="A114" s="452" t="s">
        <v>5089</v>
      </c>
      <c r="B114" s="452" t="s">
        <v>5067</v>
      </c>
      <c r="C114" s="884" t="s">
        <v>5018</v>
      </c>
      <c r="D114" s="885"/>
      <c r="E114" s="452" t="s">
        <v>5090</v>
      </c>
      <c r="F114" s="452" t="s">
        <v>5086</v>
      </c>
      <c r="G114" s="452" t="s">
        <v>5091</v>
      </c>
      <c r="H114" s="452" t="s">
        <v>5092</v>
      </c>
      <c r="I114" s="876">
        <v>43745.0</v>
      </c>
      <c r="J114" s="452" t="s">
        <v>94</v>
      </c>
      <c r="K114" s="876">
        <v>43753.0</v>
      </c>
      <c r="L114" s="452" t="s">
        <v>47</v>
      </c>
      <c r="M114" s="452" t="s">
        <v>595</v>
      </c>
      <c r="N114" s="808" t="s">
        <v>5018</v>
      </c>
      <c r="O114" s="809"/>
      <c r="P114" s="452" t="s">
        <v>96</v>
      </c>
      <c r="Q114" s="452" t="s">
        <v>249</v>
      </c>
      <c r="R114" s="452" t="s">
        <v>98</v>
      </c>
      <c r="S114" s="876">
        <v>43902.0</v>
      </c>
      <c r="T114" s="352"/>
      <c r="U114" s="352"/>
      <c r="V114" s="352"/>
      <c r="W114" s="352"/>
      <c r="X114" s="401"/>
      <c r="Y114" s="401"/>
      <c r="Z114" s="401"/>
      <c r="AA114" s="401"/>
      <c r="AB114" s="401"/>
    </row>
    <row r="115">
      <c r="A115" s="452" t="s">
        <v>5093</v>
      </c>
      <c r="B115" s="890" t="s">
        <v>5094</v>
      </c>
      <c r="C115" s="891" t="s">
        <v>5095</v>
      </c>
      <c r="D115" s="891"/>
      <c r="E115" s="890" t="s">
        <v>5096</v>
      </c>
      <c r="F115" s="889" t="s">
        <v>5097</v>
      </c>
      <c r="G115" s="890" t="s">
        <v>5098</v>
      </c>
      <c r="H115" s="806" t="s">
        <v>5099</v>
      </c>
      <c r="I115" s="892">
        <v>43763.0</v>
      </c>
      <c r="J115" s="893" t="s">
        <v>595</v>
      </c>
      <c r="K115" s="892">
        <v>43763.0</v>
      </c>
      <c r="L115" s="806" t="s">
        <v>4985</v>
      </c>
      <c r="M115" s="893" t="s">
        <v>595</v>
      </c>
      <c r="N115" s="808"/>
      <c r="O115" s="806"/>
      <c r="P115" s="452" t="s">
        <v>96</v>
      </c>
      <c r="Q115" s="452" t="s">
        <v>249</v>
      </c>
      <c r="R115" s="452" t="s">
        <v>98</v>
      </c>
      <c r="S115" s="876">
        <v>43902.0</v>
      </c>
      <c r="T115" s="352"/>
      <c r="U115" s="352"/>
      <c r="V115" s="352"/>
      <c r="W115" s="352"/>
      <c r="X115" s="401"/>
      <c r="Y115" s="401"/>
      <c r="Z115" s="401"/>
      <c r="AA115" s="401"/>
      <c r="AB115" s="401"/>
    </row>
    <row r="116">
      <c r="A116" s="281" t="s">
        <v>5100</v>
      </c>
      <c r="B116" s="586" t="s">
        <v>5101</v>
      </c>
      <c r="C116" s="894" t="s">
        <v>5018</v>
      </c>
      <c r="D116" s="895"/>
      <c r="E116" s="336" t="s">
        <v>5102</v>
      </c>
      <c r="G116" s="727" t="s">
        <v>5103</v>
      </c>
      <c r="H116" s="727" t="s">
        <v>5104</v>
      </c>
      <c r="I116" s="896">
        <v>43761.0</v>
      </c>
      <c r="J116" s="897" t="s">
        <v>116</v>
      </c>
      <c r="K116" s="876"/>
      <c r="L116" s="452"/>
      <c r="M116" s="452"/>
      <c r="N116" s="340"/>
      <c r="O116" s="386"/>
      <c r="P116" s="352"/>
      <c r="Q116" s="386" t="s">
        <v>116</v>
      </c>
      <c r="R116" s="677" t="s">
        <v>98</v>
      </c>
      <c r="S116" s="391">
        <v>43760.0</v>
      </c>
      <c r="T116" s="352"/>
      <c r="U116" s="352"/>
      <c r="V116" s="352"/>
      <c r="W116" s="352"/>
      <c r="X116" s="401"/>
      <c r="Y116" s="401"/>
      <c r="Z116" s="401"/>
      <c r="AA116" s="401"/>
      <c r="AB116" s="401"/>
    </row>
    <row r="117">
      <c r="A117" s="281" t="s">
        <v>5105</v>
      </c>
      <c r="B117" s="586" t="s">
        <v>5106</v>
      </c>
      <c r="C117" s="894" t="s">
        <v>5018</v>
      </c>
      <c r="D117" s="895"/>
      <c r="E117" s="336" t="s">
        <v>5107</v>
      </c>
      <c r="G117" s="727" t="s">
        <v>5108</v>
      </c>
      <c r="H117" s="727" t="s">
        <v>5109</v>
      </c>
      <c r="I117" s="896">
        <v>43761.0</v>
      </c>
      <c r="J117" s="897" t="s">
        <v>116</v>
      </c>
      <c r="K117" s="876"/>
      <c r="L117" s="452"/>
      <c r="M117" s="452"/>
      <c r="N117" s="340"/>
      <c r="O117" s="386"/>
      <c r="P117" s="352"/>
      <c r="Q117" s="386" t="s">
        <v>116</v>
      </c>
      <c r="R117" s="677" t="s">
        <v>98</v>
      </c>
      <c r="S117" s="391">
        <v>43760.0</v>
      </c>
      <c r="T117" s="352"/>
      <c r="U117" s="352"/>
      <c r="V117" s="352"/>
      <c r="W117" s="352"/>
      <c r="X117" s="401"/>
      <c r="Y117" s="401"/>
      <c r="Z117" s="401"/>
      <c r="AA117" s="401"/>
      <c r="AB117" s="401"/>
    </row>
    <row r="118">
      <c r="A118" s="281" t="s">
        <v>5110</v>
      </c>
      <c r="B118" s="586" t="s">
        <v>5111</v>
      </c>
      <c r="C118" s="894" t="s">
        <v>5018</v>
      </c>
      <c r="D118" s="895"/>
      <c r="E118" s="336" t="s">
        <v>5107</v>
      </c>
      <c r="G118" s="590" t="s">
        <v>5112</v>
      </c>
      <c r="H118" s="727" t="s">
        <v>5113</v>
      </c>
      <c r="I118" s="896">
        <v>43761.0</v>
      </c>
      <c r="J118" s="897" t="s">
        <v>116</v>
      </c>
      <c r="K118" s="876"/>
      <c r="L118" s="452"/>
      <c r="M118" s="452"/>
      <c r="N118" s="340"/>
      <c r="O118" s="386"/>
      <c r="P118" s="352"/>
      <c r="Q118" s="386" t="s">
        <v>116</v>
      </c>
      <c r="R118" s="677" t="s">
        <v>98</v>
      </c>
      <c r="S118" s="391">
        <v>43761.0</v>
      </c>
      <c r="T118" s="352"/>
      <c r="U118" s="352"/>
      <c r="V118" s="352"/>
      <c r="W118" s="352"/>
      <c r="X118" s="401"/>
      <c r="Y118" s="401"/>
      <c r="Z118" s="401"/>
      <c r="AA118" s="401"/>
      <c r="AB118" s="401"/>
    </row>
    <row r="119">
      <c r="A119" s="452" t="s">
        <v>5114</v>
      </c>
      <c r="B119" s="452" t="s">
        <v>5115</v>
      </c>
      <c r="C119" s="884" t="s">
        <v>5018</v>
      </c>
      <c r="D119" s="885"/>
      <c r="E119" s="890" t="s">
        <v>5107</v>
      </c>
      <c r="F119" s="808"/>
      <c r="G119" s="452" t="s">
        <v>5116</v>
      </c>
      <c r="H119" s="452" t="s">
        <v>5117</v>
      </c>
      <c r="I119" s="876">
        <v>43769.0</v>
      </c>
      <c r="J119" s="898" t="s">
        <v>116</v>
      </c>
      <c r="K119" s="876"/>
      <c r="L119" s="452"/>
      <c r="M119" s="452"/>
      <c r="N119" s="808"/>
      <c r="O119" s="452"/>
      <c r="P119" s="809"/>
      <c r="Q119" s="452"/>
      <c r="R119" s="808"/>
      <c r="S119" s="876"/>
      <c r="T119" s="352"/>
      <c r="U119" s="352"/>
      <c r="V119" s="352"/>
      <c r="W119" s="352"/>
      <c r="X119" s="401"/>
      <c r="Y119" s="401"/>
      <c r="Z119" s="401"/>
      <c r="AA119" s="401"/>
      <c r="AB119" s="401"/>
    </row>
    <row r="120">
      <c r="A120" s="281" t="s">
        <v>5118</v>
      </c>
      <c r="B120" s="586" t="s">
        <v>5119</v>
      </c>
      <c r="C120" s="894" t="s">
        <v>5018</v>
      </c>
      <c r="D120" s="895"/>
      <c r="E120" s="336" t="s">
        <v>5107</v>
      </c>
      <c r="G120" s="590" t="s">
        <v>5120</v>
      </c>
      <c r="H120" s="727" t="s">
        <v>5121</v>
      </c>
      <c r="I120" s="896">
        <v>43761.0</v>
      </c>
      <c r="J120" s="897" t="s">
        <v>116</v>
      </c>
      <c r="K120" s="876"/>
      <c r="L120" s="452"/>
      <c r="M120" s="452"/>
      <c r="N120" s="340"/>
      <c r="O120" s="386"/>
      <c r="P120" s="352"/>
      <c r="Q120" s="386" t="s">
        <v>116</v>
      </c>
      <c r="R120" s="677" t="s">
        <v>98</v>
      </c>
      <c r="S120" s="391">
        <v>43761.0</v>
      </c>
      <c r="T120" s="352"/>
      <c r="U120" s="352"/>
      <c r="V120" s="352"/>
      <c r="W120" s="352"/>
      <c r="X120" s="401"/>
      <c r="Y120" s="401"/>
      <c r="Z120" s="401"/>
      <c r="AA120" s="401"/>
      <c r="AB120" s="401"/>
    </row>
    <row r="121">
      <c r="A121" s="452" t="s">
        <v>5122</v>
      </c>
      <c r="B121" s="452" t="s">
        <v>5123</v>
      </c>
      <c r="C121" s="885" t="s">
        <v>5095</v>
      </c>
      <c r="D121" s="885"/>
      <c r="E121" s="452" t="s">
        <v>5124</v>
      </c>
      <c r="F121" s="809" t="s">
        <v>4982</v>
      </c>
      <c r="G121" s="452" t="s">
        <v>5125</v>
      </c>
      <c r="H121" s="806" t="s">
        <v>5099</v>
      </c>
      <c r="I121" s="892">
        <v>43763.0</v>
      </c>
      <c r="J121" s="893" t="s">
        <v>595</v>
      </c>
      <c r="K121" s="892">
        <v>43818.0</v>
      </c>
      <c r="L121" s="806" t="s">
        <v>4985</v>
      </c>
      <c r="M121" s="806" t="s">
        <v>116</v>
      </c>
      <c r="N121" s="808"/>
      <c r="O121" s="806"/>
      <c r="P121" s="452" t="s">
        <v>96</v>
      </c>
      <c r="Q121" s="452" t="s">
        <v>249</v>
      </c>
      <c r="R121" s="452" t="s">
        <v>98</v>
      </c>
      <c r="S121" s="876">
        <v>43902.0</v>
      </c>
      <c r="T121" s="352"/>
      <c r="U121" s="352"/>
      <c r="V121" s="352"/>
      <c r="W121" s="352"/>
      <c r="X121" s="401"/>
      <c r="Y121" s="401"/>
      <c r="Z121" s="401"/>
      <c r="AA121" s="401"/>
      <c r="AB121" s="401"/>
    </row>
    <row r="122">
      <c r="A122" s="452" t="s">
        <v>5126</v>
      </c>
      <c r="B122" s="452" t="s">
        <v>5127</v>
      </c>
      <c r="C122" s="885" t="s">
        <v>5095</v>
      </c>
      <c r="D122" s="885"/>
      <c r="E122" s="452" t="s">
        <v>5128</v>
      </c>
      <c r="F122" s="809" t="s">
        <v>4982</v>
      </c>
      <c r="G122" s="452" t="s">
        <v>5129</v>
      </c>
      <c r="H122" s="806" t="s">
        <v>5099</v>
      </c>
      <c r="I122" s="808"/>
      <c r="J122" s="808"/>
      <c r="K122" s="808"/>
      <c r="L122" s="808"/>
      <c r="M122" s="808"/>
      <c r="N122" s="808"/>
      <c r="O122" s="808"/>
      <c r="P122" s="452" t="s">
        <v>96</v>
      </c>
      <c r="Q122" s="452" t="s">
        <v>249</v>
      </c>
      <c r="R122" s="452" t="s">
        <v>98</v>
      </c>
      <c r="S122" s="876">
        <v>43902.0</v>
      </c>
      <c r="T122" s="352"/>
      <c r="U122" s="352"/>
      <c r="V122" s="352"/>
      <c r="W122" s="352"/>
      <c r="X122" s="401"/>
      <c r="Y122" s="401"/>
      <c r="Z122" s="401"/>
      <c r="AA122" s="401"/>
      <c r="AB122" s="401"/>
    </row>
    <row r="123">
      <c r="A123" s="452" t="s">
        <v>5130</v>
      </c>
      <c r="B123" s="452" t="s">
        <v>5131</v>
      </c>
      <c r="C123" s="885" t="s">
        <v>5095</v>
      </c>
      <c r="D123" s="885"/>
      <c r="E123" s="452" t="s">
        <v>5128</v>
      </c>
      <c r="F123" s="452" t="s">
        <v>5132</v>
      </c>
      <c r="G123" s="452" t="s">
        <v>5133</v>
      </c>
      <c r="H123" s="452" t="s">
        <v>5134</v>
      </c>
      <c r="I123" s="808"/>
      <c r="J123" s="808"/>
      <c r="K123" s="876">
        <v>43818.0</v>
      </c>
      <c r="L123" s="452" t="s">
        <v>47</v>
      </c>
      <c r="M123" s="452" t="s">
        <v>116</v>
      </c>
      <c r="N123" s="808"/>
      <c r="O123" s="808"/>
      <c r="P123" s="452" t="s">
        <v>96</v>
      </c>
      <c r="Q123" s="452" t="s">
        <v>249</v>
      </c>
      <c r="R123" s="452" t="s">
        <v>98</v>
      </c>
      <c r="S123" s="876">
        <v>43902.0</v>
      </c>
      <c r="T123" s="352"/>
      <c r="U123" s="352"/>
      <c r="V123" s="352"/>
      <c r="W123" s="352"/>
      <c r="X123" s="401"/>
      <c r="Y123" s="401"/>
      <c r="Z123" s="401"/>
      <c r="AA123" s="401"/>
      <c r="AB123" s="401"/>
    </row>
    <row r="124">
      <c r="A124" s="452" t="s">
        <v>5135</v>
      </c>
      <c r="B124" s="452" t="s">
        <v>5136</v>
      </c>
      <c r="C124" s="885" t="s">
        <v>5095</v>
      </c>
      <c r="D124" s="885"/>
      <c r="E124" s="452" t="s">
        <v>5128</v>
      </c>
      <c r="F124" s="452" t="s">
        <v>5132</v>
      </c>
      <c r="G124" s="452" t="s">
        <v>5137</v>
      </c>
      <c r="H124" s="452" t="s">
        <v>5138</v>
      </c>
      <c r="I124" s="892">
        <v>43763.0</v>
      </c>
      <c r="J124" s="893" t="s">
        <v>595</v>
      </c>
      <c r="K124" s="892">
        <v>43763.0</v>
      </c>
      <c r="L124" s="806" t="s">
        <v>4985</v>
      </c>
      <c r="M124" s="893" t="s">
        <v>595</v>
      </c>
      <c r="N124" s="808"/>
      <c r="O124" s="806"/>
      <c r="P124" s="452" t="s">
        <v>96</v>
      </c>
      <c r="Q124" s="452" t="s">
        <v>249</v>
      </c>
      <c r="R124" s="452" t="s">
        <v>98</v>
      </c>
      <c r="S124" s="876">
        <v>43903.0</v>
      </c>
      <c r="T124" s="352"/>
      <c r="U124" s="352"/>
      <c r="V124" s="352"/>
      <c r="W124" s="352"/>
      <c r="X124" s="401"/>
      <c r="Y124" s="401"/>
      <c r="Z124" s="401"/>
      <c r="AA124" s="401"/>
      <c r="AB124" s="401"/>
    </row>
    <row r="125">
      <c r="A125" s="452" t="s">
        <v>5139</v>
      </c>
      <c r="B125" s="452" t="s">
        <v>5140</v>
      </c>
      <c r="C125" s="885" t="s">
        <v>5141</v>
      </c>
      <c r="D125" s="885"/>
      <c r="E125" s="452" t="s">
        <v>5142</v>
      </c>
      <c r="F125" s="452" t="s">
        <v>5143</v>
      </c>
      <c r="G125" s="452" t="s">
        <v>5144</v>
      </c>
      <c r="H125" s="452" t="s">
        <v>5145</v>
      </c>
      <c r="I125" s="876">
        <v>43756.0</v>
      </c>
      <c r="J125" s="452" t="s">
        <v>595</v>
      </c>
      <c r="K125" s="876"/>
      <c r="L125" s="452"/>
      <c r="M125" s="452"/>
      <c r="N125" s="808"/>
      <c r="O125" s="452"/>
      <c r="P125" s="452" t="s">
        <v>96</v>
      </c>
      <c r="Q125" s="452" t="s">
        <v>249</v>
      </c>
      <c r="R125" s="452" t="s">
        <v>98</v>
      </c>
      <c r="S125" s="876">
        <v>43903.0</v>
      </c>
      <c r="T125" s="352"/>
      <c r="U125" s="352"/>
      <c r="V125" s="352"/>
      <c r="W125" s="352"/>
      <c r="X125" s="401"/>
      <c r="Y125" s="401"/>
      <c r="Z125" s="401"/>
      <c r="AA125" s="401"/>
      <c r="AB125" s="401"/>
    </row>
    <row r="126">
      <c r="A126" s="452" t="s">
        <v>5146</v>
      </c>
      <c r="B126" s="452" t="s">
        <v>5147</v>
      </c>
      <c r="C126" s="885" t="s">
        <v>5141</v>
      </c>
      <c r="D126" s="885"/>
      <c r="E126" s="452" t="s">
        <v>5148</v>
      </c>
      <c r="F126" s="452" t="s">
        <v>5143</v>
      </c>
      <c r="G126" s="452" t="s">
        <v>5149</v>
      </c>
      <c r="H126" s="452" t="s">
        <v>5150</v>
      </c>
      <c r="I126" s="876">
        <v>43756.0</v>
      </c>
      <c r="J126" s="452" t="s">
        <v>595</v>
      </c>
      <c r="K126" s="876"/>
      <c r="L126" s="452" t="s">
        <v>47</v>
      </c>
      <c r="M126" s="452"/>
      <c r="N126" s="808"/>
      <c r="O126" s="452"/>
      <c r="P126" s="452" t="s">
        <v>96</v>
      </c>
      <c r="Q126" s="452" t="s">
        <v>249</v>
      </c>
      <c r="R126" s="452" t="s">
        <v>98</v>
      </c>
      <c r="S126" s="876">
        <v>43903.0</v>
      </c>
      <c r="T126" s="352"/>
      <c r="U126" s="352"/>
      <c r="V126" s="352"/>
      <c r="W126" s="352"/>
      <c r="X126" s="401"/>
      <c r="Y126" s="401"/>
      <c r="Z126" s="401"/>
      <c r="AA126" s="401"/>
      <c r="AB126" s="401"/>
    </row>
    <row r="127">
      <c r="A127" s="452" t="s">
        <v>5151</v>
      </c>
      <c r="B127" s="452" t="s">
        <v>5152</v>
      </c>
      <c r="C127" s="885" t="s">
        <v>5141</v>
      </c>
      <c r="D127" s="885"/>
      <c r="E127" s="452" t="s">
        <v>5153</v>
      </c>
      <c r="F127" s="452" t="s">
        <v>5143</v>
      </c>
      <c r="G127" s="452" t="s">
        <v>5154</v>
      </c>
      <c r="H127" s="452" t="s">
        <v>5155</v>
      </c>
      <c r="I127" s="876">
        <v>43756.0</v>
      </c>
      <c r="J127" s="452" t="s">
        <v>595</v>
      </c>
      <c r="K127" s="876"/>
      <c r="L127" s="452" t="s">
        <v>47</v>
      </c>
      <c r="M127" s="452"/>
      <c r="N127" s="808"/>
      <c r="O127" s="452"/>
      <c r="P127" s="452" t="s">
        <v>96</v>
      </c>
      <c r="Q127" s="452" t="s">
        <v>249</v>
      </c>
      <c r="R127" s="452" t="s">
        <v>98</v>
      </c>
      <c r="S127" s="876">
        <v>43903.0</v>
      </c>
      <c r="T127" s="352"/>
      <c r="U127" s="352"/>
      <c r="V127" s="352"/>
      <c r="W127" s="352"/>
      <c r="X127" s="401"/>
      <c r="Y127" s="401"/>
      <c r="Z127" s="401"/>
      <c r="AA127" s="401"/>
      <c r="AB127" s="401"/>
    </row>
    <row r="128">
      <c r="A128" s="452" t="s">
        <v>5156</v>
      </c>
      <c r="B128" s="452" t="s">
        <v>5157</v>
      </c>
      <c r="C128" s="885" t="s">
        <v>5141</v>
      </c>
      <c r="D128" s="885"/>
      <c r="E128" s="452" t="s">
        <v>5158</v>
      </c>
      <c r="F128" s="452" t="s">
        <v>5132</v>
      </c>
      <c r="G128" s="452" t="s">
        <v>5159</v>
      </c>
      <c r="H128" s="452" t="s">
        <v>5160</v>
      </c>
      <c r="I128" s="876">
        <v>43756.0</v>
      </c>
      <c r="J128" s="452" t="s">
        <v>595</v>
      </c>
      <c r="K128" s="876"/>
      <c r="L128" s="452" t="s">
        <v>47</v>
      </c>
      <c r="M128" s="452"/>
      <c r="N128" s="808"/>
      <c r="O128" s="452"/>
      <c r="P128" s="452" t="s">
        <v>96</v>
      </c>
      <c r="Q128" s="452" t="s">
        <v>249</v>
      </c>
      <c r="R128" s="452" t="s">
        <v>98</v>
      </c>
      <c r="S128" s="876">
        <v>43903.0</v>
      </c>
      <c r="T128" s="352"/>
      <c r="U128" s="352"/>
      <c r="V128" s="352"/>
      <c r="W128" s="352"/>
      <c r="X128" s="401"/>
      <c r="Y128" s="401"/>
      <c r="Z128" s="401"/>
      <c r="AA128" s="401"/>
      <c r="AB128" s="401"/>
    </row>
    <row r="129">
      <c r="A129" s="452" t="s">
        <v>5161</v>
      </c>
      <c r="B129" s="452" t="s">
        <v>5162</v>
      </c>
      <c r="C129" s="885" t="s">
        <v>5141</v>
      </c>
      <c r="D129" s="885"/>
      <c r="E129" s="452" t="s">
        <v>5163</v>
      </c>
      <c r="F129" s="452" t="s">
        <v>5143</v>
      </c>
      <c r="G129" s="452" t="s">
        <v>5164</v>
      </c>
      <c r="H129" s="806" t="s">
        <v>5099</v>
      </c>
      <c r="I129" s="876">
        <v>43756.0</v>
      </c>
      <c r="J129" s="452" t="s">
        <v>595</v>
      </c>
      <c r="K129" s="876"/>
      <c r="L129" s="452" t="s">
        <v>47</v>
      </c>
      <c r="M129" s="452"/>
      <c r="N129" s="808"/>
      <c r="O129" s="452"/>
      <c r="P129" s="452" t="s">
        <v>96</v>
      </c>
      <c r="Q129" s="452" t="s">
        <v>249</v>
      </c>
      <c r="R129" s="452" t="s">
        <v>98</v>
      </c>
      <c r="S129" s="876">
        <v>43903.0</v>
      </c>
      <c r="T129" s="352"/>
      <c r="U129" s="352"/>
      <c r="V129" s="352"/>
      <c r="W129" s="352"/>
      <c r="X129" s="401"/>
      <c r="Y129" s="401"/>
      <c r="Z129" s="401"/>
      <c r="AA129" s="401"/>
      <c r="AB129" s="401"/>
    </row>
    <row r="130" ht="108.0" customHeight="1">
      <c r="A130" s="899" t="s">
        <v>5165</v>
      </c>
      <c r="B130" s="900"/>
      <c r="C130" s="900"/>
      <c r="D130" s="900"/>
      <c r="E130" s="900"/>
      <c r="F130" s="900"/>
      <c r="G130" s="900"/>
      <c r="H130" s="900"/>
      <c r="I130" s="901"/>
      <c r="J130" s="901"/>
      <c r="K130" s="901"/>
      <c r="L130" s="900"/>
      <c r="M130" s="900"/>
      <c r="N130" s="900"/>
      <c r="O130" s="900"/>
      <c r="P130" s="900"/>
      <c r="Q130" s="902"/>
      <c r="R130" s="902"/>
      <c r="S130" s="902"/>
      <c r="T130" s="903"/>
      <c r="U130" s="903"/>
      <c r="V130" s="903"/>
      <c r="W130" s="903"/>
      <c r="X130" s="904"/>
      <c r="Y130" s="904"/>
      <c r="Z130" s="904"/>
      <c r="AA130" s="904"/>
      <c r="AB130" s="904"/>
    </row>
    <row r="131">
      <c r="A131" s="905" t="s">
        <v>5166</v>
      </c>
      <c r="B131" s="385" t="s">
        <v>5167</v>
      </c>
      <c r="C131" s="385"/>
      <c r="D131" s="385"/>
      <c r="E131" s="385" t="s">
        <v>5168</v>
      </c>
      <c r="F131" s="385" t="s">
        <v>5169</v>
      </c>
      <c r="G131" s="385" t="s">
        <v>5170</v>
      </c>
      <c r="H131" s="385" t="s">
        <v>5171</v>
      </c>
      <c r="I131" s="349"/>
      <c r="J131" s="349"/>
      <c r="K131" s="906">
        <v>43859.0</v>
      </c>
      <c r="L131" s="352" t="s">
        <v>47</v>
      </c>
      <c r="M131" s="386" t="s">
        <v>249</v>
      </c>
      <c r="N131" s="340"/>
      <c r="O131" s="340"/>
      <c r="P131" s="853" t="s">
        <v>96</v>
      </c>
      <c r="Q131" s="386" t="s">
        <v>97</v>
      </c>
      <c r="R131" s="386" t="s">
        <v>98</v>
      </c>
      <c r="S131" s="417">
        <v>43774.0</v>
      </c>
      <c r="T131" s="352"/>
      <c r="U131" s="352" t="s">
        <v>99</v>
      </c>
      <c r="V131" s="386" t="s">
        <v>100</v>
      </c>
      <c r="W131" s="352"/>
      <c r="X131" s="329"/>
      <c r="Y131" s="329"/>
      <c r="Z131" s="329"/>
      <c r="AA131" s="329"/>
      <c r="AB131" s="329"/>
    </row>
    <row r="132">
      <c r="A132" s="905" t="s">
        <v>5172</v>
      </c>
      <c r="B132" s="385" t="s">
        <v>5173</v>
      </c>
      <c r="C132" s="385"/>
      <c r="D132" s="385"/>
      <c r="E132" s="385" t="s">
        <v>5174</v>
      </c>
      <c r="F132" s="385" t="s">
        <v>5169</v>
      </c>
      <c r="G132" s="385" t="s">
        <v>5175</v>
      </c>
      <c r="H132" s="385" t="s">
        <v>5176</v>
      </c>
      <c r="I132" s="857">
        <v>43508.0</v>
      </c>
      <c r="J132" s="386" t="s">
        <v>5177</v>
      </c>
      <c r="K132" s="906">
        <v>43859.0</v>
      </c>
      <c r="L132" s="352" t="s">
        <v>47</v>
      </c>
      <c r="M132" s="386" t="s">
        <v>249</v>
      </c>
      <c r="N132" s="340"/>
      <c r="O132" s="340"/>
      <c r="P132" s="853" t="s">
        <v>96</v>
      </c>
      <c r="Q132" s="386" t="s">
        <v>1794</v>
      </c>
      <c r="R132" s="386"/>
      <c r="S132" s="352"/>
      <c r="T132" s="352"/>
      <c r="U132" s="352" t="s">
        <v>99</v>
      </c>
      <c r="V132" s="386" t="s">
        <v>100</v>
      </c>
      <c r="W132" s="352"/>
      <c r="X132" s="329"/>
      <c r="Y132" s="329"/>
      <c r="Z132" s="329"/>
      <c r="AA132" s="329"/>
      <c r="AB132" s="329"/>
    </row>
    <row r="133" ht="331.5" customHeight="1">
      <c r="A133" s="905" t="s">
        <v>5178</v>
      </c>
      <c r="B133" s="384" t="s">
        <v>5173</v>
      </c>
      <c r="C133" s="384"/>
      <c r="D133" s="384"/>
      <c r="E133" s="384" t="s">
        <v>5174</v>
      </c>
      <c r="F133" s="384" t="s">
        <v>5169</v>
      </c>
      <c r="G133" s="907" t="s">
        <v>5179</v>
      </c>
      <c r="H133" s="384" t="s">
        <v>5180</v>
      </c>
      <c r="I133" s="908" t="s">
        <v>5181</v>
      </c>
      <c r="J133" s="386" t="s">
        <v>719</v>
      </c>
      <c r="K133" s="906">
        <v>43859.0</v>
      </c>
      <c r="L133" s="352" t="s">
        <v>47</v>
      </c>
      <c r="M133" s="386" t="s">
        <v>249</v>
      </c>
      <c r="N133" s="909"/>
      <c r="O133" s="340"/>
      <c r="P133" s="845" t="s">
        <v>96</v>
      </c>
      <c r="Q133" s="386" t="s">
        <v>1794</v>
      </c>
      <c r="R133" s="386"/>
      <c r="S133" s="352"/>
      <c r="T133" s="352"/>
      <c r="U133" s="352" t="s">
        <v>99</v>
      </c>
      <c r="V133" s="386" t="s">
        <v>100</v>
      </c>
      <c r="W133" s="352"/>
      <c r="X133" s="329"/>
      <c r="Y133" s="329"/>
      <c r="Z133" s="329"/>
      <c r="AA133" s="329"/>
      <c r="AB133" s="329"/>
    </row>
    <row r="134" ht="189.0" customHeight="1">
      <c r="A134" s="905" t="s">
        <v>5182</v>
      </c>
      <c r="B134" s="384" t="s">
        <v>5173</v>
      </c>
      <c r="C134" s="384"/>
      <c r="D134" s="384"/>
      <c r="E134" s="384" t="s">
        <v>5174</v>
      </c>
      <c r="F134" s="384" t="s">
        <v>5183</v>
      </c>
      <c r="G134" s="907" t="s">
        <v>5184</v>
      </c>
      <c r="H134" s="907" t="s">
        <v>5185</v>
      </c>
      <c r="I134" s="857">
        <v>43845.0</v>
      </c>
      <c r="J134" s="386" t="s">
        <v>116</v>
      </c>
      <c r="K134" s="910">
        <v>43859.0</v>
      </c>
      <c r="L134" s="386" t="s">
        <v>48</v>
      </c>
      <c r="M134" s="386" t="s">
        <v>249</v>
      </c>
      <c r="N134" s="911" t="str">
        <f>HYPERLINK("https://tangramcare.atlassian.net/browse/P2BN-3156","P2BN-3156")</f>
        <v>P2BN-3156</v>
      </c>
      <c r="O134" s="386" t="s">
        <v>5186</v>
      </c>
      <c r="P134" s="352" t="s">
        <v>96</v>
      </c>
      <c r="Q134" s="384" t="s">
        <v>1794</v>
      </c>
      <c r="R134" s="384"/>
      <c r="S134" s="352"/>
      <c r="T134" s="352"/>
      <c r="U134" s="352" t="s">
        <v>99</v>
      </c>
      <c r="V134" s="386" t="s">
        <v>100</v>
      </c>
      <c r="W134" s="352"/>
      <c r="X134" s="329"/>
      <c r="Y134" s="329"/>
      <c r="Z134" s="329"/>
      <c r="AA134" s="329"/>
      <c r="AB134" s="329"/>
    </row>
    <row r="135">
      <c r="A135" s="912" t="s">
        <v>5187</v>
      </c>
      <c r="B135" s="835" t="s">
        <v>5188</v>
      </c>
      <c r="C135" s="835"/>
      <c r="D135" s="835"/>
      <c r="E135" s="835" t="s">
        <v>5189</v>
      </c>
      <c r="F135" s="835" t="s">
        <v>5190</v>
      </c>
      <c r="G135" s="913"/>
      <c r="H135" s="914" t="s">
        <v>5191</v>
      </c>
      <c r="I135" s="807"/>
      <c r="J135" s="807"/>
      <c r="K135" s="807"/>
      <c r="L135" s="452"/>
      <c r="M135" s="809"/>
      <c r="N135" s="808"/>
      <c r="O135" s="851"/>
      <c r="P135" s="809"/>
      <c r="Q135" s="915"/>
      <c r="R135" s="915"/>
      <c r="S135" s="809"/>
      <c r="T135" s="352"/>
      <c r="U135" s="352"/>
      <c r="V135" s="352"/>
      <c r="W135" s="352"/>
      <c r="X135" s="401"/>
      <c r="Y135" s="401"/>
      <c r="Z135" s="401"/>
      <c r="AA135" s="401"/>
      <c r="AB135" s="401"/>
    </row>
    <row r="136">
      <c r="A136" s="912" t="s">
        <v>5192</v>
      </c>
      <c r="B136" s="835" t="s">
        <v>5188</v>
      </c>
      <c r="C136" s="835"/>
      <c r="D136" s="835"/>
      <c r="E136" s="835" t="s">
        <v>5193</v>
      </c>
      <c r="F136" s="835" t="s">
        <v>5190</v>
      </c>
      <c r="G136" s="913"/>
      <c r="H136" s="914" t="s">
        <v>5191</v>
      </c>
      <c r="I136" s="807"/>
      <c r="J136" s="807"/>
      <c r="K136" s="807"/>
      <c r="L136" s="452"/>
      <c r="M136" s="809"/>
      <c r="N136" s="808"/>
      <c r="O136" s="851"/>
      <c r="P136" s="809"/>
      <c r="Q136" s="915"/>
      <c r="R136" s="915"/>
      <c r="S136" s="809"/>
      <c r="T136" s="352"/>
      <c r="U136" s="352"/>
      <c r="V136" s="352"/>
      <c r="W136" s="352"/>
      <c r="X136" s="401"/>
      <c r="Y136" s="401"/>
      <c r="Z136" s="401"/>
      <c r="AA136" s="401"/>
      <c r="AB136" s="401"/>
    </row>
    <row r="137">
      <c r="A137" s="912" t="s">
        <v>5194</v>
      </c>
      <c r="B137" s="835" t="s">
        <v>5188</v>
      </c>
      <c r="C137" s="835"/>
      <c r="D137" s="835"/>
      <c r="E137" s="835" t="s">
        <v>5195</v>
      </c>
      <c r="F137" s="835" t="s">
        <v>5190</v>
      </c>
      <c r="G137" s="913"/>
      <c r="H137" s="914" t="s">
        <v>5191</v>
      </c>
      <c r="I137" s="807"/>
      <c r="J137" s="807"/>
      <c r="K137" s="807"/>
      <c r="L137" s="452"/>
      <c r="M137" s="809"/>
      <c r="N137" s="808"/>
      <c r="O137" s="851"/>
      <c r="P137" s="809"/>
      <c r="Q137" s="915"/>
      <c r="R137" s="915"/>
      <c r="S137" s="809"/>
      <c r="T137" s="352"/>
      <c r="U137" s="352"/>
      <c r="V137" s="352"/>
      <c r="W137" s="352"/>
      <c r="X137" s="401"/>
      <c r="Y137" s="401"/>
      <c r="Z137" s="401"/>
      <c r="AA137" s="401"/>
      <c r="AB137" s="401"/>
    </row>
    <row r="138">
      <c r="A138" s="912" t="s">
        <v>5196</v>
      </c>
      <c r="B138" s="835" t="s">
        <v>5197</v>
      </c>
      <c r="C138" s="835"/>
      <c r="D138" s="835"/>
      <c r="E138" s="835" t="s">
        <v>5198</v>
      </c>
      <c r="F138" s="835" t="s">
        <v>5190</v>
      </c>
      <c r="G138" s="913"/>
      <c r="H138" s="914" t="s">
        <v>5191</v>
      </c>
      <c r="I138" s="839"/>
      <c r="J138" s="839"/>
      <c r="K138" s="839">
        <v>43615.0</v>
      </c>
      <c r="L138" s="916" t="s">
        <v>48</v>
      </c>
      <c r="M138" s="452" t="s">
        <v>5199</v>
      </c>
      <c r="N138" s="917" t="str">
        <f>HYPERLINK("https://tangramcare.atlassian.net/browse/P2BN-94","P2BN-94")</f>
        <v>P2BN-94</v>
      </c>
      <c r="O138" s="840" t="s">
        <v>5200</v>
      </c>
      <c r="P138" s="809"/>
      <c r="Q138" s="915"/>
      <c r="R138" s="915"/>
      <c r="S138" s="809"/>
      <c r="T138" s="352"/>
      <c r="U138" s="352"/>
      <c r="V138" s="352"/>
      <c r="W138" s="352"/>
      <c r="X138" s="401"/>
      <c r="Y138" s="401"/>
      <c r="Z138" s="401"/>
      <c r="AA138" s="401"/>
      <c r="AB138" s="401"/>
    </row>
    <row r="139">
      <c r="A139" s="912" t="s">
        <v>5201</v>
      </c>
      <c r="B139" s="835" t="s">
        <v>5197</v>
      </c>
      <c r="C139" s="835"/>
      <c r="D139" s="835"/>
      <c r="E139" s="835" t="s">
        <v>5202</v>
      </c>
      <c r="F139" s="835" t="s">
        <v>5190</v>
      </c>
      <c r="G139" s="913"/>
      <c r="H139" s="914" t="s">
        <v>5191</v>
      </c>
      <c r="I139" s="807"/>
      <c r="J139" s="807"/>
      <c r="K139" s="807"/>
      <c r="L139" s="452"/>
      <c r="M139" s="809"/>
      <c r="N139" s="851"/>
      <c r="O139" s="851"/>
      <c r="P139" s="809"/>
      <c r="Q139" s="915"/>
      <c r="R139" s="915"/>
      <c r="S139" s="809"/>
      <c r="T139" s="352"/>
      <c r="U139" s="352"/>
      <c r="V139" s="352"/>
      <c r="W139" s="352"/>
      <c r="X139" s="401"/>
      <c r="Y139" s="401"/>
      <c r="Z139" s="401"/>
      <c r="AA139" s="401"/>
      <c r="AB139" s="401"/>
    </row>
    <row r="140">
      <c r="A140" s="912" t="s">
        <v>5203</v>
      </c>
      <c r="B140" s="835" t="s">
        <v>5204</v>
      </c>
      <c r="C140" s="835"/>
      <c r="D140" s="835"/>
      <c r="E140" s="835" t="s">
        <v>5205</v>
      </c>
      <c r="F140" s="835" t="s">
        <v>5190</v>
      </c>
      <c r="G140" s="835" t="s">
        <v>5206</v>
      </c>
      <c r="H140" s="835" t="s">
        <v>5207</v>
      </c>
      <c r="I140" s="839"/>
      <c r="J140" s="839"/>
      <c r="K140" s="807">
        <v>43719.0</v>
      </c>
      <c r="L140" s="918" t="s">
        <v>47</v>
      </c>
      <c r="M140" s="809" t="s">
        <v>432</v>
      </c>
      <c r="N140" s="917" t="str">
        <f>HYPERLINK("https://tangramcare.atlassian.net/browse/P2BN-94","P2BN-94")</f>
        <v>P2BN-94</v>
      </c>
      <c r="O140" s="851"/>
      <c r="P140" s="809"/>
      <c r="Q140" s="915"/>
      <c r="R140" s="915"/>
      <c r="S140" s="809"/>
      <c r="T140" s="352"/>
      <c r="U140" s="352"/>
      <c r="V140" s="352"/>
      <c r="W140" s="352"/>
      <c r="X140" s="401"/>
      <c r="Y140" s="401"/>
      <c r="Z140" s="401"/>
      <c r="AA140" s="401"/>
      <c r="AB140" s="401"/>
    </row>
    <row r="141">
      <c r="A141" s="912" t="s">
        <v>5208</v>
      </c>
      <c r="B141" s="835" t="s">
        <v>5209</v>
      </c>
      <c r="C141" s="919"/>
      <c r="D141" s="919"/>
      <c r="E141" s="919"/>
      <c r="F141" s="919"/>
      <c r="G141" s="919"/>
      <c r="H141" s="914"/>
      <c r="I141" s="839"/>
      <c r="J141" s="839"/>
      <c r="K141" s="839"/>
      <c r="L141" s="920"/>
      <c r="M141" s="452"/>
      <c r="N141" s="921"/>
      <c r="O141" s="851"/>
      <c r="P141" s="809"/>
      <c r="Q141" s="915"/>
      <c r="R141" s="915"/>
      <c r="S141" s="809"/>
      <c r="T141" s="352"/>
      <c r="U141" s="352"/>
      <c r="V141" s="352"/>
      <c r="W141" s="352"/>
      <c r="X141" s="401"/>
      <c r="Y141" s="401"/>
      <c r="Z141" s="401"/>
      <c r="AA141" s="401"/>
      <c r="AB141" s="401"/>
    </row>
    <row r="142">
      <c r="A142" s="922" t="s">
        <v>5210</v>
      </c>
      <c r="B142" s="835" t="s">
        <v>5173</v>
      </c>
      <c r="C142" s="835"/>
      <c r="D142" s="835"/>
      <c r="E142" s="835" t="s">
        <v>5174</v>
      </c>
      <c r="F142" s="914" t="s">
        <v>5211</v>
      </c>
      <c r="G142" s="835" t="s">
        <v>5212</v>
      </c>
      <c r="H142" s="835" t="s">
        <v>5213</v>
      </c>
      <c r="I142" s="923"/>
      <c r="J142" s="923"/>
      <c r="K142" s="923"/>
      <c r="L142" s="452"/>
      <c r="M142" s="840"/>
      <c r="N142" s="851"/>
      <c r="O142" s="851"/>
      <c r="P142" s="920"/>
      <c r="Q142" s="915"/>
      <c r="R142" s="915"/>
      <c r="S142" s="920"/>
      <c r="T142" s="404"/>
      <c r="U142" s="404"/>
      <c r="V142" s="404"/>
      <c r="W142" s="404"/>
      <c r="X142" s="411"/>
      <c r="Y142" s="411"/>
      <c r="Z142" s="411"/>
      <c r="AA142" s="411"/>
      <c r="AB142" s="411"/>
    </row>
    <row r="143">
      <c r="A143" s="922" t="s">
        <v>5214</v>
      </c>
      <c r="B143" s="835" t="s">
        <v>5188</v>
      </c>
      <c r="C143" s="835"/>
      <c r="D143" s="835"/>
      <c r="E143" s="835" t="s">
        <v>5189</v>
      </c>
      <c r="F143" s="835" t="s">
        <v>5215</v>
      </c>
      <c r="G143" s="913"/>
      <c r="H143" s="914" t="s">
        <v>5216</v>
      </c>
      <c r="I143" s="923"/>
      <c r="J143" s="923"/>
      <c r="K143" s="923"/>
      <c r="L143" s="452"/>
      <c r="M143" s="920"/>
      <c r="N143" s="851"/>
      <c r="O143" s="851"/>
      <c r="P143" s="920"/>
      <c r="Q143" s="915"/>
      <c r="R143" s="915"/>
      <c r="S143" s="920"/>
      <c r="T143" s="404"/>
      <c r="U143" s="404"/>
      <c r="V143" s="404"/>
      <c r="W143" s="404"/>
      <c r="X143" s="411"/>
      <c r="Y143" s="411"/>
      <c r="Z143" s="411"/>
      <c r="AA143" s="411"/>
      <c r="AB143" s="411"/>
    </row>
    <row r="144">
      <c r="A144" s="922" t="s">
        <v>5217</v>
      </c>
      <c r="B144" s="835" t="s">
        <v>5188</v>
      </c>
      <c r="C144" s="835"/>
      <c r="D144" s="835"/>
      <c r="E144" s="835" t="s">
        <v>5193</v>
      </c>
      <c r="F144" s="835" t="s">
        <v>5215</v>
      </c>
      <c r="G144" s="913"/>
      <c r="H144" s="914" t="s">
        <v>5216</v>
      </c>
      <c r="I144" s="923"/>
      <c r="J144" s="923"/>
      <c r="K144" s="923"/>
      <c r="L144" s="452"/>
      <c r="M144" s="920"/>
      <c r="N144" s="851"/>
      <c r="O144" s="851"/>
      <c r="P144" s="920"/>
      <c r="Q144" s="915"/>
      <c r="R144" s="915"/>
      <c r="S144" s="920"/>
      <c r="T144" s="404"/>
      <c r="U144" s="404"/>
      <c r="V144" s="404"/>
      <c r="W144" s="404"/>
      <c r="X144" s="411"/>
      <c r="Y144" s="411"/>
      <c r="Z144" s="411"/>
      <c r="AA144" s="411"/>
      <c r="AB144" s="411"/>
    </row>
    <row r="145">
      <c r="A145" s="922" t="s">
        <v>5218</v>
      </c>
      <c r="B145" s="835" t="s">
        <v>5188</v>
      </c>
      <c r="C145" s="835"/>
      <c r="D145" s="835"/>
      <c r="E145" s="835" t="s">
        <v>5195</v>
      </c>
      <c r="F145" s="835" t="s">
        <v>5215</v>
      </c>
      <c r="G145" s="913"/>
      <c r="H145" s="914" t="s">
        <v>5216</v>
      </c>
      <c r="I145" s="923"/>
      <c r="J145" s="923"/>
      <c r="K145" s="923"/>
      <c r="L145" s="452"/>
      <c r="M145" s="920"/>
      <c r="N145" s="851"/>
      <c r="O145" s="851"/>
      <c r="P145" s="920"/>
      <c r="Q145" s="915"/>
      <c r="R145" s="915"/>
      <c r="S145" s="920"/>
      <c r="T145" s="404"/>
      <c r="U145" s="404"/>
      <c r="V145" s="404"/>
      <c r="W145" s="404"/>
      <c r="X145" s="411"/>
      <c r="Y145" s="411"/>
      <c r="Z145" s="411"/>
      <c r="AA145" s="411"/>
      <c r="AB145" s="411"/>
    </row>
    <row r="146">
      <c r="A146" s="922" t="s">
        <v>5219</v>
      </c>
      <c r="B146" s="835" t="s">
        <v>5197</v>
      </c>
      <c r="C146" s="835"/>
      <c r="D146" s="835"/>
      <c r="E146" s="835" t="s">
        <v>5198</v>
      </c>
      <c r="F146" s="835" t="s">
        <v>5215</v>
      </c>
      <c r="G146" s="913"/>
      <c r="H146" s="914" t="s">
        <v>5216</v>
      </c>
      <c r="I146" s="923"/>
      <c r="J146" s="923"/>
      <c r="K146" s="923"/>
      <c r="L146" s="452"/>
      <c r="M146" s="920"/>
      <c r="N146" s="851"/>
      <c r="O146" s="851"/>
      <c r="P146" s="920"/>
      <c r="Q146" s="915"/>
      <c r="R146" s="915"/>
      <c r="S146" s="920"/>
      <c r="T146" s="404"/>
      <c r="U146" s="404"/>
      <c r="V146" s="404"/>
      <c r="W146" s="404"/>
      <c r="X146" s="411"/>
      <c r="Y146" s="411"/>
      <c r="Z146" s="411"/>
      <c r="AA146" s="411"/>
      <c r="AB146" s="411"/>
    </row>
    <row r="147">
      <c r="A147" s="922" t="s">
        <v>5220</v>
      </c>
      <c r="B147" s="835" t="s">
        <v>5197</v>
      </c>
      <c r="C147" s="835"/>
      <c r="D147" s="835"/>
      <c r="E147" s="835" t="s">
        <v>5202</v>
      </c>
      <c r="F147" s="835" t="s">
        <v>5215</v>
      </c>
      <c r="G147" s="913"/>
      <c r="H147" s="914" t="s">
        <v>5216</v>
      </c>
      <c r="I147" s="923"/>
      <c r="J147" s="923"/>
      <c r="K147" s="923"/>
      <c r="L147" s="452"/>
      <c r="M147" s="920"/>
      <c r="N147" s="851"/>
      <c r="O147" s="851"/>
      <c r="P147" s="920"/>
      <c r="Q147" s="915"/>
      <c r="R147" s="915"/>
      <c r="S147" s="920"/>
      <c r="T147" s="404"/>
      <c r="U147" s="404"/>
      <c r="V147" s="404"/>
      <c r="W147" s="404"/>
      <c r="X147" s="411"/>
      <c r="Y147" s="411"/>
      <c r="Z147" s="411"/>
      <c r="AA147" s="411"/>
      <c r="AB147" s="411"/>
    </row>
    <row r="148">
      <c r="A148" s="922" t="s">
        <v>5221</v>
      </c>
      <c r="B148" s="835" t="s">
        <v>5188</v>
      </c>
      <c r="C148" s="835"/>
      <c r="D148" s="835"/>
      <c r="E148" s="835" t="s">
        <v>5222</v>
      </c>
      <c r="F148" s="835" t="s">
        <v>5215</v>
      </c>
      <c r="G148" s="913"/>
      <c r="H148" s="914" t="s">
        <v>5216</v>
      </c>
      <c r="I148" s="923"/>
      <c r="J148" s="923"/>
      <c r="K148" s="923"/>
      <c r="L148" s="452"/>
      <c r="M148" s="920"/>
      <c r="N148" s="851"/>
      <c r="O148" s="851"/>
      <c r="P148" s="920"/>
      <c r="Q148" s="915"/>
      <c r="R148" s="915"/>
      <c r="S148" s="920"/>
      <c r="T148" s="404"/>
      <c r="U148" s="404"/>
      <c r="V148" s="404"/>
      <c r="W148" s="404"/>
      <c r="X148" s="411"/>
      <c r="Y148" s="411"/>
      <c r="Z148" s="411"/>
      <c r="AA148" s="411"/>
      <c r="AB148" s="411"/>
    </row>
    <row r="149">
      <c r="A149" s="922" t="s">
        <v>5223</v>
      </c>
      <c r="B149" s="835" t="s">
        <v>5188</v>
      </c>
      <c r="C149" s="835"/>
      <c r="D149" s="835"/>
      <c r="E149" s="835" t="s">
        <v>5224</v>
      </c>
      <c r="F149" s="835" t="s">
        <v>5215</v>
      </c>
      <c r="G149" s="913"/>
      <c r="H149" s="914" t="s">
        <v>5216</v>
      </c>
      <c r="I149" s="923"/>
      <c r="J149" s="923"/>
      <c r="K149" s="923"/>
      <c r="L149" s="452"/>
      <c r="M149" s="920"/>
      <c r="N149" s="851"/>
      <c r="O149" s="851"/>
      <c r="P149" s="920"/>
      <c r="Q149" s="915"/>
      <c r="R149" s="915"/>
      <c r="S149" s="920"/>
      <c r="T149" s="404"/>
      <c r="U149" s="404"/>
      <c r="V149" s="404"/>
      <c r="W149" s="404"/>
      <c r="X149" s="411"/>
      <c r="Y149" s="411"/>
      <c r="Z149" s="411"/>
      <c r="AA149" s="411"/>
      <c r="AB149" s="411"/>
    </row>
    <row r="150">
      <c r="A150" s="922" t="s">
        <v>5225</v>
      </c>
      <c r="B150" s="835" t="s">
        <v>5188</v>
      </c>
      <c r="C150" s="835"/>
      <c r="D150" s="835"/>
      <c r="E150" s="835" t="s">
        <v>5226</v>
      </c>
      <c r="F150" s="835" t="s">
        <v>5215</v>
      </c>
      <c r="G150" s="913"/>
      <c r="H150" s="914" t="s">
        <v>5216</v>
      </c>
      <c r="I150" s="923"/>
      <c r="J150" s="923"/>
      <c r="K150" s="923"/>
      <c r="L150" s="452"/>
      <c r="M150" s="920"/>
      <c r="N150" s="851"/>
      <c r="O150" s="851"/>
      <c r="P150" s="920"/>
      <c r="Q150" s="915"/>
      <c r="R150" s="915"/>
      <c r="S150" s="920"/>
      <c r="T150" s="404"/>
      <c r="U150" s="404"/>
      <c r="V150" s="404"/>
      <c r="W150" s="404"/>
      <c r="X150" s="411"/>
      <c r="Y150" s="411"/>
      <c r="Z150" s="411"/>
      <c r="AA150" s="411"/>
      <c r="AB150" s="411"/>
    </row>
    <row r="151">
      <c r="A151" s="922" t="s">
        <v>5227</v>
      </c>
      <c r="B151" s="835" t="s">
        <v>5197</v>
      </c>
      <c r="C151" s="835"/>
      <c r="D151" s="835"/>
      <c r="E151" s="835" t="s">
        <v>5228</v>
      </c>
      <c r="F151" s="835" t="s">
        <v>5215</v>
      </c>
      <c r="G151" s="913"/>
      <c r="H151" s="914" t="s">
        <v>5216</v>
      </c>
      <c r="I151" s="923"/>
      <c r="J151" s="923"/>
      <c r="K151" s="923"/>
      <c r="L151" s="452"/>
      <c r="M151" s="920"/>
      <c r="N151" s="851"/>
      <c r="O151" s="851"/>
      <c r="P151" s="920"/>
      <c r="Q151" s="915"/>
      <c r="R151" s="915"/>
      <c r="S151" s="920"/>
      <c r="T151" s="404"/>
      <c r="U151" s="404"/>
      <c r="V151" s="404"/>
      <c r="W151" s="404"/>
      <c r="X151" s="411"/>
      <c r="Y151" s="411"/>
      <c r="Z151" s="411"/>
      <c r="AA151" s="411"/>
      <c r="AB151" s="411"/>
    </row>
    <row r="152">
      <c r="A152" s="922" t="s">
        <v>5229</v>
      </c>
      <c r="B152" s="835" t="s">
        <v>5197</v>
      </c>
      <c r="C152" s="835"/>
      <c r="D152" s="835"/>
      <c r="E152" s="835" t="s">
        <v>5230</v>
      </c>
      <c r="F152" s="835" t="s">
        <v>5215</v>
      </c>
      <c r="G152" s="913"/>
      <c r="H152" s="914" t="s">
        <v>5216</v>
      </c>
      <c r="I152" s="923"/>
      <c r="J152" s="923"/>
      <c r="K152" s="923"/>
      <c r="L152" s="452"/>
      <c r="M152" s="920"/>
      <c r="N152" s="851"/>
      <c r="O152" s="851"/>
      <c r="P152" s="920"/>
      <c r="Q152" s="915"/>
      <c r="R152" s="915"/>
      <c r="S152" s="920"/>
      <c r="T152" s="404"/>
      <c r="U152" s="404"/>
      <c r="V152" s="404"/>
      <c r="W152" s="404"/>
      <c r="X152" s="411"/>
      <c r="Y152" s="411"/>
      <c r="Z152" s="411"/>
      <c r="AA152" s="411"/>
      <c r="AB152" s="411"/>
    </row>
    <row r="153">
      <c r="A153" s="922" t="s">
        <v>5231</v>
      </c>
      <c r="B153" s="835" t="s">
        <v>5232</v>
      </c>
      <c r="C153" s="835"/>
      <c r="D153" s="835"/>
      <c r="E153" s="835" t="s">
        <v>5205</v>
      </c>
      <c r="F153" s="835" t="s">
        <v>5215</v>
      </c>
      <c r="G153" s="835" t="s">
        <v>5206</v>
      </c>
      <c r="H153" s="835" t="s">
        <v>5207</v>
      </c>
      <c r="I153" s="841"/>
      <c r="J153" s="841"/>
      <c r="K153" s="923">
        <v>43719.0</v>
      </c>
      <c r="L153" s="918" t="s">
        <v>47</v>
      </c>
      <c r="M153" s="920" t="s">
        <v>432</v>
      </c>
      <c r="N153" s="917" t="str">
        <f t="shared" ref="N153:N154" si="4">HYPERLINK("https://tangramcare.atlassian.net/browse/P2BN-94","P2BN-94")</f>
        <v>P2BN-94</v>
      </c>
      <c r="O153" s="851"/>
      <c r="P153" s="920"/>
      <c r="Q153" s="915"/>
      <c r="R153" s="915"/>
      <c r="S153" s="920"/>
      <c r="T153" s="404"/>
      <c r="U153" s="404"/>
      <c r="V153" s="404"/>
      <c r="W153" s="404"/>
      <c r="X153" s="411"/>
      <c r="Y153" s="411"/>
      <c r="Z153" s="411"/>
      <c r="AA153" s="411"/>
      <c r="AB153" s="411"/>
    </row>
    <row r="154">
      <c r="A154" s="922" t="s">
        <v>5233</v>
      </c>
      <c r="B154" s="835" t="s">
        <v>5234</v>
      </c>
      <c r="C154" s="835"/>
      <c r="D154" s="835"/>
      <c r="E154" s="835" t="s">
        <v>5205</v>
      </c>
      <c r="F154" s="835" t="s">
        <v>5215</v>
      </c>
      <c r="G154" s="835" t="s">
        <v>5235</v>
      </c>
      <c r="H154" s="835" t="s">
        <v>5236</v>
      </c>
      <c r="I154" s="841"/>
      <c r="J154" s="841"/>
      <c r="K154" s="923">
        <v>43719.0</v>
      </c>
      <c r="L154" s="918" t="s">
        <v>47</v>
      </c>
      <c r="M154" s="920" t="s">
        <v>432</v>
      </c>
      <c r="N154" s="917" t="str">
        <f t="shared" si="4"/>
        <v>P2BN-94</v>
      </c>
      <c r="O154" s="851"/>
      <c r="P154" s="920"/>
      <c r="Q154" s="915"/>
      <c r="R154" s="915"/>
      <c r="S154" s="920"/>
      <c r="T154" s="404"/>
      <c r="U154" s="404"/>
      <c r="V154" s="404"/>
      <c r="W154" s="404"/>
      <c r="X154" s="411"/>
      <c r="Y154" s="411"/>
      <c r="Z154" s="411"/>
      <c r="AA154" s="411"/>
      <c r="AB154" s="411"/>
    </row>
    <row r="155">
      <c r="A155" s="922" t="s">
        <v>5237</v>
      </c>
      <c r="B155" s="835" t="s">
        <v>5209</v>
      </c>
      <c r="C155" s="919"/>
      <c r="D155" s="919"/>
      <c r="E155" s="919"/>
      <c r="F155" s="919"/>
      <c r="G155" s="919"/>
      <c r="H155" s="919"/>
      <c r="I155" s="841"/>
      <c r="J155" s="841"/>
      <c r="K155" s="841"/>
      <c r="L155" s="920"/>
      <c r="M155" s="840"/>
      <c r="N155" s="921"/>
      <c r="O155" s="851"/>
      <c r="P155" s="920"/>
      <c r="Q155" s="915"/>
      <c r="R155" s="915"/>
      <c r="S155" s="920"/>
      <c r="T155" s="404"/>
      <c r="U155" s="404"/>
      <c r="V155" s="404"/>
      <c r="W155" s="404"/>
      <c r="X155" s="411"/>
      <c r="Y155" s="411"/>
      <c r="Z155" s="411"/>
      <c r="AA155" s="411"/>
      <c r="AB155" s="411"/>
    </row>
    <row r="156">
      <c r="A156" s="922" t="s">
        <v>5238</v>
      </c>
      <c r="B156" s="835" t="s">
        <v>5239</v>
      </c>
      <c r="C156" s="919"/>
      <c r="D156" s="919"/>
      <c r="E156" s="919"/>
      <c r="F156" s="919"/>
      <c r="G156" s="919"/>
      <c r="H156" s="919"/>
      <c r="I156" s="841"/>
      <c r="J156" s="841"/>
      <c r="K156" s="841"/>
      <c r="L156" s="920"/>
      <c r="M156" s="840"/>
      <c r="N156" s="921"/>
      <c r="O156" s="851"/>
      <c r="P156" s="920"/>
      <c r="Q156" s="915"/>
      <c r="R156" s="915"/>
      <c r="S156" s="920"/>
      <c r="T156" s="404"/>
      <c r="U156" s="404"/>
      <c r="V156" s="404"/>
      <c r="W156" s="404"/>
      <c r="X156" s="411"/>
      <c r="Y156" s="411"/>
      <c r="Z156" s="411"/>
      <c r="AA156" s="411"/>
      <c r="AB156" s="411"/>
    </row>
    <row r="157">
      <c r="A157" s="912" t="s">
        <v>5240</v>
      </c>
      <c r="B157" s="809" t="s">
        <v>5241</v>
      </c>
      <c r="C157" s="809" t="s">
        <v>5242</v>
      </c>
      <c r="D157" s="809"/>
      <c r="E157" s="809" t="s">
        <v>5243</v>
      </c>
      <c r="F157" s="809" t="s">
        <v>5244</v>
      </c>
      <c r="G157" s="809" t="s">
        <v>5245</v>
      </c>
      <c r="H157" s="452" t="s">
        <v>5246</v>
      </c>
      <c r="I157" s="876">
        <v>43768.0</v>
      </c>
      <c r="J157" s="452" t="s">
        <v>432</v>
      </c>
      <c r="K157" s="839">
        <v>43777.0</v>
      </c>
      <c r="L157" s="452" t="s">
        <v>47</v>
      </c>
      <c r="M157" s="452" t="s">
        <v>97</v>
      </c>
      <c r="N157" s="808"/>
      <c r="O157" s="808"/>
      <c r="P157" s="809"/>
      <c r="Q157" s="809"/>
      <c r="R157" s="809"/>
      <c r="S157" s="809"/>
      <c r="T157" s="613"/>
      <c r="U157" s="613"/>
      <c r="V157" s="352"/>
      <c r="W157" s="352"/>
      <c r="X157" s="401"/>
      <c r="Y157" s="401"/>
      <c r="Z157" s="401"/>
      <c r="AA157" s="401"/>
      <c r="AB157" s="401"/>
    </row>
    <row r="158">
      <c r="A158" s="912" t="s">
        <v>5247</v>
      </c>
      <c r="B158" s="809" t="s">
        <v>5241</v>
      </c>
      <c r="C158" s="809" t="s">
        <v>5242</v>
      </c>
      <c r="D158" s="809"/>
      <c r="E158" s="809" t="s">
        <v>5248</v>
      </c>
      <c r="F158" s="809" t="s">
        <v>5244</v>
      </c>
      <c r="G158" s="809" t="s">
        <v>5249</v>
      </c>
      <c r="H158" s="452" t="s">
        <v>5250</v>
      </c>
      <c r="I158" s="452" t="s">
        <v>5251</v>
      </c>
      <c r="J158" s="807" t="s">
        <v>595</v>
      </c>
      <c r="K158" s="839">
        <v>43777.0</v>
      </c>
      <c r="L158" s="452" t="s">
        <v>47</v>
      </c>
      <c r="M158" s="452" t="s">
        <v>97</v>
      </c>
      <c r="N158" s="808"/>
      <c r="O158" s="808"/>
      <c r="P158" s="809"/>
      <c r="Q158" s="809"/>
      <c r="R158" s="809"/>
      <c r="S158" s="809"/>
      <c r="T158" s="613"/>
      <c r="U158" s="613"/>
      <c r="V158" s="352"/>
      <c r="W158" s="352"/>
      <c r="X158" s="401"/>
      <c r="Y158" s="401"/>
      <c r="Z158" s="401"/>
      <c r="AA158" s="401"/>
      <c r="AB158" s="401"/>
    </row>
    <row r="159">
      <c r="A159" s="912" t="s">
        <v>5252</v>
      </c>
      <c r="B159" s="809" t="s">
        <v>5241</v>
      </c>
      <c r="C159" s="809" t="s">
        <v>5242</v>
      </c>
      <c r="D159" s="809"/>
      <c r="E159" s="809" t="s">
        <v>5253</v>
      </c>
      <c r="F159" s="809" t="s">
        <v>5244</v>
      </c>
      <c r="G159" s="809" t="s">
        <v>5254</v>
      </c>
      <c r="H159" s="452" t="s">
        <v>5255</v>
      </c>
      <c r="I159" s="452" t="s">
        <v>5251</v>
      </c>
      <c r="J159" s="807" t="s">
        <v>595</v>
      </c>
      <c r="K159" s="839">
        <v>43777.0</v>
      </c>
      <c r="L159" s="452" t="s">
        <v>47</v>
      </c>
      <c r="M159" s="452" t="s">
        <v>97</v>
      </c>
      <c r="N159" s="808"/>
      <c r="O159" s="808"/>
      <c r="P159" s="809"/>
      <c r="Q159" s="809"/>
      <c r="R159" s="809"/>
      <c r="S159" s="809"/>
      <c r="T159" s="613"/>
      <c r="U159" s="613"/>
      <c r="V159" s="352"/>
      <c r="W159" s="352"/>
      <c r="X159" s="401"/>
      <c r="Y159" s="401"/>
      <c r="Z159" s="401"/>
      <c r="AA159" s="401"/>
      <c r="AB159" s="401"/>
    </row>
    <row r="160">
      <c r="A160" s="912" t="s">
        <v>5256</v>
      </c>
      <c r="B160" s="809" t="s">
        <v>5241</v>
      </c>
      <c r="C160" s="809" t="s">
        <v>5242</v>
      </c>
      <c r="D160" s="809"/>
      <c r="E160" s="809" t="s">
        <v>5257</v>
      </c>
      <c r="F160" s="809" t="s">
        <v>5244</v>
      </c>
      <c r="G160" s="809" t="s">
        <v>5258</v>
      </c>
      <c r="H160" s="809" t="s">
        <v>5259</v>
      </c>
      <c r="I160" s="807" t="s">
        <v>5260</v>
      </c>
      <c r="J160" s="807" t="s">
        <v>595</v>
      </c>
      <c r="K160" s="839">
        <v>43777.0</v>
      </c>
      <c r="L160" s="452" t="s">
        <v>123</v>
      </c>
      <c r="M160" s="452" t="s">
        <v>97</v>
      </c>
      <c r="N160" s="808"/>
      <c r="O160" s="452" t="s">
        <v>898</v>
      </c>
      <c r="P160" s="809"/>
      <c r="Q160" s="809"/>
      <c r="R160" s="809"/>
      <c r="S160" s="809"/>
      <c r="T160" s="613"/>
      <c r="U160" s="613"/>
      <c r="V160" s="352"/>
      <c r="W160" s="352"/>
      <c r="X160" s="401"/>
      <c r="Y160" s="401"/>
      <c r="Z160" s="401"/>
      <c r="AA160" s="401"/>
      <c r="AB160" s="401"/>
    </row>
    <row r="161">
      <c r="A161" s="912" t="s">
        <v>5261</v>
      </c>
      <c r="B161" s="809" t="s">
        <v>5241</v>
      </c>
      <c r="C161" s="809" t="s">
        <v>5242</v>
      </c>
      <c r="D161" s="809"/>
      <c r="E161" s="809" t="s">
        <v>5262</v>
      </c>
      <c r="F161" s="809" t="s">
        <v>5244</v>
      </c>
      <c r="G161" s="809" t="s">
        <v>5258</v>
      </c>
      <c r="H161" s="809" t="s">
        <v>5259</v>
      </c>
      <c r="I161" s="807" t="s">
        <v>5260</v>
      </c>
      <c r="J161" s="807" t="s">
        <v>595</v>
      </c>
      <c r="K161" s="839">
        <v>43777.0</v>
      </c>
      <c r="L161" s="452" t="s">
        <v>123</v>
      </c>
      <c r="M161" s="452" t="s">
        <v>97</v>
      </c>
      <c r="N161" s="808"/>
      <c r="O161" s="452" t="s">
        <v>898</v>
      </c>
      <c r="P161" s="809"/>
      <c r="Q161" s="809"/>
      <c r="R161" s="809"/>
      <c r="S161" s="809"/>
      <c r="T161" s="613"/>
      <c r="U161" s="613"/>
      <c r="V161" s="352"/>
      <c r="W161" s="352"/>
      <c r="X161" s="401"/>
      <c r="Y161" s="401"/>
      <c r="Z161" s="401"/>
      <c r="AA161" s="401"/>
      <c r="AB161" s="401"/>
    </row>
    <row r="162">
      <c r="A162" s="912" t="s">
        <v>5263</v>
      </c>
      <c r="B162" s="809" t="s">
        <v>5241</v>
      </c>
      <c r="C162" s="809" t="s">
        <v>5242</v>
      </c>
      <c r="D162" s="809"/>
      <c r="E162" s="809" t="s">
        <v>5264</v>
      </c>
      <c r="F162" s="809" t="s">
        <v>5265</v>
      </c>
      <c r="G162" s="809" t="s">
        <v>5266</v>
      </c>
      <c r="H162" s="452" t="s">
        <v>5267</v>
      </c>
      <c r="I162" s="807" t="s">
        <v>5260</v>
      </c>
      <c r="J162" s="807" t="s">
        <v>595</v>
      </c>
      <c r="K162" s="839">
        <v>43777.0</v>
      </c>
      <c r="L162" s="452" t="s">
        <v>47</v>
      </c>
      <c r="M162" s="452" t="s">
        <v>97</v>
      </c>
      <c r="N162" s="808"/>
      <c r="O162" s="808"/>
      <c r="P162" s="452" t="s">
        <v>96</v>
      </c>
      <c r="Q162" s="452" t="s">
        <v>249</v>
      </c>
      <c r="R162" s="452" t="s">
        <v>98</v>
      </c>
      <c r="S162" s="453">
        <v>43770.0</v>
      </c>
      <c r="T162" s="613"/>
      <c r="U162" s="613"/>
      <c r="V162" s="352"/>
      <c r="W162" s="352"/>
      <c r="X162" s="401"/>
      <c r="Y162" s="401"/>
      <c r="Z162" s="401"/>
      <c r="AA162" s="401"/>
      <c r="AB162" s="401"/>
    </row>
    <row r="163">
      <c r="A163" s="912" t="s">
        <v>5268</v>
      </c>
      <c r="B163" s="809" t="s">
        <v>5241</v>
      </c>
      <c r="C163" s="809" t="s">
        <v>5242</v>
      </c>
      <c r="D163" s="809"/>
      <c r="E163" s="809" t="s">
        <v>5269</v>
      </c>
      <c r="F163" s="809" t="s">
        <v>5265</v>
      </c>
      <c r="G163" s="809" t="s">
        <v>5270</v>
      </c>
      <c r="H163" s="452" t="s">
        <v>5271</v>
      </c>
      <c r="I163" s="807" t="s">
        <v>5260</v>
      </c>
      <c r="J163" s="807" t="s">
        <v>595</v>
      </c>
      <c r="K163" s="839">
        <v>43777.0</v>
      </c>
      <c r="L163" s="452" t="s">
        <v>47</v>
      </c>
      <c r="M163" s="452" t="s">
        <v>97</v>
      </c>
      <c r="N163" s="808"/>
      <c r="O163" s="808"/>
      <c r="P163" s="452" t="s">
        <v>96</v>
      </c>
      <c r="Q163" s="452" t="s">
        <v>249</v>
      </c>
      <c r="R163" s="452" t="s">
        <v>98</v>
      </c>
      <c r="S163" s="453">
        <v>43770.0</v>
      </c>
      <c r="T163" s="613"/>
      <c r="U163" s="613"/>
      <c r="V163" s="352"/>
      <c r="W163" s="352"/>
      <c r="X163" s="401"/>
      <c r="Y163" s="401"/>
      <c r="Z163" s="401"/>
      <c r="AA163" s="401"/>
      <c r="AB163" s="401"/>
    </row>
    <row r="164">
      <c r="A164" s="912" t="s">
        <v>5272</v>
      </c>
      <c r="B164" s="809" t="s">
        <v>5241</v>
      </c>
      <c r="C164" s="809" t="s">
        <v>5242</v>
      </c>
      <c r="D164" s="809"/>
      <c r="E164" s="809" t="s">
        <v>5273</v>
      </c>
      <c r="F164" s="809" t="s">
        <v>5265</v>
      </c>
      <c r="G164" s="809" t="s">
        <v>5274</v>
      </c>
      <c r="H164" s="809" t="s">
        <v>5275</v>
      </c>
      <c r="I164" s="807" t="s">
        <v>5260</v>
      </c>
      <c r="J164" s="807" t="s">
        <v>595</v>
      </c>
      <c r="K164" s="839">
        <v>43777.0</v>
      </c>
      <c r="L164" s="452" t="s">
        <v>47</v>
      </c>
      <c r="M164" s="452" t="s">
        <v>97</v>
      </c>
      <c r="N164" s="808"/>
      <c r="O164" s="808"/>
      <c r="P164" s="452" t="s">
        <v>96</v>
      </c>
      <c r="Q164" s="452" t="s">
        <v>249</v>
      </c>
      <c r="R164" s="452" t="s">
        <v>98</v>
      </c>
      <c r="S164" s="453">
        <v>43770.0</v>
      </c>
      <c r="T164" s="613"/>
      <c r="U164" s="613"/>
      <c r="V164" s="352"/>
      <c r="W164" s="352"/>
      <c r="X164" s="401"/>
      <c r="Y164" s="401"/>
      <c r="Z164" s="401"/>
      <c r="AA164" s="401"/>
      <c r="AB164" s="401"/>
    </row>
    <row r="165">
      <c r="A165" s="912" t="s">
        <v>5276</v>
      </c>
      <c r="B165" s="809" t="s">
        <v>5241</v>
      </c>
      <c r="C165" s="809" t="s">
        <v>5242</v>
      </c>
      <c r="D165" s="809"/>
      <c r="E165" s="809" t="s">
        <v>5277</v>
      </c>
      <c r="F165" s="809" t="s">
        <v>5278</v>
      </c>
      <c r="G165" s="809" t="s">
        <v>5279</v>
      </c>
      <c r="H165" s="809" t="s">
        <v>5280</v>
      </c>
      <c r="I165" s="807" t="s">
        <v>5260</v>
      </c>
      <c r="J165" s="807" t="s">
        <v>595</v>
      </c>
      <c r="K165" s="839">
        <v>43777.0</v>
      </c>
      <c r="L165" s="452" t="s">
        <v>47</v>
      </c>
      <c r="M165" s="452" t="s">
        <v>97</v>
      </c>
      <c r="N165" s="808"/>
      <c r="O165" s="808"/>
      <c r="P165" s="452" t="s">
        <v>96</v>
      </c>
      <c r="Q165" s="452" t="s">
        <v>249</v>
      </c>
      <c r="R165" s="452" t="s">
        <v>98</v>
      </c>
      <c r="S165" s="453">
        <v>43770.0</v>
      </c>
      <c r="T165" s="613"/>
      <c r="U165" s="613"/>
      <c r="V165" s="352"/>
      <c r="W165" s="352"/>
      <c r="X165" s="401"/>
      <c r="Y165" s="401"/>
      <c r="Z165" s="401"/>
      <c r="AA165" s="401"/>
      <c r="AB165" s="401"/>
    </row>
    <row r="166">
      <c r="A166" s="912" t="s">
        <v>5281</v>
      </c>
      <c r="B166" s="809" t="s">
        <v>5241</v>
      </c>
      <c r="C166" s="809" t="s">
        <v>5242</v>
      </c>
      <c r="D166" s="809"/>
      <c r="E166" s="809" t="s">
        <v>5282</v>
      </c>
      <c r="F166" s="809" t="s">
        <v>5265</v>
      </c>
      <c r="G166" s="809" t="s">
        <v>5283</v>
      </c>
      <c r="H166" s="809" t="s">
        <v>5284</v>
      </c>
      <c r="I166" s="807" t="s">
        <v>5260</v>
      </c>
      <c r="J166" s="807" t="s">
        <v>595</v>
      </c>
      <c r="K166" s="839">
        <v>43777.0</v>
      </c>
      <c r="L166" s="452" t="s">
        <v>47</v>
      </c>
      <c r="M166" s="452" t="s">
        <v>97</v>
      </c>
      <c r="N166" s="808"/>
      <c r="O166" s="808"/>
      <c r="P166" s="452" t="s">
        <v>96</v>
      </c>
      <c r="Q166" s="452" t="s">
        <v>249</v>
      </c>
      <c r="R166" s="452" t="s">
        <v>98</v>
      </c>
      <c r="S166" s="453">
        <v>43770.0</v>
      </c>
      <c r="T166" s="613"/>
      <c r="U166" s="613"/>
      <c r="V166" s="352"/>
      <c r="W166" s="352"/>
      <c r="X166" s="401"/>
      <c r="Y166" s="401"/>
      <c r="Z166" s="401"/>
      <c r="AA166" s="401"/>
      <c r="AB166" s="401"/>
    </row>
    <row r="167">
      <c r="A167" s="912" t="s">
        <v>5285</v>
      </c>
      <c r="B167" s="809" t="s">
        <v>5241</v>
      </c>
      <c r="C167" s="809" t="s">
        <v>5242</v>
      </c>
      <c r="D167" s="809"/>
      <c r="E167" s="809" t="s">
        <v>5286</v>
      </c>
      <c r="F167" s="809" t="s">
        <v>5265</v>
      </c>
      <c r="G167" s="809" t="s">
        <v>5287</v>
      </c>
      <c r="H167" s="809" t="s">
        <v>5288</v>
      </c>
      <c r="I167" s="807" t="s">
        <v>5260</v>
      </c>
      <c r="J167" s="807" t="s">
        <v>595</v>
      </c>
      <c r="K167" s="839">
        <v>43777.0</v>
      </c>
      <c r="L167" s="452" t="s">
        <v>47</v>
      </c>
      <c r="M167" s="452" t="s">
        <v>97</v>
      </c>
      <c r="N167" s="808"/>
      <c r="O167" s="808"/>
      <c r="P167" s="452" t="s">
        <v>96</v>
      </c>
      <c r="Q167" s="452" t="s">
        <v>249</v>
      </c>
      <c r="R167" s="452" t="s">
        <v>98</v>
      </c>
      <c r="S167" s="453">
        <v>43770.0</v>
      </c>
      <c r="T167" s="613"/>
      <c r="U167" s="613"/>
      <c r="V167" s="352"/>
      <c r="W167" s="352"/>
      <c r="X167" s="401"/>
      <c r="Y167" s="401"/>
      <c r="Z167" s="401"/>
      <c r="AA167" s="401"/>
      <c r="AB167" s="401"/>
    </row>
    <row r="168">
      <c r="A168" s="912" t="s">
        <v>5289</v>
      </c>
      <c r="B168" s="809" t="s">
        <v>5241</v>
      </c>
      <c r="C168" s="809" t="s">
        <v>5242</v>
      </c>
      <c r="D168" s="809"/>
      <c r="E168" s="809" t="s">
        <v>5290</v>
      </c>
      <c r="F168" s="809" t="s">
        <v>5291</v>
      </c>
      <c r="G168" s="809" t="s">
        <v>5270</v>
      </c>
      <c r="H168" s="809" t="s">
        <v>5292</v>
      </c>
      <c r="I168" s="807" t="s">
        <v>5260</v>
      </c>
      <c r="J168" s="807" t="s">
        <v>595</v>
      </c>
      <c r="K168" s="839">
        <v>43777.0</v>
      </c>
      <c r="L168" s="452" t="s">
        <v>47</v>
      </c>
      <c r="M168" s="452" t="s">
        <v>97</v>
      </c>
      <c r="N168" s="808"/>
      <c r="O168" s="808"/>
      <c r="P168" s="452" t="s">
        <v>96</v>
      </c>
      <c r="Q168" s="452" t="s">
        <v>249</v>
      </c>
      <c r="R168" s="452" t="s">
        <v>98</v>
      </c>
      <c r="S168" s="453">
        <v>43770.0</v>
      </c>
      <c r="T168" s="613"/>
      <c r="U168" s="613"/>
      <c r="V168" s="352"/>
      <c r="W168" s="352"/>
      <c r="X168" s="401"/>
      <c r="Y168" s="401"/>
      <c r="Z168" s="401"/>
      <c r="AA168" s="401"/>
      <c r="AB168" s="401"/>
    </row>
    <row r="169">
      <c r="A169" s="924" t="s">
        <v>5293</v>
      </c>
      <c r="B169" s="809" t="s">
        <v>5241</v>
      </c>
      <c r="C169" s="809" t="s">
        <v>5242</v>
      </c>
      <c r="D169" s="809"/>
      <c r="E169" s="452" t="s">
        <v>5253</v>
      </c>
      <c r="F169" s="809" t="s">
        <v>5244</v>
      </c>
      <c r="G169" s="452" t="s">
        <v>5294</v>
      </c>
      <c r="H169" s="452" t="s">
        <v>5295</v>
      </c>
      <c r="I169" s="452" t="s">
        <v>5251</v>
      </c>
      <c r="J169" s="807" t="s">
        <v>595</v>
      </c>
      <c r="K169" s="839">
        <v>43777.0</v>
      </c>
      <c r="L169" s="452" t="s">
        <v>47</v>
      </c>
      <c r="M169" s="452" t="s">
        <v>97</v>
      </c>
      <c r="N169" s="925"/>
      <c r="O169" s="808"/>
      <c r="P169" s="809"/>
      <c r="Q169" s="890"/>
      <c r="R169" s="890"/>
      <c r="S169" s="809"/>
      <c r="T169" s="352"/>
      <c r="U169" s="352"/>
      <c r="V169" s="352"/>
      <c r="W169" s="352"/>
      <c r="X169" s="401"/>
      <c r="Y169" s="401"/>
      <c r="Z169" s="401"/>
      <c r="AA169" s="401"/>
      <c r="AB169" s="401"/>
    </row>
    <row r="170">
      <c r="A170" s="926" t="s">
        <v>5296</v>
      </c>
      <c r="B170" s="809" t="s">
        <v>5241</v>
      </c>
      <c r="C170" s="809" t="s">
        <v>5242</v>
      </c>
      <c r="D170" s="809"/>
      <c r="E170" s="281" t="s">
        <v>5297</v>
      </c>
      <c r="F170" s="452" t="s">
        <v>5298</v>
      </c>
      <c r="G170" s="281" t="s">
        <v>5299</v>
      </c>
      <c r="H170" s="281" t="s">
        <v>5300</v>
      </c>
      <c r="I170" s="454">
        <v>43790.0</v>
      </c>
      <c r="J170" s="281" t="s">
        <v>116</v>
      </c>
      <c r="K170" s="857"/>
      <c r="L170" s="352"/>
      <c r="M170" s="386"/>
      <c r="N170" s="848"/>
      <c r="O170" s="340"/>
      <c r="P170" s="352"/>
      <c r="Q170" s="853"/>
      <c r="R170" s="853"/>
      <c r="S170" s="352"/>
      <c r="T170" s="352"/>
      <c r="U170" s="352"/>
      <c r="V170" s="352"/>
      <c r="W170" s="352"/>
      <c r="X170" s="401"/>
      <c r="Y170" s="401"/>
      <c r="Z170" s="401"/>
      <c r="AA170" s="401"/>
      <c r="AB170" s="401"/>
    </row>
    <row r="171">
      <c r="A171" s="926" t="s">
        <v>5301</v>
      </c>
      <c r="B171" s="809" t="s">
        <v>5241</v>
      </c>
      <c r="C171" s="809" t="s">
        <v>5242</v>
      </c>
      <c r="D171" s="809"/>
      <c r="E171" s="281" t="s">
        <v>5297</v>
      </c>
      <c r="F171" s="452" t="s">
        <v>5302</v>
      </c>
      <c r="G171" s="281" t="s">
        <v>5299</v>
      </c>
      <c r="H171" s="281" t="s">
        <v>5303</v>
      </c>
      <c r="I171" s="454">
        <v>43790.0</v>
      </c>
      <c r="J171" s="281" t="s">
        <v>116</v>
      </c>
      <c r="K171" s="857"/>
      <c r="L171" s="352"/>
      <c r="M171" s="386"/>
      <c r="N171" s="848"/>
      <c r="O171" s="340"/>
      <c r="P171" s="352"/>
      <c r="Q171" s="853"/>
      <c r="R171" s="853"/>
      <c r="S171" s="352"/>
      <c r="T171" s="352"/>
      <c r="U171" s="352"/>
      <c r="V171" s="352"/>
      <c r="W171" s="352"/>
      <c r="X171" s="401"/>
      <c r="Y171" s="401"/>
      <c r="Z171" s="401"/>
      <c r="AA171" s="401"/>
      <c r="AB171" s="401"/>
    </row>
    <row r="172">
      <c r="A172" s="926" t="s">
        <v>5304</v>
      </c>
      <c r="B172" s="809" t="s">
        <v>5241</v>
      </c>
      <c r="C172" s="809" t="s">
        <v>5242</v>
      </c>
      <c r="D172" s="809"/>
      <c r="E172" s="281" t="s">
        <v>5305</v>
      </c>
      <c r="F172" s="452" t="s">
        <v>5306</v>
      </c>
      <c r="G172" s="281" t="s">
        <v>5299</v>
      </c>
      <c r="H172" s="281" t="s">
        <v>5307</v>
      </c>
      <c r="I172" s="454">
        <v>43790.0</v>
      </c>
      <c r="J172" s="281" t="s">
        <v>116</v>
      </c>
      <c r="K172" s="857"/>
      <c r="L172" s="352"/>
      <c r="M172" s="386"/>
      <c r="N172" s="848"/>
      <c r="O172" s="340"/>
      <c r="P172" s="352"/>
      <c r="Q172" s="853"/>
      <c r="R172" s="853"/>
      <c r="S172" s="352"/>
      <c r="T172" s="352"/>
      <c r="U172" s="352"/>
      <c r="V172" s="352"/>
      <c r="W172" s="352"/>
      <c r="X172" s="401"/>
      <c r="Y172" s="401"/>
      <c r="Z172" s="401"/>
      <c r="AA172" s="401"/>
      <c r="AB172" s="401"/>
    </row>
    <row r="173">
      <c r="A173" s="926" t="s">
        <v>5308</v>
      </c>
      <c r="B173" s="809" t="s">
        <v>5241</v>
      </c>
      <c r="C173" s="809" t="s">
        <v>5242</v>
      </c>
      <c r="D173" s="809"/>
      <c r="E173" s="281" t="s">
        <v>5309</v>
      </c>
      <c r="F173" s="452" t="s">
        <v>5310</v>
      </c>
      <c r="G173" s="281" t="s">
        <v>5299</v>
      </c>
      <c r="H173" s="281" t="s">
        <v>5311</v>
      </c>
      <c r="I173" s="454">
        <v>43790.0</v>
      </c>
      <c r="J173" s="281" t="s">
        <v>116</v>
      </c>
      <c r="K173" s="857"/>
      <c r="L173" s="352"/>
      <c r="M173" s="386"/>
      <c r="N173" s="848"/>
      <c r="O173" s="340"/>
      <c r="P173" s="352"/>
      <c r="Q173" s="853"/>
      <c r="R173" s="853"/>
      <c r="S173" s="352"/>
      <c r="T173" s="352"/>
      <c r="U173" s="352"/>
      <c r="V173" s="352"/>
      <c r="W173" s="352"/>
      <c r="X173" s="401"/>
      <c r="Y173" s="401"/>
      <c r="Z173" s="401"/>
      <c r="AA173" s="401"/>
      <c r="AB173" s="401"/>
    </row>
    <row r="174">
      <c r="A174" s="927"/>
      <c r="B174" s="329"/>
      <c r="C174" s="329"/>
      <c r="D174" s="329"/>
      <c r="E174" s="281"/>
      <c r="F174" s="329"/>
      <c r="G174" s="281"/>
      <c r="H174" s="281"/>
      <c r="I174" s="281"/>
      <c r="J174" s="928"/>
      <c r="K174" s="857"/>
      <c r="L174" s="352"/>
      <c r="M174" s="386"/>
      <c r="N174" s="848"/>
      <c r="O174" s="340"/>
      <c r="P174" s="352"/>
      <c r="Q174" s="853"/>
      <c r="R174" s="853"/>
      <c r="S174" s="352"/>
      <c r="T174" s="352"/>
      <c r="U174" s="352"/>
      <c r="V174" s="352"/>
      <c r="W174" s="352"/>
      <c r="X174" s="401"/>
      <c r="Y174" s="401"/>
      <c r="Z174" s="401"/>
      <c r="AA174" s="401"/>
      <c r="AB174" s="401"/>
    </row>
    <row r="175">
      <c r="A175" s="827" t="s">
        <v>5312</v>
      </c>
      <c r="B175" s="828"/>
      <c r="C175" s="829"/>
      <c r="D175" s="829"/>
      <c r="E175" s="829"/>
      <c r="F175" s="829"/>
      <c r="G175" s="829"/>
      <c r="H175" s="829"/>
      <c r="I175" s="830"/>
      <c r="J175" s="830"/>
      <c r="K175" s="830"/>
      <c r="L175" s="828"/>
      <c r="M175" s="828"/>
      <c r="N175" s="831"/>
      <c r="O175" s="828"/>
      <c r="P175" s="829"/>
      <c r="Q175" s="832"/>
      <c r="R175" s="832"/>
      <c r="S175" s="832"/>
      <c r="T175" s="832"/>
      <c r="U175" s="832"/>
      <c r="V175" s="832"/>
      <c r="W175" s="414"/>
      <c r="X175" s="833"/>
      <c r="Y175" s="833"/>
      <c r="Z175" s="833"/>
      <c r="AA175" s="833"/>
      <c r="AB175" s="833"/>
    </row>
    <row r="176">
      <c r="A176" s="840" t="s">
        <v>5313</v>
      </c>
      <c r="B176" s="452" t="s">
        <v>5314</v>
      </c>
      <c r="C176" s="835"/>
      <c r="D176" s="835"/>
      <c r="E176" s="835" t="s">
        <v>1078</v>
      </c>
      <c r="F176" s="835" t="s">
        <v>5315</v>
      </c>
      <c r="G176" s="835" t="s">
        <v>5316</v>
      </c>
      <c r="H176" s="452" t="s">
        <v>5317</v>
      </c>
      <c r="I176" s="839"/>
      <c r="J176" s="839"/>
      <c r="K176" s="349">
        <v>43719.0</v>
      </c>
      <c r="L176" s="929" t="s">
        <v>48</v>
      </c>
      <c r="M176" s="352" t="s">
        <v>432</v>
      </c>
      <c r="N176" s="405"/>
      <c r="O176" s="845" t="s">
        <v>5318</v>
      </c>
      <c r="P176" s="840" t="s">
        <v>124</v>
      </c>
      <c r="Q176" s="851"/>
      <c r="R176" s="851"/>
      <c r="S176" s="398"/>
      <c r="T176" s="398"/>
      <c r="U176" s="398" t="s">
        <v>99</v>
      </c>
      <c r="V176" s="398"/>
      <c r="W176" s="404"/>
      <c r="X176" s="411"/>
      <c r="Y176" s="411"/>
      <c r="Z176" s="411"/>
      <c r="AA176" s="411"/>
      <c r="AB176" s="411"/>
    </row>
    <row r="177">
      <c r="A177" s="840" t="s">
        <v>5319</v>
      </c>
      <c r="B177" s="452" t="s">
        <v>5320</v>
      </c>
      <c r="C177" s="452"/>
      <c r="D177" s="452"/>
      <c r="E177" s="452" t="s">
        <v>1096</v>
      </c>
      <c r="F177" s="835" t="s">
        <v>5321</v>
      </c>
      <c r="G177" s="835" t="s">
        <v>5322</v>
      </c>
      <c r="H177" s="452" t="s">
        <v>5323</v>
      </c>
      <c r="I177" s="839"/>
      <c r="J177" s="839"/>
      <c r="K177" s="839"/>
      <c r="L177" s="452" t="s">
        <v>123</v>
      </c>
      <c r="M177" s="452"/>
      <c r="N177" s="930" t="str">
        <f>HYPERLINK("https://tangramcare.atlassian.net/browse/P2BN-205","P2BN-205")</f>
        <v>P2BN-205</v>
      </c>
      <c r="O177" s="340"/>
      <c r="P177" s="840" t="s">
        <v>124</v>
      </c>
      <c r="Q177" s="340"/>
      <c r="R177" s="340"/>
      <c r="S177" s="398"/>
      <c r="T177" s="398"/>
      <c r="U177" s="398" t="s">
        <v>99</v>
      </c>
      <c r="V177" s="398"/>
      <c r="W177" s="404"/>
      <c r="X177" s="411"/>
      <c r="Y177" s="411"/>
      <c r="Z177" s="411"/>
      <c r="AA177" s="411"/>
      <c r="AB177" s="411"/>
    </row>
    <row r="178">
      <c r="A178" s="840" t="s">
        <v>5324</v>
      </c>
      <c r="B178" s="452" t="s">
        <v>5325</v>
      </c>
      <c r="C178" s="835"/>
      <c r="D178" s="835"/>
      <c r="E178" s="835" t="s">
        <v>1078</v>
      </c>
      <c r="F178" s="835" t="s">
        <v>5326</v>
      </c>
      <c r="G178" s="835" t="s">
        <v>5327</v>
      </c>
      <c r="H178" s="452" t="s">
        <v>5328</v>
      </c>
      <c r="I178" s="839"/>
      <c r="J178" s="839"/>
      <c r="K178" s="839"/>
      <c r="L178" s="452" t="s">
        <v>123</v>
      </c>
      <c r="M178" s="452"/>
      <c r="N178" s="340"/>
      <c r="O178" s="340"/>
      <c r="P178" s="840" t="s">
        <v>124</v>
      </c>
      <c r="Q178" s="340"/>
      <c r="R178" s="340"/>
      <c r="S178" s="398"/>
      <c r="T178" s="398"/>
      <c r="U178" s="398" t="s">
        <v>99</v>
      </c>
      <c r="V178" s="398"/>
      <c r="W178" s="404"/>
      <c r="X178" s="411"/>
      <c r="Y178" s="411"/>
      <c r="Z178" s="411"/>
      <c r="AA178" s="411"/>
      <c r="AB178" s="411"/>
    </row>
    <row r="179">
      <c r="A179" s="827" t="s">
        <v>5329</v>
      </c>
      <c r="B179" s="931"/>
      <c r="C179" s="832"/>
      <c r="D179" s="832"/>
      <c r="E179" s="832"/>
      <c r="F179" s="832"/>
      <c r="G179" s="832"/>
      <c r="H179" s="832"/>
      <c r="I179" s="832"/>
      <c r="J179" s="832"/>
      <c r="K179" s="832"/>
      <c r="L179" s="832"/>
      <c r="M179" s="832"/>
      <c r="N179" s="832"/>
      <c r="O179" s="832"/>
      <c r="P179" s="832"/>
      <c r="Q179" s="832"/>
      <c r="R179" s="832"/>
      <c r="S179" s="832"/>
      <c r="T179" s="832"/>
      <c r="U179" s="832"/>
      <c r="V179" s="832"/>
      <c r="W179" s="414"/>
      <c r="X179" s="833"/>
      <c r="Y179" s="833"/>
      <c r="Z179" s="833"/>
      <c r="AA179" s="833"/>
      <c r="AB179" s="833"/>
    </row>
    <row r="180">
      <c r="A180" s="452" t="s">
        <v>5330</v>
      </c>
      <c r="B180" s="452" t="s">
        <v>5331</v>
      </c>
      <c r="C180" s="452"/>
      <c r="D180" s="452"/>
      <c r="E180" s="452" t="s">
        <v>5332</v>
      </c>
      <c r="F180" s="452" t="s">
        <v>5333</v>
      </c>
      <c r="G180" s="452" t="s">
        <v>5334</v>
      </c>
      <c r="H180" s="452" t="s">
        <v>5335</v>
      </c>
      <c r="I180" s="839"/>
      <c r="J180" s="839"/>
      <c r="K180" s="417">
        <v>43859.0</v>
      </c>
      <c r="L180" s="865" t="s">
        <v>47</v>
      </c>
      <c r="M180" s="386" t="s">
        <v>249</v>
      </c>
      <c r="N180" s="932" t="s">
        <v>5336</v>
      </c>
      <c r="O180" s="340"/>
      <c r="P180" s="452" t="s">
        <v>96</v>
      </c>
      <c r="Q180" s="452" t="s">
        <v>1794</v>
      </c>
      <c r="R180" s="452"/>
      <c r="S180" s="386"/>
      <c r="T180" s="386"/>
      <c r="U180" s="386" t="s">
        <v>99</v>
      </c>
      <c r="V180" s="386"/>
      <c r="W180" s="352"/>
      <c r="X180" s="329"/>
      <c r="Y180" s="329"/>
      <c r="Z180" s="329"/>
      <c r="AA180" s="329"/>
      <c r="AB180" s="329"/>
    </row>
    <row r="181">
      <c r="A181" s="827" t="s">
        <v>5337</v>
      </c>
      <c r="B181" s="931"/>
      <c r="C181" s="832"/>
      <c r="D181" s="832"/>
      <c r="E181" s="832"/>
      <c r="F181" s="832"/>
      <c r="G181" s="832"/>
      <c r="H181" s="832"/>
      <c r="I181" s="832"/>
      <c r="J181" s="832"/>
      <c r="K181" s="414"/>
      <c r="L181" s="414"/>
      <c r="M181" s="414"/>
      <c r="N181" s="414"/>
      <c r="O181" s="414"/>
      <c r="P181" s="832"/>
      <c r="Q181" s="832"/>
      <c r="R181" s="832"/>
      <c r="S181" s="832"/>
      <c r="T181" s="832"/>
      <c r="U181" s="832"/>
      <c r="V181" s="832"/>
      <c r="W181" s="414"/>
      <c r="X181" s="833"/>
      <c r="Y181" s="833"/>
      <c r="Z181" s="833"/>
      <c r="AA181" s="833"/>
      <c r="AB181" s="833"/>
    </row>
    <row r="182">
      <c r="A182" s="452" t="s">
        <v>5338</v>
      </c>
      <c r="B182" s="452" t="s">
        <v>5339</v>
      </c>
      <c r="C182" s="452"/>
      <c r="D182" s="452"/>
      <c r="E182" s="452" t="s">
        <v>5340</v>
      </c>
      <c r="F182" s="835" t="s">
        <v>5341</v>
      </c>
      <c r="G182" s="835" t="s">
        <v>5342</v>
      </c>
      <c r="H182" s="452" t="s">
        <v>5343</v>
      </c>
      <c r="I182" s="839"/>
      <c r="J182" s="839"/>
      <c r="K182" s="417">
        <v>43859.0</v>
      </c>
      <c r="L182" s="865" t="s">
        <v>47</v>
      </c>
      <c r="M182" s="386" t="s">
        <v>249</v>
      </c>
      <c r="N182" s="404"/>
      <c r="O182" s="404"/>
      <c r="P182" s="452" t="s">
        <v>96</v>
      </c>
      <c r="Q182" s="452" t="s">
        <v>1794</v>
      </c>
      <c r="R182" s="452"/>
      <c r="S182" s="386"/>
      <c r="T182" s="386"/>
      <c r="U182" s="386" t="s">
        <v>99</v>
      </c>
      <c r="V182" s="386"/>
      <c r="W182" s="352"/>
      <c r="X182" s="329"/>
      <c r="Y182" s="329"/>
      <c r="Z182" s="329"/>
      <c r="AA182" s="329"/>
      <c r="AB182" s="329"/>
    </row>
    <row r="183">
      <c r="A183" s="933"/>
      <c r="B183" s="450"/>
      <c r="C183" s="450"/>
      <c r="D183" s="450"/>
      <c r="E183" s="450"/>
      <c r="F183" s="450"/>
      <c r="G183" s="450"/>
      <c r="H183" s="450"/>
      <c r="I183" s="450"/>
      <c r="J183" s="450"/>
      <c r="K183" s="450"/>
      <c r="L183" s="450"/>
      <c r="M183" s="450"/>
      <c r="N183" s="450"/>
      <c r="O183" s="450"/>
      <c r="P183" s="450"/>
      <c r="Q183" s="450"/>
      <c r="R183" s="450"/>
      <c r="S183" s="242"/>
      <c r="T183" s="242"/>
      <c r="U183" s="242"/>
      <c r="V183" s="242"/>
      <c r="W183" s="254"/>
      <c r="X183" s="254"/>
      <c r="Y183" s="254"/>
      <c r="Z183" s="254"/>
      <c r="AA183" s="254"/>
      <c r="AB183" s="254"/>
    </row>
    <row r="184">
      <c r="A184" s="933"/>
      <c r="B184" s="450"/>
      <c r="C184" s="450"/>
      <c r="D184" s="450"/>
      <c r="E184" s="450"/>
      <c r="F184" s="450"/>
      <c r="G184" s="450"/>
      <c r="H184" s="450"/>
      <c r="I184" s="450"/>
      <c r="J184" s="450"/>
      <c r="K184" s="450"/>
      <c r="L184" s="450"/>
      <c r="M184" s="450"/>
      <c r="N184" s="450"/>
      <c r="O184" s="450"/>
      <c r="P184" s="450"/>
      <c r="Q184" s="450"/>
      <c r="R184" s="450"/>
      <c r="S184" s="242"/>
      <c r="T184" s="242"/>
      <c r="U184" s="242"/>
      <c r="V184" s="242"/>
      <c r="W184" s="254"/>
      <c r="X184" s="254"/>
      <c r="Y184" s="254"/>
      <c r="Z184" s="254"/>
      <c r="AA184" s="254"/>
      <c r="AB184" s="254"/>
    </row>
    <row r="185">
      <c r="A185" s="827" t="s">
        <v>5344</v>
      </c>
      <c r="B185" s="931"/>
      <c r="C185" s="832"/>
      <c r="D185" s="832"/>
      <c r="E185" s="832"/>
      <c r="F185" s="832"/>
      <c r="G185" s="832"/>
      <c r="H185" s="832"/>
      <c r="I185" s="832"/>
      <c r="J185" s="832"/>
      <c r="K185" s="414"/>
      <c r="L185" s="414"/>
      <c r="M185" s="414"/>
      <c r="N185" s="414"/>
      <c r="O185" s="414"/>
      <c r="P185" s="832"/>
      <c r="Q185" s="832"/>
      <c r="R185" s="832"/>
      <c r="S185" s="832"/>
      <c r="T185" s="832"/>
      <c r="U185" s="832"/>
      <c r="V185" s="832"/>
      <c r="W185" s="414"/>
      <c r="X185" s="833"/>
      <c r="Y185" s="833"/>
      <c r="Z185" s="833"/>
      <c r="AA185" s="833"/>
      <c r="AB185" s="833"/>
    </row>
    <row r="186">
      <c r="A186" s="934" t="s">
        <v>5345</v>
      </c>
      <c r="B186" s="281" t="s">
        <v>5346</v>
      </c>
      <c r="C186" s="281" t="s">
        <v>5347</v>
      </c>
      <c r="D186" s="281" t="s">
        <v>5348</v>
      </c>
      <c r="E186" s="281" t="s">
        <v>5349</v>
      </c>
      <c r="F186" s="452" t="s">
        <v>5350</v>
      </c>
      <c r="G186" s="281" t="s">
        <v>5351</v>
      </c>
      <c r="H186" s="935" t="s">
        <v>5352</v>
      </c>
      <c r="I186" s="462">
        <v>43923.0</v>
      </c>
      <c r="J186" s="281" t="s">
        <v>383</v>
      </c>
      <c r="K186" s="462">
        <v>43923.0</v>
      </c>
      <c r="L186" s="281" t="s">
        <v>47</v>
      </c>
      <c r="M186" s="281" t="s">
        <v>383</v>
      </c>
      <c r="N186" s="450"/>
      <c r="O186" s="450"/>
      <c r="P186" s="281" t="s">
        <v>96</v>
      </c>
      <c r="Q186" s="281" t="s">
        <v>249</v>
      </c>
      <c r="R186" s="281" t="s">
        <v>98</v>
      </c>
      <c r="S186" s="936">
        <v>43875.0</v>
      </c>
      <c r="T186" s="937" t="s">
        <v>267</v>
      </c>
      <c r="U186" s="242"/>
      <c r="V186" s="242"/>
      <c r="W186" s="254"/>
      <c r="X186" s="254"/>
      <c r="Y186" s="254"/>
      <c r="Z186" s="254"/>
      <c r="AA186" s="254"/>
      <c r="AB186" s="254"/>
    </row>
    <row r="187">
      <c r="A187" s="934" t="s">
        <v>5353</v>
      </c>
      <c r="B187" s="281" t="s">
        <v>5346</v>
      </c>
      <c r="C187" s="281" t="s">
        <v>5347</v>
      </c>
      <c r="D187" s="281" t="s">
        <v>5348</v>
      </c>
      <c r="E187" s="281" t="s">
        <v>5354</v>
      </c>
      <c r="F187" s="452" t="s">
        <v>5355</v>
      </c>
      <c r="G187" s="281" t="s">
        <v>5356</v>
      </c>
      <c r="H187" s="935" t="s">
        <v>5357</v>
      </c>
      <c r="I187" s="462">
        <v>43923.0</v>
      </c>
      <c r="J187" s="281" t="s">
        <v>383</v>
      </c>
      <c r="K187" s="462">
        <v>43955.0</v>
      </c>
      <c r="L187" s="281" t="s">
        <v>48</v>
      </c>
      <c r="M187" s="281" t="s">
        <v>383</v>
      </c>
      <c r="N187" s="281" t="s">
        <v>5358</v>
      </c>
      <c r="O187" s="450"/>
      <c r="P187" s="281" t="s">
        <v>96</v>
      </c>
      <c r="Q187" s="281" t="s">
        <v>249</v>
      </c>
      <c r="R187" s="281" t="s">
        <v>98</v>
      </c>
      <c r="S187" s="936">
        <v>43875.0</v>
      </c>
      <c r="T187" s="937" t="s">
        <v>267</v>
      </c>
      <c r="U187" s="242"/>
      <c r="V187" s="242"/>
      <c r="W187" s="254"/>
      <c r="X187" s="254"/>
      <c r="Y187" s="254"/>
      <c r="Z187" s="254"/>
      <c r="AA187" s="254"/>
      <c r="AB187" s="254"/>
    </row>
    <row r="188">
      <c r="A188" s="934" t="s">
        <v>5359</v>
      </c>
      <c r="B188" s="281" t="s">
        <v>5346</v>
      </c>
      <c r="C188" s="281" t="s">
        <v>5347</v>
      </c>
      <c r="D188" s="281" t="s">
        <v>5348</v>
      </c>
      <c r="E188" s="281" t="s">
        <v>5360</v>
      </c>
      <c r="F188" s="452" t="s">
        <v>5355</v>
      </c>
      <c r="G188" s="573" t="s">
        <v>5361</v>
      </c>
      <c r="H188" s="935" t="s">
        <v>5362</v>
      </c>
      <c r="I188" s="462">
        <v>43866.0</v>
      </c>
      <c r="J188" s="281" t="s">
        <v>917</v>
      </c>
      <c r="K188" s="462">
        <v>43872.0</v>
      </c>
      <c r="L188" s="281" t="s">
        <v>47</v>
      </c>
      <c r="M188" s="281" t="s">
        <v>917</v>
      </c>
      <c r="N188" s="450"/>
      <c r="O188" s="450"/>
      <c r="P188" s="281" t="s">
        <v>96</v>
      </c>
      <c r="Q188" s="281" t="s">
        <v>249</v>
      </c>
      <c r="R188" s="281" t="s">
        <v>98</v>
      </c>
      <c r="S188" s="938">
        <v>43887.0</v>
      </c>
      <c r="T188" s="937" t="s">
        <v>267</v>
      </c>
      <c r="U188" s="242"/>
      <c r="V188" s="242"/>
      <c r="W188" s="254"/>
      <c r="X188" s="254"/>
      <c r="Y188" s="254"/>
      <c r="Z188" s="254"/>
      <c r="AA188" s="254"/>
      <c r="AB188" s="254"/>
    </row>
    <row r="189">
      <c r="A189" s="934" t="s">
        <v>5363</v>
      </c>
      <c r="B189" s="281" t="s">
        <v>5346</v>
      </c>
      <c r="C189" s="281" t="s">
        <v>5347</v>
      </c>
      <c r="D189" s="281" t="s">
        <v>5348</v>
      </c>
      <c r="E189" s="281" t="s">
        <v>5364</v>
      </c>
      <c r="F189" s="452" t="s">
        <v>5355</v>
      </c>
      <c r="G189" s="281" t="s">
        <v>5365</v>
      </c>
      <c r="H189" s="935" t="s">
        <v>5366</v>
      </c>
      <c r="I189" s="462">
        <v>43866.0</v>
      </c>
      <c r="J189" s="281" t="s">
        <v>917</v>
      </c>
      <c r="K189" s="462">
        <v>43872.0</v>
      </c>
      <c r="L189" s="281" t="s">
        <v>47</v>
      </c>
      <c r="M189" s="281" t="s">
        <v>917</v>
      </c>
      <c r="N189" s="450"/>
      <c r="O189" s="450"/>
      <c r="P189" s="281" t="s">
        <v>96</v>
      </c>
      <c r="Q189" s="281" t="s">
        <v>249</v>
      </c>
      <c r="R189" s="281" t="s">
        <v>98</v>
      </c>
      <c r="S189" s="938">
        <v>43887.0</v>
      </c>
      <c r="T189" s="937" t="s">
        <v>267</v>
      </c>
      <c r="U189" s="242"/>
      <c r="V189" s="242"/>
      <c r="W189" s="254"/>
      <c r="X189" s="254"/>
      <c r="Y189" s="254"/>
      <c r="Z189" s="254"/>
      <c r="AA189" s="254"/>
      <c r="AB189" s="254"/>
    </row>
    <row r="190">
      <c r="A190" s="934" t="s">
        <v>5367</v>
      </c>
      <c r="B190" s="281" t="s">
        <v>5346</v>
      </c>
      <c r="C190" s="281" t="s">
        <v>5347</v>
      </c>
      <c r="D190" s="281" t="s">
        <v>5348</v>
      </c>
      <c r="E190" s="281" t="s">
        <v>5368</v>
      </c>
      <c r="F190" s="452" t="s">
        <v>5369</v>
      </c>
      <c r="G190" s="281" t="s">
        <v>5370</v>
      </c>
      <c r="H190" s="935" t="s">
        <v>5371</v>
      </c>
      <c r="I190" s="462">
        <v>43866.0</v>
      </c>
      <c r="J190" s="281" t="s">
        <v>917</v>
      </c>
      <c r="K190" s="462">
        <v>43872.0</v>
      </c>
      <c r="L190" s="281" t="s">
        <v>47</v>
      </c>
      <c r="M190" s="281" t="s">
        <v>917</v>
      </c>
      <c r="N190" s="450"/>
      <c r="O190" s="450"/>
      <c r="P190" s="281" t="s">
        <v>96</v>
      </c>
      <c r="Q190" s="281" t="s">
        <v>249</v>
      </c>
      <c r="R190" s="281" t="s">
        <v>98</v>
      </c>
      <c r="S190" s="938">
        <v>43888.0</v>
      </c>
      <c r="T190" s="937" t="s">
        <v>267</v>
      </c>
      <c r="U190" s="242"/>
      <c r="V190" s="242"/>
      <c r="W190" s="254"/>
      <c r="X190" s="254"/>
      <c r="Y190" s="254"/>
      <c r="Z190" s="254"/>
      <c r="AA190" s="254"/>
      <c r="AB190" s="254"/>
    </row>
    <row r="191">
      <c r="A191" s="934" t="s">
        <v>5372</v>
      </c>
      <c r="B191" s="281" t="s">
        <v>5346</v>
      </c>
      <c r="C191" s="281" t="s">
        <v>5347</v>
      </c>
      <c r="D191" s="281" t="s">
        <v>5348</v>
      </c>
      <c r="E191" s="281" t="s">
        <v>5373</v>
      </c>
      <c r="F191" s="452" t="s">
        <v>5374</v>
      </c>
      <c r="G191" s="677" t="s">
        <v>5375</v>
      </c>
      <c r="H191" s="935" t="s">
        <v>5376</v>
      </c>
      <c r="I191" s="462">
        <v>43866.0</v>
      </c>
      <c r="J191" s="281" t="s">
        <v>917</v>
      </c>
      <c r="K191" s="462">
        <v>43872.0</v>
      </c>
      <c r="L191" s="281" t="s">
        <v>47</v>
      </c>
      <c r="M191" s="281" t="s">
        <v>917</v>
      </c>
      <c r="N191" s="450"/>
      <c r="O191" s="450"/>
      <c r="P191" s="281" t="s">
        <v>96</v>
      </c>
      <c r="Q191" s="281" t="s">
        <v>249</v>
      </c>
      <c r="R191" s="281" t="s">
        <v>98</v>
      </c>
      <c r="S191" s="938">
        <v>43888.0</v>
      </c>
      <c r="T191" s="937" t="s">
        <v>267</v>
      </c>
      <c r="U191" s="242"/>
      <c r="V191" s="242"/>
      <c r="W191" s="254"/>
      <c r="X191" s="254"/>
      <c r="Y191" s="254"/>
      <c r="Z191" s="254"/>
      <c r="AA191" s="254"/>
      <c r="AB191" s="254"/>
    </row>
    <row r="192">
      <c r="A192" s="934" t="s">
        <v>5377</v>
      </c>
      <c r="B192" s="281" t="s">
        <v>5346</v>
      </c>
      <c r="C192" s="281" t="s">
        <v>5347</v>
      </c>
      <c r="D192" s="281" t="s">
        <v>5348</v>
      </c>
      <c r="E192" s="281" t="s">
        <v>5378</v>
      </c>
      <c r="F192" s="452" t="s">
        <v>5374</v>
      </c>
      <c r="G192" s="573" t="s">
        <v>5379</v>
      </c>
      <c r="H192" s="935" t="s">
        <v>5380</v>
      </c>
      <c r="I192" s="462">
        <v>43866.0</v>
      </c>
      <c r="J192" s="281" t="s">
        <v>917</v>
      </c>
      <c r="K192" s="462">
        <v>43872.0</v>
      </c>
      <c r="L192" s="281" t="s">
        <v>47</v>
      </c>
      <c r="M192" s="281" t="s">
        <v>917</v>
      </c>
      <c r="N192" s="450"/>
      <c r="O192" s="450"/>
      <c r="P192" s="281" t="s">
        <v>96</v>
      </c>
      <c r="Q192" s="281" t="s">
        <v>249</v>
      </c>
      <c r="R192" s="281" t="s">
        <v>98</v>
      </c>
      <c r="S192" s="938">
        <v>43889.0</v>
      </c>
      <c r="T192" s="937" t="s">
        <v>267</v>
      </c>
      <c r="U192" s="242"/>
      <c r="V192" s="242"/>
      <c r="W192" s="254"/>
      <c r="X192" s="254"/>
      <c r="Y192" s="254"/>
      <c r="Z192" s="254"/>
      <c r="AA192" s="254"/>
      <c r="AB192" s="254"/>
    </row>
    <row r="193">
      <c r="A193" s="934" t="s">
        <v>5381</v>
      </c>
      <c r="B193" s="281" t="s">
        <v>5346</v>
      </c>
      <c r="C193" s="281" t="s">
        <v>5347</v>
      </c>
      <c r="D193" s="281" t="s">
        <v>5348</v>
      </c>
      <c r="E193" s="281" t="s">
        <v>5382</v>
      </c>
      <c r="F193" s="452" t="s">
        <v>5374</v>
      </c>
      <c r="G193" s="573" t="s">
        <v>5383</v>
      </c>
      <c r="H193" s="935" t="s">
        <v>5384</v>
      </c>
      <c r="I193" s="462">
        <v>43866.0</v>
      </c>
      <c r="J193" s="281" t="s">
        <v>917</v>
      </c>
      <c r="K193" s="462">
        <v>43872.0</v>
      </c>
      <c r="L193" s="281" t="s">
        <v>47</v>
      </c>
      <c r="M193" s="281" t="s">
        <v>917</v>
      </c>
      <c r="N193" s="450"/>
      <c r="O193" s="450"/>
      <c r="P193" s="281" t="s">
        <v>96</v>
      </c>
      <c r="Q193" s="281" t="s">
        <v>249</v>
      </c>
      <c r="R193" s="281" t="s">
        <v>98</v>
      </c>
      <c r="S193" s="938">
        <v>43889.0</v>
      </c>
      <c r="T193" s="937" t="s">
        <v>267</v>
      </c>
      <c r="U193" s="242"/>
      <c r="V193" s="242"/>
      <c r="W193" s="254"/>
      <c r="X193" s="254"/>
      <c r="Y193" s="254"/>
      <c r="Z193" s="254"/>
      <c r="AA193" s="254"/>
      <c r="AB193" s="254"/>
    </row>
    <row r="194">
      <c r="A194" s="934" t="s">
        <v>5385</v>
      </c>
      <c r="B194" s="281" t="s">
        <v>5346</v>
      </c>
      <c r="C194" s="281" t="s">
        <v>5347</v>
      </c>
      <c r="D194" s="281" t="s">
        <v>5348</v>
      </c>
      <c r="E194" s="281" t="s">
        <v>5386</v>
      </c>
      <c r="F194" s="452" t="s">
        <v>5374</v>
      </c>
      <c r="G194" s="573" t="s">
        <v>5387</v>
      </c>
      <c r="H194" s="935" t="s">
        <v>5388</v>
      </c>
      <c r="I194" s="462">
        <v>43866.0</v>
      </c>
      <c r="J194" s="281" t="s">
        <v>917</v>
      </c>
      <c r="K194" s="462">
        <v>43872.0</v>
      </c>
      <c r="L194" s="281" t="s">
        <v>47</v>
      </c>
      <c r="M194" s="281" t="s">
        <v>917</v>
      </c>
      <c r="N194" s="450"/>
      <c r="O194" s="450"/>
      <c r="P194" s="281" t="s">
        <v>96</v>
      </c>
      <c r="Q194" s="281" t="s">
        <v>249</v>
      </c>
      <c r="R194" s="281" t="s">
        <v>98</v>
      </c>
      <c r="S194" s="938">
        <v>43889.0</v>
      </c>
      <c r="T194" s="937" t="s">
        <v>267</v>
      </c>
      <c r="U194" s="242"/>
      <c r="V194" s="242"/>
      <c r="W194" s="254"/>
      <c r="X194" s="254"/>
      <c r="Y194" s="254"/>
      <c r="Z194" s="254"/>
      <c r="AA194" s="254"/>
      <c r="AB194" s="254"/>
    </row>
    <row r="195">
      <c r="A195" s="934" t="s">
        <v>5389</v>
      </c>
      <c r="B195" s="281" t="s">
        <v>5346</v>
      </c>
      <c r="C195" s="281" t="s">
        <v>5347</v>
      </c>
      <c r="D195" s="281" t="s">
        <v>5348</v>
      </c>
      <c r="E195" s="281" t="s">
        <v>5390</v>
      </c>
      <c r="F195" s="452" t="s">
        <v>5374</v>
      </c>
      <c r="G195" s="281" t="s">
        <v>5391</v>
      </c>
      <c r="H195" s="935" t="s">
        <v>5392</v>
      </c>
      <c r="I195" s="462">
        <v>43866.0</v>
      </c>
      <c r="J195" s="281" t="s">
        <v>917</v>
      </c>
      <c r="K195" s="462">
        <v>43872.0</v>
      </c>
      <c r="L195" s="281" t="s">
        <v>47</v>
      </c>
      <c r="M195" s="281" t="s">
        <v>917</v>
      </c>
      <c r="N195" s="450"/>
      <c r="O195" s="450"/>
      <c r="P195" s="281" t="s">
        <v>96</v>
      </c>
      <c r="Q195" s="281" t="s">
        <v>249</v>
      </c>
      <c r="R195" s="281" t="s">
        <v>98</v>
      </c>
      <c r="S195" s="938">
        <v>43889.0</v>
      </c>
      <c r="T195" s="937" t="s">
        <v>267</v>
      </c>
      <c r="U195" s="242"/>
      <c r="V195" s="242"/>
      <c r="W195" s="254"/>
      <c r="X195" s="254"/>
      <c r="Y195" s="254"/>
      <c r="Z195" s="254"/>
      <c r="AA195" s="254"/>
      <c r="AB195" s="254"/>
    </row>
    <row r="196">
      <c r="A196" s="934" t="s">
        <v>5393</v>
      </c>
      <c r="B196" s="281" t="s">
        <v>5346</v>
      </c>
      <c r="C196" s="281" t="s">
        <v>5347</v>
      </c>
      <c r="D196" s="281" t="s">
        <v>5394</v>
      </c>
      <c r="E196" s="573" t="s">
        <v>5395</v>
      </c>
      <c r="F196" s="452" t="s">
        <v>5396</v>
      </c>
      <c r="G196" s="281" t="s">
        <v>5397</v>
      </c>
      <c r="H196" s="281" t="s">
        <v>5398</v>
      </c>
      <c r="I196" s="462">
        <v>43866.0</v>
      </c>
      <c r="J196" s="281" t="s">
        <v>917</v>
      </c>
      <c r="K196" s="462">
        <v>43872.0</v>
      </c>
      <c r="L196" s="281" t="s">
        <v>47</v>
      </c>
      <c r="M196" s="281" t="s">
        <v>917</v>
      </c>
      <c r="N196" s="242"/>
      <c r="O196" s="242"/>
      <c r="P196" s="937" t="s">
        <v>96</v>
      </c>
      <c r="Q196" s="937" t="s">
        <v>249</v>
      </c>
      <c r="R196" s="937" t="s">
        <v>98</v>
      </c>
      <c r="S196" s="938">
        <v>43892.0</v>
      </c>
      <c r="T196" s="937" t="s">
        <v>267</v>
      </c>
      <c r="U196" s="242"/>
      <c r="V196" s="242"/>
      <c r="W196" s="254"/>
      <c r="X196" s="254"/>
      <c r="Y196" s="254"/>
      <c r="Z196" s="254"/>
      <c r="AA196" s="254"/>
      <c r="AB196" s="254"/>
    </row>
    <row r="197">
      <c r="A197" s="934" t="s">
        <v>5399</v>
      </c>
      <c r="B197" s="281" t="s">
        <v>5346</v>
      </c>
      <c r="C197" s="281" t="s">
        <v>5347</v>
      </c>
      <c r="D197" s="281" t="s">
        <v>5394</v>
      </c>
      <c r="E197" s="573" t="s">
        <v>5400</v>
      </c>
      <c r="F197" s="452" t="s">
        <v>5401</v>
      </c>
      <c r="G197" s="281" t="s">
        <v>5402</v>
      </c>
      <c r="H197" s="281" t="s">
        <v>5403</v>
      </c>
      <c r="I197" s="462">
        <v>43866.0</v>
      </c>
      <c r="J197" s="281" t="s">
        <v>917</v>
      </c>
      <c r="K197" s="462">
        <v>43872.0</v>
      </c>
      <c r="L197" s="281" t="s">
        <v>47</v>
      </c>
      <c r="M197" s="281" t="s">
        <v>917</v>
      </c>
      <c r="N197" s="242"/>
      <c r="O197" s="242"/>
      <c r="P197" s="937" t="s">
        <v>96</v>
      </c>
      <c r="Q197" s="937" t="s">
        <v>249</v>
      </c>
      <c r="R197" s="937" t="s">
        <v>98</v>
      </c>
      <c r="S197" s="938">
        <v>43892.0</v>
      </c>
      <c r="T197" s="937" t="s">
        <v>267</v>
      </c>
      <c r="U197" s="242"/>
      <c r="V197" s="242"/>
      <c r="W197" s="254"/>
      <c r="X197" s="254"/>
      <c r="Y197" s="254"/>
      <c r="Z197" s="254"/>
      <c r="AA197" s="254"/>
      <c r="AB197" s="254"/>
    </row>
    <row r="198">
      <c r="A198" s="934" t="s">
        <v>5404</v>
      </c>
      <c r="B198" s="281" t="s">
        <v>5346</v>
      </c>
      <c r="C198" s="281" t="s">
        <v>5347</v>
      </c>
      <c r="D198" s="281" t="s">
        <v>5405</v>
      </c>
      <c r="E198" s="939" t="s">
        <v>5406</v>
      </c>
      <c r="F198" s="452" t="s">
        <v>5407</v>
      </c>
      <c r="G198" s="281" t="s">
        <v>5408</v>
      </c>
      <c r="H198" s="281" t="s">
        <v>5409</v>
      </c>
      <c r="I198" s="462">
        <v>43866.0</v>
      </c>
      <c r="J198" s="281" t="s">
        <v>917</v>
      </c>
      <c r="K198" s="462">
        <v>43872.0</v>
      </c>
      <c r="L198" s="281" t="s">
        <v>47</v>
      </c>
      <c r="M198" s="281" t="s">
        <v>917</v>
      </c>
      <c r="N198" s="242"/>
      <c r="O198" s="242"/>
      <c r="P198" s="937" t="s">
        <v>96</v>
      </c>
      <c r="Q198" s="937" t="s">
        <v>249</v>
      </c>
      <c r="R198" s="937" t="s">
        <v>98</v>
      </c>
      <c r="S198" s="938">
        <v>43892.0</v>
      </c>
      <c r="T198" s="937" t="s">
        <v>267</v>
      </c>
      <c r="U198" s="242"/>
      <c r="V198" s="242"/>
      <c r="W198" s="254"/>
      <c r="X198" s="254"/>
      <c r="Y198" s="254"/>
      <c r="Z198" s="254"/>
      <c r="AA198" s="254"/>
      <c r="AB198" s="254"/>
    </row>
    <row r="199">
      <c r="A199" s="934" t="s">
        <v>5410</v>
      </c>
      <c r="B199" s="281" t="s">
        <v>5346</v>
      </c>
      <c r="C199" s="281" t="s">
        <v>5347</v>
      </c>
      <c r="D199" s="281" t="s">
        <v>5411</v>
      </c>
      <c r="E199" s="939" t="s">
        <v>5412</v>
      </c>
      <c r="F199" s="452" t="s">
        <v>5413</v>
      </c>
      <c r="G199" s="281" t="s">
        <v>5414</v>
      </c>
      <c r="H199" s="281" t="s">
        <v>5415</v>
      </c>
      <c r="I199" s="462">
        <v>43866.0</v>
      </c>
      <c r="J199" s="281" t="s">
        <v>917</v>
      </c>
      <c r="K199" s="462">
        <v>43872.0</v>
      </c>
      <c r="L199" s="281" t="s">
        <v>47</v>
      </c>
      <c r="M199" s="281" t="s">
        <v>917</v>
      </c>
      <c r="N199" s="242"/>
      <c r="O199" s="242"/>
      <c r="P199" s="937" t="s">
        <v>96</v>
      </c>
      <c r="Q199" s="937" t="s">
        <v>249</v>
      </c>
      <c r="R199" s="937" t="s">
        <v>98</v>
      </c>
      <c r="S199" s="938">
        <v>43892.0</v>
      </c>
      <c r="T199" s="937" t="s">
        <v>267</v>
      </c>
      <c r="U199" s="242"/>
      <c r="V199" s="242"/>
      <c r="W199" s="254"/>
      <c r="X199" s="254"/>
      <c r="Y199" s="254"/>
      <c r="Z199" s="254"/>
      <c r="AA199" s="254"/>
      <c r="AB199" s="254"/>
    </row>
    <row r="200">
      <c r="A200" s="934" t="s">
        <v>5416</v>
      </c>
      <c r="B200" s="281" t="s">
        <v>5346</v>
      </c>
      <c r="C200" s="281" t="s">
        <v>5347</v>
      </c>
      <c r="D200" s="281" t="s">
        <v>5411</v>
      </c>
      <c r="E200" s="939" t="s">
        <v>5417</v>
      </c>
      <c r="F200" s="452" t="s">
        <v>5418</v>
      </c>
      <c r="G200" s="281" t="s">
        <v>5419</v>
      </c>
      <c r="H200" s="281" t="s">
        <v>5420</v>
      </c>
      <c r="I200" s="462">
        <v>43866.0</v>
      </c>
      <c r="J200" s="281" t="s">
        <v>917</v>
      </c>
      <c r="K200" s="462">
        <v>43872.0</v>
      </c>
      <c r="L200" s="281" t="s">
        <v>47</v>
      </c>
      <c r="M200" s="281" t="s">
        <v>917</v>
      </c>
      <c r="N200" s="242"/>
      <c r="O200" s="242"/>
      <c r="P200" s="937" t="s">
        <v>96</v>
      </c>
      <c r="Q200" s="937" t="s">
        <v>249</v>
      </c>
      <c r="R200" s="937" t="s">
        <v>98</v>
      </c>
      <c r="S200" s="938">
        <v>43892.0</v>
      </c>
      <c r="T200" s="937" t="s">
        <v>267</v>
      </c>
      <c r="U200" s="242"/>
      <c r="V200" s="242"/>
      <c r="W200" s="254"/>
      <c r="X200" s="254"/>
      <c r="Y200" s="254"/>
      <c r="Z200" s="254"/>
      <c r="AA200" s="254"/>
      <c r="AB200" s="254"/>
    </row>
    <row r="201">
      <c r="A201" s="934" t="s">
        <v>5421</v>
      </c>
      <c r="B201" s="281" t="s">
        <v>5346</v>
      </c>
      <c r="C201" s="281" t="s">
        <v>5347</v>
      </c>
      <c r="D201" s="281" t="s">
        <v>5422</v>
      </c>
      <c r="E201" s="939" t="s">
        <v>5423</v>
      </c>
      <c r="F201" s="452" t="s">
        <v>5413</v>
      </c>
      <c r="G201" s="281" t="s">
        <v>5424</v>
      </c>
      <c r="H201" s="935" t="s">
        <v>5425</v>
      </c>
      <c r="I201" s="462">
        <v>43866.0</v>
      </c>
      <c r="J201" s="281" t="s">
        <v>917</v>
      </c>
      <c r="K201" s="462">
        <v>43872.0</v>
      </c>
      <c r="L201" s="281" t="s">
        <v>47</v>
      </c>
      <c r="M201" s="281" t="s">
        <v>917</v>
      </c>
      <c r="N201" s="242"/>
      <c r="O201" s="242"/>
      <c r="P201" s="937" t="s">
        <v>96</v>
      </c>
      <c r="Q201" s="937" t="s">
        <v>249</v>
      </c>
      <c r="R201" s="937" t="s">
        <v>98</v>
      </c>
      <c r="S201" s="938">
        <v>43892.0</v>
      </c>
      <c r="T201" s="937" t="s">
        <v>267</v>
      </c>
      <c r="U201" s="242"/>
      <c r="V201" s="242"/>
      <c r="W201" s="254"/>
      <c r="X201" s="254"/>
      <c r="Y201" s="254"/>
      <c r="Z201" s="254"/>
      <c r="AA201" s="254"/>
      <c r="AB201" s="254"/>
    </row>
    <row r="202">
      <c r="A202" s="934" t="s">
        <v>5426</v>
      </c>
      <c r="B202" s="281" t="s">
        <v>5346</v>
      </c>
      <c r="C202" s="281" t="s">
        <v>5347</v>
      </c>
      <c r="D202" s="281" t="s">
        <v>5422</v>
      </c>
      <c r="E202" s="939" t="s">
        <v>5427</v>
      </c>
      <c r="F202" s="452" t="s">
        <v>5428</v>
      </c>
      <c r="G202" s="281" t="s">
        <v>5429</v>
      </c>
      <c r="H202" s="935" t="s">
        <v>5430</v>
      </c>
      <c r="I202" s="462">
        <v>43866.0</v>
      </c>
      <c r="J202" s="281" t="s">
        <v>917</v>
      </c>
      <c r="K202" s="462">
        <v>43872.0</v>
      </c>
      <c r="L202" s="281" t="s">
        <v>47</v>
      </c>
      <c r="M202" s="281" t="s">
        <v>917</v>
      </c>
      <c r="N202" s="242"/>
      <c r="O202" s="242"/>
      <c r="P202" s="937" t="s">
        <v>96</v>
      </c>
      <c r="Q202" s="937" t="s">
        <v>249</v>
      </c>
      <c r="R202" s="937" t="s">
        <v>98</v>
      </c>
      <c r="S202" s="938">
        <v>43892.0</v>
      </c>
      <c r="T202" s="937" t="s">
        <v>267</v>
      </c>
      <c r="U202" s="242"/>
      <c r="V202" s="242"/>
      <c r="W202" s="254"/>
      <c r="X202" s="254"/>
      <c r="Y202" s="254"/>
      <c r="Z202" s="254"/>
      <c r="AA202" s="254"/>
      <c r="AB202" s="254"/>
    </row>
    <row r="203">
      <c r="A203" s="934" t="s">
        <v>5431</v>
      </c>
      <c r="B203" s="281" t="s">
        <v>5346</v>
      </c>
      <c r="C203" s="281" t="s">
        <v>5347</v>
      </c>
      <c r="D203" s="940">
        <v>4.0</v>
      </c>
      <c r="E203" s="939" t="s">
        <v>5432</v>
      </c>
      <c r="F203" s="452" t="s">
        <v>5413</v>
      </c>
      <c r="G203" s="281" t="s">
        <v>5433</v>
      </c>
      <c r="H203" s="935" t="s">
        <v>5434</v>
      </c>
      <c r="I203" s="462">
        <v>43866.0</v>
      </c>
      <c r="J203" s="281" t="s">
        <v>917</v>
      </c>
      <c r="K203" s="462">
        <v>43872.0</v>
      </c>
      <c r="L203" s="281" t="s">
        <v>47</v>
      </c>
      <c r="M203" s="281" t="s">
        <v>917</v>
      </c>
      <c r="N203" s="242"/>
      <c r="O203" s="242"/>
      <c r="P203" s="937" t="s">
        <v>96</v>
      </c>
      <c r="Q203" s="937" t="s">
        <v>249</v>
      </c>
      <c r="R203" s="937" t="s">
        <v>98</v>
      </c>
      <c r="S203" s="938">
        <v>43893.0</v>
      </c>
      <c r="T203" s="937" t="s">
        <v>267</v>
      </c>
      <c r="U203" s="242"/>
      <c r="V203" s="242"/>
      <c r="W203" s="254"/>
      <c r="X203" s="254"/>
      <c r="Y203" s="254"/>
      <c r="Z203" s="254"/>
      <c r="AA203" s="254"/>
      <c r="AB203" s="254"/>
    </row>
    <row r="204">
      <c r="A204" s="934" t="s">
        <v>5435</v>
      </c>
      <c r="B204" s="281" t="s">
        <v>5346</v>
      </c>
      <c r="C204" s="281" t="s">
        <v>5436</v>
      </c>
      <c r="D204" s="940">
        <v>4.0</v>
      </c>
      <c r="E204" s="939" t="s">
        <v>5437</v>
      </c>
      <c r="F204" s="452" t="s">
        <v>5418</v>
      </c>
      <c r="G204" s="281" t="s">
        <v>5438</v>
      </c>
      <c r="H204" s="935" t="s">
        <v>5439</v>
      </c>
      <c r="I204" s="462">
        <v>43866.0</v>
      </c>
      <c r="J204" s="281" t="s">
        <v>917</v>
      </c>
      <c r="K204" s="462">
        <v>43872.0</v>
      </c>
      <c r="L204" s="281" t="s">
        <v>47</v>
      </c>
      <c r="M204" s="281" t="s">
        <v>917</v>
      </c>
      <c r="N204" s="242"/>
      <c r="O204" s="242"/>
      <c r="P204" s="937" t="s">
        <v>96</v>
      </c>
      <c r="Q204" s="937" t="s">
        <v>249</v>
      </c>
      <c r="R204" s="937" t="s">
        <v>98</v>
      </c>
      <c r="S204" s="938">
        <v>43893.0</v>
      </c>
      <c r="T204" s="937" t="s">
        <v>267</v>
      </c>
      <c r="U204" s="242"/>
      <c r="V204" s="242"/>
      <c r="W204" s="254"/>
      <c r="X204" s="254"/>
      <c r="Y204" s="254"/>
      <c r="Z204" s="254"/>
      <c r="AA204" s="254"/>
      <c r="AB204" s="254"/>
    </row>
    <row r="205">
      <c r="A205" s="934"/>
      <c r="B205" s="281"/>
      <c r="C205" s="281"/>
      <c r="D205" s="450"/>
      <c r="E205" s="242"/>
      <c r="F205" s="450"/>
      <c r="G205" s="450"/>
      <c r="H205" s="242"/>
      <c r="I205" s="242"/>
      <c r="J205" s="242"/>
      <c r="K205" s="242"/>
      <c r="L205" s="242"/>
      <c r="M205" s="242"/>
      <c r="N205" s="242"/>
      <c r="O205" s="242"/>
      <c r="P205" s="242"/>
      <c r="Q205" s="242"/>
      <c r="R205" s="242"/>
      <c r="S205" s="242"/>
      <c r="T205" s="242"/>
      <c r="U205" s="242"/>
      <c r="V205" s="242"/>
      <c r="W205" s="254"/>
      <c r="X205" s="254"/>
      <c r="Y205" s="254"/>
      <c r="Z205" s="254"/>
      <c r="AA205" s="254"/>
      <c r="AB205" s="254"/>
    </row>
    <row r="206">
      <c r="A206" s="934"/>
      <c r="B206" s="281"/>
      <c r="C206" s="281"/>
      <c r="D206" s="450"/>
      <c r="E206" s="242"/>
      <c r="F206" s="450"/>
      <c r="G206" s="450"/>
      <c r="H206" s="242"/>
      <c r="I206" s="242"/>
      <c r="J206" s="242"/>
      <c r="K206" s="242"/>
      <c r="L206" s="242"/>
      <c r="M206" s="242"/>
      <c r="N206" s="242"/>
      <c r="O206" s="242"/>
      <c r="P206" s="242"/>
      <c r="Q206" s="242"/>
      <c r="R206" s="242"/>
      <c r="S206" s="242"/>
      <c r="T206" s="242"/>
      <c r="U206" s="242"/>
      <c r="V206" s="242"/>
      <c r="W206" s="254"/>
      <c r="X206" s="254"/>
      <c r="Y206" s="254"/>
      <c r="Z206" s="254"/>
      <c r="AA206" s="254"/>
      <c r="AB206" s="254"/>
    </row>
    <row r="207">
      <c r="A207" s="934"/>
      <c r="B207" s="281"/>
      <c r="C207" s="281"/>
      <c r="D207" s="450"/>
      <c r="E207" s="242"/>
      <c r="F207" s="450"/>
      <c r="G207" s="450"/>
      <c r="H207" s="242"/>
      <c r="I207" s="242"/>
      <c r="J207" s="242"/>
      <c r="K207" s="242"/>
      <c r="L207" s="242"/>
      <c r="M207" s="242"/>
      <c r="N207" s="242"/>
      <c r="O207" s="242"/>
      <c r="P207" s="242"/>
      <c r="Q207" s="242"/>
      <c r="R207" s="242"/>
      <c r="S207" s="242"/>
      <c r="T207" s="242"/>
      <c r="U207" s="242"/>
      <c r="V207" s="242"/>
      <c r="W207" s="254"/>
      <c r="X207" s="254"/>
      <c r="Y207" s="254"/>
      <c r="Z207" s="254"/>
      <c r="AA207" s="254"/>
      <c r="AB207" s="254"/>
    </row>
    <row r="208">
      <c r="A208" s="934"/>
      <c r="B208" s="281"/>
      <c r="C208" s="281"/>
      <c r="D208" s="450"/>
      <c r="E208" s="242"/>
      <c r="F208" s="450"/>
      <c r="G208" s="450"/>
      <c r="H208" s="242"/>
      <c r="I208" s="242"/>
      <c r="J208" s="242"/>
      <c r="K208" s="242"/>
      <c r="L208" s="242"/>
      <c r="M208" s="242"/>
      <c r="N208" s="242"/>
      <c r="O208" s="242"/>
      <c r="P208" s="242"/>
      <c r="Q208" s="242"/>
      <c r="R208" s="242"/>
      <c r="S208" s="242"/>
      <c r="T208" s="242"/>
      <c r="U208" s="242"/>
      <c r="V208" s="242"/>
      <c r="W208" s="254"/>
      <c r="X208" s="254"/>
      <c r="Y208" s="254"/>
      <c r="Z208" s="254"/>
      <c r="AA208" s="254"/>
      <c r="AB208" s="254"/>
    </row>
    <row r="209">
      <c r="A209" s="934"/>
      <c r="B209" s="281"/>
      <c r="C209" s="281"/>
      <c r="D209" s="450"/>
      <c r="E209" s="242"/>
      <c r="F209" s="450"/>
      <c r="G209" s="450"/>
      <c r="H209" s="242"/>
      <c r="I209" s="242"/>
      <c r="J209" s="242"/>
      <c r="K209" s="242"/>
      <c r="L209" s="242"/>
      <c r="M209" s="242"/>
      <c r="N209" s="242"/>
      <c r="O209" s="242"/>
      <c r="P209" s="242"/>
      <c r="Q209" s="242"/>
      <c r="R209" s="242"/>
      <c r="S209" s="242"/>
      <c r="T209" s="242"/>
      <c r="U209" s="242"/>
      <c r="V209" s="242"/>
      <c r="W209" s="254"/>
      <c r="X209" s="254"/>
      <c r="Y209" s="254"/>
      <c r="Z209" s="254"/>
      <c r="AA209" s="254"/>
      <c r="AB209" s="254"/>
    </row>
    <row r="210">
      <c r="A210" s="941"/>
      <c r="B210" s="242"/>
      <c r="C210" s="242"/>
      <c r="D210" s="242"/>
      <c r="E210" s="242"/>
      <c r="F210" s="450"/>
      <c r="G210" s="450"/>
      <c r="H210" s="242"/>
      <c r="I210" s="242"/>
      <c r="J210" s="242"/>
      <c r="K210" s="242"/>
      <c r="L210" s="242"/>
      <c r="M210" s="242"/>
      <c r="N210" s="242"/>
      <c r="O210" s="242"/>
      <c r="P210" s="242"/>
      <c r="Q210" s="242"/>
      <c r="R210" s="242"/>
      <c r="S210" s="242"/>
      <c r="T210" s="242"/>
      <c r="U210" s="242"/>
      <c r="V210" s="242"/>
      <c r="W210" s="254"/>
      <c r="X210" s="254"/>
      <c r="Y210" s="254"/>
      <c r="Z210" s="254"/>
      <c r="AA210" s="254"/>
      <c r="AB210" s="254"/>
    </row>
    <row r="211">
      <c r="A211" s="941"/>
      <c r="B211" s="242"/>
      <c r="C211" s="242"/>
      <c r="D211" s="242"/>
      <c r="E211" s="242"/>
      <c r="F211" s="450"/>
      <c r="G211" s="450"/>
      <c r="H211" s="242"/>
      <c r="I211" s="242"/>
      <c r="J211" s="242"/>
      <c r="K211" s="242"/>
      <c r="L211" s="242"/>
      <c r="M211" s="242"/>
      <c r="N211" s="242"/>
      <c r="O211" s="242"/>
      <c r="P211" s="242"/>
      <c r="Q211" s="242"/>
      <c r="R211" s="242"/>
      <c r="S211" s="242"/>
      <c r="T211" s="242"/>
      <c r="U211" s="242"/>
      <c r="V211" s="242"/>
      <c r="W211" s="254"/>
      <c r="X211" s="254"/>
      <c r="Y211" s="254"/>
      <c r="Z211" s="254"/>
      <c r="AA211" s="254"/>
      <c r="AB211" s="254"/>
    </row>
    <row r="212">
      <c r="A212" s="941"/>
      <c r="B212" s="242"/>
      <c r="C212" s="242"/>
      <c r="D212" s="242"/>
      <c r="E212" s="242"/>
      <c r="F212" s="450"/>
      <c r="G212" s="450"/>
      <c r="H212" s="242"/>
      <c r="I212" s="242"/>
      <c r="J212" s="242"/>
      <c r="K212" s="242"/>
      <c r="L212" s="242"/>
      <c r="M212" s="242"/>
      <c r="N212" s="242"/>
      <c r="O212" s="242"/>
      <c r="P212" s="242"/>
      <c r="Q212" s="242"/>
      <c r="R212" s="242"/>
      <c r="S212" s="242"/>
      <c r="T212" s="242"/>
      <c r="U212" s="242"/>
      <c r="V212" s="242"/>
      <c r="W212" s="254"/>
      <c r="X212" s="254"/>
      <c r="Y212" s="254"/>
      <c r="Z212" s="254"/>
      <c r="AA212" s="254"/>
      <c r="AB212" s="254"/>
    </row>
    <row r="213">
      <c r="A213" s="941"/>
      <c r="B213" s="242"/>
      <c r="C213" s="242"/>
      <c r="D213" s="242"/>
      <c r="E213" s="242"/>
      <c r="F213" s="450"/>
      <c r="G213" s="450"/>
      <c r="H213" s="242"/>
      <c r="I213" s="242"/>
      <c r="J213" s="242"/>
      <c r="K213" s="242"/>
      <c r="L213" s="242"/>
      <c r="M213" s="242"/>
      <c r="N213" s="242"/>
      <c r="O213" s="242"/>
      <c r="P213" s="242"/>
      <c r="Q213" s="242"/>
      <c r="R213" s="242"/>
      <c r="S213" s="242"/>
      <c r="T213" s="242"/>
      <c r="U213" s="242"/>
      <c r="V213" s="242"/>
      <c r="W213" s="254"/>
      <c r="X213" s="254"/>
      <c r="Y213" s="254"/>
      <c r="Z213" s="254"/>
      <c r="AA213" s="254"/>
      <c r="AB213" s="254"/>
    </row>
    <row r="214">
      <c r="A214" s="941"/>
      <c r="B214" s="242"/>
      <c r="C214" s="242"/>
      <c r="D214" s="242"/>
      <c r="E214" s="242"/>
      <c r="F214" s="450"/>
      <c r="G214" s="450"/>
      <c r="H214" s="242"/>
      <c r="I214" s="242"/>
      <c r="J214" s="242"/>
      <c r="K214" s="242"/>
      <c r="L214" s="242"/>
      <c r="M214" s="242"/>
      <c r="N214" s="242"/>
      <c r="O214" s="242"/>
      <c r="P214" s="242"/>
      <c r="Q214" s="242"/>
      <c r="R214" s="242"/>
      <c r="S214" s="242"/>
      <c r="T214" s="242"/>
      <c r="U214" s="242"/>
      <c r="V214" s="242"/>
      <c r="W214" s="254"/>
      <c r="X214" s="254"/>
      <c r="Y214" s="254"/>
      <c r="Z214" s="254"/>
      <c r="AA214" s="254"/>
      <c r="AB214" s="254"/>
    </row>
    <row r="215">
      <c r="A215" s="941"/>
      <c r="B215" s="242"/>
      <c r="C215" s="242"/>
      <c r="D215" s="242"/>
      <c r="E215" s="242"/>
      <c r="F215" s="450"/>
      <c r="G215" s="450"/>
      <c r="H215" s="242"/>
      <c r="I215" s="242"/>
      <c r="J215" s="242"/>
      <c r="K215" s="242"/>
      <c r="L215" s="242"/>
      <c r="M215" s="242"/>
      <c r="N215" s="242"/>
      <c r="O215" s="242"/>
      <c r="P215" s="242"/>
      <c r="Q215" s="242"/>
      <c r="R215" s="242"/>
      <c r="S215" s="242"/>
      <c r="T215" s="242"/>
      <c r="U215" s="242"/>
      <c r="V215" s="242"/>
      <c r="W215" s="254"/>
      <c r="X215" s="254"/>
      <c r="Y215" s="254"/>
      <c r="Z215" s="254"/>
      <c r="AA215" s="254"/>
      <c r="AB215" s="254"/>
    </row>
    <row r="216">
      <c r="A216" s="941"/>
      <c r="B216" s="242"/>
      <c r="C216" s="242"/>
      <c r="D216" s="242"/>
      <c r="E216" s="242"/>
      <c r="F216" s="450"/>
      <c r="G216" s="450"/>
      <c r="H216" s="242"/>
      <c r="I216" s="242"/>
      <c r="J216" s="242"/>
      <c r="K216" s="242"/>
      <c r="L216" s="242"/>
      <c r="M216" s="242"/>
      <c r="N216" s="242"/>
      <c r="O216" s="242"/>
      <c r="P216" s="242"/>
      <c r="Q216" s="242"/>
      <c r="R216" s="242"/>
      <c r="S216" s="242"/>
      <c r="T216" s="242"/>
      <c r="U216" s="242"/>
      <c r="V216" s="242"/>
      <c r="W216" s="254"/>
      <c r="X216" s="254"/>
      <c r="Y216" s="254"/>
      <c r="Z216" s="254"/>
      <c r="AA216" s="254"/>
      <c r="AB216" s="254"/>
    </row>
    <row r="217">
      <c r="A217" s="941"/>
      <c r="B217" s="242"/>
      <c r="C217" s="242"/>
      <c r="D217" s="242"/>
      <c r="E217" s="242"/>
      <c r="F217" s="450"/>
      <c r="G217" s="450"/>
      <c r="H217" s="242"/>
      <c r="I217" s="242"/>
      <c r="J217" s="242"/>
      <c r="K217" s="242"/>
      <c r="L217" s="242"/>
      <c r="M217" s="242"/>
      <c r="N217" s="242"/>
      <c r="O217" s="242"/>
      <c r="P217" s="242"/>
      <c r="Q217" s="242"/>
      <c r="R217" s="242"/>
      <c r="S217" s="242"/>
      <c r="T217" s="242"/>
      <c r="U217" s="242"/>
      <c r="V217" s="242"/>
      <c r="W217" s="254"/>
      <c r="X217" s="254"/>
      <c r="Y217" s="254"/>
      <c r="Z217" s="254"/>
      <c r="AA217" s="254"/>
      <c r="AB217" s="254"/>
    </row>
    <row r="218">
      <c r="A218" s="941"/>
      <c r="B218" s="242"/>
      <c r="C218" s="242"/>
      <c r="D218" s="242"/>
      <c r="E218" s="242"/>
      <c r="F218" s="450"/>
      <c r="G218" s="450"/>
      <c r="H218" s="242"/>
      <c r="I218" s="242"/>
      <c r="J218" s="242"/>
      <c r="K218" s="242"/>
      <c r="L218" s="242"/>
      <c r="M218" s="242"/>
      <c r="N218" s="242"/>
      <c r="O218" s="242"/>
      <c r="P218" s="242"/>
      <c r="Q218" s="242"/>
      <c r="R218" s="242"/>
      <c r="S218" s="242"/>
      <c r="T218" s="242"/>
      <c r="U218" s="242"/>
      <c r="V218" s="242"/>
      <c r="W218" s="254"/>
      <c r="X218" s="254"/>
      <c r="Y218" s="254"/>
      <c r="Z218" s="254"/>
      <c r="AA218" s="254"/>
      <c r="AB218" s="254"/>
    </row>
    <row r="219">
      <c r="A219" s="941"/>
      <c r="B219" s="242"/>
      <c r="C219" s="242"/>
      <c r="D219" s="242"/>
      <c r="E219" s="242"/>
      <c r="F219" s="450"/>
      <c r="G219" s="450"/>
      <c r="H219" s="242"/>
      <c r="I219" s="242"/>
      <c r="J219" s="242"/>
      <c r="K219" s="242"/>
      <c r="L219" s="242"/>
      <c r="M219" s="242"/>
      <c r="N219" s="242"/>
      <c r="O219" s="242"/>
      <c r="P219" s="242"/>
      <c r="Q219" s="242"/>
      <c r="R219" s="242"/>
      <c r="S219" s="242"/>
      <c r="T219" s="242"/>
      <c r="U219" s="242"/>
      <c r="V219" s="242"/>
      <c r="W219" s="254"/>
      <c r="X219" s="254"/>
      <c r="Y219" s="254"/>
      <c r="Z219" s="254"/>
      <c r="AA219" s="254"/>
      <c r="AB219" s="254"/>
    </row>
    <row r="220">
      <c r="A220" s="941"/>
      <c r="B220" s="242"/>
      <c r="C220" s="242"/>
      <c r="D220" s="242"/>
      <c r="E220" s="242"/>
      <c r="F220" s="450"/>
      <c r="G220" s="450"/>
      <c r="H220" s="242"/>
      <c r="I220" s="242"/>
      <c r="J220" s="242"/>
      <c r="K220" s="242"/>
      <c r="L220" s="242"/>
      <c r="M220" s="242"/>
      <c r="N220" s="242"/>
      <c r="O220" s="242"/>
      <c r="P220" s="242"/>
      <c r="Q220" s="242"/>
      <c r="R220" s="242"/>
      <c r="S220" s="242"/>
      <c r="T220" s="242"/>
      <c r="U220" s="242"/>
      <c r="V220" s="242"/>
      <c r="W220" s="254"/>
      <c r="X220" s="254"/>
      <c r="Y220" s="254"/>
      <c r="Z220" s="254"/>
      <c r="AA220" s="254"/>
      <c r="AB220" s="254"/>
    </row>
    <row r="221">
      <c r="A221" s="941"/>
      <c r="B221" s="242"/>
      <c r="C221" s="242"/>
      <c r="D221" s="242"/>
      <c r="E221" s="242"/>
      <c r="F221" s="450"/>
      <c r="G221" s="450"/>
      <c r="H221" s="242"/>
      <c r="I221" s="242"/>
      <c r="J221" s="242"/>
      <c r="K221" s="242"/>
      <c r="L221" s="242"/>
      <c r="M221" s="242"/>
      <c r="N221" s="242"/>
      <c r="O221" s="242"/>
      <c r="P221" s="242"/>
      <c r="Q221" s="242"/>
      <c r="R221" s="242"/>
      <c r="S221" s="242"/>
      <c r="T221" s="242"/>
      <c r="U221" s="242"/>
      <c r="V221" s="242"/>
      <c r="W221" s="254"/>
      <c r="X221" s="254"/>
      <c r="Y221" s="254"/>
      <c r="Z221" s="254"/>
      <c r="AA221" s="254"/>
      <c r="AB221" s="254"/>
    </row>
    <row r="222">
      <c r="A222" s="941"/>
      <c r="B222" s="242"/>
      <c r="C222" s="242"/>
      <c r="D222" s="242"/>
      <c r="E222" s="242"/>
      <c r="F222" s="450"/>
      <c r="G222" s="450"/>
      <c r="H222" s="242"/>
      <c r="I222" s="242"/>
      <c r="J222" s="242"/>
      <c r="K222" s="242"/>
      <c r="L222" s="242"/>
      <c r="M222" s="242"/>
      <c r="N222" s="242"/>
      <c r="O222" s="242"/>
      <c r="P222" s="242"/>
      <c r="Q222" s="242"/>
      <c r="R222" s="242"/>
      <c r="S222" s="242"/>
      <c r="T222" s="242"/>
      <c r="U222" s="242"/>
      <c r="V222" s="242"/>
      <c r="W222" s="254"/>
      <c r="X222" s="254"/>
      <c r="Y222" s="254"/>
      <c r="Z222" s="254"/>
      <c r="AA222" s="254"/>
      <c r="AB222" s="254"/>
    </row>
    <row r="223">
      <c r="A223" s="941"/>
      <c r="B223" s="242"/>
      <c r="C223" s="242"/>
      <c r="D223" s="242"/>
      <c r="E223" s="242"/>
      <c r="F223" s="450"/>
      <c r="G223" s="450"/>
      <c r="H223" s="242"/>
      <c r="I223" s="242"/>
      <c r="J223" s="242"/>
      <c r="K223" s="242"/>
      <c r="L223" s="242"/>
      <c r="M223" s="242"/>
      <c r="N223" s="242"/>
      <c r="O223" s="242"/>
      <c r="P223" s="242"/>
      <c r="Q223" s="242"/>
      <c r="R223" s="242"/>
      <c r="S223" s="242"/>
      <c r="T223" s="242"/>
      <c r="U223" s="242"/>
      <c r="V223" s="242"/>
      <c r="W223" s="254"/>
      <c r="X223" s="254"/>
      <c r="Y223" s="254"/>
      <c r="Z223" s="254"/>
      <c r="AA223" s="254"/>
      <c r="AB223" s="254"/>
    </row>
    <row r="224">
      <c r="A224" s="941"/>
      <c r="B224" s="242"/>
      <c r="C224" s="242"/>
      <c r="D224" s="242"/>
      <c r="E224" s="242"/>
      <c r="F224" s="450"/>
      <c r="G224" s="450"/>
      <c r="H224" s="242"/>
      <c r="I224" s="242"/>
      <c r="J224" s="242"/>
      <c r="K224" s="242"/>
      <c r="L224" s="242"/>
      <c r="M224" s="242"/>
      <c r="N224" s="242"/>
      <c r="O224" s="242"/>
      <c r="P224" s="242"/>
      <c r="Q224" s="242"/>
      <c r="R224" s="242"/>
      <c r="S224" s="242"/>
      <c r="T224" s="242"/>
      <c r="U224" s="242"/>
      <c r="V224" s="242"/>
      <c r="W224" s="254"/>
      <c r="X224" s="254"/>
      <c r="Y224" s="254"/>
      <c r="Z224" s="254"/>
      <c r="AA224" s="254"/>
      <c r="AB224" s="254"/>
    </row>
    <row r="225">
      <c r="A225" s="941"/>
      <c r="B225" s="242"/>
      <c r="C225" s="242"/>
      <c r="D225" s="242"/>
      <c r="E225" s="242"/>
      <c r="F225" s="450"/>
      <c r="G225" s="450"/>
      <c r="H225" s="242"/>
      <c r="I225" s="242"/>
      <c r="J225" s="242"/>
      <c r="K225" s="242"/>
      <c r="L225" s="242"/>
      <c r="M225" s="242"/>
      <c r="N225" s="242"/>
      <c r="O225" s="242"/>
      <c r="P225" s="242"/>
      <c r="Q225" s="242"/>
      <c r="R225" s="242"/>
      <c r="S225" s="242"/>
      <c r="T225" s="242"/>
      <c r="U225" s="242"/>
      <c r="V225" s="242"/>
      <c r="W225" s="254"/>
      <c r="X225" s="254"/>
      <c r="Y225" s="254"/>
      <c r="Z225" s="254"/>
      <c r="AA225" s="254"/>
      <c r="AB225" s="254"/>
    </row>
    <row r="226">
      <c r="A226" s="941"/>
      <c r="B226" s="242"/>
      <c r="C226" s="242"/>
      <c r="D226" s="242"/>
      <c r="E226" s="242"/>
      <c r="F226" s="450"/>
      <c r="G226" s="450"/>
      <c r="H226" s="242"/>
      <c r="I226" s="242"/>
      <c r="J226" s="242"/>
      <c r="K226" s="242"/>
      <c r="L226" s="242"/>
      <c r="M226" s="242"/>
      <c r="N226" s="242"/>
      <c r="O226" s="242"/>
      <c r="P226" s="242"/>
      <c r="Q226" s="242"/>
      <c r="R226" s="242"/>
      <c r="S226" s="242"/>
      <c r="T226" s="242"/>
      <c r="U226" s="242"/>
      <c r="V226" s="242"/>
      <c r="W226" s="254"/>
      <c r="X226" s="254"/>
      <c r="Y226" s="254"/>
      <c r="Z226" s="254"/>
      <c r="AA226" s="254"/>
      <c r="AB226" s="254"/>
    </row>
    <row r="227">
      <c r="A227" s="941"/>
      <c r="B227" s="242"/>
      <c r="C227" s="242"/>
      <c r="D227" s="242"/>
      <c r="E227" s="242"/>
      <c r="F227" s="450"/>
      <c r="G227" s="450"/>
      <c r="H227" s="242"/>
      <c r="I227" s="242"/>
      <c r="J227" s="242"/>
      <c r="K227" s="242"/>
      <c r="L227" s="242"/>
      <c r="M227" s="242"/>
      <c r="N227" s="242"/>
      <c r="O227" s="242"/>
      <c r="P227" s="242"/>
      <c r="Q227" s="242"/>
      <c r="R227" s="242"/>
      <c r="S227" s="242"/>
      <c r="T227" s="242"/>
      <c r="U227" s="242"/>
      <c r="V227" s="242"/>
      <c r="W227" s="254"/>
      <c r="X227" s="254"/>
      <c r="Y227" s="254"/>
      <c r="Z227" s="254"/>
      <c r="AA227" s="254"/>
      <c r="AB227" s="254"/>
    </row>
    <row r="228">
      <c r="A228" s="941"/>
      <c r="B228" s="242"/>
      <c r="C228" s="242"/>
      <c r="D228" s="242"/>
      <c r="E228" s="242"/>
      <c r="F228" s="450"/>
      <c r="G228" s="450"/>
      <c r="H228" s="242"/>
      <c r="I228" s="242"/>
      <c r="J228" s="242"/>
      <c r="K228" s="242"/>
      <c r="L228" s="242"/>
      <c r="M228" s="242"/>
      <c r="N228" s="242"/>
      <c r="O228" s="242"/>
      <c r="P228" s="242"/>
      <c r="Q228" s="242"/>
      <c r="R228" s="242"/>
      <c r="S228" s="242"/>
      <c r="T228" s="242"/>
      <c r="U228" s="242"/>
      <c r="V228" s="242"/>
      <c r="W228" s="254"/>
      <c r="X228" s="254"/>
      <c r="Y228" s="254"/>
      <c r="Z228" s="254"/>
      <c r="AA228" s="254"/>
      <c r="AB228" s="254"/>
    </row>
    <row r="229">
      <c r="A229" s="941"/>
      <c r="B229" s="242"/>
      <c r="C229" s="242"/>
      <c r="D229" s="242"/>
      <c r="E229" s="242"/>
      <c r="F229" s="450"/>
      <c r="G229" s="450"/>
      <c r="H229" s="242"/>
      <c r="I229" s="242"/>
      <c r="J229" s="242"/>
      <c r="K229" s="242"/>
      <c r="L229" s="242"/>
      <c r="M229" s="242"/>
      <c r="N229" s="242"/>
      <c r="O229" s="242"/>
      <c r="P229" s="242"/>
      <c r="Q229" s="242"/>
      <c r="R229" s="242"/>
      <c r="S229" s="242"/>
      <c r="T229" s="242"/>
      <c r="U229" s="242"/>
      <c r="V229" s="242"/>
      <c r="W229" s="254"/>
      <c r="X229" s="254"/>
      <c r="Y229" s="254"/>
      <c r="Z229" s="254"/>
      <c r="AA229" s="254"/>
      <c r="AB229" s="254"/>
    </row>
    <row r="230">
      <c r="A230" s="941"/>
      <c r="B230" s="242"/>
      <c r="C230" s="242"/>
      <c r="D230" s="242"/>
      <c r="E230" s="242"/>
      <c r="F230" s="450"/>
      <c r="G230" s="450"/>
      <c r="H230" s="242"/>
      <c r="I230" s="242"/>
      <c r="J230" s="242"/>
      <c r="K230" s="242"/>
      <c r="L230" s="242"/>
      <c r="M230" s="242"/>
      <c r="N230" s="242"/>
      <c r="O230" s="242"/>
      <c r="P230" s="242"/>
      <c r="Q230" s="242"/>
      <c r="R230" s="242"/>
      <c r="S230" s="242"/>
      <c r="T230" s="242"/>
      <c r="U230" s="242"/>
      <c r="V230" s="242"/>
      <c r="W230" s="254"/>
      <c r="X230" s="254"/>
      <c r="Y230" s="254"/>
      <c r="Z230" s="254"/>
      <c r="AA230" s="254"/>
      <c r="AB230" s="254"/>
    </row>
    <row r="231">
      <c r="A231" s="941"/>
      <c r="B231" s="242"/>
      <c r="C231" s="242"/>
      <c r="D231" s="242"/>
      <c r="E231" s="242"/>
      <c r="F231" s="450"/>
      <c r="G231" s="450"/>
      <c r="H231" s="242"/>
      <c r="I231" s="242"/>
      <c r="J231" s="242"/>
      <c r="K231" s="242"/>
      <c r="L231" s="242"/>
      <c r="M231" s="242"/>
      <c r="N231" s="242"/>
      <c r="O231" s="242"/>
      <c r="P231" s="242"/>
      <c r="Q231" s="242"/>
      <c r="R231" s="242"/>
      <c r="S231" s="242"/>
      <c r="T231" s="242"/>
      <c r="U231" s="242"/>
      <c r="V231" s="242"/>
      <c r="W231" s="254"/>
      <c r="X231" s="254"/>
      <c r="Y231" s="254"/>
      <c r="Z231" s="254"/>
      <c r="AA231" s="254"/>
      <c r="AB231" s="254"/>
    </row>
    <row r="232">
      <c r="A232" s="941"/>
      <c r="B232" s="242"/>
      <c r="C232" s="242"/>
      <c r="D232" s="242"/>
      <c r="E232" s="242"/>
      <c r="F232" s="450"/>
      <c r="G232" s="450"/>
      <c r="H232" s="242"/>
      <c r="I232" s="242"/>
      <c r="J232" s="242"/>
      <c r="K232" s="242"/>
      <c r="L232" s="242"/>
      <c r="M232" s="242"/>
      <c r="N232" s="242"/>
      <c r="O232" s="242"/>
      <c r="P232" s="242"/>
      <c r="Q232" s="242"/>
      <c r="R232" s="242"/>
      <c r="S232" s="242"/>
      <c r="T232" s="242"/>
      <c r="U232" s="242"/>
      <c r="V232" s="242"/>
      <c r="W232" s="254"/>
      <c r="X232" s="254"/>
      <c r="Y232" s="254"/>
      <c r="Z232" s="254"/>
      <c r="AA232" s="254"/>
      <c r="AB232" s="254"/>
    </row>
    <row r="233">
      <c r="A233" s="941"/>
      <c r="B233" s="242"/>
      <c r="C233" s="242"/>
      <c r="D233" s="242"/>
      <c r="E233" s="242"/>
      <c r="F233" s="450"/>
      <c r="G233" s="450"/>
      <c r="H233" s="242"/>
      <c r="I233" s="242"/>
      <c r="J233" s="242"/>
      <c r="K233" s="242"/>
      <c r="L233" s="242"/>
      <c r="M233" s="242"/>
      <c r="N233" s="242"/>
      <c r="O233" s="242"/>
      <c r="P233" s="242"/>
      <c r="Q233" s="242"/>
      <c r="R233" s="242"/>
      <c r="S233" s="242"/>
      <c r="T233" s="242"/>
      <c r="U233" s="242"/>
      <c r="V233" s="242"/>
      <c r="W233" s="254"/>
      <c r="X233" s="254"/>
      <c r="Y233" s="254"/>
      <c r="Z233" s="254"/>
      <c r="AA233" s="254"/>
      <c r="AB233" s="254"/>
    </row>
    <row r="234">
      <c r="A234" s="941"/>
      <c r="B234" s="242"/>
      <c r="C234" s="242"/>
      <c r="D234" s="242"/>
      <c r="E234" s="242"/>
      <c r="F234" s="450"/>
      <c r="G234" s="450"/>
      <c r="H234" s="242"/>
      <c r="I234" s="242"/>
      <c r="J234" s="242"/>
      <c r="K234" s="242"/>
      <c r="L234" s="242"/>
      <c r="M234" s="242"/>
      <c r="N234" s="242"/>
      <c r="O234" s="242"/>
      <c r="P234" s="242"/>
      <c r="Q234" s="242"/>
      <c r="R234" s="242"/>
      <c r="S234" s="242"/>
      <c r="T234" s="242"/>
      <c r="U234" s="242"/>
      <c r="V234" s="242"/>
      <c r="W234" s="254"/>
      <c r="X234" s="254"/>
      <c r="Y234" s="254"/>
      <c r="Z234" s="254"/>
      <c r="AA234" s="254"/>
      <c r="AB234" s="254"/>
    </row>
    <row r="235">
      <c r="A235" s="941"/>
      <c r="B235" s="242"/>
      <c r="C235" s="242"/>
      <c r="D235" s="242"/>
      <c r="E235" s="242"/>
      <c r="F235" s="450"/>
      <c r="G235" s="450"/>
      <c r="H235" s="242"/>
      <c r="I235" s="242"/>
      <c r="J235" s="242"/>
      <c r="K235" s="242"/>
      <c r="L235" s="242"/>
      <c r="M235" s="242"/>
      <c r="N235" s="242"/>
      <c r="O235" s="242"/>
      <c r="P235" s="242"/>
      <c r="Q235" s="242"/>
      <c r="R235" s="242"/>
      <c r="S235" s="242"/>
      <c r="T235" s="242"/>
      <c r="U235" s="242"/>
      <c r="V235" s="242"/>
      <c r="W235" s="254"/>
      <c r="X235" s="254"/>
      <c r="Y235" s="254"/>
      <c r="Z235" s="254"/>
      <c r="AA235" s="254"/>
      <c r="AB235" s="254"/>
    </row>
    <row r="236">
      <c r="A236" s="941"/>
      <c r="B236" s="242"/>
      <c r="C236" s="242"/>
      <c r="D236" s="242"/>
      <c r="E236" s="242"/>
      <c r="F236" s="450"/>
      <c r="G236" s="450"/>
      <c r="H236" s="242"/>
      <c r="I236" s="242"/>
      <c r="J236" s="242"/>
      <c r="K236" s="242"/>
      <c r="L236" s="242"/>
      <c r="M236" s="242"/>
      <c r="N236" s="242"/>
      <c r="O236" s="242"/>
      <c r="P236" s="242"/>
      <c r="Q236" s="242"/>
      <c r="R236" s="242"/>
      <c r="S236" s="242"/>
      <c r="T236" s="242"/>
      <c r="U236" s="242"/>
      <c r="V236" s="242"/>
      <c r="W236" s="254"/>
      <c r="X236" s="254"/>
      <c r="Y236" s="254"/>
      <c r="Z236" s="254"/>
      <c r="AA236" s="254"/>
      <c r="AB236" s="254"/>
    </row>
    <row r="237">
      <c r="A237" s="941"/>
      <c r="B237" s="242"/>
      <c r="C237" s="242"/>
      <c r="D237" s="242"/>
      <c r="E237" s="242"/>
      <c r="F237" s="450"/>
      <c r="G237" s="450"/>
      <c r="H237" s="242"/>
      <c r="I237" s="242"/>
      <c r="J237" s="242"/>
      <c r="K237" s="242"/>
      <c r="L237" s="242"/>
      <c r="M237" s="242"/>
      <c r="N237" s="242"/>
      <c r="O237" s="242"/>
      <c r="P237" s="242"/>
      <c r="Q237" s="242"/>
      <c r="R237" s="242"/>
      <c r="S237" s="242"/>
      <c r="T237" s="242"/>
      <c r="U237" s="242"/>
      <c r="V237" s="242"/>
      <c r="W237" s="254"/>
      <c r="X237" s="254"/>
      <c r="Y237" s="254"/>
      <c r="Z237" s="254"/>
      <c r="AA237" s="254"/>
      <c r="AB237" s="254"/>
    </row>
    <row r="238">
      <c r="A238" s="941"/>
      <c r="B238" s="242"/>
      <c r="C238" s="242"/>
      <c r="D238" s="242"/>
      <c r="E238" s="242"/>
      <c r="F238" s="450"/>
      <c r="G238" s="450"/>
      <c r="H238" s="242"/>
      <c r="I238" s="242"/>
      <c r="J238" s="242"/>
      <c r="K238" s="242"/>
      <c r="L238" s="242"/>
      <c r="M238" s="242"/>
      <c r="N238" s="242"/>
      <c r="O238" s="242"/>
      <c r="P238" s="242"/>
      <c r="Q238" s="242"/>
      <c r="R238" s="242"/>
      <c r="S238" s="242"/>
      <c r="T238" s="242"/>
      <c r="U238" s="242"/>
      <c r="V238" s="242"/>
      <c r="W238" s="254"/>
      <c r="X238" s="254"/>
      <c r="Y238" s="254"/>
      <c r="Z238" s="254"/>
      <c r="AA238" s="254"/>
      <c r="AB238" s="254"/>
    </row>
    <row r="239">
      <c r="A239" s="941"/>
      <c r="B239" s="242"/>
      <c r="C239" s="242"/>
      <c r="D239" s="242"/>
      <c r="E239" s="242"/>
      <c r="F239" s="450"/>
      <c r="G239" s="450"/>
      <c r="H239" s="242"/>
      <c r="I239" s="242"/>
      <c r="J239" s="242"/>
      <c r="K239" s="242"/>
      <c r="L239" s="242"/>
      <c r="M239" s="242"/>
      <c r="N239" s="242"/>
      <c r="O239" s="242"/>
      <c r="P239" s="242"/>
      <c r="Q239" s="242"/>
      <c r="R239" s="242"/>
      <c r="S239" s="242"/>
      <c r="T239" s="242"/>
      <c r="U239" s="242"/>
      <c r="V239" s="242"/>
      <c r="W239" s="254"/>
      <c r="X239" s="254"/>
      <c r="Y239" s="254"/>
      <c r="Z239" s="254"/>
      <c r="AA239" s="254"/>
      <c r="AB239" s="254"/>
    </row>
    <row r="240">
      <c r="A240" s="941"/>
      <c r="B240" s="242"/>
      <c r="C240" s="242"/>
      <c r="D240" s="242"/>
      <c r="E240" s="242"/>
      <c r="F240" s="450"/>
      <c r="G240" s="450"/>
      <c r="H240" s="242"/>
      <c r="I240" s="242"/>
      <c r="J240" s="242"/>
      <c r="K240" s="242"/>
      <c r="L240" s="242"/>
      <c r="M240" s="242"/>
      <c r="N240" s="242"/>
      <c r="O240" s="242"/>
      <c r="P240" s="242"/>
      <c r="Q240" s="242"/>
      <c r="R240" s="242"/>
      <c r="S240" s="242"/>
      <c r="T240" s="242"/>
      <c r="U240" s="242"/>
      <c r="V240" s="242"/>
      <c r="W240" s="254"/>
      <c r="X240" s="254"/>
      <c r="Y240" s="254"/>
      <c r="Z240" s="254"/>
      <c r="AA240" s="254"/>
      <c r="AB240" s="254"/>
    </row>
    <row r="241">
      <c r="A241" s="941"/>
      <c r="B241" s="242"/>
      <c r="C241" s="242"/>
      <c r="D241" s="242"/>
      <c r="E241" s="242"/>
      <c r="F241" s="450"/>
      <c r="G241" s="450"/>
      <c r="H241" s="242"/>
      <c r="I241" s="242"/>
      <c r="J241" s="242"/>
      <c r="K241" s="242"/>
      <c r="L241" s="242"/>
      <c r="M241" s="242"/>
      <c r="N241" s="242"/>
      <c r="O241" s="242"/>
      <c r="P241" s="242"/>
      <c r="Q241" s="242"/>
      <c r="R241" s="242"/>
      <c r="S241" s="242"/>
      <c r="T241" s="242"/>
      <c r="U241" s="242"/>
      <c r="V241" s="242"/>
      <c r="W241" s="254"/>
      <c r="X241" s="254"/>
      <c r="Y241" s="254"/>
      <c r="Z241" s="254"/>
      <c r="AA241" s="254"/>
      <c r="AB241" s="254"/>
    </row>
    <row r="242">
      <c r="A242" s="941"/>
      <c r="B242" s="242"/>
      <c r="C242" s="242"/>
      <c r="D242" s="242"/>
      <c r="E242" s="242"/>
      <c r="F242" s="450"/>
      <c r="G242" s="450"/>
      <c r="H242" s="242"/>
      <c r="I242" s="242"/>
      <c r="J242" s="242"/>
      <c r="K242" s="242"/>
      <c r="L242" s="242"/>
      <c r="M242" s="242"/>
      <c r="N242" s="242"/>
      <c r="O242" s="242"/>
      <c r="P242" s="242"/>
      <c r="Q242" s="242"/>
      <c r="R242" s="242"/>
      <c r="S242" s="242"/>
      <c r="T242" s="242"/>
      <c r="U242" s="242"/>
      <c r="V242" s="242"/>
      <c r="W242" s="254"/>
      <c r="X242" s="254"/>
      <c r="Y242" s="254"/>
      <c r="Z242" s="254"/>
      <c r="AA242" s="254"/>
      <c r="AB242" s="254"/>
    </row>
    <row r="243">
      <c r="A243" s="941"/>
      <c r="B243" s="242"/>
      <c r="C243" s="242"/>
      <c r="D243" s="242"/>
      <c r="E243" s="242"/>
      <c r="F243" s="450"/>
      <c r="G243" s="450"/>
      <c r="H243" s="242"/>
      <c r="I243" s="242"/>
      <c r="J243" s="242"/>
      <c r="K243" s="242"/>
      <c r="L243" s="242"/>
      <c r="M243" s="242"/>
      <c r="N243" s="242"/>
      <c r="O243" s="242"/>
      <c r="P243" s="242"/>
      <c r="Q243" s="242"/>
      <c r="R243" s="242"/>
      <c r="S243" s="242"/>
      <c r="T243" s="242"/>
      <c r="U243" s="242"/>
      <c r="V243" s="242"/>
      <c r="W243" s="254"/>
      <c r="X243" s="254"/>
      <c r="Y243" s="254"/>
      <c r="Z243" s="254"/>
      <c r="AA243" s="254"/>
      <c r="AB243" s="254"/>
    </row>
    <row r="244">
      <c r="A244" s="941"/>
      <c r="B244" s="242"/>
      <c r="C244" s="242"/>
      <c r="D244" s="242"/>
      <c r="E244" s="242"/>
      <c r="F244" s="450"/>
      <c r="G244" s="450"/>
      <c r="H244" s="242"/>
      <c r="I244" s="242"/>
      <c r="J244" s="242"/>
      <c r="K244" s="242"/>
      <c r="L244" s="242"/>
      <c r="M244" s="242"/>
      <c r="N244" s="242"/>
      <c r="O244" s="242"/>
      <c r="P244" s="242"/>
      <c r="Q244" s="242"/>
      <c r="R244" s="242"/>
      <c r="S244" s="242"/>
      <c r="T244" s="242"/>
      <c r="U244" s="242"/>
      <c r="V244" s="242"/>
      <c r="W244" s="254"/>
      <c r="X244" s="254"/>
      <c r="Y244" s="254"/>
      <c r="Z244" s="254"/>
      <c r="AA244" s="254"/>
      <c r="AB244" s="254"/>
    </row>
    <row r="245">
      <c r="A245" s="941"/>
      <c r="B245" s="242"/>
      <c r="C245" s="242"/>
      <c r="D245" s="242"/>
      <c r="E245" s="242"/>
      <c r="F245" s="450"/>
      <c r="G245" s="450"/>
      <c r="H245" s="242"/>
      <c r="I245" s="242"/>
      <c r="J245" s="242"/>
      <c r="K245" s="242"/>
      <c r="L245" s="242"/>
      <c r="M245" s="242"/>
      <c r="N245" s="242"/>
      <c r="O245" s="242"/>
      <c r="P245" s="242"/>
      <c r="Q245" s="242"/>
      <c r="R245" s="242"/>
      <c r="S245" s="242"/>
      <c r="T245" s="242"/>
      <c r="U245" s="242"/>
      <c r="V245" s="242"/>
      <c r="W245" s="254"/>
      <c r="X245" s="254"/>
      <c r="Y245" s="254"/>
      <c r="Z245" s="254"/>
      <c r="AA245" s="254"/>
      <c r="AB245" s="254"/>
    </row>
    <row r="246">
      <c r="A246" s="941"/>
      <c r="B246" s="242"/>
      <c r="C246" s="242"/>
      <c r="D246" s="242"/>
      <c r="E246" s="242"/>
      <c r="F246" s="450"/>
      <c r="G246" s="450"/>
      <c r="H246" s="242"/>
      <c r="I246" s="242"/>
      <c r="J246" s="242"/>
      <c r="K246" s="242"/>
      <c r="L246" s="242"/>
      <c r="M246" s="242"/>
      <c r="N246" s="242"/>
      <c r="O246" s="242"/>
      <c r="P246" s="242"/>
      <c r="Q246" s="242"/>
      <c r="R246" s="242"/>
      <c r="S246" s="242"/>
      <c r="T246" s="242"/>
      <c r="U246" s="242"/>
      <c r="V246" s="242"/>
      <c r="W246" s="254"/>
      <c r="X246" s="254"/>
      <c r="Y246" s="254"/>
      <c r="Z246" s="254"/>
      <c r="AA246" s="254"/>
      <c r="AB246" s="254"/>
    </row>
    <row r="247">
      <c r="A247" s="941"/>
      <c r="B247" s="242"/>
      <c r="C247" s="242"/>
      <c r="D247" s="242"/>
      <c r="E247" s="242"/>
      <c r="F247" s="450"/>
      <c r="G247" s="450"/>
      <c r="H247" s="242"/>
      <c r="I247" s="242"/>
      <c r="J247" s="242"/>
      <c r="K247" s="242"/>
      <c r="L247" s="242"/>
      <c r="M247" s="242"/>
      <c r="N247" s="242"/>
      <c r="O247" s="242"/>
      <c r="P247" s="242"/>
      <c r="Q247" s="242"/>
      <c r="R247" s="242"/>
      <c r="S247" s="242"/>
      <c r="T247" s="242"/>
      <c r="U247" s="242"/>
      <c r="V247" s="242"/>
      <c r="W247" s="254"/>
      <c r="X247" s="254"/>
      <c r="Y247" s="254"/>
      <c r="Z247" s="254"/>
      <c r="AA247" s="254"/>
      <c r="AB247" s="254"/>
    </row>
    <row r="248">
      <c r="A248" s="941"/>
      <c r="B248" s="242"/>
      <c r="C248" s="242"/>
      <c r="D248" s="242"/>
      <c r="E248" s="242"/>
      <c r="F248" s="450"/>
      <c r="G248" s="450"/>
      <c r="H248" s="242"/>
      <c r="I248" s="242"/>
      <c r="J248" s="242"/>
      <c r="K248" s="242"/>
      <c r="L248" s="242"/>
      <c r="M248" s="242"/>
      <c r="N248" s="242"/>
      <c r="O248" s="242"/>
      <c r="P248" s="242"/>
      <c r="Q248" s="242"/>
      <c r="R248" s="242"/>
      <c r="S248" s="242"/>
      <c r="T248" s="242"/>
      <c r="U248" s="242"/>
      <c r="V248" s="242"/>
      <c r="W248" s="254"/>
      <c r="X248" s="254"/>
      <c r="Y248" s="254"/>
      <c r="Z248" s="254"/>
      <c r="AA248" s="254"/>
      <c r="AB248" s="254"/>
    </row>
    <row r="249">
      <c r="A249" s="941"/>
      <c r="B249" s="242"/>
      <c r="C249" s="242"/>
      <c r="D249" s="242"/>
      <c r="E249" s="242"/>
      <c r="F249" s="450"/>
      <c r="G249" s="450"/>
      <c r="H249" s="242"/>
      <c r="I249" s="242"/>
      <c r="J249" s="242"/>
      <c r="K249" s="242"/>
      <c r="L249" s="242"/>
      <c r="M249" s="242"/>
      <c r="N249" s="242"/>
      <c r="O249" s="242"/>
      <c r="P249" s="242"/>
      <c r="Q249" s="242"/>
      <c r="R249" s="242"/>
      <c r="S249" s="242"/>
      <c r="T249" s="242"/>
      <c r="U249" s="242"/>
      <c r="V249" s="242"/>
      <c r="W249" s="254"/>
      <c r="X249" s="254"/>
      <c r="Y249" s="254"/>
      <c r="Z249" s="254"/>
      <c r="AA249" s="254"/>
      <c r="AB249" s="254"/>
    </row>
    <row r="250">
      <c r="A250" s="941"/>
      <c r="B250" s="242"/>
      <c r="C250" s="242"/>
      <c r="D250" s="242"/>
      <c r="E250" s="242"/>
      <c r="F250" s="450"/>
      <c r="G250" s="450"/>
      <c r="H250" s="242"/>
      <c r="I250" s="242"/>
      <c r="J250" s="242"/>
      <c r="K250" s="242"/>
      <c r="L250" s="242"/>
      <c r="M250" s="242"/>
      <c r="N250" s="242"/>
      <c r="O250" s="242"/>
      <c r="P250" s="242"/>
      <c r="Q250" s="242"/>
      <c r="R250" s="242"/>
      <c r="S250" s="242"/>
      <c r="T250" s="242"/>
      <c r="U250" s="242"/>
      <c r="V250" s="242"/>
      <c r="W250" s="254"/>
      <c r="X250" s="254"/>
      <c r="Y250" s="254"/>
      <c r="Z250" s="254"/>
      <c r="AA250" s="254"/>
      <c r="AB250" s="254"/>
    </row>
    <row r="251">
      <c r="A251" s="941"/>
      <c r="B251" s="242"/>
      <c r="C251" s="242"/>
      <c r="D251" s="242"/>
      <c r="E251" s="242"/>
      <c r="F251" s="450"/>
      <c r="G251" s="450"/>
      <c r="H251" s="242"/>
      <c r="I251" s="242"/>
      <c r="J251" s="242"/>
      <c r="K251" s="242"/>
      <c r="L251" s="242"/>
      <c r="M251" s="242"/>
      <c r="N251" s="242"/>
      <c r="O251" s="242"/>
      <c r="P251" s="242"/>
      <c r="Q251" s="242"/>
      <c r="R251" s="242"/>
      <c r="S251" s="242"/>
      <c r="T251" s="242"/>
      <c r="U251" s="242"/>
      <c r="V251" s="242"/>
      <c r="W251" s="254"/>
      <c r="X251" s="254"/>
      <c r="Y251" s="254"/>
      <c r="Z251" s="254"/>
      <c r="AA251" s="254"/>
      <c r="AB251" s="254"/>
    </row>
    <row r="252">
      <c r="A252" s="941"/>
      <c r="B252" s="242"/>
      <c r="C252" s="242"/>
      <c r="D252" s="242"/>
      <c r="E252" s="242"/>
      <c r="F252" s="450"/>
      <c r="G252" s="450"/>
      <c r="H252" s="242"/>
      <c r="I252" s="242"/>
      <c r="J252" s="242"/>
      <c r="K252" s="242"/>
      <c r="L252" s="242"/>
      <c r="M252" s="242"/>
      <c r="N252" s="242"/>
      <c r="O252" s="242"/>
      <c r="P252" s="242"/>
      <c r="Q252" s="242"/>
      <c r="R252" s="242"/>
      <c r="S252" s="242"/>
      <c r="T252" s="242"/>
      <c r="U252" s="242"/>
      <c r="V252" s="242"/>
      <c r="W252" s="254"/>
      <c r="X252" s="254"/>
      <c r="Y252" s="254"/>
      <c r="Z252" s="254"/>
      <c r="AA252" s="254"/>
      <c r="AB252" s="254"/>
    </row>
    <row r="253">
      <c r="A253" s="941"/>
      <c r="B253" s="242"/>
      <c r="C253" s="242"/>
      <c r="D253" s="242"/>
      <c r="E253" s="242"/>
      <c r="F253" s="450"/>
      <c r="G253" s="450"/>
      <c r="H253" s="242"/>
      <c r="I253" s="242"/>
      <c r="J253" s="242"/>
      <c r="K253" s="242"/>
      <c r="L253" s="242"/>
      <c r="M253" s="242"/>
      <c r="N253" s="242"/>
      <c r="O253" s="242"/>
      <c r="P253" s="242"/>
      <c r="Q253" s="242"/>
      <c r="R253" s="242"/>
      <c r="S253" s="242"/>
      <c r="T253" s="242"/>
      <c r="U253" s="242"/>
      <c r="V253" s="242"/>
      <c r="W253" s="254"/>
      <c r="X253" s="254"/>
      <c r="Y253" s="254"/>
      <c r="Z253" s="254"/>
      <c r="AA253" s="254"/>
      <c r="AB253" s="254"/>
    </row>
    <row r="254">
      <c r="A254" s="941"/>
      <c r="B254" s="242"/>
      <c r="C254" s="242"/>
      <c r="D254" s="242"/>
      <c r="E254" s="242"/>
      <c r="F254" s="450"/>
      <c r="G254" s="450"/>
      <c r="H254" s="242"/>
      <c r="I254" s="242"/>
      <c r="J254" s="242"/>
      <c r="K254" s="242"/>
      <c r="L254" s="242"/>
      <c r="M254" s="242"/>
      <c r="N254" s="242"/>
      <c r="O254" s="242"/>
      <c r="P254" s="242"/>
      <c r="Q254" s="242"/>
      <c r="R254" s="242"/>
      <c r="S254" s="242"/>
      <c r="T254" s="242"/>
      <c r="U254" s="242"/>
      <c r="V254" s="242"/>
      <c r="W254" s="254"/>
      <c r="X254" s="254"/>
      <c r="Y254" s="254"/>
      <c r="Z254" s="254"/>
      <c r="AA254" s="254"/>
      <c r="AB254" s="254"/>
    </row>
    <row r="255">
      <c r="A255" s="941"/>
      <c r="B255" s="242"/>
      <c r="C255" s="242"/>
      <c r="D255" s="242"/>
      <c r="E255" s="242"/>
      <c r="F255" s="450"/>
      <c r="G255" s="450"/>
      <c r="H255" s="242"/>
      <c r="I255" s="242"/>
      <c r="J255" s="242"/>
      <c r="K255" s="242"/>
      <c r="L255" s="242"/>
      <c r="M255" s="242"/>
      <c r="N255" s="242"/>
      <c r="O255" s="242"/>
      <c r="P255" s="242"/>
      <c r="Q255" s="242"/>
      <c r="R255" s="242"/>
      <c r="S255" s="242"/>
      <c r="T255" s="242"/>
      <c r="U255" s="242"/>
      <c r="V255" s="242"/>
      <c r="W255" s="254"/>
      <c r="X255" s="254"/>
      <c r="Y255" s="254"/>
      <c r="Z255" s="254"/>
      <c r="AA255" s="254"/>
      <c r="AB255" s="254"/>
    </row>
    <row r="256">
      <c r="A256" s="941"/>
      <c r="B256" s="242"/>
      <c r="C256" s="242"/>
      <c r="D256" s="242"/>
      <c r="E256" s="242"/>
      <c r="F256" s="450"/>
      <c r="G256" s="450"/>
      <c r="H256" s="242"/>
      <c r="I256" s="242"/>
      <c r="J256" s="242"/>
      <c r="K256" s="242"/>
      <c r="L256" s="242"/>
      <c r="M256" s="242"/>
      <c r="N256" s="242"/>
      <c r="O256" s="242"/>
      <c r="P256" s="242"/>
      <c r="Q256" s="242"/>
      <c r="R256" s="242"/>
      <c r="S256" s="242"/>
      <c r="T256" s="242"/>
      <c r="U256" s="242"/>
      <c r="V256" s="242"/>
      <c r="W256" s="254"/>
      <c r="X256" s="254"/>
      <c r="Y256" s="254"/>
      <c r="Z256" s="254"/>
      <c r="AA256" s="254"/>
      <c r="AB256" s="254"/>
    </row>
    <row r="257">
      <c r="A257" s="941"/>
      <c r="B257" s="242"/>
      <c r="C257" s="242"/>
      <c r="D257" s="242"/>
      <c r="E257" s="242"/>
      <c r="F257" s="450"/>
      <c r="G257" s="450"/>
      <c r="H257" s="242"/>
      <c r="I257" s="242"/>
      <c r="J257" s="242"/>
      <c r="K257" s="242"/>
      <c r="L257" s="242"/>
      <c r="M257" s="242"/>
      <c r="N257" s="242"/>
      <c r="O257" s="242"/>
      <c r="P257" s="242"/>
      <c r="Q257" s="242"/>
      <c r="R257" s="242"/>
      <c r="S257" s="242"/>
      <c r="T257" s="242"/>
      <c r="U257" s="242"/>
      <c r="V257" s="242"/>
      <c r="W257" s="254"/>
      <c r="X257" s="254"/>
      <c r="Y257" s="254"/>
      <c r="Z257" s="254"/>
      <c r="AA257" s="254"/>
      <c r="AB257" s="254"/>
    </row>
    <row r="258">
      <c r="A258" s="941"/>
      <c r="B258" s="242"/>
      <c r="C258" s="242"/>
      <c r="D258" s="242"/>
      <c r="E258" s="242"/>
      <c r="F258" s="450"/>
      <c r="G258" s="450"/>
      <c r="H258" s="242"/>
      <c r="I258" s="242"/>
      <c r="J258" s="242"/>
      <c r="K258" s="242"/>
      <c r="L258" s="242"/>
      <c r="M258" s="242"/>
      <c r="N258" s="242"/>
      <c r="O258" s="242"/>
      <c r="P258" s="242"/>
      <c r="Q258" s="242"/>
      <c r="R258" s="242"/>
      <c r="S258" s="242"/>
      <c r="T258" s="242"/>
      <c r="U258" s="242"/>
      <c r="V258" s="242"/>
      <c r="W258" s="254"/>
      <c r="X258" s="254"/>
      <c r="Y258" s="254"/>
      <c r="Z258" s="254"/>
      <c r="AA258" s="254"/>
      <c r="AB258" s="254"/>
    </row>
    <row r="259">
      <c r="A259" s="941"/>
      <c r="B259" s="242"/>
      <c r="C259" s="242"/>
      <c r="D259" s="242"/>
      <c r="E259" s="242"/>
      <c r="F259" s="450"/>
      <c r="G259" s="450"/>
      <c r="H259" s="242"/>
      <c r="I259" s="242"/>
      <c r="J259" s="242"/>
      <c r="K259" s="242"/>
      <c r="L259" s="242"/>
      <c r="M259" s="242"/>
      <c r="N259" s="242"/>
      <c r="O259" s="242"/>
      <c r="P259" s="242"/>
      <c r="Q259" s="242"/>
      <c r="R259" s="242"/>
      <c r="S259" s="242"/>
      <c r="T259" s="242"/>
      <c r="U259" s="242"/>
      <c r="V259" s="242"/>
      <c r="W259" s="254"/>
      <c r="X259" s="254"/>
      <c r="Y259" s="254"/>
      <c r="Z259" s="254"/>
      <c r="AA259" s="254"/>
      <c r="AB259" s="254"/>
    </row>
    <row r="260">
      <c r="A260" s="941"/>
      <c r="B260" s="242"/>
      <c r="C260" s="242"/>
      <c r="D260" s="242"/>
      <c r="E260" s="242"/>
      <c r="F260" s="450"/>
      <c r="G260" s="450"/>
      <c r="H260" s="242"/>
      <c r="I260" s="242"/>
      <c r="J260" s="242"/>
      <c r="K260" s="242"/>
      <c r="L260" s="242"/>
      <c r="M260" s="242"/>
      <c r="N260" s="242"/>
      <c r="O260" s="242"/>
      <c r="P260" s="242"/>
      <c r="Q260" s="242"/>
      <c r="R260" s="242"/>
      <c r="S260" s="242"/>
      <c r="T260" s="242"/>
      <c r="U260" s="242"/>
      <c r="V260" s="242"/>
      <c r="W260" s="254"/>
      <c r="X260" s="254"/>
      <c r="Y260" s="254"/>
      <c r="Z260" s="254"/>
      <c r="AA260" s="254"/>
      <c r="AB260" s="254"/>
    </row>
    <row r="261">
      <c r="A261" s="941"/>
      <c r="B261" s="242"/>
      <c r="C261" s="242"/>
      <c r="D261" s="242"/>
      <c r="E261" s="242"/>
      <c r="F261" s="450"/>
      <c r="G261" s="450"/>
      <c r="H261" s="242"/>
      <c r="I261" s="242"/>
      <c r="J261" s="242"/>
      <c r="K261" s="242"/>
      <c r="L261" s="242"/>
      <c r="M261" s="242"/>
      <c r="N261" s="242"/>
      <c r="O261" s="242"/>
      <c r="P261" s="242"/>
      <c r="Q261" s="242"/>
      <c r="R261" s="242"/>
      <c r="S261" s="242"/>
      <c r="T261" s="242"/>
      <c r="U261" s="242"/>
      <c r="V261" s="242"/>
      <c r="W261" s="254"/>
      <c r="X261" s="254"/>
      <c r="Y261" s="254"/>
      <c r="Z261" s="254"/>
      <c r="AA261" s="254"/>
      <c r="AB261" s="254"/>
    </row>
    <row r="262">
      <c r="A262" s="941"/>
      <c r="B262" s="242"/>
      <c r="C262" s="242"/>
      <c r="D262" s="242"/>
      <c r="E262" s="242"/>
      <c r="F262" s="450"/>
      <c r="G262" s="450"/>
      <c r="H262" s="242"/>
      <c r="I262" s="242"/>
      <c r="J262" s="242"/>
      <c r="K262" s="242"/>
      <c r="L262" s="242"/>
      <c r="M262" s="242"/>
      <c r="N262" s="242"/>
      <c r="O262" s="242"/>
      <c r="P262" s="242"/>
      <c r="Q262" s="242"/>
      <c r="R262" s="242"/>
      <c r="S262" s="242"/>
      <c r="T262" s="242"/>
      <c r="U262" s="242"/>
      <c r="V262" s="242"/>
      <c r="W262" s="254"/>
      <c r="X262" s="254"/>
      <c r="Y262" s="254"/>
      <c r="Z262" s="254"/>
      <c r="AA262" s="254"/>
      <c r="AB262" s="254"/>
    </row>
    <row r="263">
      <c r="A263" s="941"/>
      <c r="B263" s="242"/>
      <c r="C263" s="242"/>
      <c r="D263" s="242"/>
      <c r="E263" s="242"/>
      <c r="F263" s="450"/>
      <c r="G263" s="450"/>
      <c r="H263" s="242"/>
      <c r="I263" s="242"/>
      <c r="J263" s="242"/>
      <c r="K263" s="242"/>
      <c r="L263" s="242"/>
      <c r="M263" s="242"/>
      <c r="N263" s="242"/>
      <c r="O263" s="242"/>
      <c r="P263" s="242"/>
      <c r="Q263" s="242"/>
      <c r="R263" s="242"/>
      <c r="S263" s="242"/>
      <c r="T263" s="242"/>
      <c r="U263" s="242"/>
      <c r="V263" s="242"/>
      <c r="W263" s="254"/>
      <c r="X263" s="254"/>
      <c r="Y263" s="254"/>
      <c r="Z263" s="254"/>
      <c r="AA263" s="254"/>
      <c r="AB263" s="254"/>
    </row>
    <row r="264">
      <c r="A264" s="941"/>
      <c r="B264" s="242"/>
      <c r="C264" s="242"/>
      <c r="D264" s="242"/>
      <c r="E264" s="242"/>
      <c r="F264" s="450"/>
      <c r="G264" s="450"/>
      <c r="H264" s="242"/>
      <c r="I264" s="242"/>
      <c r="J264" s="242"/>
      <c r="K264" s="242"/>
      <c r="L264" s="242"/>
      <c r="M264" s="242"/>
      <c r="N264" s="242"/>
      <c r="O264" s="242"/>
      <c r="P264" s="242"/>
      <c r="Q264" s="242"/>
      <c r="R264" s="242"/>
      <c r="S264" s="242"/>
      <c r="T264" s="242"/>
      <c r="U264" s="242"/>
      <c r="V264" s="242"/>
      <c r="W264" s="254"/>
      <c r="X264" s="254"/>
      <c r="Y264" s="254"/>
      <c r="Z264" s="254"/>
      <c r="AA264" s="254"/>
      <c r="AB264" s="254"/>
    </row>
    <row r="265">
      <c r="A265" s="941"/>
      <c r="B265" s="242"/>
      <c r="C265" s="242"/>
      <c r="D265" s="242"/>
      <c r="E265" s="242"/>
      <c r="F265" s="450"/>
      <c r="G265" s="450"/>
      <c r="H265" s="242"/>
      <c r="I265" s="242"/>
      <c r="J265" s="242"/>
      <c r="K265" s="242"/>
      <c r="L265" s="242"/>
      <c r="M265" s="242"/>
      <c r="N265" s="242"/>
      <c r="O265" s="242"/>
      <c r="P265" s="242"/>
      <c r="Q265" s="242"/>
      <c r="R265" s="242"/>
      <c r="S265" s="242"/>
      <c r="T265" s="242"/>
      <c r="U265" s="242"/>
      <c r="V265" s="242"/>
      <c r="W265" s="254"/>
      <c r="X265" s="254"/>
      <c r="Y265" s="254"/>
      <c r="Z265" s="254"/>
      <c r="AA265" s="254"/>
      <c r="AB265" s="254"/>
    </row>
    <row r="266">
      <c r="A266" s="941"/>
      <c r="B266" s="242"/>
      <c r="C266" s="242"/>
      <c r="D266" s="242"/>
      <c r="E266" s="242"/>
      <c r="F266" s="450"/>
      <c r="G266" s="450"/>
      <c r="H266" s="242"/>
      <c r="I266" s="242"/>
      <c r="J266" s="242"/>
      <c r="K266" s="242"/>
      <c r="L266" s="242"/>
      <c r="M266" s="242"/>
      <c r="N266" s="242"/>
      <c r="O266" s="242"/>
      <c r="P266" s="242"/>
      <c r="Q266" s="242"/>
      <c r="R266" s="242"/>
      <c r="S266" s="242"/>
      <c r="T266" s="242"/>
      <c r="U266" s="242"/>
      <c r="V266" s="242"/>
      <c r="W266" s="254"/>
      <c r="X266" s="254"/>
      <c r="Y266" s="254"/>
      <c r="Z266" s="254"/>
      <c r="AA266" s="254"/>
      <c r="AB266" s="254"/>
    </row>
    <row r="267">
      <c r="A267" s="941"/>
      <c r="B267" s="242"/>
      <c r="C267" s="242"/>
      <c r="D267" s="242"/>
      <c r="E267" s="242"/>
      <c r="F267" s="450"/>
      <c r="G267" s="450"/>
      <c r="H267" s="242"/>
      <c r="I267" s="242"/>
      <c r="J267" s="242"/>
      <c r="K267" s="242"/>
      <c r="L267" s="242"/>
      <c r="M267" s="242"/>
      <c r="N267" s="242"/>
      <c r="O267" s="242"/>
      <c r="P267" s="242"/>
      <c r="Q267" s="242"/>
      <c r="R267" s="242"/>
      <c r="S267" s="242"/>
      <c r="T267" s="242"/>
      <c r="U267" s="242"/>
      <c r="V267" s="242"/>
      <c r="W267" s="254"/>
      <c r="X267" s="254"/>
      <c r="Y267" s="254"/>
      <c r="Z267" s="254"/>
      <c r="AA267" s="254"/>
      <c r="AB267" s="254"/>
    </row>
    <row r="268">
      <c r="A268" s="941"/>
      <c r="B268" s="242"/>
      <c r="C268" s="242"/>
      <c r="D268" s="242"/>
      <c r="E268" s="242"/>
      <c r="F268" s="450"/>
      <c r="G268" s="450"/>
      <c r="H268" s="242"/>
      <c r="I268" s="242"/>
      <c r="J268" s="242"/>
      <c r="K268" s="242"/>
      <c r="L268" s="242"/>
      <c r="M268" s="242"/>
      <c r="N268" s="242"/>
      <c r="O268" s="242"/>
      <c r="P268" s="242"/>
      <c r="Q268" s="242"/>
      <c r="R268" s="242"/>
      <c r="S268" s="242"/>
      <c r="T268" s="242"/>
      <c r="U268" s="242"/>
      <c r="V268" s="242"/>
      <c r="W268" s="254"/>
      <c r="X268" s="254"/>
      <c r="Y268" s="254"/>
      <c r="Z268" s="254"/>
      <c r="AA268" s="254"/>
      <c r="AB268" s="254"/>
    </row>
    <row r="269">
      <c r="A269" s="941"/>
      <c r="B269" s="242"/>
      <c r="C269" s="242"/>
      <c r="D269" s="242"/>
      <c r="E269" s="242"/>
      <c r="F269" s="450"/>
      <c r="G269" s="450"/>
      <c r="H269" s="242"/>
      <c r="I269" s="242"/>
      <c r="J269" s="242"/>
      <c r="K269" s="242"/>
      <c r="L269" s="242"/>
      <c r="M269" s="242"/>
      <c r="N269" s="242"/>
      <c r="O269" s="242"/>
      <c r="P269" s="242"/>
      <c r="Q269" s="242"/>
      <c r="R269" s="242"/>
      <c r="S269" s="242"/>
      <c r="T269" s="242"/>
      <c r="U269" s="242"/>
      <c r="V269" s="242"/>
      <c r="W269" s="254"/>
      <c r="X269" s="254"/>
      <c r="Y269" s="254"/>
      <c r="Z269" s="254"/>
      <c r="AA269" s="254"/>
      <c r="AB269" s="254"/>
    </row>
    <row r="270">
      <c r="A270" s="941"/>
      <c r="B270" s="242"/>
      <c r="C270" s="242"/>
      <c r="D270" s="242"/>
      <c r="E270" s="242"/>
      <c r="F270" s="450"/>
      <c r="G270" s="450"/>
      <c r="H270" s="242"/>
      <c r="I270" s="242"/>
      <c r="J270" s="242"/>
      <c r="K270" s="242"/>
      <c r="L270" s="242"/>
      <c r="M270" s="242"/>
      <c r="N270" s="242"/>
      <c r="O270" s="242"/>
      <c r="P270" s="242"/>
      <c r="Q270" s="242"/>
      <c r="R270" s="242"/>
      <c r="S270" s="242"/>
      <c r="T270" s="242"/>
      <c r="U270" s="242"/>
      <c r="V270" s="242"/>
      <c r="W270" s="254"/>
      <c r="X270" s="254"/>
      <c r="Y270" s="254"/>
      <c r="Z270" s="254"/>
      <c r="AA270" s="254"/>
      <c r="AB270" s="254"/>
    </row>
    <row r="271">
      <c r="A271" s="941"/>
      <c r="B271" s="242"/>
      <c r="C271" s="242"/>
      <c r="D271" s="242"/>
      <c r="E271" s="242"/>
      <c r="F271" s="450"/>
      <c r="G271" s="450"/>
      <c r="H271" s="242"/>
      <c r="I271" s="242"/>
      <c r="J271" s="242"/>
      <c r="K271" s="242"/>
      <c r="L271" s="242"/>
      <c r="M271" s="242"/>
      <c r="N271" s="242"/>
      <c r="O271" s="242"/>
      <c r="P271" s="242"/>
      <c r="Q271" s="242"/>
      <c r="R271" s="242"/>
      <c r="S271" s="242"/>
      <c r="T271" s="242"/>
      <c r="U271" s="242"/>
      <c r="V271" s="242"/>
      <c r="W271" s="254"/>
      <c r="X271" s="254"/>
      <c r="Y271" s="254"/>
      <c r="Z271" s="254"/>
      <c r="AA271" s="254"/>
      <c r="AB271" s="254"/>
    </row>
    <row r="272">
      <c r="A272" s="941"/>
      <c r="B272" s="242"/>
      <c r="C272" s="242"/>
      <c r="D272" s="242"/>
      <c r="E272" s="242"/>
      <c r="F272" s="450"/>
      <c r="G272" s="450"/>
      <c r="H272" s="242"/>
      <c r="I272" s="242"/>
      <c r="J272" s="242"/>
      <c r="K272" s="242"/>
      <c r="L272" s="242"/>
      <c r="M272" s="242"/>
      <c r="N272" s="242"/>
      <c r="O272" s="242"/>
      <c r="P272" s="242"/>
      <c r="Q272" s="242"/>
      <c r="R272" s="242"/>
      <c r="S272" s="242"/>
      <c r="T272" s="242"/>
      <c r="U272" s="242"/>
      <c r="V272" s="242"/>
      <c r="W272" s="254"/>
      <c r="X272" s="254"/>
      <c r="Y272" s="254"/>
      <c r="Z272" s="254"/>
      <c r="AA272" s="254"/>
      <c r="AB272" s="254"/>
    </row>
    <row r="273">
      <c r="A273" s="941"/>
      <c r="B273" s="242"/>
      <c r="C273" s="242"/>
      <c r="D273" s="242"/>
      <c r="E273" s="242"/>
      <c r="F273" s="450"/>
      <c r="G273" s="450"/>
      <c r="H273" s="242"/>
      <c r="I273" s="242"/>
      <c r="J273" s="242"/>
      <c r="K273" s="242"/>
      <c r="L273" s="242"/>
      <c r="M273" s="242"/>
      <c r="N273" s="242"/>
      <c r="O273" s="242"/>
      <c r="P273" s="242"/>
      <c r="Q273" s="242"/>
      <c r="R273" s="242"/>
      <c r="S273" s="242"/>
      <c r="T273" s="242"/>
      <c r="U273" s="242"/>
      <c r="V273" s="242"/>
      <c r="W273" s="254"/>
      <c r="X273" s="254"/>
      <c r="Y273" s="254"/>
      <c r="Z273" s="254"/>
      <c r="AA273" s="254"/>
      <c r="AB273" s="254"/>
    </row>
    <row r="274">
      <c r="A274" s="941"/>
      <c r="B274" s="242"/>
      <c r="C274" s="242"/>
      <c r="D274" s="242"/>
      <c r="E274" s="242"/>
      <c r="F274" s="450"/>
      <c r="G274" s="450"/>
      <c r="H274" s="242"/>
      <c r="I274" s="242"/>
      <c r="J274" s="242"/>
      <c r="K274" s="242"/>
      <c r="L274" s="242"/>
      <c r="M274" s="242"/>
      <c r="N274" s="242"/>
      <c r="O274" s="242"/>
      <c r="P274" s="242"/>
      <c r="Q274" s="242"/>
      <c r="R274" s="242"/>
      <c r="S274" s="242"/>
      <c r="T274" s="242"/>
      <c r="U274" s="242"/>
      <c r="V274" s="242"/>
      <c r="W274" s="254"/>
      <c r="X274" s="254"/>
      <c r="Y274" s="254"/>
      <c r="Z274" s="254"/>
      <c r="AA274" s="254"/>
      <c r="AB274" s="254"/>
    </row>
    <row r="275">
      <c r="A275" s="941"/>
      <c r="B275" s="242"/>
      <c r="C275" s="242"/>
      <c r="D275" s="242"/>
      <c r="E275" s="242"/>
      <c r="F275" s="450"/>
      <c r="G275" s="450"/>
      <c r="H275" s="242"/>
      <c r="I275" s="242"/>
      <c r="J275" s="242"/>
      <c r="K275" s="242"/>
      <c r="L275" s="242"/>
      <c r="M275" s="242"/>
      <c r="N275" s="242"/>
      <c r="O275" s="242"/>
      <c r="P275" s="242"/>
      <c r="Q275" s="242"/>
      <c r="R275" s="242"/>
      <c r="S275" s="242"/>
      <c r="T275" s="242"/>
      <c r="U275" s="242"/>
      <c r="V275" s="242"/>
      <c r="W275" s="254"/>
      <c r="X275" s="254"/>
      <c r="Y275" s="254"/>
      <c r="Z275" s="254"/>
      <c r="AA275" s="254"/>
      <c r="AB275" s="254"/>
    </row>
    <row r="276">
      <c r="A276" s="941"/>
      <c r="B276" s="242"/>
      <c r="C276" s="242"/>
      <c r="D276" s="242"/>
      <c r="E276" s="242"/>
      <c r="F276" s="450"/>
      <c r="G276" s="450"/>
      <c r="H276" s="242"/>
      <c r="I276" s="242"/>
      <c r="J276" s="242"/>
      <c r="K276" s="242"/>
      <c r="L276" s="242"/>
      <c r="M276" s="242"/>
      <c r="N276" s="242"/>
      <c r="O276" s="242"/>
      <c r="P276" s="242"/>
      <c r="Q276" s="242"/>
      <c r="R276" s="242"/>
      <c r="S276" s="242"/>
      <c r="T276" s="242"/>
      <c r="U276" s="242"/>
      <c r="V276" s="242"/>
      <c r="W276" s="254"/>
      <c r="X276" s="254"/>
      <c r="Y276" s="254"/>
      <c r="Z276" s="254"/>
      <c r="AA276" s="254"/>
      <c r="AB276" s="254"/>
    </row>
    <row r="277">
      <c r="A277" s="941"/>
      <c r="B277" s="242"/>
      <c r="C277" s="242"/>
      <c r="D277" s="242"/>
      <c r="E277" s="242"/>
      <c r="F277" s="450"/>
      <c r="G277" s="450"/>
      <c r="H277" s="242"/>
      <c r="I277" s="242"/>
      <c r="J277" s="242"/>
      <c r="K277" s="242"/>
      <c r="L277" s="242"/>
      <c r="M277" s="242"/>
      <c r="N277" s="242"/>
      <c r="O277" s="242"/>
      <c r="P277" s="242"/>
      <c r="Q277" s="242"/>
      <c r="R277" s="242"/>
      <c r="S277" s="242"/>
      <c r="T277" s="242"/>
      <c r="U277" s="242"/>
      <c r="V277" s="242"/>
      <c r="W277" s="254"/>
      <c r="X277" s="254"/>
      <c r="Y277" s="254"/>
      <c r="Z277" s="254"/>
      <c r="AA277" s="254"/>
      <c r="AB277" s="254"/>
    </row>
    <row r="278">
      <c r="A278" s="941"/>
      <c r="B278" s="242"/>
      <c r="C278" s="242"/>
      <c r="D278" s="242"/>
      <c r="E278" s="242"/>
      <c r="F278" s="450"/>
      <c r="G278" s="450"/>
      <c r="H278" s="242"/>
      <c r="I278" s="242"/>
      <c r="J278" s="242"/>
      <c r="K278" s="242"/>
      <c r="L278" s="242"/>
      <c r="M278" s="242"/>
      <c r="N278" s="242"/>
      <c r="O278" s="242"/>
      <c r="P278" s="242"/>
      <c r="Q278" s="242"/>
      <c r="R278" s="242"/>
      <c r="S278" s="242"/>
      <c r="T278" s="242"/>
      <c r="U278" s="242"/>
      <c r="V278" s="242"/>
      <c r="W278" s="254"/>
      <c r="X278" s="254"/>
      <c r="Y278" s="254"/>
      <c r="Z278" s="254"/>
      <c r="AA278" s="254"/>
      <c r="AB278" s="254"/>
    </row>
    <row r="279">
      <c r="A279" s="941"/>
      <c r="B279" s="242"/>
      <c r="C279" s="242"/>
      <c r="D279" s="242"/>
      <c r="E279" s="242"/>
      <c r="F279" s="450"/>
      <c r="G279" s="450"/>
      <c r="H279" s="242"/>
      <c r="I279" s="242"/>
      <c r="J279" s="242"/>
      <c r="K279" s="242"/>
      <c r="L279" s="242"/>
      <c r="M279" s="242"/>
      <c r="N279" s="242"/>
      <c r="O279" s="242"/>
      <c r="P279" s="242"/>
      <c r="Q279" s="242"/>
      <c r="R279" s="242"/>
      <c r="S279" s="242"/>
      <c r="T279" s="242"/>
      <c r="U279" s="242"/>
      <c r="V279" s="242"/>
      <c r="W279" s="254"/>
      <c r="X279" s="254"/>
      <c r="Y279" s="254"/>
      <c r="Z279" s="254"/>
      <c r="AA279" s="254"/>
      <c r="AB279" s="254"/>
    </row>
    <row r="280">
      <c r="A280" s="941"/>
      <c r="B280" s="242"/>
      <c r="C280" s="242"/>
      <c r="D280" s="242"/>
      <c r="E280" s="242"/>
      <c r="F280" s="450"/>
      <c r="G280" s="450"/>
      <c r="H280" s="242"/>
      <c r="I280" s="242"/>
      <c r="J280" s="242"/>
      <c r="K280" s="242"/>
      <c r="L280" s="242"/>
      <c r="M280" s="242"/>
      <c r="N280" s="242"/>
      <c r="O280" s="242"/>
      <c r="P280" s="242"/>
      <c r="Q280" s="242"/>
      <c r="R280" s="242"/>
      <c r="S280" s="242"/>
      <c r="T280" s="242"/>
      <c r="U280" s="242"/>
      <c r="V280" s="242"/>
      <c r="W280" s="254"/>
      <c r="X280" s="254"/>
      <c r="Y280" s="254"/>
      <c r="Z280" s="254"/>
      <c r="AA280" s="254"/>
      <c r="AB280" s="254"/>
    </row>
    <row r="281">
      <c r="A281" s="941"/>
      <c r="B281" s="242"/>
      <c r="C281" s="242"/>
      <c r="D281" s="242"/>
      <c r="E281" s="242"/>
      <c r="F281" s="450"/>
      <c r="G281" s="450"/>
      <c r="H281" s="242"/>
      <c r="I281" s="242"/>
      <c r="J281" s="242"/>
      <c r="K281" s="242"/>
      <c r="L281" s="242"/>
      <c r="M281" s="242"/>
      <c r="N281" s="242"/>
      <c r="O281" s="242"/>
      <c r="P281" s="242"/>
      <c r="Q281" s="242"/>
      <c r="R281" s="242"/>
      <c r="S281" s="242"/>
      <c r="T281" s="242"/>
      <c r="U281" s="242"/>
      <c r="V281" s="242"/>
      <c r="W281" s="254"/>
      <c r="X281" s="254"/>
      <c r="Y281" s="254"/>
      <c r="Z281" s="254"/>
      <c r="AA281" s="254"/>
      <c r="AB281" s="254"/>
    </row>
    <row r="282">
      <c r="A282" s="941"/>
      <c r="B282" s="242"/>
      <c r="C282" s="242"/>
      <c r="D282" s="242"/>
      <c r="E282" s="242"/>
      <c r="F282" s="450"/>
      <c r="G282" s="450"/>
      <c r="H282" s="242"/>
      <c r="I282" s="242"/>
      <c r="J282" s="242"/>
      <c r="K282" s="242"/>
      <c r="L282" s="242"/>
      <c r="M282" s="242"/>
      <c r="N282" s="242"/>
      <c r="O282" s="242"/>
      <c r="P282" s="242"/>
      <c r="Q282" s="242"/>
      <c r="R282" s="242"/>
      <c r="S282" s="242"/>
      <c r="T282" s="242"/>
      <c r="U282" s="242"/>
      <c r="V282" s="242"/>
      <c r="W282" s="254"/>
      <c r="X282" s="254"/>
      <c r="Y282" s="254"/>
      <c r="Z282" s="254"/>
      <c r="AA282" s="254"/>
      <c r="AB282" s="254"/>
    </row>
    <row r="283">
      <c r="A283" s="941"/>
      <c r="B283" s="242"/>
      <c r="C283" s="242"/>
      <c r="D283" s="242"/>
      <c r="E283" s="242"/>
      <c r="F283" s="450"/>
      <c r="G283" s="450"/>
      <c r="H283" s="242"/>
      <c r="I283" s="242"/>
      <c r="J283" s="242"/>
      <c r="K283" s="242"/>
      <c r="L283" s="242"/>
      <c r="M283" s="242"/>
      <c r="N283" s="242"/>
      <c r="O283" s="242"/>
      <c r="P283" s="242"/>
      <c r="Q283" s="242"/>
      <c r="R283" s="242"/>
      <c r="S283" s="242"/>
      <c r="T283" s="242"/>
      <c r="U283" s="242"/>
      <c r="V283" s="242"/>
      <c r="W283" s="254"/>
      <c r="X283" s="254"/>
      <c r="Y283" s="254"/>
      <c r="Z283" s="254"/>
      <c r="AA283" s="254"/>
      <c r="AB283" s="254"/>
    </row>
    <row r="284">
      <c r="A284" s="941"/>
      <c r="B284" s="242"/>
      <c r="C284" s="242"/>
      <c r="D284" s="242"/>
      <c r="E284" s="242"/>
      <c r="F284" s="450"/>
      <c r="G284" s="450"/>
      <c r="H284" s="242"/>
      <c r="I284" s="242"/>
      <c r="J284" s="242"/>
      <c r="K284" s="242"/>
      <c r="L284" s="242"/>
      <c r="M284" s="242"/>
      <c r="N284" s="242"/>
      <c r="O284" s="242"/>
      <c r="P284" s="242"/>
      <c r="Q284" s="242"/>
      <c r="R284" s="242"/>
      <c r="S284" s="242"/>
      <c r="T284" s="242"/>
      <c r="U284" s="242"/>
      <c r="V284" s="242"/>
      <c r="W284" s="254"/>
      <c r="X284" s="254"/>
      <c r="Y284" s="254"/>
      <c r="Z284" s="254"/>
      <c r="AA284" s="254"/>
      <c r="AB284" s="254"/>
    </row>
    <row r="285">
      <c r="A285" s="941"/>
      <c r="B285" s="242"/>
      <c r="C285" s="242"/>
      <c r="D285" s="242"/>
      <c r="E285" s="242"/>
      <c r="F285" s="450"/>
      <c r="G285" s="450"/>
      <c r="H285" s="242"/>
      <c r="I285" s="242"/>
      <c r="J285" s="242"/>
      <c r="K285" s="242"/>
      <c r="L285" s="242"/>
      <c r="M285" s="242"/>
      <c r="N285" s="242"/>
      <c r="O285" s="242"/>
      <c r="P285" s="242"/>
      <c r="Q285" s="242"/>
      <c r="R285" s="242"/>
      <c r="S285" s="242"/>
      <c r="T285" s="242"/>
      <c r="U285" s="242"/>
      <c r="V285" s="242"/>
      <c r="W285" s="254"/>
      <c r="X285" s="254"/>
      <c r="Y285" s="254"/>
      <c r="Z285" s="254"/>
      <c r="AA285" s="254"/>
      <c r="AB285" s="254"/>
    </row>
    <row r="286">
      <c r="A286" s="941"/>
      <c r="B286" s="242"/>
      <c r="C286" s="242"/>
      <c r="D286" s="242"/>
      <c r="E286" s="242"/>
      <c r="F286" s="450"/>
      <c r="G286" s="450"/>
      <c r="H286" s="242"/>
      <c r="I286" s="242"/>
      <c r="J286" s="242"/>
      <c r="K286" s="242"/>
      <c r="L286" s="242"/>
      <c r="M286" s="242"/>
      <c r="N286" s="242"/>
      <c r="O286" s="242"/>
      <c r="P286" s="242"/>
      <c r="Q286" s="242"/>
      <c r="R286" s="242"/>
      <c r="S286" s="242"/>
      <c r="T286" s="242"/>
      <c r="U286" s="242"/>
      <c r="V286" s="242"/>
      <c r="W286" s="254"/>
      <c r="X286" s="254"/>
      <c r="Y286" s="254"/>
      <c r="Z286" s="254"/>
      <c r="AA286" s="254"/>
      <c r="AB286" s="254"/>
    </row>
    <row r="287">
      <c r="A287" s="941"/>
      <c r="B287" s="242"/>
      <c r="C287" s="242"/>
      <c r="D287" s="242"/>
      <c r="E287" s="242"/>
      <c r="F287" s="450"/>
      <c r="G287" s="450"/>
      <c r="H287" s="242"/>
      <c r="I287" s="242"/>
      <c r="J287" s="242"/>
      <c r="K287" s="242"/>
      <c r="L287" s="242"/>
      <c r="M287" s="242"/>
      <c r="N287" s="242"/>
      <c r="O287" s="242"/>
      <c r="P287" s="242"/>
      <c r="Q287" s="242"/>
      <c r="R287" s="242"/>
      <c r="S287" s="242"/>
      <c r="T287" s="242"/>
      <c r="U287" s="242"/>
      <c r="V287" s="242"/>
      <c r="W287" s="254"/>
      <c r="X287" s="254"/>
      <c r="Y287" s="254"/>
      <c r="Z287" s="254"/>
      <c r="AA287" s="254"/>
      <c r="AB287" s="254"/>
    </row>
    <row r="288">
      <c r="A288" s="941"/>
      <c r="B288" s="242"/>
      <c r="C288" s="242"/>
      <c r="D288" s="242"/>
      <c r="E288" s="242"/>
      <c r="F288" s="450"/>
      <c r="G288" s="450"/>
      <c r="H288" s="242"/>
      <c r="I288" s="242"/>
      <c r="J288" s="242"/>
      <c r="K288" s="242"/>
      <c r="L288" s="242"/>
      <c r="M288" s="242"/>
      <c r="N288" s="242"/>
      <c r="O288" s="242"/>
      <c r="P288" s="242"/>
      <c r="Q288" s="242"/>
      <c r="R288" s="242"/>
      <c r="S288" s="242"/>
      <c r="T288" s="242"/>
      <c r="U288" s="242"/>
      <c r="V288" s="242"/>
      <c r="W288" s="254"/>
      <c r="X288" s="254"/>
      <c r="Y288" s="254"/>
      <c r="Z288" s="254"/>
      <c r="AA288" s="254"/>
      <c r="AB288" s="254"/>
    </row>
    <row r="289">
      <c r="A289" s="941"/>
      <c r="B289" s="242"/>
      <c r="C289" s="242"/>
      <c r="D289" s="242"/>
      <c r="E289" s="242"/>
      <c r="F289" s="450"/>
      <c r="G289" s="450"/>
      <c r="H289" s="242"/>
      <c r="I289" s="242"/>
      <c r="J289" s="242"/>
      <c r="K289" s="242"/>
      <c r="L289" s="242"/>
      <c r="M289" s="242"/>
      <c r="N289" s="242"/>
      <c r="O289" s="242"/>
      <c r="P289" s="242"/>
      <c r="Q289" s="242"/>
      <c r="R289" s="242"/>
      <c r="S289" s="242"/>
      <c r="T289" s="242"/>
      <c r="U289" s="242"/>
      <c r="V289" s="242"/>
      <c r="W289" s="254"/>
      <c r="X289" s="254"/>
      <c r="Y289" s="254"/>
      <c r="Z289" s="254"/>
      <c r="AA289" s="254"/>
      <c r="AB289" s="254"/>
    </row>
    <row r="290">
      <c r="A290" s="941"/>
      <c r="B290" s="242"/>
      <c r="C290" s="242"/>
      <c r="D290" s="242"/>
      <c r="E290" s="242"/>
      <c r="F290" s="450"/>
      <c r="G290" s="450"/>
      <c r="H290" s="242"/>
      <c r="I290" s="242"/>
      <c r="J290" s="242"/>
      <c r="K290" s="242"/>
      <c r="L290" s="242"/>
      <c r="M290" s="242"/>
      <c r="N290" s="242"/>
      <c r="O290" s="242"/>
      <c r="P290" s="242"/>
      <c r="Q290" s="242"/>
      <c r="R290" s="242"/>
      <c r="S290" s="242"/>
      <c r="T290" s="242"/>
      <c r="U290" s="242"/>
      <c r="V290" s="242"/>
      <c r="W290" s="254"/>
      <c r="X290" s="254"/>
      <c r="Y290" s="254"/>
      <c r="Z290" s="254"/>
      <c r="AA290" s="254"/>
      <c r="AB290" s="254"/>
    </row>
    <row r="291">
      <c r="A291" s="941"/>
      <c r="B291" s="242"/>
      <c r="C291" s="242"/>
      <c r="D291" s="242"/>
      <c r="E291" s="242"/>
      <c r="F291" s="450"/>
      <c r="G291" s="450"/>
      <c r="H291" s="242"/>
      <c r="I291" s="242"/>
      <c r="J291" s="242"/>
      <c r="K291" s="242"/>
      <c r="L291" s="242"/>
      <c r="M291" s="242"/>
      <c r="N291" s="242"/>
      <c r="O291" s="242"/>
      <c r="P291" s="242"/>
      <c r="Q291" s="242"/>
      <c r="R291" s="242"/>
      <c r="S291" s="242"/>
      <c r="T291" s="242"/>
      <c r="U291" s="242"/>
      <c r="V291" s="242"/>
      <c r="W291" s="254"/>
      <c r="X291" s="254"/>
      <c r="Y291" s="254"/>
      <c r="Z291" s="254"/>
      <c r="AA291" s="254"/>
      <c r="AB291" s="254"/>
    </row>
    <row r="292">
      <c r="A292" s="941"/>
      <c r="B292" s="242"/>
      <c r="C292" s="242"/>
      <c r="D292" s="242"/>
      <c r="E292" s="242"/>
      <c r="F292" s="450"/>
      <c r="G292" s="450"/>
      <c r="H292" s="242"/>
      <c r="I292" s="242"/>
      <c r="J292" s="242"/>
      <c r="K292" s="242"/>
      <c r="L292" s="242"/>
      <c r="M292" s="242"/>
      <c r="N292" s="242"/>
      <c r="O292" s="242"/>
      <c r="P292" s="242"/>
      <c r="Q292" s="242"/>
      <c r="R292" s="242"/>
      <c r="S292" s="242"/>
      <c r="T292" s="242"/>
      <c r="U292" s="242"/>
      <c r="V292" s="242"/>
      <c r="W292" s="254"/>
      <c r="X292" s="254"/>
      <c r="Y292" s="254"/>
      <c r="Z292" s="254"/>
      <c r="AA292" s="254"/>
      <c r="AB292" s="254"/>
    </row>
    <row r="293">
      <c r="A293" s="941"/>
      <c r="B293" s="242"/>
      <c r="C293" s="242"/>
      <c r="D293" s="242"/>
      <c r="E293" s="242"/>
      <c r="F293" s="450"/>
      <c r="G293" s="450"/>
      <c r="H293" s="242"/>
      <c r="I293" s="242"/>
      <c r="J293" s="242"/>
      <c r="K293" s="242"/>
      <c r="L293" s="242"/>
      <c r="M293" s="242"/>
      <c r="N293" s="242"/>
      <c r="O293" s="242"/>
      <c r="P293" s="242"/>
      <c r="Q293" s="242"/>
      <c r="R293" s="242"/>
      <c r="S293" s="242"/>
      <c r="T293" s="242"/>
      <c r="U293" s="242"/>
      <c r="V293" s="242"/>
      <c r="W293" s="254"/>
      <c r="X293" s="254"/>
      <c r="Y293" s="254"/>
      <c r="Z293" s="254"/>
      <c r="AA293" s="254"/>
      <c r="AB293" s="254"/>
    </row>
    <row r="294">
      <c r="A294" s="941"/>
      <c r="B294" s="242"/>
      <c r="C294" s="242"/>
      <c r="D294" s="242"/>
      <c r="E294" s="242"/>
      <c r="F294" s="450"/>
      <c r="G294" s="450"/>
      <c r="H294" s="242"/>
      <c r="I294" s="242"/>
      <c r="J294" s="242"/>
      <c r="K294" s="242"/>
      <c r="L294" s="242"/>
      <c r="M294" s="242"/>
      <c r="N294" s="242"/>
      <c r="O294" s="242"/>
      <c r="P294" s="242"/>
      <c r="Q294" s="242"/>
      <c r="R294" s="242"/>
      <c r="S294" s="242"/>
      <c r="T294" s="242"/>
      <c r="U294" s="242"/>
      <c r="V294" s="242"/>
      <c r="W294" s="254"/>
      <c r="X294" s="254"/>
      <c r="Y294" s="254"/>
      <c r="Z294" s="254"/>
      <c r="AA294" s="254"/>
      <c r="AB294" s="254"/>
    </row>
    <row r="295">
      <c r="A295" s="941"/>
      <c r="B295" s="242"/>
      <c r="C295" s="242"/>
      <c r="D295" s="242"/>
      <c r="E295" s="242"/>
      <c r="F295" s="450"/>
      <c r="G295" s="450"/>
      <c r="H295" s="242"/>
      <c r="I295" s="242"/>
      <c r="J295" s="242"/>
      <c r="K295" s="242"/>
      <c r="L295" s="242"/>
      <c r="M295" s="242"/>
      <c r="N295" s="242"/>
      <c r="O295" s="242"/>
      <c r="P295" s="242"/>
      <c r="Q295" s="242"/>
      <c r="R295" s="242"/>
      <c r="S295" s="242"/>
      <c r="T295" s="242"/>
      <c r="U295" s="242"/>
      <c r="V295" s="242"/>
      <c r="W295" s="254"/>
      <c r="X295" s="254"/>
      <c r="Y295" s="254"/>
      <c r="Z295" s="254"/>
      <c r="AA295" s="254"/>
      <c r="AB295" s="254"/>
    </row>
    <row r="296">
      <c r="A296" s="941"/>
      <c r="B296" s="242"/>
      <c r="C296" s="242"/>
      <c r="D296" s="242"/>
      <c r="E296" s="242"/>
      <c r="F296" s="450"/>
      <c r="G296" s="450"/>
      <c r="H296" s="242"/>
      <c r="I296" s="242"/>
      <c r="J296" s="242"/>
      <c r="K296" s="242"/>
      <c r="L296" s="242"/>
      <c r="M296" s="242"/>
      <c r="N296" s="242"/>
      <c r="O296" s="242"/>
      <c r="P296" s="242"/>
      <c r="Q296" s="242"/>
      <c r="R296" s="242"/>
      <c r="S296" s="242"/>
      <c r="T296" s="242"/>
      <c r="U296" s="242"/>
      <c r="V296" s="242"/>
      <c r="W296" s="254"/>
      <c r="X296" s="254"/>
      <c r="Y296" s="254"/>
      <c r="Z296" s="254"/>
      <c r="AA296" s="254"/>
      <c r="AB296" s="254"/>
    </row>
    <row r="297">
      <c r="A297" s="941"/>
      <c r="B297" s="242"/>
      <c r="C297" s="242"/>
      <c r="D297" s="242"/>
      <c r="E297" s="242"/>
      <c r="F297" s="450"/>
      <c r="G297" s="450"/>
      <c r="H297" s="242"/>
      <c r="I297" s="242"/>
      <c r="J297" s="242"/>
      <c r="K297" s="242"/>
      <c r="L297" s="242"/>
      <c r="M297" s="242"/>
      <c r="N297" s="242"/>
      <c r="O297" s="242"/>
      <c r="P297" s="242"/>
      <c r="Q297" s="242"/>
      <c r="R297" s="242"/>
      <c r="S297" s="242"/>
      <c r="T297" s="242"/>
      <c r="U297" s="242"/>
      <c r="V297" s="242"/>
      <c r="W297" s="254"/>
      <c r="X297" s="254"/>
      <c r="Y297" s="254"/>
      <c r="Z297" s="254"/>
      <c r="AA297" s="254"/>
      <c r="AB297" s="254"/>
    </row>
    <row r="298">
      <c r="A298" s="941"/>
      <c r="B298" s="242"/>
      <c r="C298" s="242"/>
      <c r="D298" s="242"/>
      <c r="E298" s="242"/>
      <c r="F298" s="450"/>
      <c r="G298" s="450"/>
      <c r="H298" s="242"/>
      <c r="I298" s="242"/>
      <c r="J298" s="242"/>
      <c r="K298" s="242"/>
      <c r="L298" s="242"/>
      <c r="M298" s="242"/>
      <c r="N298" s="242"/>
      <c r="O298" s="242"/>
      <c r="P298" s="242"/>
      <c r="Q298" s="242"/>
      <c r="R298" s="242"/>
      <c r="S298" s="242"/>
      <c r="T298" s="242"/>
      <c r="U298" s="242"/>
      <c r="V298" s="242"/>
      <c r="W298" s="254"/>
      <c r="X298" s="254"/>
      <c r="Y298" s="254"/>
      <c r="Z298" s="254"/>
      <c r="AA298" s="254"/>
      <c r="AB298" s="254"/>
    </row>
    <row r="299">
      <c r="A299" s="941"/>
      <c r="B299" s="242"/>
      <c r="C299" s="242"/>
      <c r="D299" s="242"/>
      <c r="E299" s="242"/>
      <c r="F299" s="450"/>
      <c r="G299" s="450"/>
      <c r="H299" s="242"/>
      <c r="I299" s="242"/>
      <c r="J299" s="242"/>
      <c r="K299" s="242"/>
      <c r="L299" s="242"/>
      <c r="M299" s="242"/>
      <c r="N299" s="242"/>
      <c r="O299" s="242"/>
      <c r="P299" s="242"/>
      <c r="Q299" s="242"/>
      <c r="R299" s="242"/>
      <c r="S299" s="242"/>
      <c r="T299" s="242"/>
      <c r="U299" s="242"/>
      <c r="V299" s="242"/>
      <c r="W299" s="254"/>
      <c r="X299" s="254"/>
      <c r="Y299" s="254"/>
      <c r="Z299" s="254"/>
      <c r="AA299" s="254"/>
      <c r="AB299" s="254"/>
    </row>
    <row r="300">
      <c r="A300" s="941"/>
      <c r="B300" s="242"/>
      <c r="C300" s="242"/>
      <c r="D300" s="242"/>
      <c r="E300" s="242"/>
      <c r="F300" s="450"/>
      <c r="G300" s="450"/>
      <c r="H300" s="242"/>
      <c r="I300" s="242"/>
      <c r="J300" s="242"/>
      <c r="K300" s="242"/>
      <c r="L300" s="242"/>
      <c r="M300" s="242"/>
      <c r="N300" s="242"/>
      <c r="O300" s="242"/>
      <c r="P300" s="242"/>
      <c r="Q300" s="242"/>
      <c r="R300" s="242"/>
      <c r="S300" s="242"/>
      <c r="T300" s="242"/>
      <c r="U300" s="242"/>
      <c r="V300" s="242"/>
      <c r="W300" s="254"/>
      <c r="X300" s="254"/>
      <c r="Y300" s="254"/>
      <c r="Z300" s="254"/>
      <c r="AA300" s="254"/>
      <c r="AB300" s="254"/>
    </row>
    <row r="301">
      <c r="A301" s="941"/>
      <c r="B301" s="242"/>
      <c r="C301" s="242"/>
      <c r="D301" s="242"/>
      <c r="E301" s="242"/>
      <c r="F301" s="450"/>
      <c r="G301" s="450"/>
      <c r="H301" s="242"/>
      <c r="I301" s="242"/>
      <c r="J301" s="242"/>
      <c r="K301" s="242"/>
      <c r="L301" s="242"/>
      <c r="M301" s="242"/>
      <c r="N301" s="242"/>
      <c r="O301" s="242"/>
      <c r="P301" s="242"/>
      <c r="Q301" s="242"/>
      <c r="R301" s="242"/>
      <c r="S301" s="242"/>
      <c r="T301" s="242"/>
      <c r="U301" s="242"/>
      <c r="V301" s="242"/>
      <c r="W301" s="254"/>
      <c r="X301" s="254"/>
      <c r="Y301" s="254"/>
      <c r="Z301" s="254"/>
      <c r="AA301" s="254"/>
      <c r="AB301" s="254"/>
    </row>
    <row r="302">
      <c r="A302" s="941"/>
      <c r="B302" s="242"/>
      <c r="C302" s="242"/>
      <c r="D302" s="242"/>
      <c r="E302" s="242"/>
      <c r="F302" s="450"/>
      <c r="G302" s="450"/>
      <c r="H302" s="242"/>
      <c r="I302" s="242"/>
      <c r="J302" s="242"/>
      <c r="K302" s="242"/>
      <c r="L302" s="242"/>
      <c r="M302" s="242"/>
      <c r="N302" s="242"/>
      <c r="O302" s="242"/>
      <c r="P302" s="242"/>
      <c r="Q302" s="242"/>
      <c r="R302" s="242"/>
      <c r="S302" s="242"/>
      <c r="T302" s="242"/>
      <c r="U302" s="242"/>
      <c r="V302" s="242"/>
      <c r="W302" s="254"/>
      <c r="X302" s="254"/>
      <c r="Y302" s="254"/>
      <c r="Z302" s="254"/>
      <c r="AA302" s="254"/>
      <c r="AB302" s="254"/>
    </row>
    <row r="303">
      <c r="A303" s="941"/>
      <c r="B303" s="242"/>
      <c r="C303" s="242"/>
      <c r="D303" s="242"/>
      <c r="E303" s="242"/>
      <c r="F303" s="450"/>
      <c r="G303" s="450"/>
      <c r="H303" s="242"/>
      <c r="I303" s="242"/>
      <c r="J303" s="242"/>
      <c r="K303" s="242"/>
      <c r="L303" s="242"/>
      <c r="M303" s="242"/>
      <c r="N303" s="242"/>
      <c r="O303" s="242"/>
      <c r="P303" s="242"/>
      <c r="Q303" s="242"/>
      <c r="R303" s="242"/>
      <c r="S303" s="242"/>
      <c r="T303" s="242"/>
      <c r="U303" s="242"/>
      <c r="V303" s="242"/>
      <c r="W303" s="254"/>
      <c r="X303" s="254"/>
      <c r="Y303" s="254"/>
      <c r="Z303" s="254"/>
      <c r="AA303" s="254"/>
      <c r="AB303" s="254"/>
    </row>
    <row r="304">
      <c r="A304" s="941"/>
      <c r="B304" s="242"/>
      <c r="C304" s="242"/>
      <c r="D304" s="242"/>
      <c r="E304" s="242"/>
      <c r="F304" s="450"/>
      <c r="G304" s="450"/>
      <c r="H304" s="242"/>
      <c r="I304" s="242"/>
      <c r="J304" s="242"/>
      <c r="K304" s="242"/>
      <c r="L304" s="242"/>
      <c r="M304" s="242"/>
      <c r="N304" s="242"/>
      <c r="O304" s="242"/>
      <c r="P304" s="242"/>
      <c r="Q304" s="242"/>
      <c r="R304" s="242"/>
      <c r="S304" s="242"/>
      <c r="T304" s="242"/>
      <c r="U304" s="242"/>
      <c r="V304" s="242"/>
      <c r="W304" s="254"/>
      <c r="X304" s="254"/>
      <c r="Y304" s="254"/>
      <c r="Z304" s="254"/>
      <c r="AA304" s="254"/>
      <c r="AB304" s="254"/>
    </row>
    <row r="305">
      <c r="A305" s="941"/>
      <c r="B305" s="242"/>
      <c r="C305" s="242"/>
      <c r="D305" s="242"/>
      <c r="E305" s="242"/>
      <c r="F305" s="450"/>
      <c r="G305" s="450"/>
      <c r="H305" s="242"/>
      <c r="I305" s="242"/>
      <c r="J305" s="242"/>
      <c r="K305" s="242"/>
      <c r="L305" s="242"/>
      <c r="M305" s="242"/>
      <c r="N305" s="242"/>
      <c r="O305" s="242"/>
      <c r="P305" s="242"/>
      <c r="Q305" s="242"/>
      <c r="R305" s="242"/>
      <c r="S305" s="242"/>
      <c r="T305" s="242"/>
      <c r="U305" s="242"/>
      <c r="V305" s="242"/>
      <c r="W305" s="254"/>
      <c r="X305" s="254"/>
      <c r="Y305" s="254"/>
      <c r="Z305" s="254"/>
      <c r="AA305" s="254"/>
      <c r="AB305" s="254"/>
    </row>
    <row r="306">
      <c r="A306" s="941"/>
      <c r="B306" s="242"/>
      <c r="C306" s="242"/>
      <c r="D306" s="242"/>
      <c r="E306" s="242"/>
      <c r="F306" s="450"/>
      <c r="G306" s="450"/>
      <c r="H306" s="242"/>
      <c r="I306" s="242"/>
      <c r="J306" s="242"/>
      <c r="K306" s="242"/>
      <c r="L306" s="242"/>
      <c r="M306" s="242"/>
      <c r="N306" s="242"/>
      <c r="O306" s="242"/>
      <c r="P306" s="242"/>
      <c r="Q306" s="242"/>
      <c r="R306" s="242"/>
      <c r="S306" s="242"/>
      <c r="T306" s="242"/>
      <c r="U306" s="242"/>
      <c r="V306" s="242"/>
      <c r="W306" s="254"/>
      <c r="X306" s="254"/>
      <c r="Y306" s="254"/>
      <c r="Z306" s="254"/>
      <c r="AA306" s="254"/>
      <c r="AB306" s="254"/>
    </row>
    <row r="307">
      <c r="A307" s="941"/>
      <c r="B307" s="242"/>
      <c r="C307" s="242"/>
      <c r="D307" s="242"/>
      <c r="E307" s="242"/>
      <c r="F307" s="450"/>
      <c r="G307" s="450"/>
      <c r="H307" s="242"/>
      <c r="I307" s="242"/>
      <c r="J307" s="242"/>
      <c r="K307" s="242"/>
      <c r="L307" s="242"/>
      <c r="M307" s="242"/>
      <c r="N307" s="242"/>
      <c r="O307" s="242"/>
      <c r="P307" s="242"/>
      <c r="Q307" s="242"/>
      <c r="R307" s="242"/>
      <c r="S307" s="242"/>
      <c r="T307" s="242"/>
      <c r="U307" s="242"/>
      <c r="V307" s="242"/>
      <c r="W307" s="254"/>
      <c r="X307" s="254"/>
      <c r="Y307" s="254"/>
      <c r="Z307" s="254"/>
      <c r="AA307" s="254"/>
      <c r="AB307" s="254"/>
    </row>
    <row r="308">
      <c r="A308" s="941"/>
      <c r="B308" s="242"/>
      <c r="C308" s="242"/>
      <c r="D308" s="242"/>
      <c r="E308" s="242"/>
      <c r="F308" s="450"/>
      <c r="G308" s="450"/>
      <c r="H308" s="242"/>
      <c r="I308" s="242"/>
      <c r="J308" s="242"/>
      <c r="K308" s="242"/>
      <c r="L308" s="242"/>
      <c r="M308" s="242"/>
      <c r="N308" s="242"/>
      <c r="O308" s="242"/>
      <c r="P308" s="242"/>
      <c r="Q308" s="242"/>
      <c r="R308" s="242"/>
      <c r="S308" s="242"/>
      <c r="T308" s="242"/>
      <c r="U308" s="242"/>
      <c r="V308" s="242"/>
      <c r="W308" s="254"/>
      <c r="X308" s="254"/>
      <c r="Y308" s="254"/>
      <c r="Z308" s="254"/>
      <c r="AA308" s="254"/>
      <c r="AB308" s="254"/>
    </row>
    <row r="309">
      <c r="A309" s="941"/>
      <c r="B309" s="242"/>
      <c r="C309" s="242"/>
      <c r="D309" s="242"/>
      <c r="E309" s="242"/>
      <c r="F309" s="450"/>
      <c r="G309" s="450"/>
      <c r="H309" s="242"/>
      <c r="I309" s="242"/>
      <c r="J309" s="242"/>
      <c r="K309" s="242"/>
      <c r="L309" s="242"/>
      <c r="M309" s="242"/>
      <c r="N309" s="242"/>
      <c r="O309" s="242"/>
      <c r="P309" s="242"/>
      <c r="Q309" s="242"/>
      <c r="R309" s="242"/>
      <c r="S309" s="242"/>
      <c r="T309" s="242"/>
      <c r="U309" s="242"/>
      <c r="V309" s="242"/>
      <c r="W309" s="254"/>
      <c r="X309" s="254"/>
      <c r="Y309" s="254"/>
      <c r="Z309" s="254"/>
      <c r="AA309" s="254"/>
      <c r="AB309" s="254"/>
    </row>
    <row r="310">
      <c r="A310" s="941"/>
      <c r="B310" s="242"/>
      <c r="C310" s="242"/>
      <c r="D310" s="242"/>
      <c r="E310" s="242"/>
      <c r="F310" s="450"/>
      <c r="G310" s="450"/>
      <c r="H310" s="242"/>
      <c r="I310" s="242"/>
      <c r="J310" s="242"/>
      <c r="K310" s="242"/>
      <c r="L310" s="242"/>
      <c r="M310" s="242"/>
      <c r="N310" s="242"/>
      <c r="O310" s="242"/>
      <c r="P310" s="242"/>
      <c r="Q310" s="242"/>
      <c r="R310" s="242"/>
      <c r="S310" s="242"/>
      <c r="T310" s="242"/>
      <c r="U310" s="242"/>
      <c r="V310" s="242"/>
      <c r="W310" s="254"/>
      <c r="X310" s="254"/>
      <c r="Y310" s="254"/>
      <c r="Z310" s="254"/>
      <c r="AA310" s="254"/>
      <c r="AB310" s="254"/>
    </row>
    <row r="311">
      <c r="A311" s="941"/>
      <c r="B311" s="242"/>
      <c r="C311" s="242"/>
      <c r="D311" s="242"/>
      <c r="E311" s="242"/>
      <c r="F311" s="450"/>
      <c r="G311" s="450"/>
      <c r="H311" s="242"/>
      <c r="I311" s="242"/>
      <c r="J311" s="242"/>
      <c r="K311" s="242"/>
      <c r="L311" s="242"/>
      <c r="M311" s="242"/>
      <c r="N311" s="242"/>
      <c r="O311" s="242"/>
      <c r="P311" s="242"/>
      <c r="Q311" s="242"/>
      <c r="R311" s="242"/>
      <c r="S311" s="242"/>
      <c r="T311" s="242"/>
      <c r="U311" s="242"/>
      <c r="V311" s="242"/>
      <c r="W311" s="254"/>
      <c r="X311" s="254"/>
      <c r="Y311" s="254"/>
      <c r="Z311" s="254"/>
      <c r="AA311" s="254"/>
      <c r="AB311" s="254"/>
    </row>
    <row r="312">
      <c r="A312" s="941"/>
      <c r="B312" s="242"/>
      <c r="C312" s="242"/>
      <c r="D312" s="242"/>
      <c r="E312" s="242"/>
      <c r="F312" s="450"/>
      <c r="G312" s="450"/>
      <c r="H312" s="242"/>
      <c r="I312" s="242"/>
      <c r="J312" s="242"/>
      <c r="K312" s="242"/>
      <c r="L312" s="242"/>
      <c r="M312" s="242"/>
      <c r="N312" s="242"/>
      <c r="O312" s="242"/>
      <c r="P312" s="242"/>
      <c r="Q312" s="242"/>
      <c r="R312" s="242"/>
      <c r="S312" s="242"/>
      <c r="T312" s="242"/>
      <c r="U312" s="242"/>
      <c r="V312" s="242"/>
      <c r="W312" s="254"/>
      <c r="X312" s="254"/>
      <c r="Y312" s="254"/>
      <c r="Z312" s="254"/>
      <c r="AA312" s="254"/>
      <c r="AB312" s="254"/>
    </row>
    <row r="313">
      <c r="A313" s="941"/>
      <c r="B313" s="242"/>
      <c r="C313" s="242"/>
      <c r="D313" s="242"/>
      <c r="E313" s="242"/>
      <c r="F313" s="450"/>
      <c r="G313" s="450"/>
      <c r="H313" s="242"/>
      <c r="I313" s="242"/>
      <c r="J313" s="242"/>
      <c r="K313" s="242"/>
      <c r="L313" s="242"/>
      <c r="M313" s="242"/>
      <c r="N313" s="242"/>
      <c r="O313" s="242"/>
      <c r="P313" s="242"/>
      <c r="Q313" s="242"/>
      <c r="R313" s="242"/>
      <c r="S313" s="242"/>
      <c r="T313" s="242"/>
      <c r="U313" s="242"/>
      <c r="V313" s="242"/>
      <c r="W313" s="254"/>
      <c r="X313" s="254"/>
      <c r="Y313" s="254"/>
      <c r="Z313" s="254"/>
      <c r="AA313" s="254"/>
      <c r="AB313" s="254"/>
    </row>
    <row r="314">
      <c r="A314" s="941"/>
      <c r="B314" s="242"/>
      <c r="C314" s="242"/>
      <c r="D314" s="242"/>
      <c r="E314" s="242"/>
      <c r="F314" s="450"/>
      <c r="G314" s="450"/>
      <c r="H314" s="242"/>
      <c r="I314" s="242"/>
      <c r="J314" s="242"/>
      <c r="K314" s="242"/>
      <c r="L314" s="242"/>
      <c r="M314" s="242"/>
      <c r="N314" s="242"/>
      <c r="O314" s="242"/>
      <c r="P314" s="242"/>
      <c r="Q314" s="242"/>
      <c r="R314" s="242"/>
      <c r="S314" s="242"/>
      <c r="T314" s="242"/>
      <c r="U314" s="242"/>
      <c r="V314" s="242"/>
      <c r="W314" s="254"/>
      <c r="X314" s="254"/>
      <c r="Y314" s="254"/>
      <c r="Z314" s="254"/>
      <c r="AA314" s="254"/>
      <c r="AB314" s="254"/>
    </row>
    <row r="315">
      <c r="A315" s="941"/>
      <c r="B315" s="242"/>
      <c r="C315" s="242"/>
      <c r="D315" s="242"/>
      <c r="E315" s="242"/>
      <c r="F315" s="450"/>
      <c r="G315" s="450"/>
      <c r="H315" s="242"/>
      <c r="I315" s="242"/>
      <c r="J315" s="242"/>
      <c r="K315" s="242"/>
      <c r="L315" s="242"/>
      <c r="M315" s="242"/>
      <c r="N315" s="242"/>
      <c r="O315" s="242"/>
      <c r="P315" s="242"/>
      <c r="Q315" s="242"/>
      <c r="R315" s="242"/>
      <c r="S315" s="242"/>
      <c r="T315" s="242"/>
      <c r="U315" s="242"/>
      <c r="V315" s="242"/>
      <c r="W315" s="254"/>
      <c r="X315" s="254"/>
      <c r="Y315" s="254"/>
      <c r="Z315" s="254"/>
      <c r="AA315" s="254"/>
      <c r="AB315" s="254"/>
    </row>
    <row r="316">
      <c r="A316" s="941"/>
      <c r="B316" s="242"/>
      <c r="C316" s="242"/>
      <c r="D316" s="242"/>
      <c r="E316" s="242"/>
      <c r="F316" s="450"/>
      <c r="G316" s="450"/>
      <c r="H316" s="242"/>
      <c r="I316" s="242"/>
      <c r="J316" s="242"/>
      <c r="K316" s="242"/>
      <c r="L316" s="242"/>
      <c r="M316" s="242"/>
      <c r="N316" s="242"/>
      <c r="O316" s="242"/>
      <c r="P316" s="242"/>
      <c r="Q316" s="242"/>
      <c r="R316" s="242"/>
      <c r="S316" s="242"/>
      <c r="T316" s="242"/>
      <c r="U316" s="242"/>
      <c r="V316" s="242"/>
      <c r="W316" s="254"/>
      <c r="X316" s="254"/>
      <c r="Y316" s="254"/>
      <c r="Z316" s="254"/>
      <c r="AA316" s="254"/>
      <c r="AB316" s="254"/>
    </row>
    <row r="317">
      <c r="A317" s="941"/>
      <c r="B317" s="242"/>
      <c r="C317" s="242"/>
      <c r="D317" s="242"/>
      <c r="E317" s="242"/>
      <c r="F317" s="450"/>
      <c r="G317" s="450"/>
      <c r="H317" s="242"/>
      <c r="I317" s="242"/>
      <c r="J317" s="242"/>
      <c r="K317" s="242"/>
      <c r="L317" s="242"/>
      <c r="M317" s="242"/>
      <c r="N317" s="242"/>
      <c r="O317" s="242"/>
      <c r="P317" s="242"/>
      <c r="Q317" s="242"/>
      <c r="R317" s="242"/>
      <c r="S317" s="242"/>
      <c r="T317" s="242"/>
      <c r="U317" s="242"/>
      <c r="V317" s="242"/>
      <c r="W317" s="254"/>
      <c r="X317" s="254"/>
      <c r="Y317" s="254"/>
      <c r="Z317" s="254"/>
      <c r="AA317" s="254"/>
      <c r="AB317" s="254"/>
    </row>
    <row r="318">
      <c r="A318" s="941"/>
      <c r="B318" s="242"/>
      <c r="C318" s="242"/>
      <c r="D318" s="242"/>
      <c r="E318" s="242"/>
      <c r="F318" s="450"/>
      <c r="G318" s="450"/>
      <c r="H318" s="242"/>
      <c r="I318" s="242"/>
      <c r="J318" s="242"/>
      <c r="K318" s="242"/>
      <c r="L318" s="242"/>
      <c r="M318" s="242"/>
      <c r="N318" s="242"/>
      <c r="O318" s="242"/>
      <c r="P318" s="242"/>
      <c r="Q318" s="242"/>
      <c r="R318" s="242"/>
      <c r="S318" s="242"/>
      <c r="T318" s="242"/>
      <c r="U318" s="242"/>
      <c r="V318" s="242"/>
      <c r="W318" s="254"/>
      <c r="X318" s="254"/>
      <c r="Y318" s="254"/>
      <c r="Z318" s="254"/>
      <c r="AA318" s="254"/>
      <c r="AB318" s="254"/>
    </row>
    <row r="319">
      <c r="A319" s="941"/>
      <c r="B319" s="242"/>
      <c r="C319" s="242"/>
      <c r="D319" s="242"/>
      <c r="E319" s="242"/>
      <c r="F319" s="450"/>
      <c r="G319" s="450"/>
      <c r="H319" s="242"/>
      <c r="I319" s="242"/>
      <c r="J319" s="242"/>
      <c r="K319" s="242"/>
      <c r="L319" s="242"/>
      <c r="M319" s="242"/>
      <c r="N319" s="242"/>
      <c r="O319" s="242"/>
      <c r="P319" s="242"/>
      <c r="Q319" s="242"/>
      <c r="R319" s="242"/>
      <c r="S319" s="242"/>
      <c r="T319" s="242"/>
      <c r="U319" s="242"/>
      <c r="V319" s="242"/>
      <c r="W319" s="254"/>
      <c r="X319" s="254"/>
      <c r="Y319" s="254"/>
      <c r="Z319" s="254"/>
      <c r="AA319" s="254"/>
      <c r="AB319" s="254"/>
    </row>
    <row r="320">
      <c r="A320" s="941"/>
      <c r="B320" s="242"/>
      <c r="C320" s="242"/>
      <c r="D320" s="242"/>
      <c r="E320" s="242"/>
      <c r="F320" s="450"/>
      <c r="G320" s="450"/>
      <c r="H320" s="242"/>
      <c r="I320" s="242"/>
      <c r="J320" s="242"/>
      <c r="K320" s="242"/>
      <c r="L320" s="242"/>
      <c r="M320" s="242"/>
      <c r="N320" s="242"/>
      <c r="O320" s="242"/>
      <c r="P320" s="242"/>
      <c r="Q320" s="242"/>
      <c r="R320" s="242"/>
      <c r="S320" s="242"/>
      <c r="T320" s="242"/>
      <c r="U320" s="242"/>
      <c r="V320" s="242"/>
      <c r="W320" s="254"/>
      <c r="X320" s="254"/>
      <c r="Y320" s="254"/>
      <c r="Z320" s="254"/>
      <c r="AA320" s="254"/>
      <c r="AB320" s="254"/>
    </row>
    <row r="321">
      <c r="A321" s="941"/>
      <c r="B321" s="242"/>
      <c r="C321" s="242"/>
      <c r="D321" s="242"/>
      <c r="E321" s="242"/>
      <c r="F321" s="450"/>
      <c r="G321" s="450"/>
      <c r="H321" s="242"/>
      <c r="I321" s="242"/>
      <c r="J321" s="242"/>
      <c r="K321" s="242"/>
      <c r="L321" s="242"/>
      <c r="M321" s="242"/>
      <c r="N321" s="242"/>
      <c r="O321" s="242"/>
      <c r="P321" s="242"/>
      <c r="Q321" s="242"/>
      <c r="R321" s="242"/>
      <c r="S321" s="242"/>
      <c r="T321" s="242"/>
      <c r="U321" s="242"/>
      <c r="V321" s="242"/>
      <c r="W321" s="254"/>
      <c r="X321" s="254"/>
      <c r="Y321" s="254"/>
      <c r="Z321" s="254"/>
      <c r="AA321" s="254"/>
      <c r="AB321" s="254"/>
    </row>
    <row r="322">
      <c r="A322" s="941"/>
      <c r="B322" s="242"/>
      <c r="C322" s="242"/>
      <c r="D322" s="242"/>
      <c r="E322" s="242"/>
      <c r="F322" s="450"/>
      <c r="G322" s="450"/>
      <c r="H322" s="242"/>
      <c r="I322" s="242"/>
      <c r="J322" s="242"/>
      <c r="K322" s="242"/>
      <c r="L322" s="242"/>
      <c r="M322" s="242"/>
      <c r="N322" s="242"/>
      <c r="O322" s="242"/>
      <c r="P322" s="242"/>
      <c r="Q322" s="242"/>
      <c r="R322" s="242"/>
      <c r="S322" s="242"/>
      <c r="T322" s="242"/>
      <c r="U322" s="242"/>
      <c r="V322" s="242"/>
      <c r="W322" s="254"/>
      <c r="X322" s="254"/>
      <c r="Y322" s="254"/>
      <c r="Z322" s="254"/>
      <c r="AA322" s="254"/>
      <c r="AB322" s="254"/>
    </row>
    <row r="323">
      <c r="A323" s="941"/>
      <c r="B323" s="242"/>
      <c r="C323" s="242"/>
      <c r="D323" s="242"/>
      <c r="E323" s="242"/>
      <c r="F323" s="450"/>
      <c r="G323" s="450"/>
      <c r="H323" s="242"/>
      <c r="I323" s="242"/>
      <c r="J323" s="242"/>
      <c r="K323" s="242"/>
      <c r="L323" s="242"/>
      <c r="M323" s="242"/>
      <c r="N323" s="242"/>
      <c r="O323" s="242"/>
      <c r="P323" s="242"/>
      <c r="Q323" s="242"/>
      <c r="R323" s="242"/>
      <c r="S323" s="242"/>
      <c r="T323" s="242"/>
      <c r="U323" s="242"/>
      <c r="V323" s="242"/>
      <c r="W323" s="254"/>
      <c r="X323" s="254"/>
      <c r="Y323" s="254"/>
      <c r="Z323" s="254"/>
      <c r="AA323" s="254"/>
      <c r="AB323" s="254"/>
    </row>
    <row r="324">
      <c r="A324" s="941"/>
      <c r="B324" s="242"/>
      <c r="C324" s="242"/>
      <c r="D324" s="242"/>
      <c r="E324" s="242"/>
      <c r="F324" s="450"/>
      <c r="G324" s="450"/>
      <c r="H324" s="242"/>
      <c r="I324" s="242"/>
      <c r="J324" s="242"/>
      <c r="K324" s="242"/>
      <c r="L324" s="242"/>
      <c r="M324" s="242"/>
      <c r="N324" s="242"/>
      <c r="O324" s="242"/>
      <c r="P324" s="242"/>
      <c r="Q324" s="242"/>
      <c r="R324" s="242"/>
      <c r="S324" s="242"/>
      <c r="T324" s="242"/>
      <c r="U324" s="242"/>
      <c r="V324" s="242"/>
      <c r="W324" s="254"/>
      <c r="X324" s="254"/>
      <c r="Y324" s="254"/>
      <c r="Z324" s="254"/>
      <c r="AA324" s="254"/>
      <c r="AB324" s="254"/>
    </row>
    <row r="325">
      <c r="A325" s="941"/>
      <c r="B325" s="242"/>
      <c r="C325" s="242"/>
      <c r="D325" s="242"/>
      <c r="E325" s="242"/>
      <c r="F325" s="450"/>
      <c r="G325" s="450"/>
      <c r="H325" s="242"/>
      <c r="I325" s="242"/>
      <c r="J325" s="242"/>
      <c r="K325" s="242"/>
      <c r="L325" s="242"/>
      <c r="M325" s="242"/>
      <c r="N325" s="242"/>
      <c r="O325" s="242"/>
      <c r="P325" s="242"/>
      <c r="Q325" s="242"/>
      <c r="R325" s="242"/>
      <c r="S325" s="242"/>
      <c r="T325" s="242"/>
      <c r="U325" s="242"/>
      <c r="V325" s="242"/>
      <c r="W325" s="254"/>
      <c r="X325" s="254"/>
      <c r="Y325" s="254"/>
      <c r="Z325" s="254"/>
      <c r="AA325" s="254"/>
      <c r="AB325" s="254"/>
    </row>
    <row r="326">
      <c r="A326" s="941"/>
      <c r="B326" s="242"/>
      <c r="C326" s="242"/>
      <c r="D326" s="242"/>
      <c r="E326" s="242"/>
      <c r="F326" s="450"/>
      <c r="G326" s="450"/>
      <c r="H326" s="242"/>
      <c r="I326" s="242"/>
      <c r="J326" s="242"/>
      <c r="K326" s="242"/>
      <c r="L326" s="242"/>
      <c r="M326" s="242"/>
      <c r="N326" s="242"/>
      <c r="O326" s="242"/>
      <c r="P326" s="242"/>
      <c r="Q326" s="242"/>
      <c r="R326" s="242"/>
      <c r="S326" s="242"/>
      <c r="T326" s="242"/>
      <c r="U326" s="242"/>
      <c r="V326" s="242"/>
      <c r="W326" s="254"/>
      <c r="X326" s="254"/>
      <c r="Y326" s="254"/>
      <c r="Z326" s="254"/>
      <c r="AA326" s="254"/>
      <c r="AB326" s="254"/>
    </row>
    <row r="327">
      <c r="A327" s="941"/>
      <c r="B327" s="242"/>
      <c r="C327" s="242"/>
      <c r="D327" s="242"/>
      <c r="E327" s="242"/>
      <c r="F327" s="450"/>
      <c r="G327" s="450"/>
      <c r="H327" s="242"/>
      <c r="I327" s="242"/>
      <c r="J327" s="242"/>
      <c r="K327" s="242"/>
      <c r="L327" s="242"/>
      <c r="M327" s="242"/>
      <c r="N327" s="242"/>
      <c r="O327" s="242"/>
      <c r="P327" s="242"/>
      <c r="Q327" s="242"/>
      <c r="R327" s="242"/>
      <c r="S327" s="242"/>
      <c r="T327" s="242"/>
      <c r="U327" s="242"/>
      <c r="V327" s="242"/>
      <c r="W327" s="254"/>
      <c r="X327" s="254"/>
      <c r="Y327" s="254"/>
      <c r="Z327" s="254"/>
      <c r="AA327" s="254"/>
      <c r="AB327" s="254"/>
    </row>
    <row r="328">
      <c r="A328" s="941"/>
      <c r="B328" s="242"/>
      <c r="C328" s="242"/>
      <c r="D328" s="242"/>
      <c r="E328" s="242"/>
      <c r="F328" s="450"/>
      <c r="G328" s="450"/>
      <c r="H328" s="242"/>
      <c r="I328" s="242"/>
      <c r="J328" s="242"/>
      <c r="K328" s="242"/>
      <c r="L328" s="242"/>
      <c r="M328" s="242"/>
      <c r="N328" s="242"/>
      <c r="O328" s="242"/>
      <c r="P328" s="242"/>
      <c r="Q328" s="242"/>
      <c r="R328" s="242"/>
      <c r="S328" s="242"/>
      <c r="T328" s="242"/>
      <c r="U328" s="242"/>
      <c r="V328" s="242"/>
      <c r="W328" s="254"/>
      <c r="X328" s="254"/>
      <c r="Y328" s="254"/>
      <c r="Z328" s="254"/>
      <c r="AA328" s="254"/>
      <c r="AB328" s="254"/>
    </row>
    <row r="329">
      <c r="A329" s="941"/>
      <c r="B329" s="242"/>
      <c r="C329" s="242"/>
      <c r="D329" s="242"/>
      <c r="E329" s="242"/>
      <c r="F329" s="450"/>
      <c r="G329" s="450"/>
      <c r="H329" s="242"/>
      <c r="I329" s="242"/>
      <c r="J329" s="242"/>
      <c r="K329" s="242"/>
      <c r="L329" s="242"/>
      <c r="M329" s="242"/>
      <c r="N329" s="242"/>
      <c r="O329" s="242"/>
      <c r="P329" s="242"/>
      <c r="Q329" s="242"/>
      <c r="R329" s="242"/>
      <c r="S329" s="242"/>
      <c r="T329" s="242"/>
      <c r="U329" s="242"/>
      <c r="V329" s="242"/>
      <c r="W329" s="254"/>
      <c r="X329" s="254"/>
      <c r="Y329" s="254"/>
      <c r="Z329" s="254"/>
      <c r="AA329" s="254"/>
      <c r="AB329" s="254"/>
    </row>
    <row r="330">
      <c r="A330" s="941"/>
      <c r="B330" s="242"/>
      <c r="C330" s="242"/>
      <c r="D330" s="242"/>
      <c r="E330" s="242"/>
      <c r="F330" s="450"/>
      <c r="G330" s="450"/>
      <c r="H330" s="242"/>
      <c r="I330" s="242"/>
      <c r="J330" s="242"/>
      <c r="K330" s="242"/>
      <c r="L330" s="242"/>
      <c r="M330" s="242"/>
      <c r="N330" s="242"/>
      <c r="O330" s="242"/>
      <c r="P330" s="242"/>
      <c r="Q330" s="242"/>
      <c r="R330" s="242"/>
      <c r="S330" s="242"/>
      <c r="T330" s="242"/>
      <c r="U330" s="242"/>
      <c r="V330" s="242"/>
      <c r="W330" s="254"/>
      <c r="X330" s="254"/>
      <c r="Y330" s="254"/>
      <c r="Z330" s="254"/>
      <c r="AA330" s="254"/>
      <c r="AB330" s="254"/>
    </row>
    <row r="331">
      <c r="A331" s="941"/>
      <c r="B331" s="242"/>
      <c r="C331" s="242"/>
      <c r="D331" s="242"/>
      <c r="E331" s="242"/>
      <c r="F331" s="450"/>
      <c r="G331" s="450"/>
      <c r="H331" s="242"/>
      <c r="I331" s="242"/>
      <c r="J331" s="242"/>
      <c r="K331" s="242"/>
      <c r="L331" s="242"/>
      <c r="M331" s="242"/>
      <c r="N331" s="242"/>
      <c r="O331" s="242"/>
      <c r="P331" s="242"/>
      <c r="Q331" s="242"/>
      <c r="R331" s="242"/>
      <c r="S331" s="242"/>
      <c r="T331" s="242"/>
      <c r="U331" s="242"/>
      <c r="V331" s="242"/>
      <c r="W331" s="254"/>
      <c r="X331" s="254"/>
      <c r="Y331" s="254"/>
      <c r="Z331" s="254"/>
      <c r="AA331" s="254"/>
      <c r="AB331" s="254"/>
    </row>
    <row r="332">
      <c r="A332" s="941"/>
      <c r="B332" s="242"/>
      <c r="C332" s="242"/>
      <c r="D332" s="242"/>
      <c r="E332" s="242"/>
      <c r="F332" s="450"/>
      <c r="G332" s="450"/>
      <c r="H332" s="242"/>
      <c r="I332" s="242"/>
      <c r="J332" s="242"/>
      <c r="K332" s="242"/>
      <c r="L332" s="242"/>
      <c r="M332" s="242"/>
      <c r="N332" s="242"/>
      <c r="O332" s="242"/>
      <c r="P332" s="242"/>
      <c r="Q332" s="242"/>
      <c r="R332" s="242"/>
      <c r="S332" s="242"/>
      <c r="T332" s="242"/>
      <c r="U332" s="242"/>
      <c r="V332" s="242"/>
      <c r="W332" s="254"/>
      <c r="X332" s="254"/>
      <c r="Y332" s="254"/>
      <c r="Z332" s="254"/>
      <c r="AA332" s="254"/>
      <c r="AB332" s="254"/>
    </row>
    <row r="333">
      <c r="A333" s="941"/>
      <c r="B333" s="242"/>
      <c r="C333" s="242"/>
      <c r="D333" s="242"/>
      <c r="E333" s="242"/>
      <c r="F333" s="450"/>
      <c r="G333" s="450"/>
      <c r="H333" s="242"/>
      <c r="I333" s="242"/>
      <c r="J333" s="242"/>
      <c r="K333" s="242"/>
      <c r="L333" s="242"/>
      <c r="M333" s="242"/>
      <c r="N333" s="242"/>
      <c r="O333" s="242"/>
      <c r="P333" s="242"/>
      <c r="Q333" s="242"/>
      <c r="R333" s="242"/>
      <c r="S333" s="242"/>
      <c r="T333" s="242"/>
      <c r="U333" s="242"/>
      <c r="V333" s="242"/>
      <c r="W333" s="254"/>
      <c r="X333" s="254"/>
      <c r="Y333" s="254"/>
      <c r="Z333" s="254"/>
      <c r="AA333" s="254"/>
      <c r="AB333" s="254"/>
    </row>
    <row r="334">
      <c r="A334" s="941"/>
      <c r="B334" s="242"/>
      <c r="C334" s="242"/>
      <c r="D334" s="242"/>
      <c r="E334" s="242"/>
      <c r="F334" s="450"/>
      <c r="G334" s="450"/>
      <c r="H334" s="242"/>
      <c r="I334" s="242"/>
      <c r="J334" s="242"/>
      <c r="K334" s="242"/>
      <c r="L334" s="242"/>
      <c r="M334" s="242"/>
      <c r="N334" s="242"/>
      <c r="O334" s="242"/>
      <c r="P334" s="242"/>
      <c r="Q334" s="242"/>
      <c r="R334" s="242"/>
      <c r="S334" s="242"/>
      <c r="T334" s="242"/>
      <c r="U334" s="242"/>
      <c r="V334" s="242"/>
      <c r="W334" s="254"/>
      <c r="X334" s="254"/>
      <c r="Y334" s="254"/>
      <c r="Z334" s="254"/>
      <c r="AA334" s="254"/>
      <c r="AB334" s="254"/>
    </row>
    <row r="335">
      <c r="A335" s="941"/>
      <c r="B335" s="242"/>
      <c r="C335" s="242"/>
      <c r="D335" s="242"/>
      <c r="E335" s="242"/>
      <c r="F335" s="450"/>
      <c r="G335" s="450"/>
      <c r="H335" s="242"/>
      <c r="I335" s="242"/>
      <c r="J335" s="242"/>
      <c r="K335" s="242"/>
      <c r="L335" s="242"/>
      <c r="M335" s="242"/>
      <c r="N335" s="242"/>
      <c r="O335" s="242"/>
      <c r="P335" s="242"/>
      <c r="Q335" s="242"/>
      <c r="R335" s="242"/>
      <c r="S335" s="242"/>
      <c r="T335" s="242"/>
      <c r="U335" s="242"/>
      <c r="V335" s="242"/>
      <c r="W335" s="254"/>
      <c r="X335" s="254"/>
      <c r="Y335" s="254"/>
      <c r="Z335" s="254"/>
      <c r="AA335" s="254"/>
      <c r="AB335" s="254"/>
    </row>
    <row r="336">
      <c r="A336" s="941"/>
      <c r="B336" s="242"/>
      <c r="C336" s="242"/>
      <c r="D336" s="242"/>
      <c r="E336" s="242"/>
      <c r="F336" s="450"/>
      <c r="G336" s="450"/>
      <c r="H336" s="242"/>
      <c r="I336" s="242"/>
      <c r="J336" s="242"/>
      <c r="K336" s="242"/>
      <c r="L336" s="242"/>
      <c r="M336" s="242"/>
      <c r="N336" s="242"/>
      <c r="O336" s="242"/>
      <c r="P336" s="242"/>
      <c r="Q336" s="242"/>
      <c r="R336" s="242"/>
      <c r="S336" s="242"/>
      <c r="T336" s="242"/>
      <c r="U336" s="242"/>
      <c r="V336" s="242"/>
      <c r="W336" s="254"/>
      <c r="X336" s="254"/>
      <c r="Y336" s="254"/>
      <c r="Z336" s="254"/>
      <c r="AA336" s="254"/>
      <c r="AB336" s="254"/>
    </row>
    <row r="337">
      <c r="A337" s="941"/>
      <c r="B337" s="242"/>
      <c r="C337" s="242"/>
      <c r="D337" s="242"/>
      <c r="E337" s="242"/>
      <c r="F337" s="450"/>
      <c r="G337" s="450"/>
      <c r="H337" s="242"/>
      <c r="I337" s="242"/>
      <c r="J337" s="242"/>
      <c r="K337" s="242"/>
      <c r="L337" s="242"/>
      <c r="M337" s="242"/>
      <c r="N337" s="242"/>
      <c r="O337" s="242"/>
      <c r="P337" s="242"/>
      <c r="Q337" s="242"/>
      <c r="R337" s="242"/>
      <c r="S337" s="242"/>
      <c r="T337" s="242"/>
      <c r="U337" s="242"/>
      <c r="V337" s="242"/>
      <c r="W337" s="254"/>
      <c r="X337" s="254"/>
      <c r="Y337" s="254"/>
      <c r="Z337" s="254"/>
      <c r="AA337" s="254"/>
      <c r="AB337" s="254"/>
    </row>
    <row r="338">
      <c r="A338" s="941"/>
      <c r="B338" s="242"/>
      <c r="C338" s="242"/>
      <c r="D338" s="242"/>
      <c r="E338" s="242"/>
      <c r="F338" s="450"/>
      <c r="G338" s="450"/>
      <c r="H338" s="242"/>
      <c r="I338" s="242"/>
      <c r="J338" s="242"/>
      <c r="K338" s="242"/>
      <c r="L338" s="242"/>
      <c r="M338" s="242"/>
      <c r="N338" s="242"/>
      <c r="O338" s="242"/>
      <c r="P338" s="242"/>
      <c r="Q338" s="242"/>
      <c r="R338" s="242"/>
      <c r="S338" s="242"/>
      <c r="T338" s="242"/>
      <c r="U338" s="242"/>
      <c r="V338" s="242"/>
      <c r="W338" s="254"/>
      <c r="X338" s="254"/>
      <c r="Y338" s="254"/>
      <c r="Z338" s="254"/>
      <c r="AA338" s="254"/>
      <c r="AB338" s="254"/>
    </row>
    <row r="339">
      <c r="A339" s="941"/>
      <c r="B339" s="242"/>
      <c r="C339" s="242"/>
      <c r="D339" s="242"/>
      <c r="E339" s="242"/>
      <c r="F339" s="450"/>
      <c r="G339" s="450"/>
      <c r="H339" s="242"/>
      <c r="I339" s="242"/>
      <c r="J339" s="242"/>
      <c r="K339" s="242"/>
      <c r="L339" s="242"/>
      <c r="M339" s="242"/>
      <c r="N339" s="242"/>
      <c r="O339" s="242"/>
      <c r="P339" s="242"/>
      <c r="Q339" s="242"/>
      <c r="R339" s="242"/>
      <c r="S339" s="242"/>
      <c r="T339" s="242"/>
      <c r="U339" s="242"/>
      <c r="V339" s="242"/>
      <c r="W339" s="254"/>
      <c r="X339" s="254"/>
      <c r="Y339" s="254"/>
      <c r="Z339" s="254"/>
      <c r="AA339" s="254"/>
      <c r="AB339" s="254"/>
    </row>
    <row r="340">
      <c r="A340" s="941"/>
      <c r="B340" s="242"/>
      <c r="C340" s="242"/>
      <c r="D340" s="242"/>
      <c r="E340" s="242"/>
      <c r="F340" s="450"/>
      <c r="G340" s="450"/>
      <c r="H340" s="242"/>
      <c r="I340" s="242"/>
      <c r="J340" s="242"/>
      <c r="K340" s="242"/>
      <c r="L340" s="242"/>
      <c r="M340" s="242"/>
      <c r="N340" s="242"/>
      <c r="O340" s="242"/>
      <c r="P340" s="242"/>
      <c r="Q340" s="242"/>
      <c r="R340" s="242"/>
      <c r="S340" s="242"/>
      <c r="T340" s="242"/>
      <c r="U340" s="242"/>
      <c r="V340" s="242"/>
      <c r="W340" s="254"/>
      <c r="X340" s="254"/>
      <c r="Y340" s="254"/>
      <c r="Z340" s="254"/>
      <c r="AA340" s="254"/>
      <c r="AB340" s="254"/>
    </row>
    <row r="341">
      <c r="A341" s="941"/>
      <c r="B341" s="242"/>
      <c r="C341" s="242"/>
      <c r="D341" s="242"/>
      <c r="E341" s="242"/>
      <c r="F341" s="450"/>
      <c r="G341" s="450"/>
      <c r="H341" s="242"/>
      <c r="I341" s="242"/>
      <c r="J341" s="242"/>
      <c r="K341" s="242"/>
      <c r="L341" s="242"/>
      <c r="M341" s="242"/>
      <c r="N341" s="242"/>
      <c r="O341" s="242"/>
      <c r="P341" s="242"/>
      <c r="Q341" s="242"/>
      <c r="R341" s="242"/>
      <c r="S341" s="242"/>
      <c r="T341" s="242"/>
      <c r="U341" s="242"/>
      <c r="V341" s="242"/>
      <c r="W341" s="254"/>
      <c r="X341" s="254"/>
      <c r="Y341" s="254"/>
      <c r="Z341" s="254"/>
      <c r="AA341" s="254"/>
      <c r="AB341" s="254"/>
    </row>
    <row r="342">
      <c r="A342" s="941"/>
      <c r="B342" s="242"/>
      <c r="C342" s="242"/>
      <c r="D342" s="242"/>
      <c r="E342" s="242"/>
      <c r="F342" s="450"/>
      <c r="G342" s="450"/>
      <c r="H342" s="242"/>
      <c r="I342" s="242"/>
      <c r="J342" s="242"/>
      <c r="K342" s="242"/>
      <c r="L342" s="242"/>
      <c r="M342" s="242"/>
      <c r="N342" s="242"/>
      <c r="O342" s="242"/>
      <c r="P342" s="242"/>
      <c r="Q342" s="242"/>
      <c r="R342" s="242"/>
      <c r="S342" s="242"/>
      <c r="T342" s="242"/>
      <c r="U342" s="242"/>
      <c r="V342" s="242"/>
      <c r="W342" s="254"/>
      <c r="X342" s="254"/>
      <c r="Y342" s="254"/>
      <c r="Z342" s="254"/>
      <c r="AA342" s="254"/>
      <c r="AB342" s="254"/>
    </row>
    <row r="343">
      <c r="A343" s="941"/>
      <c r="B343" s="242"/>
      <c r="C343" s="242"/>
      <c r="D343" s="242"/>
      <c r="E343" s="242"/>
      <c r="F343" s="450"/>
      <c r="G343" s="450"/>
      <c r="H343" s="242"/>
      <c r="I343" s="242"/>
      <c r="J343" s="242"/>
      <c r="K343" s="242"/>
      <c r="L343" s="242"/>
      <c r="M343" s="242"/>
      <c r="N343" s="242"/>
      <c r="O343" s="242"/>
      <c r="P343" s="242"/>
      <c r="Q343" s="242"/>
      <c r="R343" s="242"/>
      <c r="S343" s="242"/>
      <c r="T343" s="242"/>
      <c r="U343" s="242"/>
      <c r="V343" s="242"/>
      <c r="W343" s="254"/>
      <c r="X343" s="254"/>
      <c r="Y343" s="254"/>
      <c r="Z343" s="254"/>
      <c r="AA343" s="254"/>
      <c r="AB343" s="254"/>
    </row>
    <row r="344">
      <c r="A344" s="941"/>
      <c r="B344" s="242"/>
      <c r="C344" s="242"/>
      <c r="D344" s="242"/>
      <c r="E344" s="242"/>
      <c r="F344" s="450"/>
      <c r="G344" s="450"/>
      <c r="H344" s="242"/>
      <c r="I344" s="242"/>
      <c r="J344" s="242"/>
      <c r="K344" s="242"/>
      <c r="L344" s="242"/>
      <c r="M344" s="242"/>
      <c r="N344" s="242"/>
      <c r="O344" s="242"/>
      <c r="P344" s="242"/>
      <c r="Q344" s="242"/>
      <c r="R344" s="242"/>
      <c r="S344" s="242"/>
      <c r="T344" s="242"/>
      <c r="U344" s="242"/>
      <c r="V344" s="242"/>
      <c r="W344" s="254"/>
      <c r="X344" s="254"/>
      <c r="Y344" s="254"/>
      <c r="Z344" s="254"/>
      <c r="AA344" s="254"/>
      <c r="AB344" s="254"/>
    </row>
    <row r="345">
      <c r="A345" s="941"/>
      <c r="B345" s="242"/>
      <c r="C345" s="242"/>
      <c r="D345" s="242"/>
      <c r="E345" s="242"/>
      <c r="F345" s="450"/>
      <c r="G345" s="450"/>
      <c r="H345" s="242"/>
      <c r="I345" s="242"/>
      <c r="J345" s="242"/>
      <c r="K345" s="242"/>
      <c r="L345" s="242"/>
      <c r="M345" s="242"/>
      <c r="N345" s="242"/>
      <c r="O345" s="242"/>
      <c r="P345" s="242"/>
      <c r="Q345" s="242"/>
      <c r="R345" s="242"/>
      <c r="S345" s="242"/>
      <c r="T345" s="242"/>
      <c r="U345" s="242"/>
      <c r="V345" s="242"/>
      <c r="W345" s="254"/>
      <c r="X345" s="254"/>
      <c r="Y345" s="254"/>
      <c r="Z345" s="254"/>
      <c r="AA345" s="254"/>
      <c r="AB345" s="254"/>
    </row>
    <row r="346">
      <c r="A346" s="941"/>
      <c r="B346" s="242"/>
      <c r="C346" s="242"/>
      <c r="D346" s="242"/>
      <c r="E346" s="242"/>
      <c r="F346" s="450"/>
      <c r="G346" s="450"/>
      <c r="H346" s="242"/>
      <c r="I346" s="242"/>
      <c r="J346" s="242"/>
      <c r="K346" s="242"/>
      <c r="L346" s="242"/>
      <c r="M346" s="242"/>
      <c r="N346" s="242"/>
      <c r="O346" s="242"/>
      <c r="P346" s="242"/>
      <c r="Q346" s="242"/>
      <c r="R346" s="242"/>
      <c r="S346" s="242"/>
      <c r="T346" s="242"/>
      <c r="U346" s="242"/>
      <c r="V346" s="242"/>
      <c r="W346" s="254"/>
      <c r="X346" s="254"/>
      <c r="Y346" s="254"/>
      <c r="Z346" s="254"/>
      <c r="AA346" s="254"/>
      <c r="AB346" s="254"/>
    </row>
    <row r="347">
      <c r="A347" s="941"/>
      <c r="B347" s="242"/>
      <c r="C347" s="242"/>
      <c r="D347" s="242"/>
      <c r="E347" s="242"/>
      <c r="F347" s="450"/>
      <c r="G347" s="450"/>
      <c r="H347" s="242"/>
      <c r="I347" s="242"/>
      <c r="J347" s="242"/>
      <c r="K347" s="242"/>
      <c r="L347" s="242"/>
      <c r="M347" s="242"/>
      <c r="N347" s="242"/>
      <c r="O347" s="242"/>
      <c r="P347" s="242"/>
      <c r="Q347" s="242"/>
      <c r="R347" s="242"/>
      <c r="S347" s="242"/>
      <c r="T347" s="242"/>
      <c r="U347" s="242"/>
      <c r="V347" s="242"/>
      <c r="W347" s="254"/>
      <c r="X347" s="254"/>
      <c r="Y347" s="254"/>
      <c r="Z347" s="254"/>
      <c r="AA347" s="254"/>
      <c r="AB347" s="254"/>
    </row>
    <row r="348">
      <c r="A348" s="941"/>
      <c r="B348" s="242"/>
      <c r="C348" s="242"/>
      <c r="D348" s="242"/>
      <c r="E348" s="242"/>
      <c r="F348" s="450"/>
      <c r="G348" s="450"/>
      <c r="H348" s="242"/>
      <c r="I348" s="242"/>
      <c r="J348" s="242"/>
      <c r="K348" s="242"/>
      <c r="L348" s="242"/>
      <c r="M348" s="242"/>
      <c r="N348" s="242"/>
      <c r="O348" s="242"/>
      <c r="P348" s="242"/>
      <c r="Q348" s="242"/>
      <c r="R348" s="242"/>
      <c r="S348" s="242"/>
      <c r="T348" s="242"/>
      <c r="U348" s="242"/>
      <c r="V348" s="242"/>
      <c r="W348" s="254"/>
      <c r="X348" s="254"/>
      <c r="Y348" s="254"/>
      <c r="Z348" s="254"/>
      <c r="AA348" s="254"/>
      <c r="AB348" s="254"/>
    </row>
    <row r="349">
      <c r="A349" s="941"/>
      <c r="B349" s="242"/>
      <c r="C349" s="242"/>
      <c r="D349" s="242"/>
      <c r="E349" s="242"/>
      <c r="F349" s="450"/>
      <c r="G349" s="450"/>
      <c r="H349" s="242"/>
      <c r="I349" s="242"/>
      <c r="J349" s="242"/>
      <c r="K349" s="242"/>
      <c r="L349" s="242"/>
      <c r="M349" s="242"/>
      <c r="N349" s="242"/>
      <c r="O349" s="242"/>
      <c r="P349" s="242"/>
      <c r="Q349" s="242"/>
      <c r="R349" s="242"/>
      <c r="S349" s="242"/>
      <c r="T349" s="242"/>
      <c r="U349" s="242"/>
      <c r="V349" s="242"/>
      <c r="W349" s="254"/>
      <c r="X349" s="254"/>
      <c r="Y349" s="254"/>
      <c r="Z349" s="254"/>
      <c r="AA349" s="254"/>
      <c r="AB349" s="254"/>
    </row>
    <row r="350">
      <c r="A350" s="941"/>
      <c r="B350" s="242"/>
      <c r="C350" s="242"/>
      <c r="D350" s="242"/>
      <c r="E350" s="242"/>
      <c r="F350" s="450"/>
      <c r="G350" s="450"/>
      <c r="H350" s="242"/>
      <c r="I350" s="242"/>
      <c r="J350" s="242"/>
      <c r="K350" s="242"/>
      <c r="L350" s="242"/>
      <c r="M350" s="242"/>
      <c r="N350" s="242"/>
      <c r="O350" s="242"/>
      <c r="P350" s="242"/>
      <c r="Q350" s="242"/>
      <c r="R350" s="242"/>
      <c r="S350" s="242"/>
      <c r="T350" s="242"/>
      <c r="U350" s="242"/>
      <c r="V350" s="242"/>
      <c r="W350" s="254"/>
      <c r="X350" s="254"/>
      <c r="Y350" s="254"/>
      <c r="Z350" s="254"/>
      <c r="AA350" s="254"/>
      <c r="AB350" s="254"/>
    </row>
    <row r="351">
      <c r="A351" s="941"/>
      <c r="B351" s="242"/>
      <c r="C351" s="242"/>
      <c r="D351" s="242"/>
      <c r="E351" s="242"/>
      <c r="F351" s="450"/>
      <c r="G351" s="450"/>
      <c r="H351" s="242"/>
      <c r="I351" s="242"/>
      <c r="J351" s="242"/>
      <c r="K351" s="242"/>
      <c r="L351" s="242"/>
      <c r="M351" s="242"/>
      <c r="N351" s="242"/>
      <c r="O351" s="242"/>
      <c r="P351" s="242"/>
      <c r="Q351" s="242"/>
      <c r="R351" s="242"/>
      <c r="S351" s="242"/>
      <c r="T351" s="242"/>
      <c r="U351" s="242"/>
      <c r="V351" s="242"/>
      <c r="W351" s="254"/>
      <c r="X351" s="254"/>
      <c r="Y351" s="254"/>
      <c r="Z351" s="254"/>
      <c r="AA351" s="254"/>
      <c r="AB351" s="254"/>
    </row>
    <row r="352">
      <c r="A352" s="941"/>
      <c r="B352" s="242"/>
      <c r="C352" s="242"/>
      <c r="D352" s="242"/>
      <c r="E352" s="242"/>
      <c r="F352" s="450"/>
      <c r="G352" s="450"/>
      <c r="H352" s="242"/>
      <c r="I352" s="242"/>
      <c r="J352" s="242"/>
      <c r="K352" s="242"/>
      <c r="L352" s="242"/>
      <c r="M352" s="242"/>
      <c r="N352" s="242"/>
      <c r="O352" s="242"/>
      <c r="P352" s="242"/>
      <c r="Q352" s="242"/>
      <c r="R352" s="242"/>
      <c r="S352" s="242"/>
      <c r="T352" s="242"/>
      <c r="U352" s="242"/>
      <c r="V352" s="242"/>
      <c r="W352" s="254"/>
      <c r="X352" s="254"/>
      <c r="Y352" s="254"/>
      <c r="Z352" s="254"/>
      <c r="AA352" s="254"/>
      <c r="AB352" s="254"/>
    </row>
    <row r="353">
      <c r="A353" s="941"/>
      <c r="B353" s="242"/>
      <c r="C353" s="242"/>
      <c r="D353" s="242"/>
      <c r="E353" s="242"/>
      <c r="F353" s="450"/>
      <c r="G353" s="450"/>
      <c r="H353" s="242"/>
      <c r="I353" s="242"/>
      <c r="J353" s="242"/>
      <c r="K353" s="242"/>
      <c r="L353" s="242"/>
      <c r="M353" s="242"/>
      <c r="N353" s="242"/>
      <c r="O353" s="242"/>
      <c r="P353" s="242"/>
      <c r="Q353" s="242"/>
      <c r="R353" s="242"/>
      <c r="S353" s="242"/>
      <c r="T353" s="242"/>
      <c r="U353" s="242"/>
      <c r="V353" s="242"/>
      <c r="W353" s="254"/>
      <c r="X353" s="254"/>
      <c r="Y353" s="254"/>
      <c r="Z353" s="254"/>
      <c r="AA353" s="254"/>
      <c r="AB353" s="254"/>
    </row>
    <row r="354">
      <c r="A354" s="941"/>
      <c r="B354" s="242"/>
      <c r="C354" s="242"/>
      <c r="D354" s="242"/>
      <c r="E354" s="242"/>
      <c r="F354" s="450"/>
      <c r="G354" s="450"/>
      <c r="H354" s="242"/>
      <c r="I354" s="242"/>
      <c r="J354" s="242"/>
      <c r="K354" s="242"/>
      <c r="L354" s="242"/>
      <c r="M354" s="242"/>
      <c r="N354" s="242"/>
      <c r="O354" s="242"/>
      <c r="P354" s="242"/>
      <c r="Q354" s="242"/>
      <c r="R354" s="242"/>
      <c r="S354" s="242"/>
      <c r="T354" s="242"/>
      <c r="U354" s="242"/>
      <c r="V354" s="242"/>
      <c r="W354" s="254"/>
      <c r="X354" s="254"/>
      <c r="Y354" s="254"/>
      <c r="Z354" s="254"/>
      <c r="AA354" s="254"/>
      <c r="AB354" s="254"/>
    </row>
    <row r="355">
      <c r="A355" s="941"/>
      <c r="B355" s="242"/>
      <c r="C355" s="242"/>
      <c r="D355" s="242"/>
      <c r="E355" s="242"/>
      <c r="F355" s="450"/>
      <c r="G355" s="450"/>
      <c r="H355" s="242"/>
      <c r="I355" s="242"/>
      <c r="J355" s="242"/>
      <c r="K355" s="242"/>
      <c r="L355" s="242"/>
      <c r="M355" s="242"/>
      <c r="N355" s="242"/>
      <c r="O355" s="242"/>
      <c r="P355" s="242"/>
      <c r="Q355" s="242"/>
      <c r="R355" s="242"/>
      <c r="S355" s="242"/>
      <c r="T355" s="242"/>
      <c r="U355" s="242"/>
      <c r="V355" s="242"/>
      <c r="W355" s="254"/>
      <c r="X355" s="254"/>
      <c r="Y355" s="254"/>
      <c r="Z355" s="254"/>
      <c r="AA355" s="254"/>
      <c r="AB355" s="254"/>
    </row>
    <row r="356">
      <c r="A356" s="941"/>
      <c r="B356" s="242"/>
      <c r="C356" s="242"/>
      <c r="D356" s="242"/>
      <c r="E356" s="242"/>
      <c r="F356" s="450"/>
      <c r="G356" s="450"/>
      <c r="H356" s="242"/>
      <c r="I356" s="242"/>
      <c r="J356" s="242"/>
      <c r="K356" s="242"/>
      <c r="L356" s="242"/>
      <c r="M356" s="242"/>
      <c r="N356" s="242"/>
      <c r="O356" s="242"/>
      <c r="P356" s="242"/>
      <c r="Q356" s="242"/>
      <c r="R356" s="242"/>
      <c r="S356" s="242"/>
      <c r="T356" s="242"/>
      <c r="U356" s="242"/>
      <c r="V356" s="242"/>
      <c r="W356" s="254"/>
      <c r="X356" s="254"/>
      <c r="Y356" s="254"/>
      <c r="Z356" s="254"/>
      <c r="AA356" s="254"/>
      <c r="AB356" s="254"/>
    </row>
    <row r="357">
      <c r="A357" s="941"/>
      <c r="B357" s="242"/>
      <c r="C357" s="242"/>
      <c r="D357" s="242"/>
      <c r="E357" s="242"/>
      <c r="F357" s="450"/>
      <c r="G357" s="450"/>
      <c r="H357" s="242"/>
      <c r="I357" s="242"/>
      <c r="J357" s="242"/>
      <c r="K357" s="242"/>
      <c r="L357" s="242"/>
      <c r="M357" s="242"/>
      <c r="N357" s="242"/>
      <c r="O357" s="242"/>
      <c r="P357" s="242"/>
      <c r="Q357" s="242"/>
      <c r="R357" s="242"/>
      <c r="S357" s="242"/>
      <c r="T357" s="242"/>
      <c r="U357" s="242"/>
      <c r="V357" s="242"/>
      <c r="W357" s="254"/>
      <c r="X357" s="254"/>
      <c r="Y357" s="254"/>
      <c r="Z357" s="254"/>
      <c r="AA357" s="254"/>
      <c r="AB357" s="254"/>
    </row>
    <row r="358">
      <c r="A358" s="941"/>
      <c r="B358" s="242"/>
      <c r="C358" s="242"/>
      <c r="D358" s="242"/>
      <c r="E358" s="242"/>
      <c r="F358" s="450"/>
      <c r="G358" s="450"/>
      <c r="H358" s="242"/>
      <c r="I358" s="242"/>
      <c r="J358" s="242"/>
      <c r="K358" s="242"/>
      <c r="L358" s="242"/>
      <c r="M358" s="242"/>
      <c r="N358" s="242"/>
      <c r="O358" s="242"/>
      <c r="P358" s="242"/>
      <c r="Q358" s="242"/>
      <c r="R358" s="242"/>
      <c r="S358" s="242"/>
      <c r="T358" s="242"/>
      <c r="U358" s="242"/>
      <c r="V358" s="242"/>
      <c r="W358" s="254"/>
      <c r="X358" s="254"/>
      <c r="Y358" s="254"/>
      <c r="Z358" s="254"/>
      <c r="AA358" s="254"/>
      <c r="AB358" s="254"/>
    </row>
    <row r="359">
      <c r="A359" s="941"/>
      <c r="B359" s="242"/>
      <c r="C359" s="242"/>
      <c r="D359" s="242"/>
      <c r="E359" s="242"/>
      <c r="F359" s="450"/>
      <c r="G359" s="450"/>
      <c r="H359" s="242"/>
      <c r="I359" s="242"/>
      <c r="J359" s="242"/>
      <c r="K359" s="242"/>
      <c r="L359" s="242"/>
      <c r="M359" s="242"/>
      <c r="N359" s="242"/>
      <c r="O359" s="242"/>
      <c r="P359" s="242"/>
      <c r="Q359" s="242"/>
      <c r="R359" s="242"/>
      <c r="S359" s="242"/>
      <c r="T359" s="242"/>
      <c r="U359" s="242"/>
      <c r="V359" s="242"/>
      <c r="W359" s="254"/>
      <c r="X359" s="254"/>
      <c r="Y359" s="254"/>
      <c r="Z359" s="254"/>
      <c r="AA359" s="254"/>
      <c r="AB359" s="254"/>
    </row>
    <row r="360">
      <c r="A360" s="941"/>
      <c r="B360" s="242"/>
      <c r="C360" s="242"/>
      <c r="D360" s="242"/>
      <c r="E360" s="242"/>
      <c r="F360" s="450"/>
      <c r="G360" s="450"/>
      <c r="H360" s="242"/>
      <c r="I360" s="242"/>
      <c r="J360" s="242"/>
      <c r="K360" s="242"/>
      <c r="L360" s="242"/>
      <c r="M360" s="242"/>
      <c r="N360" s="242"/>
      <c r="O360" s="242"/>
      <c r="P360" s="242"/>
      <c r="Q360" s="242"/>
      <c r="R360" s="242"/>
      <c r="S360" s="242"/>
      <c r="T360" s="242"/>
      <c r="U360" s="242"/>
      <c r="V360" s="242"/>
      <c r="W360" s="254"/>
      <c r="X360" s="254"/>
      <c r="Y360" s="254"/>
      <c r="Z360" s="254"/>
      <c r="AA360" s="254"/>
      <c r="AB360" s="254"/>
    </row>
    <row r="361">
      <c r="A361" s="941"/>
      <c r="B361" s="242"/>
      <c r="C361" s="242"/>
      <c r="D361" s="242"/>
      <c r="E361" s="242"/>
      <c r="F361" s="450"/>
      <c r="G361" s="450"/>
      <c r="H361" s="242"/>
      <c r="I361" s="242"/>
      <c r="J361" s="242"/>
      <c r="K361" s="242"/>
      <c r="L361" s="242"/>
      <c r="M361" s="242"/>
      <c r="N361" s="242"/>
      <c r="O361" s="242"/>
      <c r="P361" s="242"/>
      <c r="Q361" s="242"/>
      <c r="R361" s="242"/>
      <c r="S361" s="242"/>
      <c r="T361" s="242"/>
      <c r="U361" s="242"/>
      <c r="V361" s="242"/>
      <c r="W361" s="254"/>
      <c r="X361" s="254"/>
      <c r="Y361" s="254"/>
      <c r="Z361" s="254"/>
      <c r="AA361" s="254"/>
      <c r="AB361" s="254"/>
    </row>
    <row r="362">
      <c r="A362" s="941"/>
      <c r="B362" s="242"/>
      <c r="C362" s="242"/>
      <c r="D362" s="242"/>
      <c r="E362" s="242"/>
      <c r="F362" s="450"/>
      <c r="G362" s="450"/>
      <c r="H362" s="242"/>
      <c r="I362" s="242"/>
      <c r="J362" s="242"/>
      <c r="K362" s="242"/>
      <c r="L362" s="242"/>
      <c r="M362" s="242"/>
      <c r="N362" s="242"/>
      <c r="O362" s="242"/>
      <c r="P362" s="242"/>
      <c r="Q362" s="242"/>
      <c r="R362" s="242"/>
      <c r="S362" s="242"/>
      <c r="T362" s="242"/>
      <c r="U362" s="242"/>
      <c r="V362" s="242"/>
      <c r="W362" s="254"/>
      <c r="X362" s="254"/>
      <c r="Y362" s="254"/>
      <c r="Z362" s="254"/>
      <c r="AA362" s="254"/>
      <c r="AB362" s="254"/>
    </row>
    <row r="363">
      <c r="A363" s="941"/>
      <c r="B363" s="242"/>
      <c r="C363" s="242"/>
      <c r="D363" s="242"/>
      <c r="E363" s="242"/>
      <c r="F363" s="450"/>
      <c r="G363" s="450"/>
      <c r="H363" s="242"/>
      <c r="I363" s="242"/>
      <c r="J363" s="242"/>
      <c r="K363" s="242"/>
      <c r="L363" s="242"/>
      <c r="M363" s="242"/>
      <c r="N363" s="242"/>
      <c r="O363" s="242"/>
      <c r="P363" s="242"/>
      <c r="Q363" s="242"/>
      <c r="R363" s="242"/>
      <c r="S363" s="242"/>
      <c r="T363" s="242"/>
      <c r="U363" s="242"/>
      <c r="V363" s="242"/>
      <c r="W363" s="254"/>
      <c r="X363" s="254"/>
      <c r="Y363" s="254"/>
      <c r="Z363" s="254"/>
      <c r="AA363" s="254"/>
      <c r="AB363" s="254"/>
    </row>
    <row r="364">
      <c r="A364" s="941"/>
      <c r="B364" s="242"/>
      <c r="C364" s="242"/>
      <c r="D364" s="242"/>
      <c r="E364" s="242"/>
      <c r="F364" s="450"/>
      <c r="G364" s="450"/>
      <c r="H364" s="242"/>
      <c r="I364" s="242"/>
      <c r="J364" s="242"/>
      <c r="K364" s="242"/>
      <c r="L364" s="242"/>
      <c r="M364" s="242"/>
      <c r="N364" s="242"/>
      <c r="O364" s="242"/>
      <c r="P364" s="242"/>
      <c r="Q364" s="242"/>
      <c r="R364" s="242"/>
      <c r="S364" s="242"/>
      <c r="T364" s="242"/>
      <c r="U364" s="242"/>
      <c r="V364" s="242"/>
      <c r="W364" s="254"/>
      <c r="X364" s="254"/>
      <c r="Y364" s="254"/>
      <c r="Z364" s="254"/>
      <c r="AA364" s="254"/>
      <c r="AB364" s="254"/>
    </row>
    <row r="365">
      <c r="A365" s="941"/>
      <c r="B365" s="242"/>
      <c r="C365" s="242"/>
      <c r="D365" s="242"/>
      <c r="E365" s="242"/>
      <c r="F365" s="450"/>
      <c r="G365" s="450"/>
      <c r="H365" s="242"/>
      <c r="I365" s="242"/>
      <c r="J365" s="242"/>
      <c r="K365" s="242"/>
      <c r="L365" s="242"/>
      <c r="M365" s="242"/>
      <c r="N365" s="242"/>
      <c r="O365" s="242"/>
      <c r="P365" s="242"/>
      <c r="Q365" s="242"/>
      <c r="R365" s="242"/>
      <c r="S365" s="242"/>
      <c r="T365" s="242"/>
      <c r="U365" s="242"/>
      <c r="V365" s="242"/>
      <c r="W365" s="254"/>
      <c r="X365" s="254"/>
      <c r="Y365" s="254"/>
      <c r="Z365" s="254"/>
      <c r="AA365" s="254"/>
      <c r="AB365" s="254"/>
    </row>
    <row r="366">
      <c r="A366" s="941"/>
      <c r="B366" s="242"/>
      <c r="C366" s="242"/>
      <c r="D366" s="242"/>
      <c r="E366" s="242"/>
      <c r="F366" s="450"/>
      <c r="G366" s="450"/>
      <c r="H366" s="242"/>
      <c r="I366" s="242"/>
      <c r="J366" s="242"/>
      <c r="K366" s="242"/>
      <c r="L366" s="242"/>
      <c r="M366" s="242"/>
      <c r="N366" s="242"/>
      <c r="O366" s="242"/>
      <c r="P366" s="242"/>
      <c r="Q366" s="242"/>
      <c r="R366" s="242"/>
      <c r="S366" s="242"/>
      <c r="T366" s="242"/>
      <c r="U366" s="242"/>
      <c r="V366" s="242"/>
      <c r="W366" s="254"/>
      <c r="X366" s="254"/>
      <c r="Y366" s="254"/>
      <c r="Z366" s="254"/>
      <c r="AA366" s="254"/>
      <c r="AB366" s="254"/>
    </row>
    <row r="367">
      <c r="A367" s="941"/>
      <c r="B367" s="242"/>
      <c r="C367" s="242"/>
      <c r="D367" s="242"/>
      <c r="E367" s="242"/>
      <c r="F367" s="450"/>
      <c r="G367" s="450"/>
      <c r="H367" s="242"/>
      <c r="I367" s="242"/>
      <c r="J367" s="242"/>
      <c r="K367" s="242"/>
      <c r="L367" s="242"/>
      <c r="M367" s="242"/>
      <c r="N367" s="242"/>
      <c r="O367" s="242"/>
      <c r="P367" s="242"/>
      <c r="Q367" s="242"/>
      <c r="R367" s="242"/>
      <c r="S367" s="242"/>
      <c r="T367" s="242"/>
      <c r="U367" s="242"/>
      <c r="V367" s="242"/>
      <c r="W367" s="254"/>
      <c r="X367" s="254"/>
      <c r="Y367" s="254"/>
      <c r="Z367" s="254"/>
      <c r="AA367" s="254"/>
      <c r="AB367" s="254"/>
    </row>
    <row r="368">
      <c r="A368" s="941"/>
      <c r="B368" s="242"/>
      <c r="C368" s="242"/>
      <c r="D368" s="242"/>
      <c r="E368" s="242"/>
      <c r="F368" s="450"/>
      <c r="G368" s="450"/>
      <c r="H368" s="242"/>
      <c r="I368" s="242"/>
      <c r="J368" s="242"/>
      <c r="K368" s="242"/>
      <c r="L368" s="242"/>
      <c r="M368" s="242"/>
      <c r="N368" s="242"/>
      <c r="O368" s="242"/>
      <c r="P368" s="242"/>
      <c r="Q368" s="242"/>
      <c r="R368" s="242"/>
      <c r="S368" s="242"/>
      <c r="T368" s="242"/>
      <c r="U368" s="242"/>
      <c r="V368" s="242"/>
      <c r="W368" s="254"/>
      <c r="X368" s="254"/>
      <c r="Y368" s="254"/>
      <c r="Z368" s="254"/>
      <c r="AA368" s="254"/>
      <c r="AB368" s="254"/>
    </row>
    <row r="369">
      <c r="A369" s="941"/>
      <c r="B369" s="242"/>
      <c r="C369" s="242"/>
      <c r="D369" s="242"/>
      <c r="E369" s="242"/>
      <c r="F369" s="450"/>
      <c r="G369" s="450"/>
      <c r="H369" s="242"/>
      <c r="I369" s="242"/>
      <c r="J369" s="242"/>
      <c r="K369" s="242"/>
      <c r="L369" s="242"/>
      <c r="M369" s="242"/>
      <c r="N369" s="242"/>
      <c r="O369" s="242"/>
      <c r="P369" s="242"/>
      <c r="Q369" s="242"/>
      <c r="R369" s="242"/>
      <c r="S369" s="242"/>
      <c r="T369" s="242"/>
      <c r="U369" s="242"/>
      <c r="V369" s="242"/>
      <c r="W369" s="254"/>
      <c r="X369" s="254"/>
      <c r="Y369" s="254"/>
      <c r="Z369" s="254"/>
      <c r="AA369" s="254"/>
      <c r="AB369" s="254"/>
    </row>
    <row r="370">
      <c r="A370" s="941"/>
      <c r="B370" s="242"/>
      <c r="C370" s="242"/>
      <c r="D370" s="242"/>
      <c r="E370" s="242"/>
      <c r="F370" s="450"/>
      <c r="G370" s="450"/>
      <c r="H370" s="242"/>
      <c r="I370" s="242"/>
      <c r="J370" s="242"/>
      <c r="K370" s="242"/>
      <c r="L370" s="242"/>
      <c r="M370" s="242"/>
      <c r="N370" s="242"/>
      <c r="O370" s="242"/>
      <c r="P370" s="242"/>
      <c r="Q370" s="242"/>
      <c r="R370" s="242"/>
      <c r="S370" s="242"/>
      <c r="T370" s="242"/>
      <c r="U370" s="242"/>
      <c r="V370" s="242"/>
      <c r="W370" s="254"/>
      <c r="X370" s="254"/>
      <c r="Y370" s="254"/>
      <c r="Z370" s="254"/>
      <c r="AA370" s="254"/>
      <c r="AB370" s="254"/>
    </row>
    <row r="371">
      <c r="A371" s="941"/>
      <c r="B371" s="242"/>
      <c r="C371" s="242"/>
      <c r="D371" s="242"/>
      <c r="E371" s="242"/>
      <c r="F371" s="450"/>
      <c r="G371" s="450"/>
      <c r="H371" s="242"/>
      <c r="I371" s="242"/>
      <c r="J371" s="242"/>
      <c r="K371" s="242"/>
      <c r="L371" s="242"/>
      <c r="M371" s="242"/>
      <c r="N371" s="242"/>
      <c r="O371" s="242"/>
      <c r="P371" s="242"/>
      <c r="Q371" s="242"/>
      <c r="R371" s="242"/>
      <c r="S371" s="242"/>
      <c r="T371" s="242"/>
      <c r="U371" s="242"/>
      <c r="V371" s="242"/>
      <c r="W371" s="254"/>
      <c r="X371" s="254"/>
      <c r="Y371" s="254"/>
      <c r="Z371" s="254"/>
      <c r="AA371" s="254"/>
      <c r="AB371" s="254"/>
    </row>
    <row r="372">
      <c r="A372" s="941"/>
      <c r="B372" s="242"/>
      <c r="C372" s="242"/>
      <c r="D372" s="242"/>
      <c r="E372" s="242"/>
      <c r="F372" s="450"/>
      <c r="G372" s="450"/>
      <c r="H372" s="242"/>
      <c r="I372" s="242"/>
      <c r="J372" s="242"/>
      <c r="K372" s="242"/>
      <c r="L372" s="242"/>
      <c r="M372" s="242"/>
      <c r="N372" s="242"/>
      <c r="O372" s="242"/>
      <c r="P372" s="242"/>
      <c r="Q372" s="242"/>
      <c r="R372" s="242"/>
      <c r="S372" s="242"/>
      <c r="T372" s="242"/>
      <c r="U372" s="242"/>
      <c r="V372" s="242"/>
      <c r="W372" s="254"/>
      <c r="X372" s="254"/>
      <c r="Y372" s="254"/>
      <c r="Z372" s="254"/>
      <c r="AA372" s="254"/>
      <c r="AB372" s="254"/>
    </row>
    <row r="373">
      <c r="A373" s="941"/>
      <c r="B373" s="242"/>
      <c r="C373" s="242"/>
      <c r="D373" s="242"/>
      <c r="E373" s="242"/>
      <c r="F373" s="450"/>
      <c r="G373" s="450"/>
      <c r="H373" s="242"/>
      <c r="I373" s="242"/>
      <c r="J373" s="242"/>
      <c r="K373" s="242"/>
      <c r="L373" s="242"/>
      <c r="M373" s="242"/>
      <c r="N373" s="242"/>
      <c r="O373" s="242"/>
      <c r="P373" s="242"/>
      <c r="Q373" s="242"/>
      <c r="R373" s="242"/>
      <c r="S373" s="242"/>
      <c r="T373" s="242"/>
      <c r="U373" s="242"/>
      <c r="V373" s="242"/>
      <c r="W373" s="254"/>
      <c r="X373" s="254"/>
      <c r="Y373" s="254"/>
      <c r="Z373" s="254"/>
      <c r="AA373" s="254"/>
      <c r="AB373" s="254"/>
    </row>
    <row r="374">
      <c r="A374" s="941"/>
      <c r="B374" s="242"/>
      <c r="C374" s="242"/>
      <c r="D374" s="242"/>
      <c r="E374" s="242"/>
      <c r="F374" s="450"/>
      <c r="G374" s="450"/>
      <c r="H374" s="242"/>
      <c r="I374" s="242"/>
      <c r="J374" s="242"/>
      <c r="K374" s="242"/>
      <c r="L374" s="242"/>
      <c r="M374" s="242"/>
      <c r="N374" s="242"/>
      <c r="O374" s="242"/>
      <c r="P374" s="242"/>
      <c r="Q374" s="242"/>
      <c r="R374" s="242"/>
      <c r="S374" s="242"/>
      <c r="T374" s="242"/>
      <c r="U374" s="242"/>
      <c r="V374" s="242"/>
      <c r="W374" s="254"/>
      <c r="X374" s="254"/>
      <c r="Y374" s="254"/>
      <c r="Z374" s="254"/>
      <c r="AA374" s="254"/>
      <c r="AB374" s="254"/>
    </row>
    <row r="375">
      <c r="A375" s="941"/>
      <c r="B375" s="242"/>
      <c r="C375" s="242"/>
      <c r="D375" s="242"/>
      <c r="E375" s="242"/>
      <c r="F375" s="450"/>
      <c r="G375" s="450"/>
      <c r="H375" s="242"/>
      <c r="I375" s="242"/>
      <c r="J375" s="242"/>
      <c r="K375" s="242"/>
      <c r="L375" s="242"/>
      <c r="M375" s="242"/>
      <c r="N375" s="242"/>
      <c r="O375" s="242"/>
      <c r="P375" s="242"/>
      <c r="Q375" s="242"/>
      <c r="R375" s="242"/>
      <c r="S375" s="242"/>
      <c r="T375" s="242"/>
      <c r="U375" s="242"/>
      <c r="V375" s="242"/>
      <c r="W375" s="254"/>
      <c r="X375" s="254"/>
      <c r="Y375" s="254"/>
      <c r="Z375" s="254"/>
      <c r="AA375" s="254"/>
      <c r="AB375" s="254"/>
    </row>
    <row r="376">
      <c r="A376" s="941"/>
      <c r="B376" s="242"/>
      <c r="C376" s="242"/>
      <c r="D376" s="242"/>
      <c r="E376" s="242"/>
      <c r="F376" s="450"/>
      <c r="G376" s="450"/>
      <c r="H376" s="242"/>
      <c r="I376" s="242"/>
      <c r="J376" s="242"/>
      <c r="K376" s="242"/>
      <c r="L376" s="242"/>
      <c r="M376" s="242"/>
      <c r="N376" s="242"/>
      <c r="O376" s="242"/>
      <c r="P376" s="242"/>
      <c r="Q376" s="242"/>
      <c r="R376" s="242"/>
      <c r="S376" s="242"/>
      <c r="T376" s="242"/>
      <c r="U376" s="242"/>
      <c r="V376" s="242"/>
      <c r="W376" s="254"/>
      <c r="X376" s="254"/>
      <c r="Y376" s="254"/>
      <c r="Z376" s="254"/>
      <c r="AA376" s="254"/>
      <c r="AB376" s="254"/>
    </row>
    <row r="377">
      <c r="A377" s="941"/>
      <c r="B377" s="242"/>
      <c r="C377" s="242"/>
      <c r="D377" s="242"/>
      <c r="E377" s="242"/>
      <c r="F377" s="450"/>
      <c r="G377" s="450"/>
      <c r="H377" s="242"/>
      <c r="I377" s="242"/>
      <c r="J377" s="242"/>
      <c r="K377" s="242"/>
      <c r="L377" s="242"/>
      <c r="M377" s="242"/>
      <c r="N377" s="242"/>
      <c r="O377" s="242"/>
      <c r="P377" s="242"/>
      <c r="Q377" s="242"/>
      <c r="R377" s="242"/>
      <c r="S377" s="242"/>
      <c r="T377" s="242"/>
      <c r="U377" s="242"/>
      <c r="V377" s="242"/>
      <c r="W377" s="254"/>
      <c r="X377" s="254"/>
      <c r="Y377" s="254"/>
      <c r="Z377" s="254"/>
      <c r="AA377" s="254"/>
      <c r="AB377" s="254"/>
    </row>
    <row r="378">
      <c r="A378" s="941"/>
      <c r="B378" s="242"/>
      <c r="C378" s="242"/>
      <c r="D378" s="242"/>
      <c r="E378" s="242"/>
      <c r="F378" s="450"/>
      <c r="G378" s="450"/>
      <c r="H378" s="242"/>
      <c r="I378" s="242"/>
      <c r="J378" s="242"/>
      <c r="K378" s="242"/>
      <c r="L378" s="242"/>
      <c r="M378" s="242"/>
      <c r="N378" s="242"/>
      <c r="O378" s="242"/>
      <c r="P378" s="242"/>
      <c r="Q378" s="242"/>
      <c r="R378" s="242"/>
      <c r="S378" s="242"/>
      <c r="T378" s="242"/>
      <c r="U378" s="242"/>
      <c r="V378" s="242"/>
      <c r="W378" s="254"/>
      <c r="X378" s="254"/>
      <c r="Y378" s="254"/>
      <c r="Z378" s="254"/>
      <c r="AA378" s="254"/>
      <c r="AB378" s="254"/>
    </row>
    <row r="379">
      <c r="A379" s="941"/>
      <c r="B379" s="242"/>
      <c r="C379" s="242"/>
      <c r="D379" s="242"/>
      <c r="E379" s="242"/>
      <c r="F379" s="450"/>
      <c r="G379" s="450"/>
      <c r="H379" s="242"/>
      <c r="I379" s="242"/>
      <c r="J379" s="242"/>
      <c r="K379" s="242"/>
      <c r="L379" s="242"/>
      <c r="M379" s="242"/>
      <c r="N379" s="242"/>
      <c r="O379" s="242"/>
      <c r="P379" s="242"/>
      <c r="Q379" s="242"/>
      <c r="R379" s="242"/>
      <c r="S379" s="242"/>
      <c r="T379" s="242"/>
      <c r="U379" s="242"/>
      <c r="V379" s="242"/>
      <c r="W379" s="254"/>
      <c r="X379" s="254"/>
      <c r="Y379" s="254"/>
      <c r="Z379" s="254"/>
      <c r="AA379" s="254"/>
      <c r="AB379" s="254"/>
    </row>
    <row r="380">
      <c r="A380" s="941"/>
      <c r="B380" s="242"/>
      <c r="C380" s="242"/>
      <c r="D380" s="242"/>
      <c r="E380" s="242"/>
      <c r="F380" s="450"/>
      <c r="G380" s="450"/>
      <c r="H380" s="242"/>
      <c r="I380" s="242"/>
      <c r="J380" s="242"/>
      <c r="K380" s="242"/>
      <c r="L380" s="242"/>
      <c r="M380" s="242"/>
      <c r="N380" s="242"/>
      <c r="O380" s="242"/>
      <c r="P380" s="242"/>
      <c r="Q380" s="242"/>
      <c r="R380" s="242"/>
      <c r="S380" s="242"/>
      <c r="T380" s="242"/>
      <c r="U380" s="242"/>
      <c r="V380" s="242"/>
      <c r="W380" s="254"/>
      <c r="X380" s="254"/>
      <c r="Y380" s="254"/>
      <c r="Z380" s="254"/>
      <c r="AA380" s="254"/>
      <c r="AB380" s="254"/>
    </row>
    <row r="381">
      <c r="A381" s="941"/>
      <c r="B381" s="242"/>
      <c r="C381" s="242"/>
      <c r="D381" s="242"/>
      <c r="E381" s="242"/>
      <c r="F381" s="450"/>
      <c r="G381" s="450"/>
      <c r="H381" s="242"/>
      <c r="I381" s="242"/>
      <c r="J381" s="242"/>
      <c r="K381" s="242"/>
      <c r="L381" s="242"/>
      <c r="M381" s="242"/>
      <c r="N381" s="242"/>
      <c r="O381" s="242"/>
      <c r="P381" s="242"/>
      <c r="Q381" s="242"/>
      <c r="R381" s="242"/>
      <c r="S381" s="242"/>
      <c r="T381" s="242"/>
      <c r="U381" s="242"/>
      <c r="V381" s="242"/>
      <c r="W381" s="254"/>
      <c r="X381" s="254"/>
      <c r="Y381" s="254"/>
      <c r="Z381" s="254"/>
      <c r="AA381" s="254"/>
      <c r="AB381" s="254"/>
    </row>
    <row r="382">
      <c r="A382" s="941"/>
      <c r="B382" s="242"/>
      <c r="C382" s="242"/>
      <c r="D382" s="242"/>
      <c r="E382" s="242"/>
      <c r="F382" s="450"/>
      <c r="G382" s="450"/>
      <c r="H382" s="242"/>
      <c r="I382" s="242"/>
      <c r="J382" s="242"/>
      <c r="K382" s="242"/>
      <c r="L382" s="242"/>
      <c r="M382" s="242"/>
      <c r="N382" s="242"/>
      <c r="O382" s="242"/>
      <c r="P382" s="242"/>
      <c r="Q382" s="242"/>
      <c r="R382" s="242"/>
      <c r="S382" s="242"/>
      <c r="T382" s="242"/>
      <c r="U382" s="242"/>
      <c r="V382" s="242"/>
      <c r="W382" s="254"/>
      <c r="X382" s="254"/>
      <c r="Y382" s="254"/>
      <c r="Z382" s="254"/>
      <c r="AA382" s="254"/>
      <c r="AB382" s="254"/>
    </row>
    <row r="383">
      <c r="A383" s="941"/>
      <c r="B383" s="242"/>
      <c r="C383" s="242"/>
      <c r="D383" s="242"/>
      <c r="E383" s="242"/>
      <c r="F383" s="450"/>
      <c r="G383" s="450"/>
      <c r="H383" s="242"/>
      <c r="I383" s="242"/>
      <c r="J383" s="242"/>
      <c r="K383" s="242"/>
      <c r="L383" s="242"/>
      <c r="M383" s="242"/>
      <c r="N383" s="242"/>
      <c r="O383" s="242"/>
      <c r="P383" s="242"/>
      <c r="Q383" s="242"/>
      <c r="R383" s="242"/>
      <c r="S383" s="242"/>
      <c r="T383" s="242"/>
      <c r="U383" s="242"/>
      <c r="V383" s="242"/>
      <c r="W383" s="254"/>
      <c r="X383" s="254"/>
      <c r="Y383" s="254"/>
      <c r="Z383" s="254"/>
      <c r="AA383" s="254"/>
      <c r="AB383" s="254"/>
    </row>
    <row r="384">
      <c r="A384" s="941"/>
      <c r="B384" s="242"/>
      <c r="C384" s="242"/>
      <c r="D384" s="242"/>
      <c r="E384" s="242"/>
      <c r="F384" s="450"/>
      <c r="G384" s="450"/>
      <c r="H384" s="242"/>
      <c r="I384" s="242"/>
      <c r="J384" s="242"/>
      <c r="K384" s="242"/>
      <c r="L384" s="242"/>
      <c r="M384" s="242"/>
      <c r="N384" s="242"/>
      <c r="O384" s="242"/>
      <c r="P384" s="242"/>
      <c r="Q384" s="242"/>
      <c r="R384" s="242"/>
      <c r="S384" s="242"/>
      <c r="T384" s="242"/>
      <c r="U384" s="242"/>
      <c r="V384" s="242"/>
      <c r="W384" s="254"/>
      <c r="X384" s="254"/>
      <c r="Y384" s="254"/>
      <c r="Z384" s="254"/>
      <c r="AA384" s="254"/>
      <c r="AB384" s="254"/>
    </row>
    <row r="385">
      <c r="A385" s="941"/>
      <c r="B385" s="242"/>
      <c r="C385" s="242"/>
      <c r="D385" s="242"/>
      <c r="E385" s="242"/>
      <c r="F385" s="450"/>
      <c r="G385" s="450"/>
      <c r="H385" s="242"/>
      <c r="I385" s="242"/>
      <c r="J385" s="242"/>
      <c r="K385" s="242"/>
      <c r="L385" s="242"/>
      <c r="M385" s="242"/>
      <c r="N385" s="242"/>
      <c r="O385" s="242"/>
      <c r="P385" s="242"/>
      <c r="Q385" s="242"/>
      <c r="R385" s="242"/>
      <c r="S385" s="242"/>
      <c r="T385" s="242"/>
      <c r="U385" s="242"/>
      <c r="V385" s="242"/>
      <c r="W385" s="254"/>
      <c r="X385" s="254"/>
      <c r="Y385" s="254"/>
      <c r="Z385" s="254"/>
      <c r="AA385" s="254"/>
      <c r="AB385" s="254"/>
    </row>
    <row r="386">
      <c r="A386" s="941"/>
      <c r="B386" s="242"/>
      <c r="C386" s="242"/>
      <c r="D386" s="242"/>
      <c r="E386" s="242"/>
      <c r="F386" s="450"/>
      <c r="G386" s="450"/>
      <c r="H386" s="242"/>
      <c r="I386" s="242"/>
      <c r="J386" s="242"/>
      <c r="K386" s="242"/>
      <c r="L386" s="242"/>
      <c r="M386" s="242"/>
      <c r="N386" s="242"/>
      <c r="O386" s="242"/>
      <c r="P386" s="242"/>
      <c r="Q386" s="242"/>
      <c r="R386" s="242"/>
      <c r="S386" s="242"/>
      <c r="T386" s="242"/>
      <c r="U386" s="242"/>
      <c r="V386" s="242"/>
      <c r="W386" s="254"/>
      <c r="X386" s="254"/>
      <c r="Y386" s="254"/>
      <c r="Z386" s="254"/>
      <c r="AA386" s="254"/>
      <c r="AB386" s="254"/>
    </row>
    <row r="387">
      <c r="A387" s="941"/>
      <c r="B387" s="242"/>
      <c r="C387" s="242"/>
      <c r="D387" s="242"/>
      <c r="E387" s="242"/>
      <c r="F387" s="450"/>
      <c r="G387" s="450"/>
      <c r="H387" s="242"/>
      <c r="I387" s="242"/>
      <c r="J387" s="242"/>
      <c r="K387" s="242"/>
      <c r="L387" s="242"/>
      <c r="M387" s="242"/>
      <c r="N387" s="242"/>
      <c r="O387" s="242"/>
      <c r="P387" s="242"/>
      <c r="Q387" s="242"/>
      <c r="R387" s="242"/>
      <c r="S387" s="242"/>
      <c r="T387" s="242"/>
      <c r="U387" s="242"/>
      <c r="V387" s="242"/>
      <c r="W387" s="254"/>
      <c r="X387" s="254"/>
      <c r="Y387" s="254"/>
      <c r="Z387" s="254"/>
      <c r="AA387" s="254"/>
      <c r="AB387" s="254"/>
    </row>
    <row r="388">
      <c r="A388" s="941"/>
      <c r="B388" s="242"/>
      <c r="C388" s="242"/>
      <c r="D388" s="242"/>
      <c r="E388" s="242"/>
      <c r="F388" s="450"/>
      <c r="G388" s="450"/>
      <c r="H388" s="242"/>
      <c r="I388" s="242"/>
      <c r="J388" s="242"/>
      <c r="K388" s="242"/>
      <c r="L388" s="242"/>
      <c r="M388" s="242"/>
      <c r="N388" s="242"/>
      <c r="O388" s="242"/>
      <c r="P388" s="242"/>
      <c r="Q388" s="242"/>
      <c r="R388" s="242"/>
      <c r="S388" s="242"/>
      <c r="T388" s="242"/>
      <c r="U388" s="242"/>
      <c r="V388" s="242"/>
      <c r="W388" s="254"/>
      <c r="X388" s="254"/>
      <c r="Y388" s="254"/>
      <c r="Z388" s="254"/>
      <c r="AA388" s="254"/>
      <c r="AB388" s="254"/>
    </row>
    <row r="389">
      <c r="A389" s="941"/>
      <c r="B389" s="242"/>
      <c r="C389" s="242"/>
      <c r="D389" s="242"/>
      <c r="E389" s="242"/>
      <c r="F389" s="450"/>
      <c r="G389" s="450"/>
      <c r="H389" s="242"/>
      <c r="I389" s="242"/>
      <c r="J389" s="242"/>
      <c r="K389" s="242"/>
      <c r="L389" s="242"/>
      <c r="M389" s="242"/>
      <c r="N389" s="242"/>
      <c r="O389" s="242"/>
      <c r="P389" s="242"/>
      <c r="Q389" s="242"/>
      <c r="R389" s="242"/>
      <c r="S389" s="242"/>
      <c r="T389" s="242"/>
      <c r="U389" s="242"/>
      <c r="V389" s="242"/>
      <c r="W389" s="254"/>
      <c r="X389" s="254"/>
      <c r="Y389" s="254"/>
      <c r="Z389" s="254"/>
      <c r="AA389" s="254"/>
      <c r="AB389" s="254"/>
    </row>
    <row r="390">
      <c r="A390" s="941"/>
      <c r="B390" s="242"/>
      <c r="C390" s="242"/>
      <c r="D390" s="242"/>
      <c r="E390" s="242"/>
      <c r="F390" s="450"/>
      <c r="G390" s="450"/>
      <c r="H390" s="242"/>
      <c r="I390" s="242"/>
      <c r="J390" s="242"/>
      <c r="K390" s="242"/>
      <c r="L390" s="242"/>
      <c r="M390" s="242"/>
      <c r="N390" s="242"/>
      <c r="O390" s="242"/>
      <c r="P390" s="242"/>
      <c r="Q390" s="242"/>
      <c r="R390" s="242"/>
      <c r="S390" s="242"/>
      <c r="T390" s="242"/>
      <c r="U390" s="242"/>
      <c r="V390" s="242"/>
      <c r="W390" s="254"/>
      <c r="X390" s="254"/>
      <c r="Y390" s="254"/>
      <c r="Z390" s="254"/>
      <c r="AA390" s="254"/>
      <c r="AB390" s="254"/>
    </row>
    <row r="391">
      <c r="A391" s="941"/>
      <c r="B391" s="242"/>
      <c r="C391" s="242"/>
      <c r="D391" s="242"/>
      <c r="E391" s="242"/>
      <c r="F391" s="450"/>
      <c r="G391" s="450"/>
      <c r="H391" s="242"/>
      <c r="I391" s="242"/>
      <c r="J391" s="242"/>
      <c r="K391" s="242"/>
      <c r="L391" s="242"/>
      <c r="M391" s="242"/>
      <c r="N391" s="242"/>
      <c r="O391" s="242"/>
      <c r="P391" s="242"/>
      <c r="Q391" s="242"/>
      <c r="R391" s="242"/>
      <c r="S391" s="242"/>
      <c r="T391" s="242"/>
      <c r="U391" s="242"/>
      <c r="V391" s="242"/>
      <c r="W391" s="254"/>
      <c r="X391" s="254"/>
      <c r="Y391" s="254"/>
      <c r="Z391" s="254"/>
      <c r="AA391" s="254"/>
      <c r="AB391" s="254"/>
    </row>
    <row r="392">
      <c r="A392" s="941"/>
      <c r="B392" s="242"/>
      <c r="C392" s="242"/>
      <c r="D392" s="242"/>
      <c r="E392" s="242"/>
      <c r="F392" s="450"/>
      <c r="G392" s="450"/>
      <c r="H392" s="242"/>
      <c r="I392" s="242"/>
      <c r="J392" s="242"/>
      <c r="K392" s="242"/>
      <c r="L392" s="242"/>
      <c r="M392" s="242"/>
      <c r="N392" s="242"/>
      <c r="O392" s="242"/>
      <c r="P392" s="242"/>
      <c r="Q392" s="242"/>
      <c r="R392" s="242"/>
      <c r="S392" s="242"/>
      <c r="T392" s="242"/>
      <c r="U392" s="242"/>
      <c r="V392" s="242"/>
      <c r="W392" s="254"/>
      <c r="X392" s="254"/>
      <c r="Y392" s="254"/>
      <c r="Z392" s="254"/>
      <c r="AA392" s="254"/>
      <c r="AB392" s="254"/>
    </row>
    <row r="393">
      <c r="A393" s="941"/>
      <c r="B393" s="242"/>
      <c r="C393" s="242"/>
      <c r="D393" s="242"/>
      <c r="E393" s="242"/>
      <c r="F393" s="450"/>
      <c r="G393" s="450"/>
      <c r="H393" s="242"/>
      <c r="I393" s="242"/>
      <c r="J393" s="242"/>
      <c r="K393" s="242"/>
      <c r="L393" s="242"/>
      <c r="M393" s="242"/>
      <c r="N393" s="242"/>
      <c r="O393" s="242"/>
      <c r="P393" s="242"/>
      <c r="Q393" s="242"/>
      <c r="R393" s="242"/>
      <c r="S393" s="242"/>
      <c r="T393" s="242"/>
      <c r="U393" s="242"/>
      <c r="V393" s="242"/>
      <c r="W393" s="254"/>
      <c r="X393" s="254"/>
      <c r="Y393" s="254"/>
      <c r="Z393" s="254"/>
      <c r="AA393" s="254"/>
      <c r="AB393" s="254"/>
    </row>
    <row r="394">
      <c r="A394" s="941"/>
      <c r="B394" s="242"/>
      <c r="C394" s="242"/>
      <c r="D394" s="242"/>
      <c r="E394" s="242"/>
      <c r="F394" s="450"/>
      <c r="G394" s="450"/>
      <c r="H394" s="242"/>
      <c r="I394" s="242"/>
      <c r="J394" s="242"/>
      <c r="K394" s="242"/>
      <c r="L394" s="242"/>
      <c r="M394" s="242"/>
      <c r="N394" s="242"/>
      <c r="O394" s="242"/>
      <c r="P394" s="242"/>
      <c r="Q394" s="242"/>
      <c r="R394" s="242"/>
      <c r="S394" s="242"/>
      <c r="T394" s="242"/>
      <c r="U394" s="242"/>
      <c r="V394" s="242"/>
      <c r="W394" s="254"/>
      <c r="X394" s="254"/>
      <c r="Y394" s="254"/>
      <c r="Z394" s="254"/>
      <c r="AA394" s="254"/>
      <c r="AB394" s="254"/>
    </row>
    <row r="395">
      <c r="A395" s="941"/>
      <c r="B395" s="242"/>
      <c r="C395" s="242"/>
      <c r="D395" s="242"/>
      <c r="E395" s="242"/>
      <c r="F395" s="450"/>
      <c r="G395" s="450"/>
      <c r="H395" s="242"/>
      <c r="I395" s="242"/>
      <c r="J395" s="242"/>
      <c r="K395" s="242"/>
      <c r="L395" s="242"/>
      <c r="M395" s="242"/>
      <c r="N395" s="242"/>
      <c r="O395" s="242"/>
      <c r="P395" s="242"/>
      <c r="Q395" s="242"/>
      <c r="R395" s="242"/>
      <c r="S395" s="242"/>
      <c r="T395" s="242"/>
      <c r="U395" s="242"/>
      <c r="V395" s="242"/>
      <c r="W395" s="254"/>
      <c r="X395" s="254"/>
      <c r="Y395" s="254"/>
      <c r="Z395" s="254"/>
      <c r="AA395" s="254"/>
      <c r="AB395" s="254"/>
    </row>
    <row r="396">
      <c r="A396" s="941"/>
      <c r="B396" s="242"/>
      <c r="C396" s="242"/>
      <c r="D396" s="242"/>
      <c r="E396" s="242"/>
      <c r="F396" s="450"/>
      <c r="G396" s="450"/>
      <c r="H396" s="242"/>
      <c r="I396" s="242"/>
      <c r="J396" s="242"/>
      <c r="K396" s="242"/>
      <c r="L396" s="242"/>
      <c r="M396" s="242"/>
      <c r="N396" s="242"/>
      <c r="O396" s="242"/>
      <c r="P396" s="242"/>
      <c r="Q396" s="242"/>
      <c r="R396" s="242"/>
      <c r="S396" s="242"/>
      <c r="T396" s="242"/>
      <c r="U396" s="242"/>
      <c r="V396" s="242"/>
      <c r="W396" s="254"/>
      <c r="X396" s="254"/>
      <c r="Y396" s="254"/>
      <c r="Z396" s="254"/>
      <c r="AA396" s="254"/>
      <c r="AB396" s="254"/>
    </row>
    <row r="397">
      <c r="A397" s="941"/>
      <c r="B397" s="242"/>
      <c r="C397" s="242"/>
      <c r="D397" s="242"/>
      <c r="E397" s="242"/>
      <c r="F397" s="450"/>
      <c r="G397" s="450"/>
      <c r="H397" s="242"/>
      <c r="I397" s="242"/>
      <c r="J397" s="242"/>
      <c r="K397" s="242"/>
      <c r="L397" s="242"/>
      <c r="M397" s="242"/>
      <c r="N397" s="242"/>
      <c r="O397" s="242"/>
      <c r="P397" s="242"/>
      <c r="Q397" s="242"/>
      <c r="R397" s="242"/>
      <c r="S397" s="242"/>
      <c r="T397" s="242"/>
      <c r="U397" s="242"/>
      <c r="V397" s="242"/>
      <c r="W397" s="254"/>
      <c r="X397" s="254"/>
      <c r="Y397" s="254"/>
      <c r="Z397" s="254"/>
      <c r="AA397" s="254"/>
      <c r="AB397" s="254"/>
    </row>
    <row r="398">
      <c r="A398" s="941"/>
      <c r="B398" s="242"/>
      <c r="C398" s="242"/>
      <c r="D398" s="242"/>
      <c r="E398" s="242"/>
      <c r="F398" s="450"/>
      <c r="G398" s="450"/>
      <c r="H398" s="242"/>
      <c r="I398" s="242"/>
      <c r="J398" s="242"/>
      <c r="K398" s="242"/>
      <c r="L398" s="242"/>
      <c r="M398" s="242"/>
      <c r="N398" s="242"/>
      <c r="O398" s="242"/>
      <c r="P398" s="242"/>
      <c r="Q398" s="242"/>
      <c r="R398" s="242"/>
      <c r="S398" s="242"/>
      <c r="T398" s="242"/>
      <c r="U398" s="242"/>
      <c r="V398" s="242"/>
      <c r="W398" s="254"/>
      <c r="X398" s="254"/>
      <c r="Y398" s="254"/>
      <c r="Z398" s="254"/>
      <c r="AA398" s="254"/>
      <c r="AB398" s="254"/>
    </row>
    <row r="399">
      <c r="A399" s="941"/>
      <c r="B399" s="242"/>
      <c r="C399" s="242"/>
      <c r="D399" s="242"/>
      <c r="E399" s="242"/>
      <c r="F399" s="450"/>
      <c r="G399" s="450"/>
      <c r="H399" s="242"/>
      <c r="I399" s="242"/>
      <c r="J399" s="242"/>
      <c r="K399" s="242"/>
      <c r="L399" s="242"/>
      <c r="M399" s="242"/>
      <c r="N399" s="242"/>
      <c r="O399" s="242"/>
      <c r="P399" s="242"/>
      <c r="Q399" s="242"/>
      <c r="R399" s="242"/>
      <c r="S399" s="242"/>
      <c r="T399" s="242"/>
      <c r="U399" s="242"/>
      <c r="V399" s="242"/>
      <c r="W399" s="254"/>
      <c r="X399" s="254"/>
      <c r="Y399" s="254"/>
      <c r="Z399" s="254"/>
      <c r="AA399" s="254"/>
      <c r="AB399" s="254"/>
    </row>
    <row r="400">
      <c r="A400" s="941"/>
      <c r="B400" s="242"/>
      <c r="C400" s="242"/>
      <c r="D400" s="242"/>
      <c r="E400" s="242"/>
      <c r="F400" s="450"/>
      <c r="G400" s="450"/>
      <c r="H400" s="242"/>
      <c r="I400" s="242"/>
      <c r="J400" s="242"/>
      <c r="K400" s="242"/>
      <c r="L400" s="242"/>
      <c r="M400" s="242"/>
      <c r="N400" s="242"/>
      <c r="O400" s="242"/>
      <c r="P400" s="242"/>
      <c r="Q400" s="242"/>
      <c r="R400" s="242"/>
      <c r="S400" s="242"/>
      <c r="T400" s="242"/>
      <c r="U400" s="242"/>
      <c r="V400" s="242"/>
      <c r="W400" s="254"/>
      <c r="X400" s="254"/>
      <c r="Y400" s="254"/>
      <c r="Z400" s="254"/>
      <c r="AA400" s="254"/>
      <c r="AB400" s="254"/>
    </row>
    <row r="401">
      <c r="A401" s="941"/>
      <c r="B401" s="242"/>
      <c r="C401" s="242"/>
      <c r="D401" s="242"/>
      <c r="E401" s="242"/>
      <c r="F401" s="450"/>
      <c r="G401" s="450"/>
      <c r="H401" s="242"/>
      <c r="I401" s="242"/>
      <c r="J401" s="242"/>
      <c r="K401" s="242"/>
      <c r="L401" s="242"/>
      <c r="M401" s="242"/>
      <c r="N401" s="242"/>
      <c r="O401" s="242"/>
      <c r="P401" s="242"/>
      <c r="Q401" s="242"/>
      <c r="R401" s="242"/>
      <c r="S401" s="242"/>
      <c r="T401" s="242"/>
      <c r="U401" s="242"/>
      <c r="V401" s="242"/>
      <c r="W401" s="254"/>
      <c r="X401" s="254"/>
      <c r="Y401" s="254"/>
      <c r="Z401" s="254"/>
      <c r="AA401" s="254"/>
      <c r="AB401" s="254"/>
    </row>
    <row r="402">
      <c r="A402" s="941"/>
      <c r="B402" s="242"/>
      <c r="C402" s="242"/>
      <c r="D402" s="242"/>
      <c r="E402" s="242"/>
      <c r="F402" s="450"/>
      <c r="G402" s="450"/>
      <c r="H402" s="242"/>
      <c r="I402" s="242"/>
      <c r="J402" s="242"/>
      <c r="K402" s="242"/>
      <c r="L402" s="242"/>
      <c r="M402" s="242"/>
      <c r="N402" s="242"/>
      <c r="O402" s="242"/>
      <c r="P402" s="242"/>
      <c r="Q402" s="242"/>
      <c r="R402" s="242"/>
      <c r="S402" s="242"/>
      <c r="T402" s="242"/>
      <c r="U402" s="242"/>
      <c r="V402" s="242"/>
      <c r="W402" s="254"/>
      <c r="X402" s="254"/>
      <c r="Y402" s="254"/>
      <c r="Z402" s="254"/>
      <c r="AA402" s="254"/>
      <c r="AB402" s="254"/>
    </row>
    <row r="403">
      <c r="A403" s="941"/>
      <c r="B403" s="242"/>
      <c r="C403" s="242"/>
      <c r="D403" s="242"/>
      <c r="E403" s="242"/>
      <c r="F403" s="450"/>
      <c r="G403" s="450"/>
      <c r="H403" s="242"/>
      <c r="I403" s="242"/>
      <c r="J403" s="242"/>
      <c r="K403" s="242"/>
      <c r="L403" s="242"/>
      <c r="M403" s="242"/>
      <c r="N403" s="242"/>
      <c r="O403" s="242"/>
      <c r="P403" s="242"/>
      <c r="Q403" s="242"/>
      <c r="R403" s="242"/>
      <c r="S403" s="242"/>
      <c r="T403" s="242"/>
      <c r="U403" s="242"/>
      <c r="V403" s="242"/>
      <c r="W403" s="254"/>
      <c r="X403" s="254"/>
      <c r="Y403" s="254"/>
      <c r="Z403" s="254"/>
      <c r="AA403" s="254"/>
      <c r="AB403" s="254"/>
    </row>
    <row r="404">
      <c r="A404" s="941"/>
      <c r="B404" s="242"/>
      <c r="C404" s="242"/>
      <c r="D404" s="242"/>
      <c r="E404" s="242"/>
      <c r="F404" s="450"/>
      <c r="G404" s="450"/>
      <c r="H404" s="242"/>
      <c r="I404" s="242"/>
      <c r="J404" s="242"/>
      <c r="K404" s="242"/>
      <c r="L404" s="242"/>
      <c r="M404" s="242"/>
      <c r="N404" s="242"/>
      <c r="O404" s="242"/>
      <c r="P404" s="242"/>
      <c r="Q404" s="242"/>
      <c r="R404" s="242"/>
      <c r="S404" s="242"/>
      <c r="T404" s="242"/>
      <c r="U404" s="242"/>
      <c r="V404" s="242"/>
      <c r="W404" s="254"/>
      <c r="X404" s="254"/>
      <c r="Y404" s="254"/>
      <c r="Z404" s="254"/>
      <c r="AA404" s="254"/>
      <c r="AB404" s="254"/>
    </row>
    <row r="405">
      <c r="A405" s="941"/>
      <c r="B405" s="242"/>
      <c r="C405" s="242"/>
      <c r="D405" s="242"/>
      <c r="E405" s="242"/>
      <c r="F405" s="450"/>
      <c r="G405" s="450"/>
      <c r="H405" s="242"/>
      <c r="I405" s="242"/>
      <c r="J405" s="242"/>
      <c r="K405" s="242"/>
      <c r="L405" s="242"/>
      <c r="M405" s="242"/>
      <c r="N405" s="242"/>
      <c r="O405" s="242"/>
      <c r="P405" s="242"/>
      <c r="Q405" s="242"/>
      <c r="R405" s="242"/>
      <c r="S405" s="242"/>
      <c r="T405" s="242"/>
      <c r="U405" s="242"/>
      <c r="V405" s="242"/>
      <c r="W405" s="254"/>
      <c r="X405" s="254"/>
      <c r="Y405" s="254"/>
      <c r="Z405" s="254"/>
      <c r="AA405" s="254"/>
      <c r="AB405" s="254"/>
    </row>
    <row r="406">
      <c r="A406" s="941"/>
      <c r="B406" s="242"/>
      <c r="C406" s="242"/>
      <c r="D406" s="242"/>
      <c r="E406" s="242"/>
      <c r="F406" s="450"/>
      <c r="G406" s="450"/>
      <c r="H406" s="242"/>
      <c r="I406" s="242"/>
      <c r="J406" s="242"/>
      <c r="K406" s="242"/>
      <c r="L406" s="242"/>
      <c r="M406" s="242"/>
      <c r="N406" s="242"/>
      <c r="O406" s="242"/>
      <c r="P406" s="242"/>
      <c r="Q406" s="242"/>
      <c r="R406" s="242"/>
      <c r="S406" s="242"/>
      <c r="T406" s="242"/>
      <c r="U406" s="242"/>
      <c r="V406" s="242"/>
      <c r="W406" s="254"/>
      <c r="X406" s="254"/>
      <c r="Y406" s="254"/>
      <c r="Z406" s="254"/>
      <c r="AA406" s="254"/>
      <c r="AB406" s="254"/>
    </row>
    <row r="407">
      <c r="A407" s="941"/>
      <c r="B407" s="242"/>
      <c r="C407" s="242"/>
      <c r="D407" s="242"/>
      <c r="E407" s="242"/>
      <c r="F407" s="450"/>
      <c r="G407" s="450"/>
      <c r="H407" s="242"/>
      <c r="I407" s="242"/>
      <c r="J407" s="242"/>
      <c r="K407" s="242"/>
      <c r="L407" s="242"/>
      <c r="M407" s="242"/>
      <c r="N407" s="242"/>
      <c r="O407" s="242"/>
      <c r="P407" s="242"/>
      <c r="Q407" s="242"/>
      <c r="R407" s="242"/>
      <c r="S407" s="242"/>
      <c r="T407" s="242"/>
      <c r="U407" s="242"/>
      <c r="V407" s="242"/>
      <c r="W407" s="254"/>
      <c r="X407" s="254"/>
      <c r="Y407" s="254"/>
      <c r="Z407" s="254"/>
      <c r="AA407" s="254"/>
      <c r="AB407" s="254"/>
    </row>
    <row r="408">
      <c r="A408" s="941"/>
      <c r="B408" s="242"/>
      <c r="C408" s="242"/>
      <c r="D408" s="242"/>
      <c r="E408" s="242"/>
      <c r="F408" s="450"/>
      <c r="G408" s="450"/>
      <c r="H408" s="242"/>
      <c r="I408" s="242"/>
      <c r="J408" s="242"/>
      <c r="K408" s="242"/>
      <c r="L408" s="242"/>
      <c r="M408" s="242"/>
      <c r="N408" s="242"/>
      <c r="O408" s="242"/>
      <c r="P408" s="242"/>
      <c r="Q408" s="242"/>
      <c r="R408" s="242"/>
      <c r="S408" s="242"/>
      <c r="T408" s="242"/>
      <c r="U408" s="242"/>
      <c r="V408" s="242"/>
      <c r="W408" s="254"/>
      <c r="X408" s="254"/>
      <c r="Y408" s="254"/>
      <c r="Z408" s="254"/>
      <c r="AA408" s="254"/>
      <c r="AB408" s="254"/>
    </row>
    <row r="409">
      <c r="A409" s="941"/>
      <c r="B409" s="242"/>
      <c r="C409" s="242"/>
      <c r="D409" s="242"/>
      <c r="E409" s="242"/>
      <c r="F409" s="450"/>
      <c r="G409" s="450"/>
      <c r="H409" s="242"/>
      <c r="I409" s="242"/>
      <c r="J409" s="242"/>
      <c r="K409" s="242"/>
      <c r="L409" s="242"/>
      <c r="M409" s="242"/>
      <c r="N409" s="242"/>
      <c r="O409" s="242"/>
      <c r="P409" s="242"/>
      <c r="Q409" s="242"/>
      <c r="R409" s="242"/>
      <c r="S409" s="242"/>
      <c r="T409" s="242"/>
      <c r="U409" s="242"/>
      <c r="V409" s="242"/>
      <c r="W409" s="254"/>
      <c r="X409" s="254"/>
      <c r="Y409" s="254"/>
      <c r="Z409" s="254"/>
      <c r="AA409" s="254"/>
      <c r="AB409" s="254"/>
    </row>
    <row r="410">
      <c r="A410" s="941"/>
      <c r="B410" s="242"/>
      <c r="C410" s="242"/>
      <c r="D410" s="242"/>
      <c r="E410" s="242"/>
      <c r="F410" s="450"/>
      <c r="G410" s="450"/>
      <c r="H410" s="242"/>
      <c r="I410" s="242"/>
      <c r="J410" s="242"/>
      <c r="K410" s="242"/>
      <c r="L410" s="242"/>
      <c r="M410" s="242"/>
      <c r="N410" s="242"/>
      <c r="O410" s="242"/>
      <c r="P410" s="242"/>
      <c r="Q410" s="242"/>
      <c r="R410" s="242"/>
      <c r="S410" s="242"/>
      <c r="T410" s="242"/>
      <c r="U410" s="242"/>
      <c r="V410" s="242"/>
      <c r="W410" s="254"/>
      <c r="X410" s="254"/>
      <c r="Y410" s="254"/>
      <c r="Z410" s="254"/>
      <c r="AA410" s="254"/>
      <c r="AB410" s="254"/>
    </row>
    <row r="411">
      <c r="A411" s="941"/>
      <c r="B411" s="242"/>
      <c r="C411" s="242"/>
      <c r="D411" s="242"/>
      <c r="E411" s="242"/>
      <c r="F411" s="450"/>
      <c r="G411" s="450"/>
      <c r="H411" s="242"/>
      <c r="I411" s="242"/>
      <c r="J411" s="242"/>
      <c r="K411" s="242"/>
      <c r="L411" s="242"/>
      <c r="M411" s="242"/>
      <c r="N411" s="242"/>
      <c r="O411" s="242"/>
      <c r="P411" s="242"/>
      <c r="Q411" s="242"/>
      <c r="R411" s="242"/>
      <c r="S411" s="242"/>
      <c r="T411" s="242"/>
      <c r="U411" s="242"/>
      <c r="V411" s="242"/>
      <c r="W411" s="254"/>
      <c r="X411" s="254"/>
      <c r="Y411" s="254"/>
      <c r="Z411" s="254"/>
      <c r="AA411" s="254"/>
      <c r="AB411" s="254"/>
    </row>
    <row r="412">
      <c r="A412" s="941"/>
      <c r="B412" s="242"/>
      <c r="C412" s="242"/>
      <c r="D412" s="242"/>
      <c r="E412" s="242"/>
      <c r="F412" s="450"/>
      <c r="G412" s="450"/>
      <c r="H412" s="242"/>
      <c r="I412" s="242"/>
      <c r="J412" s="242"/>
      <c r="K412" s="242"/>
      <c r="L412" s="242"/>
      <c r="M412" s="242"/>
      <c r="N412" s="242"/>
      <c r="O412" s="242"/>
      <c r="P412" s="242"/>
      <c r="Q412" s="242"/>
      <c r="R412" s="242"/>
      <c r="S412" s="242"/>
      <c r="T412" s="242"/>
      <c r="U412" s="242"/>
      <c r="V412" s="242"/>
      <c r="W412" s="254"/>
      <c r="X412" s="254"/>
      <c r="Y412" s="254"/>
      <c r="Z412" s="254"/>
      <c r="AA412" s="254"/>
      <c r="AB412" s="254"/>
    </row>
    <row r="413">
      <c r="A413" s="941"/>
      <c r="B413" s="242"/>
      <c r="C413" s="242"/>
      <c r="D413" s="242"/>
      <c r="E413" s="242"/>
      <c r="F413" s="450"/>
      <c r="G413" s="450"/>
      <c r="H413" s="242"/>
      <c r="I413" s="242"/>
      <c r="J413" s="242"/>
      <c r="K413" s="242"/>
      <c r="L413" s="242"/>
      <c r="M413" s="242"/>
      <c r="N413" s="242"/>
      <c r="O413" s="242"/>
      <c r="P413" s="242"/>
      <c r="Q413" s="242"/>
      <c r="R413" s="242"/>
      <c r="S413" s="242"/>
      <c r="T413" s="242"/>
      <c r="U413" s="242"/>
      <c r="V413" s="242"/>
      <c r="W413" s="254"/>
      <c r="X413" s="254"/>
      <c r="Y413" s="254"/>
      <c r="Z413" s="254"/>
      <c r="AA413" s="254"/>
      <c r="AB413" s="254"/>
    </row>
    <row r="414">
      <c r="A414" s="941"/>
      <c r="B414" s="242"/>
      <c r="C414" s="242"/>
      <c r="D414" s="242"/>
      <c r="E414" s="242"/>
      <c r="F414" s="450"/>
      <c r="G414" s="450"/>
      <c r="H414" s="242"/>
      <c r="I414" s="242"/>
      <c r="J414" s="242"/>
      <c r="K414" s="242"/>
      <c r="L414" s="242"/>
      <c r="M414" s="242"/>
      <c r="N414" s="242"/>
      <c r="O414" s="242"/>
      <c r="P414" s="242"/>
      <c r="Q414" s="242"/>
      <c r="R414" s="242"/>
      <c r="S414" s="242"/>
      <c r="T414" s="242"/>
      <c r="U414" s="242"/>
      <c r="V414" s="242"/>
      <c r="W414" s="254"/>
      <c r="X414" s="254"/>
      <c r="Y414" s="254"/>
      <c r="Z414" s="254"/>
      <c r="AA414" s="254"/>
      <c r="AB414" s="254"/>
    </row>
    <row r="415">
      <c r="A415" s="941"/>
      <c r="B415" s="242"/>
      <c r="C415" s="242"/>
      <c r="D415" s="242"/>
      <c r="E415" s="242"/>
      <c r="F415" s="450"/>
      <c r="G415" s="450"/>
      <c r="H415" s="242"/>
      <c r="I415" s="242"/>
      <c r="J415" s="242"/>
      <c r="K415" s="242"/>
      <c r="L415" s="242"/>
      <c r="M415" s="242"/>
      <c r="N415" s="242"/>
      <c r="O415" s="242"/>
      <c r="P415" s="242"/>
      <c r="Q415" s="242"/>
      <c r="R415" s="242"/>
      <c r="S415" s="242"/>
      <c r="T415" s="242"/>
      <c r="U415" s="242"/>
      <c r="V415" s="242"/>
      <c r="W415" s="254"/>
      <c r="X415" s="254"/>
      <c r="Y415" s="254"/>
      <c r="Z415" s="254"/>
      <c r="AA415" s="254"/>
      <c r="AB415" s="254"/>
    </row>
    <row r="416">
      <c r="A416" s="941"/>
      <c r="B416" s="242"/>
      <c r="C416" s="242"/>
      <c r="D416" s="242"/>
      <c r="E416" s="242"/>
      <c r="F416" s="450"/>
      <c r="G416" s="450"/>
      <c r="H416" s="242"/>
      <c r="I416" s="242"/>
      <c r="J416" s="242"/>
      <c r="K416" s="242"/>
      <c r="L416" s="242"/>
      <c r="M416" s="242"/>
      <c r="N416" s="242"/>
      <c r="O416" s="242"/>
      <c r="P416" s="242"/>
      <c r="Q416" s="242"/>
      <c r="R416" s="242"/>
      <c r="S416" s="242"/>
      <c r="T416" s="242"/>
      <c r="U416" s="242"/>
      <c r="V416" s="242"/>
      <c r="W416" s="254"/>
      <c r="X416" s="254"/>
      <c r="Y416" s="254"/>
      <c r="Z416" s="254"/>
      <c r="AA416" s="254"/>
      <c r="AB416" s="254"/>
    </row>
    <row r="417">
      <c r="A417" s="941"/>
      <c r="B417" s="242"/>
      <c r="C417" s="242"/>
      <c r="D417" s="242"/>
      <c r="E417" s="242"/>
      <c r="F417" s="450"/>
      <c r="G417" s="450"/>
      <c r="H417" s="242"/>
      <c r="I417" s="242"/>
      <c r="J417" s="242"/>
      <c r="K417" s="242"/>
      <c r="L417" s="242"/>
      <c r="M417" s="242"/>
      <c r="N417" s="242"/>
      <c r="O417" s="242"/>
      <c r="P417" s="242"/>
      <c r="Q417" s="242"/>
      <c r="R417" s="242"/>
      <c r="S417" s="242"/>
      <c r="T417" s="242"/>
      <c r="U417" s="242"/>
      <c r="V417" s="242"/>
      <c r="W417" s="254"/>
      <c r="X417" s="254"/>
      <c r="Y417" s="254"/>
      <c r="Z417" s="254"/>
      <c r="AA417" s="254"/>
      <c r="AB417" s="254"/>
    </row>
    <row r="418">
      <c r="A418" s="941"/>
      <c r="B418" s="242"/>
      <c r="C418" s="242"/>
      <c r="D418" s="242"/>
      <c r="E418" s="242"/>
      <c r="F418" s="450"/>
      <c r="G418" s="450"/>
      <c r="H418" s="242"/>
      <c r="I418" s="242"/>
      <c r="J418" s="242"/>
      <c r="K418" s="242"/>
      <c r="L418" s="242"/>
      <c r="M418" s="242"/>
      <c r="N418" s="242"/>
      <c r="O418" s="242"/>
      <c r="P418" s="242"/>
      <c r="Q418" s="242"/>
      <c r="R418" s="242"/>
      <c r="S418" s="242"/>
      <c r="T418" s="242"/>
      <c r="U418" s="242"/>
      <c r="V418" s="242"/>
      <c r="W418" s="254"/>
      <c r="X418" s="254"/>
      <c r="Y418" s="254"/>
      <c r="Z418" s="254"/>
      <c r="AA418" s="254"/>
      <c r="AB418" s="254"/>
    </row>
    <row r="419">
      <c r="A419" s="941"/>
      <c r="B419" s="242"/>
      <c r="C419" s="242"/>
      <c r="D419" s="242"/>
      <c r="E419" s="242"/>
      <c r="F419" s="450"/>
      <c r="G419" s="450"/>
      <c r="H419" s="242"/>
      <c r="I419" s="242"/>
      <c r="J419" s="242"/>
      <c r="K419" s="242"/>
      <c r="L419" s="242"/>
      <c r="M419" s="242"/>
      <c r="N419" s="242"/>
      <c r="O419" s="242"/>
      <c r="P419" s="242"/>
      <c r="Q419" s="242"/>
      <c r="R419" s="242"/>
      <c r="S419" s="242"/>
      <c r="T419" s="242"/>
      <c r="U419" s="242"/>
      <c r="V419" s="242"/>
      <c r="W419" s="254"/>
      <c r="X419" s="254"/>
      <c r="Y419" s="254"/>
      <c r="Z419" s="254"/>
      <c r="AA419" s="254"/>
      <c r="AB419" s="254"/>
    </row>
    <row r="420">
      <c r="A420" s="941"/>
      <c r="B420" s="242"/>
      <c r="C420" s="242"/>
      <c r="D420" s="242"/>
      <c r="E420" s="242"/>
      <c r="F420" s="450"/>
      <c r="G420" s="450"/>
      <c r="H420" s="242"/>
      <c r="I420" s="242"/>
      <c r="J420" s="242"/>
      <c r="K420" s="242"/>
      <c r="L420" s="242"/>
      <c r="M420" s="242"/>
      <c r="N420" s="242"/>
      <c r="O420" s="242"/>
      <c r="P420" s="242"/>
      <c r="Q420" s="242"/>
      <c r="R420" s="242"/>
      <c r="S420" s="242"/>
      <c r="T420" s="242"/>
      <c r="U420" s="242"/>
      <c r="V420" s="242"/>
      <c r="W420" s="254"/>
      <c r="X420" s="254"/>
      <c r="Y420" s="254"/>
      <c r="Z420" s="254"/>
      <c r="AA420" s="254"/>
      <c r="AB420" s="254"/>
    </row>
    <row r="421">
      <c r="A421" s="941"/>
      <c r="B421" s="242"/>
      <c r="C421" s="242"/>
      <c r="D421" s="242"/>
      <c r="E421" s="242"/>
      <c r="F421" s="450"/>
      <c r="G421" s="450"/>
      <c r="H421" s="242"/>
      <c r="I421" s="242"/>
      <c r="J421" s="242"/>
      <c r="K421" s="242"/>
      <c r="L421" s="242"/>
      <c r="M421" s="242"/>
      <c r="N421" s="242"/>
      <c r="O421" s="242"/>
      <c r="P421" s="242"/>
      <c r="Q421" s="242"/>
      <c r="R421" s="242"/>
      <c r="S421" s="242"/>
      <c r="T421" s="242"/>
      <c r="U421" s="242"/>
      <c r="V421" s="242"/>
      <c r="W421" s="254"/>
      <c r="X421" s="254"/>
      <c r="Y421" s="254"/>
      <c r="Z421" s="254"/>
      <c r="AA421" s="254"/>
      <c r="AB421" s="254"/>
    </row>
    <row r="422">
      <c r="A422" s="941"/>
      <c r="B422" s="242"/>
      <c r="C422" s="242"/>
      <c r="D422" s="242"/>
      <c r="E422" s="242"/>
      <c r="F422" s="450"/>
      <c r="G422" s="450"/>
      <c r="H422" s="242"/>
      <c r="I422" s="242"/>
      <c r="J422" s="242"/>
      <c r="K422" s="242"/>
      <c r="L422" s="242"/>
      <c r="M422" s="242"/>
      <c r="N422" s="242"/>
      <c r="O422" s="242"/>
      <c r="P422" s="242"/>
      <c r="Q422" s="242"/>
      <c r="R422" s="242"/>
      <c r="S422" s="242"/>
      <c r="T422" s="242"/>
      <c r="U422" s="242"/>
      <c r="V422" s="242"/>
      <c r="W422" s="254"/>
      <c r="X422" s="254"/>
      <c r="Y422" s="254"/>
      <c r="Z422" s="254"/>
      <c r="AA422" s="254"/>
      <c r="AB422" s="254"/>
    </row>
    <row r="423">
      <c r="A423" s="941"/>
      <c r="B423" s="242"/>
      <c r="C423" s="242"/>
      <c r="D423" s="242"/>
      <c r="E423" s="242"/>
      <c r="F423" s="450"/>
      <c r="G423" s="450"/>
      <c r="H423" s="242"/>
      <c r="I423" s="242"/>
      <c r="J423" s="242"/>
      <c r="K423" s="242"/>
      <c r="L423" s="242"/>
      <c r="M423" s="242"/>
      <c r="N423" s="242"/>
      <c r="O423" s="242"/>
      <c r="P423" s="242"/>
      <c r="Q423" s="242"/>
      <c r="R423" s="242"/>
      <c r="S423" s="242"/>
      <c r="T423" s="242"/>
      <c r="U423" s="242"/>
      <c r="V423" s="242"/>
      <c r="W423" s="254"/>
      <c r="X423" s="254"/>
      <c r="Y423" s="254"/>
      <c r="Z423" s="254"/>
      <c r="AA423" s="254"/>
      <c r="AB423" s="254"/>
    </row>
    <row r="424">
      <c r="A424" s="941"/>
      <c r="B424" s="242"/>
      <c r="C424" s="242"/>
      <c r="D424" s="242"/>
      <c r="E424" s="242"/>
      <c r="F424" s="450"/>
      <c r="G424" s="450"/>
      <c r="H424" s="242"/>
      <c r="I424" s="242"/>
      <c r="J424" s="242"/>
      <c r="K424" s="242"/>
      <c r="L424" s="242"/>
      <c r="M424" s="242"/>
      <c r="N424" s="242"/>
      <c r="O424" s="242"/>
      <c r="P424" s="242"/>
      <c r="Q424" s="242"/>
      <c r="R424" s="242"/>
      <c r="S424" s="242"/>
      <c r="T424" s="242"/>
      <c r="U424" s="242"/>
      <c r="V424" s="242"/>
      <c r="W424" s="254"/>
      <c r="X424" s="254"/>
      <c r="Y424" s="254"/>
      <c r="Z424" s="254"/>
      <c r="AA424" s="254"/>
      <c r="AB424" s="254"/>
    </row>
    <row r="425">
      <c r="A425" s="941"/>
      <c r="B425" s="242"/>
      <c r="C425" s="242"/>
      <c r="D425" s="242"/>
      <c r="E425" s="242"/>
      <c r="F425" s="450"/>
      <c r="G425" s="450"/>
      <c r="H425" s="242"/>
      <c r="I425" s="242"/>
      <c r="J425" s="242"/>
      <c r="K425" s="242"/>
      <c r="L425" s="242"/>
      <c r="M425" s="242"/>
      <c r="N425" s="242"/>
      <c r="O425" s="242"/>
      <c r="P425" s="242"/>
      <c r="Q425" s="242"/>
      <c r="R425" s="242"/>
      <c r="S425" s="242"/>
      <c r="T425" s="242"/>
      <c r="U425" s="242"/>
      <c r="V425" s="242"/>
      <c r="W425" s="254"/>
      <c r="X425" s="254"/>
      <c r="Y425" s="254"/>
      <c r="Z425" s="254"/>
      <c r="AA425" s="254"/>
      <c r="AB425" s="254"/>
    </row>
    <row r="426">
      <c r="A426" s="941"/>
      <c r="B426" s="242"/>
      <c r="C426" s="242"/>
      <c r="D426" s="242"/>
      <c r="E426" s="242"/>
      <c r="F426" s="450"/>
      <c r="G426" s="450"/>
      <c r="H426" s="242"/>
      <c r="I426" s="242"/>
      <c r="J426" s="242"/>
      <c r="K426" s="242"/>
      <c r="L426" s="242"/>
      <c r="M426" s="242"/>
      <c r="N426" s="242"/>
      <c r="O426" s="242"/>
      <c r="P426" s="242"/>
      <c r="Q426" s="242"/>
      <c r="R426" s="242"/>
      <c r="S426" s="242"/>
      <c r="T426" s="242"/>
      <c r="U426" s="242"/>
      <c r="V426" s="242"/>
      <c r="W426" s="254"/>
      <c r="X426" s="254"/>
      <c r="Y426" s="254"/>
      <c r="Z426" s="254"/>
      <c r="AA426" s="254"/>
      <c r="AB426" s="254"/>
    </row>
    <row r="427">
      <c r="A427" s="941"/>
      <c r="B427" s="242"/>
      <c r="C427" s="242"/>
      <c r="D427" s="242"/>
      <c r="E427" s="242"/>
      <c r="F427" s="450"/>
      <c r="G427" s="450"/>
      <c r="H427" s="242"/>
      <c r="I427" s="242"/>
      <c r="J427" s="242"/>
      <c r="K427" s="242"/>
      <c r="L427" s="242"/>
      <c r="M427" s="242"/>
      <c r="N427" s="242"/>
      <c r="O427" s="242"/>
      <c r="P427" s="242"/>
      <c r="Q427" s="242"/>
      <c r="R427" s="242"/>
      <c r="S427" s="242"/>
      <c r="T427" s="242"/>
      <c r="U427" s="242"/>
      <c r="V427" s="242"/>
      <c r="W427" s="254"/>
      <c r="X427" s="254"/>
      <c r="Y427" s="254"/>
      <c r="Z427" s="254"/>
      <c r="AA427" s="254"/>
      <c r="AB427" s="254"/>
    </row>
    <row r="428">
      <c r="A428" s="941"/>
      <c r="B428" s="242"/>
      <c r="C428" s="242"/>
      <c r="D428" s="242"/>
      <c r="E428" s="242"/>
      <c r="F428" s="450"/>
      <c r="G428" s="450"/>
      <c r="H428" s="242"/>
      <c r="I428" s="242"/>
      <c r="J428" s="242"/>
      <c r="K428" s="242"/>
      <c r="L428" s="242"/>
      <c r="M428" s="242"/>
      <c r="N428" s="242"/>
      <c r="O428" s="242"/>
      <c r="P428" s="242"/>
      <c r="Q428" s="242"/>
      <c r="R428" s="242"/>
      <c r="S428" s="242"/>
      <c r="T428" s="242"/>
      <c r="U428" s="242"/>
      <c r="V428" s="242"/>
      <c r="W428" s="254"/>
      <c r="X428" s="254"/>
      <c r="Y428" s="254"/>
      <c r="Z428" s="254"/>
      <c r="AA428" s="254"/>
      <c r="AB428" s="254"/>
    </row>
    <row r="429">
      <c r="A429" s="941"/>
      <c r="B429" s="242"/>
      <c r="C429" s="242"/>
      <c r="D429" s="242"/>
      <c r="E429" s="242"/>
      <c r="F429" s="450"/>
      <c r="G429" s="450"/>
      <c r="H429" s="242"/>
      <c r="I429" s="242"/>
      <c r="J429" s="242"/>
      <c r="K429" s="242"/>
      <c r="L429" s="242"/>
      <c r="M429" s="242"/>
      <c r="N429" s="242"/>
      <c r="O429" s="242"/>
      <c r="P429" s="242"/>
      <c r="Q429" s="242"/>
      <c r="R429" s="242"/>
      <c r="S429" s="242"/>
      <c r="T429" s="242"/>
      <c r="U429" s="242"/>
      <c r="V429" s="242"/>
      <c r="W429" s="254"/>
      <c r="X429" s="254"/>
      <c r="Y429" s="254"/>
      <c r="Z429" s="254"/>
      <c r="AA429" s="254"/>
      <c r="AB429" s="254"/>
    </row>
    <row r="430">
      <c r="A430" s="941"/>
      <c r="B430" s="242"/>
      <c r="C430" s="242"/>
      <c r="D430" s="242"/>
      <c r="E430" s="242"/>
      <c r="F430" s="450"/>
      <c r="G430" s="450"/>
      <c r="H430" s="242"/>
      <c r="I430" s="242"/>
      <c r="J430" s="242"/>
      <c r="K430" s="242"/>
      <c r="L430" s="242"/>
      <c r="M430" s="242"/>
      <c r="N430" s="242"/>
      <c r="O430" s="242"/>
      <c r="P430" s="242"/>
      <c r="Q430" s="242"/>
      <c r="R430" s="242"/>
      <c r="S430" s="242"/>
      <c r="T430" s="242"/>
      <c r="U430" s="242"/>
      <c r="V430" s="242"/>
      <c r="W430" s="254"/>
      <c r="X430" s="254"/>
      <c r="Y430" s="254"/>
      <c r="Z430" s="254"/>
      <c r="AA430" s="254"/>
      <c r="AB430" s="254"/>
    </row>
    <row r="431">
      <c r="A431" s="941"/>
      <c r="B431" s="242"/>
      <c r="C431" s="242"/>
      <c r="D431" s="242"/>
      <c r="E431" s="242"/>
      <c r="F431" s="450"/>
      <c r="G431" s="450"/>
      <c r="H431" s="242"/>
      <c r="I431" s="242"/>
      <c r="J431" s="242"/>
      <c r="K431" s="242"/>
      <c r="L431" s="242"/>
      <c r="M431" s="242"/>
      <c r="N431" s="242"/>
      <c r="O431" s="242"/>
      <c r="P431" s="242"/>
      <c r="Q431" s="242"/>
      <c r="R431" s="242"/>
      <c r="S431" s="242"/>
      <c r="T431" s="242"/>
      <c r="U431" s="242"/>
      <c r="V431" s="242"/>
      <c r="W431" s="254"/>
      <c r="X431" s="254"/>
      <c r="Y431" s="254"/>
      <c r="Z431" s="254"/>
      <c r="AA431" s="254"/>
      <c r="AB431" s="254"/>
    </row>
    <row r="432">
      <c r="A432" s="941"/>
      <c r="B432" s="242"/>
      <c r="C432" s="242"/>
      <c r="D432" s="242"/>
      <c r="E432" s="242"/>
      <c r="F432" s="450"/>
      <c r="G432" s="450"/>
      <c r="H432" s="242"/>
      <c r="I432" s="242"/>
      <c r="J432" s="242"/>
      <c r="K432" s="242"/>
      <c r="L432" s="242"/>
      <c r="M432" s="242"/>
      <c r="N432" s="242"/>
      <c r="O432" s="242"/>
      <c r="P432" s="242"/>
      <c r="Q432" s="242"/>
      <c r="R432" s="242"/>
      <c r="S432" s="242"/>
      <c r="T432" s="242"/>
      <c r="U432" s="242"/>
      <c r="V432" s="242"/>
      <c r="W432" s="254"/>
      <c r="X432" s="254"/>
      <c r="Y432" s="254"/>
      <c r="Z432" s="254"/>
      <c r="AA432" s="254"/>
      <c r="AB432" s="254"/>
    </row>
    <row r="433">
      <c r="A433" s="941"/>
      <c r="B433" s="242"/>
      <c r="C433" s="242"/>
      <c r="D433" s="242"/>
      <c r="E433" s="242"/>
      <c r="F433" s="450"/>
      <c r="G433" s="450"/>
      <c r="H433" s="242"/>
      <c r="I433" s="242"/>
      <c r="J433" s="242"/>
      <c r="K433" s="242"/>
      <c r="L433" s="242"/>
      <c r="M433" s="242"/>
      <c r="N433" s="242"/>
      <c r="O433" s="242"/>
      <c r="P433" s="242"/>
      <c r="Q433" s="242"/>
      <c r="R433" s="242"/>
      <c r="S433" s="242"/>
      <c r="T433" s="242"/>
      <c r="U433" s="242"/>
      <c r="V433" s="242"/>
      <c r="W433" s="254"/>
      <c r="X433" s="254"/>
      <c r="Y433" s="254"/>
      <c r="Z433" s="254"/>
      <c r="AA433" s="254"/>
      <c r="AB433" s="254"/>
    </row>
    <row r="434">
      <c r="A434" s="941"/>
      <c r="B434" s="242"/>
      <c r="C434" s="242"/>
      <c r="D434" s="242"/>
      <c r="E434" s="242"/>
      <c r="F434" s="450"/>
      <c r="G434" s="450"/>
      <c r="H434" s="242"/>
      <c r="I434" s="242"/>
      <c r="J434" s="242"/>
      <c r="K434" s="242"/>
      <c r="L434" s="242"/>
      <c r="M434" s="242"/>
      <c r="N434" s="242"/>
      <c r="O434" s="242"/>
      <c r="P434" s="242"/>
      <c r="Q434" s="242"/>
      <c r="R434" s="242"/>
      <c r="S434" s="242"/>
      <c r="T434" s="242"/>
      <c r="U434" s="242"/>
      <c r="V434" s="242"/>
      <c r="W434" s="254"/>
      <c r="X434" s="254"/>
      <c r="Y434" s="254"/>
      <c r="Z434" s="254"/>
      <c r="AA434" s="254"/>
      <c r="AB434" s="254"/>
    </row>
    <row r="435">
      <c r="A435" s="941"/>
      <c r="B435" s="242"/>
      <c r="C435" s="242"/>
      <c r="D435" s="242"/>
      <c r="E435" s="242"/>
      <c r="F435" s="450"/>
      <c r="G435" s="450"/>
      <c r="H435" s="242"/>
      <c r="I435" s="242"/>
      <c r="J435" s="242"/>
      <c r="K435" s="242"/>
      <c r="L435" s="242"/>
      <c r="M435" s="242"/>
      <c r="N435" s="242"/>
      <c r="O435" s="242"/>
      <c r="P435" s="242"/>
      <c r="Q435" s="242"/>
      <c r="R435" s="242"/>
      <c r="S435" s="242"/>
      <c r="T435" s="242"/>
      <c r="U435" s="242"/>
      <c r="V435" s="242"/>
      <c r="W435" s="254"/>
      <c r="X435" s="254"/>
      <c r="Y435" s="254"/>
      <c r="Z435" s="254"/>
      <c r="AA435" s="254"/>
      <c r="AB435" s="254"/>
    </row>
    <row r="436">
      <c r="A436" s="941"/>
      <c r="B436" s="242"/>
      <c r="C436" s="242"/>
      <c r="D436" s="242"/>
      <c r="E436" s="242"/>
      <c r="F436" s="450"/>
      <c r="G436" s="450"/>
      <c r="H436" s="242"/>
      <c r="I436" s="242"/>
      <c r="J436" s="242"/>
      <c r="K436" s="242"/>
      <c r="L436" s="242"/>
      <c r="M436" s="242"/>
      <c r="N436" s="242"/>
      <c r="O436" s="242"/>
      <c r="P436" s="242"/>
      <c r="Q436" s="242"/>
      <c r="R436" s="242"/>
      <c r="S436" s="242"/>
      <c r="T436" s="242"/>
      <c r="U436" s="242"/>
      <c r="V436" s="242"/>
      <c r="W436" s="254"/>
      <c r="X436" s="254"/>
      <c r="Y436" s="254"/>
      <c r="Z436" s="254"/>
      <c r="AA436" s="254"/>
      <c r="AB436" s="254"/>
    </row>
    <row r="437">
      <c r="A437" s="941"/>
      <c r="B437" s="242"/>
      <c r="C437" s="242"/>
      <c r="D437" s="242"/>
      <c r="E437" s="242"/>
      <c r="F437" s="450"/>
      <c r="G437" s="450"/>
      <c r="H437" s="242"/>
      <c r="I437" s="242"/>
      <c r="J437" s="242"/>
      <c r="K437" s="242"/>
      <c r="L437" s="242"/>
      <c r="M437" s="242"/>
      <c r="N437" s="242"/>
      <c r="O437" s="242"/>
      <c r="P437" s="242"/>
      <c r="Q437" s="242"/>
      <c r="R437" s="242"/>
      <c r="S437" s="242"/>
      <c r="T437" s="242"/>
      <c r="U437" s="242"/>
      <c r="V437" s="242"/>
      <c r="W437" s="254"/>
      <c r="X437" s="254"/>
      <c r="Y437" s="254"/>
      <c r="Z437" s="254"/>
      <c r="AA437" s="254"/>
      <c r="AB437" s="254"/>
    </row>
    <row r="438">
      <c r="A438" s="941"/>
      <c r="B438" s="242"/>
      <c r="C438" s="242"/>
      <c r="D438" s="242"/>
      <c r="E438" s="242"/>
      <c r="F438" s="450"/>
      <c r="G438" s="450"/>
      <c r="H438" s="242"/>
      <c r="I438" s="242"/>
      <c r="J438" s="242"/>
      <c r="K438" s="242"/>
      <c r="L438" s="242"/>
      <c r="M438" s="242"/>
      <c r="N438" s="242"/>
      <c r="O438" s="242"/>
      <c r="P438" s="242"/>
      <c r="Q438" s="242"/>
      <c r="R438" s="242"/>
      <c r="S438" s="242"/>
      <c r="T438" s="242"/>
      <c r="U438" s="242"/>
      <c r="V438" s="242"/>
      <c r="W438" s="254"/>
      <c r="X438" s="254"/>
      <c r="Y438" s="254"/>
      <c r="Z438" s="254"/>
      <c r="AA438" s="254"/>
      <c r="AB438" s="254"/>
    </row>
    <row r="439">
      <c r="A439" s="941"/>
      <c r="B439" s="242"/>
      <c r="C439" s="242"/>
      <c r="D439" s="242"/>
      <c r="E439" s="242"/>
      <c r="F439" s="450"/>
      <c r="G439" s="450"/>
      <c r="H439" s="242"/>
      <c r="I439" s="242"/>
      <c r="J439" s="242"/>
      <c r="K439" s="242"/>
      <c r="L439" s="242"/>
      <c r="M439" s="242"/>
      <c r="N439" s="242"/>
      <c r="O439" s="242"/>
      <c r="P439" s="242"/>
      <c r="Q439" s="242"/>
      <c r="R439" s="242"/>
      <c r="S439" s="242"/>
      <c r="T439" s="242"/>
      <c r="U439" s="242"/>
      <c r="V439" s="242"/>
      <c r="W439" s="254"/>
      <c r="X439" s="254"/>
      <c r="Y439" s="254"/>
      <c r="Z439" s="254"/>
      <c r="AA439" s="254"/>
      <c r="AB439" s="254"/>
    </row>
    <row r="440">
      <c r="A440" s="941"/>
      <c r="B440" s="242"/>
      <c r="C440" s="242"/>
      <c r="D440" s="242"/>
      <c r="E440" s="242"/>
      <c r="F440" s="450"/>
      <c r="G440" s="450"/>
      <c r="H440" s="242"/>
      <c r="I440" s="242"/>
      <c r="J440" s="242"/>
      <c r="K440" s="242"/>
      <c r="L440" s="242"/>
      <c r="M440" s="242"/>
      <c r="N440" s="242"/>
      <c r="O440" s="242"/>
      <c r="P440" s="242"/>
      <c r="Q440" s="242"/>
      <c r="R440" s="242"/>
      <c r="S440" s="242"/>
      <c r="T440" s="242"/>
      <c r="U440" s="242"/>
      <c r="V440" s="242"/>
      <c r="W440" s="254"/>
      <c r="X440" s="254"/>
      <c r="Y440" s="254"/>
      <c r="Z440" s="254"/>
      <c r="AA440" s="254"/>
      <c r="AB440" s="254"/>
    </row>
    <row r="441">
      <c r="A441" s="941"/>
      <c r="B441" s="242"/>
      <c r="C441" s="242"/>
      <c r="D441" s="242"/>
      <c r="E441" s="242"/>
      <c r="F441" s="450"/>
      <c r="G441" s="450"/>
      <c r="H441" s="242"/>
      <c r="I441" s="242"/>
      <c r="J441" s="242"/>
      <c r="K441" s="242"/>
      <c r="L441" s="242"/>
      <c r="M441" s="242"/>
      <c r="N441" s="242"/>
      <c r="O441" s="242"/>
      <c r="P441" s="242"/>
      <c r="Q441" s="242"/>
      <c r="R441" s="242"/>
      <c r="S441" s="242"/>
      <c r="T441" s="242"/>
      <c r="U441" s="242"/>
      <c r="V441" s="242"/>
      <c r="W441" s="254"/>
      <c r="X441" s="254"/>
      <c r="Y441" s="254"/>
      <c r="Z441" s="254"/>
      <c r="AA441" s="254"/>
      <c r="AB441" s="254"/>
    </row>
    <row r="442">
      <c r="A442" s="941"/>
      <c r="B442" s="242"/>
      <c r="C442" s="242"/>
      <c r="D442" s="242"/>
      <c r="E442" s="242"/>
      <c r="F442" s="450"/>
      <c r="G442" s="450"/>
      <c r="H442" s="242"/>
      <c r="I442" s="242"/>
      <c r="J442" s="242"/>
      <c r="K442" s="242"/>
      <c r="L442" s="242"/>
      <c r="M442" s="242"/>
      <c r="N442" s="242"/>
      <c r="O442" s="242"/>
      <c r="P442" s="242"/>
      <c r="Q442" s="242"/>
      <c r="R442" s="242"/>
      <c r="S442" s="242"/>
      <c r="T442" s="242"/>
      <c r="U442" s="242"/>
      <c r="V442" s="242"/>
      <c r="W442" s="254"/>
      <c r="X442" s="254"/>
      <c r="Y442" s="254"/>
      <c r="Z442" s="254"/>
      <c r="AA442" s="254"/>
      <c r="AB442" s="254"/>
    </row>
    <row r="443">
      <c r="A443" s="941"/>
      <c r="B443" s="242"/>
      <c r="C443" s="242"/>
      <c r="D443" s="242"/>
      <c r="E443" s="242"/>
      <c r="F443" s="450"/>
      <c r="G443" s="450"/>
      <c r="H443" s="242"/>
      <c r="I443" s="242"/>
      <c r="J443" s="242"/>
      <c r="K443" s="242"/>
      <c r="L443" s="242"/>
      <c r="M443" s="242"/>
      <c r="N443" s="242"/>
      <c r="O443" s="242"/>
      <c r="P443" s="242"/>
      <c r="Q443" s="242"/>
      <c r="R443" s="242"/>
      <c r="S443" s="242"/>
      <c r="T443" s="242"/>
      <c r="U443" s="242"/>
      <c r="V443" s="242"/>
      <c r="W443" s="254"/>
      <c r="X443" s="254"/>
      <c r="Y443" s="254"/>
      <c r="Z443" s="254"/>
      <c r="AA443" s="254"/>
      <c r="AB443" s="254"/>
    </row>
    <row r="444">
      <c r="A444" s="941"/>
      <c r="B444" s="242"/>
      <c r="C444" s="242"/>
      <c r="D444" s="242"/>
      <c r="E444" s="242"/>
      <c r="F444" s="450"/>
      <c r="G444" s="450"/>
      <c r="H444" s="242"/>
      <c r="I444" s="242"/>
      <c r="J444" s="242"/>
      <c r="K444" s="242"/>
      <c r="L444" s="242"/>
      <c r="M444" s="242"/>
      <c r="N444" s="242"/>
      <c r="O444" s="242"/>
      <c r="P444" s="242"/>
      <c r="Q444" s="242"/>
      <c r="R444" s="242"/>
      <c r="S444" s="242"/>
      <c r="T444" s="242"/>
      <c r="U444" s="242"/>
      <c r="V444" s="242"/>
      <c r="W444" s="254"/>
      <c r="X444" s="254"/>
      <c r="Y444" s="254"/>
      <c r="Z444" s="254"/>
      <c r="AA444" s="254"/>
      <c r="AB444" s="254"/>
    </row>
    <row r="445">
      <c r="A445" s="941"/>
      <c r="B445" s="242"/>
      <c r="C445" s="242"/>
      <c r="D445" s="242"/>
      <c r="E445" s="242"/>
      <c r="F445" s="450"/>
      <c r="G445" s="450"/>
      <c r="H445" s="242"/>
      <c r="I445" s="242"/>
      <c r="J445" s="242"/>
      <c r="K445" s="242"/>
      <c r="L445" s="242"/>
      <c r="M445" s="242"/>
      <c r="N445" s="242"/>
      <c r="O445" s="242"/>
      <c r="P445" s="242"/>
      <c r="Q445" s="242"/>
      <c r="R445" s="242"/>
      <c r="S445" s="242"/>
      <c r="T445" s="242"/>
      <c r="U445" s="242"/>
      <c r="V445" s="242"/>
      <c r="W445" s="254"/>
      <c r="X445" s="254"/>
      <c r="Y445" s="254"/>
      <c r="Z445" s="254"/>
      <c r="AA445" s="254"/>
      <c r="AB445" s="254"/>
    </row>
    <row r="446">
      <c r="A446" s="941"/>
      <c r="B446" s="242"/>
      <c r="C446" s="242"/>
      <c r="D446" s="242"/>
      <c r="E446" s="242"/>
      <c r="F446" s="450"/>
      <c r="G446" s="450"/>
      <c r="H446" s="242"/>
      <c r="I446" s="242"/>
      <c r="J446" s="242"/>
      <c r="K446" s="242"/>
      <c r="L446" s="242"/>
      <c r="M446" s="242"/>
      <c r="N446" s="242"/>
      <c r="O446" s="242"/>
      <c r="P446" s="242"/>
      <c r="Q446" s="242"/>
      <c r="R446" s="242"/>
      <c r="S446" s="242"/>
      <c r="T446" s="242"/>
      <c r="U446" s="242"/>
      <c r="V446" s="242"/>
      <c r="W446" s="254"/>
      <c r="X446" s="254"/>
      <c r="Y446" s="254"/>
      <c r="Z446" s="254"/>
      <c r="AA446" s="254"/>
      <c r="AB446" s="254"/>
    </row>
    <row r="447">
      <c r="A447" s="941"/>
      <c r="B447" s="242"/>
      <c r="C447" s="242"/>
      <c r="D447" s="242"/>
      <c r="E447" s="242"/>
      <c r="F447" s="450"/>
      <c r="G447" s="450"/>
      <c r="H447" s="242"/>
      <c r="I447" s="242"/>
      <c r="J447" s="242"/>
      <c r="K447" s="242"/>
      <c r="L447" s="242"/>
      <c r="M447" s="242"/>
      <c r="N447" s="242"/>
      <c r="O447" s="242"/>
      <c r="P447" s="242"/>
      <c r="Q447" s="242"/>
      <c r="R447" s="242"/>
      <c r="S447" s="242"/>
      <c r="T447" s="242"/>
      <c r="U447" s="242"/>
      <c r="V447" s="242"/>
      <c r="W447" s="254"/>
      <c r="X447" s="254"/>
      <c r="Y447" s="254"/>
      <c r="Z447" s="254"/>
      <c r="AA447" s="254"/>
      <c r="AB447" s="254"/>
    </row>
    <row r="448">
      <c r="A448" s="941"/>
      <c r="B448" s="242"/>
      <c r="C448" s="242"/>
      <c r="D448" s="242"/>
      <c r="E448" s="242"/>
      <c r="F448" s="450"/>
      <c r="G448" s="450"/>
      <c r="H448" s="242"/>
      <c r="I448" s="242"/>
      <c r="J448" s="242"/>
      <c r="K448" s="242"/>
      <c r="L448" s="242"/>
      <c r="M448" s="242"/>
      <c r="N448" s="242"/>
      <c r="O448" s="242"/>
      <c r="P448" s="242"/>
      <c r="Q448" s="242"/>
      <c r="R448" s="242"/>
      <c r="S448" s="242"/>
      <c r="T448" s="242"/>
      <c r="U448" s="242"/>
      <c r="V448" s="242"/>
      <c r="W448" s="254"/>
      <c r="X448" s="254"/>
      <c r="Y448" s="254"/>
      <c r="Z448" s="254"/>
      <c r="AA448" s="254"/>
      <c r="AB448" s="254"/>
    </row>
    <row r="449">
      <c r="A449" s="941"/>
      <c r="B449" s="242"/>
      <c r="C449" s="242"/>
      <c r="D449" s="242"/>
      <c r="E449" s="242"/>
      <c r="F449" s="450"/>
      <c r="G449" s="450"/>
      <c r="H449" s="242"/>
      <c r="I449" s="242"/>
      <c r="J449" s="242"/>
      <c r="K449" s="242"/>
      <c r="L449" s="242"/>
      <c r="M449" s="242"/>
      <c r="N449" s="242"/>
      <c r="O449" s="242"/>
      <c r="P449" s="242"/>
      <c r="Q449" s="242"/>
      <c r="R449" s="242"/>
      <c r="S449" s="242"/>
      <c r="T449" s="242"/>
      <c r="U449" s="242"/>
      <c r="V449" s="242"/>
      <c r="W449" s="254"/>
      <c r="X449" s="254"/>
      <c r="Y449" s="254"/>
      <c r="Z449" s="254"/>
      <c r="AA449" s="254"/>
      <c r="AB449" s="254"/>
    </row>
    <row r="450">
      <c r="A450" s="941"/>
      <c r="B450" s="242"/>
      <c r="C450" s="242"/>
      <c r="D450" s="242"/>
      <c r="E450" s="242"/>
      <c r="F450" s="450"/>
      <c r="G450" s="450"/>
      <c r="H450" s="242"/>
      <c r="I450" s="242"/>
      <c r="J450" s="242"/>
      <c r="K450" s="242"/>
      <c r="L450" s="242"/>
      <c r="M450" s="242"/>
      <c r="N450" s="242"/>
      <c r="O450" s="242"/>
      <c r="P450" s="242"/>
      <c r="Q450" s="242"/>
      <c r="R450" s="242"/>
      <c r="S450" s="242"/>
      <c r="T450" s="242"/>
      <c r="U450" s="242"/>
      <c r="V450" s="242"/>
      <c r="W450" s="254"/>
      <c r="X450" s="254"/>
      <c r="Y450" s="254"/>
      <c r="Z450" s="254"/>
      <c r="AA450" s="254"/>
      <c r="AB450" s="254"/>
    </row>
    <row r="451">
      <c r="A451" s="941"/>
      <c r="B451" s="242"/>
      <c r="C451" s="242"/>
      <c r="D451" s="242"/>
      <c r="E451" s="242"/>
      <c r="F451" s="450"/>
      <c r="G451" s="450"/>
      <c r="H451" s="242"/>
      <c r="I451" s="242"/>
      <c r="J451" s="242"/>
      <c r="K451" s="242"/>
      <c r="L451" s="242"/>
      <c r="M451" s="242"/>
      <c r="N451" s="242"/>
      <c r="O451" s="242"/>
      <c r="P451" s="242"/>
      <c r="Q451" s="242"/>
      <c r="R451" s="242"/>
      <c r="S451" s="242"/>
      <c r="T451" s="242"/>
      <c r="U451" s="242"/>
      <c r="V451" s="242"/>
      <c r="W451" s="254"/>
      <c r="X451" s="254"/>
      <c r="Y451" s="254"/>
      <c r="Z451" s="254"/>
      <c r="AA451" s="254"/>
      <c r="AB451" s="254"/>
    </row>
    <row r="452">
      <c r="A452" s="941"/>
      <c r="B452" s="242"/>
      <c r="C452" s="242"/>
      <c r="D452" s="242"/>
      <c r="E452" s="242"/>
      <c r="F452" s="450"/>
      <c r="G452" s="450"/>
      <c r="H452" s="242"/>
      <c r="I452" s="242"/>
      <c r="J452" s="242"/>
      <c r="K452" s="242"/>
      <c r="L452" s="242"/>
      <c r="M452" s="242"/>
      <c r="N452" s="242"/>
      <c r="O452" s="242"/>
      <c r="P452" s="242"/>
      <c r="Q452" s="242"/>
      <c r="R452" s="242"/>
      <c r="S452" s="242"/>
      <c r="T452" s="242"/>
      <c r="U452" s="242"/>
      <c r="V452" s="242"/>
      <c r="W452" s="254"/>
      <c r="X452" s="254"/>
      <c r="Y452" s="254"/>
      <c r="Z452" s="254"/>
      <c r="AA452" s="254"/>
      <c r="AB452" s="254"/>
    </row>
    <row r="453">
      <c r="A453" s="941"/>
      <c r="B453" s="242"/>
      <c r="C453" s="242"/>
      <c r="D453" s="242"/>
      <c r="E453" s="242"/>
      <c r="F453" s="450"/>
      <c r="G453" s="450"/>
      <c r="H453" s="242"/>
      <c r="I453" s="242"/>
      <c r="J453" s="242"/>
      <c r="K453" s="242"/>
      <c r="L453" s="242"/>
      <c r="M453" s="242"/>
      <c r="N453" s="242"/>
      <c r="O453" s="242"/>
      <c r="P453" s="242"/>
      <c r="Q453" s="242"/>
      <c r="R453" s="242"/>
      <c r="S453" s="242"/>
      <c r="T453" s="242"/>
      <c r="U453" s="242"/>
      <c r="V453" s="242"/>
      <c r="W453" s="254"/>
      <c r="X453" s="254"/>
      <c r="Y453" s="254"/>
      <c r="Z453" s="254"/>
      <c r="AA453" s="254"/>
      <c r="AB453" s="254"/>
    </row>
    <row r="454">
      <c r="A454" s="941"/>
      <c r="B454" s="242"/>
      <c r="C454" s="242"/>
      <c r="D454" s="242"/>
      <c r="E454" s="242"/>
      <c r="F454" s="450"/>
      <c r="G454" s="450"/>
      <c r="H454" s="242"/>
      <c r="I454" s="242"/>
      <c r="J454" s="242"/>
      <c r="K454" s="242"/>
      <c r="L454" s="242"/>
      <c r="M454" s="242"/>
      <c r="N454" s="242"/>
      <c r="O454" s="242"/>
      <c r="P454" s="242"/>
      <c r="Q454" s="242"/>
      <c r="R454" s="242"/>
      <c r="S454" s="242"/>
      <c r="T454" s="242"/>
      <c r="U454" s="242"/>
      <c r="V454" s="242"/>
      <c r="W454" s="254"/>
      <c r="X454" s="254"/>
      <c r="Y454" s="254"/>
      <c r="Z454" s="254"/>
      <c r="AA454" s="254"/>
      <c r="AB454" s="254"/>
    </row>
    <row r="455">
      <c r="A455" s="941"/>
      <c r="B455" s="242"/>
      <c r="C455" s="242"/>
      <c r="D455" s="242"/>
      <c r="E455" s="242"/>
      <c r="F455" s="450"/>
      <c r="G455" s="450"/>
      <c r="H455" s="242"/>
      <c r="I455" s="242"/>
      <c r="J455" s="242"/>
      <c r="K455" s="242"/>
      <c r="L455" s="242"/>
      <c r="M455" s="242"/>
      <c r="N455" s="242"/>
      <c r="O455" s="242"/>
      <c r="P455" s="242"/>
      <c r="Q455" s="242"/>
      <c r="R455" s="242"/>
      <c r="S455" s="242"/>
      <c r="T455" s="242"/>
      <c r="U455" s="242"/>
      <c r="V455" s="242"/>
      <c r="W455" s="254"/>
      <c r="X455" s="254"/>
      <c r="Y455" s="254"/>
      <c r="Z455" s="254"/>
      <c r="AA455" s="254"/>
      <c r="AB455" s="254"/>
    </row>
    <row r="456">
      <c r="A456" s="941"/>
      <c r="B456" s="242"/>
      <c r="C456" s="242"/>
      <c r="D456" s="242"/>
      <c r="E456" s="242"/>
      <c r="F456" s="450"/>
      <c r="G456" s="450"/>
      <c r="H456" s="242"/>
      <c r="I456" s="242"/>
      <c r="J456" s="242"/>
      <c r="K456" s="242"/>
      <c r="L456" s="242"/>
      <c r="M456" s="242"/>
      <c r="N456" s="242"/>
      <c r="O456" s="242"/>
      <c r="P456" s="242"/>
      <c r="Q456" s="242"/>
      <c r="R456" s="242"/>
      <c r="S456" s="242"/>
      <c r="T456" s="242"/>
      <c r="U456" s="242"/>
      <c r="V456" s="242"/>
      <c r="W456" s="254"/>
      <c r="X456" s="254"/>
      <c r="Y456" s="254"/>
      <c r="Z456" s="254"/>
      <c r="AA456" s="254"/>
      <c r="AB456" s="254"/>
    </row>
    <row r="457">
      <c r="A457" s="941"/>
      <c r="B457" s="242"/>
      <c r="C457" s="242"/>
      <c r="D457" s="242"/>
      <c r="E457" s="242"/>
      <c r="F457" s="450"/>
      <c r="G457" s="450"/>
      <c r="H457" s="242"/>
      <c r="I457" s="242"/>
      <c r="J457" s="242"/>
      <c r="K457" s="242"/>
      <c r="L457" s="242"/>
      <c r="M457" s="242"/>
      <c r="N457" s="242"/>
      <c r="O457" s="242"/>
      <c r="P457" s="242"/>
      <c r="Q457" s="242"/>
      <c r="R457" s="242"/>
      <c r="S457" s="242"/>
      <c r="T457" s="242"/>
      <c r="U457" s="242"/>
      <c r="V457" s="242"/>
      <c r="W457" s="254"/>
      <c r="X457" s="254"/>
      <c r="Y457" s="254"/>
      <c r="Z457" s="254"/>
      <c r="AA457" s="254"/>
      <c r="AB457" s="254"/>
    </row>
    <row r="458">
      <c r="A458" s="941"/>
      <c r="B458" s="242"/>
      <c r="C458" s="242"/>
      <c r="D458" s="242"/>
      <c r="E458" s="242"/>
      <c r="F458" s="450"/>
      <c r="G458" s="450"/>
      <c r="H458" s="242"/>
      <c r="I458" s="242"/>
      <c r="J458" s="242"/>
      <c r="K458" s="242"/>
      <c r="L458" s="242"/>
      <c r="M458" s="242"/>
      <c r="N458" s="242"/>
      <c r="O458" s="242"/>
      <c r="P458" s="242"/>
      <c r="Q458" s="242"/>
      <c r="R458" s="242"/>
      <c r="S458" s="242"/>
      <c r="T458" s="242"/>
      <c r="U458" s="242"/>
      <c r="V458" s="242"/>
      <c r="W458" s="254"/>
      <c r="X458" s="254"/>
      <c r="Y458" s="254"/>
      <c r="Z458" s="254"/>
      <c r="AA458" s="254"/>
      <c r="AB458" s="254"/>
    </row>
    <row r="459">
      <c r="A459" s="941"/>
      <c r="B459" s="242"/>
      <c r="C459" s="242"/>
      <c r="D459" s="242"/>
      <c r="E459" s="242"/>
      <c r="F459" s="450"/>
      <c r="G459" s="450"/>
      <c r="H459" s="242"/>
      <c r="I459" s="242"/>
      <c r="J459" s="242"/>
      <c r="K459" s="242"/>
      <c r="L459" s="242"/>
      <c r="M459" s="242"/>
      <c r="N459" s="242"/>
      <c r="O459" s="242"/>
      <c r="P459" s="242"/>
      <c r="Q459" s="242"/>
      <c r="R459" s="242"/>
      <c r="S459" s="242"/>
      <c r="T459" s="242"/>
      <c r="U459" s="242"/>
      <c r="V459" s="242"/>
      <c r="W459" s="254"/>
      <c r="X459" s="254"/>
      <c r="Y459" s="254"/>
      <c r="Z459" s="254"/>
      <c r="AA459" s="254"/>
      <c r="AB459" s="254"/>
    </row>
    <row r="460">
      <c r="A460" s="941"/>
      <c r="B460" s="242"/>
      <c r="C460" s="242"/>
      <c r="D460" s="242"/>
      <c r="E460" s="242"/>
      <c r="F460" s="450"/>
      <c r="G460" s="450"/>
      <c r="H460" s="242"/>
      <c r="I460" s="242"/>
      <c r="J460" s="242"/>
      <c r="K460" s="242"/>
      <c r="L460" s="242"/>
      <c r="M460" s="242"/>
      <c r="N460" s="242"/>
      <c r="O460" s="242"/>
      <c r="P460" s="242"/>
      <c r="Q460" s="242"/>
      <c r="R460" s="242"/>
      <c r="S460" s="242"/>
      <c r="T460" s="242"/>
      <c r="U460" s="242"/>
      <c r="V460" s="242"/>
      <c r="W460" s="254"/>
      <c r="X460" s="254"/>
      <c r="Y460" s="254"/>
      <c r="Z460" s="254"/>
      <c r="AA460" s="254"/>
      <c r="AB460" s="254"/>
    </row>
    <row r="461">
      <c r="A461" s="941"/>
      <c r="B461" s="242"/>
      <c r="C461" s="242"/>
      <c r="D461" s="242"/>
      <c r="E461" s="242"/>
      <c r="F461" s="450"/>
      <c r="G461" s="450"/>
      <c r="H461" s="242"/>
      <c r="I461" s="242"/>
      <c r="J461" s="242"/>
      <c r="K461" s="242"/>
      <c r="L461" s="242"/>
      <c r="M461" s="242"/>
      <c r="N461" s="242"/>
      <c r="O461" s="242"/>
      <c r="P461" s="242"/>
      <c r="Q461" s="242"/>
      <c r="R461" s="242"/>
      <c r="S461" s="242"/>
      <c r="T461" s="242"/>
      <c r="U461" s="242"/>
      <c r="V461" s="242"/>
      <c r="W461" s="254"/>
      <c r="X461" s="254"/>
      <c r="Y461" s="254"/>
      <c r="Z461" s="254"/>
      <c r="AA461" s="254"/>
      <c r="AB461" s="254"/>
    </row>
    <row r="462">
      <c r="A462" s="941"/>
      <c r="B462" s="242"/>
      <c r="C462" s="242"/>
      <c r="D462" s="242"/>
      <c r="E462" s="242"/>
      <c r="F462" s="450"/>
      <c r="G462" s="450"/>
      <c r="H462" s="242"/>
      <c r="I462" s="242"/>
      <c r="J462" s="242"/>
      <c r="K462" s="242"/>
      <c r="L462" s="242"/>
      <c r="M462" s="242"/>
      <c r="N462" s="242"/>
      <c r="O462" s="242"/>
      <c r="P462" s="242"/>
      <c r="Q462" s="242"/>
      <c r="R462" s="242"/>
      <c r="S462" s="242"/>
      <c r="T462" s="242"/>
      <c r="U462" s="242"/>
      <c r="V462" s="242"/>
      <c r="W462" s="254"/>
      <c r="X462" s="254"/>
      <c r="Y462" s="254"/>
      <c r="Z462" s="254"/>
      <c r="AA462" s="254"/>
      <c r="AB462" s="254"/>
    </row>
    <row r="463">
      <c r="A463" s="941"/>
      <c r="B463" s="242"/>
      <c r="C463" s="242"/>
      <c r="D463" s="242"/>
      <c r="E463" s="242"/>
      <c r="F463" s="450"/>
      <c r="G463" s="450"/>
      <c r="H463" s="242"/>
      <c r="I463" s="242"/>
      <c r="J463" s="242"/>
      <c r="K463" s="242"/>
      <c r="L463" s="242"/>
      <c r="M463" s="242"/>
      <c r="N463" s="242"/>
      <c r="O463" s="242"/>
      <c r="P463" s="242"/>
      <c r="Q463" s="242"/>
      <c r="R463" s="242"/>
      <c r="S463" s="242"/>
      <c r="T463" s="242"/>
      <c r="U463" s="242"/>
      <c r="V463" s="242"/>
      <c r="W463" s="254"/>
      <c r="X463" s="254"/>
      <c r="Y463" s="254"/>
      <c r="Z463" s="254"/>
      <c r="AA463" s="254"/>
      <c r="AB463" s="254"/>
    </row>
    <row r="464">
      <c r="A464" s="941"/>
      <c r="B464" s="242"/>
      <c r="C464" s="242"/>
      <c r="D464" s="242"/>
      <c r="E464" s="242"/>
      <c r="F464" s="450"/>
      <c r="G464" s="450"/>
      <c r="H464" s="242"/>
      <c r="I464" s="242"/>
      <c r="J464" s="242"/>
      <c r="K464" s="242"/>
      <c r="L464" s="242"/>
      <c r="M464" s="242"/>
      <c r="N464" s="242"/>
      <c r="O464" s="242"/>
      <c r="P464" s="242"/>
      <c r="Q464" s="242"/>
      <c r="R464" s="242"/>
      <c r="S464" s="242"/>
      <c r="T464" s="242"/>
      <c r="U464" s="242"/>
      <c r="V464" s="242"/>
      <c r="W464" s="254"/>
      <c r="X464" s="254"/>
      <c r="Y464" s="254"/>
      <c r="Z464" s="254"/>
      <c r="AA464" s="254"/>
      <c r="AB464" s="254"/>
    </row>
    <row r="465">
      <c r="A465" s="941"/>
      <c r="B465" s="242"/>
      <c r="C465" s="242"/>
      <c r="D465" s="242"/>
      <c r="E465" s="242"/>
      <c r="F465" s="450"/>
      <c r="G465" s="450"/>
      <c r="H465" s="242"/>
      <c r="I465" s="242"/>
      <c r="J465" s="242"/>
      <c r="K465" s="242"/>
      <c r="L465" s="242"/>
      <c r="M465" s="242"/>
      <c r="N465" s="242"/>
      <c r="O465" s="242"/>
      <c r="P465" s="242"/>
      <c r="Q465" s="242"/>
      <c r="R465" s="242"/>
      <c r="S465" s="242"/>
      <c r="T465" s="242"/>
      <c r="U465" s="242"/>
      <c r="V465" s="242"/>
      <c r="W465" s="254"/>
      <c r="X465" s="254"/>
      <c r="Y465" s="254"/>
      <c r="Z465" s="254"/>
      <c r="AA465" s="254"/>
      <c r="AB465" s="254"/>
    </row>
    <row r="466">
      <c r="A466" s="941"/>
      <c r="B466" s="242"/>
      <c r="C466" s="242"/>
      <c r="D466" s="242"/>
      <c r="E466" s="242"/>
      <c r="F466" s="450"/>
      <c r="G466" s="450"/>
      <c r="H466" s="242"/>
      <c r="I466" s="242"/>
      <c r="J466" s="242"/>
      <c r="K466" s="242"/>
      <c r="L466" s="242"/>
      <c r="M466" s="242"/>
      <c r="N466" s="242"/>
      <c r="O466" s="242"/>
      <c r="P466" s="242"/>
      <c r="Q466" s="242"/>
      <c r="R466" s="242"/>
      <c r="S466" s="242"/>
      <c r="T466" s="242"/>
      <c r="U466" s="242"/>
      <c r="V466" s="242"/>
      <c r="W466" s="254"/>
      <c r="X466" s="254"/>
      <c r="Y466" s="254"/>
      <c r="Z466" s="254"/>
      <c r="AA466" s="254"/>
      <c r="AB466" s="254"/>
    </row>
    <row r="467">
      <c r="A467" s="941"/>
      <c r="B467" s="242"/>
      <c r="C467" s="242"/>
      <c r="D467" s="242"/>
      <c r="E467" s="242"/>
      <c r="F467" s="450"/>
      <c r="G467" s="450"/>
      <c r="H467" s="242"/>
      <c r="I467" s="242"/>
      <c r="J467" s="242"/>
      <c r="K467" s="242"/>
      <c r="L467" s="242"/>
      <c r="M467" s="242"/>
      <c r="N467" s="242"/>
      <c r="O467" s="242"/>
      <c r="P467" s="242"/>
      <c r="Q467" s="242"/>
      <c r="R467" s="242"/>
      <c r="S467" s="242"/>
      <c r="T467" s="242"/>
      <c r="U467" s="242"/>
      <c r="V467" s="242"/>
      <c r="W467" s="254"/>
      <c r="X467" s="254"/>
      <c r="Y467" s="254"/>
      <c r="Z467" s="254"/>
      <c r="AA467" s="254"/>
      <c r="AB467" s="254"/>
    </row>
    <row r="468">
      <c r="A468" s="941"/>
      <c r="B468" s="242"/>
      <c r="C468" s="242"/>
      <c r="D468" s="242"/>
      <c r="E468" s="242"/>
      <c r="F468" s="450"/>
      <c r="G468" s="450"/>
      <c r="H468" s="242"/>
      <c r="I468" s="242"/>
      <c r="J468" s="242"/>
      <c r="K468" s="242"/>
      <c r="L468" s="242"/>
      <c r="M468" s="242"/>
      <c r="N468" s="242"/>
      <c r="O468" s="242"/>
      <c r="P468" s="242"/>
      <c r="Q468" s="242"/>
      <c r="R468" s="242"/>
      <c r="S468" s="242"/>
      <c r="T468" s="242"/>
      <c r="U468" s="242"/>
      <c r="V468" s="242"/>
      <c r="W468" s="254"/>
      <c r="X468" s="254"/>
      <c r="Y468" s="254"/>
      <c r="Z468" s="254"/>
      <c r="AA468" s="254"/>
      <c r="AB468" s="254"/>
    </row>
    <row r="469">
      <c r="A469" s="941"/>
      <c r="B469" s="242"/>
      <c r="C469" s="242"/>
      <c r="D469" s="242"/>
      <c r="E469" s="242"/>
      <c r="F469" s="450"/>
      <c r="G469" s="450"/>
      <c r="H469" s="242"/>
      <c r="I469" s="242"/>
      <c r="J469" s="242"/>
      <c r="K469" s="242"/>
      <c r="L469" s="242"/>
      <c r="M469" s="242"/>
      <c r="N469" s="242"/>
      <c r="O469" s="242"/>
      <c r="P469" s="242"/>
      <c r="Q469" s="242"/>
      <c r="R469" s="242"/>
      <c r="S469" s="242"/>
      <c r="T469" s="242"/>
      <c r="U469" s="242"/>
      <c r="V469" s="242"/>
      <c r="W469" s="254"/>
      <c r="X469" s="254"/>
      <c r="Y469" s="254"/>
      <c r="Z469" s="254"/>
      <c r="AA469" s="254"/>
      <c r="AB469" s="254"/>
    </row>
    <row r="470">
      <c r="A470" s="941"/>
      <c r="B470" s="242"/>
      <c r="C470" s="242"/>
      <c r="D470" s="242"/>
      <c r="E470" s="242"/>
      <c r="F470" s="450"/>
      <c r="G470" s="450"/>
      <c r="H470" s="242"/>
      <c r="I470" s="242"/>
      <c r="J470" s="242"/>
      <c r="K470" s="242"/>
      <c r="L470" s="242"/>
      <c r="M470" s="242"/>
      <c r="N470" s="242"/>
      <c r="O470" s="242"/>
      <c r="P470" s="242"/>
      <c r="Q470" s="242"/>
      <c r="R470" s="242"/>
      <c r="S470" s="242"/>
      <c r="T470" s="242"/>
      <c r="U470" s="242"/>
      <c r="V470" s="242"/>
      <c r="W470" s="254"/>
      <c r="X470" s="254"/>
      <c r="Y470" s="254"/>
      <c r="Z470" s="254"/>
      <c r="AA470" s="254"/>
      <c r="AB470" s="254"/>
    </row>
    <row r="471">
      <c r="A471" s="941"/>
      <c r="B471" s="242"/>
      <c r="C471" s="242"/>
      <c r="D471" s="242"/>
      <c r="E471" s="242"/>
      <c r="F471" s="450"/>
      <c r="G471" s="450"/>
      <c r="H471" s="242"/>
      <c r="I471" s="242"/>
      <c r="J471" s="242"/>
      <c r="K471" s="242"/>
      <c r="L471" s="242"/>
      <c r="M471" s="242"/>
      <c r="N471" s="242"/>
      <c r="O471" s="242"/>
      <c r="P471" s="242"/>
      <c r="Q471" s="242"/>
      <c r="R471" s="242"/>
      <c r="S471" s="242"/>
      <c r="T471" s="242"/>
      <c r="U471" s="242"/>
      <c r="V471" s="242"/>
      <c r="W471" s="254"/>
      <c r="X471" s="254"/>
      <c r="Y471" s="254"/>
      <c r="Z471" s="254"/>
      <c r="AA471" s="254"/>
      <c r="AB471" s="254"/>
    </row>
    <row r="472">
      <c r="A472" s="941"/>
      <c r="B472" s="242"/>
      <c r="C472" s="242"/>
      <c r="D472" s="242"/>
      <c r="E472" s="242"/>
      <c r="F472" s="450"/>
      <c r="G472" s="450"/>
      <c r="H472" s="242"/>
      <c r="I472" s="242"/>
      <c r="J472" s="242"/>
      <c r="K472" s="242"/>
      <c r="L472" s="242"/>
      <c r="M472" s="242"/>
      <c r="N472" s="242"/>
      <c r="O472" s="242"/>
      <c r="P472" s="242"/>
      <c r="Q472" s="242"/>
      <c r="R472" s="242"/>
      <c r="S472" s="242"/>
      <c r="T472" s="242"/>
      <c r="U472" s="242"/>
      <c r="V472" s="242"/>
      <c r="W472" s="254"/>
      <c r="X472" s="254"/>
      <c r="Y472" s="254"/>
      <c r="Z472" s="254"/>
      <c r="AA472" s="254"/>
      <c r="AB472" s="254"/>
    </row>
    <row r="473">
      <c r="A473" s="941"/>
      <c r="B473" s="242"/>
      <c r="C473" s="242"/>
      <c r="D473" s="242"/>
      <c r="E473" s="242"/>
      <c r="F473" s="450"/>
      <c r="G473" s="450"/>
      <c r="H473" s="242"/>
      <c r="I473" s="242"/>
      <c r="J473" s="242"/>
      <c r="K473" s="242"/>
      <c r="L473" s="242"/>
      <c r="M473" s="242"/>
      <c r="N473" s="242"/>
      <c r="O473" s="242"/>
      <c r="P473" s="242"/>
      <c r="Q473" s="242"/>
      <c r="R473" s="242"/>
      <c r="S473" s="242"/>
      <c r="T473" s="242"/>
      <c r="U473" s="242"/>
      <c r="V473" s="242"/>
      <c r="W473" s="254"/>
      <c r="X473" s="254"/>
      <c r="Y473" s="254"/>
      <c r="Z473" s="254"/>
      <c r="AA473" s="254"/>
      <c r="AB473" s="254"/>
    </row>
    <row r="474">
      <c r="A474" s="941"/>
      <c r="B474" s="242"/>
      <c r="C474" s="242"/>
      <c r="D474" s="242"/>
      <c r="E474" s="242"/>
      <c r="F474" s="450"/>
      <c r="G474" s="450"/>
      <c r="H474" s="242"/>
      <c r="I474" s="242"/>
      <c r="J474" s="242"/>
      <c r="K474" s="242"/>
      <c r="L474" s="242"/>
      <c r="M474" s="242"/>
      <c r="N474" s="242"/>
      <c r="O474" s="242"/>
      <c r="P474" s="242"/>
      <c r="Q474" s="242"/>
      <c r="R474" s="242"/>
      <c r="S474" s="242"/>
      <c r="T474" s="242"/>
      <c r="U474" s="242"/>
      <c r="V474" s="242"/>
      <c r="W474" s="254"/>
      <c r="X474" s="254"/>
      <c r="Y474" s="254"/>
      <c r="Z474" s="254"/>
      <c r="AA474" s="254"/>
      <c r="AB474" s="254"/>
    </row>
    <row r="475">
      <c r="A475" s="941"/>
      <c r="B475" s="242"/>
      <c r="C475" s="242"/>
      <c r="D475" s="242"/>
      <c r="E475" s="242"/>
      <c r="F475" s="450"/>
      <c r="G475" s="450"/>
      <c r="H475" s="242"/>
      <c r="I475" s="242"/>
      <c r="J475" s="242"/>
      <c r="K475" s="242"/>
      <c r="L475" s="242"/>
      <c r="M475" s="242"/>
      <c r="N475" s="242"/>
      <c r="O475" s="242"/>
      <c r="P475" s="242"/>
      <c r="Q475" s="242"/>
      <c r="R475" s="242"/>
      <c r="S475" s="242"/>
      <c r="T475" s="242"/>
      <c r="U475" s="242"/>
      <c r="V475" s="242"/>
      <c r="W475" s="254"/>
      <c r="X475" s="254"/>
      <c r="Y475" s="254"/>
      <c r="Z475" s="254"/>
      <c r="AA475" s="254"/>
      <c r="AB475" s="254"/>
    </row>
    <row r="476">
      <c r="A476" s="941"/>
      <c r="B476" s="242"/>
      <c r="C476" s="242"/>
      <c r="D476" s="242"/>
      <c r="E476" s="242"/>
      <c r="F476" s="450"/>
      <c r="G476" s="450"/>
      <c r="H476" s="242"/>
      <c r="I476" s="242"/>
      <c r="J476" s="242"/>
      <c r="K476" s="242"/>
      <c r="L476" s="242"/>
      <c r="M476" s="242"/>
      <c r="N476" s="242"/>
      <c r="O476" s="242"/>
      <c r="P476" s="242"/>
      <c r="Q476" s="242"/>
      <c r="R476" s="242"/>
      <c r="S476" s="242"/>
      <c r="T476" s="242"/>
      <c r="U476" s="242"/>
      <c r="V476" s="242"/>
      <c r="W476" s="254"/>
      <c r="X476" s="254"/>
      <c r="Y476" s="254"/>
      <c r="Z476" s="254"/>
      <c r="AA476" s="254"/>
      <c r="AB476" s="254"/>
    </row>
    <row r="477">
      <c r="A477" s="941"/>
      <c r="B477" s="242"/>
      <c r="C477" s="242"/>
      <c r="D477" s="242"/>
      <c r="E477" s="242"/>
      <c r="F477" s="450"/>
      <c r="G477" s="450"/>
      <c r="H477" s="242"/>
      <c r="I477" s="242"/>
      <c r="J477" s="242"/>
      <c r="K477" s="242"/>
      <c r="L477" s="242"/>
      <c r="M477" s="242"/>
      <c r="N477" s="242"/>
      <c r="O477" s="242"/>
      <c r="P477" s="242"/>
      <c r="Q477" s="242"/>
      <c r="R477" s="242"/>
      <c r="S477" s="242"/>
      <c r="T477" s="242"/>
      <c r="U477" s="242"/>
      <c r="V477" s="242"/>
      <c r="W477" s="254"/>
      <c r="X477" s="254"/>
      <c r="Y477" s="254"/>
      <c r="Z477" s="254"/>
      <c r="AA477" s="254"/>
      <c r="AB477" s="254"/>
    </row>
    <row r="478">
      <c r="A478" s="941"/>
      <c r="B478" s="242"/>
      <c r="C478" s="242"/>
      <c r="D478" s="242"/>
      <c r="E478" s="242"/>
      <c r="F478" s="450"/>
      <c r="G478" s="450"/>
      <c r="H478" s="242"/>
      <c r="I478" s="242"/>
      <c r="J478" s="242"/>
      <c r="K478" s="242"/>
      <c r="L478" s="242"/>
      <c r="M478" s="242"/>
      <c r="N478" s="242"/>
      <c r="O478" s="242"/>
      <c r="P478" s="242"/>
      <c r="Q478" s="242"/>
      <c r="R478" s="242"/>
      <c r="S478" s="242"/>
      <c r="T478" s="242"/>
      <c r="U478" s="242"/>
      <c r="V478" s="242"/>
      <c r="W478" s="254"/>
      <c r="X478" s="254"/>
      <c r="Y478" s="254"/>
      <c r="Z478" s="254"/>
      <c r="AA478" s="254"/>
      <c r="AB478" s="254"/>
    </row>
    <row r="479">
      <c r="A479" s="941"/>
      <c r="B479" s="242"/>
      <c r="C479" s="242"/>
      <c r="D479" s="242"/>
      <c r="E479" s="242"/>
      <c r="F479" s="450"/>
      <c r="G479" s="450"/>
      <c r="H479" s="242"/>
      <c r="I479" s="242"/>
      <c r="J479" s="242"/>
      <c r="K479" s="242"/>
      <c r="L479" s="242"/>
      <c r="M479" s="242"/>
      <c r="N479" s="242"/>
      <c r="O479" s="242"/>
      <c r="P479" s="242"/>
      <c r="Q479" s="242"/>
      <c r="R479" s="242"/>
      <c r="S479" s="242"/>
      <c r="T479" s="242"/>
      <c r="U479" s="242"/>
      <c r="V479" s="242"/>
      <c r="W479" s="254"/>
      <c r="X479" s="254"/>
      <c r="Y479" s="254"/>
      <c r="Z479" s="254"/>
      <c r="AA479" s="254"/>
      <c r="AB479" s="254"/>
    </row>
    <row r="480">
      <c r="A480" s="941"/>
      <c r="B480" s="242"/>
      <c r="C480" s="242"/>
      <c r="D480" s="242"/>
      <c r="E480" s="242"/>
      <c r="F480" s="450"/>
      <c r="G480" s="450"/>
      <c r="H480" s="242"/>
      <c r="I480" s="242"/>
      <c r="J480" s="242"/>
      <c r="K480" s="242"/>
      <c r="L480" s="242"/>
      <c r="M480" s="242"/>
      <c r="N480" s="242"/>
      <c r="O480" s="242"/>
      <c r="P480" s="242"/>
      <c r="Q480" s="242"/>
      <c r="R480" s="242"/>
      <c r="S480" s="242"/>
      <c r="T480" s="242"/>
      <c r="U480" s="242"/>
      <c r="V480" s="242"/>
      <c r="W480" s="254"/>
      <c r="X480" s="254"/>
      <c r="Y480" s="254"/>
      <c r="Z480" s="254"/>
      <c r="AA480" s="254"/>
      <c r="AB480" s="254"/>
    </row>
    <row r="481">
      <c r="A481" s="941"/>
      <c r="B481" s="242"/>
      <c r="C481" s="242"/>
      <c r="D481" s="242"/>
      <c r="E481" s="242"/>
      <c r="F481" s="450"/>
      <c r="G481" s="450"/>
      <c r="H481" s="242"/>
      <c r="I481" s="242"/>
      <c r="J481" s="242"/>
      <c r="K481" s="242"/>
      <c r="L481" s="242"/>
      <c r="M481" s="242"/>
      <c r="N481" s="242"/>
      <c r="O481" s="242"/>
      <c r="P481" s="242"/>
      <c r="Q481" s="242"/>
      <c r="R481" s="242"/>
      <c r="S481" s="242"/>
      <c r="T481" s="242"/>
      <c r="U481" s="242"/>
      <c r="V481" s="242"/>
      <c r="W481" s="254"/>
      <c r="X481" s="254"/>
      <c r="Y481" s="254"/>
      <c r="Z481" s="254"/>
      <c r="AA481" s="254"/>
      <c r="AB481" s="254"/>
    </row>
    <row r="482">
      <c r="A482" s="941"/>
      <c r="B482" s="242"/>
      <c r="C482" s="242"/>
      <c r="D482" s="242"/>
      <c r="E482" s="242"/>
      <c r="F482" s="450"/>
      <c r="G482" s="450"/>
      <c r="H482" s="242"/>
      <c r="I482" s="242"/>
      <c r="J482" s="242"/>
      <c r="K482" s="242"/>
      <c r="L482" s="242"/>
      <c r="M482" s="242"/>
      <c r="N482" s="242"/>
      <c r="O482" s="242"/>
      <c r="P482" s="242"/>
      <c r="Q482" s="242"/>
      <c r="R482" s="242"/>
      <c r="S482" s="242"/>
      <c r="T482" s="242"/>
      <c r="U482" s="242"/>
      <c r="V482" s="242"/>
      <c r="W482" s="254"/>
      <c r="X482" s="254"/>
      <c r="Y482" s="254"/>
      <c r="Z482" s="254"/>
      <c r="AA482" s="254"/>
      <c r="AB482" s="254"/>
    </row>
    <row r="483">
      <c r="A483" s="941"/>
      <c r="B483" s="242"/>
      <c r="C483" s="242"/>
      <c r="D483" s="242"/>
      <c r="E483" s="242"/>
      <c r="F483" s="450"/>
      <c r="G483" s="450"/>
      <c r="H483" s="242"/>
      <c r="I483" s="242"/>
      <c r="J483" s="242"/>
      <c r="K483" s="242"/>
      <c r="L483" s="242"/>
      <c r="M483" s="242"/>
      <c r="N483" s="242"/>
      <c r="O483" s="242"/>
      <c r="P483" s="242"/>
      <c r="Q483" s="242"/>
      <c r="R483" s="242"/>
      <c r="S483" s="242"/>
      <c r="T483" s="242"/>
      <c r="U483" s="242"/>
      <c r="V483" s="242"/>
      <c r="W483" s="254"/>
      <c r="X483" s="254"/>
      <c r="Y483" s="254"/>
      <c r="Z483" s="254"/>
      <c r="AA483" s="254"/>
      <c r="AB483" s="254"/>
    </row>
    <row r="484">
      <c r="A484" s="941"/>
      <c r="B484" s="242"/>
      <c r="C484" s="242"/>
      <c r="D484" s="242"/>
      <c r="E484" s="242"/>
      <c r="F484" s="450"/>
      <c r="G484" s="450"/>
      <c r="H484" s="242"/>
      <c r="I484" s="242"/>
      <c r="J484" s="242"/>
      <c r="K484" s="242"/>
      <c r="L484" s="242"/>
      <c r="M484" s="242"/>
      <c r="N484" s="242"/>
      <c r="O484" s="242"/>
      <c r="P484" s="242"/>
      <c r="Q484" s="242"/>
      <c r="R484" s="242"/>
      <c r="S484" s="242"/>
      <c r="T484" s="242"/>
      <c r="U484" s="242"/>
      <c r="V484" s="242"/>
      <c r="W484" s="254"/>
      <c r="X484" s="254"/>
      <c r="Y484" s="254"/>
      <c r="Z484" s="254"/>
      <c r="AA484" s="254"/>
      <c r="AB484" s="254"/>
    </row>
    <row r="485">
      <c r="A485" s="941"/>
      <c r="B485" s="242"/>
      <c r="C485" s="242"/>
      <c r="D485" s="242"/>
      <c r="E485" s="242"/>
      <c r="F485" s="450"/>
      <c r="G485" s="450"/>
      <c r="H485" s="242"/>
      <c r="I485" s="242"/>
      <c r="J485" s="242"/>
      <c r="K485" s="242"/>
      <c r="L485" s="242"/>
      <c r="M485" s="242"/>
      <c r="N485" s="242"/>
      <c r="O485" s="242"/>
      <c r="P485" s="242"/>
      <c r="Q485" s="242"/>
      <c r="R485" s="242"/>
      <c r="S485" s="242"/>
      <c r="T485" s="242"/>
      <c r="U485" s="242"/>
      <c r="V485" s="242"/>
      <c r="W485" s="254"/>
      <c r="X485" s="254"/>
      <c r="Y485" s="254"/>
      <c r="Z485" s="254"/>
      <c r="AA485" s="254"/>
      <c r="AB485" s="254"/>
    </row>
    <row r="486">
      <c r="A486" s="941"/>
      <c r="B486" s="242"/>
      <c r="C486" s="242"/>
      <c r="D486" s="242"/>
      <c r="E486" s="242"/>
      <c r="F486" s="450"/>
      <c r="G486" s="450"/>
      <c r="H486" s="242"/>
      <c r="I486" s="242"/>
      <c r="J486" s="242"/>
      <c r="K486" s="242"/>
      <c r="L486" s="242"/>
      <c r="M486" s="242"/>
      <c r="N486" s="242"/>
      <c r="O486" s="242"/>
      <c r="P486" s="242"/>
      <c r="Q486" s="242"/>
      <c r="R486" s="242"/>
      <c r="S486" s="242"/>
      <c r="T486" s="242"/>
      <c r="U486" s="242"/>
      <c r="V486" s="242"/>
      <c r="W486" s="254"/>
      <c r="X486" s="254"/>
      <c r="Y486" s="254"/>
      <c r="Z486" s="254"/>
      <c r="AA486" s="254"/>
      <c r="AB486" s="254"/>
    </row>
    <row r="487">
      <c r="A487" s="941"/>
      <c r="B487" s="242"/>
      <c r="C487" s="242"/>
      <c r="D487" s="242"/>
      <c r="E487" s="242"/>
      <c r="F487" s="450"/>
      <c r="G487" s="450"/>
      <c r="H487" s="242"/>
      <c r="I487" s="242"/>
      <c r="J487" s="242"/>
      <c r="K487" s="242"/>
      <c r="L487" s="242"/>
      <c r="M487" s="242"/>
      <c r="N487" s="242"/>
      <c r="O487" s="242"/>
      <c r="P487" s="242"/>
      <c r="Q487" s="242"/>
      <c r="R487" s="242"/>
      <c r="S487" s="242"/>
      <c r="T487" s="242"/>
      <c r="U487" s="242"/>
      <c r="V487" s="242"/>
      <c r="W487" s="254"/>
      <c r="X487" s="254"/>
      <c r="Y487" s="254"/>
      <c r="Z487" s="254"/>
      <c r="AA487" s="254"/>
      <c r="AB487" s="254"/>
    </row>
    <row r="488">
      <c r="A488" s="941"/>
      <c r="B488" s="242"/>
      <c r="C488" s="242"/>
      <c r="D488" s="242"/>
      <c r="E488" s="242"/>
      <c r="F488" s="450"/>
      <c r="G488" s="450"/>
      <c r="H488" s="242"/>
      <c r="I488" s="242"/>
      <c r="J488" s="242"/>
      <c r="K488" s="242"/>
      <c r="L488" s="242"/>
      <c r="M488" s="242"/>
      <c r="N488" s="242"/>
      <c r="O488" s="242"/>
      <c r="P488" s="242"/>
      <c r="Q488" s="242"/>
      <c r="R488" s="242"/>
      <c r="S488" s="242"/>
      <c r="T488" s="242"/>
      <c r="U488" s="242"/>
      <c r="V488" s="242"/>
      <c r="W488" s="254"/>
      <c r="X488" s="254"/>
      <c r="Y488" s="254"/>
      <c r="Z488" s="254"/>
      <c r="AA488" s="254"/>
      <c r="AB488" s="254"/>
    </row>
    <row r="489">
      <c r="A489" s="941"/>
      <c r="B489" s="242"/>
      <c r="C489" s="242"/>
      <c r="D489" s="242"/>
      <c r="E489" s="242"/>
      <c r="F489" s="450"/>
      <c r="G489" s="450"/>
      <c r="H489" s="242"/>
      <c r="I489" s="242"/>
      <c r="J489" s="242"/>
      <c r="K489" s="242"/>
      <c r="L489" s="242"/>
      <c r="M489" s="242"/>
      <c r="N489" s="242"/>
      <c r="O489" s="242"/>
      <c r="P489" s="242"/>
      <c r="Q489" s="242"/>
      <c r="R489" s="242"/>
      <c r="S489" s="242"/>
      <c r="T489" s="242"/>
      <c r="U489" s="242"/>
      <c r="V489" s="242"/>
      <c r="W489" s="254"/>
      <c r="X489" s="254"/>
      <c r="Y489" s="254"/>
      <c r="Z489" s="254"/>
      <c r="AA489" s="254"/>
      <c r="AB489" s="254"/>
    </row>
    <row r="490">
      <c r="A490" s="941"/>
      <c r="B490" s="242"/>
      <c r="C490" s="242"/>
      <c r="D490" s="242"/>
      <c r="E490" s="242"/>
      <c r="F490" s="450"/>
      <c r="G490" s="450"/>
      <c r="H490" s="242"/>
      <c r="I490" s="242"/>
      <c r="J490" s="242"/>
      <c r="K490" s="242"/>
      <c r="L490" s="242"/>
      <c r="M490" s="242"/>
      <c r="N490" s="242"/>
      <c r="O490" s="242"/>
      <c r="P490" s="242"/>
      <c r="Q490" s="242"/>
      <c r="R490" s="242"/>
      <c r="S490" s="242"/>
      <c r="T490" s="242"/>
      <c r="U490" s="242"/>
      <c r="V490" s="242"/>
      <c r="W490" s="254"/>
      <c r="X490" s="254"/>
      <c r="Y490" s="254"/>
      <c r="Z490" s="254"/>
      <c r="AA490" s="254"/>
      <c r="AB490" s="254"/>
    </row>
    <row r="491">
      <c r="A491" s="941"/>
      <c r="B491" s="242"/>
      <c r="C491" s="242"/>
      <c r="D491" s="242"/>
      <c r="E491" s="242"/>
      <c r="F491" s="450"/>
      <c r="G491" s="450"/>
      <c r="H491" s="242"/>
      <c r="I491" s="242"/>
      <c r="J491" s="242"/>
      <c r="K491" s="242"/>
      <c r="L491" s="242"/>
      <c r="M491" s="242"/>
      <c r="N491" s="242"/>
      <c r="O491" s="242"/>
      <c r="P491" s="242"/>
      <c r="Q491" s="242"/>
      <c r="R491" s="242"/>
      <c r="S491" s="242"/>
      <c r="T491" s="242"/>
      <c r="U491" s="242"/>
      <c r="V491" s="242"/>
      <c r="W491" s="254"/>
      <c r="X491" s="254"/>
      <c r="Y491" s="254"/>
      <c r="Z491" s="254"/>
      <c r="AA491" s="254"/>
      <c r="AB491" s="254"/>
    </row>
    <row r="492">
      <c r="A492" s="941"/>
      <c r="B492" s="242"/>
      <c r="C492" s="242"/>
      <c r="D492" s="242"/>
      <c r="E492" s="242"/>
      <c r="F492" s="450"/>
      <c r="G492" s="450"/>
      <c r="H492" s="242"/>
      <c r="I492" s="242"/>
      <c r="J492" s="242"/>
      <c r="K492" s="242"/>
      <c r="L492" s="242"/>
      <c r="M492" s="242"/>
      <c r="N492" s="242"/>
      <c r="O492" s="242"/>
      <c r="P492" s="242"/>
      <c r="Q492" s="242"/>
      <c r="R492" s="242"/>
      <c r="S492" s="242"/>
      <c r="T492" s="242"/>
      <c r="U492" s="242"/>
      <c r="V492" s="242"/>
      <c r="W492" s="254"/>
      <c r="X492" s="254"/>
      <c r="Y492" s="254"/>
      <c r="Z492" s="254"/>
      <c r="AA492" s="254"/>
      <c r="AB492" s="254"/>
    </row>
    <row r="493">
      <c r="A493" s="941"/>
      <c r="B493" s="242"/>
      <c r="C493" s="242"/>
      <c r="D493" s="242"/>
      <c r="E493" s="242"/>
      <c r="F493" s="450"/>
      <c r="G493" s="450"/>
      <c r="H493" s="242"/>
      <c r="I493" s="242"/>
      <c r="J493" s="242"/>
      <c r="K493" s="242"/>
      <c r="L493" s="242"/>
      <c r="M493" s="242"/>
      <c r="N493" s="242"/>
      <c r="O493" s="242"/>
      <c r="P493" s="242"/>
      <c r="Q493" s="242"/>
      <c r="R493" s="242"/>
      <c r="S493" s="242"/>
      <c r="T493" s="242"/>
      <c r="U493" s="242"/>
      <c r="V493" s="242"/>
      <c r="W493" s="254"/>
      <c r="X493" s="254"/>
      <c r="Y493" s="254"/>
      <c r="Z493" s="254"/>
      <c r="AA493" s="254"/>
      <c r="AB493" s="254"/>
    </row>
    <row r="494">
      <c r="A494" s="941"/>
      <c r="B494" s="242"/>
      <c r="C494" s="242"/>
      <c r="D494" s="242"/>
      <c r="E494" s="242"/>
      <c r="F494" s="450"/>
      <c r="G494" s="450"/>
      <c r="H494" s="242"/>
      <c r="I494" s="242"/>
      <c r="J494" s="242"/>
      <c r="K494" s="242"/>
      <c r="L494" s="242"/>
      <c r="M494" s="242"/>
      <c r="N494" s="242"/>
      <c r="O494" s="242"/>
      <c r="P494" s="242"/>
      <c r="Q494" s="242"/>
      <c r="R494" s="242"/>
      <c r="S494" s="242"/>
      <c r="T494" s="242"/>
      <c r="U494" s="242"/>
      <c r="V494" s="242"/>
      <c r="W494" s="254"/>
      <c r="X494" s="254"/>
      <c r="Y494" s="254"/>
      <c r="Z494" s="254"/>
      <c r="AA494" s="254"/>
      <c r="AB494" s="254"/>
    </row>
    <row r="495">
      <c r="A495" s="941"/>
      <c r="B495" s="242"/>
      <c r="C495" s="242"/>
      <c r="D495" s="242"/>
      <c r="E495" s="242"/>
      <c r="F495" s="450"/>
      <c r="G495" s="450"/>
      <c r="H495" s="242"/>
      <c r="I495" s="242"/>
      <c r="J495" s="242"/>
      <c r="K495" s="242"/>
      <c r="L495" s="242"/>
      <c r="M495" s="242"/>
      <c r="N495" s="242"/>
      <c r="O495" s="242"/>
      <c r="P495" s="242"/>
      <c r="Q495" s="242"/>
      <c r="R495" s="242"/>
      <c r="S495" s="242"/>
      <c r="T495" s="242"/>
      <c r="U495" s="242"/>
      <c r="V495" s="242"/>
      <c r="W495" s="254"/>
      <c r="X495" s="254"/>
      <c r="Y495" s="254"/>
      <c r="Z495" s="254"/>
      <c r="AA495" s="254"/>
      <c r="AB495" s="254"/>
    </row>
    <row r="496">
      <c r="A496" s="941"/>
      <c r="B496" s="242"/>
      <c r="C496" s="242"/>
      <c r="D496" s="242"/>
      <c r="E496" s="242"/>
      <c r="F496" s="450"/>
      <c r="G496" s="450"/>
      <c r="H496" s="242"/>
      <c r="I496" s="242"/>
      <c r="J496" s="242"/>
      <c r="K496" s="242"/>
      <c r="L496" s="242"/>
      <c r="M496" s="242"/>
      <c r="N496" s="242"/>
      <c r="O496" s="242"/>
      <c r="P496" s="242"/>
      <c r="Q496" s="242"/>
      <c r="R496" s="242"/>
      <c r="S496" s="242"/>
      <c r="T496" s="242"/>
      <c r="U496" s="242"/>
      <c r="V496" s="242"/>
      <c r="W496" s="254"/>
      <c r="X496" s="254"/>
      <c r="Y496" s="254"/>
      <c r="Z496" s="254"/>
      <c r="AA496" s="254"/>
      <c r="AB496" s="254"/>
    </row>
    <row r="497">
      <c r="A497" s="941"/>
      <c r="B497" s="242"/>
      <c r="C497" s="242"/>
      <c r="D497" s="242"/>
      <c r="E497" s="242"/>
      <c r="F497" s="450"/>
      <c r="G497" s="450"/>
      <c r="H497" s="242"/>
      <c r="I497" s="242"/>
      <c r="J497" s="242"/>
      <c r="K497" s="242"/>
      <c r="L497" s="242"/>
      <c r="M497" s="242"/>
      <c r="N497" s="242"/>
      <c r="O497" s="242"/>
      <c r="P497" s="242"/>
      <c r="Q497" s="242"/>
      <c r="R497" s="242"/>
      <c r="S497" s="242"/>
      <c r="T497" s="242"/>
      <c r="U497" s="242"/>
      <c r="V497" s="242"/>
      <c r="W497" s="254"/>
      <c r="X497" s="254"/>
      <c r="Y497" s="254"/>
      <c r="Z497" s="254"/>
      <c r="AA497" s="254"/>
      <c r="AB497" s="254"/>
    </row>
    <row r="498">
      <c r="A498" s="941"/>
      <c r="B498" s="242"/>
      <c r="C498" s="242"/>
      <c r="D498" s="242"/>
      <c r="E498" s="242"/>
      <c r="F498" s="450"/>
      <c r="G498" s="450"/>
      <c r="H498" s="242"/>
      <c r="I498" s="242"/>
      <c r="J498" s="242"/>
      <c r="K498" s="242"/>
      <c r="L498" s="242"/>
      <c r="M498" s="242"/>
      <c r="N498" s="242"/>
      <c r="O498" s="242"/>
      <c r="P498" s="242"/>
      <c r="Q498" s="242"/>
      <c r="R498" s="242"/>
      <c r="S498" s="242"/>
      <c r="T498" s="242"/>
      <c r="U498" s="242"/>
      <c r="V498" s="242"/>
      <c r="W498" s="254"/>
      <c r="X498" s="254"/>
      <c r="Y498" s="254"/>
      <c r="Z498" s="254"/>
      <c r="AA498" s="254"/>
      <c r="AB498" s="254"/>
    </row>
    <row r="499">
      <c r="A499" s="941"/>
      <c r="B499" s="242"/>
      <c r="C499" s="242"/>
      <c r="D499" s="242"/>
      <c r="E499" s="242"/>
      <c r="F499" s="450"/>
      <c r="G499" s="450"/>
      <c r="H499" s="242"/>
      <c r="I499" s="242"/>
      <c r="J499" s="242"/>
      <c r="K499" s="242"/>
      <c r="L499" s="242"/>
      <c r="M499" s="242"/>
      <c r="N499" s="242"/>
      <c r="O499" s="242"/>
      <c r="P499" s="242"/>
      <c r="Q499" s="242"/>
      <c r="R499" s="242"/>
      <c r="S499" s="242"/>
      <c r="T499" s="242"/>
      <c r="U499" s="242"/>
      <c r="V499" s="242"/>
      <c r="W499" s="254"/>
      <c r="X499" s="254"/>
      <c r="Y499" s="254"/>
      <c r="Z499" s="254"/>
      <c r="AA499" s="254"/>
      <c r="AB499" s="254"/>
    </row>
    <row r="500">
      <c r="A500" s="941"/>
      <c r="B500" s="242"/>
      <c r="C500" s="242"/>
      <c r="D500" s="242"/>
      <c r="E500" s="242"/>
      <c r="F500" s="450"/>
      <c r="G500" s="450"/>
      <c r="H500" s="242"/>
      <c r="I500" s="242"/>
      <c r="J500" s="242"/>
      <c r="K500" s="242"/>
      <c r="L500" s="242"/>
      <c r="M500" s="242"/>
      <c r="N500" s="242"/>
      <c r="O500" s="242"/>
      <c r="P500" s="242"/>
      <c r="Q500" s="242"/>
      <c r="R500" s="242"/>
      <c r="S500" s="242"/>
      <c r="T500" s="242"/>
      <c r="U500" s="242"/>
      <c r="V500" s="242"/>
      <c r="W500" s="254"/>
      <c r="X500" s="254"/>
      <c r="Y500" s="254"/>
      <c r="Z500" s="254"/>
      <c r="AA500" s="254"/>
      <c r="AB500" s="254"/>
    </row>
    <row r="501">
      <c r="A501" s="941"/>
      <c r="B501" s="242"/>
      <c r="C501" s="242"/>
      <c r="D501" s="242"/>
      <c r="E501" s="242"/>
      <c r="F501" s="450"/>
      <c r="G501" s="450"/>
      <c r="H501" s="242"/>
      <c r="I501" s="242"/>
      <c r="J501" s="242"/>
      <c r="K501" s="242"/>
      <c r="L501" s="242"/>
      <c r="M501" s="242"/>
      <c r="N501" s="242"/>
      <c r="O501" s="242"/>
      <c r="P501" s="242"/>
      <c r="Q501" s="242"/>
      <c r="R501" s="242"/>
      <c r="S501" s="242"/>
      <c r="T501" s="242"/>
      <c r="U501" s="242"/>
      <c r="V501" s="242"/>
      <c r="W501" s="254"/>
      <c r="X501" s="254"/>
      <c r="Y501" s="254"/>
      <c r="Z501" s="254"/>
      <c r="AA501" s="254"/>
      <c r="AB501" s="254"/>
    </row>
    <row r="502">
      <c r="A502" s="941"/>
      <c r="B502" s="242"/>
      <c r="C502" s="242"/>
      <c r="D502" s="242"/>
      <c r="E502" s="242"/>
      <c r="F502" s="450"/>
      <c r="G502" s="450"/>
      <c r="H502" s="242"/>
      <c r="I502" s="242"/>
      <c r="J502" s="242"/>
      <c r="K502" s="242"/>
      <c r="L502" s="242"/>
      <c r="M502" s="242"/>
      <c r="N502" s="242"/>
      <c r="O502" s="242"/>
      <c r="P502" s="242"/>
      <c r="Q502" s="242"/>
      <c r="R502" s="242"/>
      <c r="S502" s="242"/>
      <c r="T502" s="242"/>
      <c r="U502" s="242"/>
      <c r="V502" s="242"/>
      <c r="W502" s="254"/>
      <c r="X502" s="254"/>
      <c r="Y502" s="254"/>
      <c r="Z502" s="254"/>
      <c r="AA502" s="254"/>
      <c r="AB502" s="254"/>
    </row>
    <row r="503">
      <c r="A503" s="941"/>
      <c r="B503" s="242"/>
      <c r="C503" s="242"/>
      <c r="D503" s="242"/>
      <c r="E503" s="242"/>
      <c r="F503" s="450"/>
      <c r="G503" s="450"/>
      <c r="H503" s="242"/>
      <c r="I503" s="242"/>
      <c r="J503" s="242"/>
      <c r="K503" s="242"/>
      <c r="L503" s="242"/>
      <c r="M503" s="242"/>
      <c r="N503" s="242"/>
      <c r="O503" s="242"/>
      <c r="P503" s="242"/>
      <c r="Q503" s="242"/>
      <c r="R503" s="242"/>
      <c r="S503" s="242"/>
      <c r="T503" s="242"/>
      <c r="U503" s="242"/>
      <c r="V503" s="242"/>
      <c r="W503" s="254"/>
      <c r="X503" s="254"/>
      <c r="Y503" s="254"/>
      <c r="Z503" s="254"/>
      <c r="AA503" s="254"/>
      <c r="AB503" s="254"/>
    </row>
    <row r="504">
      <c r="A504" s="941"/>
      <c r="B504" s="242"/>
      <c r="C504" s="242"/>
      <c r="D504" s="242"/>
      <c r="E504" s="242"/>
      <c r="F504" s="450"/>
      <c r="G504" s="450"/>
      <c r="H504" s="242"/>
      <c r="I504" s="242"/>
      <c r="J504" s="242"/>
      <c r="K504" s="242"/>
      <c r="L504" s="242"/>
      <c r="M504" s="242"/>
      <c r="N504" s="242"/>
      <c r="O504" s="242"/>
      <c r="P504" s="242"/>
      <c r="Q504" s="242"/>
      <c r="R504" s="242"/>
      <c r="S504" s="242"/>
      <c r="T504" s="242"/>
      <c r="U504" s="242"/>
      <c r="V504" s="242"/>
      <c r="W504" s="254"/>
      <c r="X504" s="254"/>
      <c r="Y504" s="254"/>
      <c r="Z504" s="254"/>
      <c r="AA504" s="254"/>
      <c r="AB504" s="254"/>
    </row>
    <row r="505">
      <c r="A505" s="941"/>
      <c r="B505" s="242"/>
      <c r="C505" s="242"/>
      <c r="D505" s="242"/>
      <c r="E505" s="242"/>
      <c r="F505" s="450"/>
      <c r="G505" s="450"/>
      <c r="H505" s="242"/>
      <c r="I505" s="242"/>
      <c r="J505" s="242"/>
      <c r="K505" s="242"/>
      <c r="L505" s="242"/>
      <c r="M505" s="242"/>
      <c r="N505" s="242"/>
      <c r="O505" s="242"/>
      <c r="P505" s="242"/>
      <c r="Q505" s="242"/>
      <c r="R505" s="242"/>
      <c r="S505" s="242"/>
      <c r="T505" s="242"/>
      <c r="U505" s="242"/>
      <c r="V505" s="242"/>
      <c r="W505" s="254"/>
      <c r="X505" s="254"/>
      <c r="Y505" s="254"/>
      <c r="Z505" s="254"/>
      <c r="AA505" s="254"/>
      <c r="AB505" s="254"/>
    </row>
    <row r="506">
      <c r="A506" s="941"/>
      <c r="B506" s="242"/>
      <c r="C506" s="242"/>
      <c r="D506" s="242"/>
      <c r="E506" s="242"/>
      <c r="F506" s="450"/>
      <c r="G506" s="450"/>
      <c r="H506" s="242"/>
      <c r="I506" s="242"/>
      <c r="J506" s="242"/>
      <c r="K506" s="242"/>
      <c r="L506" s="242"/>
      <c r="M506" s="242"/>
      <c r="N506" s="242"/>
      <c r="O506" s="242"/>
      <c r="P506" s="242"/>
      <c r="Q506" s="242"/>
      <c r="R506" s="242"/>
      <c r="S506" s="242"/>
      <c r="T506" s="242"/>
      <c r="U506" s="242"/>
      <c r="V506" s="242"/>
      <c r="W506" s="254"/>
      <c r="X506" s="254"/>
      <c r="Y506" s="254"/>
      <c r="Z506" s="254"/>
      <c r="AA506" s="254"/>
      <c r="AB506" s="254"/>
    </row>
    <row r="507">
      <c r="A507" s="941"/>
      <c r="B507" s="242"/>
      <c r="C507" s="242"/>
      <c r="D507" s="242"/>
      <c r="E507" s="242"/>
      <c r="F507" s="450"/>
      <c r="G507" s="450"/>
      <c r="H507" s="242"/>
      <c r="I507" s="242"/>
      <c r="J507" s="242"/>
      <c r="K507" s="242"/>
      <c r="L507" s="242"/>
      <c r="M507" s="242"/>
      <c r="N507" s="242"/>
      <c r="O507" s="242"/>
      <c r="P507" s="242"/>
      <c r="Q507" s="242"/>
      <c r="R507" s="242"/>
      <c r="S507" s="242"/>
      <c r="T507" s="242"/>
      <c r="U507" s="242"/>
      <c r="V507" s="242"/>
      <c r="W507" s="254"/>
      <c r="X507" s="254"/>
      <c r="Y507" s="254"/>
      <c r="Z507" s="254"/>
      <c r="AA507" s="254"/>
      <c r="AB507" s="254"/>
    </row>
    <row r="508">
      <c r="A508" s="941"/>
      <c r="B508" s="242"/>
      <c r="C508" s="242"/>
      <c r="D508" s="242"/>
      <c r="E508" s="242"/>
      <c r="F508" s="450"/>
      <c r="G508" s="450"/>
      <c r="H508" s="242"/>
      <c r="I508" s="242"/>
      <c r="J508" s="242"/>
      <c r="K508" s="242"/>
      <c r="L508" s="242"/>
      <c r="M508" s="242"/>
      <c r="N508" s="242"/>
      <c r="O508" s="242"/>
      <c r="P508" s="242"/>
      <c r="Q508" s="242"/>
      <c r="R508" s="242"/>
      <c r="S508" s="242"/>
      <c r="T508" s="242"/>
      <c r="U508" s="242"/>
      <c r="V508" s="242"/>
      <c r="W508" s="254"/>
      <c r="X508" s="254"/>
      <c r="Y508" s="254"/>
      <c r="Z508" s="254"/>
      <c r="AA508" s="254"/>
      <c r="AB508" s="254"/>
    </row>
    <row r="509">
      <c r="A509" s="941"/>
      <c r="B509" s="242"/>
      <c r="C509" s="242"/>
      <c r="D509" s="242"/>
      <c r="E509" s="242"/>
      <c r="F509" s="450"/>
      <c r="G509" s="450"/>
      <c r="H509" s="242"/>
      <c r="I509" s="242"/>
      <c r="J509" s="242"/>
      <c r="K509" s="242"/>
      <c r="L509" s="242"/>
      <c r="M509" s="242"/>
      <c r="N509" s="242"/>
      <c r="O509" s="242"/>
      <c r="P509" s="242"/>
      <c r="Q509" s="242"/>
      <c r="R509" s="242"/>
      <c r="S509" s="242"/>
      <c r="T509" s="242"/>
      <c r="U509" s="242"/>
      <c r="V509" s="242"/>
      <c r="W509" s="254"/>
      <c r="X509" s="254"/>
      <c r="Y509" s="254"/>
      <c r="Z509" s="254"/>
      <c r="AA509" s="254"/>
      <c r="AB509" s="254"/>
    </row>
    <row r="510">
      <c r="A510" s="941"/>
      <c r="B510" s="242"/>
      <c r="C510" s="242"/>
      <c r="D510" s="242"/>
      <c r="E510" s="242"/>
      <c r="F510" s="450"/>
      <c r="G510" s="450"/>
      <c r="H510" s="242"/>
      <c r="I510" s="242"/>
      <c r="J510" s="242"/>
      <c r="K510" s="242"/>
      <c r="L510" s="242"/>
      <c r="M510" s="242"/>
      <c r="N510" s="242"/>
      <c r="O510" s="242"/>
      <c r="P510" s="242"/>
      <c r="Q510" s="242"/>
      <c r="R510" s="242"/>
      <c r="S510" s="242"/>
      <c r="T510" s="242"/>
      <c r="U510" s="242"/>
      <c r="V510" s="242"/>
      <c r="W510" s="254"/>
      <c r="X510" s="254"/>
      <c r="Y510" s="254"/>
      <c r="Z510" s="254"/>
      <c r="AA510" s="254"/>
      <c r="AB510" s="254"/>
    </row>
    <row r="511">
      <c r="A511" s="941"/>
      <c r="B511" s="242"/>
      <c r="C511" s="242"/>
      <c r="D511" s="242"/>
      <c r="E511" s="242"/>
      <c r="F511" s="450"/>
      <c r="G511" s="450"/>
      <c r="H511" s="242"/>
      <c r="I511" s="242"/>
      <c r="J511" s="242"/>
      <c r="K511" s="242"/>
      <c r="L511" s="242"/>
      <c r="M511" s="242"/>
      <c r="N511" s="242"/>
      <c r="O511" s="242"/>
      <c r="P511" s="242"/>
      <c r="Q511" s="242"/>
      <c r="R511" s="242"/>
      <c r="S511" s="242"/>
      <c r="T511" s="242"/>
      <c r="U511" s="242"/>
      <c r="V511" s="242"/>
      <c r="W511" s="254"/>
      <c r="X511" s="254"/>
      <c r="Y511" s="254"/>
      <c r="Z511" s="254"/>
      <c r="AA511" s="254"/>
      <c r="AB511" s="254"/>
    </row>
    <row r="512">
      <c r="A512" s="941"/>
      <c r="B512" s="242"/>
      <c r="C512" s="242"/>
      <c r="D512" s="242"/>
      <c r="E512" s="242"/>
      <c r="F512" s="450"/>
      <c r="G512" s="450"/>
      <c r="H512" s="242"/>
      <c r="I512" s="242"/>
      <c r="J512" s="242"/>
      <c r="K512" s="242"/>
      <c r="L512" s="242"/>
      <c r="M512" s="242"/>
      <c r="N512" s="242"/>
      <c r="O512" s="242"/>
      <c r="P512" s="242"/>
      <c r="Q512" s="242"/>
      <c r="R512" s="242"/>
      <c r="S512" s="242"/>
      <c r="T512" s="242"/>
      <c r="U512" s="242"/>
      <c r="V512" s="242"/>
      <c r="W512" s="254"/>
      <c r="X512" s="254"/>
      <c r="Y512" s="254"/>
      <c r="Z512" s="254"/>
      <c r="AA512" s="254"/>
      <c r="AB512" s="254"/>
    </row>
    <row r="513">
      <c r="A513" s="941"/>
      <c r="B513" s="242"/>
      <c r="C513" s="242"/>
      <c r="D513" s="242"/>
      <c r="E513" s="242"/>
      <c r="F513" s="450"/>
      <c r="G513" s="450"/>
      <c r="H513" s="242"/>
      <c r="I513" s="242"/>
      <c r="J513" s="242"/>
      <c r="K513" s="242"/>
      <c r="L513" s="242"/>
      <c r="M513" s="242"/>
      <c r="N513" s="242"/>
      <c r="O513" s="242"/>
      <c r="P513" s="242"/>
      <c r="Q513" s="242"/>
      <c r="R513" s="242"/>
      <c r="S513" s="242"/>
      <c r="T513" s="242"/>
      <c r="U513" s="242"/>
      <c r="V513" s="242"/>
      <c r="W513" s="254"/>
      <c r="X513" s="254"/>
      <c r="Y513" s="254"/>
      <c r="Z513" s="254"/>
      <c r="AA513" s="254"/>
      <c r="AB513" s="254"/>
    </row>
    <row r="514">
      <c r="A514" s="941"/>
      <c r="B514" s="242"/>
      <c r="C514" s="242"/>
      <c r="D514" s="242"/>
      <c r="E514" s="242"/>
      <c r="F514" s="450"/>
      <c r="G514" s="450"/>
      <c r="H514" s="242"/>
      <c r="I514" s="242"/>
      <c r="J514" s="242"/>
      <c r="K514" s="242"/>
      <c r="L514" s="242"/>
      <c r="M514" s="242"/>
      <c r="N514" s="242"/>
      <c r="O514" s="242"/>
      <c r="P514" s="242"/>
      <c r="Q514" s="242"/>
      <c r="R514" s="242"/>
      <c r="S514" s="242"/>
      <c r="T514" s="242"/>
      <c r="U514" s="242"/>
      <c r="V514" s="242"/>
      <c r="W514" s="254"/>
      <c r="X514" s="254"/>
      <c r="Y514" s="254"/>
      <c r="Z514" s="254"/>
      <c r="AA514" s="254"/>
      <c r="AB514" s="254"/>
    </row>
    <row r="515">
      <c r="A515" s="941"/>
      <c r="B515" s="242"/>
      <c r="C515" s="242"/>
      <c r="D515" s="242"/>
      <c r="E515" s="242"/>
      <c r="F515" s="450"/>
      <c r="G515" s="450"/>
      <c r="H515" s="242"/>
      <c r="I515" s="242"/>
      <c r="J515" s="242"/>
      <c r="K515" s="242"/>
      <c r="L515" s="242"/>
      <c r="M515" s="242"/>
      <c r="N515" s="242"/>
      <c r="O515" s="242"/>
      <c r="P515" s="242"/>
      <c r="Q515" s="242"/>
      <c r="R515" s="242"/>
      <c r="S515" s="242"/>
      <c r="T515" s="242"/>
      <c r="U515" s="242"/>
      <c r="V515" s="242"/>
      <c r="W515" s="254"/>
      <c r="X515" s="254"/>
      <c r="Y515" s="254"/>
      <c r="Z515" s="254"/>
      <c r="AA515" s="254"/>
      <c r="AB515" s="254"/>
    </row>
    <row r="516">
      <c r="A516" s="941"/>
      <c r="B516" s="242"/>
      <c r="C516" s="242"/>
      <c r="D516" s="242"/>
      <c r="E516" s="242"/>
      <c r="F516" s="450"/>
      <c r="G516" s="450"/>
      <c r="H516" s="242"/>
      <c r="I516" s="242"/>
      <c r="J516" s="242"/>
      <c r="K516" s="242"/>
      <c r="L516" s="242"/>
      <c r="M516" s="242"/>
      <c r="N516" s="242"/>
      <c r="O516" s="242"/>
      <c r="P516" s="242"/>
      <c r="Q516" s="242"/>
      <c r="R516" s="242"/>
      <c r="S516" s="242"/>
      <c r="T516" s="242"/>
      <c r="U516" s="242"/>
      <c r="V516" s="242"/>
      <c r="W516" s="254"/>
      <c r="X516" s="254"/>
      <c r="Y516" s="254"/>
      <c r="Z516" s="254"/>
      <c r="AA516" s="254"/>
      <c r="AB516" s="254"/>
    </row>
    <row r="517">
      <c r="A517" s="941"/>
      <c r="B517" s="242"/>
      <c r="C517" s="242"/>
      <c r="D517" s="242"/>
      <c r="E517" s="242"/>
      <c r="F517" s="450"/>
      <c r="G517" s="450"/>
      <c r="H517" s="242"/>
      <c r="I517" s="242"/>
      <c r="J517" s="242"/>
      <c r="K517" s="242"/>
      <c r="L517" s="242"/>
      <c r="M517" s="242"/>
      <c r="N517" s="242"/>
      <c r="O517" s="242"/>
      <c r="P517" s="242"/>
      <c r="Q517" s="242"/>
      <c r="R517" s="242"/>
      <c r="S517" s="242"/>
      <c r="T517" s="242"/>
      <c r="U517" s="242"/>
      <c r="V517" s="242"/>
      <c r="W517" s="254"/>
      <c r="X517" s="254"/>
      <c r="Y517" s="254"/>
      <c r="Z517" s="254"/>
      <c r="AA517" s="254"/>
      <c r="AB517" s="254"/>
    </row>
    <row r="518">
      <c r="A518" s="941"/>
      <c r="B518" s="242"/>
      <c r="C518" s="242"/>
      <c r="D518" s="242"/>
      <c r="E518" s="242"/>
      <c r="F518" s="450"/>
      <c r="G518" s="450"/>
      <c r="H518" s="242"/>
      <c r="I518" s="242"/>
      <c r="J518" s="242"/>
      <c r="K518" s="242"/>
      <c r="L518" s="242"/>
      <c r="M518" s="242"/>
      <c r="N518" s="242"/>
      <c r="O518" s="242"/>
      <c r="P518" s="242"/>
      <c r="Q518" s="242"/>
      <c r="R518" s="242"/>
      <c r="S518" s="242"/>
      <c r="T518" s="242"/>
      <c r="U518" s="242"/>
      <c r="V518" s="242"/>
      <c r="W518" s="254"/>
      <c r="X518" s="254"/>
      <c r="Y518" s="254"/>
      <c r="Z518" s="254"/>
      <c r="AA518" s="254"/>
      <c r="AB518" s="254"/>
    </row>
    <row r="519">
      <c r="A519" s="941"/>
      <c r="B519" s="242"/>
      <c r="C519" s="242"/>
      <c r="D519" s="242"/>
      <c r="E519" s="242"/>
      <c r="F519" s="450"/>
      <c r="G519" s="450"/>
      <c r="H519" s="242"/>
      <c r="I519" s="242"/>
      <c r="J519" s="242"/>
      <c r="K519" s="242"/>
      <c r="L519" s="242"/>
      <c r="M519" s="242"/>
      <c r="N519" s="242"/>
      <c r="O519" s="242"/>
      <c r="P519" s="242"/>
      <c r="Q519" s="242"/>
      <c r="R519" s="242"/>
      <c r="S519" s="242"/>
      <c r="T519" s="242"/>
      <c r="U519" s="242"/>
      <c r="V519" s="242"/>
      <c r="W519" s="254"/>
      <c r="X519" s="254"/>
      <c r="Y519" s="254"/>
      <c r="Z519" s="254"/>
      <c r="AA519" s="254"/>
      <c r="AB519" s="254"/>
    </row>
    <row r="520">
      <c r="A520" s="941"/>
      <c r="B520" s="242"/>
      <c r="C520" s="242"/>
      <c r="D520" s="242"/>
      <c r="E520" s="242"/>
      <c r="F520" s="450"/>
      <c r="G520" s="450"/>
      <c r="H520" s="242"/>
      <c r="I520" s="242"/>
      <c r="J520" s="242"/>
      <c r="K520" s="242"/>
      <c r="L520" s="242"/>
      <c r="M520" s="242"/>
      <c r="N520" s="242"/>
      <c r="O520" s="242"/>
      <c r="P520" s="242"/>
      <c r="Q520" s="242"/>
      <c r="R520" s="242"/>
      <c r="S520" s="242"/>
      <c r="T520" s="242"/>
      <c r="U520" s="242"/>
      <c r="V520" s="242"/>
      <c r="W520" s="254"/>
      <c r="X520" s="254"/>
      <c r="Y520" s="254"/>
      <c r="Z520" s="254"/>
      <c r="AA520" s="254"/>
      <c r="AB520" s="254"/>
    </row>
    <row r="521">
      <c r="A521" s="941"/>
      <c r="B521" s="242"/>
      <c r="C521" s="242"/>
      <c r="D521" s="242"/>
      <c r="E521" s="242"/>
      <c r="F521" s="450"/>
      <c r="G521" s="450"/>
      <c r="H521" s="242"/>
      <c r="I521" s="242"/>
      <c r="J521" s="242"/>
      <c r="K521" s="242"/>
      <c r="L521" s="242"/>
      <c r="M521" s="242"/>
      <c r="N521" s="242"/>
      <c r="O521" s="242"/>
      <c r="P521" s="242"/>
      <c r="Q521" s="242"/>
      <c r="R521" s="242"/>
      <c r="S521" s="242"/>
      <c r="T521" s="242"/>
      <c r="U521" s="242"/>
      <c r="V521" s="242"/>
      <c r="W521" s="254"/>
      <c r="X521" s="254"/>
      <c r="Y521" s="254"/>
      <c r="Z521" s="254"/>
      <c r="AA521" s="254"/>
      <c r="AB521" s="254"/>
    </row>
    <row r="522">
      <c r="A522" s="941"/>
      <c r="B522" s="242"/>
      <c r="C522" s="242"/>
      <c r="D522" s="242"/>
      <c r="E522" s="242"/>
      <c r="F522" s="450"/>
      <c r="G522" s="450"/>
      <c r="H522" s="242"/>
      <c r="I522" s="242"/>
      <c r="J522" s="242"/>
      <c r="K522" s="242"/>
      <c r="L522" s="242"/>
      <c r="M522" s="242"/>
      <c r="N522" s="242"/>
      <c r="O522" s="242"/>
      <c r="P522" s="242"/>
      <c r="Q522" s="242"/>
      <c r="R522" s="242"/>
      <c r="S522" s="242"/>
      <c r="T522" s="242"/>
      <c r="U522" s="242"/>
      <c r="V522" s="242"/>
      <c r="W522" s="254"/>
      <c r="X522" s="254"/>
      <c r="Y522" s="254"/>
      <c r="Z522" s="254"/>
      <c r="AA522" s="254"/>
      <c r="AB522" s="254"/>
    </row>
    <row r="523">
      <c r="A523" s="941"/>
      <c r="B523" s="242"/>
      <c r="C523" s="242"/>
      <c r="D523" s="242"/>
      <c r="E523" s="242"/>
      <c r="F523" s="450"/>
      <c r="G523" s="450"/>
      <c r="H523" s="242"/>
      <c r="I523" s="242"/>
      <c r="J523" s="242"/>
      <c r="K523" s="242"/>
      <c r="L523" s="242"/>
      <c r="M523" s="242"/>
      <c r="N523" s="242"/>
      <c r="O523" s="242"/>
      <c r="P523" s="242"/>
      <c r="Q523" s="242"/>
      <c r="R523" s="242"/>
      <c r="S523" s="242"/>
      <c r="T523" s="242"/>
      <c r="U523" s="242"/>
      <c r="V523" s="242"/>
      <c r="W523" s="254"/>
      <c r="X523" s="254"/>
      <c r="Y523" s="254"/>
      <c r="Z523" s="254"/>
      <c r="AA523" s="254"/>
      <c r="AB523" s="254"/>
    </row>
    <row r="524">
      <c r="A524" s="941"/>
      <c r="B524" s="242"/>
      <c r="C524" s="242"/>
      <c r="D524" s="242"/>
      <c r="E524" s="242"/>
      <c r="F524" s="450"/>
      <c r="G524" s="450"/>
      <c r="H524" s="242"/>
      <c r="I524" s="242"/>
      <c r="J524" s="242"/>
      <c r="K524" s="242"/>
      <c r="L524" s="242"/>
      <c r="M524" s="242"/>
      <c r="N524" s="242"/>
      <c r="O524" s="242"/>
      <c r="P524" s="242"/>
      <c r="Q524" s="242"/>
      <c r="R524" s="242"/>
      <c r="S524" s="242"/>
      <c r="T524" s="242"/>
      <c r="U524" s="242"/>
      <c r="V524" s="242"/>
      <c r="W524" s="254"/>
      <c r="X524" s="254"/>
      <c r="Y524" s="254"/>
      <c r="Z524" s="254"/>
      <c r="AA524" s="254"/>
      <c r="AB524" s="254"/>
    </row>
    <row r="525">
      <c r="A525" s="941"/>
      <c r="B525" s="242"/>
      <c r="C525" s="242"/>
      <c r="D525" s="242"/>
      <c r="E525" s="242"/>
      <c r="F525" s="450"/>
      <c r="G525" s="450"/>
      <c r="H525" s="242"/>
      <c r="I525" s="242"/>
      <c r="J525" s="242"/>
      <c r="K525" s="242"/>
      <c r="L525" s="242"/>
      <c r="M525" s="242"/>
      <c r="N525" s="242"/>
      <c r="O525" s="242"/>
      <c r="P525" s="242"/>
      <c r="Q525" s="242"/>
      <c r="R525" s="242"/>
      <c r="S525" s="242"/>
      <c r="T525" s="242"/>
      <c r="U525" s="242"/>
      <c r="V525" s="242"/>
      <c r="W525" s="254"/>
      <c r="X525" s="254"/>
      <c r="Y525" s="254"/>
      <c r="Z525" s="254"/>
      <c r="AA525" s="254"/>
      <c r="AB525" s="254"/>
    </row>
    <row r="526">
      <c r="A526" s="941"/>
      <c r="B526" s="242"/>
      <c r="C526" s="242"/>
      <c r="D526" s="242"/>
      <c r="E526" s="242"/>
      <c r="F526" s="450"/>
      <c r="G526" s="450"/>
      <c r="H526" s="242"/>
      <c r="I526" s="242"/>
      <c r="J526" s="242"/>
      <c r="K526" s="242"/>
      <c r="L526" s="242"/>
      <c r="M526" s="242"/>
      <c r="N526" s="242"/>
      <c r="O526" s="242"/>
      <c r="P526" s="242"/>
      <c r="Q526" s="242"/>
      <c r="R526" s="242"/>
      <c r="S526" s="242"/>
      <c r="T526" s="242"/>
      <c r="U526" s="242"/>
      <c r="V526" s="242"/>
      <c r="W526" s="254"/>
      <c r="X526" s="254"/>
      <c r="Y526" s="254"/>
      <c r="Z526" s="254"/>
      <c r="AA526" s="254"/>
      <c r="AB526" s="254"/>
    </row>
    <row r="527">
      <c r="A527" s="941"/>
      <c r="B527" s="242"/>
      <c r="C527" s="242"/>
      <c r="D527" s="242"/>
      <c r="E527" s="242"/>
      <c r="F527" s="450"/>
      <c r="G527" s="450"/>
      <c r="H527" s="242"/>
      <c r="I527" s="242"/>
      <c r="J527" s="242"/>
      <c r="K527" s="242"/>
      <c r="L527" s="242"/>
      <c r="M527" s="242"/>
      <c r="N527" s="242"/>
      <c r="O527" s="242"/>
      <c r="P527" s="242"/>
      <c r="Q527" s="242"/>
      <c r="R527" s="242"/>
      <c r="S527" s="242"/>
      <c r="T527" s="242"/>
      <c r="U527" s="242"/>
      <c r="V527" s="242"/>
      <c r="W527" s="254"/>
      <c r="X527" s="254"/>
      <c r="Y527" s="254"/>
      <c r="Z527" s="254"/>
      <c r="AA527" s="254"/>
      <c r="AB527" s="254"/>
    </row>
    <row r="528">
      <c r="A528" s="941"/>
      <c r="B528" s="242"/>
      <c r="C528" s="242"/>
      <c r="D528" s="242"/>
      <c r="E528" s="242"/>
      <c r="F528" s="450"/>
      <c r="G528" s="450"/>
      <c r="H528" s="242"/>
      <c r="I528" s="242"/>
      <c r="J528" s="242"/>
      <c r="K528" s="242"/>
      <c r="L528" s="242"/>
      <c r="M528" s="242"/>
      <c r="N528" s="242"/>
      <c r="O528" s="242"/>
      <c r="P528" s="242"/>
      <c r="Q528" s="242"/>
      <c r="R528" s="242"/>
      <c r="S528" s="242"/>
      <c r="T528" s="242"/>
      <c r="U528" s="242"/>
      <c r="V528" s="242"/>
      <c r="W528" s="254"/>
      <c r="X528" s="254"/>
      <c r="Y528" s="254"/>
      <c r="Z528" s="254"/>
      <c r="AA528" s="254"/>
      <c r="AB528" s="254"/>
    </row>
    <row r="529">
      <c r="A529" s="941"/>
      <c r="B529" s="242"/>
      <c r="C529" s="242"/>
      <c r="D529" s="242"/>
      <c r="E529" s="242"/>
      <c r="F529" s="450"/>
      <c r="G529" s="450"/>
      <c r="H529" s="242"/>
      <c r="I529" s="242"/>
      <c r="J529" s="242"/>
      <c r="K529" s="242"/>
      <c r="L529" s="242"/>
      <c r="M529" s="242"/>
      <c r="N529" s="242"/>
      <c r="O529" s="242"/>
      <c r="P529" s="242"/>
      <c r="Q529" s="242"/>
      <c r="R529" s="242"/>
      <c r="S529" s="242"/>
      <c r="T529" s="242"/>
      <c r="U529" s="242"/>
      <c r="V529" s="242"/>
      <c r="W529" s="254"/>
      <c r="X529" s="254"/>
      <c r="Y529" s="254"/>
      <c r="Z529" s="254"/>
      <c r="AA529" s="254"/>
      <c r="AB529" s="254"/>
    </row>
    <row r="530">
      <c r="A530" s="941"/>
      <c r="B530" s="242"/>
      <c r="C530" s="242"/>
      <c r="D530" s="242"/>
      <c r="E530" s="242"/>
      <c r="F530" s="450"/>
      <c r="G530" s="450"/>
      <c r="H530" s="242"/>
      <c r="I530" s="242"/>
      <c r="J530" s="242"/>
      <c r="K530" s="242"/>
      <c r="L530" s="242"/>
      <c r="M530" s="242"/>
      <c r="N530" s="242"/>
      <c r="O530" s="242"/>
      <c r="P530" s="242"/>
      <c r="Q530" s="242"/>
      <c r="R530" s="242"/>
      <c r="S530" s="242"/>
      <c r="T530" s="242"/>
      <c r="U530" s="242"/>
      <c r="V530" s="242"/>
      <c r="W530" s="254"/>
      <c r="X530" s="254"/>
      <c r="Y530" s="254"/>
      <c r="Z530" s="254"/>
      <c r="AA530" s="254"/>
      <c r="AB530" s="254"/>
    </row>
    <row r="531">
      <c r="A531" s="941"/>
      <c r="B531" s="242"/>
      <c r="C531" s="242"/>
      <c r="D531" s="242"/>
      <c r="E531" s="242"/>
      <c r="F531" s="450"/>
      <c r="G531" s="450"/>
      <c r="H531" s="242"/>
      <c r="I531" s="242"/>
      <c r="J531" s="242"/>
      <c r="K531" s="242"/>
      <c r="L531" s="242"/>
      <c r="M531" s="242"/>
      <c r="N531" s="242"/>
      <c r="O531" s="242"/>
      <c r="P531" s="242"/>
      <c r="Q531" s="242"/>
      <c r="R531" s="242"/>
      <c r="S531" s="242"/>
      <c r="T531" s="242"/>
      <c r="U531" s="242"/>
      <c r="V531" s="242"/>
      <c r="W531" s="254"/>
      <c r="X531" s="254"/>
      <c r="Y531" s="254"/>
      <c r="Z531" s="254"/>
      <c r="AA531" s="254"/>
      <c r="AB531" s="254"/>
    </row>
    <row r="532">
      <c r="A532" s="941"/>
      <c r="B532" s="242"/>
      <c r="C532" s="242"/>
      <c r="D532" s="242"/>
      <c r="E532" s="242"/>
      <c r="F532" s="450"/>
      <c r="G532" s="450"/>
      <c r="H532" s="242"/>
      <c r="I532" s="242"/>
      <c r="J532" s="242"/>
      <c r="K532" s="242"/>
      <c r="L532" s="242"/>
      <c r="M532" s="242"/>
      <c r="N532" s="242"/>
      <c r="O532" s="242"/>
      <c r="P532" s="242"/>
      <c r="Q532" s="242"/>
      <c r="R532" s="242"/>
      <c r="S532" s="242"/>
      <c r="T532" s="242"/>
      <c r="U532" s="242"/>
      <c r="V532" s="242"/>
      <c r="W532" s="254"/>
      <c r="X532" s="254"/>
      <c r="Y532" s="254"/>
      <c r="Z532" s="254"/>
      <c r="AA532" s="254"/>
      <c r="AB532" s="254"/>
    </row>
    <row r="533">
      <c r="A533" s="941"/>
      <c r="B533" s="242"/>
      <c r="C533" s="242"/>
      <c r="D533" s="242"/>
      <c r="E533" s="242"/>
      <c r="F533" s="450"/>
      <c r="G533" s="450"/>
      <c r="H533" s="242"/>
      <c r="I533" s="242"/>
      <c r="J533" s="242"/>
      <c r="K533" s="242"/>
      <c r="L533" s="242"/>
      <c r="M533" s="242"/>
      <c r="N533" s="242"/>
      <c r="O533" s="242"/>
      <c r="P533" s="242"/>
      <c r="Q533" s="242"/>
      <c r="R533" s="242"/>
      <c r="S533" s="242"/>
      <c r="T533" s="242"/>
      <c r="U533" s="242"/>
      <c r="V533" s="242"/>
      <c r="W533" s="254"/>
      <c r="X533" s="254"/>
      <c r="Y533" s="254"/>
      <c r="Z533" s="254"/>
      <c r="AA533" s="254"/>
      <c r="AB533" s="254"/>
    </row>
    <row r="534">
      <c r="A534" s="941"/>
      <c r="B534" s="242"/>
      <c r="C534" s="242"/>
      <c r="D534" s="242"/>
      <c r="E534" s="242"/>
      <c r="F534" s="450"/>
      <c r="G534" s="450"/>
      <c r="H534" s="242"/>
      <c r="I534" s="242"/>
      <c r="J534" s="242"/>
      <c r="K534" s="242"/>
      <c r="L534" s="242"/>
      <c r="M534" s="242"/>
      <c r="N534" s="242"/>
      <c r="O534" s="242"/>
      <c r="P534" s="242"/>
      <c r="Q534" s="242"/>
      <c r="R534" s="242"/>
      <c r="S534" s="242"/>
      <c r="T534" s="242"/>
      <c r="U534" s="242"/>
      <c r="V534" s="242"/>
      <c r="W534" s="254"/>
      <c r="X534" s="254"/>
      <c r="Y534" s="254"/>
      <c r="Z534" s="254"/>
      <c r="AA534" s="254"/>
      <c r="AB534" s="254"/>
    </row>
    <row r="535">
      <c r="A535" s="941"/>
      <c r="B535" s="242"/>
      <c r="C535" s="242"/>
      <c r="D535" s="242"/>
      <c r="E535" s="242"/>
      <c r="F535" s="450"/>
      <c r="G535" s="450"/>
      <c r="H535" s="242"/>
      <c r="I535" s="242"/>
      <c r="J535" s="242"/>
      <c r="K535" s="242"/>
      <c r="L535" s="242"/>
      <c r="M535" s="242"/>
      <c r="N535" s="242"/>
      <c r="O535" s="242"/>
      <c r="P535" s="242"/>
      <c r="Q535" s="242"/>
      <c r="R535" s="242"/>
      <c r="S535" s="242"/>
      <c r="T535" s="242"/>
      <c r="U535" s="242"/>
      <c r="V535" s="242"/>
      <c r="W535" s="254"/>
      <c r="X535" s="254"/>
      <c r="Y535" s="254"/>
      <c r="Z535" s="254"/>
      <c r="AA535" s="254"/>
      <c r="AB535" s="254"/>
    </row>
    <row r="536">
      <c r="A536" s="941"/>
      <c r="B536" s="242"/>
      <c r="C536" s="242"/>
      <c r="D536" s="242"/>
      <c r="E536" s="242"/>
      <c r="F536" s="450"/>
      <c r="G536" s="450"/>
      <c r="H536" s="242"/>
      <c r="I536" s="242"/>
      <c r="J536" s="242"/>
      <c r="K536" s="242"/>
      <c r="L536" s="242"/>
      <c r="M536" s="242"/>
      <c r="N536" s="242"/>
      <c r="O536" s="242"/>
      <c r="P536" s="242"/>
      <c r="Q536" s="242"/>
      <c r="R536" s="242"/>
      <c r="S536" s="242"/>
      <c r="T536" s="242"/>
      <c r="U536" s="242"/>
      <c r="V536" s="242"/>
      <c r="W536" s="254"/>
      <c r="X536" s="254"/>
      <c r="Y536" s="254"/>
      <c r="Z536" s="254"/>
      <c r="AA536" s="254"/>
      <c r="AB536" s="254"/>
    </row>
    <row r="537">
      <c r="A537" s="941"/>
      <c r="B537" s="242"/>
      <c r="C537" s="242"/>
      <c r="D537" s="242"/>
      <c r="E537" s="242"/>
      <c r="F537" s="450"/>
      <c r="G537" s="450"/>
      <c r="H537" s="242"/>
      <c r="I537" s="242"/>
      <c r="J537" s="242"/>
      <c r="K537" s="242"/>
      <c r="L537" s="242"/>
      <c r="M537" s="242"/>
      <c r="N537" s="242"/>
      <c r="O537" s="242"/>
      <c r="P537" s="242"/>
      <c r="Q537" s="242"/>
      <c r="R537" s="242"/>
      <c r="S537" s="242"/>
      <c r="T537" s="242"/>
      <c r="U537" s="242"/>
      <c r="V537" s="242"/>
      <c r="W537" s="254"/>
      <c r="X537" s="254"/>
      <c r="Y537" s="254"/>
      <c r="Z537" s="254"/>
      <c r="AA537" s="254"/>
      <c r="AB537" s="254"/>
    </row>
    <row r="538">
      <c r="A538" s="941"/>
      <c r="B538" s="242"/>
      <c r="C538" s="242"/>
      <c r="D538" s="242"/>
      <c r="E538" s="242"/>
      <c r="F538" s="450"/>
      <c r="G538" s="450"/>
      <c r="H538" s="242"/>
      <c r="I538" s="242"/>
      <c r="J538" s="242"/>
      <c r="K538" s="242"/>
      <c r="L538" s="242"/>
      <c r="M538" s="242"/>
      <c r="N538" s="242"/>
      <c r="O538" s="242"/>
      <c r="P538" s="242"/>
      <c r="Q538" s="242"/>
      <c r="R538" s="242"/>
      <c r="S538" s="242"/>
      <c r="T538" s="242"/>
      <c r="U538" s="242"/>
      <c r="V538" s="242"/>
      <c r="W538" s="254"/>
      <c r="X538" s="254"/>
      <c r="Y538" s="254"/>
      <c r="Z538" s="254"/>
      <c r="AA538" s="254"/>
      <c r="AB538" s="254"/>
    </row>
    <row r="539">
      <c r="A539" s="941"/>
      <c r="B539" s="242"/>
      <c r="C539" s="242"/>
      <c r="D539" s="242"/>
      <c r="E539" s="242"/>
      <c r="F539" s="450"/>
      <c r="G539" s="450"/>
      <c r="H539" s="242"/>
      <c r="I539" s="242"/>
      <c r="J539" s="242"/>
      <c r="K539" s="242"/>
      <c r="L539" s="242"/>
      <c r="M539" s="242"/>
      <c r="N539" s="242"/>
      <c r="O539" s="242"/>
      <c r="P539" s="242"/>
      <c r="Q539" s="242"/>
      <c r="R539" s="242"/>
      <c r="S539" s="242"/>
      <c r="T539" s="242"/>
      <c r="U539" s="242"/>
      <c r="V539" s="242"/>
      <c r="W539" s="254"/>
      <c r="X539" s="254"/>
      <c r="Y539" s="254"/>
      <c r="Z539" s="254"/>
      <c r="AA539" s="254"/>
      <c r="AB539" s="254"/>
    </row>
    <row r="540">
      <c r="A540" s="941"/>
      <c r="B540" s="242"/>
      <c r="C540" s="242"/>
      <c r="D540" s="242"/>
      <c r="E540" s="242"/>
      <c r="F540" s="450"/>
      <c r="G540" s="450"/>
      <c r="H540" s="242"/>
      <c r="I540" s="242"/>
      <c r="J540" s="242"/>
      <c r="K540" s="242"/>
      <c r="L540" s="242"/>
      <c r="M540" s="242"/>
      <c r="N540" s="242"/>
      <c r="O540" s="242"/>
      <c r="P540" s="242"/>
      <c r="Q540" s="242"/>
      <c r="R540" s="242"/>
      <c r="S540" s="242"/>
      <c r="T540" s="242"/>
      <c r="U540" s="242"/>
      <c r="V540" s="242"/>
      <c r="W540" s="254"/>
      <c r="X540" s="254"/>
      <c r="Y540" s="254"/>
      <c r="Z540" s="254"/>
      <c r="AA540" s="254"/>
      <c r="AB540" s="254"/>
    </row>
    <row r="541">
      <c r="A541" s="941"/>
      <c r="B541" s="242"/>
      <c r="C541" s="242"/>
      <c r="D541" s="242"/>
      <c r="E541" s="242"/>
      <c r="F541" s="450"/>
      <c r="G541" s="450"/>
      <c r="H541" s="242"/>
      <c r="I541" s="242"/>
      <c r="J541" s="242"/>
      <c r="K541" s="242"/>
      <c r="L541" s="242"/>
      <c r="M541" s="242"/>
      <c r="N541" s="242"/>
      <c r="O541" s="242"/>
      <c r="P541" s="242"/>
      <c r="Q541" s="242"/>
      <c r="R541" s="242"/>
      <c r="S541" s="242"/>
      <c r="T541" s="242"/>
      <c r="U541" s="242"/>
      <c r="V541" s="242"/>
      <c r="W541" s="254"/>
      <c r="X541" s="254"/>
      <c r="Y541" s="254"/>
      <c r="Z541" s="254"/>
      <c r="AA541" s="254"/>
      <c r="AB541" s="254"/>
    </row>
    <row r="542">
      <c r="A542" s="941"/>
      <c r="B542" s="242"/>
      <c r="C542" s="242"/>
      <c r="D542" s="242"/>
      <c r="E542" s="242"/>
      <c r="F542" s="450"/>
      <c r="G542" s="450"/>
      <c r="H542" s="242"/>
      <c r="I542" s="242"/>
      <c r="J542" s="242"/>
      <c r="K542" s="242"/>
      <c r="L542" s="242"/>
      <c r="M542" s="242"/>
      <c r="N542" s="242"/>
      <c r="O542" s="242"/>
      <c r="P542" s="242"/>
      <c r="Q542" s="242"/>
      <c r="R542" s="242"/>
      <c r="S542" s="242"/>
      <c r="T542" s="242"/>
      <c r="U542" s="242"/>
      <c r="V542" s="242"/>
      <c r="W542" s="254"/>
      <c r="X542" s="254"/>
      <c r="Y542" s="254"/>
      <c r="Z542" s="254"/>
      <c r="AA542" s="254"/>
      <c r="AB542" s="254"/>
    </row>
    <row r="543">
      <c r="A543" s="941"/>
      <c r="B543" s="242"/>
      <c r="C543" s="242"/>
      <c r="D543" s="242"/>
      <c r="E543" s="242"/>
      <c r="F543" s="450"/>
      <c r="G543" s="450"/>
      <c r="H543" s="242"/>
      <c r="I543" s="242"/>
      <c r="J543" s="242"/>
      <c r="K543" s="242"/>
      <c r="L543" s="242"/>
      <c r="M543" s="242"/>
      <c r="N543" s="242"/>
      <c r="O543" s="242"/>
      <c r="P543" s="242"/>
      <c r="Q543" s="242"/>
      <c r="R543" s="242"/>
      <c r="S543" s="242"/>
      <c r="T543" s="242"/>
      <c r="U543" s="242"/>
      <c r="V543" s="242"/>
      <c r="W543" s="254"/>
      <c r="X543" s="254"/>
      <c r="Y543" s="254"/>
      <c r="Z543" s="254"/>
      <c r="AA543" s="254"/>
      <c r="AB543" s="254"/>
    </row>
    <row r="544">
      <c r="A544" s="941"/>
      <c r="B544" s="242"/>
      <c r="C544" s="242"/>
      <c r="D544" s="242"/>
      <c r="E544" s="242"/>
      <c r="F544" s="450"/>
      <c r="G544" s="450"/>
      <c r="H544" s="242"/>
      <c r="I544" s="242"/>
      <c r="J544" s="242"/>
      <c r="K544" s="242"/>
      <c r="L544" s="242"/>
      <c r="M544" s="242"/>
      <c r="N544" s="242"/>
      <c r="O544" s="242"/>
      <c r="P544" s="242"/>
      <c r="Q544" s="242"/>
      <c r="R544" s="242"/>
      <c r="S544" s="242"/>
      <c r="T544" s="242"/>
      <c r="U544" s="242"/>
      <c r="V544" s="242"/>
      <c r="W544" s="254"/>
      <c r="X544" s="254"/>
      <c r="Y544" s="254"/>
      <c r="Z544" s="254"/>
      <c r="AA544" s="254"/>
      <c r="AB544" s="254"/>
    </row>
    <row r="545">
      <c r="A545" s="941"/>
      <c r="B545" s="242"/>
      <c r="C545" s="242"/>
      <c r="D545" s="242"/>
      <c r="E545" s="242"/>
      <c r="F545" s="450"/>
      <c r="G545" s="450"/>
      <c r="H545" s="242"/>
      <c r="I545" s="242"/>
      <c r="J545" s="242"/>
      <c r="K545" s="242"/>
      <c r="L545" s="242"/>
      <c r="M545" s="242"/>
      <c r="N545" s="242"/>
      <c r="O545" s="242"/>
      <c r="P545" s="242"/>
      <c r="Q545" s="242"/>
      <c r="R545" s="242"/>
      <c r="S545" s="242"/>
      <c r="T545" s="242"/>
      <c r="U545" s="242"/>
      <c r="V545" s="242"/>
      <c r="W545" s="254"/>
      <c r="X545" s="254"/>
      <c r="Y545" s="254"/>
      <c r="Z545" s="254"/>
      <c r="AA545" s="254"/>
      <c r="AB545" s="254"/>
    </row>
    <row r="546">
      <c r="A546" s="941"/>
      <c r="B546" s="242"/>
      <c r="C546" s="242"/>
      <c r="D546" s="242"/>
      <c r="E546" s="242"/>
      <c r="F546" s="450"/>
      <c r="G546" s="450"/>
      <c r="H546" s="242"/>
      <c r="I546" s="242"/>
      <c r="J546" s="242"/>
      <c r="K546" s="242"/>
      <c r="L546" s="242"/>
      <c r="M546" s="242"/>
      <c r="N546" s="242"/>
      <c r="O546" s="242"/>
      <c r="P546" s="242"/>
      <c r="Q546" s="242"/>
      <c r="R546" s="242"/>
      <c r="S546" s="242"/>
      <c r="T546" s="242"/>
      <c r="U546" s="242"/>
      <c r="V546" s="242"/>
      <c r="W546" s="254"/>
      <c r="X546" s="254"/>
      <c r="Y546" s="254"/>
      <c r="Z546" s="254"/>
      <c r="AA546" s="254"/>
      <c r="AB546" s="254"/>
    </row>
    <row r="547">
      <c r="A547" s="941"/>
      <c r="B547" s="242"/>
      <c r="C547" s="242"/>
      <c r="D547" s="242"/>
      <c r="E547" s="242"/>
      <c r="F547" s="450"/>
      <c r="G547" s="450"/>
      <c r="H547" s="242"/>
      <c r="I547" s="242"/>
      <c r="J547" s="242"/>
      <c r="K547" s="242"/>
      <c r="L547" s="242"/>
      <c r="M547" s="242"/>
      <c r="N547" s="242"/>
      <c r="O547" s="242"/>
      <c r="P547" s="242"/>
      <c r="Q547" s="242"/>
      <c r="R547" s="242"/>
      <c r="S547" s="242"/>
      <c r="T547" s="242"/>
      <c r="U547" s="242"/>
      <c r="V547" s="242"/>
      <c r="W547" s="254"/>
      <c r="X547" s="254"/>
      <c r="Y547" s="254"/>
      <c r="Z547" s="254"/>
      <c r="AA547" s="254"/>
      <c r="AB547" s="254"/>
    </row>
    <row r="548">
      <c r="A548" s="941"/>
      <c r="B548" s="242"/>
      <c r="C548" s="242"/>
      <c r="D548" s="242"/>
      <c r="E548" s="242"/>
      <c r="F548" s="450"/>
      <c r="G548" s="450"/>
      <c r="H548" s="242"/>
      <c r="I548" s="242"/>
      <c r="J548" s="242"/>
      <c r="K548" s="242"/>
      <c r="L548" s="242"/>
      <c r="M548" s="242"/>
      <c r="N548" s="242"/>
      <c r="O548" s="242"/>
      <c r="P548" s="242"/>
      <c r="Q548" s="242"/>
      <c r="R548" s="242"/>
      <c r="S548" s="242"/>
      <c r="T548" s="242"/>
      <c r="U548" s="242"/>
      <c r="V548" s="242"/>
      <c r="W548" s="254"/>
      <c r="X548" s="254"/>
      <c r="Y548" s="254"/>
      <c r="Z548" s="254"/>
      <c r="AA548" s="254"/>
      <c r="AB548" s="254"/>
    </row>
    <row r="549">
      <c r="A549" s="941"/>
      <c r="B549" s="242"/>
      <c r="C549" s="242"/>
      <c r="D549" s="242"/>
      <c r="E549" s="242"/>
      <c r="F549" s="450"/>
      <c r="G549" s="450"/>
      <c r="H549" s="242"/>
      <c r="I549" s="242"/>
      <c r="J549" s="242"/>
      <c r="K549" s="242"/>
      <c r="L549" s="242"/>
      <c r="M549" s="242"/>
      <c r="N549" s="242"/>
      <c r="O549" s="242"/>
      <c r="P549" s="242"/>
      <c r="Q549" s="242"/>
      <c r="R549" s="242"/>
      <c r="S549" s="242"/>
      <c r="T549" s="242"/>
      <c r="U549" s="242"/>
      <c r="V549" s="242"/>
      <c r="W549" s="254"/>
      <c r="X549" s="254"/>
      <c r="Y549" s="254"/>
      <c r="Z549" s="254"/>
      <c r="AA549" s="254"/>
      <c r="AB549" s="254"/>
    </row>
    <row r="550">
      <c r="A550" s="941"/>
      <c r="B550" s="242"/>
      <c r="C550" s="242"/>
      <c r="D550" s="242"/>
      <c r="E550" s="242"/>
      <c r="F550" s="450"/>
      <c r="G550" s="450"/>
      <c r="H550" s="242"/>
      <c r="I550" s="242"/>
      <c r="J550" s="242"/>
      <c r="K550" s="242"/>
      <c r="L550" s="242"/>
      <c r="M550" s="242"/>
      <c r="N550" s="242"/>
      <c r="O550" s="242"/>
      <c r="P550" s="242"/>
      <c r="Q550" s="242"/>
      <c r="R550" s="242"/>
      <c r="S550" s="242"/>
      <c r="T550" s="242"/>
      <c r="U550" s="242"/>
      <c r="V550" s="242"/>
      <c r="W550" s="254"/>
      <c r="X550" s="254"/>
      <c r="Y550" s="254"/>
      <c r="Z550" s="254"/>
      <c r="AA550" s="254"/>
      <c r="AB550" s="254"/>
    </row>
    <row r="551">
      <c r="A551" s="941"/>
      <c r="B551" s="242"/>
      <c r="C551" s="242"/>
      <c r="D551" s="242"/>
      <c r="E551" s="242"/>
      <c r="F551" s="450"/>
      <c r="G551" s="450"/>
      <c r="H551" s="242"/>
      <c r="I551" s="242"/>
      <c r="J551" s="242"/>
      <c r="K551" s="242"/>
      <c r="L551" s="242"/>
      <c r="M551" s="242"/>
      <c r="N551" s="242"/>
      <c r="O551" s="242"/>
      <c r="P551" s="242"/>
      <c r="Q551" s="242"/>
      <c r="R551" s="242"/>
      <c r="S551" s="242"/>
      <c r="T551" s="242"/>
      <c r="U551" s="242"/>
      <c r="V551" s="242"/>
      <c r="W551" s="254"/>
      <c r="X551" s="254"/>
      <c r="Y551" s="254"/>
      <c r="Z551" s="254"/>
      <c r="AA551" s="254"/>
      <c r="AB551" s="254"/>
    </row>
    <row r="552">
      <c r="A552" s="941"/>
      <c r="B552" s="242"/>
      <c r="C552" s="242"/>
      <c r="D552" s="242"/>
      <c r="E552" s="242"/>
      <c r="F552" s="450"/>
      <c r="G552" s="450"/>
      <c r="H552" s="242"/>
      <c r="I552" s="242"/>
      <c r="J552" s="242"/>
      <c r="K552" s="242"/>
      <c r="L552" s="242"/>
      <c r="M552" s="242"/>
      <c r="N552" s="242"/>
      <c r="O552" s="242"/>
      <c r="P552" s="242"/>
      <c r="Q552" s="242"/>
      <c r="R552" s="242"/>
      <c r="S552" s="242"/>
      <c r="T552" s="242"/>
      <c r="U552" s="242"/>
      <c r="V552" s="242"/>
      <c r="W552" s="254"/>
      <c r="X552" s="254"/>
      <c r="Y552" s="254"/>
      <c r="Z552" s="254"/>
      <c r="AA552" s="254"/>
      <c r="AB552" s="254"/>
    </row>
    <row r="553">
      <c r="A553" s="941"/>
      <c r="B553" s="242"/>
      <c r="C553" s="242"/>
      <c r="D553" s="242"/>
      <c r="E553" s="242"/>
      <c r="F553" s="450"/>
      <c r="G553" s="450"/>
      <c r="H553" s="242"/>
      <c r="I553" s="242"/>
      <c r="J553" s="242"/>
      <c r="K553" s="242"/>
      <c r="L553" s="242"/>
      <c r="M553" s="242"/>
      <c r="N553" s="242"/>
      <c r="O553" s="242"/>
      <c r="P553" s="242"/>
      <c r="Q553" s="242"/>
      <c r="R553" s="242"/>
      <c r="S553" s="242"/>
      <c r="T553" s="242"/>
      <c r="U553" s="242"/>
      <c r="V553" s="242"/>
      <c r="W553" s="254"/>
      <c r="X553" s="254"/>
      <c r="Y553" s="254"/>
      <c r="Z553" s="254"/>
      <c r="AA553" s="254"/>
      <c r="AB553" s="254"/>
    </row>
    <row r="554">
      <c r="A554" s="941"/>
      <c r="B554" s="242"/>
      <c r="C554" s="242"/>
      <c r="D554" s="242"/>
      <c r="E554" s="242"/>
      <c r="F554" s="450"/>
      <c r="G554" s="450"/>
      <c r="H554" s="242"/>
      <c r="I554" s="242"/>
      <c r="J554" s="242"/>
      <c r="K554" s="242"/>
      <c r="L554" s="242"/>
      <c r="M554" s="242"/>
      <c r="N554" s="242"/>
      <c r="O554" s="242"/>
      <c r="P554" s="242"/>
      <c r="Q554" s="242"/>
      <c r="R554" s="242"/>
      <c r="S554" s="242"/>
      <c r="T554" s="242"/>
      <c r="U554" s="242"/>
      <c r="V554" s="242"/>
      <c r="W554" s="254"/>
      <c r="X554" s="254"/>
      <c r="Y554" s="254"/>
      <c r="Z554" s="254"/>
      <c r="AA554" s="254"/>
      <c r="AB554" s="254"/>
    </row>
    <row r="555">
      <c r="A555" s="941"/>
      <c r="B555" s="242"/>
      <c r="C555" s="242"/>
      <c r="D555" s="242"/>
      <c r="E555" s="242"/>
      <c r="F555" s="450"/>
      <c r="G555" s="450"/>
      <c r="H555" s="242"/>
      <c r="I555" s="242"/>
      <c r="J555" s="242"/>
      <c r="K555" s="242"/>
      <c r="L555" s="242"/>
      <c r="M555" s="242"/>
      <c r="N555" s="242"/>
      <c r="O555" s="242"/>
      <c r="P555" s="242"/>
      <c r="Q555" s="242"/>
      <c r="R555" s="242"/>
      <c r="S555" s="242"/>
      <c r="T555" s="242"/>
      <c r="U555" s="242"/>
      <c r="V555" s="242"/>
      <c r="W555" s="254"/>
      <c r="X555" s="254"/>
      <c r="Y555" s="254"/>
      <c r="Z555" s="254"/>
      <c r="AA555" s="254"/>
      <c r="AB555" s="254"/>
    </row>
    <row r="556">
      <c r="A556" s="941"/>
      <c r="B556" s="242"/>
      <c r="C556" s="242"/>
      <c r="D556" s="242"/>
      <c r="E556" s="242"/>
      <c r="F556" s="450"/>
      <c r="G556" s="450"/>
      <c r="H556" s="242"/>
      <c r="I556" s="242"/>
      <c r="J556" s="242"/>
      <c r="K556" s="242"/>
      <c r="L556" s="242"/>
      <c r="M556" s="242"/>
      <c r="N556" s="242"/>
      <c r="O556" s="242"/>
      <c r="P556" s="242"/>
      <c r="Q556" s="242"/>
      <c r="R556" s="242"/>
      <c r="S556" s="242"/>
      <c r="T556" s="242"/>
      <c r="U556" s="242"/>
      <c r="V556" s="242"/>
      <c r="W556" s="254"/>
      <c r="X556" s="254"/>
      <c r="Y556" s="254"/>
      <c r="Z556" s="254"/>
      <c r="AA556" s="254"/>
      <c r="AB556" s="254"/>
    </row>
    <row r="557">
      <c r="A557" s="941"/>
      <c r="B557" s="242"/>
      <c r="C557" s="242"/>
      <c r="D557" s="242"/>
      <c r="E557" s="242"/>
      <c r="F557" s="450"/>
      <c r="G557" s="450"/>
      <c r="H557" s="242"/>
      <c r="I557" s="242"/>
      <c r="J557" s="242"/>
      <c r="K557" s="242"/>
      <c r="L557" s="242"/>
      <c r="M557" s="242"/>
      <c r="N557" s="242"/>
      <c r="O557" s="242"/>
      <c r="P557" s="242"/>
      <c r="Q557" s="242"/>
      <c r="R557" s="242"/>
      <c r="S557" s="242"/>
      <c r="T557" s="242"/>
      <c r="U557" s="242"/>
      <c r="V557" s="242"/>
      <c r="W557" s="254"/>
      <c r="X557" s="254"/>
      <c r="Y557" s="254"/>
      <c r="Z557" s="254"/>
      <c r="AA557" s="254"/>
      <c r="AB557" s="254"/>
    </row>
    <row r="558">
      <c r="A558" s="941"/>
      <c r="B558" s="242"/>
      <c r="C558" s="242"/>
      <c r="D558" s="242"/>
      <c r="E558" s="242"/>
      <c r="F558" s="450"/>
      <c r="G558" s="450"/>
      <c r="H558" s="242"/>
      <c r="I558" s="242"/>
      <c r="J558" s="242"/>
      <c r="K558" s="242"/>
      <c r="L558" s="242"/>
      <c r="M558" s="242"/>
      <c r="N558" s="242"/>
      <c r="O558" s="242"/>
      <c r="P558" s="242"/>
      <c r="Q558" s="242"/>
      <c r="R558" s="242"/>
      <c r="S558" s="242"/>
      <c r="T558" s="242"/>
      <c r="U558" s="242"/>
      <c r="V558" s="242"/>
      <c r="W558" s="254"/>
      <c r="X558" s="254"/>
      <c r="Y558" s="254"/>
      <c r="Z558" s="254"/>
      <c r="AA558" s="254"/>
      <c r="AB558" s="254"/>
    </row>
    <row r="559">
      <c r="A559" s="941"/>
      <c r="B559" s="242"/>
      <c r="C559" s="242"/>
      <c r="D559" s="242"/>
      <c r="E559" s="242"/>
      <c r="F559" s="450"/>
      <c r="G559" s="450"/>
      <c r="H559" s="242"/>
      <c r="I559" s="242"/>
      <c r="J559" s="242"/>
      <c r="K559" s="242"/>
      <c r="L559" s="242"/>
      <c r="M559" s="242"/>
      <c r="N559" s="242"/>
      <c r="O559" s="242"/>
      <c r="P559" s="242"/>
      <c r="Q559" s="242"/>
      <c r="R559" s="242"/>
      <c r="S559" s="242"/>
      <c r="T559" s="242"/>
      <c r="U559" s="242"/>
      <c r="V559" s="242"/>
      <c r="W559" s="254"/>
      <c r="X559" s="254"/>
      <c r="Y559" s="254"/>
      <c r="Z559" s="254"/>
      <c r="AA559" s="254"/>
      <c r="AB559" s="254"/>
    </row>
    <row r="560">
      <c r="A560" s="941"/>
      <c r="B560" s="242"/>
      <c r="C560" s="242"/>
      <c r="D560" s="242"/>
      <c r="E560" s="242"/>
      <c r="F560" s="450"/>
      <c r="G560" s="450"/>
      <c r="H560" s="242"/>
      <c r="I560" s="242"/>
      <c r="J560" s="242"/>
      <c r="K560" s="242"/>
      <c r="L560" s="242"/>
      <c r="M560" s="242"/>
      <c r="N560" s="242"/>
      <c r="O560" s="242"/>
      <c r="P560" s="242"/>
      <c r="Q560" s="242"/>
      <c r="R560" s="242"/>
      <c r="S560" s="242"/>
      <c r="T560" s="242"/>
      <c r="U560" s="242"/>
      <c r="V560" s="242"/>
      <c r="W560" s="254"/>
      <c r="X560" s="254"/>
      <c r="Y560" s="254"/>
      <c r="Z560" s="254"/>
      <c r="AA560" s="254"/>
      <c r="AB560" s="254"/>
    </row>
    <row r="561">
      <c r="A561" s="941"/>
      <c r="B561" s="242"/>
      <c r="C561" s="242"/>
      <c r="D561" s="242"/>
      <c r="E561" s="242"/>
      <c r="F561" s="450"/>
      <c r="G561" s="450"/>
      <c r="H561" s="242"/>
      <c r="I561" s="242"/>
      <c r="J561" s="242"/>
      <c r="K561" s="242"/>
      <c r="L561" s="242"/>
      <c r="M561" s="242"/>
      <c r="N561" s="242"/>
      <c r="O561" s="242"/>
      <c r="P561" s="242"/>
      <c r="Q561" s="242"/>
      <c r="R561" s="242"/>
      <c r="S561" s="242"/>
      <c r="T561" s="242"/>
      <c r="U561" s="242"/>
      <c r="V561" s="242"/>
      <c r="W561" s="254"/>
      <c r="X561" s="254"/>
      <c r="Y561" s="254"/>
      <c r="Z561" s="254"/>
      <c r="AA561" s="254"/>
      <c r="AB561" s="254"/>
    </row>
    <row r="562">
      <c r="A562" s="941"/>
      <c r="B562" s="242"/>
      <c r="C562" s="242"/>
      <c r="D562" s="242"/>
      <c r="E562" s="242"/>
      <c r="F562" s="450"/>
      <c r="G562" s="450"/>
      <c r="H562" s="242"/>
      <c r="I562" s="242"/>
      <c r="J562" s="242"/>
      <c r="K562" s="242"/>
      <c r="L562" s="242"/>
      <c r="M562" s="242"/>
      <c r="N562" s="242"/>
      <c r="O562" s="242"/>
      <c r="P562" s="242"/>
      <c r="Q562" s="242"/>
      <c r="R562" s="242"/>
      <c r="S562" s="242"/>
      <c r="T562" s="242"/>
      <c r="U562" s="242"/>
      <c r="V562" s="242"/>
      <c r="W562" s="254"/>
      <c r="X562" s="254"/>
      <c r="Y562" s="254"/>
      <c r="Z562" s="254"/>
      <c r="AA562" s="254"/>
      <c r="AB562" s="254"/>
    </row>
    <row r="563">
      <c r="A563" s="941"/>
      <c r="B563" s="242"/>
      <c r="C563" s="242"/>
      <c r="D563" s="242"/>
      <c r="E563" s="242"/>
      <c r="F563" s="450"/>
      <c r="G563" s="450"/>
      <c r="H563" s="242"/>
      <c r="I563" s="242"/>
      <c r="J563" s="242"/>
      <c r="K563" s="242"/>
      <c r="L563" s="242"/>
      <c r="M563" s="242"/>
      <c r="N563" s="242"/>
      <c r="O563" s="242"/>
      <c r="P563" s="242"/>
      <c r="Q563" s="242"/>
      <c r="R563" s="242"/>
      <c r="S563" s="242"/>
      <c r="T563" s="242"/>
      <c r="U563" s="242"/>
      <c r="V563" s="242"/>
      <c r="W563" s="254"/>
      <c r="X563" s="254"/>
      <c r="Y563" s="254"/>
      <c r="Z563" s="254"/>
      <c r="AA563" s="254"/>
      <c r="AB563" s="254"/>
    </row>
    <row r="564">
      <c r="A564" s="941"/>
      <c r="B564" s="242"/>
      <c r="C564" s="242"/>
      <c r="D564" s="242"/>
      <c r="E564" s="242"/>
      <c r="F564" s="450"/>
      <c r="G564" s="450"/>
      <c r="H564" s="242"/>
      <c r="I564" s="242"/>
      <c r="J564" s="242"/>
      <c r="K564" s="242"/>
      <c r="L564" s="242"/>
      <c r="M564" s="242"/>
      <c r="N564" s="242"/>
      <c r="O564" s="242"/>
      <c r="P564" s="242"/>
      <c r="Q564" s="242"/>
      <c r="R564" s="242"/>
      <c r="S564" s="242"/>
      <c r="T564" s="242"/>
      <c r="U564" s="242"/>
      <c r="V564" s="242"/>
      <c r="W564" s="254"/>
      <c r="X564" s="254"/>
      <c r="Y564" s="254"/>
      <c r="Z564" s="254"/>
      <c r="AA564" s="254"/>
      <c r="AB564" s="254"/>
    </row>
    <row r="565">
      <c r="A565" s="941"/>
      <c r="B565" s="242"/>
      <c r="C565" s="242"/>
      <c r="D565" s="242"/>
      <c r="E565" s="242"/>
      <c r="F565" s="450"/>
      <c r="G565" s="450"/>
      <c r="H565" s="242"/>
      <c r="I565" s="242"/>
      <c r="J565" s="242"/>
      <c r="K565" s="242"/>
      <c r="L565" s="242"/>
      <c r="M565" s="242"/>
      <c r="N565" s="242"/>
      <c r="O565" s="242"/>
      <c r="P565" s="242"/>
      <c r="Q565" s="242"/>
      <c r="R565" s="242"/>
      <c r="S565" s="242"/>
      <c r="T565" s="242"/>
      <c r="U565" s="242"/>
      <c r="V565" s="242"/>
      <c r="W565" s="254"/>
      <c r="X565" s="254"/>
      <c r="Y565" s="254"/>
      <c r="Z565" s="254"/>
      <c r="AA565" s="254"/>
      <c r="AB565" s="254"/>
    </row>
    <row r="566">
      <c r="A566" s="941"/>
      <c r="B566" s="242"/>
      <c r="C566" s="242"/>
      <c r="D566" s="242"/>
      <c r="E566" s="242"/>
      <c r="F566" s="450"/>
      <c r="G566" s="450"/>
      <c r="H566" s="242"/>
      <c r="I566" s="242"/>
      <c r="J566" s="242"/>
      <c r="K566" s="242"/>
      <c r="L566" s="242"/>
      <c r="M566" s="242"/>
      <c r="N566" s="242"/>
      <c r="O566" s="242"/>
      <c r="P566" s="242"/>
      <c r="Q566" s="242"/>
      <c r="R566" s="242"/>
      <c r="S566" s="242"/>
      <c r="T566" s="242"/>
      <c r="U566" s="242"/>
      <c r="V566" s="242"/>
      <c r="W566" s="254"/>
      <c r="X566" s="254"/>
      <c r="Y566" s="254"/>
      <c r="Z566" s="254"/>
      <c r="AA566" s="254"/>
      <c r="AB566" s="254"/>
    </row>
    <row r="567">
      <c r="A567" s="941"/>
      <c r="B567" s="242"/>
      <c r="C567" s="242"/>
      <c r="D567" s="242"/>
      <c r="E567" s="242"/>
      <c r="F567" s="450"/>
      <c r="G567" s="450"/>
      <c r="H567" s="242"/>
      <c r="I567" s="242"/>
      <c r="J567" s="242"/>
      <c r="K567" s="242"/>
      <c r="L567" s="242"/>
      <c r="M567" s="242"/>
      <c r="N567" s="242"/>
      <c r="O567" s="242"/>
      <c r="P567" s="242"/>
      <c r="Q567" s="242"/>
      <c r="R567" s="242"/>
      <c r="S567" s="242"/>
      <c r="T567" s="242"/>
      <c r="U567" s="242"/>
      <c r="V567" s="242"/>
      <c r="W567" s="254"/>
      <c r="X567" s="254"/>
      <c r="Y567" s="254"/>
      <c r="Z567" s="254"/>
      <c r="AA567" s="254"/>
      <c r="AB567" s="254"/>
    </row>
    <row r="568">
      <c r="A568" s="941"/>
      <c r="B568" s="242"/>
      <c r="C568" s="242"/>
      <c r="D568" s="242"/>
      <c r="E568" s="242"/>
      <c r="F568" s="450"/>
      <c r="G568" s="450"/>
      <c r="H568" s="242"/>
      <c r="I568" s="242"/>
      <c r="J568" s="242"/>
      <c r="K568" s="242"/>
      <c r="L568" s="242"/>
      <c r="M568" s="242"/>
      <c r="N568" s="242"/>
      <c r="O568" s="242"/>
      <c r="P568" s="242"/>
      <c r="Q568" s="242"/>
      <c r="R568" s="242"/>
      <c r="S568" s="242"/>
      <c r="T568" s="242"/>
      <c r="U568" s="242"/>
      <c r="V568" s="242"/>
      <c r="W568" s="254"/>
      <c r="X568" s="254"/>
      <c r="Y568" s="254"/>
      <c r="Z568" s="254"/>
      <c r="AA568" s="254"/>
      <c r="AB568" s="254"/>
    </row>
    <row r="569">
      <c r="A569" s="941"/>
      <c r="B569" s="242"/>
      <c r="C569" s="242"/>
      <c r="D569" s="242"/>
      <c r="E569" s="242"/>
      <c r="F569" s="450"/>
      <c r="G569" s="450"/>
      <c r="H569" s="242"/>
      <c r="I569" s="242"/>
      <c r="J569" s="242"/>
      <c r="K569" s="242"/>
      <c r="L569" s="242"/>
      <c r="M569" s="242"/>
      <c r="N569" s="242"/>
      <c r="O569" s="242"/>
      <c r="P569" s="242"/>
      <c r="Q569" s="242"/>
      <c r="R569" s="242"/>
      <c r="S569" s="242"/>
      <c r="T569" s="242"/>
      <c r="U569" s="242"/>
      <c r="V569" s="242"/>
      <c r="W569" s="254"/>
      <c r="X569" s="254"/>
      <c r="Y569" s="254"/>
      <c r="Z569" s="254"/>
      <c r="AA569" s="254"/>
      <c r="AB569" s="254"/>
    </row>
    <row r="570">
      <c r="A570" s="941"/>
      <c r="B570" s="242"/>
      <c r="C570" s="242"/>
      <c r="D570" s="242"/>
      <c r="E570" s="242"/>
      <c r="F570" s="450"/>
      <c r="G570" s="450"/>
      <c r="H570" s="242"/>
      <c r="I570" s="242"/>
      <c r="J570" s="242"/>
      <c r="K570" s="242"/>
      <c r="L570" s="242"/>
      <c r="M570" s="242"/>
      <c r="N570" s="242"/>
      <c r="O570" s="242"/>
      <c r="P570" s="242"/>
      <c r="Q570" s="242"/>
      <c r="R570" s="242"/>
      <c r="S570" s="242"/>
      <c r="T570" s="242"/>
      <c r="U570" s="242"/>
      <c r="V570" s="242"/>
      <c r="W570" s="254"/>
      <c r="X570" s="254"/>
      <c r="Y570" s="254"/>
      <c r="Z570" s="254"/>
      <c r="AA570" s="254"/>
      <c r="AB570" s="254"/>
    </row>
    <row r="571">
      <c r="A571" s="941"/>
      <c r="B571" s="242"/>
      <c r="C571" s="242"/>
      <c r="D571" s="242"/>
      <c r="E571" s="242"/>
      <c r="F571" s="450"/>
      <c r="G571" s="450"/>
      <c r="H571" s="242"/>
      <c r="I571" s="242"/>
      <c r="J571" s="242"/>
      <c r="K571" s="242"/>
      <c r="L571" s="242"/>
      <c r="M571" s="242"/>
      <c r="N571" s="242"/>
      <c r="O571" s="242"/>
      <c r="P571" s="242"/>
      <c r="Q571" s="242"/>
      <c r="R571" s="242"/>
      <c r="S571" s="242"/>
      <c r="T571" s="242"/>
      <c r="U571" s="242"/>
      <c r="V571" s="242"/>
      <c r="W571" s="254"/>
      <c r="X571" s="254"/>
      <c r="Y571" s="254"/>
      <c r="Z571" s="254"/>
      <c r="AA571" s="254"/>
      <c r="AB571" s="254"/>
    </row>
    <row r="572">
      <c r="A572" s="941"/>
      <c r="B572" s="242"/>
      <c r="C572" s="242"/>
      <c r="D572" s="242"/>
      <c r="E572" s="242"/>
      <c r="F572" s="450"/>
      <c r="G572" s="450"/>
      <c r="H572" s="242"/>
      <c r="I572" s="242"/>
      <c r="J572" s="242"/>
      <c r="K572" s="242"/>
      <c r="L572" s="242"/>
      <c r="M572" s="242"/>
      <c r="N572" s="242"/>
      <c r="O572" s="242"/>
      <c r="P572" s="242"/>
      <c r="Q572" s="242"/>
      <c r="R572" s="242"/>
      <c r="S572" s="242"/>
      <c r="T572" s="242"/>
      <c r="U572" s="242"/>
      <c r="V572" s="242"/>
      <c r="W572" s="254"/>
      <c r="X572" s="254"/>
      <c r="Y572" s="254"/>
      <c r="Z572" s="254"/>
      <c r="AA572" s="254"/>
      <c r="AB572" s="254"/>
    </row>
    <row r="573">
      <c r="A573" s="941"/>
      <c r="B573" s="242"/>
      <c r="C573" s="242"/>
      <c r="D573" s="242"/>
      <c r="E573" s="242"/>
      <c r="F573" s="450"/>
      <c r="G573" s="450"/>
      <c r="H573" s="242"/>
      <c r="I573" s="242"/>
      <c r="J573" s="242"/>
      <c r="K573" s="242"/>
      <c r="L573" s="242"/>
      <c r="M573" s="242"/>
      <c r="N573" s="242"/>
      <c r="O573" s="242"/>
      <c r="P573" s="242"/>
      <c r="Q573" s="242"/>
      <c r="R573" s="242"/>
      <c r="S573" s="242"/>
      <c r="T573" s="242"/>
      <c r="U573" s="242"/>
      <c r="V573" s="242"/>
      <c r="W573" s="254"/>
      <c r="X573" s="254"/>
      <c r="Y573" s="254"/>
      <c r="Z573" s="254"/>
      <c r="AA573" s="254"/>
      <c r="AB573" s="254"/>
    </row>
    <row r="574">
      <c r="A574" s="941"/>
      <c r="B574" s="242"/>
      <c r="C574" s="242"/>
      <c r="D574" s="242"/>
      <c r="E574" s="242"/>
      <c r="F574" s="450"/>
      <c r="G574" s="450"/>
      <c r="H574" s="242"/>
      <c r="I574" s="242"/>
      <c r="J574" s="242"/>
      <c r="K574" s="242"/>
      <c r="L574" s="242"/>
      <c r="M574" s="242"/>
      <c r="N574" s="242"/>
      <c r="O574" s="242"/>
      <c r="P574" s="242"/>
      <c r="Q574" s="242"/>
      <c r="R574" s="242"/>
      <c r="S574" s="242"/>
      <c r="T574" s="242"/>
      <c r="U574" s="242"/>
      <c r="V574" s="242"/>
      <c r="W574" s="254"/>
      <c r="X574" s="254"/>
      <c r="Y574" s="254"/>
      <c r="Z574" s="254"/>
      <c r="AA574" s="254"/>
      <c r="AB574" s="254"/>
    </row>
    <row r="575">
      <c r="A575" s="941"/>
      <c r="B575" s="242"/>
      <c r="C575" s="242"/>
      <c r="D575" s="242"/>
      <c r="E575" s="242"/>
      <c r="F575" s="450"/>
      <c r="G575" s="450"/>
      <c r="H575" s="242"/>
      <c r="I575" s="242"/>
      <c r="J575" s="242"/>
      <c r="K575" s="242"/>
      <c r="L575" s="242"/>
      <c r="M575" s="242"/>
      <c r="N575" s="242"/>
      <c r="O575" s="242"/>
      <c r="P575" s="242"/>
      <c r="Q575" s="242"/>
      <c r="R575" s="242"/>
      <c r="S575" s="242"/>
      <c r="T575" s="242"/>
      <c r="U575" s="242"/>
      <c r="V575" s="242"/>
      <c r="W575" s="254"/>
      <c r="X575" s="254"/>
      <c r="Y575" s="254"/>
      <c r="Z575" s="254"/>
      <c r="AA575" s="254"/>
      <c r="AB575" s="254"/>
    </row>
    <row r="576">
      <c r="A576" s="941"/>
      <c r="B576" s="242"/>
      <c r="C576" s="242"/>
      <c r="D576" s="242"/>
      <c r="E576" s="242"/>
      <c r="F576" s="450"/>
      <c r="G576" s="450"/>
      <c r="H576" s="242"/>
      <c r="I576" s="242"/>
      <c r="J576" s="242"/>
      <c r="K576" s="242"/>
      <c r="L576" s="242"/>
      <c r="M576" s="242"/>
      <c r="N576" s="242"/>
      <c r="O576" s="242"/>
      <c r="P576" s="242"/>
      <c r="Q576" s="242"/>
      <c r="R576" s="242"/>
      <c r="S576" s="242"/>
      <c r="T576" s="242"/>
      <c r="U576" s="242"/>
      <c r="V576" s="242"/>
      <c r="W576" s="254"/>
      <c r="X576" s="254"/>
      <c r="Y576" s="254"/>
      <c r="Z576" s="254"/>
      <c r="AA576" s="254"/>
      <c r="AB576" s="254"/>
    </row>
    <row r="577">
      <c r="A577" s="941"/>
      <c r="B577" s="242"/>
      <c r="C577" s="242"/>
      <c r="D577" s="242"/>
      <c r="E577" s="242"/>
      <c r="F577" s="450"/>
      <c r="G577" s="450"/>
      <c r="H577" s="242"/>
      <c r="I577" s="242"/>
      <c r="J577" s="242"/>
      <c r="K577" s="242"/>
      <c r="L577" s="242"/>
      <c r="M577" s="242"/>
      <c r="N577" s="242"/>
      <c r="O577" s="242"/>
      <c r="P577" s="242"/>
      <c r="Q577" s="242"/>
      <c r="R577" s="242"/>
      <c r="S577" s="242"/>
      <c r="T577" s="242"/>
      <c r="U577" s="242"/>
      <c r="V577" s="242"/>
      <c r="W577" s="254"/>
      <c r="X577" s="254"/>
      <c r="Y577" s="254"/>
      <c r="Z577" s="254"/>
      <c r="AA577" s="254"/>
      <c r="AB577" s="254"/>
    </row>
    <row r="578">
      <c r="A578" s="941"/>
      <c r="B578" s="242"/>
      <c r="C578" s="242"/>
      <c r="D578" s="242"/>
      <c r="E578" s="242"/>
      <c r="F578" s="450"/>
      <c r="G578" s="450"/>
      <c r="H578" s="242"/>
      <c r="I578" s="242"/>
      <c r="J578" s="242"/>
      <c r="K578" s="242"/>
      <c r="L578" s="242"/>
      <c r="M578" s="242"/>
      <c r="N578" s="242"/>
      <c r="O578" s="242"/>
      <c r="P578" s="242"/>
      <c r="Q578" s="242"/>
      <c r="R578" s="242"/>
      <c r="S578" s="242"/>
      <c r="T578" s="242"/>
      <c r="U578" s="242"/>
      <c r="V578" s="242"/>
      <c r="W578" s="254"/>
      <c r="X578" s="254"/>
      <c r="Y578" s="254"/>
      <c r="Z578" s="254"/>
      <c r="AA578" s="254"/>
      <c r="AB578" s="254"/>
    </row>
    <row r="579">
      <c r="A579" s="941"/>
      <c r="B579" s="242"/>
      <c r="C579" s="242"/>
      <c r="D579" s="242"/>
      <c r="E579" s="242"/>
      <c r="F579" s="450"/>
      <c r="G579" s="450"/>
      <c r="H579" s="242"/>
      <c r="I579" s="242"/>
      <c r="J579" s="242"/>
      <c r="K579" s="242"/>
      <c r="L579" s="242"/>
      <c r="M579" s="242"/>
      <c r="N579" s="242"/>
      <c r="O579" s="242"/>
      <c r="P579" s="242"/>
      <c r="Q579" s="242"/>
      <c r="R579" s="242"/>
      <c r="S579" s="242"/>
      <c r="T579" s="242"/>
      <c r="U579" s="242"/>
      <c r="V579" s="242"/>
      <c r="W579" s="254"/>
      <c r="X579" s="254"/>
      <c r="Y579" s="254"/>
      <c r="Z579" s="254"/>
      <c r="AA579" s="254"/>
      <c r="AB579" s="254"/>
    </row>
    <row r="580">
      <c r="A580" s="941"/>
      <c r="B580" s="242"/>
      <c r="C580" s="242"/>
      <c r="D580" s="242"/>
      <c r="E580" s="242"/>
      <c r="F580" s="450"/>
      <c r="G580" s="450"/>
      <c r="H580" s="242"/>
      <c r="I580" s="242"/>
      <c r="J580" s="242"/>
      <c r="K580" s="242"/>
      <c r="L580" s="242"/>
      <c r="M580" s="242"/>
      <c r="N580" s="242"/>
      <c r="O580" s="242"/>
      <c r="P580" s="242"/>
      <c r="Q580" s="242"/>
      <c r="R580" s="242"/>
      <c r="S580" s="242"/>
      <c r="T580" s="242"/>
      <c r="U580" s="242"/>
      <c r="V580" s="242"/>
      <c r="W580" s="254"/>
      <c r="X580" s="254"/>
      <c r="Y580" s="254"/>
      <c r="Z580" s="254"/>
      <c r="AA580" s="254"/>
      <c r="AB580" s="254"/>
    </row>
    <row r="581">
      <c r="A581" s="941"/>
      <c r="B581" s="242"/>
      <c r="C581" s="242"/>
      <c r="D581" s="242"/>
      <c r="E581" s="242"/>
      <c r="F581" s="450"/>
      <c r="G581" s="450"/>
      <c r="H581" s="242"/>
      <c r="I581" s="242"/>
      <c r="J581" s="242"/>
      <c r="K581" s="242"/>
      <c r="L581" s="242"/>
      <c r="M581" s="242"/>
      <c r="N581" s="242"/>
      <c r="O581" s="242"/>
      <c r="P581" s="242"/>
      <c r="Q581" s="242"/>
      <c r="R581" s="242"/>
      <c r="S581" s="242"/>
      <c r="T581" s="242"/>
      <c r="U581" s="242"/>
      <c r="V581" s="242"/>
      <c r="W581" s="254"/>
      <c r="X581" s="254"/>
      <c r="Y581" s="254"/>
      <c r="Z581" s="254"/>
      <c r="AA581" s="254"/>
      <c r="AB581" s="254"/>
    </row>
    <row r="582">
      <c r="A582" s="941"/>
      <c r="B582" s="242"/>
      <c r="C582" s="242"/>
      <c r="D582" s="242"/>
      <c r="E582" s="242"/>
      <c r="F582" s="450"/>
      <c r="G582" s="450"/>
      <c r="H582" s="242"/>
      <c r="I582" s="242"/>
      <c r="J582" s="242"/>
      <c r="K582" s="242"/>
      <c r="L582" s="242"/>
      <c r="M582" s="242"/>
      <c r="N582" s="242"/>
      <c r="O582" s="242"/>
      <c r="P582" s="242"/>
      <c r="Q582" s="242"/>
      <c r="R582" s="242"/>
      <c r="S582" s="242"/>
      <c r="T582" s="242"/>
      <c r="U582" s="242"/>
      <c r="V582" s="242"/>
      <c r="W582" s="254"/>
      <c r="X582" s="254"/>
      <c r="Y582" s="254"/>
      <c r="Z582" s="254"/>
      <c r="AA582" s="254"/>
      <c r="AB582" s="254"/>
    </row>
    <row r="583">
      <c r="A583" s="941"/>
      <c r="B583" s="242"/>
      <c r="C583" s="242"/>
      <c r="D583" s="242"/>
      <c r="E583" s="242"/>
      <c r="F583" s="450"/>
      <c r="G583" s="450"/>
      <c r="H583" s="242"/>
      <c r="I583" s="242"/>
      <c r="J583" s="242"/>
      <c r="K583" s="242"/>
      <c r="L583" s="242"/>
      <c r="M583" s="242"/>
      <c r="N583" s="242"/>
      <c r="O583" s="242"/>
      <c r="P583" s="242"/>
      <c r="Q583" s="242"/>
      <c r="R583" s="242"/>
      <c r="S583" s="242"/>
      <c r="T583" s="242"/>
      <c r="U583" s="242"/>
      <c r="V583" s="242"/>
      <c r="W583" s="254"/>
      <c r="X583" s="254"/>
      <c r="Y583" s="254"/>
      <c r="Z583" s="254"/>
      <c r="AA583" s="254"/>
      <c r="AB583" s="254"/>
    </row>
    <row r="584">
      <c r="A584" s="941"/>
      <c r="B584" s="242"/>
      <c r="C584" s="242"/>
      <c r="D584" s="242"/>
      <c r="E584" s="242"/>
      <c r="F584" s="450"/>
      <c r="G584" s="450"/>
      <c r="H584" s="242"/>
      <c r="I584" s="242"/>
      <c r="J584" s="242"/>
      <c r="K584" s="242"/>
      <c r="L584" s="242"/>
      <c r="M584" s="242"/>
      <c r="N584" s="242"/>
      <c r="O584" s="242"/>
      <c r="P584" s="242"/>
      <c r="Q584" s="242"/>
      <c r="R584" s="242"/>
      <c r="S584" s="242"/>
      <c r="T584" s="242"/>
      <c r="U584" s="242"/>
      <c r="V584" s="242"/>
      <c r="W584" s="254"/>
      <c r="X584" s="254"/>
      <c r="Y584" s="254"/>
      <c r="Z584" s="254"/>
      <c r="AA584" s="254"/>
      <c r="AB584" s="254"/>
    </row>
    <row r="585">
      <c r="A585" s="941"/>
      <c r="B585" s="242"/>
      <c r="C585" s="242"/>
      <c r="D585" s="242"/>
      <c r="E585" s="242"/>
      <c r="F585" s="450"/>
      <c r="G585" s="450"/>
      <c r="H585" s="242"/>
      <c r="I585" s="242"/>
      <c r="J585" s="242"/>
      <c r="K585" s="242"/>
      <c r="L585" s="242"/>
      <c r="M585" s="242"/>
      <c r="N585" s="242"/>
      <c r="O585" s="242"/>
      <c r="P585" s="242"/>
      <c r="Q585" s="242"/>
      <c r="R585" s="242"/>
      <c r="S585" s="242"/>
      <c r="T585" s="242"/>
      <c r="U585" s="242"/>
      <c r="V585" s="242"/>
      <c r="W585" s="254"/>
      <c r="X585" s="254"/>
      <c r="Y585" s="254"/>
      <c r="Z585" s="254"/>
      <c r="AA585" s="254"/>
      <c r="AB585" s="254"/>
    </row>
    <row r="586">
      <c r="A586" s="941"/>
      <c r="B586" s="242"/>
      <c r="C586" s="242"/>
      <c r="D586" s="242"/>
      <c r="E586" s="242"/>
      <c r="F586" s="450"/>
      <c r="G586" s="450"/>
      <c r="H586" s="242"/>
      <c r="I586" s="242"/>
      <c r="J586" s="242"/>
      <c r="K586" s="242"/>
      <c r="L586" s="242"/>
      <c r="M586" s="242"/>
      <c r="N586" s="242"/>
      <c r="O586" s="242"/>
      <c r="P586" s="242"/>
      <c r="Q586" s="242"/>
      <c r="R586" s="242"/>
      <c r="S586" s="242"/>
      <c r="T586" s="242"/>
      <c r="U586" s="242"/>
      <c r="V586" s="242"/>
      <c r="W586" s="254"/>
      <c r="X586" s="254"/>
      <c r="Y586" s="254"/>
      <c r="Z586" s="254"/>
      <c r="AA586" s="254"/>
      <c r="AB586" s="254"/>
    </row>
    <row r="587">
      <c r="A587" s="941"/>
      <c r="B587" s="242"/>
      <c r="C587" s="242"/>
      <c r="D587" s="242"/>
      <c r="E587" s="242"/>
      <c r="F587" s="450"/>
      <c r="G587" s="450"/>
      <c r="H587" s="242"/>
      <c r="I587" s="242"/>
      <c r="J587" s="242"/>
      <c r="K587" s="242"/>
      <c r="L587" s="242"/>
      <c r="M587" s="242"/>
      <c r="N587" s="242"/>
      <c r="O587" s="242"/>
      <c r="P587" s="242"/>
      <c r="Q587" s="242"/>
      <c r="R587" s="242"/>
      <c r="S587" s="242"/>
      <c r="T587" s="242"/>
      <c r="U587" s="242"/>
      <c r="V587" s="242"/>
      <c r="W587" s="254"/>
      <c r="X587" s="254"/>
      <c r="Y587" s="254"/>
      <c r="Z587" s="254"/>
      <c r="AA587" s="254"/>
      <c r="AB587" s="254"/>
    </row>
    <row r="588">
      <c r="A588" s="941"/>
      <c r="B588" s="242"/>
      <c r="C588" s="242"/>
      <c r="D588" s="242"/>
      <c r="E588" s="242"/>
      <c r="F588" s="450"/>
      <c r="G588" s="450"/>
      <c r="H588" s="242"/>
      <c r="I588" s="242"/>
      <c r="J588" s="242"/>
      <c r="K588" s="242"/>
      <c r="L588" s="242"/>
      <c r="M588" s="242"/>
      <c r="N588" s="242"/>
      <c r="O588" s="242"/>
      <c r="P588" s="242"/>
      <c r="Q588" s="242"/>
      <c r="R588" s="242"/>
      <c r="S588" s="242"/>
      <c r="T588" s="242"/>
      <c r="U588" s="242"/>
      <c r="V588" s="242"/>
      <c r="W588" s="254"/>
      <c r="X588" s="254"/>
      <c r="Y588" s="254"/>
      <c r="Z588" s="254"/>
      <c r="AA588" s="254"/>
      <c r="AB588" s="254"/>
    </row>
    <row r="589">
      <c r="A589" s="941"/>
      <c r="B589" s="242"/>
      <c r="C589" s="242"/>
      <c r="D589" s="242"/>
      <c r="E589" s="242"/>
      <c r="F589" s="450"/>
      <c r="G589" s="450"/>
      <c r="H589" s="242"/>
      <c r="I589" s="242"/>
      <c r="J589" s="242"/>
      <c r="K589" s="242"/>
      <c r="L589" s="242"/>
      <c r="M589" s="242"/>
      <c r="N589" s="242"/>
      <c r="O589" s="242"/>
      <c r="P589" s="242"/>
      <c r="Q589" s="242"/>
      <c r="R589" s="242"/>
      <c r="S589" s="242"/>
      <c r="T589" s="242"/>
      <c r="U589" s="242"/>
      <c r="V589" s="242"/>
      <c r="W589" s="254"/>
      <c r="X589" s="254"/>
      <c r="Y589" s="254"/>
      <c r="Z589" s="254"/>
      <c r="AA589" s="254"/>
      <c r="AB589" s="254"/>
    </row>
    <row r="590">
      <c r="A590" s="941"/>
      <c r="B590" s="242"/>
      <c r="C590" s="242"/>
      <c r="D590" s="242"/>
      <c r="E590" s="242"/>
      <c r="F590" s="450"/>
      <c r="G590" s="450"/>
      <c r="H590" s="242"/>
      <c r="I590" s="242"/>
      <c r="J590" s="242"/>
      <c r="K590" s="242"/>
      <c r="L590" s="242"/>
      <c r="M590" s="242"/>
      <c r="N590" s="242"/>
      <c r="O590" s="242"/>
      <c r="P590" s="242"/>
      <c r="Q590" s="242"/>
      <c r="R590" s="242"/>
      <c r="S590" s="242"/>
      <c r="T590" s="242"/>
      <c r="U590" s="242"/>
      <c r="V590" s="242"/>
      <c r="W590" s="254"/>
      <c r="X590" s="254"/>
      <c r="Y590" s="254"/>
      <c r="Z590" s="254"/>
      <c r="AA590" s="254"/>
      <c r="AB590" s="254"/>
    </row>
    <row r="591">
      <c r="A591" s="941"/>
      <c r="B591" s="242"/>
      <c r="C591" s="242"/>
      <c r="D591" s="242"/>
      <c r="E591" s="242"/>
      <c r="F591" s="450"/>
      <c r="G591" s="450"/>
      <c r="H591" s="242"/>
      <c r="I591" s="242"/>
      <c r="J591" s="242"/>
      <c r="K591" s="242"/>
      <c r="L591" s="242"/>
      <c r="M591" s="242"/>
      <c r="N591" s="242"/>
      <c r="O591" s="242"/>
      <c r="P591" s="242"/>
      <c r="Q591" s="242"/>
      <c r="R591" s="242"/>
      <c r="S591" s="242"/>
      <c r="T591" s="242"/>
      <c r="U591" s="242"/>
      <c r="V591" s="242"/>
      <c r="W591" s="254"/>
      <c r="X591" s="254"/>
      <c r="Y591" s="254"/>
      <c r="Z591" s="254"/>
      <c r="AA591" s="254"/>
      <c r="AB591" s="254"/>
    </row>
    <row r="592">
      <c r="A592" s="941"/>
      <c r="B592" s="242"/>
      <c r="C592" s="242"/>
      <c r="D592" s="242"/>
      <c r="E592" s="242"/>
      <c r="F592" s="450"/>
      <c r="G592" s="450"/>
      <c r="H592" s="242"/>
      <c r="I592" s="242"/>
      <c r="J592" s="242"/>
      <c r="K592" s="242"/>
      <c r="L592" s="242"/>
      <c r="M592" s="242"/>
      <c r="N592" s="242"/>
      <c r="O592" s="242"/>
      <c r="P592" s="242"/>
      <c r="Q592" s="242"/>
      <c r="R592" s="242"/>
      <c r="S592" s="242"/>
      <c r="T592" s="242"/>
      <c r="U592" s="242"/>
      <c r="V592" s="242"/>
      <c r="W592" s="254"/>
      <c r="X592" s="254"/>
      <c r="Y592" s="254"/>
      <c r="Z592" s="254"/>
      <c r="AA592" s="254"/>
      <c r="AB592" s="254"/>
    </row>
    <row r="593">
      <c r="A593" s="941"/>
      <c r="B593" s="242"/>
      <c r="C593" s="242"/>
      <c r="D593" s="242"/>
      <c r="E593" s="242"/>
      <c r="F593" s="450"/>
      <c r="G593" s="450"/>
      <c r="H593" s="242"/>
      <c r="I593" s="242"/>
      <c r="J593" s="242"/>
      <c r="K593" s="242"/>
      <c r="L593" s="242"/>
      <c r="M593" s="242"/>
      <c r="N593" s="242"/>
      <c r="O593" s="242"/>
      <c r="P593" s="242"/>
      <c r="Q593" s="242"/>
      <c r="R593" s="242"/>
      <c r="S593" s="242"/>
      <c r="T593" s="242"/>
      <c r="U593" s="242"/>
      <c r="V593" s="242"/>
      <c r="W593" s="254"/>
      <c r="X593" s="254"/>
      <c r="Y593" s="254"/>
      <c r="Z593" s="254"/>
      <c r="AA593" s="254"/>
      <c r="AB593" s="254"/>
    </row>
    <row r="594">
      <c r="A594" s="941"/>
      <c r="B594" s="242"/>
      <c r="C594" s="242"/>
      <c r="D594" s="242"/>
      <c r="E594" s="242"/>
      <c r="F594" s="450"/>
      <c r="G594" s="450"/>
      <c r="H594" s="242"/>
      <c r="I594" s="242"/>
      <c r="J594" s="242"/>
      <c r="K594" s="242"/>
      <c r="L594" s="242"/>
      <c r="M594" s="242"/>
      <c r="N594" s="242"/>
      <c r="O594" s="242"/>
      <c r="P594" s="242"/>
      <c r="Q594" s="242"/>
      <c r="R594" s="242"/>
      <c r="S594" s="242"/>
      <c r="T594" s="242"/>
      <c r="U594" s="242"/>
      <c r="V594" s="242"/>
      <c r="W594" s="254"/>
      <c r="X594" s="254"/>
      <c r="Y594" s="254"/>
      <c r="Z594" s="254"/>
      <c r="AA594" s="254"/>
      <c r="AB594" s="254"/>
    </row>
    <row r="595">
      <c r="A595" s="941"/>
      <c r="B595" s="242"/>
      <c r="C595" s="242"/>
      <c r="D595" s="242"/>
      <c r="E595" s="242"/>
      <c r="F595" s="450"/>
      <c r="G595" s="450"/>
      <c r="H595" s="242"/>
      <c r="I595" s="242"/>
      <c r="J595" s="242"/>
      <c r="K595" s="242"/>
      <c r="L595" s="242"/>
      <c r="M595" s="242"/>
      <c r="N595" s="242"/>
      <c r="O595" s="242"/>
      <c r="P595" s="242"/>
      <c r="Q595" s="242"/>
      <c r="R595" s="242"/>
      <c r="S595" s="242"/>
      <c r="T595" s="242"/>
      <c r="U595" s="242"/>
      <c r="V595" s="242"/>
      <c r="W595" s="254"/>
      <c r="X595" s="254"/>
      <c r="Y595" s="254"/>
      <c r="Z595" s="254"/>
      <c r="AA595" s="254"/>
      <c r="AB595" s="254"/>
    </row>
    <row r="596">
      <c r="A596" s="941"/>
      <c r="B596" s="242"/>
      <c r="C596" s="242"/>
      <c r="D596" s="242"/>
      <c r="E596" s="242"/>
      <c r="F596" s="450"/>
      <c r="G596" s="450"/>
      <c r="H596" s="242"/>
      <c r="I596" s="242"/>
      <c r="J596" s="242"/>
      <c r="K596" s="242"/>
      <c r="L596" s="242"/>
      <c r="M596" s="242"/>
      <c r="N596" s="242"/>
      <c r="O596" s="242"/>
      <c r="P596" s="242"/>
      <c r="Q596" s="242"/>
      <c r="R596" s="242"/>
      <c r="S596" s="242"/>
      <c r="T596" s="242"/>
      <c r="U596" s="242"/>
      <c r="V596" s="242"/>
      <c r="W596" s="254"/>
      <c r="X596" s="254"/>
      <c r="Y596" s="254"/>
      <c r="Z596" s="254"/>
      <c r="AA596" s="254"/>
      <c r="AB596" s="254"/>
    </row>
    <row r="597">
      <c r="A597" s="941"/>
      <c r="B597" s="242"/>
      <c r="C597" s="242"/>
      <c r="D597" s="242"/>
      <c r="E597" s="242"/>
      <c r="F597" s="450"/>
      <c r="G597" s="450"/>
      <c r="H597" s="242"/>
      <c r="I597" s="242"/>
      <c r="J597" s="242"/>
      <c r="K597" s="242"/>
      <c r="L597" s="242"/>
      <c r="M597" s="242"/>
      <c r="N597" s="242"/>
      <c r="O597" s="242"/>
      <c r="P597" s="242"/>
      <c r="Q597" s="242"/>
      <c r="R597" s="242"/>
      <c r="S597" s="242"/>
      <c r="T597" s="242"/>
      <c r="U597" s="242"/>
      <c r="V597" s="242"/>
      <c r="W597" s="254"/>
      <c r="X597" s="254"/>
      <c r="Y597" s="254"/>
      <c r="Z597" s="254"/>
      <c r="AA597" s="254"/>
      <c r="AB597" s="254"/>
    </row>
    <row r="598">
      <c r="A598" s="941"/>
      <c r="B598" s="242"/>
      <c r="C598" s="242"/>
      <c r="D598" s="242"/>
      <c r="E598" s="242"/>
      <c r="F598" s="450"/>
      <c r="G598" s="450"/>
      <c r="H598" s="242"/>
      <c r="I598" s="242"/>
      <c r="J598" s="242"/>
      <c r="K598" s="242"/>
      <c r="L598" s="242"/>
      <c r="M598" s="242"/>
      <c r="N598" s="242"/>
      <c r="O598" s="242"/>
      <c r="P598" s="242"/>
      <c r="Q598" s="242"/>
      <c r="R598" s="242"/>
      <c r="S598" s="242"/>
      <c r="T598" s="242"/>
      <c r="U598" s="242"/>
      <c r="V598" s="242"/>
      <c r="W598" s="254"/>
      <c r="X598" s="254"/>
      <c r="Y598" s="254"/>
      <c r="Z598" s="254"/>
      <c r="AA598" s="254"/>
      <c r="AB598" s="254"/>
    </row>
    <row r="599">
      <c r="A599" s="941"/>
      <c r="B599" s="242"/>
      <c r="C599" s="242"/>
      <c r="D599" s="242"/>
      <c r="E599" s="242"/>
      <c r="F599" s="450"/>
      <c r="G599" s="450"/>
      <c r="H599" s="242"/>
      <c r="I599" s="242"/>
      <c r="J599" s="242"/>
      <c r="K599" s="242"/>
      <c r="L599" s="242"/>
      <c r="M599" s="242"/>
      <c r="N599" s="242"/>
      <c r="O599" s="242"/>
      <c r="P599" s="242"/>
      <c r="Q599" s="242"/>
      <c r="R599" s="242"/>
      <c r="S599" s="242"/>
      <c r="T599" s="242"/>
      <c r="U599" s="242"/>
      <c r="V599" s="242"/>
      <c r="W599" s="254"/>
      <c r="X599" s="254"/>
      <c r="Y599" s="254"/>
      <c r="Z599" s="254"/>
      <c r="AA599" s="254"/>
      <c r="AB599" s="254"/>
    </row>
    <row r="600">
      <c r="A600" s="941"/>
      <c r="B600" s="242"/>
      <c r="C600" s="242"/>
      <c r="D600" s="242"/>
      <c r="E600" s="242"/>
      <c r="F600" s="450"/>
      <c r="G600" s="450"/>
      <c r="H600" s="242"/>
      <c r="I600" s="242"/>
      <c r="J600" s="242"/>
      <c r="K600" s="242"/>
      <c r="L600" s="242"/>
      <c r="M600" s="242"/>
      <c r="N600" s="242"/>
      <c r="O600" s="242"/>
      <c r="P600" s="242"/>
      <c r="Q600" s="242"/>
      <c r="R600" s="242"/>
      <c r="S600" s="242"/>
      <c r="T600" s="242"/>
      <c r="U600" s="242"/>
      <c r="V600" s="242"/>
      <c r="W600" s="254"/>
      <c r="X600" s="254"/>
      <c r="Y600" s="254"/>
      <c r="Z600" s="254"/>
      <c r="AA600" s="254"/>
      <c r="AB600" s="254"/>
    </row>
    <row r="601">
      <c r="A601" s="941"/>
      <c r="B601" s="242"/>
      <c r="C601" s="242"/>
      <c r="D601" s="242"/>
      <c r="E601" s="242"/>
      <c r="F601" s="450"/>
      <c r="G601" s="450"/>
      <c r="H601" s="242"/>
      <c r="I601" s="242"/>
      <c r="J601" s="242"/>
      <c r="K601" s="242"/>
      <c r="L601" s="242"/>
      <c r="M601" s="242"/>
      <c r="N601" s="242"/>
      <c r="O601" s="242"/>
      <c r="P601" s="242"/>
      <c r="Q601" s="242"/>
      <c r="R601" s="242"/>
      <c r="S601" s="242"/>
      <c r="T601" s="242"/>
      <c r="U601" s="242"/>
      <c r="V601" s="242"/>
      <c r="W601" s="254"/>
      <c r="X601" s="254"/>
      <c r="Y601" s="254"/>
      <c r="Z601" s="254"/>
      <c r="AA601" s="254"/>
      <c r="AB601" s="254"/>
    </row>
    <row r="602">
      <c r="A602" s="941"/>
      <c r="B602" s="242"/>
      <c r="C602" s="242"/>
      <c r="D602" s="242"/>
      <c r="E602" s="242"/>
      <c r="F602" s="450"/>
      <c r="G602" s="450"/>
      <c r="H602" s="242"/>
      <c r="I602" s="242"/>
      <c r="J602" s="242"/>
      <c r="K602" s="242"/>
      <c r="L602" s="242"/>
      <c r="M602" s="242"/>
      <c r="N602" s="242"/>
      <c r="O602" s="242"/>
      <c r="P602" s="242"/>
      <c r="Q602" s="242"/>
      <c r="R602" s="242"/>
      <c r="S602" s="242"/>
      <c r="T602" s="242"/>
      <c r="U602" s="242"/>
      <c r="V602" s="242"/>
      <c r="W602" s="254"/>
      <c r="X602" s="254"/>
      <c r="Y602" s="254"/>
      <c r="Z602" s="254"/>
      <c r="AA602" s="254"/>
      <c r="AB602" s="254"/>
    </row>
    <row r="603">
      <c r="A603" s="941"/>
      <c r="B603" s="242"/>
      <c r="C603" s="242"/>
      <c r="D603" s="242"/>
      <c r="E603" s="242"/>
      <c r="F603" s="450"/>
      <c r="G603" s="450"/>
      <c r="H603" s="242"/>
      <c r="I603" s="242"/>
      <c r="J603" s="242"/>
      <c r="K603" s="242"/>
      <c r="L603" s="242"/>
      <c r="M603" s="242"/>
      <c r="N603" s="242"/>
      <c r="O603" s="242"/>
      <c r="P603" s="242"/>
      <c r="Q603" s="242"/>
      <c r="R603" s="242"/>
      <c r="S603" s="242"/>
      <c r="T603" s="242"/>
      <c r="U603" s="242"/>
      <c r="V603" s="242"/>
      <c r="W603" s="254"/>
      <c r="X603" s="254"/>
      <c r="Y603" s="254"/>
      <c r="Z603" s="254"/>
      <c r="AA603" s="254"/>
      <c r="AB603" s="254"/>
    </row>
    <row r="604">
      <c r="A604" s="941"/>
      <c r="B604" s="242"/>
      <c r="C604" s="242"/>
      <c r="D604" s="242"/>
      <c r="E604" s="242"/>
      <c r="F604" s="450"/>
      <c r="G604" s="450"/>
      <c r="H604" s="242"/>
      <c r="I604" s="242"/>
      <c r="J604" s="242"/>
      <c r="K604" s="242"/>
      <c r="L604" s="242"/>
      <c r="M604" s="242"/>
      <c r="N604" s="242"/>
      <c r="O604" s="242"/>
      <c r="P604" s="242"/>
      <c r="Q604" s="242"/>
      <c r="R604" s="242"/>
      <c r="S604" s="242"/>
      <c r="T604" s="242"/>
      <c r="U604" s="242"/>
      <c r="V604" s="242"/>
      <c r="W604" s="254"/>
      <c r="X604" s="254"/>
      <c r="Y604" s="254"/>
      <c r="Z604" s="254"/>
      <c r="AA604" s="254"/>
      <c r="AB604" s="254"/>
    </row>
    <row r="605">
      <c r="A605" s="941"/>
      <c r="B605" s="242"/>
      <c r="C605" s="242"/>
      <c r="D605" s="242"/>
      <c r="E605" s="242"/>
      <c r="F605" s="450"/>
      <c r="G605" s="450"/>
      <c r="H605" s="242"/>
      <c r="I605" s="242"/>
      <c r="J605" s="242"/>
      <c r="K605" s="242"/>
      <c r="L605" s="242"/>
      <c r="M605" s="242"/>
      <c r="N605" s="242"/>
      <c r="O605" s="242"/>
      <c r="P605" s="242"/>
      <c r="Q605" s="242"/>
      <c r="R605" s="242"/>
      <c r="S605" s="242"/>
      <c r="T605" s="242"/>
      <c r="U605" s="242"/>
      <c r="V605" s="242"/>
      <c r="W605" s="254"/>
      <c r="X605" s="254"/>
      <c r="Y605" s="254"/>
      <c r="Z605" s="254"/>
      <c r="AA605" s="254"/>
      <c r="AB605" s="254"/>
    </row>
    <row r="606">
      <c r="A606" s="941"/>
      <c r="B606" s="242"/>
      <c r="C606" s="242"/>
      <c r="D606" s="242"/>
      <c r="E606" s="242"/>
      <c r="F606" s="450"/>
      <c r="G606" s="450"/>
      <c r="H606" s="242"/>
      <c r="I606" s="242"/>
      <c r="J606" s="242"/>
      <c r="K606" s="242"/>
      <c r="L606" s="242"/>
      <c r="M606" s="242"/>
      <c r="N606" s="242"/>
      <c r="O606" s="242"/>
      <c r="P606" s="242"/>
      <c r="Q606" s="242"/>
      <c r="R606" s="242"/>
      <c r="S606" s="242"/>
      <c r="T606" s="242"/>
      <c r="U606" s="242"/>
      <c r="V606" s="242"/>
      <c r="W606" s="254"/>
      <c r="X606" s="254"/>
      <c r="Y606" s="254"/>
      <c r="Z606" s="254"/>
      <c r="AA606" s="254"/>
      <c r="AB606" s="254"/>
    </row>
    <row r="607">
      <c r="A607" s="941"/>
      <c r="B607" s="242"/>
      <c r="C607" s="242"/>
      <c r="D607" s="242"/>
      <c r="E607" s="242"/>
      <c r="F607" s="450"/>
      <c r="G607" s="450"/>
      <c r="H607" s="242"/>
      <c r="I607" s="242"/>
      <c r="J607" s="242"/>
      <c r="K607" s="242"/>
      <c r="L607" s="242"/>
      <c r="M607" s="242"/>
      <c r="N607" s="242"/>
      <c r="O607" s="242"/>
      <c r="P607" s="242"/>
      <c r="Q607" s="242"/>
      <c r="R607" s="242"/>
      <c r="S607" s="242"/>
      <c r="T607" s="242"/>
      <c r="U607" s="242"/>
      <c r="V607" s="242"/>
      <c r="W607" s="254"/>
      <c r="X607" s="254"/>
      <c r="Y607" s="254"/>
      <c r="Z607" s="254"/>
      <c r="AA607" s="254"/>
      <c r="AB607" s="254"/>
    </row>
    <row r="608">
      <c r="A608" s="941"/>
      <c r="B608" s="242"/>
      <c r="C608" s="242"/>
      <c r="D608" s="242"/>
      <c r="E608" s="242"/>
      <c r="F608" s="450"/>
      <c r="G608" s="450"/>
      <c r="H608" s="242"/>
      <c r="I608" s="242"/>
      <c r="J608" s="242"/>
      <c r="K608" s="242"/>
      <c r="L608" s="242"/>
      <c r="M608" s="242"/>
      <c r="N608" s="242"/>
      <c r="O608" s="242"/>
      <c r="P608" s="242"/>
      <c r="Q608" s="242"/>
      <c r="R608" s="242"/>
      <c r="S608" s="242"/>
      <c r="T608" s="242"/>
      <c r="U608" s="242"/>
      <c r="V608" s="242"/>
      <c r="W608" s="254"/>
      <c r="X608" s="254"/>
      <c r="Y608" s="254"/>
      <c r="Z608" s="254"/>
      <c r="AA608" s="254"/>
      <c r="AB608" s="254"/>
    </row>
    <row r="609">
      <c r="A609" s="941"/>
      <c r="B609" s="242"/>
      <c r="C609" s="242"/>
      <c r="D609" s="242"/>
      <c r="E609" s="242"/>
      <c r="F609" s="450"/>
      <c r="G609" s="450"/>
      <c r="H609" s="242"/>
      <c r="I609" s="242"/>
      <c r="J609" s="242"/>
      <c r="K609" s="242"/>
      <c r="L609" s="242"/>
      <c r="M609" s="242"/>
      <c r="N609" s="242"/>
      <c r="O609" s="242"/>
      <c r="P609" s="242"/>
      <c r="Q609" s="242"/>
      <c r="R609" s="242"/>
      <c r="S609" s="242"/>
      <c r="T609" s="242"/>
      <c r="U609" s="242"/>
      <c r="V609" s="242"/>
      <c r="W609" s="254"/>
      <c r="X609" s="254"/>
      <c r="Y609" s="254"/>
      <c r="Z609" s="254"/>
      <c r="AA609" s="254"/>
      <c r="AB609" s="254"/>
    </row>
    <row r="610">
      <c r="A610" s="941"/>
      <c r="B610" s="242"/>
      <c r="C610" s="242"/>
      <c r="D610" s="242"/>
      <c r="E610" s="242"/>
      <c r="F610" s="450"/>
      <c r="G610" s="450"/>
      <c r="H610" s="242"/>
      <c r="I610" s="242"/>
      <c r="J610" s="242"/>
      <c r="K610" s="242"/>
      <c r="L610" s="242"/>
      <c r="M610" s="242"/>
      <c r="N610" s="242"/>
      <c r="O610" s="242"/>
      <c r="P610" s="242"/>
      <c r="Q610" s="242"/>
      <c r="R610" s="242"/>
      <c r="S610" s="242"/>
      <c r="T610" s="242"/>
      <c r="U610" s="242"/>
      <c r="V610" s="242"/>
      <c r="W610" s="254"/>
      <c r="X610" s="254"/>
      <c r="Y610" s="254"/>
      <c r="Z610" s="254"/>
      <c r="AA610" s="254"/>
      <c r="AB610" s="254"/>
    </row>
    <row r="611">
      <c r="A611" s="941"/>
      <c r="B611" s="242"/>
      <c r="C611" s="242"/>
      <c r="D611" s="242"/>
      <c r="E611" s="242"/>
      <c r="F611" s="450"/>
      <c r="G611" s="450"/>
      <c r="H611" s="242"/>
      <c r="I611" s="242"/>
      <c r="J611" s="242"/>
      <c r="K611" s="242"/>
      <c r="L611" s="242"/>
      <c r="M611" s="242"/>
      <c r="N611" s="242"/>
      <c r="O611" s="242"/>
      <c r="P611" s="242"/>
      <c r="Q611" s="242"/>
      <c r="R611" s="242"/>
      <c r="S611" s="242"/>
      <c r="T611" s="242"/>
      <c r="U611" s="242"/>
      <c r="V611" s="242"/>
      <c r="W611" s="254"/>
      <c r="X611" s="254"/>
      <c r="Y611" s="254"/>
      <c r="Z611" s="254"/>
      <c r="AA611" s="254"/>
      <c r="AB611" s="254"/>
    </row>
    <row r="612">
      <c r="A612" s="941"/>
      <c r="B612" s="242"/>
      <c r="C612" s="242"/>
      <c r="D612" s="242"/>
      <c r="E612" s="242"/>
      <c r="F612" s="450"/>
      <c r="G612" s="450"/>
      <c r="H612" s="242"/>
      <c r="I612" s="242"/>
      <c r="J612" s="242"/>
      <c r="K612" s="242"/>
      <c r="L612" s="242"/>
      <c r="M612" s="242"/>
      <c r="N612" s="242"/>
      <c r="O612" s="242"/>
      <c r="P612" s="242"/>
      <c r="Q612" s="242"/>
      <c r="R612" s="242"/>
      <c r="S612" s="242"/>
      <c r="T612" s="242"/>
      <c r="U612" s="242"/>
      <c r="V612" s="242"/>
      <c r="W612" s="254"/>
      <c r="X612" s="254"/>
      <c r="Y612" s="254"/>
      <c r="Z612" s="254"/>
      <c r="AA612" s="254"/>
      <c r="AB612" s="254"/>
    </row>
    <row r="613">
      <c r="A613" s="941"/>
      <c r="B613" s="242"/>
      <c r="C613" s="242"/>
      <c r="D613" s="242"/>
      <c r="E613" s="242"/>
      <c r="F613" s="450"/>
      <c r="G613" s="450"/>
      <c r="H613" s="242"/>
      <c r="I613" s="242"/>
      <c r="J613" s="242"/>
      <c r="K613" s="242"/>
      <c r="L613" s="242"/>
      <c r="M613" s="242"/>
      <c r="N613" s="242"/>
      <c r="O613" s="242"/>
      <c r="P613" s="242"/>
      <c r="Q613" s="242"/>
      <c r="R613" s="242"/>
      <c r="S613" s="242"/>
      <c r="T613" s="242"/>
      <c r="U613" s="242"/>
      <c r="V613" s="242"/>
      <c r="W613" s="254"/>
      <c r="X613" s="254"/>
      <c r="Y613" s="254"/>
      <c r="Z613" s="254"/>
      <c r="AA613" s="254"/>
      <c r="AB613" s="254"/>
    </row>
    <row r="614">
      <c r="A614" s="941"/>
      <c r="B614" s="242"/>
      <c r="C614" s="242"/>
      <c r="D614" s="242"/>
      <c r="E614" s="242"/>
      <c r="F614" s="450"/>
      <c r="G614" s="450"/>
      <c r="H614" s="242"/>
      <c r="I614" s="242"/>
      <c r="J614" s="242"/>
      <c r="K614" s="242"/>
      <c r="L614" s="242"/>
      <c r="M614" s="242"/>
      <c r="N614" s="242"/>
      <c r="O614" s="242"/>
      <c r="P614" s="242"/>
      <c r="Q614" s="242"/>
      <c r="R614" s="242"/>
      <c r="S614" s="242"/>
      <c r="T614" s="242"/>
      <c r="U614" s="242"/>
      <c r="V614" s="242"/>
      <c r="W614" s="254"/>
      <c r="X614" s="254"/>
      <c r="Y614" s="254"/>
      <c r="Z614" s="254"/>
      <c r="AA614" s="254"/>
      <c r="AB614" s="254"/>
    </row>
    <row r="615">
      <c r="A615" s="941"/>
      <c r="B615" s="242"/>
      <c r="C615" s="242"/>
      <c r="D615" s="242"/>
      <c r="E615" s="242"/>
      <c r="F615" s="450"/>
      <c r="G615" s="450"/>
      <c r="H615" s="242"/>
      <c r="I615" s="242"/>
      <c r="J615" s="242"/>
      <c r="K615" s="242"/>
      <c r="L615" s="242"/>
      <c r="M615" s="242"/>
      <c r="N615" s="242"/>
      <c r="O615" s="242"/>
      <c r="P615" s="242"/>
      <c r="Q615" s="242"/>
      <c r="R615" s="242"/>
      <c r="S615" s="242"/>
      <c r="T615" s="242"/>
      <c r="U615" s="242"/>
      <c r="V615" s="242"/>
      <c r="W615" s="254"/>
      <c r="X615" s="254"/>
      <c r="Y615" s="254"/>
      <c r="Z615" s="254"/>
      <c r="AA615" s="254"/>
      <c r="AB615" s="254"/>
    </row>
    <row r="616">
      <c r="A616" s="941"/>
      <c r="B616" s="242"/>
      <c r="C616" s="242"/>
      <c r="D616" s="242"/>
      <c r="E616" s="242"/>
      <c r="F616" s="450"/>
      <c r="G616" s="450"/>
      <c r="H616" s="242"/>
      <c r="I616" s="242"/>
      <c r="J616" s="242"/>
      <c r="K616" s="242"/>
      <c r="L616" s="242"/>
      <c r="M616" s="242"/>
      <c r="N616" s="242"/>
      <c r="O616" s="242"/>
      <c r="P616" s="242"/>
      <c r="Q616" s="242"/>
      <c r="R616" s="242"/>
      <c r="S616" s="242"/>
      <c r="T616" s="242"/>
      <c r="U616" s="242"/>
      <c r="V616" s="242"/>
      <c r="W616" s="254"/>
      <c r="X616" s="254"/>
      <c r="Y616" s="254"/>
      <c r="Z616" s="254"/>
      <c r="AA616" s="254"/>
      <c r="AB616" s="254"/>
    </row>
    <row r="617">
      <c r="A617" s="941"/>
      <c r="B617" s="242"/>
      <c r="C617" s="242"/>
      <c r="D617" s="242"/>
      <c r="E617" s="242"/>
      <c r="F617" s="450"/>
      <c r="G617" s="450"/>
      <c r="H617" s="242"/>
      <c r="I617" s="242"/>
      <c r="J617" s="242"/>
      <c r="K617" s="242"/>
      <c r="L617" s="242"/>
      <c r="M617" s="242"/>
      <c r="N617" s="242"/>
      <c r="O617" s="242"/>
      <c r="P617" s="242"/>
      <c r="Q617" s="242"/>
      <c r="R617" s="242"/>
      <c r="S617" s="242"/>
      <c r="T617" s="242"/>
      <c r="U617" s="242"/>
      <c r="V617" s="242"/>
      <c r="W617" s="254"/>
      <c r="X617" s="254"/>
      <c r="Y617" s="254"/>
      <c r="Z617" s="254"/>
      <c r="AA617" s="254"/>
      <c r="AB617" s="254"/>
    </row>
    <row r="618">
      <c r="A618" s="941"/>
      <c r="B618" s="242"/>
      <c r="C618" s="242"/>
      <c r="D618" s="242"/>
      <c r="E618" s="242"/>
      <c r="F618" s="450"/>
      <c r="G618" s="450"/>
      <c r="H618" s="242"/>
      <c r="I618" s="242"/>
      <c r="J618" s="242"/>
      <c r="K618" s="242"/>
      <c r="L618" s="242"/>
      <c r="M618" s="242"/>
      <c r="N618" s="242"/>
      <c r="O618" s="242"/>
      <c r="P618" s="242"/>
      <c r="Q618" s="242"/>
      <c r="R618" s="242"/>
      <c r="S618" s="242"/>
      <c r="T618" s="242"/>
      <c r="U618" s="242"/>
      <c r="V618" s="242"/>
      <c r="W618" s="254"/>
      <c r="X618" s="254"/>
      <c r="Y618" s="254"/>
      <c r="Z618" s="254"/>
      <c r="AA618" s="254"/>
      <c r="AB618" s="254"/>
    </row>
    <row r="619">
      <c r="A619" s="941"/>
      <c r="B619" s="242"/>
      <c r="C619" s="242"/>
      <c r="D619" s="242"/>
      <c r="E619" s="242"/>
      <c r="F619" s="450"/>
      <c r="G619" s="450"/>
      <c r="H619" s="242"/>
      <c r="I619" s="242"/>
      <c r="J619" s="242"/>
      <c r="K619" s="242"/>
      <c r="L619" s="242"/>
      <c r="M619" s="242"/>
      <c r="N619" s="242"/>
      <c r="O619" s="242"/>
      <c r="P619" s="242"/>
      <c r="Q619" s="242"/>
      <c r="R619" s="242"/>
      <c r="S619" s="242"/>
      <c r="T619" s="242"/>
      <c r="U619" s="242"/>
      <c r="V619" s="242"/>
      <c r="W619" s="254"/>
      <c r="X619" s="254"/>
      <c r="Y619" s="254"/>
      <c r="Z619" s="254"/>
      <c r="AA619" s="254"/>
      <c r="AB619" s="254"/>
    </row>
    <row r="620">
      <c r="A620" s="941"/>
      <c r="B620" s="242"/>
      <c r="C620" s="242"/>
      <c r="D620" s="242"/>
      <c r="E620" s="242"/>
      <c r="F620" s="450"/>
      <c r="G620" s="450"/>
      <c r="H620" s="242"/>
      <c r="I620" s="242"/>
      <c r="J620" s="242"/>
      <c r="K620" s="242"/>
      <c r="L620" s="242"/>
      <c r="M620" s="242"/>
      <c r="N620" s="242"/>
      <c r="O620" s="242"/>
      <c r="P620" s="242"/>
      <c r="Q620" s="242"/>
      <c r="R620" s="242"/>
      <c r="S620" s="242"/>
      <c r="T620" s="242"/>
      <c r="U620" s="242"/>
      <c r="V620" s="242"/>
      <c r="W620" s="254"/>
      <c r="X620" s="254"/>
      <c r="Y620" s="254"/>
      <c r="Z620" s="254"/>
      <c r="AA620" s="254"/>
      <c r="AB620" s="254"/>
    </row>
    <row r="621">
      <c r="A621" s="941"/>
      <c r="B621" s="242"/>
      <c r="C621" s="242"/>
      <c r="D621" s="242"/>
      <c r="E621" s="242"/>
      <c r="F621" s="450"/>
      <c r="G621" s="450"/>
      <c r="H621" s="242"/>
      <c r="I621" s="242"/>
      <c r="J621" s="242"/>
      <c r="K621" s="242"/>
      <c r="L621" s="242"/>
      <c r="M621" s="242"/>
      <c r="N621" s="242"/>
      <c r="O621" s="242"/>
      <c r="P621" s="242"/>
      <c r="Q621" s="242"/>
      <c r="R621" s="242"/>
      <c r="S621" s="242"/>
      <c r="T621" s="242"/>
      <c r="U621" s="242"/>
      <c r="V621" s="242"/>
      <c r="W621" s="254"/>
      <c r="X621" s="254"/>
      <c r="Y621" s="254"/>
      <c r="Z621" s="254"/>
      <c r="AA621" s="254"/>
      <c r="AB621" s="254"/>
    </row>
    <row r="622">
      <c r="A622" s="941"/>
      <c r="B622" s="242"/>
      <c r="C622" s="242"/>
      <c r="D622" s="242"/>
      <c r="E622" s="242"/>
      <c r="F622" s="450"/>
      <c r="G622" s="450"/>
      <c r="H622" s="242"/>
      <c r="I622" s="242"/>
      <c r="J622" s="242"/>
      <c r="K622" s="242"/>
      <c r="L622" s="242"/>
      <c r="M622" s="242"/>
      <c r="N622" s="242"/>
      <c r="O622" s="242"/>
      <c r="P622" s="242"/>
      <c r="Q622" s="242"/>
      <c r="R622" s="242"/>
      <c r="S622" s="242"/>
      <c r="T622" s="242"/>
      <c r="U622" s="242"/>
      <c r="V622" s="242"/>
      <c r="W622" s="254"/>
      <c r="X622" s="254"/>
      <c r="Y622" s="254"/>
      <c r="Z622" s="254"/>
      <c r="AA622" s="254"/>
      <c r="AB622" s="254"/>
    </row>
    <row r="623">
      <c r="A623" s="941"/>
      <c r="B623" s="242"/>
      <c r="C623" s="242"/>
      <c r="D623" s="242"/>
      <c r="E623" s="242"/>
      <c r="F623" s="450"/>
      <c r="G623" s="450"/>
      <c r="H623" s="242"/>
      <c r="I623" s="242"/>
      <c r="J623" s="242"/>
      <c r="K623" s="242"/>
      <c r="L623" s="242"/>
      <c r="M623" s="242"/>
      <c r="N623" s="242"/>
      <c r="O623" s="242"/>
      <c r="P623" s="242"/>
      <c r="Q623" s="242"/>
      <c r="R623" s="242"/>
      <c r="S623" s="242"/>
      <c r="T623" s="242"/>
      <c r="U623" s="242"/>
      <c r="V623" s="242"/>
      <c r="W623" s="254"/>
      <c r="X623" s="254"/>
      <c r="Y623" s="254"/>
      <c r="Z623" s="254"/>
      <c r="AA623" s="254"/>
      <c r="AB623" s="254"/>
    </row>
    <row r="624">
      <c r="A624" s="941"/>
      <c r="B624" s="242"/>
      <c r="C624" s="242"/>
      <c r="D624" s="242"/>
      <c r="E624" s="242"/>
      <c r="F624" s="450"/>
      <c r="G624" s="450"/>
      <c r="H624" s="242"/>
      <c r="I624" s="242"/>
      <c r="J624" s="242"/>
      <c r="K624" s="242"/>
      <c r="L624" s="242"/>
      <c r="M624" s="242"/>
      <c r="N624" s="242"/>
      <c r="O624" s="242"/>
      <c r="P624" s="242"/>
      <c r="Q624" s="242"/>
      <c r="R624" s="242"/>
      <c r="S624" s="242"/>
      <c r="T624" s="242"/>
      <c r="U624" s="242"/>
      <c r="V624" s="242"/>
      <c r="W624" s="254"/>
      <c r="X624" s="254"/>
      <c r="Y624" s="254"/>
      <c r="Z624" s="254"/>
      <c r="AA624" s="254"/>
      <c r="AB624" s="254"/>
    </row>
    <row r="625">
      <c r="A625" s="941"/>
      <c r="B625" s="242"/>
      <c r="C625" s="242"/>
      <c r="D625" s="242"/>
      <c r="E625" s="242"/>
      <c r="F625" s="450"/>
      <c r="G625" s="450"/>
      <c r="H625" s="242"/>
      <c r="I625" s="242"/>
      <c r="J625" s="242"/>
      <c r="K625" s="242"/>
      <c r="L625" s="242"/>
      <c r="M625" s="242"/>
      <c r="N625" s="242"/>
      <c r="O625" s="242"/>
      <c r="P625" s="242"/>
      <c r="Q625" s="242"/>
      <c r="R625" s="242"/>
      <c r="S625" s="242"/>
      <c r="T625" s="242"/>
      <c r="U625" s="242"/>
      <c r="V625" s="242"/>
      <c r="W625" s="254"/>
      <c r="X625" s="254"/>
      <c r="Y625" s="254"/>
      <c r="Z625" s="254"/>
      <c r="AA625" s="254"/>
      <c r="AB625" s="254"/>
    </row>
    <row r="626">
      <c r="A626" s="941"/>
      <c r="B626" s="242"/>
      <c r="C626" s="242"/>
      <c r="D626" s="242"/>
      <c r="E626" s="242"/>
      <c r="F626" s="450"/>
      <c r="G626" s="450"/>
      <c r="H626" s="242"/>
      <c r="I626" s="242"/>
      <c r="J626" s="242"/>
      <c r="K626" s="242"/>
      <c r="L626" s="242"/>
      <c r="M626" s="242"/>
      <c r="N626" s="242"/>
      <c r="O626" s="242"/>
      <c r="P626" s="242"/>
      <c r="Q626" s="242"/>
      <c r="R626" s="242"/>
      <c r="S626" s="242"/>
      <c r="T626" s="242"/>
      <c r="U626" s="242"/>
      <c r="V626" s="242"/>
      <c r="W626" s="254"/>
      <c r="X626" s="254"/>
      <c r="Y626" s="254"/>
      <c r="Z626" s="254"/>
      <c r="AA626" s="254"/>
      <c r="AB626" s="254"/>
    </row>
    <row r="627">
      <c r="A627" s="941"/>
      <c r="B627" s="242"/>
      <c r="C627" s="242"/>
      <c r="D627" s="242"/>
      <c r="E627" s="242"/>
      <c r="F627" s="450"/>
      <c r="G627" s="450"/>
      <c r="H627" s="242"/>
      <c r="I627" s="242"/>
      <c r="J627" s="242"/>
      <c r="K627" s="242"/>
      <c r="L627" s="242"/>
      <c r="M627" s="242"/>
      <c r="N627" s="242"/>
      <c r="O627" s="242"/>
      <c r="P627" s="242"/>
      <c r="Q627" s="242"/>
      <c r="R627" s="242"/>
      <c r="S627" s="242"/>
      <c r="T627" s="242"/>
      <c r="U627" s="242"/>
      <c r="V627" s="242"/>
      <c r="W627" s="254"/>
      <c r="X627" s="254"/>
      <c r="Y627" s="254"/>
      <c r="Z627" s="254"/>
      <c r="AA627" s="254"/>
      <c r="AB627" s="254"/>
    </row>
    <row r="628">
      <c r="A628" s="941"/>
      <c r="B628" s="242"/>
      <c r="C628" s="242"/>
      <c r="D628" s="242"/>
      <c r="E628" s="242"/>
      <c r="F628" s="450"/>
      <c r="G628" s="450"/>
      <c r="H628" s="242"/>
      <c r="I628" s="242"/>
      <c r="J628" s="242"/>
      <c r="K628" s="242"/>
      <c r="L628" s="242"/>
      <c r="M628" s="242"/>
      <c r="N628" s="242"/>
      <c r="O628" s="242"/>
      <c r="P628" s="242"/>
      <c r="Q628" s="242"/>
      <c r="R628" s="242"/>
      <c r="S628" s="242"/>
      <c r="T628" s="242"/>
      <c r="U628" s="242"/>
      <c r="V628" s="242"/>
      <c r="W628" s="254"/>
      <c r="X628" s="254"/>
      <c r="Y628" s="254"/>
      <c r="Z628" s="254"/>
      <c r="AA628" s="254"/>
      <c r="AB628" s="254"/>
    </row>
    <row r="629">
      <c r="A629" s="941"/>
      <c r="B629" s="242"/>
      <c r="C629" s="242"/>
      <c r="D629" s="242"/>
      <c r="E629" s="242"/>
      <c r="F629" s="450"/>
      <c r="G629" s="450"/>
      <c r="H629" s="242"/>
      <c r="I629" s="242"/>
      <c r="J629" s="242"/>
      <c r="K629" s="242"/>
      <c r="L629" s="242"/>
      <c r="M629" s="242"/>
      <c r="N629" s="242"/>
      <c r="O629" s="242"/>
      <c r="P629" s="242"/>
      <c r="Q629" s="242"/>
      <c r="R629" s="242"/>
      <c r="S629" s="242"/>
      <c r="T629" s="242"/>
      <c r="U629" s="242"/>
      <c r="V629" s="242"/>
      <c r="W629" s="254"/>
      <c r="X629" s="254"/>
      <c r="Y629" s="254"/>
      <c r="Z629" s="254"/>
      <c r="AA629" s="254"/>
      <c r="AB629" s="254"/>
    </row>
    <row r="630">
      <c r="A630" s="941"/>
      <c r="B630" s="242"/>
      <c r="C630" s="242"/>
      <c r="D630" s="242"/>
      <c r="E630" s="242"/>
      <c r="F630" s="450"/>
      <c r="G630" s="450"/>
      <c r="H630" s="242"/>
      <c r="I630" s="242"/>
      <c r="J630" s="242"/>
      <c r="K630" s="242"/>
      <c r="L630" s="242"/>
      <c r="M630" s="242"/>
      <c r="N630" s="242"/>
      <c r="O630" s="242"/>
      <c r="P630" s="242"/>
      <c r="Q630" s="242"/>
      <c r="R630" s="242"/>
      <c r="S630" s="242"/>
      <c r="T630" s="242"/>
      <c r="U630" s="242"/>
      <c r="V630" s="242"/>
      <c r="W630" s="254"/>
      <c r="X630" s="254"/>
      <c r="Y630" s="254"/>
      <c r="Z630" s="254"/>
      <c r="AA630" s="254"/>
      <c r="AB630" s="254"/>
    </row>
    <row r="631">
      <c r="A631" s="941"/>
      <c r="B631" s="242"/>
      <c r="C631" s="242"/>
      <c r="D631" s="242"/>
      <c r="E631" s="242"/>
      <c r="F631" s="450"/>
      <c r="G631" s="450"/>
      <c r="H631" s="242"/>
      <c r="I631" s="242"/>
      <c r="J631" s="242"/>
      <c r="K631" s="242"/>
      <c r="L631" s="242"/>
      <c r="M631" s="242"/>
      <c r="N631" s="242"/>
      <c r="O631" s="242"/>
      <c r="P631" s="242"/>
      <c r="Q631" s="242"/>
      <c r="R631" s="242"/>
      <c r="S631" s="242"/>
      <c r="T631" s="242"/>
      <c r="U631" s="242"/>
      <c r="V631" s="242"/>
      <c r="W631" s="254"/>
      <c r="X631" s="254"/>
      <c r="Y631" s="254"/>
      <c r="Z631" s="254"/>
      <c r="AA631" s="254"/>
      <c r="AB631" s="254"/>
    </row>
    <row r="632">
      <c r="A632" s="941"/>
      <c r="B632" s="242"/>
      <c r="C632" s="242"/>
      <c r="D632" s="242"/>
      <c r="E632" s="242"/>
      <c r="F632" s="450"/>
      <c r="G632" s="450"/>
      <c r="H632" s="242"/>
      <c r="I632" s="242"/>
      <c r="J632" s="242"/>
      <c r="K632" s="242"/>
      <c r="L632" s="242"/>
      <c r="M632" s="242"/>
      <c r="N632" s="242"/>
      <c r="O632" s="242"/>
      <c r="P632" s="242"/>
      <c r="Q632" s="242"/>
      <c r="R632" s="242"/>
      <c r="S632" s="242"/>
      <c r="T632" s="242"/>
      <c r="U632" s="242"/>
      <c r="V632" s="242"/>
      <c r="W632" s="254"/>
      <c r="X632" s="254"/>
      <c r="Y632" s="254"/>
      <c r="Z632" s="254"/>
      <c r="AA632" s="254"/>
      <c r="AB632" s="254"/>
    </row>
    <row r="633">
      <c r="A633" s="941"/>
      <c r="B633" s="242"/>
      <c r="C633" s="242"/>
      <c r="D633" s="242"/>
      <c r="E633" s="242"/>
      <c r="F633" s="450"/>
      <c r="G633" s="450"/>
      <c r="H633" s="242"/>
      <c r="I633" s="242"/>
      <c r="J633" s="242"/>
      <c r="K633" s="242"/>
      <c r="L633" s="242"/>
      <c r="M633" s="242"/>
      <c r="N633" s="242"/>
      <c r="O633" s="242"/>
      <c r="P633" s="242"/>
      <c r="Q633" s="242"/>
      <c r="R633" s="242"/>
      <c r="S633" s="242"/>
      <c r="T633" s="242"/>
      <c r="U633" s="242"/>
      <c r="V633" s="242"/>
      <c r="W633" s="254"/>
      <c r="X633" s="254"/>
      <c r="Y633" s="254"/>
      <c r="Z633" s="254"/>
      <c r="AA633" s="254"/>
      <c r="AB633" s="254"/>
    </row>
    <row r="634">
      <c r="A634" s="941"/>
      <c r="B634" s="242"/>
      <c r="C634" s="242"/>
      <c r="D634" s="242"/>
      <c r="E634" s="242"/>
      <c r="F634" s="450"/>
      <c r="G634" s="450"/>
      <c r="H634" s="242"/>
      <c r="I634" s="242"/>
      <c r="J634" s="242"/>
      <c r="K634" s="242"/>
      <c r="L634" s="242"/>
      <c r="M634" s="242"/>
      <c r="N634" s="242"/>
      <c r="O634" s="242"/>
      <c r="P634" s="242"/>
      <c r="Q634" s="242"/>
      <c r="R634" s="242"/>
      <c r="S634" s="242"/>
      <c r="T634" s="242"/>
      <c r="U634" s="242"/>
      <c r="V634" s="242"/>
      <c r="W634" s="254"/>
      <c r="X634" s="254"/>
      <c r="Y634" s="254"/>
      <c r="Z634" s="254"/>
      <c r="AA634" s="254"/>
      <c r="AB634" s="254"/>
    </row>
    <row r="635">
      <c r="A635" s="941"/>
      <c r="B635" s="242"/>
      <c r="C635" s="242"/>
      <c r="D635" s="242"/>
      <c r="E635" s="242"/>
      <c r="F635" s="450"/>
      <c r="G635" s="450"/>
      <c r="H635" s="242"/>
      <c r="I635" s="242"/>
      <c r="J635" s="242"/>
      <c r="K635" s="242"/>
      <c r="L635" s="242"/>
      <c r="M635" s="242"/>
      <c r="N635" s="242"/>
      <c r="O635" s="242"/>
      <c r="P635" s="242"/>
      <c r="Q635" s="242"/>
      <c r="R635" s="242"/>
      <c r="S635" s="242"/>
      <c r="T635" s="242"/>
      <c r="U635" s="242"/>
      <c r="V635" s="242"/>
      <c r="W635" s="254"/>
      <c r="X635" s="254"/>
      <c r="Y635" s="254"/>
      <c r="Z635" s="254"/>
      <c r="AA635" s="254"/>
      <c r="AB635" s="254"/>
    </row>
    <row r="636">
      <c r="A636" s="941"/>
      <c r="B636" s="242"/>
      <c r="C636" s="242"/>
      <c r="D636" s="242"/>
      <c r="E636" s="242"/>
      <c r="F636" s="450"/>
      <c r="G636" s="450"/>
      <c r="H636" s="242"/>
      <c r="I636" s="242"/>
      <c r="J636" s="242"/>
      <c r="K636" s="242"/>
      <c r="L636" s="242"/>
      <c r="M636" s="242"/>
      <c r="N636" s="242"/>
      <c r="O636" s="242"/>
      <c r="P636" s="242"/>
      <c r="Q636" s="242"/>
      <c r="R636" s="242"/>
      <c r="S636" s="242"/>
      <c r="T636" s="242"/>
      <c r="U636" s="242"/>
      <c r="V636" s="242"/>
      <c r="W636" s="254"/>
      <c r="X636" s="254"/>
      <c r="Y636" s="254"/>
      <c r="Z636" s="254"/>
      <c r="AA636" s="254"/>
      <c r="AB636" s="254"/>
    </row>
    <row r="637">
      <c r="A637" s="941"/>
      <c r="B637" s="242"/>
      <c r="C637" s="242"/>
      <c r="D637" s="242"/>
      <c r="E637" s="242"/>
      <c r="F637" s="450"/>
      <c r="G637" s="450"/>
      <c r="H637" s="242"/>
      <c r="I637" s="242"/>
      <c r="J637" s="242"/>
      <c r="K637" s="242"/>
      <c r="L637" s="242"/>
      <c r="M637" s="242"/>
      <c r="N637" s="242"/>
      <c r="O637" s="242"/>
      <c r="P637" s="242"/>
      <c r="Q637" s="242"/>
      <c r="R637" s="242"/>
      <c r="S637" s="242"/>
      <c r="T637" s="242"/>
      <c r="U637" s="242"/>
      <c r="V637" s="242"/>
      <c r="W637" s="254"/>
      <c r="X637" s="254"/>
      <c r="Y637" s="254"/>
      <c r="Z637" s="254"/>
      <c r="AA637" s="254"/>
      <c r="AB637" s="254"/>
    </row>
    <row r="638">
      <c r="A638" s="941"/>
      <c r="B638" s="242"/>
      <c r="C638" s="242"/>
      <c r="D638" s="242"/>
      <c r="E638" s="242"/>
      <c r="F638" s="450"/>
      <c r="G638" s="450"/>
      <c r="H638" s="242"/>
      <c r="I638" s="242"/>
      <c r="J638" s="242"/>
      <c r="K638" s="242"/>
      <c r="L638" s="242"/>
      <c r="M638" s="242"/>
      <c r="N638" s="242"/>
      <c r="O638" s="242"/>
      <c r="P638" s="242"/>
      <c r="Q638" s="242"/>
      <c r="R638" s="242"/>
      <c r="S638" s="242"/>
      <c r="T638" s="242"/>
      <c r="U638" s="242"/>
      <c r="V638" s="242"/>
      <c r="W638" s="254"/>
      <c r="X638" s="254"/>
      <c r="Y638" s="254"/>
      <c r="Z638" s="254"/>
      <c r="AA638" s="254"/>
      <c r="AB638" s="254"/>
    </row>
    <row r="639">
      <c r="A639" s="941"/>
      <c r="B639" s="242"/>
      <c r="C639" s="242"/>
      <c r="D639" s="242"/>
      <c r="E639" s="242"/>
      <c r="F639" s="450"/>
      <c r="G639" s="450"/>
      <c r="H639" s="242"/>
      <c r="I639" s="242"/>
      <c r="J639" s="242"/>
      <c r="K639" s="242"/>
      <c r="L639" s="242"/>
      <c r="M639" s="242"/>
      <c r="N639" s="242"/>
      <c r="O639" s="242"/>
      <c r="P639" s="242"/>
      <c r="Q639" s="242"/>
      <c r="R639" s="242"/>
      <c r="S639" s="242"/>
      <c r="T639" s="242"/>
      <c r="U639" s="242"/>
      <c r="V639" s="242"/>
      <c r="W639" s="254"/>
      <c r="X639" s="254"/>
      <c r="Y639" s="254"/>
      <c r="Z639" s="254"/>
      <c r="AA639" s="254"/>
      <c r="AB639" s="254"/>
    </row>
    <row r="640">
      <c r="A640" s="941"/>
      <c r="B640" s="242"/>
      <c r="C640" s="242"/>
      <c r="D640" s="242"/>
      <c r="E640" s="242"/>
      <c r="F640" s="450"/>
      <c r="G640" s="450"/>
      <c r="H640" s="242"/>
      <c r="I640" s="242"/>
      <c r="J640" s="242"/>
      <c r="K640" s="242"/>
      <c r="L640" s="242"/>
      <c r="M640" s="242"/>
      <c r="N640" s="242"/>
      <c r="O640" s="242"/>
      <c r="P640" s="242"/>
      <c r="Q640" s="242"/>
      <c r="R640" s="242"/>
      <c r="S640" s="242"/>
      <c r="T640" s="242"/>
      <c r="U640" s="242"/>
      <c r="V640" s="242"/>
      <c r="W640" s="254"/>
      <c r="X640" s="254"/>
      <c r="Y640" s="254"/>
      <c r="Z640" s="254"/>
      <c r="AA640" s="254"/>
      <c r="AB640" s="254"/>
    </row>
    <row r="641">
      <c r="A641" s="941"/>
      <c r="B641" s="242"/>
      <c r="C641" s="242"/>
      <c r="D641" s="242"/>
      <c r="E641" s="242"/>
      <c r="F641" s="450"/>
      <c r="G641" s="450"/>
      <c r="H641" s="242"/>
      <c r="I641" s="242"/>
      <c r="J641" s="242"/>
      <c r="K641" s="242"/>
      <c r="L641" s="242"/>
      <c r="M641" s="242"/>
      <c r="N641" s="242"/>
      <c r="O641" s="242"/>
      <c r="P641" s="242"/>
      <c r="Q641" s="242"/>
      <c r="R641" s="242"/>
      <c r="S641" s="242"/>
      <c r="T641" s="242"/>
      <c r="U641" s="242"/>
      <c r="V641" s="242"/>
      <c r="W641" s="254"/>
      <c r="X641" s="254"/>
      <c r="Y641" s="254"/>
      <c r="Z641" s="254"/>
      <c r="AA641" s="254"/>
      <c r="AB641" s="254"/>
    </row>
    <row r="642">
      <c r="A642" s="941"/>
      <c r="B642" s="242"/>
      <c r="C642" s="242"/>
      <c r="D642" s="242"/>
      <c r="E642" s="242"/>
      <c r="F642" s="450"/>
      <c r="G642" s="450"/>
      <c r="H642" s="242"/>
      <c r="I642" s="242"/>
      <c r="J642" s="242"/>
      <c r="K642" s="242"/>
      <c r="L642" s="242"/>
      <c r="M642" s="242"/>
      <c r="N642" s="242"/>
      <c r="O642" s="242"/>
      <c r="P642" s="242"/>
      <c r="Q642" s="242"/>
      <c r="R642" s="242"/>
      <c r="S642" s="242"/>
      <c r="T642" s="242"/>
      <c r="U642" s="242"/>
      <c r="V642" s="242"/>
      <c r="W642" s="254"/>
      <c r="X642" s="254"/>
      <c r="Y642" s="254"/>
      <c r="Z642" s="254"/>
      <c r="AA642" s="254"/>
      <c r="AB642" s="254"/>
    </row>
    <row r="643">
      <c r="A643" s="941"/>
      <c r="B643" s="242"/>
      <c r="C643" s="242"/>
      <c r="D643" s="242"/>
      <c r="E643" s="242"/>
      <c r="F643" s="450"/>
      <c r="G643" s="450"/>
      <c r="H643" s="242"/>
      <c r="I643" s="242"/>
      <c r="J643" s="242"/>
      <c r="K643" s="242"/>
      <c r="L643" s="242"/>
      <c r="M643" s="242"/>
      <c r="N643" s="242"/>
      <c r="O643" s="242"/>
      <c r="P643" s="242"/>
      <c r="Q643" s="242"/>
      <c r="R643" s="242"/>
      <c r="S643" s="242"/>
      <c r="T643" s="242"/>
      <c r="U643" s="242"/>
      <c r="V643" s="242"/>
      <c r="W643" s="254"/>
      <c r="X643" s="254"/>
      <c r="Y643" s="254"/>
      <c r="Z643" s="254"/>
      <c r="AA643" s="254"/>
      <c r="AB643" s="254"/>
    </row>
    <row r="644">
      <c r="A644" s="941"/>
      <c r="B644" s="242"/>
      <c r="C644" s="242"/>
      <c r="D644" s="242"/>
      <c r="E644" s="242"/>
      <c r="F644" s="450"/>
      <c r="G644" s="450"/>
      <c r="H644" s="242"/>
      <c r="I644" s="242"/>
      <c r="J644" s="242"/>
      <c r="K644" s="242"/>
      <c r="L644" s="242"/>
      <c r="M644" s="242"/>
      <c r="N644" s="242"/>
      <c r="O644" s="242"/>
      <c r="P644" s="242"/>
      <c r="Q644" s="242"/>
      <c r="R644" s="242"/>
      <c r="S644" s="242"/>
      <c r="T644" s="242"/>
      <c r="U644" s="242"/>
      <c r="V644" s="242"/>
      <c r="W644" s="254"/>
      <c r="X644" s="254"/>
      <c r="Y644" s="254"/>
      <c r="Z644" s="254"/>
      <c r="AA644" s="254"/>
      <c r="AB644" s="254"/>
    </row>
    <row r="645">
      <c r="A645" s="941"/>
      <c r="B645" s="242"/>
      <c r="C645" s="242"/>
      <c r="D645" s="242"/>
      <c r="E645" s="242"/>
      <c r="F645" s="450"/>
      <c r="G645" s="450"/>
      <c r="H645" s="242"/>
      <c r="I645" s="242"/>
      <c r="J645" s="242"/>
      <c r="K645" s="242"/>
      <c r="L645" s="242"/>
      <c r="M645" s="242"/>
      <c r="N645" s="242"/>
      <c r="O645" s="242"/>
      <c r="P645" s="242"/>
      <c r="Q645" s="242"/>
      <c r="R645" s="242"/>
      <c r="S645" s="242"/>
      <c r="T645" s="242"/>
      <c r="U645" s="242"/>
      <c r="V645" s="242"/>
      <c r="W645" s="254"/>
      <c r="X645" s="254"/>
      <c r="Y645" s="254"/>
      <c r="Z645" s="254"/>
      <c r="AA645" s="254"/>
      <c r="AB645" s="254"/>
    </row>
    <row r="646">
      <c r="A646" s="941"/>
      <c r="B646" s="242"/>
      <c r="C646" s="242"/>
      <c r="D646" s="242"/>
      <c r="E646" s="242"/>
      <c r="F646" s="450"/>
      <c r="G646" s="450"/>
      <c r="H646" s="242"/>
      <c r="I646" s="242"/>
      <c r="J646" s="242"/>
      <c r="K646" s="242"/>
      <c r="L646" s="242"/>
      <c r="M646" s="242"/>
      <c r="N646" s="242"/>
      <c r="O646" s="242"/>
      <c r="P646" s="242"/>
      <c r="Q646" s="242"/>
      <c r="R646" s="242"/>
      <c r="S646" s="242"/>
      <c r="T646" s="242"/>
      <c r="U646" s="242"/>
      <c r="V646" s="242"/>
      <c r="W646" s="254"/>
      <c r="X646" s="254"/>
      <c r="Y646" s="254"/>
      <c r="Z646" s="254"/>
      <c r="AA646" s="254"/>
      <c r="AB646" s="254"/>
    </row>
    <row r="647">
      <c r="A647" s="941"/>
      <c r="B647" s="242"/>
      <c r="C647" s="242"/>
      <c r="D647" s="242"/>
      <c r="E647" s="242"/>
      <c r="F647" s="450"/>
      <c r="G647" s="450"/>
      <c r="H647" s="242"/>
      <c r="I647" s="242"/>
      <c r="J647" s="242"/>
      <c r="K647" s="242"/>
      <c r="L647" s="242"/>
      <c r="M647" s="242"/>
      <c r="N647" s="242"/>
      <c r="O647" s="242"/>
      <c r="P647" s="242"/>
      <c r="Q647" s="242"/>
      <c r="R647" s="242"/>
      <c r="S647" s="242"/>
      <c r="T647" s="242"/>
      <c r="U647" s="242"/>
      <c r="V647" s="242"/>
      <c r="W647" s="254"/>
      <c r="X647" s="254"/>
      <c r="Y647" s="254"/>
      <c r="Z647" s="254"/>
      <c r="AA647" s="254"/>
      <c r="AB647" s="254"/>
    </row>
    <row r="648">
      <c r="A648" s="941"/>
      <c r="B648" s="242"/>
      <c r="C648" s="242"/>
      <c r="D648" s="242"/>
      <c r="E648" s="242"/>
      <c r="F648" s="450"/>
      <c r="G648" s="450"/>
      <c r="H648" s="242"/>
      <c r="I648" s="242"/>
      <c r="J648" s="242"/>
      <c r="K648" s="242"/>
      <c r="L648" s="242"/>
      <c r="M648" s="242"/>
      <c r="N648" s="242"/>
      <c r="O648" s="242"/>
      <c r="P648" s="242"/>
      <c r="Q648" s="242"/>
      <c r="R648" s="242"/>
      <c r="S648" s="242"/>
      <c r="T648" s="242"/>
      <c r="U648" s="242"/>
      <c r="V648" s="242"/>
      <c r="W648" s="254"/>
      <c r="X648" s="254"/>
      <c r="Y648" s="254"/>
      <c r="Z648" s="254"/>
      <c r="AA648" s="254"/>
      <c r="AB648" s="254"/>
    </row>
    <row r="649">
      <c r="A649" s="941"/>
      <c r="B649" s="242"/>
      <c r="C649" s="242"/>
      <c r="D649" s="242"/>
      <c r="E649" s="242"/>
      <c r="F649" s="450"/>
      <c r="G649" s="450"/>
      <c r="H649" s="242"/>
      <c r="I649" s="242"/>
      <c r="J649" s="242"/>
      <c r="K649" s="242"/>
      <c r="L649" s="242"/>
      <c r="M649" s="242"/>
      <c r="N649" s="242"/>
      <c r="O649" s="242"/>
      <c r="P649" s="242"/>
      <c r="Q649" s="242"/>
      <c r="R649" s="242"/>
      <c r="S649" s="242"/>
      <c r="T649" s="242"/>
      <c r="U649" s="242"/>
      <c r="V649" s="242"/>
      <c r="W649" s="254"/>
      <c r="X649" s="254"/>
      <c r="Y649" s="254"/>
      <c r="Z649" s="254"/>
      <c r="AA649" s="254"/>
      <c r="AB649" s="254"/>
    </row>
    <row r="650">
      <c r="A650" s="941"/>
      <c r="B650" s="242"/>
      <c r="C650" s="242"/>
      <c r="D650" s="242"/>
      <c r="E650" s="242"/>
      <c r="F650" s="450"/>
      <c r="G650" s="450"/>
      <c r="H650" s="242"/>
      <c r="I650" s="242"/>
      <c r="J650" s="242"/>
      <c r="K650" s="242"/>
      <c r="L650" s="242"/>
      <c r="M650" s="242"/>
      <c r="N650" s="242"/>
      <c r="O650" s="242"/>
      <c r="P650" s="242"/>
      <c r="Q650" s="242"/>
      <c r="R650" s="242"/>
      <c r="S650" s="242"/>
      <c r="T650" s="242"/>
      <c r="U650" s="242"/>
      <c r="V650" s="242"/>
      <c r="W650" s="254"/>
      <c r="X650" s="254"/>
      <c r="Y650" s="254"/>
      <c r="Z650" s="254"/>
      <c r="AA650" s="254"/>
      <c r="AB650" s="254"/>
    </row>
    <row r="651">
      <c r="A651" s="941"/>
      <c r="B651" s="242"/>
      <c r="C651" s="242"/>
      <c r="D651" s="242"/>
      <c r="E651" s="242"/>
      <c r="F651" s="450"/>
      <c r="G651" s="450"/>
      <c r="H651" s="242"/>
      <c r="I651" s="242"/>
      <c r="J651" s="242"/>
      <c r="K651" s="242"/>
      <c r="L651" s="242"/>
      <c r="M651" s="242"/>
      <c r="N651" s="242"/>
      <c r="O651" s="242"/>
      <c r="P651" s="242"/>
      <c r="Q651" s="242"/>
      <c r="R651" s="242"/>
      <c r="S651" s="242"/>
      <c r="T651" s="242"/>
      <c r="U651" s="242"/>
      <c r="V651" s="242"/>
      <c r="W651" s="254"/>
      <c r="X651" s="254"/>
      <c r="Y651" s="254"/>
      <c r="Z651" s="254"/>
      <c r="AA651" s="254"/>
      <c r="AB651" s="254"/>
    </row>
    <row r="652">
      <c r="A652" s="941"/>
      <c r="B652" s="242"/>
      <c r="C652" s="242"/>
      <c r="D652" s="242"/>
      <c r="E652" s="242"/>
      <c r="F652" s="450"/>
      <c r="G652" s="450"/>
      <c r="H652" s="242"/>
      <c r="I652" s="242"/>
      <c r="J652" s="242"/>
      <c r="K652" s="242"/>
      <c r="L652" s="242"/>
      <c r="M652" s="242"/>
      <c r="N652" s="242"/>
      <c r="O652" s="242"/>
      <c r="P652" s="242"/>
      <c r="Q652" s="242"/>
      <c r="R652" s="242"/>
      <c r="S652" s="242"/>
      <c r="T652" s="242"/>
      <c r="U652" s="242"/>
      <c r="V652" s="242"/>
      <c r="W652" s="254"/>
      <c r="X652" s="254"/>
      <c r="Y652" s="254"/>
      <c r="Z652" s="254"/>
      <c r="AA652" s="254"/>
      <c r="AB652" s="254"/>
    </row>
    <row r="653">
      <c r="A653" s="941"/>
      <c r="B653" s="242"/>
      <c r="C653" s="242"/>
      <c r="D653" s="242"/>
      <c r="E653" s="242"/>
      <c r="F653" s="450"/>
      <c r="G653" s="450"/>
      <c r="H653" s="242"/>
      <c r="I653" s="242"/>
      <c r="J653" s="242"/>
      <c r="K653" s="242"/>
      <c r="L653" s="242"/>
      <c r="M653" s="242"/>
      <c r="N653" s="242"/>
      <c r="O653" s="242"/>
      <c r="P653" s="242"/>
      <c r="Q653" s="242"/>
      <c r="R653" s="242"/>
      <c r="S653" s="242"/>
      <c r="T653" s="242"/>
      <c r="U653" s="242"/>
      <c r="V653" s="242"/>
      <c r="W653" s="254"/>
      <c r="X653" s="254"/>
      <c r="Y653" s="254"/>
      <c r="Z653" s="254"/>
      <c r="AA653" s="254"/>
      <c r="AB653" s="254"/>
    </row>
    <row r="654">
      <c r="A654" s="941"/>
      <c r="B654" s="242"/>
      <c r="C654" s="242"/>
      <c r="D654" s="242"/>
      <c r="E654" s="242"/>
      <c r="F654" s="450"/>
      <c r="G654" s="450"/>
      <c r="H654" s="242"/>
      <c r="I654" s="242"/>
      <c r="J654" s="242"/>
      <c r="K654" s="242"/>
      <c r="L654" s="242"/>
      <c r="M654" s="242"/>
      <c r="N654" s="242"/>
      <c r="O654" s="242"/>
      <c r="P654" s="242"/>
      <c r="Q654" s="242"/>
      <c r="R654" s="242"/>
      <c r="S654" s="242"/>
      <c r="T654" s="242"/>
      <c r="U654" s="242"/>
      <c r="V654" s="242"/>
      <c r="W654" s="254"/>
      <c r="X654" s="254"/>
      <c r="Y654" s="254"/>
      <c r="Z654" s="254"/>
      <c r="AA654" s="254"/>
      <c r="AB654" s="254"/>
    </row>
    <row r="655">
      <c r="A655" s="941"/>
      <c r="B655" s="242"/>
      <c r="C655" s="242"/>
      <c r="D655" s="242"/>
      <c r="E655" s="242"/>
      <c r="F655" s="450"/>
      <c r="G655" s="450"/>
      <c r="H655" s="242"/>
      <c r="I655" s="242"/>
      <c r="J655" s="242"/>
      <c r="K655" s="242"/>
      <c r="L655" s="242"/>
      <c r="M655" s="242"/>
      <c r="N655" s="242"/>
      <c r="O655" s="242"/>
      <c r="P655" s="242"/>
      <c r="Q655" s="242"/>
      <c r="R655" s="242"/>
      <c r="S655" s="242"/>
      <c r="T655" s="242"/>
      <c r="U655" s="242"/>
      <c r="V655" s="242"/>
      <c r="W655" s="254"/>
      <c r="X655" s="254"/>
      <c r="Y655" s="254"/>
      <c r="Z655" s="254"/>
      <c r="AA655" s="254"/>
      <c r="AB655" s="254"/>
    </row>
    <row r="656">
      <c r="A656" s="941"/>
      <c r="B656" s="242"/>
      <c r="C656" s="242"/>
      <c r="D656" s="242"/>
      <c r="E656" s="242"/>
      <c r="F656" s="450"/>
      <c r="G656" s="450"/>
      <c r="H656" s="242"/>
      <c r="I656" s="242"/>
      <c r="J656" s="242"/>
      <c r="K656" s="242"/>
      <c r="L656" s="242"/>
      <c r="M656" s="242"/>
      <c r="N656" s="242"/>
      <c r="O656" s="242"/>
      <c r="P656" s="242"/>
      <c r="Q656" s="242"/>
      <c r="R656" s="242"/>
      <c r="S656" s="242"/>
      <c r="T656" s="242"/>
      <c r="U656" s="242"/>
      <c r="V656" s="242"/>
      <c r="W656" s="254"/>
      <c r="X656" s="254"/>
      <c r="Y656" s="254"/>
      <c r="Z656" s="254"/>
      <c r="AA656" s="254"/>
      <c r="AB656" s="254"/>
    </row>
    <row r="657">
      <c r="A657" s="941"/>
      <c r="B657" s="242"/>
      <c r="C657" s="242"/>
      <c r="D657" s="242"/>
      <c r="E657" s="242"/>
      <c r="F657" s="450"/>
      <c r="G657" s="450"/>
      <c r="H657" s="242"/>
      <c r="I657" s="242"/>
      <c r="J657" s="242"/>
      <c r="K657" s="242"/>
      <c r="L657" s="242"/>
      <c r="M657" s="242"/>
      <c r="N657" s="242"/>
      <c r="O657" s="242"/>
      <c r="P657" s="242"/>
      <c r="Q657" s="242"/>
      <c r="R657" s="242"/>
      <c r="S657" s="242"/>
      <c r="T657" s="242"/>
      <c r="U657" s="242"/>
      <c r="V657" s="242"/>
      <c r="W657" s="254"/>
      <c r="X657" s="254"/>
      <c r="Y657" s="254"/>
      <c r="Z657" s="254"/>
      <c r="AA657" s="254"/>
      <c r="AB657" s="254"/>
    </row>
    <row r="658">
      <c r="A658" s="941"/>
      <c r="B658" s="242"/>
      <c r="C658" s="242"/>
      <c r="D658" s="242"/>
      <c r="E658" s="242"/>
      <c r="F658" s="450"/>
      <c r="G658" s="450"/>
      <c r="H658" s="242"/>
      <c r="I658" s="242"/>
      <c r="J658" s="242"/>
      <c r="K658" s="242"/>
      <c r="L658" s="242"/>
      <c r="M658" s="242"/>
      <c r="N658" s="242"/>
      <c r="O658" s="242"/>
      <c r="P658" s="242"/>
      <c r="Q658" s="242"/>
      <c r="R658" s="242"/>
      <c r="S658" s="242"/>
      <c r="T658" s="242"/>
      <c r="U658" s="242"/>
      <c r="V658" s="242"/>
      <c r="W658" s="254"/>
      <c r="X658" s="254"/>
      <c r="Y658" s="254"/>
      <c r="Z658" s="254"/>
      <c r="AA658" s="254"/>
      <c r="AB658" s="254"/>
    </row>
    <row r="659">
      <c r="A659" s="941"/>
      <c r="B659" s="242"/>
      <c r="C659" s="242"/>
      <c r="D659" s="242"/>
      <c r="E659" s="242"/>
      <c r="F659" s="450"/>
      <c r="G659" s="450"/>
      <c r="H659" s="242"/>
      <c r="I659" s="242"/>
      <c r="J659" s="242"/>
      <c r="K659" s="242"/>
      <c r="L659" s="242"/>
      <c r="M659" s="242"/>
      <c r="N659" s="242"/>
      <c r="O659" s="242"/>
      <c r="P659" s="242"/>
      <c r="Q659" s="242"/>
      <c r="R659" s="242"/>
      <c r="S659" s="242"/>
      <c r="T659" s="242"/>
      <c r="U659" s="242"/>
      <c r="V659" s="242"/>
      <c r="W659" s="254"/>
      <c r="X659" s="254"/>
      <c r="Y659" s="254"/>
      <c r="Z659" s="254"/>
      <c r="AA659" s="254"/>
      <c r="AB659" s="254"/>
    </row>
    <row r="660">
      <c r="A660" s="941"/>
      <c r="B660" s="242"/>
      <c r="C660" s="242"/>
      <c r="D660" s="242"/>
      <c r="E660" s="242"/>
      <c r="F660" s="450"/>
      <c r="G660" s="450"/>
      <c r="H660" s="242"/>
      <c r="I660" s="242"/>
      <c r="J660" s="242"/>
      <c r="K660" s="242"/>
      <c r="L660" s="242"/>
      <c r="M660" s="242"/>
      <c r="N660" s="242"/>
      <c r="O660" s="242"/>
      <c r="P660" s="242"/>
      <c r="Q660" s="242"/>
      <c r="R660" s="242"/>
      <c r="S660" s="242"/>
      <c r="T660" s="242"/>
      <c r="U660" s="242"/>
      <c r="V660" s="242"/>
      <c r="W660" s="254"/>
      <c r="X660" s="254"/>
      <c r="Y660" s="254"/>
      <c r="Z660" s="254"/>
      <c r="AA660" s="254"/>
      <c r="AB660" s="254"/>
    </row>
    <row r="661">
      <c r="A661" s="941"/>
      <c r="B661" s="242"/>
      <c r="C661" s="242"/>
      <c r="D661" s="242"/>
      <c r="E661" s="242"/>
      <c r="F661" s="450"/>
      <c r="G661" s="450"/>
      <c r="H661" s="242"/>
      <c r="I661" s="242"/>
      <c r="J661" s="242"/>
      <c r="K661" s="242"/>
      <c r="L661" s="242"/>
      <c r="M661" s="242"/>
      <c r="N661" s="242"/>
      <c r="O661" s="242"/>
      <c r="P661" s="242"/>
      <c r="Q661" s="242"/>
      <c r="R661" s="242"/>
      <c r="S661" s="242"/>
      <c r="T661" s="242"/>
      <c r="U661" s="242"/>
      <c r="V661" s="242"/>
      <c r="W661" s="254"/>
      <c r="X661" s="254"/>
      <c r="Y661" s="254"/>
      <c r="Z661" s="254"/>
      <c r="AA661" s="254"/>
      <c r="AB661" s="254"/>
    </row>
    <row r="662">
      <c r="A662" s="941"/>
      <c r="B662" s="242"/>
      <c r="C662" s="242"/>
      <c r="D662" s="242"/>
      <c r="E662" s="242"/>
      <c r="F662" s="450"/>
      <c r="G662" s="450"/>
      <c r="H662" s="242"/>
      <c r="I662" s="242"/>
      <c r="J662" s="242"/>
      <c r="K662" s="242"/>
      <c r="L662" s="242"/>
      <c r="M662" s="242"/>
      <c r="N662" s="242"/>
      <c r="O662" s="242"/>
      <c r="P662" s="242"/>
      <c r="Q662" s="242"/>
      <c r="R662" s="242"/>
      <c r="S662" s="242"/>
      <c r="T662" s="242"/>
      <c r="U662" s="242"/>
      <c r="V662" s="242"/>
      <c r="W662" s="254"/>
      <c r="X662" s="254"/>
      <c r="Y662" s="254"/>
      <c r="Z662" s="254"/>
      <c r="AA662" s="254"/>
      <c r="AB662" s="254"/>
    </row>
    <row r="663">
      <c r="A663" s="941"/>
      <c r="B663" s="242"/>
      <c r="C663" s="242"/>
      <c r="D663" s="242"/>
      <c r="E663" s="242"/>
      <c r="F663" s="450"/>
      <c r="G663" s="450"/>
      <c r="H663" s="242"/>
      <c r="I663" s="242"/>
      <c r="J663" s="242"/>
      <c r="K663" s="242"/>
      <c r="L663" s="242"/>
      <c r="M663" s="242"/>
      <c r="N663" s="242"/>
      <c r="O663" s="242"/>
      <c r="P663" s="242"/>
      <c r="Q663" s="242"/>
      <c r="R663" s="242"/>
      <c r="S663" s="242"/>
      <c r="T663" s="242"/>
      <c r="U663" s="242"/>
      <c r="V663" s="242"/>
      <c r="W663" s="254"/>
      <c r="X663" s="254"/>
      <c r="Y663" s="254"/>
      <c r="Z663" s="254"/>
      <c r="AA663" s="254"/>
      <c r="AB663" s="254"/>
    </row>
    <row r="664">
      <c r="A664" s="941"/>
      <c r="B664" s="242"/>
      <c r="C664" s="242"/>
      <c r="D664" s="242"/>
      <c r="E664" s="242"/>
      <c r="F664" s="450"/>
      <c r="G664" s="450"/>
      <c r="H664" s="242"/>
      <c r="I664" s="242"/>
      <c r="J664" s="242"/>
      <c r="K664" s="242"/>
      <c r="L664" s="242"/>
      <c r="M664" s="242"/>
      <c r="N664" s="242"/>
      <c r="O664" s="242"/>
      <c r="P664" s="242"/>
      <c r="Q664" s="242"/>
      <c r="R664" s="242"/>
      <c r="S664" s="242"/>
      <c r="T664" s="242"/>
      <c r="U664" s="242"/>
      <c r="V664" s="242"/>
      <c r="W664" s="254"/>
      <c r="X664" s="254"/>
      <c r="Y664" s="254"/>
      <c r="Z664" s="254"/>
      <c r="AA664" s="254"/>
      <c r="AB664" s="254"/>
    </row>
    <row r="665">
      <c r="A665" s="941"/>
      <c r="B665" s="242"/>
      <c r="C665" s="242"/>
      <c r="D665" s="242"/>
      <c r="E665" s="242"/>
      <c r="F665" s="450"/>
      <c r="G665" s="450"/>
      <c r="H665" s="242"/>
      <c r="I665" s="242"/>
      <c r="J665" s="242"/>
      <c r="K665" s="242"/>
      <c r="L665" s="242"/>
      <c r="M665" s="242"/>
      <c r="N665" s="242"/>
      <c r="O665" s="242"/>
      <c r="P665" s="242"/>
      <c r="Q665" s="242"/>
      <c r="R665" s="242"/>
      <c r="S665" s="242"/>
      <c r="T665" s="242"/>
      <c r="U665" s="242"/>
      <c r="V665" s="242"/>
      <c r="W665" s="254"/>
      <c r="X665" s="254"/>
      <c r="Y665" s="254"/>
      <c r="Z665" s="254"/>
      <c r="AA665" s="254"/>
      <c r="AB665" s="254"/>
    </row>
    <row r="666">
      <c r="A666" s="941"/>
      <c r="B666" s="242"/>
      <c r="C666" s="242"/>
      <c r="D666" s="242"/>
      <c r="E666" s="242"/>
      <c r="F666" s="450"/>
      <c r="G666" s="450"/>
      <c r="H666" s="242"/>
      <c r="I666" s="242"/>
      <c r="J666" s="242"/>
      <c r="K666" s="242"/>
      <c r="L666" s="242"/>
      <c r="M666" s="242"/>
      <c r="N666" s="242"/>
      <c r="O666" s="242"/>
      <c r="P666" s="242"/>
      <c r="Q666" s="242"/>
      <c r="R666" s="242"/>
      <c r="S666" s="242"/>
      <c r="T666" s="242"/>
      <c r="U666" s="242"/>
      <c r="V666" s="242"/>
      <c r="W666" s="254"/>
      <c r="X666" s="254"/>
      <c r="Y666" s="254"/>
      <c r="Z666" s="254"/>
      <c r="AA666" s="254"/>
      <c r="AB666" s="254"/>
    </row>
    <row r="667">
      <c r="A667" s="941"/>
      <c r="B667" s="242"/>
      <c r="C667" s="242"/>
      <c r="D667" s="242"/>
      <c r="E667" s="242"/>
      <c r="F667" s="450"/>
      <c r="G667" s="450"/>
      <c r="H667" s="242"/>
      <c r="I667" s="242"/>
      <c r="J667" s="242"/>
      <c r="K667" s="242"/>
      <c r="L667" s="242"/>
      <c r="M667" s="242"/>
      <c r="N667" s="242"/>
      <c r="O667" s="242"/>
      <c r="P667" s="242"/>
      <c r="Q667" s="242"/>
      <c r="R667" s="242"/>
      <c r="S667" s="242"/>
      <c r="T667" s="242"/>
      <c r="U667" s="242"/>
      <c r="V667" s="242"/>
      <c r="W667" s="254"/>
      <c r="X667" s="254"/>
      <c r="Y667" s="254"/>
      <c r="Z667" s="254"/>
      <c r="AA667" s="254"/>
      <c r="AB667" s="254"/>
    </row>
    <row r="668">
      <c r="A668" s="941"/>
      <c r="B668" s="242"/>
      <c r="C668" s="242"/>
      <c r="D668" s="242"/>
      <c r="E668" s="242"/>
      <c r="F668" s="450"/>
      <c r="G668" s="450"/>
      <c r="H668" s="242"/>
      <c r="I668" s="242"/>
      <c r="J668" s="242"/>
      <c r="K668" s="242"/>
      <c r="L668" s="242"/>
      <c r="M668" s="242"/>
      <c r="N668" s="242"/>
      <c r="O668" s="242"/>
      <c r="P668" s="242"/>
      <c r="Q668" s="242"/>
      <c r="R668" s="242"/>
      <c r="S668" s="242"/>
      <c r="T668" s="242"/>
      <c r="U668" s="242"/>
      <c r="V668" s="242"/>
      <c r="W668" s="254"/>
      <c r="X668" s="254"/>
      <c r="Y668" s="254"/>
      <c r="Z668" s="254"/>
      <c r="AA668" s="254"/>
      <c r="AB668" s="254"/>
    </row>
    <row r="669">
      <c r="A669" s="941"/>
      <c r="B669" s="242"/>
      <c r="C669" s="242"/>
      <c r="D669" s="242"/>
      <c r="E669" s="242"/>
      <c r="F669" s="450"/>
      <c r="G669" s="450"/>
      <c r="H669" s="242"/>
      <c r="I669" s="242"/>
      <c r="J669" s="242"/>
      <c r="K669" s="242"/>
      <c r="L669" s="242"/>
      <c r="M669" s="242"/>
      <c r="N669" s="242"/>
      <c r="O669" s="242"/>
      <c r="P669" s="242"/>
      <c r="Q669" s="242"/>
      <c r="R669" s="242"/>
      <c r="S669" s="242"/>
      <c r="T669" s="242"/>
      <c r="U669" s="242"/>
      <c r="V669" s="242"/>
      <c r="W669" s="254"/>
      <c r="X669" s="254"/>
      <c r="Y669" s="254"/>
      <c r="Z669" s="254"/>
      <c r="AA669" s="254"/>
      <c r="AB669" s="254"/>
    </row>
    <row r="670">
      <c r="A670" s="941"/>
      <c r="B670" s="242"/>
      <c r="C670" s="242"/>
      <c r="D670" s="242"/>
      <c r="E670" s="242"/>
      <c r="F670" s="450"/>
      <c r="G670" s="450"/>
      <c r="H670" s="242"/>
      <c r="I670" s="242"/>
      <c r="J670" s="242"/>
      <c r="K670" s="242"/>
      <c r="L670" s="242"/>
      <c r="M670" s="242"/>
      <c r="N670" s="242"/>
      <c r="O670" s="242"/>
      <c r="P670" s="242"/>
      <c r="Q670" s="242"/>
      <c r="R670" s="242"/>
      <c r="S670" s="242"/>
      <c r="T670" s="242"/>
      <c r="U670" s="242"/>
      <c r="V670" s="242"/>
      <c r="W670" s="254"/>
      <c r="X670" s="254"/>
      <c r="Y670" s="254"/>
      <c r="Z670" s="254"/>
      <c r="AA670" s="254"/>
      <c r="AB670" s="254"/>
    </row>
    <row r="671">
      <c r="A671" s="941"/>
      <c r="B671" s="242"/>
      <c r="C671" s="242"/>
      <c r="D671" s="242"/>
      <c r="E671" s="242"/>
      <c r="F671" s="450"/>
      <c r="G671" s="450"/>
      <c r="H671" s="242"/>
      <c r="I671" s="242"/>
      <c r="J671" s="242"/>
      <c r="K671" s="242"/>
      <c r="L671" s="242"/>
      <c r="M671" s="242"/>
      <c r="N671" s="242"/>
      <c r="O671" s="242"/>
      <c r="P671" s="242"/>
      <c r="Q671" s="242"/>
      <c r="R671" s="242"/>
      <c r="S671" s="242"/>
      <c r="T671" s="242"/>
      <c r="U671" s="242"/>
      <c r="V671" s="242"/>
      <c r="W671" s="254"/>
      <c r="X671" s="254"/>
      <c r="Y671" s="254"/>
      <c r="Z671" s="254"/>
      <c r="AA671" s="254"/>
      <c r="AB671" s="254"/>
    </row>
    <row r="672">
      <c r="A672" s="941"/>
      <c r="B672" s="242"/>
      <c r="C672" s="242"/>
      <c r="D672" s="242"/>
      <c r="E672" s="242"/>
      <c r="F672" s="450"/>
      <c r="G672" s="450"/>
      <c r="H672" s="242"/>
      <c r="I672" s="242"/>
      <c r="J672" s="242"/>
      <c r="K672" s="242"/>
      <c r="L672" s="242"/>
      <c r="M672" s="242"/>
      <c r="N672" s="242"/>
      <c r="O672" s="242"/>
      <c r="P672" s="242"/>
      <c r="Q672" s="242"/>
      <c r="R672" s="242"/>
      <c r="S672" s="242"/>
      <c r="T672" s="242"/>
      <c r="U672" s="242"/>
      <c r="V672" s="242"/>
      <c r="W672" s="254"/>
      <c r="X672" s="254"/>
      <c r="Y672" s="254"/>
      <c r="Z672" s="254"/>
      <c r="AA672" s="254"/>
      <c r="AB672" s="254"/>
    </row>
    <row r="673">
      <c r="A673" s="941"/>
      <c r="B673" s="242"/>
      <c r="C673" s="242"/>
      <c r="D673" s="242"/>
      <c r="E673" s="242"/>
      <c r="F673" s="450"/>
      <c r="G673" s="450"/>
      <c r="H673" s="242"/>
      <c r="I673" s="242"/>
      <c r="J673" s="242"/>
      <c r="K673" s="242"/>
      <c r="L673" s="242"/>
      <c r="M673" s="242"/>
      <c r="N673" s="242"/>
      <c r="O673" s="242"/>
      <c r="P673" s="242"/>
      <c r="Q673" s="242"/>
      <c r="R673" s="242"/>
      <c r="S673" s="242"/>
      <c r="T673" s="242"/>
      <c r="U673" s="242"/>
      <c r="V673" s="242"/>
      <c r="W673" s="254"/>
      <c r="X673" s="254"/>
      <c r="Y673" s="254"/>
      <c r="Z673" s="254"/>
      <c r="AA673" s="254"/>
      <c r="AB673" s="254"/>
    </row>
    <row r="674">
      <c r="A674" s="941"/>
      <c r="B674" s="242"/>
      <c r="C674" s="242"/>
      <c r="D674" s="242"/>
      <c r="E674" s="242"/>
      <c r="F674" s="450"/>
      <c r="G674" s="450"/>
      <c r="H674" s="242"/>
      <c r="I674" s="242"/>
      <c r="J674" s="242"/>
      <c r="K674" s="242"/>
      <c r="L674" s="242"/>
      <c r="M674" s="242"/>
      <c r="N674" s="242"/>
      <c r="O674" s="242"/>
      <c r="P674" s="242"/>
      <c r="Q674" s="242"/>
      <c r="R674" s="242"/>
      <c r="S674" s="242"/>
      <c r="T674" s="242"/>
      <c r="U674" s="242"/>
      <c r="V674" s="242"/>
      <c r="W674" s="254"/>
      <c r="X674" s="254"/>
      <c r="Y674" s="254"/>
      <c r="Z674" s="254"/>
      <c r="AA674" s="254"/>
      <c r="AB674" s="254"/>
    </row>
    <row r="675">
      <c r="A675" s="941"/>
      <c r="B675" s="242"/>
      <c r="C675" s="242"/>
      <c r="D675" s="242"/>
      <c r="E675" s="242"/>
      <c r="F675" s="450"/>
      <c r="G675" s="450"/>
      <c r="H675" s="242"/>
      <c r="I675" s="242"/>
      <c r="J675" s="242"/>
      <c r="K675" s="242"/>
      <c r="L675" s="242"/>
      <c r="M675" s="242"/>
      <c r="N675" s="242"/>
      <c r="O675" s="242"/>
      <c r="P675" s="242"/>
      <c r="Q675" s="242"/>
      <c r="R675" s="242"/>
      <c r="S675" s="242"/>
      <c r="T675" s="242"/>
      <c r="U675" s="242"/>
      <c r="V675" s="242"/>
      <c r="W675" s="254"/>
      <c r="X675" s="254"/>
      <c r="Y675" s="254"/>
      <c r="Z675" s="254"/>
      <c r="AA675" s="254"/>
      <c r="AB675" s="254"/>
    </row>
    <row r="676">
      <c r="A676" s="941"/>
      <c r="B676" s="242"/>
      <c r="C676" s="242"/>
      <c r="D676" s="242"/>
      <c r="E676" s="242"/>
      <c r="F676" s="450"/>
      <c r="G676" s="450"/>
      <c r="H676" s="242"/>
      <c r="I676" s="242"/>
      <c r="J676" s="242"/>
      <c r="K676" s="242"/>
      <c r="L676" s="242"/>
      <c r="M676" s="242"/>
      <c r="N676" s="242"/>
      <c r="O676" s="242"/>
      <c r="P676" s="242"/>
      <c r="Q676" s="242"/>
      <c r="R676" s="242"/>
      <c r="S676" s="242"/>
      <c r="T676" s="242"/>
      <c r="U676" s="242"/>
      <c r="V676" s="242"/>
      <c r="W676" s="254"/>
      <c r="X676" s="254"/>
      <c r="Y676" s="254"/>
      <c r="Z676" s="254"/>
      <c r="AA676" s="254"/>
      <c r="AB676" s="254"/>
    </row>
    <row r="677">
      <c r="A677" s="941"/>
      <c r="B677" s="242"/>
      <c r="C677" s="242"/>
      <c r="D677" s="242"/>
      <c r="E677" s="242"/>
      <c r="F677" s="450"/>
      <c r="G677" s="450"/>
      <c r="H677" s="242"/>
      <c r="I677" s="242"/>
      <c r="J677" s="242"/>
      <c r="K677" s="242"/>
      <c r="L677" s="242"/>
      <c r="M677" s="242"/>
      <c r="N677" s="242"/>
      <c r="O677" s="242"/>
      <c r="P677" s="242"/>
      <c r="Q677" s="242"/>
      <c r="R677" s="242"/>
      <c r="S677" s="242"/>
      <c r="T677" s="242"/>
      <c r="U677" s="242"/>
      <c r="V677" s="242"/>
      <c r="W677" s="254"/>
      <c r="X677" s="254"/>
      <c r="Y677" s="254"/>
      <c r="Z677" s="254"/>
      <c r="AA677" s="254"/>
      <c r="AB677" s="254"/>
    </row>
    <row r="678">
      <c r="A678" s="941"/>
      <c r="B678" s="242"/>
      <c r="C678" s="242"/>
      <c r="D678" s="242"/>
      <c r="E678" s="242"/>
      <c r="F678" s="450"/>
      <c r="G678" s="450"/>
      <c r="H678" s="242"/>
      <c r="I678" s="242"/>
      <c r="J678" s="242"/>
      <c r="K678" s="242"/>
      <c r="L678" s="242"/>
      <c r="M678" s="242"/>
      <c r="N678" s="242"/>
      <c r="O678" s="242"/>
      <c r="P678" s="242"/>
      <c r="Q678" s="242"/>
      <c r="R678" s="242"/>
      <c r="S678" s="242"/>
      <c r="T678" s="242"/>
      <c r="U678" s="242"/>
      <c r="V678" s="242"/>
      <c r="W678" s="254"/>
      <c r="X678" s="254"/>
      <c r="Y678" s="254"/>
      <c r="Z678" s="254"/>
      <c r="AA678" s="254"/>
      <c r="AB678" s="254"/>
    </row>
    <row r="679">
      <c r="A679" s="941"/>
      <c r="B679" s="242"/>
      <c r="C679" s="242"/>
      <c r="D679" s="242"/>
      <c r="E679" s="242"/>
      <c r="F679" s="450"/>
      <c r="G679" s="450"/>
      <c r="H679" s="242"/>
      <c r="I679" s="242"/>
      <c r="J679" s="242"/>
      <c r="K679" s="242"/>
      <c r="L679" s="242"/>
      <c r="M679" s="242"/>
      <c r="N679" s="242"/>
      <c r="O679" s="242"/>
      <c r="P679" s="242"/>
      <c r="Q679" s="242"/>
      <c r="R679" s="242"/>
      <c r="S679" s="242"/>
      <c r="T679" s="242"/>
      <c r="U679" s="242"/>
      <c r="V679" s="242"/>
      <c r="W679" s="254"/>
      <c r="X679" s="254"/>
      <c r="Y679" s="254"/>
      <c r="Z679" s="254"/>
      <c r="AA679" s="254"/>
      <c r="AB679" s="254"/>
    </row>
    <row r="680">
      <c r="A680" s="941"/>
      <c r="B680" s="242"/>
      <c r="C680" s="242"/>
      <c r="D680" s="242"/>
      <c r="E680" s="242"/>
      <c r="F680" s="450"/>
      <c r="G680" s="450"/>
      <c r="H680" s="242"/>
      <c r="I680" s="242"/>
      <c r="J680" s="242"/>
      <c r="K680" s="242"/>
      <c r="L680" s="242"/>
      <c r="M680" s="242"/>
      <c r="N680" s="242"/>
      <c r="O680" s="242"/>
      <c r="P680" s="242"/>
      <c r="Q680" s="242"/>
      <c r="R680" s="242"/>
      <c r="S680" s="242"/>
      <c r="T680" s="242"/>
      <c r="U680" s="242"/>
      <c r="V680" s="242"/>
      <c r="W680" s="254"/>
      <c r="X680" s="254"/>
      <c r="Y680" s="254"/>
      <c r="Z680" s="254"/>
      <c r="AA680" s="254"/>
      <c r="AB680" s="254"/>
    </row>
    <row r="681">
      <c r="A681" s="941"/>
      <c r="B681" s="242"/>
      <c r="C681" s="242"/>
      <c r="D681" s="242"/>
      <c r="E681" s="242"/>
      <c r="F681" s="450"/>
      <c r="G681" s="450"/>
      <c r="H681" s="242"/>
      <c r="I681" s="242"/>
      <c r="J681" s="242"/>
      <c r="K681" s="242"/>
      <c r="L681" s="242"/>
      <c r="M681" s="242"/>
      <c r="N681" s="242"/>
      <c r="O681" s="242"/>
      <c r="P681" s="242"/>
      <c r="Q681" s="242"/>
      <c r="R681" s="242"/>
      <c r="S681" s="242"/>
      <c r="T681" s="242"/>
      <c r="U681" s="242"/>
      <c r="V681" s="242"/>
      <c r="W681" s="254"/>
      <c r="X681" s="254"/>
      <c r="Y681" s="254"/>
      <c r="Z681" s="254"/>
      <c r="AA681" s="254"/>
      <c r="AB681" s="254"/>
    </row>
    <row r="682">
      <c r="A682" s="941"/>
      <c r="B682" s="242"/>
      <c r="C682" s="242"/>
      <c r="D682" s="242"/>
      <c r="E682" s="242"/>
      <c r="F682" s="450"/>
      <c r="G682" s="450"/>
      <c r="H682" s="242"/>
      <c r="I682" s="242"/>
      <c r="J682" s="242"/>
      <c r="K682" s="242"/>
      <c r="L682" s="242"/>
      <c r="M682" s="242"/>
      <c r="N682" s="242"/>
      <c r="O682" s="242"/>
      <c r="P682" s="242"/>
      <c r="Q682" s="242"/>
      <c r="R682" s="242"/>
      <c r="S682" s="242"/>
      <c r="T682" s="242"/>
      <c r="U682" s="242"/>
      <c r="V682" s="242"/>
      <c r="W682" s="254"/>
      <c r="X682" s="254"/>
      <c r="Y682" s="254"/>
      <c r="Z682" s="254"/>
      <c r="AA682" s="254"/>
      <c r="AB682" s="254"/>
    </row>
    <row r="683">
      <c r="A683" s="941"/>
      <c r="B683" s="242"/>
      <c r="C683" s="242"/>
      <c r="D683" s="242"/>
      <c r="E683" s="242"/>
      <c r="F683" s="450"/>
      <c r="G683" s="450"/>
      <c r="H683" s="242"/>
      <c r="I683" s="242"/>
      <c r="J683" s="242"/>
      <c r="K683" s="242"/>
      <c r="L683" s="242"/>
      <c r="M683" s="242"/>
      <c r="N683" s="242"/>
      <c r="O683" s="242"/>
      <c r="P683" s="242"/>
      <c r="Q683" s="242"/>
      <c r="R683" s="242"/>
      <c r="S683" s="242"/>
      <c r="T683" s="242"/>
      <c r="U683" s="242"/>
      <c r="V683" s="242"/>
      <c r="W683" s="254"/>
      <c r="X683" s="254"/>
      <c r="Y683" s="254"/>
      <c r="Z683" s="254"/>
      <c r="AA683" s="254"/>
      <c r="AB683" s="254"/>
    </row>
    <row r="684">
      <c r="A684" s="941"/>
      <c r="B684" s="242"/>
      <c r="C684" s="242"/>
      <c r="D684" s="242"/>
      <c r="E684" s="242"/>
      <c r="F684" s="450"/>
      <c r="G684" s="450"/>
      <c r="H684" s="242"/>
      <c r="I684" s="242"/>
      <c r="J684" s="242"/>
      <c r="K684" s="242"/>
      <c r="L684" s="242"/>
      <c r="M684" s="242"/>
      <c r="N684" s="242"/>
      <c r="O684" s="242"/>
      <c r="P684" s="242"/>
      <c r="Q684" s="242"/>
      <c r="R684" s="242"/>
      <c r="S684" s="242"/>
      <c r="T684" s="242"/>
      <c r="U684" s="242"/>
      <c r="V684" s="242"/>
      <c r="W684" s="254"/>
      <c r="X684" s="254"/>
      <c r="Y684" s="254"/>
      <c r="Z684" s="254"/>
      <c r="AA684" s="254"/>
      <c r="AB684" s="254"/>
    </row>
    <row r="685">
      <c r="A685" s="941"/>
      <c r="B685" s="242"/>
      <c r="C685" s="242"/>
      <c r="D685" s="242"/>
      <c r="E685" s="242"/>
      <c r="F685" s="450"/>
      <c r="G685" s="450"/>
      <c r="H685" s="242"/>
      <c r="I685" s="242"/>
      <c r="J685" s="242"/>
      <c r="K685" s="242"/>
      <c r="L685" s="242"/>
      <c r="M685" s="242"/>
      <c r="N685" s="242"/>
      <c r="O685" s="242"/>
      <c r="P685" s="242"/>
      <c r="Q685" s="242"/>
      <c r="R685" s="242"/>
      <c r="S685" s="242"/>
      <c r="T685" s="242"/>
      <c r="U685" s="242"/>
      <c r="V685" s="242"/>
      <c r="W685" s="254"/>
      <c r="X685" s="254"/>
      <c r="Y685" s="254"/>
      <c r="Z685" s="254"/>
      <c r="AA685" s="254"/>
      <c r="AB685" s="254"/>
    </row>
    <row r="686">
      <c r="A686" s="941"/>
      <c r="B686" s="242"/>
      <c r="C686" s="242"/>
      <c r="D686" s="242"/>
      <c r="E686" s="242"/>
      <c r="F686" s="450"/>
      <c r="G686" s="450"/>
      <c r="H686" s="242"/>
      <c r="I686" s="242"/>
      <c r="J686" s="242"/>
      <c r="K686" s="242"/>
      <c r="L686" s="242"/>
      <c r="M686" s="242"/>
      <c r="N686" s="242"/>
      <c r="O686" s="242"/>
      <c r="P686" s="242"/>
      <c r="Q686" s="242"/>
      <c r="R686" s="242"/>
      <c r="S686" s="242"/>
      <c r="T686" s="242"/>
      <c r="U686" s="242"/>
      <c r="V686" s="242"/>
      <c r="W686" s="254"/>
      <c r="X686" s="254"/>
      <c r="Y686" s="254"/>
      <c r="Z686" s="254"/>
      <c r="AA686" s="254"/>
      <c r="AB686" s="254"/>
    </row>
    <row r="687">
      <c r="A687" s="941"/>
      <c r="B687" s="242"/>
      <c r="C687" s="242"/>
      <c r="D687" s="242"/>
      <c r="E687" s="242"/>
      <c r="F687" s="450"/>
      <c r="G687" s="450"/>
      <c r="H687" s="242"/>
      <c r="I687" s="242"/>
      <c r="J687" s="242"/>
      <c r="K687" s="242"/>
      <c r="L687" s="242"/>
      <c r="M687" s="242"/>
      <c r="N687" s="242"/>
      <c r="O687" s="242"/>
      <c r="P687" s="242"/>
      <c r="Q687" s="242"/>
      <c r="R687" s="242"/>
      <c r="S687" s="242"/>
      <c r="T687" s="242"/>
      <c r="U687" s="242"/>
      <c r="V687" s="242"/>
      <c r="W687" s="254"/>
      <c r="X687" s="254"/>
      <c r="Y687" s="254"/>
      <c r="Z687" s="254"/>
      <c r="AA687" s="254"/>
      <c r="AB687" s="254"/>
    </row>
    <row r="688">
      <c r="A688" s="941"/>
      <c r="B688" s="242"/>
      <c r="C688" s="242"/>
      <c r="D688" s="242"/>
      <c r="E688" s="242"/>
      <c r="F688" s="450"/>
      <c r="G688" s="450"/>
      <c r="H688" s="242"/>
      <c r="I688" s="242"/>
      <c r="J688" s="242"/>
      <c r="K688" s="242"/>
      <c r="L688" s="242"/>
      <c r="M688" s="242"/>
      <c r="N688" s="242"/>
      <c r="O688" s="242"/>
      <c r="P688" s="242"/>
      <c r="Q688" s="242"/>
      <c r="R688" s="242"/>
      <c r="S688" s="242"/>
      <c r="T688" s="242"/>
      <c r="U688" s="242"/>
      <c r="V688" s="242"/>
      <c r="W688" s="254"/>
      <c r="X688" s="254"/>
      <c r="Y688" s="254"/>
      <c r="Z688" s="254"/>
      <c r="AA688" s="254"/>
      <c r="AB688" s="254"/>
    </row>
    <row r="689">
      <c r="A689" s="941"/>
      <c r="B689" s="242"/>
      <c r="C689" s="242"/>
      <c r="D689" s="242"/>
      <c r="E689" s="242"/>
      <c r="F689" s="450"/>
      <c r="G689" s="450"/>
      <c r="H689" s="242"/>
      <c r="I689" s="242"/>
      <c r="J689" s="242"/>
      <c r="K689" s="242"/>
      <c r="L689" s="242"/>
      <c r="M689" s="242"/>
      <c r="N689" s="242"/>
      <c r="O689" s="242"/>
      <c r="P689" s="242"/>
      <c r="Q689" s="242"/>
      <c r="R689" s="242"/>
      <c r="S689" s="242"/>
      <c r="T689" s="242"/>
      <c r="U689" s="242"/>
      <c r="V689" s="242"/>
      <c r="W689" s="254"/>
      <c r="X689" s="254"/>
      <c r="Y689" s="254"/>
      <c r="Z689" s="254"/>
      <c r="AA689" s="254"/>
      <c r="AB689" s="254"/>
    </row>
    <row r="690">
      <c r="A690" s="941"/>
      <c r="B690" s="242"/>
      <c r="C690" s="242"/>
      <c r="D690" s="242"/>
      <c r="E690" s="242"/>
      <c r="F690" s="450"/>
      <c r="G690" s="450"/>
      <c r="H690" s="242"/>
      <c r="I690" s="242"/>
      <c r="J690" s="242"/>
      <c r="K690" s="242"/>
      <c r="L690" s="242"/>
      <c r="M690" s="242"/>
      <c r="N690" s="242"/>
      <c r="O690" s="242"/>
      <c r="P690" s="242"/>
      <c r="Q690" s="242"/>
      <c r="R690" s="242"/>
      <c r="S690" s="242"/>
      <c r="T690" s="242"/>
      <c r="U690" s="242"/>
      <c r="V690" s="242"/>
      <c r="W690" s="254"/>
      <c r="X690" s="254"/>
      <c r="Y690" s="254"/>
      <c r="Z690" s="254"/>
      <c r="AA690" s="254"/>
      <c r="AB690" s="254"/>
    </row>
    <row r="691">
      <c r="A691" s="941"/>
      <c r="B691" s="242"/>
      <c r="C691" s="242"/>
      <c r="D691" s="242"/>
      <c r="E691" s="242"/>
      <c r="F691" s="450"/>
      <c r="G691" s="450"/>
      <c r="H691" s="242"/>
      <c r="I691" s="242"/>
      <c r="J691" s="242"/>
      <c r="K691" s="242"/>
      <c r="L691" s="242"/>
      <c r="M691" s="242"/>
      <c r="N691" s="242"/>
      <c r="O691" s="242"/>
      <c r="P691" s="242"/>
      <c r="Q691" s="242"/>
      <c r="R691" s="242"/>
      <c r="S691" s="242"/>
      <c r="T691" s="242"/>
      <c r="U691" s="242"/>
      <c r="V691" s="242"/>
      <c r="W691" s="254"/>
      <c r="X691" s="254"/>
      <c r="Y691" s="254"/>
      <c r="Z691" s="254"/>
      <c r="AA691" s="254"/>
      <c r="AB691" s="254"/>
    </row>
    <row r="692">
      <c r="A692" s="941"/>
      <c r="B692" s="242"/>
      <c r="C692" s="242"/>
      <c r="D692" s="242"/>
      <c r="E692" s="242"/>
      <c r="F692" s="450"/>
      <c r="G692" s="450"/>
      <c r="H692" s="242"/>
      <c r="I692" s="242"/>
      <c r="J692" s="242"/>
      <c r="K692" s="242"/>
      <c r="L692" s="242"/>
      <c r="M692" s="242"/>
      <c r="N692" s="242"/>
      <c r="O692" s="242"/>
      <c r="P692" s="242"/>
      <c r="Q692" s="242"/>
      <c r="R692" s="242"/>
      <c r="S692" s="242"/>
      <c r="T692" s="242"/>
      <c r="U692" s="242"/>
      <c r="V692" s="242"/>
      <c r="W692" s="254"/>
      <c r="X692" s="254"/>
      <c r="Y692" s="254"/>
      <c r="Z692" s="254"/>
      <c r="AA692" s="254"/>
      <c r="AB692" s="254"/>
    </row>
    <row r="693">
      <c r="A693" s="941"/>
      <c r="B693" s="242"/>
      <c r="C693" s="242"/>
      <c r="D693" s="242"/>
      <c r="E693" s="242"/>
      <c r="F693" s="450"/>
      <c r="G693" s="450"/>
      <c r="H693" s="242"/>
      <c r="I693" s="242"/>
      <c r="J693" s="242"/>
      <c r="K693" s="242"/>
      <c r="L693" s="242"/>
      <c r="M693" s="242"/>
      <c r="N693" s="242"/>
      <c r="O693" s="242"/>
      <c r="P693" s="242"/>
      <c r="Q693" s="242"/>
      <c r="R693" s="242"/>
      <c r="S693" s="242"/>
      <c r="T693" s="242"/>
      <c r="U693" s="242"/>
      <c r="V693" s="242"/>
      <c r="W693" s="254"/>
      <c r="X693" s="254"/>
      <c r="Y693" s="254"/>
      <c r="Z693" s="254"/>
      <c r="AA693" s="254"/>
      <c r="AB693" s="254"/>
    </row>
    <row r="694">
      <c r="A694" s="941"/>
      <c r="B694" s="242"/>
      <c r="C694" s="242"/>
      <c r="D694" s="242"/>
      <c r="E694" s="242"/>
      <c r="F694" s="450"/>
      <c r="G694" s="450"/>
      <c r="H694" s="242"/>
      <c r="I694" s="242"/>
      <c r="J694" s="242"/>
      <c r="K694" s="242"/>
      <c r="L694" s="242"/>
      <c r="M694" s="242"/>
      <c r="N694" s="242"/>
      <c r="O694" s="242"/>
      <c r="P694" s="242"/>
      <c r="Q694" s="242"/>
      <c r="R694" s="242"/>
      <c r="S694" s="242"/>
      <c r="T694" s="242"/>
      <c r="U694" s="242"/>
      <c r="V694" s="242"/>
      <c r="W694" s="254"/>
      <c r="X694" s="254"/>
      <c r="Y694" s="254"/>
      <c r="Z694" s="254"/>
      <c r="AA694" s="254"/>
      <c r="AB694" s="254"/>
    </row>
    <row r="695">
      <c r="A695" s="941"/>
      <c r="B695" s="242"/>
      <c r="C695" s="242"/>
      <c r="D695" s="242"/>
      <c r="E695" s="242"/>
      <c r="F695" s="450"/>
      <c r="G695" s="450"/>
      <c r="H695" s="242"/>
      <c r="I695" s="242"/>
      <c r="J695" s="242"/>
      <c r="K695" s="242"/>
      <c r="L695" s="242"/>
      <c r="M695" s="242"/>
      <c r="N695" s="242"/>
      <c r="O695" s="242"/>
      <c r="P695" s="242"/>
      <c r="Q695" s="242"/>
      <c r="R695" s="242"/>
      <c r="S695" s="242"/>
      <c r="T695" s="242"/>
      <c r="U695" s="242"/>
      <c r="V695" s="242"/>
      <c r="W695" s="254"/>
      <c r="X695" s="254"/>
      <c r="Y695" s="254"/>
      <c r="Z695" s="254"/>
      <c r="AA695" s="254"/>
      <c r="AB695" s="254"/>
    </row>
    <row r="696">
      <c r="A696" s="941"/>
      <c r="B696" s="242"/>
      <c r="C696" s="242"/>
      <c r="D696" s="242"/>
      <c r="E696" s="242"/>
      <c r="F696" s="450"/>
      <c r="G696" s="450"/>
      <c r="H696" s="242"/>
      <c r="I696" s="242"/>
      <c r="J696" s="242"/>
      <c r="K696" s="242"/>
      <c r="L696" s="242"/>
      <c r="M696" s="242"/>
      <c r="N696" s="242"/>
      <c r="O696" s="242"/>
      <c r="P696" s="242"/>
      <c r="Q696" s="242"/>
      <c r="R696" s="242"/>
      <c r="S696" s="242"/>
      <c r="T696" s="242"/>
      <c r="U696" s="242"/>
      <c r="V696" s="242"/>
      <c r="W696" s="254"/>
      <c r="X696" s="254"/>
      <c r="Y696" s="254"/>
      <c r="Z696" s="254"/>
      <c r="AA696" s="254"/>
      <c r="AB696" s="254"/>
    </row>
    <row r="697">
      <c r="A697" s="941"/>
      <c r="B697" s="242"/>
      <c r="C697" s="242"/>
      <c r="D697" s="242"/>
      <c r="E697" s="242"/>
      <c r="F697" s="450"/>
      <c r="G697" s="450"/>
      <c r="H697" s="242"/>
      <c r="I697" s="242"/>
      <c r="J697" s="242"/>
      <c r="K697" s="242"/>
      <c r="L697" s="242"/>
      <c r="M697" s="242"/>
      <c r="N697" s="242"/>
      <c r="O697" s="242"/>
      <c r="P697" s="242"/>
      <c r="Q697" s="242"/>
      <c r="R697" s="242"/>
      <c r="S697" s="242"/>
      <c r="T697" s="242"/>
      <c r="U697" s="242"/>
      <c r="V697" s="242"/>
      <c r="W697" s="254"/>
      <c r="X697" s="254"/>
      <c r="Y697" s="254"/>
      <c r="Z697" s="254"/>
      <c r="AA697" s="254"/>
      <c r="AB697" s="254"/>
    </row>
    <row r="698">
      <c r="A698" s="941"/>
      <c r="B698" s="242"/>
      <c r="C698" s="242"/>
      <c r="D698" s="242"/>
      <c r="E698" s="242"/>
      <c r="F698" s="450"/>
      <c r="G698" s="450"/>
      <c r="H698" s="242"/>
      <c r="I698" s="242"/>
      <c r="J698" s="242"/>
      <c r="K698" s="242"/>
      <c r="L698" s="242"/>
      <c r="M698" s="242"/>
      <c r="N698" s="242"/>
      <c r="O698" s="242"/>
      <c r="P698" s="242"/>
      <c r="Q698" s="242"/>
      <c r="R698" s="242"/>
      <c r="S698" s="242"/>
      <c r="T698" s="242"/>
      <c r="U698" s="242"/>
      <c r="V698" s="242"/>
      <c r="W698" s="254"/>
      <c r="X698" s="254"/>
      <c r="Y698" s="254"/>
      <c r="Z698" s="254"/>
      <c r="AA698" s="254"/>
      <c r="AB698" s="254"/>
    </row>
    <row r="699">
      <c r="A699" s="941"/>
      <c r="B699" s="242"/>
      <c r="C699" s="242"/>
      <c r="D699" s="242"/>
      <c r="E699" s="242"/>
      <c r="F699" s="450"/>
      <c r="G699" s="450"/>
      <c r="H699" s="242"/>
      <c r="I699" s="242"/>
      <c r="J699" s="242"/>
      <c r="K699" s="242"/>
      <c r="L699" s="242"/>
      <c r="M699" s="242"/>
      <c r="N699" s="242"/>
      <c r="O699" s="242"/>
      <c r="P699" s="242"/>
      <c r="Q699" s="242"/>
      <c r="R699" s="242"/>
      <c r="S699" s="242"/>
      <c r="T699" s="242"/>
      <c r="U699" s="242"/>
      <c r="V699" s="242"/>
      <c r="W699" s="254"/>
      <c r="X699" s="254"/>
      <c r="Y699" s="254"/>
      <c r="Z699" s="254"/>
      <c r="AA699" s="254"/>
      <c r="AB699" s="254"/>
    </row>
    <row r="700">
      <c r="A700" s="941"/>
      <c r="B700" s="242"/>
      <c r="C700" s="242"/>
      <c r="D700" s="242"/>
      <c r="E700" s="242"/>
      <c r="F700" s="450"/>
      <c r="G700" s="450"/>
      <c r="H700" s="242"/>
      <c r="I700" s="242"/>
      <c r="J700" s="242"/>
      <c r="K700" s="242"/>
      <c r="L700" s="242"/>
      <c r="M700" s="242"/>
      <c r="N700" s="242"/>
      <c r="O700" s="242"/>
      <c r="P700" s="242"/>
      <c r="Q700" s="242"/>
      <c r="R700" s="242"/>
      <c r="S700" s="242"/>
      <c r="T700" s="242"/>
      <c r="U700" s="242"/>
      <c r="V700" s="242"/>
      <c r="W700" s="254"/>
      <c r="X700" s="254"/>
      <c r="Y700" s="254"/>
      <c r="Z700" s="254"/>
      <c r="AA700" s="254"/>
      <c r="AB700" s="254"/>
    </row>
    <row r="701">
      <c r="A701" s="941"/>
      <c r="B701" s="242"/>
      <c r="C701" s="242"/>
      <c r="D701" s="242"/>
      <c r="E701" s="242"/>
      <c r="F701" s="450"/>
      <c r="G701" s="450"/>
      <c r="H701" s="242"/>
      <c r="I701" s="242"/>
      <c r="J701" s="242"/>
      <c r="K701" s="242"/>
      <c r="L701" s="242"/>
      <c r="M701" s="242"/>
      <c r="N701" s="242"/>
      <c r="O701" s="242"/>
      <c r="P701" s="242"/>
      <c r="Q701" s="242"/>
      <c r="R701" s="242"/>
      <c r="S701" s="242"/>
      <c r="T701" s="242"/>
      <c r="U701" s="242"/>
      <c r="V701" s="242"/>
      <c r="W701" s="254"/>
      <c r="X701" s="254"/>
      <c r="Y701" s="254"/>
      <c r="Z701" s="254"/>
      <c r="AA701" s="254"/>
      <c r="AB701" s="254"/>
    </row>
    <row r="702">
      <c r="A702" s="941"/>
      <c r="B702" s="242"/>
      <c r="C702" s="242"/>
      <c r="D702" s="242"/>
      <c r="E702" s="242"/>
      <c r="F702" s="450"/>
      <c r="G702" s="450"/>
      <c r="H702" s="242"/>
      <c r="I702" s="242"/>
      <c r="J702" s="242"/>
      <c r="K702" s="242"/>
      <c r="L702" s="242"/>
      <c r="M702" s="242"/>
      <c r="N702" s="242"/>
      <c r="O702" s="242"/>
      <c r="P702" s="242"/>
      <c r="Q702" s="242"/>
      <c r="R702" s="242"/>
      <c r="S702" s="242"/>
      <c r="T702" s="242"/>
      <c r="U702" s="242"/>
      <c r="V702" s="242"/>
      <c r="W702" s="254"/>
      <c r="X702" s="254"/>
      <c r="Y702" s="254"/>
      <c r="Z702" s="254"/>
      <c r="AA702" s="254"/>
      <c r="AB702" s="254"/>
    </row>
    <row r="703">
      <c r="A703" s="941"/>
      <c r="B703" s="242"/>
      <c r="C703" s="242"/>
      <c r="D703" s="242"/>
      <c r="E703" s="242"/>
      <c r="F703" s="450"/>
      <c r="G703" s="450"/>
      <c r="H703" s="242"/>
      <c r="I703" s="242"/>
      <c r="J703" s="242"/>
      <c r="K703" s="242"/>
      <c r="L703" s="242"/>
      <c r="M703" s="242"/>
      <c r="N703" s="242"/>
      <c r="O703" s="242"/>
      <c r="P703" s="242"/>
      <c r="Q703" s="242"/>
      <c r="R703" s="242"/>
      <c r="S703" s="242"/>
      <c r="T703" s="242"/>
      <c r="U703" s="242"/>
      <c r="V703" s="242"/>
      <c r="W703" s="254"/>
      <c r="X703" s="254"/>
      <c r="Y703" s="254"/>
      <c r="Z703" s="254"/>
      <c r="AA703" s="254"/>
      <c r="AB703" s="254"/>
    </row>
    <row r="704">
      <c r="A704" s="941"/>
      <c r="B704" s="242"/>
      <c r="C704" s="242"/>
      <c r="D704" s="242"/>
      <c r="E704" s="242"/>
      <c r="F704" s="450"/>
      <c r="G704" s="450"/>
      <c r="H704" s="242"/>
      <c r="I704" s="242"/>
      <c r="J704" s="242"/>
      <c r="K704" s="242"/>
      <c r="L704" s="242"/>
      <c r="M704" s="242"/>
      <c r="N704" s="242"/>
      <c r="O704" s="242"/>
      <c r="P704" s="242"/>
      <c r="Q704" s="242"/>
      <c r="R704" s="242"/>
      <c r="S704" s="242"/>
      <c r="T704" s="242"/>
      <c r="U704" s="242"/>
      <c r="V704" s="242"/>
      <c r="W704" s="254"/>
      <c r="X704" s="254"/>
      <c r="Y704" s="254"/>
      <c r="Z704" s="254"/>
      <c r="AA704" s="254"/>
      <c r="AB704" s="254"/>
    </row>
    <row r="705">
      <c r="A705" s="941"/>
      <c r="B705" s="242"/>
      <c r="C705" s="242"/>
      <c r="D705" s="242"/>
      <c r="E705" s="242"/>
      <c r="F705" s="450"/>
      <c r="G705" s="450"/>
      <c r="H705" s="242"/>
      <c r="I705" s="242"/>
      <c r="J705" s="242"/>
      <c r="K705" s="242"/>
      <c r="L705" s="242"/>
      <c r="M705" s="242"/>
      <c r="N705" s="242"/>
      <c r="O705" s="242"/>
      <c r="P705" s="242"/>
      <c r="Q705" s="242"/>
      <c r="R705" s="242"/>
      <c r="S705" s="242"/>
      <c r="T705" s="242"/>
      <c r="U705" s="242"/>
      <c r="V705" s="242"/>
      <c r="W705" s="254"/>
      <c r="X705" s="254"/>
      <c r="Y705" s="254"/>
      <c r="Z705" s="254"/>
      <c r="AA705" s="254"/>
      <c r="AB705" s="254"/>
    </row>
    <row r="706">
      <c r="A706" s="941"/>
      <c r="B706" s="242"/>
      <c r="C706" s="242"/>
      <c r="D706" s="242"/>
      <c r="E706" s="242"/>
      <c r="F706" s="450"/>
      <c r="G706" s="450"/>
      <c r="H706" s="242"/>
      <c r="I706" s="242"/>
      <c r="J706" s="242"/>
      <c r="K706" s="242"/>
      <c r="L706" s="242"/>
      <c r="M706" s="242"/>
      <c r="N706" s="242"/>
      <c r="O706" s="242"/>
      <c r="P706" s="242"/>
      <c r="Q706" s="242"/>
      <c r="R706" s="242"/>
      <c r="S706" s="242"/>
      <c r="T706" s="242"/>
      <c r="U706" s="242"/>
      <c r="V706" s="242"/>
      <c r="W706" s="254"/>
      <c r="X706" s="254"/>
      <c r="Y706" s="254"/>
      <c r="Z706" s="254"/>
      <c r="AA706" s="254"/>
      <c r="AB706" s="254"/>
    </row>
    <row r="707">
      <c r="A707" s="941"/>
      <c r="B707" s="242"/>
      <c r="C707" s="242"/>
      <c r="D707" s="242"/>
      <c r="E707" s="242"/>
      <c r="F707" s="450"/>
      <c r="G707" s="450"/>
      <c r="H707" s="242"/>
      <c r="I707" s="242"/>
      <c r="J707" s="242"/>
      <c r="K707" s="242"/>
      <c r="L707" s="242"/>
      <c r="M707" s="242"/>
      <c r="N707" s="242"/>
      <c r="O707" s="242"/>
      <c r="P707" s="242"/>
      <c r="Q707" s="242"/>
      <c r="R707" s="242"/>
      <c r="S707" s="242"/>
      <c r="T707" s="242"/>
      <c r="U707" s="242"/>
      <c r="V707" s="242"/>
      <c r="W707" s="254"/>
      <c r="X707" s="254"/>
      <c r="Y707" s="254"/>
      <c r="Z707" s="254"/>
      <c r="AA707" s="254"/>
      <c r="AB707" s="254"/>
    </row>
    <row r="708">
      <c r="A708" s="941"/>
      <c r="B708" s="242"/>
      <c r="C708" s="242"/>
      <c r="D708" s="242"/>
      <c r="E708" s="242"/>
      <c r="F708" s="450"/>
      <c r="G708" s="450"/>
      <c r="H708" s="242"/>
      <c r="I708" s="242"/>
      <c r="J708" s="242"/>
      <c r="K708" s="242"/>
      <c r="L708" s="242"/>
      <c r="M708" s="242"/>
      <c r="N708" s="242"/>
      <c r="O708" s="242"/>
      <c r="P708" s="242"/>
      <c r="Q708" s="242"/>
      <c r="R708" s="242"/>
      <c r="S708" s="242"/>
      <c r="T708" s="242"/>
      <c r="U708" s="242"/>
      <c r="V708" s="242"/>
      <c r="W708" s="254"/>
      <c r="X708" s="254"/>
      <c r="Y708" s="254"/>
      <c r="Z708" s="254"/>
      <c r="AA708" s="254"/>
      <c r="AB708" s="254"/>
    </row>
    <row r="709">
      <c r="A709" s="941"/>
      <c r="B709" s="242"/>
      <c r="C709" s="242"/>
      <c r="D709" s="242"/>
      <c r="E709" s="242"/>
      <c r="F709" s="450"/>
      <c r="G709" s="450"/>
      <c r="H709" s="242"/>
      <c r="I709" s="242"/>
      <c r="J709" s="242"/>
      <c r="K709" s="242"/>
      <c r="L709" s="242"/>
      <c r="M709" s="242"/>
      <c r="N709" s="242"/>
      <c r="O709" s="242"/>
      <c r="P709" s="242"/>
      <c r="Q709" s="242"/>
      <c r="R709" s="242"/>
      <c r="S709" s="242"/>
      <c r="T709" s="242"/>
      <c r="U709" s="242"/>
      <c r="V709" s="242"/>
      <c r="W709" s="254"/>
      <c r="X709" s="254"/>
      <c r="Y709" s="254"/>
      <c r="Z709" s="254"/>
      <c r="AA709" s="254"/>
      <c r="AB709" s="254"/>
    </row>
    <row r="710">
      <c r="A710" s="941"/>
      <c r="B710" s="242"/>
      <c r="C710" s="242"/>
      <c r="D710" s="242"/>
      <c r="E710" s="242"/>
      <c r="F710" s="450"/>
      <c r="G710" s="450"/>
      <c r="H710" s="242"/>
      <c r="I710" s="242"/>
      <c r="J710" s="242"/>
      <c r="K710" s="242"/>
      <c r="L710" s="242"/>
      <c r="M710" s="242"/>
      <c r="N710" s="242"/>
      <c r="O710" s="242"/>
      <c r="P710" s="242"/>
      <c r="Q710" s="242"/>
      <c r="R710" s="242"/>
      <c r="S710" s="242"/>
      <c r="T710" s="242"/>
      <c r="U710" s="242"/>
      <c r="V710" s="242"/>
      <c r="W710" s="254"/>
      <c r="X710" s="254"/>
      <c r="Y710" s="254"/>
      <c r="Z710" s="254"/>
      <c r="AA710" s="254"/>
      <c r="AB710" s="254"/>
    </row>
    <row r="711">
      <c r="A711" s="941"/>
      <c r="B711" s="242"/>
      <c r="C711" s="242"/>
      <c r="D711" s="242"/>
      <c r="E711" s="242"/>
      <c r="F711" s="450"/>
      <c r="G711" s="450"/>
      <c r="H711" s="242"/>
      <c r="I711" s="242"/>
      <c r="J711" s="242"/>
      <c r="K711" s="242"/>
      <c r="L711" s="242"/>
      <c r="M711" s="242"/>
      <c r="N711" s="242"/>
      <c r="O711" s="242"/>
      <c r="P711" s="242"/>
      <c r="Q711" s="242"/>
      <c r="R711" s="242"/>
      <c r="S711" s="242"/>
      <c r="T711" s="242"/>
      <c r="U711" s="242"/>
      <c r="V711" s="242"/>
      <c r="W711" s="254"/>
      <c r="X711" s="254"/>
      <c r="Y711" s="254"/>
      <c r="Z711" s="254"/>
      <c r="AA711" s="254"/>
      <c r="AB711" s="254"/>
    </row>
    <row r="712">
      <c r="A712" s="941"/>
      <c r="B712" s="242"/>
      <c r="C712" s="242"/>
      <c r="D712" s="242"/>
      <c r="E712" s="242"/>
      <c r="F712" s="450"/>
      <c r="G712" s="450"/>
      <c r="H712" s="242"/>
      <c r="I712" s="242"/>
      <c r="J712" s="242"/>
      <c r="K712" s="242"/>
      <c r="L712" s="242"/>
      <c r="M712" s="242"/>
      <c r="N712" s="242"/>
      <c r="O712" s="242"/>
      <c r="P712" s="242"/>
      <c r="Q712" s="242"/>
      <c r="R712" s="242"/>
      <c r="S712" s="242"/>
      <c r="T712" s="242"/>
      <c r="U712" s="242"/>
      <c r="V712" s="242"/>
      <c r="W712" s="254"/>
      <c r="X712" s="254"/>
      <c r="Y712" s="254"/>
      <c r="Z712" s="254"/>
      <c r="AA712" s="254"/>
      <c r="AB712" s="254"/>
    </row>
    <row r="713">
      <c r="A713" s="941"/>
      <c r="B713" s="242"/>
      <c r="C713" s="242"/>
      <c r="D713" s="242"/>
      <c r="E713" s="242"/>
      <c r="F713" s="450"/>
      <c r="G713" s="450"/>
      <c r="H713" s="242"/>
      <c r="I713" s="242"/>
      <c r="J713" s="242"/>
      <c r="K713" s="242"/>
      <c r="L713" s="242"/>
      <c r="M713" s="242"/>
      <c r="N713" s="242"/>
      <c r="O713" s="242"/>
      <c r="P713" s="242"/>
      <c r="Q713" s="242"/>
      <c r="R713" s="242"/>
      <c r="S713" s="242"/>
      <c r="T713" s="242"/>
      <c r="U713" s="242"/>
      <c r="V713" s="242"/>
      <c r="W713" s="254"/>
      <c r="X713" s="254"/>
      <c r="Y713" s="254"/>
      <c r="Z713" s="254"/>
      <c r="AA713" s="254"/>
      <c r="AB713" s="254"/>
    </row>
    <row r="714">
      <c r="A714" s="941"/>
      <c r="B714" s="242"/>
      <c r="C714" s="242"/>
      <c r="D714" s="242"/>
      <c r="E714" s="242"/>
      <c r="F714" s="450"/>
      <c r="G714" s="450"/>
      <c r="H714" s="242"/>
      <c r="I714" s="242"/>
      <c r="J714" s="242"/>
      <c r="K714" s="242"/>
      <c r="L714" s="242"/>
      <c r="M714" s="242"/>
      <c r="N714" s="242"/>
      <c r="O714" s="242"/>
      <c r="P714" s="242"/>
      <c r="Q714" s="242"/>
      <c r="R714" s="242"/>
      <c r="S714" s="242"/>
      <c r="T714" s="242"/>
      <c r="U714" s="242"/>
      <c r="V714" s="242"/>
      <c r="W714" s="254"/>
      <c r="X714" s="254"/>
      <c r="Y714" s="254"/>
      <c r="Z714" s="254"/>
      <c r="AA714" s="254"/>
      <c r="AB714" s="254"/>
    </row>
    <row r="715">
      <c r="A715" s="941"/>
      <c r="B715" s="242"/>
      <c r="C715" s="242"/>
      <c r="D715" s="242"/>
      <c r="E715" s="242"/>
      <c r="F715" s="450"/>
      <c r="G715" s="450"/>
      <c r="H715" s="242"/>
      <c r="I715" s="242"/>
      <c r="J715" s="242"/>
      <c r="K715" s="242"/>
      <c r="L715" s="242"/>
      <c r="M715" s="242"/>
      <c r="N715" s="242"/>
      <c r="O715" s="242"/>
      <c r="P715" s="242"/>
      <c r="Q715" s="242"/>
      <c r="R715" s="242"/>
      <c r="S715" s="242"/>
      <c r="T715" s="242"/>
      <c r="U715" s="242"/>
      <c r="V715" s="242"/>
      <c r="W715" s="254"/>
      <c r="X715" s="254"/>
      <c r="Y715" s="254"/>
      <c r="Z715" s="254"/>
      <c r="AA715" s="254"/>
      <c r="AB715" s="254"/>
    </row>
    <row r="716">
      <c r="A716" s="941"/>
      <c r="B716" s="242"/>
      <c r="C716" s="242"/>
      <c r="D716" s="242"/>
      <c r="E716" s="242"/>
      <c r="F716" s="450"/>
      <c r="G716" s="450"/>
      <c r="H716" s="242"/>
      <c r="I716" s="242"/>
      <c r="J716" s="242"/>
      <c r="K716" s="242"/>
      <c r="L716" s="242"/>
      <c r="M716" s="242"/>
      <c r="N716" s="242"/>
      <c r="O716" s="242"/>
      <c r="P716" s="242"/>
      <c r="Q716" s="242"/>
      <c r="R716" s="242"/>
      <c r="S716" s="242"/>
      <c r="T716" s="242"/>
      <c r="U716" s="242"/>
      <c r="V716" s="242"/>
      <c r="W716" s="254"/>
      <c r="X716" s="254"/>
      <c r="Y716" s="254"/>
      <c r="Z716" s="254"/>
      <c r="AA716" s="254"/>
      <c r="AB716" s="254"/>
    </row>
    <row r="717">
      <c r="A717" s="941"/>
      <c r="B717" s="242"/>
      <c r="C717" s="242"/>
      <c r="D717" s="242"/>
      <c r="E717" s="242"/>
      <c r="F717" s="450"/>
      <c r="G717" s="450"/>
      <c r="H717" s="242"/>
      <c r="I717" s="242"/>
      <c r="J717" s="242"/>
      <c r="K717" s="242"/>
      <c r="L717" s="242"/>
      <c r="M717" s="242"/>
      <c r="N717" s="242"/>
      <c r="O717" s="242"/>
      <c r="P717" s="242"/>
      <c r="Q717" s="242"/>
      <c r="R717" s="242"/>
      <c r="S717" s="242"/>
      <c r="T717" s="242"/>
      <c r="U717" s="242"/>
      <c r="V717" s="242"/>
      <c r="W717" s="254"/>
      <c r="X717" s="254"/>
      <c r="Y717" s="254"/>
      <c r="Z717" s="254"/>
      <c r="AA717" s="254"/>
      <c r="AB717" s="254"/>
    </row>
    <row r="718">
      <c r="A718" s="941"/>
      <c r="B718" s="242"/>
      <c r="C718" s="242"/>
      <c r="D718" s="242"/>
      <c r="E718" s="242"/>
      <c r="F718" s="450"/>
      <c r="G718" s="450"/>
      <c r="H718" s="242"/>
      <c r="I718" s="242"/>
      <c r="J718" s="242"/>
      <c r="K718" s="242"/>
      <c r="L718" s="242"/>
      <c r="M718" s="242"/>
      <c r="N718" s="242"/>
      <c r="O718" s="242"/>
      <c r="P718" s="242"/>
      <c r="Q718" s="242"/>
      <c r="R718" s="242"/>
      <c r="S718" s="242"/>
      <c r="T718" s="242"/>
      <c r="U718" s="242"/>
      <c r="V718" s="242"/>
      <c r="W718" s="254"/>
      <c r="X718" s="254"/>
      <c r="Y718" s="254"/>
      <c r="Z718" s="254"/>
      <c r="AA718" s="254"/>
      <c r="AB718" s="254"/>
    </row>
    <row r="719">
      <c r="A719" s="941"/>
      <c r="B719" s="242"/>
      <c r="C719" s="242"/>
      <c r="D719" s="242"/>
      <c r="E719" s="242"/>
      <c r="F719" s="450"/>
      <c r="G719" s="450"/>
      <c r="H719" s="242"/>
      <c r="I719" s="242"/>
      <c r="J719" s="242"/>
      <c r="K719" s="242"/>
      <c r="L719" s="242"/>
      <c r="M719" s="242"/>
      <c r="N719" s="242"/>
      <c r="O719" s="242"/>
      <c r="P719" s="242"/>
      <c r="Q719" s="242"/>
      <c r="R719" s="242"/>
      <c r="S719" s="242"/>
      <c r="T719" s="242"/>
      <c r="U719" s="242"/>
      <c r="V719" s="242"/>
      <c r="W719" s="254"/>
      <c r="X719" s="254"/>
      <c r="Y719" s="254"/>
      <c r="Z719" s="254"/>
      <c r="AA719" s="254"/>
      <c r="AB719" s="254"/>
    </row>
    <row r="720">
      <c r="A720" s="941"/>
      <c r="B720" s="242"/>
      <c r="C720" s="242"/>
      <c r="D720" s="242"/>
      <c r="E720" s="242"/>
      <c r="F720" s="450"/>
      <c r="G720" s="450"/>
      <c r="H720" s="242"/>
      <c r="I720" s="242"/>
      <c r="J720" s="242"/>
      <c r="K720" s="242"/>
      <c r="L720" s="242"/>
      <c r="M720" s="242"/>
      <c r="N720" s="242"/>
      <c r="O720" s="242"/>
      <c r="P720" s="242"/>
      <c r="Q720" s="242"/>
      <c r="R720" s="242"/>
      <c r="S720" s="242"/>
      <c r="T720" s="242"/>
      <c r="U720" s="242"/>
      <c r="V720" s="242"/>
      <c r="W720" s="254"/>
      <c r="X720" s="254"/>
      <c r="Y720" s="254"/>
      <c r="Z720" s="254"/>
      <c r="AA720" s="254"/>
      <c r="AB720" s="254"/>
    </row>
    <row r="721">
      <c r="A721" s="941"/>
      <c r="B721" s="242"/>
      <c r="C721" s="242"/>
      <c r="D721" s="242"/>
      <c r="E721" s="242"/>
      <c r="F721" s="450"/>
      <c r="G721" s="450"/>
      <c r="H721" s="242"/>
      <c r="I721" s="242"/>
      <c r="J721" s="242"/>
      <c r="K721" s="242"/>
      <c r="L721" s="242"/>
      <c r="M721" s="242"/>
      <c r="N721" s="242"/>
      <c r="O721" s="242"/>
      <c r="P721" s="242"/>
      <c r="Q721" s="242"/>
      <c r="R721" s="242"/>
      <c r="S721" s="242"/>
      <c r="T721" s="242"/>
      <c r="U721" s="242"/>
      <c r="V721" s="242"/>
      <c r="W721" s="254"/>
      <c r="X721" s="254"/>
      <c r="Y721" s="254"/>
      <c r="Z721" s="254"/>
      <c r="AA721" s="254"/>
      <c r="AB721" s="254"/>
    </row>
    <row r="722">
      <c r="A722" s="941"/>
      <c r="B722" s="242"/>
      <c r="C722" s="242"/>
      <c r="D722" s="242"/>
      <c r="E722" s="242"/>
      <c r="F722" s="450"/>
      <c r="G722" s="450"/>
      <c r="H722" s="242"/>
      <c r="I722" s="242"/>
      <c r="J722" s="242"/>
      <c r="K722" s="242"/>
      <c r="L722" s="242"/>
      <c r="M722" s="242"/>
      <c r="N722" s="242"/>
      <c r="O722" s="242"/>
      <c r="P722" s="242"/>
      <c r="Q722" s="242"/>
      <c r="R722" s="242"/>
      <c r="S722" s="242"/>
      <c r="T722" s="242"/>
      <c r="U722" s="242"/>
      <c r="V722" s="242"/>
      <c r="W722" s="254"/>
      <c r="X722" s="254"/>
      <c r="Y722" s="254"/>
      <c r="Z722" s="254"/>
      <c r="AA722" s="254"/>
      <c r="AB722" s="254"/>
    </row>
    <row r="723">
      <c r="A723" s="941"/>
      <c r="B723" s="242"/>
      <c r="C723" s="242"/>
      <c r="D723" s="242"/>
      <c r="E723" s="242"/>
      <c r="F723" s="450"/>
      <c r="G723" s="450"/>
      <c r="H723" s="242"/>
      <c r="I723" s="242"/>
      <c r="J723" s="242"/>
      <c r="K723" s="242"/>
      <c r="L723" s="242"/>
      <c r="M723" s="242"/>
      <c r="N723" s="242"/>
      <c r="O723" s="242"/>
      <c r="P723" s="242"/>
      <c r="Q723" s="242"/>
      <c r="R723" s="242"/>
      <c r="S723" s="242"/>
      <c r="T723" s="242"/>
      <c r="U723" s="242"/>
      <c r="V723" s="242"/>
      <c r="W723" s="254"/>
      <c r="X723" s="254"/>
      <c r="Y723" s="254"/>
      <c r="Z723" s="254"/>
      <c r="AA723" s="254"/>
      <c r="AB723" s="254"/>
    </row>
    <row r="724">
      <c r="A724" s="941"/>
      <c r="B724" s="242"/>
      <c r="C724" s="242"/>
      <c r="D724" s="242"/>
      <c r="E724" s="242"/>
      <c r="F724" s="450"/>
      <c r="G724" s="450"/>
      <c r="H724" s="242"/>
      <c r="I724" s="242"/>
      <c r="J724" s="242"/>
      <c r="K724" s="242"/>
      <c r="L724" s="242"/>
      <c r="M724" s="242"/>
      <c r="N724" s="242"/>
      <c r="O724" s="242"/>
      <c r="P724" s="242"/>
      <c r="Q724" s="242"/>
      <c r="R724" s="242"/>
      <c r="S724" s="242"/>
      <c r="T724" s="242"/>
      <c r="U724" s="242"/>
      <c r="V724" s="242"/>
      <c r="W724" s="254"/>
      <c r="X724" s="254"/>
      <c r="Y724" s="254"/>
      <c r="Z724" s="254"/>
      <c r="AA724" s="254"/>
      <c r="AB724" s="254"/>
    </row>
    <row r="725">
      <c r="A725" s="941"/>
      <c r="B725" s="242"/>
      <c r="C725" s="242"/>
      <c r="D725" s="242"/>
      <c r="E725" s="242"/>
      <c r="F725" s="450"/>
      <c r="G725" s="450"/>
      <c r="H725" s="242"/>
      <c r="I725" s="242"/>
      <c r="J725" s="242"/>
      <c r="K725" s="242"/>
      <c r="L725" s="242"/>
      <c r="M725" s="242"/>
      <c r="N725" s="242"/>
      <c r="O725" s="242"/>
      <c r="P725" s="242"/>
      <c r="Q725" s="242"/>
      <c r="R725" s="242"/>
      <c r="S725" s="242"/>
      <c r="T725" s="242"/>
      <c r="U725" s="242"/>
      <c r="V725" s="242"/>
      <c r="W725" s="254"/>
      <c r="X725" s="254"/>
      <c r="Y725" s="254"/>
      <c r="Z725" s="254"/>
      <c r="AA725" s="254"/>
      <c r="AB725" s="254"/>
    </row>
    <row r="726">
      <c r="A726" s="941"/>
      <c r="B726" s="242"/>
      <c r="C726" s="242"/>
      <c r="D726" s="242"/>
      <c r="E726" s="242"/>
      <c r="F726" s="450"/>
      <c r="G726" s="450"/>
      <c r="H726" s="242"/>
      <c r="I726" s="242"/>
      <c r="J726" s="242"/>
      <c r="K726" s="242"/>
      <c r="L726" s="242"/>
      <c r="M726" s="242"/>
      <c r="N726" s="242"/>
      <c r="O726" s="242"/>
      <c r="P726" s="242"/>
      <c r="Q726" s="242"/>
      <c r="R726" s="242"/>
      <c r="S726" s="242"/>
      <c r="T726" s="242"/>
      <c r="U726" s="242"/>
      <c r="V726" s="242"/>
      <c r="W726" s="254"/>
      <c r="X726" s="254"/>
      <c r="Y726" s="254"/>
      <c r="Z726" s="254"/>
      <c r="AA726" s="254"/>
      <c r="AB726" s="254"/>
    </row>
    <row r="727">
      <c r="A727" s="941"/>
      <c r="B727" s="242"/>
      <c r="C727" s="242"/>
      <c r="D727" s="242"/>
      <c r="E727" s="242"/>
      <c r="F727" s="450"/>
      <c r="G727" s="450"/>
      <c r="H727" s="242"/>
      <c r="I727" s="242"/>
      <c r="J727" s="242"/>
      <c r="K727" s="242"/>
      <c r="L727" s="242"/>
      <c r="M727" s="242"/>
      <c r="N727" s="242"/>
      <c r="O727" s="242"/>
      <c r="P727" s="242"/>
      <c r="Q727" s="242"/>
      <c r="R727" s="242"/>
      <c r="S727" s="242"/>
      <c r="T727" s="242"/>
      <c r="U727" s="242"/>
      <c r="V727" s="242"/>
      <c r="W727" s="254"/>
      <c r="X727" s="254"/>
      <c r="Y727" s="254"/>
      <c r="Z727" s="254"/>
      <c r="AA727" s="254"/>
      <c r="AB727" s="254"/>
    </row>
    <row r="728">
      <c r="A728" s="941"/>
      <c r="B728" s="242"/>
      <c r="C728" s="242"/>
      <c r="D728" s="242"/>
      <c r="E728" s="242"/>
      <c r="F728" s="450"/>
      <c r="G728" s="450"/>
      <c r="H728" s="242"/>
      <c r="I728" s="242"/>
      <c r="J728" s="242"/>
      <c r="K728" s="242"/>
      <c r="L728" s="242"/>
      <c r="M728" s="242"/>
      <c r="N728" s="242"/>
      <c r="O728" s="242"/>
      <c r="P728" s="242"/>
      <c r="Q728" s="242"/>
      <c r="R728" s="242"/>
      <c r="S728" s="242"/>
      <c r="T728" s="242"/>
      <c r="U728" s="242"/>
      <c r="V728" s="242"/>
      <c r="W728" s="254"/>
      <c r="X728" s="254"/>
      <c r="Y728" s="254"/>
      <c r="Z728" s="254"/>
      <c r="AA728" s="254"/>
      <c r="AB728" s="254"/>
    </row>
    <row r="729">
      <c r="A729" s="941"/>
      <c r="B729" s="242"/>
      <c r="C729" s="242"/>
      <c r="D729" s="242"/>
      <c r="E729" s="242"/>
      <c r="F729" s="450"/>
      <c r="G729" s="450"/>
      <c r="H729" s="242"/>
      <c r="I729" s="242"/>
      <c r="J729" s="242"/>
      <c r="K729" s="242"/>
      <c r="L729" s="242"/>
      <c r="M729" s="242"/>
      <c r="N729" s="242"/>
      <c r="O729" s="242"/>
      <c r="P729" s="242"/>
      <c r="Q729" s="242"/>
      <c r="R729" s="242"/>
      <c r="S729" s="242"/>
      <c r="T729" s="242"/>
      <c r="U729" s="242"/>
      <c r="V729" s="242"/>
      <c r="W729" s="254"/>
      <c r="X729" s="254"/>
      <c r="Y729" s="254"/>
      <c r="Z729" s="254"/>
      <c r="AA729" s="254"/>
      <c r="AB729" s="254"/>
    </row>
    <row r="730">
      <c r="A730" s="941"/>
      <c r="B730" s="242"/>
      <c r="C730" s="242"/>
      <c r="D730" s="242"/>
      <c r="E730" s="242"/>
      <c r="F730" s="450"/>
      <c r="G730" s="450"/>
      <c r="H730" s="242"/>
      <c r="I730" s="242"/>
      <c r="J730" s="242"/>
      <c r="K730" s="242"/>
      <c r="L730" s="242"/>
      <c r="M730" s="242"/>
      <c r="N730" s="242"/>
      <c r="O730" s="242"/>
      <c r="P730" s="242"/>
      <c r="Q730" s="242"/>
      <c r="R730" s="242"/>
      <c r="S730" s="242"/>
      <c r="T730" s="242"/>
      <c r="U730" s="242"/>
      <c r="V730" s="242"/>
      <c r="W730" s="254"/>
      <c r="X730" s="254"/>
      <c r="Y730" s="254"/>
      <c r="Z730" s="254"/>
      <c r="AA730" s="254"/>
      <c r="AB730" s="254"/>
    </row>
    <row r="731">
      <c r="A731" s="941"/>
      <c r="B731" s="242"/>
      <c r="C731" s="242"/>
      <c r="D731" s="242"/>
      <c r="E731" s="242"/>
      <c r="F731" s="450"/>
      <c r="G731" s="450"/>
      <c r="H731" s="242"/>
      <c r="I731" s="242"/>
      <c r="J731" s="242"/>
      <c r="K731" s="242"/>
      <c r="L731" s="242"/>
      <c r="M731" s="242"/>
      <c r="N731" s="242"/>
      <c r="O731" s="242"/>
      <c r="P731" s="242"/>
      <c r="Q731" s="242"/>
      <c r="R731" s="242"/>
      <c r="S731" s="242"/>
      <c r="T731" s="242"/>
      <c r="U731" s="242"/>
      <c r="V731" s="242"/>
      <c r="W731" s="254"/>
      <c r="X731" s="254"/>
      <c r="Y731" s="254"/>
      <c r="Z731" s="254"/>
      <c r="AA731" s="254"/>
      <c r="AB731" s="254"/>
    </row>
    <row r="732">
      <c r="A732" s="941"/>
      <c r="B732" s="242"/>
      <c r="C732" s="242"/>
      <c r="D732" s="242"/>
      <c r="E732" s="242"/>
      <c r="F732" s="450"/>
      <c r="G732" s="450"/>
      <c r="H732" s="242"/>
      <c r="I732" s="242"/>
      <c r="J732" s="242"/>
      <c r="K732" s="242"/>
      <c r="L732" s="242"/>
      <c r="M732" s="242"/>
      <c r="N732" s="242"/>
      <c r="O732" s="242"/>
      <c r="P732" s="242"/>
      <c r="Q732" s="242"/>
      <c r="R732" s="242"/>
      <c r="S732" s="242"/>
      <c r="T732" s="242"/>
      <c r="U732" s="242"/>
      <c r="V732" s="242"/>
      <c r="W732" s="254"/>
      <c r="X732" s="254"/>
      <c r="Y732" s="254"/>
      <c r="Z732" s="254"/>
      <c r="AA732" s="254"/>
      <c r="AB732" s="254"/>
    </row>
    <row r="733">
      <c r="A733" s="941"/>
      <c r="B733" s="242"/>
      <c r="C733" s="242"/>
      <c r="D733" s="242"/>
      <c r="E733" s="242"/>
      <c r="F733" s="450"/>
      <c r="G733" s="450"/>
      <c r="H733" s="242"/>
      <c r="I733" s="242"/>
      <c r="J733" s="242"/>
      <c r="K733" s="242"/>
      <c r="L733" s="242"/>
      <c r="M733" s="242"/>
      <c r="N733" s="242"/>
      <c r="O733" s="242"/>
      <c r="P733" s="242"/>
      <c r="Q733" s="242"/>
      <c r="R733" s="242"/>
      <c r="S733" s="242"/>
      <c r="T733" s="242"/>
      <c r="U733" s="242"/>
      <c r="V733" s="242"/>
      <c r="W733" s="254"/>
      <c r="X733" s="254"/>
      <c r="Y733" s="254"/>
      <c r="Z733" s="254"/>
      <c r="AA733" s="254"/>
      <c r="AB733" s="254"/>
    </row>
    <row r="734">
      <c r="A734" s="941"/>
      <c r="B734" s="242"/>
      <c r="C734" s="242"/>
      <c r="D734" s="242"/>
      <c r="E734" s="242"/>
      <c r="F734" s="450"/>
      <c r="G734" s="450"/>
      <c r="H734" s="242"/>
      <c r="I734" s="242"/>
      <c r="J734" s="242"/>
      <c r="K734" s="242"/>
      <c r="L734" s="242"/>
      <c r="M734" s="242"/>
      <c r="N734" s="242"/>
      <c r="O734" s="242"/>
      <c r="P734" s="242"/>
      <c r="Q734" s="242"/>
      <c r="R734" s="242"/>
      <c r="S734" s="242"/>
      <c r="T734" s="242"/>
      <c r="U734" s="242"/>
      <c r="V734" s="242"/>
      <c r="W734" s="254"/>
      <c r="X734" s="254"/>
      <c r="Y734" s="254"/>
      <c r="Z734" s="254"/>
      <c r="AA734" s="254"/>
      <c r="AB734" s="254"/>
    </row>
    <row r="735">
      <c r="A735" s="941"/>
      <c r="B735" s="242"/>
      <c r="C735" s="242"/>
      <c r="D735" s="242"/>
      <c r="E735" s="242"/>
      <c r="F735" s="450"/>
      <c r="G735" s="450"/>
      <c r="H735" s="242"/>
      <c r="I735" s="242"/>
      <c r="J735" s="242"/>
      <c r="K735" s="242"/>
      <c r="L735" s="242"/>
      <c r="M735" s="242"/>
      <c r="N735" s="242"/>
      <c r="O735" s="242"/>
      <c r="P735" s="242"/>
      <c r="Q735" s="242"/>
      <c r="R735" s="242"/>
      <c r="S735" s="242"/>
      <c r="T735" s="242"/>
      <c r="U735" s="242"/>
      <c r="V735" s="242"/>
      <c r="W735" s="254"/>
      <c r="X735" s="254"/>
      <c r="Y735" s="254"/>
      <c r="Z735" s="254"/>
      <c r="AA735" s="254"/>
      <c r="AB735" s="254"/>
    </row>
    <row r="736">
      <c r="A736" s="941"/>
      <c r="B736" s="242"/>
      <c r="C736" s="242"/>
      <c r="D736" s="242"/>
      <c r="E736" s="242"/>
      <c r="F736" s="450"/>
      <c r="G736" s="450"/>
      <c r="H736" s="242"/>
      <c r="I736" s="242"/>
      <c r="J736" s="242"/>
      <c r="K736" s="242"/>
      <c r="L736" s="242"/>
      <c r="M736" s="242"/>
      <c r="N736" s="242"/>
      <c r="O736" s="242"/>
      <c r="P736" s="242"/>
      <c r="Q736" s="242"/>
      <c r="R736" s="242"/>
      <c r="S736" s="242"/>
      <c r="T736" s="242"/>
      <c r="U736" s="242"/>
      <c r="V736" s="242"/>
      <c r="W736" s="254"/>
      <c r="X736" s="254"/>
      <c r="Y736" s="254"/>
      <c r="Z736" s="254"/>
      <c r="AA736" s="254"/>
      <c r="AB736" s="254"/>
    </row>
    <row r="737">
      <c r="A737" s="941"/>
      <c r="B737" s="242"/>
      <c r="C737" s="242"/>
      <c r="D737" s="242"/>
      <c r="E737" s="242"/>
      <c r="F737" s="450"/>
      <c r="G737" s="450"/>
      <c r="H737" s="242"/>
      <c r="I737" s="242"/>
      <c r="J737" s="242"/>
      <c r="K737" s="242"/>
      <c r="L737" s="242"/>
      <c r="M737" s="242"/>
      <c r="N737" s="242"/>
      <c r="O737" s="242"/>
      <c r="P737" s="242"/>
      <c r="Q737" s="242"/>
      <c r="R737" s="242"/>
      <c r="S737" s="242"/>
      <c r="T737" s="242"/>
      <c r="U737" s="242"/>
      <c r="V737" s="242"/>
      <c r="W737" s="254"/>
      <c r="X737" s="254"/>
      <c r="Y737" s="254"/>
      <c r="Z737" s="254"/>
      <c r="AA737" s="254"/>
      <c r="AB737" s="254"/>
    </row>
    <row r="738">
      <c r="A738" s="941"/>
      <c r="B738" s="242"/>
      <c r="C738" s="242"/>
      <c r="D738" s="242"/>
      <c r="E738" s="242"/>
      <c r="F738" s="450"/>
      <c r="G738" s="450"/>
      <c r="H738" s="242"/>
      <c r="I738" s="242"/>
      <c r="J738" s="242"/>
      <c r="K738" s="242"/>
      <c r="L738" s="242"/>
      <c r="M738" s="242"/>
      <c r="N738" s="242"/>
      <c r="O738" s="242"/>
      <c r="P738" s="242"/>
      <c r="Q738" s="242"/>
      <c r="R738" s="242"/>
      <c r="S738" s="242"/>
      <c r="T738" s="242"/>
      <c r="U738" s="242"/>
      <c r="V738" s="242"/>
      <c r="W738" s="254"/>
      <c r="X738" s="254"/>
      <c r="Y738" s="254"/>
      <c r="Z738" s="254"/>
      <c r="AA738" s="254"/>
      <c r="AB738" s="254"/>
    </row>
    <row r="739">
      <c r="A739" s="941"/>
      <c r="B739" s="242"/>
      <c r="C739" s="242"/>
      <c r="D739" s="242"/>
      <c r="E739" s="242"/>
      <c r="F739" s="450"/>
      <c r="G739" s="450"/>
      <c r="H739" s="242"/>
      <c r="I739" s="242"/>
      <c r="J739" s="242"/>
      <c r="K739" s="242"/>
      <c r="L739" s="242"/>
      <c r="M739" s="242"/>
      <c r="N739" s="242"/>
      <c r="O739" s="242"/>
      <c r="P739" s="242"/>
      <c r="Q739" s="242"/>
      <c r="R739" s="242"/>
      <c r="S739" s="242"/>
      <c r="T739" s="242"/>
      <c r="U739" s="242"/>
      <c r="V739" s="242"/>
      <c r="W739" s="254"/>
      <c r="X739" s="254"/>
      <c r="Y739" s="254"/>
      <c r="Z739" s="254"/>
      <c r="AA739" s="254"/>
      <c r="AB739" s="254"/>
    </row>
    <row r="740">
      <c r="A740" s="941"/>
      <c r="B740" s="242"/>
      <c r="C740" s="242"/>
      <c r="D740" s="242"/>
      <c r="E740" s="242"/>
      <c r="F740" s="450"/>
      <c r="G740" s="450"/>
      <c r="H740" s="242"/>
      <c r="I740" s="242"/>
      <c r="J740" s="242"/>
      <c r="K740" s="242"/>
      <c r="L740" s="242"/>
      <c r="M740" s="242"/>
      <c r="N740" s="242"/>
      <c r="O740" s="242"/>
      <c r="P740" s="242"/>
      <c r="Q740" s="242"/>
      <c r="R740" s="242"/>
      <c r="S740" s="242"/>
      <c r="T740" s="242"/>
      <c r="U740" s="242"/>
      <c r="V740" s="242"/>
      <c r="W740" s="254"/>
      <c r="X740" s="254"/>
      <c r="Y740" s="254"/>
      <c r="Z740" s="254"/>
      <c r="AA740" s="254"/>
      <c r="AB740" s="254"/>
    </row>
    <row r="741">
      <c r="A741" s="941"/>
      <c r="B741" s="242"/>
      <c r="C741" s="242"/>
      <c r="D741" s="242"/>
      <c r="E741" s="242"/>
      <c r="F741" s="450"/>
      <c r="G741" s="450"/>
      <c r="H741" s="242"/>
      <c r="I741" s="242"/>
      <c r="J741" s="242"/>
      <c r="K741" s="242"/>
      <c r="L741" s="242"/>
      <c r="M741" s="242"/>
      <c r="N741" s="242"/>
      <c r="O741" s="242"/>
      <c r="P741" s="242"/>
      <c r="Q741" s="242"/>
      <c r="R741" s="242"/>
      <c r="S741" s="242"/>
      <c r="T741" s="242"/>
      <c r="U741" s="242"/>
      <c r="V741" s="242"/>
      <c r="W741" s="254"/>
      <c r="X741" s="254"/>
      <c r="Y741" s="254"/>
      <c r="Z741" s="254"/>
      <c r="AA741" s="254"/>
      <c r="AB741" s="254"/>
    </row>
    <row r="742">
      <c r="A742" s="941"/>
      <c r="B742" s="242"/>
      <c r="C742" s="242"/>
      <c r="D742" s="242"/>
      <c r="E742" s="242"/>
      <c r="F742" s="450"/>
      <c r="G742" s="450"/>
      <c r="H742" s="242"/>
      <c r="I742" s="242"/>
      <c r="J742" s="242"/>
      <c r="K742" s="242"/>
      <c r="L742" s="242"/>
      <c r="M742" s="242"/>
      <c r="N742" s="242"/>
      <c r="O742" s="242"/>
      <c r="P742" s="242"/>
      <c r="Q742" s="242"/>
      <c r="R742" s="242"/>
      <c r="S742" s="242"/>
      <c r="T742" s="242"/>
      <c r="U742" s="242"/>
      <c r="V742" s="242"/>
      <c r="W742" s="254"/>
      <c r="X742" s="254"/>
      <c r="Y742" s="254"/>
      <c r="Z742" s="254"/>
      <c r="AA742" s="254"/>
      <c r="AB742" s="254"/>
    </row>
    <row r="743">
      <c r="A743" s="941"/>
      <c r="B743" s="242"/>
      <c r="C743" s="242"/>
      <c r="D743" s="242"/>
      <c r="E743" s="242"/>
      <c r="F743" s="450"/>
      <c r="G743" s="450"/>
      <c r="H743" s="242"/>
      <c r="I743" s="242"/>
      <c r="J743" s="242"/>
      <c r="K743" s="242"/>
      <c r="L743" s="242"/>
      <c r="M743" s="242"/>
      <c r="N743" s="242"/>
      <c r="O743" s="242"/>
      <c r="P743" s="242"/>
      <c r="Q743" s="242"/>
      <c r="R743" s="242"/>
      <c r="S743" s="242"/>
      <c r="T743" s="242"/>
      <c r="U743" s="242"/>
      <c r="V743" s="242"/>
      <c r="W743" s="254"/>
      <c r="X743" s="254"/>
      <c r="Y743" s="254"/>
      <c r="Z743" s="254"/>
      <c r="AA743" s="254"/>
      <c r="AB743" s="254"/>
    </row>
    <row r="744">
      <c r="A744" s="941"/>
      <c r="B744" s="242"/>
      <c r="C744" s="242"/>
      <c r="D744" s="242"/>
      <c r="E744" s="242"/>
      <c r="F744" s="450"/>
      <c r="G744" s="450"/>
      <c r="H744" s="242"/>
      <c r="I744" s="242"/>
      <c r="J744" s="242"/>
      <c r="K744" s="242"/>
      <c r="L744" s="242"/>
      <c r="M744" s="242"/>
      <c r="N744" s="242"/>
      <c r="O744" s="242"/>
      <c r="P744" s="242"/>
      <c r="Q744" s="242"/>
      <c r="R744" s="242"/>
      <c r="S744" s="242"/>
      <c r="T744" s="242"/>
      <c r="U744" s="242"/>
      <c r="V744" s="242"/>
      <c r="W744" s="254"/>
      <c r="X744" s="254"/>
      <c r="Y744" s="254"/>
      <c r="Z744" s="254"/>
      <c r="AA744" s="254"/>
      <c r="AB744" s="254"/>
    </row>
    <row r="745">
      <c r="A745" s="941"/>
      <c r="B745" s="242"/>
      <c r="C745" s="242"/>
      <c r="D745" s="242"/>
      <c r="E745" s="242"/>
      <c r="F745" s="450"/>
      <c r="G745" s="450"/>
      <c r="H745" s="242"/>
      <c r="I745" s="242"/>
      <c r="J745" s="242"/>
      <c r="K745" s="242"/>
      <c r="L745" s="242"/>
      <c r="M745" s="242"/>
      <c r="N745" s="242"/>
      <c r="O745" s="242"/>
      <c r="P745" s="242"/>
      <c r="Q745" s="242"/>
      <c r="R745" s="242"/>
      <c r="S745" s="242"/>
      <c r="T745" s="242"/>
      <c r="U745" s="242"/>
      <c r="V745" s="242"/>
      <c r="W745" s="254"/>
      <c r="X745" s="254"/>
      <c r="Y745" s="254"/>
      <c r="Z745" s="254"/>
      <c r="AA745" s="254"/>
      <c r="AB745" s="254"/>
    </row>
    <row r="746">
      <c r="A746" s="941"/>
      <c r="B746" s="242"/>
      <c r="C746" s="242"/>
      <c r="D746" s="242"/>
      <c r="E746" s="242"/>
      <c r="F746" s="450"/>
      <c r="G746" s="450"/>
      <c r="H746" s="242"/>
      <c r="I746" s="242"/>
      <c r="J746" s="242"/>
      <c r="K746" s="242"/>
      <c r="L746" s="242"/>
      <c r="M746" s="242"/>
      <c r="N746" s="242"/>
      <c r="O746" s="242"/>
      <c r="P746" s="242"/>
      <c r="Q746" s="242"/>
      <c r="R746" s="242"/>
      <c r="S746" s="242"/>
      <c r="T746" s="242"/>
      <c r="U746" s="242"/>
      <c r="V746" s="242"/>
      <c r="W746" s="254"/>
      <c r="X746" s="254"/>
      <c r="Y746" s="254"/>
      <c r="Z746" s="254"/>
      <c r="AA746" s="254"/>
      <c r="AB746" s="254"/>
    </row>
    <row r="747">
      <c r="A747" s="941"/>
      <c r="B747" s="242"/>
      <c r="C747" s="242"/>
      <c r="D747" s="242"/>
      <c r="E747" s="242"/>
      <c r="F747" s="450"/>
      <c r="G747" s="450"/>
      <c r="H747" s="242"/>
      <c r="I747" s="242"/>
      <c r="J747" s="242"/>
      <c r="K747" s="242"/>
      <c r="L747" s="242"/>
      <c r="M747" s="242"/>
      <c r="N747" s="242"/>
      <c r="O747" s="242"/>
      <c r="P747" s="242"/>
      <c r="Q747" s="242"/>
      <c r="R747" s="242"/>
      <c r="S747" s="242"/>
      <c r="T747" s="242"/>
      <c r="U747" s="242"/>
      <c r="V747" s="242"/>
      <c r="W747" s="254"/>
      <c r="X747" s="254"/>
      <c r="Y747" s="254"/>
      <c r="Z747" s="254"/>
      <c r="AA747" s="254"/>
      <c r="AB747" s="254"/>
    </row>
    <row r="748">
      <c r="A748" s="941"/>
      <c r="B748" s="242"/>
      <c r="C748" s="242"/>
      <c r="D748" s="242"/>
      <c r="E748" s="242"/>
      <c r="F748" s="450"/>
      <c r="G748" s="450"/>
      <c r="H748" s="242"/>
      <c r="I748" s="242"/>
      <c r="J748" s="242"/>
      <c r="K748" s="242"/>
      <c r="L748" s="242"/>
      <c r="M748" s="242"/>
      <c r="N748" s="242"/>
      <c r="O748" s="242"/>
      <c r="P748" s="242"/>
      <c r="Q748" s="242"/>
      <c r="R748" s="242"/>
      <c r="S748" s="242"/>
      <c r="T748" s="242"/>
      <c r="U748" s="242"/>
      <c r="V748" s="242"/>
      <c r="W748" s="254"/>
      <c r="X748" s="254"/>
      <c r="Y748" s="254"/>
      <c r="Z748" s="254"/>
      <c r="AA748" s="254"/>
      <c r="AB748" s="254"/>
    </row>
    <row r="749">
      <c r="A749" s="941"/>
      <c r="B749" s="242"/>
      <c r="C749" s="242"/>
      <c r="D749" s="242"/>
      <c r="E749" s="242"/>
      <c r="F749" s="450"/>
      <c r="G749" s="450"/>
      <c r="H749" s="242"/>
      <c r="I749" s="242"/>
      <c r="J749" s="242"/>
      <c r="K749" s="242"/>
      <c r="L749" s="242"/>
      <c r="M749" s="242"/>
      <c r="N749" s="242"/>
      <c r="O749" s="242"/>
      <c r="P749" s="242"/>
      <c r="Q749" s="242"/>
      <c r="R749" s="242"/>
      <c r="S749" s="242"/>
      <c r="T749" s="242"/>
      <c r="U749" s="242"/>
      <c r="V749" s="242"/>
      <c r="W749" s="254"/>
      <c r="X749" s="254"/>
      <c r="Y749" s="254"/>
      <c r="Z749" s="254"/>
      <c r="AA749" s="254"/>
      <c r="AB749" s="254"/>
    </row>
    <row r="750">
      <c r="A750" s="941"/>
      <c r="B750" s="242"/>
      <c r="C750" s="242"/>
      <c r="D750" s="242"/>
      <c r="E750" s="242"/>
      <c r="F750" s="450"/>
      <c r="G750" s="450"/>
      <c r="H750" s="242"/>
      <c r="I750" s="242"/>
      <c r="J750" s="242"/>
      <c r="K750" s="242"/>
      <c r="L750" s="242"/>
      <c r="M750" s="242"/>
      <c r="N750" s="242"/>
      <c r="O750" s="242"/>
      <c r="P750" s="242"/>
      <c r="Q750" s="242"/>
      <c r="R750" s="242"/>
      <c r="S750" s="242"/>
      <c r="T750" s="242"/>
      <c r="U750" s="242"/>
      <c r="V750" s="242"/>
      <c r="W750" s="254"/>
      <c r="X750" s="254"/>
      <c r="Y750" s="254"/>
      <c r="Z750" s="254"/>
      <c r="AA750" s="254"/>
      <c r="AB750" s="254"/>
    </row>
    <row r="751">
      <c r="A751" s="941"/>
      <c r="B751" s="242"/>
      <c r="C751" s="242"/>
      <c r="D751" s="242"/>
      <c r="E751" s="242"/>
      <c r="F751" s="450"/>
      <c r="G751" s="450"/>
      <c r="H751" s="242"/>
      <c r="I751" s="242"/>
      <c r="J751" s="242"/>
      <c r="K751" s="242"/>
      <c r="L751" s="242"/>
      <c r="M751" s="242"/>
      <c r="N751" s="242"/>
      <c r="O751" s="242"/>
      <c r="P751" s="242"/>
      <c r="Q751" s="242"/>
      <c r="R751" s="242"/>
      <c r="S751" s="242"/>
      <c r="T751" s="242"/>
      <c r="U751" s="242"/>
      <c r="V751" s="242"/>
      <c r="W751" s="254"/>
      <c r="X751" s="254"/>
      <c r="Y751" s="254"/>
      <c r="Z751" s="254"/>
      <c r="AA751" s="254"/>
      <c r="AB751" s="254"/>
    </row>
    <row r="752">
      <c r="A752" s="941"/>
      <c r="B752" s="242"/>
      <c r="C752" s="242"/>
      <c r="D752" s="242"/>
      <c r="E752" s="242"/>
      <c r="F752" s="450"/>
      <c r="G752" s="450"/>
      <c r="H752" s="242"/>
      <c r="I752" s="242"/>
      <c r="J752" s="242"/>
      <c r="K752" s="242"/>
      <c r="L752" s="242"/>
      <c r="M752" s="242"/>
      <c r="N752" s="242"/>
      <c r="O752" s="242"/>
      <c r="P752" s="242"/>
      <c r="Q752" s="242"/>
      <c r="R752" s="242"/>
      <c r="S752" s="242"/>
      <c r="T752" s="242"/>
      <c r="U752" s="242"/>
      <c r="V752" s="242"/>
      <c r="W752" s="254"/>
      <c r="X752" s="254"/>
      <c r="Y752" s="254"/>
      <c r="Z752" s="254"/>
      <c r="AA752" s="254"/>
      <c r="AB752" s="254"/>
    </row>
    <row r="753">
      <c r="A753" s="941"/>
      <c r="B753" s="242"/>
      <c r="C753" s="242"/>
      <c r="D753" s="242"/>
      <c r="E753" s="242"/>
      <c r="F753" s="450"/>
      <c r="G753" s="450"/>
      <c r="H753" s="242"/>
      <c r="I753" s="242"/>
      <c r="J753" s="242"/>
      <c r="K753" s="242"/>
      <c r="L753" s="242"/>
      <c r="M753" s="242"/>
      <c r="N753" s="242"/>
      <c r="O753" s="242"/>
      <c r="P753" s="242"/>
      <c r="Q753" s="242"/>
      <c r="R753" s="242"/>
      <c r="S753" s="242"/>
      <c r="T753" s="242"/>
      <c r="U753" s="242"/>
      <c r="V753" s="242"/>
      <c r="W753" s="254"/>
      <c r="X753" s="254"/>
      <c r="Y753" s="254"/>
      <c r="Z753" s="254"/>
      <c r="AA753" s="254"/>
      <c r="AB753" s="254"/>
    </row>
    <row r="754">
      <c r="A754" s="941"/>
      <c r="B754" s="242"/>
      <c r="C754" s="242"/>
      <c r="D754" s="242"/>
      <c r="E754" s="242"/>
      <c r="F754" s="450"/>
      <c r="G754" s="450"/>
      <c r="H754" s="242"/>
      <c r="I754" s="242"/>
      <c r="J754" s="242"/>
      <c r="K754" s="242"/>
      <c r="L754" s="242"/>
      <c r="M754" s="242"/>
      <c r="N754" s="242"/>
      <c r="O754" s="242"/>
      <c r="P754" s="242"/>
      <c r="Q754" s="242"/>
      <c r="R754" s="242"/>
      <c r="S754" s="242"/>
      <c r="T754" s="242"/>
      <c r="U754" s="242"/>
      <c r="V754" s="242"/>
      <c r="W754" s="254"/>
      <c r="X754" s="254"/>
      <c r="Y754" s="254"/>
      <c r="Z754" s="254"/>
      <c r="AA754" s="254"/>
      <c r="AB754" s="254"/>
    </row>
    <row r="755">
      <c r="A755" s="941"/>
      <c r="B755" s="242"/>
      <c r="C755" s="242"/>
      <c r="D755" s="242"/>
      <c r="E755" s="242"/>
      <c r="F755" s="450"/>
      <c r="G755" s="450"/>
      <c r="H755" s="242"/>
      <c r="I755" s="242"/>
      <c r="J755" s="242"/>
      <c r="K755" s="242"/>
      <c r="L755" s="242"/>
      <c r="M755" s="242"/>
      <c r="N755" s="242"/>
      <c r="O755" s="242"/>
      <c r="P755" s="242"/>
      <c r="Q755" s="242"/>
      <c r="R755" s="242"/>
      <c r="S755" s="242"/>
      <c r="T755" s="242"/>
      <c r="U755" s="242"/>
      <c r="V755" s="242"/>
      <c r="W755" s="254"/>
      <c r="X755" s="254"/>
      <c r="Y755" s="254"/>
      <c r="Z755" s="254"/>
      <c r="AA755" s="254"/>
      <c r="AB755" s="254"/>
    </row>
    <row r="756">
      <c r="A756" s="941"/>
      <c r="B756" s="242"/>
      <c r="C756" s="242"/>
      <c r="D756" s="242"/>
      <c r="E756" s="242"/>
      <c r="F756" s="450"/>
      <c r="G756" s="450"/>
      <c r="H756" s="242"/>
      <c r="I756" s="242"/>
      <c r="J756" s="242"/>
      <c r="K756" s="242"/>
      <c r="L756" s="242"/>
      <c r="M756" s="242"/>
      <c r="N756" s="242"/>
      <c r="O756" s="242"/>
      <c r="P756" s="242"/>
      <c r="Q756" s="242"/>
      <c r="R756" s="242"/>
      <c r="S756" s="242"/>
      <c r="T756" s="242"/>
      <c r="U756" s="242"/>
      <c r="V756" s="242"/>
      <c r="W756" s="254"/>
      <c r="X756" s="254"/>
      <c r="Y756" s="254"/>
      <c r="Z756" s="254"/>
      <c r="AA756" s="254"/>
      <c r="AB756" s="254"/>
    </row>
    <row r="757">
      <c r="A757" s="941"/>
      <c r="B757" s="242"/>
      <c r="C757" s="242"/>
      <c r="D757" s="242"/>
      <c r="E757" s="242"/>
      <c r="F757" s="450"/>
      <c r="G757" s="450"/>
      <c r="H757" s="242"/>
      <c r="I757" s="242"/>
      <c r="J757" s="242"/>
      <c r="K757" s="242"/>
      <c r="L757" s="242"/>
      <c r="M757" s="242"/>
      <c r="N757" s="242"/>
      <c r="O757" s="242"/>
      <c r="P757" s="242"/>
      <c r="Q757" s="242"/>
      <c r="R757" s="242"/>
      <c r="S757" s="242"/>
      <c r="T757" s="242"/>
      <c r="U757" s="242"/>
      <c r="V757" s="242"/>
      <c r="W757" s="254"/>
      <c r="X757" s="254"/>
      <c r="Y757" s="254"/>
      <c r="Z757" s="254"/>
      <c r="AA757" s="254"/>
      <c r="AB757" s="254"/>
    </row>
    <row r="758">
      <c r="A758" s="941"/>
      <c r="B758" s="242"/>
      <c r="C758" s="242"/>
      <c r="D758" s="242"/>
      <c r="E758" s="242"/>
      <c r="F758" s="450"/>
      <c r="G758" s="450"/>
      <c r="H758" s="242"/>
      <c r="I758" s="242"/>
      <c r="J758" s="242"/>
      <c r="K758" s="242"/>
      <c r="L758" s="242"/>
      <c r="M758" s="242"/>
      <c r="N758" s="242"/>
      <c r="O758" s="242"/>
      <c r="P758" s="242"/>
      <c r="Q758" s="242"/>
      <c r="R758" s="242"/>
      <c r="S758" s="242"/>
      <c r="T758" s="242"/>
      <c r="U758" s="242"/>
      <c r="V758" s="242"/>
      <c r="W758" s="254"/>
      <c r="X758" s="254"/>
      <c r="Y758" s="254"/>
      <c r="Z758" s="254"/>
      <c r="AA758" s="254"/>
      <c r="AB758" s="254"/>
    </row>
    <row r="759">
      <c r="A759" s="941"/>
      <c r="B759" s="242"/>
      <c r="C759" s="242"/>
      <c r="D759" s="242"/>
      <c r="E759" s="242"/>
      <c r="F759" s="450"/>
      <c r="G759" s="450"/>
      <c r="H759" s="242"/>
      <c r="I759" s="242"/>
      <c r="J759" s="242"/>
      <c r="K759" s="242"/>
      <c r="L759" s="242"/>
      <c r="M759" s="242"/>
      <c r="N759" s="242"/>
      <c r="O759" s="242"/>
      <c r="P759" s="242"/>
      <c r="Q759" s="242"/>
      <c r="R759" s="242"/>
      <c r="S759" s="242"/>
      <c r="T759" s="242"/>
      <c r="U759" s="242"/>
      <c r="V759" s="242"/>
      <c r="W759" s="254"/>
      <c r="X759" s="254"/>
      <c r="Y759" s="254"/>
      <c r="Z759" s="254"/>
      <c r="AA759" s="254"/>
      <c r="AB759" s="254"/>
    </row>
    <row r="760">
      <c r="A760" s="941"/>
      <c r="B760" s="242"/>
      <c r="C760" s="242"/>
      <c r="D760" s="242"/>
      <c r="E760" s="242"/>
      <c r="F760" s="450"/>
      <c r="G760" s="450"/>
      <c r="H760" s="242"/>
      <c r="I760" s="242"/>
      <c r="J760" s="242"/>
      <c r="K760" s="242"/>
      <c r="L760" s="242"/>
      <c r="M760" s="242"/>
      <c r="N760" s="242"/>
      <c r="O760" s="242"/>
      <c r="P760" s="242"/>
      <c r="Q760" s="242"/>
      <c r="R760" s="242"/>
      <c r="S760" s="242"/>
      <c r="T760" s="242"/>
      <c r="U760" s="242"/>
      <c r="V760" s="242"/>
      <c r="W760" s="254"/>
      <c r="X760" s="254"/>
      <c r="Y760" s="254"/>
      <c r="Z760" s="254"/>
      <c r="AA760" s="254"/>
      <c r="AB760" s="254"/>
    </row>
    <row r="761">
      <c r="A761" s="941"/>
      <c r="B761" s="242"/>
      <c r="C761" s="242"/>
      <c r="D761" s="242"/>
      <c r="E761" s="242"/>
      <c r="F761" s="450"/>
      <c r="G761" s="450"/>
      <c r="H761" s="242"/>
      <c r="I761" s="242"/>
      <c r="J761" s="242"/>
      <c r="K761" s="242"/>
      <c r="L761" s="242"/>
      <c r="M761" s="242"/>
      <c r="N761" s="242"/>
      <c r="O761" s="242"/>
      <c r="P761" s="242"/>
      <c r="Q761" s="242"/>
      <c r="R761" s="242"/>
      <c r="S761" s="242"/>
      <c r="T761" s="242"/>
      <c r="U761" s="242"/>
      <c r="V761" s="242"/>
      <c r="W761" s="254"/>
      <c r="X761" s="254"/>
      <c r="Y761" s="254"/>
      <c r="Z761" s="254"/>
      <c r="AA761" s="254"/>
      <c r="AB761" s="254"/>
    </row>
    <row r="762">
      <c r="A762" s="941"/>
      <c r="B762" s="242"/>
      <c r="C762" s="242"/>
      <c r="D762" s="242"/>
      <c r="E762" s="242"/>
      <c r="F762" s="450"/>
      <c r="G762" s="450"/>
      <c r="H762" s="242"/>
      <c r="I762" s="242"/>
      <c r="J762" s="242"/>
      <c r="K762" s="242"/>
      <c r="L762" s="242"/>
      <c r="M762" s="242"/>
      <c r="N762" s="242"/>
      <c r="O762" s="242"/>
      <c r="P762" s="242"/>
      <c r="Q762" s="242"/>
      <c r="R762" s="242"/>
      <c r="S762" s="242"/>
      <c r="T762" s="242"/>
      <c r="U762" s="242"/>
      <c r="V762" s="242"/>
      <c r="W762" s="254"/>
      <c r="X762" s="254"/>
      <c r="Y762" s="254"/>
      <c r="Z762" s="254"/>
      <c r="AA762" s="254"/>
      <c r="AB762" s="254"/>
    </row>
    <row r="763">
      <c r="A763" s="941"/>
      <c r="B763" s="242"/>
      <c r="C763" s="242"/>
      <c r="D763" s="242"/>
      <c r="E763" s="242"/>
      <c r="F763" s="450"/>
      <c r="G763" s="450"/>
      <c r="H763" s="242"/>
      <c r="I763" s="242"/>
      <c r="J763" s="242"/>
      <c r="K763" s="242"/>
      <c r="L763" s="242"/>
      <c r="M763" s="242"/>
      <c r="N763" s="242"/>
      <c r="O763" s="242"/>
      <c r="P763" s="242"/>
      <c r="Q763" s="242"/>
      <c r="R763" s="242"/>
      <c r="S763" s="242"/>
      <c r="T763" s="242"/>
      <c r="U763" s="242"/>
      <c r="V763" s="242"/>
      <c r="W763" s="254"/>
      <c r="X763" s="254"/>
      <c r="Y763" s="254"/>
      <c r="Z763" s="254"/>
      <c r="AA763" s="254"/>
      <c r="AB763" s="254"/>
    </row>
    <row r="764">
      <c r="A764" s="941"/>
      <c r="B764" s="242"/>
      <c r="C764" s="242"/>
      <c r="D764" s="242"/>
      <c r="E764" s="242"/>
      <c r="F764" s="450"/>
      <c r="G764" s="450"/>
      <c r="H764" s="242"/>
      <c r="I764" s="242"/>
      <c r="J764" s="242"/>
      <c r="K764" s="242"/>
      <c r="L764" s="242"/>
      <c r="M764" s="242"/>
      <c r="N764" s="242"/>
      <c r="O764" s="242"/>
      <c r="P764" s="242"/>
      <c r="Q764" s="242"/>
      <c r="R764" s="242"/>
      <c r="S764" s="242"/>
      <c r="T764" s="242"/>
      <c r="U764" s="242"/>
      <c r="V764" s="242"/>
      <c r="W764" s="254"/>
      <c r="X764" s="254"/>
      <c r="Y764" s="254"/>
      <c r="Z764" s="254"/>
      <c r="AA764" s="254"/>
      <c r="AB764" s="254"/>
    </row>
    <row r="765">
      <c r="A765" s="941"/>
      <c r="B765" s="242"/>
      <c r="C765" s="242"/>
      <c r="D765" s="242"/>
      <c r="E765" s="242"/>
      <c r="F765" s="450"/>
      <c r="G765" s="450"/>
      <c r="H765" s="242"/>
      <c r="I765" s="242"/>
      <c r="J765" s="242"/>
      <c r="K765" s="242"/>
      <c r="L765" s="242"/>
      <c r="M765" s="242"/>
      <c r="N765" s="242"/>
      <c r="O765" s="242"/>
      <c r="P765" s="242"/>
      <c r="Q765" s="242"/>
      <c r="R765" s="242"/>
      <c r="S765" s="242"/>
      <c r="T765" s="242"/>
      <c r="U765" s="242"/>
      <c r="V765" s="242"/>
      <c r="W765" s="254"/>
      <c r="X765" s="254"/>
      <c r="Y765" s="254"/>
      <c r="Z765" s="254"/>
      <c r="AA765" s="254"/>
      <c r="AB765" s="254"/>
    </row>
    <row r="766">
      <c r="A766" s="941"/>
      <c r="B766" s="242"/>
      <c r="C766" s="242"/>
      <c r="D766" s="242"/>
      <c r="E766" s="242"/>
      <c r="F766" s="450"/>
      <c r="G766" s="450"/>
      <c r="H766" s="242"/>
      <c r="I766" s="242"/>
      <c r="J766" s="242"/>
      <c r="K766" s="242"/>
      <c r="L766" s="242"/>
      <c r="M766" s="242"/>
      <c r="N766" s="242"/>
      <c r="O766" s="242"/>
      <c r="P766" s="242"/>
      <c r="Q766" s="242"/>
      <c r="R766" s="242"/>
      <c r="S766" s="242"/>
      <c r="T766" s="242"/>
      <c r="U766" s="242"/>
      <c r="V766" s="242"/>
      <c r="W766" s="254"/>
      <c r="X766" s="254"/>
      <c r="Y766" s="254"/>
      <c r="Z766" s="254"/>
      <c r="AA766" s="254"/>
      <c r="AB766" s="254"/>
    </row>
    <row r="767">
      <c r="A767" s="941"/>
      <c r="B767" s="242"/>
      <c r="C767" s="242"/>
      <c r="D767" s="242"/>
      <c r="E767" s="242"/>
      <c r="F767" s="450"/>
      <c r="G767" s="450"/>
      <c r="H767" s="242"/>
      <c r="I767" s="242"/>
      <c r="J767" s="242"/>
      <c r="K767" s="242"/>
      <c r="L767" s="242"/>
      <c r="M767" s="242"/>
      <c r="N767" s="242"/>
      <c r="O767" s="242"/>
      <c r="P767" s="242"/>
      <c r="Q767" s="242"/>
      <c r="R767" s="242"/>
      <c r="S767" s="242"/>
      <c r="T767" s="242"/>
      <c r="U767" s="242"/>
      <c r="V767" s="242"/>
      <c r="W767" s="254"/>
      <c r="X767" s="254"/>
      <c r="Y767" s="254"/>
      <c r="Z767" s="254"/>
      <c r="AA767" s="254"/>
      <c r="AB767" s="254"/>
    </row>
    <row r="768">
      <c r="A768" s="941"/>
      <c r="B768" s="242"/>
      <c r="C768" s="242"/>
      <c r="D768" s="242"/>
      <c r="E768" s="242"/>
      <c r="F768" s="450"/>
      <c r="G768" s="450"/>
      <c r="H768" s="242"/>
      <c r="I768" s="242"/>
      <c r="J768" s="242"/>
      <c r="K768" s="242"/>
      <c r="L768" s="242"/>
      <c r="M768" s="242"/>
      <c r="N768" s="242"/>
      <c r="O768" s="242"/>
      <c r="P768" s="242"/>
      <c r="Q768" s="242"/>
      <c r="R768" s="242"/>
      <c r="S768" s="242"/>
      <c r="T768" s="242"/>
      <c r="U768" s="242"/>
      <c r="V768" s="242"/>
      <c r="W768" s="254"/>
      <c r="X768" s="254"/>
      <c r="Y768" s="254"/>
      <c r="Z768" s="254"/>
      <c r="AA768" s="254"/>
      <c r="AB768" s="254"/>
    </row>
    <row r="769">
      <c r="A769" s="941"/>
      <c r="B769" s="242"/>
      <c r="C769" s="242"/>
      <c r="D769" s="242"/>
      <c r="E769" s="242"/>
      <c r="F769" s="450"/>
      <c r="G769" s="450"/>
      <c r="H769" s="242"/>
      <c r="I769" s="242"/>
      <c r="J769" s="242"/>
      <c r="K769" s="242"/>
      <c r="L769" s="242"/>
      <c r="M769" s="242"/>
      <c r="N769" s="242"/>
      <c r="O769" s="242"/>
      <c r="P769" s="242"/>
      <c r="Q769" s="242"/>
      <c r="R769" s="242"/>
      <c r="S769" s="242"/>
      <c r="T769" s="242"/>
      <c r="U769" s="242"/>
      <c r="V769" s="242"/>
      <c r="W769" s="254"/>
      <c r="X769" s="254"/>
      <c r="Y769" s="254"/>
      <c r="Z769" s="254"/>
      <c r="AA769" s="254"/>
      <c r="AB769" s="254"/>
    </row>
    <row r="770">
      <c r="A770" s="941"/>
      <c r="B770" s="242"/>
      <c r="C770" s="242"/>
      <c r="D770" s="242"/>
      <c r="E770" s="242"/>
      <c r="F770" s="450"/>
      <c r="G770" s="450"/>
      <c r="H770" s="242"/>
      <c r="I770" s="242"/>
      <c r="J770" s="242"/>
      <c r="K770" s="242"/>
      <c r="L770" s="242"/>
      <c r="M770" s="242"/>
      <c r="N770" s="242"/>
      <c r="O770" s="242"/>
      <c r="P770" s="242"/>
      <c r="Q770" s="242"/>
      <c r="R770" s="242"/>
      <c r="S770" s="242"/>
      <c r="T770" s="242"/>
      <c r="U770" s="242"/>
      <c r="V770" s="242"/>
      <c r="W770" s="254"/>
      <c r="X770" s="254"/>
      <c r="Y770" s="254"/>
      <c r="Z770" s="254"/>
      <c r="AA770" s="254"/>
      <c r="AB770" s="254"/>
    </row>
    <row r="771">
      <c r="A771" s="941"/>
      <c r="B771" s="242"/>
      <c r="C771" s="242"/>
      <c r="D771" s="242"/>
      <c r="E771" s="242"/>
      <c r="F771" s="450"/>
      <c r="G771" s="450"/>
      <c r="H771" s="242"/>
      <c r="I771" s="242"/>
      <c r="J771" s="242"/>
      <c r="K771" s="242"/>
      <c r="L771" s="242"/>
      <c r="M771" s="242"/>
      <c r="N771" s="242"/>
      <c r="O771" s="242"/>
      <c r="P771" s="242"/>
      <c r="Q771" s="242"/>
      <c r="R771" s="242"/>
      <c r="S771" s="242"/>
      <c r="T771" s="242"/>
      <c r="U771" s="242"/>
      <c r="V771" s="242"/>
      <c r="W771" s="254"/>
      <c r="X771" s="254"/>
      <c r="Y771" s="254"/>
      <c r="Z771" s="254"/>
      <c r="AA771" s="254"/>
      <c r="AB771" s="254"/>
    </row>
    <row r="772">
      <c r="A772" s="941"/>
      <c r="B772" s="242"/>
      <c r="C772" s="242"/>
      <c r="D772" s="242"/>
      <c r="E772" s="242"/>
      <c r="F772" s="450"/>
      <c r="G772" s="450"/>
      <c r="H772" s="242"/>
      <c r="I772" s="242"/>
      <c r="J772" s="242"/>
      <c r="K772" s="242"/>
      <c r="L772" s="242"/>
      <c r="M772" s="242"/>
      <c r="N772" s="242"/>
      <c r="O772" s="242"/>
      <c r="P772" s="242"/>
      <c r="Q772" s="242"/>
      <c r="R772" s="242"/>
      <c r="S772" s="242"/>
      <c r="T772" s="242"/>
      <c r="U772" s="242"/>
      <c r="V772" s="242"/>
      <c r="W772" s="254"/>
      <c r="X772" s="254"/>
      <c r="Y772" s="254"/>
      <c r="Z772" s="254"/>
      <c r="AA772" s="254"/>
      <c r="AB772" s="254"/>
    </row>
    <row r="773">
      <c r="A773" s="941"/>
      <c r="B773" s="242"/>
      <c r="C773" s="242"/>
      <c r="D773" s="242"/>
      <c r="E773" s="242"/>
      <c r="F773" s="450"/>
      <c r="G773" s="450"/>
      <c r="H773" s="242"/>
      <c r="I773" s="242"/>
      <c r="J773" s="242"/>
      <c r="K773" s="242"/>
      <c r="L773" s="242"/>
      <c r="M773" s="242"/>
      <c r="N773" s="242"/>
      <c r="O773" s="242"/>
      <c r="P773" s="242"/>
      <c r="Q773" s="242"/>
      <c r="R773" s="242"/>
      <c r="S773" s="242"/>
      <c r="T773" s="242"/>
      <c r="U773" s="242"/>
      <c r="V773" s="242"/>
      <c r="W773" s="254"/>
      <c r="X773" s="254"/>
      <c r="Y773" s="254"/>
      <c r="Z773" s="254"/>
      <c r="AA773" s="254"/>
      <c r="AB773" s="254"/>
    </row>
    <row r="774">
      <c r="A774" s="941"/>
      <c r="B774" s="242"/>
      <c r="C774" s="242"/>
      <c r="D774" s="242"/>
      <c r="E774" s="242"/>
      <c r="F774" s="450"/>
      <c r="G774" s="450"/>
      <c r="H774" s="242"/>
      <c r="I774" s="242"/>
      <c r="J774" s="242"/>
      <c r="K774" s="242"/>
      <c r="L774" s="242"/>
      <c r="M774" s="242"/>
      <c r="N774" s="242"/>
      <c r="O774" s="242"/>
      <c r="P774" s="242"/>
      <c r="Q774" s="242"/>
      <c r="R774" s="242"/>
      <c r="S774" s="242"/>
      <c r="T774" s="242"/>
      <c r="U774" s="242"/>
      <c r="V774" s="242"/>
      <c r="W774" s="254"/>
      <c r="X774" s="254"/>
      <c r="Y774" s="254"/>
      <c r="Z774" s="254"/>
      <c r="AA774" s="254"/>
      <c r="AB774" s="254"/>
    </row>
    <row r="775">
      <c r="A775" s="941"/>
      <c r="B775" s="242"/>
      <c r="C775" s="242"/>
      <c r="D775" s="242"/>
      <c r="E775" s="242"/>
      <c r="F775" s="450"/>
      <c r="G775" s="450"/>
      <c r="H775" s="242"/>
      <c r="I775" s="242"/>
      <c r="J775" s="242"/>
      <c r="K775" s="242"/>
      <c r="L775" s="242"/>
      <c r="M775" s="242"/>
      <c r="N775" s="242"/>
      <c r="O775" s="242"/>
      <c r="P775" s="242"/>
      <c r="Q775" s="242"/>
      <c r="R775" s="242"/>
      <c r="S775" s="242"/>
      <c r="T775" s="242"/>
      <c r="U775" s="242"/>
      <c r="V775" s="242"/>
      <c r="W775" s="254"/>
      <c r="X775" s="254"/>
      <c r="Y775" s="254"/>
      <c r="Z775" s="254"/>
      <c r="AA775" s="254"/>
      <c r="AB775" s="254"/>
    </row>
    <row r="776">
      <c r="A776" s="941"/>
      <c r="B776" s="242"/>
      <c r="C776" s="242"/>
      <c r="D776" s="242"/>
      <c r="E776" s="242"/>
      <c r="F776" s="450"/>
      <c r="G776" s="450"/>
      <c r="H776" s="242"/>
      <c r="I776" s="242"/>
      <c r="J776" s="242"/>
      <c r="K776" s="242"/>
      <c r="L776" s="242"/>
      <c r="M776" s="242"/>
      <c r="N776" s="242"/>
      <c r="O776" s="242"/>
      <c r="P776" s="242"/>
      <c r="Q776" s="242"/>
      <c r="R776" s="242"/>
      <c r="S776" s="242"/>
      <c r="T776" s="242"/>
      <c r="U776" s="242"/>
      <c r="V776" s="242"/>
      <c r="W776" s="254"/>
      <c r="X776" s="254"/>
      <c r="Y776" s="254"/>
      <c r="Z776" s="254"/>
      <c r="AA776" s="254"/>
      <c r="AB776" s="254"/>
    </row>
    <row r="777">
      <c r="A777" s="941"/>
      <c r="B777" s="242"/>
      <c r="C777" s="242"/>
      <c r="D777" s="242"/>
      <c r="E777" s="242"/>
      <c r="F777" s="450"/>
      <c r="G777" s="450"/>
      <c r="H777" s="242"/>
      <c r="I777" s="242"/>
      <c r="J777" s="242"/>
      <c r="K777" s="242"/>
      <c r="L777" s="242"/>
      <c r="M777" s="242"/>
      <c r="N777" s="242"/>
      <c r="O777" s="242"/>
      <c r="P777" s="242"/>
      <c r="Q777" s="242"/>
      <c r="R777" s="242"/>
      <c r="S777" s="242"/>
      <c r="T777" s="242"/>
      <c r="U777" s="242"/>
      <c r="V777" s="242"/>
      <c r="W777" s="254"/>
      <c r="X777" s="254"/>
      <c r="Y777" s="254"/>
      <c r="Z777" s="254"/>
      <c r="AA777" s="254"/>
      <c r="AB777" s="254"/>
    </row>
    <row r="778">
      <c r="A778" s="941"/>
      <c r="B778" s="242"/>
      <c r="C778" s="242"/>
      <c r="D778" s="242"/>
      <c r="E778" s="242"/>
      <c r="F778" s="450"/>
      <c r="G778" s="450"/>
      <c r="H778" s="242"/>
      <c r="I778" s="242"/>
      <c r="J778" s="242"/>
      <c r="K778" s="242"/>
      <c r="L778" s="242"/>
      <c r="M778" s="242"/>
      <c r="N778" s="242"/>
      <c r="O778" s="242"/>
      <c r="P778" s="242"/>
      <c r="Q778" s="242"/>
      <c r="R778" s="242"/>
      <c r="S778" s="242"/>
      <c r="T778" s="242"/>
      <c r="U778" s="242"/>
      <c r="V778" s="242"/>
      <c r="W778" s="254"/>
      <c r="X778" s="254"/>
      <c r="Y778" s="254"/>
      <c r="Z778" s="254"/>
      <c r="AA778" s="254"/>
      <c r="AB778" s="254"/>
    </row>
    <row r="779">
      <c r="A779" s="941"/>
      <c r="B779" s="242"/>
      <c r="C779" s="242"/>
      <c r="D779" s="242"/>
      <c r="E779" s="242"/>
      <c r="F779" s="450"/>
      <c r="G779" s="450"/>
      <c r="H779" s="242"/>
      <c r="I779" s="242"/>
      <c r="J779" s="242"/>
      <c r="K779" s="242"/>
      <c r="L779" s="242"/>
      <c r="M779" s="242"/>
      <c r="N779" s="242"/>
      <c r="O779" s="242"/>
      <c r="P779" s="242"/>
      <c r="Q779" s="242"/>
      <c r="R779" s="242"/>
      <c r="S779" s="242"/>
      <c r="T779" s="242"/>
      <c r="U779" s="242"/>
      <c r="V779" s="242"/>
      <c r="W779" s="254"/>
      <c r="X779" s="254"/>
      <c r="Y779" s="254"/>
      <c r="Z779" s="254"/>
      <c r="AA779" s="254"/>
      <c r="AB779" s="254"/>
    </row>
    <row r="780">
      <c r="A780" s="941"/>
      <c r="B780" s="242"/>
      <c r="C780" s="242"/>
      <c r="D780" s="242"/>
      <c r="E780" s="242"/>
      <c r="F780" s="450"/>
      <c r="G780" s="450"/>
      <c r="H780" s="242"/>
      <c r="I780" s="242"/>
      <c r="J780" s="242"/>
      <c r="K780" s="242"/>
      <c r="L780" s="242"/>
      <c r="M780" s="242"/>
      <c r="N780" s="242"/>
      <c r="O780" s="242"/>
      <c r="P780" s="242"/>
      <c r="Q780" s="242"/>
      <c r="R780" s="242"/>
      <c r="S780" s="242"/>
      <c r="T780" s="242"/>
      <c r="U780" s="242"/>
      <c r="V780" s="242"/>
      <c r="W780" s="254"/>
      <c r="X780" s="254"/>
      <c r="Y780" s="254"/>
      <c r="Z780" s="254"/>
      <c r="AA780" s="254"/>
      <c r="AB780" s="254"/>
    </row>
    <row r="781">
      <c r="A781" s="941"/>
      <c r="B781" s="242"/>
      <c r="C781" s="242"/>
      <c r="D781" s="242"/>
      <c r="E781" s="242"/>
      <c r="F781" s="450"/>
      <c r="G781" s="450"/>
      <c r="H781" s="242"/>
      <c r="I781" s="242"/>
      <c r="J781" s="242"/>
      <c r="K781" s="242"/>
      <c r="L781" s="242"/>
      <c r="M781" s="242"/>
      <c r="N781" s="242"/>
      <c r="O781" s="242"/>
      <c r="P781" s="242"/>
      <c r="Q781" s="242"/>
      <c r="R781" s="242"/>
      <c r="S781" s="242"/>
      <c r="T781" s="242"/>
      <c r="U781" s="242"/>
      <c r="V781" s="242"/>
      <c r="W781" s="254"/>
      <c r="X781" s="254"/>
      <c r="Y781" s="254"/>
      <c r="Z781" s="254"/>
      <c r="AA781" s="254"/>
      <c r="AB781" s="254"/>
    </row>
    <row r="782">
      <c r="A782" s="941"/>
      <c r="B782" s="242"/>
      <c r="C782" s="242"/>
      <c r="D782" s="242"/>
      <c r="E782" s="242"/>
      <c r="F782" s="450"/>
      <c r="G782" s="450"/>
      <c r="H782" s="242"/>
      <c r="I782" s="242"/>
      <c r="J782" s="242"/>
      <c r="K782" s="242"/>
      <c r="L782" s="242"/>
      <c r="M782" s="242"/>
      <c r="N782" s="242"/>
      <c r="O782" s="242"/>
      <c r="P782" s="242"/>
      <c r="Q782" s="242"/>
      <c r="R782" s="242"/>
      <c r="S782" s="242"/>
      <c r="T782" s="242"/>
      <c r="U782" s="242"/>
      <c r="V782" s="242"/>
      <c r="W782" s="254"/>
      <c r="X782" s="254"/>
      <c r="Y782" s="254"/>
      <c r="Z782" s="254"/>
      <c r="AA782" s="254"/>
      <c r="AB782" s="254"/>
    </row>
    <row r="783">
      <c r="A783" s="941"/>
      <c r="B783" s="242"/>
      <c r="C783" s="242"/>
      <c r="D783" s="242"/>
      <c r="E783" s="242"/>
      <c r="F783" s="450"/>
      <c r="G783" s="450"/>
      <c r="H783" s="242"/>
      <c r="I783" s="242"/>
      <c r="J783" s="242"/>
      <c r="K783" s="242"/>
      <c r="L783" s="242"/>
      <c r="M783" s="242"/>
      <c r="N783" s="242"/>
      <c r="O783" s="242"/>
      <c r="P783" s="242"/>
      <c r="Q783" s="242"/>
      <c r="R783" s="242"/>
      <c r="S783" s="242"/>
      <c r="T783" s="242"/>
      <c r="U783" s="242"/>
      <c r="V783" s="242"/>
      <c r="W783" s="254"/>
      <c r="X783" s="254"/>
      <c r="Y783" s="254"/>
      <c r="Z783" s="254"/>
      <c r="AA783" s="254"/>
      <c r="AB783" s="254"/>
    </row>
    <row r="784">
      <c r="A784" s="941"/>
      <c r="B784" s="242"/>
      <c r="C784" s="242"/>
      <c r="D784" s="242"/>
      <c r="E784" s="242"/>
      <c r="F784" s="450"/>
      <c r="G784" s="450"/>
      <c r="H784" s="242"/>
      <c r="I784" s="242"/>
      <c r="J784" s="242"/>
      <c r="K784" s="242"/>
      <c r="L784" s="242"/>
      <c r="M784" s="242"/>
      <c r="N784" s="242"/>
      <c r="O784" s="242"/>
      <c r="P784" s="242"/>
      <c r="Q784" s="242"/>
      <c r="R784" s="242"/>
      <c r="S784" s="242"/>
      <c r="T784" s="242"/>
      <c r="U784" s="242"/>
      <c r="V784" s="242"/>
      <c r="W784" s="254"/>
      <c r="X784" s="254"/>
      <c r="Y784" s="254"/>
      <c r="Z784" s="254"/>
      <c r="AA784" s="254"/>
      <c r="AB784" s="254"/>
    </row>
    <row r="785">
      <c r="A785" s="941"/>
      <c r="B785" s="242"/>
      <c r="C785" s="242"/>
      <c r="D785" s="242"/>
      <c r="E785" s="242"/>
      <c r="F785" s="450"/>
      <c r="G785" s="450"/>
      <c r="H785" s="242"/>
      <c r="I785" s="242"/>
      <c r="J785" s="242"/>
      <c r="K785" s="242"/>
      <c r="L785" s="242"/>
      <c r="M785" s="242"/>
      <c r="N785" s="242"/>
      <c r="O785" s="242"/>
      <c r="P785" s="242"/>
      <c r="Q785" s="242"/>
      <c r="R785" s="242"/>
      <c r="S785" s="242"/>
      <c r="T785" s="242"/>
      <c r="U785" s="242"/>
      <c r="V785" s="242"/>
      <c r="W785" s="254"/>
      <c r="X785" s="254"/>
      <c r="Y785" s="254"/>
      <c r="Z785" s="254"/>
      <c r="AA785" s="254"/>
      <c r="AB785" s="254"/>
    </row>
    <row r="786">
      <c r="A786" s="941"/>
      <c r="B786" s="242"/>
      <c r="C786" s="242"/>
      <c r="D786" s="242"/>
      <c r="E786" s="242"/>
      <c r="F786" s="450"/>
      <c r="G786" s="450"/>
      <c r="H786" s="242"/>
      <c r="I786" s="242"/>
      <c r="J786" s="242"/>
      <c r="K786" s="242"/>
      <c r="L786" s="242"/>
      <c r="M786" s="242"/>
      <c r="N786" s="242"/>
      <c r="O786" s="242"/>
      <c r="P786" s="242"/>
      <c r="Q786" s="242"/>
      <c r="R786" s="242"/>
      <c r="S786" s="242"/>
      <c r="T786" s="242"/>
      <c r="U786" s="242"/>
      <c r="V786" s="242"/>
      <c r="W786" s="254"/>
      <c r="X786" s="254"/>
      <c r="Y786" s="254"/>
      <c r="Z786" s="254"/>
      <c r="AA786" s="254"/>
      <c r="AB786" s="254"/>
    </row>
    <row r="787">
      <c r="A787" s="941"/>
      <c r="B787" s="242"/>
      <c r="C787" s="242"/>
      <c r="D787" s="242"/>
      <c r="E787" s="242"/>
      <c r="F787" s="450"/>
      <c r="G787" s="450"/>
      <c r="H787" s="242"/>
      <c r="I787" s="242"/>
      <c r="J787" s="242"/>
      <c r="K787" s="242"/>
      <c r="L787" s="242"/>
      <c r="M787" s="242"/>
      <c r="N787" s="242"/>
      <c r="O787" s="242"/>
      <c r="P787" s="242"/>
      <c r="Q787" s="242"/>
      <c r="R787" s="242"/>
      <c r="S787" s="242"/>
      <c r="T787" s="242"/>
      <c r="U787" s="242"/>
      <c r="V787" s="242"/>
      <c r="W787" s="254"/>
      <c r="X787" s="254"/>
      <c r="Y787" s="254"/>
      <c r="Z787" s="254"/>
      <c r="AA787" s="254"/>
      <c r="AB787" s="254"/>
    </row>
    <row r="788">
      <c r="A788" s="941"/>
      <c r="B788" s="242"/>
      <c r="C788" s="242"/>
      <c r="D788" s="242"/>
      <c r="E788" s="242"/>
      <c r="F788" s="450"/>
      <c r="G788" s="450"/>
      <c r="H788" s="242"/>
      <c r="I788" s="242"/>
      <c r="J788" s="242"/>
      <c r="K788" s="242"/>
      <c r="L788" s="242"/>
      <c r="M788" s="242"/>
      <c r="N788" s="242"/>
      <c r="O788" s="242"/>
      <c r="P788" s="242"/>
      <c r="Q788" s="242"/>
      <c r="R788" s="242"/>
      <c r="S788" s="242"/>
      <c r="T788" s="242"/>
      <c r="U788" s="242"/>
      <c r="V788" s="242"/>
      <c r="W788" s="254"/>
      <c r="X788" s="254"/>
      <c r="Y788" s="254"/>
      <c r="Z788" s="254"/>
      <c r="AA788" s="254"/>
      <c r="AB788" s="254"/>
    </row>
    <row r="789">
      <c r="A789" s="941"/>
      <c r="B789" s="242"/>
      <c r="C789" s="242"/>
      <c r="D789" s="242"/>
      <c r="E789" s="242"/>
      <c r="F789" s="450"/>
      <c r="G789" s="450"/>
      <c r="H789" s="242"/>
      <c r="I789" s="242"/>
      <c r="J789" s="242"/>
      <c r="K789" s="242"/>
      <c r="L789" s="242"/>
      <c r="M789" s="242"/>
      <c r="N789" s="242"/>
      <c r="O789" s="242"/>
      <c r="P789" s="242"/>
      <c r="Q789" s="242"/>
      <c r="R789" s="242"/>
      <c r="S789" s="242"/>
      <c r="T789" s="242"/>
      <c r="U789" s="242"/>
      <c r="V789" s="242"/>
      <c r="W789" s="254"/>
      <c r="X789" s="254"/>
      <c r="Y789" s="254"/>
      <c r="Z789" s="254"/>
      <c r="AA789" s="254"/>
      <c r="AB789" s="254"/>
    </row>
    <row r="790">
      <c r="A790" s="941"/>
      <c r="B790" s="242"/>
      <c r="C790" s="242"/>
      <c r="D790" s="242"/>
      <c r="E790" s="242"/>
      <c r="F790" s="450"/>
      <c r="G790" s="450"/>
      <c r="H790" s="242"/>
      <c r="I790" s="242"/>
      <c r="J790" s="242"/>
      <c r="K790" s="242"/>
      <c r="L790" s="242"/>
      <c r="M790" s="242"/>
      <c r="N790" s="242"/>
      <c r="O790" s="242"/>
      <c r="P790" s="242"/>
      <c r="Q790" s="242"/>
      <c r="R790" s="242"/>
      <c r="S790" s="242"/>
      <c r="T790" s="242"/>
      <c r="U790" s="242"/>
      <c r="V790" s="242"/>
      <c r="W790" s="254"/>
      <c r="X790" s="254"/>
      <c r="Y790" s="254"/>
      <c r="Z790" s="254"/>
      <c r="AA790" s="254"/>
      <c r="AB790" s="254"/>
    </row>
    <row r="791">
      <c r="A791" s="941"/>
      <c r="B791" s="242"/>
      <c r="C791" s="242"/>
      <c r="D791" s="242"/>
      <c r="E791" s="242"/>
      <c r="F791" s="450"/>
      <c r="G791" s="450"/>
      <c r="H791" s="242"/>
      <c r="I791" s="242"/>
      <c r="J791" s="242"/>
      <c r="K791" s="242"/>
      <c r="L791" s="242"/>
      <c r="M791" s="242"/>
      <c r="N791" s="242"/>
      <c r="O791" s="242"/>
      <c r="P791" s="242"/>
      <c r="Q791" s="242"/>
      <c r="R791" s="242"/>
      <c r="S791" s="242"/>
      <c r="T791" s="242"/>
      <c r="U791" s="242"/>
      <c r="V791" s="242"/>
      <c r="W791" s="254"/>
      <c r="X791" s="254"/>
      <c r="Y791" s="254"/>
      <c r="Z791" s="254"/>
      <c r="AA791" s="254"/>
      <c r="AB791" s="254"/>
    </row>
    <row r="792">
      <c r="A792" s="941"/>
      <c r="B792" s="242"/>
      <c r="C792" s="242"/>
      <c r="D792" s="242"/>
      <c r="E792" s="242"/>
      <c r="F792" s="450"/>
      <c r="G792" s="450"/>
      <c r="H792" s="242"/>
      <c r="I792" s="242"/>
      <c r="J792" s="242"/>
      <c r="K792" s="242"/>
      <c r="L792" s="242"/>
      <c r="M792" s="242"/>
      <c r="N792" s="242"/>
      <c r="O792" s="242"/>
      <c r="P792" s="242"/>
      <c r="Q792" s="242"/>
      <c r="R792" s="242"/>
      <c r="S792" s="242"/>
      <c r="T792" s="242"/>
      <c r="U792" s="242"/>
      <c r="V792" s="242"/>
      <c r="W792" s="254"/>
      <c r="X792" s="254"/>
      <c r="Y792" s="254"/>
      <c r="Z792" s="254"/>
      <c r="AA792" s="254"/>
      <c r="AB792" s="254"/>
    </row>
    <row r="793">
      <c r="A793" s="941"/>
      <c r="B793" s="242"/>
      <c r="C793" s="242"/>
      <c r="D793" s="242"/>
      <c r="E793" s="242"/>
      <c r="F793" s="450"/>
      <c r="G793" s="450"/>
      <c r="H793" s="242"/>
      <c r="I793" s="242"/>
      <c r="J793" s="242"/>
      <c r="K793" s="242"/>
      <c r="L793" s="242"/>
      <c r="M793" s="242"/>
      <c r="N793" s="242"/>
      <c r="O793" s="242"/>
      <c r="P793" s="242"/>
      <c r="Q793" s="242"/>
      <c r="R793" s="242"/>
      <c r="S793" s="242"/>
      <c r="T793" s="242"/>
      <c r="U793" s="242"/>
      <c r="V793" s="242"/>
      <c r="W793" s="254"/>
      <c r="X793" s="254"/>
      <c r="Y793" s="254"/>
      <c r="Z793" s="254"/>
      <c r="AA793" s="254"/>
      <c r="AB793" s="254"/>
    </row>
    <row r="794">
      <c r="A794" s="941"/>
      <c r="B794" s="242"/>
      <c r="C794" s="242"/>
      <c r="D794" s="242"/>
      <c r="E794" s="242"/>
      <c r="F794" s="450"/>
      <c r="G794" s="450"/>
      <c r="H794" s="242"/>
      <c r="I794" s="242"/>
      <c r="J794" s="242"/>
      <c r="K794" s="242"/>
      <c r="L794" s="242"/>
      <c r="M794" s="242"/>
      <c r="N794" s="242"/>
      <c r="O794" s="242"/>
      <c r="P794" s="242"/>
      <c r="Q794" s="242"/>
      <c r="R794" s="242"/>
      <c r="S794" s="242"/>
      <c r="T794" s="242"/>
      <c r="U794" s="242"/>
      <c r="V794" s="242"/>
      <c r="W794" s="254"/>
      <c r="X794" s="254"/>
      <c r="Y794" s="254"/>
      <c r="Z794" s="254"/>
      <c r="AA794" s="254"/>
      <c r="AB794" s="254"/>
    </row>
    <row r="795">
      <c r="A795" s="941"/>
      <c r="B795" s="242"/>
      <c r="C795" s="242"/>
      <c r="D795" s="242"/>
      <c r="E795" s="242"/>
      <c r="F795" s="450"/>
      <c r="G795" s="450"/>
      <c r="H795" s="242"/>
      <c r="I795" s="242"/>
      <c r="J795" s="242"/>
      <c r="K795" s="242"/>
      <c r="L795" s="242"/>
      <c r="M795" s="242"/>
      <c r="N795" s="242"/>
      <c r="O795" s="242"/>
      <c r="P795" s="242"/>
      <c r="Q795" s="242"/>
      <c r="R795" s="242"/>
      <c r="S795" s="242"/>
      <c r="T795" s="242"/>
      <c r="U795" s="242"/>
      <c r="V795" s="242"/>
      <c r="W795" s="254"/>
      <c r="X795" s="254"/>
      <c r="Y795" s="254"/>
      <c r="Z795" s="254"/>
      <c r="AA795" s="254"/>
      <c r="AB795" s="254"/>
    </row>
    <row r="796">
      <c r="A796" s="941"/>
      <c r="B796" s="242"/>
      <c r="C796" s="242"/>
      <c r="D796" s="242"/>
      <c r="E796" s="242"/>
      <c r="F796" s="450"/>
      <c r="G796" s="450"/>
      <c r="H796" s="242"/>
      <c r="I796" s="242"/>
      <c r="J796" s="242"/>
      <c r="K796" s="242"/>
      <c r="L796" s="242"/>
      <c r="M796" s="242"/>
      <c r="N796" s="242"/>
      <c r="O796" s="242"/>
      <c r="P796" s="242"/>
      <c r="Q796" s="242"/>
      <c r="R796" s="242"/>
      <c r="S796" s="242"/>
      <c r="T796" s="242"/>
      <c r="U796" s="242"/>
      <c r="V796" s="242"/>
      <c r="W796" s="254"/>
      <c r="X796" s="254"/>
      <c r="Y796" s="254"/>
      <c r="Z796" s="254"/>
      <c r="AA796" s="254"/>
      <c r="AB796" s="254"/>
    </row>
    <row r="797">
      <c r="A797" s="941"/>
      <c r="B797" s="242"/>
      <c r="C797" s="242"/>
      <c r="D797" s="242"/>
      <c r="E797" s="242"/>
      <c r="F797" s="450"/>
      <c r="G797" s="450"/>
      <c r="H797" s="242"/>
      <c r="I797" s="242"/>
      <c r="J797" s="242"/>
      <c r="K797" s="242"/>
      <c r="L797" s="242"/>
      <c r="M797" s="242"/>
      <c r="N797" s="242"/>
      <c r="O797" s="242"/>
      <c r="P797" s="242"/>
      <c r="Q797" s="242"/>
      <c r="R797" s="242"/>
      <c r="S797" s="242"/>
      <c r="T797" s="242"/>
      <c r="U797" s="242"/>
      <c r="V797" s="242"/>
      <c r="W797" s="254"/>
      <c r="X797" s="254"/>
      <c r="Y797" s="254"/>
      <c r="Z797" s="254"/>
      <c r="AA797" s="254"/>
      <c r="AB797" s="254"/>
    </row>
    <row r="798">
      <c r="A798" s="941"/>
      <c r="B798" s="242"/>
      <c r="C798" s="242"/>
      <c r="D798" s="242"/>
      <c r="E798" s="242"/>
      <c r="F798" s="450"/>
      <c r="G798" s="450"/>
      <c r="H798" s="242"/>
      <c r="I798" s="242"/>
      <c r="J798" s="242"/>
      <c r="K798" s="242"/>
      <c r="L798" s="242"/>
      <c r="M798" s="242"/>
      <c r="N798" s="242"/>
      <c r="O798" s="242"/>
      <c r="P798" s="242"/>
      <c r="Q798" s="242"/>
      <c r="R798" s="242"/>
      <c r="S798" s="242"/>
      <c r="T798" s="242"/>
      <c r="U798" s="242"/>
      <c r="V798" s="242"/>
      <c r="W798" s="254"/>
      <c r="X798" s="254"/>
      <c r="Y798" s="254"/>
      <c r="Z798" s="254"/>
      <c r="AA798" s="254"/>
      <c r="AB798" s="254"/>
    </row>
    <row r="799">
      <c r="A799" s="941"/>
      <c r="B799" s="242"/>
      <c r="C799" s="242"/>
      <c r="D799" s="242"/>
      <c r="E799" s="242"/>
      <c r="F799" s="450"/>
      <c r="G799" s="450"/>
      <c r="H799" s="242"/>
      <c r="I799" s="242"/>
      <c r="J799" s="242"/>
      <c r="K799" s="242"/>
      <c r="L799" s="242"/>
      <c r="M799" s="242"/>
      <c r="N799" s="242"/>
      <c r="O799" s="242"/>
      <c r="P799" s="242"/>
      <c r="Q799" s="242"/>
      <c r="R799" s="242"/>
      <c r="S799" s="242"/>
      <c r="T799" s="242"/>
      <c r="U799" s="242"/>
      <c r="V799" s="242"/>
      <c r="W799" s="254"/>
      <c r="X799" s="254"/>
      <c r="Y799" s="254"/>
      <c r="Z799" s="254"/>
      <c r="AA799" s="254"/>
      <c r="AB799" s="254"/>
    </row>
    <row r="800">
      <c r="A800" s="941"/>
      <c r="B800" s="242"/>
      <c r="C800" s="242"/>
      <c r="D800" s="242"/>
      <c r="E800" s="242"/>
      <c r="F800" s="450"/>
      <c r="G800" s="450"/>
      <c r="H800" s="242"/>
      <c r="I800" s="242"/>
      <c r="J800" s="242"/>
      <c r="K800" s="242"/>
      <c r="L800" s="242"/>
      <c r="M800" s="242"/>
      <c r="N800" s="242"/>
      <c r="O800" s="242"/>
      <c r="P800" s="242"/>
      <c r="Q800" s="242"/>
      <c r="R800" s="242"/>
      <c r="S800" s="242"/>
      <c r="T800" s="242"/>
      <c r="U800" s="242"/>
      <c r="V800" s="242"/>
      <c r="W800" s="254"/>
      <c r="X800" s="254"/>
      <c r="Y800" s="254"/>
      <c r="Z800" s="254"/>
      <c r="AA800" s="254"/>
      <c r="AB800" s="254"/>
    </row>
    <row r="801">
      <c r="A801" s="941"/>
      <c r="B801" s="242"/>
      <c r="C801" s="242"/>
      <c r="D801" s="242"/>
      <c r="E801" s="242"/>
      <c r="F801" s="450"/>
      <c r="G801" s="450"/>
      <c r="H801" s="242"/>
      <c r="I801" s="242"/>
      <c r="J801" s="242"/>
      <c r="K801" s="242"/>
      <c r="L801" s="242"/>
      <c r="M801" s="242"/>
      <c r="N801" s="242"/>
      <c r="O801" s="242"/>
      <c r="P801" s="242"/>
      <c r="Q801" s="242"/>
      <c r="R801" s="242"/>
      <c r="S801" s="242"/>
      <c r="T801" s="242"/>
      <c r="U801" s="242"/>
      <c r="V801" s="242"/>
      <c r="W801" s="254"/>
      <c r="X801" s="254"/>
      <c r="Y801" s="254"/>
      <c r="Z801" s="254"/>
      <c r="AA801" s="254"/>
      <c r="AB801" s="254"/>
    </row>
    <row r="802">
      <c r="A802" s="941"/>
      <c r="B802" s="242"/>
      <c r="C802" s="242"/>
      <c r="D802" s="242"/>
      <c r="E802" s="242"/>
      <c r="F802" s="450"/>
      <c r="G802" s="450"/>
      <c r="H802" s="242"/>
      <c r="I802" s="242"/>
      <c r="J802" s="242"/>
      <c r="K802" s="242"/>
      <c r="L802" s="242"/>
      <c r="M802" s="242"/>
      <c r="N802" s="242"/>
      <c r="O802" s="242"/>
      <c r="P802" s="242"/>
      <c r="Q802" s="242"/>
      <c r="R802" s="242"/>
      <c r="S802" s="242"/>
      <c r="T802" s="242"/>
      <c r="U802" s="242"/>
      <c r="V802" s="242"/>
      <c r="W802" s="254"/>
      <c r="X802" s="254"/>
      <c r="Y802" s="254"/>
      <c r="Z802" s="254"/>
      <c r="AA802" s="254"/>
      <c r="AB802" s="254"/>
    </row>
    <row r="803">
      <c r="A803" s="941"/>
      <c r="B803" s="242"/>
      <c r="C803" s="242"/>
      <c r="D803" s="242"/>
      <c r="E803" s="242"/>
      <c r="F803" s="450"/>
      <c r="G803" s="450"/>
      <c r="H803" s="242"/>
      <c r="I803" s="242"/>
      <c r="J803" s="242"/>
      <c r="K803" s="242"/>
      <c r="L803" s="242"/>
      <c r="M803" s="242"/>
      <c r="N803" s="242"/>
      <c r="O803" s="242"/>
      <c r="P803" s="242"/>
      <c r="Q803" s="242"/>
      <c r="R803" s="242"/>
      <c r="S803" s="242"/>
      <c r="T803" s="242"/>
      <c r="U803" s="242"/>
      <c r="V803" s="242"/>
      <c r="W803" s="254"/>
      <c r="X803" s="254"/>
      <c r="Y803" s="254"/>
      <c r="Z803" s="254"/>
      <c r="AA803" s="254"/>
      <c r="AB803" s="254"/>
    </row>
    <row r="804">
      <c r="A804" s="941"/>
      <c r="B804" s="242"/>
      <c r="C804" s="242"/>
      <c r="D804" s="242"/>
      <c r="E804" s="242"/>
      <c r="F804" s="450"/>
      <c r="G804" s="450"/>
      <c r="H804" s="242"/>
      <c r="I804" s="242"/>
      <c r="J804" s="242"/>
      <c r="K804" s="242"/>
      <c r="L804" s="242"/>
      <c r="M804" s="242"/>
      <c r="N804" s="242"/>
      <c r="O804" s="242"/>
      <c r="P804" s="242"/>
      <c r="Q804" s="242"/>
      <c r="R804" s="242"/>
      <c r="S804" s="242"/>
      <c r="T804" s="242"/>
      <c r="U804" s="242"/>
      <c r="V804" s="242"/>
      <c r="W804" s="254"/>
      <c r="X804" s="254"/>
      <c r="Y804" s="254"/>
      <c r="Z804" s="254"/>
      <c r="AA804" s="254"/>
      <c r="AB804" s="254"/>
    </row>
    <row r="805">
      <c r="A805" s="941"/>
      <c r="B805" s="242"/>
      <c r="C805" s="242"/>
      <c r="D805" s="242"/>
      <c r="E805" s="242"/>
      <c r="F805" s="450"/>
      <c r="G805" s="450"/>
      <c r="H805" s="242"/>
      <c r="I805" s="242"/>
      <c r="J805" s="242"/>
      <c r="K805" s="242"/>
      <c r="L805" s="242"/>
      <c r="M805" s="242"/>
      <c r="N805" s="242"/>
      <c r="O805" s="242"/>
      <c r="P805" s="242"/>
      <c r="Q805" s="242"/>
      <c r="R805" s="242"/>
      <c r="S805" s="242"/>
      <c r="T805" s="242"/>
      <c r="U805" s="242"/>
      <c r="V805" s="242"/>
      <c r="W805" s="254"/>
      <c r="X805" s="254"/>
      <c r="Y805" s="254"/>
      <c r="Z805" s="254"/>
      <c r="AA805" s="254"/>
      <c r="AB805" s="254"/>
    </row>
    <row r="806">
      <c r="A806" s="941"/>
      <c r="B806" s="242"/>
      <c r="C806" s="242"/>
      <c r="D806" s="242"/>
      <c r="E806" s="242"/>
      <c r="F806" s="450"/>
      <c r="G806" s="450"/>
      <c r="H806" s="242"/>
      <c r="I806" s="242"/>
      <c r="J806" s="242"/>
      <c r="K806" s="242"/>
      <c r="L806" s="242"/>
      <c r="M806" s="242"/>
      <c r="N806" s="242"/>
      <c r="O806" s="242"/>
      <c r="P806" s="242"/>
      <c r="Q806" s="242"/>
      <c r="R806" s="242"/>
      <c r="S806" s="242"/>
      <c r="T806" s="242"/>
      <c r="U806" s="242"/>
      <c r="V806" s="242"/>
      <c r="W806" s="254"/>
      <c r="X806" s="254"/>
      <c r="Y806" s="254"/>
      <c r="Z806" s="254"/>
      <c r="AA806" s="254"/>
      <c r="AB806" s="254"/>
    </row>
    <row r="807">
      <c r="A807" s="941"/>
      <c r="B807" s="242"/>
      <c r="C807" s="242"/>
      <c r="D807" s="242"/>
      <c r="E807" s="242"/>
      <c r="F807" s="450"/>
      <c r="G807" s="450"/>
      <c r="H807" s="242"/>
      <c r="I807" s="242"/>
      <c r="J807" s="242"/>
      <c r="K807" s="242"/>
      <c r="L807" s="242"/>
      <c r="M807" s="242"/>
      <c r="N807" s="242"/>
      <c r="O807" s="242"/>
      <c r="P807" s="242"/>
      <c r="Q807" s="242"/>
      <c r="R807" s="242"/>
      <c r="S807" s="242"/>
      <c r="T807" s="242"/>
      <c r="U807" s="242"/>
      <c r="V807" s="242"/>
      <c r="W807" s="254"/>
      <c r="X807" s="254"/>
      <c r="Y807" s="254"/>
      <c r="Z807" s="254"/>
      <c r="AA807" s="254"/>
      <c r="AB807" s="254"/>
    </row>
    <row r="808">
      <c r="A808" s="941"/>
      <c r="B808" s="242"/>
      <c r="C808" s="242"/>
      <c r="D808" s="242"/>
      <c r="E808" s="242"/>
      <c r="F808" s="450"/>
      <c r="G808" s="450"/>
      <c r="H808" s="242"/>
      <c r="I808" s="242"/>
      <c r="J808" s="242"/>
      <c r="K808" s="242"/>
      <c r="L808" s="242"/>
      <c r="M808" s="242"/>
      <c r="N808" s="242"/>
      <c r="O808" s="242"/>
      <c r="P808" s="242"/>
      <c r="Q808" s="242"/>
      <c r="R808" s="242"/>
      <c r="S808" s="242"/>
      <c r="T808" s="242"/>
      <c r="U808" s="242"/>
      <c r="V808" s="242"/>
      <c r="W808" s="254"/>
      <c r="X808" s="254"/>
      <c r="Y808" s="254"/>
      <c r="Z808" s="254"/>
      <c r="AA808" s="254"/>
      <c r="AB808" s="254"/>
    </row>
    <row r="809">
      <c r="A809" s="941"/>
      <c r="B809" s="242"/>
      <c r="C809" s="242"/>
      <c r="D809" s="242"/>
      <c r="E809" s="242"/>
      <c r="F809" s="450"/>
      <c r="G809" s="450"/>
      <c r="H809" s="242"/>
      <c r="I809" s="242"/>
      <c r="J809" s="242"/>
      <c r="K809" s="242"/>
      <c r="L809" s="242"/>
      <c r="M809" s="242"/>
      <c r="N809" s="242"/>
      <c r="O809" s="242"/>
      <c r="P809" s="242"/>
      <c r="Q809" s="242"/>
      <c r="R809" s="242"/>
      <c r="S809" s="242"/>
      <c r="T809" s="242"/>
      <c r="U809" s="242"/>
      <c r="V809" s="242"/>
      <c r="W809" s="254"/>
      <c r="X809" s="254"/>
      <c r="Y809" s="254"/>
      <c r="Z809" s="254"/>
      <c r="AA809" s="254"/>
      <c r="AB809" s="254"/>
    </row>
    <row r="810">
      <c r="A810" s="941"/>
      <c r="B810" s="242"/>
      <c r="C810" s="242"/>
      <c r="D810" s="242"/>
      <c r="E810" s="242"/>
      <c r="F810" s="450"/>
      <c r="G810" s="450"/>
      <c r="H810" s="242"/>
      <c r="I810" s="242"/>
      <c r="J810" s="242"/>
      <c r="K810" s="242"/>
      <c r="L810" s="242"/>
      <c r="M810" s="242"/>
      <c r="N810" s="242"/>
      <c r="O810" s="242"/>
      <c r="P810" s="242"/>
      <c r="Q810" s="242"/>
      <c r="R810" s="242"/>
      <c r="S810" s="242"/>
      <c r="T810" s="242"/>
      <c r="U810" s="242"/>
      <c r="V810" s="242"/>
      <c r="W810" s="254"/>
      <c r="X810" s="254"/>
      <c r="Y810" s="254"/>
      <c r="Z810" s="254"/>
      <c r="AA810" s="254"/>
      <c r="AB810" s="254"/>
    </row>
    <row r="811">
      <c r="A811" s="941"/>
      <c r="B811" s="242"/>
      <c r="C811" s="242"/>
      <c r="D811" s="242"/>
      <c r="E811" s="242"/>
      <c r="F811" s="450"/>
      <c r="G811" s="450"/>
      <c r="H811" s="242"/>
      <c r="I811" s="242"/>
      <c r="J811" s="242"/>
      <c r="K811" s="242"/>
      <c r="L811" s="242"/>
      <c r="M811" s="242"/>
      <c r="N811" s="242"/>
      <c r="O811" s="242"/>
      <c r="P811" s="242"/>
      <c r="Q811" s="242"/>
      <c r="R811" s="242"/>
      <c r="S811" s="242"/>
      <c r="T811" s="242"/>
      <c r="U811" s="242"/>
      <c r="V811" s="242"/>
      <c r="W811" s="254"/>
      <c r="X811" s="254"/>
      <c r="Y811" s="254"/>
      <c r="Z811" s="254"/>
      <c r="AA811" s="254"/>
      <c r="AB811" s="254"/>
    </row>
    <row r="812">
      <c r="A812" s="941"/>
      <c r="B812" s="242"/>
      <c r="C812" s="242"/>
      <c r="D812" s="242"/>
      <c r="E812" s="242"/>
      <c r="F812" s="450"/>
      <c r="G812" s="450"/>
      <c r="H812" s="242"/>
      <c r="I812" s="242"/>
      <c r="J812" s="242"/>
      <c r="K812" s="242"/>
      <c r="L812" s="242"/>
      <c r="M812" s="242"/>
      <c r="N812" s="242"/>
      <c r="O812" s="242"/>
      <c r="P812" s="242"/>
      <c r="Q812" s="242"/>
      <c r="R812" s="242"/>
      <c r="S812" s="242"/>
      <c r="T812" s="242"/>
      <c r="U812" s="242"/>
      <c r="V812" s="242"/>
      <c r="W812" s="254"/>
      <c r="X812" s="254"/>
      <c r="Y812" s="254"/>
      <c r="Z812" s="254"/>
      <c r="AA812" s="254"/>
      <c r="AB812" s="254"/>
    </row>
    <row r="813">
      <c r="A813" s="941"/>
      <c r="B813" s="242"/>
      <c r="C813" s="242"/>
      <c r="D813" s="242"/>
      <c r="E813" s="242"/>
      <c r="F813" s="450"/>
      <c r="G813" s="450"/>
      <c r="H813" s="242"/>
      <c r="I813" s="242"/>
      <c r="J813" s="242"/>
      <c r="K813" s="242"/>
      <c r="L813" s="242"/>
      <c r="M813" s="242"/>
      <c r="N813" s="242"/>
      <c r="O813" s="242"/>
      <c r="P813" s="242"/>
      <c r="Q813" s="242"/>
      <c r="R813" s="242"/>
      <c r="S813" s="242"/>
      <c r="T813" s="242"/>
      <c r="U813" s="242"/>
      <c r="V813" s="242"/>
      <c r="W813" s="254"/>
      <c r="X813" s="254"/>
      <c r="Y813" s="254"/>
      <c r="Z813" s="254"/>
      <c r="AA813" s="254"/>
      <c r="AB813" s="254"/>
    </row>
    <row r="814">
      <c r="A814" s="941"/>
      <c r="B814" s="242"/>
      <c r="C814" s="242"/>
      <c r="D814" s="242"/>
      <c r="E814" s="242"/>
      <c r="F814" s="450"/>
      <c r="G814" s="450"/>
      <c r="H814" s="242"/>
      <c r="I814" s="242"/>
      <c r="J814" s="242"/>
      <c r="K814" s="242"/>
      <c r="L814" s="242"/>
      <c r="M814" s="242"/>
      <c r="N814" s="242"/>
      <c r="O814" s="242"/>
      <c r="P814" s="242"/>
      <c r="Q814" s="242"/>
      <c r="R814" s="242"/>
      <c r="S814" s="242"/>
      <c r="T814" s="242"/>
      <c r="U814" s="242"/>
      <c r="V814" s="242"/>
      <c r="W814" s="254"/>
      <c r="X814" s="254"/>
      <c r="Y814" s="254"/>
      <c r="Z814" s="254"/>
      <c r="AA814" s="254"/>
      <c r="AB814" s="254"/>
    </row>
    <row r="815">
      <c r="A815" s="941"/>
      <c r="B815" s="242"/>
      <c r="C815" s="242"/>
      <c r="D815" s="242"/>
      <c r="E815" s="242"/>
      <c r="F815" s="450"/>
      <c r="G815" s="450"/>
      <c r="H815" s="242"/>
      <c r="I815" s="242"/>
      <c r="J815" s="242"/>
      <c r="K815" s="242"/>
      <c r="L815" s="242"/>
      <c r="M815" s="242"/>
      <c r="N815" s="242"/>
      <c r="O815" s="242"/>
      <c r="P815" s="242"/>
      <c r="Q815" s="242"/>
      <c r="R815" s="242"/>
      <c r="S815" s="242"/>
      <c r="T815" s="242"/>
      <c r="U815" s="242"/>
      <c r="V815" s="242"/>
      <c r="W815" s="254"/>
      <c r="X815" s="254"/>
      <c r="Y815" s="254"/>
      <c r="Z815" s="254"/>
      <c r="AA815" s="254"/>
      <c r="AB815" s="254"/>
    </row>
    <row r="816">
      <c r="A816" s="941"/>
      <c r="B816" s="242"/>
      <c r="C816" s="242"/>
      <c r="D816" s="242"/>
      <c r="E816" s="242"/>
      <c r="F816" s="450"/>
      <c r="G816" s="450"/>
      <c r="H816" s="242"/>
      <c r="I816" s="242"/>
      <c r="J816" s="242"/>
      <c r="K816" s="242"/>
      <c r="L816" s="242"/>
      <c r="M816" s="242"/>
      <c r="N816" s="242"/>
      <c r="O816" s="242"/>
      <c r="P816" s="242"/>
      <c r="Q816" s="242"/>
      <c r="R816" s="242"/>
      <c r="S816" s="242"/>
      <c r="T816" s="242"/>
      <c r="U816" s="242"/>
      <c r="V816" s="242"/>
      <c r="W816" s="254"/>
      <c r="X816" s="254"/>
      <c r="Y816" s="254"/>
      <c r="Z816" s="254"/>
      <c r="AA816" s="254"/>
      <c r="AB816" s="254"/>
    </row>
    <row r="817">
      <c r="A817" s="941"/>
      <c r="B817" s="242"/>
      <c r="C817" s="242"/>
      <c r="D817" s="242"/>
      <c r="E817" s="242"/>
      <c r="F817" s="450"/>
      <c r="G817" s="450"/>
      <c r="H817" s="242"/>
      <c r="I817" s="242"/>
      <c r="J817" s="242"/>
      <c r="K817" s="242"/>
      <c r="L817" s="242"/>
      <c r="M817" s="242"/>
      <c r="N817" s="242"/>
      <c r="O817" s="242"/>
      <c r="P817" s="242"/>
      <c r="Q817" s="242"/>
      <c r="R817" s="242"/>
      <c r="S817" s="242"/>
      <c r="T817" s="242"/>
      <c r="U817" s="242"/>
      <c r="V817" s="242"/>
      <c r="W817" s="254"/>
      <c r="X817" s="254"/>
      <c r="Y817" s="254"/>
      <c r="Z817" s="254"/>
      <c r="AA817" s="254"/>
      <c r="AB817" s="254"/>
    </row>
    <row r="818">
      <c r="A818" s="941"/>
      <c r="B818" s="242"/>
      <c r="C818" s="242"/>
      <c r="D818" s="242"/>
      <c r="E818" s="242"/>
      <c r="F818" s="450"/>
      <c r="G818" s="450"/>
      <c r="H818" s="242"/>
      <c r="I818" s="242"/>
      <c r="J818" s="242"/>
      <c r="K818" s="242"/>
      <c r="L818" s="242"/>
      <c r="M818" s="242"/>
      <c r="N818" s="242"/>
      <c r="O818" s="242"/>
      <c r="P818" s="242"/>
      <c r="Q818" s="242"/>
      <c r="R818" s="242"/>
      <c r="S818" s="242"/>
      <c r="T818" s="242"/>
      <c r="U818" s="242"/>
      <c r="V818" s="242"/>
      <c r="W818" s="254"/>
      <c r="X818" s="254"/>
      <c r="Y818" s="254"/>
      <c r="Z818" s="254"/>
      <c r="AA818" s="254"/>
      <c r="AB818" s="254"/>
    </row>
    <row r="819">
      <c r="A819" s="941"/>
      <c r="B819" s="242"/>
      <c r="C819" s="242"/>
      <c r="D819" s="242"/>
      <c r="E819" s="242"/>
      <c r="F819" s="450"/>
      <c r="G819" s="450"/>
      <c r="H819" s="242"/>
      <c r="I819" s="242"/>
      <c r="J819" s="242"/>
      <c r="K819" s="242"/>
      <c r="L819" s="242"/>
      <c r="M819" s="242"/>
      <c r="N819" s="242"/>
      <c r="O819" s="242"/>
      <c r="P819" s="242"/>
      <c r="Q819" s="242"/>
      <c r="R819" s="242"/>
      <c r="S819" s="242"/>
      <c r="T819" s="242"/>
      <c r="U819" s="242"/>
      <c r="V819" s="242"/>
      <c r="W819" s="254"/>
      <c r="X819" s="254"/>
      <c r="Y819" s="254"/>
      <c r="Z819" s="254"/>
      <c r="AA819" s="254"/>
      <c r="AB819" s="254"/>
    </row>
    <row r="820">
      <c r="A820" s="941"/>
      <c r="B820" s="242"/>
      <c r="C820" s="242"/>
      <c r="D820" s="242"/>
      <c r="E820" s="242"/>
      <c r="F820" s="450"/>
      <c r="G820" s="450"/>
      <c r="H820" s="242"/>
      <c r="I820" s="242"/>
      <c r="J820" s="242"/>
      <c r="K820" s="242"/>
      <c r="L820" s="242"/>
      <c r="M820" s="242"/>
      <c r="N820" s="242"/>
      <c r="O820" s="242"/>
      <c r="P820" s="242"/>
      <c r="Q820" s="242"/>
      <c r="R820" s="242"/>
      <c r="S820" s="242"/>
      <c r="T820" s="242"/>
      <c r="U820" s="242"/>
      <c r="V820" s="242"/>
      <c r="W820" s="254"/>
      <c r="X820" s="254"/>
      <c r="Y820" s="254"/>
      <c r="Z820" s="254"/>
      <c r="AA820" s="254"/>
      <c r="AB820" s="254"/>
    </row>
    <row r="821">
      <c r="A821" s="941"/>
      <c r="B821" s="242"/>
      <c r="C821" s="242"/>
      <c r="D821" s="242"/>
      <c r="E821" s="242"/>
      <c r="F821" s="450"/>
      <c r="G821" s="450"/>
      <c r="H821" s="242"/>
      <c r="I821" s="242"/>
      <c r="J821" s="242"/>
      <c r="K821" s="242"/>
      <c r="L821" s="242"/>
      <c r="M821" s="242"/>
      <c r="N821" s="242"/>
      <c r="O821" s="242"/>
      <c r="P821" s="242"/>
      <c r="Q821" s="242"/>
      <c r="R821" s="242"/>
      <c r="S821" s="242"/>
      <c r="T821" s="242"/>
      <c r="U821" s="242"/>
      <c r="V821" s="242"/>
      <c r="W821" s="254"/>
      <c r="X821" s="254"/>
      <c r="Y821" s="254"/>
      <c r="Z821" s="254"/>
      <c r="AA821" s="254"/>
      <c r="AB821" s="254"/>
    </row>
    <row r="822">
      <c r="A822" s="941"/>
      <c r="B822" s="242"/>
      <c r="C822" s="242"/>
      <c r="D822" s="242"/>
      <c r="E822" s="242"/>
      <c r="F822" s="450"/>
      <c r="G822" s="450"/>
      <c r="H822" s="242"/>
      <c r="I822" s="242"/>
      <c r="J822" s="242"/>
      <c r="K822" s="242"/>
      <c r="L822" s="242"/>
      <c r="M822" s="242"/>
      <c r="N822" s="242"/>
      <c r="O822" s="242"/>
      <c r="P822" s="242"/>
      <c r="Q822" s="242"/>
      <c r="R822" s="242"/>
      <c r="S822" s="242"/>
      <c r="T822" s="242"/>
      <c r="U822" s="242"/>
      <c r="V822" s="242"/>
      <c r="W822" s="254"/>
      <c r="X822" s="254"/>
      <c r="Y822" s="254"/>
      <c r="Z822" s="254"/>
      <c r="AA822" s="254"/>
      <c r="AB822" s="254"/>
    </row>
    <row r="823">
      <c r="A823" s="941"/>
      <c r="B823" s="242"/>
      <c r="C823" s="242"/>
      <c r="D823" s="242"/>
      <c r="E823" s="242"/>
      <c r="F823" s="450"/>
      <c r="G823" s="450"/>
      <c r="H823" s="242"/>
      <c r="I823" s="242"/>
      <c r="J823" s="242"/>
      <c r="K823" s="242"/>
      <c r="L823" s="242"/>
      <c r="M823" s="242"/>
      <c r="N823" s="242"/>
      <c r="O823" s="242"/>
      <c r="P823" s="242"/>
      <c r="Q823" s="242"/>
      <c r="R823" s="242"/>
      <c r="S823" s="242"/>
      <c r="T823" s="242"/>
      <c r="U823" s="242"/>
      <c r="V823" s="242"/>
      <c r="W823" s="254"/>
      <c r="X823" s="254"/>
      <c r="Y823" s="254"/>
      <c r="Z823" s="254"/>
      <c r="AA823" s="254"/>
      <c r="AB823" s="254"/>
    </row>
    <row r="824">
      <c r="A824" s="941"/>
      <c r="B824" s="242"/>
      <c r="C824" s="242"/>
      <c r="D824" s="242"/>
      <c r="E824" s="242"/>
      <c r="F824" s="450"/>
      <c r="G824" s="450"/>
      <c r="H824" s="242"/>
      <c r="I824" s="242"/>
      <c r="J824" s="242"/>
      <c r="K824" s="242"/>
      <c r="L824" s="242"/>
      <c r="M824" s="242"/>
      <c r="N824" s="242"/>
      <c r="O824" s="242"/>
      <c r="P824" s="242"/>
      <c r="Q824" s="242"/>
      <c r="R824" s="242"/>
      <c r="S824" s="242"/>
      <c r="T824" s="242"/>
      <c r="U824" s="242"/>
      <c r="V824" s="242"/>
      <c r="W824" s="254"/>
      <c r="X824" s="254"/>
      <c r="Y824" s="254"/>
      <c r="Z824" s="254"/>
      <c r="AA824" s="254"/>
      <c r="AB824" s="254"/>
    </row>
    <row r="825">
      <c r="A825" s="941"/>
      <c r="B825" s="242"/>
      <c r="C825" s="242"/>
      <c r="D825" s="242"/>
      <c r="E825" s="242"/>
      <c r="F825" s="450"/>
      <c r="G825" s="450"/>
      <c r="H825" s="242"/>
      <c r="I825" s="242"/>
      <c r="J825" s="242"/>
      <c r="K825" s="242"/>
      <c r="L825" s="242"/>
      <c r="M825" s="242"/>
      <c r="N825" s="242"/>
      <c r="O825" s="242"/>
      <c r="P825" s="242"/>
      <c r="Q825" s="242"/>
      <c r="R825" s="242"/>
      <c r="S825" s="242"/>
      <c r="T825" s="242"/>
      <c r="U825" s="242"/>
      <c r="V825" s="242"/>
      <c r="W825" s="254"/>
      <c r="X825" s="254"/>
      <c r="Y825" s="254"/>
      <c r="Z825" s="254"/>
      <c r="AA825" s="254"/>
      <c r="AB825" s="254"/>
    </row>
    <row r="826">
      <c r="A826" s="941"/>
      <c r="B826" s="242"/>
      <c r="C826" s="242"/>
      <c r="D826" s="242"/>
      <c r="E826" s="242"/>
      <c r="F826" s="450"/>
      <c r="G826" s="450"/>
      <c r="H826" s="242"/>
      <c r="I826" s="242"/>
      <c r="J826" s="242"/>
      <c r="K826" s="242"/>
      <c r="L826" s="242"/>
      <c r="M826" s="242"/>
      <c r="N826" s="242"/>
      <c r="O826" s="242"/>
      <c r="P826" s="242"/>
      <c r="Q826" s="242"/>
      <c r="R826" s="242"/>
      <c r="S826" s="242"/>
      <c r="T826" s="242"/>
      <c r="U826" s="242"/>
      <c r="V826" s="242"/>
      <c r="W826" s="254"/>
      <c r="X826" s="254"/>
      <c r="Y826" s="254"/>
      <c r="Z826" s="254"/>
      <c r="AA826" s="254"/>
      <c r="AB826" s="254"/>
    </row>
    <row r="827">
      <c r="A827" s="941"/>
      <c r="B827" s="242"/>
      <c r="C827" s="242"/>
      <c r="D827" s="242"/>
      <c r="E827" s="242"/>
      <c r="F827" s="450"/>
      <c r="G827" s="450"/>
      <c r="H827" s="242"/>
      <c r="I827" s="242"/>
      <c r="J827" s="242"/>
      <c r="K827" s="242"/>
      <c r="L827" s="242"/>
      <c r="M827" s="242"/>
      <c r="N827" s="242"/>
      <c r="O827" s="242"/>
      <c r="P827" s="242"/>
      <c r="Q827" s="242"/>
      <c r="R827" s="242"/>
      <c r="S827" s="242"/>
      <c r="T827" s="242"/>
      <c r="U827" s="242"/>
      <c r="V827" s="242"/>
      <c r="W827" s="254"/>
      <c r="X827" s="254"/>
      <c r="Y827" s="254"/>
      <c r="Z827" s="254"/>
      <c r="AA827" s="254"/>
      <c r="AB827" s="254"/>
    </row>
    <row r="828">
      <c r="A828" s="941"/>
      <c r="B828" s="242"/>
      <c r="C828" s="242"/>
      <c r="D828" s="242"/>
      <c r="E828" s="242"/>
      <c r="F828" s="450"/>
      <c r="G828" s="450"/>
      <c r="H828" s="242"/>
      <c r="I828" s="242"/>
      <c r="J828" s="242"/>
      <c r="K828" s="242"/>
      <c r="L828" s="242"/>
      <c r="M828" s="242"/>
      <c r="N828" s="242"/>
      <c r="O828" s="242"/>
      <c r="P828" s="242"/>
      <c r="Q828" s="242"/>
      <c r="R828" s="242"/>
      <c r="S828" s="242"/>
      <c r="T828" s="242"/>
      <c r="U828" s="242"/>
      <c r="V828" s="242"/>
      <c r="W828" s="254"/>
      <c r="X828" s="254"/>
      <c r="Y828" s="254"/>
      <c r="Z828" s="254"/>
      <c r="AA828" s="254"/>
      <c r="AB828" s="254"/>
    </row>
    <row r="829">
      <c r="A829" s="941"/>
      <c r="B829" s="242"/>
      <c r="C829" s="242"/>
      <c r="D829" s="242"/>
      <c r="E829" s="242"/>
      <c r="F829" s="450"/>
      <c r="G829" s="450"/>
      <c r="H829" s="242"/>
      <c r="I829" s="242"/>
      <c r="J829" s="242"/>
      <c r="K829" s="242"/>
      <c r="L829" s="242"/>
      <c r="M829" s="242"/>
      <c r="N829" s="242"/>
      <c r="O829" s="242"/>
      <c r="P829" s="242"/>
      <c r="Q829" s="242"/>
      <c r="R829" s="242"/>
      <c r="S829" s="242"/>
      <c r="T829" s="242"/>
      <c r="U829" s="242"/>
      <c r="V829" s="242"/>
      <c r="W829" s="254"/>
      <c r="X829" s="254"/>
      <c r="Y829" s="254"/>
      <c r="Z829" s="254"/>
      <c r="AA829" s="254"/>
      <c r="AB829" s="254"/>
    </row>
    <row r="830">
      <c r="A830" s="941"/>
      <c r="B830" s="242"/>
      <c r="C830" s="242"/>
      <c r="D830" s="242"/>
      <c r="E830" s="242"/>
      <c r="F830" s="450"/>
      <c r="G830" s="450"/>
      <c r="H830" s="242"/>
      <c r="I830" s="242"/>
      <c r="J830" s="242"/>
      <c r="K830" s="242"/>
      <c r="L830" s="242"/>
      <c r="M830" s="242"/>
      <c r="N830" s="242"/>
      <c r="O830" s="242"/>
      <c r="P830" s="242"/>
      <c r="Q830" s="242"/>
      <c r="R830" s="242"/>
      <c r="S830" s="242"/>
      <c r="T830" s="242"/>
      <c r="U830" s="242"/>
      <c r="V830" s="242"/>
      <c r="W830" s="254"/>
      <c r="X830" s="254"/>
      <c r="Y830" s="254"/>
      <c r="Z830" s="254"/>
      <c r="AA830" s="254"/>
      <c r="AB830" s="254"/>
    </row>
    <row r="831">
      <c r="A831" s="941"/>
      <c r="B831" s="242"/>
      <c r="C831" s="242"/>
      <c r="D831" s="242"/>
      <c r="E831" s="242"/>
      <c r="F831" s="450"/>
      <c r="G831" s="450"/>
      <c r="H831" s="242"/>
      <c r="I831" s="242"/>
      <c r="J831" s="242"/>
      <c r="K831" s="242"/>
      <c r="L831" s="242"/>
      <c r="M831" s="242"/>
      <c r="N831" s="242"/>
      <c r="O831" s="242"/>
      <c r="P831" s="242"/>
      <c r="Q831" s="242"/>
      <c r="R831" s="242"/>
      <c r="S831" s="242"/>
      <c r="T831" s="242"/>
      <c r="U831" s="242"/>
      <c r="V831" s="242"/>
      <c r="W831" s="254"/>
      <c r="X831" s="254"/>
      <c r="Y831" s="254"/>
      <c r="Z831" s="254"/>
      <c r="AA831" s="254"/>
      <c r="AB831" s="254"/>
    </row>
    <row r="832">
      <c r="A832" s="941"/>
      <c r="B832" s="242"/>
      <c r="C832" s="242"/>
      <c r="D832" s="242"/>
      <c r="E832" s="242"/>
      <c r="F832" s="450"/>
      <c r="G832" s="450"/>
      <c r="H832" s="242"/>
      <c r="I832" s="242"/>
      <c r="J832" s="242"/>
      <c r="K832" s="242"/>
      <c r="L832" s="242"/>
      <c r="M832" s="242"/>
      <c r="N832" s="242"/>
      <c r="O832" s="242"/>
      <c r="P832" s="242"/>
      <c r="Q832" s="242"/>
      <c r="R832" s="242"/>
      <c r="S832" s="242"/>
      <c r="T832" s="242"/>
      <c r="U832" s="242"/>
      <c r="V832" s="242"/>
      <c r="W832" s="254"/>
      <c r="X832" s="254"/>
      <c r="Y832" s="254"/>
      <c r="Z832" s="254"/>
      <c r="AA832" s="254"/>
      <c r="AB832" s="254"/>
    </row>
    <row r="833">
      <c r="A833" s="941"/>
      <c r="B833" s="242"/>
      <c r="C833" s="242"/>
      <c r="D833" s="242"/>
      <c r="E833" s="242"/>
      <c r="F833" s="450"/>
      <c r="G833" s="450"/>
      <c r="H833" s="242"/>
      <c r="I833" s="242"/>
      <c r="J833" s="242"/>
      <c r="K833" s="242"/>
      <c r="L833" s="242"/>
      <c r="M833" s="242"/>
      <c r="N833" s="242"/>
      <c r="O833" s="242"/>
      <c r="P833" s="242"/>
      <c r="Q833" s="242"/>
      <c r="R833" s="242"/>
      <c r="S833" s="242"/>
      <c r="T833" s="242"/>
      <c r="U833" s="242"/>
      <c r="V833" s="242"/>
      <c r="W833" s="254"/>
      <c r="X833" s="254"/>
      <c r="Y833" s="254"/>
      <c r="Z833" s="254"/>
      <c r="AA833" s="254"/>
      <c r="AB833" s="254"/>
    </row>
    <row r="834">
      <c r="A834" s="941"/>
      <c r="B834" s="242"/>
      <c r="C834" s="242"/>
      <c r="D834" s="242"/>
      <c r="E834" s="242"/>
      <c r="F834" s="450"/>
      <c r="G834" s="450"/>
      <c r="H834" s="242"/>
      <c r="I834" s="242"/>
      <c r="J834" s="242"/>
      <c r="K834" s="242"/>
      <c r="L834" s="242"/>
      <c r="M834" s="242"/>
      <c r="N834" s="242"/>
      <c r="O834" s="242"/>
      <c r="P834" s="242"/>
      <c r="Q834" s="242"/>
      <c r="R834" s="242"/>
      <c r="S834" s="242"/>
      <c r="T834" s="242"/>
      <c r="U834" s="242"/>
      <c r="V834" s="242"/>
      <c r="W834" s="254"/>
      <c r="X834" s="254"/>
      <c r="Y834" s="254"/>
      <c r="Z834" s="254"/>
      <c r="AA834" s="254"/>
      <c r="AB834" s="254"/>
    </row>
    <row r="835">
      <c r="A835" s="941"/>
      <c r="B835" s="242"/>
      <c r="C835" s="242"/>
      <c r="D835" s="242"/>
      <c r="E835" s="242"/>
      <c r="F835" s="450"/>
      <c r="G835" s="450"/>
      <c r="H835" s="242"/>
      <c r="I835" s="242"/>
      <c r="J835" s="242"/>
      <c r="K835" s="242"/>
      <c r="L835" s="242"/>
      <c r="M835" s="242"/>
      <c r="N835" s="242"/>
      <c r="O835" s="242"/>
      <c r="P835" s="242"/>
      <c r="Q835" s="242"/>
      <c r="R835" s="242"/>
      <c r="S835" s="242"/>
      <c r="T835" s="242"/>
      <c r="U835" s="242"/>
      <c r="V835" s="242"/>
      <c r="W835" s="254"/>
      <c r="X835" s="254"/>
      <c r="Y835" s="254"/>
      <c r="Z835" s="254"/>
      <c r="AA835" s="254"/>
      <c r="AB835" s="254"/>
    </row>
    <row r="836">
      <c r="A836" s="941"/>
      <c r="B836" s="242"/>
      <c r="C836" s="242"/>
      <c r="D836" s="242"/>
      <c r="E836" s="242"/>
      <c r="F836" s="450"/>
      <c r="G836" s="450"/>
      <c r="H836" s="242"/>
      <c r="I836" s="242"/>
      <c r="J836" s="242"/>
      <c r="K836" s="242"/>
      <c r="L836" s="242"/>
      <c r="M836" s="242"/>
      <c r="N836" s="242"/>
      <c r="O836" s="242"/>
      <c r="P836" s="242"/>
      <c r="Q836" s="242"/>
      <c r="R836" s="242"/>
      <c r="S836" s="242"/>
      <c r="T836" s="242"/>
      <c r="U836" s="242"/>
      <c r="V836" s="242"/>
      <c r="W836" s="254"/>
      <c r="X836" s="254"/>
      <c r="Y836" s="254"/>
      <c r="Z836" s="254"/>
      <c r="AA836" s="254"/>
      <c r="AB836" s="254"/>
    </row>
    <row r="837">
      <c r="A837" s="941"/>
      <c r="B837" s="242"/>
      <c r="C837" s="242"/>
      <c r="D837" s="242"/>
      <c r="E837" s="242"/>
      <c r="F837" s="450"/>
      <c r="G837" s="450"/>
      <c r="H837" s="242"/>
      <c r="I837" s="242"/>
      <c r="J837" s="242"/>
      <c r="K837" s="242"/>
      <c r="L837" s="242"/>
      <c r="M837" s="242"/>
      <c r="N837" s="242"/>
      <c r="O837" s="242"/>
      <c r="P837" s="242"/>
      <c r="Q837" s="242"/>
      <c r="R837" s="242"/>
      <c r="S837" s="242"/>
      <c r="T837" s="242"/>
      <c r="U837" s="242"/>
      <c r="V837" s="242"/>
      <c r="W837" s="254"/>
      <c r="X837" s="254"/>
      <c r="Y837" s="254"/>
      <c r="Z837" s="254"/>
      <c r="AA837" s="254"/>
      <c r="AB837" s="254"/>
    </row>
    <row r="838">
      <c r="A838" s="941"/>
      <c r="B838" s="242"/>
      <c r="C838" s="242"/>
      <c r="D838" s="242"/>
      <c r="E838" s="242"/>
      <c r="F838" s="450"/>
      <c r="G838" s="450"/>
      <c r="H838" s="242"/>
      <c r="I838" s="242"/>
      <c r="J838" s="242"/>
      <c r="K838" s="242"/>
      <c r="L838" s="242"/>
      <c r="M838" s="242"/>
      <c r="N838" s="242"/>
      <c r="O838" s="242"/>
      <c r="P838" s="242"/>
      <c r="Q838" s="242"/>
      <c r="R838" s="242"/>
      <c r="S838" s="242"/>
      <c r="T838" s="242"/>
      <c r="U838" s="242"/>
      <c r="V838" s="242"/>
      <c r="W838" s="254"/>
      <c r="X838" s="254"/>
      <c r="Y838" s="254"/>
      <c r="Z838" s="254"/>
      <c r="AA838" s="254"/>
      <c r="AB838" s="254"/>
    </row>
    <row r="839">
      <c r="A839" s="941"/>
      <c r="B839" s="242"/>
      <c r="C839" s="242"/>
      <c r="D839" s="242"/>
      <c r="E839" s="242"/>
      <c r="F839" s="450"/>
      <c r="G839" s="450"/>
      <c r="H839" s="242"/>
      <c r="I839" s="242"/>
      <c r="J839" s="242"/>
      <c r="K839" s="242"/>
      <c r="L839" s="242"/>
      <c r="M839" s="242"/>
      <c r="N839" s="242"/>
      <c r="O839" s="242"/>
      <c r="P839" s="242"/>
      <c r="Q839" s="242"/>
      <c r="R839" s="242"/>
      <c r="S839" s="242"/>
      <c r="T839" s="242"/>
      <c r="U839" s="242"/>
      <c r="V839" s="242"/>
      <c r="W839" s="254"/>
      <c r="X839" s="254"/>
      <c r="Y839" s="254"/>
      <c r="Z839" s="254"/>
      <c r="AA839" s="254"/>
      <c r="AB839" s="254"/>
    </row>
    <row r="840">
      <c r="A840" s="941"/>
      <c r="B840" s="242"/>
      <c r="C840" s="242"/>
      <c r="D840" s="242"/>
      <c r="E840" s="242"/>
      <c r="F840" s="450"/>
      <c r="G840" s="450"/>
      <c r="H840" s="242"/>
      <c r="I840" s="242"/>
      <c r="J840" s="242"/>
      <c r="K840" s="242"/>
      <c r="L840" s="242"/>
      <c r="M840" s="242"/>
      <c r="N840" s="242"/>
      <c r="O840" s="242"/>
      <c r="P840" s="242"/>
      <c r="Q840" s="242"/>
      <c r="R840" s="242"/>
      <c r="S840" s="242"/>
      <c r="T840" s="242"/>
      <c r="U840" s="242"/>
      <c r="V840" s="242"/>
      <c r="W840" s="254"/>
      <c r="X840" s="254"/>
      <c r="Y840" s="254"/>
      <c r="Z840" s="254"/>
      <c r="AA840" s="254"/>
      <c r="AB840" s="254"/>
    </row>
    <row r="841">
      <c r="A841" s="941"/>
      <c r="B841" s="242"/>
      <c r="C841" s="242"/>
      <c r="D841" s="242"/>
      <c r="E841" s="242"/>
      <c r="F841" s="450"/>
      <c r="G841" s="450"/>
      <c r="H841" s="242"/>
      <c r="I841" s="242"/>
      <c r="J841" s="242"/>
      <c r="K841" s="242"/>
      <c r="L841" s="242"/>
      <c r="M841" s="242"/>
      <c r="N841" s="242"/>
      <c r="O841" s="242"/>
      <c r="P841" s="242"/>
      <c r="Q841" s="242"/>
      <c r="R841" s="242"/>
      <c r="S841" s="242"/>
      <c r="T841" s="242"/>
      <c r="U841" s="242"/>
      <c r="V841" s="242"/>
      <c r="W841" s="254"/>
      <c r="X841" s="254"/>
      <c r="Y841" s="254"/>
      <c r="Z841" s="254"/>
      <c r="AA841" s="254"/>
      <c r="AB841" s="254"/>
    </row>
    <row r="842">
      <c r="A842" s="941"/>
      <c r="B842" s="242"/>
      <c r="C842" s="242"/>
      <c r="D842" s="242"/>
      <c r="E842" s="242"/>
      <c r="F842" s="450"/>
      <c r="G842" s="450"/>
      <c r="H842" s="242"/>
      <c r="I842" s="242"/>
      <c r="J842" s="242"/>
      <c r="K842" s="242"/>
      <c r="L842" s="242"/>
      <c r="M842" s="242"/>
      <c r="N842" s="242"/>
      <c r="O842" s="242"/>
      <c r="P842" s="242"/>
      <c r="Q842" s="242"/>
      <c r="R842" s="242"/>
      <c r="S842" s="242"/>
      <c r="T842" s="242"/>
      <c r="U842" s="242"/>
      <c r="V842" s="242"/>
      <c r="W842" s="254"/>
      <c r="X842" s="254"/>
      <c r="Y842" s="254"/>
      <c r="Z842" s="254"/>
      <c r="AA842" s="254"/>
      <c r="AB842" s="254"/>
    </row>
    <row r="843">
      <c r="A843" s="941"/>
      <c r="B843" s="242"/>
      <c r="C843" s="242"/>
      <c r="D843" s="242"/>
      <c r="E843" s="242"/>
      <c r="F843" s="450"/>
      <c r="G843" s="450"/>
      <c r="H843" s="242"/>
      <c r="I843" s="242"/>
      <c r="J843" s="242"/>
      <c r="K843" s="242"/>
      <c r="L843" s="242"/>
      <c r="M843" s="242"/>
      <c r="N843" s="242"/>
      <c r="O843" s="242"/>
      <c r="P843" s="242"/>
      <c r="Q843" s="242"/>
      <c r="R843" s="242"/>
      <c r="S843" s="242"/>
      <c r="T843" s="242"/>
      <c r="U843" s="242"/>
      <c r="V843" s="242"/>
      <c r="W843" s="254"/>
      <c r="X843" s="254"/>
      <c r="Y843" s="254"/>
      <c r="Z843" s="254"/>
      <c r="AA843" s="254"/>
      <c r="AB843" s="254"/>
    </row>
    <row r="844">
      <c r="A844" s="941"/>
      <c r="B844" s="242"/>
      <c r="C844" s="242"/>
      <c r="D844" s="242"/>
      <c r="E844" s="242"/>
      <c r="F844" s="450"/>
      <c r="G844" s="450"/>
      <c r="H844" s="242"/>
      <c r="I844" s="242"/>
      <c r="J844" s="242"/>
      <c r="K844" s="242"/>
      <c r="L844" s="242"/>
      <c r="M844" s="242"/>
      <c r="N844" s="242"/>
      <c r="O844" s="242"/>
      <c r="P844" s="242"/>
      <c r="Q844" s="242"/>
      <c r="R844" s="242"/>
      <c r="S844" s="242"/>
      <c r="T844" s="242"/>
      <c r="U844" s="242"/>
      <c r="V844" s="242"/>
      <c r="W844" s="254"/>
      <c r="X844" s="254"/>
      <c r="Y844" s="254"/>
      <c r="Z844" s="254"/>
      <c r="AA844" s="254"/>
      <c r="AB844" s="254"/>
    </row>
    <row r="845">
      <c r="A845" s="941"/>
      <c r="B845" s="242"/>
      <c r="C845" s="242"/>
      <c r="D845" s="242"/>
      <c r="E845" s="242"/>
      <c r="F845" s="450"/>
      <c r="G845" s="450"/>
      <c r="H845" s="242"/>
      <c r="I845" s="242"/>
      <c r="J845" s="242"/>
      <c r="K845" s="242"/>
      <c r="L845" s="242"/>
      <c r="M845" s="242"/>
      <c r="N845" s="242"/>
      <c r="O845" s="242"/>
      <c r="P845" s="242"/>
      <c r="Q845" s="242"/>
      <c r="R845" s="242"/>
      <c r="S845" s="242"/>
      <c r="T845" s="242"/>
      <c r="U845" s="242"/>
      <c r="V845" s="242"/>
      <c r="W845" s="254"/>
      <c r="X845" s="254"/>
      <c r="Y845" s="254"/>
      <c r="Z845" s="254"/>
      <c r="AA845" s="254"/>
      <c r="AB845" s="254"/>
    </row>
    <row r="846">
      <c r="A846" s="941"/>
      <c r="B846" s="242"/>
      <c r="C846" s="242"/>
      <c r="D846" s="242"/>
      <c r="E846" s="242"/>
      <c r="F846" s="450"/>
      <c r="G846" s="450"/>
      <c r="H846" s="242"/>
      <c r="I846" s="242"/>
      <c r="J846" s="242"/>
      <c r="K846" s="242"/>
      <c r="L846" s="242"/>
      <c r="M846" s="242"/>
      <c r="N846" s="242"/>
      <c r="O846" s="242"/>
      <c r="P846" s="242"/>
      <c r="Q846" s="242"/>
      <c r="R846" s="242"/>
      <c r="S846" s="242"/>
      <c r="T846" s="242"/>
      <c r="U846" s="242"/>
      <c r="V846" s="242"/>
      <c r="W846" s="254"/>
      <c r="X846" s="254"/>
      <c r="Y846" s="254"/>
      <c r="Z846" s="254"/>
      <c r="AA846" s="254"/>
      <c r="AB846" s="254"/>
    </row>
    <row r="847">
      <c r="A847" s="941"/>
      <c r="B847" s="242"/>
      <c r="C847" s="242"/>
      <c r="D847" s="242"/>
      <c r="E847" s="242"/>
      <c r="F847" s="450"/>
      <c r="G847" s="450"/>
      <c r="H847" s="242"/>
      <c r="I847" s="242"/>
      <c r="J847" s="242"/>
      <c r="K847" s="242"/>
      <c r="L847" s="242"/>
      <c r="M847" s="242"/>
      <c r="N847" s="242"/>
      <c r="O847" s="242"/>
      <c r="P847" s="242"/>
      <c r="Q847" s="242"/>
      <c r="R847" s="242"/>
      <c r="S847" s="242"/>
      <c r="T847" s="242"/>
      <c r="U847" s="242"/>
      <c r="V847" s="242"/>
      <c r="W847" s="254"/>
      <c r="X847" s="254"/>
      <c r="Y847" s="254"/>
      <c r="Z847" s="254"/>
      <c r="AA847" s="254"/>
      <c r="AB847" s="254"/>
    </row>
    <row r="848">
      <c r="A848" s="941"/>
      <c r="B848" s="242"/>
      <c r="C848" s="242"/>
      <c r="D848" s="242"/>
      <c r="E848" s="242"/>
      <c r="F848" s="450"/>
      <c r="G848" s="450"/>
      <c r="H848" s="242"/>
      <c r="I848" s="242"/>
      <c r="J848" s="242"/>
      <c r="K848" s="242"/>
      <c r="L848" s="242"/>
      <c r="M848" s="242"/>
      <c r="N848" s="242"/>
      <c r="O848" s="242"/>
      <c r="P848" s="242"/>
      <c r="Q848" s="242"/>
      <c r="R848" s="242"/>
      <c r="S848" s="242"/>
      <c r="T848" s="242"/>
      <c r="U848" s="242"/>
      <c r="V848" s="242"/>
      <c r="W848" s="254"/>
      <c r="X848" s="254"/>
      <c r="Y848" s="254"/>
      <c r="Z848" s="254"/>
      <c r="AA848" s="254"/>
      <c r="AB848" s="254"/>
    </row>
    <row r="849">
      <c r="A849" s="941"/>
      <c r="B849" s="242"/>
      <c r="C849" s="242"/>
      <c r="D849" s="242"/>
      <c r="E849" s="242"/>
      <c r="F849" s="450"/>
      <c r="G849" s="450"/>
      <c r="H849" s="242"/>
      <c r="I849" s="242"/>
      <c r="J849" s="242"/>
      <c r="K849" s="242"/>
      <c r="L849" s="242"/>
      <c r="M849" s="242"/>
      <c r="N849" s="242"/>
      <c r="O849" s="242"/>
      <c r="P849" s="242"/>
      <c r="Q849" s="242"/>
      <c r="R849" s="242"/>
      <c r="S849" s="242"/>
      <c r="T849" s="242"/>
      <c r="U849" s="242"/>
      <c r="V849" s="242"/>
      <c r="W849" s="254"/>
      <c r="X849" s="254"/>
      <c r="Y849" s="254"/>
      <c r="Z849" s="254"/>
      <c r="AA849" s="254"/>
      <c r="AB849" s="254"/>
    </row>
    <row r="850">
      <c r="A850" s="941"/>
      <c r="B850" s="242"/>
      <c r="C850" s="242"/>
      <c r="D850" s="242"/>
      <c r="E850" s="242"/>
      <c r="F850" s="450"/>
      <c r="G850" s="450"/>
      <c r="H850" s="242"/>
      <c r="I850" s="242"/>
      <c r="J850" s="242"/>
      <c r="K850" s="242"/>
      <c r="L850" s="242"/>
      <c r="M850" s="242"/>
      <c r="N850" s="242"/>
      <c r="O850" s="242"/>
      <c r="P850" s="242"/>
      <c r="Q850" s="242"/>
      <c r="R850" s="242"/>
      <c r="S850" s="242"/>
      <c r="T850" s="242"/>
      <c r="U850" s="242"/>
      <c r="V850" s="242"/>
      <c r="W850" s="254"/>
      <c r="X850" s="254"/>
      <c r="Y850" s="254"/>
      <c r="Z850" s="254"/>
      <c r="AA850" s="254"/>
      <c r="AB850" s="254"/>
    </row>
    <row r="851">
      <c r="A851" s="941"/>
      <c r="B851" s="242"/>
      <c r="C851" s="242"/>
      <c r="D851" s="242"/>
      <c r="E851" s="242"/>
      <c r="F851" s="450"/>
      <c r="G851" s="450"/>
      <c r="H851" s="242"/>
      <c r="I851" s="242"/>
      <c r="J851" s="242"/>
      <c r="K851" s="242"/>
      <c r="L851" s="242"/>
      <c r="M851" s="242"/>
      <c r="N851" s="242"/>
      <c r="O851" s="242"/>
      <c r="P851" s="242"/>
      <c r="Q851" s="242"/>
      <c r="R851" s="242"/>
      <c r="S851" s="242"/>
      <c r="T851" s="242"/>
      <c r="U851" s="242"/>
      <c r="V851" s="242"/>
      <c r="W851" s="254"/>
      <c r="X851" s="254"/>
      <c r="Y851" s="254"/>
      <c r="Z851" s="254"/>
      <c r="AA851" s="254"/>
      <c r="AB851" s="254"/>
    </row>
    <row r="852">
      <c r="A852" s="941"/>
      <c r="B852" s="242"/>
      <c r="C852" s="242"/>
      <c r="D852" s="242"/>
      <c r="E852" s="242"/>
      <c r="F852" s="450"/>
      <c r="G852" s="450"/>
      <c r="H852" s="242"/>
      <c r="I852" s="242"/>
      <c r="J852" s="242"/>
      <c r="K852" s="242"/>
      <c r="L852" s="242"/>
      <c r="M852" s="242"/>
      <c r="N852" s="242"/>
      <c r="O852" s="242"/>
      <c r="P852" s="242"/>
      <c r="Q852" s="242"/>
      <c r="R852" s="242"/>
      <c r="S852" s="242"/>
      <c r="T852" s="242"/>
      <c r="U852" s="242"/>
      <c r="V852" s="242"/>
      <c r="W852" s="254"/>
      <c r="X852" s="254"/>
      <c r="Y852" s="254"/>
      <c r="Z852" s="254"/>
      <c r="AA852" s="254"/>
      <c r="AB852" s="254"/>
    </row>
    <row r="853">
      <c r="A853" s="941"/>
      <c r="B853" s="242"/>
      <c r="C853" s="242"/>
      <c r="D853" s="242"/>
      <c r="E853" s="242"/>
      <c r="F853" s="450"/>
      <c r="G853" s="450"/>
      <c r="H853" s="242"/>
      <c r="I853" s="242"/>
      <c r="J853" s="242"/>
      <c r="K853" s="242"/>
      <c r="L853" s="242"/>
      <c r="M853" s="242"/>
      <c r="N853" s="242"/>
      <c r="O853" s="242"/>
      <c r="P853" s="242"/>
      <c r="Q853" s="242"/>
      <c r="R853" s="242"/>
      <c r="S853" s="242"/>
      <c r="T853" s="242"/>
      <c r="U853" s="242"/>
      <c r="V853" s="242"/>
      <c r="W853" s="254"/>
      <c r="X853" s="254"/>
      <c r="Y853" s="254"/>
      <c r="Z853" s="254"/>
      <c r="AA853" s="254"/>
      <c r="AB853" s="254"/>
    </row>
    <row r="854">
      <c r="A854" s="941"/>
      <c r="B854" s="242"/>
      <c r="C854" s="242"/>
      <c r="D854" s="242"/>
      <c r="E854" s="242"/>
      <c r="F854" s="450"/>
      <c r="G854" s="450"/>
      <c r="H854" s="242"/>
      <c r="I854" s="242"/>
      <c r="J854" s="242"/>
      <c r="K854" s="242"/>
      <c r="L854" s="242"/>
      <c r="M854" s="242"/>
      <c r="N854" s="242"/>
      <c r="O854" s="242"/>
      <c r="P854" s="242"/>
      <c r="Q854" s="242"/>
      <c r="R854" s="242"/>
      <c r="S854" s="242"/>
      <c r="T854" s="242"/>
      <c r="U854" s="242"/>
      <c r="V854" s="242"/>
      <c r="W854" s="254"/>
      <c r="X854" s="254"/>
      <c r="Y854" s="254"/>
      <c r="Z854" s="254"/>
      <c r="AA854" s="254"/>
      <c r="AB854" s="254"/>
    </row>
    <row r="855">
      <c r="A855" s="941"/>
      <c r="B855" s="242"/>
      <c r="C855" s="242"/>
      <c r="D855" s="242"/>
      <c r="E855" s="242"/>
      <c r="F855" s="450"/>
      <c r="G855" s="450"/>
      <c r="H855" s="242"/>
      <c r="I855" s="242"/>
      <c r="J855" s="242"/>
      <c r="K855" s="242"/>
      <c r="L855" s="242"/>
      <c r="M855" s="242"/>
      <c r="N855" s="242"/>
      <c r="O855" s="242"/>
      <c r="P855" s="242"/>
      <c r="Q855" s="242"/>
      <c r="R855" s="242"/>
      <c r="S855" s="242"/>
      <c r="T855" s="242"/>
      <c r="U855" s="242"/>
      <c r="V855" s="242"/>
      <c r="W855" s="254"/>
      <c r="X855" s="254"/>
      <c r="Y855" s="254"/>
      <c r="Z855" s="254"/>
      <c r="AA855" s="254"/>
      <c r="AB855" s="254"/>
    </row>
    <row r="856">
      <c r="A856" s="941"/>
      <c r="B856" s="242"/>
      <c r="C856" s="242"/>
      <c r="D856" s="242"/>
      <c r="E856" s="242"/>
      <c r="F856" s="450"/>
      <c r="G856" s="450"/>
      <c r="H856" s="242"/>
      <c r="I856" s="242"/>
      <c r="J856" s="242"/>
      <c r="K856" s="242"/>
      <c r="L856" s="242"/>
      <c r="M856" s="242"/>
      <c r="N856" s="242"/>
      <c r="O856" s="242"/>
      <c r="P856" s="242"/>
      <c r="Q856" s="242"/>
      <c r="R856" s="242"/>
      <c r="S856" s="242"/>
      <c r="T856" s="242"/>
      <c r="U856" s="242"/>
      <c r="V856" s="242"/>
      <c r="W856" s="254"/>
      <c r="X856" s="254"/>
      <c r="Y856" s="254"/>
      <c r="Z856" s="254"/>
      <c r="AA856" s="254"/>
      <c r="AB856" s="254"/>
    </row>
    <row r="857">
      <c r="A857" s="941"/>
      <c r="B857" s="242"/>
      <c r="C857" s="242"/>
      <c r="D857" s="242"/>
      <c r="E857" s="242"/>
      <c r="F857" s="450"/>
      <c r="G857" s="450"/>
      <c r="H857" s="242"/>
      <c r="I857" s="242"/>
      <c r="J857" s="242"/>
      <c r="K857" s="242"/>
      <c r="L857" s="242"/>
      <c r="M857" s="242"/>
      <c r="N857" s="242"/>
      <c r="O857" s="242"/>
      <c r="P857" s="242"/>
      <c r="Q857" s="242"/>
      <c r="R857" s="242"/>
      <c r="S857" s="242"/>
      <c r="T857" s="242"/>
      <c r="U857" s="242"/>
      <c r="V857" s="242"/>
      <c r="W857" s="254"/>
      <c r="X857" s="254"/>
      <c r="Y857" s="254"/>
      <c r="Z857" s="254"/>
      <c r="AA857" s="254"/>
      <c r="AB857" s="254"/>
    </row>
    <row r="858">
      <c r="A858" s="941"/>
      <c r="B858" s="242"/>
      <c r="C858" s="242"/>
      <c r="D858" s="242"/>
      <c r="E858" s="242"/>
      <c r="F858" s="450"/>
      <c r="G858" s="450"/>
      <c r="H858" s="242"/>
      <c r="I858" s="242"/>
      <c r="J858" s="242"/>
      <c r="K858" s="242"/>
      <c r="L858" s="242"/>
      <c r="M858" s="242"/>
      <c r="N858" s="242"/>
      <c r="O858" s="242"/>
      <c r="P858" s="242"/>
      <c r="Q858" s="242"/>
      <c r="R858" s="242"/>
      <c r="S858" s="242"/>
      <c r="T858" s="242"/>
      <c r="U858" s="242"/>
      <c r="V858" s="242"/>
      <c r="W858" s="254"/>
      <c r="X858" s="254"/>
      <c r="Y858" s="254"/>
      <c r="Z858" s="254"/>
      <c r="AA858" s="254"/>
      <c r="AB858" s="254"/>
    </row>
    <row r="859">
      <c r="A859" s="941"/>
      <c r="B859" s="242"/>
      <c r="C859" s="242"/>
      <c r="D859" s="242"/>
      <c r="E859" s="242"/>
      <c r="F859" s="450"/>
      <c r="G859" s="450"/>
      <c r="H859" s="242"/>
      <c r="I859" s="242"/>
      <c r="J859" s="242"/>
      <c r="K859" s="242"/>
      <c r="L859" s="242"/>
      <c r="M859" s="242"/>
      <c r="N859" s="242"/>
      <c r="O859" s="242"/>
      <c r="P859" s="242"/>
      <c r="Q859" s="242"/>
      <c r="R859" s="242"/>
      <c r="S859" s="242"/>
      <c r="T859" s="242"/>
      <c r="U859" s="242"/>
      <c r="V859" s="242"/>
      <c r="W859" s="254"/>
      <c r="X859" s="254"/>
      <c r="Y859" s="254"/>
      <c r="Z859" s="254"/>
      <c r="AA859" s="254"/>
      <c r="AB859" s="254"/>
    </row>
    <row r="860">
      <c r="A860" s="941"/>
      <c r="B860" s="242"/>
      <c r="C860" s="242"/>
      <c r="D860" s="242"/>
      <c r="E860" s="242"/>
      <c r="F860" s="450"/>
      <c r="G860" s="450"/>
      <c r="H860" s="242"/>
      <c r="I860" s="242"/>
      <c r="J860" s="242"/>
      <c r="K860" s="242"/>
      <c r="L860" s="242"/>
      <c r="M860" s="242"/>
      <c r="N860" s="242"/>
      <c r="O860" s="242"/>
      <c r="P860" s="242"/>
      <c r="Q860" s="242"/>
      <c r="R860" s="242"/>
      <c r="S860" s="242"/>
      <c r="T860" s="242"/>
      <c r="U860" s="242"/>
      <c r="V860" s="242"/>
      <c r="W860" s="254"/>
      <c r="X860" s="254"/>
      <c r="Y860" s="254"/>
      <c r="Z860" s="254"/>
      <c r="AA860" s="254"/>
      <c r="AB860" s="254"/>
    </row>
    <row r="861">
      <c r="A861" s="941"/>
      <c r="B861" s="242"/>
      <c r="C861" s="242"/>
      <c r="D861" s="242"/>
      <c r="E861" s="242"/>
      <c r="F861" s="450"/>
      <c r="G861" s="450"/>
      <c r="H861" s="242"/>
      <c r="I861" s="242"/>
      <c r="J861" s="242"/>
      <c r="K861" s="242"/>
      <c r="L861" s="242"/>
      <c r="M861" s="242"/>
      <c r="N861" s="242"/>
      <c r="O861" s="242"/>
      <c r="P861" s="242"/>
      <c r="Q861" s="242"/>
      <c r="R861" s="242"/>
      <c r="S861" s="242"/>
      <c r="T861" s="242"/>
      <c r="U861" s="242"/>
      <c r="V861" s="242"/>
      <c r="W861" s="254"/>
      <c r="X861" s="254"/>
      <c r="Y861" s="254"/>
      <c r="Z861" s="254"/>
      <c r="AA861" s="254"/>
      <c r="AB861" s="254"/>
    </row>
    <row r="862">
      <c r="A862" s="941"/>
      <c r="B862" s="242"/>
      <c r="C862" s="242"/>
      <c r="D862" s="242"/>
      <c r="E862" s="242"/>
      <c r="F862" s="450"/>
      <c r="G862" s="450"/>
      <c r="H862" s="242"/>
      <c r="I862" s="242"/>
      <c r="J862" s="242"/>
      <c r="K862" s="242"/>
      <c r="L862" s="242"/>
      <c r="M862" s="242"/>
      <c r="N862" s="242"/>
      <c r="O862" s="242"/>
      <c r="P862" s="242"/>
      <c r="Q862" s="242"/>
      <c r="R862" s="242"/>
      <c r="S862" s="242"/>
      <c r="T862" s="242"/>
      <c r="U862" s="242"/>
      <c r="V862" s="242"/>
      <c r="W862" s="254"/>
      <c r="X862" s="254"/>
      <c r="Y862" s="254"/>
      <c r="Z862" s="254"/>
      <c r="AA862" s="254"/>
      <c r="AB862" s="254"/>
    </row>
    <row r="863">
      <c r="A863" s="941"/>
      <c r="B863" s="242"/>
      <c r="C863" s="242"/>
      <c r="D863" s="242"/>
      <c r="E863" s="242"/>
      <c r="F863" s="450"/>
      <c r="G863" s="450"/>
      <c r="H863" s="242"/>
      <c r="I863" s="242"/>
      <c r="J863" s="242"/>
      <c r="K863" s="242"/>
      <c r="L863" s="242"/>
      <c r="M863" s="242"/>
      <c r="N863" s="242"/>
      <c r="O863" s="242"/>
      <c r="P863" s="242"/>
      <c r="Q863" s="242"/>
      <c r="R863" s="242"/>
      <c r="S863" s="242"/>
      <c r="T863" s="242"/>
      <c r="U863" s="242"/>
      <c r="V863" s="242"/>
      <c r="W863" s="254"/>
      <c r="X863" s="254"/>
      <c r="Y863" s="254"/>
      <c r="Z863" s="254"/>
      <c r="AA863" s="254"/>
      <c r="AB863" s="254"/>
    </row>
    <row r="864">
      <c r="A864" s="941"/>
      <c r="B864" s="242"/>
      <c r="C864" s="242"/>
      <c r="D864" s="242"/>
      <c r="E864" s="242"/>
      <c r="F864" s="450"/>
      <c r="G864" s="450"/>
      <c r="H864" s="242"/>
      <c r="I864" s="242"/>
      <c r="J864" s="242"/>
      <c r="K864" s="242"/>
      <c r="L864" s="242"/>
      <c r="M864" s="242"/>
      <c r="N864" s="242"/>
      <c r="O864" s="242"/>
      <c r="P864" s="242"/>
      <c r="Q864" s="242"/>
      <c r="R864" s="242"/>
      <c r="S864" s="242"/>
      <c r="T864" s="242"/>
      <c r="U864" s="242"/>
      <c r="V864" s="242"/>
      <c r="W864" s="254"/>
      <c r="X864" s="254"/>
      <c r="Y864" s="254"/>
      <c r="Z864" s="254"/>
      <c r="AA864" s="254"/>
      <c r="AB864" s="254"/>
    </row>
    <row r="865">
      <c r="A865" s="941"/>
      <c r="B865" s="242"/>
      <c r="C865" s="242"/>
      <c r="D865" s="242"/>
      <c r="E865" s="242"/>
      <c r="F865" s="450"/>
      <c r="G865" s="450"/>
      <c r="H865" s="242"/>
      <c r="I865" s="242"/>
      <c r="J865" s="242"/>
      <c r="K865" s="242"/>
      <c r="L865" s="242"/>
      <c r="M865" s="242"/>
      <c r="N865" s="242"/>
      <c r="O865" s="242"/>
      <c r="P865" s="242"/>
      <c r="Q865" s="242"/>
      <c r="R865" s="242"/>
      <c r="S865" s="242"/>
      <c r="T865" s="242"/>
      <c r="U865" s="242"/>
      <c r="V865" s="242"/>
      <c r="W865" s="254"/>
      <c r="X865" s="254"/>
      <c r="Y865" s="254"/>
      <c r="Z865" s="254"/>
      <c r="AA865" s="254"/>
      <c r="AB865" s="254"/>
    </row>
    <row r="866">
      <c r="A866" s="941"/>
      <c r="B866" s="242"/>
      <c r="C866" s="242"/>
      <c r="D866" s="242"/>
      <c r="E866" s="242"/>
      <c r="F866" s="450"/>
      <c r="G866" s="450"/>
      <c r="H866" s="242"/>
      <c r="I866" s="242"/>
      <c r="J866" s="242"/>
      <c r="K866" s="242"/>
      <c r="L866" s="242"/>
      <c r="M866" s="242"/>
      <c r="N866" s="242"/>
      <c r="O866" s="242"/>
      <c r="P866" s="242"/>
      <c r="Q866" s="242"/>
      <c r="R866" s="242"/>
      <c r="S866" s="242"/>
      <c r="T866" s="242"/>
      <c r="U866" s="242"/>
      <c r="V866" s="242"/>
      <c r="W866" s="254"/>
      <c r="X866" s="254"/>
      <c r="Y866" s="254"/>
      <c r="Z866" s="254"/>
      <c r="AA866" s="254"/>
      <c r="AB866" s="254"/>
    </row>
    <row r="867">
      <c r="A867" s="941"/>
      <c r="B867" s="242"/>
      <c r="C867" s="242"/>
      <c r="D867" s="242"/>
      <c r="E867" s="242"/>
      <c r="F867" s="450"/>
      <c r="G867" s="450"/>
      <c r="H867" s="242"/>
      <c r="I867" s="242"/>
      <c r="J867" s="242"/>
      <c r="K867" s="242"/>
      <c r="L867" s="242"/>
      <c r="M867" s="242"/>
      <c r="N867" s="242"/>
      <c r="O867" s="242"/>
      <c r="P867" s="242"/>
      <c r="Q867" s="242"/>
      <c r="R867" s="242"/>
      <c r="S867" s="242"/>
      <c r="T867" s="242"/>
      <c r="U867" s="242"/>
      <c r="V867" s="242"/>
      <c r="W867" s="254"/>
      <c r="X867" s="254"/>
      <c r="Y867" s="254"/>
      <c r="Z867" s="254"/>
      <c r="AA867" s="254"/>
      <c r="AB867" s="254"/>
    </row>
    <row r="868">
      <c r="A868" s="941"/>
      <c r="B868" s="242"/>
      <c r="C868" s="242"/>
      <c r="D868" s="242"/>
      <c r="E868" s="242"/>
      <c r="F868" s="450"/>
      <c r="G868" s="450"/>
      <c r="H868" s="242"/>
      <c r="I868" s="242"/>
      <c r="J868" s="242"/>
      <c r="K868" s="242"/>
      <c r="L868" s="242"/>
      <c r="M868" s="242"/>
      <c r="N868" s="242"/>
      <c r="O868" s="242"/>
      <c r="P868" s="242"/>
      <c r="Q868" s="242"/>
      <c r="R868" s="242"/>
      <c r="S868" s="242"/>
      <c r="T868" s="242"/>
      <c r="U868" s="242"/>
      <c r="V868" s="242"/>
      <c r="W868" s="254"/>
      <c r="X868" s="254"/>
      <c r="Y868" s="254"/>
      <c r="Z868" s="254"/>
      <c r="AA868" s="254"/>
      <c r="AB868" s="254"/>
    </row>
    <row r="869">
      <c r="A869" s="941"/>
      <c r="B869" s="242"/>
      <c r="C869" s="242"/>
      <c r="D869" s="242"/>
      <c r="E869" s="242"/>
      <c r="F869" s="450"/>
      <c r="G869" s="450"/>
      <c r="H869" s="242"/>
      <c r="I869" s="242"/>
      <c r="J869" s="242"/>
      <c r="K869" s="242"/>
      <c r="L869" s="242"/>
      <c r="M869" s="242"/>
      <c r="N869" s="242"/>
      <c r="O869" s="242"/>
      <c r="P869" s="242"/>
      <c r="Q869" s="242"/>
      <c r="R869" s="242"/>
      <c r="S869" s="242"/>
      <c r="T869" s="242"/>
      <c r="U869" s="242"/>
      <c r="V869" s="242"/>
      <c r="W869" s="254"/>
      <c r="X869" s="254"/>
      <c r="Y869" s="254"/>
      <c r="Z869" s="254"/>
      <c r="AA869" s="254"/>
      <c r="AB869" s="254"/>
    </row>
    <row r="870">
      <c r="A870" s="941"/>
      <c r="B870" s="242"/>
      <c r="C870" s="242"/>
      <c r="D870" s="242"/>
      <c r="E870" s="242"/>
      <c r="F870" s="450"/>
      <c r="G870" s="450"/>
      <c r="H870" s="242"/>
      <c r="I870" s="242"/>
      <c r="J870" s="242"/>
      <c r="K870" s="242"/>
      <c r="L870" s="242"/>
      <c r="M870" s="242"/>
      <c r="N870" s="242"/>
      <c r="O870" s="242"/>
      <c r="P870" s="242"/>
      <c r="Q870" s="242"/>
      <c r="R870" s="242"/>
      <c r="S870" s="242"/>
      <c r="T870" s="242"/>
      <c r="U870" s="242"/>
      <c r="V870" s="242"/>
      <c r="W870" s="254"/>
      <c r="X870" s="254"/>
      <c r="Y870" s="254"/>
      <c r="Z870" s="254"/>
      <c r="AA870" s="254"/>
      <c r="AB870" s="254"/>
    </row>
    <row r="871">
      <c r="A871" s="941"/>
      <c r="B871" s="242"/>
      <c r="C871" s="242"/>
      <c r="D871" s="242"/>
      <c r="E871" s="242"/>
      <c r="F871" s="450"/>
      <c r="G871" s="450"/>
      <c r="H871" s="242"/>
      <c r="I871" s="242"/>
      <c r="J871" s="242"/>
      <c r="K871" s="242"/>
      <c r="L871" s="242"/>
      <c r="M871" s="242"/>
      <c r="N871" s="242"/>
      <c r="O871" s="242"/>
      <c r="P871" s="242"/>
      <c r="Q871" s="242"/>
      <c r="R871" s="242"/>
      <c r="S871" s="242"/>
      <c r="T871" s="242"/>
      <c r="U871" s="242"/>
      <c r="V871" s="242"/>
      <c r="W871" s="254"/>
      <c r="X871" s="254"/>
      <c r="Y871" s="254"/>
      <c r="Z871" s="254"/>
      <c r="AA871" s="254"/>
      <c r="AB871" s="254"/>
    </row>
    <row r="872">
      <c r="A872" s="941"/>
      <c r="B872" s="242"/>
      <c r="C872" s="242"/>
      <c r="D872" s="242"/>
      <c r="E872" s="242"/>
      <c r="F872" s="450"/>
      <c r="G872" s="450"/>
      <c r="H872" s="242"/>
      <c r="I872" s="242"/>
      <c r="J872" s="242"/>
      <c r="K872" s="242"/>
      <c r="L872" s="242"/>
      <c r="M872" s="242"/>
      <c r="N872" s="242"/>
      <c r="O872" s="242"/>
      <c r="P872" s="242"/>
      <c r="Q872" s="242"/>
      <c r="R872" s="242"/>
      <c r="S872" s="242"/>
      <c r="T872" s="242"/>
      <c r="U872" s="242"/>
      <c r="V872" s="242"/>
      <c r="W872" s="254"/>
      <c r="X872" s="254"/>
      <c r="Y872" s="254"/>
      <c r="Z872" s="254"/>
      <c r="AA872" s="254"/>
      <c r="AB872" s="254"/>
    </row>
    <row r="873">
      <c r="A873" s="941"/>
      <c r="B873" s="242"/>
      <c r="C873" s="242"/>
      <c r="D873" s="242"/>
      <c r="E873" s="242"/>
      <c r="F873" s="450"/>
      <c r="G873" s="450"/>
      <c r="H873" s="242"/>
      <c r="I873" s="242"/>
      <c r="J873" s="242"/>
      <c r="K873" s="242"/>
      <c r="L873" s="242"/>
      <c r="M873" s="242"/>
      <c r="N873" s="242"/>
      <c r="O873" s="242"/>
      <c r="P873" s="242"/>
      <c r="Q873" s="242"/>
      <c r="R873" s="242"/>
      <c r="S873" s="242"/>
      <c r="T873" s="242"/>
      <c r="U873" s="242"/>
      <c r="V873" s="242"/>
      <c r="W873" s="254"/>
      <c r="X873" s="254"/>
      <c r="Y873" s="254"/>
      <c r="Z873" s="254"/>
      <c r="AA873" s="254"/>
      <c r="AB873" s="254"/>
    </row>
    <row r="874">
      <c r="A874" s="941"/>
      <c r="B874" s="242"/>
      <c r="C874" s="242"/>
      <c r="D874" s="242"/>
      <c r="E874" s="242"/>
      <c r="F874" s="450"/>
      <c r="G874" s="450"/>
      <c r="H874" s="242"/>
      <c r="I874" s="242"/>
      <c r="J874" s="242"/>
      <c r="K874" s="242"/>
      <c r="L874" s="242"/>
      <c r="M874" s="242"/>
      <c r="N874" s="242"/>
      <c r="O874" s="242"/>
      <c r="P874" s="242"/>
      <c r="Q874" s="242"/>
      <c r="R874" s="242"/>
      <c r="S874" s="242"/>
      <c r="T874" s="242"/>
      <c r="U874" s="242"/>
      <c r="V874" s="242"/>
      <c r="W874" s="254"/>
      <c r="X874" s="254"/>
      <c r="Y874" s="254"/>
      <c r="Z874" s="254"/>
      <c r="AA874" s="254"/>
      <c r="AB874" s="254"/>
    </row>
    <row r="875">
      <c r="A875" s="941"/>
      <c r="B875" s="242"/>
      <c r="C875" s="242"/>
      <c r="D875" s="242"/>
      <c r="E875" s="242"/>
      <c r="F875" s="450"/>
      <c r="G875" s="450"/>
      <c r="H875" s="242"/>
      <c r="I875" s="242"/>
      <c r="J875" s="242"/>
      <c r="K875" s="242"/>
      <c r="L875" s="242"/>
      <c r="M875" s="242"/>
      <c r="N875" s="242"/>
      <c r="O875" s="242"/>
      <c r="P875" s="242"/>
      <c r="Q875" s="242"/>
      <c r="R875" s="242"/>
      <c r="S875" s="242"/>
      <c r="T875" s="242"/>
      <c r="U875" s="242"/>
      <c r="V875" s="242"/>
      <c r="W875" s="254"/>
      <c r="X875" s="254"/>
      <c r="Y875" s="254"/>
      <c r="Z875" s="254"/>
      <c r="AA875" s="254"/>
      <c r="AB875" s="254"/>
    </row>
    <row r="876">
      <c r="A876" s="941"/>
      <c r="B876" s="242"/>
      <c r="C876" s="242"/>
      <c r="D876" s="242"/>
      <c r="E876" s="242"/>
      <c r="F876" s="450"/>
      <c r="G876" s="450"/>
      <c r="H876" s="242"/>
      <c r="I876" s="242"/>
      <c r="J876" s="242"/>
      <c r="K876" s="242"/>
      <c r="L876" s="242"/>
      <c r="M876" s="242"/>
      <c r="N876" s="242"/>
      <c r="O876" s="242"/>
      <c r="P876" s="242"/>
      <c r="Q876" s="242"/>
      <c r="R876" s="242"/>
      <c r="S876" s="242"/>
      <c r="T876" s="242"/>
      <c r="U876" s="242"/>
      <c r="V876" s="242"/>
      <c r="W876" s="254"/>
      <c r="X876" s="254"/>
      <c r="Y876" s="254"/>
      <c r="Z876" s="254"/>
      <c r="AA876" s="254"/>
      <c r="AB876" s="254"/>
    </row>
    <row r="877">
      <c r="A877" s="941"/>
      <c r="B877" s="242"/>
      <c r="C877" s="242"/>
      <c r="D877" s="242"/>
      <c r="E877" s="242"/>
      <c r="F877" s="450"/>
      <c r="G877" s="450"/>
      <c r="H877" s="242"/>
      <c r="I877" s="242"/>
      <c r="J877" s="242"/>
      <c r="K877" s="242"/>
      <c r="L877" s="242"/>
      <c r="M877" s="242"/>
      <c r="N877" s="242"/>
      <c r="O877" s="242"/>
      <c r="P877" s="242"/>
      <c r="Q877" s="242"/>
      <c r="R877" s="242"/>
      <c r="S877" s="242"/>
      <c r="T877" s="242"/>
      <c r="U877" s="242"/>
      <c r="V877" s="242"/>
      <c r="W877" s="254"/>
      <c r="X877" s="254"/>
      <c r="Y877" s="254"/>
      <c r="Z877" s="254"/>
      <c r="AA877" s="254"/>
      <c r="AB877" s="254"/>
    </row>
    <row r="878">
      <c r="A878" s="941"/>
      <c r="B878" s="242"/>
      <c r="C878" s="242"/>
      <c r="D878" s="242"/>
      <c r="E878" s="242"/>
      <c r="F878" s="450"/>
      <c r="G878" s="450"/>
      <c r="H878" s="242"/>
      <c r="I878" s="242"/>
      <c r="J878" s="242"/>
      <c r="K878" s="242"/>
      <c r="L878" s="242"/>
      <c r="M878" s="242"/>
      <c r="N878" s="242"/>
      <c r="O878" s="242"/>
      <c r="P878" s="242"/>
      <c r="Q878" s="242"/>
      <c r="R878" s="242"/>
      <c r="S878" s="242"/>
      <c r="T878" s="242"/>
      <c r="U878" s="242"/>
      <c r="V878" s="242"/>
      <c r="W878" s="254"/>
      <c r="X878" s="254"/>
      <c r="Y878" s="254"/>
      <c r="Z878" s="254"/>
      <c r="AA878" s="254"/>
      <c r="AB878" s="254"/>
    </row>
    <row r="879">
      <c r="A879" s="941"/>
      <c r="B879" s="242"/>
      <c r="C879" s="242"/>
      <c r="D879" s="242"/>
      <c r="E879" s="242"/>
      <c r="F879" s="450"/>
      <c r="G879" s="450"/>
      <c r="H879" s="242"/>
      <c r="I879" s="242"/>
      <c r="J879" s="242"/>
      <c r="K879" s="242"/>
      <c r="L879" s="242"/>
      <c r="M879" s="242"/>
      <c r="N879" s="242"/>
      <c r="O879" s="242"/>
      <c r="P879" s="242"/>
      <c r="Q879" s="242"/>
      <c r="R879" s="242"/>
      <c r="S879" s="242"/>
      <c r="T879" s="242"/>
      <c r="U879" s="242"/>
      <c r="V879" s="242"/>
      <c r="W879" s="254"/>
      <c r="X879" s="254"/>
      <c r="Y879" s="254"/>
      <c r="Z879" s="254"/>
      <c r="AA879" s="254"/>
      <c r="AB879" s="254"/>
    </row>
    <row r="880">
      <c r="A880" s="941"/>
      <c r="B880" s="242"/>
      <c r="C880" s="242"/>
      <c r="D880" s="242"/>
      <c r="E880" s="242"/>
      <c r="F880" s="450"/>
      <c r="G880" s="450"/>
      <c r="H880" s="242"/>
      <c r="I880" s="242"/>
      <c r="J880" s="242"/>
      <c r="K880" s="242"/>
      <c r="L880" s="242"/>
      <c r="M880" s="242"/>
      <c r="N880" s="242"/>
      <c r="O880" s="242"/>
      <c r="P880" s="242"/>
      <c r="Q880" s="242"/>
      <c r="R880" s="242"/>
      <c r="S880" s="242"/>
      <c r="T880" s="242"/>
      <c r="U880" s="242"/>
      <c r="V880" s="242"/>
      <c r="W880" s="254"/>
      <c r="X880" s="254"/>
      <c r="Y880" s="254"/>
      <c r="Z880" s="254"/>
      <c r="AA880" s="254"/>
      <c r="AB880" s="254"/>
    </row>
    <row r="881">
      <c r="A881" s="941"/>
      <c r="B881" s="242"/>
      <c r="C881" s="242"/>
      <c r="D881" s="242"/>
      <c r="E881" s="242"/>
      <c r="F881" s="450"/>
      <c r="G881" s="450"/>
      <c r="H881" s="242"/>
      <c r="I881" s="242"/>
      <c r="J881" s="242"/>
      <c r="K881" s="242"/>
      <c r="L881" s="242"/>
      <c r="M881" s="242"/>
      <c r="N881" s="242"/>
      <c r="O881" s="242"/>
      <c r="P881" s="242"/>
      <c r="Q881" s="242"/>
      <c r="R881" s="242"/>
      <c r="S881" s="242"/>
      <c r="T881" s="242"/>
      <c r="U881" s="242"/>
      <c r="V881" s="242"/>
      <c r="W881" s="254"/>
      <c r="X881" s="254"/>
      <c r="Y881" s="254"/>
      <c r="Z881" s="254"/>
      <c r="AA881" s="254"/>
      <c r="AB881" s="254"/>
    </row>
    <row r="882">
      <c r="A882" s="941"/>
      <c r="B882" s="242"/>
      <c r="C882" s="242"/>
      <c r="D882" s="242"/>
      <c r="E882" s="242"/>
      <c r="F882" s="450"/>
      <c r="G882" s="450"/>
      <c r="H882" s="242"/>
      <c r="I882" s="242"/>
      <c r="J882" s="242"/>
      <c r="K882" s="242"/>
      <c r="L882" s="242"/>
      <c r="M882" s="242"/>
      <c r="N882" s="242"/>
      <c r="O882" s="242"/>
      <c r="P882" s="242"/>
      <c r="Q882" s="242"/>
      <c r="R882" s="242"/>
      <c r="S882" s="242"/>
      <c r="T882" s="242"/>
      <c r="U882" s="242"/>
      <c r="V882" s="242"/>
      <c r="W882" s="254"/>
      <c r="X882" s="254"/>
      <c r="Y882" s="254"/>
      <c r="Z882" s="254"/>
      <c r="AA882" s="254"/>
      <c r="AB882" s="254"/>
    </row>
    <row r="883">
      <c r="A883" s="941"/>
      <c r="B883" s="242"/>
      <c r="C883" s="242"/>
      <c r="D883" s="242"/>
      <c r="E883" s="242"/>
      <c r="F883" s="450"/>
      <c r="G883" s="450"/>
      <c r="H883" s="242"/>
      <c r="I883" s="242"/>
      <c r="J883" s="242"/>
      <c r="K883" s="242"/>
      <c r="L883" s="242"/>
      <c r="M883" s="242"/>
      <c r="N883" s="242"/>
      <c r="O883" s="242"/>
      <c r="P883" s="242"/>
      <c r="Q883" s="242"/>
      <c r="R883" s="242"/>
      <c r="S883" s="242"/>
      <c r="T883" s="242"/>
      <c r="U883" s="242"/>
      <c r="V883" s="242"/>
      <c r="W883" s="254"/>
      <c r="X883" s="254"/>
      <c r="Y883" s="254"/>
      <c r="Z883" s="254"/>
      <c r="AA883" s="254"/>
      <c r="AB883" s="254"/>
    </row>
    <row r="884">
      <c r="A884" s="941"/>
      <c r="B884" s="242"/>
      <c r="C884" s="242"/>
      <c r="D884" s="242"/>
      <c r="E884" s="242"/>
      <c r="F884" s="450"/>
      <c r="G884" s="450"/>
      <c r="H884" s="242"/>
      <c r="I884" s="242"/>
      <c r="J884" s="242"/>
      <c r="K884" s="242"/>
      <c r="L884" s="242"/>
      <c r="M884" s="242"/>
      <c r="N884" s="242"/>
      <c r="O884" s="242"/>
      <c r="P884" s="242"/>
      <c r="Q884" s="242"/>
      <c r="R884" s="242"/>
      <c r="S884" s="242"/>
      <c r="T884" s="242"/>
      <c r="U884" s="242"/>
      <c r="V884" s="242"/>
      <c r="W884" s="254"/>
      <c r="X884" s="254"/>
      <c r="Y884" s="254"/>
      <c r="Z884" s="254"/>
      <c r="AA884" s="254"/>
      <c r="AB884" s="254"/>
    </row>
    <row r="885">
      <c r="A885" s="941"/>
      <c r="B885" s="242"/>
      <c r="C885" s="242"/>
      <c r="D885" s="242"/>
      <c r="E885" s="242"/>
      <c r="F885" s="450"/>
      <c r="G885" s="450"/>
      <c r="H885" s="242"/>
      <c r="I885" s="242"/>
      <c r="J885" s="242"/>
      <c r="K885" s="242"/>
      <c r="L885" s="242"/>
      <c r="M885" s="242"/>
      <c r="N885" s="242"/>
      <c r="O885" s="242"/>
      <c r="P885" s="242"/>
      <c r="Q885" s="242"/>
      <c r="R885" s="242"/>
      <c r="S885" s="242"/>
      <c r="T885" s="242"/>
      <c r="U885" s="242"/>
      <c r="V885" s="242"/>
      <c r="W885" s="254"/>
      <c r="X885" s="254"/>
      <c r="Y885" s="254"/>
      <c r="Z885" s="254"/>
      <c r="AA885" s="254"/>
      <c r="AB885" s="254"/>
    </row>
    <row r="886">
      <c r="A886" s="941"/>
      <c r="B886" s="242"/>
      <c r="C886" s="242"/>
      <c r="D886" s="242"/>
      <c r="E886" s="242"/>
      <c r="F886" s="450"/>
      <c r="G886" s="450"/>
      <c r="H886" s="242"/>
      <c r="I886" s="242"/>
      <c r="J886" s="242"/>
      <c r="K886" s="242"/>
      <c r="L886" s="242"/>
      <c r="M886" s="242"/>
      <c r="N886" s="242"/>
      <c r="O886" s="242"/>
      <c r="P886" s="242"/>
      <c r="Q886" s="242"/>
      <c r="R886" s="242"/>
      <c r="S886" s="242"/>
      <c r="T886" s="242"/>
      <c r="U886" s="242"/>
      <c r="V886" s="242"/>
      <c r="W886" s="254"/>
      <c r="X886" s="254"/>
      <c r="Y886" s="254"/>
      <c r="Z886" s="254"/>
      <c r="AA886" s="254"/>
      <c r="AB886" s="254"/>
    </row>
    <row r="887">
      <c r="A887" s="941"/>
      <c r="B887" s="242"/>
      <c r="C887" s="242"/>
      <c r="D887" s="242"/>
      <c r="E887" s="242"/>
      <c r="F887" s="450"/>
      <c r="G887" s="450"/>
      <c r="H887" s="242"/>
      <c r="I887" s="242"/>
      <c r="J887" s="242"/>
      <c r="K887" s="242"/>
      <c r="L887" s="242"/>
      <c r="M887" s="242"/>
      <c r="N887" s="242"/>
      <c r="O887" s="242"/>
      <c r="P887" s="242"/>
      <c r="Q887" s="242"/>
      <c r="R887" s="242"/>
      <c r="S887" s="242"/>
      <c r="T887" s="242"/>
      <c r="U887" s="242"/>
      <c r="V887" s="242"/>
      <c r="W887" s="254"/>
      <c r="X887" s="254"/>
      <c r="Y887" s="254"/>
      <c r="Z887" s="254"/>
      <c r="AA887" s="254"/>
      <c r="AB887" s="254"/>
    </row>
    <row r="888">
      <c r="A888" s="941"/>
      <c r="B888" s="242"/>
      <c r="C888" s="242"/>
      <c r="D888" s="242"/>
      <c r="E888" s="242"/>
      <c r="F888" s="450"/>
      <c r="G888" s="450"/>
      <c r="H888" s="242"/>
      <c r="I888" s="242"/>
      <c r="J888" s="242"/>
      <c r="K888" s="242"/>
      <c r="L888" s="242"/>
      <c r="M888" s="242"/>
      <c r="N888" s="242"/>
      <c r="O888" s="242"/>
      <c r="P888" s="242"/>
      <c r="Q888" s="242"/>
      <c r="R888" s="242"/>
      <c r="S888" s="242"/>
      <c r="T888" s="242"/>
      <c r="U888" s="242"/>
      <c r="V888" s="242"/>
      <c r="W888" s="254"/>
      <c r="X888" s="254"/>
      <c r="Y888" s="254"/>
      <c r="Z888" s="254"/>
      <c r="AA888" s="254"/>
      <c r="AB888" s="254"/>
    </row>
    <row r="889">
      <c r="A889" s="941"/>
      <c r="B889" s="242"/>
      <c r="C889" s="242"/>
      <c r="D889" s="242"/>
      <c r="E889" s="242"/>
      <c r="F889" s="450"/>
      <c r="G889" s="450"/>
      <c r="H889" s="242"/>
      <c r="I889" s="242"/>
      <c r="J889" s="242"/>
      <c r="K889" s="242"/>
      <c r="L889" s="242"/>
      <c r="M889" s="242"/>
      <c r="N889" s="242"/>
      <c r="O889" s="242"/>
      <c r="P889" s="242"/>
      <c r="Q889" s="242"/>
      <c r="R889" s="242"/>
      <c r="S889" s="242"/>
      <c r="T889" s="242"/>
      <c r="U889" s="242"/>
      <c r="V889" s="242"/>
      <c r="W889" s="254"/>
      <c r="X889" s="254"/>
      <c r="Y889" s="254"/>
      <c r="Z889" s="254"/>
      <c r="AA889" s="254"/>
      <c r="AB889" s="254"/>
    </row>
    <row r="890">
      <c r="A890" s="941"/>
      <c r="B890" s="242"/>
      <c r="C890" s="242"/>
      <c r="D890" s="242"/>
      <c r="E890" s="242"/>
      <c r="F890" s="450"/>
      <c r="G890" s="450"/>
      <c r="H890" s="242"/>
      <c r="I890" s="242"/>
      <c r="J890" s="242"/>
      <c r="K890" s="242"/>
      <c r="L890" s="242"/>
      <c r="M890" s="242"/>
      <c r="N890" s="242"/>
      <c r="O890" s="242"/>
      <c r="P890" s="242"/>
      <c r="Q890" s="242"/>
      <c r="R890" s="242"/>
      <c r="S890" s="242"/>
      <c r="T890" s="242"/>
      <c r="U890" s="242"/>
      <c r="V890" s="242"/>
      <c r="W890" s="254"/>
      <c r="X890" s="254"/>
      <c r="Y890" s="254"/>
      <c r="Z890" s="254"/>
      <c r="AA890" s="254"/>
      <c r="AB890" s="254"/>
    </row>
    <row r="891">
      <c r="A891" s="941"/>
      <c r="B891" s="242"/>
      <c r="C891" s="242"/>
      <c r="D891" s="242"/>
      <c r="E891" s="242"/>
      <c r="F891" s="450"/>
      <c r="G891" s="450"/>
      <c r="H891" s="242"/>
      <c r="I891" s="242"/>
      <c r="J891" s="242"/>
      <c r="K891" s="242"/>
      <c r="L891" s="242"/>
      <c r="M891" s="242"/>
      <c r="N891" s="242"/>
      <c r="O891" s="242"/>
      <c r="P891" s="242"/>
      <c r="Q891" s="242"/>
      <c r="R891" s="242"/>
      <c r="S891" s="242"/>
      <c r="T891" s="242"/>
      <c r="U891" s="242"/>
      <c r="V891" s="242"/>
      <c r="W891" s="254"/>
      <c r="X891" s="254"/>
      <c r="Y891" s="254"/>
      <c r="Z891" s="254"/>
      <c r="AA891" s="254"/>
      <c r="AB891" s="254"/>
    </row>
    <row r="892">
      <c r="A892" s="941"/>
      <c r="B892" s="242"/>
      <c r="C892" s="242"/>
      <c r="D892" s="242"/>
      <c r="E892" s="242"/>
      <c r="F892" s="450"/>
      <c r="G892" s="450"/>
      <c r="H892" s="242"/>
      <c r="I892" s="242"/>
      <c r="J892" s="242"/>
      <c r="K892" s="242"/>
      <c r="L892" s="242"/>
      <c r="M892" s="242"/>
      <c r="N892" s="242"/>
      <c r="O892" s="242"/>
      <c r="P892" s="242"/>
      <c r="Q892" s="242"/>
      <c r="R892" s="242"/>
      <c r="S892" s="242"/>
      <c r="T892" s="242"/>
      <c r="U892" s="242"/>
      <c r="V892" s="242"/>
      <c r="W892" s="254"/>
      <c r="X892" s="254"/>
      <c r="Y892" s="254"/>
      <c r="Z892" s="254"/>
      <c r="AA892" s="254"/>
      <c r="AB892" s="254"/>
    </row>
    <row r="893">
      <c r="A893" s="941"/>
      <c r="B893" s="242"/>
      <c r="C893" s="242"/>
      <c r="D893" s="242"/>
      <c r="E893" s="242"/>
      <c r="F893" s="450"/>
      <c r="G893" s="450"/>
      <c r="H893" s="242"/>
      <c r="I893" s="242"/>
      <c r="J893" s="242"/>
      <c r="K893" s="242"/>
      <c r="L893" s="242"/>
      <c r="M893" s="242"/>
      <c r="N893" s="242"/>
      <c r="O893" s="242"/>
      <c r="P893" s="242"/>
      <c r="Q893" s="242"/>
      <c r="R893" s="242"/>
      <c r="S893" s="242"/>
      <c r="T893" s="242"/>
      <c r="U893" s="242"/>
      <c r="V893" s="242"/>
      <c r="W893" s="254"/>
      <c r="X893" s="254"/>
      <c r="Y893" s="254"/>
      <c r="Z893" s="254"/>
      <c r="AA893" s="254"/>
      <c r="AB893" s="254"/>
    </row>
    <row r="894">
      <c r="A894" s="941"/>
      <c r="B894" s="242"/>
      <c r="C894" s="242"/>
      <c r="D894" s="242"/>
      <c r="E894" s="242"/>
      <c r="F894" s="450"/>
      <c r="G894" s="450"/>
      <c r="H894" s="242"/>
      <c r="I894" s="242"/>
      <c r="J894" s="242"/>
      <c r="K894" s="242"/>
      <c r="L894" s="242"/>
      <c r="M894" s="242"/>
      <c r="N894" s="242"/>
      <c r="O894" s="242"/>
      <c r="P894" s="242"/>
      <c r="Q894" s="242"/>
      <c r="R894" s="242"/>
      <c r="S894" s="242"/>
      <c r="T894" s="242"/>
      <c r="U894" s="242"/>
      <c r="V894" s="242"/>
      <c r="W894" s="254"/>
      <c r="X894" s="254"/>
      <c r="Y894" s="254"/>
      <c r="Z894" s="254"/>
      <c r="AA894" s="254"/>
      <c r="AB894" s="254"/>
    </row>
    <row r="895">
      <c r="A895" s="941"/>
      <c r="B895" s="242"/>
      <c r="C895" s="242"/>
      <c r="D895" s="242"/>
      <c r="E895" s="242"/>
      <c r="F895" s="450"/>
      <c r="G895" s="450"/>
      <c r="H895" s="242"/>
      <c r="I895" s="242"/>
      <c r="J895" s="242"/>
      <c r="K895" s="242"/>
      <c r="L895" s="242"/>
      <c r="M895" s="242"/>
      <c r="N895" s="242"/>
      <c r="O895" s="242"/>
      <c r="P895" s="242"/>
      <c r="Q895" s="242"/>
      <c r="R895" s="242"/>
      <c r="S895" s="242"/>
      <c r="T895" s="242"/>
      <c r="U895" s="242"/>
      <c r="V895" s="242"/>
      <c r="W895" s="254"/>
      <c r="X895" s="254"/>
      <c r="Y895" s="254"/>
      <c r="Z895" s="254"/>
      <c r="AA895" s="254"/>
      <c r="AB895" s="254"/>
    </row>
    <row r="896">
      <c r="A896" s="941"/>
      <c r="B896" s="242"/>
      <c r="C896" s="242"/>
      <c r="D896" s="242"/>
      <c r="E896" s="242"/>
      <c r="F896" s="450"/>
      <c r="G896" s="450"/>
      <c r="H896" s="242"/>
      <c r="I896" s="242"/>
      <c r="J896" s="242"/>
      <c r="K896" s="242"/>
      <c r="L896" s="242"/>
      <c r="M896" s="242"/>
      <c r="N896" s="242"/>
      <c r="O896" s="242"/>
      <c r="P896" s="242"/>
      <c r="Q896" s="242"/>
      <c r="R896" s="242"/>
      <c r="S896" s="242"/>
      <c r="T896" s="242"/>
      <c r="U896" s="242"/>
      <c r="V896" s="242"/>
      <c r="W896" s="254"/>
      <c r="X896" s="254"/>
      <c r="Y896" s="254"/>
      <c r="Z896" s="254"/>
      <c r="AA896" s="254"/>
      <c r="AB896" s="254"/>
    </row>
    <row r="897">
      <c r="A897" s="941"/>
      <c r="B897" s="242"/>
      <c r="C897" s="242"/>
      <c r="D897" s="242"/>
      <c r="E897" s="242"/>
      <c r="F897" s="450"/>
      <c r="G897" s="450"/>
      <c r="H897" s="242"/>
      <c r="I897" s="242"/>
      <c r="J897" s="242"/>
      <c r="K897" s="242"/>
      <c r="L897" s="242"/>
      <c r="M897" s="242"/>
      <c r="N897" s="242"/>
      <c r="O897" s="242"/>
      <c r="P897" s="242"/>
      <c r="Q897" s="242"/>
      <c r="R897" s="242"/>
      <c r="S897" s="242"/>
      <c r="T897" s="242"/>
      <c r="U897" s="242"/>
      <c r="V897" s="242"/>
      <c r="W897" s="254"/>
      <c r="X897" s="254"/>
      <c r="Y897" s="254"/>
      <c r="Z897" s="254"/>
      <c r="AA897" s="254"/>
      <c r="AB897" s="254"/>
    </row>
    <row r="898">
      <c r="A898" s="941"/>
      <c r="B898" s="242"/>
      <c r="C898" s="242"/>
      <c r="D898" s="242"/>
      <c r="E898" s="242"/>
      <c r="F898" s="450"/>
      <c r="G898" s="450"/>
      <c r="H898" s="242"/>
      <c r="I898" s="242"/>
      <c r="J898" s="242"/>
      <c r="K898" s="242"/>
      <c r="L898" s="242"/>
      <c r="M898" s="242"/>
      <c r="N898" s="242"/>
      <c r="O898" s="242"/>
      <c r="P898" s="242"/>
      <c r="Q898" s="242"/>
      <c r="R898" s="242"/>
      <c r="S898" s="242"/>
      <c r="T898" s="242"/>
      <c r="U898" s="242"/>
      <c r="V898" s="242"/>
      <c r="W898" s="254"/>
      <c r="X898" s="254"/>
      <c r="Y898" s="254"/>
      <c r="Z898" s="254"/>
      <c r="AA898" s="254"/>
      <c r="AB898" s="254"/>
    </row>
    <row r="899">
      <c r="A899" s="941"/>
      <c r="B899" s="242"/>
      <c r="C899" s="242"/>
      <c r="D899" s="242"/>
      <c r="E899" s="242"/>
      <c r="F899" s="450"/>
      <c r="G899" s="450"/>
      <c r="H899" s="242"/>
      <c r="I899" s="242"/>
      <c r="J899" s="242"/>
      <c r="K899" s="242"/>
      <c r="L899" s="242"/>
      <c r="M899" s="242"/>
      <c r="N899" s="242"/>
      <c r="O899" s="242"/>
      <c r="P899" s="242"/>
      <c r="Q899" s="242"/>
      <c r="R899" s="242"/>
      <c r="S899" s="242"/>
      <c r="T899" s="242"/>
      <c r="U899" s="242"/>
      <c r="V899" s="242"/>
      <c r="W899" s="254"/>
      <c r="X899" s="254"/>
      <c r="Y899" s="254"/>
      <c r="Z899" s="254"/>
      <c r="AA899" s="254"/>
      <c r="AB899" s="254"/>
    </row>
    <row r="900">
      <c r="A900" s="941"/>
      <c r="B900" s="242"/>
      <c r="C900" s="242"/>
      <c r="D900" s="242"/>
      <c r="E900" s="242"/>
      <c r="F900" s="450"/>
      <c r="G900" s="450"/>
      <c r="H900" s="242"/>
      <c r="I900" s="242"/>
      <c r="J900" s="242"/>
      <c r="K900" s="242"/>
      <c r="L900" s="242"/>
      <c r="M900" s="242"/>
      <c r="N900" s="242"/>
      <c r="O900" s="242"/>
      <c r="P900" s="242"/>
      <c r="Q900" s="242"/>
      <c r="R900" s="242"/>
      <c r="S900" s="242"/>
      <c r="T900" s="242"/>
      <c r="U900" s="242"/>
      <c r="V900" s="242"/>
      <c r="W900" s="254"/>
      <c r="X900" s="254"/>
      <c r="Y900" s="254"/>
      <c r="Z900" s="254"/>
      <c r="AA900" s="254"/>
      <c r="AB900" s="254"/>
    </row>
    <row r="901">
      <c r="A901" s="941"/>
      <c r="B901" s="242"/>
      <c r="C901" s="242"/>
      <c r="D901" s="242"/>
      <c r="E901" s="242"/>
      <c r="F901" s="450"/>
      <c r="G901" s="450"/>
      <c r="H901" s="242"/>
      <c r="I901" s="242"/>
      <c r="J901" s="242"/>
      <c r="K901" s="242"/>
      <c r="L901" s="242"/>
      <c r="M901" s="242"/>
      <c r="N901" s="242"/>
      <c r="O901" s="242"/>
      <c r="P901" s="242"/>
      <c r="Q901" s="242"/>
      <c r="R901" s="242"/>
      <c r="S901" s="242"/>
      <c r="T901" s="242"/>
      <c r="U901" s="242"/>
      <c r="V901" s="242"/>
      <c r="W901" s="254"/>
      <c r="X901" s="254"/>
      <c r="Y901" s="254"/>
      <c r="Z901" s="254"/>
      <c r="AA901" s="254"/>
      <c r="AB901" s="254"/>
    </row>
    <row r="902">
      <c r="A902" s="941"/>
      <c r="B902" s="242"/>
      <c r="C902" s="242"/>
      <c r="D902" s="242"/>
      <c r="E902" s="242"/>
      <c r="F902" s="450"/>
      <c r="G902" s="450"/>
      <c r="H902" s="242"/>
      <c r="I902" s="242"/>
      <c r="J902" s="242"/>
      <c r="K902" s="242"/>
      <c r="L902" s="242"/>
      <c r="M902" s="242"/>
      <c r="N902" s="242"/>
      <c r="O902" s="242"/>
      <c r="P902" s="242"/>
      <c r="Q902" s="242"/>
      <c r="R902" s="242"/>
      <c r="S902" s="242"/>
      <c r="T902" s="242"/>
      <c r="U902" s="242"/>
      <c r="V902" s="242"/>
      <c r="W902" s="254"/>
      <c r="X902" s="254"/>
      <c r="Y902" s="254"/>
      <c r="Z902" s="254"/>
      <c r="AA902" s="254"/>
      <c r="AB902" s="254"/>
    </row>
    <row r="903">
      <c r="A903" s="941"/>
      <c r="B903" s="242"/>
      <c r="C903" s="242"/>
      <c r="D903" s="242"/>
      <c r="E903" s="242"/>
      <c r="F903" s="450"/>
      <c r="G903" s="450"/>
      <c r="H903" s="242"/>
      <c r="I903" s="242"/>
      <c r="J903" s="242"/>
      <c r="K903" s="242"/>
      <c r="L903" s="242"/>
      <c r="M903" s="242"/>
      <c r="N903" s="242"/>
      <c r="O903" s="242"/>
      <c r="P903" s="242"/>
      <c r="Q903" s="242"/>
      <c r="R903" s="242"/>
      <c r="S903" s="242"/>
      <c r="T903" s="242"/>
      <c r="U903" s="242"/>
      <c r="V903" s="242"/>
      <c r="W903" s="254"/>
      <c r="X903" s="254"/>
      <c r="Y903" s="254"/>
      <c r="Z903" s="254"/>
      <c r="AA903" s="254"/>
      <c r="AB903" s="254"/>
    </row>
    <row r="904">
      <c r="A904" s="941"/>
      <c r="B904" s="242"/>
      <c r="C904" s="242"/>
      <c r="D904" s="242"/>
      <c r="E904" s="242"/>
      <c r="F904" s="450"/>
      <c r="G904" s="450"/>
      <c r="H904" s="242"/>
      <c r="I904" s="242"/>
      <c r="J904" s="242"/>
      <c r="K904" s="242"/>
      <c r="L904" s="242"/>
      <c r="M904" s="242"/>
      <c r="N904" s="242"/>
      <c r="O904" s="242"/>
      <c r="P904" s="242"/>
      <c r="Q904" s="242"/>
      <c r="R904" s="242"/>
      <c r="S904" s="242"/>
      <c r="T904" s="242"/>
      <c r="U904" s="242"/>
      <c r="V904" s="242"/>
      <c r="W904" s="254"/>
      <c r="X904" s="254"/>
      <c r="Y904" s="254"/>
      <c r="Z904" s="254"/>
      <c r="AA904" s="254"/>
      <c r="AB904" s="254"/>
    </row>
    <row r="905">
      <c r="A905" s="941"/>
      <c r="B905" s="242"/>
      <c r="C905" s="242"/>
      <c r="D905" s="242"/>
      <c r="E905" s="242"/>
      <c r="F905" s="450"/>
      <c r="G905" s="450"/>
      <c r="H905" s="242"/>
      <c r="I905" s="242"/>
      <c r="J905" s="242"/>
      <c r="K905" s="242"/>
      <c r="L905" s="242"/>
      <c r="M905" s="242"/>
      <c r="N905" s="242"/>
      <c r="O905" s="242"/>
      <c r="P905" s="242"/>
      <c r="Q905" s="242"/>
      <c r="R905" s="242"/>
      <c r="S905" s="242"/>
      <c r="T905" s="242"/>
      <c r="U905" s="242"/>
      <c r="V905" s="242"/>
      <c r="W905" s="254"/>
      <c r="X905" s="254"/>
      <c r="Y905" s="254"/>
      <c r="Z905" s="254"/>
      <c r="AA905" s="254"/>
      <c r="AB905" s="254"/>
    </row>
    <row r="906">
      <c r="A906" s="941"/>
      <c r="B906" s="242"/>
      <c r="C906" s="242"/>
      <c r="D906" s="242"/>
      <c r="E906" s="242"/>
      <c r="F906" s="450"/>
      <c r="G906" s="450"/>
      <c r="H906" s="242"/>
      <c r="I906" s="242"/>
      <c r="J906" s="242"/>
      <c r="K906" s="242"/>
      <c r="L906" s="242"/>
      <c r="M906" s="242"/>
      <c r="N906" s="242"/>
      <c r="O906" s="242"/>
      <c r="P906" s="242"/>
      <c r="Q906" s="242"/>
      <c r="R906" s="242"/>
      <c r="S906" s="242"/>
      <c r="T906" s="242"/>
      <c r="U906" s="242"/>
      <c r="V906" s="242"/>
      <c r="W906" s="254"/>
      <c r="X906" s="254"/>
      <c r="Y906" s="254"/>
      <c r="Z906" s="254"/>
      <c r="AA906" s="254"/>
      <c r="AB906" s="254"/>
    </row>
    <row r="907">
      <c r="A907" s="941"/>
      <c r="B907" s="242"/>
      <c r="C907" s="242"/>
      <c r="D907" s="242"/>
      <c r="E907" s="242"/>
      <c r="F907" s="450"/>
      <c r="G907" s="450"/>
      <c r="H907" s="242"/>
      <c r="I907" s="242"/>
      <c r="J907" s="242"/>
      <c r="K907" s="242"/>
      <c r="L907" s="242"/>
      <c r="M907" s="242"/>
      <c r="N907" s="242"/>
      <c r="O907" s="242"/>
      <c r="P907" s="242"/>
      <c r="Q907" s="242"/>
      <c r="R907" s="242"/>
      <c r="S907" s="242"/>
      <c r="T907" s="242"/>
      <c r="U907" s="242"/>
      <c r="V907" s="242"/>
      <c r="W907" s="254"/>
      <c r="X907" s="254"/>
      <c r="Y907" s="254"/>
      <c r="Z907" s="254"/>
      <c r="AA907" s="254"/>
      <c r="AB907" s="254"/>
    </row>
    <row r="908">
      <c r="A908" s="941"/>
      <c r="B908" s="242"/>
      <c r="C908" s="242"/>
      <c r="D908" s="242"/>
      <c r="E908" s="242"/>
      <c r="F908" s="450"/>
      <c r="G908" s="450"/>
      <c r="H908" s="242"/>
      <c r="I908" s="242"/>
      <c r="J908" s="242"/>
      <c r="K908" s="242"/>
      <c r="L908" s="242"/>
      <c r="M908" s="242"/>
      <c r="N908" s="242"/>
      <c r="O908" s="242"/>
      <c r="P908" s="242"/>
      <c r="Q908" s="242"/>
      <c r="R908" s="242"/>
      <c r="S908" s="242"/>
      <c r="T908" s="242"/>
      <c r="U908" s="242"/>
      <c r="V908" s="242"/>
      <c r="W908" s="254"/>
      <c r="X908" s="254"/>
      <c r="Y908" s="254"/>
      <c r="Z908" s="254"/>
      <c r="AA908" s="254"/>
      <c r="AB908" s="254"/>
    </row>
    <row r="909">
      <c r="A909" s="941"/>
      <c r="B909" s="242"/>
      <c r="C909" s="242"/>
      <c r="D909" s="242"/>
      <c r="E909" s="242"/>
      <c r="F909" s="450"/>
      <c r="G909" s="450"/>
      <c r="H909" s="242"/>
      <c r="I909" s="242"/>
      <c r="J909" s="242"/>
      <c r="K909" s="242"/>
      <c r="L909" s="242"/>
      <c r="M909" s="242"/>
      <c r="N909" s="242"/>
      <c r="O909" s="242"/>
      <c r="P909" s="242"/>
      <c r="Q909" s="242"/>
      <c r="R909" s="242"/>
      <c r="S909" s="242"/>
      <c r="T909" s="242"/>
      <c r="U909" s="242"/>
      <c r="V909" s="242"/>
      <c r="W909" s="254"/>
      <c r="X909" s="254"/>
      <c r="Y909" s="254"/>
      <c r="Z909" s="254"/>
      <c r="AA909" s="254"/>
      <c r="AB909" s="254"/>
    </row>
    <row r="910">
      <c r="A910" s="941"/>
      <c r="B910" s="242"/>
      <c r="C910" s="242"/>
      <c r="D910" s="242"/>
      <c r="E910" s="242"/>
      <c r="F910" s="450"/>
      <c r="G910" s="450"/>
      <c r="H910" s="242"/>
      <c r="I910" s="242"/>
      <c r="J910" s="242"/>
      <c r="K910" s="242"/>
      <c r="L910" s="242"/>
      <c r="M910" s="242"/>
      <c r="N910" s="242"/>
      <c r="O910" s="242"/>
      <c r="P910" s="242"/>
      <c r="Q910" s="242"/>
      <c r="R910" s="242"/>
      <c r="S910" s="242"/>
      <c r="T910" s="242"/>
      <c r="U910" s="242"/>
      <c r="V910" s="242"/>
      <c r="W910" s="254"/>
      <c r="X910" s="254"/>
      <c r="Y910" s="254"/>
      <c r="Z910" s="254"/>
      <c r="AA910" s="254"/>
      <c r="AB910" s="254"/>
    </row>
    <row r="911">
      <c r="A911" s="941"/>
      <c r="B911" s="242"/>
      <c r="C911" s="242"/>
      <c r="D911" s="242"/>
      <c r="E911" s="242"/>
      <c r="F911" s="450"/>
      <c r="G911" s="450"/>
      <c r="H911" s="242"/>
      <c r="I911" s="242"/>
      <c r="J911" s="242"/>
      <c r="K911" s="242"/>
      <c r="L911" s="242"/>
      <c r="M911" s="242"/>
      <c r="N911" s="242"/>
      <c r="O911" s="242"/>
      <c r="P911" s="242"/>
      <c r="Q911" s="242"/>
      <c r="R911" s="242"/>
      <c r="S911" s="242"/>
      <c r="T911" s="242"/>
      <c r="U911" s="242"/>
      <c r="V911" s="242"/>
      <c r="W911" s="254"/>
      <c r="X911" s="254"/>
      <c r="Y911" s="254"/>
      <c r="Z911" s="254"/>
      <c r="AA911" s="254"/>
      <c r="AB911" s="254"/>
    </row>
    <row r="912">
      <c r="A912" s="941"/>
      <c r="B912" s="242"/>
      <c r="C912" s="242"/>
      <c r="D912" s="242"/>
      <c r="E912" s="242"/>
      <c r="F912" s="450"/>
      <c r="G912" s="450"/>
      <c r="H912" s="242"/>
      <c r="I912" s="242"/>
      <c r="J912" s="242"/>
      <c r="K912" s="242"/>
      <c r="L912" s="242"/>
      <c r="M912" s="242"/>
      <c r="N912" s="242"/>
      <c r="O912" s="242"/>
      <c r="P912" s="242"/>
      <c r="Q912" s="242"/>
      <c r="R912" s="242"/>
      <c r="S912" s="242"/>
      <c r="T912" s="242"/>
      <c r="U912" s="242"/>
      <c r="V912" s="242"/>
      <c r="W912" s="254"/>
      <c r="X912" s="254"/>
      <c r="Y912" s="254"/>
      <c r="Z912" s="254"/>
      <c r="AA912" s="254"/>
      <c r="AB912" s="254"/>
    </row>
    <row r="913">
      <c r="A913" s="941"/>
      <c r="B913" s="242"/>
      <c r="C913" s="242"/>
      <c r="D913" s="242"/>
      <c r="E913" s="242"/>
      <c r="F913" s="450"/>
      <c r="G913" s="450"/>
      <c r="H913" s="242"/>
      <c r="I913" s="242"/>
      <c r="J913" s="242"/>
      <c r="K913" s="242"/>
      <c r="L913" s="242"/>
      <c r="M913" s="242"/>
      <c r="N913" s="242"/>
      <c r="O913" s="242"/>
      <c r="P913" s="242"/>
      <c r="Q913" s="242"/>
      <c r="R913" s="242"/>
      <c r="S913" s="242"/>
      <c r="T913" s="242"/>
      <c r="U913" s="242"/>
      <c r="V913" s="242"/>
      <c r="W913" s="254"/>
      <c r="X913" s="254"/>
      <c r="Y913" s="254"/>
      <c r="Z913" s="254"/>
      <c r="AA913" s="254"/>
      <c r="AB913" s="254"/>
    </row>
    <row r="914">
      <c r="A914" s="941"/>
      <c r="B914" s="242"/>
      <c r="C914" s="242"/>
      <c r="D914" s="242"/>
      <c r="E914" s="242"/>
      <c r="F914" s="450"/>
      <c r="G914" s="450"/>
      <c r="H914" s="242"/>
      <c r="I914" s="242"/>
      <c r="J914" s="242"/>
      <c r="K914" s="242"/>
      <c r="L914" s="242"/>
      <c r="M914" s="242"/>
      <c r="N914" s="242"/>
      <c r="O914" s="242"/>
      <c r="P914" s="242"/>
      <c r="Q914" s="242"/>
      <c r="R914" s="242"/>
      <c r="S914" s="242"/>
      <c r="T914" s="242"/>
      <c r="U914" s="242"/>
      <c r="V914" s="242"/>
      <c r="W914" s="254"/>
      <c r="X914" s="254"/>
      <c r="Y914" s="254"/>
      <c r="Z914" s="254"/>
      <c r="AA914" s="254"/>
      <c r="AB914" s="254"/>
    </row>
    <row r="915">
      <c r="A915" s="941"/>
      <c r="B915" s="242"/>
      <c r="C915" s="242"/>
      <c r="D915" s="242"/>
      <c r="E915" s="242"/>
      <c r="F915" s="450"/>
      <c r="G915" s="450"/>
      <c r="H915" s="242"/>
      <c r="I915" s="242"/>
      <c r="J915" s="242"/>
      <c r="K915" s="242"/>
      <c r="L915" s="242"/>
      <c r="M915" s="242"/>
      <c r="N915" s="242"/>
      <c r="O915" s="242"/>
      <c r="P915" s="242"/>
      <c r="Q915" s="242"/>
      <c r="R915" s="242"/>
      <c r="S915" s="242"/>
      <c r="T915" s="242"/>
      <c r="U915" s="242"/>
      <c r="V915" s="242"/>
      <c r="W915" s="254"/>
      <c r="X915" s="254"/>
      <c r="Y915" s="254"/>
      <c r="Z915" s="254"/>
      <c r="AA915" s="254"/>
      <c r="AB915" s="254"/>
    </row>
    <row r="916">
      <c r="A916" s="941"/>
      <c r="B916" s="242"/>
      <c r="C916" s="242"/>
      <c r="D916" s="242"/>
      <c r="E916" s="242"/>
      <c r="F916" s="450"/>
      <c r="G916" s="450"/>
      <c r="H916" s="242"/>
      <c r="I916" s="242"/>
      <c r="J916" s="242"/>
      <c r="K916" s="242"/>
      <c r="L916" s="242"/>
      <c r="M916" s="242"/>
      <c r="N916" s="242"/>
      <c r="O916" s="242"/>
      <c r="P916" s="242"/>
      <c r="Q916" s="242"/>
      <c r="R916" s="242"/>
      <c r="S916" s="242"/>
      <c r="T916" s="242"/>
      <c r="U916" s="242"/>
      <c r="V916" s="242"/>
      <c r="W916" s="254"/>
      <c r="X916" s="254"/>
      <c r="Y916" s="254"/>
      <c r="Z916" s="254"/>
      <c r="AA916" s="254"/>
      <c r="AB916" s="254"/>
    </row>
    <row r="917">
      <c r="A917" s="941"/>
      <c r="B917" s="242"/>
      <c r="C917" s="242"/>
      <c r="D917" s="242"/>
      <c r="E917" s="242"/>
      <c r="F917" s="450"/>
      <c r="G917" s="450"/>
      <c r="H917" s="242"/>
      <c r="I917" s="242"/>
      <c r="J917" s="242"/>
      <c r="K917" s="242"/>
      <c r="L917" s="242"/>
      <c r="M917" s="242"/>
      <c r="N917" s="242"/>
      <c r="O917" s="242"/>
      <c r="P917" s="242"/>
      <c r="Q917" s="242"/>
      <c r="R917" s="242"/>
      <c r="S917" s="242"/>
      <c r="T917" s="242"/>
      <c r="U917" s="242"/>
      <c r="V917" s="242"/>
      <c r="W917" s="254"/>
      <c r="X917" s="254"/>
      <c r="Y917" s="254"/>
      <c r="Z917" s="254"/>
      <c r="AA917" s="254"/>
      <c r="AB917" s="254"/>
    </row>
    <row r="918">
      <c r="A918" s="941"/>
      <c r="B918" s="242"/>
      <c r="C918" s="242"/>
      <c r="D918" s="242"/>
      <c r="E918" s="242"/>
      <c r="F918" s="450"/>
      <c r="G918" s="450"/>
      <c r="H918" s="242"/>
      <c r="I918" s="242"/>
      <c r="J918" s="242"/>
      <c r="K918" s="242"/>
      <c r="L918" s="242"/>
      <c r="M918" s="242"/>
      <c r="N918" s="242"/>
      <c r="O918" s="242"/>
      <c r="P918" s="242"/>
      <c r="Q918" s="242"/>
      <c r="R918" s="242"/>
      <c r="S918" s="242"/>
      <c r="T918" s="242"/>
      <c r="U918" s="242"/>
      <c r="V918" s="242"/>
      <c r="W918" s="254"/>
      <c r="X918" s="254"/>
      <c r="Y918" s="254"/>
      <c r="Z918" s="254"/>
      <c r="AA918" s="254"/>
      <c r="AB918" s="254"/>
    </row>
    <row r="919">
      <c r="A919" s="941"/>
      <c r="B919" s="242"/>
      <c r="C919" s="242"/>
      <c r="D919" s="242"/>
      <c r="E919" s="242"/>
      <c r="F919" s="450"/>
      <c r="G919" s="450"/>
      <c r="H919" s="242"/>
      <c r="I919" s="242"/>
      <c r="J919" s="242"/>
      <c r="K919" s="242"/>
      <c r="L919" s="242"/>
      <c r="M919" s="242"/>
      <c r="N919" s="242"/>
      <c r="O919" s="242"/>
      <c r="P919" s="242"/>
      <c r="Q919" s="242"/>
      <c r="R919" s="242"/>
      <c r="S919" s="242"/>
      <c r="T919" s="242"/>
      <c r="U919" s="242"/>
      <c r="V919" s="242"/>
      <c r="W919" s="254"/>
      <c r="X919" s="254"/>
      <c r="Y919" s="254"/>
      <c r="Z919" s="254"/>
      <c r="AA919" s="254"/>
      <c r="AB919" s="254"/>
    </row>
    <row r="920">
      <c r="A920" s="941"/>
      <c r="B920" s="242"/>
      <c r="C920" s="242"/>
      <c r="D920" s="242"/>
      <c r="E920" s="242"/>
      <c r="F920" s="450"/>
      <c r="G920" s="450"/>
      <c r="H920" s="242"/>
      <c r="I920" s="242"/>
      <c r="J920" s="242"/>
      <c r="K920" s="242"/>
      <c r="L920" s="242"/>
      <c r="M920" s="242"/>
      <c r="N920" s="242"/>
      <c r="O920" s="242"/>
      <c r="P920" s="242"/>
      <c r="Q920" s="242"/>
      <c r="R920" s="242"/>
      <c r="S920" s="242"/>
      <c r="T920" s="242"/>
      <c r="U920" s="242"/>
      <c r="V920" s="242"/>
      <c r="W920" s="254"/>
      <c r="X920" s="254"/>
      <c r="Y920" s="254"/>
      <c r="Z920" s="254"/>
      <c r="AA920" s="254"/>
      <c r="AB920" s="254"/>
    </row>
    <row r="921">
      <c r="A921" s="941"/>
      <c r="B921" s="242"/>
      <c r="C921" s="242"/>
      <c r="D921" s="242"/>
      <c r="E921" s="242"/>
      <c r="F921" s="450"/>
      <c r="G921" s="450"/>
      <c r="H921" s="242"/>
      <c r="I921" s="242"/>
      <c r="J921" s="242"/>
      <c r="K921" s="242"/>
      <c r="L921" s="242"/>
      <c r="M921" s="242"/>
      <c r="N921" s="242"/>
      <c r="O921" s="242"/>
      <c r="P921" s="242"/>
      <c r="Q921" s="242"/>
      <c r="R921" s="242"/>
      <c r="S921" s="242"/>
      <c r="T921" s="242"/>
      <c r="U921" s="242"/>
      <c r="V921" s="242"/>
      <c r="W921" s="254"/>
      <c r="X921" s="254"/>
      <c r="Y921" s="254"/>
      <c r="Z921" s="254"/>
      <c r="AA921" s="254"/>
      <c r="AB921" s="254"/>
    </row>
    <row r="922">
      <c r="A922" s="941"/>
      <c r="B922" s="242"/>
      <c r="C922" s="242"/>
      <c r="D922" s="242"/>
      <c r="E922" s="242"/>
      <c r="F922" s="450"/>
      <c r="G922" s="450"/>
      <c r="H922" s="242"/>
      <c r="I922" s="242"/>
      <c r="J922" s="242"/>
      <c r="K922" s="242"/>
      <c r="L922" s="242"/>
      <c r="M922" s="242"/>
      <c r="N922" s="242"/>
      <c r="O922" s="242"/>
      <c r="P922" s="242"/>
      <c r="Q922" s="242"/>
      <c r="R922" s="242"/>
      <c r="S922" s="242"/>
      <c r="T922" s="242"/>
      <c r="U922" s="242"/>
      <c r="V922" s="242"/>
      <c r="W922" s="254"/>
      <c r="X922" s="254"/>
      <c r="Y922" s="254"/>
      <c r="Z922" s="254"/>
      <c r="AA922" s="254"/>
      <c r="AB922" s="254"/>
    </row>
    <row r="923">
      <c r="A923" s="941"/>
      <c r="B923" s="242"/>
      <c r="C923" s="242"/>
      <c r="D923" s="242"/>
      <c r="E923" s="242"/>
      <c r="F923" s="450"/>
      <c r="G923" s="450"/>
      <c r="H923" s="242"/>
      <c r="I923" s="242"/>
      <c r="J923" s="242"/>
      <c r="K923" s="242"/>
      <c r="L923" s="242"/>
      <c r="M923" s="242"/>
      <c r="N923" s="242"/>
      <c r="O923" s="242"/>
      <c r="P923" s="242"/>
      <c r="Q923" s="242"/>
      <c r="R923" s="242"/>
      <c r="S923" s="242"/>
      <c r="T923" s="242"/>
      <c r="U923" s="242"/>
      <c r="V923" s="242"/>
      <c r="W923" s="254"/>
      <c r="X923" s="254"/>
      <c r="Y923" s="254"/>
      <c r="Z923" s="254"/>
      <c r="AA923" s="254"/>
      <c r="AB923" s="254"/>
    </row>
    <row r="924">
      <c r="A924" s="941"/>
      <c r="B924" s="242"/>
      <c r="C924" s="242"/>
      <c r="D924" s="242"/>
      <c r="E924" s="242"/>
      <c r="F924" s="450"/>
      <c r="G924" s="450"/>
      <c r="H924" s="242"/>
      <c r="I924" s="242"/>
      <c r="J924" s="242"/>
      <c r="K924" s="242"/>
      <c r="L924" s="242"/>
      <c r="M924" s="242"/>
      <c r="N924" s="242"/>
      <c r="O924" s="242"/>
      <c r="P924" s="242"/>
      <c r="Q924" s="242"/>
      <c r="R924" s="242"/>
      <c r="S924" s="242"/>
      <c r="T924" s="242"/>
      <c r="U924" s="242"/>
      <c r="V924" s="242"/>
      <c r="W924" s="254"/>
      <c r="X924" s="254"/>
      <c r="Y924" s="254"/>
      <c r="Z924" s="254"/>
      <c r="AA924" s="254"/>
      <c r="AB924" s="254"/>
    </row>
    <row r="925">
      <c r="A925" s="941"/>
      <c r="B925" s="242"/>
      <c r="C925" s="242"/>
      <c r="D925" s="242"/>
      <c r="E925" s="242"/>
      <c r="F925" s="450"/>
      <c r="G925" s="450"/>
      <c r="H925" s="242"/>
      <c r="I925" s="242"/>
      <c r="J925" s="242"/>
      <c r="K925" s="242"/>
      <c r="L925" s="242"/>
      <c r="M925" s="242"/>
      <c r="N925" s="242"/>
      <c r="O925" s="242"/>
      <c r="P925" s="242"/>
      <c r="Q925" s="242"/>
      <c r="R925" s="242"/>
      <c r="S925" s="242"/>
      <c r="T925" s="242"/>
      <c r="U925" s="242"/>
      <c r="V925" s="242"/>
      <c r="W925" s="254"/>
      <c r="X925" s="254"/>
      <c r="Y925" s="254"/>
      <c r="Z925" s="254"/>
      <c r="AA925" s="254"/>
      <c r="AB925" s="254"/>
    </row>
    <row r="926">
      <c r="A926" s="941"/>
      <c r="B926" s="242"/>
      <c r="C926" s="242"/>
      <c r="D926" s="242"/>
      <c r="E926" s="242"/>
      <c r="F926" s="450"/>
      <c r="G926" s="450"/>
      <c r="H926" s="242"/>
      <c r="I926" s="242"/>
      <c r="J926" s="242"/>
      <c r="K926" s="242"/>
      <c r="L926" s="242"/>
      <c r="M926" s="242"/>
      <c r="N926" s="242"/>
      <c r="O926" s="242"/>
      <c r="P926" s="242"/>
      <c r="Q926" s="242"/>
      <c r="R926" s="242"/>
      <c r="S926" s="242"/>
      <c r="T926" s="242"/>
      <c r="U926" s="242"/>
      <c r="V926" s="242"/>
      <c r="W926" s="254"/>
      <c r="X926" s="254"/>
      <c r="Y926" s="254"/>
      <c r="Z926" s="254"/>
      <c r="AA926" s="254"/>
      <c r="AB926" s="254"/>
    </row>
    <row r="927">
      <c r="A927" s="941"/>
      <c r="B927" s="242"/>
      <c r="C927" s="242"/>
      <c r="D927" s="242"/>
      <c r="E927" s="242"/>
      <c r="F927" s="450"/>
      <c r="G927" s="450"/>
      <c r="H927" s="242"/>
      <c r="I927" s="242"/>
      <c r="J927" s="242"/>
      <c r="K927" s="242"/>
      <c r="L927" s="242"/>
      <c r="M927" s="242"/>
      <c r="N927" s="242"/>
      <c r="O927" s="242"/>
      <c r="P927" s="242"/>
      <c r="Q927" s="242"/>
      <c r="R927" s="242"/>
      <c r="S927" s="242"/>
      <c r="T927" s="242"/>
      <c r="U927" s="242"/>
      <c r="V927" s="242"/>
      <c r="W927" s="254"/>
      <c r="X927" s="254"/>
      <c r="Y927" s="254"/>
      <c r="Z927" s="254"/>
      <c r="AA927" s="254"/>
      <c r="AB927" s="254"/>
    </row>
    <row r="928">
      <c r="A928" s="941"/>
      <c r="B928" s="242"/>
      <c r="C928" s="242"/>
      <c r="D928" s="242"/>
      <c r="E928" s="242"/>
      <c r="F928" s="450"/>
      <c r="G928" s="450"/>
      <c r="H928" s="242"/>
      <c r="I928" s="242"/>
      <c r="J928" s="242"/>
      <c r="K928" s="242"/>
      <c r="L928" s="242"/>
      <c r="M928" s="242"/>
      <c r="N928" s="242"/>
      <c r="O928" s="242"/>
      <c r="P928" s="242"/>
      <c r="Q928" s="242"/>
      <c r="R928" s="242"/>
      <c r="S928" s="242"/>
      <c r="T928" s="242"/>
      <c r="U928" s="242"/>
      <c r="V928" s="242"/>
      <c r="W928" s="254"/>
      <c r="X928" s="254"/>
      <c r="Y928" s="254"/>
      <c r="Z928" s="254"/>
      <c r="AA928" s="254"/>
      <c r="AB928" s="254"/>
    </row>
    <row r="929">
      <c r="A929" s="941"/>
      <c r="B929" s="242"/>
      <c r="C929" s="242"/>
      <c r="D929" s="242"/>
      <c r="E929" s="242"/>
      <c r="F929" s="450"/>
      <c r="G929" s="450"/>
      <c r="H929" s="242"/>
      <c r="I929" s="242"/>
      <c r="J929" s="242"/>
      <c r="K929" s="242"/>
      <c r="L929" s="242"/>
      <c r="M929" s="242"/>
      <c r="N929" s="242"/>
      <c r="O929" s="242"/>
      <c r="P929" s="242"/>
      <c r="Q929" s="242"/>
      <c r="R929" s="242"/>
      <c r="S929" s="242"/>
      <c r="T929" s="242"/>
      <c r="U929" s="242"/>
      <c r="V929" s="242"/>
      <c r="W929" s="254"/>
      <c r="X929" s="254"/>
      <c r="Y929" s="254"/>
      <c r="Z929" s="254"/>
      <c r="AA929" s="254"/>
      <c r="AB929" s="254"/>
    </row>
    <row r="930">
      <c r="A930" s="941"/>
      <c r="B930" s="242"/>
      <c r="C930" s="242"/>
      <c r="D930" s="242"/>
      <c r="E930" s="242"/>
      <c r="F930" s="450"/>
      <c r="G930" s="450"/>
      <c r="H930" s="242"/>
      <c r="I930" s="242"/>
      <c r="J930" s="242"/>
      <c r="K930" s="242"/>
      <c r="L930" s="242"/>
      <c r="M930" s="242"/>
      <c r="N930" s="242"/>
      <c r="O930" s="242"/>
      <c r="P930" s="242"/>
      <c r="Q930" s="242"/>
      <c r="R930" s="242"/>
      <c r="S930" s="242"/>
      <c r="T930" s="242"/>
      <c r="U930" s="242"/>
      <c r="V930" s="242"/>
      <c r="W930" s="254"/>
      <c r="X930" s="254"/>
      <c r="Y930" s="254"/>
      <c r="Z930" s="254"/>
      <c r="AA930" s="254"/>
      <c r="AB930" s="254"/>
    </row>
    <row r="931">
      <c r="A931" s="941"/>
      <c r="B931" s="242"/>
      <c r="C931" s="242"/>
      <c r="D931" s="242"/>
      <c r="E931" s="242"/>
      <c r="F931" s="450"/>
      <c r="G931" s="450"/>
      <c r="H931" s="242"/>
      <c r="I931" s="242"/>
      <c r="J931" s="242"/>
      <c r="K931" s="242"/>
      <c r="L931" s="242"/>
      <c r="M931" s="242"/>
      <c r="N931" s="242"/>
      <c r="O931" s="242"/>
      <c r="P931" s="242"/>
      <c r="Q931" s="242"/>
      <c r="R931" s="242"/>
      <c r="S931" s="242"/>
      <c r="T931" s="242"/>
      <c r="U931" s="242"/>
      <c r="V931" s="242"/>
      <c r="W931" s="254"/>
      <c r="X931" s="254"/>
      <c r="Y931" s="254"/>
      <c r="Z931" s="254"/>
      <c r="AA931" s="254"/>
      <c r="AB931" s="254"/>
    </row>
    <row r="932">
      <c r="A932" s="941"/>
      <c r="B932" s="242"/>
      <c r="C932" s="242"/>
      <c r="D932" s="242"/>
      <c r="E932" s="242"/>
      <c r="F932" s="450"/>
      <c r="G932" s="450"/>
      <c r="H932" s="242"/>
      <c r="I932" s="242"/>
      <c r="J932" s="242"/>
      <c r="K932" s="242"/>
      <c r="L932" s="242"/>
      <c r="M932" s="242"/>
      <c r="N932" s="242"/>
      <c r="O932" s="242"/>
      <c r="P932" s="242"/>
      <c r="Q932" s="242"/>
      <c r="R932" s="242"/>
      <c r="S932" s="242"/>
      <c r="T932" s="242"/>
      <c r="U932" s="242"/>
      <c r="V932" s="242"/>
      <c r="W932" s="254"/>
      <c r="X932" s="254"/>
      <c r="Y932" s="254"/>
      <c r="Z932" s="254"/>
      <c r="AA932" s="254"/>
      <c r="AB932" s="254"/>
    </row>
    <row r="933">
      <c r="A933" s="941"/>
      <c r="B933" s="242"/>
      <c r="C933" s="242"/>
      <c r="D933" s="242"/>
      <c r="E933" s="242"/>
      <c r="F933" s="450"/>
      <c r="G933" s="450"/>
      <c r="H933" s="242"/>
      <c r="I933" s="242"/>
      <c r="J933" s="242"/>
      <c r="K933" s="242"/>
      <c r="L933" s="242"/>
      <c r="M933" s="242"/>
      <c r="N933" s="242"/>
      <c r="O933" s="242"/>
      <c r="P933" s="242"/>
      <c r="Q933" s="242"/>
      <c r="R933" s="242"/>
      <c r="S933" s="242"/>
      <c r="T933" s="242"/>
      <c r="U933" s="242"/>
      <c r="V933" s="242"/>
      <c r="W933" s="254"/>
      <c r="X933" s="254"/>
      <c r="Y933" s="254"/>
      <c r="Z933" s="254"/>
      <c r="AA933" s="254"/>
      <c r="AB933" s="254"/>
    </row>
    <row r="934">
      <c r="A934" s="941"/>
      <c r="B934" s="242"/>
      <c r="C934" s="242"/>
      <c r="D934" s="242"/>
      <c r="E934" s="242"/>
      <c r="F934" s="450"/>
      <c r="G934" s="450"/>
      <c r="H934" s="242"/>
      <c r="I934" s="242"/>
      <c r="J934" s="242"/>
      <c r="K934" s="242"/>
      <c r="L934" s="242"/>
      <c r="M934" s="242"/>
      <c r="N934" s="242"/>
      <c r="O934" s="242"/>
      <c r="P934" s="242"/>
      <c r="Q934" s="242"/>
      <c r="R934" s="242"/>
      <c r="S934" s="242"/>
      <c r="T934" s="242"/>
      <c r="U934" s="242"/>
      <c r="V934" s="242"/>
      <c r="W934" s="254"/>
      <c r="X934" s="254"/>
      <c r="Y934" s="254"/>
      <c r="Z934" s="254"/>
      <c r="AA934" s="254"/>
      <c r="AB934" s="254"/>
    </row>
    <row r="935">
      <c r="A935" s="941"/>
      <c r="B935" s="242"/>
      <c r="C935" s="242"/>
      <c r="D935" s="242"/>
      <c r="E935" s="242"/>
      <c r="F935" s="450"/>
      <c r="G935" s="450"/>
      <c r="H935" s="242"/>
      <c r="I935" s="242"/>
      <c r="J935" s="242"/>
      <c r="K935" s="242"/>
      <c r="L935" s="242"/>
      <c r="M935" s="242"/>
      <c r="N935" s="242"/>
      <c r="O935" s="242"/>
      <c r="P935" s="242"/>
      <c r="Q935" s="242"/>
      <c r="R935" s="242"/>
      <c r="S935" s="242"/>
      <c r="T935" s="242"/>
      <c r="U935" s="242"/>
      <c r="V935" s="242"/>
      <c r="W935" s="254"/>
      <c r="X935" s="254"/>
      <c r="Y935" s="254"/>
      <c r="Z935" s="254"/>
      <c r="AA935" s="254"/>
      <c r="AB935" s="254"/>
    </row>
    <row r="936">
      <c r="A936" s="941"/>
      <c r="B936" s="242"/>
      <c r="C936" s="242"/>
      <c r="D936" s="242"/>
      <c r="E936" s="242"/>
      <c r="F936" s="450"/>
      <c r="G936" s="450"/>
      <c r="H936" s="242"/>
      <c r="I936" s="242"/>
      <c r="J936" s="242"/>
      <c r="K936" s="242"/>
      <c r="L936" s="242"/>
      <c r="M936" s="242"/>
      <c r="N936" s="242"/>
      <c r="O936" s="242"/>
      <c r="P936" s="242"/>
      <c r="Q936" s="242"/>
      <c r="R936" s="242"/>
      <c r="S936" s="242"/>
      <c r="T936" s="242"/>
      <c r="U936" s="242"/>
      <c r="V936" s="242"/>
      <c r="W936" s="254"/>
      <c r="X936" s="254"/>
      <c r="Y936" s="254"/>
      <c r="Z936" s="254"/>
      <c r="AA936" s="254"/>
      <c r="AB936" s="254"/>
    </row>
    <row r="937">
      <c r="A937" s="941"/>
      <c r="B937" s="242"/>
      <c r="C937" s="242"/>
      <c r="D937" s="242"/>
      <c r="E937" s="242"/>
      <c r="F937" s="450"/>
      <c r="G937" s="450"/>
      <c r="H937" s="242"/>
      <c r="I937" s="242"/>
      <c r="J937" s="242"/>
      <c r="K937" s="242"/>
      <c r="L937" s="242"/>
      <c r="M937" s="242"/>
      <c r="N937" s="242"/>
      <c r="O937" s="242"/>
      <c r="P937" s="242"/>
      <c r="Q937" s="242"/>
      <c r="R937" s="242"/>
      <c r="S937" s="242"/>
      <c r="T937" s="242"/>
      <c r="U937" s="242"/>
      <c r="V937" s="242"/>
      <c r="W937" s="254"/>
      <c r="X937" s="254"/>
      <c r="Y937" s="254"/>
      <c r="Z937" s="254"/>
      <c r="AA937" s="254"/>
      <c r="AB937" s="254"/>
    </row>
    <row r="938">
      <c r="A938" s="941"/>
      <c r="B938" s="242"/>
      <c r="C938" s="242"/>
      <c r="D938" s="242"/>
      <c r="E938" s="242"/>
      <c r="F938" s="450"/>
      <c r="G938" s="450"/>
      <c r="H938" s="242"/>
      <c r="I938" s="242"/>
      <c r="J938" s="242"/>
      <c r="K938" s="242"/>
      <c r="L938" s="242"/>
      <c r="M938" s="242"/>
      <c r="N938" s="242"/>
      <c r="O938" s="242"/>
      <c r="P938" s="242"/>
      <c r="Q938" s="242"/>
      <c r="R938" s="242"/>
      <c r="S938" s="242"/>
      <c r="T938" s="242"/>
      <c r="U938" s="242"/>
      <c r="V938" s="242"/>
      <c r="W938" s="254"/>
      <c r="X938" s="254"/>
      <c r="Y938" s="254"/>
      <c r="Z938" s="254"/>
      <c r="AA938" s="254"/>
      <c r="AB938" s="254"/>
    </row>
    <row r="939">
      <c r="A939" s="941"/>
      <c r="B939" s="242"/>
      <c r="C939" s="242"/>
      <c r="D939" s="242"/>
      <c r="E939" s="242"/>
      <c r="F939" s="450"/>
      <c r="G939" s="450"/>
      <c r="H939" s="242"/>
      <c r="I939" s="242"/>
      <c r="J939" s="242"/>
      <c r="K939" s="242"/>
      <c r="L939" s="242"/>
      <c r="M939" s="242"/>
      <c r="N939" s="242"/>
      <c r="O939" s="242"/>
      <c r="P939" s="242"/>
      <c r="Q939" s="242"/>
      <c r="R939" s="242"/>
      <c r="S939" s="242"/>
      <c r="T939" s="242"/>
      <c r="U939" s="242"/>
      <c r="V939" s="242"/>
      <c r="W939" s="254"/>
      <c r="X939" s="254"/>
      <c r="Y939" s="254"/>
      <c r="Z939" s="254"/>
      <c r="AA939" s="254"/>
      <c r="AB939" s="254"/>
    </row>
    <row r="940">
      <c r="A940" s="941"/>
      <c r="B940" s="242"/>
      <c r="C940" s="242"/>
      <c r="D940" s="242"/>
      <c r="E940" s="242"/>
      <c r="F940" s="450"/>
      <c r="G940" s="450"/>
      <c r="H940" s="242"/>
      <c r="I940" s="242"/>
      <c r="J940" s="242"/>
      <c r="K940" s="242"/>
      <c r="L940" s="242"/>
      <c r="M940" s="242"/>
      <c r="N940" s="242"/>
      <c r="O940" s="242"/>
      <c r="P940" s="242"/>
      <c r="Q940" s="242"/>
      <c r="R940" s="242"/>
      <c r="S940" s="242"/>
      <c r="T940" s="242"/>
      <c r="U940" s="242"/>
      <c r="V940" s="242"/>
      <c r="W940" s="254"/>
      <c r="X940" s="254"/>
      <c r="Y940" s="254"/>
      <c r="Z940" s="254"/>
      <c r="AA940" s="254"/>
      <c r="AB940" s="254"/>
    </row>
    <row r="941">
      <c r="A941" s="941"/>
      <c r="B941" s="242"/>
      <c r="C941" s="242"/>
      <c r="D941" s="242"/>
      <c r="E941" s="242"/>
      <c r="F941" s="450"/>
      <c r="G941" s="450"/>
      <c r="H941" s="242"/>
      <c r="I941" s="242"/>
      <c r="J941" s="242"/>
      <c r="K941" s="242"/>
      <c r="L941" s="242"/>
      <c r="M941" s="242"/>
      <c r="N941" s="242"/>
      <c r="O941" s="242"/>
      <c r="P941" s="242"/>
      <c r="Q941" s="242"/>
      <c r="R941" s="242"/>
      <c r="S941" s="242"/>
      <c r="T941" s="242"/>
      <c r="U941" s="242"/>
      <c r="V941" s="242"/>
      <c r="W941" s="254"/>
      <c r="X941" s="254"/>
      <c r="Y941" s="254"/>
      <c r="Z941" s="254"/>
      <c r="AA941" s="254"/>
      <c r="AB941" s="254"/>
    </row>
    <row r="942">
      <c r="A942" s="941"/>
      <c r="B942" s="242"/>
      <c r="C942" s="242"/>
      <c r="D942" s="242"/>
      <c r="E942" s="242"/>
      <c r="F942" s="450"/>
      <c r="G942" s="450"/>
      <c r="H942" s="242"/>
      <c r="I942" s="242"/>
      <c r="J942" s="242"/>
      <c r="K942" s="242"/>
      <c r="L942" s="242"/>
      <c r="M942" s="242"/>
      <c r="N942" s="242"/>
      <c r="O942" s="242"/>
      <c r="P942" s="242"/>
      <c r="Q942" s="242"/>
      <c r="R942" s="242"/>
      <c r="S942" s="242"/>
      <c r="T942" s="242"/>
      <c r="U942" s="242"/>
      <c r="V942" s="242"/>
      <c r="W942" s="254"/>
      <c r="X942" s="254"/>
      <c r="Y942" s="254"/>
      <c r="Z942" s="254"/>
      <c r="AA942" s="254"/>
      <c r="AB942" s="254"/>
    </row>
    <row r="943">
      <c r="A943" s="941"/>
      <c r="B943" s="242"/>
      <c r="C943" s="242"/>
      <c r="D943" s="242"/>
      <c r="E943" s="242"/>
      <c r="F943" s="450"/>
      <c r="G943" s="450"/>
      <c r="H943" s="242"/>
      <c r="I943" s="242"/>
      <c r="J943" s="242"/>
      <c r="K943" s="242"/>
      <c r="L943" s="242"/>
      <c r="M943" s="242"/>
      <c r="N943" s="242"/>
      <c r="O943" s="242"/>
      <c r="P943" s="242"/>
      <c r="Q943" s="242"/>
      <c r="R943" s="242"/>
      <c r="S943" s="242"/>
      <c r="T943" s="242"/>
      <c r="U943" s="242"/>
      <c r="V943" s="242"/>
      <c r="W943" s="254"/>
      <c r="X943" s="254"/>
      <c r="Y943" s="254"/>
      <c r="Z943" s="254"/>
      <c r="AA943" s="254"/>
      <c r="AB943" s="254"/>
    </row>
    <row r="944">
      <c r="A944" s="941"/>
      <c r="B944" s="242"/>
      <c r="C944" s="242"/>
      <c r="D944" s="242"/>
      <c r="E944" s="242"/>
      <c r="F944" s="450"/>
      <c r="G944" s="450"/>
      <c r="H944" s="242"/>
      <c r="I944" s="242"/>
      <c r="J944" s="242"/>
      <c r="K944" s="242"/>
      <c r="L944" s="242"/>
      <c r="M944" s="242"/>
      <c r="N944" s="242"/>
      <c r="O944" s="242"/>
      <c r="P944" s="242"/>
      <c r="Q944" s="242"/>
      <c r="R944" s="242"/>
      <c r="S944" s="242"/>
      <c r="T944" s="242"/>
      <c r="U944" s="242"/>
      <c r="V944" s="242"/>
      <c r="W944" s="254"/>
      <c r="X944" s="254"/>
      <c r="Y944" s="254"/>
      <c r="Z944" s="254"/>
      <c r="AA944" s="254"/>
      <c r="AB944" s="254"/>
    </row>
    <row r="945">
      <c r="A945" s="941"/>
      <c r="B945" s="242"/>
      <c r="C945" s="242"/>
      <c r="D945" s="242"/>
      <c r="E945" s="242"/>
      <c r="F945" s="450"/>
      <c r="G945" s="450"/>
      <c r="H945" s="242"/>
      <c r="I945" s="242"/>
      <c r="J945" s="242"/>
      <c r="K945" s="242"/>
      <c r="L945" s="242"/>
      <c r="M945" s="242"/>
      <c r="N945" s="242"/>
      <c r="O945" s="242"/>
      <c r="P945" s="242"/>
      <c r="Q945" s="242"/>
      <c r="R945" s="242"/>
      <c r="S945" s="242"/>
      <c r="T945" s="242"/>
      <c r="U945" s="242"/>
      <c r="V945" s="242"/>
      <c r="W945" s="254"/>
      <c r="X945" s="254"/>
      <c r="Y945" s="254"/>
      <c r="Z945" s="254"/>
      <c r="AA945" s="254"/>
      <c r="AB945" s="254"/>
    </row>
    <row r="946">
      <c r="A946" s="941"/>
      <c r="B946" s="242"/>
      <c r="C946" s="242"/>
      <c r="D946" s="242"/>
      <c r="E946" s="242"/>
      <c r="F946" s="450"/>
      <c r="G946" s="450"/>
      <c r="H946" s="242"/>
      <c r="I946" s="242"/>
      <c r="J946" s="242"/>
      <c r="K946" s="242"/>
      <c r="L946" s="242"/>
      <c r="M946" s="242"/>
      <c r="N946" s="242"/>
      <c r="O946" s="242"/>
      <c r="P946" s="242"/>
      <c r="Q946" s="242"/>
      <c r="R946" s="242"/>
      <c r="S946" s="242"/>
      <c r="T946" s="242"/>
      <c r="U946" s="242"/>
      <c r="V946" s="242"/>
      <c r="W946" s="254"/>
      <c r="X946" s="254"/>
      <c r="Y946" s="254"/>
      <c r="Z946" s="254"/>
      <c r="AA946" s="254"/>
      <c r="AB946" s="254"/>
    </row>
    <row r="947">
      <c r="A947" s="941"/>
      <c r="B947" s="242"/>
      <c r="C947" s="242"/>
      <c r="D947" s="242"/>
      <c r="E947" s="242"/>
      <c r="F947" s="450"/>
      <c r="G947" s="450"/>
      <c r="H947" s="242"/>
      <c r="I947" s="242"/>
      <c r="J947" s="242"/>
      <c r="K947" s="242"/>
      <c r="L947" s="242"/>
      <c r="M947" s="242"/>
      <c r="N947" s="242"/>
      <c r="O947" s="242"/>
      <c r="P947" s="242"/>
      <c r="Q947" s="242"/>
      <c r="R947" s="242"/>
      <c r="S947" s="242"/>
      <c r="T947" s="242"/>
      <c r="U947" s="242"/>
      <c r="V947" s="242"/>
      <c r="W947" s="254"/>
      <c r="X947" s="254"/>
      <c r="Y947" s="254"/>
      <c r="Z947" s="254"/>
      <c r="AA947" s="254"/>
      <c r="AB947" s="254"/>
    </row>
    <row r="948">
      <c r="A948" s="941"/>
      <c r="B948" s="242"/>
      <c r="C948" s="242"/>
      <c r="D948" s="242"/>
      <c r="E948" s="242"/>
      <c r="F948" s="450"/>
      <c r="G948" s="450"/>
      <c r="H948" s="242"/>
      <c r="I948" s="242"/>
      <c r="J948" s="242"/>
      <c r="K948" s="242"/>
      <c r="L948" s="242"/>
      <c r="M948" s="242"/>
      <c r="N948" s="242"/>
      <c r="O948" s="242"/>
      <c r="P948" s="242"/>
      <c r="Q948" s="242"/>
      <c r="R948" s="242"/>
      <c r="S948" s="242"/>
      <c r="T948" s="242"/>
      <c r="U948" s="242"/>
      <c r="V948" s="242"/>
      <c r="W948" s="254"/>
      <c r="X948" s="254"/>
      <c r="Y948" s="254"/>
      <c r="Z948" s="254"/>
      <c r="AA948" s="254"/>
      <c r="AB948" s="254"/>
    </row>
    <row r="949">
      <c r="A949" s="941"/>
      <c r="B949" s="242"/>
      <c r="C949" s="242"/>
      <c r="D949" s="242"/>
      <c r="E949" s="242"/>
      <c r="F949" s="450"/>
      <c r="G949" s="450"/>
      <c r="H949" s="242"/>
      <c r="I949" s="242"/>
      <c r="J949" s="242"/>
      <c r="K949" s="242"/>
      <c r="L949" s="242"/>
      <c r="M949" s="242"/>
      <c r="N949" s="242"/>
      <c r="O949" s="242"/>
      <c r="P949" s="242"/>
      <c r="Q949" s="242"/>
      <c r="R949" s="242"/>
      <c r="S949" s="242"/>
      <c r="T949" s="242"/>
      <c r="U949" s="242"/>
      <c r="V949" s="242"/>
      <c r="W949" s="254"/>
      <c r="X949" s="254"/>
      <c r="Y949" s="254"/>
      <c r="Z949" s="254"/>
      <c r="AA949" s="254"/>
      <c r="AB949" s="254"/>
    </row>
    <row r="950">
      <c r="A950" s="941"/>
      <c r="B950" s="242"/>
      <c r="C950" s="242"/>
      <c r="D950" s="242"/>
      <c r="E950" s="242"/>
      <c r="F950" s="450"/>
      <c r="G950" s="450"/>
      <c r="H950" s="242"/>
      <c r="I950" s="242"/>
      <c r="J950" s="242"/>
      <c r="K950" s="242"/>
      <c r="L950" s="242"/>
      <c r="M950" s="242"/>
      <c r="N950" s="242"/>
      <c r="O950" s="242"/>
      <c r="P950" s="242"/>
      <c r="Q950" s="242"/>
      <c r="R950" s="242"/>
      <c r="S950" s="242"/>
      <c r="T950" s="242"/>
      <c r="U950" s="242"/>
      <c r="V950" s="242"/>
      <c r="W950" s="254"/>
      <c r="X950" s="254"/>
      <c r="Y950" s="254"/>
      <c r="Z950" s="254"/>
      <c r="AA950" s="254"/>
      <c r="AB950" s="254"/>
    </row>
    <row r="951">
      <c r="A951" s="941"/>
      <c r="B951" s="242"/>
      <c r="C951" s="242"/>
      <c r="D951" s="242"/>
      <c r="E951" s="242"/>
      <c r="F951" s="450"/>
      <c r="G951" s="450"/>
      <c r="H951" s="242"/>
      <c r="I951" s="242"/>
      <c r="J951" s="242"/>
      <c r="K951" s="242"/>
      <c r="L951" s="242"/>
      <c r="M951" s="242"/>
      <c r="N951" s="242"/>
      <c r="O951" s="242"/>
      <c r="P951" s="242"/>
      <c r="Q951" s="242"/>
      <c r="R951" s="242"/>
      <c r="S951" s="242"/>
      <c r="T951" s="242"/>
      <c r="U951" s="242"/>
      <c r="V951" s="242"/>
      <c r="W951" s="254"/>
      <c r="X951" s="254"/>
      <c r="Y951" s="254"/>
      <c r="Z951" s="254"/>
      <c r="AA951" s="254"/>
      <c r="AB951" s="254"/>
    </row>
    <row r="952">
      <c r="A952" s="941"/>
      <c r="B952" s="242"/>
      <c r="C952" s="242"/>
      <c r="D952" s="242"/>
      <c r="E952" s="242"/>
      <c r="F952" s="450"/>
      <c r="G952" s="450"/>
      <c r="H952" s="242"/>
      <c r="I952" s="242"/>
      <c r="J952" s="242"/>
      <c r="K952" s="242"/>
      <c r="L952" s="242"/>
      <c r="M952" s="242"/>
      <c r="N952" s="242"/>
      <c r="O952" s="242"/>
      <c r="P952" s="242"/>
      <c r="Q952" s="242"/>
      <c r="R952" s="242"/>
      <c r="S952" s="242"/>
      <c r="T952" s="242"/>
      <c r="U952" s="242"/>
      <c r="V952" s="242"/>
      <c r="W952" s="254"/>
      <c r="X952" s="254"/>
      <c r="Y952" s="254"/>
      <c r="Z952" s="254"/>
      <c r="AA952" s="254"/>
      <c r="AB952" s="254"/>
    </row>
    <row r="953">
      <c r="A953" s="941"/>
      <c r="B953" s="242"/>
      <c r="C953" s="242"/>
      <c r="D953" s="242"/>
      <c r="E953" s="242"/>
      <c r="F953" s="450"/>
      <c r="G953" s="450"/>
      <c r="H953" s="242"/>
      <c r="I953" s="242"/>
      <c r="J953" s="242"/>
      <c r="K953" s="242"/>
      <c r="L953" s="242"/>
      <c r="M953" s="242"/>
      <c r="N953" s="242"/>
      <c r="O953" s="242"/>
      <c r="P953" s="242"/>
      <c r="Q953" s="242"/>
      <c r="R953" s="242"/>
      <c r="S953" s="242"/>
      <c r="T953" s="242"/>
      <c r="U953" s="242"/>
      <c r="V953" s="242"/>
      <c r="W953" s="254"/>
      <c r="X953" s="254"/>
      <c r="Y953" s="254"/>
      <c r="Z953" s="254"/>
      <c r="AA953" s="254"/>
      <c r="AB953" s="254"/>
    </row>
    <row r="954">
      <c r="A954" s="941"/>
      <c r="B954" s="242"/>
      <c r="C954" s="242"/>
      <c r="D954" s="242"/>
      <c r="E954" s="242"/>
      <c r="F954" s="450"/>
      <c r="G954" s="450"/>
      <c r="H954" s="242"/>
      <c r="I954" s="242"/>
      <c r="J954" s="242"/>
      <c r="K954" s="242"/>
      <c r="L954" s="242"/>
      <c r="M954" s="242"/>
      <c r="N954" s="242"/>
      <c r="O954" s="242"/>
      <c r="P954" s="242"/>
      <c r="Q954" s="242"/>
      <c r="R954" s="242"/>
      <c r="S954" s="242"/>
      <c r="T954" s="242"/>
      <c r="U954" s="242"/>
      <c r="V954" s="242"/>
      <c r="W954" s="254"/>
      <c r="X954" s="254"/>
      <c r="Y954" s="254"/>
      <c r="Z954" s="254"/>
      <c r="AA954" s="254"/>
      <c r="AB954" s="254"/>
    </row>
    <row r="955">
      <c r="A955" s="941"/>
      <c r="B955" s="242"/>
      <c r="C955" s="242"/>
      <c r="D955" s="242"/>
      <c r="E955" s="242"/>
      <c r="F955" s="450"/>
      <c r="G955" s="450"/>
      <c r="H955" s="242"/>
      <c r="I955" s="242"/>
      <c r="J955" s="242"/>
      <c r="K955" s="242"/>
      <c r="L955" s="242"/>
      <c r="M955" s="242"/>
      <c r="N955" s="242"/>
      <c r="O955" s="242"/>
      <c r="P955" s="242"/>
      <c r="Q955" s="242"/>
      <c r="R955" s="242"/>
      <c r="S955" s="242"/>
      <c r="T955" s="242"/>
      <c r="U955" s="242"/>
      <c r="V955" s="242"/>
      <c r="W955" s="254"/>
      <c r="X955" s="254"/>
      <c r="Y955" s="254"/>
      <c r="Z955" s="254"/>
      <c r="AA955" s="254"/>
      <c r="AB955" s="254"/>
    </row>
    <row r="956">
      <c r="A956" s="941"/>
      <c r="B956" s="242"/>
      <c r="C956" s="242"/>
      <c r="D956" s="242"/>
      <c r="E956" s="242"/>
      <c r="F956" s="450"/>
      <c r="G956" s="450"/>
      <c r="H956" s="242"/>
      <c r="I956" s="242"/>
      <c r="J956" s="242"/>
      <c r="K956" s="242"/>
      <c r="L956" s="242"/>
      <c r="M956" s="242"/>
      <c r="N956" s="242"/>
      <c r="O956" s="242"/>
      <c r="P956" s="242"/>
      <c r="Q956" s="242"/>
      <c r="R956" s="242"/>
      <c r="S956" s="242"/>
      <c r="T956" s="242"/>
      <c r="U956" s="242"/>
      <c r="V956" s="242"/>
      <c r="W956" s="254"/>
      <c r="X956" s="254"/>
      <c r="Y956" s="254"/>
      <c r="Z956" s="254"/>
      <c r="AA956" s="254"/>
      <c r="AB956" s="254"/>
    </row>
    <row r="957">
      <c r="A957" s="941"/>
      <c r="B957" s="242"/>
      <c r="C957" s="242"/>
      <c r="D957" s="242"/>
      <c r="E957" s="242"/>
      <c r="F957" s="450"/>
      <c r="G957" s="450"/>
      <c r="H957" s="242"/>
      <c r="I957" s="242"/>
      <c r="J957" s="242"/>
      <c r="K957" s="242"/>
      <c r="L957" s="242"/>
      <c r="M957" s="242"/>
      <c r="N957" s="242"/>
      <c r="O957" s="242"/>
      <c r="P957" s="242"/>
      <c r="Q957" s="242"/>
      <c r="R957" s="242"/>
      <c r="S957" s="242"/>
      <c r="T957" s="242"/>
      <c r="U957" s="242"/>
      <c r="V957" s="242"/>
      <c r="W957" s="254"/>
      <c r="X957" s="254"/>
      <c r="Y957" s="254"/>
      <c r="Z957" s="254"/>
      <c r="AA957" s="254"/>
      <c r="AB957" s="254"/>
    </row>
    <row r="958">
      <c r="A958" s="941"/>
      <c r="B958" s="242"/>
      <c r="C958" s="242"/>
      <c r="D958" s="242"/>
      <c r="E958" s="242"/>
      <c r="F958" s="450"/>
      <c r="G958" s="450"/>
      <c r="H958" s="242"/>
      <c r="I958" s="242"/>
      <c r="J958" s="242"/>
      <c r="K958" s="242"/>
      <c r="L958" s="242"/>
      <c r="M958" s="242"/>
      <c r="N958" s="242"/>
      <c r="O958" s="242"/>
      <c r="P958" s="242"/>
      <c r="Q958" s="242"/>
      <c r="R958" s="242"/>
      <c r="S958" s="242"/>
      <c r="T958" s="242"/>
      <c r="U958" s="242"/>
      <c r="V958" s="242"/>
      <c r="W958" s="254"/>
      <c r="X958" s="254"/>
      <c r="Y958" s="254"/>
      <c r="Z958" s="254"/>
      <c r="AA958" s="254"/>
      <c r="AB958" s="254"/>
    </row>
    <row r="959">
      <c r="A959" s="941"/>
      <c r="B959" s="242"/>
      <c r="C959" s="242"/>
      <c r="D959" s="242"/>
      <c r="E959" s="242"/>
      <c r="F959" s="450"/>
      <c r="G959" s="450"/>
      <c r="H959" s="242"/>
      <c r="I959" s="242"/>
      <c r="J959" s="242"/>
      <c r="K959" s="242"/>
      <c r="L959" s="242"/>
      <c r="M959" s="242"/>
      <c r="N959" s="242"/>
      <c r="O959" s="242"/>
      <c r="P959" s="242"/>
      <c r="Q959" s="242"/>
      <c r="R959" s="242"/>
      <c r="S959" s="242"/>
      <c r="T959" s="242"/>
      <c r="U959" s="242"/>
      <c r="V959" s="242"/>
      <c r="W959" s="254"/>
      <c r="X959" s="254"/>
      <c r="Y959" s="254"/>
      <c r="Z959" s="254"/>
      <c r="AA959" s="254"/>
      <c r="AB959" s="254"/>
    </row>
    <row r="960">
      <c r="A960" s="941"/>
      <c r="B960" s="242"/>
      <c r="C960" s="242"/>
      <c r="D960" s="242"/>
      <c r="E960" s="242"/>
      <c r="F960" s="450"/>
      <c r="G960" s="450"/>
      <c r="H960" s="242"/>
      <c r="I960" s="242"/>
      <c r="J960" s="242"/>
      <c r="K960" s="242"/>
      <c r="L960" s="242"/>
      <c r="M960" s="242"/>
      <c r="N960" s="242"/>
      <c r="O960" s="242"/>
      <c r="P960" s="242"/>
      <c r="Q960" s="242"/>
      <c r="R960" s="242"/>
      <c r="S960" s="242"/>
      <c r="T960" s="242"/>
      <c r="U960" s="242"/>
      <c r="V960" s="242"/>
      <c r="W960" s="254"/>
      <c r="X960" s="254"/>
      <c r="Y960" s="254"/>
      <c r="Z960" s="254"/>
      <c r="AA960" s="254"/>
      <c r="AB960" s="254"/>
    </row>
    <row r="961">
      <c r="A961" s="941"/>
      <c r="B961" s="242"/>
      <c r="C961" s="242"/>
      <c r="D961" s="242"/>
      <c r="E961" s="242"/>
      <c r="F961" s="450"/>
      <c r="G961" s="450"/>
      <c r="H961" s="242"/>
      <c r="I961" s="242"/>
      <c r="J961" s="242"/>
      <c r="K961" s="242"/>
      <c r="L961" s="242"/>
      <c r="M961" s="242"/>
      <c r="N961" s="242"/>
      <c r="O961" s="242"/>
      <c r="P961" s="242"/>
      <c r="Q961" s="242"/>
      <c r="R961" s="242"/>
      <c r="S961" s="242"/>
      <c r="T961" s="242"/>
      <c r="U961" s="242"/>
      <c r="V961" s="242"/>
      <c r="W961" s="254"/>
      <c r="X961" s="254"/>
      <c r="Y961" s="254"/>
      <c r="Z961" s="254"/>
      <c r="AA961" s="254"/>
      <c r="AB961" s="254"/>
    </row>
    <row r="962">
      <c r="A962" s="941"/>
      <c r="B962" s="242"/>
      <c r="C962" s="242"/>
      <c r="D962" s="242"/>
      <c r="E962" s="242"/>
      <c r="F962" s="450"/>
      <c r="G962" s="450"/>
      <c r="H962" s="242"/>
      <c r="I962" s="242"/>
      <c r="J962" s="242"/>
      <c r="K962" s="242"/>
      <c r="L962" s="242"/>
      <c r="M962" s="242"/>
      <c r="N962" s="242"/>
      <c r="O962" s="242"/>
      <c r="P962" s="242"/>
      <c r="Q962" s="242"/>
      <c r="R962" s="242"/>
      <c r="S962" s="242"/>
      <c r="T962" s="242"/>
      <c r="U962" s="242"/>
      <c r="V962" s="242"/>
      <c r="W962" s="254"/>
      <c r="X962" s="254"/>
      <c r="Y962" s="254"/>
      <c r="Z962" s="254"/>
      <c r="AA962" s="254"/>
      <c r="AB962" s="254"/>
    </row>
    <row r="963">
      <c r="A963" s="941"/>
      <c r="B963" s="242"/>
      <c r="C963" s="242"/>
      <c r="D963" s="242"/>
      <c r="E963" s="242"/>
      <c r="F963" s="450"/>
      <c r="G963" s="450"/>
      <c r="H963" s="242"/>
      <c r="I963" s="242"/>
      <c r="J963" s="242"/>
      <c r="K963" s="242"/>
      <c r="L963" s="242"/>
      <c r="M963" s="242"/>
      <c r="N963" s="242"/>
      <c r="O963" s="242"/>
      <c r="P963" s="242"/>
      <c r="Q963" s="242"/>
      <c r="R963" s="242"/>
      <c r="S963" s="242"/>
      <c r="T963" s="242"/>
      <c r="U963" s="242"/>
      <c r="V963" s="242"/>
      <c r="W963" s="254"/>
      <c r="X963" s="254"/>
      <c r="Y963" s="254"/>
      <c r="Z963" s="254"/>
      <c r="AA963" s="254"/>
      <c r="AB963" s="254"/>
    </row>
    <row r="964">
      <c r="A964" s="941"/>
      <c r="B964" s="242"/>
      <c r="C964" s="242"/>
      <c r="D964" s="242"/>
      <c r="E964" s="242"/>
      <c r="F964" s="450"/>
      <c r="G964" s="450"/>
      <c r="H964" s="242"/>
      <c r="I964" s="242"/>
      <c r="J964" s="242"/>
      <c r="K964" s="242"/>
      <c r="L964" s="242"/>
      <c r="M964" s="242"/>
      <c r="N964" s="242"/>
      <c r="O964" s="242"/>
      <c r="P964" s="242"/>
      <c r="Q964" s="242"/>
      <c r="R964" s="242"/>
      <c r="S964" s="242"/>
      <c r="T964" s="242"/>
      <c r="U964" s="242"/>
      <c r="V964" s="242"/>
      <c r="W964" s="254"/>
      <c r="X964" s="254"/>
      <c r="Y964" s="254"/>
      <c r="Z964" s="254"/>
      <c r="AA964" s="254"/>
      <c r="AB964" s="254"/>
    </row>
    <row r="965">
      <c r="A965" s="941"/>
      <c r="B965" s="242"/>
      <c r="C965" s="242"/>
      <c r="D965" s="242"/>
      <c r="E965" s="242"/>
      <c r="F965" s="450"/>
      <c r="G965" s="450"/>
      <c r="H965" s="242"/>
      <c r="I965" s="242"/>
      <c r="J965" s="242"/>
      <c r="K965" s="242"/>
      <c r="L965" s="242"/>
      <c r="M965" s="242"/>
      <c r="N965" s="242"/>
      <c r="O965" s="242"/>
      <c r="P965" s="242"/>
      <c r="Q965" s="242"/>
      <c r="R965" s="242"/>
      <c r="S965" s="242"/>
      <c r="T965" s="242"/>
      <c r="U965" s="242"/>
      <c r="V965" s="242"/>
      <c r="W965" s="254"/>
      <c r="X965" s="254"/>
      <c r="Y965" s="254"/>
      <c r="Z965" s="254"/>
      <c r="AA965" s="254"/>
      <c r="AB965" s="254"/>
    </row>
    <row r="966">
      <c r="A966" s="941"/>
      <c r="B966" s="242"/>
      <c r="C966" s="242"/>
      <c r="D966" s="242"/>
      <c r="E966" s="242"/>
      <c r="F966" s="450"/>
      <c r="G966" s="450"/>
      <c r="H966" s="242"/>
      <c r="I966" s="242"/>
      <c r="J966" s="242"/>
      <c r="K966" s="242"/>
      <c r="L966" s="242"/>
      <c r="M966" s="242"/>
      <c r="N966" s="242"/>
      <c r="O966" s="242"/>
      <c r="P966" s="242"/>
      <c r="Q966" s="242"/>
      <c r="R966" s="242"/>
      <c r="S966" s="242"/>
      <c r="T966" s="242"/>
      <c r="U966" s="242"/>
      <c r="V966" s="242"/>
      <c r="W966" s="254"/>
      <c r="X966" s="254"/>
      <c r="Y966" s="254"/>
      <c r="Z966" s="254"/>
      <c r="AA966" s="254"/>
      <c r="AB966" s="254"/>
    </row>
    <row r="967">
      <c r="A967" s="941"/>
      <c r="B967" s="242"/>
      <c r="C967" s="242"/>
      <c r="D967" s="242"/>
      <c r="E967" s="242"/>
      <c r="F967" s="450"/>
      <c r="G967" s="450"/>
      <c r="H967" s="242"/>
      <c r="I967" s="242"/>
      <c r="J967" s="242"/>
      <c r="K967" s="242"/>
      <c r="L967" s="242"/>
      <c r="M967" s="242"/>
      <c r="N967" s="242"/>
      <c r="O967" s="242"/>
      <c r="P967" s="242"/>
      <c r="Q967" s="242"/>
      <c r="R967" s="242"/>
      <c r="S967" s="242"/>
      <c r="T967" s="242"/>
      <c r="U967" s="242"/>
      <c r="V967" s="242"/>
      <c r="W967" s="254"/>
      <c r="X967" s="254"/>
      <c r="Y967" s="254"/>
      <c r="Z967" s="254"/>
      <c r="AA967" s="254"/>
      <c r="AB967" s="254"/>
    </row>
    <row r="968">
      <c r="A968" s="941"/>
      <c r="B968" s="242"/>
      <c r="C968" s="242"/>
      <c r="D968" s="242"/>
      <c r="E968" s="242"/>
      <c r="F968" s="450"/>
      <c r="G968" s="450"/>
      <c r="H968" s="242"/>
      <c r="I968" s="242"/>
      <c r="J968" s="242"/>
      <c r="K968" s="242"/>
      <c r="L968" s="242"/>
      <c r="M968" s="242"/>
      <c r="N968" s="242"/>
      <c r="O968" s="242"/>
      <c r="P968" s="242"/>
      <c r="Q968" s="242"/>
      <c r="R968" s="242"/>
      <c r="S968" s="242"/>
      <c r="T968" s="242"/>
      <c r="U968" s="242"/>
      <c r="V968" s="242"/>
      <c r="W968" s="254"/>
      <c r="X968" s="254"/>
      <c r="Y968" s="254"/>
      <c r="Z968" s="254"/>
      <c r="AA968" s="254"/>
      <c r="AB968" s="254"/>
    </row>
    <row r="969">
      <c r="A969" s="941"/>
      <c r="B969" s="242"/>
      <c r="C969" s="242"/>
      <c r="D969" s="242"/>
      <c r="E969" s="242"/>
      <c r="F969" s="450"/>
      <c r="G969" s="450"/>
      <c r="H969" s="242"/>
      <c r="I969" s="242"/>
      <c r="J969" s="242"/>
      <c r="K969" s="242"/>
      <c r="L969" s="242"/>
      <c r="M969" s="242"/>
      <c r="N969" s="242"/>
      <c r="O969" s="242"/>
      <c r="P969" s="242"/>
      <c r="Q969" s="242"/>
      <c r="R969" s="242"/>
      <c r="S969" s="242"/>
      <c r="T969" s="242"/>
      <c r="U969" s="242"/>
      <c r="V969" s="242"/>
      <c r="W969" s="254"/>
      <c r="X969" s="254"/>
      <c r="Y969" s="254"/>
      <c r="Z969" s="254"/>
      <c r="AA969" s="254"/>
      <c r="AB969" s="254"/>
    </row>
    <row r="970">
      <c r="A970" s="941"/>
      <c r="B970" s="242"/>
      <c r="C970" s="242"/>
      <c r="D970" s="242"/>
      <c r="E970" s="242"/>
      <c r="F970" s="450"/>
      <c r="G970" s="450"/>
      <c r="H970" s="242"/>
      <c r="I970" s="242"/>
      <c r="J970" s="242"/>
      <c r="K970" s="242"/>
      <c r="L970" s="242"/>
      <c r="M970" s="242"/>
      <c r="N970" s="242"/>
      <c r="O970" s="242"/>
      <c r="P970" s="242"/>
      <c r="Q970" s="242"/>
      <c r="R970" s="242"/>
      <c r="S970" s="242"/>
      <c r="T970" s="242"/>
      <c r="U970" s="242"/>
      <c r="V970" s="242"/>
      <c r="W970" s="254"/>
      <c r="X970" s="254"/>
      <c r="Y970" s="254"/>
      <c r="Z970" s="254"/>
      <c r="AA970" s="254"/>
      <c r="AB970" s="254"/>
    </row>
    <row r="971">
      <c r="A971" s="941"/>
      <c r="B971" s="242"/>
      <c r="C971" s="242"/>
      <c r="D971" s="242"/>
      <c r="E971" s="242"/>
      <c r="F971" s="450"/>
      <c r="G971" s="450"/>
      <c r="H971" s="242"/>
      <c r="I971" s="242"/>
      <c r="J971" s="242"/>
      <c r="K971" s="242"/>
      <c r="L971" s="242"/>
      <c r="M971" s="242"/>
      <c r="N971" s="242"/>
      <c r="O971" s="242"/>
      <c r="P971" s="242"/>
      <c r="Q971" s="242"/>
      <c r="R971" s="242"/>
      <c r="S971" s="242"/>
      <c r="T971" s="242"/>
      <c r="U971" s="242"/>
      <c r="V971" s="242"/>
      <c r="W971" s="254"/>
      <c r="X971" s="254"/>
      <c r="Y971" s="254"/>
      <c r="Z971" s="254"/>
      <c r="AA971" s="254"/>
      <c r="AB971" s="254"/>
    </row>
    <row r="972">
      <c r="A972" s="941"/>
      <c r="B972" s="242"/>
      <c r="C972" s="242"/>
      <c r="D972" s="242"/>
      <c r="E972" s="242"/>
      <c r="F972" s="450"/>
      <c r="G972" s="450"/>
      <c r="H972" s="242"/>
      <c r="I972" s="242"/>
      <c r="J972" s="242"/>
      <c r="K972" s="242"/>
      <c r="L972" s="242"/>
      <c r="M972" s="242"/>
      <c r="N972" s="242"/>
      <c r="O972" s="242"/>
      <c r="P972" s="242"/>
      <c r="Q972" s="242"/>
      <c r="R972" s="242"/>
      <c r="S972" s="242"/>
      <c r="T972" s="242"/>
      <c r="U972" s="242"/>
      <c r="V972" s="242"/>
      <c r="W972" s="254"/>
      <c r="X972" s="254"/>
      <c r="Y972" s="254"/>
      <c r="Z972" s="254"/>
      <c r="AA972" s="254"/>
      <c r="AB972" s="254"/>
    </row>
    <row r="973">
      <c r="A973" s="941"/>
      <c r="B973" s="242"/>
      <c r="C973" s="242"/>
      <c r="D973" s="242"/>
      <c r="E973" s="242"/>
      <c r="F973" s="450"/>
      <c r="G973" s="450"/>
      <c r="H973" s="242"/>
      <c r="I973" s="242"/>
      <c r="J973" s="242"/>
      <c r="K973" s="242"/>
      <c r="L973" s="242"/>
      <c r="M973" s="242"/>
      <c r="N973" s="242"/>
      <c r="O973" s="242"/>
      <c r="P973" s="242"/>
      <c r="Q973" s="242"/>
      <c r="R973" s="242"/>
      <c r="S973" s="242"/>
      <c r="T973" s="242"/>
      <c r="U973" s="242"/>
      <c r="V973" s="242"/>
      <c r="W973" s="254"/>
      <c r="X973" s="254"/>
      <c r="Y973" s="254"/>
      <c r="Z973" s="254"/>
      <c r="AA973" s="254"/>
      <c r="AB973" s="254"/>
    </row>
    <row r="974">
      <c r="A974" s="941"/>
      <c r="B974" s="242"/>
      <c r="C974" s="242"/>
      <c r="D974" s="242"/>
      <c r="E974" s="242"/>
      <c r="F974" s="450"/>
      <c r="G974" s="450"/>
      <c r="H974" s="242"/>
      <c r="I974" s="242"/>
      <c r="J974" s="242"/>
      <c r="K974" s="242"/>
      <c r="L974" s="242"/>
      <c r="M974" s="242"/>
      <c r="N974" s="242"/>
      <c r="O974" s="242"/>
      <c r="P974" s="242"/>
      <c r="Q974" s="242"/>
      <c r="R974" s="242"/>
      <c r="S974" s="242"/>
      <c r="T974" s="242"/>
      <c r="U974" s="242"/>
      <c r="V974" s="242"/>
      <c r="W974" s="254"/>
      <c r="X974" s="254"/>
      <c r="Y974" s="254"/>
      <c r="Z974" s="254"/>
      <c r="AA974" s="254"/>
      <c r="AB974" s="254"/>
    </row>
    <row r="975">
      <c r="A975" s="941"/>
      <c r="B975" s="242"/>
      <c r="C975" s="242"/>
      <c r="D975" s="242"/>
      <c r="E975" s="242"/>
      <c r="F975" s="450"/>
      <c r="G975" s="450"/>
      <c r="H975" s="242"/>
      <c r="I975" s="242"/>
      <c r="J975" s="242"/>
      <c r="K975" s="242"/>
      <c r="L975" s="242"/>
      <c r="M975" s="242"/>
      <c r="N975" s="242"/>
      <c r="O975" s="242"/>
      <c r="P975" s="242"/>
      <c r="Q975" s="242"/>
      <c r="R975" s="242"/>
      <c r="S975" s="242"/>
      <c r="T975" s="242"/>
      <c r="U975" s="242"/>
      <c r="V975" s="242"/>
      <c r="W975" s="254"/>
      <c r="X975" s="254"/>
      <c r="Y975" s="254"/>
      <c r="Z975" s="254"/>
      <c r="AA975" s="254"/>
      <c r="AB975" s="254"/>
    </row>
    <row r="976">
      <c r="A976" s="941"/>
      <c r="B976" s="242"/>
      <c r="C976" s="242"/>
      <c r="D976" s="242"/>
      <c r="E976" s="242"/>
      <c r="F976" s="450"/>
      <c r="G976" s="450"/>
      <c r="H976" s="242"/>
      <c r="I976" s="242"/>
      <c r="J976" s="242"/>
      <c r="K976" s="242"/>
      <c r="L976" s="242"/>
      <c r="M976" s="242"/>
      <c r="N976" s="242"/>
      <c r="O976" s="242"/>
      <c r="P976" s="242"/>
      <c r="Q976" s="242"/>
      <c r="R976" s="242"/>
      <c r="S976" s="242"/>
      <c r="T976" s="242"/>
      <c r="U976" s="242"/>
      <c r="V976" s="242"/>
      <c r="W976" s="254"/>
      <c r="X976" s="254"/>
      <c r="Y976" s="254"/>
      <c r="Z976" s="254"/>
      <c r="AA976" s="254"/>
      <c r="AB976" s="254"/>
    </row>
    <row r="977">
      <c r="A977" s="941"/>
      <c r="B977" s="242"/>
      <c r="C977" s="242"/>
      <c r="D977" s="242"/>
      <c r="E977" s="242"/>
      <c r="F977" s="450"/>
      <c r="G977" s="450"/>
      <c r="H977" s="242"/>
      <c r="I977" s="242"/>
      <c r="J977" s="242"/>
      <c r="K977" s="242"/>
      <c r="L977" s="242"/>
      <c r="M977" s="242"/>
      <c r="N977" s="242"/>
      <c r="O977" s="242"/>
      <c r="P977" s="242"/>
      <c r="Q977" s="242"/>
      <c r="R977" s="242"/>
      <c r="S977" s="242"/>
      <c r="T977" s="242"/>
      <c r="U977" s="242"/>
      <c r="V977" s="242"/>
      <c r="W977" s="254"/>
      <c r="X977" s="254"/>
      <c r="Y977" s="254"/>
      <c r="Z977" s="254"/>
      <c r="AA977" s="254"/>
      <c r="AB977" s="254"/>
    </row>
    <row r="978">
      <c r="A978" s="941"/>
      <c r="B978" s="242"/>
      <c r="C978" s="242"/>
      <c r="D978" s="242"/>
      <c r="E978" s="242"/>
      <c r="F978" s="450"/>
      <c r="G978" s="450"/>
      <c r="H978" s="242"/>
      <c r="I978" s="242"/>
      <c r="J978" s="242"/>
      <c r="K978" s="242"/>
      <c r="L978" s="242"/>
      <c r="M978" s="242"/>
      <c r="N978" s="242"/>
      <c r="O978" s="242"/>
      <c r="P978" s="242"/>
      <c r="Q978" s="242"/>
      <c r="R978" s="242"/>
      <c r="S978" s="242"/>
      <c r="T978" s="242"/>
      <c r="U978" s="242"/>
      <c r="V978" s="242"/>
      <c r="W978" s="254"/>
      <c r="X978" s="254"/>
      <c r="Y978" s="254"/>
      <c r="Z978" s="254"/>
      <c r="AA978" s="254"/>
      <c r="AB978" s="254"/>
    </row>
    <row r="979">
      <c r="A979" s="941"/>
      <c r="B979" s="242"/>
      <c r="C979" s="242"/>
      <c r="D979" s="242"/>
      <c r="E979" s="242"/>
      <c r="F979" s="450"/>
      <c r="G979" s="450"/>
      <c r="H979" s="242"/>
      <c r="I979" s="242"/>
      <c r="J979" s="242"/>
      <c r="K979" s="242"/>
      <c r="L979" s="242"/>
      <c r="M979" s="242"/>
      <c r="N979" s="242"/>
      <c r="O979" s="242"/>
      <c r="P979" s="242"/>
      <c r="Q979" s="242"/>
      <c r="R979" s="242"/>
      <c r="S979" s="242"/>
      <c r="T979" s="242"/>
      <c r="U979" s="242"/>
      <c r="V979" s="242"/>
      <c r="W979" s="254"/>
      <c r="X979" s="254"/>
      <c r="Y979" s="254"/>
      <c r="Z979" s="254"/>
      <c r="AA979" s="254"/>
      <c r="AB979" s="254"/>
    </row>
    <row r="980">
      <c r="A980" s="941"/>
      <c r="B980" s="242"/>
      <c r="C980" s="242"/>
      <c r="D980" s="242"/>
      <c r="E980" s="242"/>
      <c r="F980" s="450"/>
      <c r="G980" s="450"/>
      <c r="H980" s="242"/>
      <c r="I980" s="242"/>
      <c r="J980" s="242"/>
      <c r="K980" s="242"/>
      <c r="L980" s="242"/>
      <c r="M980" s="242"/>
      <c r="N980" s="242"/>
      <c r="O980" s="242"/>
      <c r="P980" s="242"/>
      <c r="Q980" s="242"/>
      <c r="R980" s="242"/>
      <c r="S980" s="242"/>
      <c r="T980" s="242"/>
      <c r="U980" s="242"/>
      <c r="V980" s="242"/>
      <c r="W980" s="254"/>
      <c r="X980" s="254"/>
      <c r="Y980" s="254"/>
      <c r="Z980" s="254"/>
      <c r="AA980" s="254"/>
      <c r="AB980" s="254"/>
    </row>
    <row r="981">
      <c r="A981" s="941"/>
      <c r="B981" s="242"/>
      <c r="C981" s="242"/>
      <c r="D981" s="242"/>
      <c r="E981" s="242"/>
      <c r="F981" s="450"/>
      <c r="G981" s="450"/>
      <c r="H981" s="242"/>
      <c r="I981" s="242"/>
      <c r="J981" s="242"/>
      <c r="K981" s="242"/>
      <c r="L981" s="242"/>
      <c r="M981" s="242"/>
      <c r="N981" s="242"/>
      <c r="O981" s="242"/>
      <c r="P981" s="242"/>
      <c r="Q981" s="242"/>
      <c r="R981" s="242"/>
      <c r="S981" s="242"/>
      <c r="T981" s="242"/>
      <c r="U981" s="242"/>
      <c r="V981" s="242"/>
      <c r="W981" s="254"/>
      <c r="X981" s="254"/>
      <c r="Y981" s="254"/>
      <c r="Z981" s="254"/>
      <c r="AA981" s="254"/>
      <c r="AB981" s="254"/>
    </row>
    <row r="982">
      <c r="A982" s="941"/>
      <c r="B982" s="242"/>
      <c r="C982" s="242"/>
      <c r="D982" s="242"/>
      <c r="E982" s="242"/>
      <c r="F982" s="450"/>
      <c r="G982" s="450"/>
      <c r="H982" s="242"/>
      <c r="I982" s="242"/>
      <c r="J982" s="242"/>
      <c r="K982" s="242"/>
      <c r="L982" s="242"/>
      <c r="M982" s="242"/>
      <c r="N982" s="242"/>
      <c r="O982" s="242"/>
      <c r="P982" s="242"/>
      <c r="Q982" s="242"/>
      <c r="R982" s="242"/>
      <c r="S982" s="242"/>
      <c r="T982" s="242"/>
      <c r="U982" s="242"/>
      <c r="V982" s="242"/>
      <c r="W982" s="254"/>
      <c r="X982" s="254"/>
      <c r="Y982" s="254"/>
      <c r="Z982" s="254"/>
      <c r="AA982" s="254"/>
      <c r="AB982" s="254"/>
    </row>
    <row r="983">
      <c r="A983" s="941"/>
      <c r="B983" s="242"/>
      <c r="C983" s="242"/>
      <c r="D983" s="242"/>
      <c r="E983" s="242"/>
      <c r="F983" s="450"/>
      <c r="G983" s="450"/>
      <c r="H983" s="242"/>
      <c r="I983" s="242"/>
      <c r="J983" s="242"/>
      <c r="K983" s="242"/>
      <c r="L983" s="242"/>
      <c r="M983" s="242"/>
      <c r="N983" s="242"/>
      <c r="O983" s="242"/>
      <c r="P983" s="242"/>
      <c r="Q983" s="242"/>
      <c r="R983" s="242"/>
      <c r="S983" s="242"/>
      <c r="T983" s="242"/>
      <c r="U983" s="242"/>
      <c r="V983" s="242"/>
      <c r="W983" s="254"/>
      <c r="X983" s="254"/>
      <c r="Y983" s="254"/>
      <c r="Z983" s="254"/>
      <c r="AA983" s="254"/>
      <c r="AB983" s="254"/>
    </row>
    <row r="984">
      <c r="A984" s="941"/>
      <c r="B984" s="242"/>
      <c r="C984" s="242"/>
      <c r="D984" s="242"/>
      <c r="E984" s="242"/>
      <c r="F984" s="450"/>
      <c r="G984" s="450"/>
      <c r="H984" s="242"/>
      <c r="I984" s="242"/>
      <c r="J984" s="242"/>
      <c r="K984" s="242"/>
      <c r="L984" s="242"/>
      <c r="M984" s="242"/>
      <c r="N984" s="242"/>
      <c r="O984" s="242"/>
      <c r="P984" s="242"/>
      <c r="Q984" s="242"/>
      <c r="R984" s="242"/>
      <c r="S984" s="242"/>
      <c r="T984" s="242"/>
      <c r="U984" s="242"/>
      <c r="V984" s="242"/>
      <c r="W984" s="254"/>
      <c r="X984" s="254"/>
      <c r="Y984" s="254"/>
      <c r="Z984" s="254"/>
      <c r="AA984" s="254"/>
      <c r="AB984" s="254"/>
    </row>
    <row r="985">
      <c r="A985" s="941"/>
      <c r="B985" s="242"/>
      <c r="C985" s="242"/>
      <c r="D985" s="242"/>
      <c r="E985" s="242"/>
      <c r="F985" s="450"/>
      <c r="G985" s="450"/>
      <c r="H985" s="242"/>
      <c r="I985" s="242"/>
      <c r="J985" s="242"/>
      <c r="K985" s="242"/>
      <c r="L985" s="242"/>
      <c r="M985" s="242"/>
      <c r="N985" s="242"/>
      <c r="O985" s="242"/>
      <c r="P985" s="242"/>
      <c r="Q985" s="242"/>
      <c r="R985" s="242"/>
      <c r="S985" s="242"/>
      <c r="T985" s="242"/>
      <c r="U985" s="242"/>
      <c r="V985" s="242"/>
      <c r="W985" s="254"/>
      <c r="X985" s="254"/>
      <c r="Y985" s="254"/>
      <c r="Z985" s="254"/>
      <c r="AA985" s="254"/>
      <c r="AB985" s="254"/>
    </row>
    <row r="986">
      <c r="A986" s="941"/>
      <c r="B986" s="242"/>
      <c r="C986" s="242"/>
      <c r="D986" s="242"/>
      <c r="E986" s="242"/>
      <c r="F986" s="450"/>
      <c r="G986" s="450"/>
      <c r="H986" s="242"/>
      <c r="I986" s="242"/>
      <c r="J986" s="242"/>
      <c r="K986" s="242"/>
      <c r="L986" s="242"/>
      <c r="M986" s="242"/>
      <c r="N986" s="242"/>
      <c r="O986" s="242"/>
      <c r="P986" s="242"/>
      <c r="Q986" s="242"/>
      <c r="R986" s="242"/>
      <c r="S986" s="242"/>
      <c r="T986" s="242"/>
      <c r="U986" s="242"/>
      <c r="V986" s="242"/>
      <c r="W986" s="254"/>
      <c r="X986" s="254"/>
      <c r="Y986" s="254"/>
      <c r="Z986" s="254"/>
      <c r="AA986" s="254"/>
      <c r="AB986" s="254"/>
    </row>
    <row r="987">
      <c r="A987" s="941"/>
      <c r="B987" s="242"/>
      <c r="C987" s="242"/>
      <c r="D987" s="242"/>
      <c r="E987" s="242"/>
      <c r="F987" s="450"/>
      <c r="G987" s="450"/>
      <c r="H987" s="242"/>
      <c r="I987" s="242"/>
      <c r="J987" s="242"/>
      <c r="K987" s="242"/>
      <c r="L987" s="242"/>
      <c r="M987" s="242"/>
      <c r="N987" s="242"/>
      <c r="O987" s="242"/>
      <c r="P987" s="242"/>
      <c r="Q987" s="242"/>
      <c r="R987" s="242"/>
      <c r="S987" s="242"/>
      <c r="T987" s="242"/>
      <c r="U987" s="242"/>
      <c r="V987" s="242"/>
      <c r="W987" s="254"/>
      <c r="X987" s="254"/>
      <c r="Y987" s="254"/>
      <c r="Z987" s="254"/>
      <c r="AA987" s="254"/>
      <c r="AB987" s="254"/>
    </row>
    <row r="988">
      <c r="A988" s="941"/>
      <c r="B988" s="242"/>
      <c r="C988" s="242"/>
      <c r="D988" s="242"/>
      <c r="E988" s="242"/>
      <c r="F988" s="450"/>
      <c r="G988" s="450"/>
      <c r="H988" s="242"/>
      <c r="I988" s="242"/>
      <c r="J988" s="242"/>
      <c r="K988" s="242"/>
      <c r="L988" s="242"/>
      <c r="M988" s="242"/>
      <c r="N988" s="242"/>
      <c r="O988" s="242"/>
      <c r="P988" s="242"/>
      <c r="Q988" s="242"/>
      <c r="R988" s="242"/>
      <c r="S988" s="242"/>
      <c r="T988" s="242"/>
      <c r="U988" s="242"/>
      <c r="V988" s="242"/>
      <c r="W988" s="254"/>
      <c r="X988" s="254"/>
      <c r="Y988" s="254"/>
      <c r="Z988" s="254"/>
      <c r="AA988" s="254"/>
      <c r="AB988" s="254"/>
    </row>
    <row r="989">
      <c r="A989" s="941"/>
      <c r="B989" s="242"/>
      <c r="C989" s="242"/>
      <c r="D989" s="242"/>
      <c r="E989" s="242"/>
      <c r="F989" s="450"/>
      <c r="G989" s="450"/>
      <c r="H989" s="242"/>
      <c r="I989" s="242"/>
      <c r="J989" s="242"/>
      <c r="K989" s="242"/>
      <c r="L989" s="242"/>
      <c r="M989" s="242"/>
      <c r="N989" s="242"/>
      <c r="O989" s="242"/>
      <c r="P989" s="242"/>
      <c r="Q989" s="242"/>
      <c r="R989" s="242"/>
      <c r="S989" s="242"/>
      <c r="T989" s="242"/>
      <c r="U989" s="242"/>
      <c r="V989" s="242"/>
      <c r="W989" s="254"/>
      <c r="X989" s="254"/>
      <c r="Y989" s="254"/>
      <c r="Z989" s="254"/>
      <c r="AA989" s="254"/>
      <c r="AB989" s="254"/>
    </row>
    <row r="990">
      <c r="A990" s="941"/>
      <c r="B990" s="242"/>
      <c r="C990" s="242"/>
      <c r="D990" s="242"/>
      <c r="E990" s="242"/>
      <c r="F990" s="450"/>
      <c r="G990" s="450"/>
      <c r="H990" s="242"/>
      <c r="I990" s="242"/>
      <c r="J990" s="242"/>
      <c r="K990" s="242"/>
      <c r="L990" s="242"/>
      <c r="M990" s="242"/>
      <c r="N990" s="242"/>
      <c r="O990" s="242"/>
      <c r="P990" s="242"/>
      <c r="Q990" s="242"/>
      <c r="R990" s="242"/>
      <c r="S990" s="242"/>
      <c r="T990" s="242"/>
      <c r="U990" s="242"/>
      <c r="V990" s="242"/>
      <c r="W990" s="254"/>
      <c r="X990" s="254"/>
      <c r="Y990" s="254"/>
      <c r="Z990" s="254"/>
      <c r="AA990" s="254"/>
      <c r="AB990" s="254"/>
    </row>
    <row r="991">
      <c r="A991" s="941"/>
      <c r="B991" s="242"/>
      <c r="C991" s="242"/>
      <c r="D991" s="242"/>
      <c r="E991" s="242"/>
      <c r="F991" s="450"/>
      <c r="G991" s="450"/>
      <c r="H991" s="242"/>
      <c r="I991" s="242"/>
      <c r="J991" s="242"/>
      <c r="K991" s="242"/>
      <c r="L991" s="242"/>
      <c r="M991" s="242"/>
      <c r="N991" s="242"/>
      <c r="O991" s="242"/>
      <c r="P991" s="242"/>
      <c r="Q991" s="242"/>
      <c r="R991" s="242"/>
      <c r="S991" s="242"/>
      <c r="T991" s="242"/>
      <c r="U991" s="242"/>
      <c r="V991" s="242"/>
      <c r="W991" s="254"/>
      <c r="X991" s="254"/>
      <c r="Y991" s="254"/>
      <c r="Z991" s="254"/>
      <c r="AA991" s="254"/>
      <c r="AB991" s="254"/>
    </row>
    <row r="992">
      <c r="A992" s="941"/>
      <c r="B992" s="242"/>
      <c r="C992" s="242"/>
      <c r="D992" s="242"/>
      <c r="E992" s="242"/>
      <c r="F992" s="450"/>
      <c r="G992" s="450"/>
      <c r="H992" s="242"/>
      <c r="I992" s="242"/>
      <c r="J992" s="242"/>
      <c r="K992" s="242"/>
      <c r="L992" s="242"/>
      <c r="M992" s="242"/>
      <c r="N992" s="242"/>
      <c r="O992" s="242"/>
      <c r="P992" s="242"/>
      <c r="Q992" s="242"/>
      <c r="R992" s="242"/>
      <c r="S992" s="242"/>
      <c r="T992" s="242"/>
      <c r="U992" s="242"/>
      <c r="V992" s="242"/>
      <c r="W992" s="254"/>
      <c r="X992" s="254"/>
      <c r="Y992" s="254"/>
      <c r="Z992" s="254"/>
      <c r="AA992" s="254"/>
      <c r="AB992" s="254"/>
    </row>
    <row r="993">
      <c r="A993" s="941"/>
      <c r="B993" s="242"/>
      <c r="C993" s="242"/>
      <c r="D993" s="242"/>
      <c r="E993" s="242"/>
      <c r="F993" s="450"/>
      <c r="G993" s="450"/>
      <c r="H993" s="242"/>
      <c r="I993" s="242"/>
      <c r="J993" s="242"/>
      <c r="K993" s="242"/>
      <c r="L993" s="242"/>
      <c r="M993" s="242"/>
      <c r="N993" s="242"/>
      <c r="O993" s="242"/>
      <c r="P993" s="242"/>
      <c r="Q993" s="242"/>
      <c r="R993" s="242"/>
      <c r="S993" s="242"/>
      <c r="T993" s="242"/>
      <c r="U993" s="242"/>
      <c r="V993" s="242"/>
      <c r="W993" s="254"/>
      <c r="X993" s="254"/>
      <c r="Y993" s="254"/>
      <c r="Z993" s="254"/>
      <c r="AA993" s="254"/>
      <c r="AB993" s="254"/>
    </row>
    <row r="994">
      <c r="A994" s="941"/>
      <c r="B994" s="242"/>
      <c r="C994" s="242"/>
      <c r="D994" s="242"/>
      <c r="E994" s="242"/>
      <c r="F994" s="450"/>
      <c r="G994" s="450"/>
      <c r="H994" s="242"/>
      <c r="I994" s="242"/>
      <c r="J994" s="242"/>
      <c r="K994" s="242"/>
      <c r="L994" s="242"/>
      <c r="M994" s="242"/>
      <c r="N994" s="242"/>
      <c r="O994" s="242"/>
      <c r="P994" s="242"/>
      <c r="Q994" s="242"/>
      <c r="R994" s="242"/>
      <c r="S994" s="242"/>
      <c r="T994" s="242"/>
      <c r="U994" s="242"/>
      <c r="V994" s="242"/>
      <c r="W994" s="254"/>
      <c r="X994" s="254"/>
      <c r="Y994" s="254"/>
      <c r="Z994" s="254"/>
      <c r="AA994" s="254"/>
      <c r="AB994" s="254"/>
    </row>
    <row r="995">
      <c r="A995" s="941"/>
      <c r="B995" s="242"/>
      <c r="C995" s="242"/>
      <c r="D995" s="242"/>
      <c r="E995" s="242"/>
      <c r="F995" s="450"/>
      <c r="G995" s="450"/>
      <c r="H995" s="242"/>
      <c r="I995" s="242"/>
      <c r="J995" s="242"/>
      <c r="K995" s="242"/>
      <c r="L995" s="242"/>
      <c r="M995" s="242"/>
      <c r="N995" s="242"/>
      <c r="O995" s="242"/>
      <c r="P995" s="242"/>
      <c r="Q995" s="242"/>
      <c r="R995" s="242"/>
      <c r="S995" s="242"/>
      <c r="T995" s="242"/>
      <c r="U995" s="242"/>
      <c r="V995" s="242"/>
      <c r="W995" s="254"/>
      <c r="X995" s="254"/>
      <c r="Y995" s="254"/>
      <c r="Z995" s="254"/>
      <c r="AA995" s="254"/>
      <c r="AB995" s="254"/>
    </row>
    <row r="996">
      <c r="A996" s="941"/>
      <c r="B996" s="242"/>
      <c r="C996" s="242"/>
      <c r="D996" s="242"/>
      <c r="E996" s="242"/>
      <c r="F996" s="450"/>
      <c r="G996" s="450"/>
      <c r="H996" s="242"/>
      <c r="I996" s="242"/>
      <c r="J996" s="242"/>
      <c r="K996" s="242"/>
      <c r="L996" s="242"/>
      <c r="M996" s="242"/>
      <c r="N996" s="242"/>
      <c r="O996" s="242"/>
      <c r="P996" s="242"/>
      <c r="Q996" s="242"/>
      <c r="R996" s="242"/>
      <c r="S996" s="242"/>
      <c r="T996" s="242"/>
      <c r="U996" s="242"/>
      <c r="V996" s="242"/>
      <c r="W996" s="254"/>
      <c r="X996" s="254"/>
      <c r="Y996" s="254"/>
      <c r="Z996" s="254"/>
      <c r="AA996" s="254"/>
      <c r="AB996" s="254"/>
    </row>
    <row r="997">
      <c r="A997" s="941"/>
      <c r="B997" s="242"/>
      <c r="C997" s="242"/>
      <c r="D997" s="242"/>
      <c r="E997" s="242"/>
      <c r="F997" s="450"/>
      <c r="G997" s="450"/>
      <c r="H997" s="242"/>
      <c r="I997" s="242"/>
      <c r="J997" s="242"/>
      <c r="K997" s="242"/>
      <c r="L997" s="242"/>
      <c r="M997" s="242"/>
      <c r="N997" s="242"/>
      <c r="O997" s="242"/>
      <c r="P997" s="242"/>
      <c r="Q997" s="242"/>
      <c r="R997" s="242"/>
      <c r="S997" s="242"/>
      <c r="T997" s="242"/>
      <c r="U997" s="242"/>
      <c r="V997" s="242"/>
      <c r="W997" s="254"/>
      <c r="X997" s="254"/>
      <c r="Y997" s="254"/>
      <c r="Z997" s="254"/>
      <c r="AA997" s="254"/>
      <c r="AB997" s="254"/>
    </row>
    <row r="998">
      <c r="A998" s="941"/>
      <c r="B998" s="242"/>
      <c r="C998" s="242"/>
      <c r="D998" s="242"/>
      <c r="E998" s="242"/>
      <c r="F998" s="450"/>
      <c r="G998" s="450"/>
      <c r="H998" s="242"/>
      <c r="I998" s="242"/>
      <c r="J998" s="242"/>
      <c r="K998" s="242"/>
      <c r="L998" s="242"/>
      <c r="M998" s="242"/>
      <c r="N998" s="242"/>
      <c r="O998" s="242"/>
      <c r="P998" s="242"/>
      <c r="Q998" s="242"/>
      <c r="R998" s="242"/>
      <c r="S998" s="242"/>
      <c r="T998" s="242"/>
      <c r="U998" s="242"/>
      <c r="V998" s="242"/>
      <c r="W998" s="254"/>
      <c r="X998" s="254"/>
      <c r="Y998" s="254"/>
      <c r="Z998" s="254"/>
      <c r="AA998" s="254"/>
      <c r="AB998" s="254"/>
    </row>
    <row r="999">
      <c r="A999" s="941"/>
      <c r="B999" s="242"/>
      <c r="C999" s="242"/>
      <c r="D999" s="242"/>
      <c r="E999" s="242"/>
      <c r="F999" s="450"/>
      <c r="G999" s="450"/>
      <c r="H999" s="242"/>
      <c r="I999" s="242"/>
      <c r="J999" s="242"/>
      <c r="K999" s="242"/>
      <c r="L999" s="242"/>
      <c r="M999" s="242"/>
      <c r="N999" s="242"/>
      <c r="O999" s="242"/>
      <c r="P999" s="242"/>
      <c r="Q999" s="242"/>
      <c r="R999" s="242"/>
      <c r="S999" s="242"/>
      <c r="T999" s="242"/>
      <c r="U999" s="242"/>
      <c r="V999" s="242"/>
      <c r="W999" s="254"/>
      <c r="X999" s="254"/>
      <c r="Y999" s="254"/>
      <c r="Z999" s="254"/>
      <c r="AA999" s="254"/>
      <c r="AB999" s="254"/>
    </row>
    <row r="1000">
      <c r="A1000" s="941"/>
      <c r="B1000" s="242"/>
      <c r="C1000" s="242"/>
      <c r="D1000" s="242"/>
      <c r="E1000" s="242"/>
      <c r="F1000" s="450"/>
      <c r="G1000" s="450"/>
      <c r="H1000" s="242"/>
      <c r="I1000" s="242"/>
      <c r="J1000" s="242"/>
      <c r="K1000" s="242"/>
      <c r="L1000" s="242"/>
      <c r="M1000" s="242"/>
      <c r="N1000" s="242"/>
      <c r="O1000" s="242"/>
      <c r="P1000" s="242"/>
      <c r="Q1000" s="242"/>
      <c r="R1000" s="242"/>
      <c r="S1000" s="242"/>
      <c r="T1000" s="242"/>
      <c r="U1000" s="242"/>
      <c r="V1000" s="242"/>
      <c r="W1000" s="254"/>
      <c r="X1000" s="254"/>
      <c r="Y1000" s="254"/>
      <c r="Z1000" s="254"/>
      <c r="AA1000" s="254"/>
      <c r="AB1000" s="254"/>
    </row>
    <row r="1001">
      <c r="A1001" s="941"/>
      <c r="B1001" s="242"/>
      <c r="C1001" s="242"/>
      <c r="D1001" s="242"/>
      <c r="E1001" s="242"/>
      <c r="F1001" s="450"/>
      <c r="G1001" s="450"/>
      <c r="H1001" s="242"/>
      <c r="I1001" s="242"/>
      <c r="J1001" s="242"/>
      <c r="K1001" s="242"/>
      <c r="L1001" s="242"/>
      <c r="M1001" s="242"/>
      <c r="N1001" s="242"/>
      <c r="O1001" s="242"/>
      <c r="P1001" s="242"/>
      <c r="Q1001" s="242"/>
      <c r="R1001" s="242"/>
      <c r="S1001" s="242"/>
      <c r="T1001" s="242"/>
      <c r="U1001" s="242"/>
      <c r="V1001" s="242"/>
      <c r="W1001" s="254"/>
      <c r="X1001" s="254"/>
      <c r="Y1001" s="254"/>
      <c r="Z1001" s="254"/>
      <c r="AA1001" s="254"/>
      <c r="AB1001" s="254"/>
    </row>
    <row r="1002">
      <c r="A1002" s="941"/>
      <c r="B1002" s="242"/>
      <c r="C1002" s="242"/>
      <c r="D1002" s="242"/>
      <c r="E1002" s="242"/>
      <c r="F1002" s="450"/>
      <c r="G1002" s="450"/>
      <c r="H1002" s="242"/>
      <c r="I1002" s="242"/>
      <c r="J1002" s="242"/>
      <c r="K1002" s="242"/>
      <c r="L1002" s="242"/>
      <c r="M1002" s="242"/>
      <c r="N1002" s="242"/>
      <c r="O1002" s="242"/>
      <c r="P1002" s="242"/>
      <c r="Q1002" s="242"/>
      <c r="R1002" s="242"/>
      <c r="S1002" s="242"/>
      <c r="T1002" s="242"/>
      <c r="U1002" s="242"/>
      <c r="V1002" s="242"/>
      <c r="W1002" s="254"/>
      <c r="X1002" s="254"/>
      <c r="Y1002" s="254"/>
      <c r="Z1002" s="254"/>
      <c r="AA1002" s="254"/>
      <c r="AB1002" s="254"/>
    </row>
    <row r="1003">
      <c r="A1003" s="941"/>
      <c r="B1003" s="242"/>
      <c r="C1003" s="242"/>
      <c r="D1003" s="242"/>
      <c r="E1003" s="242"/>
      <c r="F1003" s="450"/>
      <c r="G1003" s="450"/>
      <c r="H1003" s="242"/>
      <c r="I1003" s="242"/>
      <c r="J1003" s="242"/>
      <c r="K1003" s="242"/>
      <c r="L1003" s="242"/>
      <c r="M1003" s="242"/>
      <c r="N1003" s="242"/>
      <c r="O1003" s="242"/>
      <c r="P1003" s="242"/>
      <c r="Q1003" s="242"/>
      <c r="R1003" s="242"/>
      <c r="S1003" s="242"/>
      <c r="T1003" s="242"/>
      <c r="U1003" s="242"/>
      <c r="V1003" s="242"/>
      <c r="W1003" s="254"/>
      <c r="X1003" s="254"/>
      <c r="Y1003" s="254"/>
      <c r="Z1003" s="254"/>
      <c r="AA1003" s="254"/>
      <c r="AB1003" s="254"/>
    </row>
    <row r="1004">
      <c r="A1004" s="941"/>
      <c r="B1004" s="242"/>
      <c r="C1004" s="242"/>
      <c r="D1004" s="242"/>
      <c r="E1004" s="242"/>
      <c r="F1004" s="450"/>
      <c r="G1004" s="450"/>
      <c r="H1004" s="242"/>
      <c r="I1004" s="242"/>
      <c r="J1004" s="242"/>
      <c r="K1004" s="242"/>
      <c r="L1004" s="242"/>
      <c r="M1004" s="242"/>
      <c r="N1004" s="242"/>
      <c r="O1004" s="242"/>
      <c r="P1004" s="242"/>
      <c r="Q1004" s="242"/>
      <c r="R1004" s="242"/>
      <c r="S1004" s="242"/>
      <c r="T1004" s="242"/>
      <c r="U1004" s="242"/>
      <c r="V1004" s="242"/>
      <c r="W1004" s="254"/>
      <c r="X1004" s="254"/>
      <c r="Y1004" s="254"/>
      <c r="Z1004" s="254"/>
      <c r="AA1004" s="254"/>
      <c r="AB1004" s="254"/>
    </row>
    <row r="1005">
      <c r="A1005" s="941"/>
      <c r="B1005" s="242"/>
      <c r="C1005" s="242"/>
      <c r="D1005" s="242"/>
      <c r="E1005" s="242"/>
      <c r="F1005" s="450"/>
      <c r="G1005" s="450"/>
      <c r="H1005" s="242"/>
      <c r="I1005" s="242"/>
      <c r="J1005" s="242"/>
      <c r="K1005" s="242"/>
      <c r="L1005" s="242"/>
      <c r="M1005" s="242"/>
      <c r="N1005" s="242"/>
      <c r="O1005" s="242"/>
      <c r="P1005" s="242"/>
      <c r="Q1005" s="242"/>
      <c r="R1005" s="242"/>
      <c r="S1005" s="242"/>
      <c r="T1005" s="242"/>
      <c r="U1005" s="242"/>
      <c r="V1005" s="242"/>
      <c r="W1005" s="254"/>
      <c r="X1005" s="254"/>
      <c r="Y1005" s="254"/>
      <c r="Z1005" s="254"/>
      <c r="AA1005" s="254"/>
      <c r="AB1005" s="254"/>
    </row>
    <row r="1006">
      <c r="A1006" s="941"/>
      <c r="B1006" s="242"/>
      <c r="C1006" s="242"/>
      <c r="D1006" s="242"/>
      <c r="E1006" s="242"/>
      <c r="F1006" s="450"/>
      <c r="G1006" s="450"/>
      <c r="H1006" s="242"/>
      <c r="I1006" s="242"/>
      <c r="J1006" s="242"/>
      <c r="K1006" s="242"/>
      <c r="L1006" s="242"/>
      <c r="M1006" s="242"/>
      <c r="N1006" s="242"/>
      <c r="O1006" s="242"/>
      <c r="P1006" s="242"/>
      <c r="Q1006" s="242"/>
      <c r="R1006" s="242"/>
      <c r="S1006" s="242"/>
      <c r="T1006" s="242"/>
      <c r="U1006" s="242"/>
      <c r="V1006" s="242"/>
      <c r="W1006" s="254"/>
      <c r="X1006" s="254"/>
      <c r="Y1006" s="254"/>
      <c r="Z1006" s="254"/>
      <c r="AA1006" s="254"/>
      <c r="AB1006" s="254"/>
    </row>
    <row r="1007">
      <c r="A1007" s="941"/>
      <c r="B1007" s="242"/>
      <c r="C1007" s="242"/>
      <c r="D1007" s="242"/>
      <c r="E1007" s="242"/>
      <c r="F1007" s="450"/>
      <c r="G1007" s="450"/>
      <c r="H1007" s="242"/>
      <c r="I1007" s="242"/>
      <c r="J1007" s="242"/>
      <c r="K1007" s="242"/>
      <c r="L1007" s="242"/>
      <c r="M1007" s="242"/>
      <c r="N1007" s="242"/>
      <c r="O1007" s="242"/>
      <c r="P1007" s="242"/>
      <c r="Q1007" s="242"/>
      <c r="R1007" s="242"/>
      <c r="S1007" s="242"/>
      <c r="T1007" s="242"/>
      <c r="U1007" s="242"/>
      <c r="V1007" s="242"/>
      <c r="W1007" s="254"/>
      <c r="X1007" s="254"/>
      <c r="Y1007" s="254"/>
      <c r="Z1007" s="254"/>
      <c r="AA1007" s="254"/>
      <c r="AB1007" s="254"/>
    </row>
    <row r="1008">
      <c r="A1008" s="941"/>
      <c r="B1008" s="242"/>
      <c r="C1008" s="242"/>
      <c r="D1008" s="242"/>
      <c r="E1008" s="242"/>
      <c r="F1008" s="450"/>
      <c r="G1008" s="450"/>
      <c r="H1008" s="242"/>
      <c r="I1008" s="242"/>
      <c r="J1008" s="242"/>
      <c r="K1008" s="242"/>
      <c r="L1008" s="242"/>
      <c r="M1008" s="242"/>
      <c r="N1008" s="242"/>
      <c r="O1008" s="242"/>
      <c r="P1008" s="242"/>
      <c r="Q1008" s="242"/>
      <c r="R1008" s="242"/>
      <c r="S1008" s="242"/>
      <c r="T1008" s="242"/>
      <c r="U1008" s="242"/>
      <c r="V1008" s="242"/>
      <c r="W1008" s="254"/>
      <c r="X1008" s="254"/>
      <c r="Y1008" s="254"/>
      <c r="Z1008" s="254"/>
      <c r="AA1008" s="254"/>
      <c r="AB1008" s="254"/>
    </row>
    <row r="1009">
      <c r="A1009" s="941"/>
      <c r="B1009" s="242"/>
      <c r="C1009" s="242"/>
      <c r="D1009" s="242"/>
      <c r="E1009" s="242"/>
      <c r="F1009" s="450"/>
      <c r="G1009" s="450"/>
      <c r="H1009" s="242"/>
      <c r="I1009" s="242"/>
      <c r="J1009" s="242"/>
      <c r="K1009" s="242"/>
      <c r="L1009" s="242"/>
      <c r="M1009" s="242"/>
      <c r="N1009" s="242"/>
      <c r="O1009" s="242"/>
      <c r="P1009" s="242"/>
      <c r="Q1009" s="242"/>
      <c r="R1009" s="242"/>
      <c r="S1009" s="242"/>
      <c r="T1009" s="242"/>
      <c r="U1009" s="242"/>
      <c r="V1009" s="242"/>
      <c r="W1009" s="254"/>
      <c r="X1009" s="254"/>
      <c r="Y1009" s="254"/>
      <c r="Z1009" s="254"/>
      <c r="AA1009" s="254"/>
      <c r="AB1009" s="254"/>
    </row>
    <row r="1010">
      <c r="A1010" s="941"/>
      <c r="B1010" s="242"/>
      <c r="C1010" s="242"/>
      <c r="D1010" s="242"/>
      <c r="E1010" s="242"/>
      <c r="F1010" s="450"/>
      <c r="G1010" s="450"/>
      <c r="H1010" s="242"/>
      <c r="I1010" s="242"/>
      <c r="J1010" s="242"/>
      <c r="K1010" s="242"/>
      <c r="L1010" s="242"/>
      <c r="M1010" s="242"/>
      <c r="N1010" s="242"/>
      <c r="O1010" s="242"/>
      <c r="P1010" s="242"/>
      <c r="Q1010" s="242"/>
      <c r="R1010" s="242"/>
      <c r="S1010" s="242"/>
      <c r="T1010" s="242"/>
      <c r="U1010" s="242"/>
      <c r="V1010" s="242"/>
      <c r="W1010" s="254"/>
      <c r="X1010" s="254"/>
      <c r="Y1010" s="254"/>
      <c r="Z1010" s="254"/>
      <c r="AA1010" s="254"/>
      <c r="AB1010" s="254"/>
    </row>
    <row r="1011">
      <c r="A1011" s="941"/>
      <c r="B1011" s="242"/>
      <c r="C1011" s="242"/>
      <c r="D1011" s="242"/>
      <c r="E1011" s="242"/>
      <c r="F1011" s="450"/>
      <c r="G1011" s="450"/>
      <c r="H1011" s="242"/>
      <c r="I1011" s="242"/>
      <c r="J1011" s="242"/>
      <c r="K1011" s="242"/>
      <c r="L1011" s="242"/>
      <c r="M1011" s="242"/>
      <c r="N1011" s="242"/>
      <c r="O1011" s="242"/>
      <c r="P1011" s="242"/>
      <c r="Q1011" s="242"/>
      <c r="R1011" s="242"/>
      <c r="S1011" s="242"/>
      <c r="T1011" s="242"/>
      <c r="U1011" s="242"/>
      <c r="V1011" s="242"/>
      <c r="W1011" s="254"/>
      <c r="X1011" s="254"/>
      <c r="Y1011" s="254"/>
      <c r="Z1011" s="254"/>
      <c r="AA1011" s="254"/>
      <c r="AB1011" s="254"/>
    </row>
    <row r="1012">
      <c r="A1012" s="941"/>
      <c r="B1012" s="242"/>
      <c r="C1012" s="242"/>
      <c r="D1012" s="242"/>
      <c r="E1012" s="242"/>
      <c r="F1012" s="450"/>
      <c r="G1012" s="450"/>
      <c r="H1012" s="242"/>
      <c r="I1012" s="242"/>
      <c r="J1012" s="242"/>
      <c r="K1012" s="242"/>
      <c r="L1012" s="242"/>
      <c r="M1012" s="242"/>
      <c r="N1012" s="242"/>
      <c r="O1012" s="242"/>
      <c r="P1012" s="242"/>
      <c r="Q1012" s="242"/>
      <c r="R1012" s="242"/>
      <c r="S1012" s="242"/>
      <c r="T1012" s="242"/>
      <c r="U1012" s="242"/>
      <c r="V1012" s="242"/>
      <c r="W1012" s="254"/>
      <c r="X1012" s="254"/>
      <c r="Y1012" s="254"/>
      <c r="Z1012" s="254"/>
      <c r="AA1012" s="254"/>
      <c r="AB1012" s="254"/>
    </row>
    <row r="1013">
      <c r="A1013" s="941"/>
      <c r="B1013" s="242"/>
      <c r="C1013" s="242"/>
      <c r="D1013" s="242"/>
      <c r="E1013" s="242"/>
      <c r="F1013" s="450"/>
      <c r="G1013" s="450"/>
      <c r="H1013" s="242"/>
      <c r="I1013" s="242"/>
      <c r="J1013" s="242"/>
      <c r="K1013" s="242"/>
      <c r="L1013" s="242"/>
      <c r="M1013" s="242"/>
      <c r="N1013" s="242"/>
      <c r="O1013" s="242"/>
      <c r="P1013" s="242"/>
      <c r="Q1013" s="242"/>
      <c r="R1013" s="242"/>
      <c r="S1013" s="242"/>
      <c r="T1013" s="242"/>
      <c r="U1013" s="242"/>
      <c r="V1013" s="242"/>
      <c r="W1013" s="254"/>
      <c r="X1013" s="254"/>
      <c r="Y1013" s="254"/>
      <c r="Z1013" s="254"/>
      <c r="AA1013" s="254"/>
      <c r="AB1013" s="254"/>
    </row>
    <row r="1014">
      <c r="A1014" s="941"/>
      <c r="B1014" s="242"/>
      <c r="C1014" s="242"/>
      <c r="D1014" s="242"/>
      <c r="E1014" s="242"/>
      <c r="F1014" s="450"/>
      <c r="G1014" s="450"/>
      <c r="H1014" s="242"/>
      <c r="I1014" s="242"/>
      <c r="J1014" s="242"/>
      <c r="K1014" s="242"/>
      <c r="L1014" s="242"/>
      <c r="M1014" s="242"/>
      <c r="N1014" s="242"/>
      <c r="O1014" s="242"/>
      <c r="P1014" s="242"/>
      <c r="Q1014" s="242"/>
      <c r="R1014" s="242"/>
      <c r="S1014" s="242"/>
      <c r="T1014" s="242"/>
      <c r="U1014" s="242"/>
      <c r="V1014" s="242"/>
      <c r="W1014" s="254"/>
      <c r="X1014" s="254"/>
      <c r="Y1014" s="254"/>
      <c r="Z1014" s="254"/>
      <c r="AA1014" s="254"/>
      <c r="AB1014" s="254"/>
    </row>
    <row r="1015">
      <c r="A1015" s="941"/>
      <c r="B1015" s="242"/>
      <c r="C1015" s="242"/>
      <c r="D1015" s="242"/>
      <c r="E1015" s="242"/>
      <c r="F1015" s="450"/>
      <c r="G1015" s="450"/>
      <c r="H1015" s="242"/>
      <c r="I1015" s="242"/>
      <c r="J1015" s="242"/>
      <c r="K1015" s="242"/>
      <c r="L1015" s="242"/>
      <c r="M1015" s="242"/>
      <c r="N1015" s="242"/>
      <c r="O1015" s="242"/>
      <c r="P1015" s="242"/>
      <c r="Q1015" s="242"/>
      <c r="R1015" s="242"/>
      <c r="S1015" s="242"/>
      <c r="T1015" s="242"/>
      <c r="U1015" s="242"/>
      <c r="V1015" s="242"/>
      <c r="W1015" s="254"/>
      <c r="X1015" s="254"/>
      <c r="Y1015" s="254"/>
      <c r="Z1015" s="254"/>
      <c r="AA1015" s="254"/>
      <c r="AB1015" s="254"/>
    </row>
    <row r="1016">
      <c r="A1016" s="941"/>
      <c r="B1016" s="242"/>
      <c r="C1016" s="242"/>
      <c r="D1016" s="242"/>
      <c r="E1016" s="242"/>
      <c r="F1016" s="450"/>
      <c r="G1016" s="450"/>
      <c r="H1016" s="242"/>
      <c r="I1016" s="242"/>
      <c r="J1016" s="242"/>
      <c r="K1016" s="242"/>
      <c r="L1016" s="242"/>
      <c r="M1016" s="242"/>
      <c r="N1016" s="242"/>
      <c r="O1016" s="242"/>
      <c r="P1016" s="242"/>
      <c r="Q1016" s="242"/>
      <c r="R1016" s="242"/>
      <c r="S1016" s="242"/>
      <c r="T1016" s="242"/>
      <c r="U1016" s="242"/>
      <c r="V1016" s="242"/>
      <c r="W1016" s="254"/>
      <c r="X1016" s="254"/>
      <c r="Y1016" s="254"/>
      <c r="Z1016" s="254"/>
      <c r="AA1016" s="254"/>
      <c r="AB1016" s="254"/>
    </row>
    <row r="1017">
      <c r="A1017" s="941"/>
      <c r="B1017" s="242"/>
      <c r="C1017" s="242"/>
      <c r="D1017" s="242"/>
      <c r="E1017" s="242"/>
      <c r="F1017" s="450"/>
      <c r="G1017" s="450"/>
      <c r="H1017" s="242"/>
      <c r="I1017" s="242"/>
      <c r="J1017" s="242"/>
      <c r="K1017" s="242"/>
      <c r="L1017" s="242"/>
      <c r="M1017" s="242"/>
      <c r="N1017" s="242"/>
      <c r="O1017" s="242"/>
      <c r="P1017" s="242"/>
      <c r="Q1017" s="242"/>
      <c r="R1017" s="242"/>
      <c r="S1017" s="242"/>
      <c r="T1017" s="242"/>
      <c r="U1017" s="242"/>
      <c r="V1017" s="242"/>
      <c r="W1017" s="254"/>
      <c r="X1017" s="254"/>
      <c r="Y1017" s="254"/>
      <c r="Z1017" s="254"/>
      <c r="AA1017" s="254"/>
      <c r="AB1017" s="254"/>
    </row>
    <row r="1018">
      <c r="A1018" s="941"/>
      <c r="B1018" s="242"/>
      <c r="C1018" s="242"/>
      <c r="D1018" s="242"/>
      <c r="E1018" s="242"/>
      <c r="F1018" s="450"/>
      <c r="G1018" s="450"/>
      <c r="H1018" s="242"/>
      <c r="I1018" s="242"/>
      <c r="J1018" s="242"/>
      <c r="K1018" s="242"/>
      <c r="L1018" s="242"/>
      <c r="M1018" s="242"/>
      <c r="N1018" s="242"/>
      <c r="O1018" s="242"/>
      <c r="P1018" s="242"/>
      <c r="Q1018" s="242"/>
      <c r="R1018" s="242"/>
      <c r="S1018" s="242"/>
      <c r="T1018" s="242"/>
      <c r="U1018" s="242"/>
      <c r="V1018" s="242"/>
      <c r="W1018" s="254"/>
      <c r="X1018" s="254"/>
      <c r="Y1018" s="254"/>
      <c r="Z1018" s="254"/>
      <c r="AA1018" s="254"/>
      <c r="AB1018" s="254"/>
    </row>
    <row r="1019">
      <c r="A1019" s="941"/>
      <c r="B1019" s="242"/>
      <c r="C1019" s="242"/>
      <c r="D1019" s="242"/>
      <c r="E1019" s="242"/>
      <c r="F1019" s="450"/>
      <c r="G1019" s="450"/>
      <c r="H1019" s="242"/>
      <c r="I1019" s="242"/>
      <c r="J1019" s="242"/>
      <c r="K1019" s="242"/>
      <c r="L1019" s="242"/>
      <c r="M1019" s="242"/>
      <c r="N1019" s="242"/>
      <c r="O1019" s="242"/>
      <c r="P1019" s="242"/>
      <c r="Q1019" s="242"/>
      <c r="R1019" s="242"/>
      <c r="S1019" s="242"/>
      <c r="T1019" s="242"/>
      <c r="U1019" s="242"/>
      <c r="V1019" s="242"/>
      <c r="W1019" s="254"/>
      <c r="X1019" s="254"/>
      <c r="Y1019" s="254"/>
      <c r="Z1019" s="254"/>
      <c r="AA1019" s="254"/>
      <c r="AB1019" s="254"/>
    </row>
    <row r="1020">
      <c r="A1020" s="941"/>
      <c r="B1020" s="242"/>
      <c r="C1020" s="242"/>
      <c r="D1020" s="242"/>
      <c r="E1020" s="242"/>
      <c r="F1020" s="450"/>
      <c r="G1020" s="450"/>
      <c r="H1020" s="242"/>
      <c r="I1020" s="242"/>
      <c r="J1020" s="242"/>
      <c r="K1020" s="242"/>
      <c r="L1020" s="242"/>
      <c r="M1020" s="242"/>
      <c r="N1020" s="242"/>
      <c r="O1020" s="242"/>
      <c r="P1020" s="242"/>
      <c r="Q1020" s="242"/>
      <c r="R1020" s="242"/>
      <c r="S1020" s="242"/>
      <c r="T1020" s="242"/>
      <c r="U1020" s="242"/>
      <c r="V1020" s="242"/>
      <c r="W1020" s="254"/>
      <c r="X1020" s="254"/>
      <c r="Y1020" s="254"/>
      <c r="Z1020" s="254"/>
      <c r="AA1020" s="254"/>
      <c r="AB1020" s="254"/>
    </row>
    <row r="1021">
      <c r="A1021" s="941"/>
      <c r="B1021" s="242"/>
      <c r="C1021" s="242"/>
      <c r="D1021" s="242"/>
      <c r="E1021" s="242"/>
      <c r="F1021" s="450"/>
      <c r="G1021" s="450"/>
      <c r="H1021" s="242"/>
      <c r="I1021" s="242"/>
      <c r="J1021" s="242"/>
      <c r="K1021" s="242"/>
      <c r="L1021" s="242"/>
      <c r="M1021" s="242"/>
      <c r="N1021" s="242"/>
      <c r="O1021" s="242"/>
      <c r="P1021" s="242"/>
      <c r="Q1021" s="242"/>
      <c r="R1021" s="242"/>
      <c r="S1021" s="242"/>
      <c r="T1021" s="242"/>
      <c r="U1021" s="242"/>
      <c r="V1021" s="242"/>
      <c r="W1021" s="254"/>
      <c r="X1021" s="254"/>
      <c r="Y1021" s="254"/>
      <c r="Z1021" s="254"/>
      <c r="AA1021" s="254"/>
      <c r="AB1021" s="254"/>
    </row>
    <row r="1022">
      <c r="A1022" s="941"/>
      <c r="B1022" s="242"/>
      <c r="C1022" s="242"/>
      <c r="D1022" s="242"/>
      <c r="E1022" s="242"/>
      <c r="F1022" s="450"/>
      <c r="G1022" s="450"/>
      <c r="H1022" s="242"/>
      <c r="I1022" s="242"/>
      <c r="J1022" s="242"/>
      <c r="K1022" s="242"/>
      <c r="L1022" s="242"/>
      <c r="M1022" s="242"/>
      <c r="N1022" s="242"/>
      <c r="O1022" s="242"/>
      <c r="P1022" s="242"/>
      <c r="Q1022" s="242"/>
      <c r="R1022" s="242"/>
      <c r="S1022" s="242"/>
      <c r="T1022" s="242"/>
      <c r="U1022" s="242"/>
      <c r="V1022" s="242"/>
      <c r="W1022" s="254"/>
      <c r="X1022" s="254"/>
      <c r="Y1022" s="254"/>
      <c r="Z1022" s="254"/>
      <c r="AA1022" s="254"/>
      <c r="AB1022" s="254"/>
    </row>
    <row r="1023">
      <c r="A1023" s="941"/>
      <c r="B1023" s="242"/>
      <c r="C1023" s="242"/>
      <c r="D1023" s="242"/>
      <c r="E1023" s="242"/>
      <c r="F1023" s="450"/>
      <c r="G1023" s="450"/>
      <c r="H1023" s="242"/>
      <c r="I1023" s="242"/>
      <c r="J1023" s="242"/>
      <c r="K1023" s="242"/>
      <c r="L1023" s="242"/>
      <c r="M1023" s="242"/>
      <c r="N1023" s="242"/>
      <c r="O1023" s="242"/>
      <c r="P1023" s="242"/>
      <c r="Q1023" s="242"/>
      <c r="R1023" s="242"/>
      <c r="S1023" s="242"/>
      <c r="T1023" s="242"/>
      <c r="U1023" s="242"/>
      <c r="V1023" s="242"/>
      <c r="W1023" s="254"/>
      <c r="X1023" s="254"/>
      <c r="Y1023" s="254"/>
      <c r="Z1023" s="254"/>
      <c r="AA1023" s="254"/>
      <c r="AB1023" s="254"/>
    </row>
    <row r="1024">
      <c r="A1024" s="941"/>
      <c r="B1024" s="242"/>
      <c r="C1024" s="242"/>
      <c r="D1024" s="242"/>
      <c r="E1024" s="242"/>
      <c r="F1024" s="450"/>
      <c r="G1024" s="450"/>
      <c r="H1024" s="242"/>
      <c r="I1024" s="242"/>
      <c r="J1024" s="242"/>
      <c r="K1024" s="242"/>
      <c r="L1024" s="242"/>
      <c r="M1024" s="242"/>
      <c r="N1024" s="242"/>
      <c r="O1024" s="242"/>
      <c r="P1024" s="242"/>
      <c r="Q1024" s="242"/>
      <c r="R1024" s="242"/>
      <c r="S1024" s="242"/>
      <c r="T1024" s="242"/>
      <c r="U1024" s="242"/>
      <c r="V1024" s="242"/>
      <c r="W1024" s="254"/>
      <c r="X1024" s="254"/>
      <c r="Y1024" s="254"/>
      <c r="Z1024" s="254"/>
      <c r="AA1024" s="254"/>
      <c r="AB1024" s="254"/>
    </row>
    <row r="1025">
      <c r="A1025" s="941"/>
      <c r="B1025" s="242"/>
      <c r="C1025" s="242"/>
      <c r="D1025" s="242"/>
      <c r="E1025" s="242"/>
      <c r="F1025" s="450"/>
      <c r="G1025" s="450"/>
      <c r="H1025" s="242"/>
      <c r="I1025" s="242"/>
      <c r="J1025" s="242"/>
      <c r="K1025" s="242"/>
      <c r="L1025" s="242"/>
      <c r="M1025" s="242"/>
      <c r="N1025" s="242"/>
      <c r="O1025" s="242"/>
      <c r="P1025" s="242"/>
      <c r="Q1025" s="242"/>
      <c r="R1025" s="242"/>
      <c r="S1025" s="242"/>
      <c r="T1025" s="242"/>
      <c r="U1025" s="242"/>
      <c r="V1025" s="242"/>
      <c r="W1025" s="254"/>
      <c r="X1025" s="254"/>
      <c r="Y1025" s="254"/>
      <c r="Z1025" s="254"/>
      <c r="AA1025" s="254"/>
      <c r="AB1025" s="254"/>
    </row>
    <row r="1026">
      <c r="A1026" s="941"/>
      <c r="B1026" s="242"/>
      <c r="C1026" s="242"/>
      <c r="D1026" s="242"/>
      <c r="E1026" s="242"/>
      <c r="F1026" s="450"/>
      <c r="G1026" s="450"/>
      <c r="H1026" s="242"/>
      <c r="I1026" s="242"/>
      <c r="J1026" s="242"/>
      <c r="K1026" s="242"/>
      <c r="L1026" s="242"/>
      <c r="M1026" s="242"/>
      <c r="N1026" s="242"/>
      <c r="O1026" s="242"/>
      <c r="P1026" s="242"/>
      <c r="Q1026" s="242"/>
      <c r="R1026" s="242"/>
      <c r="S1026" s="242"/>
      <c r="T1026" s="242"/>
      <c r="U1026" s="242"/>
      <c r="V1026" s="242"/>
      <c r="W1026" s="254"/>
      <c r="X1026" s="254"/>
      <c r="Y1026" s="254"/>
      <c r="Z1026" s="254"/>
      <c r="AA1026" s="254"/>
      <c r="AB1026" s="254"/>
    </row>
    <row r="1027">
      <c r="A1027" s="941"/>
      <c r="B1027" s="242"/>
      <c r="C1027" s="242"/>
      <c r="D1027" s="242"/>
      <c r="E1027" s="242"/>
      <c r="F1027" s="450"/>
      <c r="G1027" s="450"/>
      <c r="H1027" s="242"/>
      <c r="I1027" s="242"/>
      <c r="J1027" s="242"/>
      <c r="K1027" s="242"/>
      <c r="L1027" s="242"/>
      <c r="M1027" s="242"/>
      <c r="N1027" s="242"/>
      <c r="O1027" s="242"/>
      <c r="P1027" s="242"/>
      <c r="Q1027" s="242"/>
      <c r="R1027" s="242"/>
      <c r="S1027" s="242"/>
      <c r="T1027" s="242"/>
      <c r="U1027" s="242"/>
      <c r="V1027" s="242"/>
      <c r="W1027" s="254"/>
      <c r="X1027" s="254"/>
      <c r="Y1027" s="254"/>
      <c r="Z1027" s="254"/>
      <c r="AA1027" s="254"/>
      <c r="AB1027" s="254"/>
    </row>
    <row r="1028">
      <c r="A1028" s="941"/>
      <c r="B1028" s="242"/>
      <c r="C1028" s="242"/>
      <c r="D1028" s="242"/>
      <c r="E1028" s="242"/>
      <c r="F1028" s="450"/>
      <c r="G1028" s="450"/>
      <c r="H1028" s="242"/>
      <c r="I1028" s="242"/>
      <c r="J1028" s="242"/>
      <c r="K1028" s="242"/>
      <c r="L1028" s="242"/>
      <c r="M1028" s="242"/>
      <c r="N1028" s="242"/>
      <c r="O1028" s="242"/>
      <c r="P1028" s="242"/>
      <c r="Q1028" s="242"/>
      <c r="R1028" s="242"/>
      <c r="S1028" s="242"/>
      <c r="T1028" s="242"/>
      <c r="U1028" s="242"/>
      <c r="V1028" s="242"/>
      <c r="W1028" s="254"/>
      <c r="X1028" s="254"/>
      <c r="Y1028" s="254"/>
      <c r="Z1028" s="254"/>
      <c r="AA1028" s="254"/>
      <c r="AB1028" s="254"/>
    </row>
    <row r="1029">
      <c r="A1029" s="941"/>
      <c r="B1029" s="242"/>
      <c r="C1029" s="242"/>
      <c r="D1029" s="242"/>
      <c r="E1029" s="242"/>
      <c r="F1029" s="450"/>
      <c r="G1029" s="450"/>
      <c r="H1029" s="242"/>
      <c r="I1029" s="242"/>
      <c r="J1029" s="242"/>
      <c r="K1029" s="242"/>
      <c r="L1029" s="242"/>
      <c r="M1029" s="242"/>
      <c r="N1029" s="242"/>
      <c r="O1029" s="242"/>
      <c r="P1029" s="242"/>
      <c r="Q1029" s="242"/>
      <c r="R1029" s="242"/>
      <c r="S1029" s="242"/>
      <c r="T1029" s="242"/>
      <c r="U1029" s="242"/>
      <c r="V1029" s="242"/>
      <c r="W1029" s="254"/>
      <c r="X1029" s="254"/>
      <c r="Y1029" s="254"/>
      <c r="Z1029" s="254"/>
      <c r="AA1029" s="254"/>
      <c r="AB1029" s="254"/>
    </row>
    <row r="1030">
      <c r="A1030" s="941"/>
      <c r="B1030" s="242"/>
      <c r="C1030" s="242"/>
      <c r="D1030" s="242"/>
      <c r="E1030" s="242"/>
      <c r="F1030" s="450"/>
      <c r="G1030" s="450"/>
      <c r="H1030" s="242"/>
      <c r="I1030" s="242"/>
      <c r="J1030" s="242"/>
      <c r="K1030" s="242"/>
      <c r="L1030" s="242"/>
      <c r="M1030" s="242"/>
      <c r="N1030" s="242"/>
      <c r="O1030" s="242"/>
      <c r="P1030" s="242"/>
      <c r="Q1030" s="242"/>
      <c r="R1030" s="242"/>
      <c r="S1030" s="242"/>
      <c r="T1030" s="242"/>
      <c r="U1030" s="242"/>
      <c r="V1030" s="242"/>
      <c r="W1030" s="254"/>
      <c r="X1030" s="254"/>
      <c r="Y1030" s="254"/>
      <c r="Z1030" s="254"/>
      <c r="AA1030" s="254"/>
      <c r="AB1030" s="254"/>
    </row>
    <row r="1031">
      <c r="A1031" s="941"/>
      <c r="B1031" s="242"/>
      <c r="C1031" s="242"/>
      <c r="D1031" s="242"/>
      <c r="E1031" s="242"/>
      <c r="F1031" s="450"/>
      <c r="G1031" s="450"/>
      <c r="H1031" s="242"/>
      <c r="I1031" s="242"/>
      <c r="J1031" s="242"/>
      <c r="K1031" s="242"/>
      <c r="L1031" s="242"/>
      <c r="M1031" s="242"/>
      <c r="N1031" s="242"/>
      <c r="O1031" s="242"/>
      <c r="P1031" s="242"/>
      <c r="Q1031" s="242"/>
      <c r="R1031" s="242"/>
      <c r="S1031" s="242"/>
      <c r="T1031" s="242"/>
      <c r="U1031" s="242"/>
      <c r="V1031" s="242"/>
      <c r="W1031" s="254"/>
      <c r="X1031" s="254"/>
      <c r="Y1031" s="254"/>
      <c r="Z1031" s="254"/>
      <c r="AA1031" s="254"/>
      <c r="AB1031" s="254"/>
    </row>
    <row r="1032">
      <c r="A1032" s="941"/>
      <c r="B1032" s="242"/>
      <c r="C1032" s="242"/>
      <c r="D1032" s="242"/>
      <c r="E1032" s="242"/>
      <c r="F1032" s="450"/>
      <c r="G1032" s="450"/>
      <c r="H1032" s="242"/>
      <c r="I1032" s="242"/>
      <c r="J1032" s="242"/>
      <c r="K1032" s="242"/>
      <c r="L1032" s="242"/>
      <c r="M1032" s="242"/>
      <c r="N1032" s="242"/>
      <c r="O1032" s="242"/>
      <c r="P1032" s="242"/>
      <c r="Q1032" s="242"/>
      <c r="R1032" s="242"/>
      <c r="S1032" s="242"/>
      <c r="T1032" s="242"/>
      <c r="U1032" s="242"/>
      <c r="V1032" s="242"/>
      <c r="W1032" s="254"/>
      <c r="X1032" s="254"/>
      <c r="Y1032" s="254"/>
      <c r="Z1032" s="254"/>
      <c r="AA1032" s="254"/>
      <c r="AB1032" s="254"/>
    </row>
    <row r="1033">
      <c r="A1033" s="941"/>
      <c r="B1033" s="242"/>
      <c r="C1033" s="242"/>
      <c r="D1033" s="242"/>
      <c r="E1033" s="242"/>
      <c r="F1033" s="450"/>
      <c r="G1033" s="450"/>
      <c r="H1033" s="242"/>
      <c r="I1033" s="242"/>
      <c r="J1033" s="242"/>
      <c r="K1033" s="242"/>
      <c r="L1033" s="242"/>
      <c r="M1033" s="242"/>
      <c r="N1033" s="242"/>
      <c r="O1033" s="242"/>
      <c r="P1033" s="242"/>
      <c r="Q1033" s="242"/>
      <c r="R1033" s="242"/>
      <c r="S1033" s="242"/>
      <c r="T1033" s="242"/>
      <c r="U1033" s="242"/>
      <c r="V1033" s="242"/>
      <c r="W1033" s="254"/>
      <c r="X1033" s="254"/>
      <c r="Y1033" s="254"/>
      <c r="Z1033" s="254"/>
      <c r="AA1033" s="254"/>
      <c r="AB1033" s="254"/>
    </row>
    <row r="1034">
      <c r="A1034" s="941"/>
      <c r="B1034" s="242"/>
      <c r="C1034" s="242"/>
      <c r="D1034" s="242"/>
      <c r="E1034" s="242"/>
      <c r="F1034" s="450"/>
      <c r="G1034" s="450"/>
      <c r="H1034" s="242"/>
      <c r="I1034" s="242"/>
      <c r="J1034" s="242"/>
      <c r="K1034" s="242"/>
      <c r="L1034" s="242"/>
      <c r="M1034" s="242"/>
      <c r="N1034" s="242"/>
      <c r="O1034" s="242"/>
      <c r="P1034" s="242"/>
      <c r="Q1034" s="242"/>
      <c r="R1034" s="242"/>
      <c r="S1034" s="242"/>
      <c r="T1034" s="242"/>
      <c r="U1034" s="242"/>
      <c r="V1034" s="242"/>
      <c r="W1034" s="254"/>
      <c r="X1034" s="254"/>
      <c r="Y1034" s="254"/>
      <c r="Z1034" s="254"/>
      <c r="AA1034" s="254"/>
      <c r="AB1034" s="254"/>
    </row>
    <row r="1035">
      <c r="A1035" s="941"/>
      <c r="B1035" s="242"/>
      <c r="C1035" s="242"/>
      <c r="D1035" s="242"/>
      <c r="E1035" s="242"/>
      <c r="F1035" s="450"/>
      <c r="G1035" s="450"/>
      <c r="H1035" s="242"/>
      <c r="I1035" s="242"/>
      <c r="J1035" s="242"/>
      <c r="K1035" s="242"/>
      <c r="L1035" s="242"/>
      <c r="M1035" s="242"/>
      <c r="N1035" s="242"/>
      <c r="O1035" s="242"/>
      <c r="P1035" s="242"/>
      <c r="Q1035" s="242"/>
      <c r="R1035" s="242"/>
      <c r="S1035" s="242"/>
      <c r="T1035" s="242"/>
      <c r="U1035" s="242"/>
      <c r="V1035" s="242"/>
      <c r="W1035" s="254"/>
      <c r="X1035" s="254"/>
      <c r="Y1035" s="254"/>
      <c r="Z1035" s="254"/>
      <c r="AA1035" s="254"/>
      <c r="AB1035" s="254"/>
    </row>
    <row r="1036">
      <c r="A1036" s="941"/>
      <c r="B1036" s="242"/>
      <c r="C1036" s="242"/>
      <c r="D1036" s="242"/>
      <c r="E1036" s="242"/>
      <c r="F1036" s="450"/>
      <c r="G1036" s="450"/>
      <c r="H1036" s="242"/>
      <c r="I1036" s="242"/>
      <c r="J1036" s="242"/>
      <c r="K1036" s="242"/>
      <c r="L1036" s="242"/>
      <c r="M1036" s="242"/>
      <c r="N1036" s="242"/>
      <c r="O1036" s="242"/>
      <c r="P1036" s="242"/>
      <c r="Q1036" s="242"/>
      <c r="R1036" s="242"/>
      <c r="S1036" s="242"/>
      <c r="T1036" s="242"/>
      <c r="U1036" s="242"/>
      <c r="V1036" s="242"/>
      <c r="W1036" s="254"/>
      <c r="X1036" s="254"/>
      <c r="Y1036" s="254"/>
      <c r="Z1036" s="254"/>
      <c r="AA1036" s="254"/>
      <c r="AB1036" s="254"/>
    </row>
    <row r="1037">
      <c r="A1037" s="941"/>
      <c r="B1037" s="242"/>
      <c r="C1037" s="242"/>
      <c r="D1037" s="242"/>
      <c r="E1037" s="242"/>
      <c r="F1037" s="450"/>
      <c r="G1037" s="450"/>
      <c r="H1037" s="242"/>
      <c r="I1037" s="242"/>
      <c r="J1037" s="242"/>
      <c r="K1037" s="242"/>
      <c r="L1037" s="242"/>
      <c r="M1037" s="242"/>
      <c r="N1037" s="242"/>
      <c r="O1037" s="242"/>
      <c r="P1037" s="242"/>
      <c r="Q1037" s="242"/>
      <c r="R1037" s="242"/>
      <c r="S1037" s="242"/>
      <c r="T1037" s="242"/>
      <c r="U1037" s="242"/>
      <c r="V1037" s="242"/>
      <c r="W1037" s="254"/>
      <c r="X1037" s="254"/>
      <c r="Y1037" s="254"/>
      <c r="Z1037" s="254"/>
      <c r="AA1037" s="254"/>
      <c r="AB1037" s="254"/>
    </row>
    <row r="1038">
      <c r="A1038" s="941"/>
      <c r="B1038" s="242"/>
      <c r="C1038" s="242"/>
      <c r="D1038" s="242"/>
      <c r="E1038" s="242"/>
      <c r="F1038" s="450"/>
      <c r="G1038" s="450"/>
      <c r="H1038" s="242"/>
      <c r="I1038" s="242"/>
      <c r="J1038" s="242"/>
      <c r="K1038" s="242"/>
      <c r="L1038" s="242"/>
      <c r="M1038" s="242"/>
      <c r="N1038" s="242"/>
      <c r="O1038" s="242"/>
      <c r="P1038" s="242"/>
      <c r="Q1038" s="242"/>
      <c r="R1038" s="242"/>
      <c r="S1038" s="242"/>
      <c r="T1038" s="242"/>
      <c r="U1038" s="242"/>
      <c r="V1038" s="242"/>
      <c r="W1038" s="254"/>
      <c r="X1038" s="254"/>
      <c r="Y1038" s="254"/>
      <c r="Z1038" s="254"/>
      <c r="AA1038" s="254"/>
      <c r="AB1038" s="254"/>
    </row>
    <row r="1039">
      <c r="A1039" s="941"/>
      <c r="B1039" s="242"/>
      <c r="C1039" s="242"/>
      <c r="D1039" s="242"/>
      <c r="E1039" s="242"/>
      <c r="F1039" s="450"/>
      <c r="G1039" s="450"/>
      <c r="H1039" s="242"/>
      <c r="I1039" s="242"/>
      <c r="J1039" s="242"/>
      <c r="K1039" s="242"/>
      <c r="L1039" s="242"/>
      <c r="M1039" s="242"/>
      <c r="N1039" s="242"/>
      <c r="O1039" s="242"/>
      <c r="P1039" s="242"/>
      <c r="Q1039" s="242"/>
      <c r="R1039" s="242"/>
      <c r="S1039" s="242"/>
      <c r="T1039" s="242"/>
      <c r="U1039" s="242"/>
      <c r="V1039" s="242"/>
      <c r="W1039" s="254"/>
      <c r="X1039" s="254"/>
      <c r="Y1039" s="254"/>
      <c r="Z1039" s="254"/>
      <c r="AA1039" s="254"/>
      <c r="AB1039" s="254"/>
    </row>
    <row r="1040">
      <c r="A1040" s="941"/>
      <c r="B1040" s="242"/>
      <c r="C1040" s="242"/>
      <c r="D1040" s="242"/>
      <c r="E1040" s="242"/>
      <c r="F1040" s="450"/>
      <c r="G1040" s="450"/>
      <c r="H1040" s="242"/>
      <c r="I1040" s="242"/>
      <c r="J1040" s="242"/>
      <c r="K1040" s="242"/>
      <c r="L1040" s="242"/>
      <c r="M1040" s="242"/>
      <c r="N1040" s="242"/>
      <c r="O1040" s="242"/>
      <c r="P1040" s="242"/>
      <c r="Q1040" s="242"/>
      <c r="R1040" s="242"/>
      <c r="S1040" s="242"/>
      <c r="T1040" s="242"/>
      <c r="U1040" s="242"/>
      <c r="V1040" s="242"/>
      <c r="W1040" s="254"/>
      <c r="X1040" s="254"/>
      <c r="Y1040" s="254"/>
      <c r="Z1040" s="254"/>
      <c r="AA1040" s="254"/>
      <c r="AB1040" s="254"/>
    </row>
    <row r="1041">
      <c r="A1041" s="941"/>
      <c r="B1041" s="242"/>
      <c r="C1041" s="242"/>
      <c r="D1041" s="242"/>
      <c r="E1041" s="242"/>
      <c r="F1041" s="450"/>
      <c r="G1041" s="450"/>
      <c r="H1041" s="242"/>
      <c r="I1041" s="242"/>
      <c r="J1041" s="242"/>
      <c r="K1041" s="242"/>
      <c r="L1041" s="242"/>
      <c r="M1041" s="242"/>
      <c r="N1041" s="242"/>
      <c r="O1041" s="242"/>
      <c r="P1041" s="242"/>
      <c r="Q1041" s="242"/>
      <c r="R1041" s="242"/>
      <c r="S1041" s="242"/>
      <c r="T1041" s="242"/>
      <c r="U1041" s="242"/>
      <c r="V1041" s="242"/>
      <c r="W1041" s="254"/>
      <c r="X1041" s="254"/>
      <c r="Y1041" s="254"/>
      <c r="Z1041" s="254"/>
      <c r="AA1041" s="254"/>
      <c r="AB1041" s="254"/>
    </row>
    <row r="1042">
      <c r="A1042" s="941"/>
      <c r="B1042" s="242"/>
      <c r="C1042" s="242"/>
      <c r="D1042" s="242"/>
      <c r="E1042" s="242"/>
      <c r="F1042" s="450"/>
      <c r="G1042" s="450"/>
      <c r="H1042" s="242"/>
      <c r="I1042" s="242"/>
      <c r="J1042" s="242"/>
      <c r="K1042" s="242"/>
      <c r="L1042" s="242"/>
      <c r="M1042" s="242"/>
      <c r="N1042" s="242"/>
      <c r="O1042" s="242"/>
      <c r="P1042" s="242"/>
      <c r="Q1042" s="242"/>
      <c r="R1042" s="242"/>
      <c r="S1042" s="242"/>
      <c r="T1042" s="242"/>
      <c r="U1042" s="242"/>
      <c r="V1042" s="242"/>
      <c r="W1042" s="254"/>
      <c r="X1042" s="254"/>
      <c r="Y1042" s="254"/>
      <c r="Z1042" s="254"/>
      <c r="AA1042" s="254"/>
      <c r="AB1042" s="254"/>
    </row>
    <row r="1043">
      <c r="A1043" s="941"/>
      <c r="B1043" s="242"/>
      <c r="C1043" s="242"/>
      <c r="D1043" s="242"/>
      <c r="E1043" s="242"/>
      <c r="F1043" s="450"/>
      <c r="G1043" s="450"/>
      <c r="H1043" s="242"/>
      <c r="I1043" s="242"/>
      <c r="J1043" s="242"/>
      <c r="K1043" s="242"/>
      <c r="L1043" s="242"/>
      <c r="M1043" s="242"/>
      <c r="N1043" s="242"/>
      <c r="O1043" s="242"/>
      <c r="P1043" s="242"/>
      <c r="Q1043" s="242"/>
      <c r="R1043" s="242"/>
      <c r="S1043" s="242"/>
      <c r="T1043" s="242"/>
      <c r="U1043" s="242"/>
      <c r="V1043" s="242"/>
      <c r="W1043" s="254"/>
      <c r="X1043" s="254"/>
      <c r="Y1043" s="254"/>
      <c r="Z1043" s="254"/>
      <c r="AA1043" s="254"/>
      <c r="AB1043" s="254"/>
    </row>
    <row r="1044">
      <c r="A1044" s="941"/>
      <c r="B1044" s="242"/>
      <c r="C1044" s="242"/>
      <c r="D1044" s="242"/>
      <c r="E1044" s="242"/>
      <c r="F1044" s="450"/>
      <c r="G1044" s="450"/>
      <c r="H1044" s="242"/>
      <c r="I1044" s="242"/>
      <c r="J1044" s="242"/>
      <c r="K1044" s="242"/>
      <c r="L1044" s="242"/>
      <c r="M1044" s="242"/>
      <c r="N1044" s="242"/>
      <c r="O1044" s="242"/>
      <c r="P1044" s="242"/>
      <c r="Q1044" s="242"/>
      <c r="R1044" s="242"/>
      <c r="S1044" s="242"/>
      <c r="T1044" s="242"/>
      <c r="U1044" s="242"/>
      <c r="V1044" s="242"/>
      <c r="W1044" s="254"/>
      <c r="X1044" s="254"/>
      <c r="Y1044" s="254"/>
      <c r="Z1044" s="254"/>
      <c r="AA1044" s="254"/>
      <c r="AB1044" s="254"/>
    </row>
    <row r="1045">
      <c r="A1045" s="941"/>
      <c r="B1045" s="242"/>
      <c r="C1045" s="242"/>
      <c r="D1045" s="242"/>
      <c r="E1045" s="242"/>
      <c r="F1045" s="450"/>
      <c r="G1045" s="450"/>
      <c r="H1045" s="242"/>
      <c r="I1045" s="242"/>
      <c r="J1045" s="242"/>
      <c r="K1045" s="242"/>
      <c r="L1045" s="242"/>
      <c r="M1045" s="242"/>
      <c r="N1045" s="242"/>
      <c r="O1045" s="242"/>
      <c r="P1045" s="242"/>
      <c r="Q1045" s="242"/>
      <c r="R1045" s="242"/>
      <c r="S1045" s="242"/>
      <c r="T1045" s="242"/>
      <c r="U1045" s="242"/>
      <c r="V1045" s="242"/>
      <c r="W1045" s="254"/>
      <c r="X1045" s="254"/>
      <c r="Y1045" s="254"/>
      <c r="Z1045" s="254"/>
      <c r="AA1045" s="254"/>
      <c r="AB1045" s="254"/>
    </row>
    <row r="1046">
      <c r="A1046" s="941"/>
      <c r="B1046" s="242"/>
      <c r="C1046" s="242"/>
      <c r="D1046" s="242"/>
      <c r="E1046" s="242"/>
      <c r="F1046" s="450"/>
      <c r="G1046" s="450"/>
      <c r="H1046" s="242"/>
      <c r="I1046" s="242"/>
      <c r="J1046" s="242"/>
      <c r="K1046" s="242"/>
      <c r="L1046" s="242"/>
      <c r="M1046" s="242"/>
      <c r="N1046" s="242"/>
      <c r="O1046" s="242"/>
      <c r="P1046" s="242"/>
      <c r="Q1046" s="242"/>
      <c r="R1046" s="242"/>
      <c r="S1046" s="242"/>
      <c r="T1046" s="242"/>
      <c r="U1046" s="242"/>
      <c r="V1046" s="242"/>
      <c r="W1046" s="254"/>
      <c r="X1046" s="254"/>
      <c r="Y1046" s="254"/>
      <c r="Z1046" s="254"/>
      <c r="AA1046" s="254"/>
      <c r="AB1046" s="254"/>
    </row>
    <row r="1047">
      <c r="A1047" s="941"/>
      <c r="B1047" s="242"/>
      <c r="C1047" s="242"/>
      <c r="D1047" s="242"/>
      <c r="E1047" s="242"/>
      <c r="F1047" s="450"/>
      <c r="G1047" s="450"/>
      <c r="H1047" s="242"/>
      <c r="I1047" s="242"/>
      <c r="J1047" s="242"/>
      <c r="K1047" s="242"/>
      <c r="L1047" s="242"/>
      <c r="M1047" s="242"/>
      <c r="N1047" s="242"/>
      <c r="O1047" s="242"/>
      <c r="P1047" s="242"/>
      <c r="Q1047" s="242"/>
      <c r="R1047" s="242"/>
      <c r="S1047" s="242"/>
      <c r="T1047" s="242"/>
      <c r="U1047" s="242"/>
      <c r="V1047" s="242"/>
      <c r="W1047" s="254"/>
      <c r="X1047" s="254"/>
      <c r="Y1047" s="254"/>
      <c r="Z1047" s="254"/>
      <c r="AA1047" s="254"/>
      <c r="AB1047" s="254"/>
    </row>
    <row r="1048">
      <c r="A1048" s="941"/>
      <c r="B1048" s="242"/>
      <c r="C1048" s="242"/>
      <c r="D1048" s="242"/>
      <c r="E1048" s="242"/>
      <c r="F1048" s="450"/>
      <c r="G1048" s="450"/>
      <c r="H1048" s="242"/>
      <c r="I1048" s="242"/>
      <c r="J1048" s="242"/>
      <c r="K1048" s="242"/>
      <c r="L1048" s="242"/>
      <c r="M1048" s="242"/>
      <c r="N1048" s="242"/>
      <c r="O1048" s="242"/>
      <c r="P1048" s="242"/>
      <c r="Q1048" s="242"/>
      <c r="R1048" s="242"/>
      <c r="S1048" s="242"/>
      <c r="T1048" s="242"/>
      <c r="U1048" s="242"/>
      <c r="V1048" s="242"/>
      <c r="W1048" s="254"/>
      <c r="X1048" s="254"/>
      <c r="Y1048" s="254"/>
      <c r="Z1048" s="254"/>
      <c r="AA1048" s="254"/>
      <c r="AB1048" s="254"/>
    </row>
    <row r="1049">
      <c r="A1049" s="941"/>
      <c r="B1049" s="242"/>
      <c r="C1049" s="242"/>
      <c r="D1049" s="242"/>
      <c r="E1049" s="242"/>
      <c r="F1049" s="450"/>
      <c r="G1049" s="450"/>
      <c r="H1049" s="242"/>
      <c r="I1049" s="242"/>
      <c r="J1049" s="242"/>
      <c r="K1049" s="242"/>
      <c r="L1049" s="242"/>
      <c r="M1049" s="242"/>
      <c r="N1049" s="242"/>
      <c r="O1049" s="242"/>
      <c r="P1049" s="242"/>
      <c r="Q1049" s="242"/>
      <c r="R1049" s="242"/>
      <c r="S1049" s="242"/>
      <c r="T1049" s="242"/>
      <c r="U1049" s="242"/>
      <c r="V1049" s="242"/>
      <c r="W1049" s="254"/>
      <c r="X1049" s="254"/>
      <c r="Y1049" s="254"/>
      <c r="Z1049" s="254"/>
      <c r="AA1049" s="254"/>
      <c r="AB1049" s="254"/>
    </row>
    <row r="1050">
      <c r="A1050" s="941"/>
      <c r="B1050" s="242"/>
      <c r="C1050" s="242"/>
      <c r="D1050" s="242"/>
      <c r="E1050" s="242"/>
      <c r="F1050" s="450"/>
      <c r="G1050" s="450"/>
      <c r="H1050" s="242"/>
      <c r="I1050" s="242"/>
      <c r="J1050" s="242"/>
      <c r="K1050" s="242"/>
      <c r="L1050" s="242"/>
      <c r="M1050" s="242"/>
      <c r="N1050" s="242"/>
      <c r="O1050" s="242"/>
      <c r="P1050" s="242"/>
      <c r="Q1050" s="242"/>
      <c r="R1050" s="242"/>
      <c r="S1050" s="242"/>
      <c r="T1050" s="242"/>
      <c r="U1050" s="242"/>
      <c r="V1050" s="242"/>
      <c r="W1050" s="254"/>
      <c r="X1050" s="254"/>
      <c r="Y1050" s="254"/>
      <c r="Z1050" s="254"/>
      <c r="AA1050" s="254"/>
      <c r="AB1050" s="254"/>
    </row>
    <row r="1051">
      <c r="A1051" s="941"/>
      <c r="B1051" s="242"/>
      <c r="C1051" s="242"/>
      <c r="D1051" s="242"/>
      <c r="E1051" s="242"/>
      <c r="F1051" s="450"/>
      <c r="G1051" s="450"/>
      <c r="H1051" s="242"/>
      <c r="I1051" s="242"/>
      <c r="J1051" s="242"/>
      <c r="K1051" s="242"/>
      <c r="L1051" s="242"/>
      <c r="M1051" s="242"/>
      <c r="N1051" s="242"/>
      <c r="O1051" s="242"/>
      <c r="P1051" s="242"/>
      <c r="Q1051" s="242"/>
      <c r="R1051" s="242"/>
      <c r="S1051" s="242"/>
      <c r="T1051" s="242"/>
      <c r="U1051" s="242"/>
      <c r="V1051" s="242"/>
      <c r="W1051" s="254"/>
      <c r="X1051" s="254"/>
      <c r="Y1051" s="254"/>
      <c r="Z1051" s="254"/>
      <c r="AA1051" s="254"/>
      <c r="AB1051" s="254"/>
    </row>
    <row r="1052">
      <c r="A1052" s="941"/>
      <c r="B1052" s="242"/>
      <c r="C1052" s="242"/>
      <c r="D1052" s="242"/>
      <c r="E1052" s="242"/>
      <c r="F1052" s="450"/>
      <c r="G1052" s="450"/>
      <c r="H1052" s="242"/>
      <c r="I1052" s="242"/>
      <c r="J1052" s="242"/>
      <c r="K1052" s="242"/>
      <c r="L1052" s="242"/>
      <c r="M1052" s="242"/>
      <c r="N1052" s="242"/>
      <c r="O1052" s="242"/>
      <c r="P1052" s="242"/>
      <c r="Q1052" s="242"/>
      <c r="R1052" s="242"/>
      <c r="S1052" s="242"/>
      <c r="T1052" s="242"/>
      <c r="U1052" s="242"/>
      <c r="V1052" s="242"/>
      <c r="W1052" s="254"/>
      <c r="X1052" s="254"/>
      <c r="Y1052" s="254"/>
      <c r="Z1052" s="254"/>
      <c r="AA1052" s="254"/>
      <c r="AB1052" s="254"/>
    </row>
    <row r="1053">
      <c r="A1053" s="941"/>
      <c r="B1053" s="242"/>
      <c r="C1053" s="242"/>
      <c r="D1053" s="242"/>
      <c r="E1053" s="242"/>
      <c r="F1053" s="450"/>
      <c r="G1053" s="450"/>
      <c r="H1053" s="242"/>
      <c r="I1053" s="242"/>
      <c r="J1053" s="242"/>
      <c r="K1053" s="242"/>
      <c r="L1053" s="242"/>
      <c r="M1053" s="242"/>
      <c r="N1053" s="242"/>
      <c r="O1053" s="242"/>
      <c r="P1053" s="242"/>
      <c r="Q1053" s="242"/>
      <c r="R1053" s="242"/>
      <c r="S1053" s="242"/>
      <c r="T1053" s="242"/>
      <c r="U1053" s="242"/>
      <c r="V1053" s="242"/>
      <c r="W1053" s="254"/>
      <c r="X1053" s="254"/>
      <c r="Y1053" s="254"/>
      <c r="Z1053" s="254"/>
      <c r="AA1053" s="254"/>
      <c r="AB1053" s="254"/>
    </row>
    <row r="1054">
      <c r="A1054" s="941"/>
      <c r="B1054" s="242"/>
      <c r="C1054" s="242"/>
      <c r="D1054" s="242"/>
      <c r="E1054" s="242"/>
      <c r="F1054" s="450"/>
      <c r="G1054" s="450"/>
      <c r="H1054" s="242"/>
      <c r="I1054" s="242"/>
      <c r="J1054" s="242"/>
      <c r="K1054" s="242"/>
      <c r="L1054" s="242"/>
      <c r="M1054" s="242"/>
      <c r="N1054" s="242"/>
      <c r="O1054" s="242"/>
      <c r="P1054" s="242"/>
      <c r="Q1054" s="242"/>
      <c r="R1054" s="242"/>
      <c r="S1054" s="242"/>
      <c r="T1054" s="242"/>
      <c r="U1054" s="242"/>
      <c r="V1054" s="242"/>
      <c r="W1054" s="254"/>
      <c r="X1054" s="254"/>
      <c r="Y1054" s="254"/>
      <c r="Z1054" s="254"/>
      <c r="AA1054" s="254"/>
      <c r="AB1054" s="254"/>
    </row>
    <row r="1055">
      <c r="A1055" s="941"/>
      <c r="B1055" s="242"/>
      <c r="C1055" s="242"/>
      <c r="D1055" s="242"/>
      <c r="E1055" s="242"/>
      <c r="F1055" s="450"/>
      <c r="G1055" s="450"/>
      <c r="H1055" s="242"/>
      <c r="I1055" s="242"/>
      <c r="J1055" s="242"/>
      <c r="K1055" s="242"/>
      <c r="L1055" s="242"/>
      <c r="M1055" s="242"/>
      <c r="N1055" s="242"/>
      <c r="O1055" s="242"/>
      <c r="P1055" s="242"/>
      <c r="Q1055" s="242"/>
      <c r="R1055" s="242"/>
      <c r="S1055" s="242"/>
      <c r="T1055" s="242"/>
      <c r="U1055" s="242"/>
      <c r="V1055" s="242"/>
      <c r="W1055" s="254"/>
      <c r="X1055" s="254"/>
      <c r="Y1055" s="254"/>
      <c r="Z1055" s="254"/>
      <c r="AA1055" s="254"/>
      <c r="AB1055" s="254"/>
    </row>
    <row r="1056">
      <c r="A1056" s="941"/>
      <c r="B1056" s="242"/>
      <c r="C1056" s="242"/>
      <c r="D1056" s="242"/>
      <c r="E1056" s="242"/>
      <c r="F1056" s="450"/>
      <c r="G1056" s="450"/>
      <c r="H1056" s="242"/>
      <c r="I1056" s="242"/>
      <c r="J1056" s="242"/>
      <c r="K1056" s="242"/>
      <c r="L1056" s="242"/>
      <c r="M1056" s="242"/>
      <c r="N1056" s="242"/>
      <c r="O1056" s="242"/>
      <c r="P1056" s="242"/>
      <c r="Q1056" s="242"/>
      <c r="R1056" s="242"/>
      <c r="S1056" s="242"/>
      <c r="T1056" s="242"/>
      <c r="U1056" s="242"/>
      <c r="V1056" s="242"/>
      <c r="W1056" s="254"/>
      <c r="X1056" s="254"/>
      <c r="Y1056" s="254"/>
      <c r="Z1056" s="254"/>
      <c r="AA1056" s="254"/>
      <c r="AB1056" s="254"/>
    </row>
    <row r="1057">
      <c r="A1057" s="941"/>
      <c r="B1057" s="242"/>
      <c r="C1057" s="242"/>
      <c r="D1057" s="242"/>
      <c r="E1057" s="242"/>
      <c r="F1057" s="450"/>
      <c r="G1057" s="450"/>
      <c r="H1057" s="242"/>
      <c r="I1057" s="242"/>
      <c r="J1057" s="242"/>
      <c r="K1057" s="242"/>
      <c r="L1057" s="242"/>
      <c r="M1057" s="242"/>
      <c r="N1057" s="242"/>
      <c r="O1057" s="242"/>
      <c r="P1057" s="242"/>
      <c r="Q1057" s="242"/>
      <c r="R1057" s="242"/>
      <c r="S1057" s="242"/>
      <c r="T1057" s="242"/>
      <c r="U1057" s="242"/>
      <c r="V1057" s="242"/>
      <c r="W1057" s="254"/>
      <c r="X1057" s="254"/>
      <c r="Y1057" s="254"/>
      <c r="Z1057" s="254"/>
      <c r="AA1057" s="254"/>
      <c r="AB1057" s="254"/>
    </row>
    <row r="1058">
      <c r="A1058" s="941"/>
      <c r="B1058" s="242"/>
      <c r="C1058" s="242"/>
      <c r="D1058" s="242"/>
      <c r="E1058" s="242"/>
      <c r="F1058" s="450"/>
      <c r="G1058" s="450"/>
      <c r="H1058" s="242"/>
      <c r="I1058" s="242"/>
      <c r="J1058" s="242"/>
      <c r="K1058" s="242"/>
      <c r="L1058" s="242"/>
      <c r="M1058" s="242"/>
      <c r="N1058" s="242"/>
      <c r="O1058" s="242"/>
      <c r="P1058" s="242"/>
      <c r="Q1058" s="242"/>
      <c r="R1058" s="242"/>
      <c r="S1058" s="242"/>
      <c r="T1058" s="242"/>
      <c r="U1058" s="242"/>
      <c r="V1058" s="242"/>
      <c r="W1058" s="254"/>
      <c r="X1058" s="254"/>
      <c r="Y1058" s="254"/>
      <c r="Z1058" s="254"/>
      <c r="AA1058" s="254"/>
      <c r="AB1058" s="254"/>
    </row>
    <row r="1059">
      <c r="A1059" s="941"/>
      <c r="B1059" s="242"/>
      <c r="C1059" s="242"/>
      <c r="D1059" s="242"/>
      <c r="E1059" s="242"/>
      <c r="F1059" s="450"/>
      <c r="G1059" s="450"/>
      <c r="H1059" s="242"/>
      <c r="I1059" s="242"/>
      <c r="J1059" s="242"/>
      <c r="K1059" s="242"/>
      <c r="L1059" s="242"/>
      <c r="M1059" s="242"/>
      <c r="N1059" s="242"/>
      <c r="O1059" s="242"/>
      <c r="P1059" s="242"/>
      <c r="Q1059" s="242"/>
      <c r="R1059" s="242"/>
      <c r="S1059" s="242"/>
      <c r="T1059" s="242"/>
      <c r="U1059" s="242"/>
      <c r="V1059" s="242"/>
      <c r="W1059" s="254"/>
      <c r="X1059" s="254"/>
      <c r="Y1059" s="254"/>
      <c r="Z1059" s="254"/>
      <c r="AA1059" s="254"/>
      <c r="AB1059" s="254"/>
    </row>
    <row r="1060">
      <c r="A1060" s="941"/>
      <c r="B1060" s="242"/>
      <c r="C1060" s="242"/>
      <c r="D1060" s="242"/>
      <c r="E1060" s="242"/>
      <c r="F1060" s="450"/>
      <c r="G1060" s="450"/>
      <c r="H1060" s="242"/>
      <c r="I1060" s="242"/>
      <c r="J1060" s="242"/>
      <c r="K1060" s="242"/>
      <c r="L1060" s="242"/>
      <c r="M1060" s="242"/>
      <c r="N1060" s="242"/>
      <c r="O1060" s="242"/>
      <c r="P1060" s="242"/>
      <c r="Q1060" s="242"/>
      <c r="R1060" s="242"/>
      <c r="S1060" s="242"/>
      <c r="T1060" s="242"/>
      <c r="U1060" s="242"/>
      <c r="V1060" s="242"/>
      <c r="W1060" s="254"/>
      <c r="X1060" s="254"/>
      <c r="Y1060" s="254"/>
      <c r="Z1060" s="254"/>
      <c r="AA1060" s="254"/>
      <c r="AB1060" s="254"/>
    </row>
    <row r="1061">
      <c r="A1061" s="941"/>
      <c r="B1061" s="242"/>
      <c r="C1061" s="242"/>
      <c r="D1061" s="242"/>
      <c r="E1061" s="242"/>
      <c r="F1061" s="450"/>
      <c r="G1061" s="450"/>
      <c r="H1061" s="242"/>
      <c r="I1061" s="242"/>
      <c r="J1061" s="242"/>
      <c r="K1061" s="242"/>
      <c r="L1061" s="242"/>
      <c r="M1061" s="242"/>
      <c r="N1061" s="242"/>
      <c r="O1061" s="242"/>
      <c r="P1061" s="242"/>
      <c r="Q1061" s="242"/>
      <c r="R1061" s="242"/>
      <c r="S1061" s="242"/>
      <c r="T1061" s="242"/>
      <c r="U1061" s="242"/>
      <c r="V1061" s="242"/>
      <c r="W1061" s="254"/>
      <c r="X1061" s="254"/>
      <c r="Y1061" s="254"/>
      <c r="Z1061" s="254"/>
      <c r="AA1061" s="254"/>
      <c r="AB1061" s="254"/>
    </row>
    <row r="1062">
      <c r="A1062" s="941"/>
      <c r="B1062" s="242"/>
      <c r="C1062" s="242"/>
      <c r="D1062" s="242"/>
      <c r="E1062" s="242"/>
      <c r="F1062" s="450"/>
      <c r="G1062" s="450"/>
      <c r="H1062" s="242"/>
      <c r="I1062" s="242"/>
      <c r="J1062" s="242"/>
      <c r="K1062" s="242"/>
      <c r="L1062" s="242"/>
      <c r="M1062" s="242"/>
      <c r="N1062" s="242"/>
      <c r="O1062" s="242"/>
      <c r="P1062" s="242"/>
      <c r="Q1062" s="242"/>
      <c r="R1062" s="242"/>
      <c r="S1062" s="242"/>
      <c r="T1062" s="242"/>
      <c r="U1062" s="242"/>
      <c r="V1062" s="242"/>
      <c r="W1062" s="254"/>
      <c r="X1062" s="254"/>
      <c r="Y1062" s="254"/>
      <c r="Z1062" s="254"/>
      <c r="AA1062" s="254"/>
      <c r="AB1062" s="254"/>
    </row>
    <row r="1063">
      <c r="A1063" s="941"/>
      <c r="B1063" s="242"/>
      <c r="C1063" s="242"/>
      <c r="D1063" s="242"/>
      <c r="E1063" s="242"/>
      <c r="F1063" s="450"/>
      <c r="G1063" s="450"/>
      <c r="H1063" s="242"/>
      <c r="I1063" s="242"/>
      <c r="J1063" s="242"/>
      <c r="K1063" s="242"/>
      <c r="L1063" s="242"/>
      <c r="M1063" s="242"/>
      <c r="N1063" s="242"/>
      <c r="O1063" s="242"/>
      <c r="P1063" s="242"/>
      <c r="Q1063" s="242"/>
      <c r="R1063" s="242"/>
      <c r="S1063" s="242"/>
      <c r="T1063" s="242"/>
      <c r="U1063" s="242"/>
      <c r="V1063" s="242"/>
      <c r="W1063" s="254"/>
      <c r="X1063" s="254"/>
      <c r="Y1063" s="254"/>
      <c r="Z1063" s="254"/>
      <c r="AA1063" s="254"/>
      <c r="AB1063" s="254"/>
    </row>
    <row r="1064">
      <c r="A1064" s="941"/>
      <c r="B1064" s="242"/>
      <c r="C1064" s="242"/>
      <c r="D1064" s="242"/>
      <c r="E1064" s="242"/>
      <c r="F1064" s="450"/>
      <c r="G1064" s="450"/>
      <c r="H1064" s="242"/>
      <c r="I1064" s="242"/>
      <c r="J1064" s="242"/>
      <c r="K1064" s="242"/>
      <c r="L1064" s="242"/>
      <c r="M1064" s="242"/>
      <c r="N1064" s="242"/>
      <c r="O1064" s="242"/>
      <c r="P1064" s="242"/>
      <c r="Q1064" s="242"/>
      <c r="R1064" s="242"/>
      <c r="S1064" s="242"/>
      <c r="T1064" s="242"/>
      <c r="U1064" s="242"/>
      <c r="V1064" s="242"/>
      <c r="W1064" s="254"/>
      <c r="X1064" s="254"/>
      <c r="Y1064" s="254"/>
      <c r="Z1064" s="254"/>
      <c r="AA1064" s="254"/>
      <c r="AB1064" s="254"/>
    </row>
    <row r="1065">
      <c r="A1065" s="941"/>
      <c r="B1065" s="242"/>
      <c r="C1065" s="242"/>
      <c r="D1065" s="242"/>
      <c r="E1065" s="242"/>
      <c r="F1065" s="450"/>
      <c r="G1065" s="450"/>
      <c r="H1065" s="242"/>
      <c r="I1065" s="242"/>
      <c r="J1065" s="242"/>
      <c r="K1065" s="242"/>
      <c r="L1065" s="242"/>
      <c r="M1065" s="242"/>
      <c r="N1065" s="242"/>
      <c r="O1065" s="242"/>
      <c r="P1065" s="242"/>
      <c r="Q1065" s="242"/>
      <c r="R1065" s="242"/>
      <c r="S1065" s="242"/>
      <c r="T1065" s="242"/>
      <c r="U1065" s="242"/>
      <c r="V1065" s="242"/>
      <c r="W1065" s="254"/>
      <c r="X1065" s="254"/>
      <c r="Y1065" s="254"/>
      <c r="Z1065" s="254"/>
      <c r="AA1065" s="254"/>
      <c r="AB1065" s="254"/>
    </row>
    <row r="1066">
      <c r="A1066" s="941"/>
      <c r="B1066" s="242"/>
      <c r="C1066" s="242"/>
      <c r="D1066" s="242"/>
      <c r="E1066" s="242"/>
      <c r="F1066" s="450"/>
      <c r="G1066" s="450"/>
      <c r="H1066" s="242"/>
      <c r="I1066" s="242"/>
      <c r="J1066" s="242"/>
      <c r="K1066" s="242"/>
      <c r="L1066" s="242"/>
      <c r="M1066" s="242"/>
      <c r="N1066" s="242"/>
      <c r="O1066" s="242"/>
      <c r="P1066" s="242"/>
      <c r="Q1066" s="242"/>
      <c r="R1066" s="242"/>
      <c r="S1066" s="242"/>
      <c r="T1066" s="242"/>
      <c r="U1066" s="242"/>
      <c r="V1066" s="242"/>
      <c r="W1066" s="254"/>
      <c r="X1066" s="254"/>
      <c r="Y1066" s="254"/>
      <c r="Z1066" s="254"/>
      <c r="AA1066" s="254"/>
      <c r="AB1066" s="254"/>
    </row>
    <row r="1067">
      <c r="A1067" s="941"/>
      <c r="B1067" s="242"/>
      <c r="C1067" s="242"/>
      <c r="D1067" s="242"/>
      <c r="E1067" s="242"/>
      <c r="F1067" s="450"/>
      <c r="G1067" s="450"/>
      <c r="H1067" s="242"/>
      <c r="I1067" s="242"/>
      <c r="J1067" s="242"/>
      <c r="K1067" s="242"/>
      <c r="L1067" s="242"/>
      <c r="M1067" s="242"/>
      <c r="N1067" s="242"/>
      <c r="O1067" s="242"/>
      <c r="P1067" s="242"/>
      <c r="Q1067" s="242"/>
      <c r="R1067" s="242"/>
      <c r="S1067" s="242"/>
      <c r="T1067" s="242"/>
      <c r="U1067" s="242"/>
      <c r="V1067" s="242"/>
      <c r="W1067" s="254"/>
      <c r="X1067" s="254"/>
      <c r="Y1067" s="254"/>
      <c r="Z1067" s="254"/>
      <c r="AA1067" s="254"/>
      <c r="AB1067" s="254"/>
    </row>
    <row r="1068">
      <c r="A1068" s="941"/>
      <c r="B1068" s="242"/>
      <c r="C1068" s="242"/>
      <c r="D1068" s="242"/>
      <c r="E1068" s="242"/>
      <c r="F1068" s="450"/>
      <c r="G1068" s="450"/>
      <c r="H1068" s="242"/>
      <c r="I1068" s="242"/>
      <c r="J1068" s="242"/>
      <c r="K1068" s="242"/>
      <c r="L1068" s="242"/>
      <c r="M1068" s="242"/>
      <c r="N1068" s="242"/>
      <c r="O1068" s="242"/>
      <c r="P1068" s="242"/>
      <c r="Q1068" s="242"/>
      <c r="R1068" s="242"/>
      <c r="S1068" s="242"/>
      <c r="T1068" s="242"/>
      <c r="U1068" s="242"/>
      <c r="V1068" s="242"/>
      <c r="W1068" s="254"/>
      <c r="X1068" s="254"/>
      <c r="Y1068" s="254"/>
      <c r="Z1068" s="254"/>
      <c r="AA1068" s="254"/>
      <c r="AB1068" s="254"/>
    </row>
    <row r="1069">
      <c r="A1069" s="941"/>
      <c r="B1069" s="242"/>
      <c r="C1069" s="242"/>
      <c r="D1069" s="242"/>
      <c r="E1069" s="242"/>
      <c r="F1069" s="450"/>
      <c r="G1069" s="450"/>
      <c r="H1069" s="242"/>
      <c r="I1069" s="242"/>
      <c r="J1069" s="242"/>
      <c r="K1069" s="242"/>
      <c r="L1069" s="242"/>
      <c r="M1069" s="242"/>
      <c r="N1069" s="242"/>
      <c r="O1069" s="242"/>
      <c r="P1069" s="242"/>
      <c r="Q1069" s="242"/>
      <c r="R1069" s="242"/>
      <c r="S1069" s="242"/>
      <c r="T1069" s="242"/>
      <c r="U1069" s="242"/>
      <c r="V1069" s="242"/>
      <c r="W1069" s="254"/>
      <c r="X1069" s="254"/>
      <c r="Y1069" s="254"/>
      <c r="Z1069" s="254"/>
      <c r="AA1069" s="254"/>
      <c r="AB1069" s="254"/>
    </row>
    <row r="1070">
      <c r="A1070" s="941"/>
      <c r="B1070" s="242"/>
      <c r="C1070" s="242"/>
      <c r="D1070" s="242"/>
      <c r="E1070" s="242"/>
      <c r="F1070" s="450"/>
      <c r="G1070" s="450"/>
      <c r="H1070" s="242"/>
      <c r="I1070" s="242"/>
      <c r="J1070" s="242"/>
      <c r="K1070" s="242"/>
      <c r="L1070" s="242"/>
      <c r="M1070" s="242"/>
      <c r="N1070" s="242"/>
      <c r="O1070" s="242"/>
      <c r="P1070" s="242"/>
      <c r="Q1070" s="242"/>
      <c r="R1070" s="242"/>
      <c r="S1070" s="242"/>
      <c r="T1070" s="242"/>
      <c r="U1070" s="242"/>
      <c r="V1070" s="242"/>
      <c r="W1070" s="254"/>
      <c r="X1070" s="254"/>
      <c r="Y1070" s="254"/>
      <c r="Z1070" s="254"/>
      <c r="AA1070" s="254"/>
      <c r="AB1070" s="254"/>
    </row>
    <row r="1071">
      <c r="A1071" s="941"/>
      <c r="B1071" s="242"/>
      <c r="C1071" s="242"/>
      <c r="D1071" s="242"/>
      <c r="E1071" s="242"/>
      <c r="F1071" s="450"/>
      <c r="G1071" s="450"/>
      <c r="H1071" s="242"/>
      <c r="I1071" s="242"/>
      <c r="J1071" s="242"/>
      <c r="K1071" s="242"/>
      <c r="L1071" s="242"/>
      <c r="M1071" s="242"/>
      <c r="N1071" s="242"/>
      <c r="O1071" s="242"/>
      <c r="P1071" s="242"/>
      <c r="Q1071" s="242"/>
      <c r="R1071" s="242"/>
      <c r="S1071" s="242"/>
      <c r="T1071" s="242"/>
      <c r="U1071" s="242"/>
      <c r="V1071" s="242"/>
      <c r="W1071" s="254"/>
      <c r="X1071" s="254"/>
      <c r="Y1071" s="254"/>
      <c r="Z1071" s="254"/>
      <c r="AA1071" s="254"/>
      <c r="AB1071" s="254"/>
    </row>
    <row r="1072">
      <c r="A1072" s="941"/>
      <c r="B1072" s="242"/>
      <c r="C1072" s="242"/>
      <c r="D1072" s="242"/>
      <c r="E1072" s="242"/>
      <c r="F1072" s="450"/>
      <c r="G1072" s="450"/>
      <c r="H1072" s="242"/>
      <c r="I1072" s="242"/>
      <c r="J1072" s="242"/>
      <c r="K1072" s="242"/>
      <c r="L1072" s="242"/>
      <c r="M1072" s="242"/>
      <c r="N1072" s="242"/>
      <c r="O1072" s="242"/>
      <c r="P1072" s="242"/>
      <c r="Q1072" s="242"/>
      <c r="R1072" s="242"/>
      <c r="S1072" s="242"/>
      <c r="T1072" s="242"/>
      <c r="U1072" s="242"/>
      <c r="V1072" s="242"/>
      <c r="W1072" s="254"/>
      <c r="X1072" s="254"/>
      <c r="Y1072" s="254"/>
      <c r="Z1072" s="254"/>
      <c r="AA1072" s="254"/>
      <c r="AB1072" s="254"/>
    </row>
    <row r="1073">
      <c r="A1073" s="941"/>
      <c r="B1073" s="242"/>
      <c r="C1073" s="242"/>
      <c r="D1073" s="242"/>
      <c r="E1073" s="242"/>
      <c r="F1073" s="450"/>
      <c r="G1073" s="450"/>
      <c r="H1073" s="242"/>
      <c r="I1073" s="242"/>
      <c r="J1073" s="242"/>
      <c r="K1073" s="242"/>
      <c r="L1073" s="242"/>
      <c r="M1073" s="242"/>
      <c r="N1073" s="242"/>
      <c r="O1073" s="242"/>
      <c r="P1073" s="242"/>
      <c r="Q1073" s="242"/>
      <c r="R1073" s="242"/>
      <c r="S1073" s="242"/>
      <c r="T1073" s="242"/>
      <c r="U1073" s="242"/>
      <c r="V1073" s="242"/>
      <c r="W1073" s="254"/>
      <c r="X1073" s="254"/>
      <c r="Y1073" s="254"/>
      <c r="Z1073" s="254"/>
      <c r="AA1073" s="254"/>
      <c r="AB1073" s="254"/>
    </row>
    <row r="1074">
      <c r="A1074" s="941"/>
      <c r="B1074" s="242"/>
      <c r="C1074" s="242"/>
      <c r="D1074" s="242"/>
      <c r="E1074" s="242"/>
      <c r="F1074" s="450"/>
      <c r="G1074" s="450"/>
      <c r="H1074" s="242"/>
      <c r="I1074" s="242"/>
      <c r="J1074" s="242"/>
      <c r="K1074" s="242"/>
      <c r="L1074" s="242"/>
      <c r="M1074" s="242"/>
      <c r="N1074" s="242"/>
      <c r="O1074" s="242"/>
      <c r="P1074" s="242"/>
      <c r="Q1074" s="242"/>
      <c r="R1074" s="242"/>
      <c r="S1074" s="242"/>
      <c r="T1074" s="242"/>
      <c r="U1074" s="242"/>
      <c r="V1074" s="242"/>
      <c r="W1074" s="254"/>
      <c r="X1074" s="254"/>
      <c r="Y1074" s="254"/>
      <c r="Z1074" s="254"/>
      <c r="AA1074" s="254"/>
      <c r="AB1074" s="254"/>
    </row>
    <row r="1075">
      <c r="A1075" s="941"/>
      <c r="B1075" s="242"/>
      <c r="C1075" s="242"/>
      <c r="D1075" s="242"/>
      <c r="E1075" s="242"/>
      <c r="F1075" s="450"/>
      <c r="G1075" s="450"/>
      <c r="H1075" s="242"/>
      <c r="I1075" s="242"/>
      <c r="J1075" s="242"/>
      <c r="K1075" s="242"/>
      <c r="L1075" s="242"/>
      <c r="M1075" s="242"/>
      <c r="N1075" s="242"/>
      <c r="O1075" s="242"/>
      <c r="P1075" s="242"/>
      <c r="Q1075" s="242"/>
      <c r="R1075" s="242"/>
      <c r="S1075" s="242"/>
      <c r="T1075" s="242"/>
      <c r="U1075" s="242"/>
      <c r="V1075" s="242"/>
      <c r="W1075" s="254"/>
      <c r="X1075" s="254"/>
      <c r="Y1075" s="254"/>
      <c r="Z1075" s="254"/>
      <c r="AA1075" s="254"/>
      <c r="AB1075" s="254"/>
    </row>
    <row r="1076">
      <c r="A1076" s="941"/>
      <c r="B1076" s="242"/>
      <c r="C1076" s="242"/>
      <c r="D1076" s="242"/>
      <c r="E1076" s="242"/>
      <c r="F1076" s="450"/>
      <c r="G1076" s="450"/>
      <c r="H1076" s="242"/>
      <c r="I1076" s="242"/>
      <c r="J1076" s="242"/>
      <c r="K1076" s="242"/>
      <c r="L1076" s="242"/>
      <c r="M1076" s="242"/>
      <c r="N1076" s="242"/>
      <c r="O1076" s="242"/>
      <c r="P1076" s="242"/>
      <c r="Q1076" s="242"/>
      <c r="R1076" s="242"/>
      <c r="S1076" s="242"/>
      <c r="T1076" s="242"/>
      <c r="U1076" s="242"/>
      <c r="V1076" s="242"/>
      <c r="W1076" s="254"/>
      <c r="X1076" s="254"/>
      <c r="Y1076" s="254"/>
      <c r="Z1076" s="254"/>
      <c r="AA1076" s="254"/>
      <c r="AB1076" s="254"/>
    </row>
    <row r="1077">
      <c r="A1077" s="941"/>
      <c r="B1077" s="242"/>
      <c r="C1077" s="242"/>
      <c r="D1077" s="242"/>
      <c r="E1077" s="242"/>
      <c r="F1077" s="450"/>
      <c r="G1077" s="450"/>
      <c r="H1077" s="242"/>
      <c r="I1077" s="242"/>
      <c r="J1077" s="242"/>
      <c r="K1077" s="242"/>
      <c r="L1077" s="242"/>
      <c r="M1077" s="242"/>
      <c r="N1077" s="242"/>
      <c r="O1077" s="242"/>
      <c r="P1077" s="242"/>
      <c r="Q1077" s="242"/>
      <c r="R1077" s="242"/>
      <c r="S1077" s="242"/>
      <c r="T1077" s="242"/>
      <c r="U1077" s="242"/>
      <c r="V1077" s="242"/>
      <c r="W1077" s="254"/>
      <c r="X1077" s="254"/>
      <c r="Y1077" s="254"/>
      <c r="Z1077" s="254"/>
      <c r="AA1077" s="254"/>
      <c r="AB1077" s="254"/>
    </row>
    <row r="1078">
      <c r="A1078" s="941"/>
      <c r="B1078" s="242"/>
      <c r="C1078" s="242"/>
      <c r="D1078" s="242"/>
      <c r="E1078" s="242"/>
      <c r="F1078" s="450"/>
      <c r="G1078" s="450"/>
      <c r="H1078" s="242"/>
      <c r="I1078" s="242"/>
      <c r="J1078" s="242"/>
      <c r="K1078" s="242"/>
      <c r="L1078" s="242"/>
      <c r="M1078" s="242"/>
      <c r="N1078" s="242"/>
      <c r="O1078" s="242"/>
      <c r="P1078" s="242"/>
      <c r="Q1078" s="242"/>
      <c r="R1078" s="242"/>
      <c r="S1078" s="242"/>
      <c r="T1078" s="242"/>
      <c r="U1078" s="242"/>
      <c r="V1078" s="242"/>
      <c r="W1078" s="254"/>
      <c r="X1078" s="254"/>
      <c r="Y1078" s="254"/>
      <c r="Z1078" s="254"/>
      <c r="AA1078" s="254"/>
      <c r="AB1078" s="254"/>
    </row>
    <row r="1079">
      <c r="A1079" s="941"/>
      <c r="B1079" s="242"/>
      <c r="C1079" s="242"/>
      <c r="D1079" s="242"/>
      <c r="E1079" s="242"/>
      <c r="F1079" s="450"/>
      <c r="G1079" s="450"/>
      <c r="H1079" s="242"/>
      <c r="I1079" s="242"/>
      <c r="J1079" s="242"/>
      <c r="K1079" s="242"/>
      <c r="L1079" s="242"/>
      <c r="M1079" s="242"/>
      <c r="N1079" s="242"/>
      <c r="O1079" s="242"/>
      <c r="P1079" s="242"/>
      <c r="Q1079" s="242"/>
      <c r="R1079" s="242"/>
      <c r="S1079" s="242"/>
      <c r="T1079" s="242"/>
      <c r="U1079" s="242"/>
      <c r="V1079" s="242"/>
      <c r="W1079" s="254"/>
      <c r="X1079" s="254"/>
      <c r="Y1079" s="254"/>
      <c r="Z1079" s="254"/>
      <c r="AA1079" s="254"/>
      <c r="AB1079" s="254"/>
    </row>
    <row r="1080">
      <c r="A1080" s="941"/>
      <c r="B1080" s="242"/>
      <c r="C1080" s="242"/>
      <c r="D1080" s="242"/>
      <c r="E1080" s="242"/>
      <c r="F1080" s="450"/>
      <c r="G1080" s="450"/>
      <c r="H1080" s="242"/>
      <c r="I1080" s="242"/>
      <c r="J1080" s="242"/>
      <c r="K1080" s="242"/>
      <c r="L1080" s="242"/>
      <c r="M1080" s="242"/>
      <c r="N1080" s="242"/>
      <c r="O1080" s="242"/>
      <c r="P1080" s="242"/>
      <c r="Q1080" s="242"/>
      <c r="R1080" s="242"/>
      <c r="S1080" s="242"/>
      <c r="T1080" s="242"/>
      <c r="U1080" s="242"/>
      <c r="V1080" s="242"/>
      <c r="W1080" s="254"/>
      <c r="X1080" s="254"/>
      <c r="Y1080" s="254"/>
      <c r="Z1080" s="254"/>
      <c r="AA1080" s="254"/>
      <c r="AB1080" s="254"/>
    </row>
    <row r="1081">
      <c r="A1081" s="941"/>
      <c r="B1081" s="242"/>
      <c r="C1081" s="242"/>
      <c r="D1081" s="242"/>
      <c r="E1081" s="242"/>
      <c r="F1081" s="450"/>
      <c r="G1081" s="450"/>
      <c r="H1081" s="242"/>
      <c r="I1081" s="242"/>
      <c r="J1081" s="242"/>
      <c r="K1081" s="242"/>
      <c r="L1081" s="242"/>
      <c r="M1081" s="242"/>
      <c r="N1081" s="242"/>
      <c r="O1081" s="242"/>
      <c r="P1081" s="242"/>
      <c r="Q1081" s="242"/>
      <c r="R1081" s="242"/>
      <c r="S1081" s="242"/>
      <c r="T1081" s="242"/>
      <c r="U1081" s="242"/>
      <c r="V1081" s="242"/>
      <c r="W1081" s="254"/>
      <c r="X1081" s="254"/>
      <c r="Y1081" s="254"/>
      <c r="Z1081" s="254"/>
      <c r="AA1081" s="254"/>
      <c r="AB1081" s="254"/>
    </row>
    <row r="1082">
      <c r="A1082" s="941"/>
      <c r="B1082" s="242"/>
      <c r="C1082" s="242"/>
      <c r="D1082" s="242"/>
      <c r="E1082" s="242"/>
      <c r="F1082" s="450"/>
      <c r="G1082" s="450"/>
      <c r="H1082" s="242"/>
      <c r="I1082" s="242"/>
      <c r="J1082" s="242"/>
      <c r="K1082" s="242"/>
      <c r="L1082" s="242"/>
      <c r="M1082" s="242"/>
      <c r="N1082" s="242"/>
      <c r="O1082" s="242"/>
      <c r="P1082" s="242"/>
      <c r="Q1082" s="242"/>
      <c r="R1082" s="242"/>
      <c r="S1082" s="242"/>
      <c r="T1082" s="242"/>
      <c r="U1082" s="242"/>
      <c r="V1082" s="242"/>
      <c r="W1082" s="254"/>
      <c r="X1082" s="254"/>
      <c r="Y1082" s="254"/>
      <c r="Z1082" s="254"/>
      <c r="AA1082" s="254"/>
      <c r="AB1082" s="254"/>
    </row>
    <row r="1083">
      <c r="A1083" s="941"/>
      <c r="B1083" s="242"/>
      <c r="C1083" s="242"/>
      <c r="D1083" s="242"/>
      <c r="E1083" s="242"/>
      <c r="F1083" s="450"/>
      <c r="G1083" s="450"/>
      <c r="H1083" s="242"/>
      <c r="I1083" s="242"/>
      <c r="J1083" s="242"/>
      <c r="K1083" s="242"/>
      <c r="L1083" s="242"/>
      <c r="M1083" s="242"/>
      <c r="N1083" s="242"/>
      <c r="O1083" s="242"/>
      <c r="P1083" s="242"/>
      <c r="Q1083" s="242"/>
      <c r="R1083" s="242"/>
      <c r="S1083" s="242"/>
      <c r="T1083" s="242"/>
      <c r="U1083" s="242"/>
      <c r="V1083" s="242"/>
      <c r="W1083" s="254"/>
      <c r="X1083" s="254"/>
      <c r="Y1083" s="254"/>
      <c r="Z1083" s="254"/>
      <c r="AA1083" s="254"/>
      <c r="AB1083" s="254"/>
    </row>
    <row r="1084">
      <c r="A1084" s="941"/>
      <c r="B1084" s="242"/>
      <c r="C1084" s="242"/>
      <c r="D1084" s="242"/>
      <c r="E1084" s="242"/>
      <c r="F1084" s="450"/>
      <c r="G1084" s="450"/>
      <c r="H1084" s="242"/>
      <c r="I1084" s="242"/>
      <c r="J1084" s="242"/>
      <c r="K1084" s="242"/>
      <c r="L1084" s="242"/>
      <c r="M1084" s="242"/>
      <c r="N1084" s="242"/>
      <c r="O1084" s="242"/>
      <c r="P1084" s="242"/>
      <c r="Q1084" s="242"/>
      <c r="R1084" s="242"/>
      <c r="S1084" s="242"/>
      <c r="T1084" s="242"/>
      <c r="U1084" s="242"/>
      <c r="V1084" s="242"/>
      <c r="W1084" s="254"/>
      <c r="X1084" s="254"/>
      <c r="Y1084" s="254"/>
      <c r="Z1084" s="254"/>
      <c r="AA1084" s="254"/>
      <c r="AB1084" s="254"/>
    </row>
    <row r="1085">
      <c r="A1085" s="941"/>
      <c r="B1085" s="242"/>
      <c r="C1085" s="242"/>
      <c r="D1085" s="242"/>
      <c r="E1085" s="242"/>
      <c r="F1085" s="450"/>
      <c r="G1085" s="450"/>
      <c r="H1085" s="242"/>
      <c r="I1085" s="242"/>
      <c r="J1085" s="242"/>
      <c r="K1085" s="242"/>
      <c r="L1085" s="242"/>
      <c r="M1085" s="242"/>
      <c r="N1085" s="242"/>
      <c r="O1085" s="242"/>
      <c r="P1085" s="242"/>
      <c r="Q1085" s="242"/>
      <c r="R1085" s="242"/>
      <c r="S1085" s="242"/>
      <c r="T1085" s="242"/>
      <c r="U1085" s="242"/>
      <c r="V1085" s="242"/>
      <c r="W1085" s="254"/>
      <c r="X1085" s="254"/>
      <c r="Y1085" s="254"/>
      <c r="Z1085" s="254"/>
      <c r="AA1085" s="254"/>
      <c r="AB1085" s="254"/>
    </row>
    <row r="1086">
      <c r="A1086" s="941"/>
      <c r="B1086" s="242"/>
      <c r="C1086" s="242"/>
      <c r="D1086" s="242"/>
      <c r="E1086" s="242"/>
      <c r="F1086" s="450"/>
      <c r="G1086" s="450"/>
      <c r="H1086" s="242"/>
      <c r="I1086" s="242"/>
      <c r="J1086" s="242"/>
      <c r="K1086" s="242"/>
      <c r="L1086" s="242"/>
      <c r="M1086" s="242"/>
      <c r="N1086" s="242"/>
      <c r="O1086" s="242"/>
      <c r="P1086" s="242"/>
      <c r="Q1086" s="242"/>
      <c r="R1086" s="242"/>
      <c r="S1086" s="242"/>
      <c r="T1086" s="242"/>
      <c r="U1086" s="242"/>
      <c r="V1086" s="242"/>
      <c r="W1086" s="254"/>
      <c r="X1086" s="254"/>
      <c r="Y1086" s="254"/>
      <c r="Z1086" s="254"/>
      <c r="AA1086" s="254"/>
      <c r="AB1086" s="254"/>
    </row>
    <row r="1087">
      <c r="A1087" s="941"/>
      <c r="B1087" s="242"/>
      <c r="C1087" s="242"/>
      <c r="D1087" s="242"/>
      <c r="E1087" s="242"/>
      <c r="F1087" s="450"/>
      <c r="G1087" s="450"/>
      <c r="H1087" s="242"/>
      <c r="I1087" s="242"/>
      <c r="J1087" s="242"/>
      <c r="K1087" s="242"/>
      <c r="L1087" s="242"/>
      <c r="M1087" s="242"/>
      <c r="N1087" s="242"/>
      <c r="O1087" s="242"/>
      <c r="P1087" s="242"/>
      <c r="Q1087" s="242"/>
      <c r="R1087" s="242"/>
      <c r="S1087" s="242"/>
      <c r="T1087" s="242"/>
      <c r="U1087" s="242"/>
      <c r="V1087" s="242"/>
      <c r="W1087" s="254"/>
      <c r="X1087" s="254"/>
      <c r="Y1087" s="254"/>
      <c r="Z1087" s="254"/>
      <c r="AA1087" s="254"/>
      <c r="AB1087" s="254"/>
    </row>
    <row r="1088">
      <c r="A1088" s="941"/>
      <c r="B1088" s="242"/>
      <c r="C1088" s="242"/>
      <c r="D1088" s="242"/>
      <c r="E1088" s="242"/>
      <c r="F1088" s="450"/>
      <c r="G1088" s="450"/>
      <c r="H1088" s="242"/>
      <c r="I1088" s="242"/>
      <c r="J1088" s="242"/>
      <c r="K1088" s="242"/>
      <c r="L1088" s="242"/>
      <c r="M1088" s="242"/>
      <c r="N1088" s="242"/>
      <c r="O1088" s="242"/>
      <c r="P1088" s="242"/>
      <c r="Q1088" s="242"/>
      <c r="R1088" s="242"/>
      <c r="S1088" s="242"/>
      <c r="T1088" s="242"/>
      <c r="U1088" s="242"/>
      <c r="V1088" s="242"/>
      <c r="W1088" s="254"/>
      <c r="X1088" s="254"/>
      <c r="Y1088" s="254"/>
      <c r="Z1088" s="254"/>
      <c r="AA1088" s="254"/>
      <c r="AB1088" s="254"/>
    </row>
    <row r="1089">
      <c r="A1089" s="941"/>
      <c r="B1089" s="242"/>
      <c r="C1089" s="242"/>
      <c r="D1089" s="242"/>
      <c r="E1089" s="242"/>
      <c r="F1089" s="450"/>
      <c r="G1089" s="450"/>
      <c r="H1089" s="242"/>
      <c r="I1089" s="242"/>
      <c r="J1089" s="242"/>
      <c r="K1089" s="242"/>
      <c r="L1089" s="242"/>
      <c r="M1089" s="242"/>
      <c r="N1089" s="242"/>
      <c r="O1089" s="242"/>
      <c r="P1089" s="242"/>
      <c r="Q1089" s="242"/>
      <c r="R1089" s="242"/>
      <c r="S1089" s="242"/>
      <c r="T1089" s="242"/>
      <c r="U1089" s="242"/>
      <c r="V1089" s="242"/>
      <c r="W1089" s="254"/>
      <c r="X1089" s="254"/>
      <c r="Y1089" s="254"/>
      <c r="Z1089" s="254"/>
      <c r="AA1089" s="254"/>
      <c r="AB1089" s="254"/>
    </row>
    <row r="1090">
      <c r="A1090" s="941"/>
      <c r="B1090" s="242"/>
      <c r="C1090" s="242"/>
      <c r="D1090" s="242"/>
      <c r="E1090" s="242"/>
      <c r="F1090" s="450"/>
      <c r="G1090" s="450"/>
      <c r="H1090" s="242"/>
      <c r="I1090" s="242"/>
      <c r="J1090" s="242"/>
      <c r="K1090" s="242"/>
      <c r="L1090" s="242"/>
      <c r="M1090" s="242"/>
      <c r="N1090" s="242"/>
      <c r="O1090" s="242"/>
      <c r="P1090" s="242"/>
      <c r="Q1090" s="242"/>
      <c r="R1090" s="242"/>
      <c r="S1090" s="242"/>
      <c r="T1090" s="242"/>
      <c r="U1090" s="242"/>
      <c r="V1090" s="242"/>
      <c r="W1090" s="254"/>
      <c r="X1090" s="254"/>
      <c r="Y1090" s="254"/>
      <c r="Z1090" s="254"/>
      <c r="AA1090" s="254"/>
      <c r="AB1090" s="254"/>
    </row>
    <row r="1091">
      <c r="A1091" s="941"/>
      <c r="B1091" s="242"/>
      <c r="C1091" s="242"/>
      <c r="D1091" s="242"/>
      <c r="E1091" s="242"/>
      <c r="F1091" s="450"/>
      <c r="G1091" s="450"/>
      <c r="H1091" s="242"/>
      <c r="I1091" s="242"/>
      <c r="J1091" s="242"/>
      <c r="K1091" s="242"/>
      <c r="L1091" s="242"/>
      <c r="M1091" s="242"/>
      <c r="N1091" s="242"/>
      <c r="O1091" s="242"/>
      <c r="P1091" s="242"/>
      <c r="Q1091" s="242"/>
      <c r="R1091" s="242"/>
      <c r="S1091" s="242"/>
      <c r="T1091" s="242"/>
      <c r="U1091" s="242"/>
      <c r="V1091" s="242"/>
      <c r="W1091" s="254"/>
      <c r="X1091" s="254"/>
      <c r="Y1091" s="254"/>
      <c r="Z1091" s="254"/>
      <c r="AA1091" s="254"/>
      <c r="AB1091" s="254"/>
    </row>
    <row r="1092">
      <c r="A1092" s="941"/>
      <c r="B1092" s="242"/>
      <c r="C1092" s="242"/>
      <c r="D1092" s="242"/>
      <c r="E1092" s="242"/>
      <c r="F1092" s="450"/>
      <c r="G1092" s="450"/>
      <c r="H1092" s="242"/>
      <c r="I1092" s="242"/>
      <c r="J1092" s="242"/>
      <c r="K1092" s="242"/>
      <c r="L1092" s="242"/>
      <c r="M1092" s="242"/>
      <c r="N1092" s="242"/>
      <c r="O1092" s="242"/>
      <c r="P1092" s="242"/>
      <c r="Q1092" s="242"/>
      <c r="R1092" s="242"/>
      <c r="S1092" s="242"/>
      <c r="T1092" s="242"/>
      <c r="U1092" s="242"/>
      <c r="V1092" s="242"/>
      <c r="W1092" s="254"/>
      <c r="X1092" s="254"/>
      <c r="Y1092" s="254"/>
      <c r="Z1092" s="254"/>
      <c r="AA1092" s="254"/>
      <c r="AB1092" s="254"/>
    </row>
    <row r="1093">
      <c r="A1093" s="941"/>
      <c r="B1093" s="242"/>
      <c r="C1093" s="242"/>
      <c r="D1093" s="242"/>
      <c r="E1093" s="242"/>
      <c r="F1093" s="450"/>
      <c r="G1093" s="450"/>
      <c r="H1093" s="242"/>
      <c r="I1093" s="242"/>
      <c r="J1093" s="242"/>
      <c r="K1093" s="242"/>
      <c r="L1093" s="242"/>
      <c r="M1093" s="242"/>
      <c r="N1093" s="242"/>
      <c r="O1093" s="242"/>
      <c r="P1093" s="242"/>
      <c r="Q1093" s="242"/>
      <c r="R1093" s="242"/>
      <c r="S1093" s="242"/>
      <c r="T1093" s="242"/>
      <c r="U1093" s="242"/>
      <c r="V1093" s="242"/>
      <c r="W1093" s="254"/>
      <c r="X1093" s="254"/>
      <c r="Y1093" s="254"/>
      <c r="Z1093" s="254"/>
      <c r="AA1093" s="254"/>
      <c r="AB1093" s="254"/>
    </row>
    <row r="1094">
      <c r="A1094" s="941"/>
      <c r="B1094" s="242"/>
      <c r="C1094" s="242"/>
      <c r="D1094" s="242"/>
      <c r="E1094" s="242"/>
      <c r="F1094" s="450"/>
      <c r="G1094" s="450"/>
      <c r="H1094" s="242"/>
      <c r="I1094" s="242"/>
      <c r="J1094" s="242"/>
      <c r="K1094" s="242"/>
      <c r="L1094" s="242"/>
      <c r="M1094" s="242"/>
      <c r="N1094" s="242"/>
      <c r="O1094" s="242"/>
      <c r="P1094" s="242"/>
      <c r="Q1094" s="242"/>
      <c r="R1094" s="242"/>
      <c r="S1094" s="242"/>
      <c r="T1094" s="242"/>
      <c r="U1094" s="242"/>
      <c r="V1094" s="242"/>
      <c r="W1094" s="254"/>
      <c r="X1094" s="254"/>
      <c r="Y1094" s="254"/>
      <c r="Z1094" s="254"/>
      <c r="AA1094" s="254"/>
      <c r="AB1094" s="254"/>
    </row>
    <row r="1095">
      <c r="A1095" s="941"/>
      <c r="B1095" s="242"/>
      <c r="C1095" s="242"/>
      <c r="D1095" s="242"/>
      <c r="E1095" s="242"/>
      <c r="F1095" s="450"/>
      <c r="G1095" s="450"/>
      <c r="H1095" s="242"/>
      <c r="I1095" s="242"/>
      <c r="J1095" s="242"/>
      <c r="K1095" s="242"/>
      <c r="L1095" s="242"/>
      <c r="M1095" s="242"/>
      <c r="N1095" s="242"/>
      <c r="O1095" s="242"/>
      <c r="P1095" s="242"/>
      <c r="Q1095" s="242"/>
      <c r="R1095" s="242"/>
      <c r="S1095" s="242"/>
      <c r="T1095" s="242"/>
      <c r="U1095" s="242"/>
      <c r="V1095" s="242"/>
      <c r="W1095" s="254"/>
      <c r="X1095" s="254"/>
      <c r="Y1095" s="254"/>
      <c r="Z1095" s="254"/>
      <c r="AA1095" s="254"/>
      <c r="AB1095" s="254"/>
    </row>
    <row r="1096">
      <c r="A1096" s="941"/>
      <c r="B1096" s="242"/>
      <c r="C1096" s="242"/>
      <c r="D1096" s="242"/>
      <c r="E1096" s="242"/>
      <c r="F1096" s="450"/>
      <c r="G1096" s="450"/>
      <c r="H1096" s="242"/>
      <c r="I1096" s="242"/>
      <c r="J1096" s="242"/>
      <c r="K1096" s="242"/>
      <c r="L1096" s="242"/>
      <c r="M1096" s="242"/>
      <c r="N1096" s="242"/>
      <c r="O1096" s="242"/>
      <c r="P1096" s="242"/>
      <c r="Q1096" s="242"/>
      <c r="R1096" s="242"/>
      <c r="S1096" s="242"/>
      <c r="T1096" s="242"/>
      <c r="U1096" s="242"/>
      <c r="V1096" s="242"/>
      <c r="W1096" s="254"/>
      <c r="X1096" s="254"/>
      <c r="Y1096" s="254"/>
      <c r="Z1096" s="254"/>
      <c r="AA1096" s="254"/>
      <c r="AB1096" s="254"/>
    </row>
    <row r="1097">
      <c r="A1097" s="941"/>
      <c r="B1097" s="242"/>
      <c r="C1097" s="242"/>
      <c r="D1097" s="242"/>
      <c r="E1097" s="242"/>
      <c r="F1097" s="450"/>
      <c r="G1097" s="450"/>
      <c r="H1097" s="242"/>
      <c r="I1097" s="242"/>
      <c r="J1097" s="242"/>
      <c r="K1097" s="242"/>
      <c r="L1097" s="242"/>
      <c r="M1097" s="242"/>
      <c r="N1097" s="242"/>
      <c r="O1097" s="242"/>
      <c r="P1097" s="242"/>
      <c r="Q1097" s="242"/>
      <c r="R1097" s="242"/>
      <c r="S1097" s="242"/>
      <c r="T1097" s="242"/>
      <c r="U1097" s="242"/>
      <c r="V1097" s="242"/>
      <c r="W1097" s="254"/>
      <c r="X1097" s="254"/>
      <c r="Y1097" s="254"/>
      <c r="Z1097" s="254"/>
      <c r="AA1097" s="254"/>
      <c r="AB1097" s="254"/>
    </row>
    <row r="1098">
      <c r="A1098" s="941"/>
      <c r="B1098" s="242"/>
      <c r="C1098" s="242"/>
      <c r="D1098" s="242"/>
      <c r="E1098" s="242"/>
      <c r="F1098" s="450"/>
      <c r="G1098" s="450"/>
      <c r="H1098" s="242"/>
      <c r="I1098" s="242"/>
      <c r="J1098" s="242"/>
      <c r="K1098" s="242"/>
      <c r="L1098" s="242"/>
      <c r="M1098" s="242"/>
      <c r="N1098" s="242"/>
      <c r="O1098" s="242"/>
      <c r="P1098" s="242"/>
      <c r="Q1098" s="242"/>
      <c r="R1098" s="242"/>
      <c r="S1098" s="242"/>
      <c r="T1098" s="242"/>
      <c r="U1098" s="242"/>
      <c r="V1098" s="242"/>
      <c r="W1098" s="254"/>
      <c r="X1098" s="254"/>
      <c r="Y1098" s="254"/>
      <c r="Z1098" s="254"/>
      <c r="AA1098" s="254"/>
      <c r="AB1098" s="254"/>
    </row>
    <row r="1099">
      <c r="A1099" s="941"/>
      <c r="B1099" s="242"/>
      <c r="C1099" s="242"/>
      <c r="D1099" s="242"/>
      <c r="E1099" s="242"/>
      <c r="F1099" s="450"/>
      <c r="G1099" s="450"/>
      <c r="H1099" s="242"/>
      <c r="I1099" s="242"/>
      <c r="J1099" s="242"/>
      <c r="K1099" s="242"/>
      <c r="L1099" s="242"/>
      <c r="M1099" s="242"/>
      <c r="N1099" s="242"/>
      <c r="O1099" s="242"/>
      <c r="P1099" s="242"/>
      <c r="Q1099" s="242"/>
      <c r="R1099" s="242"/>
      <c r="S1099" s="242"/>
      <c r="T1099" s="242"/>
      <c r="U1099" s="242"/>
      <c r="V1099" s="242"/>
      <c r="W1099" s="254"/>
      <c r="X1099" s="254"/>
      <c r="Y1099" s="254"/>
      <c r="Z1099" s="254"/>
      <c r="AA1099" s="254"/>
      <c r="AB1099" s="254"/>
    </row>
    <row r="1100">
      <c r="A1100" s="941"/>
      <c r="B1100" s="242"/>
      <c r="C1100" s="242"/>
      <c r="D1100" s="242"/>
      <c r="E1100" s="242"/>
      <c r="F1100" s="450"/>
      <c r="G1100" s="450"/>
      <c r="H1100" s="242"/>
      <c r="I1100" s="242"/>
      <c r="J1100" s="242"/>
      <c r="K1100" s="242"/>
      <c r="L1100" s="242"/>
      <c r="M1100" s="242"/>
      <c r="N1100" s="242"/>
      <c r="O1100" s="242"/>
      <c r="P1100" s="242"/>
      <c r="Q1100" s="242"/>
      <c r="R1100" s="242"/>
      <c r="S1100" s="242"/>
      <c r="T1100" s="242"/>
      <c r="U1100" s="242"/>
      <c r="V1100" s="242"/>
      <c r="W1100" s="254"/>
      <c r="X1100" s="254"/>
      <c r="Y1100" s="254"/>
      <c r="Z1100" s="254"/>
      <c r="AA1100" s="254"/>
      <c r="AB1100" s="254"/>
    </row>
    <row r="1101">
      <c r="A1101" s="941"/>
      <c r="B1101" s="242"/>
      <c r="C1101" s="242"/>
      <c r="D1101" s="242"/>
      <c r="E1101" s="242"/>
      <c r="F1101" s="450"/>
      <c r="G1101" s="450"/>
      <c r="H1101" s="242"/>
      <c r="I1101" s="242"/>
      <c r="J1101" s="242"/>
      <c r="K1101" s="242"/>
      <c r="L1101" s="242"/>
      <c r="M1101" s="242"/>
      <c r="N1101" s="242"/>
      <c r="O1101" s="242"/>
      <c r="P1101" s="242"/>
      <c r="Q1101" s="242"/>
      <c r="R1101" s="242"/>
      <c r="S1101" s="242"/>
      <c r="T1101" s="242"/>
      <c r="U1101" s="242"/>
      <c r="V1101" s="242"/>
      <c r="W1101" s="254"/>
      <c r="X1101" s="254"/>
      <c r="Y1101" s="254"/>
      <c r="Z1101" s="254"/>
      <c r="AA1101" s="254"/>
      <c r="AB1101" s="254"/>
    </row>
    <row r="1102">
      <c r="A1102" s="941"/>
      <c r="B1102" s="242"/>
      <c r="C1102" s="242"/>
      <c r="D1102" s="242"/>
      <c r="E1102" s="242"/>
      <c r="F1102" s="450"/>
      <c r="G1102" s="450"/>
      <c r="H1102" s="242"/>
      <c r="I1102" s="242"/>
      <c r="J1102" s="242"/>
      <c r="K1102" s="242"/>
      <c r="L1102" s="242"/>
      <c r="M1102" s="242"/>
      <c r="N1102" s="242"/>
      <c r="O1102" s="242"/>
      <c r="P1102" s="242"/>
      <c r="Q1102" s="242"/>
      <c r="R1102" s="242"/>
      <c r="S1102" s="242"/>
      <c r="T1102" s="242"/>
      <c r="U1102" s="242"/>
      <c r="V1102" s="242"/>
      <c r="W1102" s="254"/>
      <c r="X1102" s="254"/>
      <c r="Y1102" s="254"/>
      <c r="Z1102" s="254"/>
      <c r="AA1102" s="254"/>
      <c r="AB1102" s="254"/>
    </row>
    <row r="1103">
      <c r="A1103" s="941"/>
      <c r="B1103" s="242"/>
      <c r="C1103" s="242"/>
      <c r="D1103" s="242"/>
      <c r="E1103" s="242"/>
      <c r="F1103" s="450"/>
      <c r="G1103" s="450"/>
      <c r="H1103" s="242"/>
      <c r="I1103" s="242"/>
      <c r="J1103" s="242"/>
      <c r="K1103" s="242"/>
      <c r="L1103" s="242"/>
      <c r="M1103" s="242"/>
      <c r="N1103" s="242"/>
      <c r="O1103" s="242"/>
      <c r="P1103" s="242"/>
      <c r="Q1103" s="242"/>
      <c r="R1103" s="242"/>
      <c r="S1103" s="242"/>
      <c r="T1103" s="242"/>
      <c r="U1103" s="242"/>
      <c r="V1103" s="242"/>
      <c r="W1103" s="254"/>
      <c r="X1103" s="254"/>
      <c r="Y1103" s="254"/>
      <c r="Z1103" s="254"/>
      <c r="AA1103" s="254"/>
      <c r="AB1103" s="254"/>
    </row>
    <row r="1104">
      <c r="A1104" s="941"/>
      <c r="B1104" s="242"/>
      <c r="C1104" s="242"/>
      <c r="D1104" s="242"/>
      <c r="E1104" s="242"/>
      <c r="F1104" s="450"/>
      <c r="G1104" s="450"/>
      <c r="H1104" s="242"/>
      <c r="I1104" s="242"/>
      <c r="J1104" s="242"/>
      <c r="K1104" s="242"/>
      <c r="L1104" s="242"/>
      <c r="M1104" s="242"/>
      <c r="N1104" s="242"/>
      <c r="O1104" s="242"/>
      <c r="P1104" s="242"/>
      <c r="Q1104" s="242"/>
      <c r="R1104" s="242"/>
      <c r="S1104" s="242"/>
      <c r="T1104" s="242"/>
      <c r="U1104" s="242"/>
      <c r="V1104" s="242"/>
      <c r="W1104" s="254"/>
      <c r="X1104" s="254"/>
      <c r="Y1104" s="254"/>
      <c r="Z1104" s="254"/>
      <c r="AA1104" s="254"/>
      <c r="AB1104" s="254"/>
    </row>
    <row r="1105">
      <c r="A1105" s="941"/>
      <c r="B1105" s="242"/>
      <c r="C1105" s="242"/>
      <c r="D1105" s="242"/>
      <c r="E1105" s="242"/>
      <c r="F1105" s="450"/>
      <c r="G1105" s="450"/>
      <c r="H1105" s="242"/>
      <c r="I1105" s="242"/>
      <c r="J1105" s="242"/>
      <c r="K1105" s="242"/>
      <c r="L1105" s="242"/>
      <c r="M1105" s="242"/>
      <c r="N1105" s="242"/>
      <c r="O1105" s="242"/>
      <c r="P1105" s="242"/>
      <c r="Q1105" s="242"/>
      <c r="R1105" s="242"/>
      <c r="S1105" s="242"/>
      <c r="T1105" s="242"/>
      <c r="U1105" s="242"/>
      <c r="V1105" s="242"/>
      <c r="W1105" s="254"/>
      <c r="X1105" s="254"/>
      <c r="Y1105" s="254"/>
      <c r="Z1105" s="254"/>
      <c r="AA1105" s="254"/>
      <c r="AB1105" s="254"/>
    </row>
    <row r="1106">
      <c r="A1106" s="941"/>
      <c r="B1106" s="242"/>
      <c r="C1106" s="242"/>
      <c r="D1106" s="242"/>
      <c r="E1106" s="242"/>
      <c r="F1106" s="450"/>
      <c r="G1106" s="450"/>
      <c r="H1106" s="242"/>
      <c r="I1106" s="242"/>
      <c r="J1106" s="242"/>
      <c r="K1106" s="242"/>
      <c r="L1106" s="242"/>
      <c r="M1106" s="242"/>
      <c r="N1106" s="242"/>
      <c r="O1106" s="242"/>
      <c r="P1106" s="242"/>
      <c r="Q1106" s="242"/>
      <c r="R1106" s="242"/>
      <c r="S1106" s="242"/>
      <c r="T1106" s="242"/>
      <c r="U1106" s="242"/>
      <c r="V1106" s="242"/>
      <c r="W1106" s="254"/>
      <c r="X1106" s="254"/>
      <c r="Y1106" s="254"/>
      <c r="Z1106" s="254"/>
      <c r="AA1106" s="254"/>
      <c r="AB1106" s="254"/>
    </row>
    <row r="1107">
      <c r="A1107" s="941"/>
      <c r="B1107" s="242"/>
      <c r="C1107" s="242"/>
      <c r="D1107" s="242"/>
      <c r="E1107" s="242"/>
      <c r="F1107" s="450"/>
      <c r="G1107" s="450"/>
      <c r="H1107" s="242"/>
      <c r="I1107" s="242"/>
      <c r="J1107" s="242"/>
      <c r="K1107" s="242"/>
      <c r="L1107" s="242"/>
      <c r="M1107" s="242"/>
      <c r="N1107" s="242"/>
      <c r="O1107" s="242"/>
      <c r="P1107" s="242"/>
      <c r="Q1107" s="242"/>
      <c r="R1107" s="242"/>
      <c r="S1107" s="242"/>
      <c r="T1107" s="242"/>
      <c r="U1107" s="242"/>
      <c r="V1107" s="242"/>
      <c r="W1107" s="254"/>
      <c r="X1107" s="254"/>
      <c r="Y1107" s="254"/>
      <c r="Z1107" s="254"/>
      <c r="AA1107" s="254"/>
      <c r="AB1107" s="254"/>
    </row>
    <row r="1108">
      <c r="A1108" s="941"/>
      <c r="B1108" s="242"/>
      <c r="C1108" s="242"/>
      <c r="D1108" s="242"/>
      <c r="E1108" s="242"/>
      <c r="F1108" s="450"/>
      <c r="G1108" s="450"/>
      <c r="H1108" s="242"/>
      <c r="I1108" s="242"/>
      <c r="J1108" s="242"/>
      <c r="K1108" s="242"/>
      <c r="L1108" s="242"/>
      <c r="M1108" s="242"/>
      <c r="N1108" s="242"/>
      <c r="O1108" s="242"/>
      <c r="P1108" s="242"/>
      <c r="Q1108" s="242"/>
      <c r="R1108" s="242"/>
      <c r="S1108" s="242"/>
      <c r="T1108" s="242"/>
      <c r="U1108" s="242"/>
      <c r="V1108" s="242"/>
      <c r="W1108" s="254"/>
      <c r="X1108" s="254"/>
      <c r="Y1108" s="254"/>
      <c r="Z1108" s="254"/>
      <c r="AA1108" s="254"/>
      <c r="AB1108" s="254"/>
    </row>
    <row r="1109">
      <c r="A1109" s="941"/>
      <c r="B1109" s="242"/>
      <c r="C1109" s="242"/>
      <c r="D1109" s="242"/>
      <c r="E1109" s="242"/>
      <c r="F1109" s="450"/>
      <c r="G1109" s="450"/>
      <c r="H1109" s="242"/>
      <c r="I1109" s="242"/>
      <c r="J1109" s="242"/>
      <c r="K1109" s="242"/>
      <c r="L1109" s="242"/>
      <c r="M1109" s="242"/>
      <c r="N1109" s="242"/>
      <c r="O1109" s="242"/>
      <c r="P1109" s="242"/>
      <c r="Q1109" s="242"/>
      <c r="R1109" s="242"/>
      <c r="S1109" s="242"/>
      <c r="T1109" s="242"/>
      <c r="U1109" s="242"/>
      <c r="V1109" s="242"/>
      <c r="W1109" s="254"/>
      <c r="X1109" s="254"/>
      <c r="Y1109" s="254"/>
      <c r="Z1109" s="254"/>
      <c r="AA1109" s="254"/>
      <c r="AB1109" s="254"/>
    </row>
    <row r="1110">
      <c r="A1110" s="941"/>
      <c r="B1110" s="242"/>
      <c r="C1110" s="242"/>
      <c r="D1110" s="242"/>
      <c r="E1110" s="242"/>
      <c r="F1110" s="450"/>
      <c r="G1110" s="450"/>
      <c r="H1110" s="242"/>
      <c r="I1110" s="242"/>
      <c r="J1110" s="242"/>
      <c r="K1110" s="242"/>
      <c r="L1110" s="242"/>
      <c r="M1110" s="242"/>
      <c r="N1110" s="242"/>
      <c r="O1110" s="242"/>
      <c r="P1110" s="242"/>
      <c r="Q1110" s="242"/>
      <c r="R1110" s="242"/>
      <c r="S1110" s="242"/>
      <c r="T1110" s="242"/>
      <c r="U1110" s="242"/>
      <c r="V1110" s="242"/>
      <c r="W1110" s="254"/>
      <c r="X1110" s="254"/>
      <c r="Y1110" s="254"/>
      <c r="Z1110" s="254"/>
      <c r="AA1110" s="254"/>
      <c r="AB1110" s="254"/>
    </row>
    <row r="1111">
      <c r="A1111" s="941"/>
      <c r="B1111" s="242"/>
      <c r="C1111" s="242"/>
      <c r="D1111" s="242"/>
      <c r="E1111" s="242"/>
      <c r="F1111" s="450"/>
      <c r="G1111" s="450"/>
      <c r="H1111" s="242"/>
      <c r="I1111" s="242"/>
      <c r="J1111" s="242"/>
      <c r="K1111" s="242"/>
      <c r="L1111" s="242"/>
      <c r="M1111" s="242"/>
      <c r="N1111" s="242"/>
      <c r="O1111" s="242"/>
      <c r="P1111" s="242"/>
      <c r="Q1111" s="242"/>
      <c r="R1111" s="242"/>
      <c r="S1111" s="242"/>
      <c r="T1111" s="242"/>
      <c r="U1111" s="242"/>
      <c r="V1111" s="242"/>
      <c r="W1111" s="254"/>
      <c r="X1111" s="254"/>
      <c r="Y1111" s="254"/>
      <c r="Z1111" s="254"/>
      <c r="AA1111" s="254"/>
      <c r="AB1111" s="254"/>
    </row>
    <row r="1112">
      <c r="A1112" s="941"/>
      <c r="B1112" s="242"/>
      <c r="C1112" s="242"/>
      <c r="D1112" s="242"/>
      <c r="E1112" s="242"/>
      <c r="F1112" s="450"/>
      <c r="G1112" s="450"/>
      <c r="H1112" s="242"/>
      <c r="I1112" s="242"/>
      <c r="J1112" s="242"/>
      <c r="K1112" s="242"/>
      <c r="L1112" s="242"/>
      <c r="M1112" s="242"/>
      <c r="N1112" s="242"/>
      <c r="O1112" s="242"/>
      <c r="P1112" s="242"/>
      <c r="Q1112" s="242"/>
      <c r="R1112" s="242"/>
      <c r="S1112" s="242"/>
      <c r="T1112" s="242"/>
      <c r="U1112" s="242"/>
      <c r="V1112" s="242"/>
      <c r="W1112" s="254"/>
      <c r="X1112" s="254"/>
      <c r="Y1112" s="254"/>
      <c r="Z1112" s="254"/>
      <c r="AA1112" s="254"/>
      <c r="AB1112" s="254"/>
    </row>
    <row r="1113">
      <c r="A1113" s="941"/>
      <c r="B1113" s="242"/>
      <c r="C1113" s="242"/>
      <c r="D1113" s="242"/>
      <c r="E1113" s="242"/>
      <c r="F1113" s="450"/>
      <c r="G1113" s="450"/>
      <c r="H1113" s="242"/>
      <c r="I1113" s="242"/>
      <c r="J1113" s="242"/>
      <c r="K1113" s="242"/>
      <c r="L1113" s="242"/>
      <c r="M1113" s="242"/>
      <c r="N1113" s="242"/>
      <c r="O1113" s="242"/>
      <c r="P1113" s="242"/>
      <c r="Q1113" s="242"/>
      <c r="R1113" s="242"/>
      <c r="S1113" s="242"/>
      <c r="T1113" s="242"/>
      <c r="U1113" s="242"/>
      <c r="V1113" s="242"/>
      <c r="W1113" s="254"/>
      <c r="X1113" s="254"/>
      <c r="Y1113" s="254"/>
      <c r="Z1113" s="254"/>
      <c r="AA1113" s="254"/>
      <c r="AB1113" s="254"/>
    </row>
    <row r="1114">
      <c r="A1114" s="941"/>
      <c r="B1114" s="242"/>
      <c r="C1114" s="242"/>
      <c r="D1114" s="242"/>
      <c r="E1114" s="242"/>
      <c r="F1114" s="450"/>
      <c r="G1114" s="450"/>
      <c r="H1114" s="242"/>
      <c r="I1114" s="242"/>
      <c r="J1114" s="242"/>
      <c r="K1114" s="242"/>
      <c r="L1114" s="242"/>
      <c r="M1114" s="242"/>
      <c r="N1114" s="242"/>
      <c r="O1114" s="242"/>
      <c r="P1114" s="242"/>
      <c r="Q1114" s="242"/>
      <c r="R1114" s="242"/>
      <c r="S1114" s="242"/>
      <c r="T1114" s="242"/>
      <c r="U1114" s="242"/>
      <c r="V1114" s="242"/>
      <c r="W1114" s="254"/>
      <c r="X1114" s="254"/>
      <c r="Y1114" s="254"/>
      <c r="Z1114" s="254"/>
      <c r="AA1114" s="254"/>
      <c r="AB1114" s="254"/>
    </row>
    <row r="1115">
      <c r="A1115" s="941"/>
      <c r="B1115" s="242"/>
      <c r="C1115" s="242"/>
      <c r="D1115" s="242"/>
      <c r="E1115" s="242"/>
      <c r="F1115" s="450"/>
      <c r="G1115" s="450"/>
      <c r="H1115" s="242"/>
      <c r="I1115" s="242"/>
      <c r="J1115" s="242"/>
      <c r="K1115" s="242"/>
      <c r="L1115" s="242"/>
      <c r="M1115" s="242"/>
      <c r="N1115" s="242"/>
      <c r="O1115" s="242"/>
      <c r="P1115" s="242"/>
      <c r="Q1115" s="242"/>
      <c r="R1115" s="242"/>
      <c r="S1115" s="242"/>
      <c r="T1115" s="242"/>
      <c r="U1115" s="242"/>
      <c r="V1115" s="242"/>
      <c r="W1115" s="254"/>
      <c r="X1115" s="254"/>
      <c r="Y1115" s="254"/>
      <c r="Z1115" s="254"/>
      <c r="AA1115" s="254"/>
      <c r="AB1115" s="254"/>
    </row>
    <row r="1116">
      <c r="A1116" s="941"/>
      <c r="B1116" s="242"/>
      <c r="C1116" s="242"/>
      <c r="D1116" s="242"/>
      <c r="E1116" s="242"/>
      <c r="F1116" s="450"/>
      <c r="G1116" s="450"/>
      <c r="H1116" s="242"/>
      <c r="I1116" s="242"/>
      <c r="J1116" s="242"/>
      <c r="K1116" s="242"/>
      <c r="L1116" s="242"/>
      <c r="M1116" s="242"/>
      <c r="N1116" s="242"/>
      <c r="O1116" s="242"/>
      <c r="P1116" s="242"/>
      <c r="Q1116" s="242"/>
      <c r="R1116" s="242"/>
      <c r="S1116" s="242"/>
      <c r="T1116" s="242"/>
      <c r="U1116" s="242"/>
      <c r="V1116" s="242"/>
      <c r="W1116" s="254"/>
      <c r="X1116" s="254"/>
      <c r="Y1116" s="254"/>
      <c r="Z1116" s="254"/>
      <c r="AA1116" s="254"/>
      <c r="AB1116" s="254"/>
    </row>
    <row r="1117">
      <c r="A1117" s="941"/>
      <c r="B1117" s="242"/>
      <c r="C1117" s="242"/>
      <c r="D1117" s="242"/>
      <c r="E1117" s="242"/>
      <c r="F1117" s="450"/>
      <c r="G1117" s="450"/>
      <c r="H1117" s="242"/>
      <c r="I1117" s="242"/>
      <c r="J1117" s="242"/>
      <c r="K1117" s="242"/>
      <c r="L1117" s="242"/>
      <c r="M1117" s="242"/>
      <c r="N1117" s="242"/>
      <c r="O1117" s="242"/>
      <c r="P1117" s="242"/>
      <c r="Q1117" s="242"/>
      <c r="R1117" s="242"/>
      <c r="S1117" s="242"/>
      <c r="T1117" s="242"/>
      <c r="U1117" s="242"/>
      <c r="V1117" s="242"/>
      <c r="W1117" s="254"/>
      <c r="X1117" s="254"/>
      <c r="Y1117" s="254"/>
      <c r="Z1117" s="254"/>
      <c r="AA1117" s="254"/>
      <c r="AB1117" s="254"/>
    </row>
    <row r="1118">
      <c r="A1118" s="941"/>
      <c r="B1118" s="242"/>
      <c r="C1118" s="242"/>
      <c r="D1118" s="242"/>
      <c r="E1118" s="242"/>
      <c r="F1118" s="450"/>
      <c r="G1118" s="450"/>
      <c r="H1118" s="242"/>
      <c r="I1118" s="242"/>
      <c r="J1118" s="242"/>
      <c r="K1118" s="242"/>
      <c r="L1118" s="242"/>
      <c r="M1118" s="242"/>
      <c r="N1118" s="242"/>
      <c r="O1118" s="242"/>
      <c r="P1118" s="242"/>
      <c r="Q1118" s="242"/>
      <c r="R1118" s="242"/>
      <c r="S1118" s="242"/>
      <c r="T1118" s="242"/>
      <c r="U1118" s="242"/>
      <c r="V1118" s="242"/>
      <c r="W1118" s="254"/>
      <c r="X1118" s="254"/>
      <c r="Y1118" s="254"/>
      <c r="Z1118" s="254"/>
      <c r="AA1118" s="254"/>
      <c r="AB1118" s="254"/>
    </row>
    <row r="1119">
      <c r="A1119" s="941"/>
      <c r="B1119" s="242"/>
      <c r="C1119" s="242"/>
      <c r="D1119" s="242"/>
      <c r="E1119" s="242"/>
      <c r="F1119" s="450"/>
      <c r="G1119" s="450"/>
      <c r="H1119" s="242"/>
      <c r="I1119" s="242"/>
      <c r="J1119" s="242"/>
      <c r="K1119" s="242"/>
      <c r="L1119" s="242"/>
      <c r="M1119" s="242"/>
      <c r="N1119" s="242"/>
      <c r="O1119" s="242"/>
      <c r="P1119" s="242"/>
      <c r="Q1119" s="242"/>
      <c r="R1119" s="242"/>
      <c r="S1119" s="242"/>
      <c r="T1119" s="242"/>
      <c r="U1119" s="242"/>
      <c r="V1119" s="242"/>
      <c r="W1119" s="254"/>
      <c r="X1119" s="254"/>
      <c r="Y1119" s="254"/>
      <c r="Z1119" s="254"/>
      <c r="AA1119" s="254"/>
      <c r="AB1119" s="254"/>
    </row>
  </sheetData>
  <customSheetViews>
    <customSheetView guid="{72D2DB03-F60C-42A2-8F3C-967D370DABA6}" filter="1" showAutoFilter="1">
      <autoFilter ref="$A$1:$W$182"/>
    </customSheetView>
    <customSheetView guid="{438BEA2F-537D-4020-94A9-EC6F394A4A06}" filter="1" showAutoFilter="1">
      <autoFilter ref="$A$1:$W$182"/>
    </customSheetView>
  </customSheetViews>
  <conditionalFormatting sqref="L1:L1119">
    <cfRule type="containsText" dxfId="1" priority="1" operator="containsText" text="Pass">
      <formula>NOT(ISERROR(SEARCH(("Pass"),(L1))))</formula>
    </cfRule>
  </conditionalFormatting>
  <conditionalFormatting sqref="L1:L1119">
    <cfRule type="containsText" dxfId="2" priority="2" operator="containsText" text="Fail">
      <formula>NOT(ISERROR(SEARCH(("Fail"),(L1))))</formula>
    </cfRule>
  </conditionalFormatting>
  <conditionalFormatting sqref="L1:L1119">
    <cfRule type="containsText" dxfId="0" priority="3" operator="containsText" text="Unavailable">
      <formula>NOT(ISERROR(SEARCH(("Unavailable"),(L1))))</formula>
    </cfRule>
  </conditionalFormatting>
  <hyperlinks>
    <hyperlink r:id="rId2" ref="C101"/>
    <hyperlink r:id="rId3" ref="C102"/>
    <hyperlink r:id="rId4" ref="C103"/>
    <hyperlink r:id="rId5" ref="C104"/>
    <hyperlink r:id="rId6" ref="C105"/>
    <hyperlink r:id="rId7" ref="C106"/>
    <hyperlink r:id="rId8" ref="C107"/>
    <hyperlink r:id="rId9" ref="C108"/>
    <hyperlink r:id="rId10" ref="C109"/>
    <hyperlink r:id="rId11" ref="C110"/>
    <hyperlink r:id="rId12" ref="C111"/>
    <hyperlink r:id="rId13" ref="C112"/>
    <hyperlink r:id="rId14" ref="C113"/>
    <hyperlink r:id="rId15" ref="C114"/>
    <hyperlink r:id="rId16" ref="C116"/>
    <hyperlink r:id="rId17" ref="C117"/>
    <hyperlink r:id="rId18" ref="C118"/>
    <hyperlink r:id="rId19" ref="C119"/>
    <hyperlink r:id="rId20" ref="C120"/>
    <hyperlink r:id="rId21" ref="N180"/>
  </hyperlinks>
  <drawing r:id="rId22"/>
  <legacyDrawing r:id="rId2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13.43"/>
    <col customWidth="1" min="2" max="2" width="16.43"/>
    <col customWidth="1" min="3" max="3" width="19.14"/>
    <col customWidth="1" min="4" max="4" width="18.86"/>
    <col customWidth="1" min="5" max="5" width="26.43"/>
    <col customWidth="1" min="6" max="6" width="51.29"/>
    <col customWidth="1" min="7" max="7" width="88.0"/>
    <col customWidth="1" min="11" max="11" width="16.29"/>
    <col customWidth="1" min="14" max="14" width="9.57"/>
    <col customWidth="1" min="15" max="15" width="24.43"/>
  </cols>
  <sheetData>
    <row r="1">
      <c r="A1" s="942" t="s">
        <v>5440</v>
      </c>
      <c r="B1" s="942"/>
      <c r="C1" s="942"/>
      <c r="D1" s="943" t="s">
        <v>1677</v>
      </c>
      <c r="E1" s="944" t="s">
        <v>5441</v>
      </c>
      <c r="F1" s="945" t="s">
        <v>5442</v>
      </c>
      <c r="G1" s="808"/>
      <c r="H1" s="340"/>
      <c r="I1" s="340"/>
      <c r="J1" s="340"/>
      <c r="K1" s="340"/>
      <c r="L1" s="340"/>
      <c r="M1" s="340"/>
      <c r="N1" s="340"/>
      <c r="O1" s="340"/>
      <c r="P1" s="340"/>
      <c r="Q1" s="340"/>
      <c r="R1" s="340"/>
      <c r="S1" s="340"/>
      <c r="T1" s="340"/>
      <c r="U1" s="340"/>
      <c r="V1" s="946">
        <f>Countif(V4:V1216, "Release")</f>
        <v>46</v>
      </c>
    </row>
    <row r="2">
      <c r="A2" s="947" t="s">
        <v>57</v>
      </c>
      <c r="B2" s="947" t="s">
        <v>60</v>
      </c>
      <c r="C2" s="948" t="s">
        <v>5443</v>
      </c>
      <c r="D2" s="947" t="s">
        <v>61</v>
      </c>
      <c r="E2" s="947" t="s">
        <v>62</v>
      </c>
      <c r="F2" s="947" t="s">
        <v>63</v>
      </c>
      <c r="G2" s="947" t="s">
        <v>64</v>
      </c>
      <c r="H2" s="639" t="s">
        <v>65</v>
      </c>
      <c r="I2" s="791" t="s">
        <v>66</v>
      </c>
      <c r="J2" s="947" t="s">
        <v>68</v>
      </c>
      <c r="K2" s="947" t="s">
        <v>67</v>
      </c>
      <c r="L2" s="947" t="s">
        <v>69</v>
      </c>
      <c r="M2" s="947" t="s">
        <v>70</v>
      </c>
      <c r="N2" s="342" t="s">
        <v>5444</v>
      </c>
      <c r="O2" s="342" t="s">
        <v>5445</v>
      </c>
      <c r="P2" s="642" t="s">
        <v>5446</v>
      </c>
      <c r="Q2" s="642" t="s">
        <v>73</v>
      </c>
      <c r="R2" s="642" t="s">
        <v>74</v>
      </c>
      <c r="S2" s="481" t="s">
        <v>75</v>
      </c>
      <c r="T2" s="481" t="s">
        <v>76</v>
      </c>
      <c r="U2" s="342" t="s">
        <v>5447</v>
      </c>
      <c r="V2" s="638" t="s">
        <v>5448</v>
      </c>
      <c r="W2" s="949"/>
      <c r="X2" s="949"/>
      <c r="Y2" s="949"/>
      <c r="Z2" s="949"/>
      <c r="AA2" s="949"/>
      <c r="AB2" s="949"/>
      <c r="AC2" s="949"/>
      <c r="AD2" s="949"/>
      <c r="AE2" s="949"/>
      <c r="AF2" s="949"/>
    </row>
    <row r="3" ht="19.5" customHeight="1">
      <c r="A3" s="950" t="s">
        <v>5449</v>
      </c>
      <c r="B3" s="951"/>
      <c r="C3" s="952"/>
      <c r="D3" s="951"/>
      <c r="E3" s="951"/>
      <c r="F3" s="951"/>
      <c r="G3" s="951"/>
      <c r="H3" s="953"/>
      <c r="I3" s="953"/>
      <c r="J3" s="953"/>
      <c r="K3" s="953"/>
      <c r="L3" s="953"/>
      <c r="M3" s="953"/>
      <c r="N3" s="953"/>
      <c r="O3" s="953"/>
      <c r="P3" s="953"/>
      <c r="Q3" s="953"/>
      <c r="R3" s="953"/>
      <c r="S3" s="953"/>
      <c r="T3" s="953"/>
      <c r="U3" s="953"/>
      <c r="V3" s="954"/>
      <c r="W3" s="955"/>
      <c r="X3" s="955"/>
      <c r="Y3" s="955"/>
      <c r="Z3" s="955"/>
      <c r="AA3" s="955"/>
      <c r="AB3" s="955"/>
      <c r="AC3" s="955"/>
      <c r="AD3" s="955"/>
      <c r="AE3" s="955"/>
      <c r="AF3" s="955"/>
    </row>
    <row r="4">
      <c r="A4" s="452" t="s">
        <v>5450</v>
      </c>
      <c r="B4" s="808" t="s">
        <v>5451</v>
      </c>
      <c r="C4" s="452" t="s">
        <v>5452</v>
      </c>
      <c r="D4" s="808" t="s">
        <v>5453</v>
      </c>
      <c r="E4" s="808" t="s">
        <v>5454</v>
      </c>
      <c r="F4" s="452" t="s">
        <v>5455</v>
      </c>
      <c r="G4" s="809" t="s">
        <v>5456</v>
      </c>
      <c r="H4" s="278"/>
      <c r="I4" s="278"/>
      <c r="J4" s="281" t="s">
        <v>47</v>
      </c>
      <c r="K4" s="956">
        <v>43731.0</v>
      </c>
      <c r="L4" s="281" t="s">
        <v>432</v>
      </c>
      <c r="M4" s="464"/>
      <c r="N4" s="252"/>
      <c r="O4" s="95"/>
      <c r="P4" s="957" t="s">
        <v>96</v>
      </c>
      <c r="Q4" s="957" t="s">
        <v>249</v>
      </c>
      <c r="R4" s="958" t="s">
        <v>98</v>
      </c>
      <c r="S4" s="959">
        <v>43731.0</v>
      </c>
      <c r="T4" s="957"/>
      <c r="U4" s="957" t="s">
        <v>5457</v>
      </c>
      <c r="V4" s="95" t="s">
        <v>79</v>
      </c>
    </row>
    <row r="5">
      <c r="A5" s="452" t="s">
        <v>5458</v>
      </c>
      <c r="B5" s="960" t="s">
        <v>5459</v>
      </c>
      <c r="C5" s="452" t="s">
        <v>5460</v>
      </c>
      <c r="D5" s="452" t="s">
        <v>5461</v>
      </c>
      <c r="E5" s="808" t="s">
        <v>5454</v>
      </c>
      <c r="F5" s="452" t="s">
        <v>5462</v>
      </c>
      <c r="G5" s="809" t="s">
        <v>5463</v>
      </c>
      <c r="H5" s="961">
        <v>43924.0</v>
      </c>
      <c r="I5" s="277" t="s">
        <v>383</v>
      </c>
      <c r="J5" s="281" t="s">
        <v>47</v>
      </c>
      <c r="K5" s="956">
        <v>43731.0</v>
      </c>
      <c r="L5" s="281" t="s">
        <v>432</v>
      </c>
      <c r="M5" s="464"/>
      <c r="N5" s="278"/>
      <c r="O5" s="278"/>
      <c r="P5" s="957" t="s">
        <v>96</v>
      </c>
      <c r="Q5" s="957" t="s">
        <v>249</v>
      </c>
      <c r="R5" s="958" t="s">
        <v>98</v>
      </c>
      <c r="S5" s="959">
        <v>43731.0</v>
      </c>
      <c r="T5" s="45"/>
      <c r="U5" s="45"/>
      <c r="V5" s="95" t="s">
        <v>79</v>
      </c>
    </row>
    <row r="6">
      <c r="A6" s="452" t="s">
        <v>5464</v>
      </c>
      <c r="B6" s="808" t="s">
        <v>5465</v>
      </c>
      <c r="C6" s="452" t="s">
        <v>5460</v>
      </c>
      <c r="D6" s="452" t="s">
        <v>5466</v>
      </c>
      <c r="E6" s="808" t="s">
        <v>5454</v>
      </c>
      <c r="F6" s="452" t="s">
        <v>5467</v>
      </c>
      <c r="G6" s="809" t="s">
        <v>5468</v>
      </c>
      <c r="H6" s="252"/>
      <c r="I6" s="252"/>
      <c r="J6" s="281" t="s">
        <v>4985</v>
      </c>
      <c r="K6" s="956">
        <v>43731.0</v>
      </c>
      <c r="L6" s="281" t="s">
        <v>432</v>
      </c>
      <c r="M6" s="464"/>
      <c r="N6" s="252"/>
      <c r="O6" s="95"/>
      <c r="P6" s="957" t="s">
        <v>96</v>
      </c>
      <c r="Q6" s="957" t="s">
        <v>249</v>
      </c>
      <c r="R6" s="958" t="s">
        <v>98</v>
      </c>
      <c r="S6" s="959">
        <v>43731.0</v>
      </c>
      <c r="T6" s="45"/>
      <c r="U6" s="45"/>
      <c r="V6" s="95" t="s">
        <v>79</v>
      </c>
    </row>
    <row r="7">
      <c r="A7" s="452" t="s">
        <v>5469</v>
      </c>
      <c r="B7" s="808" t="s">
        <v>5470</v>
      </c>
      <c r="C7" s="452" t="s">
        <v>5460</v>
      </c>
      <c r="D7" s="452" t="s">
        <v>5471</v>
      </c>
      <c r="E7" s="808" t="s">
        <v>5454</v>
      </c>
      <c r="F7" s="452" t="s">
        <v>5472</v>
      </c>
      <c r="G7" s="809" t="s">
        <v>5473</v>
      </c>
      <c r="H7" s="278"/>
      <c r="I7" s="278"/>
      <c r="J7" s="281" t="s">
        <v>47</v>
      </c>
      <c r="K7" s="956">
        <v>43731.0</v>
      </c>
      <c r="L7" s="281" t="s">
        <v>432</v>
      </c>
      <c r="M7" s="461"/>
      <c r="N7" s="252"/>
      <c r="O7" s="95"/>
      <c r="P7" s="957" t="s">
        <v>96</v>
      </c>
      <c r="Q7" s="957" t="s">
        <v>249</v>
      </c>
      <c r="R7" s="958" t="s">
        <v>98</v>
      </c>
      <c r="S7" s="959">
        <v>43731.0</v>
      </c>
      <c r="T7" s="957"/>
      <c r="U7" s="957" t="s">
        <v>78</v>
      </c>
      <c r="V7" s="95" t="s">
        <v>79</v>
      </c>
    </row>
    <row r="8">
      <c r="A8" s="452" t="s">
        <v>5474</v>
      </c>
      <c r="B8" s="808" t="s">
        <v>5475</v>
      </c>
      <c r="C8" s="452" t="s">
        <v>5460</v>
      </c>
      <c r="D8" s="452" t="s">
        <v>5476</v>
      </c>
      <c r="E8" s="808" t="s">
        <v>5454</v>
      </c>
      <c r="F8" s="452" t="s">
        <v>5477</v>
      </c>
      <c r="G8" s="809" t="s">
        <v>5478</v>
      </c>
      <c r="H8" s="278"/>
      <c r="I8" s="278"/>
      <c r="J8" s="281" t="s">
        <v>47</v>
      </c>
      <c r="K8" s="956">
        <v>43731.0</v>
      </c>
      <c r="L8" s="281" t="s">
        <v>432</v>
      </c>
      <c r="M8" s="464"/>
      <c r="N8" s="252"/>
      <c r="O8" s="95"/>
      <c r="P8" s="957" t="s">
        <v>96</v>
      </c>
      <c r="Q8" s="957" t="s">
        <v>249</v>
      </c>
      <c r="R8" s="958" t="s">
        <v>98</v>
      </c>
      <c r="S8" s="959">
        <v>43731.0</v>
      </c>
      <c r="T8" s="957"/>
      <c r="U8" s="957" t="s">
        <v>78</v>
      </c>
      <c r="V8" s="95" t="s">
        <v>79</v>
      </c>
    </row>
    <row r="9">
      <c r="A9" s="452" t="s">
        <v>5479</v>
      </c>
      <c r="B9" s="452" t="s">
        <v>5480</v>
      </c>
      <c r="C9" s="452" t="s">
        <v>5460</v>
      </c>
      <c r="D9" s="452" t="s">
        <v>5481</v>
      </c>
      <c r="E9" s="808" t="s">
        <v>5454</v>
      </c>
      <c r="F9" s="452" t="s">
        <v>5482</v>
      </c>
      <c r="G9" s="809" t="s">
        <v>5483</v>
      </c>
      <c r="H9" s="278"/>
      <c r="I9" s="278"/>
      <c r="J9" s="281" t="s">
        <v>47</v>
      </c>
      <c r="K9" s="956">
        <v>43731.0</v>
      </c>
      <c r="L9" s="281" t="s">
        <v>432</v>
      </c>
      <c r="M9" s="464"/>
      <c r="N9" s="114"/>
      <c r="O9" s="95"/>
      <c r="P9" s="957" t="s">
        <v>96</v>
      </c>
      <c r="Q9" s="957" t="s">
        <v>249</v>
      </c>
      <c r="R9" s="958" t="s">
        <v>98</v>
      </c>
      <c r="S9" s="959">
        <v>43731.0</v>
      </c>
      <c r="T9" s="957"/>
      <c r="U9" s="957" t="s">
        <v>78</v>
      </c>
      <c r="V9" s="95" t="s">
        <v>79</v>
      </c>
    </row>
    <row r="10">
      <c r="A10" s="452" t="s">
        <v>5484</v>
      </c>
      <c r="B10" s="808" t="s">
        <v>5485</v>
      </c>
      <c r="C10" s="452" t="s">
        <v>5460</v>
      </c>
      <c r="D10" s="808" t="s">
        <v>5486</v>
      </c>
      <c r="E10" s="808" t="s">
        <v>5454</v>
      </c>
      <c r="F10" s="452" t="s">
        <v>5487</v>
      </c>
      <c r="G10" s="920" t="s">
        <v>5488</v>
      </c>
      <c r="H10" s="252"/>
      <c r="I10" s="252"/>
      <c r="J10" s="281" t="s">
        <v>47</v>
      </c>
      <c r="K10" s="956">
        <v>43731.0</v>
      </c>
      <c r="L10" s="281" t="s">
        <v>432</v>
      </c>
      <c r="M10" s="464"/>
      <c r="N10" s="114"/>
      <c r="O10" s="95"/>
      <c r="P10" s="957" t="s">
        <v>96</v>
      </c>
      <c r="Q10" s="957" t="s">
        <v>249</v>
      </c>
      <c r="R10" s="958" t="s">
        <v>98</v>
      </c>
      <c r="S10" s="959">
        <v>43731.0</v>
      </c>
      <c r="T10" s="957"/>
      <c r="U10" s="957" t="s">
        <v>78</v>
      </c>
      <c r="V10" s="95" t="s">
        <v>79</v>
      </c>
    </row>
    <row r="11">
      <c r="A11" s="452" t="s">
        <v>5489</v>
      </c>
      <c r="B11" s="808" t="s">
        <v>5490</v>
      </c>
      <c r="C11" s="452" t="s">
        <v>5460</v>
      </c>
      <c r="D11" s="808" t="s">
        <v>5491</v>
      </c>
      <c r="E11" s="808" t="s">
        <v>5454</v>
      </c>
      <c r="F11" s="452" t="s">
        <v>5492</v>
      </c>
      <c r="G11" s="452" t="s">
        <v>5493</v>
      </c>
      <c r="H11" s="961">
        <v>43924.0</v>
      </c>
      <c r="I11" s="277" t="s">
        <v>383</v>
      </c>
      <c r="J11" s="281" t="s">
        <v>47</v>
      </c>
      <c r="K11" s="956">
        <v>43731.0</v>
      </c>
      <c r="L11" s="281" t="s">
        <v>432</v>
      </c>
      <c r="M11" s="464"/>
      <c r="N11" s="252" t="s">
        <v>5494</v>
      </c>
      <c r="O11" s="95"/>
      <c r="P11" s="957" t="s">
        <v>96</v>
      </c>
      <c r="Q11" s="957" t="s">
        <v>249</v>
      </c>
      <c r="R11" s="958" t="s">
        <v>98</v>
      </c>
      <c r="S11" s="959">
        <v>43731.0</v>
      </c>
      <c r="T11" s="45"/>
      <c r="U11" s="45"/>
      <c r="V11" s="95" t="s">
        <v>79</v>
      </c>
    </row>
    <row r="12">
      <c r="A12" s="452" t="s">
        <v>5495</v>
      </c>
      <c r="B12" s="808" t="s">
        <v>5496</v>
      </c>
      <c r="C12" s="452" t="s">
        <v>5460</v>
      </c>
      <c r="D12" s="452" t="s">
        <v>5497</v>
      </c>
      <c r="E12" s="808" t="s">
        <v>5454</v>
      </c>
      <c r="F12" s="452" t="s">
        <v>5498</v>
      </c>
      <c r="G12" s="840" t="s">
        <v>5499</v>
      </c>
      <c r="H12" s="962">
        <v>43714.0</v>
      </c>
      <c r="I12" s="277" t="s">
        <v>719</v>
      </c>
      <c r="J12" s="281" t="s">
        <v>47</v>
      </c>
      <c r="K12" s="956">
        <v>43731.0</v>
      </c>
      <c r="L12" s="281" t="s">
        <v>432</v>
      </c>
      <c r="M12" s="464"/>
      <c r="N12" s="114" t="s">
        <v>5500</v>
      </c>
      <c r="O12" s="963"/>
      <c r="P12" s="957" t="s">
        <v>96</v>
      </c>
      <c r="Q12" s="957" t="s">
        <v>249</v>
      </c>
      <c r="R12" s="958" t="s">
        <v>98</v>
      </c>
      <c r="S12" s="964">
        <v>43745.0</v>
      </c>
      <c r="T12" s="957"/>
      <c r="U12" s="957" t="s">
        <v>78</v>
      </c>
      <c r="V12" s="95" t="s">
        <v>79</v>
      </c>
    </row>
    <row r="13">
      <c r="A13" s="452" t="s">
        <v>5501</v>
      </c>
      <c r="B13" s="452" t="s">
        <v>5502</v>
      </c>
      <c r="C13" s="452" t="s">
        <v>5460</v>
      </c>
      <c r="D13" s="452" t="s">
        <v>5503</v>
      </c>
      <c r="E13" s="808" t="s">
        <v>5454</v>
      </c>
      <c r="F13" s="452" t="s">
        <v>5504</v>
      </c>
      <c r="G13" s="809" t="s">
        <v>5505</v>
      </c>
      <c r="H13" s="252"/>
      <c r="I13" s="252"/>
      <c r="J13" s="281" t="s">
        <v>47</v>
      </c>
      <c r="K13" s="956">
        <v>43731.0</v>
      </c>
      <c r="L13" s="281" t="s">
        <v>432</v>
      </c>
      <c r="M13" s="464"/>
      <c r="N13" s="114"/>
      <c r="O13" s="95"/>
      <c r="P13" s="957" t="s">
        <v>96</v>
      </c>
      <c r="Q13" s="957" t="s">
        <v>249</v>
      </c>
      <c r="R13" s="958" t="s">
        <v>98</v>
      </c>
      <c r="S13" s="964">
        <v>43745.0</v>
      </c>
      <c r="T13" s="957"/>
      <c r="U13" s="957"/>
      <c r="V13" s="95" t="s">
        <v>79</v>
      </c>
    </row>
    <row r="14">
      <c r="A14" s="452" t="s">
        <v>5506</v>
      </c>
      <c r="B14" s="452" t="s">
        <v>5507</v>
      </c>
      <c r="C14" s="452" t="s">
        <v>5460</v>
      </c>
      <c r="D14" s="452" t="s">
        <v>5508</v>
      </c>
      <c r="E14" s="808" t="s">
        <v>5454</v>
      </c>
      <c r="F14" s="452" t="s">
        <v>5509</v>
      </c>
      <c r="G14" s="809" t="s">
        <v>5510</v>
      </c>
      <c r="H14" s="252"/>
      <c r="I14" s="252"/>
      <c r="J14" s="281" t="s">
        <v>47</v>
      </c>
      <c r="K14" s="956">
        <v>43731.0</v>
      </c>
      <c r="L14" s="281" t="s">
        <v>432</v>
      </c>
      <c r="M14" s="464"/>
      <c r="N14" s="114"/>
      <c r="O14" s="95"/>
      <c r="P14" s="957" t="s">
        <v>96</v>
      </c>
      <c r="Q14" s="957" t="s">
        <v>249</v>
      </c>
      <c r="R14" s="958" t="s">
        <v>98</v>
      </c>
      <c r="S14" s="964">
        <v>43745.0</v>
      </c>
      <c r="T14" s="957"/>
      <c r="U14" s="957" t="s">
        <v>78</v>
      </c>
      <c r="V14" s="95" t="s">
        <v>79</v>
      </c>
    </row>
    <row r="15">
      <c r="A15" s="452" t="s">
        <v>5511</v>
      </c>
      <c r="B15" s="452" t="s">
        <v>5512</v>
      </c>
      <c r="C15" s="452" t="s">
        <v>5460</v>
      </c>
      <c r="D15" s="452" t="s">
        <v>5513</v>
      </c>
      <c r="E15" s="808" t="s">
        <v>5454</v>
      </c>
      <c r="F15" s="452" t="s">
        <v>5514</v>
      </c>
      <c r="G15" s="452" t="s">
        <v>5515</v>
      </c>
      <c r="H15" s="252"/>
      <c r="I15" s="252"/>
      <c r="J15" s="281" t="s">
        <v>47</v>
      </c>
      <c r="K15" s="956">
        <v>43731.0</v>
      </c>
      <c r="L15" s="281" t="s">
        <v>432</v>
      </c>
      <c r="M15" s="464"/>
      <c r="N15" s="114"/>
      <c r="O15" s="95"/>
      <c r="P15" s="957" t="s">
        <v>96</v>
      </c>
      <c r="Q15" s="957" t="s">
        <v>249</v>
      </c>
      <c r="R15" s="958" t="s">
        <v>98</v>
      </c>
      <c r="S15" s="964">
        <v>43745.0</v>
      </c>
      <c r="T15" s="957"/>
      <c r="U15" s="957" t="s">
        <v>78</v>
      </c>
      <c r="V15" s="95" t="s">
        <v>79</v>
      </c>
    </row>
    <row r="16">
      <c r="A16" s="452" t="s">
        <v>5516</v>
      </c>
      <c r="B16" s="452" t="s">
        <v>5517</v>
      </c>
      <c r="C16" s="452" t="s">
        <v>5460</v>
      </c>
      <c r="D16" s="452" t="s">
        <v>5518</v>
      </c>
      <c r="E16" s="808" t="s">
        <v>5454</v>
      </c>
      <c r="F16" s="452" t="s">
        <v>5519</v>
      </c>
      <c r="G16" s="809" t="s">
        <v>5520</v>
      </c>
      <c r="H16" s="252"/>
      <c r="I16" s="252"/>
      <c r="J16" s="281" t="s">
        <v>47</v>
      </c>
      <c r="K16" s="956">
        <v>43731.0</v>
      </c>
      <c r="L16" s="281" t="s">
        <v>432</v>
      </c>
      <c r="M16" s="464"/>
      <c r="N16" s="114"/>
      <c r="O16" s="95"/>
      <c r="P16" s="957" t="s">
        <v>96</v>
      </c>
      <c r="Q16" s="957" t="s">
        <v>249</v>
      </c>
      <c r="R16" s="958" t="s">
        <v>98</v>
      </c>
      <c r="S16" s="964">
        <v>43745.0</v>
      </c>
      <c r="T16" s="957"/>
      <c r="U16" s="957" t="s">
        <v>78</v>
      </c>
      <c r="V16" s="95" t="s">
        <v>79</v>
      </c>
    </row>
    <row r="17">
      <c r="A17" s="965" t="s">
        <v>5521</v>
      </c>
      <c r="B17" s="920" t="s">
        <v>5522</v>
      </c>
      <c r="C17" s="840" t="s">
        <v>5460</v>
      </c>
      <c r="D17" s="840" t="s">
        <v>5523</v>
      </c>
      <c r="E17" s="851" t="s">
        <v>5524</v>
      </c>
      <c r="F17" s="840" t="s">
        <v>5525</v>
      </c>
      <c r="G17" s="920" t="s">
        <v>5526</v>
      </c>
      <c r="H17" s="962">
        <v>43714.0</v>
      </c>
      <c r="I17" s="277" t="s">
        <v>719</v>
      </c>
      <c r="J17" s="392" t="s">
        <v>47</v>
      </c>
      <c r="K17" s="966">
        <v>43714.0</v>
      </c>
      <c r="L17" s="450" t="s">
        <v>719</v>
      </c>
      <c r="M17" s="464"/>
      <c r="N17" s="114"/>
      <c r="O17" s="963"/>
      <c r="P17" s="957" t="s">
        <v>96</v>
      </c>
      <c r="Q17" s="957" t="s">
        <v>249</v>
      </c>
      <c r="R17" s="958" t="s">
        <v>98</v>
      </c>
      <c r="S17" s="959">
        <v>43770.0</v>
      </c>
      <c r="T17" s="957"/>
      <c r="U17" s="957"/>
      <c r="V17" s="95"/>
    </row>
    <row r="18">
      <c r="A18" s="840" t="s">
        <v>5527</v>
      </c>
      <c r="B18" s="920" t="s">
        <v>5522</v>
      </c>
      <c r="C18" s="840" t="s">
        <v>5460</v>
      </c>
      <c r="D18" s="920" t="s">
        <v>5528</v>
      </c>
      <c r="E18" s="851" t="s">
        <v>5524</v>
      </c>
      <c r="F18" s="920" t="s">
        <v>5529</v>
      </c>
      <c r="G18" s="920" t="s">
        <v>5530</v>
      </c>
      <c r="H18" s="252"/>
      <c r="I18" s="252"/>
      <c r="J18" s="392" t="s">
        <v>47</v>
      </c>
      <c r="K18" s="956">
        <v>43731.0</v>
      </c>
      <c r="L18" s="281" t="s">
        <v>432</v>
      </c>
      <c r="M18" s="464"/>
      <c r="N18" s="114"/>
      <c r="O18" s="95"/>
      <c r="P18" s="957" t="s">
        <v>96</v>
      </c>
      <c r="Q18" s="957" t="s">
        <v>249</v>
      </c>
      <c r="R18" s="958" t="s">
        <v>98</v>
      </c>
      <c r="S18" s="964">
        <v>43745.0</v>
      </c>
      <c r="T18" s="957"/>
      <c r="U18" s="957"/>
      <c r="V18" s="95" t="s">
        <v>79</v>
      </c>
    </row>
    <row r="19">
      <c r="A19" s="965" t="s">
        <v>5531</v>
      </c>
      <c r="B19" s="840" t="s">
        <v>5532</v>
      </c>
      <c r="C19" s="840" t="s">
        <v>5460</v>
      </c>
      <c r="D19" s="840" t="s">
        <v>5533</v>
      </c>
      <c r="E19" s="851" t="s">
        <v>5524</v>
      </c>
      <c r="F19" s="840" t="s">
        <v>5534</v>
      </c>
      <c r="G19" s="920" t="s">
        <v>5535</v>
      </c>
      <c r="H19" s="252"/>
      <c r="I19" s="252"/>
      <c r="J19" s="392" t="s">
        <v>47</v>
      </c>
      <c r="K19" s="966">
        <v>43713.0</v>
      </c>
      <c r="L19" s="450" t="s">
        <v>719</v>
      </c>
      <c r="M19" s="464"/>
      <c r="N19" s="114"/>
      <c r="O19" s="95"/>
      <c r="P19" s="957" t="s">
        <v>96</v>
      </c>
      <c r="Q19" s="957" t="s">
        <v>249</v>
      </c>
      <c r="R19" s="958" t="s">
        <v>98</v>
      </c>
      <c r="S19" s="959">
        <v>43770.0</v>
      </c>
      <c r="T19" s="957"/>
      <c r="U19" s="957"/>
      <c r="V19" s="95"/>
    </row>
    <row r="20">
      <c r="A20" s="965" t="s">
        <v>5536</v>
      </c>
      <c r="B20" s="840" t="s">
        <v>5537</v>
      </c>
      <c r="C20" s="840" t="s">
        <v>5460</v>
      </c>
      <c r="D20" s="840" t="s">
        <v>5538</v>
      </c>
      <c r="E20" s="851" t="s">
        <v>5524</v>
      </c>
      <c r="F20" s="840" t="s">
        <v>5539</v>
      </c>
      <c r="G20" s="920" t="s">
        <v>5540</v>
      </c>
      <c r="H20" s="252"/>
      <c r="I20" s="252"/>
      <c r="J20" s="392" t="s">
        <v>47</v>
      </c>
      <c r="K20" s="966">
        <v>43713.0</v>
      </c>
      <c r="L20" s="450" t="s">
        <v>719</v>
      </c>
      <c r="M20" s="464"/>
      <c r="N20" s="114"/>
      <c r="O20" s="95"/>
      <c r="P20" s="957" t="s">
        <v>130</v>
      </c>
      <c r="Q20" s="45"/>
      <c r="R20" s="341"/>
      <c r="S20" s="957"/>
      <c r="T20" s="957"/>
      <c r="U20" s="957"/>
      <c r="V20" s="95"/>
    </row>
    <row r="21" ht="19.5" customHeight="1">
      <c r="A21" s="950" t="s">
        <v>5541</v>
      </c>
      <c r="B21" s="951"/>
      <c r="C21" s="967"/>
      <c r="D21" s="951"/>
      <c r="E21" s="951"/>
      <c r="F21" s="951"/>
      <c r="G21" s="951"/>
      <c r="H21" s="953"/>
      <c r="I21" s="953"/>
      <c r="J21" s="953"/>
      <c r="K21" s="953"/>
      <c r="L21" s="953"/>
      <c r="M21" s="953"/>
      <c r="N21" s="953"/>
      <c r="O21" s="953"/>
      <c r="P21" s="953"/>
      <c r="Q21" s="953"/>
      <c r="R21" s="953"/>
      <c r="S21" s="953"/>
      <c r="T21" s="953"/>
      <c r="U21" s="953"/>
      <c r="V21" s="954" t="s">
        <v>79</v>
      </c>
      <c r="W21" s="955"/>
      <c r="X21" s="955"/>
      <c r="Y21" s="955"/>
      <c r="Z21" s="955"/>
      <c r="AA21" s="955"/>
      <c r="AB21" s="955"/>
      <c r="AC21" s="955"/>
      <c r="AD21" s="955"/>
      <c r="AE21" s="955"/>
      <c r="AF21" s="955"/>
    </row>
    <row r="22">
      <c r="A22" s="452" t="s">
        <v>5542</v>
      </c>
      <c r="B22" s="808" t="s">
        <v>5543</v>
      </c>
      <c r="C22" s="452" t="s">
        <v>5460</v>
      </c>
      <c r="D22" s="452" t="s">
        <v>5544</v>
      </c>
      <c r="E22" s="808" t="s">
        <v>5454</v>
      </c>
      <c r="F22" s="968" t="s">
        <v>5545</v>
      </c>
      <c r="G22" s="809" t="s">
        <v>5546</v>
      </c>
      <c r="H22" s="278"/>
      <c r="I22" s="278"/>
      <c r="J22" s="281" t="s">
        <v>47</v>
      </c>
      <c r="K22" s="956">
        <v>43731.0</v>
      </c>
      <c r="L22" s="281" t="s">
        <v>432</v>
      </c>
      <c r="M22" s="461"/>
      <c r="N22" s="278" t="s">
        <v>5547</v>
      </c>
      <c r="O22" s="95"/>
      <c r="P22" s="957" t="s">
        <v>96</v>
      </c>
      <c r="Q22" s="957" t="s">
        <v>249</v>
      </c>
      <c r="R22" s="958" t="s">
        <v>98</v>
      </c>
      <c r="S22" s="964">
        <v>43745.0</v>
      </c>
      <c r="T22" s="45"/>
      <c r="U22" s="45"/>
      <c r="V22" s="95" t="s">
        <v>79</v>
      </c>
    </row>
    <row r="23">
      <c r="A23" s="452" t="s">
        <v>5548</v>
      </c>
      <c r="B23" s="808" t="s">
        <v>5549</v>
      </c>
      <c r="C23" s="452" t="s">
        <v>5460</v>
      </c>
      <c r="D23" s="452" t="s">
        <v>5550</v>
      </c>
      <c r="E23" s="808" t="s">
        <v>5543</v>
      </c>
      <c r="F23" s="452" t="s">
        <v>5551</v>
      </c>
      <c r="G23" s="809" t="s">
        <v>5552</v>
      </c>
      <c r="H23" s="252"/>
      <c r="I23" s="252"/>
      <c r="J23" s="281" t="s">
        <v>47</v>
      </c>
      <c r="K23" s="956">
        <v>43731.0</v>
      </c>
      <c r="L23" s="281" t="s">
        <v>432</v>
      </c>
      <c r="M23" s="461"/>
      <c r="N23" s="95"/>
      <c r="O23" s="95"/>
      <c r="P23" s="957" t="s">
        <v>96</v>
      </c>
      <c r="Q23" s="957" t="s">
        <v>249</v>
      </c>
      <c r="R23" s="958" t="s">
        <v>98</v>
      </c>
      <c r="S23" s="964">
        <v>43745.0</v>
      </c>
      <c r="T23" s="45"/>
      <c r="U23" s="45"/>
      <c r="V23" s="95" t="s">
        <v>79</v>
      </c>
    </row>
    <row r="24">
      <c r="A24" s="452" t="s">
        <v>5553</v>
      </c>
      <c r="B24" s="808" t="s">
        <v>5554</v>
      </c>
      <c r="C24" s="452" t="s">
        <v>5460</v>
      </c>
      <c r="D24" s="452" t="s">
        <v>5555</v>
      </c>
      <c r="E24" s="808" t="s">
        <v>5543</v>
      </c>
      <c r="F24" s="452" t="s">
        <v>5556</v>
      </c>
      <c r="G24" s="809" t="s">
        <v>5557</v>
      </c>
      <c r="H24" s="252"/>
      <c r="I24" s="252"/>
      <c r="J24" s="281" t="s">
        <v>4985</v>
      </c>
      <c r="K24" s="956">
        <v>43731.0</v>
      </c>
      <c r="L24" s="281" t="s">
        <v>432</v>
      </c>
      <c r="M24" s="461"/>
      <c r="N24" s="95"/>
      <c r="O24" s="95"/>
      <c r="P24" s="957" t="s">
        <v>96</v>
      </c>
      <c r="Q24" s="957" t="s">
        <v>249</v>
      </c>
      <c r="R24" s="958" t="s">
        <v>98</v>
      </c>
      <c r="S24" s="964">
        <v>43745.0</v>
      </c>
      <c r="T24" s="957"/>
      <c r="U24" s="957" t="s">
        <v>78</v>
      </c>
      <c r="V24" s="95" t="s">
        <v>79</v>
      </c>
    </row>
    <row r="25">
      <c r="A25" s="452" t="s">
        <v>5558</v>
      </c>
      <c r="B25" s="808" t="s">
        <v>5559</v>
      </c>
      <c r="C25" s="452" t="s">
        <v>5460</v>
      </c>
      <c r="D25" s="808" t="s">
        <v>5560</v>
      </c>
      <c r="E25" s="808" t="s">
        <v>5543</v>
      </c>
      <c r="F25" s="452" t="s">
        <v>5561</v>
      </c>
      <c r="G25" s="809" t="s">
        <v>5562</v>
      </c>
      <c r="H25" s="961">
        <v>43924.0</v>
      </c>
      <c r="I25" s="277" t="s">
        <v>383</v>
      </c>
      <c r="J25" s="281" t="s">
        <v>47</v>
      </c>
      <c r="K25" s="956">
        <v>43731.0</v>
      </c>
      <c r="L25" s="281" t="s">
        <v>432</v>
      </c>
      <c r="M25" s="461"/>
      <c r="N25" s="95"/>
      <c r="O25" s="95"/>
      <c r="P25" s="957" t="s">
        <v>96</v>
      </c>
      <c r="Q25" s="957" t="s">
        <v>249</v>
      </c>
      <c r="R25" s="958" t="s">
        <v>98</v>
      </c>
      <c r="S25" s="964">
        <v>43745.0</v>
      </c>
      <c r="T25" s="45"/>
      <c r="U25" s="45"/>
      <c r="V25" s="95" t="s">
        <v>79</v>
      </c>
    </row>
    <row r="26">
      <c r="A26" s="452" t="s">
        <v>5563</v>
      </c>
      <c r="B26" s="808" t="s">
        <v>5564</v>
      </c>
      <c r="C26" s="452" t="s">
        <v>5460</v>
      </c>
      <c r="D26" s="808" t="s">
        <v>5565</v>
      </c>
      <c r="E26" s="808" t="s">
        <v>5543</v>
      </c>
      <c r="F26" s="452" t="s">
        <v>5566</v>
      </c>
      <c r="G26" s="809" t="s">
        <v>5567</v>
      </c>
      <c r="H26" s="252"/>
      <c r="I26" s="252"/>
      <c r="J26" s="281" t="s">
        <v>47</v>
      </c>
      <c r="K26" s="956">
        <v>43731.0</v>
      </c>
      <c r="L26" s="281" t="s">
        <v>432</v>
      </c>
      <c r="M26" s="461"/>
      <c r="N26" s="95"/>
      <c r="O26" s="95"/>
      <c r="P26" s="957" t="s">
        <v>96</v>
      </c>
      <c r="Q26" s="957" t="s">
        <v>249</v>
      </c>
      <c r="R26" s="958" t="s">
        <v>98</v>
      </c>
      <c r="S26" s="964">
        <v>43745.0</v>
      </c>
      <c r="T26" s="957"/>
      <c r="U26" s="957" t="s">
        <v>78</v>
      </c>
      <c r="V26" s="95" t="s">
        <v>79</v>
      </c>
    </row>
    <row r="27">
      <c r="A27" s="452" t="s">
        <v>5568</v>
      </c>
      <c r="B27" s="808" t="s">
        <v>5569</v>
      </c>
      <c r="C27" s="452" t="s">
        <v>5460</v>
      </c>
      <c r="D27" s="452" t="s">
        <v>5570</v>
      </c>
      <c r="E27" s="808" t="s">
        <v>5543</v>
      </c>
      <c r="F27" s="452" t="s">
        <v>5571</v>
      </c>
      <c r="G27" s="809" t="s">
        <v>5572</v>
      </c>
      <c r="H27" s="252"/>
      <c r="I27" s="252"/>
      <c r="J27" s="281" t="s">
        <v>47</v>
      </c>
      <c r="K27" s="956">
        <v>43731.0</v>
      </c>
      <c r="L27" s="281" t="s">
        <v>432</v>
      </c>
      <c r="M27" s="461"/>
      <c r="N27" s="95"/>
      <c r="O27" s="95"/>
      <c r="P27" s="957" t="s">
        <v>96</v>
      </c>
      <c r="Q27" s="957" t="s">
        <v>249</v>
      </c>
      <c r="R27" s="958" t="s">
        <v>98</v>
      </c>
      <c r="S27" s="964">
        <v>43745.0</v>
      </c>
      <c r="T27" s="45"/>
      <c r="U27" s="45"/>
      <c r="V27" s="95" t="s">
        <v>79</v>
      </c>
    </row>
    <row r="28">
      <c r="A28" s="452" t="s">
        <v>5573</v>
      </c>
      <c r="B28" s="808" t="s">
        <v>5574</v>
      </c>
      <c r="C28" s="452" t="s">
        <v>5460</v>
      </c>
      <c r="D28" s="452" t="s">
        <v>5575</v>
      </c>
      <c r="E28" s="808" t="s">
        <v>5543</v>
      </c>
      <c r="F28" s="452" t="s">
        <v>5576</v>
      </c>
      <c r="G28" s="809" t="s">
        <v>5577</v>
      </c>
      <c r="H28" s="252"/>
      <c r="I28" s="252"/>
      <c r="J28" s="281" t="s">
        <v>47</v>
      </c>
      <c r="K28" s="956">
        <v>43731.0</v>
      </c>
      <c r="L28" s="281" t="s">
        <v>432</v>
      </c>
      <c r="M28" s="464"/>
      <c r="N28" s="252"/>
      <c r="O28" s="95"/>
      <c r="P28" s="957" t="s">
        <v>96</v>
      </c>
      <c r="Q28" s="957" t="s">
        <v>249</v>
      </c>
      <c r="R28" s="958" t="s">
        <v>98</v>
      </c>
      <c r="S28" s="964">
        <v>43745.0</v>
      </c>
      <c r="T28" s="45"/>
      <c r="U28" s="45"/>
      <c r="V28" s="95" t="s">
        <v>79</v>
      </c>
    </row>
    <row r="29">
      <c r="A29" s="452" t="s">
        <v>5578</v>
      </c>
      <c r="B29" s="808" t="s">
        <v>5579</v>
      </c>
      <c r="C29" s="452" t="s">
        <v>5460</v>
      </c>
      <c r="D29" s="452" t="s">
        <v>5580</v>
      </c>
      <c r="E29" s="808" t="s">
        <v>5543</v>
      </c>
      <c r="F29" s="452" t="s">
        <v>5581</v>
      </c>
      <c r="G29" s="809" t="s">
        <v>5582</v>
      </c>
      <c r="H29" s="252"/>
      <c r="I29" s="252"/>
      <c r="J29" s="281" t="s">
        <v>47</v>
      </c>
      <c r="K29" s="956">
        <v>43731.0</v>
      </c>
      <c r="L29" s="281" t="s">
        <v>432</v>
      </c>
      <c r="M29" s="461"/>
      <c r="N29" s="95"/>
      <c r="O29" s="95"/>
      <c r="P29" s="957" t="s">
        <v>96</v>
      </c>
      <c r="Q29" s="957" t="s">
        <v>249</v>
      </c>
      <c r="R29" s="958" t="s">
        <v>98</v>
      </c>
      <c r="S29" s="964">
        <v>43745.0</v>
      </c>
      <c r="T29" s="957"/>
      <c r="U29" s="957" t="s">
        <v>78</v>
      </c>
      <c r="V29" s="95" t="s">
        <v>79</v>
      </c>
    </row>
    <row r="30">
      <c r="A30" s="452" t="s">
        <v>5583</v>
      </c>
      <c r="B30" s="808" t="s">
        <v>5584</v>
      </c>
      <c r="C30" s="452" t="s">
        <v>5460</v>
      </c>
      <c r="D30" s="452" t="s">
        <v>5585</v>
      </c>
      <c r="E30" s="808" t="s">
        <v>5543</v>
      </c>
      <c r="F30" s="806" t="s">
        <v>5586</v>
      </c>
      <c r="G30" s="452" t="s">
        <v>5587</v>
      </c>
      <c r="H30" s="961">
        <v>43894.0</v>
      </c>
      <c r="I30" s="277" t="s">
        <v>383</v>
      </c>
      <c r="J30" s="281" t="s">
        <v>47</v>
      </c>
      <c r="K30" s="956">
        <v>43731.0</v>
      </c>
      <c r="L30" s="281" t="s">
        <v>432</v>
      </c>
      <c r="M30" s="461"/>
      <c r="N30" s="252" t="s">
        <v>5588</v>
      </c>
      <c r="O30" s="95"/>
      <c r="P30" s="386" t="s">
        <v>96</v>
      </c>
      <c r="Q30" s="386" t="s">
        <v>97</v>
      </c>
      <c r="R30" s="386" t="s">
        <v>98</v>
      </c>
      <c r="S30" s="417">
        <v>43745.0</v>
      </c>
      <c r="T30" s="45"/>
      <c r="U30" s="45"/>
      <c r="V30" s="95" t="s">
        <v>79</v>
      </c>
    </row>
    <row r="31">
      <c r="A31" s="452" t="s">
        <v>5589</v>
      </c>
      <c r="B31" s="808" t="s">
        <v>5590</v>
      </c>
      <c r="C31" s="452" t="s">
        <v>5460</v>
      </c>
      <c r="D31" s="452" t="s">
        <v>5591</v>
      </c>
      <c r="E31" s="808" t="s">
        <v>5543</v>
      </c>
      <c r="F31" s="806" t="s">
        <v>5592</v>
      </c>
      <c r="G31" s="809" t="s">
        <v>5593</v>
      </c>
      <c r="H31" s="252"/>
      <c r="I31" s="252"/>
      <c r="J31" s="281" t="s">
        <v>47</v>
      </c>
      <c r="K31" s="956">
        <v>43731.0</v>
      </c>
      <c r="L31" s="281" t="s">
        <v>432</v>
      </c>
      <c r="M31" s="461"/>
      <c r="N31" s="95"/>
      <c r="O31" s="95"/>
      <c r="P31" s="957" t="s">
        <v>96</v>
      </c>
      <c r="Q31" s="957" t="s">
        <v>249</v>
      </c>
      <c r="R31" s="958" t="s">
        <v>98</v>
      </c>
      <c r="S31" s="964">
        <v>43745.0</v>
      </c>
      <c r="T31" s="957"/>
      <c r="U31" s="957" t="s">
        <v>78</v>
      </c>
      <c r="V31" s="95" t="s">
        <v>79</v>
      </c>
    </row>
    <row r="32">
      <c r="A32" s="452" t="s">
        <v>5594</v>
      </c>
      <c r="B32" s="808" t="s">
        <v>5595</v>
      </c>
      <c r="C32" s="452" t="s">
        <v>5460</v>
      </c>
      <c r="D32" s="452" t="s">
        <v>5596</v>
      </c>
      <c r="E32" s="808" t="s">
        <v>5543</v>
      </c>
      <c r="F32" s="806" t="s">
        <v>5597</v>
      </c>
      <c r="G32" s="809" t="s">
        <v>5598</v>
      </c>
      <c r="H32" s="252"/>
      <c r="I32" s="252"/>
      <c r="J32" s="281" t="s">
        <v>47</v>
      </c>
      <c r="K32" s="956">
        <v>43731.0</v>
      </c>
      <c r="L32" s="281" t="s">
        <v>432</v>
      </c>
      <c r="M32" s="461"/>
      <c r="N32" s="95"/>
      <c r="O32" s="95"/>
      <c r="P32" s="386" t="s">
        <v>96</v>
      </c>
      <c r="Q32" s="386" t="s">
        <v>97</v>
      </c>
      <c r="R32" s="386" t="s">
        <v>98</v>
      </c>
      <c r="S32" s="417">
        <v>43745.0</v>
      </c>
      <c r="T32" s="45"/>
      <c r="U32" s="45"/>
      <c r="V32" s="95" t="s">
        <v>79</v>
      </c>
    </row>
    <row r="33">
      <c r="A33" s="452" t="s">
        <v>5599</v>
      </c>
      <c r="B33" s="808" t="s">
        <v>5600</v>
      </c>
      <c r="C33" s="452" t="s">
        <v>5460</v>
      </c>
      <c r="D33" s="452" t="s">
        <v>5601</v>
      </c>
      <c r="E33" s="808" t="s">
        <v>5543</v>
      </c>
      <c r="F33" s="806" t="s">
        <v>5602</v>
      </c>
      <c r="G33" s="809" t="s">
        <v>5603</v>
      </c>
      <c r="H33" s="252"/>
      <c r="I33" s="252"/>
      <c r="J33" s="281" t="s">
        <v>47</v>
      </c>
      <c r="K33" s="956">
        <v>43731.0</v>
      </c>
      <c r="L33" s="281" t="s">
        <v>432</v>
      </c>
      <c r="M33" s="461"/>
      <c r="N33" s="95"/>
      <c r="O33" s="95"/>
      <c r="P33" s="386" t="s">
        <v>96</v>
      </c>
      <c r="Q33" s="386" t="s">
        <v>97</v>
      </c>
      <c r="R33" s="386" t="s">
        <v>98</v>
      </c>
      <c r="S33" s="417">
        <v>43745.0</v>
      </c>
      <c r="T33" s="45"/>
      <c r="U33" s="45"/>
      <c r="V33" s="95" t="s">
        <v>79</v>
      </c>
    </row>
    <row r="34">
      <c r="A34" s="452" t="s">
        <v>5604</v>
      </c>
      <c r="B34" s="808" t="s">
        <v>5605</v>
      </c>
      <c r="C34" s="452" t="s">
        <v>5460</v>
      </c>
      <c r="D34" s="452" t="s">
        <v>5606</v>
      </c>
      <c r="E34" s="808" t="s">
        <v>5543</v>
      </c>
      <c r="F34" s="806" t="s">
        <v>5607</v>
      </c>
      <c r="G34" s="809" t="s">
        <v>5608</v>
      </c>
      <c r="H34" s="252"/>
      <c r="I34" s="252"/>
      <c r="J34" s="281" t="s">
        <v>47</v>
      </c>
      <c r="K34" s="956">
        <v>43731.0</v>
      </c>
      <c r="L34" s="281" t="s">
        <v>432</v>
      </c>
      <c r="M34" s="464" t="s">
        <v>5609</v>
      </c>
      <c r="N34" s="252" t="s">
        <v>5610</v>
      </c>
      <c r="O34" s="95"/>
      <c r="P34" s="386" t="s">
        <v>96</v>
      </c>
      <c r="Q34" s="386" t="s">
        <v>97</v>
      </c>
      <c r="R34" s="386" t="s">
        <v>98</v>
      </c>
      <c r="S34" s="417">
        <v>43745.0</v>
      </c>
      <c r="T34" s="45"/>
      <c r="U34" s="45"/>
      <c r="V34" s="95" t="s">
        <v>79</v>
      </c>
    </row>
    <row r="35">
      <c r="A35" s="452" t="s">
        <v>5611</v>
      </c>
      <c r="B35" s="808" t="s">
        <v>5612</v>
      </c>
      <c r="C35" s="452" t="s">
        <v>5460</v>
      </c>
      <c r="D35" s="452" t="s">
        <v>5613</v>
      </c>
      <c r="E35" s="808" t="s">
        <v>5543</v>
      </c>
      <c r="F35" s="806" t="s">
        <v>5614</v>
      </c>
      <c r="G35" s="809" t="s">
        <v>5615</v>
      </c>
      <c r="H35" s="252"/>
      <c r="I35" s="252"/>
      <c r="J35" s="281" t="s">
        <v>47</v>
      </c>
      <c r="K35" s="956">
        <v>43731.0</v>
      </c>
      <c r="L35" s="281" t="s">
        <v>432</v>
      </c>
      <c r="M35" s="464" t="s">
        <v>5616</v>
      </c>
      <c r="N35" s="252"/>
      <c r="O35" s="95"/>
      <c r="P35" s="386" t="s">
        <v>96</v>
      </c>
      <c r="Q35" s="386" t="s">
        <v>97</v>
      </c>
      <c r="R35" s="386" t="s">
        <v>98</v>
      </c>
      <c r="S35" s="417">
        <v>43745.0</v>
      </c>
      <c r="T35" s="45"/>
      <c r="U35" s="45"/>
      <c r="V35" s="95" t="s">
        <v>79</v>
      </c>
    </row>
    <row r="36">
      <c r="A36" s="452" t="s">
        <v>5617</v>
      </c>
      <c r="B36" s="808" t="s">
        <v>5618</v>
      </c>
      <c r="C36" s="452" t="s">
        <v>5460</v>
      </c>
      <c r="D36" s="452" t="s">
        <v>5619</v>
      </c>
      <c r="E36" s="452" t="s">
        <v>5620</v>
      </c>
      <c r="F36" s="806" t="s">
        <v>5621</v>
      </c>
      <c r="G36" s="452" t="s">
        <v>5622</v>
      </c>
      <c r="H36" s="961">
        <v>43924.0</v>
      </c>
      <c r="I36" s="277" t="s">
        <v>383</v>
      </c>
      <c r="J36" s="281" t="s">
        <v>47</v>
      </c>
      <c r="K36" s="956">
        <v>43731.0</v>
      </c>
      <c r="L36" s="281" t="s">
        <v>432</v>
      </c>
      <c r="M36" s="461"/>
      <c r="N36" s="95"/>
      <c r="O36" s="95"/>
      <c r="P36" s="386" t="s">
        <v>96</v>
      </c>
      <c r="Q36" s="386" t="s">
        <v>249</v>
      </c>
      <c r="R36" s="386" t="s">
        <v>98</v>
      </c>
      <c r="S36" s="417">
        <v>43746.0</v>
      </c>
      <c r="T36" s="957"/>
      <c r="U36" s="957" t="s">
        <v>78</v>
      </c>
      <c r="V36" s="95" t="s">
        <v>79</v>
      </c>
    </row>
    <row r="37">
      <c r="A37" s="452" t="s">
        <v>5623</v>
      </c>
      <c r="B37" s="808" t="s">
        <v>5624</v>
      </c>
      <c r="C37" s="452" t="s">
        <v>5460</v>
      </c>
      <c r="D37" s="452" t="s">
        <v>5625</v>
      </c>
      <c r="E37" s="808" t="s">
        <v>5543</v>
      </c>
      <c r="F37" s="806" t="s">
        <v>5626</v>
      </c>
      <c r="G37" s="809" t="s">
        <v>5627</v>
      </c>
      <c r="H37" s="252"/>
      <c r="I37" s="252"/>
      <c r="J37" s="281" t="s">
        <v>47</v>
      </c>
      <c r="K37" s="956">
        <v>43731.0</v>
      </c>
      <c r="L37" s="281" t="s">
        <v>432</v>
      </c>
      <c r="M37" s="461"/>
      <c r="N37" s="252" t="s">
        <v>5628</v>
      </c>
      <c r="O37" s="278" t="s">
        <v>5629</v>
      </c>
      <c r="P37" s="386" t="s">
        <v>96</v>
      </c>
      <c r="Q37" s="386" t="s">
        <v>97</v>
      </c>
      <c r="R37" s="386" t="s">
        <v>98</v>
      </c>
      <c r="S37" s="417">
        <v>43745.0</v>
      </c>
      <c r="T37" s="45"/>
      <c r="U37" s="45"/>
      <c r="V37" s="95" t="s">
        <v>79</v>
      </c>
    </row>
    <row r="38">
      <c r="A38" s="969" t="s">
        <v>5630</v>
      </c>
      <c r="B38" s="808" t="s">
        <v>5631</v>
      </c>
      <c r="C38" s="452" t="s">
        <v>5460</v>
      </c>
      <c r="D38" s="452" t="s">
        <v>5632</v>
      </c>
      <c r="E38" s="808" t="s">
        <v>5543</v>
      </c>
      <c r="F38" s="806" t="s">
        <v>5633</v>
      </c>
      <c r="G38" s="809" t="s">
        <v>5634</v>
      </c>
      <c r="H38" s="252"/>
      <c r="I38" s="252"/>
      <c r="J38" s="392" t="s">
        <v>47</v>
      </c>
      <c r="K38" s="966">
        <v>43713.0</v>
      </c>
      <c r="L38" s="450" t="s">
        <v>97</v>
      </c>
      <c r="M38" s="461"/>
      <c r="N38" s="95"/>
      <c r="O38" s="278" t="s">
        <v>5629</v>
      </c>
      <c r="P38" s="957" t="s">
        <v>96</v>
      </c>
      <c r="Q38" s="957" t="s">
        <v>249</v>
      </c>
      <c r="R38" s="958" t="s">
        <v>98</v>
      </c>
      <c r="S38" s="959">
        <v>43773.0</v>
      </c>
      <c r="T38" s="45"/>
      <c r="U38" s="45"/>
      <c r="V38" s="95"/>
    </row>
    <row r="39">
      <c r="A39" s="969" t="s">
        <v>5635</v>
      </c>
      <c r="B39" s="452" t="s">
        <v>5636</v>
      </c>
      <c r="C39" s="452" t="s">
        <v>5460</v>
      </c>
      <c r="D39" s="452" t="s">
        <v>5637</v>
      </c>
      <c r="E39" s="808" t="s">
        <v>5543</v>
      </c>
      <c r="F39" s="452" t="s">
        <v>5638</v>
      </c>
      <c r="G39" s="809" t="s">
        <v>5639</v>
      </c>
      <c r="H39" s="252"/>
      <c r="I39" s="252"/>
      <c r="J39" s="392" t="s">
        <v>47</v>
      </c>
      <c r="K39" s="966">
        <v>43713.0</v>
      </c>
      <c r="L39" s="450" t="s">
        <v>97</v>
      </c>
      <c r="M39" s="461"/>
      <c r="N39" s="95"/>
      <c r="O39" s="95"/>
      <c r="P39" s="957" t="s">
        <v>96</v>
      </c>
      <c r="Q39" s="957" t="s">
        <v>249</v>
      </c>
      <c r="R39" s="958" t="s">
        <v>98</v>
      </c>
      <c r="S39" s="959">
        <v>43773.0</v>
      </c>
      <c r="T39" s="45"/>
      <c r="U39" s="45"/>
      <c r="V39" s="95"/>
    </row>
    <row r="40">
      <c r="A40" s="840" t="s">
        <v>5640</v>
      </c>
      <c r="B40" s="920" t="s">
        <v>5641</v>
      </c>
      <c r="C40" s="452" t="s">
        <v>5460</v>
      </c>
      <c r="D40" s="840" t="s">
        <v>5642</v>
      </c>
      <c r="E40" s="851" t="s">
        <v>5643</v>
      </c>
      <c r="F40" s="840" t="s">
        <v>5644</v>
      </c>
      <c r="G40" s="920" t="s">
        <v>5645</v>
      </c>
      <c r="H40" s="252"/>
      <c r="I40" s="252"/>
      <c r="J40" s="281" t="s">
        <v>47</v>
      </c>
      <c r="K40" s="956">
        <v>43731.0</v>
      </c>
      <c r="L40" s="281" t="s">
        <v>432</v>
      </c>
      <c r="M40" s="596"/>
      <c r="N40" s="970" t="s">
        <v>5646</v>
      </c>
      <c r="O40" s="633"/>
      <c r="P40" s="386" t="s">
        <v>96</v>
      </c>
      <c r="Q40" s="386" t="s">
        <v>97</v>
      </c>
      <c r="R40" s="386" t="s">
        <v>98</v>
      </c>
      <c r="S40" s="417">
        <v>43745.0</v>
      </c>
      <c r="T40" s="971"/>
      <c r="U40" s="971"/>
      <c r="V40" s="972" t="s">
        <v>79</v>
      </c>
      <c r="W40" s="238"/>
      <c r="X40" s="238"/>
      <c r="Y40" s="238"/>
      <c r="Z40" s="238"/>
      <c r="AA40" s="238"/>
      <c r="AB40" s="238"/>
      <c r="AC40" s="238"/>
      <c r="AD40" s="238"/>
      <c r="AE40" s="238"/>
      <c r="AF40" s="238"/>
    </row>
    <row r="41">
      <c r="A41" s="452" t="s">
        <v>5647</v>
      </c>
      <c r="B41" s="809" t="s">
        <v>5641</v>
      </c>
      <c r="C41" s="452" t="s">
        <v>5460</v>
      </c>
      <c r="D41" s="809" t="s">
        <v>5648</v>
      </c>
      <c r="E41" s="808" t="s">
        <v>5643</v>
      </c>
      <c r="F41" s="809" t="s">
        <v>5649</v>
      </c>
      <c r="G41" s="809" t="s">
        <v>5645</v>
      </c>
      <c r="H41" s="252"/>
      <c r="I41" s="252"/>
      <c r="J41" s="281" t="s">
        <v>47</v>
      </c>
      <c r="K41" s="956">
        <v>43731.0</v>
      </c>
      <c r="L41" s="281" t="s">
        <v>432</v>
      </c>
      <c r="M41" s="671" t="s">
        <v>5650</v>
      </c>
      <c r="N41" s="970" t="s">
        <v>5646</v>
      </c>
      <c r="O41" s="95"/>
      <c r="P41" s="957" t="s">
        <v>96</v>
      </c>
      <c r="Q41" s="957" t="s">
        <v>249</v>
      </c>
      <c r="R41" s="958" t="s">
        <v>98</v>
      </c>
      <c r="S41" s="959">
        <v>43746.0</v>
      </c>
      <c r="T41" s="957"/>
      <c r="U41" s="957" t="s">
        <v>78</v>
      </c>
      <c r="V41" s="95" t="s">
        <v>79</v>
      </c>
    </row>
    <row r="42">
      <c r="A42" s="969" t="s">
        <v>5651</v>
      </c>
      <c r="B42" s="452" t="s">
        <v>5652</v>
      </c>
      <c r="C42" s="452" t="s">
        <v>5460</v>
      </c>
      <c r="D42" s="452" t="s">
        <v>5653</v>
      </c>
      <c r="E42" s="452" t="s">
        <v>5654</v>
      </c>
      <c r="F42" s="452" t="s">
        <v>5655</v>
      </c>
      <c r="G42" s="452" t="s">
        <v>5656</v>
      </c>
      <c r="H42" s="281" t="s">
        <v>5657</v>
      </c>
      <c r="I42" s="281" t="s">
        <v>5658</v>
      </c>
      <c r="J42" s="281" t="s">
        <v>5659</v>
      </c>
      <c r="K42" s="281" t="s">
        <v>5657</v>
      </c>
      <c r="L42" s="281" t="s">
        <v>5658</v>
      </c>
      <c r="M42" s="973" t="s">
        <v>5660</v>
      </c>
      <c r="N42" s="450"/>
      <c r="O42" s="974"/>
      <c r="P42" s="957" t="s">
        <v>96</v>
      </c>
      <c r="Q42" s="957" t="s">
        <v>249</v>
      </c>
      <c r="R42" s="958" t="s">
        <v>98</v>
      </c>
      <c r="S42" s="959">
        <v>43773.0</v>
      </c>
      <c r="T42" s="386"/>
      <c r="U42" s="386"/>
      <c r="V42" s="161"/>
    </row>
    <row r="43">
      <c r="A43" s="969" t="s">
        <v>5661</v>
      </c>
      <c r="B43" s="452" t="s">
        <v>5662</v>
      </c>
      <c r="C43" s="452" t="s">
        <v>5460</v>
      </c>
      <c r="D43" s="840" t="s">
        <v>5663</v>
      </c>
      <c r="E43" s="808" t="s">
        <v>5643</v>
      </c>
      <c r="F43" s="452" t="s">
        <v>5664</v>
      </c>
      <c r="G43" s="809" t="s">
        <v>5665</v>
      </c>
      <c r="H43" s="252"/>
      <c r="I43" s="252"/>
      <c r="J43" s="392" t="s">
        <v>47</v>
      </c>
      <c r="K43" s="966">
        <v>43713.0</v>
      </c>
      <c r="L43" s="450" t="s">
        <v>97</v>
      </c>
      <c r="M43" s="464"/>
      <c r="N43" s="95"/>
      <c r="O43" s="252" t="s">
        <v>5666</v>
      </c>
      <c r="P43" s="957" t="s">
        <v>96</v>
      </c>
      <c r="Q43" s="957" t="s">
        <v>249</v>
      </c>
      <c r="R43" s="958" t="s">
        <v>98</v>
      </c>
      <c r="S43" s="959">
        <v>43773.0</v>
      </c>
      <c r="T43" s="957"/>
      <c r="U43" s="957"/>
      <c r="V43" s="95"/>
    </row>
    <row r="44">
      <c r="A44" s="969" t="s">
        <v>5667</v>
      </c>
      <c r="B44" s="452" t="s">
        <v>5668</v>
      </c>
      <c r="C44" s="452" t="s">
        <v>5460</v>
      </c>
      <c r="D44" s="840" t="s">
        <v>5669</v>
      </c>
      <c r="E44" s="808" t="s">
        <v>5643</v>
      </c>
      <c r="F44" s="452" t="s">
        <v>5670</v>
      </c>
      <c r="G44" s="809" t="s">
        <v>5671</v>
      </c>
      <c r="H44" s="252"/>
      <c r="I44" s="252"/>
      <c r="J44" s="392" t="s">
        <v>47</v>
      </c>
      <c r="K44" s="966">
        <v>43713.0</v>
      </c>
      <c r="L44" s="450" t="s">
        <v>97</v>
      </c>
      <c r="M44" s="464"/>
      <c r="N44" s="95"/>
      <c r="O44" s="252"/>
      <c r="P44" s="957" t="s">
        <v>96</v>
      </c>
      <c r="Q44" s="957" t="s">
        <v>249</v>
      </c>
      <c r="R44" s="958" t="s">
        <v>98</v>
      </c>
      <c r="S44" s="959">
        <v>43774.0</v>
      </c>
      <c r="T44" s="957"/>
      <c r="U44" s="957"/>
      <c r="V44" s="95"/>
    </row>
    <row r="45" ht="18.0" customHeight="1">
      <c r="A45" s="975" t="s">
        <v>5672</v>
      </c>
      <c r="B45" s="951"/>
      <c r="C45" s="967"/>
      <c r="D45" s="951"/>
      <c r="E45" s="951"/>
      <c r="F45" s="951"/>
      <c r="G45" s="951"/>
      <c r="H45" s="953"/>
      <c r="I45" s="953"/>
      <c r="J45" s="953"/>
      <c r="K45" s="953"/>
      <c r="L45" s="953"/>
      <c r="M45" s="953"/>
      <c r="N45" s="953"/>
      <c r="O45" s="953"/>
      <c r="P45" s="953"/>
      <c r="Q45" s="953"/>
      <c r="R45" s="953"/>
      <c r="S45" s="953"/>
      <c r="T45" s="953"/>
      <c r="U45" s="953"/>
      <c r="V45" s="635"/>
      <c r="W45" s="575"/>
      <c r="X45" s="575"/>
      <c r="Y45" s="575"/>
      <c r="Z45" s="575"/>
      <c r="AA45" s="575"/>
      <c r="AB45" s="575"/>
      <c r="AC45" s="575"/>
      <c r="AD45" s="575"/>
      <c r="AE45" s="575"/>
      <c r="AF45" s="575"/>
    </row>
    <row r="46">
      <c r="A46" s="969" t="s">
        <v>5673</v>
      </c>
      <c r="B46" s="808" t="s">
        <v>5674</v>
      </c>
      <c r="C46" s="452"/>
      <c r="D46" s="808" t="s">
        <v>5675</v>
      </c>
      <c r="E46" s="808" t="s">
        <v>5676</v>
      </c>
      <c r="F46" s="968" t="s">
        <v>5677</v>
      </c>
      <c r="G46" s="452" t="s">
        <v>5678</v>
      </c>
      <c r="H46" s="976"/>
      <c r="I46" s="977"/>
      <c r="J46" s="341" t="s">
        <v>966</v>
      </c>
      <c r="K46" s="341"/>
      <c r="L46" s="341"/>
      <c r="M46" s="341"/>
      <c r="N46" s="976"/>
      <c r="O46" s="45"/>
      <c r="P46" s="957" t="s">
        <v>96</v>
      </c>
      <c r="Q46" s="957" t="s">
        <v>116</v>
      </c>
      <c r="R46" s="958" t="s">
        <v>98</v>
      </c>
      <c r="S46" s="959">
        <v>43774.0</v>
      </c>
      <c r="T46" s="45"/>
      <c r="U46" s="45"/>
      <c r="V46" s="95"/>
    </row>
    <row r="47">
      <c r="A47" s="969" t="s">
        <v>5679</v>
      </c>
      <c r="B47" s="808" t="s">
        <v>5680</v>
      </c>
      <c r="C47" s="452"/>
      <c r="D47" s="808" t="s">
        <v>5681</v>
      </c>
      <c r="E47" s="808" t="s">
        <v>5676</v>
      </c>
      <c r="F47" s="452" t="s">
        <v>5682</v>
      </c>
      <c r="G47" s="452" t="s">
        <v>5683</v>
      </c>
      <c r="H47" s="976"/>
      <c r="I47" s="977"/>
      <c r="J47" s="341" t="s">
        <v>966</v>
      </c>
      <c r="K47" s="341"/>
      <c r="L47" s="341"/>
      <c r="M47" s="341"/>
      <c r="N47" s="976"/>
      <c r="O47" s="45"/>
      <c r="P47" s="957" t="s">
        <v>96</v>
      </c>
      <c r="Q47" s="957" t="s">
        <v>116</v>
      </c>
      <c r="R47" s="958" t="s">
        <v>98</v>
      </c>
      <c r="S47" s="959">
        <v>43774.0</v>
      </c>
      <c r="T47" s="45"/>
      <c r="U47" s="45"/>
      <c r="V47" s="95"/>
    </row>
    <row r="48">
      <c r="A48" s="452" t="s">
        <v>5684</v>
      </c>
      <c r="B48" s="452" t="s">
        <v>5685</v>
      </c>
      <c r="C48" s="452" t="s">
        <v>5686</v>
      </c>
      <c r="D48" s="808" t="s">
        <v>5687</v>
      </c>
      <c r="E48" s="808" t="s">
        <v>5676</v>
      </c>
      <c r="F48" s="835" t="s">
        <v>5688</v>
      </c>
      <c r="G48" s="452" t="s">
        <v>5689</v>
      </c>
      <c r="H48" s="976"/>
      <c r="I48" s="977"/>
      <c r="J48" s="341" t="s">
        <v>966</v>
      </c>
      <c r="K48" s="341"/>
      <c r="L48" s="341"/>
      <c r="M48" s="341"/>
      <c r="N48" s="976"/>
      <c r="O48" s="45"/>
      <c r="P48" s="957" t="s">
        <v>96</v>
      </c>
      <c r="Q48" s="957" t="s">
        <v>249</v>
      </c>
      <c r="R48" s="958" t="s">
        <v>98</v>
      </c>
      <c r="S48" s="959">
        <v>43746.0</v>
      </c>
      <c r="T48" s="957"/>
      <c r="U48" s="957" t="s">
        <v>78</v>
      </c>
      <c r="V48" s="95" t="s">
        <v>79</v>
      </c>
    </row>
    <row r="49">
      <c r="A49" s="452" t="s">
        <v>5690</v>
      </c>
      <c r="B49" s="808" t="s">
        <v>5691</v>
      </c>
      <c r="C49" s="452" t="s">
        <v>5686</v>
      </c>
      <c r="D49" s="808" t="s">
        <v>5692</v>
      </c>
      <c r="E49" s="808" t="s">
        <v>5676</v>
      </c>
      <c r="F49" s="452" t="s">
        <v>5693</v>
      </c>
      <c r="G49" s="452" t="s">
        <v>5694</v>
      </c>
      <c r="H49" s="976"/>
      <c r="I49" s="977"/>
      <c r="J49" s="341" t="s">
        <v>966</v>
      </c>
      <c r="K49" s="341"/>
      <c r="L49" s="341"/>
      <c r="M49" s="341"/>
      <c r="N49" s="976"/>
      <c r="O49" s="45"/>
      <c r="P49" s="957" t="s">
        <v>96</v>
      </c>
      <c r="Q49" s="957" t="s">
        <v>249</v>
      </c>
      <c r="R49" s="958" t="s">
        <v>98</v>
      </c>
      <c r="S49" s="959">
        <v>43746.0</v>
      </c>
      <c r="T49" s="957"/>
      <c r="U49" s="957" t="s">
        <v>78</v>
      </c>
      <c r="V49" s="95" t="s">
        <v>79</v>
      </c>
    </row>
    <row r="50">
      <c r="A50" s="452" t="s">
        <v>5695</v>
      </c>
      <c r="B50" s="452" t="s">
        <v>5696</v>
      </c>
      <c r="C50" s="452" t="s">
        <v>5697</v>
      </c>
      <c r="D50" s="808" t="s">
        <v>5698</v>
      </c>
      <c r="E50" s="808" t="s">
        <v>5676</v>
      </c>
      <c r="F50" s="452" t="s">
        <v>5699</v>
      </c>
      <c r="G50" s="452" t="s">
        <v>5700</v>
      </c>
      <c r="H50" s="976"/>
      <c r="I50" s="977"/>
      <c r="J50" s="341" t="s">
        <v>966</v>
      </c>
      <c r="K50" s="341"/>
      <c r="L50" s="341"/>
      <c r="M50" s="341"/>
      <c r="N50" s="976"/>
      <c r="O50" s="45"/>
      <c r="P50" s="957" t="s">
        <v>96</v>
      </c>
      <c r="Q50" s="957" t="s">
        <v>249</v>
      </c>
      <c r="R50" s="958" t="s">
        <v>98</v>
      </c>
      <c r="S50" s="959">
        <v>43746.0</v>
      </c>
      <c r="T50" s="957"/>
      <c r="U50" s="957" t="s">
        <v>78</v>
      </c>
      <c r="V50" s="95" t="s">
        <v>79</v>
      </c>
    </row>
    <row r="51">
      <c r="A51" s="969" t="s">
        <v>5701</v>
      </c>
      <c r="B51" s="808" t="s">
        <v>5702</v>
      </c>
      <c r="C51" s="452"/>
      <c r="D51" s="808" t="s">
        <v>5703</v>
      </c>
      <c r="E51" s="808" t="s">
        <v>5676</v>
      </c>
      <c r="F51" s="452" t="s">
        <v>5704</v>
      </c>
      <c r="G51" s="452" t="s">
        <v>5705</v>
      </c>
      <c r="H51" s="281" t="s">
        <v>5657</v>
      </c>
      <c r="I51" s="386" t="s">
        <v>5658</v>
      </c>
      <c r="J51" s="386" t="s">
        <v>47</v>
      </c>
      <c r="K51" s="281" t="s">
        <v>5706</v>
      </c>
      <c r="L51" s="386" t="s">
        <v>116</v>
      </c>
      <c r="M51" s="340"/>
      <c r="N51" s="340"/>
      <c r="O51" s="340"/>
      <c r="P51" s="957" t="s">
        <v>96</v>
      </c>
      <c r="Q51" s="957" t="s">
        <v>116</v>
      </c>
      <c r="R51" s="958" t="s">
        <v>98</v>
      </c>
      <c r="S51" s="959">
        <v>43774.0</v>
      </c>
      <c r="T51" s="340"/>
      <c r="U51" s="340"/>
      <c r="V51" s="161"/>
    </row>
    <row r="52">
      <c r="A52" s="969" t="s">
        <v>5707</v>
      </c>
      <c r="B52" s="452" t="s">
        <v>5708</v>
      </c>
      <c r="C52" s="452"/>
      <c r="D52" s="452" t="s">
        <v>5709</v>
      </c>
      <c r="E52" s="808" t="s">
        <v>5710</v>
      </c>
      <c r="F52" s="452" t="s">
        <v>5711</v>
      </c>
      <c r="G52" s="452" t="s">
        <v>5712</v>
      </c>
      <c r="H52" s="976"/>
      <c r="I52" s="977"/>
      <c r="J52" s="341" t="s">
        <v>966</v>
      </c>
      <c r="K52" s="341"/>
      <c r="L52" s="341"/>
      <c r="M52" s="341"/>
      <c r="N52" s="976"/>
      <c r="O52" s="45"/>
      <c r="P52" s="957" t="s">
        <v>96</v>
      </c>
      <c r="Q52" s="957" t="s">
        <v>116</v>
      </c>
      <c r="R52" s="958" t="s">
        <v>98</v>
      </c>
      <c r="S52" s="959">
        <v>43774.0</v>
      </c>
      <c r="T52" s="45"/>
      <c r="U52" s="45"/>
      <c r="V52" s="95"/>
    </row>
    <row r="53">
      <c r="A53" s="452" t="s">
        <v>5713</v>
      </c>
      <c r="B53" s="808" t="s">
        <v>5714</v>
      </c>
      <c r="C53" s="452" t="s">
        <v>5715</v>
      </c>
      <c r="D53" s="808" t="s">
        <v>5716</v>
      </c>
      <c r="E53" s="808" t="s">
        <v>5710</v>
      </c>
      <c r="F53" s="452" t="s">
        <v>5717</v>
      </c>
      <c r="G53" s="452" t="s">
        <v>5718</v>
      </c>
      <c r="H53" s="976"/>
      <c r="I53" s="977"/>
      <c r="J53" s="341" t="s">
        <v>966</v>
      </c>
      <c r="K53" s="341"/>
      <c r="L53" s="341"/>
      <c r="M53" s="341"/>
      <c r="N53" s="976"/>
      <c r="O53" s="45"/>
      <c r="P53" s="386" t="s">
        <v>96</v>
      </c>
      <c r="Q53" s="386" t="s">
        <v>97</v>
      </c>
      <c r="R53" s="386" t="s">
        <v>98</v>
      </c>
      <c r="S53" s="417">
        <v>43745.0</v>
      </c>
      <c r="T53" s="45"/>
      <c r="U53" s="45"/>
      <c r="V53" s="95" t="s">
        <v>79</v>
      </c>
    </row>
    <row r="54">
      <c r="A54" s="452" t="s">
        <v>5719</v>
      </c>
      <c r="B54" s="808" t="s">
        <v>5720</v>
      </c>
      <c r="C54" s="809"/>
      <c r="D54" s="808" t="s">
        <v>5721</v>
      </c>
      <c r="E54" s="808" t="s">
        <v>5710</v>
      </c>
      <c r="F54" s="452" t="s">
        <v>5722</v>
      </c>
      <c r="G54" s="452" t="s">
        <v>5723</v>
      </c>
      <c r="H54" s="976"/>
      <c r="I54" s="977"/>
      <c r="J54" s="341" t="s">
        <v>966</v>
      </c>
      <c r="K54" s="341"/>
      <c r="L54" s="341"/>
      <c r="M54" s="341"/>
      <c r="N54" s="976"/>
      <c r="O54" s="45"/>
      <c r="P54" s="957" t="s">
        <v>96</v>
      </c>
      <c r="Q54" s="957" t="s">
        <v>116</v>
      </c>
      <c r="R54" s="958" t="s">
        <v>98</v>
      </c>
      <c r="S54" s="959">
        <v>43773.0</v>
      </c>
      <c r="T54" s="45"/>
      <c r="U54" s="45"/>
      <c r="V54" s="95"/>
    </row>
    <row r="55">
      <c r="A55" s="969" t="s">
        <v>5724</v>
      </c>
      <c r="B55" s="808" t="s">
        <v>5725</v>
      </c>
      <c r="C55" s="809"/>
      <c r="D55" s="808" t="s">
        <v>5726</v>
      </c>
      <c r="E55" s="808" t="s">
        <v>5710</v>
      </c>
      <c r="F55" s="452" t="s">
        <v>5727</v>
      </c>
      <c r="G55" s="452" t="s">
        <v>5728</v>
      </c>
      <c r="H55" s="976"/>
      <c r="I55" s="977"/>
      <c r="J55" s="341" t="s">
        <v>966</v>
      </c>
      <c r="K55" s="341"/>
      <c r="L55" s="341"/>
      <c r="M55" s="341"/>
      <c r="N55" s="976"/>
      <c r="O55" s="45"/>
      <c r="P55" s="957" t="s">
        <v>96</v>
      </c>
      <c r="Q55" s="957" t="s">
        <v>116</v>
      </c>
      <c r="R55" s="958" t="s">
        <v>98</v>
      </c>
      <c r="S55" s="959">
        <v>43773.0</v>
      </c>
      <c r="T55" s="45"/>
      <c r="U55" s="45"/>
      <c r="V55" s="95"/>
    </row>
    <row r="56" ht="189.0" customHeight="1">
      <c r="A56" s="969" t="s">
        <v>5729</v>
      </c>
      <c r="B56" s="452" t="s">
        <v>5730</v>
      </c>
      <c r="C56" s="452" t="s">
        <v>5731</v>
      </c>
      <c r="D56" s="452" t="s">
        <v>5732</v>
      </c>
      <c r="E56" s="452" t="s">
        <v>5733</v>
      </c>
      <c r="F56" s="452" t="s">
        <v>5734</v>
      </c>
      <c r="G56" s="452" t="s">
        <v>5735</v>
      </c>
      <c r="H56" s="978" t="s">
        <v>5736</v>
      </c>
      <c r="I56" s="977"/>
      <c r="J56" s="341" t="s">
        <v>966</v>
      </c>
      <c r="K56" s="979">
        <v>43747.0</v>
      </c>
      <c r="L56" s="958" t="s">
        <v>97</v>
      </c>
      <c r="M56" s="341"/>
      <c r="N56" s="976"/>
      <c r="O56" s="45"/>
      <c r="P56" s="957" t="s">
        <v>96</v>
      </c>
      <c r="Q56" s="957" t="s">
        <v>116</v>
      </c>
      <c r="R56" s="958" t="s">
        <v>98</v>
      </c>
      <c r="S56" s="959">
        <v>43773.0</v>
      </c>
      <c r="T56" s="45"/>
      <c r="U56" s="45"/>
      <c r="V56" s="980"/>
      <c r="W56" s="575"/>
      <c r="X56" s="575"/>
      <c r="Y56" s="575"/>
      <c r="Z56" s="575"/>
      <c r="AA56" s="575"/>
      <c r="AB56" s="575"/>
      <c r="AC56" s="575"/>
      <c r="AD56" s="575"/>
      <c r="AE56" s="575"/>
      <c r="AF56" s="575"/>
    </row>
    <row r="57" ht="85.5" customHeight="1">
      <c r="A57" s="969" t="s">
        <v>5737</v>
      </c>
      <c r="B57" s="452" t="s">
        <v>5730</v>
      </c>
      <c r="C57" s="452" t="s">
        <v>5731</v>
      </c>
      <c r="D57" s="452" t="s">
        <v>5738</v>
      </c>
      <c r="E57" s="281" t="s">
        <v>5739</v>
      </c>
      <c r="F57" s="281" t="s">
        <v>5740</v>
      </c>
      <c r="G57" s="281" t="s">
        <v>5741</v>
      </c>
      <c r="H57" s="978" t="s">
        <v>5736</v>
      </c>
      <c r="I57" s="96"/>
      <c r="J57" s="981" t="s">
        <v>966</v>
      </c>
      <c r="K57" s="979">
        <v>43747.0</v>
      </c>
      <c r="L57" s="958" t="s">
        <v>97</v>
      </c>
      <c r="M57" s="461"/>
      <c r="N57" s="95"/>
      <c r="O57" s="95"/>
      <c r="P57" s="957" t="s">
        <v>96</v>
      </c>
      <c r="Q57" s="957" t="s">
        <v>116</v>
      </c>
      <c r="R57" s="958" t="s">
        <v>98</v>
      </c>
      <c r="S57" s="959">
        <v>43773.0</v>
      </c>
      <c r="T57" s="95"/>
      <c r="U57" s="95"/>
      <c r="V57" s="980"/>
      <c r="W57" s="575"/>
      <c r="X57" s="575"/>
      <c r="Y57" s="575"/>
      <c r="Z57" s="575"/>
      <c r="AA57" s="575"/>
      <c r="AB57" s="575"/>
      <c r="AC57" s="575"/>
      <c r="AD57" s="575"/>
      <c r="AE57" s="575"/>
      <c r="AF57" s="575"/>
    </row>
    <row r="58" ht="132.0" customHeight="1">
      <c r="A58" s="452" t="s">
        <v>5742</v>
      </c>
      <c r="B58" s="452" t="s">
        <v>5730</v>
      </c>
      <c r="C58" s="452" t="s">
        <v>5731</v>
      </c>
      <c r="D58" s="452" t="s">
        <v>5743</v>
      </c>
      <c r="E58" s="281" t="s">
        <v>5744</v>
      </c>
      <c r="F58" s="281" t="s">
        <v>5745</v>
      </c>
      <c r="G58" s="281" t="s">
        <v>5746</v>
      </c>
      <c r="H58" s="978" t="s">
        <v>5736</v>
      </c>
      <c r="I58" s="96"/>
      <c r="J58" s="981" t="s">
        <v>966</v>
      </c>
      <c r="K58" s="979">
        <v>43747.0</v>
      </c>
      <c r="L58" s="958" t="s">
        <v>97</v>
      </c>
      <c r="M58" s="461"/>
      <c r="N58" s="95"/>
      <c r="O58" s="95"/>
      <c r="P58" s="957" t="s">
        <v>96</v>
      </c>
      <c r="Q58" s="957" t="s">
        <v>116</v>
      </c>
      <c r="R58" s="958" t="s">
        <v>98</v>
      </c>
      <c r="S58" s="959">
        <v>43773.0</v>
      </c>
      <c r="T58" s="95"/>
      <c r="U58" s="95"/>
      <c r="V58" s="980"/>
      <c r="W58" s="575"/>
      <c r="X58" s="575"/>
      <c r="Y58" s="575"/>
      <c r="Z58" s="575"/>
      <c r="AA58" s="575"/>
      <c r="AB58" s="575"/>
      <c r="AC58" s="575"/>
      <c r="AD58" s="575"/>
      <c r="AE58" s="575"/>
      <c r="AF58" s="575"/>
    </row>
    <row r="59" ht="144.75" customHeight="1">
      <c r="A59" s="452" t="s">
        <v>5747</v>
      </c>
      <c r="B59" s="452" t="s">
        <v>5730</v>
      </c>
      <c r="C59" s="452" t="s">
        <v>5731</v>
      </c>
      <c r="D59" s="452" t="s">
        <v>5748</v>
      </c>
      <c r="E59" s="281" t="s">
        <v>5744</v>
      </c>
      <c r="F59" s="281" t="s">
        <v>5749</v>
      </c>
      <c r="G59" s="281" t="s">
        <v>5750</v>
      </c>
      <c r="H59" s="978" t="s">
        <v>5736</v>
      </c>
      <c r="I59" s="96"/>
      <c r="J59" s="981" t="s">
        <v>966</v>
      </c>
      <c r="K59" s="979">
        <v>43747.0</v>
      </c>
      <c r="L59" s="958" t="s">
        <v>97</v>
      </c>
      <c r="M59" s="461"/>
      <c r="N59" s="95"/>
      <c r="O59" s="95"/>
      <c r="P59" s="957" t="s">
        <v>96</v>
      </c>
      <c r="Q59" s="957" t="s">
        <v>116</v>
      </c>
      <c r="R59" s="958" t="s">
        <v>98</v>
      </c>
      <c r="S59" s="959">
        <v>43774.0</v>
      </c>
      <c r="T59" s="95"/>
      <c r="U59" s="95"/>
      <c r="V59" s="980"/>
      <c r="W59" s="575"/>
      <c r="X59" s="575"/>
      <c r="Y59" s="575"/>
      <c r="Z59" s="575"/>
      <c r="AA59" s="575"/>
      <c r="AB59" s="575"/>
      <c r="AC59" s="575"/>
      <c r="AD59" s="575"/>
      <c r="AE59" s="575"/>
      <c r="AF59" s="575"/>
    </row>
    <row r="60" ht="239.25" customHeight="1">
      <c r="A60" s="452" t="s">
        <v>5751</v>
      </c>
      <c r="B60" s="452" t="s">
        <v>5730</v>
      </c>
      <c r="C60" s="452" t="s">
        <v>5731</v>
      </c>
      <c r="D60" s="452" t="s">
        <v>5752</v>
      </c>
      <c r="E60" s="281" t="s">
        <v>5744</v>
      </c>
      <c r="F60" s="281" t="s">
        <v>5753</v>
      </c>
      <c r="G60" s="281" t="s">
        <v>5754</v>
      </c>
      <c r="H60" s="281" t="s">
        <v>5657</v>
      </c>
      <c r="I60" s="161"/>
      <c r="J60" s="472" t="s">
        <v>47</v>
      </c>
      <c r="K60" s="281" t="s">
        <v>5755</v>
      </c>
      <c r="L60" s="958" t="s">
        <v>116</v>
      </c>
      <c r="M60" s="684" t="str">
        <f>HYPERLINK("https://tangramcare.atlassian.net/browse/P2BN-2219","P2BN-2219")</f>
        <v>P2BN-2219</v>
      </c>
      <c r="N60" s="161"/>
      <c r="O60" s="161"/>
      <c r="P60" s="957" t="s">
        <v>96</v>
      </c>
      <c r="Q60" s="957" t="s">
        <v>116</v>
      </c>
      <c r="R60" s="958" t="s">
        <v>98</v>
      </c>
      <c r="S60" s="959">
        <v>43774.0</v>
      </c>
      <c r="T60" s="161"/>
      <c r="U60" s="161"/>
      <c r="V60" s="161"/>
      <c r="W60" s="575"/>
      <c r="X60" s="575"/>
      <c r="Y60" s="575"/>
      <c r="Z60" s="575"/>
      <c r="AA60" s="575"/>
      <c r="AB60" s="575"/>
      <c r="AC60" s="575"/>
      <c r="AD60" s="575"/>
      <c r="AE60" s="575"/>
      <c r="AF60" s="575"/>
    </row>
    <row r="61" ht="247.5" customHeight="1">
      <c r="A61" s="452" t="s">
        <v>5756</v>
      </c>
      <c r="B61" s="452" t="s">
        <v>5730</v>
      </c>
      <c r="C61" s="452" t="s">
        <v>5731</v>
      </c>
      <c r="D61" s="452" t="s">
        <v>5752</v>
      </c>
      <c r="E61" s="281" t="s">
        <v>5733</v>
      </c>
      <c r="F61" s="281" t="s">
        <v>5757</v>
      </c>
      <c r="G61" s="281" t="s">
        <v>5758</v>
      </c>
      <c r="H61" s="978" t="s">
        <v>5736</v>
      </c>
      <c r="I61" s="96"/>
      <c r="J61" s="981" t="s">
        <v>966</v>
      </c>
      <c r="K61" s="979">
        <v>43747.0</v>
      </c>
      <c r="L61" s="958" t="s">
        <v>97</v>
      </c>
      <c r="M61" s="461"/>
      <c r="N61" s="95"/>
      <c r="O61" s="161"/>
      <c r="P61" s="957" t="s">
        <v>96</v>
      </c>
      <c r="Q61" s="957" t="s">
        <v>116</v>
      </c>
      <c r="R61" s="958" t="s">
        <v>98</v>
      </c>
      <c r="S61" s="959">
        <v>43774.0</v>
      </c>
      <c r="T61" s="95"/>
      <c r="U61" s="95"/>
      <c r="V61" s="980"/>
      <c r="W61" s="575"/>
      <c r="X61" s="575"/>
      <c r="Y61" s="575"/>
      <c r="Z61" s="575"/>
      <c r="AA61" s="575"/>
      <c r="AB61" s="575"/>
      <c r="AC61" s="575"/>
      <c r="AD61" s="575"/>
      <c r="AE61" s="575"/>
      <c r="AF61" s="575"/>
    </row>
    <row r="62" ht="131.25" customHeight="1">
      <c r="A62" s="452" t="s">
        <v>5759</v>
      </c>
      <c r="B62" s="452" t="s">
        <v>5730</v>
      </c>
      <c r="C62" s="452" t="s">
        <v>5731</v>
      </c>
      <c r="D62" s="452" t="s">
        <v>5760</v>
      </c>
      <c r="E62" s="281" t="s">
        <v>5744</v>
      </c>
      <c r="F62" s="281" t="s">
        <v>5761</v>
      </c>
      <c r="G62" s="281" t="s">
        <v>5762</v>
      </c>
      <c r="H62" s="978" t="s">
        <v>5736</v>
      </c>
      <c r="I62" s="96"/>
      <c r="J62" s="981" t="s">
        <v>966</v>
      </c>
      <c r="K62" s="979">
        <v>43747.0</v>
      </c>
      <c r="L62" s="958" t="s">
        <v>97</v>
      </c>
      <c r="M62" s="461"/>
      <c r="N62" s="95"/>
      <c r="O62" s="161"/>
      <c r="P62" s="957" t="s">
        <v>96</v>
      </c>
      <c r="Q62" s="957" t="s">
        <v>116</v>
      </c>
      <c r="R62" s="958" t="s">
        <v>98</v>
      </c>
      <c r="S62" s="959">
        <v>43774.0</v>
      </c>
      <c r="T62" s="95"/>
      <c r="U62" s="95"/>
      <c r="V62" s="980"/>
      <c r="W62" s="575"/>
      <c r="X62" s="575"/>
      <c r="Y62" s="575"/>
      <c r="Z62" s="575"/>
      <c r="AA62" s="575"/>
      <c r="AB62" s="575"/>
      <c r="AC62" s="575"/>
      <c r="AD62" s="575"/>
      <c r="AE62" s="575"/>
      <c r="AF62" s="575"/>
    </row>
    <row r="63" ht="137.25" customHeight="1">
      <c r="A63" s="452" t="s">
        <v>5763</v>
      </c>
      <c r="B63" s="452" t="s">
        <v>5730</v>
      </c>
      <c r="C63" s="452" t="s">
        <v>5731</v>
      </c>
      <c r="D63" s="452" t="s">
        <v>5764</v>
      </c>
      <c r="E63" s="281" t="s">
        <v>5733</v>
      </c>
      <c r="F63" s="281" t="s">
        <v>5765</v>
      </c>
      <c r="G63" s="281" t="s">
        <v>5766</v>
      </c>
      <c r="H63" s="281" t="s">
        <v>5657</v>
      </c>
      <c r="I63" s="958" t="s">
        <v>5767</v>
      </c>
      <c r="J63" s="472" t="s">
        <v>47</v>
      </c>
      <c r="K63" s="281" t="s">
        <v>5755</v>
      </c>
      <c r="L63" s="958" t="s">
        <v>116</v>
      </c>
      <c r="M63" s="684" t="str">
        <f>HYPERLINK("https://tangramcare.atlassian.net/browse/P2BN-2219","P2BN-2219")</f>
        <v>P2BN-2219</v>
      </c>
      <c r="N63" s="161"/>
      <c r="O63" s="161"/>
      <c r="P63" s="195" t="s">
        <v>96</v>
      </c>
      <c r="Q63" s="195" t="s">
        <v>249</v>
      </c>
      <c r="R63" s="195" t="s">
        <v>98</v>
      </c>
      <c r="S63" s="670">
        <v>43774.0</v>
      </c>
      <c r="T63" s="161"/>
      <c r="U63" s="161"/>
      <c r="V63" s="161"/>
      <c r="W63" s="575"/>
      <c r="X63" s="575"/>
      <c r="Y63" s="575"/>
      <c r="Z63" s="575"/>
      <c r="AA63" s="575"/>
      <c r="AB63" s="575"/>
      <c r="AC63" s="575"/>
      <c r="AD63" s="575"/>
      <c r="AE63" s="575"/>
      <c r="AF63" s="575"/>
    </row>
    <row r="64" ht="130.5" customHeight="1">
      <c r="A64" s="452" t="s">
        <v>5768</v>
      </c>
      <c r="B64" s="452" t="s">
        <v>5730</v>
      </c>
      <c r="C64" s="452" t="s">
        <v>5731</v>
      </c>
      <c r="D64" s="452" t="s">
        <v>5764</v>
      </c>
      <c r="E64" s="281" t="s">
        <v>5733</v>
      </c>
      <c r="F64" s="281" t="s">
        <v>5769</v>
      </c>
      <c r="G64" s="281" t="s">
        <v>5770</v>
      </c>
      <c r="H64" s="281" t="s">
        <v>5657</v>
      </c>
      <c r="I64" s="958" t="s">
        <v>5767</v>
      </c>
      <c r="J64" s="472" t="s">
        <v>47</v>
      </c>
      <c r="K64" s="281" t="s">
        <v>5755</v>
      </c>
      <c r="L64" s="958" t="s">
        <v>116</v>
      </c>
      <c r="M64" s="161"/>
      <c r="N64" s="161"/>
      <c r="O64" s="161"/>
      <c r="P64" s="195" t="s">
        <v>96</v>
      </c>
      <c r="Q64" s="195" t="s">
        <v>249</v>
      </c>
      <c r="R64" s="195" t="s">
        <v>98</v>
      </c>
      <c r="S64" s="670">
        <v>43774.0</v>
      </c>
      <c r="T64" s="161"/>
      <c r="U64" s="161"/>
      <c r="V64" s="161"/>
      <c r="W64" s="575"/>
      <c r="X64" s="575"/>
      <c r="Y64" s="575"/>
      <c r="Z64" s="575"/>
      <c r="AA64" s="575"/>
      <c r="AB64" s="575"/>
      <c r="AC64" s="575"/>
      <c r="AD64" s="575"/>
      <c r="AE64" s="575"/>
      <c r="AF64" s="575"/>
    </row>
    <row r="65" ht="163.5" customHeight="1">
      <c r="A65" s="452" t="s">
        <v>5771</v>
      </c>
      <c r="B65" s="452" t="s">
        <v>5730</v>
      </c>
      <c r="C65" s="452" t="s">
        <v>5731</v>
      </c>
      <c r="D65" s="452" t="s">
        <v>5772</v>
      </c>
      <c r="E65" s="281" t="s">
        <v>5733</v>
      </c>
      <c r="F65" s="281" t="s">
        <v>5773</v>
      </c>
      <c r="G65" s="281" t="s">
        <v>5774</v>
      </c>
      <c r="H65" s="978" t="s">
        <v>5736</v>
      </c>
      <c r="I65" s="96"/>
      <c r="J65" s="981" t="s">
        <v>966</v>
      </c>
      <c r="K65" s="979">
        <v>43747.0</v>
      </c>
      <c r="L65" s="958" t="s">
        <v>97</v>
      </c>
      <c r="M65" s="461"/>
      <c r="N65" s="95"/>
      <c r="O65" s="95"/>
      <c r="P65" s="195" t="s">
        <v>96</v>
      </c>
      <c r="Q65" s="195" t="s">
        <v>249</v>
      </c>
      <c r="R65" s="195" t="s">
        <v>98</v>
      </c>
      <c r="S65" s="670">
        <v>43774.0</v>
      </c>
      <c r="T65" s="95"/>
      <c r="U65" s="95"/>
      <c r="V65" s="980"/>
      <c r="W65" s="575"/>
      <c r="X65" s="575"/>
      <c r="Y65" s="575"/>
      <c r="Z65" s="575"/>
      <c r="AA65" s="575"/>
      <c r="AB65" s="575"/>
      <c r="AC65" s="575"/>
      <c r="AD65" s="575"/>
      <c r="AE65" s="575"/>
      <c r="AF65" s="575"/>
    </row>
    <row r="66" ht="20.25" customHeight="1">
      <c r="A66" s="950" t="s">
        <v>5775</v>
      </c>
      <c r="B66" s="951"/>
      <c r="C66" s="982"/>
      <c r="D66" s="951"/>
      <c r="E66" s="951"/>
      <c r="F66" s="951"/>
      <c r="G66" s="951"/>
      <c r="H66" s="953"/>
      <c r="I66" s="953"/>
      <c r="J66" s="953"/>
      <c r="K66" s="953"/>
      <c r="L66" s="953"/>
      <c r="M66" s="953"/>
      <c r="N66" s="953"/>
      <c r="O66" s="953"/>
      <c r="P66" s="953"/>
      <c r="Q66" s="953"/>
      <c r="R66" s="953"/>
      <c r="S66" s="953"/>
      <c r="T66" s="953"/>
      <c r="U66" s="953"/>
      <c r="V66" s="635"/>
      <c r="W66" s="575"/>
      <c r="X66" s="575"/>
      <c r="Y66" s="575"/>
      <c r="Z66" s="575"/>
      <c r="AA66" s="575"/>
      <c r="AB66" s="575"/>
      <c r="AC66" s="575"/>
      <c r="AD66" s="575"/>
      <c r="AE66" s="575"/>
      <c r="AF66" s="575"/>
    </row>
    <row r="67">
      <c r="A67" s="452" t="s">
        <v>5776</v>
      </c>
      <c r="B67" s="808" t="s">
        <v>5777</v>
      </c>
      <c r="C67" s="809"/>
      <c r="D67" s="808" t="s">
        <v>5778</v>
      </c>
      <c r="E67" s="452" t="s">
        <v>5779</v>
      </c>
      <c r="F67" s="452" t="s">
        <v>5780</v>
      </c>
      <c r="G67" s="452" t="s">
        <v>5781</v>
      </c>
      <c r="H67" s="976"/>
      <c r="I67" s="977"/>
      <c r="J67" s="341" t="s">
        <v>966</v>
      </c>
      <c r="K67" s="983">
        <v>43663.0</v>
      </c>
      <c r="L67" s="341"/>
      <c r="M67" s="341"/>
      <c r="N67" s="976"/>
      <c r="O67" s="45"/>
      <c r="P67" s="195" t="s">
        <v>96</v>
      </c>
      <c r="Q67" s="195" t="s">
        <v>249</v>
      </c>
      <c r="R67" s="195" t="s">
        <v>98</v>
      </c>
      <c r="S67" s="670">
        <v>43774.0</v>
      </c>
      <c r="T67" s="45"/>
      <c r="U67" s="45"/>
      <c r="V67" s="95"/>
    </row>
    <row r="68">
      <c r="A68" s="452" t="s">
        <v>5782</v>
      </c>
      <c r="B68" s="808" t="s">
        <v>5783</v>
      </c>
      <c r="C68" s="809"/>
      <c r="D68" s="808" t="s">
        <v>5784</v>
      </c>
      <c r="E68" s="808" t="s">
        <v>5785</v>
      </c>
      <c r="F68" s="452" t="s">
        <v>5786</v>
      </c>
      <c r="G68" s="840" t="s">
        <v>5787</v>
      </c>
      <c r="H68" s="978"/>
      <c r="I68" s="984"/>
      <c r="J68" s="958" t="s">
        <v>47</v>
      </c>
      <c r="K68" s="983">
        <v>43714.0</v>
      </c>
      <c r="L68" s="958" t="s">
        <v>719</v>
      </c>
      <c r="M68" s="958" t="s">
        <v>5788</v>
      </c>
      <c r="N68" s="984" t="s">
        <v>5789</v>
      </c>
      <c r="O68" s="45"/>
      <c r="P68" s="195" t="s">
        <v>96</v>
      </c>
      <c r="Q68" s="195" t="s">
        <v>249</v>
      </c>
      <c r="R68" s="195" t="s">
        <v>98</v>
      </c>
      <c r="S68" s="670">
        <v>43774.0</v>
      </c>
      <c r="T68" s="45"/>
      <c r="U68" s="45"/>
      <c r="V68" s="95"/>
    </row>
    <row r="69">
      <c r="A69" s="452" t="s">
        <v>5790</v>
      </c>
      <c r="B69" s="808" t="s">
        <v>5791</v>
      </c>
      <c r="C69" s="809"/>
      <c r="D69" s="808" t="s">
        <v>5792</v>
      </c>
      <c r="E69" s="808" t="s">
        <v>5785</v>
      </c>
      <c r="F69" s="452" t="s">
        <v>5793</v>
      </c>
      <c r="G69" s="452" t="s">
        <v>5794</v>
      </c>
      <c r="H69" s="978"/>
      <c r="I69" s="984"/>
      <c r="J69" s="958" t="s">
        <v>47</v>
      </c>
      <c r="K69" s="983">
        <v>43714.0</v>
      </c>
      <c r="L69" s="958" t="s">
        <v>719</v>
      </c>
      <c r="M69" s="958" t="s">
        <v>5795</v>
      </c>
      <c r="N69" s="984" t="s">
        <v>5796</v>
      </c>
      <c r="O69" s="45"/>
      <c r="P69" s="957" t="s">
        <v>96</v>
      </c>
      <c r="Q69" s="957" t="s">
        <v>917</v>
      </c>
      <c r="R69" s="958" t="s">
        <v>5797</v>
      </c>
      <c r="S69" s="957" t="s">
        <v>5798</v>
      </c>
      <c r="T69" s="45"/>
      <c r="U69" s="45"/>
      <c r="V69" s="95"/>
    </row>
    <row r="70">
      <c r="A70" s="452" t="s">
        <v>5799</v>
      </c>
      <c r="B70" s="808" t="s">
        <v>5800</v>
      </c>
      <c r="C70" s="809"/>
      <c r="D70" s="808" t="s">
        <v>5801</v>
      </c>
      <c r="E70" s="808" t="s">
        <v>5785</v>
      </c>
      <c r="F70" s="452" t="s">
        <v>5802</v>
      </c>
      <c r="G70" s="452" t="s">
        <v>5803</v>
      </c>
      <c r="H70" s="976"/>
      <c r="I70" s="977"/>
      <c r="J70" s="341" t="s">
        <v>966</v>
      </c>
      <c r="K70" s="983">
        <v>43663.0</v>
      </c>
      <c r="L70" s="341"/>
      <c r="M70" s="341"/>
      <c r="N70" s="976"/>
      <c r="O70" s="45"/>
      <c r="P70" s="957" t="s">
        <v>96</v>
      </c>
      <c r="Q70" s="957" t="s">
        <v>917</v>
      </c>
      <c r="R70" s="958" t="s">
        <v>5797</v>
      </c>
      <c r="S70" s="957" t="s">
        <v>5798</v>
      </c>
      <c r="T70" s="45"/>
      <c r="U70" s="45"/>
      <c r="V70" s="95"/>
    </row>
    <row r="71">
      <c r="A71" s="452" t="s">
        <v>5804</v>
      </c>
      <c r="B71" s="808" t="s">
        <v>5805</v>
      </c>
      <c r="C71" s="809"/>
      <c r="D71" s="808" t="s">
        <v>5806</v>
      </c>
      <c r="E71" s="808" t="s">
        <v>5785</v>
      </c>
      <c r="F71" s="452" t="s">
        <v>5807</v>
      </c>
      <c r="G71" s="452" t="s">
        <v>5808</v>
      </c>
      <c r="H71" s="976"/>
      <c r="I71" s="977"/>
      <c r="J71" s="341" t="s">
        <v>966</v>
      </c>
      <c r="K71" s="983">
        <v>43663.0</v>
      </c>
      <c r="L71" s="341"/>
      <c r="M71" s="341"/>
      <c r="N71" s="976"/>
      <c r="O71" s="45"/>
      <c r="P71" s="957" t="s">
        <v>96</v>
      </c>
      <c r="Q71" s="957" t="s">
        <v>917</v>
      </c>
      <c r="R71" s="958" t="s">
        <v>5797</v>
      </c>
      <c r="S71" s="957" t="s">
        <v>5798</v>
      </c>
      <c r="T71" s="45"/>
      <c r="U71" s="45"/>
      <c r="V71" s="95"/>
    </row>
    <row r="72">
      <c r="A72" s="452" t="s">
        <v>5809</v>
      </c>
      <c r="B72" s="808" t="s">
        <v>5810</v>
      </c>
      <c r="C72" s="809"/>
      <c r="D72" s="808" t="s">
        <v>5811</v>
      </c>
      <c r="E72" s="808" t="s">
        <v>5785</v>
      </c>
      <c r="F72" s="452" t="s">
        <v>5812</v>
      </c>
      <c r="G72" s="452" t="s">
        <v>5813</v>
      </c>
      <c r="H72" s="976"/>
      <c r="I72" s="977"/>
      <c r="J72" s="341" t="s">
        <v>966</v>
      </c>
      <c r="K72" s="983">
        <v>43663.0</v>
      </c>
      <c r="L72" s="341"/>
      <c r="M72" s="341"/>
      <c r="N72" s="976"/>
      <c r="O72" s="45"/>
      <c r="P72" s="957" t="s">
        <v>96</v>
      </c>
      <c r="Q72" s="957" t="s">
        <v>917</v>
      </c>
      <c r="R72" s="958" t="s">
        <v>5797</v>
      </c>
      <c r="S72" s="957" t="s">
        <v>5814</v>
      </c>
      <c r="T72" s="45"/>
      <c r="U72" s="45"/>
      <c r="V72" s="95"/>
    </row>
    <row r="73">
      <c r="A73" s="452" t="s">
        <v>5815</v>
      </c>
      <c r="B73" s="808" t="s">
        <v>5816</v>
      </c>
      <c r="C73" s="809"/>
      <c r="D73" s="808" t="s">
        <v>5817</v>
      </c>
      <c r="E73" s="808" t="s">
        <v>5785</v>
      </c>
      <c r="F73" s="452" t="s">
        <v>5818</v>
      </c>
      <c r="G73" s="452" t="s">
        <v>5819</v>
      </c>
      <c r="H73" s="976"/>
      <c r="I73" s="977"/>
      <c r="J73" s="341" t="s">
        <v>966</v>
      </c>
      <c r="K73" s="983">
        <v>43663.0</v>
      </c>
      <c r="L73" s="341"/>
      <c r="M73" s="341"/>
      <c r="N73" s="976"/>
      <c r="O73" s="45"/>
      <c r="P73" s="957" t="s">
        <v>96</v>
      </c>
      <c r="Q73" s="957" t="s">
        <v>917</v>
      </c>
      <c r="R73" s="958" t="s">
        <v>5797</v>
      </c>
      <c r="S73" s="957" t="s">
        <v>5814</v>
      </c>
      <c r="T73" s="45"/>
      <c r="U73" s="45"/>
      <c r="V73" s="95"/>
    </row>
    <row r="74">
      <c r="A74" s="452" t="s">
        <v>5820</v>
      </c>
      <c r="B74" s="808" t="s">
        <v>5821</v>
      </c>
      <c r="C74" s="809"/>
      <c r="D74" s="808" t="s">
        <v>5822</v>
      </c>
      <c r="E74" s="452" t="s">
        <v>5823</v>
      </c>
      <c r="F74" s="452" t="s">
        <v>5824</v>
      </c>
      <c r="G74" s="452" t="s">
        <v>5825</v>
      </c>
      <c r="H74" s="976"/>
      <c r="I74" s="977"/>
      <c r="J74" s="341" t="s">
        <v>966</v>
      </c>
      <c r="K74" s="983">
        <v>43663.0</v>
      </c>
      <c r="L74" s="341"/>
      <c r="M74" s="341"/>
      <c r="N74" s="976"/>
      <c r="O74" s="45"/>
      <c r="P74" s="957" t="s">
        <v>96</v>
      </c>
      <c r="Q74" s="957" t="s">
        <v>917</v>
      </c>
      <c r="R74" s="958" t="s">
        <v>5797</v>
      </c>
      <c r="S74" s="957" t="s">
        <v>5814</v>
      </c>
      <c r="T74" s="45"/>
      <c r="U74" s="45"/>
      <c r="V74" s="95"/>
    </row>
    <row r="75">
      <c r="A75" s="452" t="s">
        <v>5826</v>
      </c>
      <c r="B75" s="808" t="s">
        <v>5827</v>
      </c>
      <c r="C75" s="809"/>
      <c r="D75" s="808" t="s">
        <v>5828</v>
      </c>
      <c r="E75" s="452" t="s">
        <v>5823</v>
      </c>
      <c r="F75" s="985" t="s">
        <v>5829</v>
      </c>
      <c r="G75" s="986" t="s">
        <v>5830</v>
      </c>
      <c r="H75" s="978"/>
      <c r="I75" s="984"/>
      <c r="J75" s="958" t="s">
        <v>47</v>
      </c>
      <c r="K75" s="983">
        <v>43714.0</v>
      </c>
      <c r="L75" s="958" t="s">
        <v>719</v>
      </c>
      <c r="M75" s="341"/>
      <c r="N75" s="984"/>
      <c r="O75" s="45"/>
      <c r="P75" s="45"/>
      <c r="Q75" s="45"/>
      <c r="R75" s="341"/>
      <c r="S75" s="45"/>
      <c r="T75" s="45"/>
      <c r="U75" s="45"/>
      <c r="V75" s="95"/>
    </row>
    <row r="76">
      <c r="A76" s="452" t="s">
        <v>5831</v>
      </c>
      <c r="B76" s="808" t="s">
        <v>5832</v>
      </c>
      <c r="C76" s="452" t="s">
        <v>5686</v>
      </c>
      <c r="D76" s="452" t="s">
        <v>5833</v>
      </c>
      <c r="E76" s="452" t="s">
        <v>5823</v>
      </c>
      <c r="F76" s="985" t="s">
        <v>5834</v>
      </c>
      <c r="G76" s="985" t="s">
        <v>5835</v>
      </c>
      <c r="H76" s="281" t="s">
        <v>5706</v>
      </c>
      <c r="I76" s="386" t="s">
        <v>116</v>
      </c>
      <c r="J76" s="386" t="s">
        <v>47</v>
      </c>
      <c r="K76" s="281" t="s">
        <v>5706</v>
      </c>
      <c r="L76" s="386" t="s">
        <v>116</v>
      </c>
      <c r="M76" s="340"/>
      <c r="N76" s="386"/>
      <c r="O76" s="340"/>
      <c r="P76" s="386" t="s">
        <v>96</v>
      </c>
      <c r="Q76" s="386" t="s">
        <v>97</v>
      </c>
      <c r="R76" s="386" t="s">
        <v>98</v>
      </c>
      <c r="S76" s="417">
        <v>43745.0</v>
      </c>
      <c r="T76" s="340"/>
      <c r="U76" s="340"/>
      <c r="V76" s="161" t="s">
        <v>79</v>
      </c>
    </row>
    <row r="77">
      <c r="A77" s="452" t="s">
        <v>5836</v>
      </c>
      <c r="B77" s="452" t="s">
        <v>5837</v>
      </c>
      <c r="C77" s="452" t="s">
        <v>5686</v>
      </c>
      <c r="D77" s="808" t="s">
        <v>5838</v>
      </c>
      <c r="E77" s="452" t="s">
        <v>5823</v>
      </c>
      <c r="F77" s="452" t="s">
        <v>5839</v>
      </c>
      <c r="G77" s="452" t="s">
        <v>5840</v>
      </c>
      <c r="H77" s="281" t="s">
        <v>5657</v>
      </c>
      <c r="I77" s="386" t="s">
        <v>5767</v>
      </c>
      <c r="J77" s="386" t="s">
        <v>47</v>
      </c>
      <c r="K77" s="281" t="s">
        <v>5706</v>
      </c>
      <c r="L77" s="386" t="s">
        <v>116</v>
      </c>
      <c r="M77" s="932" t="s">
        <v>5841</v>
      </c>
      <c r="N77" s="386"/>
      <c r="O77" s="340"/>
      <c r="P77" s="386" t="s">
        <v>96</v>
      </c>
      <c r="Q77" s="386" t="s">
        <v>97</v>
      </c>
      <c r="R77" s="386" t="s">
        <v>98</v>
      </c>
      <c r="S77" s="417">
        <v>43745.0</v>
      </c>
      <c r="T77" s="340"/>
      <c r="U77" s="340"/>
      <c r="V77" s="161" t="s">
        <v>79</v>
      </c>
    </row>
    <row r="78">
      <c r="A78" s="452" t="s">
        <v>5842</v>
      </c>
      <c r="B78" s="452" t="s">
        <v>5837</v>
      </c>
      <c r="C78" s="452" t="s">
        <v>5686</v>
      </c>
      <c r="D78" s="808" t="s">
        <v>5838</v>
      </c>
      <c r="E78" s="452" t="s">
        <v>5823</v>
      </c>
      <c r="F78" s="985" t="s">
        <v>5843</v>
      </c>
      <c r="G78" s="987" t="s">
        <v>5844</v>
      </c>
      <c r="H78" s="281" t="s">
        <v>5657</v>
      </c>
      <c r="I78" s="386" t="s">
        <v>5767</v>
      </c>
      <c r="J78" s="386" t="s">
        <v>47</v>
      </c>
      <c r="K78" s="281" t="s">
        <v>5706</v>
      </c>
      <c r="L78" s="386" t="s">
        <v>116</v>
      </c>
      <c r="M78" s="386" t="s">
        <v>5845</v>
      </c>
      <c r="N78" s="386"/>
      <c r="O78" s="340"/>
      <c r="P78" s="386" t="s">
        <v>96</v>
      </c>
      <c r="Q78" s="386" t="s">
        <v>97</v>
      </c>
      <c r="R78" s="386" t="s">
        <v>98</v>
      </c>
      <c r="S78" s="417">
        <v>43745.0</v>
      </c>
      <c r="T78" s="340"/>
      <c r="U78" s="340"/>
      <c r="V78" s="161" t="s">
        <v>79</v>
      </c>
    </row>
    <row r="79">
      <c r="A79" s="452" t="s">
        <v>5846</v>
      </c>
      <c r="B79" s="452" t="s">
        <v>5847</v>
      </c>
      <c r="C79" s="809"/>
      <c r="D79" s="452" t="s">
        <v>5848</v>
      </c>
      <c r="E79" s="452" t="s">
        <v>5849</v>
      </c>
      <c r="F79" s="452" t="s">
        <v>5850</v>
      </c>
      <c r="G79" s="452" t="s">
        <v>5851</v>
      </c>
      <c r="H79" s="281" t="s">
        <v>5657</v>
      </c>
      <c r="I79" s="386" t="s">
        <v>5767</v>
      </c>
      <c r="J79" s="386" t="s">
        <v>47</v>
      </c>
      <c r="K79" s="281" t="s">
        <v>5706</v>
      </c>
      <c r="L79" s="386" t="s">
        <v>116</v>
      </c>
      <c r="M79" s="911" t="s">
        <v>5852</v>
      </c>
      <c r="N79" s="386"/>
      <c r="O79" s="340"/>
      <c r="P79" s="340"/>
      <c r="Q79" s="340"/>
      <c r="R79" s="340"/>
      <c r="S79" s="340"/>
      <c r="T79" s="340"/>
      <c r="U79" s="340"/>
      <c r="V79" s="161"/>
    </row>
    <row r="80">
      <c r="A80" s="452" t="s">
        <v>5853</v>
      </c>
      <c r="B80" s="808" t="s">
        <v>5854</v>
      </c>
      <c r="C80" s="809"/>
      <c r="D80" s="808" t="s">
        <v>5855</v>
      </c>
      <c r="E80" s="808" t="s">
        <v>5856</v>
      </c>
      <c r="F80" s="452" t="s">
        <v>5857</v>
      </c>
      <c r="G80" s="988" t="s">
        <v>5858</v>
      </c>
      <c r="H80" s="978"/>
      <c r="I80" s="984"/>
      <c r="J80" s="958" t="s">
        <v>47</v>
      </c>
      <c r="K80" s="983">
        <v>43663.0</v>
      </c>
      <c r="L80" s="341"/>
      <c r="M80" s="341"/>
      <c r="N80" s="976"/>
      <c r="O80" s="45"/>
      <c r="P80" s="957" t="s">
        <v>100</v>
      </c>
      <c r="Q80" s="957" t="s">
        <v>917</v>
      </c>
      <c r="R80" s="677" t="s">
        <v>98</v>
      </c>
      <c r="S80" s="957" t="s">
        <v>5859</v>
      </c>
      <c r="T80" s="45"/>
      <c r="U80" s="45"/>
      <c r="V80" s="95"/>
    </row>
    <row r="81">
      <c r="A81" s="452" t="s">
        <v>5860</v>
      </c>
      <c r="B81" s="808" t="s">
        <v>5861</v>
      </c>
      <c r="C81" s="809"/>
      <c r="D81" s="808" t="s">
        <v>5862</v>
      </c>
      <c r="E81" s="808" t="s">
        <v>5856</v>
      </c>
      <c r="F81" s="452" t="s">
        <v>5863</v>
      </c>
      <c r="G81" s="989" t="s">
        <v>5864</v>
      </c>
      <c r="H81" s="962">
        <v>43717.0</v>
      </c>
      <c r="I81" s="277" t="s">
        <v>719</v>
      </c>
      <c r="J81" s="958" t="s">
        <v>47</v>
      </c>
      <c r="K81" s="983">
        <v>43717.0</v>
      </c>
      <c r="L81" s="958" t="s">
        <v>719</v>
      </c>
      <c r="M81" s="386"/>
      <c r="N81" s="984"/>
      <c r="O81" s="45"/>
      <c r="P81" s="957" t="s">
        <v>100</v>
      </c>
      <c r="Q81" s="957" t="s">
        <v>917</v>
      </c>
      <c r="R81" s="677" t="s">
        <v>98</v>
      </c>
      <c r="S81" s="957" t="s">
        <v>5865</v>
      </c>
      <c r="T81" s="45"/>
      <c r="U81" s="45"/>
      <c r="V81" s="95"/>
    </row>
    <row r="82">
      <c r="A82" s="452" t="s">
        <v>5866</v>
      </c>
      <c r="B82" s="452" t="s">
        <v>5867</v>
      </c>
      <c r="C82" s="990"/>
      <c r="D82" s="808" t="s">
        <v>5868</v>
      </c>
      <c r="E82" s="808" t="s">
        <v>5856</v>
      </c>
      <c r="F82" s="452" t="s">
        <v>5869</v>
      </c>
      <c r="G82" s="989" t="s">
        <v>5870</v>
      </c>
      <c r="H82" s="978" t="s">
        <v>5871</v>
      </c>
      <c r="I82" s="984" t="s">
        <v>917</v>
      </c>
      <c r="J82" s="958" t="s">
        <v>47</v>
      </c>
      <c r="K82" s="983">
        <v>43717.0</v>
      </c>
      <c r="L82" s="958" t="s">
        <v>719</v>
      </c>
      <c r="M82" s="341"/>
      <c r="N82" s="976"/>
      <c r="O82" s="45"/>
      <c r="P82" s="957" t="s">
        <v>100</v>
      </c>
      <c r="Q82" s="957" t="s">
        <v>917</v>
      </c>
      <c r="R82" s="958" t="s">
        <v>98</v>
      </c>
      <c r="S82" s="957" t="s">
        <v>5872</v>
      </c>
      <c r="T82" s="45"/>
      <c r="U82" s="45"/>
      <c r="V82" s="95"/>
    </row>
    <row r="83">
      <c r="A83" s="452" t="s">
        <v>5873</v>
      </c>
      <c r="B83" s="808" t="s">
        <v>5874</v>
      </c>
      <c r="C83" s="809"/>
      <c r="D83" s="808" t="s">
        <v>5875</v>
      </c>
      <c r="E83" s="808" t="s">
        <v>5876</v>
      </c>
      <c r="F83" s="452" t="s">
        <v>5877</v>
      </c>
      <c r="G83" s="988" t="s">
        <v>5878</v>
      </c>
      <c r="H83" s="978" t="s">
        <v>5871</v>
      </c>
      <c r="I83" s="984" t="s">
        <v>917</v>
      </c>
      <c r="J83" s="958" t="s">
        <v>47</v>
      </c>
      <c r="K83" s="983">
        <v>43663.0</v>
      </c>
      <c r="L83" s="341"/>
      <c r="M83" s="341"/>
      <c r="N83" s="976"/>
      <c r="O83" s="45"/>
      <c r="P83" s="957" t="s">
        <v>100</v>
      </c>
      <c r="Q83" s="957" t="s">
        <v>917</v>
      </c>
      <c r="R83" s="958" t="s">
        <v>98</v>
      </c>
      <c r="S83" s="957" t="s">
        <v>5872</v>
      </c>
      <c r="T83" s="45"/>
      <c r="U83" s="45"/>
      <c r="V83" s="95"/>
    </row>
    <row r="84">
      <c r="A84" s="452" t="s">
        <v>5879</v>
      </c>
      <c r="B84" s="808" t="s">
        <v>5880</v>
      </c>
      <c r="C84" s="809"/>
      <c r="D84" s="808" t="s">
        <v>5881</v>
      </c>
      <c r="E84" s="808" t="s">
        <v>5876</v>
      </c>
      <c r="F84" s="452" t="s">
        <v>5882</v>
      </c>
      <c r="G84" s="840" t="s">
        <v>5883</v>
      </c>
      <c r="H84" s="281" t="s">
        <v>5657</v>
      </c>
      <c r="I84" s="984" t="s">
        <v>5767</v>
      </c>
      <c r="J84" s="386" t="s">
        <v>47</v>
      </c>
      <c r="K84" s="281" t="s">
        <v>5884</v>
      </c>
      <c r="L84" s="984" t="s">
        <v>116</v>
      </c>
      <c r="M84" s="991"/>
      <c r="N84" s="386"/>
      <c r="O84" s="340"/>
      <c r="P84" s="984" t="s">
        <v>100</v>
      </c>
      <c r="Q84" s="984" t="s">
        <v>917</v>
      </c>
      <c r="R84" s="386" t="s">
        <v>98</v>
      </c>
      <c r="S84" s="984" t="s">
        <v>5885</v>
      </c>
      <c r="T84" s="340"/>
      <c r="U84" s="340"/>
      <c r="V84" s="161"/>
    </row>
    <row r="85">
      <c r="A85" s="452" t="s">
        <v>5886</v>
      </c>
      <c r="B85" s="808" t="s">
        <v>5887</v>
      </c>
      <c r="C85" s="809"/>
      <c r="D85" s="808" t="s">
        <v>5888</v>
      </c>
      <c r="E85" s="808" t="s">
        <v>5876</v>
      </c>
      <c r="F85" s="452" t="s">
        <v>5889</v>
      </c>
      <c r="G85" s="989" t="s">
        <v>5890</v>
      </c>
      <c r="H85" s="978" t="s">
        <v>5871</v>
      </c>
      <c r="I85" s="984" t="s">
        <v>917</v>
      </c>
      <c r="J85" s="958" t="s">
        <v>47</v>
      </c>
      <c r="K85" s="983">
        <v>43664.0</v>
      </c>
      <c r="L85" s="341"/>
      <c r="M85" s="341"/>
      <c r="N85" s="976"/>
      <c r="O85" s="45"/>
      <c r="P85" s="978" t="s">
        <v>100</v>
      </c>
      <c r="Q85" s="978" t="s">
        <v>917</v>
      </c>
      <c r="R85" s="958" t="s">
        <v>98</v>
      </c>
      <c r="S85" s="978" t="s">
        <v>5885</v>
      </c>
      <c r="T85" s="45"/>
      <c r="U85" s="45"/>
      <c r="V85" s="95"/>
    </row>
    <row r="86">
      <c r="A86" s="452" t="s">
        <v>5891</v>
      </c>
      <c r="B86" s="808" t="s">
        <v>5892</v>
      </c>
      <c r="C86" s="809"/>
      <c r="D86" s="808" t="s">
        <v>5893</v>
      </c>
      <c r="E86" s="452" t="s">
        <v>5894</v>
      </c>
      <c r="F86" s="809" t="s">
        <v>5895</v>
      </c>
      <c r="G86" s="452" t="s">
        <v>5896</v>
      </c>
      <c r="H86" s="978" t="s">
        <v>5871</v>
      </c>
      <c r="I86" s="984" t="s">
        <v>917</v>
      </c>
      <c r="J86" s="958" t="s">
        <v>47</v>
      </c>
      <c r="K86" s="983">
        <v>43664.0</v>
      </c>
      <c r="L86" s="341"/>
      <c r="M86" s="341"/>
      <c r="N86" s="976"/>
      <c r="O86" s="45"/>
      <c r="P86" s="978" t="s">
        <v>100</v>
      </c>
      <c r="Q86" s="978" t="s">
        <v>917</v>
      </c>
      <c r="R86" s="958" t="s">
        <v>98</v>
      </c>
      <c r="S86" s="978" t="s">
        <v>5885</v>
      </c>
      <c r="T86" s="45"/>
      <c r="U86" s="45"/>
      <c r="V86" s="95"/>
    </row>
    <row r="87">
      <c r="A87" s="452" t="s">
        <v>5897</v>
      </c>
      <c r="B87" s="452" t="s">
        <v>5898</v>
      </c>
      <c r="C87" s="809"/>
      <c r="D87" s="452" t="s">
        <v>5899</v>
      </c>
      <c r="E87" s="452" t="s">
        <v>5900</v>
      </c>
      <c r="F87" s="452" t="s">
        <v>5901</v>
      </c>
      <c r="G87" s="452" t="s">
        <v>5902</v>
      </c>
      <c r="H87" s="992">
        <v>43894.0</v>
      </c>
      <c r="I87" s="984" t="s">
        <v>383</v>
      </c>
      <c r="J87" s="958" t="s">
        <v>47</v>
      </c>
      <c r="K87" s="983"/>
      <c r="L87" s="958"/>
      <c r="M87" s="341"/>
      <c r="N87" s="976"/>
      <c r="O87" s="45"/>
      <c r="P87" s="978" t="s">
        <v>96</v>
      </c>
      <c r="Q87" s="978" t="s">
        <v>917</v>
      </c>
      <c r="R87" s="958" t="s">
        <v>98</v>
      </c>
      <c r="S87" s="978" t="s">
        <v>1275</v>
      </c>
      <c r="T87" s="45"/>
      <c r="U87" s="45"/>
      <c r="V87" s="95"/>
    </row>
    <row r="88">
      <c r="A88" s="452" t="s">
        <v>5903</v>
      </c>
      <c r="B88" s="808" t="s">
        <v>5904</v>
      </c>
      <c r="C88" s="809"/>
      <c r="D88" s="452" t="s">
        <v>5905</v>
      </c>
      <c r="E88" s="452" t="s">
        <v>5900</v>
      </c>
      <c r="F88" s="452" t="s">
        <v>5906</v>
      </c>
      <c r="G88" s="452" t="s">
        <v>5907</v>
      </c>
      <c r="H88" s="992">
        <v>43894.0</v>
      </c>
      <c r="I88" s="984" t="s">
        <v>383</v>
      </c>
      <c r="J88" s="958" t="s">
        <v>47</v>
      </c>
      <c r="K88" s="983"/>
      <c r="L88" s="958"/>
      <c r="M88" s="341"/>
      <c r="N88" s="976"/>
      <c r="O88" s="45"/>
      <c r="P88" s="978" t="s">
        <v>96</v>
      </c>
      <c r="Q88" s="978" t="s">
        <v>917</v>
      </c>
      <c r="R88" s="958" t="s">
        <v>98</v>
      </c>
      <c r="S88" s="978" t="s">
        <v>1275</v>
      </c>
      <c r="T88" s="957"/>
      <c r="U88" s="957" t="s">
        <v>78</v>
      </c>
      <c r="V88" s="95"/>
    </row>
    <row r="89" ht="18.75" customHeight="1">
      <c r="A89" s="975" t="s">
        <v>5908</v>
      </c>
      <c r="B89" s="951"/>
      <c r="C89" s="982"/>
      <c r="D89" s="951"/>
      <c r="E89" s="951"/>
      <c r="F89" s="951"/>
      <c r="G89" s="951"/>
      <c r="H89" s="953"/>
      <c r="I89" s="953"/>
      <c r="J89" s="953"/>
      <c r="K89" s="953"/>
      <c r="L89" s="953"/>
      <c r="M89" s="953"/>
      <c r="N89" s="953"/>
      <c r="O89" s="953"/>
      <c r="P89" s="953"/>
      <c r="Q89" s="953"/>
      <c r="R89" s="953"/>
      <c r="S89" s="953"/>
      <c r="T89" s="953"/>
      <c r="U89" s="953"/>
      <c r="V89" s="635"/>
      <c r="W89" s="575"/>
      <c r="X89" s="575"/>
      <c r="Y89" s="575"/>
      <c r="Z89" s="575"/>
      <c r="AA89" s="575"/>
      <c r="AB89" s="575"/>
      <c r="AC89" s="575"/>
      <c r="AD89" s="575"/>
      <c r="AE89" s="575"/>
      <c r="AF89" s="575"/>
    </row>
    <row r="90">
      <c r="A90" s="452" t="s">
        <v>5909</v>
      </c>
      <c r="B90" s="808" t="s">
        <v>5910</v>
      </c>
      <c r="C90" s="809"/>
      <c r="D90" s="808" t="s">
        <v>5911</v>
      </c>
      <c r="E90" s="452" t="s">
        <v>5900</v>
      </c>
      <c r="F90" s="452" t="s">
        <v>5912</v>
      </c>
      <c r="G90" s="987" t="s">
        <v>5913</v>
      </c>
      <c r="H90" s="976"/>
      <c r="I90" s="977"/>
      <c r="J90" s="341" t="s">
        <v>47</v>
      </c>
      <c r="K90" s="983">
        <v>43664.0</v>
      </c>
      <c r="L90" s="341"/>
      <c r="M90" s="341"/>
      <c r="N90" s="976"/>
      <c r="O90" s="45"/>
      <c r="P90" s="957" t="s">
        <v>96</v>
      </c>
      <c r="Q90" s="957" t="s">
        <v>249</v>
      </c>
      <c r="R90" s="958" t="s">
        <v>98</v>
      </c>
      <c r="S90" s="959">
        <v>43775.0</v>
      </c>
      <c r="T90" s="45"/>
      <c r="U90" s="45"/>
      <c r="V90" s="95"/>
    </row>
    <row r="91">
      <c r="A91" s="452" t="s">
        <v>5914</v>
      </c>
      <c r="B91" s="452" t="s">
        <v>5915</v>
      </c>
      <c r="C91" s="809"/>
      <c r="D91" s="452" t="s">
        <v>5916</v>
      </c>
      <c r="E91" s="985" t="s">
        <v>5900</v>
      </c>
      <c r="F91" s="985" t="s">
        <v>5917</v>
      </c>
      <c r="G91" s="987" t="s">
        <v>5918</v>
      </c>
      <c r="H91" s="978"/>
      <c r="I91" s="984"/>
      <c r="J91" s="958" t="s">
        <v>47</v>
      </c>
      <c r="K91" s="983">
        <v>43717.0</v>
      </c>
      <c r="L91" s="958" t="s">
        <v>719</v>
      </c>
      <c r="M91" s="386"/>
      <c r="N91" s="984"/>
      <c r="O91" s="45"/>
      <c r="P91" s="957" t="s">
        <v>96</v>
      </c>
      <c r="Q91" s="957" t="s">
        <v>249</v>
      </c>
      <c r="R91" s="958" t="s">
        <v>98</v>
      </c>
      <c r="S91" s="959">
        <v>43775.0</v>
      </c>
      <c r="T91" s="45"/>
      <c r="U91" s="45"/>
      <c r="V91" s="95"/>
    </row>
    <row r="92">
      <c r="A92" s="452" t="s">
        <v>5919</v>
      </c>
      <c r="B92" s="452" t="s">
        <v>5920</v>
      </c>
      <c r="C92" s="809"/>
      <c r="D92" s="452" t="s">
        <v>5921</v>
      </c>
      <c r="E92" s="985" t="s">
        <v>5900</v>
      </c>
      <c r="F92" s="985" t="s">
        <v>5922</v>
      </c>
      <c r="G92" s="985" t="s">
        <v>5923</v>
      </c>
      <c r="H92" s="962">
        <v>43717.0</v>
      </c>
      <c r="I92" s="277" t="s">
        <v>719</v>
      </c>
      <c r="J92" s="958" t="s">
        <v>47</v>
      </c>
      <c r="K92" s="983">
        <v>43717.0</v>
      </c>
      <c r="L92" s="958" t="s">
        <v>719</v>
      </c>
      <c r="M92" s="386"/>
      <c r="N92" s="993"/>
      <c r="O92" s="45"/>
      <c r="P92" s="957" t="s">
        <v>96</v>
      </c>
      <c r="Q92" s="957" t="s">
        <v>249</v>
      </c>
      <c r="R92" s="958" t="s">
        <v>98</v>
      </c>
      <c r="S92" s="959">
        <v>43775.0</v>
      </c>
      <c r="T92" s="45"/>
      <c r="U92" s="45"/>
      <c r="V92" s="95"/>
    </row>
    <row r="93">
      <c r="A93" s="452" t="s">
        <v>5924</v>
      </c>
      <c r="B93" s="808" t="s">
        <v>5925</v>
      </c>
      <c r="C93" s="809"/>
      <c r="D93" s="808" t="s">
        <v>5926</v>
      </c>
      <c r="E93" s="452" t="s">
        <v>5900</v>
      </c>
      <c r="F93" s="452" t="s">
        <v>5927</v>
      </c>
      <c r="G93" s="806" t="s">
        <v>5928</v>
      </c>
      <c r="H93" s="976"/>
      <c r="I93" s="977"/>
      <c r="J93" s="958" t="s">
        <v>47</v>
      </c>
      <c r="K93" s="983">
        <v>43717.0</v>
      </c>
      <c r="L93" s="958" t="s">
        <v>719</v>
      </c>
      <c r="M93" s="386"/>
      <c r="N93" s="977"/>
      <c r="O93" s="45"/>
      <c r="P93" s="957" t="s">
        <v>96</v>
      </c>
      <c r="Q93" s="957" t="s">
        <v>249</v>
      </c>
      <c r="R93" s="958" t="s">
        <v>98</v>
      </c>
      <c r="S93" s="959">
        <v>43775.0</v>
      </c>
      <c r="T93" s="45"/>
      <c r="U93" s="45"/>
      <c r="V93" s="95"/>
    </row>
    <row r="94">
      <c r="A94" s="452" t="s">
        <v>5929</v>
      </c>
      <c r="B94" s="452" t="s">
        <v>5930</v>
      </c>
      <c r="C94" s="809"/>
      <c r="D94" s="452" t="s">
        <v>5931</v>
      </c>
      <c r="E94" s="452" t="s">
        <v>5900</v>
      </c>
      <c r="F94" s="452" t="s">
        <v>5932</v>
      </c>
      <c r="G94" s="985" t="s">
        <v>5933</v>
      </c>
      <c r="H94" s="992">
        <v>43857.0</v>
      </c>
      <c r="I94" s="984" t="s">
        <v>4518</v>
      </c>
      <c r="J94" s="958" t="s">
        <v>47</v>
      </c>
      <c r="K94" s="992">
        <v>43857.0</v>
      </c>
      <c r="L94" s="984" t="s">
        <v>4518</v>
      </c>
      <c r="M94" s="386"/>
      <c r="N94" s="977"/>
      <c r="O94" s="45"/>
      <c r="P94" s="957" t="s">
        <v>96</v>
      </c>
      <c r="Q94" s="957" t="s">
        <v>249</v>
      </c>
      <c r="R94" s="958" t="s">
        <v>98</v>
      </c>
      <c r="S94" s="964">
        <v>43909.0</v>
      </c>
      <c r="T94" s="45"/>
      <c r="U94" s="45"/>
      <c r="V94" s="95"/>
    </row>
    <row r="95">
      <c r="A95" s="452" t="s">
        <v>5934</v>
      </c>
      <c r="B95" s="452" t="s">
        <v>5935</v>
      </c>
      <c r="C95" s="809"/>
      <c r="D95" s="452" t="s">
        <v>5936</v>
      </c>
      <c r="E95" s="452" t="s">
        <v>5900</v>
      </c>
      <c r="F95" s="452" t="s">
        <v>5937</v>
      </c>
      <c r="G95" s="452" t="s">
        <v>5938</v>
      </c>
      <c r="H95" s="992">
        <v>43857.0</v>
      </c>
      <c r="I95" s="984" t="s">
        <v>4518</v>
      </c>
      <c r="J95" s="958" t="s">
        <v>47</v>
      </c>
      <c r="K95" s="992">
        <v>43857.0</v>
      </c>
      <c r="L95" s="984" t="s">
        <v>4518</v>
      </c>
      <c r="M95" s="386"/>
      <c r="N95" s="977"/>
      <c r="O95" s="45"/>
      <c r="P95" s="957" t="s">
        <v>96</v>
      </c>
      <c r="Q95" s="957" t="s">
        <v>249</v>
      </c>
      <c r="R95" s="958" t="s">
        <v>98</v>
      </c>
      <c r="S95" s="964">
        <v>43909.0</v>
      </c>
      <c r="T95" s="45"/>
      <c r="U95" s="45"/>
      <c r="V95" s="95"/>
    </row>
    <row r="96">
      <c r="A96" s="452" t="s">
        <v>5939</v>
      </c>
      <c r="B96" s="808" t="s">
        <v>5940</v>
      </c>
      <c r="C96" s="809"/>
      <c r="D96" s="808" t="s">
        <v>5941</v>
      </c>
      <c r="E96" s="452" t="s">
        <v>5900</v>
      </c>
      <c r="F96" s="452" t="s">
        <v>5942</v>
      </c>
      <c r="G96" s="452" t="s">
        <v>5943</v>
      </c>
      <c r="H96" s="962">
        <v>43717.0</v>
      </c>
      <c r="I96" s="277" t="s">
        <v>719</v>
      </c>
      <c r="J96" s="958" t="s">
        <v>47</v>
      </c>
      <c r="K96" s="992">
        <v>43857.0</v>
      </c>
      <c r="L96" s="984" t="s">
        <v>4518</v>
      </c>
      <c r="M96" s="386"/>
      <c r="N96" s="977"/>
      <c r="O96" s="45"/>
      <c r="P96" s="957" t="s">
        <v>96</v>
      </c>
      <c r="Q96" s="957" t="s">
        <v>249</v>
      </c>
      <c r="R96" s="958" t="s">
        <v>98</v>
      </c>
      <c r="S96" s="964">
        <v>43909.0</v>
      </c>
      <c r="T96" s="45"/>
      <c r="U96" s="45"/>
      <c r="V96" s="95"/>
    </row>
    <row r="97">
      <c r="A97" s="452" t="s">
        <v>5944</v>
      </c>
      <c r="B97" s="452" t="s">
        <v>5945</v>
      </c>
      <c r="C97" s="809"/>
      <c r="D97" s="808" t="s">
        <v>5946</v>
      </c>
      <c r="E97" s="452" t="s">
        <v>5900</v>
      </c>
      <c r="F97" s="452" t="s">
        <v>5947</v>
      </c>
      <c r="G97" s="806" t="s">
        <v>5948</v>
      </c>
      <c r="H97" s="976"/>
      <c r="I97" s="977"/>
      <c r="J97" s="958" t="s">
        <v>47</v>
      </c>
      <c r="K97" s="983">
        <v>43717.0</v>
      </c>
      <c r="L97" s="958" t="s">
        <v>719</v>
      </c>
      <c r="M97" s="958"/>
      <c r="N97" s="977"/>
      <c r="O97" s="45"/>
      <c r="P97" s="957" t="s">
        <v>96</v>
      </c>
      <c r="Q97" s="957" t="s">
        <v>249</v>
      </c>
      <c r="R97" s="958" t="s">
        <v>98</v>
      </c>
      <c r="S97" s="959">
        <v>43775.0</v>
      </c>
      <c r="T97" s="45"/>
      <c r="U97" s="45"/>
      <c r="V97" s="95"/>
    </row>
    <row r="98">
      <c r="A98" s="452" t="s">
        <v>5949</v>
      </c>
      <c r="B98" s="452" t="s">
        <v>5950</v>
      </c>
      <c r="C98" s="452" t="s">
        <v>5686</v>
      </c>
      <c r="D98" s="452" t="s">
        <v>5951</v>
      </c>
      <c r="E98" s="452" t="s">
        <v>5900</v>
      </c>
      <c r="F98" s="452" t="s">
        <v>5952</v>
      </c>
      <c r="G98" s="806" t="s">
        <v>5953</v>
      </c>
      <c r="H98" s="976"/>
      <c r="I98" s="977"/>
      <c r="J98" s="958" t="s">
        <v>47</v>
      </c>
      <c r="K98" s="983">
        <v>43717.0</v>
      </c>
      <c r="L98" s="958" t="s">
        <v>719</v>
      </c>
      <c r="M98" s="386"/>
      <c r="N98" s="977"/>
      <c r="O98" s="45"/>
      <c r="P98" s="386" t="s">
        <v>96</v>
      </c>
      <c r="Q98" s="386" t="s">
        <v>97</v>
      </c>
      <c r="R98" s="386" t="s">
        <v>98</v>
      </c>
      <c r="S98" s="417">
        <v>43745.0</v>
      </c>
      <c r="T98" s="45"/>
      <c r="U98" s="45"/>
      <c r="V98" s="95" t="s">
        <v>79</v>
      </c>
    </row>
    <row r="99">
      <c r="A99" s="452" t="s">
        <v>5954</v>
      </c>
      <c r="B99" s="808" t="s">
        <v>5955</v>
      </c>
      <c r="C99" s="809"/>
      <c r="D99" s="808" t="s">
        <v>5956</v>
      </c>
      <c r="E99" s="452" t="s">
        <v>5900</v>
      </c>
      <c r="F99" s="452" t="s">
        <v>5957</v>
      </c>
      <c r="G99" s="452" t="s">
        <v>5958</v>
      </c>
      <c r="H99" s="281" t="s">
        <v>5657</v>
      </c>
      <c r="I99" s="386" t="s">
        <v>5658</v>
      </c>
      <c r="J99" s="386" t="s">
        <v>123</v>
      </c>
      <c r="K99" s="281" t="s">
        <v>5884</v>
      </c>
      <c r="L99" s="386" t="s">
        <v>116</v>
      </c>
      <c r="M99" s="340"/>
      <c r="N99" s="386" t="s">
        <v>5959</v>
      </c>
      <c r="O99" s="340"/>
      <c r="P99" s="340"/>
      <c r="Q99" s="340"/>
      <c r="R99" s="340"/>
      <c r="S99" s="340"/>
      <c r="T99" s="340"/>
      <c r="U99" s="340"/>
      <c r="V99" s="161"/>
    </row>
    <row r="100">
      <c r="A100" s="452" t="s">
        <v>5960</v>
      </c>
      <c r="B100" s="808" t="s">
        <v>5961</v>
      </c>
      <c r="C100" s="809"/>
      <c r="D100" s="808" t="s">
        <v>5962</v>
      </c>
      <c r="E100" s="452" t="s">
        <v>5900</v>
      </c>
      <c r="F100" s="806" t="s">
        <v>5963</v>
      </c>
      <c r="G100" s="452" t="s">
        <v>5964</v>
      </c>
      <c r="H100" s="976"/>
      <c r="I100" s="977"/>
      <c r="J100" s="341" t="s">
        <v>47</v>
      </c>
      <c r="K100" s="983">
        <v>43664.0</v>
      </c>
      <c r="L100" s="341"/>
      <c r="M100" s="341"/>
      <c r="N100" s="976"/>
      <c r="O100" s="45"/>
      <c r="P100" s="957" t="s">
        <v>96</v>
      </c>
      <c r="Q100" s="957" t="s">
        <v>249</v>
      </c>
      <c r="R100" s="958" t="s">
        <v>98</v>
      </c>
      <c r="S100" s="959">
        <v>43775.0</v>
      </c>
      <c r="T100" s="45"/>
      <c r="U100" s="45"/>
      <c r="V100" s="95"/>
    </row>
    <row r="101">
      <c r="A101" s="452" t="s">
        <v>5965</v>
      </c>
      <c r="B101" s="808" t="s">
        <v>5966</v>
      </c>
      <c r="C101" s="452" t="s">
        <v>5697</v>
      </c>
      <c r="D101" s="808" t="s">
        <v>5967</v>
      </c>
      <c r="E101" s="452" t="s">
        <v>5900</v>
      </c>
      <c r="F101" s="987" t="s">
        <v>5968</v>
      </c>
      <c r="G101" s="452" t="s">
        <v>5969</v>
      </c>
      <c r="H101" s="281" t="s">
        <v>5657</v>
      </c>
      <c r="I101" s="386" t="s">
        <v>5767</v>
      </c>
      <c r="J101" s="386" t="s">
        <v>47</v>
      </c>
      <c r="K101" s="281" t="s">
        <v>5884</v>
      </c>
      <c r="L101" s="386" t="s">
        <v>116</v>
      </c>
      <c r="M101" s="386" t="s">
        <v>5970</v>
      </c>
      <c r="N101" s="386"/>
      <c r="O101" s="340"/>
      <c r="P101" s="386" t="s">
        <v>96</v>
      </c>
      <c r="Q101" s="386" t="s">
        <v>97</v>
      </c>
      <c r="R101" s="386" t="s">
        <v>98</v>
      </c>
      <c r="S101" s="417">
        <v>43742.0</v>
      </c>
      <c r="T101" s="340"/>
      <c r="U101" s="340"/>
      <c r="V101" s="161" t="s">
        <v>79</v>
      </c>
    </row>
    <row r="102">
      <c r="A102" s="452" t="s">
        <v>5971</v>
      </c>
      <c r="B102" s="808" t="s">
        <v>5972</v>
      </c>
      <c r="C102" s="809"/>
      <c r="D102" s="808" t="s">
        <v>5973</v>
      </c>
      <c r="E102" s="452" t="s">
        <v>5974</v>
      </c>
      <c r="F102" s="994" t="s">
        <v>5975</v>
      </c>
      <c r="G102" s="994" t="s">
        <v>5976</v>
      </c>
      <c r="H102" s="281" t="s">
        <v>5657</v>
      </c>
      <c r="I102" s="386" t="s">
        <v>5767</v>
      </c>
      <c r="J102" s="386" t="s">
        <v>4985</v>
      </c>
      <c r="K102" s="281" t="s">
        <v>5884</v>
      </c>
      <c r="L102" s="386" t="s">
        <v>116</v>
      </c>
      <c r="M102" s="340"/>
      <c r="N102" s="386" t="s">
        <v>5977</v>
      </c>
      <c r="O102" s="340"/>
      <c r="P102" s="340"/>
      <c r="Q102" s="340"/>
      <c r="R102" s="340"/>
      <c r="S102" s="340"/>
      <c r="T102" s="340"/>
      <c r="U102" s="340"/>
      <c r="V102" s="161"/>
    </row>
    <row r="103">
      <c r="A103" s="452" t="s">
        <v>5978</v>
      </c>
      <c r="B103" s="452" t="s">
        <v>5979</v>
      </c>
      <c r="C103" s="809"/>
      <c r="D103" s="452" t="s">
        <v>5980</v>
      </c>
      <c r="E103" s="809" t="s">
        <v>5900</v>
      </c>
      <c r="F103" s="806" t="s">
        <v>5981</v>
      </c>
      <c r="G103" s="985" t="s">
        <v>5982</v>
      </c>
      <c r="H103" s="281" t="s">
        <v>5657</v>
      </c>
      <c r="I103" s="386" t="s">
        <v>5658</v>
      </c>
      <c r="J103" s="386" t="s">
        <v>4985</v>
      </c>
      <c r="K103" s="281" t="s">
        <v>5884</v>
      </c>
      <c r="L103" s="386" t="s">
        <v>116</v>
      </c>
      <c r="M103" s="932" t="s">
        <v>5983</v>
      </c>
      <c r="N103" s="340"/>
      <c r="O103" s="340"/>
      <c r="P103" s="386" t="s">
        <v>96</v>
      </c>
      <c r="Q103" s="386" t="s">
        <v>249</v>
      </c>
      <c r="R103" s="386" t="s">
        <v>98</v>
      </c>
      <c r="S103" s="417">
        <v>43776.0</v>
      </c>
      <c r="T103" s="340"/>
      <c r="U103" s="340"/>
      <c r="V103" s="161"/>
    </row>
    <row r="104">
      <c r="A104" s="452" t="s">
        <v>5984</v>
      </c>
      <c r="B104" s="452" t="s">
        <v>5985</v>
      </c>
      <c r="C104" s="809"/>
      <c r="D104" s="452" t="s">
        <v>5986</v>
      </c>
      <c r="E104" s="809" t="s">
        <v>5900</v>
      </c>
      <c r="F104" s="806" t="s">
        <v>5987</v>
      </c>
      <c r="G104" s="985" t="s">
        <v>5988</v>
      </c>
      <c r="H104" s="281" t="s">
        <v>5657</v>
      </c>
      <c r="I104" s="386" t="s">
        <v>5658</v>
      </c>
      <c r="J104" s="386" t="s">
        <v>4985</v>
      </c>
      <c r="K104" s="281" t="s">
        <v>5884</v>
      </c>
      <c r="L104" s="386" t="s">
        <v>116</v>
      </c>
      <c r="M104" s="932" t="s">
        <v>5983</v>
      </c>
      <c r="N104" s="386"/>
      <c r="O104" s="340"/>
      <c r="P104" s="386" t="s">
        <v>96</v>
      </c>
      <c r="Q104" s="386" t="s">
        <v>249</v>
      </c>
      <c r="R104" s="386" t="s">
        <v>98</v>
      </c>
      <c r="S104" s="417">
        <v>43776.0</v>
      </c>
      <c r="T104" s="340"/>
      <c r="U104" s="340"/>
      <c r="V104" s="161"/>
    </row>
    <row r="105">
      <c r="A105" s="452" t="s">
        <v>5989</v>
      </c>
      <c r="B105" s="808" t="s">
        <v>5990</v>
      </c>
      <c r="C105" s="809"/>
      <c r="D105" s="808" t="s">
        <v>5991</v>
      </c>
      <c r="E105" s="808" t="s">
        <v>5856</v>
      </c>
      <c r="F105" s="452" t="s">
        <v>5992</v>
      </c>
      <c r="G105" s="452" t="s">
        <v>5993</v>
      </c>
      <c r="H105" s="281" t="s">
        <v>5657</v>
      </c>
      <c r="I105" s="386" t="s">
        <v>5658</v>
      </c>
      <c r="J105" s="386" t="s">
        <v>4985</v>
      </c>
      <c r="K105" s="281" t="s">
        <v>5884</v>
      </c>
      <c r="L105" s="386" t="s">
        <v>116</v>
      </c>
      <c r="M105" s="340"/>
      <c r="N105" s="340"/>
      <c r="O105" s="340"/>
      <c r="P105" s="386" t="s">
        <v>100</v>
      </c>
      <c r="Q105" s="386" t="s">
        <v>917</v>
      </c>
      <c r="R105" s="386" t="s">
        <v>98</v>
      </c>
      <c r="S105" s="386" t="s">
        <v>1275</v>
      </c>
      <c r="T105" s="386"/>
      <c r="U105" s="386" t="s">
        <v>78</v>
      </c>
      <c r="V105" s="161"/>
    </row>
    <row r="106">
      <c r="A106" s="452" t="s">
        <v>5994</v>
      </c>
      <c r="B106" s="808" t="s">
        <v>5995</v>
      </c>
      <c r="C106" s="809"/>
      <c r="D106" s="452" t="s">
        <v>5996</v>
      </c>
      <c r="E106" s="808" t="s">
        <v>5997</v>
      </c>
      <c r="F106" s="452" t="s">
        <v>5998</v>
      </c>
      <c r="G106" s="452" t="s">
        <v>5999</v>
      </c>
      <c r="H106" s="417">
        <v>43858.0</v>
      </c>
      <c r="I106" s="386" t="s">
        <v>4518</v>
      </c>
      <c r="J106" s="386" t="s">
        <v>4985</v>
      </c>
      <c r="K106" s="417">
        <v>43858.0</v>
      </c>
      <c r="L106" s="386" t="s">
        <v>4518</v>
      </c>
      <c r="M106" s="340"/>
      <c r="N106" s="340"/>
      <c r="O106" s="340"/>
      <c r="P106" s="340"/>
      <c r="Q106" s="340"/>
      <c r="R106" s="340"/>
      <c r="S106" s="340"/>
      <c r="T106" s="340"/>
      <c r="U106" s="340"/>
      <c r="V106" s="161"/>
    </row>
    <row r="107">
      <c r="A107" s="452" t="s">
        <v>6000</v>
      </c>
      <c r="B107" s="808" t="s">
        <v>6001</v>
      </c>
      <c r="C107" s="809"/>
      <c r="D107" s="808" t="s">
        <v>6002</v>
      </c>
      <c r="E107" s="808" t="s">
        <v>5876</v>
      </c>
      <c r="F107" s="452" t="s">
        <v>6003</v>
      </c>
      <c r="G107" s="452" t="s">
        <v>6004</v>
      </c>
      <c r="H107" s="281" t="s">
        <v>5657</v>
      </c>
      <c r="I107" s="386" t="s">
        <v>5767</v>
      </c>
      <c r="J107" s="386" t="s">
        <v>4985</v>
      </c>
      <c r="K107" s="281" t="s">
        <v>5884</v>
      </c>
      <c r="L107" s="386" t="s">
        <v>116</v>
      </c>
      <c r="M107" s="340"/>
      <c r="N107" s="386" t="s">
        <v>6005</v>
      </c>
      <c r="O107" s="340"/>
      <c r="P107" s="340"/>
      <c r="Q107" s="340"/>
      <c r="R107" s="340"/>
      <c r="S107" s="340"/>
      <c r="T107" s="340"/>
      <c r="U107" s="340"/>
      <c r="V107" s="161"/>
    </row>
    <row r="108">
      <c r="A108" s="452" t="s">
        <v>6006</v>
      </c>
      <c r="B108" s="808" t="s">
        <v>6007</v>
      </c>
      <c r="C108" s="809"/>
      <c r="D108" s="452" t="s">
        <v>6008</v>
      </c>
      <c r="E108" s="452" t="s">
        <v>5900</v>
      </c>
      <c r="F108" s="452" t="s">
        <v>6009</v>
      </c>
      <c r="G108" s="806" t="s">
        <v>6010</v>
      </c>
      <c r="H108" s="958"/>
      <c r="I108" s="386"/>
      <c r="J108" s="958" t="s">
        <v>47</v>
      </c>
      <c r="K108" s="983">
        <v>43668.0</v>
      </c>
      <c r="L108" s="341"/>
      <c r="M108" s="341"/>
      <c r="N108" s="341"/>
      <c r="O108" s="341"/>
      <c r="P108" s="958" t="s">
        <v>100</v>
      </c>
      <c r="Q108" s="958" t="s">
        <v>917</v>
      </c>
      <c r="R108" s="341"/>
      <c r="S108" s="341"/>
      <c r="T108" s="341"/>
      <c r="U108" s="341"/>
      <c r="V108" s="461"/>
      <c r="W108" s="995"/>
      <c r="X108" s="995"/>
      <c r="Y108" s="995"/>
      <c r="Z108" s="995"/>
      <c r="AA108" s="995"/>
      <c r="AB108" s="995"/>
      <c r="AC108" s="995"/>
      <c r="AD108" s="995"/>
      <c r="AE108" s="995"/>
      <c r="AF108" s="995"/>
    </row>
    <row r="109">
      <c r="A109" s="452" t="s">
        <v>6011</v>
      </c>
      <c r="B109" s="452" t="s">
        <v>6012</v>
      </c>
      <c r="C109" s="809"/>
      <c r="D109" s="452" t="s">
        <v>6013</v>
      </c>
      <c r="E109" s="452" t="s">
        <v>5900</v>
      </c>
      <c r="F109" s="452" t="s">
        <v>6014</v>
      </c>
      <c r="G109" s="806" t="s">
        <v>6015</v>
      </c>
      <c r="H109" s="281" t="s">
        <v>5657</v>
      </c>
      <c r="I109" s="386" t="s">
        <v>5767</v>
      </c>
      <c r="J109" s="386" t="s">
        <v>4985</v>
      </c>
      <c r="K109" s="281" t="s">
        <v>5884</v>
      </c>
      <c r="L109" s="386" t="s">
        <v>116</v>
      </c>
      <c r="M109" s="386" t="s">
        <v>6016</v>
      </c>
      <c r="N109" s="340"/>
      <c r="O109" s="340"/>
      <c r="P109" s="340"/>
      <c r="Q109" s="340"/>
      <c r="R109" s="340"/>
      <c r="S109" s="340"/>
      <c r="T109" s="340"/>
      <c r="U109" s="340"/>
      <c r="V109" s="161"/>
      <c r="W109" s="995"/>
      <c r="X109" s="995"/>
      <c r="Y109" s="995"/>
      <c r="Z109" s="995"/>
      <c r="AA109" s="995"/>
      <c r="AB109" s="995"/>
      <c r="AC109" s="995"/>
      <c r="AD109" s="995"/>
      <c r="AE109" s="995"/>
      <c r="AF109" s="995"/>
    </row>
    <row r="110">
      <c r="A110" s="452" t="s">
        <v>6017</v>
      </c>
      <c r="B110" s="452" t="s">
        <v>6018</v>
      </c>
      <c r="C110" s="809"/>
      <c r="D110" s="452" t="s">
        <v>5921</v>
      </c>
      <c r="E110" s="452" t="s">
        <v>5900</v>
      </c>
      <c r="F110" s="809" t="s">
        <v>6019</v>
      </c>
      <c r="G110" s="806" t="s">
        <v>6020</v>
      </c>
      <c r="H110" s="281" t="s">
        <v>5657</v>
      </c>
      <c r="I110" s="386" t="s">
        <v>5767</v>
      </c>
      <c r="J110" s="386" t="s">
        <v>4985</v>
      </c>
      <c r="K110" s="281" t="s">
        <v>5884</v>
      </c>
      <c r="L110" s="386" t="s">
        <v>116</v>
      </c>
      <c r="M110" s="932" t="s">
        <v>6021</v>
      </c>
      <c r="N110" s="340"/>
      <c r="O110" s="340"/>
      <c r="P110" s="340"/>
      <c r="Q110" s="340"/>
      <c r="R110" s="340"/>
      <c r="S110" s="340"/>
      <c r="T110" s="340"/>
      <c r="U110" s="340"/>
      <c r="V110" s="161"/>
      <c r="W110" s="995"/>
      <c r="X110" s="995"/>
      <c r="Y110" s="995"/>
      <c r="Z110" s="995"/>
      <c r="AA110" s="995"/>
      <c r="AB110" s="995"/>
      <c r="AC110" s="995"/>
      <c r="AD110" s="995"/>
      <c r="AE110" s="995"/>
      <c r="AF110" s="995"/>
    </row>
    <row r="111">
      <c r="A111" s="452" t="s">
        <v>6022</v>
      </c>
      <c r="B111" s="452" t="s">
        <v>6023</v>
      </c>
      <c r="C111" s="809"/>
      <c r="D111" s="808" t="s">
        <v>6024</v>
      </c>
      <c r="E111" s="452" t="s">
        <v>5900</v>
      </c>
      <c r="F111" s="452" t="s">
        <v>6025</v>
      </c>
      <c r="G111" s="840" t="s">
        <v>6026</v>
      </c>
      <c r="H111" s="281" t="s">
        <v>5657</v>
      </c>
      <c r="I111" s="386" t="s">
        <v>5767</v>
      </c>
      <c r="J111" s="386" t="s">
        <v>4985</v>
      </c>
      <c r="K111" s="281" t="s">
        <v>5884</v>
      </c>
      <c r="L111" s="386" t="s">
        <v>116</v>
      </c>
      <c r="M111" s="340"/>
      <c r="N111" s="996" t="s">
        <v>6027</v>
      </c>
      <c r="O111" s="340"/>
      <c r="P111" s="340"/>
      <c r="Q111" s="340"/>
      <c r="R111" s="340"/>
      <c r="S111" s="340"/>
      <c r="T111" s="340"/>
      <c r="U111" s="340"/>
      <c r="V111" s="161"/>
      <c r="W111" s="995"/>
      <c r="X111" s="995"/>
      <c r="Y111" s="995"/>
      <c r="Z111" s="995"/>
      <c r="AA111" s="995"/>
      <c r="AB111" s="995"/>
      <c r="AC111" s="995"/>
      <c r="AD111" s="995"/>
      <c r="AE111" s="995"/>
      <c r="AF111" s="995"/>
    </row>
    <row r="112">
      <c r="A112" s="452" t="s">
        <v>6028</v>
      </c>
      <c r="B112" s="452" t="s">
        <v>6029</v>
      </c>
      <c r="C112" s="809"/>
      <c r="D112" s="808" t="s">
        <v>6030</v>
      </c>
      <c r="E112" s="452" t="s">
        <v>5900</v>
      </c>
      <c r="F112" s="806" t="s">
        <v>6031</v>
      </c>
      <c r="G112" s="806" t="s">
        <v>6032</v>
      </c>
      <c r="H112" s="958" t="s">
        <v>5871</v>
      </c>
      <c r="I112" s="386" t="s">
        <v>917</v>
      </c>
      <c r="J112" s="958" t="s">
        <v>47</v>
      </c>
      <c r="K112" s="983">
        <v>43668.0</v>
      </c>
      <c r="L112" s="341"/>
      <c r="M112" s="341"/>
      <c r="N112" s="341"/>
      <c r="O112" s="341"/>
      <c r="P112" s="958" t="s">
        <v>100</v>
      </c>
      <c r="Q112" s="958" t="s">
        <v>917</v>
      </c>
      <c r="R112" s="958" t="s">
        <v>98</v>
      </c>
      <c r="S112" s="958" t="s">
        <v>5871</v>
      </c>
      <c r="T112" s="958"/>
      <c r="U112" s="958" t="s">
        <v>78</v>
      </c>
      <c r="V112" s="461"/>
      <c r="W112" s="995"/>
      <c r="X112" s="995"/>
      <c r="Y112" s="995"/>
      <c r="Z112" s="995"/>
      <c r="AA112" s="995"/>
      <c r="AB112" s="995"/>
      <c r="AC112" s="995"/>
      <c r="AD112" s="995"/>
      <c r="AE112" s="995"/>
      <c r="AF112" s="995"/>
    </row>
    <row r="113">
      <c r="A113" s="452" t="s">
        <v>6033</v>
      </c>
      <c r="B113" s="452" t="s">
        <v>6034</v>
      </c>
      <c r="C113" s="809"/>
      <c r="D113" s="808" t="s">
        <v>6035</v>
      </c>
      <c r="E113" s="452" t="s">
        <v>5900</v>
      </c>
      <c r="F113" s="452" t="s">
        <v>6036</v>
      </c>
      <c r="G113" s="452" t="s">
        <v>6037</v>
      </c>
      <c r="H113" s="958"/>
      <c r="I113" s="386"/>
      <c r="J113" s="958" t="s">
        <v>47</v>
      </c>
      <c r="K113" s="983">
        <v>43668.0</v>
      </c>
      <c r="L113" s="341"/>
      <c r="M113" s="341"/>
      <c r="N113" s="341"/>
      <c r="O113" s="341"/>
      <c r="P113" s="341"/>
      <c r="Q113" s="341"/>
      <c r="R113" s="341"/>
      <c r="S113" s="341"/>
      <c r="T113" s="341"/>
      <c r="U113" s="341"/>
      <c r="V113" s="461"/>
      <c r="W113" s="995"/>
      <c r="X113" s="995"/>
      <c r="Y113" s="995"/>
      <c r="Z113" s="995"/>
      <c r="AA113" s="995"/>
      <c r="AB113" s="995"/>
      <c r="AC113" s="995"/>
      <c r="AD113" s="995"/>
      <c r="AE113" s="995"/>
      <c r="AF113" s="995"/>
    </row>
    <row r="114">
      <c r="A114" s="452" t="s">
        <v>6038</v>
      </c>
      <c r="B114" s="452" t="s">
        <v>6039</v>
      </c>
      <c r="C114" s="809"/>
      <c r="D114" s="808" t="s">
        <v>6040</v>
      </c>
      <c r="E114" s="452" t="s">
        <v>5900</v>
      </c>
      <c r="F114" s="452" t="s">
        <v>6041</v>
      </c>
      <c r="G114" s="452" t="s">
        <v>6042</v>
      </c>
      <c r="H114" s="281" t="s">
        <v>5657</v>
      </c>
      <c r="I114" s="386" t="s">
        <v>5767</v>
      </c>
      <c r="J114" s="958" t="s">
        <v>47</v>
      </c>
      <c r="K114" s="281" t="s">
        <v>5884</v>
      </c>
      <c r="L114" s="386" t="s">
        <v>116</v>
      </c>
      <c r="M114" s="340"/>
      <c r="N114" s="340"/>
      <c r="O114" s="340"/>
      <c r="P114" s="340"/>
      <c r="Q114" s="340"/>
      <c r="R114" s="340"/>
      <c r="S114" s="340"/>
      <c r="T114" s="340"/>
      <c r="U114" s="340"/>
      <c r="V114" s="161"/>
      <c r="W114" s="995"/>
      <c r="X114" s="995"/>
      <c r="Y114" s="995"/>
      <c r="Z114" s="995"/>
      <c r="AA114" s="995"/>
      <c r="AB114" s="995"/>
      <c r="AC114" s="995"/>
      <c r="AD114" s="995"/>
      <c r="AE114" s="995"/>
      <c r="AF114" s="995"/>
    </row>
    <row r="115">
      <c r="A115" s="452" t="s">
        <v>6043</v>
      </c>
      <c r="B115" s="452" t="s">
        <v>6039</v>
      </c>
      <c r="C115" s="809"/>
      <c r="D115" s="452" t="s">
        <v>6044</v>
      </c>
      <c r="E115" s="452" t="s">
        <v>5900</v>
      </c>
      <c r="F115" s="452" t="s">
        <v>6045</v>
      </c>
      <c r="G115" s="452" t="s">
        <v>6046</v>
      </c>
      <c r="H115" s="281" t="s">
        <v>5657</v>
      </c>
      <c r="I115" s="386" t="s">
        <v>5767</v>
      </c>
      <c r="J115" s="958" t="s">
        <v>47</v>
      </c>
      <c r="K115" s="281" t="s">
        <v>5884</v>
      </c>
      <c r="L115" s="386" t="s">
        <v>116</v>
      </c>
      <c r="M115" s="340"/>
      <c r="N115" s="340"/>
      <c r="O115" s="340"/>
      <c r="P115" s="340"/>
      <c r="Q115" s="340"/>
      <c r="R115" s="340"/>
      <c r="S115" s="340"/>
      <c r="T115" s="340"/>
      <c r="U115" s="340"/>
      <c r="V115" s="161"/>
      <c r="W115" s="995"/>
      <c r="X115" s="995"/>
      <c r="Y115" s="995"/>
      <c r="Z115" s="995"/>
      <c r="AA115" s="995"/>
      <c r="AB115" s="995"/>
      <c r="AC115" s="995"/>
      <c r="AD115" s="995"/>
      <c r="AE115" s="995"/>
      <c r="AF115" s="995"/>
    </row>
    <row r="116">
      <c r="A116" s="452" t="s">
        <v>6047</v>
      </c>
      <c r="B116" s="452" t="s">
        <v>6048</v>
      </c>
      <c r="C116" s="809"/>
      <c r="D116" s="452" t="s">
        <v>6049</v>
      </c>
      <c r="E116" s="452" t="s">
        <v>5900</v>
      </c>
      <c r="F116" s="452" t="s">
        <v>6050</v>
      </c>
      <c r="G116" s="452" t="s">
        <v>6051</v>
      </c>
      <c r="H116" s="340"/>
      <c r="I116" s="340"/>
      <c r="J116" s="386" t="s">
        <v>47</v>
      </c>
      <c r="K116" s="391">
        <v>43845.0</v>
      </c>
      <c r="L116" s="386" t="s">
        <v>917</v>
      </c>
      <c r="M116" s="340"/>
      <c r="N116" s="340"/>
      <c r="O116" s="386"/>
      <c r="P116" s="340"/>
      <c r="Q116" s="340"/>
      <c r="R116" s="340"/>
      <c r="S116" s="340"/>
      <c r="T116" s="340"/>
      <c r="U116" s="340"/>
      <c r="V116" s="161"/>
      <c r="W116" s="995"/>
      <c r="X116" s="995"/>
      <c r="Y116" s="995"/>
      <c r="Z116" s="995"/>
      <c r="AA116" s="995"/>
      <c r="AB116" s="995"/>
      <c r="AC116" s="995"/>
      <c r="AD116" s="995"/>
      <c r="AE116" s="995"/>
      <c r="AF116" s="995"/>
    </row>
    <row r="117" ht="225.0" customHeight="1">
      <c r="A117" s="452" t="s">
        <v>6052</v>
      </c>
      <c r="B117" s="452" t="s">
        <v>6053</v>
      </c>
      <c r="C117" s="809"/>
      <c r="D117" s="452" t="s">
        <v>6054</v>
      </c>
      <c r="E117" s="452" t="s">
        <v>5900</v>
      </c>
      <c r="F117" s="452" t="s">
        <v>6055</v>
      </c>
      <c r="G117" s="452" t="s">
        <v>6056</v>
      </c>
      <c r="H117" s="391">
        <v>43845.0</v>
      </c>
      <c r="I117" s="386" t="s">
        <v>917</v>
      </c>
      <c r="J117" s="958" t="s">
        <v>47</v>
      </c>
      <c r="K117" s="391"/>
      <c r="L117" s="386"/>
      <c r="M117" s="958" t="s">
        <v>6057</v>
      </c>
      <c r="N117" s="997" t="s">
        <v>6058</v>
      </c>
      <c r="O117" s="341"/>
      <c r="P117" s="958" t="s">
        <v>100</v>
      </c>
      <c r="Q117" s="958" t="s">
        <v>917</v>
      </c>
      <c r="R117" s="341"/>
      <c r="S117" s="341"/>
      <c r="T117" s="341"/>
      <c r="U117" s="341"/>
      <c r="V117" s="461"/>
      <c r="W117" s="995"/>
      <c r="X117" s="995"/>
      <c r="Y117" s="995"/>
      <c r="Z117" s="995"/>
      <c r="AA117" s="995"/>
      <c r="AB117" s="995"/>
      <c r="AC117" s="995"/>
      <c r="AD117" s="995"/>
      <c r="AE117" s="995"/>
      <c r="AF117" s="995"/>
    </row>
    <row r="118" ht="360.75" customHeight="1">
      <c r="A118" s="452" t="s">
        <v>6059</v>
      </c>
      <c r="B118" s="809" t="s">
        <v>6060</v>
      </c>
      <c r="C118" s="809"/>
      <c r="D118" s="809" t="s">
        <v>6061</v>
      </c>
      <c r="E118" s="808" t="s">
        <v>5900</v>
      </c>
      <c r="F118" s="806" t="s">
        <v>6062</v>
      </c>
      <c r="G118" s="452" t="s">
        <v>6063</v>
      </c>
      <c r="H118" s="391">
        <v>43845.0</v>
      </c>
      <c r="I118" s="386" t="s">
        <v>917</v>
      </c>
      <c r="J118" s="386" t="s">
        <v>47</v>
      </c>
      <c r="K118" s="391">
        <v>43845.0</v>
      </c>
      <c r="L118" s="386" t="s">
        <v>917</v>
      </c>
      <c r="M118" s="386"/>
      <c r="N118" s="386"/>
      <c r="O118" s="340"/>
      <c r="P118" s="340"/>
      <c r="Q118" s="340"/>
      <c r="R118" s="340"/>
      <c r="S118" s="340"/>
      <c r="T118" s="340"/>
      <c r="U118" s="340"/>
      <c r="V118" s="161"/>
      <c r="W118" s="995"/>
      <c r="X118" s="995"/>
      <c r="Y118" s="995"/>
      <c r="Z118" s="995"/>
      <c r="AA118" s="995"/>
      <c r="AB118" s="995"/>
      <c r="AC118" s="995"/>
      <c r="AD118" s="995"/>
      <c r="AE118" s="995"/>
      <c r="AF118" s="995"/>
    </row>
    <row r="119" ht="225.75" customHeight="1">
      <c r="A119" s="998" t="s">
        <v>6064</v>
      </c>
      <c r="B119" s="999" t="s">
        <v>6060</v>
      </c>
      <c r="C119" s="990"/>
      <c r="D119" s="809" t="s">
        <v>6061</v>
      </c>
      <c r="E119" s="808" t="s">
        <v>5900</v>
      </c>
      <c r="F119" s="452" t="s">
        <v>6065</v>
      </c>
      <c r="G119" s="452" t="s">
        <v>6066</v>
      </c>
      <c r="H119" s="386"/>
      <c r="I119" s="386"/>
      <c r="J119" s="386" t="s">
        <v>47</v>
      </c>
      <c r="K119" s="391">
        <v>43845.0</v>
      </c>
      <c r="L119" s="386" t="s">
        <v>917</v>
      </c>
      <c r="M119" s="386" t="s">
        <v>6067</v>
      </c>
      <c r="N119" s="386"/>
      <c r="O119" s="340"/>
      <c r="P119" s="340"/>
      <c r="Q119" s="340"/>
      <c r="R119" s="340"/>
      <c r="S119" s="340"/>
      <c r="T119" s="340"/>
      <c r="U119" s="340"/>
      <c r="V119" s="161"/>
      <c r="W119" s="995"/>
      <c r="X119" s="995"/>
      <c r="Y119" s="995"/>
      <c r="Z119" s="995"/>
      <c r="AA119" s="995"/>
      <c r="AB119" s="995"/>
      <c r="AC119" s="995"/>
      <c r="AD119" s="995"/>
      <c r="AE119" s="995"/>
      <c r="AF119" s="995"/>
    </row>
    <row r="120" ht="264.75" customHeight="1">
      <c r="A120" s="452" t="s">
        <v>6068</v>
      </c>
      <c r="B120" s="809" t="s">
        <v>6060</v>
      </c>
      <c r="C120" s="452"/>
      <c r="D120" s="809" t="s">
        <v>6061</v>
      </c>
      <c r="E120" s="808" t="s">
        <v>5900</v>
      </c>
      <c r="F120" s="452" t="s">
        <v>6069</v>
      </c>
      <c r="G120" s="998" t="s">
        <v>6070</v>
      </c>
      <c r="H120" s="386"/>
      <c r="I120" s="386"/>
      <c r="J120" s="386" t="s">
        <v>47</v>
      </c>
      <c r="K120" s="391">
        <v>43845.0</v>
      </c>
      <c r="L120" s="386" t="s">
        <v>917</v>
      </c>
      <c r="M120" s="386"/>
      <c r="N120" s="386"/>
      <c r="O120" s="340"/>
      <c r="P120" s="340"/>
      <c r="Q120" s="340"/>
      <c r="R120" s="340"/>
      <c r="S120" s="340"/>
      <c r="T120" s="340"/>
      <c r="U120" s="340"/>
      <c r="V120" s="161"/>
      <c r="W120" s="995"/>
      <c r="X120" s="995"/>
      <c r="Y120" s="995"/>
      <c r="Z120" s="995"/>
      <c r="AA120" s="995"/>
      <c r="AB120" s="995"/>
      <c r="AC120" s="995"/>
      <c r="AD120" s="995"/>
      <c r="AE120" s="995"/>
      <c r="AF120" s="995"/>
    </row>
    <row r="121" ht="272.25" customHeight="1">
      <c r="A121" s="998" t="s">
        <v>6071</v>
      </c>
      <c r="B121" s="809" t="s">
        <v>6060</v>
      </c>
      <c r="C121" s="452" t="s">
        <v>6072</v>
      </c>
      <c r="D121" s="809" t="s">
        <v>6061</v>
      </c>
      <c r="E121" s="808" t="s">
        <v>5900</v>
      </c>
      <c r="F121" s="806" t="s">
        <v>6073</v>
      </c>
      <c r="G121" s="806" t="s">
        <v>6074</v>
      </c>
      <c r="H121" s="386"/>
      <c r="I121" s="386"/>
      <c r="J121" s="386" t="s">
        <v>47</v>
      </c>
      <c r="K121" s="391">
        <v>43845.0</v>
      </c>
      <c r="L121" s="386" t="s">
        <v>917</v>
      </c>
      <c r="M121" s="386"/>
      <c r="N121" s="386"/>
      <c r="O121" s="340"/>
      <c r="P121" s="386" t="s">
        <v>96</v>
      </c>
      <c r="Q121" s="386" t="s">
        <v>97</v>
      </c>
      <c r="R121" s="386" t="s">
        <v>98</v>
      </c>
      <c r="S121" s="417">
        <v>43742.0</v>
      </c>
      <c r="T121" s="386"/>
      <c r="U121" s="386"/>
      <c r="V121" s="161" t="s">
        <v>79</v>
      </c>
      <c r="W121" s="995"/>
      <c r="X121" s="995"/>
      <c r="Y121" s="995"/>
      <c r="Z121" s="995"/>
      <c r="AA121" s="995"/>
      <c r="AB121" s="995"/>
      <c r="AC121" s="995"/>
      <c r="AD121" s="995"/>
      <c r="AE121" s="995"/>
      <c r="AF121" s="995"/>
    </row>
    <row r="122" ht="261.75" customHeight="1">
      <c r="A122" s="452" t="s">
        <v>6075</v>
      </c>
      <c r="B122" s="809" t="s">
        <v>6060</v>
      </c>
      <c r="C122" s="452" t="s">
        <v>6076</v>
      </c>
      <c r="D122" s="809" t="s">
        <v>6061</v>
      </c>
      <c r="E122" s="808" t="s">
        <v>5900</v>
      </c>
      <c r="F122" s="840" t="s">
        <v>6077</v>
      </c>
      <c r="G122" s="452" t="s">
        <v>6078</v>
      </c>
      <c r="H122" s="386"/>
      <c r="I122" s="386"/>
      <c r="J122" s="386" t="s">
        <v>47</v>
      </c>
      <c r="K122" s="391">
        <v>43845.0</v>
      </c>
      <c r="L122" s="386" t="s">
        <v>917</v>
      </c>
      <c r="M122" s="386"/>
      <c r="N122" s="386"/>
      <c r="O122" s="340"/>
      <c r="P122" s="386" t="s">
        <v>96</v>
      </c>
      <c r="Q122" s="386" t="s">
        <v>97</v>
      </c>
      <c r="R122" s="386" t="s">
        <v>98</v>
      </c>
      <c r="S122" s="1000">
        <v>43860.0</v>
      </c>
      <c r="T122" s="1001"/>
      <c r="U122" s="386" t="s">
        <v>78</v>
      </c>
      <c r="V122" s="161" t="s">
        <v>79</v>
      </c>
      <c r="W122" s="995"/>
      <c r="X122" s="995"/>
      <c r="Y122" s="995"/>
      <c r="Z122" s="995"/>
      <c r="AA122" s="995"/>
      <c r="AB122" s="995"/>
      <c r="AC122" s="995"/>
      <c r="AD122" s="995"/>
      <c r="AE122" s="995"/>
      <c r="AF122" s="995"/>
    </row>
    <row r="123" ht="364.5" customHeight="1">
      <c r="A123" s="840" t="s">
        <v>6079</v>
      </c>
      <c r="B123" s="920" t="s">
        <v>6060</v>
      </c>
      <c r="C123" s="452" t="s">
        <v>6080</v>
      </c>
      <c r="D123" s="809" t="s">
        <v>6081</v>
      </c>
      <c r="E123" s="1002" t="s">
        <v>5900</v>
      </c>
      <c r="F123" s="1003" t="s">
        <v>6082</v>
      </c>
      <c r="G123" s="1002" t="s">
        <v>6083</v>
      </c>
      <c r="H123" s="386"/>
      <c r="I123" s="386"/>
      <c r="J123" s="386"/>
      <c r="K123" s="340"/>
      <c r="L123" s="340"/>
      <c r="M123" s="386"/>
      <c r="N123" s="386"/>
      <c r="O123" s="386" t="s">
        <v>6084</v>
      </c>
      <c r="P123" s="340"/>
      <c r="Q123" s="340"/>
      <c r="R123" s="340"/>
      <c r="S123" s="386"/>
      <c r="T123" s="386"/>
      <c r="U123" s="386" t="s">
        <v>78</v>
      </c>
      <c r="V123" s="161" t="s">
        <v>79</v>
      </c>
      <c r="W123" s="995"/>
      <c r="X123" s="995"/>
      <c r="Y123" s="995"/>
      <c r="Z123" s="995"/>
      <c r="AA123" s="995"/>
      <c r="AB123" s="995"/>
      <c r="AC123" s="995"/>
      <c r="AD123" s="995"/>
      <c r="AE123" s="995"/>
      <c r="AF123" s="995"/>
    </row>
    <row r="124" ht="140.25" customHeight="1">
      <c r="A124" s="940" t="s">
        <v>6085</v>
      </c>
      <c r="B124" s="940" t="s">
        <v>6086</v>
      </c>
      <c r="C124" s="940" t="s">
        <v>6087</v>
      </c>
      <c r="D124" s="940" t="s">
        <v>6088</v>
      </c>
      <c r="E124" s="940" t="s">
        <v>5733</v>
      </c>
      <c r="F124" s="940" t="s">
        <v>6089</v>
      </c>
      <c r="G124" s="940" t="s">
        <v>6090</v>
      </c>
      <c r="H124" s="940" t="s">
        <v>6091</v>
      </c>
      <c r="I124" s="940" t="s">
        <v>917</v>
      </c>
      <c r="J124" s="940" t="s">
        <v>47</v>
      </c>
      <c r="K124" s="940" t="s">
        <v>6091</v>
      </c>
      <c r="L124" s="940" t="s">
        <v>917</v>
      </c>
      <c r="M124" s="1004"/>
      <c r="N124" s="1004"/>
      <c r="O124" s="1005"/>
      <c r="P124" s="940" t="s">
        <v>100</v>
      </c>
      <c r="Q124" s="940" t="s">
        <v>917</v>
      </c>
      <c r="R124" s="940" t="s">
        <v>98</v>
      </c>
      <c r="S124" s="940" t="s">
        <v>6091</v>
      </c>
      <c r="T124" s="1004"/>
      <c r="U124" s="1004"/>
      <c r="V124" s="1005"/>
      <c r="W124" s="1005"/>
      <c r="X124" s="1005"/>
      <c r="Y124" s="1006"/>
      <c r="Z124" s="1006"/>
      <c r="AA124" s="995"/>
      <c r="AB124" s="995"/>
      <c r="AC124" s="995"/>
      <c r="AD124" s="995"/>
      <c r="AE124" s="995"/>
      <c r="AF124" s="995"/>
    </row>
    <row r="125" ht="47.25" customHeight="1">
      <c r="A125" s="940" t="s">
        <v>6092</v>
      </c>
      <c r="B125" s="940" t="s">
        <v>6086</v>
      </c>
      <c r="C125" s="940" t="s">
        <v>6087</v>
      </c>
      <c r="D125" s="940" t="s">
        <v>6093</v>
      </c>
      <c r="E125" s="940" t="s">
        <v>6094</v>
      </c>
      <c r="F125" s="940" t="s">
        <v>6095</v>
      </c>
      <c r="G125" s="940" t="s">
        <v>6096</v>
      </c>
      <c r="H125" s="940" t="s">
        <v>6091</v>
      </c>
      <c r="I125" s="940" t="s">
        <v>917</v>
      </c>
      <c r="J125" s="472" t="s">
        <v>47</v>
      </c>
      <c r="K125" s="940" t="s">
        <v>6097</v>
      </c>
      <c r="L125" s="940" t="s">
        <v>917</v>
      </c>
      <c r="M125" s="1004"/>
      <c r="N125" s="1005"/>
      <c r="O125" s="1005"/>
      <c r="P125" s="940" t="s">
        <v>100</v>
      </c>
      <c r="Q125" s="940" t="s">
        <v>917</v>
      </c>
      <c r="R125" s="940" t="s">
        <v>98</v>
      </c>
      <c r="S125" s="940" t="s">
        <v>6097</v>
      </c>
      <c r="T125" s="450"/>
      <c r="U125" s="1004"/>
      <c r="V125" s="1005"/>
      <c r="W125" s="1005"/>
      <c r="X125" s="1005"/>
      <c r="Y125" s="1006"/>
      <c r="Z125" s="1006"/>
      <c r="AA125" s="1006"/>
      <c r="AB125" s="1006"/>
      <c r="AC125" s="1006"/>
      <c r="AD125" s="995"/>
      <c r="AE125" s="995"/>
      <c r="AF125" s="995"/>
    </row>
    <row r="126" ht="190.5" customHeight="1">
      <c r="A126" s="281" t="s">
        <v>6085</v>
      </c>
      <c r="B126" s="281" t="s">
        <v>6086</v>
      </c>
      <c r="C126" s="329" t="s">
        <v>6087</v>
      </c>
      <c r="D126" s="450" t="s">
        <v>6088</v>
      </c>
      <c r="E126" s="450" t="s">
        <v>5733</v>
      </c>
      <c r="F126" s="281" t="s">
        <v>6098</v>
      </c>
      <c r="G126" s="1007" t="s">
        <v>6099</v>
      </c>
      <c r="H126" s="279" t="s">
        <v>6091</v>
      </c>
      <c r="I126" s="590" t="s">
        <v>917</v>
      </c>
      <c r="J126" s="1008" t="s">
        <v>47</v>
      </c>
      <c r="K126" s="958" t="s">
        <v>6091</v>
      </c>
      <c r="L126" s="958" t="s">
        <v>917</v>
      </c>
      <c r="M126" s="958"/>
      <c r="N126" s="997"/>
      <c r="O126" s="341"/>
      <c r="P126" s="958" t="s">
        <v>100</v>
      </c>
      <c r="Q126" s="958" t="s">
        <v>917</v>
      </c>
      <c r="R126" s="677" t="s">
        <v>98</v>
      </c>
      <c r="S126" s="958" t="s">
        <v>6091</v>
      </c>
      <c r="T126" s="958"/>
      <c r="U126" s="958"/>
      <c r="V126" s="95"/>
    </row>
    <row r="127" ht="76.5" customHeight="1">
      <c r="A127" s="281" t="s">
        <v>6092</v>
      </c>
      <c r="B127" s="281" t="s">
        <v>6086</v>
      </c>
      <c r="C127" s="329" t="s">
        <v>6087</v>
      </c>
      <c r="D127" s="450" t="s">
        <v>6093</v>
      </c>
      <c r="E127" s="450" t="s">
        <v>6100</v>
      </c>
      <c r="F127" s="450" t="s">
        <v>6101</v>
      </c>
      <c r="G127" s="1007" t="s">
        <v>6096</v>
      </c>
      <c r="H127" s="279" t="s">
        <v>6091</v>
      </c>
      <c r="I127" s="590" t="s">
        <v>917</v>
      </c>
      <c r="J127" s="1008" t="s">
        <v>47</v>
      </c>
      <c r="K127" s="958" t="s">
        <v>6097</v>
      </c>
      <c r="L127" s="958" t="s">
        <v>917</v>
      </c>
      <c r="M127" s="958"/>
      <c r="N127" s="997"/>
      <c r="O127" s="341"/>
      <c r="P127" s="958" t="s">
        <v>100</v>
      </c>
      <c r="Q127" s="958" t="s">
        <v>917</v>
      </c>
      <c r="R127" s="958" t="s">
        <v>98</v>
      </c>
      <c r="S127" s="958" t="s">
        <v>6097</v>
      </c>
      <c r="T127" s="958"/>
      <c r="U127" s="958"/>
      <c r="V127" s="95"/>
    </row>
    <row r="128" ht="93.75" customHeight="1">
      <c r="A128" s="281" t="s">
        <v>6102</v>
      </c>
      <c r="B128" s="281" t="s">
        <v>6086</v>
      </c>
      <c r="C128" s="329" t="s">
        <v>6087</v>
      </c>
      <c r="D128" s="450" t="s">
        <v>6103</v>
      </c>
      <c r="E128" s="450" t="s">
        <v>6100</v>
      </c>
      <c r="F128" s="281" t="s">
        <v>6104</v>
      </c>
      <c r="G128" s="1007" t="s">
        <v>6105</v>
      </c>
      <c r="H128" s="1009">
        <v>43808.0</v>
      </c>
      <c r="I128" s="590" t="s">
        <v>917</v>
      </c>
      <c r="J128" s="1008" t="s">
        <v>47</v>
      </c>
      <c r="K128" s="1010">
        <v>43808.0</v>
      </c>
      <c r="L128" s="958" t="s">
        <v>917</v>
      </c>
      <c r="M128" s="958"/>
      <c r="N128" s="997"/>
      <c r="O128" s="341"/>
      <c r="P128" s="958" t="s">
        <v>100</v>
      </c>
      <c r="Q128" s="958" t="s">
        <v>917</v>
      </c>
      <c r="R128" s="958" t="s">
        <v>98</v>
      </c>
      <c r="S128" s="1011">
        <v>43720.0</v>
      </c>
      <c r="T128" s="958"/>
      <c r="U128" s="958"/>
      <c r="V128" s="95"/>
    </row>
    <row r="129" ht="126.0" customHeight="1">
      <c r="A129" s="281" t="s">
        <v>6106</v>
      </c>
      <c r="B129" s="281" t="s">
        <v>6086</v>
      </c>
      <c r="C129" s="329" t="s">
        <v>6087</v>
      </c>
      <c r="D129" s="450" t="s">
        <v>6107</v>
      </c>
      <c r="E129" s="450" t="s">
        <v>6100</v>
      </c>
      <c r="F129" s="450" t="s">
        <v>6108</v>
      </c>
      <c r="G129" s="1012" t="s">
        <v>6109</v>
      </c>
      <c r="H129" s="254" t="s">
        <v>6110</v>
      </c>
      <c r="I129" s="590" t="s">
        <v>741</v>
      </c>
      <c r="J129" s="1008" t="s">
        <v>47</v>
      </c>
      <c r="K129" s="1010">
        <v>43732.0</v>
      </c>
      <c r="L129" s="958" t="s">
        <v>94</v>
      </c>
      <c r="M129" s="958"/>
      <c r="N129" s="997"/>
      <c r="O129" s="341"/>
      <c r="P129" s="958" t="s">
        <v>100</v>
      </c>
      <c r="Q129" s="958" t="s">
        <v>917</v>
      </c>
      <c r="R129" s="958" t="s">
        <v>98</v>
      </c>
      <c r="S129" s="1011">
        <v>43720.0</v>
      </c>
      <c r="T129" s="958"/>
      <c r="U129" s="958"/>
      <c r="V129" s="95"/>
    </row>
    <row r="130" ht="20.25" customHeight="1">
      <c r="A130" s="975" t="s">
        <v>6111</v>
      </c>
      <c r="B130" s="951"/>
      <c r="C130" s="967"/>
      <c r="D130" s="951"/>
      <c r="E130" s="951"/>
      <c r="F130" s="951"/>
      <c r="G130" s="951"/>
      <c r="H130" s="953"/>
      <c r="I130" s="953"/>
      <c r="J130" s="953"/>
      <c r="K130" s="953"/>
      <c r="L130" s="953"/>
      <c r="M130" s="953"/>
      <c r="N130" s="953"/>
      <c r="O130" s="953"/>
      <c r="P130" s="953"/>
      <c r="Q130" s="953"/>
      <c r="R130" s="953"/>
      <c r="S130" s="953"/>
      <c r="T130" s="953"/>
      <c r="U130" s="953"/>
      <c r="V130" s="635" t="s">
        <v>79</v>
      </c>
      <c r="W130" s="575"/>
      <c r="X130" s="575"/>
      <c r="Y130" s="575"/>
      <c r="Z130" s="575"/>
      <c r="AA130" s="575"/>
      <c r="AB130" s="575"/>
      <c r="AC130" s="575"/>
      <c r="AD130" s="575"/>
      <c r="AE130" s="575"/>
      <c r="AF130" s="575"/>
    </row>
    <row r="131">
      <c r="A131" s="452" t="s">
        <v>6112</v>
      </c>
      <c r="B131" s="809" t="s">
        <v>5451</v>
      </c>
      <c r="C131" s="809" t="s">
        <v>6072</v>
      </c>
      <c r="D131" s="809" t="s">
        <v>6113</v>
      </c>
      <c r="E131" s="809" t="s">
        <v>6114</v>
      </c>
      <c r="F131" s="809" t="s">
        <v>6115</v>
      </c>
      <c r="G131" s="809" t="s">
        <v>6116</v>
      </c>
      <c r="H131" s="252"/>
      <c r="I131" s="1013"/>
      <c r="J131" s="604" t="s">
        <v>47</v>
      </c>
      <c r="K131" s="983">
        <v>43832.0</v>
      </c>
      <c r="L131" s="604" t="s">
        <v>599</v>
      </c>
      <c r="M131" s="620"/>
      <c r="N131" s="799"/>
      <c r="O131" s="799"/>
      <c r="P131" s="586" t="s">
        <v>96</v>
      </c>
      <c r="Q131" s="586" t="s">
        <v>249</v>
      </c>
      <c r="R131" s="604" t="s">
        <v>98</v>
      </c>
      <c r="S131" s="801">
        <v>43776.0</v>
      </c>
      <c r="T131" s="613"/>
      <c r="U131" s="613"/>
      <c r="V131" s="799"/>
      <c r="W131" s="799"/>
      <c r="X131" s="799"/>
      <c r="Y131" s="799"/>
      <c r="Z131" s="799"/>
      <c r="AA131" s="799"/>
      <c r="AB131" s="799"/>
      <c r="AC131" s="799"/>
      <c r="AD131" s="799"/>
      <c r="AE131" s="799"/>
      <c r="AF131" s="799"/>
    </row>
    <row r="132" ht="99.75" customHeight="1">
      <c r="A132" s="452" t="s">
        <v>6117</v>
      </c>
      <c r="B132" s="809" t="s">
        <v>5451</v>
      </c>
      <c r="C132" s="809" t="s">
        <v>6072</v>
      </c>
      <c r="D132" s="809" t="s">
        <v>6118</v>
      </c>
      <c r="E132" s="809" t="s">
        <v>6119</v>
      </c>
      <c r="F132" s="809" t="s">
        <v>6120</v>
      </c>
      <c r="G132" s="809" t="s">
        <v>6121</v>
      </c>
      <c r="H132" s="252"/>
      <c r="I132" s="1013"/>
      <c r="J132" s="604" t="s">
        <v>47</v>
      </c>
      <c r="K132" s="983">
        <v>43832.0</v>
      </c>
      <c r="L132" s="604" t="s">
        <v>599</v>
      </c>
      <c r="M132" s="620"/>
      <c r="N132" s="799"/>
      <c r="O132" s="799"/>
      <c r="P132" s="799"/>
      <c r="Q132" s="799"/>
      <c r="R132" s="620"/>
      <c r="S132" s="613"/>
      <c r="T132" s="613"/>
      <c r="U132" s="613"/>
      <c r="V132" s="799"/>
      <c r="W132" s="799"/>
      <c r="X132" s="799"/>
      <c r="Y132" s="799"/>
      <c r="Z132" s="799"/>
      <c r="AA132" s="799"/>
      <c r="AB132" s="799"/>
      <c r="AC132" s="799"/>
      <c r="AD132" s="799"/>
      <c r="AE132" s="799"/>
      <c r="AF132" s="799"/>
    </row>
    <row r="133">
      <c r="A133" s="452" t="s">
        <v>6122</v>
      </c>
      <c r="B133" s="809" t="s">
        <v>5451</v>
      </c>
      <c r="C133" s="809" t="s">
        <v>6072</v>
      </c>
      <c r="D133" s="940" t="s">
        <v>6123</v>
      </c>
      <c r="E133" s="809" t="s">
        <v>6119</v>
      </c>
      <c r="F133" s="809" t="s">
        <v>6124</v>
      </c>
      <c r="G133" s="452" t="s">
        <v>6125</v>
      </c>
      <c r="H133" s="1014">
        <v>43832.0</v>
      </c>
      <c r="I133" s="590" t="s">
        <v>383</v>
      </c>
      <c r="J133" s="604" t="s">
        <v>3051</v>
      </c>
      <c r="K133" s="983">
        <v>43832.0</v>
      </c>
      <c r="L133" s="604" t="s">
        <v>599</v>
      </c>
      <c r="M133" s="620"/>
      <c r="N133" s="799"/>
      <c r="O133" s="568" t="s">
        <v>6126</v>
      </c>
      <c r="P133" s="799"/>
      <c r="Q133" s="799"/>
      <c r="R133" s="620"/>
      <c r="S133" s="613"/>
      <c r="T133" s="613"/>
      <c r="U133" s="613"/>
      <c r="V133" s="799"/>
      <c r="W133" s="799"/>
      <c r="X133" s="799"/>
      <c r="Y133" s="799"/>
      <c r="Z133" s="799"/>
      <c r="AA133" s="799"/>
      <c r="AB133" s="799"/>
      <c r="AC133" s="799"/>
      <c r="AD133" s="799"/>
      <c r="AE133" s="799"/>
      <c r="AF133" s="799"/>
    </row>
    <row r="134" ht="228.75" customHeight="1">
      <c r="A134" s="452" t="s">
        <v>6127</v>
      </c>
      <c r="B134" s="809" t="s">
        <v>5451</v>
      </c>
      <c r="C134" s="809" t="s">
        <v>6072</v>
      </c>
      <c r="D134" s="809" t="s">
        <v>6128</v>
      </c>
      <c r="E134" s="809" t="s">
        <v>6119</v>
      </c>
      <c r="F134" s="809" t="s">
        <v>6129</v>
      </c>
      <c r="G134" s="452" t="s">
        <v>6130</v>
      </c>
      <c r="H134" s="613"/>
      <c r="I134" s="1013"/>
      <c r="J134" s="604" t="s">
        <v>47</v>
      </c>
      <c r="K134" s="983">
        <v>43832.0</v>
      </c>
      <c r="L134" s="604" t="s">
        <v>599</v>
      </c>
      <c r="M134" s="620"/>
      <c r="N134" s="799"/>
      <c r="O134" s="799"/>
      <c r="P134" s="586" t="s">
        <v>100</v>
      </c>
      <c r="Q134" s="586" t="s">
        <v>917</v>
      </c>
      <c r="R134" s="620"/>
      <c r="S134" s="613"/>
      <c r="T134" s="613"/>
      <c r="U134" s="613"/>
      <c r="V134" s="799"/>
      <c r="W134" s="799"/>
      <c r="X134" s="799"/>
      <c r="Y134" s="799"/>
      <c r="Z134" s="799"/>
      <c r="AA134" s="799"/>
      <c r="AB134" s="799"/>
      <c r="AC134" s="799"/>
      <c r="AD134" s="799"/>
      <c r="AE134" s="799"/>
      <c r="AF134" s="799"/>
    </row>
    <row r="135" ht="309.75" customHeight="1">
      <c r="A135" s="452" t="s">
        <v>6131</v>
      </c>
      <c r="B135" s="809" t="s">
        <v>6132</v>
      </c>
      <c r="C135" s="809" t="s">
        <v>6072</v>
      </c>
      <c r="D135" s="809" t="s">
        <v>6133</v>
      </c>
      <c r="E135" s="809" t="s">
        <v>6119</v>
      </c>
      <c r="F135" s="452" t="s">
        <v>6134</v>
      </c>
      <c r="G135" s="452" t="s">
        <v>6135</v>
      </c>
      <c r="H135" s="586"/>
      <c r="I135" s="590" t="s">
        <v>2250</v>
      </c>
      <c r="J135" s="604" t="s">
        <v>47</v>
      </c>
      <c r="K135" s="983">
        <v>43832.0</v>
      </c>
      <c r="L135" s="604" t="s">
        <v>599</v>
      </c>
      <c r="M135" s="620"/>
      <c r="N135" s="799"/>
      <c r="O135" s="799"/>
      <c r="P135" s="586"/>
      <c r="Q135" s="586"/>
      <c r="R135" s="620"/>
      <c r="S135" s="613"/>
      <c r="T135" s="613"/>
      <c r="U135" s="613"/>
      <c r="V135" s="799"/>
      <c r="W135" s="799"/>
      <c r="X135" s="799"/>
      <c r="Y135" s="799"/>
      <c r="Z135" s="799"/>
      <c r="AA135" s="799"/>
      <c r="AB135" s="799"/>
      <c r="AC135" s="799"/>
      <c r="AD135" s="799"/>
      <c r="AE135" s="799"/>
      <c r="AF135" s="799"/>
    </row>
    <row r="136">
      <c r="A136" s="452" t="s">
        <v>6136</v>
      </c>
      <c r="B136" s="809" t="s">
        <v>6132</v>
      </c>
      <c r="C136" s="809" t="s">
        <v>6072</v>
      </c>
      <c r="D136" s="940" t="s">
        <v>6137</v>
      </c>
      <c r="E136" s="920" t="s">
        <v>6119</v>
      </c>
      <c r="F136" s="452" t="s">
        <v>6138</v>
      </c>
      <c r="G136" s="809" t="s">
        <v>6139</v>
      </c>
      <c r="H136" s="613"/>
      <c r="I136" s="1015"/>
      <c r="J136" s="604" t="s">
        <v>47</v>
      </c>
      <c r="K136" s="983">
        <v>43832.0</v>
      </c>
      <c r="L136" s="604" t="s">
        <v>599</v>
      </c>
      <c r="M136" s="620"/>
      <c r="N136" s="799"/>
      <c r="O136" s="799"/>
      <c r="P136" s="799"/>
      <c r="Q136" s="799"/>
      <c r="R136" s="620"/>
      <c r="S136" s="613"/>
      <c r="T136" s="613"/>
      <c r="U136" s="613"/>
      <c r="V136" s="799"/>
      <c r="W136" s="799"/>
      <c r="X136" s="799"/>
      <c r="Y136" s="799"/>
      <c r="Z136" s="799"/>
      <c r="AA136" s="799"/>
      <c r="AB136" s="799"/>
      <c r="AC136" s="799"/>
      <c r="AD136" s="799"/>
      <c r="AE136" s="799"/>
      <c r="AF136" s="799"/>
    </row>
    <row r="137">
      <c r="A137" s="452" t="s">
        <v>6140</v>
      </c>
      <c r="B137" s="809" t="s">
        <v>6132</v>
      </c>
      <c r="C137" s="809" t="s">
        <v>6072</v>
      </c>
      <c r="D137" s="809" t="s">
        <v>6141</v>
      </c>
      <c r="E137" s="809" t="s">
        <v>6119</v>
      </c>
      <c r="F137" s="809" t="s">
        <v>6142</v>
      </c>
      <c r="G137" s="809" t="s">
        <v>6143</v>
      </c>
      <c r="H137" s="586"/>
      <c r="I137" s="1015"/>
      <c r="J137" s="604" t="s">
        <v>47</v>
      </c>
      <c r="K137" s="983">
        <v>43832.0</v>
      </c>
      <c r="L137" s="604" t="s">
        <v>599</v>
      </c>
      <c r="M137" s="620"/>
      <c r="N137" s="620"/>
      <c r="O137" s="568"/>
      <c r="P137" s="799"/>
      <c r="Q137" s="799"/>
      <c r="R137" s="620"/>
      <c r="S137" s="613"/>
      <c r="T137" s="613"/>
      <c r="U137" s="613"/>
      <c r="V137" s="799"/>
      <c r="W137" s="799"/>
      <c r="X137" s="799"/>
      <c r="Y137" s="799"/>
      <c r="Z137" s="799"/>
      <c r="AA137" s="799"/>
      <c r="AB137" s="799"/>
      <c r="AC137" s="799"/>
      <c r="AD137" s="799"/>
      <c r="AE137" s="799"/>
      <c r="AF137" s="799"/>
    </row>
    <row r="138">
      <c r="A138" s="452" t="s">
        <v>6144</v>
      </c>
      <c r="B138" s="809" t="s">
        <v>6132</v>
      </c>
      <c r="C138" s="809" t="s">
        <v>6072</v>
      </c>
      <c r="D138" s="809" t="s">
        <v>6145</v>
      </c>
      <c r="E138" s="809" t="s">
        <v>6119</v>
      </c>
      <c r="F138" s="281" t="s">
        <v>6146</v>
      </c>
      <c r="G138" s="281" t="s">
        <v>6147</v>
      </c>
      <c r="H138" s="613"/>
      <c r="I138" s="1013"/>
      <c r="J138" s="604" t="s">
        <v>47</v>
      </c>
      <c r="K138" s="983">
        <v>43832.0</v>
      </c>
      <c r="L138" s="604" t="s">
        <v>599</v>
      </c>
      <c r="M138" s="620"/>
      <c r="N138" s="799"/>
      <c r="O138" s="620"/>
      <c r="P138" s="799"/>
      <c r="Q138" s="799"/>
      <c r="R138" s="620"/>
      <c r="S138" s="613"/>
      <c r="T138" s="613"/>
      <c r="U138" s="613"/>
      <c r="V138" s="799"/>
      <c r="W138" s="799"/>
      <c r="X138" s="799"/>
      <c r="Y138" s="799"/>
      <c r="Z138" s="799"/>
      <c r="AA138" s="799"/>
      <c r="AB138" s="799"/>
      <c r="AC138" s="799"/>
      <c r="AD138" s="799"/>
      <c r="AE138" s="799"/>
      <c r="AF138" s="799"/>
    </row>
    <row r="139">
      <c r="A139" s="452" t="s">
        <v>6148</v>
      </c>
      <c r="B139" s="809" t="s">
        <v>6132</v>
      </c>
      <c r="C139" s="809" t="s">
        <v>6072</v>
      </c>
      <c r="D139" s="809" t="s">
        <v>6149</v>
      </c>
      <c r="E139" s="920" t="s">
        <v>6119</v>
      </c>
      <c r="F139" s="809" t="s">
        <v>6150</v>
      </c>
      <c r="G139" s="809" t="s">
        <v>6151</v>
      </c>
      <c r="H139" s="613"/>
      <c r="I139" s="1013"/>
      <c r="J139" s="604" t="s">
        <v>47</v>
      </c>
      <c r="K139" s="1016">
        <v>43832.0</v>
      </c>
      <c r="L139" s="604" t="s">
        <v>599</v>
      </c>
      <c r="M139" s="620"/>
      <c r="N139" s="799"/>
      <c r="O139" s="799"/>
      <c r="P139" s="799"/>
      <c r="Q139" s="799"/>
      <c r="R139" s="620"/>
      <c r="S139" s="613"/>
      <c r="T139" s="613"/>
      <c r="U139" s="613"/>
      <c r="V139" s="799"/>
      <c r="W139" s="799"/>
      <c r="X139" s="799"/>
      <c r="Y139" s="799"/>
      <c r="Z139" s="799"/>
      <c r="AA139" s="799"/>
      <c r="AB139" s="799"/>
      <c r="AC139" s="799"/>
      <c r="AD139" s="799"/>
      <c r="AE139" s="799"/>
      <c r="AF139" s="799"/>
    </row>
    <row r="140">
      <c r="A140" s="452" t="s">
        <v>6152</v>
      </c>
      <c r="B140" s="809" t="s">
        <v>6153</v>
      </c>
      <c r="C140" s="809" t="s">
        <v>6072</v>
      </c>
      <c r="D140" s="452" t="s">
        <v>6154</v>
      </c>
      <c r="E140" s="920" t="s">
        <v>6114</v>
      </c>
      <c r="F140" s="452" t="s">
        <v>6155</v>
      </c>
      <c r="G140" s="809" t="s">
        <v>6156</v>
      </c>
      <c r="H140" s="613"/>
      <c r="I140" s="1013"/>
      <c r="J140" s="604" t="s">
        <v>47</v>
      </c>
      <c r="K140" s="1016">
        <v>43832.0</v>
      </c>
      <c r="L140" s="604" t="s">
        <v>599</v>
      </c>
      <c r="M140" s="620"/>
      <c r="N140" s="799"/>
      <c r="O140" s="799"/>
      <c r="P140" s="799"/>
      <c r="Q140" s="799"/>
      <c r="R140" s="620"/>
      <c r="S140" s="613"/>
      <c r="T140" s="613"/>
      <c r="U140" s="613"/>
      <c r="V140" s="799"/>
      <c r="W140" s="799"/>
      <c r="X140" s="799"/>
      <c r="Y140" s="799"/>
      <c r="Z140" s="799"/>
      <c r="AA140" s="799"/>
      <c r="AB140" s="799"/>
      <c r="AC140" s="799"/>
      <c r="AD140" s="799"/>
      <c r="AE140" s="799"/>
      <c r="AF140" s="799"/>
    </row>
    <row r="141">
      <c r="A141" s="452" t="s">
        <v>6157</v>
      </c>
      <c r="B141" s="809" t="s">
        <v>6153</v>
      </c>
      <c r="C141" s="809" t="s">
        <v>6072</v>
      </c>
      <c r="D141" s="809" t="s">
        <v>6158</v>
      </c>
      <c r="E141" s="920" t="s">
        <v>6119</v>
      </c>
      <c r="F141" s="809" t="s">
        <v>6159</v>
      </c>
      <c r="G141" s="809" t="s">
        <v>6160</v>
      </c>
      <c r="H141" s="613"/>
      <c r="I141" s="1013"/>
      <c r="J141" s="604" t="s">
        <v>47</v>
      </c>
      <c r="K141" s="1016">
        <v>43832.0</v>
      </c>
      <c r="L141" s="604" t="s">
        <v>599</v>
      </c>
      <c r="M141" s="620"/>
      <c r="N141" s="799"/>
      <c r="O141" s="799"/>
      <c r="P141" s="799"/>
      <c r="Q141" s="799"/>
      <c r="R141" s="620"/>
      <c r="S141" s="613"/>
      <c r="T141" s="613"/>
      <c r="U141" s="613"/>
      <c r="V141" s="799"/>
      <c r="W141" s="799"/>
      <c r="X141" s="799"/>
      <c r="Y141" s="799"/>
      <c r="Z141" s="799"/>
      <c r="AA141" s="799"/>
      <c r="AB141" s="799"/>
      <c r="AC141" s="799"/>
      <c r="AD141" s="799"/>
      <c r="AE141" s="799"/>
      <c r="AF141" s="799"/>
    </row>
    <row r="142">
      <c r="A142" s="452" t="s">
        <v>6161</v>
      </c>
      <c r="B142" s="809" t="s">
        <v>6153</v>
      </c>
      <c r="C142" s="809" t="s">
        <v>6072</v>
      </c>
      <c r="D142" s="809" t="s">
        <v>6162</v>
      </c>
      <c r="E142" s="920" t="s">
        <v>6119</v>
      </c>
      <c r="F142" s="809" t="s">
        <v>6163</v>
      </c>
      <c r="G142" s="452" t="s">
        <v>6164</v>
      </c>
      <c r="H142" s="613"/>
      <c r="I142" s="1013"/>
      <c r="J142" s="604" t="s">
        <v>47</v>
      </c>
      <c r="K142" s="1016">
        <v>43832.0</v>
      </c>
      <c r="L142" s="604" t="s">
        <v>599</v>
      </c>
      <c r="M142" s="620"/>
      <c r="N142" s="799"/>
      <c r="O142" s="799"/>
      <c r="P142" s="799"/>
      <c r="Q142" s="799"/>
      <c r="R142" s="620"/>
      <c r="S142" s="613"/>
      <c r="T142" s="613"/>
      <c r="U142" s="613"/>
      <c r="V142" s="799"/>
      <c r="W142" s="799"/>
      <c r="X142" s="799"/>
      <c r="Y142" s="799"/>
      <c r="Z142" s="799"/>
      <c r="AA142" s="799"/>
      <c r="AB142" s="799"/>
      <c r="AC142" s="799"/>
      <c r="AD142" s="799"/>
      <c r="AE142" s="799"/>
      <c r="AF142" s="799"/>
    </row>
    <row r="143">
      <c r="A143" s="452" t="s">
        <v>6165</v>
      </c>
      <c r="B143" s="809" t="s">
        <v>6153</v>
      </c>
      <c r="C143" s="809" t="s">
        <v>6072</v>
      </c>
      <c r="D143" s="809" t="s">
        <v>6166</v>
      </c>
      <c r="E143" s="920" t="s">
        <v>6119</v>
      </c>
      <c r="F143" s="809" t="s">
        <v>6167</v>
      </c>
      <c r="G143" s="452" t="s">
        <v>6168</v>
      </c>
      <c r="H143" s="613"/>
      <c r="I143" s="1013"/>
      <c r="J143" s="604" t="s">
        <v>47</v>
      </c>
      <c r="K143" s="1016">
        <v>43832.0</v>
      </c>
      <c r="L143" s="604" t="s">
        <v>599</v>
      </c>
      <c r="M143" s="620"/>
      <c r="N143" s="799"/>
      <c r="O143" s="604" t="s">
        <v>6169</v>
      </c>
      <c r="P143" s="799"/>
      <c r="Q143" s="799"/>
      <c r="R143" s="620"/>
      <c r="S143" s="613"/>
      <c r="T143" s="613"/>
      <c r="U143" s="613"/>
      <c r="V143" s="799"/>
      <c r="W143" s="799"/>
      <c r="X143" s="799"/>
      <c r="Y143" s="799"/>
      <c r="Z143" s="799"/>
      <c r="AA143" s="799"/>
      <c r="AB143" s="799"/>
      <c r="AC143" s="799"/>
      <c r="AD143" s="799"/>
      <c r="AE143" s="799"/>
      <c r="AF143" s="799"/>
    </row>
    <row r="144">
      <c r="A144" s="452" t="s">
        <v>6170</v>
      </c>
      <c r="B144" s="809" t="s">
        <v>6153</v>
      </c>
      <c r="C144" s="809" t="s">
        <v>6072</v>
      </c>
      <c r="D144" s="809" t="s">
        <v>6171</v>
      </c>
      <c r="E144" s="920" t="s">
        <v>6119</v>
      </c>
      <c r="F144" s="452" t="s">
        <v>6172</v>
      </c>
      <c r="G144" s="1017" t="s">
        <v>6173</v>
      </c>
      <c r="H144" s="613"/>
      <c r="I144" s="1013"/>
      <c r="J144" s="604" t="s">
        <v>4985</v>
      </c>
      <c r="K144" s="1016">
        <v>43832.0</v>
      </c>
      <c r="L144" s="604" t="s">
        <v>599</v>
      </c>
      <c r="M144" s="620"/>
      <c r="N144" s="799"/>
      <c r="O144" s="799"/>
      <c r="P144" s="799"/>
      <c r="Q144" s="799"/>
      <c r="R144" s="620"/>
      <c r="S144" s="613"/>
      <c r="T144" s="613"/>
      <c r="U144" s="613"/>
      <c r="V144" s="799"/>
      <c r="W144" s="799"/>
      <c r="X144" s="799"/>
      <c r="Y144" s="799"/>
      <c r="Z144" s="799"/>
      <c r="AA144" s="799"/>
      <c r="AB144" s="799"/>
      <c r="AC144" s="799"/>
      <c r="AD144" s="799"/>
      <c r="AE144" s="799"/>
      <c r="AF144" s="799"/>
    </row>
    <row r="145">
      <c r="A145" s="452" t="s">
        <v>6174</v>
      </c>
      <c r="B145" s="809" t="s">
        <v>6175</v>
      </c>
      <c r="C145" s="809" t="s">
        <v>6072</v>
      </c>
      <c r="D145" s="452" t="s">
        <v>6176</v>
      </c>
      <c r="E145" s="920" t="s">
        <v>6119</v>
      </c>
      <c r="F145" s="915" t="s">
        <v>6177</v>
      </c>
      <c r="G145" s="809" t="s">
        <v>6178</v>
      </c>
      <c r="H145" s="613"/>
      <c r="I145" s="1013"/>
      <c r="J145" s="604" t="s">
        <v>47</v>
      </c>
      <c r="K145" s="1016">
        <v>43832.0</v>
      </c>
      <c r="L145" s="604" t="s">
        <v>599</v>
      </c>
      <c r="M145" s="620"/>
      <c r="N145" s="799"/>
      <c r="O145" s="799"/>
      <c r="P145" s="799"/>
      <c r="Q145" s="799"/>
      <c r="R145" s="620"/>
      <c r="S145" s="613"/>
      <c r="T145" s="613"/>
      <c r="U145" s="613"/>
      <c r="V145" s="799"/>
      <c r="W145" s="799"/>
      <c r="X145" s="799"/>
      <c r="Y145" s="799"/>
      <c r="Z145" s="799"/>
      <c r="AA145" s="799"/>
      <c r="AB145" s="799"/>
      <c r="AC145" s="799"/>
      <c r="AD145" s="799"/>
      <c r="AE145" s="799"/>
      <c r="AF145" s="799"/>
    </row>
    <row r="146">
      <c r="A146" s="452" t="s">
        <v>6179</v>
      </c>
      <c r="B146" s="809" t="s">
        <v>6175</v>
      </c>
      <c r="C146" s="809" t="s">
        <v>6072</v>
      </c>
      <c r="D146" s="452" t="s">
        <v>6180</v>
      </c>
      <c r="E146" s="920" t="s">
        <v>6119</v>
      </c>
      <c r="F146" s="809" t="s">
        <v>6181</v>
      </c>
      <c r="G146" s="809" t="s">
        <v>6182</v>
      </c>
      <c r="H146" s="613"/>
      <c r="I146" s="1013"/>
      <c r="J146" s="604" t="s">
        <v>47</v>
      </c>
      <c r="K146" s="1016">
        <v>43832.0</v>
      </c>
      <c r="L146" s="604" t="s">
        <v>599</v>
      </c>
      <c r="M146" s="620"/>
      <c r="N146" s="799"/>
      <c r="O146" s="799"/>
      <c r="P146" s="799"/>
      <c r="Q146" s="799"/>
      <c r="R146" s="620"/>
      <c r="S146" s="613"/>
      <c r="T146" s="613"/>
      <c r="U146" s="613"/>
      <c r="V146" s="799"/>
      <c r="W146" s="799"/>
      <c r="X146" s="799"/>
      <c r="Y146" s="799"/>
      <c r="Z146" s="799"/>
      <c r="AA146" s="799"/>
      <c r="AB146" s="799"/>
      <c r="AC146" s="799"/>
      <c r="AD146" s="799"/>
      <c r="AE146" s="799"/>
      <c r="AF146" s="799"/>
    </row>
    <row r="147">
      <c r="A147" s="452" t="s">
        <v>6183</v>
      </c>
      <c r="B147" s="809" t="s">
        <v>6175</v>
      </c>
      <c r="C147" s="809" t="s">
        <v>6072</v>
      </c>
      <c r="D147" s="452" t="s">
        <v>6184</v>
      </c>
      <c r="E147" s="809" t="s">
        <v>6119</v>
      </c>
      <c r="F147" s="452" t="s">
        <v>6185</v>
      </c>
      <c r="G147" s="452" t="s">
        <v>6186</v>
      </c>
      <c r="H147" s="613"/>
      <c r="I147" s="1013"/>
      <c r="J147" s="604" t="s">
        <v>47</v>
      </c>
      <c r="K147" s="1016">
        <v>43832.0</v>
      </c>
      <c r="L147" s="604" t="s">
        <v>599</v>
      </c>
      <c r="M147" s="620"/>
      <c r="N147" s="799"/>
      <c r="O147" s="799"/>
      <c r="P147" s="799"/>
      <c r="Q147" s="799"/>
      <c r="R147" s="620"/>
      <c r="S147" s="613"/>
      <c r="T147" s="613"/>
      <c r="U147" s="613"/>
      <c r="V147" s="799"/>
      <c r="W147" s="799"/>
      <c r="X147" s="799"/>
      <c r="Y147" s="799"/>
      <c r="Z147" s="799"/>
      <c r="AA147" s="799"/>
      <c r="AB147" s="799"/>
      <c r="AC147" s="799"/>
      <c r="AD147" s="799"/>
      <c r="AE147" s="799"/>
      <c r="AF147" s="799"/>
    </row>
    <row r="148">
      <c r="A148" s="452" t="s">
        <v>6187</v>
      </c>
      <c r="B148" s="809" t="s">
        <v>6175</v>
      </c>
      <c r="C148" s="809" t="s">
        <v>6072</v>
      </c>
      <c r="D148" s="809" t="s">
        <v>6188</v>
      </c>
      <c r="E148" s="920" t="s">
        <v>6119</v>
      </c>
      <c r="F148" s="809" t="s">
        <v>6189</v>
      </c>
      <c r="G148" s="809" t="s">
        <v>6190</v>
      </c>
      <c r="H148" s="613"/>
      <c r="I148" s="1013"/>
      <c r="J148" s="604" t="s">
        <v>3051</v>
      </c>
      <c r="K148" s="1016">
        <v>43832.0</v>
      </c>
      <c r="L148" s="604" t="s">
        <v>599</v>
      </c>
      <c r="M148" s="1018" t="s">
        <v>6191</v>
      </c>
      <c r="N148" s="799"/>
      <c r="O148" s="799"/>
      <c r="P148" s="799"/>
      <c r="Q148" s="799"/>
      <c r="R148" s="620"/>
      <c r="S148" s="613"/>
      <c r="T148" s="613"/>
      <c r="U148" s="613"/>
      <c r="V148" s="799"/>
      <c r="W148" s="799"/>
      <c r="X148" s="799"/>
      <c r="Y148" s="799"/>
      <c r="Z148" s="799"/>
      <c r="AA148" s="799"/>
      <c r="AB148" s="799"/>
      <c r="AC148" s="799"/>
      <c r="AD148" s="799"/>
      <c r="AE148" s="799"/>
      <c r="AF148" s="799"/>
    </row>
    <row r="149">
      <c r="A149" s="452" t="s">
        <v>6192</v>
      </c>
      <c r="B149" s="809" t="s">
        <v>6175</v>
      </c>
      <c r="C149" s="809" t="s">
        <v>6072</v>
      </c>
      <c r="D149" s="452" t="s">
        <v>6193</v>
      </c>
      <c r="E149" s="809" t="s">
        <v>6119</v>
      </c>
      <c r="F149" s="809" t="s">
        <v>6194</v>
      </c>
      <c r="G149" s="809" t="s">
        <v>6195</v>
      </c>
      <c r="H149" s="613"/>
      <c r="I149" s="1013"/>
      <c r="J149" s="604" t="s">
        <v>4985</v>
      </c>
      <c r="K149" s="1016">
        <v>43832.0</v>
      </c>
      <c r="L149" s="604" t="s">
        <v>599</v>
      </c>
      <c r="M149" s="620"/>
      <c r="N149" s="799"/>
      <c r="O149" s="799"/>
      <c r="P149" s="799"/>
      <c r="Q149" s="799"/>
      <c r="R149" s="620"/>
      <c r="S149" s="613"/>
      <c r="T149" s="613"/>
      <c r="U149" s="613"/>
      <c r="V149" s="799"/>
      <c r="W149" s="799"/>
      <c r="X149" s="799"/>
      <c r="Y149" s="799"/>
      <c r="Z149" s="799"/>
      <c r="AA149" s="799"/>
      <c r="AB149" s="799"/>
      <c r="AC149" s="799"/>
      <c r="AD149" s="799"/>
      <c r="AE149" s="799"/>
      <c r="AF149" s="799"/>
    </row>
    <row r="150">
      <c r="A150" s="452" t="s">
        <v>6196</v>
      </c>
      <c r="B150" s="809" t="s">
        <v>6175</v>
      </c>
      <c r="C150" s="809" t="s">
        <v>6072</v>
      </c>
      <c r="D150" s="452" t="s">
        <v>6197</v>
      </c>
      <c r="E150" s="809" t="s">
        <v>6119</v>
      </c>
      <c r="F150" s="809" t="s">
        <v>6198</v>
      </c>
      <c r="G150" s="809" t="s">
        <v>6199</v>
      </c>
      <c r="H150" s="613"/>
      <c r="I150" s="1013"/>
      <c r="J150" s="604" t="s">
        <v>47</v>
      </c>
      <c r="K150" s="1016">
        <v>43832.0</v>
      </c>
      <c r="L150" s="604" t="s">
        <v>599</v>
      </c>
      <c r="M150" s="620"/>
      <c r="N150" s="586" t="s">
        <v>6200</v>
      </c>
      <c r="O150" s="604" t="s">
        <v>6201</v>
      </c>
      <c r="P150" s="799"/>
      <c r="Q150" s="799"/>
      <c r="R150" s="620"/>
      <c r="S150" s="613"/>
      <c r="T150" s="613"/>
      <c r="U150" s="613"/>
      <c r="V150" s="799"/>
      <c r="W150" s="799"/>
      <c r="X150" s="799"/>
      <c r="Y150" s="799"/>
      <c r="Z150" s="799"/>
      <c r="AA150" s="799"/>
      <c r="AB150" s="799"/>
      <c r="AC150" s="799"/>
      <c r="AD150" s="799"/>
      <c r="AE150" s="799"/>
      <c r="AF150" s="799"/>
    </row>
    <row r="151">
      <c r="A151" s="840" t="s">
        <v>6202</v>
      </c>
      <c r="B151" s="809" t="s">
        <v>6175</v>
      </c>
      <c r="C151" s="809" t="s">
        <v>6072</v>
      </c>
      <c r="D151" s="809" t="s">
        <v>6203</v>
      </c>
      <c r="E151" s="920" t="s">
        <v>6119</v>
      </c>
      <c r="F151" s="809" t="s">
        <v>6204</v>
      </c>
      <c r="G151" s="809" t="s">
        <v>6205</v>
      </c>
      <c r="H151" s="613"/>
      <c r="I151" s="1013"/>
      <c r="J151" s="604" t="s">
        <v>47</v>
      </c>
      <c r="K151" s="1016">
        <v>43832.0</v>
      </c>
      <c r="L151" s="604" t="s">
        <v>599</v>
      </c>
      <c r="M151" s="620"/>
      <c r="N151" s="799"/>
      <c r="O151" s="799"/>
      <c r="P151" s="799"/>
      <c r="Q151" s="799"/>
      <c r="R151" s="620"/>
      <c r="S151" s="613"/>
      <c r="T151" s="613"/>
      <c r="U151" s="613"/>
      <c r="V151" s="799"/>
      <c r="W151" s="799"/>
      <c r="X151" s="799"/>
      <c r="Y151" s="799"/>
      <c r="Z151" s="799"/>
      <c r="AA151" s="799"/>
      <c r="AB151" s="799"/>
      <c r="AC151" s="799"/>
      <c r="AD151" s="799"/>
      <c r="AE151" s="799"/>
      <c r="AF151" s="799"/>
    </row>
    <row r="152">
      <c r="A152" s="452" t="s">
        <v>6206</v>
      </c>
      <c r="B152" s="809" t="s">
        <v>6175</v>
      </c>
      <c r="C152" s="809" t="s">
        <v>6072</v>
      </c>
      <c r="D152" s="452" t="s">
        <v>6207</v>
      </c>
      <c r="E152" s="920" t="s">
        <v>6119</v>
      </c>
      <c r="F152" s="452" t="s">
        <v>6208</v>
      </c>
      <c r="G152" s="452" t="s">
        <v>6209</v>
      </c>
      <c r="H152" s="613"/>
      <c r="I152" s="1013"/>
      <c r="J152" s="604" t="s">
        <v>47</v>
      </c>
      <c r="K152" s="1016">
        <v>43832.0</v>
      </c>
      <c r="L152" s="604" t="s">
        <v>599</v>
      </c>
      <c r="M152" s="620"/>
      <c r="N152" s="799"/>
      <c r="O152" s="799"/>
      <c r="P152" s="799"/>
      <c r="Q152" s="799"/>
      <c r="R152" s="620"/>
      <c r="S152" s="613"/>
      <c r="T152" s="613"/>
      <c r="U152" s="613"/>
      <c r="V152" s="799"/>
      <c r="W152" s="799"/>
      <c r="X152" s="799"/>
      <c r="Y152" s="799"/>
      <c r="Z152" s="799"/>
      <c r="AA152" s="799"/>
      <c r="AB152" s="799"/>
      <c r="AC152" s="799"/>
      <c r="AD152" s="799"/>
      <c r="AE152" s="799"/>
      <c r="AF152" s="799"/>
    </row>
    <row r="153">
      <c r="A153" s="452" t="s">
        <v>6210</v>
      </c>
      <c r="B153" s="452" t="s">
        <v>6211</v>
      </c>
      <c r="C153" s="452"/>
      <c r="D153" s="452" t="s">
        <v>6212</v>
      </c>
      <c r="E153" s="452" t="s">
        <v>6213</v>
      </c>
      <c r="F153" s="452" t="s">
        <v>6214</v>
      </c>
      <c r="G153" s="840" t="s">
        <v>6215</v>
      </c>
      <c r="H153" s="978"/>
      <c r="I153" s="984"/>
      <c r="J153" s="958" t="s">
        <v>4985</v>
      </c>
      <c r="K153" s="983">
        <v>43717.0</v>
      </c>
      <c r="L153" s="604" t="s">
        <v>5658</v>
      </c>
      <c r="M153" s="341"/>
      <c r="N153" s="976"/>
      <c r="O153" s="45"/>
      <c r="P153" s="957" t="s">
        <v>96</v>
      </c>
      <c r="Q153" s="957" t="s">
        <v>97</v>
      </c>
      <c r="R153" s="958" t="s">
        <v>98</v>
      </c>
      <c r="S153" s="1019">
        <v>43858.0</v>
      </c>
      <c r="T153" s="957"/>
      <c r="U153" s="957" t="s">
        <v>78</v>
      </c>
      <c r="V153" s="95"/>
    </row>
    <row r="154">
      <c r="A154" s="452" t="s">
        <v>6216</v>
      </c>
      <c r="B154" s="808" t="s">
        <v>6217</v>
      </c>
      <c r="C154" s="452"/>
      <c r="D154" s="452" t="s">
        <v>6218</v>
      </c>
      <c r="E154" s="808" t="s">
        <v>6219</v>
      </c>
      <c r="F154" s="452" t="s">
        <v>6220</v>
      </c>
      <c r="G154" s="452" t="s">
        <v>6221</v>
      </c>
      <c r="H154" s="978"/>
      <c r="I154" s="984"/>
      <c r="J154" s="958" t="s">
        <v>4985</v>
      </c>
      <c r="K154" s="983">
        <v>43717.0</v>
      </c>
      <c r="L154" s="604" t="s">
        <v>5658</v>
      </c>
      <c r="M154" s="341"/>
      <c r="N154" s="976"/>
      <c r="O154" s="45"/>
      <c r="P154" s="957" t="s">
        <v>96</v>
      </c>
      <c r="Q154" s="957" t="s">
        <v>97</v>
      </c>
      <c r="R154" s="958" t="s">
        <v>98</v>
      </c>
      <c r="S154" s="1019">
        <v>43858.0</v>
      </c>
      <c r="T154" s="957"/>
      <c r="U154" s="957" t="s">
        <v>78</v>
      </c>
      <c r="V154" s="95"/>
    </row>
    <row r="155">
      <c r="A155" s="452" t="s">
        <v>6222</v>
      </c>
      <c r="B155" s="808" t="s">
        <v>6223</v>
      </c>
      <c r="C155" s="452"/>
      <c r="D155" s="452" t="s">
        <v>6224</v>
      </c>
      <c r="E155" s="452" t="s">
        <v>6225</v>
      </c>
      <c r="F155" s="452" t="s">
        <v>6226</v>
      </c>
      <c r="G155" s="452" t="s">
        <v>6227</v>
      </c>
      <c r="H155" s="978"/>
      <c r="I155" s="984"/>
      <c r="J155" s="958" t="s">
        <v>4985</v>
      </c>
      <c r="K155" s="983">
        <v>43717.0</v>
      </c>
      <c r="L155" s="604" t="s">
        <v>5658</v>
      </c>
      <c r="M155" s="341"/>
      <c r="N155" s="976"/>
      <c r="O155" s="45"/>
      <c r="P155" s="957" t="s">
        <v>96</v>
      </c>
      <c r="Q155" s="957" t="s">
        <v>97</v>
      </c>
      <c r="R155" s="958" t="s">
        <v>98</v>
      </c>
      <c r="S155" s="1019">
        <v>43858.0</v>
      </c>
      <c r="T155" s="45"/>
      <c r="U155" s="45"/>
      <c r="V155" s="95"/>
    </row>
    <row r="156">
      <c r="A156" s="452" t="s">
        <v>6228</v>
      </c>
      <c r="B156" s="808" t="s">
        <v>6223</v>
      </c>
      <c r="C156" s="452"/>
      <c r="D156" s="452" t="s">
        <v>6229</v>
      </c>
      <c r="E156" s="452" t="s">
        <v>6225</v>
      </c>
      <c r="F156" s="452" t="s">
        <v>6230</v>
      </c>
      <c r="G156" s="840" t="s">
        <v>6231</v>
      </c>
      <c r="H156" s="978"/>
      <c r="I156" s="984"/>
      <c r="J156" s="958" t="s">
        <v>4985</v>
      </c>
      <c r="K156" s="983">
        <v>43717.0</v>
      </c>
      <c r="L156" s="604" t="s">
        <v>5658</v>
      </c>
      <c r="M156" s="341"/>
      <c r="N156" s="976"/>
      <c r="O156" s="45"/>
      <c r="P156" s="957" t="s">
        <v>96</v>
      </c>
      <c r="Q156" s="957" t="s">
        <v>97</v>
      </c>
      <c r="R156" s="958" t="s">
        <v>98</v>
      </c>
      <c r="S156" s="1019">
        <v>43858.0</v>
      </c>
      <c r="T156" s="957"/>
      <c r="U156" s="957" t="s">
        <v>78</v>
      </c>
      <c r="V156" s="95"/>
    </row>
    <row r="157">
      <c r="A157" s="452" t="s">
        <v>6232</v>
      </c>
      <c r="B157" s="452" t="s">
        <v>6223</v>
      </c>
      <c r="C157" s="452"/>
      <c r="D157" s="452" t="s">
        <v>6233</v>
      </c>
      <c r="E157" s="452" t="s">
        <v>6234</v>
      </c>
      <c r="F157" s="452" t="s">
        <v>6235</v>
      </c>
      <c r="G157" s="987" t="s">
        <v>6236</v>
      </c>
      <c r="H157" s="978"/>
      <c r="I157" s="984"/>
      <c r="J157" s="958" t="s">
        <v>4985</v>
      </c>
      <c r="K157" s="983">
        <v>43717.0</v>
      </c>
      <c r="L157" s="604" t="s">
        <v>5658</v>
      </c>
      <c r="M157" s="341"/>
      <c r="N157" s="45"/>
      <c r="O157" s="45"/>
      <c r="P157" s="957" t="s">
        <v>96</v>
      </c>
      <c r="Q157" s="957" t="s">
        <v>97</v>
      </c>
      <c r="R157" s="958" t="s">
        <v>98</v>
      </c>
      <c r="S157" s="1019">
        <v>43858.0</v>
      </c>
      <c r="T157" s="45"/>
      <c r="U157" s="45"/>
      <c r="V157" s="95"/>
    </row>
    <row r="158">
      <c r="A158" s="452" t="s">
        <v>6237</v>
      </c>
      <c r="B158" s="452" t="s">
        <v>6223</v>
      </c>
      <c r="C158" s="452"/>
      <c r="D158" s="452" t="s">
        <v>6238</v>
      </c>
      <c r="E158" s="452" t="s">
        <v>6234</v>
      </c>
      <c r="F158" s="452" t="s">
        <v>6239</v>
      </c>
      <c r="G158" s="452" t="s">
        <v>6240</v>
      </c>
      <c r="H158" s="978"/>
      <c r="I158" s="984"/>
      <c r="J158" s="958" t="s">
        <v>4985</v>
      </c>
      <c r="K158" s="983">
        <v>43717.0</v>
      </c>
      <c r="L158" s="604" t="s">
        <v>5658</v>
      </c>
      <c r="M158" s="341"/>
      <c r="N158" s="45"/>
      <c r="O158" s="45"/>
      <c r="P158" s="957" t="s">
        <v>96</v>
      </c>
      <c r="Q158" s="957" t="s">
        <v>97</v>
      </c>
      <c r="R158" s="958" t="s">
        <v>98</v>
      </c>
      <c r="S158" s="1019">
        <v>43858.0</v>
      </c>
      <c r="T158" s="45"/>
      <c r="U158" s="45"/>
      <c r="V158" s="95"/>
    </row>
    <row r="159">
      <c r="A159" s="840" t="s">
        <v>6241</v>
      </c>
      <c r="B159" s="452" t="s">
        <v>6242</v>
      </c>
      <c r="C159" s="809" t="s">
        <v>6072</v>
      </c>
      <c r="D159" s="835" t="s">
        <v>6243</v>
      </c>
      <c r="E159" s="452" t="s">
        <v>5643</v>
      </c>
      <c r="F159" s="452" t="s">
        <v>6244</v>
      </c>
      <c r="G159" s="452" t="s">
        <v>6245</v>
      </c>
      <c r="H159" s="978"/>
      <c r="I159" s="984"/>
      <c r="J159" s="958" t="s">
        <v>47</v>
      </c>
      <c r="K159" s="983">
        <v>43717.0</v>
      </c>
      <c r="L159" s="604" t="s">
        <v>5658</v>
      </c>
      <c r="M159" s="341"/>
      <c r="N159" s="45"/>
      <c r="O159" s="45"/>
      <c r="P159" s="957" t="s">
        <v>96</v>
      </c>
      <c r="Q159" s="957" t="s">
        <v>97</v>
      </c>
      <c r="R159" s="958" t="s">
        <v>98</v>
      </c>
      <c r="S159" s="1019">
        <v>43858.0</v>
      </c>
      <c r="T159" s="957"/>
      <c r="U159" s="957"/>
      <c r="V159" s="95"/>
    </row>
    <row r="160">
      <c r="A160" s="840" t="s">
        <v>6246</v>
      </c>
      <c r="B160" s="386" t="s">
        <v>6247</v>
      </c>
      <c r="C160" s="386" t="s">
        <v>6248</v>
      </c>
      <c r="D160" s="386" t="s">
        <v>6249</v>
      </c>
      <c r="E160" s="386" t="s">
        <v>6250</v>
      </c>
      <c r="F160" s="386" t="s">
        <v>6251</v>
      </c>
      <c r="G160" s="573" t="s">
        <v>6252</v>
      </c>
      <c r="H160" s="1020"/>
      <c r="I160" s="1020"/>
      <c r="J160" s="958" t="s">
        <v>47</v>
      </c>
      <c r="K160" s="958" t="s">
        <v>6253</v>
      </c>
      <c r="L160" s="340"/>
      <c r="M160" s="340"/>
      <c r="N160" s="1020"/>
      <c r="O160" s="1020"/>
      <c r="P160" s="957" t="s">
        <v>96</v>
      </c>
      <c r="Q160" s="957" t="s">
        <v>97</v>
      </c>
      <c r="R160" s="958" t="s">
        <v>98</v>
      </c>
      <c r="S160" s="1019">
        <v>43858.0</v>
      </c>
      <c r="T160" s="1020"/>
      <c r="U160" s="1020"/>
      <c r="V160" s="95"/>
    </row>
    <row r="161">
      <c r="A161" s="840" t="s">
        <v>6254</v>
      </c>
      <c r="B161" s="386" t="s">
        <v>6247</v>
      </c>
      <c r="C161" s="386" t="s">
        <v>6248</v>
      </c>
      <c r="D161" s="386" t="s">
        <v>6255</v>
      </c>
      <c r="E161" s="386" t="s">
        <v>6256</v>
      </c>
      <c r="F161" s="386" t="s">
        <v>6257</v>
      </c>
      <c r="G161" s="1021" t="s">
        <v>6258</v>
      </c>
      <c r="H161" s="1020"/>
      <c r="I161" s="1020"/>
      <c r="J161" s="958" t="s">
        <v>47</v>
      </c>
      <c r="K161" s="958" t="s">
        <v>6259</v>
      </c>
      <c r="L161" s="340"/>
      <c r="M161" s="340"/>
      <c r="N161" s="1020"/>
      <c r="O161" s="1020"/>
      <c r="P161" s="957" t="s">
        <v>96</v>
      </c>
      <c r="Q161" s="957" t="s">
        <v>97</v>
      </c>
      <c r="R161" s="958" t="s">
        <v>98</v>
      </c>
      <c r="S161" s="1019">
        <v>43858.0</v>
      </c>
      <c r="T161" s="1020"/>
      <c r="U161" s="1020"/>
      <c r="V161" s="95"/>
    </row>
    <row r="162">
      <c r="A162" s="840" t="s">
        <v>6260</v>
      </c>
      <c r="B162" s="386" t="s">
        <v>6247</v>
      </c>
      <c r="C162" s="386" t="s">
        <v>6248</v>
      </c>
      <c r="D162" s="386" t="s">
        <v>6261</v>
      </c>
      <c r="E162" s="386" t="s">
        <v>6256</v>
      </c>
      <c r="F162" s="386" t="s">
        <v>6262</v>
      </c>
      <c r="G162" s="573" t="s">
        <v>6263</v>
      </c>
      <c r="H162" s="1020"/>
      <c r="I162" s="1020"/>
      <c r="J162" s="958" t="s">
        <v>47</v>
      </c>
      <c r="K162" s="958" t="s">
        <v>6264</v>
      </c>
      <c r="L162" s="340"/>
      <c r="M162" s="340"/>
      <c r="N162" s="1020"/>
      <c r="O162" s="1020"/>
      <c r="P162" s="957" t="s">
        <v>96</v>
      </c>
      <c r="Q162" s="957" t="s">
        <v>97</v>
      </c>
      <c r="R162" s="958" t="s">
        <v>98</v>
      </c>
      <c r="S162" s="1019">
        <v>43858.0</v>
      </c>
      <c r="T162" s="1020"/>
      <c r="U162" s="1020"/>
      <c r="V162" s="95"/>
    </row>
    <row r="163">
      <c r="A163" s="840" t="s">
        <v>6265</v>
      </c>
      <c r="B163" s="386" t="s">
        <v>6247</v>
      </c>
      <c r="C163" s="386" t="s">
        <v>6248</v>
      </c>
      <c r="D163" s="386" t="s">
        <v>6266</v>
      </c>
      <c r="E163" s="386" t="s">
        <v>6267</v>
      </c>
      <c r="F163" s="386" t="s">
        <v>6268</v>
      </c>
      <c r="G163" s="573" t="s">
        <v>6269</v>
      </c>
      <c r="H163" s="1020"/>
      <c r="I163" s="1020"/>
      <c r="J163" s="958" t="s">
        <v>47</v>
      </c>
      <c r="K163" s="958" t="s">
        <v>6270</v>
      </c>
      <c r="L163" s="340"/>
      <c r="M163" s="340"/>
      <c r="N163" s="1020"/>
      <c r="O163" s="1020"/>
      <c r="P163" s="957" t="s">
        <v>96</v>
      </c>
      <c r="Q163" s="957" t="s">
        <v>97</v>
      </c>
      <c r="R163" s="958" t="s">
        <v>98</v>
      </c>
      <c r="S163" s="1019">
        <v>43858.0</v>
      </c>
      <c r="T163" s="1020"/>
      <c r="U163" s="1020"/>
      <c r="V163" s="95"/>
    </row>
    <row r="164">
      <c r="A164" s="281" t="s">
        <v>6271</v>
      </c>
      <c r="B164" s="329" t="s">
        <v>6272</v>
      </c>
      <c r="C164" s="329" t="s">
        <v>6273</v>
      </c>
      <c r="D164" s="329" t="s">
        <v>6274</v>
      </c>
      <c r="E164" s="329" t="s">
        <v>5733</v>
      </c>
      <c r="F164" s="329" t="s">
        <v>6275</v>
      </c>
      <c r="G164" s="329" t="s">
        <v>6276</v>
      </c>
      <c r="H164" s="254" t="s">
        <v>6277</v>
      </c>
      <c r="I164" s="590" t="s">
        <v>741</v>
      </c>
      <c r="J164" s="1022" t="s">
        <v>966</v>
      </c>
      <c r="K164" s="958"/>
      <c r="L164" s="340"/>
      <c r="M164" s="340"/>
      <c r="N164" s="1020"/>
      <c r="O164" s="1020"/>
      <c r="P164" s="957" t="s">
        <v>96</v>
      </c>
      <c r="Q164" s="957" t="s">
        <v>97</v>
      </c>
      <c r="R164" s="958" t="s">
        <v>98</v>
      </c>
      <c r="S164" s="1019">
        <v>43858.0</v>
      </c>
      <c r="T164" s="1020"/>
      <c r="U164" s="1020"/>
      <c r="V164" s="95"/>
    </row>
    <row r="165">
      <c r="A165" s="281" t="s">
        <v>6278</v>
      </c>
      <c r="B165" s="329" t="s">
        <v>6272</v>
      </c>
      <c r="C165" s="329" t="s">
        <v>6273</v>
      </c>
      <c r="D165" s="329" t="s">
        <v>6279</v>
      </c>
      <c r="E165" s="329" t="s">
        <v>5733</v>
      </c>
      <c r="F165" s="329" t="s">
        <v>6280</v>
      </c>
      <c r="G165" s="329" t="s">
        <v>6281</v>
      </c>
      <c r="H165" s="254" t="s">
        <v>6277</v>
      </c>
      <c r="I165" s="590" t="s">
        <v>741</v>
      </c>
      <c r="J165" s="1022" t="s">
        <v>966</v>
      </c>
      <c r="K165" s="958"/>
      <c r="L165" s="340"/>
      <c r="M165" s="340"/>
      <c r="N165" s="1020"/>
      <c r="O165" s="1020"/>
      <c r="P165" s="957" t="s">
        <v>96</v>
      </c>
      <c r="Q165" s="957" t="s">
        <v>97</v>
      </c>
      <c r="R165" s="958" t="s">
        <v>98</v>
      </c>
      <c r="S165" s="1019">
        <v>43858.0</v>
      </c>
      <c r="T165" s="1020"/>
      <c r="U165" s="1020"/>
      <c r="V165" s="95"/>
    </row>
    <row r="166">
      <c r="A166" s="281" t="s">
        <v>6282</v>
      </c>
      <c r="B166" s="329" t="s">
        <v>6272</v>
      </c>
      <c r="C166" s="329" t="s">
        <v>6273</v>
      </c>
      <c r="D166" s="329" t="s">
        <v>6283</v>
      </c>
      <c r="E166" s="329" t="s">
        <v>5733</v>
      </c>
      <c r="F166" s="329" t="s">
        <v>6284</v>
      </c>
      <c r="G166" s="329" t="s">
        <v>6285</v>
      </c>
      <c r="H166" s="254" t="s">
        <v>6277</v>
      </c>
      <c r="I166" s="590" t="s">
        <v>741</v>
      </c>
      <c r="J166" s="1022" t="s">
        <v>966</v>
      </c>
      <c r="K166" s="958"/>
      <c r="L166" s="340"/>
      <c r="M166" s="340"/>
      <c r="N166" s="1020"/>
      <c r="O166" s="1020"/>
      <c r="P166" s="957" t="s">
        <v>96</v>
      </c>
      <c r="Q166" s="957" t="s">
        <v>97</v>
      </c>
      <c r="R166" s="958" t="s">
        <v>98</v>
      </c>
      <c r="S166" s="1019">
        <v>43858.0</v>
      </c>
      <c r="T166" s="1020"/>
      <c r="U166" s="1020"/>
      <c r="V166" s="95"/>
    </row>
    <row r="167">
      <c r="A167" s="281" t="s">
        <v>6286</v>
      </c>
      <c r="B167" s="329" t="s">
        <v>6272</v>
      </c>
      <c r="C167" s="329" t="s">
        <v>6273</v>
      </c>
      <c r="D167" s="329" t="s">
        <v>6279</v>
      </c>
      <c r="E167" s="329" t="s">
        <v>6287</v>
      </c>
      <c r="F167" s="329" t="s">
        <v>6288</v>
      </c>
      <c r="G167" s="329" t="s">
        <v>6285</v>
      </c>
      <c r="H167" s="254" t="s">
        <v>6277</v>
      </c>
      <c r="I167" s="590" t="s">
        <v>741</v>
      </c>
      <c r="J167" s="1022" t="s">
        <v>966</v>
      </c>
      <c r="K167" s="958"/>
      <c r="L167" s="340"/>
      <c r="M167" s="340"/>
      <c r="N167" s="1020"/>
      <c r="O167" s="1020"/>
      <c r="P167" s="957" t="s">
        <v>96</v>
      </c>
      <c r="Q167" s="957" t="s">
        <v>97</v>
      </c>
      <c r="R167" s="958" t="s">
        <v>98</v>
      </c>
      <c r="S167" s="1019">
        <v>43858.0</v>
      </c>
      <c r="T167" s="1020"/>
      <c r="U167" s="1020"/>
      <c r="V167" s="95"/>
    </row>
    <row r="168">
      <c r="A168" s="281" t="s">
        <v>6289</v>
      </c>
      <c r="B168" s="329" t="s">
        <v>6272</v>
      </c>
      <c r="C168" s="329" t="s">
        <v>6273</v>
      </c>
      <c r="D168" s="329" t="s">
        <v>6290</v>
      </c>
      <c r="E168" s="329" t="s">
        <v>6287</v>
      </c>
      <c r="F168" s="329" t="s">
        <v>6291</v>
      </c>
      <c r="G168" s="281" t="s">
        <v>6292</v>
      </c>
      <c r="H168" s="254" t="s">
        <v>6277</v>
      </c>
      <c r="I168" s="590" t="s">
        <v>741</v>
      </c>
      <c r="J168" s="1022" t="s">
        <v>966</v>
      </c>
      <c r="K168" s="958"/>
      <c r="L168" s="340"/>
      <c r="M168" s="340"/>
      <c r="N168" s="1020"/>
      <c r="O168" s="1020"/>
      <c r="P168" s="957" t="s">
        <v>96</v>
      </c>
      <c r="Q168" s="957" t="s">
        <v>97</v>
      </c>
      <c r="R168" s="958" t="s">
        <v>98</v>
      </c>
      <c r="S168" s="1019">
        <v>43858.0</v>
      </c>
      <c r="T168" s="1020"/>
      <c r="U168" s="1020"/>
      <c r="V168" s="95"/>
    </row>
    <row r="169">
      <c r="A169" s="281" t="s">
        <v>6293</v>
      </c>
      <c r="B169" s="329" t="s">
        <v>6272</v>
      </c>
      <c r="C169" s="329" t="s">
        <v>6273</v>
      </c>
      <c r="D169" s="329" t="s">
        <v>6294</v>
      </c>
      <c r="E169" s="329" t="s">
        <v>5733</v>
      </c>
      <c r="F169" s="329" t="s">
        <v>6295</v>
      </c>
      <c r="G169" s="329" t="s">
        <v>6276</v>
      </c>
      <c r="H169" s="254" t="s">
        <v>6277</v>
      </c>
      <c r="I169" s="590" t="s">
        <v>741</v>
      </c>
      <c r="J169" s="1022" t="s">
        <v>966</v>
      </c>
      <c r="K169" s="958"/>
      <c r="L169" s="340"/>
      <c r="M169" s="340"/>
      <c r="N169" s="1020"/>
      <c r="O169" s="1020"/>
      <c r="P169" s="957" t="s">
        <v>96</v>
      </c>
      <c r="Q169" s="957" t="s">
        <v>97</v>
      </c>
      <c r="R169" s="958" t="s">
        <v>98</v>
      </c>
      <c r="S169" s="1019">
        <v>43858.0</v>
      </c>
      <c r="T169" s="1020"/>
      <c r="U169" s="1020"/>
      <c r="V169" s="95"/>
    </row>
    <row r="170">
      <c r="A170" s="281" t="s">
        <v>6296</v>
      </c>
      <c r="B170" s="329" t="s">
        <v>6272</v>
      </c>
      <c r="C170" s="329" t="s">
        <v>6273</v>
      </c>
      <c r="D170" s="329" t="s">
        <v>6297</v>
      </c>
      <c r="E170" s="329" t="s">
        <v>5733</v>
      </c>
      <c r="F170" s="329" t="s">
        <v>6298</v>
      </c>
      <c r="G170" s="329" t="s">
        <v>6281</v>
      </c>
      <c r="H170" s="254" t="s">
        <v>6277</v>
      </c>
      <c r="I170" s="590" t="s">
        <v>741</v>
      </c>
      <c r="J170" s="1022" t="s">
        <v>966</v>
      </c>
      <c r="K170" s="958"/>
      <c r="L170" s="340"/>
      <c r="M170" s="340"/>
      <c r="N170" s="1020"/>
      <c r="O170" s="1020"/>
      <c r="P170" s="957" t="s">
        <v>96</v>
      </c>
      <c r="Q170" s="957" t="s">
        <v>97</v>
      </c>
      <c r="R170" s="958" t="s">
        <v>98</v>
      </c>
      <c r="S170" s="1019">
        <v>43858.0</v>
      </c>
      <c r="T170" s="1020"/>
      <c r="U170" s="1020"/>
      <c r="V170" s="95"/>
    </row>
    <row r="171">
      <c r="A171" s="281" t="s">
        <v>6299</v>
      </c>
      <c r="B171" s="329" t="s">
        <v>6272</v>
      </c>
      <c r="C171" s="329" t="s">
        <v>6273</v>
      </c>
      <c r="D171" s="329" t="s">
        <v>6300</v>
      </c>
      <c r="E171" s="329" t="s">
        <v>5733</v>
      </c>
      <c r="F171" s="329" t="s">
        <v>6301</v>
      </c>
      <c r="G171" s="329" t="s">
        <v>6285</v>
      </c>
      <c r="H171" s="254" t="s">
        <v>6277</v>
      </c>
      <c r="I171" s="590" t="s">
        <v>741</v>
      </c>
      <c r="J171" s="1022" t="s">
        <v>966</v>
      </c>
      <c r="K171" s="958"/>
      <c r="L171" s="340"/>
      <c r="M171" s="340"/>
      <c r="N171" s="1020"/>
      <c r="O171" s="1020"/>
      <c r="P171" s="957" t="s">
        <v>96</v>
      </c>
      <c r="Q171" s="957" t="s">
        <v>97</v>
      </c>
      <c r="R171" s="958" t="s">
        <v>98</v>
      </c>
      <c r="S171" s="1019">
        <v>43858.0</v>
      </c>
      <c r="T171" s="1020"/>
      <c r="U171" s="1020"/>
      <c r="V171" s="95"/>
    </row>
    <row r="172">
      <c r="A172" s="281" t="s">
        <v>6302</v>
      </c>
      <c r="B172" s="329" t="s">
        <v>6272</v>
      </c>
      <c r="C172" s="329" t="s">
        <v>6273</v>
      </c>
      <c r="D172" s="329" t="s">
        <v>6303</v>
      </c>
      <c r="E172" s="329" t="s">
        <v>6287</v>
      </c>
      <c r="F172" s="329" t="s">
        <v>6304</v>
      </c>
      <c r="G172" s="329" t="s">
        <v>6285</v>
      </c>
      <c r="H172" s="254" t="s">
        <v>6277</v>
      </c>
      <c r="I172" s="590" t="s">
        <v>741</v>
      </c>
      <c r="J172" s="1022" t="s">
        <v>966</v>
      </c>
      <c r="K172" s="958"/>
      <c r="L172" s="340"/>
      <c r="M172" s="340"/>
      <c r="N172" s="1020"/>
      <c r="O172" s="1020"/>
      <c r="P172" s="957" t="s">
        <v>96</v>
      </c>
      <c r="Q172" s="957" t="s">
        <v>97</v>
      </c>
      <c r="R172" s="958" t="s">
        <v>98</v>
      </c>
      <c r="S172" s="1019">
        <v>43858.0</v>
      </c>
      <c r="T172" s="1020"/>
      <c r="U172" s="1020"/>
      <c r="V172" s="95"/>
    </row>
    <row r="173">
      <c r="A173" s="281" t="s">
        <v>6305</v>
      </c>
      <c r="B173" s="329" t="s">
        <v>6272</v>
      </c>
      <c r="C173" s="329" t="s">
        <v>6273</v>
      </c>
      <c r="D173" s="329" t="s">
        <v>6306</v>
      </c>
      <c r="E173" s="329" t="s">
        <v>6287</v>
      </c>
      <c r="F173" s="329" t="s">
        <v>6307</v>
      </c>
      <c r="G173" s="329" t="s">
        <v>6308</v>
      </c>
      <c r="H173" s="254" t="s">
        <v>6277</v>
      </c>
      <c r="I173" s="590" t="s">
        <v>741</v>
      </c>
      <c r="J173" s="1022" t="s">
        <v>966</v>
      </c>
      <c r="K173" s="958"/>
      <c r="L173" s="340"/>
      <c r="M173" s="340"/>
      <c r="N173" s="1020"/>
      <c r="O173" s="1020"/>
      <c r="P173" s="957" t="s">
        <v>96</v>
      </c>
      <c r="Q173" s="957" t="s">
        <v>97</v>
      </c>
      <c r="R173" s="958" t="s">
        <v>98</v>
      </c>
      <c r="S173" s="1019">
        <v>43858.0</v>
      </c>
      <c r="T173" s="1020"/>
      <c r="U173" s="1020"/>
      <c r="V173" s="95"/>
    </row>
    <row r="174">
      <c r="A174" s="281" t="s">
        <v>6309</v>
      </c>
      <c r="B174" s="329" t="s">
        <v>6272</v>
      </c>
      <c r="C174" s="329" t="s">
        <v>6273</v>
      </c>
      <c r="D174" s="329" t="s">
        <v>6310</v>
      </c>
      <c r="E174" s="329" t="s">
        <v>6287</v>
      </c>
      <c r="F174" s="329" t="s">
        <v>6311</v>
      </c>
      <c r="G174" s="329" t="s">
        <v>6281</v>
      </c>
      <c r="H174" s="254" t="s">
        <v>6277</v>
      </c>
      <c r="I174" s="590" t="s">
        <v>741</v>
      </c>
      <c r="J174" s="1022" t="s">
        <v>47</v>
      </c>
      <c r="K174" s="958"/>
      <c r="L174" s="340"/>
      <c r="M174" s="340"/>
      <c r="N174" s="1020"/>
      <c r="O174" s="1020"/>
      <c r="P174" s="957" t="s">
        <v>96</v>
      </c>
      <c r="Q174" s="957" t="s">
        <v>97</v>
      </c>
      <c r="R174" s="958" t="s">
        <v>98</v>
      </c>
      <c r="S174" s="1019">
        <v>43858.0</v>
      </c>
      <c r="T174" s="1020"/>
      <c r="U174" s="1020"/>
      <c r="V174" s="95"/>
    </row>
    <row r="175">
      <c r="A175" s="281" t="s">
        <v>6312</v>
      </c>
      <c r="B175" s="329" t="s">
        <v>6272</v>
      </c>
      <c r="C175" s="329" t="s">
        <v>6273</v>
      </c>
      <c r="D175" s="329" t="s">
        <v>6313</v>
      </c>
      <c r="E175" s="329" t="s">
        <v>6287</v>
      </c>
      <c r="F175" s="329" t="s">
        <v>6314</v>
      </c>
      <c r="G175" s="329" t="s">
        <v>6315</v>
      </c>
      <c r="H175" s="254" t="s">
        <v>6277</v>
      </c>
      <c r="I175" s="590" t="s">
        <v>741</v>
      </c>
      <c r="J175" s="1022" t="s">
        <v>47</v>
      </c>
      <c r="K175" s="958"/>
      <c r="L175" s="340"/>
      <c r="M175" s="340"/>
      <c r="N175" s="1020"/>
      <c r="O175" s="1020"/>
      <c r="P175" s="957" t="s">
        <v>96</v>
      </c>
      <c r="Q175" s="957" t="s">
        <v>97</v>
      </c>
      <c r="R175" s="958" t="s">
        <v>98</v>
      </c>
      <c r="S175" s="1019">
        <v>43859.0</v>
      </c>
      <c r="T175" s="1020"/>
      <c r="U175" s="1020"/>
      <c r="V175" s="95"/>
    </row>
    <row r="176">
      <c r="A176" s="281" t="s">
        <v>6316</v>
      </c>
      <c r="B176" s="329" t="s">
        <v>6272</v>
      </c>
      <c r="C176" s="329" t="s">
        <v>6273</v>
      </c>
      <c r="D176" s="329" t="s">
        <v>6317</v>
      </c>
      <c r="E176" s="329" t="s">
        <v>6287</v>
      </c>
      <c r="F176" s="1023" t="s">
        <v>6318</v>
      </c>
      <c r="G176" s="329" t="s">
        <v>6319</v>
      </c>
      <c r="H176" s="254" t="s">
        <v>6277</v>
      </c>
      <c r="I176" s="734"/>
      <c r="J176" s="1022" t="s">
        <v>47</v>
      </c>
      <c r="K176" s="958"/>
      <c r="L176" s="340"/>
      <c r="M176" s="340"/>
      <c r="N176" s="1020"/>
      <c r="O176" s="1020"/>
      <c r="P176" s="957" t="s">
        <v>96</v>
      </c>
      <c r="Q176" s="957" t="s">
        <v>97</v>
      </c>
      <c r="R176" s="958" t="s">
        <v>98</v>
      </c>
      <c r="S176" s="1019">
        <v>43859.0</v>
      </c>
      <c r="T176" s="1020"/>
      <c r="U176" s="1020"/>
      <c r="V176" s="95"/>
    </row>
    <row r="177">
      <c r="A177" s="281" t="s">
        <v>6320</v>
      </c>
      <c r="B177" s="329" t="s">
        <v>6272</v>
      </c>
      <c r="C177" s="329" t="s">
        <v>6273</v>
      </c>
      <c r="D177" s="329" t="s">
        <v>6321</v>
      </c>
      <c r="E177" s="329" t="s">
        <v>6287</v>
      </c>
      <c r="F177" s="329" t="s">
        <v>6322</v>
      </c>
      <c r="G177" s="329" t="s">
        <v>6319</v>
      </c>
      <c r="H177" s="254" t="s">
        <v>6277</v>
      </c>
      <c r="I177" s="734"/>
      <c r="J177" s="1022" t="s">
        <v>47</v>
      </c>
      <c r="K177" s="958"/>
      <c r="L177" s="340"/>
      <c r="M177" s="340"/>
      <c r="N177" s="1020"/>
      <c r="O177" s="1020"/>
      <c r="P177" s="957" t="s">
        <v>96</v>
      </c>
      <c r="Q177" s="957" t="s">
        <v>97</v>
      </c>
      <c r="R177" s="958" t="s">
        <v>98</v>
      </c>
      <c r="S177" s="1019">
        <v>43860.0</v>
      </c>
      <c r="T177" s="1020"/>
      <c r="U177" s="1020"/>
      <c r="V177" s="95"/>
    </row>
    <row r="178">
      <c r="A178" s="281" t="s">
        <v>6323</v>
      </c>
      <c r="B178" s="329" t="s">
        <v>6272</v>
      </c>
      <c r="C178" s="329" t="s">
        <v>6273</v>
      </c>
      <c r="D178" s="329" t="s">
        <v>6324</v>
      </c>
      <c r="E178" s="329" t="s">
        <v>6287</v>
      </c>
      <c r="F178" s="329" t="s">
        <v>6325</v>
      </c>
      <c r="G178" s="329" t="s">
        <v>6281</v>
      </c>
      <c r="H178" s="254" t="s">
        <v>6277</v>
      </c>
      <c r="I178" s="590" t="s">
        <v>741</v>
      </c>
      <c r="J178" s="1022" t="s">
        <v>47</v>
      </c>
      <c r="K178" s="958"/>
      <c r="L178" s="340"/>
      <c r="M178" s="340"/>
      <c r="N178" s="1020"/>
      <c r="O178" s="1020"/>
      <c r="P178" s="957" t="s">
        <v>96</v>
      </c>
      <c r="Q178" s="957" t="s">
        <v>97</v>
      </c>
      <c r="R178" s="958" t="s">
        <v>98</v>
      </c>
      <c r="S178" s="1019">
        <v>43860.0</v>
      </c>
      <c r="T178" s="1020"/>
      <c r="U178" s="1020"/>
      <c r="V178" s="95"/>
    </row>
    <row r="179">
      <c r="A179" s="281" t="s">
        <v>6326</v>
      </c>
      <c r="B179" s="329" t="s">
        <v>6272</v>
      </c>
      <c r="C179" s="329" t="s">
        <v>6273</v>
      </c>
      <c r="D179" s="329" t="s">
        <v>6327</v>
      </c>
      <c r="E179" s="329" t="s">
        <v>6287</v>
      </c>
      <c r="F179" s="329" t="s">
        <v>6328</v>
      </c>
      <c r="G179" s="329" t="s">
        <v>6315</v>
      </c>
      <c r="H179" s="254" t="s">
        <v>6277</v>
      </c>
      <c r="I179" s="590" t="s">
        <v>741</v>
      </c>
      <c r="J179" s="1022" t="s">
        <v>47</v>
      </c>
      <c r="K179" s="958"/>
      <c r="L179" s="340"/>
      <c r="M179" s="340"/>
      <c r="N179" s="1020"/>
      <c r="O179" s="1020"/>
      <c r="P179" s="957" t="s">
        <v>96</v>
      </c>
      <c r="Q179" s="957" t="s">
        <v>97</v>
      </c>
      <c r="R179" s="958" t="s">
        <v>98</v>
      </c>
      <c r="S179" s="1019">
        <v>43860.0</v>
      </c>
      <c r="T179" s="1020"/>
      <c r="U179" s="1020"/>
      <c r="V179" s="95"/>
    </row>
    <row r="180">
      <c r="A180" s="281" t="s">
        <v>6329</v>
      </c>
      <c r="B180" s="329" t="s">
        <v>6272</v>
      </c>
      <c r="C180" s="329" t="s">
        <v>6273</v>
      </c>
      <c r="D180" s="329" t="s">
        <v>6330</v>
      </c>
      <c r="E180" s="329" t="s">
        <v>6287</v>
      </c>
      <c r="F180" s="329" t="s">
        <v>6331</v>
      </c>
      <c r="G180" s="329" t="s">
        <v>6319</v>
      </c>
      <c r="H180" s="254" t="s">
        <v>6277</v>
      </c>
      <c r="I180" s="590" t="s">
        <v>741</v>
      </c>
      <c r="J180" s="1022" t="s">
        <v>47</v>
      </c>
      <c r="K180" s="958"/>
      <c r="L180" s="340"/>
      <c r="M180" s="340"/>
      <c r="N180" s="1020"/>
      <c r="O180" s="1020"/>
      <c r="P180" s="957" t="s">
        <v>96</v>
      </c>
      <c r="Q180" s="957" t="s">
        <v>97</v>
      </c>
      <c r="R180" s="958" t="s">
        <v>98</v>
      </c>
      <c r="S180" s="1019">
        <v>43860.0</v>
      </c>
      <c r="T180" s="1020"/>
      <c r="U180" s="1020"/>
      <c r="V180" s="95"/>
    </row>
    <row r="181">
      <c r="A181" s="281" t="s">
        <v>6332</v>
      </c>
      <c r="B181" s="329" t="s">
        <v>6272</v>
      </c>
      <c r="C181" s="329" t="s">
        <v>6273</v>
      </c>
      <c r="D181" s="329" t="s">
        <v>6333</v>
      </c>
      <c r="E181" s="329" t="s">
        <v>6287</v>
      </c>
      <c r="F181" s="329" t="s">
        <v>6334</v>
      </c>
      <c r="G181" s="329" t="s">
        <v>6319</v>
      </c>
      <c r="H181" s="254" t="s">
        <v>6277</v>
      </c>
      <c r="I181" s="590" t="s">
        <v>741</v>
      </c>
      <c r="J181" s="1022" t="s">
        <v>47</v>
      </c>
      <c r="K181" s="958"/>
      <c r="L181" s="340"/>
      <c r="M181" s="340"/>
      <c r="N181" s="1020"/>
      <c r="O181" s="1020"/>
      <c r="P181" s="957" t="s">
        <v>96</v>
      </c>
      <c r="Q181" s="957" t="s">
        <v>97</v>
      </c>
      <c r="R181" s="958" t="s">
        <v>98</v>
      </c>
      <c r="S181" s="1019">
        <v>43860.0</v>
      </c>
      <c r="T181" s="1020"/>
      <c r="U181" s="1020"/>
      <c r="V181" s="95"/>
    </row>
    <row r="182">
      <c r="A182" s="281" t="s">
        <v>6335</v>
      </c>
      <c r="B182" s="568" t="s">
        <v>6336</v>
      </c>
      <c r="C182" s="1024" t="s">
        <v>6337</v>
      </c>
      <c r="D182" s="727"/>
      <c r="E182" s="538" t="s">
        <v>4982</v>
      </c>
      <c r="F182" s="538" t="s">
        <v>4983</v>
      </c>
      <c r="G182" s="568" t="s">
        <v>4984</v>
      </c>
      <c r="H182" s="1025">
        <v>43732.0</v>
      </c>
      <c r="I182" s="538" t="s">
        <v>916</v>
      </c>
      <c r="J182" s="1022" t="s">
        <v>47</v>
      </c>
      <c r="K182" s="1026">
        <v>43826.0</v>
      </c>
      <c r="L182" s="568" t="s">
        <v>6338</v>
      </c>
      <c r="M182" s="340"/>
      <c r="N182" s="1020"/>
      <c r="O182" s="1020"/>
      <c r="P182" s="957" t="s">
        <v>96</v>
      </c>
      <c r="Q182" s="957" t="s">
        <v>97</v>
      </c>
      <c r="R182" s="958" t="s">
        <v>98</v>
      </c>
      <c r="S182" s="1019">
        <v>43860.0</v>
      </c>
      <c r="T182" s="1020"/>
      <c r="U182" s="1020"/>
      <c r="V182" s="1020"/>
      <c r="W182" s="95"/>
    </row>
    <row r="183">
      <c r="A183" s="281" t="s">
        <v>6339</v>
      </c>
      <c r="B183" s="568" t="s">
        <v>6336</v>
      </c>
      <c r="C183" s="1024" t="s">
        <v>6337</v>
      </c>
      <c r="D183" s="727"/>
      <c r="E183" s="538" t="s">
        <v>4982</v>
      </c>
      <c r="F183" s="538" t="s">
        <v>4987</v>
      </c>
      <c r="G183" s="538" t="s">
        <v>4988</v>
      </c>
      <c r="H183" s="1025">
        <v>43732.0</v>
      </c>
      <c r="I183" s="538" t="s">
        <v>916</v>
      </c>
      <c r="J183" s="1022" t="s">
        <v>47</v>
      </c>
      <c r="K183" s="1026">
        <v>43826.0</v>
      </c>
      <c r="L183" s="568" t="s">
        <v>6338</v>
      </c>
      <c r="M183" s="340"/>
      <c r="N183" s="1020"/>
      <c r="O183" s="1020"/>
      <c r="P183" s="957" t="s">
        <v>96</v>
      </c>
      <c r="Q183" s="957" t="s">
        <v>97</v>
      </c>
      <c r="R183" s="958" t="s">
        <v>98</v>
      </c>
      <c r="S183" s="1019">
        <v>43860.0</v>
      </c>
      <c r="T183" s="1020"/>
      <c r="U183" s="1020"/>
      <c r="V183" s="1020"/>
      <c r="W183" s="95"/>
    </row>
    <row r="184">
      <c r="A184" s="281" t="s">
        <v>6340</v>
      </c>
      <c r="B184" s="568" t="s">
        <v>6336</v>
      </c>
      <c r="C184" s="1024" t="s">
        <v>6337</v>
      </c>
      <c r="D184" s="591"/>
      <c r="E184" s="538" t="s">
        <v>4982</v>
      </c>
      <c r="F184" s="538" t="s">
        <v>4990</v>
      </c>
      <c r="G184" s="538" t="s">
        <v>4991</v>
      </c>
      <c r="H184" s="1025">
        <v>43732.0</v>
      </c>
      <c r="I184" s="538" t="s">
        <v>916</v>
      </c>
      <c r="J184" s="1022" t="s">
        <v>47</v>
      </c>
      <c r="K184" s="1026">
        <v>43826.0</v>
      </c>
      <c r="L184" s="568" t="s">
        <v>6338</v>
      </c>
      <c r="M184" s="340"/>
      <c r="N184" s="1020"/>
      <c r="O184" s="1020"/>
      <c r="P184" s="957" t="s">
        <v>96</v>
      </c>
      <c r="Q184" s="957" t="s">
        <v>97</v>
      </c>
      <c r="R184" s="958" t="s">
        <v>98</v>
      </c>
      <c r="S184" s="1019">
        <v>43860.0</v>
      </c>
      <c r="T184" s="1020"/>
      <c r="U184" s="1020"/>
      <c r="V184" s="1020"/>
      <c r="W184" s="95"/>
    </row>
    <row r="185">
      <c r="A185" s="281" t="s">
        <v>6341</v>
      </c>
      <c r="B185" s="568" t="s">
        <v>6336</v>
      </c>
      <c r="C185" s="1024" t="s">
        <v>6337</v>
      </c>
      <c r="D185" s="591"/>
      <c r="E185" s="538" t="s">
        <v>4982</v>
      </c>
      <c r="F185" s="538" t="s">
        <v>4993</v>
      </c>
      <c r="G185" s="568" t="s">
        <v>6342</v>
      </c>
      <c r="H185" s="1025">
        <v>43732.0</v>
      </c>
      <c r="I185" s="538" t="s">
        <v>916</v>
      </c>
      <c r="J185" s="1022" t="s">
        <v>47</v>
      </c>
      <c r="K185" s="1026">
        <v>43768.0</v>
      </c>
      <c r="L185" s="568" t="s">
        <v>6338</v>
      </c>
      <c r="M185" s="340"/>
      <c r="N185" s="1020"/>
      <c r="O185" s="1020"/>
      <c r="P185" s="957" t="s">
        <v>96</v>
      </c>
      <c r="Q185" s="957" t="s">
        <v>97</v>
      </c>
      <c r="R185" s="958" t="s">
        <v>98</v>
      </c>
      <c r="S185" s="1019">
        <v>43860.0</v>
      </c>
      <c r="T185" s="1020"/>
      <c r="U185" s="1020"/>
      <c r="V185" s="1020"/>
      <c r="W185" s="95"/>
    </row>
    <row r="186">
      <c r="A186" s="281" t="s">
        <v>6343</v>
      </c>
      <c r="B186" s="568" t="s">
        <v>6336</v>
      </c>
      <c r="C186" s="1024" t="s">
        <v>6337</v>
      </c>
      <c r="D186" s="591"/>
      <c r="E186" s="538" t="s">
        <v>4982</v>
      </c>
      <c r="F186" s="538" t="s">
        <v>4996</v>
      </c>
      <c r="G186" s="727" t="s">
        <v>6344</v>
      </c>
      <c r="H186" s="1025">
        <v>43732.0</v>
      </c>
      <c r="I186" s="538" t="s">
        <v>916</v>
      </c>
      <c r="J186" s="1022" t="s">
        <v>47</v>
      </c>
      <c r="K186" s="1026">
        <v>43826.0</v>
      </c>
      <c r="L186" s="568" t="s">
        <v>6338</v>
      </c>
      <c r="M186" s="340"/>
      <c r="N186" s="1020"/>
      <c r="O186" s="1020"/>
      <c r="P186" s="957" t="s">
        <v>96</v>
      </c>
      <c r="Q186" s="957" t="s">
        <v>97</v>
      </c>
      <c r="R186" s="958" t="s">
        <v>98</v>
      </c>
      <c r="S186" s="1019">
        <v>43861.0</v>
      </c>
      <c r="T186" s="1020"/>
      <c r="U186" s="1020"/>
      <c r="V186" s="1020"/>
      <c r="W186" s="95"/>
    </row>
    <row r="187">
      <c r="A187" s="281" t="s">
        <v>6345</v>
      </c>
      <c r="B187" s="568" t="s">
        <v>6336</v>
      </c>
      <c r="C187" s="1024" t="s">
        <v>6337</v>
      </c>
      <c r="D187" s="591"/>
      <c r="E187" s="538" t="s">
        <v>4982</v>
      </c>
      <c r="F187" s="538" t="s">
        <v>4999</v>
      </c>
      <c r="G187" s="590" t="s">
        <v>6346</v>
      </c>
      <c r="H187" s="1025">
        <v>43732.0</v>
      </c>
      <c r="I187" s="538" t="s">
        <v>916</v>
      </c>
      <c r="J187" s="1022" t="s">
        <v>47</v>
      </c>
      <c r="K187" s="1026">
        <v>43768.0</v>
      </c>
      <c r="L187" s="568" t="s">
        <v>6338</v>
      </c>
      <c r="M187" s="340"/>
      <c r="N187" s="1020"/>
      <c r="O187" s="1020"/>
      <c r="P187" s="957" t="s">
        <v>96</v>
      </c>
      <c r="Q187" s="957" t="s">
        <v>97</v>
      </c>
      <c r="R187" s="958" t="s">
        <v>98</v>
      </c>
      <c r="S187" s="1019">
        <v>43861.0</v>
      </c>
      <c r="T187" s="1020"/>
      <c r="U187" s="1020"/>
      <c r="V187" s="1020"/>
      <c r="W187" s="95"/>
    </row>
    <row r="188">
      <c r="A188" s="281" t="s">
        <v>6347</v>
      </c>
      <c r="B188" s="538" t="s">
        <v>4981</v>
      </c>
      <c r="C188" s="894" t="s">
        <v>6348</v>
      </c>
      <c r="D188" s="538" t="s">
        <v>6349</v>
      </c>
      <c r="E188" s="538" t="s">
        <v>4982</v>
      </c>
      <c r="F188" s="538" t="s">
        <v>6350</v>
      </c>
      <c r="G188" s="568" t="s">
        <v>6351</v>
      </c>
      <c r="H188" s="1025">
        <v>43733.0</v>
      </c>
      <c r="I188" s="538" t="s">
        <v>916</v>
      </c>
      <c r="J188" s="1022" t="s">
        <v>47</v>
      </c>
      <c r="K188" s="1027" t="s">
        <v>6352</v>
      </c>
      <c r="L188" s="538" t="s">
        <v>916</v>
      </c>
      <c r="M188" s="340"/>
      <c r="N188" s="1020"/>
      <c r="O188" s="1020"/>
      <c r="P188" s="957" t="s">
        <v>96</v>
      </c>
      <c r="Q188" s="957" t="s">
        <v>97</v>
      </c>
      <c r="R188" s="958" t="s">
        <v>98</v>
      </c>
      <c r="S188" s="1019">
        <v>43861.0</v>
      </c>
      <c r="T188" s="1020"/>
      <c r="U188" s="1020"/>
      <c r="V188" s="1020"/>
      <c r="W188" s="95"/>
    </row>
    <row r="189">
      <c r="A189" s="281" t="s">
        <v>6353</v>
      </c>
      <c r="B189" s="538" t="s">
        <v>4981</v>
      </c>
      <c r="C189" s="894" t="s">
        <v>6348</v>
      </c>
      <c r="D189" s="538" t="s">
        <v>6354</v>
      </c>
      <c r="E189" s="538" t="s">
        <v>4982</v>
      </c>
      <c r="F189" s="538" t="s">
        <v>6355</v>
      </c>
      <c r="G189" s="568" t="s">
        <v>6356</v>
      </c>
      <c r="H189" s="1025">
        <v>43733.0</v>
      </c>
      <c r="I189" s="538" t="s">
        <v>916</v>
      </c>
      <c r="J189" s="1022" t="s">
        <v>47</v>
      </c>
      <c r="K189" s="1027" t="s">
        <v>6352</v>
      </c>
      <c r="L189" s="538" t="s">
        <v>916</v>
      </c>
      <c r="M189" s="340"/>
      <c r="N189" s="1020"/>
      <c r="O189" s="1020"/>
      <c r="P189" s="957" t="s">
        <v>96</v>
      </c>
      <c r="Q189" s="957" t="s">
        <v>97</v>
      </c>
      <c r="R189" s="958" t="s">
        <v>98</v>
      </c>
      <c r="S189" s="1019">
        <v>43861.0</v>
      </c>
      <c r="T189" s="1020"/>
      <c r="U189" s="1020"/>
      <c r="V189" s="1020"/>
      <c r="W189" s="95"/>
    </row>
    <row r="190">
      <c r="A190" s="281" t="s">
        <v>6357</v>
      </c>
      <c r="B190" s="538" t="s">
        <v>4981</v>
      </c>
      <c r="C190" s="894" t="s">
        <v>6348</v>
      </c>
      <c r="D190" s="568" t="s">
        <v>6358</v>
      </c>
      <c r="E190" s="538" t="s">
        <v>4982</v>
      </c>
      <c r="F190" s="538" t="s">
        <v>6359</v>
      </c>
      <c r="G190" s="568" t="s">
        <v>6360</v>
      </c>
      <c r="H190" s="1025">
        <v>43733.0</v>
      </c>
      <c r="I190" s="538" t="s">
        <v>916</v>
      </c>
      <c r="J190" s="1022" t="s">
        <v>47</v>
      </c>
      <c r="K190" s="1027" t="s">
        <v>6352</v>
      </c>
      <c r="L190" s="538" t="s">
        <v>916</v>
      </c>
      <c r="M190" s="932" t="s">
        <v>6361</v>
      </c>
      <c r="N190" s="1020"/>
      <c r="O190" s="1020"/>
      <c r="P190" s="957" t="s">
        <v>96</v>
      </c>
      <c r="Q190" s="957" t="s">
        <v>97</v>
      </c>
      <c r="R190" s="958" t="s">
        <v>98</v>
      </c>
      <c r="S190" s="1019">
        <v>43861.0</v>
      </c>
      <c r="T190" s="1020"/>
      <c r="U190" s="1020"/>
      <c r="V190" s="1020"/>
      <c r="W190" s="95"/>
    </row>
    <row r="191">
      <c r="A191" s="281" t="s">
        <v>6362</v>
      </c>
      <c r="B191" s="538" t="s">
        <v>4981</v>
      </c>
      <c r="C191" s="894" t="s">
        <v>6348</v>
      </c>
      <c r="D191" s="538" t="s">
        <v>6363</v>
      </c>
      <c r="E191" s="538" t="s">
        <v>4982</v>
      </c>
      <c r="F191" s="538" t="s">
        <v>6364</v>
      </c>
      <c r="G191" s="568" t="s">
        <v>6365</v>
      </c>
      <c r="H191" s="1025">
        <v>43733.0</v>
      </c>
      <c r="I191" s="538" t="s">
        <v>916</v>
      </c>
      <c r="J191" s="1022" t="s">
        <v>47</v>
      </c>
      <c r="K191" s="1027" t="s">
        <v>6352</v>
      </c>
      <c r="L191" s="538" t="s">
        <v>916</v>
      </c>
      <c r="M191" s="932" t="s">
        <v>6361</v>
      </c>
      <c r="N191" s="1020"/>
      <c r="O191" s="1020"/>
      <c r="P191" s="957" t="s">
        <v>96</v>
      </c>
      <c r="Q191" s="957" t="s">
        <v>97</v>
      </c>
      <c r="R191" s="958" t="s">
        <v>98</v>
      </c>
      <c r="S191" s="1019">
        <v>43861.0</v>
      </c>
      <c r="T191" s="1020"/>
      <c r="U191" s="1020"/>
      <c r="V191" s="1020"/>
      <c r="W191" s="95"/>
    </row>
    <row r="192">
      <c r="A192" s="281" t="s">
        <v>6366</v>
      </c>
      <c r="B192" s="538" t="s">
        <v>4981</v>
      </c>
      <c r="C192" s="894" t="s">
        <v>6348</v>
      </c>
      <c r="D192" s="538" t="s">
        <v>6367</v>
      </c>
      <c r="E192" s="538" t="s">
        <v>4982</v>
      </c>
      <c r="F192" s="568" t="s">
        <v>6368</v>
      </c>
      <c r="G192" s="568" t="s">
        <v>6369</v>
      </c>
      <c r="H192" s="1025">
        <v>43733.0</v>
      </c>
      <c r="I192" s="538" t="s">
        <v>916</v>
      </c>
      <c r="J192" s="1022" t="s">
        <v>47</v>
      </c>
      <c r="K192" s="1027" t="s">
        <v>6352</v>
      </c>
      <c r="L192" s="538" t="s">
        <v>916</v>
      </c>
      <c r="M192" s="932" t="s">
        <v>6361</v>
      </c>
      <c r="N192" s="1020"/>
      <c r="O192" s="1020"/>
      <c r="P192" s="957" t="s">
        <v>96</v>
      </c>
      <c r="Q192" s="957" t="s">
        <v>97</v>
      </c>
      <c r="R192" s="958" t="s">
        <v>98</v>
      </c>
      <c r="S192" s="1019">
        <v>43861.0</v>
      </c>
      <c r="T192" s="1020"/>
      <c r="U192" s="1020"/>
      <c r="V192" s="1020"/>
      <c r="W192" s="95"/>
    </row>
    <row r="193">
      <c r="A193" s="281" t="s">
        <v>6370</v>
      </c>
      <c r="B193" s="538" t="s">
        <v>4981</v>
      </c>
      <c r="C193" s="894" t="s">
        <v>6348</v>
      </c>
      <c r="D193" s="538" t="s">
        <v>6371</v>
      </c>
      <c r="E193" s="538" t="s">
        <v>4982</v>
      </c>
      <c r="F193" s="538" t="s">
        <v>6372</v>
      </c>
      <c r="G193" s="568" t="s">
        <v>6373</v>
      </c>
      <c r="H193" s="1025">
        <v>43733.0</v>
      </c>
      <c r="I193" s="538" t="s">
        <v>916</v>
      </c>
      <c r="J193" s="1022" t="s">
        <v>47</v>
      </c>
      <c r="K193" s="1027" t="s">
        <v>6352</v>
      </c>
      <c r="L193" s="538" t="s">
        <v>916</v>
      </c>
      <c r="M193" s="340"/>
      <c r="N193" s="1020"/>
      <c r="O193" s="1020"/>
      <c r="P193" s="957" t="s">
        <v>96</v>
      </c>
      <c r="Q193" s="957" t="s">
        <v>97</v>
      </c>
      <c r="R193" s="958" t="s">
        <v>98</v>
      </c>
      <c r="S193" s="1019">
        <v>43871.0</v>
      </c>
      <c r="T193" s="1020"/>
      <c r="U193" s="1020"/>
      <c r="V193" s="1020"/>
      <c r="W193" s="95"/>
    </row>
    <row r="194">
      <c r="A194" s="281" t="s">
        <v>6374</v>
      </c>
      <c r="B194" s="538" t="s">
        <v>4981</v>
      </c>
      <c r="C194" s="894" t="s">
        <v>6348</v>
      </c>
      <c r="D194" s="538" t="s">
        <v>6375</v>
      </c>
      <c r="E194" s="538" t="s">
        <v>4982</v>
      </c>
      <c r="F194" s="568" t="s">
        <v>6376</v>
      </c>
      <c r="G194" s="590" t="s">
        <v>6377</v>
      </c>
      <c r="H194" s="1025">
        <v>43733.0</v>
      </c>
      <c r="I194" s="538" t="s">
        <v>916</v>
      </c>
      <c r="J194" s="1022" t="s">
        <v>47</v>
      </c>
      <c r="K194" s="1027" t="s">
        <v>6352</v>
      </c>
      <c r="L194" s="538" t="s">
        <v>916</v>
      </c>
      <c r="M194" s="340"/>
      <c r="N194" s="1020"/>
      <c r="O194" s="1020"/>
      <c r="P194" s="957" t="s">
        <v>96</v>
      </c>
      <c r="Q194" s="957" t="s">
        <v>97</v>
      </c>
      <c r="R194" s="958" t="s">
        <v>98</v>
      </c>
      <c r="S194" s="1019">
        <v>43871.0</v>
      </c>
      <c r="T194" s="1020"/>
      <c r="U194" s="1020"/>
      <c r="V194" s="1020"/>
      <c r="W194" s="95"/>
    </row>
    <row r="195">
      <c r="A195" s="281" t="s">
        <v>6378</v>
      </c>
      <c r="B195" s="538" t="s">
        <v>4981</v>
      </c>
      <c r="C195" s="894" t="s">
        <v>6348</v>
      </c>
      <c r="D195" s="538" t="s">
        <v>6379</v>
      </c>
      <c r="E195" s="538" t="s">
        <v>4982</v>
      </c>
      <c r="F195" s="568" t="s">
        <v>6380</v>
      </c>
      <c r="G195" s="727" t="s">
        <v>6381</v>
      </c>
      <c r="H195" s="1025">
        <v>43733.0</v>
      </c>
      <c r="I195" s="538" t="s">
        <v>916</v>
      </c>
      <c r="J195" s="1022" t="s">
        <v>47</v>
      </c>
      <c r="K195" s="1027" t="s">
        <v>6352</v>
      </c>
      <c r="L195" s="538" t="s">
        <v>916</v>
      </c>
      <c r="M195" s="340"/>
      <c r="N195" s="1020"/>
      <c r="O195" s="1020"/>
      <c r="P195" s="957" t="s">
        <v>96</v>
      </c>
      <c r="Q195" s="957" t="s">
        <v>97</v>
      </c>
      <c r="R195" s="958" t="s">
        <v>98</v>
      </c>
      <c r="S195" s="1019">
        <v>43871.0</v>
      </c>
      <c r="T195" s="1020"/>
      <c r="U195" s="1020"/>
      <c r="V195" s="1020"/>
      <c r="W195" s="95"/>
    </row>
    <row r="196">
      <c r="A196" s="281" t="s">
        <v>6382</v>
      </c>
      <c r="B196" s="281" t="s">
        <v>6383</v>
      </c>
      <c r="C196" s="329" t="s">
        <v>6384</v>
      </c>
      <c r="D196" s="281" t="s">
        <v>6385</v>
      </c>
      <c r="E196" s="329" t="s">
        <v>6287</v>
      </c>
      <c r="F196" s="281" t="s">
        <v>6386</v>
      </c>
      <c r="G196" s="281" t="s">
        <v>6387</v>
      </c>
      <c r="H196" s="279" t="s">
        <v>6388</v>
      </c>
      <c r="I196" s="590" t="s">
        <v>741</v>
      </c>
      <c r="J196" s="1008" t="s">
        <v>47</v>
      </c>
      <c r="K196" s="401" t="s">
        <v>6388</v>
      </c>
      <c r="L196" s="568" t="s">
        <v>741</v>
      </c>
      <c r="M196" s="340"/>
      <c r="N196" s="1020"/>
      <c r="O196" s="1020"/>
      <c r="P196" s="1020"/>
      <c r="Q196" s="997" t="s">
        <v>116</v>
      </c>
      <c r="R196" s="386" t="s">
        <v>98</v>
      </c>
      <c r="S196" s="1028">
        <v>43761.0</v>
      </c>
      <c r="T196" s="1020"/>
      <c r="U196" s="1020"/>
      <c r="V196" s="95"/>
    </row>
    <row r="197">
      <c r="A197" s="281" t="s">
        <v>6389</v>
      </c>
      <c r="B197" s="281" t="s">
        <v>6383</v>
      </c>
      <c r="C197" s="329" t="s">
        <v>6384</v>
      </c>
      <c r="D197" s="281" t="s">
        <v>6390</v>
      </c>
      <c r="E197" s="329" t="s">
        <v>6287</v>
      </c>
      <c r="F197" s="281" t="s">
        <v>6391</v>
      </c>
      <c r="G197" s="281" t="s">
        <v>6392</v>
      </c>
      <c r="H197" s="279" t="s">
        <v>6393</v>
      </c>
      <c r="I197" s="590" t="s">
        <v>741</v>
      </c>
      <c r="J197" s="1008" t="s">
        <v>47</v>
      </c>
      <c r="K197" s="1029" t="s">
        <v>6393</v>
      </c>
      <c r="L197" s="568" t="s">
        <v>741</v>
      </c>
      <c r="M197" s="340"/>
      <c r="N197" s="1020"/>
      <c r="O197" s="1020"/>
      <c r="P197" s="1020"/>
      <c r="Q197" s="997" t="s">
        <v>116</v>
      </c>
      <c r="R197" s="386" t="s">
        <v>98</v>
      </c>
      <c r="S197" s="1028">
        <v>43761.0</v>
      </c>
      <c r="T197" s="1020"/>
      <c r="U197" s="1020"/>
      <c r="V197" s="95"/>
    </row>
    <row r="198">
      <c r="A198" s="281" t="s">
        <v>6394</v>
      </c>
      <c r="B198" s="281" t="s">
        <v>6383</v>
      </c>
      <c r="C198" s="329" t="s">
        <v>6384</v>
      </c>
      <c r="D198" s="281" t="s">
        <v>6395</v>
      </c>
      <c r="E198" s="329" t="s">
        <v>6287</v>
      </c>
      <c r="F198" s="281" t="s">
        <v>6396</v>
      </c>
      <c r="G198" s="281" t="s">
        <v>6397</v>
      </c>
      <c r="H198" s="279" t="s">
        <v>6393</v>
      </c>
      <c r="I198" s="590" t="s">
        <v>741</v>
      </c>
      <c r="J198" s="1008" t="s">
        <v>47</v>
      </c>
      <c r="K198" s="1029" t="s">
        <v>6393</v>
      </c>
      <c r="L198" s="568" t="s">
        <v>741</v>
      </c>
      <c r="M198" s="340"/>
      <c r="N198" s="1020"/>
      <c r="O198" s="1020"/>
      <c r="P198" s="1020"/>
      <c r="Q198" s="997" t="s">
        <v>116</v>
      </c>
      <c r="R198" s="386" t="s">
        <v>98</v>
      </c>
      <c r="S198" s="1028">
        <v>43761.0</v>
      </c>
      <c r="T198" s="1020"/>
      <c r="U198" s="1020"/>
      <c r="V198" s="95"/>
    </row>
    <row r="199">
      <c r="A199" s="281" t="s">
        <v>6398</v>
      </c>
      <c r="B199" s="281" t="s">
        <v>6383</v>
      </c>
      <c r="C199" s="329" t="s">
        <v>6384</v>
      </c>
      <c r="D199" s="281" t="s">
        <v>6399</v>
      </c>
      <c r="E199" s="329" t="s">
        <v>6287</v>
      </c>
      <c r="F199" s="281" t="s">
        <v>6400</v>
      </c>
      <c r="G199" s="281" t="s">
        <v>6401</v>
      </c>
      <c r="H199" s="279" t="s">
        <v>6402</v>
      </c>
      <c r="I199" s="590" t="s">
        <v>741</v>
      </c>
      <c r="J199" s="1008" t="s">
        <v>47</v>
      </c>
      <c r="K199" s="1029" t="s">
        <v>6402</v>
      </c>
      <c r="L199" s="568" t="s">
        <v>741</v>
      </c>
      <c r="M199" s="340"/>
      <c r="N199" s="1020"/>
      <c r="O199" s="1020"/>
      <c r="P199" s="1020"/>
      <c r="Q199" s="997" t="s">
        <v>116</v>
      </c>
      <c r="R199" s="386" t="s">
        <v>98</v>
      </c>
      <c r="S199" s="1028">
        <v>43761.0</v>
      </c>
      <c r="T199" s="1020"/>
      <c r="U199" s="1020"/>
      <c r="V199" s="95"/>
    </row>
    <row r="200">
      <c r="A200" s="281" t="s">
        <v>6403</v>
      </c>
      <c r="B200" s="281" t="s">
        <v>6383</v>
      </c>
      <c r="C200" s="281" t="s">
        <v>6384</v>
      </c>
      <c r="D200" s="281" t="s">
        <v>6404</v>
      </c>
      <c r="E200" s="329" t="s">
        <v>6287</v>
      </c>
      <c r="F200" s="281" t="s">
        <v>6405</v>
      </c>
      <c r="G200" s="281" t="s">
        <v>6406</v>
      </c>
      <c r="H200" s="279" t="s">
        <v>6388</v>
      </c>
      <c r="I200" s="590" t="s">
        <v>741</v>
      </c>
      <c r="J200" s="1008" t="s">
        <v>47</v>
      </c>
      <c r="K200" s="401" t="s">
        <v>6388</v>
      </c>
      <c r="L200" s="568" t="s">
        <v>741</v>
      </c>
      <c r="M200" s="340"/>
      <c r="N200" s="1020"/>
      <c r="O200" s="1020"/>
      <c r="P200" s="1020"/>
      <c r="Q200" s="997" t="s">
        <v>116</v>
      </c>
      <c r="R200" s="386" t="s">
        <v>98</v>
      </c>
      <c r="S200" s="1028">
        <v>43762.0</v>
      </c>
      <c r="T200" s="1020"/>
      <c r="U200" s="1020"/>
      <c r="V200" s="95"/>
    </row>
    <row r="201">
      <c r="A201" s="281" t="s">
        <v>6407</v>
      </c>
      <c r="B201" s="281" t="s">
        <v>6383</v>
      </c>
      <c r="C201" s="281" t="s">
        <v>6384</v>
      </c>
      <c r="D201" s="281" t="s">
        <v>6408</v>
      </c>
      <c r="E201" s="329" t="s">
        <v>6287</v>
      </c>
      <c r="F201" s="281" t="s">
        <v>6409</v>
      </c>
      <c r="G201" s="281" t="s">
        <v>6406</v>
      </c>
      <c r="H201" s="279" t="s">
        <v>6393</v>
      </c>
      <c r="I201" s="590" t="s">
        <v>741</v>
      </c>
      <c r="J201" s="1008" t="s">
        <v>47</v>
      </c>
      <c r="K201" s="1029" t="s">
        <v>6393</v>
      </c>
      <c r="L201" s="568" t="s">
        <v>741</v>
      </c>
      <c r="M201" s="340"/>
      <c r="N201" s="1020"/>
      <c r="O201" s="1020"/>
      <c r="P201" s="1020"/>
      <c r="Q201" s="997" t="s">
        <v>116</v>
      </c>
      <c r="R201" s="386" t="s">
        <v>98</v>
      </c>
      <c r="S201" s="1028">
        <v>43762.0</v>
      </c>
      <c r="T201" s="1020"/>
      <c r="U201" s="1020"/>
      <c r="V201" s="95"/>
    </row>
    <row r="202">
      <c r="A202" s="281" t="s">
        <v>6410</v>
      </c>
      <c r="B202" s="281" t="s">
        <v>6383</v>
      </c>
      <c r="C202" s="281" t="s">
        <v>6384</v>
      </c>
      <c r="D202" s="281" t="s">
        <v>6411</v>
      </c>
      <c r="E202" s="329" t="s">
        <v>6287</v>
      </c>
      <c r="F202" s="281" t="s">
        <v>6412</v>
      </c>
      <c r="G202" s="281" t="s">
        <v>6406</v>
      </c>
      <c r="H202" s="279" t="s">
        <v>6393</v>
      </c>
      <c r="I202" s="590" t="s">
        <v>741</v>
      </c>
      <c r="J202" s="1008" t="s">
        <v>47</v>
      </c>
      <c r="K202" s="1029" t="s">
        <v>6393</v>
      </c>
      <c r="L202" s="568" t="s">
        <v>741</v>
      </c>
      <c r="M202" s="340"/>
      <c r="N202" s="1020"/>
      <c r="O202" s="1020"/>
      <c r="P202" s="1020"/>
      <c r="Q202" s="997" t="s">
        <v>116</v>
      </c>
      <c r="R202" s="386" t="s">
        <v>98</v>
      </c>
      <c r="S202" s="1028">
        <v>43762.0</v>
      </c>
      <c r="T202" s="1020"/>
      <c r="U202" s="1020"/>
      <c r="V202" s="95"/>
    </row>
    <row r="203">
      <c r="A203" s="281" t="s">
        <v>6413</v>
      </c>
      <c r="B203" s="281" t="s">
        <v>6383</v>
      </c>
      <c r="C203" s="281" t="s">
        <v>6384</v>
      </c>
      <c r="D203" s="281" t="s">
        <v>6414</v>
      </c>
      <c r="E203" s="329" t="s">
        <v>6287</v>
      </c>
      <c r="F203" s="281" t="s">
        <v>6415</v>
      </c>
      <c r="G203" s="281" t="s">
        <v>6406</v>
      </c>
      <c r="H203" s="279" t="s">
        <v>6402</v>
      </c>
      <c r="I203" s="590" t="s">
        <v>741</v>
      </c>
      <c r="J203" s="1008" t="s">
        <v>47</v>
      </c>
      <c r="K203" s="1029" t="s">
        <v>6402</v>
      </c>
      <c r="L203" s="568" t="s">
        <v>741</v>
      </c>
      <c r="M203" s="340"/>
      <c r="N203" s="1020"/>
      <c r="O203" s="1020"/>
      <c r="P203" s="1020"/>
      <c r="Q203" s="997" t="s">
        <v>116</v>
      </c>
      <c r="R203" s="386" t="s">
        <v>98</v>
      </c>
      <c r="S203" s="1028">
        <v>43762.0</v>
      </c>
      <c r="T203" s="1020"/>
      <c r="U203" s="1020"/>
      <c r="V203" s="95"/>
    </row>
    <row r="204">
      <c r="A204" s="281" t="s">
        <v>6416</v>
      </c>
      <c r="B204" s="281" t="s">
        <v>6383</v>
      </c>
      <c r="C204" s="281" t="s">
        <v>6384</v>
      </c>
      <c r="D204" s="281" t="s">
        <v>6417</v>
      </c>
      <c r="E204" s="329" t="s">
        <v>6287</v>
      </c>
      <c r="F204" s="281" t="s">
        <v>6418</v>
      </c>
      <c r="G204" s="281" t="s">
        <v>6419</v>
      </c>
      <c r="H204" s="279" t="s">
        <v>6388</v>
      </c>
      <c r="I204" s="590" t="s">
        <v>741</v>
      </c>
      <c r="J204" s="1008" t="s">
        <v>47</v>
      </c>
      <c r="K204" s="401" t="s">
        <v>6388</v>
      </c>
      <c r="L204" s="568" t="s">
        <v>741</v>
      </c>
      <c r="M204" s="340"/>
      <c r="N204" s="1020"/>
      <c r="O204" s="1020"/>
      <c r="P204" s="1020"/>
      <c r="Q204" s="997" t="s">
        <v>116</v>
      </c>
      <c r="R204" s="386" t="s">
        <v>98</v>
      </c>
      <c r="S204" s="1028">
        <v>43762.0</v>
      </c>
      <c r="T204" s="1020"/>
      <c r="U204" s="1020"/>
      <c r="V204" s="95"/>
    </row>
    <row r="205">
      <c r="A205" s="281" t="s">
        <v>6420</v>
      </c>
      <c r="B205" s="281" t="s">
        <v>6383</v>
      </c>
      <c r="C205" s="281" t="s">
        <v>6384</v>
      </c>
      <c r="D205" s="281" t="s">
        <v>6421</v>
      </c>
      <c r="E205" s="329" t="s">
        <v>6287</v>
      </c>
      <c r="F205" s="281" t="s">
        <v>6422</v>
      </c>
      <c r="G205" s="281" t="s">
        <v>6423</v>
      </c>
      <c r="H205" s="279" t="s">
        <v>6393</v>
      </c>
      <c r="I205" s="590" t="s">
        <v>741</v>
      </c>
      <c r="J205" s="1008"/>
      <c r="K205" s="1029" t="s">
        <v>6393</v>
      </c>
      <c r="L205" s="568" t="s">
        <v>741</v>
      </c>
      <c r="M205" s="340"/>
      <c r="N205" s="1020"/>
      <c r="O205" s="1020"/>
      <c r="P205" s="1020"/>
      <c r="Q205" s="997" t="s">
        <v>116</v>
      </c>
      <c r="R205" s="386" t="s">
        <v>98</v>
      </c>
      <c r="S205" s="1028">
        <v>43762.0</v>
      </c>
      <c r="T205" s="1020"/>
      <c r="U205" s="1020"/>
      <c r="V205" s="95"/>
    </row>
    <row r="206">
      <c r="A206" s="281" t="s">
        <v>6424</v>
      </c>
      <c r="B206" s="281" t="s">
        <v>6383</v>
      </c>
      <c r="C206" s="281" t="s">
        <v>6384</v>
      </c>
      <c r="D206" s="281" t="s">
        <v>6425</v>
      </c>
      <c r="E206" s="329" t="s">
        <v>6287</v>
      </c>
      <c r="F206" s="281" t="s">
        <v>6426</v>
      </c>
      <c r="G206" s="281" t="s">
        <v>6427</v>
      </c>
      <c r="H206" s="279" t="s">
        <v>6393</v>
      </c>
      <c r="I206" s="590" t="s">
        <v>741</v>
      </c>
      <c r="J206" s="1008"/>
      <c r="K206" s="1029" t="s">
        <v>6393</v>
      </c>
      <c r="L206" s="568" t="s">
        <v>741</v>
      </c>
      <c r="M206" s="340"/>
      <c r="N206" s="1020"/>
      <c r="O206" s="1020"/>
      <c r="P206" s="1020"/>
      <c r="Q206" s="997" t="s">
        <v>116</v>
      </c>
      <c r="R206" s="386" t="s">
        <v>98</v>
      </c>
      <c r="S206" s="1028">
        <v>43762.0</v>
      </c>
      <c r="T206" s="1020"/>
      <c r="U206" s="1020"/>
      <c r="V206" s="95"/>
    </row>
    <row r="207">
      <c r="A207" s="281" t="s">
        <v>6428</v>
      </c>
      <c r="B207" s="281" t="s">
        <v>6383</v>
      </c>
      <c r="C207" s="281" t="s">
        <v>6384</v>
      </c>
      <c r="D207" s="281" t="s">
        <v>6429</v>
      </c>
      <c r="E207" s="329" t="s">
        <v>6287</v>
      </c>
      <c r="F207" s="281" t="s">
        <v>6430</v>
      </c>
      <c r="G207" s="281" t="s">
        <v>6431</v>
      </c>
      <c r="H207" s="279" t="s">
        <v>6402</v>
      </c>
      <c r="I207" s="590" t="s">
        <v>741</v>
      </c>
      <c r="J207" s="1008" t="s">
        <v>47</v>
      </c>
      <c r="K207" s="1029" t="s">
        <v>6402</v>
      </c>
      <c r="L207" s="568" t="s">
        <v>741</v>
      </c>
      <c r="M207" s="340"/>
      <c r="N207" s="1020"/>
      <c r="O207" s="1020"/>
      <c r="P207" s="1020"/>
      <c r="Q207" s="997" t="s">
        <v>116</v>
      </c>
      <c r="R207" s="386" t="s">
        <v>98</v>
      </c>
      <c r="S207" s="1028">
        <v>43762.0</v>
      </c>
      <c r="T207" s="1020"/>
      <c r="U207" s="1020"/>
      <c r="V207" s="95"/>
    </row>
    <row r="208">
      <c r="A208" s="281" t="s">
        <v>6432</v>
      </c>
      <c r="B208" s="281" t="s">
        <v>6383</v>
      </c>
      <c r="C208" s="281" t="s">
        <v>6384</v>
      </c>
      <c r="D208" s="281" t="s">
        <v>6433</v>
      </c>
      <c r="E208" s="329" t="s">
        <v>6287</v>
      </c>
      <c r="F208" s="281" t="s">
        <v>6434</v>
      </c>
      <c r="G208" s="281" t="s">
        <v>6419</v>
      </c>
      <c r="H208" s="279" t="s">
        <v>6388</v>
      </c>
      <c r="I208" s="590" t="s">
        <v>741</v>
      </c>
      <c r="J208" s="1008" t="s">
        <v>47</v>
      </c>
      <c r="K208" s="401" t="s">
        <v>6388</v>
      </c>
      <c r="L208" s="568" t="s">
        <v>741</v>
      </c>
      <c r="M208" s="340"/>
      <c r="N208" s="1020"/>
      <c r="O208" s="1020"/>
      <c r="P208" s="1020"/>
      <c r="Q208" s="997" t="s">
        <v>116</v>
      </c>
      <c r="R208" s="386" t="s">
        <v>98</v>
      </c>
      <c r="S208" s="1028">
        <v>43762.0</v>
      </c>
      <c r="T208" s="1020"/>
      <c r="U208" s="1020"/>
      <c r="V208" s="95"/>
    </row>
    <row r="209">
      <c r="A209" s="281" t="s">
        <v>6435</v>
      </c>
      <c r="B209" s="281" t="s">
        <v>6383</v>
      </c>
      <c r="C209" s="281" t="s">
        <v>6384</v>
      </c>
      <c r="D209" s="281" t="s">
        <v>6436</v>
      </c>
      <c r="E209" s="329" t="s">
        <v>6287</v>
      </c>
      <c r="F209" s="281" t="s">
        <v>6437</v>
      </c>
      <c r="G209" s="281" t="s">
        <v>6438</v>
      </c>
      <c r="H209" s="279" t="s">
        <v>6393</v>
      </c>
      <c r="I209" s="590" t="s">
        <v>741</v>
      </c>
      <c r="J209" s="1008" t="s">
        <v>47</v>
      </c>
      <c r="K209" s="1029" t="s">
        <v>6393</v>
      </c>
      <c r="L209" s="568" t="s">
        <v>741</v>
      </c>
      <c r="M209" s="340"/>
      <c r="N209" s="1020"/>
      <c r="O209" s="1020"/>
      <c r="P209" s="1020"/>
      <c r="Q209" s="997" t="s">
        <v>116</v>
      </c>
      <c r="R209" s="386" t="s">
        <v>98</v>
      </c>
      <c r="S209" s="1028">
        <v>43762.0</v>
      </c>
      <c r="T209" s="1020"/>
      <c r="U209" s="1020"/>
      <c r="V209" s="95"/>
    </row>
    <row r="210">
      <c r="A210" s="281" t="s">
        <v>6439</v>
      </c>
      <c r="B210" s="281" t="s">
        <v>6383</v>
      </c>
      <c r="C210" s="281" t="s">
        <v>6384</v>
      </c>
      <c r="D210" s="281" t="s">
        <v>6440</v>
      </c>
      <c r="E210" s="329" t="s">
        <v>6287</v>
      </c>
      <c r="F210" s="281" t="s">
        <v>6441</v>
      </c>
      <c r="G210" s="281" t="s">
        <v>6427</v>
      </c>
      <c r="H210" s="279" t="s">
        <v>6393</v>
      </c>
      <c r="I210" s="590" t="s">
        <v>741</v>
      </c>
      <c r="J210" s="1008" t="s">
        <v>47</v>
      </c>
      <c r="K210" s="1029" t="s">
        <v>6393</v>
      </c>
      <c r="L210" s="568" t="s">
        <v>741</v>
      </c>
      <c r="M210" s="340"/>
      <c r="N210" s="1020"/>
      <c r="O210" s="1020"/>
      <c r="P210" s="1020"/>
      <c r="Q210" s="997" t="s">
        <v>116</v>
      </c>
      <c r="R210" s="386" t="s">
        <v>98</v>
      </c>
      <c r="S210" s="1028">
        <v>43762.0</v>
      </c>
      <c r="T210" s="1020"/>
      <c r="U210" s="1020"/>
      <c r="V210" s="95"/>
    </row>
    <row r="211">
      <c r="A211" s="281" t="s">
        <v>6442</v>
      </c>
      <c r="B211" s="281" t="s">
        <v>6383</v>
      </c>
      <c r="C211" s="281" t="s">
        <v>6384</v>
      </c>
      <c r="D211" s="281" t="s">
        <v>6443</v>
      </c>
      <c r="E211" s="329" t="s">
        <v>6287</v>
      </c>
      <c r="F211" s="281" t="s">
        <v>6444</v>
      </c>
      <c r="G211" s="281" t="s">
        <v>6431</v>
      </c>
      <c r="H211" s="279" t="s">
        <v>6402</v>
      </c>
      <c r="I211" s="590" t="s">
        <v>741</v>
      </c>
      <c r="J211" s="1008" t="s">
        <v>47</v>
      </c>
      <c r="K211" s="1029" t="s">
        <v>6402</v>
      </c>
      <c r="L211" s="568" t="s">
        <v>741</v>
      </c>
      <c r="M211" s="340"/>
      <c r="N211" s="1020"/>
      <c r="O211" s="1020"/>
      <c r="P211" s="1020"/>
      <c r="Q211" s="997" t="s">
        <v>116</v>
      </c>
      <c r="R211" s="386" t="s">
        <v>98</v>
      </c>
      <c r="S211" s="1028">
        <v>43762.0</v>
      </c>
      <c r="T211" s="1020"/>
      <c r="U211" s="1020"/>
      <c r="V211" s="95"/>
    </row>
    <row r="212">
      <c r="A212" s="281" t="s">
        <v>6445</v>
      </c>
      <c r="B212" s="281" t="s">
        <v>6383</v>
      </c>
      <c r="C212" s="281" t="s">
        <v>6384</v>
      </c>
      <c r="D212" s="281" t="s">
        <v>6446</v>
      </c>
      <c r="E212" s="329" t="s">
        <v>6287</v>
      </c>
      <c r="F212" s="281" t="s">
        <v>6447</v>
      </c>
      <c r="G212" s="281" t="s">
        <v>6419</v>
      </c>
      <c r="H212" s="279" t="s">
        <v>6388</v>
      </c>
      <c r="I212" s="590" t="s">
        <v>741</v>
      </c>
      <c r="J212" s="1008" t="s">
        <v>47</v>
      </c>
      <c r="K212" s="401" t="s">
        <v>6388</v>
      </c>
      <c r="L212" s="568" t="s">
        <v>741</v>
      </c>
      <c r="M212" s="340"/>
      <c r="N212" s="1020"/>
      <c r="O212" s="1020"/>
      <c r="P212" s="1020"/>
      <c r="Q212" s="997" t="s">
        <v>116</v>
      </c>
      <c r="R212" s="386" t="s">
        <v>98</v>
      </c>
      <c r="S212" s="1028">
        <v>43762.0</v>
      </c>
      <c r="T212" s="1020"/>
      <c r="U212" s="1020"/>
      <c r="V212" s="95"/>
    </row>
    <row r="213">
      <c r="A213" s="281" t="s">
        <v>6448</v>
      </c>
      <c r="B213" s="281" t="s">
        <v>6383</v>
      </c>
      <c r="C213" s="281" t="s">
        <v>6384</v>
      </c>
      <c r="D213" s="281" t="s">
        <v>6449</v>
      </c>
      <c r="E213" s="329" t="s">
        <v>6287</v>
      </c>
      <c r="F213" s="281" t="s">
        <v>6450</v>
      </c>
      <c r="G213" s="281" t="s">
        <v>6451</v>
      </c>
      <c r="H213" s="279" t="s">
        <v>6393</v>
      </c>
      <c r="I213" s="590" t="s">
        <v>741</v>
      </c>
      <c r="J213" s="1008" t="s">
        <v>47</v>
      </c>
      <c r="K213" s="1029" t="s">
        <v>6393</v>
      </c>
      <c r="L213" s="568" t="s">
        <v>741</v>
      </c>
      <c r="M213" s="340"/>
      <c r="N213" s="1020"/>
      <c r="O213" s="1020"/>
      <c r="P213" s="1020"/>
      <c r="Q213" s="997" t="s">
        <v>116</v>
      </c>
      <c r="R213" s="386" t="s">
        <v>98</v>
      </c>
      <c r="S213" s="1028">
        <v>43762.0</v>
      </c>
      <c r="T213" s="1020"/>
      <c r="U213" s="1020"/>
      <c r="V213" s="95"/>
    </row>
    <row r="214">
      <c r="A214" s="281" t="s">
        <v>6452</v>
      </c>
      <c r="B214" s="281" t="s">
        <v>6383</v>
      </c>
      <c r="C214" s="281" t="s">
        <v>6384</v>
      </c>
      <c r="D214" s="281" t="s">
        <v>6453</v>
      </c>
      <c r="E214" s="329" t="s">
        <v>6287</v>
      </c>
      <c r="F214" s="281" t="s">
        <v>6454</v>
      </c>
      <c r="G214" s="281" t="s">
        <v>6427</v>
      </c>
      <c r="H214" s="279" t="s">
        <v>6393</v>
      </c>
      <c r="I214" s="590" t="s">
        <v>741</v>
      </c>
      <c r="J214" s="1008" t="s">
        <v>47</v>
      </c>
      <c r="K214" s="1029" t="s">
        <v>6393</v>
      </c>
      <c r="L214" s="568" t="s">
        <v>741</v>
      </c>
      <c r="M214" s="340"/>
      <c r="N214" s="1020"/>
      <c r="O214" s="1020"/>
      <c r="P214" s="1020"/>
      <c r="Q214" s="997" t="s">
        <v>116</v>
      </c>
      <c r="R214" s="386" t="s">
        <v>98</v>
      </c>
      <c r="S214" s="1028">
        <v>43762.0</v>
      </c>
      <c r="T214" s="1020"/>
      <c r="U214" s="1020"/>
      <c r="V214" s="95"/>
    </row>
    <row r="215">
      <c r="A215" s="281" t="s">
        <v>6455</v>
      </c>
      <c r="B215" s="281" t="s">
        <v>6383</v>
      </c>
      <c r="C215" s="281" t="s">
        <v>6384</v>
      </c>
      <c r="D215" s="281" t="s">
        <v>6456</v>
      </c>
      <c r="E215" s="329" t="s">
        <v>6287</v>
      </c>
      <c r="F215" s="281" t="s">
        <v>6457</v>
      </c>
      <c r="G215" s="281" t="s">
        <v>6458</v>
      </c>
      <c r="H215" s="279" t="s">
        <v>6402</v>
      </c>
      <c r="I215" s="590" t="s">
        <v>741</v>
      </c>
      <c r="J215" s="1008" t="s">
        <v>47</v>
      </c>
      <c r="K215" s="1029" t="s">
        <v>6402</v>
      </c>
      <c r="L215" s="568" t="s">
        <v>741</v>
      </c>
      <c r="M215" s="340"/>
      <c r="N215" s="1020"/>
      <c r="O215" s="1020"/>
      <c r="P215" s="1020"/>
      <c r="Q215" s="997" t="s">
        <v>116</v>
      </c>
      <c r="R215" s="386" t="s">
        <v>98</v>
      </c>
      <c r="S215" s="1028">
        <v>43762.0</v>
      </c>
      <c r="T215" s="1020"/>
      <c r="U215" s="1020"/>
      <c r="V215" s="95"/>
    </row>
    <row r="216">
      <c r="A216" s="281" t="s">
        <v>6459</v>
      </c>
      <c r="B216" s="281" t="s">
        <v>6383</v>
      </c>
      <c r="C216" s="281" t="s">
        <v>6384</v>
      </c>
      <c r="D216" s="281" t="s">
        <v>6460</v>
      </c>
      <c r="E216" s="329" t="s">
        <v>6287</v>
      </c>
      <c r="F216" s="281" t="s">
        <v>6461</v>
      </c>
      <c r="G216" s="281" t="s">
        <v>6462</v>
      </c>
      <c r="H216" s="279" t="s">
        <v>6388</v>
      </c>
      <c r="I216" s="590" t="s">
        <v>741</v>
      </c>
      <c r="J216" s="1008" t="s">
        <v>47</v>
      </c>
      <c r="K216" s="401" t="s">
        <v>6388</v>
      </c>
      <c r="L216" s="568" t="s">
        <v>6463</v>
      </c>
      <c r="M216" s="340"/>
      <c r="N216" s="1020"/>
      <c r="O216" s="1020"/>
      <c r="P216" s="1020"/>
      <c r="Q216" s="997" t="s">
        <v>116</v>
      </c>
      <c r="R216" s="386" t="s">
        <v>98</v>
      </c>
      <c r="S216" s="1028">
        <v>43763.0</v>
      </c>
      <c r="T216" s="1020"/>
      <c r="U216" s="1020"/>
      <c r="V216" s="95"/>
    </row>
    <row r="217">
      <c r="A217" s="281" t="s">
        <v>6464</v>
      </c>
      <c r="B217" s="281" t="s">
        <v>6383</v>
      </c>
      <c r="C217" s="281" t="s">
        <v>6384</v>
      </c>
      <c r="D217" s="281" t="s">
        <v>6465</v>
      </c>
      <c r="E217" s="329" t="s">
        <v>6287</v>
      </c>
      <c r="F217" s="281" t="s">
        <v>6466</v>
      </c>
      <c r="G217" s="281" t="s">
        <v>6462</v>
      </c>
      <c r="H217" s="279" t="s">
        <v>6393</v>
      </c>
      <c r="I217" s="590" t="s">
        <v>741</v>
      </c>
      <c r="J217" s="1008" t="s">
        <v>47</v>
      </c>
      <c r="K217" s="1029" t="s">
        <v>6393</v>
      </c>
      <c r="L217" s="568" t="s">
        <v>741</v>
      </c>
      <c r="M217" s="340"/>
      <c r="N217" s="1020"/>
      <c r="O217" s="1020"/>
      <c r="P217" s="1020"/>
      <c r="Q217" s="997" t="s">
        <v>116</v>
      </c>
      <c r="R217" s="386" t="s">
        <v>98</v>
      </c>
      <c r="S217" s="1028">
        <v>43763.0</v>
      </c>
      <c r="T217" s="1020"/>
      <c r="U217" s="1020"/>
      <c r="V217" s="95"/>
    </row>
    <row r="218">
      <c r="A218" s="281" t="s">
        <v>6467</v>
      </c>
      <c r="B218" s="281" t="s">
        <v>6383</v>
      </c>
      <c r="C218" s="281" t="s">
        <v>6384</v>
      </c>
      <c r="D218" s="281" t="s">
        <v>6468</v>
      </c>
      <c r="E218" s="329" t="s">
        <v>6287</v>
      </c>
      <c r="F218" s="281" t="s">
        <v>6469</v>
      </c>
      <c r="G218" s="281" t="s">
        <v>6462</v>
      </c>
      <c r="H218" s="279" t="s">
        <v>6393</v>
      </c>
      <c r="I218" s="590" t="s">
        <v>741</v>
      </c>
      <c r="J218" s="1008" t="s">
        <v>47</v>
      </c>
      <c r="K218" s="1029" t="s">
        <v>6393</v>
      </c>
      <c r="L218" s="568" t="s">
        <v>741</v>
      </c>
      <c r="M218" s="340"/>
      <c r="N218" s="1020"/>
      <c r="O218" s="1020"/>
      <c r="P218" s="1020"/>
      <c r="Q218" s="997" t="s">
        <v>116</v>
      </c>
      <c r="R218" s="386" t="s">
        <v>98</v>
      </c>
      <c r="S218" s="1028">
        <v>43763.0</v>
      </c>
      <c r="T218" s="1020"/>
      <c r="U218" s="1020"/>
      <c r="V218" s="95"/>
    </row>
    <row r="219">
      <c r="A219" s="281" t="s">
        <v>6470</v>
      </c>
      <c r="B219" s="281" t="s">
        <v>6383</v>
      </c>
      <c r="C219" s="281" t="s">
        <v>6384</v>
      </c>
      <c r="D219" s="281" t="s">
        <v>6471</v>
      </c>
      <c r="E219" s="329" t="s">
        <v>6287</v>
      </c>
      <c r="F219" s="281" t="s">
        <v>6472</v>
      </c>
      <c r="G219" s="281" t="s">
        <v>6462</v>
      </c>
      <c r="H219" s="279" t="s">
        <v>6402</v>
      </c>
      <c r="I219" s="590" t="s">
        <v>741</v>
      </c>
      <c r="J219" s="1008" t="s">
        <v>47</v>
      </c>
      <c r="K219" s="1029" t="s">
        <v>6402</v>
      </c>
      <c r="L219" s="568" t="s">
        <v>741</v>
      </c>
      <c r="M219" s="340"/>
      <c r="N219" s="1020"/>
      <c r="O219" s="1020"/>
      <c r="P219" s="1020"/>
      <c r="Q219" s="997" t="s">
        <v>116</v>
      </c>
      <c r="R219" s="386" t="s">
        <v>98</v>
      </c>
      <c r="S219" s="1028">
        <v>43763.0</v>
      </c>
      <c r="T219" s="1020"/>
      <c r="U219" s="1020"/>
      <c r="V219" s="95"/>
    </row>
    <row r="220">
      <c r="A220" s="281" t="s">
        <v>6473</v>
      </c>
      <c r="B220" s="281" t="s">
        <v>6383</v>
      </c>
      <c r="C220" s="281" t="s">
        <v>6384</v>
      </c>
      <c r="D220" s="281" t="s">
        <v>6460</v>
      </c>
      <c r="E220" s="329" t="s">
        <v>6287</v>
      </c>
      <c r="F220" s="281" t="s">
        <v>6474</v>
      </c>
      <c r="G220" s="281" t="s">
        <v>6475</v>
      </c>
      <c r="H220" s="279" t="s">
        <v>6388</v>
      </c>
      <c r="I220" s="590" t="s">
        <v>741</v>
      </c>
      <c r="J220" s="1008" t="s">
        <v>47</v>
      </c>
      <c r="K220" s="401" t="s">
        <v>6388</v>
      </c>
      <c r="L220" s="568" t="s">
        <v>741</v>
      </c>
      <c r="M220" s="340"/>
      <c r="N220" s="1020"/>
      <c r="O220" s="1020"/>
      <c r="P220" s="1020"/>
      <c r="Q220" s="997" t="s">
        <v>116</v>
      </c>
      <c r="R220" s="386" t="s">
        <v>98</v>
      </c>
      <c r="S220" s="1028">
        <v>43763.0</v>
      </c>
      <c r="T220" s="1020"/>
      <c r="U220" s="1020"/>
      <c r="V220" s="95"/>
    </row>
    <row r="221">
      <c r="A221" s="281" t="s">
        <v>6476</v>
      </c>
      <c r="B221" s="281" t="s">
        <v>6383</v>
      </c>
      <c r="C221" s="281" t="s">
        <v>6384</v>
      </c>
      <c r="D221" s="281" t="s">
        <v>6465</v>
      </c>
      <c r="E221" s="329" t="s">
        <v>6287</v>
      </c>
      <c r="F221" s="281" t="s">
        <v>6477</v>
      </c>
      <c r="G221" s="281" t="s">
        <v>6475</v>
      </c>
      <c r="H221" s="279" t="s">
        <v>6393</v>
      </c>
      <c r="I221" s="590" t="s">
        <v>741</v>
      </c>
      <c r="J221" s="1008" t="s">
        <v>47</v>
      </c>
      <c r="K221" s="1029" t="s">
        <v>6393</v>
      </c>
      <c r="L221" s="568" t="s">
        <v>741</v>
      </c>
      <c r="M221" s="340"/>
      <c r="N221" s="1020"/>
      <c r="O221" s="1020"/>
      <c r="P221" s="1020"/>
      <c r="Q221" s="997" t="s">
        <v>116</v>
      </c>
      <c r="R221" s="386" t="s">
        <v>98</v>
      </c>
      <c r="S221" s="1028">
        <v>43763.0</v>
      </c>
      <c r="T221" s="1020"/>
      <c r="U221" s="1020"/>
      <c r="V221" s="95"/>
    </row>
    <row r="222">
      <c r="A222" s="281" t="s">
        <v>6478</v>
      </c>
      <c r="B222" s="281" t="s">
        <v>6383</v>
      </c>
      <c r="C222" s="281" t="s">
        <v>6384</v>
      </c>
      <c r="D222" s="281" t="s">
        <v>6468</v>
      </c>
      <c r="E222" s="329" t="s">
        <v>6287</v>
      </c>
      <c r="F222" s="281" t="s">
        <v>6479</v>
      </c>
      <c r="G222" s="281" t="s">
        <v>6475</v>
      </c>
      <c r="H222" s="279" t="s">
        <v>6393</v>
      </c>
      <c r="I222" s="590" t="s">
        <v>741</v>
      </c>
      <c r="J222" s="1008" t="s">
        <v>47</v>
      </c>
      <c r="K222" s="1029" t="s">
        <v>6393</v>
      </c>
      <c r="L222" s="568" t="s">
        <v>741</v>
      </c>
      <c r="M222" s="340"/>
      <c r="N222" s="1020"/>
      <c r="O222" s="1020"/>
      <c r="P222" s="1020"/>
      <c r="Q222" s="997" t="s">
        <v>116</v>
      </c>
      <c r="R222" s="386" t="s">
        <v>98</v>
      </c>
      <c r="S222" s="1028">
        <v>43763.0</v>
      </c>
      <c r="T222" s="1020"/>
      <c r="U222" s="1020"/>
      <c r="V222" s="95"/>
    </row>
    <row r="223">
      <c r="A223" s="281" t="s">
        <v>6480</v>
      </c>
      <c r="B223" s="281" t="s">
        <v>6383</v>
      </c>
      <c r="C223" s="281" t="s">
        <v>6384</v>
      </c>
      <c r="D223" s="281" t="s">
        <v>6471</v>
      </c>
      <c r="E223" s="329" t="s">
        <v>6287</v>
      </c>
      <c r="F223" s="281" t="s">
        <v>6481</v>
      </c>
      <c r="G223" s="281" t="s">
        <v>6475</v>
      </c>
      <c r="H223" s="279" t="s">
        <v>6402</v>
      </c>
      <c r="I223" s="590" t="s">
        <v>741</v>
      </c>
      <c r="J223" s="1008" t="s">
        <v>47</v>
      </c>
      <c r="K223" s="1029" t="s">
        <v>6402</v>
      </c>
      <c r="L223" s="568" t="s">
        <v>741</v>
      </c>
      <c r="M223" s="340"/>
      <c r="N223" s="1020"/>
      <c r="O223" s="1020"/>
      <c r="P223" s="1020"/>
      <c r="Q223" s="997" t="s">
        <v>116</v>
      </c>
      <c r="R223" s="386" t="s">
        <v>98</v>
      </c>
      <c r="S223" s="1028">
        <v>43763.0</v>
      </c>
      <c r="T223" s="1020"/>
      <c r="U223" s="1020"/>
      <c r="V223" s="95"/>
    </row>
    <row r="224">
      <c r="A224" s="281" t="s">
        <v>6482</v>
      </c>
      <c r="B224" s="281" t="s">
        <v>6383</v>
      </c>
      <c r="C224" s="281" t="s">
        <v>6384</v>
      </c>
      <c r="D224" s="281" t="s">
        <v>6483</v>
      </c>
      <c r="E224" s="329" t="s">
        <v>6287</v>
      </c>
      <c r="F224" s="281" t="s">
        <v>6484</v>
      </c>
      <c r="G224" s="281" t="s">
        <v>6485</v>
      </c>
      <c r="H224" s="279" t="s">
        <v>6388</v>
      </c>
      <c r="I224" s="590" t="s">
        <v>741</v>
      </c>
      <c r="J224" s="1008" t="s">
        <v>47</v>
      </c>
      <c r="K224" s="401" t="s">
        <v>6388</v>
      </c>
      <c r="L224" s="568" t="s">
        <v>741</v>
      </c>
      <c r="M224" s="340"/>
      <c r="N224" s="1020"/>
      <c r="O224" s="1020"/>
      <c r="P224" s="1020"/>
      <c r="Q224" s="997" t="s">
        <v>116</v>
      </c>
      <c r="R224" s="386" t="s">
        <v>98</v>
      </c>
      <c r="S224" s="1028">
        <v>43763.0</v>
      </c>
      <c r="T224" s="1020"/>
      <c r="U224" s="1020"/>
      <c r="V224" s="95"/>
    </row>
    <row r="225">
      <c r="A225" s="281" t="s">
        <v>6486</v>
      </c>
      <c r="B225" s="281" t="s">
        <v>6383</v>
      </c>
      <c r="C225" s="281" t="s">
        <v>6384</v>
      </c>
      <c r="D225" s="281" t="s">
        <v>6487</v>
      </c>
      <c r="E225" s="329" t="s">
        <v>6287</v>
      </c>
      <c r="F225" s="281" t="s">
        <v>6488</v>
      </c>
      <c r="G225" s="281" t="s">
        <v>6489</v>
      </c>
      <c r="H225" s="279" t="s">
        <v>6393</v>
      </c>
      <c r="I225" s="590" t="s">
        <v>741</v>
      </c>
      <c r="J225" s="1008" t="s">
        <v>47</v>
      </c>
      <c r="K225" s="1029" t="s">
        <v>6393</v>
      </c>
      <c r="L225" s="568" t="s">
        <v>741</v>
      </c>
      <c r="M225" s="340"/>
      <c r="N225" s="1020"/>
      <c r="O225" s="1020"/>
      <c r="P225" s="1020"/>
      <c r="Q225" s="997" t="s">
        <v>116</v>
      </c>
      <c r="R225" s="386" t="s">
        <v>98</v>
      </c>
      <c r="S225" s="1028">
        <v>43763.0</v>
      </c>
      <c r="T225" s="1020"/>
      <c r="U225" s="1020"/>
      <c r="V225" s="95"/>
    </row>
    <row r="226">
      <c r="A226" s="281" t="s">
        <v>6490</v>
      </c>
      <c r="B226" s="281" t="s">
        <v>6383</v>
      </c>
      <c r="C226" s="281" t="s">
        <v>6384</v>
      </c>
      <c r="D226" s="281" t="s">
        <v>6491</v>
      </c>
      <c r="E226" s="329" t="s">
        <v>6287</v>
      </c>
      <c r="F226" s="281" t="s">
        <v>6492</v>
      </c>
      <c r="G226" s="281" t="s">
        <v>6489</v>
      </c>
      <c r="H226" s="279" t="s">
        <v>6393</v>
      </c>
      <c r="I226" s="590" t="s">
        <v>741</v>
      </c>
      <c r="J226" s="1008" t="s">
        <v>47</v>
      </c>
      <c r="K226" s="1029" t="s">
        <v>6393</v>
      </c>
      <c r="L226" s="568" t="s">
        <v>741</v>
      </c>
      <c r="M226" s="340"/>
      <c r="N226" s="1020"/>
      <c r="O226" s="1020"/>
      <c r="P226" s="1020"/>
      <c r="Q226" s="997" t="s">
        <v>116</v>
      </c>
      <c r="R226" s="386" t="s">
        <v>98</v>
      </c>
      <c r="S226" s="1028">
        <v>43763.0</v>
      </c>
      <c r="T226" s="1020"/>
      <c r="U226" s="1020"/>
      <c r="V226" s="95"/>
    </row>
    <row r="227">
      <c r="A227" s="281" t="s">
        <v>6493</v>
      </c>
      <c r="B227" s="281" t="s">
        <v>6383</v>
      </c>
      <c r="C227" s="281" t="s">
        <v>6384</v>
      </c>
      <c r="D227" s="281" t="s">
        <v>6494</v>
      </c>
      <c r="E227" s="329" t="s">
        <v>6287</v>
      </c>
      <c r="F227" s="281" t="s">
        <v>6495</v>
      </c>
      <c r="G227" s="281" t="s">
        <v>6489</v>
      </c>
      <c r="H227" s="279" t="s">
        <v>6402</v>
      </c>
      <c r="I227" s="590" t="s">
        <v>741</v>
      </c>
      <c r="J227" s="1008" t="s">
        <v>47</v>
      </c>
      <c r="K227" s="1029" t="s">
        <v>6402</v>
      </c>
      <c r="L227" s="568" t="s">
        <v>741</v>
      </c>
      <c r="M227" s="340"/>
      <c r="N227" s="1020"/>
      <c r="O227" s="1020"/>
      <c r="P227" s="1020"/>
      <c r="Q227" s="997" t="s">
        <v>116</v>
      </c>
      <c r="R227" s="386" t="s">
        <v>98</v>
      </c>
      <c r="S227" s="1028">
        <v>43763.0</v>
      </c>
      <c r="T227" s="1020"/>
      <c r="U227" s="1020"/>
      <c r="V227" s="95"/>
    </row>
    <row r="228">
      <c r="A228" s="281" t="s">
        <v>6496</v>
      </c>
      <c r="B228" s="281" t="s">
        <v>6383</v>
      </c>
      <c r="C228" s="281" t="s">
        <v>6384</v>
      </c>
      <c r="D228" s="281" t="s">
        <v>6483</v>
      </c>
      <c r="E228" s="329" t="s">
        <v>6287</v>
      </c>
      <c r="F228" s="281" t="s">
        <v>6497</v>
      </c>
      <c r="G228" s="281" t="s">
        <v>6498</v>
      </c>
      <c r="H228" s="279" t="s">
        <v>6388</v>
      </c>
      <c r="I228" s="590" t="s">
        <v>741</v>
      </c>
      <c r="J228" s="1008" t="s">
        <v>47</v>
      </c>
      <c r="K228" s="401" t="s">
        <v>6388</v>
      </c>
      <c r="L228" s="568" t="s">
        <v>741</v>
      </c>
      <c r="M228" s="340"/>
      <c r="N228" s="1020"/>
      <c r="O228" s="1020"/>
      <c r="P228" s="1020"/>
      <c r="Q228" s="997" t="s">
        <v>116</v>
      </c>
      <c r="R228" s="386" t="s">
        <v>98</v>
      </c>
      <c r="S228" s="1028">
        <v>43763.0</v>
      </c>
      <c r="T228" s="1020"/>
      <c r="U228" s="1020"/>
      <c r="V228" s="95"/>
    </row>
    <row r="229">
      <c r="A229" s="281" t="s">
        <v>6499</v>
      </c>
      <c r="B229" s="281" t="s">
        <v>6383</v>
      </c>
      <c r="C229" s="281" t="s">
        <v>6384</v>
      </c>
      <c r="D229" s="281" t="s">
        <v>6500</v>
      </c>
      <c r="E229" s="329" t="s">
        <v>6287</v>
      </c>
      <c r="F229" s="281" t="s">
        <v>6501</v>
      </c>
      <c r="G229" s="281" t="s">
        <v>6498</v>
      </c>
      <c r="H229" s="279" t="s">
        <v>6393</v>
      </c>
      <c r="I229" s="590" t="s">
        <v>741</v>
      </c>
      <c r="J229" s="1008" t="s">
        <v>47</v>
      </c>
      <c r="K229" s="1029" t="s">
        <v>6393</v>
      </c>
      <c r="L229" s="568" t="s">
        <v>741</v>
      </c>
      <c r="M229" s="340"/>
      <c r="N229" s="1020"/>
      <c r="O229" s="1020"/>
      <c r="P229" s="1020"/>
      <c r="Q229" s="997" t="s">
        <v>116</v>
      </c>
      <c r="R229" s="386" t="s">
        <v>98</v>
      </c>
      <c r="S229" s="1028">
        <v>43763.0</v>
      </c>
      <c r="T229" s="1020"/>
      <c r="U229" s="1020"/>
      <c r="V229" s="95"/>
    </row>
    <row r="230">
      <c r="A230" s="281" t="s">
        <v>6502</v>
      </c>
      <c r="B230" s="281" t="s">
        <v>6383</v>
      </c>
      <c r="C230" s="281" t="s">
        <v>6384</v>
      </c>
      <c r="D230" s="281" t="s">
        <v>6491</v>
      </c>
      <c r="E230" s="329" t="s">
        <v>6287</v>
      </c>
      <c r="F230" s="281" t="s">
        <v>6503</v>
      </c>
      <c r="G230" s="281" t="s">
        <v>6498</v>
      </c>
      <c r="H230" s="279" t="s">
        <v>6393</v>
      </c>
      <c r="I230" s="590" t="s">
        <v>741</v>
      </c>
      <c r="J230" s="1008" t="s">
        <v>47</v>
      </c>
      <c r="K230" s="1029" t="s">
        <v>6393</v>
      </c>
      <c r="L230" s="568" t="s">
        <v>741</v>
      </c>
      <c r="M230" s="340"/>
      <c r="N230" s="1020"/>
      <c r="O230" s="1020"/>
      <c r="P230" s="1020"/>
      <c r="Q230" s="997" t="s">
        <v>116</v>
      </c>
      <c r="R230" s="386" t="s">
        <v>98</v>
      </c>
      <c r="S230" s="1028">
        <v>43763.0</v>
      </c>
      <c r="T230" s="1020"/>
      <c r="U230" s="1020"/>
      <c r="V230" s="95"/>
    </row>
    <row r="231">
      <c r="A231" s="281" t="s">
        <v>6504</v>
      </c>
      <c r="B231" s="281" t="s">
        <v>6383</v>
      </c>
      <c r="C231" s="281" t="s">
        <v>6384</v>
      </c>
      <c r="D231" s="281" t="s">
        <v>6494</v>
      </c>
      <c r="E231" s="329" t="s">
        <v>6287</v>
      </c>
      <c r="F231" s="281" t="s">
        <v>6505</v>
      </c>
      <c r="G231" s="281" t="s">
        <v>6498</v>
      </c>
      <c r="H231" s="279" t="s">
        <v>6402</v>
      </c>
      <c r="I231" s="590" t="s">
        <v>741</v>
      </c>
      <c r="J231" s="1008" t="s">
        <v>47</v>
      </c>
      <c r="K231" s="1029" t="s">
        <v>6402</v>
      </c>
      <c r="L231" s="568" t="s">
        <v>741</v>
      </c>
      <c r="M231" s="340"/>
      <c r="N231" s="1020"/>
      <c r="O231" s="1020"/>
      <c r="P231" s="1020"/>
      <c r="Q231" s="997" t="s">
        <v>116</v>
      </c>
      <c r="R231" s="386" t="s">
        <v>98</v>
      </c>
      <c r="S231" s="1028">
        <v>43763.0</v>
      </c>
      <c r="T231" s="1020"/>
      <c r="U231" s="1020"/>
      <c r="V231" s="95"/>
    </row>
    <row r="232">
      <c r="A232" s="281" t="s">
        <v>6506</v>
      </c>
      <c r="B232" s="281" t="s">
        <v>6383</v>
      </c>
      <c r="C232" s="281" t="s">
        <v>6384</v>
      </c>
      <c r="D232" s="281" t="s">
        <v>6483</v>
      </c>
      <c r="E232" s="329" t="s">
        <v>6287</v>
      </c>
      <c r="F232" s="281" t="s">
        <v>6507</v>
      </c>
      <c r="G232" s="281" t="s">
        <v>6508</v>
      </c>
      <c r="H232" s="279" t="s">
        <v>6388</v>
      </c>
      <c r="I232" s="590" t="s">
        <v>741</v>
      </c>
      <c r="J232" s="1008" t="s">
        <v>47</v>
      </c>
      <c r="K232" s="401" t="s">
        <v>6388</v>
      </c>
      <c r="L232" s="568" t="s">
        <v>741</v>
      </c>
      <c r="M232" s="340"/>
      <c r="N232" s="1020"/>
      <c r="O232" s="1020"/>
      <c r="P232" s="1020"/>
      <c r="Q232" s="997" t="s">
        <v>116</v>
      </c>
      <c r="R232" s="386" t="s">
        <v>98</v>
      </c>
      <c r="S232" s="1028">
        <v>43763.0</v>
      </c>
      <c r="T232" s="1020"/>
      <c r="U232" s="1020"/>
      <c r="V232" s="95"/>
    </row>
    <row r="233">
      <c r="A233" s="281" t="s">
        <v>6509</v>
      </c>
      <c r="B233" s="281" t="s">
        <v>6383</v>
      </c>
      <c r="C233" s="281" t="s">
        <v>6384</v>
      </c>
      <c r="D233" s="281" t="s">
        <v>6487</v>
      </c>
      <c r="E233" s="329" t="s">
        <v>6287</v>
      </c>
      <c r="F233" s="281" t="s">
        <v>6510</v>
      </c>
      <c r="G233" s="281" t="s">
        <v>6508</v>
      </c>
      <c r="H233" s="279" t="s">
        <v>6393</v>
      </c>
      <c r="I233" s="590" t="s">
        <v>741</v>
      </c>
      <c r="J233" s="1008" t="s">
        <v>47</v>
      </c>
      <c r="K233" s="1029" t="s">
        <v>6393</v>
      </c>
      <c r="L233" s="568" t="s">
        <v>741</v>
      </c>
      <c r="M233" s="340"/>
      <c r="N233" s="1020"/>
      <c r="O233" s="1020"/>
      <c r="P233" s="1020"/>
      <c r="Q233" s="997" t="s">
        <v>116</v>
      </c>
      <c r="R233" s="386" t="s">
        <v>98</v>
      </c>
      <c r="S233" s="1028">
        <v>43763.0</v>
      </c>
      <c r="T233" s="1020"/>
      <c r="U233" s="1020"/>
      <c r="V233" s="95"/>
    </row>
    <row r="234">
      <c r="A234" s="281" t="s">
        <v>6511</v>
      </c>
      <c r="B234" s="281" t="s">
        <v>6383</v>
      </c>
      <c r="C234" s="281" t="s">
        <v>6384</v>
      </c>
      <c r="D234" s="281" t="s">
        <v>6491</v>
      </c>
      <c r="E234" s="329" t="s">
        <v>6287</v>
      </c>
      <c r="F234" s="281" t="s">
        <v>6512</v>
      </c>
      <c r="G234" s="281" t="s">
        <v>6508</v>
      </c>
      <c r="H234" s="279" t="s">
        <v>6393</v>
      </c>
      <c r="I234" s="590" t="s">
        <v>741</v>
      </c>
      <c r="J234" s="1008" t="s">
        <v>47</v>
      </c>
      <c r="K234" s="1029" t="s">
        <v>6393</v>
      </c>
      <c r="L234" s="568" t="s">
        <v>741</v>
      </c>
      <c r="M234" s="340"/>
      <c r="N234" s="1020"/>
      <c r="O234" s="1020"/>
      <c r="P234" s="1020"/>
      <c r="Q234" s="997" t="s">
        <v>116</v>
      </c>
      <c r="R234" s="386" t="s">
        <v>98</v>
      </c>
      <c r="S234" s="1028">
        <v>43763.0</v>
      </c>
      <c r="T234" s="1020"/>
      <c r="U234" s="1020"/>
      <c r="V234" s="95"/>
    </row>
    <row r="235">
      <c r="A235" s="281" t="s">
        <v>6513</v>
      </c>
      <c r="B235" s="281" t="s">
        <v>6383</v>
      </c>
      <c r="C235" s="281" t="s">
        <v>6384</v>
      </c>
      <c r="D235" s="281" t="s">
        <v>6494</v>
      </c>
      <c r="E235" s="329" t="s">
        <v>6287</v>
      </c>
      <c r="F235" s="281" t="s">
        <v>6514</v>
      </c>
      <c r="G235" s="281" t="s">
        <v>6508</v>
      </c>
      <c r="H235" s="279" t="s">
        <v>6402</v>
      </c>
      <c r="I235" s="590" t="s">
        <v>741</v>
      </c>
      <c r="J235" s="1008" t="s">
        <v>47</v>
      </c>
      <c r="K235" s="1029" t="s">
        <v>6402</v>
      </c>
      <c r="L235" s="568" t="s">
        <v>741</v>
      </c>
      <c r="M235" s="340"/>
      <c r="N235" s="1020"/>
      <c r="O235" s="1020"/>
      <c r="P235" s="1020"/>
      <c r="Q235" s="997" t="s">
        <v>116</v>
      </c>
      <c r="R235" s="386" t="s">
        <v>98</v>
      </c>
      <c r="S235" s="1028">
        <v>43763.0</v>
      </c>
      <c r="T235" s="1020"/>
      <c r="U235" s="1020"/>
      <c r="V235" s="95"/>
    </row>
    <row r="236">
      <c r="A236" s="281" t="s">
        <v>6515</v>
      </c>
      <c r="B236" s="281" t="s">
        <v>6383</v>
      </c>
      <c r="C236" s="281" t="s">
        <v>6384</v>
      </c>
      <c r="D236" s="281" t="s">
        <v>6483</v>
      </c>
      <c r="E236" s="329" t="s">
        <v>6287</v>
      </c>
      <c r="F236" s="281" t="s">
        <v>6516</v>
      </c>
      <c r="G236" s="281" t="s">
        <v>6517</v>
      </c>
      <c r="H236" s="279" t="s">
        <v>6388</v>
      </c>
      <c r="I236" s="590" t="s">
        <v>741</v>
      </c>
      <c r="J236" s="1008" t="s">
        <v>47</v>
      </c>
      <c r="K236" s="401" t="s">
        <v>6388</v>
      </c>
      <c r="L236" s="568" t="s">
        <v>741</v>
      </c>
      <c r="M236" s="340"/>
      <c r="N236" s="1020"/>
      <c r="O236" s="1020"/>
      <c r="P236" s="1020"/>
      <c r="Q236" s="1020"/>
      <c r="R236" s="340"/>
      <c r="S236" s="1020"/>
      <c r="T236" s="1020"/>
      <c r="U236" s="1020"/>
      <c r="V236" s="95"/>
    </row>
    <row r="237">
      <c r="A237" s="281" t="s">
        <v>6518</v>
      </c>
      <c r="B237" s="281" t="s">
        <v>6383</v>
      </c>
      <c r="C237" s="281" t="s">
        <v>6384</v>
      </c>
      <c r="D237" s="281" t="s">
        <v>6487</v>
      </c>
      <c r="E237" s="329" t="s">
        <v>6287</v>
      </c>
      <c r="F237" s="281" t="s">
        <v>6519</v>
      </c>
      <c r="G237" s="281" t="s">
        <v>6517</v>
      </c>
      <c r="H237" s="279" t="s">
        <v>6393</v>
      </c>
      <c r="I237" s="590" t="s">
        <v>741</v>
      </c>
      <c r="J237" s="1008" t="s">
        <v>47</v>
      </c>
      <c r="K237" s="1029" t="s">
        <v>6393</v>
      </c>
      <c r="L237" s="568" t="s">
        <v>741</v>
      </c>
      <c r="M237" s="340"/>
      <c r="N237" s="1020"/>
      <c r="O237" s="1020"/>
      <c r="P237" s="1020"/>
      <c r="Q237" s="1020"/>
      <c r="R237" s="340"/>
      <c r="S237" s="1020"/>
      <c r="T237" s="1020"/>
      <c r="U237" s="1020"/>
      <c r="V237" s="95"/>
    </row>
    <row r="238">
      <c r="A238" s="281" t="s">
        <v>6520</v>
      </c>
      <c r="B238" s="281" t="s">
        <v>6383</v>
      </c>
      <c r="C238" s="281" t="s">
        <v>6384</v>
      </c>
      <c r="D238" s="281" t="s">
        <v>6491</v>
      </c>
      <c r="E238" s="329" t="s">
        <v>6287</v>
      </c>
      <c r="F238" s="281" t="s">
        <v>6521</v>
      </c>
      <c r="G238" s="281" t="s">
        <v>6517</v>
      </c>
      <c r="H238" s="279" t="s">
        <v>6393</v>
      </c>
      <c r="I238" s="590" t="s">
        <v>741</v>
      </c>
      <c r="J238" s="1008" t="s">
        <v>47</v>
      </c>
      <c r="K238" s="1029" t="s">
        <v>6393</v>
      </c>
      <c r="L238" s="568" t="s">
        <v>741</v>
      </c>
      <c r="M238" s="340"/>
      <c r="N238" s="1020"/>
      <c r="O238" s="1020"/>
      <c r="P238" s="1020"/>
      <c r="Q238" s="1020"/>
      <c r="R238" s="340"/>
      <c r="S238" s="1020"/>
      <c r="T238" s="1020"/>
      <c r="U238" s="1020"/>
      <c r="V238" s="95"/>
    </row>
    <row r="239">
      <c r="A239" s="281" t="s">
        <v>6522</v>
      </c>
      <c r="B239" s="281" t="s">
        <v>6383</v>
      </c>
      <c r="C239" s="281" t="s">
        <v>6384</v>
      </c>
      <c r="D239" s="281" t="s">
        <v>6494</v>
      </c>
      <c r="E239" s="329" t="s">
        <v>6287</v>
      </c>
      <c r="F239" s="281" t="s">
        <v>6523</v>
      </c>
      <c r="G239" s="281" t="s">
        <v>6517</v>
      </c>
      <c r="H239" s="279" t="s">
        <v>6402</v>
      </c>
      <c r="I239" s="590" t="s">
        <v>741</v>
      </c>
      <c r="J239" s="1008" t="s">
        <v>47</v>
      </c>
      <c r="K239" s="1029" t="s">
        <v>6402</v>
      </c>
      <c r="L239" s="568" t="s">
        <v>741</v>
      </c>
      <c r="M239" s="340"/>
      <c r="N239" s="1020"/>
      <c r="O239" s="1020"/>
      <c r="P239" s="1020"/>
      <c r="Q239" s="1020"/>
      <c r="R239" s="340"/>
      <c r="S239" s="1020"/>
      <c r="T239" s="1020"/>
      <c r="U239" s="1020"/>
      <c r="V239" s="95"/>
    </row>
    <row r="240">
      <c r="A240" s="281" t="s">
        <v>6524</v>
      </c>
      <c r="B240" s="281" t="s">
        <v>6383</v>
      </c>
      <c r="C240" s="281" t="s">
        <v>6384</v>
      </c>
      <c r="D240" s="281" t="s">
        <v>6525</v>
      </c>
      <c r="E240" s="329" t="s">
        <v>6287</v>
      </c>
      <c r="F240" s="281" t="s">
        <v>6526</v>
      </c>
      <c r="G240" s="281" t="s">
        <v>6527</v>
      </c>
      <c r="H240" s="279" t="s">
        <v>6388</v>
      </c>
      <c r="I240" s="590" t="s">
        <v>741</v>
      </c>
      <c r="J240" s="1008" t="s">
        <v>47</v>
      </c>
      <c r="K240" s="401" t="s">
        <v>6388</v>
      </c>
      <c r="L240" s="568" t="s">
        <v>741</v>
      </c>
      <c r="M240" s="340"/>
      <c r="N240" s="1020"/>
      <c r="O240" s="1020"/>
      <c r="P240" s="1020"/>
      <c r="Q240" s="997" t="s">
        <v>116</v>
      </c>
      <c r="R240" s="386" t="s">
        <v>98</v>
      </c>
      <c r="S240" s="1028">
        <v>43766.0</v>
      </c>
      <c r="T240" s="1020"/>
      <c r="U240" s="1020"/>
      <c r="V240" s="95"/>
    </row>
    <row r="241">
      <c r="A241" s="281" t="s">
        <v>6528</v>
      </c>
      <c r="B241" s="281" t="s">
        <v>6383</v>
      </c>
      <c r="C241" s="281" t="s">
        <v>6384</v>
      </c>
      <c r="D241" s="281" t="s">
        <v>6529</v>
      </c>
      <c r="E241" s="329" t="s">
        <v>6287</v>
      </c>
      <c r="F241" s="281" t="s">
        <v>6530</v>
      </c>
      <c r="G241" s="281" t="s">
        <v>6527</v>
      </c>
      <c r="H241" s="279" t="s">
        <v>6393</v>
      </c>
      <c r="I241" s="590" t="s">
        <v>741</v>
      </c>
      <c r="J241" s="1008" t="s">
        <v>47</v>
      </c>
      <c r="K241" s="1029" t="s">
        <v>6393</v>
      </c>
      <c r="L241" s="568" t="s">
        <v>741</v>
      </c>
      <c r="M241" s="340"/>
      <c r="N241" s="1020"/>
      <c r="O241" s="1020"/>
      <c r="P241" s="1020"/>
      <c r="Q241" s="997" t="s">
        <v>116</v>
      </c>
      <c r="R241" s="386" t="s">
        <v>98</v>
      </c>
      <c r="S241" s="1028">
        <v>43766.0</v>
      </c>
      <c r="T241" s="1020"/>
      <c r="U241" s="1020"/>
      <c r="V241" s="95"/>
    </row>
    <row r="242">
      <c r="A242" s="281" t="s">
        <v>6531</v>
      </c>
      <c r="B242" s="281" t="s">
        <v>6383</v>
      </c>
      <c r="C242" s="281" t="s">
        <v>6384</v>
      </c>
      <c r="D242" s="281" t="s">
        <v>6532</v>
      </c>
      <c r="E242" s="329" t="s">
        <v>6287</v>
      </c>
      <c r="F242" s="281" t="s">
        <v>6533</v>
      </c>
      <c r="G242" s="281" t="s">
        <v>6527</v>
      </c>
      <c r="H242" s="279" t="s">
        <v>6393</v>
      </c>
      <c r="I242" s="590" t="s">
        <v>741</v>
      </c>
      <c r="J242" s="1008" t="s">
        <v>47</v>
      </c>
      <c r="K242" s="1029" t="s">
        <v>6393</v>
      </c>
      <c r="L242" s="568" t="s">
        <v>741</v>
      </c>
      <c r="M242" s="340"/>
      <c r="N242" s="1020"/>
      <c r="O242" s="1020"/>
      <c r="P242" s="1020"/>
      <c r="Q242" s="997" t="s">
        <v>116</v>
      </c>
      <c r="R242" s="386" t="s">
        <v>98</v>
      </c>
      <c r="S242" s="1028">
        <v>43766.0</v>
      </c>
      <c r="T242" s="1020"/>
      <c r="U242" s="1020"/>
      <c r="V242" s="95"/>
    </row>
    <row r="243">
      <c r="A243" s="281" t="s">
        <v>6534</v>
      </c>
      <c r="B243" s="281" t="s">
        <v>6383</v>
      </c>
      <c r="C243" s="281" t="s">
        <v>6384</v>
      </c>
      <c r="D243" s="281" t="s">
        <v>6535</v>
      </c>
      <c r="E243" s="329" t="s">
        <v>6287</v>
      </c>
      <c r="F243" s="281" t="s">
        <v>6536</v>
      </c>
      <c r="G243" s="281" t="s">
        <v>6537</v>
      </c>
      <c r="H243" s="279" t="s">
        <v>6402</v>
      </c>
      <c r="I243" s="590" t="s">
        <v>741</v>
      </c>
      <c r="J243" s="1008" t="s">
        <v>47</v>
      </c>
      <c r="K243" s="1029" t="s">
        <v>6402</v>
      </c>
      <c r="L243" s="568" t="s">
        <v>741</v>
      </c>
      <c r="M243" s="340"/>
      <c r="N243" s="1020"/>
      <c r="O243" s="1020"/>
      <c r="P243" s="1020"/>
      <c r="Q243" s="997" t="s">
        <v>116</v>
      </c>
      <c r="R243" s="386" t="s">
        <v>98</v>
      </c>
      <c r="S243" s="1028">
        <v>43766.0</v>
      </c>
      <c r="T243" s="1020"/>
      <c r="U243" s="1020"/>
      <c r="V243" s="95"/>
    </row>
    <row r="244">
      <c r="A244" s="281" t="s">
        <v>6538</v>
      </c>
      <c r="B244" s="281" t="s">
        <v>6383</v>
      </c>
      <c r="C244" s="281" t="s">
        <v>6384</v>
      </c>
      <c r="D244" s="281" t="s">
        <v>6539</v>
      </c>
      <c r="E244" s="329" t="s">
        <v>6287</v>
      </c>
      <c r="F244" s="281" t="s">
        <v>6540</v>
      </c>
      <c r="G244" s="281" t="s">
        <v>6541</v>
      </c>
      <c r="H244" s="279" t="s">
        <v>6388</v>
      </c>
      <c r="I244" s="590" t="s">
        <v>741</v>
      </c>
      <c r="J244" s="1008" t="s">
        <v>47</v>
      </c>
      <c r="K244" s="401" t="s">
        <v>6388</v>
      </c>
      <c r="L244" s="568" t="s">
        <v>741</v>
      </c>
      <c r="M244" s="340"/>
      <c r="N244" s="1020"/>
      <c r="O244" s="1020"/>
      <c r="P244" s="1020"/>
      <c r="Q244" s="997" t="s">
        <v>116</v>
      </c>
      <c r="R244" s="386" t="s">
        <v>98</v>
      </c>
      <c r="S244" s="1028">
        <v>43766.0</v>
      </c>
      <c r="T244" s="1020"/>
      <c r="U244" s="1020"/>
      <c r="V244" s="95"/>
    </row>
    <row r="245">
      <c r="A245" s="281" t="s">
        <v>6542</v>
      </c>
      <c r="B245" s="281" t="s">
        <v>6383</v>
      </c>
      <c r="C245" s="281" t="s">
        <v>6384</v>
      </c>
      <c r="D245" s="281" t="s">
        <v>6543</v>
      </c>
      <c r="E245" s="329" t="s">
        <v>6287</v>
      </c>
      <c r="F245" s="281" t="s">
        <v>6544</v>
      </c>
      <c r="G245" s="281" t="s">
        <v>6541</v>
      </c>
      <c r="H245" s="279" t="s">
        <v>6393</v>
      </c>
      <c r="I245" s="590" t="s">
        <v>741</v>
      </c>
      <c r="J245" s="1008" t="s">
        <v>47</v>
      </c>
      <c r="K245" s="1029" t="s">
        <v>6393</v>
      </c>
      <c r="L245" s="568" t="s">
        <v>741</v>
      </c>
      <c r="M245" s="340"/>
      <c r="N245" s="1020"/>
      <c r="O245" s="1020"/>
      <c r="P245" s="1020"/>
      <c r="Q245" s="997" t="s">
        <v>116</v>
      </c>
      <c r="R245" s="386" t="s">
        <v>98</v>
      </c>
      <c r="S245" s="1028">
        <v>43766.0</v>
      </c>
      <c r="T245" s="1020"/>
      <c r="U245" s="1020"/>
      <c r="V245" s="95"/>
    </row>
    <row r="246">
      <c r="A246" s="281" t="s">
        <v>6545</v>
      </c>
      <c r="B246" s="281" t="s">
        <v>6383</v>
      </c>
      <c r="C246" s="281" t="s">
        <v>6384</v>
      </c>
      <c r="D246" s="281" t="s">
        <v>6546</v>
      </c>
      <c r="E246" s="329" t="s">
        <v>6287</v>
      </c>
      <c r="F246" s="281" t="s">
        <v>6547</v>
      </c>
      <c r="G246" s="281" t="s">
        <v>6541</v>
      </c>
      <c r="H246" s="279" t="s">
        <v>6393</v>
      </c>
      <c r="I246" s="590" t="s">
        <v>741</v>
      </c>
      <c r="J246" s="1008" t="s">
        <v>47</v>
      </c>
      <c r="K246" s="1029" t="s">
        <v>6393</v>
      </c>
      <c r="L246" s="568" t="s">
        <v>741</v>
      </c>
      <c r="M246" s="340"/>
      <c r="N246" s="1020"/>
      <c r="O246" s="1020"/>
      <c r="P246" s="1020"/>
      <c r="Q246" s="997" t="s">
        <v>116</v>
      </c>
      <c r="R246" s="386" t="s">
        <v>98</v>
      </c>
      <c r="S246" s="1028">
        <v>43766.0</v>
      </c>
      <c r="T246" s="1020"/>
      <c r="U246" s="1020"/>
      <c r="V246" s="95"/>
    </row>
    <row r="247">
      <c r="A247" s="281" t="s">
        <v>6548</v>
      </c>
      <c r="B247" s="281" t="s">
        <v>6383</v>
      </c>
      <c r="C247" s="281" t="s">
        <v>6384</v>
      </c>
      <c r="D247" s="281" t="s">
        <v>6549</v>
      </c>
      <c r="E247" s="329" t="s">
        <v>6287</v>
      </c>
      <c r="F247" s="281" t="s">
        <v>6550</v>
      </c>
      <c r="G247" s="281" t="s">
        <v>6541</v>
      </c>
      <c r="H247" s="279" t="s">
        <v>6402</v>
      </c>
      <c r="I247" s="590" t="s">
        <v>741</v>
      </c>
      <c r="J247" s="1008" t="s">
        <v>47</v>
      </c>
      <c r="K247" s="1029" t="s">
        <v>6402</v>
      </c>
      <c r="L247" s="568" t="s">
        <v>741</v>
      </c>
      <c r="M247" s="340"/>
      <c r="N247" s="1020"/>
      <c r="O247" s="1020"/>
      <c r="P247" s="1020"/>
      <c r="Q247" s="997" t="s">
        <v>116</v>
      </c>
      <c r="R247" s="386" t="s">
        <v>98</v>
      </c>
      <c r="S247" s="1028">
        <v>43766.0</v>
      </c>
      <c r="T247" s="1020"/>
      <c r="U247" s="1020"/>
      <c r="V247" s="95"/>
    </row>
    <row r="248">
      <c r="A248" s="281" t="s">
        <v>6551</v>
      </c>
      <c r="B248" s="281" t="s">
        <v>6383</v>
      </c>
      <c r="C248" s="281" t="s">
        <v>6384</v>
      </c>
      <c r="D248" s="281" t="s">
        <v>6552</v>
      </c>
      <c r="E248" s="329" t="s">
        <v>6287</v>
      </c>
      <c r="F248" s="281" t="s">
        <v>6553</v>
      </c>
      <c r="G248" s="281" t="s">
        <v>6554</v>
      </c>
      <c r="H248" s="279" t="s">
        <v>6388</v>
      </c>
      <c r="I248" s="590" t="s">
        <v>741</v>
      </c>
      <c r="J248" s="1008" t="s">
        <v>47</v>
      </c>
      <c r="K248" s="401" t="s">
        <v>6388</v>
      </c>
      <c r="L248" s="568" t="s">
        <v>741</v>
      </c>
      <c r="M248" s="340"/>
      <c r="N248" s="1020"/>
      <c r="O248" s="1020"/>
      <c r="P248" s="1020"/>
      <c r="Q248" s="997" t="s">
        <v>116</v>
      </c>
      <c r="R248" s="386" t="s">
        <v>98</v>
      </c>
      <c r="S248" s="1028">
        <v>43767.0</v>
      </c>
      <c r="T248" s="1020"/>
      <c r="U248" s="1020"/>
      <c r="V248" s="95"/>
    </row>
    <row r="249">
      <c r="A249" s="281" t="s">
        <v>6555</v>
      </c>
      <c r="B249" s="281" t="s">
        <v>6383</v>
      </c>
      <c r="C249" s="281" t="s">
        <v>6384</v>
      </c>
      <c r="D249" s="281" t="s">
        <v>6556</v>
      </c>
      <c r="E249" s="329" t="s">
        <v>6287</v>
      </c>
      <c r="F249" s="281" t="s">
        <v>6557</v>
      </c>
      <c r="G249" s="281" t="s">
        <v>6558</v>
      </c>
      <c r="H249" s="279" t="s">
        <v>6393</v>
      </c>
      <c r="I249" s="590" t="s">
        <v>741</v>
      </c>
      <c r="J249" s="1008" t="s">
        <v>47</v>
      </c>
      <c r="K249" s="1029" t="s">
        <v>6393</v>
      </c>
      <c r="L249" s="568" t="s">
        <v>741</v>
      </c>
      <c r="M249" s="340"/>
      <c r="N249" s="1020"/>
      <c r="O249" s="1020"/>
      <c r="P249" s="1020"/>
      <c r="Q249" s="997" t="s">
        <v>116</v>
      </c>
      <c r="R249" s="386" t="s">
        <v>98</v>
      </c>
      <c r="S249" s="1028">
        <v>43767.0</v>
      </c>
      <c r="T249" s="1020"/>
      <c r="U249" s="1020"/>
      <c r="V249" s="95"/>
    </row>
    <row r="250">
      <c r="A250" s="281" t="s">
        <v>6559</v>
      </c>
      <c r="B250" s="281" t="s">
        <v>6383</v>
      </c>
      <c r="C250" s="281" t="s">
        <v>6384</v>
      </c>
      <c r="D250" s="281" t="s">
        <v>6560</v>
      </c>
      <c r="E250" s="329" t="s">
        <v>6287</v>
      </c>
      <c r="F250" s="281" t="s">
        <v>6561</v>
      </c>
      <c r="G250" s="281" t="s">
        <v>6562</v>
      </c>
      <c r="H250" s="279" t="s">
        <v>6393</v>
      </c>
      <c r="I250" s="590" t="s">
        <v>741</v>
      </c>
      <c r="J250" s="1008" t="s">
        <v>47</v>
      </c>
      <c r="K250" s="1029" t="s">
        <v>6393</v>
      </c>
      <c r="L250" s="568" t="s">
        <v>741</v>
      </c>
      <c r="M250" s="281"/>
      <c r="N250" s="281"/>
      <c r="O250" s="281"/>
      <c r="P250" s="281"/>
      <c r="Q250" s="997" t="s">
        <v>116</v>
      </c>
      <c r="R250" s="386" t="s">
        <v>98</v>
      </c>
      <c r="S250" s="1028">
        <v>43767.0</v>
      </c>
      <c r="T250" s="279"/>
      <c r="U250" s="590"/>
      <c r="V250" s="1030"/>
      <c r="W250" s="279"/>
      <c r="X250" s="590"/>
    </row>
    <row r="251">
      <c r="A251" s="281" t="s">
        <v>6563</v>
      </c>
      <c r="B251" s="281" t="s">
        <v>6383</v>
      </c>
      <c r="C251" s="281" t="s">
        <v>6384</v>
      </c>
      <c r="D251" s="281" t="s">
        <v>6564</v>
      </c>
      <c r="E251" s="329" t="s">
        <v>6287</v>
      </c>
      <c r="F251" s="281" t="s">
        <v>6565</v>
      </c>
      <c r="G251" s="281" t="s">
        <v>6566</v>
      </c>
      <c r="H251" s="279" t="s">
        <v>6402</v>
      </c>
      <c r="I251" s="590" t="s">
        <v>741</v>
      </c>
      <c r="J251" s="1008" t="s">
        <v>47</v>
      </c>
      <c r="K251" s="1029" t="s">
        <v>6402</v>
      </c>
      <c r="L251" s="568" t="s">
        <v>741</v>
      </c>
      <c r="M251" s="281"/>
      <c r="N251" s="281"/>
      <c r="O251" s="281"/>
      <c r="P251" s="281"/>
      <c r="Q251" s="997" t="s">
        <v>116</v>
      </c>
      <c r="R251" s="386" t="s">
        <v>98</v>
      </c>
      <c r="S251" s="1028">
        <v>43767.0</v>
      </c>
      <c r="T251" s="279"/>
      <c r="U251" s="590"/>
      <c r="V251" s="1030"/>
      <c r="W251" s="279"/>
      <c r="X251" s="590"/>
    </row>
    <row r="252">
      <c r="A252" s="281" t="s">
        <v>6567</v>
      </c>
      <c r="B252" s="329" t="s">
        <v>6568</v>
      </c>
      <c r="C252" s="329" t="s">
        <v>6569</v>
      </c>
      <c r="D252" s="329" t="s">
        <v>6570</v>
      </c>
      <c r="E252" s="329" t="s">
        <v>6287</v>
      </c>
      <c r="F252" s="329" t="s">
        <v>6386</v>
      </c>
      <c r="G252" s="329" t="s">
        <v>6571</v>
      </c>
      <c r="H252" s="250" t="s">
        <v>6388</v>
      </c>
      <c r="I252" s="590" t="s">
        <v>741</v>
      </c>
      <c r="J252" s="1022" t="s">
        <v>47</v>
      </c>
      <c r="K252" s="401" t="s">
        <v>6388</v>
      </c>
      <c r="L252" s="568" t="s">
        <v>741</v>
      </c>
      <c r="M252" s="340"/>
      <c r="N252" s="1020"/>
      <c r="O252" s="1020"/>
      <c r="P252" s="1020"/>
      <c r="Q252" s="1020"/>
      <c r="R252" s="340"/>
      <c r="S252" s="1020"/>
      <c r="T252" s="1020"/>
      <c r="U252" s="1020"/>
      <c r="V252" s="95"/>
    </row>
    <row r="253">
      <c r="A253" s="281" t="s">
        <v>6572</v>
      </c>
      <c r="B253" s="329" t="s">
        <v>6568</v>
      </c>
      <c r="C253" s="329" t="s">
        <v>6569</v>
      </c>
      <c r="D253" s="329" t="s">
        <v>6573</v>
      </c>
      <c r="E253" s="329" t="s">
        <v>6287</v>
      </c>
      <c r="F253" s="329" t="s">
        <v>6386</v>
      </c>
      <c r="G253" s="329" t="s">
        <v>6574</v>
      </c>
      <c r="H253" s="250" t="s">
        <v>6388</v>
      </c>
      <c r="I253" s="590" t="s">
        <v>741</v>
      </c>
      <c r="J253" s="1022" t="s">
        <v>47</v>
      </c>
      <c r="K253" s="401" t="s">
        <v>6388</v>
      </c>
      <c r="L253" s="568" t="s">
        <v>741</v>
      </c>
      <c r="M253" s="340"/>
      <c r="N253" s="1020"/>
      <c r="O253" s="1020"/>
      <c r="P253" s="1020"/>
      <c r="Q253" s="997" t="s">
        <v>116</v>
      </c>
      <c r="R253" s="386" t="s">
        <v>98</v>
      </c>
      <c r="S253" s="1028">
        <v>43767.0</v>
      </c>
      <c r="T253" s="1020"/>
      <c r="U253" s="1020"/>
      <c r="V253" s="95"/>
    </row>
    <row r="254">
      <c r="A254" s="281" t="s">
        <v>6575</v>
      </c>
      <c r="B254" s="329" t="s">
        <v>6568</v>
      </c>
      <c r="C254" s="329" t="s">
        <v>6569</v>
      </c>
      <c r="D254" s="329" t="s">
        <v>6576</v>
      </c>
      <c r="E254" s="329" t="s">
        <v>6287</v>
      </c>
      <c r="F254" s="329" t="s">
        <v>6386</v>
      </c>
      <c r="G254" s="329" t="s">
        <v>6577</v>
      </c>
      <c r="H254" s="250" t="s">
        <v>6388</v>
      </c>
      <c r="I254" s="590" t="s">
        <v>741</v>
      </c>
      <c r="J254" s="1022" t="s">
        <v>47</v>
      </c>
      <c r="K254" s="401" t="s">
        <v>6388</v>
      </c>
      <c r="L254" s="568" t="s">
        <v>741</v>
      </c>
      <c r="M254" s="340"/>
      <c r="N254" s="1020"/>
      <c r="O254" s="1020"/>
      <c r="P254" s="1020"/>
      <c r="Q254" s="997" t="s">
        <v>116</v>
      </c>
      <c r="R254" s="386" t="s">
        <v>98</v>
      </c>
      <c r="S254" s="1028">
        <v>43767.0</v>
      </c>
      <c r="T254" s="1020"/>
      <c r="U254" s="1020"/>
      <c r="V254" s="95"/>
    </row>
    <row r="255">
      <c r="A255" s="281" t="s">
        <v>6578</v>
      </c>
      <c r="B255" s="329" t="s">
        <v>6568</v>
      </c>
      <c r="C255" s="329" t="s">
        <v>6569</v>
      </c>
      <c r="D255" s="329" t="s">
        <v>6579</v>
      </c>
      <c r="E255" s="329" t="s">
        <v>6287</v>
      </c>
      <c r="F255" s="329" t="s">
        <v>6386</v>
      </c>
      <c r="G255" s="281" t="s">
        <v>6580</v>
      </c>
      <c r="H255" s="250" t="s">
        <v>6388</v>
      </c>
      <c r="I255" s="590" t="s">
        <v>741</v>
      </c>
      <c r="J255" s="1022" t="s">
        <v>47</v>
      </c>
      <c r="K255" s="401" t="s">
        <v>6388</v>
      </c>
      <c r="L255" s="568" t="s">
        <v>741</v>
      </c>
      <c r="M255" s="340"/>
      <c r="N255" s="1020"/>
      <c r="O255" s="1020"/>
      <c r="P255" s="1020"/>
      <c r="Q255" s="997" t="s">
        <v>116</v>
      </c>
      <c r="R255" s="386" t="s">
        <v>98</v>
      </c>
      <c r="S255" s="1028">
        <v>43767.0</v>
      </c>
      <c r="T255" s="1020"/>
      <c r="U255" s="1020"/>
      <c r="V255" s="95"/>
    </row>
    <row r="256">
      <c r="A256" s="281" t="s">
        <v>6581</v>
      </c>
      <c r="B256" s="329" t="s">
        <v>6568</v>
      </c>
      <c r="C256" s="329" t="s">
        <v>6569</v>
      </c>
      <c r="D256" s="329" t="s">
        <v>6582</v>
      </c>
      <c r="E256" s="329" t="s">
        <v>6287</v>
      </c>
      <c r="F256" s="329" t="s">
        <v>6386</v>
      </c>
      <c r="G256" s="329" t="s">
        <v>6583</v>
      </c>
      <c r="H256" s="250" t="s">
        <v>6388</v>
      </c>
      <c r="I256" s="590" t="s">
        <v>741</v>
      </c>
      <c r="J256" s="1022" t="s">
        <v>47</v>
      </c>
      <c r="K256" s="401" t="s">
        <v>6388</v>
      </c>
      <c r="L256" s="568" t="s">
        <v>741</v>
      </c>
      <c r="M256" s="340"/>
      <c r="N256" s="1020"/>
      <c r="O256" s="1020"/>
      <c r="P256" s="1020"/>
      <c r="Q256" s="997" t="s">
        <v>116</v>
      </c>
      <c r="R256" s="386" t="s">
        <v>98</v>
      </c>
      <c r="S256" s="1028">
        <v>43767.0</v>
      </c>
      <c r="T256" s="1020"/>
      <c r="U256" s="1020"/>
      <c r="V256" s="95"/>
    </row>
    <row r="257">
      <c r="A257" s="281" t="s">
        <v>6584</v>
      </c>
      <c r="B257" s="329" t="s">
        <v>6568</v>
      </c>
      <c r="C257" s="329" t="s">
        <v>6569</v>
      </c>
      <c r="D257" s="329" t="s">
        <v>6585</v>
      </c>
      <c r="E257" s="329" t="s">
        <v>6287</v>
      </c>
      <c r="F257" s="329" t="s">
        <v>6386</v>
      </c>
      <c r="G257" s="281" t="s">
        <v>6586</v>
      </c>
      <c r="H257" s="250" t="s">
        <v>6388</v>
      </c>
      <c r="I257" s="590" t="s">
        <v>741</v>
      </c>
      <c r="J257" s="1022" t="s">
        <v>47</v>
      </c>
      <c r="K257" s="401" t="s">
        <v>6388</v>
      </c>
      <c r="L257" s="568" t="s">
        <v>741</v>
      </c>
      <c r="M257" s="340"/>
      <c r="N257" s="1020"/>
      <c r="O257" s="1020"/>
      <c r="P257" s="1020"/>
      <c r="Q257" s="997" t="s">
        <v>116</v>
      </c>
      <c r="R257" s="386" t="s">
        <v>98</v>
      </c>
      <c r="S257" s="1028">
        <v>43767.0</v>
      </c>
      <c r="T257" s="1020"/>
      <c r="U257" s="1020"/>
      <c r="V257" s="95"/>
    </row>
    <row r="258">
      <c r="A258" s="281" t="s">
        <v>6587</v>
      </c>
      <c r="B258" s="329" t="s">
        <v>6568</v>
      </c>
      <c r="C258" s="329" t="s">
        <v>6569</v>
      </c>
      <c r="D258" s="329" t="s">
        <v>6588</v>
      </c>
      <c r="E258" s="329" t="s">
        <v>6287</v>
      </c>
      <c r="F258" s="329" t="s">
        <v>6386</v>
      </c>
      <c r="G258" s="281" t="s">
        <v>6589</v>
      </c>
      <c r="H258" s="250" t="s">
        <v>6388</v>
      </c>
      <c r="I258" s="590" t="s">
        <v>741</v>
      </c>
      <c r="J258" s="1022" t="s">
        <v>47</v>
      </c>
      <c r="K258" s="401" t="s">
        <v>6388</v>
      </c>
      <c r="L258" s="568" t="s">
        <v>741</v>
      </c>
      <c r="M258" s="340"/>
      <c r="N258" s="1020"/>
      <c r="O258" s="1020"/>
      <c r="P258" s="1020"/>
      <c r="Q258" s="997" t="s">
        <v>116</v>
      </c>
      <c r="R258" s="386" t="s">
        <v>98</v>
      </c>
      <c r="S258" s="1028">
        <v>43767.0</v>
      </c>
      <c r="T258" s="1020"/>
      <c r="U258" s="1020"/>
      <c r="V258" s="95"/>
    </row>
    <row r="259">
      <c r="A259" s="281" t="s">
        <v>6590</v>
      </c>
      <c r="B259" s="329" t="s">
        <v>6568</v>
      </c>
      <c r="C259" s="329" t="s">
        <v>6569</v>
      </c>
      <c r="D259" s="329" t="s">
        <v>6591</v>
      </c>
      <c r="E259" s="329" t="s">
        <v>6287</v>
      </c>
      <c r="F259" s="329" t="s">
        <v>6592</v>
      </c>
      <c r="G259" s="329" t="s">
        <v>6593</v>
      </c>
      <c r="H259" s="250" t="s">
        <v>6388</v>
      </c>
      <c r="I259" s="590" t="s">
        <v>741</v>
      </c>
      <c r="J259" s="1022" t="s">
        <v>47</v>
      </c>
      <c r="K259" s="401" t="s">
        <v>6388</v>
      </c>
      <c r="L259" s="568" t="s">
        <v>741</v>
      </c>
      <c r="M259" s="340"/>
      <c r="N259" s="1020"/>
      <c r="O259" s="1020"/>
      <c r="P259" s="1020"/>
      <c r="Q259" s="1020"/>
      <c r="R259" s="340"/>
      <c r="S259" s="1020"/>
      <c r="T259" s="1020"/>
      <c r="U259" s="1020"/>
      <c r="V259" s="95"/>
    </row>
    <row r="260">
      <c r="A260" s="281" t="s">
        <v>6594</v>
      </c>
      <c r="B260" s="329" t="s">
        <v>6568</v>
      </c>
      <c r="C260" s="329" t="s">
        <v>6569</v>
      </c>
      <c r="D260" s="281" t="s">
        <v>6595</v>
      </c>
      <c r="E260" s="329" t="s">
        <v>6287</v>
      </c>
      <c r="F260" s="281" t="s">
        <v>6596</v>
      </c>
      <c r="G260" s="281" t="s">
        <v>6597</v>
      </c>
      <c r="H260" s="279" t="s">
        <v>6598</v>
      </c>
      <c r="I260" s="590" t="s">
        <v>741</v>
      </c>
      <c r="J260" s="1022" t="s">
        <v>47</v>
      </c>
      <c r="K260" s="1029" t="s">
        <v>6598</v>
      </c>
      <c r="L260" s="568" t="s">
        <v>741</v>
      </c>
      <c r="M260" s="340"/>
      <c r="N260" s="1020"/>
      <c r="O260" s="1020"/>
      <c r="P260" s="1020"/>
      <c r="Q260" s="1020"/>
      <c r="R260" s="340"/>
      <c r="S260" s="1020"/>
      <c r="T260" s="1020"/>
      <c r="U260" s="1020"/>
      <c r="V260" s="95"/>
    </row>
    <row r="261">
      <c r="A261" s="281" t="s">
        <v>6599</v>
      </c>
      <c r="B261" s="538" t="s">
        <v>6600</v>
      </c>
      <c r="C261" s="236" t="s">
        <v>6601</v>
      </c>
      <c r="D261" s="538" t="s">
        <v>6602</v>
      </c>
      <c r="E261" s="567" t="s">
        <v>4982</v>
      </c>
      <c r="F261" s="598" t="s">
        <v>6603</v>
      </c>
      <c r="G261" s="567" t="s">
        <v>6604</v>
      </c>
      <c r="H261" s="1031">
        <v>43846.0</v>
      </c>
      <c r="I261" s="568" t="s">
        <v>917</v>
      </c>
      <c r="J261" s="568" t="s">
        <v>48</v>
      </c>
      <c r="K261" s="1031">
        <v>43846.0</v>
      </c>
      <c r="L261" s="568" t="s">
        <v>917</v>
      </c>
      <c r="M261" s="1032" t="str">
        <f t="shared" ref="M261:M262" si="1">HYPERLINK("https://tangramcare.atlassian.net/browse/P2BN-3092","P2BN-3092")</f>
        <v>P2BN-3092</v>
      </c>
      <c r="N261" s="340"/>
      <c r="O261" s="386"/>
      <c r="P261" s="340"/>
      <c r="Q261" s="340"/>
      <c r="R261" s="340"/>
      <c r="S261" s="340"/>
      <c r="T261" s="340"/>
      <c r="U261" s="340"/>
      <c r="V261" s="161"/>
    </row>
    <row r="262">
      <c r="A262" s="281" t="s">
        <v>6605</v>
      </c>
      <c r="B262" s="538" t="s">
        <v>6600</v>
      </c>
      <c r="C262" s="236" t="s">
        <v>6601</v>
      </c>
      <c r="D262" s="538" t="s">
        <v>6606</v>
      </c>
      <c r="E262" s="567" t="s">
        <v>4982</v>
      </c>
      <c r="F262" s="598" t="s">
        <v>6607</v>
      </c>
      <c r="G262" s="567" t="s">
        <v>6608</v>
      </c>
      <c r="H262" s="1031">
        <v>43846.0</v>
      </c>
      <c r="I262" s="568" t="s">
        <v>917</v>
      </c>
      <c r="J262" s="568" t="s">
        <v>48</v>
      </c>
      <c r="K262" s="1031">
        <v>43846.0</v>
      </c>
      <c r="L262" s="568" t="s">
        <v>917</v>
      </c>
      <c r="M262" s="1032" t="str">
        <f t="shared" si="1"/>
        <v>P2BN-3092</v>
      </c>
      <c r="N262" s="340"/>
      <c r="O262" s="386"/>
      <c r="P262" s="340"/>
      <c r="Q262" s="340"/>
      <c r="R262" s="340"/>
      <c r="S262" s="340"/>
      <c r="T262" s="340"/>
      <c r="U262" s="340"/>
      <c r="V262" s="161"/>
    </row>
    <row r="263">
      <c r="A263" s="281" t="s">
        <v>6609</v>
      </c>
      <c r="B263" s="538" t="s">
        <v>6600</v>
      </c>
      <c r="C263" s="236" t="s">
        <v>6601</v>
      </c>
      <c r="D263" s="538" t="s">
        <v>6610</v>
      </c>
      <c r="E263" s="567" t="s">
        <v>4982</v>
      </c>
      <c r="F263" s="598" t="s">
        <v>6611</v>
      </c>
      <c r="G263" s="567" t="s">
        <v>6612</v>
      </c>
      <c r="H263" s="1031">
        <v>43846.0</v>
      </c>
      <c r="I263" s="568" t="s">
        <v>917</v>
      </c>
      <c r="J263" s="568" t="s">
        <v>47</v>
      </c>
      <c r="K263" s="1031">
        <v>43846.0</v>
      </c>
      <c r="L263" s="568" t="s">
        <v>917</v>
      </c>
      <c r="M263" s="340"/>
      <c r="N263" s="340"/>
      <c r="O263" s="386"/>
      <c r="P263" s="340"/>
      <c r="Q263" s="340"/>
      <c r="R263" s="340"/>
      <c r="S263" s="340"/>
      <c r="T263" s="340"/>
      <c r="U263" s="340"/>
      <c r="V263" s="161"/>
    </row>
    <row r="264">
      <c r="A264" s="281" t="s">
        <v>6613</v>
      </c>
      <c r="B264" s="538" t="s">
        <v>6600</v>
      </c>
      <c r="C264" s="236" t="s">
        <v>6601</v>
      </c>
      <c r="D264" s="538" t="s">
        <v>6614</v>
      </c>
      <c r="E264" s="567" t="s">
        <v>4982</v>
      </c>
      <c r="F264" s="598" t="s">
        <v>6615</v>
      </c>
      <c r="G264" s="567" t="s">
        <v>6616</v>
      </c>
      <c r="H264" s="1031">
        <v>43846.0</v>
      </c>
      <c r="I264" s="568" t="s">
        <v>917</v>
      </c>
      <c r="J264" s="568" t="s">
        <v>48</v>
      </c>
      <c r="K264" s="1031">
        <v>43846.0</v>
      </c>
      <c r="L264" s="568" t="s">
        <v>917</v>
      </c>
      <c r="M264" s="1032" t="str">
        <f t="shared" ref="M264:M265" si="2">HYPERLINK("https://tangramcare.atlassian.net/browse/P2BN-3092","P2BN-3092")</f>
        <v>P2BN-3092</v>
      </c>
      <c r="N264" s="340"/>
      <c r="O264" s="386"/>
      <c r="P264" s="340"/>
      <c r="Q264" s="340"/>
      <c r="R264" s="340"/>
      <c r="S264" s="340"/>
      <c r="T264" s="340"/>
      <c r="U264" s="340"/>
      <c r="V264" s="161"/>
    </row>
    <row r="265">
      <c r="A265" s="281" t="s">
        <v>6617</v>
      </c>
      <c r="B265" s="538" t="s">
        <v>6600</v>
      </c>
      <c r="C265" s="236" t="s">
        <v>6601</v>
      </c>
      <c r="D265" s="538" t="s">
        <v>6618</v>
      </c>
      <c r="E265" s="567" t="s">
        <v>4982</v>
      </c>
      <c r="F265" s="598" t="s">
        <v>6619</v>
      </c>
      <c r="G265" s="567" t="s">
        <v>6620</v>
      </c>
      <c r="H265" s="1031">
        <v>43846.0</v>
      </c>
      <c r="I265" s="568" t="s">
        <v>917</v>
      </c>
      <c r="J265" s="568" t="s">
        <v>48</v>
      </c>
      <c r="K265" s="1031">
        <v>43846.0</v>
      </c>
      <c r="L265" s="568" t="s">
        <v>917</v>
      </c>
      <c r="M265" s="1032" t="str">
        <f t="shared" si="2"/>
        <v>P2BN-3092</v>
      </c>
      <c r="N265" s="340"/>
      <c r="O265" s="386"/>
      <c r="P265" s="340"/>
      <c r="Q265" s="340"/>
      <c r="R265" s="340"/>
      <c r="S265" s="340"/>
      <c r="T265" s="340"/>
      <c r="U265" s="340"/>
      <c r="V265" s="161"/>
    </row>
    <row r="266">
      <c r="A266" s="281" t="s">
        <v>6621</v>
      </c>
      <c r="B266" s="538" t="s">
        <v>6600</v>
      </c>
      <c r="C266" s="236" t="s">
        <v>6601</v>
      </c>
      <c r="D266" s="538" t="s">
        <v>6622</v>
      </c>
      <c r="E266" s="538" t="s">
        <v>4982</v>
      </c>
      <c r="F266" s="568" t="s">
        <v>6623</v>
      </c>
      <c r="G266" s="538" t="s">
        <v>6612</v>
      </c>
      <c r="H266" s="1031">
        <v>43801.0</v>
      </c>
      <c r="I266" s="568" t="s">
        <v>6624</v>
      </c>
      <c r="J266" s="568" t="s">
        <v>47</v>
      </c>
      <c r="K266" s="1031">
        <v>43845.0</v>
      </c>
      <c r="L266" s="568" t="s">
        <v>917</v>
      </c>
      <c r="M266" s="340"/>
      <c r="N266" s="340"/>
      <c r="O266" s="340"/>
      <c r="P266" s="340"/>
      <c r="Q266" s="340"/>
      <c r="R266" s="340"/>
      <c r="S266" s="340"/>
      <c r="T266" s="340"/>
      <c r="U266" s="340"/>
      <c r="V266" s="161"/>
    </row>
    <row r="267">
      <c r="A267" s="281" t="s">
        <v>6625</v>
      </c>
      <c r="B267" s="538" t="s">
        <v>6600</v>
      </c>
      <c r="C267" s="236" t="s">
        <v>6601</v>
      </c>
      <c r="D267" s="538" t="s">
        <v>6626</v>
      </c>
      <c r="E267" s="538" t="s">
        <v>4982</v>
      </c>
      <c r="F267" s="538" t="s">
        <v>6627</v>
      </c>
      <c r="G267" s="538" t="s">
        <v>6628</v>
      </c>
      <c r="H267" s="1031">
        <v>43801.0</v>
      </c>
      <c r="I267" s="568" t="s">
        <v>6624</v>
      </c>
      <c r="J267" s="568" t="s">
        <v>48</v>
      </c>
      <c r="K267" s="1031">
        <v>43845.0</v>
      </c>
      <c r="L267" s="568" t="s">
        <v>917</v>
      </c>
      <c r="M267" s="1032" t="str">
        <f>HYPERLINK("https://tangramcare.atlassian.net/browse/P2BN-3092","P2BN-3092")</f>
        <v>P2BN-3092</v>
      </c>
      <c r="N267" s="340"/>
      <c r="O267" s="340"/>
      <c r="P267" s="340"/>
      <c r="Q267" s="340"/>
      <c r="R267" s="340"/>
      <c r="S267" s="340"/>
      <c r="T267" s="340"/>
      <c r="U267" s="340"/>
      <c r="V267" s="161"/>
    </row>
    <row r="268">
      <c r="A268" s="281" t="s">
        <v>6629</v>
      </c>
      <c r="B268" s="538" t="s">
        <v>6600</v>
      </c>
      <c r="C268" s="236" t="s">
        <v>6601</v>
      </c>
      <c r="D268" s="538" t="s">
        <v>6626</v>
      </c>
      <c r="E268" s="538" t="s">
        <v>4982</v>
      </c>
      <c r="F268" s="538" t="s">
        <v>6630</v>
      </c>
      <c r="G268" s="568" t="s">
        <v>6631</v>
      </c>
      <c r="H268" s="1031">
        <v>43801.0</v>
      </c>
      <c r="I268" s="568" t="s">
        <v>6624</v>
      </c>
      <c r="J268" s="568" t="s">
        <v>47</v>
      </c>
      <c r="K268" s="1031">
        <v>43845.0</v>
      </c>
      <c r="L268" s="568" t="s">
        <v>917</v>
      </c>
      <c r="M268" s="340"/>
      <c r="N268" s="340"/>
      <c r="O268" s="340"/>
      <c r="P268" s="340"/>
      <c r="Q268" s="340"/>
      <c r="R268" s="340"/>
      <c r="S268" s="340"/>
      <c r="T268" s="340"/>
      <c r="U268" s="340"/>
      <c r="V268" s="161"/>
    </row>
    <row r="269">
      <c r="A269" s="281" t="s">
        <v>6632</v>
      </c>
      <c r="B269" s="538" t="s">
        <v>6600</v>
      </c>
      <c r="C269" s="236" t="s">
        <v>6601</v>
      </c>
      <c r="D269" s="538" t="s">
        <v>6633</v>
      </c>
      <c r="E269" s="538" t="s">
        <v>4982</v>
      </c>
      <c r="F269" s="538" t="s">
        <v>6634</v>
      </c>
      <c r="G269" s="568" t="s">
        <v>6635</v>
      </c>
      <c r="H269" s="1031">
        <v>43801.0</v>
      </c>
      <c r="I269" s="568" t="s">
        <v>6624</v>
      </c>
      <c r="J269" s="568" t="s">
        <v>47</v>
      </c>
      <c r="K269" s="1031">
        <v>43845.0</v>
      </c>
      <c r="L269" s="568" t="s">
        <v>917</v>
      </c>
      <c r="M269" s="340"/>
      <c r="N269" s="340"/>
      <c r="O269" s="340"/>
      <c r="P269" s="340"/>
      <c r="Q269" s="340"/>
      <c r="R269" s="340"/>
      <c r="S269" s="340"/>
      <c r="T269" s="340"/>
      <c r="U269" s="340"/>
      <c r="V269" s="161"/>
    </row>
    <row r="270">
      <c r="A270" s="281" t="s">
        <v>6636</v>
      </c>
      <c r="B270" s="538" t="s">
        <v>6600</v>
      </c>
      <c r="C270" s="236" t="s">
        <v>6601</v>
      </c>
      <c r="D270" s="538" t="s">
        <v>6637</v>
      </c>
      <c r="E270" s="538" t="s">
        <v>4982</v>
      </c>
      <c r="F270" s="568" t="s">
        <v>6638</v>
      </c>
      <c r="G270" s="538" t="s">
        <v>6639</v>
      </c>
      <c r="H270" s="1031">
        <v>43801.0</v>
      </c>
      <c r="I270" s="568" t="s">
        <v>6624</v>
      </c>
      <c r="J270" s="568" t="s">
        <v>48</v>
      </c>
      <c r="K270" s="1031">
        <v>43845.0</v>
      </c>
      <c r="L270" s="568" t="s">
        <v>917</v>
      </c>
      <c r="M270" s="1032" t="str">
        <f t="shared" ref="M270:M275" si="3">HYPERLINK("https://tangramcare.atlassian.net/browse/P2BN-3092","P2BN-3092")</f>
        <v>P2BN-3092</v>
      </c>
      <c r="N270" s="340"/>
      <c r="O270" s="340"/>
      <c r="P270" s="340"/>
      <c r="Q270" s="340"/>
      <c r="R270" s="340"/>
      <c r="S270" s="340"/>
      <c r="T270" s="340"/>
      <c r="U270" s="340"/>
      <c r="V270" s="161"/>
    </row>
    <row r="271">
      <c r="A271" s="281" t="s">
        <v>6640</v>
      </c>
      <c r="B271" s="538" t="s">
        <v>6600</v>
      </c>
      <c r="C271" s="236" t="s">
        <v>6601</v>
      </c>
      <c r="D271" s="538" t="s">
        <v>6641</v>
      </c>
      <c r="E271" s="538" t="s">
        <v>4982</v>
      </c>
      <c r="F271" s="568" t="s">
        <v>6642</v>
      </c>
      <c r="G271" s="538" t="s">
        <v>6643</v>
      </c>
      <c r="H271" s="1031">
        <v>43801.0</v>
      </c>
      <c r="I271" s="568" t="s">
        <v>6624</v>
      </c>
      <c r="J271" s="568" t="s">
        <v>48</v>
      </c>
      <c r="K271" s="1031">
        <v>43845.0</v>
      </c>
      <c r="L271" s="568" t="s">
        <v>917</v>
      </c>
      <c r="M271" s="1032" t="str">
        <f t="shared" si="3"/>
        <v>P2BN-3092</v>
      </c>
      <c r="N271" s="340"/>
      <c r="O271" s="340"/>
      <c r="P271" s="340"/>
      <c r="Q271" s="340"/>
      <c r="R271" s="340"/>
      <c r="S271" s="340"/>
      <c r="T271" s="340"/>
      <c r="U271" s="340"/>
      <c r="V271" s="161"/>
    </row>
    <row r="272">
      <c r="A272" s="281" t="s">
        <v>6644</v>
      </c>
      <c r="B272" s="538" t="s">
        <v>6600</v>
      </c>
      <c r="C272" s="236" t="s">
        <v>6601</v>
      </c>
      <c r="D272" s="538" t="s">
        <v>6645</v>
      </c>
      <c r="E272" s="538" t="s">
        <v>4982</v>
      </c>
      <c r="F272" s="568" t="s">
        <v>6646</v>
      </c>
      <c r="G272" s="538" t="s">
        <v>6643</v>
      </c>
      <c r="H272" s="1031">
        <v>43801.0</v>
      </c>
      <c r="I272" s="568" t="s">
        <v>6624</v>
      </c>
      <c r="J272" s="568" t="s">
        <v>48</v>
      </c>
      <c r="K272" s="1031">
        <v>43845.0</v>
      </c>
      <c r="L272" s="568" t="s">
        <v>917</v>
      </c>
      <c r="M272" s="1032" t="str">
        <f t="shared" si="3"/>
        <v>P2BN-3092</v>
      </c>
      <c r="N272" s="340"/>
      <c r="O272" s="340"/>
      <c r="P272" s="340"/>
      <c r="Q272" s="340"/>
      <c r="R272" s="340"/>
      <c r="S272" s="340"/>
      <c r="T272" s="340"/>
      <c r="U272" s="340"/>
      <c r="V272" s="161"/>
    </row>
    <row r="273">
      <c r="A273" s="281" t="s">
        <v>6647</v>
      </c>
      <c r="B273" s="538" t="s">
        <v>6600</v>
      </c>
      <c r="C273" s="236" t="s">
        <v>6601</v>
      </c>
      <c r="D273" s="538" t="s">
        <v>6648</v>
      </c>
      <c r="E273" s="538" t="s">
        <v>4982</v>
      </c>
      <c r="F273" s="568" t="s">
        <v>6649</v>
      </c>
      <c r="G273" s="538" t="s">
        <v>6643</v>
      </c>
      <c r="H273" s="1031">
        <v>43801.0</v>
      </c>
      <c r="I273" s="568" t="s">
        <v>6624</v>
      </c>
      <c r="J273" s="568" t="s">
        <v>48</v>
      </c>
      <c r="K273" s="1031">
        <v>43845.0</v>
      </c>
      <c r="L273" s="568" t="s">
        <v>917</v>
      </c>
      <c r="M273" s="1032" t="str">
        <f t="shared" si="3"/>
        <v>P2BN-3092</v>
      </c>
      <c r="N273" s="340"/>
      <c r="O273" s="340"/>
      <c r="P273" s="340"/>
      <c r="Q273" s="340"/>
      <c r="R273" s="340"/>
      <c r="S273" s="340"/>
      <c r="T273" s="340"/>
      <c r="U273" s="340"/>
      <c r="V273" s="161"/>
    </row>
    <row r="274">
      <c r="A274" s="281" t="s">
        <v>6650</v>
      </c>
      <c r="B274" s="538" t="s">
        <v>6600</v>
      </c>
      <c r="C274" s="236" t="s">
        <v>6601</v>
      </c>
      <c r="D274" s="538" t="s">
        <v>6651</v>
      </c>
      <c r="E274" s="538" t="s">
        <v>4982</v>
      </c>
      <c r="F274" s="568" t="s">
        <v>6652</v>
      </c>
      <c r="G274" s="538" t="s">
        <v>6643</v>
      </c>
      <c r="H274" s="1031">
        <v>43801.0</v>
      </c>
      <c r="I274" s="568" t="s">
        <v>6624</v>
      </c>
      <c r="J274" s="568" t="s">
        <v>48</v>
      </c>
      <c r="K274" s="1031">
        <v>43845.0</v>
      </c>
      <c r="L274" s="568" t="s">
        <v>917</v>
      </c>
      <c r="M274" s="1032" t="str">
        <f t="shared" si="3"/>
        <v>P2BN-3092</v>
      </c>
      <c r="N274" s="340"/>
      <c r="O274" s="340"/>
      <c r="P274" s="340"/>
      <c r="Q274" s="340"/>
      <c r="R274" s="340"/>
      <c r="S274" s="340"/>
      <c r="T274" s="340"/>
      <c r="U274" s="340"/>
      <c r="V274" s="161"/>
    </row>
    <row r="275">
      <c r="A275" s="281" t="s">
        <v>6653</v>
      </c>
      <c r="B275" s="538" t="s">
        <v>6600</v>
      </c>
      <c r="C275" s="236" t="s">
        <v>6601</v>
      </c>
      <c r="D275" s="538" t="s">
        <v>6654</v>
      </c>
      <c r="E275" s="538" t="s">
        <v>4982</v>
      </c>
      <c r="F275" s="568" t="s">
        <v>6655</v>
      </c>
      <c r="G275" s="538" t="s">
        <v>6643</v>
      </c>
      <c r="H275" s="1031">
        <v>43801.0</v>
      </c>
      <c r="I275" s="568" t="s">
        <v>6624</v>
      </c>
      <c r="J275" s="568" t="s">
        <v>48</v>
      </c>
      <c r="K275" s="1031">
        <v>43845.0</v>
      </c>
      <c r="L275" s="568" t="s">
        <v>917</v>
      </c>
      <c r="M275" s="1032" t="str">
        <f t="shared" si="3"/>
        <v>P2BN-3092</v>
      </c>
      <c r="N275" s="340"/>
      <c r="O275" s="340"/>
      <c r="P275" s="340"/>
      <c r="Q275" s="340"/>
      <c r="R275" s="340"/>
      <c r="S275" s="340"/>
      <c r="T275" s="340"/>
      <c r="U275" s="340"/>
      <c r="V275" s="161"/>
    </row>
    <row r="276">
      <c r="A276" s="950" t="s">
        <v>6656</v>
      </c>
      <c r="B276" s="951"/>
      <c r="C276" s="967"/>
      <c r="D276" s="951"/>
      <c r="E276" s="951"/>
      <c r="F276" s="951"/>
      <c r="G276" s="951"/>
      <c r="H276" s="1033"/>
      <c r="I276" s="1033"/>
      <c r="J276" s="953"/>
      <c r="K276" s="953"/>
      <c r="L276" s="953"/>
      <c r="M276" s="953"/>
      <c r="N276" s="1033"/>
      <c r="O276" s="1034"/>
      <c r="P276" s="1034"/>
      <c r="Q276" s="1034"/>
      <c r="R276" s="953"/>
      <c r="S276" s="1034"/>
      <c r="T276" s="1034"/>
      <c r="U276" s="1034"/>
      <c r="V276" s="980"/>
      <c r="W276" s="575"/>
      <c r="X276" s="575"/>
      <c r="Y276" s="575"/>
      <c r="Z276" s="575"/>
      <c r="AA276" s="575"/>
      <c r="AB276" s="575"/>
      <c r="AC276" s="575"/>
      <c r="AD276" s="575"/>
      <c r="AE276" s="575"/>
      <c r="AF276" s="575"/>
    </row>
    <row r="277">
      <c r="A277" s="452" t="s">
        <v>6657</v>
      </c>
      <c r="B277" s="452" t="s">
        <v>6658</v>
      </c>
      <c r="C277" s="452"/>
      <c r="D277" s="452" t="s">
        <v>6659</v>
      </c>
      <c r="E277" s="808" t="s">
        <v>6660</v>
      </c>
      <c r="F277" s="808" t="s">
        <v>6661</v>
      </c>
      <c r="G277" s="452" t="s">
        <v>6662</v>
      </c>
      <c r="H277" s="978"/>
      <c r="I277" s="984"/>
      <c r="J277" s="958" t="s">
        <v>4985</v>
      </c>
      <c r="K277" s="1035">
        <v>43693.0</v>
      </c>
      <c r="L277" s="672"/>
      <c r="M277" s="672"/>
      <c r="P277" s="133" t="s">
        <v>96</v>
      </c>
      <c r="Q277" s="133" t="s">
        <v>97</v>
      </c>
      <c r="R277" s="677" t="s">
        <v>98</v>
      </c>
      <c r="S277" s="800">
        <v>43871.0</v>
      </c>
      <c r="V277" s="95"/>
    </row>
    <row r="278">
      <c r="A278" s="452" t="s">
        <v>6663</v>
      </c>
      <c r="B278" s="808" t="s">
        <v>6664</v>
      </c>
      <c r="C278" s="452"/>
      <c r="D278" s="452" t="s">
        <v>6665</v>
      </c>
      <c r="E278" s="808" t="s">
        <v>6660</v>
      </c>
      <c r="F278" s="808" t="s">
        <v>6666</v>
      </c>
      <c r="G278" s="808" t="s">
        <v>6667</v>
      </c>
      <c r="H278" s="978"/>
      <c r="I278" s="984"/>
      <c r="J278" s="958" t="s">
        <v>4985</v>
      </c>
      <c r="K278" s="1035">
        <v>43693.0</v>
      </c>
      <c r="L278" s="672"/>
      <c r="M278" s="672"/>
      <c r="P278" s="133" t="s">
        <v>96</v>
      </c>
      <c r="Q278" s="133" t="s">
        <v>97</v>
      </c>
      <c r="R278" s="677" t="s">
        <v>98</v>
      </c>
      <c r="S278" s="800">
        <v>43871.0</v>
      </c>
      <c r="V278" s="95"/>
    </row>
    <row r="279">
      <c r="A279" s="452" t="s">
        <v>6668</v>
      </c>
      <c r="B279" s="808" t="s">
        <v>6669</v>
      </c>
      <c r="C279" s="452"/>
      <c r="D279" s="452" t="s">
        <v>6670</v>
      </c>
      <c r="E279" s="808" t="s">
        <v>6660</v>
      </c>
      <c r="F279" s="808" t="s">
        <v>6671</v>
      </c>
      <c r="G279" s="808" t="s">
        <v>6672</v>
      </c>
      <c r="H279" s="978"/>
      <c r="I279" s="984"/>
      <c r="J279" s="958" t="s">
        <v>4985</v>
      </c>
      <c r="K279" s="1035">
        <v>43693.0</v>
      </c>
      <c r="L279" s="672"/>
      <c r="M279" s="672"/>
      <c r="P279" s="133" t="s">
        <v>96</v>
      </c>
      <c r="Q279" s="133" t="s">
        <v>97</v>
      </c>
      <c r="R279" s="677" t="s">
        <v>98</v>
      </c>
      <c r="S279" s="800">
        <v>43871.0</v>
      </c>
      <c r="V279" s="95"/>
    </row>
    <row r="280">
      <c r="A280" s="452" t="s">
        <v>6673</v>
      </c>
      <c r="B280" s="808" t="s">
        <v>6674</v>
      </c>
      <c r="C280" s="452"/>
      <c r="D280" s="452" t="s">
        <v>6675</v>
      </c>
      <c r="E280" s="808" t="s">
        <v>6660</v>
      </c>
      <c r="F280" s="808" t="s">
        <v>6676</v>
      </c>
      <c r="G280" s="808" t="s">
        <v>6677</v>
      </c>
      <c r="H280" s="978"/>
      <c r="I280" s="984"/>
      <c r="J280" s="958" t="s">
        <v>4985</v>
      </c>
      <c r="K280" s="1035">
        <v>43693.0</v>
      </c>
      <c r="L280" s="672"/>
      <c r="M280" s="672"/>
      <c r="P280" s="133" t="s">
        <v>96</v>
      </c>
      <c r="Q280" s="133" t="s">
        <v>97</v>
      </c>
      <c r="R280" s="677" t="s">
        <v>98</v>
      </c>
      <c r="S280" s="800">
        <v>43871.0</v>
      </c>
      <c r="V280" s="95"/>
    </row>
    <row r="281">
      <c r="A281" s="452" t="s">
        <v>6678</v>
      </c>
      <c r="B281" s="808" t="s">
        <v>6679</v>
      </c>
      <c r="C281" s="452"/>
      <c r="D281" s="452" t="s">
        <v>6680</v>
      </c>
      <c r="E281" s="808" t="s">
        <v>6681</v>
      </c>
      <c r="F281" s="808" t="s">
        <v>6682</v>
      </c>
      <c r="G281" s="808" t="s">
        <v>6683</v>
      </c>
      <c r="H281" s="978"/>
      <c r="I281" s="984"/>
      <c r="J281" s="958" t="s">
        <v>4985</v>
      </c>
      <c r="K281" s="1035">
        <v>43693.0</v>
      </c>
      <c r="L281" s="672"/>
      <c r="M281" s="672"/>
      <c r="P281" s="133" t="s">
        <v>96</v>
      </c>
      <c r="Q281" s="133" t="s">
        <v>97</v>
      </c>
      <c r="R281" s="677" t="s">
        <v>98</v>
      </c>
      <c r="S281" s="800">
        <v>43871.0</v>
      </c>
      <c r="V281" s="95"/>
    </row>
    <row r="282">
      <c r="A282" s="452" t="s">
        <v>6684</v>
      </c>
      <c r="B282" s="452" t="s">
        <v>6685</v>
      </c>
      <c r="C282" s="452"/>
      <c r="D282" s="452" t="s">
        <v>6686</v>
      </c>
      <c r="E282" s="808" t="s">
        <v>6681</v>
      </c>
      <c r="F282" s="808" t="s">
        <v>6687</v>
      </c>
      <c r="G282" s="452" t="s">
        <v>6688</v>
      </c>
      <c r="H282" s="978"/>
      <c r="I282" s="984"/>
      <c r="J282" s="958" t="s">
        <v>4985</v>
      </c>
      <c r="K282" s="1035">
        <v>43693.0</v>
      </c>
      <c r="L282" s="672"/>
      <c r="M282" s="672"/>
      <c r="P282" s="133" t="s">
        <v>96</v>
      </c>
      <c r="Q282" s="133" t="s">
        <v>97</v>
      </c>
      <c r="R282" s="677" t="s">
        <v>98</v>
      </c>
      <c r="S282" s="800">
        <v>43871.0</v>
      </c>
      <c r="V282" s="95"/>
    </row>
    <row r="283">
      <c r="A283" s="452" t="s">
        <v>6689</v>
      </c>
      <c r="B283" s="808" t="s">
        <v>6690</v>
      </c>
      <c r="C283" s="452"/>
      <c r="D283" s="452" t="s">
        <v>6691</v>
      </c>
      <c r="E283" s="808" t="s">
        <v>6681</v>
      </c>
      <c r="F283" s="808" t="s">
        <v>6692</v>
      </c>
      <c r="G283" s="808" t="s">
        <v>6693</v>
      </c>
      <c r="H283" s="978"/>
      <c r="I283" s="984"/>
      <c r="J283" s="958" t="s">
        <v>4985</v>
      </c>
      <c r="K283" s="1035">
        <v>43693.0</v>
      </c>
      <c r="L283" s="672"/>
      <c r="M283" s="672"/>
      <c r="P283" s="133" t="s">
        <v>96</v>
      </c>
      <c r="Q283" s="133" t="s">
        <v>97</v>
      </c>
      <c r="R283" s="677" t="s">
        <v>98</v>
      </c>
      <c r="S283" s="800">
        <v>43871.0</v>
      </c>
      <c r="V283" s="95"/>
    </row>
    <row r="284">
      <c r="A284" s="452" t="s">
        <v>6694</v>
      </c>
      <c r="B284" s="808" t="s">
        <v>6695</v>
      </c>
      <c r="C284" s="452"/>
      <c r="D284" s="452" t="s">
        <v>6696</v>
      </c>
      <c r="E284" s="808" t="s">
        <v>6681</v>
      </c>
      <c r="F284" s="808" t="s">
        <v>6697</v>
      </c>
      <c r="G284" s="808" t="s">
        <v>6698</v>
      </c>
      <c r="H284" s="978"/>
      <c r="I284" s="984"/>
      <c r="J284" s="958" t="s">
        <v>4985</v>
      </c>
      <c r="K284" s="1035">
        <v>43693.0</v>
      </c>
      <c r="L284" s="672"/>
      <c r="M284" s="672"/>
      <c r="P284" s="133" t="s">
        <v>96</v>
      </c>
      <c r="Q284" s="133" t="s">
        <v>97</v>
      </c>
      <c r="R284" s="677" t="s">
        <v>98</v>
      </c>
      <c r="S284" s="800">
        <v>43871.0</v>
      </c>
      <c r="V284" s="95"/>
    </row>
    <row r="285">
      <c r="A285" s="452" t="s">
        <v>6699</v>
      </c>
      <c r="B285" s="808" t="s">
        <v>6700</v>
      </c>
      <c r="C285" s="806"/>
      <c r="D285" s="452" t="s">
        <v>6701</v>
      </c>
      <c r="E285" s="808" t="s">
        <v>6681</v>
      </c>
      <c r="F285" s="808" t="s">
        <v>6702</v>
      </c>
      <c r="G285" s="808" t="s">
        <v>6703</v>
      </c>
      <c r="H285" s="978"/>
      <c r="I285" s="984"/>
      <c r="J285" s="958" t="s">
        <v>4985</v>
      </c>
      <c r="K285" s="1035">
        <v>43693.0</v>
      </c>
      <c r="L285" s="672"/>
      <c r="M285" s="672"/>
      <c r="P285" s="133" t="s">
        <v>96</v>
      </c>
      <c r="Q285" s="133" t="s">
        <v>97</v>
      </c>
      <c r="R285" s="677" t="s">
        <v>98</v>
      </c>
      <c r="S285" s="800">
        <v>43871.0</v>
      </c>
      <c r="V285" s="95"/>
    </row>
    <row r="286">
      <c r="A286" s="452" t="s">
        <v>6704</v>
      </c>
      <c r="B286" s="808" t="s">
        <v>6705</v>
      </c>
      <c r="C286" s="806"/>
      <c r="D286" s="452" t="s">
        <v>6706</v>
      </c>
      <c r="E286" s="808" t="s">
        <v>6681</v>
      </c>
      <c r="F286" s="840" t="s">
        <v>6707</v>
      </c>
      <c r="G286" s="452" t="s">
        <v>6708</v>
      </c>
      <c r="H286" s="978"/>
      <c r="I286" s="984"/>
      <c r="J286" s="958" t="s">
        <v>4985</v>
      </c>
      <c r="K286" s="1035">
        <v>43693.0</v>
      </c>
      <c r="L286" s="672"/>
      <c r="M286" s="672"/>
      <c r="P286" s="133" t="s">
        <v>96</v>
      </c>
      <c r="Q286" s="133" t="s">
        <v>97</v>
      </c>
      <c r="R286" s="677" t="s">
        <v>98</v>
      </c>
      <c r="S286" s="800">
        <v>43871.0</v>
      </c>
      <c r="V286" s="95"/>
    </row>
    <row r="287">
      <c r="A287" s="950" t="s">
        <v>6709</v>
      </c>
      <c r="B287" s="951"/>
      <c r="C287" s="967"/>
      <c r="D287" s="951"/>
      <c r="E287" s="951"/>
      <c r="F287" s="951"/>
      <c r="G287" s="951"/>
      <c r="H287" s="1033"/>
      <c r="I287" s="1033"/>
      <c r="J287" s="953"/>
      <c r="K287" s="953"/>
      <c r="L287" s="953"/>
      <c r="M287" s="953"/>
      <c r="N287" s="1033"/>
      <c r="O287" s="1034"/>
      <c r="P287" s="1034"/>
      <c r="Q287" s="1034"/>
      <c r="R287" s="953"/>
      <c r="S287" s="1034"/>
      <c r="T287" s="1034"/>
      <c r="U287" s="1034"/>
      <c r="V287" s="980"/>
      <c r="W287" s="575"/>
      <c r="X287" s="575"/>
      <c r="Y287" s="575"/>
      <c r="Z287" s="575"/>
      <c r="AA287" s="575"/>
      <c r="AB287" s="575"/>
      <c r="AC287" s="575"/>
      <c r="AD287" s="575"/>
      <c r="AE287" s="575"/>
      <c r="AF287" s="575"/>
    </row>
    <row r="288">
      <c r="A288" s="281" t="s">
        <v>6710</v>
      </c>
      <c r="B288" s="450" t="s">
        <v>6711</v>
      </c>
      <c r="C288" s="329" t="s">
        <v>6712</v>
      </c>
      <c r="D288" s="450" t="s">
        <v>6713</v>
      </c>
      <c r="E288" s="450" t="s">
        <v>5733</v>
      </c>
      <c r="F288" s="450" t="s">
        <v>6714</v>
      </c>
      <c r="G288" s="450" t="s">
        <v>6715</v>
      </c>
      <c r="H288" s="254" t="s">
        <v>6277</v>
      </c>
      <c r="I288" s="590" t="s">
        <v>741</v>
      </c>
      <c r="J288" s="981" t="s">
        <v>966</v>
      </c>
      <c r="K288" s="383" t="s">
        <v>6277</v>
      </c>
      <c r="L288" s="568" t="s">
        <v>741</v>
      </c>
      <c r="M288" s="672"/>
      <c r="P288" s="133" t="s">
        <v>96</v>
      </c>
      <c r="Q288" s="133" t="s">
        <v>97</v>
      </c>
      <c r="R288" s="677" t="s">
        <v>98</v>
      </c>
      <c r="S288" s="800">
        <v>43872.0</v>
      </c>
      <c r="V288" s="95"/>
    </row>
    <row r="289">
      <c r="A289" s="281" t="s">
        <v>6716</v>
      </c>
      <c r="B289" s="450" t="s">
        <v>6711</v>
      </c>
      <c r="C289" s="329" t="s">
        <v>6712</v>
      </c>
      <c r="D289" s="450" t="s">
        <v>6717</v>
      </c>
      <c r="E289" s="450" t="s">
        <v>5733</v>
      </c>
      <c r="F289" s="450" t="s">
        <v>6718</v>
      </c>
      <c r="G289" s="450" t="s">
        <v>6719</v>
      </c>
      <c r="H289" s="254" t="s">
        <v>6277</v>
      </c>
      <c r="I289" s="590" t="s">
        <v>741</v>
      </c>
      <c r="J289" s="981" t="s">
        <v>966</v>
      </c>
      <c r="K289" s="383" t="s">
        <v>6277</v>
      </c>
      <c r="L289" s="568" t="s">
        <v>741</v>
      </c>
      <c r="M289" s="672"/>
      <c r="P289" s="133" t="s">
        <v>96</v>
      </c>
      <c r="Q289" s="133" t="s">
        <v>97</v>
      </c>
      <c r="R289" s="677" t="s">
        <v>98</v>
      </c>
      <c r="S289" s="800">
        <v>43872.0</v>
      </c>
      <c r="V289" s="95"/>
    </row>
    <row r="290">
      <c r="A290" s="281" t="s">
        <v>6720</v>
      </c>
      <c r="B290" s="450" t="s">
        <v>6711</v>
      </c>
      <c r="C290" s="329" t="s">
        <v>6712</v>
      </c>
      <c r="D290" s="450" t="s">
        <v>6721</v>
      </c>
      <c r="E290" s="450" t="s">
        <v>6287</v>
      </c>
      <c r="F290" s="450" t="s">
        <v>6722</v>
      </c>
      <c r="G290" s="450" t="s">
        <v>6723</v>
      </c>
      <c r="H290" s="254" t="s">
        <v>6277</v>
      </c>
      <c r="I290" s="590" t="s">
        <v>741</v>
      </c>
      <c r="J290" s="1036" t="s">
        <v>47</v>
      </c>
      <c r="K290" s="383" t="s">
        <v>6277</v>
      </c>
      <c r="L290" s="568" t="s">
        <v>741</v>
      </c>
      <c r="M290" s="672"/>
      <c r="P290" s="133" t="s">
        <v>96</v>
      </c>
      <c r="Q290" s="133" t="s">
        <v>97</v>
      </c>
      <c r="R290" s="677" t="s">
        <v>98</v>
      </c>
      <c r="S290" s="800">
        <v>43872.0</v>
      </c>
      <c r="V290" s="95"/>
    </row>
    <row r="291">
      <c r="A291" s="281" t="s">
        <v>6724</v>
      </c>
      <c r="B291" s="450" t="s">
        <v>6711</v>
      </c>
      <c r="C291" s="329" t="s">
        <v>6712</v>
      </c>
      <c r="D291" s="450" t="s">
        <v>6107</v>
      </c>
      <c r="E291" s="450" t="s">
        <v>6100</v>
      </c>
      <c r="F291" s="450" t="s">
        <v>6725</v>
      </c>
      <c r="G291" s="281" t="s">
        <v>6726</v>
      </c>
      <c r="H291" s="254" t="s">
        <v>6277</v>
      </c>
      <c r="I291" s="590" t="s">
        <v>741</v>
      </c>
      <c r="J291" s="1036" t="s">
        <v>47</v>
      </c>
      <c r="K291" s="383" t="s">
        <v>6277</v>
      </c>
      <c r="L291" s="568" t="s">
        <v>741</v>
      </c>
      <c r="M291" s="672"/>
      <c r="P291" s="133" t="s">
        <v>96</v>
      </c>
      <c r="Q291" s="133" t="s">
        <v>97</v>
      </c>
      <c r="R291" s="677" t="s">
        <v>98</v>
      </c>
      <c r="S291" s="800">
        <v>43872.0</v>
      </c>
      <c r="V291" s="95"/>
    </row>
    <row r="292">
      <c r="A292" s="281" t="s">
        <v>6727</v>
      </c>
      <c r="B292" s="450" t="s">
        <v>6711</v>
      </c>
      <c r="C292" s="329" t="s">
        <v>6712</v>
      </c>
      <c r="D292" s="450" t="s">
        <v>6728</v>
      </c>
      <c r="E292" s="450" t="s">
        <v>6100</v>
      </c>
      <c r="F292" s="281" t="s">
        <v>6729</v>
      </c>
      <c r="G292" s="450" t="s">
        <v>6730</v>
      </c>
      <c r="H292" s="254" t="s">
        <v>6277</v>
      </c>
      <c r="I292" s="590" t="s">
        <v>741</v>
      </c>
      <c r="J292" s="981" t="s">
        <v>47</v>
      </c>
      <c r="K292" s="383" t="s">
        <v>6277</v>
      </c>
      <c r="L292" s="568" t="s">
        <v>741</v>
      </c>
      <c r="M292" s="672"/>
      <c r="P292" s="133" t="s">
        <v>96</v>
      </c>
      <c r="Q292" s="133" t="s">
        <v>97</v>
      </c>
      <c r="R292" s="677" t="s">
        <v>98</v>
      </c>
      <c r="S292" s="800">
        <v>43872.0</v>
      </c>
      <c r="V292" s="95"/>
    </row>
    <row r="293">
      <c r="A293" s="281" t="s">
        <v>6731</v>
      </c>
      <c r="B293" s="450" t="s">
        <v>6711</v>
      </c>
      <c r="C293" s="329" t="s">
        <v>6712</v>
      </c>
      <c r="D293" s="450" t="s">
        <v>6732</v>
      </c>
      <c r="E293" s="450" t="s">
        <v>6100</v>
      </c>
      <c r="F293" s="450" t="s">
        <v>6733</v>
      </c>
      <c r="G293" s="450" t="s">
        <v>6734</v>
      </c>
      <c r="H293" s="254" t="s">
        <v>6277</v>
      </c>
      <c r="I293" s="590" t="s">
        <v>741</v>
      </c>
      <c r="J293" s="981" t="s">
        <v>47</v>
      </c>
      <c r="K293" s="383" t="s">
        <v>6277</v>
      </c>
      <c r="L293" s="568" t="s">
        <v>741</v>
      </c>
      <c r="M293" s="672"/>
      <c r="P293" s="133" t="s">
        <v>96</v>
      </c>
      <c r="Q293" s="133" t="s">
        <v>97</v>
      </c>
      <c r="R293" s="677" t="s">
        <v>98</v>
      </c>
      <c r="S293" s="800">
        <v>43872.0</v>
      </c>
      <c r="V293" s="95"/>
    </row>
    <row r="294">
      <c r="A294" s="281" t="s">
        <v>6735</v>
      </c>
      <c r="B294" s="450" t="s">
        <v>6736</v>
      </c>
      <c r="C294" s="894" t="s">
        <v>6737</v>
      </c>
      <c r="D294" s="450" t="s">
        <v>6738</v>
      </c>
      <c r="E294" s="450" t="s">
        <v>6739</v>
      </c>
      <c r="F294" s="450" t="s">
        <v>6740</v>
      </c>
      <c r="G294" s="450" t="s">
        <v>6741</v>
      </c>
      <c r="H294" s="1037">
        <v>43739.0</v>
      </c>
      <c r="I294" s="450" t="s">
        <v>916</v>
      </c>
      <c r="J294" s="981" t="s">
        <v>47</v>
      </c>
      <c r="K294" s="454">
        <v>43739.0</v>
      </c>
      <c r="L294" s="281" t="s">
        <v>94</v>
      </c>
      <c r="M294" s="450"/>
      <c r="N294" s="450"/>
      <c r="O294" s="450"/>
      <c r="P294" s="133" t="s">
        <v>96</v>
      </c>
      <c r="Q294" s="133" t="s">
        <v>97</v>
      </c>
      <c r="R294" s="677" t="s">
        <v>98</v>
      </c>
      <c r="S294" s="800">
        <v>43872.0</v>
      </c>
      <c r="T294" s="450"/>
      <c r="U294" s="450"/>
      <c r="V294" s="450"/>
      <c r="W294" s="450"/>
      <c r="X294" s="450"/>
      <c r="Y294" s="450"/>
      <c r="Z294" s="450"/>
      <c r="AA294" s="450"/>
      <c r="AB294" s="450"/>
      <c r="AC294" s="450"/>
      <c r="AD294" s="450"/>
      <c r="AE294" s="450"/>
      <c r="AF294" s="450"/>
    </row>
    <row r="295">
      <c r="A295" s="281" t="s">
        <v>6742</v>
      </c>
      <c r="B295" s="450" t="s">
        <v>6736</v>
      </c>
      <c r="C295" s="894" t="s">
        <v>6737</v>
      </c>
      <c r="D295" s="450" t="s">
        <v>6743</v>
      </c>
      <c r="E295" s="450" t="s">
        <v>6739</v>
      </c>
      <c r="F295" s="450" t="s">
        <v>6744</v>
      </c>
      <c r="G295" s="450" t="s">
        <v>6745</v>
      </c>
      <c r="H295" s="1037">
        <v>43739.0</v>
      </c>
      <c r="I295" s="450" t="s">
        <v>916</v>
      </c>
      <c r="J295" s="981" t="s">
        <v>47</v>
      </c>
      <c r="K295" s="454">
        <v>43739.0</v>
      </c>
      <c r="L295" s="281" t="s">
        <v>94</v>
      </c>
      <c r="M295" s="450"/>
      <c r="N295" s="450"/>
      <c r="O295" s="450"/>
      <c r="P295" s="133" t="s">
        <v>96</v>
      </c>
      <c r="Q295" s="133" t="s">
        <v>97</v>
      </c>
      <c r="R295" s="677" t="s">
        <v>98</v>
      </c>
      <c r="S295" s="800">
        <v>43872.0</v>
      </c>
      <c r="T295" s="450"/>
      <c r="U295" s="450"/>
      <c r="V295" s="450"/>
      <c r="W295" s="450"/>
      <c r="X295" s="450"/>
      <c r="Y295" s="450"/>
      <c r="Z295" s="450"/>
      <c r="AA295" s="450"/>
      <c r="AB295" s="450"/>
      <c r="AC295" s="450"/>
      <c r="AD295" s="450"/>
      <c r="AE295" s="450"/>
      <c r="AF295" s="450"/>
    </row>
    <row r="296">
      <c r="A296" s="281" t="s">
        <v>6746</v>
      </c>
      <c r="B296" s="450" t="s">
        <v>6736</v>
      </c>
      <c r="C296" s="894" t="s">
        <v>6737</v>
      </c>
      <c r="D296" s="450" t="s">
        <v>6747</v>
      </c>
      <c r="E296" s="450" t="s">
        <v>6739</v>
      </c>
      <c r="F296" s="450" t="s">
        <v>6748</v>
      </c>
      <c r="G296" s="450" t="s">
        <v>6749</v>
      </c>
      <c r="H296" s="1037">
        <v>43739.0</v>
      </c>
      <c r="I296" s="450" t="s">
        <v>916</v>
      </c>
      <c r="J296" s="981" t="s">
        <v>47</v>
      </c>
      <c r="K296" s="454">
        <v>43739.0</v>
      </c>
      <c r="L296" s="281" t="s">
        <v>94</v>
      </c>
      <c r="M296" s="450"/>
      <c r="N296" s="450"/>
      <c r="O296" s="450"/>
      <c r="P296" s="133" t="s">
        <v>96</v>
      </c>
      <c r="Q296" s="133" t="s">
        <v>97</v>
      </c>
      <c r="R296" s="677" t="s">
        <v>98</v>
      </c>
      <c r="S296" s="800">
        <v>43872.0</v>
      </c>
      <c r="T296" s="450"/>
      <c r="U296" s="450"/>
      <c r="V296" s="450"/>
      <c r="W296" s="450"/>
      <c r="X296" s="450"/>
      <c r="Y296" s="450"/>
      <c r="Z296" s="450"/>
      <c r="AA296" s="450"/>
      <c r="AB296" s="450"/>
      <c r="AC296" s="450"/>
      <c r="AD296" s="450"/>
      <c r="AE296" s="450"/>
      <c r="AF296" s="450"/>
    </row>
    <row r="297">
      <c r="A297" s="281" t="s">
        <v>6750</v>
      </c>
      <c r="B297" s="450" t="s">
        <v>6736</v>
      </c>
      <c r="C297" s="894" t="s">
        <v>6737</v>
      </c>
      <c r="D297" s="450" t="s">
        <v>6751</v>
      </c>
      <c r="E297" s="450" t="s">
        <v>6739</v>
      </c>
      <c r="F297" s="450" t="s">
        <v>6752</v>
      </c>
      <c r="G297" s="450" t="s">
        <v>6753</v>
      </c>
      <c r="H297" s="1037">
        <v>43739.0</v>
      </c>
      <c r="I297" s="450" t="s">
        <v>916</v>
      </c>
      <c r="J297" s="981" t="s">
        <v>47</v>
      </c>
      <c r="K297" s="454">
        <v>43739.0</v>
      </c>
      <c r="L297" s="281" t="s">
        <v>94</v>
      </c>
      <c r="M297" s="450"/>
      <c r="N297" s="450"/>
      <c r="O297" s="450"/>
      <c r="P297" s="133" t="s">
        <v>96</v>
      </c>
      <c r="Q297" s="133" t="s">
        <v>97</v>
      </c>
      <c r="R297" s="677" t="s">
        <v>98</v>
      </c>
      <c r="S297" s="800">
        <v>43872.0</v>
      </c>
      <c r="T297" s="450"/>
      <c r="U297" s="450"/>
      <c r="V297" s="450"/>
      <c r="W297" s="450"/>
      <c r="X297" s="450"/>
      <c r="Y297" s="450"/>
      <c r="Z297" s="450"/>
      <c r="AA297" s="450"/>
      <c r="AB297" s="450"/>
      <c r="AC297" s="450"/>
      <c r="AD297" s="450"/>
      <c r="AE297" s="450"/>
      <c r="AF297" s="450"/>
    </row>
    <row r="298">
      <c r="A298" s="281" t="s">
        <v>6754</v>
      </c>
      <c r="B298" s="450" t="s">
        <v>6736</v>
      </c>
      <c r="C298" s="894" t="s">
        <v>6737</v>
      </c>
      <c r="D298" s="450" t="s">
        <v>6755</v>
      </c>
      <c r="E298" s="450" t="s">
        <v>6739</v>
      </c>
      <c r="F298" s="450" t="s">
        <v>6756</v>
      </c>
      <c r="G298" s="450" t="s">
        <v>6757</v>
      </c>
      <c r="H298" s="1037">
        <v>43739.0</v>
      </c>
      <c r="I298" s="450" t="s">
        <v>916</v>
      </c>
      <c r="J298" s="981" t="s">
        <v>47</v>
      </c>
      <c r="K298" s="454">
        <v>43739.0</v>
      </c>
      <c r="L298" s="281" t="s">
        <v>94</v>
      </c>
      <c r="M298" s="450"/>
      <c r="N298" s="450"/>
      <c r="O298" s="450"/>
      <c r="P298" s="133" t="s">
        <v>96</v>
      </c>
      <c r="Q298" s="133" t="s">
        <v>97</v>
      </c>
      <c r="R298" s="677" t="s">
        <v>98</v>
      </c>
      <c r="S298" s="800">
        <v>43872.0</v>
      </c>
      <c r="T298" s="450"/>
      <c r="U298" s="450"/>
      <c r="V298" s="450"/>
      <c r="W298" s="450"/>
      <c r="X298" s="450"/>
      <c r="Y298" s="450"/>
      <c r="Z298" s="450"/>
      <c r="AA298" s="450"/>
      <c r="AB298" s="450"/>
      <c r="AC298" s="450"/>
      <c r="AD298" s="450"/>
      <c r="AE298" s="450"/>
      <c r="AF298" s="450"/>
    </row>
    <row r="299">
      <c r="A299" s="281" t="s">
        <v>6758</v>
      </c>
      <c r="B299" s="450" t="s">
        <v>6736</v>
      </c>
      <c r="C299" s="894" t="s">
        <v>6737</v>
      </c>
      <c r="D299" s="450" t="s">
        <v>6759</v>
      </c>
      <c r="E299" s="450" t="s">
        <v>6739</v>
      </c>
      <c r="F299" s="450" t="s">
        <v>6760</v>
      </c>
      <c r="G299" s="450" t="s">
        <v>6761</v>
      </c>
      <c r="H299" s="1037">
        <v>43739.0</v>
      </c>
      <c r="I299" s="450" t="s">
        <v>916</v>
      </c>
      <c r="J299" s="981" t="s">
        <v>47</v>
      </c>
      <c r="K299" s="454">
        <v>43739.0</v>
      </c>
      <c r="L299" s="281" t="s">
        <v>94</v>
      </c>
      <c r="M299" s="450"/>
      <c r="N299" s="450"/>
      <c r="O299" s="450"/>
      <c r="P299" s="133" t="s">
        <v>96</v>
      </c>
      <c r="Q299" s="133" t="s">
        <v>97</v>
      </c>
      <c r="R299" s="677" t="s">
        <v>98</v>
      </c>
      <c r="S299" s="800">
        <v>43872.0</v>
      </c>
      <c r="T299" s="450"/>
      <c r="U299" s="450"/>
      <c r="V299" s="450"/>
      <c r="W299" s="450"/>
      <c r="X299" s="450"/>
      <c r="Y299" s="450"/>
      <c r="Z299" s="450"/>
      <c r="AA299" s="450"/>
      <c r="AB299" s="450"/>
      <c r="AC299" s="450"/>
      <c r="AD299" s="450"/>
      <c r="AE299" s="450"/>
      <c r="AF299" s="450"/>
    </row>
    <row r="300">
      <c r="A300" s="281" t="s">
        <v>6762</v>
      </c>
      <c r="B300" s="450" t="s">
        <v>6736</v>
      </c>
      <c r="C300" s="894" t="s">
        <v>6737</v>
      </c>
      <c r="D300" s="450" t="s">
        <v>6763</v>
      </c>
      <c r="E300" s="450" t="s">
        <v>6739</v>
      </c>
      <c r="F300" s="450" t="s">
        <v>6764</v>
      </c>
      <c r="G300" s="450" t="s">
        <v>6765</v>
      </c>
      <c r="H300" s="1037">
        <v>43739.0</v>
      </c>
      <c r="I300" s="450" t="s">
        <v>916</v>
      </c>
      <c r="J300" s="981" t="s">
        <v>47</v>
      </c>
      <c r="K300" s="454">
        <v>43739.0</v>
      </c>
      <c r="L300" s="281" t="s">
        <v>94</v>
      </c>
      <c r="M300" s="450"/>
      <c r="N300" s="450"/>
      <c r="O300" s="450"/>
      <c r="P300" s="133" t="s">
        <v>96</v>
      </c>
      <c r="Q300" s="133" t="s">
        <v>97</v>
      </c>
      <c r="R300" s="677" t="s">
        <v>98</v>
      </c>
      <c r="S300" s="800">
        <v>43872.0</v>
      </c>
      <c r="T300" s="450"/>
      <c r="U300" s="450"/>
      <c r="V300" s="450"/>
      <c r="W300" s="450"/>
      <c r="X300" s="450"/>
      <c r="Y300" s="450"/>
      <c r="Z300" s="450"/>
      <c r="AA300" s="450"/>
      <c r="AB300" s="450"/>
      <c r="AC300" s="450"/>
      <c r="AD300" s="450"/>
      <c r="AE300" s="450"/>
      <c r="AF300" s="450"/>
    </row>
    <row r="301">
      <c r="A301" s="950" t="s">
        <v>6766</v>
      </c>
      <c r="B301" s="1038"/>
      <c r="C301" s="1039"/>
      <c r="D301" s="1038"/>
      <c r="E301" s="1038"/>
      <c r="F301" s="1038"/>
      <c r="G301" s="1038"/>
      <c r="H301" s="1040"/>
      <c r="I301" s="1041"/>
      <c r="J301" s="1042"/>
      <c r="K301" s="1042"/>
      <c r="L301" s="1042"/>
      <c r="M301" s="1042"/>
      <c r="N301" s="1040"/>
      <c r="O301" s="1043"/>
      <c r="P301" s="1043"/>
      <c r="Q301" s="1043"/>
      <c r="R301" s="1042"/>
      <c r="S301" s="1043"/>
      <c r="T301" s="1043"/>
      <c r="U301" s="1043"/>
      <c r="V301" s="95"/>
    </row>
    <row r="302">
      <c r="A302" s="281" t="s">
        <v>6767</v>
      </c>
      <c r="B302" s="450" t="s">
        <v>6768</v>
      </c>
      <c r="C302" s="450" t="s">
        <v>6769</v>
      </c>
      <c r="D302" s="450" t="s">
        <v>6770</v>
      </c>
      <c r="E302" s="450" t="s">
        <v>6114</v>
      </c>
      <c r="F302" s="450" t="s">
        <v>6771</v>
      </c>
      <c r="G302" s="281" t="s">
        <v>6772</v>
      </c>
      <c r="I302" s="450"/>
      <c r="J302" s="1044" t="s">
        <v>47</v>
      </c>
      <c r="K302" s="1045">
        <v>43688.0</v>
      </c>
      <c r="L302" s="281" t="s">
        <v>917</v>
      </c>
      <c r="M302" s="450"/>
      <c r="N302" s="450"/>
      <c r="O302" s="281"/>
      <c r="P302" s="133" t="s">
        <v>96</v>
      </c>
      <c r="Q302" s="133" t="s">
        <v>97</v>
      </c>
      <c r="R302" s="677" t="s">
        <v>98</v>
      </c>
      <c r="S302" s="800">
        <v>43872.0</v>
      </c>
      <c r="T302" s="450"/>
      <c r="U302" s="450"/>
      <c r="V302" s="450"/>
      <c r="W302" s="450"/>
      <c r="X302" s="450"/>
      <c r="Y302" s="450"/>
      <c r="Z302" s="450"/>
      <c r="AA302" s="450"/>
      <c r="AB302" s="450"/>
      <c r="AC302" s="450"/>
      <c r="AD302" s="450"/>
      <c r="AE302" s="450"/>
      <c r="AF302" s="450"/>
    </row>
    <row r="303">
      <c r="A303" s="281" t="s">
        <v>6773</v>
      </c>
      <c r="B303" s="450" t="s">
        <v>6768</v>
      </c>
      <c r="C303" s="450" t="s">
        <v>6769</v>
      </c>
      <c r="D303" s="450" t="s">
        <v>6774</v>
      </c>
      <c r="E303" s="451" t="s">
        <v>6775</v>
      </c>
      <c r="F303" s="450" t="s">
        <v>6776</v>
      </c>
      <c r="G303" s="281" t="s">
        <v>6777</v>
      </c>
      <c r="I303" s="450"/>
      <c r="J303" s="1044" t="s">
        <v>47</v>
      </c>
      <c r="K303" s="1045">
        <v>43688.0</v>
      </c>
      <c r="L303" s="281" t="s">
        <v>917</v>
      </c>
      <c r="M303" s="450"/>
      <c r="N303" s="281"/>
      <c r="O303" s="281"/>
      <c r="P303" s="133" t="s">
        <v>96</v>
      </c>
      <c r="Q303" s="133" t="s">
        <v>97</v>
      </c>
      <c r="R303" s="677" t="s">
        <v>98</v>
      </c>
      <c r="S303" s="800">
        <v>43872.0</v>
      </c>
      <c r="T303" s="450"/>
      <c r="U303" s="450"/>
      <c r="V303" s="450"/>
      <c r="W303" s="450"/>
      <c r="X303" s="450"/>
      <c r="Y303" s="450"/>
      <c r="Z303" s="450"/>
      <c r="AA303" s="450"/>
      <c r="AB303" s="450"/>
      <c r="AC303" s="450"/>
      <c r="AD303" s="450"/>
      <c r="AE303" s="450"/>
      <c r="AF303" s="450"/>
    </row>
    <row r="304">
      <c r="A304" s="281" t="s">
        <v>6778</v>
      </c>
      <c r="B304" s="450" t="s">
        <v>6768</v>
      </c>
      <c r="C304" s="450" t="s">
        <v>6769</v>
      </c>
      <c r="D304" s="450" t="s">
        <v>6779</v>
      </c>
      <c r="E304" s="451" t="s">
        <v>6775</v>
      </c>
      <c r="F304" s="450" t="s">
        <v>6780</v>
      </c>
      <c r="G304" s="281" t="s">
        <v>6781</v>
      </c>
      <c r="H304" s="450"/>
      <c r="I304" s="450"/>
      <c r="J304" s="1044" t="s">
        <v>47</v>
      </c>
      <c r="K304" s="1045">
        <v>43688.0</v>
      </c>
      <c r="L304" s="281" t="s">
        <v>917</v>
      </c>
      <c r="M304" s="281"/>
      <c r="N304" s="450"/>
      <c r="O304" s="281"/>
      <c r="P304" s="133" t="s">
        <v>96</v>
      </c>
      <c r="Q304" s="133" t="s">
        <v>97</v>
      </c>
      <c r="R304" s="677" t="s">
        <v>98</v>
      </c>
      <c r="S304" s="800">
        <v>43872.0</v>
      </c>
      <c r="T304" s="450"/>
      <c r="U304" s="450"/>
      <c r="V304" s="450"/>
      <c r="W304" s="450"/>
      <c r="X304" s="450"/>
      <c r="Y304" s="450"/>
      <c r="Z304" s="450"/>
      <c r="AA304" s="450"/>
      <c r="AB304" s="450"/>
      <c r="AC304" s="450"/>
      <c r="AD304" s="450"/>
      <c r="AE304" s="450"/>
      <c r="AF304" s="450"/>
    </row>
    <row r="305">
      <c r="A305" s="281" t="s">
        <v>6782</v>
      </c>
      <c r="B305" s="450" t="s">
        <v>6768</v>
      </c>
      <c r="C305" s="450" t="s">
        <v>6769</v>
      </c>
      <c r="D305" s="450" t="s">
        <v>6783</v>
      </c>
      <c r="E305" s="451" t="s">
        <v>6775</v>
      </c>
      <c r="F305" s="450" t="s">
        <v>6784</v>
      </c>
      <c r="G305" s="281" t="s">
        <v>6785</v>
      </c>
      <c r="H305" s="450"/>
      <c r="I305" s="450"/>
      <c r="J305" s="1044" t="s">
        <v>47</v>
      </c>
      <c r="K305" s="1045">
        <v>43688.0</v>
      </c>
      <c r="L305" s="281" t="s">
        <v>917</v>
      </c>
      <c r="M305" s="281"/>
      <c r="N305" s="281"/>
      <c r="O305" s="281"/>
      <c r="P305" s="133" t="s">
        <v>96</v>
      </c>
      <c r="Q305" s="133" t="s">
        <v>97</v>
      </c>
      <c r="R305" s="677" t="s">
        <v>98</v>
      </c>
      <c r="S305" s="800">
        <v>43872.0</v>
      </c>
      <c r="T305" s="450"/>
      <c r="U305" s="450"/>
      <c r="V305" s="450"/>
      <c r="W305" s="450"/>
      <c r="X305" s="450"/>
      <c r="Y305" s="450"/>
      <c r="Z305" s="450"/>
      <c r="AA305" s="450"/>
      <c r="AB305" s="450"/>
      <c r="AC305" s="450"/>
      <c r="AD305" s="450"/>
      <c r="AE305" s="450"/>
      <c r="AF305" s="450"/>
    </row>
    <row r="306">
      <c r="A306" s="281" t="s">
        <v>6786</v>
      </c>
      <c r="B306" s="450" t="s">
        <v>6768</v>
      </c>
      <c r="C306" s="450" t="s">
        <v>6769</v>
      </c>
      <c r="D306" s="450" t="s">
        <v>6787</v>
      </c>
      <c r="E306" s="451" t="s">
        <v>6775</v>
      </c>
      <c r="F306" s="450" t="s">
        <v>6788</v>
      </c>
      <c r="G306" s="281" t="s">
        <v>6789</v>
      </c>
      <c r="H306" s="450"/>
      <c r="I306" s="450"/>
      <c r="J306" s="1044" t="s">
        <v>47</v>
      </c>
      <c r="K306" s="1045">
        <v>43688.0</v>
      </c>
      <c r="L306" s="281" t="s">
        <v>917</v>
      </c>
      <c r="M306" s="281"/>
      <c r="N306" s="281"/>
      <c r="O306" s="281"/>
      <c r="P306" s="133" t="s">
        <v>96</v>
      </c>
      <c r="Q306" s="133" t="s">
        <v>97</v>
      </c>
      <c r="R306" s="677" t="s">
        <v>98</v>
      </c>
      <c r="S306" s="800">
        <v>43872.0</v>
      </c>
      <c r="T306" s="450"/>
      <c r="U306" s="450"/>
      <c r="V306" s="450"/>
      <c r="W306" s="450"/>
      <c r="X306" s="450"/>
      <c r="Y306" s="450"/>
      <c r="Z306" s="450"/>
      <c r="AA306" s="450"/>
      <c r="AB306" s="450"/>
      <c r="AC306" s="450"/>
      <c r="AD306" s="450"/>
      <c r="AE306" s="450"/>
      <c r="AF306" s="450"/>
    </row>
    <row r="307">
      <c r="A307" s="281" t="s">
        <v>6790</v>
      </c>
      <c r="B307" s="450" t="s">
        <v>6768</v>
      </c>
      <c r="C307" s="450" t="s">
        <v>6769</v>
      </c>
      <c r="D307" s="450" t="s">
        <v>6791</v>
      </c>
      <c r="E307" s="451" t="s">
        <v>6775</v>
      </c>
      <c r="F307" s="281" t="s">
        <v>6792</v>
      </c>
      <c r="G307" s="281" t="s">
        <v>6793</v>
      </c>
      <c r="H307" s="1046">
        <v>43748.0</v>
      </c>
      <c r="I307" s="281" t="s">
        <v>719</v>
      </c>
      <c r="J307" s="1044" t="s">
        <v>47</v>
      </c>
      <c r="K307" s="1045">
        <v>43688.0</v>
      </c>
      <c r="L307" s="281" t="s">
        <v>917</v>
      </c>
      <c r="M307" s="450"/>
      <c r="N307" s="281"/>
      <c r="O307" s="281"/>
      <c r="P307" s="133" t="s">
        <v>96</v>
      </c>
      <c r="Q307" s="133" t="s">
        <v>97</v>
      </c>
      <c r="R307" s="677" t="s">
        <v>98</v>
      </c>
      <c r="S307" s="800">
        <v>43872.0</v>
      </c>
      <c r="T307" s="450"/>
      <c r="U307" s="450"/>
      <c r="V307" s="450"/>
      <c r="W307" s="450"/>
      <c r="X307" s="450"/>
      <c r="Y307" s="450"/>
      <c r="Z307" s="450"/>
      <c r="AA307" s="450"/>
      <c r="AB307" s="450"/>
      <c r="AC307" s="450"/>
      <c r="AD307" s="450"/>
      <c r="AE307" s="450"/>
      <c r="AF307" s="450"/>
    </row>
    <row r="308">
      <c r="A308" s="281" t="s">
        <v>6794</v>
      </c>
      <c r="B308" s="450" t="s">
        <v>6768</v>
      </c>
      <c r="C308" s="450" t="s">
        <v>6769</v>
      </c>
      <c r="D308" s="450" t="s">
        <v>6795</v>
      </c>
      <c r="E308" s="451" t="s">
        <v>6775</v>
      </c>
      <c r="F308" s="450" t="s">
        <v>6796</v>
      </c>
      <c r="G308" s="281" t="s">
        <v>6797</v>
      </c>
      <c r="H308" s="1045">
        <v>43688.0</v>
      </c>
      <c r="I308" s="281" t="s">
        <v>917</v>
      </c>
      <c r="J308" s="1044" t="s">
        <v>47</v>
      </c>
      <c r="K308" s="1045">
        <v>43688.0</v>
      </c>
      <c r="L308" s="281" t="s">
        <v>917</v>
      </c>
      <c r="M308" s="672"/>
      <c r="N308" s="281"/>
      <c r="O308" s="281"/>
      <c r="P308" s="133" t="s">
        <v>96</v>
      </c>
      <c r="Q308" s="133" t="s">
        <v>97</v>
      </c>
      <c r="R308" s="677" t="s">
        <v>98</v>
      </c>
      <c r="S308" s="800">
        <v>43872.0</v>
      </c>
      <c r="T308" s="450"/>
      <c r="U308" s="450"/>
      <c r="V308" s="450"/>
      <c r="W308" s="450"/>
      <c r="X308" s="450"/>
      <c r="Y308" s="450"/>
      <c r="Z308" s="450"/>
      <c r="AA308" s="450"/>
      <c r="AB308" s="450"/>
      <c r="AC308" s="450"/>
      <c r="AD308" s="450"/>
      <c r="AE308" s="450"/>
      <c r="AF308" s="450"/>
    </row>
    <row r="309">
      <c r="A309" s="281" t="s">
        <v>6798</v>
      </c>
      <c r="B309" s="450" t="s">
        <v>6768</v>
      </c>
      <c r="C309" s="450" t="s">
        <v>6769</v>
      </c>
      <c r="D309" s="450" t="s">
        <v>6799</v>
      </c>
      <c r="E309" s="451" t="s">
        <v>6775</v>
      </c>
      <c r="F309" s="281" t="s">
        <v>6800</v>
      </c>
      <c r="G309" s="281" t="s">
        <v>6801</v>
      </c>
      <c r="H309" s="1045">
        <v>43688.0</v>
      </c>
      <c r="I309" s="281" t="s">
        <v>917</v>
      </c>
      <c r="J309" s="1044" t="s">
        <v>47</v>
      </c>
      <c r="K309" s="1045">
        <v>43688.0</v>
      </c>
      <c r="L309" s="281" t="s">
        <v>917</v>
      </c>
      <c r="M309" s="677"/>
      <c r="N309" s="281" t="s">
        <v>6802</v>
      </c>
      <c r="O309" s="281"/>
      <c r="P309" s="133" t="s">
        <v>96</v>
      </c>
      <c r="Q309" s="133" t="s">
        <v>97</v>
      </c>
      <c r="R309" s="677" t="s">
        <v>98</v>
      </c>
      <c r="S309" s="800">
        <v>43872.0</v>
      </c>
      <c r="T309" s="281"/>
      <c r="U309" s="450"/>
      <c r="V309" s="450"/>
      <c r="W309" s="450"/>
      <c r="X309" s="450"/>
      <c r="Y309" s="450"/>
      <c r="Z309" s="450"/>
      <c r="AA309" s="450"/>
      <c r="AB309" s="450"/>
      <c r="AC309" s="450"/>
      <c r="AD309" s="450"/>
      <c r="AE309" s="450"/>
      <c r="AF309" s="450"/>
    </row>
    <row r="310">
      <c r="A310" s="281" t="s">
        <v>6803</v>
      </c>
      <c r="B310" s="450" t="s">
        <v>6768</v>
      </c>
      <c r="C310" s="450" t="s">
        <v>6769</v>
      </c>
      <c r="D310" s="450" t="s">
        <v>6804</v>
      </c>
      <c r="E310" s="451" t="s">
        <v>6775</v>
      </c>
      <c r="F310" s="450" t="s">
        <v>6805</v>
      </c>
      <c r="G310" s="281" t="s">
        <v>6806</v>
      </c>
      <c r="H310" s="450"/>
      <c r="I310" s="450"/>
      <c r="J310" s="1044" t="s">
        <v>47</v>
      </c>
      <c r="K310" s="1045">
        <v>43688.0</v>
      </c>
      <c r="L310" s="281" t="s">
        <v>917</v>
      </c>
      <c r="M310" s="281"/>
      <c r="N310" s="450"/>
      <c r="O310" s="281"/>
      <c r="P310" s="133" t="s">
        <v>96</v>
      </c>
      <c r="Q310" s="133" t="s">
        <v>97</v>
      </c>
      <c r="R310" s="677" t="s">
        <v>98</v>
      </c>
      <c r="S310" s="800">
        <v>43873.0</v>
      </c>
      <c r="T310" s="450"/>
      <c r="U310" s="450"/>
      <c r="V310" s="450"/>
      <c r="W310" s="450"/>
      <c r="X310" s="450"/>
      <c r="Y310" s="450"/>
      <c r="Z310" s="450"/>
      <c r="AA310" s="450"/>
      <c r="AB310" s="450"/>
      <c r="AC310" s="450"/>
      <c r="AD310" s="450"/>
      <c r="AE310" s="450"/>
      <c r="AF310" s="450"/>
    </row>
    <row r="311">
      <c r="A311" s="281" t="s">
        <v>6807</v>
      </c>
      <c r="B311" s="450" t="s">
        <v>6768</v>
      </c>
      <c r="C311" s="450" t="s">
        <v>6769</v>
      </c>
      <c r="D311" s="450" t="s">
        <v>6808</v>
      </c>
      <c r="E311" s="451" t="s">
        <v>6775</v>
      </c>
      <c r="F311" s="450" t="s">
        <v>6809</v>
      </c>
      <c r="G311" s="281" t="s">
        <v>6810</v>
      </c>
      <c r="H311" s="450"/>
      <c r="I311" s="450"/>
      <c r="J311" s="1044" t="s">
        <v>47</v>
      </c>
      <c r="K311" s="1045">
        <v>43688.0</v>
      </c>
      <c r="L311" s="281" t="s">
        <v>917</v>
      </c>
      <c r="M311" s="281"/>
      <c r="N311" s="281"/>
      <c r="O311" s="281"/>
      <c r="P311" s="133" t="s">
        <v>96</v>
      </c>
      <c r="Q311" s="133" t="s">
        <v>97</v>
      </c>
      <c r="R311" s="677" t="s">
        <v>98</v>
      </c>
      <c r="S311" s="800">
        <v>43873.0</v>
      </c>
      <c r="T311" s="450"/>
      <c r="U311" s="450"/>
      <c r="V311" s="450"/>
      <c r="W311" s="450"/>
      <c r="X311" s="450"/>
      <c r="Y311" s="450"/>
      <c r="Z311" s="450"/>
      <c r="AA311" s="450"/>
      <c r="AB311" s="450"/>
      <c r="AC311" s="450"/>
      <c r="AD311" s="450"/>
      <c r="AE311" s="450"/>
      <c r="AF311" s="450"/>
    </row>
    <row r="312">
      <c r="A312" s="281" t="s">
        <v>6811</v>
      </c>
      <c r="B312" s="450" t="s">
        <v>6812</v>
      </c>
      <c r="C312" s="450" t="s">
        <v>6769</v>
      </c>
      <c r="D312" s="450" t="s">
        <v>6813</v>
      </c>
      <c r="E312" s="451" t="s">
        <v>6775</v>
      </c>
      <c r="F312" s="281" t="s">
        <v>6814</v>
      </c>
      <c r="G312" s="450" t="s">
        <v>6815</v>
      </c>
      <c r="H312" s="450"/>
      <c r="I312" s="450"/>
      <c r="J312" s="1044" t="s">
        <v>47</v>
      </c>
      <c r="K312" s="1045">
        <v>43688.0</v>
      </c>
      <c r="L312" s="281" t="s">
        <v>917</v>
      </c>
      <c r="M312" s="281"/>
      <c r="N312" s="281"/>
      <c r="O312" s="281"/>
      <c r="P312" s="450"/>
      <c r="Q312" s="450"/>
      <c r="R312" s="450"/>
      <c r="S312" s="450"/>
      <c r="T312" s="450"/>
      <c r="U312" s="450"/>
      <c r="V312" s="450"/>
      <c r="W312" s="450"/>
      <c r="X312" s="450"/>
      <c r="Y312" s="450"/>
      <c r="Z312" s="450"/>
      <c r="AA312" s="450"/>
      <c r="AB312" s="450"/>
      <c r="AC312" s="450"/>
      <c r="AD312" s="450"/>
      <c r="AE312" s="450"/>
      <c r="AF312" s="450"/>
    </row>
    <row r="313">
      <c r="A313" s="281" t="s">
        <v>6816</v>
      </c>
      <c r="B313" s="450" t="s">
        <v>6812</v>
      </c>
      <c r="C313" s="450" t="s">
        <v>6769</v>
      </c>
      <c r="D313" s="450" t="s">
        <v>6817</v>
      </c>
      <c r="E313" s="451" t="s">
        <v>6775</v>
      </c>
      <c r="F313" s="281" t="s">
        <v>6818</v>
      </c>
      <c r="G313" s="281" t="s">
        <v>6819</v>
      </c>
      <c r="H313" s="1046">
        <v>43627.0</v>
      </c>
      <c r="I313" s="281" t="s">
        <v>719</v>
      </c>
      <c r="J313" s="1044" t="s">
        <v>47</v>
      </c>
      <c r="K313" s="1045">
        <v>43688.0</v>
      </c>
      <c r="L313" s="281" t="s">
        <v>917</v>
      </c>
      <c r="M313" s="281"/>
      <c r="N313" s="450"/>
      <c r="O313" s="281"/>
      <c r="P313" s="450"/>
      <c r="Q313" s="450"/>
      <c r="R313" s="450"/>
      <c r="S313" s="450"/>
      <c r="T313" s="450"/>
      <c r="U313" s="450"/>
      <c r="V313" s="450"/>
      <c r="W313" s="450"/>
      <c r="X313" s="450"/>
      <c r="Y313" s="450"/>
      <c r="Z313" s="450"/>
      <c r="AA313" s="450"/>
      <c r="AB313" s="450"/>
      <c r="AC313" s="450"/>
      <c r="AD313" s="450"/>
      <c r="AE313" s="450"/>
      <c r="AF313" s="450"/>
    </row>
    <row r="314">
      <c r="A314" s="281" t="s">
        <v>6820</v>
      </c>
      <c r="B314" s="450" t="s">
        <v>6812</v>
      </c>
      <c r="C314" s="450" t="s">
        <v>6769</v>
      </c>
      <c r="D314" s="450" t="s">
        <v>6821</v>
      </c>
      <c r="E314" s="451" t="s">
        <v>6775</v>
      </c>
      <c r="F314" s="281" t="s">
        <v>6822</v>
      </c>
      <c r="G314" s="281" t="s">
        <v>6823</v>
      </c>
      <c r="H314" s="450"/>
      <c r="I314" s="450"/>
      <c r="J314" s="1044" t="s">
        <v>47</v>
      </c>
      <c r="K314" s="1045">
        <v>43688.0</v>
      </c>
      <c r="L314" s="281" t="s">
        <v>917</v>
      </c>
      <c r="M314" s="281"/>
      <c r="N314" s="281"/>
      <c r="O314" s="281"/>
      <c r="P314" s="450"/>
      <c r="Q314" s="450"/>
      <c r="R314" s="450"/>
      <c r="S314" s="450"/>
      <c r="T314" s="450"/>
      <c r="U314" s="450"/>
      <c r="V314" s="450"/>
      <c r="W314" s="450"/>
      <c r="X314" s="450"/>
      <c r="Y314" s="450"/>
      <c r="Z314" s="450"/>
      <c r="AA314" s="450"/>
      <c r="AB314" s="450"/>
      <c r="AC314" s="450"/>
      <c r="AD314" s="450"/>
      <c r="AE314" s="450"/>
      <c r="AF314" s="450"/>
    </row>
    <row r="315">
      <c r="A315" s="281" t="s">
        <v>6824</v>
      </c>
      <c r="B315" s="450" t="s">
        <v>6812</v>
      </c>
      <c r="C315" s="450" t="s">
        <v>6769</v>
      </c>
      <c r="D315" s="450" t="s">
        <v>6825</v>
      </c>
      <c r="E315" s="451" t="s">
        <v>6775</v>
      </c>
      <c r="F315" s="281" t="s">
        <v>6826</v>
      </c>
      <c r="G315" s="281" t="s">
        <v>6827</v>
      </c>
      <c r="H315" s="450"/>
      <c r="I315" s="450"/>
      <c r="J315" s="281" t="s">
        <v>47</v>
      </c>
      <c r="K315" s="281" t="s">
        <v>6828</v>
      </c>
      <c r="L315" s="281" t="s">
        <v>917</v>
      </c>
      <c r="M315" s="1047" t="s">
        <v>6829</v>
      </c>
      <c r="N315" s="281" t="s">
        <v>6830</v>
      </c>
      <c r="O315" s="281"/>
      <c r="P315" s="450"/>
      <c r="Q315" s="450"/>
      <c r="R315" s="450"/>
      <c r="S315" s="450"/>
      <c r="T315" s="450"/>
      <c r="U315" s="450"/>
      <c r="V315" s="450"/>
      <c r="W315" s="450"/>
      <c r="X315" s="450"/>
      <c r="Y315" s="450"/>
      <c r="Z315" s="450"/>
      <c r="AA315" s="450"/>
      <c r="AB315" s="450"/>
      <c r="AC315" s="450"/>
      <c r="AD315" s="450"/>
      <c r="AE315" s="450"/>
      <c r="AF315" s="450"/>
    </row>
    <row r="316">
      <c r="A316" s="281" t="s">
        <v>6831</v>
      </c>
      <c r="B316" s="450" t="s">
        <v>6812</v>
      </c>
      <c r="C316" s="450" t="s">
        <v>6769</v>
      </c>
      <c r="D316" s="450" t="s">
        <v>6825</v>
      </c>
      <c r="E316" s="935" t="s">
        <v>6832</v>
      </c>
      <c r="F316" s="281" t="s">
        <v>6833</v>
      </c>
      <c r="G316" s="281" t="s">
        <v>6834</v>
      </c>
      <c r="H316" s="450"/>
      <c r="I316" s="450"/>
      <c r="J316" s="281" t="s">
        <v>47</v>
      </c>
      <c r="K316" s="281" t="s">
        <v>5859</v>
      </c>
      <c r="L316" s="281" t="s">
        <v>917</v>
      </c>
      <c r="M316" s="677"/>
      <c r="N316" s="450"/>
      <c r="O316" s="281"/>
      <c r="P316" s="450"/>
      <c r="Q316" s="450"/>
      <c r="R316" s="450"/>
      <c r="S316" s="450"/>
      <c r="T316" s="450"/>
      <c r="U316" s="450"/>
      <c r="V316" s="450"/>
      <c r="W316" s="450"/>
      <c r="X316" s="450"/>
      <c r="Y316" s="450"/>
      <c r="Z316" s="450"/>
      <c r="AA316" s="450"/>
      <c r="AB316" s="450"/>
      <c r="AC316" s="450"/>
      <c r="AD316" s="450"/>
      <c r="AE316" s="450"/>
      <c r="AF316" s="450"/>
    </row>
    <row r="317">
      <c r="A317" s="281" t="s">
        <v>6835</v>
      </c>
      <c r="B317" s="450" t="s">
        <v>6812</v>
      </c>
      <c r="C317" s="450" t="s">
        <v>6769</v>
      </c>
      <c r="D317" s="450" t="s">
        <v>6836</v>
      </c>
      <c r="E317" s="935" t="s">
        <v>6832</v>
      </c>
      <c r="F317" s="450" t="s">
        <v>6837</v>
      </c>
      <c r="G317" s="281" t="s">
        <v>6838</v>
      </c>
      <c r="H317" s="450"/>
      <c r="I317" s="450"/>
      <c r="J317" s="281" t="s">
        <v>47</v>
      </c>
      <c r="K317" s="281" t="s">
        <v>5859</v>
      </c>
      <c r="L317" s="281" t="s">
        <v>917</v>
      </c>
      <c r="M317" s="450"/>
      <c r="N317" s="450"/>
      <c r="O317" s="281"/>
      <c r="P317" s="450"/>
      <c r="Q317" s="450"/>
      <c r="R317" s="450"/>
      <c r="S317" s="450"/>
      <c r="T317" s="450"/>
      <c r="U317" s="450"/>
      <c r="V317" s="450"/>
      <c r="W317" s="450"/>
      <c r="X317" s="450"/>
      <c r="Y317" s="450"/>
      <c r="Z317" s="450"/>
      <c r="AA317" s="450"/>
      <c r="AB317" s="450"/>
      <c r="AC317" s="450"/>
      <c r="AD317" s="450"/>
      <c r="AE317" s="450"/>
      <c r="AF317" s="450"/>
    </row>
    <row r="318">
      <c r="A318" s="281" t="s">
        <v>6839</v>
      </c>
      <c r="B318" s="450" t="s">
        <v>6812</v>
      </c>
      <c r="C318" s="450" t="s">
        <v>6769</v>
      </c>
      <c r="D318" s="450" t="s">
        <v>6840</v>
      </c>
      <c r="E318" s="451" t="s">
        <v>6775</v>
      </c>
      <c r="F318" s="281" t="s">
        <v>6841</v>
      </c>
      <c r="G318" s="281" t="s">
        <v>6842</v>
      </c>
      <c r="H318" s="281" t="s">
        <v>6843</v>
      </c>
      <c r="I318" s="281" t="s">
        <v>917</v>
      </c>
      <c r="J318" s="1036" t="s">
        <v>47</v>
      </c>
      <c r="K318" s="454">
        <v>43816.0</v>
      </c>
      <c r="L318" s="281" t="s">
        <v>917</v>
      </c>
      <c r="M318" s="450"/>
      <c r="N318" s="281"/>
      <c r="O318" s="281"/>
      <c r="P318" s="450"/>
      <c r="Q318" s="450"/>
      <c r="R318" s="450"/>
      <c r="S318" s="450"/>
      <c r="T318" s="450"/>
      <c r="U318" s="450"/>
      <c r="V318" s="450"/>
      <c r="W318" s="450"/>
      <c r="X318" s="450"/>
      <c r="Y318" s="450"/>
      <c r="Z318" s="450"/>
      <c r="AA318" s="450"/>
      <c r="AB318" s="450"/>
      <c r="AC318" s="450"/>
      <c r="AD318" s="450"/>
      <c r="AE318" s="450"/>
      <c r="AF318" s="450"/>
    </row>
    <row r="319">
      <c r="A319" s="281" t="s">
        <v>6844</v>
      </c>
      <c r="B319" s="450" t="s">
        <v>6812</v>
      </c>
      <c r="C319" s="450" t="s">
        <v>6769</v>
      </c>
      <c r="D319" s="450" t="s">
        <v>6845</v>
      </c>
      <c r="E319" s="451" t="s">
        <v>6775</v>
      </c>
      <c r="F319" s="450" t="s">
        <v>6846</v>
      </c>
      <c r="G319" s="281" t="s">
        <v>6847</v>
      </c>
      <c r="H319" s="281" t="s">
        <v>5859</v>
      </c>
      <c r="I319" s="281" t="s">
        <v>917</v>
      </c>
      <c r="J319" s="281" t="s">
        <v>47</v>
      </c>
      <c r="K319" s="281" t="s">
        <v>5859</v>
      </c>
      <c r="L319" s="281" t="s">
        <v>917</v>
      </c>
      <c r="M319" s="1047" t="s">
        <v>6829</v>
      </c>
      <c r="N319" s="281" t="s">
        <v>6848</v>
      </c>
      <c r="O319" s="281"/>
      <c r="P319" s="450"/>
      <c r="Q319" s="450"/>
      <c r="R319" s="450"/>
      <c r="S319" s="450"/>
      <c r="T319" s="450"/>
      <c r="U319" s="450"/>
      <c r="V319" s="450"/>
      <c r="W319" s="450"/>
      <c r="X319" s="450"/>
      <c r="Y319" s="450"/>
      <c r="Z319" s="450"/>
      <c r="AA319" s="450"/>
      <c r="AB319" s="450"/>
      <c r="AC319" s="450"/>
      <c r="AD319" s="450"/>
      <c r="AE319" s="450"/>
      <c r="AF319" s="450"/>
    </row>
    <row r="320">
      <c r="A320" s="281" t="s">
        <v>6849</v>
      </c>
      <c r="B320" s="450" t="s">
        <v>6850</v>
      </c>
      <c r="C320" s="1047" t="s">
        <v>6851</v>
      </c>
      <c r="D320" s="450" t="s">
        <v>6852</v>
      </c>
      <c r="E320" s="451" t="s">
        <v>6775</v>
      </c>
      <c r="F320" s="450" t="s">
        <v>6853</v>
      </c>
      <c r="G320" s="450" t="s">
        <v>6854</v>
      </c>
      <c r="H320" s="450"/>
      <c r="I320" s="450"/>
      <c r="J320" s="281" t="s">
        <v>123</v>
      </c>
      <c r="K320" s="281"/>
      <c r="L320" s="281"/>
      <c r="M320" s="281"/>
      <c r="N320" s="281" t="s">
        <v>6855</v>
      </c>
      <c r="O320" s="450"/>
      <c r="P320" s="450"/>
      <c r="Q320" s="450"/>
      <c r="R320" s="450"/>
      <c r="S320" s="450"/>
      <c r="T320" s="450"/>
      <c r="U320" s="450"/>
      <c r="V320" s="450"/>
      <c r="W320" s="450"/>
      <c r="X320" s="450"/>
      <c r="Y320" s="450"/>
      <c r="Z320" s="450"/>
      <c r="AA320" s="450"/>
      <c r="AB320" s="450"/>
      <c r="AC320" s="450"/>
      <c r="AD320" s="450"/>
      <c r="AE320" s="450"/>
      <c r="AF320" s="450"/>
    </row>
    <row r="321">
      <c r="A321" s="281" t="s">
        <v>6856</v>
      </c>
      <c r="B321" s="450" t="s">
        <v>6850</v>
      </c>
      <c r="C321" s="133" t="s">
        <v>6857</v>
      </c>
      <c r="D321" s="450" t="s">
        <v>6858</v>
      </c>
      <c r="E321" s="451" t="s">
        <v>6775</v>
      </c>
      <c r="F321" s="450" t="s">
        <v>6859</v>
      </c>
      <c r="G321" s="450" t="s">
        <v>6860</v>
      </c>
      <c r="H321" s="450"/>
      <c r="I321" s="450"/>
      <c r="J321" s="281"/>
      <c r="K321" s="454"/>
      <c r="L321" s="281"/>
      <c r="M321" s="450"/>
      <c r="N321" s="281" t="s">
        <v>6855</v>
      </c>
      <c r="O321" s="450"/>
      <c r="P321" s="450"/>
      <c r="Q321" s="450"/>
      <c r="R321" s="450"/>
      <c r="S321" s="450"/>
      <c r="T321" s="450"/>
      <c r="U321" s="450"/>
      <c r="V321" s="450"/>
      <c r="W321" s="450"/>
      <c r="X321" s="450"/>
      <c r="Y321" s="450"/>
      <c r="Z321" s="450"/>
      <c r="AA321" s="450"/>
      <c r="AB321" s="450"/>
      <c r="AC321" s="450"/>
      <c r="AD321" s="450"/>
      <c r="AE321" s="450"/>
      <c r="AF321" s="450"/>
    </row>
    <row r="322">
      <c r="A322" s="281" t="s">
        <v>6861</v>
      </c>
      <c r="B322" s="450" t="s">
        <v>6850</v>
      </c>
      <c r="C322" s="133" t="s">
        <v>6857</v>
      </c>
      <c r="D322" s="450" t="s">
        <v>6862</v>
      </c>
      <c r="E322" s="451" t="s">
        <v>6775</v>
      </c>
      <c r="F322" s="450" t="s">
        <v>6863</v>
      </c>
      <c r="G322" s="450" t="s">
        <v>6864</v>
      </c>
      <c r="H322" s="450"/>
      <c r="I322" s="450"/>
      <c r="J322" s="281"/>
      <c r="K322" s="454"/>
      <c r="L322" s="281"/>
      <c r="M322" s="450"/>
      <c r="N322" s="281" t="s">
        <v>6855</v>
      </c>
      <c r="O322" s="450"/>
      <c r="P322" s="450"/>
      <c r="Q322" s="450"/>
      <c r="R322" s="450"/>
      <c r="S322" s="450"/>
      <c r="T322" s="450"/>
      <c r="U322" s="450"/>
      <c r="V322" s="450"/>
      <c r="W322" s="450"/>
      <c r="X322" s="450"/>
      <c r="Y322" s="450"/>
      <c r="Z322" s="450"/>
      <c r="AA322" s="450"/>
      <c r="AB322" s="450"/>
      <c r="AC322" s="450"/>
      <c r="AD322" s="450"/>
      <c r="AE322" s="450"/>
      <c r="AF322" s="450"/>
    </row>
    <row r="323">
      <c r="A323" s="281" t="s">
        <v>6865</v>
      </c>
      <c r="B323" s="450" t="s">
        <v>6866</v>
      </c>
      <c r="C323" s="133" t="s">
        <v>6857</v>
      </c>
      <c r="D323" s="450" t="s">
        <v>6867</v>
      </c>
      <c r="E323" s="451" t="s">
        <v>6775</v>
      </c>
      <c r="F323" s="450" t="s">
        <v>6868</v>
      </c>
      <c r="G323" s="450" t="s">
        <v>6869</v>
      </c>
      <c r="H323" s="450"/>
      <c r="I323" s="450"/>
      <c r="J323" s="281"/>
      <c r="K323" s="454"/>
      <c r="L323" s="281"/>
      <c r="M323" s="450"/>
      <c r="N323" s="281" t="s">
        <v>6870</v>
      </c>
      <c r="O323" s="450"/>
      <c r="P323" s="450"/>
      <c r="Q323" s="450"/>
      <c r="R323" s="450"/>
      <c r="S323" s="450"/>
      <c r="T323" s="450"/>
      <c r="U323" s="450"/>
      <c r="V323" s="450"/>
      <c r="W323" s="450"/>
      <c r="X323" s="450"/>
      <c r="Y323" s="450"/>
      <c r="Z323" s="450"/>
      <c r="AA323" s="450"/>
      <c r="AB323" s="450"/>
      <c r="AC323" s="450"/>
      <c r="AD323" s="450"/>
      <c r="AE323" s="450"/>
      <c r="AF323" s="450"/>
    </row>
    <row r="324">
      <c r="A324" s="281" t="s">
        <v>6871</v>
      </c>
      <c r="B324" s="450" t="s">
        <v>6872</v>
      </c>
      <c r="C324" s="281" t="s">
        <v>6873</v>
      </c>
      <c r="D324" s="450" t="s">
        <v>6874</v>
      </c>
      <c r="E324" s="451" t="s">
        <v>6775</v>
      </c>
      <c r="F324" s="450" t="s">
        <v>6875</v>
      </c>
      <c r="G324" s="450" t="s">
        <v>6876</v>
      </c>
      <c r="H324" s="450"/>
      <c r="I324" s="450"/>
      <c r="K324" s="454">
        <v>43768.0</v>
      </c>
      <c r="L324" s="281" t="s">
        <v>432</v>
      </c>
      <c r="M324" s="450"/>
      <c r="N324" s="281" t="s">
        <v>6877</v>
      </c>
      <c r="O324" s="450"/>
      <c r="P324" s="450"/>
      <c r="Q324" s="450"/>
      <c r="R324" s="450"/>
      <c r="S324" s="450"/>
      <c r="T324" s="450"/>
      <c r="U324" s="450"/>
      <c r="V324" s="450"/>
      <c r="W324" s="450"/>
      <c r="X324" s="450"/>
      <c r="Y324" s="450"/>
      <c r="Z324" s="450"/>
      <c r="AA324" s="450"/>
      <c r="AB324" s="450"/>
      <c r="AC324" s="450"/>
      <c r="AD324" s="450"/>
      <c r="AE324" s="450"/>
      <c r="AF324" s="450"/>
    </row>
    <row r="325">
      <c r="A325" s="950" t="s">
        <v>6878</v>
      </c>
      <c r="B325" s="1038"/>
      <c r="C325" s="1039"/>
      <c r="D325" s="1038"/>
      <c r="E325" s="1038"/>
      <c r="F325" s="1038"/>
      <c r="G325" s="1038"/>
      <c r="H325" s="1040"/>
      <c r="I325" s="1041"/>
      <c r="J325" s="1042"/>
      <c r="K325" s="1042"/>
      <c r="L325" s="1042"/>
      <c r="M325" s="1042"/>
      <c r="N325" s="1040"/>
      <c r="O325" s="1043"/>
      <c r="P325" s="1043"/>
      <c r="Q325" s="1043"/>
      <c r="R325" s="1042"/>
      <c r="S325" s="1043"/>
      <c r="T325" s="1043"/>
      <c r="U325" s="1043"/>
      <c r="V325" s="95"/>
    </row>
    <row r="326">
      <c r="A326" s="1029" t="s">
        <v>6879</v>
      </c>
      <c r="B326" s="450" t="s">
        <v>6880</v>
      </c>
      <c r="C326" s="383" t="s">
        <v>6857</v>
      </c>
      <c r="D326" s="450" t="s">
        <v>6881</v>
      </c>
      <c r="E326" s="450" t="s">
        <v>6114</v>
      </c>
      <c r="F326" s="450" t="s">
        <v>6882</v>
      </c>
      <c r="G326" s="450" t="s">
        <v>6883</v>
      </c>
      <c r="H326" s="450"/>
      <c r="I326" s="450"/>
      <c r="J326" s="450"/>
      <c r="K326" s="450"/>
      <c r="L326" s="450"/>
      <c r="M326" s="450"/>
      <c r="N326" s="450"/>
      <c r="O326" s="450"/>
      <c r="P326" s="450"/>
      <c r="Q326" s="450"/>
      <c r="R326" s="450"/>
      <c r="S326" s="450"/>
      <c r="T326" s="450"/>
      <c r="U326" s="450"/>
      <c r="V326" s="450"/>
      <c r="W326" s="450"/>
      <c r="X326" s="450"/>
      <c r="Y326" s="450"/>
      <c r="Z326" s="450"/>
      <c r="AA326" s="450"/>
      <c r="AB326" s="450"/>
      <c r="AC326" s="450"/>
      <c r="AD326" s="450"/>
      <c r="AE326" s="450"/>
      <c r="AF326" s="450"/>
    </row>
    <row r="327">
      <c r="A327" s="1029" t="s">
        <v>6884</v>
      </c>
      <c r="B327" s="450" t="s">
        <v>6880</v>
      </c>
      <c r="C327" s="383" t="s">
        <v>6857</v>
      </c>
      <c r="D327" s="450" t="s">
        <v>6885</v>
      </c>
      <c r="E327" s="451" t="s">
        <v>6886</v>
      </c>
      <c r="F327" s="450" t="s">
        <v>6887</v>
      </c>
      <c r="G327" s="450" t="s">
        <v>6888</v>
      </c>
      <c r="H327" s="450"/>
      <c r="I327" s="450"/>
      <c r="J327" s="450"/>
      <c r="K327" s="450"/>
      <c r="L327" s="450"/>
      <c r="M327" s="450"/>
      <c r="N327" s="450"/>
      <c r="O327" s="450"/>
      <c r="P327" s="450"/>
      <c r="Q327" s="450"/>
      <c r="R327" s="450"/>
      <c r="S327" s="450"/>
      <c r="T327" s="450"/>
      <c r="U327" s="450"/>
      <c r="V327" s="450"/>
      <c r="W327" s="450"/>
      <c r="X327" s="450"/>
      <c r="Y327" s="450"/>
      <c r="Z327" s="450"/>
      <c r="AA327" s="450"/>
      <c r="AB327" s="450"/>
      <c r="AC327" s="450"/>
      <c r="AD327" s="450"/>
      <c r="AE327" s="450"/>
      <c r="AF327" s="450"/>
    </row>
    <row r="328">
      <c r="A328" s="1029" t="s">
        <v>6889</v>
      </c>
      <c r="B328" s="450" t="s">
        <v>6880</v>
      </c>
      <c r="C328" s="383" t="s">
        <v>6857</v>
      </c>
      <c r="D328" s="450" t="s">
        <v>6890</v>
      </c>
      <c r="E328" s="451" t="s">
        <v>6886</v>
      </c>
      <c r="F328" s="450" t="s">
        <v>6891</v>
      </c>
      <c r="G328" s="450" t="s">
        <v>6892</v>
      </c>
      <c r="H328" s="450"/>
      <c r="I328" s="450"/>
      <c r="J328" s="450"/>
      <c r="K328" s="450"/>
      <c r="L328" s="450"/>
      <c r="M328" s="450"/>
      <c r="N328" s="450"/>
      <c r="O328" s="450"/>
      <c r="P328" s="450"/>
      <c r="Q328" s="450"/>
      <c r="R328" s="450"/>
      <c r="S328" s="450"/>
      <c r="T328" s="450"/>
      <c r="U328" s="450"/>
      <c r="V328" s="450"/>
      <c r="W328" s="450"/>
      <c r="X328" s="450"/>
      <c r="Y328" s="450"/>
      <c r="Z328" s="450"/>
      <c r="AA328" s="450"/>
      <c r="AB328" s="450"/>
      <c r="AC328" s="450"/>
      <c r="AD328" s="450"/>
      <c r="AE328" s="450"/>
      <c r="AF328" s="450"/>
    </row>
    <row r="329">
      <c r="A329" s="1029" t="s">
        <v>6893</v>
      </c>
      <c r="B329" s="450" t="s">
        <v>6880</v>
      </c>
      <c r="C329" s="383" t="s">
        <v>6857</v>
      </c>
      <c r="D329" s="450" t="s">
        <v>6894</v>
      </c>
      <c r="E329" s="451" t="s">
        <v>6886</v>
      </c>
      <c r="F329" s="450" t="s">
        <v>6895</v>
      </c>
      <c r="G329" s="450" t="s">
        <v>6896</v>
      </c>
      <c r="H329" s="450"/>
      <c r="I329" s="450"/>
      <c r="J329" s="450"/>
      <c r="K329" s="450"/>
      <c r="L329" s="450"/>
      <c r="M329" s="450"/>
      <c r="N329" s="450"/>
      <c r="O329" s="450"/>
      <c r="P329" s="450"/>
      <c r="Q329" s="450"/>
      <c r="R329" s="450"/>
      <c r="S329" s="450"/>
      <c r="T329" s="450"/>
      <c r="U329" s="450"/>
      <c r="V329" s="450"/>
      <c r="W329" s="450"/>
      <c r="X329" s="450"/>
      <c r="Y329" s="450"/>
      <c r="Z329" s="450"/>
      <c r="AA329" s="450"/>
      <c r="AB329" s="450"/>
      <c r="AC329" s="450"/>
      <c r="AD329" s="450"/>
      <c r="AE329" s="450"/>
      <c r="AF329" s="450"/>
    </row>
    <row r="330">
      <c r="A330" s="1029" t="s">
        <v>6897</v>
      </c>
      <c r="B330" s="450" t="s">
        <v>6880</v>
      </c>
      <c r="C330" s="383" t="s">
        <v>6857</v>
      </c>
      <c r="D330" s="450" t="s">
        <v>6898</v>
      </c>
      <c r="E330" s="451" t="s">
        <v>6886</v>
      </c>
      <c r="F330" s="450" t="s">
        <v>6899</v>
      </c>
      <c r="G330" s="450" t="s">
        <v>6900</v>
      </c>
      <c r="H330" s="450"/>
      <c r="I330" s="450"/>
      <c r="J330" s="450"/>
      <c r="K330" s="450"/>
      <c r="L330" s="450"/>
      <c r="M330" s="450"/>
      <c r="N330" s="450"/>
      <c r="O330" s="450"/>
      <c r="P330" s="450"/>
      <c r="Q330" s="450"/>
      <c r="R330" s="450"/>
      <c r="S330" s="450"/>
      <c r="T330" s="450"/>
      <c r="U330" s="450"/>
      <c r="V330" s="450"/>
      <c r="W330" s="450"/>
      <c r="X330" s="450"/>
      <c r="Y330" s="450"/>
      <c r="Z330" s="450"/>
      <c r="AA330" s="450"/>
      <c r="AB330" s="450"/>
      <c r="AC330" s="450"/>
      <c r="AD330" s="450"/>
      <c r="AE330" s="450"/>
      <c r="AF330" s="450"/>
    </row>
    <row r="331">
      <c r="A331" s="1029" t="s">
        <v>6901</v>
      </c>
      <c r="B331" s="450" t="s">
        <v>6880</v>
      </c>
      <c r="C331" s="383" t="s">
        <v>6857</v>
      </c>
      <c r="D331" s="450" t="s">
        <v>6902</v>
      </c>
      <c r="E331" s="451" t="s">
        <v>6886</v>
      </c>
      <c r="F331" s="450" t="s">
        <v>6903</v>
      </c>
      <c r="G331" s="450" t="s">
        <v>6904</v>
      </c>
      <c r="H331" s="450"/>
      <c r="I331" s="450"/>
      <c r="J331" s="450"/>
      <c r="K331" s="450"/>
      <c r="L331" s="450"/>
      <c r="M331" s="450"/>
      <c r="N331" s="450"/>
      <c r="O331" s="450"/>
      <c r="P331" s="450"/>
      <c r="Q331" s="450"/>
      <c r="R331" s="450"/>
      <c r="S331" s="450"/>
      <c r="T331" s="450"/>
      <c r="U331" s="450"/>
      <c r="V331" s="450"/>
      <c r="W331" s="450"/>
      <c r="X331" s="450"/>
      <c r="Y331" s="450"/>
      <c r="Z331" s="450"/>
      <c r="AA331" s="450"/>
      <c r="AB331" s="450"/>
      <c r="AC331" s="450"/>
      <c r="AD331" s="450"/>
      <c r="AE331" s="450"/>
      <c r="AF331" s="450"/>
    </row>
    <row r="332">
      <c r="A332" s="1029" t="s">
        <v>6905</v>
      </c>
      <c r="B332" s="450" t="s">
        <v>6880</v>
      </c>
      <c r="C332" s="383" t="s">
        <v>6857</v>
      </c>
      <c r="D332" s="450" t="s">
        <v>6906</v>
      </c>
      <c r="E332" s="451" t="s">
        <v>6886</v>
      </c>
      <c r="F332" s="450" t="s">
        <v>6853</v>
      </c>
      <c r="G332" s="450" t="s">
        <v>6907</v>
      </c>
      <c r="H332" s="450"/>
      <c r="I332" s="450"/>
      <c r="J332" s="450"/>
      <c r="K332" s="450"/>
      <c r="L332" s="450"/>
      <c r="M332" s="450"/>
      <c r="N332" s="450"/>
      <c r="O332" s="450"/>
      <c r="P332" s="450"/>
      <c r="Q332" s="450"/>
      <c r="R332" s="450"/>
      <c r="S332" s="450"/>
      <c r="T332" s="450"/>
      <c r="U332" s="450"/>
      <c r="V332" s="450"/>
      <c r="W332" s="450"/>
      <c r="X332" s="450"/>
      <c r="Y332" s="450"/>
      <c r="Z332" s="450"/>
      <c r="AA332" s="450"/>
      <c r="AB332" s="450"/>
      <c r="AC332" s="450"/>
      <c r="AD332" s="450"/>
      <c r="AE332" s="450"/>
      <c r="AF332" s="450"/>
    </row>
    <row r="333">
      <c r="A333" s="1029" t="s">
        <v>6908</v>
      </c>
      <c r="B333" s="450" t="s">
        <v>6880</v>
      </c>
      <c r="C333" s="383" t="s">
        <v>6857</v>
      </c>
      <c r="D333" s="450" t="s">
        <v>6909</v>
      </c>
      <c r="E333" s="451" t="s">
        <v>6886</v>
      </c>
      <c r="F333" s="450" t="s">
        <v>6910</v>
      </c>
      <c r="G333" s="450" t="s">
        <v>6911</v>
      </c>
      <c r="H333" s="450"/>
      <c r="I333" s="450"/>
      <c r="J333" s="450"/>
      <c r="K333" s="450"/>
      <c r="L333" s="450"/>
      <c r="M333" s="450"/>
      <c r="N333" s="450"/>
      <c r="O333" s="450"/>
      <c r="P333" s="450"/>
      <c r="Q333" s="450"/>
      <c r="R333" s="450"/>
      <c r="S333" s="450"/>
      <c r="T333" s="450"/>
      <c r="U333" s="450"/>
      <c r="V333" s="450"/>
      <c r="W333" s="450"/>
      <c r="X333" s="450"/>
      <c r="Y333" s="450"/>
      <c r="Z333" s="450"/>
      <c r="AA333" s="450"/>
      <c r="AB333" s="450"/>
      <c r="AC333" s="450"/>
      <c r="AD333" s="450"/>
      <c r="AE333" s="450"/>
      <c r="AF333" s="450"/>
    </row>
    <row r="334">
      <c r="A334" s="1029" t="s">
        <v>6912</v>
      </c>
      <c r="B334" s="450" t="s">
        <v>6913</v>
      </c>
      <c r="C334" s="383" t="s">
        <v>6857</v>
      </c>
      <c r="D334" s="450" t="s">
        <v>6867</v>
      </c>
      <c r="E334" s="451" t="s">
        <v>6886</v>
      </c>
      <c r="F334" s="450" t="s">
        <v>6868</v>
      </c>
      <c r="G334" s="450" t="s">
        <v>6869</v>
      </c>
      <c r="H334" s="450"/>
      <c r="I334" s="450"/>
      <c r="J334" s="450"/>
      <c r="K334" s="450"/>
      <c r="L334" s="450"/>
      <c r="M334" s="450"/>
      <c r="N334" s="450"/>
      <c r="O334" s="450"/>
      <c r="P334" s="450"/>
      <c r="Q334" s="450"/>
      <c r="R334" s="450"/>
      <c r="S334" s="450"/>
      <c r="T334" s="450"/>
      <c r="U334" s="450"/>
      <c r="V334" s="450"/>
      <c r="W334" s="450"/>
      <c r="X334" s="450"/>
      <c r="Y334" s="450"/>
      <c r="Z334" s="450"/>
      <c r="AA334" s="450"/>
      <c r="AB334" s="450"/>
      <c r="AC334" s="450"/>
      <c r="AD334" s="450"/>
      <c r="AE334" s="450"/>
      <c r="AF334" s="450"/>
    </row>
    <row r="335">
      <c r="A335" s="1029" t="s">
        <v>6914</v>
      </c>
      <c r="B335" s="450" t="s">
        <v>6913</v>
      </c>
      <c r="C335" s="383" t="s">
        <v>6857</v>
      </c>
      <c r="D335" s="450" t="s">
        <v>6915</v>
      </c>
      <c r="E335" s="451" t="s">
        <v>6886</v>
      </c>
      <c r="F335" s="450" t="s">
        <v>6916</v>
      </c>
      <c r="G335" s="450" t="s">
        <v>6917</v>
      </c>
      <c r="H335" s="450"/>
      <c r="I335" s="450"/>
      <c r="J335" s="450"/>
      <c r="K335" s="450"/>
      <c r="L335" s="450"/>
      <c r="M335" s="450"/>
      <c r="N335" s="450"/>
      <c r="O335" s="450"/>
      <c r="P335" s="450"/>
      <c r="Q335" s="450"/>
      <c r="R335" s="450"/>
      <c r="S335" s="450"/>
      <c r="T335" s="450"/>
      <c r="U335" s="450"/>
      <c r="V335" s="450"/>
      <c r="W335" s="450"/>
      <c r="X335" s="450"/>
      <c r="Y335" s="450"/>
      <c r="Z335" s="450"/>
      <c r="AA335" s="450"/>
      <c r="AB335" s="450"/>
      <c r="AC335" s="450"/>
      <c r="AD335" s="450"/>
      <c r="AE335" s="450"/>
      <c r="AF335" s="450"/>
    </row>
    <row r="336">
      <c r="A336" s="1029" t="s">
        <v>6918</v>
      </c>
      <c r="B336" s="450" t="s">
        <v>6913</v>
      </c>
      <c r="C336" s="383" t="s">
        <v>6857</v>
      </c>
      <c r="D336" s="450" t="s">
        <v>6919</v>
      </c>
      <c r="E336" s="451" t="s">
        <v>6886</v>
      </c>
      <c r="F336" s="450" t="s">
        <v>6920</v>
      </c>
      <c r="G336" s="450" t="s">
        <v>6921</v>
      </c>
      <c r="H336" s="450"/>
      <c r="I336" s="450"/>
      <c r="J336" s="450"/>
      <c r="K336" s="450"/>
      <c r="L336" s="450"/>
      <c r="M336" s="450"/>
      <c r="N336" s="450"/>
      <c r="O336" s="450"/>
      <c r="P336" s="450"/>
      <c r="Q336" s="450"/>
      <c r="R336" s="450"/>
      <c r="S336" s="450"/>
      <c r="T336" s="450"/>
      <c r="U336" s="450"/>
      <c r="V336" s="450"/>
      <c r="W336" s="450"/>
      <c r="X336" s="450"/>
      <c r="Y336" s="450"/>
      <c r="Z336" s="450"/>
      <c r="AA336" s="450"/>
      <c r="AB336" s="450"/>
      <c r="AC336" s="450"/>
      <c r="AD336" s="450"/>
      <c r="AE336" s="450"/>
      <c r="AF336" s="450"/>
    </row>
    <row r="337">
      <c r="A337" s="1029" t="s">
        <v>6922</v>
      </c>
      <c r="B337" s="450" t="s">
        <v>6913</v>
      </c>
      <c r="C337" s="383" t="s">
        <v>6857</v>
      </c>
      <c r="D337" s="450" t="s">
        <v>6923</v>
      </c>
      <c r="E337" s="451" t="s">
        <v>6886</v>
      </c>
      <c r="F337" s="450" t="s">
        <v>6924</v>
      </c>
      <c r="G337" s="450" t="s">
        <v>6925</v>
      </c>
      <c r="H337" s="450"/>
      <c r="I337" s="450"/>
      <c r="J337" s="450"/>
      <c r="K337" s="450"/>
      <c r="L337" s="450"/>
      <c r="M337" s="450"/>
      <c r="N337" s="450"/>
      <c r="O337" s="450"/>
      <c r="P337" s="450"/>
      <c r="Q337" s="450"/>
      <c r="R337" s="450"/>
      <c r="S337" s="450"/>
      <c r="T337" s="450"/>
      <c r="U337" s="450"/>
      <c r="V337" s="450"/>
      <c r="W337" s="450"/>
      <c r="X337" s="450"/>
      <c r="Y337" s="450"/>
      <c r="Z337" s="450"/>
      <c r="AA337" s="450"/>
      <c r="AB337" s="450"/>
      <c r="AC337" s="450"/>
      <c r="AD337" s="450"/>
      <c r="AE337" s="450"/>
      <c r="AF337" s="450"/>
    </row>
    <row r="338">
      <c r="A338" s="1029" t="s">
        <v>6926</v>
      </c>
      <c r="B338" s="450" t="s">
        <v>6913</v>
      </c>
      <c r="C338" s="383" t="s">
        <v>6857</v>
      </c>
      <c r="D338" s="450" t="s">
        <v>6927</v>
      </c>
      <c r="E338" s="451" t="s">
        <v>6886</v>
      </c>
      <c r="F338" s="450" t="s">
        <v>6928</v>
      </c>
      <c r="G338" s="450" t="s">
        <v>6929</v>
      </c>
      <c r="H338" s="450"/>
      <c r="I338" s="450"/>
      <c r="J338" s="450"/>
      <c r="K338" s="450"/>
      <c r="L338" s="450"/>
      <c r="M338" s="450"/>
      <c r="N338" s="450"/>
      <c r="O338" s="450"/>
      <c r="P338" s="450"/>
      <c r="Q338" s="450"/>
      <c r="R338" s="450"/>
      <c r="S338" s="450"/>
      <c r="T338" s="450"/>
      <c r="U338" s="450"/>
      <c r="V338" s="450"/>
      <c r="W338" s="450"/>
      <c r="X338" s="450"/>
      <c r="Y338" s="450"/>
      <c r="Z338" s="450"/>
      <c r="AA338" s="450"/>
      <c r="AB338" s="450"/>
      <c r="AC338" s="450"/>
      <c r="AD338" s="450"/>
      <c r="AE338" s="450"/>
      <c r="AF338" s="450"/>
    </row>
    <row r="339">
      <c r="A339" s="1029" t="s">
        <v>6930</v>
      </c>
      <c r="B339" s="450" t="s">
        <v>6913</v>
      </c>
      <c r="C339" s="383" t="s">
        <v>6857</v>
      </c>
      <c r="D339" s="450" t="s">
        <v>6931</v>
      </c>
      <c r="E339" s="451" t="s">
        <v>6886</v>
      </c>
      <c r="F339" s="450" t="s">
        <v>6932</v>
      </c>
      <c r="G339" s="450" t="s">
        <v>6933</v>
      </c>
      <c r="H339" s="450"/>
      <c r="I339" s="450"/>
      <c r="J339" s="450"/>
      <c r="K339" s="450"/>
      <c r="L339" s="450"/>
      <c r="M339" s="450"/>
      <c r="N339" s="450"/>
      <c r="O339" s="450"/>
      <c r="P339" s="450"/>
      <c r="Q339" s="450"/>
      <c r="R339" s="450"/>
      <c r="S339" s="450"/>
      <c r="T339" s="450"/>
      <c r="U339" s="450"/>
      <c r="V339" s="450"/>
      <c r="W339" s="450"/>
      <c r="X339" s="450"/>
      <c r="Y339" s="450"/>
      <c r="Z339" s="450"/>
      <c r="AA339" s="450"/>
      <c r="AB339" s="450"/>
      <c r="AC339" s="450"/>
      <c r="AD339" s="450"/>
      <c r="AE339" s="450"/>
      <c r="AF339" s="450"/>
    </row>
    <row r="340">
      <c r="A340" s="1029" t="s">
        <v>6934</v>
      </c>
      <c r="B340" s="450" t="s">
        <v>6913</v>
      </c>
      <c r="C340" s="383" t="s">
        <v>6857</v>
      </c>
      <c r="D340" s="450" t="s">
        <v>6935</v>
      </c>
      <c r="E340" s="451" t="s">
        <v>6886</v>
      </c>
      <c r="F340" s="450" t="s">
        <v>6936</v>
      </c>
      <c r="G340" s="450" t="s">
        <v>6937</v>
      </c>
      <c r="H340" s="450"/>
      <c r="I340" s="450"/>
      <c r="J340" s="450"/>
      <c r="K340" s="450"/>
      <c r="L340" s="450"/>
      <c r="M340" s="450"/>
      <c r="N340" s="450"/>
      <c r="O340" s="450"/>
      <c r="P340" s="450"/>
      <c r="Q340" s="450"/>
      <c r="R340" s="450"/>
      <c r="S340" s="450"/>
      <c r="T340" s="450"/>
      <c r="U340" s="450"/>
      <c r="V340" s="450"/>
      <c r="W340" s="450"/>
      <c r="X340" s="450"/>
      <c r="Y340" s="450"/>
      <c r="Z340" s="450"/>
      <c r="AA340" s="450"/>
      <c r="AB340" s="450"/>
      <c r="AC340" s="450"/>
      <c r="AD340" s="450"/>
      <c r="AE340" s="450"/>
      <c r="AF340" s="450"/>
    </row>
    <row r="341" ht="19.5" customHeight="1">
      <c r="A341" s="950" t="s">
        <v>6938</v>
      </c>
      <c r="B341" s="1038"/>
      <c r="C341" s="1039"/>
      <c r="D341" s="1038"/>
      <c r="E341" s="1038"/>
      <c r="F341" s="1038"/>
      <c r="G341" s="1038"/>
      <c r="H341" s="1040"/>
      <c r="I341" s="1041"/>
      <c r="J341" s="1042"/>
      <c r="K341" s="1042"/>
      <c r="L341" s="1042"/>
      <c r="M341" s="1042"/>
      <c r="N341" s="1040"/>
      <c r="O341" s="1043"/>
      <c r="P341" s="1043"/>
      <c r="Q341" s="1043"/>
      <c r="R341" s="1042"/>
      <c r="S341" s="1043"/>
      <c r="T341" s="1043"/>
      <c r="U341" s="1043"/>
      <c r="V341" s="95"/>
    </row>
    <row r="342">
      <c r="A342" s="281" t="s">
        <v>6939</v>
      </c>
      <c r="B342" s="450" t="s">
        <v>6940</v>
      </c>
      <c r="C342" s="450" t="s">
        <v>6941</v>
      </c>
      <c r="D342" s="450" t="s">
        <v>6942</v>
      </c>
      <c r="E342" s="450" t="s">
        <v>6114</v>
      </c>
      <c r="F342" s="450" t="s">
        <v>6943</v>
      </c>
      <c r="G342" s="450" t="s">
        <v>6944</v>
      </c>
      <c r="H342" s="450"/>
      <c r="I342" s="450"/>
      <c r="J342" s="450"/>
      <c r="K342" s="450"/>
      <c r="L342" s="450"/>
      <c r="M342" s="450"/>
      <c r="N342" s="450"/>
      <c r="O342" s="450"/>
      <c r="P342" s="450"/>
      <c r="Q342" s="450"/>
      <c r="R342" s="450"/>
      <c r="S342" s="450"/>
      <c r="T342" s="450"/>
      <c r="U342" s="450"/>
      <c r="V342" s="450"/>
      <c r="W342" s="450"/>
      <c r="X342" s="450"/>
      <c r="Y342" s="450"/>
      <c r="Z342" s="450"/>
      <c r="AA342" s="450"/>
      <c r="AB342" s="450"/>
      <c r="AC342" s="450"/>
      <c r="AD342" s="450"/>
      <c r="AE342" s="450"/>
      <c r="AF342" s="450"/>
    </row>
    <row r="343">
      <c r="A343" s="281" t="s">
        <v>6945</v>
      </c>
      <c r="B343" s="450" t="s">
        <v>6940</v>
      </c>
      <c r="C343" s="450" t="s">
        <v>6941</v>
      </c>
      <c r="D343" s="450" t="s">
        <v>6946</v>
      </c>
      <c r="E343" s="451" t="s">
        <v>6886</v>
      </c>
      <c r="F343" s="450" t="s">
        <v>6947</v>
      </c>
      <c r="G343" s="450" t="s">
        <v>6948</v>
      </c>
      <c r="H343" s="450"/>
      <c r="I343" s="450"/>
      <c r="J343" s="450"/>
      <c r="K343" s="450"/>
      <c r="L343" s="450"/>
      <c r="M343" s="450"/>
      <c r="N343" s="450"/>
      <c r="O343" s="450"/>
      <c r="P343" s="450"/>
      <c r="Q343" s="450"/>
      <c r="R343" s="450"/>
      <c r="S343" s="450"/>
      <c r="T343" s="450"/>
      <c r="U343" s="450"/>
      <c r="V343" s="450"/>
      <c r="W343" s="450"/>
      <c r="X343" s="450"/>
      <c r="Y343" s="450"/>
      <c r="Z343" s="450"/>
      <c r="AA343" s="450"/>
      <c r="AB343" s="450"/>
      <c r="AC343" s="450"/>
      <c r="AD343" s="450"/>
      <c r="AE343" s="450"/>
      <c r="AF343" s="450"/>
    </row>
    <row r="344">
      <c r="A344" s="281" t="s">
        <v>6949</v>
      </c>
      <c r="B344" s="450" t="s">
        <v>6940</v>
      </c>
      <c r="C344" s="450" t="s">
        <v>6941</v>
      </c>
      <c r="D344" s="450" t="s">
        <v>6950</v>
      </c>
      <c r="E344" s="451" t="s">
        <v>6886</v>
      </c>
      <c r="F344" s="450" t="s">
        <v>6951</v>
      </c>
      <c r="G344" s="450" t="s">
        <v>6952</v>
      </c>
      <c r="H344" s="450"/>
      <c r="I344" s="450"/>
      <c r="J344" s="450"/>
      <c r="K344" s="450"/>
      <c r="L344" s="450"/>
      <c r="M344" s="450"/>
      <c r="N344" s="450"/>
      <c r="O344" s="450"/>
      <c r="P344" s="450"/>
      <c r="Q344" s="450"/>
      <c r="R344" s="450"/>
      <c r="S344" s="450"/>
      <c r="T344" s="450"/>
      <c r="U344" s="450"/>
      <c r="V344" s="450"/>
      <c r="W344" s="450"/>
      <c r="X344" s="450"/>
      <c r="Y344" s="450"/>
      <c r="Z344" s="450"/>
      <c r="AA344" s="450"/>
      <c r="AB344" s="450"/>
      <c r="AC344" s="450"/>
      <c r="AD344" s="450"/>
      <c r="AE344" s="450"/>
      <c r="AF344" s="450"/>
    </row>
    <row r="345">
      <c r="A345" s="281" t="s">
        <v>6953</v>
      </c>
      <c r="B345" s="450" t="s">
        <v>6940</v>
      </c>
      <c r="C345" s="450" t="s">
        <v>6941</v>
      </c>
      <c r="D345" s="450" t="s">
        <v>6954</v>
      </c>
      <c r="E345" s="451" t="s">
        <v>6886</v>
      </c>
      <c r="F345" s="450" t="s">
        <v>6955</v>
      </c>
      <c r="G345" s="278" t="s">
        <v>6956</v>
      </c>
      <c r="H345" s="450"/>
      <c r="I345" s="450"/>
      <c r="J345" s="450"/>
      <c r="K345" s="450"/>
      <c r="L345" s="450"/>
      <c r="M345" s="450"/>
      <c r="N345" s="450"/>
      <c r="O345" s="450"/>
      <c r="P345" s="450"/>
      <c r="Q345" s="450"/>
      <c r="R345" s="450"/>
      <c r="S345" s="450"/>
      <c r="T345" s="450"/>
      <c r="U345" s="450"/>
      <c r="V345" s="450"/>
      <c r="W345" s="450"/>
      <c r="X345" s="450"/>
      <c r="Y345" s="450"/>
      <c r="Z345" s="450"/>
      <c r="AA345" s="450"/>
      <c r="AB345" s="450"/>
      <c r="AC345" s="450"/>
      <c r="AD345" s="450"/>
      <c r="AE345" s="450"/>
      <c r="AF345" s="450"/>
    </row>
    <row r="346">
      <c r="A346" s="281" t="s">
        <v>6957</v>
      </c>
      <c r="B346" s="450" t="s">
        <v>6940</v>
      </c>
      <c r="C346" s="450" t="s">
        <v>6941</v>
      </c>
      <c r="D346" s="450" t="s">
        <v>6958</v>
      </c>
      <c r="E346" s="451" t="s">
        <v>6886</v>
      </c>
      <c r="F346" s="450" t="s">
        <v>6959</v>
      </c>
      <c r="G346" s="254" t="s">
        <v>6960</v>
      </c>
      <c r="H346" s="450"/>
      <c r="I346" s="450"/>
      <c r="J346" s="450"/>
      <c r="K346" s="450"/>
      <c r="L346" s="450"/>
      <c r="M346" s="450"/>
      <c r="N346" s="450"/>
      <c r="O346" s="450"/>
      <c r="P346" s="450"/>
      <c r="Q346" s="450"/>
      <c r="R346" s="450"/>
      <c r="S346" s="450"/>
      <c r="T346" s="450"/>
      <c r="U346" s="450"/>
      <c r="V346" s="450"/>
      <c r="W346" s="450"/>
      <c r="X346" s="450"/>
      <c r="Y346" s="450"/>
      <c r="Z346" s="450"/>
      <c r="AA346" s="450"/>
      <c r="AB346" s="450"/>
      <c r="AC346" s="450"/>
      <c r="AD346" s="450"/>
      <c r="AE346" s="450"/>
      <c r="AF346" s="450"/>
    </row>
    <row r="347">
      <c r="A347" s="281" t="s">
        <v>6961</v>
      </c>
      <c r="B347" s="450" t="s">
        <v>6940</v>
      </c>
      <c r="C347" s="450" t="s">
        <v>6941</v>
      </c>
      <c r="D347" s="450" t="s">
        <v>6962</v>
      </c>
      <c r="E347" s="451" t="s">
        <v>6886</v>
      </c>
      <c r="F347" s="450" t="s">
        <v>6963</v>
      </c>
      <c r="G347" s="450" t="s">
        <v>6964</v>
      </c>
      <c r="H347" s="450"/>
      <c r="I347" s="450"/>
      <c r="J347" s="450"/>
      <c r="K347" s="450"/>
      <c r="L347" s="450"/>
      <c r="M347" s="450"/>
      <c r="N347" s="450"/>
      <c r="O347" s="450"/>
      <c r="P347" s="450"/>
      <c r="Q347" s="450"/>
      <c r="R347" s="450"/>
      <c r="S347" s="450"/>
      <c r="T347" s="450"/>
      <c r="U347" s="450"/>
      <c r="V347" s="450"/>
      <c r="W347" s="450"/>
      <c r="X347" s="450"/>
      <c r="Y347" s="450"/>
      <c r="Z347" s="450"/>
      <c r="AA347" s="450"/>
      <c r="AB347" s="450"/>
      <c r="AC347" s="450"/>
      <c r="AD347" s="450"/>
      <c r="AE347" s="450"/>
      <c r="AF347" s="450"/>
    </row>
    <row r="348">
      <c r="A348" s="281" t="s">
        <v>6965</v>
      </c>
      <c r="B348" s="450" t="s">
        <v>6940</v>
      </c>
      <c r="C348" s="450" t="s">
        <v>6941</v>
      </c>
      <c r="D348" s="450" t="s">
        <v>6966</v>
      </c>
      <c r="E348" s="451" t="s">
        <v>6886</v>
      </c>
      <c r="F348" s="450" t="s">
        <v>6963</v>
      </c>
      <c r="G348" s="450" t="s">
        <v>6967</v>
      </c>
      <c r="H348" s="450"/>
      <c r="I348" s="450"/>
      <c r="J348" s="450"/>
      <c r="K348" s="450"/>
      <c r="L348" s="450"/>
      <c r="M348" s="450"/>
      <c r="N348" s="450"/>
      <c r="O348" s="450"/>
      <c r="P348" s="450"/>
      <c r="Q348" s="450"/>
      <c r="R348" s="450"/>
      <c r="S348" s="450"/>
      <c r="T348" s="450"/>
      <c r="U348" s="450"/>
      <c r="V348" s="450"/>
      <c r="W348" s="450"/>
      <c r="X348" s="450"/>
      <c r="Y348" s="450"/>
      <c r="Z348" s="450"/>
      <c r="AA348" s="450"/>
      <c r="AB348" s="450"/>
      <c r="AC348" s="450"/>
      <c r="AD348" s="450"/>
      <c r="AE348" s="450"/>
      <c r="AF348" s="450"/>
    </row>
    <row r="349" ht="19.5" customHeight="1">
      <c r="A349" s="950" t="s">
        <v>6968</v>
      </c>
      <c r="B349" s="1038"/>
      <c r="C349" s="1039"/>
      <c r="D349" s="1038"/>
      <c r="E349" s="1038"/>
      <c r="F349" s="1038"/>
      <c r="G349" s="1038"/>
      <c r="H349" s="1040"/>
      <c r="I349" s="1041"/>
      <c r="J349" s="1042"/>
      <c r="K349" s="1042"/>
      <c r="L349" s="1042"/>
      <c r="M349" s="1042"/>
      <c r="N349" s="1040"/>
      <c r="O349" s="1043"/>
      <c r="P349" s="1043"/>
      <c r="Q349" s="1043"/>
      <c r="R349" s="1042"/>
      <c r="S349" s="1043"/>
      <c r="T349" s="1043"/>
      <c r="U349" s="1043"/>
      <c r="V349" s="95"/>
    </row>
    <row r="350">
      <c r="A350" s="281" t="s">
        <v>6969</v>
      </c>
      <c r="B350" s="450" t="s">
        <v>6970</v>
      </c>
      <c r="C350" s="450" t="s">
        <v>6971</v>
      </c>
      <c r="D350" s="450" t="s">
        <v>6972</v>
      </c>
      <c r="E350" s="450" t="s">
        <v>6114</v>
      </c>
      <c r="F350" s="450" t="s">
        <v>6973</v>
      </c>
      <c r="G350" s="450" t="s">
        <v>6974</v>
      </c>
      <c r="H350" s="450"/>
      <c r="I350" s="450"/>
      <c r="J350" s="450"/>
      <c r="K350" s="450"/>
      <c r="L350" s="450"/>
      <c r="M350" s="450"/>
      <c r="N350" s="450"/>
      <c r="O350" s="450"/>
      <c r="P350" s="450"/>
      <c r="Q350" s="450"/>
      <c r="R350" s="450"/>
      <c r="S350" s="450"/>
      <c r="T350" s="450"/>
      <c r="U350" s="450"/>
      <c r="V350" s="450"/>
      <c r="W350" s="450"/>
      <c r="X350" s="450"/>
      <c r="Y350" s="450"/>
      <c r="Z350" s="450"/>
      <c r="AA350" s="450"/>
      <c r="AB350" s="450"/>
      <c r="AC350" s="450"/>
      <c r="AD350" s="450"/>
      <c r="AE350" s="450"/>
      <c r="AF350" s="450"/>
    </row>
    <row r="351">
      <c r="A351" s="281" t="s">
        <v>6975</v>
      </c>
      <c r="B351" s="450" t="s">
        <v>6970</v>
      </c>
      <c r="C351" s="450" t="s">
        <v>6971</v>
      </c>
      <c r="D351" s="450" t="s">
        <v>6976</v>
      </c>
      <c r="E351" s="450" t="s">
        <v>6114</v>
      </c>
      <c r="F351" s="450" t="s">
        <v>6977</v>
      </c>
      <c r="G351" s="450" t="s">
        <v>6978</v>
      </c>
      <c r="H351" s="450"/>
      <c r="I351" s="450"/>
      <c r="J351" s="450"/>
      <c r="K351" s="450"/>
      <c r="L351" s="450"/>
      <c r="M351" s="450"/>
      <c r="N351" s="450"/>
      <c r="O351" s="450"/>
      <c r="P351" s="450"/>
      <c r="Q351" s="450"/>
      <c r="R351" s="450"/>
      <c r="S351" s="450"/>
      <c r="T351" s="450"/>
      <c r="U351" s="450"/>
      <c r="V351" s="450"/>
      <c r="W351" s="450"/>
      <c r="X351" s="450"/>
      <c r="Y351" s="450"/>
      <c r="Z351" s="450"/>
      <c r="AA351" s="450"/>
      <c r="AB351" s="450"/>
      <c r="AC351" s="450"/>
      <c r="AD351" s="450"/>
      <c r="AE351" s="450"/>
      <c r="AF351" s="450"/>
    </row>
    <row r="352">
      <c r="A352" s="281" t="s">
        <v>6979</v>
      </c>
      <c r="B352" s="450" t="s">
        <v>6970</v>
      </c>
      <c r="C352" s="450" t="s">
        <v>6971</v>
      </c>
      <c r="D352" s="450" t="s">
        <v>6980</v>
      </c>
      <c r="E352" s="450" t="s">
        <v>6114</v>
      </c>
      <c r="F352" s="450" t="s">
        <v>6981</v>
      </c>
      <c r="G352" s="450" t="s">
        <v>6982</v>
      </c>
      <c r="H352" s="450"/>
      <c r="I352" s="450"/>
      <c r="J352" s="450"/>
      <c r="K352" s="450"/>
      <c r="L352" s="450"/>
      <c r="M352" s="450"/>
      <c r="N352" s="450"/>
      <c r="O352" s="450"/>
      <c r="P352" s="450"/>
      <c r="Q352" s="450"/>
      <c r="R352" s="450"/>
      <c r="S352" s="450"/>
      <c r="T352" s="450"/>
      <c r="U352" s="450"/>
      <c r="V352" s="450"/>
      <c r="W352" s="450"/>
      <c r="X352" s="450"/>
      <c r="Y352" s="450"/>
      <c r="Z352" s="450"/>
      <c r="AA352" s="450"/>
      <c r="AB352" s="450"/>
      <c r="AC352" s="450"/>
      <c r="AD352" s="450"/>
      <c r="AE352" s="450"/>
      <c r="AF352" s="450"/>
    </row>
    <row r="353">
      <c r="A353" s="281" t="s">
        <v>6983</v>
      </c>
      <c r="B353" s="450" t="s">
        <v>6970</v>
      </c>
      <c r="C353" s="450" t="s">
        <v>6971</v>
      </c>
      <c r="D353" s="450" t="s">
        <v>6984</v>
      </c>
      <c r="E353" s="451" t="s">
        <v>6886</v>
      </c>
      <c r="F353" s="450" t="s">
        <v>6985</v>
      </c>
      <c r="G353" s="450" t="s">
        <v>6986</v>
      </c>
      <c r="H353" s="450"/>
      <c r="I353" s="450"/>
      <c r="J353" s="450"/>
      <c r="K353" s="450"/>
      <c r="L353" s="450"/>
      <c r="M353" s="450"/>
      <c r="N353" s="450"/>
      <c r="O353" s="450"/>
      <c r="P353" s="450"/>
      <c r="Q353" s="450"/>
      <c r="R353" s="450"/>
      <c r="S353" s="450"/>
      <c r="T353" s="450"/>
      <c r="U353" s="450"/>
      <c r="V353" s="450"/>
      <c r="W353" s="450"/>
      <c r="X353" s="450"/>
      <c r="Y353" s="450"/>
      <c r="Z353" s="450"/>
      <c r="AA353" s="450"/>
      <c r="AB353" s="450"/>
      <c r="AC353" s="450"/>
      <c r="AD353" s="450"/>
      <c r="AE353" s="450"/>
      <c r="AF353" s="450"/>
    </row>
    <row r="354">
      <c r="A354" s="281" t="s">
        <v>6987</v>
      </c>
      <c r="B354" s="450" t="s">
        <v>6970</v>
      </c>
      <c r="C354" s="450" t="s">
        <v>6971</v>
      </c>
      <c r="D354" s="450" t="s">
        <v>6988</v>
      </c>
      <c r="E354" s="451" t="s">
        <v>6886</v>
      </c>
      <c r="F354" s="450" t="s">
        <v>6989</v>
      </c>
      <c r="G354" s="450" t="s">
        <v>6990</v>
      </c>
      <c r="H354" s="450"/>
      <c r="I354" s="450"/>
      <c r="J354" s="450"/>
      <c r="K354" s="450"/>
      <c r="L354" s="450"/>
      <c r="M354" s="450"/>
      <c r="N354" s="450"/>
      <c r="O354" s="450"/>
      <c r="P354" s="450"/>
      <c r="Q354" s="450"/>
      <c r="R354" s="450"/>
      <c r="S354" s="450"/>
      <c r="T354" s="450"/>
      <c r="U354" s="450"/>
      <c r="V354" s="450"/>
      <c r="W354" s="450"/>
      <c r="X354" s="450"/>
      <c r="Y354" s="450"/>
      <c r="Z354" s="450"/>
      <c r="AA354" s="450"/>
      <c r="AB354" s="450"/>
      <c r="AC354" s="450"/>
      <c r="AD354" s="450"/>
      <c r="AE354" s="450"/>
      <c r="AF354" s="450"/>
    </row>
    <row r="355">
      <c r="A355" s="281" t="s">
        <v>6991</v>
      </c>
      <c r="B355" s="450" t="s">
        <v>6970</v>
      </c>
      <c r="C355" s="450" t="s">
        <v>6971</v>
      </c>
      <c r="D355" s="450" t="s">
        <v>6992</v>
      </c>
      <c r="E355" s="451" t="s">
        <v>6886</v>
      </c>
      <c r="F355" s="450" t="s">
        <v>6993</v>
      </c>
      <c r="G355" s="450" t="s">
        <v>6994</v>
      </c>
      <c r="H355" s="450"/>
      <c r="I355" s="450"/>
      <c r="J355" s="450"/>
      <c r="K355" s="450"/>
      <c r="L355" s="450"/>
      <c r="M355" s="450"/>
      <c r="N355" s="450"/>
      <c r="O355" s="450"/>
      <c r="P355" s="450"/>
      <c r="Q355" s="450"/>
      <c r="R355" s="450"/>
      <c r="S355" s="450"/>
      <c r="T355" s="450"/>
      <c r="U355" s="450"/>
      <c r="V355" s="450"/>
      <c r="W355" s="450"/>
      <c r="X355" s="450"/>
      <c r="Y355" s="450"/>
      <c r="Z355" s="450"/>
      <c r="AA355" s="450"/>
      <c r="AB355" s="450"/>
      <c r="AC355" s="450"/>
      <c r="AD355" s="450"/>
      <c r="AE355" s="450"/>
      <c r="AF355" s="450"/>
    </row>
    <row r="356">
      <c r="A356" s="281" t="s">
        <v>6995</v>
      </c>
      <c r="B356" s="450" t="s">
        <v>6970</v>
      </c>
      <c r="C356" s="450" t="s">
        <v>6971</v>
      </c>
      <c r="D356" s="450" t="s">
        <v>6996</v>
      </c>
      <c r="E356" s="451" t="s">
        <v>6886</v>
      </c>
      <c r="F356" s="450" t="s">
        <v>6997</v>
      </c>
      <c r="G356" s="450" t="s">
        <v>6998</v>
      </c>
      <c r="H356" s="450"/>
      <c r="I356" s="450"/>
      <c r="J356" s="450"/>
      <c r="K356" s="450"/>
      <c r="L356" s="450"/>
      <c r="M356" s="450"/>
      <c r="N356" s="450"/>
      <c r="O356" s="450"/>
      <c r="P356" s="450"/>
      <c r="Q356" s="450"/>
      <c r="R356" s="450"/>
      <c r="S356" s="450"/>
      <c r="T356" s="450"/>
      <c r="U356" s="450"/>
      <c r="V356" s="450"/>
      <c r="W356" s="450"/>
      <c r="X356" s="450"/>
      <c r="Y356" s="450"/>
      <c r="Z356" s="450"/>
      <c r="AA356" s="450"/>
      <c r="AB356" s="450"/>
      <c r="AC356" s="450"/>
      <c r="AD356" s="450"/>
      <c r="AE356" s="450"/>
      <c r="AF356" s="450"/>
    </row>
    <row r="357">
      <c r="A357" s="281" t="s">
        <v>6999</v>
      </c>
      <c r="B357" s="450" t="s">
        <v>6970</v>
      </c>
      <c r="C357" s="450" t="s">
        <v>6971</v>
      </c>
      <c r="D357" s="450" t="s">
        <v>7000</v>
      </c>
      <c r="E357" s="451" t="s">
        <v>6886</v>
      </c>
      <c r="F357" s="450" t="s">
        <v>7001</v>
      </c>
      <c r="G357" s="450" t="s">
        <v>6994</v>
      </c>
      <c r="H357" s="450"/>
      <c r="I357" s="450"/>
      <c r="J357" s="450"/>
      <c r="K357" s="450"/>
      <c r="L357" s="450"/>
      <c r="M357" s="450"/>
      <c r="N357" s="450"/>
      <c r="O357" s="450"/>
      <c r="P357" s="450"/>
      <c r="Q357" s="450"/>
      <c r="R357" s="450"/>
      <c r="S357" s="450"/>
      <c r="T357" s="450"/>
      <c r="U357" s="450"/>
      <c r="V357" s="450"/>
      <c r="W357" s="450"/>
      <c r="X357" s="450"/>
      <c r="Y357" s="450"/>
      <c r="Z357" s="450"/>
      <c r="AA357" s="450"/>
      <c r="AB357" s="450"/>
      <c r="AC357" s="450"/>
      <c r="AD357" s="450"/>
      <c r="AE357" s="450"/>
      <c r="AF357" s="450"/>
    </row>
    <row r="358">
      <c r="A358" s="281" t="s">
        <v>7002</v>
      </c>
      <c r="B358" s="450" t="s">
        <v>6970</v>
      </c>
      <c r="C358" s="450" t="s">
        <v>6971</v>
      </c>
      <c r="D358" s="450" t="s">
        <v>7003</v>
      </c>
      <c r="E358" s="451" t="s">
        <v>6886</v>
      </c>
      <c r="F358" s="450" t="s">
        <v>7004</v>
      </c>
      <c r="G358" s="450" t="s">
        <v>7005</v>
      </c>
      <c r="H358" s="450"/>
      <c r="I358" s="450"/>
      <c r="J358" s="450"/>
      <c r="K358" s="450"/>
      <c r="L358" s="450"/>
      <c r="M358" s="450"/>
      <c r="N358" s="450"/>
      <c r="O358" s="450"/>
      <c r="P358" s="450"/>
      <c r="Q358" s="450"/>
      <c r="R358" s="450"/>
      <c r="S358" s="450"/>
      <c r="T358" s="450"/>
      <c r="U358" s="450"/>
      <c r="V358" s="450"/>
      <c r="W358" s="450"/>
      <c r="X358" s="450"/>
      <c r="Y358" s="450"/>
      <c r="Z358" s="450"/>
      <c r="AA358" s="450"/>
      <c r="AB358" s="450"/>
      <c r="AC358" s="450"/>
      <c r="AD358" s="450"/>
      <c r="AE358" s="450"/>
      <c r="AF358" s="450"/>
    </row>
    <row r="359">
      <c r="A359" s="281" t="s">
        <v>7006</v>
      </c>
      <c r="B359" s="450" t="s">
        <v>6970</v>
      </c>
      <c r="C359" s="450" t="s">
        <v>6971</v>
      </c>
      <c r="D359" s="450" t="s">
        <v>7007</v>
      </c>
      <c r="E359" s="451" t="s">
        <v>6886</v>
      </c>
      <c r="F359" s="450" t="s">
        <v>7008</v>
      </c>
      <c r="G359" s="450" t="s">
        <v>7009</v>
      </c>
      <c r="H359" s="450"/>
      <c r="I359" s="450"/>
      <c r="J359" s="450"/>
      <c r="K359" s="450"/>
      <c r="L359" s="450"/>
      <c r="M359" s="450"/>
      <c r="N359" s="450"/>
      <c r="O359" s="450"/>
      <c r="P359" s="450"/>
      <c r="Q359" s="450"/>
      <c r="R359" s="450"/>
      <c r="S359" s="450"/>
      <c r="T359" s="450"/>
      <c r="U359" s="450"/>
      <c r="V359" s="450"/>
      <c r="W359" s="450"/>
      <c r="X359" s="450"/>
      <c r="Y359" s="450"/>
      <c r="Z359" s="450"/>
      <c r="AA359" s="450"/>
      <c r="AB359" s="450"/>
      <c r="AC359" s="450"/>
      <c r="AD359" s="450"/>
      <c r="AE359" s="450"/>
      <c r="AF359" s="450"/>
    </row>
    <row r="360">
      <c r="A360" s="281" t="s">
        <v>7010</v>
      </c>
      <c r="B360" s="450" t="s">
        <v>6970</v>
      </c>
      <c r="C360" s="450" t="s">
        <v>6971</v>
      </c>
      <c r="D360" s="450" t="s">
        <v>7011</v>
      </c>
      <c r="E360" s="451" t="s">
        <v>6886</v>
      </c>
      <c r="F360" s="450" t="s">
        <v>7008</v>
      </c>
      <c r="G360" s="450" t="s">
        <v>7012</v>
      </c>
      <c r="H360" s="450"/>
      <c r="I360" s="450"/>
      <c r="J360" s="450"/>
      <c r="K360" s="450"/>
      <c r="L360" s="450"/>
      <c r="M360" s="450"/>
      <c r="N360" s="450"/>
      <c r="O360" s="450"/>
      <c r="P360" s="450"/>
      <c r="Q360" s="450"/>
      <c r="R360" s="450"/>
      <c r="S360" s="450"/>
      <c r="T360" s="450"/>
      <c r="U360" s="450"/>
      <c r="V360" s="450"/>
      <c r="W360" s="450"/>
      <c r="X360" s="450"/>
      <c r="Y360" s="450"/>
      <c r="Z360" s="450"/>
      <c r="AA360" s="450"/>
      <c r="AB360" s="450"/>
      <c r="AC360" s="450"/>
      <c r="AD360" s="450"/>
      <c r="AE360" s="450"/>
      <c r="AF360" s="450"/>
    </row>
    <row r="361" ht="19.5" customHeight="1">
      <c r="A361" s="950" t="s">
        <v>7013</v>
      </c>
      <c r="B361" s="1038"/>
      <c r="C361" s="1039"/>
      <c r="D361" s="1038"/>
      <c r="E361" s="1038"/>
      <c r="F361" s="1038"/>
      <c r="G361" s="1038"/>
      <c r="H361" s="1040"/>
      <c r="I361" s="1041"/>
      <c r="J361" s="1042"/>
      <c r="K361" s="1042"/>
      <c r="L361" s="1042"/>
      <c r="M361" s="1042"/>
      <c r="N361" s="1040"/>
      <c r="O361" s="1043"/>
      <c r="P361" s="1043"/>
      <c r="Q361" s="1043"/>
      <c r="R361" s="1042"/>
      <c r="S361" s="1043"/>
      <c r="T361" s="1043"/>
      <c r="U361" s="1043"/>
      <c r="V361" s="95"/>
    </row>
    <row r="362">
      <c r="A362" s="1029" t="s">
        <v>7014</v>
      </c>
      <c r="B362" s="450" t="s">
        <v>7015</v>
      </c>
      <c r="C362" s="383" t="s">
        <v>7016</v>
      </c>
      <c r="D362" s="450" t="s">
        <v>7017</v>
      </c>
      <c r="E362" s="450" t="s">
        <v>6114</v>
      </c>
      <c r="F362" s="450" t="s">
        <v>7018</v>
      </c>
      <c r="G362" s="281" t="s">
        <v>7019</v>
      </c>
      <c r="H362" s="450"/>
      <c r="I362" s="450"/>
      <c r="J362" s="281" t="s">
        <v>47</v>
      </c>
      <c r="K362" s="462">
        <v>43838.0</v>
      </c>
      <c r="L362" s="281" t="s">
        <v>97</v>
      </c>
      <c r="M362" s="450"/>
      <c r="N362" s="450"/>
      <c r="O362" s="450"/>
      <c r="P362" s="281" t="s">
        <v>7020</v>
      </c>
      <c r="Q362" s="281" t="s">
        <v>116</v>
      </c>
      <c r="R362" s="281" t="s">
        <v>96</v>
      </c>
      <c r="S362" s="462">
        <v>43914.0</v>
      </c>
      <c r="T362" s="281" t="s">
        <v>97</v>
      </c>
      <c r="U362" s="450"/>
      <c r="V362" s="450"/>
      <c r="W362" s="450"/>
      <c r="X362" s="450"/>
      <c r="Y362" s="450"/>
      <c r="Z362" s="450"/>
      <c r="AA362" s="450"/>
      <c r="AB362" s="450"/>
      <c r="AC362" s="450"/>
      <c r="AD362" s="450"/>
      <c r="AE362" s="450"/>
      <c r="AF362" s="450"/>
    </row>
    <row r="363">
      <c r="A363" s="1029" t="s">
        <v>7021</v>
      </c>
      <c r="B363" s="450" t="s">
        <v>7015</v>
      </c>
      <c r="C363" s="383" t="s">
        <v>7016</v>
      </c>
      <c r="D363" s="450" t="s">
        <v>7022</v>
      </c>
      <c r="E363" s="451" t="s">
        <v>7023</v>
      </c>
      <c r="F363" s="450" t="s">
        <v>7024</v>
      </c>
      <c r="G363" s="450" t="s">
        <v>7025</v>
      </c>
      <c r="H363" s="450"/>
      <c r="I363" s="450"/>
      <c r="J363" s="281" t="s">
        <v>47</v>
      </c>
      <c r="K363" s="462">
        <v>43838.0</v>
      </c>
      <c r="L363" s="281" t="s">
        <v>97</v>
      </c>
      <c r="M363" s="450"/>
      <c r="N363" s="450"/>
      <c r="O363" s="450"/>
      <c r="P363" s="281" t="s">
        <v>7020</v>
      </c>
      <c r="Q363" s="281" t="s">
        <v>116</v>
      </c>
      <c r="R363" s="281" t="s">
        <v>96</v>
      </c>
      <c r="S363" s="462">
        <v>43914.0</v>
      </c>
      <c r="T363" s="281" t="s">
        <v>97</v>
      </c>
      <c r="U363" s="450"/>
      <c r="V363" s="450"/>
      <c r="W363" s="450"/>
      <c r="X363" s="450"/>
      <c r="Y363" s="450"/>
      <c r="Z363" s="450"/>
      <c r="AA363" s="450"/>
      <c r="AB363" s="450"/>
      <c r="AC363" s="450"/>
      <c r="AD363" s="450"/>
      <c r="AE363" s="450"/>
      <c r="AF363" s="450"/>
    </row>
    <row r="364">
      <c r="A364" s="1029" t="s">
        <v>7026</v>
      </c>
      <c r="B364" s="450" t="s">
        <v>7015</v>
      </c>
      <c r="C364" s="383" t="s">
        <v>7016</v>
      </c>
      <c r="D364" s="281" t="s">
        <v>7027</v>
      </c>
      <c r="E364" s="451" t="s">
        <v>7023</v>
      </c>
      <c r="F364" s="450" t="s">
        <v>7028</v>
      </c>
      <c r="G364" s="450" t="s">
        <v>7029</v>
      </c>
      <c r="H364" s="450"/>
      <c r="I364" s="450"/>
      <c r="J364" s="281" t="s">
        <v>47</v>
      </c>
      <c r="K364" s="462">
        <v>43838.0</v>
      </c>
      <c r="L364" s="281" t="s">
        <v>97</v>
      </c>
      <c r="M364" s="450"/>
      <c r="N364" s="450"/>
      <c r="O364" s="450"/>
      <c r="P364" s="281" t="s">
        <v>7020</v>
      </c>
      <c r="Q364" s="450"/>
      <c r="R364" s="450"/>
      <c r="S364" s="450"/>
      <c r="T364" s="281" t="s">
        <v>97</v>
      </c>
      <c r="U364" s="450"/>
      <c r="V364" s="450"/>
      <c r="W364" s="450"/>
      <c r="X364" s="450"/>
      <c r="Y364" s="450"/>
      <c r="Z364" s="450"/>
      <c r="AA364" s="450"/>
      <c r="AB364" s="450"/>
      <c r="AC364" s="450"/>
      <c r="AD364" s="450"/>
      <c r="AE364" s="450"/>
      <c r="AF364" s="450"/>
    </row>
    <row r="365">
      <c r="A365" s="1029" t="s">
        <v>7030</v>
      </c>
      <c r="B365" s="450" t="s">
        <v>7015</v>
      </c>
      <c r="C365" s="383" t="s">
        <v>7016</v>
      </c>
      <c r="D365" s="450" t="s">
        <v>7031</v>
      </c>
      <c r="E365" s="451" t="s">
        <v>7023</v>
      </c>
      <c r="F365" s="450" t="s">
        <v>7032</v>
      </c>
      <c r="G365" s="450" t="s">
        <v>7033</v>
      </c>
      <c r="H365" s="450"/>
      <c r="I365" s="450"/>
      <c r="J365" s="281" t="s">
        <v>48</v>
      </c>
      <c r="K365" s="462">
        <v>43838.0</v>
      </c>
      <c r="L365" s="281" t="s">
        <v>97</v>
      </c>
      <c r="M365" s="894" t="s">
        <v>7034</v>
      </c>
      <c r="N365" s="450"/>
      <c r="O365" s="450"/>
      <c r="P365" s="281" t="s">
        <v>7020</v>
      </c>
      <c r="Q365" s="450"/>
      <c r="R365" s="450"/>
      <c r="S365" s="450"/>
      <c r="T365" s="281" t="s">
        <v>97</v>
      </c>
      <c r="U365" s="450"/>
      <c r="V365" s="450"/>
      <c r="W365" s="450"/>
      <c r="X365" s="450"/>
      <c r="Y365" s="450"/>
      <c r="Z365" s="450"/>
      <c r="AA365" s="450"/>
      <c r="AB365" s="450"/>
      <c r="AC365" s="450"/>
      <c r="AD365" s="450"/>
      <c r="AE365" s="450"/>
      <c r="AF365" s="450"/>
    </row>
    <row r="366">
      <c r="A366" s="1029" t="s">
        <v>7035</v>
      </c>
      <c r="B366" s="450" t="s">
        <v>7015</v>
      </c>
      <c r="C366" s="383" t="s">
        <v>7016</v>
      </c>
      <c r="D366" s="450" t="s">
        <v>7036</v>
      </c>
      <c r="E366" s="451" t="s">
        <v>7023</v>
      </c>
      <c r="F366" s="450" t="s">
        <v>7037</v>
      </c>
      <c r="G366" s="450" t="s">
        <v>7038</v>
      </c>
      <c r="H366" s="450"/>
      <c r="I366" s="450"/>
      <c r="J366" s="281" t="s">
        <v>48</v>
      </c>
      <c r="K366" s="462">
        <v>43838.0</v>
      </c>
      <c r="L366" s="281" t="s">
        <v>97</v>
      </c>
      <c r="M366" s="894" t="s">
        <v>7039</v>
      </c>
      <c r="N366" s="450"/>
      <c r="O366" s="450"/>
      <c r="P366" s="281" t="s">
        <v>7020</v>
      </c>
      <c r="Q366" s="450"/>
      <c r="R366" s="450"/>
      <c r="S366" s="450"/>
      <c r="T366" s="281" t="s">
        <v>97</v>
      </c>
      <c r="U366" s="450"/>
      <c r="V366" s="450"/>
      <c r="W366" s="450"/>
      <c r="X366" s="450"/>
      <c r="Y366" s="450"/>
      <c r="Z366" s="450"/>
      <c r="AA366" s="450"/>
      <c r="AB366" s="450"/>
      <c r="AC366" s="450"/>
      <c r="AD366" s="450"/>
      <c r="AE366" s="450"/>
      <c r="AF366" s="450"/>
    </row>
    <row r="367">
      <c r="A367" s="1029" t="s">
        <v>7040</v>
      </c>
      <c r="B367" s="450" t="s">
        <v>7015</v>
      </c>
      <c r="C367" s="383" t="s">
        <v>7016</v>
      </c>
      <c r="D367" s="281" t="s">
        <v>7041</v>
      </c>
      <c r="E367" s="451" t="s">
        <v>7023</v>
      </c>
      <c r="F367" s="450" t="s">
        <v>7042</v>
      </c>
      <c r="G367" s="450" t="s">
        <v>7043</v>
      </c>
      <c r="H367" s="450"/>
      <c r="I367" s="450"/>
      <c r="J367" s="281" t="s">
        <v>48</v>
      </c>
      <c r="K367" s="462">
        <v>43838.0</v>
      </c>
      <c r="L367" s="281" t="s">
        <v>97</v>
      </c>
      <c r="M367" s="894" t="s">
        <v>7044</v>
      </c>
      <c r="N367" s="450"/>
      <c r="O367" s="450"/>
      <c r="P367" s="281" t="s">
        <v>7020</v>
      </c>
      <c r="Q367" s="450"/>
      <c r="R367" s="450"/>
      <c r="S367" s="450"/>
      <c r="T367" s="281" t="s">
        <v>97</v>
      </c>
      <c r="U367" s="450"/>
      <c r="V367" s="450"/>
      <c r="W367" s="450"/>
      <c r="X367" s="450"/>
      <c r="Y367" s="450"/>
      <c r="Z367" s="450"/>
      <c r="AA367" s="450"/>
      <c r="AB367" s="450"/>
      <c r="AC367" s="450"/>
      <c r="AD367" s="450"/>
      <c r="AE367" s="450"/>
      <c r="AF367" s="450"/>
    </row>
    <row r="368">
      <c r="A368" s="1029" t="s">
        <v>7045</v>
      </c>
      <c r="B368" s="450" t="s">
        <v>7015</v>
      </c>
      <c r="C368" s="383" t="s">
        <v>7016</v>
      </c>
      <c r="D368" s="450" t="s">
        <v>7046</v>
      </c>
      <c r="E368" s="451" t="s">
        <v>7023</v>
      </c>
      <c r="F368" s="450" t="s">
        <v>7047</v>
      </c>
      <c r="G368" s="450" t="s">
        <v>7048</v>
      </c>
      <c r="H368" s="450"/>
      <c r="I368" s="450"/>
      <c r="J368" s="281" t="s">
        <v>48</v>
      </c>
      <c r="K368" s="462">
        <v>43838.0</v>
      </c>
      <c r="L368" s="281" t="s">
        <v>97</v>
      </c>
      <c r="M368" s="894" t="s">
        <v>7034</v>
      </c>
      <c r="N368" s="450"/>
      <c r="O368" s="450"/>
      <c r="P368" s="281" t="s">
        <v>7020</v>
      </c>
      <c r="Q368" s="450"/>
      <c r="R368" s="450"/>
      <c r="S368" s="450"/>
      <c r="T368" s="281" t="s">
        <v>97</v>
      </c>
      <c r="U368" s="450"/>
      <c r="V368" s="450"/>
      <c r="W368" s="450"/>
      <c r="X368" s="450"/>
      <c r="Y368" s="450"/>
      <c r="Z368" s="450"/>
      <c r="AA368" s="450"/>
      <c r="AB368" s="450"/>
      <c r="AC368" s="450"/>
      <c r="AD368" s="450"/>
      <c r="AE368" s="450"/>
      <c r="AF368" s="450"/>
    </row>
    <row r="369">
      <c r="A369" s="1029" t="s">
        <v>7049</v>
      </c>
      <c r="B369" s="450" t="s">
        <v>7015</v>
      </c>
      <c r="C369" s="383" t="s">
        <v>7016</v>
      </c>
      <c r="D369" s="450" t="s">
        <v>7050</v>
      </c>
      <c r="E369" s="451" t="s">
        <v>7023</v>
      </c>
      <c r="F369" s="450" t="s">
        <v>6903</v>
      </c>
      <c r="G369" s="281" t="s">
        <v>7051</v>
      </c>
      <c r="H369" s="450"/>
      <c r="I369" s="450"/>
      <c r="J369" s="281" t="s">
        <v>47</v>
      </c>
      <c r="K369" s="462">
        <v>43838.0</v>
      </c>
      <c r="L369" s="281" t="s">
        <v>97</v>
      </c>
      <c r="M369" s="450"/>
      <c r="N369" s="450"/>
      <c r="O369" s="450"/>
      <c r="P369" s="281" t="s">
        <v>7020</v>
      </c>
      <c r="Q369" s="450"/>
      <c r="R369" s="450"/>
      <c r="S369" s="450"/>
      <c r="T369" s="281" t="s">
        <v>97</v>
      </c>
      <c r="U369" s="450"/>
      <c r="V369" s="450"/>
      <c r="W369" s="450"/>
      <c r="X369" s="450"/>
      <c r="Y369" s="450"/>
      <c r="Z369" s="450"/>
      <c r="AA369" s="450"/>
      <c r="AB369" s="450"/>
      <c r="AC369" s="450"/>
      <c r="AD369" s="450"/>
      <c r="AE369" s="450"/>
      <c r="AF369" s="450"/>
    </row>
    <row r="370">
      <c r="A370" s="1029" t="s">
        <v>7052</v>
      </c>
      <c r="B370" s="450" t="s">
        <v>7053</v>
      </c>
      <c r="C370" s="383" t="s">
        <v>7016</v>
      </c>
      <c r="D370" s="281" t="s">
        <v>7054</v>
      </c>
      <c r="E370" s="451" t="s">
        <v>7023</v>
      </c>
      <c r="F370" s="450" t="s">
        <v>7055</v>
      </c>
      <c r="G370" s="450" t="s">
        <v>7056</v>
      </c>
      <c r="H370" s="450"/>
      <c r="I370" s="450"/>
      <c r="J370" s="281" t="s">
        <v>47</v>
      </c>
      <c r="K370" s="462">
        <v>43838.0</v>
      </c>
      <c r="L370" s="281" t="s">
        <v>97</v>
      </c>
      <c r="M370" s="450"/>
      <c r="N370" s="450"/>
      <c r="O370" s="450"/>
      <c r="P370" s="281" t="s">
        <v>7020</v>
      </c>
      <c r="Q370" s="450"/>
      <c r="R370" s="450"/>
      <c r="S370" s="450"/>
      <c r="T370" s="281" t="s">
        <v>97</v>
      </c>
      <c r="U370" s="450"/>
      <c r="V370" s="450"/>
      <c r="W370" s="450"/>
      <c r="X370" s="450"/>
      <c r="Y370" s="450"/>
      <c r="Z370" s="450"/>
      <c r="AA370" s="450"/>
      <c r="AB370" s="450"/>
      <c r="AC370" s="450"/>
      <c r="AD370" s="450"/>
      <c r="AE370" s="450"/>
      <c r="AF370" s="450"/>
    </row>
    <row r="371">
      <c r="A371" s="1029" t="s">
        <v>7057</v>
      </c>
      <c r="B371" s="450" t="s">
        <v>7053</v>
      </c>
      <c r="C371" s="383" t="s">
        <v>7016</v>
      </c>
      <c r="D371" s="450" t="s">
        <v>6867</v>
      </c>
      <c r="E371" s="451" t="s">
        <v>7023</v>
      </c>
      <c r="F371" s="450" t="s">
        <v>6920</v>
      </c>
      <c r="G371" s="450" t="s">
        <v>7058</v>
      </c>
      <c r="H371" s="450"/>
      <c r="I371" s="450"/>
      <c r="J371" s="281" t="s">
        <v>48</v>
      </c>
      <c r="K371" s="462">
        <v>43838.0</v>
      </c>
      <c r="L371" s="281" t="s">
        <v>97</v>
      </c>
      <c r="M371" s="894" t="s">
        <v>7034</v>
      </c>
      <c r="N371" s="450"/>
      <c r="O371" s="450"/>
      <c r="P371" s="281" t="s">
        <v>7020</v>
      </c>
      <c r="Q371" s="450"/>
      <c r="R371" s="450"/>
      <c r="S371" s="450"/>
      <c r="T371" s="281" t="s">
        <v>97</v>
      </c>
      <c r="U371" s="450"/>
      <c r="V371" s="450"/>
      <c r="W371" s="450"/>
      <c r="X371" s="450"/>
      <c r="Y371" s="450"/>
      <c r="Z371" s="450"/>
      <c r="AA371" s="450"/>
      <c r="AB371" s="450"/>
      <c r="AC371" s="450"/>
      <c r="AD371" s="450"/>
      <c r="AE371" s="450"/>
      <c r="AF371" s="450"/>
    </row>
    <row r="372">
      <c r="A372" s="1029" t="s">
        <v>7059</v>
      </c>
      <c r="B372" s="450" t="s">
        <v>7053</v>
      </c>
      <c r="C372" s="383" t="s">
        <v>7016</v>
      </c>
      <c r="D372" s="450" t="s">
        <v>7060</v>
      </c>
      <c r="E372" s="451" t="s">
        <v>7023</v>
      </c>
      <c r="F372" s="450" t="s">
        <v>7061</v>
      </c>
      <c r="G372" s="450" t="s">
        <v>7062</v>
      </c>
      <c r="H372" s="450"/>
      <c r="I372" s="450"/>
      <c r="J372" s="281" t="s">
        <v>47</v>
      </c>
      <c r="K372" s="462">
        <v>43838.0</v>
      </c>
      <c r="L372" s="281" t="s">
        <v>97</v>
      </c>
      <c r="M372" s="450"/>
      <c r="N372" s="450"/>
      <c r="O372" s="450"/>
      <c r="P372" s="281" t="s">
        <v>7020</v>
      </c>
      <c r="Q372" s="450"/>
      <c r="R372" s="450"/>
      <c r="S372" s="450"/>
      <c r="T372" s="281" t="s">
        <v>97</v>
      </c>
      <c r="U372" s="450"/>
      <c r="V372" s="450"/>
      <c r="W372" s="450"/>
      <c r="X372" s="450"/>
      <c r="Y372" s="450"/>
      <c r="Z372" s="450"/>
      <c r="AA372" s="450"/>
      <c r="AB372" s="450"/>
      <c r="AC372" s="450"/>
      <c r="AD372" s="450"/>
      <c r="AE372" s="450"/>
      <c r="AF372" s="450"/>
    </row>
    <row r="373">
      <c r="A373" s="1029" t="s">
        <v>7063</v>
      </c>
      <c r="B373" s="450" t="s">
        <v>7053</v>
      </c>
      <c r="C373" s="383" t="s">
        <v>7016</v>
      </c>
      <c r="D373" s="450" t="s">
        <v>7064</v>
      </c>
      <c r="E373" s="451" t="s">
        <v>7023</v>
      </c>
      <c r="F373" s="450" t="s">
        <v>6924</v>
      </c>
      <c r="G373" s="450" t="s">
        <v>7065</v>
      </c>
      <c r="H373" s="450"/>
      <c r="I373" s="450"/>
      <c r="J373" s="281" t="s">
        <v>48</v>
      </c>
      <c r="K373" s="462">
        <v>43838.0</v>
      </c>
      <c r="L373" s="281" t="s">
        <v>97</v>
      </c>
      <c r="M373" s="894" t="s">
        <v>7039</v>
      </c>
      <c r="N373" s="450"/>
      <c r="O373" s="281" t="s">
        <v>7066</v>
      </c>
      <c r="P373" s="281" t="s">
        <v>7020</v>
      </c>
      <c r="Q373" s="450"/>
      <c r="R373" s="450"/>
      <c r="S373" s="450"/>
      <c r="T373" s="281" t="s">
        <v>97</v>
      </c>
      <c r="U373" s="450"/>
      <c r="V373" s="450"/>
      <c r="W373" s="450"/>
      <c r="X373" s="450"/>
      <c r="Y373" s="450"/>
      <c r="Z373" s="450"/>
      <c r="AA373" s="450"/>
      <c r="AB373" s="450"/>
      <c r="AC373" s="450"/>
      <c r="AD373" s="450"/>
      <c r="AE373" s="450"/>
      <c r="AF373" s="450"/>
    </row>
    <row r="374">
      <c r="A374" s="1029" t="s">
        <v>7067</v>
      </c>
      <c r="B374" s="450" t="s">
        <v>7053</v>
      </c>
      <c r="C374" s="383" t="s">
        <v>7016</v>
      </c>
      <c r="D374" s="450" t="s">
        <v>7068</v>
      </c>
      <c r="E374" s="451" t="s">
        <v>7023</v>
      </c>
      <c r="F374" s="450" t="s">
        <v>7069</v>
      </c>
      <c r="G374" s="450" t="s">
        <v>7070</v>
      </c>
      <c r="H374" s="450"/>
      <c r="I374" s="450"/>
      <c r="J374" s="281" t="s">
        <v>48</v>
      </c>
      <c r="K374" s="462">
        <v>43838.0</v>
      </c>
      <c r="L374" s="281" t="s">
        <v>97</v>
      </c>
      <c r="M374" s="894" t="s">
        <v>7039</v>
      </c>
      <c r="N374" s="450"/>
      <c r="O374" s="281" t="s">
        <v>7071</v>
      </c>
      <c r="P374" s="281" t="s">
        <v>7020</v>
      </c>
      <c r="Q374" s="450"/>
      <c r="R374" s="450"/>
      <c r="S374" s="450"/>
      <c r="T374" s="281" t="s">
        <v>97</v>
      </c>
      <c r="U374" s="450"/>
      <c r="V374" s="450"/>
      <c r="W374" s="450"/>
      <c r="X374" s="450"/>
      <c r="Y374" s="450"/>
      <c r="Z374" s="450"/>
      <c r="AA374" s="450"/>
      <c r="AB374" s="450"/>
      <c r="AC374" s="450"/>
      <c r="AD374" s="450"/>
      <c r="AE374" s="450"/>
      <c r="AF374" s="450"/>
    </row>
    <row r="375">
      <c r="A375" s="1029" t="s">
        <v>7072</v>
      </c>
      <c r="B375" s="450" t="s">
        <v>7073</v>
      </c>
      <c r="C375" s="383" t="s">
        <v>7016</v>
      </c>
      <c r="D375" s="450" t="s">
        <v>7074</v>
      </c>
      <c r="E375" s="451" t="s">
        <v>7023</v>
      </c>
      <c r="F375" s="450" t="s">
        <v>7075</v>
      </c>
      <c r="G375" s="450" t="s">
        <v>7076</v>
      </c>
      <c r="H375" s="450"/>
      <c r="I375" s="450"/>
      <c r="J375" s="281" t="s">
        <v>47</v>
      </c>
      <c r="K375" s="462">
        <v>43838.0</v>
      </c>
      <c r="L375" s="281" t="s">
        <v>97</v>
      </c>
      <c r="M375" s="450"/>
      <c r="N375" s="450"/>
      <c r="O375" s="450"/>
      <c r="P375" s="281" t="s">
        <v>7020</v>
      </c>
      <c r="Q375" s="450"/>
      <c r="R375" s="450"/>
      <c r="S375" s="450"/>
      <c r="T375" s="281" t="s">
        <v>97</v>
      </c>
      <c r="U375" s="450"/>
      <c r="V375" s="450"/>
      <c r="W375" s="450"/>
      <c r="X375" s="450"/>
      <c r="Y375" s="450"/>
      <c r="Z375" s="450"/>
      <c r="AA375" s="450"/>
      <c r="AB375" s="450"/>
      <c r="AC375" s="450"/>
      <c r="AD375" s="450"/>
      <c r="AE375" s="450"/>
      <c r="AF375" s="450"/>
    </row>
    <row r="376">
      <c r="A376" s="1029" t="s">
        <v>7077</v>
      </c>
      <c r="B376" s="450" t="s">
        <v>7073</v>
      </c>
      <c r="C376" s="383" t="s">
        <v>7016</v>
      </c>
      <c r="D376" s="450" t="s">
        <v>7078</v>
      </c>
      <c r="E376" s="451" t="s">
        <v>7023</v>
      </c>
      <c r="F376" s="450" t="s">
        <v>7079</v>
      </c>
      <c r="G376" s="450" t="s">
        <v>7080</v>
      </c>
      <c r="H376" s="450"/>
      <c r="I376" s="450"/>
      <c r="J376" s="281" t="s">
        <v>48</v>
      </c>
      <c r="K376" s="462">
        <v>43838.0</v>
      </c>
      <c r="L376" s="281" t="s">
        <v>97</v>
      </c>
      <c r="M376" s="894" t="s">
        <v>7081</v>
      </c>
      <c r="N376" s="450"/>
      <c r="O376" s="450"/>
      <c r="P376" s="281" t="s">
        <v>7020</v>
      </c>
      <c r="Q376" s="450"/>
      <c r="R376" s="450"/>
      <c r="S376" s="450"/>
      <c r="T376" s="281" t="s">
        <v>97</v>
      </c>
      <c r="U376" s="450"/>
      <c r="V376" s="450"/>
      <c r="W376" s="450"/>
      <c r="X376" s="450"/>
      <c r="Y376" s="450"/>
      <c r="Z376" s="450"/>
      <c r="AA376" s="450"/>
      <c r="AB376" s="450"/>
      <c r="AC376" s="450"/>
      <c r="AD376" s="450"/>
      <c r="AE376" s="450"/>
      <c r="AF376" s="450"/>
    </row>
    <row r="377">
      <c r="A377" s="950" t="s">
        <v>7082</v>
      </c>
      <c r="B377" s="1038"/>
      <c r="C377" s="1039"/>
      <c r="D377" s="1038"/>
      <c r="E377" s="1038"/>
      <c r="F377" s="1038"/>
      <c r="G377" s="1038"/>
      <c r="H377" s="1040"/>
      <c r="I377" s="1041"/>
      <c r="J377" s="1042"/>
      <c r="K377" s="1042"/>
      <c r="L377" s="1042"/>
      <c r="M377" s="450"/>
      <c r="N377" s="450"/>
      <c r="O377" s="450"/>
      <c r="P377" s="450"/>
      <c r="Q377" s="450"/>
      <c r="R377" s="450"/>
      <c r="S377" s="450"/>
      <c r="T377" s="450"/>
      <c r="U377" s="450"/>
      <c r="V377" s="450"/>
      <c r="W377" s="450"/>
      <c r="X377" s="450"/>
      <c r="Y377" s="450"/>
      <c r="Z377" s="450"/>
      <c r="AA377" s="450"/>
      <c r="AB377" s="450"/>
      <c r="AC377" s="450"/>
      <c r="AD377" s="450"/>
      <c r="AE377" s="450"/>
      <c r="AF377" s="450"/>
    </row>
    <row r="378">
      <c r="A378" s="1048" t="s">
        <v>7083</v>
      </c>
      <c r="B378" s="281" t="s">
        <v>7084</v>
      </c>
      <c r="C378" s="894" t="s">
        <v>7085</v>
      </c>
      <c r="D378" s="281" t="s">
        <v>7086</v>
      </c>
      <c r="E378" s="450"/>
      <c r="F378" s="281" t="s">
        <v>7087</v>
      </c>
      <c r="G378" s="281" t="s">
        <v>7088</v>
      </c>
      <c r="H378" s="450"/>
      <c r="I378" s="450"/>
      <c r="J378" s="281" t="s">
        <v>47</v>
      </c>
      <c r="K378" s="281" t="s">
        <v>7089</v>
      </c>
      <c r="L378" s="281" t="s">
        <v>97</v>
      </c>
      <c r="M378" s="450"/>
      <c r="N378" s="450"/>
      <c r="O378" s="450"/>
      <c r="P378" s="450"/>
      <c r="Q378" s="450"/>
      <c r="R378" s="450"/>
      <c r="S378" s="450"/>
      <c r="T378" s="450"/>
      <c r="U378" s="450"/>
      <c r="V378" s="450"/>
      <c r="W378" s="450"/>
      <c r="X378" s="450"/>
      <c r="Y378" s="450"/>
      <c r="Z378" s="450"/>
      <c r="AA378" s="450"/>
      <c r="AB378" s="450"/>
      <c r="AC378" s="450"/>
      <c r="AD378" s="450"/>
      <c r="AE378" s="450"/>
      <c r="AF378" s="450"/>
    </row>
    <row r="379">
      <c r="A379" s="1048" t="s">
        <v>7090</v>
      </c>
      <c r="B379" s="281" t="s">
        <v>7084</v>
      </c>
      <c r="C379" s="894" t="s">
        <v>7085</v>
      </c>
      <c r="D379" s="281" t="s">
        <v>7086</v>
      </c>
      <c r="E379" s="450"/>
      <c r="F379" s="281" t="s">
        <v>7091</v>
      </c>
      <c r="G379" s="281" t="s">
        <v>7092</v>
      </c>
      <c r="H379" s="450"/>
      <c r="I379" s="450"/>
      <c r="J379" s="281" t="s">
        <v>47</v>
      </c>
      <c r="K379" s="281" t="s">
        <v>7089</v>
      </c>
      <c r="L379" s="281" t="s">
        <v>97</v>
      </c>
      <c r="M379" s="450"/>
      <c r="N379" s="450"/>
      <c r="O379" s="450"/>
      <c r="P379" s="450"/>
      <c r="Q379" s="450"/>
      <c r="R379" s="450"/>
      <c r="S379" s="450"/>
      <c r="T379" s="450"/>
      <c r="U379" s="450"/>
      <c r="V379" s="450"/>
      <c r="W379" s="450"/>
      <c r="X379" s="450"/>
      <c r="Y379" s="450"/>
      <c r="Z379" s="450"/>
      <c r="AA379" s="450"/>
      <c r="AB379" s="450"/>
      <c r="AC379" s="450"/>
      <c r="AD379" s="450"/>
      <c r="AE379" s="450"/>
      <c r="AF379" s="450"/>
    </row>
    <row r="380">
      <c r="A380" s="1048" t="s">
        <v>7093</v>
      </c>
      <c r="B380" s="281" t="s">
        <v>7084</v>
      </c>
      <c r="C380" s="894" t="s">
        <v>7085</v>
      </c>
      <c r="D380" s="281" t="s">
        <v>7086</v>
      </c>
      <c r="E380" s="450"/>
      <c r="F380" s="281" t="s">
        <v>7094</v>
      </c>
      <c r="G380" s="281" t="s">
        <v>7095</v>
      </c>
      <c r="H380" s="450"/>
      <c r="I380" s="450"/>
      <c r="J380" s="281" t="s">
        <v>47</v>
      </c>
      <c r="K380" s="281" t="s">
        <v>7089</v>
      </c>
      <c r="L380" s="281" t="s">
        <v>97</v>
      </c>
      <c r="M380" s="450"/>
      <c r="N380" s="450"/>
      <c r="O380" s="450"/>
      <c r="P380" s="450"/>
      <c r="Q380" s="450"/>
      <c r="R380" s="450"/>
      <c r="S380" s="450"/>
      <c r="T380" s="450"/>
      <c r="U380" s="450"/>
      <c r="V380" s="450"/>
      <c r="W380" s="450"/>
      <c r="X380" s="450"/>
      <c r="Y380" s="450"/>
      <c r="Z380" s="450"/>
      <c r="AA380" s="450"/>
      <c r="AB380" s="450"/>
      <c r="AC380" s="450"/>
      <c r="AD380" s="450"/>
      <c r="AE380" s="450"/>
      <c r="AF380" s="450"/>
    </row>
    <row r="381">
      <c r="A381" s="1048" t="s">
        <v>7096</v>
      </c>
      <c r="B381" s="281" t="s">
        <v>7084</v>
      </c>
      <c r="C381" s="894" t="s">
        <v>7085</v>
      </c>
      <c r="D381" s="281" t="s">
        <v>7086</v>
      </c>
      <c r="E381" s="450"/>
      <c r="F381" s="281" t="s">
        <v>7097</v>
      </c>
      <c r="G381" s="281" t="s">
        <v>7098</v>
      </c>
      <c r="H381" s="450"/>
      <c r="I381" s="450"/>
      <c r="J381" s="281" t="s">
        <v>47</v>
      </c>
      <c r="K381" s="281" t="s">
        <v>7089</v>
      </c>
      <c r="L381" s="281" t="s">
        <v>97</v>
      </c>
      <c r="M381" s="450"/>
      <c r="N381" s="450"/>
      <c r="O381" s="450"/>
      <c r="P381" s="450"/>
      <c r="Q381" s="450"/>
      <c r="R381" s="450"/>
      <c r="S381" s="450"/>
      <c r="T381" s="450"/>
      <c r="U381" s="450"/>
      <c r="V381" s="450"/>
      <c r="W381" s="450"/>
      <c r="X381" s="450"/>
      <c r="Y381" s="450"/>
      <c r="Z381" s="450"/>
      <c r="AA381" s="450"/>
      <c r="AB381" s="450"/>
      <c r="AC381" s="450"/>
      <c r="AD381" s="450"/>
      <c r="AE381" s="450"/>
      <c r="AF381" s="450"/>
    </row>
    <row r="382">
      <c r="A382" s="1049"/>
      <c r="B382" s="450"/>
      <c r="C382" s="450"/>
      <c r="D382" s="450"/>
      <c r="E382" s="450"/>
      <c r="F382" s="450"/>
      <c r="G382" s="450"/>
      <c r="H382" s="450"/>
      <c r="I382" s="450"/>
      <c r="J382" s="450"/>
      <c r="K382" s="450"/>
      <c r="L382" s="450"/>
      <c r="M382" s="450"/>
      <c r="N382" s="450"/>
      <c r="O382" s="450"/>
      <c r="P382" s="450"/>
      <c r="Q382" s="450"/>
      <c r="R382" s="450"/>
      <c r="S382" s="450"/>
      <c r="T382" s="450"/>
      <c r="U382" s="450"/>
      <c r="V382" s="450"/>
      <c r="W382" s="450"/>
      <c r="X382" s="450"/>
      <c r="Y382" s="450"/>
      <c r="Z382" s="450"/>
      <c r="AA382" s="450"/>
      <c r="AB382" s="450"/>
      <c r="AC382" s="450"/>
      <c r="AD382" s="450"/>
      <c r="AE382" s="450"/>
      <c r="AF382" s="450"/>
    </row>
    <row r="383">
      <c r="A383" s="1049"/>
      <c r="B383" s="450"/>
      <c r="C383" s="450"/>
      <c r="D383" s="450"/>
      <c r="E383" s="450"/>
      <c r="F383" s="450"/>
      <c r="G383" s="450"/>
      <c r="H383" s="450"/>
      <c r="I383" s="450"/>
      <c r="J383" s="450"/>
      <c r="K383" s="450"/>
      <c r="L383" s="450"/>
      <c r="M383" s="450"/>
      <c r="N383" s="450"/>
      <c r="O383" s="450"/>
      <c r="P383" s="450"/>
      <c r="Q383" s="450"/>
      <c r="R383" s="450"/>
      <c r="S383" s="450"/>
      <c r="T383" s="450"/>
      <c r="U383" s="450"/>
      <c r="V383" s="450"/>
      <c r="W383" s="450"/>
      <c r="X383" s="450"/>
      <c r="Y383" s="450"/>
      <c r="Z383" s="450"/>
      <c r="AA383" s="450"/>
      <c r="AB383" s="450"/>
      <c r="AC383" s="450"/>
      <c r="AD383" s="450"/>
      <c r="AE383" s="450"/>
      <c r="AF383" s="450"/>
    </row>
    <row r="384">
      <c r="A384" s="1049"/>
      <c r="B384" s="450"/>
      <c r="C384" s="450"/>
      <c r="D384" s="450"/>
      <c r="E384" s="450"/>
      <c r="F384" s="450"/>
      <c r="G384" s="450"/>
      <c r="H384" s="450"/>
      <c r="I384" s="450"/>
      <c r="J384" s="450"/>
      <c r="K384" s="450"/>
      <c r="L384" s="450"/>
      <c r="M384" s="450"/>
      <c r="N384" s="450"/>
      <c r="O384" s="450"/>
      <c r="P384" s="450"/>
      <c r="Q384" s="450"/>
      <c r="R384" s="450"/>
      <c r="S384" s="450"/>
      <c r="T384" s="450"/>
      <c r="U384" s="450"/>
      <c r="V384" s="450"/>
      <c r="W384" s="450"/>
      <c r="X384" s="450"/>
      <c r="Y384" s="450"/>
      <c r="Z384" s="450"/>
      <c r="AA384" s="450"/>
      <c r="AB384" s="450"/>
      <c r="AC384" s="450"/>
      <c r="AD384" s="450"/>
      <c r="AE384" s="450"/>
      <c r="AF384" s="450"/>
    </row>
    <row r="385">
      <c r="A385" s="1049"/>
      <c r="B385" s="450"/>
      <c r="C385" s="450"/>
      <c r="D385" s="450"/>
      <c r="E385" s="450"/>
      <c r="F385" s="450"/>
      <c r="G385" s="450"/>
      <c r="H385" s="450"/>
      <c r="I385" s="450"/>
      <c r="J385" s="450"/>
      <c r="K385" s="450"/>
      <c r="L385" s="450"/>
      <c r="M385" s="450"/>
      <c r="N385" s="450"/>
      <c r="O385" s="450"/>
      <c r="P385" s="450"/>
      <c r="Q385" s="450"/>
      <c r="R385" s="450"/>
      <c r="S385" s="450"/>
      <c r="T385" s="450"/>
      <c r="U385" s="450"/>
      <c r="V385" s="450"/>
      <c r="W385" s="450"/>
      <c r="X385" s="450"/>
      <c r="Y385" s="450"/>
      <c r="Z385" s="450"/>
      <c r="AA385" s="450"/>
      <c r="AB385" s="450"/>
      <c r="AC385" s="450"/>
      <c r="AD385" s="450"/>
      <c r="AE385" s="450"/>
      <c r="AF385" s="450"/>
    </row>
    <row r="386">
      <c r="A386" s="1049"/>
      <c r="B386" s="450"/>
      <c r="C386" s="450"/>
      <c r="D386" s="450"/>
      <c r="E386" s="450"/>
      <c r="F386" s="450"/>
      <c r="G386" s="450"/>
      <c r="H386" s="450"/>
      <c r="I386" s="450"/>
      <c r="J386" s="450"/>
      <c r="K386" s="450"/>
      <c r="L386" s="450"/>
      <c r="M386" s="450"/>
      <c r="N386" s="450"/>
      <c r="O386" s="450"/>
      <c r="P386" s="450"/>
      <c r="Q386" s="450"/>
      <c r="R386" s="450"/>
      <c r="S386" s="450"/>
      <c r="T386" s="450"/>
      <c r="U386" s="450"/>
      <c r="V386" s="450"/>
      <c r="W386" s="450"/>
      <c r="X386" s="450"/>
      <c r="Y386" s="450"/>
      <c r="Z386" s="450"/>
      <c r="AA386" s="450"/>
      <c r="AB386" s="450"/>
      <c r="AC386" s="450"/>
      <c r="AD386" s="450"/>
      <c r="AE386" s="450"/>
      <c r="AF386" s="450"/>
    </row>
    <row r="387">
      <c r="A387" s="1049"/>
      <c r="B387" s="450"/>
      <c r="C387" s="450"/>
      <c r="D387" s="450"/>
      <c r="E387" s="450"/>
      <c r="F387" s="450"/>
      <c r="G387" s="450"/>
      <c r="H387" s="450"/>
      <c r="I387" s="450"/>
      <c r="J387" s="450"/>
      <c r="K387" s="450"/>
      <c r="L387" s="450"/>
      <c r="M387" s="450"/>
      <c r="N387" s="450"/>
      <c r="O387" s="450"/>
      <c r="P387" s="450"/>
      <c r="Q387" s="450"/>
      <c r="R387" s="450"/>
      <c r="S387" s="450"/>
      <c r="T387" s="450"/>
      <c r="U387" s="450"/>
      <c r="V387" s="450"/>
      <c r="W387" s="450"/>
      <c r="X387" s="450"/>
      <c r="Y387" s="450"/>
      <c r="Z387" s="450"/>
      <c r="AA387" s="450"/>
      <c r="AB387" s="450"/>
      <c r="AC387" s="450"/>
      <c r="AD387" s="450"/>
      <c r="AE387" s="450"/>
      <c r="AF387" s="450"/>
    </row>
    <row r="388">
      <c r="A388" s="1049"/>
      <c r="B388" s="450"/>
      <c r="C388" s="450"/>
      <c r="D388" s="450"/>
      <c r="E388" s="450"/>
      <c r="F388" s="450"/>
      <c r="G388" s="450"/>
      <c r="H388" s="450"/>
      <c r="I388" s="450"/>
      <c r="J388" s="450"/>
      <c r="K388" s="450"/>
      <c r="L388" s="450"/>
      <c r="M388" s="450"/>
      <c r="N388" s="450"/>
      <c r="O388" s="450"/>
      <c r="P388" s="450"/>
      <c r="Q388" s="450"/>
      <c r="R388" s="450"/>
      <c r="S388" s="450"/>
      <c r="T388" s="450"/>
      <c r="U388" s="450"/>
      <c r="V388" s="450"/>
      <c r="W388" s="450"/>
      <c r="X388" s="450"/>
      <c r="Y388" s="450"/>
      <c r="Z388" s="450"/>
      <c r="AA388" s="450"/>
      <c r="AB388" s="450"/>
      <c r="AC388" s="450"/>
      <c r="AD388" s="450"/>
      <c r="AE388" s="450"/>
      <c r="AF388" s="450"/>
    </row>
    <row r="389">
      <c r="A389" s="1049"/>
      <c r="B389" s="450"/>
      <c r="C389" s="450"/>
      <c r="D389" s="450"/>
      <c r="E389" s="450"/>
      <c r="F389" s="450"/>
      <c r="G389" s="450"/>
      <c r="H389" s="450"/>
      <c r="I389" s="450"/>
      <c r="J389" s="450"/>
      <c r="K389" s="450"/>
      <c r="L389" s="450"/>
      <c r="M389" s="450"/>
      <c r="N389" s="450"/>
      <c r="O389" s="450"/>
      <c r="P389" s="450"/>
      <c r="Q389" s="450"/>
      <c r="R389" s="450"/>
      <c r="S389" s="450"/>
      <c r="T389" s="450"/>
      <c r="U389" s="450"/>
      <c r="V389" s="450"/>
      <c r="W389" s="450"/>
      <c r="X389" s="450"/>
      <c r="Y389" s="450"/>
      <c r="Z389" s="450"/>
      <c r="AA389" s="450"/>
      <c r="AB389" s="450"/>
      <c r="AC389" s="450"/>
      <c r="AD389" s="450"/>
      <c r="AE389" s="450"/>
      <c r="AF389" s="450"/>
    </row>
    <row r="390">
      <c r="A390" s="1049"/>
      <c r="B390" s="450"/>
      <c r="C390" s="450"/>
      <c r="D390" s="450"/>
      <c r="E390" s="450"/>
      <c r="F390" s="450"/>
      <c r="G390" s="450"/>
      <c r="H390" s="450"/>
      <c r="I390" s="450"/>
      <c r="J390" s="450"/>
      <c r="K390" s="450"/>
      <c r="L390" s="450"/>
      <c r="M390" s="450"/>
      <c r="N390" s="450"/>
      <c r="O390" s="450"/>
      <c r="P390" s="450"/>
      <c r="Q390" s="450"/>
      <c r="R390" s="450"/>
      <c r="S390" s="450"/>
      <c r="T390" s="450"/>
      <c r="U390" s="450"/>
      <c r="V390" s="450"/>
      <c r="W390" s="450"/>
      <c r="X390" s="450"/>
      <c r="Y390" s="450"/>
      <c r="Z390" s="450"/>
      <c r="AA390" s="450"/>
      <c r="AB390" s="450"/>
      <c r="AC390" s="450"/>
      <c r="AD390" s="450"/>
      <c r="AE390" s="450"/>
      <c r="AF390" s="450"/>
    </row>
    <row r="391">
      <c r="A391" s="1049"/>
      <c r="B391" s="450"/>
      <c r="C391" s="450"/>
      <c r="D391" s="450"/>
      <c r="E391" s="450"/>
      <c r="F391" s="450"/>
      <c r="G391" s="450"/>
      <c r="H391" s="450"/>
      <c r="I391" s="450"/>
      <c r="J391" s="450"/>
      <c r="K391" s="450"/>
      <c r="L391" s="450"/>
      <c r="M391" s="450"/>
      <c r="N391" s="450"/>
      <c r="O391" s="450"/>
      <c r="P391" s="450"/>
      <c r="Q391" s="450"/>
      <c r="R391" s="450"/>
      <c r="S391" s="450"/>
      <c r="T391" s="450"/>
      <c r="U391" s="450"/>
      <c r="V391" s="450"/>
      <c r="W391" s="450"/>
      <c r="X391" s="450"/>
      <c r="Y391" s="450"/>
      <c r="Z391" s="450"/>
      <c r="AA391" s="450"/>
      <c r="AB391" s="450"/>
      <c r="AC391" s="450"/>
      <c r="AD391" s="450"/>
      <c r="AE391" s="450"/>
      <c r="AF391" s="450"/>
    </row>
    <row r="392">
      <c r="A392" s="1049"/>
      <c r="B392" s="450"/>
      <c r="C392" s="450"/>
      <c r="D392" s="450"/>
      <c r="E392" s="450"/>
      <c r="F392" s="450"/>
      <c r="G392" s="450"/>
      <c r="H392" s="450"/>
      <c r="I392" s="450"/>
      <c r="J392" s="450"/>
      <c r="K392" s="450"/>
      <c r="L392" s="450"/>
      <c r="M392" s="450"/>
      <c r="N392" s="450"/>
      <c r="O392" s="450"/>
      <c r="P392" s="450"/>
      <c r="Q392" s="450"/>
      <c r="R392" s="450"/>
      <c r="S392" s="450"/>
      <c r="T392" s="450"/>
      <c r="U392" s="450"/>
      <c r="V392" s="450"/>
      <c r="W392" s="450"/>
      <c r="X392" s="450"/>
      <c r="Y392" s="450"/>
      <c r="Z392" s="450"/>
      <c r="AA392" s="450"/>
      <c r="AB392" s="450"/>
      <c r="AC392" s="450"/>
      <c r="AD392" s="450"/>
      <c r="AE392" s="450"/>
      <c r="AF392" s="450"/>
    </row>
    <row r="393">
      <c r="A393" s="1049"/>
      <c r="B393" s="450"/>
      <c r="C393" s="450"/>
      <c r="D393" s="450"/>
      <c r="E393" s="450"/>
      <c r="F393" s="450"/>
      <c r="G393" s="450"/>
      <c r="H393" s="450"/>
      <c r="I393" s="450"/>
      <c r="J393" s="450"/>
      <c r="K393" s="450"/>
      <c r="L393" s="450"/>
      <c r="M393" s="450"/>
      <c r="N393" s="450"/>
      <c r="O393" s="450"/>
      <c r="P393" s="450"/>
      <c r="Q393" s="450"/>
      <c r="R393" s="450"/>
      <c r="S393" s="450"/>
      <c r="T393" s="450"/>
      <c r="U393" s="450"/>
      <c r="V393" s="450"/>
      <c r="W393" s="450"/>
      <c r="X393" s="450"/>
      <c r="Y393" s="450"/>
      <c r="Z393" s="450"/>
      <c r="AA393" s="450"/>
      <c r="AB393" s="450"/>
      <c r="AC393" s="450"/>
      <c r="AD393" s="450"/>
      <c r="AE393" s="450"/>
      <c r="AF393" s="450"/>
    </row>
    <row r="394">
      <c r="A394" s="1049"/>
      <c r="B394" s="450"/>
      <c r="C394" s="450"/>
      <c r="D394" s="450"/>
      <c r="E394" s="450"/>
      <c r="F394" s="450"/>
      <c r="G394" s="450"/>
      <c r="H394" s="450"/>
      <c r="I394" s="450"/>
      <c r="J394" s="450"/>
      <c r="K394" s="450"/>
      <c r="L394" s="450"/>
      <c r="M394" s="450"/>
      <c r="N394" s="450"/>
      <c r="O394" s="450"/>
      <c r="P394" s="450"/>
      <c r="Q394" s="450"/>
      <c r="R394" s="450"/>
      <c r="S394" s="450"/>
      <c r="T394" s="450"/>
      <c r="U394" s="450"/>
      <c r="V394" s="450"/>
      <c r="W394" s="450"/>
      <c r="X394" s="450"/>
      <c r="Y394" s="450"/>
      <c r="Z394" s="450"/>
      <c r="AA394" s="450"/>
      <c r="AB394" s="450"/>
      <c r="AC394" s="450"/>
      <c r="AD394" s="450"/>
      <c r="AE394" s="450"/>
      <c r="AF394" s="450"/>
    </row>
    <row r="395">
      <c r="A395" s="1049"/>
      <c r="B395" s="450"/>
      <c r="C395" s="450"/>
      <c r="D395" s="450"/>
      <c r="E395" s="450"/>
      <c r="F395" s="450"/>
      <c r="G395" s="450"/>
      <c r="H395" s="450"/>
      <c r="I395" s="450"/>
      <c r="J395" s="450"/>
      <c r="K395" s="450"/>
      <c r="L395" s="450"/>
      <c r="M395" s="450"/>
      <c r="N395" s="450"/>
      <c r="O395" s="450"/>
      <c r="P395" s="450"/>
      <c r="Q395" s="450"/>
      <c r="R395" s="450"/>
      <c r="S395" s="450"/>
      <c r="T395" s="450"/>
      <c r="U395" s="450"/>
      <c r="V395" s="450"/>
      <c r="W395" s="450"/>
      <c r="X395" s="450"/>
      <c r="Y395" s="450"/>
      <c r="Z395" s="450"/>
      <c r="AA395" s="450"/>
      <c r="AB395" s="450"/>
      <c r="AC395" s="450"/>
      <c r="AD395" s="450"/>
      <c r="AE395" s="450"/>
      <c r="AF395" s="450"/>
    </row>
    <row r="396">
      <c r="A396" s="1049"/>
      <c r="B396" s="1049"/>
      <c r="C396" s="808"/>
      <c r="D396" s="1049"/>
      <c r="E396" s="1049"/>
      <c r="F396" s="1049"/>
      <c r="G396" s="1049"/>
      <c r="I396" s="337"/>
      <c r="J396" s="672"/>
      <c r="K396" s="672"/>
      <c r="L396" s="672"/>
      <c r="M396" s="672"/>
      <c r="R396" s="672"/>
      <c r="V396" s="95"/>
    </row>
    <row r="397">
      <c r="A397" s="1049"/>
      <c r="B397" s="1049"/>
      <c r="C397" s="808"/>
      <c r="D397" s="1049"/>
      <c r="E397" s="1049"/>
      <c r="F397" s="1049"/>
      <c r="G397" s="1049"/>
      <c r="I397" s="337"/>
      <c r="J397" s="672"/>
      <c r="K397" s="672"/>
      <c r="L397" s="672"/>
      <c r="M397" s="672"/>
      <c r="R397" s="672"/>
      <c r="V397" s="95"/>
    </row>
    <row r="398">
      <c r="A398" s="1049"/>
      <c r="B398" s="1049"/>
      <c r="C398" s="808"/>
      <c r="D398" s="1049"/>
      <c r="E398" s="1049"/>
      <c r="F398" s="1049"/>
      <c r="G398" s="1049"/>
      <c r="I398" s="337"/>
      <c r="J398" s="672"/>
      <c r="K398" s="672"/>
      <c r="L398" s="672"/>
      <c r="M398" s="672"/>
      <c r="R398" s="672"/>
      <c r="V398" s="95"/>
    </row>
    <row r="399">
      <c r="A399" s="1049"/>
      <c r="B399" s="1049"/>
      <c r="C399" s="808"/>
      <c r="D399" s="1049"/>
      <c r="E399" s="1049"/>
      <c r="F399" s="1049"/>
      <c r="G399" s="1049"/>
      <c r="I399" s="337"/>
      <c r="J399" s="672"/>
      <c r="K399" s="672"/>
      <c r="L399" s="672"/>
      <c r="M399" s="672"/>
      <c r="R399" s="672"/>
      <c r="V399" s="95"/>
    </row>
    <row r="400">
      <c r="A400" s="1049"/>
      <c r="B400" s="1049"/>
      <c r="C400" s="808"/>
      <c r="D400" s="1049"/>
      <c r="E400" s="1049"/>
      <c r="F400" s="1049"/>
      <c r="G400" s="1049"/>
      <c r="I400" s="337"/>
      <c r="J400" s="672"/>
      <c r="K400" s="672"/>
      <c r="L400" s="672"/>
      <c r="M400" s="672"/>
      <c r="R400" s="672"/>
      <c r="V400" s="95"/>
    </row>
    <row r="401">
      <c r="A401" s="1049"/>
      <c r="B401" s="1049"/>
      <c r="C401" s="808"/>
      <c r="D401" s="1049"/>
      <c r="E401" s="1049"/>
      <c r="F401" s="1049"/>
      <c r="G401" s="1049"/>
      <c r="I401" s="337"/>
      <c r="J401" s="672"/>
      <c r="K401" s="672"/>
      <c r="L401" s="672"/>
      <c r="M401" s="672"/>
      <c r="R401" s="672"/>
      <c r="V401" s="95"/>
    </row>
    <row r="402">
      <c r="A402" s="1049"/>
      <c r="B402" s="1049"/>
      <c r="C402" s="808"/>
      <c r="D402" s="1049"/>
      <c r="E402" s="1049"/>
      <c r="F402" s="1049"/>
      <c r="G402" s="1049"/>
      <c r="I402" s="337"/>
      <c r="J402" s="672"/>
      <c r="K402" s="672"/>
      <c r="L402" s="672"/>
      <c r="M402" s="672"/>
      <c r="R402" s="672"/>
      <c r="V402" s="95"/>
    </row>
    <row r="403">
      <c r="A403" s="1049"/>
      <c r="B403" s="1049"/>
      <c r="C403" s="808"/>
      <c r="D403" s="1049"/>
      <c r="E403" s="1049"/>
      <c r="F403" s="1049"/>
      <c r="G403" s="1049"/>
      <c r="I403" s="337"/>
      <c r="J403" s="672"/>
      <c r="K403" s="672"/>
      <c r="L403" s="672"/>
      <c r="M403" s="672"/>
      <c r="R403" s="672"/>
      <c r="V403" s="95"/>
    </row>
    <row r="404">
      <c r="A404" s="1049"/>
      <c r="B404" s="1049"/>
      <c r="C404" s="808"/>
      <c r="D404" s="1049"/>
      <c r="E404" s="1049"/>
      <c r="F404" s="1049"/>
      <c r="G404" s="1049"/>
      <c r="I404" s="337"/>
      <c r="J404" s="672"/>
      <c r="K404" s="672"/>
      <c r="L404" s="672"/>
      <c r="M404" s="672"/>
      <c r="R404" s="672"/>
      <c r="V404" s="95"/>
    </row>
    <row r="405">
      <c r="A405" s="1049"/>
      <c r="B405" s="1049"/>
      <c r="C405" s="808"/>
      <c r="D405" s="1049"/>
      <c r="E405" s="1049"/>
      <c r="F405" s="1049"/>
      <c r="G405" s="1049"/>
      <c r="I405" s="337"/>
      <c r="J405" s="672"/>
      <c r="K405" s="672"/>
      <c r="L405" s="672"/>
      <c r="M405" s="672"/>
      <c r="R405" s="672"/>
      <c r="V405" s="95"/>
    </row>
    <row r="406">
      <c r="A406" s="1049"/>
      <c r="B406" s="1049"/>
      <c r="C406" s="808"/>
      <c r="D406" s="1049"/>
      <c r="E406" s="1049"/>
      <c r="F406" s="1049"/>
      <c r="G406" s="1049"/>
      <c r="I406" s="337"/>
      <c r="J406" s="672"/>
      <c r="K406" s="672"/>
      <c r="L406" s="672"/>
      <c r="M406" s="672"/>
      <c r="R406" s="672"/>
      <c r="V406" s="95"/>
    </row>
    <row r="407">
      <c r="A407" s="1049"/>
      <c r="B407" s="1049"/>
      <c r="C407" s="808"/>
      <c r="D407" s="1049"/>
      <c r="E407" s="1049"/>
      <c r="F407" s="1049"/>
      <c r="G407" s="1049"/>
      <c r="I407" s="337"/>
      <c r="J407" s="672"/>
      <c r="K407" s="672"/>
      <c r="L407" s="672"/>
      <c r="M407" s="672"/>
      <c r="R407" s="672"/>
      <c r="V407" s="95"/>
    </row>
    <row r="408">
      <c r="A408" s="1049"/>
      <c r="B408" s="1049"/>
      <c r="C408" s="808"/>
      <c r="D408" s="1049"/>
      <c r="E408" s="1049"/>
      <c r="F408" s="1049"/>
      <c r="G408" s="1049"/>
      <c r="I408" s="337"/>
      <c r="J408" s="672"/>
      <c r="K408" s="672"/>
      <c r="L408" s="672"/>
      <c r="M408" s="672"/>
      <c r="R408" s="672"/>
      <c r="V408" s="95"/>
    </row>
    <row r="409">
      <c r="A409" s="1049"/>
      <c r="B409" s="1049"/>
      <c r="C409" s="808"/>
      <c r="D409" s="1049"/>
      <c r="E409" s="1049"/>
      <c r="F409" s="1049"/>
      <c r="G409" s="1049"/>
      <c r="I409" s="337"/>
      <c r="J409" s="672"/>
      <c r="K409" s="672"/>
      <c r="L409" s="672"/>
      <c r="M409" s="672"/>
      <c r="R409" s="672"/>
      <c r="V409" s="95"/>
    </row>
    <row r="410">
      <c r="A410" s="1049"/>
      <c r="B410" s="1049"/>
      <c r="C410" s="808"/>
      <c r="D410" s="1049"/>
      <c r="E410" s="1049"/>
      <c r="F410" s="1049"/>
      <c r="G410" s="1049"/>
      <c r="I410" s="337"/>
      <c r="J410" s="672"/>
      <c r="K410" s="672"/>
      <c r="L410" s="672"/>
      <c r="M410" s="672"/>
      <c r="R410" s="672"/>
      <c r="V410" s="95"/>
    </row>
    <row r="411">
      <c r="A411" s="1049"/>
      <c r="B411" s="1049"/>
      <c r="C411" s="808"/>
      <c r="D411" s="1049"/>
      <c r="E411" s="1049"/>
      <c r="F411" s="1049"/>
      <c r="G411" s="1049"/>
      <c r="I411" s="337"/>
      <c r="J411" s="672"/>
      <c r="K411" s="672"/>
      <c r="L411" s="672"/>
      <c r="M411" s="672"/>
      <c r="R411" s="672"/>
      <c r="V411" s="95"/>
    </row>
    <row r="412">
      <c r="A412" s="1049"/>
      <c r="B412" s="1049"/>
      <c r="C412" s="808"/>
      <c r="D412" s="1049"/>
      <c r="E412" s="1049"/>
      <c r="F412" s="1049"/>
      <c r="G412" s="1049"/>
      <c r="I412" s="337"/>
      <c r="J412" s="672"/>
      <c r="K412" s="672"/>
      <c r="L412" s="672"/>
      <c r="M412" s="672"/>
      <c r="R412" s="672"/>
      <c r="V412" s="95"/>
    </row>
    <row r="413">
      <c r="A413" s="1049"/>
      <c r="B413" s="1049"/>
      <c r="C413" s="808"/>
      <c r="D413" s="1049"/>
      <c r="E413" s="1049"/>
      <c r="F413" s="1049"/>
      <c r="G413" s="1049"/>
      <c r="I413" s="337"/>
      <c r="J413" s="672"/>
      <c r="K413" s="672"/>
      <c r="L413" s="672"/>
      <c r="M413" s="672"/>
      <c r="R413" s="672"/>
      <c r="V413" s="95"/>
    </row>
    <row r="414">
      <c r="A414" s="1049"/>
      <c r="B414" s="1049"/>
      <c r="C414" s="808"/>
      <c r="D414" s="1049"/>
      <c r="E414" s="1049"/>
      <c r="F414" s="1049"/>
      <c r="G414" s="1049"/>
      <c r="I414" s="337"/>
      <c r="J414" s="672"/>
      <c r="K414" s="672"/>
      <c r="L414" s="672"/>
      <c r="M414" s="672"/>
      <c r="R414" s="672"/>
      <c r="V414" s="95"/>
    </row>
    <row r="415">
      <c r="A415" s="1049"/>
      <c r="B415" s="1049"/>
      <c r="C415" s="808"/>
      <c r="D415" s="1049"/>
      <c r="E415" s="1049"/>
      <c r="F415" s="1049"/>
      <c r="G415" s="1049"/>
      <c r="I415" s="337"/>
      <c r="J415" s="672"/>
      <c r="K415" s="672"/>
      <c r="L415" s="672"/>
      <c r="M415" s="672"/>
      <c r="R415" s="672"/>
      <c r="V415" s="95"/>
    </row>
    <row r="416">
      <c r="A416" s="1049"/>
      <c r="B416" s="1049"/>
      <c r="C416" s="808"/>
      <c r="D416" s="1049"/>
      <c r="E416" s="1049"/>
      <c r="F416" s="1049"/>
      <c r="G416" s="1049"/>
      <c r="I416" s="337"/>
      <c r="J416" s="672"/>
      <c r="K416" s="672"/>
      <c r="L416" s="672"/>
      <c r="M416" s="672"/>
      <c r="R416" s="672"/>
      <c r="V416" s="95"/>
    </row>
    <row r="417">
      <c r="A417" s="1049"/>
      <c r="B417" s="1049"/>
      <c r="C417" s="808"/>
      <c r="D417" s="1049"/>
      <c r="E417" s="1049"/>
      <c r="F417" s="1049"/>
      <c r="G417" s="1049"/>
      <c r="I417" s="337"/>
      <c r="J417" s="672"/>
      <c r="K417" s="672"/>
      <c r="L417" s="672"/>
      <c r="M417" s="672"/>
      <c r="R417" s="672"/>
      <c r="V417" s="95"/>
    </row>
    <row r="418">
      <c r="A418" s="1049"/>
      <c r="B418" s="1049"/>
      <c r="C418" s="808"/>
      <c r="D418" s="1049"/>
      <c r="E418" s="1049"/>
      <c r="F418" s="1049"/>
      <c r="G418" s="1049"/>
      <c r="I418" s="337"/>
      <c r="J418" s="672"/>
      <c r="K418" s="672"/>
      <c r="L418" s="672"/>
      <c r="M418" s="672"/>
      <c r="R418" s="672"/>
      <c r="V418" s="95"/>
    </row>
    <row r="419">
      <c r="A419" s="1049"/>
      <c r="B419" s="1049"/>
      <c r="C419" s="808"/>
      <c r="D419" s="1049"/>
      <c r="E419" s="1049"/>
      <c r="F419" s="1049"/>
      <c r="G419" s="1049"/>
      <c r="I419" s="337"/>
      <c r="J419" s="672"/>
      <c r="K419" s="672"/>
      <c r="L419" s="672"/>
      <c r="M419" s="672"/>
      <c r="R419" s="672"/>
      <c r="V419" s="95"/>
    </row>
    <row r="420">
      <c r="A420" s="1049"/>
      <c r="B420" s="1049"/>
      <c r="C420" s="808"/>
      <c r="D420" s="1049"/>
      <c r="E420" s="1049"/>
      <c r="F420" s="1049"/>
      <c r="G420" s="1049"/>
      <c r="I420" s="337"/>
      <c r="J420" s="672"/>
      <c r="K420" s="672"/>
      <c r="L420" s="672"/>
      <c r="M420" s="672"/>
      <c r="R420" s="672"/>
      <c r="V420" s="95"/>
    </row>
    <row r="421">
      <c r="A421" s="1049"/>
      <c r="B421" s="1049"/>
      <c r="C421" s="808"/>
      <c r="D421" s="1049"/>
      <c r="E421" s="1049"/>
      <c r="F421" s="1049"/>
      <c r="G421" s="1049"/>
      <c r="I421" s="337"/>
      <c r="J421" s="672"/>
      <c r="K421" s="672"/>
      <c r="L421" s="672"/>
      <c r="M421" s="672"/>
      <c r="R421" s="672"/>
      <c r="V421" s="95"/>
    </row>
    <row r="422">
      <c r="A422" s="1049"/>
      <c r="B422" s="1049"/>
      <c r="C422" s="808"/>
      <c r="D422" s="1049"/>
      <c r="E422" s="1049"/>
      <c r="F422" s="1049"/>
      <c r="G422" s="1049"/>
      <c r="I422" s="337"/>
      <c r="J422" s="672"/>
      <c r="K422" s="672"/>
      <c r="L422" s="672"/>
      <c r="M422" s="672"/>
      <c r="R422" s="672"/>
      <c r="V422" s="95"/>
    </row>
    <row r="423">
      <c r="A423" s="1049"/>
      <c r="B423" s="1049"/>
      <c r="C423" s="808"/>
      <c r="D423" s="1049"/>
      <c r="E423" s="1049"/>
      <c r="F423" s="1049"/>
      <c r="G423" s="1049"/>
      <c r="I423" s="337"/>
      <c r="J423" s="672"/>
      <c r="K423" s="672"/>
      <c r="L423" s="672"/>
      <c r="M423" s="672"/>
      <c r="R423" s="672"/>
      <c r="V423" s="95"/>
    </row>
    <row r="424">
      <c r="A424" s="1049"/>
      <c r="B424" s="1049"/>
      <c r="C424" s="808"/>
      <c r="D424" s="1049"/>
      <c r="E424" s="1049"/>
      <c r="F424" s="1049"/>
      <c r="G424" s="1049"/>
      <c r="I424" s="337"/>
      <c r="J424" s="672"/>
      <c r="K424" s="672"/>
      <c r="L424" s="672"/>
      <c r="M424" s="672"/>
      <c r="R424" s="672"/>
      <c r="V424" s="95"/>
    </row>
    <row r="425">
      <c r="A425" s="1049"/>
      <c r="B425" s="1049"/>
      <c r="C425" s="1050"/>
      <c r="D425" s="1049"/>
      <c r="E425" s="1049"/>
      <c r="F425" s="1049"/>
      <c r="G425" s="1049"/>
      <c r="I425" s="337"/>
      <c r="J425" s="672"/>
      <c r="K425" s="672"/>
      <c r="L425" s="672"/>
      <c r="M425" s="672"/>
      <c r="R425" s="672"/>
      <c r="V425" s="95"/>
    </row>
    <row r="426">
      <c r="A426" s="1049"/>
      <c r="B426" s="1049"/>
      <c r="C426" s="808"/>
      <c r="D426" s="1049"/>
      <c r="E426" s="1049"/>
      <c r="F426" s="1049"/>
      <c r="G426" s="1049"/>
      <c r="I426" s="337"/>
      <c r="J426" s="672"/>
      <c r="K426" s="672"/>
      <c r="L426" s="672"/>
      <c r="M426" s="672"/>
      <c r="R426" s="672"/>
      <c r="V426" s="95"/>
    </row>
    <row r="427">
      <c r="A427" s="1049"/>
      <c r="B427" s="1049"/>
      <c r="C427" s="808"/>
      <c r="D427" s="1049"/>
      <c r="E427" s="1049"/>
      <c r="F427" s="1049"/>
      <c r="G427" s="1049"/>
      <c r="I427" s="337"/>
      <c r="J427" s="672"/>
      <c r="K427" s="672"/>
      <c r="L427" s="672"/>
      <c r="M427" s="672"/>
      <c r="R427" s="672"/>
      <c r="V427" s="95"/>
    </row>
    <row r="428">
      <c r="A428" s="1049"/>
      <c r="B428" s="1049"/>
      <c r="C428" s="808"/>
      <c r="D428" s="1049"/>
      <c r="E428" s="1049"/>
      <c r="F428" s="1049"/>
      <c r="G428" s="1049"/>
      <c r="I428" s="337"/>
      <c r="J428" s="672"/>
      <c r="K428" s="672"/>
      <c r="L428" s="672"/>
      <c r="M428" s="672"/>
      <c r="R428" s="672"/>
      <c r="V428" s="95"/>
    </row>
    <row r="429">
      <c r="A429" s="1049"/>
      <c r="B429" s="1049"/>
      <c r="C429" s="808"/>
      <c r="D429" s="1049"/>
      <c r="E429" s="1049"/>
      <c r="F429" s="1049"/>
      <c r="G429" s="1049"/>
      <c r="I429" s="337"/>
      <c r="J429" s="672"/>
      <c r="K429" s="672"/>
      <c r="L429" s="672"/>
      <c r="M429" s="672"/>
      <c r="R429" s="672"/>
      <c r="V429" s="95"/>
    </row>
    <row r="430">
      <c r="A430" s="1049"/>
      <c r="B430" s="1049"/>
      <c r="C430" s="808"/>
      <c r="D430" s="1049"/>
      <c r="E430" s="1049"/>
      <c r="F430" s="1049"/>
      <c r="G430" s="1049"/>
      <c r="I430" s="337"/>
      <c r="J430" s="672"/>
      <c r="K430" s="672"/>
      <c r="L430" s="672"/>
      <c r="M430" s="672"/>
      <c r="R430" s="672"/>
      <c r="V430" s="95"/>
    </row>
    <row r="431">
      <c r="A431" s="1049"/>
      <c r="B431" s="1049"/>
      <c r="C431" s="808"/>
      <c r="D431" s="1049"/>
      <c r="E431" s="1049"/>
      <c r="F431" s="1049"/>
      <c r="G431" s="1049"/>
      <c r="I431" s="337"/>
      <c r="J431" s="672"/>
      <c r="K431" s="672"/>
      <c r="L431" s="672"/>
      <c r="M431" s="672"/>
      <c r="R431" s="672"/>
      <c r="V431" s="95"/>
    </row>
    <row r="432">
      <c r="A432" s="1049"/>
      <c r="B432" s="1049"/>
      <c r="C432" s="808"/>
      <c r="D432" s="1049"/>
      <c r="E432" s="1049"/>
      <c r="F432" s="1049"/>
      <c r="G432" s="1049"/>
      <c r="I432" s="337"/>
      <c r="J432" s="672"/>
      <c r="K432" s="672"/>
      <c r="L432" s="672"/>
      <c r="M432" s="672"/>
      <c r="R432" s="672"/>
      <c r="V432" s="95"/>
    </row>
    <row r="433">
      <c r="A433" s="1049"/>
      <c r="B433" s="1049"/>
      <c r="C433" s="808"/>
      <c r="D433" s="1049"/>
      <c r="E433" s="1049"/>
      <c r="F433" s="1049"/>
      <c r="G433" s="1049"/>
      <c r="I433" s="337"/>
      <c r="J433" s="672"/>
      <c r="K433" s="672"/>
      <c r="L433" s="672"/>
      <c r="M433" s="672"/>
      <c r="R433" s="672"/>
      <c r="V433" s="95"/>
    </row>
    <row r="434">
      <c r="A434" s="1049"/>
      <c r="B434" s="1049"/>
      <c r="C434" s="808"/>
      <c r="D434" s="1049"/>
      <c r="E434" s="1049"/>
      <c r="F434" s="1049"/>
      <c r="G434" s="1049"/>
      <c r="I434" s="337"/>
      <c r="J434" s="672"/>
      <c r="K434" s="672"/>
      <c r="L434" s="672"/>
      <c r="M434" s="672"/>
      <c r="R434" s="672"/>
      <c r="V434" s="95"/>
    </row>
    <row r="435">
      <c r="A435" s="1049"/>
      <c r="B435" s="1049"/>
      <c r="C435" s="808"/>
      <c r="D435" s="1049"/>
      <c r="E435" s="1049"/>
      <c r="F435" s="1049"/>
      <c r="G435" s="1049"/>
      <c r="I435" s="337"/>
      <c r="J435" s="672"/>
      <c r="K435" s="672"/>
      <c r="L435" s="672"/>
      <c r="M435" s="672"/>
      <c r="R435" s="672"/>
      <c r="V435" s="95"/>
    </row>
    <row r="436">
      <c r="A436" s="1049"/>
      <c r="B436" s="1049"/>
      <c r="C436" s="808"/>
      <c r="D436" s="1049"/>
      <c r="E436" s="1049"/>
      <c r="F436" s="1049"/>
      <c r="G436" s="1049"/>
      <c r="I436" s="337"/>
      <c r="J436" s="672"/>
      <c r="K436" s="672"/>
      <c r="L436" s="672"/>
      <c r="M436" s="672"/>
      <c r="R436" s="672"/>
      <c r="V436" s="95"/>
    </row>
    <row r="437">
      <c r="A437" s="1049"/>
      <c r="B437" s="1049"/>
      <c r="C437" s="808"/>
      <c r="D437" s="1049"/>
      <c r="E437" s="1049"/>
      <c r="F437" s="1049"/>
      <c r="G437" s="1049"/>
      <c r="I437" s="337"/>
      <c r="J437" s="672"/>
      <c r="K437" s="672"/>
      <c r="L437" s="672"/>
      <c r="M437" s="672"/>
      <c r="R437" s="672"/>
      <c r="V437" s="95"/>
    </row>
    <row r="438">
      <c r="A438" s="1049"/>
      <c r="B438" s="1049"/>
      <c r="C438" s="808"/>
      <c r="D438" s="1049"/>
      <c r="E438" s="1049"/>
      <c r="F438" s="1049"/>
      <c r="G438" s="1049"/>
      <c r="I438" s="337"/>
      <c r="J438" s="672"/>
      <c r="K438" s="672"/>
      <c r="L438" s="672"/>
      <c r="M438" s="672"/>
      <c r="R438" s="672"/>
      <c r="V438" s="95"/>
    </row>
    <row r="439">
      <c r="A439" s="1049"/>
      <c r="B439" s="1049"/>
      <c r="C439" s="808"/>
      <c r="D439" s="1049"/>
      <c r="E439" s="1049"/>
      <c r="F439" s="1049"/>
      <c r="G439" s="1049"/>
      <c r="I439" s="337"/>
      <c r="J439" s="672"/>
      <c r="K439" s="672"/>
      <c r="L439" s="672"/>
      <c r="M439" s="672"/>
      <c r="R439" s="672"/>
      <c r="V439" s="95"/>
    </row>
    <row r="440">
      <c r="A440" s="1049"/>
      <c r="B440" s="1049"/>
      <c r="C440" s="808"/>
      <c r="D440" s="1049"/>
      <c r="E440" s="1049"/>
      <c r="F440" s="1049"/>
      <c r="G440" s="1049"/>
      <c r="I440" s="337"/>
      <c r="J440" s="672"/>
      <c r="K440" s="672"/>
      <c r="L440" s="672"/>
      <c r="M440" s="672"/>
      <c r="R440" s="672"/>
      <c r="V440" s="95"/>
    </row>
    <row r="441">
      <c r="A441" s="1049"/>
      <c r="B441" s="1049"/>
      <c r="C441" s="808"/>
      <c r="D441" s="1049"/>
      <c r="E441" s="1049"/>
      <c r="F441" s="1049"/>
      <c r="G441" s="1049"/>
      <c r="I441" s="337"/>
      <c r="J441" s="672"/>
      <c r="K441" s="672"/>
      <c r="L441" s="672"/>
      <c r="M441" s="672"/>
      <c r="R441" s="672"/>
      <c r="V441" s="95"/>
    </row>
    <row r="442">
      <c r="A442" s="1049"/>
      <c r="B442" s="1049"/>
      <c r="C442" s="808"/>
      <c r="D442" s="1049"/>
      <c r="E442" s="1049"/>
      <c r="F442" s="1049"/>
      <c r="G442" s="1049"/>
      <c r="I442" s="337"/>
      <c r="J442" s="672"/>
      <c r="K442" s="672"/>
      <c r="L442" s="672"/>
      <c r="M442" s="672"/>
      <c r="R442" s="672"/>
      <c r="V442" s="95"/>
    </row>
    <row r="443">
      <c r="A443" s="1049"/>
      <c r="B443" s="1049"/>
      <c r="C443" s="808"/>
      <c r="D443" s="1049"/>
      <c r="E443" s="1049"/>
      <c r="F443" s="1049"/>
      <c r="G443" s="1049"/>
      <c r="I443" s="337"/>
      <c r="J443" s="672"/>
      <c r="K443" s="672"/>
      <c r="L443" s="672"/>
      <c r="M443" s="672"/>
      <c r="R443" s="672"/>
      <c r="V443" s="95"/>
    </row>
    <row r="444">
      <c r="A444" s="1049"/>
      <c r="B444" s="1049"/>
      <c r="C444" s="808"/>
      <c r="D444" s="1049"/>
      <c r="E444" s="1049"/>
      <c r="F444" s="1049"/>
      <c r="G444" s="1049"/>
      <c r="I444" s="337"/>
      <c r="J444" s="672"/>
      <c r="K444" s="672"/>
      <c r="L444" s="672"/>
      <c r="M444" s="672"/>
      <c r="R444" s="672"/>
      <c r="V444" s="95"/>
    </row>
    <row r="445">
      <c r="A445" s="1049"/>
      <c r="B445" s="1049"/>
      <c r="C445" s="808"/>
      <c r="D445" s="1049"/>
      <c r="E445" s="1049"/>
      <c r="F445" s="1049"/>
      <c r="G445" s="1049"/>
      <c r="I445" s="337"/>
      <c r="J445" s="672"/>
      <c r="K445" s="672"/>
      <c r="L445" s="672"/>
      <c r="M445" s="672"/>
      <c r="R445" s="672"/>
      <c r="V445" s="95"/>
    </row>
    <row r="446">
      <c r="A446" s="1049"/>
      <c r="B446" s="1049"/>
      <c r="C446" s="808"/>
      <c r="D446" s="1049"/>
      <c r="E446" s="1049"/>
      <c r="F446" s="1049"/>
      <c r="G446" s="1049"/>
      <c r="I446" s="337"/>
      <c r="J446" s="672"/>
      <c r="K446" s="672"/>
      <c r="L446" s="672"/>
      <c r="M446" s="672"/>
      <c r="R446" s="672"/>
      <c r="V446" s="95"/>
    </row>
    <row r="447">
      <c r="A447" s="1049"/>
      <c r="B447" s="1049"/>
      <c r="C447" s="808"/>
      <c r="D447" s="1049"/>
      <c r="E447" s="1049"/>
      <c r="F447" s="1049"/>
      <c r="G447" s="1049"/>
      <c r="I447" s="337"/>
      <c r="J447" s="672"/>
      <c r="K447" s="672"/>
      <c r="L447" s="672"/>
      <c r="M447" s="672"/>
      <c r="R447" s="672"/>
      <c r="V447" s="95"/>
    </row>
    <row r="448">
      <c r="A448" s="1049"/>
      <c r="B448" s="1049"/>
      <c r="C448" s="808"/>
      <c r="D448" s="1049"/>
      <c r="E448" s="1049"/>
      <c r="F448" s="1049"/>
      <c r="G448" s="1049"/>
      <c r="I448" s="337"/>
      <c r="J448" s="672"/>
      <c r="K448" s="672"/>
      <c r="L448" s="672"/>
      <c r="M448" s="672"/>
      <c r="R448" s="672"/>
      <c r="V448" s="95"/>
    </row>
    <row r="449">
      <c r="A449" s="1049"/>
      <c r="B449" s="1049"/>
      <c r="C449" s="808"/>
      <c r="D449" s="1049"/>
      <c r="E449" s="1049"/>
      <c r="F449" s="1049"/>
      <c r="G449" s="1049"/>
      <c r="I449" s="337"/>
      <c r="J449" s="672"/>
      <c r="K449" s="672"/>
      <c r="L449" s="672"/>
      <c r="M449" s="672"/>
      <c r="R449" s="672"/>
      <c r="V449" s="95"/>
    </row>
    <row r="450">
      <c r="A450" s="1049"/>
      <c r="B450" s="1049"/>
      <c r="C450" s="808"/>
      <c r="D450" s="1049"/>
      <c r="E450" s="1049"/>
      <c r="F450" s="1049"/>
      <c r="G450" s="1049"/>
      <c r="I450" s="337"/>
      <c r="J450" s="672"/>
      <c r="K450" s="672"/>
      <c r="L450" s="672"/>
      <c r="M450" s="672"/>
      <c r="R450" s="672"/>
      <c r="V450" s="95"/>
    </row>
    <row r="451">
      <c r="A451" s="1049"/>
      <c r="B451" s="1049"/>
      <c r="C451" s="808"/>
      <c r="D451" s="1049"/>
      <c r="E451" s="1049"/>
      <c r="F451" s="1049"/>
      <c r="G451" s="1049"/>
      <c r="I451" s="337"/>
      <c r="J451" s="672"/>
      <c r="K451" s="672"/>
      <c r="L451" s="672"/>
      <c r="M451" s="672"/>
      <c r="R451" s="672"/>
      <c r="V451" s="95"/>
    </row>
    <row r="452">
      <c r="A452" s="1049"/>
      <c r="B452" s="1049"/>
      <c r="C452" s="808"/>
      <c r="D452" s="1049"/>
      <c r="E452" s="1049"/>
      <c r="F452" s="1049"/>
      <c r="G452" s="1049"/>
      <c r="I452" s="337"/>
      <c r="J452" s="672"/>
      <c r="K452" s="672"/>
      <c r="L452" s="672"/>
      <c r="M452" s="672"/>
      <c r="R452" s="672"/>
      <c r="V452" s="95"/>
    </row>
    <row r="453">
      <c r="A453" s="1049"/>
      <c r="B453" s="1049"/>
      <c r="C453" s="808"/>
      <c r="D453" s="1049"/>
      <c r="E453" s="1049"/>
      <c r="F453" s="1049"/>
      <c r="G453" s="1049"/>
      <c r="I453" s="337"/>
      <c r="J453" s="672"/>
      <c r="K453" s="672"/>
      <c r="L453" s="672"/>
      <c r="M453" s="672"/>
      <c r="R453" s="672"/>
      <c r="V453" s="95"/>
    </row>
    <row r="454">
      <c r="A454" s="1049"/>
      <c r="B454" s="1049"/>
      <c r="C454" s="808"/>
      <c r="D454" s="1049"/>
      <c r="E454" s="1049"/>
      <c r="F454" s="1049"/>
      <c r="G454" s="1049"/>
      <c r="I454" s="337"/>
      <c r="J454" s="672"/>
      <c r="K454" s="672"/>
      <c r="L454" s="672"/>
      <c r="M454" s="672"/>
      <c r="R454" s="672"/>
      <c r="V454" s="95"/>
    </row>
    <row r="455">
      <c r="A455" s="1049"/>
      <c r="B455" s="1049"/>
      <c r="C455" s="808"/>
      <c r="D455" s="1049"/>
      <c r="E455" s="1049"/>
      <c r="F455" s="1049"/>
      <c r="G455" s="1049"/>
      <c r="I455" s="337"/>
      <c r="J455" s="672"/>
      <c r="K455" s="672"/>
      <c r="L455" s="672"/>
      <c r="M455" s="672"/>
      <c r="R455" s="672"/>
      <c r="V455" s="95"/>
    </row>
    <row r="456">
      <c r="A456" s="1049"/>
      <c r="B456" s="1049"/>
      <c r="C456" s="808"/>
      <c r="D456" s="1049"/>
      <c r="E456" s="1049"/>
      <c r="F456" s="1049"/>
      <c r="G456" s="1049"/>
      <c r="I456" s="337"/>
      <c r="J456" s="672"/>
      <c r="K456" s="672"/>
      <c r="L456" s="672"/>
      <c r="M456" s="672"/>
      <c r="R456" s="672"/>
      <c r="V456" s="95"/>
    </row>
    <row r="457">
      <c r="A457" s="1049"/>
      <c r="B457" s="1049"/>
      <c r="C457" s="808"/>
      <c r="D457" s="1049"/>
      <c r="E457" s="1049"/>
      <c r="F457" s="1049"/>
      <c r="G457" s="1049"/>
      <c r="I457" s="337"/>
      <c r="J457" s="672"/>
      <c r="K457" s="672"/>
      <c r="L457" s="672"/>
      <c r="M457" s="672"/>
      <c r="R457" s="672"/>
      <c r="V457" s="95"/>
    </row>
    <row r="458">
      <c r="A458" s="1049"/>
      <c r="B458" s="1049"/>
      <c r="C458" s="808"/>
      <c r="D458" s="1049"/>
      <c r="E458" s="1049"/>
      <c r="F458" s="1049"/>
      <c r="G458" s="1049"/>
      <c r="I458" s="337"/>
      <c r="J458" s="672"/>
      <c r="K458" s="672"/>
      <c r="L458" s="672"/>
      <c r="M458" s="672"/>
      <c r="R458" s="672"/>
      <c r="V458" s="95"/>
    </row>
    <row r="459">
      <c r="A459" s="1049"/>
      <c r="B459" s="1049"/>
      <c r="C459" s="808"/>
      <c r="D459" s="1049"/>
      <c r="E459" s="1049"/>
      <c r="F459" s="1049"/>
      <c r="G459" s="1049"/>
      <c r="I459" s="337"/>
      <c r="J459" s="672"/>
      <c r="K459" s="672"/>
      <c r="L459" s="672"/>
      <c r="M459" s="672"/>
      <c r="R459" s="672"/>
      <c r="V459" s="95"/>
    </row>
    <row r="460">
      <c r="A460" s="1049"/>
      <c r="B460" s="1049"/>
      <c r="C460" s="808"/>
      <c r="D460" s="1049"/>
      <c r="E460" s="1049"/>
      <c r="F460" s="1049"/>
      <c r="G460" s="1049"/>
      <c r="I460" s="337"/>
      <c r="J460" s="672"/>
      <c r="K460" s="672"/>
      <c r="L460" s="672"/>
      <c r="M460" s="672"/>
      <c r="R460" s="672"/>
      <c r="V460" s="95"/>
    </row>
    <row r="461">
      <c r="A461" s="1049"/>
      <c r="B461" s="1049"/>
      <c r="C461" s="808"/>
      <c r="D461" s="1049"/>
      <c r="E461" s="1049"/>
      <c r="F461" s="1049"/>
      <c r="G461" s="1049"/>
      <c r="I461" s="337"/>
      <c r="J461" s="672"/>
      <c r="K461" s="672"/>
      <c r="L461" s="672"/>
      <c r="M461" s="672"/>
      <c r="R461" s="672"/>
      <c r="V461" s="95"/>
    </row>
    <row r="462">
      <c r="A462" s="1049"/>
      <c r="B462" s="1049"/>
      <c r="C462" s="808"/>
      <c r="D462" s="1049"/>
      <c r="E462" s="1049"/>
      <c r="F462" s="1049"/>
      <c r="G462" s="1049"/>
      <c r="I462" s="337"/>
      <c r="J462" s="672"/>
      <c r="K462" s="672"/>
      <c r="L462" s="672"/>
      <c r="M462" s="672"/>
      <c r="R462" s="672"/>
      <c r="V462" s="95"/>
    </row>
    <row r="463">
      <c r="A463" s="1049"/>
      <c r="B463" s="1049"/>
      <c r="C463" s="808"/>
      <c r="D463" s="1049"/>
      <c r="E463" s="1049"/>
      <c r="F463" s="1049"/>
      <c r="G463" s="1049"/>
      <c r="I463" s="337"/>
      <c r="J463" s="672"/>
      <c r="K463" s="672"/>
      <c r="L463" s="672"/>
      <c r="M463" s="672"/>
      <c r="R463" s="672"/>
      <c r="V463" s="95"/>
    </row>
    <row r="464">
      <c r="A464" s="1049"/>
      <c r="B464" s="1049"/>
      <c r="C464" s="808"/>
      <c r="D464" s="1049"/>
      <c r="E464" s="1049"/>
      <c r="F464" s="1049"/>
      <c r="G464" s="1049"/>
      <c r="I464" s="337"/>
      <c r="J464" s="672"/>
      <c r="K464" s="672"/>
      <c r="L464" s="672"/>
      <c r="M464" s="672"/>
      <c r="R464" s="672"/>
      <c r="V464" s="95"/>
    </row>
    <row r="465">
      <c r="A465" s="1049"/>
      <c r="B465" s="1049"/>
      <c r="C465" s="808"/>
      <c r="D465" s="1049"/>
      <c r="E465" s="1049"/>
      <c r="F465" s="1049"/>
      <c r="G465" s="1049"/>
      <c r="I465" s="337"/>
      <c r="J465" s="672"/>
      <c r="K465" s="672"/>
      <c r="L465" s="672"/>
      <c r="M465" s="672"/>
      <c r="R465" s="672"/>
      <c r="V465" s="95"/>
    </row>
    <row r="466">
      <c r="A466" s="1049"/>
      <c r="B466" s="1049"/>
      <c r="C466" s="808"/>
      <c r="D466" s="1049"/>
      <c r="E466" s="1049"/>
      <c r="F466" s="1049"/>
      <c r="G466" s="1049"/>
      <c r="I466" s="337"/>
      <c r="J466" s="672"/>
      <c r="K466" s="672"/>
      <c r="L466" s="672"/>
      <c r="M466" s="672"/>
      <c r="R466" s="672"/>
      <c r="V466" s="95"/>
    </row>
    <row r="467">
      <c r="A467" s="1049"/>
      <c r="B467" s="1049"/>
      <c r="C467" s="808"/>
      <c r="D467" s="1049"/>
      <c r="E467" s="1049"/>
      <c r="F467" s="1049"/>
      <c r="G467" s="1049"/>
      <c r="I467" s="337"/>
      <c r="J467" s="672"/>
      <c r="K467" s="672"/>
      <c r="L467" s="672"/>
      <c r="M467" s="672"/>
      <c r="R467" s="672"/>
      <c r="V467" s="95"/>
    </row>
    <row r="468">
      <c r="A468" s="1049"/>
      <c r="B468" s="1049"/>
      <c r="C468" s="808"/>
      <c r="D468" s="1049"/>
      <c r="E468" s="1049"/>
      <c r="F468" s="1049"/>
      <c r="G468" s="1049"/>
      <c r="I468" s="337"/>
      <c r="J468" s="672"/>
      <c r="K468" s="672"/>
      <c r="L468" s="672"/>
      <c r="M468" s="672"/>
      <c r="R468" s="672"/>
      <c r="V468" s="95"/>
    </row>
    <row r="469">
      <c r="A469" s="1049"/>
      <c r="B469" s="1049"/>
      <c r="C469" s="808"/>
      <c r="D469" s="1049"/>
      <c r="E469" s="1049"/>
      <c r="F469" s="1049"/>
      <c r="G469" s="1049"/>
      <c r="I469" s="337"/>
      <c r="J469" s="672"/>
      <c r="K469" s="672"/>
      <c r="L469" s="672"/>
      <c r="M469" s="672"/>
      <c r="R469" s="672"/>
      <c r="V469" s="95"/>
    </row>
    <row r="470">
      <c r="A470" s="1049"/>
      <c r="B470" s="1049"/>
      <c r="C470" s="808"/>
      <c r="D470" s="1049"/>
      <c r="E470" s="1049"/>
      <c r="F470" s="1049"/>
      <c r="G470" s="1049"/>
      <c r="I470" s="337"/>
      <c r="J470" s="672"/>
      <c r="K470" s="672"/>
      <c r="L470" s="672"/>
      <c r="M470" s="672"/>
      <c r="R470" s="672"/>
      <c r="V470" s="95"/>
    </row>
    <row r="471">
      <c r="A471" s="1049"/>
      <c r="B471" s="1049"/>
      <c r="C471" s="808"/>
      <c r="D471" s="1049"/>
      <c r="E471" s="1049"/>
      <c r="F471" s="1049"/>
      <c r="G471" s="1049"/>
      <c r="I471" s="337"/>
      <c r="J471" s="672"/>
      <c r="K471" s="672"/>
      <c r="L471" s="672"/>
      <c r="M471" s="672"/>
      <c r="R471" s="672"/>
      <c r="V471" s="95"/>
    </row>
    <row r="472">
      <c r="A472" s="1049"/>
      <c r="B472" s="1049"/>
      <c r="C472" s="808"/>
      <c r="D472" s="1049"/>
      <c r="E472" s="1049"/>
      <c r="F472" s="1049"/>
      <c r="G472" s="1049"/>
      <c r="I472" s="337"/>
      <c r="J472" s="672"/>
      <c r="K472" s="672"/>
      <c r="L472" s="672"/>
      <c r="M472" s="672"/>
      <c r="R472" s="672"/>
      <c r="V472" s="95"/>
    </row>
    <row r="473">
      <c r="A473" s="1049"/>
      <c r="B473" s="1049"/>
      <c r="C473" s="808"/>
      <c r="D473" s="1049"/>
      <c r="E473" s="1049"/>
      <c r="F473" s="1049"/>
      <c r="G473" s="1049"/>
      <c r="I473" s="337"/>
      <c r="J473" s="672"/>
      <c r="K473" s="672"/>
      <c r="L473" s="672"/>
      <c r="M473" s="672"/>
      <c r="R473" s="672"/>
      <c r="V473" s="95"/>
    </row>
    <row r="474">
      <c r="A474" s="1049"/>
      <c r="B474" s="1049"/>
      <c r="C474" s="808"/>
      <c r="D474" s="1049"/>
      <c r="E474" s="1049"/>
      <c r="F474" s="1049"/>
      <c r="G474" s="1049"/>
      <c r="I474" s="337"/>
      <c r="J474" s="672"/>
      <c r="K474" s="672"/>
      <c r="L474" s="672"/>
      <c r="M474" s="672"/>
      <c r="R474" s="672"/>
      <c r="V474" s="95"/>
    </row>
    <row r="475">
      <c r="A475" s="1049"/>
      <c r="B475" s="1049"/>
      <c r="C475" s="808"/>
      <c r="D475" s="1049"/>
      <c r="E475" s="1049"/>
      <c r="F475" s="1049"/>
      <c r="G475" s="1049"/>
      <c r="I475" s="337"/>
      <c r="J475" s="672"/>
      <c r="K475" s="672"/>
      <c r="L475" s="672"/>
      <c r="M475" s="672"/>
      <c r="R475" s="672"/>
      <c r="V475" s="95"/>
    </row>
    <row r="476">
      <c r="A476" s="1049"/>
      <c r="B476" s="1049"/>
      <c r="C476" s="808"/>
      <c r="D476" s="1049"/>
      <c r="E476" s="1049"/>
      <c r="F476" s="1049"/>
      <c r="G476" s="1049"/>
      <c r="I476" s="337"/>
      <c r="J476" s="672"/>
      <c r="K476" s="672"/>
      <c r="L476" s="672"/>
      <c r="M476" s="672"/>
      <c r="R476" s="672"/>
      <c r="V476" s="95"/>
    </row>
    <row r="477">
      <c r="A477" s="1049"/>
      <c r="B477" s="1049"/>
      <c r="C477" s="808"/>
      <c r="D477" s="1049"/>
      <c r="E477" s="1049"/>
      <c r="F477" s="1049"/>
      <c r="G477" s="1049"/>
      <c r="I477" s="337"/>
      <c r="J477" s="672"/>
      <c r="K477" s="672"/>
      <c r="L477" s="672"/>
      <c r="M477" s="672"/>
      <c r="R477" s="672"/>
      <c r="V477" s="95"/>
    </row>
    <row r="478">
      <c r="A478" s="1049"/>
      <c r="B478" s="1049"/>
      <c r="C478" s="808"/>
      <c r="D478" s="1049"/>
      <c r="E478" s="1049"/>
      <c r="F478" s="1049"/>
      <c r="G478" s="1049"/>
      <c r="I478" s="337"/>
      <c r="J478" s="672"/>
      <c r="K478" s="672"/>
      <c r="L478" s="672"/>
      <c r="M478" s="672"/>
      <c r="R478" s="672"/>
      <c r="V478" s="95"/>
    </row>
    <row r="479">
      <c r="A479" s="1049"/>
      <c r="B479" s="1049"/>
      <c r="C479" s="808"/>
      <c r="D479" s="1049"/>
      <c r="E479" s="1049"/>
      <c r="F479" s="1049"/>
      <c r="G479" s="1049"/>
      <c r="I479" s="337"/>
      <c r="J479" s="672"/>
      <c r="K479" s="672"/>
      <c r="L479" s="672"/>
      <c r="M479" s="672"/>
      <c r="R479" s="672"/>
      <c r="V479" s="95"/>
    </row>
    <row r="480">
      <c r="A480" s="1049"/>
      <c r="B480" s="1049"/>
      <c r="C480" s="808"/>
      <c r="D480" s="1049"/>
      <c r="E480" s="1049"/>
      <c r="F480" s="1049"/>
      <c r="G480" s="1049"/>
      <c r="I480" s="337"/>
      <c r="J480" s="672"/>
      <c r="K480" s="672"/>
      <c r="L480" s="672"/>
      <c r="M480" s="672"/>
      <c r="R480" s="672"/>
      <c r="V480" s="95"/>
    </row>
    <row r="481">
      <c r="A481" s="1049"/>
      <c r="B481" s="1049"/>
      <c r="C481" s="808"/>
      <c r="D481" s="1049"/>
      <c r="E481" s="1049"/>
      <c r="F481" s="1049"/>
      <c r="G481" s="1049"/>
      <c r="I481" s="337"/>
      <c r="J481" s="672"/>
      <c r="K481" s="672"/>
      <c r="L481" s="672"/>
      <c r="M481" s="672"/>
      <c r="R481" s="672"/>
      <c r="V481" s="95"/>
    </row>
    <row r="482">
      <c r="A482" s="1049"/>
      <c r="B482" s="1049"/>
      <c r="C482" s="808"/>
      <c r="D482" s="1049"/>
      <c r="E482" s="1049"/>
      <c r="F482" s="1049"/>
      <c r="G482" s="1049"/>
      <c r="I482" s="337"/>
      <c r="J482" s="672"/>
      <c r="K482" s="672"/>
      <c r="L482" s="672"/>
      <c r="M482" s="672"/>
      <c r="R482" s="672"/>
      <c r="V482" s="95"/>
    </row>
    <row r="483">
      <c r="A483" s="1049"/>
      <c r="B483" s="1049"/>
      <c r="C483" s="808"/>
      <c r="D483" s="1049"/>
      <c r="E483" s="1049"/>
      <c r="F483" s="1049"/>
      <c r="G483" s="1049"/>
      <c r="I483" s="337"/>
      <c r="J483" s="672"/>
      <c r="K483" s="672"/>
      <c r="L483" s="672"/>
      <c r="M483" s="672"/>
      <c r="R483" s="672"/>
      <c r="V483" s="95"/>
    </row>
    <row r="484">
      <c r="A484" s="1049"/>
      <c r="B484" s="1049"/>
      <c r="C484" s="808"/>
      <c r="D484" s="1049"/>
      <c r="E484" s="1049"/>
      <c r="F484" s="1049"/>
      <c r="G484" s="1049"/>
      <c r="I484" s="337"/>
      <c r="J484" s="672"/>
      <c r="K484" s="672"/>
      <c r="L484" s="672"/>
      <c r="M484" s="672"/>
      <c r="R484" s="672"/>
      <c r="V484" s="95"/>
    </row>
    <row r="485">
      <c r="A485" s="1049"/>
      <c r="B485" s="1049"/>
      <c r="C485" s="808"/>
      <c r="D485" s="1049"/>
      <c r="E485" s="1049"/>
      <c r="F485" s="1049"/>
      <c r="G485" s="1049"/>
      <c r="I485" s="337"/>
      <c r="J485" s="672"/>
      <c r="K485" s="672"/>
      <c r="L485" s="672"/>
      <c r="M485" s="672"/>
      <c r="R485" s="672"/>
      <c r="V485" s="95"/>
    </row>
    <row r="486">
      <c r="A486" s="1049"/>
      <c r="B486" s="1049"/>
      <c r="C486" s="808"/>
      <c r="D486" s="1049"/>
      <c r="E486" s="1049"/>
      <c r="F486" s="1049"/>
      <c r="G486" s="1049"/>
      <c r="I486" s="337"/>
      <c r="J486" s="672"/>
      <c r="K486" s="672"/>
      <c r="L486" s="672"/>
      <c r="M486" s="672"/>
      <c r="R486" s="672"/>
      <c r="V486" s="95"/>
    </row>
    <row r="487">
      <c r="A487" s="1049"/>
      <c r="B487" s="1049"/>
      <c r="C487" s="808"/>
      <c r="D487" s="1049"/>
      <c r="E487" s="1049"/>
      <c r="F487" s="1049"/>
      <c r="G487" s="1049"/>
      <c r="I487" s="337"/>
      <c r="J487" s="672"/>
      <c r="K487" s="672"/>
      <c r="L487" s="672"/>
      <c r="M487" s="672"/>
      <c r="R487" s="672"/>
      <c r="V487" s="95"/>
    </row>
    <row r="488">
      <c r="A488" s="1049"/>
      <c r="B488" s="1049"/>
      <c r="C488" s="808"/>
      <c r="D488" s="1049"/>
      <c r="E488" s="1049"/>
      <c r="F488" s="1049"/>
      <c r="G488" s="1049"/>
      <c r="I488" s="337"/>
      <c r="J488" s="672"/>
      <c r="K488" s="672"/>
      <c r="L488" s="672"/>
      <c r="M488" s="672"/>
      <c r="R488" s="672"/>
      <c r="V488" s="95"/>
    </row>
    <row r="489">
      <c r="A489" s="1049"/>
      <c r="B489" s="1049"/>
      <c r="C489" s="808"/>
      <c r="D489" s="1049"/>
      <c r="E489" s="1049"/>
      <c r="F489" s="1049"/>
      <c r="G489" s="1049"/>
      <c r="I489" s="337"/>
      <c r="J489" s="672"/>
      <c r="K489" s="672"/>
      <c r="L489" s="672"/>
      <c r="M489" s="672"/>
      <c r="R489" s="672"/>
      <c r="V489" s="95"/>
    </row>
    <row r="490">
      <c r="A490" s="1049"/>
      <c r="B490" s="1049"/>
      <c r="C490" s="808"/>
      <c r="D490" s="1049"/>
      <c r="E490" s="1049"/>
      <c r="F490" s="1049"/>
      <c r="G490" s="1049"/>
      <c r="I490" s="337"/>
      <c r="J490" s="672"/>
      <c r="K490" s="672"/>
      <c r="L490" s="672"/>
      <c r="M490" s="672"/>
      <c r="R490" s="672"/>
      <c r="V490" s="95"/>
    </row>
    <row r="491">
      <c r="A491" s="1049"/>
      <c r="B491" s="1049"/>
      <c r="C491" s="808"/>
      <c r="D491" s="1049"/>
      <c r="E491" s="1049"/>
      <c r="F491" s="1049"/>
      <c r="G491" s="1049"/>
      <c r="I491" s="337"/>
      <c r="J491" s="672"/>
      <c r="K491" s="672"/>
      <c r="L491" s="672"/>
      <c r="M491" s="672"/>
      <c r="R491" s="672"/>
      <c r="V491" s="95"/>
    </row>
    <row r="492">
      <c r="A492" s="1049"/>
      <c r="B492" s="1049"/>
      <c r="C492" s="808"/>
      <c r="D492" s="1049"/>
      <c r="E492" s="1049"/>
      <c r="F492" s="1049"/>
      <c r="G492" s="1049"/>
      <c r="I492" s="337"/>
      <c r="J492" s="672"/>
      <c r="K492" s="672"/>
      <c r="L492" s="672"/>
      <c r="M492" s="672"/>
      <c r="R492" s="672"/>
      <c r="V492" s="95"/>
    </row>
    <row r="493">
      <c r="A493" s="1049"/>
      <c r="B493" s="1049"/>
      <c r="C493" s="808"/>
      <c r="D493" s="1049"/>
      <c r="E493" s="1049"/>
      <c r="F493" s="1049"/>
      <c r="G493" s="1049"/>
      <c r="I493" s="337"/>
      <c r="J493" s="672"/>
      <c r="K493" s="672"/>
      <c r="L493" s="672"/>
      <c r="M493" s="672"/>
      <c r="R493" s="672"/>
      <c r="V493" s="95"/>
    </row>
    <row r="494">
      <c r="A494" s="1049"/>
      <c r="B494" s="1049"/>
      <c r="C494" s="808"/>
      <c r="D494" s="1049"/>
      <c r="E494" s="1049"/>
      <c r="F494" s="1049"/>
      <c r="G494" s="1049"/>
      <c r="I494" s="337"/>
      <c r="J494" s="672"/>
      <c r="K494" s="672"/>
      <c r="L494" s="672"/>
      <c r="M494" s="672"/>
      <c r="R494" s="672"/>
      <c r="V494" s="95"/>
    </row>
    <row r="495">
      <c r="A495" s="1049"/>
      <c r="B495" s="1049"/>
      <c r="C495" s="808"/>
      <c r="D495" s="1049"/>
      <c r="E495" s="1049"/>
      <c r="F495" s="1049"/>
      <c r="G495" s="1049"/>
      <c r="I495" s="337"/>
      <c r="J495" s="672"/>
      <c r="K495" s="672"/>
      <c r="L495" s="672"/>
      <c r="M495" s="672"/>
      <c r="R495" s="672"/>
      <c r="V495" s="95"/>
    </row>
    <row r="496">
      <c r="A496" s="1049"/>
      <c r="B496" s="1049"/>
      <c r="C496" s="808"/>
      <c r="D496" s="1049"/>
      <c r="E496" s="1049"/>
      <c r="F496" s="1049"/>
      <c r="G496" s="1049"/>
      <c r="I496" s="337"/>
      <c r="J496" s="672"/>
      <c r="K496" s="672"/>
      <c r="L496" s="672"/>
      <c r="M496" s="672"/>
      <c r="R496" s="672"/>
      <c r="V496" s="95"/>
    </row>
    <row r="497">
      <c r="A497" s="1049"/>
      <c r="B497" s="1049"/>
      <c r="C497" s="808"/>
      <c r="D497" s="1049"/>
      <c r="E497" s="1049"/>
      <c r="F497" s="1049"/>
      <c r="G497" s="1049"/>
      <c r="I497" s="337"/>
      <c r="J497" s="672"/>
      <c r="K497" s="672"/>
      <c r="L497" s="672"/>
      <c r="M497" s="672"/>
      <c r="R497" s="672"/>
      <c r="V497" s="95"/>
    </row>
    <row r="498">
      <c r="A498" s="1049"/>
      <c r="B498" s="1049"/>
      <c r="C498" s="808"/>
      <c r="D498" s="1049"/>
      <c r="E498" s="1049"/>
      <c r="F498" s="1049"/>
      <c r="G498" s="1049"/>
      <c r="I498" s="337"/>
      <c r="J498" s="672"/>
      <c r="K498" s="672"/>
      <c r="L498" s="672"/>
      <c r="M498" s="672"/>
      <c r="R498" s="672"/>
      <c r="V498" s="95"/>
    </row>
    <row r="499">
      <c r="A499" s="1049"/>
      <c r="B499" s="1049"/>
      <c r="C499" s="808"/>
      <c r="D499" s="1049"/>
      <c r="E499" s="1049"/>
      <c r="F499" s="1049"/>
      <c r="G499" s="1049"/>
      <c r="I499" s="337"/>
      <c r="J499" s="672"/>
      <c r="K499" s="672"/>
      <c r="L499" s="672"/>
      <c r="M499" s="672"/>
      <c r="R499" s="672"/>
      <c r="V499" s="95"/>
    </row>
    <row r="500">
      <c r="A500" s="1049"/>
      <c r="B500" s="1049"/>
      <c r="C500" s="808"/>
      <c r="D500" s="1049"/>
      <c r="E500" s="1049"/>
      <c r="F500" s="1049"/>
      <c r="G500" s="1049"/>
      <c r="I500" s="337"/>
      <c r="J500" s="672"/>
      <c r="K500" s="672"/>
      <c r="L500" s="672"/>
      <c r="M500" s="672"/>
      <c r="R500" s="672"/>
      <c r="V500" s="95"/>
    </row>
    <row r="501">
      <c r="A501" s="1049"/>
      <c r="B501" s="1049"/>
      <c r="C501" s="808"/>
      <c r="D501" s="1049"/>
      <c r="E501" s="1049"/>
      <c r="F501" s="1049"/>
      <c r="G501" s="1049"/>
      <c r="I501" s="337"/>
      <c r="J501" s="672"/>
      <c r="K501" s="672"/>
      <c r="L501" s="672"/>
      <c r="M501" s="672"/>
      <c r="R501" s="672"/>
      <c r="V501" s="95"/>
    </row>
    <row r="502">
      <c r="A502" s="1049"/>
      <c r="B502" s="1049"/>
      <c r="C502" s="808"/>
      <c r="D502" s="1049"/>
      <c r="E502" s="1049"/>
      <c r="F502" s="1049"/>
      <c r="G502" s="1049"/>
      <c r="I502" s="337"/>
      <c r="J502" s="672"/>
      <c r="K502" s="672"/>
      <c r="L502" s="672"/>
      <c r="M502" s="672"/>
      <c r="R502" s="672"/>
      <c r="V502" s="95"/>
    </row>
    <row r="503">
      <c r="A503" s="1049"/>
      <c r="B503" s="1049"/>
      <c r="C503" s="808"/>
      <c r="D503" s="1049"/>
      <c r="E503" s="1049"/>
      <c r="F503" s="1049"/>
      <c r="G503" s="1049"/>
      <c r="I503" s="337"/>
      <c r="J503" s="672"/>
      <c r="K503" s="672"/>
      <c r="L503" s="672"/>
      <c r="M503" s="672"/>
      <c r="R503" s="672"/>
      <c r="V503" s="95"/>
    </row>
    <row r="504">
      <c r="A504" s="1049"/>
      <c r="B504" s="1049"/>
      <c r="C504" s="808"/>
      <c r="D504" s="1049"/>
      <c r="E504" s="1049"/>
      <c r="F504" s="1049"/>
      <c r="G504" s="1049"/>
      <c r="I504" s="337"/>
      <c r="J504" s="672"/>
      <c r="K504" s="672"/>
      <c r="L504" s="672"/>
      <c r="M504" s="672"/>
      <c r="R504" s="672"/>
      <c r="V504" s="95"/>
    </row>
    <row r="505">
      <c r="A505" s="1049"/>
      <c r="B505" s="1049"/>
      <c r="C505" s="808"/>
      <c r="D505" s="1049"/>
      <c r="E505" s="1049"/>
      <c r="F505" s="1049"/>
      <c r="G505" s="1049"/>
      <c r="I505" s="337"/>
      <c r="J505" s="672"/>
      <c r="K505" s="672"/>
      <c r="L505" s="672"/>
      <c r="M505" s="672"/>
      <c r="R505" s="672"/>
      <c r="V505" s="95"/>
    </row>
    <row r="506">
      <c r="A506" s="1049"/>
      <c r="B506" s="1049"/>
      <c r="C506" s="808"/>
      <c r="D506" s="1049"/>
      <c r="E506" s="1049"/>
      <c r="F506" s="1049"/>
      <c r="G506" s="1049"/>
      <c r="I506" s="337"/>
      <c r="J506" s="672"/>
      <c r="K506" s="672"/>
      <c r="L506" s="672"/>
      <c r="M506" s="672"/>
      <c r="R506" s="672"/>
      <c r="V506" s="95"/>
    </row>
    <row r="507">
      <c r="A507" s="1049"/>
      <c r="B507" s="1049"/>
      <c r="C507" s="808"/>
      <c r="D507" s="1049"/>
      <c r="E507" s="1049"/>
      <c r="F507" s="1049"/>
      <c r="G507" s="1049"/>
      <c r="I507" s="337"/>
      <c r="J507" s="672"/>
      <c r="K507" s="672"/>
      <c r="L507" s="672"/>
      <c r="M507" s="672"/>
      <c r="R507" s="672"/>
      <c r="V507" s="95"/>
    </row>
    <row r="508">
      <c r="A508" s="1049"/>
      <c r="B508" s="1049"/>
      <c r="C508" s="808"/>
      <c r="D508" s="1049"/>
      <c r="E508" s="1049"/>
      <c r="F508" s="1049"/>
      <c r="G508" s="1049"/>
      <c r="I508" s="337"/>
      <c r="J508" s="672"/>
      <c r="K508" s="672"/>
      <c r="L508" s="672"/>
      <c r="M508" s="672"/>
      <c r="R508" s="672"/>
      <c r="V508" s="95"/>
    </row>
    <row r="509">
      <c r="A509" s="1049"/>
      <c r="B509" s="1049"/>
      <c r="C509" s="808"/>
      <c r="D509" s="1049"/>
      <c r="E509" s="1049"/>
      <c r="F509" s="1049"/>
      <c r="G509" s="1049"/>
      <c r="I509" s="337"/>
      <c r="J509" s="672"/>
      <c r="K509" s="672"/>
      <c r="L509" s="672"/>
      <c r="M509" s="672"/>
      <c r="R509" s="672"/>
      <c r="V509" s="95"/>
    </row>
    <row r="510">
      <c r="A510" s="1049"/>
      <c r="B510" s="1049"/>
      <c r="C510" s="808"/>
      <c r="D510" s="1049"/>
      <c r="E510" s="1049"/>
      <c r="F510" s="1049"/>
      <c r="G510" s="1049"/>
      <c r="I510" s="337"/>
      <c r="J510" s="672"/>
      <c r="K510" s="672"/>
      <c r="L510" s="672"/>
      <c r="M510" s="672"/>
      <c r="R510" s="672"/>
      <c r="V510" s="95"/>
    </row>
    <row r="511">
      <c r="A511" s="1049"/>
      <c r="B511" s="1049"/>
      <c r="C511" s="808"/>
      <c r="D511" s="1049"/>
      <c r="E511" s="1049"/>
      <c r="F511" s="1049"/>
      <c r="G511" s="1049"/>
      <c r="I511" s="337"/>
      <c r="J511" s="672"/>
      <c r="K511" s="672"/>
      <c r="L511" s="672"/>
      <c r="M511" s="672"/>
      <c r="R511" s="672"/>
      <c r="V511" s="95"/>
    </row>
    <row r="512">
      <c r="A512" s="1049"/>
      <c r="B512" s="1049"/>
      <c r="C512" s="808"/>
      <c r="D512" s="1049"/>
      <c r="E512" s="1049"/>
      <c r="F512" s="1049"/>
      <c r="G512" s="1049"/>
      <c r="I512" s="337"/>
      <c r="J512" s="672"/>
      <c r="K512" s="672"/>
      <c r="L512" s="672"/>
      <c r="M512" s="672"/>
      <c r="R512" s="672"/>
      <c r="V512" s="95"/>
    </row>
    <row r="513">
      <c r="A513" s="1049"/>
      <c r="B513" s="1049"/>
      <c r="C513" s="808"/>
      <c r="D513" s="1049"/>
      <c r="E513" s="1049"/>
      <c r="F513" s="1049"/>
      <c r="G513" s="1049"/>
      <c r="I513" s="337"/>
      <c r="J513" s="672"/>
      <c r="K513" s="672"/>
      <c r="L513" s="672"/>
      <c r="M513" s="672"/>
      <c r="R513" s="672"/>
      <c r="V513" s="95"/>
    </row>
    <row r="514">
      <c r="A514" s="1049"/>
      <c r="B514" s="1049"/>
      <c r="C514" s="808"/>
      <c r="D514" s="1049"/>
      <c r="E514" s="1049"/>
      <c r="F514" s="1049"/>
      <c r="G514" s="1049"/>
      <c r="I514" s="337"/>
      <c r="J514" s="672"/>
      <c r="K514" s="672"/>
      <c r="L514" s="672"/>
      <c r="M514" s="672"/>
      <c r="R514" s="672"/>
      <c r="V514" s="95"/>
    </row>
    <row r="515">
      <c r="A515" s="1049"/>
      <c r="B515" s="1049"/>
      <c r="C515" s="808"/>
      <c r="D515" s="1049"/>
      <c r="E515" s="1049"/>
      <c r="F515" s="1049"/>
      <c r="G515" s="1049"/>
      <c r="I515" s="337"/>
      <c r="J515" s="672"/>
      <c r="K515" s="672"/>
      <c r="L515" s="672"/>
      <c r="M515" s="672"/>
      <c r="R515" s="672"/>
      <c r="V515" s="95"/>
    </row>
    <row r="516">
      <c r="A516" s="1049"/>
      <c r="B516" s="1049"/>
      <c r="C516" s="808"/>
      <c r="D516" s="1049"/>
      <c r="E516" s="1049"/>
      <c r="F516" s="1049"/>
      <c r="G516" s="1049"/>
      <c r="I516" s="337"/>
      <c r="J516" s="672"/>
      <c r="K516" s="672"/>
      <c r="L516" s="672"/>
      <c r="M516" s="672"/>
      <c r="R516" s="672"/>
      <c r="V516" s="95"/>
    </row>
    <row r="517">
      <c r="A517" s="1049"/>
      <c r="B517" s="1049"/>
      <c r="C517" s="808"/>
      <c r="D517" s="1049"/>
      <c r="E517" s="1049"/>
      <c r="F517" s="1049"/>
      <c r="G517" s="1049"/>
      <c r="I517" s="337"/>
      <c r="J517" s="672"/>
      <c r="K517" s="672"/>
      <c r="L517" s="672"/>
      <c r="M517" s="672"/>
      <c r="R517" s="672"/>
      <c r="V517" s="95"/>
    </row>
    <row r="518">
      <c r="A518" s="1049"/>
      <c r="B518" s="1049"/>
      <c r="C518" s="808"/>
      <c r="D518" s="1049"/>
      <c r="E518" s="1049"/>
      <c r="F518" s="1049"/>
      <c r="G518" s="1049"/>
      <c r="I518" s="337"/>
      <c r="J518" s="672"/>
      <c r="K518" s="672"/>
      <c r="L518" s="672"/>
      <c r="M518" s="672"/>
      <c r="R518" s="672"/>
      <c r="V518" s="95"/>
    </row>
    <row r="519">
      <c r="A519" s="1049"/>
      <c r="B519" s="1049"/>
      <c r="C519" s="808"/>
      <c r="D519" s="1049"/>
      <c r="E519" s="1049"/>
      <c r="F519" s="1049"/>
      <c r="G519" s="1049"/>
      <c r="I519" s="337"/>
      <c r="J519" s="672"/>
      <c r="K519" s="672"/>
      <c r="L519" s="672"/>
      <c r="M519" s="672"/>
      <c r="R519" s="672"/>
      <c r="V519" s="95"/>
    </row>
    <row r="520">
      <c r="A520" s="1049"/>
      <c r="B520" s="1049"/>
      <c r="C520" s="808"/>
      <c r="D520" s="1049"/>
      <c r="E520" s="1049"/>
      <c r="F520" s="1049"/>
      <c r="G520" s="1049"/>
      <c r="I520" s="337"/>
      <c r="J520" s="672"/>
      <c r="K520" s="672"/>
      <c r="L520" s="672"/>
      <c r="M520" s="672"/>
      <c r="R520" s="672"/>
      <c r="V520" s="95"/>
    </row>
    <row r="521">
      <c r="A521" s="1049"/>
      <c r="B521" s="1049"/>
      <c r="C521" s="808"/>
      <c r="D521" s="1049"/>
      <c r="E521" s="1049"/>
      <c r="F521" s="1049"/>
      <c r="G521" s="1049"/>
      <c r="I521" s="337"/>
      <c r="J521" s="672"/>
      <c r="K521" s="672"/>
      <c r="L521" s="672"/>
      <c r="M521" s="672"/>
      <c r="R521" s="672"/>
      <c r="V521" s="95"/>
    </row>
    <row r="522">
      <c r="A522" s="1049"/>
      <c r="B522" s="1049"/>
      <c r="C522" s="808"/>
      <c r="D522" s="1049"/>
      <c r="E522" s="1049"/>
      <c r="F522" s="1049"/>
      <c r="G522" s="1049"/>
      <c r="I522" s="337"/>
      <c r="J522" s="672"/>
      <c r="K522" s="672"/>
      <c r="L522" s="672"/>
      <c r="M522" s="672"/>
      <c r="R522" s="672"/>
      <c r="V522" s="95"/>
    </row>
    <row r="523">
      <c r="A523" s="1049"/>
      <c r="B523" s="1049"/>
      <c r="C523" s="808"/>
      <c r="D523" s="1049"/>
      <c r="E523" s="1049"/>
      <c r="F523" s="1049"/>
      <c r="G523" s="1049"/>
      <c r="I523" s="337"/>
      <c r="J523" s="672"/>
      <c r="K523" s="672"/>
      <c r="L523" s="672"/>
      <c r="M523" s="672"/>
      <c r="R523" s="672"/>
      <c r="V523" s="95"/>
    </row>
    <row r="524">
      <c r="A524" s="1049"/>
      <c r="B524" s="1049"/>
      <c r="C524" s="808"/>
      <c r="D524" s="1049"/>
      <c r="E524" s="1049"/>
      <c r="F524" s="1049"/>
      <c r="G524" s="1049"/>
      <c r="I524" s="337"/>
      <c r="J524" s="672"/>
      <c r="K524" s="672"/>
      <c r="L524" s="672"/>
      <c r="M524" s="672"/>
      <c r="R524" s="672"/>
      <c r="V524" s="95"/>
    </row>
    <row r="525">
      <c r="A525" s="1049"/>
      <c r="B525" s="1049"/>
      <c r="C525" s="808"/>
      <c r="D525" s="1049"/>
      <c r="E525" s="1049"/>
      <c r="F525" s="1049"/>
      <c r="G525" s="1049"/>
      <c r="I525" s="337"/>
      <c r="J525" s="672"/>
      <c r="K525" s="672"/>
      <c r="L525" s="672"/>
      <c r="M525" s="672"/>
      <c r="R525" s="672"/>
      <c r="V525" s="95"/>
    </row>
    <row r="526">
      <c r="A526" s="1049"/>
      <c r="B526" s="1049"/>
      <c r="C526" s="808"/>
      <c r="D526" s="1049"/>
      <c r="E526" s="1049"/>
      <c r="F526" s="1049"/>
      <c r="G526" s="1049"/>
      <c r="I526" s="337"/>
      <c r="J526" s="672"/>
      <c r="K526" s="672"/>
      <c r="L526" s="672"/>
      <c r="M526" s="672"/>
      <c r="R526" s="672"/>
      <c r="V526" s="95"/>
    </row>
    <row r="527">
      <c r="A527" s="1049"/>
      <c r="B527" s="1049"/>
      <c r="C527" s="808"/>
      <c r="D527" s="1049"/>
      <c r="E527" s="1049"/>
      <c r="F527" s="1049"/>
      <c r="G527" s="1049"/>
      <c r="I527" s="337"/>
      <c r="J527" s="672"/>
      <c r="K527" s="672"/>
      <c r="L527" s="672"/>
      <c r="M527" s="672"/>
      <c r="R527" s="672"/>
      <c r="V527" s="95"/>
    </row>
    <row r="528">
      <c r="A528" s="1049"/>
      <c r="B528" s="1049"/>
      <c r="C528" s="808"/>
      <c r="D528" s="1049"/>
      <c r="E528" s="1049"/>
      <c r="F528" s="1049"/>
      <c r="G528" s="1049"/>
      <c r="I528" s="337"/>
      <c r="J528" s="672"/>
      <c r="K528" s="672"/>
      <c r="L528" s="672"/>
      <c r="M528" s="672"/>
      <c r="R528" s="672"/>
      <c r="V528" s="95"/>
    </row>
    <row r="529">
      <c r="A529" s="1049"/>
      <c r="B529" s="1049"/>
      <c r="C529" s="808"/>
      <c r="D529" s="1049"/>
      <c r="E529" s="1049"/>
      <c r="F529" s="1049"/>
      <c r="G529" s="1049"/>
      <c r="I529" s="337"/>
      <c r="J529" s="672"/>
      <c r="K529" s="672"/>
      <c r="L529" s="672"/>
      <c r="M529" s="672"/>
      <c r="R529" s="672"/>
      <c r="V529" s="95"/>
    </row>
    <row r="530">
      <c r="A530" s="1049"/>
      <c r="B530" s="1049"/>
      <c r="C530" s="808"/>
      <c r="D530" s="1049"/>
      <c r="E530" s="1049"/>
      <c r="F530" s="1049"/>
      <c r="G530" s="1049"/>
      <c r="I530" s="337"/>
      <c r="J530" s="672"/>
      <c r="K530" s="672"/>
      <c r="L530" s="672"/>
      <c r="M530" s="672"/>
      <c r="R530" s="672"/>
      <c r="V530" s="95"/>
    </row>
    <row r="531">
      <c r="A531" s="1049"/>
      <c r="B531" s="1049"/>
      <c r="C531" s="808"/>
      <c r="D531" s="1049"/>
      <c r="E531" s="1049"/>
      <c r="F531" s="1049"/>
      <c r="G531" s="1049"/>
      <c r="I531" s="337"/>
      <c r="J531" s="672"/>
      <c r="K531" s="672"/>
      <c r="L531" s="672"/>
      <c r="M531" s="672"/>
      <c r="R531" s="672"/>
      <c r="V531" s="95"/>
    </row>
    <row r="532">
      <c r="A532" s="1049"/>
      <c r="B532" s="1049"/>
      <c r="C532" s="808"/>
      <c r="D532" s="1049"/>
      <c r="E532" s="1049"/>
      <c r="F532" s="1049"/>
      <c r="G532" s="1049"/>
      <c r="I532" s="337"/>
      <c r="J532" s="672"/>
      <c r="K532" s="672"/>
      <c r="L532" s="672"/>
      <c r="M532" s="672"/>
      <c r="R532" s="672"/>
      <c r="V532" s="95"/>
    </row>
    <row r="533">
      <c r="A533" s="1049"/>
      <c r="B533" s="1049"/>
      <c r="C533" s="808"/>
      <c r="D533" s="1049"/>
      <c r="E533" s="1049"/>
      <c r="F533" s="1049"/>
      <c r="G533" s="1049"/>
      <c r="I533" s="337"/>
      <c r="J533" s="672"/>
      <c r="K533" s="672"/>
      <c r="L533" s="672"/>
      <c r="M533" s="672"/>
      <c r="R533" s="672"/>
      <c r="V533" s="95"/>
    </row>
    <row r="534">
      <c r="A534" s="1049"/>
      <c r="B534" s="1049"/>
      <c r="C534" s="808"/>
      <c r="D534" s="1049"/>
      <c r="E534" s="1049"/>
      <c r="F534" s="1049"/>
      <c r="G534" s="1049"/>
      <c r="I534" s="337"/>
      <c r="J534" s="672"/>
      <c r="K534" s="672"/>
      <c r="L534" s="672"/>
      <c r="M534" s="672"/>
      <c r="R534" s="672"/>
      <c r="V534" s="95"/>
    </row>
    <row r="535">
      <c r="A535" s="1049"/>
      <c r="B535" s="1049"/>
      <c r="C535" s="808"/>
      <c r="D535" s="1049"/>
      <c r="E535" s="1049"/>
      <c r="F535" s="1049"/>
      <c r="G535" s="1049"/>
      <c r="I535" s="337"/>
      <c r="J535" s="672"/>
      <c r="K535" s="672"/>
      <c r="L535" s="672"/>
      <c r="M535" s="672"/>
      <c r="R535" s="672"/>
      <c r="V535" s="95"/>
    </row>
    <row r="536">
      <c r="A536" s="1049"/>
      <c r="B536" s="1049"/>
      <c r="C536" s="808"/>
      <c r="D536" s="1049"/>
      <c r="E536" s="1049"/>
      <c r="F536" s="1049"/>
      <c r="G536" s="1049"/>
      <c r="I536" s="337"/>
      <c r="J536" s="672"/>
      <c r="K536" s="672"/>
      <c r="L536" s="672"/>
      <c r="M536" s="672"/>
      <c r="R536" s="672"/>
      <c r="V536" s="95"/>
    </row>
    <row r="537">
      <c r="A537" s="1049"/>
      <c r="B537" s="1049"/>
      <c r="C537" s="808"/>
      <c r="D537" s="1049"/>
      <c r="E537" s="1049"/>
      <c r="F537" s="1049"/>
      <c r="G537" s="1049"/>
      <c r="I537" s="337"/>
      <c r="J537" s="672"/>
      <c r="K537" s="672"/>
      <c r="L537" s="672"/>
      <c r="M537" s="672"/>
      <c r="R537" s="672"/>
      <c r="V537" s="95"/>
    </row>
    <row r="538">
      <c r="A538" s="1049"/>
      <c r="B538" s="1049"/>
      <c r="C538" s="808"/>
      <c r="D538" s="1049"/>
      <c r="E538" s="1049"/>
      <c r="F538" s="1049"/>
      <c r="G538" s="1049"/>
      <c r="I538" s="337"/>
      <c r="J538" s="672"/>
      <c r="K538" s="672"/>
      <c r="L538" s="672"/>
      <c r="M538" s="672"/>
      <c r="R538" s="672"/>
      <c r="V538" s="95"/>
    </row>
    <row r="539">
      <c r="A539" s="1049"/>
      <c r="B539" s="1049"/>
      <c r="C539" s="808"/>
      <c r="D539" s="1049"/>
      <c r="E539" s="1049"/>
      <c r="F539" s="1049"/>
      <c r="G539" s="1049"/>
      <c r="I539" s="337"/>
      <c r="J539" s="672"/>
      <c r="K539" s="672"/>
      <c r="L539" s="672"/>
      <c r="M539" s="672"/>
      <c r="R539" s="672"/>
      <c r="V539" s="95"/>
    </row>
    <row r="540">
      <c r="A540" s="1049"/>
      <c r="B540" s="1049"/>
      <c r="C540" s="808"/>
      <c r="D540" s="1049"/>
      <c r="E540" s="1049"/>
      <c r="F540" s="1049"/>
      <c r="G540" s="1049"/>
      <c r="I540" s="337"/>
      <c r="J540" s="672"/>
      <c r="K540" s="672"/>
      <c r="L540" s="672"/>
      <c r="M540" s="672"/>
      <c r="R540" s="672"/>
      <c r="V540" s="95"/>
    </row>
    <row r="541">
      <c r="A541" s="1049"/>
      <c r="B541" s="1049"/>
      <c r="C541" s="808"/>
      <c r="D541" s="1049"/>
      <c r="E541" s="1049"/>
      <c r="F541" s="1049"/>
      <c r="G541" s="1049"/>
      <c r="I541" s="337"/>
      <c r="J541" s="672"/>
      <c r="K541" s="672"/>
      <c r="L541" s="672"/>
      <c r="M541" s="672"/>
      <c r="R541" s="672"/>
      <c r="V541" s="95"/>
    </row>
    <row r="542">
      <c r="A542" s="1049"/>
      <c r="B542" s="1049"/>
      <c r="C542" s="808"/>
      <c r="D542" s="1049"/>
      <c r="E542" s="1049"/>
      <c r="F542" s="1049"/>
      <c r="G542" s="1049"/>
      <c r="I542" s="337"/>
      <c r="J542" s="672"/>
      <c r="K542" s="672"/>
      <c r="L542" s="672"/>
      <c r="M542" s="672"/>
      <c r="R542" s="672"/>
      <c r="V542" s="95"/>
    </row>
    <row r="543">
      <c r="A543" s="1049"/>
      <c r="B543" s="1049"/>
      <c r="C543" s="808"/>
      <c r="D543" s="1049"/>
      <c r="E543" s="1049"/>
      <c r="F543" s="1049"/>
      <c r="G543" s="1049"/>
      <c r="I543" s="337"/>
      <c r="J543" s="672"/>
      <c r="K543" s="672"/>
      <c r="L543" s="672"/>
      <c r="M543" s="672"/>
      <c r="R543" s="672"/>
      <c r="V543" s="95"/>
    </row>
    <row r="544">
      <c r="A544" s="1049"/>
      <c r="B544" s="1049"/>
      <c r="C544" s="808"/>
      <c r="D544" s="1049"/>
      <c r="E544" s="1049"/>
      <c r="F544" s="1049"/>
      <c r="G544" s="1049"/>
      <c r="I544" s="337"/>
      <c r="J544" s="672"/>
      <c r="K544" s="672"/>
      <c r="L544" s="672"/>
      <c r="M544" s="672"/>
      <c r="R544" s="672"/>
      <c r="V544" s="95"/>
    </row>
    <row r="545">
      <c r="A545" s="1049"/>
      <c r="B545" s="1049"/>
      <c r="C545" s="808"/>
      <c r="D545" s="1049"/>
      <c r="E545" s="1049"/>
      <c r="F545" s="1049"/>
      <c r="G545" s="1049"/>
      <c r="I545" s="337"/>
      <c r="J545" s="672"/>
      <c r="K545" s="672"/>
      <c r="L545" s="672"/>
      <c r="M545" s="672"/>
      <c r="R545" s="672"/>
      <c r="V545" s="95"/>
    </row>
    <row r="546">
      <c r="A546" s="1049"/>
      <c r="B546" s="1049"/>
      <c r="C546" s="808"/>
      <c r="D546" s="1049"/>
      <c r="E546" s="1049"/>
      <c r="F546" s="1049"/>
      <c r="G546" s="1049"/>
      <c r="I546" s="337"/>
      <c r="J546" s="672"/>
      <c r="K546" s="672"/>
      <c r="L546" s="672"/>
      <c r="M546" s="672"/>
      <c r="R546" s="672"/>
      <c r="V546" s="95"/>
    </row>
    <row r="547">
      <c r="A547" s="1049"/>
      <c r="B547" s="1049"/>
      <c r="C547" s="808"/>
      <c r="D547" s="1049"/>
      <c r="E547" s="1049"/>
      <c r="F547" s="1049"/>
      <c r="G547" s="1049"/>
      <c r="I547" s="337"/>
      <c r="J547" s="672"/>
      <c r="K547" s="672"/>
      <c r="L547" s="672"/>
      <c r="M547" s="672"/>
      <c r="R547" s="672"/>
      <c r="V547" s="95"/>
    </row>
    <row r="548">
      <c r="A548" s="1049"/>
      <c r="B548" s="1049"/>
      <c r="C548" s="808"/>
      <c r="D548" s="1049"/>
      <c r="E548" s="1049"/>
      <c r="F548" s="1049"/>
      <c r="G548" s="1049"/>
      <c r="I548" s="337"/>
      <c r="J548" s="672"/>
      <c r="K548" s="672"/>
      <c r="L548" s="672"/>
      <c r="M548" s="672"/>
      <c r="R548" s="672"/>
      <c r="V548" s="95"/>
    </row>
    <row r="549">
      <c r="A549" s="1049"/>
      <c r="B549" s="1049"/>
      <c r="C549" s="808"/>
      <c r="D549" s="1049"/>
      <c r="E549" s="1049"/>
      <c r="F549" s="1049"/>
      <c r="G549" s="1049"/>
      <c r="I549" s="337"/>
      <c r="J549" s="672"/>
      <c r="K549" s="672"/>
      <c r="L549" s="672"/>
      <c r="M549" s="672"/>
      <c r="R549" s="672"/>
      <c r="V549" s="95"/>
    </row>
    <row r="550">
      <c r="A550" s="1049"/>
      <c r="B550" s="1049"/>
      <c r="C550" s="808"/>
      <c r="D550" s="1049"/>
      <c r="E550" s="1049"/>
      <c r="F550" s="1049"/>
      <c r="G550" s="1049"/>
      <c r="I550" s="337"/>
      <c r="J550" s="672"/>
      <c r="K550" s="672"/>
      <c r="L550" s="672"/>
      <c r="M550" s="672"/>
      <c r="R550" s="672"/>
      <c r="V550" s="95"/>
    </row>
    <row r="551">
      <c r="A551" s="1049"/>
      <c r="B551" s="1049"/>
      <c r="C551" s="808"/>
      <c r="D551" s="1049"/>
      <c r="E551" s="1049"/>
      <c r="F551" s="1049"/>
      <c r="G551" s="1049"/>
      <c r="I551" s="337"/>
      <c r="J551" s="672"/>
      <c r="K551" s="672"/>
      <c r="L551" s="672"/>
      <c r="M551" s="672"/>
      <c r="R551" s="672"/>
      <c r="V551" s="95"/>
    </row>
    <row r="552">
      <c r="A552" s="1049"/>
      <c r="B552" s="1049"/>
      <c r="C552" s="808"/>
      <c r="D552" s="1049"/>
      <c r="E552" s="1049"/>
      <c r="F552" s="1049"/>
      <c r="G552" s="1049"/>
      <c r="I552" s="337"/>
      <c r="J552" s="672"/>
      <c r="K552" s="672"/>
      <c r="L552" s="672"/>
      <c r="M552" s="672"/>
      <c r="R552" s="672"/>
      <c r="V552" s="95"/>
    </row>
    <row r="553">
      <c r="A553" s="1049"/>
      <c r="B553" s="1049"/>
      <c r="C553" s="808"/>
      <c r="D553" s="1049"/>
      <c r="E553" s="1049"/>
      <c r="F553" s="1049"/>
      <c r="G553" s="1049"/>
      <c r="I553" s="337"/>
      <c r="J553" s="672"/>
      <c r="K553" s="672"/>
      <c r="L553" s="672"/>
      <c r="M553" s="672"/>
      <c r="R553" s="672"/>
      <c r="V553" s="95"/>
    </row>
    <row r="554">
      <c r="A554" s="1049"/>
      <c r="B554" s="1049"/>
      <c r="C554" s="808"/>
      <c r="D554" s="1049"/>
      <c r="E554" s="1049"/>
      <c r="F554" s="1049"/>
      <c r="G554" s="1049"/>
      <c r="I554" s="337"/>
      <c r="J554" s="672"/>
      <c r="K554" s="672"/>
      <c r="L554" s="672"/>
      <c r="M554" s="672"/>
      <c r="R554" s="672"/>
      <c r="V554" s="95"/>
    </row>
    <row r="555">
      <c r="A555" s="1049"/>
      <c r="B555" s="1049"/>
      <c r="C555" s="808"/>
      <c r="D555" s="1049"/>
      <c r="E555" s="1049"/>
      <c r="F555" s="1049"/>
      <c r="G555" s="1049"/>
      <c r="I555" s="337"/>
      <c r="J555" s="672"/>
      <c r="K555" s="672"/>
      <c r="L555" s="672"/>
      <c r="M555" s="672"/>
      <c r="R555" s="672"/>
      <c r="V555" s="95"/>
    </row>
    <row r="556">
      <c r="A556" s="1049"/>
      <c r="B556" s="1049"/>
      <c r="C556" s="808"/>
      <c r="D556" s="1049"/>
      <c r="E556" s="1049"/>
      <c r="F556" s="1049"/>
      <c r="G556" s="1049"/>
      <c r="I556" s="337"/>
      <c r="J556" s="672"/>
      <c r="K556" s="672"/>
      <c r="L556" s="672"/>
      <c r="M556" s="672"/>
      <c r="R556" s="672"/>
      <c r="V556" s="95"/>
    </row>
    <row r="557">
      <c r="A557" s="1049"/>
      <c r="B557" s="1049"/>
      <c r="C557" s="808"/>
      <c r="D557" s="1049"/>
      <c r="E557" s="1049"/>
      <c r="F557" s="1049"/>
      <c r="G557" s="1049"/>
      <c r="I557" s="337"/>
      <c r="J557" s="672"/>
      <c r="K557" s="672"/>
      <c r="L557" s="672"/>
      <c r="M557" s="672"/>
      <c r="R557" s="672"/>
      <c r="V557" s="95"/>
    </row>
    <row r="558">
      <c r="A558" s="1049"/>
      <c r="B558" s="1049"/>
      <c r="C558" s="808"/>
      <c r="D558" s="1049"/>
      <c r="E558" s="1049"/>
      <c r="F558" s="1049"/>
      <c r="G558" s="1049"/>
      <c r="I558" s="337"/>
      <c r="J558" s="672"/>
      <c r="K558" s="672"/>
      <c r="L558" s="672"/>
      <c r="M558" s="672"/>
      <c r="R558" s="672"/>
      <c r="V558" s="95"/>
    </row>
    <row r="559">
      <c r="A559" s="1049"/>
      <c r="B559" s="1049"/>
      <c r="C559" s="808"/>
      <c r="D559" s="1049"/>
      <c r="E559" s="1049"/>
      <c r="F559" s="1049"/>
      <c r="G559" s="1049"/>
      <c r="I559" s="337"/>
      <c r="J559" s="672"/>
      <c r="K559" s="672"/>
      <c r="L559" s="672"/>
      <c r="M559" s="672"/>
      <c r="R559" s="672"/>
      <c r="V559" s="95"/>
    </row>
    <row r="560">
      <c r="A560" s="1049"/>
      <c r="B560" s="1049"/>
      <c r="C560" s="808"/>
      <c r="D560" s="1049"/>
      <c r="E560" s="1049"/>
      <c r="F560" s="1049"/>
      <c r="G560" s="1049"/>
      <c r="I560" s="337"/>
      <c r="J560" s="672"/>
      <c r="K560" s="672"/>
      <c r="L560" s="672"/>
      <c r="M560" s="672"/>
      <c r="R560" s="672"/>
      <c r="V560" s="95"/>
    </row>
    <row r="561">
      <c r="A561" s="1049"/>
      <c r="B561" s="1049"/>
      <c r="C561" s="808"/>
      <c r="D561" s="1049"/>
      <c r="E561" s="1049"/>
      <c r="F561" s="1049"/>
      <c r="G561" s="1049"/>
      <c r="I561" s="337"/>
      <c r="J561" s="672"/>
      <c r="K561" s="672"/>
      <c r="L561" s="672"/>
      <c r="M561" s="672"/>
      <c r="R561" s="672"/>
      <c r="V561" s="95"/>
    </row>
    <row r="562">
      <c r="A562" s="1049"/>
      <c r="B562" s="1049"/>
      <c r="C562" s="808"/>
      <c r="D562" s="1049"/>
      <c r="E562" s="1049"/>
      <c r="F562" s="1049"/>
      <c r="G562" s="1049"/>
      <c r="I562" s="337"/>
      <c r="J562" s="672"/>
      <c r="K562" s="672"/>
      <c r="L562" s="672"/>
      <c r="M562" s="672"/>
      <c r="R562" s="672"/>
      <c r="V562" s="95"/>
    </row>
    <row r="563">
      <c r="A563" s="1049"/>
      <c r="B563" s="1049"/>
      <c r="C563" s="808"/>
      <c r="D563" s="1049"/>
      <c r="E563" s="1049"/>
      <c r="F563" s="1049"/>
      <c r="G563" s="1049"/>
      <c r="I563" s="337"/>
      <c r="J563" s="672"/>
      <c r="K563" s="672"/>
      <c r="L563" s="672"/>
      <c r="M563" s="672"/>
      <c r="R563" s="672"/>
      <c r="V563" s="95"/>
    </row>
    <row r="564">
      <c r="A564" s="1049"/>
      <c r="B564" s="1049"/>
      <c r="C564" s="808"/>
      <c r="D564" s="1049"/>
      <c r="E564" s="1049"/>
      <c r="F564" s="1049"/>
      <c r="G564" s="1049"/>
      <c r="I564" s="337"/>
      <c r="J564" s="672"/>
      <c r="K564" s="672"/>
      <c r="L564" s="672"/>
      <c r="M564" s="672"/>
      <c r="R564" s="672"/>
      <c r="V564" s="95"/>
    </row>
    <row r="565">
      <c r="A565" s="1049"/>
      <c r="B565" s="1049"/>
      <c r="C565" s="808"/>
      <c r="D565" s="1049"/>
      <c r="E565" s="1049"/>
      <c r="F565" s="1049"/>
      <c r="G565" s="1049"/>
      <c r="I565" s="337"/>
      <c r="J565" s="672"/>
      <c r="K565" s="672"/>
      <c r="L565" s="672"/>
      <c r="M565" s="672"/>
      <c r="R565" s="672"/>
      <c r="V565" s="95"/>
    </row>
    <row r="566">
      <c r="A566" s="1049"/>
      <c r="B566" s="1049"/>
      <c r="C566" s="808"/>
      <c r="D566" s="1049"/>
      <c r="E566" s="1049"/>
      <c r="F566" s="1049"/>
      <c r="G566" s="1049"/>
      <c r="I566" s="337"/>
      <c r="J566" s="672"/>
      <c r="K566" s="672"/>
      <c r="L566" s="672"/>
      <c r="M566" s="672"/>
      <c r="R566" s="672"/>
      <c r="V566" s="95"/>
    </row>
    <row r="567">
      <c r="A567" s="1049"/>
      <c r="B567" s="1049"/>
      <c r="C567" s="808"/>
      <c r="D567" s="1049"/>
      <c r="E567" s="1049"/>
      <c r="F567" s="1049"/>
      <c r="G567" s="1049"/>
      <c r="I567" s="337"/>
      <c r="J567" s="672"/>
      <c r="K567" s="672"/>
      <c r="L567" s="672"/>
      <c r="M567" s="672"/>
      <c r="R567" s="672"/>
      <c r="V567" s="95"/>
    </row>
    <row r="568">
      <c r="A568" s="1049"/>
      <c r="B568" s="1049"/>
      <c r="C568" s="808"/>
      <c r="D568" s="1049"/>
      <c r="E568" s="1049"/>
      <c r="F568" s="1049"/>
      <c r="G568" s="1049"/>
      <c r="I568" s="337"/>
      <c r="J568" s="672"/>
      <c r="K568" s="672"/>
      <c r="L568" s="672"/>
      <c r="M568" s="672"/>
      <c r="R568" s="672"/>
      <c r="V568" s="95"/>
    </row>
    <row r="569">
      <c r="A569" s="1049"/>
      <c r="B569" s="1049"/>
      <c r="C569" s="808"/>
      <c r="D569" s="1049"/>
      <c r="E569" s="1049"/>
      <c r="F569" s="1049"/>
      <c r="G569" s="1049"/>
      <c r="I569" s="337"/>
      <c r="J569" s="672"/>
      <c r="K569" s="672"/>
      <c r="L569" s="672"/>
      <c r="M569" s="672"/>
      <c r="R569" s="672"/>
      <c r="V569" s="95"/>
    </row>
    <row r="570">
      <c r="A570" s="1049"/>
      <c r="B570" s="1049"/>
      <c r="C570" s="808"/>
      <c r="D570" s="1049"/>
      <c r="E570" s="1049"/>
      <c r="F570" s="1049"/>
      <c r="G570" s="1049"/>
      <c r="I570" s="337"/>
      <c r="J570" s="672"/>
      <c r="K570" s="672"/>
      <c r="L570" s="672"/>
      <c r="M570" s="672"/>
      <c r="R570" s="672"/>
      <c r="V570" s="95"/>
    </row>
    <row r="571">
      <c r="A571" s="1049"/>
      <c r="B571" s="1049"/>
      <c r="C571" s="808"/>
      <c r="D571" s="1049"/>
      <c r="E571" s="1049"/>
      <c r="F571" s="1049"/>
      <c r="G571" s="1049"/>
      <c r="I571" s="337"/>
      <c r="J571" s="672"/>
      <c r="K571" s="672"/>
      <c r="L571" s="672"/>
      <c r="M571" s="672"/>
      <c r="R571" s="672"/>
      <c r="V571" s="95"/>
    </row>
    <row r="572">
      <c r="A572" s="1049"/>
      <c r="B572" s="1049"/>
      <c r="C572" s="808"/>
      <c r="D572" s="1049"/>
      <c r="E572" s="1049"/>
      <c r="F572" s="1049"/>
      <c r="G572" s="1049"/>
      <c r="I572" s="337"/>
      <c r="J572" s="672"/>
      <c r="K572" s="672"/>
      <c r="L572" s="672"/>
      <c r="M572" s="672"/>
      <c r="R572" s="672"/>
      <c r="V572" s="95"/>
    </row>
    <row r="573">
      <c r="A573" s="1049"/>
      <c r="B573" s="1049"/>
      <c r="C573" s="808"/>
      <c r="D573" s="1049"/>
      <c r="E573" s="1049"/>
      <c r="F573" s="1049"/>
      <c r="G573" s="1049"/>
      <c r="I573" s="337"/>
      <c r="J573" s="672"/>
      <c r="K573" s="672"/>
      <c r="L573" s="672"/>
      <c r="M573" s="672"/>
      <c r="R573" s="672"/>
      <c r="V573" s="95"/>
    </row>
    <row r="574">
      <c r="A574" s="1049"/>
      <c r="B574" s="1049"/>
      <c r="C574" s="808"/>
      <c r="D574" s="1049"/>
      <c r="E574" s="1049"/>
      <c r="F574" s="1049"/>
      <c r="G574" s="1049"/>
      <c r="I574" s="337"/>
      <c r="J574" s="672"/>
      <c r="K574" s="672"/>
      <c r="L574" s="672"/>
      <c r="M574" s="672"/>
      <c r="R574" s="672"/>
      <c r="V574" s="95"/>
    </row>
    <row r="575">
      <c r="A575" s="1049"/>
      <c r="B575" s="1049"/>
      <c r="C575" s="808"/>
      <c r="D575" s="1049"/>
      <c r="E575" s="1049"/>
      <c r="F575" s="1049"/>
      <c r="G575" s="1049"/>
      <c r="I575" s="337"/>
      <c r="J575" s="672"/>
      <c r="K575" s="672"/>
      <c r="L575" s="672"/>
      <c r="M575" s="672"/>
      <c r="R575" s="672"/>
      <c r="V575" s="95"/>
    </row>
    <row r="576">
      <c r="A576" s="1049"/>
      <c r="B576" s="1049"/>
      <c r="C576" s="808"/>
      <c r="D576" s="1049"/>
      <c r="E576" s="1049"/>
      <c r="F576" s="1049"/>
      <c r="G576" s="1049"/>
      <c r="I576" s="337"/>
      <c r="J576" s="672"/>
      <c r="K576" s="672"/>
      <c r="L576" s="672"/>
      <c r="M576" s="672"/>
      <c r="R576" s="672"/>
      <c r="V576" s="95"/>
    </row>
    <row r="577">
      <c r="A577" s="1049"/>
      <c r="B577" s="1049"/>
      <c r="C577" s="808"/>
      <c r="D577" s="1049"/>
      <c r="E577" s="1049"/>
      <c r="F577" s="1049"/>
      <c r="G577" s="1049"/>
      <c r="I577" s="337"/>
      <c r="J577" s="672"/>
      <c r="K577" s="672"/>
      <c r="L577" s="672"/>
      <c r="M577" s="672"/>
      <c r="R577" s="672"/>
      <c r="V577" s="95"/>
    </row>
    <row r="578">
      <c r="A578" s="1049"/>
      <c r="B578" s="1049"/>
      <c r="C578" s="808"/>
      <c r="D578" s="1049"/>
      <c r="E578" s="1049"/>
      <c r="F578" s="1049"/>
      <c r="G578" s="1049"/>
      <c r="I578" s="337"/>
      <c r="J578" s="672"/>
      <c r="K578" s="672"/>
      <c r="L578" s="672"/>
      <c r="M578" s="672"/>
      <c r="R578" s="672"/>
      <c r="V578" s="95"/>
    </row>
    <row r="579">
      <c r="A579" s="1049"/>
      <c r="B579" s="1049"/>
      <c r="C579" s="808"/>
      <c r="D579" s="1049"/>
      <c r="E579" s="1049"/>
      <c r="F579" s="1049"/>
      <c r="G579" s="1049"/>
      <c r="I579" s="337"/>
      <c r="J579" s="672"/>
      <c r="K579" s="672"/>
      <c r="L579" s="672"/>
      <c r="M579" s="672"/>
      <c r="R579" s="672"/>
      <c r="V579" s="95"/>
    </row>
    <row r="580">
      <c r="A580" s="1049"/>
      <c r="B580" s="1049"/>
      <c r="C580" s="808"/>
      <c r="D580" s="1049"/>
      <c r="E580" s="1049"/>
      <c r="F580" s="1049"/>
      <c r="G580" s="1049"/>
      <c r="I580" s="337"/>
      <c r="J580" s="672"/>
      <c r="K580" s="672"/>
      <c r="L580" s="672"/>
      <c r="M580" s="672"/>
      <c r="R580" s="672"/>
      <c r="V580" s="95"/>
    </row>
    <row r="581">
      <c r="A581" s="1049"/>
      <c r="B581" s="1049"/>
      <c r="C581" s="808"/>
      <c r="D581" s="1049"/>
      <c r="E581" s="1049"/>
      <c r="F581" s="1049"/>
      <c r="G581" s="1049"/>
      <c r="I581" s="337"/>
      <c r="J581" s="672"/>
      <c r="K581" s="672"/>
      <c r="L581" s="672"/>
      <c r="M581" s="672"/>
      <c r="R581" s="672"/>
      <c r="V581" s="95"/>
    </row>
    <row r="582">
      <c r="A582" s="1049"/>
      <c r="B582" s="1049"/>
      <c r="C582" s="808"/>
      <c r="D582" s="1049"/>
      <c r="E582" s="1049"/>
      <c r="F582" s="1049"/>
      <c r="G582" s="1049"/>
      <c r="I582" s="337"/>
      <c r="J582" s="672"/>
      <c r="K582" s="672"/>
      <c r="L582" s="672"/>
      <c r="M582" s="672"/>
      <c r="R582" s="672"/>
      <c r="V582" s="95"/>
    </row>
    <row r="583">
      <c r="A583" s="1049"/>
      <c r="B583" s="1049"/>
      <c r="C583" s="808"/>
      <c r="D583" s="1049"/>
      <c r="E583" s="1049"/>
      <c r="F583" s="1049"/>
      <c r="G583" s="1049"/>
      <c r="I583" s="337"/>
      <c r="J583" s="672"/>
      <c r="K583" s="672"/>
      <c r="L583" s="672"/>
      <c r="M583" s="672"/>
      <c r="R583" s="672"/>
      <c r="V583" s="95"/>
    </row>
    <row r="584">
      <c r="A584" s="1049"/>
      <c r="B584" s="1049"/>
      <c r="C584" s="808"/>
      <c r="D584" s="1049"/>
      <c r="E584" s="1049"/>
      <c r="F584" s="1049"/>
      <c r="G584" s="1049"/>
      <c r="I584" s="337"/>
      <c r="J584" s="672"/>
      <c r="K584" s="672"/>
      <c r="L584" s="672"/>
      <c r="M584" s="672"/>
      <c r="R584" s="672"/>
      <c r="V584" s="95"/>
    </row>
    <row r="585">
      <c r="A585" s="1049"/>
      <c r="B585" s="1049"/>
      <c r="C585" s="808"/>
      <c r="D585" s="1049"/>
      <c r="E585" s="1049"/>
      <c r="F585" s="1049"/>
      <c r="G585" s="1049"/>
      <c r="I585" s="337"/>
      <c r="J585" s="672"/>
      <c r="K585" s="672"/>
      <c r="L585" s="672"/>
      <c r="M585" s="672"/>
      <c r="R585" s="672"/>
      <c r="V585" s="95"/>
    </row>
    <row r="586">
      <c r="A586" s="1049"/>
      <c r="B586" s="1049"/>
      <c r="C586" s="808"/>
      <c r="D586" s="1049"/>
      <c r="E586" s="1049"/>
      <c r="F586" s="1049"/>
      <c r="G586" s="1049"/>
      <c r="I586" s="337"/>
      <c r="J586" s="672"/>
      <c r="K586" s="672"/>
      <c r="L586" s="672"/>
      <c r="M586" s="672"/>
      <c r="R586" s="672"/>
      <c r="V586" s="95"/>
    </row>
    <row r="587">
      <c r="A587" s="1049"/>
      <c r="B587" s="1049"/>
      <c r="C587" s="808"/>
      <c r="D587" s="1049"/>
      <c r="E587" s="1049"/>
      <c r="F587" s="1049"/>
      <c r="G587" s="1049"/>
      <c r="I587" s="337"/>
      <c r="J587" s="672"/>
      <c r="K587" s="672"/>
      <c r="L587" s="672"/>
      <c r="M587" s="672"/>
      <c r="R587" s="672"/>
      <c r="V587" s="95"/>
    </row>
    <row r="588">
      <c r="A588" s="1049"/>
      <c r="B588" s="1049"/>
      <c r="C588" s="808"/>
      <c r="D588" s="1049"/>
      <c r="E588" s="1049"/>
      <c r="F588" s="1049"/>
      <c r="G588" s="1049"/>
      <c r="I588" s="337"/>
      <c r="J588" s="672"/>
      <c r="K588" s="672"/>
      <c r="L588" s="672"/>
      <c r="M588" s="672"/>
      <c r="R588" s="672"/>
      <c r="V588" s="95"/>
    </row>
    <row r="589">
      <c r="A589" s="1049"/>
      <c r="B589" s="1049"/>
      <c r="C589" s="808"/>
      <c r="D589" s="1049"/>
      <c r="E589" s="1049"/>
      <c r="F589" s="1049"/>
      <c r="G589" s="1049"/>
      <c r="I589" s="337"/>
      <c r="J589" s="672"/>
      <c r="K589" s="672"/>
      <c r="L589" s="672"/>
      <c r="M589" s="672"/>
      <c r="R589" s="672"/>
      <c r="V589" s="95"/>
    </row>
    <row r="590">
      <c r="A590" s="1049"/>
      <c r="B590" s="1049"/>
      <c r="C590" s="808"/>
      <c r="D590" s="1049"/>
      <c r="E590" s="1049"/>
      <c r="F590" s="1049"/>
      <c r="G590" s="1049"/>
      <c r="I590" s="337"/>
      <c r="J590" s="672"/>
      <c r="K590" s="672"/>
      <c r="L590" s="672"/>
      <c r="M590" s="672"/>
      <c r="R590" s="672"/>
      <c r="V590" s="95"/>
    </row>
    <row r="591">
      <c r="A591" s="1049"/>
      <c r="B591" s="1049"/>
      <c r="C591" s="808"/>
      <c r="D591" s="1049"/>
      <c r="E591" s="1049"/>
      <c r="F591" s="1049"/>
      <c r="G591" s="1049"/>
      <c r="I591" s="337"/>
      <c r="J591" s="672"/>
      <c r="K591" s="672"/>
      <c r="L591" s="672"/>
      <c r="M591" s="672"/>
      <c r="R591" s="672"/>
      <c r="V591" s="95"/>
    </row>
    <row r="592">
      <c r="A592" s="1049"/>
      <c r="B592" s="1049"/>
      <c r="C592" s="808"/>
      <c r="D592" s="1049"/>
      <c r="E592" s="1049"/>
      <c r="F592" s="1049"/>
      <c r="G592" s="1049"/>
      <c r="I592" s="337"/>
      <c r="J592" s="672"/>
      <c r="K592" s="672"/>
      <c r="L592" s="672"/>
      <c r="M592" s="672"/>
      <c r="R592" s="672"/>
      <c r="V592" s="95"/>
    </row>
    <row r="593">
      <c r="A593" s="1049"/>
      <c r="B593" s="1049"/>
      <c r="C593" s="808"/>
      <c r="D593" s="1049"/>
      <c r="E593" s="1049"/>
      <c r="F593" s="1049"/>
      <c r="G593" s="1049"/>
      <c r="I593" s="337"/>
      <c r="J593" s="672"/>
      <c r="K593" s="672"/>
      <c r="L593" s="672"/>
      <c r="M593" s="672"/>
      <c r="R593" s="672"/>
      <c r="V593" s="95"/>
    </row>
    <row r="594">
      <c r="A594" s="1049"/>
      <c r="B594" s="1049"/>
      <c r="C594" s="808"/>
      <c r="D594" s="1049"/>
      <c r="E594" s="1049"/>
      <c r="F594" s="1049"/>
      <c r="G594" s="1049"/>
      <c r="I594" s="337"/>
      <c r="J594" s="672"/>
      <c r="K594" s="672"/>
      <c r="L594" s="672"/>
      <c r="M594" s="672"/>
      <c r="R594" s="672"/>
      <c r="V594" s="95"/>
    </row>
    <row r="595">
      <c r="A595" s="1049"/>
      <c r="B595" s="1049"/>
      <c r="C595" s="808"/>
      <c r="D595" s="1049"/>
      <c r="E595" s="1049"/>
      <c r="F595" s="1049"/>
      <c r="G595" s="1049"/>
      <c r="I595" s="337"/>
      <c r="J595" s="672"/>
      <c r="K595" s="672"/>
      <c r="L595" s="672"/>
      <c r="M595" s="672"/>
      <c r="R595" s="672"/>
      <c r="V595" s="95"/>
    </row>
    <row r="596">
      <c r="A596" s="1049"/>
      <c r="B596" s="1049"/>
      <c r="C596" s="808"/>
      <c r="D596" s="1049"/>
      <c r="E596" s="1049"/>
      <c r="F596" s="1049"/>
      <c r="G596" s="1049"/>
      <c r="I596" s="337"/>
      <c r="J596" s="672"/>
      <c r="K596" s="672"/>
      <c r="L596" s="672"/>
      <c r="M596" s="672"/>
      <c r="R596" s="672"/>
      <c r="V596" s="95"/>
    </row>
    <row r="597">
      <c r="A597" s="1049"/>
      <c r="B597" s="1049"/>
      <c r="C597" s="808"/>
      <c r="D597" s="1049"/>
      <c r="E597" s="1049"/>
      <c r="F597" s="1049"/>
      <c r="G597" s="1049"/>
      <c r="I597" s="337"/>
      <c r="J597" s="672"/>
      <c r="K597" s="672"/>
      <c r="L597" s="672"/>
      <c r="M597" s="672"/>
      <c r="R597" s="672"/>
      <c r="V597" s="95"/>
    </row>
    <row r="598">
      <c r="A598" s="1049"/>
      <c r="B598" s="1049"/>
      <c r="C598" s="808"/>
      <c r="D598" s="1049"/>
      <c r="E598" s="1049"/>
      <c r="F598" s="1049"/>
      <c r="G598" s="1049"/>
      <c r="I598" s="337"/>
      <c r="J598" s="672"/>
      <c r="K598" s="672"/>
      <c r="L598" s="672"/>
      <c r="M598" s="672"/>
      <c r="R598" s="672"/>
      <c r="V598" s="95"/>
    </row>
    <row r="599">
      <c r="A599" s="1049"/>
      <c r="B599" s="1049"/>
      <c r="C599" s="808"/>
      <c r="D599" s="1049"/>
      <c r="E599" s="1049"/>
      <c r="F599" s="1049"/>
      <c r="G599" s="1049"/>
      <c r="I599" s="337"/>
      <c r="J599" s="672"/>
      <c r="K599" s="672"/>
      <c r="L599" s="672"/>
      <c r="M599" s="672"/>
      <c r="R599" s="672"/>
      <c r="V599" s="95"/>
    </row>
    <row r="600">
      <c r="A600" s="1049"/>
      <c r="B600" s="1049"/>
      <c r="C600" s="808"/>
      <c r="D600" s="1049"/>
      <c r="E600" s="1049"/>
      <c r="F600" s="1049"/>
      <c r="G600" s="1049"/>
      <c r="I600" s="337"/>
      <c r="J600" s="672"/>
      <c r="K600" s="672"/>
      <c r="L600" s="672"/>
      <c r="M600" s="672"/>
      <c r="R600" s="672"/>
      <c r="V600" s="95"/>
    </row>
    <row r="601">
      <c r="A601" s="1049"/>
      <c r="B601" s="1049"/>
      <c r="C601" s="808"/>
      <c r="D601" s="1049"/>
      <c r="E601" s="1049"/>
      <c r="F601" s="1049"/>
      <c r="G601" s="1049"/>
      <c r="I601" s="337"/>
      <c r="J601" s="672"/>
      <c r="K601" s="672"/>
      <c r="L601" s="672"/>
      <c r="M601" s="672"/>
      <c r="R601" s="672"/>
      <c r="V601" s="95"/>
    </row>
    <row r="602">
      <c r="A602" s="1049"/>
      <c r="B602" s="1049"/>
      <c r="C602" s="808"/>
      <c r="D602" s="1049"/>
      <c r="E602" s="1049"/>
      <c r="F602" s="1049"/>
      <c r="G602" s="1049"/>
      <c r="I602" s="337"/>
      <c r="J602" s="672"/>
      <c r="K602" s="672"/>
      <c r="L602" s="672"/>
      <c r="M602" s="672"/>
      <c r="R602" s="672"/>
      <c r="V602" s="95"/>
    </row>
    <row r="603">
      <c r="A603" s="1049"/>
      <c r="B603" s="1049"/>
      <c r="C603" s="808"/>
      <c r="D603" s="1049"/>
      <c r="E603" s="1049"/>
      <c r="F603" s="1049"/>
      <c r="G603" s="1049"/>
      <c r="I603" s="337"/>
      <c r="J603" s="672"/>
      <c r="K603" s="672"/>
      <c r="L603" s="672"/>
      <c r="M603" s="672"/>
      <c r="R603" s="672"/>
      <c r="V603" s="95"/>
    </row>
    <row r="604">
      <c r="A604" s="1049"/>
      <c r="B604" s="1049"/>
      <c r="C604" s="808"/>
      <c r="D604" s="1049"/>
      <c r="E604" s="1049"/>
      <c r="F604" s="1049"/>
      <c r="G604" s="1049"/>
      <c r="I604" s="337"/>
      <c r="J604" s="672"/>
      <c r="K604" s="672"/>
      <c r="L604" s="672"/>
      <c r="M604" s="672"/>
      <c r="R604" s="672"/>
      <c r="V604" s="95"/>
    </row>
    <row r="605">
      <c r="A605" s="1049"/>
      <c r="B605" s="1049"/>
      <c r="C605" s="808"/>
      <c r="D605" s="1049"/>
      <c r="E605" s="1049"/>
      <c r="F605" s="1049"/>
      <c r="G605" s="1049"/>
      <c r="I605" s="337"/>
      <c r="J605" s="672"/>
      <c r="K605" s="672"/>
      <c r="L605" s="672"/>
      <c r="M605" s="672"/>
      <c r="R605" s="672"/>
      <c r="V605" s="95"/>
    </row>
    <row r="606">
      <c r="A606" s="1049"/>
      <c r="B606" s="1049"/>
      <c r="C606" s="808"/>
      <c r="D606" s="1049"/>
      <c r="E606" s="1049"/>
      <c r="F606" s="1049"/>
      <c r="G606" s="1049"/>
      <c r="I606" s="337"/>
      <c r="J606" s="672"/>
      <c r="K606" s="672"/>
      <c r="L606" s="672"/>
      <c r="M606" s="672"/>
      <c r="R606" s="672"/>
      <c r="V606" s="95"/>
    </row>
    <row r="607">
      <c r="A607" s="1049"/>
      <c r="B607" s="1049"/>
      <c r="C607" s="808"/>
      <c r="D607" s="1049"/>
      <c r="E607" s="1049"/>
      <c r="F607" s="1049"/>
      <c r="G607" s="1049"/>
      <c r="I607" s="337"/>
      <c r="J607" s="672"/>
      <c r="K607" s="672"/>
      <c r="L607" s="672"/>
      <c r="M607" s="672"/>
      <c r="R607" s="672"/>
      <c r="V607" s="95"/>
    </row>
    <row r="608">
      <c r="A608" s="1049"/>
      <c r="B608" s="1049"/>
      <c r="C608" s="808"/>
      <c r="D608" s="1049"/>
      <c r="E608" s="1049"/>
      <c r="F608" s="1049"/>
      <c r="G608" s="1049"/>
      <c r="I608" s="337"/>
      <c r="J608" s="672"/>
      <c r="K608" s="672"/>
      <c r="L608" s="672"/>
      <c r="M608" s="672"/>
      <c r="R608" s="672"/>
      <c r="V608" s="95"/>
    </row>
    <row r="609">
      <c r="A609" s="1049"/>
      <c r="B609" s="1049"/>
      <c r="C609" s="808"/>
      <c r="D609" s="1049"/>
      <c r="E609" s="1049"/>
      <c r="F609" s="1049"/>
      <c r="G609" s="1049"/>
      <c r="I609" s="337"/>
      <c r="J609" s="672"/>
      <c r="K609" s="672"/>
      <c r="L609" s="672"/>
      <c r="M609" s="672"/>
      <c r="R609" s="672"/>
      <c r="V609" s="95"/>
    </row>
    <row r="610">
      <c r="A610" s="1049"/>
      <c r="B610" s="1049"/>
      <c r="C610" s="808"/>
      <c r="D610" s="1049"/>
      <c r="E610" s="1049"/>
      <c r="F610" s="1049"/>
      <c r="G610" s="1049"/>
      <c r="I610" s="337"/>
      <c r="J610" s="672"/>
      <c r="K610" s="672"/>
      <c r="L610" s="672"/>
      <c r="M610" s="672"/>
      <c r="R610" s="672"/>
      <c r="V610" s="95"/>
    </row>
    <row r="611">
      <c r="A611" s="1049"/>
      <c r="B611" s="1049"/>
      <c r="C611" s="808"/>
      <c r="D611" s="1049"/>
      <c r="E611" s="1049"/>
      <c r="F611" s="1049"/>
      <c r="G611" s="1049"/>
      <c r="I611" s="337"/>
      <c r="J611" s="672"/>
      <c r="K611" s="672"/>
      <c r="L611" s="672"/>
      <c r="M611" s="672"/>
      <c r="R611" s="672"/>
      <c r="V611" s="95"/>
    </row>
    <row r="612">
      <c r="A612" s="1049"/>
      <c r="B612" s="1049"/>
      <c r="C612" s="808"/>
      <c r="D612" s="1049"/>
      <c r="E612" s="1049"/>
      <c r="F612" s="1049"/>
      <c r="G612" s="1049"/>
      <c r="I612" s="337"/>
      <c r="J612" s="672"/>
      <c r="K612" s="672"/>
      <c r="L612" s="672"/>
      <c r="M612" s="672"/>
      <c r="R612" s="672"/>
      <c r="V612" s="95"/>
    </row>
    <row r="613">
      <c r="A613" s="1049"/>
      <c r="B613" s="1049"/>
      <c r="C613" s="808"/>
      <c r="D613" s="1049"/>
      <c r="E613" s="1049"/>
      <c r="F613" s="1049"/>
      <c r="G613" s="1049"/>
      <c r="I613" s="337"/>
      <c r="J613" s="672"/>
      <c r="K613" s="672"/>
      <c r="L613" s="672"/>
      <c r="M613" s="672"/>
      <c r="R613" s="672"/>
      <c r="V613" s="95"/>
    </row>
    <row r="614">
      <c r="A614" s="1049"/>
      <c r="B614" s="1049"/>
      <c r="C614" s="808"/>
      <c r="D614" s="1049"/>
      <c r="E614" s="1049"/>
      <c r="F614" s="1049"/>
      <c r="G614" s="1049"/>
      <c r="I614" s="337"/>
      <c r="J614" s="672"/>
      <c r="K614" s="672"/>
      <c r="L614" s="672"/>
      <c r="M614" s="672"/>
      <c r="R614" s="672"/>
      <c r="V614" s="95"/>
    </row>
    <row r="615">
      <c r="A615" s="1049"/>
      <c r="B615" s="1049"/>
      <c r="C615" s="808"/>
      <c r="D615" s="1049"/>
      <c r="E615" s="1049"/>
      <c r="F615" s="1049"/>
      <c r="G615" s="1049"/>
      <c r="I615" s="337"/>
      <c r="J615" s="672"/>
      <c r="K615" s="672"/>
      <c r="L615" s="672"/>
      <c r="M615" s="672"/>
      <c r="R615" s="672"/>
      <c r="V615" s="95"/>
    </row>
    <row r="616">
      <c r="A616" s="1049"/>
      <c r="B616" s="1049"/>
      <c r="C616" s="808"/>
      <c r="D616" s="1049"/>
      <c r="E616" s="1049"/>
      <c r="F616" s="1049"/>
      <c r="G616" s="1049"/>
      <c r="I616" s="337"/>
      <c r="J616" s="672"/>
      <c r="K616" s="672"/>
      <c r="L616" s="672"/>
      <c r="M616" s="672"/>
      <c r="R616" s="672"/>
      <c r="V616" s="95"/>
    </row>
    <row r="617">
      <c r="A617" s="1049"/>
      <c r="B617" s="1049"/>
      <c r="C617" s="808"/>
      <c r="D617" s="1049"/>
      <c r="E617" s="1049"/>
      <c r="F617" s="1049"/>
      <c r="G617" s="1049"/>
      <c r="I617" s="337"/>
      <c r="J617" s="672"/>
      <c r="K617" s="672"/>
      <c r="L617" s="672"/>
      <c r="M617" s="672"/>
      <c r="R617" s="672"/>
      <c r="V617" s="95"/>
    </row>
    <row r="618">
      <c r="A618" s="1049"/>
      <c r="B618" s="1049"/>
      <c r="C618" s="808"/>
      <c r="D618" s="1049"/>
      <c r="E618" s="1049"/>
      <c r="F618" s="1049"/>
      <c r="G618" s="1049"/>
      <c r="I618" s="337"/>
      <c r="J618" s="672"/>
      <c r="K618" s="672"/>
      <c r="L618" s="672"/>
      <c r="M618" s="672"/>
      <c r="R618" s="672"/>
      <c r="V618" s="95"/>
    </row>
    <row r="619">
      <c r="A619" s="1049"/>
      <c r="B619" s="1049"/>
      <c r="C619" s="808"/>
      <c r="D619" s="1049"/>
      <c r="E619" s="1049"/>
      <c r="F619" s="1049"/>
      <c r="G619" s="1049"/>
      <c r="I619" s="337"/>
      <c r="J619" s="672"/>
      <c r="K619" s="672"/>
      <c r="L619" s="672"/>
      <c r="M619" s="672"/>
      <c r="R619" s="672"/>
      <c r="V619" s="95"/>
    </row>
    <row r="620">
      <c r="A620" s="1049"/>
      <c r="B620" s="1049"/>
      <c r="C620" s="808"/>
      <c r="D620" s="1049"/>
      <c r="E620" s="1049"/>
      <c r="F620" s="1049"/>
      <c r="G620" s="1049"/>
      <c r="I620" s="337"/>
      <c r="J620" s="672"/>
      <c r="K620" s="672"/>
      <c r="L620" s="672"/>
      <c r="M620" s="672"/>
      <c r="R620" s="672"/>
      <c r="V620" s="95"/>
    </row>
    <row r="621">
      <c r="A621" s="1049"/>
      <c r="B621" s="1049"/>
      <c r="C621" s="808"/>
      <c r="D621" s="1049"/>
      <c r="E621" s="1049"/>
      <c r="F621" s="1049"/>
      <c r="G621" s="1049"/>
      <c r="I621" s="337"/>
      <c r="J621" s="672"/>
      <c r="K621" s="672"/>
      <c r="L621" s="672"/>
      <c r="M621" s="672"/>
      <c r="R621" s="672"/>
      <c r="V621" s="95"/>
    </row>
    <row r="622">
      <c r="A622" s="1049"/>
      <c r="B622" s="1049"/>
      <c r="C622" s="808"/>
      <c r="D622" s="1049"/>
      <c r="E622" s="1049"/>
      <c r="F622" s="1049"/>
      <c r="G622" s="1049"/>
      <c r="I622" s="337"/>
      <c r="J622" s="672"/>
      <c r="K622" s="672"/>
      <c r="L622" s="672"/>
      <c r="M622" s="672"/>
      <c r="R622" s="672"/>
      <c r="V622" s="95"/>
    </row>
    <row r="623">
      <c r="A623" s="1049"/>
      <c r="B623" s="1049"/>
      <c r="C623" s="808"/>
      <c r="D623" s="1049"/>
      <c r="E623" s="1049"/>
      <c r="F623" s="1049"/>
      <c r="G623" s="1049"/>
      <c r="I623" s="337"/>
      <c r="J623" s="672"/>
      <c r="K623" s="672"/>
      <c r="L623" s="672"/>
      <c r="M623" s="672"/>
      <c r="R623" s="672"/>
      <c r="V623" s="95"/>
    </row>
    <row r="624">
      <c r="A624" s="1049"/>
      <c r="B624" s="1049"/>
      <c r="C624" s="808"/>
      <c r="D624" s="1049"/>
      <c r="E624" s="1049"/>
      <c r="F624" s="1049"/>
      <c r="G624" s="1049"/>
      <c r="I624" s="337"/>
      <c r="J624" s="672"/>
      <c r="K624" s="672"/>
      <c r="L624" s="672"/>
      <c r="M624" s="672"/>
      <c r="R624" s="672"/>
      <c r="V624" s="95"/>
    </row>
    <row r="625">
      <c r="A625" s="1049"/>
      <c r="B625" s="1049"/>
      <c r="C625" s="808"/>
      <c r="D625" s="1049"/>
      <c r="E625" s="1049"/>
      <c r="F625" s="1049"/>
      <c r="G625" s="1049"/>
      <c r="I625" s="337"/>
      <c r="J625" s="672"/>
      <c r="K625" s="672"/>
      <c r="L625" s="672"/>
      <c r="M625" s="672"/>
      <c r="R625" s="672"/>
      <c r="V625" s="95"/>
    </row>
    <row r="626">
      <c r="A626" s="1049"/>
      <c r="B626" s="1049"/>
      <c r="C626" s="808"/>
      <c r="D626" s="1049"/>
      <c r="E626" s="1049"/>
      <c r="F626" s="1049"/>
      <c r="G626" s="1049"/>
      <c r="I626" s="337"/>
      <c r="J626" s="672"/>
      <c r="K626" s="672"/>
      <c r="L626" s="672"/>
      <c r="M626" s="672"/>
      <c r="R626" s="672"/>
      <c r="V626" s="95"/>
    </row>
    <row r="627">
      <c r="A627" s="1049"/>
      <c r="B627" s="1049"/>
      <c r="C627" s="808"/>
      <c r="D627" s="1049"/>
      <c r="E627" s="1049"/>
      <c r="F627" s="1049"/>
      <c r="G627" s="1049"/>
      <c r="I627" s="337"/>
      <c r="J627" s="672"/>
      <c r="K627" s="672"/>
      <c r="L627" s="672"/>
      <c r="M627" s="672"/>
      <c r="R627" s="672"/>
      <c r="V627" s="95"/>
    </row>
    <row r="628">
      <c r="A628" s="1049"/>
      <c r="B628" s="1049"/>
      <c r="C628" s="808"/>
      <c r="D628" s="1049"/>
      <c r="E628" s="1049"/>
      <c r="F628" s="1049"/>
      <c r="G628" s="1049"/>
      <c r="I628" s="337"/>
      <c r="J628" s="672"/>
      <c r="K628" s="672"/>
      <c r="L628" s="672"/>
      <c r="M628" s="672"/>
      <c r="R628" s="672"/>
      <c r="V628" s="95"/>
    </row>
    <row r="629">
      <c r="A629" s="1049"/>
      <c r="B629" s="1049"/>
      <c r="C629" s="808"/>
      <c r="D629" s="1049"/>
      <c r="E629" s="1049"/>
      <c r="F629" s="1049"/>
      <c r="G629" s="1049"/>
      <c r="I629" s="337"/>
      <c r="J629" s="672"/>
      <c r="K629" s="672"/>
      <c r="L629" s="672"/>
      <c r="M629" s="672"/>
      <c r="R629" s="672"/>
      <c r="V629" s="95"/>
    </row>
    <row r="630">
      <c r="A630" s="1049"/>
      <c r="B630" s="1049"/>
      <c r="C630" s="808"/>
      <c r="D630" s="1049"/>
      <c r="E630" s="1049"/>
      <c r="F630" s="1049"/>
      <c r="G630" s="1049"/>
      <c r="I630" s="337"/>
      <c r="J630" s="672"/>
      <c r="K630" s="672"/>
      <c r="L630" s="672"/>
      <c r="M630" s="672"/>
      <c r="R630" s="672"/>
      <c r="V630" s="95"/>
    </row>
    <row r="631">
      <c r="A631" s="1049"/>
      <c r="B631" s="1049"/>
      <c r="C631" s="808"/>
      <c r="D631" s="1049"/>
      <c r="E631" s="1049"/>
      <c r="F631" s="1049"/>
      <c r="G631" s="1049"/>
      <c r="I631" s="337"/>
      <c r="J631" s="672"/>
      <c r="K631" s="672"/>
      <c r="L631" s="672"/>
      <c r="M631" s="672"/>
      <c r="R631" s="672"/>
      <c r="V631" s="95"/>
    </row>
    <row r="632">
      <c r="A632" s="1049"/>
      <c r="B632" s="1049"/>
      <c r="C632" s="808"/>
      <c r="D632" s="1049"/>
      <c r="E632" s="1049"/>
      <c r="F632" s="1049"/>
      <c r="G632" s="1049"/>
      <c r="I632" s="337"/>
      <c r="J632" s="672"/>
      <c r="K632" s="672"/>
      <c r="L632" s="672"/>
      <c r="M632" s="672"/>
      <c r="R632" s="672"/>
      <c r="V632" s="95"/>
    </row>
    <row r="633">
      <c r="A633" s="1049"/>
      <c r="B633" s="1049"/>
      <c r="C633" s="808"/>
      <c r="D633" s="1049"/>
      <c r="E633" s="1049"/>
      <c r="F633" s="1049"/>
      <c r="G633" s="1049"/>
      <c r="I633" s="337"/>
      <c r="J633" s="672"/>
      <c r="K633" s="672"/>
      <c r="L633" s="672"/>
      <c r="M633" s="672"/>
      <c r="R633" s="672"/>
      <c r="V633" s="95"/>
    </row>
    <row r="634">
      <c r="A634" s="1049"/>
      <c r="B634" s="1049"/>
      <c r="C634" s="808"/>
      <c r="D634" s="1049"/>
      <c r="E634" s="1049"/>
      <c r="F634" s="1049"/>
      <c r="G634" s="1049"/>
      <c r="I634" s="337"/>
      <c r="J634" s="672"/>
      <c r="K634" s="672"/>
      <c r="L634" s="672"/>
      <c r="M634" s="672"/>
      <c r="R634" s="672"/>
      <c r="V634" s="95"/>
    </row>
    <row r="635">
      <c r="A635" s="1049"/>
      <c r="B635" s="1049"/>
      <c r="C635" s="808"/>
      <c r="D635" s="1049"/>
      <c r="E635" s="1049"/>
      <c r="F635" s="1049"/>
      <c r="G635" s="1049"/>
      <c r="I635" s="337"/>
      <c r="J635" s="672"/>
      <c r="K635" s="672"/>
      <c r="L635" s="672"/>
      <c r="M635" s="672"/>
      <c r="R635" s="672"/>
      <c r="V635" s="95"/>
    </row>
    <row r="636">
      <c r="A636" s="1049"/>
      <c r="B636" s="1049"/>
      <c r="C636" s="808"/>
      <c r="D636" s="1049"/>
      <c r="E636" s="1049"/>
      <c r="F636" s="1049"/>
      <c r="G636" s="1049"/>
      <c r="I636" s="337"/>
      <c r="J636" s="672"/>
      <c r="K636" s="672"/>
      <c r="L636" s="672"/>
      <c r="M636" s="672"/>
      <c r="R636" s="672"/>
      <c r="V636" s="95"/>
    </row>
    <row r="637">
      <c r="A637" s="1049"/>
      <c r="B637" s="1049"/>
      <c r="C637" s="808"/>
      <c r="D637" s="1049"/>
      <c r="E637" s="1049"/>
      <c r="F637" s="1049"/>
      <c r="G637" s="1049"/>
      <c r="I637" s="337"/>
      <c r="J637" s="672"/>
      <c r="K637" s="672"/>
      <c r="L637" s="672"/>
      <c r="M637" s="672"/>
      <c r="R637" s="672"/>
      <c r="V637" s="95"/>
    </row>
    <row r="638">
      <c r="A638" s="1049"/>
      <c r="B638" s="1049"/>
      <c r="C638" s="808"/>
      <c r="D638" s="1049"/>
      <c r="E638" s="1049"/>
      <c r="F638" s="1049"/>
      <c r="G638" s="1049"/>
      <c r="I638" s="337"/>
      <c r="J638" s="672"/>
      <c r="K638" s="672"/>
      <c r="L638" s="672"/>
      <c r="M638" s="672"/>
      <c r="R638" s="672"/>
      <c r="V638" s="95"/>
    </row>
    <row r="639">
      <c r="A639" s="1049"/>
      <c r="B639" s="1049"/>
      <c r="C639" s="808"/>
      <c r="D639" s="1049"/>
      <c r="E639" s="1049"/>
      <c r="F639" s="1049"/>
      <c r="G639" s="1049"/>
      <c r="I639" s="337"/>
      <c r="J639" s="672"/>
      <c r="K639" s="672"/>
      <c r="L639" s="672"/>
      <c r="M639" s="672"/>
      <c r="R639" s="672"/>
      <c r="V639" s="95"/>
    </row>
    <row r="640">
      <c r="A640" s="1049"/>
      <c r="B640" s="1049"/>
      <c r="C640" s="808"/>
      <c r="D640" s="1049"/>
      <c r="E640" s="1049"/>
      <c r="F640" s="1049"/>
      <c r="G640" s="1049"/>
      <c r="I640" s="337"/>
      <c r="J640" s="672"/>
      <c r="K640" s="672"/>
      <c r="L640" s="672"/>
      <c r="M640" s="672"/>
      <c r="R640" s="672"/>
      <c r="V640" s="95"/>
    </row>
    <row r="641">
      <c r="A641" s="1049"/>
      <c r="B641" s="1049"/>
      <c r="C641" s="808"/>
      <c r="D641" s="1049"/>
      <c r="E641" s="1049"/>
      <c r="F641" s="1049"/>
      <c r="G641" s="1049"/>
      <c r="I641" s="337"/>
      <c r="J641" s="672"/>
      <c r="K641" s="672"/>
      <c r="L641" s="672"/>
      <c r="M641" s="672"/>
      <c r="R641" s="672"/>
      <c r="V641" s="95"/>
    </row>
    <row r="642">
      <c r="A642" s="1049"/>
      <c r="B642" s="1049"/>
      <c r="C642" s="808"/>
      <c r="D642" s="1049"/>
      <c r="E642" s="1049"/>
      <c r="F642" s="1049"/>
      <c r="G642" s="1049"/>
      <c r="I642" s="337"/>
      <c r="J642" s="672"/>
      <c r="K642" s="672"/>
      <c r="L642" s="672"/>
      <c r="M642" s="672"/>
      <c r="R642" s="672"/>
      <c r="V642" s="95"/>
    </row>
    <row r="643">
      <c r="A643" s="1049"/>
      <c r="B643" s="1049"/>
      <c r="C643" s="808"/>
      <c r="D643" s="1049"/>
      <c r="E643" s="1049"/>
      <c r="F643" s="1049"/>
      <c r="G643" s="1049"/>
      <c r="I643" s="337"/>
      <c r="J643" s="672"/>
      <c r="K643" s="672"/>
      <c r="L643" s="672"/>
      <c r="M643" s="672"/>
      <c r="R643" s="672"/>
      <c r="V643" s="95"/>
    </row>
    <row r="644">
      <c r="A644" s="1049"/>
      <c r="B644" s="1049"/>
      <c r="C644" s="808"/>
      <c r="D644" s="1049"/>
      <c r="E644" s="1049"/>
      <c r="F644" s="1049"/>
      <c r="G644" s="1049"/>
      <c r="I644" s="337"/>
      <c r="J644" s="672"/>
      <c r="K644" s="672"/>
      <c r="L644" s="672"/>
      <c r="M644" s="672"/>
      <c r="R644" s="672"/>
      <c r="V644" s="95"/>
    </row>
    <row r="645">
      <c r="A645" s="1049"/>
      <c r="B645" s="1049"/>
      <c r="C645" s="808"/>
      <c r="D645" s="1049"/>
      <c r="E645" s="1049"/>
      <c r="F645" s="1049"/>
      <c r="G645" s="1049"/>
      <c r="I645" s="337"/>
      <c r="J645" s="672"/>
      <c r="K645" s="672"/>
      <c r="L645" s="672"/>
      <c r="M645" s="672"/>
      <c r="R645" s="672"/>
      <c r="V645" s="95"/>
    </row>
    <row r="646">
      <c r="A646" s="1049"/>
      <c r="B646" s="1049"/>
      <c r="C646" s="808"/>
      <c r="D646" s="1049"/>
      <c r="E646" s="1049"/>
      <c r="F646" s="1049"/>
      <c r="G646" s="1049"/>
      <c r="I646" s="337"/>
      <c r="J646" s="672"/>
      <c r="K646" s="672"/>
      <c r="L646" s="672"/>
      <c r="M646" s="672"/>
      <c r="R646" s="672"/>
      <c r="V646" s="95"/>
    </row>
    <row r="647">
      <c r="A647" s="1049"/>
      <c r="B647" s="1049"/>
      <c r="C647" s="808"/>
      <c r="D647" s="1049"/>
      <c r="E647" s="1049"/>
      <c r="F647" s="1049"/>
      <c r="G647" s="1049"/>
      <c r="I647" s="337"/>
      <c r="J647" s="672"/>
      <c r="K647" s="672"/>
      <c r="L647" s="672"/>
      <c r="M647" s="672"/>
      <c r="R647" s="672"/>
      <c r="V647" s="95"/>
    </row>
    <row r="648">
      <c r="A648" s="1049"/>
      <c r="B648" s="1049"/>
      <c r="C648" s="808"/>
      <c r="D648" s="1049"/>
      <c r="E648" s="1049"/>
      <c r="F648" s="1049"/>
      <c r="G648" s="1049"/>
      <c r="I648" s="337"/>
      <c r="J648" s="672"/>
      <c r="K648" s="672"/>
      <c r="L648" s="672"/>
      <c r="M648" s="672"/>
      <c r="R648" s="672"/>
      <c r="V648" s="95"/>
    </row>
    <row r="649">
      <c r="A649" s="1049"/>
      <c r="B649" s="1049"/>
      <c r="C649" s="808"/>
      <c r="D649" s="1049"/>
      <c r="E649" s="1049"/>
      <c r="F649" s="1049"/>
      <c r="G649" s="1049"/>
      <c r="I649" s="337"/>
      <c r="J649" s="672"/>
      <c r="K649" s="672"/>
      <c r="L649" s="672"/>
      <c r="M649" s="672"/>
      <c r="R649" s="672"/>
      <c r="V649" s="95"/>
    </row>
    <row r="650">
      <c r="A650" s="1049"/>
      <c r="B650" s="1049"/>
      <c r="C650" s="808"/>
      <c r="D650" s="1049"/>
      <c r="E650" s="1049"/>
      <c r="F650" s="1049"/>
      <c r="G650" s="1049"/>
      <c r="I650" s="337"/>
      <c r="J650" s="672"/>
      <c r="K650" s="672"/>
      <c r="L650" s="672"/>
      <c r="M650" s="672"/>
      <c r="R650" s="672"/>
      <c r="V650" s="95"/>
    </row>
    <row r="651">
      <c r="A651" s="1049"/>
      <c r="B651" s="1049"/>
      <c r="C651" s="808"/>
      <c r="D651" s="1049"/>
      <c r="E651" s="1049"/>
      <c r="F651" s="1049"/>
      <c r="G651" s="1049"/>
      <c r="I651" s="337"/>
      <c r="J651" s="672"/>
      <c r="K651" s="672"/>
      <c r="L651" s="672"/>
      <c r="M651" s="672"/>
      <c r="R651" s="672"/>
      <c r="V651" s="95"/>
    </row>
    <row r="652">
      <c r="A652" s="1049"/>
      <c r="B652" s="1049"/>
      <c r="C652" s="808"/>
      <c r="D652" s="1049"/>
      <c r="E652" s="1049"/>
      <c r="F652" s="1049"/>
      <c r="G652" s="1049"/>
      <c r="I652" s="337"/>
      <c r="J652" s="672"/>
      <c r="K652" s="672"/>
      <c r="L652" s="672"/>
      <c r="M652" s="672"/>
      <c r="R652" s="672"/>
      <c r="V652" s="95"/>
    </row>
    <row r="653">
      <c r="A653" s="1049"/>
      <c r="B653" s="1049"/>
      <c r="C653" s="808"/>
      <c r="D653" s="1049"/>
      <c r="E653" s="1049"/>
      <c r="F653" s="1049"/>
      <c r="G653" s="1049"/>
      <c r="I653" s="337"/>
      <c r="J653" s="672"/>
      <c r="K653" s="672"/>
      <c r="L653" s="672"/>
      <c r="M653" s="672"/>
      <c r="R653" s="672"/>
      <c r="V653" s="95"/>
    </row>
    <row r="654">
      <c r="A654" s="1049"/>
      <c r="B654" s="1049"/>
      <c r="C654" s="808"/>
      <c r="D654" s="1049"/>
      <c r="E654" s="1049"/>
      <c r="F654" s="1049"/>
      <c r="G654" s="1049"/>
      <c r="I654" s="337"/>
      <c r="J654" s="672"/>
      <c r="K654" s="672"/>
      <c r="L654" s="672"/>
      <c r="M654" s="672"/>
      <c r="R654" s="672"/>
      <c r="V654" s="95"/>
    </row>
    <row r="655">
      <c r="A655" s="1049"/>
      <c r="B655" s="1049"/>
      <c r="C655" s="808"/>
      <c r="D655" s="1049"/>
      <c r="E655" s="1049"/>
      <c r="F655" s="1049"/>
      <c r="G655" s="1049"/>
      <c r="I655" s="337"/>
      <c r="J655" s="672"/>
      <c r="K655" s="672"/>
      <c r="L655" s="672"/>
      <c r="M655" s="672"/>
      <c r="R655" s="672"/>
      <c r="V655" s="95"/>
    </row>
    <row r="656">
      <c r="A656" s="1049"/>
      <c r="B656" s="1049"/>
      <c r="C656" s="808"/>
      <c r="D656" s="1049"/>
      <c r="E656" s="1049"/>
      <c r="F656" s="1049"/>
      <c r="G656" s="1049"/>
      <c r="I656" s="337"/>
      <c r="J656" s="672"/>
      <c r="K656" s="672"/>
      <c r="L656" s="672"/>
      <c r="M656" s="672"/>
      <c r="R656" s="672"/>
      <c r="V656" s="95"/>
    </row>
    <row r="657">
      <c r="A657" s="1049"/>
      <c r="B657" s="1049"/>
      <c r="C657" s="808"/>
      <c r="D657" s="1049"/>
      <c r="E657" s="1049"/>
      <c r="F657" s="1049"/>
      <c r="G657" s="1049"/>
      <c r="I657" s="337"/>
      <c r="J657" s="672"/>
      <c r="K657" s="672"/>
      <c r="L657" s="672"/>
      <c r="M657" s="672"/>
      <c r="R657" s="672"/>
      <c r="V657" s="95"/>
    </row>
    <row r="658">
      <c r="A658" s="1049"/>
      <c r="B658" s="1049"/>
      <c r="C658" s="808"/>
      <c r="D658" s="1049"/>
      <c r="E658" s="1049"/>
      <c r="F658" s="1049"/>
      <c r="G658" s="1049"/>
      <c r="I658" s="337"/>
      <c r="J658" s="672"/>
      <c r="K658" s="672"/>
      <c r="L658" s="672"/>
      <c r="M658" s="672"/>
      <c r="R658" s="672"/>
      <c r="V658" s="95"/>
    </row>
    <row r="659">
      <c r="A659" s="1049"/>
      <c r="B659" s="1049"/>
      <c r="C659" s="808"/>
      <c r="D659" s="1049"/>
      <c r="E659" s="1049"/>
      <c r="F659" s="1049"/>
      <c r="G659" s="1049"/>
      <c r="I659" s="337"/>
      <c r="J659" s="672"/>
      <c r="K659" s="672"/>
      <c r="L659" s="672"/>
      <c r="M659" s="672"/>
      <c r="R659" s="672"/>
      <c r="V659" s="95"/>
    </row>
    <row r="660">
      <c r="A660" s="1049"/>
      <c r="B660" s="1049"/>
      <c r="C660" s="808"/>
      <c r="D660" s="1049"/>
      <c r="E660" s="1049"/>
      <c r="F660" s="1049"/>
      <c r="G660" s="1049"/>
      <c r="I660" s="337"/>
      <c r="J660" s="672"/>
      <c r="K660" s="672"/>
      <c r="L660" s="672"/>
      <c r="M660" s="672"/>
      <c r="R660" s="672"/>
      <c r="V660" s="95"/>
    </row>
    <row r="661">
      <c r="A661" s="1049"/>
      <c r="B661" s="1049"/>
      <c r="C661" s="808"/>
      <c r="D661" s="1049"/>
      <c r="E661" s="1049"/>
      <c r="F661" s="1049"/>
      <c r="G661" s="1049"/>
      <c r="I661" s="337"/>
      <c r="J661" s="672"/>
      <c r="K661" s="672"/>
      <c r="L661" s="672"/>
      <c r="M661" s="672"/>
      <c r="R661" s="672"/>
      <c r="V661" s="95"/>
    </row>
    <row r="662">
      <c r="A662" s="1049"/>
      <c r="B662" s="1049"/>
      <c r="C662" s="808"/>
      <c r="D662" s="1049"/>
      <c r="E662" s="1049"/>
      <c r="F662" s="1049"/>
      <c r="G662" s="1049"/>
      <c r="I662" s="337"/>
      <c r="J662" s="672"/>
      <c r="K662" s="672"/>
      <c r="L662" s="672"/>
      <c r="M662" s="672"/>
      <c r="R662" s="672"/>
      <c r="V662" s="95"/>
    </row>
    <row r="663">
      <c r="A663" s="1049"/>
      <c r="B663" s="1049"/>
      <c r="C663" s="808"/>
      <c r="D663" s="1049"/>
      <c r="E663" s="1049"/>
      <c r="F663" s="1049"/>
      <c r="G663" s="1049"/>
      <c r="I663" s="337"/>
      <c r="J663" s="672"/>
      <c r="K663" s="672"/>
      <c r="L663" s="672"/>
      <c r="M663" s="672"/>
      <c r="R663" s="672"/>
      <c r="V663" s="95"/>
    </row>
    <row r="664">
      <c r="A664" s="1049"/>
      <c r="B664" s="1049"/>
      <c r="C664" s="808"/>
      <c r="D664" s="1049"/>
      <c r="E664" s="1049"/>
      <c r="F664" s="1049"/>
      <c r="G664" s="1049"/>
      <c r="I664" s="337"/>
      <c r="J664" s="672"/>
      <c r="K664" s="672"/>
      <c r="L664" s="672"/>
      <c r="M664" s="672"/>
      <c r="R664" s="672"/>
      <c r="V664" s="95"/>
    </row>
    <row r="665">
      <c r="A665" s="1049"/>
      <c r="B665" s="1049"/>
      <c r="C665" s="808"/>
      <c r="D665" s="1049"/>
      <c r="E665" s="1049"/>
      <c r="F665" s="1049"/>
      <c r="G665" s="1049"/>
      <c r="I665" s="337"/>
      <c r="J665" s="672"/>
      <c r="K665" s="672"/>
      <c r="L665" s="672"/>
      <c r="M665" s="672"/>
      <c r="R665" s="672"/>
      <c r="V665" s="95"/>
    </row>
    <row r="666">
      <c r="A666" s="1049"/>
      <c r="B666" s="1049"/>
      <c r="C666" s="808"/>
      <c r="D666" s="1049"/>
      <c r="E666" s="1049"/>
      <c r="F666" s="1049"/>
      <c r="G666" s="1049"/>
      <c r="I666" s="337"/>
      <c r="J666" s="672"/>
      <c r="K666" s="672"/>
      <c r="L666" s="672"/>
      <c r="M666" s="672"/>
      <c r="R666" s="672"/>
      <c r="V666" s="95"/>
    </row>
    <row r="667">
      <c r="A667" s="1049"/>
      <c r="B667" s="1049"/>
      <c r="C667" s="808"/>
      <c r="D667" s="1049"/>
      <c r="E667" s="1049"/>
      <c r="F667" s="1049"/>
      <c r="G667" s="1049"/>
      <c r="I667" s="337"/>
      <c r="J667" s="672"/>
      <c r="K667" s="672"/>
      <c r="L667" s="672"/>
      <c r="M667" s="672"/>
      <c r="R667" s="672"/>
      <c r="V667" s="95"/>
    </row>
    <row r="668">
      <c r="A668" s="1049"/>
      <c r="B668" s="1049"/>
      <c r="C668" s="808"/>
      <c r="D668" s="1049"/>
      <c r="E668" s="1049"/>
      <c r="F668" s="1049"/>
      <c r="G668" s="1049"/>
      <c r="I668" s="337"/>
      <c r="J668" s="672"/>
      <c r="K668" s="672"/>
      <c r="L668" s="672"/>
      <c r="M668" s="672"/>
      <c r="R668" s="672"/>
      <c r="V668" s="95"/>
    </row>
    <row r="669">
      <c r="A669" s="1049"/>
      <c r="B669" s="1049"/>
      <c r="C669" s="808"/>
      <c r="D669" s="1049"/>
      <c r="E669" s="1049"/>
      <c r="F669" s="1049"/>
      <c r="G669" s="1049"/>
      <c r="I669" s="337"/>
      <c r="J669" s="672"/>
      <c r="K669" s="672"/>
      <c r="L669" s="672"/>
      <c r="M669" s="672"/>
      <c r="R669" s="672"/>
      <c r="V669" s="95"/>
    </row>
    <row r="670">
      <c r="A670" s="1049"/>
      <c r="B670" s="1049"/>
      <c r="C670" s="808"/>
      <c r="D670" s="1049"/>
      <c r="E670" s="1049"/>
      <c r="F670" s="1049"/>
      <c r="G670" s="1049"/>
      <c r="I670" s="337"/>
      <c r="J670" s="672"/>
      <c r="K670" s="672"/>
      <c r="L670" s="672"/>
      <c r="M670" s="672"/>
      <c r="R670" s="672"/>
      <c r="V670" s="95"/>
    </row>
    <row r="671">
      <c r="A671" s="1049"/>
      <c r="B671" s="1049"/>
      <c r="C671" s="808"/>
      <c r="D671" s="1049"/>
      <c r="E671" s="1049"/>
      <c r="F671" s="1049"/>
      <c r="G671" s="1049"/>
      <c r="I671" s="337"/>
      <c r="J671" s="672"/>
      <c r="K671" s="672"/>
      <c r="L671" s="672"/>
      <c r="M671" s="672"/>
      <c r="R671" s="672"/>
      <c r="V671" s="95"/>
    </row>
    <row r="672">
      <c r="A672" s="1049"/>
      <c r="B672" s="1049"/>
      <c r="C672" s="808"/>
      <c r="D672" s="1049"/>
      <c r="E672" s="1049"/>
      <c r="F672" s="1049"/>
      <c r="G672" s="1049"/>
      <c r="I672" s="337"/>
      <c r="J672" s="672"/>
      <c r="K672" s="672"/>
      <c r="L672" s="672"/>
      <c r="M672" s="672"/>
      <c r="R672" s="672"/>
      <c r="V672" s="95"/>
    </row>
    <row r="673">
      <c r="A673" s="1049"/>
      <c r="B673" s="1049"/>
      <c r="C673" s="808"/>
      <c r="D673" s="1049"/>
      <c r="E673" s="1049"/>
      <c r="F673" s="1049"/>
      <c r="G673" s="1049"/>
      <c r="I673" s="337"/>
      <c r="J673" s="672"/>
      <c r="K673" s="672"/>
      <c r="L673" s="672"/>
      <c r="M673" s="672"/>
      <c r="R673" s="672"/>
      <c r="V673" s="95"/>
    </row>
    <row r="674">
      <c r="A674" s="1049"/>
      <c r="B674" s="1049"/>
      <c r="C674" s="808"/>
      <c r="D674" s="1049"/>
      <c r="E674" s="1049"/>
      <c r="F674" s="1049"/>
      <c r="G674" s="1049"/>
      <c r="I674" s="337"/>
      <c r="J674" s="672"/>
      <c r="K674" s="672"/>
      <c r="L674" s="672"/>
      <c r="M674" s="672"/>
      <c r="R674" s="672"/>
      <c r="V674" s="95"/>
    </row>
    <row r="675">
      <c r="A675" s="1049"/>
      <c r="B675" s="1049"/>
      <c r="C675" s="808"/>
      <c r="D675" s="1049"/>
      <c r="E675" s="1049"/>
      <c r="F675" s="1049"/>
      <c r="G675" s="1049"/>
      <c r="I675" s="337"/>
      <c r="J675" s="672"/>
      <c r="K675" s="672"/>
      <c r="L675" s="672"/>
      <c r="M675" s="672"/>
      <c r="R675" s="672"/>
      <c r="V675" s="95"/>
    </row>
    <row r="676">
      <c r="A676" s="1049"/>
      <c r="B676" s="1049"/>
      <c r="C676" s="808"/>
      <c r="D676" s="1049"/>
      <c r="E676" s="1049"/>
      <c r="F676" s="1049"/>
      <c r="G676" s="1049"/>
      <c r="I676" s="337"/>
      <c r="J676" s="672"/>
      <c r="K676" s="672"/>
      <c r="L676" s="672"/>
      <c r="M676" s="672"/>
      <c r="R676" s="672"/>
      <c r="V676" s="95"/>
    </row>
    <row r="677">
      <c r="A677" s="1049"/>
      <c r="B677" s="1049"/>
      <c r="C677" s="808"/>
      <c r="D677" s="1049"/>
      <c r="E677" s="1049"/>
      <c r="F677" s="1049"/>
      <c r="G677" s="1049"/>
      <c r="I677" s="337"/>
      <c r="J677" s="672"/>
      <c r="K677" s="672"/>
      <c r="L677" s="672"/>
      <c r="M677" s="672"/>
      <c r="R677" s="672"/>
      <c r="V677" s="95"/>
    </row>
    <row r="678">
      <c r="A678" s="1049"/>
      <c r="B678" s="1049"/>
      <c r="C678" s="808"/>
      <c r="D678" s="1049"/>
      <c r="E678" s="1049"/>
      <c r="F678" s="1049"/>
      <c r="G678" s="1049"/>
      <c r="I678" s="337"/>
      <c r="J678" s="672"/>
      <c r="K678" s="672"/>
      <c r="L678" s="672"/>
      <c r="M678" s="672"/>
      <c r="R678" s="672"/>
      <c r="V678" s="95"/>
    </row>
    <row r="679">
      <c r="A679" s="1049"/>
      <c r="B679" s="1049"/>
      <c r="C679" s="808"/>
      <c r="D679" s="1049"/>
      <c r="E679" s="1049"/>
      <c r="F679" s="1049"/>
      <c r="G679" s="1049"/>
      <c r="I679" s="337"/>
      <c r="J679" s="672"/>
      <c r="K679" s="672"/>
      <c r="L679" s="672"/>
      <c r="M679" s="672"/>
      <c r="R679" s="672"/>
      <c r="V679" s="95"/>
    </row>
    <row r="680">
      <c r="A680" s="1049"/>
      <c r="B680" s="1049"/>
      <c r="C680" s="808"/>
      <c r="D680" s="1049"/>
      <c r="E680" s="1049"/>
      <c r="F680" s="1049"/>
      <c r="G680" s="1049"/>
      <c r="I680" s="337"/>
      <c r="J680" s="672"/>
      <c r="K680" s="672"/>
      <c r="L680" s="672"/>
      <c r="M680" s="672"/>
      <c r="R680" s="672"/>
      <c r="V680" s="95"/>
    </row>
    <row r="681">
      <c r="A681" s="1049"/>
      <c r="B681" s="1049"/>
      <c r="C681" s="808"/>
      <c r="D681" s="1049"/>
      <c r="E681" s="1049"/>
      <c r="F681" s="1049"/>
      <c r="G681" s="1049"/>
      <c r="I681" s="337"/>
      <c r="J681" s="672"/>
      <c r="K681" s="672"/>
      <c r="L681" s="672"/>
      <c r="M681" s="672"/>
      <c r="R681" s="672"/>
      <c r="V681" s="95"/>
    </row>
    <row r="682">
      <c r="A682" s="1049"/>
      <c r="B682" s="1049"/>
      <c r="C682" s="808"/>
      <c r="D682" s="1049"/>
      <c r="E682" s="1049"/>
      <c r="F682" s="1049"/>
      <c r="G682" s="1049"/>
      <c r="I682" s="337"/>
      <c r="J682" s="672"/>
      <c r="K682" s="672"/>
      <c r="L682" s="672"/>
      <c r="M682" s="672"/>
      <c r="R682" s="672"/>
      <c r="V682" s="95"/>
    </row>
    <row r="683">
      <c r="A683" s="1049"/>
      <c r="B683" s="1049"/>
      <c r="C683" s="808"/>
      <c r="D683" s="1049"/>
      <c r="E683" s="1049"/>
      <c r="F683" s="1049"/>
      <c r="G683" s="1049"/>
      <c r="I683" s="337"/>
      <c r="J683" s="672"/>
      <c r="K683" s="672"/>
      <c r="L683" s="672"/>
      <c r="M683" s="672"/>
      <c r="R683" s="672"/>
      <c r="V683" s="95"/>
    </row>
    <row r="684">
      <c r="A684" s="1049"/>
      <c r="B684" s="1049"/>
      <c r="C684" s="808"/>
      <c r="D684" s="1049"/>
      <c r="E684" s="1049"/>
      <c r="F684" s="1049"/>
      <c r="G684" s="1049"/>
      <c r="I684" s="337"/>
      <c r="J684" s="672"/>
      <c r="K684" s="672"/>
      <c r="L684" s="672"/>
      <c r="M684" s="672"/>
      <c r="R684" s="672"/>
      <c r="V684" s="95"/>
    </row>
    <row r="685">
      <c r="A685" s="1049"/>
      <c r="B685" s="1049"/>
      <c r="C685" s="808"/>
      <c r="D685" s="1049"/>
      <c r="E685" s="1049"/>
      <c r="F685" s="1049"/>
      <c r="G685" s="1049"/>
      <c r="I685" s="337"/>
      <c r="J685" s="672"/>
      <c r="K685" s="672"/>
      <c r="L685" s="672"/>
      <c r="M685" s="672"/>
      <c r="R685" s="672"/>
      <c r="V685" s="95"/>
    </row>
    <row r="686">
      <c r="A686" s="1049"/>
      <c r="B686" s="1049"/>
      <c r="C686" s="808"/>
      <c r="D686" s="1049"/>
      <c r="E686" s="1049"/>
      <c r="F686" s="1049"/>
      <c r="G686" s="1049"/>
      <c r="I686" s="337"/>
      <c r="J686" s="672"/>
      <c r="K686" s="672"/>
      <c r="L686" s="672"/>
      <c r="M686" s="672"/>
      <c r="R686" s="672"/>
      <c r="V686" s="95"/>
    </row>
    <row r="687">
      <c r="A687" s="1049"/>
      <c r="B687" s="1049"/>
      <c r="C687" s="808"/>
      <c r="D687" s="1049"/>
      <c r="E687" s="1049"/>
      <c r="F687" s="1049"/>
      <c r="G687" s="1049"/>
      <c r="I687" s="337"/>
      <c r="J687" s="672"/>
      <c r="K687" s="672"/>
      <c r="L687" s="672"/>
      <c r="M687" s="672"/>
      <c r="R687" s="672"/>
      <c r="V687" s="95"/>
    </row>
    <row r="688">
      <c r="A688" s="1049"/>
      <c r="B688" s="1049"/>
      <c r="C688" s="808"/>
      <c r="D688" s="1049"/>
      <c r="E688" s="1049"/>
      <c r="F688" s="1049"/>
      <c r="G688" s="1049"/>
      <c r="I688" s="337"/>
      <c r="J688" s="672"/>
      <c r="K688" s="672"/>
      <c r="L688" s="672"/>
      <c r="M688" s="672"/>
      <c r="R688" s="672"/>
      <c r="V688" s="95"/>
    </row>
    <row r="689">
      <c r="A689" s="1049"/>
      <c r="B689" s="1049"/>
      <c r="C689" s="808"/>
      <c r="D689" s="1049"/>
      <c r="E689" s="1049"/>
      <c r="F689" s="1049"/>
      <c r="G689" s="1049"/>
      <c r="I689" s="337"/>
      <c r="J689" s="672"/>
      <c r="K689" s="672"/>
      <c r="L689" s="672"/>
      <c r="M689" s="672"/>
      <c r="R689" s="672"/>
      <c r="V689" s="95"/>
    </row>
    <row r="690">
      <c r="A690" s="1049"/>
      <c r="B690" s="1049"/>
      <c r="C690" s="808"/>
      <c r="D690" s="1049"/>
      <c r="E690" s="1049"/>
      <c r="F690" s="1049"/>
      <c r="G690" s="1049"/>
      <c r="I690" s="337"/>
      <c r="J690" s="672"/>
      <c r="K690" s="672"/>
      <c r="L690" s="672"/>
      <c r="M690" s="672"/>
      <c r="R690" s="672"/>
      <c r="V690" s="95"/>
    </row>
    <row r="691">
      <c r="A691" s="1049"/>
      <c r="B691" s="1049"/>
      <c r="C691" s="808"/>
      <c r="D691" s="1049"/>
      <c r="E691" s="1049"/>
      <c r="F691" s="1049"/>
      <c r="G691" s="1049"/>
      <c r="I691" s="337"/>
      <c r="J691" s="672"/>
      <c r="K691" s="672"/>
      <c r="L691" s="672"/>
      <c r="M691" s="672"/>
      <c r="R691" s="672"/>
      <c r="V691" s="95"/>
    </row>
    <row r="692">
      <c r="A692" s="1049"/>
      <c r="B692" s="1049"/>
      <c r="C692" s="808"/>
      <c r="D692" s="1049"/>
      <c r="E692" s="1049"/>
      <c r="F692" s="1049"/>
      <c r="G692" s="1049"/>
      <c r="I692" s="337"/>
      <c r="J692" s="672"/>
      <c r="K692" s="672"/>
      <c r="L692" s="672"/>
      <c r="M692" s="672"/>
      <c r="R692" s="672"/>
      <c r="V692" s="95"/>
    </row>
    <row r="693">
      <c r="A693" s="1049"/>
      <c r="B693" s="1049"/>
      <c r="C693" s="808"/>
      <c r="D693" s="1049"/>
      <c r="E693" s="1049"/>
      <c r="F693" s="1049"/>
      <c r="G693" s="1049"/>
      <c r="I693" s="337"/>
      <c r="J693" s="672"/>
      <c r="K693" s="672"/>
      <c r="L693" s="672"/>
      <c r="M693" s="672"/>
      <c r="R693" s="672"/>
      <c r="V693" s="95"/>
    </row>
    <row r="694">
      <c r="A694" s="1049"/>
      <c r="B694" s="1049"/>
      <c r="C694" s="808"/>
      <c r="D694" s="1049"/>
      <c r="E694" s="1049"/>
      <c r="F694" s="1049"/>
      <c r="G694" s="1049"/>
      <c r="I694" s="337"/>
      <c r="J694" s="672"/>
      <c r="K694" s="672"/>
      <c r="L694" s="672"/>
      <c r="M694" s="672"/>
      <c r="R694" s="672"/>
      <c r="V694" s="95"/>
    </row>
    <row r="695">
      <c r="A695" s="1049"/>
      <c r="B695" s="1049"/>
      <c r="C695" s="808"/>
      <c r="D695" s="1049"/>
      <c r="E695" s="1049"/>
      <c r="F695" s="1049"/>
      <c r="G695" s="1049"/>
      <c r="I695" s="337"/>
      <c r="J695" s="672"/>
      <c r="K695" s="672"/>
      <c r="L695" s="672"/>
      <c r="M695" s="672"/>
      <c r="R695" s="672"/>
      <c r="V695" s="95"/>
    </row>
    <row r="696">
      <c r="A696" s="1049"/>
      <c r="B696" s="1049"/>
      <c r="C696" s="808"/>
      <c r="D696" s="1049"/>
      <c r="E696" s="1049"/>
      <c r="F696" s="1049"/>
      <c r="G696" s="1049"/>
      <c r="I696" s="337"/>
      <c r="J696" s="672"/>
      <c r="K696" s="672"/>
      <c r="L696" s="672"/>
      <c r="M696" s="672"/>
      <c r="R696" s="672"/>
      <c r="V696" s="95"/>
    </row>
    <row r="697">
      <c r="A697" s="1049"/>
      <c r="B697" s="1049"/>
      <c r="C697" s="808"/>
      <c r="D697" s="1049"/>
      <c r="E697" s="1049"/>
      <c r="F697" s="1049"/>
      <c r="G697" s="1049"/>
      <c r="I697" s="337"/>
      <c r="J697" s="672"/>
      <c r="K697" s="672"/>
      <c r="L697" s="672"/>
      <c r="M697" s="672"/>
      <c r="R697" s="672"/>
      <c r="V697" s="95"/>
    </row>
    <row r="698">
      <c r="A698" s="1049"/>
      <c r="B698" s="1049"/>
      <c r="C698" s="808"/>
      <c r="D698" s="1049"/>
      <c r="E698" s="1049"/>
      <c r="F698" s="1049"/>
      <c r="G698" s="1049"/>
      <c r="I698" s="337"/>
      <c r="J698" s="672"/>
      <c r="K698" s="672"/>
      <c r="L698" s="672"/>
      <c r="M698" s="672"/>
      <c r="R698" s="672"/>
      <c r="V698" s="95"/>
    </row>
    <row r="699">
      <c r="A699" s="1049"/>
      <c r="B699" s="1049"/>
      <c r="C699" s="808"/>
      <c r="D699" s="1049"/>
      <c r="E699" s="1049"/>
      <c r="F699" s="1049"/>
      <c r="G699" s="1049"/>
      <c r="I699" s="337"/>
      <c r="J699" s="672"/>
      <c r="K699" s="672"/>
      <c r="L699" s="672"/>
      <c r="M699" s="672"/>
      <c r="R699" s="672"/>
      <c r="V699" s="95"/>
    </row>
    <row r="700">
      <c r="A700" s="1049"/>
      <c r="B700" s="1049"/>
      <c r="C700" s="808"/>
      <c r="D700" s="1049"/>
      <c r="E700" s="1049"/>
      <c r="F700" s="1049"/>
      <c r="G700" s="1049"/>
      <c r="I700" s="337"/>
      <c r="J700" s="672"/>
      <c r="K700" s="672"/>
      <c r="L700" s="672"/>
      <c r="M700" s="672"/>
      <c r="R700" s="672"/>
      <c r="V700" s="95"/>
    </row>
    <row r="701">
      <c r="A701" s="1049"/>
      <c r="B701" s="1049"/>
      <c r="C701" s="808"/>
      <c r="D701" s="1049"/>
      <c r="E701" s="1049"/>
      <c r="F701" s="1049"/>
      <c r="G701" s="1049"/>
      <c r="I701" s="337"/>
      <c r="J701" s="672"/>
      <c r="K701" s="672"/>
      <c r="L701" s="672"/>
      <c r="M701" s="672"/>
      <c r="R701" s="672"/>
      <c r="V701" s="95"/>
    </row>
    <row r="702">
      <c r="A702" s="1049"/>
      <c r="B702" s="1049"/>
      <c r="C702" s="808"/>
      <c r="D702" s="1049"/>
      <c r="E702" s="1049"/>
      <c r="F702" s="1049"/>
      <c r="G702" s="1049"/>
      <c r="I702" s="337"/>
      <c r="J702" s="672"/>
      <c r="K702" s="672"/>
      <c r="L702" s="672"/>
      <c r="M702" s="672"/>
      <c r="R702" s="672"/>
      <c r="V702" s="95"/>
    </row>
    <row r="703">
      <c r="A703" s="1049"/>
      <c r="B703" s="1049"/>
      <c r="C703" s="808"/>
      <c r="D703" s="1049"/>
      <c r="E703" s="1049"/>
      <c r="F703" s="1049"/>
      <c r="G703" s="1049"/>
      <c r="I703" s="337"/>
      <c r="J703" s="672"/>
      <c r="K703" s="672"/>
      <c r="L703" s="672"/>
      <c r="M703" s="672"/>
      <c r="R703" s="672"/>
      <c r="V703" s="95"/>
    </row>
    <row r="704">
      <c r="A704" s="1049"/>
      <c r="B704" s="1049"/>
      <c r="C704" s="808"/>
      <c r="D704" s="1049"/>
      <c r="E704" s="1049"/>
      <c r="F704" s="1049"/>
      <c r="G704" s="1049"/>
      <c r="I704" s="337"/>
      <c r="J704" s="672"/>
      <c r="K704" s="672"/>
      <c r="L704" s="672"/>
      <c r="M704" s="672"/>
      <c r="R704" s="672"/>
      <c r="V704" s="95"/>
    </row>
    <row r="705">
      <c r="A705" s="1049"/>
      <c r="B705" s="1049"/>
      <c r="C705" s="808"/>
      <c r="D705" s="1049"/>
      <c r="E705" s="1049"/>
      <c r="F705" s="1049"/>
      <c r="G705" s="1049"/>
      <c r="I705" s="337"/>
      <c r="J705" s="672"/>
      <c r="K705" s="672"/>
      <c r="L705" s="672"/>
      <c r="M705" s="672"/>
      <c r="R705" s="672"/>
      <c r="V705" s="95"/>
    </row>
    <row r="706">
      <c r="A706" s="1049"/>
      <c r="B706" s="1049"/>
      <c r="C706" s="808"/>
      <c r="D706" s="1049"/>
      <c r="E706" s="1049"/>
      <c r="F706" s="1049"/>
      <c r="G706" s="1049"/>
      <c r="I706" s="337"/>
      <c r="J706" s="672"/>
      <c r="K706" s="672"/>
      <c r="L706" s="672"/>
      <c r="M706" s="672"/>
      <c r="R706" s="672"/>
      <c r="V706" s="95"/>
    </row>
    <row r="707">
      <c r="A707" s="1049"/>
      <c r="B707" s="1049"/>
      <c r="C707" s="808"/>
      <c r="D707" s="1049"/>
      <c r="E707" s="1049"/>
      <c r="F707" s="1049"/>
      <c r="G707" s="1049"/>
      <c r="I707" s="337"/>
      <c r="J707" s="672"/>
      <c r="K707" s="672"/>
      <c r="L707" s="672"/>
      <c r="M707" s="672"/>
      <c r="R707" s="672"/>
      <c r="V707" s="95"/>
    </row>
    <row r="708">
      <c r="A708" s="1049"/>
      <c r="B708" s="1049"/>
      <c r="C708" s="808"/>
      <c r="D708" s="1049"/>
      <c r="E708" s="1049"/>
      <c r="F708" s="1049"/>
      <c r="G708" s="1049"/>
      <c r="I708" s="337"/>
      <c r="J708" s="672"/>
      <c r="K708" s="672"/>
      <c r="L708" s="672"/>
      <c r="M708" s="672"/>
      <c r="R708" s="672"/>
      <c r="V708" s="95"/>
    </row>
    <row r="709">
      <c r="A709" s="1049"/>
      <c r="B709" s="1049"/>
      <c r="C709" s="808"/>
      <c r="D709" s="1049"/>
      <c r="E709" s="1049"/>
      <c r="F709" s="1049"/>
      <c r="G709" s="1049"/>
      <c r="I709" s="337"/>
      <c r="J709" s="672"/>
      <c r="K709" s="672"/>
      <c r="L709" s="672"/>
      <c r="M709" s="672"/>
      <c r="R709" s="672"/>
      <c r="V709" s="95"/>
    </row>
    <row r="710">
      <c r="A710" s="1049"/>
      <c r="B710" s="1049"/>
      <c r="C710" s="808"/>
      <c r="D710" s="1049"/>
      <c r="E710" s="1049"/>
      <c r="F710" s="1049"/>
      <c r="G710" s="1049"/>
      <c r="I710" s="337"/>
      <c r="J710" s="672"/>
      <c r="K710" s="672"/>
      <c r="L710" s="672"/>
      <c r="M710" s="672"/>
      <c r="R710" s="672"/>
      <c r="V710" s="95"/>
    </row>
    <row r="711">
      <c r="A711" s="1049"/>
      <c r="B711" s="1049"/>
      <c r="C711" s="808"/>
      <c r="D711" s="1049"/>
      <c r="E711" s="1049"/>
      <c r="F711" s="1049"/>
      <c r="G711" s="1049"/>
      <c r="I711" s="337"/>
      <c r="J711" s="672"/>
      <c r="K711" s="672"/>
      <c r="L711" s="672"/>
      <c r="M711" s="672"/>
      <c r="R711" s="672"/>
      <c r="V711" s="95"/>
    </row>
    <row r="712">
      <c r="A712" s="1049"/>
      <c r="B712" s="1049"/>
      <c r="C712" s="808"/>
      <c r="D712" s="1049"/>
      <c r="E712" s="1049"/>
      <c r="F712" s="1049"/>
      <c r="G712" s="1049"/>
      <c r="I712" s="337"/>
      <c r="J712" s="672"/>
      <c r="K712" s="672"/>
      <c r="L712" s="672"/>
      <c r="M712" s="672"/>
      <c r="R712" s="672"/>
      <c r="V712" s="95"/>
    </row>
    <row r="713">
      <c r="A713" s="1049"/>
      <c r="B713" s="1049"/>
      <c r="C713" s="808"/>
      <c r="D713" s="1049"/>
      <c r="E713" s="1049"/>
      <c r="F713" s="1049"/>
      <c r="G713" s="1049"/>
      <c r="I713" s="337"/>
      <c r="J713" s="672"/>
      <c r="K713" s="672"/>
      <c r="L713" s="672"/>
      <c r="M713" s="672"/>
      <c r="R713" s="672"/>
      <c r="V713" s="95"/>
    </row>
    <row r="714">
      <c r="A714" s="1049"/>
      <c r="B714" s="1049"/>
      <c r="C714" s="808"/>
      <c r="D714" s="1049"/>
      <c r="E714" s="1049"/>
      <c r="F714" s="1049"/>
      <c r="G714" s="1049"/>
      <c r="I714" s="337"/>
      <c r="J714" s="672"/>
      <c r="K714" s="672"/>
      <c r="L714" s="672"/>
      <c r="M714" s="672"/>
      <c r="R714" s="672"/>
      <c r="V714" s="95"/>
    </row>
    <row r="715">
      <c r="A715" s="1049"/>
      <c r="B715" s="1049"/>
      <c r="C715" s="808"/>
      <c r="D715" s="1049"/>
      <c r="E715" s="1049"/>
      <c r="F715" s="1049"/>
      <c r="G715" s="1049"/>
      <c r="I715" s="337"/>
      <c r="J715" s="672"/>
      <c r="K715" s="672"/>
      <c r="L715" s="672"/>
      <c r="M715" s="672"/>
      <c r="R715" s="672"/>
      <c r="V715" s="95"/>
    </row>
    <row r="716">
      <c r="A716" s="1049"/>
      <c r="B716" s="1049"/>
      <c r="C716" s="808"/>
      <c r="D716" s="1049"/>
      <c r="E716" s="1049"/>
      <c r="F716" s="1049"/>
      <c r="G716" s="1049"/>
      <c r="I716" s="337"/>
      <c r="J716" s="672"/>
      <c r="K716" s="672"/>
      <c r="L716" s="672"/>
      <c r="M716" s="672"/>
      <c r="R716" s="672"/>
      <c r="V716" s="95"/>
    </row>
    <row r="717">
      <c r="A717" s="1049"/>
      <c r="B717" s="1049"/>
      <c r="C717" s="808"/>
      <c r="D717" s="1049"/>
      <c r="E717" s="1049"/>
      <c r="F717" s="1049"/>
      <c r="G717" s="1049"/>
      <c r="I717" s="337"/>
      <c r="J717" s="672"/>
      <c r="K717" s="672"/>
      <c r="L717" s="672"/>
      <c r="M717" s="672"/>
      <c r="R717" s="672"/>
      <c r="V717" s="95"/>
    </row>
    <row r="718">
      <c r="A718" s="1049"/>
      <c r="B718" s="1049"/>
      <c r="C718" s="808"/>
      <c r="D718" s="1049"/>
      <c r="E718" s="1049"/>
      <c r="F718" s="1049"/>
      <c r="G718" s="1049"/>
      <c r="I718" s="337"/>
      <c r="J718" s="672"/>
      <c r="K718" s="672"/>
      <c r="L718" s="672"/>
      <c r="M718" s="672"/>
      <c r="R718" s="672"/>
      <c r="V718" s="95"/>
    </row>
    <row r="719">
      <c r="A719" s="1049"/>
      <c r="B719" s="1049"/>
      <c r="C719" s="808"/>
      <c r="D719" s="1049"/>
      <c r="E719" s="1049"/>
      <c r="F719" s="1049"/>
      <c r="G719" s="1049"/>
      <c r="I719" s="337"/>
      <c r="J719" s="672"/>
      <c r="K719" s="672"/>
      <c r="L719" s="672"/>
      <c r="M719" s="672"/>
      <c r="R719" s="672"/>
      <c r="V719" s="95"/>
    </row>
    <row r="720">
      <c r="A720" s="1049"/>
      <c r="B720" s="1049"/>
      <c r="C720" s="808"/>
      <c r="D720" s="1049"/>
      <c r="E720" s="1049"/>
      <c r="F720" s="1049"/>
      <c r="G720" s="1049"/>
      <c r="I720" s="337"/>
      <c r="J720" s="672"/>
      <c r="K720" s="672"/>
      <c r="L720" s="672"/>
      <c r="M720" s="672"/>
      <c r="R720" s="672"/>
      <c r="V720" s="95"/>
    </row>
    <row r="721">
      <c r="A721" s="1049"/>
      <c r="B721" s="1049"/>
      <c r="C721" s="808"/>
      <c r="D721" s="1049"/>
      <c r="E721" s="1049"/>
      <c r="F721" s="1049"/>
      <c r="G721" s="1049"/>
      <c r="I721" s="337"/>
      <c r="J721" s="672"/>
      <c r="K721" s="672"/>
      <c r="L721" s="672"/>
      <c r="M721" s="672"/>
      <c r="R721" s="672"/>
      <c r="V721" s="95"/>
    </row>
    <row r="722">
      <c r="A722" s="1049"/>
      <c r="B722" s="1049"/>
      <c r="C722" s="808"/>
      <c r="D722" s="1049"/>
      <c r="E722" s="1049"/>
      <c r="F722" s="1049"/>
      <c r="G722" s="1049"/>
      <c r="I722" s="337"/>
      <c r="J722" s="672"/>
      <c r="K722" s="672"/>
      <c r="L722" s="672"/>
      <c r="M722" s="672"/>
      <c r="R722" s="672"/>
      <c r="V722" s="95"/>
    </row>
    <row r="723">
      <c r="A723" s="1049"/>
      <c r="B723" s="1049"/>
      <c r="C723" s="808"/>
      <c r="D723" s="1049"/>
      <c r="E723" s="1049"/>
      <c r="F723" s="1049"/>
      <c r="G723" s="1049"/>
      <c r="I723" s="337"/>
      <c r="J723" s="672"/>
      <c r="K723" s="672"/>
      <c r="L723" s="672"/>
      <c r="M723" s="672"/>
      <c r="R723" s="672"/>
      <c r="V723" s="95"/>
    </row>
    <row r="724">
      <c r="A724" s="1049"/>
      <c r="B724" s="1049"/>
      <c r="C724" s="808"/>
      <c r="D724" s="1049"/>
      <c r="E724" s="1049"/>
      <c r="F724" s="1049"/>
      <c r="G724" s="1049"/>
      <c r="I724" s="337"/>
      <c r="J724" s="672"/>
      <c r="K724" s="672"/>
      <c r="L724" s="672"/>
      <c r="M724" s="672"/>
      <c r="R724" s="672"/>
      <c r="V724" s="95"/>
    </row>
    <row r="725">
      <c r="A725" s="1049"/>
      <c r="B725" s="1049"/>
      <c r="C725" s="808"/>
      <c r="D725" s="1049"/>
      <c r="E725" s="1049"/>
      <c r="F725" s="1049"/>
      <c r="G725" s="1049"/>
      <c r="I725" s="337"/>
      <c r="J725" s="672"/>
      <c r="K725" s="672"/>
      <c r="L725" s="672"/>
      <c r="M725" s="672"/>
      <c r="R725" s="672"/>
      <c r="V725" s="95"/>
    </row>
    <row r="726">
      <c r="A726" s="1049"/>
      <c r="B726" s="1049"/>
      <c r="C726" s="808"/>
      <c r="D726" s="1049"/>
      <c r="E726" s="1049"/>
      <c r="F726" s="1049"/>
      <c r="G726" s="1049"/>
      <c r="I726" s="337"/>
      <c r="J726" s="672"/>
      <c r="K726" s="672"/>
      <c r="L726" s="672"/>
      <c r="M726" s="672"/>
      <c r="R726" s="672"/>
      <c r="V726" s="95"/>
    </row>
    <row r="727">
      <c r="A727" s="1049"/>
      <c r="B727" s="1049"/>
      <c r="C727" s="808"/>
      <c r="D727" s="1049"/>
      <c r="E727" s="1049"/>
      <c r="F727" s="1049"/>
      <c r="G727" s="1049"/>
      <c r="I727" s="337"/>
      <c r="J727" s="672"/>
      <c r="K727" s="672"/>
      <c r="L727" s="672"/>
      <c r="M727" s="672"/>
      <c r="R727" s="672"/>
      <c r="V727" s="95"/>
    </row>
    <row r="728">
      <c r="A728" s="1049"/>
      <c r="B728" s="1049"/>
      <c r="C728" s="808"/>
      <c r="D728" s="1049"/>
      <c r="E728" s="1049"/>
      <c r="F728" s="1049"/>
      <c r="G728" s="1049"/>
      <c r="I728" s="337"/>
      <c r="J728" s="672"/>
      <c r="K728" s="672"/>
      <c r="L728" s="672"/>
      <c r="M728" s="672"/>
      <c r="R728" s="672"/>
      <c r="V728" s="95"/>
    </row>
    <row r="729">
      <c r="A729" s="1049"/>
      <c r="B729" s="1049"/>
      <c r="C729" s="808"/>
      <c r="D729" s="1049"/>
      <c r="E729" s="1049"/>
      <c r="F729" s="1049"/>
      <c r="G729" s="1049"/>
      <c r="I729" s="337"/>
      <c r="J729" s="672"/>
      <c r="K729" s="672"/>
      <c r="L729" s="672"/>
      <c r="M729" s="672"/>
      <c r="R729" s="672"/>
      <c r="V729" s="95"/>
    </row>
    <row r="730">
      <c r="A730" s="1049"/>
      <c r="B730" s="1049"/>
      <c r="C730" s="808"/>
      <c r="D730" s="1049"/>
      <c r="E730" s="1049"/>
      <c r="F730" s="1049"/>
      <c r="G730" s="1049"/>
      <c r="I730" s="337"/>
      <c r="J730" s="672"/>
      <c r="K730" s="672"/>
      <c r="L730" s="672"/>
      <c r="M730" s="672"/>
      <c r="R730" s="672"/>
      <c r="V730" s="95"/>
    </row>
    <row r="731">
      <c r="A731" s="1049"/>
      <c r="B731" s="1049"/>
      <c r="C731" s="808"/>
      <c r="D731" s="1049"/>
      <c r="E731" s="1049"/>
      <c r="F731" s="1049"/>
      <c r="G731" s="1049"/>
      <c r="I731" s="337"/>
      <c r="J731" s="672"/>
      <c r="K731" s="672"/>
      <c r="L731" s="672"/>
      <c r="M731" s="672"/>
      <c r="R731" s="672"/>
      <c r="V731" s="95"/>
    </row>
    <row r="732">
      <c r="A732" s="1049"/>
      <c r="B732" s="1049"/>
      <c r="C732" s="808"/>
      <c r="D732" s="1049"/>
      <c r="E732" s="1049"/>
      <c r="F732" s="1049"/>
      <c r="G732" s="1049"/>
      <c r="I732" s="337"/>
      <c r="J732" s="672"/>
      <c r="K732" s="672"/>
      <c r="L732" s="672"/>
      <c r="M732" s="672"/>
      <c r="R732" s="672"/>
      <c r="V732" s="95"/>
    </row>
    <row r="733">
      <c r="A733" s="1049"/>
      <c r="B733" s="1049"/>
      <c r="C733" s="808"/>
      <c r="D733" s="1049"/>
      <c r="E733" s="1049"/>
      <c r="F733" s="1049"/>
      <c r="G733" s="1049"/>
      <c r="I733" s="337"/>
      <c r="J733" s="672"/>
      <c r="K733" s="672"/>
      <c r="L733" s="672"/>
      <c r="M733" s="672"/>
      <c r="R733" s="672"/>
      <c r="V733" s="95"/>
    </row>
    <row r="734">
      <c r="A734" s="1049"/>
      <c r="B734" s="1049"/>
      <c r="C734" s="808"/>
      <c r="D734" s="1049"/>
      <c r="E734" s="1049"/>
      <c r="F734" s="1049"/>
      <c r="G734" s="1049"/>
      <c r="I734" s="337"/>
      <c r="J734" s="672"/>
      <c r="K734" s="672"/>
      <c r="L734" s="672"/>
      <c r="M734" s="672"/>
      <c r="R734" s="672"/>
      <c r="V734" s="95"/>
    </row>
    <row r="735">
      <c r="A735" s="1049"/>
      <c r="B735" s="1049"/>
      <c r="C735" s="808"/>
      <c r="D735" s="1049"/>
      <c r="E735" s="1049"/>
      <c r="F735" s="1049"/>
      <c r="G735" s="1049"/>
      <c r="I735" s="337"/>
      <c r="J735" s="672"/>
      <c r="K735" s="672"/>
      <c r="L735" s="672"/>
      <c r="M735" s="672"/>
      <c r="R735" s="672"/>
      <c r="V735" s="95"/>
    </row>
    <row r="736">
      <c r="A736" s="1049"/>
      <c r="B736" s="1049"/>
      <c r="C736" s="808"/>
      <c r="D736" s="1049"/>
      <c r="E736" s="1049"/>
      <c r="F736" s="1049"/>
      <c r="G736" s="1049"/>
      <c r="I736" s="337"/>
      <c r="J736" s="672"/>
      <c r="K736" s="672"/>
      <c r="L736" s="672"/>
      <c r="M736" s="672"/>
      <c r="R736" s="672"/>
      <c r="V736" s="95"/>
    </row>
    <row r="737">
      <c r="A737" s="1049"/>
      <c r="B737" s="1049"/>
      <c r="C737" s="808"/>
      <c r="D737" s="1049"/>
      <c r="E737" s="1049"/>
      <c r="F737" s="1049"/>
      <c r="G737" s="1049"/>
      <c r="I737" s="337"/>
      <c r="J737" s="672"/>
      <c r="K737" s="672"/>
      <c r="L737" s="672"/>
      <c r="M737" s="672"/>
      <c r="R737" s="672"/>
      <c r="V737" s="95"/>
    </row>
    <row r="738">
      <c r="A738" s="1049"/>
      <c r="B738" s="1049"/>
      <c r="C738" s="808"/>
      <c r="D738" s="1049"/>
      <c r="E738" s="1049"/>
      <c r="F738" s="1049"/>
      <c r="G738" s="1049"/>
      <c r="I738" s="337"/>
      <c r="J738" s="672"/>
      <c r="K738" s="672"/>
      <c r="L738" s="672"/>
      <c r="M738" s="672"/>
      <c r="R738" s="672"/>
      <c r="V738" s="95"/>
    </row>
    <row r="739">
      <c r="A739" s="1049"/>
      <c r="B739" s="1049"/>
      <c r="C739" s="808"/>
      <c r="D739" s="1049"/>
      <c r="E739" s="1049"/>
      <c r="F739" s="1049"/>
      <c r="G739" s="1049"/>
      <c r="I739" s="337"/>
      <c r="J739" s="672"/>
      <c r="K739" s="672"/>
      <c r="L739" s="672"/>
      <c r="M739" s="672"/>
      <c r="R739" s="672"/>
      <c r="V739" s="95"/>
    </row>
    <row r="740">
      <c r="A740" s="1049"/>
      <c r="B740" s="1049"/>
      <c r="C740" s="808"/>
      <c r="D740" s="1049"/>
      <c r="E740" s="1049"/>
      <c r="F740" s="1049"/>
      <c r="G740" s="1049"/>
      <c r="I740" s="337"/>
      <c r="J740" s="672"/>
      <c r="K740" s="672"/>
      <c r="L740" s="672"/>
      <c r="M740" s="672"/>
      <c r="R740" s="672"/>
      <c r="V740" s="95"/>
    </row>
    <row r="741">
      <c r="A741" s="1049"/>
      <c r="B741" s="1049"/>
      <c r="C741" s="808"/>
      <c r="D741" s="1049"/>
      <c r="E741" s="1049"/>
      <c r="F741" s="1049"/>
      <c r="G741" s="1049"/>
      <c r="I741" s="337"/>
      <c r="J741" s="672"/>
      <c r="K741" s="672"/>
      <c r="L741" s="672"/>
      <c r="M741" s="672"/>
      <c r="R741" s="672"/>
      <c r="V741" s="95"/>
    </row>
    <row r="742">
      <c r="A742" s="1049"/>
      <c r="B742" s="1049"/>
      <c r="C742" s="808"/>
      <c r="D742" s="1049"/>
      <c r="E742" s="1049"/>
      <c r="F742" s="1049"/>
      <c r="G742" s="1049"/>
      <c r="I742" s="337"/>
      <c r="J742" s="672"/>
      <c r="K742" s="672"/>
      <c r="L742" s="672"/>
      <c r="M742" s="672"/>
      <c r="R742" s="672"/>
      <c r="V742" s="95"/>
    </row>
    <row r="743">
      <c r="A743" s="1049"/>
      <c r="B743" s="1049"/>
      <c r="C743" s="808"/>
      <c r="D743" s="1049"/>
      <c r="E743" s="1049"/>
      <c r="F743" s="1049"/>
      <c r="G743" s="1049"/>
      <c r="I743" s="337"/>
      <c r="J743" s="672"/>
      <c r="K743" s="672"/>
      <c r="L743" s="672"/>
      <c r="M743" s="672"/>
      <c r="R743" s="672"/>
      <c r="V743" s="95"/>
    </row>
    <row r="744">
      <c r="A744" s="1049"/>
      <c r="B744" s="1049"/>
      <c r="C744" s="808"/>
      <c r="D744" s="1049"/>
      <c r="E744" s="1049"/>
      <c r="F744" s="1049"/>
      <c r="G744" s="1049"/>
      <c r="I744" s="337"/>
      <c r="J744" s="672"/>
      <c r="K744" s="672"/>
      <c r="L744" s="672"/>
      <c r="M744" s="672"/>
      <c r="R744" s="672"/>
      <c r="V744" s="95"/>
    </row>
    <row r="745">
      <c r="A745" s="1049"/>
      <c r="B745" s="1049"/>
      <c r="C745" s="808"/>
      <c r="D745" s="1049"/>
      <c r="E745" s="1049"/>
      <c r="F745" s="1049"/>
      <c r="G745" s="1049"/>
      <c r="I745" s="337"/>
      <c r="J745" s="672"/>
      <c r="K745" s="672"/>
      <c r="L745" s="672"/>
      <c r="M745" s="672"/>
      <c r="R745" s="672"/>
      <c r="V745" s="95"/>
    </row>
    <row r="746">
      <c r="A746" s="1049"/>
      <c r="B746" s="1049"/>
      <c r="C746" s="808"/>
      <c r="D746" s="1049"/>
      <c r="E746" s="1049"/>
      <c r="F746" s="1049"/>
      <c r="G746" s="1049"/>
      <c r="I746" s="337"/>
      <c r="J746" s="672"/>
      <c r="K746" s="672"/>
      <c r="L746" s="672"/>
      <c r="M746" s="672"/>
      <c r="R746" s="672"/>
      <c r="V746" s="95"/>
    </row>
    <row r="747">
      <c r="A747" s="1049"/>
      <c r="B747" s="1049"/>
      <c r="C747" s="808"/>
      <c r="D747" s="1049"/>
      <c r="E747" s="1049"/>
      <c r="F747" s="1049"/>
      <c r="G747" s="1049"/>
      <c r="I747" s="337"/>
      <c r="J747" s="672"/>
      <c r="K747" s="672"/>
      <c r="L747" s="672"/>
      <c r="M747" s="672"/>
      <c r="R747" s="672"/>
      <c r="V747" s="95"/>
    </row>
    <row r="748">
      <c r="A748" s="1049"/>
      <c r="B748" s="1049"/>
      <c r="C748" s="808"/>
      <c r="D748" s="1049"/>
      <c r="E748" s="1049"/>
      <c r="F748" s="1049"/>
      <c r="G748" s="1049"/>
      <c r="I748" s="337"/>
      <c r="J748" s="672"/>
      <c r="K748" s="672"/>
      <c r="L748" s="672"/>
      <c r="M748" s="672"/>
      <c r="R748" s="672"/>
      <c r="V748" s="95"/>
    </row>
    <row r="749">
      <c r="A749" s="1049"/>
      <c r="B749" s="1049"/>
      <c r="C749" s="808"/>
      <c r="D749" s="1049"/>
      <c r="E749" s="1049"/>
      <c r="F749" s="1049"/>
      <c r="G749" s="1049"/>
      <c r="I749" s="337"/>
      <c r="J749" s="672"/>
      <c r="K749" s="672"/>
      <c r="L749" s="672"/>
      <c r="M749" s="672"/>
      <c r="R749" s="672"/>
      <c r="V749" s="95"/>
    </row>
    <row r="750">
      <c r="A750" s="1049"/>
      <c r="B750" s="1049"/>
      <c r="C750" s="808"/>
      <c r="D750" s="1049"/>
      <c r="E750" s="1049"/>
      <c r="F750" s="1049"/>
      <c r="G750" s="1049"/>
      <c r="I750" s="337"/>
      <c r="J750" s="672"/>
      <c r="K750" s="672"/>
      <c r="L750" s="672"/>
      <c r="M750" s="672"/>
      <c r="R750" s="672"/>
      <c r="V750" s="95"/>
    </row>
    <row r="751">
      <c r="A751" s="1049"/>
      <c r="B751" s="1049"/>
      <c r="C751" s="808"/>
      <c r="D751" s="1049"/>
      <c r="E751" s="1049"/>
      <c r="F751" s="1049"/>
      <c r="G751" s="1049"/>
      <c r="I751" s="337"/>
      <c r="J751" s="672"/>
      <c r="K751" s="672"/>
      <c r="L751" s="672"/>
      <c r="M751" s="672"/>
      <c r="R751" s="672"/>
      <c r="V751" s="95"/>
    </row>
    <row r="752">
      <c r="A752" s="1049"/>
      <c r="B752" s="1049"/>
      <c r="C752" s="808"/>
      <c r="D752" s="1049"/>
      <c r="E752" s="1049"/>
      <c r="F752" s="1049"/>
      <c r="G752" s="1049"/>
      <c r="I752" s="337"/>
      <c r="J752" s="672"/>
      <c r="K752" s="672"/>
      <c r="L752" s="672"/>
      <c r="M752" s="672"/>
      <c r="R752" s="672"/>
      <c r="V752" s="95"/>
    </row>
    <row r="753">
      <c r="A753" s="1049"/>
      <c r="B753" s="1049"/>
      <c r="C753" s="808"/>
      <c r="D753" s="1049"/>
      <c r="E753" s="1049"/>
      <c r="F753" s="1049"/>
      <c r="G753" s="1049"/>
      <c r="I753" s="337"/>
      <c r="J753" s="672"/>
      <c r="K753" s="672"/>
      <c r="L753" s="672"/>
      <c r="M753" s="672"/>
      <c r="R753" s="672"/>
      <c r="V753" s="95"/>
    </row>
    <row r="754">
      <c r="A754" s="1049"/>
      <c r="B754" s="1049"/>
      <c r="C754" s="808"/>
      <c r="D754" s="1049"/>
      <c r="E754" s="1049"/>
      <c r="F754" s="1049"/>
      <c r="G754" s="1049"/>
      <c r="I754" s="337"/>
      <c r="J754" s="672"/>
      <c r="K754" s="672"/>
      <c r="L754" s="672"/>
      <c r="M754" s="672"/>
      <c r="R754" s="672"/>
      <c r="V754" s="95"/>
    </row>
    <row r="755">
      <c r="A755" s="1049"/>
      <c r="B755" s="1049"/>
      <c r="C755" s="808"/>
      <c r="D755" s="1049"/>
      <c r="E755" s="1049"/>
      <c r="F755" s="1049"/>
      <c r="G755" s="1049"/>
      <c r="I755" s="337"/>
      <c r="J755" s="672"/>
      <c r="K755" s="672"/>
      <c r="L755" s="672"/>
      <c r="M755" s="672"/>
      <c r="R755" s="672"/>
      <c r="V755" s="95"/>
    </row>
    <row r="756">
      <c r="A756" s="1049"/>
      <c r="B756" s="1049"/>
      <c r="C756" s="808"/>
      <c r="D756" s="1049"/>
      <c r="E756" s="1049"/>
      <c r="F756" s="1049"/>
      <c r="G756" s="1049"/>
      <c r="I756" s="337"/>
      <c r="J756" s="672"/>
      <c r="K756" s="672"/>
      <c r="L756" s="672"/>
      <c r="M756" s="672"/>
      <c r="R756" s="672"/>
      <c r="V756" s="95"/>
    </row>
    <row r="757">
      <c r="A757" s="1049"/>
      <c r="B757" s="1049"/>
      <c r="C757" s="808"/>
      <c r="D757" s="1049"/>
      <c r="E757" s="1049"/>
      <c r="F757" s="1049"/>
      <c r="G757" s="1049"/>
      <c r="I757" s="337"/>
      <c r="J757" s="672"/>
      <c r="K757" s="672"/>
      <c r="L757" s="672"/>
      <c r="M757" s="672"/>
      <c r="R757" s="672"/>
      <c r="V757" s="95"/>
    </row>
    <row r="758">
      <c r="A758" s="1049"/>
      <c r="B758" s="1049"/>
      <c r="C758" s="808"/>
      <c r="D758" s="1049"/>
      <c r="E758" s="1049"/>
      <c r="F758" s="1049"/>
      <c r="G758" s="1049"/>
      <c r="I758" s="337"/>
      <c r="J758" s="672"/>
      <c r="K758" s="672"/>
      <c r="L758" s="672"/>
      <c r="M758" s="672"/>
      <c r="R758" s="672"/>
      <c r="V758" s="95"/>
    </row>
    <row r="759">
      <c r="A759" s="1049"/>
      <c r="B759" s="1049"/>
      <c r="C759" s="808"/>
      <c r="D759" s="1049"/>
      <c r="E759" s="1049"/>
      <c r="F759" s="1049"/>
      <c r="G759" s="1049"/>
      <c r="I759" s="337"/>
      <c r="J759" s="672"/>
      <c r="K759" s="672"/>
      <c r="L759" s="672"/>
      <c r="M759" s="672"/>
      <c r="R759" s="672"/>
      <c r="V759" s="95"/>
    </row>
    <row r="760">
      <c r="A760" s="1049"/>
      <c r="B760" s="1049"/>
      <c r="C760" s="808"/>
      <c r="D760" s="1049"/>
      <c r="E760" s="1049"/>
      <c r="F760" s="1049"/>
      <c r="G760" s="1049"/>
      <c r="I760" s="337"/>
      <c r="J760" s="672"/>
      <c r="K760" s="672"/>
      <c r="L760" s="672"/>
      <c r="M760" s="672"/>
      <c r="R760" s="672"/>
      <c r="V760" s="95"/>
    </row>
    <row r="761">
      <c r="A761" s="1049"/>
      <c r="B761" s="1049"/>
      <c r="C761" s="808"/>
      <c r="D761" s="1049"/>
      <c r="E761" s="1049"/>
      <c r="F761" s="1049"/>
      <c r="G761" s="1049"/>
      <c r="I761" s="337"/>
      <c r="J761" s="672"/>
      <c r="K761" s="672"/>
      <c r="L761" s="672"/>
      <c r="M761" s="672"/>
      <c r="R761" s="672"/>
      <c r="V761" s="95"/>
    </row>
    <row r="762">
      <c r="A762" s="1049"/>
      <c r="B762" s="1049"/>
      <c r="C762" s="808"/>
      <c r="D762" s="1049"/>
      <c r="E762" s="1049"/>
      <c r="F762" s="1049"/>
      <c r="G762" s="1049"/>
      <c r="I762" s="337"/>
      <c r="J762" s="672"/>
      <c r="K762" s="672"/>
      <c r="L762" s="672"/>
      <c r="M762" s="672"/>
      <c r="R762" s="672"/>
      <c r="V762" s="95"/>
    </row>
    <row r="763">
      <c r="A763" s="1049"/>
      <c r="B763" s="1049"/>
      <c r="C763" s="808"/>
      <c r="D763" s="1049"/>
      <c r="E763" s="1049"/>
      <c r="F763" s="1049"/>
      <c r="G763" s="1049"/>
      <c r="I763" s="337"/>
      <c r="J763" s="672"/>
      <c r="K763" s="672"/>
      <c r="L763" s="672"/>
      <c r="M763" s="672"/>
      <c r="R763" s="672"/>
      <c r="V763" s="95"/>
    </row>
    <row r="764">
      <c r="A764" s="1049"/>
      <c r="B764" s="1049"/>
      <c r="C764" s="808"/>
      <c r="D764" s="1049"/>
      <c r="E764" s="1049"/>
      <c r="F764" s="1049"/>
      <c r="G764" s="1049"/>
      <c r="I764" s="337"/>
      <c r="J764" s="672"/>
      <c r="K764" s="672"/>
      <c r="L764" s="672"/>
      <c r="M764" s="672"/>
      <c r="R764" s="672"/>
      <c r="V764" s="95"/>
    </row>
    <row r="765">
      <c r="A765" s="1049"/>
      <c r="B765" s="1049"/>
      <c r="C765" s="808"/>
      <c r="D765" s="1049"/>
      <c r="E765" s="1049"/>
      <c r="F765" s="1049"/>
      <c r="G765" s="1049"/>
      <c r="I765" s="337"/>
      <c r="J765" s="672"/>
      <c r="K765" s="672"/>
      <c r="L765" s="672"/>
      <c r="M765" s="672"/>
      <c r="R765" s="672"/>
      <c r="V765" s="95"/>
    </row>
    <row r="766">
      <c r="A766" s="1049"/>
      <c r="B766" s="1049"/>
      <c r="C766" s="808"/>
      <c r="D766" s="1049"/>
      <c r="E766" s="1049"/>
      <c r="F766" s="1049"/>
      <c r="G766" s="1049"/>
      <c r="I766" s="337"/>
      <c r="J766" s="672"/>
      <c r="K766" s="672"/>
      <c r="L766" s="672"/>
      <c r="M766" s="672"/>
      <c r="R766" s="672"/>
      <c r="V766" s="95"/>
    </row>
    <row r="767">
      <c r="A767" s="1049"/>
      <c r="B767" s="1049"/>
      <c r="C767" s="808"/>
      <c r="D767" s="1049"/>
      <c r="E767" s="1049"/>
      <c r="F767" s="1049"/>
      <c r="G767" s="1049"/>
      <c r="I767" s="337"/>
      <c r="J767" s="672"/>
      <c r="K767" s="672"/>
      <c r="L767" s="672"/>
      <c r="M767" s="672"/>
      <c r="R767" s="672"/>
      <c r="V767" s="95"/>
    </row>
    <row r="768">
      <c r="A768" s="1049"/>
      <c r="B768" s="1049"/>
      <c r="C768" s="808"/>
      <c r="D768" s="1049"/>
      <c r="E768" s="1049"/>
      <c r="F768" s="1049"/>
      <c r="G768" s="1049"/>
      <c r="I768" s="337"/>
      <c r="J768" s="672"/>
      <c r="K768" s="672"/>
      <c r="L768" s="672"/>
      <c r="M768" s="672"/>
      <c r="R768" s="672"/>
      <c r="V768" s="95"/>
    </row>
    <row r="769">
      <c r="A769" s="1049"/>
      <c r="B769" s="1049"/>
      <c r="C769" s="808"/>
      <c r="D769" s="1049"/>
      <c r="E769" s="1049"/>
      <c r="F769" s="1049"/>
      <c r="G769" s="1049"/>
      <c r="I769" s="337"/>
      <c r="J769" s="672"/>
      <c r="K769" s="672"/>
      <c r="L769" s="672"/>
      <c r="M769" s="672"/>
      <c r="R769" s="672"/>
      <c r="V769" s="95"/>
    </row>
    <row r="770">
      <c r="A770" s="1049"/>
      <c r="B770" s="1049"/>
      <c r="C770" s="808"/>
      <c r="D770" s="1049"/>
      <c r="E770" s="1049"/>
      <c r="F770" s="1049"/>
      <c r="G770" s="1049"/>
      <c r="I770" s="337"/>
      <c r="J770" s="672"/>
      <c r="K770" s="672"/>
      <c r="L770" s="672"/>
      <c r="M770" s="672"/>
      <c r="R770" s="672"/>
      <c r="V770" s="95"/>
    </row>
    <row r="771">
      <c r="A771" s="1049"/>
      <c r="B771" s="1049"/>
      <c r="C771" s="808"/>
      <c r="D771" s="1049"/>
      <c r="E771" s="1049"/>
      <c r="F771" s="1049"/>
      <c r="G771" s="1049"/>
      <c r="I771" s="337"/>
      <c r="J771" s="672"/>
      <c r="K771" s="672"/>
      <c r="L771" s="672"/>
      <c r="M771" s="672"/>
      <c r="R771" s="672"/>
      <c r="V771" s="95"/>
    </row>
    <row r="772">
      <c r="A772" s="1049"/>
      <c r="B772" s="1049"/>
      <c r="C772" s="808"/>
      <c r="D772" s="1049"/>
      <c r="E772" s="1049"/>
      <c r="F772" s="1049"/>
      <c r="G772" s="1049"/>
      <c r="I772" s="337"/>
      <c r="J772" s="672"/>
      <c r="K772" s="672"/>
      <c r="L772" s="672"/>
      <c r="M772" s="672"/>
      <c r="R772" s="672"/>
      <c r="V772" s="95"/>
    </row>
    <row r="773">
      <c r="A773" s="1049"/>
      <c r="B773" s="1049"/>
      <c r="C773" s="808"/>
      <c r="D773" s="1049"/>
      <c r="E773" s="1049"/>
      <c r="F773" s="1049"/>
      <c r="G773" s="1049"/>
      <c r="I773" s="337"/>
      <c r="J773" s="672"/>
      <c r="K773" s="672"/>
      <c r="L773" s="672"/>
      <c r="M773" s="672"/>
      <c r="R773" s="672"/>
      <c r="V773" s="95"/>
    </row>
    <row r="774">
      <c r="A774" s="1049"/>
      <c r="B774" s="1049"/>
      <c r="C774" s="808"/>
      <c r="D774" s="1049"/>
      <c r="E774" s="1049"/>
      <c r="F774" s="1049"/>
      <c r="G774" s="1049"/>
      <c r="I774" s="337"/>
      <c r="J774" s="672"/>
      <c r="K774" s="672"/>
      <c r="L774" s="672"/>
      <c r="M774" s="672"/>
      <c r="R774" s="672"/>
      <c r="V774" s="95"/>
    </row>
    <row r="775">
      <c r="A775" s="1049"/>
      <c r="B775" s="1049"/>
      <c r="C775" s="808"/>
      <c r="D775" s="1049"/>
      <c r="E775" s="1049"/>
      <c r="F775" s="1049"/>
      <c r="G775" s="1049"/>
      <c r="I775" s="337"/>
      <c r="J775" s="672"/>
      <c r="K775" s="672"/>
      <c r="L775" s="672"/>
      <c r="M775" s="672"/>
      <c r="R775" s="672"/>
      <c r="V775" s="95"/>
    </row>
    <row r="776">
      <c r="A776" s="1049"/>
      <c r="B776" s="1049"/>
      <c r="C776" s="808"/>
      <c r="D776" s="1049"/>
      <c r="E776" s="1049"/>
      <c r="F776" s="1049"/>
      <c r="G776" s="1049"/>
      <c r="I776" s="337"/>
      <c r="J776" s="672"/>
      <c r="K776" s="672"/>
      <c r="L776" s="672"/>
      <c r="M776" s="672"/>
      <c r="R776" s="672"/>
      <c r="V776" s="95"/>
    </row>
    <row r="777">
      <c r="A777" s="1049"/>
      <c r="B777" s="1049"/>
      <c r="C777" s="808"/>
      <c r="D777" s="1049"/>
      <c r="E777" s="1049"/>
      <c r="F777" s="1049"/>
      <c r="G777" s="1049"/>
      <c r="I777" s="337"/>
      <c r="J777" s="672"/>
      <c r="K777" s="672"/>
      <c r="L777" s="672"/>
      <c r="M777" s="672"/>
      <c r="R777" s="672"/>
      <c r="V777" s="95"/>
    </row>
    <row r="778">
      <c r="A778" s="1049"/>
      <c r="B778" s="1049"/>
      <c r="C778" s="808"/>
      <c r="D778" s="1049"/>
      <c r="E778" s="1049"/>
      <c r="F778" s="1049"/>
      <c r="G778" s="1049"/>
      <c r="I778" s="337"/>
      <c r="J778" s="672"/>
      <c r="K778" s="672"/>
      <c r="L778" s="672"/>
      <c r="M778" s="672"/>
      <c r="R778" s="672"/>
      <c r="V778" s="95"/>
    </row>
    <row r="779">
      <c r="A779" s="1049"/>
      <c r="B779" s="1049"/>
      <c r="C779" s="808"/>
      <c r="D779" s="1049"/>
      <c r="E779" s="1049"/>
      <c r="F779" s="1049"/>
      <c r="G779" s="1049"/>
      <c r="I779" s="337"/>
      <c r="J779" s="672"/>
      <c r="K779" s="672"/>
      <c r="L779" s="672"/>
      <c r="M779" s="672"/>
      <c r="R779" s="672"/>
      <c r="V779" s="95"/>
    </row>
    <row r="780">
      <c r="A780" s="1049"/>
      <c r="B780" s="1049"/>
      <c r="C780" s="808"/>
      <c r="D780" s="1049"/>
      <c r="E780" s="1049"/>
      <c r="F780" s="1049"/>
      <c r="G780" s="1049"/>
      <c r="I780" s="337"/>
      <c r="J780" s="672"/>
      <c r="K780" s="672"/>
      <c r="L780" s="672"/>
      <c r="M780" s="672"/>
      <c r="R780" s="672"/>
      <c r="V780" s="95"/>
    </row>
    <row r="781">
      <c r="A781" s="1049"/>
      <c r="B781" s="1049"/>
      <c r="C781" s="808"/>
      <c r="D781" s="1049"/>
      <c r="E781" s="1049"/>
      <c r="F781" s="1049"/>
      <c r="G781" s="1049"/>
      <c r="I781" s="337"/>
      <c r="J781" s="672"/>
      <c r="K781" s="672"/>
      <c r="L781" s="672"/>
      <c r="M781" s="672"/>
      <c r="R781" s="672"/>
      <c r="V781" s="95"/>
    </row>
    <row r="782">
      <c r="A782" s="1049"/>
      <c r="B782" s="1049"/>
      <c r="C782" s="808"/>
      <c r="D782" s="1049"/>
      <c r="E782" s="1049"/>
      <c r="F782" s="1049"/>
      <c r="G782" s="1049"/>
      <c r="I782" s="337"/>
      <c r="J782" s="672"/>
      <c r="K782" s="672"/>
      <c r="L782" s="672"/>
      <c r="M782" s="672"/>
      <c r="R782" s="672"/>
      <c r="V782" s="95"/>
    </row>
    <row r="783">
      <c r="A783" s="1049"/>
      <c r="B783" s="1049"/>
      <c r="C783" s="808"/>
      <c r="D783" s="1049"/>
      <c r="E783" s="1049"/>
      <c r="F783" s="1049"/>
      <c r="G783" s="1049"/>
      <c r="I783" s="337"/>
      <c r="J783" s="672"/>
      <c r="K783" s="672"/>
      <c r="L783" s="672"/>
      <c r="M783" s="672"/>
      <c r="R783" s="672"/>
      <c r="V783" s="95"/>
    </row>
    <row r="784">
      <c r="A784" s="1049"/>
      <c r="B784" s="1049"/>
      <c r="C784" s="808"/>
      <c r="D784" s="1049"/>
      <c r="E784" s="1049"/>
      <c r="F784" s="1049"/>
      <c r="G784" s="1049"/>
      <c r="I784" s="337"/>
      <c r="J784" s="672"/>
      <c r="K784" s="672"/>
      <c r="L784" s="672"/>
      <c r="M784" s="672"/>
      <c r="R784" s="672"/>
      <c r="V784" s="95"/>
    </row>
    <row r="785">
      <c r="A785" s="1049"/>
      <c r="B785" s="1049"/>
      <c r="C785" s="808"/>
      <c r="D785" s="1049"/>
      <c r="E785" s="1049"/>
      <c r="F785" s="1049"/>
      <c r="G785" s="1049"/>
      <c r="I785" s="337"/>
      <c r="J785" s="672"/>
      <c r="K785" s="672"/>
      <c r="L785" s="672"/>
      <c r="M785" s="672"/>
      <c r="R785" s="672"/>
      <c r="V785" s="95"/>
    </row>
    <row r="786">
      <c r="A786" s="1049"/>
      <c r="B786" s="1049"/>
      <c r="C786" s="808"/>
      <c r="D786" s="1049"/>
      <c r="E786" s="1049"/>
      <c r="F786" s="1049"/>
      <c r="G786" s="1049"/>
      <c r="I786" s="337"/>
      <c r="J786" s="672"/>
      <c r="K786" s="672"/>
      <c r="L786" s="672"/>
      <c r="M786" s="672"/>
      <c r="R786" s="672"/>
      <c r="V786" s="95"/>
    </row>
    <row r="787">
      <c r="A787" s="1049"/>
      <c r="B787" s="1049"/>
      <c r="C787" s="808"/>
      <c r="D787" s="1049"/>
      <c r="E787" s="1049"/>
      <c r="F787" s="1049"/>
      <c r="G787" s="1049"/>
      <c r="I787" s="337"/>
      <c r="J787" s="672"/>
      <c r="K787" s="672"/>
      <c r="L787" s="672"/>
      <c r="M787" s="672"/>
      <c r="R787" s="672"/>
      <c r="V787" s="95"/>
    </row>
    <row r="788">
      <c r="A788" s="1049"/>
      <c r="B788" s="1049"/>
      <c r="C788" s="808"/>
      <c r="D788" s="1049"/>
      <c r="E788" s="1049"/>
      <c r="F788" s="1049"/>
      <c r="G788" s="1049"/>
      <c r="I788" s="337"/>
      <c r="J788" s="672"/>
      <c r="K788" s="672"/>
      <c r="L788" s="672"/>
      <c r="M788" s="672"/>
      <c r="R788" s="672"/>
      <c r="V788" s="95"/>
    </row>
    <row r="789">
      <c r="A789" s="1049"/>
      <c r="B789" s="1049"/>
      <c r="C789" s="808"/>
      <c r="D789" s="1049"/>
      <c r="E789" s="1049"/>
      <c r="F789" s="1049"/>
      <c r="G789" s="1049"/>
      <c r="I789" s="337"/>
      <c r="J789" s="672"/>
      <c r="K789" s="672"/>
      <c r="L789" s="672"/>
      <c r="M789" s="672"/>
      <c r="R789" s="672"/>
      <c r="V789" s="95"/>
    </row>
    <row r="790">
      <c r="A790" s="1049"/>
      <c r="B790" s="1049"/>
      <c r="C790" s="808"/>
      <c r="D790" s="1049"/>
      <c r="E790" s="1049"/>
      <c r="F790" s="1049"/>
      <c r="G790" s="1049"/>
      <c r="I790" s="337"/>
      <c r="J790" s="672"/>
      <c r="K790" s="672"/>
      <c r="L790" s="672"/>
      <c r="M790" s="672"/>
      <c r="R790" s="672"/>
      <c r="V790" s="95"/>
    </row>
    <row r="791">
      <c r="A791" s="1049"/>
      <c r="B791" s="1049"/>
      <c r="C791" s="808"/>
      <c r="D791" s="1049"/>
      <c r="E791" s="1049"/>
      <c r="F791" s="1049"/>
      <c r="G791" s="1049"/>
      <c r="I791" s="337"/>
      <c r="J791" s="672"/>
      <c r="K791" s="672"/>
      <c r="L791" s="672"/>
      <c r="M791" s="672"/>
      <c r="R791" s="672"/>
      <c r="V791" s="95"/>
    </row>
    <row r="792">
      <c r="A792" s="1049"/>
      <c r="B792" s="1049"/>
      <c r="C792" s="808"/>
      <c r="D792" s="1049"/>
      <c r="E792" s="1049"/>
      <c r="F792" s="1049"/>
      <c r="G792" s="1049"/>
      <c r="I792" s="337"/>
      <c r="J792" s="672"/>
      <c r="K792" s="672"/>
      <c r="L792" s="672"/>
      <c r="M792" s="672"/>
      <c r="R792" s="672"/>
      <c r="V792" s="95"/>
    </row>
    <row r="793">
      <c r="A793" s="1049"/>
      <c r="B793" s="1049"/>
      <c r="C793" s="808"/>
      <c r="D793" s="1049"/>
      <c r="E793" s="1049"/>
      <c r="F793" s="1049"/>
      <c r="G793" s="1049"/>
      <c r="I793" s="337"/>
      <c r="J793" s="672"/>
      <c r="K793" s="672"/>
      <c r="L793" s="672"/>
      <c r="M793" s="672"/>
      <c r="R793" s="672"/>
      <c r="V793" s="95"/>
    </row>
    <row r="794">
      <c r="A794" s="1049"/>
      <c r="B794" s="1049"/>
      <c r="C794" s="808"/>
      <c r="D794" s="1049"/>
      <c r="E794" s="1049"/>
      <c r="F794" s="1049"/>
      <c r="G794" s="1049"/>
      <c r="I794" s="337"/>
      <c r="J794" s="672"/>
      <c r="K794" s="672"/>
      <c r="L794" s="672"/>
      <c r="M794" s="672"/>
      <c r="R794" s="672"/>
      <c r="V794" s="95"/>
    </row>
    <row r="795">
      <c r="A795" s="1049"/>
      <c r="B795" s="1049"/>
      <c r="C795" s="808"/>
      <c r="D795" s="1049"/>
      <c r="E795" s="1049"/>
      <c r="F795" s="1049"/>
      <c r="G795" s="1049"/>
      <c r="I795" s="337"/>
      <c r="J795" s="672"/>
      <c r="K795" s="672"/>
      <c r="L795" s="672"/>
      <c r="M795" s="672"/>
      <c r="R795" s="672"/>
      <c r="V795" s="95"/>
    </row>
    <row r="796">
      <c r="A796" s="1049"/>
      <c r="B796" s="1049"/>
      <c r="C796" s="808"/>
      <c r="D796" s="1049"/>
      <c r="E796" s="1049"/>
      <c r="F796" s="1049"/>
      <c r="G796" s="1049"/>
      <c r="I796" s="337"/>
      <c r="J796" s="672"/>
      <c r="K796" s="672"/>
      <c r="L796" s="672"/>
      <c r="M796" s="672"/>
      <c r="R796" s="672"/>
      <c r="V796" s="95"/>
    </row>
    <row r="797">
      <c r="A797" s="1049"/>
      <c r="B797" s="1049"/>
      <c r="C797" s="808"/>
      <c r="D797" s="1049"/>
      <c r="E797" s="1049"/>
      <c r="F797" s="1049"/>
      <c r="G797" s="1049"/>
      <c r="I797" s="337"/>
      <c r="J797" s="672"/>
      <c r="K797" s="672"/>
      <c r="L797" s="672"/>
      <c r="M797" s="672"/>
      <c r="R797" s="672"/>
      <c r="V797" s="95"/>
    </row>
    <row r="798">
      <c r="A798" s="1049"/>
      <c r="B798" s="1049"/>
      <c r="C798" s="808"/>
      <c r="D798" s="1049"/>
      <c r="E798" s="1049"/>
      <c r="F798" s="1049"/>
      <c r="G798" s="1049"/>
      <c r="I798" s="337"/>
      <c r="J798" s="672"/>
      <c r="K798" s="672"/>
      <c r="L798" s="672"/>
      <c r="M798" s="672"/>
      <c r="R798" s="672"/>
      <c r="V798" s="95"/>
    </row>
    <row r="799">
      <c r="A799" s="1049"/>
      <c r="B799" s="1049"/>
      <c r="C799" s="808"/>
      <c r="D799" s="1049"/>
      <c r="E799" s="1049"/>
      <c r="F799" s="1049"/>
      <c r="G799" s="1049"/>
      <c r="I799" s="337"/>
      <c r="J799" s="672"/>
      <c r="K799" s="672"/>
      <c r="L799" s="672"/>
      <c r="M799" s="672"/>
      <c r="R799" s="672"/>
      <c r="V799" s="95"/>
    </row>
    <row r="800">
      <c r="A800" s="1049"/>
      <c r="B800" s="1049"/>
      <c r="C800" s="808"/>
      <c r="D800" s="1049"/>
      <c r="E800" s="1049"/>
      <c r="F800" s="1049"/>
      <c r="G800" s="1049"/>
      <c r="I800" s="337"/>
      <c r="J800" s="672"/>
      <c r="K800" s="672"/>
      <c r="L800" s="672"/>
      <c r="M800" s="672"/>
      <c r="R800" s="672"/>
      <c r="V800" s="95"/>
    </row>
    <row r="801">
      <c r="A801" s="1049"/>
      <c r="B801" s="1049"/>
      <c r="C801" s="808"/>
      <c r="D801" s="1049"/>
      <c r="E801" s="1049"/>
      <c r="F801" s="1049"/>
      <c r="G801" s="1049"/>
      <c r="I801" s="337"/>
      <c r="J801" s="672"/>
      <c r="K801" s="672"/>
      <c r="L801" s="672"/>
      <c r="M801" s="672"/>
      <c r="R801" s="672"/>
      <c r="V801" s="95"/>
    </row>
    <row r="802">
      <c r="A802" s="1049"/>
      <c r="B802" s="1049"/>
      <c r="C802" s="808"/>
      <c r="D802" s="1049"/>
      <c r="E802" s="1049"/>
      <c r="F802" s="1049"/>
      <c r="G802" s="1049"/>
      <c r="I802" s="337"/>
      <c r="J802" s="672"/>
      <c r="K802" s="672"/>
      <c r="L802" s="672"/>
      <c r="M802" s="672"/>
      <c r="R802" s="672"/>
      <c r="V802" s="95"/>
    </row>
    <row r="803">
      <c r="A803" s="1049"/>
      <c r="B803" s="1049"/>
      <c r="C803" s="808"/>
      <c r="D803" s="1049"/>
      <c r="E803" s="1049"/>
      <c r="F803" s="1049"/>
      <c r="G803" s="1049"/>
      <c r="I803" s="337"/>
      <c r="J803" s="672"/>
      <c r="K803" s="672"/>
      <c r="L803" s="672"/>
      <c r="M803" s="672"/>
      <c r="R803" s="672"/>
      <c r="V803" s="95"/>
    </row>
    <row r="804">
      <c r="A804" s="1049"/>
      <c r="B804" s="1049"/>
      <c r="C804" s="808"/>
      <c r="D804" s="1049"/>
      <c r="E804" s="1049"/>
      <c r="F804" s="1049"/>
      <c r="G804" s="1049"/>
      <c r="I804" s="337"/>
      <c r="J804" s="672"/>
      <c r="K804" s="672"/>
      <c r="L804" s="672"/>
      <c r="M804" s="672"/>
      <c r="R804" s="672"/>
      <c r="V804" s="95"/>
    </row>
    <row r="805">
      <c r="A805" s="1049"/>
      <c r="B805" s="1049"/>
      <c r="C805" s="808"/>
      <c r="D805" s="1049"/>
      <c r="E805" s="1049"/>
      <c r="F805" s="1049"/>
      <c r="G805" s="1049"/>
      <c r="I805" s="337"/>
      <c r="J805" s="672"/>
      <c r="K805" s="672"/>
      <c r="L805" s="672"/>
      <c r="M805" s="672"/>
      <c r="R805" s="672"/>
      <c r="V805" s="95"/>
    </row>
    <row r="806">
      <c r="A806" s="1049"/>
      <c r="B806" s="1049"/>
      <c r="C806" s="808"/>
      <c r="D806" s="1049"/>
      <c r="E806" s="1049"/>
      <c r="F806" s="1049"/>
      <c r="G806" s="1049"/>
      <c r="I806" s="337"/>
      <c r="J806" s="672"/>
      <c r="K806" s="672"/>
      <c r="L806" s="672"/>
      <c r="M806" s="672"/>
      <c r="R806" s="672"/>
      <c r="V806" s="95"/>
    </row>
    <row r="807">
      <c r="A807" s="1049"/>
      <c r="B807" s="1049"/>
      <c r="C807" s="808"/>
      <c r="D807" s="1049"/>
      <c r="E807" s="1049"/>
      <c r="F807" s="1049"/>
      <c r="G807" s="1049"/>
      <c r="I807" s="337"/>
      <c r="J807" s="672"/>
      <c r="K807" s="672"/>
      <c r="L807" s="672"/>
      <c r="M807" s="672"/>
      <c r="R807" s="672"/>
      <c r="V807" s="95"/>
    </row>
    <row r="808">
      <c r="A808" s="1049"/>
      <c r="B808" s="1049"/>
      <c r="C808" s="808"/>
      <c r="D808" s="1049"/>
      <c r="E808" s="1049"/>
      <c r="F808" s="1049"/>
      <c r="G808" s="1049"/>
      <c r="I808" s="337"/>
      <c r="J808" s="672"/>
      <c r="K808" s="672"/>
      <c r="L808" s="672"/>
      <c r="M808" s="672"/>
      <c r="R808" s="672"/>
      <c r="V808" s="95"/>
    </row>
    <row r="809">
      <c r="A809" s="1049"/>
      <c r="B809" s="1049"/>
      <c r="C809" s="808"/>
      <c r="D809" s="1049"/>
      <c r="E809" s="1049"/>
      <c r="F809" s="1049"/>
      <c r="G809" s="1049"/>
      <c r="I809" s="337"/>
      <c r="J809" s="672"/>
      <c r="K809" s="672"/>
      <c r="L809" s="672"/>
      <c r="M809" s="672"/>
      <c r="R809" s="672"/>
      <c r="V809" s="95"/>
    </row>
    <row r="810">
      <c r="A810" s="1049"/>
      <c r="B810" s="1049"/>
      <c r="C810" s="808"/>
      <c r="D810" s="1049"/>
      <c r="E810" s="1049"/>
      <c r="F810" s="1049"/>
      <c r="G810" s="1049"/>
      <c r="I810" s="337"/>
      <c r="J810" s="672"/>
      <c r="K810" s="672"/>
      <c r="L810" s="672"/>
      <c r="M810" s="672"/>
      <c r="R810" s="672"/>
      <c r="V810" s="95"/>
    </row>
    <row r="811">
      <c r="A811" s="1049"/>
      <c r="B811" s="1049"/>
      <c r="C811" s="808"/>
      <c r="D811" s="1049"/>
      <c r="E811" s="1049"/>
      <c r="F811" s="1049"/>
      <c r="G811" s="1049"/>
      <c r="I811" s="337"/>
      <c r="J811" s="672"/>
      <c r="K811" s="672"/>
      <c r="L811" s="672"/>
      <c r="M811" s="672"/>
      <c r="R811" s="672"/>
      <c r="V811" s="95"/>
    </row>
    <row r="812">
      <c r="A812" s="1049"/>
      <c r="B812" s="1049"/>
      <c r="C812" s="808"/>
      <c r="D812" s="1049"/>
      <c r="E812" s="1049"/>
      <c r="F812" s="1049"/>
      <c r="G812" s="1049"/>
      <c r="I812" s="337"/>
      <c r="J812" s="672"/>
      <c r="K812" s="672"/>
      <c r="L812" s="672"/>
      <c r="M812" s="672"/>
      <c r="R812" s="672"/>
      <c r="V812" s="95"/>
    </row>
    <row r="813">
      <c r="A813" s="1049"/>
      <c r="B813" s="1049"/>
      <c r="C813" s="808"/>
      <c r="D813" s="1049"/>
      <c r="E813" s="1049"/>
      <c r="F813" s="1049"/>
      <c r="G813" s="1049"/>
      <c r="I813" s="337"/>
      <c r="J813" s="672"/>
      <c r="K813" s="672"/>
      <c r="L813" s="672"/>
      <c r="M813" s="672"/>
      <c r="R813" s="672"/>
      <c r="V813" s="95"/>
    </row>
    <row r="814">
      <c r="A814" s="1049"/>
      <c r="B814" s="1049"/>
      <c r="C814" s="808"/>
      <c r="D814" s="1049"/>
      <c r="E814" s="1049"/>
      <c r="F814" s="1049"/>
      <c r="G814" s="1049"/>
      <c r="I814" s="337"/>
      <c r="J814" s="672"/>
      <c r="K814" s="672"/>
      <c r="L814" s="672"/>
      <c r="M814" s="672"/>
      <c r="R814" s="672"/>
      <c r="V814" s="95"/>
    </row>
    <row r="815">
      <c r="A815" s="1049"/>
      <c r="B815" s="1049"/>
      <c r="C815" s="808"/>
      <c r="D815" s="1049"/>
      <c r="E815" s="1049"/>
      <c r="F815" s="1049"/>
      <c r="G815" s="1049"/>
      <c r="I815" s="337"/>
      <c r="J815" s="672"/>
      <c r="K815" s="672"/>
      <c r="L815" s="672"/>
      <c r="M815" s="672"/>
      <c r="R815" s="672"/>
      <c r="V815" s="95"/>
    </row>
    <row r="816">
      <c r="A816" s="1049"/>
      <c r="B816" s="1049"/>
      <c r="C816" s="808"/>
      <c r="D816" s="1049"/>
      <c r="E816" s="1049"/>
      <c r="F816" s="1049"/>
      <c r="G816" s="1049"/>
      <c r="I816" s="337"/>
      <c r="J816" s="672"/>
      <c r="K816" s="672"/>
      <c r="L816" s="672"/>
      <c r="M816" s="672"/>
      <c r="R816" s="672"/>
      <c r="V816" s="95"/>
    </row>
    <row r="817">
      <c r="A817" s="1049"/>
      <c r="B817" s="1049"/>
      <c r="C817" s="808"/>
      <c r="D817" s="1049"/>
      <c r="E817" s="1049"/>
      <c r="F817" s="1049"/>
      <c r="G817" s="1049"/>
      <c r="I817" s="337"/>
      <c r="J817" s="672"/>
      <c r="K817" s="672"/>
      <c r="L817" s="672"/>
      <c r="M817" s="672"/>
      <c r="R817" s="672"/>
      <c r="V817" s="95"/>
    </row>
    <row r="818">
      <c r="A818" s="1049"/>
      <c r="B818" s="1049"/>
      <c r="C818" s="808"/>
      <c r="D818" s="1049"/>
      <c r="E818" s="1049"/>
      <c r="F818" s="1049"/>
      <c r="G818" s="1049"/>
      <c r="I818" s="337"/>
      <c r="J818" s="672"/>
      <c r="K818" s="672"/>
      <c r="L818" s="672"/>
      <c r="M818" s="672"/>
      <c r="R818" s="672"/>
      <c r="V818" s="95"/>
    </row>
    <row r="819">
      <c r="A819" s="1049"/>
      <c r="B819" s="1049"/>
      <c r="C819" s="808"/>
      <c r="D819" s="1049"/>
      <c r="E819" s="1049"/>
      <c r="F819" s="1049"/>
      <c r="G819" s="1049"/>
      <c r="I819" s="337"/>
      <c r="J819" s="672"/>
      <c r="K819" s="672"/>
      <c r="L819" s="672"/>
      <c r="M819" s="672"/>
      <c r="R819" s="672"/>
      <c r="V819" s="95"/>
    </row>
    <row r="820">
      <c r="A820" s="1049"/>
      <c r="B820" s="1049"/>
      <c r="C820" s="808"/>
      <c r="D820" s="1049"/>
      <c r="E820" s="1049"/>
      <c r="F820" s="1049"/>
      <c r="G820" s="1049"/>
      <c r="I820" s="337"/>
      <c r="J820" s="672"/>
      <c r="K820" s="672"/>
      <c r="L820" s="672"/>
      <c r="M820" s="672"/>
      <c r="R820" s="672"/>
      <c r="V820" s="95"/>
    </row>
    <row r="821">
      <c r="A821" s="1049"/>
      <c r="B821" s="1049"/>
      <c r="C821" s="808"/>
      <c r="D821" s="1049"/>
      <c r="E821" s="1049"/>
      <c r="F821" s="1049"/>
      <c r="G821" s="1049"/>
      <c r="I821" s="337"/>
      <c r="J821" s="672"/>
      <c r="K821" s="672"/>
      <c r="L821" s="672"/>
      <c r="M821" s="672"/>
      <c r="R821" s="672"/>
      <c r="V821" s="95"/>
    </row>
    <row r="822">
      <c r="A822" s="1049"/>
      <c r="B822" s="1049"/>
      <c r="C822" s="808"/>
      <c r="D822" s="1049"/>
      <c r="E822" s="1049"/>
      <c r="F822" s="1049"/>
      <c r="G822" s="1049"/>
      <c r="I822" s="337"/>
      <c r="J822" s="672"/>
      <c r="K822" s="672"/>
      <c r="L822" s="672"/>
      <c r="M822" s="672"/>
      <c r="R822" s="672"/>
      <c r="V822" s="95"/>
    </row>
    <row r="823">
      <c r="A823" s="1049"/>
      <c r="B823" s="1049"/>
      <c r="C823" s="808"/>
      <c r="D823" s="1049"/>
      <c r="E823" s="1049"/>
      <c r="F823" s="1049"/>
      <c r="G823" s="1049"/>
      <c r="I823" s="337"/>
      <c r="J823" s="672"/>
      <c r="K823" s="672"/>
      <c r="L823" s="672"/>
      <c r="M823" s="672"/>
      <c r="R823" s="672"/>
      <c r="V823" s="95"/>
    </row>
    <row r="824">
      <c r="A824" s="1049"/>
      <c r="B824" s="1049"/>
      <c r="C824" s="808"/>
      <c r="D824" s="1049"/>
      <c r="E824" s="1049"/>
      <c r="F824" s="1049"/>
      <c r="G824" s="1049"/>
      <c r="I824" s="337"/>
      <c r="J824" s="672"/>
      <c r="K824" s="672"/>
      <c r="L824" s="672"/>
      <c r="M824" s="672"/>
      <c r="R824" s="672"/>
      <c r="V824" s="95"/>
    </row>
    <row r="825">
      <c r="A825" s="1049"/>
      <c r="B825" s="1049"/>
      <c r="C825" s="808"/>
      <c r="D825" s="1049"/>
      <c r="E825" s="1049"/>
      <c r="F825" s="1049"/>
      <c r="G825" s="1049"/>
      <c r="I825" s="337"/>
      <c r="J825" s="672"/>
      <c r="K825" s="672"/>
      <c r="L825" s="672"/>
      <c r="M825" s="672"/>
      <c r="R825" s="672"/>
      <c r="V825" s="95"/>
    </row>
    <row r="826">
      <c r="A826" s="1049"/>
      <c r="B826" s="1049"/>
      <c r="C826" s="808"/>
      <c r="D826" s="1049"/>
      <c r="E826" s="1049"/>
      <c r="F826" s="1049"/>
      <c r="G826" s="1049"/>
      <c r="I826" s="337"/>
      <c r="J826" s="672"/>
      <c r="K826" s="672"/>
      <c r="L826" s="672"/>
      <c r="M826" s="672"/>
      <c r="R826" s="672"/>
      <c r="V826" s="95"/>
    </row>
    <row r="827">
      <c r="A827" s="1049"/>
      <c r="B827" s="1049"/>
      <c r="C827" s="808"/>
      <c r="D827" s="1049"/>
      <c r="E827" s="1049"/>
      <c r="F827" s="1049"/>
      <c r="G827" s="1049"/>
      <c r="I827" s="337"/>
      <c r="J827" s="672"/>
      <c r="K827" s="672"/>
      <c r="L827" s="672"/>
      <c r="M827" s="672"/>
      <c r="R827" s="672"/>
      <c r="V827" s="95"/>
    </row>
    <row r="828">
      <c r="A828" s="1049"/>
      <c r="B828" s="1049"/>
      <c r="C828" s="808"/>
      <c r="D828" s="1049"/>
      <c r="E828" s="1049"/>
      <c r="F828" s="1049"/>
      <c r="G828" s="1049"/>
      <c r="I828" s="337"/>
      <c r="J828" s="672"/>
      <c r="K828" s="672"/>
      <c r="L828" s="672"/>
      <c r="M828" s="672"/>
      <c r="R828" s="672"/>
      <c r="V828" s="95"/>
    </row>
    <row r="829">
      <c r="A829" s="1049"/>
      <c r="B829" s="1049"/>
      <c r="C829" s="808"/>
      <c r="D829" s="1049"/>
      <c r="E829" s="1049"/>
      <c r="F829" s="1049"/>
      <c r="G829" s="1049"/>
      <c r="I829" s="337"/>
      <c r="J829" s="672"/>
      <c r="K829" s="672"/>
      <c r="L829" s="672"/>
      <c r="M829" s="672"/>
      <c r="R829" s="672"/>
      <c r="V829" s="95"/>
    </row>
    <row r="830">
      <c r="A830" s="1049"/>
      <c r="B830" s="1049"/>
      <c r="C830" s="808"/>
      <c r="D830" s="1049"/>
      <c r="E830" s="1049"/>
      <c r="F830" s="1049"/>
      <c r="G830" s="1049"/>
      <c r="I830" s="337"/>
      <c r="J830" s="672"/>
      <c r="K830" s="672"/>
      <c r="L830" s="672"/>
      <c r="M830" s="672"/>
      <c r="R830" s="672"/>
      <c r="V830" s="95"/>
    </row>
    <row r="831">
      <c r="A831" s="1049"/>
      <c r="B831" s="1049"/>
      <c r="C831" s="808"/>
      <c r="D831" s="1049"/>
      <c r="E831" s="1049"/>
      <c r="F831" s="1049"/>
      <c r="G831" s="1049"/>
      <c r="I831" s="337"/>
      <c r="J831" s="672"/>
      <c r="K831" s="672"/>
      <c r="L831" s="672"/>
      <c r="M831" s="672"/>
      <c r="R831" s="672"/>
      <c r="V831" s="95"/>
    </row>
    <row r="832">
      <c r="A832" s="1049"/>
      <c r="B832" s="1049"/>
      <c r="C832" s="808"/>
      <c r="D832" s="1049"/>
      <c r="E832" s="1049"/>
      <c r="F832" s="1049"/>
      <c r="G832" s="1049"/>
      <c r="I832" s="337"/>
      <c r="J832" s="672"/>
      <c r="K832" s="672"/>
      <c r="L832" s="672"/>
      <c r="M832" s="672"/>
      <c r="R832" s="672"/>
      <c r="V832" s="95"/>
    </row>
    <row r="833">
      <c r="A833" s="1049"/>
      <c r="B833" s="1049"/>
      <c r="C833" s="808"/>
      <c r="D833" s="1049"/>
      <c r="E833" s="1049"/>
      <c r="F833" s="1049"/>
      <c r="G833" s="1049"/>
      <c r="I833" s="337"/>
      <c r="J833" s="672"/>
      <c r="K833" s="672"/>
      <c r="L833" s="672"/>
      <c r="M833" s="672"/>
      <c r="R833" s="672"/>
      <c r="V833" s="95"/>
    </row>
    <row r="834">
      <c r="A834" s="1049"/>
      <c r="B834" s="1049"/>
      <c r="C834" s="808"/>
      <c r="D834" s="1049"/>
      <c r="E834" s="1049"/>
      <c r="F834" s="1049"/>
      <c r="G834" s="1049"/>
      <c r="I834" s="337"/>
      <c r="J834" s="672"/>
      <c r="K834" s="672"/>
      <c r="L834" s="672"/>
      <c r="M834" s="672"/>
      <c r="R834" s="672"/>
      <c r="V834" s="95"/>
    </row>
    <row r="835">
      <c r="A835" s="1049"/>
      <c r="B835" s="1049"/>
      <c r="C835" s="808"/>
      <c r="D835" s="1049"/>
      <c r="E835" s="1049"/>
      <c r="F835" s="1049"/>
      <c r="G835" s="1049"/>
      <c r="I835" s="337"/>
      <c r="J835" s="672"/>
      <c r="K835" s="672"/>
      <c r="L835" s="672"/>
      <c r="M835" s="672"/>
      <c r="R835" s="672"/>
      <c r="V835" s="95"/>
    </row>
    <row r="836">
      <c r="A836" s="1049"/>
      <c r="B836" s="1049"/>
      <c r="C836" s="808"/>
      <c r="D836" s="1049"/>
      <c r="E836" s="1049"/>
      <c r="F836" s="1049"/>
      <c r="G836" s="1049"/>
      <c r="I836" s="337"/>
      <c r="J836" s="672"/>
      <c r="K836" s="672"/>
      <c r="L836" s="672"/>
      <c r="M836" s="672"/>
      <c r="R836" s="672"/>
      <c r="V836" s="95"/>
    </row>
    <row r="837">
      <c r="A837" s="1049"/>
      <c r="B837" s="1049"/>
      <c r="C837" s="808"/>
      <c r="D837" s="1049"/>
      <c r="E837" s="1049"/>
      <c r="F837" s="1049"/>
      <c r="G837" s="1049"/>
      <c r="I837" s="337"/>
      <c r="J837" s="672"/>
      <c r="K837" s="672"/>
      <c r="L837" s="672"/>
      <c r="M837" s="672"/>
      <c r="R837" s="672"/>
      <c r="V837" s="95"/>
    </row>
    <row r="838">
      <c r="A838" s="1049"/>
      <c r="B838" s="1049"/>
      <c r="C838" s="808"/>
      <c r="D838" s="1049"/>
      <c r="E838" s="1049"/>
      <c r="F838" s="1049"/>
      <c r="G838" s="1049"/>
      <c r="I838" s="337"/>
      <c r="J838" s="672"/>
      <c r="K838" s="672"/>
      <c r="L838" s="672"/>
      <c r="M838" s="672"/>
      <c r="R838" s="672"/>
      <c r="V838" s="95"/>
    </row>
    <row r="839">
      <c r="A839" s="1049"/>
      <c r="B839" s="1049"/>
      <c r="C839" s="808"/>
      <c r="D839" s="1049"/>
      <c r="E839" s="1049"/>
      <c r="F839" s="1049"/>
      <c r="G839" s="1049"/>
      <c r="I839" s="337"/>
      <c r="J839" s="672"/>
      <c r="K839" s="672"/>
      <c r="L839" s="672"/>
      <c r="M839" s="672"/>
      <c r="R839" s="672"/>
      <c r="V839" s="95"/>
    </row>
    <row r="840">
      <c r="A840" s="1049"/>
      <c r="B840" s="1049"/>
      <c r="C840" s="808"/>
      <c r="D840" s="1049"/>
      <c r="E840" s="1049"/>
      <c r="F840" s="1049"/>
      <c r="G840" s="1049"/>
      <c r="I840" s="337"/>
      <c r="J840" s="672"/>
      <c r="K840" s="672"/>
      <c r="L840" s="672"/>
      <c r="M840" s="672"/>
      <c r="R840" s="672"/>
      <c r="V840" s="95"/>
    </row>
    <row r="841">
      <c r="A841" s="1049"/>
      <c r="B841" s="1049"/>
      <c r="C841" s="808"/>
      <c r="D841" s="1049"/>
      <c r="E841" s="1049"/>
      <c r="F841" s="1049"/>
      <c r="G841" s="1049"/>
      <c r="I841" s="337"/>
      <c r="J841" s="672"/>
      <c r="K841" s="672"/>
      <c r="L841" s="672"/>
      <c r="M841" s="672"/>
      <c r="R841" s="672"/>
      <c r="V841" s="95"/>
    </row>
    <row r="842">
      <c r="A842" s="1049"/>
      <c r="B842" s="1049"/>
      <c r="C842" s="808"/>
      <c r="D842" s="1049"/>
      <c r="E842" s="1049"/>
      <c r="F842" s="1049"/>
      <c r="G842" s="1049"/>
      <c r="I842" s="337"/>
      <c r="J842" s="672"/>
      <c r="K842" s="672"/>
      <c r="L842" s="672"/>
      <c r="M842" s="672"/>
      <c r="R842" s="672"/>
      <c r="V842" s="95"/>
    </row>
    <row r="843">
      <c r="A843" s="1049"/>
      <c r="B843" s="1049"/>
      <c r="C843" s="808"/>
      <c r="D843" s="1049"/>
      <c r="E843" s="1049"/>
      <c r="F843" s="1049"/>
      <c r="G843" s="1049"/>
      <c r="I843" s="337"/>
      <c r="J843" s="672"/>
      <c r="K843" s="672"/>
      <c r="L843" s="672"/>
      <c r="M843" s="672"/>
      <c r="R843" s="672"/>
      <c r="V843" s="95"/>
    </row>
    <row r="844">
      <c r="A844" s="1049"/>
      <c r="B844" s="1049"/>
      <c r="C844" s="808"/>
      <c r="D844" s="1049"/>
      <c r="E844" s="1049"/>
      <c r="F844" s="1049"/>
      <c r="G844" s="1049"/>
      <c r="I844" s="337"/>
      <c r="J844" s="672"/>
      <c r="K844" s="672"/>
      <c r="L844" s="672"/>
      <c r="M844" s="672"/>
      <c r="R844" s="672"/>
      <c r="V844" s="95"/>
    </row>
    <row r="845">
      <c r="A845" s="1049"/>
      <c r="B845" s="1049"/>
      <c r="C845" s="808"/>
      <c r="D845" s="1049"/>
      <c r="E845" s="1049"/>
      <c r="F845" s="1049"/>
      <c r="G845" s="1049"/>
      <c r="I845" s="337"/>
      <c r="J845" s="672"/>
      <c r="K845" s="672"/>
      <c r="L845" s="672"/>
      <c r="M845" s="672"/>
      <c r="R845" s="672"/>
      <c r="V845" s="95"/>
    </row>
    <row r="846">
      <c r="A846" s="1049"/>
      <c r="B846" s="1049"/>
      <c r="C846" s="808"/>
      <c r="D846" s="1049"/>
      <c r="E846" s="1049"/>
      <c r="F846" s="1049"/>
      <c r="G846" s="1049"/>
      <c r="I846" s="337"/>
      <c r="J846" s="672"/>
      <c r="K846" s="672"/>
      <c r="L846" s="672"/>
      <c r="M846" s="672"/>
      <c r="R846" s="672"/>
      <c r="V846" s="95"/>
    </row>
    <row r="847">
      <c r="A847" s="1049"/>
      <c r="B847" s="1049"/>
      <c r="C847" s="808"/>
      <c r="D847" s="1049"/>
      <c r="E847" s="1049"/>
      <c r="F847" s="1049"/>
      <c r="G847" s="1049"/>
      <c r="I847" s="337"/>
      <c r="J847" s="672"/>
      <c r="K847" s="672"/>
      <c r="L847" s="672"/>
      <c r="M847" s="672"/>
      <c r="R847" s="672"/>
      <c r="V847" s="95"/>
    </row>
    <row r="848">
      <c r="A848" s="1049"/>
      <c r="B848" s="1049"/>
      <c r="C848" s="808"/>
      <c r="D848" s="1049"/>
      <c r="E848" s="1049"/>
      <c r="F848" s="1049"/>
      <c r="G848" s="1049"/>
      <c r="I848" s="337"/>
      <c r="J848" s="672"/>
      <c r="K848" s="672"/>
      <c r="L848" s="672"/>
      <c r="M848" s="672"/>
      <c r="R848" s="672"/>
      <c r="V848" s="95"/>
    </row>
    <row r="849">
      <c r="A849" s="1049"/>
      <c r="B849" s="1049"/>
      <c r="C849" s="808"/>
      <c r="D849" s="1049"/>
      <c r="E849" s="1049"/>
      <c r="F849" s="1049"/>
      <c r="G849" s="1049"/>
      <c r="I849" s="337"/>
      <c r="J849" s="672"/>
      <c r="K849" s="672"/>
      <c r="L849" s="672"/>
      <c r="M849" s="672"/>
      <c r="R849" s="672"/>
      <c r="V849" s="95"/>
    </row>
    <row r="850">
      <c r="A850" s="1049"/>
      <c r="B850" s="1049"/>
      <c r="C850" s="808"/>
      <c r="D850" s="1049"/>
      <c r="E850" s="1049"/>
      <c r="F850" s="1049"/>
      <c r="G850" s="1049"/>
      <c r="I850" s="337"/>
      <c r="J850" s="672"/>
      <c r="K850" s="672"/>
      <c r="L850" s="672"/>
      <c r="M850" s="672"/>
      <c r="R850" s="672"/>
      <c r="V850" s="95"/>
    </row>
    <row r="851">
      <c r="A851" s="1049"/>
      <c r="B851" s="1049"/>
      <c r="C851" s="808"/>
      <c r="D851" s="1049"/>
      <c r="E851" s="1049"/>
      <c r="F851" s="1049"/>
      <c r="G851" s="1049"/>
      <c r="I851" s="337"/>
      <c r="J851" s="672"/>
      <c r="K851" s="672"/>
      <c r="L851" s="672"/>
      <c r="M851" s="672"/>
      <c r="R851" s="672"/>
      <c r="V851" s="95"/>
    </row>
    <row r="852">
      <c r="A852" s="1049"/>
      <c r="B852" s="1049"/>
      <c r="C852" s="808"/>
      <c r="D852" s="1049"/>
      <c r="E852" s="1049"/>
      <c r="F852" s="1049"/>
      <c r="G852" s="1049"/>
      <c r="I852" s="337"/>
      <c r="J852" s="672"/>
      <c r="K852" s="672"/>
      <c r="L852" s="672"/>
      <c r="M852" s="672"/>
      <c r="R852" s="672"/>
      <c r="V852" s="95"/>
    </row>
    <row r="853">
      <c r="A853" s="1049"/>
      <c r="B853" s="1049"/>
      <c r="C853" s="808"/>
      <c r="D853" s="1049"/>
      <c r="E853" s="1049"/>
      <c r="F853" s="1049"/>
      <c r="G853" s="1049"/>
      <c r="I853" s="337"/>
      <c r="J853" s="672"/>
      <c r="K853" s="672"/>
      <c r="L853" s="672"/>
      <c r="M853" s="672"/>
      <c r="R853" s="672"/>
      <c r="V853" s="95"/>
    </row>
    <row r="854">
      <c r="A854" s="1049"/>
      <c r="B854" s="1049"/>
      <c r="C854" s="808"/>
      <c r="D854" s="1049"/>
      <c r="E854" s="1049"/>
      <c r="F854" s="1049"/>
      <c r="G854" s="1049"/>
      <c r="I854" s="337"/>
      <c r="J854" s="672"/>
      <c r="K854" s="672"/>
      <c r="L854" s="672"/>
      <c r="M854" s="672"/>
      <c r="R854" s="672"/>
      <c r="V854" s="95"/>
    </row>
    <row r="855">
      <c r="A855" s="1049"/>
      <c r="B855" s="1049"/>
      <c r="C855" s="808"/>
      <c r="D855" s="1049"/>
      <c r="E855" s="1049"/>
      <c r="F855" s="1049"/>
      <c r="G855" s="1049"/>
      <c r="I855" s="337"/>
      <c r="J855" s="672"/>
      <c r="K855" s="672"/>
      <c r="L855" s="672"/>
      <c r="M855" s="672"/>
      <c r="R855" s="672"/>
      <c r="V855" s="95"/>
    </row>
    <row r="856">
      <c r="A856" s="1049"/>
      <c r="B856" s="1049"/>
      <c r="C856" s="808"/>
      <c r="D856" s="1049"/>
      <c r="E856" s="1049"/>
      <c r="F856" s="1049"/>
      <c r="G856" s="1049"/>
      <c r="I856" s="337"/>
      <c r="J856" s="672"/>
      <c r="K856" s="672"/>
      <c r="L856" s="672"/>
      <c r="M856" s="672"/>
      <c r="R856" s="672"/>
      <c r="V856" s="95"/>
    </row>
    <row r="857">
      <c r="A857" s="1049"/>
      <c r="B857" s="1049"/>
      <c r="C857" s="808"/>
      <c r="D857" s="1049"/>
      <c r="E857" s="1049"/>
      <c r="F857" s="1049"/>
      <c r="G857" s="1049"/>
      <c r="I857" s="337"/>
      <c r="J857" s="672"/>
      <c r="K857" s="672"/>
      <c r="L857" s="672"/>
      <c r="M857" s="672"/>
      <c r="R857" s="672"/>
      <c r="V857" s="95"/>
    </row>
    <row r="858">
      <c r="A858" s="1049"/>
      <c r="B858" s="1049"/>
      <c r="C858" s="808"/>
      <c r="D858" s="1049"/>
      <c r="E858" s="1049"/>
      <c r="F858" s="1049"/>
      <c r="G858" s="1049"/>
      <c r="I858" s="337"/>
      <c r="J858" s="672"/>
      <c r="K858" s="672"/>
      <c r="L858" s="672"/>
      <c r="M858" s="672"/>
      <c r="R858" s="672"/>
      <c r="V858" s="95"/>
    </row>
    <row r="859">
      <c r="A859" s="1049"/>
      <c r="B859" s="1049"/>
      <c r="C859" s="808"/>
      <c r="D859" s="1049"/>
      <c r="E859" s="1049"/>
      <c r="F859" s="1049"/>
      <c r="G859" s="1049"/>
      <c r="I859" s="337"/>
      <c r="J859" s="672"/>
      <c r="K859" s="672"/>
      <c r="L859" s="672"/>
      <c r="M859" s="672"/>
      <c r="R859" s="672"/>
      <c r="V859" s="95"/>
    </row>
    <row r="860">
      <c r="A860" s="1049"/>
      <c r="B860" s="1049"/>
      <c r="C860" s="808"/>
      <c r="D860" s="1049"/>
      <c r="E860" s="1049"/>
      <c r="F860" s="1049"/>
      <c r="G860" s="1049"/>
      <c r="I860" s="337"/>
      <c r="J860" s="672"/>
      <c r="K860" s="672"/>
      <c r="L860" s="672"/>
      <c r="M860" s="672"/>
      <c r="R860" s="672"/>
      <c r="V860" s="95"/>
    </row>
    <row r="861">
      <c r="A861" s="1049"/>
      <c r="B861" s="1049"/>
      <c r="C861" s="808"/>
      <c r="D861" s="1049"/>
      <c r="E861" s="1049"/>
      <c r="F861" s="1049"/>
      <c r="G861" s="1049"/>
      <c r="I861" s="337"/>
      <c r="J861" s="672"/>
      <c r="K861" s="672"/>
      <c r="L861" s="672"/>
      <c r="M861" s="672"/>
      <c r="R861" s="672"/>
      <c r="V861" s="95"/>
    </row>
    <row r="862">
      <c r="A862" s="1049"/>
      <c r="B862" s="1049"/>
      <c r="C862" s="808"/>
      <c r="D862" s="1049"/>
      <c r="E862" s="1049"/>
      <c r="F862" s="1049"/>
      <c r="G862" s="1049"/>
      <c r="I862" s="337"/>
      <c r="J862" s="672"/>
      <c r="K862" s="672"/>
      <c r="L862" s="672"/>
      <c r="M862" s="672"/>
      <c r="R862" s="672"/>
      <c r="V862" s="95"/>
    </row>
    <row r="863">
      <c r="A863" s="1049"/>
      <c r="B863" s="1049"/>
      <c r="C863" s="808"/>
      <c r="D863" s="1049"/>
      <c r="E863" s="1049"/>
      <c r="F863" s="1049"/>
      <c r="G863" s="1049"/>
      <c r="I863" s="337"/>
      <c r="J863" s="672"/>
      <c r="K863" s="672"/>
      <c r="L863" s="672"/>
      <c r="M863" s="672"/>
      <c r="R863" s="672"/>
      <c r="V863" s="95"/>
    </row>
    <row r="864">
      <c r="A864" s="1049"/>
      <c r="B864" s="1049"/>
      <c r="C864" s="808"/>
      <c r="D864" s="1049"/>
      <c r="E864" s="1049"/>
      <c r="F864" s="1049"/>
      <c r="G864" s="1049"/>
      <c r="I864" s="337"/>
      <c r="J864" s="672"/>
      <c r="K864" s="672"/>
      <c r="L864" s="672"/>
      <c r="M864" s="672"/>
      <c r="R864" s="672"/>
      <c r="V864" s="95"/>
    </row>
    <row r="865">
      <c r="A865" s="1049"/>
      <c r="B865" s="1049"/>
      <c r="C865" s="808"/>
      <c r="D865" s="1049"/>
      <c r="E865" s="1049"/>
      <c r="F865" s="1049"/>
      <c r="G865" s="1049"/>
      <c r="I865" s="337"/>
      <c r="J865" s="672"/>
      <c r="K865" s="672"/>
      <c r="L865" s="672"/>
      <c r="M865" s="672"/>
      <c r="R865" s="672"/>
      <c r="V865" s="95"/>
    </row>
    <row r="866">
      <c r="A866" s="1049"/>
      <c r="B866" s="1049"/>
      <c r="C866" s="808"/>
      <c r="D866" s="1049"/>
      <c r="E866" s="1049"/>
      <c r="F866" s="1049"/>
      <c r="G866" s="1049"/>
      <c r="I866" s="337"/>
      <c r="J866" s="672"/>
      <c r="K866" s="672"/>
      <c r="L866" s="672"/>
      <c r="M866" s="672"/>
      <c r="R866" s="672"/>
      <c r="V866" s="95"/>
    </row>
    <row r="867">
      <c r="A867" s="1049"/>
      <c r="B867" s="1049"/>
      <c r="C867" s="808"/>
      <c r="D867" s="1049"/>
      <c r="E867" s="1049"/>
      <c r="F867" s="1049"/>
      <c r="G867" s="1049"/>
      <c r="I867" s="337"/>
      <c r="J867" s="672"/>
      <c r="K867" s="672"/>
      <c r="L867" s="672"/>
      <c r="M867" s="672"/>
      <c r="R867" s="672"/>
      <c r="V867" s="95"/>
    </row>
    <row r="868">
      <c r="A868" s="1049"/>
      <c r="B868" s="1049"/>
      <c r="C868" s="808"/>
      <c r="D868" s="1049"/>
      <c r="E868" s="1049"/>
      <c r="F868" s="1049"/>
      <c r="G868" s="1049"/>
      <c r="I868" s="337"/>
      <c r="J868" s="672"/>
      <c r="K868" s="672"/>
      <c r="L868" s="672"/>
      <c r="M868" s="672"/>
      <c r="R868" s="672"/>
      <c r="V868" s="95"/>
    </row>
    <row r="869">
      <c r="A869" s="1049"/>
      <c r="B869" s="1049"/>
      <c r="C869" s="808"/>
      <c r="D869" s="1049"/>
      <c r="E869" s="1049"/>
      <c r="F869" s="1049"/>
      <c r="G869" s="1049"/>
      <c r="I869" s="337"/>
      <c r="J869" s="672"/>
      <c r="K869" s="672"/>
      <c r="L869" s="672"/>
      <c r="M869" s="672"/>
      <c r="R869" s="672"/>
      <c r="V869" s="95"/>
    </row>
    <row r="870">
      <c r="A870" s="1049"/>
      <c r="B870" s="1049"/>
      <c r="C870" s="808"/>
      <c r="D870" s="1049"/>
      <c r="E870" s="1049"/>
      <c r="F870" s="1049"/>
      <c r="G870" s="1049"/>
      <c r="I870" s="337"/>
      <c r="J870" s="672"/>
      <c r="K870" s="672"/>
      <c r="L870" s="672"/>
      <c r="M870" s="672"/>
      <c r="R870" s="672"/>
      <c r="V870" s="95"/>
    </row>
    <row r="871">
      <c r="A871" s="1049"/>
      <c r="B871" s="1049"/>
      <c r="C871" s="808"/>
      <c r="D871" s="1049"/>
      <c r="E871" s="1049"/>
      <c r="F871" s="1049"/>
      <c r="G871" s="1049"/>
      <c r="I871" s="337"/>
      <c r="J871" s="672"/>
      <c r="K871" s="672"/>
      <c r="L871" s="672"/>
      <c r="M871" s="672"/>
      <c r="R871" s="672"/>
      <c r="V871" s="95"/>
    </row>
    <row r="872">
      <c r="A872" s="1049"/>
      <c r="B872" s="1049"/>
      <c r="C872" s="808"/>
      <c r="D872" s="1049"/>
      <c r="E872" s="1049"/>
      <c r="F872" s="1049"/>
      <c r="G872" s="1049"/>
      <c r="I872" s="337"/>
      <c r="J872" s="672"/>
      <c r="K872" s="672"/>
      <c r="L872" s="672"/>
      <c r="M872" s="672"/>
      <c r="R872" s="672"/>
      <c r="V872" s="95"/>
    </row>
    <row r="873">
      <c r="A873" s="1049"/>
      <c r="B873" s="1049"/>
      <c r="C873" s="808"/>
      <c r="D873" s="1049"/>
      <c r="E873" s="1049"/>
      <c r="F873" s="1049"/>
      <c r="G873" s="1049"/>
      <c r="I873" s="337"/>
      <c r="J873" s="672"/>
      <c r="K873" s="672"/>
      <c r="L873" s="672"/>
      <c r="M873" s="672"/>
      <c r="R873" s="672"/>
      <c r="V873" s="95"/>
    </row>
    <row r="874">
      <c r="A874" s="1049"/>
      <c r="B874" s="1049"/>
      <c r="C874" s="808"/>
      <c r="D874" s="1049"/>
      <c r="E874" s="1049"/>
      <c r="F874" s="1049"/>
      <c r="G874" s="1049"/>
      <c r="I874" s="337"/>
      <c r="J874" s="672"/>
      <c r="K874" s="672"/>
      <c r="L874" s="672"/>
      <c r="M874" s="672"/>
      <c r="R874" s="672"/>
      <c r="V874" s="95"/>
    </row>
    <row r="875">
      <c r="A875" s="1049"/>
      <c r="B875" s="1049"/>
      <c r="C875" s="808"/>
      <c r="D875" s="1049"/>
      <c r="E875" s="1049"/>
      <c r="F875" s="1049"/>
      <c r="G875" s="1049"/>
      <c r="I875" s="337"/>
      <c r="J875" s="672"/>
      <c r="K875" s="672"/>
      <c r="L875" s="672"/>
      <c r="M875" s="672"/>
      <c r="R875" s="672"/>
      <c r="V875" s="95"/>
    </row>
    <row r="876">
      <c r="A876" s="1049"/>
      <c r="B876" s="1049"/>
      <c r="C876" s="808"/>
      <c r="D876" s="1049"/>
      <c r="E876" s="1049"/>
      <c r="F876" s="1049"/>
      <c r="G876" s="1049"/>
      <c r="I876" s="337"/>
      <c r="J876" s="672"/>
      <c r="K876" s="672"/>
      <c r="L876" s="672"/>
      <c r="M876" s="672"/>
      <c r="R876" s="672"/>
      <c r="V876" s="95"/>
    </row>
    <row r="877">
      <c r="A877" s="1049"/>
      <c r="B877" s="1049"/>
      <c r="C877" s="808"/>
      <c r="D877" s="1049"/>
      <c r="E877" s="1049"/>
      <c r="F877" s="1049"/>
      <c r="G877" s="1049"/>
      <c r="I877" s="337"/>
      <c r="J877" s="672"/>
      <c r="K877" s="672"/>
      <c r="L877" s="672"/>
      <c r="M877" s="672"/>
      <c r="R877" s="672"/>
      <c r="V877" s="95"/>
    </row>
    <row r="878">
      <c r="A878" s="1049"/>
      <c r="B878" s="1049"/>
      <c r="C878" s="808"/>
      <c r="D878" s="1049"/>
      <c r="E878" s="1049"/>
      <c r="F878" s="1049"/>
      <c r="G878" s="1049"/>
      <c r="I878" s="337"/>
      <c r="J878" s="672"/>
      <c r="K878" s="672"/>
      <c r="L878" s="672"/>
      <c r="M878" s="672"/>
      <c r="R878" s="672"/>
      <c r="V878" s="95"/>
    </row>
    <row r="879">
      <c r="A879" s="1049"/>
      <c r="B879" s="1049"/>
      <c r="C879" s="808"/>
      <c r="D879" s="1049"/>
      <c r="E879" s="1049"/>
      <c r="F879" s="1049"/>
      <c r="G879" s="1049"/>
      <c r="I879" s="337"/>
      <c r="J879" s="672"/>
      <c r="K879" s="672"/>
      <c r="L879" s="672"/>
      <c r="M879" s="672"/>
      <c r="R879" s="672"/>
      <c r="V879" s="95"/>
    </row>
    <row r="880">
      <c r="A880" s="1049"/>
      <c r="B880" s="1049"/>
      <c r="C880" s="808"/>
      <c r="D880" s="1049"/>
      <c r="E880" s="1049"/>
      <c r="F880" s="1049"/>
      <c r="G880" s="1049"/>
      <c r="I880" s="337"/>
      <c r="J880" s="672"/>
      <c r="K880" s="672"/>
      <c r="L880" s="672"/>
      <c r="M880" s="672"/>
      <c r="R880" s="672"/>
      <c r="V880" s="95"/>
    </row>
    <row r="881">
      <c r="A881" s="1049"/>
      <c r="B881" s="1049"/>
      <c r="C881" s="808"/>
      <c r="D881" s="1049"/>
      <c r="E881" s="1049"/>
      <c r="F881" s="1049"/>
      <c r="G881" s="1049"/>
      <c r="I881" s="337"/>
      <c r="J881" s="672"/>
      <c r="K881" s="672"/>
      <c r="L881" s="672"/>
      <c r="M881" s="672"/>
      <c r="R881" s="672"/>
      <c r="V881" s="95"/>
    </row>
    <row r="882">
      <c r="A882" s="1049"/>
      <c r="B882" s="1049"/>
      <c r="C882" s="808"/>
      <c r="D882" s="1049"/>
      <c r="E882" s="1049"/>
      <c r="F882" s="1049"/>
      <c r="G882" s="1049"/>
      <c r="I882" s="337"/>
      <c r="J882" s="672"/>
      <c r="K882" s="672"/>
      <c r="L882" s="672"/>
      <c r="M882" s="672"/>
      <c r="R882" s="672"/>
      <c r="V882" s="95"/>
    </row>
    <row r="883">
      <c r="A883" s="1049"/>
      <c r="B883" s="1049"/>
      <c r="C883" s="808"/>
      <c r="D883" s="1049"/>
      <c r="E883" s="1049"/>
      <c r="F883" s="1049"/>
      <c r="G883" s="1049"/>
      <c r="I883" s="337"/>
      <c r="J883" s="672"/>
      <c r="K883" s="672"/>
      <c r="L883" s="672"/>
      <c r="M883" s="672"/>
      <c r="R883" s="672"/>
      <c r="V883" s="95"/>
    </row>
    <row r="884">
      <c r="A884" s="1049"/>
      <c r="B884" s="1049"/>
      <c r="C884" s="808"/>
      <c r="D884" s="1049"/>
      <c r="E884" s="1049"/>
      <c r="F884" s="1049"/>
      <c r="G884" s="1049"/>
      <c r="I884" s="337"/>
      <c r="J884" s="672"/>
      <c r="K884" s="672"/>
      <c r="L884" s="672"/>
      <c r="M884" s="672"/>
      <c r="R884" s="672"/>
      <c r="V884" s="95"/>
    </row>
    <row r="885">
      <c r="A885" s="1049"/>
      <c r="B885" s="1049"/>
      <c r="C885" s="808"/>
      <c r="D885" s="1049"/>
      <c r="E885" s="1049"/>
      <c r="F885" s="1049"/>
      <c r="G885" s="1049"/>
      <c r="I885" s="337"/>
      <c r="J885" s="672"/>
      <c r="K885" s="672"/>
      <c r="L885" s="672"/>
      <c r="M885" s="672"/>
      <c r="R885" s="672"/>
      <c r="V885" s="95"/>
    </row>
    <row r="886">
      <c r="A886" s="1049"/>
      <c r="B886" s="1049"/>
      <c r="C886" s="808"/>
      <c r="D886" s="1049"/>
      <c r="E886" s="1049"/>
      <c r="F886" s="1049"/>
      <c r="G886" s="1049"/>
      <c r="I886" s="337"/>
      <c r="J886" s="672"/>
      <c r="K886" s="672"/>
      <c r="L886" s="672"/>
      <c r="M886" s="672"/>
      <c r="R886" s="672"/>
      <c r="V886" s="95"/>
    </row>
    <row r="887">
      <c r="A887" s="1049"/>
      <c r="B887" s="1049"/>
      <c r="C887" s="808"/>
      <c r="D887" s="1049"/>
      <c r="E887" s="1049"/>
      <c r="F887" s="1049"/>
      <c r="G887" s="1049"/>
      <c r="I887" s="337"/>
      <c r="J887" s="672"/>
      <c r="K887" s="672"/>
      <c r="L887" s="672"/>
      <c r="M887" s="672"/>
      <c r="R887" s="672"/>
      <c r="V887" s="95"/>
    </row>
    <row r="888">
      <c r="A888" s="1049"/>
      <c r="B888" s="1049"/>
      <c r="C888" s="808"/>
      <c r="D888" s="1049"/>
      <c r="E888" s="1049"/>
      <c r="F888" s="1049"/>
      <c r="G888" s="1049"/>
      <c r="I888" s="337"/>
      <c r="J888" s="672"/>
      <c r="K888" s="672"/>
      <c r="L888" s="672"/>
      <c r="M888" s="672"/>
      <c r="R888" s="672"/>
      <c r="V888" s="95"/>
    </row>
    <row r="889">
      <c r="A889" s="1049"/>
      <c r="B889" s="1049"/>
      <c r="C889" s="808"/>
      <c r="D889" s="1049"/>
      <c r="E889" s="1049"/>
      <c r="F889" s="1049"/>
      <c r="G889" s="1049"/>
      <c r="I889" s="337"/>
      <c r="J889" s="672"/>
      <c r="K889" s="672"/>
      <c r="L889" s="672"/>
      <c r="M889" s="672"/>
      <c r="R889" s="672"/>
      <c r="V889" s="95"/>
    </row>
    <row r="890">
      <c r="A890" s="1049"/>
      <c r="B890" s="1049"/>
      <c r="C890" s="808"/>
      <c r="D890" s="1049"/>
      <c r="E890" s="1049"/>
      <c r="F890" s="1049"/>
      <c r="G890" s="1049"/>
      <c r="I890" s="337"/>
      <c r="J890" s="672"/>
      <c r="K890" s="672"/>
      <c r="L890" s="672"/>
      <c r="M890" s="672"/>
      <c r="R890" s="672"/>
      <c r="V890" s="95"/>
    </row>
    <row r="891">
      <c r="A891" s="1049"/>
      <c r="B891" s="1049"/>
      <c r="C891" s="808"/>
      <c r="D891" s="1049"/>
      <c r="E891" s="1049"/>
      <c r="F891" s="1049"/>
      <c r="G891" s="1049"/>
      <c r="I891" s="337"/>
      <c r="J891" s="672"/>
      <c r="K891" s="672"/>
      <c r="L891" s="672"/>
      <c r="M891" s="672"/>
      <c r="R891" s="672"/>
      <c r="V891" s="95"/>
    </row>
    <row r="892">
      <c r="A892" s="1049"/>
      <c r="B892" s="1049"/>
      <c r="C892" s="808"/>
      <c r="D892" s="1049"/>
      <c r="E892" s="1049"/>
      <c r="F892" s="1049"/>
      <c r="G892" s="1049"/>
      <c r="I892" s="337"/>
      <c r="J892" s="672"/>
      <c r="K892" s="672"/>
      <c r="L892" s="672"/>
      <c r="M892" s="672"/>
      <c r="R892" s="672"/>
      <c r="V892" s="95"/>
    </row>
    <row r="893">
      <c r="A893" s="1049"/>
      <c r="B893" s="1049"/>
      <c r="C893" s="808"/>
      <c r="D893" s="1049"/>
      <c r="E893" s="1049"/>
      <c r="F893" s="1049"/>
      <c r="G893" s="1049"/>
      <c r="I893" s="337"/>
      <c r="J893" s="672"/>
      <c r="K893" s="672"/>
      <c r="L893" s="672"/>
      <c r="M893" s="672"/>
      <c r="R893" s="672"/>
      <c r="V893" s="95"/>
    </row>
    <row r="894">
      <c r="A894" s="1049"/>
      <c r="B894" s="1049"/>
      <c r="C894" s="808"/>
      <c r="D894" s="1049"/>
      <c r="E894" s="1049"/>
      <c r="F894" s="1049"/>
      <c r="G894" s="1049"/>
      <c r="I894" s="337"/>
      <c r="J894" s="672"/>
      <c r="K894" s="672"/>
      <c r="L894" s="672"/>
      <c r="M894" s="672"/>
      <c r="R894" s="672"/>
      <c r="V894" s="95"/>
    </row>
    <row r="895">
      <c r="A895" s="1049"/>
      <c r="B895" s="1049"/>
      <c r="C895" s="808"/>
      <c r="D895" s="1049"/>
      <c r="E895" s="1049"/>
      <c r="F895" s="1049"/>
      <c r="G895" s="1049"/>
      <c r="I895" s="337"/>
      <c r="J895" s="672"/>
      <c r="K895" s="672"/>
      <c r="L895" s="672"/>
      <c r="M895" s="672"/>
      <c r="R895" s="672"/>
      <c r="V895" s="95"/>
    </row>
    <row r="896">
      <c r="A896" s="1049"/>
      <c r="B896" s="1049"/>
      <c r="C896" s="808"/>
      <c r="D896" s="1049"/>
      <c r="E896" s="1049"/>
      <c r="F896" s="1049"/>
      <c r="G896" s="1049"/>
      <c r="I896" s="337"/>
      <c r="J896" s="672"/>
      <c r="K896" s="672"/>
      <c r="L896" s="672"/>
      <c r="M896" s="672"/>
      <c r="R896" s="672"/>
      <c r="V896" s="95"/>
    </row>
    <row r="897">
      <c r="A897" s="1049"/>
      <c r="B897" s="1049"/>
      <c r="C897" s="808"/>
      <c r="D897" s="1049"/>
      <c r="E897" s="1049"/>
      <c r="F897" s="1049"/>
      <c r="G897" s="1049"/>
      <c r="I897" s="337"/>
      <c r="J897" s="672"/>
      <c r="K897" s="672"/>
      <c r="L897" s="672"/>
      <c r="M897" s="672"/>
      <c r="R897" s="672"/>
      <c r="V897" s="95"/>
    </row>
    <row r="898">
      <c r="A898" s="1049"/>
      <c r="B898" s="1049"/>
      <c r="C898" s="808"/>
      <c r="D898" s="1049"/>
      <c r="E898" s="1049"/>
      <c r="F898" s="1049"/>
      <c r="G898" s="1049"/>
      <c r="I898" s="337"/>
      <c r="J898" s="672"/>
      <c r="K898" s="672"/>
      <c r="L898" s="672"/>
      <c r="M898" s="672"/>
      <c r="R898" s="672"/>
      <c r="V898" s="95"/>
    </row>
    <row r="899">
      <c r="A899" s="1049"/>
      <c r="B899" s="1049"/>
      <c r="C899" s="808"/>
      <c r="D899" s="1049"/>
      <c r="E899" s="1049"/>
      <c r="F899" s="1049"/>
      <c r="G899" s="1049"/>
      <c r="I899" s="337"/>
      <c r="J899" s="672"/>
      <c r="K899" s="672"/>
      <c r="L899" s="672"/>
      <c r="M899" s="672"/>
      <c r="R899" s="672"/>
      <c r="V899" s="95"/>
    </row>
    <row r="900">
      <c r="A900" s="1049"/>
      <c r="B900" s="1049"/>
      <c r="C900" s="808"/>
      <c r="D900" s="1049"/>
      <c r="E900" s="1049"/>
      <c r="F900" s="1049"/>
      <c r="G900" s="1049"/>
      <c r="I900" s="337"/>
      <c r="J900" s="672"/>
      <c r="K900" s="672"/>
      <c r="L900" s="672"/>
      <c r="M900" s="672"/>
      <c r="R900" s="672"/>
      <c r="V900" s="95"/>
    </row>
    <row r="901">
      <c r="A901" s="1049"/>
      <c r="B901" s="1049"/>
      <c r="C901" s="808"/>
      <c r="D901" s="1049"/>
      <c r="E901" s="1049"/>
      <c r="F901" s="1049"/>
      <c r="G901" s="1049"/>
      <c r="I901" s="337"/>
      <c r="J901" s="672"/>
      <c r="K901" s="672"/>
      <c r="L901" s="672"/>
      <c r="M901" s="672"/>
      <c r="R901" s="672"/>
      <c r="V901" s="95"/>
    </row>
    <row r="902">
      <c r="A902" s="1049"/>
      <c r="B902" s="1049"/>
      <c r="C902" s="808"/>
      <c r="D902" s="1049"/>
      <c r="E902" s="1049"/>
      <c r="F902" s="1049"/>
      <c r="G902" s="1049"/>
      <c r="I902" s="337"/>
      <c r="J902" s="672"/>
      <c r="K902" s="672"/>
      <c r="L902" s="672"/>
      <c r="M902" s="672"/>
      <c r="R902" s="672"/>
      <c r="V902" s="95"/>
    </row>
    <row r="903">
      <c r="A903" s="1049"/>
      <c r="B903" s="1049"/>
      <c r="C903" s="808"/>
      <c r="D903" s="1049"/>
      <c r="E903" s="1049"/>
      <c r="F903" s="1049"/>
      <c r="G903" s="1049"/>
      <c r="I903" s="337"/>
      <c r="J903" s="672"/>
      <c r="K903" s="672"/>
      <c r="L903" s="672"/>
      <c r="M903" s="672"/>
      <c r="R903" s="672"/>
      <c r="V903" s="95"/>
    </row>
    <row r="904">
      <c r="A904" s="1049"/>
      <c r="B904" s="1049"/>
      <c r="C904" s="808"/>
      <c r="D904" s="1049"/>
      <c r="E904" s="1049"/>
      <c r="F904" s="1049"/>
      <c r="G904" s="1049"/>
      <c r="I904" s="337"/>
      <c r="J904" s="672"/>
      <c r="K904" s="672"/>
      <c r="L904" s="672"/>
      <c r="M904" s="672"/>
      <c r="R904" s="672"/>
      <c r="V904" s="95"/>
    </row>
    <row r="905">
      <c r="A905" s="1049"/>
      <c r="B905" s="1049"/>
      <c r="C905" s="808"/>
      <c r="D905" s="1049"/>
      <c r="E905" s="1049"/>
      <c r="F905" s="1049"/>
      <c r="G905" s="1049"/>
      <c r="I905" s="337"/>
      <c r="J905" s="672"/>
      <c r="K905" s="672"/>
      <c r="L905" s="672"/>
      <c r="M905" s="672"/>
      <c r="R905" s="672"/>
      <c r="V905" s="95"/>
    </row>
    <row r="906">
      <c r="A906" s="1049"/>
      <c r="B906" s="1049"/>
      <c r="C906" s="808"/>
      <c r="D906" s="1049"/>
      <c r="E906" s="1049"/>
      <c r="F906" s="1049"/>
      <c r="G906" s="1049"/>
      <c r="I906" s="337"/>
      <c r="J906" s="672"/>
      <c r="K906" s="672"/>
      <c r="L906" s="672"/>
      <c r="M906" s="672"/>
      <c r="R906" s="672"/>
      <c r="V906" s="95"/>
    </row>
    <row r="907">
      <c r="A907" s="1049"/>
      <c r="B907" s="1049"/>
      <c r="C907" s="808"/>
      <c r="D907" s="1049"/>
      <c r="E907" s="1049"/>
      <c r="F907" s="1049"/>
      <c r="G907" s="1049"/>
      <c r="I907" s="337"/>
      <c r="J907" s="672"/>
      <c r="K907" s="672"/>
      <c r="L907" s="672"/>
      <c r="M907" s="672"/>
      <c r="R907" s="672"/>
      <c r="V907" s="95"/>
    </row>
    <row r="908">
      <c r="A908" s="1049"/>
      <c r="B908" s="1049"/>
      <c r="C908" s="808"/>
      <c r="D908" s="1049"/>
      <c r="E908" s="1049"/>
      <c r="F908" s="1049"/>
      <c r="G908" s="1049"/>
      <c r="I908" s="337"/>
      <c r="J908" s="672"/>
      <c r="K908" s="672"/>
      <c r="L908" s="672"/>
      <c r="M908" s="672"/>
      <c r="R908" s="672"/>
      <c r="V908" s="95"/>
    </row>
    <row r="909">
      <c r="A909" s="1049"/>
      <c r="B909" s="1049"/>
      <c r="C909" s="808"/>
      <c r="D909" s="1049"/>
      <c r="E909" s="1049"/>
      <c r="F909" s="1049"/>
      <c r="G909" s="1049"/>
      <c r="I909" s="337"/>
      <c r="J909" s="672"/>
      <c r="K909" s="672"/>
      <c r="L909" s="672"/>
      <c r="M909" s="672"/>
      <c r="R909" s="672"/>
      <c r="V909" s="95"/>
    </row>
    <row r="910">
      <c r="A910" s="1049"/>
      <c r="B910" s="1049"/>
      <c r="C910" s="808"/>
      <c r="D910" s="1049"/>
      <c r="E910" s="1049"/>
      <c r="F910" s="1049"/>
      <c r="G910" s="1049"/>
      <c r="I910" s="337"/>
      <c r="J910" s="672"/>
      <c r="K910" s="672"/>
      <c r="L910" s="672"/>
      <c r="M910" s="672"/>
      <c r="R910" s="672"/>
      <c r="V910" s="95"/>
    </row>
    <row r="911">
      <c r="A911" s="1049"/>
      <c r="B911" s="1049"/>
      <c r="C911" s="808"/>
      <c r="D911" s="1049"/>
      <c r="E911" s="1049"/>
      <c r="F911" s="1049"/>
      <c r="G911" s="1049"/>
      <c r="I911" s="337"/>
      <c r="J911" s="672"/>
      <c r="K911" s="672"/>
      <c r="L911" s="672"/>
      <c r="M911" s="672"/>
      <c r="R911" s="672"/>
      <c r="V911" s="95"/>
    </row>
    <row r="912">
      <c r="A912" s="1049"/>
      <c r="B912" s="1049"/>
      <c r="C912" s="808"/>
      <c r="D912" s="1049"/>
      <c r="E912" s="1049"/>
      <c r="F912" s="1049"/>
      <c r="G912" s="1049"/>
      <c r="I912" s="337"/>
      <c r="J912" s="672"/>
      <c r="K912" s="672"/>
      <c r="L912" s="672"/>
      <c r="M912" s="672"/>
      <c r="R912" s="672"/>
      <c r="V912" s="95"/>
    </row>
    <row r="913">
      <c r="A913" s="1049"/>
      <c r="B913" s="1049"/>
      <c r="C913" s="808"/>
      <c r="D913" s="1049"/>
      <c r="E913" s="1049"/>
      <c r="F913" s="1049"/>
      <c r="G913" s="1049"/>
      <c r="I913" s="337"/>
      <c r="J913" s="672"/>
      <c r="K913" s="672"/>
      <c r="L913" s="672"/>
      <c r="M913" s="672"/>
      <c r="R913" s="672"/>
      <c r="V913" s="95"/>
    </row>
    <row r="914">
      <c r="A914" s="1049"/>
      <c r="B914" s="1049"/>
      <c r="C914" s="808"/>
      <c r="D914" s="1049"/>
      <c r="E914" s="1049"/>
      <c r="F914" s="1049"/>
      <c r="G914" s="1049"/>
      <c r="I914" s="337"/>
      <c r="J914" s="672"/>
      <c r="K914" s="672"/>
      <c r="L914" s="672"/>
      <c r="M914" s="672"/>
      <c r="R914" s="672"/>
      <c r="V914" s="95"/>
    </row>
    <row r="915">
      <c r="A915" s="1049"/>
      <c r="B915" s="1049"/>
      <c r="C915" s="808"/>
      <c r="D915" s="1049"/>
      <c r="E915" s="1049"/>
      <c r="F915" s="1049"/>
      <c r="G915" s="1049"/>
      <c r="I915" s="337"/>
      <c r="J915" s="672"/>
      <c r="K915" s="672"/>
      <c r="L915" s="672"/>
      <c r="M915" s="672"/>
      <c r="R915" s="672"/>
      <c r="V915" s="95"/>
    </row>
    <row r="916">
      <c r="A916" s="1049"/>
      <c r="B916" s="1049"/>
      <c r="C916" s="808"/>
      <c r="D916" s="1049"/>
      <c r="E916" s="1049"/>
      <c r="F916" s="1049"/>
      <c r="G916" s="1049"/>
      <c r="I916" s="337"/>
      <c r="J916" s="672"/>
      <c r="K916" s="672"/>
      <c r="L916" s="672"/>
      <c r="M916" s="672"/>
      <c r="R916" s="672"/>
      <c r="V916" s="95"/>
    </row>
    <row r="917">
      <c r="A917" s="1049"/>
      <c r="B917" s="1049"/>
      <c r="C917" s="808"/>
      <c r="D917" s="1049"/>
      <c r="E917" s="1049"/>
      <c r="F917" s="1049"/>
      <c r="G917" s="1049"/>
      <c r="I917" s="337"/>
      <c r="J917" s="672"/>
      <c r="K917" s="672"/>
      <c r="L917" s="672"/>
      <c r="M917" s="672"/>
      <c r="R917" s="672"/>
      <c r="V917" s="95"/>
    </row>
    <row r="918">
      <c r="A918" s="1049"/>
      <c r="B918" s="1049"/>
      <c r="C918" s="808"/>
      <c r="D918" s="1049"/>
      <c r="E918" s="1049"/>
      <c r="F918" s="1049"/>
      <c r="G918" s="1049"/>
      <c r="I918" s="337"/>
      <c r="J918" s="672"/>
      <c r="K918" s="672"/>
      <c r="L918" s="672"/>
      <c r="M918" s="672"/>
      <c r="R918" s="672"/>
      <c r="V918" s="95"/>
    </row>
    <row r="919">
      <c r="A919" s="1049"/>
      <c r="B919" s="1049"/>
      <c r="C919" s="808"/>
      <c r="D919" s="1049"/>
      <c r="E919" s="1049"/>
      <c r="F919" s="1049"/>
      <c r="G919" s="1049"/>
      <c r="I919" s="337"/>
      <c r="J919" s="672"/>
      <c r="K919" s="672"/>
      <c r="L919" s="672"/>
      <c r="M919" s="672"/>
      <c r="R919" s="672"/>
      <c r="V919" s="95"/>
    </row>
    <row r="920">
      <c r="A920" s="1049"/>
      <c r="B920" s="1049"/>
      <c r="C920" s="808"/>
      <c r="D920" s="1049"/>
      <c r="E920" s="1049"/>
      <c r="F920" s="1049"/>
      <c r="G920" s="1049"/>
      <c r="I920" s="337"/>
      <c r="J920" s="672"/>
      <c r="K920" s="672"/>
      <c r="L920" s="672"/>
      <c r="M920" s="672"/>
      <c r="R920" s="672"/>
      <c r="V920" s="95"/>
    </row>
    <row r="921">
      <c r="A921" s="1049"/>
      <c r="B921" s="1049"/>
      <c r="C921" s="808"/>
      <c r="D921" s="1049"/>
      <c r="E921" s="1049"/>
      <c r="F921" s="1049"/>
      <c r="G921" s="1049"/>
      <c r="I921" s="337"/>
      <c r="J921" s="672"/>
      <c r="K921" s="672"/>
      <c r="L921" s="672"/>
      <c r="M921" s="672"/>
      <c r="R921" s="672"/>
      <c r="V921" s="95"/>
    </row>
    <row r="922">
      <c r="A922" s="1049"/>
      <c r="B922" s="1049"/>
      <c r="C922" s="808"/>
      <c r="D922" s="1049"/>
      <c r="E922" s="1049"/>
      <c r="F922" s="1049"/>
      <c r="G922" s="1049"/>
      <c r="I922" s="337"/>
      <c r="J922" s="672"/>
      <c r="K922" s="672"/>
      <c r="L922" s="672"/>
      <c r="M922" s="672"/>
      <c r="R922" s="672"/>
      <c r="V922" s="95"/>
    </row>
    <row r="923">
      <c r="A923" s="1049"/>
      <c r="B923" s="1049"/>
      <c r="C923" s="808"/>
      <c r="D923" s="1049"/>
      <c r="E923" s="1049"/>
      <c r="F923" s="1049"/>
      <c r="G923" s="1049"/>
      <c r="I923" s="337"/>
      <c r="J923" s="672"/>
      <c r="K923" s="672"/>
      <c r="L923" s="672"/>
      <c r="M923" s="672"/>
      <c r="R923" s="672"/>
      <c r="V923" s="95"/>
    </row>
    <row r="924">
      <c r="A924" s="1049"/>
      <c r="B924" s="1049"/>
      <c r="C924" s="808"/>
      <c r="D924" s="1049"/>
      <c r="E924" s="1049"/>
      <c r="F924" s="1049"/>
      <c r="G924" s="1049"/>
      <c r="I924" s="337"/>
      <c r="J924" s="672"/>
      <c r="K924" s="672"/>
      <c r="L924" s="672"/>
      <c r="M924" s="672"/>
      <c r="R924" s="672"/>
      <c r="V924" s="95"/>
    </row>
    <row r="925">
      <c r="A925" s="1049"/>
      <c r="B925" s="1049"/>
      <c r="C925" s="808"/>
      <c r="D925" s="1049"/>
      <c r="E925" s="1049"/>
      <c r="F925" s="1049"/>
      <c r="G925" s="1049"/>
      <c r="I925" s="337"/>
      <c r="J925" s="672"/>
      <c r="K925" s="672"/>
      <c r="L925" s="672"/>
      <c r="M925" s="672"/>
      <c r="R925" s="672"/>
      <c r="V925" s="95"/>
    </row>
    <row r="926">
      <c r="A926" s="1049"/>
      <c r="B926" s="1049"/>
      <c r="C926" s="808"/>
      <c r="D926" s="1049"/>
      <c r="E926" s="1049"/>
      <c r="F926" s="1049"/>
      <c r="G926" s="1049"/>
      <c r="I926" s="337"/>
      <c r="J926" s="672"/>
      <c r="K926" s="672"/>
      <c r="L926" s="672"/>
      <c r="M926" s="672"/>
      <c r="R926" s="672"/>
      <c r="V926" s="95"/>
    </row>
    <row r="927">
      <c r="A927" s="1049"/>
      <c r="B927" s="1049"/>
      <c r="C927" s="808"/>
      <c r="D927" s="1049"/>
      <c r="E927" s="1049"/>
      <c r="F927" s="1049"/>
      <c r="G927" s="1049"/>
      <c r="I927" s="337"/>
      <c r="J927" s="672"/>
      <c r="K927" s="672"/>
      <c r="L927" s="672"/>
      <c r="M927" s="672"/>
      <c r="R927" s="672"/>
      <c r="V927" s="95"/>
    </row>
    <row r="928">
      <c r="A928" s="1049"/>
      <c r="B928" s="1049"/>
      <c r="C928" s="808"/>
      <c r="D928" s="1049"/>
      <c r="E928" s="1049"/>
      <c r="F928" s="1049"/>
      <c r="G928" s="1049"/>
      <c r="I928" s="337"/>
      <c r="J928" s="672"/>
      <c r="K928" s="672"/>
      <c r="L928" s="672"/>
      <c r="M928" s="672"/>
      <c r="R928" s="672"/>
      <c r="V928" s="95"/>
    </row>
    <row r="929">
      <c r="A929" s="1049"/>
      <c r="B929" s="1049"/>
      <c r="C929" s="808"/>
      <c r="D929" s="1049"/>
      <c r="E929" s="1049"/>
      <c r="F929" s="1049"/>
      <c r="G929" s="1049"/>
      <c r="I929" s="337"/>
      <c r="J929" s="672"/>
      <c r="K929" s="672"/>
      <c r="L929" s="672"/>
      <c r="M929" s="672"/>
      <c r="R929" s="672"/>
      <c r="V929" s="95"/>
    </row>
    <row r="930">
      <c r="A930" s="1049"/>
      <c r="B930" s="1049"/>
      <c r="C930" s="808"/>
      <c r="D930" s="1049"/>
      <c r="E930" s="1049"/>
      <c r="F930" s="1049"/>
      <c r="G930" s="1049"/>
      <c r="I930" s="337"/>
      <c r="J930" s="672"/>
      <c r="K930" s="672"/>
      <c r="L930" s="672"/>
      <c r="M930" s="672"/>
      <c r="R930" s="672"/>
      <c r="V930" s="95"/>
    </row>
    <row r="931">
      <c r="A931" s="1049"/>
      <c r="B931" s="1049"/>
      <c r="C931" s="808"/>
      <c r="D931" s="1049"/>
      <c r="E931" s="1049"/>
      <c r="F931" s="1049"/>
      <c r="G931" s="1049"/>
      <c r="I931" s="337"/>
      <c r="J931" s="672"/>
      <c r="K931" s="672"/>
      <c r="L931" s="672"/>
      <c r="M931" s="672"/>
      <c r="R931" s="672"/>
      <c r="V931" s="95"/>
    </row>
    <row r="932">
      <c r="A932" s="1049"/>
      <c r="B932" s="1049"/>
      <c r="C932" s="808"/>
      <c r="D932" s="1049"/>
      <c r="E932" s="1049"/>
      <c r="F932" s="1049"/>
      <c r="G932" s="1049"/>
      <c r="I932" s="337"/>
      <c r="J932" s="672"/>
      <c r="K932" s="672"/>
      <c r="L932" s="672"/>
      <c r="M932" s="672"/>
      <c r="R932" s="672"/>
      <c r="V932" s="95"/>
    </row>
    <row r="933">
      <c r="A933" s="1049"/>
      <c r="B933" s="1049"/>
      <c r="C933" s="808"/>
      <c r="D933" s="1049"/>
      <c r="E933" s="1049"/>
      <c r="F933" s="1049"/>
      <c r="G933" s="1049"/>
      <c r="I933" s="337"/>
      <c r="J933" s="672"/>
      <c r="K933" s="672"/>
      <c r="L933" s="672"/>
      <c r="M933" s="672"/>
      <c r="R933" s="672"/>
      <c r="V933" s="95"/>
    </row>
    <row r="934">
      <c r="A934" s="1049"/>
      <c r="B934" s="1049"/>
      <c r="C934" s="808"/>
      <c r="D934" s="1049"/>
      <c r="E934" s="1049"/>
      <c r="F934" s="1049"/>
      <c r="G934" s="1049"/>
      <c r="I934" s="337"/>
      <c r="J934" s="672"/>
      <c r="K934" s="672"/>
      <c r="L934" s="672"/>
      <c r="M934" s="672"/>
      <c r="R934" s="672"/>
      <c r="V934" s="95"/>
    </row>
    <row r="935">
      <c r="A935" s="1049"/>
      <c r="B935" s="1049"/>
      <c r="C935" s="808"/>
      <c r="D935" s="1049"/>
      <c r="E935" s="1049"/>
      <c r="F935" s="1049"/>
      <c r="G935" s="1049"/>
      <c r="I935" s="337"/>
      <c r="J935" s="672"/>
      <c r="K935" s="672"/>
      <c r="L935" s="672"/>
      <c r="M935" s="672"/>
      <c r="R935" s="672"/>
      <c r="V935" s="95"/>
    </row>
    <row r="936">
      <c r="A936" s="1049"/>
      <c r="B936" s="1049"/>
      <c r="C936" s="808"/>
      <c r="D936" s="1049"/>
      <c r="E936" s="1049"/>
      <c r="F936" s="1049"/>
      <c r="G936" s="1049"/>
      <c r="I936" s="337"/>
      <c r="J936" s="672"/>
      <c r="K936" s="672"/>
      <c r="L936" s="672"/>
      <c r="M936" s="672"/>
      <c r="R936" s="672"/>
      <c r="V936" s="95"/>
    </row>
    <row r="937">
      <c r="A937" s="1049"/>
      <c r="B937" s="1049"/>
      <c r="C937" s="808"/>
      <c r="D937" s="1049"/>
      <c r="E937" s="1049"/>
      <c r="F937" s="1049"/>
      <c r="G937" s="1049"/>
      <c r="I937" s="337"/>
      <c r="J937" s="672"/>
      <c r="K937" s="672"/>
      <c r="L937" s="672"/>
      <c r="M937" s="672"/>
      <c r="R937" s="672"/>
      <c r="V937" s="95"/>
    </row>
    <row r="938">
      <c r="A938" s="1049"/>
      <c r="B938" s="1049"/>
      <c r="C938" s="808"/>
      <c r="D938" s="1049"/>
      <c r="E938" s="1049"/>
      <c r="F938" s="1049"/>
      <c r="G938" s="1049"/>
      <c r="I938" s="337"/>
      <c r="J938" s="672"/>
      <c r="K938" s="672"/>
      <c r="L938" s="672"/>
      <c r="M938" s="672"/>
      <c r="R938" s="672"/>
      <c r="V938" s="95"/>
    </row>
    <row r="939">
      <c r="A939" s="1049"/>
      <c r="B939" s="1049"/>
      <c r="C939" s="808"/>
      <c r="D939" s="1049"/>
      <c r="E939" s="1049"/>
      <c r="F939" s="1049"/>
      <c r="G939" s="1049"/>
      <c r="I939" s="337"/>
      <c r="J939" s="672"/>
      <c r="K939" s="672"/>
      <c r="L939" s="672"/>
      <c r="M939" s="672"/>
      <c r="R939" s="672"/>
      <c r="V939" s="95"/>
    </row>
    <row r="940">
      <c r="A940" s="1049"/>
      <c r="B940" s="1049"/>
      <c r="C940" s="808"/>
      <c r="D940" s="1049"/>
      <c r="E940" s="1049"/>
      <c r="F940" s="1049"/>
      <c r="G940" s="1049"/>
      <c r="I940" s="337"/>
      <c r="J940" s="672"/>
      <c r="K940" s="672"/>
      <c r="L940" s="672"/>
      <c r="M940" s="672"/>
      <c r="R940" s="672"/>
      <c r="V940" s="95"/>
    </row>
    <row r="941">
      <c r="A941" s="1049"/>
      <c r="B941" s="1049"/>
      <c r="C941" s="808"/>
      <c r="D941" s="1049"/>
      <c r="E941" s="1049"/>
      <c r="F941" s="1049"/>
      <c r="G941" s="1049"/>
      <c r="I941" s="337"/>
      <c r="J941" s="672"/>
      <c r="K941" s="672"/>
      <c r="L941" s="672"/>
      <c r="M941" s="672"/>
      <c r="R941" s="672"/>
      <c r="V941" s="95"/>
    </row>
    <row r="942">
      <c r="A942" s="1049"/>
      <c r="B942" s="1049"/>
      <c r="C942" s="808"/>
      <c r="D942" s="1049"/>
      <c r="E942" s="1049"/>
      <c r="F942" s="1049"/>
      <c r="G942" s="1049"/>
      <c r="I942" s="337"/>
      <c r="J942" s="672"/>
      <c r="K942" s="672"/>
      <c r="L942" s="672"/>
      <c r="M942" s="672"/>
      <c r="R942" s="672"/>
      <c r="V942" s="95"/>
    </row>
    <row r="943">
      <c r="A943" s="1049"/>
      <c r="B943" s="1049"/>
      <c r="C943" s="808"/>
      <c r="D943" s="1049"/>
      <c r="E943" s="1049"/>
      <c r="F943" s="1049"/>
      <c r="G943" s="1049"/>
      <c r="I943" s="337"/>
      <c r="J943" s="672"/>
      <c r="K943" s="672"/>
      <c r="L943" s="672"/>
      <c r="M943" s="672"/>
      <c r="R943" s="672"/>
      <c r="V943" s="95"/>
    </row>
    <row r="944">
      <c r="A944" s="1049"/>
      <c r="B944" s="1049"/>
      <c r="C944" s="808"/>
      <c r="D944" s="1049"/>
      <c r="E944" s="1049"/>
      <c r="F944" s="1049"/>
      <c r="G944" s="1049"/>
      <c r="I944" s="337"/>
      <c r="J944" s="672"/>
      <c r="K944" s="672"/>
      <c r="L944" s="672"/>
      <c r="M944" s="672"/>
      <c r="R944" s="672"/>
      <c r="V944" s="95"/>
    </row>
    <row r="945">
      <c r="A945" s="1049"/>
      <c r="B945" s="1049"/>
      <c r="C945" s="808"/>
      <c r="D945" s="1049"/>
      <c r="E945" s="1049"/>
      <c r="F945" s="1049"/>
      <c r="G945" s="1049"/>
      <c r="I945" s="337"/>
      <c r="J945" s="672"/>
      <c r="K945" s="672"/>
      <c r="L945" s="672"/>
      <c r="M945" s="672"/>
      <c r="R945" s="672"/>
      <c r="V945" s="95"/>
    </row>
    <row r="946">
      <c r="A946" s="1049"/>
      <c r="B946" s="1049"/>
      <c r="C946" s="808"/>
      <c r="D946" s="1049"/>
      <c r="E946" s="1049"/>
      <c r="F946" s="1049"/>
      <c r="G946" s="1049"/>
      <c r="I946" s="337"/>
      <c r="J946" s="672"/>
      <c r="K946" s="672"/>
      <c r="L946" s="672"/>
      <c r="M946" s="672"/>
      <c r="R946" s="672"/>
      <c r="V946" s="95"/>
    </row>
    <row r="947">
      <c r="A947" s="1049"/>
      <c r="B947" s="1049"/>
      <c r="C947" s="808"/>
      <c r="D947" s="1049"/>
      <c r="E947" s="1049"/>
      <c r="F947" s="1049"/>
      <c r="G947" s="1049"/>
      <c r="I947" s="337"/>
      <c r="J947" s="672"/>
      <c r="K947" s="672"/>
      <c r="L947" s="672"/>
      <c r="M947" s="672"/>
      <c r="R947" s="672"/>
      <c r="V947" s="95"/>
    </row>
    <row r="948">
      <c r="A948" s="1049"/>
      <c r="B948" s="1049"/>
      <c r="C948" s="808"/>
      <c r="D948" s="1049"/>
      <c r="E948" s="1049"/>
      <c r="F948" s="1049"/>
      <c r="G948" s="1049"/>
      <c r="I948" s="337"/>
      <c r="J948" s="672"/>
      <c r="K948" s="672"/>
      <c r="L948" s="672"/>
      <c r="M948" s="672"/>
      <c r="R948" s="672"/>
      <c r="V948" s="95"/>
    </row>
    <row r="949">
      <c r="A949" s="1049"/>
      <c r="B949" s="1049"/>
      <c r="C949" s="808"/>
      <c r="D949" s="1049"/>
      <c r="E949" s="1049"/>
      <c r="F949" s="1049"/>
      <c r="G949" s="1049"/>
      <c r="I949" s="337"/>
      <c r="J949" s="672"/>
      <c r="K949" s="672"/>
      <c r="L949" s="672"/>
      <c r="M949" s="672"/>
      <c r="R949" s="672"/>
      <c r="V949" s="95"/>
    </row>
    <row r="950">
      <c r="A950" s="1049"/>
      <c r="B950" s="1049"/>
      <c r="C950" s="808"/>
      <c r="D950" s="1049"/>
      <c r="E950" s="1049"/>
      <c r="F950" s="1049"/>
      <c r="G950" s="1049"/>
      <c r="I950" s="337"/>
      <c r="J950" s="672"/>
      <c r="K950" s="672"/>
      <c r="L950" s="672"/>
      <c r="M950" s="672"/>
      <c r="R950" s="672"/>
      <c r="V950" s="95"/>
    </row>
    <row r="951">
      <c r="A951" s="1049"/>
      <c r="B951" s="1049"/>
      <c r="C951" s="808"/>
      <c r="D951" s="1049"/>
      <c r="E951" s="1049"/>
      <c r="F951" s="1049"/>
      <c r="G951" s="1049"/>
      <c r="I951" s="337"/>
      <c r="J951" s="672"/>
      <c r="K951" s="672"/>
      <c r="L951" s="672"/>
      <c r="M951" s="672"/>
      <c r="R951" s="672"/>
      <c r="V951" s="95"/>
    </row>
    <row r="952">
      <c r="A952" s="1049"/>
      <c r="B952" s="1049"/>
      <c r="C952" s="808"/>
      <c r="D952" s="1049"/>
      <c r="E952" s="1049"/>
      <c r="F952" s="1049"/>
      <c r="G952" s="1049"/>
      <c r="I952" s="337"/>
      <c r="J952" s="672"/>
      <c r="K952" s="672"/>
      <c r="L952" s="672"/>
      <c r="M952" s="672"/>
      <c r="R952" s="672"/>
      <c r="V952" s="95"/>
    </row>
    <row r="953">
      <c r="A953" s="1049"/>
      <c r="B953" s="1049"/>
      <c r="C953" s="808"/>
      <c r="D953" s="1049"/>
      <c r="E953" s="1049"/>
      <c r="F953" s="1049"/>
      <c r="G953" s="1049"/>
      <c r="I953" s="337"/>
      <c r="J953" s="672"/>
      <c r="K953" s="672"/>
      <c r="L953" s="672"/>
      <c r="M953" s="672"/>
      <c r="R953" s="672"/>
      <c r="V953" s="95"/>
    </row>
    <row r="954">
      <c r="A954" s="1049"/>
      <c r="B954" s="1049"/>
      <c r="C954" s="808"/>
      <c r="D954" s="1049"/>
      <c r="E954" s="1049"/>
      <c r="F954" s="1049"/>
      <c r="G954" s="1049"/>
      <c r="I954" s="337"/>
      <c r="J954" s="672"/>
      <c r="K954" s="672"/>
      <c r="L954" s="672"/>
      <c r="M954" s="672"/>
      <c r="R954" s="672"/>
      <c r="V954" s="95"/>
    </row>
    <row r="955">
      <c r="A955" s="1049"/>
      <c r="B955" s="1049"/>
      <c r="C955" s="808"/>
      <c r="D955" s="1049"/>
      <c r="E955" s="1049"/>
      <c r="F955" s="1049"/>
      <c r="G955" s="1049"/>
      <c r="I955" s="337"/>
      <c r="J955" s="672"/>
      <c r="K955" s="672"/>
      <c r="L955" s="672"/>
      <c r="M955" s="672"/>
      <c r="R955" s="672"/>
      <c r="V955" s="95"/>
    </row>
    <row r="956">
      <c r="A956" s="1049"/>
      <c r="B956" s="1049"/>
      <c r="C956" s="808"/>
      <c r="D956" s="1049"/>
      <c r="E956" s="1049"/>
      <c r="F956" s="1049"/>
      <c r="G956" s="1049"/>
      <c r="I956" s="337"/>
      <c r="J956" s="672"/>
      <c r="K956" s="672"/>
      <c r="L956" s="672"/>
      <c r="M956" s="672"/>
      <c r="R956" s="672"/>
      <c r="V956" s="95"/>
    </row>
    <row r="957">
      <c r="A957" s="1049"/>
      <c r="B957" s="1049"/>
      <c r="C957" s="808"/>
      <c r="D957" s="1049"/>
      <c r="E957" s="1049"/>
      <c r="F957" s="1049"/>
      <c r="G957" s="1049"/>
      <c r="I957" s="337"/>
      <c r="J957" s="672"/>
      <c r="K957" s="672"/>
      <c r="L957" s="672"/>
      <c r="M957" s="672"/>
      <c r="R957" s="672"/>
      <c r="V957" s="95"/>
    </row>
    <row r="958">
      <c r="A958" s="1049"/>
      <c r="B958" s="1049"/>
      <c r="C958" s="808"/>
      <c r="D958" s="1049"/>
      <c r="E958" s="1049"/>
      <c r="F958" s="1049"/>
      <c r="G958" s="1049"/>
      <c r="I958" s="337"/>
      <c r="J958" s="672"/>
      <c r="K958" s="672"/>
      <c r="L958" s="672"/>
      <c r="M958" s="672"/>
      <c r="R958" s="672"/>
      <c r="V958" s="95"/>
    </row>
    <row r="959">
      <c r="A959" s="1049"/>
      <c r="B959" s="1049"/>
      <c r="C959" s="808"/>
      <c r="D959" s="1049"/>
      <c r="E959" s="1049"/>
      <c r="F959" s="1049"/>
      <c r="G959" s="1049"/>
      <c r="I959" s="337"/>
      <c r="J959" s="672"/>
      <c r="K959" s="672"/>
      <c r="L959" s="672"/>
      <c r="M959" s="672"/>
      <c r="R959" s="672"/>
      <c r="V959" s="95"/>
    </row>
    <row r="960">
      <c r="A960" s="1049"/>
      <c r="B960" s="1049"/>
      <c r="C960" s="808"/>
      <c r="D960" s="1049"/>
      <c r="E960" s="1049"/>
      <c r="F960" s="1049"/>
      <c r="G960" s="1049"/>
      <c r="I960" s="337"/>
      <c r="J960" s="672"/>
      <c r="K960" s="672"/>
      <c r="L960" s="672"/>
      <c r="M960" s="672"/>
      <c r="R960" s="672"/>
      <c r="V960" s="95"/>
    </row>
    <row r="961">
      <c r="A961" s="1049"/>
      <c r="B961" s="1049"/>
      <c r="C961" s="808"/>
      <c r="D961" s="1049"/>
      <c r="E961" s="1049"/>
      <c r="F961" s="1049"/>
      <c r="G961" s="1049"/>
      <c r="I961" s="337"/>
      <c r="J961" s="672"/>
      <c r="K961" s="672"/>
      <c r="L961" s="672"/>
      <c r="M961" s="672"/>
      <c r="R961" s="672"/>
      <c r="V961" s="95"/>
    </row>
    <row r="962">
      <c r="A962" s="1049"/>
      <c r="B962" s="1049"/>
      <c r="C962" s="808"/>
      <c r="D962" s="1049"/>
      <c r="E962" s="1049"/>
      <c r="F962" s="1049"/>
      <c r="G962" s="1049"/>
      <c r="I962" s="337"/>
      <c r="J962" s="672"/>
      <c r="K962" s="672"/>
      <c r="L962" s="672"/>
      <c r="M962" s="672"/>
      <c r="R962" s="672"/>
      <c r="V962" s="95"/>
    </row>
    <row r="963">
      <c r="A963" s="1049"/>
      <c r="B963" s="1049"/>
      <c r="C963" s="808"/>
      <c r="D963" s="1049"/>
      <c r="E963" s="1049"/>
      <c r="F963" s="1049"/>
      <c r="G963" s="1049"/>
      <c r="I963" s="337"/>
      <c r="J963" s="672"/>
      <c r="K963" s="672"/>
      <c r="L963" s="672"/>
      <c r="M963" s="672"/>
      <c r="R963" s="672"/>
      <c r="V963" s="95"/>
    </row>
    <row r="964">
      <c r="A964" s="1049"/>
      <c r="B964" s="1049"/>
      <c r="C964" s="808"/>
      <c r="D964" s="1049"/>
      <c r="E964" s="1049"/>
      <c r="F964" s="1049"/>
      <c r="G964" s="1049"/>
      <c r="I964" s="337"/>
      <c r="J964" s="672"/>
      <c r="K964" s="672"/>
      <c r="L964" s="672"/>
      <c r="M964" s="672"/>
      <c r="R964" s="672"/>
      <c r="V964" s="95"/>
    </row>
    <row r="965">
      <c r="A965" s="1049"/>
      <c r="B965" s="1049"/>
      <c r="C965" s="808"/>
      <c r="D965" s="1049"/>
      <c r="E965" s="1049"/>
      <c r="F965" s="1049"/>
      <c r="G965" s="1049"/>
      <c r="I965" s="337"/>
      <c r="J965" s="672"/>
      <c r="K965" s="672"/>
      <c r="L965" s="672"/>
      <c r="M965" s="672"/>
      <c r="R965" s="672"/>
      <c r="V965" s="95"/>
    </row>
    <row r="966">
      <c r="A966" s="1049"/>
      <c r="B966" s="1049"/>
      <c r="C966" s="808"/>
      <c r="D966" s="1049"/>
      <c r="E966" s="1049"/>
      <c r="F966" s="1049"/>
      <c r="G966" s="1049"/>
      <c r="I966" s="337"/>
      <c r="J966" s="672"/>
      <c r="K966" s="672"/>
      <c r="L966" s="672"/>
      <c r="M966" s="672"/>
      <c r="R966" s="672"/>
      <c r="V966" s="95"/>
    </row>
    <row r="967">
      <c r="A967" s="1049"/>
      <c r="B967" s="1049"/>
      <c r="C967" s="808"/>
      <c r="D967" s="1049"/>
      <c r="E967" s="1049"/>
      <c r="F967" s="1049"/>
      <c r="G967" s="1049"/>
      <c r="I967" s="337"/>
      <c r="J967" s="672"/>
      <c r="K967" s="672"/>
      <c r="L967" s="672"/>
      <c r="M967" s="672"/>
      <c r="R967" s="672"/>
      <c r="V967" s="95"/>
    </row>
    <row r="968">
      <c r="A968" s="1049"/>
      <c r="B968" s="1049"/>
      <c r="C968" s="808"/>
      <c r="D968" s="1049"/>
      <c r="E968" s="1049"/>
      <c r="F968" s="1049"/>
      <c r="G968" s="1049"/>
      <c r="I968" s="337"/>
      <c r="J968" s="672"/>
      <c r="K968" s="672"/>
      <c r="L968" s="672"/>
      <c r="M968" s="672"/>
      <c r="R968" s="672"/>
      <c r="V968" s="95"/>
    </row>
    <row r="969">
      <c r="A969" s="1049"/>
      <c r="B969" s="1049"/>
      <c r="C969" s="808"/>
      <c r="D969" s="1049"/>
      <c r="E969" s="1049"/>
      <c r="F969" s="1049"/>
      <c r="G969" s="1049"/>
      <c r="I969" s="337"/>
      <c r="J969" s="672"/>
      <c r="K969" s="672"/>
      <c r="L969" s="672"/>
      <c r="M969" s="672"/>
      <c r="R969" s="672"/>
      <c r="V969" s="95"/>
    </row>
    <row r="970">
      <c r="A970" s="1049"/>
      <c r="B970" s="1049"/>
      <c r="C970" s="808"/>
      <c r="D970" s="1049"/>
      <c r="E970" s="1049"/>
      <c r="F970" s="1049"/>
      <c r="G970" s="1049"/>
      <c r="I970" s="337"/>
      <c r="J970" s="672"/>
      <c r="K970" s="672"/>
      <c r="L970" s="672"/>
      <c r="M970" s="672"/>
      <c r="R970" s="672"/>
      <c r="V970" s="95"/>
    </row>
    <row r="971">
      <c r="A971" s="1049"/>
      <c r="B971" s="1049"/>
      <c r="C971" s="808"/>
      <c r="D971" s="1049"/>
      <c r="E971" s="1049"/>
      <c r="F971" s="1049"/>
      <c r="G971" s="1049"/>
      <c r="I971" s="337"/>
      <c r="J971" s="672"/>
      <c r="K971" s="672"/>
      <c r="L971" s="672"/>
      <c r="M971" s="672"/>
      <c r="R971" s="672"/>
      <c r="V971" s="95"/>
    </row>
    <row r="972">
      <c r="A972" s="1049"/>
      <c r="B972" s="1049"/>
      <c r="C972" s="808"/>
      <c r="D972" s="1049"/>
      <c r="E972" s="1049"/>
      <c r="F972" s="1049"/>
      <c r="G972" s="1049"/>
      <c r="I972" s="337"/>
      <c r="J972" s="672"/>
      <c r="K972" s="672"/>
      <c r="L972" s="672"/>
      <c r="M972" s="672"/>
      <c r="R972" s="672"/>
      <c r="V972" s="95"/>
    </row>
    <row r="973">
      <c r="A973" s="1049"/>
      <c r="B973" s="1049"/>
      <c r="C973" s="808"/>
      <c r="D973" s="1049"/>
      <c r="E973" s="1049"/>
      <c r="F973" s="1049"/>
      <c r="G973" s="1049"/>
      <c r="I973" s="337"/>
      <c r="J973" s="672"/>
      <c r="K973" s="672"/>
      <c r="L973" s="672"/>
      <c r="M973" s="672"/>
      <c r="R973" s="672"/>
      <c r="V973" s="95"/>
    </row>
    <row r="974">
      <c r="A974" s="1049"/>
      <c r="B974" s="1049"/>
      <c r="C974" s="808"/>
      <c r="D974" s="1049"/>
      <c r="E974" s="1049"/>
      <c r="F974" s="1049"/>
      <c r="G974" s="1049"/>
      <c r="I974" s="337"/>
      <c r="J974" s="672"/>
      <c r="K974" s="672"/>
      <c r="L974" s="672"/>
      <c r="M974" s="672"/>
      <c r="R974" s="672"/>
      <c r="V974" s="95"/>
    </row>
    <row r="975">
      <c r="A975" s="1049"/>
      <c r="B975" s="1049"/>
      <c r="C975" s="808"/>
      <c r="D975" s="1049"/>
      <c r="E975" s="1049"/>
      <c r="F975" s="1049"/>
      <c r="G975" s="1049"/>
      <c r="I975" s="337"/>
      <c r="J975" s="672"/>
      <c r="K975" s="672"/>
      <c r="L975" s="672"/>
      <c r="M975" s="672"/>
      <c r="R975" s="672"/>
      <c r="V975" s="95"/>
    </row>
    <row r="976">
      <c r="A976" s="1049"/>
      <c r="B976" s="1049"/>
      <c r="C976" s="808"/>
      <c r="D976" s="1049"/>
      <c r="E976" s="1049"/>
      <c r="F976" s="1049"/>
      <c r="G976" s="1049"/>
      <c r="I976" s="337"/>
      <c r="J976" s="672"/>
      <c r="K976" s="672"/>
      <c r="L976" s="672"/>
      <c r="M976" s="672"/>
      <c r="R976" s="672"/>
      <c r="V976" s="95"/>
    </row>
    <row r="977">
      <c r="A977" s="1049"/>
      <c r="B977" s="1049"/>
      <c r="C977" s="808"/>
      <c r="D977" s="1049"/>
      <c r="E977" s="1049"/>
      <c r="F977" s="1049"/>
      <c r="G977" s="1049"/>
      <c r="I977" s="337"/>
      <c r="J977" s="672"/>
      <c r="K977" s="672"/>
      <c r="L977" s="672"/>
      <c r="M977" s="672"/>
      <c r="R977" s="672"/>
      <c r="V977" s="95"/>
    </row>
    <row r="978">
      <c r="A978" s="1049"/>
      <c r="B978" s="1049"/>
      <c r="C978" s="808"/>
      <c r="D978" s="1049"/>
      <c r="E978" s="1049"/>
      <c r="F978" s="1049"/>
      <c r="G978" s="1049"/>
      <c r="I978" s="337"/>
      <c r="J978" s="672"/>
      <c r="K978" s="672"/>
      <c r="L978" s="672"/>
      <c r="M978" s="672"/>
      <c r="R978" s="672"/>
      <c r="V978" s="95"/>
    </row>
    <row r="979">
      <c r="A979" s="1049"/>
      <c r="B979" s="1049"/>
      <c r="C979" s="808"/>
      <c r="D979" s="1049"/>
      <c r="E979" s="1049"/>
      <c r="F979" s="1049"/>
      <c r="G979" s="1049"/>
      <c r="I979" s="337"/>
      <c r="J979" s="672"/>
      <c r="K979" s="672"/>
      <c r="L979" s="672"/>
      <c r="M979" s="672"/>
      <c r="R979" s="672"/>
      <c r="V979" s="95"/>
    </row>
    <row r="980">
      <c r="A980" s="1049"/>
      <c r="B980" s="1049"/>
      <c r="C980" s="808"/>
      <c r="D980" s="1049"/>
      <c r="E980" s="1049"/>
      <c r="F980" s="1049"/>
      <c r="G980" s="1049"/>
      <c r="I980" s="337"/>
      <c r="J980" s="672"/>
      <c r="K980" s="672"/>
      <c r="L980" s="672"/>
      <c r="M980" s="672"/>
      <c r="R980" s="672"/>
      <c r="V980" s="95"/>
    </row>
    <row r="981">
      <c r="A981" s="1049"/>
      <c r="B981" s="1049"/>
      <c r="C981" s="808"/>
      <c r="D981" s="1049"/>
      <c r="E981" s="1049"/>
      <c r="F981" s="1049"/>
      <c r="G981" s="1049"/>
      <c r="I981" s="337"/>
      <c r="J981" s="672"/>
      <c r="K981" s="672"/>
      <c r="L981" s="672"/>
      <c r="M981" s="672"/>
      <c r="R981" s="672"/>
      <c r="V981" s="95"/>
    </row>
    <row r="982">
      <c r="A982" s="1049"/>
      <c r="B982" s="1049"/>
      <c r="C982" s="808"/>
      <c r="D982" s="1049"/>
      <c r="E982" s="1049"/>
      <c r="F982" s="1049"/>
      <c r="G982" s="1049"/>
      <c r="I982" s="337"/>
      <c r="J982" s="672"/>
      <c r="K982" s="672"/>
      <c r="L982" s="672"/>
      <c r="M982" s="672"/>
      <c r="R982" s="672"/>
      <c r="V982" s="95"/>
    </row>
    <row r="983">
      <c r="A983" s="1049"/>
      <c r="B983" s="1049"/>
      <c r="C983" s="808"/>
      <c r="D983" s="1049"/>
      <c r="E983" s="1049"/>
      <c r="F983" s="1049"/>
      <c r="G983" s="1049"/>
      <c r="I983" s="337"/>
      <c r="J983" s="672"/>
      <c r="K983" s="672"/>
      <c r="L983" s="672"/>
      <c r="M983" s="672"/>
      <c r="R983" s="672"/>
      <c r="V983" s="95"/>
    </row>
    <row r="984">
      <c r="A984" s="1049"/>
      <c r="B984" s="1049"/>
      <c r="C984" s="808"/>
      <c r="D984" s="1049"/>
      <c r="E984" s="1049"/>
      <c r="F984" s="1049"/>
      <c r="G984" s="1049"/>
      <c r="I984" s="337"/>
      <c r="J984" s="672"/>
      <c r="K984" s="672"/>
      <c r="L984" s="672"/>
      <c r="M984" s="672"/>
      <c r="R984" s="672"/>
      <c r="V984" s="95"/>
    </row>
    <row r="985">
      <c r="A985" s="1049"/>
      <c r="B985" s="1049"/>
      <c r="C985" s="808"/>
      <c r="D985" s="1049"/>
      <c r="E985" s="1049"/>
      <c r="F985" s="1049"/>
      <c r="G985" s="1049"/>
      <c r="I985" s="337"/>
      <c r="J985" s="672"/>
      <c r="K985" s="672"/>
      <c r="L985" s="672"/>
      <c r="M985" s="672"/>
      <c r="R985" s="672"/>
      <c r="V985" s="95"/>
    </row>
    <row r="986">
      <c r="A986" s="1049"/>
      <c r="B986" s="1049"/>
      <c r="C986" s="808"/>
      <c r="D986" s="1049"/>
      <c r="E986" s="1049"/>
      <c r="F986" s="1049"/>
      <c r="G986" s="1049"/>
      <c r="I986" s="337"/>
      <c r="J986" s="672"/>
      <c r="K986" s="672"/>
      <c r="L986" s="672"/>
      <c r="M986" s="672"/>
      <c r="R986" s="672"/>
      <c r="V986" s="95"/>
    </row>
    <row r="987">
      <c r="A987" s="1049"/>
      <c r="B987" s="1049"/>
      <c r="C987" s="808"/>
      <c r="D987" s="1049"/>
      <c r="E987" s="1049"/>
      <c r="F987" s="1049"/>
      <c r="G987" s="1049"/>
      <c r="I987" s="337"/>
      <c r="J987" s="672"/>
      <c r="K987" s="672"/>
      <c r="L987" s="672"/>
      <c r="M987" s="672"/>
      <c r="R987" s="672"/>
      <c r="V987" s="95"/>
    </row>
    <row r="988">
      <c r="A988" s="1049"/>
      <c r="B988" s="1049"/>
      <c r="C988" s="808"/>
      <c r="D988" s="1049"/>
      <c r="E988" s="1049"/>
      <c r="F988" s="1049"/>
      <c r="G988" s="1049"/>
      <c r="I988" s="337"/>
      <c r="J988" s="672"/>
      <c r="K988" s="672"/>
      <c r="L988" s="672"/>
      <c r="M988" s="672"/>
      <c r="R988" s="672"/>
      <c r="V988" s="95"/>
    </row>
    <row r="989">
      <c r="A989" s="1049"/>
      <c r="B989" s="1049"/>
      <c r="C989" s="808"/>
      <c r="D989" s="1049"/>
      <c r="E989" s="1049"/>
      <c r="F989" s="1049"/>
      <c r="G989" s="1049"/>
      <c r="I989" s="337"/>
      <c r="J989" s="672"/>
      <c r="K989" s="672"/>
      <c r="L989" s="672"/>
      <c r="M989" s="672"/>
      <c r="R989" s="672"/>
      <c r="V989" s="95"/>
    </row>
    <row r="990">
      <c r="A990" s="1049"/>
      <c r="B990" s="1049"/>
      <c r="C990" s="808"/>
      <c r="D990" s="1049"/>
      <c r="E990" s="1049"/>
      <c r="F990" s="1049"/>
      <c r="G990" s="1049"/>
      <c r="I990" s="337"/>
      <c r="J990" s="672"/>
      <c r="K990" s="672"/>
      <c r="L990" s="672"/>
      <c r="M990" s="672"/>
      <c r="R990" s="672"/>
      <c r="V990" s="95"/>
    </row>
    <row r="991">
      <c r="A991" s="1049"/>
      <c r="B991" s="1049"/>
      <c r="C991" s="808"/>
      <c r="D991" s="1049"/>
      <c r="E991" s="1049"/>
      <c r="F991" s="1049"/>
      <c r="G991" s="1049"/>
      <c r="I991" s="337"/>
      <c r="J991" s="672"/>
      <c r="K991" s="672"/>
      <c r="L991" s="672"/>
      <c r="M991" s="672"/>
      <c r="R991" s="672"/>
      <c r="V991" s="95"/>
    </row>
    <row r="992">
      <c r="A992" s="1049"/>
      <c r="B992" s="1049"/>
      <c r="C992" s="808"/>
      <c r="D992" s="1049"/>
      <c r="E992" s="1049"/>
      <c r="F992" s="1049"/>
      <c r="G992" s="1049"/>
      <c r="I992" s="337"/>
      <c r="J992" s="672"/>
      <c r="K992" s="672"/>
      <c r="L992" s="672"/>
      <c r="M992" s="672"/>
      <c r="R992" s="672"/>
      <c r="V992" s="95"/>
    </row>
    <row r="993">
      <c r="A993" s="1049"/>
      <c r="B993" s="1049"/>
      <c r="C993" s="808"/>
      <c r="D993" s="1049"/>
      <c r="E993" s="1049"/>
      <c r="F993" s="1049"/>
      <c r="G993" s="1049"/>
      <c r="I993" s="337"/>
      <c r="J993" s="672"/>
      <c r="K993" s="672"/>
      <c r="L993" s="672"/>
      <c r="M993" s="672"/>
      <c r="R993" s="672"/>
      <c r="V993" s="95"/>
    </row>
    <row r="994">
      <c r="A994" s="1049"/>
      <c r="B994" s="1049"/>
      <c r="C994" s="808"/>
      <c r="D994" s="1049"/>
      <c r="E994" s="1049"/>
      <c r="F994" s="1049"/>
      <c r="G994" s="1049"/>
      <c r="I994" s="337"/>
      <c r="J994" s="672"/>
      <c r="K994" s="672"/>
      <c r="L994" s="672"/>
      <c r="M994" s="672"/>
      <c r="R994" s="672"/>
      <c r="V994" s="95"/>
    </row>
    <row r="995">
      <c r="A995" s="1049"/>
      <c r="B995" s="1049"/>
      <c r="C995" s="808"/>
      <c r="D995" s="1049"/>
      <c r="E995" s="1049"/>
      <c r="F995" s="1049"/>
      <c r="G995" s="1049"/>
      <c r="I995" s="337"/>
      <c r="J995" s="672"/>
      <c r="K995" s="672"/>
      <c r="L995" s="672"/>
      <c r="M995" s="672"/>
      <c r="R995" s="672"/>
      <c r="V995" s="95"/>
    </row>
    <row r="996">
      <c r="A996" s="1049"/>
      <c r="B996" s="1049"/>
      <c r="C996" s="808"/>
      <c r="D996" s="1049"/>
      <c r="E996" s="1049"/>
      <c r="F996" s="1049"/>
      <c r="G996" s="1049"/>
      <c r="I996" s="337"/>
      <c r="J996" s="672"/>
      <c r="K996" s="672"/>
      <c r="L996" s="672"/>
      <c r="M996" s="672"/>
      <c r="R996" s="672"/>
      <c r="V996" s="95"/>
    </row>
    <row r="997">
      <c r="A997" s="1049"/>
      <c r="B997" s="1049"/>
      <c r="C997" s="808"/>
      <c r="D997" s="1049"/>
      <c r="E997" s="1049"/>
      <c r="F997" s="1049"/>
      <c r="G997" s="1049"/>
      <c r="I997" s="337"/>
      <c r="J997" s="672"/>
      <c r="K997" s="672"/>
      <c r="L997" s="672"/>
      <c r="M997" s="672"/>
      <c r="R997" s="672"/>
      <c r="V997" s="95"/>
    </row>
    <row r="998">
      <c r="A998" s="1049"/>
      <c r="B998" s="1049"/>
      <c r="C998" s="808"/>
      <c r="D998" s="1049"/>
      <c r="E998" s="1049"/>
      <c r="F998" s="1049"/>
      <c r="G998" s="1049"/>
      <c r="I998" s="337"/>
      <c r="J998" s="672"/>
      <c r="K998" s="672"/>
      <c r="L998" s="672"/>
      <c r="M998" s="672"/>
      <c r="R998" s="672"/>
      <c r="V998" s="95"/>
    </row>
    <row r="999">
      <c r="A999" s="1049"/>
      <c r="B999" s="1049"/>
      <c r="C999" s="808"/>
      <c r="D999" s="1049"/>
      <c r="E999" s="1049"/>
      <c r="F999" s="1049"/>
      <c r="G999" s="1049"/>
      <c r="I999" s="337"/>
      <c r="J999" s="672"/>
      <c r="K999" s="672"/>
      <c r="L999" s="672"/>
      <c r="M999" s="672"/>
      <c r="R999" s="672"/>
      <c r="V999" s="95"/>
    </row>
    <row r="1000">
      <c r="A1000" s="1049"/>
      <c r="B1000" s="1049"/>
      <c r="C1000" s="808"/>
      <c r="D1000" s="1049"/>
      <c r="E1000" s="1049"/>
      <c r="F1000" s="1049"/>
      <c r="G1000" s="1049"/>
      <c r="I1000" s="337"/>
      <c r="J1000" s="672"/>
      <c r="K1000" s="672"/>
      <c r="L1000" s="672"/>
      <c r="M1000" s="672"/>
      <c r="R1000" s="672"/>
      <c r="V1000" s="95"/>
    </row>
    <row r="1001">
      <c r="A1001" s="1049"/>
      <c r="B1001" s="1049"/>
      <c r="C1001" s="808"/>
      <c r="D1001" s="1049"/>
      <c r="E1001" s="1049"/>
      <c r="F1001" s="1049"/>
      <c r="G1001" s="1049"/>
      <c r="I1001" s="337"/>
      <c r="J1001" s="672"/>
      <c r="K1001" s="672"/>
      <c r="L1001" s="672"/>
      <c r="M1001" s="672"/>
      <c r="R1001" s="672"/>
      <c r="V1001" s="95"/>
    </row>
    <row r="1002">
      <c r="A1002" s="1049"/>
      <c r="B1002" s="1049"/>
      <c r="C1002" s="808"/>
      <c r="D1002" s="1049"/>
      <c r="E1002" s="1049"/>
      <c r="F1002" s="1049"/>
      <c r="G1002" s="1049"/>
      <c r="I1002" s="337"/>
      <c r="J1002" s="672"/>
      <c r="K1002" s="672"/>
      <c r="L1002" s="672"/>
      <c r="M1002" s="672"/>
      <c r="R1002" s="672"/>
      <c r="V1002" s="95"/>
    </row>
    <row r="1003">
      <c r="A1003" s="1049"/>
      <c r="B1003" s="1049"/>
      <c r="C1003" s="808"/>
      <c r="D1003" s="1049"/>
      <c r="E1003" s="1049"/>
      <c r="F1003" s="1049"/>
      <c r="G1003" s="1049"/>
      <c r="I1003" s="337"/>
      <c r="J1003" s="672"/>
      <c r="K1003" s="672"/>
      <c r="L1003" s="672"/>
      <c r="M1003" s="672"/>
      <c r="R1003" s="672"/>
      <c r="V1003" s="95"/>
    </row>
    <row r="1004">
      <c r="A1004" s="1049"/>
      <c r="B1004" s="1049"/>
      <c r="C1004" s="808"/>
      <c r="D1004" s="1049"/>
      <c r="E1004" s="1049"/>
      <c r="F1004" s="1049"/>
      <c r="G1004" s="1049"/>
      <c r="I1004" s="337"/>
      <c r="J1004" s="672"/>
      <c r="K1004" s="672"/>
      <c r="L1004" s="672"/>
      <c r="M1004" s="672"/>
      <c r="R1004" s="672"/>
      <c r="V1004" s="95"/>
    </row>
    <row r="1005">
      <c r="A1005" s="1049"/>
      <c r="B1005" s="1049"/>
      <c r="C1005" s="808"/>
      <c r="D1005" s="1049"/>
      <c r="E1005" s="1049"/>
      <c r="F1005" s="1049"/>
      <c r="G1005" s="1049"/>
      <c r="I1005" s="337"/>
      <c r="J1005" s="672"/>
      <c r="K1005" s="672"/>
      <c r="L1005" s="672"/>
      <c r="M1005" s="672"/>
      <c r="R1005" s="672"/>
      <c r="V1005" s="95"/>
    </row>
    <row r="1006">
      <c r="A1006" s="1049"/>
      <c r="B1006" s="1049"/>
      <c r="C1006" s="808"/>
      <c r="D1006" s="1049"/>
      <c r="E1006" s="1049"/>
      <c r="F1006" s="1049"/>
      <c r="G1006" s="1049"/>
      <c r="I1006" s="337"/>
      <c r="J1006" s="672"/>
      <c r="K1006" s="672"/>
      <c r="L1006" s="672"/>
      <c r="M1006" s="672"/>
      <c r="R1006" s="672"/>
      <c r="V1006" s="95"/>
    </row>
    <row r="1007">
      <c r="A1007" s="1049"/>
      <c r="B1007" s="1049"/>
      <c r="C1007" s="808"/>
      <c r="D1007" s="1049"/>
      <c r="E1007" s="1049"/>
      <c r="F1007" s="1049"/>
      <c r="G1007" s="1049"/>
      <c r="I1007" s="337"/>
      <c r="J1007" s="672"/>
      <c r="K1007" s="672"/>
      <c r="L1007" s="672"/>
      <c r="M1007" s="672"/>
      <c r="R1007" s="672"/>
      <c r="V1007" s="95"/>
    </row>
    <row r="1008">
      <c r="A1008" s="1049"/>
      <c r="B1008" s="1049"/>
      <c r="C1008" s="808"/>
      <c r="D1008" s="1049"/>
      <c r="E1008" s="1049"/>
      <c r="F1008" s="1049"/>
      <c r="G1008" s="1049"/>
      <c r="I1008" s="337"/>
      <c r="J1008" s="672"/>
      <c r="K1008" s="672"/>
      <c r="L1008" s="672"/>
      <c r="M1008" s="672"/>
      <c r="R1008" s="672"/>
      <c r="V1008" s="95"/>
    </row>
    <row r="1009">
      <c r="A1009" s="1049"/>
      <c r="B1009" s="1049"/>
      <c r="C1009" s="808"/>
      <c r="D1009" s="1049"/>
      <c r="E1009" s="1049"/>
      <c r="F1009" s="1049"/>
      <c r="G1009" s="1049"/>
      <c r="I1009" s="337"/>
      <c r="J1009" s="672"/>
      <c r="K1009" s="672"/>
      <c r="L1009" s="672"/>
      <c r="M1009" s="672"/>
      <c r="R1009" s="672"/>
      <c r="V1009" s="95"/>
    </row>
    <row r="1010">
      <c r="A1010" s="1049"/>
      <c r="B1010" s="1049"/>
      <c r="C1010" s="808"/>
      <c r="D1010" s="1049"/>
      <c r="E1010" s="1049"/>
      <c r="F1010" s="1049"/>
      <c r="G1010" s="1049"/>
      <c r="I1010" s="337"/>
      <c r="J1010" s="672"/>
      <c r="K1010" s="672"/>
      <c r="L1010" s="672"/>
      <c r="M1010" s="672"/>
      <c r="R1010" s="672"/>
      <c r="V1010" s="95"/>
    </row>
    <row r="1011">
      <c r="A1011" s="1049"/>
      <c r="B1011" s="1049"/>
      <c r="C1011" s="808"/>
      <c r="D1011" s="1049"/>
      <c r="E1011" s="1049"/>
      <c r="F1011" s="1049"/>
      <c r="G1011" s="1049"/>
      <c r="I1011" s="337"/>
      <c r="J1011" s="672"/>
      <c r="K1011" s="672"/>
      <c r="L1011" s="672"/>
      <c r="M1011" s="672"/>
      <c r="R1011" s="672"/>
      <c r="V1011" s="95"/>
    </row>
    <row r="1012">
      <c r="A1012" s="1049"/>
      <c r="B1012" s="1049"/>
      <c r="C1012" s="808"/>
      <c r="D1012" s="1049"/>
      <c r="E1012" s="1049"/>
      <c r="F1012" s="1049"/>
      <c r="G1012" s="1049"/>
      <c r="I1012" s="337"/>
      <c r="J1012" s="672"/>
      <c r="K1012" s="672"/>
      <c r="L1012" s="672"/>
      <c r="M1012" s="672"/>
      <c r="R1012" s="672"/>
      <c r="V1012" s="95"/>
    </row>
    <row r="1013">
      <c r="A1013" s="1049"/>
      <c r="B1013" s="1049"/>
      <c r="C1013" s="808"/>
      <c r="D1013" s="1049"/>
      <c r="E1013" s="1049"/>
      <c r="F1013" s="1049"/>
      <c r="G1013" s="1049"/>
      <c r="I1013" s="337"/>
      <c r="J1013" s="672"/>
      <c r="K1013" s="672"/>
      <c r="L1013" s="672"/>
      <c r="M1013" s="672"/>
      <c r="R1013" s="672"/>
      <c r="V1013" s="95"/>
    </row>
    <row r="1014">
      <c r="A1014" s="1049"/>
      <c r="B1014" s="1049"/>
      <c r="C1014" s="808"/>
      <c r="D1014" s="1049"/>
      <c r="E1014" s="1049"/>
      <c r="F1014" s="1049"/>
      <c r="G1014" s="1049"/>
      <c r="I1014" s="337"/>
      <c r="J1014" s="672"/>
      <c r="K1014" s="672"/>
      <c r="L1014" s="672"/>
      <c r="M1014" s="672"/>
      <c r="R1014" s="672"/>
      <c r="V1014" s="95"/>
    </row>
    <row r="1015">
      <c r="A1015" s="1049"/>
      <c r="B1015" s="1049"/>
      <c r="C1015" s="808"/>
      <c r="D1015" s="1049"/>
      <c r="E1015" s="1049"/>
      <c r="F1015" s="1049"/>
      <c r="G1015" s="1049"/>
      <c r="I1015" s="337"/>
      <c r="J1015" s="672"/>
      <c r="K1015" s="672"/>
      <c r="L1015" s="672"/>
      <c r="M1015" s="672"/>
      <c r="R1015" s="672"/>
      <c r="V1015" s="95"/>
    </row>
    <row r="1016">
      <c r="A1016" s="1049"/>
      <c r="B1016" s="1049"/>
      <c r="C1016" s="808"/>
      <c r="D1016" s="1049"/>
      <c r="E1016" s="1049"/>
      <c r="F1016" s="1049"/>
      <c r="G1016" s="1049"/>
      <c r="I1016" s="337"/>
      <c r="J1016" s="672"/>
      <c r="K1016" s="672"/>
      <c r="L1016" s="672"/>
      <c r="M1016" s="672"/>
      <c r="R1016" s="672"/>
      <c r="V1016" s="95"/>
    </row>
    <row r="1017">
      <c r="A1017" s="1049"/>
      <c r="B1017" s="1049"/>
      <c r="C1017" s="808"/>
      <c r="D1017" s="1049"/>
      <c r="E1017" s="1049"/>
      <c r="F1017" s="1049"/>
      <c r="G1017" s="1049"/>
      <c r="I1017" s="337"/>
      <c r="J1017" s="672"/>
      <c r="K1017" s="672"/>
      <c r="L1017" s="672"/>
      <c r="M1017" s="672"/>
      <c r="R1017" s="672"/>
      <c r="V1017" s="95"/>
    </row>
    <row r="1018">
      <c r="A1018" s="1049"/>
      <c r="B1018" s="1049"/>
      <c r="C1018" s="808"/>
      <c r="D1018" s="1049"/>
      <c r="E1018" s="1049"/>
      <c r="F1018" s="1049"/>
      <c r="G1018" s="1049"/>
      <c r="I1018" s="337"/>
      <c r="J1018" s="672"/>
      <c r="K1018" s="672"/>
      <c r="L1018" s="672"/>
      <c r="M1018" s="672"/>
      <c r="R1018" s="672"/>
      <c r="V1018" s="95"/>
    </row>
    <row r="1019">
      <c r="A1019" s="1049"/>
      <c r="B1019" s="1049"/>
      <c r="C1019" s="808"/>
      <c r="D1019" s="1049"/>
      <c r="E1019" s="1049"/>
      <c r="F1019" s="1049"/>
      <c r="G1019" s="1049"/>
      <c r="I1019" s="337"/>
      <c r="J1019" s="672"/>
      <c r="K1019" s="672"/>
      <c r="L1019" s="672"/>
      <c r="M1019" s="672"/>
      <c r="R1019" s="672"/>
      <c r="V1019" s="95"/>
    </row>
    <row r="1020">
      <c r="A1020" s="1049"/>
      <c r="B1020" s="1049"/>
      <c r="C1020" s="808"/>
      <c r="D1020" s="1049"/>
      <c r="E1020" s="1049"/>
      <c r="F1020" s="1049"/>
      <c r="G1020" s="1049"/>
      <c r="I1020" s="337"/>
      <c r="J1020" s="672"/>
      <c r="K1020" s="672"/>
      <c r="L1020" s="672"/>
      <c r="M1020" s="672"/>
      <c r="R1020" s="672"/>
      <c r="V1020" s="95"/>
    </row>
    <row r="1021">
      <c r="A1021" s="1049"/>
      <c r="B1021" s="1049"/>
      <c r="C1021" s="808"/>
      <c r="D1021" s="1049"/>
      <c r="E1021" s="1049"/>
      <c r="F1021" s="1049"/>
      <c r="G1021" s="1049"/>
      <c r="I1021" s="337"/>
      <c r="J1021" s="672"/>
      <c r="K1021" s="672"/>
      <c r="L1021" s="672"/>
      <c r="M1021" s="672"/>
      <c r="R1021" s="672"/>
      <c r="V1021" s="95"/>
    </row>
    <row r="1022">
      <c r="A1022" s="1049"/>
      <c r="B1022" s="1049"/>
      <c r="C1022" s="808"/>
      <c r="D1022" s="1049"/>
      <c r="E1022" s="1049"/>
      <c r="F1022" s="1049"/>
      <c r="G1022" s="1049"/>
      <c r="I1022" s="337"/>
      <c r="J1022" s="672"/>
      <c r="K1022" s="672"/>
      <c r="L1022" s="672"/>
      <c r="M1022" s="672"/>
      <c r="R1022" s="672"/>
      <c r="V1022" s="95"/>
    </row>
    <row r="1023">
      <c r="A1023" s="1049"/>
      <c r="B1023" s="1049"/>
      <c r="C1023" s="808"/>
      <c r="D1023" s="1049"/>
      <c r="E1023" s="1049"/>
      <c r="F1023" s="1049"/>
      <c r="G1023" s="1049"/>
      <c r="I1023" s="337"/>
      <c r="J1023" s="672"/>
      <c r="K1023" s="672"/>
      <c r="L1023" s="672"/>
      <c r="M1023" s="672"/>
      <c r="R1023" s="672"/>
      <c r="V1023" s="95"/>
    </row>
    <row r="1024">
      <c r="A1024" s="1049"/>
      <c r="B1024" s="1049"/>
      <c r="C1024" s="808"/>
      <c r="D1024" s="1049"/>
      <c r="E1024" s="1049"/>
      <c r="F1024" s="1049"/>
      <c r="G1024" s="1049"/>
      <c r="I1024" s="337"/>
      <c r="J1024" s="672"/>
      <c r="K1024" s="672"/>
      <c r="L1024" s="672"/>
      <c r="M1024" s="672"/>
      <c r="R1024" s="672"/>
      <c r="V1024" s="95"/>
    </row>
    <row r="1025">
      <c r="A1025" s="1049"/>
      <c r="B1025" s="1049"/>
      <c r="C1025" s="808"/>
      <c r="D1025" s="1049"/>
      <c r="E1025" s="1049"/>
      <c r="F1025" s="1049"/>
      <c r="G1025" s="1049"/>
      <c r="I1025" s="337"/>
      <c r="J1025" s="672"/>
      <c r="K1025" s="672"/>
      <c r="L1025" s="672"/>
      <c r="M1025" s="672"/>
      <c r="R1025" s="672"/>
      <c r="V1025" s="95"/>
    </row>
    <row r="1026">
      <c r="A1026" s="1049"/>
      <c r="B1026" s="1049"/>
      <c r="C1026" s="808"/>
      <c r="D1026" s="1049"/>
      <c r="E1026" s="1049"/>
      <c r="F1026" s="1049"/>
      <c r="G1026" s="1049"/>
      <c r="I1026" s="337"/>
      <c r="J1026" s="672"/>
      <c r="K1026" s="672"/>
      <c r="L1026" s="672"/>
      <c r="M1026" s="672"/>
      <c r="R1026" s="672"/>
      <c r="V1026" s="95"/>
    </row>
    <row r="1027">
      <c r="A1027" s="1049"/>
      <c r="B1027" s="1049"/>
      <c r="C1027" s="808"/>
      <c r="D1027" s="1049"/>
      <c r="E1027" s="1049"/>
      <c r="F1027" s="1049"/>
      <c r="G1027" s="1049"/>
      <c r="I1027" s="337"/>
      <c r="J1027" s="672"/>
      <c r="K1027" s="672"/>
      <c r="L1027" s="672"/>
      <c r="M1027" s="672"/>
      <c r="R1027" s="672"/>
      <c r="V1027" s="95"/>
    </row>
    <row r="1028">
      <c r="A1028" s="1049"/>
      <c r="B1028" s="1049"/>
      <c r="C1028" s="808"/>
      <c r="D1028" s="1049"/>
      <c r="E1028" s="1049"/>
      <c r="F1028" s="1049"/>
      <c r="G1028" s="1049"/>
      <c r="I1028" s="337"/>
      <c r="J1028" s="672"/>
      <c r="K1028" s="672"/>
      <c r="L1028" s="672"/>
      <c r="M1028" s="672"/>
      <c r="R1028" s="672"/>
      <c r="V1028" s="95"/>
    </row>
    <row r="1029">
      <c r="A1029" s="1049"/>
      <c r="B1029" s="1049"/>
      <c r="C1029" s="808"/>
      <c r="D1029" s="1049"/>
      <c r="E1029" s="1049"/>
      <c r="F1029" s="1049"/>
      <c r="G1029" s="1049"/>
      <c r="I1029" s="337"/>
      <c r="J1029" s="672"/>
      <c r="K1029" s="672"/>
      <c r="L1029" s="672"/>
      <c r="M1029" s="672"/>
      <c r="R1029" s="672"/>
      <c r="V1029" s="95"/>
    </row>
    <row r="1030">
      <c r="A1030" s="1049"/>
      <c r="B1030" s="1049"/>
      <c r="C1030" s="808"/>
      <c r="D1030" s="1049"/>
      <c r="E1030" s="1049"/>
      <c r="F1030" s="1049"/>
      <c r="G1030" s="1049"/>
      <c r="I1030" s="337"/>
      <c r="J1030" s="672"/>
      <c r="K1030" s="672"/>
      <c r="L1030" s="672"/>
      <c r="M1030" s="672"/>
      <c r="R1030" s="672"/>
      <c r="V1030" s="95"/>
    </row>
    <row r="1031">
      <c r="A1031" s="1049"/>
      <c r="B1031" s="1049"/>
      <c r="C1031" s="808"/>
      <c r="D1031" s="1049"/>
      <c r="E1031" s="1049"/>
      <c r="F1031" s="1049"/>
      <c r="G1031" s="1049"/>
      <c r="I1031" s="337"/>
      <c r="J1031" s="672"/>
      <c r="K1031" s="672"/>
      <c r="L1031" s="672"/>
      <c r="M1031" s="672"/>
      <c r="R1031" s="672"/>
      <c r="V1031" s="95"/>
    </row>
    <row r="1032">
      <c r="A1032" s="1049"/>
      <c r="B1032" s="1049"/>
      <c r="C1032" s="808"/>
      <c r="D1032" s="1049"/>
      <c r="E1032" s="1049"/>
      <c r="F1032" s="1049"/>
      <c r="G1032" s="1049"/>
      <c r="I1032" s="337"/>
      <c r="J1032" s="672"/>
      <c r="K1032" s="672"/>
      <c r="L1032" s="672"/>
      <c r="M1032" s="672"/>
      <c r="R1032" s="672"/>
      <c r="V1032" s="95"/>
    </row>
    <row r="1033">
      <c r="A1033" s="1049"/>
      <c r="B1033" s="1049"/>
      <c r="C1033" s="808"/>
      <c r="D1033" s="1049"/>
      <c r="E1033" s="1049"/>
      <c r="F1033" s="1049"/>
      <c r="G1033" s="1049"/>
      <c r="I1033" s="337"/>
      <c r="J1033" s="672"/>
      <c r="K1033" s="672"/>
      <c r="L1033" s="672"/>
      <c r="M1033" s="672"/>
      <c r="R1033" s="672"/>
      <c r="V1033" s="95"/>
    </row>
    <row r="1034">
      <c r="A1034" s="1049"/>
      <c r="B1034" s="1049"/>
      <c r="C1034" s="808"/>
      <c r="D1034" s="1049"/>
      <c r="E1034" s="1049"/>
      <c r="F1034" s="1049"/>
      <c r="G1034" s="1049"/>
      <c r="I1034" s="337"/>
      <c r="J1034" s="672"/>
      <c r="K1034" s="672"/>
      <c r="L1034" s="672"/>
      <c r="M1034" s="672"/>
      <c r="R1034" s="672"/>
      <c r="V1034" s="95"/>
    </row>
    <row r="1035">
      <c r="A1035" s="1049"/>
      <c r="B1035" s="1049"/>
      <c r="C1035" s="808"/>
      <c r="D1035" s="1049"/>
      <c r="E1035" s="1049"/>
      <c r="F1035" s="1049"/>
      <c r="G1035" s="1049"/>
      <c r="I1035" s="337"/>
      <c r="J1035" s="672"/>
      <c r="K1035" s="672"/>
      <c r="L1035" s="672"/>
      <c r="M1035" s="672"/>
      <c r="R1035" s="672"/>
      <c r="V1035" s="95"/>
    </row>
    <row r="1036">
      <c r="A1036" s="1049"/>
      <c r="B1036" s="1049"/>
      <c r="C1036" s="808"/>
      <c r="D1036" s="1049"/>
      <c r="E1036" s="1049"/>
      <c r="F1036" s="1049"/>
      <c r="G1036" s="1049"/>
      <c r="I1036" s="337"/>
      <c r="J1036" s="672"/>
      <c r="K1036" s="672"/>
      <c r="L1036" s="672"/>
      <c r="M1036" s="672"/>
      <c r="R1036" s="672"/>
      <c r="V1036" s="95"/>
    </row>
    <row r="1037">
      <c r="A1037" s="1049"/>
      <c r="B1037" s="1049"/>
      <c r="C1037" s="808"/>
      <c r="D1037" s="1049"/>
      <c r="E1037" s="1049"/>
      <c r="F1037" s="1049"/>
      <c r="G1037" s="1049"/>
      <c r="I1037" s="337"/>
      <c r="J1037" s="672"/>
      <c r="K1037" s="672"/>
      <c r="L1037" s="672"/>
      <c r="M1037" s="672"/>
      <c r="R1037" s="672"/>
      <c r="V1037" s="95"/>
    </row>
    <row r="1038">
      <c r="A1038" s="1049"/>
      <c r="B1038" s="1049"/>
      <c r="C1038" s="808"/>
      <c r="D1038" s="1049"/>
      <c r="E1038" s="1049"/>
      <c r="F1038" s="1049"/>
      <c r="G1038" s="1049"/>
      <c r="I1038" s="337"/>
      <c r="J1038" s="672"/>
      <c r="K1038" s="672"/>
      <c r="L1038" s="672"/>
      <c r="M1038" s="672"/>
      <c r="R1038" s="672"/>
      <c r="V1038" s="95"/>
    </row>
    <row r="1039">
      <c r="A1039" s="1049"/>
      <c r="B1039" s="1049"/>
      <c r="C1039" s="808"/>
      <c r="D1039" s="1049"/>
      <c r="E1039" s="1049"/>
      <c r="F1039" s="1049"/>
      <c r="G1039" s="1049"/>
      <c r="I1039" s="337"/>
      <c r="J1039" s="672"/>
      <c r="K1039" s="672"/>
      <c r="L1039" s="672"/>
      <c r="M1039" s="672"/>
      <c r="R1039" s="672"/>
      <c r="V1039" s="95"/>
    </row>
    <row r="1040">
      <c r="A1040" s="1049"/>
      <c r="B1040" s="1049"/>
      <c r="C1040" s="808"/>
      <c r="D1040" s="1049"/>
      <c r="E1040" s="1049"/>
      <c r="F1040" s="1049"/>
      <c r="G1040" s="1049"/>
      <c r="I1040" s="337"/>
      <c r="J1040" s="672"/>
      <c r="K1040" s="672"/>
      <c r="L1040" s="672"/>
      <c r="M1040" s="672"/>
      <c r="R1040" s="672"/>
      <c r="V1040" s="95"/>
    </row>
    <row r="1041">
      <c r="A1041" s="1049"/>
      <c r="B1041" s="1049"/>
      <c r="C1041" s="808"/>
      <c r="D1041" s="1049"/>
      <c r="E1041" s="1049"/>
      <c r="F1041" s="1049"/>
      <c r="G1041" s="1049"/>
      <c r="I1041" s="337"/>
      <c r="J1041" s="672"/>
      <c r="K1041" s="672"/>
      <c r="L1041" s="672"/>
      <c r="M1041" s="672"/>
      <c r="R1041" s="672"/>
      <c r="V1041" s="95"/>
    </row>
    <row r="1042">
      <c r="A1042" s="1049"/>
      <c r="B1042" s="1049"/>
      <c r="C1042" s="808"/>
      <c r="D1042" s="1049"/>
      <c r="E1042" s="1049"/>
      <c r="F1042" s="1049"/>
      <c r="G1042" s="1049"/>
      <c r="I1042" s="337"/>
      <c r="J1042" s="672"/>
      <c r="K1042" s="672"/>
      <c r="L1042" s="672"/>
      <c r="M1042" s="672"/>
      <c r="R1042" s="672"/>
      <c r="V1042" s="95"/>
    </row>
    <row r="1043">
      <c r="A1043" s="1049"/>
      <c r="B1043" s="1049"/>
      <c r="C1043" s="808"/>
      <c r="D1043" s="1049"/>
      <c r="E1043" s="1049"/>
      <c r="F1043" s="1049"/>
      <c r="G1043" s="1049"/>
      <c r="I1043" s="337"/>
      <c r="J1043" s="672"/>
      <c r="K1043" s="672"/>
      <c r="L1043" s="672"/>
      <c r="M1043" s="672"/>
      <c r="R1043" s="672"/>
      <c r="V1043" s="95"/>
    </row>
    <row r="1044">
      <c r="A1044" s="1049"/>
      <c r="B1044" s="1049"/>
      <c r="C1044" s="808"/>
      <c r="D1044" s="1049"/>
      <c r="E1044" s="1049"/>
      <c r="F1044" s="1049"/>
      <c r="G1044" s="1049"/>
      <c r="I1044" s="337"/>
      <c r="J1044" s="672"/>
      <c r="K1044" s="672"/>
      <c r="L1044" s="672"/>
      <c r="M1044" s="672"/>
      <c r="R1044" s="672"/>
      <c r="V1044" s="95"/>
    </row>
    <row r="1045">
      <c r="A1045" s="1049"/>
      <c r="B1045" s="1049"/>
      <c r="C1045" s="808"/>
      <c r="D1045" s="1049"/>
      <c r="E1045" s="1049"/>
      <c r="F1045" s="1049"/>
      <c r="G1045" s="1049"/>
      <c r="I1045" s="337"/>
      <c r="J1045" s="672"/>
      <c r="K1045" s="672"/>
      <c r="L1045" s="672"/>
      <c r="M1045" s="672"/>
      <c r="R1045" s="672"/>
      <c r="V1045" s="95"/>
    </row>
    <row r="1046">
      <c r="A1046" s="1049"/>
      <c r="B1046" s="1049"/>
      <c r="C1046" s="808"/>
      <c r="D1046" s="1049"/>
      <c r="E1046" s="1049"/>
      <c r="F1046" s="1049"/>
      <c r="G1046" s="1049"/>
      <c r="I1046" s="337"/>
      <c r="J1046" s="672"/>
      <c r="K1046" s="672"/>
      <c r="L1046" s="672"/>
      <c r="M1046" s="672"/>
      <c r="R1046" s="672"/>
      <c r="V1046" s="95"/>
    </row>
    <row r="1047">
      <c r="A1047" s="1049"/>
      <c r="B1047" s="1049"/>
      <c r="C1047" s="808"/>
      <c r="D1047" s="1049"/>
      <c r="E1047" s="1049"/>
      <c r="F1047" s="1049"/>
      <c r="G1047" s="1049"/>
      <c r="I1047" s="337"/>
      <c r="J1047" s="672"/>
      <c r="K1047" s="672"/>
      <c r="L1047" s="672"/>
      <c r="M1047" s="672"/>
      <c r="R1047" s="672"/>
      <c r="V1047" s="95"/>
    </row>
    <row r="1048">
      <c r="A1048" s="1049"/>
      <c r="B1048" s="1049"/>
      <c r="C1048" s="808"/>
      <c r="D1048" s="1049"/>
      <c r="E1048" s="1049"/>
      <c r="F1048" s="1049"/>
      <c r="G1048" s="1049"/>
      <c r="I1048" s="337"/>
      <c r="J1048" s="672"/>
      <c r="K1048" s="672"/>
      <c r="L1048" s="672"/>
      <c r="M1048" s="672"/>
      <c r="R1048" s="672"/>
      <c r="V1048" s="95"/>
    </row>
    <row r="1049">
      <c r="A1049" s="1049"/>
      <c r="B1049" s="1049"/>
      <c r="C1049" s="808"/>
      <c r="D1049" s="1049"/>
      <c r="E1049" s="1049"/>
      <c r="F1049" s="1049"/>
      <c r="G1049" s="1049"/>
      <c r="I1049" s="337"/>
      <c r="J1049" s="672"/>
      <c r="K1049" s="672"/>
      <c r="L1049" s="672"/>
      <c r="M1049" s="672"/>
      <c r="R1049" s="672"/>
      <c r="V1049" s="95"/>
    </row>
    <row r="1050">
      <c r="A1050" s="1049"/>
      <c r="B1050" s="1049"/>
      <c r="C1050" s="808"/>
      <c r="D1050" s="1049"/>
      <c r="E1050" s="1049"/>
      <c r="F1050" s="1049"/>
      <c r="G1050" s="1049"/>
      <c r="I1050" s="337"/>
      <c r="J1050" s="672"/>
      <c r="K1050" s="672"/>
      <c r="L1050" s="672"/>
      <c r="M1050" s="672"/>
      <c r="R1050" s="672"/>
      <c r="V1050" s="95"/>
    </row>
    <row r="1051">
      <c r="A1051" s="1049"/>
      <c r="B1051" s="1049"/>
      <c r="C1051" s="808"/>
      <c r="D1051" s="1049"/>
      <c r="E1051" s="1049"/>
      <c r="F1051" s="1049"/>
      <c r="G1051" s="1049"/>
      <c r="I1051" s="337"/>
      <c r="J1051" s="672"/>
      <c r="K1051" s="672"/>
      <c r="L1051" s="672"/>
      <c r="M1051" s="672"/>
      <c r="R1051" s="672"/>
      <c r="V1051" s="95"/>
    </row>
    <row r="1052">
      <c r="A1052" s="1049"/>
      <c r="B1052" s="1049"/>
      <c r="C1052" s="808"/>
      <c r="D1052" s="1049"/>
      <c r="E1052" s="1049"/>
      <c r="F1052" s="1049"/>
      <c r="G1052" s="1049"/>
      <c r="I1052" s="337"/>
      <c r="J1052" s="672"/>
      <c r="K1052" s="672"/>
      <c r="L1052" s="672"/>
      <c r="M1052" s="672"/>
      <c r="R1052" s="672"/>
      <c r="V1052" s="95"/>
    </row>
    <row r="1053">
      <c r="A1053" s="1049"/>
      <c r="B1053" s="1049"/>
      <c r="C1053" s="808"/>
      <c r="D1053" s="1049"/>
      <c r="E1053" s="1049"/>
      <c r="F1053" s="1049"/>
      <c r="G1053" s="1049"/>
      <c r="I1053" s="337"/>
      <c r="J1053" s="672"/>
      <c r="K1053" s="672"/>
      <c r="L1053" s="672"/>
      <c r="M1053" s="672"/>
      <c r="R1053" s="672"/>
      <c r="V1053" s="95"/>
    </row>
    <row r="1054">
      <c r="A1054" s="1049"/>
      <c r="B1054" s="1049"/>
      <c r="C1054" s="808"/>
      <c r="D1054" s="1049"/>
      <c r="E1054" s="1049"/>
      <c r="F1054" s="1049"/>
      <c r="G1054" s="1049"/>
      <c r="I1054" s="337"/>
      <c r="J1054" s="672"/>
      <c r="K1054" s="672"/>
      <c r="L1054" s="672"/>
      <c r="M1054" s="672"/>
      <c r="R1054" s="672"/>
      <c r="V1054" s="95"/>
    </row>
    <row r="1055">
      <c r="A1055" s="1049"/>
      <c r="B1055" s="1049"/>
      <c r="C1055" s="808"/>
      <c r="D1055" s="1049"/>
      <c r="E1055" s="1049"/>
      <c r="F1055" s="1049"/>
      <c r="G1055" s="1049"/>
      <c r="I1055" s="337"/>
      <c r="J1055" s="672"/>
      <c r="K1055" s="672"/>
      <c r="L1055" s="672"/>
      <c r="M1055" s="672"/>
      <c r="R1055" s="672"/>
      <c r="V1055" s="95"/>
    </row>
    <row r="1056">
      <c r="A1056" s="1049"/>
      <c r="B1056" s="1049"/>
      <c r="C1056" s="808"/>
      <c r="D1056" s="1049"/>
      <c r="E1056" s="1049"/>
      <c r="F1056" s="1049"/>
      <c r="G1056" s="1049"/>
      <c r="I1056" s="337"/>
      <c r="J1056" s="672"/>
      <c r="K1056" s="672"/>
      <c r="L1056" s="672"/>
      <c r="M1056" s="672"/>
      <c r="R1056" s="672"/>
      <c r="V1056" s="95"/>
    </row>
    <row r="1057">
      <c r="A1057" s="1049"/>
      <c r="B1057" s="1049"/>
      <c r="C1057" s="808"/>
      <c r="D1057" s="1049"/>
      <c r="E1057" s="1049"/>
      <c r="F1057" s="1049"/>
      <c r="G1057" s="1049"/>
      <c r="I1057" s="337"/>
      <c r="J1057" s="672"/>
      <c r="K1057" s="672"/>
      <c r="L1057" s="672"/>
      <c r="M1057" s="672"/>
      <c r="R1057" s="672"/>
      <c r="V1057" s="95"/>
    </row>
    <row r="1058">
      <c r="A1058" s="1049"/>
      <c r="B1058" s="1049"/>
      <c r="C1058" s="808"/>
      <c r="D1058" s="1049"/>
      <c r="E1058" s="1049"/>
      <c r="F1058" s="1049"/>
      <c r="G1058" s="1049"/>
      <c r="I1058" s="337"/>
      <c r="J1058" s="672"/>
      <c r="K1058" s="672"/>
      <c r="L1058" s="672"/>
      <c r="M1058" s="672"/>
      <c r="R1058" s="672"/>
      <c r="V1058" s="95"/>
    </row>
    <row r="1059">
      <c r="A1059" s="1049"/>
      <c r="B1059" s="1049"/>
      <c r="C1059" s="808"/>
      <c r="D1059" s="1049"/>
      <c r="E1059" s="1049"/>
      <c r="F1059" s="1049"/>
      <c r="G1059" s="1049"/>
      <c r="I1059" s="337"/>
      <c r="J1059" s="672"/>
      <c r="K1059" s="672"/>
      <c r="L1059" s="672"/>
      <c r="M1059" s="672"/>
      <c r="R1059" s="672"/>
      <c r="V1059" s="95"/>
    </row>
    <row r="1060">
      <c r="A1060" s="1049"/>
      <c r="B1060" s="1049"/>
      <c r="C1060" s="808"/>
      <c r="D1060" s="1049"/>
      <c r="E1060" s="1049"/>
      <c r="F1060" s="1049"/>
      <c r="G1060" s="1049"/>
      <c r="I1060" s="337"/>
      <c r="J1060" s="672"/>
      <c r="K1060" s="672"/>
      <c r="L1060" s="672"/>
      <c r="M1060" s="672"/>
      <c r="R1060" s="672"/>
      <c r="V1060" s="95"/>
    </row>
    <row r="1061">
      <c r="A1061" s="1049"/>
      <c r="B1061" s="1049"/>
      <c r="C1061" s="808"/>
      <c r="D1061" s="1049"/>
      <c r="E1061" s="1049"/>
      <c r="F1061" s="1049"/>
      <c r="G1061" s="1049"/>
      <c r="I1061" s="337"/>
      <c r="J1061" s="672"/>
      <c r="K1061" s="672"/>
      <c r="L1061" s="672"/>
      <c r="M1061" s="672"/>
      <c r="R1061" s="672"/>
      <c r="V1061" s="95"/>
    </row>
    <row r="1062">
      <c r="A1062" s="1049"/>
      <c r="B1062" s="1049"/>
      <c r="C1062" s="808"/>
      <c r="D1062" s="1049"/>
      <c r="E1062" s="1049"/>
      <c r="F1062" s="1049"/>
      <c r="G1062" s="1049"/>
      <c r="I1062" s="337"/>
      <c r="J1062" s="672"/>
      <c r="K1062" s="672"/>
      <c r="L1062" s="672"/>
      <c r="M1062" s="672"/>
      <c r="R1062" s="672"/>
      <c r="V1062" s="95"/>
    </row>
    <row r="1063">
      <c r="A1063" s="1049"/>
      <c r="B1063" s="1049"/>
      <c r="C1063" s="808"/>
      <c r="D1063" s="1049"/>
      <c r="E1063" s="1049"/>
      <c r="F1063" s="1049"/>
      <c r="G1063" s="1049"/>
      <c r="I1063" s="337"/>
      <c r="J1063" s="672"/>
      <c r="K1063" s="672"/>
      <c r="L1063" s="672"/>
      <c r="M1063" s="672"/>
      <c r="R1063" s="672"/>
      <c r="V1063" s="95"/>
    </row>
    <row r="1064">
      <c r="A1064" s="1049"/>
      <c r="B1064" s="1049"/>
      <c r="C1064" s="808"/>
      <c r="D1064" s="1049"/>
      <c r="E1064" s="1049"/>
      <c r="F1064" s="1049"/>
      <c r="G1064" s="1049"/>
      <c r="I1064" s="337"/>
      <c r="J1064" s="672"/>
      <c r="K1064" s="672"/>
      <c r="L1064" s="672"/>
      <c r="M1064" s="672"/>
      <c r="R1064" s="672"/>
      <c r="V1064" s="95"/>
    </row>
    <row r="1065">
      <c r="A1065" s="1049"/>
      <c r="B1065" s="1049"/>
      <c r="C1065" s="808"/>
      <c r="D1065" s="1049"/>
      <c r="E1065" s="1049"/>
      <c r="F1065" s="1049"/>
      <c r="G1065" s="1049"/>
      <c r="I1065" s="337"/>
      <c r="J1065" s="672"/>
      <c r="K1065" s="672"/>
      <c r="L1065" s="672"/>
      <c r="M1065" s="672"/>
      <c r="R1065" s="672"/>
      <c r="V1065" s="95"/>
    </row>
    <row r="1066">
      <c r="A1066" s="1049"/>
      <c r="B1066" s="1049"/>
      <c r="C1066" s="808"/>
      <c r="D1066" s="1049"/>
      <c r="E1066" s="1049"/>
      <c r="F1066" s="1049"/>
      <c r="G1066" s="1049"/>
      <c r="I1066" s="337"/>
      <c r="J1066" s="672"/>
      <c r="K1066" s="672"/>
      <c r="L1066" s="672"/>
      <c r="M1066" s="672"/>
      <c r="R1066" s="672"/>
      <c r="V1066" s="95"/>
    </row>
    <row r="1067">
      <c r="A1067" s="1049"/>
      <c r="B1067" s="1049"/>
      <c r="C1067" s="808"/>
      <c r="D1067" s="1049"/>
      <c r="E1067" s="1049"/>
      <c r="F1067" s="1049"/>
      <c r="G1067" s="1049"/>
      <c r="I1067" s="337"/>
      <c r="J1067" s="672"/>
      <c r="K1067" s="672"/>
      <c r="L1067" s="672"/>
      <c r="M1067" s="672"/>
      <c r="R1067" s="672"/>
      <c r="V1067" s="95"/>
    </row>
    <row r="1068">
      <c r="A1068" s="1049"/>
      <c r="B1068" s="1049"/>
      <c r="C1068" s="808"/>
      <c r="D1068" s="1049"/>
      <c r="E1068" s="1049"/>
      <c r="F1068" s="1049"/>
      <c r="G1068" s="1049"/>
      <c r="I1068" s="337"/>
      <c r="J1068" s="672"/>
      <c r="K1068" s="672"/>
      <c r="L1068" s="672"/>
      <c r="M1068" s="672"/>
      <c r="R1068" s="672"/>
      <c r="V1068" s="95"/>
    </row>
    <row r="1069">
      <c r="A1069" s="1049"/>
      <c r="B1069" s="1049"/>
      <c r="C1069" s="808"/>
      <c r="D1069" s="1049"/>
      <c r="E1069" s="1049"/>
      <c r="F1069" s="1049"/>
      <c r="G1069" s="1049"/>
      <c r="I1069" s="337"/>
      <c r="J1069" s="672"/>
      <c r="K1069" s="672"/>
      <c r="L1069" s="672"/>
      <c r="M1069" s="672"/>
      <c r="R1069" s="672"/>
      <c r="V1069" s="95"/>
    </row>
    <row r="1070">
      <c r="A1070" s="1049"/>
      <c r="B1070" s="1049"/>
      <c r="C1070" s="808"/>
      <c r="D1070" s="1049"/>
      <c r="E1070" s="1049"/>
      <c r="F1070" s="1049"/>
      <c r="G1070" s="1049"/>
      <c r="I1070" s="337"/>
      <c r="J1070" s="672"/>
      <c r="K1070" s="672"/>
      <c r="L1070" s="672"/>
      <c r="M1070" s="672"/>
      <c r="R1070" s="672"/>
      <c r="V1070" s="95"/>
    </row>
    <row r="1071">
      <c r="A1071" s="1049"/>
      <c r="B1071" s="1049"/>
      <c r="C1071" s="808"/>
      <c r="D1071" s="1049"/>
      <c r="E1071" s="1049"/>
      <c r="F1071" s="1049"/>
      <c r="G1071" s="1049"/>
      <c r="I1071" s="337"/>
      <c r="J1071" s="672"/>
      <c r="K1071" s="672"/>
      <c r="L1071" s="672"/>
      <c r="M1071" s="672"/>
      <c r="R1071" s="672"/>
      <c r="V1071" s="95"/>
    </row>
    <row r="1072">
      <c r="A1072" s="1049"/>
      <c r="B1072" s="1049"/>
      <c r="C1072" s="808"/>
      <c r="D1072" s="1049"/>
      <c r="E1072" s="1049"/>
      <c r="F1072" s="1049"/>
      <c r="G1072" s="1049"/>
      <c r="I1072" s="337"/>
      <c r="J1072" s="672"/>
      <c r="K1072" s="672"/>
      <c r="L1072" s="672"/>
      <c r="M1072" s="672"/>
      <c r="R1072" s="672"/>
      <c r="V1072" s="95"/>
    </row>
    <row r="1073">
      <c r="A1073" s="1049"/>
      <c r="B1073" s="1049"/>
      <c r="C1073" s="808"/>
      <c r="D1073" s="1049"/>
      <c r="E1073" s="1049"/>
      <c r="F1073" s="1049"/>
      <c r="G1073" s="1049"/>
      <c r="I1073" s="337"/>
      <c r="J1073" s="672"/>
      <c r="K1073" s="672"/>
      <c r="L1073" s="672"/>
      <c r="M1073" s="672"/>
      <c r="R1073" s="672"/>
      <c r="V1073" s="95"/>
    </row>
    <row r="1074">
      <c r="A1074" s="1049"/>
      <c r="B1074" s="1049"/>
      <c r="C1074" s="808"/>
      <c r="D1074" s="1049"/>
      <c r="E1074" s="1049"/>
      <c r="F1074" s="1049"/>
      <c r="G1074" s="1049"/>
      <c r="I1074" s="337"/>
      <c r="J1074" s="672"/>
      <c r="K1074" s="672"/>
      <c r="L1074" s="672"/>
      <c r="M1074" s="672"/>
      <c r="R1074" s="672"/>
      <c r="V1074" s="95"/>
    </row>
    <row r="1075">
      <c r="A1075" s="1049"/>
      <c r="B1075" s="1049"/>
      <c r="C1075" s="808"/>
      <c r="D1075" s="1049"/>
      <c r="E1075" s="1049"/>
      <c r="F1075" s="1049"/>
      <c r="G1075" s="1049"/>
      <c r="I1075" s="337"/>
      <c r="J1075" s="672"/>
      <c r="K1075" s="672"/>
      <c r="L1075" s="672"/>
      <c r="M1075" s="672"/>
      <c r="R1075" s="672"/>
      <c r="V1075" s="95"/>
    </row>
    <row r="1076">
      <c r="A1076" s="1049"/>
      <c r="B1076" s="1049"/>
      <c r="C1076" s="808"/>
      <c r="D1076" s="1049"/>
      <c r="E1076" s="1049"/>
      <c r="F1076" s="1049"/>
      <c r="G1076" s="1049"/>
      <c r="I1076" s="337"/>
      <c r="J1076" s="672"/>
      <c r="K1076" s="672"/>
      <c r="L1076" s="672"/>
      <c r="M1076" s="672"/>
      <c r="R1076" s="672"/>
      <c r="V1076" s="95"/>
    </row>
    <row r="1077">
      <c r="A1077" s="1049"/>
      <c r="B1077" s="1049"/>
      <c r="C1077" s="808"/>
      <c r="D1077" s="1049"/>
      <c r="E1077" s="1049"/>
      <c r="F1077" s="1049"/>
      <c r="G1077" s="1049"/>
      <c r="I1077" s="337"/>
      <c r="J1077" s="672"/>
      <c r="K1077" s="672"/>
      <c r="L1077" s="672"/>
      <c r="M1077" s="672"/>
      <c r="R1077" s="672"/>
      <c r="V1077" s="95"/>
    </row>
    <row r="1078">
      <c r="A1078" s="1049"/>
      <c r="B1078" s="1049"/>
      <c r="C1078" s="808"/>
      <c r="D1078" s="1049"/>
      <c r="E1078" s="1049"/>
      <c r="F1078" s="1049"/>
      <c r="G1078" s="1049"/>
      <c r="I1078" s="337"/>
      <c r="J1078" s="672"/>
      <c r="K1078" s="672"/>
      <c r="L1078" s="672"/>
      <c r="M1078" s="672"/>
      <c r="R1078" s="672"/>
      <c r="V1078" s="95"/>
    </row>
    <row r="1079">
      <c r="A1079" s="1049"/>
      <c r="B1079" s="1049"/>
      <c r="C1079" s="808"/>
      <c r="D1079" s="1049"/>
      <c r="E1079" s="1049"/>
      <c r="F1079" s="1049"/>
      <c r="G1079" s="1049"/>
      <c r="I1079" s="337"/>
      <c r="J1079" s="672"/>
      <c r="K1079" s="672"/>
      <c r="L1079" s="672"/>
      <c r="M1079" s="672"/>
      <c r="R1079" s="672"/>
      <c r="V1079" s="95"/>
    </row>
    <row r="1080">
      <c r="A1080" s="1049"/>
      <c r="B1080" s="1049"/>
      <c r="C1080" s="808"/>
      <c r="D1080" s="1049"/>
      <c r="E1080" s="1049"/>
      <c r="F1080" s="1049"/>
      <c r="G1080" s="1049"/>
      <c r="I1080" s="337"/>
      <c r="J1080" s="672"/>
      <c r="K1080" s="672"/>
      <c r="L1080" s="672"/>
      <c r="M1080" s="672"/>
      <c r="R1080" s="672"/>
      <c r="V1080" s="95"/>
    </row>
    <row r="1081">
      <c r="A1081" s="1049"/>
      <c r="B1081" s="1049"/>
      <c r="C1081" s="808"/>
      <c r="D1081" s="1049"/>
      <c r="E1081" s="1049"/>
      <c r="F1081" s="1049"/>
      <c r="G1081" s="1049"/>
      <c r="I1081" s="337"/>
      <c r="J1081" s="672"/>
      <c r="K1081" s="672"/>
      <c r="L1081" s="672"/>
      <c r="M1081" s="672"/>
      <c r="R1081" s="672"/>
      <c r="V1081" s="95"/>
    </row>
    <row r="1082">
      <c r="A1082" s="1049"/>
      <c r="B1082" s="1049"/>
      <c r="C1082" s="808"/>
      <c r="D1082" s="1049"/>
      <c r="E1082" s="1049"/>
      <c r="F1082" s="1049"/>
      <c r="G1082" s="1049"/>
      <c r="I1082" s="337"/>
      <c r="J1082" s="672"/>
      <c r="K1082" s="672"/>
      <c r="L1082" s="672"/>
      <c r="M1082" s="672"/>
      <c r="R1082" s="672"/>
      <c r="V1082" s="95"/>
    </row>
    <row r="1083">
      <c r="A1083" s="1049"/>
      <c r="B1083" s="1049"/>
      <c r="C1083" s="808"/>
      <c r="D1083" s="1049"/>
      <c r="E1083" s="1049"/>
      <c r="F1083" s="1049"/>
      <c r="G1083" s="1049"/>
      <c r="I1083" s="337"/>
      <c r="J1083" s="672"/>
      <c r="K1083" s="672"/>
      <c r="L1083" s="672"/>
      <c r="M1083" s="672"/>
      <c r="R1083" s="672"/>
      <c r="V1083" s="95"/>
    </row>
    <row r="1084">
      <c r="A1084" s="1049"/>
      <c r="B1084" s="1049"/>
      <c r="C1084" s="808"/>
      <c r="D1084" s="1049"/>
      <c r="E1084" s="1049"/>
      <c r="F1084" s="1049"/>
      <c r="G1084" s="1049"/>
      <c r="I1084" s="337"/>
      <c r="J1084" s="672"/>
      <c r="K1084" s="672"/>
      <c r="L1084" s="672"/>
      <c r="M1084" s="672"/>
      <c r="R1084" s="672"/>
      <c r="V1084" s="95"/>
    </row>
    <row r="1085">
      <c r="A1085" s="1049"/>
      <c r="B1085" s="1049"/>
      <c r="C1085" s="808"/>
      <c r="D1085" s="1049"/>
      <c r="E1085" s="1049"/>
      <c r="F1085" s="1049"/>
      <c r="G1085" s="1049"/>
      <c r="I1085" s="337"/>
      <c r="J1085" s="672"/>
      <c r="K1085" s="672"/>
      <c r="L1085" s="672"/>
      <c r="M1085" s="672"/>
      <c r="R1085" s="672"/>
      <c r="V1085" s="95"/>
    </row>
    <row r="1086">
      <c r="A1086" s="1049"/>
      <c r="B1086" s="1049"/>
      <c r="C1086" s="808"/>
      <c r="D1086" s="1049"/>
      <c r="E1086" s="1049"/>
      <c r="F1086" s="1049"/>
      <c r="G1086" s="1049"/>
      <c r="I1086" s="337"/>
      <c r="J1086" s="672"/>
      <c r="K1086" s="672"/>
      <c r="L1086" s="672"/>
      <c r="M1086" s="672"/>
      <c r="R1086" s="672"/>
      <c r="V1086" s="95"/>
    </row>
    <row r="1087">
      <c r="A1087" s="1049"/>
      <c r="B1087" s="1049"/>
      <c r="C1087" s="808"/>
      <c r="D1087" s="1049"/>
      <c r="E1087" s="1049"/>
      <c r="F1087" s="1049"/>
      <c r="G1087" s="1049"/>
      <c r="I1087" s="337"/>
      <c r="J1087" s="672"/>
      <c r="K1087" s="672"/>
      <c r="L1087" s="672"/>
      <c r="M1087" s="672"/>
      <c r="R1087" s="672"/>
      <c r="V1087" s="95"/>
    </row>
    <row r="1088">
      <c r="A1088" s="1049"/>
      <c r="B1088" s="1049"/>
      <c r="C1088" s="808"/>
      <c r="D1088" s="1049"/>
      <c r="E1088" s="1049"/>
      <c r="F1088" s="1049"/>
      <c r="G1088" s="1049"/>
      <c r="I1088" s="337"/>
      <c r="J1088" s="672"/>
      <c r="K1088" s="672"/>
      <c r="L1088" s="672"/>
      <c r="M1088" s="672"/>
      <c r="R1088" s="672"/>
      <c r="V1088" s="95"/>
    </row>
    <row r="1089">
      <c r="A1089" s="1049"/>
      <c r="B1089" s="1049"/>
      <c r="C1089" s="808"/>
      <c r="D1089" s="1049"/>
      <c r="E1089" s="1049"/>
      <c r="F1089" s="1049"/>
      <c r="G1089" s="1049"/>
      <c r="I1089" s="337"/>
      <c r="J1089" s="672"/>
      <c r="K1089" s="672"/>
      <c r="L1089" s="672"/>
      <c r="M1089" s="672"/>
      <c r="R1089" s="672"/>
      <c r="V1089" s="95"/>
    </row>
    <row r="1090">
      <c r="A1090" s="1049"/>
      <c r="B1090" s="1049"/>
      <c r="C1090" s="808"/>
      <c r="D1090" s="1049"/>
      <c r="E1090" s="1049"/>
      <c r="F1090" s="1049"/>
      <c r="G1090" s="1049"/>
      <c r="I1090" s="337"/>
      <c r="J1090" s="672"/>
      <c r="K1090" s="672"/>
      <c r="L1090" s="672"/>
      <c r="M1090" s="672"/>
      <c r="R1090" s="672"/>
      <c r="V1090" s="95"/>
    </row>
    <row r="1091">
      <c r="A1091" s="1049"/>
      <c r="B1091" s="1049"/>
      <c r="C1091" s="808"/>
      <c r="D1091" s="1049"/>
      <c r="E1091" s="1049"/>
      <c r="F1091" s="1049"/>
      <c r="G1091" s="1049"/>
      <c r="I1091" s="337"/>
      <c r="J1091" s="672"/>
      <c r="K1091" s="672"/>
      <c r="L1091" s="672"/>
      <c r="M1091" s="672"/>
      <c r="R1091" s="672"/>
      <c r="V1091" s="95"/>
    </row>
    <row r="1092">
      <c r="A1092" s="1049"/>
      <c r="B1092" s="1049"/>
      <c r="C1092" s="808"/>
      <c r="D1092" s="1049"/>
      <c r="E1092" s="1049"/>
      <c r="F1092" s="1049"/>
      <c r="G1092" s="1049"/>
      <c r="I1092" s="337"/>
      <c r="J1092" s="672"/>
      <c r="K1092" s="672"/>
      <c r="L1092" s="672"/>
      <c r="M1092" s="672"/>
      <c r="R1092" s="672"/>
      <c r="V1092" s="95"/>
    </row>
    <row r="1093">
      <c r="A1093" s="1049"/>
      <c r="B1093" s="1049"/>
      <c r="C1093" s="808"/>
      <c r="D1093" s="1049"/>
      <c r="E1093" s="1049"/>
      <c r="F1093" s="1049"/>
      <c r="G1093" s="1049"/>
      <c r="I1093" s="337"/>
      <c r="J1093" s="672"/>
      <c r="K1093" s="672"/>
      <c r="L1093" s="672"/>
      <c r="M1093" s="672"/>
      <c r="R1093" s="672"/>
      <c r="V1093" s="95"/>
    </row>
    <row r="1094">
      <c r="A1094" s="1049"/>
      <c r="B1094" s="1049"/>
      <c r="C1094" s="808"/>
      <c r="D1094" s="1049"/>
      <c r="E1094" s="1049"/>
      <c r="F1094" s="1049"/>
      <c r="G1094" s="1049"/>
      <c r="I1094" s="337"/>
      <c r="J1094" s="672"/>
      <c r="K1094" s="672"/>
      <c r="L1094" s="672"/>
      <c r="M1094" s="672"/>
      <c r="R1094" s="672"/>
      <c r="V1094" s="95"/>
    </row>
    <row r="1095">
      <c r="A1095" s="1049"/>
      <c r="B1095" s="1049"/>
      <c r="C1095" s="808"/>
      <c r="D1095" s="1049"/>
      <c r="E1095" s="1049"/>
      <c r="F1095" s="1049"/>
      <c r="G1095" s="1049"/>
      <c r="I1095" s="337"/>
      <c r="J1095" s="672"/>
      <c r="K1095" s="672"/>
      <c r="L1095" s="672"/>
      <c r="M1095" s="672"/>
      <c r="R1095" s="672"/>
      <c r="V1095" s="95"/>
    </row>
    <row r="1096">
      <c r="A1096" s="1049"/>
      <c r="B1096" s="1049"/>
      <c r="C1096" s="808"/>
      <c r="D1096" s="1049"/>
      <c r="E1096" s="1049"/>
      <c r="F1096" s="1049"/>
      <c r="G1096" s="1049"/>
      <c r="I1096" s="337"/>
      <c r="J1096" s="672"/>
      <c r="K1096" s="672"/>
      <c r="L1096" s="672"/>
      <c r="M1096" s="672"/>
      <c r="R1096" s="672"/>
      <c r="V1096" s="95"/>
    </row>
    <row r="1097">
      <c r="A1097" s="1049"/>
      <c r="B1097" s="1049"/>
      <c r="C1097" s="808"/>
      <c r="D1097" s="1049"/>
      <c r="E1097" s="1049"/>
      <c r="F1097" s="1049"/>
      <c r="G1097" s="1049"/>
      <c r="I1097" s="337"/>
      <c r="J1097" s="672"/>
      <c r="K1097" s="672"/>
      <c r="L1097" s="672"/>
      <c r="M1097" s="672"/>
      <c r="R1097" s="672"/>
      <c r="V1097" s="95"/>
    </row>
    <row r="1098">
      <c r="A1098" s="1049"/>
      <c r="B1098" s="1049"/>
      <c r="C1098" s="808"/>
      <c r="D1098" s="1049"/>
      <c r="E1098" s="1049"/>
      <c r="F1098" s="1049"/>
      <c r="G1098" s="1049"/>
      <c r="I1098" s="337"/>
      <c r="J1098" s="672"/>
      <c r="K1098" s="672"/>
      <c r="L1098" s="672"/>
      <c r="M1098" s="672"/>
      <c r="R1098" s="672"/>
      <c r="V1098" s="95"/>
    </row>
    <row r="1099">
      <c r="A1099" s="1049"/>
      <c r="B1099" s="1049"/>
      <c r="C1099" s="808"/>
      <c r="D1099" s="1049"/>
      <c r="E1099" s="1049"/>
      <c r="F1099" s="1049"/>
      <c r="G1099" s="1049"/>
      <c r="I1099" s="337"/>
      <c r="J1099" s="672"/>
      <c r="K1099" s="672"/>
      <c r="L1099" s="672"/>
      <c r="M1099" s="672"/>
      <c r="R1099" s="672"/>
      <c r="V1099" s="95"/>
    </row>
    <row r="1100">
      <c r="A1100" s="1049"/>
      <c r="B1100" s="1049"/>
      <c r="C1100" s="808"/>
      <c r="D1100" s="1049"/>
      <c r="E1100" s="1049"/>
      <c r="F1100" s="1049"/>
      <c r="G1100" s="1049"/>
      <c r="I1100" s="337"/>
      <c r="J1100" s="672"/>
      <c r="K1100" s="672"/>
      <c r="L1100" s="672"/>
      <c r="M1100" s="672"/>
      <c r="R1100" s="672"/>
      <c r="V1100" s="95"/>
    </row>
    <row r="1101">
      <c r="A1101" s="1049"/>
      <c r="B1101" s="1049"/>
      <c r="C1101" s="808"/>
      <c r="D1101" s="1049"/>
      <c r="E1101" s="1049"/>
      <c r="F1101" s="1049"/>
      <c r="G1101" s="1049"/>
      <c r="I1101" s="337"/>
      <c r="J1101" s="672"/>
      <c r="K1101" s="672"/>
      <c r="L1101" s="672"/>
      <c r="M1101" s="672"/>
      <c r="R1101" s="672"/>
      <c r="V1101" s="95"/>
    </row>
    <row r="1102">
      <c r="A1102" s="1049"/>
      <c r="B1102" s="1049"/>
      <c r="C1102" s="808"/>
      <c r="D1102" s="1049"/>
      <c r="E1102" s="1049"/>
      <c r="F1102" s="1049"/>
      <c r="G1102" s="1049"/>
      <c r="I1102" s="337"/>
      <c r="J1102" s="672"/>
      <c r="K1102" s="672"/>
      <c r="L1102" s="672"/>
      <c r="M1102" s="672"/>
      <c r="R1102" s="672"/>
      <c r="V1102" s="95"/>
    </row>
    <row r="1103">
      <c r="A1103" s="1049"/>
      <c r="B1103" s="1049"/>
      <c r="C1103" s="808"/>
      <c r="D1103" s="1049"/>
      <c r="E1103" s="1049"/>
      <c r="F1103" s="1049"/>
      <c r="G1103" s="1049"/>
      <c r="I1103" s="337"/>
      <c r="J1103" s="672"/>
      <c r="K1103" s="672"/>
      <c r="L1103" s="672"/>
      <c r="M1103" s="672"/>
      <c r="R1103" s="672"/>
      <c r="V1103" s="95"/>
    </row>
    <row r="1104">
      <c r="A1104" s="1049"/>
      <c r="B1104" s="1049"/>
      <c r="C1104" s="808"/>
      <c r="D1104" s="1049"/>
      <c r="E1104" s="1049"/>
      <c r="F1104" s="1049"/>
      <c r="G1104" s="1049"/>
      <c r="I1104" s="337"/>
      <c r="J1104" s="672"/>
      <c r="K1104" s="672"/>
      <c r="L1104" s="672"/>
      <c r="M1104" s="672"/>
      <c r="R1104" s="672"/>
      <c r="V1104" s="95"/>
    </row>
    <row r="1105">
      <c r="A1105" s="1049"/>
      <c r="B1105" s="1049"/>
      <c r="C1105" s="808"/>
      <c r="D1105" s="1049"/>
      <c r="E1105" s="1049"/>
      <c r="F1105" s="1049"/>
      <c r="G1105" s="1049"/>
      <c r="I1105" s="337"/>
      <c r="J1105" s="672"/>
      <c r="K1105" s="672"/>
      <c r="L1105" s="672"/>
      <c r="M1105" s="672"/>
      <c r="R1105" s="672"/>
      <c r="V1105" s="95"/>
    </row>
    <row r="1106">
      <c r="A1106" s="1049"/>
      <c r="B1106" s="1049"/>
      <c r="C1106" s="808"/>
      <c r="D1106" s="1049"/>
      <c r="E1106" s="1049"/>
      <c r="F1106" s="1049"/>
      <c r="G1106" s="1049"/>
      <c r="I1106" s="337"/>
      <c r="J1106" s="672"/>
      <c r="K1106" s="672"/>
      <c r="L1106" s="672"/>
      <c r="M1106" s="672"/>
      <c r="R1106" s="672"/>
      <c r="V1106" s="95"/>
    </row>
    <row r="1107">
      <c r="A1107" s="1049"/>
      <c r="B1107" s="1049"/>
      <c r="C1107" s="808"/>
      <c r="D1107" s="1049"/>
      <c r="E1107" s="1049"/>
      <c r="F1107" s="1049"/>
      <c r="G1107" s="1049"/>
      <c r="I1107" s="337"/>
      <c r="J1107" s="672"/>
      <c r="K1107" s="672"/>
      <c r="L1107" s="672"/>
      <c r="M1107" s="672"/>
      <c r="R1107" s="672"/>
      <c r="V1107" s="95"/>
    </row>
    <row r="1108">
      <c r="A1108" s="1049"/>
      <c r="B1108" s="1049"/>
      <c r="C1108" s="808"/>
      <c r="D1108" s="1049"/>
      <c r="E1108" s="1049"/>
      <c r="F1108" s="1049"/>
      <c r="G1108" s="1049"/>
      <c r="I1108" s="337"/>
      <c r="J1108" s="672"/>
      <c r="K1108" s="672"/>
      <c r="L1108" s="672"/>
      <c r="M1108" s="672"/>
      <c r="R1108" s="672"/>
      <c r="V1108" s="95"/>
    </row>
    <row r="1109">
      <c r="A1109" s="1049"/>
      <c r="B1109" s="1049"/>
      <c r="C1109" s="808"/>
      <c r="D1109" s="1049"/>
      <c r="E1109" s="1049"/>
      <c r="F1109" s="1049"/>
      <c r="G1109" s="1049"/>
      <c r="I1109" s="337"/>
      <c r="J1109" s="672"/>
      <c r="K1109" s="672"/>
      <c r="L1109" s="672"/>
      <c r="M1109" s="672"/>
      <c r="R1109" s="672"/>
      <c r="V1109" s="95"/>
    </row>
    <row r="1110">
      <c r="A1110" s="1049"/>
      <c r="B1110" s="1049"/>
      <c r="C1110" s="808"/>
      <c r="D1110" s="1049"/>
      <c r="E1110" s="1049"/>
      <c r="F1110" s="1049"/>
      <c r="G1110" s="1049"/>
      <c r="I1110" s="337"/>
      <c r="J1110" s="672"/>
      <c r="K1110" s="672"/>
      <c r="L1110" s="672"/>
      <c r="M1110" s="672"/>
      <c r="R1110" s="672"/>
      <c r="V1110" s="95"/>
    </row>
    <row r="1111">
      <c r="A1111" s="1049"/>
      <c r="B1111" s="1049"/>
      <c r="C1111" s="808"/>
      <c r="D1111" s="1049"/>
      <c r="E1111" s="1049"/>
      <c r="F1111" s="1049"/>
      <c r="G1111" s="1049"/>
      <c r="I1111" s="337"/>
      <c r="J1111" s="672"/>
      <c r="K1111" s="672"/>
      <c r="L1111" s="672"/>
      <c r="M1111" s="672"/>
      <c r="R1111" s="672"/>
      <c r="V1111" s="95"/>
    </row>
    <row r="1112">
      <c r="A1112" s="1049"/>
      <c r="B1112" s="1049"/>
      <c r="C1112" s="808"/>
      <c r="D1112" s="1049"/>
      <c r="E1112" s="1049"/>
      <c r="F1112" s="1049"/>
      <c r="G1112" s="1049"/>
      <c r="I1112" s="337"/>
      <c r="J1112" s="672"/>
      <c r="K1112" s="672"/>
      <c r="L1112" s="672"/>
      <c r="M1112" s="672"/>
      <c r="R1112" s="672"/>
      <c r="V1112" s="95"/>
    </row>
    <row r="1113">
      <c r="A1113" s="1049"/>
      <c r="B1113" s="1049"/>
      <c r="C1113" s="808"/>
      <c r="D1113" s="1049"/>
      <c r="E1113" s="1049"/>
      <c r="F1113" s="1049"/>
      <c r="G1113" s="1049"/>
      <c r="I1113" s="337"/>
      <c r="J1113" s="672"/>
      <c r="K1113" s="672"/>
      <c r="L1113" s="672"/>
      <c r="M1113" s="672"/>
      <c r="R1113" s="672"/>
      <c r="V1113" s="95"/>
    </row>
    <row r="1114">
      <c r="A1114" s="1049"/>
      <c r="B1114" s="1049"/>
      <c r="C1114" s="808"/>
      <c r="D1114" s="1049"/>
      <c r="E1114" s="1049"/>
      <c r="F1114" s="1049"/>
      <c r="G1114" s="1049"/>
      <c r="I1114" s="337"/>
      <c r="J1114" s="672"/>
      <c r="K1114" s="672"/>
      <c r="L1114" s="672"/>
      <c r="M1114" s="672"/>
      <c r="R1114" s="672"/>
      <c r="V1114" s="95"/>
    </row>
    <row r="1115">
      <c r="A1115" s="1049"/>
      <c r="B1115" s="1049"/>
      <c r="C1115" s="808"/>
      <c r="D1115" s="1049"/>
      <c r="E1115" s="1049"/>
      <c r="F1115" s="1049"/>
      <c r="G1115" s="1049"/>
      <c r="I1115" s="337"/>
      <c r="J1115" s="672"/>
      <c r="K1115" s="672"/>
      <c r="L1115" s="672"/>
      <c r="M1115" s="672"/>
      <c r="R1115" s="672"/>
      <c r="V1115" s="95"/>
    </row>
    <row r="1116">
      <c r="A1116" s="1049"/>
      <c r="B1116" s="1049"/>
      <c r="C1116" s="808"/>
      <c r="D1116" s="1049"/>
      <c r="E1116" s="1049"/>
      <c r="F1116" s="1049"/>
      <c r="G1116" s="1049"/>
      <c r="I1116" s="337"/>
      <c r="J1116" s="672"/>
      <c r="K1116" s="672"/>
      <c r="L1116" s="672"/>
      <c r="M1116" s="672"/>
      <c r="R1116" s="672"/>
      <c r="V1116" s="95"/>
    </row>
    <row r="1117">
      <c r="A1117" s="1049"/>
      <c r="B1117" s="1049"/>
      <c r="C1117" s="808"/>
      <c r="D1117" s="1049"/>
      <c r="E1117" s="1049"/>
      <c r="F1117" s="1049"/>
      <c r="G1117" s="1049"/>
      <c r="I1117" s="337"/>
      <c r="J1117" s="672"/>
      <c r="K1117" s="672"/>
      <c r="L1117" s="672"/>
      <c r="M1117" s="672"/>
      <c r="R1117" s="672"/>
      <c r="V1117" s="95"/>
    </row>
    <row r="1118">
      <c r="A1118" s="1049"/>
      <c r="B1118" s="1049"/>
      <c r="C1118" s="808"/>
      <c r="D1118" s="1049"/>
      <c r="E1118" s="1049"/>
      <c r="F1118" s="1049"/>
      <c r="G1118" s="1049"/>
      <c r="I1118" s="337"/>
      <c r="J1118" s="672"/>
      <c r="K1118" s="672"/>
      <c r="L1118" s="672"/>
      <c r="M1118" s="672"/>
      <c r="R1118" s="672"/>
      <c r="V1118" s="95"/>
    </row>
    <row r="1119">
      <c r="A1119" s="1049"/>
      <c r="B1119" s="1049"/>
      <c r="C1119" s="808"/>
      <c r="D1119" s="1049"/>
      <c r="E1119" s="1049"/>
      <c r="F1119" s="1049"/>
      <c r="G1119" s="1049"/>
      <c r="I1119" s="337"/>
      <c r="J1119" s="672"/>
      <c r="K1119" s="672"/>
      <c r="L1119" s="672"/>
      <c r="M1119" s="672"/>
      <c r="R1119" s="672"/>
      <c r="V1119" s="95"/>
    </row>
    <row r="1120">
      <c r="A1120" s="1049"/>
      <c r="B1120" s="1049"/>
      <c r="C1120" s="808"/>
      <c r="D1120" s="1049"/>
      <c r="E1120" s="1049"/>
      <c r="F1120" s="1049"/>
      <c r="G1120" s="1049"/>
      <c r="I1120" s="337"/>
      <c r="J1120" s="672"/>
      <c r="K1120" s="672"/>
      <c r="L1120" s="672"/>
      <c r="M1120" s="672"/>
      <c r="R1120" s="672"/>
      <c r="V1120" s="95"/>
    </row>
    <row r="1121">
      <c r="A1121" s="1049"/>
      <c r="B1121" s="1049"/>
      <c r="C1121" s="808"/>
      <c r="D1121" s="1049"/>
      <c r="E1121" s="1049"/>
      <c r="F1121" s="1049"/>
      <c r="G1121" s="1049"/>
      <c r="I1121" s="337"/>
      <c r="J1121" s="672"/>
      <c r="K1121" s="672"/>
      <c r="L1121" s="672"/>
      <c r="M1121" s="672"/>
      <c r="R1121" s="672"/>
      <c r="V1121" s="95"/>
    </row>
    <row r="1122">
      <c r="A1122" s="1049"/>
      <c r="B1122" s="1049"/>
      <c r="C1122" s="808"/>
      <c r="D1122" s="1049"/>
      <c r="E1122" s="1049"/>
      <c r="F1122" s="1049"/>
      <c r="G1122" s="1049"/>
      <c r="I1122" s="337"/>
      <c r="J1122" s="672"/>
      <c r="K1122" s="672"/>
      <c r="L1122" s="672"/>
      <c r="M1122" s="672"/>
      <c r="R1122" s="672"/>
      <c r="V1122" s="95"/>
    </row>
    <row r="1123">
      <c r="A1123" s="1049"/>
      <c r="B1123" s="1049"/>
      <c r="C1123" s="808"/>
      <c r="D1123" s="1049"/>
      <c r="E1123" s="1049"/>
      <c r="F1123" s="1049"/>
      <c r="G1123" s="1049"/>
      <c r="I1123" s="337"/>
      <c r="J1123" s="672"/>
      <c r="K1123" s="672"/>
      <c r="L1123" s="672"/>
      <c r="M1123" s="672"/>
      <c r="R1123" s="672"/>
      <c r="V1123" s="95"/>
    </row>
    <row r="1124">
      <c r="A1124" s="1049"/>
      <c r="B1124" s="1049"/>
      <c r="C1124" s="808"/>
      <c r="D1124" s="1049"/>
      <c r="E1124" s="1049"/>
      <c r="F1124" s="1049"/>
      <c r="G1124" s="1049"/>
      <c r="I1124" s="337"/>
      <c r="J1124" s="672"/>
      <c r="K1124" s="672"/>
      <c r="L1124" s="672"/>
      <c r="M1124" s="672"/>
      <c r="R1124" s="672"/>
      <c r="V1124" s="95"/>
    </row>
    <row r="1125">
      <c r="A1125" s="1049"/>
      <c r="B1125" s="1049"/>
      <c r="C1125" s="808"/>
      <c r="D1125" s="1049"/>
      <c r="E1125" s="1049"/>
      <c r="F1125" s="1049"/>
      <c r="G1125" s="1049"/>
      <c r="I1125" s="337"/>
      <c r="J1125" s="672"/>
      <c r="K1125" s="672"/>
      <c r="L1125" s="672"/>
      <c r="M1125" s="672"/>
      <c r="R1125" s="672"/>
      <c r="V1125" s="95"/>
    </row>
    <row r="1126">
      <c r="A1126" s="1049"/>
      <c r="B1126" s="1049"/>
      <c r="C1126" s="808"/>
      <c r="D1126" s="1049"/>
      <c r="E1126" s="1049"/>
      <c r="F1126" s="1049"/>
      <c r="G1126" s="1049"/>
      <c r="I1126" s="337"/>
      <c r="J1126" s="672"/>
      <c r="K1126" s="672"/>
      <c r="L1126" s="672"/>
      <c r="M1126" s="672"/>
      <c r="R1126" s="672"/>
      <c r="V1126" s="95"/>
    </row>
    <row r="1127">
      <c r="A1127" s="1049"/>
      <c r="B1127" s="1049"/>
      <c r="C1127" s="808"/>
      <c r="D1127" s="1049"/>
      <c r="E1127" s="1049"/>
      <c r="F1127" s="1049"/>
      <c r="G1127" s="1049"/>
      <c r="I1127" s="337"/>
      <c r="J1127" s="672"/>
      <c r="K1127" s="672"/>
      <c r="L1127" s="672"/>
      <c r="M1127" s="672"/>
      <c r="R1127" s="672"/>
      <c r="V1127" s="95"/>
    </row>
    <row r="1128">
      <c r="A1128" s="1049"/>
      <c r="B1128" s="1049"/>
      <c r="C1128" s="808"/>
      <c r="D1128" s="1049"/>
      <c r="E1128" s="1049"/>
      <c r="F1128" s="1049"/>
      <c r="G1128" s="1049"/>
      <c r="I1128" s="337"/>
      <c r="J1128" s="672"/>
      <c r="K1128" s="672"/>
      <c r="L1128" s="672"/>
      <c r="M1128" s="672"/>
      <c r="R1128" s="672"/>
      <c r="V1128" s="95"/>
    </row>
    <row r="1129">
      <c r="A1129" s="1049"/>
      <c r="B1129" s="1049"/>
      <c r="C1129" s="808"/>
      <c r="D1129" s="1049"/>
      <c r="E1129" s="1049"/>
      <c r="F1129" s="1049"/>
      <c r="G1129" s="1049"/>
      <c r="I1129" s="337"/>
      <c r="J1129" s="672"/>
      <c r="K1129" s="672"/>
      <c r="L1129" s="672"/>
      <c r="M1129" s="672"/>
      <c r="R1129" s="672"/>
      <c r="V1129" s="95"/>
    </row>
    <row r="1130">
      <c r="A1130" s="1049"/>
      <c r="B1130" s="1049"/>
      <c r="C1130" s="808"/>
      <c r="D1130" s="1049"/>
      <c r="E1130" s="1049"/>
      <c r="F1130" s="1049"/>
      <c r="G1130" s="1049"/>
      <c r="I1130" s="337"/>
      <c r="J1130" s="672"/>
      <c r="K1130" s="672"/>
      <c r="L1130" s="672"/>
      <c r="M1130" s="672"/>
      <c r="R1130" s="672"/>
      <c r="V1130" s="95"/>
    </row>
    <row r="1131">
      <c r="A1131" s="1049"/>
      <c r="B1131" s="1049"/>
      <c r="C1131" s="808"/>
      <c r="D1131" s="1049"/>
      <c r="E1131" s="1049"/>
      <c r="F1131" s="1049"/>
      <c r="G1131" s="1049"/>
      <c r="I1131" s="337"/>
      <c r="J1131" s="672"/>
      <c r="K1131" s="672"/>
      <c r="L1131" s="672"/>
      <c r="M1131" s="672"/>
      <c r="R1131" s="672"/>
      <c r="V1131" s="95"/>
    </row>
    <row r="1132">
      <c r="A1132" s="1049"/>
      <c r="B1132" s="1049"/>
      <c r="C1132" s="808"/>
      <c r="D1132" s="1049"/>
      <c r="E1132" s="1049"/>
      <c r="F1132" s="1049"/>
      <c r="G1132" s="1049"/>
      <c r="I1132" s="337"/>
      <c r="J1132" s="672"/>
      <c r="K1132" s="672"/>
      <c r="L1132" s="672"/>
      <c r="M1132" s="672"/>
      <c r="R1132" s="672"/>
      <c r="V1132" s="95"/>
    </row>
    <row r="1133">
      <c r="A1133" s="1049"/>
      <c r="B1133" s="1049"/>
      <c r="C1133" s="808"/>
      <c r="D1133" s="1049"/>
      <c r="E1133" s="1049"/>
      <c r="F1133" s="1049"/>
      <c r="G1133" s="1049"/>
      <c r="I1133" s="337"/>
      <c r="J1133" s="672"/>
      <c r="K1133" s="672"/>
      <c r="L1133" s="672"/>
      <c r="M1133" s="672"/>
      <c r="R1133" s="672"/>
      <c r="V1133" s="95"/>
    </row>
    <row r="1134">
      <c r="A1134" s="1049"/>
      <c r="B1134" s="1049"/>
      <c r="C1134" s="808"/>
      <c r="D1134" s="1049"/>
      <c r="E1134" s="1049"/>
      <c r="F1134" s="1049"/>
      <c r="G1134" s="1049"/>
      <c r="I1134" s="337"/>
      <c r="J1134" s="672"/>
      <c r="K1134" s="672"/>
      <c r="L1134" s="672"/>
      <c r="M1134" s="672"/>
      <c r="R1134" s="672"/>
      <c r="V1134" s="95"/>
    </row>
    <row r="1135">
      <c r="A1135" s="1049"/>
      <c r="B1135" s="1049"/>
      <c r="C1135" s="808"/>
      <c r="D1135" s="1049"/>
      <c r="E1135" s="1049"/>
      <c r="F1135" s="1049"/>
      <c r="G1135" s="1049"/>
      <c r="I1135" s="337"/>
      <c r="J1135" s="672"/>
      <c r="K1135" s="672"/>
      <c r="L1135" s="672"/>
      <c r="M1135" s="672"/>
      <c r="R1135" s="672"/>
      <c r="V1135" s="95"/>
    </row>
    <row r="1136">
      <c r="A1136" s="1049"/>
      <c r="B1136" s="1049"/>
      <c r="C1136" s="808"/>
      <c r="D1136" s="1049"/>
      <c r="E1136" s="1049"/>
      <c r="F1136" s="1049"/>
      <c r="G1136" s="1049"/>
      <c r="I1136" s="337"/>
      <c r="J1136" s="672"/>
      <c r="K1136" s="672"/>
      <c r="L1136" s="672"/>
      <c r="M1136" s="672"/>
      <c r="R1136" s="672"/>
      <c r="V1136" s="95"/>
    </row>
    <row r="1137">
      <c r="A1137" s="1049"/>
      <c r="B1137" s="1049"/>
      <c r="C1137" s="808"/>
      <c r="D1137" s="1049"/>
      <c r="E1137" s="1049"/>
      <c r="F1137" s="1049"/>
      <c r="G1137" s="1049"/>
      <c r="I1137" s="337"/>
      <c r="J1137" s="672"/>
      <c r="K1137" s="672"/>
      <c r="L1137" s="672"/>
      <c r="M1137" s="672"/>
      <c r="R1137" s="672"/>
      <c r="V1137" s="95"/>
    </row>
    <row r="1138">
      <c r="A1138" s="1049"/>
      <c r="B1138" s="1049"/>
      <c r="C1138" s="808"/>
      <c r="D1138" s="1049"/>
      <c r="E1138" s="1049"/>
      <c r="F1138" s="1049"/>
      <c r="G1138" s="1049"/>
      <c r="I1138" s="337"/>
      <c r="J1138" s="672"/>
      <c r="K1138" s="672"/>
      <c r="L1138" s="672"/>
      <c r="M1138" s="672"/>
      <c r="R1138" s="672"/>
      <c r="V1138" s="95"/>
    </row>
    <row r="1139">
      <c r="A1139" s="1049"/>
      <c r="B1139" s="1049"/>
      <c r="C1139" s="808"/>
      <c r="D1139" s="1049"/>
      <c r="E1139" s="1049"/>
      <c r="F1139" s="1049"/>
      <c r="G1139" s="1049"/>
      <c r="I1139" s="337"/>
      <c r="J1139" s="672"/>
      <c r="K1139" s="672"/>
      <c r="L1139" s="672"/>
      <c r="M1139" s="672"/>
      <c r="R1139" s="672"/>
      <c r="V1139" s="95"/>
    </row>
    <row r="1140">
      <c r="A1140" s="1049"/>
      <c r="B1140" s="1049"/>
      <c r="C1140" s="808"/>
      <c r="D1140" s="1049"/>
      <c r="E1140" s="1049"/>
      <c r="F1140" s="1049"/>
      <c r="G1140" s="1049"/>
      <c r="I1140" s="337"/>
      <c r="J1140" s="672"/>
      <c r="K1140" s="672"/>
      <c r="L1140" s="672"/>
      <c r="M1140" s="672"/>
      <c r="R1140" s="672"/>
      <c r="V1140" s="95"/>
    </row>
    <row r="1141">
      <c r="A1141" s="1049"/>
      <c r="B1141" s="1049"/>
      <c r="C1141" s="808"/>
      <c r="D1141" s="1049"/>
      <c r="E1141" s="1049"/>
      <c r="F1141" s="1049"/>
      <c r="G1141" s="1049"/>
      <c r="I1141" s="337"/>
      <c r="J1141" s="672"/>
      <c r="K1141" s="672"/>
      <c r="L1141" s="672"/>
      <c r="M1141" s="672"/>
      <c r="R1141" s="672"/>
      <c r="V1141" s="95"/>
    </row>
    <row r="1142">
      <c r="A1142" s="1049"/>
      <c r="B1142" s="1049"/>
      <c r="C1142" s="808"/>
      <c r="D1142" s="1049"/>
      <c r="E1142" s="1049"/>
      <c r="F1142" s="1049"/>
      <c r="G1142" s="1049"/>
      <c r="I1142" s="337"/>
      <c r="J1142" s="672"/>
      <c r="K1142" s="672"/>
      <c r="L1142" s="672"/>
      <c r="M1142" s="672"/>
      <c r="R1142" s="672"/>
      <c r="V1142" s="95"/>
    </row>
    <row r="1143">
      <c r="A1143" s="1049"/>
      <c r="B1143" s="1049"/>
      <c r="C1143" s="808"/>
      <c r="D1143" s="1049"/>
      <c r="E1143" s="1049"/>
      <c r="F1143" s="1049"/>
      <c r="G1143" s="1049"/>
      <c r="I1143" s="337"/>
      <c r="J1143" s="672"/>
      <c r="K1143" s="672"/>
      <c r="L1143" s="672"/>
      <c r="M1143" s="672"/>
      <c r="R1143" s="672"/>
      <c r="V1143" s="95"/>
    </row>
    <row r="1144">
      <c r="A1144" s="1049"/>
      <c r="B1144" s="1049"/>
      <c r="C1144" s="808"/>
      <c r="D1144" s="1049"/>
      <c r="E1144" s="1049"/>
      <c r="F1144" s="1049"/>
      <c r="G1144" s="1049"/>
      <c r="I1144" s="337"/>
      <c r="J1144" s="672"/>
      <c r="K1144" s="672"/>
      <c r="L1144" s="672"/>
      <c r="M1144" s="672"/>
      <c r="R1144" s="672"/>
      <c r="V1144" s="95"/>
    </row>
    <row r="1145">
      <c r="A1145" s="1049"/>
      <c r="B1145" s="1049"/>
      <c r="C1145" s="808"/>
      <c r="D1145" s="1049"/>
      <c r="E1145" s="1049"/>
      <c r="F1145" s="1049"/>
      <c r="G1145" s="1049"/>
      <c r="I1145" s="337"/>
      <c r="J1145" s="672"/>
      <c r="K1145" s="672"/>
      <c r="L1145" s="672"/>
      <c r="M1145" s="672"/>
      <c r="R1145" s="672"/>
      <c r="V1145" s="95"/>
    </row>
    <row r="1146">
      <c r="A1146" s="1049"/>
      <c r="B1146" s="1049"/>
      <c r="C1146" s="808"/>
      <c r="D1146" s="1049"/>
      <c r="E1146" s="1049"/>
      <c r="F1146" s="1049"/>
      <c r="G1146" s="1049"/>
      <c r="I1146" s="337"/>
      <c r="J1146" s="672"/>
      <c r="K1146" s="672"/>
      <c r="L1146" s="672"/>
      <c r="M1146" s="672"/>
      <c r="R1146" s="672"/>
      <c r="V1146" s="95"/>
    </row>
    <row r="1147">
      <c r="A1147" s="1049"/>
      <c r="B1147" s="1049"/>
      <c r="C1147" s="808"/>
      <c r="D1147" s="1049"/>
      <c r="E1147" s="1049"/>
      <c r="F1147" s="1049"/>
      <c r="G1147" s="1049"/>
      <c r="I1147" s="337"/>
      <c r="J1147" s="672"/>
      <c r="K1147" s="672"/>
      <c r="L1147" s="672"/>
      <c r="M1147" s="672"/>
      <c r="R1147" s="672"/>
      <c r="V1147" s="95"/>
    </row>
    <row r="1148">
      <c r="A1148" s="1049"/>
      <c r="B1148" s="1049"/>
      <c r="C1148" s="808"/>
      <c r="D1148" s="1049"/>
      <c r="E1148" s="1049"/>
      <c r="F1148" s="1049"/>
      <c r="G1148" s="1049"/>
      <c r="I1148" s="337"/>
      <c r="J1148" s="672"/>
      <c r="K1148" s="672"/>
      <c r="L1148" s="672"/>
      <c r="M1148" s="672"/>
      <c r="R1148" s="672"/>
      <c r="V1148" s="95"/>
    </row>
    <row r="1149">
      <c r="A1149" s="1049"/>
      <c r="B1149" s="1049"/>
      <c r="C1149" s="808"/>
      <c r="D1149" s="1049"/>
      <c r="E1149" s="1049"/>
      <c r="F1149" s="1049"/>
      <c r="G1149" s="1049"/>
      <c r="I1149" s="337"/>
      <c r="J1149" s="672"/>
      <c r="K1149" s="672"/>
      <c r="L1149" s="672"/>
      <c r="M1149" s="672"/>
      <c r="R1149" s="672"/>
      <c r="V1149" s="95"/>
    </row>
    <row r="1150">
      <c r="A1150" s="1049"/>
      <c r="B1150" s="1049"/>
      <c r="C1150" s="808"/>
      <c r="D1150" s="1049"/>
      <c r="E1150" s="1049"/>
      <c r="F1150" s="1049"/>
      <c r="G1150" s="1049"/>
      <c r="I1150" s="337"/>
      <c r="J1150" s="672"/>
      <c r="K1150" s="672"/>
      <c r="L1150" s="672"/>
      <c r="M1150" s="672"/>
      <c r="R1150" s="672"/>
      <c r="V1150" s="95"/>
    </row>
    <row r="1151">
      <c r="A1151" s="1049"/>
      <c r="B1151" s="1049"/>
      <c r="C1151" s="808"/>
      <c r="D1151" s="1049"/>
      <c r="E1151" s="1049"/>
      <c r="F1151" s="1049"/>
      <c r="G1151" s="1049"/>
      <c r="I1151" s="337"/>
      <c r="J1151" s="672"/>
      <c r="K1151" s="672"/>
      <c r="L1151" s="672"/>
      <c r="M1151" s="672"/>
      <c r="R1151" s="672"/>
      <c r="V1151" s="95"/>
    </row>
    <row r="1152">
      <c r="A1152" s="1049"/>
      <c r="B1152" s="1049"/>
      <c r="C1152" s="808"/>
      <c r="D1152" s="1049"/>
      <c r="E1152" s="1049"/>
      <c r="F1152" s="1049"/>
      <c r="G1152" s="1049"/>
      <c r="I1152" s="337"/>
      <c r="J1152" s="672"/>
      <c r="K1152" s="672"/>
      <c r="L1152" s="672"/>
      <c r="M1152" s="672"/>
      <c r="R1152" s="672"/>
      <c r="V1152" s="95"/>
    </row>
    <row r="1153">
      <c r="A1153" s="1049"/>
      <c r="B1153" s="1049"/>
      <c r="C1153" s="808"/>
      <c r="D1153" s="1049"/>
      <c r="E1153" s="1049"/>
      <c r="F1153" s="1049"/>
      <c r="G1153" s="1049"/>
      <c r="I1153" s="337"/>
      <c r="J1153" s="672"/>
      <c r="K1153" s="672"/>
      <c r="L1153" s="672"/>
      <c r="M1153" s="672"/>
      <c r="R1153" s="672"/>
      <c r="V1153" s="95"/>
    </row>
    <row r="1154">
      <c r="A1154" s="1049"/>
      <c r="B1154" s="1049"/>
      <c r="C1154" s="808"/>
      <c r="D1154" s="1049"/>
      <c r="E1154" s="1049"/>
      <c r="F1154" s="1049"/>
      <c r="G1154" s="1049"/>
      <c r="I1154" s="337"/>
      <c r="J1154" s="672"/>
      <c r="K1154" s="672"/>
      <c r="L1154" s="672"/>
      <c r="M1154" s="672"/>
      <c r="R1154" s="672"/>
      <c r="V1154" s="95"/>
    </row>
    <row r="1155">
      <c r="A1155" s="1049"/>
      <c r="B1155" s="1049"/>
      <c r="C1155" s="808"/>
      <c r="D1155" s="1049"/>
      <c r="E1155" s="1049"/>
      <c r="F1155" s="1049"/>
      <c r="G1155" s="1049"/>
      <c r="I1155" s="337"/>
      <c r="J1155" s="672"/>
      <c r="K1155" s="672"/>
      <c r="L1155" s="672"/>
      <c r="M1155" s="672"/>
      <c r="R1155" s="672"/>
      <c r="V1155" s="95"/>
    </row>
    <row r="1156">
      <c r="A1156" s="1049"/>
      <c r="B1156" s="1049"/>
      <c r="C1156" s="808"/>
      <c r="D1156" s="1049"/>
      <c r="E1156" s="1049"/>
      <c r="F1156" s="1049"/>
      <c r="G1156" s="1049"/>
      <c r="I1156" s="337"/>
      <c r="J1156" s="672"/>
      <c r="K1156" s="672"/>
      <c r="L1156" s="672"/>
      <c r="M1156" s="672"/>
      <c r="R1156" s="672"/>
      <c r="V1156" s="95"/>
    </row>
    <row r="1157">
      <c r="A1157" s="1049"/>
      <c r="B1157" s="1049"/>
      <c r="C1157" s="808"/>
      <c r="D1157" s="1049"/>
      <c r="E1157" s="1049"/>
      <c r="F1157" s="1049"/>
      <c r="G1157" s="1049"/>
      <c r="I1157" s="337"/>
      <c r="J1157" s="672"/>
      <c r="K1157" s="672"/>
      <c r="L1157" s="672"/>
      <c r="M1157" s="672"/>
      <c r="R1157" s="672"/>
      <c r="V1157" s="95"/>
    </row>
    <row r="1158">
      <c r="A1158" s="1049"/>
      <c r="B1158" s="1049"/>
      <c r="C1158" s="808"/>
      <c r="D1158" s="1049"/>
      <c r="E1158" s="1049"/>
      <c r="F1158" s="1049"/>
      <c r="G1158" s="1049"/>
      <c r="I1158" s="337"/>
      <c r="J1158" s="672"/>
      <c r="K1158" s="672"/>
      <c r="L1158" s="672"/>
      <c r="M1158" s="672"/>
      <c r="R1158" s="672"/>
      <c r="V1158" s="95"/>
    </row>
    <row r="1159">
      <c r="A1159" s="1049"/>
      <c r="B1159" s="1049"/>
      <c r="C1159" s="808"/>
      <c r="D1159" s="1049"/>
      <c r="E1159" s="1049"/>
      <c r="F1159" s="1049"/>
      <c r="G1159" s="1049"/>
      <c r="I1159" s="337"/>
      <c r="J1159" s="672"/>
      <c r="K1159" s="672"/>
      <c r="L1159" s="672"/>
      <c r="M1159" s="672"/>
      <c r="R1159" s="672"/>
      <c r="V1159" s="95"/>
    </row>
    <row r="1160">
      <c r="A1160" s="1049"/>
      <c r="B1160" s="1049"/>
      <c r="C1160" s="808"/>
      <c r="D1160" s="1049"/>
      <c r="E1160" s="1049"/>
      <c r="F1160" s="1049"/>
      <c r="G1160" s="1049"/>
      <c r="I1160" s="337"/>
      <c r="J1160" s="672"/>
      <c r="K1160" s="672"/>
      <c r="L1160" s="672"/>
      <c r="M1160" s="672"/>
      <c r="R1160" s="672"/>
      <c r="V1160" s="95"/>
    </row>
    <row r="1161">
      <c r="A1161" s="1049"/>
      <c r="B1161" s="1049"/>
      <c r="C1161" s="808"/>
      <c r="D1161" s="1049"/>
      <c r="E1161" s="1049"/>
      <c r="F1161" s="1049"/>
      <c r="G1161" s="1049"/>
      <c r="I1161" s="337"/>
      <c r="J1161" s="672"/>
      <c r="K1161" s="672"/>
      <c r="L1161" s="672"/>
      <c r="M1161" s="672"/>
      <c r="R1161" s="672"/>
      <c r="V1161" s="95"/>
    </row>
    <row r="1162">
      <c r="A1162" s="1049"/>
      <c r="B1162" s="1049"/>
      <c r="C1162" s="808"/>
      <c r="D1162" s="1049"/>
      <c r="E1162" s="1049"/>
      <c r="F1162" s="1049"/>
      <c r="G1162" s="1049"/>
      <c r="I1162" s="337"/>
      <c r="J1162" s="672"/>
      <c r="K1162" s="672"/>
      <c r="L1162" s="672"/>
      <c r="M1162" s="672"/>
      <c r="R1162" s="672"/>
      <c r="V1162" s="95"/>
    </row>
    <row r="1163">
      <c r="A1163" s="1049"/>
      <c r="B1163" s="1049"/>
      <c r="C1163" s="808"/>
      <c r="D1163" s="1049"/>
      <c r="E1163" s="1049"/>
      <c r="F1163" s="1049"/>
      <c r="G1163" s="1049"/>
      <c r="I1163" s="337"/>
      <c r="J1163" s="672"/>
      <c r="K1163" s="672"/>
      <c r="L1163" s="672"/>
      <c r="M1163" s="672"/>
      <c r="R1163" s="672"/>
      <c r="V1163" s="95"/>
    </row>
    <row r="1164">
      <c r="A1164" s="1049"/>
      <c r="B1164" s="1049"/>
      <c r="C1164" s="808"/>
      <c r="D1164" s="1049"/>
      <c r="E1164" s="1049"/>
      <c r="F1164" s="1049"/>
      <c r="G1164" s="1049"/>
      <c r="I1164" s="337"/>
      <c r="J1164" s="672"/>
      <c r="K1164" s="672"/>
      <c r="L1164" s="672"/>
      <c r="M1164" s="672"/>
      <c r="R1164" s="672"/>
      <c r="V1164" s="95"/>
    </row>
    <row r="1165">
      <c r="A1165" s="1049"/>
      <c r="B1165" s="1049"/>
      <c r="C1165" s="808"/>
      <c r="D1165" s="1049"/>
      <c r="E1165" s="1049"/>
      <c r="F1165" s="1049"/>
      <c r="G1165" s="1049"/>
      <c r="I1165" s="337"/>
      <c r="J1165" s="672"/>
      <c r="K1165" s="672"/>
      <c r="L1165" s="672"/>
      <c r="M1165" s="672"/>
      <c r="R1165" s="672"/>
      <c r="V1165" s="95"/>
    </row>
    <row r="1166">
      <c r="A1166" s="1049"/>
      <c r="B1166" s="1049"/>
      <c r="C1166" s="808"/>
      <c r="D1166" s="1049"/>
      <c r="E1166" s="1049"/>
      <c r="F1166" s="1049"/>
      <c r="G1166" s="1049"/>
      <c r="I1166" s="337"/>
      <c r="J1166" s="672"/>
      <c r="K1166" s="672"/>
      <c r="L1166" s="672"/>
      <c r="M1166" s="672"/>
      <c r="R1166" s="672"/>
      <c r="V1166" s="95"/>
    </row>
    <row r="1167">
      <c r="A1167" s="1049"/>
      <c r="B1167" s="1049"/>
      <c r="C1167" s="808"/>
      <c r="D1167" s="1049"/>
      <c r="E1167" s="1049"/>
      <c r="F1167" s="1049"/>
      <c r="G1167" s="1049"/>
      <c r="I1167" s="337"/>
      <c r="J1167" s="672"/>
      <c r="K1167" s="672"/>
      <c r="L1167" s="672"/>
      <c r="M1167" s="672"/>
      <c r="R1167" s="672"/>
      <c r="V1167" s="95"/>
    </row>
    <row r="1168">
      <c r="A1168" s="1049"/>
      <c r="B1168" s="1049"/>
      <c r="C1168" s="808"/>
      <c r="D1168" s="1049"/>
      <c r="E1168" s="1049"/>
      <c r="F1168" s="1049"/>
      <c r="G1168" s="1049"/>
      <c r="I1168" s="337"/>
      <c r="J1168" s="672"/>
      <c r="K1168" s="672"/>
      <c r="L1168" s="672"/>
      <c r="M1168" s="672"/>
      <c r="R1168" s="672"/>
      <c r="V1168" s="95"/>
    </row>
    <row r="1169">
      <c r="A1169" s="1049"/>
      <c r="B1169" s="1049"/>
      <c r="C1169" s="808"/>
      <c r="D1169" s="1049"/>
      <c r="E1169" s="1049"/>
      <c r="F1169" s="1049"/>
      <c r="G1169" s="1049"/>
      <c r="I1169" s="337"/>
      <c r="J1169" s="672"/>
      <c r="K1169" s="672"/>
      <c r="L1169" s="672"/>
      <c r="M1169" s="672"/>
      <c r="R1169" s="672"/>
      <c r="V1169" s="95"/>
    </row>
    <row r="1170">
      <c r="A1170" s="1049"/>
      <c r="B1170" s="1049"/>
      <c r="C1170" s="808"/>
      <c r="D1170" s="1049"/>
      <c r="E1170" s="1049"/>
      <c r="F1170" s="1049"/>
      <c r="G1170" s="1049"/>
      <c r="I1170" s="337"/>
      <c r="J1170" s="672"/>
      <c r="K1170" s="672"/>
      <c r="L1170" s="672"/>
      <c r="M1170" s="672"/>
      <c r="R1170" s="672"/>
      <c r="V1170" s="95"/>
    </row>
    <row r="1171">
      <c r="A1171" s="1049"/>
      <c r="B1171" s="1049"/>
      <c r="C1171" s="808"/>
      <c r="D1171" s="1049"/>
      <c r="E1171" s="1049"/>
      <c r="F1171" s="1049"/>
      <c r="G1171" s="1049"/>
      <c r="I1171" s="337"/>
      <c r="J1171" s="672"/>
      <c r="K1171" s="672"/>
      <c r="L1171" s="672"/>
      <c r="M1171" s="672"/>
      <c r="R1171" s="672"/>
      <c r="V1171" s="95"/>
    </row>
    <row r="1172">
      <c r="A1172" s="1049"/>
      <c r="B1172" s="1049"/>
      <c r="C1172" s="808"/>
      <c r="D1172" s="1049"/>
      <c r="E1172" s="1049"/>
      <c r="F1172" s="1049"/>
      <c r="G1172" s="1049"/>
      <c r="I1172" s="337"/>
      <c r="J1172" s="672"/>
      <c r="K1172" s="672"/>
      <c r="L1172" s="672"/>
      <c r="M1172" s="672"/>
      <c r="R1172" s="672"/>
      <c r="V1172" s="95"/>
    </row>
    <row r="1173">
      <c r="A1173" s="1049"/>
      <c r="B1173" s="1049"/>
      <c r="C1173" s="808"/>
      <c r="D1173" s="1049"/>
      <c r="E1173" s="1049"/>
      <c r="F1173" s="1049"/>
      <c r="G1173" s="1049"/>
      <c r="I1173" s="337"/>
      <c r="J1173" s="672"/>
      <c r="K1173" s="672"/>
      <c r="L1173" s="672"/>
      <c r="M1173" s="672"/>
      <c r="R1173" s="672"/>
      <c r="V1173" s="95"/>
    </row>
    <row r="1174">
      <c r="A1174" s="1049"/>
      <c r="B1174" s="1049"/>
      <c r="C1174" s="808"/>
      <c r="D1174" s="1049"/>
      <c r="E1174" s="1049"/>
      <c r="F1174" s="1049"/>
      <c r="G1174" s="1049"/>
      <c r="I1174" s="337"/>
      <c r="J1174" s="672"/>
      <c r="K1174" s="672"/>
      <c r="L1174" s="672"/>
      <c r="M1174" s="672"/>
      <c r="R1174" s="672"/>
      <c r="V1174" s="95"/>
    </row>
    <row r="1175">
      <c r="A1175" s="1049"/>
      <c r="B1175" s="1049"/>
      <c r="C1175" s="808"/>
      <c r="D1175" s="1049"/>
      <c r="E1175" s="1049"/>
      <c r="F1175" s="1049"/>
      <c r="G1175" s="1049"/>
      <c r="I1175" s="337"/>
      <c r="J1175" s="672"/>
      <c r="K1175" s="672"/>
      <c r="L1175" s="672"/>
      <c r="M1175" s="672"/>
      <c r="R1175" s="672"/>
      <c r="V1175" s="95"/>
    </row>
    <row r="1176">
      <c r="A1176" s="1049"/>
      <c r="B1176" s="1049"/>
      <c r="C1176" s="808"/>
      <c r="D1176" s="1049"/>
      <c r="E1176" s="1049"/>
      <c r="F1176" s="1049"/>
      <c r="G1176" s="1049"/>
      <c r="I1176" s="337"/>
      <c r="J1176" s="672"/>
      <c r="K1176" s="672"/>
      <c r="L1176" s="672"/>
      <c r="M1176" s="672"/>
      <c r="R1176" s="672"/>
      <c r="V1176" s="95"/>
    </row>
    <row r="1177">
      <c r="A1177" s="1049"/>
      <c r="B1177" s="1049"/>
      <c r="C1177" s="808"/>
      <c r="D1177" s="1049"/>
      <c r="E1177" s="1049"/>
      <c r="F1177" s="1049"/>
      <c r="G1177" s="1049"/>
      <c r="I1177" s="337"/>
      <c r="J1177" s="672"/>
      <c r="K1177" s="672"/>
      <c r="L1177" s="672"/>
      <c r="M1177" s="672"/>
      <c r="R1177" s="672"/>
      <c r="V1177" s="95"/>
    </row>
    <row r="1178">
      <c r="A1178" s="1049"/>
      <c r="B1178" s="1049"/>
      <c r="C1178" s="808"/>
      <c r="D1178" s="1049"/>
      <c r="E1178" s="1049"/>
      <c r="F1178" s="1049"/>
      <c r="G1178" s="1049"/>
      <c r="I1178" s="337"/>
      <c r="J1178" s="672"/>
      <c r="K1178" s="672"/>
      <c r="L1178" s="672"/>
      <c r="M1178" s="672"/>
      <c r="R1178" s="672"/>
      <c r="V1178" s="95"/>
    </row>
    <row r="1179">
      <c r="A1179" s="1049"/>
      <c r="B1179" s="1049"/>
      <c r="C1179" s="808"/>
      <c r="D1179" s="1049"/>
      <c r="E1179" s="1049"/>
      <c r="F1179" s="1049"/>
      <c r="G1179" s="1049"/>
      <c r="I1179" s="337"/>
      <c r="J1179" s="672"/>
      <c r="K1179" s="672"/>
      <c r="L1179" s="672"/>
      <c r="M1179" s="672"/>
      <c r="R1179" s="672"/>
      <c r="V1179" s="95"/>
    </row>
    <row r="1180">
      <c r="A1180" s="1049"/>
      <c r="B1180" s="1049"/>
      <c r="C1180" s="808"/>
      <c r="D1180" s="1049"/>
      <c r="E1180" s="1049"/>
      <c r="F1180" s="1049"/>
      <c r="G1180" s="1049"/>
      <c r="I1180" s="337"/>
      <c r="J1180" s="672"/>
      <c r="K1180" s="672"/>
      <c r="L1180" s="672"/>
      <c r="M1180" s="672"/>
      <c r="R1180" s="672"/>
      <c r="V1180" s="95"/>
    </row>
    <row r="1181">
      <c r="A1181" s="1049"/>
      <c r="B1181" s="1049"/>
      <c r="C1181" s="808"/>
      <c r="D1181" s="1049"/>
      <c r="E1181" s="1049"/>
      <c r="F1181" s="1049"/>
      <c r="G1181" s="1049"/>
      <c r="I1181" s="337"/>
      <c r="J1181" s="672"/>
      <c r="K1181" s="672"/>
      <c r="L1181" s="672"/>
      <c r="M1181" s="672"/>
      <c r="R1181" s="672"/>
      <c r="V1181" s="95"/>
    </row>
    <row r="1182">
      <c r="A1182" s="1049"/>
      <c r="B1182" s="1049"/>
      <c r="C1182" s="808"/>
      <c r="D1182" s="1049"/>
      <c r="E1182" s="1049"/>
      <c r="F1182" s="1049"/>
      <c r="G1182" s="1049"/>
      <c r="I1182" s="337"/>
      <c r="J1182" s="672"/>
      <c r="K1182" s="672"/>
      <c r="L1182" s="672"/>
      <c r="M1182" s="672"/>
      <c r="R1182" s="672"/>
      <c r="V1182" s="95"/>
    </row>
    <row r="1183">
      <c r="A1183" s="1049"/>
      <c r="B1183" s="1049"/>
      <c r="C1183" s="808"/>
      <c r="D1183" s="1049"/>
      <c r="E1183" s="1049"/>
      <c r="F1183" s="1049"/>
      <c r="G1183" s="1049"/>
      <c r="I1183" s="337"/>
      <c r="J1183" s="672"/>
      <c r="K1183" s="672"/>
      <c r="L1183" s="672"/>
      <c r="M1183" s="672"/>
      <c r="R1183" s="672"/>
      <c r="V1183" s="95"/>
    </row>
    <row r="1184">
      <c r="A1184" s="1049"/>
      <c r="B1184" s="1049"/>
      <c r="C1184" s="808"/>
      <c r="D1184" s="1049"/>
      <c r="E1184" s="1049"/>
      <c r="F1184" s="1049"/>
      <c r="G1184" s="1049"/>
      <c r="I1184" s="337"/>
      <c r="J1184" s="672"/>
      <c r="K1184" s="672"/>
      <c r="L1184" s="672"/>
      <c r="M1184" s="672"/>
      <c r="R1184" s="672"/>
      <c r="V1184" s="95"/>
    </row>
    <row r="1185">
      <c r="A1185" s="1049"/>
      <c r="B1185" s="1049"/>
      <c r="C1185" s="808"/>
      <c r="D1185" s="1049"/>
      <c r="E1185" s="1049"/>
      <c r="F1185" s="1049"/>
      <c r="G1185" s="1049"/>
      <c r="I1185" s="337"/>
      <c r="J1185" s="672"/>
      <c r="K1185" s="672"/>
      <c r="L1185" s="672"/>
      <c r="M1185" s="672"/>
      <c r="R1185" s="672"/>
      <c r="V1185" s="95"/>
    </row>
    <row r="1186">
      <c r="A1186" s="1049"/>
      <c r="B1186" s="1049"/>
      <c r="C1186" s="808"/>
      <c r="D1186" s="1049"/>
      <c r="E1186" s="1049"/>
      <c r="F1186" s="1049"/>
      <c r="G1186" s="1049"/>
      <c r="I1186" s="337"/>
      <c r="J1186" s="672"/>
      <c r="K1186" s="672"/>
      <c r="L1186" s="672"/>
      <c r="M1186" s="672"/>
      <c r="R1186" s="672"/>
      <c r="V1186" s="95"/>
    </row>
    <row r="1187">
      <c r="A1187" s="1049"/>
      <c r="B1187" s="1049"/>
      <c r="C1187" s="808"/>
      <c r="D1187" s="1049"/>
      <c r="E1187" s="1049"/>
      <c r="F1187" s="1049"/>
      <c r="G1187" s="1049"/>
      <c r="I1187" s="337"/>
      <c r="J1187" s="672"/>
      <c r="K1187" s="672"/>
      <c r="L1187" s="672"/>
      <c r="M1187" s="672"/>
      <c r="R1187" s="672"/>
      <c r="V1187" s="95"/>
    </row>
    <row r="1188">
      <c r="A1188" s="1049"/>
      <c r="B1188" s="1049"/>
      <c r="C1188" s="808"/>
      <c r="D1188" s="1049"/>
      <c r="E1188" s="1049"/>
      <c r="F1188" s="1049"/>
      <c r="G1188" s="1049"/>
      <c r="I1188" s="337"/>
      <c r="J1188" s="672"/>
      <c r="K1188" s="672"/>
      <c r="L1188" s="672"/>
      <c r="M1188" s="672"/>
      <c r="R1188" s="672"/>
      <c r="V1188" s="95"/>
    </row>
    <row r="1189">
      <c r="A1189" s="1049"/>
      <c r="B1189" s="1049"/>
      <c r="C1189" s="808"/>
      <c r="D1189" s="1049"/>
      <c r="E1189" s="1049"/>
      <c r="F1189" s="1049"/>
      <c r="G1189" s="1049"/>
      <c r="I1189" s="337"/>
      <c r="J1189" s="672"/>
      <c r="K1189" s="672"/>
      <c r="L1189" s="672"/>
      <c r="M1189" s="672"/>
      <c r="R1189" s="672"/>
      <c r="V1189" s="95"/>
    </row>
    <row r="1190">
      <c r="A1190" s="1049"/>
      <c r="B1190" s="1049"/>
      <c r="C1190" s="808"/>
      <c r="D1190" s="1049"/>
      <c r="E1190" s="1049"/>
      <c r="F1190" s="1049"/>
      <c r="G1190" s="1049"/>
      <c r="I1190" s="337"/>
      <c r="J1190" s="672"/>
      <c r="K1190" s="672"/>
      <c r="L1190" s="672"/>
      <c r="M1190" s="672"/>
      <c r="R1190" s="672"/>
      <c r="V1190" s="95"/>
    </row>
    <row r="1191">
      <c r="A1191" s="1049"/>
      <c r="B1191" s="1049"/>
      <c r="C1191" s="808"/>
      <c r="D1191" s="1049"/>
      <c r="E1191" s="1049"/>
      <c r="F1191" s="1049"/>
      <c r="G1191" s="1049"/>
      <c r="I1191" s="337"/>
      <c r="J1191" s="672"/>
      <c r="K1191" s="672"/>
      <c r="L1191" s="672"/>
      <c r="M1191" s="672"/>
      <c r="R1191" s="672"/>
      <c r="V1191" s="95"/>
    </row>
    <row r="1192">
      <c r="A1192" s="1049"/>
      <c r="B1192" s="1049"/>
      <c r="C1192" s="808"/>
      <c r="D1192" s="1049"/>
      <c r="E1192" s="1049"/>
      <c r="F1192" s="1049"/>
      <c r="G1192" s="1049"/>
      <c r="I1192" s="337"/>
      <c r="J1192" s="672"/>
      <c r="K1192" s="672"/>
      <c r="L1192" s="672"/>
      <c r="M1192" s="672"/>
      <c r="R1192" s="672"/>
      <c r="V1192" s="95"/>
    </row>
    <row r="1193">
      <c r="A1193" s="1049"/>
      <c r="B1193" s="1049"/>
      <c r="C1193" s="808"/>
      <c r="D1193" s="1049"/>
      <c r="E1193" s="1049"/>
      <c r="F1193" s="1049"/>
      <c r="G1193" s="1049"/>
      <c r="I1193" s="337"/>
      <c r="J1193" s="672"/>
      <c r="K1193" s="672"/>
      <c r="L1193" s="672"/>
      <c r="M1193" s="672"/>
      <c r="R1193" s="672"/>
      <c r="V1193" s="95"/>
    </row>
    <row r="1194">
      <c r="A1194" s="1049"/>
      <c r="B1194" s="1049"/>
      <c r="C1194" s="808"/>
      <c r="D1194" s="1049"/>
      <c r="E1194" s="1049"/>
      <c r="F1194" s="1049"/>
      <c r="G1194" s="1049"/>
      <c r="I1194" s="337"/>
      <c r="J1194" s="672"/>
      <c r="K1194" s="672"/>
      <c r="L1194" s="672"/>
      <c r="M1194" s="672"/>
      <c r="R1194" s="672"/>
      <c r="V1194" s="95"/>
    </row>
    <row r="1195">
      <c r="A1195" s="1049"/>
      <c r="B1195" s="1049"/>
      <c r="C1195" s="808"/>
      <c r="D1195" s="1049"/>
      <c r="E1195" s="1049"/>
      <c r="F1195" s="1049"/>
      <c r="G1195" s="1049"/>
      <c r="I1195" s="337"/>
      <c r="J1195" s="672"/>
      <c r="K1195" s="672"/>
      <c r="L1195" s="672"/>
      <c r="M1195" s="672"/>
      <c r="R1195" s="672"/>
      <c r="V1195" s="95"/>
    </row>
    <row r="1196">
      <c r="A1196" s="1049"/>
      <c r="B1196" s="1049"/>
      <c r="C1196" s="808"/>
      <c r="D1196" s="1049"/>
      <c r="E1196" s="1049"/>
      <c r="F1196" s="1049"/>
      <c r="G1196" s="1049"/>
      <c r="I1196" s="337"/>
      <c r="J1196" s="672"/>
      <c r="K1196" s="672"/>
      <c r="L1196" s="672"/>
      <c r="M1196" s="672"/>
      <c r="R1196" s="672"/>
      <c r="V1196" s="95"/>
    </row>
    <row r="1197">
      <c r="A1197" s="1049"/>
      <c r="B1197" s="1049"/>
      <c r="C1197" s="808"/>
      <c r="D1197" s="1049"/>
      <c r="E1197" s="1049"/>
      <c r="F1197" s="1049"/>
      <c r="G1197" s="1049"/>
      <c r="I1197" s="337"/>
      <c r="J1197" s="672"/>
      <c r="K1197" s="672"/>
      <c r="L1197" s="672"/>
      <c r="M1197" s="672"/>
      <c r="R1197" s="672"/>
      <c r="V1197" s="95"/>
    </row>
    <row r="1198">
      <c r="A1198" s="1049"/>
      <c r="B1198" s="1049"/>
      <c r="C1198" s="808"/>
      <c r="D1198" s="1049"/>
      <c r="E1198" s="1049"/>
      <c r="F1198" s="1049"/>
      <c r="G1198" s="1049"/>
      <c r="I1198" s="337"/>
      <c r="J1198" s="672"/>
      <c r="K1198" s="672"/>
      <c r="L1198" s="672"/>
      <c r="M1198" s="672"/>
      <c r="R1198" s="672"/>
      <c r="V1198" s="95"/>
    </row>
    <row r="1199">
      <c r="A1199" s="1049"/>
      <c r="B1199" s="1049"/>
      <c r="C1199" s="808"/>
      <c r="D1199" s="1049"/>
      <c r="E1199" s="1049"/>
      <c r="F1199" s="1049"/>
      <c r="G1199" s="1049"/>
      <c r="I1199" s="337"/>
      <c r="J1199" s="672"/>
      <c r="K1199" s="672"/>
      <c r="L1199" s="672"/>
      <c r="M1199" s="672"/>
      <c r="R1199" s="672"/>
      <c r="V1199" s="95"/>
    </row>
    <row r="1200">
      <c r="A1200" s="1049"/>
      <c r="B1200" s="1049"/>
      <c r="C1200" s="808"/>
      <c r="D1200" s="1049"/>
      <c r="E1200" s="1049"/>
      <c r="F1200" s="1049"/>
      <c r="G1200" s="1049"/>
      <c r="I1200" s="337"/>
      <c r="J1200" s="672"/>
      <c r="K1200" s="672"/>
      <c r="L1200" s="672"/>
      <c r="M1200" s="672"/>
      <c r="R1200" s="672"/>
      <c r="V1200" s="95"/>
    </row>
    <row r="1201">
      <c r="A1201" s="1049"/>
      <c r="B1201" s="1049"/>
      <c r="C1201" s="808"/>
      <c r="D1201" s="1049"/>
      <c r="E1201" s="1049"/>
      <c r="F1201" s="1049"/>
      <c r="G1201" s="1049"/>
      <c r="I1201" s="337"/>
      <c r="J1201" s="672"/>
      <c r="K1201" s="672"/>
      <c r="L1201" s="672"/>
      <c r="M1201" s="672"/>
      <c r="R1201" s="672"/>
      <c r="V1201" s="95"/>
    </row>
    <row r="1202">
      <c r="A1202" s="1049"/>
      <c r="B1202" s="1049"/>
      <c r="C1202" s="808"/>
      <c r="D1202" s="1049"/>
      <c r="E1202" s="1049"/>
      <c r="F1202" s="1049"/>
      <c r="G1202" s="1049"/>
      <c r="I1202" s="337"/>
      <c r="J1202" s="672"/>
      <c r="K1202" s="672"/>
      <c r="L1202" s="672"/>
      <c r="M1202" s="672"/>
      <c r="R1202" s="672"/>
      <c r="V1202" s="95"/>
    </row>
    <row r="1203">
      <c r="A1203" s="1049"/>
      <c r="B1203" s="1049"/>
      <c r="C1203" s="808"/>
      <c r="D1203" s="1049"/>
      <c r="E1203" s="1049"/>
      <c r="F1203" s="1049"/>
      <c r="G1203" s="1049"/>
      <c r="I1203" s="337"/>
      <c r="J1203" s="672"/>
      <c r="K1203" s="672"/>
      <c r="L1203" s="672"/>
      <c r="M1203" s="672"/>
      <c r="R1203" s="672"/>
      <c r="V1203" s="95"/>
    </row>
    <row r="1204">
      <c r="A1204" s="1049"/>
      <c r="B1204" s="1049"/>
      <c r="C1204" s="808"/>
      <c r="D1204" s="1049"/>
      <c r="E1204" s="1049"/>
      <c r="F1204" s="1049"/>
      <c r="G1204" s="1049"/>
      <c r="I1204" s="337"/>
      <c r="J1204" s="672"/>
      <c r="K1204" s="672"/>
      <c r="L1204" s="672"/>
      <c r="M1204" s="672"/>
      <c r="R1204" s="672"/>
      <c r="V1204" s="95"/>
    </row>
    <row r="1205">
      <c r="A1205" s="1049"/>
      <c r="B1205" s="1049"/>
      <c r="C1205" s="808"/>
      <c r="D1205" s="1049"/>
      <c r="E1205" s="1049"/>
      <c r="F1205" s="1049"/>
      <c r="G1205" s="1049"/>
      <c r="I1205" s="337"/>
      <c r="J1205" s="672"/>
      <c r="K1205" s="672"/>
      <c r="L1205" s="672"/>
      <c r="M1205" s="672"/>
      <c r="R1205" s="672"/>
      <c r="V1205" s="95"/>
    </row>
    <row r="1206">
      <c r="A1206" s="1049"/>
      <c r="B1206" s="1049"/>
      <c r="C1206" s="808"/>
      <c r="D1206" s="1049"/>
      <c r="E1206" s="1049"/>
      <c r="F1206" s="1049"/>
      <c r="G1206" s="1049"/>
      <c r="I1206" s="337"/>
      <c r="J1206" s="672"/>
      <c r="K1206" s="672"/>
      <c r="L1206" s="672"/>
      <c r="M1206" s="672"/>
      <c r="R1206" s="672"/>
      <c r="V1206" s="95"/>
    </row>
    <row r="1207">
      <c r="A1207" s="1049"/>
      <c r="B1207" s="1049"/>
      <c r="C1207" s="808"/>
      <c r="D1207" s="1049"/>
      <c r="E1207" s="1049"/>
      <c r="F1207" s="1049"/>
      <c r="G1207" s="1049"/>
      <c r="I1207" s="337"/>
      <c r="J1207" s="672"/>
      <c r="K1207" s="672"/>
      <c r="L1207" s="672"/>
      <c r="M1207" s="672"/>
      <c r="R1207" s="672"/>
      <c r="V1207" s="95"/>
    </row>
    <row r="1208">
      <c r="A1208" s="1049"/>
      <c r="B1208" s="1049"/>
      <c r="C1208" s="808"/>
      <c r="D1208" s="1049"/>
      <c r="E1208" s="1049"/>
      <c r="F1208" s="1049"/>
      <c r="G1208" s="1049"/>
      <c r="I1208" s="337"/>
      <c r="J1208" s="672"/>
      <c r="K1208" s="672"/>
      <c r="L1208" s="672"/>
      <c r="M1208" s="672"/>
      <c r="R1208" s="672"/>
    </row>
    <row r="1209">
      <c r="A1209" s="1049"/>
      <c r="B1209" s="1049"/>
      <c r="C1209" s="808"/>
      <c r="D1209" s="1049"/>
      <c r="E1209" s="1049"/>
      <c r="F1209" s="1049"/>
      <c r="G1209" s="1049"/>
      <c r="I1209" s="337"/>
      <c r="J1209" s="672"/>
      <c r="K1209" s="672"/>
      <c r="L1209" s="672"/>
      <c r="M1209" s="672"/>
      <c r="R1209" s="672"/>
    </row>
    <row r="1210">
      <c r="A1210" s="1049"/>
      <c r="B1210" s="1049"/>
      <c r="C1210" s="808"/>
      <c r="D1210" s="1049"/>
      <c r="E1210" s="1049"/>
      <c r="F1210" s="1049"/>
      <c r="G1210" s="1049"/>
      <c r="I1210" s="337"/>
      <c r="J1210" s="672"/>
      <c r="K1210" s="672"/>
      <c r="L1210" s="672"/>
      <c r="M1210" s="672"/>
      <c r="R1210" s="672"/>
    </row>
    <row r="1211">
      <c r="A1211" s="1049"/>
      <c r="B1211" s="1049"/>
      <c r="C1211" s="808"/>
      <c r="D1211" s="1049"/>
      <c r="E1211" s="1049"/>
      <c r="F1211" s="1049"/>
      <c r="G1211" s="1049"/>
      <c r="I1211" s="337"/>
      <c r="J1211" s="672"/>
      <c r="K1211" s="672"/>
      <c r="L1211" s="672"/>
      <c r="M1211" s="672"/>
      <c r="R1211" s="672"/>
    </row>
    <row r="1212">
      <c r="A1212" s="1049"/>
      <c r="B1212" s="1049"/>
      <c r="C1212" s="808"/>
      <c r="D1212" s="1049"/>
      <c r="E1212" s="1049"/>
      <c r="F1212" s="1049"/>
      <c r="G1212" s="1049"/>
      <c r="I1212" s="337"/>
      <c r="J1212" s="672"/>
      <c r="K1212" s="672"/>
      <c r="L1212" s="672"/>
      <c r="M1212" s="672"/>
      <c r="R1212" s="672"/>
    </row>
    <row r="1213">
      <c r="A1213" s="1049"/>
      <c r="B1213" s="1049"/>
      <c r="C1213" s="808"/>
      <c r="D1213" s="1049"/>
      <c r="E1213" s="1049"/>
      <c r="F1213" s="1049"/>
      <c r="G1213" s="1049"/>
      <c r="I1213" s="337"/>
      <c r="J1213" s="672"/>
      <c r="K1213" s="672"/>
      <c r="L1213" s="672"/>
      <c r="M1213" s="672"/>
      <c r="R1213" s="672"/>
    </row>
    <row r="1214">
      <c r="A1214" s="1049"/>
      <c r="B1214" s="1049"/>
      <c r="C1214" s="808"/>
      <c r="D1214" s="1049"/>
      <c r="E1214" s="1049"/>
      <c r="F1214" s="1049"/>
      <c r="G1214" s="1049"/>
      <c r="I1214" s="337"/>
      <c r="J1214" s="672"/>
      <c r="K1214" s="672"/>
      <c r="L1214" s="672"/>
      <c r="M1214" s="672"/>
      <c r="R1214" s="672"/>
    </row>
    <row r="1215">
      <c r="A1215" s="1049"/>
      <c r="B1215" s="1049"/>
      <c r="C1215" s="808"/>
      <c r="D1215" s="1049"/>
      <c r="E1215" s="1049"/>
      <c r="F1215" s="1049"/>
      <c r="G1215" s="1049"/>
      <c r="I1215" s="337"/>
      <c r="J1215" s="672"/>
      <c r="K1215" s="672"/>
      <c r="L1215" s="672"/>
      <c r="M1215" s="672"/>
      <c r="R1215" s="672"/>
    </row>
    <row r="1216">
      <c r="A1216" s="1049"/>
      <c r="B1216" s="1049"/>
      <c r="C1216" s="808"/>
      <c r="D1216" s="1049"/>
      <c r="E1216" s="1049"/>
      <c r="F1216" s="1049"/>
      <c r="G1216" s="1049"/>
      <c r="I1216" s="337"/>
      <c r="J1216" s="672"/>
      <c r="K1216" s="672"/>
      <c r="L1216" s="672"/>
      <c r="M1216" s="672"/>
      <c r="R1216" s="672"/>
    </row>
  </sheetData>
  <autoFilter ref="$A$1:$AF$381"/>
  <customSheetViews>
    <customSheetView guid="{0544CCEF-D912-4C30-9F39-119BAEBC7DB9}" filter="1" showAutoFilter="1">
      <autoFilter ref="$A$1:$AF$378">
        <filterColumn colId="16">
          <filters blank="1">
            <filter val="Automated By"/>
          </filters>
        </filterColumn>
        <filterColumn colId="9">
          <filters blank="1">
            <filter val="Pass"/>
            <filter val="PASS"/>
            <filter val="pass"/>
            <filter val="Test Results"/>
            <filter val="Failed"/>
          </filters>
        </filterColumn>
        <filterColumn colId="12">
          <filters blank="1">
            <filter val="P2BN-1621"/>
            <filter val="P2BN-1641"/>
            <filter val="P2BN-2219"/>
            <filter val="P2BN-1607"/>
            <filter val="P2BN-1606"/>
            <filter val="https://tangramcare.atlassian.net/browse/P2BN-2919"/>
            <filter val="P2BN-1648"/>
            <filter val="P2BN-2066&#10;P2BN- 2070&#10;P2BN-2388"/>
            <filter val="P2BN-3092"/>
            <filter val="https://tangramcare.atlassian.net/browse/P2BN-3032"/>
            <filter val="https://tangramcare.atlassian.net/browse/P2BN-3035"/>
            <filter val="https://tangramcare.atlassian.net/browse/P2BN-3034"/>
            <filter val="https://tangramcare.atlassian.net/browse/P2BN-2920"/>
            <filter val="https://tangramcare.atlassian.net/browse/P2BN-2305"/>
            <filter val="Jira Ticket"/>
            <filter val="P2BN-2765"/>
            <filter val="https://tangramcare.atlassian.net/browse/P2BN-3038"/>
            <filter val="https://tangramcare.atlassian.net/browse/P2BN-2927"/>
            <filter val="https://tangramcare.atlassian.net/browse/P2BN-2928"/>
            <filter val="-"/>
            <filter val="https://tangramcare.atlassian.net/browse/P2BN-2309"/>
            <filter val="P2BN-1619"/>
            <filter val="P2BN-1604&#10;P2BN-1630"/>
            <filter val="https://tangramcare.atlassian.net/browse/P2BN-2493"/>
            <filter val="https://tangramcare.atlassian.net/browse/P2BN-2593"/>
          </filters>
        </filterColumn>
      </autoFilter>
    </customSheetView>
    <customSheetView guid="{1C5FEE76-7551-48A1-B74F-85EB3E5BD241}" filter="1" showAutoFilter="1">
      <autoFilter ref="$A$2:$AF$287">
        <filterColumn colId="2">
          <filters>
            <filter val="P2BN-1643"/>
            <filter val="https://tangramcare.atlassian.net/browse/P2BN-1459"/>
            <filter val="https://tangramcare.atlassian.net/browse/P2BN-1756"/>
            <filter val="P2BN-1548"/>
            <filter val="P2BN-1448"/>
            <filter val="P2BN-1547"/>
            <filter val="P2BN-1546"/>
            <filter val="P2BN-1457"/>
            <filter val="https://tangramcare.atlassian.net/browse/P2BN-1470"/>
          </filters>
        </filterColumn>
      </autoFilter>
    </customSheetView>
    <customSheetView guid="{438BEA2F-537D-4020-94A9-EC6F394A4A06}" filter="1" showAutoFilter="1">
      <autoFilter ref="$A$2:$AF$287">
        <filterColumn colId="2">
          <filters blank="1">
            <filter val="P2BN-1456"/>
            <filter val="P2BN-1643"/>
            <filter val="P2BN-1455"/>
            <filter val="P2BN-1454"/>
            <filter val="https://tangramcare.atlassian.net/browse/P2BN-1459"/>
            <filter val="https://tangramcare.atlassian.net/browse/P2BN-1756"/>
            <filter val="P2BN-1548"/>
            <filter val="P2BN-1448"/>
            <filter val="P2BN-1547"/>
            <filter val="P2BN-1447"/>
            <filter val="P2BN-1546"/>
            <filter val="P2BN-1457"/>
            <filter val="P2BN-1446&#10;P2BN-1447"/>
            <filter val="P2BN-1456&#10;P2BN-1447&#10;P2BN-1458"/>
            <filter val="https://tangramcare.atlassian.net/browse/P2BN-1470"/>
            <filter val="P2BN-1456&#10;P2BN-1458"/>
          </filters>
        </filterColumn>
      </autoFilter>
    </customSheetView>
    <customSheetView guid="{133CBB1C-2FA6-4E17-BF69-DBF27E6CDE7D}" filter="1" showAutoFilter="1">
      <autoFilter ref="$A$2:$AF$378">
        <filterColumn colId="0">
          <filters>
            <filter val="GI_5.19"/>
            <filter val="GI_5.18"/>
            <filter val="GI_5.17"/>
            <filter val="GI_5.16"/>
            <filter val="GI_5.15"/>
            <filter val="GI_7.1"/>
            <filter val="GI_5.14"/>
            <filter val="GI_7.2"/>
            <filter val="GI_5.13"/>
            <filter val="GI_7.3"/>
            <filter val="GI_5.12"/>
            <filter val="GI_5.11"/>
            <filter val="GI_5.10"/>
            <filter val="GI_6.69_3"/>
            <filter val="GI_6.69_2"/>
            <filter val="GI_6.69_1"/>
            <filter val="GI_6.73_1"/>
            <filter val="GI_6.73_2"/>
            <filter val="GI_6.73_3"/>
            <filter val="GI_7.4"/>
            <filter val="GI_7.5"/>
            <filter val="GI_7.6"/>
            <filter val="GI_7.7"/>
            <filter val="GI_7.8"/>
            <filter val="GI_7.9"/>
            <filter val="GI_5.38"/>
            <filter val="GI_5.37"/>
            <filter val="GI_5.36"/>
            <filter val="GI_8.1"/>
            <filter val="GI_5.35"/>
            <filter val="GI_8.2"/>
            <filter val="GI_5.34"/>
            <filter val="GI_5.33"/>
            <filter val="GI_5.32"/>
            <filter val="GI_5.31"/>
            <filter val="GI_5.30"/>
            <filter val="New 'Limit to this node' functionality."/>
            <filter val="GI_5.29"/>
            <filter val="GI_5.28"/>
            <filter val="GI_5.27"/>
            <filter val="GI_5.26"/>
            <filter val="GI_5.25"/>
            <filter val="GI_5.24"/>
            <filter val="GI_5.23"/>
            <filter val="GI_5.22"/>
            <filter val="GI_5.21"/>
            <filter val="GI_5.20"/>
            <filter val="GI_6.74_1"/>
            <filter val="GI_6.74_2"/>
            <filter val="GI_6.74_3"/>
            <filter val="GI_8.3"/>
            <filter val="GI_8.4"/>
            <filter val="GI_8.5"/>
            <filter val="GI_8.6"/>
            <filter val="GI_8.7"/>
            <filter val="GI_8.8"/>
            <filter val="GI_8.9"/>
            <filter val="GI_5.1"/>
            <filter val="GI_5.2"/>
            <filter val="GI_5.3"/>
            <filter val="GI_5.4"/>
            <filter val="GI_5.5"/>
            <filter val="GI_6.67_3"/>
            <filter val="GI_6.67_2"/>
            <filter val="GI_6.67_1"/>
            <filter val="GI_9.21"/>
            <filter val="GI_9.20"/>
            <filter val="GI_9.23"/>
            <filter val="GI_9.22"/>
            <filter val="GI_11.6"/>
            <filter val="GI_11.5"/>
            <filter val="GI_11.7"/>
            <filter val="GI_11.2"/>
            <filter val="GI_11.1"/>
            <filter val="GI_11.4"/>
            <filter val="GI_11.3"/>
            <filter val="GI_6.79_1"/>
            <filter val="GI_6.79_2"/>
            <filter val="GI_6.79_3"/>
            <filter val="GI_3.20"/>
            <filter val="GI_6.71_1"/>
            <filter val="GI_6.71_2"/>
            <filter val="GI_6.71_3"/>
            <filter val="GI_5.6"/>
            <filter val="GI_5.7"/>
            <filter val="GI_5.8"/>
            <filter val="GI_5.9"/>
            <filter val="GI_3.19"/>
            <filter val="GI_6.1"/>
            <filter val="GI_6.2"/>
            <filter val="GI_6.3"/>
            <filter val="GI_4.23"/>
            <filter val="GI_6.4"/>
            <filter val="GI_4.22"/>
            <filter val="GI_4.21"/>
            <filter val="GI_4.20"/>
            <filter val="GI_6.68_3"/>
            <filter val="GI_6.90"/>
            <filter val="GI_6.68_2"/>
            <filter val="GI_6.91"/>
            <filter val="GI_6.68_1"/>
            <filter val="GI_6.92"/>
            <filter val="GI_6.93"/>
            <filter val="GI_6.94"/>
            <filter val="GI_6.95"/>
            <filter val="GI_6.96"/>
            <filter val="GI_6.97"/>
            <filter val="GI_6.98"/>
            <filter val="GI_6.99"/>
            <filter val="GI_6.101"/>
            <filter val="GI_10.7"/>
            <filter val="GI_6.100"/>
            <filter val="GI_10.6"/>
            <filter val="GI_10.9"/>
            <filter val="GI_6.102"/>
            <filter val="GI_10.8"/>
            <filter val="GI_10.3"/>
            <filter val="GI_10.2"/>
            <filter val="GI_10.5"/>
            <filter val="GI_10.4"/>
            <filter val="GI_4.19"/>
            <filter val="GI_4.18"/>
            <filter val="GI_4.17"/>
            <filter val="GI_10.1"/>
            <filter val="GI_4.16"/>
            <filter val="GI_4.15"/>
            <filter val="GI_4.14"/>
            <filter val="GI_4.13"/>
            <filter val="GI_4.12"/>
            <filter val="GI_4.11"/>
            <filter val="GI_4.10"/>
            <filter val="GI_6.72_1"/>
            <filter val="GI_6.72_2"/>
            <filter val="GI_6.72_3"/>
            <filter val="GI_9.10"/>
            <filter val="GI_9.12"/>
            <filter val="GI_9.11"/>
            <filter val="GI_9.14"/>
            <filter val="GI_9.13"/>
            <filter val="GI_9.16"/>
            <filter val="GI_9.15"/>
            <filter val="GI_6.5"/>
            <filter val="GI_9.18"/>
            <filter val="GI_6.6"/>
            <filter val="GI_9.17"/>
            <filter val="GI_6.7"/>
            <filter val="GI_6.8"/>
            <filter val="GI_9.19"/>
            <filter val="GI_6.9"/>
            <filter val="GI_3.1"/>
            <filter val="GI_3.2"/>
            <filter val="GI_3.3"/>
            <filter val="GI_2.23"/>
            <filter val="GI_3.4"/>
            <filter val="GI_3.5"/>
            <filter val="GI_2.21"/>
            <filter val="GI_3.6"/>
            <filter val="GI_2.22"/>
            <filter val="GI_3.7"/>
            <filter val="GI_2.20"/>
            <filter val="GI_6.70"/>
            <filter val="GI_6.71"/>
            <filter val="GI_6.72"/>
            <filter val="GI_6.73"/>
            <filter val="GI_6.74"/>
            <filter val="GI_8.11"/>
            <filter val="GI_6.75"/>
            <filter val="GI_8.10"/>
            <filter val="GI_6.76"/>
            <filter val="GI_8.13"/>
            <filter val="GI_13.8"/>
            <filter val="GI_6.77"/>
            <filter val="GI_8.12"/>
            <filter val="GI_13.7"/>
            <filter val="GI_6.78"/>
            <filter val="GI_6.79"/>
            <filter val="GI_13.9"/>
            <filter val="GI_13.4"/>
            <filter val="GI_13.3"/>
            <filter val="GI_13.6"/>
            <filter val="GI_13.5"/>
            <filter val="GI_2.18"/>
            <filter val="GI_13.2"/>
            <filter val="GI_2.19"/>
            <filter val="GI_13.1"/>
            <filter val="GI_2.16"/>
            <filter val="GI_6.77_2"/>
            <filter val="GI_2.17"/>
            <filter val="GI_6.77_3"/>
            <filter val="GI_2.14"/>
            <filter val="GI_2.15"/>
            <filter val="GI_2.12"/>
            <filter val="GI_2.13"/>
            <filter val="GI_2.10"/>
            <filter val="GI_2.11"/>
            <filter val="GI_6.80"/>
            <filter val="GI_6.81"/>
            <filter val="GI_6.77_1"/>
            <filter val="GI_6.82"/>
            <filter val="GI_6.83"/>
            <filter val="GI_6.84"/>
            <filter val="GI_6.85"/>
            <filter val="GI_6.86"/>
            <filter val="GI_6.87"/>
            <filter val="GI_6.88"/>
            <filter val="GI_6.89"/>
            <filter val="GI_3.8"/>
            <filter val="GI_3.9"/>
            <filter val="GI_3.17"/>
            <filter val="GI_6.66_1"/>
            <filter val="GI_3.18"/>
            <filter val="GI_3.15"/>
            <filter val="GI_4.1"/>
            <filter val="GI_3.16"/>
            <filter val="GI_4.2"/>
            <filter val="GI_3.13"/>
            <filter val="GI_4.3"/>
            <filter val="GI_3.14"/>
            <filter val="GI_3.11"/>
            <filter val="GI_4.5"/>
            <filter val="GI_3.12"/>
            <filter val="GI_4.6"/>
            <filter val="GI_3.10"/>
            <filter val="GI_10.15"/>
            <filter val="GI_10.14"/>
            <filter val="GI_10.13"/>
            <filter val="GI_10.12"/>
            <filter val="GI_10.11"/>
            <filter val="GI_6.66_3"/>
            <filter val="GI_10.10"/>
            <filter val="GI_6.66_2"/>
            <filter val="GI_6.50"/>
            <filter val="GI_6.51"/>
            <filter val="GI_6.52"/>
            <filter val="GI_6.53"/>
            <filter val="GI_6.54"/>
            <filter val="GI_12.9"/>
            <filter val="GI_6.55"/>
            <filter val="GI_12.8"/>
            <filter val="GI_6.56"/>
            <filter val="GI_6.57"/>
            <filter val="GI_6.58"/>
            <filter val="GI_12.5"/>
            <filter val="GI_6.59"/>
            <filter val="GI_12.4"/>
            <filter val="GI_12.7"/>
            <filter val="GI_12.6"/>
            <filter val="GI_12.1"/>
            <filter val="GI_12.3"/>
            <filter val="GI_12.2"/>
            <filter val="GI_6.78_1"/>
            <filter val="GI_6.78_2"/>
            <filter val="GI_6.78_3"/>
            <filter val="GI_6.70_1"/>
            <filter val="GI_6.70_2"/>
            <filter val="GI_6.70_3"/>
            <filter val="GI_6.60"/>
            <filter val="GI_12.10"/>
            <filter val="GI_6.61"/>
            <filter val="GI_12.11"/>
            <filter val="GI_6.62"/>
            <filter val="GI_6.63"/>
            <filter val="GI_6.64"/>
            <filter val="GI_6.65"/>
            <filter val="GI_6.66"/>
            <filter val="GI_6.67"/>
            <filter val="GI_6.68"/>
            <filter val="GI_4.7"/>
            <filter val="GI_6.69"/>
            <filter val="GI_4.8"/>
            <filter val="GI_4.9"/>
            <filter val="GI_1.2"/>
            <filter val="GI_1.14"/>
            <filter val="GI_1.3"/>
            <filter val="GI_1.13"/>
            <filter val="GI_1.4"/>
            <filter val="GI_1.16"/>
            <filter val="GI_1.5"/>
            <filter val="GI_1.15"/>
            <filter val="GI_1.6"/>
            <filter val="GI_1.10"/>
            <filter val="GI_1.7"/>
            <filter val="GI_1.8"/>
            <filter val="GI_1.12"/>
            <filter val="GI_1.9"/>
            <filter val="GI_1.11"/>
            <filter val="GI_9.1"/>
            <filter val="GI_1.1"/>
            <filter val="GI_6.30"/>
            <filter val="GI_6.31"/>
            <filter val="GI_6.32"/>
            <filter val="GI_6.33"/>
            <filter val="GI_6.34"/>
            <filter val="GI_6.35"/>
            <filter val="GI_6.36"/>
            <filter val="GI_6.37"/>
            <filter val="GI_6.38"/>
            <filter val="GI_6.39"/>
            <filter val="GI_6.75_1"/>
            <filter val="GI_6.75_2"/>
            <filter val="GI_6.75_3"/>
            <filter val="GI_6.40"/>
            <filter val="GI_6.41"/>
            <filter val="GI_6.42"/>
            <filter val="GI_7.10"/>
            <filter val="GI_6.43"/>
            <filter val="GI_6.44"/>
            <filter val="GI_6.45"/>
            <filter val="GI_6.46"/>
            <filter val="GI_6.47"/>
            <filter val="GI_9.2"/>
            <filter val="GI_6.48"/>
            <filter val="GI_9.3"/>
            <filter val="GI_6.49"/>
            <filter val="GI_9.4"/>
            <filter val="GI_9.5"/>
            <filter val="GI_9.6"/>
            <filter val="GI_9.7"/>
            <filter val="GI_9.8"/>
            <filter val="GI_9.9"/>
            <filter val="GI_2.1"/>
            <filter val="GI_2.2"/>
            <filter val="GI_2.3"/>
            <filter val="GI_2.4"/>
            <filter val="GI_2.5"/>
            <filter val="GI_2.6"/>
            <filter val="GI_2.7"/>
            <filter val="GI_2.8"/>
            <filter val="GI_13.11"/>
            <filter val="GI_6.87_2"/>
            <filter val="GI_13.10"/>
            <filter val="GI_13.13"/>
            <filter val="GI_13.12"/>
            <filter val="GI_13.15"/>
            <filter val="GI_13.14"/>
            <filter val="GI_6.10"/>
            <filter val="GI_6.11"/>
            <filter val="GI_6.12"/>
            <filter val="GI_6.13"/>
            <filter val="GI_6.14"/>
            <filter val="GI_6.15"/>
            <filter val="GI_6.16"/>
            <filter val="GI_6.17"/>
            <filter val="GI_6.18"/>
            <filter val="GI_6.19"/>
            <filter val="GI_14.1"/>
            <filter val="GI_6.76_3"/>
            <filter val="GI_6.76_1"/>
            <filter val="GI_6.76_2"/>
            <filter val="GI_6.20"/>
            <filter val="GI_6.21"/>
            <filter val="GI_6.22"/>
            <filter val="GI_6.23"/>
            <filter val="GI_6.24"/>
            <filter val="GI_2.9"/>
            <filter val="GI_6.25"/>
            <filter val="GI_6.26"/>
            <filter val="GI_6.27"/>
            <filter val="GI_6.28"/>
            <filter val="GI_6.29"/>
            <filter val="GI_1.17"/>
          </filters>
        </filterColumn>
      </autoFilter>
    </customSheetView>
    <customSheetView guid="{32E22583-48AB-4EB1-B333-9C16C9F8715D}" filter="1" showAutoFilter="1">
      <autoFilter ref="$A$1:$V$287">
        <filterColumn colId="2">
          <filters>
            <filter val="P2BN-1643"/>
            <filter val="https://tangramcare.atlassian.net/browse/P2BN-1459"/>
            <filter val="https://tangramcare.atlassian.net/browse/P2BN-1756"/>
            <filter val="P2BN-1548"/>
            <filter val="P2BN-1448"/>
            <filter val="P2BN-1547"/>
            <filter val="P2BN-1546"/>
            <filter val="P2BN-1457"/>
            <filter val="https://tangramcare.atlassian.net/browse/P2BN-1470"/>
          </filters>
        </filterColumn>
      </autoFilter>
    </customSheetView>
    <customSheetView guid="{AEB8009B-4C92-4593-8D28-A147189DE044}" filter="1" showAutoFilter="1">
      <autoFilter ref="$A$1:$V$287">
        <filterColumn colId="2">
          <filters>
            <filter val="P2BN-1456"/>
            <filter val="P2BN-1643"/>
            <filter val="https://tangramcare.atlassian.net/browse/P2BN-1459"/>
            <filter val="https://tangramcare.atlassian.net/browse/P2BN-1756"/>
            <filter val="P2BN-1548"/>
            <filter val="P2BN-1448"/>
            <filter val="P2BN-1547"/>
            <filter val="P2BN-1546"/>
            <filter val="P2BN-1457"/>
            <filter val="https://tangramcare.atlassian.net/browse/P2BN-1470"/>
          </filters>
        </filterColumn>
      </autoFilter>
    </customSheetView>
    <customSheetView guid="{627BC9A1-60A3-420D-90DB-4043F317C205}" filter="1" showAutoFilter="1">
      <autoFilter ref="$A$1:$V$287">
        <filterColumn colId="2">
          <filters>
            <filter val="P2BN-1643"/>
            <filter val="https://tangramcare.atlassian.net/browse/P2BN-1459"/>
            <filter val="https://tangramcare.atlassian.net/browse/P2BN-1756"/>
            <filter val="P2BN-1548"/>
            <filter val="P2BN-1448"/>
            <filter val="P2BN-1547"/>
            <filter val="P2BN-1546"/>
            <filter val="P2BN-1457"/>
            <filter val="https://tangramcare.atlassian.net/browse/P2BN-1470"/>
          </filters>
        </filterColumn>
      </autoFilter>
    </customSheetView>
    <customSheetView guid="{62398F8F-3218-4A0A-A179-B4B9FBE1B357}" filter="1" showAutoFilter="1">
      <autoFilter ref="$A$1:$V$287">
        <filterColumn colId="2">
          <filters>
            <filter val="P2BN-1456"/>
            <filter val="P2BN-1643"/>
            <filter val="https://tangramcare.atlassian.net/browse/P2BN-1459"/>
            <filter val="https://tangramcare.atlassian.net/browse/P2BN-1756"/>
            <filter val="P2BN-1548"/>
            <filter val="P2BN-1448"/>
            <filter val="P2BN-1547"/>
            <filter val="P2BN-1546"/>
            <filter val="P2BN-1457"/>
            <filter val="https://tangramcare.atlassian.net/browse/P2BN-1470"/>
          </filters>
        </filterColumn>
      </autoFilter>
    </customSheetView>
    <customSheetView guid="{72D2DB03-F60C-42A2-8F3C-967D370DABA6}" filter="1" showAutoFilter="1">
      <autoFilter ref="$A$1:$U$287">
        <filterColumn colId="2">
          <filters>
            <filter val="P2BN-1456"/>
            <filter val="P2BN-1643"/>
            <filter val="P2BN-1455"/>
            <filter val="P2BN-1454"/>
            <filter val="https://tangramcare.atlassian.net/browse/P2BN-1459"/>
            <filter val="https://tangramcare.atlassian.net/browse/P2BN-1756"/>
            <filter val="P2BN-1548"/>
            <filter val="P2BN-1448"/>
            <filter val="P2BN-1547"/>
            <filter val="P2BN-1447"/>
            <filter val="P2BN-1546"/>
            <filter val="P2BN-1457"/>
            <filter val="P2BN-1446&#10;P2BN-1447"/>
            <filter val="P2BN-1456&#10;P2BN-1447&#10;P2BN-1458"/>
            <filter val="https://tangramcare.atlassian.net/browse/P2BN-1470"/>
            <filter val="P2BN-1456&#10;P2BN-1458"/>
          </filters>
        </filterColumn>
      </autoFilter>
    </customSheetView>
    <customSheetView guid="{DBB6ABEB-6BF3-432D-9608-A1CCAC7853F2}" filter="1" showAutoFilter="1">
      <autoFilter ref="$A$1:$U$287"/>
    </customSheetView>
    <customSheetView guid="{CD5D83BE-0968-4EA4-91CA-DBC195A437E3}" filter="1" showAutoFilter="1">
      <autoFilter ref="$A$1:$U$287"/>
    </customSheetView>
    <customSheetView guid="{40DF5AE6-BC66-420D-932F-EFDB380BD278}" filter="1" showAutoFilter="1">
      <autoFilter ref="$A$1:$U$287">
        <filterColumn colId="2">
          <filters>
            <filter val="P2BN-1456"/>
            <filter val="P2BN-1643"/>
            <filter val="P2BN-1455"/>
            <filter val="P2BN-1454"/>
            <filter val="https://tangramcare.atlassian.net/browse/P2BN-1459"/>
            <filter val="https://tangramcare.atlassian.net/browse/P2BN-1756"/>
            <filter val="P2BN-1548"/>
            <filter val="P2BN-1448"/>
            <filter val="P2BN-1547"/>
            <filter val="P2BN-1447"/>
            <filter val="P2BN-1546"/>
            <filter val="P2BN-1457"/>
            <filter val="P2BN-1446&#10;P2BN-1447"/>
            <filter val="P2BN-1456&#10;P2BN-1447&#10;P2BN-1458"/>
            <filter val="https://tangramcare.atlassian.net/browse/P2BN-1470"/>
            <filter val="P2BN-1456&#10;P2BN-1458"/>
          </filters>
        </filterColumn>
      </autoFilter>
    </customSheetView>
  </customSheetViews>
  <conditionalFormatting sqref="J1:J323 I125 J325:J1216">
    <cfRule type="containsText" dxfId="3" priority="1" operator="containsText" text="Fail">
      <formula>NOT(ISERROR(SEARCH(("Fail"),(J1))))</formula>
    </cfRule>
  </conditionalFormatting>
  <conditionalFormatting sqref="J1:J323 I125 J325:J1216">
    <cfRule type="containsText" dxfId="4" priority="2" operator="containsText" text="Pass">
      <formula>NOT(ISERROR(SEARCH(("Pass"),(J1))))</formula>
    </cfRule>
  </conditionalFormatting>
  <conditionalFormatting sqref="J1:J323 I125 J325:J1216">
    <cfRule type="containsText" dxfId="0" priority="3" operator="containsText" text="Unavailable">
      <formula>NOT(ISERROR(SEARCH(("Unavailable"),(J1))))</formula>
    </cfRule>
  </conditionalFormatting>
  <hyperlinks>
    <hyperlink r:id="rId2" ref="M42"/>
    <hyperlink r:id="rId3" ref="M77"/>
    <hyperlink r:id="rId4" ref="M79"/>
    <hyperlink r:id="rId5" ref="M103"/>
    <hyperlink r:id="rId6" ref="M104"/>
    <hyperlink r:id="rId7" ref="M110"/>
    <hyperlink r:id="rId8" ref="M148"/>
    <hyperlink r:id="rId9" ref="C182"/>
    <hyperlink r:id="rId10" ref="C183"/>
    <hyperlink r:id="rId11" ref="C184"/>
    <hyperlink r:id="rId12" ref="C185"/>
    <hyperlink r:id="rId13" ref="C186"/>
    <hyperlink r:id="rId14" ref="C187"/>
    <hyperlink r:id="rId15" ref="C188"/>
    <hyperlink r:id="rId16" ref="C189"/>
    <hyperlink r:id="rId17" ref="C190"/>
    <hyperlink r:id="rId18" ref="M190"/>
    <hyperlink r:id="rId19" ref="C191"/>
    <hyperlink r:id="rId20" ref="M191"/>
    <hyperlink r:id="rId21" ref="C192"/>
    <hyperlink r:id="rId22" ref="M192"/>
    <hyperlink r:id="rId23" ref="C193"/>
    <hyperlink r:id="rId24" ref="C194"/>
    <hyperlink r:id="rId25" ref="C195"/>
    <hyperlink r:id="rId26" ref="C261"/>
    <hyperlink r:id="rId27" ref="C262"/>
    <hyperlink r:id="rId28" ref="C263"/>
    <hyperlink r:id="rId29" ref="C264"/>
    <hyperlink r:id="rId30" ref="C265"/>
    <hyperlink r:id="rId31" ref="C266"/>
    <hyperlink r:id="rId32" ref="C267"/>
    <hyperlink r:id="rId33" ref="C268"/>
    <hyperlink r:id="rId34" ref="C269"/>
    <hyperlink r:id="rId35" ref="C270"/>
    <hyperlink r:id="rId36" ref="C271"/>
    <hyperlink r:id="rId37" ref="C272"/>
    <hyperlink r:id="rId38" ref="C273"/>
    <hyperlink r:id="rId39" ref="C274"/>
    <hyperlink r:id="rId40" ref="C275"/>
    <hyperlink r:id="rId41" ref="C294"/>
    <hyperlink r:id="rId42" ref="C295"/>
    <hyperlink r:id="rId43" ref="C296"/>
    <hyperlink r:id="rId44" ref="C297"/>
    <hyperlink r:id="rId45" ref="C298"/>
    <hyperlink r:id="rId46" ref="C299"/>
    <hyperlink r:id="rId47" ref="C300"/>
    <hyperlink r:id="rId48" ref="M315"/>
    <hyperlink r:id="rId49" ref="M319"/>
    <hyperlink r:id="rId50" ref="C320"/>
    <hyperlink r:id="rId51" ref="M365"/>
    <hyperlink r:id="rId52" ref="M366"/>
    <hyperlink r:id="rId53" ref="M367"/>
    <hyperlink r:id="rId54" ref="M368"/>
    <hyperlink r:id="rId55" ref="M371"/>
    <hyperlink r:id="rId56" ref="M373"/>
    <hyperlink r:id="rId57" ref="M374"/>
    <hyperlink r:id="rId58" ref="M376"/>
    <hyperlink r:id="rId59" ref="C378"/>
    <hyperlink r:id="rId60" ref="C379"/>
    <hyperlink r:id="rId61" ref="C380"/>
    <hyperlink r:id="rId62" ref="C381"/>
  </hyperlinks>
  <drawing r:id="rId63"/>
  <legacyDrawing r:id="rId64"/>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2" max="2" width="18.57"/>
    <col customWidth="1" min="3" max="3" width="13.29"/>
    <col customWidth="1" min="4" max="4" width="47.57"/>
    <col customWidth="1" min="5" max="5" width="24.29"/>
    <col customWidth="1" min="6" max="6" width="46.29"/>
    <col customWidth="1" min="7" max="7" width="57.14"/>
    <col customWidth="1" min="11" max="11" width="15.71"/>
  </cols>
  <sheetData>
    <row r="1">
      <c r="A1" s="1051" t="s">
        <v>7099</v>
      </c>
      <c r="B1" s="808"/>
      <c r="C1" s="808"/>
      <c r="D1" s="808"/>
      <c r="E1" s="808"/>
      <c r="F1" s="808"/>
      <c r="G1" s="808"/>
      <c r="H1" s="808"/>
      <c r="I1" s="808"/>
      <c r="J1" s="808"/>
      <c r="K1" s="808"/>
      <c r="L1" s="808"/>
      <c r="M1" s="808"/>
      <c r="N1" s="808"/>
      <c r="O1" s="808"/>
      <c r="P1" s="808"/>
      <c r="Q1" s="808"/>
      <c r="R1" s="808"/>
      <c r="S1" s="808"/>
      <c r="T1" s="808"/>
      <c r="U1" s="808"/>
      <c r="V1" s="808"/>
      <c r="W1" s="340"/>
      <c r="X1" s="694"/>
      <c r="Y1" s="694"/>
      <c r="Z1" s="694"/>
      <c r="AA1" s="694"/>
    </row>
    <row r="2" ht="27.75" customHeight="1">
      <c r="A2" s="827" t="s">
        <v>57</v>
      </c>
      <c r="B2" s="1052" t="s">
        <v>60</v>
      </c>
      <c r="C2" s="827" t="s">
        <v>422</v>
      </c>
      <c r="D2" s="1052" t="s">
        <v>61</v>
      </c>
      <c r="E2" s="1052" t="s">
        <v>62</v>
      </c>
      <c r="F2" s="827" t="s">
        <v>63</v>
      </c>
      <c r="G2" s="827" t="s">
        <v>64</v>
      </c>
      <c r="H2" s="827" t="s">
        <v>65</v>
      </c>
      <c r="I2" s="1052" t="s">
        <v>66</v>
      </c>
      <c r="J2" s="827" t="s">
        <v>67</v>
      </c>
      <c r="K2" s="827" t="s">
        <v>68</v>
      </c>
      <c r="L2" s="827" t="s">
        <v>69</v>
      </c>
      <c r="M2" s="827" t="s">
        <v>70</v>
      </c>
      <c r="N2" s="827" t="s">
        <v>71</v>
      </c>
      <c r="O2" s="1053" t="s">
        <v>72</v>
      </c>
      <c r="P2" s="1053" t="s">
        <v>73</v>
      </c>
      <c r="Q2" s="1053" t="s">
        <v>74</v>
      </c>
      <c r="R2" s="1053" t="s">
        <v>75</v>
      </c>
      <c r="S2" s="1053" t="s">
        <v>76</v>
      </c>
      <c r="T2" s="1052" t="s">
        <v>77</v>
      </c>
      <c r="U2" s="827" t="s">
        <v>78</v>
      </c>
      <c r="V2" s="1052" t="s">
        <v>79</v>
      </c>
      <c r="W2" s="343"/>
      <c r="X2" s="1054"/>
      <c r="Y2" s="1054"/>
      <c r="Z2" s="1054"/>
      <c r="AA2" s="1054"/>
    </row>
    <row r="3">
      <c r="A3" s="808"/>
      <c r="B3" s="1055" t="s">
        <v>80</v>
      </c>
      <c r="C3" s="808"/>
      <c r="D3" s="1056"/>
      <c r="E3" s="1057"/>
      <c r="F3" s="1057"/>
      <c r="G3" s="1057"/>
      <c r="H3" s="807"/>
      <c r="I3" s="807"/>
      <c r="J3" s="1058"/>
      <c r="K3" s="802" t="s">
        <v>1647</v>
      </c>
      <c r="L3" s="1056"/>
      <c r="M3" s="1056"/>
      <c r="N3" s="1056"/>
      <c r="O3" s="1057"/>
      <c r="P3" s="809"/>
      <c r="Q3" s="809"/>
      <c r="R3" s="809"/>
      <c r="S3" s="809"/>
      <c r="T3" s="809"/>
      <c r="U3" s="809"/>
      <c r="V3" s="809"/>
      <c r="W3" s="352"/>
      <c r="X3" s="538"/>
      <c r="Y3" s="538"/>
      <c r="Z3" s="538"/>
      <c r="AA3" s="538"/>
    </row>
    <row r="4">
      <c r="A4" s="808"/>
      <c r="B4" s="1059"/>
      <c r="C4" s="1060"/>
      <c r="D4" s="1061" t="s">
        <v>81</v>
      </c>
      <c r="E4" s="1062"/>
      <c r="F4" s="1063" t="s">
        <v>82</v>
      </c>
      <c r="G4" s="1064"/>
      <c r="H4" s="807"/>
      <c r="I4" s="807"/>
      <c r="J4" s="807"/>
      <c r="K4" s="1065"/>
      <c r="L4" s="1066" t="s">
        <v>1648</v>
      </c>
      <c r="M4" s="1067"/>
      <c r="N4" s="1063" t="s">
        <v>1649</v>
      </c>
      <c r="O4" s="1068"/>
      <c r="P4" s="809"/>
      <c r="Q4" s="809"/>
      <c r="R4" s="809"/>
      <c r="S4" s="809"/>
      <c r="T4" s="809"/>
      <c r="U4" s="809"/>
      <c r="V4" s="809"/>
      <c r="W4" s="352"/>
      <c r="X4" s="538"/>
      <c r="Y4" s="538"/>
      <c r="Z4" s="538"/>
      <c r="AA4" s="538"/>
    </row>
    <row r="5">
      <c r="A5" s="808"/>
      <c r="B5" s="1059"/>
      <c r="C5" s="1069"/>
      <c r="D5" s="1066" t="s">
        <v>83</v>
      </c>
      <c r="E5" s="1070"/>
      <c r="F5" s="1063" t="s">
        <v>84</v>
      </c>
      <c r="G5" s="1071"/>
      <c r="H5" s="807"/>
      <c r="I5" s="807"/>
      <c r="J5" s="807"/>
      <c r="K5" s="1065"/>
      <c r="L5" s="1066" t="s">
        <v>1650</v>
      </c>
      <c r="M5" s="1072"/>
      <c r="N5" s="1073" t="s">
        <v>1651</v>
      </c>
      <c r="O5" s="1074"/>
      <c r="P5" s="809"/>
      <c r="Q5" s="809"/>
      <c r="R5" s="809"/>
      <c r="S5" s="809"/>
      <c r="T5" s="809"/>
      <c r="U5" s="809"/>
      <c r="V5" s="809"/>
      <c r="W5" s="352"/>
      <c r="X5" s="538"/>
      <c r="Y5" s="538"/>
      <c r="Z5" s="538"/>
      <c r="AA5" s="538"/>
    </row>
    <row r="6">
      <c r="A6" s="808"/>
      <c r="B6" s="1059"/>
      <c r="C6" s="1069"/>
      <c r="D6" s="1066" t="s">
        <v>85</v>
      </c>
      <c r="E6" s="1075"/>
      <c r="F6" s="1063" t="s">
        <v>86</v>
      </c>
      <c r="G6" s="1076"/>
      <c r="H6" s="807"/>
      <c r="I6" s="807"/>
      <c r="J6" s="807"/>
      <c r="K6" s="1065"/>
      <c r="L6" s="1061" t="s">
        <v>1652</v>
      </c>
      <c r="M6" s="1077"/>
      <c r="N6" s="1063" t="s">
        <v>1653</v>
      </c>
      <c r="O6" s="1078"/>
      <c r="P6" s="809"/>
      <c r="Q6" s="809"/>
      <c r="R6" s="809"/>
      <c r="S6" s="809"/>
      <c r="T6" s="809"/>
      <c r="U6" s="809"/>
      <c r="V6" s="1079">
        <f>countIF(V8:V1048, "Release")</f>
        <v>37</v>
      </c>
      <c r="W6" s="1080"/>
      <c r="X6" s="1081"/>
      <c r="Y6" s="1081"/>
      <c r="Z6" s="1081"/>
      <c r="AA6" s="1081"/>
    </row>
    <row r="7">
      <c r="A7" s="1082" t="s">
        <v>7100</v>
      </c>
      <c r="B7" s="1083"/>
      <c r="C7" s="1084"/>
      <c r="D7" s="1084"/>
      <c r="E7" s="1084"/>
      <c r="F7" s="1084"/>
      <c r="G7" s="1084"/>
      <c r="H7" s="1085"/>
      <c r="I7" s="1085"/>
      <c r="J7" s="1085"/>
      <c r="K7" s="1084"/>
      <c r="L7" s="832"/>
      <c r="M7" s="1084"/>
      <c r="N7" s="832"/>
      <c r="O7" s="1084"/>
      <c r="P7" s="1084"/>
      <c r="Q7" s="1084"/>
      <c r="R7" s="1084"/>
      <c r="S7" s="1084"/>
      <c r="T7" s="1084" t="s">
        <v>988</v>
      </c>
      <c r="U7" s="1084"/>
      <c r="V7" s="1084"/>
      <c r="W7" s="1086"/>
      <c r="X7" s="582"/>
      <c r="Y7" s="582"/>
      <c r="Z7" s="582"/>
      <c r="AA7" s="582"/>
    </row>
    <row r="8">
      <c r="A8" s="1055" t="s">
        <v>7101</v>
      </c>
      <c r="B8" s="452" t="s">
        <v>7102</v>
      </c>
      <c r="C8" s="835"/>
      <c r="D8" s="835" t="s">
        <v>7103</v>
      </c>
      <c r="E8" s="835" t="s">
        <v>7104</v>
      </c>
      <c r="F8" s="835" t="s">
        <v>7105</v>
      </c>
      <c r="G8" s="835" t="s">
        <v>7106</v>
      </c>
      <c r="H8" s="898"/>
      <c r="I8" s="898"/>
      <c r="J8" s="898">
        <v>43719.0</v>
      </c>
      <c r="K8" s="918" t="s">
        <v>47</v>
      </c>
      <c r="L8" s="809" t="s">
        <v>432</v>
      </c>
      <c r="M8" s="808"/>
      <c r="N8" s="808"/>
      <c r="O8" s="809" t="s">
        <v>96</v>
      </c>
      <c r="P8" s="452" t="s">
        <v>917</v>
      </c>
      <c r="Q8" s="452" t="s">
        <v>98</v>
      </c>
      <c r="R8" s="876">
        <v>43896.0</v>
      </c>
      <c r="S8" s="809"/>
      <c r="T8" s="809" t="s">
        <v>99</v>
      </c>
      <c r="U8" s="809"/>
      <c r="V8" s="809" t="s">
        <v>79</v>
      </c>
      <c r="W8" s="352"/>
      <c r="X8" s="538"/>
      <c r="Y8" s="538"/>
      <c r="Z8" s="538"/>
      <c r="AA8" s="538"/>
    </row>
    <row r="9">
      <c r="A9" s="1055" t="s">
        <v>7107</v>
      </c>
      <c r="B9" s="452" t="s">
        <v>7108</v>
      </c>
      <c r="C9" s="835"/>
      <c r="D9" s="835" t="s">
        <v>7109</v>
      </c>
      <c r="E9" s="835" t="s">
        <v>7110</v>
      </c>
      <c r="F9" s="835" t="s">
        <v>7111</v>
      </c>
      <c r="G9" s="835" t="s">
        <v>7112</v>
      </c>
      <c r="H9" s="898"/>
      <c r="I9" s="898"/>
      <c r="J9" s="898">
        <v>43719.0</v>
      </c>
      <c r="K9" s="1087" t="s">
        <v>47</v>
      </c>
      <c r="L9" s="809" t="s">
        <v>432</v>
      </c>
      <c r="M9" s="808"/>
      <c r="N9" s="808" t="s">
        <v>7113</v>
      </c>
      <c r="O9" s="809" t="s">
        <v>96</v>
      </c>
      <c r="P9" s="452" t="s">
        <v>917</v>
      </c>
      <c r="Q9" s="452" t="s">
        <v>98</v>
      </c>
      <c r="R9" s="876">
        <v>43896.0</v>
      </c>
      <c r="S9" s="809"/>
      <c r="T9" s="809" t="s">
        <v>99</v>
      </c>
      <c r="U9" s="809"/>
      <c r="V9" s="809" t="s">
        <v>79</v>
      </c>
      <c r="W9" s="352"/>
      <c r="X9" s="538"/>
      <c r="Y9" s="538"/>
      <c r="Z9" s="538"/>
      <c r="AA9" s="538"/>
    </row>
    <row r="10">
      <c r="A10" s="1055" t="s">
        <v>7114</v>
      </c>
      <c r="B10" s="452" t="s">
        <v>7115</v>
      </c>
      <c r="C10" s="452"/>
      <c r="D10" s="452" t="s">
        <v>7116</v>
      </c>
      <c r="E10" s="452" t="s">
        <v>7117</v>
      </c>
      <c r="F10" s="452" t="s">
        <v>7118</v>
      </c>
      <c r="G10" s="452" t="s">
        <v>7119</v>
      </c>
      <c r="H10" s="898"/>
      <c r="I10" s="898"/>
      <c r="J10" s="898">
        <v>43719.0</v>
      </c>
      <c r="K10" s="918" t="s">
        <v>47</v>
      </c>
      <c r="L10" s="809" t="s">
        <v>432</v>
      </c>
      <c r="M10" s="808"/>
      <c r="N10" s="808"/>
      <c r="O10" s="809" t="s">
        <v>96</v>
      </c>
      <c r="P10" s="452" t="s">
        <v>917</v>
      </c>
      <c r="Q10" s="452" t="s">
        <v>98</v>
      </c>
      <c r="R10" s="876">
        <v>43896.0</v>
      </c>
      <c r="S10" s="809"/>
      <c r="T10" s="809" t="s">
        <v>99</v>
      </c>
      <c r="U10" s="809"/>
      <c r="V10" s="809" t="s">
        <v>79</v>
      </c>
      <c r="W10" s="352"/>
      <c r="X10" s="538"/>
      <c r="Y10" s="538"/>
      <c r="Z10" s="538"/>
      <c r="AA10" s="538"/>
    </row>
    <row r="11">
      <c r="A11" s="1055" t="s">
        <v>7120</v>
      </c>
      <c r="B11" s="835" t="s">
        <v>7121</v>
      </c>
      <c r="C11" s="452"/>
      <c r="D11" s="452" t="s">
        <v>7122</v>
      </c>
      <c r="E11" s="452" t="s">
        <v>7123</v>
      </c>
      <c r="F11" s="452" t="s">
        <v>7124</v>
      </c>
      <c r="G11" s="452" t="s">
        <v>7125</v>
      </c>
      <c r="H11" s="898"/>
      <c r="I11" s="898"/>
      <c r="J11" s="898">
        <v>43719.0</v>
      </c>
      <c r="K11" s="918" t="s">
        <v>47</v>
      </c>
      <c r="L11" s="809" t="s">
        <v>432</v>
      </c>
      <c r="M11" s="808"/>
      <c r="N11" s="808"/>
      <c r="O11" s="809" t="s">
        <v>130</v>
      </c>
      <c r="P11" s="452"/>
      <c r="Q11" s="452"/>
      <c r="R11" s="809"/>
      <c r="S11" s="809"/>
      <c r="T11" s="809" t="s">
        <v>99</v>
      </c>
      <c r="U11" s="809"/>
      <c r="V11" s="809" t="s">
        <v>79</v>
      </c>
      <c r="W11" s="352"/>
      <c r="X11" s="538"/>
      <c r="Y11" s="538"/>
      <c r="Z11" s="538"/>
      <c r="AA11" s="538"/>
    </row>
    <row r="12">
      <c r="A12" s="1082" t="s">
        <v>7126</v>
      </c>
      <c r="B12" s="1084"/>
      <c r="C12" s="1084"/>
      <c r="D12" s="1084"/>
      <c r="E12" s="1084"/>
      <c r="F12" s="1084"/>
      <c r="G12" s="1084"/>
      <c r="H12" s="1085"/>
      <c r="I12" s="1085"/>
      <c r="J12" s="1085"/>
      <c r="K12" s="1084"/>
      <c r="L12" s="832"/>
      <c r="M12" s="1084"/>
      <c r="N12" s="832"/>
      <c r="O12" s="1084"/>
      <c r="P12" s="1084"/>
      <c r="Q12" s="1084"/>
      <c r="R12" s="809"/>
      <c r="S12" s="809"/>
      <c r="T12" s="809" t="s">
        <v>988</v>
      </c>
      <c r="U12" s="809"/>
      <c r="V12" s="1084"/>
      <c r="W12" s="1086"/>
      <c r="X12" s="582"/>
      <c r="Y12" s="582"/>
      <c r="Z12" s="582"/>
      <c r="AA12" s="582"/>
    </row>
    <row r="13">
      <c r="A13" s="1055" t="s">
        <v>7127</v>
      </c>
      <c r="B13" s="835" t="s">
        <v>7128</v>
      </c>
      <c r="C13" s="452"/>
      <c r="D13" s="452" t="s">
        <v>7129</v>
      </c>
      <c r="E13" s="452" t="s">
        <v>7130</v>
      </c>
      <c r="F13" s="806" t="s">
        <v>7131</v>
      </c>
      <c r="G13" s="452" t="s">
        <v>7132</v>
      </c>
      <c r="H13" s="1088"/>
      <c r="I13" s="1088"/>
      <c r="J13" s="1088">
        <v>43719.0</v>
      </c>
      <c r="K13" s="918" t="s">
        <v>47</v>
      </c>
      <c r="L13" s="920" t="s">
        <v>432</v>
      </c>
      <c r="M13" s="808"/>
      <c r="N13" s="808"/>
      <c r="O13" s="809" t="s">
        <v>96</v>
      </c>
      <c r="P13" s="452" t="s">
        <v>917</v>
      </c>
      <c r="Q13" s="452" t="s">
        <v>98</v>
      </c>
      <c r="R13" s="876">
        <v>43896.0</v>
      </c>
      <c r="S13" s="809"/>
      <c r="T13" s="809" t="s">
        <v>99</v>
      </c>
      <c r="U13" s="809"/>
      <c r="V13" s="809" t="s">
        <v>79</v>
      </c>
      <c r="W13" s="352"/>
      <c r="X13" s="538"/>
      <c r="Y13" s="538"/>
      <c r="Z13" s="538"/>
      <c r="AA13" s="538"/>
    </row>
    <row r="14">
      <c r="A14" s="1055" t="s">
        <v>7133</v>
      </c>
      <c r="B14" s="835" t="s">
        <v>7128</v>
      </c>
      <c r="C14" s="452"/>
      <c r="D14" s="452" t="s">
        <v>7134</v>
      </c>
      <c r="E14" s="452" t="s">
        <v>7135</v>
      </c>
      <c r="F14" s="806" t="s">
        <v>7136</v>
      </c>
      <c r="G14" s="452" t="s">
        <v>7137</v>
      </c>
      <c r="H14" s="1088"/>
      <c r="I14" s="1088"/>
      <c r="J14" s="1088">
        <v>43719.0</v>
      </c>
      <c r="K14" s="918" t="s">
        <v>47</v>
      </c>
      <c r="L14" s="920" t="s">
        <v>432</v>
      </c>
      <c r="M14" s="808"/>
      <c r="N14" s="808" t="s">
        <v>7138</v>
      </c>
      <c r="O14" s="809" t="s">
        <v>96</v>
      </c>
      <c r="P14" s="452" t="s">
        <v>917</v>
      </c>
      <c r="Q14" s="452" t="s">
        <v>98</v>
      </c>
      <c r="R14" s="876">
        <v>43896.0</v>
      </c>
      <c r="S14" s="809"/>
      <c r="T14" s="809" t="s">
        <v>99</v>
      </c>
      <c r="U14" s="809"/>
      <c r="V14" s="809" t="s">
        <v>79</v>
      </c>
      <c r="W14" s="352"/>
      <c r="X14" s="538"/>
      <c r="Y14" s="538"/>
      <c r="Z14" s="538"/>
      <c r="AA14" s="538"/>
    </row>
    <row r="15">
      <c r="A15" s="1089" t="s">
        <v>7139</v>
      </c>
      <c r="B15" s="835" t="s">
        <v>7140</v>
      </c>
      <c r="C15" s="835"/>
      <c r="D15" s="835" t="s">
        <v>7129</v>
      </c>
      <c r="E15" s="840" t="s">
        <v>7141</v>
      </c>
      <c r="F15" s="835" t="s">
        <v>7131</v>
      </c>
      <c r="G15" s="840" t="s">
        <v>7132</v>
      </c>
      <c r="H15" s="1088"/>
      <c r="I15" s="1088"/>
      <c r="J15" s="1088">
        <v>43719.0</v>
      </c>
      <c r="K15" s="918" t="s">
        <v>47</v>
      </c>
      <c r="L15" s="920" t="s">
        <v>432</v>
      </c>
      <c r="M15" s="851"/>
      <c r="N15" s="851"/>
      <c r="O15" s="920" t="s">
        <v>96</v>
      </c>
      <c r="P15" s="452" t="s">
        <v>917</v>
      </c>
      <c r="Q15" s="452" t="s">
        <v>98</v>
      </c>
      <c r="R15" s="876">
        <v>43899.0</v>
      </c>
      <c r="S15" s="920"/>
      <c r="T15" s="920" t="s">
        <v>99</v>
      </c>
      <c r="U15" s="920"/>
      <c r="V15" s="809" t="s">
        <v>79</v>
      </c>
      <c r="W15" s="352"/>
      <c r="X15" s="538"/>
      <c r="Y15" s="538"/>
      <c r="Z15" s="538"/>
      <c r="AA15" s="538"/>
    </row>
    <row r="16">
      <c r="A16" s="1089" t="s">
        <v>7142</v>
      </c>
      <c r="B16" s="835" t="s">
        <v>7140</v>
      </c>
      <c r="C16" s="835"/>
      <c r="D16" s="835" t="s">
        <v>7134</v>
      </c>
      <c r="E16" s="840" t="s">
        <v>7143</v>
      </c>
      <c r="F16" s="835" t="s">
        <v>7136</v>
      </c>
      <c r="G16" s="840" t="s">
        <v>7137</v>
      </c>
      <c r="H16" s="1088"/>
      <c r="I16" s="1088"/>
      <c r="J16" s="1088">
        <v>43719.0</v>
      </c>
      <c r="K16" s="918" t="s">
        <v>47</v>
      </c>
      <c r="L16" s="920" t="s">
        <v>432</v>
      </c>
      <c r="M16" s="851"/>
      <c r="N16" s="851"/>
      <c r="O16" s="920" t="s">
        <v>96</v>
      </c>
      <c r="P16" s="452" t="s">
        <v>917</v>
      </c>
      <c r="Q16" s="452" t="s">
        <v>98</v>
      </c>
      <c r="R16" s="876">
        <v>43899.0</v>
      </c>
      <c r="S16" s="920"/>
      <c r="T16" s="920" t="s">
        <v>99</v>
      </c>
      <c r="U16" s="920"/>
      <c r="V16" s="809" t="s">
        <v>79</v>
      </c>
      <c r="W16" s="352"/>
      <c r="X16" s="538"/>
      <c r="Y16" s="538"/>
      <c r="Z16" s="538"/>
      <c r="AA16" s="538"/>
    </row>
    <row r="17">
      <c r="A17" s="1082" t="s">
        <v>7144</v>
      </c>
      <c r="B17" s="1083"/>
      <c r="C17" s="1084"/>
      <c r="D17" s="1084"/>
      <c r="E17" s="1084"/>
      <c r="F17" s="1084"/>
      <c r="G17" s="1084"/>
      <c r="H17" s="1085"/>
      <c r="I17" s="1085"/>
      <c r="J17" s="1085"/>
      <c r="K17" s="1084"/>
      <c r="L17" s="832"/>
      <c r="M17" s="832"/>
      <c r="N17" s="832"/>
      <c r="O17" s="1084"/>
      <c r="P17" s="1084"/>
      <c r="Q17" s="1084"/>
      <c r="R17" s="1084"/>
      <c r="S17" s="1084"/>
      <c r="T17" s="1084"/>
      <c r="U17" s="1084"/>
      <c r="V17" s="1084"/>
      <c r="W17" s="1086"/>
      <c r="X17" s="582"/>
      <c r="Y17" s="582"/>
      <c r="Z17" s="582"/>
      <c r="AA17" s="582"/>
    </row>
    <row r="18">
      <c r="A18" s="1055" t="s">
        <v>7145</v>
      </c>
      <c r="B18" s="835" t="s">
        <v>7146</v>
      </c>
      <c r="C18" s="452"/>
      <c r="D18" s="452" t="s">
        <v>7147</v>
      </c>
      <c r="E18" s="452" t="s">
        <v>7148</v>
      </c>
      <c r="F18" s="452" t="s">
        <v>7149</v>
      </c>
      <c r="G18" s="452" t="s">
        <v>7150</v>
      </c>
      <c r="H18" s="1088"/>
      <c r="I18" s="1088"/>
      <c r="J18" s="1088">
        <v>43719.0</v>
      </c>
      <c r="K18" s="918" t="s">
        <v>47</v>
      </c>
      <c r="L18" s="920" t="s">
        <v>432</v>
      </c>
      <c r="M18" s="808"/>
      <c r="N18" s="808"/>
      <c r="O18" s="809" t="s">
        <v>96</v>
      </c>
      <c r="P18" s="452" t="s">
        <v>917</v>
      </c>
      <c r="Q18" s="452" t="s">
        <v>98</v>
      </c>
      <c r="R18" s="876">
        <v>43899.0</v>
      </c>
      <c r="S18" s="809"/>
      <c r="T18" s="809" t="s">
        <v>99</v>
      </c>
      <c r="U18" s="809"/>
      <c r="V18" s="809" t="s">
        <v>79</v>
      </c>
      <c r="W18" s="352"/>
      <c r="X18" s="538"/>
      <c r="Y18" s="538"/>
      <c r="Z18" s="538"/>
      <c r="AA18" s="538"/>
    </row>
    <row r="19">
      <c r="A19" s="1055" t="s">
        <v>7151</v>
      </c>
      <c r="B19" s="835" t="s">
        <v>7146</v>
      </c>
      <c r="C19" s="452"/>
      <c r="D19" s="452" t="s">
        <v>7152</v>
      </c>
      <c r="E19" s="452" t="s">
        <v>7153</v>
      </c>
      <c r="F19" s="452" t="s">
        <v>7154</v>
      </c>
      <c r="G19" s="452" t="s">
        <v>7155</v>
      </c>
      <c r="H19" s="1088"/>
      <c r="I19" s="1088"/>
      <c r="J19" s="1088">
        <v>43719.0</v>
      </c>
      <c r="K19" s="918" t="s">
        <v>47</v>
      </c>
      <c r="L19" s="920" t="s">
        <v>432</v>
      </c>
      <c r="M19" s="808"/>
      <c r="N19" s="808"/>
      <c r="O19" s="809" t="s">
        <v>96</v>
      </c>
      <c r="P19" s="452" t="s">
        <v>917</v>
      </c>
      <c r="Q19" s="452" t="s">
        <v>98</v>
      </c>
      <c r="R19" s="876">
        <v>43899.0</v>
      </c>
      <c r="S19" s="809"/>
      <c r="T19" s="809" t="s">
        <v>99</v>
      </c>
      <c r="U19" s="809"/>
      <c r="V19" s="809" t="s">
        <v>79</v>
      </c>
      <c r="W19" s="352"/>
      <c r="X19" s="538"/>
      <c r="Y19" s="538"/>
      <c r="Z19" s="538"/>
      <c r="AA19" s="538"/>
    </row>
    <row r="20">
      <c r="A20" s="1055" t="s">
        <v>7156</v>
      </c>
      <c r="B20" s="835" t="s">
        <v>7146</v>
      </c>
      <c r="C20" s="452"/>
      <c r="D20" s="452" t="s">
        <v>7157</v>
      </c>
      <c r="E20" s="452" t="s">
        <v>7158</v>
      </c>
      <c r="F20" s="452" t="s">
        <v>7159</v>
      </c>
      <c r="G20" s="452" t="s">
        <v>7160</v>
      </c>
      <c r="H20" s="1088"/>
      <c r="I20" s="1088"/>
      <c r="J20" s="1088">
        <v>43719.0</v>
      </c>
      <c r="K20" s="918" t="s">
        <v>47</v>
      </c>
      <c r="L20" s="920" t="s">
        <v>432</v>
      </c>
      <c r="M20" s="808"/>
      <c r="N20" s="808"/>
      <c r="O20" s="809" t="s">
        <v>96</v>
      </c>
      <c r="P20" s="452" t="s">
        <v>917</v>
      </c>
      <c r="Q20" s="452" t="s">
        <v>98</v>
      </c>
      <c r="R20" s="876">
        <v>43899.0</v>
      </c>
      <c r="S20" s="809"/>
      <c r="T20" s="809" t="s">
        <v>99</v>
      </c>
      <c r="U20" s="809"/>
      <c r="V20" s="809" t="s">
        <v>79</v>
      </c>
      <c r="W20" s="352"/>
      <c r="X20" s="538"/>
      <c r="Y20" s="538"/>
      <c r="Z20" s="538"/>
      <c r="AA20" s="538"/>
    </row>
    <row r="21">
      <c r="A21" s="1055" t="s">
        <v>7161</v>
      </c>
      <c r="B21" s="835" t="s">
        <v>7162</v>
      </c>
      <c r="C21" s="452"/>
      <c r="D21" s="452" t="s">
        <v>7163</v>
      </c>
      <c r="E21" s="452" t="s">
        <v>7158</v>
      </c>
      <c r="F21" s="452" t="s">
        <v>7164</v>
      </c>
      <c r="G21" s="452" t="s">
        <v>7165</v>
      </c>
      <c r="H21" s="1088"/>
      <c r="I21" s="1088"/>
      <c r="J21" s="1088">
        <v>43719.0</v>
      </c>
      <c r="K21" s="918" t="s">
        <v>47</v>
      </c>
      <c r="L21" s="920" t="s">
        <v>432</v>
      </c>
      <c r="M21" s="808"/>
      <c r="N21" s="808"/>
      <c r="O21" s="809" t="s">
        <v>96</v>
      </c>
      <c r="P21" s="452" t="s">
        <v>917</v>
      </c>
      <c r="Q21" s="452" t="s">
        <v>98</v>
      </c>
      <c r="R21" s="876">
        <v>43899.0</v>
      </c>
      <c r="S21" s="809"/>
      <c r="T21" s="809" t="s">
        <v>99</v>
      </c>
      <c r="U21" s="809"/>
      <c r="V21" s="809" t="s">
        <v>79</v>
      </c>
      <c r="W21" s="352"/>
      <c r="X21" s="538"/>
      <c r="Y21" s="538"/>
      <c r="Z21" s="538"/>
      <c r="AA21" s="538"/>
    </row>
    <row r="22">
      <c r="A22" s="1055" t="s">
        <v>7166</v>
      </c>
      <c r="B22" s="835" t="s">
        <v>7167</v>
      </c>
      <c r="C22" s="452"/>
      <c r="D22" s="452" t="s">
        <v>7168</v>
      </c>
      <c r="E22" s="452" t="s">
        <v>7153</v>
      </c>
      <c r="F22" s="452" t="s">
        <v>7169</v>
      </c>
      <c r="G22" s="452" t="s">
        <v>7170</v>
      </c>
      <c r="H22" s="1088"/>
      <c r="I22" s="1088"/>
      <c r="J22" s="1088">
        <v>43719.0</v>
      </c>
      <c r="K22" s="918" t="s">
        <v>47</v>
      </c>
      <c r="L22" s="920" t="s">
        <v>432</v>
      </c>
      <c r="M22" s="808"/>
      <c r="N22" s="808"/>
      <c r="O22" s="809" t="s">
        <v>96</v>
      </c>
      <c r="P22" s="452" t="s">
        <v>917</v>
      </c>
      <c r="Q22" s="452" t="s">
        <v>98</v>
      </c>
      <c r="R22" s="876">
        <v>43899.0</v>
      </c>
      <c r="S22" s="809"/>
      <c r="T22" s="809" t="s">
        <v>99</v>
      </c>
      <c r="U22" s="809"/>
      <c r="V22" s="809" t="s">
        <v>79</v>
      </c>
      <c r="W22" s="352"/>
      <c r="X22" s="538"/>
      <c r="Y22" s="538"/>
      <c r="Z22" s="538"/>
      <c r="AA22" s="538"/>
    </row>
    <row r="23">
      <c r="A23" s="1055" t="s">
        <v>7171</v>
      </c>
      <c r="B23" s="835" t="s">
        <v>7172</v>
      </c>
      <c r="C23" s="452"/>
      <c r="D23" s="452" t="s">
        <v>7173</v>
      </c>
      <c r="E23" s="452" t="s">
        <v>7153</v>
      </c>
      <c r="F23" s="806" t="s">
        <v>7174</v>
      </c>
      <c r="G23" s="452" t="s">
        <v>7175</v>
      </c>
      <c r="H23" s="1088"/>
      <c r="I23" s="1088"/>
      <c r="J23" s="1088">
        <v>43719.0</v>
      </c>
      <c r="K23" s="918" t="s">
        <v>47</v>
      </c>
      <c r="L23" s="920" t="s">
        <v>432</v>
      </c>
      <c r="M23" s="809"/>
      <c r="N23" s="809"/>
      <c r="O23" s="809" t="s">
        <v>124</v>
      </c>
      <c r="P23" s="452"/>
      <c r="Q23" s="452"/>
      <c r="R23" s="876"/>
      <c r="S23" s="809"/>
      <c r="T23" s="809" t="s">
        <v>99</v>
      </c>
      <c r="U23" s="809"/>
      <c r="V23" s="809" t="s">
        <v>79</v>
      </c>
      <c r="W23" s="352"/>
      <c r="X23" s="538"/>
      <c r="Y23" s="538"/>
      <c r="Z23" s="538"/>
      <c r="AA23" s="538"/>
    </row>
    <row r="24">
      <c r="A24" s="1055" t="s">
        <v>7176</v>
      </c>
      <c r="B24" s="835" t="s">
        <v>7177</v>
      </c>
      <c r="C24" s="452"/>
      <c r="D24" s="452" t="s">
        <v>7178</v>
      </c>
      <c r="E24" s="452" t="s">
        <v>7179</v>
      </c>
      <c r="F24" s="452" t="s">
        <v>7180</v>
      </c>
      <c r="G24" s="452" t="s">
        <v>7181</v>
      </c>
      <c r="H24" s="1088"/>
      <c r="I24" s="1088"/>
      <c r="J24" s="1088">
        <v>43719.0</v>
      </c>
      <c r="K24" s="918" t="s">
        <v>47</v>
      </c>
      <c r="L24" s="920" t="s">
        <v>432</v>
      </c>
      <c r="M24" s="808"/>
      <c r="N24" s="808"/>
      <c r="O24" s="809" t="s">
        <v>96</v>
      </c>
      <c r="P24" s="452" t="s">
        <v>917</v>
      </c>
      <c r="Q24" s="452"/>
      <c r="R24" s="876"/>
      <c r="S24" s="809"/>
      <c r="T24" s="809" t="s">
        <v>99</v>
      </c>
      <c r="U24" s="809"/>
      <c r="V24" s="809" t="s">
        <v>79</v>
      </c>
      <c r="W24" s="352"/>
      <c r="X24" s="538"/>
      <c r="Y24" s="538"/>
      <c r="Z24" s="538"/>
      <c r="AA24" s="538"/>
    </row>
    <row r="25">
      <c r="A25" s="1055" t="s">
        <v>7182</v>
      </c>
      <c r="B25" s="835" t="s">
        <v>7177</v>
      </c>
      <c r="C25" s="452"/>
      <c r="D25" s="452" t="s">
        <v>7183</v>
      </c>
      <c r="E25" s="452" t="s">
        <v>7184</v>
      </c>
      <c r="F25" s="452" t="s">
        <v>7185</v>
      </c>
      <c r="G25" s="452" t="s">
        <v>7186</v>
      </c>
      <c r="H25" s="1088"/>
      <c r="I25" s="1088"/>
      <c r="J25" s="1088">
        <v>43719.0</v>
      </c>
      <c r="K25" s="916" t="s">
        <v>48</v>
      </c>
      <c r="L25" s="920" t="s">
        <v>432</v>
      </c>
      <c r="M25" s="808"/>
      <c r="N25" s="808" t="s">
        <v>7187</v>
      </c>
      <c r="O25" s="809" t="s">
        <v>124</v>
      </c>
      <c r="P25" s="452"/>
      <c r="Q25" s="452"/>
      <c r="R25" s="809"/>
      <c r="S25" s="809"/>
      <c r="T25" s="809" t="s">
        <v>99</v>
      </c>
      <c r="U25" s="809"/>
      <c r="V25" s="809"/>
      <c r="W25" s="352"/>
      <c r="X25" s="538"/>
      <c r="Y25" s="538"/>
      <c r="Z25" s="538"/>
      <c r="AA25" s="538"/>
    </row>
    <row r="26">
      <c r="A26" s="1089" t="s">
        <v>7188</v>
      </c>
      <c r="B26" s="835" t="s">
        <v>7189</v>
      </c>
      <c r="C26" s="840"/>
      <c r="D26" s="840" t="s">
        <v>7147</v>
      </c>
      <c r="E26" s="840" t="s">
        <v>7190</v>
      </c>
      <c r="F26" s="840" t="s">
        <v>7149</v>
      </c>
      <c r="G26" s="840" t="s">
        <v>7191</v>
      </c>
      <c r="H26" s="1088"/>
      <c r="I26" s="1088"/>
      <c r="J26" s="1088">
        <v>43719.0</v>
      </c>
      <c r="K26" s="918" t="s">
        <v>47</v>
      </c>
      <c r="L26" s="920" t="s">
        <v>432</v>
      </c>
      <c r="M26" s="851"/>
      <c r="N26" s="851"/>
      <c r="O26" s="920" t="s">
        <v>96</v>
      </c>
      <c r="P26" s="840"/>
      <c r="Q26" s="840"/>
      <c r="R26" s="920"/>
      <c r="S26" s="920"/>
      <c r="T26" s="920" t="s">
        <v>99</v>
      </c>
      <c r="U26" s="840" t="s">
        <v>100</v>
      </c>
      <c r="V26" s="809" t="s">
        <v>79</v>
      </c>
      <c r="W26" s="352"/>
      <c r="X26" s="538"/>
      <c r="Y26" s="538"/>
      <c r="Z26" s="538"/>
      <c r="AA26" s="538"/>
    </row>
    <row r="27">
      <c r="A27" s="1089" t="s">
        <v>7192</v>
      </c>
      <c r="B27" s="835" t="s">
        <v>7189</v>
      </c>
      <c r="C27" s="840"/>
      <c r="D27" s="840" t="s">
        <v>7152</v>
      </c>
      <c r="E27" s="840" t="s">
        <v>7193</v>
      </c>
      <c r="F27" s="835" t="s">
        <v>7154</v>
      </c>
      <c r="G27" s="835" t="s">
        <v>7155</v>
      </c>
      <c r="H27" s="1088"/>
      <c r="I27" s="1088"/>
      <c r="J27" s="1088">
        <v>43719.0</v>
      </c>
      <c r="K27" s="918" t="s">
        <v>47</v>
      </c>
      <c r="L27" s="920" t="s">
        <v>432</v>
      </c>
      <c r="M27" s="851"/>
      <c r="N27" s="851"/>
      <c r="O27" s="920" t="s">
        <v>96</v>
      </c>
      <c r="P27" s="840"/>
      <c r="Q27" s="840"/>
      <c r="R27" s="920"/>
      <c r="S27" s="920"/>
      <c r="T27" s="920" t="s">
        <v>99</v>
      </c>
      <c r="U27" s="920"/>
      <c r="V27" s="920"/>
      <c r="W27" s="404"/>
      <c r="X27" s="567"/>
      <c r="Y27" s="567"/>
      <c r="Z27" s="567"/>
      <c r="AA27" s="567"/>
    </row>
    <row r="28">
      <c r="A28" s="1089" t="s">
        <v>7194</v>
      </c>
      <c r="B28" s="835" t="s">
        <v>7189</v>
      </c>
      <c r="C28" s="835"/>
      <c r="D28" s="835" t="s">
        <v>7157</v>
      </c>
      <c r="E28" s="840" t="s">
        <v>7195</v>
      </c>
      <c r="F28" s="835" t="s">
        <v>7159</v>
      </c>
      <c r="G28" s="840" t="s">
        <v>7160</v>
      </c>
      <c r="H28" s="1088"/>
      <c r="I28" s="1088"/>
      <c r="J28" s="1088">
        <v>43719.0</v>
      </c>
      <c r="K28" s="918" t="s">
        <v>47</v>
      </c>
      <c r="L28" s="920" t="s">
        <v>432</v>
      </c>
      <c r="M28" s="851"/>
      <c r="N28" s="851"/>
      <c r="O28" s="920" t="s">
        <v>96</v>
      </c>
      <c r="P28" s="840"/>
      <c r="Q28" s="840"/>
      <c r="R28" s="920"/>
      <c r="S28" s="920"/>
      <c r="T28" s="920" t="s">
        <v>99</v>
      </c>
      <c r="U28" s="920"/>
      <c r="V28" s="809" t="s">
        <v>79</v>
      </c>
      <c r="W28" s="352"/>
      <c r="X28" s="538"/>
      <c r="Y28" s="538"/>
      <c r="Z28" s="538"/>
      <c r="AA28" s="538"/>
    </row>
    <row r="29">
      <c r="A29" s="1089" t="s">
        <v>7196</v>
      </c>
      <c r="B29" s="835" t="s">
        <v>7197</v>
      </c>
      <c r="C29" s="835"/>
      <c r="D29" s="835" t="s">
        <v>7163</v>
      </c>
      <c r="E29" s="840" t="s">
        <v>7195</v>
      </c>
      <c r="F29" s="835" t="s">
        <v>7198</v>
      </c>
      <c r="G29" s="840" t="s">
        <v>7165</v>
      </c>
      <c r="H29" s="1088"/>
      <c r="I29" s="1088"/>
      <c r="J29" s="1088">
        <v>43719.0</v>
      </c>
      <c r="K29" s="918" t="s">
        <v>47</v>
      </c>
      <c r="L29" s="920" t="s">
        <v>432</v>
      </c>
      <c r="M29" s="851"/>
      <c r="N29" s="851"/>
      <c r="O29" s="920" t="s">
        <v>96</v>
      </c>
      <c r="P29" s="840"/>
      <c r="Q29" s="840"/>
      <c r="R29" s="920"/>
      <c r="S29" s="920"/>
      <c r="T29" s="920" t="s">
        <v>99</v>
      </c>
      <c r="U29" s="920"/>
      <c r="V29" s="809" t="s">
        <v>79</v>
      </c>
      <c r="W29" s="352"/>
      <c r="X29" s="538"/>
      <c r="Y29" s="538"/>
      <c r="Z29" s="538"/>
      <c r="AA29" s="538"/>
    </row>
    <row r="30">
      <c r="A30" s="1089" t="s">
        <v>7199</v>
      </c>
      <c r="B30" s="835" t="s">
        <v>7200</v>
      </c>
      <c r="C30" s="840"/>
      <c r="D30" s="840" t="s">
        <v>7168</v>
      </c>
      <c r="E30" s="840" t="s">
        <v>7193</v>
      </c>
      <c r="F30" s="840" t="s">
        <v>7169</v>
      </c>
      <c r="G30" s="840" t="s">
        <v>7170</v>
      </c>
      <c r="H30" s="1088"/>
      <c r="I30" s="1088"/>
      <c r="J30" s="1088">
        <v>43719.0</v>
      </c>
      <c r="K30" s="918" t="s">
        <v>47</v>
      </c>
      <c r="L30" s="920" t="s">
        <v>432</v>
      </c>
      <c r="M30" s="851"/>
      <c r="N30" s="851"/>
      <c r="O30" s="920" t="s">
        <v>96</v>
      </c>
      <c r="P30" s="840"/>
      <c r="Q30" s="840"/>
      <c r="R30" s="920"/>
      <c r="S30" s="920"/>
      <c r="T30" s="920" t="s">
        <v>99</v>
      </c>
      <c r="U30" s="920"/>
      <c r="V30" s="809" t="s">
        <v>79</v>
      </c>
      <c r="W30" s="352"/>
      <c r="X30" s="538"/>
      <c r="Y30" s="538"/>
      <c r="Z30" s="538"/>
      <c r="AA30" s="538"/>
    </row>
    <row r="31">
      <c r="A31" s="1089" t="s">
        <v>7201</v>
      </c>
      <c r="B31" s="835" t="s">
        <v>7202</v>
      </c>
      <c r="C31" s="835"/>
      <c r="D31" s="835" t="s">
        <v>7173</v>
      </c>
      <c r="E31" s="840" t="s">
        <v>7193</v>
      </c>
      <c r="F31" s="835" t="s">
        <v>7174</v>
      </c>
      <c r="G31" s="840" t="s">
        <v>7175</v>
      </c>
      <c r="H31" s="1088"/>
      <c r="I31" s="1088"/>
      <c r="J31" s="1088">
        <v>43719.0</v>
      </c>
      <c r="K31" s="918" t="s">
        <v>47</v>
      </c>
      <c r="L31" s="920" t="s">
        <v>432</v>
      </c>
      <c r="M31" s="1090" t="str">
        <f>HYPERLINK("https://tangramcare.atlassian.net/browse/P2BN-446","P2BN-446")</f>
        <v>P2BN-446</v>
      </c>
      <c r="N31" s="920"/>
      <c r="O31" s="920" t="s">
        <v>124</v>
      </c>
      <c r="P31" s="840"/>
      <c r="Q31" s="840"/>
      <c r="R31" s="920"/>
      <c r="S31" s="920"/>
      <c r="T31" s="920" t="s">
        <v>99</v>
      </c>
      <c r="U31" s="920"/>
      <c r="V31" s="809" t="s">
        <v>79</v>
      </c>
      <c r="W31" s="352"/>
      <c r="X31" s="538"/>
      <c r="Y31" s="538"/>
      <c r="Z31" s="538"/>
      <c r="AA31" s="538"/>
    </row>
    <row r="32">
      <c r="A32" s="1089" t="s">
        <v>7203</v>
      </c>
      <c r="B32" s="835" t="s">
        <v>7204</v>
      </c>
      <c r="C32" s="840"/>
      <c r="D32" s="840" t="s">
        <v>7178</v>
      </c>
      <c r="E32" s="840" t="s">
        <v>7205</v>
      </c>
      <c r="F32" s="840" t="s">
        <v>7180</v>
      </c>
      <c r="G32" s="840" t="s">
        <v>7181</v>
      </c>
      <c r="H32" s="1088"/>
      <c r="I32" s="1088"/>
      <c r="J32" s="1088">
        <v>43719.0</v>
      </c>
      <c r="K32" s="918" t="s">
        <v>47</v>
      </c>
      <c r="L32" s="920" t="s">
        <v>432</v>
      </c>
      <c r="M32" s="851"/>
      <c r="N32" s="851"/>
      <c r="O32" s="920" t="s">
        <v>96</v>
      </c>
      <c r="P32" s="840"/>
      <c r="Q32" s="840"/>
      <c r="R32" s="920"/>
      <c r="S32" s="920"/>
      <c r="T32" s="920" t="s">
        <v>99</v>
      </c>
      <c r="U32" s="920"/>
      <c r="V32" s="809" t="s">
        <v>79</v>
      </c>
      <c r="W32" s="352"/>
      <c r="X32" s="538"/>
      <c r="Y32" s="538"/>
      <c r="Z32" s="538"/>
      <c r="AA32" s="538"/>
    </row>
    <row r="33">
      <c r="A33" s="1089" t="s">
        <v>7206</v>
      </c>
      <c r="B33" s="835" t="s">
        <v>7204</v>
      </c>
      <c r="C33" s="840"/>
      <c r="D33" s="840" t="s">
        <v>7183</v>
      </c>
      <c r="E33" s="840" t="s">
        <v>7207</v>
      </c>
      <c r="F33" s="840" t="s">
        <v>7185</v>
      </c>
      <c r="G33" s="840" t="s">
        <v>7186</v>
      </c>
      <c r="H33" s="1088"/>
      <c r="I33" s="1088"/>
      <c r="J33" s="1088">
        <v>43719.0</v>
      </c>
      <c r="K33" s="916" t="s">
        <v>48</v>
      </c>
      <c r="L33" s="920" t="s">
        <v>432</v>
      </c>
      <c r="M33" s="851"/>
      <c r="N33" s="851" t="s">
        <v>7208</v>
      </c>
      <c r="O33" s="840" t="s">
        <v>124</v>
      </c>
      <c r="P33" s="840"/>
      <c r="Q33" s="840"/>
      <c r="R33" s="920"/>
      <c r="S33" s="920"/>
      <c r="T33" s="920" t="s">
        <v>99</v>
      </c>
      <c r="U33" s="920"/>
      <c r="V33" s="809"/>
      <c r="W33" s="352"/>
      <c r="X33" s="538"/>
      <c r="Y33" s="538"/>
      <c r="Z33" s="538"/>
      <c r="AA33" s="538"/>
    </row>
    <row r="34">
      <c r="A34" s="1089" t="s">
        <v>7209</v>
      </c>
      <c r="B34" s="835" t="s">
        <v>7210</v>
      </c>
      <c r="C34" s="840"/>
      <c r="D34" s="840" t="s">
        <v>7211</v>
      </c>
      <c r="E34" s="840" t="s">
        <v>7212</v>
      </c>
      <c r="F34" s="840" t="s">
        <v>7213</v>
      </c>
      <c r="G34" s="840" t="s">
        <v>7214</v>
      </c>
      <c r="H34" s="1088"/>
      <c r="I34" s="1088"/>
      <c r="J34" s="1088">
        <v>43719.0</v>
      </c>
      <c r="K34" s="918" t="s">
        <v>47</v>
      </c>
      <c r="L34" s="920" t="s">
        <v>432</v>
      </c>
      <c r="M34" s="851"/>
      <c r="N34" s="851"/>
      <c r="O34" s="840" t="s">
        <v>124</v>
      </c>
      <c r="P34" s="840"/>
      <c r="Q34" s="840"/>
      <c r="R34" s="920"/>
      <c r="S34" s="920"/>
      <c r="T34" s="920" t="s">
        <v>99</v>
      </c>
      <c r="U34" s="920"/>
      <c r="V34" s="809" t="s">
        <v>79</v>
      </c>
      <c r="W34" s="352"/>
      <c r="X34" s="538"/>
      <c r="Y34" s="538"/>
      <c r="Z34" s="538"/>
      <c r="AA34" s="538"/>
    </row>
    <row r="35">
      <c r="A35" s="1089" t="s">
        <v>7215</v>
      </c>
      <c r="B35" s="835" t="s">
        <v>7216</v>
      </c>
      <c r="C35" s="840"/>
      <c r="D35" s="840" t="s">
        <v>7217</v>
      </c>
      <c r="E35" s="840" t="s">
        <v>7212</v>
      </c>
      <c r="F35" s="840" t="s">
        <v>7218</v>
      </c>
      <c r="G35" s="945" t="s">
        <v>7219</v>
      </c>
      <c r="H35" s="856">
        <v>43728.0</v>
      </c>
      <c r="I35" s="840" t="s">
        <v>432</v>
      </c>
      <c r="J35" s="1088">
        <v>43719.0</v>
      </c>
      <c r="K35" s="916" t="s">
        <v>48</v>
      </c>
      <c r="L35" s="920" t="s">
        <v>432</v>
      </c>
      <c r="M35" s="1090" t="str">
        <f>HYPERLINK("https://tangramcare.atlassian.net/browse/P2BN-270","P2BN-270")</f>
        <v>P2BN-270</v>
      </c>
      <c r="N35" s="851" t="s">
        <v>7220</v>
      </c>
      <c r="O35" s="840" t="s">
        <v>124</v>
      </c>
      <c r="P35" s="840"/>
      <c r="Q35" s="840"/>
      <c r="R35" s="840"/>
      <c r="S35" s="840"/>
      <c r="T35" s="840" t="s">
        <v>125</v>
      </c>
      <c r="U35" s="840"/>
      <c r="V35" s="809" t="s">
        <v>79</v>
      </c>
      <c r="W35" s="352"/>
      <c r="X35" s="538"/>
      <c r="Y35" s="538"/>
      <c r="Z35" s="538"/>
      <c r="AA35" s="538"/>
    </row>
    <row r="36">
      <c r="A36" s="1089" t="s">
        <v>7221</v>
      </c>
      <c r="B36" s="835" t="s">
        <v>7222</v>
      </c>
      <c r="C36" s="840"/>
      <c r="D36" s="840" t="s">
        <v>7223</v>
      </c>
      <c r="E36" s="840" t="s">
        <v>7224</v>
      </c>
      <c r="F36" s="840" t="s">
        <v>7225</v>
      </c>
      <c r="G36" s="840" t="s">
        <v>7226</v>
      </c>
      <c r="H36" s="1088"/>
      <c r="I36" s="1088"/>
      <c r="J36" s="1088">
        <v>43719.0</v>
      </c>
      <c r="K36" s="918" t="s">
        <v>47</v>
      </c>
      <c r="L36" s="920" t="s">
        <v>432</v>
      </c>
      <c r="M36" s="1090" t="str">
        <f>HYPERLINK("https://tangramcare.atlassian.net/browse/P2BN-274","P2BN-274")</f>
        <v>P2BN-274</v>
      </c>
      <c r="N36" s="920"/>
      <c r="O36" s="840" t="s">
        <v>124</v>
      </c>
      <c r="P36" s="840"/>
      <c r="Q36" s="840"/>
      <c r="R36" s="840"/>
      <c r="S36" s="840"/>
      <c r="T36" s="840" t="s">
        <v>125</v>
      </c>
      <c r="U36" s="840"/>
      <c r="V36" s="809" t="s">
        <v>79</v>
      </c>
      <c r="W36" s="352"/>
      <c r="X36" s="538"/>
      <c r="Y36" s="538"/>
      <c r="Z36" s="538"/>
      <c r="AA36" s="538"/>
    </row>
    <row r="37">
      <c r="A37" s="1055" t="s">
        <v>7227</v>
      </c>
      <c r="B37" s="890" t="s">
        <v>7228</v>
      </c>
      <c r="C37" s="809"/>
      <c r="D37" s="809" t="s">
        <v>7229</v>
      </c>
      <c r="E37" s="809" t="s">
        <v>7123</v>
      </c>
      <c r="F37" s="809" t="s">
        <v>7230</v>
      </c>
      <c r="G37" s="809" t="s">
        <v>7231</v>
      </c>
      <c r="H37" s="807"/>
      <c r="I37" s="807"/>
      <c r="J37" s="839">
        <v>43728.0</v>
      </c>
      <c r="K37" s="452" t="s">
        <v>47</v>
      </c>
      <c r="L37" s="452" t="s">
        <v>432</v>
      </c>
      <c r="M37" s="1091" t="str">
        <f>HYPERLINK("https://tangramcare.atlassian.net/browse/P2BN-522","P2BN-522")</f>
        <v>P2BN-522</v>
      </c>
      <c r="N37" s="809"/>
      <c r="O37" s="809" t="s">
        <v>124</v>
      </c>
      <c r="P37" s="809"/>
      <c r="Q37" s="809"/>
      <c r="R37" s="809"/>
      <c r="S37" s="809"/>
      <c r="T37" s="809" t="s">
        <v>125</v>
      </c>
      <c r="U37" s="809"/>
      <c r="V37" s="809" t="s">
        <v>79</v>
      </c>
      <c r="W37" s="352"/>
      <c r="X37" s="538"/>
      <c r="Y37" s="538"/>
      <c r="Z37" s="538"/>
      <c r="AA37" s="538"/>
    </row>
    <row r="38">
      <c r="A38" s="1082" t="s">
        <v>7232</v>
      </c>
      <c r="B38" s="1084"/>
      <c r="C38" s="1084"/>
      <c r="D38" s="1084"/>
      <c r="E38" s="1084"/>
      <c r="F38" s="1084"/>
      <c r="G38" s="1084"/>
      <c r="H38" s="1085"/>
      <c r="I38" s="1085"/>
      <c r="J38" s="1085"/>
      <c r="K38" s="1084"/>
      <c r="L38" s="832"/>
      <c r="M38" s="832"/>
      <c r="N38" s="832"/>
      <c r="O38" s="1084"/>
      <c r="P38" s="1084"/>
      <c r="Q38" s="1084"/>
      <c r="R38" s="1084"/>
      <c r="S38" s="1084"/>
      <c r="T38" s="1084"/>
      <c r="U38" s="1084"/>
      <c r="V38" s="1084"/>
      <c r="W38" s="1086"/>
      <c r="X38" s="582"/>
      <c r="Y38" s="582"/>
      <c r="Z38" s="582"/>
      <c r="AA38" s="582"/>
    </row>
    <row r="39">
      <c r="A39" s="452" t="s">
        <v>7233</v>
      </c>
      <c r="B39" s="452" t="s">
        <v>4722</v>
      </c>
      <c r="C39" s="835"/>
      <c r="D39" s="835" t="s">
        <v>7234</v>
      </c>
      <c r="E39" s="835" t="s">
        <v>4724</v>
      </c>
      <c r="F39" s="452" t="s">
        <v>7235</v>
      </c>
      <c r="G39" s="835" t="s">
        <v>7236</v>
      </c>
      <c r="H39" s="839">
        <v>43749.0</v>
      </c>
      <c r="I39" s="452" t="s">
        <v>432</v>
      </c>
      <c r="J39" s="876">
        <v>43896.0</v>
      </c>
      <c r="K39" s="452" t="s">
        <v>47</v>
      </c>
      <c r="L39" s="452" t="s">
        <v>249</v>
      </c>
      <c r="M39" s="808"/>
      <c r="N39" s="808"/>
      <c r="O39" s="452" t="s">
        <v>96</v>
      </c>
      <c r="P39" s="452" t="s">
        <v>249</v>
      </c>
      <c r="Q39" s="452" t="s">
        <v>98</v>
      </c>
      <c r="R39" s="876">
        <v>43896.0</v>
      </c>
      <c r="S39" s="452"/>
      <c r="T39" s="452"/>
      <c r="U39" s="452"/>
      <c r="V39" s="809"/>
      <c r="W39" s="352"/>
      <c r="X39" s="329"/>
      <c r="Y39" s="329"/>
      <c r="Z39" s="329"/>
      <c r="AA39" s="329"/>
    </row>
    <row r="40">
      <c r="A40" s="809" t="s">
        <v>7237</v>
      </c>
      <c r="B40" s="915" t="s">
        <v>7238</v>
      </c>
      <c r="C40" s="920"/>
      <c r="D40" s="920" t="s">
        <v>7239</v>
      </c>
      <c r="E40" s="920" t="s">
        <v>7240</v>
      </c>
      <c r="F40" s="920" t="s">
        <v>7241</v>
      </c>
      <c r="G40" s="920" t="s">
        <v>7242</v>
      </c>
      <c r="H40" s="856">
        <v>43721.0</v>
      </c>
      <c r="I40" s="840" t="s">
        <v>432</v>
      </c>
      <c r="J40" s="856">
        <v>43721.0</v>
      </c>
      <c r="K40" s="840" t="s">
        <v>47</v>
      </c>
      <c r="L40" s="840" t="s">
        <v>432</v>
      </c>
      <c r="M40" s="851"/>
      <c r="N40" s="851"/>
      <c r="O40" s="920" t="s">
        <v>96</v>
      </c>
      <c r="P40" s="840" t="s">
        <v>249</v>
      </c>
      <c r="Q40" s="840" t="s">
        <v>98</v>
      </c>
      <c r="R40" s="876">
        <v>43896.0</v>
      </c>
      <c r="S40" s="920"/>
      <c r="T40" s="920" t="s">
        <v>99</v>
      </c>
      <c r="U40" s="920"/>
      <c r="V40" s="809" t="s">
        <v>79</v>
      </c>
      <c r="W40" s="352"/>
      <c r="X40" s="538"/>
      <c r="Y40" s="538"/>
      <c r="Z40" s="538"/>
      <c r="AA40" s="538"/>
    </row>
    <row r="41">
      <c r="A41" s="809" t="s">
        <v>7243</v>
      </c>
      <c r="B41" s="915" t="s">
        <v>7238</v>
      </c>
      <c r="C41" s="920"/>
      <c r="D41" s="920" t="s">
        <v>7244</v>
      </c>
      <c r="E41" s="920" t="s">
        <v>7240</v>
      </c>
      <c r="F41" s="920" t="s">
        <v>7245</v>
      </c>
      <c r="G41" s="920" t="s">
        <v>7246</v>
      </c>
      <c r="H41" s="856">
        <v>43721.0</v>
      </c>
      <c r="I41" s="840" t="s">
        <v>432</v>
      </c>
      <c r="J41" s="1088">
        <v>43721.0</v>
      </c>
      <c r="K41" s="918" t="s">
        <v>47</v>
      </c>
      <c r="L41" s="920" t="s">
        <v>432</v>
      </c>
      <c r="M41" s="851"/>
      <c r="N41" s="851"/>
      <c r="O41" s="920" t="s">
        <v>96</v>
      </c>
      <c r="P41" s="840" t="s">
        <v>249</v>
      </c>
      <c r="Q41" s="840" t="s">
        <v>98</v>
      </c>
      <c r="R41" s="876">
        <v>43896.0</v>
      </c>
      <c r="S41" s="920"/>
      <c r="T41" s="920" t="s">
        <v>99</v>
      </c>
      <c r="U41" s="920"/>
      <c r="V41" s="809" t="s">
        <v>79</v>
      </c>
      <c r="W41" s="352"/>
      <c r="X41" s="538"/>
      <c r="Y41" s="538"/>
      <c r="Z41" s="538"/>
      <c r="AA41" s="538"/>
    </row>
    <row r="42">
      <c r="A42" s="809" t="s">
        <v>7247</v>
      </c>
      <c r="B42" s="915" t="s">
        <v>7238</v>
      </c>
      <c r="C42" s="920"/>
      <c r="D42" s="920" t="s">
        <v>7248</v>
      </c>
      <c r="E42" s="920" t="s">
        <v>7240</v>
      </c>
      <c r="F42" s="920" t="s">
        <v>7249</v>
      </c>
      <c r="G42" s="920" t="s">
        <v>7250</v>
      </c>
      <c r="H42" s="856">
        <v>43721.0</v>
      </c>
      <c r="I42" s="840" t="s">
        <v>432</v>
      </c>
      <c r="J42" s="1088">
        <v>43721.0</v>
      </c>
      <c r="K42" s="918" t="s">
        <v>47</v>
      </c>
      <c r="L42" s="920" t="s">
        <v>432</v>
      </c>
      <c r="M42" s="1090" t="str">
        <f>HYPERLINK("https://tangramcare.atlassian.net/browse/P2BN-205","P2BN-205")</f>
        <v>P2BN-205</v>
      </c>
      <c r="N42" s="840" t="s">
        <v>7251</v>
      </c>
      <c r="O42" s="920" t="s">
        <v>96</v>
      </c>
      <c r="P42" s="840" t="s">
        <v>249</v>
      </c>
      <c r="Q42" s="840" t="s">
        <v>98</v>
      </c>
      <c r="R42" s="876">
        <v>43896.0</v>
      </c>
      <c r="S42" s="920"/>
      <c r="T42" s="920" t="s">
        <v>99</v>
      </c>
      <c r="U42" s="920"/>
      <c r="V42" s="809" t="s">
        <v>79</v>
      </c>
      <c r="W42" s="352"/>
      <c r="X42" s="538"/>
      <c r="Y42" s="538"/>
      <c r="Z42" s="538"/>
      <c r="AA42" s="538"/>
    </row>
    <row r="43">
      <c r="A43" s="809" t="s">
        <v>7252</v>
      </c>
      <c r="B43" s="915" t="s">
        <v>7238</v>
      </c>
      <c r="C43" s="920"/>
      <c r="D43" s="920" t="s">
        <v>7253</v>
      </c>
      <c r="E43" s="920" t="s">
        <v>7240</v>
      </c>
      <c r="F43" s="920" t="s">
        <v>7254</v>
      </c>
      <c r="G43" s="920" t="s">
        <v>7255</v>
      </c>
      <c r="H43" s="856">
        <v>43721.0</v>
      </c>
      <c r="I43" s="840" t="s">
        <v>432</v>
      </c>
      <c r="J43" s="1088">
        <v>43721.0</v>
      </c>
      <c r="K43" s="918" t="s">
        <v>47</v>
      </c>
      <c r="L43" s="920" t="s">
        <v>432</v>
      </c>
      <c r="M43" s="851"/>
      <c r="N43" s="851" t="s">
        <v>7256</v>
      </c>
      <c r="O43" s="920" t="s">
        <v>96</v>
      </c>
      <c r="P43" s="840" t="s">
        <v>249</v>
      </c>
      <c r="Q43" s="840" t="s">
        <v>98</v>
      </c>
      <c r="R43" s="876">
        <v>43896.0</v>
      </c>
      <c r="S43" s="920"/>
      <c r="T43" s="920" t="s">
        <v>99</v>
      </c>
      <c r="U43" s="920"/>
      <c r="V43" s="920"/>
      <c r="W43" s="404"/>
      <c r="X43" s="567"/>
      <c r="Y43" s="567"/>
      <c r="Z43" s="567"/>
      <c r="AA43" s="567"/>
    </row>
    <row r="44">
      <c r="A44" s="809" t="s">
        <v>7257</v>
      </c>
      <c r="B44" s="915" t="s">
        <v>7238</v>
      </c>
      <c r="C44" s="920"/>
      <c r="D44" s="920" t="s">
        <v>7258</v>
      </c>
      <c r="E44" s="920" t="s">
        <v>7240</v>
      </c>
      <c r="F44" s="920" t="s">
        <v>7259</v>
      </c>
      <c r="G44" s="840" t="s">
        <v>7260</v>
      </c>
      <c r="H44" s="856">
        <v>43924.0</v>
      </c>
      <c r="I44" s="840" t="s">
        <v>383</v>
      </c>
      <c r="J44" s="856">
        <v>43721.0</v>
      </c>
      <c r="K44" s="840" t="s">
        <v>47</v>
      </c>
      <c r="L44" s="840" t="s">
        <v>432</v>
      </c>
      <c r="M44" s="851"/>
      <c r="N44" s="851"/>
      <c r="O44" s="920" t="s">
        <v>96</v>
      </c>
      <c r="P44" s="840" t="s">
        <v>249</v>
      </c>
      <c r="Q44" s="840" t="s">
        <v>98</v>
      </c>
      <c r="R44" s="876">
        <v>43896.0</v>
      </c>
      <c r="S44" s="920"/>
      <c r="T44" s="920" t="s">
        <v>99</v>
      </c>
      <c r="U44" s="920"/>
      <c r="V44" s="809" t="s">
        <v>79</v>
      </c>
      <c r="W44" s="352"/>
      <c r="X44" s="538"/>
      <c r="Y44" s="538"/>
      <c r="Z44" s="538"/>
      <c r="AA44" s="538"/>
    </row>
    <row r="45">
      <c r="A45" s="809" t="s">
        <v>7261</v>
      </c>
      <c r="B45" s="835" t="s">
        <v>7238</v>
      </c>
      <c r="C45" s="840"/>
      <c r="D45" s="840" t="s">
        <v>7262</v>
      </c>
      <c r="E45" s="920" t="s">
        <v>7240</v>
      </c>
      <c r="F45" s="840" t="s">
        <v>7263</v>
      </c>
      <c r="G45" s="840" t="s">
        <v>7264</v>
      </c>
      <c r="H45" s="856">
        <v>43721.0</v>
      </c>
      <c r="I45" s="840" t="s">
        <v>432</v>
      </c>
      <c r="J45" s="856">
        <v>43721.0</v>
      </c>
      <c r="K45" s="840" t="s">
        <v>47</v>
      </c>
      <c r="L45" s="840" t="s">
        <v>432</v>
      </c>
      <c r="M45" s="851"/>
      <c r="N45" s="851"/>
      <c r="O45" s="920" t="s">
        <v>96</v>
      </c>
      <c r="P45" s="840" t="s">
        <v>249</v>
      </c>
      <c r="Q45" s="840" t="s">
        <v>98</v>
      </c>
      <c r="R45" s="876">
        <v>43896.0</v>
      </c>
      <c r="S45" s="920"/>
      <c r="T45" s="920" t="s">
        <v>99</v>
      </c>
      <c r="U45" s="920"/>
      <c r="V45" s="809" t="s">
        <v>79</v>
      </c>
      <c r="W45" s="352"/>
      <c r="X45" s="538"/>
      <c r="Y45" s="538"/>
      <c r="Z45" s="538"/>
      <c r="AA45" s="538"/>
    </row>
    <row r="46">
      <c r="A46" s="809" t="s">
        <v>7265</v>
      </c>
      <c r="B46" s="835" t="s">
        <v>7238</v>
      </c>
      <c r="C46" s="840"/>
      <c r="D46" s="840" t="s">
        <v>7266</v>
      </c>
      <c r="E46" s="920" t="s">
        <v>7240</v>
      </c>
      <c r="F46" s="840" t="s">
        <v>7267</v>
      </c>
      <c r="G46" s="840" t="s">
        <v>7268</v>
      </c>
      <c r="H46" s="856">
        <v>43721.0</v>
      </c>
      <c r="I46" s="840" t="s">
        <v>432</v>
      </c>
      <c r="J46" s="856">
        <v>43896.0</v>
      </c>
      <c r="K46" s="840" t="s">
        <v>47</v>
      </c>
      <c r="L46" s="840" t="s">
        <v>249</v>
      </c>
      <c r="M46" s="1090"/>
      <c r="N46" s="851"/>
      <c r="O46" s="920" t="s">
        <v>96</v>
      </c>
      <c r="P46" s="840" t="s">
        <v>249</v>
      </c>
      <c r="Q46" s="840" t="s">
        <v>98</v>
      </c>
      <c r="R46" s="876">
        <v>43896.0</v>
      </c>
      <c r="S46" s="920"/>
      <c r="T46" s="920" t="s">
        <v>99</v>
      </c>
      <c r="U46" s="920"/>
      <c r="V46" s="809" t="s">
        <v>79</v>
      </c>
      <c r="W46" s="352"/>
      <c r="X46" s="538"/>
      <c r="Y46" s="538"/>
      <c r="Z46" s="538"/>
      <c r="AA46" s="538"/>
    </row>
    <row r="47">
      <c r="A47" s="809" t="s">
        <v>7269</v>
      </c>
      <c r="B47" s="915" t="s">
        <v>7238</v>
      </c>
      <c r="C47" s="915"/>
      <c r="D47" s="915" t="s">
        <v>7270</v>
      </c>
      <c r="E47" s="920" t="s">
        <v>7240</v>
      </c>
      <c r="F47" s="915" t="s">
        <v>7271</v>
      </c>
      <c r="G47" s="920" t="s">
        <v>7272</v>
      </c>
      <c r="H47" s="856">
        <v>43721.0</v>
      </c>
      <c r="I47" s="840" t="s">
        <v>432</v>
      </c>
      <c r="J47" s="856">
        <v>43721.0</v>
      </c>
      <c r="K47" s="840" t="s">
        <v>47</v>
      </c>
      <c r="L47" s="840" t="s">
        <v>432</v>
      </c>
      <c r="M47" s="851"/>
      <c r="N47" s="851"/>
      <c r="O47" s="920" t="s">
        <v>96</v>
      </c>
      <c r="P47" s="840" t="s">
        <v>249</v>
      </c>
      <c r="Q47" s="840" t="s">
        <v>98</v>
      </c>
      <c r="R47" s="876">
        <v>43896.0</v>
      </c>
      <c r="S47" s="920"/>
      <c r="T47" s="920" t="s">
        <v>99</v>
      </c>
      <c r="U47" s="920"/>
      <c r="V47" s="920"/>
      <c r="W47" s="404"/>
      <c r="X47" s="567"/>
      <c r="Y47" s="567"/>
      <c r="Z47" s="567"/>
      <c r="AA47" s="567"/>
    </row>
    <row r="48">
      <c r="A48" s="1092" t="s">
        <v>7273</v>
      </c>
      <c r="B48" s="915" t="s">
        <v>7274</v>
      </c>
      <c r="C48" s="920"/>
      <c r="D48" s="920" t="s">
        <v>7275</v>
      </c>
      <c r="E48" s="840" t="s">
        <v>7276</v>
      </c>
      <c r="F48" s="920" t="s">
        <v>7241</v>
      </c>
      <c r="G48" s="920" t="s">
        <v>7277</v>
      </c>
      <c r="H48" s="856">
        <v>43721.0</v>
      </c>
      <c r="I48" s="840" t="s">
        <v>432</v>
      </c>
      <c r="J48" s="1088">
        <v>43721.0</v>
      </c>
      <c r="K48" s="918" t="s">
        <v>47</v>
      </c>
      <c r="L48" s="920" t="s">
        <v>432</v>
      </c>
      <c r="M48" s="851"/>
      <c r="N48" s="851"/>
      <c r="O48" s="920" t="s">
        <v>96</v>
      </c>
      <c r="P48" s="840" t="s">
        <v>249</v>
      </c>
      <c r="Q48" s="840" t="s">
        <v>98</v>
      </c>
      <c r="R48" s="876">
        <v>43899.0</v>
      </c>
      <c r="S48" s="920"/>
      <c r="T48" s="920" t="s">
        <v>99</v>
      </c>
      <c r="U48" s="920"/>
      <c r="V48" s="920"/>
      <c r="W48" s="404"/>
      <c r="X48" s="567"/>
      <c r="Y48" s="567"/>
      <c r="Z48" s="567"/>
      <c r="AA48" s="567"/>
    </row>
    <row r="49">
      <c r="A49" s="1092" t="s">
        <v>7278</v>
      </c>
      <c r="B49" s="915" t="s">
        <v>7238</v>
      </c>
      <c r="C49" s="915"/>
      <c r="D49" s="915" t="s">
        <v>7244</v>
      </c>
      <c r="E49" s="840" t="s">
        <v>7276</v>
      </c>
      <c r="F49" s="920" t="s">
        <v>7245</v>
      </c>
      <c r="G49" s="920" t="s">
        <v>7279</v>
      </c>
      <c r="H49" s="856">
        <v>43721.0</v>
      </c>
      <c r="I49" s="840" t="s">
        <v>432</v>
      </c>
      <c r="J49" s="1088">
        <v>43721.0</v>
      </c>
      <c r="K49" s="918" t="s">
        <v>47</v>
      </c>
      <c r="L49" s="920" t="s">
        <v>432</v>
      </c>
      <c r="M49" s="851"/>
      <c r="N49" s="840"/>
      <c r="O49" s="920" t="s">
        <v>96</v>
      </c>
      <c r="P49" s="840" t="s">
        <v>249</v>
      </c>
      <c r="Q49" s="840" t="s">
        <v>98</v>
      </c>
      <c r="R49" s="876">
        <v>43899.0</v>
      </c>
      <c r="S49" s="920"/>
      <c r="T49" s="920" t="s">
        <v>99</v>
      </c>
      <c r="U49" s="920"/>
      <c r="V49" s="809" t="s">
        <v>79</v>
      </c>
      <c r="W49" s="352"/>
      <c r="X49" s="538"/>
      <c r="Y49" s="538"/>
      <c r="Z49" s="538"/>
      <c r="AA49" s="538"/>
    </row>
    <row r="50">
      <c r="A50" s="1092" t="s">
        <v>7280</v>
      </c>
      <c r="B50" s="915" t="s">
        <v>7238</v>
      </c>
      <c r="C50" s="920"/>
      <c r="D50" s="920" t="s">
        <v>7248</v>
      </c>
      <c r="E50" s="840" t="s">
        <v>7276</v>
      </c>
      <c r="F50" s="920" t="s">
        <v>7281</v>
      </c>
      <c r="G50" s="840" t="s">
        <v>7282</v>
      </c>
      <c r="H50" s="1088">
        <v>43721.0</v>
      </c>
      <c r="I50" s="840" t="s">
        <v>432</v>
      </c>
      <c r="J50" s="856">
        <v>43721.0</v>
      </c>
      <c r="K50" s="840" t="s">
        <v>47</v>
      </c>
      <c r="L50" s="840" t="s">
        <v>432</v>
      </c>
      <c r="M50" s="851"/>
      <c r="N50" s="840"/>
      <c r="O50" s="920" t="s">
        <v>96</v>
      </c>
      <c r="P50" s="840" t="s">
        <v>249</v>
      </c>
      <c r="Q50" s="840" t="s">
        <v>98</v>
      </c>
      <c r="R50" s="876">
        <v>43899.0</v>
      </c>
      <c r="S50" s="920"/>
      <c r="T50" s="920" t="s">
        <v>99</v>
      </c>
      <c r="U50" s="920"/>
      <c r="V50" s="809" t="s">
        <v>79</v>
      </c>
      <c r="W50" s="352"/>
      <c r="X50" s="538"/>
      <c r="Y50" s="538"/>
      <c r="Z50" s="538"/>
      <c r="AA50" s="538"/>
    </row>
    <row r="51">
      <c r="A51" s="1092" t="s">
        <v>7283</v>
      </c>
      <c r="B51" s="915" t="s">
        <v>7238</v>
      </c>
      <c r="C51" s="920"/>
      <c r="D51" s="920" t="s">
        <v>7284</v>
      </c>
      <c r="E51" s="840" t="s">
        <v>7276</v>
      </c>
      <c r="F51" s="840" t="s">
        <v>7285</v>
      </c>
      <c r="G51" s="920" t="s">
        <v>7286</v>
      </c>
      <c r="H51" s="1088">
        <v>43721.0</v>
      </c>
      <c r="I51" s="840" t="s">
        <v>432</v>
      </c>
      <c r="J51" s="856">
        <v>43721.0</v>
      </c>
      <c r="K51" s="840" t="s">
        <v>47</v>
      </c>
      <c r="L51" s="840" t="s">
        <v>432</v>
      </c>
      <c r="M51" s="851"/>
      <c r="N51" s="851"/>
      <c r="O51" s="920" t="s">
        <v>96</v>
      </c>
      <c r="P51" s="840" t="s">
        <v>249</v>
      </c>
      <c r="Q51" s="840" t="s">
        <v>98</v>
      </c>
      <c r="R51" s="876">
        <v>43899.0</v>
      </c>
      <c r="S51" s="920"/>
      <c r="T51" s="920"/>
      <c r="U51" s="920"/>
      <c r="V51" s="809" t="s">
        <v>79</v>
      </c>
      <c r="W51" s="352"/>
      <c r="X51" s="538"/>
      <c r="Y51" s="538"/>
      <c r="Z51" s="538"/>
      <c r="AA51" s="538"/>
    </row>
    <row r="52">
      <c r="A52" s="1092" t="s">
        <v>7287</v>
      </c>
      <c r="B52" s="915" t="s">
        <v>7238</v>
      </c>
      <c r="C52" s="915"/>
      <c r="D52" s="915" t="s">
        <v>7253</v>
      </c>
      <c r="E52" s="840" t="s">
        <v>7276</v>
      </c>
      <c r="F52" s="840" t="s">
        <v>7254</v>
      </c>
      <c r="G52" s="840" t="s">
        <v>7288</v>
      </c>
      <c r="H52" s="1088">
        <v>43721.0</v>
      </c>
      <c r="I52" s="840" t="s">
        <v>432</v>
      </c>
      <c r="J52" s="1088">
        <v>43721.0</v>
      </c>
      <c r="K52" s="918" t="s">
        <v>47</v>
      </c>
      <c r="L52" s="920" t="s">
        <v>432</v>
      </c>
      <c r="M52" s="851"/>
      <c r="N52" s="840"/>
      <c r="O52" s="920" t="s">
        <v>96</v>
      </c>
      <c r="P52" s="840" t="s">
        <v>249</v>
      </c>
      <c r="Q52" s="840" t="s">
        <v>98</v>
      </c>
      <c r="R52" s="876">
        <v>43899.0</v>
      </c>
      <c r="S52" s="920"/>
      <c r="T52" s="920" t="s">
        <v>99</v>
      </c>
      <c r="U52" s="920"/>
      <c r="V52" s="920"/>
      <c r="W52" s="404"/>
      <c r="X52" s="567"/>
      <c r="Y52" s="567"/>
      <c r="Z52" s="567"/>
      <c r="AA52" s="567"/>
    </row>
    <row r="53">
      <c r="A53" s="1092" t="s">
        <v>7289</v>
      </c>
      <c r="B53" s="835" t="s">
        <v>7238</v>
      </c>
      <c r="C53" s="840"/>
      <c r="D53" s="840" t="s">
        <v>7258</v>
      </c>
      <c r="E53" s="840" t="s">
        <v>7276</v>
      </c>
      <c r="F53" s="840" t="s">
        <v>7290</v>
      </c>
      <c r="G53" s="840" t="s">
        <v>7260</v>
      </c>
      <c r="H53" s="856">
        <v>43924.0</v>
      </c>
      <c r="I53" s="840" t="s">
        <v>383</v>
      </c>
      <c r="J53" s="1088">
        <v>43721.0</v>
      </c>
      <c r="K53" s="918" t="s">
        <v>47</v>
      </c>
      <c r="L53" s="920" t="s">
        <v>432</v>
      </c>
      <c r="M53" s="851"/>
      <c r="N53" s="840"/>
      <c r="O53" s="920" t="s">
        <v>96</v>
      </c>
      <c r="P53" s="840" t="s">
        <v>249</v>
      </c>
      <c r="Q53" s="840" t="s">
        <v>98</v>
      </c>
      <c r="R53" s="876">
        <v>43899.0</v>
      </c>
      <c r="S53" s="920"/>
      <c r="T53" s="920" t="s">
        <v>99</v>
      </c>
      <c r="U53" s="920"/>
      <c r="V53" s="809" t="s">
        <v>79</v>
      </c>
      <c r="W53" s="352"/>
      <c r="X53" s="538"/>
      <c r="Y53" s="538"/>
      <c r="Z53" s="538"/>
      <c r="AA53" s="538"/>
    </row>
    <row r="54">
      <c r="A54" s="1092" t="s">
        <v>7291</v>
      </c>
      <c r="B54" s="835" t="s">
        <v>7238</v>
      </c>
      <c r="C54" s="840"/>
      <c r="D54" s="840" t="s">
        <v>7266</v>
      </c>
      <c r="E54" s="840" t="s">
        <v>7276</v>
      </c>
      <c r="F54" s="835" t="s">
        <v>7292</v>
      </c>
      <c r="G54" s="840" t="s">
        <v>7268</v>
      </c>
      <c r="H54" s="856">
        <v>43721.0</v>
      </c>
      <c r="I54" s="840" t="s">
        <v>432</v>
      </c>
      <c r="J54" s="856">
        <v>43899.0</v>
      </c>
      <c r="K54" s="840" t="s">
        <v>47</v>
      </c>
      <c r="L54" s="840" t="s">
        <v>249</v>
      </c>
      <c r="M54" s="1090"/>
      <c r="N54" s="840"/>
      <c r="O54" s="920" t="s">
        <v>96</v>
      </c>
      <c r="P54" s="840" t="s">
        <v>249</v>
      </c>
      <c r="Q54" s="840" t="s">
        <v>98</v>
      </c>
      <c r="R54" s="876">
        <v>43899.0</v>
      </c>
      <c r="S54" s="920"/>
      <c r="T54" s="920" t="s">
        <v>99</v>
      </c>
      <c r="U54" s="920"/>
      <c r="V54" s="920"/>
      <c r="W54" s="404"/>
      <c r="X54" s="567"/>
      <c r="Y54" s="567"/>
      <c r="Z54" s="567"/>
      <c r="AA54" s="567"/>
    </row>
    <row r="55">
      <c r="A55" s="1092" t="s">
        <v>7293</v>
      </c>
      <c r="B55" s="835" t="s">
        <v>7238</v>
      </c>
      <c r="C55" s="835"/>
      <c r="D55" s="835" t="s">
        <v>7270</v>
      </c>
      <c r="E55" s="840" t="s">
        <v>7276</v>
      </c>
      <c r="F55" s="835" t="s">
        <v>7294</v>
      </c>
      <c r="G55" s="840" t="s">
        <v>7272</v>
      </c>
      <c r="H55" s="856">
        <v>43721.0</v>
      </c>
      <c r="I55" s="840" t="s">
        <v>432</v>
      </c>
      <c r="J55" s="1088">
        <v>43721.0</v>
      </c>
      <c r="K55" s="918" t="s">
        <v>47</v>
      </c>
      <c r="L55" s="920" t="s">
        <v>432</v>
      </c>
      <c r="M55" s="851"/>
      <c r="N55" s="840"/>
      <c r="O55" s="920" t="s">
        <v>96</v>
      </c>
      <c r="P55" s="840" t="s">
        <v>249</v>
      </c>
      <c r="Q55" s="840" t="s">
        <v>98</v>
      </c>
      <c r="R55" s="876">
        <v>43899.0</v>
      </c>
      <c r="S55" s="920"/>
      <c r="T55" s="920" t="s">
        <v>99</v>
      </c>
      <c r="U55" s="920"/>
      <c r="V55" s="920"/>
      <c r="W55" s="404"/>
      <c r="X55" s="567"/>
      <c r="Y55" s="567"/>
      <c r="Z55" s="567"/>
      <c r="AA55" s="567"/>
    </row>
    <row r="56">
      <c r="A56" s="1092" t="s">
        <v>7295</v>
      </c>
      <c r="B56" s="809" t="s">
        <v>6272</v>
      </c>
      <c r="C56" s="809"/>
      <c r="D56" s="809" t="s">
        <v>7296</v>
      </c>
      <c r="E56" s="809" t="s">
        <v>6287</v>
      </c>
      <c r="F56" s="809" t="s">
        <v>7297</v>
      </c>
      <c r="G56" s="452" t="s">
        <v>7298</v>
      </c>
      <c r="H56" s="808" t="s">
        <v>6277</v>
      </c>
      <c r="I56" s="452" t="s">
        <v>741</v>
      </c>
      <c r="J56" s="808" t="s">
        <v>6277</v>
      </c>
      <c r="K56" s="918" t="s">
        <v>966</v>
      </c>
      <c r="L56" s="452" t="s">
        <v>741</v>
      </c>
      <c r="M56" s="851"/>
      <c r="N56" s="851"/>
      <c r="O56" s="920" t="s">
        <v>96</v>
      </c>
      <c r="P56" s="840" t="s">
        <v>249</v>
      </c>
      <c r="Q56" s="840" t="s">
        <v>98</v>
      </c>
      <c r="R56" s="876">
        <v>43899.0</v>
      </c>
      <c r="S56" s="920"/>
      <c r="T56" s="920"/>
      <c r="U56" s="920"/>
      <c r="V56" s="920"/>
      <c r="W56" s="404"/>
      <c r="X56" s="567"/>
      <c r="Y56" s="567"/>
      <c r="Z56" s="567"/>
      <c r="AA56" s="567"/>
    </row>
    <row r="57">
      <c r="A57" s="1092" t="s">
        <v>7299</v>
      </c>
      <c r="B57" s="809" t="s">
        <v>6272</v>
      </c>
      <c r="C57" s="809"/>
      <c r="D57" s="809" t="s">
        <v>7300</v>
      </c>
      <c r="E57" s="809" t="s">
        <v>6287</v>
      </c>
      <c r="F57" s="809" t="s">
        <v>7301</v>
      </c>
      <c r="G57" s="809" t="s">
        <v>7302</v>
      </c>
      <c r="H57" s="808" t="s">
        <v>6277</v>
      </c>
      <c r="I57" s="452" t="s">
        <v>741</v>
      </c>
      <c r="J57" s="808" t="s">
        <v>6277</v>
      </c>
      <c r="K57" s="918" t="s">
        <v>47</v>
      </c>
      <c r="L57" s="452" t="s">
        <v>741</v>
      </c>
      <c r="M57" s="851"/>
      <c r="N57" s="851"/>
      <c r="O57" s="920" t="s">
        <v>96</v>
      </c>
      <c r="P57" s="840" t="s">
        <v>249</v>
      </c>
      <c r="Q57" s="840" t="s">
        <v>98</v>
      </c>
      <c r="R57" s="876">
        <v>43899.0</v>
      </c>
      <c r="S57" s="920"/>
      <c r="T57" s="920"/>
      <c r="U57" s="920"/>
      <c r="V57" s="920"/>
      <c r="W57" s="404"/>
      <c r="X57" s="567"/>
      <c r="Y57" s="567"/>
      <c r="Z57" s="567"/>
      <c r="AA57" s="567"/>
    </row>
    <row r="58">
      <c r="A58" s="1092" t="s">
        <v>7303</v>
      </c>
      <c r="B58" s="809" t="s">
        <v>6272</v>
      </c>
      <c r="C58" s="809"/>
      <c r="D58" s="809" t="s">
        <v>7304</v>
      </c>
      <c r="E58" s="809" t="s">
        <v>6287</v>
      </c>
      <c r="F58" s="809" t="s">
        <v>7305</v>
      </c>
      <c r="G58" s="452" t="s">
        <v>7306</v>
      </c>
      <c r="H58" s="808" t="s">
        <v>6277</v>
      </c>
      <c r="I58" s="452" t="s">
        <v>741</v>
      </c>
      <c r="J58" s="808" t="s">
        <v>6277</v>
      </c>
      <c r="K58" s="918" t="s">
        <v>47</v>
      </c>
      <c r="L58" s="452" t="s">
        <v>741</v>
      </c>
      <c r="M58" s="851"/>
      <c r="N58" s="851"/>
      <c r="O58" s="920" t="s">
        <v>96</v>
      </c>
      <c r="P58" s="840" t="s">
        <v>249</v>
      </c>
      <c r="Q58" s="840" t="s">
        <v>98</v>
      </c>
      <c r="R58" s="876">
        <v>43899.0</v>
      </c>
      <c r="S58" s="920"/>
      <c r="T58" s="920"/>
      <c r="U58" s="920"/>
      <c r="V58" s="920"/>
      <c r="W58" s="404"/>
      <c r="X58" s="567"/>
      <c r="Y58" s="567"/>
      <c r="Z58" s="567"/>
      <c r="AA58" s="567"/>
    </row>
    <row r="59">
      <c r="A59" s="1092" t="s">
        <v>7307</v>
      </c>
      <c r="B59" s="809" t="s">
        <v>6272</v>
      </c>
      <c r="C59" s="809"/>
      <c r="D59" s="809" t="s">
        <v>6283</v>
      </c>
      <c r="E59" s="809" t="s">
        <v>6287</v>
      </c>
      <c r="F59" s="809" t="s">
        <v>7308</v>
      </c>
      <c r="G59" s="452" t="s">
        <v>7309</v>
      </c>
      <c r="H59" s="808" t="s">
        <v>6277</v>
      </c>
      <c r="I59" s="452" t="s">
        <v>741</v>
      </c>
      <c r="J59" s="808" t="s">
        <v>6277</v>
      </c>
      <c r="K59" s="918" t="s">
        <v>47</v>
      </c>
      <c r="L59" s="452" t="s">
        <v>741</v>
      </c>
      <c r="M59" s="851"/>
      <c r="N59" s="851"/>
      <c r="O59" s="920" t="s">
        <v>96</v>
      </c>
      <c r="P59" s="840" t="s">
        <v>249</v>
      </c>
      <c r="Q59" s="840" t="s">
        <v>98</v>
      </c>
      <c r="R59" s="876">
        <v>43899.0</v>
      </c>
      <c r="S59" s="920"/>
      <c r="T59" s="920"/>
      <c r="U59" s="920"/>
      <c r="V59" s="920"/>
      <c r="W59" s="404"/>
      <c r="X59" s="567"/>
      <c r="Y59" s="567"/>
      <c r="Z59" s="567"/>
      <c r="AA59" s="567"/>
    </row>
    <row r="60">
      <c r="A60" s="1092" t="s">
        <v>7310</v>
      </c>
      <c r="B60" s="809" t="s">
        <v>6272</v>
      </c>
      <c r="C60" s="809"/>
      <c r="D60" s="809" t="s">
        <v>7311</v>
      </c>
      <c r="E60" s="809" t="s">
        <v>6287</v>
      </c>
      <c r="F60" s="809" t="s">
        <v>7312</v>
      </c>
      <c r="G60" s="452" t="s">
        <v>7313</v>
      </c>
      <c r="H60" s="808" t="s">
        <v>6277</v>
      </c>
      <c r="I60" s="452" t="s">
        <v>741</v>
      </c>
      <c r="J60" s="808" t="s">
        <v>6277</v>
      </c>
      <c r="K60" s="918" t="s">
        <v>966</v>
      </c>
      <c r="L60" s="452" t="s">
        <v>741</v>
      </c>
      <c r="M60" s="851"/>
      <c r="N60" s="851"/>
      <c r="O60" s="920" t="s">
        <v>96</v>
      </c>
      <c r="P60" s="840" t="s">
        <v>249</v>
      </c>
      <c r="Q60" s="840" t="s">
        <v>98</v>
      </c>
      <c r="R60" s="876">
        <v>43899.0</v>
      </c>
      <c r="S60" s="920"/>
      <c r="T60" s="920"/>
      <c r="U60" s="920"/>
      <c r="V60" s="920"/>
      <c r="W60" s="404"/>
      <c r="X60" s="567"/>
      <c r="Y60" s="567"/>
      <c r="Z60" s="567"/>
      <c r="AA60" s="567"/>
    </row>
    <row r="61">
      <c r="A61" s="1092" t="s">
        <v>7314</v>
      </c>
      <c r="B61" s="809" t="s">
        <v>6272</v>
      </c>
      <c r="C61" s="809"/>
      <c r="D61" s="809" t="s">
        <v>7315</v>
      </c>
      <c r="E61" s="809" t="s">
        <v>6287</v>
      </c>
      <c r="F61" s="809" t="s">
        <v>7316</v>
      </c>
      <c r="G61" s="452" t="s">
        <v>7317</v>
      </c>
      <c r="H61" s="808" t="s">
        <v>6277</v>
      </c>
      <c r="I61" s="452" t="s">
        <v>741</v>
      </c>
      <c r="J61" s="808" t="s">
        <v>6277</v>
      </c>
      <c r="K61" s="918" t="s">
        <v>47</v>
      </c>
      <c r="L61" s="452" t="s">
        <v>741</v>
      </c>
      <c r="M61" s="851"/>
      <c r="N61" s="851"/>
      <c r="O61" s="920" t="s">
        <v>96</v>
      </c>
      <c r="P61" s="840" t="s">
        <v>249</v>
      </c>
      <c r="Q61" s="840" t="s">
        <v>98</v>
      </c>
      <c r="R61" s="876">
        <v>43899.0</v>
      </c>
      <c r="S61" s="920"/>
      <c r="T61" s="920"/>
      <c r="U61" s="920"/>
      <c r="V61" s="920"/>
      <c r="W61" s="404"/>
      <c r="X61" s="567"/>
      <c r="Y61" s="567"/>
      <c r="Z61" s="567"/>
      <c r="AA61" s="567"/>
    </row>
    <row r="62">
      <c r="A62" s="1092" t="s">
        <v>7318</v>
      </c>
      <c r="B62" s="809" t="s">
        <v>6272</v>
      </c>
      <c r="C62" s="1093" t="str">
        <f t="shared" ref="C62:C69" si="1">HYPERLINK("https://tangramcare.atlassian.net/browse/P2BN-2224","P2BN-2224")</f>
        <v>P2BN-2224</v>
      </c>
      <c r="D62" s="809" t="s">
        <v>7319</v>
      </c>
      <c r="E62" s="809" t="s">
        <v>6287</v>
      </c>
      <c r="F62" s="809" t="s">
        <v>7320</v>
      </c>
      <c r="G62" s="452" t="s">
        <v>7321</v>
      </c>
      <c r="H62" s="808" t="s">
        <v>6277</v>
      </c>
      <c r="I62" s="452" t="s">
        <v>741</v>
      </c>
      <c r="J62" s="808" t="s">
        <v>6277</v>
      </c>
      <c r="K62" s="918" t="s">
        <v>47</v>
      </c>
      <c r="L62" s="452" t="s">
        <v>741</v>
      </c>
      <c r="M62" s="851"/>
      <c r="N62" s="851"/>
      <c r="O62" s="920" t="s">
        <v>96</v>
      </c>
      <c r="P62" s="840" t="s">
        <v>249</v>
      </c>
      <c r="Q62" s="840" t="s">
        <v>98</v>
      </c>
      <c r="R62" s="876">
        <v>43899.0</v>
      </c>
      <c r="S62" s="920"/>
      <c r="T62" s="920"/>
      <c r="U62" s="920"/>
      <c r="V62" s="920"/>
      <c r="W62" s="404"/>
      <c r="X62" s="567"/>
      <c r="Y62" s="567"/>
      <c r="Z62" s="567"/>
      <c r="AA62" s="567"/>
    </row>
    <row r="63">
      <c r="A63" s="1092" t="s">
        <v>7322</v>
      </c>
      <c r="B63" s="809" t="s">
        <v>6272</v>
      </c>
      <c r="C63" s="1093" t="str">
        <f t="shared" si="1"/>
        <v>P2BN-2224</v>
      </c>
      <c r="D63" s="809" t="s">
        <v>7323</v>
      </c>
      <c r="E63" s="809" t="s">
        <v>6287</v>
      </c>
      <c r="F63" s="809" t="s">
        <v>7324</v>
      </c>
      <c r="G63" s="452" t="s">
        <v>7325</v>
      </c>
      <c r="H63" s="808" t="s">
        <v>6277</v>
      </c>
      <c r="I63" s="452" t="s">
        <v>741</v>
      </c>
      <c r="J63" s="808" t="s">
        <v>6277</v>
      </c>
      <c r="K63" s="918" t="s">
        <v>47</v>
      </c>
      <c r="L63" s="452" t="s">
        <v>741</v>
      </c>
      <c r="M63" s="851"/>
      <c r="N63" s="851"/>
      <c r="O63" s="920" t="s">
        <v>96</v>
      </c>
      <c r="P63" s="840" t="s">
        <v>249</v>
      </c>
      <c r="Q63" s="840" t="s">
        <v>98</v>
      </c>
      <c r="R63" s="876">
        <v>43899.0</v>
      </c>
      <c r="S63" s="920"/>
      <c r="T63" s="920"/>
      <c r="U63" s="920"/>
      <c r="V63" s="920"/>
      <c r="W63" s="404"/>
      <c r="X63" s="567"/>
      <c r="Y63" s="567"/>
      <c r="Z63" s="567"/>
      <c r="AA63" s="567"/>
    </row>
    <row r="64">
      <c r="A64" s="452" t="s">
        <v>7326</v>
      </c>
      <c r="B64" s="452" t="s">
        <v>7327</v>
      </c>
      <c r="C64" s="1093" t="str">
        <f t="shared" si="1"/>
        <v>P2BN-2224</v>
      </c>
      <c r="D64" s="452" t="s">
        <v>7328</v>
      </c>
      <c r="E64" s="452" t="s">
        <v>7329</v>
      </c>
      <c r="F64" s="452" t="s">
        <v>7330</v>
      </c>
      <c r="G64" s="452" t="s">
        <v>7331</v>
      </c>
      <c r="H64" s="876">
        <v>43752.0</v>
      </c>
      <c r="I64" s="452" t="s">
        <v>432</v>
      </c>
      <c r="J64" s="876">
        <v>43755.0</v>
      </c>
      <c r="K64" s="918" t="s">
        <v>47</v>
      </c>
      <c r="L64" s="452" t="s">
        <v>595</v>
      </c>
      <c r="M64" s="851"/>
      <c r="N64" s="851"/>
      <c r="O64" s="920" t="s">
        <v>96</v>
      </c>
      <c r="P64" s="840" t="s">
        <v>249</v>
      </c>
      <c r="Q64" s="840" t="s">
        <v>98</v>
      </c>
      <c r="R64" s="876">
        <v>43899.0</v>
      </c>
      <c r="S64" s="920"/>
      <c r="T64" s="920"/>
      <c r="U64" s="920"/>
      <c r="V64" s="920"/>
      <c r="W64" s="398" t="s">
        <v>7332</v>
      </c>
      <c r="X64" s="567"/>
      <c r="Y64" s="567"/>
      <c r="Z64" s="567"/>
      <c r="AA64" s="567"/>
    </row>
    <row r="65">
      <c r="A65" s="452" t="s">
        <v>7333</v>
      </c>
      <c r="B65" s="452" t="s">
        <v>7334</v>
      </c>
      <c r="C65" s="1093" t="str">
        <f t="shared" si="1"/>
        <v>P2BN-2224</v>
      </c>
      <c r="D65" s="452" t="s">
        <v>7335</v>
      </c>
      <c r="E65" s="452" t="s">
        <v>7336</v>
      </c>
      <c r="F65" s="452" t="s">
        <v>7337</v>
      </c>
      <c r="G65" s="452" t="s">
        <v>7338</v>
      </c>
      <c r="H65" s="876">
        <v>43753.0</v>
      </c>
      <c r="I65" s="452" t="s">
        <v>247</v>
      </c>
      <c r="J65" s="876">
        <v>43755.0</v>
      </c>
      <c r="K65" s="918" t="s">
        <v>47</v>
      </c>
      <c r="L65" s="452" t="s">
        <v>595</v>
      </c>
      <c r="M65" s="808"/>
      <c r="N65" s="808"/>
      <c r="O65" s="920" t="s">
        <v>96</v>
      </c>
      <c r="P65" s="840" t="s">
        <v>249</v>
      </c>
      <c r="Q65" s="840" t="s">
        <v>98</v>
      </c>
      <c r="R65" s="876">
        <v>43900.0</v>
      </c>
      <c r="S65" s="809"/>
      <c r="T65" s="809"/>
      <c r="U65" s="809"/>
      <c r="V65" s="809"/>
      <c r="W65" s="352"/>
      <c r="X65" s="538"/>
      <c r="Y65" s="538"/>
      <c r="Z65" s="538"/>
      <c r="AA65" s="538"/>
    </row>
    <row r="66">
      <c r="A66" s="452" t="s">
        <v>7339</v>
      </c>
      <c r="B66" s="452" t="s">
        <v>7340</v>
      </c>
      <c r="C66" s="1093" t="str">
        <f t="shared" si="1"/>
        <v>P2BN-2224</v>
      </c>
      <c r="D66" s="452" t="s">
        <v>7341</v>
      </c>
      <c r="E66" s="452" t="s">
        <v>7342</v>
      </c>
      <c r="F66" s="452" t="s">
        <v>7343</v>
      </c>
      <c r="G66" s="452" t="s">
        <v>7344</v>
      </c>
      <c r="H66" s="876">
        <v>43753.0</v>
      </c>
      <c r="I66" s="452" t="s">
        <v>595</v>
      </c>
      <c r="J66" s="876">
        <v>43753.0</v>
      </c>
      <c r="K66" s="918" t="s">
        <v>47</v>
      </c>
      <c r="L66" s="452" t="s">
        <v>595</v>
      </c>
      <c r="M66" s="851"/>
      <c r="N66" s="851"/>
      <c r="O66" s="920" t="s">
        <v>96</v>
      </c>
      <c r="P66" s="840" t="s">
        <v>249</v>
      </c>
      <c r="Q66" s="840" t="s">
        <v>98</v>
      </c>
      <c r="R66" s="876">
        <v>43900.0</v>
      </c>
      <c r="S66" s="920"/>
      <c r="T66" s="920"/>
      <c r="U66" s="920"/>
      <c r="V66" s="920"/>
      <c r="W66" s="404"/>
      <c r="X66" s="567"/>
      <c r="Y66" s="567"/>
      <c r="Z66" s="567"/>
      <c r="AA66" s="567"/>
    </row>
    <row r="67">
      <c r="A67" s="452" t="s">
        <v>7345</v>
      </c>
      <c r="B67" s="452" t="s">
        <v>7346</v>
      </c>
      <c r="C67" s="1093" t="str">
        <f t="shared" si="1"/>
        <v>P2BN-2224</v>
      </c>
      <c r="D67" s="452" t="s">
        <v>7347</v>
      </c>
      <c r="E67" s="452" t="s">
        <v>7348</v>
      </c>
      <c r="F67" s="452" t="s">
        <v>7349</v>
      </c>
      <c r="G67" s="452" t="s">
        <v>7350</v>
      </c>
      <c r="H67" s="876">
        <v>43752.0</v>
      </c>
      <c r="I67" s="452" t="s">
        <v>432</v>
      </c>
      <c r="J67" s="876">
        <v>43753.0</v>
      </c>
      <c r="K67" s="918" t="s">
        <v>47</v>
      </c>
      <c r="L67" s="452" t="s">
        <v>595</v>
      </c>
      <c r="M67" s="851"/>
      <c r="N67" s="851"/>
      <c r="O67" s="920" t="s">
        <v>96</v>
      </c>
      <c r="P67" s="840" t="s">
        <v>249</v>
      </c>
      <c r="Q67" s="840" t="s">
        <v>98</v>
      </c>
      <c r="R67" s="876">
        <v>43900.0</v>
      </c>
      <c r="S67" s="920"/>
      <c r="T67" s="920"/>
      <c r="U67" s="920"/>
      <c r="V67" s="920"/>
      <c r="W67" s="404"/>
      <c r="X67" s="567"/>
      <c r="Y67" s="567"/>
      <c r="Z67" s="567"/>
      <c r="AA67" s="567"/>
    </row>
    <row r="68">
      <c r="A68" s="452" t="s">
        <v>7351</v>
      </c>
      <c r="B68" s="452" t="s">
        <v>7334</v>
      </c>
      <c r="C68" s="1093" t="str">
        <f t="shared" si="1"/>
        <v>P2BN-2224</v>
      </c>
      <c r="D68" s="452" t="s">
        <v>7352</v>
      </c>
      <c r="E68" s="452" t="s">
        <v>7348</v>
      </c>
      <c r="F68" s="452" t="s">
        <v>7353</v>
      </c>
      <c r="G68" s="452" t="s">
        <v>7354</v>
      </c>
      <c r="H68" s="876">
        <v>43753.0</v>
      </c>
      <c r="I68" s="452" t="s">
        <v>595</v>
      </c>
      <c r="J68" s="876">
        <v>43753.0</v>
      </c>
      <c r="K68" s="918" t="s">
        <v>47</v>
      </c>
      <c r="L68" s="452" t="s">
        <v>595</v>
      </c>
      <c r="M68" s="851"/>
      <c r="N68" s="851"/>
      <c r="O68" s="920" t="s">
        <v>96</v>
      </c>
      <c r="P68" s="840" t="s">
        <v>249</v>
      </c>
      <c r="Q68" s="840" t="s">
        <v>98</v>
      </c>
      <c r="R68" s="876">
        <v>43900.0</v>
      </c>
      <c r="S68" s="920"/>
      <c r="T68" s="920"/>
      <c r="U68" s="920"/>
      <c r="V68" s="920"/>
      <c r="W68" s="404"/>
      <c r="X68" s="567"/>
      <c r="Y68" s="567"/>
      <c r="Z68" s="567"/>
      <c r="AA68" s="567"/>
    </row>
    <row r="69">
      <c r="A69" s="452" t="s">
        <v>7355</v>
      </c>
      <c r="B69" s="452" t="s">
        <v>7356</v>
      </c>
      <c r="C69" s="1093" t="str">
        <f t="shared" si="1"/>
        <v>P2BN-2224</v>
      </c>
      <c r="D69" s="452" t="s">
        <v>5085</v>
      </c>
      <c r="E69" s="452" t="s">
        <v>7342</v>
      </c>
      <c r="F69" s="835" t="s">
        <v>7357</v>
      </c>
      <c r="G69" s="452" t="s">
        <v>7358</v>
      </c>
      <c r="H69" s="876">
        <v>43752.0</v>
      </c>
      <c r="I69" s="452" t="s">
        <v>432</v>
      </c>
      <c r="J69" s="876">
        <v>43753.0</v>
      </c>
      <c r="K69" s="1094" t="s">
        <v>47</v>
      </c>
      <c r="L69" s="452" t="s">
        <v>595</v>
      </c>
      <c r="M69" s="851"/>
      <c r="N69" s="851"/>
      <c r="O69" s="920"/>
      <c r="P69" s="840"/>
      <c r="Q69" s="840"/>
      <c r="R69" s="920"/>
      <c r="S69" s="920"/>
      <c r="T69" s="920"/>
      <c r="U69" s="920"/>
      <c r="V69" s="920"/>
      <c r="W69" s="404"/>
      <c r="X69" s="567"/>
      <c r="Y69" s="567"/>
      <c r="Z69" s="567"/>
      <c r="AA69" s="567"/>
    </row>
    <row r="70">
      <c r="A70" s="1082" t="s">
        <v>7359</v>
      </c>
      <c r="B70" s="832"/>
      <c r="C70" s="832"/>
      <c r="D70" s="832"/>
      <c r="E70" s="832"/>
      <c r="F70" s="832"/>
      <c r="G70" s="828"/>
      <c r="H70" s="832"/>
      <c r="I70" s="832"/>
      <c r="J70" s="832"/>
      <c r="K70" s="832"/>
      <c r="L70" s="832"/>
      <c r="M70" s="832"/>
      <c r="N70" s="832"/>
      <c r="O70" s="832"/>
      <c r="P70" s="832"/>
      <c r="Q70" s="832"/>
      <c r="R70" s="832"/>
      <c r="S70" s="832"/>
      <c r="T70" s="832"/>
      <c r="U70" s="832"/>
      <c r="V70" s="832"/>
      <c r="W70" s="414"/>
      <c r="X70" s="1095"/>
      <c r="Y70" s="1095"/>
      <c r="Z70" s="1095"/>
      <c r="AA70" s="1095"/>
    </row>
    <row r="71">
      <c r="A71" s="809" t="s">
        <v>7360</v>
      </c>
      <c r="B71" s="835" t="s">
        <v>5173</v>
      </c>
      <c r="C71" s="835"/>
      <c r="D71" s="835" t="s">
        <v>5174</v>
      </c>
      <c r="E71" s="920" t="s">
        <v>7240</v>
      </c>
      <c r="F71" s="806" t="s">
        <v>7361</v>
      </c>
      <c r="G71" s="452" t="s">
        <v>7362</v>
      </c>
      <c r="H71" s="839">
        <v>43724.0</v>
      </c>
      <c r="I71" s="452" t="s">
        <v>432</v>
      </c>
      <c r="J71" s="839">
        <v>43725.0</v>
      </c>
      <c r="K71" s="452" t="s">
        <v>47</v>
      </c>
      <c r="L71" s="452" t="s">
        <v>432</v>
      </c>
      <c r="M71" s="809"/>
      <c r="N71" s="452"/>
      <c r="O71" s="809" t="s">
        <v>96</v>
      </c>
      <c r="P71" s="452" t="s">
        <v>249</v>
      </c>
      <c r="Q71" s="452" t="s">
        <v>98</v>
      </c>
      <c r="R71" s="876">
        <v>43900.0</v>
      </c>
      <c r="S71" s="809"/>
      <c r="T71" s="809" t="s">
        <v>99</v>
      </c>
      <c r="U71" s="809"/>
      <c r="V71" s="809" t="s">
        <v>79</v>
      </c>
      <c r="W71" s="352"/>
      <c r="X71" s="538"/>
      <c r="Y71" s="538"/>
      <c r="Z71" s="538"/>
      <c r="AA71" s="538"/>
    </row>
    <row r="72">
      <c r="A72" s="809" t="s">
        <v>7363</v>
      </c>
      <c r="B72" s="835" t="s">
        <v>5173</v>
      </c>
      <c r="C72" s="835"/>
      <c r="D72" s="835" t="s">
        <v>5174</v>
      </c>
      <c r="E72" s="920" t="s">
        <v>7240</v>
      </c>
      <c r="F72" s="806" t="s">
        <v>7364</v>
      </c>
      <c r="G72" s="452" t="s">
        <v>7365</v>
      </c>
      <c r="H72" s="839">
        <v>43725.0</v>
      </c>
      <c r="I72" s="452" t="s">
        <v>432</v>
      </c>
      <c r="J72" s="839">
        <v>43725.0</v>
      </c>
      <c r="K72" s="1094" t="s">
        <v>48</v>
      </c>
      <c r="L72" s="452" t="s">
        <v>432</v>
      </c>
      <c r="M72" s="1096" t="str">
        <f>HYPERLINK("https://tangramcare.atlassian.net/browse/P2BN-98","P2BN-98")</f>
        <v>P2BN-98</v>
      </c>
      <c r="N72" s="452" t="s">
        <v>7366</v>
      </c>
      <c r="O72" s="809" t="s">
        <v>96</v>
      </c>
      <c r="P72" s="452" t="s">
        <v>249</v>
      </c>
      <c r="Q72" s="452" t="s">
        <v>98</v>
      </c>
      <c r="R72" s="876">
        <v>43900.0</v>
      </c>
      <c r="S72" s="809"/>
      <c r="T72" s="809" t="s">
        <v>99</v>
      </c>
      <c r="U72" s="809"/>
      <c r="V72" s="809" t="s">
        <v>79</v>
      </c>
      <c r="W72" s="352"/>
      <c r="X72" s="538"/>
      <c r="Y72" s="538"/>
      <c r="Z72" s="538"/>
      <c r="AA72" s="538"/>
    </row>
    <row r="73">
      <c r="A73" s="1092" t="s">
        <v>7367</v>
      </c>
      <c r="B73" s="835" t="s">
        <v>5173</v>
      </c>
      <c r="C73" s="835"/>
      <c r="D73" s="835" t="s">
        <v>5174</v>
      </c>
      <c r="E73" s="920" t="s">
        <v>7240</v>
      </c>
      <c r="F73" s="806" t="s">
        <v>7368</v>
      </c>
      <c r="G73" s="452" t="s">
        <v>7369</v>
      </c>
      <c r="H73" s="841">
        <v>43725.0</v>
      </c>
      <c r="I73" s="840" t="s">
        <v>432</v>
      </c>
      <c r="J73" s="841">
        <v>43725.0</v>
      </c>
      <c r="K73" s="840" t="s">
        <v>47</v>
      </c>
      <c r="L73" s="840" t="s">
        <v>432</v>
      </c>
      <c r="M73" s="920"/>
      <c r="N73" s="851"/>
      <c r="O73" s="809" t="s">
        <v>96</v>
      </c>
      <c r="P73" s="452" t="s">
        <v>249</v>
      </c>
      <c r="Q73" s="452" t="s">
        <v>98</v>
      </c>
      <c r="R73" s="876">
        <v>43900.0</v>
      </c>
      <c r="S73" s="920"/>
      <c r="T73" s="920" t="s">
        <v>99</v>
      </c>
      <c r="U73" s="920"/>
      <c r="V73" s="920"/>
      <c r="W73" s="404"/>
      <c r="X73" s="567"/>
      <c r="Y73" s="567"/>
      <c r="Z73" s="567"/>
      <c r="AA73" s="567"/>
    </row>
    <row r="74">
      <c r="A74" s="1082" t="s">
        <v>7370</v>
      </c>
      <c r="B74" s="1084"/>
      <c r="C74" s="1084"/>
      <c r="D74" s="1084"/>
      <c r="E74" s="1084"/>
      <c r="F74" s="1084"/>
      <c r="G74" s="1084"/>
      <c r="H74" s="1085"/>
      <c r="I74" s="1085"/>
      <c r="J74" s="1085"/>
      <c r="K74" s="1084"/>
      <c r="L74" s="1084"/>
      <c r="M74" s="1084"/>
      <c r="N74" s="832"/>
      <c r="O74" s="1084"/>
      <c r="P74" s="832"/>
      <c r="Q74" s="832"/>
      <c r="R74" s="832"/>
      <c r="S74" s="832"/>
      <c r="T74" s="832"/>
      <c r="U74" s="832"/>
      <c r="V74" s="832"/>
      <c r="W74" s="414"/>
      <c r="X74" s="1095"/>
      <c r="Y74" s="1095"/>
      <c r="Z74" s="1095"/>
      <c r="AA74" s="1095"/>
    </row>
    <row r="75">
      <c r="A75" s="809" t="s">
        <v>7371</v>
      </c>
      <c r="B75" s="809" t="s">
        <v>5314</v>
      </c>
      <c r="C75" s="915"/>
      <c r="D75" s="915" t="s">
        <v>1078</v>
      </c>
      <c r="E75" s="920" t="s">
        <v>7240</v>
      </c>
      <c r="F75" s="915" t="s">
        <v>7372</v>
      </c>
      <c r="G75" s="809" t="s">
        <v>7373</v>
      </c>
      <c r="H75" s="839">
        <v>43721.0</v>
      </c>
      <c r="I75" s="452" t="s">
        <v>432</v>
      </c>
      <c r="J75" s="1097">
        <v>43721.0</v>
      </c>
      <c r="K75" s="1098" t="s">
        <v>47</v>
      </c>
      <c r="L75" s="809" t="s">
        <v>432</v>
      </c>
      <c r="M75" s="1099" t="str">
        <f>HYPERLINK("https://tangramcare.atlassian.net/browse/P2BN-532","P2BN-532")</f>
        <v>P2BN-532</v>
      </c>
      <c r="N75" s="960"/>
      <c r="O75" s="452" t="s">
        <v>96</v>
      </c>
      <c r="P75" s="452" t="s">
        <v>249</v>
      </c>
      <c r="Q75" s="452" t="s">
        <v>98</v>
      </c>
      <c r="R75" s="876">
        <v>43901.0</v>
      </c>
      <c r="S75" s="809"/>
      <c r="T75" s="809" t="s">
        <v>99</v>
      </c>
      <c r="U75" s="809"/>
      <c r="V75" s="809"/>
      <c r="W75" s="352"/>
      <c r="X75" s="538"/>
      <c r="Y75" s="538"/>
      <c r="Z75" s="538"/>
      <c r="AA75" s="538"/>
    </row>
    <row r="76">
      <c r="A76" s="809" t="s">
        <v>7374</v>
      </c>
      <c r="B76" s="452" t="s">
        <v>5320</v>
      </c>
      <c r="C76" s="452"/>
      <c r="D76" s="452" t="s">
        <v>1096</v>
      </c>
      <c r="E76" s="835" t="s">
        <v>7375</v>
      </c>
      <c r="F76" s="835" t="s">
        <v>5322</v>
      </c>
      <c r="G76" s="452" t="s">
        <v>7376</v>
      </c>
      <c r="H76" s="839"/>
      <c r="I76" s="839"/>
      <c r="J76" s="807">
        <v>43721.0</v>
      </c>
      <c r="K76" s="916" t="s">
        <v>48</v>
      </c>
      <c r="L76" s="809" t="s">
        <v>432</v>
      </c>
      <c r="M76" s="1100" t="str">
        <f>HYPERLINK("https://tangramcare.atlassian.net/browse/P2BN-205","P2BN-205")</f>
        <v>P2BN-205</v>
      </c>
      <c r="N76" s="806" t="s">
        <v>7377</v>
      </c>
      <c r="O76" s="452" t="s">
        <v>96</v>
      </c>
      <c r="P76" s="452" t="s">
        <v>249</v>
      </c>
      <c r="Q76" s="452" t="s">
        <v>98</v>
      </c>
      <c r="R76" s="876">
        <v>43901.0</v>
      </c>
      <c r="S76" s="809"/>
      <c r="T76" s="809" t="s">
        <v>99</v>
      </c>
      <c r="U76" s="809"/>
      <c r="V76" s="809"/>
      <c r="W76" s="352"/>
      <c r="X76" s="538"/>
      <c r="Y76" s="538"/>
      <c r="Z76" s="538"/>
      <c r="AA76" s="538"/>
    </row>
    <row r="77">
      <c r="A77" s="809" t="s">
        <v>7378</v>
      </c>
      <c r="B77" s="452" t="s">
        <v>7379</v>
      </c>
      <c r="C77" s="835"/>
      <c r="D77" s="835" t="s">
        <v>1078</v>
      </c>
      <c r="E77" s="835" t="s">
        <v>7380</v>
      </c>
      <c r="F77" s="835" t="s">
        <v>5327</v>
      </c>
      <c r="G77" s="452" t="s">
        <v>7381</v>
      </c>
      <c r="H77" s="807"/>
      <c r="I77" s="807"/>
      <c r="J77" s="807"/>
      <c r="K77" s="1087" t="s">
        <v>123</v>
      </c>
      <c r="L77" s="809"/>
      <c r="M77" s="1100" t="str">
        <f>HYPERLINK("https://tangramcare.atlassian.net/browse/P2BN-532","P2BN-532")</f>
        <v>P2BN-532</v>
      </c>
      <c r="N77" s="835" t="s">
        <v>7382</v>
      </c>
      <c r="O77" s="452" t="s">
        <v>124</v>
      </c>
      <c r="P77" s="809"/>
      <c r="Q77" s="809"/>
      <c r="R77" s="809"/>
      <c r="S77" s="809"/>
      <c r="T77" s="809" t="s">
        <v>99</v>
      </c>
      <c r="U77" s="809"/>
      <c r="V77" s="809"/>
      <c r="W77" s="352"/>
      <c r="X77" s="538"/>
      <c r="Y77" s="538"/>
      <c r="Z77" s="538"/>
      <c r="AA77" s="538"/>
    </row>
    <row r="78">
      <c r="A78" s="1082" t="s">
        <v>7383</v>
      </c>
      <c r="B78" s="1084"/>
      <c r="C78" s="1084"/>
      <c r="D78" s="1084"/>
      <c r="E78" s="1084"/>
      <c r="F78" s="1084"/>
      <c r="G78" s="1084"/>
      <c r="H78" s="1085"/>
      <c r="I78" s="1085"/>
      <c r="J78" s="1085"/>
      <c r="K78" s="1084"/>
      <c r="L78" s="1084"/>
      <c r="M78" s="1084"/>
      <c r="N78" s="1084"/>
      <c r="O78" s="1084"/>
      <c r="P78" s="832"/>
      <c r="Q78" s="832"/>
      <c r="R78" s="832"/>
      <c r="S78" s="832"/>
      <c r="T78" s="832"/>
      <c r="U78" s="832"/>
      <c r="V78" s="832"/>
      <c r="W78" s="414"/>
      <c r="X78" s="1095"/>
      <c r="Y78" s="1095"/>
      <c r="Z78" s="1095"/>
      <c r="AA78" s="1095"/>
    </row>
    <row r="79">
      <c r="A79" s="809" t="s">
        <v>7384</v>
      </c>
      <c r="B79" s="452" t="s">
        <v>5331</v>
      </c>
      <c r="C79" s="452"/>
      <c r="D79" s="452" t="s">
        <v>5332</v>
      </c>
      <c r="E79" s="452" t="s">
        <v>7385</v>
      </c>
      <c r="F79" s="452" t="s">
        <v>5334</v>
      </c>
      <c r="G79" s="452" t="s">
        <v>7386</v>
      </c>
      <c r="H79" s="807"/>
      <c r="I79" s="807"/>
      <c r="J79" s="807">
        <v>43721.0</v>
      </c>
      <c r="K79" s="1098" t="s">
        <v>47</v>
      </c>
      <c r="L79" s="808" t="s">
        <v>432</v>
      </c>
      <c r="M79" s="808"/>
      <c r="N79" s="808"/>
      <c r="O79" s="452" t="s">
        <v>96</v>
      </c>
      <c r="P79" s="452" t="s">
        <v>249</v>
      </c>
      <c r="Q79" s="452" t="s">
        <v>98</v>
      </c>
      <c r="R79" s="876">
        <v>43901.0</v>
      </c>
      <c r="S79" s="809"/>
      <c r="T79" s="809" t="s">
        <v>99</v>
      </c>
      <c r="U79" s="809"/>
      <c r="V79" s="809"/>
      <c r="W79" s="352"/>
      <c r="X79" s="538"/>
      <c r="Y79" s="538"/>
      <c r="Z79" s="538"/>
      <c r="AA79" s="538"/>
    </row>
    <row r="80">
      <c r="A80" s="1082" t="s">
        <v>7387</v>
      </c>
      <c r="B80" s="1084"/>
      <c r="C80" s="1084"/>
      <c r="D80" s="1084"/>
      <c r="E80" s="1084"/>
      <c r="F80" s="1084"/>
      <c r="G80" s="1084"/>
      <c r="H80" s="1085"/>
      <c r="I80" s="1085"/>
      <c r="J80" s="1085"/>
      <c r="K80" s="1084"/>
      <c r="L80" s="1084"/>
      <c r="M80" s="832"/>
      <c r="N80" s="832"/>
      <c r="O80" s="1084"/>
      <c r="P80" s="832"/>
      <c r="Q80" s="832"/>
      <c r="R80" s="832"/>
      <c r="S80" s="832"/>
      <c r="T80" s="832"/>
      <c r="U80" s="832"/>
      <c r="V80" s="832"/>
      <c r="W80" s="414"/>
      <c r="X80" s="1095"/>
      <c r="Y80" s="1095"/>
      <c r="Z80" s="1095"/>
      <c r="AA80" s="1095"/>
    </row>
    <row r="81">
      <c r="A81" s="809" t="s">
        <v>7388</v>
      </c>
      <c r="B81" s="452" t="s">
        <v>5339</v>
      </c>
      <c r="C81" s="452"/>
      <c r="D81" s="452" t="s">
        <v>5340</v>
      </c>
      <c r="E81" s="835" t="s">
        <v>7389</v>
      </c>
      <c r="F81" s="835" t="s">
        <v>5342</v>
      </c>
      <c r="G81" s="452" t="s">
        <v>5343</v>
      </c>
      <c r="H81" s="807"/>
      <c r="I81" s="807"/>
      <c r="J81" s="807">
        <v>43721.0</v>
      </c>
      <c r="K81" s="1098" t="s">
        <v>47</v>
      </c>
      <c r="L81" s="808" t="s">
        <v>432</v>
      </c>
      <c r="M81" s="960"/>
      <c r="N81" s="960"/>
      <c r="O81" s="452" t="s">
        <v>96</v>
      </c>
      <c r="P81" s="452" t="s">
        <v>249</v>
      </c>
      <c r="Q81" s="452" t="s">
        <v>98</v>
      </c>
      <c r="R81" s="876">
        <v>43901.0</v>
      </c>
      <c r="S81" s="809"/>
      <c r="T81" s="809" t="s">
        <v>99</v>
      </c>
      <c r="U81" s="809"/>
      <c r="V81" s="809"/>
      <c r="W81" s="352"/>
      <c r="X81" s="538"/>
      <c r="Y81" s="538"/>
      <c r="Z81" s="538"/>
      <c r="AA81" s="538"/>
    </row>
    <row r="82">
      <c r="A82" s="1082" t="s">
        <v>7390</v>
      </c>
      <c r="B82" s="1084"/>
      <c r="C82" s="1084"/>
      <c r="D82" s="1084"/>
      <c r="E82" s="1084"/>
      <c r="F82" s="1084"/>
      <c r="G82" s="1084"/>
      <c r="H82" s="1085"/>
      <c r="I82" s="1085"/>
      <c r="J82" s="1085"/>
      <c r="K82" s="1084"/>
      <c r="L82" s="1084"/>
      <c r="M82" s="832"/>
      <c r="N82" s="832"/>
      <c r="O82" s="1084"/>
      <c r="P82" s="832"/>
      <c r="Q82" s="832"/>
      <c r="R82" s="832"/>
      <c r="S82" s="832"/>
      <c r="T82" s="832"/>
      <c r="U82" s="832"/>
      <c r="V82" s="832"/>
      <c r="W82" s="414"/>
      <c r="X82" s="1095"/>
      <c r="Y82" s="1095"/>
      <c r="Z82" s="1095"/>
      <c r="AA82" s="1095"/>
    </row>
    <row r="83">
      <c r="A83" s="1101" t="s">
        <v>7391</v>
      </c>
      <c r="B83" s="452" t="s">
        <v>7392</v>
      </c>
      <c r="C83" s="452">
        <v>2204.0</v>
      </c>
      <c r="D83" s="452" t="s">
        <v>7393</v>
      </c>
      <c r="E83" s="809" t="s">
        <v>7394</v>
      </c>
      <c r="F83" s="809" t="s">
        <v>7395</v>
      </c>
      <c r="G83" s="809" t="s">
        <v>7396</v>
      </c>
      <c r="H83" s="839"/>
      <c r="I83" s="839"/>
      <c r="J83" s="839">
        <v>43774.0</v>
      </c>
      <c r="K83" s="1098" t="s">
        <v>47</v>
      </c>
      <c r="L83" s="452" t="s">
        <v>432</v>
      </c>
      <c r="M83" s="835"/>
      <c r="N83" s="835"/>
      <c r="O83" s="452"/>
      <c r="P83" s="808"/>
      <c r="Q83" s="808"/>
      <c r="R83" s="452"/>
      <c r="S83" s="452"/>
      <c r="T83" s="452"/>
      <c r="U83" s="452"/>
      <c r="V83" s="809"/>
      <c r="W83" s="352"/>
      <c r="X83" s="538"/>
      <c r="Y83" s="538"/>
      <c r="Z83" s="538"/>
      <c r="AA83" s="538"/>
    </row>
    <row r="84">
      <c r="A84" s="1101" t="s">
        <v>7397</v>
      </c>
      <c r="B84" s="452" t="s">
        <v>7398</v>
      </c>
      <c r="C84" s="809">
        <v>2204.0</v>
      </c>
      <c r="D84" s="809" t="s">
        <v>7399</v>
      </c>
      <c r="E84" s="809" t="s">
        <v>7394</v>
      </c>
      <c r="F84" s="835" t="s">
        <v>7400</v>
      </c>
      <c r="G84" s="452" t="s">
        <v>7401</v>
      </c>
      <c r="H84" s="839"/>
      <c r="I84" s="839"/>
      <c r="J84" s="839">
        <v>43774.0</v>
      </c>
      <c r="K84" s="1094" t="s">
        <v>47</v>
      </c>
      <c r="L84" s="452" t="s">
        <v>432</v>
      </c>
      <c r="M84" s="835"/>
      <c r="N84" s="835"/>
      <c r="O84" s="452"/>
      <c r="P84" s="808"/>
      <c r="Q84" s="808"/>
      <c r="R84" s="452"/>
      <c r="S84" s="452"/>
      <c r="T84" s="452"/>
      <c r="U84" s="452"/>
      <c r="V84" s="809"/>
      <c r="W84" s="352"/>
      <c r="X84" s="538"/>
      <c r="Y84" s="538"/>
      <c r="Z84" s="538"/>
      <c r="AA84" s="538"/>
    </row>
    <row r="85">
      <c r="A85" s="1101" t="s">
        <v>7402</v>
      </c>
      <c r="B85" s="835" t="s">
        <v>7403</v>
      </c>
      <c r="C85" s="809">
        <v>2204.0</v>
      </c>
      <c r="D85" s="809" t="s">
        <v>7399</v>
      </c>
      <c r="E85" s="835" t="s">
        <v>7404</v>
      </c>
      <c r="F85" s="835" t="s">
        <v>7405</v>
      </c>
      <c r="G85" s="452" t="s">
        <v>7406</v>
      </c>
      <c r="H85" s="839"/>
      <c r="I85" s="839"/>
      <c r="J85" s="839">
        <v>43774.0</v>
      </c>
      <c r="K85" s="1098" t="s">
        <v>47</v>
      </c>
      <c r="L85" s="452" t="s">
        <v>432</v>
      </c>
      <c r="M85" s="835"/>
      <c r="N85" s="835"/>
      <c r="O85" s="452"/>
      <c r="P85" s="808"/>
      <c r="Q85" s="808"/>
      <c r="R85" s="452"/>
      <c r="S85" s="452"/>
      <c r="T85" s="452"/>
      <c r="U85" s="452"/>
      <c r="V85" s="809"/>
      <c r="W85" s="352"/>
      <c r="X85" s="538"/>
      <c r="Y85" s="538"/>
      <c r="Z85" s="538"/>
      <c r="AA85" s="538"/>
    </row>
    <row r="86">
      <c r="A86" s="1101" t="s">
        <v>7407</v>
      </c>
      <c r="B86" s="452" t="s">
        <v>7408</v>
      </c>
      <c r="C86" s="809">
        <v>2204.0</v>
      </c>
      <c r="D86" s="452" t="s">
        <v>7409</v>
      </c>
      <c r="E86" s="835" t="s">
        <v>7404</v>
      </c>
      <c r="F86" s="452" t="s">
        <v>7410</v>
      </c>
      <c r="G86" s="452" t="s">
        <v>7411</v>
      </c>
      <c r="H86" s="839">
        <v>43768.0</v>
      </c>
      <c r="I86" s="452" t="s">
        <v>116</v>
      </c>
      <c r="J86" s="839">
        <v>43774.0</v>
      </c>
      <c r="K86" s="1098" t="s">
        <v>47</v>
      </c>
      <c r="L86" s="452" t="s">
        <v>432</v>
      </c>
      <c r="M86" s="835"/>
      <c r="N86" s="835"/>
      <c r="O86" s="452"/>
      <c r="P86" s="808"/>
      <c r="Q86" s="808"/>
      <c r="R86" s="452"/>
      <c r="S86" s="452"/>
      <c r="T86" s="452"/>
      <c r="U86" s="452"/>
      <c r="V86" s="809"/>
      <c r="W86" s="352"/>
      <c r="X86" s="538"/>
      <c r="Y86" s="538"/>
      <c r="Z86" s="538"/>
      <c r="AA86" s="538"/>
    </row>
    <row r="87">
      <c r="A87" s="1101" t="s">
        <v>7412</v>
      </c>
      <c r="B87" s="452" t="s">
        <v>7408</v>
      </c>
      <c r="C87" s="809">
        <v>2204.0</v>
      </c>
      <c r="D87" s="452" t="s">
        <v>7413</v>
      </c>
      <c r="E87" s="835" t="s">
        <v>7404</v>
      </c>
      <c r="F87" s="835" t="s">
        <v>7414</v>
      </c>
      <c r="G87" s="452" t="s">
        <v>7415</v>
      </c>
      <c r="H87" s="839">
        <v>43768.0</v>
      </c>
      <c r="I87" s="452" t="s">
        <v>116</v>
      </c>
      <c r="J87" s="839">
        <v>43774.0</v>
      </c>
      <c r="K87" s="1098" t="s">
        <v>47</v>
      </c>
      <c r="L87" s="452" t="s">
        <v>432</v>
      </c>
      <c r="M87" s="835"/>
      <c r="N87" s="835"/>
      <c r="O87" s="452"/>
      <c r="P87" s="808"/>
      <c r="Q87" s="808"/>
      <c r="R87" s="452"/>
      <c r="S87" s="452"/>
      <c r="T87" s="452"/>
      <c r="U87" s="452"/>
      <c r="V87" s="809"/>
      <c r="W87" s="352"/>
      <c r="X87" s="538"/>
      <c r="Y87" s="538"/>
      <c r="Z87" s="538"/>
      <c r="AA87" s="538"/>
    </row>
    <row r="88">
      <c r="A88" s="1101" t="s">
        <v>7416</v>
      </c>
      <c r="B88" s="452" t="s">
        <v>7408</v>
      </c>
      <c r="C88" s="809">
        <v>2204.0</v>
      </c>
      <c r="D88" s="452" t="s">
        <v>7417</v>
      </c>
      <c r="E88" s="835" t="s">
        <v>7404</v>
      </c>
      <c r="F88" s="835" t="s">
        <v>7418</v>
      </c>
      <c r="G88" s="452" t="s">
        <v>7419</v>
      </c>
      <c r="H88" s="839">
        <v>43768.0</v>
      </c>
      <c r="I88" s="452" t="s">
        <v>116</v>
      </c>
      <c r="J88" s="839">
        <v>43774.0</v>
      </c>
      <c r="K88" s="1098" t="s">
        <v>47</v>
      </c>
      <c r="L88" s="452" t="s">
        <v>432</v>
      </c>
      <c r="M88" s="835"/>
      <c r="N88" s="835"/>
      <c r="O88" s="452"/>
      <c r="P88" s="808"/>
      <c r="Q88" s="808"/>
      <c r="R88" s="452"/>
      <c r="S88" s="452"/>
      <c r="T88" s="452"/>
      <c r="U88" s="452"/>
      <c r="V88" s="809"/>
      <c r="W88" s="352"/>
      <c r="X88" s="538"/>
      <c r="Y88" s="538"/>
      <c r="Z88" s="538"/>
      <c r="AA88" s="538"/>
    </row>
    <row r="89">
      <c r="A89" s="1101" t="s">
        <v>7420</v>
      </c>
      <c r="B89" s="452" t="s">
        <v>7421</v>
      </c>
      <c r="C89" s="809">
        <v>2204.0</v>
      </c>
      <c r="D89" s="452" t="s">
        <v>7422</v>
      </c>
      <c r="E89" s="835" t="s">
        <v>7404</v>
      </c>
      <c r="F89" s="835" t="s">
        <v>7423</v>
      </c>
      <c r="G89" s="809" t="s">
        <v>7396</v>
      </c>
      <c r="H89" s="839"/>
      <c r="I89" s="839"/>
      <c r="J89" s="839">
        <v>43774.0</v>
      </c>
      <c r="K89" s="1094" t="s">
        <v>47</v>
      </c>
      <c r="L89" s="452" t="s">
        <v>432</v>
      </c>
      <c r="M89" s="835"/>
      <c r="N89" s="835"/>
      <c r="O89" s="452"/>
      <c r="P89" s="808"/>
      <c r="Q89" s="808"/>
      <c r="R89" s="452"/>
      <c r="S89" s="452"/>
      <c r="T89" s="452"/>
      <c r="U89" s="452"/>
      <c r="V89" s="809"/>
      <c r="W89" s="352"/>
      <c r="X89" s="538"/>
      <c r="Y89" s="538"/>
      <c r="Z89" s="538"/>
      <c r="AA89" s="538"/>
    </row>
    <row r="90">
      <c r="A90" s="1101" t="s">
        <v>7424</v>
      </c>
      <c r="B90" s="452" t="s">
        <v>7421</v>
      </c>
      <c r="C90" s="809">
        <v>2204.0</v>
      </c>
      <c r="D90" s="809" t="s">
        <v>7425</v>
      </c>
      <c r="E90" s="452" t="s">
        <v>7426</v>
      </c>
      <c r="F90" s="835" t="s">
        <v>7427</v>
      </c>
      <c r="G90" s="452" t="s">
        <v>7428</v>
      </c>
      <c r="H90" s="839"/>
      <c r="I90" s="839"/>
      <c r="J90" s="839">
        <v>43774.0</v>
      </c>
      <c r="K90" s="1094" t="s">
        <v>47</v>
      </c>
      <c r="L90" s="452" t="s">
        <v>432</v>
      </c>
      <c r="M90" s="835"/>
      <c r="N90" s="835"/>
      <c r="O90" s="452"/>
      <c r="P90" s="808"/>
      <c r="Q90" s="808"/>
      <c r="R90" s="452"/>
      <c r="S90" s="452"/>
      <c r="T90" s="452"/>
      <c r="U90" s="452"/>
      <c r="V90" s="809"/>
      <c r="W90" s="352"/>
      <c r="X90" s="538"/>
      <c r="Y90" s="538"/>
      <c r="Z90" s="538"/>
      <c r="AA90" s="538"/>
    </row>
    <row r="91">
      <c r="A91" s="1101" t="s">
        <v>7429</v>
      </c>
      <c r="B91" s="452" t="s">
        <v>7430</v>
      </c>
      <c r="C91" s="809">
        <v>2204.0</v>
      </c>
      <c r="D91" s="452" t="s">
        <v>7431</v>
      </c>
      <c r="E91" s="452" t="s">
        <v>7426</v>
      </c>
      <c r="F91" s="835" t="s">
        <v>7432</v>
      </c>
      <c r="G91" s="452" t="s">
        <v>7433</v>
      </c>
      <c r="H91" s="839">
        <v>43768.0</v>
      </c>
      <c r="I91" s="452" t="s">
        <v>116</v>
      </c>
      <c r="J91" s="839">
        <v>43774.0</v>
      </c>
      <c r="K91" s="1098" t="s">
        <v>47</v>
      </c>
      <c r="L91" s="452" t="s">
        <v>432</v>
      </c>
      <c r="M91" s="835"/>
      <c r="N91" s="835"/>
      <c r="O91" s="452"/>
      <c r="P91" s="808"/>
      <c r="Q91" s="808"/>
      <c r="R91" s="452"/>
      <c r="S91" s="452"/>
      <c r="T91" s="452"/>
      <c r="U91" s="452"/>
      <c r="V91" s="809"/>
      <c r="W91" s="352"/>
      <c r="X91" s="538"/>
      <c r="Y91" s="538"/>
      <c r="Z91" s="538"/>
      <c r="AA91" s="538"/>
    </row>
    <row r="92">
      <c r="A92" s="1101" t="s">
        <v>7434</v>
      </c>
      <c r="B92" s="452" t="s">
        <v>7430</v>
      </c>
      <c r="C92" s="809">
        <v>2204.0</v>
      </c>
      <c r="D92" s="452" t="s">
        <v>7435</v>
      </c>
      <c r="E92" s="452" t="s">
        <v>7426</v>
      </c>
      <c r="F92" s="835" t="s">
        <v>7436</v>
      </c>
      <c r="G92" s="452" t="s">
        <v>7437</v>
      </c>
      <c r="H92" s="839"/>
      <c r="I92" s="452" t="s">
        <v>116</v>
      </c>
      <c r="J92" s="839">
        <v>43774.0</v>
      </c>
      <c r="K92" s="1098" t="s">
        <v>47</v>
      </c>
      <c r="L92" s="452" t="s">
        <v>432</v>
      </c>
      <c r="M92" s="835"/>
      <c r="N92" s="835"/>
      <c r="O92" s="452"/>
      <c r="P92" s="808"/>
      <c r="Q92" s="808"/>
      <c r="R92" s="452"/>
      <c r="S92" s="452"/>
      <c r="T92" s="452"/>
      <c r="U92" s="452"/>
      <c r="V92" s="809"/>
      <c r="W92" s="352"/>
      <c r="X92" s="538"/>
      <c r="Y92" s="538"/>
      <c r="Z92" s="538"/>
      <c r="AA92" s="538"/>
    </row>
    <row r="93">
      <c r="A93" s="1101" t="s">
        <v>7438</v>
      </c>
      <c r="B93" s="452" t="s">
        <v>7430</v>
      </c>
      <c r="C93" s="809">
        <v>2204.0</v>
      </c>
      <c r="D93" s="452" t="s">
        <v>7439</v>
      </c>
      <c r="E93" s="452" t="s">
        <v>7426</v>
      </c>
      <c r="F93" s="835" t="s">
        <v>7440</v>
      </c>
      <c r="G93" s="452" t="s">
        <v>7441</v>
      </c>
      <c r="H93" s="839"/>
      <c r="I93" s="839"/>
      <c r="J93" s="839">
        <v>43774.0</v>
      </c>
      <c r="K93" s="1094" t="s">
        <v>123</v>
      </c>
      <c r="L93" s="452" t="s">
        <v>432</v>
      </c>
      <c r="M93" s="930" t="str">
        <f>HYPERLINK("https://tangramcare.atlassian.net/browse/P2BN-2495","P2BN-2495")</f>
        <v>P2BN-2495</v>
      </c>
      <c r="N93" s="835" t="s">
        <v>7442</v>
      </c>
      <c r="O93" s="452"/>
      <c r="P93" s="808"/>
      <c r="Q93" s="808"/>
      <c r="R93" s="452"/>
      <c r="S93" s="452"/>
      <c r="T93" s="452"/>
      <c r="U93" s="452"/>
      <c r="V93" s="809"/>
      <c r="W93" s="352"/>
      <c r="X93" s="538"/>
      <c r="Y93" s="538"/>
      <c r="Z93" s="538"/>
      <c r="AA93" s="538"/>
    </row>
    <row r="94">
      <c r="A94" s="1082" t="s">
        <v>7443</v>
      </c>
      <c r="B94" s="1084"/>
      <c r="C94" s="1084"/>
      <c r="D94" s="1084"/>
      <c r="E94" s="1084"/>
      <c r="F94" s="1084"/>
      <c r="G94" s="1084"/>
      <c r="H94" s="1085"/>
      <c r="I94" s="1085"/>
      <c r="J94" s="1085"/>
      <c r="K94" s="1084"/>
      <c r="L94" s="1084"/>
      <c r="M94" s="832"/>
      <c r="N94" s="832"/>
      <c r="O94" s="1084"/>
      <c r="P94" s="832"/>
      <c r="Q94" s="832"/>
      <c r="R94" s="832"/>
      <c r="S94" s="832"/>
      <c r="T94" s="832"/>
      <c r="U94" s="832"/>
      <c r="V94" s="832"/>
      <c r="W94" s="414"/>
      <c r="X94" s="1095"/>
      <c r="Y94" s="1095"/>
      <c r="Z94" s="1095"/>
      <c r="AA94" s="1095"/>
    </row>
    <row r="95">
      <c r="A95" s="452" t="s">
        <v>7444</v>
      </c>
      <c r="B95" s="452" t="s">
        <v>7445</v>
      </c>
      <c r="C95" s="452" t="s">
        <v>7446</v>
      </c>
      <c r="D95" s="452" t="s">
        <v>7447</v>
      </c>
      <c r="E95" s="452" t="s">
        <v>7448</v>
      </c>
      <c r="F95" s="452" t="s">
        <v>7449</v>
      </c>
      <c r="G95" s="452" t="s">
        <v>7450</v>
      </c>
      <c r="H95" s="767"/>
      <c r="I95" s="767"/>
      <c r="J95" s="767"/>
      <c r="K95" s="767"/>
      <c r="L95" s="767"/>
      <c r="M95" s="767"/>
      <c r="N95" s="767"/>
      <c r="O95" s="767"/>
      <c r="P95" s="767"/>
      <c r="Q95" s="767"/>
      <c r="R95" s="767"/>
      <c r="S95" s="767"/>
      <c r="T95" s="767"/>
      <c r="U95" s="767"/>
      <c r="V95" s="799"/>
      <c r="W95" s="799"/>
      <c r="X95" s="799"/>
      <c r="Y95" s="799"/>
      <c r="Z95" s="799"/>
      <c r="AA95" s="799"/>
    </row>
    <row r="96">
      <c r="A96" s="452" t="s">
        <v>7451</v>
      </c>
      <c r="B96" s="452" t="s">
        <v>7445</v>
      </c>
      <c r="C96" s="452" t="s">
        <v>7446</v>
      </c>
      <c r="D96" s="452" t="s">
        <v>7452</v>
      </c>
      <c r="E96" s="452" t="s">
        <v>7448</v>
      </c>
      <c r="F96" s="452" t="s">
        <v>7453</v>
      </c>
      <c r="G96" s="1102" t="s">
        <v>7454</v>
      </c>
      <c r="H96" s="767"/>
      <c r="I96" s="767"/>
      <c r="J96" s="767"/>
      <c r="K96" s="767"/>
      <c r="L96" s="767"/>
      <c r="M96" s="767"/>
      <c r="N96" s="767"/>
      <c r="O96" s="767"/>
      <c r="P96" s="767"/>
      <c r="Q96" s="767"/>
      <c r="R96" s="767"/>
      <c r="S96" s="767"/>
      <c r="T96" s="767"/>
      <c r="U96" s="767"/>
      <c r="V96" s="799"/>
      <c r="W96" s="799"/>
      <c r="X96" s="799"/>
      <c r="Y96" s="799"/>
      <c r="Z96" s="799"/>
      <c r="AA96" s="799"/>
    </row>
    <row r="97">
      <c r="A97" s="452" t="s">
        <v>7455</v>
      </c>
      <c r="B97" s="452" t="s">
        <v>7456</v>
      </c>
      <c r="C97" s="452" t="s">
        <v>7446</v>
      </c>
      <c r="D97" s="452" t="s">
        <v>7457</v>
      </c>
      <c r="E97" s="452" t="s">
        <v>7458</v>
      </c>
      <c r="F97" s="452" t="s">
        <v>7459</v>
      </c>
      <c r="G97" s="1102" t="s">
        <v>7460</v>
      </c>
      <c r="H97" s="767"/>
      <c r="I97" s="767"/>
      <c r="J97" s="767"/>
      <c r="K97" s="767"/>
      <c r="L97" s="767"/>
      <c r="M97" s="767"/>
      <c r="N97" s="767"/>
      <c r="O97" s="767"/>
      <c r="P97" s="767"/>
      <c r="Q97" s="767"/>
      <c r="R97" s="767"/>
      <c r="S97" s="767"/>
      <c r="T97" s="767"/>
      <c r="U97" s="767"/>
      <c r="V97" s="799"/>
      <c r="W97" s="799"/>
      <c r="X97" s="799"/>
      <c r="Y97" s="799"/>
      <c r="Z97" s="799"/>
      <c r="AA97" s="799"/>
    </row>
    <row r="98">
      <c r="A98" s="452" t="s">
        <v>7461</v>
      </c>
      <c r="B98" s="452" t="s">
        <v>7462</v>
      </c>
      <c r="C98" s="452" t="s">
        <v>7446</v>
      </c>
      <c r="D98" s="452" t="s">
        <v>7463</v>
      </c>
      <c r="E98" s="452" t="s">
        <v>7464</v>
      </c>
      <c r="F98" s="452" t="s">
        <v>7465</v>
      </c>
      <c r="G98" s="308" t="s">
        <v>7466</v>
      </c>
      <c r="H98" s="767"/>
      <c r="I98" s="767"/>
      <c r="J98" s="767"/>
      <c r="K98" s="767"/>
      <c r="L98" s="767"/>
      <c r="M98" s="767"/>
      <c r="N98" s="767"/>
      <c r="O98" s="767"/>
      <c r="P98" s="767"/>
      <c r="Q98" s="767"/>
      <c r="R98" s="767"/>
      <c r="S98" s="767"/>
      <c r="T98" s="767"/>
      <c r="U98" s="767"/>
      <c r="V98" s="799"/>
      <c r="W98" s="799"/>
      <c r="X98" s="799"/>
      <c r="Y98" s="799"/>
      <c r="Z98" s="799"/>
      <c r="AA98" s="799"/>
    </row>
    <row r="99">
      <c r="A99" s="452" t="s">
        <v>7467</v>
      </c>
      <c r="B99" s="452" t="s">
        <v>7468</v>
      </c>
      <c r="C99" s="452" t="s">
        <v>7446</v>
      </c>
      <c r="D99" s="452" t="s">
        <v>7469</v>
      </c>
      <c r="E99" s="452" t="s">
        <v>7470</v>
      </c>
      <c r="F99" s="452" t="s">
        <v>7471</v>
      </c>
      <c r="G99" s="1102" t="s">
        <v>7472</v>
      </c>
      <c r="H99" s="767"/>
      <c r="I99" s="767"/>
      <c r="J99" s="767"/>
      <c r="K99" s="767"/>
      <c r="L99" s="767"/>
      <c r="M99" s="767"/>
      <c r="N99" s="767"/>
      <c r="O99" s="767"/>
      <c r="P99" s="767"/>
      <c r="Q99" s="767"/>
      <c r="R99" s="767"/>
      <c r="S99" s="767"/>
      <c r="T99" s="767"/>
      <c r="U99" s="767"/>
      <c r="V99" s="799"/>
      <c r="W99" s="799"/>
      <c r="X99" s="799"/>
      <c r="Y99" s="799"/>
      <c r="Z99" s="799"/>
      <c r="AA99" s="799"/>
    </row>
    <row r="100">
      <c r="A100" s="452" t="s">
        <v>7473</v>
      </c>
      <c r="B100" s="452" t="s">
        <v>7474</v>
      </c>
      <c r="C100" s="452" t="s">
        <v>7446</v>
      </c>
      <c r="D100" s="452" t="s">
        <v>7475</v>
      </c>
      <c r="E100" s="452" t="s">
        <v>7476</v>
      </c>
      <c r="F100" s="452" t="s">
        <v>7477</v>
      </c>
      <c r="G100" s="452" t="s">
        <v>7478</v>
      </c>
      <c r="H100" s="767"/>
      <c r="I100" s="767"/>
      <c r="J100" s="767"/>
      <c r="K100" s="767"/>
      <c r="L100" s="767"/>
      <c r="M100" s="767"/>
      <c r="N100" s="767"/>
      <c r="O100" s="767"/>
      <c r="P100" s="767"/>
      <c r="Q100" s="767"/>
      <c r="R100" s="767"/>
      <c r="S100" s="767"/>
      <c r="T100" s="767"/>
      <c r="U100" s="767"/>
      <c r="V100" s="799"/>
      <c r="W100" s="799"/>
      <c r="X100" s="799"/>
      <c r="Y100" s="799"/>
      <c r="Z100" s="799"/>
      <c r="AA100" s="799"/>
    </row>
    <row r="101">
      <c r="A101" s="452" t="s">
        <v>7479</v>
      </c>
      <c r="B101" s="452" t="s">
        <v>7480</v>
      </c>
      <c r="C101" s="452" t="s">
        <v>7446</v>
      </c>
      <c r="D101" s="452" t="s">
        <v>7481</v>
      </c>
      <c r="E101" s="452" t="s">
        <v>7482</v>
      </c>
      <c r="F101" s="452" t="s">
        <v>7483</v>
      </c>
      <c r="G101" s="452" t="s">
        <v>7484</v>
      </c>
      <c r="H101" s="453">
        <v>43777.0</v>
      </c>
      <c r="I101" s="452" t="s">
        <v>595</v>
      </c>
      <c r="J101" s="767"/>
      <c r="K101" s="767"/>
      <c r="L101" s="767"/>
      <c r="M101" s="767"/>
      <c r="N101" s="767"/>
      <c r="O101" s="767"/>
      <c r="P101" s="767"/>
      <c r="Q101" s="767"/>
      <c r="R101" s="767"/>
      <c r="S101" s="767"/>
      <c r="T101" s="767"/>
      <c r="U101" s="767"/>
      <c r="V101" s="799"/>
      <c r="W101" s="799"/>
      <c r="X101" s="799"/>
      <c r="Y101" s="799"/>
      <c r="Z101" s="799"/>
      <c r="AA101" s="799"/>
    </row>
    <row r="102">
      <c r="A102" s="452" t="s">
        <v>7485</v>
      </c>
      <c r="B102" s="452" t="s">
        <v>7480</v>
      </c>
      <c r="C102" s="452" t="s">
        <v>7446</v>
      </c>
      <c r="D102" s="452" t="s">
        <v>7486</v>
      </c>
      <c r="E102" s="452" t="s">
        <v>7482</v>
      </c>
      <c r="F102" s="452" t="s">
        <v>7487</v>
      </c>
      <c r="G102" s="452" t="s">
        <v>7488</v>
      </c>
      <c r="H102" s="453">
        <v>43777.0</v>
      </c>
      <c r="I102" s="876" t="s">
        <v>595</v>
      </c>
      <c r="J102" s="767"/>
      <c r="K102" s="767"/>
      <c r="L102" s="767"/>
      <c r="M102" s="767"/>
      <c r="N102" s="767"/>
      <c r="O102" s="767"/>
      <c r="P102" s="767"/>
      <c r="Q102" s="767"/>
      <c r="R102" s="767"/>
      <c r="S102" s="767"/>
      <c r="T102" s="767"/>
      <c r="U102" s="767"/>
      <c r="V102" s="799"/>
      <c r="W102" s="799"/>
      <c r="X102" s="799"/>
      <c r="Y102" s="799"/>
      <c r="Z102" s="799"/>
      <c r="AA102" s="799"/>
    </row>
    <row r="103">
      <c r="A103" s="452" t="s">
        <v>7489</v>
      </c>
      <c r="B103" s="452" t="s">
        <v>7480</v>
      </c>
      <c r="C103" s="452" t="s">
        <v>7446</v>
      </c>
      <c r="D103" s="452" t="s">
        <v>7490</v>
      </c>
      <c r="E103" s="452" t="s">
        <v>7482</v>
      </c>
      <c r="F103" s="452" t="s">
        <v>7491</v>
      </c>
      <c r="G103" s="452" t="s">
        <v>7492</v>
      </c>
      <c r="H103" s="453">
        <v>43777.0</v>
      </c>
      <c r="I103" s="876" t="s">
        <v>595</v>
      </c>
      <c r="J103" s="767"/>
      <c r="K103" s="767"/>
      <c r="L103" s="767"/>
      <c r="M103" s="767"/>
      <c r="N103" s="767"/>
      <c r="O103" s="767"/>
      <c r="P103" s="767"/>
      <c r="Q103" s="767"/>
      <c r="R103" s="767"/>
      <c r="S103" s="767"/>
      <c r="T103" s="767"/>
      <c r="U103" s="767"/>
      <c r="V103" s="799"/>
      <c r="W103" s="799"/>
      <c r="X103" s="799"/>
      <c r="Y103" s="799"/>
      <c r="Z103" s="799"/>
      <c r="AA103" s="799"/>
    </row>
    <row r="104">
      <c r="A104" s="452" t="s">
        <v>7493</v>
      </c>
      <c r="B104" s="452" t="s">
        <v>7480</v>
      </c>
      <c r="C104" s="452" t="s">
        <v>7446</v>
      </c>
      <c r="D104" s="452" t="s">
        <v>2433</v>
      </c>
      <c r="E104" s="452" t="s">
        <v>7482</v>
      </c>
      <c r="F104" s="452" t="s">
        <v>7494</v>
      </c>
      <c r="G104" s="452" t="s">
        <v>7495</v>
      </c>
      <c r="H104" s="453">
        <v>43777.0</v>
      </c>
      <c r="I104" s="876" t="s">
        <v>595</v>
      </c>
      <c r="J104" s="767"/>
      <c r="K104" s="767"/>
      <c r="L104" s="767"/>
      <c r="M104" s="767"/>
      <c r="N104" s="767"/>
      <c r="O104" s="767"/>
      <c r="P104" s="767"/>
      <c r="Q104" s="767"/>
      <c r="R104" s="767"/>
      <c r="S104" s="767"/>
      <c r="T104" s="767"/>
      <c r="U104" s="767"/>
      <c r="V104" s="799"/>
      <c r="W104" s="799"/>
      <c r="X104" s="799"/>
      <c r="Y104" s="799"/>
      <c r="Z104" s="799"/>
      <c r="AA104" s="799"/>
    </row>
    <row r="105">
      <c r="A105" s="452" t="s">
        <v>7496</v>
      </c>
      <c r="B105" s="452" t="s">
        <v>7480</v>
      </c>
      <c r="C105" s="452" t="s">
        <v>7446</v>
      </c>
      <c r="D105" s="452" t="s">
        <v>2438</v>
      </c>
      <c r="E105" s="452" t="s">
        <v>7482</v>
      </c>
      <c r="F105" s="452" t="s">
        <v>7497</v>
      </c>
      <c r="G105" s="452" t="s">
        <v>7498</v>
      </c>
      <c r="H105" s="453">
        <v>43777.0</v>
      </c>
      <c r="I105" s="876" t="s">
        <v>595</v>
      </c>
      <c r="J105" s="767"/>
      <c r="K105" s="767"/>
      <c r="L105" s="767"/>
      <c r="M105" s="767"/>
      <c r="N105" s="767"/>
      <c r="O105" s="767"/>
      <c r="P105" s="767"/>
      <c r="Q105" s="767"/>
      <c r="R105" s="767"/>
      <c r="S105" s="767"/>
      <c r="T105" s="767"/>
      <c r="U105" s="767"/>
      <c r="V105" s="799"/>
      <c r="W105" s="799"/>
      <c r="X105" s="799"/>
      <c r="Y105" s="799"/>
      <c r="Z105" s="799"/>
      <c r="AA105" s="799"/>
    </row>
    <row r="106">
      <c r="A106" s="452" t="s">
        <v>7499</v>
      </c>
      <c r="B106" s="452" t="s">
        <v>7480</v>
      </c>
      <c r="C106" s="452" t="s">
        <v>7446</v>
      </c>
      <c r="D106" s="452" t="s">
        <v>2444</v>
      </c>
      <c r="E106" s="452" t="s">
        <v>7482</v>
      </c>
      <c r="F106" s="452" t="s">
        <v>7500</v>
      </c>
      <c r="G106" s="452" t="s">
        <v>7501</v>
      </c>
      <c r="H106" s="453">
        <v>43777.0</v>
      </c>
      <c r="I106" s="876" t="s">
        <v>595</v>
      </c>
      <c r="J106" s="767"/>
      <c r="K106" s="767"/>
      <c r="L106" s="767"/>
      <c r="M106" s="767"/>
      <c r="N106" s="767"/>
      <c r="O106" s="767"/>
      <c r="P106" s="767"/>
      <c r="Q106" s="767"/>
      <c r="R106" s="767"/>
      <c r="S106" s="767"/>
      <c r="T106" s="767"/>
      <c r="U106" s="767"/>
      <c r="V106" s="799"/>
      <c r="W106" s="799"/>
      <c r="X106" s="799"/>
      <c r="Y106" s="799"/>
      <c r="Z106" s="799"/>
      <c r="AA106" s="799"/>
    </row>
    <row r="107">
      <c r="A107" s="452" t="s">
        <v>7502</v>
      </c>
      <c r="B107" s="452" t="s">
        <v>7480</v>
      </c>
      <c r="C107" s="452" t="s">
        <v>7446</v>
      </c>
      <c r="D107" s="452" t="s">
        <v>7503</v>
      </c>
      <c r="E107" s="452" t="s">
        <v>7482</v>
      </c>
      <c r="F107" s="452" t="s">
        <v>7504</v>
      </c>
      <c r="G107" s="452" t="s">
        <v>7505</v>
      </c>
      <c r="H107" s="453">
        <v>43777.0</v>
      </c>
      <c r="I107" s="876" t="s">
        <v>595</v>
      </c>
      <c r="J107" s="767"/>
      <c r="K107" s="767"/>
      <c r="L107" s="767"/>
      <c r="M107" s="767"/>
      <c r="N107" s="767"/>
      <c r="O107" s="767"/>
      <c r="P107" s="767"/>
      <c r="Q107" s="767"/>
      <c r="R107" s="767"/>
      <c r="S107" s="767"/>
      <c r="T107" s="767"/>
      <c r="U107" s="767"/>
      <c r="V107" s="799"/>
      <c r="W107" s="799"/>
      <c r="X107" s="799"/>
      <c r="Y107" s="799"/>
      <c r="Z107" s="799"/>
      <c r="AA107" s="799"/>
    </row>
    <row r="108">
      <c r="A108" s="452" t="s">
        <v>7506</v>
      </c>
      <c r="B108" s="452" t="s">
        <v>7480</v>
      </c>
      <c r="C108" s="452" t="s">
        <v>7446</v>
      </c>
      <c r="D108" s="452" t="s">
        <v>7507</v>
      </c>
      <c r="E108" s="452" t="s">
        <v>7482</v>
      </c>
      <c r="F108" s="452" t="s">
        <v>7508</v>
      </c>
      <c r="G108" s="452" t="s">
        <v>7509</v>
      </c>
      <c r="H108" s="453">
        <v>43777.0</v>
      </c>
      <c r="I108" s="876" t="s">
        <v>595</v>
      </c>
      <c r="J108" s="767"/>
      <c r="K108" s="767"/>
      <c r="L108" s="767"/>
      <c r="M108" s="767"/>
      <c r="N108" s="767"/>
      <c r="O108" s="767"/>
      <c r="P108" s="767"/>
      <c r="Q108" s="767"/>
      <c r="R108" s="767"/>
      <c r="S108" s="767"/>
      <c r="T108" s="767"/>
      <c r="U108" s="767"/>
      <c r="V108" s="799"/>
      <c r="W108" s="799"/>
      <c r="X108" s="799"/>
      <c r="Y108" s="799"/>
      <c r="Z108" s="799"/>
      <c r="AA108" s="799"/>
    </row>
    <row r="109">
      <c r="A109" s="452" t="s">
        <v>7510</v>
      </c>
      <c r="B109" s="452" t="s">
        <v>7480</v>
      </c>
      <c r="C109" s="452" t="s">
        <v>7446</v>
      </c>
      <c r="D109" s="452" t="s">
        <v>7511</v>
      </c>
      <c r="E109" s="452" t="s">
        <v>7482</v>
      </c>
      <c r="F109" s="452" t="s">
        <v>7512</v>
      </c>
      <c r="G109" s="452" t="s">
        <v>7513</v>
      </c>
      <c r="H109" s="453">
        <v>43777.0</v>
      </c>
      <c r="I109" s="876" t="s">
        <v>595</v>
      </c>
      <c r="J109" s="767"/>
      <c r="K109" s="767"/>
      <c r="L109" s="767"/>
      <c r="M109" s="767"/>
      <c r="N109" s="767"/>
      <c r="O109" s="767"/>
      <c r="P109" s="767"/>
      <c r="Q109" s="767"/>
      <c r="R109" s="767"/>
      <c r="S109" s="767"/>
      <c r="T109" s="767"/>
      <c r="U109" s="767"/>
      <c r="V109" s="799"/>
      <c r="W109" s="799"/>
      <c r="X109" s="799"/>
      <c r="Y109" s="799"/>
      <c r="Z109" s="799"/>
      <c r="AA109" s="799"/>
    </row>
    <row r="110">
      <c r="A110" s="452" t="s">
        <v>7514</v>
      </c>
      <c r="B110" s="452" t="s">
        <v>7480</v>
      </c>
      <c r="C110" s="452" t="s">
        <v>7446</v>
      </c>
      <c r="D110" s="452" t="s">
        <v>7515</v>
      </c>
      <c r="E110" s="452" t="s">
        <v>7482</v>
      </c>
      <c r="F110" s="452" t="s">
        <v>7516</v>
      </c>
      <c r="G110" s="452" t="s">
        <v>7517</v>
      </c>
      <c r="H110" s="453">
        <v>43777.0</v>
      </c>
      <c r="I110" s="876" t="s">
        <v>595</v>
      </c>
      <c r="J110" s="767"/>
      <c r="K110" s="767"/>
      <c r="L110" s="767"/>
      <c r="M110" s="767"/>
      <c r="N110" s="767"/>
      <c r="O110" s="767"/>
      <c r="P110" s="767"/>
      <c r="Q110" s="767"/>
      <c r="R110" s="767"/>
      <c r="S110" s="767"/>
      <c r="T110" s="767"/>
      <c r="U110" s="767"/>
      <c r="V110" s="799"/>
      <c r="W110" s="799"/>
      <c r="X110" s="799"/>
      <c r="Y110" s="799"/>
      <c r="Z110" s="799"/>
      <c r="AA110" s="799"/>
    </row>
    <row r="111">
      <c r="A111" s="452" t="s">
        <v>7518</v>
      </c>
      <c r="B111" s="452" t="s">
        <v>7480</v>
      </c>
      <c r="C111" s="452" t="s">
        <v>7446</v>
      </c>
      <c r="D111" s="452" t="s">
        <v>7519</v>
      </c>
      <c r="E111" s="452" t="s">
        <v>7482</v>
      </c>
      <c r="F111" s="452" t="s">
        <v>7520</v>
      </c>
      <c r="G111" s="452" t="s">
        <v>7521</v>
      </c>
      <c r="H111" s="453">
        <v>43777.0</v>
      </c>
      <c r="I111" s="876" t="s">
        <v>595</v>
      </c>
      <c r="J111" s="767"/>
      <c r="K111" s="767"/>
      <c r="L111" s="767"/>
      <c r="M111" s="767"/>
      <c r="N111" s="767"/>
      <c r="O111" s="767"/>
      <c r="P111" s="767"/>
      <c r="Q111" s="767"/>
      <c r="R111" s="767"/>
      <c r="S111" s="767"/>
      <c r="T111" s="767"/>
      <c r="U111" s="767"/>
      <c r="V111" s="799"/>
      <c r="W111" s="799"/>
      <c r="X111" s="799"/>
      <c r="Y111" s="799"/>
      <c r="Z111" s="799"/>
      <c r="AA111" s="799"/>
    </row>
    <row r="112">
      <c r="A112" s="452" t="s">
        <v>7522</v>
      </c>
      <c r="B112" s="452" t="s">
        <v>7480</v>
      </c>
      <c r="C112" s="452" t="s">
        <v>7446</v>
      </c>
      <c r="D112" s="452" t="s">
        <v>2450</v>
      </c>
      <c r="E112" s="452" t="s">
        <v>7482</v>
      </c>
      <c r="F112" s="452" t="s">
        <v>7523</v>
      </c>
      <c r="G112" s="452" t="s">
        <v>7524</v>
      </c>
      <c r="H112" s="453">
        <v>43777.0</v>
      </c>
      <c r="I112" s="876" t="s">
        <v>595</v>
      </c>
      <c r="J112" s="767"/>
      <c r="K112" s="767"/>
      <c r="L112" s="767"/>
      <c r="M112" s="767"/>
      <c r="N112" s="767"/>
      <c r="O112" s="767"/>
      <c r="P112" s="767"/>
      <c r="Q112" s="767"/>
      <c r="R112" s="767"/>
      <c r="S112" s="767"/>
      <c r="T112" s="767"/>
      <c r="U112" s="767"/>
      <c r="V112" s="799"/>
      <c r="W112" s="799"/>
      <c r="X112" s="799"/>
      <c r="Y112" s="799"/>
      <c r="Z112" s="799"/>
      <c r="AA112" s="799"/>
    </row>
    <row r="113">
      <c r="A113" s="452" t="s">
        <v>7525</v>
      </c>
      <c r="B113" s="452" t="s">
        <v>7480</v>
      </c>
      <c r="C113" s="452" t="s">
        <v>7446</v>
      </c>
      <c r="D113" s="452" t="s">
        <v>7526</v>
      </c>
      <c r="E113" s="452" t="s">
        <v>7482</v>
      </c>
      <c r="F113" s="452" t="s">
        <v>7527</v>
      </c>
      <c r="G113" s="452" t="s">
        <v>7528</v>
      </c>
      <c r="H113" s="453">
        <v>43777.0</v>
      </c>
      <c r="I113" s="876" t="s">
        <v>595</v>
      </c>
      <c r="J113" s="767"/>
      <c r="K113" s="767"/>
      <c r="L113" s="767"/>
      <c r="M113" s="767"/>
      <c r="N113" s="767"/>
      <c r="O113" s="767"/>
      <c r="P113" s="767"/>
      <c r="Q113" s="767"/>
      <c r="R113" s="767"/>
      <c r="S113" s="767"/>
      <c r="T113" s="767"/>
      <c r="U113" s="767"/>
      <c r="V113" s="799"/>
      <c r="W113" s="799"/>
      <c r="X113" s="799"/>
      <c r="Y113" s="799"/>
      <c r="Z113" s="799"/>
      <c r="AA113" s="799"/>
    </row>
    <row r="114">
      <c r="A114" s="452" t="s">
        <v>7529</v>
      </c>
      <c r="B114" s="452" t="s">
        <v>7480</v>
      </c>
      <c r="C114" s="452" t="s">
        <v>7446</v>
      </c>
      <c r="D114" s="452" t="s">
        <v>7530</v>
      </c>
      <c r="E114" s="452" t="s">
        <v>7482</v>
      </c>
      <c r="F114" s="452" t="s">
        <v>7531</v>
      </c>
      <c r="G114" s="452" t="s">
        <v>7528</v>
      </c>
      <c r="H114" s="453">
        <v>43777.0</v>
      </c>
      <c r="I114" s="876" t="s">
        <v>595</v>
      </c>
      <c r="J114" s="767"/>
      <c r="K114" s="767"/>
      <c r="L114" s="767"/>
      <c r="M114" s="767"/>
      <c r="N114" s="767"/>
      <c r="O114" s="767"/>
      <c r="P114" s="767"/>
      <c r="Q114" s="767"/>
      <c r="R114" s="767"/>
      <c r="S114" s="767"/>
      <c r="T114" s="767"/>
      <c r="U114" s="767"/>
      <c r="V114" s="799"/>
      <c r="W114" s="799"/>
      <c r="X114" s="799"/>
      <c r="Y114" s="799"/>
      <c r="Z114" s="799"/>
      <c r="AA114" s="799"/>
    </row>
    <row r="115">
      <c r="A115" s="452" t="s">
        <v>7532</v>
      </c>
      <c r="B115" s="452" t="s">
        <v>7480</v>
      </c>
      <c r="C115" s="452" t="s">
        <v>7446</v>
      </c>
      <c r="D115" s="452" t="s">
        <v>7533</v>
      </c>
      <c r="E115" s="452" t="s">
        <v>7482</v>
      </c>
      <c r="F115" s="452" t="s">
        <v>7534</v>
      </c>
      <c r="G115" s="452" t="s">
        <v>7535</v>
      </c>
      <c r="H115" s="453">
        <v>43777.0</v>
      </c>
      <c r="I115" s="876" t="s">
        <v>595</v>
      </c>
      <c r="J115" s="767"/>
      <c r="K115" s="767"/>
      <c r="L115" s="767"/>
      <c r="M115" s="767"/>
      <c r="N115" s="767"/>
      <c r="O115" s="767"/>
      <c r="P115" s="767"/>
      <c r="Q115" s="767"/>
      <c r="R115" s="767"/>
      <c r="S115" s="767"/>
      <c r="T115" s="767"/>
      <c r="U115" s="767"/>
      <c r="V115" s="799"/>
      <c r="W115" s="799"/>
      <c r="X115" s="799"/>
      <c r="Y115" s="799"/>
      <c r="Z115" s="799"/>
      <c r="AA115" s="799"/>
    </row>
    <row r="116">
      <c r="A116" s="452" t="s">
        <v>7536</v>
      </c>
      <c r="B116" s="452" t="s">
        <v>7480</v>
      </c>
      <c r="C116" s="452" t="s">
        <v>7446</v>
      </c>
      <c r="D116" s="452" t="s">
        <v>7537</v>
      </c>
      <c r="E116" s="452" t="s">
        <v>7482</v>
      </c>
      <c r="F116" s="452" t="s">
        <v>7538</v>
      </c>
      <c r="G116" s="452" t="s">
        <v>7539</v>
      </c>
      <c r="H116" s="453">
        <v>43777.0</v>
      </c>
      <c r="I116" s="876" t="s">
        <v>595</v>
      </c>
      <c r="J116" s="767"/>
      <c r="K116" s="767"/>
      <c r="L116" s="767"/>
      <c r="M116" s="767"/>
      <c r="N116" s="767"/>
      <c r="O116" s="767"/>
      <c r="P116" s="767"/>
      <c r="Q116" s="767"/>
      <c r="R116" s="767"/>
      <c r="S116" s="767"/>
      <c r="T116" s="767"/>
      <c r="U116" s="767"/>
      <c r="V116" s="799"/>
      <c r="W116" s="799"/>
      <c r="X116" s="799"/>
      <c r="Y116" s="799"/>
      <c r="Z116" s="799"/>
      <c r="AA116" s="799"/>
    </row>
    <row r="117">
      <c r="A117" s="452" t="s">
        <v>7540</v>
      </c>
      <c r="B117" s="452" t="s">
        <v>7480</v>
      </c>
      <c r="C117" s="452" t="s">
        <v>7446</v>
      </c>
      <c r="D117" s="452" t="s">
        <v>7541</v>
      </c>
      <c r="E117" s="452" t="s">
        <v>7482</v>
      </c>
      <c r="F117" s="452" t="s">
        <v>7542</v>
      </c>
      <c r="G117" s="452" t="s">
        <v>7543</v>
      </c>
      <c r="H117" s="453">
        <v>43777.0</v>
      </c>
      <c r="I117" s="876" t="s">
        <v>595</v>
      </c>
      <c r="J117" s="767"/>
      <c r="K117" s="767"/>
      <c r="L117" s="767"/>
      <c r="M117" s="767"/>
      <c r="N117" s="767"/>
      <c r="O117" s="767"/>
      <c r="P117" s="767"/>
      <c r="Q117" s="767"/>
      <c r="R117" s="767"/>
      <c r="S117" s="767"/>
      <c r="T117" s="767"/>
      <c r="U117" s="767"/>
      <c r="V117" s="799"/>
      <c r="W117" s="799"/>
      <c r="X117" s="799"/>
      <c r="Y117" s="799"/>
      <c r="Z117" s="799"/>
      <c r="AA117" s="799"/>
    </row>
    <row r="118">
      <c r="A118" s="452" t="s">
        <v>7544</v>
      </c>
      <c r="B118" s="452" t="s">
        <v>7480</v>
      </c>
      <c r="C118" s="452" t="s">
        <v>7446</v>
      </c>
      <c r="D118" s="452" t="s">
        <v>7545</v>
      </c>
      <c r="E118" s="452" t="s">
        <v>7482</v>
      </c>
      <c r="F118" s="452" t="s">
        <v>7546</v>
      </c>
      <c r="G118" s="452" t="s">
        <v>7547</v>
      </c>
      <c r="H118" s="453">
        <v>43777.0</v>
      </c>
      <c r="I118" s="876" t="s">
        <v>595</v>
      </c>
      <c r="J118" s="767"/>
      <c r="K118" s="767"/>
      <c r="L118" s="767"/>
      <c r="M118" s="767"/>
      <c r="N118" s="767"/>
      <c r="O118" s="767"/>
      <c r="P118" s="767"/>
      <c r="Q118" s="767"/>
      <c r="R118" s="767"/>
      <c r="S118" s="767"/>
      <c r="T118" s="767"/>
      <c r="U118" s="767"/>
      <c r="V118" s="799"/>
      <c r="W118" s="799"/>
      <c r="X118" s="799"/>
      <c r="Y118" s="799"/>
      <c r="Z118" s="799"/>
      <c r="AA118" s="799"/>
    </row>
    <row r="119">
      <c r="A119" s="452" t="s">
        <v>7548</v>
      </c>
      <c r="B119" s="452" t="s">
        <v>7480</v>
      </c>
      <c r="C119" s="452" t="s">
        <v>7446</v>
      </c>
      <c r="D119" s="452" t="s">
        <v>7549</v>
      </c>
      <c r="E119" s="452" t="s">
        <v>7482</v>
      </c>
      <c r="F119" s="452" t="s">
        <v>7550</v>
      </c>
      <c r="G119" s="452" t="s">
        <v>7551</v>
      </c>
      <c r="H119" s="876">
        <v>43781.0</v>
      </c>
      <c r="I119" s="876" t="s">
        <v>595</v>
      </c>
      <c r="J119" s="767"/>
      <c r="K119" s="767"/>
      <c r="L119" s="767"/>
      <c r="M119" s="767"/>
      <c r="N119" s="767"/>
      <c r="O119" s="767"/>
      <c r="P119" s="767"/>
      <c r="Q119" s="767"/>
      <c r="R119" s="767"/>
      <c r="S119" s="767"/>
      <c r="T119" s="767"/>
      <c r="U119" s="767"/>
      <c r="V119" s="799"/>
      <c r="W119" s="799"/>
      <c r="X119" s="799"/>
      <c r="Y119" s="799"/>
      <c r="Z119" s="799"/>
      <c r="AA119" s="799"/>
    </row>
    <row r="120">
      <c r="A120" s="452" t="s">
        <v>7552</v>
      </c>
      <c r="B120" s="452" t="s">
        <v>7480</v>
      </c>
      <c r="C120" s="452" t="s">
        <v>7446</v>
      </c>
      <c r="D120" s="452" t="s">
        <v>7553</v>
      </c>
      <c r="E120" s="452" t="s">
        <v>7482</v>
      </c>
      <c r="F120" s="452" t="s">
        <v>7554</v>
      </c>
      <c r="G120" s="452" t="s">
        <v>7555</v>
      </c>
      <c r="H120" s="876">
        <v>43781.0</v>
      </c>
      <c r="I120" s="876" t="s">
        <v>595</v>
      </c>
      <c r="J120" s="767"/>
      <c r="K120" s="767"/>
      <c r="L120" s="767"/>
      <c r="M120" s="767"/>
      <c r="N120" s="767"/>
      <c r="O120" s="767"/>
      <c r="P120" s="767"/>
      <c r="Q120" s="767"/>
      <c r="R120" s="767"/>
      <c r="S120" s="767"/>
      <c r="T120" s="767"/>
      <c r="U120" s="767"/>
      <c r="V120" s="799"/>
      <c r="W120" s="799"/>
      <c r="X120" s="799"/>
      <c r="Y120" s="799"/>
      <c r="Z120" s="799"/>
      <c r="AA120" s="799"/>
    </row>
    <row r="121">
      <c r="A121" s="452" t="s">
        <v>7556</v>
      </c>
      <c r="B121" s="452" t="s">
        <v>7480</v>
      </c>
      <c r="C121" s="452" t="s">
        <v>7446</v>
      </c>
      <c r="D121" s="452" t="s">
        <v>7557</v>
      </c>
      <c r="E121" s="452" t="s">
        <v>7482</v>
      </c>
      <c r="F121" s="452" t="s">
        <v>7558</v>
      </c>
      <c r="G121" s="452" t="s">
        <v>7559</v>
      </c>
      <c r="H121" s="876">
        <v>43781.0</v>
      </c>
      <c r="I121" s="876" t="s">
        <v>595</v>
      </c>
      <c r="J121" s="767"/>
      <c r="K121" s="767"/>
      <c r="L121" s="767"/>
      <c r="M121" s="767"/>
      <c r="N121" s="767"/>
      <c r="O121" s="767"/>
      <c r="P121" s="767"/>
      <c r="Q121" s="767"/>
      <c r="R121" s="767"/>
      <c r="S121" s="767"/>
      <c r="T121" s="767"/>
      <c r="U121" s="767"/>
      <c r="V121" s="799"/>
      <c r="W121" s="799"/>
      <c r="X121" s="799"/>
      <c r="Y121" s="799"/>
      <c r="Z121" s="799"/>
      <c r="AA121" s="799"/>
    </row>
    <row r="122">
      <c r="A122" s="452" t="s">
        <v>7560</v>
      </c>
      <c r="B122" s="452" t="s">
        <v>7480</v>
      </c>
      <c r="C122" s="452" t="s">
        <v>7446</v>
      </c>
      <c r="D122" s="452" t="s">
        <v>7561</v>
      </c>
      <c r="E122" s="452" t="s">
        <v>7482</v>
      </c>
      <c r="F122" s="452" t="s">
        <v>7562</v>
      </c>
      <c r="G122" s="452" t="s">
        <v>7563</v>
      </c>
      <c r="H122" s="876">
        <v>43781.0</v>
      </c>
      <c r="I122" s="876" t="s">
        <v>595</v>
      </c>
      <c r="J122" s="767"/>
      <c r="K122" s="767"/>
      <c r="L122" s="767"/>
      <c r="M122" s="767"/>
      <c r="N122" s="767"/>
      <c r="O122" s="767"/>
      <c r="P122" s="767"/>
      <c r="Q122" s="767"/>
      <c r="R122" s="767"/>
      <c r="S122" s="767"/>
      <c r="T122" s="767"/>
      <c r="U122" s="767"/>
      <c r="V122" s="799"/>
      <c r="W122" s="799"/>
      <c r="X122" s="799"/>
      <c r="Y122" s="799"/>
      <c r="Z122" s="799"/>
      <c r="AA122" s="799"/>
    </row>
    <row r="123">
      <c r="A123" s="452" t="s">
        <v>7564</v>
      </c>
      <c r="B123" s="452" t="s">
        <v>7480</v>
      </c>
      <c r="C123" s="452" t="s">
        <v>7446</v>
      </c>
      <c r="D123" s="452" t="s">
        <v>7565</v>
      </c>
      <c r="E123" s="452" t="s">
        <v>7482</v>
      </c>
      <c r="F123" s="452" t="s">
        <v>7566</v>
      </c>
      <c r="G123" s="452" t="s">
        <v>7567</v>
      </c>
      <c r="H123" s="876">
        <v>43781.0</v>
      </c>
      <c r="I123" s="876" t="s">
        <v>595</v>
      </c>
      <c r="J123" s="767"/>
      <c r="K123" s="767"/>
      <c r="L123" s="767"/>
      <c r="M123" s="767"/>
      <c r="N123" s="767"/>
      <c r="O123" s="767"/>
      <c r="P123" s="767"/>
      <c r="Q123" s="767"/>
      <c r="R123" s="767"/>
      <c r="S123" s="767"/>
      <c r="T123" s="767"/>
      <c r="U123" s="767"/>
      <c r="V123" s="799"/>
      <c r="W123" s="799"/>
      <c r="X123" s="799"/>
      <c r="Y123" s="799"/>
      <c r="Z123" s="799"/>
      <c r="AA123" s="799"/>
    </row>
    <row r="124">
      <c r="A124" s="452" t="s">
        <v>7568</v>
      </c>
      <c r="B124" s="452" t="s">
        <v>7480</v>
      </c>
      <c r="C124" s="452" t="s">
        <v>7446</v>
      </c>
      <c r="D124" s="452" t="s">
        <v>7569</v>
      </c>
      <c r="E124" s="452" t="s">
        <v>7482</v>
      </c>
      <c r="F124" s="452" t="s">
        <v>7570</v>
      </c>
      <c r="G124" s="452" t="s">
        <v>7571</v>
      </c>
      <c r="H124" s="876">
        <v>43781.0</v>
      </c>
      <c r="I124" s="876" t="s">
        <v>595</v>
      </c>
      <c r="J124" s="767"/>
      <c r="K124" s="767"/>
      <c r="L124" s="767"/>
      <c r="M124" s="767"/>
      <c r="N124" s="767"/>
      <c r="O124" s="767"/>
      <c r="P124" s="767"/>
      <c r="Q124" s="767"/>
      <c r="R124" s="767"/>
      <c r="S124" s="767"/>
      <c r="T124" s="767"/>
      <c r="U124" s="767"/>
      <c r="V124" s="799"/>
      <c r="W124" s="799"/>
      <c r="X124" s="799"/>
      <c r="Y124" s="799"/>
      <c r="Z124" s="799"/>
      <c r="AA124" s="799"/>
    </row>
    <row r="125">
      <c r="A125" s="452" t="s">
        <v>7572</v>
      </c>
      <c r="B125" s="452" t="s">
        <v>7480</v>
      </c>
      <c r="C125" s="452" t="s">
        <v>7446</v>
      </c>
      <c r="D125" s="452" t="s">
        <v>7573</v>
      </c>
      <c r="E125" s="452" t="s">
        <v>7482</v>
      </c>
      <c r="F125" s="452" t="s">
        <v>7574</v>
      </c>
      <c r="G125" s="452" t="s">
        <v>7575</v>
      </c>
      <c r="H125" s="876">
        <v>43781.0</v>
      </c>
      <c r="I125" s="876" t="s">
        <v>595</v>
      </c>
      <c r="J125" s="767"/>
      <c r="K125" s="767"/>
      <c r="L125" s="767"/>
      <c r="M125" s="767"/>
      <c r="N125" s="767"/>
      <c r="O125" s="767"/>
      <c r="P125" s="767"/>
      <c r="Q125" s="767"/>
      <c r="R125" s="767"/>
      <c r="S125" s="767"/>
      <c r="T125" s="767"/>
      <c r="U125" s="767"/>
      <c r="V125" s="799"/>
      <c r="W125" s="799"/>
      <c r="X125" s="799"/>
      <c r="Y125" s="799"/>
      <c r="Z125" s="799"/>
      <c r="AA125" s="799"/>
    </row>
    <row r="126">
      <c r="A126" s="452" t="s">
        <v>7576</v>
      </c>
      <c r="B126" s="452" t="s">
        <v>7480</v>
      </c>
      <c r="C126" s="452" t="s">
        <v>7446</v>
      </c>
      <c r="D126" s="452" t="s">
        <v>7577</v>
      </c>
      <c r="E126" s="452" t="s">
        <v>7482</v>
      </c>
      <c r="F126" s="452" t="s">
        <v>7578</v>
      </c>
      <c r="G126" s="452" t="s">
        <v>7579</v>
      </c>
      <c r="H126" s="876">
        <v>43781.0</v>
      </c>
      <c r="I126" s="876" t="s">
        <v>595</v>
      </c>
      <c r="J126" s="767"/>
      <c r="K126" s="767"/>
      <c r="L126" s="767"/>
      <c r="M126" s="767"/>
      <c r="N126" s="767"/>
      <c r="O126" s="767"/>
      <c r="P126" s="767"/>
      <c r="Q126" s="767"/>
      <c r="R126" s="767"/>
      <c r="S126" s="767"/>
      <c r="T126" s="767"/>
      <c r="U126" s="767"/>
      <c r="V126" s="799"/>
      <c r="W126" s="799"/>
      <c r="X126" s="799"/>
      <c r="Y126" s="799"/>
      <c r="Z126" s="799"/>
      <c r="AA126" s="799"/>
    </row>
    <row r="127">
      <c r="A127" s="452" t="s">
        <v>7580</v>
      </c>
      <c r="B127" s="452" t="s">
        <v>7480</v>
      </c>
      <c r="C127" s="452" t="s">
        <v>7446</v>
      </c>
      <c r="D127" s="452" t="s">
        <v>7581</v>
      </c>
      <c r="E127" s="452" t="s">
        <v>7482</v>
      </c>
      <c r="F127" s="452" t="s">
        <v>7582</v>
      </c>
      <c r="G127" s="452" t="s">
        <v>7583</v>
      </c>
      <c r="H127" s="876">
        <v>43781.0</v>
      </c>
      <c r="I127" s="876" t="s">
        <v>595</v>
      </c>
      <c r="J127" s="767"/>
      <c r="K127" s="767"/>
      <c r="L127" s="767"/>
      <c r="M127" s="767"/>
      <c r="N127" s="767"/>
      <c r="O127" s="767"/>
      <c r="P127" s="767"/>
      <c r="Q127" s="767"/>
      <c r="R127" s="767"/>
      <c r="S127" s="767"/>
      <c r="T127" s="767"/>
      <c r="U127" s="767"/>
      <c r="V127" s="799"/>
      <c r="W127" s="799"/>
      <c r="X127" s="799"/>
      <c r="Y127" s="799"/>
      <c r="Z127" s="799"/>
      <c r="AA127" s="799"/>
    </row>
    <row r="128">
      <c r="A128" s="452" t="s">
        <v>7584</v>
      </c>
      <c r="B128" s="452" t="s">
        <v>7480</v>
      </c>
      <c r="C128" s="452" t="s">
        <v>7446</v>
      </c>
      <c r="D128" s="452" t="s">
        <v>7585</v>
      </c>
      <c r="E128" s="452" t="s">
        <v>7482</v>
      </c>
      <c r="F128" s="452" t="s">
        <v>7586</v>
      </c>
      <c r="G128" s="452" t="s">
        <v>7587</v>
      </c>
      <c r="H128" s="876">
        <v>43781.0</v>
      </c>
      <c r="I128" s="876" t="s">
        <v>595</v>
      </c>
      <c r="J128" s="767"/>
      <c r="K128" s="767"/>
      <c r="L128" s="767"/>
      <c r="M128" s="767"/>
      <c r="N128" s="767"/>
      <c r="O128" s="767"/>
      <c r="P128" s="767"/>
      <c r="Q128" s="767"/>
      <c r="R128" s="767"/>
      <c r="S128" s="767"/>
      <c r="T128" s="767"/>
      <c r="U128" s="767"/>
      <c r="V128" s="799"/>
      <c r="W128" s="799"/>
      <c r="X128" s="799"/>
      <c r="Y128" s="799"/>
      <c r="Z128" s="799"/>
      <c r="AA128" s="799"/>
    </row>
    <row r="129">
      <c r="A129" s="452" t="s">
        <v>7588</v>
      </c>
      <c r="B129" s="452" t="s">
        <v>7480</v>
      </c>
      <c r="C129" s="452" t="s">
        <v>7446</v>
      </c>
      <c r="D129" s="452" t="s">
        <v>7589</v>
      </c>
      <c r="E129" s="452" t="s">
        <v>7482</v>
      </c>
      <c r="F129" s="452" t="s">
        <v>7590</v>
      </c>
      <c r="G129" s="452" t="s">
        <v>7591</v>
      </c>
      <c r="H129" s="876">
        <v>43781.0</v>
      </c>
      <c r="I129" s="876" t="s">
        <v>595</v>
      </c>
      <c r="J129" s="767"/>
      <c r="K129" s="767"/>
      <c r="L129" s="767"/>
      <c r="M129" s="767"/>
      <c r="N129" s="767"/>
      <c r="O129" s="767"/>
      <c r="P129" s="767"/>
      <c r="Q129" s="767"/>
      <c r="R129" s="767"/>
      <c r="S129" s="767"/>
      <c r="T129" s="767"/>
      <c r="U129" s="767"/>
      <c r="V129" s="799"/>
      <c r="W129" s="799"/>
      <c r="X129" s="799"/>
      <c r="Y129" s="799"/>
      <c r="Z129" s="799"/>
      <c r="AA129" s="799"/>
    </row>
    <row r="130">
      <c r="A130" s="452" t="s">
        <v>7592</v>
      </c>
      <c r="B130" s="452" t="s">
        <v>7480</v>
      </c>
      <c r="C130" s="452" t="s">
        <v>7446</v>
      </c>
      <c r="D130" s="452" t="s">
        <v>7593</v>
      </c>
      <c r="E130" s="452" t="s">
        <v>7482</v>
      </c>
      <c r="F130" s="452" t="s">
        <v>7594</v>
      </c>
      <c r="G130" s="452" t="s">
        <v>7595</v>
      </c>
      <c r="H130" s="876">
        <v>43781.0</v>
      </c>
      <c r="I130" s="876" t="s">
        <v>595</v>
      </c>
      <c r="J130" s="767"/>
      <c r="K130" s="767"/>
      <c r="L130" s="767"/>
      <c r="M130" s="767"/>
      <c r="N130" s="767"/>
      <c r="O130" s="767"/>
      <c r="P130" s="767"/>
      <c r="Q130" s="767"/>
      <c r="R130" s="767"/>
      <c r="S130" s="767"/>
      <c r="T130" s="767"/>
      <c r="U130" s="767"/>
      <c r="V130" s="799"/>
      <c r="W130" s="799"/>
      <c r="X130" s="799"/>
      <c r="Y130" s="799"/>
      <c r="Z130" s="799"/>
      <c r="AA130" s="799"/>
    </row>
    <row r="131">
      <c r="A131" s="452"/>
      <c r="B131" s="452"/>
      <c r="C131" s="452"/>
      <c r="D131" s="452"/>
      <c r="E131" s="452"/>
      <c r="F131" s="452"/>
      <c r="G131" s="452"/>
      <c r="H131" s="767"/>
      <c r="I131" s="767"/>
      <c r="J131" s="767"/>
      <c r="K131" s="767"/>
      <c r="L131" s="767"/>
      <c r="M131" s="767"/>
      <c r="N131" s="767"/>
      <c r="O131" s="767"/>
      <c r="P131" s="767"/>
      <c r="Q131" s="767"/>
      <c r="R131" s="767"/>
      <c r="S131" s="767"/>
      <c r="T131" s="767"/>
      <c r="U131" s="767"/>
      <c r="V131" s="799"/>
      <c r="W131" s="799"/>
      <c r="X131" s="799"/>
      <c r="Y131" s="799"/>
      <c r="Z131" s="799"/>
      <c r="AA131" s="799"/>
    </row>
    <row r="132">
      <c r="A132" s="1103" t="s">
        <v>7596</v>
      </c>
      <c r="B132" s="1084"/>
      <c r="C132" s="1084"/>
      <c r="D132" s="1084"/>
      <c r="E132" s="1084"/>
      <c r="F132" s="1084"/>
      <c r="G132" s="1084"/>
      <c r="H132" s="1085"/>
      <c r="I132" s="1085"/>
      <c r="J132" s="1085"/>
      <c r="K132" s="1084"/>
      <c r="L132" s="1084"/>
      <c r="M132" s="1084"/>
      <c r="N132" s="832"/>
      <c r="O132" s="1084"/>
      <c r="P132" s="832"/>
      <c r="Q132" s="832"/>
      <c r="R132" s="832"/>
      <c r="S132" s="832"/>
      <c r="T132" s="832"/>
      <c r="U132" s="832"/>
      <c r="V132" s="832"/>
      <c r="W132" s="414"/>
      <c r="X132" s="1095"/>
      <c r="Y132" s="1095"/>
      <c r="Z132" s="1095"/>
      <c r="AA132" s="1095"/>
    </row>
    <row r="133">
      <c r="A133" s="452" t="s">
        <v>7597</v>
      </c>
      <c r="B133" s="329" t="s">
        <v>7598</v>
      </c>
      <c r="C133" s="329" t="s">
        <v>6857</v>
      </c>
      <c r="D133" s="329" t="s">
        <v>7599</v>
      </c>
      <c r="E133" s="452" t="s">
        <v>7600</v>
      </c>
      <c r="F133" s="281" t="s">
        <v>7601</v>
      </c>
      <c r="G133" s="281" t="s">
        <v>7602</v>
      </c>
      <c r="H133" s="767"/>
      <c r="I133" s="767"/>
      <c r="J133" s="767"/>
      <c r="K133" s="767"/>
      <c r="L133" s="767"/>
      <c r="M133" s="767"/>
      <c r="N133" s="767"/>
      <c r="O133" s="767"/>
      <c r="P133" s="767"/>
      <c r="Q133" s="767"/>
      <c r="R133" s="767"/>
      <c r="S133" s="767"/>
      <c r="T133" s="767"/>
      <c r="U133" s="767"/>
      <c r="V133" s="799"/>
      <c r="W133" s="799"/>
      <c r="X133" s="799"/>
      <c r="Y133" s="799"/>
      <c r="Z133" s="799"/>
      <c r="AA133" s="799"/>
    </row>
    <row r="134">
      <c r="A134" s="452" t="s">
        <v>7603</v>
      </c>
      <c r="B134" s="329" t="s">
        <v>7598</v>
      </c>
      <c r="C134" s="329" t="s">
        <v>6857</v>
      </c>
      <c r="D134" s="329" t="s">
        <v>7604</v>
      </c>
      <c r="E134" s="452" t="s">
        <v>7600</v>
      </c>
      <c r="F134" s="281" t="s">
        <v>7605</v>
      </c>
      <c r="G134" s="281" t="s">
        <v>7606</v>
      </c>
      <c r="H134" s="767"/>
      <c r="I134" s="767"/>
      <c r="J134" s="767"/>
      <c r="K134" s="767"/>
      <c r="L134" s="767"/>
      <c r="M134" s="767"/>
      <c r="N134" s="767"/>
      <c r="O134" s="767"/>
      <c r="P134" s="767"/>
      <c r="Q134" s="767"/>
      <c r="R134" s="767"/>
      <c r="S134" s="767"/>
      <c r="T134" s="767"/>
      <c r="U134" s="767"/>
      <c r="V134" s="799"/>
      <c r="W134" s="799"/>
      <c r="X134" s="799"/>
      <c r="Y134" s="799"/>
      <c r="Z134" s="799"/>
      <c r="AA134" s="799"/>
    </row>
    <row r="135">
      <c r="A135" s="452" t="s">
        <v>7607</v>
      </c>
      <c r="B135" s="329" t="s">
        <v>7598</v>
      </c>
      <c r="C135" s="329" t="s">
        <v>6857</v>
      </c>
      <c r="D135" s="329" t="s">
        <v>7608</v>
      </c>
      <c r="E135" s="452" t="s">
        <v>7600</v>
      </c>
      <c r="F135" s="281" t="s">
        <v>7609</v>
      </c>
      <c r="G135" s="281" t="s">
        <v>7610</v>
      </c>
      <c r="H135" s="767"/>
      <c r="I135" s="767"/>
      <c r="J135" s="767"/>
      <c r="K135" s="767"/>
      <c r="L135" s="767"/>
      <c r="M135" s="767"/>
      <c r="N135" s="767"/>
      <c r="O135" s="767"/>
      <c r="P135" s="767"/>
      <c r="Q135" s="767"/>
      <c r="R135" s="767"/>
      <c r="S135" s="767"/>
      <c r="T135" s="767"/>
      <c r="U135" s="767"/>
      <c r="V135" s="799"/>
      <c r="W135" s="799"/>
      <c r="X135" s="799"/>
      <c r="Y135" s="799"/>
      <c r="Z135" s="799"/>
      <c r="AA135" s="799"/>
    </row>
    <row r="136">
      <c r="A136" s="452" t="s">
        <v>7611</v>
      </c>
      <c r="B136" s="329" t="s">
        <v>7598</v>
      </c>
      <c r="C136" s="329" t="s">
        <v>6857</v>
      </c>
      <c r="D136" s="329" t="s">
        <v>7612</v>
      </c>
      <c r="E136" s="452" t="s">
        <v>7600</v>
      </c>
      <c r="F136" s="281" t="s">
        <v>7613</v>
      </c>
      <c r="G136" s="281" t="s">
        <v>7614</v>
      </c>
      <c r="H136" s="767"/>
      <c r="I136" s="767"/>
      <c r="J136" s="767"/>
      <c r="K136" s="767"/>
      <c r="L136" s="767"/>
      <c r="M136" s="767"/>
      <c r="N136" s="767"/>
      <c r="O136" s="767"/>
      <c r="P136" s="767"/>
      <c r="Q136" s="767"/>
      <c r="R136" s="767"/>
      <c r="S136" s="767"/>
      <c r="T136" s="767"/>
      <c r="U136" s="767"/>
      <c r="V136" s="799"/>
      <c r="W136" s="799"/>
      <c r="X136" s="799"/>
      <c r="Y136" s="799"/>
      <c r="Z136" s="799"/>
      <c r="AA136" s="799"/>
    </row>
    <row r="137">
      <c r="A137" s="452" t="s">
        <v>7615</v>
      </c>
      <c r="B137" s="329" t="s">
        <v>7598</v>
      </c>
      <c r="C137" s="329" t="s">
        <v>6857</v>
      </c>
      <c r="D137" s="329" t="s">
        <v>7616</v>
      </c>
      <c r="E137" s="452" t="s">
        <v>7600</v>
      </c>
      <c r="F137" s="329"/>
      <c r="G137" s="281" t="s">
        <v>7617</v>
      </c>
      <c r="H137" s="767"/>
      <c r="I137" s="767"/>
      <c r="J137" s="767"/>
      <c r="K137" s="767"/>
      <c r="L137" s="767"/>
      <c r="M137" s="767"/>
      <c r="N137" s="767"/>
      <c r="O137" s="767"/>
      <c r="P137" s="767"/>
      <c r="Q137" s="767"/>
      <c r="R137" s="767"/>
      <c r="S137" s="767"/>
      <c r="T137" s="767"/>
      <c r="U137" s="767"/>
      <c r="V137" s="799"/>
      <c r="W137" s="799"/>
      <c r="X137" s="799"/>
      <c r="Y137" s="799"/>
      <c r="Z137" s="799"/>
      <c r="AA137" s="799"/>
    </row>
    <row r="138">
      <c r="A138" s="452" t="s">
        <v>7618</v>
      </c>
      <c r="B138" s="329" t="s">
        <v>7598</v>
      </c>
      <c r="C138" s="329" t="s">
        <v>6857</v>
      </c>
      <c r="D138" s="329" t="s">
        <v>7619</v>
      </c>
      <c r="E138" s="452" t="s">
        <v>7600</v>
      </c>
      <c r="F138" s="329"/>
      <c r="G138" s="281" t="s">
        <v>7620</v>
      </c>
      <c r="H138" s="767"/>
      <c r="I138" s="767"/>
      <c r="J138" s="767"/>
      <c r="K138" s="767"/>
      <c r="L138" s="767"/>
      <c r="M138" s="767"/>
      <c r="N138" s="767"/>
      <c r="O138" s="767"/>
      <c r="P138" s="767"/>
      <c r="Q138" s="767"/>
      <c r="R138" s="767"/>
      <c r="S138" s="767"/>
      <c r="T138" s="767"/>
      <c r="U138" s="767"/>
      <c r="V138" s="799"/>
      <c r="W138" s="799"/>
      <c r="X138" s="799"/>
      <c r="Y138" s="799"/>
      <c r="Z138" s="799"/>
      <c r="AA138" s="799"/>
    </row>
    <row r="139">
      <c r="A139" s="452" t="s">
        <v>7621</v>
      </c>
      <c r="B139" s="329" t="s">
        <v>7598</v>
      </c>
      <c r="C139" s="329" t="s">
        <v>6857</v>
      </c>
      <c r="D139" s="329" t="s">
        <v>7622</v>
      </c>
      <c r="E139" s="452" t="s">
        <v>7600</v>
      </c>
      <c r="F139" s="329"/>
      <c r="G139" s="281" t="s">
        <v>7623</v>
      </c>
      <c r="H139" s="767"/>
      <c r="I139" s="767"/>
      <c r="J139" s="767"/>
      <c r="K139" s="767"/>
      <c r="L139" s="767"/>
      <c r="M139" s="767"/>
      <c r="N139" s="767"/>
      <c r="O139" s="767"/>
      <c r="P139" s="767"/>
      <c r="Q139" s="767"/>
      <c r="R139" s="767"/>
      <c r="S139" s="767"/>
      <c r="T139" s="767"/>
      <c r="U139" s="767"/>
      <c r="V139" s="799"/>
      <c r="W139" s="799"/>
      <c r="X139" s="799"/>
      <c r="Y139" s="799"/>
      <c r="Z139" s="799"/>
      <c r="AA139" s="799"/>
    </row>
    <row r="140">
      <c r="A140" s="452"/>
      <c r="B140" s="452"/>
      <c r="C140" s="452"/>
      <c r="D140" s="452"/>
      <c r="E140" s="452"/>
      <c r="F140" s="452"/>
      <c r="G140" s="452"/>
      <c r="H140" s="767"/>
      <c r="I140" s="767"/>
      <c r="J140" s="767"/>
      <c r="K140" s="767"/>
      <c r="L140" s="767"/>
      <c r="M140" s="767"/>
      <c r="N140" s="767"/>
      <c r="O140" s="767"/>
      <c r="P140" s="767"/>
      <c r="Q140" s="767"/>
      <c r="R140" s="767"/>
      <c r="S140" s="767"/>
      <c r="T140" s="767"/>
      <c r="U140" s="767"/>
      <c r="V140" s="799"/>
      <c r="W140" s="799"/>
      <c r="X140" s="799"/>
      <c r="Y140" s="799"/>
      <c r="Z140" s="799"/>
      <c r="AA140" s="799"/>
    </row>
    <row r="141">
      <c r="A141" s="767"/>
      <c r="B141" s="767"/>
      <c r="C141" s="1104"/>
      <c r="D141" s="1104"/>
      <c r="E141" s="1104"/>
      <c r="F141" s="1104"/>
      <c r="G141" s="1104"/>
      <c r="H141" s="767"/>
      <c r="I141" s="767"/>
      <c r="J141" s="767"/>
      <c r="K141" s="767"/>
      <c r="L141" s="767"/>
      <c r="M141" s="767"/>
      <c r="N141" s="767"/>
      <c r="O141" s="767"/>
      <c r="P141" s="767"/>
      <c r="Q141" s="767"/>
      <c r="R141" s="767"/>
      <c r="S141" s="767"/>
      <c r="T141" s="767"/>
      <c r="U141" s="767"/>
      <c r="V141" s="799"/>
      <c r="W141" s="799"/>
      <c r="X141" s="799"/>
      <c r="Y141" s="799"/>
      <c r="Z141" s="799"/>
      <c r="AA141" s="799"/>
    </row>
    <row r="142">
      <c r="A142" s="767"/>
      <c r="B142" s="767"/>
      <c r="C142" s="1104"/>
      <c r="D142" s="1104"/>
      <c r="E142" s="1104"/>
      <c r="F142" s="1104"/>
      <c r="G142" s="1104"/>
      <c r="H142" s="767"/>
      <c r="I142" s="767"/>
      <c r="J142" s="767"/>
      <c r="K142" s="767"/>
      <c r="L142" s="767"/>
      <c r="M142" s="767"/>
      <c r="N142" s="767"/>
      <c r="O142" s="767"/>
      <c r="P142" s="767"/>
      <c r="Q142" s="767"/>
      <c r="R142" s="767"/>
      <c r="S142" s="767"/>
      <c r="T142" s="767"/>
      <c r="U142" s="767"/>
      <c r="V142" s="799"/>
      <c r="W142" s="799"/>
      <c r="X142" s="799"/>
      <c r="Y142" s="799"/>
      <c r="Z142" s="799"/>
      <c r="AA142" s="799"/>
    </row>
    <row r="143">
      <c r="A143" s="767"/>
      <c r="B143" s="767"/>
      <c r="C143" s="1104"/>
      <c r="D143" s="1104"/>
      <c r="E143" s="1104"/>
      <c r="F143" s="1104"/>
      <c r="G143" s="1104"/>
      <c r="H143" s="767"/>
      <c r="I143" s="767"/>
      <c r="J143" s="767"/>
      <c r="K143" s="767"/>
      <c r="L143" s="767"/>
      <c r="M143" s="767"/>
      <c r="N143" s="767"/>
      <c r="O143" s="767"/>
      <c r="P143" s="767"/>
      <c r="Q143" s="767"/>
      <c r="R143" s="767"/>
      <c r="S143" s="767"/>
      <c r="T143" s="767"/>
      <c r="U143" s="767"/>
      <c r="V143" s="799"/>
      <c r="W143" s="799"/>
      <c r="X143" s="799"/>
      <c r="Y143" s="799"/>
      <c r="Z143" s="799"/>
      <c r="AA143" s="799"/>
    </row>
    <row r="144">
      <c r="A144" s="767"/>
      <c r="B144" s="767"/>
      <c r="C144" s="1104"/>
      <c r="D144" s="1104"/>
      <c r="E144" s="1104"/>
      <c r="F144" s="1104"/>
      <c r="G144" s="1104"/>
      <c r="H144" s="767"/>
      <c r="I144" s="767"/>
      <c r="J144" s="767"/>
      <c r="K144" s="767"/>
      <c r="L144" s="767"/>
      <c r="M144" s="767"/>
      <c r="N144" s="767"/>
      <c r="O144" s="767"/>
      <c r="P144" s="767"/>
      <c r="Q144" s="767"/>
      <c r="R144" s="767"/>
      <c r="S144" s="767"/>
      <c r="T144" s="767"/>
      <c r="U144" s="767"/>
      <c r="V144" s="799"/>
      <c r="W144" s="799"/>
      <c r="X144" s="799"/>
      <c r="Y144" s="799"/>
      <c r="Z144" s="799"/>
      <c r="AA144" s="799"/>
    </row>
    <row r="145">
      <c r="A145" s="767"/>
      <c r="B145" s="767"/>
      <c r="C145" s="1104"/>
      <c r="D145" s="1104"/>
      <c r="E145" s="1104"/>
      <c r="F145" s="1104"/>
      <c r="G145" s="1104"/>
      <c r="H145" s="767"/>
      <c r="I145" s="767"/>
      <c r="J145" s="767"/>
      <c r="K145" s="767"/>
      <c r="L145" s="767"/>
      <c r="M145" s="767"/>
      <c r="N145" s="767"/>
      <c r="O145" s="767"/>
      <c r="P145" s="767"/>
      <c r="Q145" s="767"/>
      <c r="R145" s="767"/>
      <c r="S145" s="767"/>
      <c r="T145" s="767"/>
      <c r="U145" s="767"/>
      <c r="V145" s="799"/>
      <c r="W145" s="799"/>
      <c r="X145" s="799"/>
      <c r="Y145" s="799"/>
      <c r="Z145" s="799"/>
      <c r="AA145" s="799"/>
    </row>
    <row r="146">
      <c r="A146" s="767"/>
      <c r="B146" s="767"/>
      <c r="C146" s="1104"/>
      <c r="D146" s="1104"/>
      <c r="E146" s="1104"/>
      <c r="F146" s="1104"/>
      <c r="G146" s="1104"/>
      <c r="H146" s="767"/>
      <c r="I146" s="767"/>
      <c r="J146" s="767"/>
      <c r="K146" s="767"/>
      <c r="L146" s="767"/>
      <c r="M146" s="767"/>
      <c r="N146" s="767"/>
      <c r="O146" s="767"/>
      <c r="P146" s="767"/>
      <c r="Q146" s="767"/>
      <c r="R146" s="767"/>
      <c r="S146" s="767"/>
      <c r="T146" s="767"/>
      <c r="U146" s="767"/>
      <c r="V146" s="799"/>
      <c r="W146" s="799"/>
      <c r="X146" s="799"/>
      <c r="Y146" s="799"/>
      <c r="Z146" s="799"/>
      <c r="AA146" s="799"/>
    </row>
    <row r="147">
      <c r="A147" s="767"/>
      <c r="B147" s="767"/>
      <c r="C147" s="1104"/>
      <c r="D147" s="1104"/>
      <c r="E147" s="1104"/>
      <c r="F147" s="1104"/>
      <c r="G147" s="1104"/>
      <c r="H147" s="767"/>
      <c r="I147" s="767"/>
      <c r="J147" s="767"/>
      <c r="K147" s="767"/>
      <c r="L147" s="767"/>
      <c r="M147" s="767"/>
      <c r="N147" s="767"/>
      <c r="O147" s="767"/>
      <c r="P147" s="767"/>
      <c r="Q147" s="767"/>
      <c r="R147" s="767"/>
      <c r="S147" s="767"/>
      <c r="T147" s="767"/>
      <c r="U147" s="767"/>
      <c r="V147" s="799"/>
      <c r="W147" s="799"/>
      <c r="X147" s="799"/>
      <c r="Y147" s="799"/>
      <c r="Z147" s="799"/>
      <c r="AA147" s="799"/>
    </row>
    <row r="148">
      <c r="A148" s="767"/>
      <c r="B148" s="767"/>
      <c r="C148" s="1104"/>
      <c r="D148" s="1104"/>
      <c r="E148" s="1104"/>
      <c r="F148" s="1104"/>
      <c r="G148" s="1104"/>
      <c r="H148" s="767"/>
      <c r="I148" s="767"/>
      <c r="J148" s="767"/>
      <c r="K148" s="767"/>
      <c r="L148" s="767"/>
      <c r="M148" s="767"/>
      <c r="N148" s="767"/>
      <c r="O148" s="767"/>
      <c r="P148" s="767"/>
      <c r="Q148" s="767"/>
      <c r="R148" s="767"/>
      <c r="S148" s="767"/>
      <c r="T148" s="767"/>
      <c r="U148" s="767"/>
      <c r="V148" s="799"/>
      <c r="W148" s="799"/>
      <c r="X148" s="799"/>
      <c r="Y148" s="799"/>
      <c r="Z148" s="799"/>
      <c r="AA148" s="799"/>
    </row>
    <row r="149">
      <c r="A149" s="767"/>
      <c r="B149" s="767"/>
      <c r="C149" s="1104"/>
      <c r="D149" s="1104"/>
      <c r="E149" s="1104"/>
      <c r="F149" s="1104"/>
      <c r="G149" s="1104"/>
      <c r="H149" s="767"/>
      <c r="I149" s="767"/>
      <c r="J149" s="767"/>
      <c r="K149" s="767"/>
      <c r="L149" s="767"/>
      <c r="M149" s="767"/>
      <c r="N149" s="767"/>
      <c r="O149" s="767"/>
      <c r="P149" s="767"/>
      <c r="Q149" s="767"/>
      <c r="R149" s="767"/>
      <c r="S149" s="767"/>
      <c r="T149" s="767"/>
      <c r="U149" s="767"/>
      <c r="V149" s="799"/>
      <c r="W149" s="799"/>
      <c r="X149" s="799"/>
      <c r="Y149" s="799"/>
      <c r="Z149" s="799"/>
      <c r="AA149" s="799"/>
    </row>
    <row r="150">
      <c r="A150" s="767"/>
      <c r="B150" s="767"/>
      <c r="C150" s="1104"/>
      <c r="D150" s="1104"/>
      <c r="E150" s="1104"/>
      <c r="F150" s="1104"/>
      <c r="G150" s="1104"/>
      <c r="H150" s="767"/>
      <c r="I150" s="767"/>
      <c r="J150" s="767"/>
      <c r="K150" s="767"/>
      <c r="L150" s="767"/>
      <c r="M150" s="767"/>
      <c r="N150" s="767"/>
      <c r="O150" s="767"/>
      <c r="P150" s="767"/>
      <c r="Q150" s="767"/>
      <c r="R150" s="767"/>
      <c r="S150" s="767"/>
      <c r="T150" s="767"/>
      <c r="U150" s="767"/>
      <c r="V150" s="799"/>
      <c r="W150" s="799"/>
      <c r="X150" s="799"/>
      <c r="Y150" s="799"/>
      <c r="Z150" s="799"/>
      <c r="AA150" s="799"/>
    </row>
    <row r="151">
      <c r="A151" s="767"/>
      <c r="B151" s="767"/>
      <c r="C151" s="1104"/>
      <c r="D151" s="1104"/>
      <c r="E151" s="1104"/>
      <c r="F151" s="1104"/>
      <c r="G151" s="1104"/>
      <c r="H151" s="767"/>
      <c r="I151" s="767"/>
      <c r="J151" s="767"/>
      <c r="K151" s="767"/>
      <c r="L151" s="767"/>
      <c r="M151" s="767"/>
      <c r="N151" s="767"/>
      <c r="O151" s="767"/>
      <c r="P151" s="767"/>
      <c r="Q151" s="767"/>
      <c r="R151" s="767"/>
      <c r="S151" s="767"/>
      <c r="T151" s="767"/>
      <c r="U151" s="767"/>
      <c r="V151" s="799"/>
      <c r="W151" s="799"/>
      <c r="X151" s="799"/>
      <c r="Y151" s="799"/>
      <c r="Z151" s="799"/>
      <c r="AA151" s="799"/>
    </row>
    <row r="152">
      <c r="A152" s="767"/>
      <c r="B152" s="767"/>
      <c r="C152" s="1104"/>
      <c r="D152" s="1104"/>
      <c r="E152" s="1104"/>
      <c r="F152" s="1104"/>
      <c r="G152" s="1104"/>
      <c r="H152" s="767"/>
      <c r="I152" s="767"/>
      <c r="J152" s="767"/>
      <c r="K152" s="767"/>
      <c r="L152" s="767"/>
      <c r="M152" s="767"/>
      <c r="N152" s="767"/>
      <c r="O152" s="767"/>
      <c r="P152" s="767"/>
      <c r="Q152" s="767"/>
      <c r="R152" s="767"/>
      <c r="S152" s="767"/>
      <c r="T152" s="767"/>
      <c r="U152" s="767"/>
      <c r="V152" s="799"/>
      <c r="W152" s="799"/>
      <c r="X152" s="799"/>
      <c r="Y152" s="799"/>
      <c r="Z152" s="799"/>
      <c r="AA152" s="799"/>
    </row>
    <row r="153">
      <c r="A153" s="767"/>
      <c r="B153" s="767"/>
      <c r="C153" s="1104"/>
      <c r="D153" s="1104"/>
      <c r="E153" s="1104"/>
      <c r="F153" s="1104"/>
      <c r="G153" s="1104"/>
      <c r="H153" s="767"/>
      <c r="I153" s="767"/>
      <c r="J153" s="767"/>
      <c r="K153" s="767"/>
      <c r="L153" s="767"/>
      <c r="M153" s="767"/>
      <c r="N153" s="767"/>
      <c r="O153" s="767"/>
      <c r="P153" s="767"/>
      <c r="Q153" s="767"/>
      <c r="R153" s="767"/>
      <c r="S153" s="767"/>
      <c r="T153" s="767"/>
      <c r="U153" s="767"/>
      <c r="V153" s="799"/>
      <c r="W153" s="799"/>
      <c r="X153" s="799"/>
      <c r="Y153" s="799"/>
      <c r="Z153" s="799"/>
      <c r="AA153" s="799"/>
    </row>
    <row r="154">
      <c r="A154" s="767"/>
      <c r="B154" s="767"/>
      <c r="C154" s="1104"/>
      <c r="D154" s="1104"/>
      <c r="E154" s="1104"/>
      <c r="F154" s="1104"/>
      <c r="G154" s="1104"/>
      <c r="H154" s="767"/>
      <c r="I154" s="767"/>
      <c r="J154" s="767"/>
      <c r="K154" s="767"/>
      <c r="L154" s="767"/>
      <c r="M154" s="767"/>
      <c r="N154" s="767"/>
      <c r="O154" s="767"/>
      <c r="P154" s="767"/>
      <c r="Q154" s="767"/>
      <c r="R154" s="767"/>
      <c r="S154" s="767"/>
      <c r="T154" s="767"/>
      <c r="U154" s="767"/>
      <c r="V154" s="799"/>
      <c r="W154" s="799"/>
      <c r="X154" s="799"/>
      <c r="Y154" s="799"/>
      <c r="Z154" s="799"/>
      <c r="AA154" s="799"/>
    </row>
    <row r="155">
      <c r="A155" s="767"/>
      <c r="B155" s="767"/>
      <c r="C155" s="1104"/>
      <c r="D155" s="1104"/>
      <c r="E155" s="1104"/>
      <c r="F155" s="1104"/>
      <c r="G155" s="1104"/>
      <c r="H155" s="767"/>
      <c r="I155" s="767"/>
      <c r="J155" s="767"/>
      <c r="K155" s="767"/>
      <c r="L155" s="767"/>
      <c r="M155" s="767"/>
      <c r="N155" s="767"/>
      <c r="O155" s="767"/>
      <c r="P155" s="767"/>
      <c r="Q155" s="767"/>
      <c r="R155" s="767"/>
      <c r="S155" s="767"/>
      <c r="T155" s="767"/>
      <c r="U155" s="767"/>
      <c r="V155" s="799"/>
      <c r="W155" s="799"/>
      <c r="X155" s="799"/>
      <c r="Y155" s="799"/>
      <c r="Z155" s="799"/>
      <c r="AA155" s="799"/>
    </row>
    <row r="156">
      <c r="A156" s="767"/>
      <c r="B156" s="767"/>
      <c r="C156" s="1104"/>
      <c r="D156" s="1104"/>
      <c r="E156" s="1104"/>
      <c r="F156" s="1104"/>
      <c r="G156" s="1104"/>
      <c r="H156" s="767"/>
      <c r="I156" s="767"/>
      <c r="J156" s="767"/>
      <c r="K156" s="767"/>
      <c r="L156" s="767"/>
      <c r="M156" s="767"/>
      <c r="N156" s="767"/>
      <c r="O156" s="767"/>
      <c r="P156" s="767"/>
      <c r="Q156" s="767"/>
      <c r="R156" s="767"/>
      <c r="S156" s="767"/>
      <c r="T156" s="767"/>
      <c r="U156" s="767"/>
      <c r="V156" s="799"/>
      <c r="W156" s="799"/>
      <c r="X156" s="799"/>
      <c r="Y156" s="799"/>
      <c r="Z156" s="799"/>
      <c r="AA156" s="799"/>
    </row>
    <row r="157">
      <c r="A157" s="767"/>
      <c r="B157" s="767"/>
      <c r="C157" s="1104"/>
      <c r="D157" s="1104"/>
      <c r="E157" s="1104"/>
      <c r="F157" s="1104"/>
      <c r="G157" s="1104"/>
      <c r="H157" s="767"/>
      <c r="I157" s="767"/>
      <c r="J157" s="767"/>
      <c r="K157" s="767"/>
      <c r="L157" s="767"/>
      <c r="M157" s="767"/>
      <c r="N157" s="767"/>
      <c r="O157" s="767"/>
      <c r="P157" s="767"/>
      <c r="Q157" s="767"/>
      <c r="R157" s="767"/>
      <c r="S157" s="767"/>
      <c r="T157" s="767"/>
      <c r="U157" s="767"/>
      <c r="V157" s="799"/>
      <c r="W157" s="799"/>
      <c r="X157" s="799"/>
      <c r="Y157" s="799"/>
      <c r="Z157" s="799"/>
      <c r="AA157" s="799"/>
    </row>
    <row r="158">
      <c r="A158" s="767"/>
      <c r="B158" s="767"/>
      <c r="C158" s="1104"/>
      <c r="D158" s="1104"/>
      <c r="E158" s="1104"/>
      <c r="F158" s="1104"/>
      <c r="G158" s="1104"/>
      <c r="H158" s="767"/>
      <c r="I158" s="767"/>
      <c r="J158" s="767"/>
      <c r="K158" s="767"/>
      <c r="L158" s="767"/>
      <c r="M158" s="767"/>
      <c r="N158" s="767"/>
      <c r="O158" s="767"/>
      <c r="P158" s="767"/>
      <c r="Q158" s="767"/>
      <c r="R158" s="767"/>
      <c r="S158" s="767"/>
      <c r="T158" s="767"/>
      <c r="U158" s="767"/>
      <c r="V158" s="799"/>
      <c r="W158" s="799"/>
      <c r="X158" s="799"/>
      <c r="Y158" s="799"/>
      <c r="Z158" s="799"/>
      <c r="AA158" s="799"/>
    </row>
    <row r="159">
      <c r="A159" s="767"/>
      <c r="B159" s="767"/>
      <c r="C159" s="1104"/>
      <c r="D159" s="1104"/>
      <c r="E159" s="1104"/>
      <c r="F159" s="1104"/>
      <c r="G159" s="1104"/>
      <c r="H159" s="767"/>
      <c r="I159" s="767"/>
      <c r="J159" s="767"/>
      <c r="K159" s="767"/>
      <c r="L159" s="767"/>
      <c r="M159" s="767"/>
      <c r="N159" s="767"/>
      <c r="O159" s="767"/>
      <c r="P159" s="767"/>
      <c r="Q159" s="767"/>
      <c r="R159" s="767"/>
      <c r="S159" s="767"/>
      <c r="T159" s="767"/>
      <c r="U159" s="767"/>
      <c r="V159" s="799"/>
      <c r="W159" s="799"/>
      <c r="X159" s="799"/>
      <c r="Y159" s="799"/>
      <c r="Z159" s="799"/>
      <c r="AA159" s="799"/>
    </row>
    <row r="160">
      <c r="A160" s="767"/>
      <c r="B160" s="767"/>
      <c r="C160" s="1104"/>
      <c r="D160" s="1104"/>
      <c r="E160" s="1104"/>
      <c r="F160" s="1104"/>
      <c r="G160" s="1104"/>
      <c r="H160" s="767"/>
      <c r="I160" s="767"/>
      <c r="J160" s="767"/>
      <c r="K160" s="767"/>
      <c r="L160" s="767"/>
      <c r="M160" s="767"/>
      <c r="N160" s="767"/>
      <c r="O160" s="767"/>
      <c r="P160" s="767"/>
      <c r="Q160" s="767"/>
      <c r="R160" s="767"/>
      <c r="S160" s="767"/>
      <c r="T160" s="767"/>
      <c r="U160" s="767"/>
      <c r="V160" s="799"/>
      <c r="W160" s="799"/>
      <c r="X160" s="799"/>
      <c r="Y160" s="799"/>
      <c r="Z160" s="799"/>
      <c r="AA160" s="799"/>
    </row>
    <row r="161">
      <c r="A161" s="767"/>
      <c r="B161" s="767"/>
      <c r="C161" s="1104"/>
      <c r="D161" s="1104"/>
      <c r="E161" s="1104"/>
      <c r="F161" s="1104"/>
      <c r="G161" s="1104"/>
      <c r="H161" s="767"/>
      <c r="I161" s="767"/>
      <c r="J161" s="767"/>
      <c r="K161" s="767"/>
      <c r="L161" s="767"/>
      <c r="M161" s="767"/>
      <c r="N161" s="767"/>
      <c r="O161" s="767"/>
      <c r="P161" s="767"/>
      <c r="Q161" s="767"/>
      <c r="R161" s="767"/>
      <c r="S161" s="767"/>
      <c r="T161" s="767"/>
      <c r="U161" s="767"/>
      <c r="V161" s="799"/>
      <c r="W161" s="799"/>
      <c r="X161" s="799"/>
      <c r="Y161" s="799"/>
      <c r="Z161" s="799"/>
      <c r="AA161" s="799"/>
    </row>
    <row r="162">
      <c r="A162" s="767"/>
      <c r="B162" s="767"/>
      <c r="C162" s="1104"/>
      <c r="D162" s="1104"/>
      <c r="E162" s="1104"/>
      <c r="F162" s="1104"/>
      <c r="G162" s="1104"/>
      <c r="H162" s="767"/>
      <c r="I162" s="767"/>
      <c r="J162" s="767"/>
      <c r="K162" s="767"/>
      <c r="L162" s="767"/>
      <c r="M162" s="767"/>
      <c r="N162" s="767"/>
      <c r="O162" s="767"/>
      <c r="P162" s="767"/>
      <c r="Q162" s="767"/>
      <c r="R162" s="767"/>
      <c r="S162" s="767"/>
      <c r="T162" s="767"/>
      <c r="U162" s="767"/>
      <c r="V162" s="799"/>
      <c r="W162" s="799"/>
      <c r="X162" s="799"/>
      <c r="Y162" s="799"/>
      <c r="Z162" s="799"/>
      <c r="AA162" s="799"/>
    </row>
    <row r="163">
      <c r="A163" s="767"/>
      <c r="B163" s="767"/>
      <c r="C163" s="1104"/>
      <c r="D163" s="1104"/>
      <c r="E163" s="1104"/>
      <c r="F163" s="1104"/>
      <c r="G163" s="1104"/>
      <c r="H163" s="767"/>
      <c r="I163" s="767"/>
      <c r="J163" s="767"/>
      <c r="K163" s="767"/>
      <c r="L163" s="767"/>
      <c r="M163" s="767"/>
      <c r="N163" s="767"/>
      <c r="O163" s="767"/>
      <c r="P163" s="767"/>
      <c r="Q163" s="767"/>
      <c r="R163" s="767"/>
      <c r="S163" s="767"/>
      <c r="T163" s="767"/>
      <c r="U163" s="767"/>
      <c r="V163" s="799"/>
      <c r="W163" s="799"/>
      <c r="X163" s="799"/>
      <c r="Y163" s="799"/>
      <c r="Z163" s="799"/>
      <c r="AA163" s="799"/>
    </row>
    <row r="164">
      <c r="A164" s="767"/>
      <c r="B164" s="767"/>
      <c r="C164" s="1104"/>
      <c r="D164" s="1104"/>
      <c r="E164" s="1104"/>
      <c r="F164" s="1104"/>
      <c r="G164" s="1104"/>
      <c r="H164" s="767"/>
      <c r="I164" s="767"/>
      <c r="J164" s="767"/>
      <c r="K164" s="767"/>
      <c r="L164" s="767"/>
      <c r="M164" s="767"/>
      <c r="N164" s="767"/>
      <c r="O164" s="767"/>
      <c r="P164" s="767"/>
      <c r="Q164" s="767"/>
      <c r="R164" s="767"/>
      <c r="S164" s="767"/>
      <c r="T164" s="767"/>
      <c r="U164" s="767"/>
      <c r="V164" s="799"/>
      <c r="W164" s="799"/>
      <c r="X164" s="799"/>
      <c r="Y164" s="799"/>
      <c r="Z164" s="799"/>
      <c r="AA164" s="799"/>
    </row>
    <row r="165">
      <c r="A165" s="767"/>
      <c r="B165" s="767"/>
      <c r="C165" s="1104"/>
      <c r="D165" s="1104"/>
      <c r="E165" s="1104"/>
      <c r="F165" s="1104"/>
      <c r="G165" s="1104"/>
      <c r="H165" s="767"/>
      <c r="I165" s="767"/>
      <c r="J165" s="767"/>
      <c r="K165" s="767"/>
      <c r="L165" s="767"/>
      <c r="M165" s="767"/>
      <c r="N165" s="767"/>
      <c r="O165" s="767"/>
      <c r="P165" s="767"/>
      <c r="Q165" s="767"/>
      <c r="R165" s="767"/>
      <c r="S165" s="767"/>
      <c r="T165" s="767"/>
      <c r="U165" s="767"/>
      <c r="V165" s="799"/>
      <c r="W165" s="799"/>
      <c r="X165" s="799"/>
      <c r="Y165" s="799"/>
      <c r="Z165" s="799"/>
      <c r="AA165" s="799"/>
    </row>
    <row r="166">
      <c r="A166" s="767"/>
      <c r="B166" s="767"/>
      <c r="C166" s="1104"/>
      <c r="D166" s="1104"/>
      <c r="E166" s="1104"/>
      <c r="F166" s="1104"/>
      <c r="G166" s="1104"/>
      <c r="H166" s="767"/>
      <c r="I166" s="767"/>
      <c r="J166" s="767"/>
      <c r="K166" s="767"/>
      <c r="L166" s="767"/>
      <c r="M166" s="767"/>
      <c r="N166" s="767"/>
      <c r="O166" s="767"/>
      <c r="P166" s="767"/>
      <c r="Q166" s="767"/>
      <c r="R166" s="767"/>
      <c r="S166" s="767"/>
      <c r="T166" s="767"/>
      <c r="U166" s="767"/>
      <c r="V166" s="799"/>
      <c r="W166" s="799"/>
      <c r="X166" s="799"/>
      <c r="Y166" s="799"/>
      <c r="Z166" s="799"/>
      <c r="AA166" s="799"/>
    </row>
    <row r="167">
      <c r="A167" s="767"/>
      <c r="B167" s="767"/>
      <c r="C167" s="1104"/>
      <c r="D167" s="1104"/>
      <c r="E167" s="1104"/>
      <c r="F167" s="1104"/>
      <c r="G167" s="1104"/>
      <c r="H167" s="767"/>
      <c r="I167" s="767"/>
      <c r="J167" s="767"/>
      <c r="K167" s="767"/>
      <c r="L167" s="767"/>
      <c r="M167" s="767"/>
      <c r="N167" s="767"/>
      <c r="O167" s="767"/>
      <c r="P167" s="767"/>
      <c r="Q167" s="767"/>
      <c r="R167" s="767"/>
      <c r="S167" s="767"/>
      <c r="T167" s="767"/>
      <c r="U167" s="767"/>
      <c r="V167" s="799"/>
      <c r="W167" s="799"/>
      <c r="X167" s="799"/>
      <c r="Y167" s="799"/>
      <c r="Z167" s="799"/>
      <c r="AA167" s="799"/>
    </row>
    <row r="168">
      <c r="A168" s="767"/>
      <c r="B168" s="767"/>
      <c r="C168" s="1104"/>
      <c r="D168" s="1104"/>
      <c r="E168" s="1104"/>
      <c r="F168" s="1104"/>
      <c r="G168" s="1104"/>
      <c r="H168" s="767"/>
      <c r="I168" s="767"/>
      <c r="J168" s="767"/>
      <c r="K168" s="767"/>
      <c r="L168" s="767"/>
      <c r="M168" s="767"/>
      <c r="N168" s="767"/>
      <c r="O168" s="767"/>
      <c r="P168" s="767"/>
      <c r="Q168" s="767"/>
      <c r="R168" s="767"/>
      <c r="S168" s="767"/>
      <c r="T168" s="767"/>
      <c r="U168" s="767"/>
      <c r="V168" s="799"/>
      <c r="W168" s="799"/>
      <c r="X168" s="799"/>
      <c r="Y168" s="799"/>
      <c r="Z168" s="799"/>
      <c r="AA168" s="799"/>
    </row>
    <row r="169">
      <c r="A169" s="767"/>
      <c r="B169" s="767"/>
      <c r="C169" s="1104"/>
      <c r="D169" s="1104"/>
      <c r="E169" s="1104"/>
      <c r="F169" s="1104"/>
      <c r="G169" s="1104"/>
      <c r="H169" s="767"/>
      <c r="I169" s="767"/>
      <c r="J169" s="767"/>
      <c r="K169" s="767"/>
      <c r="L169" s="767"/>
      <c r="M169" s="767"/>
      <c r="N169" s="767"/>
      <c r="O169" s="767"/>
      <c r="P169" s="767"/>
      <c r="Q169" s="767"/>
      <c r="R169" s="767"/>
      <c r="S169" s="767"/>
      <c r="T169" s="767"/>
      <c r="U169" s="767"/>
      <c r="V169" s="799"/>
      <c r="W169" s="799"/>
      <c r="X169" s="799"/>
      <c r="Y169" s="799"/>
      <c r="Z169" s="799"/>
      <c r="AA169" s="799"/>
    </row>
    <row r="170">
      <c r="A170" s="767"/>
      <c r="B170" s="767"/>
      <c r="C170" s="1104"/>
      <c r="D170" s="1104"/>
      <c r="E170" s="1104"/>
      <c r="F170" s="1104"/>
      <c r="G170" s="1104"/>
      <c r="H170" s="767"/>
      <c r="I170" s="767"/>
      <c r="J170" s="767"/>
      <c r="K170" s="767"/>
      <c r="L170" s="767"/>
      <c r="M170" s="767"/>
      <c r="N170" s="767"/>
      <c r="O170" s="767"/>
      <c r="P170" s="767"/>
      <c r="Q170" s="767"/>
      <c r="R170" s="767"/>
      <c r="S170" s="767"/>
      <c r="T170" s="767"/>
      <c r="U170" s="767"/>
      <c r="V170" s="799"/>
      <c r="W170" s="799"/>
      <c r="X170" s="799"/>
      <c r="Y170" s="799"/>
      <c r="Z170" s="799"/>
      <c r="AA170" s="799"/>
    </row>
    <row r="171">
      <c r="A171" s="767"/>
      <c r="B171" s="767"/>
      <c r="C171" s="1104"/>
      <c r="D171" s="1104"/>
      <c r="E171" s="1104"/>
      <c r="F171" s="1104"/>
      <c r="G171" s="1104"/>
      <c r="H171" s="767"/>
      <c r="I171" s="767"/>
      <c r="J171" s="767"/>
      <c r="K171" s="767"/>
      <c r="L171" s="767"/>
      <c r="M171" s="767"/>
      <c r="N171" s="767"/>
      <c r="O171" s="767"/>
      <c r="P171" s="767"/>
      <c r="Q171" s="767"/>
      <c r="R171" s="767"/>
      <c r="S171" s="767"/>
      <c r="T171" s="767"/>
      <c r="U171" s="767"/>
      <c r="V171" s="799"/>
      <c r="W171" s="799"/>
      <c r="X171" s="799"/>
      <c r="Y171" s="799"/>
      <c r="Z171" s="799"/>
      <c r="AA171" s="799"/>
    </row>
    <row r="172">
      <c r="A172" s="767"/>
      <c r="B172" s="767"/>
      <c r="C172" s="1104"/>
      <c r="D172" s="1104"/>
      <c r="E172" s="1104"/>
      <c r="F172" s="1104"/>
      <c r="G172" s="1104"/>
      <c r="H172" s="767"/>
      <c r="I172" s="767"/>
      <c r="J172" s="767"/>
      <c r="K172" s="767"/>
      <c r="L172" s="767"/>
      <c r="M172" s="767"/>
      <c r="N172" s="767"/>
      <c r="O172" s="767"/>
      <c r="P172" s="767"/>
      <c r="Q172" s="767"/>
      <c r="R172" s="767"/>
      <c r="S172" s="767"/>
      <c r="T172" s="767"/>
      <c r="U172" s="767"/>
      <c r="V172" s="799"/>
      <c r="W172" s="799"/>
      <c r="X172" s="799"/>
      <c r="Y172" s="799"/>
      <c r="Z172" s="799"/>
      <c r="AA172" s="799"/>
    </row>
    <row r="173">
      <c r="A173" s="767"/>
      <c r="B173" s="767"/>
      <c r="C173" s="1104"/>
      <c r="D173" s="1104"/>
      <c r="E173" s="1104"/>
      <c r="F173" s="1104"/>
      <c r="G173" s="1104"/>
      <c r="H173" s="767"/>
      <c r="I173" s="767"/>
      <c r="J173" s="767"/>
      <c r="K173" s="767"/>
      <c r="L173" s="767"/>
      <c r="M173" s="767"/>
      <c r="N173" s="767"/>
      <c r="O173" s="767"/>
      <c r="P173" s="767"/>
      <c r="Q173" s="767"/>
      <c r="R173" s="767"/>
      <c r="S173" s="767"/>
      <c r="T173" s="767"/>
      <c r="U173" s="767"/>
      <c r="V173" s="799"/>
      <c r="W173" s="799"/>
      <c r="X173" s="799"/>
      <c r="Y173" s="799"/>
      <c r="Z173" s="799"/>
      <c r="AA173" s="799"/>
    </row>
    <row r="174">
      <c r="A174" s="767"/>
      <c r="B174" s="767"/>
      <c r="C174" s="1104"/>
      <c r="D174" s="1104"/>
      <c r="E174" s="1104"/>
      <c r="F174" s="1104"/>
      <c r="G174" s="1104"/>
      <c r="H174" s="767"/>
      <c r="I174" s="767"/>
      <c r="J174" s="767"/>
      <c r="K174" s="767"/>
      <c r="L174" s="767"/>
      <c r="M174" s="767"/>
      <c r="N174" s="767"/>
      <c r="O174" s="767"/>
      <c r="P174" s="767"/>
      <c r="Q174" s="767"/>
      <c r="R174" s="767"/>
      <c r="S174" s="767"/>
      <c r="T174" s="767"/>
      <c r="U174" s="767"/>
      <c r="V174" s="799"/>
      <c r="W174" s="799"/>
      <c r="X174" s="799"/>
      <c r="Y174" s="799"/>
      <c r="Z174" s="799"/>
      <c r="AA174" s="799"/>
    </row>
    <row r="175">
      <c r="A175" s="767"/>
      <c r="B175" s="767"/>
      <c r="C175" s="1104"/>
      <c r="D175" s="1104"/>
      <c r="E175" s="1104"/>
      <c r="F175" s="1104"/>
      <c r="G175" s="1104"/>
      <c r="H175" s="767"/>
      <c r="I175" s="767"/>
      <c r="J175" s="767"/>
      <c r="K175" s="767"/>
      <c r="L175" s="767"/>
      <c r="M175" s="767"/>
      <c r="N175" s="767"/>
      <c r="O175" s="767"/>
      <c r="P175" s="767"/>
      <c r="Q175" s="767"/>
      <c r="R175" s="767"/>
      <c r="S175" s="767"/>
      <c r="T175" s="767"/>
      <c r="U175" s="767"/>
      <c r="V175" s="799"/>
      <c r="W175" s="799"/>
      <c r="X175" s="799"/>
      <c r="Y175" s="799"/>
      <c r="Z175" s="799"/>
      <c r="AA175" s="799"/>
    </row>
    <row r="176">
      <c r="A176" s="767"/>
      <c r="B176" s="767"/>
      <c r="C176" s="1104"/>
      <c r="D176" s="1104"/>
      <c r="E176" s="1104"/>
      <c r="F176" s="1104"/>
      <c r="G176" s="1104"/>
      <c r="H176" s="767"/>
      <c r="I176" s="767"/>
      <c r="J176" s="767"/>
      <c r="K176" s="767"/>
      <c r="L176" s="767"/>
      <c r="M176" s="767"/>
      <c r="N176" s="767"/>
      <c r="O176" s="767"/>
      <c r="P176" s="767"/>
      <c r="Q176" s="767"/>
      <c r="R176" s="767"/>
      <c r="S176" s="767"/>
      <c r="T176" s="767"/>
      <c r="U176" s="767"/>
      <c r="V176" s="799"/>
      <c r="W176" s="799"/>
      <c r="X176" s="799"/>
      <c r="Y176" s="799"/>
      <c r="Z176" s="799"/>
      <c r="AA176" s="799"/>
    </row>
    <row r="177">
      <c r="A177" s="767"/>
      <c r="B177" s="767"/>
      <c r="C177" s="1104"/>
      <c r="D177" s="1104"/>
      <c r="E177" s="1104"/>
      <c r="F177" s="1104"/>
      <c r="G177" s="1104"/>
      <c r="H177" s="767"/>
      <c r="I177" s="767"/>
      <c r="J177" s="767"/>
      <c r="K177" s="767"/>
      <c r="L177" s="767"/>
      <c r="M177" s="767"/>
      <c r="N177" s="767"/>
      <c r="O177" s="767"/>
      <c r="P177" s="767"/>
      <c r="Q177" s="767"/>
      <c r="R177" s="767"/>
      <c r="S177" s="767"/>
      <c r="T177" s="767"/>
      <c r="U177" s="767"/>
      <c r="V177" s="799"/>
      <c r="W177" s="799"/>
      <c r="X177" s="799"/>
      <c r="Y177" s="799"/>
      <c r="Z177" s="799"/>
      <c r="AA177" s="799"/>
    </row>
    <row r="178">
      <c r="A178" s="767"/>
      <c r="B178" s="767"/>
      <c r="C178" s="1104"/>
      <c r="D178" s="1104"/>
      <c r="E178" s="1104"/>
      <c r="F178" s="1104"/>
      <c r="G178" s="1104"/>
      <c r="H178" s="767"/>
      <c r="I178" s="767"/>
      <c r="J178" s="767"/>
      <c r="K178" s="767"/>
      <c r="L178" s="767"/>
      <c r="M178" s="767"/>
      <c r="N178" s="767"/>
      <c r="O178" s="767"/>
      <c r="P178" s="767"/>
      <c r="Q178" s="767"/>
      <c r="R178" s="767"/>
      <c r="S178" s="767"/>
      <c r="T178" s="767"/>
      <c r="U178" s="767"/>
      <c r="V178" s="799"/>
      <c r="W178" s="799"/>
      <c r="X178" s="799"/>
      <c r="Y178" s="799"/>
      <c r="Z178" s="799"/>
      <c r="AA178" s="799"/>
    </row>
    <row r="179">
      <c r="A179" s="767"/>
      <c r="B179" s="767"/>
      <c r="C179" s="1104"/>
      <c r="D179" s="1104"/>
      <c r="E179" s="1104"/>
      <c r="F179" s="1104"/>
      <c r="G179" s="1104"/>
      <c r="H179" s="767"/>
      <c r="I179" s="767"/>
      <c r="J179" s="767"/>
      <c r="K179" s="767"/>
      <c r="L179" s="767"/>
      <c r="M179" s="767"/>
      <c r="N179" s="767"/>
      <c r="O179" s="767"/>
      <c r="P179" s="767"/>
      <c r="Q179" s="767"/>
      <c r="R179" s="767"/>
      <c r="S179" s="767"/>
      <c r="T179" s="767"/>
      <c r="U179" s="767"/>
      <c r="V179" s="799"/>
      <c r="W179" s="799"/>
      <c r="X179" s="799"/>
      <c r="Y179" s="799"/>
      <c r="Z179" s="799"/>
      <c r="AA179" s="799"/>
    </row>
    <row r="180">
      <c r="A180" s="767"/>
      <c r="B180" s="767"/>
      <c r="C180" s="1104"/>
      <c r="D180" s="1104"/>
      <c r="E180" s="1104"/>
      <c r="F180" s="1104"/>
      <c r="G180" s="1104"/>
      <c r="H180" s="767"/>
      <c r="I180" s="767"/>
      <c r="J180" s="767"/>
      <c r="K180" s="767"/>
      <c r="L180" s="767"/>
      <c r="M180" s="767"/>
      <c r="N180" s="767"/>
      <c r="O180" s="767"/>
      <c r="P180" s="767"/>
      <c r="Q180" s="767"/>
      <c r="R180" s="767"/>
      <c r="S180" s="767"/>
      <c r="T180" s="767"/>
      <c r="U180" s="767"/>
      <c r="V180" s="799"/>
      <c r="W180" s="799"/>
      <c r="X180" s="799"/>
      <c r="Y180" s="799"/>
      <c r="Z180" s="799"/>
      <c r="AA180" s="799"/>
    </row>
    <row r="181">
      <c r="A181" s="767"/>
      <c r="B181" s="767"/>
      <c r="C181" s="1104"/>
      <c r="D181" s="1104"/>
      <c r="E181" s="1104"/>
      <c r="F181" s="1104"/>
      <c r="G181" s="1104"/>
      <c r="H181" s="767"/>
      <c r="I181" s="767"/>
      <c r="J181" s="767"/>
      <c r="K181" s="767"/>
      <c r="L181" s="767"/>
      <c r="M181" s="767"/>
      <c r="N181" s="767"/>
      <c r="O181" s="767"/>
      <c r="P181" s="767"/>
      <c r="Q181" s="767"/>
      <c r="R181" s="767"/>
      <c r="S181" s="767"/>
      <c r="T181" s="767"/>
      <c r="U181" s="767"/>
      <c r="V181" s="799"/>
      <c r="W181" s="799"/>
      <c r="X181" s="799"/>
      <c r="Y181" s="799"/>
      <c r="Z181" s="799"/>
      <c r="AA181" s="799"/>
    </row>
    <row r="182">
      <c r="A182" s="767"/>
      <c r="B182" s="767"/>
      <c r="C182" s="1104"/>
      <c r="D182" s="1104"/>
      <c r="E182" s="1104"/>
      <c r="F182" s="1104"/>
      <c r="G182" s="1104"/>
      <c r="H182" s="767"/>
      <c r="I182" s="767"/>
      <c r="J182" s="767"/>
      <c r="K182" s="767"/>
      <c r="L182" s="767"/>
      <c r="M182" s="767"/>
      <c r="N182" s="767"/>
      <c r="O182" s="767"/>
      <c r="P182" s="767"/>
      <c r="Q182" s="767"/>
      <c r="R182" s="767"/>
      <c r="S182" s="767"/>
      <c r="T182" s="767"/>
      <c r="U182" s="767"/>
      <c r="V182" s="799"/>
      <c r="W182" s="799"/>
      <c r="X182" s="799"/>
      <c r="Y182" s="799"/>
      <c r="Z182" s="799"/>
      <c r="AA182" s="799"/>
    </row>
    <row r="183">
      <c r="A183" s="767"/>
      <c r="B183" s="767"/>
      <c r="C183" s="1104"/>
      <c r="D183" s="1104"/>
      <c r="E183" s="1104"/>
      <c r="F183" s="1104"/>
      <c r="G183" s="1104"/>
      <c r="H183" s="767"/>
      <c r="I183" s="767"/>
      <c r="J183" s="767"/>
      <c r="K183" s="767"/>
      <c r="L183" s="767"/>
      <c r="M183" s="767"/>
      <c r="N183" s="767"/>
      <c r="O183" s="767"/>
      <c r="P183" s="767"/>
      <c r="Q183" s="767"/>
      <c r="R183" s="767"/>
      <c r="S183" s="767"/>
      <c r="T183" s="767"/>
      <c r="U183" s="767"/>
      <c r="V183" s="799"/>
      <c r="W183" s="799"/>
      <c r="X183" s="799"/>
      <c r="Y183" s="799"/>
      <c r="Z183" s="799"/>
      <c r="AA183" s="799"/>
    </row>
    <row r="184">
      <c r="A184" s="767"/>
      <c r="B184" s="767"/>
      <c r="C184" s="1104"/>
      <c r="D184" s="1104"/>
      <c r="E184" s="1104"/>
      <c r="F184" s="1104"/>
      <c r="G184" s="1104"/>
      <c r="H184" s="767"/>
      <c r="I184" s="767"/>
      <c r="J184" s="767"/>
      <c r="K184" s="767"/>
      <c r="L184" s="767"/>
      <c r="M184" s="767"/>
      <c r="N184" s="767"/>
      <c r="O184" s="767"/>
      <c r="P184" s="767"/>
      <c r="Q184" s="767"/>
      <c r="R184" s="767"/>
      <c r="S184" s="767"/>
      <c r="T184" s="767"/>
      <c r="U184" s="767"/>
      <c r="V184" s="799"/>
      <c r="W184" s="799"/>
      <c r="X184" s="799"/>
      <c r="Y184" s="799"/>
      <c r="Z184" s="799"/>
      <c r="AA184" s="799"/>
    </row>
    <row r="185">
      <c r="A185" s="767"/>
      <c r="B185" s="767"/>
      <c r="C185" s="1104"/>
      <c r="D185" s="1104"/>
      <c r="E185" s="1104"/>
      <c r="F185" s="1104"/>
      <c r="G185" s="1104"/>
      <c r="H185" s="767"/>
      <c r="I185" s="767"/>
      <c r="J185" s="767"/>
      <c r="K185" s="767"/>
      <c r="L185" s="767"/>
      <c r="M185" s="767"/>
      <c r="N185" s="767"/>
      <c r="O185" s="767"/>
      <c r="P185" s="767"/>
      <c r="Q185" s="767"/>
      <c r="R185" s="767"/>
      <c r="S185" s="767"/>
      <c r="T185" s="767"/>
      <c r="U185" s="767"/>
      <c r="V185" s="799"/>
      <c r="W185" s="799"/>
      <c r="X185" s="799"/>
      <c r="Y185" s="799"/>
      <c r="Z185" s="799"/>
      <c r="AA185" s="799"/>
    </row>
    <row r="186">
      <c r="A186" s="767"/>
      <c r="B186" s="767"/>
      <c r="C186" s="1104"/>
      <c r="D186" s="1104"/>
      <c r="E186" s="1104"/>
      <c r="F186" s="1104"/>
      <c r="G186" s="1104"/>
      <c r="H186" s="767"/>
      <c r="I186" s="767"/>
      <c r="J186" s="767"/>
      <c r="K186" s="767"/>
      <c r="L186" s="767"/>
      <c r="M186" s="767"/>
      <c r="N186" s="767"/>
      <c r="O186" s="767"/>
      <c r="P186" s="767"/>
      <c r="Q186" s="767"/>
      <c r="R186" s="767"/>
      <c r="S186" s="767"/>
      <c r="T186" s="767"/>
      <c r="U186" s="767"/>
      <c r="V186" s="799"/>
      <c r="W186" s="799"/>
      <c r="X186" s="799"/>
      <c r="Y186" s="799"/>
      <c r="Z186" s="799"/>
      <c r="AA186" s="799"/>
    </row>
    <row r="187">
      <c r="A187" s="767"/>
      <c r="B187" s="767"/>
      <c r="C187" s="1104"/>
      <c r="D187" s="1104"/>
      <c r="E187" s="1104"/>
      <c r="F187" s="1104"/>
      <c r="G187" s="1104"/>
      <c r="H187" s="767"/>
      <c r="I187" s="767"/>
      <c r="J187" s="767"/>
      <c r="K187" s="767"/>
      <c r="L187" s="767"/>
      <c r="M187" s="767"/>
      <c r="N187" s="767"/>
      <c r="O187" s="767"/>
      <c r="P187" s="767"/>
      <c r="Q187" s="767"/>
      <c r="R187" s="767"/>
      <c r="S187" s="767"/>
      <c r="T187" s="767"/>
      <c r="U187" s="767"/>
      <c r="V187" s="799"/>
      <c r="W187" s="799"/>
      <c r="X187" s="799"/>
      <c r="Y187" s="799"/>
      <c r="Z187" s="799"/>
      <c r="AA187" s="799"/>
    </row>
    <row r="188">
      <c r="A188" s="767"/>
      <c r="B188" s="767"/>
      <c r="C188" s="1104"/>
      <c r="D188" s="1104"/>
      <c r="E188" s="1104"/>
      <c r="F188" s="1104"/>
      <c r="G188" s="1104"/>
      <c r="H188" s="767"/>
      <c r="I188" s="767"/>
      <c r="J188" s="767"/>
      <c r="K188" s="767"/>
      <c r="L188" s="767"/>
      <c r="M188" s="767"/>
      <c r="N188" s="767"/>
      <c r="O188" s="767"/>
      <c r="P188" s="767"/>
      <c r="Q188" s="767"/>
      <c r="R188" s="767"/>
      <c r="S188" s="767"/>
      <c r="T188" s="767"/>
      <c r="U188" s="767"/>
      <c r="V188" s="799"/>
      <c r="W188" s="799"/>
      <c r="X188" s="799"/>
      <c r="Y188" s="799"/>
      <c r="Z188" s="799"/>
      <c r="AA188" s="799"/>
    </row>
    <row r="189">
      <c r="A189" s="767"/>
      <c r="B189" s="767"/>
      <c r="C189" s="1104"/>
      <c r="D189" s="1104"/>
      <c r="E189" s="1104"/>
      <c r="F189" s="1104"/>
      <c r="G189" s="1104"/>
      <c r="H189" s="767"/>
      <c r="I189" s="767"/>
      <c r="J189" s="767"/>
      <c r="K189" s="767"/>
      <c r="L189" s="767"/>
      <c r="M189" s="767"/>
      <c r="N189" s="767"/>
      <c r="O189" s="767"/>
      <c r="P189" s="767"/>
      <c r="Q189" s="767"/>
      <c r="R189" s="767"/>
      <c r="S189" s="767"/>
      <c r="T189" s="767"/>
      <c r="U189" s="767"/>
      <c r="V189" s="799"/>
      <c r="W189" s="799"/>
      <c r="X189" s="799"/>
      <c r="Y189" s="799"/>
      <c r="Z189" s="799"/>
      <c r="AA189" s="799"/>
    </row>
    <row r="190">
      <c r="A190" s="767"/>
      <c r="B190" s="767"/>
      <c r="C190" s="1104"/>
      <c r="D190" s="1104"/>
      <c r="E190" s="1104"/>
      <c r="F190" s="1104"/>
      <c r="G190" s="1104"/>
      <c r="H190" s="767"/>
      <c r="I190" s="767"/>
      <c r="J190" s="767"/>
      <c r="K190" s="767"/>
      <c r="L190" s="767"/>
      <c r="M190" s="767"/>
      <c r="N190" s="767"/>
      <c r="O190" s="767"/>
      <c r="P190" s="767"/>
      <c r="Q190" s="767"/>
      <c r="R190" s="767"/>
      <c r="S190" s="767"/>
      <c r="T190" s="767"/>
      <c r="U190" s="767"/>
      <c r="V190" s="799"/>
      <c r="W190" s="799"/>
      <c r="X190" s="799"/>
      <c r="Y190" s="799"/>
      <c r="Z190" s="799"/>
      <c r="AA190" s="799"/>
    </row>
    <row r="191">
      <c r="A191" s="767"/>
      <c r="B191" s="767"/>
      <c r="C191" s="1104"/>
      <c r="D191" s="1104"/>
      <c r="E191" s="1104"/>
      <c r="F191" s="1104"/>
      <c r="G191" s="1104"/>
      <c r="H191" s="767"/>
      <c r="I191" s="767"/>
      <c r="J191" s="767"/>
      <c r="K191" s="767"/>
      <c r="L191" s="767"/>
      <c r="M191" s="767"/>
      <c r="N191" s="767"/>
      <c r="O191" s="767"/>
      <c r="P191" s="767"/>
      <c r="Q191" s="767"/>
      <c r="R191" s="767"/>
      <c r="S191" s="767"/>
      <c r="T191" s="767"/>
      <c r="U191" s="767"/>
      <c r="V191" s="799"/>
      <c r="W191" s="799"/>
      <c r="X191" s="799"/>
      <c r="Y191" s="799"/>
      <c r="Z191" s="799"/>
      <c r="AA191" s="799"/>
    </row>
    <row r="192">
      <c r="A192" s="767"/>
      <c r="B192" s="767"/>
      <c r="C192" s="1104"/>
      <c r="D192" s="1104"/>
      <c r="E192" s="1104"/>
      <c r="F192" s="1104"/>
      <c r="G192" s="1104"/>
      <c r="H192" s="767"/>
      <c r="I192" s="767"/>
      <c r="J192" s="767"/>
      <c r="K192" s="767"/>
      <c r="L192" s="767"/>
      <c r="M192" s="767"/>
      <c r="N192" s="767"/>
      <c r="O192" s="767"/>
      <c r="P192" s="767"/>
      <c r="Q192" s="767"/>
      <c r="R192" s="767"/>
      <c r="S192" s="767"/>
      <c r="T192" s="767"/>
      <c r="U192" s="767"/>
      <c r="V192" s="799"/>
      <c r="W192" s="799"/>
      <c r="X192" s="799"/>
      <c r="Y192" s="799"/>
      <c r="Z192" s="799"/>
      <c r="AA192" s="799"/>
    </row>
    <row r="193">
      <c r="A193" s="767"/>
      <c r="B193" s="767"/>
      <c r="C193" s="1104"/>
      <c r="D193" s="1104"/>
      <c r="E193" s="1104"/>
      <c r="F193" s="1104"/>
      <c r="G193" s="1104"/>
      <c r="H193" s="767"/>
      <c r="I193" s="767"/>
      <c r="J193" s="767"/>
      <c r="K193" s="767"/>
      <c r="L193" s="767"/>
      <c r="M193" s="767"/>
      <c r="N193" s="767"/>
      <c r="O193" s="767"/>
      <c r="P193" s="767"/>
      <c r="Q193" s="767"/>
      <c r="R193" s="767"/>
      <c r="S193" s="767"/>
      <c r="T193" s="767"/>
      <c r="U193" s="767"/>
      <c r="V193" s="799"/>
      <c r="W193" s="799"/>
      <c r="X193" s="799"/>
      <c r="Y193" s="799"/>
      <c r="Z193" s="799"/>
      <c r="AA193" s="799"/>
    </row>
    <row r="194">
      <c r="A194" s="767"/>
      <c r="B194" s="767"/>
      <c r="C194" s="1104"/>
      <c r="D194" s="1104"/>
      <c r="E194" s="1104"/>
      <c r="F194" s="1104"/>
      <c r="G194" s="1104"/>
      <c r="H194" s="767"/>
      <c r="I194" s="767"/>
      <c r="J194" s="767"/>
      <c r="K194" s="767"/>
      <c r="L194" s="767"/>
      <c r="M194" s="767"/>
      <c r="N194" s="767"/>
      <c r="O194" s="767"/>
      <c r="P194" s="767"/>
      <c r="Q194" s="767"/>
      <c r="R194" s="767"/>
      <c r="S194" s="767"/>
      <c r="T194" s="767"/>
      <c r="U194" s="767"/>
      <c r="V194" s="799"/>
      <c r="W194" s="799"/>
      <c r="X194" s="799"/>
      <c r="Y194" s="799"/>
      <c r="Z194" s="799"/>
      <c r="AA194" s="799"/>
    </row>
    <row r="195">
      <c r="A195" s="767"/>
      <c r="B195" s="767"/>
      <c r="C195" s="1104"/>
      <c r="D195" s="1104"/>
      <c r="E195" s="1104"/>
      <c r="F195" s="1104"/>
      <c r="G195" s="1104"/>
      <c r="H195" s="767"/>
      <c r="I195" s="767"/>
      <c r="J195" s="767"/>
      <c r="K195" s="767"/>
      <c r="L195" s="767"/>
      <c r="M195" s="767"/>
      <c r="N195" s="767"/>
      <c r="O195" s="767"/>
      <c r="P195" s="767"/>
      <c r="Q195" s="767"/>
      <c r="R195" s="767"/>
      <c r="S195" s="767"/>
      <c r="T195" s="767"/>
      <c r="U195" s="767"/>
      <c r="V195" s="799"/>
      <c r="W195" s="799"/>
      <c r="X195" s="799"/>
      <c r="Y195" s="799"/>
      <c r="Z195" s="799"/>
      <c r="AA195" s="799"/>
    </row>
    <row r="196">
      <c r="A196" s="767"/>
      <c r="B196" s="767"/>
      <c r="C196" s="1104"/>
      <c r="D196" s="1104"/>
      <c r="E196" s="1104"/>
      <c r="F196" s="1104"/>
      <c r="G196" s="1104"/>
      <c r="H196" s="767"/>
      <c r="I196" s="767"/>
      <c r="J196" s="767"/>
      <c r="K196" s="767"/>
      <c r="L196" s="767"/>
      <c r="M196" s="767"/>
      <c r="N196" s="767"/>
      <c r="O196" s="767"/>
      <c r="P196" s="767"/>
      <c r="Q196" s="767"/>
      <c r="R196" s="767"/>
      <c r="S196" s="767"/>
      <c r="T196" s="767"/>
      <c r="U196" s="767"/>
      <c r="V196" s="799"/>
      <c r="W196" s="799"/>
      <c r="X196" s="799"/>
      <c r="Y196" s="799"/>
      <c r="Z196" s="799"/>
      <c r="AA196" s="799"/>
    </row>
    <row r="197">
      <c r="A197" s="767"/>
      <c r="B197" s="767"/>
      <c r="C197" s="1104"/>
      <c r="D197" s="1104"/>
      <c r="E197" s="1104"/>
      <c r="F197" s="1104"/>
      <c r="G197" s="1104"/>
      <c r="H197" s="767"/>
      <c r="I197" s="767"/>
      <c r="J197" s="767"/>
      <c r="K197" s="767"/>
      <c r="L197" s="767"/>
      <c r="M197" s="767"/>
      <c r="N197" s="767"/>
      <c r="O197" s="767"/>
      <c r="P197" s="767"/>
      <c r="Q197" s="767"/>
      <c r="R197" s="767"/>
      <c r="S197" s="767"/>
      <c r="T197" s="767"/>
      <c r="U197" s="767"/>
      <c r="V197" s="799"/>
      <c r="W197" s="799"/>
      <c r="X197" s="799"/>
      <c r="Y197" s="799"/>
      <c r="Z197" s="799"/>
      <c r="AA197" s="799"/>
    </row>
    <row r="198">
      <c r="A198" s="767"/>
      <c r="B198" s="767"/>
      <c r="C198" s="1104"/>
      <c r="D198" s="1104"/>
      <c r="E198" s="1104"/>
      <c r="F198" s="1104"/>
      <c r="G198" s="1104"/>
      <c r="H198" s="767"/>
      <c r="I198" s="767"/>
      <c r="J198" s="767"/>
      <c r="K198" s="767"/>
      <c r="L198" s="767"/>
      <c r="M198" s="767"/>
      <c r="N198" s="767"/>
      <c r="O198" s="767"/>
      <c r="P198" s="767"/>
      <c r="Q198" s="767"/>
      <c r="R198" s="767"/>
      <c r="S198" s="767"/>
      <c r="T198" s="767"/>
      <c r="U198" s="767"/>
      <c r="V198" s="799"/>
      <c r="W198" s="799"/>
      <c r="X198" s="799"/>
      <c r="Y198" s="799"/>
      <c r="Z198" s="799"/>
      <c r="AA198" s="799"/>
    </row>
    <row r="199">
      <c r="A199" s="767"/>
      <c r="B199" s="767"/>
      <c r="C199" s="1104"/>
      <c r="D199" s="1104"/>
      <c r="E199" s="1104"/>
      <c r="F199" s="1104"/>
      <c r="G199" s="1104"/>
      <c r="H199" s="767"/>
      <c r="I199" s="767"/>
      <c r="J199" s="767"/>
      <c r="K199" s="767"/>
      <c r="L199" s="767"/>
      <c r="M199" s="767"/>
      <c r="N199" s="767"/>
      <c r="O199" s="767"/>
      <c r="P199" s="767"/>
      <c r="Q199" s="767"/>
      <c r="R199" s="767"/>
      <c r="S199" s="767"/>
      <c r="T199" s="767"/>
      <c r="U199" s="767"/>
      <c r="V199" s="799"/>
      <c r="W199" s="799"/>
      <c r="X199" s="799"/>
      <c r="Y199" s="799"/>
      <c r="Z199" s="799"/>
      <c r="AA199" s="799"/>
    </row>
    <row r="200">
      <c r="A200" s="767"/>
      <c r="B200" s="767"/>
      <c r="C200" s="1104"/>
      <c r="D200" s="1104"/>
      <c r="E200" s="1104"/>
      <c r="F200" s="1104"/>
      <c r="G200" s="1104"/>
      <c r="H200" s="767"/>
      <c r="I200" s="767"/>
      <c r="J200" s="767"/>
      <c r="K200" s="767"/>
      <c r="L200" s="767"/>
      <c r="M200" s="767"/>
      <c r="N200" s="767"/>
      <c r="O200" s="767"/>
      <c r="P200" s="767"/>
      <c r="Q200" s="767"/>
      <c r="R200" s="767"/>
      <c r="S200" s="767"/>
      <c r="T200" s="767"/>
      <c r="U200" s="767"/>
      <c r="V200" s="799"/>
      <c r="W200" s="799"/>
      <c r="X200" s="799"/>
      <c r="Y200" s="799"/>
      <c r="Z200" s="799"/>
      <c r="AA200" s="799"/>
    </row>
    <row r="201">
      <c r="A201" s="767"/>
      <c r="B201" s="767"/>
      <c r="C201" s="1104"/>
      <c r="D201" s="1104"/>
      <c r="E201" s="1104"/>
      <c r="F201" s="1104"/>
      <c r="G201" s="1104"/>
      <c r="H201" s="767"/>
      <c r="I201" s="767"/>
      <c r="J201" s="767"/>
      <c r="K201" s="767"/>
      <c r="L201" s="767"/>
      <c r="M201" s="767"/>
      <c r="N201" s="767"/>
      <c r="O201" s="767"/>
      <c r="P201" s="767"/>
      <c r="Q201" s="767"/>
      <c r="R201" s="767"/>
      <c r="S201" s="767"/>
      <c r="T201" s="767"/>
      <c r="U201" s="767"/>
      <c r="V201" s="799"/>
      <c r="W201" s="799"/>
      <c r="X201" s="799"/>
      <c r="Y201" s="799"/>
      <c r="Z201" s="799"/>
      <c r="AA201" s="799"/>
    </row>
    <row r="202">
      <c r="A202" s="767"/>
      <c r="B202" s="767"/>
      <c r="C202" s="1104"/>
      <c r="D202" s="1104"/>
      <c r="E202" s="1104"/>
      <c r="F202" s="1104"/>
      <c r="G202" s="1104"/>
      <c r="H202" s="767"/>
      <c r="I202" s="767"/>
      <c r="J202" s="767"/>
      <c r="K202" s="767"/>
      <c r="L202" s="767"/>
      <c r="M202" s="767"/>
      <c r="N202" s="767"/>
      <c r="O202" s="767"/>
      <c r="P202" s="767"/>
      <c r="Q202" s="767"/>
      <c r="R202" s="767"/>
      <c r="S202" s="767"/>
      <c r="T202" s="767"/>
      <c r="U202" s="767"/>
      <c r="V202" s="799"/>
      <c r="W202" s="799"/>
      <c r="X202" s="799"/>
      <c r="Y202" s="799"/>
      <c r="Z202" s="799"/>
      <c r="AA202" s="799"/>
    </row>
    <row r="203">
      <c r="A203" s="767"/>
      <c r="B203" s="767"/>
      <c r="C203" s="1104"/>
      <c r="D203" s="1104"/>
      <c r="E203" s="1104"/>
      <c r="F203" s="1104"/>
      <c r="G203" s="1104"/>
      <c r="H203" s="767"/>
      <c r="I203" s="767"/>
      <c r="J203" s="767"/>
      <c r="K203" s="767"/>
      <c r="L203" s="767"/>
      <c r="M203" s="767"/>
      <c r="N203" s="767"/>
      <c r="O203" s="767"/>
      <c r="P203" s="767"/>
      <c r="Q203" s="767"/>
      <c r="R203" s="767"/>
      <c r="S203" s="767"/>
      <c r="T203" s="767"/>
      <c r="U203" s="767"/>
      <c r="V203" s="799"/>
      <c r="W203" s="799"/>
      <c r="X203" s="799"/>
      <c r="Y203" s="799"/>
      <c r="Z203" s="799"/>
      <c r="AA203" s="799"/>
    </row>
    <row r="204">
      <c r="A204" s="767"/>
      <c r="B204" s="767"/>
      <c r="C204" s="590"/>
      <c r="D204" s="590"/>
      <c r="E204" s="1104"/>
      <c r="F204" s="1104"/>
      <c r="G204" s="1104"/>
      <c r="H204" s="767"/>
      <c r="I204" s="767"/>
      <c r="J204" s="767"/>
      <c r="K204" s="767"/>
      <c r="L204" s="767"/>
      <c r="M204" s="767"/>
      <c r="N204" s="767"/>
      <c r="O204" s="767"/>
      <c r="P204" s="767"/>
      <c r="Q204" s="767"/>
      <c r="R204" s="767"/>
      <c r="S204" s="767"/>
      <c r="T204" s="767"/>
      <c r="U204" s="767"/>
      <c r="V204" s="799"/>
      <c r="W204" s="799"/>
      <c r="X204" s="799"/>
      <c r="Y204" s="799"/>
      <c r="Z204" s="799"/>
      <c r="AA204" s="799"/>
    </row>
    <row r="205">
      <c r="A205" s="767"/>
      <c r="B205" s="767"/>
      <c r="C205" s="590"/>
      <c r="D205" s="590"/>
      <c r="E205" s="1104"/>
      <c r="F205" s="1104"/>
      <c r="G205" s="1104"/>
      <c r="H205" s="767"/>
      <c r="I205" s="767"/>
      <c r="J205" s="767"/>
      <c r="K205" s="767"/>
      <c r="L205" s="767"/>
      <c r="M205" s="767"/>
      <c r="N205" s="767"/>
      <c r="O205" s="767"/>
      <c r="P205" s="767"/>
      <c r="Q205" s="767"/>
      <c r="R205" s="767"/>
      <c r="S205" s="767"/>
      <c r="T205" s="767"/>
      <c r="U205" s="767"/>
      <c r="V205" s="799"/>
      <c r="W205" s="799"/>
      <c r="X205" s="799"/>
      <c r="Y205" s="799"/>
      <c r="Z205" s="799"/>
      <c r="AA205" s="799"/>
    </row>
    <row r="206">
      <c r="A206" s="767"/>
      <c r="B206" s="767"/>
      <c r="C206" s="590"/>
      <c r="D206" s="590"/>
      <c r="E206" s="1104"/>
      <c r="F206" s="1104"/>
      <c r="G206" s="1104"/>
      <c r="H206" s="767"/>
      <c r="I206" s="767"/>
      <c r="J206" s="767"/>
      <c r="K206" s="767"/>
      <c r="L206" s="767"/>
      <c r="M206" s="767"/>
      <c r="N206" s="767"/>
      <c r="O206" s="767"/>
      <c r="P206" s="767"/>
      <c r="Q206" s="767"/>
      <c r="R206" s="767"/>
      <c r="S206" s="767"/>
      <c r="T206" s="767"/>
      <c r="U206" s="767"/>
      <c r="V206" s="799"/>
      <c r="W206" s="799"/>
      <c r="X206" s="799"/>
      <c r="Y206" s="799"/>
      <c r="Z206" s="799"/>
      <c r="AA206" s="799"/>
    </row>
    <row r="207">
      <c r="A207" s="767"/>
      <c r="B207" s="767"/>
      <c r="C207" s="590"/>
      <c r="D207" s="590"/>
      <c r="E207" s="1104"/>
      <c r="F207" s="1104"/>
      <c r="G207" s="1104"/>
      <c r="H207" s="767"/>
      <c r="I207" s="767"/>
      <c r="J207" s="767"/>
      <c r="K207" s="767"/>
      <c r="L207" s="767"/>
      <c r="M207" s="767"/>
      <c r="N207" s="767"/>
      <c r="O207" s="767"/>
      <c r="P207" s="767"/>
      <c r="Q207" s="767"/>
      <c r="R207" s="767"/>
      <c r="S207" s="767"/>
      <c r="T207" s="767"/>
      <c r="U207" s="767"/>
      <c r="V207" s="799"/>
      <c r="W207" s="799"/>
      <c r="X207" s="799"/>
      <c r="Y207" s="799"/>
      <c r="Z207" s="799"/>
      <c r="AA207" s="799"/>
    </row>
    <row r="208">
      <c r="A208" s="767"/>
      <c r="B208" s="767"/>
      <c r="C208" s="590"/>
      <c r="D208" s="590"/>
      <c r="E208" s="1104"/>
      <c r="F208" s="1104"/>
      <c r="G208" s="1104"/>
      <c r="H208" s="767"/>
      <c r="I208" s="767"/>
      <c r="J208" s="767"/>
      <c r="K208" s="767"/>
      <c r="L208" s="767"/>
      <c r="M208" s="767"/>
      <c r="N208" s="767"/>
      <c r="O208" s="767"/>
      <c r="P208" s="767"/>
      <c r="Q208" s="767"/>
      <c r="R208" s="767"/>
      <c r="S208" s="767"/>
      <c r="T208" s="767"/>
      <c r="U208" s="767"/>
      <c r="V208" s="799"/>
      <c r="W208" s="799"/>
      <c r="X208" s="799"/>
      <c r="Y208" s="799"/>
      <c r="Z208" s="799"/>
      <c r="AA208" s="799"/>
    </row>
    <row r="209">
      <c r="A209" s="767"/>
      <c r="B209" s="767"/>
      <c r="C209" s="590"/>
      <c r="D209" s="590"/>
      <c r="E209" s="1104"/>
      <c r="F209" s="1104"/>
      <c r="G209" s="1104"/>
      <c r="H209" s="767"/>
      <c r="I209" s="767"/>
      <c r="J209" s="767"/>
      <c r="K209" s="767"/>
      <c r="L209" s="767"/>
      <c r="M209" s="767"/>
      <c r="N209" s="767"/>
      <c r="O209" s="767"/>
      <c r="P209" s="767"/>
      <c r="Q209" s="767"/>
      <c r="R209" s="767"/>
      <c r="S209" s="767"/>
      <c r="T209" s="767"/>
      <c r="U209" s="767"/>
      <c r="V209" s="799"/>
      <c r="W209" s="799"/>
      <c r="X209" s="799"/>
      <c r="Y209" s="799"/>
      <c r="Z209" s="799"/>
      <c r="AA209" s="799"/>
    </row>
    <row r="210">
      <c r="A210" s="767"/>
      <c r="B210" s="767"/>
      <c r="C210" s="590"/>
      <c r="D210" s="590"/>
      <c r="E210" s="1104"/>
      <c r="F210" s="1104"/>
      <c r="G210" s="1104"/>
      <c r="H210" s="767"/>
      <c r="I210" s="767"/>
      <c r="J210" s="767"/>
      <c r="K210" s="767"/>
      <c r="L210" s="767"/>
      <c r="M210" s="767"/>
      <c r="N210" s="767"/>
      <c r="O210" s="767"/>
      <c r="P210" s="767"/>
      <c r="Q210" s="767"/>
      <c r="R210" s="767"/>
      <c r="S210" s="767"/>
      <c r="T210" s="767"/>
      <c r="U210" s="767"/>
      <c r="V210" s="799"/>
      <c r="W210" s="799"/>
      <c r="X210" s="799"/>
      <c r="Y210" s="799"/>
      <c r="Z210" s="799"/>
      <c r="AA210" s="799"/>
    </row>
    <row r="211">
      <c r="A211" s="767"/>
      <c r="B211" s="767"/>
      <c r="C211" s="590"/>
      <c r="D211" s="590"/>
      <c r="E211" s="1104"/>
      <c r="F211" s="1104"/>
      <c r="G211" s="1104"/>
      <c r="H211" s="767"/>
      <c r="I211" s="767"/>
      <c r="J211" s="767"/>
      <c r="K211" s="767"/>
      <c r="L211" s="767"/>
      <c r="M211" s="767"/>
      <c r="N211" s="767"/>
      <c r="O211" s="767"/>
      <c r="P211" s="767"/>
      <c r="Q211" s="767"/>
      <c r="R211" s="767"/>
      <c r="S211" s="767"/>
      <c r="T211" s="767"/>
      <c r="U211" s="767"/>
      <c r="V211" s="799"/>
      <c r="W211" s="799"/>
      <c r="X211" s="799"/>
      <c r="Y211" s="799"/>
      <c r="Z211" s="799"/>
      <c r="AA211" s="799"/>
    </row>
    <row r="212">
      <c r="A212" s="767"/>
      <c r="B212" s="767"/>
      <c r="C212" s="590"/>
      <c r="D212" s="590"/>
      <c r="E212" s="1104"/>
      <c r="F212" s="1104"/>
      <c r="G212" s="1104"/>
      <c r="H212" s="767"/>
      <c r="I212" s="767"/>
      <c r="J212" s="767"/>
      <c r="K212" s="767"/>
      <c r="L212" s="767"/>
      <c r="M212" s="767"/>
      <c r="N212" s="767"/>
      <c r="O212" s="767"/>
      <c r="P212" s="767"/>
      <c r="Q212" s="767"/>
      <c r="R212" s="767"/>
      <c r="S212" s="767"/>
      <c r="T212" s="767"/>
      <c r="U212" s="767"/>
      <c r="V212" s="799"/>
      <c r="W212" s="799"/>
      <c r="X212" s="799"/>
      <c r="Y212" s="799"/>
      <c r="Z212" s="799"/>
      <c r="AA212" s="799"/>
    </row>
    <row r="213">
      <c r="A213" s="767"/>
      <c r="B213" s="767"/>
      <c r="C213" s="590"/>
      <c r="D213" s="590"/>
      <c r="E213" s="1104"/>
      <c r="F213" s="1104"/>
      <c r="G213" s="1104"/>
      <c r="H213" s="767"/>
      <c r="I213" s="767"/>
      <c r="J213" s="767"/>
      <c r="K213" s="767"/>
      <c r="L213" s="767"/>
      <c r="M213" s="767"/>
      <c r="N213" s="767"/>
      <c r="O213" s="767"/>
      <c r="P213" s="767"/>
      <c r="Q213" s="767"/>
      <c r="R213" s="767"/>
      <c r="S213" s="767"/>
      <c r="T213" s="767"/>
      <c r="U213" s="767"/>
      <c r="V213" s="799"/>
      <c r="W213" s="799"/>
      <c r="X213" s="799"/>
      <c r="Y213" s="799"/>
      <c r="Z213" s="799"/>
      <c r="AA213" s="799"/>
    </row>
    <row r="214">
      <c r="A214" s="767"/>
      <c r="B214" s="767"/>
      <c r="C214" s="590"/>
      <c r="D214" s="590"/>
      <c r="E214" s="1104"/>
      <c r="F214" s="1104"/>
      <c r="G214" s="1104"/>
      <c r="H214" s="767"/>
      <c r="I214" s="767"/>
      <c r="J214" s="767"/>
      <c r="K214" s="767"/>
      <c r="L214" s="767"/>
      <c r="M214" s="767"/>
      <c r="N214" s="767"/>
      <c r="O214" s="767"/>
      <c r="P214" s="767"/>
      <c r="Q214" s="767"/>
      <c r="R214" s="767"/>
      <c r="S214" s="767"/>
      <c r="T214" s="767"/>
      <c r="U214" s="767"/>
      <c r="V214" s="799"/>
      <c r="W214" s="799"/>
      <c r="X214" s="799"/>
      <c r="Y214" s="799"/>
      <c r="Z214" s="799"/>
      <c r="AA214" s="799"/>
    </row>
    <row r="215">
      <c r="A215" s="767"/>
      <c r="B215" s="767"/>
      <c r="C215" s="590"/>
      <c r="D215" s="590"/>
      <c r="E215" s="1104"/>
      <c r="F215" s="1104"/>
      <c r="G215" s="1104"/>
      <c r="H215" s="767"/>
      <c r="I215" s="767"/>
      <c r="J215" s="767"/>
      <c r="K215" s="767"/>
      <c r="L215" s="767"/>
      <c r="M215" s="767"/>
      <c r="N215" s="767"/>
      <c r="O215" s="767"/>
      <c r="P215" s="767"/>
      <c r="Q215" s="767"/>
      <c r="R215" s="767"/>
      <c r="S215" s="767"/>
      <c r="T215" s="767"/>
      <c r="U215" s="767"/>
      <c r="V215" s="799"/>
      <c r="W215" s="799"/>
      <c r="X215" s="799"/>
      <c r="Y215" s="799"/>
      <c r="Z215" s="799"/>
      <c r="AA215" s="799"/>
    </row>
    <row r="216">
      <c r="A216" s="767"/>
      <c r="B216" s="767"/>
      <c r="C216" s="590"/>
      <c r="D216" s="590"/>
      <c r="E216" s="1104"/>
      <c r="F216" s="1104"/>
      <c r="G216" s="1104"/>
      <c r="H216" s="767"/>
      <c r="I216" s="767"/>
      <c r="J216" s="767"/>
      <c r="K216" s="767"/>
      <c r="L216" s="767"/>
      <c r="M216" s="767"/>
      <c r="N216" s="767"/>
      <c r="O216" s="767"/>
      <c r="P216" s="767"/>
      <c r="Q216" s="767"/>
      <c r="R216" s="767"/>
      <c r="S216" s="767"/>
      <c r="T216" s="767"/>
      <c r="U216" s="767"/>
      <c r="V216" s="799"/>
      <c r="W216" s="799"/>
      <c r="X216" s="799"/>
      <c r="Y216" s="799"/>
      <c r="Z216" s="799"/>
      <c r="AA216" s="799"/>
    </row>
    <row r="217">
      <c r="A217" s="767"/>
      <c r="B217" s="767"/>
      <c r="C217" s="590"/>
      <c r="D217" s="590"/>
      <c r="E217" s="1104"/>
      <c r="F217" s="1104"/>
      <c r="G217" s="1104"/>
      <c r="H217" s="767"/>
      <c r="I217" s="767"/>
      <c r="J217" s="767"/>
      <c r="K217" s="767"/>
      <c r="L217" s="767"/>
      <c r="M217" s="767"/>
      <c r="N217" s="767"/>
      <c r="O217" s="767"/>
      <c r="P217" s="767"/>
      <c r="Q217" s="767"/>
      <c r="R217" s="767"/>
      <c r="S217" s="767"/>
      <c r="T217" s="767"/>
      <c r="U217" s="767"/>
      <c r="V217" s="799"/>
      <c r="W217" s="799"/>
      <c r="X217" s="799"/>
      <c r="Y217" s="799"/>
      <c r="Z217" s="799"/>
      <c r="AA217" s="799"/>
    </row>
    <row r="218">
      <c r="A218" s="767"/>
      <c r="B218" s="767"/>
      <c r="C218" s="590"/>
      <c r="D218" s="590"/>
      <c r="E218" s="1104"/>
      <c r="F218" s="1104"/>
      <c r="G218" s="1104"/>
      <c r="H218" s="767"/>
      <c r="I218" s="767"/>
      <c r="J218" s="767"/>
      <c r="K218" s="767"/>
      <c r="L218" s="767"/>
      <c r="M218" s="767"/>
      <c r="N218" s="767"/>
      <c r="O218" s="767"/>
      <c r="P218" s="767"/>
      <c r="Q218" s="767"/>
      <c r="R218" s="767"/>
      <c r="S218" s="767"/>
      <c r="T218" s="767"/>
      <c r="U218" s="767"/>
      <c r="V218" s="799"/>
      <c r="W218" s="799"/>
      <c r="X218" s="799"/>
      <c r="Y218" s="799"/>
      <c r="Z218" s="799"/>
      <c r="AA218" s="799"/>
    </row>
    <row r="219">
      <c r="A219" s="767"/>
      <c r="B219" s="767"/>
      <c r="C219" s="590"/>
      <c r="D219" s="590"/>
      <c r="E219" s="1104"/>
      <c r="F219" s="1104"/>
      <c r="G219" s="1104"/>
      <c r="H219" s="767"/>
      <c r="I219" s="767"/>
      <c r="J219" s="767"/>
      <c r="K219" s="767"/>
      <c r="L219" s="767"/>
      <c r="M219" s="767"/>
      <c r="N219" s="767"/>
      <c r="O219" s="767"/>
      <c r="P219" s="767"/>
      <c r="Q219" s="767"/>
      <c r="R219" s="767"/>
      <c r="S219" s="767"/>
      <c r="T219" s="767"/>
      <c r="U219" s="767"/>
      <c r="V219" s="799"/>
      <c r="W219" s="799"/>
      <c r="X219" s="799"/>
      <c r="Y219" s="799"/>
      <c r="Z219" s="799"/>
      <c r="AA219" s="799"/>
    </row>
    <row r="220">
      <c r="A220" s="767"/>
      <c r="B220" s="767"/>
      <c r="C220" s="590"/>
      <c r="D220" s="590"/>
      <c r="E220" s="1104"/>
      <c r="F220" s="1104"/>
      <c r="G220" s="1104"/>
      <c r="H220" s="767"/>
      <c r="I220" s="767"/>
      <c r="J220" s="767"/>
      <c r="K220" s="767"/>
      <c r="L220" s="767"/>
      <c r="M220" s="767"/>
      <c r="N220" s="767"/>
      <c r="O220" s="767"/>
      <c r="P220" s="767"/>
      <c r="Q220" s="767"/>
      <c r="R220" s="767"/>
      <c r="S220" s="767"/>
      <c r="T220" s="767"/>
      <c r="U220" s="767"/>
      <c r="V220" s="799"/>
      <c r="W220" s="799"/>
      <c r="X220" s="799"/>
      <c r="Y220" s="799"/>
      <c r="Z220" s="799"/>
      <c r="AA220" s="799"/>
    </row>
    <row r="221">
      <c r="A221" s="767"/>
      <c r="B221" s="767"/>
      <c r="C221" s="590"/>
      <c r="D221" s="590"/>
      <c r="E221" s="1104"/>
      <c r="F221" s="1104"/>
      <c r="G221" s="1104"/>
      <c r="H221" s="767"/>
      <c r="I221" s="767"/>
      <c r="J221" s="767"/>
      <c r="K221" s="767"/>
      <c r="L221" s="767"/>
      <c r="M221" s="767"/>
      <c r="N221" s="767"/>
      <c r="O221" s="767"/>
      <c r="P221" s="767"/>
      <c r="Q221" s="767"/>
      <c r="R221" s="767"/>
      <c r="S221" s="767"/>
      <c r="T221" s="767"/>
      <c r="U221" s="767"/>
      <c r="V221" s="799"/>
      <c r="W221" s="799"/>
      <c r="X221" s="799"/>
      <c r="Y221" s="799"/>
      <c r="Z221" s="799"/>
      <c r="AA221" s="799"/>
    </row>
    <row r="222">
      <c r="A222" s="767"/>
      <c r="B222" s="767"/>
      <c r="C222" s="590"/>
      <c r="D222" s="590"/>
      <c r="E222" s="1104"/>
      <c r="F222" s="1104"/>
      <c r="G222" s="1104"/>
      <c r="H222" s="767"/>
      <c r="I222" s="767"/>
      <c r="J222" s="767"/>
      <c r="K222" s="767"/>
      <c r="L222" s="767"/>
      <c r="M222" s="767"/>
      <c r="N222" s="767"/>
      <c r="O222" s="767"/>
      <c r="P222" s="767"/>
      <c r="Q222" s="767"/>
      <c r="R222" s="767"/>
      <c r="S222" s="767"/>
      <c r="T222" s="767"/>
      <c r="U222" s="767"/>
      <c r="V222" s="799"/>
      <c r="W222" s="799"/>
      <c r="X222" s="799"/>
      <c r="Y222" s="799"/>
      <c r="Z222" s="799"/>
      <c r="AA222" s="799"/>
    </row>
    <row r="223">
      <c r="A223" s="767"/>
      <c r="B223" s="767"/>
      <c r="C223" s="590"/>
      <c r="D223" s="590"/>
      <c r="E223" s="1104"/>
      <c r="F223" s="1104"/>
      <c r="G223" s="1104"/>
      <c r="H223" s="767"/>
      <c r="I223" s="767"/>
      <c r="J223" s="767"/>
      <c r="K223" s="767"/>
      <c r="L223" s="767"/>
      <c r="M223" s="767"/>
      <c r="N223" s="767"/>
      <c r="O223" s="767"/>
      <c r="P223" s="767"/>
      <c r="Q223" s="767"/>
      <c r="R223" s="767"/>
      <c r="S223" s="767"/>
      <c r="T223" s="767"/>
      <c r="U223" s="767"/>
      <c r="V223" s="799"/>
      <c r="W223" s="799"/>
      <c r="X223" s="799"/>
      <c r="Y223" s="799"/>
      <c r="Z223" s="799"/>
      <c r="AA223" s="799"/>
    </row>
    <row r="224">
      <c r="A224" s="767"/>
      <c r="B224" s="767"/>
      <c r="C224" s="590"/>
      <c r="D224" s="590"/>
      <c r="E224" s="1104"/>
      <c r="F224" s="1104"/>
      <c r="G224" s="1104"/>
      <c r="H224" s="767"/>
      <c r="I224" s="767"/>
      <c r="J224" s="767"/>
      <c r="K224" s="767"/>
      <c r="L224" s="767"/>
      <c r="M224" s="767"/>
      <c r="N224" s="767"/>
      <c r="O224" s="767"/>
      <c r="P224" s="767"/>
      <c r="Q224" s="767"/>
      <c r="R224" s="767"/>
      <c r="S224" s="767"/>
      <c r="T224" s="767"/>
      <c r="U224" s="767"/>
      <c r="V224" s="799"/>
      <c r="W224" s="799"/>
      <c r="X224" s="799"/>
      <c r="Y224" s="799"/>
      <c r="Z224" s="799"/>
      <c r="AA224" s="799"/>
    </row>
    <row r="225">
      <c r="A225" s="767"/>
      <c r="B225" s="767"/>
      <c r="C225" s="590"/>
      <c r="D225" s="590"/>
      <c r="E225" s="1104"/>
      <c r="F225" s="1104"/>
      <c r="G225" s="1104"/>
      <c r="H225" s="767"/>
      <c r="I225" s="767"/>
      <c r="J225" s="767"/>
      <c r="K225" s="767"/>
      <c r="L225" s="767"/>
      <c r="M225" s="767"/>
      <c r="N225" s="767"/>
      <c r="O225" s="767"/>
      <c r="P225" s="767"/>
      <c r="Q225" s="767"/>
      <c r="R225" s="767"/>
      <c r="S225" s="767"/>
      <c r="T225" s="767"/>
      <c r="U225" s="767"/>
      <c r="V225" s="799"/>
      <c r="W225" s="799"/>
      <c r="X225" s="799"/>
      <c r="Y225" s="799"/>
      <c r="Z225" s="799"/>
      <c r="AA225" s="799"/>
    </row>
    <row r="226">
      <c r="A226" s="767"/>
      <c r="B226" s="767"/>
      <c r="C226" s="590"/>
      <c r="D226" s="590"/>
      <c r="E226" s="1104"/>
      <c r="F226" s="1104"/>
      <c r="G226" s="1104"/>
      <c r="H226" s="767"/>
      <c r="I226" s="767"/>
      <c r="J226" s="767"/>
      <c r="K226" s="767"/>
      <c r="L226" s="767"/>
      <c r="M226" s="767"/>
      <c r="N226" s="767"/>
      <c r="O226" s="767"/>
      <c r="P226" s="767"/>
      <c r="Q226" s="767"/>
      <c r="R226" s="767"/>
      <c r="S226" s="767"/>
      <c r="T226" s="767"/>
      <c r="U226" s="767"/>
      <c r="V226" s="799"/>
      <c r="W226" s="799"/>
      <c r="X226" s="799"/>
      <c r="Y226" s="799"/>
      <c r="Z226" s="799"/>
      <c r="AA226" s="799"/>
    </row>
    <row r="227">
      <c r="A227" s="767"/>
      <c r="B227" s="767"/>
      <c r="C227" s="590"/>
      <c r="D227" s="590"/>
      <c r="E227" s="1104"/>
      <c r="F227" s="1104"/>
      <c r="G227" s="1104"/>
      <c r="H227" s="767"/>
      <c r="I227" s="767"/>
      <c r="J227" s="767"/>
      <c r="K227" s="767"/>
      <c r="L227" s="767"/>
      <c r="M227" s="767"/>
      <c r="N227" s="767"/>
      <c r="O227" s="767"/>
      <c r="P227" s="767"/>
      <c r="Q227" s="767"/>
      <c r="R227" s="767"/>
      <c r="S227" s="767"/>
      <c r="T227" s="767"/>
      <c r="U227" s="767"/>
      <c r="V227" s="799"/>
      <c r="W227" s="799"/>
      <c r="X227" s="799"/>
      <c r="Y227" s="799"/>
      <c r="Z227" s="799"/>
      <c r="AA227" s="799"/>
    </row>
    <row r="228">
      <c r="A228" s="767"/>
      <c r="B228" s="767"/>
      <c r="C228" s="590"/>
      <c r="D228" s="590"/>
      <c r="E228" s="1104"/>
      <c r="F228" s="1104"/>
      <c r="G228" s="1104"/>
      <c r="H228" s="767"/>
      <c r="I228" s="767"/>
      <c r="J228" s="767"/>
      <c r="K228" s="767"/>
      <c r="L228" s="767"/>
      <c r="M228" s="767"/>
      <c r="N228" s="767"/>
      <c r="O228" s="767"/>
      <c r="P228" s="767"/>
      <c r="Q228" s="767"/>
      <c r="R228" s="767"/>
      <c r="S228" s="767"/>
      <c r="T228" s="767"/>
      <c r="U228" s="767"/>
      <c r="V228" s="799"/>
      <c r="W228" s="799"/>
      <c r="X228" s="799"/>
      <c r="Y228" s="799"/>
      <c r="Z228" s="799"/>
      <c r="AA228" s="799"/>
    </row>
    <row r="229">
      <c r="A229" s="767"/>
      <c r="B229" s="767"/>
      <c r="C229" s="590"/>
      <c r="D229" s="590"/>
      <c r="E229" s="1104"/>
      <c r="F229" s="1104"/>
      <c r="G229" s="1104"/>
      <c r="H229" s="767"/>
      <c r="I229" s="767"/>
      <c r="J229" s="767"/>
      <c r="K229" s="767"/>
      <c r="L229" s="767"/>
      <c r="M229" s="767"/>
      <c r="N229" s="767"/>
      <c r="O229" s="767"/>
      <c r="P229" s="767"/>
      <c r="Q229" s="767"/>
      <c r="R229" s="767"/>
      <c r="S229" s="767"/>
      <c r="T229" s="767"/>
      <c r="U229" s="767"/>
      <c r="V229" s="799"/>
      <c r="W229" s="799"/>
      <c r="X229" s="799"/>
      <c r="Y229" s="799"/>
      <c r="Z229" s="799"/>
      <c r="AA229" s="799"/>
    </row>
    <row r="230">
      <c r="A230" s="767"/>
      <c r="B230" s="767"/>
      <c r="C230" s="590"/>
      <c r="D230" s="590"/>
      <c r="E230" s="1104"/>
      <c r="F230" s="1104"/>
      <c r="G230" s="1104"/>
      <c r="H230" s="767"/>
      <c r="I230" s="767"/>
      <c r="J230" s="767"/>
      <c r="K230" s="767"/>
      <c r="L230" s="767"/>
      <c r="M230" s="767"/>
      <c r="N230" s="767"/>
      <c r="O230" s="767"/>
      <c r="P230" s="767"/>
      <c r="Q230" s="767"/>
      <c r="R230" s="767"/>
      <c r="S230" s="767"/>
      <c r="T230" s="767"/>
      <c r="U230" s="767"/>
      <c r="V230" s="799"/>
      <c r="W230" s="799"/>
      <c r="X230" s="799"/>
      <c r="Y230" s="799"/>
      <c r="Z230" s="799"/>
      <c r="AA230" s="799"/>
    </row>
    <row r="231">
      <c r="A231" s="767"/>
      <c r="B231" s="767"/>
      <c r="C231" s="590"/>
      <c r="D231" s="590"/>
      <c r="E231" s="1104"/>
      <c r="F231" s="1104"/>
      <c r="G231" s="1104"/>
      <c r="H231" s="767"/>
      <c r="I231" s="767"/>
      <c r="J231" s="767"/>
      <c r="K231" s="767"/>
      <c r="L231" s="767"/>
      <c r="M231" s="767"/>
      <c r="N231" s="767"/>
      <c r="O231" s="767"/>
      <c r="P231" s="767"/>
      <c r="Q231" s="767"/>
      <c r="R231" s="767"/>
      <c r="S231" s="767"/>
      <c r="T231" s="767"/>
      <c r="U231" s="767"/>
      <c r="V231" s="799"/>
      <c r="W231" s="799"/>
      <c r="X231" s="799"/>
      <c r="Y231" s="799"/>
      <c r="Z231" s="799"/>
      <c r="AA231" s="799"/>
    </row>
    <row r="232">
      <c r="A232" s="767"/>
      <c r="B232" s="767"/>
      <c r="C232" s="590"/>
      <c r="D232" s="590"/>
      <c r="E232" s="1104"/>
      <c r="F232" s="1104"/>
      <c r="G232" s="1104"/>
      <c r="H232" s="767"/>
      <c r="I232" s="767"/>
      <c r="J232" s="767"/>
      <c r="K232" s="767"/>
      <c r="L232" s="767"/>
      <c r="M232" s="767"/>
      <c r="N232" s="767"/>
      <c r="O232" s="767"/>
      <c r="P232" s="767"/>
      <c r="Q232" s="767"/>
      <c r="R232" s="767"/>
      <c r="S232" s="767"/>
      <c r="T232" s="767"/>
      <c r="U232" s="767"/>
      <c r="V232" s="799"/>
      <c r="W232" s="799"/>
      <c r="X232" s="799"/>
      <c r="Y232" s="799"/>
      <c r="Z232" s="799"/>
      <c r="AA232" s="799"/>
    </row>
    <row r="233">
      <c r="A233" s="767"/>
      <c r="B233" s="767"/>
      <c r="C233" s="590"/>
      <c r="D233" s="590"/>
      <c r="E233" s="1104"/>
      <c r="F233" s="1104"/>
      <c r="G233" s="1104"/>
      <c r="H233" s="767"/>
      <c r="I233" s="767"/>
      <c r="J233" s="767"/>
      <c r="K233" s="767"/>
      <c r="L233" s="767"/>
      <c r="M233" s="767"/>
      <c r="N233" s="767"/>
      <c r="O233" s="767"/>
      <c r="P233" s="767"/>
      <c r="Q233" s="767"/>
      <c r="R233" s="767"/>
      <c r="S233" s="767"/>
      <c r="T233" s="767"/>
      <c r="U233" s="767"/>
      <c r="V233" s="799"/>
      <c r="W233" s="799"/>
      <c r="X233" s="799"/>
      <c r="Y233" s="799"/>
      <c r="Z233" s="799"/>
      <c r="AA233" s="799"/>
    </row>
    <row r="234">
      <c r="A234" s="767"/>
      <c r="B234" s="767"/>
      <c r="C234" s="590"/>
      <c r="D234" s="590"/>
      <c r="E234" s="1104"/>
      <c r="F234" s="1104"/>
      <c r="G234" s="1104"/>
      <c r="H234" s="767"/>
      <c r="I234" s="767"/>
      <c r="J234" s="767"/>
      <c r="K234" s="767"/>
      <c r="L234" s="767"/>
      <c r="M234" s="767"/>
      <c r="N234" s="767"/>
      <c r="O234" s="767"/>
      <c r="P234" s="767"/>
      <c r="Q234" s="767"/>
      <c r="R234" s="767"/>
      <c r="S234" s="767"/>
      <c r="T234" s="767"/>
      <c r="U234" s="767"/>
      <c r="V234" s="799"/>
      <c r="W234" s="799"/>
      <c r="X234" s="799"/>
      <c r="Y234" s="799"/>
      <c r="Z234" s="799"/>
      <c r="AA234" s="799"/>
    </row>
    <row r="235">
      <c r="A235" s="767"/>
      <c r="B235" s="767"/>
      <c r="C235" s="590"/>
      <c r="D235" s="590"/>
      <c r="E235" s="1104"/>
      <c r="F235" s="1104"/>
      <c r="G235" s="1104"/>
      <c r="H235" s="767"/>
      <c r="I235" s="767"/>
      <c r="J235" s="767"/>
      <c r="K235" s="767"/>
      <c r="L235" s="767"/>
      <c r="M235" s="767"/>
      <c r="N235" s="767"/>
      <c r="O235" s="767"/>
      <c r="P235" s="767"/>
      <c r="Q235" s="767"/>
      <c r="R235" s="767"/>
      <c r="S235" s="767"/>
      <c r="T235" s="767"/>
      <c r="U235" s="767"/>
      <c r="V235" s="799"/>
      <c r="W235" s="799"/>
      <c r="X235" s="799"/>
      <c r="Y235" s="799"/>
      <c r="Z235" s="799"/>
      <c r="AA235" s="799"/>
    </row>
    <row r="236">
      <c r="A236" s="767"/>
      <c r="B236" s="1104"/>
      <c r="C236" s="767"/>
      <c r="D236" s="767"/>
      <c r="E236" s="767"/>
      <c r="F236" s="767"/>
      <c r="G236" s="767"/>
      <c r="H236" s="767"/>
      <c r="I236" s="767"/>
      <c r="J236" s="767"/>
      <c r="K236" s="767"/>
      <c r="L236" s="767"/>
      <c r="M236" s="767"/>
      <c r="N236" s="767"/>
      <c r="O236" s="767"/>
      <c r="P236" s="767"/>
      <c r="Q236" s="767"/>
      <c r="R236" s="767"/>
      <c r="S236" s="767"/>
      <c r="T236" s="767"/>
      <c r="U236" s="767"/>
      <c r="V236" s="799"/>
      <c r="W236" s="799"/>
      <c r="X236" s="799"/>
      <c r="Y236" s="799"/>
      <c r="Z236" s="799"/>
      <c r="AA236" s="799"/>
    </row>
    <row r="237">
      <c r="A237" s="568"/>
      <c r="B237" s="1105"/>
      <c r="C237" s="1106"/>
      <c r="D237" s="1106"/>
      <c r="E237" s="1106"/>
      <c r="F237" s="1106"/>
      <c r="G237" s="1107"/>
      <c r="H237" s="1108"/>
      <c r="I237" s="1108"/>
      <c r="J237" s="1108"/>
      <c r="K237" s="1106"/>
      <c r="L237" s="1107"/>
      <c r="M237" s="1107"/>
      <c r="N237" s="1106"/>
      <c r="O237" s="1106"/>
      <c r="P237" s="767"/>
      <c r="Q237" s="767"/>
      <c r="R237" s="1104"/>
      <c r="S237" s="1104"/>
      <c r="T237" s="1104" t="s">
        <v>99</v>
      </c>
      <c r="U237" s="1104"/>
      <c r="V237" s="613"/>
      <c r="W237" s="613"/>
      <c r="X237" s="613"/>
      <c r="Y237" s="613"/>
      <c r="Z237" s="613"/>
      <c r="AA237" s="613"/>
    </row>
    <row r="238">
      <c r="A238" s="767"/>
      <c r="B238" s="1104"/>
      <c r="C238" s="767"/>
      <c r="D238" s="767"/>
      <c r="E238" s="767"/>
      <c r="F238" s="767"/>
      <c r="G238" s="767"/>
      <c r="H238" s="767"/>
      <c r="I238" s="767"/>
      <c r="J238" s="767"/>
      <c r="K238" s="767"/>
      <c r="L238" s="767"/>
      <c r="M238" s="767"/>
      <c r="N238" s="767"/>
      <c r="O238" s="767"/>
      <c r="P238" s="767"/>
      <c r="Q238" s="767"/>
      <c r="R238" s="767"/>
      <c r="S238" s="767"/>
      <c r="T238" s="767"/>
      <c r="U238" s="767"/>
      <c r="V238" s="799"/>
      <c r="W238" s="799"/>
      <c r="X238" s="799"/>
      <c r="Y238" s="799"/>
      <c r="Z238" s="799"/>
      <c r="AA238" s="799"/>
    </row>
    <row r="239">
      <c r="A239" s="767"/>
      <c r="B239" s="1104"/>
      <c r="C239" s="767"/>
      <c r="D239" s="767"/>
      <c r="E239" s="767"/>
      <c r="F239" s="767"/>
      <c r="G239" s="767"/>
      <c r="H239" s="767"/>
      <c r="I239" s="767"/>
      <c r="J239" s="767"/>
      <c r="K239" s="767"/>
      <c r="L239" s="767"/>
      <c r="M239" s="767"/>
      <c r="N239" s="767"/>
      <c r="O239" s="767"/>
      <c r="P239" s="767"/>
      <c r="Q239" s="767"/>
      <c r="R239" s="767"/>
      <c r="S239" s="767"/>
      <c r="T239" s="767"/>
      <c r="U239" s="767"/>
      <c r="V239" s="799"/>
      <c r="W239" s="799"/>
      <c r="X239" s="799"/>
      <c r="Y239" s="799"/>
      <c r="Z239" s="799"/>
      <c r="AA239" s="799"/>
    </row>
    <row r="240">
      <c r="A240" s="767"/>
      <c r="B240" s="1104"/>
      <c r="C240" s="767"/>
      <c r="D240" s="767"/>
      <c r="E240" s="767"/>
      <c r="F240" s="767"/>
      <c r="G240" s="767"/>
      <c r="H240" s="767"/>
      <c r="I240" s="767"/>
      <c r="J240" s="767"/>
      <c r="K240" s="767"/>
      <c r="L240" s="767"/>
      <c r="M240" s="767"/>
      <c r="N240" s="767"/>
      <c r="O240" s="767"/>
      <c r="P240" s="767"/>
      <c r="Q240" s="767"/>
      <c r="R240" s="767"/>
      <c r="S240" s="767"/>
      <c r="T240" s="767"/>
      <c r="U240" s="767"/>
      <c r="V240" s="799"/>
      <c r="W240" s="799"/>
      <c r="X240" s="799"/>
      <c r="Y240" s="799"/>
      <c r="Z240" s="799"/>
      <c r="AA240" s="799"/>
    </row>
    <row r="241">
      <c r="A241" s="767"/>
      <c r="B241" s="1104"/>
      <c r="C241" s="767"/>
      <c r="D241" s="767"/>
      <c r="E241" s="767"/>
      <c r="F241" s="767"/>
      <c r="G241" s="767"/>
      <c r="H241" s="767"/>
      <c r="I241" s="767"/>
      <c r="J241" s="767"/>
      <c r="K241" s="767"/>
      <c r="L241" s="767"/>
      <c r="M241" s="767"/>
      <c r="N241" s="767"/>
      <c r="O241" s="767"/>
      <c r="P241" s="767"/>
      <c r="Q241" s="767"/>
      <c r="R241" s="767"/>
      <c r="S241" s="767"/>
      <c r="T241" s="767"/>
      <c r="U241" s="767"/>
      <c r="V241" s="799"/>
      <c r="W241" s="799"/>
      <c r="X241" s="799"/>
      <c r="Y241" s="799"/>
      <c r="Z241" s="799"/>
      <c r="AA241" s="799"/>
    </row>
    <row r="242">
      <c r="A242" s="767"/>
      <c r="B242" s="1104"/>
      <c r="C242" s="767"/>
      <c r="D242" s="767"/>
      <c r="E242" s="767"/>
      <c r="F242" s="767"/>
      <c r="G242" s="767"/>
      <c r="H242" s="767"/>
      <c r="I242" s="767"/>
      <c r="J242" s="767"/>
      <c r="K242" s="767"/>
      <c r="L242" s="767"/>
      <c r="M242" s="767"/>
      <c r="N242" s="767"/>
      <c r="O242" s="767"/>
      <c r="P242" s="767"/>
      <c r="Q242" s="767"/>
      <c r="R242" s="767"/>
      <c r="S242" s="767"/>
      <c r="T242" s="767"/>
      <c r="U242" s="767"/>
      <c r="V242" s="799"/>
      <c r="W242" s="799"/>
      <c r="X242" s="799"/>
      <c r="Y242" s="799"/>
      <c r="Z242" s="799"/>
      <c r="AA242" s="799"/>
    </row>
    <row r="243">
      <c r="A243" s="767"/>
      <c r="B243" s="1104"/>
      <c r="C243" s="767"/>
      <c r="D243" s="767"/>
      <c r="E243" s="767"/>
      <c r="F243" s="767"/>
      <c r="G243" s="767"/>
      <c r="H243" s="767"/>
      <c r="I243" s="767"/>
      <c r="J243" s="767"/>
      <c r="K243" s="767"/>
      <c r="L243" s="767"/>
      <c r="M243" s="767"/>
      <c r="N243" s="767"/>
      <c r="O243" s="767"/>
      <c r="P243" s="767"/>
      <c r="Q243" s="767"/>
      <c r="R243" s="767"/>
      <c r="S243" s="767"/>
      <c r="T243" s="767"/>
      <c r="U243" s="767"/>
      <c r="V243" s="799"/>
      <c r="W243" s="799"/>
      <c r="X243" s="799"/>
      <c r="Y243" s="799"/>
      <c r="Z243" s="799"/>
      <c r="AA243" s="799"/>
    </row>
    <row r="244">
      <c r="A244" s="767"/>
      <c r="B244" s="734"/>
      <c r="C244" s="767"/>
      <c r="D244" s="767"/>
      <c r="E244" s="767"/>
      <c r="F244" s="767"/>
      <c r="G244" s="767"/>
      <c r="H244" s="767"/>
      <c r="I244" s="767"/>
      <c r="J244" s="767"/>
      <c r="K244" s="767"/>
      <c r="L244" s="767"/>
      <c r="M244" s="767"/>
      <c r="N244" s="767"/>
      <c r="O244" s="767"/>
      <c r="P244" s="767"/>
      <c r="Q244" s="767"/>
      <c r="R244" s="767"/>
      <c r="S244" s="767"/>
      <c r="T244" s="767"/>
      <c r="U244" s="767"/>
      <c r="V244" s="799"/>
      <c r="W244" s="799"/>
      <c r="X244" s="799"/>
      <c r="Y244" s="799"/>
      <c r="Z244" s="799"/>
      <c r="AA244" s="799"/>
    </row>
    <row r="245">
      <c r="A245" s="767"/>
      <c r="B245" s="734"/>
      <c r="C245" s="767"/>
      <c r="D245" s="767"/>
      <c r="E245" s="767"/>
      <c r="F245" s="767"/>
      <c r="G245" s="767"/>
      <c r="H245" s="767"/>
      <c r="I245" s="767"/>
      <c r="J245" s="767"/>
      <c r="K245" s="767"/>
      <c r="L245" s="767"/>
      <c r="M245" s="767"/>
      <c r="N245" s="767"/>
      <c r="O245" s="767"/>
      <c r="P245" s="767"/>
      <c r="Q245" s="767"/>
      <c r="R245" s="767"/>
      <c r="S245" s="767"/>
      <c r="T245" s="767"/>
      <c r="U245" s="767"/>
      <c r="V245" s="799"/>
      <c r="W245" s="799"/>
      <c r="X245" s="799"/>
      <c r="Y245" s="799"/>
      <c r="Z245" s="799"/>
      <c r="AA245" s="799"/>
    </row>
    <row r="246">
      <c r="A246" s="767"/>
      <c r="B246" s="734"/>
      <c r="C246" s="767"/>
      <c r="D246" s="767"/>
      <c r="E246" s="767"/>
      <c r="F246" s="767"/>
      <c r="G246" s="767"/>
      <c r="H246" s="767"/>
      <c r="I246" s="767"/>
      <c r="J246" s="767"/>
      <c r="K246" s="767"/>
      <c r="L246" s="767"/>
      <c r="M246" s="767"/>
      <c r="N246" s="767"/>
      <c r="O246" s="767"/>
      <c r="P246" s="767"/>
      <c r="Q246" s="767"/>
      <c r="R246" s="767"/>
      <c r="S246" s="767"/>
      <c r="T246" s="767"/>
      <c r="U246" s="767"/>
      <c r="V246" s="799"/>
      <c r="W246" s="799"/>
      <c r="X246" s="799"/>
      <c r="Y246" s="799"/>
      <c r="Z246" s="799"/>
      <c r="AA246" s="799"/>
    </row>
    <row r="247">
      <c r="A247" s="767"/>
      <c r="B247" s="734"/>
      <c r="C247" s="767"/>
      <c r="D247" s="767"/>
      <c r="E247" s="767"/>
      <c r="F247" s="767"/>
      <c r="G247" s="767"/>
      <c r="H247" s="767"/>
      <c r="I247" s="767"/>
      <c r="J247" s="767"/>
      <c r="K247" s="767"/>
      <c r="L247" s="767"/>
      <c r="M247" s="767"/>
      <c r="N247" s="767"/>
      <c r="O247" s="767"/>
      <c r="P247" s="767"/>
      <c r="Q247" s="767"/>
      <c r="R247" s="767"/>
      <c r="S247" s="767"/>
      <c r="T247" s="767"/>
      <c r="U247" s="767"/>
      <c r="V247" s="799"/>
      <c r="W247" s="799"/>
      <c r="X247" s="799"/>
      <c r="Y247" s="799"/>
      <c r="Z247" s="799"/>
      <c r="AA247" s="799"/>
    </row>
    <row r="248">
      <c r="A248" s="767"/>
      <c r="B248" s="734"/>
      <c r="C248" s="767"/>
      <c r="D248" s="767"/>
      <c r="E248" s="767"/>
      <c r="F248" s="767"/>
      <c r="G248" s="767"/>
      <c r="H248" s="767"/>
      <c r="I248" s="767"/>
      <c r="J248" s="767"/>
      <c r="K248" s="767"/>
      <c r="L248" s="767"/>
      <c r="M248" s="767"/>
      <c r="N248" s="767"/>
      <c r="O248" s="767"/>
      <c r="P248" s="767"/>
      <c r="Q248" s="767"/>
      <c r="R248" s="767"/>
      <c r="S248" s="767"/>
      <c r="T248" s="767"/>
      <c r="U248" s="767"/>
      <c r="V248" s="799"/>
      <c r="W248" s="799"/>
      <c r="X248" s="799"/>
      <c r="Y248" s="799"/>
      <c r="Z248" s="799"/>
      <c r="AA248" s="799"/>
    </row>
    <row r="249">
      <c r="A249" s="767"/>
      <c r="B249" s="734"/>
      <c r="C249" s="767"/>
      <c r="D249" s="767"/>
      <c r="E249" s="767"/>
      <c r="F249" s="767"/>
      <c r="G249" s="767"/>
      <c r="H249" s="767"/>
      <c r="I249" s="767"/>
      <c r="J249" s="767"/>
      <c r="K249" s="767"/>
      <c r="L249" s="767"/>
      <c r="M249" s="767"/>
      <c r="N249" s="767"/>
      <c r="O249" s="767"/>
      <c r="P249" s="767"/>
      <c r="Q249" s="767"/>
      <c r="R249" s="767"/>
      <c r="S249" s="767"/>
      <c r="T249" s="767"/>
      <c r="U249" s="767"/>
      <c r="V249" s="799"/>
      <c r="W249" s="799"/>
      <c r="X249" s="799"/>
      <c r="Y249" s="799"/>
      <c r="Z249" s="799"/>
      <c r="AA249" s="799"/>
    </row>
    <row r="250">
      <c r="A250" s="767"/>
      <c r="B250" s="734"/>
      <c r="C250" s="767"/>
      <c r="D250" s="767"/>
      <c r="E250" s="767"/>
      <c r="F250" s="767"/>
      <c r="G250" s="767"/>
      <c r="H250" s="767"/>
      <c r="I250" s="767"/>
      <c r="J250" s="767"/>
      <c r="K250" s="767"/>
      <c r="L250" s="767"/>
      <c r="M250" s="767"/>
      <c r="N250" s="767"/>
      <c r="O250" s="767"/>
      <c r="P250" s="767"/>
      <c r="Q250" s="767"/>
      <c r="R250" s="767"/>
      <c r="S250" s="767"/>
      <c r="T250" s="767"/>
      <c r="U250" s="767"/>
      <c r="V250" s="799"/>
      <c r="W250" s="799"/>
      <c r="X250" s="799"/>
      <c r="Y250" s="799"/>
      <c r="Z250" s="799"/>
      <c r="AA250" s="799"/>
    </row>
    <row r="251">
      <c r="A251" s="767"/>
      <c r="B251" s="734"/>
      <c r="C251" s="767"/>
      <c r="D251" s="767"/>
      <c r="E251" s="767"/>
      <c r="F251" s="767"/>
      <c r="G251" s="767"/>
      <c r="H251" s="767"/>
      <c r="I251" s="767"/>
      <c r="J251" s="767"/>
      <c r="K251" s="767"/>
      <c r="L251" s="767"/>
      <c r="M251" s="767"/>
      <c r="N251" s="767"/>
      <c r="O251" s="767"/>
      <c r="P251" s="767"/>
      <c r="Q251" s="767"/>
      <c r="R251" s="767"/>
      <c r="S251" s="767"/>
      <c r="T251" s="767"/>
      <c r="U251" s="767"/>
      <c r="V251" s="799"/>
      <c r="W251" s="799"/>
      <c r="X251" s="799"/>
      <c r="Y251" s="799"/>
      <c r="Z251" s="799"/>
      <c r="AA251" s="799"/>
    </row>
    <row r="252">
      <c r="A252" s="767"/>
      <c r="B252" s="734"/>
      <c r="C252" s="767"/>
      <c r="D252" s="767"/>
      <c r="E252" s="767"/>
      <c r="F252" s="767"/>
      <c r="G252" s="767"/>
      <c r="H252" s="767"/>
      <c r="I252" s="767"/>
      <c r="J252" s="767"/>
      <c r="K252" s="767"/>
      <c r="L252" s="767"/>
      <c r="M252" s="767"/>
      <c r="N252" s="767"/>
      <c r="O252" s="767"/>
      <c r="P252" s="767"/>
      <c r="Q252" s="767"/>
      <c r="R252" s="767"/>
      <c r="S252" s="767"/>
      <c r="T252" s="767"/>
      <c r="U252" s="767"/>
      <c r="V252" s="799"/>
      <c r="W252" s="799"/>
      <c r="X252" s="799"/>
      <c r="Y252" s="799"/>
      <c r="Z252" s="799"/>
      <c r="AA252" s="799"/>
    </row>
    <row r="253">
      <c r="A253" s="767"/>
      <c r="B253" s="734"/>
      <c r="C253" s="767"/>
      <c r="D253" s="767"/>
      <c r="E253" s="767"/>
      <c r="F253" s="767"/>
      <c r="G253" s="767"/>
      <c r="H253" s="767"/>
      <c r="I253" s="767"/>
      <c r="J253" s="767"/>
      <c r="K253" s="767"/>
      <c r="L253" s="767"/>
      <c r="M253" s="767"/>
      <c r="N253" s="767"/>
      <c r="O253" s="767"/>
      <c r="P253" s="767"/>
      <c r="Q253" s="767"/>
      <c r="R253" s="767"/>
      <c r="S253" s="767"/>
      <c r="T253" s="767"/>
      <c r="U253" s="767"/>
      <c r="V253" s="799"/>
      <c r="W253" s="799"/>
      <c r="X253" s="799"/>
      <c r="Y253" s="799"/>
      <c r="Z253" s="799"/>
      <c r="AA253" s="799"/>
    </row>
    <row r="254">
      <c r="A254" s="767"/>
      <c r="B254" s="734"/>
      <c r="C254" s="767"/>
      <c r="D254" s="767"/>
      <c r="E254" s="767"/>
      <c r="F254" s="767"/>
      <c r="G254" s="767"/>
      <c r="H254" s="767"/>
      <c r="I254" s="767"/>
      <c r="J254" s="767"/>
      <c r="K254" s="767"/>
      <c r="L254" s="767"/>
      <c r="M254" s="767"/>
      <c r="N254" s="767"/>
      <c r="O254" s="767"/>
      <c r="P254" s="767"/>
      <c r="Q254" s="767"/>
      <c r="R254" s="767"/>
      <c r="S254" s="767"/>
      <c r="T254" s="767"/>
      <c r="U254" s="767"/>
      <c r="V254" s="799"/>
      <c r="W254" s="799"/>
      <c r="X254" s="799"/>
      <c r="Y254" s="799"/>
      <c r="Z254" s="799"/>
      <c r="AA254" s="799"/>
    </row>
    <row r="255">
      <c r="A255" s="767"/>
      <c r="B255" s="734"/>
      <c r="C255" s="767"/>
      <c r="D255" s="767"/>
      <c r="E255" s="767"/>
      <c r="F255" s="767"/>
      <c r="G255" s="767"/>
      <c r="H255" s="767"/>
      <c r="I255" s="767"/>
      <c r="J255" s="767"/>
      <c r="K255" s="767"/>
      <c r="L255" s="767"/>
      <c r="M255" s="767"/>
      <c r="N255" s="767"/>
      <c r="O255" s="767"/>
      <c r="P255" s="767"/>
      <c r="Q255" s="767"/>
      <c r="R255" s="767"/>
      <c r="S255" s="767"/>
      <c r="T255" s="767"/>
      <c r="U255" s="767"/>
      <c r="V255" s="799"/>
      <c r="W255" s="799"/>
      <c r="X255" s="799"/>
      <c r="Y255" s="799"/>
      <c r="Z255" s="799"/>
      <c r="AA255" s="799"/>
    </row>
    <row r="256">
      <c r="A256" s="767"/>
      <c r="B256" s="734"/>
      <c r="C256" s="767"/>
      <c r="D256" s="767"/>
      <c r="E256" s="767"/>
      <c r="F256" s="767"/>
      <c r="G256" s="767"/>
      <c r="H256" s="767"/>
      <c r="I256" s="767"/>
      <c r="J256" s="767"/>
      <c r="K256" s="767"/>
      <c r="L256" s="767"/>
      <c r="M256" s="767"/>
      <c r="N256" s="767"/>
      <c r="O256" s="767"/>
      <c r="P256" s="767"/>
      <c r="Q256" s="767"/>
      <c r="R256" s="767"/>
      <c r="S256" s="767"/>
      <c r="T256" s="767"/>
      <c r="U256" s="767"/>
      <c r="V256" s="799"/>
      <c r="W256" s="799"/>
      <c r="X256" s="799"/>
      <c r="Y256" s="799"/>
      <c r="Z256" s="799"/>
      <c r="AA256" s="799"/>
    </row>
    <row r="257">
      <c r="A257" s="767"/>
      <c r="B257" s="734"/>
      <c r="C257" s="767"/>
      <c r="D257" s="767"/>
      <c r="E257" s="767"/>
      <c r="F257" s="767"/>
      <c r="G257" s="767"/>
      <c r="H257" s="767"/>
      <c r="I257" s="767"/>
      <c r="J257" s="767"/>
      <c r="K257" s="767"/>
      <c r="L257" s="767"/>
      <c r="M257" s="767"/>
      <c r="N257" s="767"/>
      <c r="O257" s="767"/>
      <c r="P257" s="767"/>
      <c r="Q257" s="767"/>
      <c r="R257" s="767"/>
      <c r="S257" s="767"/>
      <c r="T257" s="767"/>
      <c r="U257" s="767"/>
      <c r="V257" s="799"/>
      <c r="W257" s="799"/>
      <c r="X257" s="799"/>
      <c r="Y257" s="799"/>
      <c r="Z257" s="799"/>
      <c r="AA257" s="799"/>
    </row>
    <row r="258">
      <c r="A258" s="767"/>
      <c r="B258" s="734"/>
      <c r="C258" s="767"/>
      <c r="D258" s="767"/>
      <c r="E258" s="767"/>
      <c r="F258" s="767"/>
      <c r="G258" s="767"/>
      <c r="H258" s="767"/>
      <c r="I258" s="767"/>
      <c r="J258" s="767"/>
      <c r="K258" s="767"/>
      <c r="L258" s="767"/>
      <c r="M258" s="767"/>
      <c r="N258" s="767"/>
      <c r="O258" s="767"/>
      <c r="P258" s="767"/>
      <c r="Q258" s="767"/>
      <c r="R258" s="767"/>
      <c r="S258" s="767"/>
      <c r="T258" s="767"/>
      <c r="U258" s="767"/>
      <c r="V258" s="799"/>
      <c r="W258" s="799"/>
      <c r="X258" s="799"/>
      <c r="Y258" s="799"/>
      <c r="Z258" s="799"/>
      <c r="AA258" s="799"/>
    </row>
    <row r="259">
      <c r="A259" s="767"/>
      <c r="B259" s="734"/>
      <c r="C259" s="767"/>
      <c r="D259" s="767"/>
      <c r="E259" s="767"/>
      <c r="F259" s="767"/>
      <c r="G259" s="767"/>
      <c r="H259" s="767"/>
      <c r="I259" s="767"/>
      <c r="J259" s="767"/>
      <c r="K259" s="767"/>
      <c r="L259" s="767"/>
      <c r="M259" s="767"/>
      <c r="N259" s="767"/>
      <c r="O259" s="767"/>
      <c r="P259" s="767"/>
      <c r="Q259" s="767"/>
      <c r="R259" s="767"/>
      <c r="S259" s="767"/>
      <c r="T259" s="767"/>
      <c r="U259" s="767"/>
      <c r="V259" s="799"/>
      <c r="W259" s="799"/>
      <c r="X259" s="799"/>
      <c r="Y259" s="799"/>
      <c r="Z259" s="799"/>
      <c r="AA259" s="799"/>
    </row>
    <row r="260">
      <c r="A260" s="767"/>
      <c r="B260" s="734"/>
      <c r="C260" s="767"/>
      <c r="D260" s="767"/>
      <c r="E260" s="767"/>
      <c r="F260" s="767"/>
      <c r="G260" s="767"/>
      <c r="H260" s="767"/>
      <c r="I260" s="767"/>
      <c r="J260" s="767"/>
      <c r="K260" s="767"/>
      <c r="L260" s="767"/>
      <c r="M260" s="767"/>
      <c r="N260" s="767"/>
      <c r="O260" s="767"/>
      <c r="P260" s="767"/>
      <c r="Q260" s="767"/>
      <c r="R260" s="767"/>
      <c r="S260" s="767"/>
      <c r="T260" s="767"/>
      <c r="U260" s="767"/>
      <c r="V260" s="799"/>
      <c r="W260" s="799"/>
      <c r="X260" s="799"/>
      <c r="Y260" s="799"/>
      <c r="Z260" s="799"/>
      <c r="AA260" s="799"/>
    </row>
    <row r="261">
      <c r="A261" s="767"/>
      <c r="B261" s="734"/>
      <c r="C261" s="767"/>
      <c r="D261" s="767"/>
      <c r="E261" s="767"/>
      <c r="F261" s="767"/>
      <c r="G261" s="767"/>
      <c r="H261" s="767"/>
      <c r="I261" s="767"/>
      <c r="J261" s="767"/>
      <c r="K261" s="767"/>
      <c r="L261" s="767"/>
      <c r="M261" s="767"/>
      <c r="N261" s="767"/>
      <c r="O261" s="767"/>
      <c r="P261" s="767"/>
      <c r="Q261" s="767"/>
      <c r="R261" s="767"/>
      <c r="S261" s="767"/>
      <c r="T261" s="767"/>
      <c r="U261" s="767"/>
      <c r="V261" s="799"/>
      <c r="W261" s="799"/>
      <c r="X261" s="799"/>
      <c r="Y261" s="799"/>
      <c r="Z261" s="799"/>
      <c r="AA261" s="799"/>
    </row>
    <row r="262">
      <c r="A262" s="767"/>
      <c r="B262" s="734"/>
      <c r="C262" s="767"/>
      <c r="D262" s="767"/>
      <c r="E262" s="767"/>
      <c r="F262" s="767"/>
      <c r="G262" s="767"/>
      <c r="H262" s="767"/>
      <c r="I262" s="767"/>
      <c r="J262" s="767"/>
      <c r="K262" s="767"/>
      <c r="L262" s="767"/>
      <c r="M262" s="767"/>
      <c r="N262" s="767"/>
      <c r="O262" s="767"/>
      <c r="P262" s="767"/>
      <c r="Q262" s="767"/>
      <c r="R262" s="767"/>
      <c r="S262" s="767"/>
      <c r="T262" s="767"/>
      <c r="U262" s="767"/>
      <c r="V262" s="799"/>
      <c r="W262" s="799"/>
      <c r="X262" s="799"/>
      <c r="Y262" s="799"/>
      <c r="Z262" s="799"/>
      <c r="AA262" s="799"/>
    </row>
    <row r="263">
      <c r="A263" s="767"/>
      <c r="B263" s="734"/>
      <c r="C263" s="767"/>
      <c r="D263" s="767"/>
      <c r="E263" s="767"/>
      <c r="F263" s="767"/>
      <c r="G263" s="767"/>
      <c r="H263" s="767"/>
      <c r="I263" s="767"/>
      <c r="J263" s="767"/>
      <c r="K263" s="767"/>
      <c r="L263" s="767"/>
      <c r="M263" s="767"/>
      <c r="N263" s="767"/>
      <c r="O263" s="767"/>
      <c r="P263" s="767"/>
      <c r="Q263" s="767"/>
      <c r="R263" s="767"/>
      <c r="S263" s="767"/>
      <c r="T263" s="767"/>
      <c r="U263" s="767"/>
      <c r="V263" s="799"/>
      <c r="W263" s="799"/>
      <c r="X263" s="799"/>
      <c r="Y263" s="799"/>
      <c r="Z263" s="799"/>
      <c r="AA263" s="799"/>
    </row>
    <row r="264">
      <c r="A264" s="767"/>
      <c r="B264" s="734"/>
      <c r="C264" s="767"/>
      <c r="D264" s="767"/>
      <c r="E264" s="767"/>
      <c r="F264" s="767"/>
      <c r="G264" s="767"/>
      <c r="H264" s="767"/>
      <c r="I264" s="767"/>
      <c r="J264" s="767"/>
      <c r="K264" s="767"/>
      <c r="L264" s="767"/>
      <c r="M264" s="767"/>
      <c r="N264" s="767"/>
      <c r="O264" s="767"/>
      <c r="P264" s="767"/>
      <c r="Q264" s="767"/>
      <c r="R264" s="767"/>
      <c r="S264" s="767"/>
      <c r="T264" s="767"/>
      <c r="U264" s="767"/>
      <c r="V264" s="799"/>
      <c r="W264" s="799"/>
      <c r="X264" s="799"/>
      <c r="Y264" s="799"/>
      <c r="Z264" s="799"/>
      <c r="AA264" s="799"/>
    </row>
    <row r="265">
      <c r="A265" s="767"/>
      <c r="B265" s="734"/>
      <c r="C265" s="767"/>
      <c r="D265" s="767"/>
      <c r="E265" s="767"/>
      <c r="F265" s="767"/>
      <c r="G265" s="767"/>
      <c r="H265" s="767"/>
      <c r="I265" s="767"/>
      <c r="J265" s="767"/>
      <c r="K265" s="767"/>
      <c r="L265" s="767"/>
      <c r="M265" s="767"/>
      <c r="N265" s="767"/>
      <c r="O265" s="767"/>
      <c r="P265" s="767"/>
      <c r="Q265" s="767"/>
      <c r="R265" s="767"/>
      <c r="S265" s="767"/>
      <c r="T265" s="767"/>
      <c r="U265" s="767"/>
      <c r="V265" s="799"/>
      <c r="W265" s="799"/>
      <c r="X265" s="799"/>
      <c r="Y265" s="799"/>
      <c r="Z265" s="799"/>
      <c r="AA265" s="799"/>
    </row>
    <row r="266">
      <c r="A266" s="767"/>
      <c r="B266" s="734"/>
      <c r="C266" s="767"/>
      <c r="D266" s="767"/>
      <c r="E266" s="767"/>
      <c r="F266" s="767"/>
      <c r="G266" s="767"/>
      <c r="H266" s="767"/>
      <c r="I266" s="767"/>
      <c r="J266" s="767"/>
      <c r="K266" s="767"/>
      <c r="L266" s="767"/>
      <c r="M266" s="767"/>
      <c r="N266" s="767"/>
      <c r="O266" s="767"/>
      <c r="P266" s="767"/>
      <c r="Q266" s="767"/>
      <c r="R266" s="767"/>
      <c r="S266" s="767"/>
      <c r="T266" s="767"/>
      <c r="U266" s="767"/>
      <c r="V266" s="799"/>
      <c r="W266" s="799"/>
      <c r="X266" s="799"/>
      <c r="Y266" s="799"/>
      <c r="Z266" s="799"/>
      <c r="AA266" s="799"/>
    </row>
    <row r="267">
      <c r="A267" s="767"/>
      <c r="B267" s="734"/>
      <c r="C267" s="767"/>
      <c r="D267" s="767"/>
      <c r="E267" s="767"/>
      <c r="F267" s="767"/>
      <c r="G267" s="767"/>
      <c r="H267" s="767"/>
      <c r="I267" s="767"/>
      <c r="J267" s="767"/>
      <c r="K267" s="767"/>
      <c r="L267" s="767"/>
      <c r="M267" s="767"/>
      <c r="N267" s="767"/>
      <c r="O267" s="767"/>
      <c r="P267" s="767"/>
      <c r="Q267" s="767"/>
      <c r="R267" s="767"/>
      <c r="S267" s="767"/>
      <c r="T267" s="767"/>
      <c r="U267" s="767"/>
      <c r="V267" s="799"/>
      <c r="W267" s="799"/>
      <c r="X267" s="799"/>
      <c r="Y267" s="799"/>
      <c r="Z267" s="799"/>
      <c r="AA267" s="799"/>
    </row>
    <row r="268">
      <c r="A268" s="767"/>
      <c r="B268" s="734"/>
      <c r="C268" s="767"/>
      <c r="D268" s="767"/>
      <c r="E268" s="767"/>
      <c r="F268" s="767"/>
      <c r="G268" s="767"/>
      <c r="H268" s="767"/>
      <c r="I268" s="767"/>
      <c r="J268" s="767"/>
      <c r="K268" s="767"/>
      <c r="L268" s="767"/>
      <c r="M268" s="767"/>
      <c r="N268" s="767"/>
      <c r="O268" s="767"/>
      <c r="P268" s="767"/>
      <c r="Q268" s="767"/>
      <c r="R268" s="767"/>
      <c r="S268" s="767"/>
      <c r="T268" s="767"/>
      <c r="U268" s="767"/>
      <c r="V268" s="799"/>
      <c r="W268" s="799"/>
      <c r="X268" s="799"/>
      <c r="Y268" s="799"/>
      <c r="Z268" s="799"/>
      <c r="AA268" s="799"/>
    </row>
    <row r="269">
      <c r="A269" s="767"/>
      <c r="B269" s="734"/>
      <c r="C269" s="767"/>
      <c r="D269" s="767"/>
      <c r="E269" s="767"/>
      <c r="F269" s="767"/>
      <c r="G269" s="767"/>
      <c r="H269" s="767"/>
      <c r="I269" s="767"/>
      <c r="J269" s="767"/>
      <c r="K269" s="767"/>
      <c r="L269" s="767"/>
      <c r="M269" s="767"/>
      <c r="N269" s="767"/>
      <c r="O269" s="767"/>
      <c r="P269" s="767"/>
      <c r="Q269" s="767"/>
      <c r="R269" s="767"/>
      <c r="S269" s="767"/>
      <c r="T269" s="767"/>
      <c r="U269" s="767"/>
      <c r="V269" s="799"/>
      <c r="W269" s="799"/>
      <c r="X269" s="799"/>
      <c r="Y269" s="799"/>
      <c r="Z269" s="799"/>
      <c r="AA269" s="799"/>
    </row>
    <row r="270">
      <c r="A270" s="767"/>
      <c r="B270" s="734"/>
      <c r="C270" s="767"/>
      <c r="D270" s="767"/>
      <c r="E270" s="767"/>
      <c r="F270" s="767"/>
      <c r="G270" s="767"/>
      <c r="H270" s="767"/>
      <c r="I270" s="767"/>
      <c r="J270" s="767"/>
      <c r="K270" s="767"/>
      <c r="L270" s="767"/>
      <c r="M270" s="767"/>
      <c r="N270" s="767"/>
      <c r="O270" s="767"/>
      <c r="P270" s="767"/>
      <c r="Q270" s="767"/>
      <c r="R270" s="767"/>
      <c r="S270" s="767"/>
      <c r="T270" s="767"/>
      <c r="U270" s="767"/>
      <c r="V270" s="799"/>
      <c r="W270" s="799"/>
      <c r="X270" s="799"/>
      <c r="Y270" s="799"/>
      <c r="Z270" s="799"/>
      <c r="AA270" s="799"/>
    </row>
    <row r="271">
      <c r="A271" s="767"/>
      <c r="B271" s="734"/>
      <c r="C271" s="767"/>
      <c r="D271" s="767"/>
      <c r="E271" s="767"/>
      <c r="F271" s="767"/>
      <c r="G271" s="767"/>
      <c r="H271" s="767"/>
      <c r="I271" s="767"/>
      <c r="J271" s="767"/>
      <c r="K271" s="767"/>
      <c r="L271" s="767"/>
      <c r="M271" s="767"/>
      <c r="N271" s="767"/>
      <c r="O271" s="767"/>
      <c r="P271" s="767"/>
      <c r="Q271" s="767"/>
      <c r="R271" s="767"/>
      <c r="S271" s="767"/>
      <c r="T271" s="767"/>
      <c r="U271" s="767"/>
      <c r="V271" s="799"/>
      <c r="W271" s="799"/>
      <c r="X271" s="799"/>
      <c r="Y271" s="799"/>
      <c r="Z271" s="799"/>
      <c r="AA271" s="799"/>
    </row>
    <row r="272">
      <c r="A272" s="767"/>
      <c r="B272" s="734"/>
      <c r="C272" s="767"/>
      <c r="D272" s="767"/>
      <c r="E272" s="767"/>
      <c r="F272" s="767"/>
      <c r="G272" s="767"/>
      <c r="H272" s="767"/>
      <c r="I272" s="767"/>
      <c r="J272" s="767"/>
      <c r="K272" s="767"/>
      <c r="L272" s="767"/>
      <c r="M272" s="767"/>
      <c r="N272" s="767"/>
      <c r="O272" s="767"/>
      <c r="P272" s="767"/>
      <c r="Q272" s="767"/>
      <c r="R272" s="767"/>
      <c r="S272" s="767"/>
      <c r="T272" s="767"/>
      <c r="U272" s="767"/>
      <c r="V272" s="799"/>
      <c r="W272" s="799"/>
      <c r="X272" s="799"/>
      <c r="Y272" s="799"/>
      <c r="Z272" s="799"/>
      <c r="AA272" s="799"/>
    </row>
    <row r="273">
      <c r="A273" s="767"/>
      <c r="B273" s="734"/>
      <c r="C273" s="767"/>
      <c r="D273" s="767"/>
      <c r="E273" s="767"/>
      <c r="F273" s="767"/>
      <c r="G273" s="767"/>
      <c r="H273" s="767"/>
      <c r="I273" s="767"/>
      <c r="J273" s="767"/>
      <c r="K273" s="767"/>
      <c r="L273" s="767"/>
      <c r="M273" s="767"/>
      <c r="N273" s="767"/>
      <c r="O273" s="767"/>
      <c r="P273" s="767"/>
      <c r="Q273" s="767"/>
      <c r="R273" s="767"/>
      <c r="S273" s="767"/>
      <c r="T273" s="767"/>
      <c r="U273" s="767"/>
      <c r="V273" s="799"/>
      <c r="W273" s="799"/>
      <c r="X273" s="799"/>
      <c r="Y273" s="799"/>
      <c r="Z273" s="799"/>
      <c r="AA273" s="799"/>
    </row>
    <row r="274">
      <c r="A274" s="767"/>
      <c r="B274" s="734"/>
      <c r="C274" s="767"/>
      <c r="D274" s="767"/>
      <c r="E274" s="767"/>
      <c r="F274" s="767"/>
      <c r="G274" s="767"/>
      <c r="H274" s="767"/>
      <c r="I274" s="767"/>
      <c r="J274" s="767"/>
      <c r="K274" s="767"/>
      <c r="L274" s="767"/>
      <c r="M274" s="767"/>
      <c r="N274" s="767"/>
      <c r="O274" s="767"/>
      <c r="P274" s="767"/>
      <c r="Q274" s="767"/>
      <c r="R274" s="767"/>
      <c r="S274" s="767"/>
      <c r="T274" s="767"/>
      <c r="U274" s="767"/>
      <c r="V274" s="799"/>
      <c r="W274" s="799"/>
      <c r="X274" s="799"/>
      <c r="Y274" s="799"/>
      <c r="Z274" s="799"/>
      <c r="AA274" s="799"/>
    </row>
    <row r="275">
      <c r="A275" s="767"/>
      <c r="B275" s="734"/>
      <c r="C275" s="767"/>
      <c r="D275" s="767"/>
      <c r="E275" s="767"/>
      <c r="F275" s="767"/>
      <c r="G275" s="767"/>
      <c r="H275" s="767"/>
      <c r="I275" s="767"/>
      <c r="J275" s="767"/>
      <c r="K275" s="767"/>
      <c r="L275" s="767"/>
      <c r="M275" s="767"/>
      <c r="N275" s="767"/>
      <c r="O275" s="767"/>
      <c r="P275" s="767"/>
      <c r="Q275" s="767"/>
      <c r="R275" s="767"/>
      <c r="S275" s="767"/>
      <c r="T275" s="767"/>
      <c r="U275" s="767"/>
      <c r="V275" s="799"/>
      <c r="W275" s="799"/>
      <c r="X275" s="799"/>
      <c r="Y275" s="799"/>
      <c r="Z275" s="799"/>
      <c r="AA275" s="799"/>
    </row>
    <row r="276">
      <c r="A276" s="767"/>
      <c r="B276" s="734"/>
      <c r="C276" s="767"/>
      <c r="D276" s="767"/>
      <c r="E276" s="767"/>
      <c r="F276" s="767"/>
      <c r="G276" s="767"/>
      <c r="H276" s="767"/>
      <c r="I276" s="767"/>
      <c r="J276" s="767"/>
      <c r="K276" s="767"/>
      <c r="L276" s="767"/>
      <c r="M276" s="767"/>
      <c r="N276" s="767"/>
      <c r="O276" s="767"/>
      <c r="P276" s="767"/>
      <c r="Q276" s="767"/>
      <c r="R276" s="767"/>
      <c r="S276" s="767"/>
      <c r="T276" s="767"/>
      <c r="U276" s="767"/>
      <c r="V276" s="799"/>
      <c r="W276" s="799"/>
      <c r="X276" s="799"/>
      <c r="Y276" s="799"/>
      <c r="Z276" s="799"/>
      <c r="AA276" s="799"/>
    </row>
    <row r="277">
      <c r="A277" s="767"/>
      <c r="B277" s="734"/>
      <c r="C277" s="767"/>
      <c r="D277" s="767"/>
      <c r="E277" s="767"/>
      <c r="F277" s="767"/>
      <c r="G277" s="767"/>
      <c r="H277" s="767"/>
      <c r="I277" s="767"/>
      <c r="J277" s="767"/>
      <c r="K277" s="767"/>
      <c r="L277" s="767"/>
      <c r="M277" s="767"/>
      <c r="N277" s="767"/>
      <c r="O277" s="767"/>
      <c r="P277" s="767"/>
      <c r="Q277" s="767"/>
      <c r="R277" s="767"/>
      <c r="S277" s="767"/>
      <c r="T277" s="767"/>
      <c r="U277" s="767"/>
      <c r="V277" s="799"/>
      <c r="W277" s="799"/>
      <c r="X277" s="799"/>
      <c r="Y277" s="799"/>
      <c r="Z277" s="799"/>
      <c r="AA277" s="799"/>
    </row>
    <row r="278">
      <c r="A278" s="767"/>
      <c r="B278" s="734"/>
      <c r="C278" s="767"/>
      <c r="D278" s="767"/>
      <c r="E278" s="767"/>
      <c r="F278" s="767"/>
      <c r="G278" s="767"/>
      <c r="H278" s="767"/>
      <c r="I278" s="767"/>
      <c r="J278" s="767"/>
      <c r="K278" s="767"/>
      <c r="L278" s="767"/>
      <c r="M278" s="767"/>
      <c r="N278" s="767"/>
      <c r="O278" s="767"/>
      <c r="P278" s="767"/>
      <c r="Q278" s="767"/>
      <c r="R278" s="767"/>
      <c r="S278" s="767"/>
      <c r="T278" s="767"/>
      <c r="U278" s="767"/>
      <c r="V278" s="799"/>
      <c r="W278" s="799"/>
      <c r="X278" s="799"/>
      <c r="Y278" s="799"/>
      <c r="Z278" s="799"/>
      <c r="AA278" s="799"/>
    </row>
    <row r="279">
      <c r="A279" s="767"/>
      <c r="B279" s="734"/>
      <c r="C279" s="767"/>
      <c r="D279" s="767"/>
      <c r="E279" s="767"/>
      <c r="F279" s="767"/>
      <c r="G279" s="767"/>
      <c r="H279" s="767"/>
      <c r="I279" s="767"/>
      <c r="J279" s="767"/>
      <c r="K279" s="767"/>
      <c r="L279" s="767"/>
      <c r="M279" s="767"/>
      <c r="N279" s="767"/>
      <c r="O279" s="767"/>
      <c r="P279" s="767"/>
      <c r="Q279" s="767"/>
      <c r="R279" s="767"/>
      <c r="S279" s="767"/>
      <c r="T279" s="767"/>
      <c r="U279" s="767"/>
      <c r="V279" s="799"/>
      <c r="W279" s="799"/>
      <c r="X279" s="799"/>
      <c r="Y279" s="799"/>
      <c r="Z279" s="799"/>
      <c r="AA279" s="799"/>
    </row>
    <row r="280">
      <c r="A280" s="767"/>
      <c r="B280" s="734"/>
      <c r="C280" s="767"/>
      <c r="D280" s="767"/>
      <c r="E280" s="767"/>
      <c r="F280" s="767"/>
      <c r="G280" s="767"/>
      <c r="H280" s="767"/>
      <c r="I280" s="767"/>
      <c r="J280" s="767"/>
      <c r="K280" s="767"/>
      <c r="L280" s="767"/>
      <c r="M280" s="767"/>
      <c r="N280" s="767"/>
      <c r="O280" s="767"/>
      <c r="P280" s="767"/>
      <c r="Q280" s="767"/>
      <c r="R280" s="767"/>
      <c r="S280" s="767"/>
      <c r="T280" s="767"/>
      <c r="U280" s="767"/>
      <c r="V280" s="799"/>
      <c r="W280" s="799"/>
      <c r="X280" s="799"/>
      <c r="Y280" s="799"/>
      <c r="Z280" s="799"/>
      <c r="AA280" s="799"/>
    </row>
    <row r="281">
      <c r="A281" s="767"/>
      <c r="B281" s="734"/>
      <c r="C281" s="767"/>
      <c r="D281" s="767"/>
      <c r="E281" s="767"/>
      <c r="F281" s="767"/>
      <c r="G281" s="767"/>
      <c r="H281" s="767"/>
      <c r="I281" s="767"/>
      <c r="J281" s="767"/>
      <c r="K281" s="767"/>
      <c r="L281" s="767"/>
      <c r="M281" s="767"/>
      <c r="N281" s="767"/>
      <c r="O281" s="767"/>
      <c r="P281" s="767"/>
      <c r="Q281" s="767"/>
      <c r="R281" s="767"/>
      <c r="S281" s="767"/>
      <c r="T281" s="767"/>
      <c r="U281" s="767"/>
      <c r="V281" s="799"/>
      <c r="W281" s="799"/>
      <c r="X281" s="799"/>
      <c r="Y281" s="799"/>
      <c r="Z281" s="799"/>
      <c r="AA281" s="799"/>
    </row>
    <row r="282">
      <c r="A282" s="767"/>
      <c r="B282" s="734"/>
      <c r="C282" s="767"/>
      <c r="D282" s="767"/>
      <c r="E282" s="767"/>
      <c r="F282" s="767"/>
      <c r="G282" s="767"/>
      <c r="H282" s="767"/>
      <c r="I282" s="767"/>
      <c r="J282" s="767"/>
      <c r="K282" s="767"/>
      <c r="L282" s="767"/>
      <c r="M282" s="767"/>
      <c r="N282" s="767"/>
      <c r="O282" s="767"/>
      <c r="P282" s="767"/>
      <c r="Q282" s="767"/>
      <c r="R282" s="767"/>
      <c r="S282" s="767"/>
      <c r="T282" s="767"/>
      <c r="U282" s="767"/>
      <c r="V282" s="799"/>
      <c r="W282" s="799"/>
      <c r="X282" s="799"/>
      <c r="Y282" s="799"/>
      <c r="Z282" s="799"/>
      <c r="AA282" s="799"/>
    </row>
    <row r="283">
      <c r="A283" s="767"/>
      <c r="B283" s="734"/>
      <c r="C283" s="767"/>
      <c r="D283" s="767"/>
      <c r="E283" s="767"/>
      <c r="F283" s="767"/>
      <c r="G283" s="767"/>
      <c r="H283" s="767"/>
      <c r="I283" s="767"/>
      <c r="J283" s="767"/>
      <c r="K283" s="767"/>
      <c r="L283" s="767"/>
      <c r="M283" s="767"/>
      <c r="N283" s="767"/>
      <c r="O283" s="767"/>
      <c r="P283" s="767"/>
      <c r="Q283" s="767"/>
      <c r="R283" s="767"/>
      <c r="S283" s="767"/>
      <c r="T283" s="767"/>
      <c r="U283" s="767"/>
      <c r="V283" s="799"/>
      <c r="W283" s="799"/>
      <c r="X283" s="799"/>
      <c r="Y283" s="799"/>
      <c r="Z283" s="799"/>
      <c r="AA283" s="799"/>
    </row>
    <row r="284">
      <c r="A284" s="767"/>
      <c r="B284" s="734"/>
      <c r="C284" s="767"/>
      <c r="D284" s="767"/>
      <c r="E284" s="767"/>
      <c r="F284" s="767"/>
      <c r="G284" s="767"/>
      <c r="H284" s="767"/>
      <c r="I284" s="767"/>
      <c r="J284" s="767"/>
      <c r="K284" s="767"/>
      <c r="L284" s="767"/>
      <c r="M284" s="767"/>
      <c r="N284" s="767"/>
      <c r="O284" s="767"/>
      <c r="P284" s="767"/>
      <c r="Q284" s="767"/>
      <c r="R284" s="767"/>
      <c r="S284" s="767"/>
      <c r="T284" s="767"/>
      <c r="U284" s="767"/>
      <c r="V284" s="799"/>
      <c r="W284" s="799"/>
      <c r="X284" s="799"/>
      <c r="Y284" s="799"/>
      <c r="Z284" s="799"/>
      <c r="AA284" s="799"/>
    </row>
    <row r="285">
      <c r="A285" s="767"/>
      <c r="B285" s="734"/>
      <c r="C285" s="767"/>
      <c r="D285" s="767"/>
      <c r="E285" s="767"/>
      <c r="F285" s="767"/>
      <c r="G285" s="767"/>
      <c r="H285" s="767"/>
      <c r="I285" s="767"/>
      <c r="J285" s="767"/>
      <c r="K285" s="767"/>
      <c r="L285" s="767"/>
      <c r="M285" s="767"/>
      <c r="N285" s="767"/>
      <c r="O285" s="767"/>
      <c r="P285" s="767"/>
      <c r="Q285" s="767"/>
      <c r="R285" s="767"/>
      <c r="S285" s="767"/>
      <c r="T285" s="767"/>
      <c r="U285" s="767"/>
      <c r="V285" s="799"/>
      <c r="W285" s="799"/>
      <c r="X285" s="799"/>
      <c r="Y285" s="799"/>
      <c r="Z285" s="799"/>
      <c r="AA285" s="799"/>
    </row>
    <row r="286">
      <c r="A286" s="767"/>
      <c r="B286" s="734"/>
      <c r="C286" s="767"/>
      <c r="D286" s="767"/>
      <c r="E286" s="767"/>
      <c r="F286" s="767"/>
      <c r="G286" s="767"/>
      <c r="H286" s="767"/>
      <c r="I286" s="767"/>
      <c r="J286" s="767"/>
      <c r="K286" s="767"/>
      <c r="L286" s="767"/>
      <c r="M286" s="767"/>
      <c r="N286" s="767"/>
      <c r="O286" s="767"/>
      <c r="P286" s="767"/>
      <c r="Q286" s="767"/>
      <c r="R286" s="767"/>
      <c r="S286" s="767"/>
      <c r="T286" s="767"/>
      <c r="U286" s="767"/>
      <c r="V286" s="799"/>
      <c r="W286" s="799"/>
      <c r="X286" s="799"/>
      <c r="Y286" s="799"/>
      <c r="Z286" s="799"/>
      <c r="AA286" s="799"/>
    </row>
    <row r="287">
      <c r="A287" s="767"/>
      <c r="B287" s="734"/>
      <c r="C287" s="767"/>
      <c r="D287" s="767"/>
      <c r="E287" s="767"/>
      <c r="F287" s="767"/>
      <c r="G287" s="767"/>
      <c r="H287" s="767"/>
      <c r="I287" s="767"/>
      <c r="J287" s="767"/>
      <c r="K287" s="767"/>
      <c r="L287" s="767"/>
      <c r="M287" s="767"/>
      <c r="N287" s="767"/>
      <c r="O287" s="767"/>
      <c r="P287" s="767"/>
      <c r="Q287" s="767"/>
      <c r="R287" s="767"/>
      <c r="S287" s="767"/>
      <c r="T287" s="767"/>
      <c r="U287" s="767"/>
      <c r="V287" s="799"/>
      <c r="W287" s="799"/>
      <c r="X287" s="799"/>
      <c r="Y287" s="799"/>
      <c r="Z287" s="799"/>
      <c r="AA287" s="799"/>
    </row>
    <row r="288">
      <c r="A288" s="767"/>
      <c r="B288" s="734"/>
      <c r="C288" s="767"/>
      <c r="D288" s="767"/>
      <c r="E288" s="767"/>
      <c r="F288" s="767"/>
      <c r="G288" s="767"/>
      <c r="H288" s="767"/>
      <c r="I288" s="767"/>
      <c r="J288" s="767"/>
      <c r="K288" s="767"/>
      <c r="L288" s="767"/>
      <c r="M288" s="767"/>
      <c r="N288" s="767"/>
      <c r="O288" s="767"/>
      <c r="P288" s="767"/>
      <c r="Q288" s="767"/>
      <c r="R288" s="767"/>
      <c r="S288" s="767"/>
      <c r="T288" s="767"/>
      <c r="U288" s="767"/>
      <c r="V288" s="799"/>
      <c r="W288" s="799"/>
      <c r="X288" s="799"/>
      <c r="Y288" s="799"/>
      <c r="Z288" s="799"/>
      <c r="AA288" s="799"/>
    </row>
    <row r="289">
      <c r="A289" s="767"/>
      <c r="B289" s="734"/>
      <c r="C289" s="767"/>
      <c r="D289" s="767"/>
      <c r="E289" s="767"/>
      <c r="F289" s="767"/>
      <c r="G289" s="767"/>
      <c r="H289" s="767"/>
      <c r="I289" s="767"/>
      <c r="J289" s="767"/>
      <c r="K289" s="767"/>
      <c r="L289" s="767"/>
      <c r="M289" s="767"/>
      <c r="N289" s="767"/>
      <c r="O289" s="767"/>
      <c r="P289" s="767"/>
      <c r="Q289" s="767"/>
      <c r="R289" s="767"/>
      <c r="S289" s="767"/>
      <c r="T289" s="767"/>
      <c r="U289" s="767"/>
      <c r="V289" s="799"/>
      <c r="W289" s="799"/>
      <c r="X289" s="799"/>
      <c r="Y289" s="799"/>
      <c r="Z289" s="799"/>
      <c r="AA289" s="799"/>
    </row>
    <row r="290">
      <c r="A290" s="767"/>
      <c r="B290" s="734"/>
      <c r="C290" s="767"/>
      <c r="D290" s="767"/>
      <c r="E290" s="767"/>
      <c r="F290" s="767"/>
      <c r="G290" s="767"/>
      <c r="H290" s="767"/>
      <c r="I290" s="767"/>
      <c r="J290" s="767"/>
      <c r="K290" s="767"/>
      <c r="L290" s="767"/>
      <c r="M290" s="767"/>
      <c r="N290" s="767"/>
      <c r="O290" s="767"/>
      <c r="P290" s="767"/>
      <c r="Q290" s="767"/>
      <c r="R290" s="767"/>
      <c r="S290" s="767"/>
      <c r="T290" s="767"/>
      <c r="U290" s="767"/>
      <c r="V290" s="799"/>
      <c r="W290" s="799"/>
      <c r="X290" s="799"/>
      <c r="Y290" s="799"/>
      <c r="Z290" s="799"/>
      <c r="AA290" s="799"/>
    </row>
    <row r="291">
      <c r="A291" s="767"/>
      <c r="B291" s="734"/>
      <c r="C291" s="767"/>
      <c r="D291" s="767"/>
      <c r="E291" s="767"/>
      <c r="F291" s="767"/>
      <c r="G291" s="767"/>
      <c r="H291" s="767"/>
      <c r="I291" s="767"/>
      <c r="J291" s="767"/>
      <c r="K291" s="767"/>
      <c r="L291" s="767"/>
      <c r="M291" s="767"/>
      <c r="N291" s="767"/>
      <c r="O291" s="767"/>
      <c r="P291" s="767"/>
      <c r="Q291" s="767"/>
      <c r="R291" s="767"/>
      <c r="S291" s="767"/>
      <c r="T291" s="767"/>
      <c r="U291" s="767"/>
      <c r="V291" s="799"/>
      <c r="W291" s="799"/>
      <c r="X291" s="799"/>
      <c r="Y291" s="799"/>
      <c r="Z291" s="799"/>
      <c r="AA291" s="799"/>
    </row>
    <row r="292">
      <c r="A292" s="767"/>
      <c r="B292" s="734"/>
      <c r="C292" s="767"/>
      <c r="D292" s="767"/>
      <c r="E292" s="767"/>
      <c r="F292" s="767"/>
      <c r="G292" s="767"/>
      <c r="H292" s="767"/>
      <c r="I292" s="767"/>
      <c r="J292" s="767"/>
      <c r="K292" s="767"/>
      <c r="L292" s="767"/>
      <c r="M292" s="767"/>
      <c r="N292" s="767"/>
      <c r="O292" s="767"/>
      <c r="P292" s="767"/>
      <c r="Q292" s="767"/>
      <c r="R292" s="767"/>
      <c r="S292" s="767"/>
      <c r="T292" s="767"/>
      <c r="U292" s="767"/>
      <c r="V292" s="799"/>
      <c r="W292" s="799"/>
      <c r="X292" s="799"/>
      <c r="Y292" s="799"/>
      <c r="Z292" s="799"/>
      <c r="AA292" s="799"/>
    </row>
    <row r="293">
      <c r="A293" s="767"/>
      <c r="B293" s="734"/>
      <c r="C293" s="767"/>
      <c r="D293" s="767"/>
      <c r="E293" s="767"/>
      <c r="F293" s="767"/>
      <c r="G293" s="767"/>
      <c r="H293" s="767"/>
      <c r="I293" s="767"/>
      <c r="J293" s="767"/>
      <c r="K293" s="767"/>
      <c r="L293" s="767"/>
      <c r="M293" s="767"/>
      <c r="N293" s="767"/>
      <c r="O293" s="767"/>
      <c r="P293" s="767"/>
      <c r="Q293" s="767"/>
      <c r="R293" s="767"/>
      <c r="S293" s="767"/>
      <c r="T293" s="767"/>
      <c r="U293" s="767"/>
      <c r="V293" s="799"/>
      <c r="W293" s="799"/>
      <c r="X293" s="799"/>
      <c r="Y293" s="799"/>
      <c r="Z293" s="799"/>
      <c r="AA293" s="799"/>
    </row>
    <row r="294">
      <c r="A294" s="767"/>
      <c r="B294" s="734"/>
      <c r="C294" s="767"/>
      <c r="D294" s="767"/>
      <c r="E294" s="767"/>
      <c r="F294" s="767"/>
      <c r="G294" s="767"/>
      <c r="H294" s="767"/>
      <c r="I294" s="767"/>
      <c r="J294" s="767"/>
      <c r="K294" s="767"/>
      <c r="L294" s="767"/>
      <c r="M294" s="767"/>
      <c r="N294" s="767"/>
      <c r="O294" s="767"/>
      <c r="P294" s="767"/>
      <c r="Q294" s="767"/>
      <c r="R294" s="767"/>
      <c r="S294" s="767"/>
      <c r="T294" s="767"/>
      <c r="U294" s="767"/>
      <c r="V294" s="799"/>
      <c r="W294" s="799"/>
      <c r="X294" s="799"/>
      <c r="Y294" s="799"/>
      <c r="Z294" s="799"/>
      <c r="AA294" s="799"/>
    </row>
    <row r="295">
      <c r="A295" s="767"/>
      <c r="B295" s="734"/>
      <c r="C295" s="767"/>
      <c r="D295" s="767"/>
      <c r="E295" s="767"/>
      <c r="F295" s="767"/>
      <c r="G295" s="767"/>
      <c r="H295" s="767"/>
      <c r="I295" s="767"/>
      <c r="J295" s="767"/>
      <c r="K295" s="767"/>
      <c r="L295" s="767"/>
      <c r="M295" s="767"/>
      <c r="N295" s="767"/>
      <c r="O295" s="767"/>
      <c r="P295" s="767"/>
      <c r="Q295" s="767"/>
      <c r="R295" s="767"/>
      <c r="S295" s="767"/>
      <c r="T295" s="767"/>
      <c r="U295" s="767"/>
      <c r="V295" s="799"/>
      <c r="W295" s="799"/>
      <c r="X295" s="799"/>
      <c r="Y295" s="799"/>
      <c r="Z295" s="799"/>
      <c r="AA295" s="799"/>
    </row>
    <row r="296">
      <c r="A296" s="767"/>
      <c r="B296" s="734"/>
      <c r="C296" s="767"/>
      <c r="D296" s="767"/>
      <c r="E296" s="767"/>
      <c r="F296" s="767"/>
      <c r="G296" s="767"/>
      <c r="H296" s="767"/>
      <c r="I296" s="767"/>
      <c r="J296" s="767"/>
      <c r="K296" s="767"/>
      <c r="L296" s="767"/>
      <c r="M296" s="767"/>
      <c r="N296" s="767"/>
      <c r="O296" s="767"/>
      <c r="P296" s="767"/>
      <c r="Q296" s="767"/>
      <c r="R296" s="767"/>
      <c r="S296" s="767"/>
      <c r="T296" s="767"/>
      <c r="U296" s="767"/>
      <c r="V296" s="799"/>
      <c r="W296" s="799"/>
      <c r="X296" s="799"/>
      <c r="Y296" s="799"/>
      <c r="Z296" s="799"/>
      <c r="AA296" s="799"/>
    </row>
    <row r="297">
      <c r="A297" s="767"/>
      <c r="B297" s="734"/>
      <c r="C297" s="767"/>
      <c r="D297" s="767"/>
      <c r="E297" s="767"/>
      <c r="F297" s="767"/>
      <c r="G297" s="767"/>
      <c r="H297" s="767"/>
      <c r="I297" s="767"/>
      <c r="J297" s="767"/>
      <c r="K297" s="767"/>
      <c r="L297" s="767"/>
      <c r="M297" s="767"/>
      <c r="N297" s="767"/>
      <c r="O297" s="767"/>
      <c r="P297" s="767"/>
      <c r="Q297" s="767"/>
      <c r="R297" s="767"/>
      <c r="S297" s="767"/>
      <c r="T297" s="767"/>
      <c r="U297" s="767"/>
      <c r="V297" s="799"/>
      <c r="W297" s="799"/>
      <c r="X297" s="799"/>
      <c r="Y297" s="799"/>
      <c r="Z297" s="799"/>
      <c r="AA297" s="799"/>
    </row>
    <row r="298">
      <c r="A298" s="767"/>
      <c r="B298" s="734"/>
      <c r="C298" s="767"/>
      <c r="D298" s="767"/>
      <c r="E298" s="767"/>
      <c r="F298" s="767"/>
      <c r="G298" s="767"/>
      <c r="H298" s="767"/>
      <c r="I298" s="767"/>
      <c r="J298" s="767"/>
      <c r="K298" s="767"/>
      <c r="L298" s="767"/>
      <c r="M298" s="767"/>
      <c r="N298" s="767"/>
      <c r="O298" s="767"/>
      <c r="P298" s="767"/>
      <c r="Q298" s="767"/>
      <c r="R298" s="767"/>
      <c r="S298" s="767"/>
      <c r="T298" s="767"/>
      <c r="U298" s="767"/>
      <c r="V298" s="799"/>
      <c r="W298" s="799"/>
      <c r="X298" s="799"/>
      <c r="Y298" s="799"/>
      <c r="Z298" s="799"/>
      <c r="AA298" s="799"/>
    </row>
    <row r="299">
      <c r="A299" s="767"/>
      <c r="B299" s="734"/>
      <c r="C299" s="767"/>
      <c r="D299" s="767"/>
      <c r="E299" s="767"/>
      <c r="F299" s="767"/>
      <c r="G299" s="767"/>
      <c r="H299" s="767"/>
      <c r="I299" s="767"/>
      <c r="J299" s="767"/>
      <c r="K299" s="767"/>
      <c r="L299" s="767"/>
      <c r="M299" s="767"/>
      <c r="N299" s="767"/>
      <c r="O299" s="767"/>
      <c r="P299" s="767"/>
      <c r="Q299" s="767"/>
      <c r="R299" s="767"/>
      <c r="S299" s="767"/>
      <c r="T299" s="767"/>
      <c r="U299" s="767"/>
      <c r="V299" s="799"/>
      <c r="W299" s="799"/>
      <c r="X299" s="799"/>
      <c r="Y299" s="799"/>
      <c r="Z299" s="799"/>
      <c r="AA299" s="799"/>
    </row>
    <row r="300">
      <c r="A300" s="767"/>
      <c r="B300" s="734"/>
      <c r="C300" s="767"/>
      <c r="D300" s="767"/>
      <c r="E300" s="767"/>
      <c r="F300" s="767"/>
      <c r="G300" s="767"/>
      <c r="H300" s="767"/>
      <c r="I300" s="767"/>
      <c r="J300" s="767"/>
      <c r="K300" s="767"/>
      <c r="L300" s="767"/>
      <c r="M300" s="767"/>
      <c r="N300" s="767"/>
      <c r="O300" s="767"/>
      <c r="P300" s="767"/>
      <c r="Q300" s="767"/>
      <c r="R300" s="767"/>
      <c r="S300" s="767"/>
      <c r="T300" s="767"/>
      <c r="U300" s="767"/>
      <c r="V300" s="799"/>
      <c r="W300" s="799"/>
      <c r="X300" s="799"/>
      <c r="Y300" s="799"/>
      <c r="Z300" s="799"/>
      <c r="AA300" s="799"/>
    </row>
    <row r="301">
      <c r="A301" s="767"/>
      <c r="B301" s="734"/>
      <c r="C301" s="767"/>
      <c r="D301" s="767"/>
      <c r="E301" s="767"/>
      <c r="F301" s="767"/>
      <c r="G301" s="767"/>
      <c r="H301" s="767"/>
      <c r="I301" s="767"/>
      <c r="J301" s="767"/>
      <c r="K301" s="767"/>
      <c r="L301" s="767"/>
      <c r="M301" s="767"/>
      <c r="N301" s="767"/>
      <c r="O301" s="767"/>
      <c r="P301" s="767"/>
      <c r="Q301" s="767"/>
      <c r="R301" s="767"/>
      <c r="S301" s="767"/>
      <c r="T301" s="767"/>
      <c r="U301" s="767"/>
      <c r="V301" s="799"/>
      <c r="W301" s="799"/>
      <c r="X301" s="799"/>
      <c r="Y301" s="799"/>
      <c r="Z301" s="799"/>
      <c r="AA301" s="799"/>
    </row>
    <row r="302">
      <c r="A302" s="767"/>
      <c r="B302" s="734"/>
      <c r="C302" s="767"/>
      <c r="D302" s="767"/>
      <c r="E302" s="767"/>
      <c r="F302" s="767"/>
      <c r="G302" s="767"/>
      <c r="H302" s="767"/>
      <c r="I302" s="767"/>
      <c r="J302" s="767"/>
      <c r="K302" s="767"/>
      <c r="L302" s="767"/>
      <c r="M302" s="767"/>
      <c r="N302" s="767"/>
      <c r="O302" s="767"/>
      <c r="P302" s="767"/>
      <c r="Q302" s="767"/>
      <c r="R302" s="767"/>
      <c r="S302" s="767"/>
      <c r="T302" s="767"/>
      <c r="U302" s="767"/>
      <c r="V302" s="799"/>
      <c r="W302" s="799"/>
      <c r="X302" s="799"/>
      <c r="Y302" s="799"/>
      <c r="Z302" s="799"/>
      <c r="AA302" s="799"/>
    </row>
    <row r="303">
      <c r="A303" s="767"/>
      <c r="B303" s="734"/>
      <c r="C303" s="767"/>
      <c r="D303" s="767"/>
      <c r="E303" s="767"/>
      <c r="F303" s="767"/>
      <c r="G303" s="767"/>
      <c r="H303" s="767"/>
      <c r="I303" s="767"/>
      <c r="J303" s="767"/>
      <c r="K303" s="767"/>
      <c r="L303" s="767"/>
      <c r="M303" s="767"/>
      <c r="N303" s="767"/>
      <c r="O303" s="767"/>
      <c r="P303" s="767"/>
      <c r="Q303" s="767"/>
      <c r="R303" s="767"/>
      <c r="S303" s="767"/>
      <c r="T303" s="767"/>
      <c r="U303" s="767"/>
      <c r="V303" s="799"/>
      <c r="W303" s="799"/>
      <c r="X303" s="799"/>
      <c r="Y303" s="799"/>
      <c r="Z303" s="799"/>
      <c r="AA303" s="799"/>
    </row>
    <row r="304">
      <c r="A304" s="767"/>
      <c r="B304" s="734"/>
      <c r="C304" s="767"/>
      <c r="D304" s="767"/>
      <c r="E304" s="767"/>
      <c r="F304" s="767"/>
      <c r="G304" s="767"/>
      <c r="H304" s="767"/>
      <c r="I304" s="767"/>
      <c r="J304" s="767"/>
      <c r="K304" s="767"/>
      <c r="L304" s="767"/>
      <c r="M304" s="767"/>
      <c r="N304" s="767"/>
      <c r="O304" s="767"/>
      <c r="P304" s="767"/>
      <c r="Q304" s="767"/>
      <c r="R304" s="767"/>
      <c r="S304" s="767"/>
      <c r="T304" s="767"/>
      <c r="U304" s="767"/>
      <c r="V304" s="799"/>
      <c r="W304" s="799"/>
      <c r="X304" s="799"/>
      <c r="Y304" s="799"/>
      <c r="Z304" s="799"/>
      <c r="AA304" s="799"/>
    </row>
    <row r="305">
      <c r="A305" s="767"/>
      <c r="B305" s="734"/>
      <c r="C305" s="767"/>
      <c r="D305" s="767"/>
      <c r="E305" s="767"/>
      <c r="F305" s="767"/>
      <c r="G305" s="767"/>
      <c r="H305" s="767"/>
      <c r="I305" s="767"/>
      <c r="J305" s="767"/>
      <c r="K305" s="767"/>
      <c r="L305" s="767"/>
      <c r="M305" s="767"/>
      <c r="N305" s="767"/>
      <c r="O305" s="767"/>
      <c r="P305" s="767"/>
      <c r="Q305" s="767"/>
      <c r="R305" s="767"/>
      <c r="S305" s="767"/>
      <c r="T305" s="767"/>
      <c r="U305" s="767"/>
      <c r="V305" s="799"/>
      <c r="W305" s="799"/>
      <c r="X305" s="799"/>
      <c r="Y305" s="799"/>
      <c r="Z305" s="799"/>
      <c r="AA305" s="799"/>
    </row>
    <row r="306">
      <c r="A306" s="767"/>
      <c r="B306" s="734"/>
      <c r="C306" s="767"/>
      <c r="D306" s="767"/>
      <c r="E306" s="767"/>
      <c r="F306" s="767"/>
      <c r="G306" s="767"/>
      <c r="H306" s="767"/>
      <c r="I306" s="767"/>
      <c r="J306" s="767"/>
      <c r="K306" s="767"/>
      <c r="L306" s="767"/>
      <c r="M306" s="767"/>
      <c r="N306" s="767"/>
      <c r="O306" s="767"/>
      <c r="P306" s="767"/>
      <c r="Q306" s="767"/>
      <c r="R306" s="767"/>
      <c r="S306" s="767"/>
      <c r="T306" s="767"/>
      <c r="U306" s="767"/>
      <c r="V306" s="799"/>
      <c r="W306" s="799"/>
      <c r="X306" s="799"/>
      <c r="Y306" s="799"/>
      <c r="Z306" s="799"/>
      <c r="AA306" s="799"/>
    </row>
    <row r="307">
      <c r="A307" s="767"/>
      <c r="B307" s="734"/>
      <c r="C307" s="767"/>
      <c r="D307" s="767"/>
      <c r="E307" s="767"/>
      <c r="F307" s="767"/>
      <c r="G307" s="767"/>
      <c r="H307" s="767"/>
      <c r="I307" s="767"/>
      <c r="J307" s="767"/>
      <c r="K307" s="767"/>
      <c r="L307" s="767"/>
      <c r="M307" s="767"/>
      <c r="N307" s="767"/>
      <c r="O307" s="767"/>
      <c r="P307" s="767"/>
      <c r="Q307" s="767"/>
      <c r="R307" s="767"/>
      <c r="S307" s="767"/>
      <c r="T307" s="767"/>
      <c r="U307" s="767"/>
      <c r="V307" s="799"/>
      <c r="W307" s="799"/>
      <c r="X307" s="799"/>
      <c r="Y307" s="799"/>
      <c r="Z307" s="799"/>
      <c r="AA307" s="799"/>
    </row>
    <row r="308">
      <c r="A308" s="767"/>
      <c r="B308" s="734"/>
      <c r="C308" s="767"/>
      <c r="D308" s="767"/>
      <c r="E308" s="767"/>
      <c r="F308" s="767"/>
      <c r="G308" s="767"/>
      <c r="H308" s="767"/>
      <c r="I308" s="767"/>
      <c r="J308" s="767"/>
      <c r="K308" s="767"/>
      <c r="L308" s="767"/>
      <c r="M308" s="767"/>
      <c r="N308" s="767"/>
      <c r="O308" s="767"/>
      <c r="P308" s="767"/>
      <c r="Q308" s="767"/>
      <c r="R308" s="767"/>
      <c r="S308" s="767"/>
      <c r="T308" s="767"/>
      <c r="U308" s="767"/>
      <c r="V308" s="799"/>
      <c r="W308" s="799"/>
      <c r="X308" s="799"/>
      <c r="Y308" s="799"/>
      <c r="Z308" s="799"/>
      <c r="AA308" s="799"/>
    </row>
    <row r="309">
      <c r="A309" s="767"/>
      <c r="B309" s="734"/>
      <c r="C309" s="767"/>
      <c r="D309" s="767"/>
      <c r="E309" s="767"/>
      <c r="F309" s="767"/>
      <c r="G309" s="767"/>
      <c r="H309" s="767"/>
      <c r="I309" s="767"/>
      <c r="J309" s="767"/>
      <c r="K309" s="767"/>
      <c r="L309" s="767"/>
      <c r="M309" s="767"/>
      <c r="N309" s="767"/>
      <c r="O309" s="767"/>
      <c r="P309" s="767"/>
      <c r="Q309" s="767"/>
      <c r="R309" s="767"/>
      <c r="S309" s="767"/>
      <c r="T309" s="767"/>
      <c r="U309" s="767"/>
      <c r="V309" s="799"/>
      <c r="W309" s="799"/>
      <c r="X309" s="799"/>
      <c r="Y309" s="799"/>
      <c r="Z309" s="799"/>
      <c r="AA309" s="799"/>
    </row>
    <row r="310">
      <c r="A310" s="767"/>
      <c r="B310" s="734"/>
      <c r="C310" s="767"/>
      <c r="D310" s="767"/>
      <c r="E310" s="767"/>
      <c r="F310" s="767"/>
      <c r="G310" s="767"/>
      <c r="H310" s="767"/>
      <c r="I310" s="767"/>
      <c r="J310" s="767"/>
      <c r="K310" s="767"/>
      <c r="L310" s="767"/>
      <c r="M310" s="767"/>
      <c r="N310" s="767"/>
      <c r="O310" s="767"/>
      <c r="P310" s="767"/>
      <c r="Q310" s="767"/>
      <c r="R310" s="767"/>
      <c r="S310" s="767"/>
      <c r="T310" s="767"/>
      <c r="U310" s="767"/>
      <c r="V310" s="799"/>
      <c r="W310" s="799"/>
      <c r="X310" s="799"/>
      <c r="Y310" s="799"/>
      <c r="Z310" s="799"/>
      <c r="AA310" s="799"/>
    </row>
    <row r="311">
      <c r="A311" s="767"/>
      <c r="B311" s="734"/>
      <c r="C311" s="767"/>
      <c r="D311" s="767"/>
      <c r="E311" s="767"/>
      <c r="F311" s="767"/>
      <c r="G311" s="767"/>
      <c r="H311" s="767"/>
      <c r="I311" s="767"/>
      <c r="J311" s="767"/>
      <c r="K311" s="767"/>
      <c r="L311" s="767"/>
      <c r="M311" s="767"/>
      <c r="N311" s="767"/>
      <c r="O311" s="767"/>
      <c r="P311" s="767"/>
      <c r="Q311" s="767"/>
      <c r="R311" s="767"/>
      <c r="S311" s="767"/>
      <c r="T311" s="767"/>
      <c r="U311" s="767"/>
      <c r="V311" s="799"/>
      <c r="W311" s="799"/>
      <c r="X311" s="799"/>
      <c r="Y311" s="799"/>
      <c r="Z311" s="799"/>
      <c r="AA311" s="799"/>
    </row>
    <row r="312">
      <c r="A312" s="767"/>
      <c r="B312" s="734"/>
      <c r="C312" s="767"/>
      <c r="D312" s="767"/>
      <c r="E312" s="767"/>
      <c r="F312" s="767"/>
      <c r="G312" s="767"/>
      <c r="H312" s="767"/>
      <c r="I312" s="767"/>
      <c r="J312" s="767"/>
      <c r="K312" s="767"/>
      <c r="L312" s="767"/>
      <c r="M312" s="767"/>
      <c r="N312" s="767"/>
      <c r="O312" s="767"/>
      <c r="P312" s="767"/>
      <c r="Q312" s="767"/>
      <c r="R312" s="767"/>
      <c r="S312" s="767"/>
      <c r="T312" s="767"/>
      <c r="U312" s="767"/>
      <c r="V312" s="799"/>
      <c r="W312" s="799"/>
      <c r="X312" s="799"/>
      <c r="Y312" s="799"/>
      <c r="Z312" s="799"/>
      <c r="AA312" s="799"/>
    </row>
    <row r="313">
      <c r="A313" s="767"/>
      <c r="B313" s="734"/>
      <c r="C313" s="767"/>
      <c r="D313" s="767"/>
      <c r="E313" s="767"/>
      <c r="F313" s="767"/>
      <c r="G313" s="767"/>
      <c r="H313" s="767"/>
      <c r="I313" s="767"/>
      <c r="J313" s="767"/>
      <c r="K313" s="767"/>
      <c r="L313" s="767"/>
      <c r="M313" s="767"/>
      <c r="N313" s="767"/>
      <c r="O313" s="767"/>
      <c r="P313" s="767"/>
      <c r="Q313" s="767"/>
      <c r="R313" s="767"/>
      <c r="S313" s="767"/>
      <c r="T313" s="767"/>
      <c r="U313" s="767"/>
      <c r="V313" s="799"/>
      <c r="W313" s="799"/>
      <c r="X313" s="799"/>
      <c r="Y313" s="799"/>
      <c r="Z313" s="799"/>
      <c r="AA313" s="799"/>
    </row>
    <row r="314">
      <c r="A314" s="767"/>
      <c r="B314" s="734"/>
      <c r="C314" s="767"/>
      <c r="D314" s="767"/>
      <c r="E314" s="767"/>
      <c r="F314" s="767"/>
      <c r="G314" s="767"/>
      <c r="H314" s="767"/>
      <c r="I314" s="767"/>
      <c r="J314" s="767"/>
      <c r="K314" s="767"/>
      <c r="L314" s="767"/>
      <c r="M314" s="767"/>
      <c r="N314" s="767"/>
      <c r="O314" s="767"/>
      <c r="P314" s="767"/>
      <c r="Q314" s="767"/>
      <c r="R314" s="767"/>
      <c r="S314" s="767"/>
      <c r="T314" s="767"/>
      <c r="U314" s="767"/>
      <c r="V314" s="799"/>
      <c r="W314" s="799"/>
      <c r="X314" s="799"/>
      <c r="Y314" s="799"/>
      <c r="Z314" s="799"/>
      <c r="AA314" s="799"/>
    </row>
    <row r="315">
      <c r="A315" s="767"/>
      <c r="B315" s="734"/>
      <c r="C315" s="767"/>
      <c r="D315" s="767"/>
      <c r="E315" s="767"/>
      <c r="F315" s="767"/>
      <c r="G315" s="767"/>
      <c r="H315" s="767"/>
      <c r="I315" s="767"/>
      <c r="J315" s="767"/>
      <c r="K315" s="767"/>
      <c r="L315" s="767"/>
      <c r="M315" s="767"/>
      <c r="N315" s="767"/>
      <c r="O315" s="767"/>
      <c r="P315" s="767"/>
      <c r="Q315" s="767"/>
      <c r="R315" s="767"/>
      <c r="S315" s="767"/>
      <c r="T315" s="767"/>
      <c r="U315" s="767"/>
      <c r="V315" s="799"/>
      <c r="W315" s="799"/>
      <c r="X315" s="799"/>
      <c r="Y315" s="799"/>
      <c r="Z315" s="799"/>
      <c r="AA315" s="799"/>
    </row>
    <row r="316">
      <c r="A316" s="767"/>
      <c r="B316" s="734"/>
      <c r="C316" s="767"/>
      <c r="D316" s="767"/>
      <c r="E316" s="767"/>
      <c r="F316" s="767"/>
      <c r="G316" s="767"/>
      <c r="H316" s="767"/>
      <c r="I316" s="767"/>
      <c r="J316" s="767"/>
      <c r="K316" s="767"/>
      <c r="L316" s="767"/>
      <c r="M316" s="767"/>
      <c r="N316" s="767"/>
      <c r="O316" s="767"/>
      <c r="P316" s="767"/>
      <c r="Q316" s="767"/>
      <c r="R316" s="767"/>
      <c r="S316" s="767"/>
      <c r="T316" s="767"/>
      <c r="U316" s="767"/>
      <c r="V316" s="799"/>
      <c r="W316" s="799"/>
      <c r="X316" s="799"/>
      <c r="Y316" s="799"/>
      <c r="Z316" s="799"/>
      <c r="AA316" s="799"/>
    </row>
    <row r="317">
      <c r="A317" s="767"/>
      <c r="B317" s="734"/>
      <c r="C317" s="767"/>
      <c r="D317" s="767"/>
      <c r="E317" s="767"/>
      <c r="F317" s="767"/>
      <c r="G317" s="767"/>
      <c r="H317" s="767"/>
      <c r="I317" s="767"/>
      <c r="J317" s="767"/>
      <c r="K317" s="767"/>
      <c r="L317" s="767"/>
      <c r="M317" s="767"/>
      <c r="N317" s="767"/>
      <c r="O317" s="767"/>
      <c r="P317" s="767"/>
      <c r="Q317" s="767"/>
      <c r="R317" s="767"/>
      <c r="S317" s="767"/>
      <c r="T317" s="767"/>
      <c r="U317" s="767"/>
      <c r="V317" s="799"/>
      <c r="W317" s="799"/>
      <c r="X317" s="799"/>
      <c r="Y317" s="799"/>
      <c r="Z317" s="799"/>
      <c r="AA317" s="799"/>
    </row>
    <row r="318">
      <c r="A318" s="767"/>
      <c r="B318" s="734"/>
      <c r="C318" s="767"/>
      <c r="D318" s="767"/>
      <c r="E318" s="767"/>
      <c r="F318" s="767"/>
      <c r="G318" s="767"/>
      <c r="H318" s="767"/>
      <c r="I318" s="767"/>
      <c r="J318" s="767"/>
      <c r="K318" s="767"/>
      <c r="L318" s="767"/>
      <c r="M318" s="767"/>
      <c r="N318" s="767"/>
      <c r="O318" s="767"/>
      <c r="P318" s="767"/>
      <c r="Q318" s="767"/>
      <c r="R318" s="767"/>
      <c r="S318" s="767"/>
      <c r="T318" s="767"/>
      <c r="U318" s="767"/>
      <c r="V318" s="799"/>
      <c r="W318" s="799"/>
      <c r="X318" s="799"/>
      <c r="Y318" s="799"/>
      <c r="Z318" s="799"/>
      <c r="AA318" s="799"/>
    </row>
    <row r="319">
      <c r="A319" s="767"/>
      <c r="B319" s="734"/>
      <c r="C319" s="767"/>
      <c r="D319" s="767"/>
      <c r="E319" s="767"/>
      <c r="F319" s="767"/>
      <c r="G319" s="767"/>
      <c r="H319" s="767"/>
      <c r="I319" s="767"/>
      <c r="J319" s="767"/>
      <c r="K319" s="767"/>
      <c r="L319" s="767"/>
      <c r="M319" s="767"/>
      <c r="N319" s="767"/>
      <c r="O319" s="767"/>
      <c r="P319" s="767"/>
      <c r="Q319" s="767"/>
      <c r="R319" s="767"/>
      <c r="S319" s="767"/>
      <c r="T319" s="767"/>
      <c r="U319" s="767"/>
      <c r="V319" s="799"/>
      <c r="W319" s="799"/>
      <c r="X319" s="799"/>
      <c r="Y319" s="799"/>
      <c r="Z319" s="799"/>
      <c r="AA319" s="799"/>
    </row>
    <row r="320">
      <c r="A320" s="767"/>
      <c r="B320" s="734"/>
      <c r="C320" s="767"/>
      <c r="D320" s="767"/>
      <c r="E320" s="767"/>
      <c r="F320" s="767"/>
      <c r="G320" s="767"/>
      <c r="H320" s="767"/>
      <c r="I320" s="767"/>
      <c r="J320" s="767"/>
      <c r="K320" s="767"/>
      <c r="L320" s="767"/>
      <c r="M320" s="767"/>
      <c r="N320" s="767"/>
      <c r="O320" s="767"/>
      <c r="P320" s="767"/>
      <c r="Q320" s="767"/>
      <c r="R320" s="767"/>
      <c r="S320" s="767"/>
      <c r="T320" s="767"/>
      <c r="U320" s="767"/>
      <c r="V320" s="799"/>
      <c r="W320" s="799"/>
      <c r="X320" s="799"/>
      <c r="Y320" s="799"/>
      <c r="Z320" s="799"/>
      <c r="AA320" s="799"/>
    </row>
    <row r="321">
      <c r="A321" s="767"/>
      <c r="B321" s="734"/>
      <c r="C321" s="767"/>
      <c r="D321" s="767"/>
      <c r="E321" s="767"/>
      <c r="F321" s="767"/>
      <c r="G321" s="767"/>
      <c r="H321" s="767"/>
      <c r="I321" s="767"/>
      <c r="J321" s="767"/>
      <c r="K321" s="767"/>
      <c r="L321" s="767"/>
      <c r="M321" s="767"/>
      <c r="N321" s="767"/>
      <c r="O321" s="767"/>
      <c r="P321" s="767"/>
      <c r="Q321" s="767"/>
      <c r="R321" s="767"/>
      <c r="S321" s="767"/>
      <c r="T321" s="767"/>
      <c r="U321" s="767"/>
      <c r="V321" s="799"/>
      <c r="W321" s="799"/>
      <c r="X321" s="799"/>
      <c r="Y321" s="799"/>
      <c r="Z321" s="799"/>
      <c r="AA321" s="799"/>
    </row>
    <row r="322">
      <c r="A322" s="767"/>
      <c r="B322" s="734"/>
      <c r="C322" s="767"/>
      <c r="D322" s="767"/>
      <c r="E322" s="767"/>
      <c r="F322" s="767"/>
      <c r="G322" s="767"/>
      <c r="H322" s="767"/>
      <c r="I322" s="767"/>
      <c r="J322" s="767"/>
      <c r="K322" s="767"/>
      <c r="L322" s="767"/>
      <c r="M322" s="767"/>
      <c r="N322" s="767"/>
      <c r="O322" s="767"/>
      <c r="P322" s="767"/>
      <c r="Q322" s="767"/>
      <c r="R322" s="767"/>
      <c r="S322" s="767"/>
      <c r="T322" s="767"/>
      <c r="U322" s="767"/>
      <c r="V322" s="799"/>
      <c r="W322" s="799"/>
      <c r="X322" s="799"/>
      <c r="Y322" s="799"/>
      <c r="Z322" s="799"/>
      <c r="AA322" s="799"/>
    </row>
    <row r="323">
      <c r="A323" s="767"/>
      <c r="B323" s="734"/>
      <c r="C323" s="767"/>
      <c r="D323" s="767"/>
      <c r="E323" s="767"/>
      <c r="F323" s="767"/>
      <c r="G323" s="767"/>
      <c r="H323" s="767"/>
      <c r="I323" s="767"/>
      <c r="J323" s="767"/>
      <c r="K323" s="767"/>
      <c r="L323" s="767"/>
      <c r="M323" s="767"/>
      <c r="N323" s="767"/>
      <c r="O323" s="767"/>
      <c r="P323" s="767"/>
      <c r="Q323" s="767"/>
      <c r="R323" s="767"/>
      <c r="S323" s="767"/>
      <c r="T323" s="767"/>
      <c r="U323" s="767"/>
      <c r="V323" s="799"/>
      <c r="W323" s="799"/>
      <c r="X323" s="799"/>
      <c r="Y323" s="799"/>
      <c r="Z323" s="799"/>
      <c r="AA323" s="799"/>
    </row>
    <row r="324">
      <c r="A324" s="767"/>
      <c r="B324" s="734"/>
      <c r="C324" s="767"/>
      <c r="D324" s="767"/>
      <c r="E324" s="767"/>
      <c r="F324" s="767"/>
      <c r="G324" s="767"/>
      <c r="H324" s="767"/>
      <c r="I324" s="767"/>
      <c r="J324" s="767"/>
      <c r="K324" s="767"/>
      <c r="L324" s="767"/>
      <c r="M324" s="767"/>
      <c r="N324" s="767"/>
      <c r="O324" s="767"/>
      <c r="P324" s="767"/>
      <c r="Q324" s="767"/>
      <c r="R324" s="767"/>
      <c r="S324" s="767"/>
      <c r="T324" s="767"/>
      <c r="U324" s="767"/>
      <c r="V324" s="799"/>
      <c r="W324" s="799"/>
      <c r="X324" s="799"/>
      <c r="Y324" s="799"/>
      <c r="Z324" s="799"/>
      <c r="AA324" s="799"/>
    </row>
    <row r="325">
      <c r="A325" s="767"/>
      <c r="B325" s="734"/>
      <c r="C325" s="767"/>
      <c r="D325" s="767"/>
      <c r="E325" s="767"/>
      <c r="F325" s="767"/>
      <c r="G325" s="767"/>
      <c r="H325" s="767"/>
      <c r="I325" s="767"/>
      <c r="J325" s="767"/>
      <c r="K325" s="767"/>
      <c r="L325" s="767"/>
      <c r="M325" s="767"/>
      <c r="N325" s="767"/>
      <c r="O325" s="767"/>
      <c r="P325" s="767"/>
      <c r="Q325" s="767"/>
      <c r="R325" s="767"/>
      <c r="S325" s="767"/>
      <c r="T325" s="767"/>
      <c r="U325" s="767"/>
      <c r="V325" s="799"/>
      <c r="W325" s="799"/>
      <c r="X325" s="799"/>
      <c r="Y325" s="799"/>
      <c r="Z325" s="799"/>
      <c r="AA325" s="799"/>
    </row>
    <row r="326">
      <c r="A326" s="767"/>
      <c r="B326" s="734"/>
      <c r="C326" s="767"/>
      <c r="D326" s="767"/>
      <c r="E326" s="767"/>
      <c r="F326" s="767"/>
      <c r="G326" s="767"/>
      <c r="H326" s="767"/>
      <c r="I326" s="767"/>
      <c r="J326" s="767"/>
      <c r="K326" s="767"/>
      <c r="L326" s="767"/>
      <c r="M326" s="767"/>
      <c r="N326" s="767"/>
      <c r="O326" s="767"/>
      <c r="P326" s="767"/>
      <c r="Q326" s="767"/>
      <c r="R326" s="767"/>
      <c r="S326" s="767"/>
      <c r="T326" s="767"/>
      <c r="U326" s="767"/>
      <c r="V326" s="799"/>
      <c r="W326" s="799"/>
      <c r="X326" s="799"/>
      <c r="Y326" s="799"/>
      <c r="Z326" s="799"/>
      <c r="AA326" s="799"/>
    </row>
    <row r="327">
      <c r="A327" s="767"/>
      <c r="B327" s="734"/>
      <c r="C327" s="767"/>
      <c r="D327" s="767"/>
      <c r="E327" s="767"/>
      <c r="F327" s="767"/>
      <c r="G327" s="767"/>
      <c r="H327" s="767"/>
      <c r="I327" s="767"/>
      <c r="J327" s="767"/>
      <c r="K327" s="767"/>
      <c r="L327" s="767"/>
      <c r="M327" s="767"/>
      <c r="N327" s="767"/>
      <c r="O327" s="767"/>
      <c r="P327" s="767"/>
      <c r="Q327" s="767"/>
      <c r="R327" s="767"/>
      <c r="S327" s="767"/>
      <c r="T327" s="767"/>
      <c r="U327" s="767"/>
      <c r="V327" s="799"/>
      <c r="W327" s="799"/>
      <c r="X327" s="799"/>
      <c r="Y327" s="799"/>
      <c r="Z327" s="799"/>
      <c r="AA327" s="799"/>
    </row>
    <row r="328">
      <c r="A328" s="767"/>
      <c r="B328" s="734"/>
      <c r="C328" s="767"/>
      <c r="D328" s="767"/>
      <c r="E328" s="767"/>
      <c r="F328" s="767"/>
      <c r="G328" s="767"/>
      <c r="H328" s="767"/>
      <c r="I328" s="767"/>
      <c r="J328" s="767"/>
      <c r="K328" s="767"/>
      <c r="L328" s="767"/>
      <c r="M328" s="767"/>
      <c r="N328" s="767"/>
      <c r="O328" s="767"/>
      <c r="P328" s="767"/>
      <c r="Q328" s="767"/>
      <c r="R328" s="767"/>
      <c r="S328" s="767"/>
      <c r="T328" s="767"/>
      <c r="U328" s="767"/>
      <c r="V328" s="799"/>
      <c r="W328" s="799"/>
      <c r="X328" s="799"/>
      <c r="Y328" s="799"/>
      <c r="Z328" s="799"/>
      <c r="AA328" s="799"/>
    </row>
    <row r="329">
      <c r="A329" s="767"/>
      <c r="B329" s="734"/>
      <c r="C329" s="767"/>
      <c r="D329" s="767"/>
      <c r="E329" s="767"/>
      <c r="F329" s="767"/>
      <c r="G329" s="767"/>
      <c r="H329" s="767"/>
      <c r="I329" s="767"/>
      <c r="J329" s="767"/>
      <c r="K329" s="767"/>
      <c r="L329" s="767"/>
      <c r="M329" s="767"/>
      <c r="N329" s="767"/>
      <c r="O329" s="767"/>
      <c r="P329" s="767"/>
      <c r="Q329" s="767"/>
      <c r="R329" s="767"/>
      <c r="S329" s="767"/>
      <c r="T329" s="767"/>
      <c r="U329" s="767"/>
      <c r="V329" s="799"/>
      <c r="W329" s="799"/>
      <c r="X329" s="799"/>
      <c r="Y329" s="799"/>
      <c r="Z329" s="799"/>
      <c r="AA329" s="799"/>
    </row>
    <row r="330">
      <c r="A330" s="767"/>
      <c r="B330" s="734"/>
      <c r="C330" s="767"/>
      <c r="D330" s="767"/>
      <c r="E330" s="767"/>
      <c r="F330" s="767"/>
      <c r="G330" s="767"/>
      <c r="H330" s="767"/>
      <c r="I330" s="767"/>
      <c r="J330" s="767"/>
      <c r="K330" s="767"/>
      <c r="L330" s="767"/>
      <c r="M330" s="767"/>
      <c r="N330" s="767"/>
      <c r="O330" s="767"/>
      <c r="P330" s="767"/>
      <c r="Q330" s="767"/>
      <c r="R330" s="767"/>
      <c r="S330" s="767"/>
      <c r="T330" s="767"/>
      <c r="U330" s="767"/>
      <c r="V330" s="799"/>
      <c r="W330" s="799"/>
      <c r="X330" s="799"/>
      <c r="Y330" s="799"/>
      <c r="Z330" s="799"/>
      <c r="AA330" s="799"/>
    </row>
    <row r="331">
      <c r="A331" s="767"/>
      <c r="B331" s="734"/>
      <c r="C331" s="767"/>
      <c r="D331" s="767"/>
      <c r="E331" s="767"/>
      <c r="F331" s="767"/>
      <c r="G331" s="767"/>
      <c r="H331" s="767"/>
      <c r="I331" s="767"/>
      <c r="J331" s="767"/>
      <c r="K331" s="767"/>
      <c r="L331" s="767"/>
      <c r="M331" s="767"/>
      <c r="N331" s="767"/>
      <c r="O331" s="767"/>
      <c r="P331" s="767"/>
      <c r="Q331" s="767"/>
      <c r="R331" s="767"/>
      <c r="S331" s="767"/>
      <c r="T331" s="767"/>
      <c r="U331" s="767"/>
      <c r="V331" s="799"/>
      <c r="W331" s="799"/>
      <c r="X331" s="799"/>
      <c r="Y331" s="799"/>
      <c r="Z331" s="799"/>
      <c r="AA331" s="799"/>
    </row>
    <row r="332">
      <c r="A332" s="767"/>
      <c r="B332" s="734"/>
      <c r="C332" s="767"/>
      <c r="D332" s="767"/>
      <c r="E332" s="767"/>
      <c r="F332" s="767"/>
      <c r="G332" s="767"/>
      <c r="H332" s="767"/>
      <c r="I332" s="767"/>
      <c r="J332" s="767"/>
      <c r="K332" s="767"/>
      <c r="L332" s="767"/>
      <c r="M332" s="767"/>
      <c r="N332" s="767"/>
      <c r="O332" s="767"/>
      <c r="P332" s="767"/>
      <c r="Q332" s="767"/>
      <c r="R332" s="767"/>
      <c r="S332" s="767"/>
      <c r="T332" s="767"/>
      <c r="U332" s="767"/>
      <c r="V332" s="799"/>
      <c r="W332" s="799"/>
      <c r="X332" s="799"/>
      <c r="Y332" s="799"/>
      <c r="Z332" s="799"/>
      <c r="AA332" s="799"/>
    </row>
    <row r="333">
      <c r="A333" s="767"/>
      <c r="B333" s="734"/>
      <c r="C333" s="767"/>
      <c r="D333" s="767"/>
      <c r="E333" s="767"/>
      <c r="F333" s="767"/>
      <c r="G333" s="767"/>
      <c r="H333" s="767"/>
      <c r="I333" s="767"/>
      <c r="J333" s="767"/>
      <c r="K333" s="767"/>
      <c r="L333" s="767"/>
      <c r="M333" s="767"/>
      <c r="N333" s="767"/>
      <c r="O333" s="767"/>
      <c r="P333" s="767"/>
      <c r="Q333" s="767"/>
      <c r="R333" s="767"/>
      <c r="S333" s="767"/>
      <c r="T333" s="767"/>
      <c r="U333" s="767"/>
      <c r="V333" s="799"/>
      <c r="W333" s="799"/>
      <c r="X333" s="799"/>
      <c r="Y333" s="799"/>
      <c r="Z333" s="799"/>
      <c r="AA333" s="799"/>
    </row>
    <row r="334">
      <c r="A334" s="767"/>
      <c r="B334" s="734"/>
      <c r="C334" s="767"/>
      <c r="D334" s="767"/>
      <c r="E334" s="767"/>
      <c r="F334" s="767"/>
      <c r="G334" s="767"/>
      <c r="H334" s="767"/>
      <c r="I334" s="767"/>
      <c r="J334" s="767"/>
      <c r="K334" s="767"/>
      <c r="L334" s="767"/>
      <c r="M334" s="767"/>
      <c r="N334" s="767"/>
      <c r="O334" s="767"/>
      <c r="P334" s="767"/>
      <c r="Q334" s="767"/>
      <c r="R334" s="767"/>
      <c r="S334" s="767"/>
      <c r="T334" s="767"/>
      <c r="U334" s="767"/>
      <c r="V334" s="799"/>
      <c r="W334" s="799"/>
      <c r="X334" s="799"/>
      <c r="Y334" s="799"/>
      <c r="Z334" s="799"/>
      <c r="AA334" s="799"/>
    </row>
    <row r="335">
      <c r="A335" s="767"/>
      <c r="B335" s="734"/>
      <c r="C335" s="767"/>
      <c r="D335" s="767"/>
      <c r="E335" s="767"/>
      <c r="F335" s="767"/>
      <c r="G335" s="767"/>
      <c r="H335" s="767"/>
      <c r="I335" s="767"/>
      <c r="J335" s="767"/>
      <c r="K335" s="767"/>
      <c r="L335" s="767"/>
      <c r="M335" s="767"/>
      <c r="N335" s="767"/>
      <c r="O335" s="767"/>
      <c r="P335" s="767"/>
      <c r="Q335" s="767"/>
      <c r="R335" s="767"/>
      <c r="S335" s="767"/>
      <c r="T335" s="767"/>
      <c r="U335" s="767"/>
      <c r="V335" s="799"/>
      <c r="W335" s="799"/>
      <c r="X335" s="799"/>
      <c r="Y335" s="799"/>
      <c r="Z335" s="799"/>
      <c r="AA335" s="799"/>
    </row>
    <row r="336">
      <c r="A336" s="767"/>
      <c r="B336" s="734"/>
      <c r="C336" s="767"/>
      <c r="D336" s="767"/>
      <c r="E336" s="767"/>
      <c r="F336" s="767"/>
      <c r="G336" s="767"/>
      <c r="H336" s="767"/>
      <c r="I336" s="767"/>
      <c r="J336" s="767"/>
      <c r="K336" s="767"/>
      <c r="L336" s="767"/>
      <c r="M336" s="767"/>
      <c r="N336" s="767"/>
      <c r="O336" s="767"/>
      <c r="P336" s="767"/>
      <c r="Q336" s="767"/>
      <c r="R336" s="767"/>
      <c r="S336" s="767"/>
      <c r="T336" s="767"/>
      <c r="U336" s="767"/>
      <c r="V336" s="799"/>
      <c r="W336" s="799"/>
      <c r="X336" s="799"/>
      <c r="Y336" s="799"/>
      <c r="Z336" s="799"/>
      <c r="AA336" s="799"/>
    </row>
    <row r="337">
      <c r="A337" s="767"/>
      <c r="B337" s="734"/>
      <c r="C337" s="767"/>
      <c r="D337" s="767"/>
      <c r="E337" s="767"/>
      <c r="F337" s="767"/>
      <c r="G337" s="767"/>
      <c r="H337" s="767"/>
      <c r="I337" s="767"/>
      <c r="J337" s="767"/>
      <c r="K337" s="767"/>
      <c r="L337" s="767"/>
      <c r="M337" s="767"/>
      <c r="N337" s="767"/>
      <c r="O337" s="767"/>
      <c r="P337" s="767"/>
      <c r="Q337" s="767"/>
      <c r="R337" s="767"/>
      <c r="S337" s="767"/>
      <c r="T337" s="767"/>
      <c r="U337" s="767"/>
      <c r="V337" s="799"/>
      <c r="W337" s="799"/>
      <c r="X337" s="799"/>
      <c r="Y337" s="799"/>
      <c r="Z337" s="799"/>
      <c r="AA337" s="799"/>
    </row>
    <row r="338">
      <c r="A338" s="767"/>
      <c r="B338" s="734"/>
      <c r="C338" s="767"/>
      <c r="D338" s="767"/>
      <c r="E338" s="767"/>
      <c r="F338" s="767"/>
      <c r="G338" s="767"/>
      <c r="H338" s="767"/>
      <c r="I338" s="767"/>
      <c r="J338" s="767"/>
      <c r="K338" s="767"/>
      <c r="L338" s="767"/>
      <c r="M338" s="767"/>
      <c r="N338" s="767"/>
      <c r="O338" s="767"/>
      <c r="P338" s="767"/>
      <c r="Q338" s="767"/>
      <c r="R338" s="767"/>
      <c r="S338" s="767"/>
      <c r="T338" s="767"/>
      <c r="U338" s="767"/>
      <c r="V338" s="799"/>
      <c r="W338" s="799"/>
      <c r="X338" s="799"/>
      <c r="Y338" s="799"/>
      <c r="Z338" s="799"/>
      <c r="AA338" s="799"/>
    </row>
    <row r="339">
      <c r="A339" s="767"/>
      <c r="B339" s="734"/>
      <c r="C339" s="767"/>
      <c r="D339" s="767"/>
      <c r="E339" s="767"/>
      <c r="F339" s="767"/>
      <c r="G339" s="767"/>
      <c r="H339" s="767"/>
      <c r="I339" s="767"/>
      <c r="J339" s="767"/>
      <c r="K339" s="767"/>
      <c r="L339" s="767"/>
      <c r="M339" s="767"/>
      <c r="N339" s="767"/>
      <c r="O339" s="767"/>
      <c r="P339" s="767"/>
      <c r="Q339" s="767"/>
      <c r="R339" s="767"/>
      <c r="S339" s="767"/>
      <c r="T339" s="767"/>
      <c r="U339" s="767"/>
      <c r="V339" s="799"/>
      <c r="W339" s="799"/>
      <c r="X339" s="799"/>
      <c r="Y339" s="799"/>
      <c r="Z339" s="799"/>
      <c r="AA339" s="799"/>
    </row>
    <row r="340">
      <c r="A340" s="767"/>
      <c r="B340" s="734"/>
      <c r="C340" s="767"/>
      <c r="D340" s="767"/>
      <c r="E340" s="767"/>
      <c r="F340" s="767"/>
      <c r="G340" s="767"/>
      <c r="H340" s="767"/>
      <c r="I340" s="767"/>
      <c r="J340" s="767"/>
      <c r="K340" s="767"/>
      <c r="L340" s="767"/>
      <c r="M340" s="767"/>
      <c r="N340" s="767"/>
      <c r="O340" s="767"/>
      <c r="P340" s="767"/>
      <c r="Q340" s="767"/>
      <c r="R340" s="767"/>
      <c r="S340" s="767"/>
      <c r="T340" s="767"/>
      <c r="U340" s="767"/>
      <c r="V340" s="799"/>
      <c r="W340" s="799"/>
      <c r="X340" s="799"/>
      <c r="Y340" s="799"/>
      <c r="Z340" s="799"/>
      <c r="AA340" s="799"/>
    </row>
    <row r="341">
      <c r="A341" s="767"/>
      <c r="B341" s="734"/>
      <c r="C341" s="767"/>
      <c r="D341" s="767"/>
      <c r="E341" s="767"/>
      <c r="F341" s="767"/>
      <c r="G341" s="767"/>
      <c r="H341" s="767"/>
      <c r="I341" s="767"/>
      <c r="J341" s="767"/>
      <c r="K341" s="767"/>
      <c r="L341" s="767"/>
      <c r="M341" s="767"/>
      <c r="N341" s="767"/>
      <c r="O341" s="767"/>
      <c r="P341" s="767"/>
      <c r="Q341" s="767"/>
      <c r="R341" s="767"/>
      <c r="S341" s="767"/>
      <c r="T341" s="767"/>
      <c r="U341" s="767"/>
      <c r="V341" s="799"/>
      <c r="W341" s="799"/>
      <c r="X341" s="799"/>
      <c r="Y341" s="799"/>
      <c r="Z341" s="799"/>
      <c r="AA341" s="799"/>
    </row>
    <row r="342">
      <c r="A342" s="767"/>
      <c r="B342" s="734"/>
      <c r="C342" s="767"/>
      <c r="D342" s="767"/>
      <c r="E342" s="767"/>
      <c r="F342" s="767"/>
      <c r="G342" s="767"/>
      <c r="H342" s="767"/>
      <c r="I342" s="767"/>
      <c r="J342" s="767"/>
      <c r="K342" s="767"/>
      <c r="L342" s="767"/>
      <c r="M342" s="767"/>
      <c r="N342" s="767"/>
      <c r="O342" s="767"/>
      <c r="P342" s="767"/>
      <c r="Q342" s="767"/>
      <c r="R342" s="767"/>
      <c r="S342" s="767"/>
      <c r="T342" s="767"/>
      <c r="U342" s="767"/>
      <c r="V342" s="799"/>
      <c r="W342" s="799"/>
      <c r="X342" s="799"/>
      <c r="Y342" s="799"/>
      <c r="Z342" s="799"/>
      <c r="AA342" s="799"/>
    </row>
    <row r="343">
      <c r="A343" s="767"/>
      <c r="B343" s="734"/>
      <c r="C343" s="767"/>
      <c r="D343" s="767"/>
      <c r="E343" s="767"/>
      <c r="F343" s="767"/>
      <c r="G343" s="767"/>
      <c r="H343" s="767"/>
      <c r="I343" s="767"/>
      <c r="J343" s="767"/>
      <c r="K343" s="767"/>
      <c r="L343" s="767"/>
      <c r="M343" s="767"/>
      <c r="N343" s="767"/>
      <c r="O343" s="767"/>
      <c r="P343" s="767"/>
      <c r="Q343" s="767"/>
      <c r="R343" s="767"/>
      <c r="S343" s="767"/>
      <c r="T343" s="767"/>
      <c r="U343" s="767"/>
      <c r="V343" s="799"/>
      <c r="W343" s="799"/>
      <c r="X343" s="799"/>
      <c r="Y343" s="799"/>
      <c r="Z343" s="799"/>
      <c r="AA343" s="799"/>
    </row>
    <row r="344">
      <c r="A344" s="767"/>
      <c r="B344" s="734"/>
      <c r="C344" s="767"/>
      <c r="D344" s="767"/>
      <c r="E344" s="767"/>
      <c r="F344" s="767"/>
      <c r="G344" s="767"/>
      <c r="H344" s="767"/>
      <c r="I344" s="767"/>
      <c r="J344" s="767"/>
      <c r="K344" s="767"/>
      <c r="L344" s="767"/>
      <c r="M344" s="767"/>
      <c r="N344" s="767"/>
      <c r="O344" s="767"/>
      <c r="P344" s="767"/>
      <c r="Q344" s="767"/>
      <c r="R344" s="767"/>
      <c r="S344" s="767"/>
      <c r="T344" s="767"/>
      <c r="U344" s="767"/>
      <c r="V344" s="799"/>
      <c r="W344" s="799"/>
      <c r="X344" s="799"/>
      <c r="Y344" s="799"/>
      <c r="Z344" s="799"/>
      <c r="AA344" s="799"/>
    </row>
    <row r="345">
      <c r="A345" s="767"/>
      <c r="B345" s="734"/>
      <c r="C345" s="767"/>
      <c r="D345" s="767"/>
      <c r="E345" s="767"/>
      <c r="F345" s="767"/>
      <c r="G345" s="767"/>
      <c r="H345" s="767"/>
      <c r="I345" s="767"/>
      <c r="J345" s="767"/>
      <c r="K345" s="767"/>
      <c r="L345" s="767"/>
      <c r="M345" s="767"/>
      <c r="N345" s="767"/>
      <c r="O345" s="767"/>
      <c r="P345" s="767"/>
      <c r="Q345" s="767"/>
      <c r="R345" s="767"/>
      <c r="S345" s="767"/>
      <c r="T345" s="767"/>
      <c r="U345" s="767"/>
      <c r="V345" s="799"/>
      <c r="W345" s="799"/>
      <c r="X345" s="799"/>
      <c r="Y345" s="799"/>
      <c r="Z345" s="799"/>
      <c r="AA345" s="799"/>
    </row>
    <row r="346">
      <c r="A346" s="767"/>
      <c r="B346" s="734"/>
      <c r="C346" s="767"/>
      <c r="D346" s="767"/>
      <c r="E346" s="767"/>
      <c r="F346" s="767"/>
      <c r="G346" s="767"/>
      <c r="H346" s="767"/>
      <c r="I346" s="767"/>
      <c r="J346" s="767"/>
      <c r="K346" s="767"/>
      <c r="L346" s="767"/>
      <c r="M346" s="767"/>
      <c r="N346" s="767"/>
      <c r="O346" s="767"/>
      <c r="P346" s="767"/>
      <c r="Q346" s="767"/>
      <c r="R346" s="767"/>
      <c r="S346" s="767"/>
      <c r="T346" s="767"/>
      <c r="U346" s="767"/>
      <c r="V346" s="799"/>
      <c r="W346" s="799"/>
      <c r="X346" s="799"/>
      <c r="Y346" s="799"/>
      <c r="Z346" s="799"/>
      <c r="AA346" s="799"/>
    </row>
    <row r="347">
      <c r="A347" s="767"/>
      <c r="B347" s="734"/>
      <c r="C347" s="767"/>
      <c r="D347" s="767"/>
      <c r="E347" s="767"/>
      <c r="F347" s="767"/>
      <c r="G347" s="767"/>
      <c r="H347" s="767"/>
      <c r="I347" s="767"/>
      <c r="J347" s="767"/>
      <c r="K347" s="767"/>
      <c r="L347" s="767"/>
      <c r="M347" s="767"/>
      <c r="N347" s="767"/>
      <c r="O347" s="767"/>
      <c r="P347" s="767"/>
      <c r="Q347" s="767"/>
      <c r="R347" s="767"/>
      <c r="S347" s="767"/>
      <c r="T347" s="767"/>
      <c r="U347" s="767"/>
      <c r="V347" s="799"/>
      <c r="W347" s="799"/>
      <c r="X347" s="799"/>
      <c r="Y347" s="799"/>
      <c r="Z347" s="799"/>
      <c r="AA347" s="799"/>
    </row>
    <row r="348">
      <c r="A348" s="767"/>
      <c r="B348" s="734"/>
      <c r="C348" s="767"/>
      <c r="D348" s="767"/>
      <c r="E348" s="767"/>
      <c r="F348" s="767"/>
      <c r="G348" s="767"/>
      <c r="H348" s="767"/>
      <c r="I348" s="767"/>
      <c r="J348" s="767"/>
      <c r="K348" s="767"/>
      <c r="L348" s="767"/>
      <c r="M348" s="767"/>
      <c r="N348" s="767"/>
      <c r="O348" s="767"/>
      <c r="P348" s="767"/>
      <c r="Q348" s="767"/>
      <c r="R348" s="767"/>
      <c r="S348" s="767"/>
      <c r="T348" s="767"/>
      <c r="U348" s="767"/>
      <c r="V348" s="799"/>
      <c r="W348" s="799"/>
      <c r="X348" s="799"/>
      <c r="Y348" s="799"/>
      <c r="Z348" s="799"/>
      <c r="AA348" s="799"/>
    </row>
    <row r="349">
      <c r="A349" s="767"/>
      <c r="B349" s="734"/>
      <c r="C349" s="767"/>
      <c r="D349" s="767"/>
      <c r="E349" s="767"/>
      <c r="F349" s="767"/>
      <c r="G349" s="767"/>
      <c r="H349" s="767"/>
      <c r="I349" s="767"/>
      <c r="J349" s="767"/>
      <c r="K349" s="767"/>
      <c r="L349" s="767"/>
      <c r="M349" s="767"/>
      <c r="N349" s="767"/>
      <c r="O349" s="767"/>
      <c r="P349" s="767"/>
      <c r="Q349" s="767"/>
      <c r="R349" s="767"/>
      <c r="S349" s="767"/>
      <c r="T349" s="767"/>
      <c r="U349" s="767"/>
      <c r="V349" s="799"/>
      <c r="W349" s="799"/>
      <c r="X349" s="799"/>
      <c r="Y349" s="799"/>
      <c r="Z349" s="799"/>
      <c r="AA349" s="799"/>
    </row>
    <row r="350">
      <c r="A350" s="767"/>
      <c r="B350" s="734"/>
      <c r="C350" s="767"/>
      <c r="D350" s="767"/>
      <c r="E350" s="767"/>
      <c r="F350" s="767"/>
      <c r="G350" s="767"/>
      <c r="H350" s="767"/>
      <c r="I350" s="767"/>
      <c r="J350" s="767"/>
      <c r="K350" s="767"/>
      <c r="L350" s="767"/>
      <c r="M350" s="767"/>
      <c r="N350" s="767"/>
      <c r="O350" s="767"/>
      <c r="P350" s="767"/>
      <c r="Q350" s="767"/>
      <c r="R350" s="767"/>
      <c r="S350" s="767"/>
      <c r="T350" s="767"/>
      <c r="U350" s="767"/>
      <c r="V350" s="799"/>
      <c r="W350" s="799"/>
      <c r="X350" s="799"/>
      <c r="Y350" s="799"/>
      <c r="Z350" s="799"/>
      <c r="AA350" s="799"/>
    </row>
    <row r="351">
      <c r="A351" s="767"/>
      <c r="B351" s="734"/>
      <c r="C351" s="767"/>
      <c r="D351" s="767"/>
      <c r="E351" s="767"/>
      <c r="F351" s="767"/>
      <c r="G351" s="767"/>
      <c r="H351" s="767"/>
      <c r="I351" s="767"/>
      <c r="J351" s="767"/>
      <c r="K351" s="767"/>
      <c r="L351" s="767"/>
      <c r="M351" s="767"/>
      <c r="N351" s="767"/>
      <c r="O351" s="767"/>
      <c r="P351" s="767"/>
      <c r="Q351" s="767"/>
      <c r="R351" s="767"/>
      <c r="S351" s="767"/>
      <c r="T351" s="767"/>
      <c r="U351" s="767"/>
      <c r="V351" s="799"/>
      <c r="W351" s="799"/>
      <c r="X351" s="799"/>
      <c r="Y351" s="799"/>
      <c r="Z351" s="799"/>
      <c r="AA351" s="799"/>
    </row>
    <row r="352">
      <c r="A352" s="767"/>
      <c r="B352" s="734"/>
      <c r="C352" s="767"/>
      <c r="D352" s="767"/>
      <c r="E352" s="767"/>
      <c r="F352" s="767"/>
      <c r="G352" s="767"/>
      <c r="H352" s="767"/>
      <c r="I352" s="767"/>
      <c r="J352" s="767"/>
      <c r="K352" s="767"/>
      <c r="L352" s="767"/>
      <c r="M352" s="767"/>
      <c r="N352" s="767"/>
      <c r="O352" s="767"/>
      <c r="P352" s="767"/>
      <c r="Q352" s="767"/>
      <c r="R352" s="767"/>
      <c r="S352" s="767"/>
      <c r="T352" s="767"/>
      <c r="U352" s="767"/>
      <c r="V352" s="799"/>
      <c r="W352" s="799"/>
      <c r="X352" s="799"/>
      <c r="Y352" s="799"/>
      <c r="Z352" s="799"/>
      <c r="AA352" s="799"/>
    </row>
    <row r="353">
      <c r="A353" s="767"/>
      <c r="B353" s="734"/>
      <c r="C353" s="767"/>
      <c r="D353" s="767"/>
      <c r="E353" s="767"/>
      <c r="F353" s="767"/>
      <c r="G353" s="767"/>
      <c r="H353" s="767"/>
      <c r="I353" s="767"/>
      <c r="J353" s="767"/>
      <c r="K353" s="767"/>
      <c r="L353" s="767"/>
      <c r="M353" s="767"/>
      <c r="N353" s="767"/>
      <c r="O353" s="767"/>
      <c r="P353" s="767"/>
      <c r="Q353" s="767"/>
      <c r="R353" s="767"/>
      <c r="S353" s="767"/>
      <c r="T353" s="767"/>
      <c r="U353" s="767"/>
      <c r="V353" s="799"/>
      <c r="W353" s="799"/>
      <c r="X353" s="799"/>
      <c r="Y353" s="799"/>
      <c r="Z353" s="799"/>
      <c r="AA353" s="799"/>
    </row>
    <row r="354">
      <c r="A354" s="767"/>
      <c r="B354" s="734"/>
      <c r="C354" s="767"/>
      <c r="D354" s="767"/>
      <c r="E354" s="767"/>
      <c r="F354" s="767"/>
      <c r="G354" s="767"/>
      <c r="H354" s="767"/>
      <c r="I354" s="767"/>
      <c r="J354" s="767"/>
      <c r="K354" s="767"/>
      <c r="L354" s="767"/>
      <c r="M354" s="767"/>
      <c r="N354" s="767"/>
      <c r="O354" s="767"/>
      <c r="P354" s="767"/>
      <c r="Q354" s="767"/>
      <c r="R354" s="767"/>
      <c r="S354" s="767"/>
      <c r="T354" s="767"/>
      <c r="U354" s="767"/>
      <c r="V354" s="799"/>
      <c r="W354" s="799"/>
      <c r="X354" s="799"/>
      <c r="Y354" s="799"/>
      <c r="Z354" s="799"/>
      <c r="AA354" s="799"/>
    </row>
    <row r="355">
      <c r="A355" s="767"/>
      <c r="B355" s="734"/>
      <c r="C355" s="767"/>
      <c r="D355" s="767"/>
      <c r="E355" s="767"/>
      <c r="F355" s="767"/>
      <c r="G355" s="767"/>
      <c r="H355" s="767"/>
      <c r="I355" s="767"/>
      <c r="J355" s="767"/>
      <c r="K355" s="767"/>
      <c r="L355" s="767"/>
      <c r="M355" s="767"/>
      <c r="N355" s="767"/>
      <c r="O355" s="767"/>
      <c r="P355" s="767"/>
      <c r="Q355" s="767"/>
      <c r="R355" s="767"/>
      <c r="S355" s="767"/>
      <c r="T355" s="767"/>
      <c r="U355" s="767"/>
      <c r="V355" s="799"/>
      <c r="W355" s="799"/>
      <c r="X355" s="799"/>
      <c r="Y355" s="799"/>
      <c r="Z355" s="799"/>
      <c r="AA355" s="799"/>
    </row>
    <row r="356">
      <c r="A356" s="767"/>
      <c r="B356" s="734"/>
      <c r="C356" s="767"/>
      <c r="D356" s="767"/>
      <c r="E356" s="767"/>
      <c r="F356" s="767"/>
      <c r="G356" s="767"/>
      <c r="H356" s="767"/>
      <c r="I356" s="767"/>
      <c r="J356" s="767"/>
      <c r="K356" s="767"/>
      <c r="L356" s="767"/>
      <c r="M356" s="767"/>
      <c r="N356" s="767"/>
      <c r="O356" s="767"/>
      <c r="P356" s="767"/>
      <c r="Q356" s="767"/>
      <c r="R356" s="767"/>
      <c r="S356" s="767"/>
      <c r="T356" s="767"/>
      <c r="U356" s="767"/>
      <c r="V356" s="799"/>
      <c r="W356" s="799"/>
      <c r="X356" s="799"/>
      <c r="Y356" s="799"/>
      <c r="Z356" s="799"/>
      <c r="AA356" s="799"/>
    </row>
    <row r="357">
      <c r="A357" s="767"/>
      <c r="B357" s="734"/>
      <c r="C357" s="767"/>
      <c r="D357" s="767"/>
      <c r="E357" s="767"/>
      <c r="F357" s="767"/>
      <c r="G357" s="767"/>
      <c r="H357" s="767"/>
      <c r="I357" s="767"/>
      <c r="J357" s="767"/>
      <c r="K357" s="767"/>
      <c r="L357" s="767"/>
      <c r="M357" s="767"/>
      <c r="N357" s="767"/>
      <c r="O357" s="767"/>
      <c r="P357" s="767"/>
      <c r="Q357" s="767"/>
      <c r="R357" s="767"/>
      <c r="S357" s="767"/>
      <c r="T357" s="767"/>
      <c r="U357" s="767"/>
      <c r="V357" s="799"/>
      <c r="W357" s="799"/>
      <c r="X357" s="799"/>
      <c r="Y357" s="799"/>
      <c r="Z357" s="799"/>
      <c r="AA357" s="799"/>
    </row>
    <row r="358">
      <c r="A358" s="767"/>
      <c r="B358" s="734"/>
      <c r="C358" s="767"/>
      <c r="D358" s="767"/>
      <c r="E358" s="767"/>
      <c r="F358" s="767"/>
      <c r="G358" s="767"/>
      <c r="H358" s="767"/>
      <c r="I358" s="767"/>
      <c r="J358" s="767"/>
      <c r="K358" s="767"/>
      <c r="L358" s="767"/>
      <c r="M358" s="767"/>
      <c r="N358" s="767"/>
      <c r="O358" s="767"/>
      <c r="P358" s="767"/>
      <c r="Q358" s="767"/>
      <c r="R358" s="767"/>
      <c r="S358" s="767"/>
      <c r="T358" s="767"/>
      <c r="U358" s="767"/>
      <c r="V358" s="799"/>
      <c r="W358" s="799"/>
      <c r="X358" s="799"/>
      <c r="Y358" s="799"/>
      <c r="Z358" s="799"/>
      <c r="AA358" s="799"/>
    </row>
    <row r="359">
      <c r="A359" s="767"/>
      <c r="B359" s="734"/>
      <c r="C359" s="767"/>
      <c r="D359" s="767"/>
      <c r="E359" s="767"/>
      <c r="F359" s="767"/>
      <c r="G359" s="767"/>
      <c r="H359" s="767"/>
      <c r="I359" s="767"/>
      <c r="J359" s="767"/>
      <c r="K359" s="767"/>
      <c r="L359" s="767"/>
      <c r="M359" s="767"/>
      <c r="N359" s="767"/>
      <c r="O359" s="767"/>
      <c r="P359" s="767"/>
      <c r="Q359" s="767"/>
      <c r="R359" s="767"/>
      <c r="S359" s="767"/>
      <c r="T359" s="767"/>
      <c r="U359" s="767"/>
      <c r="V359" s="799"/>
      <c r="W359" s="799"/>
      <c r="X359" s="799"/>
      <c r="Y359" s="799"/>
      <c r="Z359" s="799"/>
      <c r="AA359" s="799"/>
    </row>
    <row r="360">
      <c r="A360" s="767"/>
      <c r="B360" s="734"/>
      <c r="C360" s="767"/>
      <c r="D360" s="767"/>
      <c r="E360" s="767"/>
      <c r="F360" s="767"/>
      <c r="G360" s="767"/>
      <c r="H360" s="767"/>
      <c r="I360" s="767"/>
      <c r="J360" s="767"/>
      <c r="K360" s="767"/>
      <c r="L360" s="767"/>
      <c r="M360" s="767"/>
      <c r="N360" s="767"/>
      <c r="O360" s="767"/>
      <c r="P360" s="767"/>
      <c r="Q360" s="767"/>
      <c r="R360" s="767"/>
      <c r="S360" s="767"/>
      <c r="T360" s="767"/>
      <c r="U360" s="767"/>
      <c r="V360" s="799"/>
      <c r="W360" s="799"/>
      <c r="X360" s="799"/>
      <c r="Y360" s="799"/>
      <c r="Z360" s="799"/>
      <c r="AA360" s="799"/>
    </row>
    <row r="361">
      <c r="A361" s="767"/>
      <c r="B361" s="734"/>
      <c r="C361" s="767"/>
      <c r="D361" s="767"/>
      <c r="E361" s="767"/>
      <c r="F361" s="767"/>
      <c r="G361" s="767"/>
      <c r="H361" s="767"/>
      <c r="I361" s="767"/>
      <c r="J361" s="767"/>
      <c r="K361" s="767"/>
      <c r="L361" s="767"/>
      <c r="M361" s="767"/>
      <c r="N361" s="767"/>
      <c r="O361" s="767"/>
      <c r="P361" s="767"/>
      <c r="Q361" s="767"/>
      <c r="R361" s="767"/>
      <c r="S361" s="767"/>
      <c r="T361" s="767"/>
      <c r="U361" s="767"/>
      <c r="V361" s="799"/>
      <c r="W361" s="799"/>
      <c r="X361" s="799"/>
      <c r="Y361" s="799"/>
      <c r="Z361" s="799"/>
      <c r="AA361" s="799"/>
    </row>
    <row r="362">
      <c r="A362" s="767"/>
      <c r="B362" s="734"/>
      <c r="C362" s="767"/>
      <c r="D362" s="767"/>
      <c r="E362" s="767"/>
      <c r="F362" s="767"/>
      <c r="G362" s="767"/>
      <c r="H362" s="767"/>
      <c r="I362" s="767"/>
      <c r="J362" s="767"/>
      <c r="K362" s="767"/>
      <c r="L362" s="767"/>
      <c r="M362" s="767"/>
      <c r="N362" s="767"/>
      <c r="O362" s="767"/>
      <c r="P362" s="767"/>
      <c r="Q362" s="767"/>
      <c r="R362" s="767"/>
      <c r="S362" s="767"/>
      <c r="T362" s="767"/>
      <c r="U362" s="767"/>
      <c r="V362" s="799"/>
      <c r="W362" s="799"/>
      <c r="X362" s="799"/>
      <c r="Y362" s="799"/>
      <c r="Z362" s="799"/>
      <c r="AA362" s="799"/>
    </row>
    <row r="363">
      <c r="A363" s="767"/>
      <c r="B363" s="734"/>
      <c r="C363" s="767"/>
      <c r="D363" s="767"/>
      <c r="E363" s="767"/>
      <c r="F363" s="767"/>
      <c r="G363" s="767"/>
      <c r="H363" s="767"/>
      <c r="I363" s="767"/>
      <c r="J363" s="767"/>
      <c r="K363" s="767"/>
      <c r="L363" s="767"/>
      <c r="M363" s="767"/>
      <c r="N363" s="767"/>
      <c r="O363" s="767"/>
      <c r="P363" s="767"/>
      <c r="Q363" s="767"/>
      <c r="R363" s="767"/>
      <c r="S363" s="767"/>
      <c r="T363" s="767"/>
      <c r="U363" s="767"/>
      <c r="V363" s="799"/>
      <c r="W363" s="799"/>
      <c r="X363" s="799"/>
      <c r="Y363" s="799"/>
      <c r="Z363" s="799"/>
      <c r="AA363" s="799"/>
    </row>
    <row r="364">
      <c r="A364" s="767"/>
      <c r="B364" s="734"/>
      <c r="C364" s="767"/>
      <c r="D364" s="767"/>
      <c r="E364" s="767"/>
      <c r="F364" s="767"/>
      <c r="G364" s="767"/>
      <c r="H364" s="767"/>
      <c r="I364" s="767"/>
      <c r="J364" s="767"/>
      <c r="K364" s="767"/>
      <c r="L364" s="767"/>
      <c r="M364" s="767"/>
      <c r="N364" s="767"/>
      <c r="O364" s="767"/>
      <c r="P364" s="767"/>
      <c r="Q364" s="767"/>
      <c r="R364" s="767"/>
      <c r="S364" s="767"/>
      <c r="T364" s="767"/>
      <c r="U364" s="767"/>
      <c r="V364" s="799"/>
      <c r="W364" s="799"/>
      <c r="X364" s="799"/>
      <c r="Y364" s="799"/>
      <c r="Z364" s="799"/>
      <c r="AA364" s="799"/>
    </row>
    <row r="365">
      <c r="A365" s="767"/>
      <c r="B365" s="734"/>
      <c r="C365" s="767"/>
      <c r="D365" s="767"/>
      <c r="E365" s="767"/>
      <c r="F365" s="767"/>
      <c r="G365" s="767"/>
      <c r="H365" s="767"/>
      <c r="I365" s="767"/>
      <c r="J365" s="767"/>
      <c r="K365" s="767"/>
      <c r="L365" s="767"/>
      <c r="M365" s="767"/>
      <c r="N365" s="767"/>
      <c r="O365" s="767"/>
      <c r="P365" s="767"/>
      <c r="Q365" s="767"/>
      <c r="R365" s="767"/>
      <c r="S365" s="767"/>
      <c r="T365" s="767"/>
      <c r="U365" s="767"/>
      <c r="V365" s="799"/>
      <c r="W365" s="799"/>
      <c r="X365" s="799"/>
      <c r="Y365" s="799"/>
      <c r="Z365" s="799"/>
      <c r="AA365" s="799"/>
    </row>
    <row r="366">
      <c r="A366" s="767"/>
      <c r="B366" s="734"/>
      <c r="C366" s="767"/>
      <c r="D366" s="767"/>
      <c r="E366" s="767"/>
      <c r="F366" s="767"/>
      <c r="G366" s="767"/>
      <c r="H366" s="767"/>
      <c r="I366" s="767"/>
      <c r="J366" s="767"/>
      <c r="K366" s="767"/>
      <c r="L366" s="767"/>
      <c r="M366" s="767"/>
      <c r="N366" s="767"/>
      <c r="O366" s="767"/>
      <c r="P366" s="767"/>
      <c r="Q366" s="767"/>
      <c r="R366" s="767"/>
      <c r="S366" s="767"/>
      <c r="T366" s="767"/>
      <c r="U366" s="767"/>
      <c r="V366" s="799"/>
      <c r="W366" s="799"/>
      <c r="X366" s="799"/>
      <c r="Y366" s="799"/>
      <c r="Z366" s="799"/>
      <c r="AA366" s="799"/>
    </row>
    <row r="367">
      <c r="A367" s="767"/>
      <c r="B367" s="734"/>
      <c r="C367" s="767"/>
      <c r="D367" s="767"/>
      <c r="E367" s="767"/>
      <c r="F367" s="767"/>
      <c r="G367" s="767"/>
      <c r="H367" s="767"/>
      <c r="I367" s="767"/>
      <c r="J367" s="767"/>
      <c r="K367" s="767"/>
      <c r="L367" s="767"/>
      <c r="M367" s="767"/>
      <c r="N367" s="767"/>
      <c r="O367" s="767"/>
      <c r="P367" s="767"/>
      <c r="Q367" s="767"/>
      <c r="R367" s="767"/>
      <c r="S367" s="767"/>
      <c r="T367" s="767"/>
      <c r="U367" s="767"/>
      <c r="V367" s="799"/>
      <c r="W367" s="799"/>
      <c r="X367" s="799"/>
      <c r="Y367" s="799"/>
      <c r="Z367" s="799"/>
      <c r="AA367" s="799"/>
    </row>
    <row r="368">
      <c r="A368" s="767"/>
      <c r="B368" s="734"/>
      <c r="C368" s="767"/>
      <c r="D368" s="767"/>
      <c r="E368" s="767"/>
      <c r="F368" s="767"/>
      <c r="G368" s="767"/>
      <c r="H368" s="767"/>
      <c r="I368" s="767"/>
      <c r="J368" s="767"/>
      <c r="K368" s="767"/>
      <c r="L368" s="767"/>
      <c r="M368" s="767"/>
      <c r="N368" s="767"/>
      <c r="O368" s="767"/>
      <c r="P368" s="767"/>
      <c r="Q368" s="767"/>
      <c r="R368" s="767"/>
      <c r="S368" s="767"/>
      <c r="T368" s="767"/>
      <c r="U368" s="767"/>
      <c r="V368" s="799"/>
      <c r="W368" s="799"/>
      <c r="X368" s="799"/>
      <c r="Y368" s="799"/>
      <c r="Z368" s="799"/>
      <c r="AA368" s="799"/>
    </row>
    <row r="369">
      <c r="A369" s="767"/>
      <c r="B369" s="734"/>
      <c r="C369" s="767"/>
      <c r="D369" s="767"/>
      <c r="E369" s="767"/>
      <c r="F369" s="767"/>
      <c r="G369" s="767"/>
      <c r="H369" s="767"/>
      <c r="I369" s="767"/>
      <c r="J369" s="767"/>
      <c r="K369" s="767"/>
      <c r="L369" s="767"/>
      <c r="M369" s="767"/>
      <c r="N369" s="767"/>
      <c r="O369" s="767"/>
      <c r="P369" s="767"/>
      <c r="Q369" s="767"/>
      <c r="R369" s="767"/>
      <c r="S369" s="767"/>
      <c r="T369" s="767"/>
      <c r="U369" s="767"/>
      <c r="V369" s="799"/>
      <c r="W369" s="799"/>
      <c r="X369" s="799"/>
      <c r="Y369" s="799"/>
      <c r="Z369" s="799"/>
      <c r="AA369" s="799"/>
    </row>
    <row r="370">
      <c r="A370" s="767"/>
      <c r="B370" s="734"/>
      <c r="C370" s="767"/>
      <c r="D370" s="767"/>
      <c r="E370" s="767"/>
      <c r="F370" s="767"/>
      <c r="G370" s="767"/>
      <c r="H370" s="767"/>
      <c r="I370" s="767"/>
      <c r="J370" s="767"/>
      <c r="K370" s="767"/>
      <c r="L370" s="767"/>
      <c r="M370" s="767"/>
      <c r="N370" s="767"/>
      <c r="O370" s="767"/>
      <c r="P370" s="767"/>
      <c r="Q370" s="767"/>
      <c r="R370" s="767"/>
      <c r="S370" s="767"/>
      <c r="T370" s="767"/>
      <c r="U370" s="767"/>
      <c r="V370" s="799"/>
      <c r="W370" s="799"/>
      <c r="X370" s="799"/>
      <c r="Y370" s="799"/>
      <c r="Z370" s="799"/>
      <c r="AA370" s="799"/>
    </row>
    <row r="371">
      <c r="A371" s="767"/>
      <c r="B371" s="734"/>
      <c r="C371" s="767"/>
      <c r="D371" s="767"/>
      <c r="E371" s="767"/>
      <c r="F371" s="767"/>
      <c r="G371" s="767"/>
      <c r="H371" s="767"/>
      <c r="I371" s="767"/>
      <c r="J371" s="767"/>
      <c r="K371" s="767"/>
      <c r="L371" s="767"/>
      <c r="M371" s="767"/>
      <c r="N371" s="767"/>
      <c r="O371" s="767"/>
      <c r="P371" s="767"/>
      <c r="Q371" s="767"/>
      <c r="R371" s="767"/>
      <c r="S371" s="767"/>
      <c r="T371" s="767"/>
      <c r="U371" s="767"/>
      <c r="V371" s="799"/>
      <c r="W371" s="799"/>
      <c r="X371" s="799"/>
      <c r="Y371" s="799"/>
      <c r="Z371" s="799"/>
      <c r="AA371" s="799"/>
    </row>
    <row r="372">
      <c r="A372" s="767"/>
      <c r="B372" s="734"/>
      <c r="C372" s="767"/>
      <c r="D372" s="767"/>
      <c r="E372" s="767"/>
      <c r="F372" s="767"/>
      <c r="G372" s="767"/>
      <c r="H372" s="767"/>
      <c r="I372" s="767"/>
      <c r="J372" s="767"/>
      <c r="K372" s="767"/>
      <c r="L372" s="767"/>
      <c r="M372" s="767"/>
      <c r="N372" s="767"/>
      <c r="O372" s="767"/>
      <c r="P372" s="767"/>
      <c r="Q372" s="767"/>
      <c r="R372" s="767"/>
      <c r="S372" s="767"/>
      <c r="T372" s="767"/>
      <c r="U372" s="767"/>
      <c r="V372" s="799"/>
      <c r="W372" s="799"/>
      <c r="X372" s="799"/>
      <c r="Y372" s="799"/>
      <c r="Z372" s="799"/>
      <c r="AA372" s="799"/>
    </row>
    <row r="373">
      <c r="A373" s="767"/>
      <c r="B373" s="734"/>
      <c r="C373" s="767"/>
      <c r="D373" s="767"/>
      <c r="E373" s="767"/>
      <c r="F373" s="767"/>
      <c r="G373" s="767"/>
      <c r="H373" s="767"/>
      <c r="I373" s="767"/>
      <c r="J373" s="767"/>
      <c r="K373" s="767"/>
      <c r="L373" s="767"/>
      <c r="M373" s="767"/>
      <c r="N373" s="767"/>
      <c r="O373" s="767"/>
      <c r="P373" s="767"/>
      <c r="Q373" s="767"/>
      <c r="R373" s="767"/>
      <c r="S373" s="767"/>
      <c r="T373" s="767"/>
      <c r="U373" s="767"/>
      <c r="V373" s="799"/>
      <c r="W373" s="799"/>
      <c r="X373" s="799"/>
      <c r="Y373" s="799"/>
      <c r="Z373" s="799"/>
      <c r="AA373" s="799"/>
    </row>
    <row r="374">
      <c r="A374" s="767"/>
      <c r="B374" s="734"/>
      <c r="C374" s="767"/>
      <c r="D374" s="767"/>
      <c r="E374" s="767"/>
      <c r="F374" s="767"/>
      <c r="G374" s="767"/>
      <c r="H374" s="767"/>
      <c r="I374" s="767"/>
      <c r="J374" s="767"/>
      <c r="K374" s="767"/>
      <c r="L374" s="767"/>
      <c r="M374" s="767"/>
      <c r="N374" s="767"/>
      <c r="O374" s="767"/>
      <c r="P374" s="767"/>
      <c r="Q374" s="767"/>
      <c r="R374" s="767"/>
      <c r="S374" s="767"/>
      <c r="T374" s="767"/>
      <c r="U374" s="767"/>
      <c r="V374" s="799"/>
      <c r="W374" s="799"/>
      <c r="X374" s="799"/>
      <c r="Y374" s="799"/>
      <c r="Z374" s="799"/>
      <c r="AA374" s="799"/>
    </row>
    <row r="375">
      <c r="A375" s="767"/>
      <c r="B375" s="734"/>
      <c r="C375" s="767"/>
      <c r="D375" s="767"/>
      <c r="E375" s="767"/>
      <c r="F375" s="767"/>
      <c r="G375" s="767"/>
      <c r="H375" s="767"/>
      <c r="I375" s="767"/>
      <c r="J375" s="767"/>
      <c r="K375" s="767"/>
      <c r="L375" s="767"/>
      <c r="M375" s="767"/>
      <c r="N375" s="767"/>
      <c r="O375" s="767"/>
      <c r="P375" s="767"/>
      <c r="Q375" s="767"/>
      <c r="R375" s="767"/>
      <c r="S375" s="767"/>
      <c r="T375" s="767"/>
      <c r="U375" s="767"/>
      <c r="V375" s="799"/>
      <c r="W375" s="799"/>
      <c r="X375" s="799"/>
      <c r="Y375" s="799"/>
      <c r="Z375" s="799"/>
      <c r="AA375" s="799"/>
    </row>
    <row r="376">
      <c r="A376" s="767"/>
      <c r="B376" s="734"/>
      <c r="C376" s="767"/>
      <c r="D376" s="767"/>
      <c r="E376" s="767"/>
      <c r="F376" s="767"/>
      <c r="G376" s="767"/>
      <c r="H376" s="767"/>
      <c r="I376" s="767"/>
      <c r="J376" s="767"/>
      <c r="K376" s="767"/>
      <c r="L376" s="767"/>
      <c r="M376" s="767"/>
      <c r="N376" s="767"/>
      <c r="O376" s="767"/>
      <c r="P376" s="767"/>
      <c r="Q376" s="767"/>
      <c r="R376" s="767"/>
      <c r="S376" s="767"/>
      <c r="T376" s="767"/>
      <c r="U376" s="767"/>
      <c r="V376" s="799"/>
      <c r="W376" s="799"/>
      <c r="X376" s="799"/>
      <c r="Y376" s="799"/>
      <c r="Z376" s="799"/>
      <c r="AA376" s="799"/>
    </row>
    <row r="377">
      <c r="A377" s="767"/>
      <c r="B377" s="734"/>
      <c r="C377" s="767"/>
      <c r="D377" s="767"/>
      <c r="E377" s="767"/>
      <c r="F377" s="767"/>
      <c r="G377" s="767"/>
      <c r="H377" s="767"/>
      <c r="I377" s="767"/>
      <c r="J377" s="767"/>
      <c r="K377" s="767"/>
      <c r="L377" s="767"/>
      <c r="M377" s="767"/>
      <c r="N377" s="767"/>
      <c r="O377" s="767"/>
      <c r="P377" s="767"/>
      <c r="Q377" s="767"/>
      <c r="R377" s="767"/>
      <c r="S377" s="767"/>
      <c r="T377" s="767"/>
      <c r="U377" s="767"/>
      <c r="V377" s="799"/>
      <c r="W377" s="799"/>
      <c r="X377" s="799"/>
      <c r="Y377" s="799"/>
      <c r="Z377" s="799"/>
      <c r="AA377" s="799"/>
    </row>
    <row r="378">
      <c r="A378" s="767"/>
      <c r="B378" s="734"/>
      <c r="C378" s="767"/>
      <c r="D378" s="767"/>
      <c r="E378" s="767"/>
      <c r="F378" s="767"/>
      <c r="G378" s="767"/>
      <c r="H378" s="767"/>
      <c r="I378" s="767"/>
      <c r="J378" s="767"/>
      <c r="K378" s="767"/>
      <c r="L378" s="767"/>
      <c r="M378" s="767"/>
      <c r="N378" s="767"/>
      <c r="O378" s="767"/>
      <c r="P378" s="767"/>
      <c r="Q378" s="767"/>
      <c r="R378" s="767"/>
      <c r="S378" s="767"/>
      <c r="T378" s="767"/>
      <c r="U378" s="767"/>
      <c r="V378" s="799"/>
      <c r="W378" s="799"/>
      <c r="X378" s="799"/>
      <c r="Y378" s="799"/>
      <c r="Z378" s="799"/>
      <c r="AA378" s="799"/>
    </row>
    <row r="379">
      <c r="A379" s="767"/>
      <c r="B379" s="734"/>
      <c r="C379" s="767"/>
      <c r="D379" s="767"/>
      <c r="E379" s="767"/>
      <c r="F379" s="767"/>
      <c r="G379" s="767"/>
      <c r="H379" s="767"/>
      <c r="I379" s="767"/>
      <c r="J379" s="767"/>
      <c r="K379" s="767"/>
      <c r="L379" s="767"/>
      <c r="M379" s="767"/>
      <c r="N379" s="767"/>
      <c r="O379" s="767"/>
      <c r="P379" s="767"/>
      <c r="Q379" s="767"/>
      <c r="R379" s="767"/>
      <c r="S379" s="767"/>
      <c r="T379" s="767"/>
      <c r="U379" s="767"/>
      <c r="V379" s="799"/>
      <c r="W379" s="799"/>
      <c r="X379" s="799"/>
      <c r="Y379" s="799"/>
      <c r="Z379" s="799"/>
      <c r="AA379" s="799"/>
    </row>
    <row r="380">
      <c r="A380" s="767"/>
      <c r="B380" s="734"/>
      <c r="C380" s="767"/>
      <c r="D380" s="767"/>
      <c r="E380" s="767"/>
      <c r="F380" s="767"/>
      <c r="G380" s="767"/>
      <c r="H380" s="767"/>
      <c r="I380" s="767"/>
      <c r="J380" s="767"/>
      <c r="K380" s="767"/>
      <c r="L380" s="767"/>
      <c r="M380" s="767"/>
      <c r="N380" s="767"/>
      <c r="O380" s="767"/>
      <c r="P380" s="767"/>
      <c r="Q380" s="767"/>
      <c r="R380" s="767"/>
      <c r="S380" s="767"/>
      <c r="T380" s="767"/>
      <c r="U380" s="767"/>
      <c r="V380" s="799"/>
      <c r="W380" s="799"/>
      <c r="X380" s="799"/>
      <c r="Y380" s="799"/>
      <c r="Z380" s="799"/>
      <c r="AA380" s="799"/>
    </row>
    <row r="381">
      <c r="A381" s="767"/>
      <c r="B381" s="734"/>
      <c r="C381" s="767"/>
      <c r="D381" s="767"/>
      <c r="E381" s="767"/>
      <c r="F381" s="767"/>
      <c r="G381" s="767"/>
      <c r="H381" s="767"/>
      <c r="I381" s="767"/>
      <c r="J381" s="767"/>
      <c r="K381" s="767"/>
      <c r="L381" s="767"/>
      <c r="M381" s="767"/>
      <c r="N381" s="767"/>
      <c r="O381" s="767"/>
      <c r="P381" s="767"/>
      <c r="Q381" s="767"/>
      <c r="R381" s="767"/>
      <c r="S381" s="767"/>
      <c r="T381" s="767"/>
      <c r="U381" s="767"/>
      <c r="V381" s="799"/>
      <c r="W381" s="799"/>
      <c r="X381" s="799"/>
      <c r="Y381" s="799"/>
      <c r="Z381" s="799"/>
      <c r="AA381" s="799"/>
    </row>
    <row r="382">
      <c r="A382" s="767"/>
      <c r="B382" s="734"/>
      <c r="C382" s="767"/>
      <c r="D382" s="767"/>
      <c r="E382" s="767"/>
      <c r="F382" s="767"/>
      <c r="G382" s="767"/>
      <c r="H382" s="767"/>
      <c r="I382" s="767"/>
      <c r="J382" s="767"/>
      <c r="K382" s="767"/>
      <c r="L382" s="767"/>
      <c r="M382" s="767"/>
      <c r="N382" s="767"/>
      <c r="O382" s="767"/>
      <c r="P382" s="767"/>
      <c r="Q382" s="767"/>
      <c r="R382" s="767"/>
      <c r="S382" s="767"/>
      <c r="T382" s="767"/>
      <c r="U382" s="767"/>
      <c r="V382" s="799"/>
      <c r="W382" s="799"/>
      <c r="X382" s="799"/>
      <c r="Y382" s="799"/>
      <c r="Z382" s="799"/>
      <c r="AA382" s="799"/>
    </row>
    <row r="383">
      <c r="A383" s="767"/>
      <c r="B383" s="734"/>
      <c r="C383" s="767"/>
      <c r="D383" s="767"/>
      <c r="E383" s="767"/>
      <c r="F383" s="767"/>
      <c r="G383" s="767"/>
      <c r="H383" s="767"/>
      <c r="I383" s="767"/>
      <c r="J383" s="767"/>
      <c r="K383" s="767"/>
      <c r="L383" s="767"/>
      <c r="M383" s="767"/>
      <c r="N383" s="767"/>
      <c r="O383" s="767"/>
      <c r="P383" s="767"/>
      <c r="Q383" s="767"/>
      <c r="R383" s="767"/>
      <c r="S383" s="767"/>
      <c r="T383" s="767"/>
      <c r="U383" s="767"/>
      <c r="V383" s="799"/>
      <c r="W383" s="799"/>
      <c r="X383" s="799"/>
      <c r="Y383" s="799"/>
      <c r="Z383" s="799"/>
      <c r="AA383" s="799"/>
    </row>
    <row r="384">
      <c r="A384" s="767"/>
      <c r="B384" s="734"/>
      <c r="C384" s="767"/>
      <c r="D384" s="767"/>
      <c r="E384" s="767"/>
      <c r="F384" s="767"/>
      <c r="G384" s="767"/>
      <c r="H384" s="767"/>
      <c r="I384" s="767"/>
      <c r="J384" s="767"/>
      <c r="K384" s="767"/>
      <c r="L384" s="767"/>
      <c r="M384" s="767"/>
      <c r="N384" s="767"/>
      <c r="O384" s="767"/>
      <c r="P384" s="767"/>
      <c r="Q384" s="767"/>
      <c r="R384" s="767"/>
      <c r="S384" s="767"/>
      <c r="T384" s="767"/>
      <c r="U384" s="767"/>
      <c r="V384" s="799"/>
      <c r="W384" s="799"/>
      <c r="X384" s="799"/>
      <c r="Y384" s="799"/>
      <c r="Z384" s="799"/>
      <c r="AA384" s="799"/>
    </row>
    <row r="385">
      <c r="A385" s="767"/>
      <c r="B385" s="734"/>
      <c r="C385" s="767"/>
      <c r="D385" s="767"/>
      <c r="E385" s="767"/>
      <c r="F385" s="767"/>
      <c r="G385" s="767"/>
      <c r="H385" s="767"/>
      <c r="I385" s="767"/>
      <c r="J385" s="767"/>
      <c r="K385" s="767"/>
      <c r="L385" s="767"/>
      <c r="M385" s="767"/>
      <c r="N385" s="767"/>
      <c r="O385" s="767"/>
      <c r="P385" s="767"/>
      <c r="Q385" s="767"/>
      <c r="R385" s="767"/>
      <c r="S385" s="767"/>
      <c r="T385" s="767"/>
      <c r="U385" s="767"/>
      <c r="V385" s="799"/>
      <c r="W385" s="799"/>
      <c r="X385" s="799"/>
      <c r="Y385" s="799"/>
      <c r="Z385" s="799"/>
      <c r="AA385" s="799"/>
    </row>
    <row r="386">
      <c r="A386" s="767"/>
      <c r="B386" s="734"/>
      <c r="C386" s="767"/>
      <c r="D386" s="767"/>
      <c r="E386" s="767"/>
      <c r="F386" s="767"/>
      <c r="G386" s="767"/>
      <c r="H386" s="767"/>
      <c r="I386" s="767"/>
      <c r="J386" s="767"/>
      <c r="K386" s="767"/>
      <c r="L386" s="767"/>
      <c r="M386" s="767"/>
      <c r="N386" s="767"/>
      <c r="O386" s="767"/>
      <c r="P386" s="767"/>
      <c r="Q386" s="767"/>
      <c r="R386" s="767"/>
      <c r="S386" s="767"/>
      <c r="T386" s="767"/>
      <c r="U386" s="767"/>
      <c r="V386" s="799"/>
      <c r="W386" s="799"/>
      <c r="X386" s="799"/>
      <c r="Y386" s="799"/>
      <c r="Z386" s="799"/>
      <c r="AA386" s="799"/>
    </row>
    <row r="387">
      <c r="A387" s="767"/>
      <c r="B387" s="734"/>
      <c r="C387" s="767"/>
      <c r="D387" s="767"/>
      <c r="E387" s="767"/>
      <c r="F387" s="767"/>
      <c r="G387" s="767"/>
      <c r="H387" s="767"/>
      <c r="I387" s="767"/>
      <c r="J387" s="767"/>
      <c r="K387" s="767"/>
      <c r="L387" s="767"/>
      <c r="M387" s="767"/>
      <c r="N387" s="767"/>
      <c r="O387" s="767"/>
      <c r="P387" s="767"/>
      <c r="Q387" s="767"/>
      <c r="R387" s="767"/>
      <c r="S387" s="767"/>
      <c r="T387" s="767"/>
      <c r="U387" s="767"/>
      <c r="V387" s="799"/>
      <c r="W387" s="799"/>
      <c r="X387" s="799"/>
      <c r="Y387" s="799"/>
      <c r="Z387" s="799"/>
      <c r="AA387" s="799"/>
    </row>
    <row r="388">
      <c r="A388" s="767"/>
      <c r="B388" s="734"/>
      <c r="C388" s="767"/>
      <c r="D388" s="767"/>
      <c r="E388" s="767"/>
      <c r="F388" s="767"/>
      <c r="G388" s="767"/>
      <c r="H388" s="767"/>
      <c r="I388" s="767"/>
      <c r="J388" s="767"/>
      <c r="K388" s="767"/>
      <c r="L388" s="767"/>
      <c r="M388" s="767"/>
      <c r="N388" s="767"/>
      <c r="O388" s="767"/>
      <c r="P388" s="767"/>
      <c r="Q388" s="767"/>
      <c r="R388" s="767"/>
      <c r="S388" s="767"/>
      <c r="T388" s="767"/>
      <c r="U388" s="767"/>
      <c r="V388" s="799"/>
      <c r="W388" s="799"/>
      <c r="X388" s="799"/>
      <c r="Y388" s="799"/>
      <c r="Z388" s="799"/>
      <c r="AA388" s="799"/>
    </row>
    <row r="389">
      <c r="A389" s="767"/>
      <c r="B389" s="734"/>
      <c r="C389" s="767"/>
      <c r="D389" s="767"/>
      <c r="E389" s="767"/>
      <c r="F389" s="767"/>
      <c r="G389" s="767"/>
      <c r="H389" s="767"/>
      <c r="I389" s="767"/>
      <c r="J389" s="767"/>
      <c r="K389" s="767"/>
      <c r="L389" s="767"/>
      <c r="M389" s="767"/>
      <c r="N389" s="767"/>
      <c r="O389" s="767"/>
      <c r="P389" s="767"/>
      <c r="Q389" s="767"/>
      <c r="R389" s="767"/>
      <c r="S389" s="767"/>
      <c r="T389" s="767"/>
      <c r="U389" s="767"/>
      <c r="V389" s="799"/>
      <c r="W389" s="799"/>
      <c r="X389" s="799"/>
      <c r="Y389" s="799"/>
      <c r="Z389" s="799"/>
      <c r="AA389" s="799"/>
    </row>
    <row r="390">
      <c r="A390" s="767"/>
      <c r="B390" s="734"/>
      <c r="C390" s="767"/>
      <c r="D390" s="767"/>
      <c r="E390" s="767"/>
      <c r="F390" s="767"/>
      <c r="G390" s="767"/>
      <c r="H390" s="767"/>
      <c r="I390" s="767"/>
      <c r="J390" s="767"/>
      <c r="K390" s="767"/>
      <c r="L390" s="767"/>
      <c r="M390" s="767"/>
      <c r="N390" s="767"/>
      <c r="O390" s="767"/>
      <c r="P390" s="767"/>
      <c r="Q390" s="767"/>
      <c r="R390" s="767"/>
      <c r="S390" s="767"/>
      <c r="T390" s="767"/>
      <c r="U390" s="767"/>
      <c r="V390" s="799"/>
      <c r="W390" s="799"/>
      <c r="X390" s="799"/>
      <c r="Y390" s="799"/>
      <c r="Z390" s="799"/>
      <c r="AA390" s="799"/>
    </row>
    <row r="391">
      <c r="A391" s="767"/>
      <c r="B391" s="734"/>
      <c r="C391" s="767"/>
      <c r="D391" s="767"/>
      <c r="E391" s="767"/>
      <c r="F391" s="767"/>
      <c r="G391" s="767"/>
      <c r="H391" s="767"/>
      <c r="I391" s="767"/>
      <c r="J391" s="767"/>
      <c r="K391" s="767"/>
      <c r="L391" s="767"/>
      <c r="M391" s="767"/>
      <c r="N391" s="767"/>
      <c r="O391" s="767"/>
      <c r="P391" s="767"/>
      <c r="Q391" s="767"/>
      <c r="R391" s="767"/>
      <c r="S391" s="767"/>
      <c r="T391" s="767"/>
      <c r="U391" s="767"/>
      <c r="V391" s="799"/>
      <c r="W391" s="799"/>
      <c r="X391" s="799"/>
      <c r="Y391" s="799"/>
      <c r="Z391" s="799"/>
      <c r="AA391" s="799"/>
    </row>
    <row r="392">
      <c r="A392" s="767"/>
      <c r="B392" s="734"/>
      <c r="C392" s="767"/>
      <c r="D392" s="767"/>
      <c r="E392" s="767"/>
      <c r="F392" s="767"/>
      <c r="G392" s="767"/>
      <c r="H392" s="767"/>
      <c r="I392" s="767"/>
      <c r="J392" s="767"/>
      <c r="K392" s="767"/>
      <c r="L392" s="767"/>
      <c r="M392" s="767"/>
      <c r="N392" s="767"/>
      <c r="O392" s="767"/>
      <c r="P392" s="767"/>
      <c r="Q392" s="767"/>
      <c r="R392" s="767"/>
      <c r="S392" s="767"/>
      <c r="T392" s="767"/>
      <c r="U392" s="767"/>
      <c r="V392" s="799"/>
      <c r="W392" s="799"/>
      <c r="X392" s="799"/>
      <c r="Y392" s="799"/>
      <c r="Z392" s="799"/>
      <c r="AA392" s="799"/>
    </row>
    <row r="393">
      <c r="A393" s="767"/>
      <c r="B393" s="734"/>
      <c r="C393" s="767"/>
      <c r="D393" s="767"/>
      <c r="E393" s="767"/>
      <c r="F393" s="767"/>
      <c r="G393" s="767"/>
      <c r="H393" s="767"/>
      <c r="I393" s="767"/>
      <c r="J393" s="767"/>
      <c r="K393" s="767"/>
      <c r="L393" s="767"/>
      <c r="M393" s="767"/>
      <c r="N393" s="767"/>
      <c r="O393" s="767"/>
      <c r="P393" s="767"/>
      <c r="Q393" s="767"/>
      <c r="R393" s="767"/>
      <c r="S393" s="767"/>
      <c r="T393" s="767"/>
      <c r="U393" s="767"/>
      <c r="V393" s="799"/>
      <c r="W393" s="799"/>
      <c r="X393" s="799"/>
      <c r="Y393" s="799"/>
      <c r="Z393" s="799"/>
      <c r="AA393" s="799"/>
    </row>
    <row r="394">
      <c r="A394" s="767"/>
      <c r="B394" s="734"/>
      <c r="C394" s="767"/>
      <c r="D394" s="767"/>
      <c r="E394" s="767"/>
      <c r="F394" s="767"/>
      <c r="G394" s="767"/>
      <c r="H394" s="767"/>
      <c r="I394" s="767"/>
      <c r="J394" s="767"/>
      <c r="K394" s="767"/>
      <c r="L394" s="767"/>
      <c r="M394" s="767"/>
      <c r="N394" s="767"/>
      <c r="O394" s="767"/>
      <c r="P394" s="767"/>
      <c r="Q394" s="767"/>
      <c r="R394" s="767"/>
      <c r="S394" s="767"/>
      <c r="T394" s="767"/>
      <c r="U394" s="767"/>
      <c r="V394" s="799"/>
      <c r="W394" s="799"/>
      <c r="X394" s="799"/>
      <c r="Y394" s="799"/>
      <c r="Z394" s="799"/>
      <c r="AA394" s="799"/>
    </row>
    <row r="395">
      <c r="A395" s="767"/>
      <c r="B395" s="734"/>
      <c r="C395" s="767"/>
      <c r="D395" s="767"/>
      <c r="E395" s="767"/>
      <c r="F395" s="767"/>
      <c r="G395" s="767"/>
      <c r="H395" s="767"/>
      <c r="I395" s="767"/>
      <c r="J395" s="767"/>
      <c r="K395" s="767"/>
      <c r="L395" s="767"/>
      <c r="M395" s="767"/>
      <c r="N395" s="767"/>
      <c r="O395" s="767"/>
      <c r="P395" s="767"/>
      <c r="Q395" s="767"/>
      <c r="R395" s="767"/>
      <c r="S395" s="767"/>
      <c r="T395" s="767"/>
      <c r="U395" s="767"/>
      <c r="V395" s="799"/>
      <c r="W395" s="799"/>
      <c r="X395" s="799"/>
      <c r="Y395" s="799"/>
      <c r="Z395" s="799"/>
      <c r="AA395" s="799"/>
    </row>
    <row r="396">
      <c r="A396" s="767"/>
      <c r="B396" s="734"/>
      <c r="C396" s="767"/>
      <c r="D396" s="767"/>
      <c r="E396" s="767"/>
      <c r="F396" s="767"/>
      <c r="G396" s="767"/>
      <c r="H396" s="767"/>
      <c r="I396" s="767"/>
      <c r="J396" s="767"/>
      <c r="K396" s="767"/>
      <c r="L396" s="767"/>
      <c r="M396" s="767"/>
      <c r="N396" s="767"/>
      <c r="O396" s="767"/>
      <c r="P396" s="767"/>
      <c r="Q396" s="767"/>
      <c r="R396" s="767"/>
      <c r="S396" s="767"/>
      <c r="T396" s="767"/>
      <c r="U396" s="767"/>
      <c r="V396" s="799"/>
      <c r="W396" s="799"/>
      <c r="X396" s="799"/>
      <c r="Y396" s="799"/>
      <c r="Z396" s="799"/>
      <c r="AA396" s="799"/>
    </row>
    <row r="397">
      <c r="A397" s="767"/>
      <c r="B397" s="734"/>
      <c r="C397" s="767"/>
      <c r="D397" s="767"/>
      <c r="E397" s="767"/>
      <c r="F397" s="767"/>
      <c r="G397" s="767"/>
      <c r="H397" s="767"/>
      <c r="I397" s="767"/>
      <c r="J397" s="767"/>
      <c r="K397" s="767"/>
      <c r="L397" s="767"/>
      <c r="M397" s="767"/>
      <c r="N397" s="767"/>
      <c r="O397" s="767"/>
      <c r="P397" s="767"/>
      <c r="Q397" s="767"/>
      <c r="R397" s="767"/>
      <c r="S397" s="767"/>
      <c r="T397" s="767"/>
      <c r="U397" s="767"/>
      <c r="V397" s="799"/>
      <c r="W397" s="799"/>
      <c r="X397" s="799"/>
      <c r="Y397" s="799"/>
      <c r="Z397" s="799"/>
      <c r="AA397" s="799"/>
    </row>
    <row r="398">
      <c r="A398" s="767"/>
      <c r="B398" s="734"/>
      <c r="C398" s="767"/>
      <c r="D398" s="767"/>
      <c r="E398" s="767"/>
      <c r="F398" s="767"/>
      <c r="G398" s="767"/>
      <c r="H398" s="767"/>
      <c r="I398" s="767"/>
      <c r="J398" s="767"/>
      <c r="K398" s="767"/>
      <c r="L398" s="767"/>
      <c r="M398" s="767"/>
      <c r="N398" s="767"/>
      <c r="O398" s="767"/>
      <c r="P398" s="767"/>
      <c r="Q398" s="767"/>
      <c r="R398" s="767"/>
      <c r="S398" s="767"/>
      <c r="T398" s="767"/>
      <c r="U398" s="767"/>
      <c r="V398" s="799"/>
      <c r="W398" s="799"/>
      <c r="X398" s="799"/>
      <c r="Y398" s="799"/>
      <c r="Z398" s="799"/>
      <c r="AA398" s="799"/>
    </row>
    <row r="399">
      <c r="A399" s="767"/>
      <c r="B399" s="734"/>
      <c r="C399" s="767"/>
      <c r="D399" s="767"/>
      <c r="E399" s="767"/>
      <c r="F399" s="767"/>
      <c r="G399" s="767"/>
      <c r="H399" s="767"/>
      <c r="I399" s="767"/>
      <c r="J399" s="767"/>
      <c r="K399" s="767"/>
      <c r="L399" s="767"/>
      <c r="M399" s="767"/>
      <c r="N399" s="767"/>
      <c r="O399" s="767"/>
      <c r="P399" s="767"/>
      <c r="Q399" s="767"/>
      <c r="R399" s="767"/>
      <c r="S399" s="767"/>
      <c r="T399" s="767"/>
      <c r="U399" s="767"/>
      <c r="V399" s="799"/>
      <c r="W399" s="799"/>
      <c r="X399" s="799"/>
      <c r="Y399" s="799"/>
      <c r="Z399" s="799"/>
      <c r="AA399" s="799"/>
    </row>
    <row r="400">
      <c r="A400" s="767"/>
      <c r="B400" s="734"/>
      <c r="C400" s="767"/>
      <c r="D400" s="767"/>
      <c r="E400" s="767"/>
      <c r="F400" s="767"/>
      <c r="G400" s="767"/>
      <c r="H400" s="767"/>
      <c r="I400" s="767"/>
      <c r="J400" s="767"/>
      <c r="K400" s="767"/>
      <c r="L400" s="767"/>
      <c r="M400" s="767"/>
      <c r="N400" s="767"/>
      <c r="O400" s="767"/>
      <c r="P400" s="767"/>
      <c r="Q400" s="767"/>
      <c r="R400" s="767"/>
      <c r="S400" s="767"/>
      <c r="T400" s="767"/>
      <c r="U400" s="767"/>
      <c r="V400" s="799"/>
      <c r="W400" s="799"/>
      <c r="X400" s="799"/>
      <c r="Y400" s="799"/>
      <c r="Z400" s="799"/>
      <c r="AA400" s="799"/>
    </row>
    <row r="401">
      <c r="A401" s="767"/>
      <c r="B401" s="734"/>
      <c r="C401" s="767"/>
      <c r="D401" s="767"/>
      <c r="E401" s="767"/>
      <c r="F401" s="767"/>
      <c r="G401" s="767"/>
      <c r="H401" s="767"/>
      <c r="I401" s="767"/>
      <c r="J401" s="767"/>
      <c r="K401" s="767"/>
      <c r="L401" s="767"/>
      <c r="M401" s="767"/>
      <c r="N401" s="767"/>
      <c r="O401" s="767"/>
      <c r="P401" s="767"/>
      <c r="Q401" s="767"/>
      <c r="R401" s="767"/>
      <c r="S401" s="767"/>
      <c r="T401" s="767"/>
      <c r="U401" s="767"/>
      <c r="V401" s="799"/>
      <c r="W401" s="799"/>
      <c r="X401" s="799"/>
      <c r="Y401" s="799"/>
      <c r="Z401" s="799"/>
      <c r="AA401" s="799"/>
    </row>
    <row r="402">
      <c r="A402" s="767"/>
      <c r="B402" s="734"/>
      <c r="C402" s="767"/>
      <c r="D402" s="767"/>
      <c r="E402" s="767"/>
      <c r="F402" s="767"/>
      <c r="G402" s="767"/>
      <c r="H402" s="767"/>
      <c r="I402" s="767"/>
      <c r="J402" s="767"/>
      <c r="K402" s="767"/>
      <c r="L402" s="767"/>
      <c r="M402" s="767"/>
      <c r="N402" s="767"/>
      <c r="O402" s="767"/>
      <c r="P402" s="767"/>
      <c r="Q402" s="767"/>
      <c r="R402" s="767"/>
      <c r="S402" s="767"/>
      <c r="T402" s="767"/>
      <c r="U402" s="767"/>
      <c r="V402" s="799"/>
      <c r="W402" s="799"/>
      <c r="X402" s="799"/>
      <c r="Y402" s="799"/>
      <c r="Z402" s="799"/>
      <c r="AA402" s="799"/>
    </row>
    <row r="403">
      <c r="A403" s="767"/>
      <c r="B403" s="734"/>
      <c r="C403" s="767"/>
      <c r="D403" s="767"/>
      <c r="E403" s="767"/>
      <c r="F403" s="767"/>
      <c r="G403" s="767"/>
      <c r="H403" s="767"/>
      <c r="I403" s="767"/>
      <c r="J403" s="767"/>
      <c r="K403" s="767"/>
      <c r="L403" s="767"/>
      <c r="M403" s="767"/>
      <c r="N403" s="767"/>
      <c r="O403" s="767"/>
      <c r="P403" s="767"/>
      <c r="Q403" s="767"/>
      <c r="R403" s="767"/>
      <c r="S403" s="767"/>
      <c r="T403" s="767"/>
      <c r="U403" s="767"/>
      <c r="V403" s="799"/>
      <c r="W403" s="799"/>
      <c r="X403" s="799"/>
      <c r="Y403" s="799"/>
      <c r="Z403" s="799"/>
      <c r="AA403" s="799"/>
    </row>
    <row r="404">
      <c r="A404" s="767"/>
      <c r="B404" s="734"/>
      <c r="C404" s="767"/>
      <c r="D404" s="767"/>
      <c r="E404" s="767"/>
      <c r="F404" s="767"/>
      <c r="G404" s="767"/>
      <c r="H404" s="767"/>
      <c r="I404" s="767"/>
      <c r="J404" s="767"/>
      <c r="K404" s="767"/>
      <c r="L404" s="767"/>
      <c r="M404" s="767"/>
      <c r="N404" s="767"/>
      <c r="O404" s="767"/>
      <c r="P404" s="767"/>
      <c r="Q404" s="767"/>
      <c r="R404" s="767"/>
      <c r="S404" s="767"/>
      <c r="T404" s="767"/>
      <c r="U404" s="767"/>
      <c r="V404" s="799"/>
      <c r="W404" s="799"/>
      <c r="X404" s="799"/>
      <c r="Y404" s="799"/>
      <c r="Z404" s="799"/>
      <c r="AA404" s="799"/>
    </row>
    <row r="405">
      <c r="A405" s="767"/>
      <c r="B405" s="734"/>
      <c r="C405" s="767"/>
      <c r="D405" s="767"/>
      <c r="E405" s="767"/>
      <c r="F405" s="767"/>
      <c r="G405" s="767"/>
      <c r="H405" s="767"/>
      <c r="I405" s="767"/>
      <c r="J405" s="767"/>
      <c r="K405" s="767"/>
      <c r="L405" s="767"/>
      <c r="M405" s="767"/>
      <c r="N405" s="767"/>
      <c r="O405" s="767"/>
      <c r="P405" s="767"/>
      <c r="Q405" s="767"/>
      <c r="R405" s="767"/>
      <c r="S405" s="767"/>
      <c r="T405" s="767"/>
      <c r="U405" s="767"/>
      <c r="V405" s="799"/>
      <c r="W405" s="799"/>
      <c r="X405" s="799"/>
      <c r="Y405" s="799"/>
      <c r="Z405" s="799"/>
      <c r="AA405" s="799"/>
    </row>
    <row r="406">
      <c r="A406" s="767"/>
      <c r="B406" s="734"/>
      <c r="C406" s="767"/>
      <c r="D406" s="767"/>
      <c r="E406" s="767"/>
      <c r="F406" s="767"/>
      <c r="G406" s="767"/>
      <c r="H406" s="767"/>
      <c r="I406" s="767"/>
      <c r="J406" s="767"/>
      <c r="K406" s="767"/>
      <c r="L406" s="767"/>
      <c r="M406" s="767"/>
      <c r="N406" s="767"/>
      <c r="O406" s="767"/>
      <c r="P406" s="767"/>
      <c r="Q406" s="767"/>
      <c r="R406" s="767"/>
      <c r="S406" s="767"/>
      <c r="T406" s="767"/>
      <c r="U406" s="767"/>
      <c r="V406" s="799"/>
      <c r="W406" s="799"/>
      <c r="X406" s="799"/>
      <c r="Y406" s="799"/>
      <c r="Z406" s="799"/>
      <c r="AA406" s="799"/>
    </row>
    <row r="407">
      <c r="A407" s="767"/>
      <c r="B407" s="734"/>
      <c r="C407" s="767"/>
      <c r="D407" s="767"/>
      <c r="E407" s="767"/>
      <c r="F407" s="767"/>
      <c r="G407" s="767"/>
      <c r="H407" s="767"/>
      <c r="I407" s="767"/>
      <c r="J407" s="767"/>
      <c r="K407" s="767"/>
      <c r="L407" s="767"/>
      <c r="M407" s="767"/>
      <c r="N407" s="767"/>
      <c r="O407" s="767"/>
      <c r="P407" s="767"/>
      <c r="Q407" s="767"/>
      <c r="R407" s="767"/>
      <c r="S407" s="767"/>
      <c r="T407" s="767"/>
      <c r="U407" s="767"/>
      <c r="V407" s="799"/>
      <c r="W407" s="799"/>
      <c r="X407" s="799"/>
      <c r="Y407" s="799"/>
      <c r="Z407" s="799"/>
      <c r="AA407" s="799"/>
    </row>
    <row r="408">
      <c r="A408" s="767"/>
      <c r="B408" s="734"/>
      <c r="C408" s="767"/>
      <c r="D408" s="767"/>
      <c r="E408" s="767"/>
      <c r="F408" s="767"/>
      <c r="G408" s="767"/>
      <c r="H408" s="767"/>
      <c r="I408" s="767"/>
      <c r="J408" s="767"/>
      <c r="K408" s="767"/>
      <c r="L408" s="767"/>
      <c r="M408" s="767"/>
      <c r="N408" s="767"/>
      <c r="O408" s="767"/>
      <c r="P408" s="767"/>
      <c r="Q408" s="767"/>
      <c r="R408" s="767"/>
      <c r="S408" s="767"/>
      <c r="T408" s="767"/>
      <c r="U408" s="767"/>
      <c r="V408" s="799"/>
      <c r="W408" s="799"/>
      <c r="X408" s="799"/>
      <c r="Y408" s="799"/>
      <c r="Z408" s="799"/>
      <c r="AA408" s="799"/>
    </row>
    <row r="409">
      <c r="A409" s="767"/>
      <c r="B409" s="734"/>
      <c r="C409" s="767"/>
      <c r="D409" s="767"/>
      <c r="E409" s="767"/>
      <c r="F409" s="767"/>
      <c r="G409" s="767"/>
      <c r="H409" s="767"/>
      <c r="I409" s="767"/>
      <c r="J409" s="767"/>
      <c r="K409" s="767"/>
      <c r="L409" s="767"/>
      <c r="M409" s="767"/>
      <c r="N409" s="767"/>
      <c r="O409" s="767"/>
      <c r="P409" s="767"/>
      <c r="Q409" s="767"/>
      <c r="R409" s="767"/>
      <c r="S409" s="767"/>
      <c r="T409" s="767"/>
      <c r="U409" s="767"/>
      <c r="V409" s="799"/>
      <c r="W409" s="799"/>
      <c r="X409" s="799"/>
      <c r="Y409" s="799"/>
      <c r="Z409" s="799"/>
      <c r="AA409" s="799"/>
    </row>
    <row r="410">
      <c r="A410" s="767"/>
      <c r="B410" s="734"/>
      <c r="C410" s="767"/>
      <c r="D410" s="767"/>
      <c r="E410" s="767"/>
      <c r="F410" s="767"/>
      <c r="G410" s="767"/>
      <c r="H410" s="767"/>
      <c r="I410" s="767"/>
      <c r="J410" s="767"/>
      <c r="K410" s="767"/>
      <c r="L410" s="767"/>
      <c r="M410" s="767"/>
      <c r="N410" s="767"/>
      <c r="O410" s="767"/>
      <c r="P410" s="767"/>
      <c r="Q410" s="767"/>
      <c r="R410" s="767"/>
      <c r="S410" s="767"/>
      <c r="T410" s="767"/>
      <c r="U410" s="767"/>
      <c r="V410" s="799"/>
      <c r="W410" s="799"/>
      <c r="X410" s="799"/>
      <c r="Y410" s="799"/>
      <c r="Z410" s="799"/>
      <c r="AA410" s="799"/>
    </row>
    <row r="411">
      <c r="A411" s="767"/>
      <c r="B411" s="734"/>
      <c r="C411" s="767"/>
      <c r="D411" s="767"/>
      <c r="E411" s="767"/>
      <c r="F411" s="767"/>
      <c r="G411" s="767"/>
      <c r="H411" s="767"/>
      <c r="I411" s="767"/>
      <c r="J411" s="767"/>
      <c r="K411" s="767"/>
      <c r="L411" s="767"/>
      <c r="M411" s="767"/>
      <c r="N411" s="767"/>
      <c r="O411" s="767"/>
      <c r="P411" s="767"/>
      <c r="Q411" s="767"/>
      <c r="R411" s="767"/>
      <c r="S411" s="767"/>
      <c r="T411" s="767"/>
      <c r="U411" s="767"/>
      <c r="V411" s="799"/>
      <c r="W411" s="799"/>
      <c r="X411" s="799"/>
      <c r="Y411" s="799"/>
      <c r="Z411" s="799"/>
      <c r="AA411" s="799"/>
    </row>
    <row r="412">
      <c r="A412" s="767"/>
      <c r="B412" s="734"/>
      <c r="C412" s="767"/>
      <c r="D412" s="767"/>
      <c r="E412" s="767"/>
      <c r="F412" s="767"/>
      <c r="G412" s="767"/>
      <c r="H412" s="767"/>
      <c r="I412" s="767"/>
      <c r="J412" s="767"/>
      <c r="K412" s="767"/>
      <c r="L412" s="767"/>
      <c r="M412" s="767"/>
      <c r="N412" s="767"/>
      <c r="O412" s="767"/>
      <c r="P412" s="767"/>
      <c r="Q412" s="767"/>
      <c r="R412" s="767"/>
      <c r="S412" s="767"/>
      <c r="T412" s="767"/>
      <c r="U412" s="767"/>
      <c r="V412" s="799"/>
      <c r="W412" s="799"/>
      <c r="X412" s="799"/>
      <c r="Y412" s="799"/>
      <c r="Z412" s="799"/>
      <c r="AA412" s="799"/>
    </row>
    <row r="413">
      <c r="A413" s="767"/>
      <c r="B413" s="734"/>
      <c r="C413" s="767"/>
      <c r="D413" s="767"/>
      <c r="E413" s="767"/>
      <c r="F413" s="767"/>
      <c r="G413" s="767"/>
      <c r="H413" s="767"/>
      <c r="I413" s="767"/>
      <c r="J413" s="767"/>
      <c r="K413" s="767"/>
      <c r="L413" s="767"/>
      <c r="M413" s="767"/>
      <c r="N413" s="767"/>
      <c r="O413" s="767"/>
      <c r="P413" s="767"/>
      <c r="Q413" s="767"/>
      <c r="R413" s="767"/>
      <c r="S413" s="767"/>
      <c r="T413" s="767"/>
      <c r="U413" s="767"/>
      <c r="V413" s="799"/>
      <c r="W413" s="799"/>
      <c r="X413" s="799"/>
      <c r="Y413" s="799"/>
      <c r="Z413" s="799"/>
      <c r="AA413" s="799"/>
    </row>
    <row r="414">
      <c r="A414" s="767"/>
      <c r="B414" s="734"/>
      <c r="C414" s="767"/>
      <c r="D414" s="767"/>
      <c r="E414" s="767"/>
      <c r="F414" s="767"/>
      <c r="G414" s="767"/>
      <c r="H414" s="767"/>
      <c r="I414" s="767"/>
      <c r="J414" s="767"/>
      <c r="K414" s="767"/>
      <c r="L414" s="767"/>
      <c r="M414" s="767"/>
      <c r="N414" s="767"/>
      <c r="O414" s="767"/>
      <c r="P414" s="767"/>
      <c r="Q414" s="767"/>
      <c r="R414" s="767"/>
      <c r="S414" s="767"/>
      <c r="T414" s="767"/>
      <c r="U414" s="767"/>
      <c r="V414" s="799"/>
      <c r="W414" s="799"/>
      <c r="X414" s="799"/>
      <c r="Y414" s="799"/>
      <c r="Z414" s="799"/>
      <c r="AA414" s="799"/>
    </row>
    <row r="415">
      <c r="A415" s="767"/>
      <c r="B415" s="734"/>
      <c r="C415" s="767"/>
      <c r="D415" s="767"/>
      <c r="E415" s="767"/>
      <c r="F415" s="767"/>
      <c r="G415" s="767"/>
      <c r="H415" s="767"/>
      <c r="I415" s="767"/>
      <c r="J415" s="767"/>
      <c r="K415" s="767"/>
      <c r="L415" s="767"/>
      <c r="M415" s="767"/>
      <c r="N415" s="767"/>
      <c r="O415" s="767"/>
      <c r="P415" s="767"/>
      <c r="Q415" s="767"/>
      <c r="R415" s="767"/>
      <c r="S415" s="767"/>
      <c r="T415" s="767"/>
      <c r="U415" s="767"/>
      <c r="V415" s="799"/>
      <c r="W415" s="799"/>
      <c r="X415" s="799"/>
      <c r="Y415" s="799"/>
      <c r="Z415" s="799"/>
      <c r="AA415" s="799"/>
    </row>
    <row r="416">
      <c r="A416" s="767"/>
      <c r="B416" s="734"/>
      <c r="C416" s="767"/>
      <c r="D416" s="767"/>
      <c r="E416" s="767"/>
      <c r="F416" s="767"/>
      <c r="G416" s="767"/>
      <c r="H416" s="767"/>
      <c r="I416" s="767"/>
      <c r="J416" s="767"/>
      <c r="K416" s="767"/>
      <c r="L416" s="767"/>
      <c r="M416" s="767"/>
      <c r="N416" s="767"/>
      <c r="O416" s="767"/>
      <c r="P416" s="767"/>
      <c r="Q416" s="767"/>
      <c r="R416" s="767"/>
      <c r="S416" s="767"/>
      <c r="T416" s="767"/>
      <c r="U416" s="767"/>
      <c r="V416" s="799"/>
      <c r="W416" s="799"/>
      <c r="X416" s="799"/>
      <c r="Y416" s="799"/>
      <c r="Z416" s="799"/>
      <c r="AA416" s="799"/>
    </row>
    <row r="417">
      <c r="A417" s="767"/>
      <c r="B417" s="734"/>
      <c r="C417" s="767"/>
      <c r="D417" s="767"/>
      <c r="E417" s="767"/>
      <c r="F417" s="767"/>
      <c r="G417" s="767"/>
      <c r="H417" s="767"/>
      <c r="I417" s="767"/>
      <c r="J417" s="767"/>
      <c r="K417" s="767"/>
      <c r="L417" s="767"/>
      <c r="M417" s="767"/>
      <c r="N417" s="767"/>
      <c r="O417" s="767"/>
      <c r="P417" s="767"/>
      <c r="Q417" s="767"/>
      <c r="R417" s="767"/>
      <c r="S417" s="767"/>
      <c r="T417" s="767"/>
      <c r="U417" s="767"/>
      <c r="V417" s="799"/>
      <c r="W417" s="799"/>
      <c r="X417" s="799"/>
      <c r="Y417" s="799"/>
      <c r="Z417" s="799"/>
      <c r="AA417" s="799"/>
    </row>
    <row r="418">
      <c r="A418" s="767"/>
      <c r="B418" s="734"/>
      <c r="C418" s="767"/>
      <c r="D418" s="767"/>
      <c r="E418" s="767"/>
      <c r="F418" s="767"/>
      <c r="G418" s="767"/>
      <c r="H418" s="767"/>
      <c r="I418" s="767"/>
      <c r="J418" s="767"/>
      <c r="K418" s="767"/>
      <c r="L418" s="767"/>
      <c r="M418" s="767"/>
      <c r="N418" s="767"/>
      <c r="O418" s="767"/>
      <c r="P418" s="767"/>
      <c r="Q418" s="767"/>
      <c r="R418" s="767"/>
      <c r="S418" s="767"/>
      <c r="T418" s="767"/>
      <c r="U418" s="767"/>
      <c r="V418" s="799"/>
      <c r="W418" s="799"/>
      <c r="X418" s="799"/>
      <c r="Y418" s="799"/>
      <c r="Z418" s="799"/>
      <c r="AA418" s="799"/>
    </row>
    <row r="419">
      <c r="A419" s="767"/>
      <c r="B419" s="734"/>
      <c r="C419" s="767"/>
      <c r="D419" s="767"/>
      <c r="E419" s="767"/>
      <c r="F419" s="767"/>
      <c r="G419" s="767"/>
      <c r="H419" s="767"/>
      <c r="I419" s="767"/>
      <c r="J419" s="767"/>
      <c r="K419" s="767"/>
      <c r="L419" s="767"/>
      <c r="M419" s="767"/>
      <c r="N419" s="767"/>
      <c r="O419" s="767"/>
      <c r="P419" s="767"/>
      <c r="Q419" s="767"/>
      <c r="R419" s="767"/>
      <c r="S419" s="767"/>
      <c r="T419" s="767"/>
      <c r="U419" s="767"/>
      <c r="V419" s="799"/>
      <c r="W419" s="799"/>
      <c r="X419" s="799"/>
      <c r="Y419" s="799"/>
      <c r="Z419" s="799"/>
      <c r="AA419" s="799"/>
    </row>
    <row r="420">
      <c r="A420" s="767"/>
      <c r="B420" s="734"/>
      <c r="C420" s="767"/>
      <c r="D420" s="767"/>
      <c r="E420" s="767"/>
      <c r="F420" s="767"/>
      <c r="G420" s="767"/>
      <c r="H420" s="767"/>
      <c r="I420" s="767"/>
      <c r="J420" s="767"/>
      <c r="K420" s="767"/>
      <c r="L420" s="767"/>
      <c r="M420" s="767"/>
      <c r="N420" s="767"/>
      <c r="O420" s="767"/>
      <c r="P420" s="767"/>
      <c r="Q420" s="767"/>
      <c r="R420" s="767"/>
      <c r="S420" s="767"/>
      <c r="T420" s="767"/>
      <c r="U420" s="767"/>
      <c r="V420" s="799"/>
      <c r="W420" s="799"/>
      <c r="X420" s="799"/>
      <c r="Y420" s="799"/>
      <c r="Z420" s="799"/>
      <c r="AA420" s="799"/>
    </row>
    <row r="421">
      <c r="A421" s="767"/>
      <c r="B421" s="734"/>
      <c r="C421" s="767"/>
      <c r="D421" s="767"/>
      <c r="E421" s="767"/>
      <c r="F421" s="767"/>
      <c r="G421" s="767"/>
      <c r="H421" s="767"/>
      <c r="I421" s="767"/>
      <c r="J421" s="767"/>
      <c r="K421" s="767"/>
      <c r="L421" s="767"/>
      <c r="M421" s="767"/>
      <c r="N421" s="767"/>
      <c r="O421" s="767"/>
      <c r="P421" s="767"/>
      <c r="Q421" s="767"/>
      <c r="R421" s="767"/>
      <c r="S421" s="767"/>
      <c r="T421" s="767"/>
      <c r="U421" s="767"/>
      <c r="V421" s="799"/>
      <c r="W421" s="799"/>
      <c r="X421" s="799"/>
      <c r="Y421" s="799"/>
      <c r="Z421" s="799"/>
      <c r="AA421" s="799"/>
    </row>
    <row r="422">
      <c r="A422" s="767"/>
      <c r="B422" s="734"/>
      <c r="C422" s="767"/>
      <c r="D422" s="767"/>
      <c r="E422" s="767"/>
      <c r="F422" s="767"/>
      <c r="G422" s="767"/>
      <c r="H422" s="767"/>
      <c r="I422" s="767"/>
      <c r="J422" s="767"/>
      <c r="K422" s="767"/>
      <c r="L422" s="767"/>
      <c r="M422" s="767"/>
      <c r="N422" s="767"/>
      <c r="O422" s="767"/>
      <c r="P422" s="767"/>
      <c r="Q422" s="767"/>
      <c r="R422" s="767"/>
      <c r="S422" s="767"/>
      <c r="T422" s="767"/>
      <c r="U422" s="767"/>
      <c r="V422" s="799"/>
      <c r="W422" s="799"/>
      <c r="X422" s="799"/>
      <c r="Y422" s="799"/>
      <c r="Z422" s="799"/>
      <c r="AA422" s="799"/>
    </row>
    <row r="423">
      <c r="A423" s="767"/>
      <c r="B423" s="734"/>
      <c r="C423" s="767"/>
      <c r="D423" s="767"/>
      <c r="E423" s="767"/>
      <c r="F423" s="767"/>
      <c r="G423" s="767"/>
      <c r="H423" s="767"/>
      <c r="I423" s="767"/>
      <c r="J423" s="767"/>
      <c r="K423" s="767"/>
      <c r="L423" s="767"/>
      <c r="M423" s="767"/>
      <c r="N423" s="767"/>
      <c r="O423" s="767"/>
      <c r="P423" s="767"/>
      <c r="Q423" s="767"/>
      <c r="R423" s="767"/>
      <c r="S423" s="767"/>
      <c r="T423" s="767"/>
      <c r="U423" s="767"/>
      <c r="V423" s="799"/>
      <c r="W423" s="799"/>
      <c r="X423" s="799"/>
      <c r="Y423" s="799"/>
      <c r="Z423" s="799"/>
      <c r="AA423" s="799"/>
    </row>
    <row r="424">
      <c r="A424" s="767"/>
      <c r="B424" s="734"/>
      <c r="C424" s="767"/>
      <c r="D424" s="767"/>
      <c r="E424" s="767"/>
      <c r="F424" s="767"/>
      <c r="G424" s="767"/>
      <c r="H424" s="767"/>
      <c r="I424" s="767"/>
      <c r="J424" s="767"/>
      <c r="K424" s="767"/>
      <c r="L424" s="767"/>
      <c r="M424" s="767"/>
      <c r="N424" s="767"/>
      <c r="O424" s="767"/>
      <c r="P424" s="767"/>
      <c r="Q424" s="767"/>
      <c r="R424" s="767"/>
      <c r="S424" s="767"/>
      <c r="T424" s="767"/>
      <c r="U424" s="767"/>
      <c r="V424" s="799"/>
      <c r="W424" s="799"/>
      <c r="X424" s="799"/>
      <c r="Y424" s="799"/>
      <c r="Z424" s="799"/>
      <c r="AA424" s="799"/>
    </row>
    <row r="425">
      <c r="A425" s="767"/>
      <c r="B425" s="734"/>
      <c r="C425" s="767"/>
      <c r="D425" s="767"/>
      <c r="E425" s="767"/>
      <c r="F425" s="767"/>
      <c r="G425" s="767"/>
      <c r="H425" s="767"/>
      <c r="I425" s="767"/>
      <c r="J425" s="767"/>
      <c r="K425" s="767"/>
      <c r="L425" s="767"/>
      <c r="M425" s="767"/>
      <c r="N425" s="767"/>
      <c r="O425" s="767"/>
      <c r="P425" s="767"/>
      <c r="Q425" s="767"/>
      <c r="R425" s="767"/>
      <c r="S425" s="767"/>
      <c r="T425" s="767"/>
      <c r="U425" s="767"/>
      <c r="V425" s="799"/>
      <c r="W425" s="799"/>
      <c r="X425" s="799"/>
      <c r="Y425" s="799"/>
      <c r="Z425" s="799"/>
      <c r="AA425" s="799"/>
    </row>
    <row r="426">
      <c r="A426" s="767"/>
      <c r="B426" s="734"/>
      <c r="C426" s="767"/>
      <c r="D426" s="767"/>
      <c r="E426" s="767"/>
      <c r="F426" s="767"/>
      <c r="G426" s="767"/>
      <c r="H426" s="767"/>
      <c r="I426" s="767"/>
      <c r="J426" s="767"/>
      <c r="K426" s="767"/>
      <c r="L426" s="767"/>
      <c r="M426" s="767"/>
      <c r="N426" s="767"/>
      <c r="O426" s="767"/>
      <c r="P426" s="767"/>
      <c r="Q426" s="767"/>
      <c r="R426" s="767"/>
      <c r="S426" s="767"/>
      <c r="T426" s="767"/>
      <c r="U426" s="767"/>
      <c r="V426" s="799"/>
      <c r="W426" s="799"/>
      <c r="X426" s="799"/>
      <c r="Y426" s="799"/>
      <c r="Z426" s="799"/>
      <c r="AA426" s="799"/>
    </row>
    <row r="427">
      <c r="A427" s="767"/>
      <c r="B427" s="734"/>
      <c r="C427" s="767"/>
      <c r="D427" s="767"/>
      <c r="E427" s="767"/>
      <c r="F427" s="767"/>
      <c r="G427" s="767"/>
      <c r="H427" s="767"/>
      <c r="I427" s="767"/>
      <c r="J427" s="767"/>
      <c r="K427" s="767"/>
      <c r="L427" s="767"/>
      <c r="M427" s="767"/>
      <c r="N427" s="767"/>
      <c r="O427" s="767"/>
      <c r="P427" s="767"/>
      <c r="Q427" s="767"/>
      <c r="R427" s="767"/>
      <c r="S427" s="767"/>
      <c r="T427" s="767"/>
      <c r="U427" s="767"/>
      <c r="V427" s="799"/>
      <c r="W427" s="799"/>
      <c r="X427" s="799"/>
      <c r="Y427" s="799"/>
      <c r="Z427" s="799"/>
      <c r="AA427" s="799"/>
    </row>
    <row r="428">
      <c r="A428" s="767"/>
      <c r="B428" s="734"/>
      <c r="C428" s="767"/>
      <c r="D428" s="767"/>
      <c r="E428" s="767"/>
      <c r="F428" s="767"/>
      <c r="G428" s="767"/>
      <c r="H428" s="767"/>
      <c r="I428" s="767"/>
      <c r="J428" s="767"/>
      <c r="K428" s="767"/>
      <c r="L428" s="767"/>
      <c r="M428" s="767"/>
      <c r="N428" s="767"/>
      <c r="O428" s="767"/>
      <c r="P428" s="767"/>
      <c r="Q428" s="767"/>
      <c r="R428" s="767"/>
      <c r="S428" s="767"/>
      <c r="T428" s="767"/>
      <c r="U428" s="767"/>
      <c r="V428" s="799"/>
      <c r="W428" s="799"/>
      <c r="X428" s="799"/>
      <c r="Y428" s="799"/>
      <c r="Z428" s="799"/>
      <c r="AA428" s="799"/>
    </row>
    <row r="429">
      <c r="A429" s="767"/>
      <c r="B429" s="734"/>
      <c r="C429" s="767"/>
      <c r="D429" s="767"/>
      <c r="E429" s="767"/>
      <c r="F429" s="767"/>
      <c r="G429" s="767"/>
      <c r="H429" s="767"/>
      <c r="I429" s="767"/>
      <c r="J429" s="767"/>
      <c r="K429" s="767"/>
      <c r="L429" s="767"/>
      <c r="M429" s="767"/>
      <c r="N429" s="767"/>
      <c r="O429" s="767"/>
      <c r="P429" s="767"/>
      <c r="Q429" s="767"/>
      <c r="R429" s="767"/>
      <c r="S429" s="767"/>
      <c r="T429" s="767"/>
      <c r="U429" s="767"/>
      <c r="V429" s="799"/>
      <c r="W429" s="799"/>
      <c r="X429" s="799"/>
      <c r="Y429" s="799"/>
      <c r="Z429" s="799"/>
      <c r="AA429" s="799"/>
    </row>
    <row r="430">
      <c r="A430" s="767"/>
      <c r="B430" s="734"/>
      <c r="C430" s="767"/>
      <c r="D430" s="767"/>
      <c r="E430" s="767"/>
      <c r="F430" s="767"/>
      <c r="G430" s="767"/>
      <c r="H430" s="767"/>
      <c r="I430" s="767"/>
      <c r="J430" s="767"/>
      <c r="K430" s="767"/>
      <c r="L430" s="767"/>
      <c r="M430" s="767"/>
      <c r="N430" s="767"/>
      <c r="O430" s="767"/>
      <c r="P430" s="767"/>
      <c r="Q430" s="767"/>
      <c r="R430" s="767"/>
      <c r="S430" s="767"/>
      <c r="T430" s="767"/>
      <c r="U430" s="767"/>
      <c r="V430" s="799"/>
      <c r="W430" s="799"/>
      <c r="X430" s="799"/>
      <c r="Y430" s="799"/>
      <c r="Z430" s="799"/>
      <c r="AA430" s="799"/>
    </row>
    <row r="431">
      <c r="A431" s="767"/>
      <c r="B431" s="734"/>
      <c r="C431" s="767"/>
      <c r="D431" s="767"/>
      <c r="E431" s="767"/>
      <c r="F431" s="767"/>
      <c r="G431" s="767"/>
      <c r="H431" s="767"/>
      <c r="I431" s="767"/>
      <c r="J431" s="767"/>
      <c r="K431" s="767"/>
      <c r="L431" s="767"/>
      <c r="M431" s="767"/>
      <c r="N431" s="767"/>
      <c r="O431" s="767"/>
      <c r="P431" s="767"/>
      <c r="Q431" s="767"/>
      <c r="R431" s="767"/>
      <c r="S431" s="767"/>
      <c r="T431" s="767"/>
      <c r="U431" s="767"/>
      <c r="V431" s="799"/>
      <c r="W431" s="799"/>
      <c r="X431" s="799"/>
      <c r="Y431" s="799"/>
      <c r="Z431" s="799"/>
      <c r="AA431" s="799"/>
    </row>
    <row r="432">
      <c r="A432" s="767"/>
      <c r="B432" s="734"/>
      <c r="C432" s="767"/>
      <c r="D432" s="767"/>
      <c r="E432" s="767"/>
      <c r="F432" s="767"/>
      <c r="G432" s="767"/>
      <c r="H432" s="767"/>
      <c r="I432" s="767"/>
      <c r="J432" s="767"/>
      <c r="K432" s="767"/>
      <c r="L432" s="767"/>
      <c r="M432" s="767"/>
      <c r="N432" s="767"/>
      <c r="O432" s="767"/>
      <c r="P432" s="767"/>
      <c r="Q432" s="767"/>
      <c r="R432" s="767"/>
      <c r="S432" s="767"/>
      <c r="T432" s="767"/>
      <c r="U432" s="767"/>
      <c r="V432" s="799"/>
      <c r="W432" s="799"/>
      <c r="X432" s="799"/>
      <c r="Y432" s="799"/>
      <c r="Z432" s="799"/>
      <c r="AA432" s="799"/>
    </row>
    <row r="433">
      <c r="A433" s="767"/>
      <c r="B433" s="734"/>
      <c r="C433" s="767"/>
      <c r="D433" s="767"/>
      <c r="E433" s="767"/>
      <c r="F433" s="767"/>
      <c r="G433" s="767"/>
      <c r="H433" s="767"/>
      <c r="I433" s="767"/>
      <c r="J433" s="767"/>
      <c r="K433" s="767"/>
      <c r="L433" s="767"/>
      <c r="M433" s="767"/>
      <c r="N433" s="767"/>
      <c r="O433" s="767"/>
      <c r="P433" s="767"/>
      <c r="Q433" s="767"/>
      <c r="R433" s="767"/>
      <c r="S433" s="767"/>
      <c r="T433" s="767"/>
      <c r="U433" s="767"/>
      <c r="V433" s="799"/>
      <c r="W433" s="799"/>
      <c r="X433" s="799"/>
      <c r="Y433" s="799"/>
      <c r="Z433" s="799"/>
      <c r="AA433" s="799"/>
    </row>
    <row r="434">
      <c r="A434" s="767"/>
      <c r="B434" s="734"/>
      <c r="C434" s="767"/>
      <c r="D434" s="767"/>
      <c r="E434" s="767"/>
      <c r="F434" s="767"/>
      <c r="G434" s="767"/>
      <c r="H434" s="767"/>
      <c r="I434" s="767"/>
      <c r="J434" s="767"/>
      <c r="K434" s="767"/>
      <c r="L434" s="767"/>
      <c r="M434" s="767"/>
      <c r="N434" s="767"/>
      <c r="O434" s="767"/>
      <c r="P434" s="767"/>
      <c r="Q434" s="767"/>
      <c r="R434" s="767"/>
      <c r="S434" s="767"/>
      <c r="T434" s="767"/>
      <c r="U434" s="767"/>
      <c r="V434" s="799"/>
      <c r="W434" s="799"/>
      <c r="X434" s="799"/>
      <c r="Y434" s="799"/>
      <c r="Z434" s="799"/>
      <c r="AA434" s="799"/>
    </row>
    <row r="435">
      <c r="A435" s="767"/>
      <c r="B435" s="734"/>
      <c r="C435" s="767"/>
      <c r="D435" s="767"/>
      <c r="E435" s="767"/>
      <c r="F435" s="767"/>
      <c r="G435" s="767"/>
      <c r="H435" s="767"/>
      <c r="I435" s="767"/>
      <c r="J435" s="767"/>
      <c r="K435" s="767"/>
      <c r="L435" s="767"/>
      <c r="M435" s="767"/>
      <c r="N435" s="767"/>
      <c r="O435" s="767"/>
      <c r="P435" s="767"/>
      <c r="Q435" s="767"/>
      <c r="R435" s="767"/>
      <c r="S435" s="767"/>
      <c r="T435" s="767"/>
      <c r="U435" s="767"/>
      <c r="V435" s="799"/>
      <c r="W435" s="799"/>
      <c r="X435" s="799"/>
      <c r="Y435" s="799"/>
      <c r="Z435" s="799"/>
      <c r="AA435" s="799"/>
    </row>
    <row r="436">
      <c r="A436" s="767"/>
      <c r="B436" s="734"/>
      <c r="C436" s="767"/>
      <c r="D436" s="767"/>
      <c r="E436" s="767"/>
      <c r="F436" s="767"/>
      <c r="G436" s="767"/>
      <c r="H436" s="767"/>
      <c r="I436" s="767"/>
      <c r="J436" s="767"/>
      <c r="K436" s="767"/>
      <c r="L436" s="767"/>
      <c r="M436" s="767"/>
      <c r="N436" s="767"/>
      <c r="O436" s="767"/>
      <c r="P436" s="767"/>
      <c r="Q436" s="767"/>
      <c r="R436" s="767"/>
      <c r="S436" s="767"/>
      <c r="T436" s="767"/>
      <c r="U436" s="767"/>
      <c r="V436" s="799"/>
      <c r="W436" s="799"/>
      <c r="X436" s="799"/>
      <c r="Y436" s="799"/>
      <c r="Z436" s="799"/>
      <c r="AA436" s="799"/>
    </row>
    <row r="437">
      <c r="A437" s="767"/>
      <c r="B437" s="734"/>
      <c r="C437" s="767"/>
      <c r="D437" s="767"/>
      <c r="E437" s="767"/>
      <c r="F437" s="767"/>
      <c r="G437" s="767"/>
      <c r="H437" s="767"/>
      <c r="I437" s="767"/>
      <c r="J437" s="767"/>
      <c r="K437" s="767"/>
      <c r="L437" s="767"/>
      <c r="M437" s="767"/>
      <c r="N437" s="767"/>
      <c r="O437" s="767"/>
      <c r="P437" s="767"/>
      <c r="Q437" s="767"/>
      <c r="R437" s="767"/>
      <c r="S437" s="767"/>
      <c r="T437" s="767"/>
      <c r="U437" s="767"/>
      <c r="V437" s="799"/>
      <c r="W437" s="799"/>
      <c r="X437" s="799"/>
      <c r="Y437" s="799"/>
      <c r="Z437" s="799"/>
      <c r="AA437" s="799"/>
    </row>
    <row r="438">
      <c r="A438" s="767"/>
      <c r="B438" s="734"/>
      <c r="C438" s="767"/>
      <c r="D438" s="767"/>
      <c r="E438" s="767"/>
      <c r="F438" s="767"/>
      <c r="G438" s="767"/>
      <c r="H438" s="767"/>
      <c r="I438" s="767"/>
      <c r="J438" s="767"/>
      <c r="K438" s="767"/>
      <c r="L438" s="767"/>
      <c r="M438" s="767"/>
      <c r="N438" s="767"/>
      <c r="O438" s="767"/>
      <c r="P438" s="767"/>
      <c r="Q438" s="767"/>
      <c r="R438" s="767"/>
      <c r="S438" s="767"/>
      <c r="T438" s="767"/>
      <c r="U438" s="767"/>
      <c r="V438" s="799"/>
      <c r="W438" s="799"/>
      <c r="X438" s="799"/>
      <c r="Y438" s="799"/>
      <c r="Z438" s="799"/>
      <c r="AA438" s="799"/>
    </row>
    <row r="439">
      <c r="A439" s="767"/>
      <c r="B439" s="734"/>
      <c r="C439" s="767"/>
      <c r="D439" s="767"/>
      <c r="E439" s="767"/>
      <c r="F439" s="767"/>
      <c r="G439" s="767"/>
      <c r="H439" s="767"/>
      <c r="I439" s="767"/>
      <c r="J439" s="767"/>
      <c r="K439" s="767"/>
      <c r="L439" s="767"/>
      <c r="M439" s="767"/>
      <c r="N439" s="767"/>
      <c r="O439" s="767"/>
      <c r="P439" s="767"/>
      <c r="Q439" s="767"/>
      <c r="R439" s="767"/>
      <c r="S439" s="767"/>
      <c r="T439" s="767"/>
      <c r="U439" s="767"/>
      <c r="V439" s="799"/>
      <c r="W439" s="799"/>
      <c r="X439" s="799"/>
      <c r="Y439" s="799"/>
      <c r="Z439" s="799"/>
      <c r="AA439" s="799"/>
    </row>
    <row r="440">
      <c r="A440" s="767"/>
      <c r="B440" s="734"/>
      <c r="C440" s="767"/>
      <c r="D440" s="767"/>
      <c r="E440" s="767"/>
      <c r="F440" s="767"/>
      <c r="G440" s="767"/>
      <c r="H440" s="767"/>
      <c r="I440" s="767"/>
      <c r="J440" s="767"/>
      <c r="K440" s="767"/>
      <c r="L440" s="767"/>
      <c r="M440" s="767"/>
      <c r="N440" s="767"/>
      <c r="O440" s="767"/>
      <c r="P440" s="767"/>
      <c r="Q440" s="767"/>
      <c r="R440" s="767"/>
      <c r="S440" s="767"/>
      <c r="T440" s="767"/>
      <c r="U440" s="767"/>
      <c r="V440" s="799"/>
      <c r="W440" s="799"/>
      <c r="X440" s="799"/>
      <c r="Y440" s="799"/>
      <c r="Z440" s="799"/>
      <c r="AA440" s="799"/>
    </row>
    <row r="441">
      <c r="A441" s="767"/>
      <c r="B441" s="734"/>
      <c r="C441" s="767"/>
      <c r="D441" s="767"/>
      <c r="E441" s="767"/>
      <c r="F441" s="767"/>
      <c r="G441" s="767"/>
      <c r="H441" s="767"/>
      <c r="I441" s="767"/>
      <c r="J441" s="767"/>
      <c r="K441" s="767"/>
      <c r="L441" s="767"/>
      <c r="M441" s="767"/>
      <c r="N441" s="767"/>
      <c r="O441" s="767"/>
      <c r="P441" s="767"/>
      <c r="Q441" s="767"/>
      <c r="R441" s="767"/>
      <c r="S441" s="767"/>
      <c r="T441" s="767"/>
      <c r="U441" s="767"/>
      <c r="V441" s="799"/>
      <c r="W441" s="799"/>
      <c r="X441" s="799"/>
      <c r="Y441" s="799"/>
      <c r="Z441" s="799"/>
      <c r="AA441" s="799"/>
    </row>
    <row r="442">
      <c r="A442" s="767"/>
      <c r="B442" s="734"/>
      <c r="C442" s="767"/>
      <c r="D442" s="767"/>
      <c r="E442" s="767"/>
      <c r="F442" s="767"/>
      <c r="G442" s="767"/>
      <c r="H442" s="767"/>
      <c r="I442" s="767"/>
      <c r="J442" s="767"/>
      <c r="K442" s="767"/>
      <c r="L442" s="767"/>
      <c r="M442" s="767"/>
      <c r="N442" s="767"/>
      <c r="O442" s="767"/>
      <c r="P442" s="767"/>
      <c r="Q442" s="767"/>
      <c r="R442" s="767"/>
      <c r="S442" s="767"/>
      <c r="T442" s="767"/>
      <c r="U442" s="767"/>
      <c r="V442" s="799"/>
      <c r="W442" s="799"/>
      <c r="X442" s="799"/>
      <c r="Y442" s="799"/>
      <c r="Z442" s="799"/>
      <c r="AA442" s="799"/>
    </row>
    <row r="443">
      <c r="A443" s="767"/>
      <c r="B443" s="734"/>
      <c r="C443" s="767"/>
      <c r="D443" s="767"/>
      <c r="E443" s="767"/>
      <c r="F443" s="767"/>
      <c r="G443" s="767"/>
      <c r="H443" s="767"/>
      <c r="I443" s="767"/>
      <c r="J443" s="767"/>
      <c r="K443" s="767"/>
      <c r="L443" s="767"/>
      <c r="M443" s="767"/>
      <c r="N443" s="767"/>
      <c r="O443" s="767"/>
      <c r="P443" s="767"/>
      <c r="Q443" s="767"/>
      <c r="R443" s="767"/>
      <c r="S443" s="767"/>
      <c r="T443" s="767"/>
      <c r="U443" s="767"/>
      <c r="V443" s="799"/>
      <c r="W443" s="799"/>
      <c r="X443" s="799"/>
      <c r="Y443" s="799"/>
      <c r="Z443" s="799"/>
      <c r="AA443" s="799"/>
    </row>
    <row r="444">
      <c r="A444" s="767"/>
      <c r="B444" s="734"/>
      <c r="C444" s="767"/>
      <c r="D444" s="767"/>
      <c r="E444" s="767"/>
      <c r="F444" s="767"/>
      <c r="G444" s="767"/>
      <c r="H444" s="767"/>
      <c r="I444" s="767"/>
      <c r="J444" s="767"/>
      <c r="K444" s="767"/>
      <c r="L444" s="767"/>
      <c r="M444" s="767"/>
      <c r="N444" s="767"/>
      <c r="O444" s="767"/>
      <c r="P444" s="767"/>
      <c r="Q444" s="767"/>
      <c r="R444" s="767"/>
      <c r="S444" s="767"/>
      <c r="T444" s="767"/>
      <c r="U444" s="767"/>
      <c r="V444" s="799"/>
      <c r="W444" s="799"/>
      <c r="X444" s="799"/>
      <c r="Y444" s="799"/>
      <c r="Z444" s="799"/>
      <c r="AA444" s="799"/>
    </row>
    <row r="445">
      <c r="A445" s="767"/>
      <c r="B445" s="734"/>
      <c r="C445" s="767"/>
      <c r="D445" s="767"/>
      <c r="E445" s="767"/>
      <c r="F445" s="767"/>
      <c r="G445" s="767"/>
      <c r="H445" s="767"/>
      <c r="I445" s="767"/>
      <c r="J445" s="767"/>
      <c r="K445" s="767"/>
      <c r="L445" s="767"/>
      <c r="M445" s="767"/>
      <c r="N445" s="767"/>
      <c r="O445" s="767"/>
      <c r="P445" s="767"/>
      <c r="Q445" s="767"/>
      <c r="R445" s="767"/>
      <c r="S445" s="767"/>
      <c r="T445" s="767"/>
      <c r="U445" s="767"/>
      <c r="V445" s="799"/>
      <c r="W445" s="799"/>
      <c r="X445" s="799"/>
      <c r="Y445" s="799"/>
      <c r="Z445" s="799"/>
      <c r="AA445" s="799"/>
    </row>
    <row r="446">
      <c r="A446" s="767"/>
      <c r="B446" s="734"/>
      <c r="C446" s="767"/>
      <c r="D446" s="767"/>
      <c r="E446" s="767"/>
      <c r="F446" s="767"/>
      <c r="G446" s="767"/>
      <c r="H446" s="767"/>
      <c r="I446" s="767"/>
      <c r="J446" s="767"/>
      <c r="K446" s="767"/>
      <c r="L446" s="767"/>
      <c r="M446" s="767"/>
      <c r="N446" s="767"/>
      <c r="O446" s="767"/>
      <c r="P446" s="767"/>
      <c r="Q446" s="767"/>
      <c r="R446" s="767"/>
      <c r="S446" s="767"/>
      <c r="T446" s="767"/>
      <c r="U446" s="767"/>
      <c r="V446" s="799"/>
      <c r="W446" s="799"/>
      <c r="X446" s="799"/>
      <c r="Y446" s="799"/>
      <c r="Z446" s="799"/>
      <c r="AA446" s="799"/>
    </row>
    <row r="447">
      <c r="A447" s="767"/>
      <c r="B447" s="734"/>
      <c r="C447" s="767"/>
      <c r="D447" s="767"/>
      <c r="E447" s="767"/>
      <c r="F447" s="767"/>
      <c r="G447" s="767"/>
      <c r="H447" s="767"/>
      <c r="I447" s="767"/>
      <c r="J447" s="767"/>
      <c r="K447" s="767"/>
      <c r="L447" s="767"/>
      <c r="M447" s="767"/>
      <c r="N447" s="767"/>
      <c r="O447" s="767"/>
      <c r="P447" s="767"/>
      <c r="Q447" s="767"/>
      <c r="R447" s="767"/>
      <c r="S447" s="767"/>
      <c r="T447" s="767"/>
      <c r="U447" s="767"/>
      <c r="V447" s="799"/>
      <c r="W447" s="799"/>
      <c r="X447" s="799"/>
      <c r="Y447" s="799"/>
      <c r="Z447" s="799"/>
      <c r="AA447" s="799"/>
    </row>
    <row r="448">
      <c r="A448" s="767"/>
      <c r="B448" s="734"/>
      <c r="C448" s="767"/>
      <c r="D448" s="767"/>
      <c r="E448" s="767"/>
      <c r="F448" s="767"/>
      <c r="G448" s="767"/>
      <c r="H448" s="767"/>
      <c r="I448" s="767"/>
      <c r="J448" s="767"/>
      <c r="K448" s="767"/>
      <c r="L448" s="767"/>
      <c r="M448" s="767"/>
      <c r="N448" s="767"/>
      <c r="O448" s="767"/>
      <c r="P448" s="767"/>
      <c r="Q448" s="767"/>
      <c r="R448" s="767"/>
      <c r="S448" s="767"/>
      <c r="T448" s="767"/>
      <c r="U448" s="767"/>
      <c r="V448" s="799"/>
      <c r="W448" s="799"/>
      <c r="X448" s="799"/>
      <c r="Y448" s="799"/>
      <c r="Z448" s="799"/>
      <c r="AA448" s="799"/>
    </row>
    <row r="449">
      <c r="A449" s="767"/>
      <c r="B449" s="734"/>
      <c r="C449" s="767"/>
      <c r="D449" s="767"/>
      <c r="E449" s="767"/>
      <c r="F449" s="767"/>
      <c r="G449" s="767"/>
      <c r="H449" s="767"/>
      <c r="I449" s="767"/>
      <c r="J449" s="767"/>
      <c r="K449" s="767"/>
      <c r="L449" s="767"/>
      <c r="M449" s="767"/>
      <c r="N449" s="767"/>
      <c r="O449" s="767"/>
      <c r="P449" s="767"/>
      <c r="Q449" s="767"/>
      <c r="R449" s="767"/>
      <c r="S449" s="767"/>
      <c r="T449" s="767"/>
      <c r="U449" s="767"/>
      <c r="V449" s="799"/>
      <c r="W449" s="799"/>
      <c r="X449" s="799"/>
      <c r="Y449" s="799"/>
      <c r="Z449" s="799"/>
      <c r="AA449" s="799"/>
    </row>
    <row r="450">
      <c r="A450" s="767"/>
      <c r="B450" s="734"/>
      <c r="C450" s="767"/>
      <c r="D450" s="767"/>
      <c r="E450" s="767"/>
      <c r="F450" s="767"/>
      <c r="G450" s="767"/>
      <c r="H450" s="767"/>
      <c r="I450" s="767"/>
      <c r="J450" s="767"/>
      <c r="K450" s="767"/>
      <c r="L450" s="767"/>
      <c r="M450" s="767"/>
      <c r="N450" s="767"/>
      <c r="O450" s="767"/>
      <c r="P450" s="767"/>
      <c r="Q450" s="767"/>
      <c r="R450" s="767"/>
      <c r="S450" s="767"/>
      <c r="T450" s="767"/>
      <c r="U450" s="767"/>
      <c r="V450" s="799"/>
      <c r="W450" s="799"/>
      <c r="X450" s="799"/>
      <c r="Y450" s="799"/>
      <c r="Z450" s="799"/>
      <c r="AA450" s="799"/>
    </row>
    <row r="451">
      <c r="A451" s="767"/>
      <c r="B451" s="734"/>
      <c r="C451" s="767"/>
      <c r="D451" s="767"/>
      <c r="E451" s="767"/>
      <c r="F451" s="767"/>
      <c r="G451" s="767"/>
      <c r="H451" s="767"/>
      <c r="I451" s="767"/>
      <c r="J451" s="767"/>
      <c r="K451" s="767"/>
      <c r="L451" s="767"/>
      <c r="M451" s="767"/>
      <c r="N451" s="767"/>
      <c r="O451" s="767"/>
      <c r="P451" s="767"/>
      <c r="Q451" s="767"/>
      <c r="R451" s="767"/>
      <c r="S451" s="767"/>
      <c r="T451" s="767"/>
      <c r="U451" s="767"/>
      <c r="V451" s="799"/>
      <c r="W451" s="799"/>
      <c r="X451" s="799"/>
      <c r="Y451" s="799"/>
      <c r="Z451" s="799"/>
      <c r="AA451" s="799"/>
    </row>
    <row r="452">
      <c r="A452" s="767"/>
      <c r="B452" s="734"/>
      <c r="C452" s="767"/>
      <c r="D452" s="767"/>
      <c r="E452" s="767"/>
      <c r="F452" s="767"/>
      <c r="G452" s="767"/>
      <c r="H452" s="767"/>
      <c r="I452" s="767"/>
      <c r="J452" s="767"/>
      <c r="K452" s="767"/>
      <c r="L452" s="767"/>
      <c r="M452" s="767"/>
      <c r="N452" s="767"/>
      <c r="O452" s="767"/>
      <c r="P452" s="767"/>
      <c r="Q452" s="767"/>
      <c r="R452" s="767"/>
      <c r="S452" s="767"/>
      <c r="T452" s="767"/>
      <c r="U452" s="767"/>
      <c r="V452" s="799"/>
      <c r="W452" s="799"/>
      <c r="X452" s="799"/>
      <c r="Y452" s="799"/>
      <c r="Z452" s="799"/>
      <c r="AA452" s="799"/>
    </row>
    <row r="453">
      <c r="A453" s="767"/>
      <c r="B453" s="734"/>
      <c r="C453" s="767"/>
      <c r="D453" s="767"/>
      <c r="E453" s="767"/>
      <c r="F453" s="767"/>
      <c r="G453" s="767"/>
      <c r="H453" s="767"/>
      <c r="I453" s="767"/>
      <c r="J453" s="767"/>
      <c r="K453" s="767"/>
      <c r="L453" s="767"/>
      <c r="M453" s="767"/>
      <c r="N453" s="767"/>
      <c r="O453" s="767"/>
      <c r="P453" s="767"/>
      <c r="Q453" s="767"/>
      <c r="R453" s="767"/>
      <c r="S453" s="767"/>
      <c r="T453" s="767"/>
      <c r="U453" s="767"/>
      <c r="V453" s="799"/>
      <c r="W453" s="799"/>
      <c r="X453" s="799"/>
      <c r="Y453" s="799"/>
      <c r="Z453" s="799"/>
      <c r="AA453" s="799"/>
    </row>
    <row r="454">
      <c r="A454" s="767"/>
      <c r="B454" s="734"/>
      <c r="C454" s="767"/>
      <c r="D454" s="767"/>
      <c r="E454" s="767"/>
      <c r="F454" s="767"/>
      <c r="G454" s="767"/>
      <c r="H454" s="767"/>
      <c r="I454" s="767"/>
      <c r="J454" s="767"/>
      <c r="K454" s="767"/>
      <c r="L454" s="767"/>
      <c r="M454" s="767"/>
      <c r="N454" s="767"/>
      <c r="O454" s="767"/>
      <c r="P454" s="767"/>
      <c r="Q454" s="767"/>
      <c r="R454" s="767"/>
      <c r="S454" s="767"/>
      <c r="T454" s="767"/>
      <c r="U454" s="767"/>
      <c r="V454" s="799"/>
      <c r="W454" s="799"/>
      <c r="X454" s="799"/>
      <c r="Y454" s="799"/>
      <c r="Z454" s="799"/>
      <c r="AA454" s="799"/>
    </row>
    <row r="455">
      <c r="A455" s="767"/>
      <c r="B455" s="734"/>
      <c r="C455" s="767"/>
      <c r="D455" s="767"/>
      <c r="E455" s="767"/>
      <c r="F455" s="767"/>
      <c r="G455" s="767"/>
      <c r="H455" s="767"/>
      <c r="I455" s="767"/>
      <c r="J455" s="767"/>
      <c r="K455" s="767"/>
      <c r="L455" s="767"/>
      <c r="M455" s="767"/>
      <c r="N455" s="767"/>
      <c r="O455" s="767"/>
      <c r="P455" s="767"/>
      <c r="Q455" s="767"/>
      <c r="R455" s="767"/>
      <c r="S455" s="767"/>
      <c r="T455" s="767"/>
      <c r="U455" s="767"/>
      <c r="V455" s="799"/>
      <c r="W455" s="799"/>
      <c r="X455" s="799"/>
      <c r="Y455" s="799"/>
      <c r="Z455" s="799"/>
      <c r="AA455" s="799"/>
    </row>
    <row r="456">
      <c r="A456" s="767"/>
      <c r="B456" s="734"/>
      <c r="C456" s="767"/>
      <c r="D456" s="767"/>
      <c r="E456" s="767"/>
      <c r="F456" s="767"/>
      <c r="G456" s="767"/>
      <c r="H456" s="767"/>
      <c r="I456" s="767"/>
      <c r="J456" s="767"/>
      <c r="K456" s="767"/>
      <c r="L456" s="767"/>
      <c r="M456" s="767"/>
      <c r="N456" s="767"/>
      <c r="O456" s="767"/>
      <c r="P456" s="767"/>
      <c r="Q456" s="767"/>
      <c r="R456" s="767"/>
      <c r="S456" s="767"/>
      <c r="T456" s="767"/>
      <c r="U456" s="767"/>
      <c r="V456" s="799"/>
      <c r="W456" s="799"/>
      <c r="X456" s="799"/>
      <c r="Y456" s="799"/>
      <c r="Z456" s="799"/>
      <c r="AA456" s="799"/>
    </row>
    <row r="457">
      <c r="A457" s="767"/>
      <c r="B457" s="734"/>
      <c r="C457" s="767"/>
      <c r="D457" s="767"/>
      <c r="E457" s="767"/>
      <c r="F457" s="767"/>
      <c r="G457" s="767"/>
      <c r="H457" s="767"/>
      <c r="I457" s="767"/>
      <c r="J457" s="767"/>
      <c r="K457" s="767"/>
      <c r="L457" s="767"/>
      <c r="M457" s="767"/>
      <c r="N457" s="767"/>
      <c r="O457" s="767"/>
      <c r="P457" s="767"/>
      <c r="Q457" s="767"/>
      <c r="R457" s="767"/>
      <c r="S457" s="767"/>
      <c r="T457" s="767"/>
      <c r="U457" s="767"/>
      <c r="V457" s="799"/>
      <c r="W457" s="799"/>
      <c r="X457" s="799"/>
      <c r="Y457" s="799"/>
      <c r="Z457" s="799"/>
      <c r="AA457" s="799"/>
    </row>
    <row r="458">
      <c r="A458" s="767"/>
      <c r="B458" s="734"/>
      <c r="C458" s="767"/>
      <c r="D458" s="767"/>
      <c r="E458" s="767"/>
      <c r="F458" s="767"/>
      <c r="G458" s="767"/>
      <c r="H458" s="767"/>
      <c r="I458" s="767"/>
      <c r="J458" s="767"/>
      <c r="K458" s="767"/>
      <c r="L458" s="767"/>
      <c r="M458" s="767"/>
      <c r="N458" s="767"/>
      <c r="O458" s="767"/>
      <c r="P458" s="767"/>
      <c r="Q458" s="767"/>
      <c r="R458" s="767"/>
      <c r="S458" s="767"/>
      <c r="T458" s="767"/>
      <c r="U458" s="767"/>
      <c r="V458" s="799"/>
      <c r="W458" s="799"/>
      <c r="X458" s="799"/>
      <c r="Y458" s="799"/>
      <c r="Z458" s="799"/>
      <c r="AA458" s="799"/>
    </row>
    <row r="459">
      <c r="A459" s="767"/>
      <c r="B459" s="734"/>
      <c r="C459" s="767"/>
      <c r="D459" s="767"/>
      <c r="E459" s="767"/>
      <c r="F459" s="767"/>
      <c r="G459" s="767"/>
      <c r="H459" s="767"/>
      <c r="I459" s="767"/>
      <c r="J459" s="767"/>
      <c r="K459" s="767"/>
      <c r="L459" s="767"/>
      <c r="M459" s="767"/>
      <c r="N459" s="767"/>
      <c r="O459" s="767"/>
      <c r="P459" s="767"/>
      <c r="Q459" s="767"/>
      <c r="R459" s="767"/>
      <c r="S459" s="767"/>
      <c r="T459" s="767"/>
      <c r="U459" s="767"/>
      <c r="V459" s="799"/>
      <c r="W459" s="799"/>
      <c r="X459" s="799"/>
      <c r="Y459" s="799"/>
      <c r="Z459" s="799"/>
      <c r="AA459" s="799"/>
    </row>
    <row r="460">
      <c r="A460" s="767"/>
      <c r="B460" s="734"/>
      <c r="C460" s="767"/>
      <c r="D460" s="767"/>
      <c r="E460" s="767"/>
      <c r="F460" s="767"/>
      <c r="G460" s="767"/>
      <c r="H460" s="767"/>
      <c r="I460" s="767"/>
      <c r="J460" s="767"/>
      <c r="K460" s="767"/>
      <c r="L460" s="767"/>
      <c r="M460" s="767"/>
      <c r="N460" s="767"/>
      <c r="O460" s="767"/>
      <c r="P460" s="767"/>
      <c r="Q460" s="767"/>
      <c r="R460" s="767"/>
      <c r="S460" s="767"/>
      <c r="T460" s="767"/>
      <c r="U460" s="767"/>
      <c r="V460" s="799"/>
      <c r="W460" s="799"/>
      <c r="X460" s="799"/>
      <c r="Y460" s="799"/>
      <c r="Z460" s="799"/>
      <c r="AA460" s="799"/>
    </row>
    <row r="461">
      <c r="A461" s="767"/>
      <c r="B461" s="734"/>
      <c r="C461" s="767"/>
      <c r="D461" s="767"/>
      <c r="E461" s="767"/>
      <c r="F461" s="767"/>
      <c r="G461" s="767"/>
      <c r="H461" s="767"/>
      <c r="I461" s="767"/>
      <c r="J461" s="767"/>
      <c r="K461" s="767"/>
      <c r="L461" s="767"/>
      <c r="M461" s="767"/>
      <c r="N461" s="767"/>
      <c r="O461" s="767"/>
      <c r="P461" s="767"/>
      <c r="Q461" s="767"/>
      <c r="R461" s="767"/>
      <c r="S461" s="767"/>
      <c r="T461" s="767"/>
      <c r="U461" s="767"/>
      <c r="V461" s="799"/>
      <c r="W461" s="799"/>
      <c r="X461" s="799"/>
      <c r="Y461" s="799"/>
      <c r="Z461" s="799"/>
      <c r="AA461" s="799"/>
    </row>
    <row r="462">
      <c r="A462" s="767"/>
      <c r="B462" s="734"/>
      <c r="C462" s="767"/>
      <c r="D462" s="767"/>
      <c r="E462" s="767"/>
      <c r="F462" s="767"/>
      <c r="G462" s="767"/>
      <c r="H462" s="767"/>
      <c r="I462" s="767"/>
      <c r="J462" s="767"/>
      <c r="K462" s="767"/>
      <c r="L462" s="767"/>
      <c r="M462" s="767"/>
      <c r="N462" s="767"/>
      <c r="O462" s="767"/>
      <c r="P462" s="767"/>
      <c r="Q462" s="767"/>
      <c r="R462" s="767"/>
      <c r="S462" s="767"/>
      <c r="T462" s="767"/>
      <c r="U462" s="767"/>
      <c r="V462" s="799"/>
      <c r="W462" s="799"/>
      <c r="X462" s="799"/>
      <c r="Y462" s="799"/>
      <c r="Z462" s="799"/>
      <c r="AA462" s="799"/>
    </row>
    <row r="463">
      <c r="A463" s="767"/>
      <c r="B463" s="734"/>
      <c r="C463" s="767"/>
      <c r="D463" s="767"/>
      <c r="E463" s="767"/>
      <c r="F463" s="767"/>
      <c r="G463" s="767"/>
      <c r="H463" s="767"/>
      <c r="I463" s="767"/>
      <c r="J463" s="767"/>
      <c r="K463" s="767"/>
      <c r="L463" s="767"/>
      <c r="M463" s="767"/>
      <c r="N463" s="767"/>
      <c r="O463" s="767"/>
      <c r="P463" s="767"/>
      <c r="Q463" s="767"/>
      <c r="R463" s="767"/>
      <c r="S463" s="767"/>
      <c r="T463" s="767"/>
      <c r="U463" s="767"/>
      <c r="V463" s="799"/>
      <c r="W463" s="799"/>
      <c r="X463" s="799"/>
      <c r="Y463" s="799"/>
      <c r="Z463" s="799"/>
      <c r="AA463" s="799"/>
    </row>
    <row r="464">
      <c r="A464" s="767"/>
      <c r="B464" s="734"/>
      <c r="C464" s="767"/>
      <c r="D464" s="767"/>
      <c r="E464" s="767"/>
      <c r="F464" s="767"/>
      <c r="G464" s="767"/>
      <c r="H464" s="767"/>
      <c r="I464" s="767"/>
      <c r="J464" s="767"/>
      <c r="K464" s="767"/>
      <c r="L464" s="767"/>
      <c r="M464" s="767"/>
      <c r="N464" s="767"/>
      <c r="O464" s="767"/>
      <c r="P464" s="767"/>
      <c r="Q464" s="767"/>
      <c r="R464" s="767"/>
      <c r="S464" s="767"/>
      <c r="T464" s="767"/>
      <c r="U464" s="767"/>
      <c r="V464" s="799"/>
      <c r="W464" s="799"/>
      <c r="X464" s="799"/>
      <c r="Y464" s="799"/>
      <c r="Z464" s="799"/>
      <c r="AA464" s="799"/>
    </row>
    <row r="465">
      <c r="A465" s="767"/>
      <c r="B465" s="734"/>
      <c r="C465" s="767"/>
      <c r="D465" s="767"/>
      <c r="E465" s="767"/>
      <c r="F465" s="767"/>
      <c r="G465" s="767"/>
      <c r="H465" s="767"/>
      <c r="I465" s="767"/>
      <c r="J465" s="767"/>
      <c r="K465" s="767"/>
      <c r="L465" s="767"/>
      <c r="M465" s="767"/>
      <c r="N465" s="767"/>
      <c r="O465" s="767"/>
      <c r="P465" s="767"/>
      <c r="Q465" s="767"/>
      <c r="R465" s="767"/>
      <c r="S465" s="767"/>
      <c r="T465" s="767"/>
      <c r="U465" s="767"/>
      <c r="V465" s="799"/>
      <c r="W465" s="799"/>
      <c r="X465" s="799"/>
      <c r="Y465" s="799"/>
      <c r="Z465" s="799"/>
      <c r="AA465" s="799"/>
    </row>
    <row r="466">
      <c r="A466" s="767"/>
      <c r="B466" s="734"/>
      <c r="C466" s="767"/>
      <c r="D466" s="767"/>
      <c r="E466" s="767"/>
      <c r="F466" s="767"/>
      <c r="G466" s="767"/>
      <c r="H466" s="767"/>
      <c r="I466" s="767"/>
      <c r="J466" s="767"/>
      <c r="K466" s="767"/>
      <c r="L466" s="767"/>
      <c r="M466" s="767"/>
      <c r="N466" s="767"/>
      <c r="O466" s="767"/>
      <c r="P466" s="767"/>
      <c r="Q466" s="767"/>
      <c r="R466" s="767"/>
      <c r="S466" s="767"/>
      <c r="T466" s="767"/>
      <c r="U466" s="767"/>
      <c r="V466" s="799"/>
      <c r="W466" s="799"/>
      <c r="X466" s="799"/>
      <c r="Y466" s="799"/>
      <c r="Z466" s="799"/>
      <c r="AA466" s="799"/>
    </row>
    <row r="467">
      <c r="A467" s="767"/>
      <c r="B467" s="734"/>
      <c r="C467" s="767"/>
      <c r="D467" s="767"/>
      <c r="E467" s="767"/>
      <c r="F467" s="767"/>
      <c r="G467" s="767"/>
      <c r="H467" s="767"/>
      <c r="I467" s="767"/>
      <c r="J467" s="767"/>
      <c r="K467" s="767"/>
      <c r="L467" s="767"/>
      <c r="M467" s="767"/>
      <c r="N467" s="767"/>
      <c r="O467" s="767"/>
      <c r="P467" s="767"/>
      <c r="Q467" s="767"/>
      <c r="R467" s="767"/>
      <c r="S467" s="767"/>
      <c r="T467" s="767"/>
      <c r="U467" s="767"/>
      <c r="V467" s="799"/>
      <c r="W467" s="799"/>
      <c r="X467" s="799"/>
      <c r="Y467" s="799"/>
      <c r="Z467" s="799"/>
      <c r="AA467" s="799"/>
    </row>
    <row r="468">
      <c r="A468" s="767"/>
      <c r="B468" s="734"/>
      <c r="C468" s="767"/>
      <c r="D468" s="767"/>
      <c r="E468" s="767"/>
      <c r="F468" s="767"/>
      <c r="G468" s="767"/>
      <c r="H468" s="767"/>
      <c r="I468" s="767"/>
      <c r="J468" s="767"/>
      <c r="K468" s="767"/>
      <c r="L468" s="767"/>
      <c r="M468" s="767"/>
      <c r="N468" s="767"/>
      <c r="O468" s="767"/>
      <c r="P468" s="767"/>
      <c r="Q468" s="767"/>
      <c r="R468" s="767"/>
      <c r="S468" s="767"/>
      <c r="T468" s="767"/>
      <c r="U468" s="767"/>
      <c r="V468" s="799"/>
      <c r="W468" s="799"/>
      <c r="X468" s="799"/>
      <c r="Y468" s="799"/>
      <c r="Z468" s="799"/>
      <c r="AA468" s="799"/>
    </row>
    <row r="469">
      <c r="A469" s="767"/>
      <c r="B469" s="734"/>
      <c r="C469" s="767"/>
      <c r="D469" s="767"/>
      <c r="E469" s="767"/>
      <c r="F469" s="767"/>
      <c r="G469" s="767"/>
      <c r="H469" s="767"/>
      <c r="I469" s="767"/>
      <c r="J469" s="767"/>
      <c r="K469" s="767"/>
      <c r="L469" s="767"/>
      <c r="M469" s="767"/>
      <c r="N469" s="767"/>
      <c r="O469" s="767"/>
      <c r="P469" s="767"/>
      <c r="Q469" s="767"/>
      <c r="R469" s="767"/>
      <c r="S469" s="767"/>
      <c r="T469" s="767"/>
      <c r="U469" s="767"/>
      <c r="V469" s="799"/>
      <c r="W469" s="799"/>
      <c r="X469" s="799"/>
      <c r="Y469" s="799"/>
      <c r="Z469" s="799"/>
      <c r="AA469" s="799"/>
    </row>
    <row r="470">
      <c r="A470" s="767"/>
      <c r="B470" s="734"/>
      <c r="C470" s="767"/>
      <c r="D470" s="767"/>
      <c r="E470" s="767"/>
      <c r="F470" s="767"/>
      <c r="G470" s="767"/>
      <c r="H470" s="767"/>
      <c r="I470" s="767"/>
      <c r="J470" s="767"/>
      <c r="K470" s="767"/>
      <c r="L470" s="767"/>
      <c r="M470" s="767"/>
      <c r="N470" s="767"/>
      <c r="O470" s="767"/>
      <c r="P470" s="767"/>
      <c r="Q470" s="767"/>
      <c r="R470" s="767"/>
      <c r="S470" s="767"/>
      <c r="T470" s="767"/>
      <c r="U470" s="767"/>
      <c r="V470" s="799"/>
      <c r="W470" s="799"/>
      <c r="X470" s="799"/>
      <c r="Y470" s="799"/>
      <c r="Z470" s="799"/>
      <c r="AA470" s="799"/>
    </row>
    <row r="471">
      <c r="A471" s="767"/>
      <c r="B471" s="734"/>
      <c r="C471" s="767"/>
      <c r="D471" s="767"/>
      <c r="E471" s="767"/>
      <c r="F471" s="767"/>
      <c r="G471" s="767"/>
      <c r="H471" s="767"/>
      <c r="I471" s="767"/>
      <c r="J471" s="767"/>
      <c r="K471" s="767"/>
      <c r="L471" s="767"/>
      <c r="M471" s="767"/>
      <c r="N471" s="767"/>
      <c r="O471" s="767"/>
      <c r="P471" s="767"/>
      <c r="Q471" s="767"/>
      <c r="R471" s="767"/>
      <c r="S471" s="767"/>
      <c r="T471" s="767"/>
      <c r="U471" s="767"/>
      <c r="V471" s="799"/>
      <c r="W471" s="799"/>
      <c r="X471" s="799"/>
      <c r="Y471" s="799"/>
      <c r="Z471" s="799"/>
      <c r="AA471" s="799"/>
    </row>
    <row r="472">
      <c r="A472" s="767"/>
      <c r="B472" s="734"/>
      <c r="C472" s="767"/>
      <c r="D472" s="767"/>
      <c r="E472" s="767"/>
      <c r="F472" s="767"/>
      <c r="G472" s="767"/>
      <c r="H472" s="767"/>
      <c r="I472" s="767"/>
      <c r="J472" s="767"/>
      <c r="K472" s="767"/>
      <c r="L472" s="767"/>
      <c r="M472" s="767"/>
      <c r="N472" s="767"/>
      <c r="O472" s="767"/>
      <c r="P472" s="767"/>
      <c r="Q472" s="767"/>
      <c r="R472" s="767"/>
      <c r="S472" s="767"/>
      <c r="T472" s="767"/>
      <c r="U472" s="767"/>
      <c r="V472" s="799"/>
      <c r="W472" s="799"/>
      <c r="X472" s="799"/>
      <c r="Y472" s="799"/>
      <c r="Z472" s="799"/>
      <c r="AA472" s="799"/>
    </row>
    <row r="473">
      <c r="A473" s="767"/>
      <c r="B473" s="734"/>
      <c r="C473" s="767"/>
      <c r="D473" s="767"/>
      <c r="E473" s="767"/>
      <c r="F473" s="767"/>
      <c r="G473" s="767"/>
      <c r="H473" s="767"/>
      <c r="I473" s="767"/>
      <c r="J473" s="767"/>
      <c r="K473" s="767"/>
      <c r="L473" s="767"/>
      <c r="M473" s="767"/>
      <c r="N473" s="767"/>
      <c r="O473" s="767"/>
      <c r="P473" s="767"/>
      <c r="Q473" s="767"/>
      <c r="R473" s="767"/>
      <c r="S473" s="767"/>
      <c r="T473" s="767"/>
      <c r="U473" s="767"/>
      <c r="V473" s="799"/>
      <c r="W473" s="799"/>
      <c r="X473" s="799"/>
      <c r="Y473" s="799"/>
      <c r="Z473" s="799"/>
      <c r="AA473" s="799"/>
    </row>
    <row r="474">
      <c r="A474" s="767"/>
      <c r="B474" s="734"/>
      <c r="C474" s="767"/>
      <c r="D474" s="767"/>
      <c r="E474" s="767"/>
      <c r="F474" s="767"/>
      <c r="G474" s="767"/>
      <c r="H474" s="767"/>
      <c r="I474" s="767"/>
      <c r="J474" s="767"/>
      <c r="K474" s="767"/>
      <c r="L474" s="767"/>
      <c r="M474" s="767"/>
      <c r="N474" s="767"/>
      <c r="O474" s="767"/>
      <c r="P474" s="767"/>
      <c r="Q474" s="767"/>
      <c r="R474" s="767"/>
      <c r="S474" s="767"/>
      <c r="T474" s="767"/>
      <c r="U474" s="767"/>
      <c r="V474" s="799"/>
      <c r="W474" s="799"/>
      <c r="X474" s="799"/>
      <c r="Y474" s="799"/>
      <c r="Z474" s="799"/>
      <c r="AA474" s="799"/>
    </row>
    <row r="475">
      <c r="A475" s="767"/>
      <c r="B475" s="734"/>
      <c r="C475" s="767"/>
      <c r="D475" s="767"/>
      <c r="E475" s="767"/>
      <c r="F475" s="767"/>
      <c r="G475" s="767"/>
      <c r="H475" s="767"/>
      <c r="I475" s="767"/>
      <c r="J475" s="767"/>
      <c r="K475" s="767"/>
      <c r="L475" s="767"/>
      <c r="M475" s="767"/>
      <c r="N475" s="767"/>
      <c r="O475" s="767"/>
      <c r="P475" s="767"/>
      <c r="Q475" s="767"/>
      <c r="R475" s="767"/>
      <c r="S475" s="767"/>
      <c r="T475" s="767"/>
      <c r="U475" s="767"/>
      <c r="V475" s="799"/>
      <c r="W475" s="799"/>
      <c r="X475" s="799"/>
      <c r="Y475" s="799"/>
      <c r="Z475" s="799"/>
      <c r="AA475" s="799"/>
    </row>
    <row r="476">
      <c r="A476" s="767"/>
      <c r="B476" s="734"/>
      <c r="C476" s="767"/>
      <c r="D476" s="767"/>
      <c r="E476" s="767"/>
      <c r="F476" s="767"/>
      <c r="G476" s="767"/>
      <c r="H476" s="767"/>
      <c r="I476" s="767"/>
      <c r="J476" s="767"/>
      <c r="K476" s="767"/>
      <c r="L476" s="767"/>
      <c r="M476" s="767"/>
      <c r="N476" s="767"/>
      <c r="O476" s="767"/>
      <c r="P476" s="767"/>
      <c r="Q476" s="767"/>
      <c r="R476" s="767"/>
      <c r="S476" s="767"/>
      <c r="T476" s="767"/>
      <c r="U476" s="767"/>
      <c r="V476" s="799"/>
      <c r="W476" s="799"/>
      <c r="X476" s="799"/>
      <c r="Y476" s="799"/>
      <c r="Z476" s="799"/>
      <c r="AA476" s="799"/>
    </row>
    <row r="477">
      <c r="A477" s="767"/>
      <c r="B477" s="734"/>
      <c r="C477" s="767"/>
      <c r="D477" s="767"/>
      <c r="E477" s="767"/>
      <c r="F477" s="767"/>
      <c r="G477" s="767"/>
      <c r="H477" s="767"/>
      <c r="I477" s="767"/>
      <c r="J477" s="767"/>
      <c r="K477" s="767"/>
      <c r="L477" s="767"/>
      <c r="M477" s="767"/>
      <c r="N477" s="767"/>
      <c r="O477" s="767"/>
      <c r="P477" s="767"/>
      <c r="Q477" s="767"/>
      <c r="R477" s="767"/>
      <c r="S477" s="767"/>
      <c r="T477" s="767"/>
      <c r="U477" s="767"/>
      <c r="V477" s="799"/>
      <c r="W477" s="799"/>
      <c r="X477" s="799"/>
      <c r="Y477" s="799"/>
      <c r="Z477" s="799"/>
      <c r="AA477" s="799"/>
    </row>
    <row r="478">
      <c r="A478" s="767"/>
      <c r="B478" s="734"/>
      <c r="C478" s="767"/>
      <c r="D478" s="767"/>
      <c r="E478" s="767"/>
      <c r="F478" s="767"/>
      <c r="G478" s="767"/>
      <c r="H478" s="767"/>
      <c r="I478" s="767"/>
      <c r="J478" s="767"/>
      <c r="K478" s="767"/>
      <c r="L478" s="767"/>
      <c r="M478" s="767"/>
      <c r="N478" s="767"/>
      <c r="O478" s="767"/>
      <c r="P478" s="767"/>
      <c r="Q478" s="767"/>
      <c r="R478" s="767"/>
      <c r="S478" s="767"/>
      <c r="T478" s="767"/>
      <c r="U478" s="767"/>
      <c r="V478" s="799"/>
      <c r="W478" s="799"/>
      <c r="X478" s="799"/>
      <c r="Y478" s="799"/>
      <c r="Z478" s="799"/>
      <c r="AA478" s="799"/>
    </row>
    <row r="479">
      <c r="A479" s="767"/>
      <c r="B479" s="734"/>
      <c r="C479" s="767"/>
      <c r="D479" s="767"/>
      <c r="E479" s="767"/>
      <c r="F479" s="767"/>
      <c r="G479" s="767"/>
      <c r="H479" s="767"/>
      <c r="I479" s="767"/>
      <c r="J479" s="767"/>
      <c r="K479" s="767"/>
      <c r="L479" s="767"/>
      <c r="M479" s="767"/>
      <c r="N479" s="767"/>
      <c r="O479" s="767"/>
      <c r="P479" s="767"/>
      <c r="Q479" s="767"/>
      <c r="R479" s="767"/>
      <c r="S479" s="767"/>
      <c r="T479" s="767"/>
      <c r="U479" s="767"/>
      <c r="V479" s="799"/>
      <c r="W479" s="799"/>
      <c r="X479" s="799"/>
      <c r="Y479" s="799"/>
      <c r="Z479" s="799"/>
      <c r="AA479" s="799"/>
    </row>
    <row r="480">
      <c r="A480" s="767"/>
      <c r="B480" s="734"/>
      <c r="C480" s="767"/>
      <c r="D480" s="767"/>
      <c r="E480" s="767"/>
      <c r="F480" s="767"/>
      <c r="G480" s="767"/>
      <c r="H480" s="767"/>
      <c r="I480" s="767"/>
      <c r="J480" s="767"/>
      <c r="K480" s="767"/>
      <c r="L480" s="767"/>
      <c r="M480" s="767"/>
      <c r="N480" s="767"/>
      <c r="O480" s="767"/>
      <c r="P480" s="767"/>
      <c r="Q480" s="767"/>
      <c r="R480" s="767"/>
      <c r="S480" s="767"/>
      <c r="T480" s="767"/>
      <c r="U480" s="767"/>
      <c r="V480" s="799"/>
      <c r="W480" s="799"/>
      <c r="X480" s="799"/>
      <c r="Y480" s="799"/>
      <c r="Z480" s="799"/>
      <c r="AA480" s="799"/>
    </row>
    <row r="481">
      <c r="A481" s="767"/>
      <c r="B481" s="734"/>
      <c r="C481" s="767"/>
      <c r="D481" s="767"/>
      <c r="E481" s="767"/>
      <c r="F481" s="767"/>
      <c r="G481" s="767"/>
      <c r="H481" s="767"/>
      <c r="I481" s="767"/>
      <c r="J481" s="767"/>
      <c r="K481" s="767"/>
      <c r="L481" s="767"/>
      <c r="M481" s="767"/>
      <c r="N481" s="767"/>
      <c r="O481" s="767"/>
      <c r="P481" s="767"/>
      <c r="Q481" s="767"/>
      <c r="R481" s="767"/>
      <c r="S481" s="767"/>
      <c r="T481" s="767"/>
      <c r="U481" s="767"/>
      <c r="V481" s="799"/>
      <c r="W481" s="799"/>
      <c r="X481" s="799"/>
      <c r="Y481" s="799"/>
      <c r="Z481" s="799"/>
      <c r="AA481" s="799"/>
    </row>
    <row r="482">
      <c r="A482" s="767"/>
      <c r="B482" s="734"/>
      <c r="C482" s="767"/>
      <c r="D482" s="767"/>
      <c r="E482" s="767"/>
      <c r="F482" s="767"/>
      <c r="G482" s="767"/>
      <c r="H482" s="767"/>
      <c r="I482" s="767"/>
      <c r="J482" s="767"/>
      <c r="K482" s="767"/>
      <c r="L482" s="767"/>
      <c r="M482" s="767"/>
      <c r="N482" s="767"/>
      <c r="O482" s="767"/>
      <c r="P482" s="767"/>
      <c r="Q482" s="767"/>
      <c r="R482" s="767"/>
      <c r="S482" s="767"/>
      <c r="T482" s="767"/>
      <c r="U482" s="767"/>
      <c r="V482" s="799"/>
      <c r="W482" s="799"/>
      <c r="X482" s="799"/>
      <c r="Y482" s="799"/>
      <c r="Z482" s="799"/>
      <c r="AA482" s="799"/>
    </row>
    <row r="483">
      <c r="A483" s="767"/>
      <c r="B483" s="734"/>
      <c r="C483" s="767"/>
      <c r="D483" s="767"/>
      <c r="E483" s="767"/>
      <c r="F483" s="767"/>
      <c r="G483" s="767"/>
      <c r="H483" s="767"/>
      <c r="I483" s="767"/>
      <c r="J483" s="767"/>
      <c r="K483" s="767"/>
      <c r="L483" s="767"/>
      <c r="M483" s="767"/>
      <c r="N483" s="767"/>
      <c r="O483" s="767"/>
      <c r="P483" s="767"/>
      <c r="Q483" s="767"/>
      <c r="R483" s="767"/>
      <c r="S483" s="767"/>
      <c r="T483" s="767"/>
      <c r="U483" s="767"/>
      <c r="V483" s="799"/>
      <c r="W483" s="799"/>
      <c r="X483" s="799"/>
      <c r="Y483" s="799"/>
      <c r="Z483" s="799"/>
      <c r="AA483" s="799"/>
    </row>
    <row r="484">
      <c r="A484" s="767"/>
      <c r="B484" s="734"/>
      <c r="C484" s="767"/>
      <c r="D484" s="767"/>
      <c r="E484" s="767"/>
      <c r="F484" s="767"/>
      <c r="G484" s="767"/>
      <c r="H484" s="767"/>
      <c r="I484" s="767"/>
      <c r="J484" s="767"/>
      <c r="K484" s="767"/>
      <c r="L484" s="767"/>
      <c r="M484" s="767"/>
      <c r="N484" s="767"/>
      <c r="O484" s="767"/>
      <c r="P484" s="767"/>
      <c r="Q484" s="767"/>
      <c r="R484" s="767"/>
      <c r="S484" s="767"/>
      <c r="T484" s="767"/>
      <c r="U484" s="767"/>
      <c r="V484" s="799"/>
      <c r="W484" s="799"/>
      <c r="X484" s="799"/>
      <c r="Y484" s="799"/>
      <c r="Z484" s="799"/>
      <c r="AA484" s="799"/>
    </row>
    <row r="485">
      <c r="A485" s="767"/>
      <c r="B485" s="734"/>
      <c r="C485" s="767"/>
      <c r="D485" s="767"/>
      <c r="E485" s="767"/>
      <c r="F485" s="767"/>
      <c r="G485" s="767"/>
      <c r="H485" s="767"/>
      <c r="I485" s="767"/>
      <c r="J485" s="767"/>
      <c r="K485" s="767"/>
      <c r="L485" s="767"/>
      <c r="M485" s="767"/>
      <c r="N485" s="767"/>
      <c r="O485" s="767"/>
      <c r="P485" s="767"/>
      <c r="Q485" s="767"/>
      <c r="R485" s="767"/>
      <c r="S485" s="767"/>
      <c r="T485" s="767"/>
      <c r="U485" s="767"/>
      <c r="V485" s="799"/>
      <c r="W485" s="799"/>
      <c r="X485" s="799"/>
      <c r="Y485" s="799"/>
      <c r="Z485" s="799"/>
      <c r="AA485" s="799"/>
    </row>
    <row r="486">
      <c r="A486" s="767"/>
      <c r="B486" s="734"/>
      <c r="C486" s="767"/>
      <c r="D486" s="767"/>
      <c r="E486" s="767"/>
      <c r="F486" s="767"/>
      <c r="G486" s="767"/>
      <c r="H486" s="767"/>
      <c r="I486" s="767"/>
      <c r="J486" s="767"/>
      <c r="K486" s="767"/>
      <c r="L486" s="767"/>
      <c r="M486" s="767"/>
      <c r="N486" s="767"/>
      <c r="O486" s="767"/>
      <c r="P486" s="767"/>
      <c r="Q486" s="767"/>
      <c r="R486" s="767"/>
      <c r="S486" s="767"/>
      <c r="T486" s="767"/>
      <c r="U486" s="767"/>
      <c r="V486" s="799"/>
      <c r="W486" s="799"/>
      <c r="X486" s="799"/>
      <c r="Y486" s="799"/>
      <c r="Z486" s="799"/>
      <c r="AA486" s="799"/>
    </row>
    <row r="487">
      <c r="A487" s="767"/>
      <c r="B487" s="734"/>
      <c r="C487" s="767"/>
      <c r="D487" s="767"/>
      <c r="E487" s="767"/>
      <c r="F487" s="767"/>
      <c r="G487" s="767"/>
      <c r="H487" s="767"/>
      <c r="I487" s="767"/>
      <c r="J487" s="767"/>
      <c r="K487" s="767"/>
      <c r="L487" s="767"/>
      <c r="M487" s="767"/>
      <c r="N487" s="767"/>
      <c r="O487" s="767"/>
      <c r="P487" s="767"/>
      <c r="Q487" s="767"/>
      <c r="R487" s="767"/>
      <c r="S487" s="767"/>
      <c r="T487" s="767"/>
      <c r="U487" s="767"/>
      <c r="V487" s="799"/>
      <c r="W487" s="799"/>
      <c r="X487" s="799"/>
      <c r="Y487" s="799"/>
      <c r="Z487" s="799"/>
      <c r="AA487" s="799"/>
    </row>
    <row r="488">
      <c r="A488" s="767"/>
      <c r="B488" s="734"/>
      <c r="C488" s="767"/>
      <c r="D488" s="767"/>
      <c r="E488" s="767"/>
      <c r="F488" s="767"/>
      <c r="G488" s="767"/>
      <c r="H488" s="767"/>
      <c r="I488" s="767"/>
      <c r="J488" s="767"/>
      <c r="K488" s="767"/>
      <c r="L488" s="767"/>
      <c r="M488" s="767"/>
      <c r="N488" s="767"/>
      <c r="O488" s="767"/>
      <c r="P488" s="767"/>
      <c r="Q488" s="767"/>
      <c r="R488" s="767"/>
      <c r="S488" s="767"/>
      <c r="T488" s="767"/>
      <c r="U488" s="767"/>
      <c r="V488" s="799"/>
      <c r="W488" s="799"/>
      <c r="X488" s="799"/>
      <c r="Y488" s="799"/>
      <c r="Z488" s="799"/>
      <c r="AA488" s="799"/>
    </row>
    <row r="489">
      <c r="A489" s="767"/>
      <c r="B489" s="734"/>
      <c r="C489" s="767"/>
      <c r="D489" s="767"/>
      <c r="E489" s="767"/>
      <c r="F489" s="767"/>
      <c r="G489" s="767"/>
      <c r="H489" s="767"/>
      <c r="I489" s="767"/>
      <c r="J489" s="767"/>
      <c r="K489" s="767"/>
      <c r="L489" s="767"/>
      <c r="M489" s="767"/>
      <c r="N489" s="767"/>
      <c r="O489" s="767"/>
      <c r="P489" s="767"/>
      <c r="Q489" s="767"/>
      <c r="R489" s="767"/>
      <c r="S489" s="767"/>
      <c r="T489" s="767"/>
      <c r="U489" s="767"/>
      <c r="V489" s="799"/>
      <c r="W489" s="799"/>
      <c r="X489" s="799"/>
      <c r="Y489" s="799"/>
      <c r="Z489" s="799"/>
      <c r="AA489" s="799"/>
    </row>
    <row r="490">
      <c r="A490" s="767"/>
      <c r="B490" s="734"/>
      <c r="C490" s="767"/>
      <c r="D490" s="767"/>
      <c r="E490" s="767"/>
      <c r="F490" s="767"/>
      <c r="G490" s="767"/>
      <c r="H490" s="767"/>
      <c r="I490" s="767"/>
      <c r="J490" s="767"/>
      <c r="K490" s="767"/>
      <c r="L490" s="767"/>
      <c r="M490" s="767"/>
      <c r="N490" s="767"/>
      <c r="O490" s="767"/>
      <c r="P490" s="767"/>
      <c r="Q490" s="767"/>
      <c r="R490" s="767"/>
      <c r="S490" s="767"/>
      <c r="T490" s="767"/>
      <c r="U490" s="767"/>
      <c r="V490" s="799"/>
      <c r="W490" s="799"/>
      <c r="X490" s="799"/>
      <c r="Y490" s="799"/>
      <c r="Z490" s="799"/>
      <c r="AA490" s="799"/>
    </row>
    <row r="491">
      <c r="A491" s="767"/>
      <c r="B491" s="734"/>
      <c r="C491" s="767"/>
      <c r="D491" s="767"/>
      <c r="E491" s="767"/>
      <c r="F491" s="767"/>
      <c r="G491" s="767"/>
      <c r="H491" s="767"/>
      <c r="I491" s="767"/>
      <c r="J491" s="767"/>
      <c r="K491" s="767"/>
      <c r="L491" s="767"/>
      <c r="M491" s="767"/>
      <c r="N491" s="767"/>
      <c r="O491" s="767"/>
      <c r="P491" s="767"/>
      <c r="Q491" s="767"/>
      <c r="R491" s="767"/>
      <c r="S491" s="767"/>
      <c r="T491" s="767"/>
      <c r="U491" s="767"/>
      <c r="V491" s="799"/>
      <c r="W491" s="799"/>
      <c r="X491" s="799"/>
      <c r="Y491" s="799"/>
      <c r="Z491" s="799"/>
      <c r="AA491" s="799"/>
    </row>
    <row r="492">
      <c r="A492" s="767"/>
      <c r="B492" s="734"/>
      <c r="C492" s="767"/>
      <c r="D492" s="767"/>
      <c r="E492" s="767"/>
      <c r="F492" s="767"/>
      <c r="G492" s="767"/>
      <c r="H492" s="767"/>
      <c r="I492" s="767"/>
      <c r="J492" s="767"/>
      <c r="K492" s="767"/>
      <c r="L492" s="767"/>
      <c r="M492" s="767"/>
      <c r="N492" s="767"/>
      <c r="O492" s="767"/>
      <c r="P492" s="767"/>
      <c r="Q492" s="767"/>
      <c r="R492" s="767"/>
      <c r="S492" s="767"/>
      <c r="T492" s="767"/>
      <c r="U492" s="767"/>
      <c r="V492" s="799"/>
      <c r="W492" s="799"/>
      <c r="X492" s="799"/>
      <c r="Y492" s="799"/>
      <c r="Z492" s="799"/>
      <c r="AA492" s="799"/>
    </row>
    <row r="493">
      <c r="A493" s="767"/>
      <c r="B493" s="734"/>
      <c r="C493" s="767"/>
      <c r="D493" s="767"/>
      <c r="E493" s="767"/>
      <c r="F493" s="767"/>
      <c r="G493" s="767"/>
      <c r="H493" s="767"/>
      <c r="I493" s="767"/>
      <c r="J493" s="767"/>
      <c r="K493" s="767"/>
      <c r="L493" s="767"/>
      <c r="M493" s="767"/>
      <c r="N493" s="767"/>
      <c r="O493" s="767"/>
      <c r="P493" s="767"/>
      <c r="Q493" s="767"/>
      <c r="R493" s="767"/>
      <c r="S493" s="767"/>
      <c r="T493" s="767"/>
      <c r="U493" s="767"/>
      <c r="V493" s="799"/>
      <c r="W493" s="799"/>
      <c r="X493" s="799"/>
      <c r="Y493" s="799"/>
      <c r="Z493" s="799"/>
      <c r="AA493" s="799"/>
    </row>
    <row r="494">
      <c r="A494" s="767"/>
      <c r="B494" s="734"/>
      <c r="C494" s="767"/>
      <c r="D494" s="767"/>
      <c r="E494" s="767"/>
      <c r="F494" s="767"/>
      <c r="G494" s="767"/>
      <c r="H494" s="767"/>
      <c r="I494" s="767"/>
      <c r="J494" s="767"/>
      <c r="K494" s="767"/>
      <c r="L494" s="767"/>
      <c r="M494" s="767"/>
      <c r="N494" s="767"/>
      <c r="O494" s="767"/>
      <c r="P494" s="767"/>
      <c r="Q494" s="767"/>
      <c r="R494" s="767"/>
      <c r="S494" s="767"/>
      <c r="T494" s="767"/>
      <c r="U494" s="767"/>
      <c r="V494" s="799"/>
      <c r="W494" s="799"/>
      <c r="X494" s="799"/>
      <c r="Y494" s="799"/>
      <c r="Z494" s="799"/>
      <c r="AA494" s="799"/>
    </row>
    <row r="495">
      <c r="A495" s="767"/>
      <c r="B495" s="734"/>
      <c r="C495" s="767"/>
      <c r="D495" s="767"/>
      <c r="E495" s="767"/>
      <c r="F495" s="767"/>
      <c r="G495" s="767"/>
      <c r="H495" s="767"/>
      <c r="I495" s="767"/>
      <c r="J495" s="767"/>
      <c r="K495" s="767"/>
      <c r="L495" s="767"/>
      <c r="M495" s="767"/>
      <c r="N495" s="767"/>
      <c r="O495" s="767"/>
      <c r="P495" s="767"/>
      <c r="Q495" s="767"/>
      <c r="R495" s="767"/>
      <c r="S495" s="767"/>
      <c r="T495" s="767"/>
      <c r="U495" s="767"/>
      <c r="V495" s="799"/>
      <c r="W495" s="799"/>
      <c r="X495" s="799"/>
      <c r="Y495" s="799"/>
      <c r="Z495" s="799"/>
      <c r="AA495" s="799"/>
    </row>
    <row r="496">
      <c r="A496" s="767"/>
      <c r="B496" s="734"/>
      <c r="C496" s="767"/>
      <c r="D496" s="767"/>
      <c r="E496" s="767"/>
      <c r="F496" s="767"/>
      <c r="G496" s="767"/>
      <c r="H496" s="767"/>
      <c r="I496" s="767"/>
      <c r="J496" s="767"/>
      <c r="K496" s="767"/>
      <c r="L496" s="767"/>
      <c r="M496" s="767"/>
      <c r="N496" s="767"/>
      <c r="O496" s="767"/>
      <c r="P496" s="767"/>
      <c r="Q496" s="767"/>
      <c r="R496" s="767"/>
      <c r="S496" s="767"/>
      <c r="T496" s="767"/>
      <c r="U496" s="767"/>
      <c r="V496" s="799"/>
      <c r="W496" s="799"/>
      <c r="X496" s="799"/>
      <c r="Y496" s="799"/>
      <c r="Z496" s="799"/>
      <c r="AA496" s="799"/>
    </row>
    <row r="497">
      <c r="A497" s="767"/>
      <c r="B497" s="734"/>
      <c r="C497" s="767"/>
      <c r="D497" s="767"/>
      <c r="E497" s="767"/>
      <c r="F497" s="767"/>
      <c r="G497" s="767"/>
      <c r="H497" s="767"/>
      <c r="I497" s="767"/>
      <c r="J497" s="767"/>
      <c r="K497" s="767"/>
      <c r="L497" s="767"/>
      <c r="M497" s="767"/>
      <c r="N497" s="767"/>
      <c r="O497" s="767"/>
      <c r="P497" s="767"/>
      <c r="Q497" s="767"/>
      <c r="R497" s="767"/>
      <c r="S497" s="767"/>
      <c r="T497" s="767"/>
      <c r="U497" s="767"/>
      <c r="V497" s="799"/>
      <c r="W497" s="799"/>
      <c r="X497" s="799"/>
      <c r="Y497" s="799"/>
      <c r="Z497" s="799"/>
      <c r="AA497" s="799"/>
    </row>
    <row r="498">
      <c r="A498" s="767"/>
      <c r="B498" s="734"/>
      <c r="C498" s="767"/>
      <c r="D498" s="767"/>
      <c r="E498" s="767"/>
      <c r="F498" s="767"/>
      <c r="G498" s="767"/>
      <c r="H498" s="767"/>
      <c r="I498" s="767"/>
      <c r="J498" s="767"/>
      <c r="K498" s="767"/>
      <c r="L498" s="767"/>
      <c r="M498" s="767"/>
      <c r="N498" s="767"/>
      <c r="O498" s="767"/>
      <c r="P498" s="767"/>
      <c r="Q498" s="767"/>
      <c r="R498" s="767"/>
      <c r="S498" s="767"/>
      <c r="T498" s="767"/>
      <c r="U498" s="767"/>
      <c r="V498" s="799"/>
      <c r="W498" s="799"/>
      <c r="X498" s="799"/>
      <c r="Y498" s="799"/>
      <c r="Z498" s="799"/>
      <c r="AA498" s="799"/>
    </row>
    <row r="499">
      <c r="A499" s="767"/>
      <c r="B499" s="734"/>
      <c r="C499" s="767"/>
      <c r="D499" s="767"/>
      <c r="E499" s="767"/>
      <c r="F499" s="767"/>
      <c r="G499" s="767"/>
      <c r="H499" s="767"/>
      <c r="I499" s="767"/>
      <c r="J499" s="767"/>
      <c r="K499" s="767"/>
      <c r="L499" s="767"/>
      <c r="M499" s="767"/>
      <c r="N499" s="767"/>
      <c r="O499" s="767"/>
      <c r="P499" s="767"/>
      <c r="Q499" s="767"/>
      <c r="R499" s="767"/>
      <c r="S499" s="767"/>
      <c r="T499" s="767"/>
      <c r="U499" s="767"/>
      <c r="V499" s="799"/>
      <c r="W499" s="799"/>
      <c r="X499" s="799"/>
      <c r="Y499" s="799"/>
      <c r="Z499" s="799"/>
      <c r="AA499" s="799"/>
    </row>
    <row r="500">
      <c r="A500" s="767"/>
      <c r="B500" s="734"/>
      <c r="C500" s="767"/>
      <c r="D500" s="767"/>
      <c r="E500" s="767"/>
      <c r="F500" s="767"/>
      <c r="G500" s="767"/>
      <c r="H500" s="767"/>
      <c r="I500" s="767"/>
      <c r="J500" s="767"/>
      <c r="K500" s="767"/>
      <c r="L500" s="767"/>
      <c r="M500" s="767"/>
      <c r="N500" s="767"/>
      <c r="O500" s="767"/>
      <c r="P500" s="767"/>
      <c r="Q500" s="767"/>
      <c r="R500" s="767"/>
      <c r="S500" s="767"/>
      <c r="T500" s="767"/>
      <c r="U500" s="767"/>
      <c r="V500" s="799"/>
      <c r="W500" s="799"/>
      <c r="X500" s="799"/>
      <c r="Y500" s="799"/>
      <c r="Z500" s="799"/>
      <c r="AA500" s="799"/>
    </row>
    <row r="501">
      <c r="A501" s="767"/>
      <c r="B501" s="734"/>
      <c r="C501" s="767"/>
      <c r="D501" s="767"/>
      <c r="E501" s="767"/>
      <c r="F501" s="767"/>
      <c r="G501" s="767"/>
      <c r="H501" s="767"/>
      <c r="I501" s="767"/>
      <c r="J501" s="767"/>
      <c r="K501" s="767"/>
      <c r="L501" s="767"/>
      <c r="M501" s="767"/>
      <c r="N501" s="767"/>
      <c r="O501" s="767"/>
      <c r="P501" s="767"/>
      <c r="Q501" s="767"/>
      <c r="R501" s="767"/>
      <c r="S501" s="767"/>
      <c r="T501" s="767"/>
      <c r="U501" s="767"/>
      <c r="V501" s="799"/>
      <c r="W501" s="799"/>
      <c r="X501" s="799"/>
      <c r="Y501" s="799"/>
      <c r="Z501" s="799"/>
      <c r="AA501" s="799"/>
    </row>
    <row r="502">
      <c r="A502" s="767"/>
      <c r="B502" s="734"/>
      <c r="C502" s="767"/>
      <c r="D502" s="767"/>
      <c r="E502" s="767"/>
      <c r="F502" s="767"/>
      <c r="G502" s="767"/>
      <c r="H502" s="767"/>
      <c r="I502" s="767"/>
      <c r="J502" s="767"/>
      <c r="K502" s="767"/>
      <c r="L502" s="767"/>
      <c r="M502" s="767"/>
      <c r="N502" s="767"/>
      <c r="O502" s="767"/>
      <c r="P502" s="767"/>
      <c r="Q502" s="767"/>
      <c r="R502" s="767"/>
      <c r="S502" s="767"/>
      <c r="T502" s="767"/>
      <c r="U502" s="767"/>
      <c r="V502" s="799"/>
      <c r="W502" s="799"/>
      <c r="X502" s="799"/>
      <c r="Y502" s="799"/>
      <c r="Z502" s="799"/>
      <c r="AA502" s="799"/>
    </row>
    <row r="503">
      <c r="A503" s="767"/>
      <c r="B503" s="734"/>
      <c r="C503" s="767"/>
      <c r="D503" s="767"/>
      <c r="E503" s="767"/>
      <c r="F503" s="767"/>
      <c r="G503" s="767"/>
      <c r="H503" s="767"/>
      <c r="I503" s="767"/>
      <c r="J503" s="767"/>
      <c r="K503" s="767"/>
      <c r="L503" s="767"/>
      <c r="M503" s="767"/>
      <c r="N503" s="767"/>
      <c r="O503" s="767"/>
      <c r="P503" s="767"/>
      <c r="Q503" s="767"/>
      <c r="R503" s="767"/>
      <c r="S503" s="767"/>
      <c r="T503" s="767"/>
      <c r="U503" s="767"/>
      <c r="V503" s="799"/>
      <c r="W503" s="799"/>
      <c r="X503" s="799"/>
      <c r="Y503" s="799"/>
      <c r="Z503" s="799"/>
      <c r="AA503" s="799"/>
    </row>
    <row r="504">
      <c r="A504" s="767"/>
      <c r="B504" s="734"/>
      <c r="C504" s="767"/>
      <c r="D504" s="767"/>
      <c r="E504" s="767"/>
      <c r="F504" s="767"/>
      <c r="G504" s="767"/>
      <c r="H504" s="767"/>
      <c r="I504" s="767"/>
      <c r="J504" s="767"/>
      <c r="K504" s="767"/>
      <c r="L504" s="767"/>
      <c r="M504" s="767"/>
      <c r="N504" s="767"/>
      <c r="O504" s="767"/>
      <c r="P504" s="767"/>
      <c r="Q504" s="767"/>
      <c r="R504" s="767"/>
      <c r="S504" s="767"/>
      <c r="T504" s="767"/>
      <c r="U504" s="767"/>
      <c r="V504" s="799"/>
      <c r="W504" s="799"/>
      <c r="X504" s="799"/>
      <c r="Y504" s="799"/>
      <c r="Z504" s="799"/>
      <c r="AA504" s="799"/>
    </row>
    <row r="505">
      <c r="A505" s="767"/>
      <c r="B505" s="734"/>
      <c r="C505" s="767"/>
      <c r="D505" s="767"/>
      <c r="E505" s="767"/>
      <c r="F505" s="767"/>
      <c r="G505" s="767"/>
      <c r="H505" s="767"/>
      <c r="I505" s="767"/>
      <c r="J505" s="767"/>
      <c r="K505" s="767"/>
      <c r="L505" s="767"/>
      <c r="M505" s="767"/>
      <c r="N505" s="767"/>
      <c r="O505" s="767"/>
      <c r="P505" s="767"/>
      <c r="Q505" s="767"/>
      <c r="R505" s="767"/>
      <c r="S505" s="767"/>
      <c r="T505" s="767"/>
      <c r="U505" s="767"/>
      <c r="V505" s="799"/>
      <c r="W505" s="799"/>
      <c r="X505" s="799"/>
      <c r="Y505" s="799"/>
      <c r="Z505" s="799"/>
      <c r="AA505" s="799"/>
    </row>
    <row r="506">
      <c r="A506" s="767"/>
      <c r="B506" s="734"/>
      <c r="C506" s="767"/>
      <c r="D506" s="767"/>
      <c r="E506" s="767"/>
      <c r="F506" s="767"/>
      <c r="G506" s="767"/>
      <c r="H506" s="767"/>
      <c r="I506" s="767"/>
      <c r="J506" s="767"/>
      <c r="K506" s="767"/>
      <c r="L506" s="767"/>
      <c r="M506" s="767"/>
      <c r="N506" s="767"/>
      <c r="O506" s="767"/>
      <c r="P506" s="767"/>
      <c r="Q506" s="767"/>
      <c r="R506" s="767"/>
      <c r="S506" s="767"/>
      <c r="T506" s="767"/>
      <c r="U506" s="767"/>
      <c r="V506" s="799"/>
      <c r="W506" s="799"/>
      <c r="X506" s="799"/>
      <c r="Y506" s="799"/>
      <c r="Z506" s="799"/>
      <c r="AA506" s="799"/>
    </row>
    <row r="507">
      <c r="A507" s="767"/>
      <c r="B507" s="734"/>
      <c r="C507" s="767"/>
      <c r="D507" s="767"/>
      <c r="E507" s="767"/>
      <c r="F507" s="767"/>
      <c r="G507" s="767"/>
      <c r="H507" s="767"/>
      <c r="I507" s="767"/>
      <c r="J507" s="767"/>
      <c r="K507" s="767"/>
      <c r="L507" s="767"/>
      <c r="M507" s="767"/>
      <c r="N507" s="767"/>
      <c r="O507" s="767"/>
      <c r="P507" s="767"/>
      <c r="Q507" s="767"/>
      <c r="R507" s="767"/>
      <c r="S507" s="767"/>
      <c r="T507" s="767"/>
      <c r="U507" s="767"/>
      <c r="V507" s="799"/>
      <c r="W507" s="799"/>
      <c r="X507" s="799"/>
      <c r="Y507" s="799"/>
      <c r="Z507" s="799"/>
      <c r="AA507" s="799"/>
    </row>
    <row r="508">
      <c r="A508" s="767"/>
      <c r="B508" s="734"/>
      <c r="C508" s="767"/>
      <c r="D508" s="767"/>
      <c r="E508" s="767"/>
      <c r="F508" s="767"/>
      <c r="G508" s="767"/>
      <c r="H508" s="767"/>
      <c r="I508" s="767"/>
      <c r="J508" s="767"/>
      <c r="K508" s="767"/>
      <c r="L508" s="767"/>
      <c r="M508" s="767"/>
      <c r="N508" s="767"/>
      <c r="O508" s="767"/>
      <c r="P508" s="767"/>
      <c r="Q508" s="767"/>
      <c r="R508" s="767"/>
      <c r="S508" s="767"/>
      <c r="T508" s="767"/>
      <c r="U508" s="767"/>
      <c r="V508" s="799"/>
      <c r="W508" s="799"/>
      <c r="X508" s="799"/>
      <c r="Y508" s="799"/>
      <c r="Z508" s="799"/>
      <c r="AA508" s="799"/>
    </row>
    <row r="509">
      <c r="A509" s="767"/>
      <c r="B509" s="734"/>
      <c r="C509" s="767"/>
      <c r="D509" s="767"/>
      <c r="E509" s="767"/>
      <c r="F509" s="767"/>
      <c r="G509" s="767"/>
      <c r="H509" s="767"/>
      <c r="I509" s="767"/>
      <c r="J509" s="767"/>
      <c r="K509" s="767"/>
      <c r="L509" s="767"/>
      <c r="M509" s="767"/>
      <c r="N509" s="767"/>
      <c r="O509" s="767"/>
      <c r="P509" s="767"/>
      <c r="Q509" s="767"/>
      <c r="R509" s="767"/>
      <c r="S509" s="767"/>
      <c r="T509" s="767"/>
      <c r="U509" s="767"/>
      <c r="V509" s="799"/>
      <c r="W509" s="799"/>
      <c r="X509" s="799"/>
      <c r="Y509" s="799"/>
      <c r="Z509" s="799"/>
      <c r="AA509" s="799"/>
    </row>
    <row r="510">
      <c r="A510" s="767"/>
      <c r="B510" s="734"/>
      <c r="C510" s="767"/>
      <c r="D510" s="767"/>
      <c r="E510" s="767"/>
      <c r="F510" s="767"/>
      <c r="G510" s="767"/>
      <c r="H510" s="767"/>
      <c r="I510" s="767"/>
      <c r="J510" s="767"/>
      <c r="K510" s="767"/>
      <c r="L510" s="767"/>
      <c r="M510" s="767"/>
      <c r="N510" s="767"/>
      <c r="O510" s="767"/>
      <c r="P510" s="767"/>
      <c r="Q510" s="767"/>
      <c r="R510" s="767"/>
      <c r="S510" s="767"/>
      <c r="T510" s="767"/>
      <c r="U510" s="767"/>
      <c r="V510" s="799"/>
      <c r="W510" s="799"/>
      <c r="X510" s="799"/>
      <c r="Y510" s="799"/>
      <c r="Z510" s="799"/>
      <c r="AA510" s="799"/>
    </row>
    <row r="511">
      <c r="A511" s="767"/>
      <c r="B511" s="734"/>
      <c r="C511" s="767"/>
      <c r="D511" s="767"/>
      <c r="E511" s="767"/>
      <c r="F511" s="767"/>
      <c r="G511" s="767"/>
      <c r="H511" s="767"/>
      <c r="I511" s="767"/>
      <c r="J511" s="767"/>
      <c r="K511" s="767"/>
      <c r="L511" s="767"/>
      <c r="M511" s="767"/>
      <c r="N511" s="767"/>
      <c r="O511" s="767"/>
      <c r="P511" s="767"/>
      <c r="Q511" s="767"/>
      <c r="R511" s="767"/>
      <c r="S511" s="767"/>
      <c r="T511" s="767"/>
      <c r="U511" s="767"/>
      <c r="V511" s="799"/>
      <c r="W511" s="799"/>
      <c r="X511" s="799"/>
      <c r="Y511" s="799"/>
      <c r="Z511" s="799"/>
      <c r="AA511" s="799"/>
    </row>
    <row r="512">
      <c r="A512" s="767"/>
      <c r="B512" s="734"/>
      <c r="C512" s="767"/>
      <c r="D512" s="767"/>
      <c r="E512" s="767"/>
      <c r="F512" s="767"/>
      <c r="G512" s="767"/>
      <c r="H512" s="767"/>
      <c r="I512" s="767"/>
      <c r="J512" s="767"/>
      <c r="K512" s="767"/>
      <c r="L512" s="767"/>
      <c r="M512" s="767"/>
      <c r="N512" s="767"/>
      <c r="O512" s="767"/>
      <c r="P512" s="767"/>
      <c r="Q512" s="767"/>
      <c r="R512" s="767"/>
      <c r="S512" s="767"/>
      <c r="T512" s="767"/>
      <c r="U512" s="767"/>
      <c r="V512" s="799"/>
      <c r="W512" s="799"/>
      <c r="X512" s="799"/>
      <c r="Y512" s="799"/>
      <c r="Z512" s="799"/>
      <c r="AA512" s="799"/>
    </row>
    <row r="513">
      <c r="A513" s="767"/>
      <c r="B513" s="734"/>
      <c r="C513" s="767"/>
      <c r="D513" s="767"/>
      <c r="E513" s="767"/>
      <c r="F513" s="767"/>
      <c r="G513" s="767"/>
      <c r="H513" s="767"/>
      <c r="I513" s="767"/>
      <c r="J513" s="767"/>
      <c r="K513" s="767"/>
      <c r="L513" s="767"/>
      <c r="M513" s="767"/>
      <c r="N513" s="767"/>
      <c r="O513" s="767"/>
      <c r="P513" s="767"/>
      <c r="Q513" s="767"/>
      <c r="R513" s="767"/>
      <c r="S513" s="767"/>
      <c r="T513" s="767"/>
      <c r="U513" s="767"/>
      <c r="V513" s="799"/>
      <c r="W513" s="799"/>
      <c r="X513" s="799"/>
      <c r="Y513" s="799"/>
      <c r="Z513" s="799"/>
      <c r="AA513" s="799"/>
    </row>
    <row r="514">
      <c r="A514" s="767"/>
      <c r="B514" s="734"/>
      <c r="C514" s="767"/>
      <c r="D514" s="767"/>
      <c r="E514" s="767"/>
      <c r="F514" s="767"/>
      <c r="G514" s="767"/>
      <c r="H514" s="767"/>
      <c r="I514" s="767"/>
      <c r="J514" s="767"/>
      <c r="K514" s="767"/>
      <c r="L514" s="767"/>
      <c r="M514" s="767"/>
      <c r="N514" s="767"/>
      <c r="O514" s="767"/>
      <c r="P514" s="767"/>
      <c r="Q514" s="767"/>
      <c r="R514" s="767"/>
      <c r="S514" s="767"/>
      <c r="T514" s="767"/>
      <c r="U514" s="767"/>
      <c r="V514" s="799"/>
      <c r="W514" s="799"/>
      <c r="X514" s="799"/>
      <c r="Y514" s="799"/>
      <c r="Z514" s="799"/>
      <c r="AA514" s="799"/>
    </row>
    <row r="515">
      <c r="A515" s="767"/>
      <c r="B515" s="734"/>
      <c r="C515" s="767"/>
      <c r="D515" s="767"/>
      <c r="E515" s="767"/>
      <c r="F515" s="767"/>
      <c r="G515" s="767"/>
      <c r="H515" s="767"/>
      <c r="I515" s="767"/>
      <c r="J515" s="767"/>
      <c r="K515" s="767"/>
      <c r="L515" s="767"/>
      <c r="M515" s="767"/>
      <c r="N515" s="767"/>
      <c r="O515" s="767"/>
      <c r="P515" s="767"/>
      <c r="Q515" s="767"/>
      <c r="R515" s="767"/>
      <c r="S515" s="767"/>
      <c r="T515" s="767"/>
      <c r="U515" s="767"/>
      <c r="V515" s="799"/>
      <c r="W515" s="799"/>
      <c r="X515" s="799"/>
      <c r="Y515" s="799"/>
      <c r="Z515" s="799"/>
      <c r="AA515" s="799"/>
    </row>
    <row r="516">
      <c r="A516" s="767"/>
      <c r="B516" s="734"/>
      <c r="C516" s="767"/>
      <c r="D516" s="767"/>
      <c r="E516" s="767"/>
      <c r="F516" s="767"/>
      <c r="G516" s="767"/>
      <c r="H516" s="767"/>
      <c r="I516" s="767"/>
      <c r="J516" s="767"/>
      <c r="K516" s="767"/>
      <c r="L516" s="767"/>
      <c r="M516" s="767"/>
      <c r="N516" s="767"/>
      <c r="O516" s="767"/>
      <c r="P516" s="767"/>
      <c r="Q516" s="767"/>
      <c r="R516" s="767"/>
      <c r="S516" s="767"/>
      <c r="T516" s="767"/>
      <c r="U516" s="767"/>
      <c r="V516" s="799"/>
      <c r="W516" s="799"/>
      <c r="X516" s="799"/>
      <c r="Y516" s="799"/>
      <c r="Z516" s="799"/>
      <c r="AA516" s="799"/>
    </row>
    <row r="517">
      <c r="A517" s="767"/>
      <c r="B517" s="734"/>
      <c r="C517" s="767"/>
      <c r="D517" s="767"/>
      <c r="E517" s="767"/>
      <c r="F517" s="767"/>
      <c r="G517" s="767"/>
      <c r="H517" s="767"/>
      <c r="I517" s="767"/>
      <c r="J517" s="767"/>
      <c r="K517" s="767"/>
      <c r="L517" s="767"/>
      <c r="M517" s="767"/>
      <c r="N517" s="767"/>
      <c r="O517" s="767"/>
      <c r="P517" s="767"/>
      <c r="Q517" s="767"/>
      <c r="R517" s="767"/>
      <c r="S517" s="767"/>
      <c r="T517" s="767"/>
      <c r="U517" s="767"/>
      <c r="V517" s="799"/>
      <c r="W517" s="799"/>
      <c r="X517" s="799"/>
      <c r="Y517" s="799"/>
      <c r="Z517" s="799"/>
      <c r="AA517" s="799"/>
    </row>
    <row r="518">
      <c r="A518" s="767"/>
      <c r="B518" s="734"/>
      <c r="C518" s="767"/>
      <c r="D518" s="767"/>
      <c r="E518" s="767"/>
      <c r="F518" s="767"/>
      <c r="G518" s="767"/>
      <c r="H518" s="767"/>
      <c r="I518" s="767"/>
      <c r="J518" s="767"/>
      <c r="K518" s="767"/>
      <c r="L518" s="767"/>
      <c r="M518" s="767"/>
      <c r="N518" s="767"/>
      <c r="O518" s="767"/>
      <c r="P518" s="767"/>
      <c r="Q518" s="767"/>
      <c r="R518" s="767"/>
      <c r="S518" s="767"/>
      <c r="T518" s="767"/>
      <c r="U518" s="767"/>
      <c r="V518" s="799"/>
      <c r="W518" s="799"/>
      <c r="X518" s="799"/>
      <c r="Y518" s="799"/>
      <c r="Z518" s="799"/>
      <c r="AA518" s="799"/>
    </row>
    <row r="519">
      <c r="A519" s="767"/>
      <c r="B519" s="734"/>
      <c r="C519" s="767"/>
      <c r="D519" s="767"/>
      <c r="E519" s="767"/>
      <c r="F519" s="767"/>
      <c r="G519" s="767"/>
      <c r="H519" s="767"/>
      <c r="I519" s="767"/>
      <c r="J519" s="767"/>
      <c r="K519" s="767"/>
      <c r="L519" s="767"/>
      <c r="M519" s="767"/>
      <c r="N519" s="767"/>
      <c r="O519" s="767"/>
      <c r="P519" s="767"/>
      <c r="Q519" s="767"/>
      <c r="R519" s="767"/>
      <c r="S519" s="767"/>
      <c r="T519" s="767"/>
      <c r="U519" s="767"/>
      <c r="V519" s="799"/>
      <c r="W519" s="799"/>
      <c r="X519" s="799"/>
      <c r="Y519" s="799"/>
      <c r="Z519" s="799"/>
      <c r="AA519" s="799"/>
    </row>
    <row r="520">
      <c r="A520" s="767"/>
      <c r="B520" s="734"/>
      <c r="C520" s="767"/>
      <c r="D520" s="767"/>
      <c r="E520" s="767"/>
      <c r="F520" s="767"/>
      <c r="G520" s="767"/>
      <c r="H520" s="767"/>
      <c r="I520" s="767"/>
      <c r="J520" s="767"/>
      <c r="K520" s="767"/>
      <c r="L520" s="767"/>
      <c r="M520" s="767"/>
      <c r="N520" s="767"/>
      <c r="O520" s="767"/>
      <c r="P520" s="767"/>
      <c r="Q520" s="767"/>
      <c r="R520" s="767"/>
      <c r="S520" s="767"/>
      <c r="T520" s="767"/>
      <c r="U520" s="767"/>
      <c r="V520" s="799"/>
      <c r="W520" s="799"/>
      <c r="X520" s="799"/>
      <c r="Y520" s="799"/>
      <c r="Z520" s="799"/>
      <c r="AA520" s="799"/>
    </row>
    <row r="521">
      <c r="A521" s="767"/>
      <c r="B521" s="734"/>
      <c r="C521" s="767"/>
      <c r="D521" s="767"/>
      <c r="E521" s="767"/>
      <c r="F521" s="767"/>
      <c r="G521" s="767"/>
      <c r="H521" s="767"/>
      <c r="I521" s="767"/>
      <c r="J521" s="767"/>
      <c r="K521" s="767"/>
      <c r="L521" s="767"/>
      <c r="M521" s="767"/>
      <c r="N521" s="767"/>
      <c r="O521" s="767"/>
      <c r="P521" s="767"/>
      <c r="Q521" s="767"/>
      <c r="R521" s="767"/>
      <c r="S521" s="767"/>
      <c r="T521" s="767"/>
      <c r="U521" s="767"/>
      <c r="V521" s="799"/>
      <c r="W521" s="799"/>
      <c r="X521" s="799"/>
      <c r="Y521" s="799"/>
      <c r="Z521" s="799"/>
      <c r="AA521" s="799"/>
    </row>
    <row r="522">
      <c r="A522" s="767"/>
      <c r="B522" s="734"/>
      <c r="C522" s="767"/>
      <c r="D522" s="767"/>
      <c r="E522" s="767"/>
      <c r="F522" s="767"/>
      <c r="G522" s="767"/>
      <c r="H522" s="767"/>
      <c r="I522" s="767"/>
      <c r="J522" s="767"/>
      <c r="K522" s="767"/>
      <c r="L522" s="767"/>
      <c r="M522" s="767"/>
      <c r="N522" s="767"/>
      <c r="O522" s="767"/>
      <c r="P522" s="767"/>
      <c r="Q522" s="767"/>
      <c r="R522" s="767"/>
      <c r="S522" s="767"/>
      <c r="T522" s="767"/>
      <c r="U522" s="767"/>
      <c r="V522" s="799"/>
      <c r="W522" s="799"/>
      <c r="X522" s="799"/>
      <c r="Y522" s="799"/>
      <c r="Z522" s="799"/>
      <c r="AA522" s="799"/>
    </row>
    <row r="523">
      <c r="A523" s="767"/>
      <c r="B523" s="734"/>
      <c r="C523" s="767"/>
      <c r="D523" s="767"/>
      <c r="E523" s="767"/>
      <c r="F523" s="767"/>
      <c r="G523" s="767"/>
      <c r="H523" s="767"/>
      <c r="I523" s="767"/>
      <c r="J523" s="767"/>
      <c r="K523" s="767"/>
      <c r="L523" s="767"/>
      <c r="M523" s="767"/>
      <c r="N523" s="767"/>
      <c r="O523" s="767"/>
      <c r="P523" s="767"/>
      <c r="Q523" s="767"/>
      <c r="R523" s="767"/>
      <c r="S523" s="767"/>
      <c r="T523" s="767"/>
      <c r="U523" s="767"/>
      <c r="V523" s="799"/>
      <c r="W523" s="799"/>
      <c r="X523" s="799"/>
      <c r="Y523" s="799"/>
      <c r="Z523" s="799"/>
      <c r="AA523" s="799"/>
    </row>
    <row r="524">
      <c r="A524" s="767"/>
      <c r="B524" s="734"/>
      <c r="C524" s="767"/>
      <c r="D524" s="767"/>
      <c r="E524" s="767"/>
      <c r="F524" s="767"/>
      <c r="G524" s="767"/>
      <c r="H524" s="767"/>
      <c r="I524" s="767"/>
      <c r="J524" s="767"/>
      <c r="K524" s="767"/>
      <c r="L524" s="767"/>
      <c r="M524" s="767"/>
      <c r="N524" s="767"/>
      <c r="O524" s="767"/>
      <c r="P524" s="767"/>
      <c r="Q524" s="767"/>
      <c r="R524" s="767"/>
      <c r="S524" s="767"/>
      <c r="T524" s="767"/>
      <c r="U524" s="767"/>
      <c r="V524" s="799"/>
      <c r="W524" s="799"/>
      <c r="X524" s="799"/>
      <c r="Y524" s="799"/>
      <c r="Z524" s="799"/>
      <c r="AA524" s="799"/>
    </row>
    <row r="525">
      <c r="A525" s="767"/>
      <c r="B525" s="734"/>
      <c r="C525" s="767"/>
      <c r="D525" s="767"/>
      <c r="E525" s="767"/>
      <c r="F525" s="767"/>
      <c r="G525" s="767"/>
      <c r="H525" s="767"/>
      <c r="I525" s="767"/>
      <c r="J525" s="767"/>
      <c r="K525" s="767"/>
      <c r="L525" s="767"/>
      <c r="M525" s="767"/>
      <c r="N525" s="767"/>
      <c r="O525" s="767"/>
      <c r="P525" s="767"/>
      <c r="Q525" s="767"/>
      <c r="R525" s="767"/>
      <c r="S525" s="767"/>
      <c r="T525" s="767"/>
      <c r="U525" s="767"/>
      <c r="V525" s="799"/>
      <c r="W525" s="799"/>
      <c r="X525" s="799"/>
      <c r="Y525" s="799"/>
      <c r="Z525" s="799"/>
      <c r="AA525" s="799"/>
    </row>
    <row r="526">
      <c r="A526" s="767"/>
      <c r="B526" s="734"/>
      <c r="C526" s="767"/>
      <c r="D526" s="767"/>
      <c r="E526" s="767"/>
      <c r="F526" s="767"/>
      <c r="G526" s="767"/>
      <c r="H526" s="767"/>
      <c r="I526" s="767"/>
      <c r="J526" s="767"/>
      <c r="K526" s="767"/>
      <c r="L526" s="767"/>
      <c r="M526" s="767"/>
      <c r="N526" s="767"/>
      <c r="O526" s="767"/>
      <c r="P526" s="767"/>
      <c r="Q526" s="767"/>
      <c r="R526" s="767"/>
      <c r="S526" s="767"/>
      <c r="T526" s="767"/>
      <c r="U526" s="767"/>
      <c r="V526" s="799"/>
      <c r="W526" s="799"/>
      <c r="X526" s="799"/>
      <c r="Y526" s="799"/>
      <c r="Z526" s="799"/>
      <c r="AA526" s="799"/>
    </row>
    <row r="527">
      <c r="A527" s="767"/>
      <c r="B527" s="734"/>
      <c r="C527" s="767"/>
      <c r="D527" s="767"/>
      <c r="E527" s="767"/>
      <c r="F527" s="767"/>
      <c r="G527" s="767"/>
      <c r="H527" s="767"/>
      <c r="I527" s="767"/>
      <c r="J527" s="767"/>
      <c r="K527" s="767"/>
      <c r="L527" s="767"/>
      <c r="M527" s="767"/>
      <c r="N527" s="767"/>
      <c r="O527" s="767"/>
      <c r="P527" s="767"/>
      <c r="Q527" s="767"/>
      <c r="R527" s="767"/>
      <c r="S527" s="767"/>
      <c r="T527" s="767"/>
      <c r="U527" s="767"/>
      <c r="V527" s="799"/>
      <c r="W527" s="799"/>
      <c r="X527" s="799"/>
      <c r="Y527" s="799"/>
      <c r="Z527" s="799"/>
      <c r="AA527" s="799"/>
    </row>
    <row r="528">
      <c r="A528" s="767"/>
      <c r="B528" s="734"/>
      <c r="C528" s="767"/>
      <c r="D528" s="767"/>
      <c r="E528" s="767"/>
      <c r="F528" s="767"/>
      <c r="G528" s="767"/>
      <c r="H528" s="767"/>
      <c r="I528" s="767"/>
      <c r="J528" s="767"/>
      <c r="K528" s="767"/>
      <c r="L528" s="767"/>
      <c r="M528" s="767"/>
      <c r="N528" s="767"/>
      <c r="O528" s="767"/>
      <c r="P528" s="767"/>
      <c r="Q528" s="767"/>
      <c r="R528" s="767"/>
      <c r="S528" s="767"/>
      <c r="T528" s="767"/>
      <c r="U528" s="767"/>
      <c r="V528" s="799"/>
      <c r="W528" s="799"/>
      <c r="X528" s="799"/>
      <c r="Y528" s="799"/>
      <c r="Z528" s="799"/>
      <c r="AA528" s="799"/>
    </row>
    <row r="529">
      <c r="A529" s="767"/>
      <c r="B529" s="734"/>
      <c r="C529" s="767"/>
      <c r="D529" s="767"/>
      <c r="E529" s="767"/>
      <c r="F529" s="767"/>
      <c r="G529" s="767"/>
      <c r="H529" s="767"/>
      <c r="I529" s="767"/>
      <c r="J529" s="767"/>
      <c r="K529" s="767"/>
      <c r="L529" s="767"/>
      <c r="M529" s="767"/>
      <c r="N529" s="767"/>
      <c r="O529" s="767"/>
      <c r="P529" s="767"/>
      <c r="Q529" s="767"/>
      <c r="R529" s="767"/>
      <c r="S529" s="767"/>
      <c r="T529" s="767"/>
      <c r="U529" s="767"/>
      <c r="V529" s="799"/>
      <c r="W529" s="799"/>
      <c r="X529" s="799"/>
      <c r="Y529" s="799"/>
      <c r="Z529" s="799"/>
      <c r="AA529" s="799"/>
    </row>
    <row r="530">
      <c r="A530" s="767"/>
      <c r="B530" s="734"/>
      <c r="C530" s="767"/>
      <c r="D530" s="767"/>
      <c r="E530" s="767"/>
      <c r="F530" s="767"/>
      <c r="G530" s="767"/>
      <c r="H530" s="767"/>
      <c r="I530" s="767"/>
      <c r="J530" s="767"/>
      <c r="K530" s="767"/>
      <c r="L530" s="767"/>
      <c r="M530" s="767"/>
      <c r="N530" s="767"/>
      <c r="O530" s="767"/>
      <c r="P530" s="767"/>
      <c r="Q530" s="767"/>
      <c r="R530" s="767"/>
      <c r="S530" s="767"/>
      <c r="T530" s="767"/>
      <c r="U530" s="767"/>
      <c r="V530" s="799"/>
      <c r="W530" s="799"/>
      <c r="X530" s="799"/>
      <c r="Y530" s="799"/>
      <c r="Z530" s="799"/>
      <c r="AA530" s="799"/>
    </row>
    <row r="531">
      <c r="A531" s="767"/>
      <c r="B531" s="734"/>
      <c r="C531" s="767"/>
      <c r="D531" s="767"/>
      <c r="E531" s="767"/>
      <c r="F531" s="767"/>
      <c r="G531" s="767"/>
      <c r="H531" s="767"/>
      <c r="I531" s="767"/>
      <c r="J531" s="767"/>
      <c r="K531" s="767"/>
      <c r="L531" s="767"/>
      <c r="M531" s="767"/>
      <c r="N531" s="767"/>
      <c r="O531" s="767"/>
      <c r="P531" s="767"/>
      <c r="Q531" s="767"/>
      <c r="R531" s="767"/>
      <c r="S531" s="767"/>
      <c r="T531" s="767"/>
      <c r="U531" s="767"/>
      <c r="V531" s="799"/>
      <c r="W531" s="799"/>
      <c r="X531" s="799"/>
      <c r="Y531" s="799"/>
      <c r="Z531" s="799"/>
      <c r="AA531" s="799"/>
    </row>
    <row r="532">
      <c r="A532" s="767"/>
      <c r="B532" s="734"/>
      <c r="C532" s="767"/>
      <c r="D532" s="767"/>
      <c r="E532" s="767"/>
      <c r="F532" s="767"/>
      <c r="G532" s="767"/>
      <c r="H532" s="767"/>
      <c r="I532" s="767"/>
      <c r="J532" s="767"/>
      <c r="K532" s="767"/>
      <c r="L532" s="767"/>
      <c r="M532" s="767"/>
      <c r="N532" s="767"/>
      <c r="O532" s="767"/>
      <c r="P532" s="767"/>
      <c r="Q532" s="767"/>
      <c r="R532" s="767"/>
      <c r="S532" s="767"/>
      <c r="T532" s="767"/>
      <c r="U532" s="767"/>
      <c r="V532" s="799"/>
      <c r="W532" s="799"/>
      <c r="X532" s="799"/>
      <c r="Y532" s="799"/>
      <c r="Z532" s="799"/>
      <c r="AA532" s="799"/>
    </row>
    <row r="533">
      <c r="A533" s="767"/>
      <c r="B533" s="734"/>
      <c r="C533" s="767"/>
      <c r="D533" s="767"/>
      <c r="E533" s="767"/>
      <c r="F533" s="767"/>
      <c r="G533" s="767"/>
      <c r="H533" s="767"/>
      <c r="I533" s="767"/>
      <c r="J533" s="767"/>
      <c r="K533" s="767"/>
      <c r="L533" s="767"/>
      <c r="M533" s="767"/>
      <c r="N533" s="767"/>
      <c r="O533" s="767"/>
      <c r="P533" s="767"/>
      <c r="Q533" s="767"/>
      <c r="R533" s="767"/>
      <c r="S533" s="767"/>
      <c r="T533" s="767"/>
      <c r="U533" s="767"/>
      <c r="V533" s="799"/>
      <c r="W533" s="799"/>
      <c r="X533" s="799"/>
      <c r="Y533" s="799"/>
      <c r="Z533" s="799"/>
      <c r="AA533" s="799"/>
    </row>
    <row r="534">
      <c r="A534" s="767"/>
      <c r="B534" s="734"/>
      <c r="C534" s="767"/>
      <c r="D534" s="767"/>
      <c r="E534" s="767"/>
      <c r="F534" s="767"/>
      <c r="G534" s="767"/>
      <c r="H534" s="767"/>
      <c r="I534" s="767"/>
      <c r="J534" s="767"/>
      <c r="K534" s="767"/>
      <c r="L534" s="767"/>
      <c r="M534" s="767"/>
      <c r="N534" s="767"/>
      <c r="O534" s="767"/>
      <c r="P534" s="767"/>
      <c r="Q534" s="767"/>
      <c r="R534" s="767"/>
      <c r="S534" s="767"/>
      <c r="T534" s="767"/>
      <c r="U534" s="767"/>
      <c r="V534" s="799"/>
      <c r="W534" s="799"/>
      <c r="X534" s="799"/>
      <c r="Y534" s="799"/>
      <c r="Z534" s="799"/>
      <c r="AA534" s="799"/>
    </row>
    <row r="535">
      <c r="A535" s="767"/>
      <c r="B535" s="734"/>
      <c r="C535" s="767"/>
      <c r="D535" s="767"/>
      <c r="E535" s="767"/>
      <c r="F535" s="767"/>
      <c r="G535" s="767"/>
      <c r="H535" s="767"/>
      <c r="I535" s="767"/>
      <c r="J535" s="767"/>
      <c r="K535" s="767"/>
      <c r="L535" s="767"/>
      <c r="M535" s="767"/>
      <c r="N535" s="767"/>
      <c r="O535" s="767"/>
      <c r="P535" s="767"/>
      <c r="Q535" s="767"/>
      <c r="R535" s="767"/>
      <c r="S535" s="767"/>
      <c r="T535" s="767"/>
      <c r="U535" s="767"/>
      <c r="V535" s="799"/>
      <c r="W535" s="799"/>
      <c r="X535" s="799"/>
      <c r="Y535" s="799"/>
      <c r="Z535" s="799"/>
      <c r="AA535" s="799"/>
    </row>
    <row r="536">
      <c r="A536" s="767"/>
      <c r="B536" s="734"/>
      <c r="C536" s="767"/>
      <c r="D536" s="767"/>
      <c r="E536" s="767"/>
      <c r="F536" s="767"/>
      <c r="G536" s="767"/>
      <c r="H536" s="767"/>
      <c r="I536" s="767"/>
      <c r="J536" s="767"/>
      <c r="K536" s="767"/>
      <c r="L536" s="767"/>
      <c r="M536" s="767"/>
      <c r="N536" s="767"/>
      <c r="O536" s="767"/>
      <c r="P536" s="767"/>
      <c r="Q536" s="767"/>
      <c r="R536" s="767"/>
      <c r="S536" s="767"/>
      <c r="T536" s="767"/>
      <c r="U536" s="767"/>
      <c r="V536" s="799"/>
      <c r="W536" s="799"/>
      <c r="X536" s="799"/>
      <c r="Y536" s="799"/>
      <c r="Z536" s="799"/>
      <c r="AA536" s="799"/>
    </row>
    <row r="537">
      <c r="A537" s="767"/>
      <c r="B537" s="734"/>
      <c r="C537" s="767"/>
      <c r="D537" s="767"/>
      <c r="E537" s="767"/>
      <c r="F537" s="767"/>
      <c r="G537" s="767"/>
      <c r="H537" s="767"/>
      <c r="I537" s="767"/>
      <c r="J537" s="767"/>
      <c r="K537" s="767"/>
      <c r="L537" s="767"/>
      <c r="M537" s="767"/>
      <c r="N537" s="767"/>
      <c r="O537" s="767"/>
      <c r="P537" s="767"/>
      <c r="Q537" s="767"/>
      <c r="R537" s="767"/>
      <c r="S537" s="767"/>
      <c r="T537" s="767"/>
      <c r="U537" s="767"/>
      <c r="V537" s="799"/>
      <c r="W537" s="799"/>
      <c r="X537" s="799"/>
      <c r="Y537" s="799"/>
      <c r="Z537" s="799"/>
      <c r="AA537" s="799"/>
    </row>
    <row r="538">
      <c r="A538" s="767"/>
      <c r="B538" s="734"/>
      <c r="C538" s="767"/>
      <c r="D538" s="767"/>
      <c r="E538" s="767"/>
      <c r="F538" s="767"/>
      <c r="G538" s="767"/>
      <c r="H538" s="767"/>
      <c r="I538" s="767"/>
      <c r="J538" s="767"/>
      <c r="K538" s="767"/>
      <c r="L538" s="767"/>
      <c r="M538" s="767"/>
      <c r="N538" s="767"/>
      <c r="O538" s="767"/>
      <c r="P538" s="767"/>
      <c r="Q538" s="767"/>
      <c r="R538" s="767"/>
      <c r="S538" s="767"/>
      <c r="T538" s="767"/>
      <c r="U538" s="767"/>
      <c r="V538" s="799"/>
      <c r="W538" s="799"/>
      <c r="X538" s="799"/>
      <c r="Y538" s="799"/>
      <c r="Z538" s="799"/>
      <c r="AA538" s="799"/>
    </row>
    <row r="539">
      <c r="A539" s="767"/>
      <c r="B539" s="734"/>
      <c r="C539" s="767"/>
      <c r="D539" s="767"/>
      <c r="E539" s="767"/>
      <c r="F539" s="767"/>
      <c r="G539" s="767"/>
      <c r="H539" s="767"/>
      <c r="I539" s="767"/>
      <c r="J539" s="767"/>
      <c r="K539" s="767"/>
      <c r="L539" s="767"/>
      <c r="M539" s="767"/>
      <c r="N539" s="767"/>
      <c r="O539" s="767"/>
      <c r="P539" s="767"/>
      <c r="Q539" s="767"/>
      <c r="R539" s="767"/>
      <c r="S539" s="767"/>
      <c r="T539" s="767"/>
      <c r="U539" s="767"/>
      <c r="V539" s="799"/>
      <c r="W539" s="799"/>
      <c r="X539" s="799"/>
      <c r="Y539" s="799"/>
      <c r="Z539" s="799"/>
      <c r="AA539" s="799"/>
    </row>
    <row r="540">
      <c r="A540" s="767"/>
      <c r="B540" s="734"/>
      <c r="C540" s="767"/>
      <c r="D540" s="767"/>
      <c r="E540" s="767"/>
      <c r="F540" s="767"/>
      <c r="G540" s="767"/>
      <c r="H540" s="767"/>
      <c r="I540" s="767"/>
      <c r="J540" s="767"/>
      <c r="K540" s="767"/>
      <c r="L540" s="767"/>
      <c r="M540" s="767"/>
      <c r="N540" s="767"/>
      <c r="O540" s="767"/>
      <c r="P540" s="767"/>
      <c r="Q540" s="767"/>
      <c r="R540" s="767"/>
      <c r="S540" s="767"/>
      <c r="T540" s="767"/>
      <c r="U540" s="767"/>
      <c r="V540" s="799"/>
      <c r="W540" s="799"/>
      <c r="X540" s="799"/>
      <c r="Y540" s="799"/>
      <c r="Z540" s="799"/>
      <c r="AA540" s="799"/>
    </row>
    <row r="541">
      <c r="A541" s="767"/>
      <c r="B541" s="734"/>
      <c r="C541" s="767"/>
      <c r="D541" s="767"/>
      <c r="E541" s="767"/>
      <c r="F541" s="767"/>
      <c r="G541" s="767"/>
      <c r="H541" s="767"/>
      <c r="I541" s="767"/>
      <c r="J541" s="767"/>
      <c r="K541" s="767"/>
      <c r="L541" s="767"/>
      <c r="M541" s="767"/>
      <c r="N541" s="767"/>
      <c r="O541" s="767"/>
      <c r="P541" s="767"/>
      <c r="Q541" s="767"/>
      <c r="R541" s="767"/>
      <c r="S541" s="767"/>
      <c r="T541" s="767"/>
      <c r="U541" s="767"/>
      <c r="V541" s="799"/>
      <c r="W541" s="799"/>
      <c r="X541" s="799"/>
      <c r="Y541" s="799"/>
      <c r="Z541" s="799"/>
      <c r="AA541" s="799"/>
    </row>
    <row r="542">
      <c r="A542" s="767"/>
      <c r="B542" s="734"/>
      <c r="C542" s="767"/>
      <c r="D542" s="767"/>
      <c r="E542" s="767"/>
      <c r="F542" s="767"/>
      <c r="G542" s="767"/>
      <c r="H542" s="767"/>
      <c r="I542" s="767"/>
      <c r="J542" s="767"/>
      <c r="K542" s="767"/>
      <c r="L542" s="767"/>
      <c r="M542" s="767"/>
      <c r="N542" s="767"/>
      <c r="O542" s="767"/>
      <c r="P542" s="767"/>
      <c r="Q542" s="767"/>
      <c r="R542" s="767"/>
      <c r="S542" s="767"/>
      <c r="T542" s="767"/>
      <c r="U542" s="767"/>
      <c r="V542" s="799"/>
      <c r="W542" s="799"/>
      <c r="X542" s="799"/>
      <c r="Y542" s="799"/>
      <c r="Z542" s="799"/>
      <c r="AA542" s="799"/>
    </row>
    <row r="543">
      <c r="A543" s="767"/>
      <c r="B543" s="734"/>
      <c r="C543" s="767"/>
      <c r="D543" s="767"/>
      <c r="E543" s="767"/>
      <c r="F543" s="767"/>
      <c r="G543" s="767"/>
      <c r="H543" s="767"/>
      <c r="I543" s="767"/>
      <c r="J543" s="767"/>
      <c r="K543" s="767"/>
      <c r="L543" s="767"/>
      <c r="M543" s="767"/>
      <c r="N543" s="767"/>
      <c r="O543" s="767"/>
      <c r="P543" s="767"/>
      <c r="Q543" s="767"/>
      <c r="R543" s="767"/>
      <c r="S543" s="767"/>
      <c r="T543" s="767"/>
      <c r="U543" s="767"/>
      <c r="V543" s="799"/>
      <c r="W543" s="799"/>
      <c r="X543" s="799"/>
      <c r="Y543" s="799"/>
      <c r="Z543" s="799"/>
      <c r="AA543" s="799"/>
    </row>
    <row r="544">
      <c r="A544" s="767"/>
      <c r="B544" s="734"/>
      <c r="C544" s="767"/>
      <c r="D544" s="767"/>
      <c r="E544" s="767"/>
      <c r="F544" s="767"/>
      <c r="G544" s="767"/>
      <c r="H544" s="767"/>
      <c r="I544" s="767"/>
      <c r="J544" s="767"/>
      <c r="K544" s="767"/>
      <c r="L544" s="767"/>
      <c r="M544" s="767"/>
      <c r="N544" s="767"/>
      <c r="O544" s="767"/>
      <c r="P544" s="767"/>
      <c r="Q544" s="767"/>
      <c r="R544" s="767"/>
      <c r="S544" s="767"/>
      <c r="T544" s="767"/>
      <c r="U544" s="767"/>
      <c r="V544" s="799"/>
      <c r="W544" s="799"/>
      <c r="X544" s="799"/>
      <c r="Y544" s="799"/>
      <c r="Z544" s="799"/>
      <c r="AA544" s="799"/>
    </row>
    <row r="545">
      <c r="A545" s="767"/>
      <c r="B545" s="734"/>
      <c r="C545" s="767"/>
      <c r="D545" s="767"/>
      <c r="E545" s="767"/>
      <c r="F545" s="767"/>
      <c r="G545" s="767"/>
      <c r="H545" s="767"/>
      <c r="I545" s="767"/>
      <c r="J545" s="767"/>
      <c r="K545" s="767"/>
      <c r="L545" s="767"/>
      <c r="M545" s="767"/>
      <c r="N545" s="767"/>
      <c r="O545" s="767"/>
      <c r="P545" s="767"/>
      <c r="Q545" s="767"/>
      <c r="R545" s="767"/>
      <c r="S545" s="767"/>
      <c r="T545" s="767"/>
      <c r="U545" s="767"/>
      <c r="V545" s="799"/>
      <c r="W545" s="799"/>
      <c r="X545" s="799"/>
      <c r="Y545" s="799"/>
      <c r="Z545" s="799"/>
      <c r="AA545" s="799"/>
    </row>
    <row r="546">
      <c r="A546" s="767"/>
      <c r="B546" s="734"/>
      <c r="C546" s="767"/>
      <c r="D546" s="767"/>
      <c r="E546" s="767"/>
      <c r="F546" s="767"/>
      <c r="G546" s="767"/>
      <c r="H546" s="767"/>
      <c r="I546" s="767"/>
      <c r="J546" s="767"/>
      <c r="K546" s="767"/>
      <c r="L546" s="767"/>
      <c r="M546" s="767"/>
      <c r="N546" s="767"/>
      <c r="O546" s="767"/>
      <c r="P546" s="767"/>
      <c r="Q546" s="767"/>
      <c r="R546" s="767"/>
      <c r="S546" s="767"/>
      <c r="T546" s="767"/>
      <c r="U546" s="767"/>
      <c r="V546" s="799"/>
      <c r="W546" s="799"/>
      <c r="X546" s="799"/>
      <c r="Y546" s="799"/>
      <c r="Z546" s="799"/>
      <c r="AA546" s="799"/>
    </row>
    <row r="547">
      <c r="A547" s="767"/>
      <c r="B547" s="734"/>
      <c r="C547" s="767"/>
      <c r="D547" s="767"/>
      <c r="E547" s="767"/>
      <c r="F547" s="767"/>
      <c r="G547" s="767"/>
      <c r="H547" s="767"/>
      <c r="I547" s="767"/>
      <c r="J547" s="767"/>
      <c r="K547" s="767"/>
      <c r="L547" s="767"/>
      <c r="M547" s="767"/>
      <c r="N547" s="767"/>
      <c r="O547" s="767"/>
      <c r="P547" s="767"/>
      <c r="Q547" s="767"/>
      <c r="R547" s="767"/>
      <c r="S547" s="767"/>
      <c r="T547" s="767"/>
      <c r="U547" s="767"/>
      <c r="V547" s="799"/>
      <c r="W547" s="799"/>
      <c r="X547" s="799"/>
      <c r="Y547" s="799"/>
      <c r="Z547" s="799"/>
      <c r="AA547" s="799"/>
    </row>
    <row r="548">
      <c r="A548" s="767"/>
      <c r="B548" s="734"/>
      <c r="C548" s="767"/>
      <c r="D548" s="767"/>
      <c r="E548" s="767"/>
      <c r="F548" s="767"/>
      <c r="G548" s="767"/>
      <c r="H548" s="767"/>
      <c r="I548" s="767"/>
      <c r="J548" s="767"/>
      <c r="K548" s="767"/>
      <c r="L548" s="767"/>
      <c r="M548" s="767"/>
      <c r="N548" s="767"/>
      <c r="O548" s="767"/>
      <c r="P548" s="767"/>
      <c r="Q548" s="767"/>
      <c r="R548" s="767"/>
      <c r="S548" s="767"/>
      <c r="T548" s="767"/>
      <c r="U548" s="767"/>
      <c r="V548" s="799"/>
      <c r="W548" s="799"/>
      <c r="X548" s="799"/>
      <c r="Y548" s="799"/>
      <c r="Z548" s="799"/>
      <c r="AA548" s="799"/>
    </row>
    <row r="549">
      <c r="A549" s="767"/>
      <c r="B549" s="734"/>
      <c r="C549" s="767"/>
      <c r="D549" s="767"/>
      <c r="E549" s="767"/>
      <c r="F549" s="767"/>
      <c r="G549" s="767"/>
      <c r="H549" s="767"/>
      <c r="I549" s="767"/>
      <c r="J549" s="767"/>
      <c r="K549" s="767"/>
      <c r="L549" s="767"/>
      <c r="M549" s="767"/>
      <c r="N549" s="767"/>
      <c r="O549" s="767"/>
      <c r="P549" s="767"/>
      <c r="Q549" s="767"/>
      <c r="R549" s="767"/>
      <c r="S549" s="767"/>
      <c r="T549" s="767"/>
      <c r="U549" s="767"/>
      <c r="V549" s="799"/>
      <c r="W549" s="799"/>
      <c r="X549" s="799"/>
      <c r="Y549" s="799"/>
      <c r="Z549" s="799"/>
      <c r="AA549" s="799"/>
    </row>
    <row r="550">
      <c r="A550" s="767"/>
      <c r="B550" s="734"/>
      <c r="C550" s="767"/>
      <c r="D550" s="767"/>
      <c r="E550" s="767"/>
      <c r="F550" s="767"/>
      <c r="G550" s="767"/>
      <c r="H550" s="767"/>
      <c r="I550" s="767"/>
      <c r="J550" s="767"/>
      <c r="K550" s="767"/>
      <c r="L550" s="767"/>
      <c r="M550" s="767"/>
      <c r="N550" s="767"/>
      <c r="O550" s="767"/>
      <c r="P550" s="767"/>
      <c r="Q550" s="767"/>
      <c r="R550" s="767"/>
      <c r="S550" s="767"/>
      <c r="T550" s="767"/>
      <c r="U550" s="767"/>
      <c r="V550" s="799"/>
      <c r="W550" s="799"/>
      <c r="X550" s="799"/>
      <c r="Y550" s="799"/>
      <c r="Z550" s="799"/>
      <c r="AA550" s="799"/>
    </row>
    <row r="551">
      <c r="A551" s="767"/>
      <c r="B551" s="734"/>
      <c r="C551" s="767"/>
      <c r="D551" s="767"/>
      <c r="E551" s="767"/>
      <c r="F551" s="767"/>
      <c r="G551" s="767"/>
      <c r="H551" s="767"/>
      <c r="I551" s="767"/>
      <c r="J551" s="767"/>
      <c r="K551" s="767"/>
      <c r="L551" s="767"/>
      <c r="M551" s="767"/>
      <c r="N551" s="767"/>
      <c r="O551" s="767"/>
      <c r="P551" s="767"/>
      <c r="Q551" s="767"/>
      <c r="R551" s="767"/>
      <c r="S551" s="767"/>
      <c r="T551" s="767"/>
      <c r="U551" s="767"/>
      <c r="V551" s="799"/>
      <c r="W551" s="799"/>
      <c r="X551" s="799"/>
      <c r="Y551" s="799"/>
      <c r="Z551" s="799"/>
      <c r="AA551" s="799"/>
    </row>
    <row r="552">
      <c r="A552" s="767"/>
      <c r="B552" s="734"/>
      <c r="C552" s="767"/>
      <c r="D552" s="767"/>
      <c r="E552" s="767"/>
      <c r="F552" s="767"/>
      <c r="G552" s="767"/>
      <c r="H552" s="767"/>
      <c r="I552" s="767"/>
      <c r="J552" s="767"/>
      <c r="K552" s="767"/>
      <c r="L552" s="767"/>
      <c r="M552" s="767"/>
      <c r="N552" s="767"/>
      <c r="O552" s="767"/>
      <c r="P552" s="767"/>
      <c r="Q552" s="767"/>
      <c r="R552" s="767"/>
      <c r="S552" s="767"/>
      <c r="T552" s="767"/>
      <c r="U552" s="767"/>
      <c r="V552" s="799"/>
      <c r="W552" s="799"/>
      <c r="X552" s="799"/>
      <c r="Y552" s="799"/>
      <c r="Z552" s="799"/>
      <c r="AA552" s="799"/>
    </row>
    <row r="553">
      <c r="A553" s="767"/>
      <c r="B553" s="734"/>
      <c r="C553" s="767"/>
      <c r="D553" s="767"/>
      <c r="E553" s="767"/>
      <c r="F553" s="767"/>
      <c r="G553" s="767"/>
      <c r="H553" s="767"/>
      <c r="I553" s="767"/>
      <c r="J553" s="767"/>
      <c r="K553" s="767"/>
      <c r="L553" s="767"/>
      <c r="M553" s="767"/>
      <c r="N553" s="767"/>
      <c r="O553" s="767"/>
      <c r="P553" s="767"/>
      <c r="Q553" s="767"/>
      <c r="R553" s="767"/>
      <c r="S553" s="767"/>
      <c r="T553" s="767"/>
      <c r="U553" s="767"/>
      <c r="V553" s="799"/>
      <c r="W553" s="799"/>
      <c r="X553" s="799"/>
      <c r="Y553" s="799"/>
      <c r="Z553" s="799"/>
      <c r="AA553" s="799"/>
    </row>
    <row r="554">
      <c r="A554" s="767"/>
      <c r="B554" s="734"/>
      <c r="C554" s="767"/>
      <c r="D554" s="767"/>
      <c r="E554" s="767"/>
      <c r="F554" s="767"/>
      <c r="G554" s="767"/>
      <c r="H554" s="767"/>
      <c r="I554" s="767"/>
      <c r="J554" s="767"/>
      <c r="K554" s="767"/>
      <c r="L554" s="767"/>
      <c r="M554" s="767"/>
      <c r="N554" s="767"/>
      <c r="O554" s="767"/>
      <c r="P554" s="767"/>
      <c r="Q554" s="767"/>
      <c r="R554" s="767"/>
      <c r="S554" s="767"/>
      <c r="T554" s="767"/>
      <c r="U554" s="767"/>
      <c r="V554" s="799"/>
      <c r="W554" s="799"/>
      <c r="X554" s="799"/>
      <c r="Y554" s="799"/>
      <c r="Z554" s="799"/>
      <c r="AA554" s="799"/>
    </row>
    <row r="555">
      <c r="A555" s="767"/>
      <c r="B555" s="734"/>
      <c r="C555" s="767"/>
      <c r="D555" s="767"/>
      <c r="E555" s="767"/>
      <c r="F555" s="767"/>
      <c r="G555" s="767"/>
      <c r="H555" s="767"/>
      <c r="I555" s="767"/>
      <c r="J555" s="767"/>
      <c r="K555" s="767"/>
      <c r="L555" s="767"/>
      <c r="M555" s="767"/>
      <c r="N555" s="767"/>
      <c r="O555" s="767"/>
      <c r="P555" s="767"/>
      <c r="Q555" s="767"/>
      <c r="R555" s="767"/>
      <c r="S555" s="767"/>
      <c r="T555" s="767"/>
      <c r="U555" s="767"/>
      <c r="V555" s="799"/>
      <c r="W555" s="799"/>
      <c r="X555" s="799"/>
      <c r="Y555" s="799"/>
      <c r="Z555" s="799"/>
      <c r="AA555" s="799"/>
    </row>
    <row r="556">
      <c r="A556" s="767"/>
      <c r="B556" s="734"/>
      <c r="C556" s="767"/>
      <c r="D556" s="767"/>
      <c r="E556" s="767"/>
      <c r="F556" s="767"/>
      <c r="G556" s="767"/>
      <c r="H556" s="767"/>
      <c r="I556" s="767"/>
      <c r="J556" s="767"/>
      <c r="K556" s="767"/>
      <c r="L556" s="767"/>
      <c r="M556" s="767"/>
      <c r="N556" s="767"/>
      <c r="O556" s="767"/>
      <c r="P556" s="767"/>
      <c r="Q556" s="767"/>
      <c r="R556" s="767"/>
      <c r="S556" s="767"/>
      <c r="T556" s="767"/>
      <c r="U556" s="767"/>
      <c r="V556" s="799"/>
      <c r="W556" s="799"/>
      <c r="X556" s="799"/>
      <c r="Y556" s="799"/>
      <c r="Z556" s="799"/>
      <c r="AA556" s="799"/>
    </row>
    <row r="557">
      <c r="A557" s="767"/>
      <c r="B557" s="734"/>
      <c r="C557" s="767"/>
      <c r="D557" s="767"/>
      <c r="E557" s="767"/>
      <c r="F557" s="767"/>
      <c r="G557" s="767"/>
      <c r="H557" s="767"/>
      <c r="I557" s="767"/>
      <c r="J557" s="767"/>
      <c r="K557" s="767"/>
      <c r="L557" s="767"/>
      <c r="M557" s="767"/>
      <c r="N557" s="767"/>
      <c r="O557" s="767"/>
      <c r="P557" s="767"/>
      <c r="Q557" s="767"/>
      <c r="R557" s="767"/>
      <c r="S557" s="767"/>
      <c r="T557" s="767"/>
      <c r="U557" s="767"/>
      <c r="V557" s="799"/>
      <c r="W557" s="799"/>
      <c r="X557" s="799"/>
      <c r="Y557" s="799"/>
      <c r="Z557" s="799"/>
      <c r="AA557" s="799"/>
    </row>
    <row r="558">
      <c r="A558" s="767"/>
      <c r="B558" s="734"/>
      <c r="C558" s="767"/>
      <c r="D558" s="767"/>
      <c r="E558" s="767"/>
      <c r="F558" s="767"/>
      <c r="G558" s="767"/>
      <c r="H558" s="767"/>
      <c r="I558" s="767"/>
      <c r="J558" s="767"/>
      <c r="K558" s="767"/>
      <c r="L558" s="767"/>
      <c r="M558" s="767"/>
      <c r="N558" s="767"/>
      <c r="O558" s="767"/>
      <c r="P558" s="767"/>
      <c r="Q558" s="767"/>
      <c r="R558" s="767"/>
      <c r="S558" s="767"/>
      <c r="T558" s="767"/>
      <c r="U558" s="767"/>
      <c r="V558" s="799"/>
      <c r="W558" s="799"/>
      <c r="X558" s="799"/>
      <c r="Y558" s="799"/>
      <c r="Z558" s="799"/>
      <c r="AA558" s="799"/>
    </row>
    <row r="559">
      <c r="A559" s="767"/>
      <c r="B559" s="734"/>
      <c r="C559" s="767"/>
      <c r="D559" s="767"/>
      <c r="E559" s="767"/>
      <c r="F559" s="767"/>
      <c r="G559" s="767"/>
      <c r="H559" s="767"/>
      <c r="I559" s="767"/>
      <c r="J559" s="767"/>
      <c r="K559" s="767"/>
      <c r="L559" s="767"/>
      <c r="M559" s="767"/>
      <c r="N559" s="767"/>
      <c r="O559" s="767"/>
      <c r="P559" s="767"/>
      <c r="Q559" s="767"/>
      <c r="R559" s="767"/>
      <c r="S559" s="767"/>
      <c r="T559" s="767"/>
      <c r="U559" s="767"/>
      <c r="V559" s="799"/>
      <c r="W559" s="799"/>
      <c r="X559" s="799"/>
      <c r="Y559" s="799"/>
      <c r="Z559" s="799"/>
      <c r="AA559" s="799"/>
    </row>
    <row r="560">
      <c r="A560" s="767"/>
      <c r="B560" s="734"/>
      <c r="C560" s="767"/>
      <c r="D560" s="767"/>
      <c r="E560" s="767"/>
      <c r="F560" s="767"/>
      <c r="G560" s="767"/>
      <c r="H560" s="767"/>
      <c r="I560" s="767"/>
      <c r="J560" s="767"/>
      <c r="K560" s="767"/>
      <c r="L560" s="767"/>
      <c r="M560" s="767"/>
      <c r="N560" s="767"/>
      <c r="O560" s="767"/>
      <c r="P560" s="767"/>
      <c r="Q560" s="767"/>
      <c r="R560" s="767"/>
      <c r="S560" s="767"/>
      <c r="T560" s="767"/>
      <c r="U560" s="767"/>
      <c r="V560" s="799"/>
      <c r="W560" s="799"/>
      <c r="X560" s="799"/>
      <c r="Y560" s="799"/>
      <c r="Z560" s="799"/>
      <c r="AA560" s="799"/>
    </row>
    <row r="561">
      <c r="A561" s="767"/>
      <c r="B561" s="734"/>
      <c r="C561" s="767"/>
      <c r="D561" s="767"/>
      <c r="E561" s="767"/>
      <c r="F561" s="767"/>
      <c r="G561" s="767"/>
      <c r="H561" s="767"/>
      <c r="I561" s="767"/>
      <c r="J561" s="767"/>
      <c r="K561" s="767"/>
      <c r="L561" s="767"/>
      <c r="M561" s="767"/>
      <c r="N561" s="767"/>
      <c r="O561" s="767"/>
      <c r="P561" s="767"/>
      <c r="Q561" s="767"/>
      <c r="R561" s="767"/>
      <c r="S561" s="767"/>
      <c r="T561" s="767"/>
      <c r="U561" s="767"/>
      <c r="V561" s="799"/>
      <c r="W561" s="799"/>
      <c r="X561" s="799"/>
      <c r="Y561" s="799"/>
      <c r="Z561" s="799"/>
      <c r="AA561" s="799"/>
    </row>
    <row r="562">
      <c r="A562" s="767"/>
      <c r="B562" s="734"/>
      <c r="C562" s="767"/>
      <c r="D562" s="767"/>
      <c r="E562" s="767"/>
      <c r="F562" s="767"/>
      <c r="G562" s="767"/>
      <c r="H562" s="767"/>
      <c r="I562" s="767"/>
      <c r="J562" s="767"/>
      <c r="K562" s="767"/>
      <c r="L562" s="767"/>
      <c r="M562" s="767"/>
      <c r="N562" s="767"/>
      <c r="O562" s="767"/>
      <c r="P562" s="767"/>
      <c r="Q562" s="767"/>
      <c r="R562" s="767"/>
      <c r="S562" s="767"/>
      <c r="T562" s="767"/>
      <c r="U562" s="767"/>
      <c r="V562" s="799"/>
      <c r="W562" s="799"/>
      <c r="X562" s="799"/>
      <c r="Y562" s="799"/>
      <c r="Z562" s="799"/>
      <c r="AA562" s="799"/>
    </row>
    <row r="563">
      <c r="A563" s="767"/>
      <c r="B563" s="734"/>
      <c r="C563" s="767"/>
      <c r="D563" s="767"/>
      <c r="E563" s="767"/>
      <c r="F563" s="767"/>
      <c r="G563" s="767"/>
      <c r="H563" s="767"/>
      <c r="I563" s="767"/>
      <c r="J563" s="767"/>
      <c r="K563" s="767"/>
      <c r="L563" s="767"/>
      <c r="M563" s="767"/>
      <c r="N563" s="767"/>
      <c r="O563" s="767"/>
      <c r="P563" s="767"/>
      <c r="Q563" s="767"/>
      <c r="R563" s="767"/>
      <c r="S563" s="767"/>
      <c r="T563" s="767"/>
      <c r="U563" s="767"/>
      <c r="V563" s="799"/>
      <c r="W563" s="799"/>
      <c r="X563" s="799"/>
      <c r="Y563" s="799"/>
      <c r="Z563" s="799"/>
      <c r="AA563" s="799"/>
    </row>
    <row r="564">
      <c r="A564" s="767"/>
      <c r="B564" s="734"/>
      <c r="C564" s="767"/>
      <c r="D564" s="767"/>
      <c r="E564" s="767"/>
      <c r="F564" s="767"/>
      <c r="G564" s="767"/>
      <c r="H564" s="767"/>
      <c r="I564" s="767"/>
      <c r="J564" s="767"/>
      <c r="K564" s="767"/>
      <c r="L564" s="767"/>
      <c r="M564" s="767"/>
      <c r="N564" s="767"/>
      <c r="O564" s="767"/>
      <c r="P564" s="767"/>
      <c r="Q564" s="767"/>
      <c r="R564" s="767"/>
      <c r="S564" s="767"/>
      <c r="T564" s="767"/>
      <c r="U564" s="767"/>
      <c r="V564" s="799"/>
      <c r="W564" s="799"/>
      <c r="X564" s="799"/>
      <c r="Y564" s="799"/>
      <c r="Z564" s="799"/>
      <c r="AA564" s="799"/>
    </row>
    <row r="565">
      <c r="A565" s="767"/>
      <c r="B565" s="734"/>
      <c r="C565" s="767"/>
      <c r="D565" s="767"/>
      <c r="E565" s="767"/>
      <c r="F565" s="767"/>
      <c r="G565" s="767"/>
      <c r="H565" s="767"/>
      <c r="I565" s="767"/>
      <c r="J565" s="767"/>
      <c r="K565" s="767"/>
      <c r="L565" s="767"/>
      <c r="M565" s="767"/>
      <c r="N565" s="767"/>
      <c r="O565" s="767"/>
      <c r="P565" s="767"/>
      <c r="Q565" s="767"/>
      <c r="R565" s="767"/>
      <c r="S565" s="767"/>
      <c r="T565" s="767"/>
      <c r="U565" s="767"/>
      <c r="V565" s="799"/>
      <c r="W565" s="799"/>
      <c r="X565" s="799"/>
      <c r="Y565" s="799"/>
      <c r="Z565" s="799"/>
      <c r="AA565" s="799"/>
    </row>
    <row r="566">
      <c r="A566" s="767"/>
      <c r="B566" s="734"/>
      <c r="C566" s="767"/>
      <c r="D566" s="767"/>
      <c r="E566" s="767"/>
      <c r="F566" s="767"/>
      <c r="G566" s="767"/>
      <c r="H566" s="767"/>
      <c r="I566" s="767"/>
      <c r="J566" s="767"/>
      <c r="K566" s="767"/>
      <c r="L566" s="767"/>
      <c r="M566" s="767"/>
      <c r="N566" s="767"/>
      <c r="O566" s="767"/>
      <c r="P566" s="767"/>
      <c r="Q566" s="767"/>
      <c r="R566" s="767"/>
      <c r="S566" s="767"/>
      <c r="T566" s="767"/>
      <c r="U566" s="767"/>
      <c r="V566" s="799"/>
      <c r="W566" s="799"/>
      <c r="X566" s="799"/>
      <c r="Y566" s="799"/>
      <c r="Z566" s="799"/>
      <c r="AA566" s="799"/>
    </row>
    <row r="567">
      <c r="A567" s="767"/>
      <c r="B567" s="734"/>
      <c r="C567" s="767"/>
      <c r="D567" s="767"/>
      <c r="E567" s="767"/>
      <c r="F567" s="767"/>
      <c r="G567" s="767"/>
      <c r="H567" s="767"/>
      <c r="I567" s="767"/>
      <c r="J567" s="767"/>
      <c r="K567" s="767"/>
      <c r="L567" s="767"/>
      <c r="M567" s="767"/>
      <c r="N567" s="767"/>
      <c r="O567" s="767"/>
      <c r="P567" s="767"/>
      <c r="Q567" s="767"/>
      <c r="R567" s="767"/>
      <c r="S567" s="767"/>
      <c r="T567" s="767"/>
      <c r="U567" s="767"/>
      <c r="V567" s="799"/>
      <c r="W567" s="799"/>
      <c r="X567" s="799"/>
      <c r="Y567" s="799"/>
      <c r="Z567" s="799"/>
      <c r="AA567" s="799"/>
    </row>
    <row r="568">
      <c r="A568" s="767"/>
      <c r="B568" s="734"/>
      <c r="C568" s="767"/>
      <c r="D568" s="767"/>
      <c r="E568" s="767"/>
      <c r="F568" s="767"/>
      <c r="G568" s="767"/>
      <c r="H568" s="767"/>
      <c r="I568" s="767"/>
      <c r="J568" s="767"/>
      <c r="K568" s="767"/>
      <c r="L568" s="767"/>
      <c r="M568" s="767"/>
      <c r="N568" s="767"/>
      <c r="O568" s="767"/>
      <c r="P568" s="767"/>
      <c r="Q568" s="767"/>
      <c r="R568" s="767"/>
      <c r="S568" s="767"/>
      <c r="T568" s="767"/>
      <c r="U568" s="767"/>
      <c r="V568" s="799"/>
      <c r="W568" s="799"/>
      <c r="X568" s="799"/>
      <c r="Y568" s="799"/>
      <c r="Z568" s="799"/>
      <c r="AA568" s="799"/>
    </row>
    <row r="569">
      <c r="A569" s="767"/>
      <c r="B569" s="734"/>
      <c r="C569" s="767"/>
      <c r="D569" s="767"/>
      <c r="E569" s="767"/>
      <c r="F569" s="767"/>
      <c r="G569" s="767"/>
      <c r="H569" s="767"/>
      <c r="I569" s="767"/>
      <c r="J569" s="767"/>
      <c r="K569" s="767"/>
      <c r="L569" s="767"/>
      <c r="M569" s="767"/>
      <c r="N569" s="767"/>
      <c r="O569" s="767"/>
      <c r="P569" s="767"/>
      <c r="Q569" s="767"/>
      <c r="R569" s="767"/>
      <c r="S569" s="767"/>
      <c r="T569" s="767"/>
      <c r="U569" s="767"/>
      <c r="V569" s="799"/>
      <c r="W569" s="799"/>
      <c r="X569" s="799"/>
      <c r="Y569" s="799"/>
      <c r="Z569" s="799"/>
      <c r="AA569" s="799"/>
    </row>
    <row r="570">
      <c r="A570" s="767"/>
      <c r="B570" s="734"/>
      <c r="C570" s="767"/>
      <c r="D570" s="767"/>
      <c r="E570" s="767"/>
      <c r="F570" s="767"/>
      <c r="G570" s="767"/>
      <c r="H570" s="767"/>
      <c r="I570" s="767"/>
      <c r="J570" s="767"/>
      <c r="K570" s="767"/>
      <c r="L570" s="767"/>
      <c r="M570" s="767"/>
      <c r="N570" s="767"/>
      <c r="O570" s="767"/>
      <c r="P570" s="767"/>
      <c r="Q570" s="767"/>
      <c r="R570" s="767"/>
      <c r="S570" s="767"/>
      <c r="T570" s="767"/>
      <c r="U570" s="767"/>
      <c r="V570" s="799"/>
      <c r="W570" s="799"/>
      <c r="X570" s="799"/>
      <c r="Y570" s="799"/>
      <c r="Z570" s="799"/>
      <c r="AA570" s="799"/>
    </row>
    <row r="571">
      <c r="A571" s="767"/>
      <c r="B571" s="734"/>
      <c r="C571" s="767"/>
      <c r="D571" s="767"/>
      <c r="E571" s="767"/>
      <c r="F571" s="767"/>
      <c r="G571" s="767"/>
      <c r="H571" s="767"/>
      <c r="I571" s="767"/>
      <c r="J571" s="767"/>
      <c r="K571" s="767"/>
      <c r="L571" s="767"/>
      <c r="M571" s="767"/>
      <c r="N571" s="767"/>
      <c r="O571" s="767"/>
      <c r="P571" s="767"/>
      <c r="Q571" s="767"/>
      <c r="R571" s="767"/>
      <c r="S571" s="767"/>
      <c r="T571" s="767"/>
      <c r="U571" s="767"/>
      <c r="V571" s="799"/>
      <c r="W571" s="799"/>
      <c r="X571" s="799"/>
      <c r="Y571" s="799"/>
      <c r="Z571" s="799"/>
      <c r="AA571" s="799"/>
    </row>
    <row r="572">
      <c r="A572" s="767"/>
      <c r="B572" s="734"/>
      <c r="C572" s="767"/>
      <c r="D572" s="767"/>
      <c r="E572" s="767"/>
      <c r="F572" s="767"/>
      <c r="G572" s="767"/>
      <c r="H572" s="767"/>
      <c r="I572" s="767"/>
      <c r="J572" s="767"/>
      <c r="K572" s="767"/>
      <c r="L572" s="767"/>
      <c r="M572" s="767"/>
      <c r="N572" s="767"/>
      <c r="O572" s="767"/>
      <c r="P572" s="767"/>
      <c r="Q572" s="767"/>
      <c r="R572" s="767"/>
      <c r="S572" s="767"/>
      <c r="T572" s="767"/>
      <c r="U572" s="767"/>
      <c r="V572" s="799"/>
      <c r="W572" s="799"/>
      <c r="X572" s="799"/>
      <c r="Y572" s="799"/>
      <c r="Z572" s="799"/>
      <c r="AA572" s="799"/>
    </row>
    <row r="573">
      <c r="A573" s="767"/>
      <c r="B573" s="734"/>
      <c r="C573" s="767"/>
      <c r="D573" s="767"/>
      <c r="E573" s="767"/>
      <c r="F573" s="767"/>
      <c r="G573" s="767"/>
      <c r="H573" s="767"/>
      <c r="I573" s="767"/>
      <c r="J573" s="767"/>
      <c r="K573" s="767"/>
      <c r="L573" s="767"/>
      <c r="M573" s="767"/>
      <c r="N573" s="767"/>
      <c r="O573" s="767"/>
      <c r="P573" s="767"/>
      <c r="Q573" s="767"/>
      <c r="R573" s="767"/>
      <c r="S573" s="767"/>
      <c r="T573" s="767"/>
      <c r="U573" s="767"/>
      <c r="V573" s="799"/>
      <c r="W573" s="799"/>
      <c r="X573" s="799"/>
      <c r="Y573" s="799"/>
      <c r="Z573" s="799"/>
      <c r="AA573" s="799"/>
    </row>
    <row r="574">
      <c r="A574" s="767"/>
      <c r="B574" s="734"/>
      <c r="C574" s="767"/>
      <c r="D574" s="767"/>
      <c r="E574" s="767"/>
      <c r="F574" s="767"/>
      <c r="G574" s="767"/>
      <c r="H574" s="767"/>
      <c r="I574" s="767"/>
      <c r="J574" s="767"/>
      <c r="K574" s="767"/>
      <c r="L574" s="767"/>
      <c r="M574" s="767"/>
      <c r="N574" s="767"/>
      <c r="O574" s="767"/>
      <c r="P574" s="767"/>
      <c r="Q574" s="767"/>
      <c r="R574" s="767"/>
      <c r="S574" s="767"/>
      <c r="T574" s="767"/>
      <c r="U574" s="767"/>
      <c r="V574" s="799"/>
      <c r="W574" s="799"/>
      <c r="X574" s="799"/>
      <c r="Y574" s="799"/>
      <c r="Z574" s="799"/>
      <c r="AA574" s="799"/>
    </row>
    <row r="575">
      <c r="A575" s="767"/>
      <c r="B575" s="734"/>
      <c r="C575" s="767"/>
      <c r="D575" s="767"/>
      <c r="E575" s="767"/>
      <c r="F575" s="767"/>
      <c r="G575" s="767"/>
      <c r="H575" s="767"/>
      <c r="I575" s="767"/>
      <c r="J575" s="767"/>
      <c r="K575" s="767"/>
      <c r="L575" s="767"/>
      <c r="M575" s="767"/>
      <c r="N575" s="767"/>
      <c r="O575" s="767"/>
      <c r="P575" s="767"/>
      <c r="Q575" s="767"/>
      <c r="R575" s="767"/>
      <c r="S575" s="767"/>
      <c r="T575" s="767"/>
      <c r="U575" s="767"/>
      <c r="V575" s="799"/>
      <c r="W575" s="799"/>
      <c r="X575" s="799"/>
      <c r="Y575" s="799"/>
      <c r="Z575" s="799"/>
      <c r="AA575" s="799"/>
    </row>
    <row r="576">
      <c r="A576" s="767"/>
      <c r="B576" s="734"/>
      <c r="C576" s="767"/>
      <c r="D576" s="767"/>
      <c r="E576" s="767"/>
      <c r="F576" s="767"/>
      <c r="G576" s="767"/>
      <c r="H576" s="767"/>
      <c r="I576" s="767"/>
      <c r="J576" s="767"/>
      <c r="K576" s="767"/>
      <c r="L576" s="767"/>
      <c r="M576" s="767"/>
      <c r="N576" s="767"/>
      <c r="O576" s="767"/>
      <c r="P576" s="767"/>
      <c r="Q576" s="767"/>
      <c r="R576" s="767"/>
      <c r="S576" s="767"/>
      <c r="T576" s="767"/>
      <c r="U576" s="767"/>
      <c r="V576" s="799"/>
      <c r="W576" s="799"/>
      <c r="X576" s="799"/>
      <c r="Y576" s="799"/>
      <c r="Z576" s="799"/>
      <c r="AA576" s="799"/>
    </row>
    <row r="577">
      <c r="A577" s="767"/>
      <c r="B577" s="734"/>
      <c r="C577" s="767"/>
      <c r="D577" s="767"/>
      <c r="E577" s="767"/>
      <c r="F577" s="767"/>
      <c r="G577" s="767"/>
      <c r="H577" s="767"/>
      <c r="I577" s="767"/>
      <c r="J577" s="767"/>
      <c r="K577" s="767"/>
      <c r="L577" s="767"/>
      <c r="M577" s="767"/>
      <c r="N577" s="767"/>
      <c r="O577" s="767"/>
      <c r="P577" s="767"/>
      <c r="Q577" s="767"/>
      <c r="R577" s="767"/>
      <c r="S577" s="767"/>
      <c r="T577" s="767"/>
      <c r="U577" s="767"/>
      <c r="V577" s="799"/>
      <c r="W577" s="799"/>
      <c r="X577" s="799"/>
      <c r="Y577" s="799"/>
      <c r="Z577" s="799"/>
      <c r="AA577" s="799"/>
    </row>
    <row r="578">
      <c r="A578" s="767"/>
      <c r="B578" s="734"/>
      <c r="C578" s="767"/>
      <c r="D578" s="767"/>
      <c r="E578" s="767"/>
      <c r="F578" s="767"/>
      <c r="G578" s="767"/>
      <c r="H578" s="767"/>
      <c r="I578" s="767"/>
      <c r="J578" s="767"/>
      <c r="K578" s="767"/>
      <c r="L578" s="767"/>
      <c r="M578" s="767"/>
      <c r="N578" s="767"/>
      <c r="O578" s="767"/>
      <c r="P578" s="767"/>
      <c r="Q578" s="767"/>
      <c r="R578" s="767"/>
      <c r="S578" s="767"/>
      <c r="T578" s="767"/>
      <c r="U578" s="767"/>
      <c r="V578" s="799"/>
      <c r="W578" s="799"/>
      <c r="X578" s="799"/>
      <c r="Y578" s="799"/>
      <c r="Z578" s="799"/>
      <c r="AA578" s="799"/>
    </row>
    <row r="579">
      <c r="A579" s="767"/>
      <c r="B579" s="734"/>
      <c r="C579" s="767"/>
      <c r="D579" s="767"/>
      <c r="E579" s="767"/>
      <c r="F579" s="767"/>
      <c r="G579" s="767"/>
      <c r="H579" s="767"/>
      <c r="I579" s="767"/>
      <c r="J579" s="767"/>
      <c r="K579" s="767"/>
      <c r="L579" s="767"/>
      <c r="M579" s="767"/>
      <c r="N579" s="767"/>
      <c r="O579" s="767"/>
      <c r="P579" s="767"/>
      <c r="Q579" s="767"/>
      <c r="R579" s="767"/>
      <c r="S579" s="767"/>
      <c r="T579" s="767"/>
      <c r="U579" s="767"/>
      <c r="V579" s="799"/>
      <c r="W579" s="799"/>
      <c r="X579" s="799"/>
      <c r="Y579" s="799"/>
      <c r="Z579" s="799"/>
      <c r="AA579" s="799"/>
    </row>
    <row r="580">
      <c r="A580" s="767"/>
      <c r="B580" s="734"/>
      <c r="C580" s="767"/>
      <c r="D580" s="767"/>
      <c r="E580" s="767"/>
      <c r="F580" s="767"/>
      <c r="G580" s="767"/>
      <c r="H580" s="767"/>
      <c r="I580" s="767"/>
      <c r="J580" s="767"/>
      <c r="K580" s="767"/>
      <c r="L580" s="767"/>
      <c r="M580" s="767"/>
      <c r="N580" s="767"/>
      <c r="O580" s="767"/>
      <c r="P580" s="767"/>
      <c r="Q580" s="767"/>
      <c r="R580" s="767"/>
      <c r="S580" s="767"/>
      <c r="T580" s="767"/>
      <c r="U580" s="767"/>
      <c r="V580" s="799"/>
      <c r="W580" s="799"/>
      <c r="X580" s="799"/>
      <c r="Y580" s="799"/>
      <c r="Z580" s="799"/>
      <c r="AA580" s="799"/>
    </row>
    <row r="581">
      <c r="A581" s="767"/>
      <c r="B581" s="734"/>
      <c r="C581" s="767"/>
      <c r="D581" s="767"/>
      <c r="E581" s="767"/>
      <c r="F581" s="767"/>
      <c r="G581" s="767"/>
      <c r="H581" s="767"/>
      <c r="I581" s="767"/>
      <c r="J581" s="767"/>
      <c r="K581" s="767"/>
      <c r="L581" s="767"/>
      <c r="M581" s="767"/>
      <c r="N581" s="767"/>
      <c r="O581" s="767"/>
      <c r="P581" s="767"/>
      <c r="Q581" s="767"/>
      <c r="R581" s="767"/>
      <c r="S581" s="767"/>
      <c r="T581" s="767"/>
      <c r="U581" s="767"/>
      <c r="V581" s="799"/>
      <c r="W581" s="799"/>
      <c r="X581" s="799"/>
      <c r="Y581" s="799"/>
      <c r="Z581" s="799"/>
      <c r="AA581" s="799"/>
    </row>
    <row r="582">
      <c r="A582" s="767"/>
      <c r="B582" s="734"/>
      <c r="C582" s="767"/>
      <c r="D582" s="767"/>
      <c r="E582" s="767"/>
      <c r="F582" s="767"/>
      <c r="G582" s="767"/>
      <c r="H582" s="767"/>
      <c r="I582" s="767"/>
      <c r="J582" s="767"/>
      <c r="K582" s="767"/>
      <c r="L582" s="767"/>
      <c r="M582" s="767"/>
      <c r="N582" s="767"/>
      <c r="O582" s="767"/>
      <c r="P582" s="767"/>
      <c r="Q582" s="767"/>
      <c r="R582" s="767"/>
      <c r="S582" s="767"/>
      <c r="T582" s="767"/>
      <c r="U582" s="767"/>
      <c r="V582" s="799"/>
      <c r="W582" s="799"/>
      <c r="X582" s="799"/>
      <c r="Y582" s="799"/>
      <c r="Z582" s="799"/>
      <c r="AA582" s="799"/>
    </row>
    <row r="583">
      <c r="A583" s="767"/>
      <c r="B583" s="734"/>
      <c r="C583" s="767"/>
      <c r="D583" s="767"/>
      <c r="E583" s="767"/>
      <c r="F583" s="767"/>
      <c r="G583" s="767"/>
      <c r="H583" s="767"/>
      <c r="I583" s="767"/>
      <c r="J583" s="767"/>
      <c r="K583" s="767"/>
      <c r="L583" s="767"/>
      <c r="M583" s="767"/>
      <c r="N583" s="767"/>
      <c r="O583" s="767"/>
      <c r="P583" s="767"/>
      <c r="Q583" s="767"/>
      <c r="R583" s="767"/>
      <c r="S583" s="767"/>
      <c r="T583" s="767"/>
      <c r="U583" s="767"/>
      <c r="V583" s="799"/>
      <c r="W583" s="799"/>
      <c r="X583" s="799"/>
      <c r="Y583" s="799"/>
      <c r="Z583" s="799"/>
      <c r="AA583" s="799"/>
    </row>
    <row r="584">
      <c r="A584" s="767"/>
      <c r="B584" s="734"/>
      <c r="C584" s="767"/>
      <c r="D584" s="767"/>
      <c r="E584" s="767"/>
      <c r="F584" s="767"/>
      <c r="G584" s="767"/>
      <c r="H584" s="767"/>
      <c r="I584" s="767"/>
      <c r="J584" s="767"/>
      <c r="K584" s="767"/>
      <c r="L584" s="767"/>
      <c r="M584" s="767"/>
      <c r="N584" s="767"/>
      <c r="O584" s="767"/>
      <c r="P584" s="767"/>
      <c r="Q584" s="767"/>
      <c r="R584" s="767"/>
      <c r="S584" s="767"/>
      <c r="T584" s="767"/>
      <c r="U584" s="767"/>
      <c r="V584" s="799"/>
      <c r="W584" s="799"/>
      <c r="X584" s="799"/>
      <c r="Y584" s="799"/>
      <c r="Z584" s="799"/>
      <c r="AA584" s="799"/>
    </row>
    <row r="585">
      <c r="A585" s="767"/>
      <c r="B585" s="734"/>
      <c r="C585" s="767"/>
      <c r="D585" s="767"/>
      <c r="E585" s="767"/>
      <c r="F585" s="767"/>
      <c r="G585" s="767"/>
      <c r="H585" s="767"/>
      <c r="I585" s="767"/>
      <c r="J585" s="767"/>
      <c r="K585" s="767"/>
      <c r="L585" s="767"/>
      <c r="M585" s="767"/>
      <c r="N585" s="767"/>
      <c r="O585" s="767"/>
      <c r="P585" s="767"/>
      <c r="Q585" s="767"/>
      <c r="R585" s="767"/>
      <c r="S585" s="767"/>
      <c r="T585" s="767"/>
      <c r="U585" s="767"/>
      <c r="V585" s="799"/>
      <c r="W585" s="799"/>
      <c r="X585" s="799"/>
      <c r="Y585" s="799"/>
      <c r="Z585" s="799"/>
      <c r="AA585" s="799"/>
    </row>
    <row r="586">
      <c r="A586" s="767"/>
      <c r="B586" s="734"/>
      <c r="C586" s="767"/>
      <c r="D586" s="767"/>
      <c r="E586" s="767"/>
      <c r="F586" s="767"/>
      <c r="G586" s="767"/>
      <c r="H586" s="767"/>
      <c r="I586" s="767"/>
      <c r="J586" s="767"/>
      <c r="K586" s="767"/>
      <c r="L586" s="767"/>
      <c r="M586" s="767"/>
      <c r="N586" s="767"/>
      <c r="O586" s="767"/>
      <c r="P586" s="767"/>
      <c r="Q586" s="767"/>
      <c r="R586" s="767"/>
      <c r="S586" s="767"/>
      <c r="T586" s="767"/>
      <c r="U586" s="767"/>
      <c r="V586" s="799"/>
      <c r="W586" s="799"/>
      <c r="X586" s="799"/>
      <c r="Y586" s="799"/>
      <c r="Z586" s="799"/>
      <c r="AA586" s="799"/>
    </row>
    <row r="587">
      <c r="A587" s="767"/>
      <c r="B587" s="734"/>
      <c r="C587" s="767"/>
      <c r="D587" s="767"/>
      <c r="E587" s="767"/>
      <c r="F587" s="767"/>
      <c r="G587" s="767"/>
      <c r="H587" s="767"/>
      <c r="I587" s="767"/>
      <c r="J587" s="767"/>
      <c r="K587" s="767"/>
      <c r="L587" s="767"/>
      <c r="M587" s="767"/>
      <c r="N587" s="767"/>
      <c r="O587" s="767"/>
      <c r="P587" s="767"/>
      <c r="Q587" s="767"/>
      <c r="R587" s="767"/>
      <c r="S587" s="767"/>
      <c r="T587" s="767"/>
      <c r="U587" s="767"/>
      <c r="V587" s="799"/>
      <c r="W587" s="799"/>
      <c r="X587" s="799"/>
      <c r="Y587" s="799"/>
      <c r="Z587" s="799"/>
      <c r="AA587" s="799"/>
    </row>
    <row r="588">
      <c r="A588" s="767"/>
      <c r="B588" s="734"/>
      <c r="C588" s="767"/>
      <c r="D588" s="767"/>
      <c r="E588" s="767"/>
      <c r="F588" s="767"/>
      <c r="G588" s="767"/>
      <c r="H588" s="767"/>
      <c r="I588" s="767"/>
      <c r="J588" s="767"/>
      <c r="K588" s="767"/>
      <c r="L588" s="767"/>
      <c r="M588" s="767"/>
      <c r="N588" s="767"/>
      <c r="O588" s="767"/>
      <c r="P588" s="767"/>
      <c r="Q588" s="767"/>
      <c r="R588" s="767"/>
      <c r="S588" s="767"/>
      <c r="T588" s="767"/>
      <c r="U588" s="767"/>
      <c r="V588" s="799"/>
      <c r="W588" s="799"/>
      <c r="X588" s="799"/>
      <c r="Y588" s="799"/>
      <c r="Z588" s="799"/>
      <c r="AA588" s="799"/>
    </row>
    <row r="589">
      <c r="A589" s="767"/>
      <c r="B589" s="734"/>
      <c r="C589" s="767"/>
      <c r="D589" s="767"/>
      <c r="E589" s="767"/>
      <c r="F589" s="767"/>
      <c r="G589" s="767"/>
      <c r="H589" s="767"/>
      <c r="I589" s="767"/>
      <c r="J589" s="767"/>
      <c r="K589" s="767"/>
      <c r="L589" s="767"/>
      <c r="M589" s="767"/>
      <c r="N589" s="767"/>
      <c r="O589" s="767"/>
      <c r="P589" s="767"/>
      <c r="Q589" s="767"/>
      <c r="R589" s="767"/>
      <c r="S589" s="767"/>
      <c r="T589" s="767"/>
      <c r="U589" s="767"/>
      <c r="V589" s="799"/>
      <c r="W589" s="799"/>
      <c r="X589" s="799"/>
      <c r="Y589" s="799"/>
      <c r="Z589" s="799"/>
      <c r="AA589" s="799"/>
    </row>
    <row r="590">
      <c r="A590" s="767"/>
      <c r="B590" s="734"/>
      <c r="C590" s="767"/>
      <c r="D590" s="767"/>
      <c r="E590" s="767"/>
      <c r="F590" s="767"/>
      <c r="G590" s="767"/>
      <c r="H590" s="767"/>
      <c r="I590" s="767"/>
      <c r="J590" s="767"/>
      <c r="K590" s="767"/>
      <c r="L590" s="767"/>
      <c r="M590" s="767"/>
      <c r="N590" s="767"/>
      <c r="O590" s="767"/>
      <c r="P590" s="767"/>
      <c r="Q590" s="767"/>
      <c r="R590" s="767"/>
      <c r="S590" s="767"/>
      <c r="T590" s="767"/>
      <c r="U590" s="767"/>
      <c r="V590" s="799"/>
      <c r="W590" s="799"/>
      <c r="X590" s="799"/>
      <c r="Y590" s="799"/>
      <c r="Z590" s="799"/>
      <c r="AA590" s="799"/>
    </row>
    <row r="591">
      <c r="A591" s="767"/>
      <c r="B591" s="734"/>
      <c r="C591" s="767"/>
      <c r="D591" s="767"/>
      <c r="E591" s="767"/>
      <c r="F591" s="767"/>
      <c r="G591" s="767"/>
      <c r="H591" s="767"/>
      <c r="I591" s="767"/>
      <c r="J591" s="767"/>
      <c r="K591" s="767"/>
      <c r="L591" s="767"/>
      <c r="M591" s="767"/>
      <c r="N591" s="767"/>
      <c r="O591" s="767"/>
      <c r="P591" s="767"/>
      <c r="Q591" s="767"/>
      <c r="R591" s="767"/>
      <c r="S591" s="767"/>
      <c r="T591" s="767"/>
      <c r="U591" s="767"/>
      <c r="V591" s="799"/>
      <c r="W591" s="799"/>
      <c r="X591" s="799"/>
      <c r="Y591" s="799"/>
      <c r="Z591" s="799"/>
      <c r="AA591" s="799"/>
    </row>
    <row r="592">
      <c r="A592" s="767"/>
      <c r="B592" s="734"/>
      <c r="C592" s="767"/>
      <c r="D592" s="767"/>
      <c r="E592" s="767"/>
      <c r="F592" s="767"/>
      <c r="G592" s="767"/>
      <c r="H592" s="767"/>
      <c r="I592" s="767"/>
      <c r="J592" s="767"/>
      <c r="K592" s="767"/>
      <c r="L592" s="767"/>
      <c r="M592" s="767"/>
      <c r="N592" s="767"/>
      <c r="O592" s="767"/>
      <c r="P592" s="767"/>
      <c r="Q592" s="767"/>
      <c r="R592" s="767"/>
      <c r="S592" s="767"/>
      <c r="T592" s="767"/>
      <c r="U592" s="767"/>
      <c r="V592" s="799"/>
      <c r="W592" s="799"/>
      <c r="X592" s="799"/>
      <c r="Y592" s="799"/>
      <c r="Z592" s="799"/>
      <c r="AA592" s="799"/>
    </row>
    <row r="593">
      <c r="A593" s="767"/>
      <c r="B593" s="734"/>
      <c r="C593" s="767"/>
      <c r="D593" s="767"/>
      <c r="E593" s="767"/>
      <c r="F593" s="767"/>
      <c r="G593" s="767"/>
      <c r="H593" s="767"/>
      <c r="I593" s="767"/>
      <c r="J593" s="767"/>
      <c r="K593" s="767"/>
      <c r="L593" s="767"/>
      <c r="M593" s="767"/>
      <c r="N593" s="767"/>
      <c r="O593" s="767"/>
      <c r="P593" s="767"/>
      <c r="Q593" s="767"/>
      <c r="R593" s="767"/>
      <c r="S593" s="767"/>
      <c r="T593" s="767"/>
      <c r="U593" s="767"/>
      <c r="V593" s="799"/>
      <c r="W593" s="799"/>
      <c r="X593" s="799"/>
      <c r="Y593" s="799"/>
      <c r="Z593" s="799"/>
      <c r="AA593" s="799"/>
    </row>
    <row r="594">
      <c r="A594" s="767"/>
      <c r="B594" s="734"/>
      <c r="C594" s="767"/>
      <c r="D594" s="767"/>
      <c r="E594" s="767"/>
      <c r="F594" s="767"/>
      <c r="G594" s="767"/>
      <c r="H594" s="767"/>
      <c r="I594" s="767"/>
      <c r="J594" s="767"/>
      <c r="K594" s="767"/>
      <c r="L594" s="767"/>
      <c r="M594" s="767"/>
      <c r="N594" s="767"/>
      <c r="O594" s="767"/>
      <c r="P594" s="767"/>
      <c r="Q594" s="767"/>
      <c r="R594" s="767"/>
      <c r="S594" s="767"/>
      <c r="T594" s="767"/>
      <c r="U594" s="767"/>
      <c r="V594" s="799"/>
      <c r="W594" s="799"/>
      <c r="X594" s="799"/>
      <c r="Y594" s="799"/>
      <c r="Z594" s="799"/>
      <c r="AA594" s="799"/>
    </row>
    <row r="595">
      <c r="A595" s="767"/>
      <c r="B595" s="734"/>
      <c r="C595" s="767"/>
      <c r="D595" s="767"/>
      <c r="E595" s="767"/>
      <c r="F595" s="767"/>
      <c r="G595" s="767"/>
      <c r="H595" s="767"/>
      <c r="I595" s="767"/>
      <c r="J595" s="767"/>
      <c r="K595" s="767"/>
      <c r="L595" s="767"/>
      <c r="M595" s="767"/>
      <c r="N595" s="767"/>
      <c r="O595" s="767"/>
      <c r="P595" s="767"/>
      <c r="Q595" s="767"/>
      <c r="R595" s="767"/>
      <c r="S595" s="767"/>
      <c r="T595" s="767"/>
      <c r="U595" s="767"/>
      <c r="V595" s="799"/>
      <c r="W595" s="799"/>
      <c r="X595" s="799"/>
      <c r="Y595" s="799"/>
      <c r="Z595" s="799"/>
      <c r="AA595" s="799"/>
    </row>
    <row r="596">
      <c r="A596" s="767"/>
      <c r="B596" s="734"/>
      <c r="C596" s="767"/>
      <c r="D596" s="767"/>
      <c r="E596" s="767"/>
      <c r="F596" s="767"/>
      <c r="G596" s="767"/>
      <c r="H596" s="767"/>
      <c r="I596" s="767"/>
      <c r="J596" s="767"/>
      <c r="K596" s="767"/>
      <c r="L596" s="767"/>
      <c r="M596" s="767"/>
      <c r="N596" s="767"/>
      <c r="O596" s="767"/>
      <c r="P596" s="767"/>
      <c r="Q596" s="767"/>
      <c r="R596" s="767"/>
      <c r="S596" s="767"/>
      <c r="T596" s="767"/>
      <c r="U596" s="767"/>
      <c r="V596" s="799"/>
      <c r="W596" s="799"/>
      <c r="X596" s="799"/>
      <c r="Y596" s="799"/>
      <c r="Z596" s="799"/>
      <c r="AA596" s="799"/>
    </row>
    <row r="597">
      <c r="A597" s="767"/>
      <c r="B597" s="734"/>
      <c r="C597" s="767"/>
      <c r="D597" s="767"/>
      <c r="E597" s="767"/>
      <c r="F597" s="767"/>
      <c r="G597" s="767"/>
      <c r="H597" s="767"/>
      <c r="I597" s="767"/>
      <c r="J597" s="767"/>
      <c r="K597" s="767"/>
      <c r="L597" s="767"/>
      <c r="M597" s="767"/>
      <c r="N597" s="767"/>
      <c r="O597" s="767"/>
      <c r="P597" s="767"/>
      <c r="Q597" s="767"/>
      <c r="R597" s="767"/>
      <c r="S597" s="767"/>
      <c r="T597" s="767"/>
      <c r="U597" s="767"/>
      <c r="V597" s="799"/>
      <c r="W597" s="799"/>
      <c r="X597" s="799"/>
      <c r="Y597" s="799"/>
      <c r="Z597" s="799"/>
      <c r="AA597" s="799"/>
    </row>
    <row r="598">
      <c r="A598" s="767"/>
      <c r="B598" s="734"/>
      <c r="C598" s="767"/>
      <c r="D598" s="767"/>
      <c r="E598" s="767"/>
      <c r="F598" s="767"/>
      <c r="G598" s="767"/>
      <c r="H598" s="767"/>
      <c r="I598" s="767"/>
      <c r="J598" s="767"/>
      <c r="K598" s="767"/>
      <c r="L598" s="767"/>
      <c r="M598" s="767"/>
      <c r="N598" s="767"/>
      <c r="O598" s="767"/>
      <c r="P598" s="767"/>
      <c r="Q598" s="767"/>
      <c r="R598" s="767"/>
      <c r="S598" s="767"/>
      <c r="T598" s="767"/>
      <c r="U598" s="767"/>
      <c r="V598" s="799"/>
      <c r="W598" s="799"/>
      <c r="X598" s="799"/>
      <c r="Y598" s="799"/>
      <c r="Z598" s="799"/>
      <c r="AA598" s="799"/>
    </row>
    <row r="599">
      <c r="A599" s="767"/>
      <c r="B599" s="734"/>
      <c r="C599" s="767"/>
      <c r="D599" s="767"/>
      <c r="E599" s="767"/>
      <c r="F599" s="767"/>
      <c r="G599" s="767"/>
      <c r="H599" s="767"/>
      <c r="I599" s="767"/>
      <c r="J599" s="767"/>
      <c r="K599" s="767"/>
      <c r="L599" s="767"/>
      <c r="M599" s="767"/>
      <c r="N599" s="767"/>
      <c r="O599" s="767"/>
      <c r="P599" s="767"/>
      <c r="Q599" s="767"/>
      <c r="R599" s="767"/>
      <c r="S599" s="767"/>
      <c r="T599" s="767"/>
      <c r="U599" s="767"/>
      <c r="V599" s="799"/>
      <c r="W599" s="799"/>
      <c r="X599" s="799"/>
      <c r="Y599" s="799"/>
      <c r="Z599" s="799"/>
      <c r="AA599" s="799"/>
    </row>
    <row r="600">
      <c r="A600" s="767"/>
      <c r="B600" s="734"/>
      <c r="C600" s="767"/>
      <c r="D600" s="767"/>
      <c r="E600" s="767"/>
      <c r="F600" s="767"/>
      <c r="G600" s="767"/>
      <c r="H600" s="767"/>
      <c r="I600" s="767"/>
      <c r="J600" s="767"/>
      <c r="K600" s="767"/>
      <c r="L600" s="767"/>
      <c r="M600" s="767"/>
      <c r="N600" s="767"/>
      <c r="O600" s="767"/>
      <c r="P600" s="767"/>
      <c r="Q600" s="767"/>
      <c r="R600" s="767"/>
      <c r="S600" s="767"/>
      <c r="T600" s="767"/>
      <c r="U600" s="767"/>
      <c r="V600" s="799"/>
      <c r="W600" s="799"/>
      <c r="X600" s="799"/>
      <c r="Y600" s="799"/>
      <c r="Z600" s="799"/>
      <c r="AA600" s="799"/>
    </row>
    <row r="601">
      <c r="A601" s="767"/>
      <c r="B601" s="734"/>
      <c r="C601" s="767"/>
      <c r="D601" s="767"/>
      <c r="E601" s="767"/>
      <c r="F601" s="767"/>
      <c r="G601" s="767"/>
      <c r="H601" s="767"/>
      <c r="I601" s="767"/>
      <c r="J601" s="767"/>
      <c r="K601" s="767"/>
      <c r="L601" s="767"/>
      <c r="M601" s="767"/>
      <c r="N601" s="767"/>
      <c r="O601" s="767"/>
      <c r="P601" s="767"/>
      <c r="Q601" s="767"/>
      <c r="R601" s="767"/>
      <c r="S601" s="767"/>
      <c r="T601" s="767"/>
      <c r="U601" s="767"/>
      <c r="V601" s="799"/>
      <c r="W601" s="799"/>
      <c r="X601" s="799"/>
      <c r="Y601" s="799"/>
      <c r="Z601" s="799"/>
      <c r="AA601" s="799"/>
    </row>
    <row r="602">
      <c r="A602" s="767"/>
      <c r="B602" s="734"/>
      <c r="C602" s="767"/>
      <c r="D602" s="767"/>
      <c r="E602" s="767"/>
      <c r="F602" s="767"/>
      <c r="G602" s="767"/>
      <c r="H602" s="767"/>
      <c r="I602" s="767"/>
      <c r="J602" s="767"/>
      <c r="K602" s="767"/>
      <c r="L602" s="767"/>
      <c r="M602" s="767"/>
      <c r="N602" s="767"/>
      <c r="O602" s="767"/>
      <c r="P602" s="767"/>
      <c r="Q602" s="767"/>
      <c r="R602" s="767"/>
      <c r="S602" s="767"/>
      <c r="T602" s="767"/>
      <c r="U602" s="767"/>
      <c r="V602" s="799"/>
      <c r="W602" s="799"/>
      <c r="X602" s="799"/>
      <c r="Y602" s="799"/>
      <c r="Z602" s="799"/>
      <c r="AA602" s="799"/>
    </row>
    <row r="603">
      <c r="A603" s="767"/>
      <c r="B603" s="734"/>
      <c r="C603" s="767"/>
      <c r="D603" s="767"/>
      <c r="E603" s="767"/>
      <c r="F603" s="767"/>
      <c r="G603" s="767"/>
      <c r="H603" s="767"/>
      <c r="I603" s="767"/>
      <c r="J603" s="767"/>
      <c r="K603" s="767"/>
      <c r="L603" s="767"/>
      <c r="M603" s="767"/>
      <c r="N603" s="767"/>
      <c r="O603" s="767"/>
      <c r="P603" s="767"/>
      <c r="Q603" s="767"/>
      <c r="R603" s="767"/>
      <c r="S603" s="767"/>
      <c r="T603" s="767"/>
      <c r="U603" s="767"/>
      <c r="V603" s="799"/>
      <c r="W603" s="799"/>
      <c r="X603" s="799"/>
      <c r="Y603" s="799"/>
      <c r="Z603" s="799"/>
      <c r="AA603" s="799"/>
    </row>
    <row r="604">
      <c r="A604" s="767"/>
      <c r="B604" s="734"/>
      <c r="C604" s="767"/>
      <c r="D604" s="767"/>
      <c r="E604" s="767"/>
      <c r="F604" s="767"/>
      <c r="G604" s="767"/>
      <c r="H604" s="767"/>
      <c r="I604" s="767"/>
      <c r="J604" s="767"/>
      <c r="K604" s="767"/>
      <c r="L604" s="767"/>
      <c r="M604" s="767"/>
      <c r="N604" s="767"/>
      <c r="O604" s="767"/>
      <c r="P604" s="767"/>
      <c r="Q604" s="767"/>
      <c r="R604" s="767"/>
      <c r="S604" s="767"/>
      <c r="T604" s="767"/>
      <c r="U604" s="767"/>
      <c r="V604" s="799"/>
      <c r="W604" s="799"/>
      <c r="X604" s="799"/>
      <c r="Y604" s="799"/>
      <c r="Z604" s="799"/>
      <c r="AA604" s="799"/>
    </row>
    <row r="605">
      <c r="A605" s="767"/>
      <c r="B605" s="734"/>
      <c r="C605" s="767"/>
      <c r="D605" s="767"/>
      <c r="E605" s="767"/>
      <c r="F605" s="767"/>
      <c r="G605" s="767"/>
      <c r="H605" s="767"/>
      <c r="I605" s="767"/>
      <c r="J605" s="767"/>
      <c r="K605" s="767"/>
      <c r="L605" s="767"/>
      <c r="M605" s="767"/>
      <c r="N605" s="767"/>
      <c r="O605" s="767"/>
      <c r="P605" s="767"/>
      <c r="Q605" s="767"/>
      <c r="R605" s="767"/>
      <c r="S605" s="767"/>
      <c r="T605" s="767"/>
      <c r="U605" s="767"/>
      <c r="V605" s="799"/>
      <c r="W605" s="799"/>
      <c r="X605" s="799"/>
      <c r="Y605" s="799"/>
      <c r="Z605" s="799"/>
      <c r="AA605" s="799"/>
    </row>
    <row r="606">
      <c r="A606" s="767"/>
      <c r="B606" s="734"/>
      <c r="C606" s="767"/>
      <c r="D606" s="767"/>
      <c r="E606" s="767"/>
      <c r="F606" s="767"/>
      <c r="G606" s="767"/>
      <c r="H606" s="767"/>
      <c r="I606" s="767"/>
      <c r="J606" s="767"/>
      <c r="K606" s="767"/>
      <c r="L606" s="767"/>
      <c r="M606" s="767"/>
      <c r="N606" s="767"/>
      <c r="O606" s="767"/>
      <c r="P606" s="767"/>
      <c r="Q606" s="767"/>
      <c r="R606" s="767"/>
      <c r="S606" s="767"/>
      <c r="T606" s="767"/>
      <c r="U606" s="767"/>
      <c r="V606" s="799"/>
      <c r="W606" s="799"/>
      <c r="X606" s="799"/>
      <c r="Y606" s="799"/>
      <c r="Z606" s="799"/>
      <c r="AA606" s="799"/>
    </row>
    <row r="607">
      <c r="A607" s="767"/>
      <c r="B607" s="734"/>
      <c r="C607" s="767"/>
      <c r="D607" s="767"/>
      <c r="E607" s="767"/>
      <c r="F607" s="767"/>
      <c r="G607" s="767"/>
      <c r="H607" s="767"/>
      <c r="I607" s="767"/>
      <c r="J607" s="767"/>
      <c r="K607" s="767"/>
      <c r="L607" s="767"/>
      <c r="M607" s="767"/>
      <c r="N607" s="767"/>
      <c r="O607" s="767"/>
      <c r="P607" s="767"/>
      <c r="Q607" s="767"/>
      <c r="R607" s="767"/>
      <c r="S607" s="767"/>
      <c r="T607" s="767"/>
      <c r="U607" s="767"/>
      <c r="V607" s="799"/>
      <c r="W607" s="799"/>
      <c r="X607" s="799"/>
      <c r="Y607" s="799"/>
      <c r="Z607" s="799"/>
      <c r="AA607" s="799"/>
    </row>
    <row r="608">
      <c r="A608" s="767"/>
      <c r="B608" s="734"/>
      <c r="C608" s="767"/>
      <c r="D608" s="767"/>
      <c r="E608" s="767"/>
      <c r="F608" s="767"/>
      <c r="G608" s="767"/>
      <c r="H608" s="767"/>
      <c r="I608" s="767"/>
      <c r="J608" s="767"/>
      <c r="K608" s="767"/>
      <c r="L608" s="767"/>
      <c r="M608" s="767"/>
      <c r="N608" s="767"/>
      <c r="O608" s="767"/>
      <c r="P608" s="767"/>
      <c r="Q608" s="767"/>
      <c r="R608" s="767"/>
      <c r="S608" s="767"/>
      <c r="T608" s="767"/>
      <c r="U608" s="767"/>
      <c r="V608" s="799"/>
      <c r="W608" s="799"/>
      <c r="X608" s="799"/>
      <c r="Y608" s="799"/>
      <c r="Z608" s="799"/>
      <c r="AA608" s="799"/>
    </row>
    <row r="609">
      <c r="A609" s="767"/>
      <c r="B609" s="734"/>
      <c r="C609" s="767"/>
      <c r="D609" s="767"/>
      <c r="E609" s="767"/>
      <c r="F609" s="767"/>
      <c r="G609" s="767"/>
      <c r="H609" s="767"/>
      <c r="I609" s="767"/>
      <c r="J609" s="767"/>
      <c r="K609" s="767"/>
      <c r="L609" s="767"/>
      <c r="M609" s="767"/>
      <c r="N609" s="767"/>
      <c r="O609" s="767"/>
      <c r="P609" s="767"/>
      <c r="Q609" s="767"/>
      <c r="R609" s="767"/>
      <c r="S609" s="767"/>
      <c r="T609" s="767"/>
      <c r="U609" s="767"/>
      <c r="V609" s="799"/>
      <c r="W609" s="799"/>
      <c r="X609" s="799"/>
      <c r="Y609" s="799"/>
      <c r="Z609" s="799"/>
      <c r="AA609" s="799"/>
    </row>
    <row r="610">
      <c r="A610" s="767"/>
      <c r="B610" s="734"/>
      <c r="C610" s="767"/>
      <c r="D610" s="767"/>
      <c r="E610" s="767"/>
      <c r="F610" s="767"/>
      <c r="G610" s="767"/>
      <c r="H610" s="767"/>
      <c r="I610" s="767"/>
      <c r="J610" s="767"/>
      <c r="K610" s="767"/>
      <c r="L610" s="767"/>
      <c r="M610" s="767"/>
      <c r="N610" s="767"/>
      <c r="O610" s="767"/>
      <c r="P610" s="767"/>
      <c r="Q610" s="767"/>
      <c r="R610" s="767"/>
      <c r="S610" s="767"/>
      <c r="T610" s="767"/>
      <c r="U610" s="767"/>
      <c r="V610" s="799"/>
      <c r="W610" s="799"/>
      <c r="X610" s="799"/>
      <c r="Y610" s="799"/>
      <c r="Z610" s="799"/>
      <c r="AA610" s="799"/>
    </row>
    <row r="611">
      <c r="A611" s="767"/>
      <c r="B611" s="734"/>
      <c r="C611" s="767"/>
      <c r="D611" s="767"/>
      <c r="E611" s="767"/>
      <c r="F611" s="767"/>
      <c r="G611" s="767"/>
      <c r="H611" s="767"/>
      <c r="I611" s="767"/>
      <c r="J611" s="767"/>
      <c r="K611" s="767"/>
      <c r="L611" s="767"/>
      <c r="M611" s="767"/>
      <c r="N611" s="767"/>
      <c r="O611" s="767"/>
      <c r="P611" s="767"/>
      <c r="Q611" s="767"/>
      <c r="R611" s="767"/>
      <c r="S611" s="767"/>
      <c r="T611" s="767"/>
      <c r="U611" s="767"/>
      <c r="V611" s="799"/>
      <c r="W611" s="799"/>
      <c r="X611" s="799"/>
      <c r="Y611" s="799"/>
      <c r="Z611" s="799"/>
      <c r="AA611" s="799"/>
    </row>
    <row r="612">
      <c r="A612" s="767"/>
      <c r="B612" s="734"/>
      <c r="C612" s="767"/>
      <c r="D612" s="767"/>
      <c r="E612" s="767"/>
      <c r="F612" s="767"/>
      <c r="G612" s="767"/>
      <c r="H612" s="767"/>
      <c r="I612" s="767"/>
      <c r="J612" s="767"/>
      <c r="K612" s="767"/>
      <c r="L612" s="767"/>
      <c r="M612" s="767"/>
      <c r="N612" s="767"/>
      <c r="O612" s="767"/>
      <c r="P612" s="767"/>
      <c r="Q612" s="767"/>
      <c r="R612" s="767"/>
      <c r="S612" s="767"/>
      <c r="T612" s="767"/>
      <c r="U612" s="767"/>
      <c r="V612" s="799"/>
      <c r="W612" s="799"/>
      <c r="X612" s="799"/>
      <c r="Y612" s="799"/>
      <c r="Z612" s="799"/>
      <c r="AA612" s="799"/>
    </row>
    <row r="613">
      <c r="A613" s="767"/>
      <c r="B613" s="734"/>
      <c r="C613" s="767"/>
      <c r="D613" s="767"/>
      <c r="E613" s="767"/>
      <c r="F613" s="767"/>
      <c r="G613" s="767"/>
      <c r="H613" s="767"/>
      <c r="I613" s="767"/>
      <c r="J613" s="767"/>
      <c r="K613" s="767"/>
      <c r="L613" s="767"/>
      <c r="M613" s="767"/>
      <c r="N613" s="767"/>
      <c r="O613" s="767"/>
      <c r="P613" s="767"/>
      <c r="Q613" s="767"/>
      <c r="R613" s="767"/>
      <c r="S613" s="767"/>
      <c r="T613" s="767"/>
      <c r="U613" s="767"/>
      <c r="V613" s="799"/>
      <c r="W613" s="799"/>
      <c r="X613" s="799"/>
      <c r="Y613" s="799"/>
      <c r="Z613" s="799"/>
      <c r="AA613" s="799"/>
    </row>
    <row r="614">
      <c r="A614" s="767"/>
      <c r="B614" s="734"/>
      <c r="C614" s="767"/>
      <c r="D614" s="767"/>
      <c r="E614" s="767"/>
      <c r="F614" s="767"/>
      <c r="G614" s="767"/>
      <c r="H614" s="767"/>
      <c r="I614" s="767"/>
      <c r="J614" s="767"/>
      <c r="K614" s="767"/>
      <c r="L614" s="767"/>
      <c r="M614" s="767"/>
      <c r="N614" s="767"/>
      <c r="O614" s="767"/>
      <c r="P614" s="767"/>
      <c r="Q614" s="767"/>
      <c r="R614" s="767"/>
      <c r="S614" s="767"/>
      <c r="T614" s="767"/>
      <c r="U614" s="767"/>
      <c r="V614" s="799"/>
      <c r="W614" s="799"/>
      <c r="X614" s="799"/>
      <c r="Y614" s="799"/>
      <c r="Z614" s="799"/>
      <c r="AA614" s="799"/>
    </row>
    <row r="615">
      <c r="A615" s="767"/>
      <c r="B615" s="734"/>
      <c r="C615" s="767"/>
      <c r="D615" s="767"/>
      <c r="E615" s="767"/>
      <c r="F615" s="767"/>
      <c r="G615" s="767"/>
      <c r="H615" s="767"/>
      <c r="I615" s="767"/>
      <c r="J615" s="767"/>
      <c r="K615" s="767"/>
      <c r="L615" s="767"/>
      <c r="M615" s="767"/>
      <c r="N615" s="767"/>
      <c r="O615" s="767"/>
      <c r="P615" s="767"/>
      <c r="Q615" s="767"/>
      <c r="R615" s="767"/>
      <c r="S615" s="767"/>
      <c r="T615" s="767"/>
      <c r="U615" s="767"/>
      <c r="V615" s="799"/>
      <c r="W615" s="799"/>
      <c r="X615" s="799"/>
      <c r="Y615" s="799"/>
      <c r="Z615" s="799"/>
      <c r="AA615" s="799"/>
    </row>
    <row r="616">
      <c r="A616" s="767"/>
      <c r="B616" s="734"/>
      <c r="C616" s="767"/>
      <c r="D616" s="767"/>
      <c r="E616" s="767"/>
      <c r="F616" s="767"/>
      <c r="G616" s="767"/>
      <c r="H616" s="767"/>
      <c r="I616" s="767"/>
      <c r="J616" s="767"/>
      <c r="K616" s="767"/>
      <c r="L616" s="767"/>
      <c r="M616" s="767"/>
      <c r="N616" s="767"/>
      <c r="O616" s="767"/>
      <c r="P616" s="767"/>
      <c r="Q616" s="767"/>
      <c r="R616" s="767"/>
      <c r="S616" s="767"/>
      <c r="T616" s="767"/>
      <c r="U616" s="767"/>
      <c r="V616" s="799"/>
      <c r="W616" s="799"/>
      <c r="X616" s="799"/>
      <c r="Y616" s="799"/>
      <c r="Z616" s="799"/>
      <c r="AA616" s="799"/>
    </row>
    <row r="617">
      <c r="A617" s="767"/>
      <c r="B617" s="734"/>
      <c r="C617" s="767"/>
      <c r="D617" s="767"/>
      <c r="E617" s="767"/>
      <c r="F617" s="767"/>
      <c r="G617" s="767"/>
      <c r="H617" s="767"/>
      <c r="I617" s="767"/>
      <c r="J617" s="767"/>
      <c r="K617" s="767"/>
      <c r="L617" s="767"/>
      <c r="M617" s="767"/>
      <c r="N617" s="767"/>
      <c r="O617" s="767"/>
      <c r="P617" s="767"/>
      <c r="Q617" s="767"/>
      <c r="R617" s="767"/>
      <c r="S617" s="767"/>
      <c r="T617" s="767"/>
      <c r="U617" s="767"/>
      <c r="V617" s="799"/>
      <c r="W617" s="799"/>
      <c r="X617" s="799"/>
      <c r="Y617" s="799"/>
      <c r="Z617" s="799"/>
      <c r="AA617" s="799"/>
    </row>
    <row r="618">
      <c r="A618" s="767"/>
      <c r="B618" s="734"/>
      <c r="C618" s="767"/>
      <c r="D618" s="767"/>
      <c r="E618" s="767"/>
      <c r="F618" s="767"/>
      <c r="G618" s="767"/>
      <c r="H618" s="767"/>
      <c r="I618" s="767"/>
      <c r="J618" s="767"/>
      <c r="K618" s="767"/>
      <c r="L618" s="767"/>
      <c r="M618" s="767"/>
      <c r="N618" s="767"/>
      <c r="O618" s="767"/>
      <c r="P618" s="767"/>
      <c r="Q618" s="767"/>
      <c r="R618" s="767"/>
      <c r="S618" s="767"/>
      <c r="T618" s="767"/>
      <c r="U618" s="767"/>
      <c r="V618" s="799"/>
      <c r="W618" s="799"/>
      <c r="X618" s="799"/>
      <c r="Y618" s="799"/>
      <c r="Z618" s="799"/>
      <c r="AA618" s="799"/>
    </row>
    <row r="619">
      <c r="A619" s="767"/>
      <c r="B619" s="734"/>
      <c r="C619" s="767"/>
      <c r="D619" s="767"/>
      <c r="E619" s="767"/>
      <c r="F619" s="767"/>
      <c r="G619" s="767"/>
      <c r="H619" s="767"/>
      <c r="I619" s="767"/>
      <c r="J619" s="767"/>
      <c r="K619" s="767"/>
      <c r="L619" s="767"/>
      <c r="M619" s="767"/>
      <c r="N619" s="767"/>
      <c r="O619" s="767"/>
      <c r="P619" s="767"/>
      <c r="Q619" s="767"/>
      <c r="R619" s="767"/>
      <c r="S619" s="767"/>
      <c r="T619" s="767"/>
      <c r="U619" s="767"/>
      <c r="V619" s="799"/>
      <c r="W619" s="799"/>
      <c r="X619" s="799"/>
      <c r="Y619" s="799"/>
      <c r="Z619" s="799"/>
      <c r="AA619" s="799"/>
    </row>
    <row r="620">
      <c r="A620" s="767"/>
      <c r="B620" s="734"/>
      <c r="C620" s="767"/>
      <c r="D620" s="767"/>
      <c r="E620" s="767"/>
      <c r="F620" s="767"/>
      <c r="G620" s="767"/>
      <c r="H620" s="767"/>
      <c r="I620" s="767"/>
      <c r="J620" s="767"/>
      <c r="K620" s="767"/>
      <c r="L620" s="767"/>
      <c r="M620" s="767"/>
      <c r="N620" s="767"/>
      <c r="O620" s="767"/>
      <c r="P620" s="767"/>
      <c r="Q620" s="767"/>
      <c r="R620" s="767"/>
      <c r="S620" s="767"/>
      <c r="T620" s="767"/>
      <c r="U620" s="767"/>
      <c r="V620" s="799"/>
      <c r="W620" s="799"/>
      <c r="X620" s="799"/>
      <c r="Y620" s="799"/>
      <c r="Z620" s="799"/>
      <c r="AA620" s="799"/>
    </row>
    <row r="621">
      <c r="A621" s="767"/>
      <c r="B621" s="734"/>
      <c r="C621" s="767"/>
      <c r="D621" s="767"/>
      <c r="E621" s="767"/>
      <c r="F621" s="767"/>
      <c r="G621" s="767"/>
      <c r="H621" s="767"/>
      <c r="I621" s="767"/>
      <c r="J621" s="767"/>
      <c r="K621" s="767"/>
      <c r="L621" s="767"/>
      <c r="M621" s="767"/>
      <c r="N621" s="767"/>
      <c r="O621" s="767"/>
      <c r="P621" s="767"/>
      <c r="Q621" s="767"/>
      <c r="R621" s="767"/>
      <c r="S621" s="767"/>
      <c r="T621" s="767"/>
      <c r="U621" s="767"/>
      <c r="V621" s="799"/>
      <c r="W621" s="799"/>
      <c r="X621" s="799"/>
      <c r="Y621" s="799"/>
      <c r="Z621" s="799"/>
      <c r="AA621" s="799"/>
    </row>
    <row r="622">
      <c r="A622" s="767"/>
      <c r="B622" s="734"/>
      <c r="C622" s="767"/>
      <c r="D622" s="767"/>
      <c r="E622" s="767"/>
      <c r="F622" s="767"/>
      <c r="G622" s="767"/>
      <c r="H622" s="767"/>
      <c r="I622" s="767"/>
      <c r="J622" s="767"/>
      <c r="K622" s="767"/>
      <c r="L622" s="767"/>
      <c r="M622" s="767"/>
      <c r="N622" s="767"/>
      <c r="O622" s="767"/>
      <c r="P622" s="767"/>
      <c r="Q622" s="767"/>
      <c r="R622" s="767"/>
      <c r="S622" s="767"/>
      <c r="T622" s="767"/>
      <c r="U622" s="767"/>
      <c r="V622" s="799"/>
      <c r="W622" s="799"/>
      <c r="X622" s="799"/>
      <c r="Y622" s="799"/>
      <c r="Z622" s="799"/>
      <c r="AA622" s="799"/>
    </row>
    <row r="623">
      <c r="A623" s="767"/>
      <c r="B623" s="734"/>
      <c r="C623" s="767"/>
      <c r="D623" s="767"/>
      <c r="E623" s="767"/>
      <c r="F623" s="767"/>
      <c r="G623" s="767"/>
      <c r="H623" s="767"/>
      <c r="I623" s="767"/>
      <c r="J623" s="767"/>
      <c r="K623" s="767"/>
      <c r="L623" s="767"/>
      <c r="M623" s="767"/>
      <c r="N623" s="767"/>
      <c r="O623" s="767"/>
      <c r="P623" s="767"/>
      <c r="Q623" s="767"/>
      <c r="R623" s="767"/>
      <c r="S623" s="767"/>
      <c r="T623" s="767"/>
      <c r="U623" s="767"/>
      <c r="V623" s="799"/>
      <c r="W623" s="799"/>
      <c r="X623" s="799"/>
      <c r="Y623" s="799"/>
      <c r="Z623" s="799"/>
      <c r="AA623" s="799"/>
    </row>
    <row r="624">
      <c r="A624" s="767"/>
      <c r="B624" s="734"/>
      <c r="C624" s="767"/>
      <c r="D624" s="767"/>
      <c r="E624" s="767"/>
      <c r="F624" s="767"/>
      <c r="G624" s="767"/>
      <c r="H624" s="767"/>
      <c r="I624" s="767"/>
      <c r="J624" s="767"/>
      <c r="K624" s="767"/>
      <c r="L624" s="767"/>
      <c r="M624" s="767"/>
      <c r="N624" s="767"/>
      <c r="O624" s="767"/>
      <c r="P624" s="767"/>
      <c r="Q624" s="767"/>
      <c r="R624" s="767"/>
      <c r="S624" s="767"/>
      <c r="T624" s="767"/>
      <c r="U624" s="767"/>
      <c r="V624" s="799"/>
      <c r="W624" s="799"/>
      <c r="X624" s="799"/>
      <c r="Y624" s="799"/>
      <c r="Z624" s="799"/>
      <c r="AA624" s="799"/>
    </row>
    <row r="625">
      <c r="A625" s="767"/>
      <c r="B625" s="734"/>
      <c r="C625" s="767"/>
      <c r="D625" s="767"/>
      <c r="E625" s="767"/>
      <c r="F625" s="767"/>
      <c r="G625" s="767"/>
      <c r="H625" s="767"/>
      <c r="I625" s="767"/>
      <c r="J625" s="767"/>
      <c r="K625" s="767"/>
      <c r="L625" s="767"/>
      <c r="M625" s="767"/>
      <c r="N625" s="767"/>
      <c r="O625" s="767"/>
      <c r="P625" s="767"/>
      <c r="Q625" s="767"/>
      <c r="R625" s="767"/>
      <c r="S625" s="767"/>
      <c r="T625" s="767"/>
      <c r="U625" s="767"/>
      <c r="V625" s="799"/>
      <c r="W625" s="799"/>
      <c r="X625" s="799"/>
      <c r="Y625" s="799"/>
      <c r="Z625" s="799"/>
      <c r="AA625" s="799"/>
    </row>
    <row r="626">
      <c r="A626" s="767"/>
      <c r="B626" s="734"/>
      <c r="C626" s="767"/>
      <c r="D626" s="767"/>
      <c r="E626" s="767"/>
      <c r="F626" s="767"/>
      <c r="G626" s="767"/>
      <c r="H626" s="767"/>
      <c r="I626" s="767"/>
      <c r="J626" s="767"/>
      <c r="K626" s="767"/>
      <c r="L626" s="767"/>
      <c r="M626" s="767"/>
      <c r="N626" s="767"/>
      <c r="O626" s="767"/>
      <c r="P626" s="767"/>
      <c r="Q626" s="767"/>
      <c r="R626" s="767"/>
      <c r="S626" s="767"/>
      <c r="T626" s="767"/>
      <c r="U626" s="767"/>
      <c r="V626" s="799"/>
      <c r="W626" s="799"/>
      <c r="X626" s="799"/>
      <c r="Y626" s="799"/>
      <c r="Z626" s="799"/>
      <c r="AA626" s="799"/>
    </row>
    <row r="627">
      <c r="A627" s="767"/>
      <c r="B627" s="734"/>
      <c r="C627" s="767"/>
      <c r="D627" s="767"/>
      <c r="E627" s="767"/>
      <c r="F627" s="767"/>
      <c r="G627" s="767"/>
      <c r="H627" s="767"/>
      <c r="I627" s="767"/>
      <c r="J627" s="767"/>
      <c r="K627" s="767"/>
      <c r="L627" s="767"/>
      <c r="M627" s="767"/>
      <c r="N627" s="767"/>
      <c r="O627" s="767"/>
      <c r="P627" s="767"/>
      <c r="Q627" s="767"/>
      <c r="R627" s="767"/>
      <c r="S627" s="767"/>
      <c r="T627" s="767"/>
      <c r="U627" s="767"/>
      <c r="V627" s="799"/>
      <c r="W627" s="799"/>
      <c r="X627" s="799"/>
      <c r="Y627" s="799"/>
      <c r="Z627" s="799"/>
      <c r="AA627" s="799"/>
    </row>
    <row r="628">
      <c r="A628" s="767"/>
      <c r="B628" s="734"/>
      <c r="C628" s="767"/>
      <c r="D628" s="767"/>
      <c r="E628" s="767"/>
      <c r="F628" s="767"/>
      <c r="G628" s="767"/>
      <c r="H628" s="767"/>
      <c r="I628" s="767"/>
      <c r="J628" s="767"/>
      <c r="K628" s="767"/>
      <c r="L628" s="767"/>
      <c r="M628" s="767"/>
      <c r="N628" s="767"/>
      <c r="O628" s="767"/>
      <c r="P628" s="767"/>
      <c r="Q628" s="767"/>
      <c r="R628" s="767"/>
      <c r="S628" s="767"/>
      <c r="T628" s="767"/>
      <c r="U628" s="767"/>
      <c r="V628" s="799"/>
      <c r="W628" s="799"/>
      <c r="X628" s="799"/>
      <c r="Y628" s="799"/>
      <c r="Z628" s="799"/>
      <c r="AA628" s="799"/>
    </row>
    <row r="629">
      <c r="A629" s="767"/>
      <c r="B629" s="734"/>
      <c r="C629" s="767"/>
      <c r="D629" s="767"/>
      <c r="E629" s="767"/>
      <c r="F629" s="767"/>
      <c r="G629" s="767"/>
      <c r="H629" s="767"/>
      <c r="I629" s="767"/>
      <c r="J629" s="767"/>
      <c r="K629" s="767"/>
      <c r="L629" s="767"/>
      <c r="M629" s="767"/>
      <c r="N629" s="767"/>
      <c r="O629" s="767"/>
      <c r="P629" s="767"/>
      <c r="Q629" s="767"/>
      <c r="R629" s="767"/>
      <c r="S629" s="767"/>
      <c r="T629" s="767"/>
      <c r="U629" s="767"/>
      <c r="V629" s="799"/>
      <c r="W629" s="799"/>
      <c r="X629" s="799"/>
      <c r="Y629" s="799"/>
      <c r="Z629" s="799"/>
      <c r="AA629" s="799"/>
    </row>
    <row r="630">
      <c r="A630" s="767"/>
      <c r="B630" s="734"/>
      <c r="C630" s="767"/>
      <c r="D630" s="767"/>
      <c r="E630" s="767"/>
      <c r="F630" s="767"/>
      <c r="G630" s="767"/>
      <c r="H630" s="767"/>
      <c r="I630" s="767"/>
      <c r="J630" s="767"/>
      <c r="K630" s="767"/>
      <c r="L630" s="767"/>
      <c r="M630" s="767"/>
      <c r="N630" s="767"/>
      <c r="O630" s="767"/>
      <c r="P630" s="767"/>
      <c r="Q630" s="767"/>
      <c r="R630" s="767"/>
      <c r="S630" s="767"/>
      <c r="T630" s="767"/>
      <c r="U630" s="767"/>
      <c r="V630" s="799"/>
      <c r="W630" s="799"/>
      <c r="X630" s="799"/>
      <c r="Y630" s="799"/>
      <c r="Z630" s="799"/>
      <c r="AA630" s="799"/>
    </row>
    <row r="631">
      <c r="A631" s="767"/>
      <c r="B631" s="734"/>
      <c r="C631" s="767"/>
      <c r="D631" s="767"/>
      <c r="E631" s="767"/>
      <c r="F631" s="767"/>
      <c r="G631" s="767"/>
      <c r="H631" s="767"/>
      <c r="I631" s="767"/>
      <c r="J631" s="767"/>
      <c r="K631" s="767"/>
      <c r="L631" s="767"/>
      <c r="M631" s="767"/>
      <c r="N631" s="767"/>
      <c r="O631" s="767"/>
      <c r="P631" s="767"/>
      <c r="Q631" s="767"/>
      <c r="R631" s="767"/>
      <c r="S631" s="767"/>
      <c r="T631" s="767"/>
      <c r="U631" s="767"/>
      <c r="V631" s="799"/>
      <c r="W631" s="799"/>
      <c r="X631" s="799"/>
      <c r="Y631" s="799"/>
      <c r="Z631" s="799"/>
      <c r="AA631" s="799"/>
    </row>
    <row r="632">
      <c r="A632" s="767"/>
      <c r="B632" s="734"/>
      <c r="C632" s="767"/>
      <c r="D632" s="767"/>
      <c r="E632" s="767"/>
      <c r="F632" s="767"/>
      <c r="G632" s="767"/>
      <c r="H632" s="767"/>
      <c r="I632" s="767"/>
      <c r="J632" s="767"/>
      <c r="K632" s="767"/>
      <c r="L632" s="767"/>
      <c r="M632" s="767"/>
      <c r="N632" s="767"/>
      <c r="O632" s="767"/>
      <c r="P632" s="767"/>
      <c r="Q632" s="767"/>
      <c r="R632" s="767"/>
      <c r="S632" s="767"/>
      <c r="T632" s="767"/>
      <c r="U632" s="767"/>
      <c r="V632" s="799"/>
      <c r="W632" s="799"/>
      <c r="X632" s="799"/>
      <c r="Y632" s="799"/>
      <c r="Z632" s="799"/>
      <c r="AA632" s="799"/>
    </row>
    <row r="633">
      <c r="A633" s="767"/>
      <c r="B633" s="734"/>
      <c r="C633" s="767"/>
      <c r="D633" s="767"/>
      <c r="E633" s="767"/>
      <c r="F633" s="767"/>
      <c r="G633" s="767"/>
      <c r="H633" s="767"/>
      <c r="I633" s="767"/>
      <c r="J633" s="767"/>
      <c r="K633" s="767"/>
      <c r="L633" s="767"/>
      <c r="M633" s="767"/>
      <c r="N633" s="767"/>
      <c r="O633" s="767"/>
      <c r="P633" s="767"/>
      <c r="Q633" s="767"/>
      <c r="R633" s="767"/>
      <c r="S633" s="767"/>
      <c r="T633" s="767"/>
      <c r="U633" s="767"/>
      <c r="V633" s="799"/>
      <c r="W633" s="799"/>
      <c r="X633" s="799"/>
      <c r="Y633" s="799"/>
      <c r="Z633" s="799"/>
      <c r="AA633" s="799"/>
    </row>
    <row r="634">
      <c r="A634" s="767"/>
      <c r="B634" s="734"/>
      <c r="C634" s="767"/>
      <c r="D634" s="767"/>
      <c r="E634" s="767"/>
      <c r="F634" s="767"/>
      <c r="G634" s="767"/>
      <c r="H634" s="767"/>
      <c r="I634" s="767"/>
      <c r="J634" s="767"/>
      <c r="K634" s="767"/>
      <c r="L634" s="767"/>
      <c r="M634" s="767"/>
      <c r="N634" s="767"/>
      <c r="O634" s="767"/>
      <c r="P634" s="767"/>
      <c r="Q634" s="767"/>
      <c r="R634" s="767"/>
      <c r="S634" s="767"/>
      <c r="T634" s="767"/>
      <c r="U634" s="767"/>
      <c r="V634" s="799"/>
      <c r="W634" s="799"/>
      <c r="X634" s="799"/>
      <c r="Y634" s="799"/>
      <c r="Z634" s="799"/>
      <c r="AA634" s="799"/>
    </row>
    <row r="635">
      <c r="A635" s="767"/>
      <c r="B635" s="734"/>
      <c r="C635" s="767"/>
      <c r="D635" s="767"/>
      <c r="E635" s="767"/>
      <c r="F635" s="767"/>
      <c r="G635" s="767"/>
      <c r="H635" s="767"/>
      <c r="I635" s="767"/>
      <c r="J635" s="767"/>
      <c r="K635" s="767"/>
      <c r="L635" s="767"/>
      <c r="M635" s="767"/>
      <c r="N635" s="767"/>
      <c r="O635" s="767"/>
      <c r="P635" s="767"/>
      <c r="Q635" s="767"/>
      <c r="R635" s="767"/>
      <c r="S635" s="767"/>
      <c r="T635" s="767"/>
      <c r="U635" s="767"/>
      <c r="V635" s="799"/>
      <c r="W635" s="799"/>
      <c r="X635" s="799"/>
      <c r="Y635" s="799"/>
      <c r="Z635" s="799"/>
      <c r="AA635" s="799"/>
    </row>
    <row r="636">
      <c r="A636" s="767"/>
      <c r="B636" s="734"/>
      <c r="C636" s="767"/>
      <c r="D636" s="767"/>
      <c r="E636" s="767"/>
      <c r="F636" s="767"/>
      <c r="G636" s="767"/>
      <c r="H636" s="767"/>
      <c r="I636" s="767"/>
      <c r="J636" s="767"/>
      <c r="K636" s="767"/>
      <c r="L636" s="767"/>
      <c r="M636" s="767"/>
      <c r="N636" s="767"/>
      <c r="O636" s="767"/>
      <c r="P636" s="767"/>
      <c r="Q636" s="767"/>
      <c r="R636" s="767"/>
      <c r="S636" s="767"/>
      <c r="T636" s="767"/>
      <c r="U636" s="767"/>
      <c r="V636" s="799"/>
      <c r="W636" s="799"/>
      <c r="X636" s="799"/>
      <c r="Y636" s="799"/>
      <c r="Z636" s="799"/>
      <c r="AA636" s="799"/>
    </row>
    <row r="637">
      <c r="A637" s="767"/>
      <c r="B637" s="734"/>
      <c r="C637" s="767"/>
      <c r="D637" s="767"/>
      <c r="E637" s="767"/>
      <c r="F637" s="767"/>
      <c r="G637" s="767"/>
      <c r="H637" s="767"/>
      <c r="I637" s="767"/>
      <c r="J637" s="767"/>
      <c r="K637" s="767"/>
      <c r="L637" s="767"/>
      <c r="M637" s="767"/>
      <c r="N637" s="767"/>
      <c r="O637" s="767"/>
      <c r="P637" s="767"/>
      <c r="Q637" s="767"/>
      <c r="R637" s="767"/>
      <c r="S637" s="767"/>
      <c r="T637" s="767"/>
      <c r="U637" s="767"/>
      <c r="V637" s="799"/>
      <c r="W637" s="799"/>
      <c r="X637" s="799"/>
      <c r="Y637" s="799"/>
      <c r="Z637" s="799"/>
      <c r="AA637" s="799"/>
    </row>
    <row r="638">
      <c r="A638" s="767"/>
      <c r="B638" s="734"/>
      <c r="C638" s="767"/>
      <c r="D638" s="767"/>
      <c r="E638" s="767"/>
      <c r="F638" s="767"/>
      <c r="G638" s="767"/>
      <c r="H638" s="767"/>
      <c r="I638" s="767"/>
      <c r="J638" s="767"/>
      <c r="K638" s="767"/>
      <c r="L638" s="767"/>
      <c r="M638" s="767"/>
      <c r="N638" s="767"/>
      <c r="O638" s="767"/>
      <c r="P638" s="767"/>
      <c r="Q638" s="767"/>
      <c r="R638" s="767"/>
      <c r="S638" s="767"/>
      <c r="T638" s="767"/>
      <c r="U638" s="767"/>
      <c r="V638" s="799"/>
      <c r="W638" s="799"/>
      <c r="X638" s="799"/>
      <c r="Y638" s="799"/>
      <c r="Z638" s="799"/>
      <c r="AA638" s="799"/>
    </row>
    <row r="639">
      <c r="A639" s="767"/>
      <c r="B639" s="734"/>
      <c r="C639" s="767"/>
      <c r="D639" s="767"/>
      <c r="E639" s="767"/>
      <c r="F639" s="767"/>
      <c r="G639" s="767"/>
      <c r="H639" s="767"/>
      <c r="I639" s="767"/>
      <c r="J639" s="767"/>
      <c r="K639" s="767"/>
      <c r="L639" s="767"/>
      <c r="M639" s="767"/>
      <c r="N639" s="767"/>
      <c r="O639" s="767"/>
      <c r="P639" s="767"/>
      <c r="Q639" s="767"/>
      <c r="R639" s="767"/>
      <c r="S639" s="767"/>
      <c r="T639" s="767"/>
      <c r="U639" s="767"/>
      <c r="V639" s="799"/>
      <c r="W639" s="799"/>
      <c r="X639" s="799"/>
      <c r="Y639" s="799"/>
      <c r="Z639" s="799"/>
      <c r="AA639" s="799"/>
    </row>
    <row r="640">
      <c r="A640" s="767"/>
      <c r="B640" s="734"/>
      <c r="C640" s="767"/>
      <c r="D640" s="767"/>
      <c r="E640" s="767"/>
      <c r="F640" s="767"/>
      <c r="G640" s="767"/>
      <c r="H640" s="767"/>
      <c r="I640" s="767"/>
      <c r="J640" s="767"/>
      <c r="K640" s="767"/>
      <c r="L640" s="767"/>
      <c r="M640" s="767"/>
      <c r="N640" s="767"/>
      <c r="O640" s="767"/>
      <c r="P640" s="767"/>
      <c r="Q640" s="767"/>
      <c r="R640" s="767"/>
      <c r="S640" s="767"/>
      <c r="T640" s="767"/>
      <c r="U640" s="767"/>
      <c r="V640" s="799"/>
      <c r="W640" s="799"/>
      <c r="X640" s="799"/>
      <c r="Y640" s="799"/>
      <c r="Z640" s="799"/>
      <c r="AA640" s="799"/>
    </row>
    <row r="641">
      <c r="A641" s="767"/>
      <c r="B641" s="734"/>
      <c r="C641" s="767"/>
      <c r="D641" s="767"/>
      <c r="E641" s="767"/>
      <c r="F641" s="767"/>
      <c r="G641" s="767"/>
      <c r="H641" s="767"/>
      <c r="I641" s="767"/>
      <c r="J641" s="767"/>
      <c r="K641" s="767"/>
      <c r="L641" s="767"/>
      <c r="M641" s="767"/>
      <c r="N641" s="767"/>
      <c r="O641" s="767"/>
      <c r="P641" s="767"/>
      <c r="Q641" s="767"/>
      <c r="R641" s="767"/>
      <c r="S641" s="767"/>
      <c r="T641" s="767"/>
      <c r="U641" s="767"/>
      <c r="V641" s="799"/>
      <c r="W641" s="799"/>
      <c r="X641" s="799"/>
      <c r="Y641" s="799"/>
      <c r="Z641" s="799"/>
      <c r="AA641" s="799"/>
    </row>
    <row r="642">
      <c r="A642" s="767"/>
      <c r="B642" s="734"/>
      <c r="C642" s="767"/>
      <c r="D642" s="767"/>
      <c r="E642" s="767"/>
      <c r="F642" s="767"/>
      <c r="G642" s="767"/>
      <c r="H642" s="767"/>
      <c r="I642" s="767"/>
      <c r="J642" s="767"/>
      <c r="K642" s="767"/>
      <c r="L642" s="767"/>
      <c r="M642" s="767"/>
      <c r="N642" s="767"/>
      <c r="O642" s="767"/>
      <c r="P642" s="767"/>
      <c r="Q642" s="767"/>
      <c r="R642" s="767"/>
      <c r="S642" s="767"/>
      <c r="T642" s="767"/>
      <c r="U642" s="767"/>
      <c r="V642" s="799"/>
      <c r="W642" s="799"/>
      <c r="X642" s="799"/>
      <c r="Y642" s="799"/>
      <c r="Z642" s="799"/>
      <c r="AA642" s="799"/>
    </row>
    <row r="643">
      <c r="A643" s="767"/>
      <c r="B643" s="734"/>
      <c r="C643" s="767"/>
      <c r="D643" s="767"/>
      <c r="E643" s="767"/>
      <c r="F643" s="767"/>
      <c r="G643" s="767"/>
      <c r="H643" s="767"/>
      <c r="I643" s="767"/>
      <c r="J643" s="767"/>
      <c r="K643" s="767"/>
      <c r="L643" s="767"/>
      <c r="M643" s="767"/>
      <c r="N643" s="767"/>
      <c r="O643" s="767"/>
      <c r="P643" s="767"/>
      <c r="Q643" s="767"/>
      <c r="R643" s="767"/>
      <c r="S643" s="767"/>
      <c r="T643" s="767"/>
      <c r="U643" s="767"/>
      <c r="V643" s="799"/>
      <c r="W643" s="799"/>
      <c r="X643" s="799"/>
      <c r="Y643" s="799"/>
      <c r="Z643" s="799"/>
      <c r="AA643" s="799"/>
    </row>
    <row r="644">
      <c r="A644" s="767"/>
      <c r="B644" s="734"/>
      <c r="C644" s="767"/>
      <c r="D644" s="767"/>
      <c r="E644" s="767"/>
      <c r="F644" s="767"/>
      <c r="G644" s="767"/>
      <c r="H644" s="767"/>
      <c r="I644" s="767"/>
      <c r="J644" s="767"/>
      <c r="K644" s="767"/>
      <c r="L644" s="767"/>
      <c r="M644" s="767"/>
      <c r="N644" s="767"/>
      <c r="O644" s="767"/>
      <c r="P644" s="767"/>
      <c r="Q644" s="767"/>
      <c r="R644" s="767"/>
      <c r="S644" s="767"/>
      <c r="T644" s="767"/>
      <c r="U644" s="767"/>
      <c r="V644" s="799"/>
      <c r="W644" s="799"/>
      <c r="X644" s="799"/>
      <c r="Y644" s="799"/>
      <c r="Z644" s="799"/>
      <c r="AA644" s="799"/>
    </row>
    <row r="645">
      <c r="A645" s="767"/>
      <c r="B645" s="734"/>
      <c r="C645" s="767"/>
      <c r="D645" s="767"/>
      <c r="E645" s="767"/>
      <c r="F645" s="767"/>
      <c r="G645" s="767"/>
      <c r="H645" s="767"/>
      <c r="I645" s="767"/>
      <c r="J645" s="767"/>
      <c r="K645" s="767"/>
      <c r="L645" s="767"/>
      <c r="M645" s="767"/>
      <c r="N645" s="767"/>
      <c r="O645" s="767"/>
      <c r="P645" s="767"/>
      <c r="Q645" s="767"/>
      <c r="R645" s="767"/>
      <c r="S645" s="767"/>
      <c r="T645" s="767"/>
      <c r="U645" s="767"/>
      <c r="V645" s="799"/>
      <c r="W645" s="799"/>
      <c r="X645" s="799"/>
      <c r="Y645" s="799"/>
      <c r="Z645" s="799"/>
      <c r="AA645" s="799"/>
    </row>
    <row r="646">
      <c r="A646" s="767"/>
      <c r="B646" s="734"/>
      <c r="C646" s="767"/>
      <c r="D646" s="767"/>
      <c r="E646" s="767"/>
      <c r="F646" s="767"/>
      <c r="G646" s="767"/>
      <c r="H646" s="767"/>
      <c r="I646" s="767"/>
      <c r="J646" s="767"/>
      <c r="K646" s="767"/>
      <c r="L646" s="767"/>
      <c r="M646" s="767"/>
      <c r="N646" s="767"/>
      <c r="O646" s="767"/>
      <c r="P646" s="767"/>
      <c r="Q646" s="767"/>
      <c r="R646" s="767"/>
      <c r="S646" s="767"/>
      <c r="T646" s="767"/>
      <c r="U646" s="767"/>
      <c r="V646" s="799"/>
      <c r="W646" s="799"/>
      <c r="X646" s="799"/>
      <c r="Y646" s="799"/>
      <c r="Z646" s="799"/>
      <c r="AA646" s="799"/>
    </row>
    <row r="647">
      <c r="A647" s="767"/>
      <c r="B647" s="734"/>
      <c r="C647" s="767"/>
      <c r="D647" s="767"/>
      <c r="E647" s="767"/>
      <c r="F647" s="767"/>
      <c r="G647" s="767"/>
      <c r="H647" s="767"/>
      <c r="I647" s="767"/>
      <c r="J647" s="767"/>
      <c r="K647" s="767"/>
      <c r="L647" s="767"/>
      <c r="M647" s="767"/>
      <c r="N647" s="767"/>
      <c r="O647" s="767"/>
      <c r="P647" s="767"/>
      <c r="Q647" s="767"/>
      <c r="R647" s="767"/>
      <c r="S647" s="767"/>
      <c r="T647" s="767"/>
      <c r="U647" s="767"/>
      <c r="V647" s="799"/>
      <c r="W647" s="799"/>
      <c r="X647" s="799"/>
      <c r="Y647" s="799"/>
      <c r="Z647" s="799"/>
      <c r="AA647" s="799"/>
    </row>
    <row r="648">
      <c r="A648" s="767"/>
      <c r="B648" s="734"/>
      <c r="C648" s="767"/>
      <c r="D648" s="767"/>
      <c r="E648" s="767"/>
      <c r="F648" s="767"/>
      <c r="G648" s="767"/>
      <c r="H648" s="767"/>
      <c r="I648" s="767"/>
      <c r="J648" s="767"/>
      <c r="K648" s="767"/>
      <c r="L648" s="767"/>
      <c r="M648" s="767"/>
      <c r="N648" s="767"/>
      <c r="O648" s="767"/>
      <c r="P648" s="767"/>
      <c r="Q648" s="767"/>
      <c r="R648" s="767"/>
      <c r="S648" s="767"/>
      <c r="T648" s="767"/>
      <c r="U648" s="767"/>
      <c r="V648" s="799"/>
      <c r="W648" s="799"/>
      <c r="X648" s="799"/>
      <c r="Y648" s="799"/>
      <c r="Z648" s="799"/>
      <c r="AA648" s="799"/>
    </row>
    <row r="649">
      <c r="A649" s="767"/>
      <c r="B649" s="734"/>
      <c r="C649" s="767"/>
      <c r="D649" s="767"/>
      <c r="E649" s="767"/>
      <c r="F649" s="767"/>
      <c r="G649" s="767"/>
      <c r="H649" s="767"/>
      <c r="I649" s="767"/>
      <c r="J649" s="767"/>
      <c r="K649" s="767"/>
      <c r="L649" s="767"/>
      <c r="M649" s="767"/>
      <c r="N649" s="767"/>
      <c r="O649" s="767"/>
      <c r="P649" s="767"/>
      <c r="Q649" s="767"/>
      <c r="R649" s="767"/>
      <c r="S649" s="767"/>
      <c r="T649" s="767"/>
      <c r="U649" s="767"/>
      <c r="V649" s="799"/>
      <c r="W649" s="799"/>
      <c r="X649" s="799"/>
      <c r="Y649" s="799"/>
      <c r="Z649" s="799"/>
      <c r="AA649" s="799"/>
    </row>
    <row r="650">
      <c r="A650" s="767"/>
      <c r="B650" s="734"/>
      <c r="C650" s="767"/>
      <c r="D650" s="767"/>
      <c r="E650" s="767"/>
      <c r="F650" s="767"/>
      <c r="G650" s="767"/>
      <c r="H650" s="767"/>
      <c r="I650" s="767"/>
      <c r="J650" s="767"/>
      <c r="K650" s="767"/>
      <c r="L650" s="767"/>
      <c r="M650" s="767"/>
      <c r="N650" s="767"/>
      <c r="O650" s="767"/>
      <c r="P650" s="767"/>
      <c r="Q650" s="767"/>
      <c r="R650" s="767"/>
      <c r="S650" s="767"/>
      <c r="T650" s="767"/>
      <c r="U650" s="767"/>
      <c r="V650" s="799"/>
      <c r="W650" s="799"/>
      <c r="X650" s="799"/>
      <c r="Y650" s="799"/>
      <c r="Z650" s="799"/>
      <c r="AA650" s="799"/>
    </row>
    <row r="651">
      <c r="A651" s="767"/>
      <c r="B651" s="734"/>
      <c r="C651" s="767"/>
      <c r="D651" s="767"/>
      <c r="E651" s="767"/>
      <c r="F651" s="767"/>
      <c r="G651" s="767"/>
      <c r="H651" s="767"/>
      <c r="I651" s="767"/>
      <c r="J651" s="767"/>
      <c r="K651" s="767"/>
      <c r="L651" s="767"/>
      <c r="M651" s="767"/>
      <c r="N651" s="767"/>
      <c r="O651" s="767"/>
      <c r="P651" s="767"/>
      <c r="Q651" s="767"/>
      <c r="R651" s="767"/>
      <c r="S651" s="767"/>
      <c r="T651" s="767"/>
      <c r="U651" s="767"/>
      <c r="V651" s="799"/>
      <c r="W651" s="799"/>
      <c r="X651" s="799"/>
      <c r="Y651" s="799"/>
      <c r="Z651" s="799"/>
      <c r="AA651" s="799"/>
    </row>
    <row r="652">
      <c r="A652" s="767"/>
      <c r="B652" s="734"/>
      <c r="C652" s="767"/>
      <c r="D652" s="767"/>
      <c r="E652" s="767"/>
      <c r="F652" s="767"/>
      <c r="G652" s="767"/>
      <c r="H652" s="767"/>
      <c r="I652" s="767"/>
      <c r="J652" s="767"/>
      <c r="K652" s="767"/>
      <c r="L652" s="767"/>
      <c r="M652" s="767"/>
      <c r="N652" s="767"/>
      <c r="O652" s="767"/>
      <c r="P652" s="767"/>
      <c r="Q652" s="767"/>
      <c r="R652" s="767"/>
      <c r="S652" s="767"/>
      <c r="T652" s="767"/>
      <c r="U652" s="767"/>
      <c r="V652" s="799"/>
      <c r="W652" s="799"/>
      <c r="X652" s="799"/>
      <c r="Y652" s="799"/>
      <c r="Z652" s="799"/>
      <c r="AA652" s="799"/>
    </row>
    <row r="653">
      <c r="A653" s="767"/>
      <c r="B653" s="734"/>
      <c r="C653" s="767"/>
      <c r="D653" s="767"/>
      <c r="E653" s="767"/>
      <c r="F653" s="767"/>
      <c r="G653" s="767"/>
      <c r="H653" s="767"/>
      <c r="I653" s="767"/>
      <c r="J653" s="767"/>
      <c r="K653" s="767"/>
      <c r="L653" s="767"/>
      <c r="M653" s="767"/>
      <c r="N653" s="767"/>
      <c r="O653" s="767"/>
      <c r="P653" s="767"/>
      <c r="Q653" s="767"/>
      <c r="R653" s="767"/>
      <c r="S653" s="767"/>
      <c r="T653" s="767"/>
      <c r="U653" s="767"/>
      <c r="V653" s="799"/>
      <c r="W653" s="799"/>
      <c r="X653" s="799"/>
      <c r="Y653" s="799"/>
      <c r="Z653" s="799"/>
      <c r="AA653" s="799"/>
    </row>
    <row r="654">
      <c r="A654" s="767"/>
      <c r="B654" s="734"/>
      <c r="C654" s="767"/>
      <c r="D654" s="767"/>
      <c r="E654" s="767"/>
      <c r="F654" s="767"/>
      <c r="G654" s="767"/>
      <c r="H654" s="767"/>
      <c r="I654" s="767"/>
      <c r="J654" s="767"/>
      <c r="K654" s="767"/>
      <c r="L654" s="767"/>
      <c r="M654" s="767"/>
      <c r="N654" s="767"/>
      <c r="O654" s="767"/>
      <c r="P654" s="767"/>
      <c r="Q654" s="767"/>
      <c r="R654" s="767"/>
      <c r="S654" s="767"/>
      <c r="T654" s="767"/>
      <c r="U654" s="767"/>
      <c r="V654" s="799"/>
      <c r="W654" s="799"/>
      <c r="X654" s="799"/>
      <c r="Y654" s="799"/>
      <c r="Z654" s="799"/>
      <c r="AA654" s="799"/>
    </row>
    <row r="655">
      <c r="A655" s="767"/>
      <c r="B655" s="734"/>
      <c r="C655" s="767"/>
      <c r="D655" s="767"/>
      <c r="E655" s="767"/>
      <c r="F655" s="767"/>
      <c r="G655" s="767"/>
      <c r="H655" s="767"/>
      <c r="I655" s="767"/>
      <c r="J655" s="767"/>
      <c r="K655" s="767"/>
      <c r="L655" s="767"/>
      <c r="M655" s="767"/>
      <c r="N655" s="767"/>
      <c r="O655" s="767"/>
      <c r="P655" s="767"/>
      <c r="Q655" s="767"/>
      <c r="R655" s="767"/>
      <c r="S655" s="767"/>
      <c r="T655" s="767"/>
      <c r="U655" s="767"/>
      <c r="V655" s="799"/>
      <c r="W655" s="799"/>
      <c r="X655" s="799"/>
      <c r="Y655" s="799"/>
      <c r="Z655" s="799"/>
      <c r="AA655" s="799"/>
    </row>
    <row r="656">
      <c r="A656" s="767"/>
      <c r="B656" s="734"/>
      <c r="C656" s="767"/>
      <c r="D656" s="767"/>
      <c r="E656" s="767"/>
      <c r="F656" s="767"/>
      <c r="G656" s="767"/>
      <c r="H656" s="767"/>
      <c r="I656" s="767"/>
      <c r="J656" s="767"/>
      <c r="K656" s="767"/>
      <c r="L656" s="767"/>
      <c r="M656" s="767"/>
      <c r="N656" s="767"/>
      <c r="O656" s="767"/>
      <c r="P656" s="767"/>
      <c r="Q656" s="767"/>
      <c r="R656" s="767"/>
      <c r="S656" s="767"/>
      <c r="T656" s="767"/>
      <c r="U656" s="767"/>
      <c r="V656" s="799"/>
      <c r="W656" s="799"/>
      <c r="X656" s="799"/>
      <c r="Y656" s="799"/>
      <c r="Z656" s="799"/>
      <c r="AA656" s="799"/>
    </row>
    <row r="657">
      <c r="A657" s="767"/>
      <c r="B657" s="734"/>
      <c r="C657" s="767"/>
      <c r="D657" s="767"/>
      <c r="E657" s="767"/>
      <c r="F657" s="767"/>
      <c r="G657" s="767"/>
      <c r="H657" s="767"/>
      <c r="I657" s="767"/>
      <c r="J657" s="767"/>
      <c r="K657" s="767"/>
      <c r="L657" s="767"/>
      <c r="M657" s="767"/>
      <c r="N657" s="767"/>
      <c r="O657" s="767"/>
      <c r="P657" s="767"/>
      <c r="Q657" s="767"/>
      <c r="R657" s="767"/>
      <c r="S657" s="767"/>
      <c r="T657" s="767"/>
      <c r="U657" s="767"/>
      <c r="V657" s="799"/>
      <c r="W657" s="799"/>
      <c r="X657" s="799"/>
      <c r="Y657" s="799"/>
      <c r="Z657" s="799"/>
      <c r="AA657" s="799"/>
    </row>
    <row r="658">
      <c r="A658" s="767"/>
      <c r="B658" s="734"/>
      <c r="C658" s="767"/>
      <c r="D658" s="767"/>
      <c r="E658" s="767"/>
      <c r="F658" s="767"/>
      <c r="G658" s="767"/>
      <c r="H658" s="767"/>
      <c r="I658" s="767"/>
      <c r="J658" s="767"/>
      <c r="K658" s="767"/>
      <c r="L658" s="767"/>
      <c r="M658" s="767"/>
      <c r="N658" s="767"/>
      <c r="O658" s="767"/>
      <c r="P658" s="767"/>
      <c r="Q658" s="767"/>
      <c r="R658" s="767"/>
      <c r="S658" s="767"/>
      <c r="T658" s="767"/>
      <c r="U658" s="767"/>
      <c r="V658" s="799"/>
      <c r="W658" s="799"/>
      <c r="X658" s="799"/>
      <c r="Y658" s="799"/>
      <c r="Z658" s="799"/>
      <c r="AA658" s="799"/>
    </row>
    <row r="659">
      <c r="A659" s="767"/>
      <c r="B659" s="734"/>
      <c r="C659" s="767"/>
      <c r="D659" s="767"/>
      <c r="E659" s="767"/>
      <c r="F659" s="767"/>
      <c r="G659" s="767"/>
      <c r="H659" s="767"/>
      <c r="I659" s="767"/>
      <c r="J659" s="767"/>
      <c r="K659" s="767"/>
      <c r="L659" s="767"/>
      <c r="M659" s="767"/>
      <c r="N659" s="767"/>
      <c r="O659" s="767"/>
      <c r="P659" s="767"/>
      <c r="Q659" s="767"/>
      <c r="R659" s="767"/>
      <c r="S659" s="767"/>
      <c r="T659" s="767"/>
      <c r="U659" s="767"/>
      <c r="V659" s="799"/>
      <c r="W659" s="799"/>
      <c r="X659" s="799"/>
      <c r="Y659" s="799"/>
      <c r="Z659" s="799"/>
      <c r="AA659" s="799"/>
    </row>
    <row r="660">
      <c r="A660" s="767"/>
      <c r="B660" s="734"/>
      <c r="C660" s="767"/>
      <c r="D660" s="767"/>
      <c r="E660" s="767"/>
      <c r="F660" s="767"/>
      <c r="G660" s="767"/>
      <c r="H660" s="767"/>
      <c r="I660" s="767"/>
      <c r="J660" s="767"/>
      <c r="K660" s="767"/>
      <c r="L660" s="767"/>
      <c r="M660" s="767"/>
      <c r="N660" s="767"/>
      <c r="O660" s="767"/>
      <c r="P660" s="767"/>
      <c r="Q660" s="767"/>
      <c r="R660" s="767"/>
      <c r="S660" s="767"/>
      <c r="T660" s="767"/>
      <c r="U660" s="767"/>
      <c r="V660" s="799"/>
      <c r="W660" s="799"/>
      <c r="X660" s="799"/>
      <c r="Y660" s="799"/>
      <c r="Z660" s="799"/>
      <c r="AA660" s="799"/>
    </row>
    <row r="661">
      <c r="A661" s="767"/>
      <c r="B661" s="734"/>
      <c r="C661" s="767"/>
      <c r="D661" s="767"/>
      <c r="E661" s="767"/>
      <c r="F661" s="767"/>
      <c r="G661" s="767"/>
      <c r="H661" s="767"/>
      <c r="I661" s="767"/>
      <c r="J661" s="767"/>
      <c r="K661" s="767"/>
      <c r="L661" s="767"/>
      <c r="M661" s="767"/>
      <c r="N661" s="767"/>
      <c r="O661" s="767"/>
      <c r="P661" s="767"/>
      <c r="Q661" s="767"/>
      <c r="R661" s="767"/>
      <c r="S661" s="767"/>
      <c r="T661" s="767"/>
      <c r="U661" s="767"/>
      <c r="V661" s="799"/>
      <c r="W661" s="799"/>
      <c r="X661" s="799"/>
      <c r="Y661" s="799"/>
      <c r="Z661" s="799"/>
      <c r="AA661" s="799"/>
    </row>
    <row r="662">
      <c r="A662" s="767"/>
      <c r="B662" s="734"/>
      <c r="C662" s="767"/>
      <c r="D662" s="767"/>
      <c r="E662" s="767"/>
      <c r="F662" s="767"/>
      <c r="G662" s="767"/>
      <c r="H662" s="767"/>
      <c r="I662" s="767"/>
      <c r="J662" s="767"/>
      <c r="K662" s="767"/>
      <c r="L662" s="767"/>
      <c r="M662" s="767"/>
      <c r="N662" s="767"/>
      <c r="O662" s="767"/>
      <c r="P662" s="767"/>
      <c r="Q662" s="767"/>
      <c r="R662" s="767"/>
      <c r="S662" s="767"/>
      <c r="T662" s="767"/>
      <c r="U662" s="767"/>
      <c r="V662" s="799"/>
      <c r="W662" s="799"/>
      <c r="X662" s="799"/>
      <c r="Y662" s="799"/>
      <c r="Z662" s="799"/>
      <c r="AA662" s="799"/>
    </row>
    <row r="663">
      <c r="A663" s="767"/>
      <c r="B663" s="734"/>
      <c r="C663" s="767"/>
      <c r="D663" s="767"/>
      <c r="E663" s="767"/>
      <c r="F663" s="767"/>
      <c r="G663" s="767"/>
      <c r="H663" s="767"/>
      <c r="I663" s="767"/>
      <c r="J663" s="767"/>
      <c r="K663" s="767"/>
      <c r="L663" s="767"/>
      <c r="M663" s="767"/>
      <c r="N663" s="767"/>
      <c r="O663" s="767"/>
      <c r="P663" s="767"/>
      <c r="Q663" s="767"/>
      <c r="R663" s="767"/>
      <c r="S663" s="767"/>
      <c r="T663" s="767"/>
      <c r="U663" s="767"/>
      <c r="V663" s="799"/>
      <c r="W663" s="799"/>
      <c r="X663" s="799"/>
      <c r="Y663" s="799"/>
      <c r="Z663" s="799"/>
      <c r="AA663" s="799"/>
    </row>
    <row r="664">
      <c r="A664" s="767"/>
      <c r="B664" s="734"/>
      <c r="C664" s="767"/>
      <c r="D664" s="767"/>
      <c r="E664" s="767"/>
      <c r="F664" s="767"/>
      <c r="G664" s="767"/>
      <c r="H664" s="767"/>
      <c r="I664" s="767"/>
      <c r="J664" s="767"/>
      <c r="K664" s="767"/>
      <c r="L664" s="767"/>
      <c r="M664" s="767"/>
      <c r="N664" s="767"/>
      <c r="O664" s="767"/>
      <c r="P664" s="767"/>
      <c r="Q664" s="767"/>
      <c r="R664" s="767"/>
      <c r="S664" s="767"/>
      <c r="T664" s="767"/>
      <c r="U664" s="767"/>
      <c r="V664" s="799"/>
      <c r="W664" s="799"/>
      <c r="X664" s="799"/>
      <c r="Y664" s="799"/>
      <c r="Z664" s="799"/>
      <c r="AA664" s="799"/>
    </row>
    <row r="665">
      <c r="A665" s="767"/>
      <c r="B665" s="734"/>
      <c r="C665" s="767"/>
      <c r="D665" s="767"/>
      <c r="E665" s="767"/>
      <c r="F665" s="767"/>
      <c r="G665" s="767"/>
      <c r="H665" s="767"/>
      <c r="I665" s="767"/>
      <c r="J665" s="767"/>
      <c r="K665" s="767"/>
      <c r="L665" s="767"/>
      <c r="M665" s="767"/>
      <c r="N665" s="767"/>
      <c r="O665" s="767"/>
      <c r="P665" s="767"/>
      <c r="Q665" s="767"/>
      <c r="R665" s="767"/>
      <c r="S665" s="767"/>
      <c r="T665" s="767"/>
      <c r="U665" s="767"/>
      <c r="V665" s="799"/>
      <c r="W665" s="799"/>
      <c r="X665" s="799"/>
      <c r="Y665" s="799"/>
      <c r="Z665" s="799"/>
      <c r="AA665" s="799"/>
    </row>
    <row r="666">
      <c r="A666" s="767"/>
      <c r="B666" s="734"/>
      <c r="C666" s="767"/>
      <c r="D666" s="767"/>
      <c r="E666" s="767"/>
      <c r="F666" s="767"/>
      <c r="G666" s="767"/>
      <c r="H666" s="767"/>
      <c r="I666" s="767"/>
      <c r="J666" s="767"/>
      <c r="K666" s="767"/>
      <c r="L666" s="767"/>
      <c r="M666" s="767"/>
      <c r="N666" s="767"/>
      <c r="O666" s="767"/>
      <c r="P666" s="767"/>
      <c r="Q666" s="767"/>
      <c r="R666" s="767"/>
      <c r="S666" s="767"/>
      <c r="T666" s="767"/>
      <c r="U666" s="767"/>
      <c r="V666" s="799"/>
      <c r="W666" s="799"/>
      <c r="X666" s="799"/>
      <c r="Y666" s="799"/>
      <c r="Z666" s="799"/>
      <c r="AA666" s="799"/>
    </row>
    <row r="667">
      <c r="A667" s="767"/>
      <c r="B667" s="734"/>
      <c r="C667" s="767"/>
      <c r="D667" s="767"/>
      <c r="E667" s="767"/>
      <c r="F667" s="767"/>
      <c r="G667" s="767"/>
      <c r="H667" s="767"/>
      <c r="I667" s="767"/>
      <c r="J667" s="767"/>
      <c r="K667" s="767"/>
      <c r="L667" s="767"/>
      <c r="M667" s="767"/>
      <c r="N667" s="767"/>
      <c r="O667" s="767"/>
      <c r="P667" s="767"/>
      <c r="Q667" s="767"/>
      <c r="R667" s="767"/>
      <c r="S667" s="767"/>
      <c r="T667" s="767"/>
      <c r="U667" s="767"/>
      <c r="V667" s="799"/>
      <c r="W667" s="799"/>
      <c r="X667" s="799"/>
      <c r="Y667" s="799"/>
      <c r="Z667" s="799"/>
      <c r="AA667" s="799"/>
    </row>
    <row r="668">
      <c r="A668" s="767"/>
      <c r="B668" s="734"/>
      <c r="C668" s="767"/>
      <c r="D668" s="767"/>
      <c r="E668" s="767"/>
      <c r="F668" s="767"/>
      <c r="G668" s="767"/>
      <c r="H668" s="767"/>
      <c r="I668" s="767"/>
      <c r="J668" s="767"/>
      <c r="K668" s="767"/>
      <c r="L668" s="767"/>
      <c r="M668" s="767"/>
      <c r="N668" s="767"/>
      <c r="O668" s="767"/>
      <c r="P668" s="767"/>
      <c r="Q668" s="767"/>
      <c r="R668" s="767"/>
      <c r="S668" s="767"/>
      <c r="T668" s="767"/>
      <c r="U668" s="767"/>
      <c r="V668" s="799"/>
      <c r="W668" s="799"/>
      <c r="X668" s="799"/>
      <c r="Y668" s="799"/>
      <c r="Z668" s="799"/>
      <c r="AA668" s="799"/>
    </row>
    <row r="669">
      <c r="A669" s="767"/>
      <c r="B669" s="734"/>
      <c r="C669" s="767"/>
      <c r="D669" s="767"/>
      <c r="E669" s="767"/>
      <c r="F669" s="767"/>
      <c r="G669" s="767"/>
      <c r="H669" s="767"/>
      <c r="I669" s="767"/>
      <c r="J669" s="767"/>
      <c r="K669" s="767"/>
      <c r="L669" s="767"/>
      <c r="M669" s="767"/>
      <c r="N669" s="767"/>
      <c r="O669" s="767"/>
      <c r="P669" s="767"/>
      <c r="Q669" s="767"/>
      <c r="R669" s="767"/>
      <c r="S669" s="767"/>
      <c r="T669" s="767"/>
      <c r="U669" s="767"/>
      <c r="V669" s="799"/>
      <c r="W669" s="799"/>
      <c r="X669" s="799"/>
      <c r="Y669" s="799"/>
      <c r="Z669" s="799"/>
      <c r="AA669" s="799"/>
    </row>
    <row r="670">
      <c r="A670" s="767"/>
      <c r="B670" s="734"/>
      <c r="C670" s="767"/>
      <c r="D670" s="767"/>
      <c r="E670" s="767"/>
      <c r="F670" s="767"/>
      <c r="G670" s="767"/>
      <c r="H670" s="767"/>
      <c r="I670" s="767"/>
      <c r="J670" s="767"/>
      <c r="K670" s="767"/>
      <c r="L670" s="767"/>
      <c r="M670" s="767"/>
      <c r="N670" s="767"/>
      <c r="O670" s="767"/>
      <c r="P670" s="767"/>
      <c r="Q670" s="767"/>
      <c r="R670" s="767"/>
      <c r="S670" s="767"/>
      <c r="T670" s="767"/>
      <c r="U670" s="767"/>
      <c r="V670" s="799"/>
      <c r="W670" s="799"/>
      <c r="X670" s="799"/>
      <c r="Y670" s="799"/>
      <c r="Z670" s="799"/>
      <c r="AA670" s="799"/>
    </row>
    <row r="671">
      <c r="A671" s="767"/>
      <c r="B671" s="734"/>
      <c r="C671" s="767"/>
      <c r="D671" s="767"/>
      <c r="E671" s="767"/>
      <c r="F671" s="767"/>
      <c r="G671" s="767"/>
      <c r="H671" s="767"/>
      <c r="I671" s="767"/>
      <c r="J671" s="767"/>
      <c r="K671" s="767"/>
      <c r="L671" s="767"/>
      <c r="M671" s="767"/>
      <c r="N671" s="767"/>
      <c r="O671" s="767"/>
      <c r="P671" s="767"/>
      <c r="Q671" s="767"/>
      <c r="R671" s="767"/>
      <c r="S671" s="767"/>
      <c r="T671" s="767"/>
      <c r="U671" s="767"/>
      <c r="V671" s="799"/>
      <c r="W671" s="799"/>
      <c r="X671" s="799"/>
      <c r="Y671" s="799"/>
      <c r="Z671" s="799"/>
      <c r="AA671" s="799"/>
    </row>
    <row r="672">
      <c r="A672" s="767"/>
      <c r="B672" s="734"/>
      <c r="C672" s="767"/>
      <c r="D672" s="767"/>
      <c r="E672" s="767"/>
      <c r="F672" s="767"/>
      <c r="G672" s="767"/>
      <c r="H672" s="767"/>
      <c r="I672" s="767"/>
      <c r="J672" s="767"/>
      <c r="K672" s="767"/>
      <c r="L672" s="767"/>
      <c r="M672" s="767"/>
      <c r="N672" s="767"/>
      <c r="O672" s="767"/>
      <c r="P672" s="767"/>
      <c r="Q672" s="767"/>
      <c r="R672" s="767"/>
      <c r="S672" s="767"/>
      <c r="T672" s="767"/>
      <c r="U672" s="767"/>
      <c r="V672" s="799"/>
      <c r="W672" s="799"/>
      <c r="X672" s="799"/>
      <c r="Y672" s="799"/>
      <c r="Z672" s="799"/>
      <c r="AA672" s="799"/>
    </row>
    <row r="673">
      <c r="A673" s="767"/>
      <c r="B673" s="734"/>
      <c r="C673" s="767"/>
      <c r="D673" s="767"/>
      <c r="E673" s="767"/>
      <c r="F673" s="767"/>
      <c r="G673" s="767"/>
      <c r="H673" s="767"/>
      <c r="I673" s="767"/>
      <c r="J673" s="767"/>
      <c r="K673" s="767"/>
      <c r="L673" s="767"/>
      <c r="M673" s="767"/>
      <c r="N673" s="767"/>
      <c r="O673" s="767"/>
      <c r="P673" s="767"/>
      <c r="Q673" s="767"/>
      <c r="R673" s="767"/>
      <c r="S673" s="767"/>
      <c r="T673" s="767"/>
      <c r="U673" s="767"/>
      <c r="V673" s="799"/>
      <c r="W673" s="799"/>
      <c r="X673" s="799"/>
      <c r="Y673" s="799"/>
      <c r="Z673" s="799"/>
      <c r="AA673" s="799"/>
    </row>
    <row r="674">
      <c r="A674" s="767"/>
      <c r="B674" s="734"/>
      <c r="C674" s="767"/>
      <c r="D674" s="767"/>
      <c r="E674" s="767"/>
      <c r="F674" s="767"/>
      <c r="G674" s="767"/>
      <c r="H674" s="767"/>
      <c r="I674" s="767"/>
      <c r="J674" s="767"/>
      <c r="K674" s="767"/>
      <c r="L674" s="767"/>
      <c r="M674" s="767"/>
      <c r="N674" s="767"/>
      <c r="O674" s="767"/>
      <c r="P674" s="767"/>
      <c r="Q674" s="767"/>
      <c r="R674" s="767"/>
      <c r="S674" s="767"/>
      <c r="T674" s="767"/>
      <c r="U674" s="767"/>
      <c r="V674" s="799"/>
      <c r="W674" s="799"/>
      <c r="X674" s="799"/>
      <c r="Y674" s="799"/>
      <c r="Z674" s="799"/>
      <c r="AA674" s="799"/>
    </row>
    <row r="675">
      <c r="A675" s="767"/>
      <c r="B675" s="734"/>
      <c r="C675" s="767"/>
      <c r="D675" s="767"/>
      <c r="E675" s="767"/>
      <c r="F675" s="767"/>
      <c r="G675" s="767"/>
      <c r="H675" s="767"/>
      <c r="I675" s="767"/>
      <c r="J675" s="767"/>
      <c r="K675" s="767"/>
      <c r="L675" s="767"/>
      <c r="M675" s="767"/>
      <c r="N675" s="767"/>
      <c r="O675" s="767"/>
      <c r="P675" s="767"/>
      <c r="Q675" s="767"/>
      <c r="R675" s="767"/>
      <c r="S675" s="767"/>
      <c r="T675" s="767"/>
      <c r="U675" s="767"/>
      <c r="V675" s="799"/>
      <c r="W675" s="799"/>
      <c r="X675" s="799"/>
      <c r="Y675" s="799"/>
      <c r="Z675" s="799"/>
      <c r="AA675" s="799"/>
    </row>
    <row r="676">
      <c r="A676" s="767"/>
      <c r="B676" s="734"/>
      <c r="C676" s="767"/>
      <c r="D676" s="767"/>
      <c r="E676" s="767"/>
      <c r="F676" s="767"/>
      <c r="G676" s="767"/>
      <c r="H676" s="767"/>
      <c r="I676" s="767"/>
      <c r="J676" s="767"/>
      <c r="K676" s="767"/>
      <c r="L676" s="767"/>
      <c r="M676" s="767"/>
      <c r="N676" s="767"/>
      <c r="O676" s="767"/>
      <c r="P676" s="767"/>
      <c r="Q676" s="767"/>
      <c r="R676" s="767"/>
      <c r="S676" s="767"/>
      <c r="T676" s="767"/>
      <c r="U676" s="767"/>
      <c r="V676" s="799"/>
      <c r="W676" s="799"/>
      <c r="X676" s="799"/>
      <c r="Y676" s="799"/>
      <c r="Z676" s="799"/>
      <c r="AA676" s="799"/>
    </row>
    <row r="677">
      <c r="A677" s="767"/>
      <c r="B677" s="734"/>
      <c r="C677" s="767"/>
      <c r="D677" s="767"/>
      <c r="E677" s="767"/>
      <c r="F677" s="767"/>
      <c r="G677" s="767"/>
      <c r="H677" s="767"/>
      <c r="I677" s="767"/>
      <c r="J677" s="767"/>
      <c r="K677" s="767"/>
      <c r="L677" s="767"/>
      <c r="M677" s="767"/>
      <c r="N677" s="767"/>
      <c r="O677" s="767"/>
      <c r="P677" s="767"/>
      <c r="Q677" s="767"/>
      <c r="R677" s="767"/>
      <c r="S677" s="767"/>
      <c r="T677" s="767"/>
      <c r="U677" s="767"/>
      <c r="V677" s="799"/>
      <c r="W677" s="799"/>
      <c r="X677" s="799"/>
      <c r="Y677" s="799"/>
      <c r="Z677" s="799"/>
      <c r="AA677" s="799"/>
    </row>
    <row r="678">
      <c r="A678" s="767"/>
      <c r="B678" s="734"/>
      <c r="C678" s="767"/>
      <c r="D678" s="767"/>
      <c r="E678" s="767"/>
      <c r="F678" s="767"/>
      <c r="G678" s="767"/>
      <c r="H678" s="767"/>
      <c r="I678" s="767"/>
      <c r="J678" s="767"/>
      <c r="K678" s="767"/>
      <c r="L678" s="767"/>
      <c r="M678" s="767"/>
      <c r="N678" s="767"/>
      <c r="O678" s="767"/>
      <c r="P678" s="767"/>
      <c r="Q678" s="767"/>
      <c r="R678" s="767"/>
      <c r="S678" s="767"/>
      <c r="T678" s="767"/>
      <c r="U678" s="767"/>
      <c r="V678" s="799"/>
      <c r="W678" s="799"/>
      <c r="X678" s="799"/>
      <c r="Y678" s="799"/>
      <c r="Z678" s="799"/>
      <c r="AA678" s="799"/>
    </row>
    <row r="679">
      <c r="A679" s="767"/>
      <c r="B679" s="734"/>
      <c r="C679" s="767"/>
      <c r="D679" s="767"/>
      <c r="E679" s="767"/>
      <c r="F679" s="767"/>
      <c r="G679" s="767"/>
      <c r="H679" s="767"/>
      <c r="I679" s="767"/>
      <c r="J679" s="767"/>
      <c r="K679" s="767"/>
      <c r="L679" s="767"/>
      <c r="M679" s="767"/>
      <c r="N679" s="767"/>
      <c r="O679" s="767"/>
      <c r="P679" s="767"/>
      <c r="Q679" s="767"/>
      <c r="R679" s="767"/>
      <c r="S679" s="767"/>
      <c r="T679" s="767"/>
      <c r="U679" s="767"/>
      <c r="V679" s="799"/>
      <c r="W679" s="799"/>
      <c r="X679" s="799"/>
      <c r="Y679" s="799"/>
      <c r="Z679" s="799"/>
      <c r="AA679" s="799"/>
    </row>
    <row r="680">
      <c r="A680" s="767"/>
      <c r="B680" s="734"/>
      <c r="C680" s="767"/>
      <c r="D680" s="767"/>
      <c r="E680" s="767"/>
      <c r="F680" s="767"/>
      <c r="G680" s="767"/>
      <c r="H680" s="767"/>
      <c r="I680" s="767"/>
      <c r="J680" s="767"/>
      <c r="K680" s="767"/>
      <c r="L680" s="767"/>
      <c r="M680" s="767"/>
      <c r="N680" s="767"/>
      <c r="O680" s="767"/>
      <c r="P680" s="767"/>
      <c r="Q680" s="767"/>
      <c r="R680" s="767"/>
      <c r="S680" s="767"/>
      <c r="T680" s="767"/>
      <c r="U680" s="767"/>
      <c r="V680" s="799"/>
      <c r="W680" s="799"/>
      <c r="X680" s="799"/>
      <c r="Y680" s="799"/>
      <c r="Z680" s="799"/>
      <c r="AA680" s="799"/>
    </row>
    <row r="681">
      <c r="A681" s="767"/>
      <c r="B681" s="734"/>
      <c r="C681" s="767"/>
      <c r="D681" s="767"/>
      <c r="E681" s="767"/>
      <c r="F681" s="767"/>
      <c r="G681" s="767"/>
      <c r="H681" s="767"/>
      <c r="I681" s="767"/>
      <c r="J681" s="767"/>
      <c r="K681" s="767"/>
      <c r="L681" s="767"/>
      <c r="M681" s="767"/>
      <c r="N681" s="767"/>
      <c r="O681" s="767"/>
      <c r="P681" s="767"/>
      <c r="Q681" s="767"/>
      <c r="R681" s="767"/>
      <c r="S681" s="767"/>
      <c r="T681" s="767"/>
      <c r="U681" s="767"/>
      <c r="V681" s="799"/>
      <c r="W681" s="799"/>
      <c r="X681" s="799"/>
      <c r="Y681" s="799"/>
      <c r="Z681" s="799"/>
      <c r="AA681" s="799"/>
    </row>
    <row r="682">
      <c r="A682" s="767"/>
      <c r="B682" s="734"/>
      <c r="C682" s="767"/>
      <c r="D682" s="767"/>
      <c r="E682" s="767"/>
      <c r="F682" s="767"/>
      <c r="G682" s="767"/>
      <c r="H682" s="767"/>
      <c r="I682" s="767"/>
      <c r="J682" s="767"/>
      <c r="K682" s="767"/>
      <c r="L682" s="767"/>
      <c r="M682" s="767"/>
      <c r="N682" s="767"/>
      <c r="O682" s="767"/>
      <c r="P682" s="767"/>
      <c r="Q682" s="767"/>
      <c r="R682" s="767"/>
      <c r="S682" s="767"/>
      <c r="T682" s="767"/>
      <c r="U682" s="767"/>
      <c r="V682" s="799"/>
      <c r="W682" s="799"/>
      <c r="X682" s="799"/>
      <c r="Y682" s="799"/>
      <c r="Z682" s="799"/>
      <c r="AA682" s="799"/>
    </row>
    <row r="683">
      <c r="A683" s="767"/>
      <c r="B683" s="734"/>
      <c r="C683" s="767"/>
      <c r="D683" s="767"/>
      <c r="E683" s="767"/>
      <c r="F683" s="767"/>
      <c r="G683" s="767"/>
      <c r="H683" s="767"/>
      <c r="I683" s="767"/>
      <c r="J683" s="767"/>
      <c r="K683" s="767"/>
      <c r="L683" s="767"/>
      <c r="M683" s="767"/>
      <c r="N683" s="767"/>
      <c r="O683" s="767"/>
      <c r="P683" s="767"/>
      <c r="Q683" s="767"/>
      <c r="R683" s="767"/>
      <c r="S683" s="767"/>
      <c r="T683" s="767"/>
      <c r="U683" s="767"/>
      <c r="V683" s="799"/>
      <c r="W683" s="799"/>
      <c r="X683" s="799"/>
      <c r="Y683" s="799"/>
      <c r="Z683" s="799"/>
      <c r="AA683" s="799"/>
    </row>
    <row r="684">
      <c r="A684" s="767"/>
      <c r="B684" s="734"/>
      <c r="C684" s="767"/>
      <c r="D684" s="767"/>
      <c r="E684" s="767"/>
      <c r="F684" s="767"/>
      <c r="G684" s="767"/>
      <c r="H684" s="767"/>
      <c r="I684" s="767"/>
      <c r="J684" s="767"/>
      <c r="K684" s="767"/>
      <c r="L684" s="767"/>
      <c r="M684" s="767"/>
      <c r="N684" s="767"/>
      <c r="O684" s="767"/>
      <c r="P684" s="767"/>
      <c r="Q684" s="767"/>
      <c r="R684" s="767"/>
      <c r="S684" s="767"/>
      <c r="T684" s="767"/>
      <c r="U684" s="767"/>
      <c r="V684" s="799"/>
      <c r="W684" s="799"/>
      <c r="X684" s="799"/>
      <c r="Y684" s="799"/>
      <c r="Z684" s="799"/>
      <c r="AA684" s="799"/>
    </row>
    <row r="685">
      <c r="A685" s="767"/>
      <c r="B685" s="734"/>
      <c r="C685" s="767"/>
      <c r="D685" s="767"/>
      <c r="E685" s="767"/>
      <c r="F685" s="767"/>
      <c r="G685" s="767"/>
      <c r="H685" s="767"/>
      <c r="I685" s="767"/>
      <c r="J685" s="767"/>
      <c r="K685" s="767"/>
      <c r="L685" s="767"/>
      <c r="M685" s="767"/>
      <c r="N685" s="767"/>
      <c r="O685" s="767"/>
      <c r="P685" s="767"/>
      <c r="Q685" s="767"/>
      <c r="R685" s="767"/>
      <c r="S685" s="767"/>
      <c r="T685" s="767"/>
      <c r="U685" s="767"/>
      <c r="V685" s="799"/>
      <c r="W685" s="799"/>
      <c r="X685" s="799"/>
      <c r="Y685" s="799"/>
      <c r="Z685" s="799"/>
      <c r="AA685" s="799"/>
    </row>
    <row r="686">
      <c r="A686" s="767"/>
      <c r="B686" s="734"/>
      <c r="C686" s="767"/>
      <c r="D686" s="767"/>
      <c r="E686" s="767"/>
      <c r="F686" s="767"/>
      <c r="G686" s="767"/>
      <c r="H686" s="767"/>
      <c r="I686" s="767"/>
      <c r="J686" s="767"/>
      <c r="K686" s="767"/>
      <c r="L686" s="767"/>
      <c r="M686" s="767"/>
      <c r="N686" s="767"/>
      <c r="O686" s="767"/>
      <c r="P686" s="767"/>
      <c r="Q686" s="767"/>
      <c r="R686" s="767"/>
      <c r="S686" s="767"/>
      <c r="T686" s="767"/>
      <c r="U686" s="767"/>
      <c r="V686" s="799"/>
      <c r="W686" s="799"/>
      <c r="X686" s="799"/>
      <c r="Y686" s="799"/>
      <c r="Z686" s="799"/>
      <c r="AA686" s="799"/>
    </row>
    <row r="687">
      <c r="A687" s="767"/>
      <c r="B687" s="734"/>
      <c r="C687" s="767"/>
      <c r="D687" s="767"/>
      <c r="E687" s="767"/>
      <c r="F687" s="767"/>
      <c r="G687" s="767"/>
      <c r="H687" s="767"/>
      <c r="I687" s="767"/>
      <c r="J687" s="767"/>
      <c r="K687" s="767"/>
      <c r="L687" s="767"/>
      <c r="M687" s="767"/>
      <c r="N687" s="767"/>
      <c r="O687" s="767"/>
      <c r="P687" s="767"/>
      <c r="Q687" s="767"/>
      <c r="R687" s="767"/>
      <c r="S687" s="767"/>
      <c r="T687" s="767"/>
      <c r="U687" s="767"/>
      <c r="V687" s="799"/>
      <c r="W687" s="799"/>
      <c r="X687" s="799"/>
      <c r="Y687" s="799"/>
      <c r="Z687" s="799"/>
      <c r="AA687" s="799"/>
    </row>
    <row r="688">
      <c r="A688" s="767"/>
      <c r="B688" s="734"/>
      <c r="C688" s="767"/>
      <c r="D688" s="767"/>
      <c r="E688" s="767"/>
      <c r="F688" s="767"/>
      <c r="G688" s="767"/>
      <c r="H688" s="767"/>
      <c r="I688" s="767"/>
      <c r="J688" s="767"/>
      <c r="K688" s="767"/>
      <c r="L688" s="767"/>
      <c r="M688" s="767"/>
      <c r="N688" s="767"/>
      <c r="O688" s="767"/>
      <c r="P688" s="767"/>
      <c r="Q688" s="767"/>
      <c r="R688" s="767"/>
      <c r="S688" s="767"/>
      <c r="T688" s="767"/>
      <c r="U688" s="767"/>
      <c r="V688" s="799"/>
      <c r="W688" s="799"/>
      <c r="X688" s="799"/>
      <c r="Y688" s="799"/>
      <c r="Z688" s="799"/>
      <c r="AA688" s="799"/>
    </row>
    <row r="689">
      <c r="A689" s="767"/>
      <c r="B689" s="734"/>
      <c r="C689" s="767"/>
      <c r="D689" s="767"/>
      <c r="E689" s="767"/>
      <c r="F689" s="767"/>
      <c r="G689" s="767"/>
      <c r="H689" s="767"/>
      <c r="I689" s="767"/>
      <c r="J689" s="767"/>
      <c r="K689" s="767"/>
      <c r="L689" s="767"/>
      <c r="M689" s="767"/>
      <c r="N689" s="767"/>
      <c r="O689" s="767"/>
      <c r="P689" s="767"/>
      <c r="Q689" s="767"/>
      <c r="R689" s="767"/>
      <c r="S689" s="767"/>
      <c r="T689" s="767"/>
      <c r="U689" s="767"/>
      <c r="V689" s="799"/>
      <c r="W689" s="799"/>
      <c r="X689" s="799"/>
      <c r="Y689" s="799"/>
      <c r="Z689" s="799"/>
      <c r="AA689" s="799"/>
    </row>
    <row r="690">
      <c r="A690" s="767"/>
      <c r="B690" s="734"/>
      <c r="C690" s="767"/>
      <c r="D690" s="767"/>
      <c r="E690" s="767"/>
      <c r="F690" s="767"/>
      <c r="G690" s="767"/>
      <c r="H690" s="767"/>
      <c r="I690" s="767"/>
      <c r="J690" s="767"/>
      <c r="K690" s="767"/>
      <c r="L690" s="767"/>
      <c r="M690" s="767"/>
      <c r="N690" s="767"/>
      <c r="O690" s="767"/>
      <c r="P690" s="767"/>
      <c r="Q690" s="767"/>
      <c r="R690" s="767"/>
      <c r="S690" s="767"/>
      <c r="T690" s="767"/>
      <c r="U690" s="767"/>
      <c r="V690" s="799"/>
      <c r="W690" s="799"/>
      <c r="X690" s="799"/>
      <c r="Y690" s="799"/>
      <c r="Z690" s="799"/>
      <c r="AA690" s="799"/>
    </row>
    <row r="691">
      <c r="A691" s="767"/>
      <c r="B691" s="734"/>
      <c r="C691" s="767"/>
      <c r="D691" s="767"/>
      <c r="E691" s="767"/>
      <c r="F691" s="767"/>
      <c r="G691" s="767"/>
      <c r="H691" s="767"/>
      <c r="I691" s="767"/>
      <c r="J691" s="767"/>
      <c r="K691" s="767"/>
      <c r="L691" s="767"/>
      <c r="M691" s="767"/>
      <c r="N691" s="767"/>
      <c r="O691" s="767"/>
      <c r="P691" s="767"/>
      <c r="Q691" s="767"/>
      <c r="R691" s="767"/>
      <c r="S691" s="767"/>
      <c r="T691" s="767"/>
      <c r="U691" s="767"/>
      <c r="V691" s="799"/>
      <c r="W691" s="799"/>
      <c r="X691" s="799"/>
      <c r="Y691" s="799"/>
      <c r="Z691" s="799"/>
      <c r="AA691" s="799"/>
    </row>
    <row r="692">
      <c r="A692" s="767"/>
      <c r="B692" s="734"/>
      <c r="C692" s="767"/>
      <c r="D692" s="767"/>
      <c r="E692" s="767"/>
      <c r="F692" s="767"/>
      <c r="G692" s="767"/>
      <c r="H692" s="767"/>
      <c r="I692" s="767"/>
      <c r="J692" s="767"/>
      <c r="K692" s="767"/>
      <c r="L692" s="767"/>
      <c r="M692" s="767"/>
      <c r="N692" s="767"/>
      <c r="O692" s="767"/>
      <c r="P692" s="767"/>
      <c r="Q692" s="767"/>
      <c r="R692" s="767"/>
      <c r="S692" s="767"/>
      <c r="T692" s="767"/>
      <c r="U692" s="767"/>
      <c r="V692" s="799"/>
      <c r="W692" s="799"/>
      <c r="X692" s="799"/>
      <c r="Y692" s="799"/>
      <c r="Z692" s="799"/>
      <c r="AA692" s="799"/>
    </row>
    <row r="693">
      <c r="A693" s="767"/>
      <c r="B693" s="734"/>
      <c r="C693" s="767"/>
      <c r="D693" s="767"/>
      <c r="E693" s="767"/>
      <c r="F693" s="767"/>
      <c r="G693" s="767"/>
      <c r="H693" s="767"/>
      <c r="I693" s="767"/>
      <c r="J693" s="767"/>
      <c r="K693" s="767"/>
      <c r="L693" s="767"/>
      <c r="M693" s="767"/>
      <c r="N693" s="767"/>
      <c r="O693" s="767"/>
      <c r="P693" s="767"/>
      <c r="Q693" s="767"/>
      <c r="R693" s="767"/>
      <c r="S693" s="767"/>
      <c r="T693" s="767"/>
      <c r="U693" s="767"/>
      <c r="V693" s="799"/>
      <c r="W693" s="799"/>
      <c r="X693" s="799"/>
      <c r="Y693" s="799"/>
      <c r="Z693" s="799"/>
      <c r="AA693" s="799"/>
    </row>
    <row r="694">
      <c r="A694" s="767"/>
      <c r="B694" s="734"/>
      <c r="C694" s="767"/>
      <c r="D694" s="767"/>
      <c r="E694" s="767"/>
      <c r="F694" s="767"/>
      <c r="G694" s="767"/>
      <c r="H694" s="767"/>
      <c r="I694" s="767"/>
      <c r="J694" s="767"/>
      <c r="K694" s="767"/>
      <c r="L694" s="767"/>
      <c r="M694" s="767"/>
      <c r="N694" s="767"/>
      <c r="O694" s="767"/>
      <c r="P694" s="767"/>
      <c r="Q694" s="767"/>
      <c r="R694" s="767"/>
      <c r="S694" s="767"/>
      <c r="T694" s="767"/>
      <c r="U694" s="767"/>
      <c r="V694" s="799"/>
      <c r="W694" s="799"/>
      <c r="X694" s="799"/>
      <c r="Y694" s="799"/>
      <c r="Z694" s="799"/>
      <c r="AA694" s="799"/>
    </row>
    <row r="695">
      <c r="A695" s="767"/>
      <c r="B695" s="734"/>
      <c r="C695" s="767"/>
      <c r="D695" s="767"/>
      <c r="E695" s="767"/>
      <c r="F695" s="767"/>
      <c r="G695" s="767"/>
      <c r="H695" s="767"/>
      <c r="I695" s="767"/>
      <c r="J695" s="767"/>
      <c r="K695" s="767"/>
      <c r="L695" s="767"/>
      <c r="M695" s="767"/>
      <c r="N695" s="767"/>
      <c r="O695" s="767"/>
      <c r="P695" s="767"/>
      <c r="Q695" s="767"/>
      <c r="R695" s="767"/>
      <c r="S695" s="767"/>
      <c r="T695" s="767"/>
      <c r="U695" s="767"/>
      <c r="V695" s="799"/>
      <c r="W695" s="799"/>
      <c r="X695" s="799"/>
      <c r="Y695" s="799"/>
      <c r="Z695" s="799"/>
      <c r="AA695" s="799"/>
    </row>
    <row r="696">
      <c r="A696" s="767"/>
      <c r="B696" s="734"/>
      <c r="C696" s="767"/>
      <c r="D696" s="767"/>
      <c r="E696" s="767"/>
      <c r="F696" s="767"/>
      <c r="G696" s="767"/>
      <c r="H696" s="767"/>
      <c r="I696" s="767"/>
      <c r="J696" s="767"/>
      <c r="K696" s="767"/>
      <c r="L696" s="767"/>
      <c r="M696" s="767"/>
      <c r="N696" s="767"/>
      <c r="O696" s="767"/>
      <c r="P696" s="767"/>
      <c r="Q696" s="767"/>
      <c r="R696" s="767"/>
      <c r="S696" s="767"/>
      <c r="T696" s="767"/>
      <c r="U696" s="767"/>
      <c r="V696" s="799"/>
      <c r="W696" s="799"/>
      <c r="X696" s="799"/>
      <c r="Y696" s="799"/>
      <c r="Z696" s="799"/>
      <c r="AA696" s="799"/>
    </row>
    <row r="697">
      <c r="A697" s="767"/>
      <c r="B697" s="734"/>
      <c r="C697" s="767"/>
      <c r="D697" s="767"/>
      <c r="E697" s="767"/>
      <c r="F697" s="767"/>
      <c r="G697" s="767"/>
      <c r="H697" s="767"/>
      <c r="I697" s="767"/>
      <c r="J697" s="767"/>
      <c r="K697" s="767"/>
      <c r="L697" s="767"/>
      <c r="M697" s="767"/>
      <c r="N697" s="767"/>
      <c r="O697" s="767"/>
      <c r="P697" s="767"/>
      <c r="Q697" s="767"/>
      <c r="R697" s="767"/>
      <c r="S697" s="767"/>
      <c r="T697" s="767"/>
      <c r="U697" s="767"/>
      <c r="V697" s="799"/>
      <c r="W697" s="799"/>
      <c r="X697" s="799"/>
      <c r="Y697" s="799"/>
      <c r="Z697" s="799"/>
      <c r="AA697" s="799"/>
    </row>
    <row r="698">
      <c r="A698" s="767"/>
      <c r="B698" s="734"/>
      <c r="C698" s="767"/>
      <c r="D698" s="767"/>
      <c r="E698" s="767"/>
      <c r="F698" s="767"/>
      <c r="G698" s="767"/>
      <c r="H698" s="767"/>
      <c r="I698" s="767"/>
      <c r="J698" s="767"/>
      <c r="K698" s="767"/>
      <c r="L698" s="767"/>
      <c r="M698" s="767"/>
      <c r="N698" s="767"/>
      <c r="O698" s="767"/>
      <c r="P698" s="767"/>
      <c r="Q698" s="767"/>
      <c r="R698" s="767"/>
      <c r="S698" s="767"/>
      <c r="T698" s="767"/>
      <c r="U698" s="767"/>
      <c r="V698" s="799"/>
      <c r="W698" s="799"/>
      <c r="X698" s="799"/>
      <c r="Y698" s="799"/>
      <c r="Z698" s="799"/>
      <c r="AA698" s="799"/>
    </row>
    <row r="699">
      <c r="A699" s="767"/>
      <c r="B699" s="734"/>
      <c r="C699" s="767"/>
      <c r="D699" s="767"/>
      <c r="E699" s="767"/>
      <c r="F699" s="767"/>
      <c r="G699" s="767"/>
      <c r="H699" s="767"/>
      <c r="I699" s="767"/>
      <c r="J699" s="767"/>
      <c r="K699" s="767"/>
      <c r="L699" s="767"/>
      <c r="M699" s="767"/>
      <c r="N699" s="767"/>
      <c r="O699" s="767"/>
      <c r="P699" s="767"/>
      <c r="Q699" s="767"/>
      <c r="R699" s="767"/>
      <c r="S699" s="767"/>
      <c r="T699" s="767"/>
      <c r="U699" s="767"/>
      <c r="V699" s="799"/>
      <c r="W699" s="799"/>
      <c r="X699" s="799"/>
      <c r="Y699" s="799"/>
      <c r="Z699" s="799"/>
      <c r="AA699" s="799"/>
    </row>
    <row r="700">
      <c r="A700" s="767"/>
      <c r="B700" s="734"/>
      <c r="C700" s="767"/>
      <c r="D700" s="767"/>
      <c r="E700" s="767"/>
      <c r="F700" s="767"/>
      <c r="G700" s="767"/>
      <c r="H700" s="767"/>
      <c r="I700" s="767"/>
      <c r="J700" s="767"/>
      <c r="K700" s="767"/>
      <c r="L700" s="767"/>
      <c r="M700" s="767"/>
      <c r="N700" s="767"/>
      <c r="O700" s="767"/>
      <c r="P700" s="767"/>
      <c r="Q700" s="767"/>
      <c r="R700" s="767"/>
      <c r="S700" s="767"/>
      <c r="T700" s="767"/>
      <c r="U700" s="767"/>
      <c r="V700" s="799"/>
      <c r="W700" s="799"/>
      <c r="X700" s="799"/>
      <c r="Y700" s="799"/>
      <c r="Z700" s="799"/>
      <c r="AA700" s="799"/>
    </row>
    <row r="701">
      <c r="A701" s="767"/>
      <c r="B701" s="734"/>
      <c r="C701" s="767"/>
      <c r="D701" s="767"/>
      <c r="E701" s="767"/>
      <c r="F701" s="767"/>
      <c r="G701" s="767"/>
      <c r="H701" s="767"/>
      <c r="I701" s="767"/>
      <c r="J701" s="767"/>
      <c r="K701" s="767"/>
      <c r="L701" s="767"/>
      <c r="M701" s="767"/>
      <c r="N701" s="767"/>
      <c r="O701" s="767"/>
      <c r="P701" s="767"/>
      <c r="Q701" s="767"/>
      <c r="R701" s="767"/>
      <c r="S701" s="767"/>
      <c r="T701" s="767"/>
      <c r="U701" s="767"/>
      <c r="V701" s="799"/>
      <c r="W701" s="799"/>
      <c r="X701" s="799"/>
      <c r="Y701" s="799"/>
      <c r="Z701" s="799"/>
      <c r="AA701" s="799"/>
    </row>
    <row r="702">
      <c r="A702" s="767"/>
      <c r="B702" s="734"/>
      <c r="C702" s="767"/>
      <c r="D702" s="767"/>
      <c r="E702" s="767"/>
      <c r="F702" s="767"/>
      <c r="G702" s="767"/>
      <c r="H702" s="767"/>
      <c r="I702" s="767"/>
      <c r="J702" s="767"/>
      <c r="K702" s="767"/>
      <c r="L702" s="767"/>
      <c r="M702" s="767"/>
      <c r="N702" s="767"/>
      <c r="O702" s="767"/>
      <c r="P702" s="767"/>
      <c r="Q702" s="767"/>
      <c r="R702" s="767"/>
      <c r="S702" s="767"/>
      <c r="T702" s="767"/>
      <c r="U702" s="767"/>
      <c r="V702" s="799"/>
      <c r="W702" s="799"/>
      <c r="X702" s="799"/>
      <c r="Y702" s="799"/>
      <c r="Z702" s="799"/>
      <c r="AA702" s="799"/>
    </row>
    <row r="703">
      <c r="A703" s="767"/>
      <c r="B703" s="734"/>
      <c r="C703" s="767"/>
      <c r="D703" s="767"/>
      <c r="E703" s="767"/>
      <c r="F703" s="767"/>
      <c r="G703" s="767"/>
      <c r="H703" s="767"/>
      <c r="I703" s="767"/>
      <c r="J703" s="767"/>
      <c r="K703" s="767"/>
      <c r="L703" s="767"/>
      <c r="M703" s="767"/>
      <c r="N703" s="767"/>
      <c r="O703" s="767"/>
      <c r="P703" s="767"/>
      <c r="Q703" s="767"/>
      <c r="R703" s="767"/>
      <c r="S703" s="767"/>
      <c r="T703" s="767"/>
      <c r="U703" s="767"/>
      <c r="V703" s="799"/>
      <c r="W703" s="799"/>
      <c r="X703" s="799"/>
      <c r="Y703" s="799"/>
      <c r="Z703" s="799"/>
      <c r="AA703" s="799"/>
    </row>
    <row r="704">
      <c r="A704" s="767"/>
      <c r="B704" s="734"/>
      <c r="C704" s="767"/>
      <c r="D704" s="767"/>
      <c r="E704" s="767"/>
      <c r="F704" s="767"/>
      <c r="G704" s="767"/>
      <c r="H704" s="767"/>
      <c r="I704" s="767"/>
      <c r="J704" s="767"/>
      <c r="K704" s="767"/>
      <c r="L704" s="767"/>
      <c r="M704" s="767"/>
      <c r="N704" s="767"/>
      <c r="O704" s="767"/>
      <c r="P704" s="767"/>
      <c r="Q704" s="767"/>
      <c r="R704" s="767"/>
      <c r="S704" s="767"/>
      <c r="T704" s="767"/>
      <c r="U704" s="767"/>
      <c r="V704" s="799"/>
      <c r="W704" s="799"/>
      <c r="X704" s="799"/>
      <c r="Y704" s="799"/>
      <c r="Z704" s="799"/>
      <c r="AA704" s="799"/>
    </row>
    <row r="705">
      <c r="A705" s="767"/>
      <c r="B705" s="734"/>
      <c r="C705" s="767"/>
      <c r="D705" s="767"/>
      <c r="E705" s="767"/>
      <c r="F705" s="767"/>
      <c r="G705" s="767"/>
      <c r="H705" s="767"/>
      <c r="I705" s="767"/>
      <c r="J705" s="767"/>
      <c r="K705" s="767"/>
      <c r="L705" s="767"/>
      <c r="M705" s="767"/>
      <c r="N705" s="767"/>
      <c r="O705" s="767"/>
      <c r="P705" s="767"/>
      <c r="Q705" s="767"/>
      <c r="R705" s="767"/>
      <c r="S705" s="767"/>
      <c r="T705" s="767"/>
      <c r="U705" s="767"/>
      <c r="V705" s="799"/>
      <c r="W705" s="799"/>
      <c r="X705" s="799"/>
      <c r="Y705" s="799"/>
      <c r="Z705" s="799"/>
      <c r="AA705" s="799"/>
    </row>
    <row r="706">
      <c r="A706" s="767"/>
      <c r="B706" s="734"/>
      <c r="C706" s="767"/>
      <c r="D706" s="767"/>
      <c r="E706" s="767"/>
      <c r="F706" s="767"/>
      <c r="G706" s="767"/>
      <c r="H706" s="767"/>
      <c r="I706" s="767"/>
      <c r="J706" s="767"/>
      <c r="K706" s="767"/>
      <c r="L706" s="767"/>
      <c r="M706" s="767"/>
      <c r="N706" s="767"/>
      <c r="O706" s="767"/>
      <c r="P706" s="767"/>
      <c r="Q706" s="767"/>
      <c r="R706" s="767"/>
      <c r="S706" s="767"/>
      <c r="T706" s="767"/>
      <c r="U706" s="767"/>
      <c r="V706" s="799"/>
      <c r="W706" s="799"/>
      <c r="X706" s="799"/>
      <c r="Y706" s="799"/>
      <c r="Z706" s="799"/>
      <c r="AA706" s="799"/>
    </row>
    <row r="707">
      <c r="A707" s="767"/>
      <c r="B707" s="734"/>
      <c r="C707" s="767"/>
      <c r="D707" s="767"/>
      <c r="E707" s="767"/>
      <c r="F707" s="767"/>
      <c r="G707" s="767"/>
      <c r="H707" s="767"/>
      <c r="I707" s="767"/>
      <c r="J707" s="767"/>
      <c r="K707" s="767"/>
      <c r="L707" s="767"/>
      <c r="M707" s="767"/>
      <c r="N707" s="767"/>
      <c r="O707" s="767"/>
      <c r="P707" s="767"/>
      <c r="Q707" s="767"/>
      <c r="R707" s="767"/>
      <c r="S707" s="767"/>
      <c r="T707" s="767"/>
      <c r="U707" s="767"/>
      <c r="V707" s="799"/>
      <c r="W707" s="799"/>
      <c r="X707" s="799"/>
      <c r="Y707" s="799"/>
      <c r="Z707" s="799"/>
      <c r="AA707" s="799"/>
    </row>
    <row r="708">
      <c r="A708" s="767"/>
      <c r="B708" s="734"/>
      <c r="C708" s="767"/>
      <c r="D708" s="767"/>
      <c r="E708" s="767"/>
      <c r="F708" s="767"/>
      <c r="G708" s="767"/>
      <c r="H708" s="767"/>
      <c r="I708" s="767"/>
      <c r="J708" s="767"/>
      <c r="K708" s="767"/>
      <c r="L708" s="767"/>
      <c r="M708" s="767"/>
      <c r="N708" s="767"/>
      <c r="O708" s="767"/>
      <c r="P708" s="767"/>
      <c r="Q708" s="767"/>
      <c r="R708" s="767"/>
      <c r="S708" s="767"/>
      <c r="T708" s="767"/>
      <c r="U708" s="767"/>
      <c r="V708" s="799"/>
      <c r="W708" s="799"/>
      <c r="X708" s="799"/>
      <c r="Y708" s="799"/>
      <c r="Z708" s="799"/>
      <c r="AA708" s="799"/>
    </row>
    <row r="709">
      <c r="A709" s="767"/>
      <c r="B709" s="734"/>
      <c r="C709" s="767"/>
      <c r="D709" s="767"/>
      <c r="E709" s="767"/>
      <c r="F709" s="767"/>
      <c r="G709" s="767"/>
      <c r="H709" s="767"/>
      <c r="I709" s="767"/>
      <c r="J709" s="767"/>
      <c r="K709" s="767"/>
      <c r="L709" s="767"/>
      <c r="M709" s="767"/>
      <c r="N709" s="767"/>
      <c r="O709" s="767"/>
      <c r="P709" s="767"/>
      <c r="Q709" s="767"/>
      <c r="R709" s="767"/>
      <c r="S709" s="767"/>
      <c r="T709" s="767"/>
      <c r="U709" s="767"/>
      <c r="V709" s="799"/>
      <c r="W709" s="799"/>
      <c r="X709" s="799"/>
      <c r="Y709" s="799"/>
      <c r="Z709" s="799"/>
      <c r="AA709" s="799"/>
    </row>
    <row r="710">
      <c r="A710" s="767"/>
      <c r="B710" s="734"/>
      <c r="C710" s="767"/>
      <c r="D710" s="767"/>
      <c r="E710" s="767"/>
      <c r="F710" s="767"/>
      <c r="G710" s="767"/>
      <c r="H710" s="767"/>
      <c r="I710" s="767"/>
      <c r="J710" s="767"/>
      <c r="K710" s="767"/>
      <c r="L710" s="767"/>
      <c r="M710" s="767"/>
      <c r="N710" s="767"/>
      <c r="O710" s="767"/>
      <c r="P710" s="767"/>
      <c r="Q710" s="767"/>
      <c r="R710" s="767"/>
      <c r="S710" s="767"/>
      <c r="T710" s="767"/>
      <c r="U710" s="767"/>
      <c r="V710" s="799"/>
      <c r="W710" s="799"/>
      <c r="X710" s="799"/>
      <c r="Y710" s="799"/>
      <c r="Z710" s="799"/>
      <c r="AA710" s="799"/>
    </row>
    <row r="711">
      <c r="A711" s="767"/>
      <c r="B711" s="734"/>
      <c r="C711" s="767"/>
      <c r="D711" s="767"/>
      <c r="E711" s="767"/>
      <c r="F711" s="767"/>
      <c r="G711" s="767"/>
      <c r="H711" s="767"/>
      <c r="I711" s="767"/>
      <c r="J711" s="767"/>
      <c r="K711" s="767"/>
      <c r="L711" s="767"/>
      <c r="M711" s="767"/>
      <c r="N711" s="767"/>
      <c r="O711" s="767"/>
      <c r="P711" s="767"/>
      <c r="Q711" s="767"/>
      <c r="R711" s="767"/>
      <c r="S711" s="767"/>
      <c r="T711" s="767"/>
      <c r="U711" s="767"/>
      <c r="V711" s="799"/>
      <c r="W711" s="799"/>
      <c r="X711" s="799"/>
      <c r="Y711" s="799"/>
      <c r="Z711" s="799"/>
      <c r="AA711" s="799"/>
    </row>
    <row r="712">
      <c r="A712" s="767"/>
      <c r="B712" s="734"/>
      <c r="C712" s="767"/>
      <c r="D712" s="767"/>
      <c r="E712" s="767"/>
      <c r="F712" s="767"/>
      <c r="G712" s="767"/>
      <c r="H712" s="767"/>
      <c r="I712" s="767"/>
      <c r="J712" s="767"/>
      <c r="K712" s="767"/>
      <c r="L712" s="767"/>
      <c r="M712" s="767"/>
      <c r="N712" s="767"/>
      <c r="O712" s="767"/>
      <c r="P712" s="767"/>
      <c r="Q712" s="767"/>
      <c r="R712" s="767"/>
      <c r="S712" s="767"/>
      <c r="T712" s="767"/>
      <c r="U712" s="767"/>
      <c r="V712" s="799"/>
      <c r="W712" s="799"/>
      <c r="X712" s="799"/>
      <c r="Y712" s="799"/>
      <c r="Z712" s="799"/>
      <c r="AA712" s="799"/>
    </row>
    <row r="713">
      <c r="A713" s="767"/>
      <c r="B713" s="734"/>
      <c r="C713" s="767"/>
      <c r="D713" s="767"/>
      <c r="E713" s="767"/>
      <c r="F713" s="767"/>
      <c r="G713" s="767"/>
      <c r="H713" s="767"/>
      <c r="I713" s="767"/>
      <c r="J713" s="767"/>
      <c r="K713" s="767"/>
      <c r="L713" s="767"/>
      <c r="M713" s="767"/>
      <c r="N713" s="767"/>
      <c r="O713" s="767"/>
      <c r="P713" s="767"/>
      <c r="Q713" s="767"/>
      <c r="R713" s="767"/>
      <c r="S713" s="767"/>
      <c r="T713" s="767"/>
      <c r="U713" s="767"/>
      <c r="V713" s="799"/>
      <c r="W713" s="799"/>
      <c r="X713" s="799"/>
      <c r="Y713" s="799"/>
      <c r="Z713" s="799"/>
      <c r="AA713" s="799"/>
    </row>
    <row r="714">
      <c r="A714" s="767"/>
      <c r="B714" s="734"/>
      <c r="C714" s="767"/>
      <c r="D714" s="767"/>
      <c r="E714" s="767"/>
      <c r="F714" s="767"/>
      <c r="G714" s="767"/>
      <c r="H714" s="767"/>
      <c r="I714" s="767"/>
      <c r="J714" s="767"/>
      <c r="K714" s="767"/>
      <c r="L714" s="767"/>
      <c r="M714" s="767"/>
      <c r="N714" s="767"/>
      <c r="O714" s="767"/>
      <c r="P714" s="767"/>
      <c r="Q714" s="767"/>
      <c r="R714" s="767"/>
      <c r="S714" s="767"/>
      <c r="T714" s="767"/>
      <c r="U714" s="767"/>
      <c r="V714" s="799"/>
      <c r="W714" s="799"/>
      <c r="X714" s="799"/>
      <c r="Y714" s="799"/>
      <c r="Z714" s="799"/>
      <c r="AA714" s="799"/>
    </row>
    <row r="715">
      <c r="A715" s="767"/>
      <c r="B715" s="734"/>
      <c r="C715" s="767"/>
      <c r="D715" s="767"/>
      <c r="E715" s="767"/>
      <c r="F715" s="767"/>
      <c r="G715" s="767"/>
      <c r="H715" s="767"/>
      <c r="I715" s="767"/>
      <c r="J715" s="767"/>
      <c r="K715" s="767"/>
      <c r="L715" s="767"/>
      <c r="M715" s="767"/>
      <c r="N715" s="767"/>
      <c r="O715" s="767"/>
      <c r="P715" s="767"/>
      <c r="Q715" s="767"/>
      <c r="R715" s="767"/>
      <c r="S715" s="767"/>
      <c r="T715" s="767"/>
      <c r="U715" s="767"/>
      <c r="V715" s="799"/>
      <c r="W715" s="799"/>
      <c r="X715" s="799"/>
      <c r="Y715" s="799"/>
      <c r="Z715" s="799"/>
      <c r="AA715" s="799"/>
    </row>
    <row r="716">
      <c r="A716" s="767"/>
      <c r="B716" s="734"/>
      <c r="C716" s="767"/>
      <c r="D716" s="767"/>
      <c r="E716" s="767"/>
      <c r="F716" s="767"/>
      <c r="G716" s="767"/>
      <c r="H716" s="767"/>
      <c r="I716" s="767"/>
      <c r="J716" s="767"/>
      <c r="K716" s="767"/>
      <c r="L716" s="767"/>
      <c r="M716" s="767"/>
      <c r="N716" s="767"/>
      <c r="O716" s="767"/>
      <c r="P716" s="767"/>
      <c r="Q716" s="767"/>
      <c r="R716" s="767"/>
      <c r="S716" s="767"/>
      <c r="T716" s="767"/>
      <c r="U716" s="767"/>
      <c r="V716" s="799"/>
      <c r="W716" s="799"/>
      <c r="X716" s="799"/>
      <c r="Y716" s="799"/>
      <c r="Z716" s="799"/>
      <c r="AA716" s="799"/>
    </row>
    <row r="717">
      <c r="A717" s="767"/>
      <c r="B717" s="734"/>
      <c r="C717" s="767"/>
      <c r="D717" s="767"/>
      <c r="E717" s="767"/>
      <c r="F717" s="767"/>
      <c r="G717" s="767"/>
      <c r="H717" s="767"/>
      <c r="I717" s="767"/>
      <c r="J717" s="767"/>
      <c r="K717" s="767"/>
      <c r="L717" s="767"/>
      <c r="M717" s="767"/>
      <c r="N717" s="767"/>
      <c r="O717" s="767"/>
      <c r="P717" s="767"/>
      <c r="Q717" s="767"/>
      <c r="R717" s="767"/>
      <c r="S717" s="767"/>
      <c r="T717" s="767"/>
      <c r="U717" s="767"/>
      <c r="V717" s="799"/>
      <c r="W717" s="799"/>
      <c r="X717" s="799"/>
      <c r="Y717" s="799"/>
      <c r="Z717" s="799"/>
      <c r="AA717" s="799"/>
    </row>
    <row r="718">
      <c r="A718" s="767"/>
      <c r="B718" s="734"/>
      <c r="C718" s="767"/>
      <c r="D718" s="767"/>
      <c r="E718" s="767"/>
      <c r="F718" s="767"/>
      <c r="G718" s="767"/>
      <c r="H718" s="767"/>
      <c r="I718" s="767"/>
      <c r="J718" s="767"/>
      <c r="K718" s="767"/>
      <c r="L718" s="767"/>
      <c r="M718" s="767"/>
      <c r="N718" s="767"/>
      <c r="O718" s="767"/>
      <c r="P718" s="767"/>
      <c r="Q718" s="767"/>
      <c r="R718" s="767"/>
      <c r="S718" s="767"/>
      <c r="T718" s="767"/>
      <c r="U718" s="767"/>
      <c r="V718" s="799"/>
      <c r="W718" s="799"/>
      <c r="X718" s="799"/>
      <c r="Y718" s="799"/>
      <c r="Z718" s="799"/>
      <c r="AA718" s="799"/>
    </row>
    <row r="719">
      <c r="A719" s="767"/>
      <c r="B719" s="734"/>
      <c r="C719" s="767"/>
      <c r="D719" s="767"/>
      <c r="E719" s="767"/>
      <c r="F719" s="767"/>
      <c r="G719" s="767"/>
      <c r="H719" s="767"/>
      <c r="I719" s="767"/>
      <c r="J719" s="767"/>
      <c r="K719" s="767"/>
      <c r="L719" s="767"/>
      <c r="M719" s="767"/>
      <c r="N719" s="767"/>
      <c r="O719" s="767"/>
      <c r="P719" s="767"/>
      <c r="Q719" s="767"/>
      <c r="R719" s="767"/>
      <c r="S719" s="767"/>
      <c r="T719" s="767"/>
      <c r="U719" s="767"/>
      <c r="V719" s="799"/>
      <c r="W719" s="799"/>
      <c r="X719" s="799"/>
      <c r="Y719" s="799"/>
      <c r="Z719" s="799"/>
      <c r="AA719" s="799"/>
    </row>
    <row r="720">
      <c r="A720" s="767"/>
      <c r="B720" s="734"/>
      <c r="C720" s="767"/>
      <c r="D720" s="767"/>
      <c r="E720" s="767"/>
      <c r="F720" s="767"/>
      <c r="G720" s="767"/>
      <c r="H720" s="767"/>
      <c r="I720" s="767"/>
      <c r="J720" s="767"/>
      <c r="K720" s="767"/>
      <c r="L720" s="767"/>
      <c r="M720" s="767"/>
      <c r="N720" s="767"/>
      <c r="O720" s="767"/>
      <c r="P720" s="767"/>
      <c r="Q720" s="767"/>
      <c r="R720" s="767"/>
      <c r="S720" s="767"/>
      <c r="T720" s="767"/>
      <c r="U720" s="767"/>
      <c r="V720" s="799"/>
      <c r="W720" s="799"/>
      <c r="X720" s="799"/>
      <c r="Y720" s="799"/>
      <c r="Z720" s="799"/>
      <c r="AA720" s="799"/>
    </row>
    <row r="721">
      <c r="A721" s="767"/>
      <c r="B721" s="734"/>
      <c r="C721" s="767"/>
      <c r="D721" s="767"/>
      <c r="E721" s="767"/>
      <c r="F721" s="767"/>
      <c r="G721" s="767"/>
      <c r="H721" s="767"/>
      <c r="I721" s="767"/>
      <c r="J721" s="767"/>
      <c r="K721" s="767"/>
      <c r="L721" s="767"/>
      <c r="M721" s="767"/>
      <c r="N721" s="767"/>
      <c r="O721" s="767"/>
      <c r="P721" s="767"/>
      <c r="Q721" s="767"/>
      <c r="R721" s="767"/>
      <c r="S721" s="767"/>
      <c r="T721" s="767"/>
      <c r="U721" s="767"/>
      <c r="V721" s="799"/>
      <c r="W721" s="799"/>
      <c r="X721" s="799"/>
      <c r="Y721" s="799"/>
      <c r="Z721" s="799"/>
      <c r="AA721" s="799"/>
    </row>
    <row r="722">
      <c r="A722" s="767"/>
      <c r="B722" s="734"/>
      <c r="C722" s="767"/>
      <c r="D722" s="767"/>
      <c r="E722" s="767"/>
      <c r="F722" s="767"/>
      <c r="G722" s="767"/>
      <c r="H722" s="767"/>
      <c r="I722" s="767"/>
      <c r="J722" s="767"/>
      <c r="K722" s="767"/>
      <c r="L722" s="767"/>
      <c r="M722" s="767"/>
      <c r="N722" s="767"/>
      <c r="O722" s="767"/>
      <c r="P722" s="767"/>
      <c r="Q722" s="767"/>
      <c r="R722" s="767"/>
      <c r="S722" s="767"/>
      <c r="T722" s="767"/>
      <c r="U722" s="767"/>
      <c r="V722" s="799"/>
      <c r="W722" s="799"/>
      <c r="X722" s="799"/>
      <c r="Y722" s="799"/>
      <c r="Z722" s="799"/>
      <c r="AA722" s="799"/>
    </row>
    <row r="723">
      <c r="A723" s="767"/>
      <c r="B723" s="734"/>
      <c r="C723" s="767"/>
      <c r="D723" s="767"/>
      <c r="E723" s="767"/>
      <c r="F723" s="767"/>
      <c r="G723" s="767"/>
      <c r="H723" s="767"/>
      <c r="I723" s="767"/>
      <c r="J723" s="767"/>
      <c r="K723" s="767"/>
      <c r="L723" s="767"/>
      <c r="M723" s="767"/>
      <c r="N723" s="767"/>
      <c r="O723" s="767"/>
      <c r="P723" s="767"/>
      <c r="Q723" s="767"/>
      <c r="R723" s="767"/>
      <c r="S723" s="767"/>
      <c r="T723" s="767"/>
      <c r="U723" s="767"/>
      <c r="V723" s="799"/>
      <c r="W723" s="799"/>
      <c r="X723" s="799"/>
      <c r="Y723" s="799"/>
      <c r="Z723" s="799"/>
      <c r="AA723" s="799"/>
    </row>
    <row r="724">
      <c r="A724" s="767"/>
      <c r="B724" s="734"/>
      <c r="C724" s="767"/>
      <c r="D724" s="767"/>
      <c r="E724" s="767"/>
      <c r="F724" s="767"/>
      <c r="G724" s="767"/>
      <c r="H724" s="767"/>
      <c r="I724" s="767"/>
      <c r="J724" s="767"/>
      <c r="K724" s="767"/>
      <c r="L724" s="767"/>
      <c r="M724" s="767"/>
      <c r="N724" s="767"/>
      <c r="O724" s="767"/>
      <c r="P724" s="767"/>
      <c r="Q724" s="767"/>
      <c r="R724" s="767"/>
      <c r="S724" s="767"/>
      <c r="T724" s="767"/>
      <c r="U724" s="767"/>
      <c r="V724" s="799"/>
      <c r="W724" s="799"/>
      <c r="X724" s="799"/>
      <c r="Y724" s="799"/>
      <c r="Z724" s="799"/>
      <c r="AA724" s="799"/>
    </row>
    <row r="725">
      <c r="A725" s="767"/>
      <c r="B725" s="734"/>
      <c r="C725" s="767"/>
      <c r="D725" s="767"/>
      <c r="E725" s="767"/>
      <c r="F725" s="767"/>
      <c r="G725" s="767"/>
      <c r="H725" s="767"/>
      <c r="I725" s="767"/>
      <c r="J725" s="767"/>
      <c r="K725" s="767"/>
      <c r="L725" s="767"/>
      <c r="M725" s="767"/>
      <c r="N725" s="767"/>
      <c r="O725" s="767"/>
      <c r="P725" s="767"/>
      <c r="Q725" s="767"/>
      <c r="R725" s="767"/>
      <c r="S725" s="767"/>
      <c r="T725" s="767"/>
      <c r="U725" s="767"/>
      <c r="V725" s="799"/>
      <c r="W725" s="799"/>
      <c r="X725" s="799"/>
      <c r="Y725" s="799"/>
      <c r="Z725" s="799"/>
      <c r="AA725" s="799"/>
    </row>
    <row r="726">
      <c r="A726" s="767"/>
      <c r="B726" s="734"/>
      <c r="C726" s="767"/>
      <c r="D726" s="767"/>
      <c r="E726" s="767"/>
      <c r="F726" s="767"/>
      <c r="G726" s="767"/>
      <c r="H726" s="767"/>
      <c r="I726" s="767"/>
      <c r="J726" s="767"/>
      <c r="K726" s="767"/>
      <c r="L726" s="767"/>
      <c r="M726" s="767"/>
      <c r="N726" s="767"/>
      <c r="O726" s="767"/>
      <c r="P726" s="767"/>
      <c r="Q726" s="767"/>
      <c r="R726" s="767"/>
      <c r="S726" s="767"/>
      <c r="T726" s="767"/>
      <c r="U726" s="767"/>
      <c r="V726" s="799"/>
      <c r="W726" s="799"/>
      <c r="X726" s="799"/>
      <c r="Y726" s="799"/>
      <c r="Z726" s="799"/>
      <c r="AA726" s="799"/>
    </row>
    <row r="727">
      <c r="A727" s="767"/>
      <c r="B727" s="734"/>
      <c r="C727" s="767"/>
      <c r="D727" s="767"/>
      <c r="E727" s="767"/>
      <c r="F727" s="767"/>
      <c r="G727" s="767"/>
      <c r="H727" s="767"/>
      <c r="I727" s="767"/>
      <c r="J727" s="767"/>
      <c r="K727" s="767"/>
      <c r="L727" s="767"/>
      <c r="M727" s="767"/>
      <c r="N727" s="767"/>
      <c r="O727" s="767"/>
      <c r="P727" s="767"/>
      <c r="Q727" s="767"/>
      <c r="R727" s="767"/>
      <c r="S727" s="767"/>
      <c r="T727" s="767"/>
      <c r="U727" s="767"/>
      <c r="V727" s="799"/>
      <c r="W727" s="799"/>
      <c r="X727" s="799"/>
      <c r="Y727" s="799"/>
      <c r="Z727" s="799"/>
      <c r="AA727" s="799"/>
    </row>
    <row r="728">
      <c r="A728" s="767"/>
      <c r="B728" s="734"/>
      <c r="C728" s="767"/>
      <c r="D728" s="767"/>
      <c r="E728" s="767"/>
      <c r="F728" s="767"/>
      <c r="G728" s="767"/>
      <c r="H728" s="767"/>
      <c r="I728" s="767"/>
      <c r="J728" s="767"/>
      <c r="K728" s="767"/>
      <c r="L728" s="767"/>
      <c r="M728" s="767"/>
      <c r="N728" s="767"/>
      <c r="O728" s="767"/>
      <c r="P728" s="767"/>
      <c r="Q728" s="767"/>
      <c r="R728" s="767"/>
      <c r="S728" s="767"/>
      <c r="T728" s="767"/>
      <c r="U728" s="767"/>
      <c r="V728" s="799"/>
      <c r="W728" s="799"/>
      <c r="X728" s="799"/>
      <c r="Y728" s="799"/>
      <c r="Z728" s="799"/>
      <c r="AA728" s="799"/>
    </row>
    <row r="729">
      <c r="A729" s="767"/>
      <c r="B729" s="734"/>
      <c r="C729" s="767"/>
      <c r="D729" s="767"/>
      <c r="E729" s="767"/>
      <c r="F729" s="767"/>
      <c r="G729" s="767"/>
      <c r="H729" s="767"/>
      <c r="I729" s="767"/>
      <c r="J729" s="767"/>
      <c r="K729" s="767"/>
      <c r="L729" s="767"/>
      <c r="M729" s="767"/>
      <c r="N729" s="767"/>
      <c r="O729" s="767"/>
      <c r="P729" s="767"/>
      <c r="Q729" s="767"/>
      <c r="R729" s="767"/>
      <c r="S729" s="767"/>
      <c r="T729" s="767"/>
      <c r="U729" s="767"/>
      <c r="V729" s="799"/>
      <c r="W729" s="799"/>
      <c r="X729" s="799"/>
      <c r="Y729" s="799"/>
      <c r="Z729" s="799"/>
      <c r="AA729" s="799"/>
    </row>
    <row r="730">
      <c r="A730" s="767"/>
      <c r="B730" s="734"/>
      <c r="C730" s="767"/>
      <c r="D730" s="767"/>
      <c r="E730" s="767"/>
      <c r="F730" s="767"/>
      <c r="G730" s="767"/>
      <c r="H730" s="767"/>
      <c r="I730" s="767"/>
      <c r="J730" s="767"/>
      <c r="K730" s="767"/>
      <c r="L730" s="767"/>
      <c r="M730" s="767"/>
      <c r="N730" s="767"/>
      <c r="O730" s="767"/>
      <c r="P730" s="767"/>
      <c r="Q730" s="767"/>
      <c r="R730" s="767"/>
      <c r="S730" s="767"/>
      <c r="T730" s="767"/>
      <c r="U730" s="767"/>
      <c r="V730" s="799"/>
      <c r="W730" s="799"/>
      <c r="X730" s="799"/>
      <c r="Y730" s="799"/>
      <c r="Z730" s="799"/>
      <c r="AA730" s="799"/>
    </row>
    <row r="731">
      <c r="A731" s="767"/>
      <c r="B731" s="734"/>
      <c r="C731" s="767"/>
      <c r="D731" s="767"/>
      <c r="E731" s="767"/>
      <c r="F731" s="767"/>
      <c r="G731" s="767"/>
      <c r="H731" s="767"/>
      <c r="I731" s="767"/>
      <c r="J731" s="767"/>
      <c r="K731" s="767"/>
      <c r="L731" s="767"/>
      <c r="M731" s="767"/>
      <c r="N731" s="767"/>
      <c r="O731" s="767"/>
      <c r="P731" s="767"/>
      <c r="Q731" s="767"/>
      <c r="R731" s="767"/>
      <c r="S731" s="767"/>
      <c r="T731" s="767"/>
      <c r="U731" s="767"/>
      <c r="V731" s="799"/>
      <c r="W731" s="799"/>
      <c r="X731" s="799"/>
      <c r="Y731" s="799"/>
      <c r="Z731" s="799"/>
      <c r="AA731" s="799"/>
    </row>
    <row r="732">
      <c r="A732" s="767"/>
      <c r="B732" s="734"/>
      <c r="C732" s="767"/>
      <c r="D732" s="767"/>
      <c r="E732" s="767"/>
      <c r="F732" s="767"/>
      <c r="G732" s="767"/>
      <c r="H732" s="767"/>
      <c r="I732" s="767"/>
      <c r="J732" s="767"/>
      <c r="K732" s="767"/>
      <c r="L732" s="767"/>
      <c r="M732" s="767"/>
      <c r="N732" s="767"/>
      <c r="O732" s="767"/>
      <c r="P732" s="767"/>
      <c r="Q732" s="767"/>
      <c r="R732" s="767"/>
      <c r="S732" s="767"/>
      <c r="T732" s="767"/>
      <c r="U732" s="767"/>
      <c r="V732" s="799"/>
      <c r="W732" s="799"/>
      <c r="X732" s="799"/>
      <c r="Y732" s="799"/>
      <c r="Z732" s="799"/>
      <c r="AA732" s="799"/>
    </row>
    <row r="733">
      <c r="A733" s="767"/>
      <c r="B733" s="734"/>
      <c r="C733" s="767"/>
      <c r="D733" s="767"/>
      <c r="E733" s="767"/>
      <c r="F733" s="767"/>
      <c r="G733" s="767"/>
      <c r="H733" s="767"/>
      <c r="I733" s="767"/>
      <c r="J733" s="767"/>
      <c r="K733" s="767"/>
      <c r="L733" s="767"/>
      <c r="M733" s="767"/>
      <c r="N733" s="767"/>
      <c r="O733" s="767"/>
      <c r="P733" s="767"/>
      <c r="Q733" s="767"/>
      <c r="R733" s="767"/>
      <c r="S733" s="767"/>
      <c r="T733" s="767"/>
      <c r="U733" s="767"/>
      <c r="V733" s="799"/>
      <c r="W733" s="799"/>
      <c r="X733" s="799"/>
      <c r="Y733" s="799"/>
      <c r="Z733" s="799"/>
      <c r="AA733" s="799"/>
    </row>
    <row r="734">
      <c r="A734" s="767"/>
      <c r="B734" s="734"/>
      <c r="C734" s="767"/>
      <c r="D734" s="767"/>
      <c r="E734" s="767"/>
      <c r="F734" s="767"/>
      <c r="G734" s="767"/>
      <c r="H734" s="767"/>
      <c r="I734" s="767"/>
      <c r="J734" s="767"/>
      <c r="K734" s="767"/>
      <c r="L734" s="767"/>
      <c r="M734" s="767"/>
      <c r="N734" s="767"/>
      <c r="O734" s="767"/>
      <c r="P734" s="767"/>
      <c r="Q734" s="767"/>
      <c r="R734" s="767"/>
      <c r="S734" s="767"/>
      <c r="T734" s="767"/>
      <c r="U734" s="767"/>
      <c r="V734" s="799"/>
      <c r="W734" s="799"/>
      <c r="X734" s="799"/>
      <c r="Y734" s="799"/>
      <c r="Z734" s="799"/>
      <c r="AA734" s="799"/>
    </row>
    <row r="735">
      <c r="A735" s="767"/>
      <c r="B735" s="734"/>
      <c r="C735" s="767"/>
      <c r="D735" s="767"/>
      <c r="E735" s="767"/>
      <c r="F735" s="767"/>
      <c r="G735" s="767"/>
      <c r="H735" s="767"/>
      <c r="I735" s="767"/>
      <c r="J735" s="767"/>
      <c r="K735" s="767"/>
      <c r="L735" s="767"/>
      <c r="M735" s="767"/>
      <c r="N735" s="767"/>
      <c r="O735" s="767"/>
      <c r="P735" s="767"/>
      <c r="Q735" s="767"/>
      <c r="R735" s="767"/>
      <c r="S735" s="767"/>
      <c r="T735" s="767"/>
      <c r="U735" s="767"/>
      <c r="V735" s="799"/>
      <c r="W735" s="799"/>
      <c r="X735" s="799"/>
      <c r="Y735" s="799"/>
      <c r="Z735" s="799"/>
      <c r="AA735" s="799"/>
    </row>
    <row r="736">
      <c r="A736" s="767"/>
      <c r="B736" s="734"/>
      <c r="C736" s="767"/>
      <c r="D736" s="767"/>
      <c r="E736" s="767"/>
      <c r="F736" s="767"/>
      <c r="G736" s="767"/>
      <c r="H736" s="767"/>
      <c r="I736" s="767"/>
      <c r="J736" s="767"/>
      <c r="K736" s="767"/>
      <c r="L736" s="767"/>
      <c r="M736" s="767"/>
      <c r="N736" s="767"/>
      <c r="O736" s="767"/>
      <c r="P736" s="767"/>
      <c r="Q736" s="767"/>
      <c r="R736" s="767"/>
      <c r="S736" s="767"/>
      <c r="T736" s="767"/>
      <c r="U736" s="767"/>
      <c r="V736" s="799"/>
      <c r="W736" s="799"/>
      <c r="X736" s="799"/>
      <c r="Y736" s="799"/>
      <c r="Z736" s="799"/>
      <c r="AA736" s="799"/>
    </row>
    <row r="737">
      <c r="A737" s="767"/>
      <c r="B737" s="734"/>
      <c r="C737" s="767"/>
      <c r="D737" s="767"/>
      <c r="E737" s="767"/>
      <c r="F737" s="767"/>
      <c r="G737" s="767"/>
      <c r="H737" s="767"/>
      <c r="I737" s="767"/>
      <c r="J737" s="767"/>
      <c r="K737" s="767"/>
      <c r="L737" s="767"/>
      <c r="M737" s="767"/>
      <c r="N737" s="767"/>
      <c r="O737" s="767"/>
      <c r="P737" s="767"/>
      <c r="Q737" s="767"/>
      <c r="R737" s="767"/>
      <c r="S737" s="767"/>
      <c r="T737" s="767"/>
      <c r="U737" s="767"/>
      <c r="V737" s="799"/>
      <c r="W737" s="799"/>
      <c r="X737" s="799"/>
      <c r="Y737" s="799"/>
      <c r="Z737" s="799"/>
      <c r="AA737" s="799"/>
    </row>
    <row r="738">
      <c r="A738" s="767"/>
      <c r="B738" s="734"/>
      <c r="C738" s="767"/>
      <c r="D738" s="767"/>
      <c r="E738" s="767"/>
      <c r="F738" s="767"/>
      <c r="G738" s="767"/>
      <c r="H738" s="767"/>
      <c r="I738" s="767"/>
      <c r="J738" s="767"/>
      <c r="K738" s="767"/>
      <c r="L738" s="767"/>
      <c r="M738" s="767"/>
      <c r="N738" s="767"/>
      <c r="O738" s="767"/>
      <c r="P738" s="767"/>
      <c r="Q738" s="767"/>
      <c r="R738" s="767"/>
      <c r="S738" s="767"/>
      <c r="T738" s="767"/>
      <c r="U738" s="767"/>
      <c r="V738" s="799"/>
      <c r="W738" s="799"/>
      <c r="X738" s="799"/>
      <c r="Y738" s="799"/>
      <c r="Z738" s="799"/>
      <c r="AA738" s="799"/>
    </row>
    <row r="739">
      <c r="A739" s="767"/>
      <c r="B739" s="734"/>
      <c r="C739" s="767"/>
      <c r="D739" s="767"/>
      <c r="E739" s="767"/>
      <c r="F739" s="767"/>
      <c r="G739" s="767"/>
      <c r="H739" s="767"/>
      <c r="I739" s="767"/>
      <c r="J739" s="767"/>
      <c r="K739" s="767"/>
      <c r="L739" s="767"/>
      <c r="M739" s="767"/>
      <c r="N739" s="767"/>
      <c r="O739" s="767"/>
      <c r="P739" s="767"/>
      <c r="Q739" s="767"/>
      <c r="R739" s="767"/>
      <c r="S739" s="767"/>
      <c r="T739" s="767"/>
      <c r="U739" s="767"/>
      <c r="V739" s="799"/>
      <c r="W739" s="799"/>
      <c r="X739" s="799"/>
      <c r="Y739" s="799"/>
      <c r="Z739" s="799"/>
      <c r="AA739" s="799"/>
    </row>
    <row r="740">
      <c r="A740" s="767"/>
      <c r="B740" s="734"/>
      <c r="C740" s="767"/>
      <c r="D740" s="767"/>
      <c r="E740" s="767"/>
      <c r="F740" s="767"/>
      <c r="G740" s="767"/>
      <c r="H740" s="767"/>
      <c r="I740" s="767"/>
      <c r="J740" s="767"/>
      <c r="K740" s="767"/>
      <c r="L740" s="767"/>
      <c r="M740" s="767"/>
      <c r="N740" s="767"/>
      <c r="O740" s="767"/>
      <c r="P740" s="767"/>
      <c r="Q740" s="767"/>
      <c r="R740" s="767"/>
      <c r="S740" s="767"/>
      <c r="T740" s="767"/>
      <c r="U740" s="767"/>
      <c r="V740" s="799"/>
      <c r="W740" s="799"/>
      <c r="X740" s="799"/>
      <c r="Y740" s="799"/>
      <c r="Z740" s="799"/>
      <c r="AA740" s="799"/>
    </row>
    <row r="741">
      <c r="A741" s="767"/>
      <c r="B741" s="734"/>
      <c r="C741" s="767"/>
      <c r="D741" s="767"/>
      <c r="E741" s="767"/>
      <c r="F741" s="767"/>
      <c r="G741" s="767"/>
      <c r="H741" s="767"/>
      <c r="I741" s="767"/>
      <c r="J741" s="767"/>
      <c r="K741" s="767"/>
      <c r="L741" s="767"/>
      <c r="M741" s="767"/>
      <c r="N741" s="767"/>
      <c r="O741" s="767"/>
      <c r="P741" s="767"/>
      <c r="Q741" s="767"/>
      <c r="R741" s="767"/>
      <c r="S741" s="767"/>
      <c r="T741" s="767"/>
      <c r="U741" s="767"/>
      <c r="V741" s="799"/>
      <c r="W741" s="799"/>
      <c r="X741" s="799"/>
      <c r="Y741" s="799"/>
      <c r="Z741" s="799"/>
      <c r="AA741" s="799"/>
    </row>
    <row r="742">
      <c r="A742" s="767"/>
      <c r="B742" s="734"/>
      <c r="C742" s="767"/>
      <c r="D742" s="767"/>
      <c r="E742" s="767"/>
      <c r="F742" s="767"/>
      <c r="G742" s="767"/>
      <c r="H742" s="767"/>
      <c r="I742" s="767"/>
      <c r="J742" s="767"/>
      <c r="K742" s="767"/>
      <c r="L742" s="767"/>
      <c r="M742" s="767"/>
      <c r="N742" s="767"/>
      <c r="O742" s="767"/>
      <c r="P742" s="767"/>
      <c r="Q742" s="767"/>
      <c r="R742" s="767"/>
      <c r="S742" s="767"/>
      <c r="T742" s="767"/>
      <c r="U742" s="767"/>
      <c r="V742" s="799"/>
      <c r="W742" s="799"/>
      <c r="X742" s="799"/>
      <c r="Y742" s="799"/>
      <c r="Z742" s="799"/>
      <c r="AA742" s="799"/>
    </row>
    <row r="743">
      <c r="A743" s="767"/>
      <c r="B743" s="734"/>
      <c r="C743" s="767"/>
      <c r="D743" s="767"/>
      <c r="E743" s="767"/>
      <c r="F743" s="767"/>
      <c r="G743" s="767"/>
      <c r="H743" s="767"/>
      <c r="I743" s="767"/>
      <c r="J743" s="767"/>
      <c r="K743" s="767"/>
      <c r="L743" s="767"/>
      <c r="M743" s="767"/>
      <c r="N743" s="767"/>
      <c r="O743" s="767"/>
      <c r="P743" s="767"/>
      <c r="Q743" s="767"/>
      <c r="R743" s="767"/>
      <c r="S743" s="767"/>
      <c r="T743" s="767"/>
      <c r="U743" s="767"/>
      <c r="V743" s="799"/>
      <c r="W743" s="799"/>
      <c r="X743" s="799"/>
      <c r="Y743" s="799"/>
      <c r="Z743" s="799"/>
      <c r="AA743" s="799"/>
    </row>
    <row r="744">
      <c r="A744" s="767"/>
      <c r="B744" s="734"/>
      <c r="C744" s="767"/>
      <c r="D744" s="767"/>
      <c r="E744" s="767"/>
      <c r="F744" s="767"/>
      <c r="G744" s="767"/>
      <c r="H744" s="767"/>
      <c r="I744" s="767"/>
      <c r="J744" s="767"/>
      <c r="K744" s="767"/>
      <c r="L744" s="767"/>
      <c r="M744" s="767"/>
      <c r="N744" s="767"/>
      <c r="O744" s="767"/>
      <c r="P744" s="767"/>
      <c r="Q744" s="767"/>
      <c r="R744" s="767"/>
      <c r="S744" s="767"/>
      <c r="T744" s="767"/>
      <c r="U744" s="767"/>
      <c r="V744" s="799"/>
      <c r="W744" s="799"/>
      <c r="X744" s="799"/>
      <c r="Y744" s="799"/>
      <c r="Z744" s="799"/>
      <c r="AA744" s="799"/>
    </row>
    <row r="745">
      <c r="A745" s="767"/>
      <c r="B745" s="734"/>
      <c r="C745" s="767"/>
      <c r="D745" s="767"/>
      <c r="E745" s="767"/>
      <c r="F745" s="767"/>
      <c r="G745" s="767"/>
      <c r="H745" s="767"/>
      <c r="I745" s="767"/>
      <c r="J745" s="767"/>
      <c r="K745" s="767"/>
      <c r="L745" s="767"/>
      <c r="M745" s="767"/>
      <c r="N745" s="767"/>
      <c r="O745" s="767"/>
      <c r="P745" s="767"/>
      <c r="Q745" s="767"/>
      <c r="R745" s="767"/>
      <c r="S745" s="767"/>
      <c r="T745" s="767"/>
      <c r="U745" s="767"/>
      <c r="V745" s="799"/>
      <c r="W745" s="799"/>
      <c r="X745" s="799"/>
      <c r="Y745" s="799"/>
      <c r="Z745" s="799"/>
      <c r="AA745" s="799"/>
    </row>
    <row r="746">
      <c r="A746" s="767"/>
      <c r="B746" s="734"/>
      <c r="C746" s="767"/>
      <c r="D746" s="767"/>
      <c r="E746" s="767"/>
      <c r="F746" s="767"/>
      <c r="G746" s="767"/>
      <c r="H746" s="767"/>
      <c r="I746" s="767"/>
      <c r="J746" s="767"/>
      <c r="K746" s="767"/>
      <c r="L746" s="767"/>
      <c r="M746" s="767"/>
      <c r="N746" s="767"/>
      <c r="O746" s="767"/>
      <c r="P746" s="767"/>
      <c r="Q746" s="767"/>
      <c r="R746" s="767"/>
      <c r="S746" s="767"/>
      <c r="T746" s="767"/>
      <c r="U746" s="767"/>
      <c r="V746" s="799"/>
      <c r="W746" s="799"/>
      <c r="X746" s="799"/>
      <c r="Y746" s="799"/>
      <c r="Z746" s="799"/>
      <c r="AA746" s="799"/>
    </row>
    <row r="747">
      <c r="A747" s="767"/>
      <c r="B747" s="734"/>
      <c r="C747" s="767"/>
      <c r="D747" s="767"/>
      <c r="E747" s="767"/>
      <c r="F747" s="767"/>
      <c r="G747" s="767"/>
      <c r="H747" s="767"/>
      <c r="I747" s="767"/>
      <c r="J747" s="767"/>
      <c r="K747" s="767"/>
      <c r="L747" s="767"/>
      <c r="M747" s="767"/>
      <c r="N747" s="767"/>
      <c r="O747" s="767"/>
      <c r="P747" s="767"/>
      <c r="Q747" s="767"/>
      <c r="R747" s="767"/>
      <c r="S747" s="767"/>
      <c r="T747" s="767"/>
      <c r="U747" s="767"/>
      <c r="V747" s="799"/>
      <c r="W747" s="799"/>
      <c r="X747" s="799"/>
      <c r="Y747" s="799"/>
      <c r="Z747" s="799"/>
      <c r="AA747" s="799"/>
    </row>
    <row r="748">
      <c r="A748" s="767"/>
      <c r="B748" s="734"/>
      <c r="C748" s="767"/>
      <c r="D748" s="767"/>
      <c r="E748" s="767"/>
      <c r="F748" s="767"/>
      <c r="G748" s="767"/>
      <c r="H748" s="767"/>
      <c r="I748" s="767"/>
      <c r="J748" s="767"/>
      <c r="K748" s="767"/>
      <c r="L748" s="767"/>
      <c r="M748" s="767"/>
      <c r="N748" s="767"/>
      <c r="O748" s="767"/>
      <c r="P748" s="767"/>
      <c r="Q748" s="767"/>
      <c r="R748" s="767"/>
      <c r="S748" s="767"/>
      <c r="T748" s="767"/>
      <c r="U748" s="767"/>
      <c r="V748" s="799"/>
      <c r="W748" s="799"/>
      <c r="X748" s="799"/>
      <c r="Y748" s="799"/>
      <c r="Z748" s="799"/>
      <c r="AA748" s="799"/>
    </row>
    <row r="749">
      <c r="A749" s="767"/>
      <c r="B749" s="734"/>
      <c r="C749" s="767"/>
      <c r="D749" s="767"/>
      <c r="E749" s="767"/>
      <c r="F749" s="767"/>
      <c r="G749" s="767"/>
      <c r="H749" s="767"/>
      <c r="I749" s="767"/>
      <c r="J749" s="767"/>
      <c r="K749" s="767"/>
      <c r="L749" s="767"/>
      <c r="M749" s="767"/>
      <c r="N749" s="767"/>
      <c r="O749" s="767"/>
      <c r="P749" s="767"/>
      <c r="Q749" s="767"/>
      <c r="R749" s="767"/>
      <c r="S749" s="767"/>
      <c r="T749" s="767"/>
      <c r="U749" s="767"/>
      <c r="V749" s="799"/>
      <c r="W749" s="799"/>
      <c r="X749" s="799"/>
      <c r="Y749" s="799"/>
      <c r="Z749" s="799"/>
      <c r="AA749" s="799"/>
    </row>
    <row r="750">
      <c r="A750" s="767"/>
      <c r="B750" s="734"/>
      <c r="C750" s="767"/>
      <c r="D750" s="767"/>
      <c r="E750" s="767"/>
      <c r="F750" s="767"/>
      <c r="G750" s="767"/>
      <c r="H750" s="767"/>
      <c r="I750" s="767"/>
      <c r="J750" s="767"/>
      <c r="K750" s="767"/>
      <c r="L750" s="767"/>
      <c r="M750" s="767"/>
      <c r="N750" s="767"/>
      <c r="O750" s="767"/>
      <c r="P750" s="767"/>
      <c r="Q750" s="767"/>
      <c r="R750" s="767"/>
      <c r="S750" s="767"/>
      <c r="T750" s="767"/>
      <c r="U750" s="767"/>
      <c r="V750" s="799"/>
      <c r="W750" s="799"/>
      <c r="X750" s="799"/>
      <c r="Y750" s="799"/>
      <c r="Z750" s="799"/>
      <c r="AA750" s="799"/>
    </row>
    <row r="751">
      <c r="A751" s="767"/>
      <c r="B751" s="734"/>
      <c r="C751" s="767"/>
      <c r="D751" s="767"/>
      <c r="E751" s="767"/>
      <c r="F751" s="767"/>
      <c r="G751" s="767"/>
      <c r="H751" s="767"/>
      <c r="I751" s="767"/>
      <c r="J751" s="767"/>
      <c r="K751" s="767"/>
      <c r="L751" s="767"/>
      <c r="M751" s="767"/>
      <c r="N751" s="767"/>
      <c r="O751" s="767"/>
      <c r="P751" s="767"/>
      <c r="Q751" s="767"/>
      <c r="R751" s="767"/>
      <c r="S751" s="767"/>
      <c r="T751" s="767"/>
      <c r="U751" s="767"/>
      <c r="V751" s="799"/>
      <c r="W751" s="799"/>
      <c r="X751" s="799"/>
      <c r="Y751" s="799"/>
      <c r="Z751" s="799"/>
      <c r="AA751" s="799"/>
    </row>
    <row r="752">
      <c r="A752" s="767"/>
      <c r="B752" s="734"/>
      <c r="C752" s="767"/>
      <c r="D752" s="767"/>
      <c r="E752" s="767"/>
      <c r="F752" s="767"/>
      <c r="G752" s="767"/>
      <c r="H752" s="767"/>
      <c r="I752" s="767"/>
      <c r="J752" s="767"/>
      <c r="K752" s="767"/>
      <c r="L752" s="767"/>
      <c r="M752" s="767"/>
      <c r="N752" s="767"/>
      <c r="O752" s="767"/>
      <c r="P752" s="767"/>
      <c r="Q752" s="767"/>
      <c r="R752" s="767"/>
      <c r="S752" s="767"/>
      <c r="T752" s="767"/>
      <c r="U752" s="767"/>
      <c r="V752" s="799"/>
      <c r="W752" s="799"/>
      <c r="X752" s="799"/>
      <c r="Y752" s="799"/>
      <c r="Z752" s="799"/>
      <c r="AA752" s="799"/>
    </row>
    <row r="753">
      <c r="A753" s="767"/>
      <c r="B753" s="734"/>
      <c r="C753" s="767"/>
      <c r="D753" s="767"/>
      <c r="E753" s="767"/>
      <c r="F753" s="767"/>
      <c r="G753" s="767"/>
      <c r="H753" s="767"/>
      <c r="I753" s="767"/>
      <c r="J753" s="767"/>
      <c r="K753" s="767"/>
      <c r="L753" s="767"/>
      <c r="M753" s="767"/>
      <c r="N753" s="767"/>
      <c r="O753" s="767"/>
      <c r="P753" s="767"/>
      <c r="Q753" s="767"/>
      <c r="R753" s="767"/>
      <c r="S753" s="767"/>
      <c r="T753" s="767"/>
      <c r="U753" s="767"/>
      <c r="V753" s="799"/>
      <c r="W753" s="799"/>
      <c r="X753" s="799"/>
      <c r="Y753" s="799"/>
      <c r="Z753" s="799"/>
      <c r="AA753" s="799"/>
    </row>
    <row r="754">
      <c r="A754" s="767"/>
      <c r="B754" s="734"/>
      <c r="C754" s="767"/>
      <c r="D754" s="767"/>
      <c r="E754" s="767"/>
      <c r="F754" s="767"/>
      <c r="G754" s="767"/>
      <c r="H754" s="767"/>
      <c r="I754" s="767"/>
      <c r="J754" s="767"/>
      <c r="K754" s="767"/>
      <c r="L754" s="767"/>
      <c r="M754" s="767"/>
      <c r="N754" s="767"/>
      <c r="O754" s="767"/>
      <c r="P754" s="767"/>
      <c r="Q754" s="767"/>
      <c r="R754" s="767"/>
      <c r="S754" s="767"/>
      <c r="T754" s="767"/>
      <c r="U754" s="767"/>
      <c r="V754" s="799"/>
      <c r="W754" s="799"/>
      <c r="X754" s="799"/>
      <c r="Y754" s="799"/>
      <c r="Z754" s="799"/>
      <c r="AA754" s="799"/>
    </row>
    <row r="755">
      <c r="A755" s="767"/>
      <c r="B755" s="734"/>
      <c r="C755" s="767"/>
      <c r="D755" s="767"/>
      <c r="E755" s="767"/>
      <c r="F755" s="767"/>
      <c r="G755" s="767"/>
      <c r="H755" s="767"/>
      <c r="I755" s="767"/>
      <c r="J755" s="767"/>
      <c r="K755" s="767"/>
      <c r="L755" s="767"/>
      <c r="M755" s="767"/>
      <c r="N755" s="767"/>
      <c r="O755" s="767"/>
      <c r="P755" s="767"/>
      <c r="Q755" s="767"/>
      <c r="R755" s="767"/>
      <c r="S755" s="767"/>
      <c r="T755" s="767"/>
      <c r="U755" s="767"/>
      <c r="V755" s="799"/>
      <c r="W755" s="799"/>
      <c r="X755" s="799"/>
      <c r="Y755" s="799"/>
      <c r="Z755" s="799"/>
      <c r="AA755" s="799"/>
    </row>
    <row r="756">
      <c r="A756" s="767"/>
      <c r="B756" s="734"/>
      <c r="C756" s="767"/>
      <c r="D756" s="767"/>
      <c r="E756" s="767"/>
      <c r="F756" s="767"/>
      <c r="G756" s="767"/>
      <c r="H756" s="767"/>
      <c r="I756" s="767"/>
      <c r="J756" s="767"/>
      <c r="K756" s="767"/>
      <c r="L756" s="767"/>
      <c r="M756" s="767"/>
      <c r="N756" s="767"/>
      <c r="O756" s="767"/>
      <c r="P756" s="767"/>
      <c r="Q756" s="767"/>
      <c r="R756" s="767"/>
      <c r="S756" s="767"/>
      <c r="T756" s="767"/>
      <c r="U756" s="767"/>
      <c r="V756" s="799"/>
      <c r="W756" s="799"/>
      <c r="X756" s="799"/>
      <c r="Y756" s="799"/>
      <c r="Z756" s="799"/>
      <c r="AA756" s="799"/>
    </row>
    <row r="757">
      <c r="A757" s="767"/>
      <c r="B757" s="734"/>
      <c r="C757" s="767"/>
      <c r="D757" s="767"/>
      <c r="E757" s="767"/>
      <c r="F757" s="767"/>
      <c r="G757" s="767"/>
      <c r="H757" s="767"/>
      <c r="I757" s="767"/>
      <c r="J757" s="767"/>
      <c r="K757" s="767"/>
      <c r="L757" s="767"/>
      <c r="M757" s="767"/>
      <c r="N757" s="767"/>
      <c r="O757" s="767"/>
      <c r="P757" s="767"/>
      <c r="Q757" s="767"/>
      <c r="R757" s="767"/>
      <c r="S757" s="767"/>
      <c r="T757" s="767"/>
      <c r="U757" s="767"/>
      <c r="V757" s="799"/>
      <c r="W757" s="799"/>
      <c r="X757" s="799"/>
      <c r="Y757" s="799"/>
      <c r="Z757" s="799"/>
      <c r="AA757" s="799"/>
    </row>
    <row r="758">
      <c r="A758" s="767"/>
      <c r="B758" s="734"/>
      <c r="C758" s="767"/>
      <c r="D758" s="767"/>
      <c r="E758" s="767"/>
      <c r="F758" s="767"/>
      <c r="G758" s="767"/>
      <c r="H758" s="767"/>
      <c r="I758" s="767"/>
      <c r="J758" s="767"/>
      <c r="K758" s="767"/>
      <c r="L758" s="767"/>
      <c r="M758" s="767"/>
      <c r="N758" s="767"/>
      <c r="O758" s="767"/>
      <c r="P758" s="767"/>
      <c r="Q758" s="767"/>
      <c r="R758" s="767"/>
      <c r="S758" s="767"/>
      <c r="T758" s="767"/>
      <c r="U758" s="767"/>
      <c r="V758" s="799"/>
      <c r="W758" s="799"/>
      <c r="X758" s="799"/>
      <c r="Y758" s="799"/>
      <c r="Z758" s="799"/>
      <c r="AA758" s="799"/>
    </row>
    <row r="759">
      <c r="A759" s="767"/>
      <c r="B759" s="734"/>
      <c r="C759" s="767"/>
      <c r="D759" s="767"/>
      <c r="E759" s="767"/>
      <c r="F759" s="767"/>
      <c r="G759" s="767"/>
      <c r="H759" s="767"/>
      <c r="I759" s="767"/>
      <c r="J759" s="767"/>
      <c r="K759" s="767"/>
      <c r="L759" s="767"/>
      <c r="M759" s="767"/>
      <c r="N759" s="767"/>
      <c r="O759" s="767"/>
      <c r="P759" s="767"/>
      <c r="Q759" s="767"/>
      <c r="R759" s="767"/>
      <c r="S759" s="767"/>
      <c r="T759" s="767"/>
      <c r="U759" s="767"/>
      <c r="V759" s="799"/>
      <c r="W759" s="799"/>
      <c r="X759" s="799"/>
      <c r="Y759" s="799"/>
      <c r="Z759" s="799"/>
      <c r="AA759" s="799"/>
    </row>
    <row r="760">
      <c r="A760" s="767"/>
      <c r="B760" s="734"/>
      <c r="C760" s="767"/>
      <c r="D760" s="767"/>
      <c r="E760" s="767"/>
      <c r="F760" s="767"/>
      <c r="G760" s="767"/>
      <c r="H760" s="767"/>
      <c r="I760" s="767"/>
      <c r="J760" s="767"/>
      <c r="K760" s="767"/>
      <c r="L760" s="767"/>
      <c r="M760" s="767"/>
      <c r="N760" s="767"/>
      <c r="O760" s="767"/>
      <c r="P760" s="767"/>
      <c r="Q760" s="767"/>
      <c r="R760" s="767"/>
      <c r="S760" s="767"/>
      <c r="T760" s="767"/>
      <c r="U760" s="767"/>
      <c r="V760" s="799"/>
      <c r="W760" s="799"/>
      <c r="X760" s="799"/>
      <c r="Y760" s="799"/>
      <c r="Z760" s="799"/>
      <c r="AA760" s="799"/>
    </row>
    <row r="761">
      <c r="A761" s="767"/>
      <c r="B761" s="734"/>
      <c r="C761" s="767"/>
      <c r="D761" s="767"/>
      <c r="E761" s="767"/>
      <c r="F761" s="767"/>
      <c r="G761" s="767"/>
      <c r="H761" s="767"/>
      <c r="I761" s="767"/>
      <c r="J761" s="767"/>
      <c r="K761" s="767"/>
      <c r="L761" s="767"/>
      <c r="M761" s="767"/>
      <c r="N761" s="767"/>
      <c r="O761" s="767"/>
      <c r="P761" s="767"/>
      <c r="Q761" s="767"/>
      <c r="R761" s="767"/>
      <c r="S761" s="767"/>
      <c r="T761" s="767"/>
      <c r="U761" s="767"/>
      <c r="V761" s="799"/>
      <c r="W761" s="799"/>
      <c r="X761" s="799"/>
      <c r="Y761" s="799"/>
      <c r="Z761" s="799"/>
      <c r="AA761" s="799"/>
    </row>
    <row r="762">
      <c r="A762" s="767"/>
      <c r="B762" s="734"/>
      <c r="C762" s="767"/>
      <c r="D762" s="767"/>
      <c r="E762" s="767"/>
      <c r="F762" s="767"/>
      <c r="G762" s="767"/>
      <c r="H762" s="767"/>
      <c r="I762" s="767"/>
      <c r="J762" s="767"/>
      <c r="K762" s="767"/>
      <c r="L762" s="767"/>
      <c r="M762" s="767"/>
      <c r="N762" s="767"/>
      <c r="O762" s="767"/>
      <c r="P762" s="767"/>
      <c r="Q762" s="767"/>
      <c r="R762" s="767"/>
      <c r="S762" s="767"/>
      <c r="T762" s="767"/>
      <c r="U762" s="767"/>
      <c r="V762" s="799"/>
      <c r="W762" s="799"/>
      <c r="X762" s="799"/>
      <c r="Y762" s="799"/>
      <c r="Z762" s="799"/>
      <c r="AA762" s="799"/>
    </row>
    <row r="763">
      <c r="A763" s="767"/>
      <c r="B763" s="734"/>
      <c r="C763" s="767"/>
      <c r="D763" s="767"/>
      <c r="E763" s="767"/>
      <c r="F763" s="767"/>
      <c r="G763" s="767"/>
      <c r="H763" s="767"/>
      <c r="I763" s="767"/>
      <c r="J763" s="767"/>
      <c r="K763" s="767"/>
      <c r="L763" s="767"/>
      <c r="M763" s="767"/>
      <c r="N763" s="767"/>
      <c r="O763" s="767"/>
      <c r="P763" s="767"/>
      <c r="Q763" s="767"/>
      <c r="R763" s="767"/>
      <c r="S763" s="767"/>
      <c r="T763" s="767"/>
      <c r="U763" s="767"/>
      <c r="V763" s="799"/>
      <c r="W763" s="799"/>
      <c r="X763" s="799"/>
      <c r="Y763" s="799"/>
      <c r="Z763" s="799"/>
      <c r="AA763" s="799"/>
    </row>
    <row r="764">
      <c r="A764" s="767"/>
      <c r="B764" s="734"/>
      <c r="C764" s="767"/>
      <c r="D764" s="767"/>
      <c r="E764" s="767"/>
      <c r="F764" s="767"/>
      <c r="G764" s="767"/>
      <c r="H764" s="767"/>
      <c r="I764" s="767"/>
      <c r="J764" s="767"/>
      <c r="K764" s="767"/>
      <c r="L764" s="767"/>
      <c r="M764" s="767"/>
      <c r="N764" s="767"/>
      <c r="O764" s="767"/>
      <c r="P764" s="767"/>
      <c r="Q764" s="767"/>
      <c r="R764" s="767"/>
      <c r="S764" s="767"/>
      <c r="T764" s="767"/>
      <c r="U764" s="767"/>
      <c r="V764" s="799"/>
      <c r="W764" s="799"/>
      <c r="X764" s="799"/>
      <c r="Y764" s="799"/>
      <c r="Z764" s="799"/>
      <c r="AA764" s="799"/>
    </row>
    <row r="765">
      <c r="A765" s="767"/>
      <c r="B765" s="734"/>
      <c r="C765" s="767"/>
      <c r="D765" s="767"/>
      <c r="E765" s="767"/>
      <c r="F765" s="767"/>
      <c r="G765" s="767"/>
      <c r="H765" s="767"/>
      <c r="I765" s="767"/>
      <c r="J765" s="767"/>
      <c r="K765" s="767"/>
      <c r="L765" s="767"/>
      <c r="M765" s="767"/>
      <c r="N765" s="767"/>
      <c r="O765" s="767"/>
      <c r="P765" s="767"/>
      <c r="Q765" s="767"/>
      <c r="R765" s="767"/>
      <c r="S765" s="767"/>
      <c r="T765" s="767"/>
      <c r="U765" s="767"/>
      <c r="V765" s="799"/>
      <c r="W765" s="799"/>
      <c r="X765" s="799"/>
      <c r="Y765" s="799"/>
      <c r="Z765" s="799"/>
      <c r="AA765" s="799"/>
    </row>
    <row r="766">
      <c r="A766" s="767"/>
      <c r="B766" s="734"/>
      <c r="C766" s="767"/>
      <c r="D766" s="767"/>
      <c r="E766" s="767"/>
      <c r="F766" s="767"/>
      <c r="G766" s="767"/>
      <c r="H766" s="767"/>
      <c r="I766" s="767"/>
      <c r="J766" s="767"/>
      <c r="K766" s="767"/>
      <c r="L766" s="767"/>
      <c r="M766" s="767"/>
      <c r="N766" s="767"/>
      <c r="O766" s="767"/>
      <c r="P766" s="767"/>
      <c r="Q766" s="767"/>
      <c r="R766" s="767"/>
      <c r="S766" s="767"/>
      <c r="T766" s="767"/>
      <c r="U766" s="767"/>
      <c r="V766" s="799"/>
      <c r="W766" s="799"/>
      <c r="X766" s="799"/>
      <c r="Y766" s="799"/>
      <c r="Z766" s="799"/>
      <c r="AA766" s="799"/>
    </row>
    <row r="767">
      <c r="A767" s="767"/>
      <c r="B767" s="734"/>
      <c r="C767" s="767"/>
      <c r="D767" s="767"/>
      <c r="E767" s="767"/>
      <c r="F767" s="767"/>
      <c r="G767" s="767"/>
      <c r="H767" s="767"/>
      <c r="I767" s="767"/>
      <c r="J767" s="767"/>
      <c r="K767" s="767"/>
      <c r="L767" s="767"/>
      <c r="M767" s="767"/>
      <c r="N767" s="767"/>
      <c r="O767" s="767"/>
      <c r="P767" s="767"/>
      <c r="Q767" s="767"/>
      <c r="R767" s="767"/>
      <c r="S767" s="767"/>
      <c r="T767" s="767"/>
      <c r="U767" s="767"/>
      <c r="V767" s="799"/>
      <c r="W767" s="799"/>
      <c r="X767" s="799"/>
      <c r="Y767" s="799"/>
      <c r="Z767" s="799"/>
      <c r="AA767" s="799"/>
    </row>
    <row r="768">
      <c r="A768" s="767"/>
      <c r="B768" s="734"/>
      <c r="C768" s="767"/>
      <c r="D768" s="767"/>
      <c r="E768" s="767"/>
      <c r="F768" s="767"/>
      <c r="G768" s="767"/>
      <c r="H768" s="767"/>
      <c r="I768" s="767"/>
      <c r="J768" s="767"/>
      <c r="K768" s="767"/>
      <c r="L768" s="767"/>
      <c r="M768" s="767"/>
      <c r="N768" s="767"/>
      <c r="O768" s="767"/>
      <c r="P768" s="767"/>
      <c r="Q768" s="767"/>
      <c r="R768" s="767"/>
      <c r="S768" s="767"/>
      <c r="T768" s="767"/>
      <c r="U768" s="767"/>
      <c r="V768" s="799"/>
      <c r="W768" s="799"/>
      <c r="X768" s="799"/>
      <c r="Y768" s="799"/>
      <c r="Z768" s="799"/>
      <c r="AA768" s="799"/>
    </row>
    <row r="769">
      <c r="A769" s="767"/>
      <c r="B769" s="734"/>
      <c r="C769" s="767"/>
      <c r="D769" s="767"/>
      <c r="E769" s="767"/>
      <c r="F769" s="767"/>
      <c r="G769" s="767"/>
      <c r="H769" s="767"/>
      <c r="I769" s="767"/>
      <c r="J769" s="767"/>
      <c r="K769" s="767"/>
      <c r="L769" s="767"/>
      <c r="M769" s="767"/>
      <c r="N769" s="767"/>
      <c r="O769" s="767"/>
      <c r="P769" s="767"/>
      <c r="Q769" s="767"/>
      <c r="R769" s="767"/>
      <c r="S769" s="767"/>
      <c r="T769" s="767"/>
      <c r="U769" s="767"/>
      <c r="V769" s="799"/>
      <c r="W769" s="799"/>
      <c r="X769" s="799"/>
      <c r="Y769" s="799"/>
      <c r="Z769" s="799"/>
      <c r="AA769" s="799"/>
    </row>
    <row r="770">
      <c r="A770" s="767"/>
      <c r="B770" s="734"/>
      <c r="C770" s="767"/>
      <c r="D770" s="767"/>
      <c r="E770" s="767"/>
      <c r="F770" s="767"/>
      <c r="G770" s="767"/>
      <c r="H770" s="767"/>
      <c r="I770" s="767"/>
      <c r="J770" s="767"/>
      <c r="K770" s="767"/>
      <c r="L770" s="767"/>
      <c r="M770" s="767"/>
      <c r="N770" s="767"/>
      <c r="O770" s="767"/>
      <c r="P770" s="767"/>
      <c r="Q770" s="767"/>
      <c r="R770" s="767"/>
      <c r="S770" s="767"/>
      <c r="T770" s="767"/>
      <c r="U770" s="767"/>
      <c r="V770" s="799"/>
      <c r="W770" s="799"/>
      <c r="X770" s="799"/>
      <c r="Y770" s="799"/>
      <c r="Z770" s="799"/>
      <c r="AA770" s="799"/>
    </row>
    <row r="771">
      <c r="A771" s="767"/>
      <c r="B771" s="734"/>
      <c r="C771" s="767"/>
      <c r="D771" s="767"/>
      <c r="E771" s="767"/>
      <c r="F771" s="767"/>
      <c r="G771" s="767"/>
      <c r="H771" s="767"/>
      <c r="I771" s="767"/>
      <c r="J771" s="767"/>
      <c r="K771" s="767"/>
      <c r="L771" s="767"/>
      <c r="M771" s="767"/>
      <c r="N771" s="767"/>
      <c r="O771" s="767"/>
      <c r="P771" s="767"/>
      <c r="Q771" s="767"/>
      <c r="R771" s="767"/>
      <c r="S771" s="767"/>
      <c r="T771" s="767"/>
      <c r="U771" s="767"/>
      <c r="V771" s="799"/>
      <c r="W771" s="799"/>
      <c r="X771" s="799"/>
      <c r="Y771" s="799"/>
      <c r="Z771" s="799"/>
      <c r="AA771" s="799"/>
    </row>
    <row r="772">
      <c r="A772" s="767"/>
      <c r="B772" s="734"/>
      <c r="C772" s="767"/>
      <c r="D772" s="767"/>
      <c r="E772" s="767"/>
      <c r="F772" s="767"/>
      <c r="G772" s="767"/>
      <c r="H772" s="767"/>
      <c r="I772" s="767"/>
      <c r="J772" s="767"/>
      <c r="K772" s="767"/>
      <c r="L772" s="767"/>
      <c r="M772" s="767"/>
      <c r="N772" s="767"/>
      <c r="O772" s="767"/>
      <c r="P772" s="767"/>
      <c r="Q772" s="767"/>
      <c r="R772" s="767"/>
      <c r="S772" s="767"/>
      <c r="T772" s="767"/>
      <c r="U772" s="767"/>
      <c r="V772" s="799"/>
      <c r="W772" s="799"/>
      <c r="X772" s="799"/>
      <c r="Y772" s="799"/>
      <c r="Z772" s="799"/>
      <c r="AA772" s="799"/>
    </row>
    <row r="773">
      <c r="A773" s="767"/>
      <c r="B773" s="734"/>
      <c r="C773" s="767"/>
      <c r="D773" s="767"/>
      <c r="E773" s="767"/>
      <c r="F773" s="767"/>
      <c r="G773" s="767"/>
      <c r="H773" s="767"/>
      <c r="I773" s="767"/>
      <c r="J773" s="767"/>
      <c r="K773" s="767"/>
      <c r="L773" s="767"/>
      <c r="M773" s="767"/>
      <c r="N773" s="767"/>
      <c r="O773" s="767"/>
      <c r="P773" s="767"/>
      <c r="Q773" s="767"/>
      <c r="R773" s="767"/>
      <c r="S773" s="767"/>
      <c r="T773" s="767"/>
      <c r="U773" s="767"/>
      <c r="V773" s="799"/>
      <c r="W773" s="799"/>
      <c r="X773" s="799"/>
      <c r="Y773" s="799"/>
      <c r="Z773" s="799"/>
      <c r="AA773" s="799"/>
    </row>
    <row r="774">
      <c r="A774" s="767"/>
      <c r="B774" s="734"/>
      <c r="C774" s="767"/>
      <c r="D774" s="767"/>
      <c r="E774" s="767"/>
      <c r="F774" s="767"/>
      <c r="G774" s="767"/>
      <c r="H774" s="767"/>
      <c r="I774" s="767"/>
      <c r="J774" s="767"/>
      <c r="K774" s="767"/>
      <c r="L774" s="767"/>
      <c r="M774" s="767"/>
      <c r="N774" s="767"/>
      <c r="O774" s="767"/>
      <c r="P774" s="767"/>
      <c r="Q774" s="767"/>
      <c r="R774" s="767"/>
      <c r="S774" s="767"/>
      <c r="T774" s="767"/>
      <c r="U774" s="767"/>
      <c r="V774" s="799"/>
      <c r="W774" s="799"/>
      <c r="X774" s="799"/>
      <c r="Y774" s="799"/>
      <c r="Z774" s="799"/>
      <c r="AA774" s="799"/>
    </row>
    <row r="775">
      <c r="A775" s="767"/>
      <c r="B775" s="734"/>
      <c r="C775" s="767"/>
      <c r="D775" s="767"/>
      <c r="E775" s="767"/>
      <c r="F775" s="767"/>
      <c r="G775" s="767"/>
      <c r="H775" s="767"/>
      <c r="I775" s="767"/>
      <c r="J775" s="767"/>
      <c r="K775" s="767"/>
      <c r="L775" s="767"/>
      <c r="M775" s="767"/>
      <c r="N775" s="767"/>
      <c r="O775" s="767"/>
      <c r="P775" s="767"/>
      <c r="Q775" s="767"/>
      <c r="R775" s="767"/>
      <c r="S775" s="767"/>
      <c r="T775" s="767"/>
      <c r="U775" s="767"/>
      <c r="V775" s="799"/>
      <c r="W775" s="799"/>
      <c r="X775" s="799"/>
      <c r="Y775" s="799"/>
      <c r="Z775" s="799"/>
      <c r="AA775" s="799"/>
    </row>
    <row r="776">
      <c r="A776" s="767"/>
      <c r="B776" s="734"/>
      <c r="C776" s="767"/>
      <c r="D776" s="767"/>
      <c r="E776" s="767"/>
      <c r="F776" s="767"/>
      <c r="G776" s="767"/>
      <c r="H776" s="767"/>
      <c r="I776" s="767"/>
      <c r="J776" s="767"/>
      <c r="K776" s="767"/>
      <c r="L776" s="767"/>
      <c r="M776" s="767"/>
      <c r="N776" s="767"/>
      <c r="O776" s="767"/>
      <c r="P776" s="767"/>
      <c r="Q776" s="767"/>
      <c r="R776" s="767"/>
      <c r="S776" s="767"/>
      <c r="T776" s="767"/>
      <c r="U776" s="767"/>
      <c r="V776" s="799"/>
      <c r="W776" s="799"/>
      <c r="X776" s="799"/>
      <c r="Y776" s="799"/>
      <c r="Z776" s="799"/>
      <c r="AA776" s="799"/>
    </row>
    <row r="777">
      <c r="A777" s="767"/>
      <c r="B777" s="734"/>
      <c r="C777" s="767"/>
      <c r="D777" s="767"/>
      <c r="E777" s="767"/>
      <c r="F777" s="767"/>
      <c r="G777" s="767"/>
      <c r="H777" s="767"/>
      <c r="I777" s="767"/>
      <c r="J777" s="767"/>
      <c r="K777" s="767"/>
      <c r="L777" s="767"/>
      <c r="M777" s="767"/>
      <c r="N777" s="767"/>
      <c r="O777" s="767"/>
      <c r="P777" s="767"/>
      <c r="Q777" s="767"/>
      <c r="R777" s="767"/>
      <c r="S777" s="767"/>
      <c r="T777" s="767"/>
      <c r="U777" s="767"/>
      <c r="V777" s="799"/>
      <c r="W777" s="799"/>
      <c r="X777" s="799"/>
      <c r="Y777" s="799"/>
      <c r="Z777" s="799"/>
      <c r="AA777" s="799"/>
    </row>
    <row r="778">
      <c r="A778" s="767"/>
      <c r="B778" s="734"/>
      <c r="C778" s="767"/>
      <c r="D778" s="767"/>
      <c r="E778" s="767"/>
      <c r="F778" s="767"/>
      <c r="G778" s="767"/>
      <c r="H778" s="767"/>
      <c r="I778" s="767"/>
      <c r="J778" s="767"/>
      <c r="K778" s="767"/>
      <c r="L778" s="767"/>
      <c r="M778" s="767"/>
      <c r="N778" s="767"/>
      <c r="O778" s="767"/>
      <c r="P778" s="767"/>
      <c r="Q778" s="767"/>
      <c r="R778" s="767"/>
      <c r="S778" s="767"/>
      <c r="T778" s="767"/>
      <c r="U778" s="767"/>
      <c r="V778" s="799"/>
      <c r="W778" s="799"/>
      <c r="X778" s="799"/>
      <c r="Y778" s="799"/>
      <c r="Z778" s="799"/>
      <c r="AA778" s="799"/>
    </row>
    <row r="779">
      <c r="A779" s="767"/>
      <c r="B779" s="734"/>
      <c r="C779" s="767"/>
      <c r="D779" s="767"/>
      <c r="E779" s="767"/>
      <c r="F779" s="767"/>
      <c r="G779" s="767"/>
      <c r="H779" s="767"/>
      <c r="I779" s="767"/>
      <c r="J779" s="767"/>
      <c r="K779" s="767"/>
      <c r="L779" s="767"/>
      <c r="M779" s="767"/>
      <c r="N779" s="767"/>
      <c r="O779" s="767"/>
      <c r="P779" s="767"/>
      <c r="Q779" s="767"/>
      <c r="R779" s="767"/>
      <c r="S779" s="767"/>
      <c r="T779" s="767"/>
      <c r="U779" s="767"/>
      <c r="V779" s="799"/>
      <c r="W779" s="799"/>
      <c r="X779" s="799"/>
      <c r="Y779" s="799"/>
      <c r="Z779" s="799"/>
      <c r="AA779" s="799"/>
    </row>
    <row r="780">
      <c r="A780" s="767"/>
      <c r="B780" s="734"/>
      <c r="C780" s="767"/>
      <c r="D780" s="767"/>
      <c r="E780" s="767"/>
      <c r="F780" s="767"/>
      <c r="G780" s="767"/>
      <c r="H780" s="767"/>
      <c r="I780" s="767"/>
      <c r="J780" s="767"/>
      <c r="K780" s="767"/>
      <c r="L780" s="767"/>
      <c r="M780" s="767"/>
      <c r="N780" s="767"/>
      <c r="O780" s="767"/>
      <c r="P780" s="767"/>
      <c r="Q780" s="767"/>
      <c r="R780" s="767"/>
      <c r="S780" s="767"/>
      <c r="T780" s="767"/>
      <c r="U780" s="767"/>
      <c r="V780" s="799"/>
      <c r="W780" s="799"/>
      <c r="X780" s="799"/>
      <c r="Y780" s="799"/>
      <c r="Z780" s="799"/>
      <c r="AA780" s="799"/>
    </row>
    <row r="781">
      <c r="A781" s="767"/>
      <c r="B781" s="734"/>
      <c r="C781" s="767"/>
      <c r="D781" s="767"/>
      <c r="E781" s="767"/>
      <c r="F781" s="767"/>
      <c r="G781" s="767"/>
      <c r="H781" s="767"/>
      <c r="I781" s="767"/>
      <c r="J781" s="767"/>
      <c r="K781" s="767"/>
      <c r="L781" s="767"/>
      <c r="M781" s="767"/>
      <c r="N781" s="767"/>
      <c r="O781" s="767"/>
      <c r="P781" s="767"/>
      <c r="Q781" s="767"/>
      <c r="R781" s="767"/>
      <c r="S781" s="767"/>
      <c r="T781" s="767"/>
      <c r="U781" s="767"/>
      <c r="V781" s="799"/>
      <c r="W781" s="799"/>
      <c r="X781" s="799"/>
      <c r="Y781" s="799"/>
      <c r="Z781" s="799"/>
      <c r="AA781" s="799"/>
    </row>
    <row r="782">
      <c r="A782" s="767"/>
      <c r="B782" s="734"/>
      <c r="C782" s="767"/>
      <c r="D782" s="767"/>
      <c r="E782" s="767"/>
      <c r="F782" s="767"/>
      <c r="G782" s="767"/>
      <c r="H782" s="767"/>
      <c r="I782" s="767"/>
      <c r="J782" s="767"/>
      <c r="K782" s="767"/>
      <c r="L782" s="767"/>
      <c r="M782" s="767"/>
      <c r="N782" s="767"/>
      <c r="O782" s="767"/>
      <c r="P782" s="767"/>
      <c r="Q782" s="767"/>
      <c r="R782" s="767"/>
      <c r="S782" s="767"/>
      <c r="T782" s="767"/>
      <c r="U782" s="767"/>
      <c r="V782" s="799"/>
      <c r="W782" s="799"/>
      <c r="X782" s="799"/>
      <c r="Y782" s="799"/>
      <c r="Z782" s="799"/>
      <c r="AA782" s="799"/>
    </row>
    <row r="783">
      <c r="A783" s="767"/>
      <c r="B783" s="734"/>
      <c r="C783" s="767"/>
      <c r="D783" s="767"/>
      <c r="E783" s="767"/>
      <c r="F783" s="767"/>
      <c r="G783" s="767"/>
      <c r="H783" s="767"/>
      <c r="I783" s="767"/>
      <c r="J783" s="767"/>
      <c r="K783" s="767"/>
      <c r="L783" s="767"/>
      <c r="M783" s="767"/>
      <c r="N783" s="767"/>
      <c r="O783" s="767"/>
      <c r="P783" s="767"/>
      <c r="Q783" s="767"/>
      <c r="R783" s="767"/>
      <c r="S783" s="767"/>
      <c r="T783" s="767"/>
      <c r="U783" s="767"/>
      <c r="V783" s="799"/>
      <c r="W783" s="799"/>
      <c r="X783" s="799"/>
      <c r="Y783" s="799"/>
      <c r="Z783" s="799"/>
      <c r="AA783" s="799"/>
    </row>
    <row r="784">
      <c r="A784" s="767"/>
      <c r="B784" s="734"/>
      <c r="C784" s="767"/>
      <c r="D784" s="767"/>
      <c r="E784" s="767"/>
      <c r="F784" s="767"/>
      <c r="G784" s="767"/>
      <c r="H784" s="767"/>
      <c r="I784" s="767"/>
      <c r="J784" s="767"/>
      <c r="K784" s="767"/>
      <c r="L784" s="767"/>
      <c r="M784" s="767"/>
      <c r="N784" s="767"/>
      <c r="O784" s="767"/>
      <c r="P784" s="767"/>
      <c r="Q784" s="767"/>
      <c r="R784" s="767"/>
      <c r="S784" s="767"/>
      <c r="T784" s="767"/>
      <c r="U784" s="767"/>
      <c r="V784" s="799"/>
      <c r="W784" s="799"/>
      <c r="X784" s="799"/>
      <c r="Y784" s="799"/>
      <c r="Z784" s="799"/>
      <c r="AA784" s="799"/>
    </row>
    <row r="785">
      <c r="A785" s="767"/>
      <c r="B785" s="734"/>
      <c r="C785" s="767"/>
      <c r="D785" s="767"/>
      <c r="E785" s="767"/>
      <c r="F785" s="767"/>
      <c r="G785" s="767"/>
      <c r="H785" s="767"/>
      <c r="I785" s="767"/>
      <c r="J785" s="767"/>
      <c r="K785" s="767"/>
      <c r="L785" s="767"/>
      <c r="M785" s="767"/>
      <c r="N785" s="767"/>
      <c r="O785" s="767"/>
      <c r="P785" s="767"/>
      <c r="Q785" s="767"/>
      <c r="R785" s="767"/>
      <c r="S785" s="767"/>
      <c r="T785" s="767"/>
      <c r="U785" s="767"/>
      <c r="V785" s="799"/>
      <c r="W785" s="799"/>
      <c r="X785" s="799"/>
      <c r="Y785" s="799"/>
      <c r="Z785" s="799"/>
      <c r="AA785" s="799"/>
    </row>
    <row r="786">
      <c r="A786" s="767"/>
      <c r="B786" s="734"/>
      <c r="C786" s="767"/>
      <c r="D786" s="767"/>
      <c r="E786" s="767"/>
      <c r="F786" s="767"/>
      <c r="G786" s="767"/>
      <c r="H786" s="767"/>
      <c r="I786" s="767"/>
      <c r="J786" s="767"/>
      <c r="K786" s="767"/>
      <c r="L786" s="767"/>
      <c r="M786" s="767"/>
      <c r="N786" s="767"/>
      <c r="O786" s="767"/>
      <c r="P786" s="767"/>
      <c r="Q786" s="767"/>
      <c r="R786" s="767"/>
      <c r="S786" s="767"/>
      <c r="T786" s="767"/>
      <c r="U786" s="767"/>
      <c r="V786" s="799"/>
      <c r="W786" s="799"/>
      <c r="X786" s="799"/>
      <c r="Y786" s="799"/>
      <c r="Z786" s="799"/>
      <c r="AA786" s="799"/>
    </row>
    <row r="787">
      <c r="A787" s="767"/>
      <c r="B787" s="734"/>
      <c r="C787" s="767"/>
      <c r="D787" s="767"/>
      <c r="E787" s="767"/>
      <c r="F787" s="767"/>
      <c r="G787" s="767"/>
      <c r="H787" s="767"/>
      <c r="I787" s="767"/>
      <c r="J787" s="767"/>
      <c r="K787" s="767"/>
      <c r="L787" s="767"/>
      <c r="M787" s="767"/>
      <c r="N787" s="767"/>
      <c r="O787" s="767"/>
      <c r="P787" s="767"/>
      <c r="Q787" s="767"/>
      <c r="R787" s="767"/>
      <c r="S787" s="767"/>
      <c r="T787" s="767"/>
      <c r="U787" s="767"/>
      <c r="V787" s="799"/>
      <c r="W787" s="799"/>
      <c r="X787" s="799"/>
      <c r="Y787" s="799"/>
      <c r="Z787" s="799"/>
      <c r="AA787" s="799"/>
    </row>
    <row r="788">
      <c r="A788" s="767"/>
      <c r="B788" s="734"/>
      <c r="C788" s="767"/>
      <c r="D788" s="767"/>
      <c r="E788" s="767"/>
      <c r="F788" s="767"/>
      <c r="G788" s="767"/>
      <c r="H788" s="767"/>
      <c r="I788" s="767"/>
      <c r="J788" s="767"/>
      <c r="K788" s="767"/>
      <c r="L788" s="767"/>
      <c r="M788" s="767"/>
      <c r="N788" s="767"/>
      <c r="O788" s="767"/>
      <c r="P788" s="767"/>
      <c r="Q788" s="767"/>
      <c r="R788" s="767"/>
      <c r="S788" s="767"/>
      <c r="T788" s="767"/>
      <c r="U788" s="767"/>
      <c r="V788" s="799"/>
      <c r="W788" s="799"/>
      <c r="X788" s="799"/>
      <c r="Y788" s="799"/>
      <c r="Z788" s="799"/>
      <c r="AA788" s="799"/>
    </row>
    <row r="789">
      <c r="A789" s="767"/>
      <c r="B789" s="734"/>
      <c r="C789" s="767"/>
      <c r="D789" s="767"/>
      <c r="E789" s="767"/>
      <c r="F789" s="767"/>
      <c r="G789" s="767"/>
      <c r="H789" s="767"/>
      <c r="I789" s="767"/>
      <c r="J789" s="767"/>
      <c r="K789" s="767"/>
      <c r="L789" s="767"/>
      <c r="M789" s="767"/>
      <c r="N789" s="767"/>
      <c r="O789" s="767"/>
      <c r="P789" s="767"/>
      <c r="Q789" s="767"/>
      <c r="R789" s="767"/>
      <c r="S789" s="767"/>
      <c r="T789" s="767"/>
      <c r="U789" s="767"/>
      <c r="V789" s="799"/>
      <c r="W789" s="799"/>
      <c r="X789" s="799"/>
      <c r="Y789" s="799"/>
      <c r="Z789" s="799"/>
      <c r="AA789" s="799"/>
    </row>
    <row r="790">
      <c r="A790" s="767"/>
      <c r="B790" s="734"/>
      <c r="C790" s="767"/>
      <c r="D790" s="767"/>
      <c r="E790" s="767"/>
      <c r="F790" s="767"/>
      <c r="G790" s="767"/>
      <c r="H790" s="767"/>
      <c r="I790" s="767"/>
      <c r="J790" s="767"/>
      <c r="K790" s="767"/>
      <c r="L790" s="767"/>
      <c r="M790" s="767"/>
      <c r="N790" s="767"/>
      <c r="O790" s="767"/>
      <c r="P790" s="767"/>
      <c r="Q790" s="767"/>
      <c r="R790" s="767"/>
      <c r="S790" s="767"/>
      <c r="T790" s="767"/>
      <c r="U790" s="767"/>
      <c r="V790" s="799"/>
      <c r="W790" s="799"/>
      <c r="X790" s="799"/>
      <c r="Y790" s="799"/>
      <c r="Z790" s="799"/>
      <c r="AA790" s="799"/>
    </row>
    <row r="791">
      <c r="A791" s="767"/>
      <c r="B791" s="734"/>
      <c r="C791" s="767"/>
      <c r="D791" s="767"/>
      <c r="E791" s="767"/>
      <c r="F791" s="767"/>
      <c r="G791" s="767"/>
      <c r="H791" s="767"/>
      <c r="I791" s="767"/>
      <c r="J791" s="767"/>
      <c r="K791" s="767"/>
      <c r="L791" s="767"/>
      <c r="M791" s="767"/>
      <c r="N791" s="767"/>
      <c r="O791" s="767"/>
      <c r="P791" s="767"/>
      <c r="Q791" s="767"/>
      <c r="R791" s="767"/>
      <c r="S791" s="767"/>
      <c r="T791" s="767"/>
      <c r="U791" s="767"/>
      <c r="V791" s="799"/>
      <c r="W791" s="799"/>
      <c r="X791" s="799"/>
      <c r="Y791" s="799"/>
      <c r="Z791" s="799"/>
      <c r="AA791" s="799"/>
    </row>
    <row r="792">
      <c r="A792" s="767"/>
      <c r="B792" s="734"/>
      <c r="C792" s="767"/>
      <c r="D792" s="767"/>
      <c r="E792" s="767"/>
      <c r="F792" s="767"/>
      <c r="G792" s="767"/>
      <c r="H792" s="767"/>
      <c r="I792" s="767"/>
      <c r="J792" s="767"/>
      <c r="K792" s="767"/>
      <c r="L792" s="767"/>
      <c r="M792" s="767"/>
      <c r="N792" s="767"/>
      <c r="O792" s="767"/>
      <c r="P792" s="767"/>
      <c r="Q792" s="767"/>
      <c r="R792" s="767"/>
      <c r="S792" s="767"/>
      <c r="T792" s="767"/>
      <c r="U792" s="767"/>
      <c r="V792" s="799"/>
      <c r="W792" s="799"/>
      <c r="X792" s="799"/>
      <c r="Y792" s="799"/>
      <c r="Z792" s="799"/>
      <c r="AA792" s="799"/>
    </row>
    <row r="793">
      <c r="A793" s="767"/>
      <c r="B793" s="734"/>
      <c r="C793" s="767"/>
      <c r="D793" s="767"/>
      <c r="E793" s="767"/>
      <c r="F793" s="767"/>
      <c r="G793" s="767"/>
      <c r="H793" s="767"/>
      <c r="I793" s="767"/>
      <c r="J793" s="767"/>
      <c r="K793" s="767"/>
      <c r="L793" s="767"/>
      <c r="M793" s="767"/>
      <c r="N793" s="767"/>
      <c r="O793" s="767"/>
      <c r="P793" s="767"/>
      <c r="Q793" s="767"/>
      <c r="R793" s="767"/>
      <c r="S793" s="767"/>
      <c r="T793" s="767"/>
      <c r="U793" s="767"/>
      <c r="V793" s="799"/>
      <c r="W793" s="799"/>
      <c r="X793" s="799"/>
      <c r="Y793" s="799"/>
      <c r="Z793" s="799"/>
      <c r="AA793" s="799"/>
    </row>
    <row r="794">
      <c r="A794" s="767"/>
      <c r="B794" s="734"/>
      <c r="C794" s="767"/>
      <c r="D794" s="767"/>
      <c r="E794" s="767"/>
      <c r="F794" s="767"/>
      <c r="G794" s="767"/>
      <c r="H794" s="767"/>
      <c r="I794" s="767"/>
      <c r="J794" s="767"/>
      <c r="K794" s="767"/>
      <c r="L794" s="767"/>
      <c r="M794" s="767"/>
      <c r="N794" s="767"/>
      <c r="O794" s="767"/>
      <c r="P794" s="767"/>
      <c r="Q794" s="767"/>
      <c r="R794" s="767"/>
      <c r="S794" s="767"/>
      <c r="T794" s="767"/>
      <c r="U794" s="767"/>
      <c r="V794" s="799"/>
      <c r="W794" s="799"/>
      <c r="X794" s="799"/>
      <c r="Y794" s="799"/>
      <c r="Z794" s="799"/>
      <c r="AA794" s="799"/>
    </row>
    <row r="795">
      <c r="A795" s="767"/>
      <c r="B795" s="734"/>
      <c r="C795" s="767"/>
      <c r="D795" s="767"/>
      <c r="E795" s="767"/>
      <c r="F795" s="767"/>
      <c r="G795" s="767"/>
      <c r="H795" s="767"/>
      <c r="I795" s="767"/>
      <c r="J795" s="767"/>
      <c r="K795" s="767"/>
      <c r="L795" s="767"/>
      <c r="M795" s="767"/>
      <c r="N795" s="767"/>
      <c r="O795" s="767"/>
      <c r="P795" s="767"/>
      <c r="Q795" s="767"/>
      <c r="R795" s="767"/>
      <c r="S795" s="767"/>
      <c r="T795" s="767"/>
      <c r="U795" s="767"/>
      <c r="V795" s="799"/>
      <c r="W795" s="799"/>
      <c r="X795" s="799"/>
      <c r="Y795" s="799"/>
      <c r="Z795" s="799"/>
      <c r="AA795" s="799"/>
    </row>
    <row r="796">
      <c r="A796" s="767"/>
      <c r="B796" s="734"/>
      <c r="C796" s="767"/>
      <c r="D796" s="767"/>
      <c r="E796" s="767"/>
      <c r="F796" s="767"/>
      <c r="G796" s="767"/>
      <c r="H796" s="767"/>
      <c r="I796" s="767"/>
      <c r="J796" s="767"/>
      <c r="K796" s="767"/>
      <c r="L796" s="767"/>
      <c r="M796" s="767"/>
      <c r="N796" s="767"/>
      <c r="O796" s="767"/>
      <c r="P796" s="767"/>
      <c r="Q796" s="767"/>
      <c r="R796" s="767"/>
      <c r="S796" s="767"/>
      <c r="T796" s="767"/>
      <c r="U796" s="767"/>
      <c r="V796" s="799"/>
      <c r="W796" s="799"/>
      <c r="X796" s="799"/>
      <c r="Y796" s="799"/>
      <c r="Z796" s="799"/>
      <c r="AA796" s="799"/>
    </row>
    <row r="797">
      <c r="A797" s="767"/>
      <c r="B797" s="734"/>
      <c r="C797" s="767"/>
      <c r="D797" s="767"/>
      <c r="E797" s="767"/>
      <c r="F797" s="767"/>
      <c r="G797" s="767"/>
      <c r="H797" s="767"/>
      <c r="I797" s="767"/>
      <c r="J797" s="767"/>
      <c r="K797" s="767"/>
      <c r="L797" s="767"/>
      <c r="M797" s="767"/>
      <c r="N797" s="767"/>
      <c r="O797" s="767"/>
      <c r="P797" s="767"/>
      <c r="Q797" s="767"/>
      <c r="R797" s="767"/>
      <c r="S797" s="767"/>
      <c r="T797" s="767"/>
      <c r="U797" s="767"/>
      <c r="V797" s="799"/>
      <c r="W797" s="799"/>
      <c r="X797" s="799"/>
      <c r="Y797" s="799"/>
      <c r="Z797" s="799"/>
      <c r="AA797" s="799"/>
    </row>
    <row r="798">
      <c r="A798" s="767"/>
      <c r="B798" s="734"/>
      <c r="C798" s="767"/>
      <c r="D798" s="767"/>
      <c r="E798" s="767"/>
      <c r="F798" s="767"/>
      <c r="G798" s="767"/>
      <c r="H798" s="767"/>
      <c r="I798" s="767"/>
      <c r="J798" s="767"/>
      <c r="K798" s="767"/>
      <c r="L798" s="767"/>
      <c r="M798" s="767"/>
      <c r="N798" s="767"/>
      <c r="O798" s="767"/>
      <c r="P798" s="767"/>
      <c r="Q798" s="767"/>
      <c r="R798" s="767"/>
      <c r="S798" s="767"/>
      <c r="T798" s="767"/>
      <c r="U798" s="767"/>
      <c r="V798" s="799"/>
      <c r="W798" s="799"/>
      <c r="X798" s="799"/>
      <c r="Y798" s="799"/>
      <c r="Z798" s="799"/>
      <c r="AA798" s="799"/>
    </row>
    <row r="799">
      <c r="A799" s="767"/>
      <c r="B799" s="734"/>
      <c r="C799" s="767"/>
      <c r="D799" s="767"/>
      <c r="E799" s="767"/>
      <c r="F799" s="767"/>
      <c r="G799" s="767"/>
      <c r="H799" s="767"/>
      <c r="I799" s="767"/>
      <c r="J799" s="767"/>
      <c r="K799" s="767"/>
      <c r="L799" s="767"/>
      <c r="M799" s="767"/>
      <c r="N799" s="767"/>
      <c r="O799" s="767"/>
      <c r="P799" s="767"/>
      <c r="Q799" s="767"/>
      <c r="R799" s="767"/>
      <c r="S799" s="767"/>
      <c r="T799" s="767"/>
      <c r="U799" s="767"/>
      <c r="V799" s="799"/>
      <c r="W799" s="799"/>
      <c r="X799" s="799"/>
      <c r="Y799" s="799"/>
      <c r="Z799" s="799"/>
      <c r="AA799" s="799"/>
    </row>
    <row r="800">
      <c r="A800" s="767"/>
      <c r="B800" s="734"/>
      <c r="C800" s="767"/>
      <c r="D800" s="767"/>
      <c r="E800" s="767"/>
      <c r="F800" s="767"/>
      <c r="G800" s="767"/>
      <c r="H800" s="767"/>
      <c r="I800" s="767"/>
      <c r="J800" s="767"/>
      <c r="K800" s="767"/>
      <c r="L800" s="767"/>
      <c r="M800" s="767"/>
      <c r="N800" s="767"/>
      <c r="O800" s="767"/>
      <c r="P800" s="767"/>
      <c r="Q800" s="767"/>
      <c r="R800" s="767"/>
      <c r="S800" s="767"/>
      <c r="T800" s="767"/>
      <c r="U800" s="767"/>
      <c r="V800" s="799"/>
      <c r="W800" s="799"/>
      <c r="X800" s="799"/>
      <c r="Y800" s="799"/>
      <c r="Z800" s="799"/>
      <c r="AA800" s="799"/>
    </row>
    <row r="801">
      <c r="A801" s="767"/>
      <c r="B801" s="734"/>
      <c r="C801" s="767"/>
      <c r="D801" s="767"/>
      <c r="E801" s="767"/>
      <c r="F801" s="767"/>
      <c r="G801" s="767"/>
      <c r="H801" s="767"/>
      <c r="I801" s="767"/>
      <c r="J801" s="767"/>
      <c r="K801" s="767"/>
      <c r="L801" s="767"/>
      <c r="M801" s="767"/>
      <c r="N801" s="767"/>
      <c r="O801" s="767"/>
      <c r="P801" s="767"/>
      <c r="Q801" s="767"/>
      <c r="R801" s="767"/>
      <c r="S801" s="767"/>
      <c r="T801" s="767"/>
      <c r="U801" s="767"/>
      <c r="V801" s="799"/>
      <c r="W801" s="799"/>
      <c r="X801" s="799"/>
      <c r="Y801" s="799"/>
      <c r="Z801" s="799"/>
      <c r="AA801" s="799"/>
    </row>
    <row r="802">
      <c r="A802" s="767"/>
      <c r="B802" s="734"/>
      <c r="C802" s="767"/>
      <c r="D802" s="767"/>
      <c r="E802" s="767"/>
      <c r="F802" s="767"/>
      <c r="G802" s="767"/>
      <c r="H802" s="767"/>
      <c r="I802" s="767"/>
      <c r="J802" s="767"/>
      <c r="K802" s="767"/>
      <c r="L802" s="767"/>
      <c r="M802" s="767"/>
      <c r="N802" s="767"/>
      <c r="O802" s="767"/>
      <c r="P802" s="767"/>
      <c r="Q802" s="767"/>
      <c r="R802" s="767"/>
      <c r="S802" s="767"/>
      <c r="T802" s="767"/>
      <c r="U802" s="767"/>
      <c r="V802" s="799"/>
      <c r="W802" s="799"/>
      <c r="X802" s="799"/>
      <c r="Y802" s="799"/>
      <c r="Z802" s="799"/>
      <c r="AA802" s="799"/>
    </row>
    <row r="803">
      <c r="A803" s="767"/>
      <c r="B803" s="734"/>
      <c r="C803" s="767"/>
      <c r="D803" s="767"/>
      <c r="E803" s="767"/>
      <c r="F803" s="767"/>
      <c r="G803" s="767"/>
      <c r="H803" s="767"/>
      <c r="I803" s="767"/>
      <c r="J803" s="767"/>
      <c r="K803" s="767"/>
      <c r="L803" s="767"/>
      <c r="M803" s="767"/>
      <c r="N803" s="767"/>
      <c r="O803" s="767"/>
      <c r="P803" s="767"/>
      <c r="Q803" s="767"/>
      <c r="R803" s="767"/>
      <c r="S803" s="767"/>
      <c r="T803" s="767"/>
      <c r="U803" s="767"/>
      <c r="V803" s="799"/>
      <c r="W803" s="799"/>
      <c r="X803" s="799"/>
      <c r="Y803" s="799"/>
      <c r="Z803" s="799"/>
      <c r="AA803" s="799"/>
    </row>
    <row r="804">
      <c r="A804" s="767"/>
      <c r="B804" s="734"/>
      <c r="C804" s="767"/>
      <c r="D804" s="767"/>
      <c r="E804" s="767"/>
      <c r="F804" s="767"/>
      <c r="G804" s="767"/>
      <c r="H804" s="767"/>
      <c r="I804" s="767"/>
      <c r="J804" s="767"/>
      <c r="K804" s="767"/>
      <c r="L804" s="767"/>
      <c r="M804" s="767"/>
      <c r="N804" s="767"/>
      <c r="O804" s="767"/>
      <c r="P804" s="767"/>
      <c r="Q804" s="767"/>
      <c r="R804" s="767"/>
      <c r="S804" s="767"/>
      <c r="T804" s="767"/>
      <c r="U804" s="767"/>
      <c r="V804" s="799"/>
      <c r="W804" s="799"/>
      <c r="X804" s="799"/>
      <c r="Y804" s="799"/>
      <c r="Z804" s="799"/>
      <c r="AA804" s="799"/>
    </row>
    <row r="805">
      <c r="A805" s="767"/>
      <c r="B805" s="734"/>
      <c r="C805" s="767"/>
      <c r="D805" s="767"/>
      <c r="E805" s="767"/>
      <c r="F805" s="767"/>
      <c r="G805" s="767"/>
      <c r="H805" s="767"/>
      <c r="I805" s="767"/>
      <c r="J805" s="767"/>
      <c r="K805" s="767"/>
      <c r="L805" s="767"/>
      <c r="M805" s="767"/>
      <c r="N805" s="767"/>
      <c r="O805" s="767"/>
      <c r="P805" s="767"/>
      <c r="Q805" s="767"/>
      <c r="R805" s="767"/>
      <c r="S805" s="767"/>
      <c r="T805" s="767"/>
      <c r="U805" s="767"/>
      <c r="V805" s="799"/>
      <c r="W805" s="799"/>
      <c r="X805" s="799"/>
      <c r="Y805" s="799"/>
      <c r="Z805" s="799"/>
      <c r="AA805" s="799"/>
    </row>
    <row r="806">
      <c r="A806" s="767"/>
      <c r="B806" s="734"/>
      <c r="C806" s="767"/>
      <c r="D806" s="767"/>
      <c r="E806" s="767"/>
      <c r="F806" s="767"/>
      <c r="G806" s="767"/>
      <c r="H806" s="767"/>
      <c r="I806" s="767"/>
      <c r="J806" s="767"/>
      <c r="K806" s="767"/>
      <c r="L806" s="767"/>
      <c r="M806" s="767"/>
      <c r="N806" s="767"/>
      <c r="O806" s="767"/>
      <c r="P806" s="767"/>
      <c r="Q806" s="767"/>
      <c r="R806" s="767"/>
      <c r="S806" s="767"/>
      <c r="T806" s="767"/>
      <c r="U806" s="767"/>
      <c r="V806" s="799"/>
      <c r="W806" s="799"/>
      <c r="X806" s="799"/>
      <c r="Y806" s="799"/>
      <c r="Z806" s="799"/>
      <c r="AA806" s="799"/>
    </row>
    <row r="807">
      <c r="A807" s="767"/>
      <c r="B807" s="734"/>
      <c r="C807" s="767"/>
      <c r="D807" s="767"/>
      <c r="E807" s="767"/>
      <c r="F807" s="767"/>
      <c r="G807" s="767"/>
      <c r="H807" s="767"/>
      <c r="I807" s="767"/>
      <c r="J807" s="767"/>
      <c r="K807" s="767"/>
      <c r="L807" s="767"/>
      <c r="M807" s="767"/>
      <c r="N807" s="767"/>
      <c r="O807" s="767"/>
      <c r="P807" s="767"/>
      <c r="Q807" s="767"/>
      <c r="R807" s="767"/>
      <c r="S807" s="767"/>
      <c r="T807" s="767"/>
      <c r="U807" s="767"/>
      <c r="V807" s="799"/>
      <c r="W807" s="799"/>
      <c r="X807" s="799"/>
      <c r="Y807" s="799"/>
      <c r="Z807" s="799"/>
      <c r="AA807" s="799"/>
    </row>
    <row r="808">
      <c r="A808" s="767"/>
      <c r="B808" s="734"/>
      <c r="C808" s="767"/>
      <c r="D808" s="767"/>
      <c r="E808" s="767"/>
      <c r="F808" s="767"/>
      <c r="G808" s="767"/>
      <c r="H808" s="767"/>
      <c r="I808" s="767"/>
      <c r="J808" s="767"/>
      <c r="K808" s="767"/>
      <c r="L808" s="767"/>
      <c r="M808" s="767"/>
      <c r="N808" s="767"/>
      <c r="O808" s="767"/>
      <c r="P808" s="767"/>
      <c r="Q808" s="767"/>
      <c r="R808" s="767"/>
      <c r="S808" s="767"/>
      <c r="T808" s="767"/>
      <c r="U808" s="767"/>
      <c r="V808" s="799"/>
      <c r="W808" s="799"/>
      <c r="X808" s="799"/>
      <c r="Y808" s="799"/>
      <c r="Z808" s="799"/>
      <c r="AA808" s="799"/>
    </row>
    <row r="809">
      <c r="A809" s="767"/>
      <c r="B809" s="734"/>
      <c r="C809" s="767"/>
      <c r="D809" s="767"/>
      <c r="E809" s="767"/>
      <c r="F809" s="767"/>
      <c r="G809" s="767"/>
      <c r="H809" s="767"/>
      <c r="I809" s="767"/>
      <c r="J809" s="767"/>
      <c r="K809" s="767"/>
      <c r="L809" s="767"/>
      <c r="M809" s="767"/>
      <c r="N809" s="767"/>
      <c r="O809" s="767"/>
      <c r="P809" s="767"/>
      <c r="Q809" s="767"/>
      <c r="R809" s="767"/>
      <c r="S809" s="767"/>
      <c r="T809" s="767"/>
      <c r="U809" s="767"/>
      <c r="V809" s="799"/>
      <c r="W809" s="799"/>
      <c r="X809" s="799"/>
      <c r="Y809" s="799"/>
      <c r="Z809" s="799"/>
      <c r="AA809" s="799"/>
    </row>
    <row r="810">
      <c r="A810" s="767"/>
      <c r="B810" s="734"/>
      <c r="C810" s="767"/>
      <c r="D810" s="767"/>
      <c r="E810" s="767"/>
      <c r="F810" s="767"/>
      <c r="G810" s="767"/>
      <c r="H810" s="767"/>
      <c r="I810" s="767"/>
      <c r="J810" s="767"/>
      <c r="K810" s="767"/>
      <c r="L810" s="767"/>
      <c r="M810" s="767"/>
      <c r="N810" s="767"/>
      <c r="O810" s="767"/>
      <c r="P810" s="767"/>
      <c r="Q810" s="767"/>
      <c r="R810" s="767"/>
      <c r="S810" s="767"/>
      <c r="T810" s="767"/>
      <c r="U810" s="767"/>
      <c r="V810" s="799"/>
      <c r="W810" s="799"/>
      <c r="X810" s="799"/>
      <c r="Y810" s="799"/>
      <c r="Z810" s="799"/>
      <c r="AA810" s="799"/>
    </row>
    <row r="811">
      <c r="A811" s="767"/>
      <c r="B811" s="734"/>
      <c r="C811" s="767"/>
      <c r="D811" s="767"/>
      <c r="E811" s="767"/>
      <c r="F811" s="767"/>
      <c r="G811" s="767"/>
      <c r="H811" s="767"/>
      <c r="I811" s="767"/>
      <c r="J811" s="767"/>
      <c r="K811" s="767"/>
      <c r="L811" s="767"/>
      <c r="M811" s="767"/>
      <c r="N811" s="767"/>
      <c r="O811" s="767"/>
      <c r="P811" s="767"/>
      <c r="Q811" s="767"/>
      <c r="R811" s="767"/>
      <c r="S811" s="767"/>
      <c r="T811" s="767"/>
      <c r="U811" s="767"/>
      <c r="V811" s="799"/>
      <c r="W811" s="799"/>
      <c r="X811" s="799"/>
      <c r="Y811" s="799"/>
      <c r="Z811" s="799"/>
      <c r="AA811" s="799"/>
    </row>
    <row r="812">
      <c r="A812" s="767"/>
      <c r="B812" s="734"/>
      <c r="C812" s="767"/>
      <c r="D812" s="767"/>
      <c r="E812" s="767"/>
      <c r="F812" s="767"/>
      <c r="G812" s="767"/>
      <c r="H812" s="767"/>
      <c r="I812" s="767"/>
      <c r="J812" s="767"/>
      <c r="K812" s="767"/>
      <c r="L812" s="767"/>
      <c r="M812" s="767"/>
      <c r="N812" s="767"/>
      <c r="O812" s="767"/>
      <c r="P812" s="767"/>
      <c r="Q812" s="767"/>
      <c r="R812" s="767"/>
      <c r="S812" s="767"/>
      <c r="T812" s="767"/>
      <c r="U812" s="767"/>
      <c r="V812" s="799"/>
      <c r="W812" s="799"/>
      <c r="X812" s="799"/>
      <c r="Y812" s="799"/>
      <c r="Z812" s="799"/>
      <c r="AA812" s="799"/>
    </row>
    <row r="813">
      <c r="A813" s="767"/>
      <c r="B813" s="734"/>
      <c r="C813" s="767"/>
      <c r="D813" s="767"/>
      <c r="E813" s="767"/>
      <c r="F813" s="767"/>
      <c r="G813" s="767"/>
      <c r="H813" s="767"/>
      <c r="I813" s="767"/>
      <c r="J813" s="767"/>
      <c r="K813" s="767"/>
      <c r="L813" s="767"/>
      <c r="M813" s="767"/>
      <c r="N813" s="767"/>
      <c r="O813" s="767"/>
      <c r="P813" s="767"/>
      <c r="Q813" s="767"/>
      <c r="R813" s="767"/>
      <c r="S813" s="767"/>
      <c r="T813" s="767"/>
      <c r="U813" s="767"/>
      <c r="V813" s="799"/>
      <c r="W813" s="799"/>
      <c r="X813" s="799"/>
      <c r="Y813" s="799"/>
      <c r="Z813" s="799"/>
      <c r="AA813" s="799"/>
    </row>
    <row r="814">
      <c r="A814" s="767"/>
      <c r="B814" s="734"/>
      <c r="C814" s="767"/>
      <c r="D814" s="767"/>
      <c r="E814" s="767"/>
      <c r="F814" s="767"/>
      <c r="G814" s="767"/>
      <c r="H814" s="767"/>
      <c r="I814" s="767"/>
      <c r="J814" s="767"/>
      <c r="K814" s="767"/>
      <c r="L814" s="767"/>
      <c r="M814" s="767"/>
      <c r="N814" s="767"/>
      <c r="O814" s="767"/>
      <c r="P814" s="767"/>
      <c r="Q814" s="767"/>
      <c r="R814" s="767"/>
      <c r="S814" s="767"/>
      <c r="T814" s="767"/>
      <c r="U814" s="767"/>
      <c r="V814" s="799"/>
      <c r="W814" s="799"/>
      <c r="X814" s="799"/>
      <c r="Y814" s="799"/>
      <c r="Z814" s="799"/>
      <c r="AA814" s="799"/>
    </row>
    <row r="815">
      <c r="A815" s="767"/>
      <c r="B815" s="734"/>
      <c r="C815" s="767"/>
      <c r="D815" s="767"/>
      <c r="E815" s="767"/>
      <c r="F815" s="767"/>
      <c r="G815" s="767"/>
      <c r="H815" s="767"/>
      <c r="I815" s="767"/>
      <c r="J815" s="767"/>
      <c r="K815" s="767"/>
      <c r="L815" s="767"/>
      <c r="M815" s="767"/>
      <c r="N815" s="767"/>
      <c r="O815" s="767"/>
      <c r="P815" s="767"/>
      <c r="Q815" s="767"/>
      <c r="R815" s="767"/>
      <c r="S815" s="767"/>
      <c r="T815" s="767"/>
      <c r="U815" s="767"/>
      <c r="V815" s="799"/>
      <c r="W815" s="799"/>
      <c r="X815" s="799"/>
      <c r="Y815" s="799"/>
      <c r="Z815" s="799"/>
      <c r="AA815" s="799"/>
    </row>
    <row r="816">
      <c r="A816" s="767"/>
      <c r="B816" s="734"/>
      <c r="C816" s="767"/>
      <c r="D816" s="767"/>
      <c r="E816" s="767"/>
      <c r="F816" s="767"/>
      <c r="G816" s="767"/>
      <c r="H816" s="767"/>
      <c r="I816" s="767"/>
      <c r="J816" s="767"/>
      <c r="K816" s="767"/>
      <c r="L816" s="767"/>
      <c r="M816" s="767"/>
      <c r="N816" s="767"/>
      <c r="O816" s="767"/>
      <c r="P816" s="767"/>
      <c r="Q816" s="767"/>
      <c r="R816" s="767"/>
      <c r="S816" s="767"/>
      <c r="T816" s="767"/>
      <c r="U816" s="767"/>
      <c r="V816" s="799"/>
      <c r="W816" s="799"/>
      <c r="X816" s="799"/>
      <c r="Y816" s="799"/>
      <c r="Z816" s="799"/>
      <c r="AA816" s="799"/>
    </row>
    <row r="817">
      <c r="A817" s="767"/>
      <c r="B817" s="734"/>
      <c r="C817" s="767"/>
      <c r="D817" s="767"/>
      <c r="E817" s="767"/>
      <c r="F817" s="767"/>
      <c r="G817" s="767"/>
      <c r="H817" s="767"/>
      <c r="I817" s="767"/>
      <c r="J817" s="767"/>
      <c r="K817" s="767"/>
      <c r="L817" s="767"/>
      <c r="M817" s="767"/>
      <c r="N817" s="767"/>
      <c r="O817" s="767"/>
      <c r="P817" s="767"/>
      <c r="Q817" s="767"/>
      <c r="R817" s="767"/>
      <c r="S817" s="767"/>
      <c r="T817" s="767"/>
      <c r="U817" s="767"/>
      <c r="V817" s="799"/>
      <c r="W817" s="799"/>
      <c r="X817" s="799"/>
      <c r="Y817" s="799"/>
      <c r="Z817" s="799"/>
      <c r="AA817" s="799"/>
    </row>
    <row r="818">
      <c r="A818" s="767"/>
      <c r="B818" s="734"/>
      <c r="C818" s="767"/>
      <c r="D818" s="767"/>
      <c r="E818" s="767"/>
      <c r="F818" s="767"/>
      <c r="G818" s="767"/>
      <c r="H818" s="767"/>
      <c r="I818" s="767"/>
      <c r="J818" s="767"/>
      <c r="K818" s="767"/>
      <c r="L818" s="767"/>
      <c r="M818" s="767"/>
      <c r="N818" s="767"/>
      <c r="O818" s="767"/>
      <c r="P818" s="767"/>
      <c r="Q818" s="767"/>
      <c r="R818" s="767"/>
      <c r="S818" s="767"/>
      <c r="T818" s="767"/>
      <c r="U818" s="767"/>
      <c r="V818" s="799"/>
      <c r="W818" s="799"/>
      <c r="X818" s="799"/>
      <c r="Y818" s="799"/>
      <c r="Z818" s="799"/>
      <c r="AA818" s="799"/>
    </row>
    <row r="819">
      <c r="A819" s="767"/>
      <c r="B819" s="734"/>
      <c r="C819" s="767"/>
      <c r="D819" s="767"/>
      <c r="E819" s="767"/>
      <c r="F819" s="767"/>
      <c r="G819" s="767"/>
      <c r="H819" s="767"/>
      <c r="I819" s="767"/>
      <c r="J819" s="767"/>
      <c r="K819" s="767"/>
      <c r="L819" s="767"/>
      <c r="M819" s="767"/>
      <c r="N819" s="767"/>
      <c r="O819" s="767"/>
      <c r="P819" s="767"/>
      <c r="Q819" s="767"/>
      <c r="R819" s="767"/>
      <c r="S819" s="767"/>
      <c r="T819" s="767"/>
      <c r="U819" s="767"/>
      <c r="V819" s="799"/>
      <c r="W819" s="799"/>
      <c r="X819" s="799"/>
      <c r="Y819" s="799"/>
      <c r="Z819" s="799"/>
      <c r="AA819" s="799"/>
    </row>
    <row r="820">
      <c r="A820" s="767"/>
      <c r="B820" s="734"/>
      <c r="C820" s="767"/>
      <c r="D820" s="767"/>
      <c r="E820" s="767"/>
      <c r="F820" s="767"/>
      <c r="G820" s="767"/>
      <c r="H820" s="767"/>
      <c r="I820" s="767"/>
      <c r="J820" s="767"/>
      <c r="K820" s="767"/>
      <c r="L820" s="767"/>
      <c r="M820" s="767"/>
      <c r="N820" s="767"/>
      <c r="O820" s="767"/>
      <c r="P820" s="767"/>
      <c r="Q820" s="767"/>
      <c r="R820" s="767"/>
      <c r="S820" s="767"/>
      <c r="T820" s="767"/>
      <c r="U820" s="767"/>
      <c r="V820" s="799"/>
      <c r="W820" s="799"/>
      <c r="X820" s="799"/>
      <c r="Y820" s="799"/>
      <c r="Z820" s="799"/>
      <c r="AA820" s="799"/>
    </row>
    <row r="821">
      <c r="A821" s="767"/>
      <c r="B821" s="734"/>
      <c r="C821" s="767"/>
      <c r="D821" s="767"/>
      <c r="E821" s="767"/>
      <c r="F821" s="767"/>
      <c r="G821" s="767"/>
      <c r="H821" s="767"/>
      <c r="I821" s="767"/>
      <c r="J821" s="767"/>
      <c r="K821" s="767"/>
      <c r="L821" s="767"/>
      <c r="M821" s="767"/>
      <c r="N821" s="767"/>
      <c r="O821" s="767"/>
      <c r="P821" s="767"/>
      <c r="Q821" s="767"/>
      <c r="R821" s="767"/>
      <c r="S821" s="767"/>
      <c r="T821" s="767"/>
      <c r="U821" s="767"/>
      <c r="V821" s="799"/>
      <c r="W821" s="799"/>
      <c r="X821" s="799"/>
      <c r="Y821" s="799"/>
      <c r="Z821" s="799"/>
      <c r="AA821" s="799"/>
    </row>
    <row r="822">
      <c r="A822" s="767"/>
      <c r="B822" s="734"/>
      <c r="C822" s="767"/>
      <c r="D822" s="767"/>
      <c r="E822" s="767"/>
      <c r="F822" s="767"/>
      <c r="G822" s="767"/>
      <c r="H822" s="767"/>
      <c r="I822" s="767"/>
      <c r="J822" s="767"/>
      <c r="K822" s="767"/>
      <c r="L822" s="767"/>
      <c r="M822" s="767"/>
      <c r="N822" s="767"/>
      <c r="O822" s="767"/>
      <c r="P822" s="767"/>
      <c r="Q822" s="767"/>
      <c r="R822" s="767"/>
      <c r="S822" s="767"/>
      <c r="T822" s="767"/>
      <c r="U822" s="767"/>
      <c r="V822" s="799"/>
      <c r="W822" s="799"/>
      <c r="X822" s="799"/>
      <c r="Y822" s="799"/>
      <c r="Z822" s="799"/>
      <c r="AA822" s="799"/>
    </row>
    <row r="823">
      <c r="A823" s="767"/>
      <c r="B823" s="734"/>
      <c r="C823" s="767"/>
      <c r="D823" s="767"/>
      <c r="E823" s="767"/>
      <c r="F823" s="767"/>
      <c r="G823" s="767"/>
      <c r="H823" s="767"/>
      <c r="I823" s="767"/>
      <c r="J823" s="767"/>
      <c r="K823" s="767"/>
      <c r="L823" s="767"/>
      <c r="M823" s="767"/>
      <c r="N823" s="767"/>
      <c r="O823" s="767"/>
      <c r="P823" s="767"/>
      <c r="Q823" s="767"/>
      <c r="R823" s="767"/>
      <c r="S823" s="767"/>
      <c r="T823" s="767"/>
      <c r="U823" s="767"/>
      <c r="V823" s="799"/>
      <c r="W823" s="799"/>
      <c r="X823" s="799"/>
      <c r="Y823" s="799"/>
      <c r="Z823" s="799"/>
      <c r="AA823" s="799"/>
    </row>
    <row r="824">
      <c r="A824" s="767"/>
      <c r="B824" s="734"/>
      <c r="C824" s="767"/>
      <c r="D824" s="767"/>
      <c r="E824" s="767"/>
      <c r="F824" s="767"/>
      <c r="G824" s="767"/>
      <c r="H824" s="767"/>
      <c r="I824" s="767"/>
      <c r="J824" s="767"/>
      <c r="K824" s="767"/>
      <c r="L824" s="767"/>
      <c r="M824" s="767"/>
      <c r="N824" s="767"/>
      <c r="O824" s="767"/>
      <c r="P824" s="767"/>
      <c r="Q824" s="767"/>
      <c r="R824" s="767"/>
      <c r="S824" s="767"/>
      <c r="T824" s="767"/>
      <c r="U824" s="767"/>
      <c r="V824" s="799"/>
      <c r="W824" s="799"/>
      <c r="X824" s="799"/>
      <c r="Y824" s="799"/>
      <c r="Z824" s="799"/>
      <c r="AA824" s="799"/>
    </row>
    <row r="825">
      <c r="A825" s="767"/>
      <c r="B825" s="734"/>
      <c r="C825" s="767"/>
      <c r="D825" s="767"/>
      <c r="E825" s="767"/>
      <c r="F825" s="767"/>
      <c r="G825" s="767"/>
      <c r="H825" s="767"/>
      <c r="I825" s="767"/>
      <c r="J825" s="767"/>
      <c r="K825" s="767"/>
      <c r="L825" s="767"/>
      <c r="M825" s="767"/>
      <c r="N825" s="767"/>
      <c r="O825" s="767"/>
      <c r="P825" s="767"/>
      <c r="Q825" s="767"/>
      <c r="R825" s="767"/>
      <c r="S825" s="767"/>
      <c r="T825" s="767"/>
      <c r="U825" s="767"/>
      <c r="V825" s="799"/>
      <c r="W825" s="799"/>
      <c r="X825" s="799"/>
      <c r="Y825" s="799"/>
      <c r="Z825" s="799"/>
      <c r="AA825" s="799"/>
    </row>
    <row r="826">
      <c r="A826" s="767"/>
      <c r="B826" s="734"/>
      <c r="C826" s="767"/>
      <c r="D826" s="767"/>
      <c r="E826" s="767"/>
      <c r="F826" s="767"/>
      <c r="G826" s="767"/>
      <c r="H826" s="767"/>
      <c r="I826" s="767"/>
      <c r="J826" s="767"/>
      <c r="K826" s="767"/>
      <c r="L826" s="767"/>
      <c r="M826" s="767"/>
      <c r="N826" s="767"/>
      <c r="O826" s="767"/>
      <c r="P826" s="767"/>
      <c r="Q826" s="767"/>
      <c r="R826" s="767"/>
      <c r="S826" s="767"/>
      <c r="T826" s="767"/>
      <c r="U826" s="767"/>
      <c r="V826" s="799"/>
      <c r="W826" s="799"/>
      <c r="X826" s="799"/>
      <c r="Y826" s="799"/>
      <c r="Z826" s="799"/>
      <c r="AA826" s="799"/>
    </row>
    <row r="827">
      <c r="A827" s="767"/>
      <c r="B827" s="734"/>
      <c r="C827" s="767"/>
      <c r="D827" s="767"/>
      <c r="E827" s="767"/>
      <c r="F827" s="767"/>
      <c r="G827" s="767"/>
      <c r="H827" s="767"/>
      <c r="I827" s="767"/>
      <c r="J827" s="767"/>
      <c r="K827" s="767"/>
      <c r="L827" s="767"/>
      <c r="M827" s="767"/>
      <c r="N827" s="767"/>
      <c r="O827" s="767"/>
      <c r="P827" s="767"/>
      <c r="Q827" s="767"/>
      <c r="R827" s="767"/>
      <c r="S827" s="767"/>
      <c r="T827" s="767"/>
      <c r="U827" s="767"/>
      <c r="V827" s="799"/>
      <c r="W827" s="799"/>
      <c r="X827" s="799"/>
      <c r="Y827" s="799"/>
      <c r="Z827" s="799"/>
      <c r="AA827" s="799"/>
    </row>
    <row r="828">
      <c r="A828" s="767"/>
      <c r="B828" s="734"/>
      <c r="C828" s="767"/>
      <c r="D828" s="767"/>
      <c r="E828" s="767"/>
      <c r="F828" s="767"/>
      <c r="G828" s="767"/>
      <c r="H828" s="767"/>
      <c r="I828" s="767"/>
      <c r="J828" s="767"/>
      <c r="K828" s="767"/>
      <c r="L828" s="767"/>
      <c r="M828" s="767"/>
      <c r="N828" s="767"/>
      <c r="O828" s="767"/>
      <c r="P828" s="767"/>
      <c r="Q828" s="767"/>
      <c r="R828" s="767"/>
      <c r="S828" s="767"/>
      <c r="T828" s="767"/>
      <c r="U828" s="767"/>
      <c r="V828" s="799"/>
      <c r="W828" s="799"/>
      <c r="X828" s="799"/>
      <c r="Y828" s="799"/>
      <c r="Z828" s="799"/>
      <c r="AA828" s="799"/>
    </row>
    <row r="829">
      <c r="A829" s="767"/>
      <c r="B829" s="734"/>
      <c r="C829" s="767"/>
      <c r="D829" s="767"/>
      <c r="E829" s="767"/>
      <c r="F829" s="767"/>
      <c r="G829" s="767"/>
      <c r="H829" s="767"/>
      <c r="I829" s="767"/>
      <c r="J829" s="767"/>
      <c r="K829" s="767"/>
      <c r="L829" s="767"/>
      <c r="M829" s="767"/>
      <c r="N829" s="767"/>
      <c r="O829" s="767"/>
      <c r="P829" s="767"/>
      <c r="Q829" s="767"/>
      <c r="R829" s="767"/>
      <c r="S829" s="767"/>
      <c r="T829" s="767"/>
      <c r="U829" s="767"/>
      <c r="V829" s="799"/>
      <c r="W829" s="799"/>
      <c r="X829" s="799"/>
      <c r="Y829" s="799"/>
      <c r="Z829" s="799"/>
      <c r="AA829" s="799"/>
    </row>
    <row r="830">
      <c r="A830" s="767"/>
      <c r="B830" s="734"/>
      <c r="C830" s="767"/>
      <c r="D830" s="767"/>
      <c r="E830" s="767"/>
      <c r="F830" s="767"/>
      <c r="G830" s="767"/>
      <c r="H830" s="767"/>
      <c r="I830" s="767"/>
      <c r="J830" s="767"/>
      <c r="K830" s="767"/>
      <c r="L830" s="767"/>
      <c r="M830" s="767"/>
      <c r="N830" s="767"/>
      <c r="O830" s="767"/>
      <c r="P830" s="767"/>
      <c r="Q830" s="767"/>
      <c r="R830" s="767"/>
      <c r="S830" s="767"/>
      <c r="T830" s="767"/>
      <c r="U830" s="767"/>
      <c r="V830" s="799"/>
      <c r="W830" s="799"/>
      <c r="X830" s="799"/>
      <c r="Y830" s="799"/>
      <c r="Z830" s="799"/>
      <c r="AA830" s="799"/>
    </row>
    <row r="831">
      <c r="A831" s="767"/>
      <c r="B831" s="734"/>
      <c r="C831" s="767"/>
      <c r="D831" s="767"/>
      <c r="E831" s="767"/>
      <c r="F831" s="767"/>
      <c r="G831" s="767"/>
      <c r="H831" s="767"/>
      <c r="I831" s="767"/>
      <c r="J831" s="767"/>
      <c r="K831" s="767"/>
      <c r="L831" s="767"/>
      <c r="M831" s="767"/>
      <c r="N831" s="767"/>
      <c r="O831" s="767"/>
      <c r="P831" s="767"/>
      <c r="Q831" s="767"/>
      <c r="R831" s="767"/>
      <c r="S831" s="767"/>
      <c r="T831" s="767"/>
      <c r="U831" s="767"/>
      <c r="V831" s="799"/>
      <c r="W831" s="799"/>
      <c r="X831" s="799"/>
      <c r="Y831" s="799"/>
      <c r="Z831" s="799"/>
      <c r="AA831" s="799"/>
    </row>
    <row r="832">
      <c r="A832" s="767"/>
      <c r="B832" s="734"/>
      <c r="C832" s="767"/>
      <c r="D832" s="767"/>
      <c r="E832" s="767"/>
      <c r="F832" s="767"/>
      <c r="G832" s="767"/>
      <c r="H832" s="767"/>
      <c r="I832" s="767"/>
      <c r="J832" s="767"/>
      <c r="K832" s="767"/>
      <c r="L832" s="767"/>
      <c r="M832" s="767"/>
      <c r="N832" s="767"/>
      <c r="O832" s="767"/>
      <c r="P832" s="767"/>
      <c r="Q832" s="767"/>
      <c r="R832" s="767"/>
      <c r="S832" s="767"/>
      <c r="T832" s="767"/>
      <c r="U832" s="767"/>
      <c r="V832" s="799"/>
      <c r="W832" s="799"/>
      <c r="X832" s="799"/>
      <c r="Y832" s="799"/>
      <c r="Z832" s="799"/>
      <c r="AA832" s="799"/>
    </row>
    <row r="833">
      <c r="A833" s="767"/>
      <c r="B833" s="734"/>
      <c r="C833" s="767"/>
      <c r="D833" s="767"/>
      <c r="E833" s="767"/>
      <c r="F833" s="767"/>
      <c r="G833" s="767"/>
      <c r="H833" s="767"/>
      <c r="I833" s="767"/>
      <c r="J833" s="767"/>
      <c r="K833" s="767"/>
      <c r="L833" s="767"/>
      <c r="M833" s="767"/>
      <c r="N833" s="767"/>
      <c r="O833" s="767"/>
      <c r="P833" s="767"/>
      <c r="Q833" s="767"/>
      <c r="R833" s="767"/>
      <c r="S833" s="767"/>
      <c r="T833" s="767"/>
      <c r="U833" s="767"/>
      <c r="V833" s="799"/>
      <c r="W833" s="799"/>
      <c r="X833" s="799"/>
      <c r="Y833" s="799"/>
      <c r="Z833" s="799"/>
      <c r="AA833" s="799"/>
    </row>
    <row r="834">
      <c r="A834" s="767"/>
      <c r="B834" s="734"/>
      <c r="C834" s="767"/>
      <c r="D834" s="767"/>
      <c r="E834" s="767"/>
      <c r="F834" s="767"/>
      <c r="G834" s="767"/>
      <c r="H834" s="767"/>
      <c r="I834" s="767"/>
      <c r="J834" s="767"/>
      <c r="K834" s="767"/>
      <c r="L834" s="767"/>
      <c r="M834" s="767"/>
      <c r="N834" s="767"/>
      <c r="O834" s="767"/>
      <c r="P834" s="767"/>
      <c r="Q834" s="767"/>
      <c r="R834" s="767"/>
      <c r="S834" s="767"/>
      <c r="T834" s="767"/>
      <c r="U834" s="767"/>
      <c r="V834" s="799"/>
      <c r="W834" s="799"/>
      <c r="X834" s="799"/>
      <c r="Y834" s="799"/>
      <c r="Z834" s="799"/>
      <c r="AA834" s="799"/>
    </row>
    <row r="835">
      <c r="A835" s="767"/>
      <c r="B835" s="734"/>
      <c r="C835" s="767"/>
      <c r="D835" s="767"/>
      <c r="E835" s="767"/>
      <c r="F835" s="767"/>
      <c r="G835" s="767"/>
      <c r="H835" s="767"/>
      <c r="I835" s="767"/>
      <c r="J835" s="767"/>
      <c r="K835" s="767"/>
      <c r="L835" s="767"/>
      <c r="M835" s="767"/>
      <c r="N835" s="767"/>
      <c r="O835" s="767"/>
      <c r="P835" s="767"/>
      <c r="Q835" s="767"/>
      <c r="R835" s="767"/>
      <c r="S835" s="767"/>
      <c r="T835" s="767"/>
      <c r="U835" s="767"/>
      <c r="V835" s="799"/>
      <c r="W835" s="799"/>
      <c r="X835" s="799"/>
      <c r="Y835" s="799"/>
      <c r="Z835" s="799"/>
      <c r="AA835" s="799"/>
    </row>
    <row r="836">
      <c r="A836" s="767"/>
      <c r="B836" s="734"/>
      <c r="C836" s="767"/>
      <c r="D836" s="767"/>
      <c r="E836" s="767"/>
      <c r="F836" s="767"/>
      <c r="G836" s="767"/>
      <c r="H836" s="767"/>
      <c r="I836" s="767"/>
      <c r="J836" s="767"/>
      <c r="K836" s="767"/>
      <c r="L836" s="767"/>
      <c r="M836" s="767"/>
      <c r="N836" s="767"/>
      <c r="O836" s="767"/>
      <c r="P836" s="767"/>
      <c r="Q836" s="767"/>
      <c r="R836" s="767"/>
      <c r="S836" s="767"/>
      <c r="T836" s="767"/>
      <c r="U836" s="767"/>
      <c r="V836" s="799"/>
      <c r="W836" s="799"/>
      <c r="X836" s="799"/>
      <c r="Y836" s="799"/>
      <c r="Z836" s="799"/>
      <c r="AA836" s="799"/>
    </row>
    <row r="837">
      <c r="A837" s="767"/>
      <c r="B837" s="734"/>
      <c r="C837" s="767"/>
      <c r="D837" s="767"/>
      <c r="E837" s="767"/>
      <c r="F837" s="767"/>
      <c r="G837" s="767"/>
      <c r="H837" s="767"/>
      <c r="I837" s="767"/>
      <c r="J837" s="767"/>
      <c r="K837" s="767"/>
      <c r="L837" s="767"/>
      <c r="M837" s="767"/>
      <c r="N837" s="767"/>
      <c r="O837" s="767"/>
      <c r="P837" s="767"/>
      <c r="Q837" s="767"/>
      <c r="R837" s="767"/>
      <c r="S837" s="767"/>
      <c r="T837" s="767"/>
      <c r="U837" s="767"/>
      <c r="V837" s="799"/>
      <c r="W837" s="799"/>
      <c r="X837" s="799"/>
      <c r="Y837" s="799"/>
      <c r="Z837" s="799"/>
      <c r="AA837" s="799"/>
    </row>
    <row r="838">
      <c r="A838" s="767"/>
      <c r="B838" s="734"/>
      <c r="C838" s="767"/>
      <c r="D838" s="767"/>
      <c r="E838" s="767"/>
      <c r="F838" s="767"/>
      <c r="G838" s="767"/>
      <c r="H838" s="767"/>
      <c r="I838" s="767"/>
      <c r="J838" s="767"/>
      <c r="K838" s="767"/>
      <c r="L838" s="767"/>
      <c r="M838" s="767"/>
      <c r="N838" s="767"/>
      <c r="O838" s="767"/>
      <c r="P838" s="767"/>
      <c r="Q838" s="767"/>
      <c r="R838" s="767"/>
      <c r="S838" s="767"/>
      <c r="T838" s="767"/>
      <c r="U838" s="767"/>
      <c r="V838" s="799"/>
      <c r="W838" s="799"/>
      <c r="X838" s="799"/>
      <c r="Y838" s="799"/>
      <c r="Z838" s="799"/>
      <c r="AA838" s="799"/>
    </row>
    <row r="839">
      <c r="A839" s="767"/>
      <c r="B839" s="734"/>
      <c r="C839" s="767"/>
      <c r="D839" s="767"/>
      <c r="E839" s="767"/>
      <c r="F839" s="767"/>
      <c r="G839" s="767"/>
      <c r="H839" s="767"/>
      <c r="I839" s="767"/>
      <c r="J839" s="767"/>
      <c r="K839" s="767"/>
      <c r="L839" s="767"/>
      <c r="M839" s="767"/>
      <c r="N839" s="767"/>
      <c r="O839" s="767"/>
      <c r="P839" s="767"/>
      <c r="Q839" s="767"/>
      <c r="R839" s="767"/>
      <c r="S839" s="767"/>
      <c r="T839" s="767"/>
      <c r="U839" s="767"/>
      <c r="V839" s="799"/>
      <c r="W839" s="799"/>
      <c r="X839" s="799"/>
      <c r="Y839" s="799"/>
      <c r="Z839" s="799"/>
      <c r="AA839" s="799"/>
    </row>
    <row r="840">
      <c r="A840" s="767"/>
      <c r="B840" s="734"/>
      <c r="C840" s="767"/>
      <c r="D840" s="767"/>
      <c r="E840" s="767"/>
      <c r="F840" s="767"/>
      <c r="G840" s="767"/>
      <c r="H840" s="767"/>
      <c r="I840" s="767"/>
      <c r="J840" s="767"/>
      <c r="K840" s="767"/>
      <c r="L840" s="767"/>
      <c r="M840" s="767"/>
      <c r="N840" s="767"/>
      <c r="O840" s="767"/>
      <c r="P840" s="767"/>
      <c r="Q840" s="767"/>
      <c r="R840" s="767"/>
      <c r="S840" s="767"/>
      <c r="T840" s="767"/>
      <c r="U840" s="767"/>
      <c r="V840" s="799"/>
      <c r="W840" s="799"/>
      <c r="X840" s="799"/>
      <c r="Y840" s="799"/>
      <c r="Z840" s="799"/>
      <c r="AA840" s="799"/>
    </row>
    <row r="841">
      <c r="A841" s="767"/>
      <c r="B841" s="734"/>
      <c r="C841" s="767"/>
      <c r="D841" s="767"/>
      <c r="E841" s="767"/>
      <c r="F841" s="767"/>
      <c r="G841" s="767"/>
      <c r="H841" s="767"/>
      <c r="I841" s="767"/>
      <c r="J841" s="767"/>
      <c r="K841" s="767"/>
      <c r="L841" s="767"/>
      <c r="M841" s="767"/>
      <c r="N841" s="767"/>
      <c r="O841" s="767"/>
      <c r="P841" s="767"/>
      <c r="Q841" s="767"/>
      <c r="R841" s="767"/>
      <c r="S841" s="767"/>
      <c r="T841" s="767"/>
      <c r="U841" s="767"/>
      <c r="V841" s="799"/>
      <c r="W841" s="799"/>
      <c r="X841" s="799"/>
      <c r="Y841" s="799"/>
      <c r="Z841" s="799"/>
      <c r="AA841" s="799"/>
    </row>
    <row r="842">
      <c r="A842" s="767"/>
      <c r="B842" s="734"/>
      <c r="C842" s="767"/>
      <c r="D842" s="767"/>
      <c r="E842" s="767"/>
      <c r="F842" s="767"/>
      <c r="G842" s="767"/>
      <c r="H842" s="767"/>
      <c r="I842" s="767"/>
      <c r="J842" s="767"/>
      <c r="K842" s="767"/>
      <c r="L842" s="767"/>
      <c r="M842" s="767"/>
      <c r="N842" s="767"/>
      <c r="O842" s="767"/>
      <c r="P842" s="767"/>
      <c r="Q842" s="767"/>
      <c r="R842" s="767"/>
      <c r="S842" s="767"/>
      <c r="T842" s="767"/>
      <c r="U842" s="767"/>
      <c r="V842" s="799"/>
      <c r="W842" s="799"/>
      <c r="X842" s="799"/>
      <c r="Y842" s="799"/>
      <c r="Z842" s="799"/>
      <c r="AA842" s="799"/>
    </row>
    <row r="843">
      <c r="A843" s="767"/>
      <c r="B843" s="734"/>
      <c r="C843" s="767"/>
      <c r="D843" s="767"/>
      <c r="E843" s="767"/>
      <c r="F843" s="767"/>
      <c r="G843" s="767"/>
      <c r="H843" s="767"/>
      <c r="I843" s="767"/>
      <c r="J843" s="767"/>
      <c r="K843" s="767"/>
      <c r="L843" s="767"/>
      <c r="M843" s="767"/>
      <c r="N843" s="767"/>
      <c r="O843" s="767"/>
      <c r="P843" s="767"/>
      <c r="Q843" s="767"/>
      <c r="R843" s="767"/>
      <c r="S843" s="767"/>
      <c r="T843" s="767"/>
      <c r="U843" s="767"/>
      <c r="V843" s="799"/>
      <c r="W843" s="799"/>
      <c r="X843" s="799"/>
      <c r="Y843" s="799"/>
      <c r="Z843" s="799"/>
      <c r="AA843" s="799"/>
    </row>
    <row r="844">
      <c r="A844" s="767"/>
      <c r="B844" s="734"/>
      <c r="C844" s="767"/>
      <c r="D844" s="767"/>
      <c r="E844" s="767"/>
      <c r="F844" s="767"/>
      <c r="G844" s="767"/>
      <c r="H844" s="767"/>
      <c r="I844" s="767"/>
      <c r="J844" s="767"/>
      <c r="K844" s="767"/>
      <c r="L844" s="767"/>
      <c r="M844" s="767"/>
      <c r="N844" s="767"/>
      <c r="O844" s="767"/>
      <c r="P844" s="767"/>
      <c r="Q844" s="767"/>
      <c r="R844" s="767"/>
      <c r="S844" s="767"/>
      <c r="T844" s="767"/>
      <c r="U844" s="767"/>
      <c r="V844" s="799"/>
      <c r="W844" s="799"/>
      <c r="X844" s="799"/>
      <c r="Y844" s="799"/>
      <c r="Z844" s="799"/>
      <c r="AA844" s="799"/>
    </row>
    <row r="845">
      <c r="A845" s="767"/>
      <c r="B845" s="734"/>
      <c r="C845" s="767"/>
      <c r="D845" s="767"/>
      <c r="E845" s="767"/>
      <c r="F845" s="767"/>
      <c r="G845" s="767"/>
      <c r="H845" s="767"/>
      <c r="I845" s="767"/>
      <c r="J845" s="767"/>
      <c r="K845" s="767"/>
      <c r="L845" s="767"/>
      <c r="M845" s="767"/>
      <c r="N845" s="767"/>
      <c r="O845" s="767"/>
      <c r="P845" s="767"/>
      <c r="Q845" s="767"/>
      <c r="R845" s="767"/>
      <c r="S845" s="767"/>
      <c r="T845" s="767"/>
      <c r="U845" s="767"/>
      <c r="V845" s="799"/>
      <c r="W845" s="799"/>
      <c r="X845" s="799"/>
      <c r="Y845" s="799"/>
      <c r="Z845" s="799"/>
      <c r="AA845" s="799"/>
    </row>
    <row r="846">
      <c r="A846" s="767"/>
      <c r="B846" s="734"/>
      <c r="C846" s="767"/>
      <c r="D846" s="767"/>
      <c r="E846" s="767"/>
      <c r="F846" s="767"/>
      <c r="G846" s="767"/>
      <c r="H846" s="767"/>
      <c r="I846" s="767"/>
      <c r="J846" s="767"/>
      <c r="K846" s="767"/>
      <c r="L846" s="767"/>
      <c r="M846" s="767"/>
      <c r="N846" s="767"/>
      <c r="O846" s="767"/>
      <c r="P846" s="767"/>
      <c r="Q846" s="767"/>
      <c r="R846" s="767"/>
      <c r="S846" s="767"/>
      <c r="T846" s="767"/>
      <c r="U846" s="767"/>
      <c r="V846" s="799"/>
      <c r="W846" s="799"/>
      <c r="X846" s="799"/>
      <c r="Y846" s="799"/>
      <c r="Z846" s="799"/>
      <c r="AA846" s="799"/>
    </row>
    <row r="847">
      <c r="A847" s="767"/>
      <c r="B847" s="734"/>
      <c r="C847" s="767"/>
      <c r="D847" s="767"/>
      <c r="E847" s="767"/>
      <c r="F847" s="767"/>
      <c r="G847" s="767"/>
      <c r="H847" s="767"/>
      <c r="I847" s="767"/>
      <c r="J847" s="767"/>
      <c r="K847" s="767"/>
      <c r="L847" s="767"/>
      <c r="M847" s="767"/>
      <c r="N847" s="767"/>
      <c r="O847" s="767"/>
      <c r="P847" s="767"/>
      <c r="Q847" s="767"/>
      <c r="R847" s="767"/>
      <c r="S847" s="767"/>
      <c r="T847" s="767"/>
      <c r="U847" s="767"/>
      <c r="V847" s="799"/>
      <c r="W847" s="799"/>
      <c r="X847" s="799"/>
      <c r="Y847" s="799"/>
      <c r="Z847" s="799"/>
      <c r="AA847" s="799"/>
    </row>
    <row r="848">
      <c r="A848" s="767"/>
      <c r="B848" s="734"/>
      <c r="C848" s="767"/>
      <c r="D848" s="767"/>
      <c r="E848" s="767"/>
      <c r="F848" s="767"/>
      <c r="G848" s="767"/>
      <c r="H848" s="767"/>
      <c r="I848" s="767"/>
      <c r="J848" s="767"/>
      <c r="K848" s="767"/>
      <c r="L848" s="767"/>
      <c r="M848" s="767"/>
      <c r="N848" s="767"/>
      <c r="O848" s="767"/>
      <c r="P848" s="767"/>
      <c r="Q848" s="767"/>
      <c r="R848" s="767"/>
      <c r="S848" s="767"/>
      <c r="T848" s="767"/>
      <c r="U848" s="767"/>
      <c r="V848" s="799"/>
      <c r="W848" s="799"/>
      <c r="X848" s="799"/>
      <c r="Y848" s="799"/>
      <c r="Z848" s="799"/>
      <c r="AA848" s="799"/>
    </row>
    <row r="849">
      <c r="A849" s="767"/>
      <c r="B849" s="734"/>
      <c r="C849" s="767"/>
      <c r="D849" s="767"/>
      <c r="E849" s="767"/>
      <c r="F849" s="767"/>
      <c r="G849" s="767"/>
      <c r="H849" s="767"/>
      <c r="I849" s="767"/>
      <c r="J849" s="767"/>
      <c r="K849" s="767"/>
      <c r="L849" s="767"/>
      <c r="M849" s="767"/>
      <c r="N849" s="767"/>
      <c r="O849" s="767"/>
      <c r="P849" s="767"/>
      <c r="Q849" s="767"/>
      <c r="R849" s="767"/>
      <c r="S849" s="767"/>
      <c r="T849" s="767"/>
      <c r="U849" s="767"/>
      <c r="V849" s="799"/>
      <c r="W849" s="799"/>
      <c r="X849" s="799"/>
      <c r="Y849" s="799"/>
      <c r="Z849" s="799"/>
      <c r="AA849" s="799"/>
    </row>
    <row r="850">
      <c r="A850" s="767"/>
      <c r="B850" s="734"/>
      <c r="C850" s="767"/>
      <c r="D850" s="767"/>
      <c r="E850" s="767"/>
      <c r="F850" s="767"/>
      <c r="G850" s="767"/>
      <c r="H850" s="767"/>
      <c r="I850" s="767"/>
      <c r="J850" s="767"/>
      <c r="K850" s="767"/>
      <c r="L850" s="767"/>
      <c r="M850" s="767"/>
      <c r="N850" s="767"/>
      <c r="O850" s="767"/>
      <c r="P850" s="767"/>
      <c r="Q850" s="767"/>
      <c r="R850" s="767"/>
      <c r="S850" s="767"/>
      <c r="T850" s="767"/>
      <c r="U850" s="767"/>
      <c r="V850" s="799"/>
      <c r="W850" s="799"/>
      <c r="X850" s="799"/>
      <c r="Y850" s="799"/>
      <c r="Z850" s="799"/>
      <c r="AA850" s="799"/>
    </row>
    <row r="851">
      <c r="A851" s="767"/>
      <c r="B851" s="734"/>
      <c r="C851" s="767"/>
      <c r="D851" s="767"/>
      <c r="E851" s="767"/>
      <c r="F851" s="767"/>
      <c r="G851" s="767"/>
      <c r="H851" s="767"/>
      <c r="I851" s="767"/>
      <c r="J851" s="767"/>
      <c r="K851" s="767"/>
      <c r="L851" s="767"/>
      <c r="M851" s="767"/>
      <c r="N851" s="767"/>
      <c r="O851" s="767"/>
      <c r="P851" s="767"/>
      <c r="Q851" s="767"/>
      <c r="R851" s="767"/>
      <c r="S851" s="767"/>
      <c r="T851" s="767"/>
      <c r="U851" s="767"/>
      <c r="V851" s="799"/>
      <c r="W851" s="799"/>
      <c r="X851" s="799"/>
      <c r="Y851" s="799"/>
      <c r="Z851" s="799"/>
      <c r="AA851" s="799"/>
    </row>
    <row r="852">
      <c r="A852" s="767"/>
      <c r="B852" s="734"/>
      <c r="C852" s="767"/>
      <c r="D852" s="767"/>
      <c r="E852" s="767"/>
      <c r="F852" s="767"/>
      <c r="G852" s="767"/>
      <c r="H852" s="767"/>
      <c r="I852" s="767"/>
      <c r="J852" s="767"/>
      <c r="K852" s="767"/>
      <c r="L852" s="767"/>
      <c r="M852" s="767"/>
      <c r="N852" s="767"/>
      <c r="O852" s="767"/>
      <c r="P852" s="767"/>
      <c r="Q852" s="767"/>
      <c r="R852" s="767"/>
      <c r="S852" s="767"/>
      <c r="T852" s="767"/>
      <c r="U852" s="767"/>
      <c r="V852" s="799"/>
      <c r="W852" s="799"/>
      <c r="X852" s="799"/>
      <c r="Y852" s="799"/>
      <c r="Z852" s="799"/>
      <c r="AA852" s="799"/>
    </row>
    <row r="853">
      <c r="A853" s="767"/>
      <c r="B853" s="734"/>
      <c r="C853" s="767"/>
      <c r="D853" s="767"/>
      <c r="E853" s="767"/>
      <c r="F853" s="767"/>
      <c r="G853" s="767"/>
      <c r="H853" s="767"/>
      <c r="I853" s="767"/>
      <c r="J853" s="767"/>
      <c r="K853" s="767"/>
      <c r="L853" s="767"/>
      <c r="M853" s="767"/>
      <c r="N853" s="767"/>
      <c r="O853" s="767"/>
      <c r="P853" s="767"/>
      <c r="Q853" s="767"/>
      <c r="R853" s="767"/>
      <c r="S853" s="767"/>
      <c r="T853" s="767"/>
      <c r="U853" s="767"/>
      <c r="V853" s="799"/>
      <c r="W853" s="799"/>
      <c r="X853" s="799"/>
      <c r="Y853" s="799"/>
      <c r="Z853" s="799"/>
      <c r="AA853" s="799"/>
    </row>
    <row r="854">
      <c r="A854" s="767"/>
      <c r="B854" s="734"/>
      <c r="C854" s="767"/>
      <c r="D854" s="767"/>
      <c r="E854" s="767"/>
      <c r="F854" s="767"/>
      <c r="G854" s="767"/>
      <c r="H854" s="767"/>
      <c r="I854" s="767"/>
      <c r="J854" s="767"/>
      <c r="K854" s="767"/>
      <c r="L854" s="767"/>
      <c r="M854" s="767"/>
      <c r="N854" s="767"/>
      <c r="O854" s="767"/>
      <c r="P854" s="767"/>
      <c r="Q854" s="767"/>
      <c r="R854" s="767"/>
      <c r="S854" s="767"/>
      <c r="T854" s="767"/>
      <c r="U854" s="767"/>
      <c r="V854" s="799"/>
      <c r="W854" s="799"/>
      <c r="X854" s="799"/>
      <c r="Y854" s="799"/>
      <c r="Z854" s="799"/>
      <c r="AA854" s="799"/>
    </row>
    <row r="855">
      <c r="A855" s="767"/>
      <c r="B855" s="734"/>
      <c r="C855" s="767"/>
      <c r="D855" s="767"/>
      <c r="E855" s="767"/>
      <c r="F855" s="767"/>
      <c r="G855" s="767"/>
      <c r="H855" s="767"/>
      <c r="I855" s="767"/>
      <c r="J855" s="767"/>
      <c r="K855" s="767"/>
      <c r="L855" s="767"/>
      <c r="M855" s="767"/>
      <c r="N855" s="767"/>
      <c r="O855" s="767"/>
      <c r="P855" s="767"/>
      <c r="Q855" s="767"/>
      <c r="R855" s="767"/>
      <c r="S855" s="767"/>
      <c r="T855" s="767"/>
      <c r="U855" s="767"/>
      <c r="V855" s="799"/>
      <c r="W855" s="799"/>
      <c r="X855" s="799"/>
      <c r="Y855" s="799"/>
      <c r="Z855" s="799"/>
      <c r="AA855" s="799"/>
    </row>
    <row r="856">
      <c r="A856" s="767"/>
      <c r="B856" s="734"/>
      <c r="C856" s="767"/>
      <c r="D856" s="767"/>
      <c r="E856" s="767"/>
      <c r="F856" s="767"/>
      <c r="G856" s="767"/>
      <c r="H856" s="767"/>
      <c r="I856" s="767"/>
      <c r="J856" s="767"/>
      <c r="K856" s="767"/>
      <c r="L856" s="767"/>
      <c r="M856" s="767"/>
      <c r="N856" s="767"/>
      <c r="O856" s="767"/>
      <c r="P856" s="767"/>
      <c r="Q856" s="767"/>
      <c r="R856" s="767"/>
      <c r="S856" s="767"/>
      <c r="T856" s="767"/>
      <c r="U856" s="767"/>
      <c r="V856" s="799"/>
      <c r="W856" s="799"/>
      <c r="X856" s="799"/>
      <c r="Y856" s="799"/>
      <c r="Z856" s="799"/>
      <c r="AA856" s="799"/>
    </row>
    <row r="857">
      <c r="A857" s="767"/>
      <c r="B857" s="734"/>
      <c r="C857" s="767"/>
      <c r="D857" s="767"/>
      <c r="E857" s="767"/>
      <c r="F857" s="767"/>
      <c r="G857" s="767"/>
      <c r="H857" s="767"/>
      <c r="I857" s="767"/>
      <c r="J857" s="767"/>
      <c r="K857" s="767"/>
      <c r="L857" s="767"/>
      <c r="M857" s="767"/>
      <c r="N857" s="767"/>
      <c r="O857" s="767"/>
      <c r="P857" s="767"/>
      <c r="Q857" s="767"/>
      <c r="R857" s="767"/>
      <c r="S857" s="767"/>
      <c r="T857" s="767"/>
      <c r="U857" s="767"/>
      <c r="V857" s="799"/>
      <c r="W857" s="799"/>
      <c r="X857" s="799"/>
      <c r="Y857" s="799"/>
      <c r="Z857" s="799"/>
      <c r="AA857" s="799"/>
    </row>
    <row r="858">
      <c r="A858" s="767"/>
      <c r="B858" s="734"/>
      <c r="C858" s="767"/>
      <c r="D858" s="767"/>
      <c r="E858" s="767"/>
      <c r="F858" s="767"/>
      <c r="G858" s="767"/>
      <c r="H858" s="767"/>
      <c r="I858" s="767"/>
      <c r="J858" s="767"/>
      <c r="K858" s="767"/>
      <c r="L858" s="767"/>
      <c r="M858" s="767"/>
      <c r="N858" s="767"/>
      <c r="O858" s="767"/>
      <c r="P858" s="767"/>
      <c r="Q858" s="767"/>
      <c r="R858" s="767"/>
      <c r="S858" s="767"/>
      <c r="T858" s="767"/>
      <c r="U858" s="767"/>
      <c r="V858" s="799"/>
      <c r="W858" s="799"/>
      <c r="X858" s="799"/>
      <c r="Y858" s="799"/>
      <c r="Z858" s="799"/>
      <c r="AA858" s="799"/>
    </row>
    <row r="859">
      <c r="A859" s="767"/>
      <c r="B859" s="734"/>
      <c r="C859" s="767"/>
      <c r="D859" s="767"/>
      <c r="E859" s="767"/>
      <c r="F859" s="767"/>
      <c r="G859" s="767"/>
      <c r="H859" s="767"/>
      <c r="I859" s="767"/>
      <c r="J859" s="767"/>
      <c r="K859" s="767"/>
      <c r="L859" s="767"/>
      <c r="M859" s="767"/>
      <c r="N859" s="767"/>
      <c r="O859" s="767"/>
      <c r="P859" s="767"/>
      <c r="Q859" s="767"/>
      <c r="R859" s="767"/>
      <c r="S859" s="767"/>
      <c r="T859" s="767"/>
      <c r="U859" s="767"/>
      <c r="V859" s="799"/>
      <c r="W859" s="799"/>
      <c r="X859" s="799"/>
      <c r="Y859" s="799"/>
      <c r="Z859" s="799"/>
      <c r="AA859" s="799"/>
    </row>
    <row r="860">
      <c r="A860" s="767"/>
      <c r="B860" s="734"/>
      <c r="C860" s="767"/>
      <c r="D860" s="767"/>
      <c r="E860" s="767"/>
      <c r="F860" s="767"/>
      <c r="G860" s="767"/>
      <c r="H860" s="767"/>
      <c r="I860" s="767"/>
      <c r="J860" s="767"/>
      <c r="K860" s="767"/>
      <c r="L860" s="767"/>
      <c r="M860" s="767"/>
      <c r="N860" s="767"/>
      <c r="O860" s="767"/>
      <c r="P860" s="767"/>
      <c r="Q860" s="767"/>
      <c r="R860" s="767"/>
      <c r="S860" s="767"/>
      <c r="T860" s="767"/>
      <c r="U860" s="767"/>
      <c r="V860" s="799"/>
      <c r="W860" s="799"/>
      <c r="X860" s="799"/>
      <c r="Y860" s="799"/>
      <c r="Z860" s="799"/>
      <c r="AA860" s="799"/>
    </row>
    <row r="861">
      <c r="A861" s="767"/>
      <c r="B861" s="734"/>
      <c r="C861" s="767"/>
      <c r="D861" s="767"/>
      <c r="E861" s="767"/>
      <c r="F861" s="767"/>
      <c r="G861" s="767"/>
      <c r="H861" s="767"/>
      <c r="I861" s="767"/>
      <c r="J861" s="767"/>
      <c r="K861" s="767"/>
      <c r="L861" s="767"/>
      <c r="M861" s="767"/>
      <c r="N861" s="767"/>
      <c r="O861" s="767"/>
      <c r="P861" s="767"/>
      <c r="Q861" s="767"/>
      <c r="R861" s="767"/>
      <c r="S861" s="767"/>
      <c r="T861" s="767"/>
      <c r="U861" s="767"/>
      <c r="V861" s="799"/>
      <c r="W861" s="799"/>
      <c r="X861" s="799"/>
      <c r="Y861" s="799"/>
      <c r="Z861" s="799"/>
      <c r="AA861" s="799"/>
    </row>
    <row r="862">
      <c r="A862" s="767"/>
      <c r="B862" s="734"/>
      <c r="C862" s="767"/>
      <c r="D862" s="767"/>
      <c r="E862" s="767"/>
      <c r="F862" s="767"/>
      <c r="G862" s="767"/>
      <c r="H862" s="767"/>
      <c r="I862" s="767"/>
      <c r="J862" s="767"/>
      <c r="K862" s="767"/>
      <c r="L862" s="767"/>
      <c r="M862" s="767"/>
      <c r="N862" s="767"/>
      <c r="O862" s="767"/>
      <c r="P862" s="767"/>
      <c r="Q862" s="767"/>
      <c r="R862" s="767"/>
      <c r="S862" s="767"/>
      <c r="T862" s="767"/>
      <c r="U862" s="767"/>
      <c r="V862" s="799"/>
      <c r="W862" s="799"/>
      <c r="X862" s="799"/>
      <c r="Y862" s="799"/>
      <c r="Z862" s="799"/>
      <c r="AA862" s="799"/>
    </row>
    <row r="863">
      <c r="A863" s="767"/>
      <c r="B863" s="734"/>
      <c r="C863" s="767"/>
      <c r="D863" s="767"/>
      <c r="E863" s="767"/>
      <c r="F863" s="767"/>
      <c r="G863" s="767"/>
      <c r="H863" s="767"/>
      <c r="I863" s="767"/>
      <c r="J863" s="767"/>
      <c r="K863" s="767"/>
      <c r="L863" s="767"/>
      <c r="M863" s="767"/>
      <c r="N863" s="767"/>
      <c r="O863" s="767"/>
      <c r="P863" s="767"/>
      <c r="Q863" s="767"/>
      <c r="R863" s="767"/>
      <c r="S863" s="767"/>
      <c r="T863" s="767"/>
      <c r="U863" s="767"/>
      <c r="V863" s="799"/>
      <c r="W863" s="799"/>
      <c r="X863" s="799"/>
      <c r="Y863" s="799"/>
      <c r="Z863" s="799"/>
      <c r="AA863" s="799"/>
    </row>
    <row r="864">
      <c r="A864" s="767"/>
      <c r="B864" s="734"/>
      <c r="C864" s="767"/>
      <c r="D864" s="767"/>
      <c r="E864" s="767"/>
      <c r="F864" s="767"/>
      <c r="G864" s="767"/>
      <c r="H864" s="767"/>
      <c r="I864" s="767"/>
      <c r="J864" s="767"/>
      <c r="K864" s="767"/>
      <c r="L864" s="767"/>
      <c r="M864" s="767"/>
      <c r="N864" s="767"/>
      <c r="O864" s="767"/>
      <c r="P864" s="767"/>
      <c r="Q864" s="767"/>
      <c r="R864" s="767"/>
      <c r="S864" s="767"/>
      <c r="T864" s="767"/>
      <c r="U864" s="767"/>
      <c r="V864" s="799"/>
      <c r="W864" s="799"/>
      <c r="X864" s="799"/>
      <c r="Y864" s="799"/>
      <c r="Z864" s="799"/>
      <c r="AA864" s="799"/>
    </row>
    <row r="865">
      <c r="A865" s="767"/>
      <c r="B865" s="734"/>
      <c r="C865" s="767"/>
      <c r="D865" s="767"/>
      <c r="E865" s="767"/>
      <c r="F865" s="767"/>
      <c r="G865" s="767"/>
      <c r="H865" s="767"/>
      <c r="I865" s="767"/>
      <c r="J865" s="767"/>
      <c r="K865" s="767"/>
      <c r="L865" s="767"/>
      <c r="M865" s="767"/>
      <c r="N865" s="767"/>
      <c r="O865" s="767"/>
      <c r="P865" s="767"/>
      <c r="Q865" s="767"/>
      <c r="R865" s="767"/>
      <c r="S865" s="767"/>
      <c r="T865" s="767"/>
      <c r="U865" s="767"/>
      <c r="V865" s="799"/>
      <c r="W865" s="799"/>
      <c r="X865" s="799"/>
      <c r="Y865" s="799"/>
      <c r="Z865" s="799"/>
      <c r="AA865" s="799"/>
    </row>
    <row r="866">
      <c r="A866" s="767"/>
      <c r="B866" s="734"/>
      <c r="C866" s="767"/>
      <c r="D866" s="767"/>
      <c r="E866" s="767"/>
      <c r="F866" s="767"/>
      <c r="G866" s="767"/>
      <c r="H866" s="767"/>
      <c r="I866" s="767"/>
      <c r="J866" s="767"/>
      <c r="K866" s="767"/>
      <c r="L866" s="767"/>
      <c r="M866" s="767"/>
      <c r="N866" s="767"/>
      <c r="O866" s="767"/>
      <c r="P866" s="767"/>
      <c r="Q866" s="767"/>
      <c r="R866" s="767"/>
      <c r="S866" s="767"/>
      <c r="T866" s="767"/>
      <c r="U866" s="767"/>
      <c r="V866" s="799"/>
      <c r="W866" s="799"/>
      <c r="X866" s="799"/>
      <c r="Y866" s="799"/>
      <c r="Z866" s="799"/>
      <c r="AA866" s="799"/>
    </row>
    <row r="867">
      <c r="A867" s="767"/>
      <c r="B867" s="734"/>
      <c r="C867" s="767"/>
      <c r="D867" s="767"/>
      <c r="E867" s="767"/>
      <c r="F867" s="767"/>
      <c r="G867" s="767"/>
      <c r="H867" s="767"/>
      <c r="I867" s="767"/>
      <c r="J867" s="767"/>
      <c r="K867" s="767"/>
      <c r="L867" s="767"/>
      <c r="M867" s="767"/>
      <c r="N867" s="767"/>
      <c r="O867" s="767"/>
      <c r="P867" s="767"/>
      <c r="Q867" s="767"/>
      <c r="R867" s="767"/>
      <c r="S867" s="767"/>
      <c r="T867" s="767"/>
      <c r="U867" s="767"/>
      <c r="V867" s="799"/>
      <c r="W867" s="799"/>
      <c r="X867" s="799"/>
      <c r="Y867" s="799"/>
      <c r="Z867" s="799"/>
      <c r="AA867" s="799"/>
    </row>
    <row r="868">
      <c r="A868" s="767"/>
      <c r="B868" s="734"/>
      <c r="C868" s="767"/>
      <c r="D868" s="767"/>
      <c r="E868" s="767"/>
      <c r="F868" s="767"/>
      <c r="G868" s="767"/>
      <c r="H868" s="767"/>
      <c r="I868" s="767"/>
      <c r="J868" s="767"/>
      <c r="K868" s="767"/>
      <c r="L868" s="767"/>
      <c r="M868" s="767"/>
      <c r="N868" s="767"/>
      <c r="O868" s="767"/>
      <c r="P868" s="767"/>
      <c r="Q868" s="767"/>
      <c r="R868" s="767"/>
      <c r="S868" s="767"/>
      <c r="T868" s="767"/>
      <c r="U868" s="767"/>
      <c r="V868" s="799"/>
      <c r="W868" s="799"/>
      <c r="X868" s="799"/>
      <c r="Y868" s="799"/>
      <c r="Z868" s="799"/>
      <c r="AA868" s="799"/>
    </row>
    <row r="869">
      <c r="A869" s="767"/>
      <c r="B869" s="734"/>
      <c r="C869" s="767"/>
      <c r="D869" s="767"/>
      <c r="E869" s="767"/>
      <c r="F869" s="767"/>
      <c r="G869" s="767"/>
      <c r="H869" s="767"/>
      <c r="I869" s="767"/>
      <c r="J869" s="767"/>
      <c r="K869" s="767"/>
      <c r="L869" s="767"/>
      <c r="M869" s="767"/>
      <c r="N869" s="767"/>
      <c r="O869" s="767"/>
      <c r="P869" s="767"/>
      <c r="Q869" s="767"/>
      <c r="R869" s="767"/>
      <c r="S869" s="767"/>
      <c r="T869" s="767"/>
      <c r="U869" s="767"/>
      <c r="V869" s="799"/>
      <c r="W869" s="799"/>
      <c r="X869" s="799"/>
      <c r="Y869" s="799"/>
      <c r="Z869" s="799"/>
      <c r="AA869" s="799"/>
    </row>
    <row r="870">
      <c r="A870" s="767"/>
      <c r="B870" s="734"/>
      <c r="C870" s="767"/>
      <c r="D870" s="767"/>
      <c r="E870" s="767"/>
      <c r="F870" s="767"/>
      <c r="G870" s="767"/>
      <c r="H870" s="767"/>
      <c r="I870" s="767"/>
      <c r="J870" s="767"/>
      <c r="K870" s="767"/>
      <c r="L870" s="767"/>
      <c r="M870" s="767"/>
      <c r="N870" s="767"/>
      <c r="O870" s="767"/>
      <c r="P870" s="767"/>
      <c r="Q870" s="767"/>
      <c r="R870" s="767"/>
      <c r="S870" s="767"/>
      <c r="T870" s="767"/>
      <c r="U870" s="767"/>
      <c r="V870" s="799"/>
      <c r="W870" s="799"/>
      <c r="X870" s="799"/>
      <c r="Y870" s="799"/>
      <c r="Z870" s="799"/>
      <c r="AA870" s="799"/>
    </row>
    <row r="871">
      <c r="A871" s="767"/>
      <c r="B871" s="734"/>
      <c r="C871" s="767"/>
      <c r="D871" s="767"/>
      <c r="E871" s="767"/>
      <c r="F871" s="767"/>
      <c r="G871" s="767"/>
      <c r="H871" s="767"/>
      <c r="I871" s="767"/>
      <c r="J871" s="767"/>
      <c r="K871" s="767"/>
      <c r="L871" s="767"/>
      <c r="M871" s="767"/>
      <c r="N871" s="767"/>
      <c r="O871" s="767"/>
      <c r="P871" s="767"/>
      <c r="Q871" s="767"/>
      <c r="R871" s="767"/>
      <c r="S871" s="767"/>
      <c r="T871" s="767"/>
      <c r="U871" s="767"/>
      <c r="V871" s="799"/>
      <c r="W871" s="799"/>
      <c r="X871" s="799"/>
      <c r="Y871" s="799"/>
      <c r="Z871" s="799"/>
      <c r="AA871" s="799"/>
    </row>
    <row r="872">
      <c r="A872" s="767"/>
      <c r="B872" s="734"/>
      <c r="C872" s="767"/>
      <c r="D872" s="767"/>
      <c r="E872" s="767"/>
      <c r="F872" s="767"/>
      <c r="G872" s="767"/>
      <c r="H872" s="767"/>
      <c r="I872" s="767"/>
      <c r="J872" s="767"/>
      <c r="K872" s="767"/>
      <c r="L872" s="767"/>
      <c r="M872" s="767"/>
      <c r="N872" s="767"/>
      <c r="O872" s="767"/>
      <c r="P872" s="767"/>
      <c r="Q872" s="767"/>
      <c r="R872" s="767"/>
      <c r="S872" s="767"/>
      <c r="T872" s="767"/>
      <c r="U872" s="767"/>
      <c r="V872" s="799"/>
      <c r="W872" s="799"/>
      <c r="X872" s="799"/>
      <c r="Y872" s="799"/>
      <c r="Z872" s="799"/>
      <c r="AA872" s="799"/>
    </row>
    <row r="873">
      <c r="A873" s="767"/>
      <c r="B873" s="734"/>
      <c r="C873" s="767"/>
      <c r="D873" s="767"/>
      <c r="E873" s="767"/>
      <c r="F873" s="767"/>
      <c r="G873" s="767"/>
      <c r="H873" s="767"/>
      <c r="I873" s="767"/>
      <c r="J873" s="767"/>
      <c r="K873" s="767"/>
      <c r="L873" s="767"/>
      <c r="M873" s="767"/>
      <c r="N873" s="767"/>
      <c r="O873" s="767"/>
      <c r="P873" s="767"/>
      <c r="Q873" s="767"/>
      <c r="R873" s="767"/>
      <c r="S873" s="767"/>
      <c r="T873" s="767"/>
      <c r="U873" s="767"/>
      <c r="V873" s="799"/>
      <c r="W873" s="799"/>
      <c r="X873" s="799"/>
      <c r="Y873" s="799"/>
      <c r="Z873" s="799"/>
      <c r="AA873" s="799"/>
    </row>
    <row r="874">
      <c r="A874" s="767"/>
      <c r="B874" s="734"/>
      <c r="C874" s="767"/>
      <c r="D874" s="767"/>
      <c r="E874" s="767"/>
      <c r="F874" s="767"/>
      <c r="G874" s="767"/>
      <c r="H874" s="767"/>
      <c r="I874" s="767"/>
      <c r="J874" s="767"/>
      <c r="K874" s="767"/>
      <c r="L874" s="767"/>
      <c r="M874" s="767"/>
      <c r="N874" s="767"/>
      <c r="O874" s="767"/>
      <c r="P874" s="767"/>
      <c r="Q874" s="767"/>
      <c r="R874" s="767"/>
      <c r="S874" s="767"/>
      <c r="T874" s="767"/>
      <c r="U874" s="767"/>
      <c r="V874" s="799"/>
      <c r="W874" s="799"/>
      <c r="X874" s="799"/>
      <c r="Y874" s="799"/>
      <c r="Z874" s="799"/>
      <c r="AA874" s="799"/>
    </row>
    <row r="875">
      <c r="A875" s="767"/>
      <c r="B875" s="734"/>
      <c r="C875" s="767"/>
      <c r="D875" s="767"/>
      <c r="E875" s="767"/>
      <c r="F875" s="767"/>
      <c r="G875" s="767"/>
      <c r="H875" s="767"/>
      <c r="I875" s="767"/>
      <c r="J875" s="767"/>
      <c r="K875" s="767"/>
      <c r="L875" s="767"/>
      <c r="M875" s="767"/>
      <c r="N875" s="767"/>
      <c r="O875" s="767"/>
      <c r="P875" s="767"/>
      <c r="Q875" s="767"/>
      <c r="R875" s="767"/>
      <c r="S875" s="767"/>
      <c r="T875" s="767"/>
      <c r="U875" s="767"/>
      <c r="V875" s="799"/>
      <c r="W875" s="799"/>
      <c r="X875" s="799"/>
      <c r="Y875" s="799"/>
      <c r="Z875" s="799"/>
      <c r="AA875" s="799"/>
    </row>
    <row r="876">
      <c r="A876" s="767"/>
      <c r="B876" s="734"/>
      <c r="C876" s="767"/>
      <c r="D876" s="767"/>
      <c r="E876" s="767"/>
      <c r="F876" s="767"/>
      <c r="G876" s="767"/>
      <c r="H876" s="767"/>
      <c r="I876" s="767"/>
      <c r="J876" s="767"/>
      <c r="K876" s="767"/>
      <c r="L876" s="767"/>
      <c r="M876" s="767"/>
      <c r="N876" s="767"/>
      <c r="O876" s="767"/>
      <c r="P876" s="767"/>
      <c r="Q876" s="767"/>
      <c r="R876" s="767"/>
      <c r="S876" s="767"/>
      <c r="T876" s="767"/>
      <c r="U876" s="767"/>
      <c r="V876" s="799"/>
      <c r="W876" s="799"/>
      <c r="X876" s="799"/>
      <c r="Y876" s="799"/>
      <c r="Z876" s="799"/>
      <c r="AA876" s="799"/>
    </row>
    <row r="877">
      <c r="A877" s="767"/>
      <c r="B877" s="734"/>
      <c r="C877" s="767"/>
      <c r="D877" s="767"/>
      <c r="E877" s="767"/>
      <c r="F877" s="767"/>
      <c r="G877" s="767"/>
      <c r="H877" s="767"/>
      <c r="I877" s="767"/>
      <c r="J877" s="767"/>
      <c r="K877" s="767"/>
      <c r="L877" s="767"/>
      <c r="M877" s="767"/>
      <c r="N877" s="767"/>
      <c r="O877" s="767"/>
      <c r="P877" s="767"/>
      <c r="Q877" s="767"/>
      <c r="R877" s="767"/>
      <c r="S877" s="767"/>
      <c r="T877" s="767"/>
      <c r="U877" s="767"/>
      <c r="V877" s="799"/>
      <c r="W877" s="799"/>
      <c r="X877" s="799"/>
      <c r="Y877" s="799"/>
      <c r="Z877" s="799"/>
      <c r="AA877" s="799"/>
    </row>
    <row r="878">
      <c r="A878" s="767"/>
      <c r="B878" s="734"/>
      <c r="C878" s="767"/>
      <c r="D878" s="767"/>
      <c r="E878" s="767"/>
      <c r="F878" s="767"/>
      <c r="G878" s="767"/>
      <c r="H878" s="767"/>
      <c r="I878" s="767"/>
      <c r="J878" s="767"/>
      <c r="K878" s="767"/>
      <c r="L878" s="767"/>
      <c r="M878" s="767"/>
      <c r="N878" s="767"/>
      <c r="O878" s="767"/>
      <c r="P878" s="767"/>
      <c r="Q878" s="767"/>
      <c r="R878" s="767"/>
      <c r="S878" s="767"/>
      <c r="T878" s="767"/>
      <c r="U878" s="767"/>
      <c r="V878" s="799"/>
      <c r="W878" s="799"/>
      <c r="X878" s="799"/>
      <c r="Y878" s="799"/>
      <c r="Z878" s="799"/>
      <c r="AA878" s="799"/>
    </row>
    <row r="879">
      <c r="A879" s="767"/>
      <c r="B879" s="734"/>
      <c r="C879" s="767"/>
      <c r="D879" s="767"/>
      <c r="E879" s="767"/>
      <c r="F879" s="767"/>
      <c r="G879" s="767"/>
      <c r="H879" s="767"/>
      <c r="I879" s="767"/>
      <c r="J879" s="767"/>
      <c r="K879" s="767"/>
      <c r="L879" s="767"/>
      <c r="M879" s="767"/>
      <c r="N879" s="767"/>
      <c r="O879" s="767"/>
      <c r="P879" s="767"/>
      <c r="Q879" s="767"/>
      <c r="R879" s="767"/>
      <c r="S879" s="767"/>
      <c r="T879" s="767"/>
      <c r="U879" s="767"/>
      <c r="V879" s="799"/>
      <c r="W879" s="799"/>
      <c r="X879" s="799"/>
      <c r="Y879" s="799"/>
      <c r="Z879" s="799"/>
      <c r="AA879" s="799"/>
    </row>
    <row r="880">
      <c r="A880" s="767"/>
      <c r="B880" s="734"/>
      <c r="C880" s="767"/>
      <c r="D880" s="767"/>
      <c r="E880" s="767"/>
      <c r="F880" s="767"/>
      <c r="G880" s="767"/>
      <c r="H880" s="767"/>
      <c r="I880" s="767"/>
      <c r="J880" s="767"/>
      <c r="K880" s="767"/>
      <c r="L880" s="767"/>
      <c r="M880" s="767"/>
      <c r="N880" s="767"/>
      <c r="O880" s="767"/>
      <c r="P880" s="767"/>
      <c r="Q880" s="767"/>
      <c r="R880" s="767"/>
      <c r="S880" s="767"/>
      <c r="T880" s="767"/>
      <c r="U880" s="767"/>
      <c r="V880" s="799"/>
      <c r="W880" s="799"/>
      <c r="X880" s="799"/>
      <c r="Y880" s="799"/>
      <c r="Z880" s="799"/>
      <c r="AA880" s="799"/>
    </row>
    <row r="881">
      <c r="A881" s="767"/>
      <c r="B881" s="734"/>
      <c r="C881" s="767"/>
      <c r="D881" s="767"/>
      <c r="E881" s="767"/>
      <c r="F881" s="767"/>
      <c r="G881" s="767"/>
      <c r="H881" s="767"/>
      <c r="I881" s="767"/>
      <c r="J881" s="767"/>
      <c r="K881" s="767"/>
      <c r="L881" s="767"/>
      <c r="M881" s="767"/>
      <c r="N881" s="767"/>
      <c r="O881" s="767"/>
      <c r="P881" s="767"/>
      <c r="Q881" s="767"/>
      <c r="R881" s="767"/>
      <c r="S881" s="767"/>
      <c r="T881" s="767"/>
      <c r="U881" s="767"/>
      <c r="V881" s="799"/>
      <c r="W881" s="799"/>
      <c r="X881" s="799"/>
      <c r="Y881" s="799"/>
      <c r="Z881" s="799"/>
      <c r="AA881" s="799"/>
    </row>
    <row r="882">
      <c r="A882" s="767"/>
      <c r="B882" s="734"/>
      <c r="C882" s="767"/>
      <c r="D882" s="767"/>
      <c r="E882" s="767"/>
      <c r="F882" s="767"/>
      <c r="G882" s="767"/>
      <c r="H882" s="767"/>
      <c r="I882" s="767"/>
      <c r="J882" s="767"/>
      <c r="K882" s="767"/>
      <c r="L882" s="767"/>
      <c r="M882" s="767"/>
      <c r="N882" s="767"/>
      <c r="O882" s="767"/>
      <c r="P882" s="767"/>
      <c r="Q882" s="767"/>
      <c r="R882" s="767"/>
      <c r="S882" s="767"/>
      <c r="T882" s="767"/>
      <c r="U882" s="767"/>
      <c r="V882" s="799"/>
      <c r="W882" s="799"/>
      <c r="X882" s="799"/>
      <c r="Y882" s="799"/>
      <c r="Z882" s="799"/>
      <c r="AA882" s="799"/>
    </row>
    <row r="883">
      <c r="A883" s="767"/>
      <c r="B883" s="734"/>
      <c r="C883" s="767"/>
      <c r="D883" s="767"/>
      <c r="E883" s="767"/>
      <c r="F883" s="767"/>
      <c r="G883" s="767"/>
      <c r="H883" s="767"/>
      <c r="I883" s="767"/>
      <c r="J883" s="767"/>
      <c r="K883" s="767"/>
      <c r="L883" s="767"/>
      <c r="M883" s="767"/>
      <c r="N883" s="767"/>
      <c r="O883" s="767"/>
      <c r="P883" s="767"/>
      <c r="Q883" s="767"/>
      <c r="R883" s="767"/>
      <c r="S883" s="767"/>
      <c r="T883" s="767"/>
      <c r="U883" s="767"/>
      <c r="V883" s="799"/>
      <c r="W883" s="799"/>
      <c r="X883" s="799"/>
      <c r="Y883" s="799"/>
      <c r="Z883" s="799"/>
      <c r="AA883" s="799"/>
    </row>
    <row r="884">
      <c r="A884" s="767"/>
      <c r="B884" s="734"/>
      <c r="C884" s="767"/>
      <c r="D884" s="767"/>
      <c r="E884" s="767"/>
      <c r="F884" s="767"/>
      <c r="G884" s="767"/>
      <c r="H884" s="767"/>
      <c r="I884" s="767"/>
      <c r="J884" s="767"/>
      <c r="K884" s="767"/>
      <c r="L884" s="767"/>
      <c r="M884" s="767"/>
      <c r="N884" s="767"/>
      <c r="O884" s="767"/>
      <c r="P884" s="767"/>
      <c r="Q884" s="767"/>
      <c r="R884" s="767"/>
      <c r="S884" s="767"/>
      <c r="T884" s="767"/>
      <c r="U884" s="767"/>
      <c r="V884" s="799"/>
      <c r="W884" s="799"/>
      <c r="X884" s="799"/>
      <c r="Y884" s="799"/>
      <c r="Z884" s="799"/>
      <c r="AA884" s="799"/>
    </row>
    <row r="885">
      <c r="A885" s="767"/>
      <c r="B885" s="734"/>
      <c r="C885" s="767"/>
      <c r="D885" s="767"/>
      <c r="E885" s="767"/>
      <c r="F885" s="767"/>
      <c r="G885" s="767"/>
      <c r="H885" s="767"/>
      <c r="I885" s="767"/>
      <c r="J885" s="767"/>
      <c r="K885" s="767"/>
      <c r="L885" s="767"/>
      <c r="M885" s="767"/>
      <c r="N885" s="767"/>
      <c r="O885" s="767"/>
      <c r="P885" s="767"/>
      <c r="Q885" s="767"/>
      <c r="R885" s="767"/>
      <c r="S885" s="767"/>
      <c r="T885" s="767"/>
      <c r="U885" s="767"/>
      <c r="V885" s="799"/>
      <c r="W885" s="799"/>
      <c r="X885" s="799"/>
      <c r="Y885" s="799"/>
      <c r="Z885" s="799"/>
      <c r="AA885" s="799"/>
    </row>
    <row r="886">
      <c r="A886" s="767"/>
      <c r="B886" s="734"/>
      <c r="C886" s="767"/>
      <c r="D886" s="767"/>
      <c r="E886" s="767"/>
      <c r="F886" s="767"/>
      <c r="G886" s="767"/>
      <c r="H886" s="767"/>
      <c r="I886" s="767"/>
      <c r="J886" s="767"/>
      <c r="K886" s="767"/>
      <c r="L886" s="767"/>
      <c r="M886" s="767"/>
      <c r="N886" s="767"/>
      <c r="O886" s="767"/>
      <c r="P886" s="767"/>
      <c r="Q886" s="767"/>
      <c r="R886" s="767"/>
      <c r="S886" s="767"/>
      <c r="T886" s="767"/>
      <c r="U886" s="767"/>
      <c r="V886" s="799"/>
      <c r="W886" s="799"/>
      <c r="X886" s="799"/>
      <c r="Y886" s="799"/>
      <c r="Z886" s="799"/>
      <c r="AA886" s="799"/>
    </row>
    <row r="887">
      <c r="A887" s="767"/>
      <c r="B887" s="734"/>
      <c r="C887" s="767"/>
      <c r="D887" s="767"/>
      <c r="E887" s="767"/>
      <c r="F887" s="767"/>
      <c r="G887" s="767"/>
      <c r="H887" s="767"/>
      <c r="I887" s="767"/>
      <c r="J887" s="767"/>
      <c r="K887" s="767"/>
      <c r="L887" s="767"/>
      <c r="M887" s="767"/>
      <c r="N887" s="767"/>
      <c r="O887" s="767"/>
      <c r="P887" s="767"/>
      <c r="Q887" s="767"/>
      <c r="R887" s="767"/>
      <c r="S887" s="767"/>
      <c r="T887" s="767"/>
      <c r="U887" s="767"/>
      <c r="V887" s="799"/>
      <c r="W887" s="799"/>
      <c r="X887" s="799"/>
      <c r="Y887" s="799"/>
      <c r="Z887" s="799"/>
      <c r="AA887" s="799"/>
    </row>
    <row r="888">
      <c r="A888" s="767"/>
      <c r="B888" s="734"/>
      <c r="C888" s="767"/>
      <c r="D888" s="767"/>
      <c r="E888" s="767"/>
      <c r="F888" s="767"/>
      <c r="G888" s="767"/>
      <c r="H888" s="767"/>
      <c r="I888" s="767"/>
      <c r="J888" s="767"/>
      <c r="K888" s="767"/>
      <c r="L888" s="767"/>
      <c r="M888" s="767"/>
      <c r="N888" s="767"/>
      <c r="O888" s="767"/>
      <c r="P888" s="767"/>
      <c r="Q888" s="767"/>
      <c r="R888" s="767"/>
      <c r="S888" s="767"/>
      <c r="T888" s="767"/>
      <c r="U888" s="767"/>
      <c r="V888" s="799"/>
      <c r="W888" s="799"/>
      <c r="X888" s="799"/>
      <c r="Y888" s="799"/>
      <c r="Z888" s="799"/>
      <c r="AA888" s="799"/>
    </row>
    <row r="889">
      <c r="A889" s="767"/>
      <c r="B889" s="734"/>
      <c r="C889" s="767"/>
      <c r="D889" s="767"/>
      <c r="E889" s="767"/>
      <c r="F889" s="767"/>
      <c r="G889" s="767"/>
      <c r="H889" s="767"/>
      <c r="I889" s="767"/>
      <c r="J889" s="767"/>
      <c r="K889" s="767"/>
      <c r="L889" s="767"/>
      <c r="M889" s="767"/>
      <c r="N889" s="767"/>
      <c r="O889" s="767"/>
      <c r="P889" s="767"/>
      <c r="Q889" s="767"/>
      <c r="R889" s="767"/>
      <c r="S889" s="767"/>
      <c r="T889" s="767"/>
      <c r="U889" s="767"/>
      <c r="V889" s="799"/>
      <c r="W889" s="799"/>
      <c r="X889" s="799"/>
      <c r="Y889" s="799"/>
      <c r="Z889" s="799"/>
      <c r="AA889" s="799"/>
    </row>
    <row r="890">
      <c r="A890" s="767"/>
      <c r="B890" s="734"/>
      <c r="C890" s="767"/>
      <c r="D890" s="767"/>
      <c r="E890" s="767"/>
      <c r="F890" s="767"/>
      <c r="G890" s="767"/>
      <c r="H890" s="767"/>
      <c r="I890" s="767"/>
      <c r="J890" s="767"/>
      <c r="K890" s="767"/>
      <c r="L890" s="767"/>
      <c r="M890" s="767"/>
      <c r="N890" s="767"/>
      <c r="O890" s="767"/>
      <c r="P890" s="767"/>
      <c r="Q890" s="767"/>
      <c r="R890" s="767"/>
      <c r="S890" s="767"/>
      <c r="T890" s="767"/>
      <c r="U890" s="767"/>
      <c r="V890" s="799"/>
      <c r="W890" s="799"/>
      <c r="X890" s="799"/>
      <c r="Y890" s="799"/>
      <c r="Z890" s="799"/>
      <c r="AA890" s="799"/>
    </row>
    <row r="891">
      <c r="A891" s="767"/>
      <c r="B891" s="734"/>
      <c r="C891" s="767"/>
      <c r="D891" s="767"/>
      <c r="E891" s="767"/>
      <c r="F891" s="767"/>
      <c r="G891" s="767"/>
      <c r="H891" s="767"/>
      <c r="I891" s="767"/>
      <c r="J891" s="767"/>
      <c r="K891" s="767"/>
      <c r="L891" s="767"/>
      <c r="M891" s="767"/>
      <c r="N891" s="767"/>
      <c r="O891" s="767"/>
      <c r="P891" s="767"/>
      <c r="Q891" s="767"/>
      <c r="R891" s="767"/>
      <c r="S891" s="767"/>
      <c r="T891" s="767"/>
      <c r="U891" s="767"/>
      <c r="V891" s="799"/>
      <c r="W891" s="799"/>
      <c r="X891" s="799"/>
      <c r="Y891" s="799"/>
      <c r="Z891" s="799"/>
      <c r="AA891" s="799"/>
    </row>
    <row r="892">
      <c r="A892" s="767"/>
      <c r="B892" s="734"/>
      <c r="C892" s="767"/>
      <c r="D892" s="767"/>
      <c r="E892" s="767"/>
      <c r="F892" s="767"/>
      <c r="G892" s="767"/>
      <c r="H892" s="767"/>
      <c r="I892" s="767"/>
      <c r="J892" s="767"/>
      <c r="K892" s="767"/>
      <c r="L892" s="767"/>
      <c r="M892" s="767"/>
      <c r="N892" s="767"/>
      <c r="O892" s="767"/>
      <c r="P892" s="767"/>
      <c r="Q892" s="767"/>
      <c r="R892" s="767"/>
      <c r="S892" s="767"/>
      <c r="T892" s="767"/>
      <c r="U892" s="767"/>
      <c r="V892" s="799"/>
      <c r="W892" s="799"/>
      <c r="X892" s="799"/>
      <c r="Y892" s="799"/>
      <c r="Z892" s="799"/>
      <c r="AA892" s="799"/>
    </row>
    <row r="893">
      <c r="A893" s="767"/>
      <c r="B893" s="734"/>
      <c r="C893" s="767"/>
      <c r="D893" s="767"/>
      <c r="E893" s="767"/>
      <c r="F893" s="767"/>
      <c r="G893" s="767"/>
      <c r="H893" s="767"/>
      <c r="I893" s="767"/>
      <c r="J893" s="767"/>
      <c r="K893" s="767"/>
      <c r="L893" s="767"/>
      <c r="M893" s="767"/>
      <c r="N893" s="767"/>
      <c r="O893" s="767"/>
      <c r="P893" s="767"/>
      <c r="Q893" s="767"/>
      <c r="R893" s="767"/>
      <c r="S893" s="767"/>
      <c r="T893" s="767"/>
      <c r="U893" s="767"/>
      <c r="V893" s="799"/>
      <c r="W893" s="799"/>
      <c r="X893" s="799"/>
      <c r="Y893" s="799"/>
      <c r="Z893" s="799"/>
      <c r="AA893" s="799"/>
    </row>
    <row r="894">
      <c r="A894" s="767"/>
      <c r="B894" s="734"/>
      <c r="C894" s="767"/>
      <c r="D894" s="767"/>
      <c r="E894" s="767"/>
      <c r="F894" s="767"/>
      <c r="G894" s="767"/>
      <c r="H894" s="767"/>
      <c r="I894" s="767"/>
      <c r="J894" s="767"/>
      <c r="K894" s="767"/>
      <c r="L894" s="767"/>
      <c r="M894" s="767"/>
      <c r="N894" s="767"/>
      <c r="O894" s="767"/>
      <c r="P894" s="767"/>
      <c r="Q894" s="767"/>
      <c r="R894" s="767"/>
      <c r="S894" s="767"/>
      <c r="T894" s="767"/>
      <c r="U894" s="767"/>
      <c r="V894" s="799"/>
      <c r="W894" s="799"/>
      <c r="X894" s="799"/>
      <c r="Y894" s="799"/>
      <c r="Z894" s="799"/>
      <c r="AA894" s="799"/>
    </row>
    <row r="895">
      <c r="A895" s="767"/>
      <c r="B895" s="734"/>
      <c r="C895" s="767"/>
      <c r="D895" s="767"/>
      <c r="E895" s="767"/>
      <c r="F895" s="767"/>
      <c r="G895" s="767"/>
      <c r="H895" s="767"/>
      <c r="I895" s="767"/>
      <c r="J895" s="767"/>
      <c r="K895" s="767"/>
      <c r="L895" s="767"/>
      <c r="M895" s="767"/>
      <c r="N895" s="767"/>
      <c r="O895" s="767"/>
      <c r="P895" s="767"/>
      <c r="Q895" s="767"/>
      <c r="R895" s="767"/>
      <c r="S895" s="767"/>
      <c r="T895" s="767"/>
      <c r="U895" s="767"/>
      <c r="V895" s="799"/>
      <c r="W895" s="799"/>
      <c r="X895" s="799"/>
      <c r="Y895" s="799"/>
      <c r="Z895" s="799"/>
      <c r="AA895" s="799"/>
    </row>
    <row r="896">
      <c r="A896" s="767"/>
      <c r="B896" s="734"/>
      <c r="C896" s="767"/>
      <c r="D896" s="767"/>
      <c r="E896" s="767"/>
      <c r="F896" s="767"/>
      <c r="G896" s="767"/>
      <c r="H896" s="767"/>
      <c r="I896" s="767"/>
      <c r="J896" s="767"/>
      <c r="K896" s="767"/>
      <c r="L896" s="767"/>
      <c r="M896" s="767"/>
      <c r="N896" s="767"/>
      <c r="O896" s="767"/>
      <c r="P896" s="767"/>
      <c r="Q896" s="767"/>
      <c r="R896" s="767"/>
      <c r="S896" s="767"/>
      <c r="T896" s="767"/>
      <c r="U896" s="767"/>
      <c r="V896" s="799"/>
      <c r="W896" s="799"/>
      <c r="X896" s="799"/>
      <c r="Y896" s="799"/>
      <c r="Z896" s="799"/>
      <c r="AA896" s="799"/>
    </row>
    <row r="897">
      <c r="A897" s="767"/>
      <c r="B897" s="734"/>
      <c r="C897" s="767"/>
      <c r="D897" s="767"/>
      <c r="E897" s="767"/>
      <c r="F897" s="767"/>
      <c r="G897" s="767"/>
      <c r="H897" s="767"/>
      <c r="I897" s="767"/>
      <c r="J897" s="767"/>
      <c r="K897" s="767"/>
      <c r="L897" s="767"/>
      <c r="M897" s="767"/>
      <c r="N897" s="767"/>
      <c r="O897" s="767"/>
      <c r="P897" s="767"/>
      <c r="Q897" s="767"/>
      <c r="R897" s="767"/>
      <c r="S897" s="767"/>
      <c r="T897" s="767"/>
      <c r="U897" s="767"/>
      <c r="V897" s="799"/>
      <c r="W897" s="799"/>
      <c r="X897" s="799"/>
      <c r="Y897" s="799"/>
      <c r="Z897" s="799"/>
      <c r="AA897" s="799"/>
    </row>
    <row r="898">
      <c r="A898" s="767"/>
      <c r="B898" s="734"/>
      <c r="C898" s="767"/>
      <c r="D898" s="767"/>
      <c r="E898" s="767"/>
      <c r="F898" s="767"/>
      <c r="G898" s="767"/>
      <c r="H898" s="767"/>
      <c r="I898" s="767"/>
      <c r="J898" s="767"/>
      <c r="K898" s="767"/>
      <c r="L898" s="767"/>
      <c r="M898" s="767"/>
      <c r="N898" s="767"/>
      <c r="O898" s="767"/>
      <c r="P898" s="767"/>
      <c r="Q898" s="767"/>
      <c r="R898" s="767"/>
      <c r="S898" s="767"/>
      <c r="T898" s="767"/>
      <c r="U898" s="767"/>
      <c r="V898" s="799"/>
      <c r="W898" s="799"/>
      <c r="X898" s="799"/>
      <c r="Y898" s="799"/>
      <c r="Z898" s="799"/>
      <c r="AA898" s="799"/>
    </row>
    <row r="899">
      <c r="A899" s="767"/>
      <c r="B899" s="734"/>
      <c r="C899" s="767"/>
      <c r="D899" s="767"/>
      <c r="E899" s="767"/>
      <c r="F899" s="767"/>
      <c r="G899" s="767"/>
      <c r="H899" s="767"/>
      <c r="I899" s="767"/>
      <c r="J899" s="767"/>
      <c r="K899" s="767"/>
      <c r="L899" s="767"/>
      <c r="M899" s="767"/>
      <c r="N899" s="767"/>
      <c r="O899" s="767"/>
      <c r="P899" s="767"/>
      <c r="Q899" s="767"/>
      <c r="R899" s="767"/>
      <c r="S899" s="767"/>
      <c r="T899" s="767"/>
      <c r="U899" s="767"/>
      <c r="V899" s="799"/>
      <c r="W899" s="799"/>
      <c r="X899" s="799"/>
      <c r="Y899" s="799"/>
      <c r="Z899" s="799"/>
      <c r="AA899" s="799"/>
    </row>
    <row r="900">
      <c r="A900" s="767"/>
      <c r="B900" s="734"/>
      <c r="C900" s="767"/>
      <c r="D900" s="767"/>
      <c r="E900" s="767"/>
      <c r="F900" s="767"/>
      <c r="G900" s="767"/>
      <c r="H900" s="767"/>
      <c r="I900" s="767"/>
      <c r="J900" s="767"/>
      <c r="K900" s="767"/>
      <c r="L900" s="767"/>
      <c r="M900" s="767"/>
      <c r="N900" s="767"/>
      <c r="O900" s="767"/>
      <c r="P900" s="767"/>
      <c r="Q900" s="767"/>
      <c r="R900" s="767"/>
      <c r="S900" s="767"/>
      <c r="T900" s="767"/>
      <c r="U900" s="767"/>
      <c r="V900" s="799"/>
      <c r="W900" s="799"/>
      <c r="X900" s="799"/>
      <c r="Y900" s="799"/>
      <c r="Z900" s="799"/>
      <c r="AA900" s="799"/>
    </row>
    <row r="901">
      <c r="A901" s="767"/>
      <c r="B901" s="734"/>
      <c r="C901" s="767"/>
      <c r="D901" s="767"/>
      <c r="E901" s="767"/>
      <c r="F901" s="767"/>
      <c r="G901" s="767"/>
      <c r="H901" s="767"/>
      <c r="I901" s="767"/>
      <c r="J901" s="767"/>
      <c r="K901" s="767"/>
      <c r="L901" s="767"/>
      <c r="M901" s="767"/>
      <c r="N901" s="767"/>
      <c r="O901" s="767"/>
      <c r="P901" s="767"/>
      <c r="Q901" s="767"/>
      <c r="R901" s="767"/>
      <c r="S901" s="767"/>
      <c r="T901" s="767"/>
      <c r="U901" s="767"/>
      <c r="V901" s="799"/>
      <c r="W901" s="799"/>
      <c r="X901" s="799"/>
      <c r="Y901" s="799"/>
      <c r="Z901" s="799"/>
      <c r="AA901" s="799"/>
    </row>
    <row r="902">
      <c r="A902" s="767"/>
      <c r="B902" s="734"/>
      <c r="C902" s="767"/>
      <c r="D902" s="767"/>
      <c r="E902" s="767"/>
      <c r="F902" s="767"/>
      <c r="G902" s="767"/>
      <c r="H902" s="767"/>
      <c r="I902" s="767"/>
      <c r="J902" s="767"/>
      <c r="K902" s="767"/>
      <c r="L902" s="767"/>
      <c r="M902" s="767"/>
      <c r="N902" s="767"/>
      <c r="O902" s="767"/>
      <c r="P902" s="767"/>
      <c r="Q902" s="767"/>
      <c r="R902" s="767"/>
      <c r="S902" s="767"/>
      <c r="T902" s="767"/>
      <c r="U902" s="767"/>
      <c r="V902" s="799"/>
      <c r="W902" s="799"/>
      <c r="X902" s="799"/>
      <c r="Y902" s="799"/>
      <c r="Z902" s="799"/>
      <c r="AA902" s="799"/>
    </row>
    <row r="903">
      <c r="A903" s="767"/>
      <c r="B903" s="734"/>
      <c r="C903" s="767"/>
      <c r="D903" s="767"/>
      <c r="E903" s="767"/>
      <c r="F903" s="767"/>
      <c r="G903" s="767"/>
      <c r="H903" s="767"/>
      <c r="I903" s="767"/>
      <c r="J903" s="767"/>
      <c r="K903" s="767"/>
      <c r="L903" s="767"/>
      <c r="M903" s="767"/>
      <c r="N903" s="767"/>
      <c r="O903" s="767"/>
      <c r="P903" s="767"/>
      <c r="Q903" s="767"/>
      <c r="R903" s="767"/>
      <c r="S903" s="767"/>
      <c r="T903" s="767"/>
      <c r="U903" s="767"/>
      <c r="V903" s="799"/>
      <c r="W903" s="799"/>
      <c r="X903" s="799"/>
      <c r="Y903" s="799"/>
      <c r="Z903" s="799"/>
      <c r="AA903" s="799"/>
    </row>
    <row r="904">
      <c r="A904" s="767"/>
      <c r="B904" s="734"/>
      <c r="C904" s="767"/>
      <c r="D904" s="767"/>
      <c r="E904" s="767"/>
      <c r="F904" s="767"/>
      <c r="G904" s="767"/>
      <c r="H904" s="767"/>
      <c r="I904" s="767"/>
      <c r="J904" s="767"/>
      <c r="K904" s="767"/>
      <c r="L904" s="767"/>
      <c r="M904" s="767"/>
      <c r="N904" s="767"/>
      <c r="O904" s="767"/>
      <c r="P904" s="767"/>
      <c r="Q904" s="767"/>
      <c r="R904" s="767"/>
      <c r="S904" s="767"/>
      <c r="T904" s="767"/>
      <c r="U904" s="767"/>
      <c r="V904" s="799"/>
      <c r="W904" s="799"/>
      <c r="X904" s="799"/>
      <c r="Y904" s="799"/>
      <c r="Z904" s="799"/>
      <c r="AA904" s="799"/>
    </row>
    <row r="905">
      <c r="A905" s="767"/>
      <c r="B905" s="734"/>
      <c r="C905" s="767"/>
      <c r="D905" s="767"/>
      <c r="E905" s="767"/>
      <c r="F905" s="767"/>
      <c r="G905" s="767"/>
      <c r="H905" s="767"/>
      <c r="I905" s="767"/>
      <c r="J905" s="767"/>
      <c r="K905" s="767"/>
      <c r="L905" s="767"/>
      <c r="M905" s="767"/>
      <c r="N905" s="767"/>
      <c r="O905" s="767"/>
      <c r="P905" s="767"/>
      <c r="Q905" s="767"/>
      <c r="R905" s="767"/>
      <c r="S905" s="767"/>
      <c r="T905" s="767"/>
      <c r="U905" s="767"/>
      <c r="V905" s="799"/>
      <c r="W905" s="799"/>
      <c r="X905" s="799"/>
      <c r="Y905" s="799"/>
      <c r="Z905" s="799"/>
      <c r="AA905" s="799"/>
    </row>
    <row r="906">
      <c r="A906" s="767"/>
      <c r="B906" s="734"/>
      <c r="C906" s="767"/>
      <c r="D906" s="767"/>
      <c r="E906" s="767"/>
      <c r="F906" s="767"/>
      <c r="G906" s="767"/>
      <c r="H906" s="767"/>
      <c r="I906" s="767"/>
      <c r="J906" s="767"/>
      <c r="K906" s="767"/>
      <c r="L906" s="767"/>
      <c r="M906" s="767"/>
      <c r="N906" s="767"/>
      <c r="O906" s="767"/>
      <c r="P906" s="767"/>
      <c r="Q906" s="767"/>
      <c r="R906" s="767"/>
      <c r="S906" s="767"/>
      <c r="T906" s="767"/>
      <c r="U906" s="767"/>
      <c r="V906" s="799"/>
      <c r="W906" s="799"/>
      <c r="X906" s="799"/>
      <c r="Y906" s="799"/>
      <c r="Z906" s="799"/>
      <c r="AA906" s="799"/>
    </row>
    <row r="907">
      <c r="A907" s="767"/>
      <c r="B907" s="734"/>
      <c r="C907" s="767"/>
      <c r="D907" s="767"/>
      <c r="E907" s="767"/>
      <c r="F907" s="767"/>
      <c r="G907" s="767"/>
      <c r="H907" s="767"/>
      <c r="I907" s="767"/>
      <c r="J907" s="767"/>
      <c r="K907" s="767"/>
      <c r="L907" s="767"/>
      <c r="M907" s="767"/>
      <c r="N907" s="767"/>
      <c r="O907" s="767"/>
      <c r="P907" s="767"/>
      <c r="Q907" s="767"/>
      <c r="R907" s="767"/>
      <c r="S907" s="767"/>
      <c r="T907" s="767"/>
      <c r="U907" s="767"/>
      <c r="V907" s="799"/>
      <c r="W907" s="799"/>
      <c r="X907" s="799"/>
      <c r="Y907" s="799"/>
      <c r="Z907" s="799"/>
      <c r="AA907" s="799"/>
    </row>
    <row r="908">
      <c r="A908" s="767"/>
      <c r="B908" s="734"/>
      <c r="C908" s="767"/>
      <c r="D908" s="767"/>
      <c r="E908" s="767"/>
      <c r="F908" s="767"/>
      <c r="G908" s="767"/>
      <c r="H908" s="767"/>
      <c r="I908" s="767"/>
      <c r="J908" s="767"/>
      <c r="K908" s="767"/>
      <c r="L908" s="767"/>
      <c r="M908" s="767"/>
      <c r="N908" s="767"/>
      <c r="O908" s="767"/>
      <c r="P908" s="767"/>
      <c r="Q908" s="767"/>
      <c r="R908" s="767"/>
      <c r="S908" s="767"/>
      <c r="T908" s="767"/>
      <c r="U908" s="767"/>
      <c r="V908" s="799"/>
      <c r="W908" s="799"/>
      <c r="X908" s="799"/>
      <c r="Y908" s="799"/>
      <c r="Z908" s="799"/>
      <c r="AA908" s="799"/>
    </row>
    <row r="909">
      <c r="A909" s="767"/>
      <c r="B909" s="734"/>
      <c r="C909" s="767"/>
      <c r="D909" s="767"/>
      <c r="E909" s="767"/>
      <c r="F909" s="767"/>
      <c r="G909" s="767"/>
      <c r="H909" s="767"/>
      <c r="I909" s="767"/>
      <c r="J909" s="767"/>
      <c r="K909" s="767"/>
      <c r="L909" s="767"/>
      <c r="M909" s="767"/>
      <c r="N909" s="767"/>
      <c r="O909" s="767"/>
      <c r="P909" s="767"/>
      <c r="Q909" s="767"/>
      <c r="R909" s="767"/>
      <c r="S909" s="767"/>
      <c r="T909" s="767"/>
      <c r="U909" s="767"/>
      <c r="V909" s="799"/>
      <c r="W909" s="799"/>
      <c r="X909" s="799"/>
      <c r="Y909" s="799"/>
      <c r="Z909" s="799"/>
      <c r="AA909" s="799"/>
    </row>
    <row r="910">
      <c r="A910" s="767"/>
      <c r="B910" s="734"/>
      <c r="C910" s="767"/>
      <c r="D910" s="767"/>
      <c r="E910" s="767"/>
      <c r="F910" s="767"/>
      <c r="G910" s="767"/>
      <c r="H910" s="767"/>
      <c r="I910" s="767"/>
      <c r="J910" s="767"/>
      <c r="K910" s="767"/>
      <c r="L910" s="767"/>
      <c r="M910" s="767"/>
      <c r="N910" s="767"/>
      <c r="O910" s="767"/>
      <c r="P910" s="767"/>
      <c r="Q910" s="767"/>
      <c r="R910" s="767"/>
      <c r="S910" s="767"/>
      <c r="T910" s="767"/>
      <c r="U910" s="767"/>
      <c r="V910" s="799"/>
      <c r="W910" s="799"/>
      <c r="X910" s="799"/>
      <c r="Y910" s="799"/>
      <c r="Z910" s="799"/>
      <c r="AA910" s="799"/>
    </row>
    <row r="911">
      <c r="A911" s="767"/>
      <c r="B911" s="734"/>
      <c r="C911" s="767"/>
      <c r="D911" s="767"/>
      <c r="E911" s="767"/>
      <c r="F911" s="767"/>
      <c r="G911" s="767"/>
      <c r="H911" s="767"/>
      <c r="I911" s="767"/>
      <c r="J911" s="767"/>
      <c r="K911" s="767"/>
      <c r="L911" s="767"/>
      <c r="M911" s="767"/>
      <c r="N911" s="767"/>
      <c r="O911" s="767"/>
      <c r="P911" s="767"/>
      <c r="Q911" s="767"/>
      <c r="R911" s="767"/>
      <c r="S911" s="767"/>
      <c r="T911" s="767"/>
      <c r="U911" s="767"/>
      <c r="V911" s="799"/>
      <c r="W911" s="799"/>
      <c r="X911" s="799"/>
      <c r="Y911" s="799"/>
      <c r="Z911" s="799"/>
      <c r="AA911" s="799"/>
    </row>
    <row r="912">
      <c r="A912" s="767"/>
      <c r="B912" s="734"/>
      <c r="C912" s="767"/>
      <c r="D912" s="767"/>
      <c r="E912" s="767"/>
      <c r="F912" s="767"/>
      <c r="G912" s="767"/>
      <c r="H912" s="767"/>
      <c r="I912" s="767"/>
      <c r="J912" s="767"/>
      <c r="K912" s="767"/>
      <c r="L912" s="767"/>
      <c r="M912" s="767"/>
      <c r="N912" s="767"/>
      <c r="O912" s="767"/>
      <c r="P912" s="767"/>
      <c r="Q912" s="767"/>
      <c r="R912" s="767"/>
      <c r="S912" s="767"/>
      <c r="T912" s="767"/>
      <c r="U912" s="767"/>
      <c r="V912" s="799"/>
      <c r="W912" s="799"/>
      <c r="X912" s="799"/>
      <c r="Y912" s="799"/>
      <c r="Z912" s="799"/>
      <c r="AA912" s="799"/>
    </row>
    <row r="913">
      <c r="A913" s="767"/>
      <c r="B913" s="734"/>
      <c r="C913" s="767"/>
      <c r="D913" s="767"/>
      <c r="E913" s="767"/>
      <c r="F913" s="767"/>
      <c r="G913" s="767"/>
      <c r="H913" s="767"/>
      <c r="I913" s="767"/>
      <c r="J913" s="767"/>
      <c r="K913" s="767"/>
      <c r="L913" s="767"/>
      <c r="M913" s="767"/>
      <c r="N913" s="767"/>
      <c r="O913" s="767"/>
      <c r="P913" s="767"/>
      <c r="Q913" s="767"/>
      <c r="R913" s="767"/>
      <c r="S913" s="767"/>
      <c r="T913" s="767"/>
      <c r="U913" s="767"/>
      <c r="V913" s="799"/>
      <c r="W913" s="799"/>
      <c r="X913" s="799"/>
      <c r="Y913" s="799"/>
      <c r="Z913" s="799"/>
      <c r="AA913" s="799"/>
    </row>
    <row r="914">
      <c r="A914" s="767"/>
      <c r="B914" s="734"/>
      <c r="C914" s="767"/>
      <c r="D914" s="767"/>
      <c r="E914" s="767"/>
      <c r="F914" s="767"/>
      <c r="G914" s="767"/>
      <c r="H914" s="767"/>
      <c r="I914" s="767"/>
      <c r="J914" s="767"/>
      <c r="K914" s="767"/>
      <c r="L914" s="767"/>
      <c r="M914" s="767"/>
      <c r="N914" s="767"/>
      <c r="O914" s="767"/>
      <c r="P914" s="767"/>
      <c r="Q914" s="767"/>
      <c r="R914" s="767"/>
      <c r="S914" s="767"/>
      <c r="T914" s="767"/>
      <c r="U914" s="767"/>
      <c r="V914" s="799"/>
      <c r="W914" s="799"/>
      <c r="X914" s="799"/>
      <c r="Y914" s="799"/>
      <c r="Z914" s="799"/>
      <c r="AA914" s="799"/>
    </row>
    <row r="915">
      <c r="A915" s="767"/>
      <c r="B915" s="734"/>
      <c r="C915" s="767"/>
      <c r="D915" s="767"/>
      <c r="E915" s="767"/>
      <c r="F915" s="767"/>
      <c r="G915" s="767"/>
      <c r="H915" s="767"/>
      <c r="I915" s="767"/>
      <c r="J915" s="767"/>
      <c r="K915" s="767"/>
      <c r="L915" s="767"/>
      <c r="M915" s="767"/>
      <c r="N915" s="767"/>
      <c r="O915" s="767"/>
      <c r="P915" s="767"/>
      <c r="Q915" s="767"/>
      <c r="R915" s="767"/>
      <c r="S915" s="767"/>
      <c r="T915" s="767"/>
      <c r="U915" s="767"/>
      <c r="V915" s="799"/>
      <c r="W915" s="799"/>
      <c r="X915" s="799"/>
      <c r="Y915" s="799"/>
      <c r="Z915" s="799"/>
      <c r="AA915" s="799"/>
    </row>
    <row r="916">
      <c r="A916" s="767"/>
      <c r="B916" s="734"/>
      <c r="C916" s="767"/>
      <c r="D916" s="767"/>
      <c r="E916" s="767"/>
      <c r="F916" s="767"/>
      <c r="G916" s="767"/>
      <c r="H916" s="767"/>
      <c r="I916" s="767"/>
      <c r="J916" s="767"/>
      <c r="K916" s="767"/>
      <c r="L916" s="767"/>
      <c r="M916" s="767"/>
      <c r="N916" s="767"/>
      <c r="O916" s="767"/>
      <c r="P916" s="767"/>
      <c r="Q916" s="767"/>
      <c r="R916" s="767"/>
      <c r="S916" s="767"/>
      <c r="T916" s="767"/>
      <c r="U916" s="767"/>
      <c r="V916" s="799"/>
      <c r="W916" s="799"/>
      <c r="X916" s="799"/>
      <c r="Y916" s="799"/>
      <c r="Z916" s="799"/>
      <c r="AA916" s="799"/>
    </row>
    <row r="917">
      <c r="A917" s="767"/>
      <c r="B917" s="734"/>
      <c r="C917" s="767"/>
      <c r="D917" s="767"/>
      <c r="E917" s="767"/>
      <c r="F917" s="767"/>
      <c r="G917" s="767"/>
      <c r="H917" s="767"/>
      <c r="I917" s="767"/>
      <c r="J917" s="767"/>
      <c r="K917" s="767"/>
      <c r="L917" s="767"/>
      <c r="M917" s="767"/>
      <c r="N917" s="767"/>
      <c r="O917" s="767"/>
      <c r="P917" s="767"/>
      <c r="Q917" s="767"/>
      <c r="R917" s="767"/>
      <c r="S917" s="767"/>
      <c r="T917" s="767"/>
      <c r="U917" s="767"/>
      <c r="V917" s="799"/>
      <c r="W917" s="799"/>
      <c r="X917" s="799"/>
      <c r="Y917" s="799"/>
      <c r="Z917" s="799"/>
      <c r="AA917" s="799"/>
    </row>
    <row r="918">
      <c r="A918" s="767"/>
      <c r="B918" s="734"/>
      <c r="C918" s="767"/>
      <c r="D918" s="767"/>
      <c r="E918" s="767"/>
      <c r="F918" s="767"/>
      <c r="G918" s="767"/>
      <c r="H918" s="767"/>
      <c r="I918" s="767"/>
      <c r="J918" s="767"/>
      <c r="K918" s="767"/>
      <c r="L918" s="767"/>
      <c r="M918" s="767"/>
      <c r="N918" s="767"/>
      <c r="O918" s="767"/>
      <c r="P918" s="767"/>
      <c r="Q918" s="767"/>
      <c r="R918" s="767"/>
      <c r="S918" s="767"/>
      <c r="T918" s="767"/>
      <c r="U918" s="767"/>
      <c r="V918" s="799"/>
      <c r="W918" s="799"/>
      <c r="X918" s="799"/>
      <c r="Y918" s="799"/>
      <c r="Z918" s="799"/>
      <c r="AA918" s="799"/>
    </row>
    <row r="919">
      <c r="A919" s="767"/>
      <c r="B919" s="734"/>
      <c r="C919" s="767"/>
      <c r="D919" s="767"/>
      <c r="E919" s="767"/>
      <c r="F919" s="767"/>
      <c r="G919" s="767"/>
      <c r="H919" s="767"/>
      <c r="I919" s="767"/>
      <c r="J919" s="767"/>
      <c r="K919" s="767"/>
      <c r="L919" s="767"/>
      <c r="M919" s="767"/>
      <c r="N919" s="767"/>
      <c r="O919" s="767"/>
      <c r="P919" s="767"/>
      <c r="Q919" s="767"/>
      <c r="R919" s="767"/>
      <c r="S919" s="767"/>
      <c r="T919" s="767"/>
      <c r="U919" s="767"/>
      <c r="V919" s="799"/>
      <c r="W919" s="799"/>
      <c r="X919" s="799"/>
      <c r="Y919" s="799"/>
      <c r="Z919" s="799"/>
      <c r="AA919" s="799"/>
    </row>
    <row r="920">
      <c r="A920" s="767"/>
      <c r="B920" s="734"/>
      <c r="C920" s="767"/>
      <c r="D920" s="767"/>
      <c r="E920" s="767"/>
      <c r="F920" s="767"/>
      <c r="G920" s="767"/>
      <c r="H920" s="767"/>
      <c r="I920" s="767"/>
      <c r="J920" s="767"/>
      <c r="K920" s="767"/>
      <c r="L920" s="767"/>
      <c r="M920" s="767"/>
      <c r="N920" s="767"/>
      <c r="O920" s="767"/>
      <c r="P920" s="767"/>
      <c r="Q920" s="767"/>
      <c r="R920" s="767"/>
      <c r="S920" s="767"/>
      <c r="T920" s="767"/>
      <c r="U920" s="767"/>
      <c r="V920" s="799"/>
      <c r="W920" s="799"/>
      <c r="X920" s="799"/>
      <c r="Y920" s="799"/>
      <c r="Z920" s="799"/>
      <c r="AA920" s="799"/>
    </row>
    <row r="921">
      <c r="A921" s="767"/>
      <c r="B921" s="734"/>
      <c r="C921" s="767"/>
      <c r="D921" s="767"/>
      <c r="E921" s="767"/>
      <c r="F921" s="767"/>
      <c r="G921" s="767"/>
      <c r="H921" s="767"/>
      <c r="I921" s="767"/>
      <c r="J921" s="767"/>
      <c r="K921" s="767"/>
      <c r="L921" s="767"/>
      <c r="M921" s="767"/>
      <c r="N921" s="767"/>
      <c r="O921" s="767"/>
      <c r="P921" s="767"/>
      <c r="Q921" s="767"/>
      <c r="R921" s="767"/>
      <c r="S921" s="767"/>
      <c r="T921" s="767"/>
      <c r="U921" s="767"/>
      <c r="V921" s="799"/>
      <c r="W921" s="799"/>
      <c r="X921" s="799"/>
      <c r="Y921" s="799"/>
      <c r="Z921" s="799"/>
      <c r="AA921" s="799"/>
    </row>
    <row r="922">
      <c r="A922" s="767"/>
      <c r="B922" s="734"/>
      <c r="C922" s="767"/>
      <c r="D922" s="767"/>
      <c r="E922" s="767"/>
      <c r="F922" s="767"/>
      <c r="G922" s="767"/>
      <c r="H922" s="767"/>
      <c r="I922" s="767"/>
      <c r="J922" s="767"/>
      <c r="K922" s="767"/>
      <c r="L922" s="767"/>
      <c r="M922" s="767"/>
      <c r="N922" s="767"/>
      <c r="O922" s="767"/>
      <c r="P922" s="767"/>
      <c r="Q922" s="767"/>
      <c r="R922" s="767"/>
      <c r="S922" s="767"/>
      <c r="T922" s="767"/>
      <c r="U922" s="767"/>
      <c r="V922" s="799"/>
      <c r="W922" s="799"/>
      <c r="X922" s="799"/>
      <c r="Y922" s="799"/>
      <c r="Z922" s="799"/>
      <c r="AA922" s="799"/>
    </row>
    <row r="923">
      <c r="A923" s="767"/>
      <c r="B923" s="734"/>
      <c r="C923" s="767"/>
      <c r="D923" s="767"/>
      <c r="E923" s="767"/>
      <c r="F923" s="767"/>
      <c r="G923" s="767"/>
      <c r="H923" s="767"/>
      <c r="I923" s="767"/>
      <c r="J923" s="767"/>
      <c r="K923" s="767"/>
      <c r="L923" s="767"/>
      <c r="M923" s="767"/>
      <c r="N923" s="767"/>
      <c r="O923" s="767"/>
      <c r="P923" s="767"/>
      <c r="Q923" s="767"/>
      <c r="R923" s="767"/>
      <c r="S923" s="767"/>
      <c r="T923" s="767"/>
      <c r="U923" s="767"/>
      <c r="V923" s="799"/>
      <c r="W923" s="799"/>
      <c r="X923" s="799"/>
      <c r="Y923" s="799"/>
      <c r="Z923" s="799"/>
      <c r="AA923" s="799"/>
    </row>
    <row r="924">
      <c r="A924" s="767"/>
      <c r="B924" s="734"/>
      <c r="C924" s="767"/>
      <c r="D924" s="767"/>
      <c r="E924" s="767"/>
      <c r="F924" s="767"/>
      <c r="G924" s="767"/>
      <c r="H924" s="767"/>
      <c r="I924" s="767"/>
      <c r="J924" s="767"/>
      <c r="K924" s="767"/>
      <c r="L924" s="767"/>
      <c r="M924" s="767"/>
      <c r="N924" s="767"/>
      <c r="O924" s="767"/>
      <c r="P924" s="767"/>
      <c r="Q924" s="767"/>
      <c r="R924" s="767"/>
      <c r="S924" s="767"/>
      <c r="T924" s="767"/>
      <c r="U924" s="767"/>
      <c r="V924" s="799"/>
      <c r="W924" s="799"/>
      <c r="X924" s="799"/>
      <c r="Y924" s="799"/>
      <c r="Z924" s="799"/>
      <c r="AA924" s="799"/>
    </row>
    <row r="925">
      <c r="A925" s="767"/>
      <c r="B925" s="734"/>
      <c r="C925" s="767"/>
      <c r="D925" s="767"/>
      <c r="E925" s="767"/>
      <c r="F925" s="767"/>
      <c r="G925" s="767"/>
      <c r="H925" s="767"/>
      <c r="I925" s="767"/>
      <c r="J925" s="767"/>
      <c r="K925" s="767"/>
      <c r="L925" s="767"/>
      <c r="M925" s="767"/>
      <c r="N925" s="767"/>
      <c r="O925" s="767"/>
      <c r="P925" s="767"/>
      <c r="Q925" s="767"/>
      <c r="R925" s="767"/>
      <c r="S925" s="767"/>
      <c r="T925" s="767"/>
      <c r="U925" s="767"/>
      <c r="V925" s="799"/>
      <c r="W925" s="799"/>
      <c r="X925" s="799"/>
      <c r="Y925" s="799"/>
      <c r="Z925" s="799"/>
      <c r="AA925" s="799"/>
    </row>
    <row r="926">
      <c r="A926" s="767"/>
      <c r="B926" s="734"/>
      <c r="C926" s="767"/>
      <c r="D926" s="767"/>
      <c r="E926" s="767"/>
      <c r="F926" s="767"/>
      <c r="G926" s="767"/>
      <c r="H926" s="767"/>
      <c r="I926" s="767"/>
      <c r="J926" s="767"/>
      <c r="K926" s="767"/>
      <c r="L926" s="767"/>
      <c r="M926" s="767"/>
      <c r="N926" s="767"/>
      <c r="O926" s="767"/>
      <c r="P926" s="767"/>
      <c r="Q926" s="767"/>
      <c r="R926" s="767"/>
      <c r="S926" s="767"/>
      <c r="T926" s="767"/>
      <c r="U926" s="767"/>
      <c r="V926" s="799"/>
      <c r="W926" s="799"/>
      <c r="X926" s="799"/>
      <c r="Y926" s="799"/>
      <c r="Z926" s="799"/>
      <c r="AA926" s="799"/>
    </row>
    <row r="927">
      <c r="A927" s="767"/>
      <c r="B927" s="734"/>
      <c r="C927" s="767"/>
      <c r="D927" s="767"/>
      <c r="E927" s="767"/>
      <c r="F927" s="767"/>
      <c r="G927" s="767"/>
      <c r="H927" s="767"/>
      <c r="I927" s="767"/>
      <c r="J927" s="767"/>
      <c r="K927" s="767"/>
      <c r="L927" s="767"/>
      <c r="M927" s="767"/>
      <c r="N927" s="767"/>
      <c r="O927" s="767"/>
      <c r="P927" s="767"/>
      <c r="Q927" s="767"/>
      <c r="R927" s="767"/>
      <c r="S927" s="767"/>
      <c r="T927" s="767"/>
      <c r="U927" s="767"/>
      <c r="V927" s="799"/>
      <c r="W927" s="799"/>
      <c r="X927" s="799"/>
      <c r="Y927" s="799"/>
      <c r="Z927" s="799"/>
      <c r="AA927" s="799"/>
    </row>
    <row r="928">
      <c r="A928" s="767"/>
      <c r="B928" s="734"/>
      <c r="C928" s="767"/>
      <c r="D928" s="767"/>
      <c r="E928" s="767"/>
      <c r="F928" s="767"/>
      <c r="G928" s="767"/>
      <c r="H928" s="767"/>
      <c r="I928" s="767"/>
      <c r="J928" s="767"/>
      <c r="K928" s="767"/>
      <c r="L928" s="767"/>
      <c r="M928" s="767"/>
      <c r="N928" s="767"/>
      <c r="O928" s="767"/>
      <c r="P928" s="767"/>
      <c r="Q928" s="767"/>
      <c r="R928" s="767"/>
      <c r="S928" s="767"/>
      <c r="T928" s="767"/>
      <c r="U928" s="767"/>
      <c r="V928" s="799"/>
      <c r="W928" s="799"/>
      <c r="X928" s="799"/>
      <c r="Y928" s="799"/>
      <c r="Z928" s="799"/>
      <c r="AA928" s="799"/>
    </row>
    <row r="929">
      <c r="A929" s="767"/>
      <c r="B929" s="734"/>
      <c r="C929" s="767"/>
      <c r="D929" s="767"/>
      <c r="E929" s="767"/>
      <c r="F929" s="767"/>
      <c r="G929" s="767"/>
      <c r="H929" s="767"/>
      <c r="I929" s="767"/>
      <c r="J929" s="767"/>
      <c r="K929" s="767"/>
      <c r="L929" s="767"/>
      <c r="M929" s="767"/>
      <c r="N929" s="767"/>
      <c r="O929" s="767"/>
      <c r="P929" s="767"/>
      <c r="Q929" s="767"/>
      <c r="R929" s="767"/>
      <c r="S929" s="767"/>
      <c r="T929" s="767"/>
      <c r="U929" s="767"/>
      <c r="V929" s="799"/>
      <c r="W929" s="799"/>
      <c r="X929" s="799"/>
      <c r="Y929" s="799"/>
      <c r="Z929" s="799"/>
      <c r="AA929" s="799"/>
    </row>
    <row r="930">
      <c r="A930" s="767"/>
      <c r="B930" s="734"/>
      <c r="C930" s="767"/>
      <c r="D930" s="767"/>
      <c r="E930" s="767"/>
      <c r="F930" s="767"/>
      <c r="G930" s="767"/>
      <c r="H930" s="767"/>
      <c r="I930" s="767"/>
      <c r="J930" s="767"/>
      <c r="K930" s="767"/>
      <c r="L930" s="767"/>
      <c r="M930" s="767"/>
      <c r="N930" s="767"/>
      <c r="O930" s="767"/>
      <c r="P930" s="767"/>
      <c r="Q930" s="767"/>
      <c r="R930" s="767"/>
      <c r="S930" s="767"/>
      <c r="T930" s="767"/>
      <c r="U930" s="767"/>
      <c r="V930" s="799"/>
      <c r="W930" s="799"/>
      <c r="X930" s="799"/>
      <c r="Y930" s="799"/>
      <c r="Z930" s="799"/>
      <c r="AA930" s="799"/>
    </row>
    <row r="931">
      <c r="A931" s="767"/>
      <c r="B931" s="734"/>
      <c r="C931" s="767"/>
      <c r="D931" s="767"/>
      <c r="E931" s="767"/>
      <c r="F931" s="767"/>
      <c r="G931" s="767"/>
      <c r="H931" s="767"/>
      <c r="I931" s="767"/>
      <c r="J931" s="767"/>
      <c r="K931" s="767"/>
      <c r="L931" s="767"/>
      <c r="M931" s="767"/>
      <c r="N931" s="767"/>
      <c r="O931" s="767"/>
      <c r="P931" s="767"/>
      <c r="Q931" s="767"/>
      <c r="R931" s="767"/>
      <c r="S931" s="767"/>
      <c r="T931" s="767"/>
      <c r="U931" s="767"/>
      <c r="V931" s="799"/>
      <c r="W931" s="799"/>
      <c r="X931" s="799"/>
      <c r="Y931" s="799"/>
      <c r="Z931" s="799"/>
      <c r="AA931" s="799"/>
    </row>
    <row r="932">
      <c r="A932" s="767"/>
      <c r="B932" s="734"/>
      <c r="C932" s="767"/>
      <c r="D932" s="767"/>
      <c r="E932" s="767"/>
      <c r="F932" s="767"/>
      <c r="G932" s="767"/>
      <c r="H932" s="767"/>
      <c r="I932" s="767"/>
      <c r="J932" s="767"/>
      <c r="K932" s="767"/>
      <c r="L932" s="767"/>
      <c r="M932" s="767"/>
      <c r="N932" s="767"/>
      <c r="O932" s="767"/>
      <c r="P932" s="767"/>
      <c r="Q932" s="767"/>
      <c r="R932" s="767"/>
      <c r="S932" s="767"/>
      <c r="T932" s="767"/>
      <c r="U932" s="767"/>
      <c r="V932" s="799"/>
      <c r="W932" s="799"/>
      <c r="X932" s="799"/>
      <c r="Y932" s="799"/>
      <c r="Z932" s="799"/>
      <c r="AA932" s="799"/>
    </row>
    <row r="933">
      <c r="A933" s="767"/>
      <c r="B933" s="734"/>
      <c r="C933" s="767"/>
      <c r="D933" s="767"/>
      <c r="E933" s="767"/>
      <c r="F933" s="767"/>
      <c r="G933" s="767"/>
      <c r="H933" s="767"/>
      <c r="I933" s="767"/>
      <c r="J933" s="767"/>
      <c r="K933" s="767"/>
      <c r="L933" s="767"/>
      <c r="M933" s="767"/>
      <c r="N933" s="767"/>
      <c r="O933" s="767"/>
      <c r="P933" s="767"/>
      <c r="Q933" s="767"/>
      <c r="R933" s="767"/>
      <c r="S933" s="767"/>
      <c r="T933" s="767"/>
      <c r="U933" s="767"/>
      <c r="V933" s="799"/>
      <c r="W933" s="799"/>
      <c r="X933" s="799"/>
      <c r="Y933" s="799"/>
      <c r="Z933" s="799"/>
      <c r="AA933" s="799"/>
    </row>
    <row r="934">
      <c r="A934" s="767"/>
      <c r="B934" s="734"/>
      <c r="C934" s="767"/>
      <c r="D934" s="767"/>
      <c r="E934" s="767"/>
      <c r="F934" s="767"/>
      <c r="G934" s="767"/>
      <c r="H934" s="767"/>
      <c r="I934" s="767"/>
      <c r="J934" s="767"/>
      <c r="K934" s="767"/>
      <c r="L934" s="767"/>
      <c r="M934" s="767"/>
      <c r="N934" s="767"/>
      <c r="O934" s="767"/>
      <c r="P934" s="767"/>
      <c r="Q934" s="767"/>
      <c r="R934" s="767"/>
      <c r="S934" s="767"/>
      <c r="T934" s="767"/>
      <c r="U934" s="767"/>
      <c r="V934" s="799"/>
      <c r="W934" s="799"/>
      <c r="X934" s="799"/>
      <c r="Y934" s="799"/>
      <c r="Z934" s="799"/>
      <c r="AA934" s="799"/>
    </row>
    <row r="935">
      <c r="A935" s="767"/>
      <c r="B935" s="734"/>
      <c r="C935" s="767"/>
      <c r="D935" s="767"/>
      <c r="E935" s="767"/>
      <c r="F935" s="767"/>
      <c r="G935" s="767"/>
      <c r="H935" s="767"/>
      <c r="I935" s="767"/>
      <c r="J935" s="767"/>
      <c r="K935" s="767"/>
      <c r="L935" s="767"/>
      <c r="M935" s="767"/>
      <c r="N935" s="767"/>
      <c r="O935" s="767"/>
      <c r="P935" s="767"/>
      <c r="Q935" s="767"/>
      <c r="R935" s="767"/>
      <c r="S935" s="767"/>
      <c r="T935" s="767"/>
      <c r="U935" s="767"/>
      <c r="V935" s="799"/>
      <c r="W935" s="799"/>
      <c r="X935" s="799"/>
      <c r="Y935" s="799"/>
      <c r="Z935" s="799"/>
      <c r="AA935" s="799"/>
    </row>
    <row r="936">
      <c r="A936" s="767"/>
      <c r="B936" s="734"/>
      <c r="C936" s="767"/>
      <c r="D936" s="767"/>
      <c r="E936" s="767"/>
      <c r="F936" s="767"/>
      <c r="G936" s="767"/>
      <c r="H936" s="767"/>
      <c r="I936" s="767"/>
      <c r="J936" s="767"/>
      <c r="K936" s="767"/>
      <c r="L936" s="767"/>
      <c r="M936" s="767"/>
      <c r="N936" s="767"/>
      <c r="O936" s="767"/>
      <c r="P936" s="767"/>
      <c r="Q936" s="767"/>
      <c r="R936" s="767"/>
      <c r="S936" s="767"/>
      <c r="T936" s="767"/>
      <c r="U936" s="767"/>
      <c r="V936" s="799"/>
      <c r="W936" s="799"/>
      <c r="X936" s="799"/>
      <c r="Y936" s="799"/>
      <c r="Z936" s="799"/>
      <c r="AA936" s="799"/>
    </row>
    <row r="937">
      <c r="A937" s="767"/>
      <c r="B937" s="734"/>
      <c r="C937" s="767"/>
      <c r="D937" s="767"/>
      <c r="E937" s="767"/>
      <c r="F937" s="767"/>
      <c r="G937" s="767"/>
      <c r="H937" s="767"/>
      <c r="I937" s="767"/>
      <c r="J937" s="767"/>
      <c r="K937" s="767"/>
      <c r="L937" s="767"/>
      <c r="M937" s="767"/>
      <c r="N937" s="767"/>
      <c r="O937" s="767"/>
      <c r="P937" s="767"/>
      <c r="Q937" s="767"/>
      <c r="R937" s="767"/>
      <c r="S937" s="767"/>
      <c r="T937" s="767"/>
      <c r="U937" s="767"/>
      <c r="V937" s="799"/>
      <c r="W937" s="799"/>
      <c r="X937" s="799"/>
      <c r="Y937" s="799"/>
      <c r="Z937" s="799"/>
      <c r="AA937" s="799"/>
    </row>
    <row r="938">
      <c r="A938" s="767"/>
      <c r="B938" s="734"/>
      <c r="C938" s="767"/>
      <c r="D938" s="767"/>
      <c r="E938" s="767"/>
      <c r="F938" s="767"/>
      <c r="G938" s="767"/>
      <c r="H938" s="767"/>
      <c r="I938" s="767"/>
      <c r="J938" s="767"/>
      <c r="K938" s="767"/>
      <c r="L938" s="767"/>
      <c r="M938" s="767"/>
      <c r="N938" s="767"/>
      <c r="O938" s="767"/>
      <c r="P938" s="767"/>
      <c r="Q938" s="767"/>
      <c r="R938" s="767"/>
      <c r="S938" s="767"/>
      <c r="T938" s="767"/>
      <c r="U938" s="767"/>
      <c r="V938" s="799"/>
      <c r="W938" s="799"/>
      <c r="X938" s="799"/>
      <c r="Y938" s="799"/>
      <c r="Z938" s="799"/>
      <c r="AA938" s="799"/>
    </row>
    <row r="939">
      <c r="A939" s="767"/>
      <c r="B939" s="734"/>
      <c r="C939" s="767"/>
      <c r="D939" s="767"/>
      <c r="E939" s="767"/>
      <c r="F939" s="767"/>
      <c r="G939" s="767"/>
      <c r="H939" s="767"/>
      <c r="I939" s="767"/>
      <c r="J939" s="767"/>
      <c r="K939" s="767"/>
      <c r="L939" s="767"/>
      <c r="M939" s="767"/>
      <c r="N939" s="767"/>
      <c r="O939" s="767"/>
      <c r="P939" s="767"/>
      <c r="Q939" s="767"/>
      <c r="R939" s="767"/>
      <c r="S939" s="767"/>
      <c r="T939" s="767"/>
      <c r="U939" s="767"/>
      <c r="V939" s="799"/>
      <c r="W939" s="799"/>
      <c r="X939" s="799"/>
      <c r="Y939" s="799"/>
      <c r="Z939" s="799"/>
      <c r="AA939" s="799"/>
    </row>
    <row r="940">
      <c r="A940" s="767"/>
      <c r="B940" s="734"/>
      <c r="C940" s="767"/>
      <c r="D940" s="767"/>
      <c r="E940" s="767"/>
      <c r="F940" s="767"/>
      <c r="G940" s="767"/>
      <c r="H940" s="767"/>
      <c r="I940" s="767"/>
      <c r="J940" s="767"/>
      <c r="K940" s="767"/>
      <c r="L940" s="767"/>
      <c r="M940" s="767"/>
      <c r="N940" s="767"/>
      <c r="O940" s="767"/>
      <c r="P940" s="767"/>
      <c r="Q940" s="767"/>
      <c r="R940" s="767"/>
      <c r="S940" s="767"/>
      <c r="T940" s="767"/>
      <c r="U940" s="767"/>
      <c r="V940" s="799"/>
      <c r="W940" s="799"/>
      <c r="X940" s="799"/>
      <c r="Y940" s="799"/>
      <c r="Z940" s="799"/>
      <c r="AA940" s="799"/>
    </row>
    <row r="941">
      <c r="A941" s="767"/>
      <c r="B941" s="734"/>
      <c r="C941" s="767"/>
      <c r="D941" s="767"/>
      <c r="E941" s="767"/>
      <c r="F941" s="767"/>
      <c r="G941" s="767"/>
      <c r="H941" s="767"/>
      <c r="I941" s="767"/>
      <c r="J941" s="767"/>
      <c r="K941" s="767"/>
      <c r="L941" s="767"/>
      <c r="M941" s="767"/>
      <c r="N941" s="767"/>
      <c r="O941" s="767"/>
      <c r="P941" s="767"/>
      <c r="Q941" s="767"/>
      <c r="R941" s="767"/>
      <c r="S941" s="767"/>
      <c r="T941" s="767"/>
      <c r="U941" s="767"/>
      <c r="V941" s="799"/>
      <c r="W941" s="799"/>
      <c r="X941" s="799"/>
      <c r="Y941" s="799"/>
      <c r="Z941" s="799"/>
      <c r="AA941" s="799"/>
    </row>
    <row r="942">
      <c r="A942" s="767"/>
      <c r="B942" s="734"/>
      <c r="C942" s="767"/>
      <c r="D942" s="767"/>
      <c r="E942" s="767"/>
      <c r="F942" s="767"/>
      <c r="G942" s="767"/>
      <c r="H942" s="767"/>
      <c r="I942" s="767"/>
      <c r="J942" s="767"/>
      <c r="K942" s="767"/>
      <c r="L942" s="767"/>
      <c r="M942" s="767"/>
      <c r="N942" s="767"/>
      <c r="O942" s="767"/>
      <c r="P942" s="767"/>
      <c r="Q942" s="767"/>
      <c r="R942" s="767"/>
      <c r="S942" s="767"/>
      <c r="T942" s="767"/>
      <c r="U942" s="767"/>
      <c r="V942" s="799"/>
      <c r="W942" s="799"/>
      <c r="X942" s="799"/>
      <c r="Y942" s="799"/>
      <c r="Z942" s="799"/>
      <c r="AA942" s="799"/>
    </row>
    <row r="943">
      <c r="A943" s="767"/>
      <c r="B943" s="734"/>
      <c r="C943" s="767"/>
      <c r="D943" s="767"/>
      <c r="E943" s="767"/>
      <c r="F943" s="767"/>
      <c r="G943" s="767"/>
      <c r="H943" s="767"/>
      <c r="I943" s="767"/>
      <c r="J943" s="767"/>
      <c r="K943" s="767"/>
      <c r="L943" s="767"/>
      <c r="M943" s="767"/>
      <c r="N943" s="767"/>
      <c r="O943" s="767"/>
      <c r="P943" s="767"/>
      <c r="Q943" s="767"/>
      <c r="R943" s="767"/>
      <c r="S943" s="767"/>
      <c r="T943" s="767"/>
      <c r="U943" s="767"/>
      <c r="V943" s="799"/>
      <c r="W943" s="799"/>
      <c r="X943" s="799"/>
      <c r="Y943" s="799"/>
      <c r="Z943" s="799"/>
      <c r="AA943" s="799"/>
    </row>
    <row r="944">
      <c r="A944" s="767"/>
      <c r="B944" s="734"/>
      <c r="C944" s="767"/>
      <c r="D944" s="767"/>
      <c r="E944" s="767"/>
      <c r="F944" s="767"/>
      <c r="G944" s="767"/>
      <c r="H944" s="767"/>
      <c r="I944" s="767"/>
      <c r="J944" s="767"/>
      <c r="K944" s="767"/>
      <c r="L944" s="767"/>
      <c r="M944" s="767"/>
      <c r="N944" s="767"/>
      <c r="O944" s="767"/>
      <c r="P944" s="767"/>
      <c r="Q944" s="767"/>
      <c r="R944" s="767"/>
      <c r="S944" s="767"/>
      <c r="T944" s="767"/>
      <c r="U944" s="767"/>
      <c r="V944" s="799"/>
      <c r="W944" s="799"/>
      <c r="X944" s="799"/>
      <c r="Y944" s="799"/>
      <c r="Z944" s="799"/>
      <c r="AA944" s="799"/>
    </row>
    <row r="945">
      <c r="A945" s="767"/>
      <c r="B945" s="734"/>
      <c r="C945" s="767"/>
      <c r="D945" s="767"/>
      <c r="E945" s="767"/>
      <c r="F945" s="767"/>
      <c r="G945" s="767"/>
      <c r="H945" s="767"/>
      <c r="I945" s="767"/>
      <c r="J945" s="767"/>
      <c r="K945" s="767"/>
      <c r="L945" s="767"/>
      <c r="M945" s="767"/>
      <c r="N945" s="767"/>
      <c r="O945" s="767"/>
      <c r="P945" s="767"/>
      <c r="Q945" s="767"/>
      <c r="R945" s="767"/>
      <c r="S945" s="767"/>
      <c r="T945" s="767"/>
      <c r="U945" s="767"/>
      <c r="V945" s="799"/>
      <c r="W945" s="799"/>
      <c r="X945" s="799"/>
      <c r="Y945" s="799"/>
      <c r="Z945" s="799"/>
      <c r="AA945" s="799"/>
    </row>
    <row r="946">
      <c r="A946" s="767"/>
      <c r="B946" s="734"/>
      <c r="C946" s="767"/>
      <c r="D946" s="767"/>
      <c r="E946" s="767"/>
      <c r="F946" s="767"/>
      <c r="G946" s="767"/>
      <c r="H946" s="767"/>
      <c r="I946" s="767"/>
      <c r="J946" s="767"/>
      <c r="K946" s="767"/>
      <c r="L946" s="767"/>
      <c r="M946" s="767"/>
      <c r="N946" s="767"/>
      <c r="O946" s="767"/>
      <c r="P946" s="767"/>
      <c r="Q946" s="767"/>
      <c r="R946" s="767"/>
      <c r="S946" s="767"/>
      <c r="T946" s="767"/>
      <c r="U946" s="767"/>
      <c r="V946" s="799"/>
      <c r="W946" s="799"/>
      <c r="X946" s="799"/>
      <c r="Y946" s="799"/>
      <c r="Z946" s="799"/>
      <c r="AA946" s="799"/>
    </row>
    <row r="947">
      <c r="A947" s="767"/>
      <c r="B947" s="734"/>
      <c r="C947" s="767"/>
      <c r="D947" s="767"/>
      <c r="E947" s="767"/>
      <c r="F947" s="767"/>
      <c r="G947" s="767"/>
      <c r="H947" s="767"/>
      <c r="I947" s="767"/>
      <c r="J947" s="767"/>
      <c r="K947" s="767"/>
      <c r="L947" s="767"/>
      <c r="M947" s="767"/>
      <c r="N947" s="767"/>
      <c r="O947" s="767"/>
      <c r="P947" s="767"/>
      <c r="Q947" s="767"/>
      <c r="R947" s="767"/>
      <c r="S947" s="767"/>
      <c r="T947" s="767"/>
      <c r="U947" s="767"/>
      <c r="V947" s="799"/>
      <c r="W947" s="799"/>
      <c r="X947" s="799"/>
      <c r="Y947" s="799"/>
      <c r="Z947" s="799"/>
      <c r="AA947" s="799"/>
    </row>
    <row r="948">
      <c r="A948" s="767"/>
      <c r="B948" s="734"/>
      <c r="C948" s="767"/>
      <c r="D948" s="767"/>
      <c r="E948" s="767"/>
      <c r="F948" s="767"/>
      <c r="G948" s="767"/>
      <c r="H948" s="767"/>
      <c r="I948" s="767"/>
      <c r="J948" s="767"/>
      <c r="K948" s="767"/>
      <c r="L948" s="767"/>
      <c r="M948" s="767"/>
      <c r="N948" s="767"/>
      <c r="O948" s="767"/>
      <c r="P948" s="767"/>
      <c r="Q948" s="767"/>
      <c r="R948" s="767"/>
      <c r="S948" s="767"/>
      <c r="T948" s="767"/>
      <c r="U948" s="767"/>
      <c r="V948" s="799"/>
      <c r="W948" s="799"/>
      <c r="X948" s="799"/>
      <c r="Y948" s="799"/>
      <c r="Z948" s="799"/>
      <c r="AA948" s="799"/>
    </row>
    <row r="949">
      <c r="A949" s="767"/>
      <c r="B949" s="734"/>
      <c r="C949" s="767"/>
      <c r="D949" s="767"/>
      <c r="E949" s="767"/>
      <c r="F949" s="767"/>
      <c r="G949" s="767"/>
      <c r="H949" s="767"/>
      <c r="I949" s="767"/>
      <c r="J949" s="767"/>
      <c r="K949" s="767"/>
      <c r="L949" s="767"/>
      <c r="M949" s="767"/>
      <c r="N949" s="767"/>
      <c r="O949" s="767"/>
      <c r="P949" s="767"/>
      <c r="Q949" s="767"/>
      <c r="R949" s="767"/>
      <c r="S949" s="767"/>
      <c r="T949" s="767"/>
      <c r="U949" s="767"/>
      <c r="V949" s="799"/>
      <c r="W949" s="799"/>
      <c r="X949" s="799"/>
      <c r="Y949" s="799"/>
      <c r="Z949" s="799"/>
      <c r="AA949" s="799"/>
    </row>
    <row r="950">
      <c r="A950" s="767"/>
      <c r="B950" s="734"/>
      <c r="C950" s="767"/>
      <c r="D950" s="767"/>
      <c r="E950" s="767"/>
      <c r="F950" s="767"/>
      <c r="G950" s="767"/>
      <c r="H950" s="767"/>
      <c r="I950" s="767"/>
      <c r="J950" s="767"/>
      <c r="K950" s="767"/>
      <c r="L950" s="767"/>
      <c r="M950" s="767"/>
      <c r="N950" s="767"/>
      <c r="O950" s="767"/>
      <c r="P950" s="767"/>
      <c r="Q950" s="767"/>
      <c r="R950" s="767"/>
      <c r="S950" s="767"/>
      <c r="T950" s="767"/>
      <c r="U950" s="767"/>
      <c r="V950" s="799"/>
      <c r="W950" s="799"/>
      <c r="X950" s="799"/>
      <c r="Y950" s="799"/>
      <c r="Z950" s="799"/>
      <c r="AA950" s="799"/>
    </row>
    <row r="951">
      <c r="A951" s="767"/>
      <c r="B951" s="734"/>
      <c r="C951" s="767"/>
      <c r="D951" s="767"/>
      <c r="E951" s="767"/>
      <c r="F951" s="767"/>
      <c r="G951" s="767"/>
      <c r="H951" s="767"/>
      <c r="I951" s="767"/>
      <c r="J951" s="767"/>
      <c r="K951" s="767"/>
      <c r="L951" s="767"/>
      <c r="M951" s="767"/>
      <c r="N951" s="767"/>
      <c r="O951" s="767"/>
      <c r="P951" s="767"/>
      <c r="Q951" s="767"/>
      <c r="R951" s="767"/>
      <c r="S951" s="767"/>
      <c r="T951" s="767"/>
      <c r="U951" s="767"/>
      <c r="V951" s="799"/>
      <c r="W951" s="799"/>
      <c r="X951" s="799"/>
      <c r="Y951" s="799"/>
      <c r="Z951" s="799"/>
      <c r="AA951" s="799"/>
    </row>
    <row r="952">
      <c r="A952" s="767"/>
      <c r="B952" s="734"/>
      <c r="C952" s="767"/>
      <c r="D952" s="767"/>
      <c r="E952" s="767"/>
      <c r="F952" s="767"/>
      <c r="G952" s="767"/>
      <c r="H952" s="767"/>
      <c r="I952" s="767"/>
      <c r="J952" s="767"/>
      <c r="K952" s="767"/>
      <c r="L952" s="767"/>
      <c r="M952" s="767"/>
      <c r="N952" s="767"/>
      <c r="O952" s="767"/>
      <c r="P952" s="767"/>
      <c r="Q952" s="767"/>
      <c r="R952" s="767"/>
      <c r="S952" s="767"/>
      <c r="T952" s="767"/>
      <c r="U952" s="767"/>
      <c r="V952" s="799"/>
      <c r="W952" s="799"/>
      <c r="X952" s="799"/>
      <c r="Y952" s="799"/>
      <c r="Z952" s="799"/>
      <c r="AA952" s="799"/>
    </row>
    <row r="953">
      <c r="A953" s="767"/>
      <c r="B953" s="734"/>
      <c r="C953" s="767"/>
      <c r="D953" s="767"/>
      <c r="E953" s="767"/>
      <c r="F953" s="767"/>
      <c r="G953" s="767"/>
      <c r="H953" s="767"/>
      <c r="I953" s="767"/>
      <c r="J953" s="767"/>
      <c r="K953" s="767"/>
      <c r="L953" s="767"/>
      <c r="M953" s="767"/>
      <c r="N953" s="767"/>
      <c r="O953" s="767"/>
      <c r="P953" s="767"/>
      <c r="Q953" s="767"/>
      <c r="R953" s="767"/>
      <c r="S953" s="767"/>
      <c r="T953" s="767"/>
      <c r="U953" s="767"/>
      <c r="V953" s="799"/>
      <c r="W953" s="799"/>
      <c r="X953" s="799"/>
      <c r="Y953" s="799"/>
      <c r="Z953" s="799"/>
      <c r="AA953" s="799"/>
    </row>
    <row r="954">
      <c r="A954" s="767"/>
      <c r="B954" s="734"/>
      <c r="C954" s="767"/>
      <c r="D954" s="767"/>
      <c r="E954" s="767"/>
      <c r="F954" s="767"/>
      <c r="G954" s="767"/>
      <c r="H954" s="767"/>
      <c r="I954" s="767"/>
      <c r="J954" s="767"/>
      <c r="K954" s="767"/>
      <c r="L954" s="767"/>
      <c r="M954" s="767"/>
      <c r="N954" s="767"/>
      <c r="O954" s="767"/>
      <c r="P954" s="767"/>
      <c r="Q954" s="767"/>
      <c r="R954" s="767"/>
      <c r="S954" s="767"/>
      <c r="T954" s="767"/>
      <c r="U954" s="767"/>
      <c r="V954" s="799"/>
      <c r="W954" s="799"/>
      <c r="X954" s="799"/>
      <c r="Y954" s="799"/>
      <c r="Z954" s="799"/>
      <c r="AA954" s="799"/>
    </row>
    <row r="955">
      <c r="A955" s="767"/>
      <c r="B955" s="734"/>
      <c r="C955" s="767"/>
      <c r="D955" s="767"/>
      <c r="E955" s="767"/>
      <c r="F955" s="767"/>
      <c r="G955" s="767"/>
      <c r="H955" s="767"/>
      <c r="I955" s="767"/>
      <c r="J955" s="767"/>
      <c r="K955" s="767"/>
      <c r="L955" s="767"/>
      <c r="M955" s="767"/>
      <c r="N955" s="767"/>
      <c r="O955" s="767"/>
      <c r="P955" s="767"/>
      <c r="Q955" s="767"/>
      <c r="R955" s="767"/>
      <c r="S955" s="767"/>
      <c r="T955" s="767"/>
      <c r="U955" s="767"/>
      <c r="V955" s="799"/>
      <c r="W955" s="799"/>
      <c r="X955" s="799"/>
      <c r="Y955" s="799"/>
      <c r="Z955" s="799"/>
      <c r="AA955" s="799"/>
    </row>
    <row r="956">
      <c r="A956" s="767"/>
      <c r="B956" s="734"/>
      <c r="C956" s="767"/>
      <c r="D956" s="767"/>
      <c r="E956" s="767"/>
      <c r="F956" s="767"/>
      <c r="G956" s="767"/>
      <c r="H956" s="767"/>
      <c r="I956" s="767"/>
      <c r="J956" s="767"/>
      <c r="K956" s="767"/>
      <c r="L956" s="767"/>
      <c r="M956" s="767"/>
      <c r="N956" s="767"/>
      <c r="O956" s="767"/>
      <c r="P956" s="767"/>
      <c r="Q956" s="767"/>
      <c r="R956" s="767"/>
      <c r="S956" s="767"/>
      <c r="T956" s="767"/>
      <c r="U956" s="767"/>
      <c r="V956" s="799"/>
      <c r="W956" s="799"/>
      <c r="X956" s="799"/>
      <c r="Y956" s="799"/>
      <c r="Z956" s="799"/>
      <c r="AA956" s="799"/>
    </row>
    <row r="957">
      <c r="A957" s="767"/>
      <c r="B957" s="734"/>
      <c r="C957" s="767"/>
      <c r="D957" s="767"/>
      <c r="E957" s="767"/>
      <c r="F957" s="767"/>
      <c r="G957" s="767"/>
      <c r="H957" s="767"/>
      <c r="I957" s="767"/>
      <c r="J957" s="767"/>
      <c r="K957" s="767"/>
      <c r="L957" s="767"/>
      <c r="M957" s="767"/>
      <c r="N957" s="767"/>
      <c r="O957" s="767"/>
      <c r="P957" s="767"/>
      <c r="Q957" s="767"/>
      <c r="R957" s="767"/>
      <c r="S957" s="767"/>
      <c r="T957" s="767"/>
      <c r="U957" s="767"/>
      <c r="V957" s="799"/>
      <c r="W957" s="799"/>
      <c r="X957" s="799"/>
      <c r="Y957" s="799"/>
      <c r="Z957" s="799"/>
      <c r="AA957" s="799"/>
    </row>
    <row r="958">
      <c r="A958" s="767"/>
      <c r="B958" s="734"/>
      <c r="C958" s="767"/>
      <c r="D958" s="767"/>
      <c r="E958" s="767"/>
      <c r="F958" s="767"/>
      <c r="G958" s="767"/>
      <c r="H958" s="767"/>
      <c r="I958" s="767"/>
      <c r="J958" s="767"/>
      <c r="K958" s="767"/>
      <c r="L958" s="767"/>
      <c r="M958" s="767"/>
      <c r="N958" s="767"/>
      <c r="O958" s="767"/>
      <c r="P958" s="767"/>
      <c r="Q958" s="767"/>
      <c r="R958" s="767"/>
      <c r="S958" s="767"/>
      <c r="T958" s="767"/>
      <c r="U958" s="767"/>
      <c r="V958" s="799"/>
      <c r="W958" s="799"/>
      <c r="X958" s="799"/>
      <c r="Y958" s="799"/>
      <c r="Z958" s="799"/>
      <c r="AA958" s="799"/>
    </row>
    <row r="959">
      <c r="A959" s="767"/>
      <c r="B959" s="734"/>
      <c r="C959" s="767"/>
      <c r="D959" s="767"/>
      <c r="E959" s="767"/>
      <c r="F959" s="767"/>
      <c r="G959" s="767"/>
      <c r="H959" s="767"/>
      <c r="I959" s="767"/>
      <c r="J959" s="767"/>
      <c r="K959" s="767"/>
      <c r="L959" s="767"/>
      <c r="M959" s="767"/>
      <c r="N959" s="767"/>
      <c r="O959" s="767"/>
      <c r="P959" s="767"/>
      <c r="Q959" s="767"/>
      <c r="R959" s="767"/>
      <c r="S959" s="767"/>
      <c r="T959" s="767"/>
      <c r="U959" s="767"/>
      <c r="V959" s="799"/>
      <c r="W959" s="799"/>
      <c r="X959" s="799"/>
      <c r="Y959" s="799"/>
      <c r="Z959" s="799"/>
      <c r="AA959" s="799"/>
    </row>
    <row r="960">
      <c r="A960" s="767"/>
      <c r="B960" s="734"/>
      <c r="C960" s="767"/>
      <c r="D960" s="767"/>
      <c r="E960" s="767"/>
      <c r="F960" s="767"/>
      <c r="G960" s="767"/>
      <c r="H960" s="767"/>
      <c r="I960" s="767"/>
      <c r="J960" s="767"/>
      <c r="K960" s="767"/>
      <c r="L960" s="767"/>
      <c r="M960" s="767"/>
      <c r="N960" s="767"/>
      <c r="O960" s="767"/>
      <c r="P960" s="767"/>
      <c r="Q960" s="767"/>
      <c r="R960" s="767"/>
      <c r="S960" s="767"/>
      <c r="T960" s="767"/>
      <c r="U960" s="767"/>
      <c r="V960" s="799"/>
      <c r="W960" s="799"/>
      <c r="X960" s="799"/>
      <c r="Y960" s="799"/>
      <c r="Z960" s="799"/>
      <c r="AA960" s="799"/>
    </row>
    <row r="961">
      <c r="A961" s="767"/>
      <c r="B961" s="734"/>
      <c r="C961" s="767"/>
      <c r="D961" s="767"/>
      <c r="E961" s="767"/>
      <c r="F961" s="767"/>
      <c r="G961" s="767"/>
      <c r="H961" s="767"/>
      <c r="I961" s="767"/>
      <c r="J961" s="767"/>
      <c r="K961" s="767"/>
      <c r="L961" s="767"/>
      <c r="M961" s="767"/>
      <c r="N961" s="767"/>
      <c r="O961" s="767"/>
      <c r="P961" s="767"/>
      <c r="Q961" s="767"/>
      <c r="R961" s="767"/>
      <c r="S961" s="767"/>
      <c r="T961" s="767"/>
      <c r="U961" s="767"/>
      <c r="V961" s="799"/>
      <c r="W961" s="799"/>
      <c r="X961" s="799"/>
      <c r="Y961" s="799"/>
      <c r="Z961" s="799"/>
      <c r="AA961" s="799"/>
    </row>
    <row r="962">
      <c r="A962" s="767"/>
      <c r="B962" s="734"/>
      <c r="C962" s="767"/>
      <c r="D962" s="767"/>
      <c r="E962" s="767"/>
      <c r="F962" s="767"/>
      <c r="G962" s="767"/>
      <c r="H962" s="767"/>
      <c r="I962" s="767"/>
      <c r="J962" s="767"/>
      <c r="K962" s="767"/>
      <c r="L962" s="767"/>
      <c r="M962" s="767"/>
      <c r="N962" s="767"/>
      <c r="O962" s="767"/>
      <c r="P962" s="767"/>
      <c r="Q962" s="767"/>
      <c r="R962" s="767"/>
      <c r="S962" s="767"/>
      <c r="T962" s="767"/>
      <c r="U962" s="767"/>
      <c r="V962" s="799"/>
      <c r="W962" s="799"/>
      <c r="X962" s="799"/>
      <c r="Y962" s="799"/>
      <c r="Z962" s="799"/>
      <c r="AA962" s="799"/>
    </row>
    <row r="963">
      <c r="A963" s="767"/>
      <c r="B963" s="734"/>
      <c r="C963" s="767"/>
      <c r="D963" s="767"/>
      <c r="E963" s="767"/>
      <c r="F963" s="767"/>
      <c r="G963" s="767"/>
      <c r="H963" s="767"/>
      <c r="I963" s="767"/>
      <c r="J963" s="767"/>
      <c r="K963" s="767"/>
      <c r="L963" s="767"/>
      <c r="M963" s="767"/>
      <c r="N963" s="767"/>
      <c r="O963" s="767"/>
      <c r="P963" s="767"/>
      <c r="Q963" s="767"/>
      <c r="R963" s="767"/>
      <c r="S963" s="767"/>
      <c r="T963" s="767"/>
      <c r="U963" s="767"/>
      <c r="V963" s="799"/>
      <c r="W963" s="799"/>
      <c r="X963" s="799"/>
      <c r="Y963" s="799"/>
      <c r="Z963" s="799"/>
      <c r="AA963" s="799"/>
    </row>
    <row r="964">
      <c r="A964" s="767"/>
      <c r="B964" s="734"/>
      <c r="C964" s="767"/>
      <c r="D964" s="767"/>
      <c r="E964" s="767"/>
      <c r="F964" s="767"/>
      <c r="G964" s="767"/>
      <c r="H964" s="767"/>
      <c r="I964" s="767"/>
      <c r="J964" s="767"/>
      <c r="K964" s="767"/>
      <c r="L964" s="767"/>
      <c r="M964" s="767"/>
      <c r="N964" s="767"/>
      <c r="O964" s="767"/>
      <c r="P964" s="767"/>
      <c r="Q964" s="767"/>
      <c r="R964" s="767"/>
      <c r="S964" s="767"/>
      <c r="T964" s="767"/>
      <c r="U964" s="767"/>
      <c r="V964" s="799"/>
      <c r="W964" s="799"/>
      <c r="X964" s="799"/>
      <c r="Y964" s="799"/>
      <c r="Z964" s="799"/>
      <c r="AA964" s="799"/>
    </row>
    <row r="965">
      <c r="A965" s="767"/>
      <c r="B965" s="734"/>
      <c r="C965" s="767"/>
      <c r="D965" s="767"/>
      <c r="E965" s="767"/>
      <c r="F965" s="767"/>
      <c r="G965" s="767"/>
      <c r="H965" s="767"/>
      <c r="I965" s="767"/>
      <c r="J965" s="767"/>
      <c r="K965" s="767"/>
      <c r="L965" s="767"/>
      <c r="M965" s="767"/>
      <c r="N965" s="767"/>
      <c r="O965" s="767"/>
      <c r="P965" s="767"/>
      <c r="Q965" s="767"/>
      <c r="R965" s="767"/>
      <c r="S965" s="767"/>
      <c r="T965" s="767"/>
      <c r="U965" s="767"/>
      <c r="V965" s="799"/>
      <c r="W965" s="799"/>
      <c r="X965" s="799"/>
      <c r="Y965" s="799"/>
      <c r="Z965" s="799"/>
      <c r="AA965" s="799"/>
    </row>
    <row r="966">
      <c r="A966" s="767"/>
      <c r="B966" s="734"/>
      <c r="C966" s="767"/>
      <c r="D966" s="767"/>
      <c r="E966" s="767"/>
      <c r="F966" s="767"/>
      <c r="G966" s="767"/>
      <c r="H966" s="767"/>
      <c r="I966" s="767"/>
      <c r="J966" s="767"/>
      <c r="K966" s="767"/>
      <c r="L966" s="767"/>
      <c r="M966" s="767"/>
      <c r="N966" s="767"/>
      <c r="O966" s="767"/>
      <c r="P966" s="767"/>
      <c r="Q966" s="767"/>
      <c r="R966" s="767"/>
      <c r="S966" s="767"/>
      <c r="T966" s="767"/>
      <c r="U966" s="767"/>
      <c r="V966" s="799"/>
      <c r="W966" s="799"/>
      <c r="X966" s="799"/>
      <c r="Y966" s="799"/>
      <c r="Z966" s="799"/>
      <c r="AA966" s="799"/>
    </row>
    <row r="967">
      <c r="A967" s="767"/>
      <c r="B967" s="734"/>
      <c r="C967" s="767"/>
      <c r="D967" s="767"/>
      <c r="E967" s="767"/>
      <c r="F967" s="767"/>
      <c r="G967" s="767"/>
      <c r="H967" s="767"/>
      <c r="I967" s="767"/>
      <c r="J967" s="767"/>
      <c r="K967" s="767"/>
      <c r="L967" s="767"/>
      <c r="M967" s="767"/>
      <c r="N967" s="767"/>
      <c r="O967" s="767"/>
      <c r="P967" s="767"/>
      <c r="Q967" s="767"/>
      <c r="R967" s="767"/>
      <c r="S967" s="767"/>
      <c r="T967" s="767"/>
      <c r="U967" s="767"/>
      <c r="V967" s="799"/>
      <c r="W967" s="799"/>
      <c r="X967" s="799"/>
      <c r="Y967" s="799"/>
      <c r="Z967" s="799"/>
      <c r="AA967" s="799"/>
    </row>
    <row r="968">
      <c r="A968" s="767"/>
      <c r="B968" s="734"/>
      <c r="C968" s="767"/>
      <c r="D968" s="767"/>
      <c r="E968" s="767"/>
      <c r="F968" s="767"/>
      <c r="G968" s="767"/>
      <c r="H968" s="767"/>
      <c r="I968" s="767"/>
      <c r="J968" s="767"/>
      <c r="K968" s="767"/>
      <c r="L968" s="767"/>
      <c r="M968" s="767"/>
      <c r="N968" s="767"/>
      <c r="O968" s="767"/>
      <c r="P968" s="767"/>
      <c r="Q968" s="767"/>
      <c r="R968" s="767"/>
      <c r="S968" s="767"/>
      <c r="T968" s="767"/>
      <c r="U968" s="767"/>
      <c r="V968" s="799"/>
      <c r="W968" s="799"/>
      <c r="X968" s="799"/>
      <c r="Y968" s="799"/>
      <c r="Z968" s="799"/>
      <c r="AA968" s="799"/>
    </row>
    <row r="969">
      <c r="A969" s="767"/>
      <c r="B969" s="734"/>
      <c r="C969" s="767"/>
      <c r="D969" s="767"/>
      <c r="E969" s="767"/>
      <c r="F969" s="767"/>
      <c r="G969" s="767"/>
      <c r="H969" s="767"/>
      <c r="I969" s="767"/>
      <c r="J969" s="767"/>
      <c r="K969" s="767"/>
      <c r="L969" s="767"/>
      <c r="M969" s="767"/>
      <c r="N969" s="767"/>
      <c r="O969" s="767"/>
      <c r="P969" s="767"/>
      <c r="Q969" s="767"/>
      <c r="R969" s="767"/>
      <c r="S969" s="767"/>
      <c r="T969" s="767"/>
      <c r="U969" s="767"/>
      <c r="V969" s="799"/>
      <c r="W969" s="799"/>
      <c r="X969" s="799"/>
      <c r="Y969" s="799"/>
      <c r="Z969" s="799"/>
      <c r="AA969" s="799"/>
    </row>
    <row r="970">
      <c r="A970" s="767"/>
      <c r="B970" s="734"/>
      <c r="C970" s="767"/>
      <c r="D970" s="767"/>
      <c r="E970" s="767"/>
      <c r="F970" s="767"/>
      <c r="G970" s="767"/>
      <c r="H970" s="767"/>
      <c r="I970" s="767"/>
      <c r="J970" s="767"/>
      <c r="K970" s="767"/>
      <c r="L970" s="767"/>
      <c r="M970" s="767"/>
      <c r="N970" s="767"/>
      <c r="O970" s="767"/>
      <c r="P970" s="767"/>
      <c r="Q970" s="767"/>
      <c r="R970" s="767"/>
      <c r="S970" s="767"/>
      <c r="T970" s="767"/>
      <c r="U970" s="767"/>
      <c r="V970" s="799"/>
      <c r="W970" s="799"/>
      <c r="X970" s="799"/>
      <c r="Y970" s="799"/>
      <c r="Z970" s="799"/>
      <c r="AA970" s="799"/>
    </row>
    <row r="971">
      <c r="A971" s="767"/>
      <c r="B971" s="734"/>
      <c r="C971" s="767"/>
      <c r="D971" s="767"/>
      <c r="E971" s="767"/>
      <c r="F971" s="767"/>
      <c r="G971" s="767"/>
      <c r="H971" s="767"/>
      <c r="I971" s="767"/>
      <c r="J971" s="767"/>
      <c r="K971" s="767"/>
      <c r="L971" s="767"/>
      <c r="M971" s="767"/>
      <c r="N971" s="767"/>
      <c r="O971" s="767"/>
      <c r="P971" s="767"/>
      <c r="Q971" s="767"/>
      <c r="R971" s="767"/>
      <c r="S971" s="767"/>
      <c r="T971" s="767"/>
      <c r="U971" s="767"/>
      <c r="V971" s="799"/>
      <c r="W971" s="799"/>
      <c r="X971" s="799"/>
      <c r="Y971" s="799"/>
      <c r="Z971" s="799"/>
      <c r="AA971" s="799"/>
    </row>
    <row r="972">
      <c r="A972" s="767"/>
      <c r="B972" s="734"/>
      <c r="C972" s="767"/>
      <c r="D972" s="767"/>
      <c r="E972" s="767"/>
      <c r="F972" s="767"/>
      <c r="G972" s="767"/>
      <c r="H972" s="767"/>
      <c r="I972" s="767"/>
      <c r="J972" s="767"/>
      <c r="K972" s="767"/>
      <c r="L972" s="767"/>
      <c r="M972" s="767"/>
      <c r="N972" s="767"/>
      <c r="O972" s="767"/>
      <c r="P972" s="767"/>
      <c r="Q972" s="767"/>
      <c r="R972" s="767"/>
      <c r="S972" s="767"/>
      <c r="T972" s="767"/>
      <c r="U972" s="767"/>
      <c r="V972" s="799"/>
      <c r="W972" s="799"/>
      <c r="X972" s="799"/>
      <c r="Y972" s="799"/>
      <c r="Z972" s="799"/>
      <c r="AA972" s="799"/>
    </row>
    <row r="973">
      <c r="A973" s="767"/>
      <c r="B973" s="734"/>
      <c r="C973" s="767"/>
      <c r="D973" s="767"/>
      <c r="E973" s="767"/>
      <c r="F973" s="767"/>
      <c r="G973" s="767"/>
      <c r="H973" s="767"/>
      <c r="I973" s="767"/>
      <c r="J973" s="767"/>
      <c r="K973" s="767"/>
      <c r="L973" s="767"/>
      <c r="M973" s="767"/>
      <c r="N973" s="767"/>
      <c r="O973" s="767"/>
      <c r="P973" s="767"/>
      <c r="Q973" s="767"/>
      <c r="R973" s="767"/>
      <c r="S973" s="767"/>
      <c r="T973" s="767"/>
      <c r="U973" s="767"/>
      <c r="V973" s="799"/>
      <c r="W973" s="799"/>
      <c r="X973" s="799"/>
      <c r="Y973" s="799"/>
      <c r="Z973" s="799"/>
      <c r="AA973" s="799"/>
    </row>
    <row r="974">
      <c r="A974" s="767"/>
      <c r="B974" s="734"/>
      <c r="C974" s="767"/>
      <c r="D974" s="767"/>
      <c r="E974" s="767"/>
      <c r="F974" s="767"/>
      <c r="G974" s="767"/>
      <c r="H974" s="767"/>
      <c r="I974" s="767"/>
      <c r="J974" s="767"/>
      <c r="K974" s="767"/>
      <c r="L974" s="767"/>
      <c r="M974" s="767"/>
      <c r="N974" s="767"/>
      <c r="O974" s="767"/>
      <c r="P974" s="767"/>
      <c r="Q974" s="767"/>
      <c r="R974" s="767"/>
      <c r="S974" s="767"/>
      <c r="T974" s="767"/>
      <c r="U974" s="767"/>
      <c r="V974" s="799"/>
      <c r="W974" s="799"/>
      <c r="X974" s="799"/>
      <c r="Y974" s="799"/>
      <c r="Z974" s="799"/>
      <c r="AA974" s="799"/>
    </row>
    <row r="975">
      <c r="A975" s="767"/>
      <c r="B975" s="734"/>
      <c r="C975" s="767"/>
      <c r="D975" s="767"/>
      <c r="E975" s="767"/>
      <c r="F975" s="767"/>
      <c r="G975" s="767"/>
      <c r="H975" s="767"/>
      <c r="I975" s="767"/>
      <c r="J975" s="767"/>
      <c r="K975" s="767"/>
      <c r="L975" s="767"/>
      <c r="M975" s="767"/>
      <c r="N975" s="767"/>
      <c r="O975" s="767"/>
      <c r="P975" s="767"/>
      <c r="Q975" s="767"/>
      <c r="R975" s="767"/>
      <c r="S975" s="767"/>
      <c r="T975" s="767"/>
      <c r="U975" s="767"/>
      <c r="V975" s="799"/>
      <c r="W975" s="799"/>
      <c r="X975" s="799"/>
      <c r="Y975" s="799"/>
      <c r="Z975" s="799"/>
      <c r="AA975" s="799"/>
    </row>
    <row r="976">
      <c r="A976" s="767"/>
      <c r="B976" s="734"/>
      <c r="C976" s="767"/>
      <c r="D976" s="767"/>
      <c r="E976" s="767"/>
      <c r="F976" s="767"/>
      <c r="G976" s="767"/>
      <c r="H976" s="767"/>
      <c r="I976" s="767"/>
      <c r="J976" s="767"/>
      <c r="K976" s="767"/>
      <c r="L976" s="767"/>
      <c r="M976" s="767"/>
      <c r="N976" s="767"/>
      <c r="O976" s="767"/>
      <c r="P976" s="767"/>
      <c r="Q976" s="767"/>
      <c r="R976" s="767"/>
      <c r="S976" s="767"/>
      <c r="T976" s="767"/>
      <c r="U976" s="767"/>
      <c r="V976" s="799"/>
      <c r="W976" s="799"/>
      <c r="X976" s="799"/>
      <c r="Y976" s="799"/>
      <c r="Z976" s="799"/>
      <c r="AA976" s="799"/>
    </row>
    <row r="977">
      <c r="A977" s="767"/>
      <c r="B977" s="734"/>
      <c r="C977" s="767"/>
      <c r="D977" s="767"/>
      <c r="E977" s="767"/>
      <c r="F977" s="767"/>
      <c r="G977" s="767"/>
      <c r="H977" s="767"/>
      <c r="I977" s="767"/>
      <c r="J977" s="767"/>
      <c r="K977" s="767"/>
      <c r="L977" s="767"/>
      <c r="M977" s="767"/>
      <c r="N977" s="767"/>
      <c r="O977" s="767"/>
      <c r="P977" s="767"/>
      <c r="Q977" s="767"/>
      <c r="R977" s="767"/>
      <c r="S977" s="767"/>
      <c r="T977" s="767"/>
      <c r="U977" s="767"/>
      <c r="V977" s="799"/>
      <c r="W977" s="799"/>
      <c r="X977" s="799"/>
      <c r="Y977" s="799"/>
      <c r="Z977" s="799"/>
      <c r="AA977" s="799"/>
    </row>
    <row r="978">
      <c r="A978" s="767"/>
      <c r="B978" s="734"/>
      <c r="C978" s="767"/>
      <c r="D978" s="767"/>
      <c r="E978" s="767"/>
      <c r="F978" s="767"/>
      <c r="G978" s="767"/>
      <c r="H978" s="767"/>
      <c r="I978" s="767"/>
      <c r="J978" s="767"/>
      <c r="K978" s="767"/>
      <c r="L978" s="767"/>
      <c r="M978" s="767"/>
      <c r="N978" s="767"/>
      <c r="O978" s="767"/>
      <c r="P978" s="767"/>
      <c r="Q978" s="767"/>
      <c r="R978" s="767"/>
      <c r="S978" s="767"/>
      <c r="T978" s="767"/>
      <c r="U978" s="767"/>
      <c r="V978" s="799"/>
      <c r="W978" s="799"/>
      <c r="X978" s="799"/>
      <c r="Y978" s="799"/>
      <c r="Z978" s="799"/>
      <c r="AA978" s="799"/>
    </row>
    <row r="979">
      <c r="A979" s="767"/>
      <c r="B979" s="734"/>
      <c r="C979" s="767"/>
      <c r="D979" s="767"/>
      <c r="E979" s="767"/>
      <c r="F979" s="767"/>
      <c r="G979" s="767"/>
      <c r="H979" s="767"/>
      <c r="I979" s="767"/>
      <c r="J979" s="767"/>
      <c r="K979" s="767"/>
      <c r="L979" s="767"/>
      <c r="M979" s="767"/>
      <c r="N979" s="767"/>
      <c r="O979" s="767"/>
      <c r="P979" s="767"/>
      <c r="Q979" s="767"/>
      <c r="R979" s="767"/>
      <c r="S979" s="767"/>
      <c r="T979" s="767"/>
      <c r="U979" s="767"/>
      <c r="V979" s="799"/>
      <c r="W979" s="799"/>
      <c r="X979" s="799"/>
      <c r="Y979" s="799"/>
      <c r="Z979" s="799"/>
      <c r="AA979" s="799"/>
    </row>
    <row r="980">
      <c r="A980" s="767"/>
      <c r="B980" s="734"/>
      <c r="C980" s="767"/>
      <c r="D980" s="767"/>
      <c r="E980" s="767"/>
      <c r="F980" s="767"/>
      <c r="G980" s="767"/>
      <c r="H980" s="767"/>
      <c r="I980" s="767"/>
      <c r="J980" s="767"/>
      <c r="K980" s="767"/>
      <c r="L980" s="767"/>
      <c r="M980" s="767"/>
      <c r="N980" s="767"/>
      <c r="O980" s="767"/>
      <c r="P980" s="767"/>
      <c r="Q980" s="767"/>
      <c r="R980" s="767"/>
      <c r="S980" s="767"/>
      <c r="T980" s="767"/>
      <c r="U980" s="767"/>
      <c r="V980" s="799"/>
      <c r="W980" s="799"/>
      <c r="X980" s="799"/>
      <c r="Y980" s="799"/>
      <c r="Z980" s="799"/>
      <c r="AA980" s="799"/>
    </row>
    <row r="981">
      <c r="A981" s="767"/>
      <c r="B981" s="734"/>
      <c r="C981" s="767"/>
      <c r="D981" s="767"/>
      <c r="E981" s="767"/>
      <c r="F981" s="767"/>
      <c r="G981" s="767"/>
      <c r="H981" s="767"/>
      <c r="I981" s="767"/>
      <c r="J981" s="767"/>
      <c r="K981" s="767"/>
      <c r="L981" s="767"/>
      <c r="M981" s="767"/>
      <c r="N981" s="767"/>
      <c r="O981" s="767"/>
      <c r="P981" s="767"/>
      <c r="Q981" s="767"/>
      <c r="R981" s="767"/>
      <c r="S981" s="767"/>
      <c r="T981" s="767"/>
      <c r="U981" s="767"/>
      <c r="V981" s="799"/>
      <c r="W981" s="799"/>
      <c r="X981" s="799"/>
      <c r="Y981" s="799"/>
      <c r="Z981" s="799"/>
      <c r="AA981" s="799"/>
    </row>
    <row r="982">
      <c r="A982" s="767"/>
      <c r="B982" s="734"/>
      <c r="C982" s="767"/>
      <c r="D982" s="767"/>
      <c r="E982" s="767"/>
      <c r="F982" s="767"/>
      <c r="G982" s="767"/>
      <c r="H982" s="767"/>
      <c r="I982" s="767"/>
      <c r="J982" s="767"/>
      <c r="K982" s="767"/>
      <c r="L982" s="767"/>
      <c r="M982" s="767"/>
      <c r="N982" s="767"/>
      <c r="O982" s="767"/>
      <c r="P982" s="767"/>
      <c r="Q982" s="767"/>
      <c r="R982" s="767"/>
      <c r="S982" s="767"/>
      <c r="T982" s="767"/>
      <c r="U982" s="767"/>
      <c r="V982" s="799"/>
      <c r="W982" s="799"/>
      <c r="X982" s="799"/>
      <c r="Y982" s="799"/>
      <c r="Z982" s="799"/>
      <c r="AA982" s="799"/>
    </row>
    <row r="983">
      <c r="A983" s="767"/>
      <c r="B983" s="734"/>
      <c r="C983" s="767"/>
      <c r="D983" s="767"/>
      <c r="E983" s="767"/>
      <c r="F983" s="767"/>
      <c r="G983" s="767"/>
      <c r="H983" s="767"/>
      <c r="I983" s="767"/>
      <c r="J983" s="767"/>
      <c r="K983" s="767"/>
      <c r="L983" s="767"/>
      <c r="M983" s="767"/>
      <c r="N983" s="767"/>
      <c r="O983" s="767"/>
      <c r="P983" s="767"/>
      <c r="Q983" s="767"/>
      <c r="R983" s="767"/>
      <c r="S983" s="767"/>
      <c r="T983" s="767"/>
      <c r="U983" s="767"/>
      <c r="V983" s="799"/>
      <c r="W983" s="799"/>
      <c r="X983" s="799"/>
      <c r="Y983" s="799"/>
      <c r="Z983" s="799"/>
      <c r="AA983" s="799"/>
    </row>
    <row r="984">
      <c r="A984" s="767"/>
      <c r="B984" s="734"/>
      <c r="C984" s="767"/>
      <c r="D984" s="767"/>
      <c r="E984" s="767"/>
      <c r="F984" s="767"/>
      <c r="G984" s="767"/>
      <c r="H984" s="767"/>
      <c r="I984" s="767"/>
      <c r="J984" s="767"/>
      <c r="K984" s="767"/>
      <c r="L984" s="767"/>
      <c r="M984" s="767"/>
      <c r="N984" s="767"/>
      <c r="O984" s="767"/>
      <c r="P984" s="767"/>
      <c r="Q984" s="767"/>
      <c r="R984" s="767"/>
      <c r="S984" s="767"/>
      <c r="T984" s="767"/>
      <c r="U984" s="767"/>
      <c r="V984" s="799"/>
      <c r="W984" s="799"/>
      <c r="X984" s="799"/>
      <c r="Y984" s="799"/>
      <c r="Z984" s="799"/>
      <c r="AA984" s="799"/>
    </row>
    <row r="985">
      <c r="A985" s="767"/>
      <c r="B985" s="734"/>
      <c r="C985" s="767"/>
      <c r="D985" s="767"/>
      <c r="E985" s="767"/>
      <c r="F985" s="767"/>
      <c r="G985" s="767"/>
      <c r="H985" s="767"/>
      <c r="I985" s="767"/>
      <c r="J985" s="767"/>
      <c r="K985" s="767"/>
      <c r="L985" s="767"/>
      <c r="M985" s="767"/>
      <c r="N985" s="767"/>
      <c r="O985" s="767"/>
      <c r="P985" s="767"/>
      <c r="Q985" s="767"/>
      <c r="R985" s="767"/>
      <c r="S985" s="767"/>
      <c r="T985" s="767"/>
      <c r="U985" s="767"/>
      <c r="V985" s="799"/>
      <c r="W985" s="799"/>
      <c r="X985" s="799"/>
      <c r="Y985" s="799"/>
      <c r="Z985" s="799"/>
      <c r="AA985" s="799"/>
    </row>
    <row r="986">
      <c r="A986" s="767"/>
      <c r="B986" s="734"/>
      <c r="C986" s="767"/>
      <c r="D986" s="767"/>
      <c r="E986" s="767"/>
      <c r="F986" s="767"/>
      <c r="G986" s="767"/>
      <c r="H986" s="767"/>
      <c r="I986" s="767"/>
      <c r="J986" s="767"/>
      <c r="K986" s="767"/>
      <c r="L986" s="767"/>
      <c r="M986" s="767"/>
      <c r="N986" s="767"/>
      <c r="O986" s="767"/>
      <c r="P986" s="767"/>
      <c r="Q986" s="767"/>
      <c r="R986" s="767"/>
      <c r="S986" s="767"/>
      <c r="T986" s="767"/>
      <c r="U986" s="767"/>
      <c r="V986" s="799"/>
      <c r="W986" s="799"/>
      <c r="X986" s="799"/>
      <c r="Y986" s="799"/>
      <c r="Z986" s="799"/>
      <c r="AA986" s="799"/>
    </row>
    <row r="987">
      <c r="A987" s="767"/>
      <c r="B987" s="734"/>
      <c r="C987" s="767"/>
      <c r="D987" s="767"/>
      <c r="E987" s="767"/>
      <c r="F987" s="767"/>
      <c r="G987" s="767"/>
      <c r="H987" s="767"/>
      <c r="I987" s="767"/>
      <c r="J987" s="767"/>
      <c r="K987" s="767"/>
      <c r="L987" s="767"/>
      <c r="M987" s="767"/>
      <c r="N987" s="767"/>
      <c r="O987" s="767"/>
      <c r="P987" s="767"/>
      <c r="Q987" s="767"/>
      <c r="R987" s="767"/>
      <c r="S987" s="767"/>
      <c r="T987" s="767"/>
      <c r="U987" s="767"/>
      <c r="V987" s="799"/>
      <c r="W987" s="799"/>
      <c r="X987" s="799"/>
      <c r="Y987" s="799"/>
      <c r="Z987" s="799"/>
      <c r="AA987" s="799"/>
    </row>
    <row r="988">
      <c r="A988" s="767"/>
      <c r="B988" s="734"/>
      <c r="C988" s="767"/>
      <c r="D988" s="767"/>
      <c r="E988" s="767"/>
      <c r="F988" s="767"/>
      <c r="G988" s="767"/>
      <c r="H988" s="767"/>
      <c r="I988" s="767"/>
      <c r="J988" s="767"/>
      <c r="K988" s="767"/>
      <c r="L988" s="767"/>
      <c r="M988" s="767"/>
      <c r="N988" s="767"/>
      <c r="O988" s="767"/>
      <c r="P988" s="767"/>
      <c r="Q988" s="767"/>
      <c r="R988" s="767"/>
      <c r="S988" s="767"/>
      <c r="T988" s="767"/>
      <c r="U988" s="767"/>
      <c r="V988" s="799"/>
      <c r="W988" s="799"/>
      <c r="X988" s="799"/>
      <c r="Y988" s="799"/>
      <c r="Z988" s="799"/>
      <c r="AA988" s="799"/>
    </row>
    <row r="989">
      <c r="A989" s="767"/>
      <c r="B989" s="734"/>
      <c r="C989" s="767"/>
      <c r="D989" s="767"/>
      <c r="E989" s="767"/>
      <c r="F989" s="767"/>
      <c r="G989" s="767"/>
      <c r="H989" s="767"/>
      <c r="I989" s="767"/>
      <c r="J989" s="767"/>
      <c r="K989" s="767"/>
      <c r="L989" s="767"/>
      <c r="M989" s="767"/>
      <c r="N989" s="767"/>
      <c r="O989" s="767"/>
      <c r="P989" s="767"/>
      <c r="Q989" s="767"/>
      <c r="R989" s="767"/>
      <c r="S989" s="767"/>
      <c r="T989" s="767"/>
      <c r="U989" s="767"/>
      <c r="V989" s="799"/>
      <c r="W989" s="799"/>
      <c r="X989" s="799"/>
      <c r="Y989" s="799"/>
      <c r="Z989" s="799"/>
      <c r="AA989" s="799"/>
    </row>
    <row r="990">
      <c r="A990" s="767"/>
      <c r="B990" s="734"/>
      <c r="C990" s="767"/>
      <c r="D990" s="767"/>
      <c r="E990" s="767"/>
      <c r="F990" s="767"/>
      <c r="G990" s="767"/>
      <c r="H990" s="767"/>
      <c r="I990" s="767"/>
      <c r="J990" s="767"/>
      <c r="K990" s="767"/>
      <c r="L990" s="767"/>
      <c r="M990" s="767"/>
      <c r="N990" s="767"/>
      <c r="O990" s="767"/>
      <c r="P990" s="767"/>
      <c r="Q990" s="767"/>
      <c r="R990" s="767"/>
      <c r="S990" s="767"/>
      <c r="T990" s="767"/>
      <c r="U990" s="767"/>
      <c r="V990" s="799"/>
      <c r="W990" s="799"/>
      <c r="X990" s="799"/>
      <c r="Y990" s="799"/>
      <c r="Z990" s="799"/>
      <c r="AA990" s="799"/>
    </row>
    <row r="991">
      <c r="A991" s="767"/>
      <c r="B991" s="734"/>
      <c r="C991" s="767"/>
      <c r="D991" s="767"/>
      <c r="E991" s="767"/>
      <c r="F991" s="767"/>
      <c r="G991" s="767"/>
      <c r="H991" s="767"/>
      <c r="I991" s="767"/>
      <c r="J991" s="767"/>
      <c r="K991" s="767"/>
      <c r="L991" s="767"/>
      <c r="M991" s="767"/>
      <c r="N991" s="767"/>
      <c r="O991" s="767"/>
      <c r="P991" s="767"/>
      <c r="Q991" s="767"/>
      <c r="R991" s="767"/>
      <c r="S991" s="767"/>
      <c r="T991" s="767"/>
      <c r="U991" s="767"/>
      <c r="V991" s="799"/>
      <c r="W991" s="799"/>
      <c r="X991" s="799"/>
      <c r="Y991" s="799"/>
      <c r="Z991" s="799"/>
      <c r="AA991" s="799"/>
    </row>
    <row r="992">
      <c r="A992" s="767"/>
      <c r="B992" s="734"/>
      <c r="C992" s="767"/>
      <c r="D992" s="767"/>
      <c r="E992" s="767"/>
      <c r="F992" s="767"/>
      <c r="G992" s="767"/>
      <c r="H992" s="767"/>
      <c r="I992" s="767"/>
      <c r="J992" s="767"/>
      <c r="K992" s="767"/>
      <c r="L992" s="767"/>
      <c r="M992" s="767"/>
      <c r="N992" s="767"/>
      <c r="O992" s="767"/>
      <c r="P992" s="767"/>
      <c r="Q992" s="767"/>
      <c r="R992" s="767"/>
      <c r="S992" s="767"/>
      <c r="T992" s="767"/>
      <c r="U992" s="767"/>
      <c r="V992" s="799"/>
      <c r="W992" s="799"/>
      <c r="X992" s="799"/>
      <c r="Y992" s="799"/>
      <c r="Z992" s="799"/>
      <c r="AA992" s="799"/>
    </row>
    <row r="993">
      <c r="A993" s="767"/>
      <c r="B993" s="734"/>
      <c r="C993" s="767"/>
      <c r="D993" s="767"/>
      <c r="E993" s="767"/>
      <c r="F993" s="767"/>
      <c r="G993" s="767"/>
      <c r="H993" s="767"/>
      <c r="I993" s="767"/>
      <c r="J993" s="767"/>
      <c r="K993" s="767"/>
      <c r="L993" s="767"/>
      <c r="M993" s="767"/>
      <c r="N993" s="767"/>
      <c r="O993" s="767"/>
      <c r="P993" s="767"/>
      <c r="Q993" s="767"/>
      <c r="R993" s="767"/>
      <c r="S993" s="767"/>
      <c r="T993" s="767"/>
      <c r="U993" s="767"/>
      <c r="V993" s="799"/>
      <c r="W993" s="799"/>
      <c r="X993" s="799"/>
      <c r="Y993" s="799"/>
      <c r="Z993" s="799"/>
      <c r="AA993" s="799"/>
    </row>
    <row r="994">
      <c r="A994" s="767"/>
      <c r="B994" s="734"/>
      <c r="C994" s="767"/>
      <c r="D994" s="767"/>
      <c r="E994" s="767"/>
      <c r="F994" s="767"/>
      <c r="G994" s="767"/>
      <c r="H994" s="767"/>
      <c r="I994" s="767"/>
      <c r="J994" s="767"/>
      <c r="K994" s="767"/>
      <c r="L994" s="767"/>
      <c r="M994" s="767"/>
      <c r="N994" s="767"/>
      <c r="O994" s="767"/>
      <c r="P994" s="767"/>
      <c r="Q994" s="767"/>
      <c r="R994" s="767"/>
      <c r="S994" s="767"/>
      <c r="T994" s="767"/>
      <c r="U994" s="767"/>
      <c r="V994" s="799"/>
      <c r="W994" s="799"/>
      <c r="X994" s="799"/>
      <c r="Y994" s="799"/>
      <c r="Z994" s="799"/>
      <c r="AA994" s="799"/>
    </row>
    <row r="995">
      <c r="A995" s="767"/>
      <c r="B995" s="734"/>
      <c r="C995" s="767"/>
      <c r="D995" s="767"/>
      <c r="E995" s="767"/>
      <c r="F995" s="767"/>
      <c r="G995" s="767"/>
      <c r="H995" s="767"/>
      <c r="I995" s="767"/>
      <c r="J995" s="767"/>
      <c r="K995" s="767"/>
      <c r="L995" s="767"/>
      <c r="M995" s="767"/>
      <c r="N995" s="767"/>
      <c r="O995" s="767"/>
      <c r="P995" s="767"/>
      <c r="Q995" s="767"/>
      <c r="R995" s="767"/>
      <c r="S995" s="767"/>
      <c r="T995" s="767"/>
      <c r="U995" s="767"/>
      <c r="V995" s="799"/>
      <c r="W995" s="799"/>
      <c r="X995" s="799"/>
      <c r="Y995" s="799"/>
      <c r="Z995" s="799"/>
      <c r="AA995" s="799"/>
    </row>
    <row r="996">
      <c r="A996" s="767"/>
      <c r="B996" s="734"/>
      <c r="C996" s="767"/>
      <c r="D996" s="767"/>
      <c r="E996" s="767"/>
      <c r="F996" s="767"/>
      <c r="G996" s="767"/>
      <c r="H996" s="767"/>
      <c r="I996" s="767"/>
      <c r="J996" s="767"/>
      <c r="K996" s="767"/>
      <c r="L996" s="767"/>
      <c r="M996" s="767"/>
      <c r="N996" s="767"/>
      <c r="O996" s="767"/>
      <c r="P996" s="767"/>
      <c r="Q996" s="767"/>
      <c r="R996" s="767"/>
      <c r="S996" s="767"/>
      <c r="T996" s="767"/>
      <c r="U996" s="767"/>
      <c r="V996" s="799"/>
      <c r="W996" s="799"/>
      <c r="X996" s="799"/>
      <c r="Y996" s="799"/>
      <c r="Z996" s="799"/>
      <c r="AA996" s="799"/>
    </row>
    <row r="997">
      <c r="A997" s="767"/>
      <c r="B997" s="734"/>
      <c r="C997" s="767"/>
      <c r="D997" s="767"/>
      <c r="E997" s="767"/>
      <c r="F997" s="767"/>
      <c r="G997" s="767"/>
      <c r="H997" s="767"/>
      <c r="I997" s="767"/>
      <c r="J997" s="767"/>
      <c r="K997" s="767"/>
      <c r="L997" s="767"/>
      <c r="M997" s="767"/>
      <c r="N997" s="767"/>
      <c r="O997" s="767"/>
      <c r="P997" s="767"/>
      <c r="Q997" s="767"/>
      <c r="R997" s="767"/>
      <c r="S997" s="767"/>
      <c r="T997" s="767"/>
      <c r="U997" s="767"/>
      <c r="V997" s="799"/>
      <c r="W997" s="799"/>
      <c r="X997" s="799"/>
      <c r="Y997" s="799"/>
      <c r="Z997" s="799"/>
      <c r="AA997" s="799"/>
    </row>
    <row r="998">
      <c r="A998" s="767"/>
      <c r="B998" s="734"/>
      <c r="C998" s="767"/>
      <c r="D998" s="767"/>
      <c r="E998" s="767"/>
      <c r="F998" s="767"/>
      <c r="G998" s="767"/>
      <c r="H998" s="767"/>
      <c r="I998" s="767"/>
      <c r="J998" s="767"/>
      <c r="K998" s="767"/>
      <c r="L998" s="767"/>
      <c r="M998" s="767"/>
      <c r="N998" s="767"/>
      <c r="O998" s="767"/>
      <c r="P998" s="767"/>
      <c r="Q998" s="767"/>
      <c r="R998" s="767"/>
      <c r="S998" s="767"/>
      <c r="T998" s="767"/>
      <c r="U998" s="767"/>
      <c r="V998" s="799"/>
      <c r="W998" s="799"/>
      <c r="X998" s="799"/>
      <c r="Y998" s="799"/>
      <c r="Z998" s="799"/>
      <c r="AA998" s="799"/>
    </row>
    <row r="999">
      <c r="A999" s="767"/>
      <c r="B999" s="734"/>
      <c r="C999" s="767"/>
      <c r="D999" s="767"/>
      <c r="E999" s="767"/>
      <c r="F999" s="767"/>
      <c r="G999" s="767"/>
      <c r="H999" s="767"/>
      <c r="I999" s="767"/>
      <c r="J999" s="767"/>
      <c r="K999" s="767"/>
      <c r="L999" s="767"/>
      <c r="M999" s="767"/>
      <c r="N999" s="767"/>
      <c r="O999" s="767"/>
      <c r="P999" s="767"/>
      <c r="Q999" s="767"/>
      <c r="R999" s="767"/>
      <c r="S999" s="767"/>
      <c r="T999" s="767"/>
      <c r="U999" s="767"/>
      <c r="V999" s="799"/>
      <c r="W999" s="799"/>
      <c r="X999" s="799"/>
      <c r="Y999" s="799"/>
      <c r="Z999" s="799"/>
      <c r="AA999" s="799"/>
    </row>
    <row r="1000">
      <c r="A1000" s="767"/>
      <c r="B1000" s="734"/>
      <c r="C1000" s="767"/>
      <c r="D1000" s="767"/>
      <c r="E1000" s="767"/>
      <c r="F1000" s="767"/>
      <c r="G1000" s="767"/>
      <c r="H1000" s="767"/>
      <c r="I1000" s="767"/>
      <c r="J1000" s="767"/>
      <c r="K1000" s="767"/>
      <c r="L1000" s="767"/>
      <c r="M1000" s="767"/>
      <c r="N1000" s="767"/>
      <c r="O1000" s="767"/>
      <c r="P1000" s="767"/>
      <c r="Q1000" s="767"/>
      <c r="R1000" s="767"/>
      <c r="S1000" s="767"/>
      <c r="T1000" s="767"/>
      <c r="U1000" s="767"/>
      <c r="V1000" s="799"/>
      <c r="W1000" s="799"/>
      <c r="X1000" s="799"/>
      <c r="Y1000" s="799"/>
      <c r="Z1000" s="799"/>
      <c r="AA1000" s="799"/>
    </row>
    <row r="1001">
      <c r="A1001" s="767"/>
      <c r="B1001" s="734"/>
      <c r="C1001" s="767"/>
      <c r="D1001" s="767"/>
      <c r="E1001" s="767"/>
      <c r="F1001" s="767"/>
      <c r="G1001" s="767"/>
      <c r="H1001" s="767"/>
      <c r="I1001" s="767"/>
      <c r="J1001" s="767"/>
      <c r="K1001" s="767"/>
      <c r="L1001" s="767"/>
      <c r="M1001" s="767"/>
      <c r="N1001" s="767"/>
      <c r="O1001" s="767"/>
      <c r="P1001" s="767"/>
      <c r="Q1001" s="767"/>
      <c r="R1001" s="767"/>
      <c r="S1001" s="767"/>
      <c r="T1001" s="767"/>
      <c r="U1001" s="767"/>
      <c r="V1001" s="799"/>
      <c r="W1001" s="799"/>
      <c r="X1001" s="799"/>
      <c r="Y1001" s="799"/>
      <c r="Z1001" s="799"/>
      <c r="AA1001" s="799"/>
    </row>
    <row r="1002">
      <c r="A1002" s="767"/>
      <c r="B1002" s="734"/>
      <c r="C1002" s="767"/>
      <c r="D1002" s="767"/>
      <c r="E1002" s="767"/>
      <c r="F1002" s="767"/>
      <c r="G1002" s="767"/>
      <c r="H1002" s="767"/>
      <c r="I1002" s="767"/>
      <c r="J1002" s="767"/>
      <c r="K1002" s="767"/>
      <c r="L1002" s="767"/>
      <c r="M1002" s="767"/>
      <c r="N1002" s="767"/>
      <c r="O1002" s="767"/>
      <c r="P1002" s="767"/>
      <c r="Q1002" s="767"/>
      <c r="R1002" s="767"/>
      <c r="S1002" s="767"/>
      <c r="T1002" s="767"/>
      <c r="U1002" s="767"/>
      <c r="V1002" s="799"/>
      <c r="W1002" s="799"/>
      <c r="X1002" s="799"/>
      <c r="Y1002" s="799"/>
      <c r="Z1002" s="799"/>
      <c r="AA1002" s="799"/>
    </row>
    <row r="1003">
      <c r="A1003" s="767"/>
      <c r="B1003" s="734"/>
      <c r="C1003" s="767"/>
      <c r="D1003" s="767"/>
      <c r="E1003" s="767"/>
      <c r="F1003" s="767"/>
      <c r="G1003" s="767"/>
      <c r="H1003" s="767"/>
      <c r="I1003" s="767"/>
      <c r="J1003" s="767"/>
      <c r="K1003" s="767"/>
      <c r="L1003" s="767"/>
      <c r="M1003" s="767"/>
      <c r="N1003" s="767"/>
      <c r="O1003" s="767"/>
      <c r="P1003" s="767"/>
      <c r="Q1003" s="767"/>
      <c r="R1003" s="767"/>
      <c r="S1003" s="767"/>
      <c r="T1003" s="767"/>
      <c r="U1003" s="767"/>
      <c r="V1003" s="799"/>
      <c r="W1003" s="799"/>
      <c r="X1003" s="799"/>
      <c r="Y1003" s="799"/>
      <c r="Z1003" s="799"/>
      <c r="AA1003" s="799"/>
    </row>
    <row r="1004">
      <c r="A1004" s="767"/>
      <c r="B1004" s="734"/>
      <c r="C1004" s="767"/>
      <c r="D1004" s="767"/>
      <c r="E1004" s="767"/>
      <c r="F1004" s="767"/>
      <c r="G1004" s="767"/>
      <c r="H1004" s="767"/>
      <c r="I1004" s="767"/>
      <c r="J1004" s="767"/>
      <c r="K1004" s="767"/>
      <c r="L1004" s="767"/>
      <c r="M1004" s="767"/>
      <c r="N1004" s="767"/>
      <c r="O1004" s="767"/>
      <c r="P1004" s="767"/>
      <c r="Q1004" s="767"/>
      <c r="R1004" s="767"/>
      <c r="S1004" s="767"/>
      <c r="T1004" s="767"/>
      <c r="U1004" s="767"/>
      <c r="V1004" s="799"/>
      <c r="W1004" s="799"/>
      <c r="X1004" s="799"/>
      <c r="Y1004" s="799"/>
      <c r="Z1004" s="799"/>
      <c r="AA1004" s="799"/>
    </row>
    <row r="1005">
      <c r="A1005" s="767"/>
      <c r="B1005" s="734"/>
      <c r="C1005" s="767"/>
      <c r="D1005" s="767"/>
      <c r="E1005" s="767"/>
      <c r="F1005" s="767"/>
      <c r="G1005" s="767"/>
      <c r="H1005" s="767"/>
      <c r="I1005" s="767"/>
      <c r="J1005" s="767"/>
      <c r="K1005" s="767"/>
      <c r="L1005" s="767"/>
      <c r="M1005" s="767"/>
      <c r="N1005" s="767"/>
      <c r="O1005" s="767"/>
      <c r="P1005" s="767"/>
      <c r="Q1005" s="767"/>
      <c r="R1005" s="767"/>
      <c r="S1005" s="767"/>
      <c r="T1005" s="767"/>
      <c r="U1005" s="767"/>
      <c r="V1005" s="799"/>
      <c r="W1005" s="799"/>
      <c r="X1005" s="799"/>
      <c r="Y1005" s="799"/>
      <c r="Z1005" s="799"/>
      <c r="AA1005" s="799"/>
    </row>
    <row r="1006">
      <c r="A1006" s="767"/>
      <c r="B1006" s="734"/>
      <c r="C1006" s="767"/>
      <c r="D1006" s="767"/>
      <c r="E1006" s="767"/>
      <c r="F1006" s="767"/>
      <c r="G1006" s="767"/>
      <c r="H1006" s="767"/>
      <c r="I1006" s="767"/>
      <c r="J1006" s="767"/>
      <c r="K1006" s="767"/>
      <c r="L1006" s="767"/>
      <c r="M1006" s="767"/>
      <c r="N1006" s="767"/>
      <c r="O1006" s="767"/>
      <c r="P1006" s="767"/>
      <c r="Q1006" s="767"/>
      <c r="R1006" s="767"/>
      <c r="S1006" s="767"/>
      <c r="T1006" s="767"/>
      <c r="U1006" s="767"/>
      <c r="V1006" s="799"/>
      <c r="W1006" s="799"/>
      <c r="X1006" s="799"/>
      <c r="Y1006" s="799"/>
      <c r="Z1006" s="799"/>
      <c r="AA1006" s="799"/>
    </row>
    <row r="1007">
      <c r="A1007" s="767"/>
      <c r="B1007" s="734"/>
      <c r="C1007" s="767"/>
      <c r="D1007" s="767"/>
      <c r="E1007" s="767"/>
      <c r="F1007" s="767"/>
      <c r="G1007" s="767"/>
      <c r="H1007" s="767"/>
      <c r="I1007" s="767"/>
      <c r="J1007" s="767"/>
      <c r="K1007" s="767"/>
      <c r="L1007" s="767"/>
      <c r="M1007" s="767"/>
      <c r="N1007" s="767"/>
      <c r="O1007" s="767"/>
      <c r="P1007" s="767"/>
      <c r="Q1007" s="767"/>
      <c r="R1007" s="767"/>
      <c r="S1007" s="767"/>
      <c r="T1007" s="767"/>
      <c r="U1007" s="767"/>
      <c r="V1007" s="799"/>
      <c r="W1007" s="799"/>
      <c r="X1007" s="799"/>
      <c r="Y1007" s="799"/>
      <c r="Z1007" s="799"/>
      <c r="AA1007" s="799"/>
    </row>
    <row r="1008">
      <c r="A1008" s="767"/>
      <c r="B1008" s="734"/>
      <c r="C1008" s="767"/>
      <c r="D1008" s="767"/>
      <c r="E1008" s="767"/>
      <c r="F1008" s="767"/>
      <c r="G1008" s="767"/>
      <c r="H1008" s="767"/>
      <c r="I1008" s="767"/>
      <c r="J1008" s="767"/>
      <c r="K1008" s="767"/>
      <c r="L1008" s="767"/>
      <c r="M1008" s="767"/>
      <c r="N1008" s="767"/>
      <c r="O1008" s="767"/>
      <c r="P1008" s="767"/>
      <c r="Q1008" s="767"/>
      <c r="R1008" s="767"/>
      <c r="S1008" s="767"/>
      <c r="T1008" s="767"/>
      <c r="U1008" s="767"/>
      <c r="V1008" s="799"/>
      <c r="W1008" s="799"/>
      <c r="X1008" s="799"/>
      <c r="Y1008" s="799"/>
      <c r="Z1008" s="799"/>
      <c r="AA1008" s="799"/>
    </row>
    <row r="1009">
      <c r="A1009" s="767"/>
      <c r="B1009" s="734"/>
      <c r="C1009" s="767"/>
      <c r="D1009" s="767"/>
      <c r="E1009" s="767"/>
      <c r="F1009" s="767"/>
      <c r="G1009" s="767"/>
      <c r="H1009" s="767"/>
      <c r="I1009" s="767"/>
      <c r="J1009" s="767"/>
      <c r="K1009" s="767"/>
      <c r="L1009" s="767"/>
      <c r="M1009" s="767"/>
      <c r="N1009" s="767"/>
      <c r="O1009" s="767"/>
      <c r="P1009" s="767"/>
      <c r="Q1009" s="767"/>
      <c r="R1009" s="767"/>
      <c r="S1009" s="767"/>
      <c r="T1009" s="767"/>
      <c r="U1009" s="767"/>
      <c r="V1009" s="799"/>
      <c r="W1009" s="799"/>
      <c r="X1009" s="799"/>
      <c r="Y1009" s="799"/>
      <c r="Z1009" s="799"/>
      <c r="AA1009" s="799"/>
    </row>
    <row r="1010">
      <c r="A1010" s="767"/>
      <c r="B1010" s="734"/>
      <c r="C1010" s="767"/>
      <c r="D1010" s="767"/>
      <c r="E1010" s="767"/>
      <c r="F1010" s="767"/>
      <c r="G1010" s="767"/>
      <c r="H1010" s="767"/>
      <c r="I1010" s="767"/>
      <c r="J1010" s="767"/>
      <c r="K1010" s="767"/>
      <c r="L1010" s="767"/>
      <c r="M1010" s="767"/>
      <c r="N1010" s="767"/>
      <c r="O1010" s="767"/>
      <c r="P1010" s="767"/>
      <c r="Q1010" s="767"/>
      <c r="R1010" s="767"/>
      <c r="S1010" s="767"/>
      <c r="T1010" s="767"/>
      <c r="U1010" s="767"/>
      <c r="V1010" s="799"/>
      <c r="W1010" s="799"/>
      <c r="X1010" s="799"/>
      <c r="Y1010" s="799"/>
      <c r="Z1010" s="799"/>
      <c r="AA1010" s="799"/>
    </row>
    <row r="1011">
      <c r="A1011" s="767"/>
      <c r="B1011" s="734"/>
      <c r="C1011" s="767"/>
      <c r="D1011" s="767"/>
      <c r="E1011" s="767"/>
      <c r="F1011" s="767"/>
      <c r="G1011" s="767"/>
      <c r="H1011" s="767"/>
      <c r="I1011" s="767"/>
      <c r="J1011" s="767"/>
      <c r="K1011" s="767"/>
      <c r="L1011" s="767"/>
      <c r="M1011" s="767"/>
      <c r="N1011" s="767"/>
      <c r="O1011" s="767"/>
      <c r="P1011" s="767"/>
      <c r="Q1011" s="767"/>
      <c r="R1011" s="767"/>
      <c r="S1011" s="767"/>
      <c r="T1011" s="767"/>
      <c r="U1011" s="767"/>
      <c r="V1011" s="799"/>
      <c r="W1011" s="799"/>
      <c r="X1011" s="799"/>
      <c r="Y1011" s="799"/>
      <c r="Z1011" s="799"/>
      <c r="AA1011" s="799"/>
    </row>
    <row r="1012">
      <c r="A1012" s="767"/>
      <c r="B1012" s="734"/>
      <c r="C1012" s="767"/>
      <c r="D1012" s="767"/>
      <c r="E1012" s="767"/>
      <c r="F1012" s="767"/>
      <c r="G1012" s="767"/>
      <c r="H1012" s="767"/>
      <c r="I1012" s="767"/>
      <c r="J1012" s="767"/>
      <c r="K1012" s="767"/>
      <c r="L1012" s="767"/>
      <c r="M1012" s="767"/>
      <c r="N1012" s="767"/>
      <c r="O1012" s="767"/>
      <c r="P1012" s="767"/>
      <c r="Q1012" s="767"/>
      <c r="R1012" s="767"/>
      <c r="S1012" s="767"/>
      <c r="T1012" s="767"/>
      <c r="U1012" s="767"/>
      <c r="V1012" s="799"/>
      <c r="W1012" s="799"/>
      <c r="X1012" s="799"/>
      <c r="Y1012" s="799"/>
      <c r="Z1012" s="799"/>
      <c r="AA1012" s="799"/>
    </row>
    <row r="1013">
      <c r="A1013" s="767"/>
      <c r="B1013" s="734"/>
      <c r="C1013" s="767"/>
      <c r="D1013" s="767"/>
      <c r="E1013" s="767"/>
      <c r="F1013" s="767"/>
      <c r="G1013" s="767"/>
      <c r="H1013" s="767"/>
      <c r="I1013" s="767"/>
      <c r="J1013" s="767"/>
      <c r="K1013" s="767"/>
      <c r="L1013" s="767"/>
      <c r="M1013" s="767"/>
      <c r="N1013" s="767"/>
      <c r="O1013" s="767"/>
      <c r="P1013" s="767"/>
      <c r="Q1013" s="767"/>
      <c r="R1013" s="767"/>
      <c r="S1013" s="767"/>
      <c r="T1013" s="767"/>
      <c r="U1013" s="767"/>
      <c r="V1013" s="799"/>
      <c r="W1013" s="799"/>
      <c r="X1013" s="799"/>
      <c r="Y1013" s="799"/>
      <c r="Z1013" s="799"/>
      <c r="AA1013" s="799"/>
    </row>
    <row r="1014">
      <c r="A1014" s="767"/>
      <c r="B1014" s="734"/>
      <c r="C1014" s="767"/>
      <c r="D1014" s="767"/>
      <c r="E1014" s="767"/>
      <c r="F1014" s="767"/>
      <c r="G1014" s="767"/>
      <c r="H1014" s="767"/>
      <c r="I1014" s="767"/>
      <c r="J1014" s="767"/>
      <c r="K1014" s="767"/>
      <c r="L1014" s="767"/>
      <c r="M1014" s="767"/>
      <c r="N1014" s="767"/>
      <c r="O1014" s="767"/>
      <c r="P1014" s="767"/>
      <c r="Q1014" s="767"/>
      <c r="R1014" s="767"/>
      <c r="S1014" s="767"/>
      <c r="T1014" s="767"/>
      <c r="U1014" s="767"/>
      <c r="V1014" s="799"/>
      <c r="W1014" s="799"/>
      <c r="X1014" s="799"/>
      <c r="Y1014" s="799"/>
      <c r="Z1014" s="799"/>
      <c r="AA1014" s="799"/>
    </row>
    <row r="1015">
      <c r="A1015" s="767"/>
      <c r="B1015" s="734"/>
      <c r="C1015" s="767"/>
      <c r="D1015" s="767"/>
      <c r="E1015" s="767"/>
      <c r="F1015" s="767"/>
      <c r="G1015" s="767"/>
      <c r="H1015" s="767"/>
      <c r="I1015" s="767"/>
      <c r="J1015" s="767"/>
      <c r="K1015" s="767"/>
      <c r="L1015" s="767"/>
      <c r="M1015" s="767"/>
      <c r="N1015" s="767"/>
      <c r="O1015" s="767"/>
      <c r="P1015" s="767"/>
      <c r="Q1015" s="767"/>
      <c r="R1015" s="767"/>
      <c r="S1015" s="767"/>
      <c r="T1015" s="767"/>
      <c r="U1015" s="767"/>
      <c r="V1015" s="799"/>
      <c r="W1015" s="799"/>
      <c r="X1015" s="799"/>
      <c r="Y1015" s="799"/>
      <c r="Z1015" s="799"/>
      <c r="AA1015" s="799"/>
    </row>
    <row r="1016">
      <c r="A1016" s="767"/>
      <c r="B1016" s="734"/>
      <c r="C1016" s="767"/>
      <c r="D1016" s="767"/>
      <c r="E1016" s="767"/>
      <c r="F1016" s="767"/>
      <c r="G1016" s="767"/>
      <c r="H1016" s="767"/>
      <c r="I1016" s="767"/>
      <c r="J1016" s="767"/>
      <c r="K1016" s="767"/>
      <c r="L1016" s="767"/>
      <c r="M1016" s="767"/>
      <c r="N1016" s="767"/>
      <c r="O1016" s="767"/>
      <c r="P1016" s="767"/>
      <c r="Q1016" s="767"/>
      <c r="R1016" s="767"/>
      <c r="S1016" s="767"/>
      <c r="T1016" s="767"/>
      <c r="U1016" s="767"/>
      <c r="V1016" s="799"/>
      <c r="W1016" s="799"/>
      <c r="X1016" s="799"/>
      <c r="Y1016" s="799"/>
      <c r="Z1016" s="799"/>
      <c r="AA1016" s="799"/>
    </row>
    <row r="1017">
      <c r="A1017" s="767"/>
      <c r="B1017" s="734"/>
      <c r="C1017" s="767"/>
      <c r="D1017" s="767"/>
      <c r="E1017" s="767"/>
      <c r="F1017" s="767"/>
      <c r="G1017" s="767"/>
      <c r="H1017" s="767"/>
      <c r="I1017" s="767"/>
      <c r="J1017" s="767"/>
      <c r="K1017" s="767"/>
      <c r="L1017" s="767"/>
      <c r="M1017" s="767"/>
      <c r="N1017" s="767"/>
      <c r="O1017" s="767"/>
      <c r="P1017" s="767"/>
      <c r="Q1017" s="767"/>
      <c r="R1017" s="767"/>
      <c r="S1017" s="767"/>
      <c r="T1017" s="767"/>
      <c r="U1017" s="767"/>
      <c r="V1017" s="799"/>
      <c r="W1017" s="799"/>
      <c r="X1017" s="799"/>
      <c r="Y1017" s="799"/>
      <c r="Z1017" s="799"/>
      <c r="AA1017" s="799"/>
    </row>
    <row r="1018">
      <c r="A1018" s="767"/>
      <c r="B1018" s="734"/>
      <c r="C1018" s="767"/>
      <c r="D1018" s="767"/>
      <c r="E1018" s="767"/>
      <c r="F1018" s="767"/>
      <c r="G1018" s="767"/>
      <c r="H1018" s="767"/>
      <c r="I1018" s="767"/>
      <c r="J1018" s="767"/>
      <c r="K1018" s="767"/>
      <c r="L1018" s="767"/>
      <c r="M1018" s="767"/>
      <c r="N1018" s="767"/>
      <c r="O1018" s="767"/>
      <c r="P1018" s="767"/>
      <c r="Q1018" s="767"/>
      <c r="R1018" s="767"/>
      <c r="S1018" s="767"/>
      <c r="T1018" s="767"/>
      <c r="U1018" s="767"/>
      <c r="V1018" s="799"/>
      <c r="W1018" s="799"/>
      <c r="X1018" s="799"/>
      <c r="Y1018" s="799"/>
      <c r="Z1018" s="799"/>
      <c r="AA1018" s="799"/>
    </row>
    <row r="1019">
      <c r="A1019" s="767"/>
      <c r="B1019" s="734"/>
      <c r="C1019" s="767"/>
      <c r="D1019" s="767"/>
      <c r="E1019" s="767"/>
      <c r="F1019" s="767"/>
      <c r="G1019" s="767"/>
      <c r="H1019" s="767"/>
      <c r="I1019" s="767"/>
      <c r="J1019" s="767"/>
      <c r="K1019" s="767"/>
      <c r="L1019" s="767"/>
      <c r="M1019" s="767"/>
      <c r="N1019" s="767"/>
      <c r="O1019" s="767"/>
      <c r="P1019" s="767"/>
      <c r="Q1019" s="767"/>
      <c r="R1019" s="767"/>
      <c r="S1019" s="767"/>
      <c r="T1019" s="767"/>
      <c r="U1019" s="767"/>
      <c r="V1019" s="799"/>
      <c r="W1019" s="799"/>
      <c r="X1019" s="799"/>
      <c r="Y1019" s="799"/>
      <c r="Z1019" s="799"/>
      <c r="AA1019" s="799"/>
    </row>
    <row r="1020">
      <c r="A1020" s="767"/>
      <c r="B1020" s="734"/>
      <c r="C1020" s="767"/>
      <c r="D1020" s="767"/>
      <c r="E1020" s="767"/>
      <c r="F1020" s="767"/>
      <c r="G1020" s="767"/>
      <c r="H1020" s="767"/>
      <c r="I1020" s="767"/>
      <c r="J1020" s="767"/>
      <c r="K1020" s="767"/>
      <c r="L1020" s="767"/>
      <c r="M1020" s="767"/>
      <c r="N1020" s="767"/>
      <c r="O1020" s="767"/>
      <c r="P1020" s="767"/>
      <c r="Q1020" s="767"/>
      <c r="R1020" s="767"/>
      <c r="S1020" s="767"/>
      <c r="T1020" s="767"/>
      <c r="U1020" s="767"/>
      <c r="V1020" s="799"/>
      <c r="W1020" s="799"/>
      <c r="X1020" s="799"/>
      <c r="Y1020" s="799"/>
      <c r="Z1020" s="799"/>
      <c r="AA1020" s="799"/>
    </row>
    <row r="1021">
      <c r="A1021" s="767"/>
      <c r="B1021" s="734"/>
      <c r="C1021" s="767"/>
      <c r="D1021" s="767"/>
      <c r="E1021" s="767"/>
      <c r="F1021" s="767"/>
      <c r="G1021" s="767"/>
      <c r="H1021" s="767"/>
      <c r="I1021" s="767"/>
      <c r="J1021" s="767"/>
      <c r="K1021" s="767"/>
      <c r="L1021" s="767"/>
      <c r="M1021" s="767"/>
      <c r="N1021" s="767"/>
      <c r="O1021" s="767"/>
      <c r="P1021" s="767"/>
      <c r="Q1021" s="767"/>
      <c r="R1021" s="767"/>
      <c r="S1021" s="767"/>
      <c r="T1021" s="767"/>
      <c r="U1021" s="767"/>
      <c r="V1021" s="799"/>
      <c r="W1021" s="799"/>
      <c r="X1021" s="799"/>
      <c r="Y1021" s="799"/>
      <c r="Z1021" s="799"/>
      <c r="AA1021" s="799"/>
    </row>
    <row r="1022">
      <c r="A1022" s="767"/>
      <c r="B1022" s="734"/>
      <c r="C1022" s="767"/>
      <c r="D1022" s="767"/>
      <c r="E1022" s="767"/>
      <c r="F1022" s="767"/>
      <c r="G1022" s="767"/>
      <c r="H1022" s="767"/>
      <c r="I1022" s="767"/>
      <c r="J1022" s="767"/>
      <c r="K1022" s="767"/>
      <c r="L1022" s="767"/>
      <c r="M1022" s="767"/>
      <c r="N1022" s="767"/>
      <c r="O1022" s="767"/>
      <c r="P1022" s="767"/>
      <c r="Q1022" s="767"/>
      <c r="R1022" s="767"/>
      <c r="S1022" s="767"/>
      <c r="T1022" s="767"/>
      <c r="U1022" s="767"/>
      <c r="V1022" s="799"/>
      <c r="W1022" s="799"/>
      <c r="X1022" s="799"/>
      <c r="Y1022" s="799"/>
      <c r="Z1022" s="799"/>
      <c r="AA1022" s="799"/>
    </row>
    <row r="1023">
      <c r="A1023" s="767"/>
      <c r="B1023" s="734"/>
      <c r="C1023" s="767"/>
      <c r="D1023" s="767"/>
      <c r="E1023" s="767"/>
      <c r="F1023" s="767"/>
      <c r="G1023" s="767"/>
      <c r="H1023" s="767"/>
      <c r="I1023" s="767"/>
      <c r="J1023" s="767"/>
      <c r="K1023" s="767"/>
      <c r="L1023" s="767"/>
      <c r="M1023" s="767"/>
      <c r="N1023" s="767"/>
      <c r="O1023" s="767"/>
      <c r="P1023" s="767"/>
      <c r="Q1023" s="767"/>
      <c r="R1023" s="767"/>
      <c r="S1023" s="767"/>
      <c r="T1023" s="767"/>
      <c r="U1023" s="767"/>
      <c r="V1023" s="799"/>
      <c r="W1023" s="799"/>
      <c r="X1023" s="799"/>
      <c r="Y1023" s="799"/>
      <c r="Z1023" s="799"/>
      <c r="AA1023" s="799"/>
    </row>
    <row r="1024">
      <c r="A1024" s="767"/>
      <c r="B1024" s="734"/>
      <c r="C1024" s="767"/>
      <c r="D1024" s="767"/>
      <c r="E1024" s="767"/>
      <c r="F1024" s="767"/>
      <c r="G1024" s="767"/>
      <c r="H1024" s="767"/>
      <c r="I1024" s="767"/>
      <c r="J1024" s="767"/>
      <c r="K1024" s="767"/>
      <c r="L1024" s="767"/>
      <c r="M1024" s="767"/>
      <c r="N1024" s="767"/>
      <c r="O1024" s="767"/>
      <c r="P1024" s="767"/>
      <c r="Q1024" s="767"/>
      <c r="R1024" s="767"/>
      <c r="S1024" s="767"/>
      <c r="T1024" s="767"/>
      <c r="U1024" s="767"/>
      <c r="V1024" s="799"/>
      <c r="W1024" s="799"/>
      <c r="X1024" s="799"/>
      <c r="Y1024" s="799"/>
      <c r="Z1024" s="799"/>
      <c r="AA1024" s="799"/>
    </row>
    <row r="1025">
      <c r="A1025" s="767"/>
      <c r="B1025" s="734"/>
      <c r="C1025" s="767"/>
      <c r="D1025" s="767"/>
      <c r="E1025" s="767"/>
      <c r="F1025" s="767"/>
      <c r="G1025" s="767"/>
      <c r="H1025" s="767"/>
      <c r="I1025" s="767"/>
      <c r="J1025" s="767"/>
      <c r="K1025" s="767"/>
      <c r="L1025" s="767"/>
      <c r="M1025" s="767"/>
      <c r="N1025" s="767"/>
      <c r="O1025" s="767"/>
      <c r="P1025" s="767"/>
      <c r="Q1025" s="767"/>
      <c r="R1025" s="767"/>
      <c r="S1025" s="767"/>
      <c r="T1025" s="767"/>
      <c r="U1025" s="767"/>
      <c r="V1025" s="799"/>
      <c r="W1025" s="799"/>
      <c r="X1025" s="799"/>
      <c r="Y1025" s="799"/>
      <c r="Z1025" s="799"/>
      <c r="AA1025" s="799"/>
    </row>
    <row r="1026">
      <c r="A1026" s="767"/>
      <c r="B1026" s="734"/>
      <c r="C1026" s="767"/>
      <c r="D1026" s="767"/>
      <c r="E1026" s="767"/>
      <c r="F1026" s="767"/>
      <c r="G1026" s="767"/>
      <c r="H1026" s="767"/>
      <c r="I1026" s="767"/>
      <c r="J1026" s="767"/>
      <c r="K1026" s="767"/>
      <c r="L1026" s="767"/>
      <c r="M1026" s="767"/>
      <c r="N1026" s="767"/>
      <c r="O1026" s="767"/>
      <c r="P1026" s="767"/>
      <c r="Q1026" s="767"/>
      <c r="R1026" s="767"/>
      <c r="S1026" s="767"/>
      <c r="T1026" s="767"/>
      <c r="U1026" s="767"/>
      <c r="V1026" s="799"/>
      <c r="W1026" s="799"/>
      <c r="X1026" s="799"/>
      <c r="Y1026" s="799"/>
      <c r="Z1026" s="799"/>
      <c r="AA1026" s="799"/>
    </row>
    <row r="1027">
      <c r="A1027" s="767"/>
      <c r="B1027" s="734"/>
      <c r="C1027" s="767"/>
      <c r="D1027" s="767"/>
      <c r="E1027" s="767"/>
      <c r="F1027" s="767"/>
      <c r="G1027" s="767"/>
      <c r="H1027" s="767"/>
      <c r="I1027" s="767"/>
      <c r="J1027" s="767"/>
      <c r="K1027" s="767"/>
      <c r="L1027" s="767"/>
      <c r="M1027" s="767"/>
      <c r="N1027" s="767"/>
      <c r="O1027" s="767"/>
      <c r="P1027" s="767"/>
      <c r="Q1027" s="767"/>
      <c r="R1027" s="767"/>
      <c r="S1027" s="767"/>
      <c r="T1027" s="767"/>
      <c r="U1027" s="767"/>
      <c r="V1027" s="799"/>
      <c r="W1027" s="799"/>
      <c r="X1027" s="799"/>
      <c r="Y1027" s="799"/>
      <c r="Z1027" s="799"/>
      <c r="AA1027" s="799"/>
    </row>
    <row r="1028">
      <c r="A1028" s="767"/>
      <c r="B1028" s="734"/>
      <c r="C1028" s="767"/>
      <c r="D1028" s="767"/>
      <c r="E1028" s="767"/>
      <c r="F1028" s="767"/>
      <c r="G1028" s="767"/>
      <c r="H1028" s="767"/>
      <c r="I1028" s="767"/>
      <c r="J1028" s="767"/>
      <c r="K1028" s="767"/>
      <c r="L1028" s="767"/>
      <c r="M1028" s="767"/>
      <c r="N1028" s="767"/>
      <c r="O1028" s="767"/>
      <c r="P1028" s="767"/>
      <c r="Q1028" s="767"/>
      <c r="R1028" s="767"/>
      <c r="S1028" s="767"/>
      <c r="T1028" s="767"/>
      <c r="U1028" s="767"/>
      <c r="V1028" s="799"/>
      <c r="W1028" s="799"/>
      <c r="X1028" s="799"/>
      <c r="Y1028" s="799"/>
      <c r="Z1028" s="799"/>
      <c r="AA1028" s="799"/>
    </row>
    <row r="1029">
      <c r="A1029" s="767"/>
      <c r="B1029" s="734"/>
      <c r="C1029" s="767"/>
      <c r="D1029" s="767"/>
      <c r="E1029" s="767"/>
      <c r="F1029" s="767"/>
      <c r="G1029" s="767"/>
      <c r="H1029" s="767"/>
      <c r="I1029" s="767"/>
      <c r="J1029" s="767"/>
      <c r="K1029" s="767"/>
      <c r="L1029" s="767"/>
      <c r="M1029" s="767"/>
      <c r="N1029" s="767"/>
      <c r="O1029" s="767"/>
      <c r="P1029" s="767"/>
      <c r="Q1029" s="767"/>
      <c r="R1029" s="767"/>
      <c r="S1029" s="767"/>
      <c r="T1029" s="767"/>
      <c r="U1029" s="767"/>
      <c r="V1029" s="799"/>
      <c r="W1029" s="799"/>
      <c r="X1029" s="799"/>
      <c r="Y1029" s="799"/>
      <c r="Z1029" s="799"/>
      <c r="AA1029" s="799"/>
    </row>
    <row r="1030">
      <c r="A1030" s="767"/>
      <c r="B1030" s="734"/>
      <c r="C1030" s="767"/>
      <c r="D1030" s="767"/>
      <c r="E1030" s="767"/>
      <c r="F1030" s="767"/>
      <c r="G1030" s="767"/>
      <c r="H1030" s="767"/>
      <c r="I1030" s="767"/>
      <c r="J1030" s="767"/>
      <c r="K1030" s="767"/>
      <c r="L1030" s="767"/>
      <c r="M1030" s="767"/>
      <c r="N1030" s="767"/>
      <c r="O1030" s="767"/>
      <c r="P1030" s="767"/>
      <c r="Q1030" s="767"/>
      <c r="R1030" s="767"/>
      <c r="S1030" s="767"/>
      <c r="T1030" s="767"/>
      <c r="U1030" s="767"/>
      <c r="V1030" s="799"/>
      <c r="W1030" s="799"/>
      <c r="X1030" s="799"/>
      <c r="Y1030" s="799"/>
      <c r="Z1030" s="799"/>
      <c r="AA1030" s="799"/>
    </row>
    <row r="1031">
      <c r="A1031" s="767"/>
      <c r="B1031" s="734"/>
      <c r="C1031" s="767"/>
      <c r="D1031" s="767"/>
      <c r="E1031" s="767"/>
      <c r="F1031" s="767"/>
      <c r="G1031" s="767"/>
      <c r="H1031" s="767"/>
      <c r="I1031" s="767"/>
      <c r="J1031" s="767"/>
      <c r="K1031" s="767"/>
      <c r="L1031" s="767"/>
      <c r="M1031" s="767"/>
      <c r="N1031" s="767"/>
      <c r="O1031" s="767"/>
      <c r="P1031" s="767"/>
      <c r="Q1031" s="767"/>
      <c r="R1031" s="767"/>
      <c r="S1031" s="767"/>
      <c r="T1031" s="767"/>
      <c r="U1031" s="767"/>
      <c r="V1031" s="799"/>
      <c r="W1031" s="799"/>
      <c r="X1031" s="799"/>
      <c r="Y1031" s="799"/>
      <c r="Z1031" s="799"/>
      <c r="AA1031" s="799"/>
    </row>
    <row r="1032">
      <c r="A1032" s="767"/>
      <c r="B1032" s="734"/>
      <c r="C1032" s="767"/>
      <c r="D1032" s="767"/>
      <c r="E1032" s="767"/>
      <c r="F1032" s="767"/>
      <c r="G1032" s="767"/>
      <c r="H1032" s="767"/>
      <c r="I1032" s="767"/>
      <c r="J1032" s="767"/>
      <c r="K1032" s="767"/>
      <c r="L1032" s="767"/>
      <c r="M1032" s="767"/>
      <c r="N1032" s="767"/>
      <c r="O1032" s="767"/>
      <c r="P1032" s="767"/>
      <c r="Q1032" s="767"/>
      <c r="R1032" s="767"/>
      <c r="S1032" s="767"/>
      <c r="T1032" s="767"/>
      <c r="U1032" s="767"/>
      <c r="V1032" s="799"/>
      <c r="W1032" s="799"/>
      <c r="X1032" s="799"/>
      <c r="Y1032" s="799"/>
      <c r="Z1032" s="799"/>
      <c r="AA1032" s="799"/>
    </row>
    <row r="1033">
      <c r="A1033" s="767"/>
      <c r="B1033" s="734"/>
      <c r="C1033" s="767"/>
      <c r="D1033" s="767"/>
      <c r="E1033" s="767"/>
      <c r="F1033" s="767"/>
      <c r="G1033" s="767"/>
      <c r="H1033" s="767"/>
      <c r="I1033" s="767"/>
      <c r="J1033" s="767"/>
      <c r="K1033" s="767"/>
      <c r="L1033" s="767"/>
      <c r="M1033" s="767"/>
      <c r="N1033" s="767"/>
      <c r="O1033" s="767"/>
      <c r="P1033" s="767"/>
      <c r="Q1033" s="767"/>
      <c r="R1033" s="767"/>
      <c r="S1033" s="767"/>
      <c r="T1033" s="767"/>
      <c r="U1033" s="767"/>
      <c r="V1033" s="799"/>
      <c r="W1033" s="799"/>
      <c r="X1033" s="799"/>
      <c r="Y1033" s="799"/>
      <c r="Z1033" s="799"/>
      <c r="AA1033" s="799"/>
    </row>
    <row r="1034">
      <c r="A1034" s="767"/>
      <c r="B1034" s="734"/>
      <c r="C1034" s="767"/>
      <c r="D1034" s="767"/>
      <c r="E1034" s="767"/>
      <c r="F1034" s="767"/>
      <c r="G1034" s="767"/>
      <c r="H1034" s="767"/>
      <c r="I1034" s="767"/>
      <c r="J1034" s="767"/>
      <c r="K1034" s="767"/>
      <c r="L1034" s="767"/>
      <c r="M1034" s="767"/>
      <c r="N1034" s="767"/>
      <c r="O1034" s="767"/>
      <c r="P1034" s="767"/>
      <c r="Q1034" s="767"/>
      <c r="R1034" s="767"/>
      <c r="S1034" s="767"/>
      <c r="T1034" s="767"/>
      <c r="U1034" s="767"/>
      <c r="V1034" s="799"/>
      <c r="W1034" s="799"/>
      <c r="X1034" s="799"/>
      <c r="Y1034" s="799"/>
      <c r="Z1034" s="799"/>
      <c r="AA1034" s="799"/>
    </row>
    <row r="1035">
      <c r="A1035" s="767"/>
      <c r="B1035" s="734"/>
      <c r="C1035" s="767"/>
      <c r="D1035" s="767"/>
      <c r="E1035" s="767"/>
      <c r="F1035" s="767"/>
      <c r="G1035" s="767"/>
      <c r="H1035" s="767"/>
      <c r="I1035" s="767"/>
      <c r="J1035" s="767"/>
      <c r="K1035" s="767"/>
      <c r="L1035" s="767"/>
      <c r="M1035" s="767"/>
      <c r="N1035" s="767"/>
      <c r="O1035" s="767"/>
      <c r="P1035" s="767"/>
      <c r="Q1035" s="767"/>
      <c r="R1035" s="767"/>
      <c r="S1035" s="767"/>
      <c r="T1035" s="767"/>
      <c r="U1035" s="767"/>
      <c r="V1035" s="799"/>
      <c r="W1035" s="799"/>
      <c r="X1035" s="799"/>
      <c r="Y1035" s="799"/>
      <c r="Z1035" s="799"/>
      <c r="AA1035" s="799"/>
    </row>
    <row r="1036">
      <c r="A1036" s="767"/>
      <c r="B1036" s="734"/>
      <c r="C1036" s="767"/>
      <c r="D1036" s="767"/>
      <c r="E1036" s="767"/>
      <c r="F1036" s="767"/>
      <c r="G1036" s="767"/>
      <c r="H1036" s="767"/>
      <c r="I1036" s="767"/>
      <c r="J1036" s="767"/>
      <c r="K1036" s="767"/>
      <c r="L1036" s="767"/>
      <c r="M1036" s="767"/>
      <c r="N1036" s="767"/>
      <c r="O1036" s="767"/>
      <c r="P1036" s="767"/>
      <c r="Q1036" s="767"/>
      <c r="R1036" s="767"/>
      <c r="S1036" s="767"/>
      <c r="T1036" s="767"/>
      <c r="U1036" s="767"/>
      <c r="V1036" s="799"/>
      <c r="W1036" s="799"/>
      <c r="X1036" s="799"/>
      <c r="Y1036" s="799"/>
      <c r="Z1036" s="799"/>
      <c r="AA1036" s="799"/>
    </row>
    <row r="1037">
      <c r="A1037" s="767"/>
      <c r="B1037" s="734"/>
      <c r="C1037" s="767"/>
      <c r="D1037" s="767"/>
      <c r="E1037" s="767"/>
      <c r="F1037" s="767"/>
      <c r="G1037" s="767"/>
      <c r="H1037" s="767"/>
      <c r="I1037" s="767"/>
      <c r="J1037" s="767"/>
      <c r="K1037" s="767"/>
      <c r="L1037" s="767"/>
      <c r="M1037" s="767"/>
      <c r="N1037" s="767"/>
      <c r="O1037" s="767"/>
      <c r="P1037" s="767"/>
      <c r="Q1037" s="767"/>
      <c r="R1037" s="767"/>
      <c r="S1037" s="767"/>
      <c r="T1037" s="767"/>
      <c r="U1037" s="767"/>
      <c r="V1037" s="799"/>
      <c r="W1037" s="799"/>
      <c r="X1037" s="799"/>
      <c r="Y1037" s="799"/>
      <c r="Z1037" s="799"/>
      <c r="AA1037" s="799"/>
    </row>
    <row r="1038">
      <c r="A1038" s="767"/>
      <c r="B1038" s="734"/>
      <c r="C1038" s="767"/>
      <c r="D1038" s="767"/>
      <c r="E1038" s="767"/>
      <c r="F1038" s="767"/>
      <c r="G1038" s="767"/>
      <c r="H1038" s="767"/>
      <c r="I1038" s="767"/>
      <c r="J1038" s="767"/>
      <c r="K1038" s="767"/>
      <c r="L1038" s="767"/>
      <c r="M1038" s="767"/>
      <c r="N1038" s="767"/>
      <c r="O1038" s="767"/>
      <c r="P1038" s="767"/>
      <c r="Q1038" s="767"/>
      <c r="R1038" s="767"/>
      <c r="S1038" s="767"/>
      <c r="T1038" s="767"/>
      <c r="U1038" s="767"/>
      <c r="V1038" s="799"/>
      <c r="W1038" s="799"/>
      <c r="X1038" s="799"/>
      <c r="Y1038" s="799"/>
      <c r="Z1038" s="799"/>
      <c r="AA1038" s="799"/>
    </row>
    <row r="1039">
      <c r="A1039" s="767"/>
      <c r="B1039" s="734"/>
      <c r="C1039" s="767"/>
      <c r="D1039" s="767"/>
      <c r="E1039" s="767"/>
      <c r="F1039" s="767"/>
      <c r="G1039" s="767"/>
      <c r="H1039" s="767"/>
      <c r="I1039" s="767"/>
      <c r="J1039" s="767"/>
      <c r="K1039" s="767"/>
      <c r="L1039" s="767"/>
      <c r="M1039" s="767"/>
      <c r="N1039" s="767"/>
      <c r="O1039" s="767"/>
      <c r="P1039" s="767"/>
      <c r="Q1039" s="767"/>
      <c r="R1039" s="767"/>
      <c r="S1039" s="767"/>
      <c r="T1039" s="767"/>
      <c r="U1039" s="767"/>
      <c r="V1039" s="799"/>
      <c r="W1039" s="799"/>
      <c r="X1039" s="799"/>
      <c r="Y1039" s="799"/>
      <c r="Z1039" s="799"/>
      <c r="AA1039" s="799"/>
    </row>
    <row r="1040">
      <c r="A1040" s="767"/>
      <c r="B1040" s="734"/>
      <c r="C1040" s="767"/>
      <c r="D1040" s="767"/>
      <c r="E1040" s="767"/>
      <c r="F1040" s="767"/>
      <c r="G1040" s="767"/>
      <c r="H1040" s="767"/>
      <c r="I1040" s="767"/>
      <c r="J1040" s="767"/>
      <c r="K1040" s="767"/>
      <c r="L1040" s="767"/>
      <c r="M1040" s="767"/>
      <c r="N1040" s="767"/>
      <c r="O1040" s="767"/>
      <c r="P1040" s="767"/>
      <c r="Q1040" s="767"/>
      <c r="R1040" s="767"/>
      <c r="S1040" s="767"/>
      <c r="T1040" s="767"/>
      <c r="U1040" s="767"/>
      <c r="V1040" s="799"/>
      <c r="W1040" s="799"/>
      <c r="X1040" s="799"/>
      <c r="Y1040" s="799"/>
      <c r="Z1040" s="799"/>
      <c r="AA1040" s="799"/>
    </row>
    <row r="1041">
      <c r="A1041" s="767"/>
      <c r="B1041" s="734"/>
      <c r="C1041" s="767"/>
      <c r="D1041" s="767"/>
      <c r="E1041" s="767"/>
      <c r="F1041" s="767"/>
      <c r="G1041" s="767"/>
      <c r="H1041" s="767"/>
      <c r="I1041" s="767"/>
      <c r="J1041" s="767"/>
      <c r="K1041" s="767"/>
      <c r="L1041" s="767"/>
      <c r="M1041" s="767"/>
      <c r="N1041" s="767"/>
      <c r="O1041" s="767"/>
      <c r="P1041" s="767"/>
      <c r="Q1041" s="767"/>
      <c r="R1041" s="767"/>
      <c r="S1041" s="767"/>
      <c r="T1041" s="767"/>
      <c r="U1041" s="767"/>
      <c r="V1041" s="799"/>
      <c r="W1041" s="799"/>
      <c r="X1041" s="799"/>
      <c r="Y1041" s="799"/>
      <c r="Z1041" s="799"/>
      <c r="AA1041" s="799"/>
    </row>
    <row r="1042">
      <c r="A1042" s="767"/>
      <c r="B1042" s="734"/>
      <c r="C1042" s="767"/>
      <c r="D1042" s="767"/>
      <c r="E1042" s="767"/>
      <c r="F1042" s="767"/>
      <c r="G1042" s="767"/>
      <c r="H1042" s="767"/>
      <c r="I1042" s="767"/>
      <c r="J1042" s="767"/>
      <c r="K1042" s="767"/>
      <c r="L1042" s="767"/>
      <c r="M1042" s="767"/>
      <c r="N1042" s="767"/>
      <c r="O1042" s="767"/>
      <c r="P1042" s="767"/>
      <c r="Q1042" s="767"/>
      <c r="R1042" s="767"/>
      <c r="S1042" s="767"/>
      <c r="T1042" s="767"/>
      <c r="U1042" s="767"/>
      <c r="V1042" s="799"/>
      <c r="W1042" s="799"/>
      <c r="X1042" s="799"/>
      <c r="Y1042" s="799"/>
      <c r="Z1042" s="799"/>
      <c r="AA1042" s="799"/>
    </row>
    <row r="1043">
      <c r="A1043" s="767"/>
      <c r="B1043" s="734"/>
      <c r="C1043" s="767"/>
      <c r="D1043" s="767"/>
      <c r="E1043" s="767"/>
      <c r="F1043" s="767"/>
      <c r="G1043" s="767"/>
      <c r="H1043" s="767"/>
      <c r="I1043" s="767"/>
      <c r="J1043" s="767"/>
      <c r="K1043" s="767"/>
      <c r="L1043" s="767"/>
      <c r="M1043" s="767"/>
      <c r="N1043" s="767"/>
      <c r="O1043" s="767"/>
      <c r="P1043" s="767"/>
      <c r="Q1043" s="767"/>
      <c r="R1043" s="767"/>
      <c r="S1043" s="767"/>
      <c r="T1043" s="767"/>
      <c r="U1043" s="767"/>
      <c r="V1043" s="799"/>
      <c r="W1043" s="799"/>
      <c r="X1043" s="799"/>
      <c r="Y1043" s="799"/>
      <c r="Z1043" s="799"/>
      <c r="AA1043" s="799"/>
    </row>
    <row r="1044">
      <c r="A1044" s="767"/>
      <c r="B1044" s="734"/>
      <c r="C1044" s="767"/>
      <c r="D1044" s="767"/>
      <c r="E1044" s="767"/>
      <c r="F1044" s="767"/>
      <c r="G1044" s="767"/>
      <c r="H1044" s="767"/>
      <c r="I1044" s="767"/>
      <c r="J1044" s="767"/>
      <c r="K1044" s="767"/>
      <c r="L1044" s="767"/>
      <c r="M1044" s="767"/>
      <c r="N1044" s="767"/>
      <c r="O1044" s="767"/>
      <c r="P1044" s="767"/>
      <c r="Q1044" s="767"/>
      <c r="R1044" s="767"/>
      <c r="S1044" s="767"/>
      <c r="T1044" s="767"/>
      <c r="U1044" s="767"/>
      <c r="V1044" s="799"/>
      <c r="W1044" s="799"/>
      <c r="X1044" s="799"/>
      <c r="Y1044" s="799"/>
      <c r="Z1044" s="799"/>
      <c r="AA1044" s="799"/>
    </row>
    <row r="1045">
      <c r="A1045" s="767"/>
      <c r="B1045" s="734"/>
      <c r="C1045" s="767"/>
      <c r="D1045" s="767"/>
      <c r="E1045" s="767"/>
      <c r="F1045" s="767"/>
      <c r="G1045" s="767"/>
      <c r="H1045" s="767"/>
      <c r="I1045" s="767"/>
      <c r="J1045" s="767"/>
      <c r="K1045" s="767"/>
      <c r="L1045" s="767"/>
      <c r="M1045" s="767"/>
      <c r="N1045" s="767"/>
      <c r="O1045" s="767"/>
      <c r="P1045" s="767"/>
      <c r="Q1045" s="767"/>
      <c r="R1045" s="767"/>
      <c r="S1045" s="767"/>
      <c r="T1045" s="767"/>
      <c r="U1045" s="767"/>
      <c r="V1045" s="799"/>
      <c r="W1045" s="799"/>
      <c r="X1045" s="799"/>
      <c r="Y1045" s="799"/>
      <c r="Z1045" s="799"/>
      <c r="AA1045" s="799"/>
    </row>
    <row r="1046">
      <c r="A1046" s="767"/>
      <c r="B1046" s="734"/>
      <c r="C1046" s="767"/>
      <c r="D1046" s="767"/>
      <c r="E1046" s="767"/>
      <c r="F1046" s="767"/>
      <c r="G1046" s="767"/>
      <c r="H1046" s="767"/>
      <c r="I1046" s="767"/>
      <c r="J1046" s="767"/>
      <c r="K1046" s="767"/>
      <c r="L1046" s="767"/>
      <c r="M1046" s="767"/>
      <c r="N1046" s="767"/>
      <c r="O1046" s="767"/>
      <c r="P1046" s="767"/>
      <c r="Q1046" s="767"/>
      <c r="R1046" s="767"/>
      <c r="S1046" s="767"/>
      <c r="T1046" s="767"/>
      <c r="U1046" s="767"/>
      <c r="V1046" s="799"/>
      <c r="W1046" s="799"/>
      <c r="X1046" s="799"/>
      <c r="Y1046" s="799"/>
      <c r="Z1046" s="799"/>
      <c r="AA1046" s="799"/>
    </row>
    <row r="1047">
      <c r="A1047" s="767"/>
      <c r="B1047" s="734"/>
      <c r="C1047" s="767"/>
      <c r="D1047" s="767"/>
      <c r="E1047" s="767"/>
      <c r="F1047" s="767"/>
      <c r="G1047" s="767"/>
      <c r="H1047" s="767"/>
      <c r="I1047" s="767"/>
      <c r="J1047" s="767"/>
      <c r="K1047" s="767"/>
      <c r="L1047" s="767"/>
      <c r="M1047" s="767"/>
      <c r="N1047" s="767"/>
      <c r="O1047" s="767"/>
      <c r="P1047" s="767"/>
      <c r="Q1047" s="767"/>
      <c r="R1047" s="767"/>
      <c r="S1047" s="767"/>
      <c r="T1047" s="767"/>
      <c r="U1047" s="767"/>
      <c r="V1047" s="799"/>
      <c r="W1047" s="799"/>
      <c r="X1047" s="799"/>
      <c r="Y1047" s="799"/>
      <c r="Z1047" s="799"/>
      <c r="AA1047" s="799"/>
    </row>
    <row r="1048">
      <c r="A1048" s="767"/>
      <c r="B1048" s="734"/>
      <c r="C1048" s="767"/>
      <c r="D1048" s="767"/>
      <c r="E1048" s="767"/>
      <c r="F1048" s="767"/>
      <c r="G1048" s="767"/>
      <c r="H1048" s="767"/>
      <c r="I1048" s="767"/>
      <c r="J1048" s="767"/>
      <c r="K1048" s="767"/>
      <c r="L1048" s="767"/>
      <c r="M1048" s="767"/>
      <c r="N1048" s="767"/>
      <c r="O1048" s="767"/>
      <c r="P1048" s="767"/>
      <c r="Q1048" s="767"/>
      <c r="R1048" s="767"/>
      <c r="S1048" s="767"/>
      <c r="T1048" s="767"/>
      <c r="U1048" s="767"/>
      <c r="V1048" s="799"/>
      <c r="W1048" s="799"/>
      <c r="X1048" s="799"/>
      <c r="Y1048" s="799"/>
      <c r="Z1048" s="799"/>
      <c r="AA1048" s="799"/>
    </row>
  </sheetData>
  <conditionalFormatting sqref="K1:K1048">
    <cfRule type="containsText" dxfId="0" priority="1" operator="containsText" text="Unavailable">
      <formula>NOT(ISERROR(SEARCH(("Unavailable"),(K1))))</formula>
    </cfRule>
  </conditionalFormatting>
  <conditionalFormatting sqref="K1:K1048 H56:I63 J56:J69 L56:L69 H65:H66 I67 H68 I69">
    <cfRule type="containsText" dxfId="1" priority="2" operator="containsText" text="Pass">
      <formula>NOT(ISERROR(SEARCH(("Pass"),(K1))))</formula>
    </cfRule>
  </conditionalFormatting>
  <conditionalFormatting sqref="K1:K1048 H56:I63 J56:J69 L56:L69 H65:H66 I67 H68 I69">
    <cfRule type="containsText" dxfId="2" priority="3" operator="containsText" text="Fail">
      <formula>NOT(ISERROR(SEARCH(("Fail"),(K1))))</formula>
    </cfRule>
  </conditionalFormatting>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3" max="4" width="20.43"/>
    <col customWidth="1" min="5" max="5" width="16.14"/>
    <col customWidth="1" min="6" max="6" width="40.57"/>
    <col customWidth="1" min="7" max="7" width="58.29"/>
    <col customWidth="1" min="14" max="14" width="65.57"/>
  </cols>
  <sheetData>
    <row r="1">
      <c r="A1" s="1109"/>
      <c r="B1" s="788"/>
      <c r="C1" s="788"/>
      <c r="D1" s="788"/>
      <c r="E1" s="788"/>
      <c r="F1" s="1110"/>
      <c r="G1" s="788"/>
      <c r="H1" s="788"/>
      <c r="I1" s="788"/>
      <c r="J1" s="788"/>
      <c r="K1" s="186"/>
      <c r="L1" s="788"/>
      <c r="M1" s="788"/>
      <c r="N1" s="788"/>
      <c r="O1" s="788"/>
      <c r="P1" s="788"/>
      <c r="Q1" s="788"/>
      <c r="R1" s="788"/>
      <c r="S1" s="788"/>
      <c r="T1" s="788"/>
      <c r="U1" s="788"/>
      <c r="V1" s="788"/>
      <c r="W1" s="980"/>
      <c r="X1" s="980"/>
      <c r="Y1" s="980"/>
      <c r="Z1" s="980"/>
      <c r="AA1" s="980"/>
      <c r="AB1" s="980"/>
      <c r="AC1" s="980"/>
      <c r="AD1" s="980"/>
      <c r="AE1" s="980"/>
      <c r="AF1" s="980"/>
      <c r="AG1" s="980"/>
    </row>
    <row r="2" ht="27.75" customHeight="1">
      <c r="A2" s="136" t="s">
        <v>57</v>
      </c>
      <c r="B2" s="137" t="s">
        <v>60</v>
      </c>
      <c r="C2" s="136" t="s">
        <v>985</v>
      </c>
      <c r="D2" s="137" t="s">
        <v>61</v>
      </c>
      <c r="E2" s="137" t="s">
        <v>62</v>
      </c>
      <c r="F2" s="136" t="s">
        <v>63</v>
      </c>
      <c r="G2" s="136" t="s">
        <v>64</v>
      </c>
      <c r="H2" s="1111" t="s">
        <v>65</v>
      </c>
      <c r="I2" s="137" t="s">
        <v>66</v>
      </c>
      <c r="J2" s="136" t="s">
        <v>67</v>
      </c>
      <c r="K2" s="136" t="s">
        <v>7624</v>
      </c>
      <c r="L2" s="136" t="s">
        <v>69</v>
      </c>
      <c r="M2" s="136" t="s">
        <v>70</v>
      </c>
      <c r="N2" s="136" t="s">
        <v>71</v>
      </c>
      <c r="O2" s="138" t="s">
        <v>72</v>
      </c>
      <c r="P2" s="138" t="s">
        <v>73</v>
      </c>
      <c r="Q2" s="138" t="s">
        <v>74</v>
      </c>
      <c r="R2" s="138" t="s">
        <v>75</v>
      </c>
      <c r="S2" s="138" t="s">
        <v>76</v>
      </c>
      <c r="T2" s="137" t="s">
        <v>77</v>
      </c>
      <c r="U2" s="1112" t="s">
        <v>78</v>
      </c>
      <c r="V2" s="1112" t="s">
        <v>79</v>
      </c>
      <c r="W2" s="1113"/>
      <c r="X2" s="1113"/>
      <c r="Y2" s="1113"/>
      <c r="Z2" s="1113"/>
      <c r="AA2" s="1113"/>
      <c r="AB2" s="1113"/>
      <c r="AC2" s="1113"/>
      <c r="AD2" s="1113"/>
      <c r="AE2" s="1113"/>
      <c r="AF2" s="1113"/>
      <c r="AG2" s="1113"/>
    </row>
    <row r="3" ht="24.0" customHeight="1">
      <c r="A3" s="187"/>
      <c r="B3" s="1114" t="s">
        <v>80</v>
      </c>
      <c r="C3" s="187"/>
      <c r="D3" s="1115"/>
      <c r="E3" s="1115"/>
      <c r="F3" s="1115"/>
      <c r="G3" s="1115"/>
      <c r="H3" s="1116"/>
      <c r="I3" s="1116"/>
      <c r="J3" s="1117"/>
      <c r="K3" s="225"/>
      <c r="L3" s="1115"/>
      <c r="M3" s="1115"/>
      <c r="N3" s="1115"/>
      <c r="O3" s="1115"/>
      <c r="P3" s="187"/>
      <c r="Q3" s="187"/>
      <c r="R3" s="187"/>
      <c r="S3" s="187"/>
      <c r="T3" s="187"/>
      <c r="U3" s="788"/>
      <c r="V3" s="788"/>
      <c r="W3" s="95"/>
      <c r="X3" s="95"/>
      <c r="Y3" s="95"/>
      <c r="Z3" s="95"/>
      <c r="AA3" s="95"/>
      <c r="AB3" s="95"/>
      <c r="AC3" s="95"/>
      <c r="AD3" s="95"/>
      <c r="AE3" s="95"/>
      <c r="AF3" s="95"/>
      <c r="AG3" s="95"/>
    </row>
    <row r="4" ht="24.0" customHeight="1">
      <c r="A4" s="187"/>
      <c r="B4" s="187"/>
      <c r="C4" s="1118"/>
      <c r="D4" s="1119" t="s">
        <v>81</v>
      </c>
      <c r="E4" s="1120"/>
      <c r="F4" s="146" t="s">
        <v>82</v>
      </c>
      <c r="G4" s="1121"/>
      <c r="H4" s="1116"/>
      <c r="I4" s="1116"/>
      <c r="J4" s="1116"/>
      <c r="K4" s="186"/>
      <c r="L4" s="1122" t="s">
        <v>1648</v>
      </c>
      <c r="M4" s="1123"/>
      <c r="N4" s="1124"/>
      <c r="O4" s="146" t="s">
        <v>1653</v>
      </c>
      <c r="P4" s="187"/>
      <c r="Q4" s="187"/>
      <c r="R4" s="187"/>
      <c r="S4" s="187"/>
      <c r="T4" s="187"/>
      <c r="U4" s="788"/>
      <c r="V4" s="788"/>
      <c r="W4" s="95"/>
      <c r="X4" s="95"/>
      <c r="Y4" s="95"/>
      <c r="Z4" s="95"/>
      <c r="AA4" s="95"/>
      <c r="AB4" s="95"/>
      <c r="AC4" s="95"/>
      <c r="AD4" s="95"/>
      <c r="AE4" s="95"/>
      <c r="AF4" s="95"/>
      <c r="AG4" s="95"/>
    </row>
    <row r="5" ht="24.0" customHeight="1">
      <c r="A5" s="187"/>
      <c r="B5" s="187"/>
      <c r="C5" s="1125"/>
      <c r="D5" s="146" t="s">
        <v>83</v>
      </c>
      <c r="E5" s="1126"/>
      <c r="F5" s="146" t="s">
        <v>84</v>
      </c>
      <c r="G5" s="1127"/>
      <c r="H5" s="1116"/>
      <c r="I5" s="1116"/>
      <c r="J5" s="1116"/>
      <c r="K5" s="1128" t="s">
        <v>1647</v>
      </c>
      <c r="L5" s="1122" t="s">
        <v>7625</v>
      </c>
      <c r="M5" s="1129"/>
      <c r="N5" s="1130"/>
      <c r="O5" s="1119" t="s">
        <v>1651</v>
      </c>
      <c r="P5" s="187"/>
      <c r="Q5" s="187"/>
      <c r="R5" s="187"/>
      <c r="S5" s="187"/>
      <c r="T5" s="187"/>
      <c r="U5" s="788"/>
      <c r="V5" s="788"/>
      <c r="W5" s="95"/>
      <c r="X5" s="95"/>
      <c r="Y5" s="95"/>
      <c r="Z5" s="95"/>
      <c r="AA5" s="95"/>
      <c r="AB5" s="95"/>
      <c r="AC5" s="95"/>
      <c r="AD5" s="95"/>
      <c r="AE5" s="95"/>
      <c r="AF5" s="95"/>
      <c r="AG5" s="95"/>
    </row>
    <row r="6" ht="24.0" customHeight="1">
      <c r="A6" s="187"/>
      <c r="B6" s="187"/>
      <c r="C6" s="1125"/>
      <c r="D6" s="146" t="s">
        <v>7626</v>
      </c>
      <c r="E6" s="1131"/>
      <c r="F6" s="146" t="s">
        <v>7627</v>
      </c>
      <c r="G6" s="1132"/>
      <c r="H6" s="1116"/>
      <c r="I6" s="1116"/>
      <c r="J6" s="1116"/>
      <c r="K6" s="186"/>
      <c r="L6" s="1122" t="s">
        <v>1650</v>
      </c>
      <c r="M6" s="1133"/>
      <c r="N6" s="1134"/>
      <c r="O6" s="1119" t="s">
        <v>7628</v>
      </c>
      <c r="P6" s="225"/>
      <c r="Q6" s="187"/>
      <c r="R6" s="187"/>
      <c r="S6" s="187"/>
      <c r="T6" s="187"/>
      <c r="U6" s="788"/>
      <c r="V6" s="788"/>
      <c r="W6" s="95"/>
      <c r="X6" s="95"/>
      <c r="Y6" s="95"/>
      <c r="Z6" s="95"/>
      <c r="AA6" s="95"/>
      <c r="AB6" s="95"/>
      <c r="AC6" s="95"/>
      <c r="AD6" s="95"/>
      <c r="AE6" s="95"/>
      <c r="AF6" s="95"/>
      <c r="AG6" s="95"/>
    </row>
    <row r="7">
      <c r="A7" s="1135" t="s">
        <v>7629</v>
      </c>
      <c r="B7" s="1136"/>
      <c r="C7" s="1136"/>
      <c r="D7" s="1136"/>
      <c r="E7" s="1136"/>
      <c r="F7" s="1136"/>
      <c r="G7" s="1136"/>
      <c r="H7" s="1136"/>
      <c r="I7" s="1136"/>
      <c r="J7" s="1136"/>
      <c r="K7" s="1136"/>
      <c r="L7" s="1136"/>
      <c r="M7" s="1136"/>
      <c r="N7" s="1136"/>
      <c r="O7" s="1136"/>
      <c r="P7" s="1136"/>
      <c r="Q7" s="1136"/>
      <c r="R7" s="1137"/>
      <c r="S7" s="1137"/>
      <c r="T7" s="1137"/>
      <c r="U7" s="1137"/>
      <c r="V7" s="1137"/>
      <c r="W7" s="1138"/>
      <c r="X7" s="1138"/>
      <c r="Y7" s="1138"/>
      <c r="Z7" s="1138"/>
      <c r="AA7" s="1138"/>
      <c r="AB7" s="1138"/>
      <c r="AC7" s="1138"/>
      <c r="AD7" s="1138"/>
      <c r="AE7" s="1138"/>
      <c r="AF7" s="1138"/>
      <c r="AG7" s="1138"/>
    </row>
    <row r="8">
      <c r="A8" s="1128" t="s">
        <v>7630</v>
      </c>
      <c r="B8" s="703" t="s">
        <v>2565</v>
      </c>
      <c r="C8" s="1139" t="str">
        <f t="shared" ref="C8:C14" si="1">HYPERLINK("https://tangramcare.atlassian.net/browse/P2BN-1562","P2BN-1562")</f>
        <v>P2BN-1562</v>
      </c>
      <c r="D8" s="703" t="s">
        <v>7631</v>
      </c>
      <c r="E8" s="703" t="s">
        <v>3692</v>
      </c>
      <c r="F8" s="703" t="s">
        <v>7632</v>
      </c>
      <c r="G8" s="703" t="s">
        <v>7633</v>
      </c>
      <c r="H8" s="1140">
        <v>43754.0</v>
      </c>
      <c r="I8" s="703" t="s">
        <v>432</v>
      </c>
      <c r="J8" s="1140">
        <v>43847.0</v>
      </c>
      <c r="K8" s="186" t="s">
        <v>47</v>
      </c>
      <c r="L8" s="186" t="s">
        <v>383</v>
      </c>
      <c r="M8" s="1141"/>
      <c r="N8" s="788"/>
      <c r="O8" s="186"/>
      <c r="P8" s="186"/>
      <c r="Q8" s="186"/>
      <c r="R8" s="186"/>
      <c r="S8" s="186"/>
      <c r="T8" s="186"/>
      <c r="U8" s="788"/>
      <c r="V8" s="788"/>
      <c r="W8" s="1142"/>
      <c r="X8" s="1142"/>
      <c r="Y8" s="1142"/>
      <c r="Z8" s="1142"/>
      <c r="AA8" s="1142"/>
      <c r="AB8" s="1142"/>
      <c r="AC8" s="1142"/>
      <c r="AD8" s="1142"/>
      <c r="AE8" s="1142"/>
      <c r="AF8" s="1142"/>
      <c r="AG8" s="1142"/>
    </row>
    <row r="9">
      <c r="A9" s="1128" t="s">
        <v>7634</v>
      </c>
      <c r="B9" s="186" t="s">
        <v>2565</v>
      </c>
      <c r="C9" s="1143" t="str">
        <f t="shared" si="1"/>
        <v>P2BN-1562</v>
      </c>
      <c r="D9" s="186" t="s">
        <v>7635</v>
      </c>
      <c r="E9" s="186" t="s">
        <v>7636</v>
      </c>
      <c r="F9" s="186" t="s">
        <v>7637</v>
      </c>
      <c r="G9" s="186" t="s">
        <v>7638</v>
      </c>
      <c r="H9" s="1144">
        <v>43759.0</v>
      </c>
      <c r="I9" s="186" t="s">
        <v>432</v>
      </c>
      <c r="J9" s="1140">
        <v>43847.0</v>
      </c>
      <c r="K9" s="186" t="s">
        <v>47</v>
      </c>
      <c r="L9" s="186" t="s">
        <v>383</v>
      </c>
      <c r="M9" s="1141"/>
      <c r="N9" s="788"/>
      <c r="O9" s="186" t="s">
        <v>96</v>
      </c>
      <c r="P9" s="186" t="s">
        <v>485</v>
      </c>
      <c r="Q9" s="186" t="s">
        <v>98</v>
      </c>
      <c r="R9" s="1145">
        <v>43811.0</v>
      </c>
      <c r="S9" s="186"/>
      <c r="T9" s="186" t="s">
        <v>99</v>
      </c>
      <c r="U9" s="788"/>
      <c r="V9" s="788"/>
      <c r="W9" s="1142"/>
      <c r="X9" s="1142"/>
      <c r="Y9" s="1142"/>
      <c r="Z9" s="1142"/>
      <c r="AA9" s="1142"/>
      <c r="AB9" s="1142"/>
      <c r="AC9" s="1142"/>
      <c r="AD9" s="1142"/>
      <c r="AE9" s="1142"/>
      <c r="AF9" s="1142"/>
      <c r="AG9" s="1142"/>
    </row>
    <row r="10">
      <c r="A10" s="1128" t="s">
        <v>7639</v>
      </c>
      <c r="B10" s="703" t="s">
        <v>2565</v>
      </c>
      <c r="C10" s="1139" t="str">
        <f t="shared" si="1"/>
        <v>P2BN-1562</v>
      </c>
      <c r="D10" s="703" t="s">
        <v>7640</v>
      </c>
      <c r="E10" s="186" t="s">
        <v>7636</v>
      </c>
      <c r="F10" s="186" t="s">
        <v>7641</v>
      </c>
      <c r="G10" s="186" t="s">
        <v>7642</v>
      </c>
      <c r="H10" s="1144">
        <v>43784.0</v>
      </c>
      <c r="I10" s="186" t="s">
        <v>719</v>
      </c>
      <c r="J10" s="1140">
        <v>43796.0</v>
      </c>
      <c r="K10" s="186" t="s">
        <v>47</v>
      </c>
      <c r="L10" s="186" t="s">
        <v>383</v>
      </c>
      <c r="M10" s="1143" t="str">
        <f>HYPERLINK("https://tangramcare.atlassian.net/browse/P2BN-2588","P2BN-2588")</f>
        <v>P2BN-2588</v>
      </c>
      <c r="N10" s="186" t="s">
        <v>7643</v>
      </c>
      <c r="O10" s="186"/>
      <c r="P10" s="186"/>
      <c r="Q10" s="186"/>
      <c r="R10" s="186"/>
      <c r="S10" s="186"/>
      <c r="T10" s="186"/>
      <c r="U10" s="788"/>
      <c r="V10" s="788"/>
      <c r="W10" s="1142"/>
      <c r="X10" s="1142"/>
      <c r="Y10" s="1142"/>
      <c r="Z10" s="1142"/>
      <c r="AA10" s="1142"/>
      <c r="AB10" s="1142"/>
      <c r="AC10" s="1142"/>
      <c r="AD10" s="1142"/>
      <c r="AE10" s="1142"/>
      <c r="AF10" s="1142"/>
      <c r="AG10" s="1142"/>
    </row>
    <row r="11">
      <c r="A11" s="1128" t="s">
        <v>7644</v>
      </c>
      <c r="B11" s="186" t="s">
        <v>7645</v>
      </c>
      <c r="C11" s="1143" t="str">
        <f t="shared" si="1"/>
        <v>P2BN-1562</v>
      </c>
      <c r="D11" s="186" t="s">
        <v>7646</v>
      </c>
      <c r="E11" s="186" t="s">
        <v>7636</v>
      </c>
      <c r="F11" s="186" t="s">
        <v>7647</v>
      </c>
      <c r="G11" s="186" t="s">
        <v>7648</v>
      </c>
      <c r="H11" s="1144">
        <v>43759.0</v>
      </c>
      <c r="I11" s="186" t="s">
        <v>432</v>
      </c>
      <c r="J11" s="1140">
        <v>43872.0</v>
      </c>
      <c r="K11" s="186" t="s">
        <v>47</v>
      </c>
      <c r="L11" s="186" t="s">
        <v>116</v>
      </c>
      <c r="M11" s="1143" t="str">
        <f>HYPERLINK("https://p2kratinteam.atlassian.net/browse/PF-1420","PF-1420")</f>
        <v>PF-1420</v>
      </c>
      <c r="N11" s="186" t="s">
        <v>4281</v>
      </c>
      <c r="O11" s="186" t="s">
        <v>96</v>
      </c>
      <c r="P11" s="186" t="s">
        <v>485</v>
      </c>
      <c r="Q11" s="186" t="s">
        <v>98</v>
      </c>
      <c r="R11" s="1145">
        <v>43810.0</v>
      </c>
      <c r="S11" s="186"/>
      <c r="T11" s="186" t="s">
        <v>99</v>
      </c>
      <c r="U11" s="788"/>
      <c r="V11" s="788"/>
      <c r="W11" s="1142"/>
      <c r="X11" s="1142"/>
      <c r="Y11" s="1142"/>
      <c r="Z11" s="1142"/>
      <c r="AA11" s="1142"/>
      <c r="AB11" s="1142"/>
      <c r="AC11" s="1142"/>
      <c r="AD11" s="1142"/>
      <c r="AE11" s="1142"/>
      <c r="AF11" s="1142"/>
      <c r="AG11" s="1142"/>
    </row>
    <row r="12">
      <c r="A12" s="186" t="s">
        <v>7649</v>
      </c>
      <c r="B12" s="186" t="s">
        <v>2565</v>
      </c>
      <c r="C12" s="1146" t="str">
        <f t="shared" si="1"/>
        <v>P2BN-1562</v>
      </c>
      <c r="D12" s="186" t="s">
        <v>7650</v>
      </c>
      <c r="E12" s="186" t="s">
        <v>7651</v>
      </c>
      <c r="F12" s="186" t="s">
        <v>7652</v>
      </c>
      <c r="G12" s="703" t="s">
        <v>7653</v>
      </c>
      <c r="H12" s="1137"/>
      <c r="I12" s="1137"/>
      <c r="J12" s="1140">
        <v>43872.0</v>
      </c>
      <c r="K12" s="186" t="s">
        <v>47</v>
      </c>
      <c r="L12" s="186" t="s">
        <v>116</v>
      </c>
      <c r="M12" s="1137"/>
      <c r="N12" s="1137"/>
      <c r="O12" s="1147" t="s">
        <v>96</v>
      </c>
      <c r="P12" s="1137"/>
      <c r="Q12" s="1137"/>
      <c r="R12" s="1137"/>
      <c r="S12" s="1137"/>
      <c r="T12" s="1137"/>
      <c r="U12" s="1137"/>
      <c r="V12" s="1137"/>
      <c r="W12" s="1148"/>
      <c r="X12" s="1148"/>
      <c r="Y12" s="1148"/>
      <c r="Z12" s="1148"/>
      <c r="AA12" s="1148"/>
      <c r="AB12" s="1148"/>
      <c r="AC12" s="1148"/>
      <c r="AD12" s="1148"/>
      <c r="AE12" s="1148"/>
      <c r="AF12" s="1148"/>
      <c r="AG12" s="1148"/>
    </row>
    <row r="13">
      <c r="A13" s="1128" t="s">
        <v>7654</v>
      </c>
      <c r="B13" s="186" t="s">
        <v>2565</v>
      </c>
      <c r="C13" s="1146" t="str">
        <f t="shared" si="1"/>
        <v>P2BN-1562</v>
      </c>
      <c r="D13" s="186" t="s">
        <v>7655</v>
      </c>
      <c r="E13" s="186" t="s">
        <v>7651</v>
      </c>
      <c r="F13" s="186" t="s">
        <v>7656</v>
      </c>
      <c r="G13" s="186" t="s">
        <v>7648</v>
      </c>
      <c r="H13" s="1144">
        <v>43756.0</v>
      </c>
      <c r="I13" s="186" t="s">
        <v>432</v>
      </c>
      <c r="J13" s="1140">
        <v>43872.0</v>
      </c>
      <c r="K13" s="186" t="s">
        <v>47</v>
      </c>
      <c r="L13" s="186" t="s">
        <v>116</v>
      </c>
      <c r="M13" s="186"/>
      <c r="N13" s="186"/>
      <c r="O13" s="186" t="s">
        <v>96</v>
      </c>
      <c r="P13" s="186" t="s">
        <v>485</v>
      </c>
      <c r="Q13" s="186" t="s">
        <v>98</v>
      </c>
      <c r="R13" s="1145">
        <v>43810.0</v>
      </c>
      <c r="S13" s="186"/>
      <c r="T13" s="186" t="s">
        <v>99</v>
      </c>
      <c r="U13" s="186"/>
      <c r="V13" s="186"/>
      <c r="W13" s="186"/>
      <c r="X13" s="186"/>
      <c r="Y13" s="186"/>
      <c r="Z13" s="186"/>
      <c r="AA13" s="186"/>
      <c r="AB13" s="186"/>
      <c r="AC13" s="186"/>
      <c r="AD13" s="186"/>
      <c r="AE13" s="186"/>
      <c r="AF13" s="186"/>
      <c r="AG13" s="186"/>
    </row>
    <row r="14">
      <c r="A14" s="1128" t="s">
        <v>7657</v>
      </c>
      <c r="B14" s="186" t="s">
        <v>2565</v>
      </c>
      <c r="C14" s="1146" t="str">
        <f t="shared" si="1"/>
        <v>P2BN-1562</v>
      </c>
      <c r="D14" s="186" t="s">
        <v>7658</v>
      </c>
      <c r="E14" s="186" t="s">
        <v>7651</v>
      </c>
      <c r="F14" s="210" t="s">
        <v>7659</v>
      </c>
      <c r="G14" s="186" t="s">
        <v>7660</v>
      </c>
      <c r="H14" s="1144">
        <v>43767.0</v>
      </c>
      <c r="I14" s="186" t="s">
        <v>432</v>
      </c>
      <c r="J14" s="1140">
        <v>43795.0</v>
      </c>
      <c r="K14" s="186" t="s">
        <v>47</v>
      </c>
      <c r="L14" s="186" t="s">
        <v>97</v>
      </c>
      <c r="M14" s="1143" t="str">
        <f>HYPERLINK("https://tangramcare.atlassian.net/browse/P2BN-2588","P2BN-2588")</f>
        <v>P2BN-2588</v>
      </c>
      <c r="N14" s="186" t="s">
        <v>7661</v>
      </c>
      <c r="O14" s="186" t="s">
        <v>96</v>
      </c>
      <c r="P14" s="186" t="s">
        <v>485</v>
      </c>
      <c r="Q14" s="186" t="s">
        <v>98</v>
      </c>
      <c r="R14" s="1145">
        <v>43810.0</v>
      </c>
      <c r="S14" s="186"/>
      <c r="T14" s="186"/>
      <c r="U14" s="186"/>
      <c r="V14" s="186"/>
      <c r="W14" s="186"/>
      <c r="X14" s="186"/>
      <c r="Y14" s="186"/>
      <c r="Z14" s="186"/>
      <c r="AA14" s="186"/>
      <c r="AB14" s="186"/>
      <c r="AC14" s="186"/>
      <c r="AD14" s="186"/>
      <c r="AE14" s="186"/>
      <c r="AF14" s="186"/>
      <c r="AG14" s="186"/>
    </row>
    <row r="15">
      <c r="A15" s="1128" t="s">
        <v>7662</v>
      </c>
      <c r="B15" s="186" t="s">
        <v>2565</v>
      </c>
      <c r="C15" s="1139" t="str">
        <f t="shared" ref="C15:C18" si="2">HYPERLINK("https://tangramcare.atlassian.net/browse/P2BN-1560","P2BN-1560")</f>
        <v>P2BN-1560</v>
      </c>
      <c r="D15" s="186" t="s">
        <v>7663</v>
      </c>
      <c r="E15" s="186" t="s">
        <v>7664</v>
      </c>
      <c r="F15" s="210" t="s">
        <v>7665</v>
      </c>
      <c r="G15" s="186" t="s">
        <v>7666</v>
      </c>
      <c r="H15" s="1144">
        <v>43874.0</v>
      </c>
      <c r="I15" s="186" t="s">
        <v>383</v>
      </c>
      <c r="J15" s="1144">
        <v>43874.0</v>
      </c>
      <c r="K15" s="186" t="s">
        <v>47</v>
      </c>
      <c r="L15" s="186" t="s">
        <v>383</v>
      </c>
      <c r="M15" s="1141"/>
      <c r="N15" s="186"/>
      <c r="O15" s="186" t="s">
        <v>96</v>
      </c>
      <c r="P15" s="186"/>
      <c r="Q15" s="186"/>
      <c r="R15" s="1145"/>
      <c r="S15" s="186" t="s">
        <v>267</v>
      </c>
      <c r="T15" s="186"/>
      <c r="U15" s="186"/>
      <c r="V15" s="186"/>
      <c r="W15" s="186"/>
      <c r="X15" s="186"/>
      <c r="Y15" s="186"/>
      <c r="Z15" s="186"/>
      <c r="AA15" s="186"/>
      <c r="AB15" s="186"/>
      <c r="AC15" s="186"/>
      <c r="AD15" s="186"/>
      <c r="AE15" s="186"/>
      <c r="AF15" s="186"/>
      <c r="AG15" s="186"/>
    </row>
    <row r="16">
      <c r="A16" s="1149" t="s">
        <v>7667</v>
      </c>
      <c r="B16" s="536" t="s">
        <v>2565</v>
      </c>
      <c r="C16" s="1150" t="str">
        <f t="shared" si="2"/>
        <v>P2BN-1560</v>
      </c>
      <c r="D16" s="536" t="s">
        <v>7663</v>
      </c>
      <c r="E16" s="536" t="s">
        <v>7664</v>
      </c>
      <c r="F16" s="537" t="s">
        <v>7668</v>
      </c>
      <c r="G16" s="537" t="s">
        <v>7669</v>
      </c>
      <c r="H16" s="1144">
        <v>43874.0</v>
      </c>
      <c r="I16" s="186" t="s">
        <v>383</v>
      </c>
      <c r="J16" s="1144">
        <v>43874.0</v>
      </c>
      <c r="K16" s="186" t="s">
        <v>47</v>
      </c>
      <c r="L16" s="186" t="s">
        <v>383</v>
      </c>
      <c r="M16" s="1141"/>
      <c r="N16" s="186"/>
      <c r="O16" s="186" t="s">
        <v>96</v>
      </c>
      <c r="P16" s="186"/>
      <c r="Q16" s="186"/>
      <c r="R16" s="1145"/>
      <c r="S16" s="186" t="s">
        <v>267</v>
      </c>
      <c r="T16" s="186"/>
      <c r="U16" s="186"/>
      <c r="V16" s="186"/>
      <c r="W16" s="186"/>
      <c r="X16" s="186"/>
      <c r="Y16" s="186"/>
      <c r="Z16" s="186"/>
      <c r="AA16" s="186"/>
      <c r="AB16" s="186"/>
      <c r="AC16" s="186"/>
      <c r="AD16" s="186"/>
      <c r="AE16" s="186"/>
      <c r="AF16" s="186"/>
      <c r="AG16" s="186"/>
    </row>
    <row r="17">
      <c r="A17" s="1149" t="s">
        <v>7670</v>
      </c>
      <c r="B17" s="536" t="s">
        <v>2565</v>
      </c>
      <c r="C17" s="1150" t="str">
        <f t="shared" si="2"/>
        <v>P2BN-1560</v>
      </c>
      <c r="D17" s="536" t="s">
        <v>7663</v>
      </c>
      <c r="E17" s="536" t="s">
        <v>7664</v>
      </c>
      <c r="F17" s="537" t="s">
        <v>7671</v>
      </c>
      <c r="G17" s="537" t="s">
        <v>7672</v>
      </c>
      <c r="H17" s="1144">
        <v>43874.0</v>
      </c>
      <c r="I17" s="186" t="s">
        <v>383</v>
      </c>
      <c r="J17" s="1144">
        <v>43874.0</v>
      </c>
      <c r="K17" s="186" t="s">
        <v>47</v>
      </c>
      <c r="L17" s="186" t="s">
        <v>383</v>
      </c>
      <c r="M17" s="1141"/>
      <c r="N17" s="186"/>
      <c r="O17" s="186" t="s">
        <v>96</v>
      </c>
      <c r="P17" s="186"/>
      <c r="Q17" s="186"/>
      <c r="R17" s="1145"/>
      <c r="S17" s="186" t="s">
        <v>267</v>
      </c>
      <c r="T17" s="186"/>
      <c r="U17" s="186"/>
      <c r="V17" s="186"/>
      <c r="W17" s="186"/>
      <c r="X17" s="186"/>
      <c r="Y17" s="186"/>
      <c r="Z17" s="186"/>
      <c r="AA17" s="186"/>
      <c r="AB17" s="186"/>
      <c r="AC17" s="186"/>
      <c r="AD17" s="186"/>
      <c r="AE17" s="186"/>
      <c r="AF17" s="186"/>
      <c r="AG17" s="186"/>
    </row>
    <row r="18">
      <c r="A18" s="1149" t="s">
        <v>7673</v>
      </c>
      <c r="B18" s="536" t="s">
        <v>2565</v>
      </c>
      <c r="C18" s="1150" t="str">
        <f t="shared" si="2"/>
        <v>P2BN-1560</v>
      </c>
      <c r="D18" s="536" t="s">
        <v>7663</v>
      </c>
      <c r="E18" s="536" t="s">
        <v>7664</v>
      </c>
      <c r="F18" s="537" t="s">
        <v>7674</v>
      </c>
      <c r="G18" s="537" t="s">
        <v>7675</v>
      </c>
      <c r="H18" s="1144">
        <v>43874.0</v>
      </c>
      <c r="I18" s="186" t="s">
        <v>383</v>
      </c>
      <c r="J18" s="1144">
        <v>43874.0</v>
      </c>
      <c r="K18" s="186" t="s">
        <v>47</v>
      </c>
      <c r="L18" s="186" t="s">
        <v>383</v>
      </c>
      <c r="M18" s="1141"/>
      <c r="N18" s="186"/>
      <c r="O18" s="186" t="s">
        <v>96</v>
      </c>
      <c r="P18" s="186"/>
      <c r="Q18" s="186"/>
      <c r="R18" s="1145"/>
      <c r="S18" s="186" t="s">
        <v>267</v>
      </c>
      <c r="T18" s="186"/>
      <c r="U18" s="186"/>
      <c r="V18" s="186"/>
      <c r="W18" s="186"/>
      <c r="X18" s="186"/>
      <c r="Y18" s="186"/>
      <c r="Z18" s="186"/>
      <c r="AA18" s="186"/>
      <c r="AB18" s="186"/>
      <c r="AC18" s="186"/>
      <c r="AD18" s="186"/>
      <c r="AE18" s="186"/>
      <c r="AF18" s="186"/>
      <c r="AG18" s="186"/>
    </row>
    <row r="19">
      <c r="A19" s="1151"/>
      <c r="B19" s="1151"/>
      <c r="C19" s="1151"/>
      <c r="D19" s="1151"/>
      <c r="E19" s="1151"/>
      <c r="F19" s="1152"/>
      <c r="G19" s="1151"/>
      <c r="H19" s="1153"/>
      <c r="I19" s="1151"/>
      <c r="J19" s="1151"/>
      <c r="K19" s="1151"/>
      <c r="L19" s="1151"/>
      <c r="M19" s="1151"/>
      <c r="N19" s="1151"/>
      <c r="O19" s="1151"/>
      <c r="P19" s="1151"/>
      <c r="Q19" s="1151"/>
      <c r="R19" s="1151"/>
      <c r="S19" s="1151"/>
      <c r="T19" s="1151"/>
      <c r="U19" s="1151"/>
      <c r="V19" s="1151"/>
      <c r="W19" s="1151"/>
      <c r="X19" s="1151"/>
      <c r="Y19" s="1151"/>
      <c r="Z19" s="1151"/>
      <c r="AA19" s="1151"/>
      <c r="AB19" s="1151"/>
      <c r="AC19" s="1151"/>
      <c r="AD19" s="1151"/>
      <c r="AE19" s="1151"/>
      <c r="AF19" s="1151"/>
      <c r="AG19" s="1151"/>
    </row>
    <row r="20">
      <c r="A20" s="1135" t="s">
        <v>7676</v>
      </c>
      <c r="B20" s="1136"/>
      <c r="C20" s="1136"/>
      <c r="D20" s="1136"/>
      <c r="E20" s="1136"/>
      <c r="F20" s="1136"/>
      <c r="G20" s="1136"/>
      <c r="H20" s="1136"/>
      <c r="I20" s="1136"/>
      <c r="J20" s="1136"/>
      <c r="K20" s="1136"/>
      <c r="L20" s="1136"/>
      <c r="M20" s="1136"/>
      <c r="N20" s="1136"/>
      <c r="O20" s="1136"/>
      <c r="P20" s="1136"/>
      <c r="Q20" s="1136"/>
      <c r="R20" s="1137"/>
      <c r="S20" s="1137"/>
      <c r="T20" s="1137"/>
      <c r="U20" s="1137"/>
      <c r="V20" s="1137"/>
      <c r="W20" s="1148"/>
      <c r="X20" s="1148"/>
      <c r="Y20" s="1148"/>
      <c r="Z20" s="1148"/>
      <c r="AA20" s="1148"/>
      <c r="AB20" s="1148"/>
      <c r="AC20" s="1148"/>
      <c r="AD20" s="1148"/>
      <c r="AE20" s="1148"/>
      <c r="AF20" s="1148"/>
      <c r="AG20" s="1148"/>
    </row>
    <row r="21">
      <c r="A21" s="1154" t="s">
        <v>7677</v>
      </c>
      <c r="B21" s="703" t="s">
        <v>7678</v>
      </c>
      <c r="C21" s="1139" t="str">
        <f>HYPERLINK("https://tangramcare.atlassian.net/browse/P2BN-1562","P2BN-1562")</f>
        <v>P2BN-1562</v>
      </c>
      <c r="D21" s="703" t="s">
        <v>7679</v>
      </c>
      <c r="E21" s="703" t="s">
        <v>3692</v>
      </c>
      <c r="F21" s="703" t="s">
        <v>7680</v>
      </c>
      <c r="G21" s="703" t="s">
        <v>7681</v>
      </c>
      <c r="H21" s="1140">
        <v>43754.0</v>
      </c>
      <c r="I21" s="703" t="s">
        <v>432</v>
      </c>
      <c r="J21" s="1140">
        <v>43795.0</v>
      </c>
      <c r="K21" s="186" t="s">
        <v>47</v>
      </c>
      <c r="L21" s="186" t="s">
        <v>97</v>
      </c>
      <c r="M21" s="1141"/>
      <c r="N21" s="788"/>
      <c r="O21" s="186"/>
      <c r="P21" s="186"/>
      <c r="Q21" s="186"/>
      <c r="R21" s="186"/>
      <c r="S21" s="186"/>
      <c r="T21" s="186"/>
      <c r="U21" s="788"/>
      <c r="V21" s="788"/>
      <c r="W21" s="1142"/>
      <c r="X21" s="1142"/>
      <c r="Y21" s="1142"/>
      <c r="Z21" s="1142"/>
      <c r="AA21" s="1142"/>
      <c r="AB21" s="1142"/>
      <c r="AC21" s="1142"/>
      <c r="AD21" s="1142"/>
      <c r="AE21" s="1142"/>
      <c r="AF21" s="1142"/>
      <c r="AG21" s="1142"/>
    </row>
    <row r="22">
      <c r="A22" s="1128" t="s">
        <v>7682</v>
      </c>
      <c r="B22" s="186" t="s">
        <v>7683</v>
      </c>
      <c r="C22" s="1143" t="str">
        <f>HYPERLINK("https://tangramcare.atlassian.net/browse/P2BN-1567","P2BN-1567")</f>
        <v>P2BN-1567</v>
      </c>
      <c r="D22" s="186" t="s">
        <v>7684</v>
      </c>
      <c r="E22" s="186" t="s">
        <v>7685</v>
      </c>
      <c r="F22" s="186" t="s">
        <v>7686</v>
      </c>
      <c r="G22" s="186" t="s">
        <v>7687</v>
      </c>
      <c r="H22" s="1144">
        <v>43761.0</v>
      </c>
      <c r="I22" s="186" t="s">
        <v>432</v>
      </c>
      <c r="J22" s="1140">
        <v>43872.0</v>
      </c>
      <c r="K22" s="186" t="s">
        <v>47</v>
      </c>
      <c r="L22" s="186" t="s">
        <v>116</v>
      </c>
      <c r="M22" s="788"/>
      <c r="N22" s="788"/>
      <c r="O22" s="186" t="s">
        <v>96</v>
      </c>
      <c r="P22" s="186" t="s">
        <v>485</v>
      </c>
      <c r="Q22" s="186" t="s">
        <v>98</v>
      </c>
      <c r="R22" s="1145">
        <v>43815.0</v>
      </c>
      <c r="S22" s="186"/>
      <c r="T22" s="186" t="s">
        <v>99</v>
      </c>
      <c r="U22" s="788"/>
      <c r="V22" s="788"/>
      <c r="W22" s="1155"/>
      <c r="X22" s="1155"/>
      <c r="Y22" s="1155"/>
      <c r="Z22" s="1155"/>
      <c r="AA22" s="1155"/>
      <c r="AB22" s="1155"/>
      <c r="AC22" s="1155"/>
      <c r="AD22" s="1155"/>
      <c r="AE22" s="1155"/>
      <c r="AF22" s="1155"/>
      <c r="AG22" s="1155"/>
    </row>
    <row r="23">
      <c r="A23" s="1128" t="s">
        <v>7688</v>
      </c>
      <c r="B23" s="186" t="s">
        <v>7683</v>
      </c>
      <c r="C23" s="1143" t="str">
        <f>HYPERLINK("https://tangramcare.atlassian.net/browse/P2BN-1572","P2BN-1572")</f>
        <v>P2BN-1572</v>
      </c>
      <c r="D23" s="186" t="s">
        <v>7689</v>
      </c>
      <c r="E23" s="186" t="s">
        <v>7685</v>
      </c>
      <c r="F23" s="210" t="s">
        <v>7690</v>
      </c>
      <c r="G23" s="186" t="s">
        <v>7691</v>
      </c>
      <c r="H23" s="1140">
        <v>43762.0</v>
      </c>
      <c r="I23" s="186" t="s">
        <v>432</v>
      </c>
      <c r="J23" s="1140">
        <v>43872.0</v>
      </c>
      <c r="K23" s="186" t="s">
        <v>47</v>
      </c>
      <c r="L23" s="186" t="s">
        <v>116</v>
      </c>
      <c r="M23" s="788"/>
      <c r="N23" s="788"/>
      <c r="O23" s="186" t="s">
        <v>96</v>
      </c>
      <c r="P23" s="186" t="s">
        <v>485</v>
      </c>
      <c r="Q23" s="186" t="s">
        <v>98</v>
      </c>
      <c r="R23" s="1145">
        <v>43801.0</v>
      </c>
      <c r="S23" s="186"/>
      <c r="T23" s="186"/>
      <c r="U23" s="788"/>
      <c r="V23" s="788"/>
      <c r="W23" s="1142"/>
      <c r="X23" s="1142"/>
      <c r="Y23" s="1142"/>
      <c r="Z23" s="1142"/>
      <c r="AA23" s="1142"/>
      <c r="AB23" s="1142"/>
      <c r="AC23" s="1142"/>
      <c r="AD23" s="1142"/>
      <c r="AE23" s="1142"/>
      <c r="AF23" s="1142"/>
      <c r="AG23" s="1142"/>
    </row>
    <row r="24">
      <c r="A24" s="1128" t="s">
        <v>7692</v>
      </c>
      <c r="B24" s="186" t="s">
        <v>7693</v>
      </c>
      <c r="C24" s="1143" t="str">
        <f t="shared" ref="C24:C25" si="3">HYPERLINK("https://tangramcare.atlassian.net/browse/P2BN-1567","P2BN-1567")</f>
        <v>P2BN-1567</v>
      </c>
      <c r="D24" s="186" t="s">
        <v>7694</v>
      </c>
      <c r="E24" s="186" t="s">
        <v>7685</v>
      </c>
      <c r="F24" s="186" t="s">
        <v>7695</v>
      </c>
      <c r="G24" s="186" t="s">
        <v>7696</v>
      </c>
      <c r="H24" s="703" t="s">
        <v>6091</v>
      </c>
      <c r="I24" s="186" t="s">
        <v>917</v>
      </c>
      <c r="J24" s="1140">
        <v>43872.0</v>
      </c>
      <c r="K24" s="186" t="s">
        <v>48</v>
      </c>
      <c r="L24" s="186" t="s">
        <v>116</v>
      </c>
      <c r="M24" s="1156" t="s">
        <v>7697</v>
      </c>
      <c r="N24" s="788"/>
      <c r="O24" s="186" t="s">
        <v>96</v>
      </c>
      <c r="P24" s="186" t="s">
        <v>485</v>
      </c>
      <c r="Q24" s="186" t="s">
        <v>98</v>
      </c>
      <c r="R24" s="1145">
        <v>43802.0</v>
      </c>
      <c r="S24" s="186"/>
      <c r="T24" s="186" t="s">
        <v>99</v>
      </c>
      <c r="U24" s="788"/>
      <c r="V24" s="788"/>
      <c r="W24" s="1142"/>
      <c r="X24" s="1142"/>
      <c r="Y24" s="1142"/>
      <c r="Z24" s="1142"/>
      <c r="AA24" s="1142"/>
      <c r="AB24" s="1142"/>
      <c r="AC24" s="1142"/>
      <c r="AD24" s="1142"/>
      <c r="AE24" s="1142"/>
      <c r="AF24" s="1142"/>
      <c r="AG24" s="1142"/>
    </row>
    <row r="25">
      <c r="A25" s="1154" t="s">
        <v>7698</v>
      </c>
      <c r="B25" s="186" t="s">
        <v>7699</v>
      </c>
      <c r="C25" s="1143" t="str">
        <f t="shared" si="3"/>
        <v>P2BN-1567</v>
      </c>
      <c r="D25" s="186" t="s">
        <v>7700</v>
      </c>
      <c r="E25" s="186" t="s">
        <v>7685</v>
      </c>
      <c r="F25" s="186" t="s">
        <v>7701</v>
      </c>
      <c r="G25" s="186" t="s">
        <v>7702</v>
      </c>
      <c r="H25" s="1157">
        <v>43762.0</v>
      </c>
      <c r="I25" s="186" t="s">
        <v>432</v>
      </c>
      <c r="J25" s="1140">
        <v>43872.0</v>
      </c>
      <c r="K25" s="186" t="s">
        <v>47</v>
      </c>
      <c r="L25" s="186" t="s">
        <v>116</v>
      </c>
      <c r="M25" s="788"/>
      <c r="N25" s="788"/>
      <c r="O25" s="186" t="s">
        <v>96</v>
      </c>
      <c r="P25" s="186" t="s">
        <v>485</v>
      </c>
      <c r="Q25" s="186" t="s">
        <v>98</v>
      </c>
      <c r="R25" s="1145">
        <v>43802.0</v>
      </c>
      <c r="S25" s="788"/>
      <c r="T25" s="788"/>
      <c r="U25" s="788"/>
      <c r="V25" s="788"/>
    </row>
    <row r="26">
      <c r="A26" s="1154" t="s">
        <v>7703</v>
      </c>
      <c r="B26" s="186" t="s">
        <v>7704</v>
      </c>
      <c r="C26" s="1146" t="str">
        <f>HYPERLINK("https://tangramcare.atlassian.net/browse/P2BN-1562","P2BN-1562")</f>
        <v>P2BN-1562</v>
      </c>
      <c r="D26" s="186" t="s">
        <v>7663</v>
      </c>
      <c r="E26" s="186" t="s">
        <v>7685</v>
      </c>
      <c r="F26" s="210" t="s">
        <v>7705</v>
      </c>
      <c r="G26" s="1158" t="s">
        <v>7706</v>
      </c>
      <c r="H26" s="1144">
        <v>43782.0</v>
      </c>
      <c r="I26" s="186" t="s">
        <v>719</v>
      </c>
      <c r="J26" s="1140">
        <v>43795.0</v>
      </c>
      <c r="K26" s="186" t="s">
        <v>47</v>
      </c>
      <c r="L26" s="186" t="s">
        <v>97</v>
      </c>
      <c r="M26" s="186" t="s">
        <v>7707</v>
      </c>
      <c r="N26" s="186" t="s">
        <v>7708</v>
      </c>
      <c r="O26" s="186" t="s">
        <v>96</v>
      </c>
      <c r="P26" s="186" t="s">
        <v>485</v>
      </c>
      <c r="Q26" s="186" t="s">
        <v>98</v>
      </c>
      <c r="R26" s="1145">
        <v>43803.0</v>
      </c>
      <c r="S26" s="186"/>
      <c r="T26" s="186"/>
      <c r="U26" s="186"/>
      <c r="V26" s="186"/>
      <c r="W26" s="186"/>
      <c r="X26" s="186"/>
      <c r="Y26" s="186"/>
      <c r="Z26" s="186"/>
      <c r="AA26" s="186"/>
      <c r="AB26" s="186"/>
      <c r="AC26" s="186"/>
      <c r="AD26" s="186"/>
      <c r="AE26" s="186"/>
      <c r="AF26" s="186"/>
      <c r="AG26" s="186"/>
    </row>
    <row r="27">
      <c r="A27" s="1128" t="s">
        <v>7709</v>
      </c>
      <c r="B27" s="186" t="s">
        <v>7710</v>
      </c>
      <c r="C27" s="1143" t="str">
        <f>HYPERLINK("https://tangramcare.atlassian.net/browse/P2BN-1567","P2BN-1567")</f>
        <v>P2BN-1567</v>
      </c>
      <c r="D27" s="186" t="s">
        <v>7711</v>
      </c>
      <c r="E27" s="186" t="s">
        <v>7685</v>
      </c>
      <c r="F27" s="186" t="s">
        <v>7712</v>
      </c>
      <c r="G27" s="186" t="s">
        <v>7713</v>
      </c>
      <c r="H27" s="1140">
        <v>43782.0</v>
      </c>
      <c r="I27" s="186" t="s">
        <v>719</v>
      </c>
      <c r="J27" s="1140">
        <v>43872.0</v>
      </c>
      <c r="K27" s="186" t="s">
        <v>47</v>
      </c>
      <c r="L27" s="186" t="s">
        <v>116</v>
      </c>
      <c r="M27" s="788"/>
      <c r="N27" s="788"/>
      <c r="O27" s="186"/>
      <c r="P27" s="788"/>
      <c r="Q27" s="788"/>
      <c r="R27" s="788"/>
      <c r="S27" s="788"/>
      <c r="T27" s="788"/>
      <c r="U27" s="788"/>
      <c r="V27" s="788"/>
    </row>
    <row r="28">
      <c r="A28" s="1154" t="s">
        <v>7714</v>
      </c>
      <c r="B28" s="186" t="s">
        <v>7710</v>
      </c>
      <c r="C28" s="1143" t="str">
        <f>HYPERLINK("https://tangramcare.atlassian.net/browse/P2BN-1572","P2BN-1572")</f>
        <v>P2BN-1572</v>
      </c>
      <c r="D28" s="186" t="s">
        <v>7715</v>
      </c>
      <c r="E28" s="186" t="s">
        <v>7685</v>
      </c>
      <c r="F28" s="186" t="s">
        <v>7716</v>
      </c>
      <c r="G28" s="186" t="s">
        <v>7717</v>
      </c>
      <c r="H28" s="1140">
        <v>43761.0</v>
      </c>
      <c r="I28" s="186" t="s">
        <v>432</v>
      </c>
      <c r="J28" s="1140">
        <v>43872.0</v>
      </c>
      <c r="K28" s="186" t="s">
        <v>47</v>
      </c>
      <c r="L28" s="186" t="s">
        <v>116</v>
      </c>
      <c r="M28" s="186" t="s">
        <v>7707</v>
      </c>
      <c r="N28" s="186" t="s">
        <v>7718</v>
      </c>
      <c r="O28" s="186" t="s">
        <v>96</v>
      </c>
      <c r="P28" s="186" t="s">
        <v>485</v>
      </c>
      <c r="Q28" s="186" t="s">
        <v>98</v>
      </c>
      <c r="R28" s="1145">
        <v>43804.0</v>
      </c>
      <c r="S28" s="788"/>
      <c r="T28" s="788"/>
      <c r="U28" s="788"/>
      <c r="V28" s="788"/>
    </row>
    <row r="29">
      <c r="A29" s="1154" t="s">
        <v>7719</v>
      </c>
      <c r="B29" s="186" t="s">
        <v>7710</v>
      </c>
      <c r="C29" s="1143" t="str">
        <f>HYPERLINK("https://tangramcare.atlassian.net/browse/P2BN-1572","P2BN-1567 &amp; P2BN-1572")</f>
        <v>P2BN-1567 &amp; P2BN-1572</v>
      </c>
      <c r="D29" s="186" t="s">
        <v>7720</v>
      </c>
      <c r="E29" s="186" t="s">
        <v>7721</v>
      </c>
      <c r="F29" s="186" t="s">
        <v>7722</v>
      </c>
      <c r="G29" s="186" t="s">
        <v>7723</v>
      </c>
      <c r="H29" s="1140">
        <v>43762.0</v>
      </c>
      <c r="I29" s="186" t="s">
        <v>432</v>
      </c>
      <c r="J29" s="1140">
        <v>43872.0</v>
      </c>
      <c r="K29" s="186" t="s">
        <v>47</v>
      </c>
      <c r="L29" s="186" t="s">
        <v>116</v>
      </c>
      <c r="M29" s="1159" t="s">
        <v>7724</v>
      </c>
      <c r="N29" s="186" t="s">
        <v>7725</v>
      </c>
      <c r="O29" s="186" t="s">
        <v>96</v>
      </c>
      <c r="P29" s="186" t="s">
        <v>485</v>
      </c>
      <c r="Q29" s="186" t="s">
        <v>98</v>
      </c>
      <c r="R29" s="1145">
        <v>43804.0</v>
      </c>
      <c r="S29" s="186"/>
      <c r="T29" s="186" t="s">
        <v>99</v>
      </c>
      <c r="U29" s="788"/>
      <c r="V29" s="788"/>
      <c r="W29" s="1142"/>
      <c r="X29" s="1142"/>
      <c r="Y29" s="1142"/>
      <c r="Z29" s="1142"/>
      <c r="AA29" s="1142"/>
      <c r="AB29" s="1142"/>
      <c r="AC29" s="1142"/>
      <c r="AD29" s="1142"/>
      <c r="AE29" s="1142"/>
      <c r="AF29" s="1142"/>
      <c r="AG29" s="1142"/>
    </row>
    <row r="30">
      <c r="A30" s="1154" t="s">
        <v>7726</v>
      </c>
      <c r="B30" s="186" t="s">
        <v>7727</v>
      </c>
      <c r="C30" s="1143" t="str">
        <f t="shared" ref="C30:C33" si="4">HYPERLINK("https://tangramcare.atlassian.net/browse/P2BN-1572","P2BN-1572")</f>
        <v>P2BN-1572</v>
      </c>
      <c r="D30" s="186" t="s">
        <v>7728</v>
      </c>
      <c r="E30" s="186" t="s">
        <v>7685</v>
      </c>
      <c r="F30" s="186" t="s">
        <v>7729</v>
      </c>
      <c r="G30" s="186" t="s">
        <v>7730</v>
      </c>
      <c r="H30" s="1140">
        <v>43762.0</v>
      </c>
      <c r="I30" s="186" t="s">
        <v>432</v>
      </c>
      <c r="J30" s="1140">
        <v>43872.0</v>
      </c>
      <c r="K30" s="186" t="s">
        <v>47</v>
      </c>
      <c r="L30" s="186" t="s">
        <v>116</v>
      </c>
      <c r="M30" s="1159" t="s">
        <v>7724</v>
      </c>
      <c r="N30" s="186" t="s">
        <v>7725</v>
      </c>
      <c r="O30" s="186" t="s">
        <v>96</v>
      </c>
      <c r="P30" s="186" t="s">
        <v>485</v>
      </c>
      <c r="Q30" s="186" t="s">
        <v>98</v>
      </c>
      <c r="R30" s="1145">
        <v>43805.0</v>
      </c>
      <c r="S30" s="186"/>
      <c r="T30" s="186"/>
      <c r="U30" s="788"/>
      <c r="V30" s="788"/>
      <c r="W30" s="1142"/>
      <c r="X30" s="1142"/>
      <c r="Y30" s="1142"/>
      <c r="Z30" s="1142"/>
      <c r="AA30" s="1142"/>
      <c r="AB30" s="1142"/>
      <c r="AC30" s="1142"/>
      <c r="AD30" s="1142"/>
      <c r="AE30" s="1142"/>
      <c r="AF30" s="1142"/>
      <c r="AG30" s="1142"/>
    </row>
    <row r="31">
      <c r="A31" s="1154" t="s">
        <v>7731</v>
      </c>
      <c r="B31" s="186" t="s">
        <v>7732</v>
      </c>
      <c r="C31" s="1143" t="str">
        <f t="shared" si="4"/>
        <v>P2BN-1572</v>
      </c>
      <c r="D31" s="186" t="s">
        <v>7733</v>
      </c>
      <c r="E31" s="210" t="s">
        <v>7685</v>
      </c>
      <c r="F31" s="186" t="s">
        <v>7734</v>
      </c>
      <c r="G31" s="186" t="s">
        <v>7735</v>
      </c>
      <c r="H31" s="1144">
        <v>43762.0</v>
      </c>
      <c r="I31" s="186" t="s">
        <v>432</v>
      </c>
      <c r="J31" s="1140">
        <v>43872.0</v>
      </c>
      <c r="K31" s="186" t="s">
        <v>47</v>
      </c>
      <c r="L31" s="186" t="s">
        <v>116</v>
      </c>
      <c r="M31" s="1159" t="s">
        <v>7724</v>
      </c>
      <c r="N31" s="186" t="s">
        <v>7725</v>
      </c>
      <c r="O31" s="186" t="s">
        <v>96</v>
      </c>
      <c r="P31" s="186" t="s">
        <v>485</v>
      </c>
      <c r="Q31" s="186" t="s">
        <v>98</v>
      </c>
      <c r="R31" s="1145">
        <v>43805.0</v>
      </c>
      <c r="S31" s="225"/>
      <c r="T31" s="225"/>
      <c r="U31" s="225"/>
      <c r="V31" s="225"/>
    </row>
    <row r="32">
      <c r="A32" s="1154" t="s">
        <v>7736</v>
      </c>
      <c r="B32" s="186" t="s">
        <v>7710</v>
      </c>
      <c r="C32" s="1143" t="str">
        <f t="shared" si="4"/>
        <v>P2BN-1572</v>
      </c>
      <c r="D32" s="186" t="s">
        <v>7737</v>
      </c>
      <c r="E32" s="210" t="s">
        <v>7685</v>
      </c>
      <c r="F32" s="186" t="s">
        <v>7738</v>
      </c>
      <c r="G32" s="186" t="s">
        <v>7739</v>
      </c>
      <c r="H32" s="1144">
        <v>43762.0</v>
      </c>
      <c r="I32" s="186" t="s">
        <v>432</v>
      </c>
      <c r="J32" s="1140">
        <v>43872.0</v>
      </c>
      <c r="K32" s="186" t="s">
        <v>47</v>
      </c>
      <c r="L32" s="186" t="s">
        <v>116</v>
      </c>
      <c r="M32" s="186" t="s">
        <v>7707</v>
      </c>
      <c r="N32" s="186" t="s">
        <v>7718</v>
      </c>
      <c r="O32" s="186" t="s">
        <v>96</v>
      </c>
      <c r="P32" s="186" t="s">
        <v>485</v>
      </c>
      <c r="Q32" s="186" t="s">
        <v>98</v>
      </c>
      <c r="R32" s="1145">
        <v>43805.0</v>
      </c>
      <c r="S32" s="186"/>
      <c r="T32" s="186"/>
      <c r="U32" s="788"/>
      <c r="V32" s="788"/>
      <c r="W32" s="1142"/>
      <c r="X32" s="1142"/>
      <c r="Y32" s="1142"/>
      <c r="Z32" s="1142"/>
      <c r="AA32" s="1142"/>
      <c r="AB32" s="1142"/>
      <c r="AC32" s="1142"/>
      <c r="AD32" s="1142"/>
      <c r="AE32" s="1142"/>
      <c r="AF32" s="1142"/>
      <c r="AG32" s="1142"/>
    </row>
    <row r="33">
      <c r="A33" s="1154" t="s">
        <v>7740</v>
      </c>
      <c r="B33" s="186" t="s">
        <v>7741</v>
      </c>
      <c r="C33" s="1143" t="str">
        <f t="shared" si="4"/>
        <v>P2BN-1572</v>
      </c>
      <c r="D33" s="186" t="s">
        <v>7742</v>
      </c>
      <c r="E33" s="186" t="s">
        <v>7685</v>
      </c>
      <c r="F33" s="186" t="s">
        <v>7743</v>
      </c>
      <c r="G33" s="186" t="s">
        <v>7744</v>
      </c>
      <c r="H33" s="1140">
        <v>43760.0</v>
      </c>
      <c r="I33" s="186" t="s">
        <v>432</v>
      </c>
      <c r="J33" s="1140">
        <v>43872.0</v>
      </c>
      <c r="K33" s="186" t="s">
        <v>47</v>
      </c>
      <c r="L33" s="186" t="s">
        <v>116</v>
      </c>
      <c r="M33" s="788"/>
      <c r="N33" s="788"/>
      <c r="O33" s="186" t="s">
        <v>96</v>
      </c>
      <c r="P33" s="186" t="s">
        <v>485</v>
      </c>
      <c r="Q33" s="186" t="s">
        <v>7745</v>
      </c>
      <c r="R33" s="1145">
        <v>43815.0</v>
      </c>
      <c r="S33" s="788"/>
      <c r="T33" s="788"/>
      <c r="U33" s="788"/>
      <c r="V33" s="788"/>
    </row>
    <row r="34">
      <c r="A34" s="677" t="s">
        <v>7746</v>
      </c>
      <c r="B34" s="186" t="s">
        <v>7747</v>
      </c>
      <c r="C34" s="1160" t="str">
        <f t="shared" ref="C34:C39" si="5">HYPERLINK("https://tangramcare.atlassian.net/browse/P2BN-1561","P2BN-1561")</f>
        <v>P2BN-1561</v>
      </c>
      <c r="D34" s="186" t="s">
        <v>7748</v>
      </c>
      <c r="E34" s="186" t="s">
        <v>7685</v>
      </c>
      <c r="F34" s="186" t="s">
        <v>7749</v>
      </c>
      <c r="G34" s="1161" t="s">
        <v>7750</v>
      </c>
      <c r="H34" s="1140">
        <v>43762.0</v>
      </c>
      <c r="I34" s="186" t="s">
        <v>432</v>
      </c>
      <c r="J34" s="1140">
        <v>43795.0</v>
      </c>
      <c r="K34" s="186" t="s">
        <v>47</v>
      </c>
      <c r="L34" s="186" t="s">
        <v>97</v>
      </c>
      <c r="M34" s="788"/>
      <c r="N34" s="788"/>
      <c r="O34" s="186"/>
      <c r="P34" s="788"/>
      <c r="Q34" s="788"/>
      <c r="R34" s="788"/>
      <c r="S34" s="788"/>
      <c r="T34" s="788"/>
      <c r="U34" s="788"/>
      <c r="V34" s="788"/>
    </row>
    <row r="35">
      <c r="A35" s="1158" t="s">
        <v>7751</v>
      </c>
      <c r="B35" s="186" t="s">
        <v>7752</v>
      </c>
      <c r="C35" s="1143" t="str">
        <f t="shared" si="5"/>
        <v>P2BN-1561</v>
      </c>
      <c r="D35" s="186" t="s">
        <v>7753</v>
      </c>
      <c r="E35" s="186" t="s">
        <v>7685</v>
      </c>
      <c r="F35" s="186"/>
      <c r="G35" s="186"/>
      <c r="H35" s="1144">
        <v>43769.0</v>
      </c>
      <c r="I35" s="186" t="s">
        <v>432</v>
      </c>
      <c r="J35" s="788"/>
      <c r="K35" s="186" t="s">
        <v>123</v>
      </c>
      <c r="L35" s="788"/>
      <c r="M35" s="788"/>
      <c r="N35" s="788"/>
      <c r="O35" s="186"/>
      <c r="P35" s="788"/>
      <c r="Q35" s="788"/>
      <c r="R35" s="788"/>
      <c r="S35" s="788"/>
      <c r="T35" s="788"/>
      <c r="U35" s="788"/>
      <c r="V35" s="788"/>
    </row>
    <row r="36">
      <c r="A36" s="1158" t="s">
        <v>7754</v>
      </c>
      <c r="B36" s="186" t="s">
        <v>7752</v>
      </c>
      <c r="C36" s="1143" t="str">
        <f t="shared" si="5"/>
        <v>P2BN-1561</v>
      </c>
      <c r="D36" s="186" t="s">
        <v>7755</v>
      </c>
      <c r="E36" s="186" t="s">
        <v>7685</v>
      </c>
      <c r="F36" s="186"/>
      <c r="G36" s="186"/>
      <c r="H36" s="1144">
        <v>43769.0</v>
      </c>
      <c r="I36" s="186" t="s">
        <v>432</v>
      </c>
      <c r="J36" s="788"/>
      <c r="K36" s="186" t="s">
        <v>123</v>
      </c>
      <c r="L36" s="788"/>
      <c r="M36" s="788"/>
      <c r="N36" s="788"/>
      <c r="O36" s="186"/>
      <c r="P36" s="788"/>
      <c r="Q36" s="788"/>
      <c r="R36" s="788"/>
      <c r="S36" s="788"/>
      <c r="T36" s="788"/>
      <c r="U36" s="788"/>
      <c r="V36" s="788"/>
    </row>
    <row r="37">
      <c r="A37" s="1158" t="s">
        <v>7756</v>
      </c>
      <c r="B37" s="186" t="s">
        <v>7752</v>
      </c>
      <c r="C37" s="1143" t="str">
        <f t="shared" si="5"/>
        <v>P2BN-1561</v>
      </c>
      <c r="D37" s="186" t="s">
        <v>7757</v>
      </c>
      <c r="E37" s="186" t="s">
        <v>7685</v>
      </c>
      <c r="F37" s="186"/>
      <c r="G37" s="186"/>
      <c r="H37" s="1144">
        <v>43769.0</v>
      </c>
      <c r="I37" s="186" t="s">
        <v>432</v>
      </c>
      <c r="J37" s="788"/>
      <c r="K37" s="186" t="s">
        <v>123</v>
      </c>
      <c r="L37" s="788"/>
      <c r="M37" s="788"/>
      <c r="N37" s="788"/>
      <c r="O37" s="186"/>
      <c r="P37" s="788"/>
      <c r="Q37" s="788"/>
      <c r="R37" s="788"/>
      <c r="S37" s="788"/>
      <c r="T37" s="788"/>
      <c r="U37" s="788"/>
      <c r="V37" s="788"/>
    </row>
    <row r="38">
      <c r="A38" s="1158" t="s">
        <v>7758</v>
      </c>
      <c r="B38" s="186" t="s">
        <v>7752</v>
      </c>
      <c r="C38" s="1143" t="str">
        <f t="shared" si="5"/>
        <v>P2BN-1561</v>
      </c>
      <c r="D38" s="186" t="s">
        <v>7759</v>
      </c>
      <c r="E38" s="186" t="s">
        <v>7685</v>
      </c>
      <c r="F38" s="186"/>
      <c r="G38" s="186"/>
      <c r="H38" s="1144">
        <v>43769.0</v>
      </c>
      <c r="I38" s="186" t="s">
        <v>432</v>
      </c>
      <c r="J38" s="788"/>
      <c r="K38" s="186" t="s">
        <v>123</v>
      </c>
      <c r="L38" s="788"/>
      <c r="M38" s="788"/>
      <c r="N38" s="788"/>
      <c r="O38" s="186"/>
      <c r="P38" s="788"/>
      <c r="Q38" s="788"/>
      <c r="R38" s="788"/>
      <c r="S38" s="788"/>
      <c r="T38" s="788"/>
      <c r="U38" s="788"/>
      <c r="V38" s="788"/>
    </row>
    <row r="39">
      <c r="A39" s="1158" t="s">
        <v>7760</v>
      </c>
      <c r="B39" s="186" t="s">
        <v>7761</v>
      </c>
      <c r="C39" s="1143" t="str">
        <f t="shared" si="5"/>
        <v>P2BN-1561</v>
      </c>
      <c r="D39" s="186" t="s">
        <v>7762</v>
      </c>
      <c r="E39" s="186" t="s">
        <v>7685</v>
      </c>
      <c r="F39" s="186"/>
      <c r="G39" s="186"/>
      <c r="H39" s="1144">
        <v>43769.0</v>
      </c>
      <c r="I39" s="186" t="s">
        <v>432</v>
      </c>
      <c r="J39" s="788"/>
      <c r="K39" s="186" t="s">
        <v>123</v>
      </c>
      <c r="L39" s="788"/>
      <c r="M39" s="788"/>
      <c r="N39" s="788"/>
      <c r="O39" s="186"/>
      <c r="P39" s="788"/>
      <c r="Q39" s="788"/>
      <c r="R39" s="788"/>
      <c r="S39" s="788"/>
      <c r="T39" s="788"/>
      <c r="U39" s="788"/>
      <c r="V39" s="788"/>
    </row>
    <row r="40">
      <c r="A40" s="1162" t="s">
        <v>7763</v>
      </c>
      <c r="B40" s="213"/>
      <c r="C40" s="213"/>
      <c r="D40" s="213"/>
      <c r="E40" s="213"/>
      <c r="F40" s="213"/>
      <c r="G40" s="213"/>
      <c r="H40" s="218"/>
      <c r="I40" s="218"/>
      <c r="J40" s="218"/>
      <c r="K40" s="218"/>
      <c r="L40" s="772"/>
      <c r="M40" s="772"/>
      <c r="N40" s="772"/>
      <c r="O40" s="201"/>
      <c r="P40" s="213"/>
      <c r="Q40" s="213"/>
      <c r="R40" s="788"/>
      <c r="S40" s="788"/>
      <c r="T40" s="788"/>
      <c r="U40" s="788"/>
      <c r="V40" s="788"/>
    </row>
    <row r="41">
      <c r="A41" s="186" t="s">
        <v>7764</v>
      </c>
      <c r="B41" s="186" t="s">
        <v>7645</v>
      </c>
      <c r="C41" s="1143" t="str">
        <f t="shared" ref="C41:C43" si="6">HYPERLINK("https://tangramcare.atlassian.net/browse/P2BN-1562","P2BN-1562")</f>
        <v>P2BN-1562</v>
      </c>
      <c r="D41" s="186" t="s">
        <v>7765</v>
      </c>
      <c r="E41" s="186" t="s">
        <v>3692</v>
      </c>
      <c r="F41" s="186" t="s">
        <v>7766</v>
      </c>
      <c r="G41" s="186" t="s">
        <v>7767</v>
      </c>
      <c r="H41" s="1144">
        <v>43739.0</v>
      </c>
      <c r="I41" s="186" t="s">
        <v>432</v>
      </c>
      <c r="J41" s="1140">
        <v>43840.0</v>
      </c>
      <c r="K41" s="186" t="s">
        <v>47</v>
      </c>
      <c r="L41" s="186" t="s">
        <v>116</v>
      </c>
      <c r="M41" s="1141"/>
      <c r="N41" s="186"/>
      <c r="O41" s="186" t="s">
        <v>96</v>
      </c>
      <c r="P41" s="186" t="s">
        <v>116</v>
      </c>
      <c r="Q41" s="186" t="s">
        <v>98</v>
      </c>
      <c r="R41" s="1144">
        <v>43812.0</v>
      </c>
      <c r="S41" s="186" t="s">
        <v>97</v>
      </c>
      <c r="T41" s="186"/>
      <c r="U41" s="788"/>
      <c r="V41" s="788"/>
      <c r="W41" s="1155"/>
      <c r="X41" s="1155"/>
      <c r="Y41" s="1155"/>
      <c r="Z41" s="1155"/>
      <c r="AA41" s="1155"/>
      <c r="AB41" s="1155"/>
      <c r="AC41" s="1155"/>
      <c r="AD41" s="1155"/>
      <c r="AE41" s="1155"/>
      <c r="AF41" s="1155"/>
      <c r="AG41" s="1155"/>
    </row>
    <row r="42">
      <c r="A42" s="186" t="s">
        <v>7768</v>
      </c>
      <c r="B42" s="187" t="s">
        <v>7645</v>
      </c>
      <c r="C42" s="1143" t="str">
        <f t="shared" si="6"/>
        <v>P2BN-1562</v>
      </c>
      <c r="D42" s="187" t="s">
        <v>7769</v>
      </c>
      <c r="E42" s="187" t="s">
        <v>7636</v>
      </c>
      <c r="F42" s="187" t="s">
        <v>7770</v>
      </c>
      <c r="G42" s="186" t="s">
        <v>7771</v>
      </c>
      <c r="H42" s="1163">
        <v>43754.0</v>
      </c>
      <c r="I42" s="187" t="s">
        <v>432</v>
      </c>
      <c r="J42" s="1140">
        <v>43840.0</v>
      </c>
      <c r="K42" s="186" t="s">
        <v>47</v>
      </c>
      <c r="L42" s="186" t="s">
        <v>116</v>
      </c>
      <c r="M42" s="1164"/>
      <c r="N42" s="187"/>
      <c r="O42" s="187" t="s">
        <v>96</v>
      </c>
      <c r="P42" s="186" t="s">
        <v>485</v>
      </c>
      <c r="Q42" s="186" t="s">
        <v>98</v>
      </c>
      <c r="R42" s="1145">
        <v>43811.0</v>
      </c>
      <c r="S42" s="187"/>
      <c r="T42" s="187" t="s">
        <v>99</v>
      </c>
      <c r="U42" s="788"/>
      <c r="V42" s="788"/>
    </row>
    <row r="43">
      <c r="A43" s="186" t="s">
        <v>7772</v>
      </c>
      <c r="B43" s="187" t="s">
        <v>7645</v>
      </c>
      <c r="C43" s="1143" t="str">
        <f t="shared" si="6"/>
        <v>P2BN-1562</v>
      </c>
      <c r="D43" s="187" t="s">
        <v>7773</v>
      </c>
      <c r="E43" s="186" t="s">
        <v>7774</v>
      </c>
      <c r="F43" s="187" t="s">
        <v>7775</v>
      </c>
      <c r="G43" s="187" t="s">
        <v>7776</v>
      </c>
      <c r="H43" s="1163">
        <v>43754.0</v>
      </c>
      <c r="I43" s="187" t="s">
        <v>432</v>
      </c>
      <c r="J43" s="1140">
        <v>43840.0</v>
      </c>
      <c r="K43" s="186" t="s">
        <v>47</v>
      </c>
      <c r="L43" s="186" t="s">
        <v>116</v>
      </c>
      <c r="M43" s="1164"/>
      <c r="N43" s="187"/>
      <c r="O43" s="187" t="s">
        <v>96</v>
      </c>
      <c r="P43" s="186" t="s">
        <v>485</v>
      </c>
      <c r="Q43" s="186" t="s">
        <v>98</v>
      </c>
      <c r="R43" s="1145">
        <v>43811.0</v>
      </c>
      <c r="S43" s="187"/>
      <c r="T43" s="187" t="s">
        <v>99</v>
      </c>
      <c r="U43" s="788"/>
      <c r="V43" s="788"/>
    </row>
    <row r="44">
      <c r="A44" s="186" t="s">
        <v>7777</v>
      </c>
      <c r="B44" s="164" t="s">
        <v>7645</v>
      </c>
      <c r="C44" s="1143" t="str">
        <f t="shared" ref="C44:C55" si="7">HYPERLINK("https://tangramcare.atlassian.net/browse/P2BN-1549","P2BN-1549 &amp; P2BN-1637")</f>
        <v>P2BN-1549 &amp; P2BN-1637</v>
      </c>
      <c r="D44" s="164" t="s">
        <v>7778</v>
      </c>
      <c r="E44" s="186" t="s">
        <v>7774</v>
      </c>
      <c r="F44" s="186" t="s">
        <v>7779</v>
      </c>
      <c r="G44" s="186" t="s">
        <v>7780</v>
      </c>
      <c r="H44" s="1144">
        <v>43739.0</v>
      </c>
      <c r="I44" s="186" t="s">
        <v>432</v>
      </c>
      <c r="J44" s="1140">
        <v>43872.0</v>
      </c>
      <c r="K44" s="186" t="s">
        <v>47</v>
      </c>
      <c r="L44" s="186" t="s">
        <v>116</v>
      </c>
      <c r="M44" s="1141"/>
      <c r="N44" s="186"/>
      <c r="O44" s="186" t="s">
        <v>96</v>
      </c>
      <c r="P44" s="186" t="s">
        <v>249</v>
      </c>
      <c r="Q44" s="186" t="s">
        <v>98</v>
      </c>
      <c r="R44" s="1144">
        <v>43816.0</v>
      </c>
      <c r="S44" s="186"/>
      <c r="T44" s="186"/>
      <c r="U44" s="788"/>
      <c r="V44" s="788"/>
    </row>
    <row r="45">
      <c r="A45" s="186" t="s">
        <v>7781</v>
      </c>
      <c r="B45" s="164" t="s">
        <v>7782</v>
      </c>
      <c r="C45" s="1143" t="str">
        <f t="shared" si="7"/>
        <v>P2BN-1549 &amp; P2BN-1637</v>
      </c>
      <c r="D45" s="164" t="s">
        <v>7783</v>
      </c>
      <c r="E45" s="186" t="s">
        <v>7774</v>
      </c>
      <c r="F45" s="186" t="s">
        <v>7784</v>
      </c>
      <c r="G45" s="186" t="s">
        <v>7785</v>
      </c>
      <c r="H45" s="1144">
        <v>43740.0</v>
      </c>
      <c r="I45" s="186" t="s">
        <v>432</v>
      </c>
      <c r="J45" s="1140">
        <v>43872.0</v>
      </c>
      <c r="K45" s="186" t="s">
        <v>47</v>
      </c>
      <c r="L45" s="186" t="s">
        <v>116</v>
      </c>
      <c r="M45" s="1141"/>
      <c r="N45" s="186" t="s">
        <v>7786</v>
      </c>
      <c r="O45" s="186" t="s">
        <v>96</v>
      </c>
      <c r="P45" s="186" t="s">
        <v>249</v>
      </c>
      <c r="Q45" s="186" t="s">
        <v>98</v>
      </c>
      <c r="R45" s="1144">
        <v>43816.0</v>
      </c>
      <c r="S45" s="186"/>
      <c r="T45" s="186"/>
      <c r="U45" s="788"/>
      <c r="V45" s="788"/>
    </row>
    <row r="46">
      <c r="A46" s="186" t="s">
        <v>7787</v>
      </c>
      <c r="B46" s="164" t="s">
        <v>7788</v>
      </c>
      <c r="C46" s="1143" t="str">
        <f t="shared" si="7"/>
        <v>P2BN-1549 &amp; P2BN-1637</v>
      </c>
      <c r="D46" s="186" t="s">
        <v>7789</v>
      </c>
      <c r="E46" s="186" t="s">
        <v>7774</v>
      </c>
      <c r="F46" s="186" t="s">
        <v>7790</v>
      </c>
      <c r="G46" s="186" t="s">
        <v>7791</v>
      </c>
      <c r="H46" s="1144">
        <v>43738.0</v>
      </c>
      <c r="I46" s="186" t="s">
        <v>432</v>
      </c>
      <c r="J46" s="1140">
        <v>43872.0</v>
      </c>
      <c r="K46" s="186" t="s">
        <v>47</v>
      </c>
      <c r="L46" s="186" t="s">
        <v>116</v>
      </c>
      <c r="M46" s="788"/>
      <c r="N46" s="788"/>
      <c r="O46" s="186" t="s">
        <v>96</v>
      </c>
      <c r="P46" s="186" t="s">
        <v>249</v>
      </c>
      <c r="Q46" s="186" t="s">
        <v>98</v>
      </c>
      <c r="R46" s="1144">
        <v>43816.0</v>
      </c>
      <c r="S46" s="788"/>
      <c r="T46" s="788"/>
      <c r="U46" s="788"/>
      <c r="V46" s="788"/>
      <c r="W46" s="240"/>
      <c r="X46" s="240"/>
      <c r="Y46" s="240"/>
      <c r="Z46" s="240"/>
      <c r="AA46" s="240"/>
      <c r="AB46" s="240"/>
      <c r="AC46" s="240"/>
      <c r="AD46" s="240"/>
      <c r="AE46" s="240"/>
      <c r="AF46" s="240"/>
      <c r="AG46" s="240"/>
    </row>
    <row r="47">
      <c r="A47" s="186" t="s">
        <v>7792</v>
      </c>
      <c r="B47" s="164" t="s">
        <v>7793</v>
      </c>
      <c r="C47" s="1143" t="str">
        <f t="shared" si="7"/>
        <v>P2BN-1549 &amp; P2BN-1637</v>
      </c>
      <c r="D47" s="164" t="s">
        <v>7794</v>
      </c>
      <c r="E47" s="186" t="s">
        <v>7774</v>
      </c>
      <c r="F47" s="186" t="s">
        <v>7795</v>
      </c>
      <c r="G47" s="186" t="s">
        <v>7796</v>
      </c>
      <c r="H47" s="1144">
        <v>43738.0</v>
      </c>
      <c r="I47" s="186" t="s">
        <v>432</v>
      </c>
      <c r="J47" s="1140">
        <v>43872.0</v>
      </c>
      <c r="K47" s="186" t="s">
        <v>47</v>
      </c>
      <c r="L47" s="186" t="s">
        <v>116</v>
      </c>
      <c r="M47" s="1141"/>
      <c r="N47" s="186" t="s">
        <v>7797</v>
      </c>
      <c r="O47" s="186" t="s">
        <v>96</v>
      </c>
      <c r="P47" s="186" t="s">
        <v>485</v>
      </c>
      <c r="Q47" s="186" t="s">
        <v>98</v>
      </c>
      <c r="R47" s="1145">
        <v>43815.0</v>
      </c>
      <c r="S47" s="186"/>
      <c r="T47" s="186"/>
      <c r="U47" s="788"/>
      <c r="V47" s="788"/>
    </row>
    <row r="48">
      <c r="A48" s="186" t="s">
        <v>7798</v>
      </c>
      <c r="B48" s="186" t="s">
        <v>7782</v>
      </c>
      <c r="C48" s="1143" t="str">
        <f t="shared" si="7"/>
        <v>P2BN-1549 &amp; P2BN-1637</v>
      </c>
      <c r="D48" s="186" t="s">
        <v>7799</v>
      </c>
      <c r="E48" s="186" t="s">
        <v>7774</v>
      </c>
      <c r="F48" s="186" t="s">
        <v>7800</v>
      </c>
      <c r="G48" s="186" t="s">
        <v>7801</v>
      </c>
      <c r="H48" s="1144">
        <v>43753.0</v>
      </c>
      <c r="I48" s="186" t="s">
        <v>432</v>
      </c>
      <c r="J48" s="1140">
        <v>43840.0</v>
      </c>
      <c r="K48" s="186" t="s">
        <v>47</v>
      </c>
      <c r="L48" s="186" t="s">
        <v>116</v>
      </c>
      <c r="M48" s="1141"/>
      <c r="N48" s="186"/>
      <c r="O48" s="186" t="s">
        <v>96</v>
      </c>
      <c r="P48" s="186" t="s">
        <v>485</v>
      </c>
      <c r="Q48" s="186" t="s">
        <v>98</v>
      </c>
      <c r="R48" s="1145">
        <v>43816.0</v>
      </c>
      <c r="S48" s="186"/>
      <c r="T48" s="186"/>
      <c r="U48" s="788"/>
      <c r="V48" s="788"/>
    </row>
    <row r="49">
      <c r="A49" s="186" t="s">
        <v>7802</v>
      </c>
      <c r="B49" s="186" t="s">
        <v>7782</v>
      </c>
      <c r="C49" s="1143" t="str">
        <f t="shared" si="7"/>
        <v>P2BN-1549 &amp; P2BN-1637</v>
      </c>
      <c r="D49" s="186" t="s">
        <v>7803</v>
      </c>
      <c r="E49" s="186" t="s">
        <v>7774</v>
      </c>
      <c r="F49" s="186" t="s">
        <v>7804</v>
      </c>
      <c r="G49" s="186" t="s">
        <v>7805</v>
      </c>
      <c r="H49" s="1144">
        <v>43753.0</v>
      </c>
      <c r="I49" s="186" t="s">
        <v>432</v>
      </c>
      <c r="J49" s="1140">
        <v>43840.0</v>
      </c>
      <c r="K49" s="186" t="s">
        <v>47</v>
      </c>
      <c r="L49" s="186" t="s">
        <v>116</v>
      </c>
      <c r="M49" s="1141" t="s">
        <v>7806</v>
      </c>
      <c r="N49" s="186" t="s">
        <v>7807</v>
      </c>
      <c r="O49" s="186" t="s">
        <v>96</v>
      </c>
      <c r="P49" s="186" t="s">
        <v>485</v>
      </c>
      <c r="Q49" s="186" t="s">
        <v>98</v>
      </c>
      <c r="R49" s="1145">
        <v>43816.0</v>
      </c>
      <c r="S49" s="186"/>
      <c r="T49" s="186"/>
      <c r="U49" s="788"/>
      <c r="V49" s="788"/>
    </row>
    <row r="50">
      <c r="A50" s="89" t="s">
        <v>7808</v>
      </c>
      <c r="B50" s="164" t="s">
        <v>7782</v>
      </c>
      <c r="C50" s="1143" t="str">
        <f t="shared" si="7"/>
        <v>P2BN-1549 &amp; P2BN-1637</v>
      </c>
      <c r="D50" s="186" t="s">
        <v>7809</v>
      </c>
      <c r="E50" s="186" t="s">
        <v>7774</v>
      </c>
      <c r="F50" s="186" t="s">
        <v>7810</v>
      </c>
      <c r="G50" s="186" t="s">
        <v>7811</v>
      </c>
      <c r="H50" s="1144">
        <v>43738.0</v>
      </c>
      <c r="I50" s="186" t="s">
        <v>432</v>
      </c>
      <c r="J50" s="1140">
        <v>43872.0</v>
      </c>
      <c r="K50" s="186" t="s">
        <v>47</v>
      </c>
      <c r="L50" s="186" t="s">
        <v>116</v>
      </c>
      <c r="M50" s="1141"/>
      <c r="N50" s="186"/>
      <c r="O50" s="186" t="s">
        <v>96</v>
      </c>
      <c r="P50" s="186" t="s">
        <v>485</v>
      </c>
      <c r="Q50" s="186" t="s">
        <v>98</v>
      </c>
      <c r="R50" s="1145">
        <v>43812.0</v>
      </c>
      <c r="S50" s="186"/>
      <c r="T50" s="186"/>
      <c r="U50" s="788"/>
      <c r="V50" s="788"/>
    </row>
    <row r="51">
      <c r="A51" s="186" t="s">
        <v>7812</v>
      </c>
      <c r="B51" s="186" t="s">
        <v>7793</v>
      </c>
      <c r="C51" s="1143" t="str">
        <f t="shared" si="7"/>
        <v>P2BN-1549 &amp; P2BN-1637</v>
      </c>
      <c r="D51" s="186" t="s">
        <v>7813</v>
      </c>
      <c r="E51" s="186" t="s">
        <v>7774</v>
      </c>
      <c r="F51" s="186" t="s">
        <v>7814</v>
      </c>
      <c r="G51" s="186" t="s">
        <v>7815</v>
      </c>
      <c r="H51" s="1144">
        <v>43753.0</v>
      </c>
      <c r="I51" s="186" t="s">
        <v>432</v>
      </c>
      <c r="J51" s="1140">
        <v>43840.0</v>
      </c>
      <c r="K51" s="186" t="s">
        <v>47</v>
      </c>
      <c r="L51" s="186" t="s">
        <v>116</v>
      </c>
      <c r="M51" s="1141"/>
      <c r="N51" s="186" t="s">
        <v>7816</v>
      </c>
      <c r="O51" s="186"/>
      <c r="P51" s="186"/>
      <c r="Q51" s="186"/>
      <c r="R51" s="186"/>
      <c r="S51" s="186"/>
      <c r="T51" s="186"/>
      <c r="U51" s="788"/>
      <c r="V51" s="788"/>
    </row>
    <row r="52">
      <c r="A52" s="186" t="s">
        <v>7817</v>
      </c>
      <c r="B52" s="186" t="s">
        <v>7793</v>
      </c>
      <c r="C52" s="1143" t="str">
        <f t="shared" si="7"/>
        <v>P2BN-1549 &amp; P2BN-1637</v>
      </c>
      <c r="D52" s="186" t="s">
        <v>7818</v>
      </c>
      <c r="E52" s="186" t="s">
        <v>7774</v>
      </c>
      <c r="F52" s="186" t="s">
        <v>7819</v>
      </c>
      <c r="G52" s="186" t="s">
        <v>7820</v>
      </c>
      <c r="H52" s="1144">
        <v>43753.0</v>
      </c>
      <c r="I52" s="186" t="s">
        <v>432</v>
      </c>
      <c r="J52" s="1140">
        <v>43840.0</v>
      </c>
      <c r="K52" s="186" t="s">
        <v>47</v>
      </c>
      <c r="L52" s="186" t="s">
        <v>116</v>
      </c>
      <c r="M52" s="788"/>
      <c r="N52" s="186"/>
      <c r="O52" s="187"/>
      <c r="P52" s="186"/>
      <c r="Q52" s="186"/>
      <c r="R52" s="788"/>
      <c r="S52" s="788"/>
      <c r="T52" s="788"/>
      <c r="U52" s="788"/>
      <c r="V52" s="788"/>
      <c r="W52" s="240"/>
      <c r="X52" s="240"/>
      <c r="Y52" s="240"/>
      <c r="Z52" s="240"/>
      <c r="AA52" s="240"/>
      <c r="AB52" s="240"/>
      <c r="AC52" s="240"/>
      <c r="AD52" s="240"/>
      <c r="AE52" s="240"/>
      <c r="AF52" s="240"/>
      <c r="AG52" s="240"/>
    </row>
    <row r="53">
      <c r="A53" s="186" t="s">
        <v>7821</v>
      </c>
      <c r="B53" s="164" t="s">
        <v>7788</v>
      </c>
      <c r="C53" s="1143" t="str">
        <f t="shared" si="7"/>
        <v>P2BN-1549 &amp; P2BN-1637</v>
      </c>
      <c r="D53" s="186" t="s">
        <v>7822</v>
      </c>
      <c r="E53" s="186" t="s">
        <v>7774</v>
      </c>
      <c r="F53" s="164" t="s">
        <v>7823</v>
      </c>
      <c r="G53" s="186" t="s">
        <v>7824</v>
      </c>
      <c r="H53" s="1144">
        <v>43738.0</v>
      </c>
      <c r="I53" s="186" t="s">
        <v>432</v>
      </c>
      <c r="J53" s="1140">
        <v>43872.0</v>
      </c>
      <c r="K53" s="186" t="s">
        <v>47</v>
      </c>
      <c r="L53" s="186" t="s">
        <v>116</v>
      </c>
      <c r="M53" s="788"/>
      <c r="N53" s="186"/>
      <c r="O53" s="186" t="s">
        <v>96</v>
      </c>
      <c r="P53" s="186" t="s">
        <v>485</v>
      </c>
      <c r="Q53" s="186" t="s">
        <v>98</v>
      </c>
      <c r="R53" s="1145">
        <v>43812.0</v>
      </c>
      <c r="S53" s="788"/>
      <c r="T53" s="788"/>
      <c r="U53" s="788"/>
      <c r="V53" s="788"/>
      <c r="W53" s="240"/>
      <c r="X53" s="240"/>
      <c r="Y53" s="240"/>
      <c r="Z53" s="240"/>
      <c r="AA53" s="240"/>
      <c r="AB53" s="240"/>
      <c r="AC53" s="240"/>
      <c r="AD53" s="240"/>
      <c r="AE53" s="240"/>
      <c r="AF53" s="240"/>
      <c r="AG53" s="240"/>
    </row>
    <row r="54">
      <c r="A54" s="186" t="s">
        <v>7825</v>
      </c>
      <c r="B54" s="186" t="s">
        <v>7788</v>
      </c>
      <c r="C54" s="1143" t="str">
        <f t="shared" si="7"/>
        <v>P2BN-1549 &amp; P2BN-1637</v>
      </c>
      <c r="D54" s="186" t="s">
        <v>7826</v>
      </c>
      <c r="E54" s="186" t="s">
        <v>7774</v>
      </c>
      <c r="F54" s="186" t="s">
        <v>7827</v>
      </c>
      <c r="G54" s="186" t="s">
        <v>7828</v>
      </c>
      <c r="H54" s="1144">
        <v>43738.0</v>
      </c>
      <c r="I54" s="186" t="s">
        <v>432</v>
      </c>
      <c r="J54" s="1140">
        <v>43840.0</v>
      </c>
      <c r="K54" s="186" t="s">
        <v>47</v>
      </c>
      <c r="L54" s="186" t="s">
        <v>116</v>
      </c>
      <c r="M54" s="1141"/>
      <c r="N54" s="186"/>
      <c r="O54" s="186" t="s">
        <v>96</v>
      </c>
      <c r="P54" s="186" t="s">
        <v>485</v>
      </c>
      <c r="Q54" s="186" t="s">
        <v>98</v>
      </c>
      <c r="R54" s="1145">
        <v>43822.0</v>
      </c>
      <c r="S54" s="186"/>
      <c r="T54" s="186"/>
      <c r="U54" s="788"/>
      <c r="V54" s="788"/>
    </row>
    <row r="55">
      <c r="A55" s="186" t="s">
        <v>7829</v>
      </c>
      <c r="B55" s="186" t="s">
        <v>7830</v>
      </c>
      <c r="C55" s="1143" t="str">
        <f t="shared" si="7"/>
        <v>P2BN-1549 &amp; P2BN-1637</v>
      </c>
      <c r="D55" s="186" t="s">
        <v>7831</v>
      </c>
      <c r="E55" s="186" t="s">
        <v>7774</v>
      </c>
      <c r="F55" s="186" t="s">
        <v>7832</v>
      </c>
      <c r="G55" s="186" t="s">
        <v>7833</v>
      </c>
      <c r="H55" s="1144">
        <v>43739.0</v>
      </c>
      <c r="I55" s="186" t="s">
        <v>432</v>
      </c>
      <c r="J55" s="1140">
        <v>43840.0</v>
      </c>
      <c r="K55" s="186" t="s">
        <v>47</v>
      </c>
      <c r="L55" s="186" t="s">
        <v>116</v>
      </c>
      <c r="M55" s="1141"/>
      <c r="N55" s="186"/>
      <c r="O55" s="186" t="s">
        <v>96</v>
      </c>
      <c r="P55" s="186" t="s">
        <v>485</v>
      </c>
      <c r="Q55" s="186" t="s">
        <v>98</v>
      </c>
      <c r="R55" s="1145">
        <v>43822.0</v>
      </c>
      <c r="S55" s="186"/>
      <c r="T55" s="186"/>
      <c r="U55" s="788"/>
      <c r="V55" s="788"/>
    </row>
    <row r="56">
      <c r="A56" s="186" t="s">
        <v>7834</v>
      </c>
      <c r="B56" s="186" t="s">
        <v>7835</v>
      </c>
      <c r="C56" s="1141" t="s">
        <v>7836</v>
      </c>
      <c r="D56" s="186" t="s">
        <v>7837</v>
      </c>
      <c r="E56" s="186" t="s">
        <v>7774</v>
      </c>
      <c r="F56" s="186" t="s">
        <v>7838</v>
      </c>
      <c r="G56" s="186" t="s">
        <v>7839</v>
      </c>
      <c r="H56" s="1144">
        <v>43745.0</v>
      </c>
      <c r="I56" s="186" t="s">
        <v>432</v>
      </c>
      <c r="J56" s="1140">
        <v>43872.0</v>
      </c>
      <c r="K56" s="186" t="s">
        <v>47</v>
      </c>
      <c r="L56" s="186" t="s">
        <v>116</v>
      </c>
      <c r="M56" s="788"/>
      <c r="N56" s="186" t="s">
        <v>7797</v>
      </c>
      <c r="O56" s="186" t="s">
        <v>96</v>
      </c>
      <c r="P56" s="186" t="s">
        <v>485</v>
      </c>
      <c r="Q56" s="186" t="s">
        <v>98</v>
      </c>
      <c r="R56" s="1145">
        <v>43822.0</v>
      </c>
      <c r="S56" s="788"/>
      <c r="T56" s="788"/>
      <c r="U56" s="788"/>
      <c r="V56" s="788"/>
      <c r="W56" s="240"/>
      <c r="X56" s="240"/>
      <c r="Y56" s="240"/>
      <c r="Z56" s="240"/>
      <c r="AA56" s="240"/>
      <c r="AB56" s="240"/>
      <c r="AC56" s="240"/>
      <c r="AD56" s="240"/>
      <c r="AE56" s="240"/>
      <c r="AF56" s="240"/>
      <c r="AG56" s="240"/>
    </row>
    <row r="57">
      <c r="A57" s="186" t="s">
        <v>7840</v>
      </c>
      <c r="B57" s="186" t="s">
        <v>7841</v>
      </c>
      <c r="C57" s="1143" t="str">
        <f t="shared" ref="C57:C61" si="8">HYPERLINK("https://tangramcare.atlassian.net/browse/P2BN-1549","P2BN-1549 &amp; P2BN-1637")</f>
        <v>P2BN-1549 &amp; P2BN-1637</v>
      </c>
      <c r="D57" s="186" t="s">
        <v>7842</v>
      </c>
      <c r="E57" s="186" t="s">
        <v>7774</v>
      </c>
      <c r="F57" s="186" t="s">
        <v>7843</v>
      </c>
      <c r="G57" s="186" t="s">
        <v>7844</v>
      </c>
      <c r="H57" s="1144">
        <v>43740.0</v>
      </c>
      <c r="I57" s="186" t="s">
        <v>432</v>
      </c>
      <c r="J57" s="1140">
        <v>43840.0</v>
      </c>
      <c r="K57" s="186" t="s">
        <v>47</v>
      </c>
      <c r="L57" s="186" t="s">
        <v>116</v>
      </c>
      <c r="M57" s="788"/>
      <c r="N57" s="788"/>
      <c r="O57" s="186" t="s">
        <v>96</v>
      </c>
      <c r="P57" s="186" t="s">
        <v>485</v>
      </c>
      <c r="Q57" s="186" t="s">
        <v>98</v>
      </c>
      <c r="R57" s="1145">
        <v>43822.0</v>
      </c>
      <c r="S57" s="788"/>
      <c r="T57" s="788"/>
      <c r="U57" s="788"/>
      <c r="V57" s="788"/>
      <c r="W57" s="240"/>
      <c r="X57" s="240"/>
      <c r="Y57" s="240"/>
      <c r="Z57" s="240"/>
      <c r="AA57" s="240"/>
      <c r="AB57" s="240"/>
      <c r="AC57" s="240"/>
      <c r="AD57" s="240"/>
      <c r="AE57" s="240"/>
      <c r="AF57" s="240"/>
      <c r="AG57" s="240"/>
    </row>
    <row r="58">
      <c r="A58" s="186" t="s">
        <v>7845</v>
      </c>
      <c r="B58" s="186" t="s">
        <v>7841</v>
      </c>
      <c r="C58" s="1143" t="str">
        <f t="shared" si="8"/>
        <v>P2BN-1549 &amp; P2BN-1637</v>
      </c>
      <c r="D58" s="186" t="s">
        <v>7842</v>
      </c>
      <c r="E58" s="186" t="s">
        <v>7774</v>
      </c>
      <c r="F58" s="186" t="s">
        <v>7846</v>
      </c>
      <c r="G58" s="186" t="s">
        <v>7847</v>
      </c>
      <c r="H58" s="1144">
        <v>43472.0</v>
      </c>
      <c r="I58" s="186" t="s">
        <v>432</v>
      </c>
      <c r="J58" s="1140">
        <v>43840.0</v>
      </c>
      <c r="K58" s="186" t="s">
        <v>47</v>
      </c>
      <c r="L58" s="186" t="s">
        <v>917</v>
      </c>
      <c r="M58" s="788"/>
      <c r="N58" s="186" t="s">
        <v>7848</v>
      </c>
      <c r="O58" s="186" t="s">
        <v>96</v>
      </c>
      <c r="P58" s="186" t="s">
        <v>485</v>
      </c>
      <c r="Q58" s="186" t="s">
        <v>98</v>
      </c>
      <c r="R58" s="1145">
        <v>43823.0</v>
      </c>
      <c r="S58" s="788"/>
      <c r="T58" s="788"/>
      <c r="U58" s="788"/>
      <c r="V58" s="788"/>
      <c r="W58" s="240"/>
      <c r="X58" s="240"/>
      <c r="Y58" s="240"/>
      <c r="Z58" s="240"/>
      <c r="AA58" s="240"/>
      <c r="AB58" s="240"/>
      <c r="AC58" s="240"/>
      <c r="AD58" s="240"/>
      <c r="AE58" s="240"/>
      <c r="AF58" s="240"/>
      <c r="AG58" s="240"/>
    </row>
    <row r="59">
      <c r="A59" s="186" t="s">
        <v>7849</v>
      </c>
      <c r="B59" s="186" t="s">
        <v>7841</v>
      </c>
      <c r="C59" s="1143" t="str">
        <f t="shared" si="8"/>
        <v>P2BN-1549 &amp; P2BN-1637</v>
      </c>
      <c r="D59" s="186" t="s">
        <v>7850</v>
      </c>
      <c r="E59" s="186" t="s">
        <v>7774</v>
      </c>
      <c r="F59" s="186" t="s">
        <v>7851</v>
      </c>
      <c r="G59" s="186" t="s">
        <v>7852</v>
      </c>
      <c r="H59" s="1144">
        <v>43738.0</v>
      </c>
      <c r="I59" s="186" t="s">
        <v>432</v>
      </c>
      <c r="J59" s="1140">
        <v>43840.0</v>
      </c>
      <c r="K59" s="186" t="s">
        <v>47</v>
      </c>
      <c r="L59" s="186" t="s">
        <v>917</v>
      </c>
      <c r="M59" s="788"/>
      <c r="N59" s="788"/>
      <c r="O59" s="186" t="s">
        <v>96</v>
      </c>
      <c r="P59" s="186" t="s">
        <v>485</v>
      </c>
      <c r="Q59" s="186" t="s">
        <v>98</v>
      </c>
      <c r="R59" s="1145">
        <v>43823.0</v>
      </c>
      <c r="S59" s="788"/>
      <c r="T59" s="788"/>
      <c r="U59" s="788"/>
      <c r="V59" s="788"/>
      <c r="W59" s="240"/>
      <c r="X59" s="240"/>
      <c r="Y59" s="240"/>
      <c r="Z59" s="240"/>
      <c r="AA59" s="240"/>
      <c r="AB59" s="240"/>
      <c r="AC59" s="240"/>
      <c r="AD59" s="240"/>
      <c r="AE59" s="240"/>
      <c r="AF59" s="240"/>
      <c r="AG59" s="240"/>
    </row>
    <row r="60">
      <c r="A60" s="186" t="s">
        <v>7853</v>
      </c>
      <c r="B60" s="186" t="s">
        <v>7793</v>
      </c>
      <c r="C60" s="1143" t="str">
        <f t="shared" si="8"/>
        <v>P2BN-1549 &amp; P2BN-1637</v>
      </c>
      <c r="D60" s="186" t="s">
        <v>7854</v>
      </c>
      <c r="E60" s="186" t="s">
        <v>7774</v>
      </c>
      <c r="F60" s="186" t="s">
        <v>7855</v>
      </c>
      <c r="G60" s="186" t="s">
        <v>7856</v>
      </c>
      <c r="H60" s="1144">
        <v>43739.0</v>
      </c>
      <c r="I60" s="186" t="s">
        <v>432</v>
      </c>
      <c r="J60" s="1140">
        <v>43840.0</v>
      </c>
      <c r="K60" s="186" t="s">
        <v>47</v>
      </c>
      <c r="L60" s="186" t="s">
        <v>917</v>
      </c>
      <c r="M60" s="788"/>
      <c r="N60" s="788"/>
      <c r="O60" s="186" t="s">
        <v>96</v>
      </c>
      <c r="P60" s="186" t="s">
        <v>485</v>
      </c>
      <c r="Q60" s="186" t="s">
        <v>98</v>
      </c>
      <c r="R60" s="1145">
        <v>43823.0</v>
      </c>
      <c r="S60" s="788"/>
      <c r="T60" s="788"/>
      <c r="U60" s="788"/>
      <c r="V60" s="788"/>
      <c r="W60" s="240"/>
      <c r="X60" s="240"/>
      <c r="Y60" s="240"/>
      <c r="Z60" s="240"/>
      <c r="AA60" s="240"/>
      <c r="AB60" s="240"/>
      <c r="AC60" s="240"/>
      <c r="AD60" s="240"/>
      <c r="AE60" s="240"/>
      <c r="AF60" s="240"/>
      <c r="AG60" s="240"/>
    </row>
    <row r="61">
      <c r="A61" s="186" t="s">
        <v>7857</v>
      </c>
      <c r="B61" s="186" t="s">
        <v>7793</v>
      </c>
      <c r="C61" s="1143" t="str">
        <f t="shared" si="8"/>
        <v>P2BN-1549 &amp; P2BN-1637</v>
      </c>
      <c r="D61" s="186" t="s">
        <v>7858</v>
      </c>
      <c r="E61" s="186" t="s">
        <v>7774</v>
      </c>
      <c r="F61" s="186" t="s">
        <v>7859</v>
      </c>
      <c r="G61" s="186" t="s">
        <v>7860</v>
      </c>
      <c r="H61" s="1144">
        <v>43745.0</v>
      </c>
      <c r="I61" s="1144" t="s">
        <v>432</v>
      </c>
      <c r="J61" s="1140">
        <v>43840.0</v>
      </c>
      <c r="K61" s="186" t="s">
        <v>47</v>
      </c>
      <c r="L61" s="186" t="s">
        <v>917</v>
      </c>
      <c r="M61" s="788"/>
      <c r="N61" s="788"/>
      <c r="O61" s="186" t="s">
        <v>96</v>
      </c>
      <c r="P61" s="186" t="s">
        <v>485</v>
      </c>
      <c r="Q61" s="186" t="s">
        <v>98</v>
      </c>
      <c r="R61" s="1145">
        <v>43823.0</v>
      </c>
      <c r="S61" s="788"/>
      <c r="T61" s="788"/>
      <c r="U61" s="788"/>
      <c r="V61" s="788"/>
    </row>
    <row r="62">
      <c r="A62" s="186" t="s">
        <v>7861</v>
      </c>
      <c r="B62" s="186" t="s">
        <v>7793</v>
      </c>
      <c r="C62" s="1141" t="s">
        <v>1677</v>
      </c>
      <c r="D62" s="186" t="s">
        <v>7862</v>
      </c>
      <c r="E62" s="186" t="s">
        <v>7774</v>
      </c>
      <c r="F62" s="186" t="s">
        <v>7863</v>
      </c>
      <c r="G62" s="186" t="s">
        <v>7864</v>
      </c>
      <c r="H62" s="1144">
        <v>43745.0</v>
      </c>
      <c r="I62" s="186" t="s">
        <v>432</v>
      </c>
      <c r="J62" s="1140">
        <v>43840.0</v>
      </c>
      <c r="K62" s="186" t="s">
        <v>47</v>
      </c>
      <c r="L62" s="186" t="s">
        <v>917</v>
      </c>
      <c r="M62" s="1165"/>
      <c r="N62" s="1165"/>
      <c r="O62" s="186" t="s">
        <v>96</v>
      </c>
      <c r="P62" s="186" t="s">
        <v>485</v>
      </c>
      <c r="Q62" s="186" t="s">
        <v>98</v>
      </c>
      <c r="R62" s="1145">
        <v>43823.0</v>
      </c>
      <c r="S62" s="1166"/>
      <c r="T62" s="1166"/>
      <c r="U62" s="1166"/>
      <c r="V62" s="1166"/>
      <c r="W62" s="240"/>
      <c r="X62" s="240"/>
      <c r="Y62" s="240"/>
      <c r="Z62" s="240"/>
      <c r="AA62" s="240"/>
      <c r="AB62" s="240"/>
      <c r="AC62" s="240"/>
      <c r="AD62" s="240"/>
      <c r="AE62" s="240"/>
      <c r="AF62" s="240"/>
      <c r="AG62" s="240"/>
    </row>
    <row r="63">
      <c r="A63" s="186" t="s">
        <v>7865</v>
      </c>
      <c r="B63" s="1167" t="s">
        <v>7866</v>
      </c>
      <c r="C63" s="1168" t="str">
        <f t="shared" ref="C63:C67" si="9">HYPERLINK("https://tangramcare.atlassian.net/browse/P2BN-1549","P2BN-1549 &amp; P2BN-1637")</f>
        <v>P2BN-1549 &amp; P2BN-1637</v>
      </c>
      <c r="D63" s="1169" t="s">
        <v>7867</v>
      </c>
      <c r="E63" s="1169" t="s">
        <v>7868</v>
      </c>
      <c r="F63" s="1169" t="s">
        <v>7869</v>
      </c>
      <c r="G63" s="1169" t="s">
        <v>7870</v>
      </c>
      <c r="H63" s="1170">
        <v>43740.0</v>
      </c>
      <c r="I63" s="1171" t="s">
        <v>432</v>
      </c>
      <c r="J63" s="1140">
        <v>43840.0</v>
      </c>
      <c r="K63" s="186" t="s">
        <v>47</v>
      </c>
      <c r="L63" s="186" t="s">
        <v>917</v>
      </c>
      <c r="M63" s="1165"/>
      <c r="N63" s="1165"/>
      <c r="O63" s="186" t="s">
        <v>96</v>
      </c>
      <c r="P63" s="186" t="s">
        <v>485</v>
      </c>
      <c r="Q63" s="186" t="s">
        <v>98</v>
      </c>
      <c r="R63" s="1145">
        <v>43823.0</v>
      </c>
      <c r="S63" s="1166"/>
      <c r="T63" s="1166"/>
      <c r="U63" s="1166"/>
      <c r="V63" s="1166"/>
      <c r="W63" s="240"/>
      <c r="X63" s="240"/>
      <c r="Y63" s="240"/>
      <c r="Z63" s="240"/>
      <c r="AA63" s="240"/>
      <c r="AB63" s="240"/>
      <c r="AC63" s="240"/>
      <c r="AD63" s="240"/>
      <c r="AE63" s="240"/>
      <c r="AF63" s="240"/>
      <c r="AG63" s="240"/>
    </row>
    <row r="64">
      <c r="A64" s="186" t="s">
        <v>7871</v>
      </c>
      <c r="B64" s="1167" t="s">
        <v>7866</v>
      </c>
      <c r="C64" s="1168" t="str">
        <f t="shared" si="9"/>
        <v>P2BN-1549 &amp; P2BN-1637</v>
      </c>
      <c r="D64" s="1169" t="s">
        <v>7872</v>
      </c>
      <c r="E64" s="186" t="s">
        <v>7774</v>
      </c>
      <c r="F64" s="1169" t="s">
        <v>7873</v>
      </c>
      <c r="G64" s="1169" t="s">
        <v>7874</v>
      </c>
      <c r="H64" s="1170">
        <v>43738.0</v>
      </c>
      <c r="I64" s="1171" t="s">
        <v>432</v>
      </c>
      <c r="J64" s="1140">
        <v>43840.0</v>
      </c>
      <c r="K64" s="186" t="s">
        <v>47</v>
      </c>
      <c r="L64" s="186" t="s">
        <v>917</v>
      </c>
      <c r="M64" s="1165"/>
      <c r="N64" s="1165"/>
      <c r="O64" s="186" t="s">
        <v>96</v>
      </c>
      <c r="P64" s="186" t="s">
        <v>485</v>
      </c>
      <c r="Q64" s="186" t="s">
        <v>98</v>
      </c>
      <c r="R64" s="1145">
        <v>43823.0</v>
      </c>
      <c r="S64" s="1166"/>
      <c r="T64" s="1166"/>
      <c r="U64" s="1166"/>
      <c r="V64" s="1166"/>
      <c r="W64" s="240"/>
      <c r="X64" s="240"/>
      <c r="Y64" s="240"/>
      <c r="Z64" s="240"/>
      <c r="AA64" s="240"/>
      <c r="AB64" s="240"/>
      <c r="AC64" s="240"/>
      <c r="AD64" s="240"/>
      <c r="AE64" s="240"/>
      <c r="AF64" s="240"/>
      <c r="AG64" s="240"/>
    </row>
    <row r="65">
      <c r="A65" s="186" t="s">
        <v>7875</v>
      </c>
      <c r="B65" s="1167" t="s">
        <v>7866</v>
      </c>
      <c r="C65" s="1168" t="str">
        <f t="shared" si="9"/>
        <v>P2BN-1549 &amp; P2BN-1637</v>
      </c>
      <c r="D65" s="1169" t="s">
        <v>7876</v>
      </c>
      <c r="E65" s="186" t="s">
        <v>7774</v>
      </c>
      <c r="F65" s="1169" t="s">
        <v>7877</v>
      </c>
      <c r="G65" s="1169" t="s">
        <v>7878</v>
      </c>
      <c r="H65" s="1170">
        <v>43738.0</v>
      </c>
      <c r="I65" s="1171" t="s">
        <v>432</v>
      </c>
      <c r="J65" s="1140">
        <v>43840.0</v>
      </c>
      <c r="K65" s="186" t="s">
        <v>47</v>
      </c>
      <c r="L65" s="186" t="s">
        <v>917</v>
      </c>
      <c r="M65" s="1165"/>
      <c r="N65" s="1165"/>
      <c r="O65" s="186" t="s">
        <v>96</v>
      </c>
      <c r="P65" s="186" t="s">
        <v>485</v>
      </c>
      <c r="Q65" s="186" t="s">
        <v>98</v>
      </c>
      <c r="R65" s="1145">
        <v>43825.0</v>
      </c>
      <c r="S65" s="1166"/>
      <c r="T65" s="1166"/>
      <c r="U65" s="1166"/>
      <c r="V65" s="1166"/>
      <c r="W65" s="240"/>
      <c r="X65" s="240"/>
      <c r="Y65" s="240"/>
      <c r="Z65" s="240"/>
      <c r="AA65" s="240"/>
      <c r="AB65" s="240"/>
      <c r="AC65" s="240"/>
      <c r="AD65" s="240"/>
      <c r="AE65" s="240"/>
      <c r="AF65" s="240"/>
      <c r="AG65" s="240"/>
    </row>
    <row r="66">
      <c r="A66" s="186" t="s">
        <v>7879</v>
      </c>
      <c r="B66" s="1167" t="s">
        <v>7866</v>
      </c>
      <c r="C66" s="1168" t="str">
        <f t="shared" si="9"/>
        <v>P2BN-1549 &amp; P2BN-1637</v>
      </c>
      <c r="D66" s="1169" t="s">
        <v>7880</v>
      </c>
      <c r="E66" s="186" t="s">
        <v>7774</v>
      </c>
      <c r="F66" s="1169" t="s">
        <v>7881</v>
      </c>
      <c r="G66" s="1169" t="s">
        <v>7882</v>
      </c>
      <c r="H66" s="1170">
        <v>43738.0</v>
      </c>
      <c r="I66" s="1171" t="s">
        <v>432</v>
      </c>
      <c r="J66" s="1140">
        <v>43840.0</v>
      </c>
      <c r="K66" s="186" t="s">
        <v>47</v>
      </c>
      <c r="L66" s="186" t="s">
        <v>917</v>
      </c>
      <c r="M66" s="1165"/>
      <c r="N66" s="1169" t="s">
        <v>7883</v>
      </c>
      <c r="O66" s="186" t="s">
        <v>96</v>
      </c>
      <c r="P66" s="186" t="s">
        <v>485</v>
      </c>
      <c r="Q66" s="186" t="s">
        <v>98</v>
      </c>
      <c r="R66" s="1145">
        <v>43825.0</v>
      </c>
      <c r="S66" s="1166"/>
      <c r="T66" s="1166"/>
      <c r="U66" s="1166"/>
      <c r="V66" s="1166"/>
      <c r="W66" s="240"/>
      <c r="X66" s="240"/>
      <c r="Y66" s="240"/>
      <c r="Z66" s="240"/>
      <c r="AA66" s="240"/>
      <c r="AB66" s="240"/>
      <c r="AC66" s="240"/>
      <c r="AD66" s="240"/>
      <c r="AE66" s="240"/>
      <c r="AF66" s="240"/>
      <c r="AG66" s="240"/>
    </row>
    <row r="67">
      <c r="A67" s="186" t="s">
        <v>7884</v>
      </c>
      <c r="B67" s="1167" t="s">
        <v>7866</v>
      </c>
      <c r="C67" s="1168" t="str">
        <f t="shared" si="9"/>
        <v>P2BN-1549 &amp; P2BN-1637</v>
      </c>
      <c r="D67" s="1169" t="s">
        <v>7885</v>
      </c>
      <c r="E67" s="186" t="s">
        <v>7774</v>
      </c>
      <c r="F67" s="1169" t="s">
        <v>7886</v>
      </c>
      <c r="G67" s="1169" t="s">
        <v>7887</v>
      </c>
      <c r="H67" s="1170">
        <v>43738.0</v>
      </c>
      <c r="I67" s="1171" t="s">
        <v>432</v>
      </c>
      <c r="J67" s="1140">
        <v>43840.0</v>
      </c>
      <c r="K67" s="186" t="s">
        <v>47</v>
      </c>
      <c r="L67" s="186" t="s">
        <v>917</v>
      </c>
      <c r="M67" s="1165"/>
      <c r="N67" s="1165"/>
      <c r="O67" s="186" t="s">
        <v>96</v>
      </c>
      <c r="P67" s="186" t="s">
        <v>485</v>
      </c>
      <c r="Q67" s="186" t="s">
        <v>98</v>
      </c>
      <c r="R67" s="1145">
        <v>43825.0</v>
      </c>
      <c r="S67" s="1166"/>
      <c r="T67" s="1166"/>
      <c r="U67" s="1166"/>
      <c r="V67" s="1166"/>
      <c r="W67" s="240"/>
      <c r="X67" s="240"/>
      <c r="Y67" s="240"/>
      <c r="Z67" s="240"/>
      <c r="AA67" s="240"/>
      <c r="AB67" s="240"/>
      <c r="AC67" s="240"/>
      <c r="AD67" s="240"/>
      <c r="AE67" s="240"/>
      <c r="AF67" s="240"/>
      <c r="AG67" s="240"/>
    </row>
    <row r="68">
      <c r="A68" s="186" t="s">
        <v>7888</v>
      </c>
      <c r="B68" s="1167" t="s">
        <v>7889</v>
      </c>
      <c r="C68" s="1172" t="s">
        <v>1677</v>
      </c>
      <c r="D68" s="1169" t="s">
        <v>7890</v>
      </c>
      <c r="E68" s="186" t="s">
        <v>7774</v>
      </c>
      <c r="F68" s="1169" t="s">
        <v>7891</v>
      </c>
      <c r="G68" s="1169" t="s">
        <v>7892</v>
      </c>
      <c r="H68" s="1170">
        <v>43738.0</v>
      </c>
      <c r="I68" s="1171" t="s">
        <v>432</v>
      </c>
      <c r="J68" s="1140">
        <v>43840.0</v>
      </c>
      <c r="K68" s="186" t="s">
        <v>47</v>
      </c>
      <c r="L68" s="186" t="s">
        <v>917</v>
      </c>
      <c r="M68" s="1165"/>
      <c r="N68" s="1165"/>
      <c r="O68" s="186" t="s">
        <v>96</v>
      </c>
      <c r="P68" s="186" t="s">
        <v>485</v>
      </c>
      <c r="Q68" s="186" t="s">
        <v>98</v>
      </c>
      <c r="R68" s="1145">
        <v>43825.0</v>
      </c>
      <c r="S68" s="1166"/>
      <c r="T68" s="1166"/>
      <c r="U68" s="1166"/>
      <c r="V68" s="1166"/>
      <c r="W68" s="240"/>
      <c r="X68" s="240"/>
      <c r="Y68" s="240"/>
      <c r="Z68" s="240"/>
      <c r="AA68" s="240"/>
      <c r="AB68" s="240"/>
      <c r="AC68" s="240"/>
      <c r="AD68" s="240"/>
      <c r="AE68" s="240"/>
      <c r="AF68" s="240"/>
      <c r="AG68" s="240"/>
    </row>
    <row r="69">
      <c r="A69" s="186" t="s">
        <v>7893</v>
      </c>
      <c r="B69" s="1167" t="s">
        <v>7894</v>
      </c>
      <c r="C69" s="1168" t="str">
        <f t="shared" ref="C69:C72" si="10">HYPERLINK("https://tangramcare.atlassian.net/browse/P2BN-1549","P2BN-1549 &amp; P2BN-1637")</f>
        <v>P2BN-1549 &amp; P2BN-1637</v>
      </c>
      <c r="D69" s="1169" t="s">
        <v>7895</v>
      </c>
      <c r="E69" s="186" t="s">
        <v>7774</v>
      </c>
      <c r="F69" s="1169" t="s">
        <v>7896</v>
      </c>
      <c r="G69" s="1169" t="s">
        <v>7897</v>
      </c>
      <c r="H69" s="1170">
        <v>43738.0</v>
      </c>
      <c r="I69" s="1171" t="s">
        <v>432</v>
      </c>
      <c r="J69" s="1140">
        <v>43840.0</v>
      </c>
      <c r="K69" s="186" t="s">
        <v>47</v>
      </c>
      <c r="L69" s="186" t="s">
        <v>917</v>
      </c>
      <c r="M69" s="1165"/>
      <c r="N69" s="1165"/>
      <c r="O69" s="186" t="s">
        <v>96</v>
      </c>
      <c r="P69" s="186" t="s">
        <v>485</v>
      </c>
      <c r="Q69" s="186" t="s">
        <v>98</v>
      </c>
      <c r="R69" s="1145">
        <v>43825.0</v>
      </c>
      <c r="S69" s="1166"/>
      <c r="T69" s="1166"/>
      <c r="U69" s="1166"/>
      <c r="V69" s="1166"/>
      <c r="W69" s="240"/>
      <c r="X69" s="240"/>
      <c r="Y69" s="240"/>
      <c r="Z69" s="240"/>
      <c r="AA69" s="240"/>
      <c r="AB69" s="240"/>
      <c r="AC69" s="240"/>
      <c r="AD69" s="240"/>
      <c r="AE69" s="240"/>
      <c r="AF69" s="240"/>
      <c r="AG69" s="240"/>
    </row>
    <row r="70">
      <c r="A70" s="186" t="s">
        <v>7898</v>
      </c>
      <c r="B70" s="1167" t="s">
        <v>7899</v>
      </c>
      <c r="C70" s="1168" t="str">
        <f t="shared" si="10"/>
        <v>P2BN-1549 &amp; P2BN-1637</v>
      </c>
      <c r="D70" s="1169" t="s">
        <v>7900</v>
      </c>
      <c r="E70" s="186" t="s">
        <v>7774</v>
      </c>
      <c r="F70" s="1169" t="s">
        <v>7901</v>
      </c>
      <c r="G70" s="1169" t="s">
        <v>7902</v>
      </c>
      <c r="H70" s="1170">
        <v>43738.0</v>
      </c>
      <c r="I70" s="1169" t="s">
        <v>432</v>
      </c>
      <c r="J70" s="1140">
        <v>43840.0</v>
      </c>
      <c r="K70" s="186" t="s">
        <v>47</v>
      </c>
      <c r="L70" s="186" t="s">
        <v>917</v>
      </c>
      <c r="M70" s="1165"/>
      <c r="N70" s="1165"/>
      <c r="O70" s="1169" t="s">
        <v>96</v>
      </c>
      <c r="P70" s="1171" t="s">
        <v>116</v>
      </c>
      <c r="Q70" s="133" t="s">
        <v>98</v>
      </c>
      <c r="R70" s="1173">
        <v>43812.0</v>
      </c>
      <c r="S70" s="1166"/>
      <c r="T70" s="1166"/>
      <c r="U70" s="1166"/>
      <c r="V70" s="1166"/>
      <c r="W70" s="240"/>
      <c r="X70" s="240"/>
      <c r="Y70" s="240"/>
      <c r="Z70" s="240"/>
      <c r="AA70" s="240"/>
      <c r="AB70" s="240"/>
      <c r="AC70" s="240"/>
      <c r="AD70" s="240"/>
      <c r="AE70" s="240"/>
      <c r="AF70" s="240"/>
      <c r="AG70" s="240"/>
    </row>
    <row r="71">
      <c r="A71" s="1174" t="s">
        <v>7903</v>
      </c>
      <c r="B71" s="1174" t="s">
        <v>7899</v>
      </c>
      <c r="C71" s="1175" t="str">
        <f t="shared" si="10"/>
        <v>P2BN-1549 &amp; P2BN-1637</v>
      </c>
      <c r="D71" s="1176" t="s">
        <v>7904</v>
      </c>
      <c r="E71" s="1176" t="s">
        <v>7774</v>
      </c>
      <c r="F71" s="1176" t="s">
        <v>7905</v>
      </c>
      <c r="G71" s="1176" t="s">
        <v>7906</v>
      </c>
      <c r="H71" s="1177">
        <v>43745.0</v>
      </c>
      <c r="I71" s="1176" t="s">
        <v>432</v>
      </c>
      <c r="J71" s="1177"/>
      <c r="K71" s="1177" t="s">
        <v>86</v>
      </c>
      <c r="L71" s="1178"/>
      <c r="M71" s="1179"/>
      <c r="N71" s="1179"/>
      <c r="O71" s="1180"/>
      <c r="P71" s="1174"/>
      <c r="Q71" s="1174"/>
      <c r="R71" s="1178"/>
      <c r="S71" s="1178"/>
      <c r="T71" s="1178"/>
      <c r="U71" s="1178"/>
      <c r="V71" s="1178"/>
      <c r="W71" s="1181"/>
      <c r="X71" s="1181"/>
      <c r="Y71" s="1181"/>
      <c r="Z71" s="1181"/>
      <c r="AA71" s="1181"/>
      <c r="AB71" s="1181"/>
      <c r="AC71" s="1181"/>
      <c r="AD71" s="1181"/>
      <c r="AE71" s="1181"/>
      <c r="AF71" s="1181"/>
      <c r="AG71" s="1181"/>
    </row>
    <row r="72">
      <c r="A72" s="186" t="s">
        <v>7907</v>
      </c>
      <c r="B72" s="1167" t="s">
        <v>7908</v>
      </c>
      <c r="C72" s="1168" t="str">
        <f t="shared" si="10"/>
        <v>P2BN-1549 &amp; P2BN-1637</v>
      </c>
      <c r="D72" s="1169" t="s">
        <v>7909</v>
      </c>
      <c r="E72" s="186" t="s">
        <v>7774</v>
      </c>
      <c r="F72" s="1169" t="s">
        <v>7910</v>
      </c>
      <c r="G72" s="1169" t="s">
        <v>7911</v>
      </c>
      <c r="H72" s="1170">
        <v>43738.0</v>
      </c>
      <c r="I72" s="1169" t="s">
        <v>432</v>
      </c>
      <c r="J72" s="1140">
        <v>43840.0</v>
      </c>
      <c r="K72" s="186" t="s">
        <v>47</v>
      </c>
      <c r="L72" s="186" t="s">
        <v>917</v>
      </c>
      <c r="M72" s="1165"/>
      <c r="N72" s="1165"/>
      <c r="O72" s="1169" t="s">
        <v>96</v>
      </c>
      <c r="P72" s="1171" t="s">
        <v>116</v>
      </c>
      <c r="Q72" s="133" t="s">
        <v>98</v>
      </c>
      <c r="R72" s="1173">
        <v>43812.0</v>
      </c>
      <c r="S72" s="1166"/>
      <c r="T72" s="1166"/>
      <c r="U72" s="1166"/>
      <c r="V72" s="1166"/>
      <c r="W72" s="240"/>
      <c r="X72" s="240"/>
      <c r="Y72" s="240"/>
      <c r="Z72" s="240"/>
      <c r="AA72" s="240"/>
      <c r="AB72" s="240"/>
      <c r="AC72" s="240"/>
      <c r="AD72" s="240"/>
      <c r="AE72" s="240"/>
      <c r="AF72" s="240"/>
      <c r="AG72" s="240"/>
    </row>
    <row r="73">
      <c r="A73" s="186" t="s">
        <v>7912</v>
      </c>
      <c r="B73" s="1167" t="s">
        <v>7913</v>
      </c>
      <c r="C73" s="1172" t="s">
        <v>1677</v>
      </c>
      <c r="D73" s="1169" t="s">
        <v>7914</v>
      </c>
      <c r="E73" s="186" t="s">
        <v>7774</v>
      </c>
      <c r="F73" s="1169" t="s">
        <v>7915</v>
      </c>
      <c r="G73" s="1169" t="s">
        <v>7916</v>
      </c>
      <c r="H73" s="1170">
        <v>43796.0</v>
      </c>
      <c r="I73" s="1169" t="s">
        <v>595</v>
      </c>
      <c r="J73" s="1140">
        <v>43839.0</v>
      </c>
      <c r="K73" s="186" t="s">
        <v>47</v>
      </c>
      <c r="L73" s="186" t="s">
        <v>97</v>
      </c>
      <c r="M73" s="1165"/>
      <c r="N73" s="1165"/>
      <c r="O73" s="1182"/>
      <c r="P73" s="1171"/>
      <c r="Q73" s="1171"/>
      <c r="R73" s="1166"/>
      <c r="S73" s="1166"/>
      <c r="T73" s="1166"/>
      <c r="U73" s="1166"/>
      <c r="V73" s="1166"/>
      <c r="W73" s="240"/>
      <c r="X73" s="240"/>
      <c r="Y73" s="240"/>
      <c r="Z73" s="240"/>
      <c r="AA73" s="240"/>
      <c r="AB73" s="240"/>
      <c r="AC73" s="240"/>
      <c r="AD73" s="240"/>
      <c r="AE73" s="240"/>
      <c r="AF73" s="240"/>
      <c r="AG73" s="240"/>
    </row>
    <row r="74">
      <c r="A74" s="186" t="s">
        <v>7917</v>
      </c>
      <c r="B74" s="1167" t="s">
        <v>7913</v>
      </c>
      <c r="C74" s="1172" t="s">
        <v>7918</v>
      </c>
      <c r="D74" s="1169" t="s">
        <v>7919</v>
      </c>
      <c r="E74" s="186" t="s">
        <v>7774</v>
      </c>
      <c r="F74" s="1169" t="s">
        <v>7920</v>
      </c>
      <c r="G74" s="1169" t="s">
        <v>7921</v>
      </c>
      <c r="H74" s="1170">
        <v>43796.0</v>
      </c>
      <c r="I74" s="1169" t="s">
        <v>595</v>
      </c>
      <c r="J74" s="1170">
        <v>43796.0</v>
      </c>
      <c r="K74" s="186" t="s">
        <v>47</v>
      </c>
      <c r="L74" s="1169" t="s">
        <v>595</v>
      </c>
      <c r="M74" s="1165"/>
      <c r="N74" s="1165"/>
      <c r="O74" s="1182"/>
      <c r="P74" s="1171"/>
      <c r="Q74" s="1171"/>
      <c r="R74" s="1166"/>
      <c r="S74" s="1166"/>
      <c r="T74" s="1166"/>
      <c r="U74" s="1166"/>
      <c r="V74" s="1166"/>
      <c r="W74" s="240"/>
      <c r="X74" s="240"/>
      <c r="Y74" s="240"/>
      <c r="Z74" s="240"/>
      <c r="AA74" s="240"/>
      <c r="AB74" s="240"/>
      <c r="AC74" s="240"/>
      <c r="AD74" s="240"/>
      <c r="AE74" s="240"/>
      <c r="AF74" s="240"/>
      <c r="AG74" s="240"/>
    </row>
    <row r="75">
      <c r="A75" s="186" t="s">
        <v>7922</v>
      </c>
      <c r="B75" s="1167" t="s">
        <v>7913</v>
      </c>
      <c r="C75" s="1172" t="s">
        <v>7918</v>
      </c>
      <c r="D75" s="1169" t="s">
        <v>7923</v>
      </c>
      <c r="E75" s="186" t="s">
        <v>7774</v>
      </c>
      <c r="F75" s="1169" t="s">
        <v>7924</v>
      </c>
      <c r="G75" s="1169" t="s">
        <v>7925</v>
      </c>
      <c r="H75" s="1170">
        <v>43796.0</v>
      </c>
      <c r="I75" s="1169" t="s">
        <v>595</v>
      </c>
      <c r="J75" s="1170">
        <v>43796.0</v>
      </c>
      <c r="K75" s="186" t="s">
        <v>47</v>
      </c>
      <c r="L75" s="1169" t="s">
        <v>595</v>
      </c>
      <c r="M75" s="1165"/>
      <c r="N75" s="1165"/>
      <c r="O75" s="1182"/>
      <c r="P75" s="1171"/>
      <c r="Q75" s="1171"/>
      <c r="R75" s="1166"/>
      <c r="S75" s="1166"/>
      <c r="T75" s="1166"/>
      <c r="U75" s="1166"/>
      <c r="V75" s="1166"/>
      <c r="W75" s="240"/>
      <c r="X75" s="240"/>
      <c r="Y75" s="240"/>
      <c r="Z75" s="240"/>
      <c r="AA75" s="240"/>
      <c r="AB75" s="240"/>
      <c r="AC75" s="240"/>
      <c r="AD75" s="240"/>
      <c r="AE75" s="240"/>
      <c r="AF75" s="240"/>
      <c r="AG75" s="240"/>
    </row>
    <row r="76">
      <c r="A76" s="186"/>
      <c r="B76" s="1167"/>
      <c r="C76" s="1172"/>
      <c r="D76" s="1169"/>
      <c r="E76" s="186"/>
      <c r="F76" s="1169"/>
      <c r="G76" s="1169"/>
      <c r="H76" s="1170"/>
      <c r="I76" s="1169"/>
      <c r="J76" s="1144"/>
      <c r="K76" s="186"/>
      <c r="L76" s="1171"/>
      <c r="M76" s="1165"/>
      <c r="N76" s="1165"/>
      <c r="O76" s="1182"/>
      <c r="P76" s="1171"/>
      <c r="Q76" s="1171"/>
      <c r="R76" s="1166"/>
      <c r="S76" s="1166"/>
      <c r="T76" s="1166"/>
      <c r="U76" s="1166"/>
      <c r="V76" s="1166"/>
      <c r="W76" s="240"/>
      <c r="X76" s="240"/>
      <c r="Y76" s="240"/>
      <c r="Z76" s="240"/>
      <c r="AA76" s="240"/>
      <c r="AB76" s="240"/>
      <c r="AC76" s="240"/>
      <c r="AD76" s="240"/>
      <c r="AE76" s="240"/>
      <c r="AF76" s="240"/>
      <c r="AG76" s="240"/>
    </row>
    <row r="77">
      <c r="A77" s="186"/>
      <c r="B77" s="1167"/>
      <c r="C77" s="1172"/>
      <c r="D77" s="1169"/>
      <c r="E77" s="186"/>
      <c r="F77" s="1169"/>
      <c r="G77" s="1169"/>
      <c r="H77" s="1170"/>
      <c r="I77" s="1169"/>
      <c r="J77" s="1144"/>
      <c r="K77" s="186"/>
      <c r="L77" s="1171"/>
      <c r="M77" s="1165"/>
      <c r="N77" s="1165"/>
      <c r="O77" s="1182"/>
      <c r="P77" s="1171"/>
      <c r="Q77" s="1171"/>
      <c r="R77" s="1166"/>
      <c r="S77" s="1166"/>
      <c r="T77" s="1166"/>
      <c r="U77" s="1166"/>
      <c r="V77" s="1166"/>
      <c r="W77" s="240"/>
      <c r="X77" s="240"/>
      <c r="Y77" s="240"/>
      <c r="Z77" s="240"/>
      <c r="AA77" s="240"/>
      <c r="AB77" s="240"/>
      <c r="AC77" s="240"/>
      <c r="AD77" s="240"/>
      <c r="AE77" s="240"/>
      <c r="AF77" s="240"/>
      <c r="AG77" s="240"/>
    </row>
    <row r="78">
      <c r="A78" s="186"/>
      <c r="B78" s="1167"/>
      <c r="C78" s="1172"/>
      <c r="D78" s="1169"/>
      <c r="E78" s="186"/>
      <c r="F78" s="1169"/>
      <c r="G78" s="1169"/>
      <c r="H78" s="1170"/>
      <c r="I78" s="1169"/>
      <c r="J78" s="1144"/>
      <c r="K78" s="186"/>
      <c r="L78" s="1171"/>
      <c r="M78" s="1165"/>
      <c r="N78" s="1165"/>
      <c r="O78" s="1182"/>
      <c r="P78" s="1171"/>
      <c r="Q78" s="1171"/>
      <c r="R78" s="1166"/>
      <c r="S78" s="1166"/>
      <c r="T78" s="1166"/>
      <c r="U78" s="1166"/>
      <c r="V78" s="1166"/>
      <c r="W78" s="240"/>
      <c r="X78" s="240"/>
      <c r="Y78" s="240"/>
      <c r="Z78" s="240"/>
      <c r="AA78" s="240"/>
      <c r="AB78" s="240"/>
      <c r="AC78" s="240"/>
      <c r="AD78" s="240"/>
      <c r="AE78" s="240"/>
      <c r="AF78" s="240"/>
      <c r="AG78" s="240"/>
    </row>
    <row r="79">
      <c r="A79" s="186"/>
      <c r="B79" s="1167"/>
      <c r="C79" s="1172"/>
      <c r="D79" s="1169"/>
      <c r="E79" s="186"/>
      <c r="F79" s="1169"/>
      <c r="G79" s="1169"/>
      <c r="H79" s="1170"/>
      <c r="I79" s="1169"/>
      <c r="J79" s="1144"/>
      <c r="K79" s="186"/>
      <c r="L79" s="1171"/>
      <c r="M79" s="1165"/>
      <c r="N79" s="1165"/>
      <c r="O79" s="1182"/>
      <c r="P79" s="1171"/>
      <c r="Q79" s="1171"/>
      <c r="R79" s="1166"/>
      <c r="S79" s="1166"/>
      <c r="T79" s="1166"/>
      <c r="U79" s="1166"/>
      <c r="V79" s="1166"/>
      <c r="W79" s="240"/>
      <c r="X79" s="240"/>
      <c r="Y79" s="240"/>
      <c r="Z79" s="240"/>
      <c r="AA79" s="240"/>
      <c r="AB79" s="240"/>
      <c r="AC79" s="240"/>
      <c r="AD79" s="240"/>
      <c r="AE79" s="240"/>
      <c r="AF79" s="240"/>
      <c r="AG79" s="240"/>
    </row>
    <row r="80">
      <c r="A80" s="186"/>
      <c r="B80" s="1167"/>
      <c r="C80" s="1172"/>
      <c r="D80" s="1169"/>
      <c r="E80" s="186"/>
      <c r="F80" s="1169"/>
      <c r="G80" s="1169"/>
      <c r="H80" s="1170"/>
      <c r="I80" s="1169"/>
      <c r="J80" s="1144"/>
      <c r="K80" s="186"/>
      <c r="L80" s="1171"/>
      <c r="M80" s="1165"/>
      <c r="N80" s="1165"/>
      <c r="O80" s="1182"/>
      <c r="P80" s="1171"/>
      <c r="Q80" s="1171"/>
      <c r="R80" s="1166"/>
      <c r="S80" s="1166"/>
      <c r="T80" s="1166"/>
      <c r="U80" s="1166"/>
      <c r="V80" s="1166"/>
      <c r="W80" s="240"/>
      <c r="X80" s="240"/>
      <c r="Y80" s="240"/>
      <c r="Z80" s="240"/>
      <c r="AA80" s="240"/>
      <c r="AB80" s="240"/>
      <c r="AC80" s="240"/>
      <c r="AD80" s="240"/>
      <c r="AE80" s="240"/>
      <c r="AF80" s="240"/>
      <c r="AG80" s="240"/>
    </row>
    <row r="81">
      <c r="A81" s="186"/>
      <c r="B81" s="1167"/>
      <c r="C81" s="1172"/>
      <c r="D81" s="1169"/>
      <c r="E81" s="186"/>
      <c r="F81" s="1169"/>
      <c r="G81" s="1169"/>
      <c r="H81" s="1170"/>
      <c r="I81" s="1169"/>
      <c r="J81" s="1144"/>
      <c r="K81" s="186"/>
      <c r="L81" s="1171"/>
      <c r="M81" s="1165"/>
      <c r="N81" s="1165"/>
      <c r="O81" s="1182"/>
      <c r="P81" s="1171"/>
      <c r="Q81" s="1171"/>
      <c r="R81" s="1166"/>
      <c r="S81" s="1166"/>
      <c r="T81" s="1166"/>
      <c r="U81" s="1166"/>
      <c r="V81" s="1166"/>
      <c r="W81" s="240"/>
      <c r="X81" s="240"/>
      <c r="Y81" s="240"/>
      <c r="Z81" s="240"/>
      <c r="AA81" s="240"/>
      <c r="AB81" s="240"/>
      <c r="AC81" s="240"/>
      <c r="AD81" s="240"/>
      <c r="AE81" s="240"/>
      <c r="AF81" s="240"/>
      <c r="AG81" s="240"/>
    </row>
    <row r="82">
      <c r="A82" s="186"/>
      <c r="B82" s="1167"/>
      <c r="C82" s="1172"/>
      <c r="D82" s="1169"/>
      <c r="E82" s="186"/>
      <c r="F82" s="1169"/>
      <c r="G82" s="1169"/>
      <c r="H82" s="1170"/>
      <c r="I82" s="1169"/>
      <c r="J82" s="1144"/>
      <c r="K82" s="186"/>
      <c r="L82" s="1171"/>
      <c r="M82" s="1165"/>
      <c r="N82" s="1165"/>
      <c r="O82" s="1182"/>
      <c r="P82" s="1171"/>
      <c r="Q82" s="1171"/>
      <c r="R82" s="1166"/>
      <c r="S82" s="1166"/>
      <c r="T82" s="1166"/>
      <c r="U82" s="1166"/>
      <c r="V82" s="1166"/>
      <c r="W82" s="240"/>
      <c r="X82" s="240"/>
      <c r="Y82" s="240"/>
      <c r="Z82" s="240"/>
      <c r="AA82" s="240"/>
      <c r="AB82" s="240"/>
      <c r="AC82" s="240"/>
      <c r="AD82" s="240"/>
      <c r="AE82" s="240"/>
      <c r="AF82" s="240"/>
      <c r="AG82" s="240"/>
    </row>
    <row r="83">
      <c r="A83" s="186"/>
      <c r="B83" s="1167"/>
      <c r="C83" s="1172"/>
      <c r="D83" s="1169"/>
      <c r="E83" s="186"/>
      <c r="F83" s="1169"/>
      <c r="G83" s="1169"/>
      <c r="H83" s="1170"/>
      <c r="I83" s="1169"/>
      <c r="J83" s="1144"/>
      <c r="K83" s="186"/>
      <c r="L83" s="1171"/>
      <c r="M83" s="1165"/>
      <c r="N83" s="1165"/>
      <c r="O83" s="1182"/>
      <c r="P83" s="1171"/>
      <c r="Q83" s="1171"/>
      <c r="R83" s="1166"/>
      <c r="S83" s="1166"/>
      <c r="T83" s="1166"/>
      <c r="U83" s="1166"/>
      <c r="V83" s="1166"/>
      <c r="W83" s="240"/>
      <c r="X83" s="240"/>
      <c r="Y83" s="240"/>
      <c r="Z83" s="240"/>
      <c r="AA83" s="240"/>
      <c r="AB83" s="240"/>
      <c r="AC83" s="240"/>
      <c r="AD83" s="240"/>
      <c r="AE83" s="240"/>
      <c r="AF83" s="240"/>
      <c r="AG83" s="240"/>
    </row>
    <row r="84">
      <c r="A84" s="186"/>
      <c r="B84" s="1167"/>
      <c r="C84" s="1172"/>
      <c r="D84" s="1169"/>
      <c r="E84" s="186"/>
      <c r="F84" s="1169"/>
      <c r="G84" s="1169"/>
      <c r="H84" s="1170"/>
      <c r="I84" s="1169"/>
      <c r="J84" s="1144"/>
      <c r="K84" s="186"/>
      <c r="L84" s="1171"/>
      <c r="M84" s="1165"/>
      <c r="N84" s="1165"/>
      <c r="O84" s="1182"/>
      <c r="P84" s="1171"/>
      <c r="Q84" s="1171"/>
      <c r="R84" s="1166"/>
      <c r="S84" s="1166"/>
      <c r="T84" s="1166"/>
      <c r="U84" s="1166"/>
      <c r="V84" s="1166"/>
      <c r="W84" s="240"/>
      <c r="X84" s="240"/>
      <c r="Y84" s="240"/>
      <c r="Z84" s="240"/>
      <c r="AA84" s="240"/>
      <c r="AB84" s="240"/>
      <c r="AC84" s="240"/>
      <c r="AD84" s="240"/>
      <c r="AE84" s="240"/>
      <c r="AF84" s="240"/>
      <c r="AG84" s="240"/>
    </row>
    <row r="85">
      <c r="A85" s="1183" t="s">
        <v>7926</v>
      </c>
      <c r="B85" s="1184"/>
      <c r="C85" s="1185"/>
      <c r="D85" s="1185"/>
      <c r="E85" s="1185"/>
      <c r="F85" s="1185"/>
      <c r="G85" s="1185"/>
      <c r="H85" s="1186"/>
      <c r="I85" s="1186"/>
      <c r="J85" s="1186"/>
      <c r="K85" s="1186"/>
      <c r="L85" s="1187"/>
      <c r="M85" s="1188"/>
      <c r="N85" s="1188"/>
      <c r="O85" s="1189"/>
      <c r="P85" s="1184"/>
      <c r="Q85" s="1184"/>
      <c r="R85" s="1166"/>
      <c r="S85" s="1166"/>
      <c r="T85" s="1166"/>
      <c r="U85" s="1166"/>
      <c r="V85" s="1166"/>
      <c r="W85" s="575"/>
      <c r="X85" s="575"/>
      <c r="Y85" s="575"/>
      <c r="Z85" s="575"/>
      <c r="AA85" s="575"/>
      <c r="AB85" s="575"/>
      <c r="AC85" s="575"/>
      <c r="AD85" s="575"/>
      <c r="AE85" s="575"/>
      <c r="AF85" s="575"/>
      <c r="AG85" s="575"/>
    </row>
    <row r="86">
      <c r="A86" s="1190" t="s">
        <v>7927</v>
      </c>
      <c r="B86" s="1191" t="s">
        <v>7645</v>
      </c>
      <c r="C86" s="1192" t="str">
        <f>HYPERLINK("https://tangramcare.atlassian.net/browse/P2BN-1562","P2BN-1562")</f>
        <v>P2BN-1562</v>
      </c>
      <c r="D86" s="1190" t="s">
        <v>7765</v>
      </c>
      <c r="E86" s="1190" t="s">
        <v>3692</v>
      </c>
      <c r="F86" s="1190" t="s">
        <v>7766</v>
      </c>
      <c r="G86" s="1190" t="s">
        <v>7928</v>
      </c>
      <c r="H86" s="1193">
        <v>43740.0</v>
      </c>
      <c r="I86" s="1191" t="s">
        <v>432</v>
      </c>
      <c r="J86" s="1140">
        <v>43795.0</v>
      </c>
      <c r="K86" s="186" t="s">
        <v>47</v>
      </c>
      <c r="L86" s="186" t="s">
        <v>5658</v>
      </c>
      <c r="M86" s="1194"/>
      <c r="N86" s="1190"/>
      <c r="O86" s="1195"/>
      <c r="P86" s="1191" t="s">
        <v>116</v>
      </c>
      <c r="Q86" s="1191" t="s">
        <v>98</v>
      </c>
      <c r="R86" s="1193">
        <v>43816.0</v>
      </c>
      <c r="S86" s="1191"/>
      <c r="T86" s="1191"/>
      <c r="U86" s="1196"/>
      <c r="V86" s="1196"/>
      <c r="W86" s="1197"/>
      <c r="X86" s="1197"/>
      <c r="Y86" s="1197"/>
      <c r="Z86" s="1197"/>
      <c r="AA86" s="1197"/>
      <c r="AB86" s="1197"/>
      <c r="AC86" s="1197"/>
      <c r="AD86" s="1197"/>
      <c r="AE86" s="1197"/>
      <c r="AF86" s="1197"/>
      <c r="AG86" s="1197"/>
    </row>
    <row r="87">
      <c r="A87" s="1190" t="s">
        <v>7929</v>
      </c>
      <c r="B87" s="1167" t="s">
        <v>7835</v>
      </c>
      <c r="C87" s="1198" t="str">
        <f t="shared" ref="C87:C111" si="11">HYPERLINK("https://tangramcare.atlassian.net/browse/P2BN-1559","P2BN-1559")</f>
        <v>P2BN-1559</v>
      </c>
      <c r="D87" s="707" t="s">
        <v>7930</v>
      </c>
      <c r="E87" s="707" t="s">
        <v>7931</v>
      </c>
      <c r="F87" s="707" t="s">
        <v>7932</v>
      </c>
      <c r="G87" s="707" t="s">
        <v>7933</v>
      </c>
      <c r="H87" s="1199">
        <v>43740.0</v>
      </c>
      <c r="I87" s="1167" t="s">
        <v>432</v>
      </c>
      <c r="J87" s="1140">
        <v>43795.0</v>
      </c>
      <c r="K87" s="186" t="s">
        <v>47</v>
      </c>
      <c r="L87" s="186" t="s">
        <v>5658</v>
      </c>
      <c r="M87" s="1200"/>
      <c r="N87" s="1200"/>
      <c r="O87" s="707" t="s">
        <v>96</v>
      </c>
      <c r="P87" s="1167" t="s">
        <v>7934</v>
      </c>
      <c r="Q87" s="1167" t="s">
        <v>98</v>
      </c>
      <c r="R87" s="1145">
        <v>43818.0</v>
      </c>
      <c r="S87" s="1201"/>
      <c r="T87" s="1201"/>
      <c r="U87" s="1201"/>
      <c r="V87" s="1201"/>
      <c r="W87" s="1202"/>
      <c r="X87" s="1202"/>
      <c r="Y87" s="1202"/>
      <c r="Z87" s="1202"/>
      <c r="AA87" s="1202"/>
      <c r="AB87" s="1202"/>
      <c r="AC87" s="1202"/>
      <c r="AD87" s="1202"/>
      <c r="AE87" s="1202"/>
      <c r="AF87" s="1202"/>
      <c r="AG87" s="1202"/>
    </row>
    <row r="88">
      <c r="A88" s="1190" t="s">
        <v>7935</v>
      </c>
      <c r="B88" s="1167" t="s">
        <v>7835</v>
      </c>
      <c r="C88" s="1198" t="str">
        <f t="shared" si="11"/>
        <v>P2BN-1559</v>
      </c>
      <c r="D88" s="707" t="s">
        <v>7936</v>
      </c>
      <c r="E88" s="707" t="s">
        <v>7931</v>
      </c>
      <c r="F88" s="707" t="s">
        <v>7937</v>
      </c>
      <c r="G88" s="707" t="s">
        <v>7938</v>
      </c>
      <c r="H88" s="1199">
        <v>43741.0</v>
      </c>
      <c r="I88" s="1167" t="s">
        <v>432</v>
      </c>
      <c r="J88" s="1140">
        <v>43795.0</v>
      </c>
      <c r="K88" s="186" t="s">
        <v>47</v>
      </c>
      <c r="L88" s="186" t="s">
        <v>5658</v>
      </c>
      <c r="M88" s="1200"/>
      <c r="N88" s="1200"/>
      <c r="O88" s="707" t="s">
        <v>96</v>
      </c>
      <c r="P88" s="1167" t="s">
        <v>7934</v>
      </c>
      <c r="Q88" s="1167" t="s">
        <v>98</v>
      </c>
      <c r="R88" s="1145">
        <v>43818.0</v>
      </c>
      <c r="S88" s="1201"/>
      <c r="T88" s="1201"/>
      <c r="U88" s="1201"/>
      <c r="V88" s="1201"/>
      <c r="W88" s="1202"/>
      <c r="X88" s="1202"/>
      <c r="Y88" s="1202"/>
      <c r="Z88" s="1202"/>
      <c r="AA88" s="1202"/>
      <c r="AB88" s="1202"/>
      <c r="AC88" s="1202"/>
      <c r="AD88" s="1202"/>
      <c r="AE88" s="1202"/>
      <c r="AF88" s="1202"/>
      <c r="AG88" s="1202"/>
    </row>
    <row r="89">
      <c r="A89" s="1190" t="s">
        <v>7939</v>
      </c>
      <c r="B89" s="1167" t="s">
        <v>7835</v>
      </c>
      <c r="C89" s="1198" t="str">
        <f t="shared" si="11"/>
        <v>P2BN-1559</v>
      </c>
      <c r="D89" s="707" t="s">
        <v>7940</v>
      </c>
      <c r="E89" s="707" t="s">
        <v>7931</v>
      </c>
      <c r="F89" s="707" t="s">
        <v>7941</v>
      </c>
      <c r="G89" s="707" t="s">
        <v>7942</v>
      </c>
      <c r="H89" s="1199">
        <v>43740.0</v>
      </c>
      <c r="I89" s="1167" t="s">
        <v>432</v>
      </c>
      <c r="J89" s="1140">
        <v>43795.0</v>
      </c>
      <c r="K89" s="186" t="s">
        <v>47</v>
      </c>
      <c r="L89" s="186" t="s">
        <v>5658</v>
      </c>
      <c r="M89" s="1203" t="str">
        <f>HYPERLINK("https://tangramcare.atlassian.net/browse/P2BN-2572","P2BN-2572")</f>
        <v>P2BN-2572</v>
      </c>
      <c r="N89" s="707" t="s">
        <v>7943</v>
      </c>
      <c r="O89" s="707" t="s">
        <v>96</v>
      </c>
      <c r="P89" s="1167" t="s">
        <v>485</v>
      </c>
      <c r="Q89" s="1167" t="s">
        <v>98</v>
      </c>
      <c r="R89" s="1145">
        <v>43825.0</v>
      </c>
      <c r="S89" s="1201"/>
      <c r="T89" s="1201"/>
      <c r="U89" s="1201"/>
      <c r="V89" s="1201"/>
      <c r="W89" s="1202"/>
      <c r="X89" s="1202"/>
      <c r="Y89" s="1202"/>
      <c r="Z89" s="1202"/>
      <c r="AA89" s="1202"/>
      <c r="AB89" s="1202"/>
      <c r="AC89" s="1202"/>
      <c r="AD89" s="1202"/>
      <c r="AE89" s="1202"/>
      <c r="AF89" s="1202"/>
      <c r="AG89" s="1202"/>
    </row>
    <row r="90">
      <c r="A90" s="1190" t="s">
        <v>7944</v>
      </c>
      <c r="B90" s="1167" t="s">
        <v>7835</v>
      </c>
      <c r="C90" s="1198" t="str">
        <f t="shared" si="11"/>
        <v>P2BN-1559</v>
      </c>
      <c r="D90" s="707" t="s">
        <v>7945</v>
      </c>
      <c r="E90" s="707" t="s">
        <v>7931</v>
      </c>
      <c r="F90" s="707" t="s">
        <v>7946</v>
      </c>
      <c r="G90" s="707" t="s">
        <v>7947</v>
      </c>
      <c r="H90" s="1199">
        <v>43741.0</v>
      </c>
      <c r="I90" s="1167" t="s">
        <v>432</v>
      </c>
      <c r="J90" s="1140">
        <v>43795.0</v>
      </c>
      <c r="K90" s="186" t="s">
        <v>47</v>
      </c>
      <c r="L90" s="186" t="s">
        <v>5658</v>
      </c>
      <c r="M90" s="1200"/>
      <c r="N90" s="1200"/>
      <c r="O90" s="707" t="s">
        <v>96</v>
      </c>
      <c r="P90" s="1167" t="s">
        <v>485</v>
      </c>
      <c r="Q90" s="1167" t="s">
        <v>98</v>
      </c>
      <c r="R90" s="1145">
        <v>43825.0</v>
      </c>
      <c r="S90" s="1201"/>
      <c r="T90" s="1201"/>
      <c r="U90" s="1201"/>
      <c r="V90" s="1201"/>
      <c r="W90" s="1202"/>
      <c r="X90" s="1202"/>
      <c r="Y90" s="1202"/>
      <c r="Z90" s="1202"/>
      <c r="AA90" s="1202"/>
      <c r="AB90" s="1202"/>
      <c r="AC90" s="1202"/>
      <c r="AD90" s="1202"/>
      <c r="AE90" s="1202"/>
      <c r="AF90" s="1202"/>
      <c r="AG90" s="1202"/>
    </row>
    <row r="91">
      <c r="A91" s="1190" t="s">
        <v>7948</v>
      </c>
      <c r="B91" s="1167" t="s">
        <v>7835</v>
      </c>
      <c r="C91" s="1198" t="str">
        <f t="shared" si="11"/>
        <v>P2BN-1559</v>
      </c>
      <c r="D91" s="707" t="s">
        <v>7949</v>
      </c>
      <c r="E91" s="707" t="s">
        <v>7931</v>
      </c>
      <c r="F91" s="1169" t="s">
        <v>7950</v>
      </c>
      <c r="G91" s="707" t="s">
        <v>7951</v>
      </c>
      <c r="H91" s="1199">
        <v>43783.0</v>
      </c>
      <c r="I91" s="1167" t="s">
        <v>432</v>
      </c>
      <c r="J91" s="1140">
        <v>43795.0</v>
      </c>
      <c r="K91" s="186" t="s">
        <v>47</v>
      </c>
      <c r="L91" s="186" t="s">
        <v>5658</v>
      </c>
      <c r="M91" s="1200"/>
      <c r="N91" s="1200"/>
      <c r="O91" s="707" t="s">
        <v>96</v>
      </c>
      <c r="P91" s="1167" t="s">
        <v>485</v>
      </c>
      <c r="Q91" s="1167" t="s">
        <v>98</v>
      </c>
      <c r="R91" s="1145">
        <v>43826.0</v>
      </c>
      <c r="S91" s="1201"/>
      <c r="T91" s="1201"/>
      <c r="U91" s="1201"/>
      <c r="V91" s="1201"/>
      <c r="W91" s="1202"/>
      <c r="X91" s="1202"/>
      <c r="Y91" s="1202"/>
      <c r="Z91" s="1202"/>
      <c r="AA91" s="1202"/>
      <c r="AB91" s="1202"/>
      <c r="AC91" s="1202"/>
      <c r="AD91" s="1202"/>
      <c r="AE91" s="1202"/>
      <c r="AF91" s="1202"/>
      <c r="AG91" s="1202"/>
    </row>
    <row r="92">
      <c r="A92" s="1190" t="s">
        <v>7952</v>
      </c>
      <c r="B92" s="1169" t="s">
        <v>7835</v>
      </c>
      <c r="C92" s="1204" t="str">
        <f t="shared" si="11"/>
        <v>P2BN-1559</v>
      </c>
      <c r="D92" s="1169" t="s">
        <v>7953</v>
      </c>
      <c r="E92" s="707" t="s">
        <v>7931</v>
      </c>
      <c r="F92" s="1169" t="s">
        <v>7954</v>
      </c>
      <c r="G92" s="1169" t="s">
        <v>7955</v>
      </c>
      <c r="H92" s="1173">
        <v>43745.0</v>
      </c>
      <c r="I92" s="1169" t="s">
        <v>432</v>
      </c>
      <c r="J92" s="1140">
        <v>43795.0</v>
      </c>
      <c r="K92" s="186" t="s">
        <v>48</v>
      </c>
      <c r="L92" s="186" t="s">
        <v>5658</v>
      </c>
      <c r="M92" s="1205" t="str">
        <f t="shared" ref="M92:M93" si="12">HYPERLINK("https://tangramcare.atlassian.net/browse/P2BN-2587","P2BN-2587")</f>
        <v>P2BN-2587</v>
      </c>
      <c r="N92" s="1169" t="s">
        <v>7956</v>
      </c>
      <c r="O92" s="707" t="s">
        <v>96</v>
      </c>
      <c r="P92" s="1167" t="s">
        <v>485</v>
      </c>
      <c r="Q92" s="1167" t="s">
        <v>98</v>
      </c>
      <c r="R92" s="1145">
        <v>43826.0</v>
      </c>
      <c r="S92" s="1166"/>
      <c r="T92" s="1166"/>
      <c r="U92" s="1166"/>
      <c r="V92" s="1166"/>
      <c r="W92" s="240"/>
      <c r="X92" s="240"/>
      <c r="Y92" s="240"/>
      <c r="Z92" s="240"/>
      <c r="AA92" s="240"/>
      <c r="AB92" s="240"/>
      <c r="AC92" s="240"/>
      <c r="AD92" s="240"/>
      <c r="AE92" s="240"/>
      <c r="AF92" s="240"/>
      <c r="AG92" s="240"/>
    </row>
    <row r="93">
      <c r="A93" s="1190" t="s">
        <v>7957</v>
      </c>
      <c r="B93" s="1171" t="s">
        <v>7835</v>
      </c>
      <c r="C93" s="1168" t="str">
        <f t="shared" si="11"/>
        <v>P2BN-1559</v>
      </c>
      <c r="D93" s="1169" t="s">
        <v>7958</v>
      </c>
      <c r="E93" s="707" t="s">
        <v>7931</v>
      </c>
      <c r="F93" s="210" t="s">
        <v>7959</v>
      </c>
      <c r="G93" s="1169" t="s">
        <v>7960</v>
      </c>
      <c r="H93" s="1173">
        <v>43745.0</v>
      </c>
      <c r="I93" s="1171" t="s">
        <v>432</v>
      </c>
      <c r="J93" s="1140">
        <v>43795.0</v>
      </c>
      <c r="K93" s="186" t="s">
        <v>47</v>
      </c>
      <c r="L93" s="186" t="s">
        <v>5658</v>
      </c>
      <c r="M93" s="1205" t="str">
        <f t="shared" si="12"/>
        <v>P2BN-2587</v>
      </c>
      <c r="N93" s="1165"/>
      <c r="O93" s="707" t="s">
        <v>96</v>
      </c>
      <c r="P93" s="1167" t="s">
        <v>485</v>
      </c>
      <c r="Q93" s="1167" t="s">
        <v>98</v>
      </c>
      <c r="R93" s="1145">
        <v>43826.0</v>
      </c>
      <c r="S93" s="1166"/>
      <c r="T93" s="1166"/>
      <c r="U93" s="1166"/>
      <c r="V93" s="1166"/>
      <c r="W93" s="240"/>
      <c r="X93" s="240"/>
      <c r="Y93" s="240"/>
      <c r="Z93" s="240"/>
      <c r="AA93" s="240"/>
      <c r="AB93" s="240"/>
      <c r="AC93" s="240"/>
      <c r="AD93" s="240"/>
      <c r="AE93" s="240"/>
      <c r="AF93" s="240"/>
      <c r="AG93" s="240"/>
    </row>
    <row r="94">
      <c r="A94" s="1190" t="s">
        <v>7961</v>
      </c>
      <c r="B94" s="1167" t="s">
        <v>7835</v>
      </c>
      <c r="C94" s="1198" t="str">
        <f t="shared" si="11"/>
        <v>P2BN-1559</v>
      </c>
      <c r="D94" s="707" t="s">
        <v>7962</v>
      </c>
      <c r="E94" s="707" t="s">
        <v>7931</v>
      </c>
      <c r="F94" s="707" t="s">
        <v>7963</v>
      </c>
      <c r="G94" s="707" t="s">
        <v>7964</v>
      </c>
      <c r="H94" s="1199">
        <v>43740.0</v>
      </c>
      <c r="I94" s="1167" t="s">
        <v>432</v>
      </c>
      <c r="J94" s="1140">
        <v>43795.0</v>
      </c>
      <c r="K94" s="186" t="s">
        <v>47</v>
      </c>
      <c r="L94" s="186" t="s">
        <v>5658</v>
      </c>
      <c r="M94" s="1200"/>
      <c r="N94" s="1200"/>
      <c r="O94" s="707" t="s">
        <v>96</v>
      </c>
      <c r="P94" s="1167" t="s">
        <v>485</v>
      </c>
      <c r="Q94" s="1167" t="s">
        <v>98</v>
      </c>
      <c r="R94" s="1145">
        <v>43826.0</v>
      </c>
      <c r="S94" s="1201"/>
      <c r="T94" s="1201"/>
      <c r="U94" s="1201"/>
      <c r="V94" s="1201"/>
      <c r="W94" s="1202"/>
      <c r="X94" s="1202"/>
      <c r="Y94" s="1202"/>
      <c r="Z94" s="1202"/>
      <c r="AA94" s="1202"/>
      <c r="AB94" s="1202"/>
      <c r="AC94" s="1202"/>
      <c r="AD94" s="1202"/>
      <c r="AE94" s="1202"/>
      <c r="AF94" s="1202"/>
      <c r="AG94" s="1202"/>
    </row>
    <row r="95">
      <c r="A95" s="1190" t="s">
        <v>7965</v>
      </c>
      <c r="B95" s="1167" t="s">
        <v>7835</v>
      </c>
      <c r="C95" s="1198" t="str">
        <f t="shared" si="11"/>
        <v>P2BN-1559</v>
      </c>
      <c r="D95" s="707" t="s">
        <v>7966</v>
      </c>
      <c r="E95" s="707" t="s">
        <v>7931</v>
      </c>
      <c r="F95" s="707" t="s">
        <v>7967</v>
      </c>
      <c r="G95" s="707" t="s">
        <v>7968</v>
      </c>
      <c r="H95" s="1199">
        <v>43740.0</v>
      </c>
      <c r="I95" s="1167" t="s">
        <v>432</v>
      </c>
      <c r="J95" s="1140">
        <v>43795.0</v>
      </c>
      <c r="K95" s="186" t="s">
        <v>47</v>
      </c>
      <c r="L95" s="186" t="s">
        <v>5658</v>
      </c>
      <c r="M95" s="1200"/>
      <c r="N95" s="1200"/>
      <c r="O95" s="707" t="s">
        <v>96</v>
      </c>
      <c r="P95" s="1167" t="s">
        <v>485</v>
      </c>
      <c r="Q95" s="1167" t="s">
        <v>98</v>
      </c>
      <c r="R95" s="1145">
        <v>43826.0</v>
      </c>
      <c r="S95" s="1201"/>
      <c r="T95" s="1201"/>
      <c r="U95" s="1201"/>
      <c r="V95" s="1201"/>
      <c r="W95" s="1202"/>
      <c r="X95" s="1202"/>
      <c r="Y95" s="1202"/>
      <c r="Z95" s="1202"/>
      <c r="AA95" s="1202"/>
      <c r="AB95" s="1202"/>
      <c r="AC95" s="1202"/>
      <c r="AD95" s="1202"/>
      <c r="AE95" s="1202"/>
      <c r="AF95" s="1202"/>
      <c r="AG95" s="1202"/>
    </row>
    <row r="96">
      <c r="A96" s="1190" t="s">
        <v>7969</v>
      </c>
      <c r="B96" s="1167" t="s">
        <v>7835</v>
      </c>
      <c r="C96" s="1198" t="str">
        <f t="shared" si="11"/>
        <v>P2BN-1559</v>
      </c>
      <c r="D96" s="707" t="s">
        <v>7970</v>
      </c>
      <c r="E96" s="707" t="s">
        <v>7931</v>
      </c>
      <c r="F96" s="707" t="s">
        <v>7971</v>
      </c>
      <c r="G96" s="707" t="s">
        <v>7972</v>
      </c>
      <c r="H96" s="1199">
        <v>43740.0</v>
      </c>
      <c r="I96" s="1167" t="s">
        <v>432</v>
      </c>
      <c r="J96" s="1140">
        <v>43795.0</v>
      </c>
      <c r="K96" s="186" t="s">
        <v>47</v>
      </c>
      <c r="L96" s="186" t="s">
        <v>5658</v>
      </c>
      <c r="M96" s="1200"/>
      <c r="N96" s="1200"/>
      <c r="O96" s="707" t="s">
        <v>96</v>
      </c>
      <c r="P96" s="1167" t="s">
        <v>485</v>
      </c>
      <c r="Q96" s="1167" t="s">
        <v>98</v>
      </c>
      <c r="R96" s="1145">
        <v>43826.0</v>
      </c>
      <c r="S96" s="1201"/>
      <c r="T96" s="1201"/>
      <c r="U96" s="1201"/>
      <c r="V96" s="1201"/>
      <c r="W96" s="1202"/>
      <c r="X96" s="1202"/>
      <c r="Y96" s="1202"/>
      <c r="Z96" s="1202"/>
      <c r="AA96" s="1202"/>
      <c r="AB96" s="1202"/>
      <c r="AC96" s="1202"/>
      <c r="AD96" s="1202"/>
      <c r="AE96" s="1202"/>
      <c r="AF96" s="1202"/>
      <c r="AG96" s="1202"/>
    </row>
    <row r="97">
      <c r="A97" s="1190" t="s">
        <v>7973</v>
      </c>
      <c r="B97" s="1167" t="s">
        <v>7835</v>
      </c>
      <c r="C97" s="1198" t="str">
        <f t="shared" si="11"/>
        <v>P2BN-1559</v>
      </c>
      <c r="D97" s="707" t="s">
        <v>7974</v>
      </c>
      <c r="E97" s="707" t="s">
        <v>7931</v>
      </c>
      <c r="F97" s="707" t="s">
        <v>7975</v>
      </c>
      <c r="G97" s="707" t="s">
        <v>7976</v>
      </c>
      <c r="H97" s="1199">
        <v>43740.0</v>
      </c>
      <c r="I97" s="1167" t="s">
        <v>432</v>
      </c>
      <c r="J97" s="1140">
        <v>43795.0</v>
      </c>
      <c r="K97" s="186" t="s">
        <v>47</v>
      </c>
      <c r="L97" s="186" t="s">
        <v>5658</v>
      </c>
      <c r="M97" s="1200"/>
      <c r="N97" s="1200"/>
      <c r="O97" s="707" t="s">
        <v>96</v>
      </c>
      <c r="P97" s="1167" t="s">
        <v>485</v>
      </c>
      <c r="Q97" s="1167" t="s">
        <v>98</v>
      </c>
      <c r="R97" s="1145">
        <v>43826.0</v>
      </c>
      <c r="S97" s="1201"/>
      <c r="T97" s="1201"/>
      <c r="U97" s="1201"/>
      <c r="V97" s="1201"/>
      <c r="W97" s="1202"/>
      <c r="X97" s="1202"/>
      <c r="Y97" s="1202"/>
      <c r="Z97" s="1202"/>
      <c r="AA97" s="1202"/>
      <c r="AB97" s="1202"/>
      <c r="AC97" s="1202"/>
      <c r="AD97" s="1202"/>
      <c r="AE97" s="1202"/>
      <c r="AF97" s="1202"/>
      <c r="AG97" s="1202"/>
    </row>
    <row r="98">
      <c r="A98" s="1190" t="s">
        <v>7977</v>
      </c>
      <c r="B98" s="1167" t="s">
        <v>7835</v>
      </c>
      <c r="C98" s="1198" t="str">
        <f t="shared" si="11"/>
        <v>P2BN-1559</v>
      </c>
      <c r="D98" s="707" t="s">
        <v>7978</v>
      </c>
      <c r="E98" s="707" t="s">
        <v>7931</v>
      </c>
      <c r="F98" s="707" t="s">
        <v>7979</v>
      </c>
      <c r="G98" s="707" t="s">
        <v>7980</v>
      </c>
      <c r="H98" s="1199">
        <v>43740.0</v>
      </c>
      <c r="I98" s="1167" t="s">
        <v>432</v>
      </c>
      <c r="J98" s="1206">
        <v>43796.0</v>
      </c>
      <c r="K98" s="186" t="s">
        <v>47</v>
      </c>
      <c r="L98" s="186" t="s">
        <v>5658</v>
      </c>
      <c r="M98" s="1200"/>
      <c r="N98" s="1200"/>
      <c r="O98" s="707" t="s">
        <v>96</v>
      </c>
      <c r="P98" s="1167" t="s">
        <v>485</v>
      </c>
      <c r="Q98" s="1167" t="s">
        <v>98</v>
      </c>
      <c r="R98" s="1145">
        <v>43826.0</v>
      </c>
      <c r="S98" s="1201"/>
      <c r="T98" s="1201"/>
      <c r="U98" s="1201"/>
      <c r="V98" s="1201"/>
      <c r="W98" s="1202"/>
      <c r="X98" s="1202"/>
      <c r="Y98" s="1202"/>
      <c r="Z98" s="1202"/>
      <c r="AA98" s="1202"/>
      <c r="AB98" s="1202"/>
      <c r="AC98" s="1202"/>
      <c r="AD98" s="1202"/>
      <c r="AE98" s="1202"/>
      <c r="AF98" s="1202"/>
      <c r="AG98" s="1202"/>
    </row>
    <row r="99">
      <c r="A99" s="1190" t="s">
        <v>7981</v>
      </c>
      <c r="B99" s="1171" t="s">
        <v>7835</v>
      </c>
      <c r="C99" s="1168" t="str">
        <f t="shared" si="11"/>
        <v>P2BN-1559</v>
      </c>
      <c r="D99" s="1169" t="s">
        <v>7982</v>
      </c>
      <c r="E99" s="707" t="s">
        <v>7931</v>
      </c>
      <c r="F99" s="1169" t="s">
        <v>7983</v>
      </c>
      <c r="G99" s="1169" t="s">
        <v>7984</v>
      </c>
      <c r="H99" s="1173">
        <v>43745.0</v>
      </c>
      <c r="I99" s="1171" t="s">
        <v>432</v>
      </c>
      <c r="J99" s="1206">
        <v>43796.0</v>
      </c>
      <c r="K99" s="186" t="s">
        <v>47</v>
      </c>
      <c r="L99" s="186" t="s">
        <v>5658</v>
      </c>
      <c r="M99" s="1165"/>
      <c r="N99" s="1165"/>
      <c r="O99" s="707" t="s">
        <v>96</v>
      </c>
      <c r="P99" s="1167" t="s">
        <v>485</v>
      </c>
      <c r="Q99" s="1167" t="s">
        <v>98</v>
      </c>
      <c r="R99" s="1145">
        <v>43826.0</v>
      </c>
      <c r="S99" s="1166"/>
      <c r="T99" s="1166"/>
      <c r="U99" s="1166"/>
      <c r="V99" s="1166"/>
      <c r="W99" s="240"/>
      <c r="X99" s="240"/>
      <c r="Y99" s="240"/>
      <c r="Z99" s="240"/>
      <c r="AA99" s="240"/>
      <c r="AB99" s="240"/>
      <c r="AC99" s="240"/>
      <c r="AD99" s="240"/>
      <c r="AE99" s="240"/>
      <c r="AF99" s="240"/>
      <c r="AG99" s="240"/>
    </row>
    <row r="100">
      <c r="A100" s="1190" t="s">
        <v>7985</v>
      </c>
      <c r="B100" s="1171" t="s">
        <v>7835</v>
      </c>
      <c r="C100" s="1168" t="str">
        <f t="shared" si="11"/>
        <v>P2BN-1559</v>
      </c>
      <c r="D100" s="1169" t="s">
        <v>7986</v>
      </c>
      <c r="E100" s="707" t="s">
        <v>7931</v>
      </c>
      <c r="F100" s="1169" t="s">
        <v>7987</v>
      </c>
      <c r="G100" s="1169" t="s">
        <v>7988</v>
      </c>
      <c r="H100" s="1173">
        <v>43745.0</v>
      </c>
      <c r="I100" s="1171" t="s">
        <v>432</v>
      </c>
      <c r="J100" s="1206">
        <v>43796.0</v>
      </c>
      <c r="K100" s="186" t="s">
        <v>47</v>
      </c>
      <c r="L100" s="186" t="s">
        <v>5658</v>
      </c>
      <c r="M100" s="1165"/>
      <c r="N100" s="1165"/>
      <c r="O100" s="707" t="s">
        <v>96</v>
      </c>
      <c r="P100" s="1167" t="s">
        <v>485</v>
      </c>
      <c r="Q100" s="1167" t="s">
        <v>98</v>
      </c>
      <c r="R100" s="1145">
        <v>43829.0</v>
      </c>
      <c r="S100" s="1166"/>
      <c r="T100" s="1166"/>
      <c r="U100" s="1166"/>
      <c r="V100" s="1166"/>
      <c r="W100" s="240"/>
      <c r="X100" s="240"/>
      <c r="Y100" s="240"/>
      <c r="Z100" s="240"/>
      <c r="AA100" s="240"/>
      <c r="AB100" s="240"/>
      <c r="AC100" s="240"/>
      <c r="AD100" s="240"/>
      <c r="AE100" s="240"/>
      <c r="AF100" s="240"/>
      <c r="AG100" s="240"/>
    </row>
    <row r="101">
      <c r="A101" s="1190" t="s">
        <v>7989</v>
      </c>
      <c r="B101" s="1171" t="s">
        <v>7835</v>
      </c>
      <c r="C101" s="1168" t="str">
        <f t="shared" si="11"/>
        <v>P2BN-1559</v>
      </c>
      <c r="D101" s="1169" t="s">
        <v>7990</v>
      </c>
      <c r="E101" s="707" t="s">
        <v>7931</v>
      </c>
      <c r="F101" s="210" t="s">
        <v>7991</v>
      </c>
      <c r="G101" s="1169" t="s">
        <v>7992</v>
      </c>
      <c r="H101" s="1173">
        <v>43745.0</v>
      </c>
      <c r="I101" s="1171" t="s">
        <v>432</v>
      </c>
      <c r="J101" s="1206">
        <v>43796.0</v>
      </c>
      <c r="K101" s="186" t="s">
        <v>47</v>
      </c>
      <c r="L101" s="186" t="s">
        <v>5658</v>
      </c>
      <c r="M101" s="1165"/>
      <c r="N101" s="1165"/>
      <c r="O101" s="707" t="s">
        <v>96</v>
      </c>
      <c r="P101" s="1167" t="s">
        <v>485</v>
      </c>
      <c r="Q101" s="1167" t="s">
        <v>98</v>
      </c>
      <c r="R101" s="1145">
        <v>43829.0</v>
      </c>
      <c r="S101" s="1166"/>
      <c r="T101" s="1166"/>
      <c r="U101" s="1166"/>
      <c r="V101" s="1166"/>
      <c r="W101" s="240"/>
      <c r="X101" s="240"/>
      <c r="Y101" s="240"/>
      <c r="Z101" s="240"/>
      <c r="AA101" s="240"/>
      <c r="AB101" s="240"/>
      <c r="AC101" s="240"/>
      <c r="AD101" s="240"/>
      <c r="AE101" s="240"/>
      <c r="AF101" s="240"/>
      <c r="AG101" s="240"/>
    </row>
    <row r="102">
      <c r="A102" s="1190" t="s">
        <v>7993</v>
      </c>
      <c r="B102" s="1171" t="s">
        <v>7835</v>
      </c>
      <c r="C102" s="1168" t="str">
        <f t="shared" si="11"/>
        <v>P2BN-1559</v>
      </c>
      <c r="D102" s="1169" t="s">
        <v>7994</v>
      </c>
      <c r="E102" s="707" t="s">
        <v>7931</v>
      </c>
      <c r="F102" s="1169" t="s">
        <v>7995</v>
      </c>
      <c r="G102" s="226" t="s">
        <v>7996</v>
      </c>
      <c r="H102" s="1170">
        <v>43746.0</v>
      </c>
      <c r="I102" s="1169" t="s">
        <v>432</v>
      </c>
      <c r="J102" s="1206">
        <v>43796.0</v>
      </c>
      <c r="K102" s="186" t="s">
        <v>47</v>
      </c>
      <c r="L102" s="186" t="s">
        <v>5658</v>
      </c>
      <c r="M102" s="1207" t="str">
        <f t="shared" ref="M102:M103" si="13">HYPERLINK("https://tangramcare.atlassian.net/browse/P2BN-2572","P2BN-2572")</f>
        <v>P2BN-2572</v>
      </c>
      <c r="N102" s="168"/>
      <c r="O102" s="707" t="s">
        <v>96</v>
      </c>
      <c r="P102" s="1167" t="s">
        <v>485</v>
      </c>
      <c r="Q102" s="1167" t="s">
        <v>98</v>
      </c>
      <c r="R102" s="1145">
        <v>43829.0</v>
      </c>
      <c r="S102" s="225"/>
      <c r="T102" s="225"/>
      <c r="U102" s="225"/>
      <c r="V102" s="225"/>
    </row>
    <row r="103">
      <c r="A103" s="1190" t="s">
        <v>7997</v>
      </c>
      <c r="B103" s="1171" t="s">
        <v>7835</v>
      </c>
      <c r="C103" s="1168" t="str">
        <f t="shared" si="11"/>
        <v>P2BN-1559</v>
      </c>
      <c r="D103" s="1169" t="s">
        <v>7994</v>
      </c>
      <c r="E103" s="707" t="s">
        <v>7931</v>
      </c>
      <c r="F103" s="1169" t="s">
        <v>7998</v>
      </c>
      <c r="G103" s="226" t="s">
        <v>7999</v>
      </c>
      <c r="H103" s="1170">
        <v>43746.0</v>
      </c>
      <c r="I103" s="1169" t="s">
        <v>432</v>
      </c>
      <c r="J103" s="1206">
        <v>43796.0</v>
      </c>
      <c r="K103" s="186" t="s">
        <v>47</v>
      </c>
      <c r="L103" s="186" t="s">
        <v>5658</v>
      </c>
      <c r="M103" s="1207" t="str">
        <f t="shared" si="13"/>
        <v>P2BN-2572</v>
      </c>
      <c r="N103" s="168"/>
      <c r="O103" s="707" t="s">
        <v>96</v>
      </c>
      <c r="P103" s="1167" t="s">
        <v>485</v>
      </c>
      <c r="Q103" s="1167" t="s">
        <v>98</v>
      </c>
      <c r="R103" s="1145">
        <v>43830.0</v>
      </c>
      <c r="S103" s="225"/>
      <c r="T103" s="225"/>
      <c r="U103" s="225"/>
      <c r="V103" s="225"/>
    </row>
    <row r="104">
      <c r="A104" s="1190" t="s">
        <v>8000</v>
      </c>
      <c r="B104" s="1171" t="s">
        <v>7835</v>
      </c>
      <c r="C104" s="1168" t="str">
        <f t="shared" si="11"/>
        <v>P2BN-1559</v>
      </c>
      <c r="D104" s="1169" t="s">
        <v>8001</v>
      </c>
      <c r="E104" s="707" t="s">
        <v>7931</v>
      </c>
      <c r="F104" s="1169" t="s">
        <v>8002</v>
      </c>
      <c r="G104" s="226" t="s">
        <v>8003</v>
      </c>
      <c r="H104" s="1170">
        <v>43746.0</v>
      </c>
      <c r="I104" s="1169" t="s">
        <v>432</v>
      </c>
      <c r="J104" s="1206">
        <v>43796.0</v>
      </c>
      <c r="K104" s="186" t="s">
        <v>47</v>
      </c>
      <c r="L104" s="186" t="s">
        <v>5658</v>
      </c>
      <c r="M104" s="168"/>
      <c r="N104" s="168"/>
      <c r="O104" s="707" t="s">
        <v>96</v>
      </c>
      <c r="P104" s="1167" t="s">
        <v>485</v>
      </c>
      <c r="Q104" s="1167" t="s">
        <v>98</v>
      </c>
      <c r="R104" s="1145">
        <v>43830.0</v>
      </c>
      <c r="S104" s="225"/>
      <c r="T104" s="225"/>
      <c r="U104" s="225"/>
      <c r="V104" s="225"/>
    </row>
    <row r="105">
      <c r="A105" s="1190" t="s">
        <v>8004</v>
      </c>
      <c r="B105" s="1171" t="s">
        <v>7835</v>
      </c>
      <c r="C105" s="1168" t="str">
        <f t="shared" si="11"/>
        <v>P2BN-1559</v>
      </c>
      <c r="D105" s="1169" t="s">
        <v>8005</v>
      </c>
      <c r="E105" s="707" t="s">
        <v>7931</v>
      </c>
      <c r="F105" s="1169" t="s">
        <v>8006</v>
      </c>
      <c r="G105" s="226" t="s">
        <v>8007</v>
      </c>
      <c r="H105" s="1170">
        <v>43753.0</v>
      </c>
      <c r="I105" s="1169" t="s">
        <v>432</v>
      </c>
      <c r="J105" s="1206">
        <v>43796.0</v>
      </c>
      <c r="K105" s="186" t="s">
        <v>47</v>
      </c>
      <c r="L105" s="186" t="s">
        <v>5658</v>
      </c>
      <c r="M105" s="1208" t="str">
        <f>HYPERLINK("https://tangramcare.atlassian.net/browse/P2BN-2587","P2BN-2587")</f>
        <v>P2BN-2587</v>
      </c>
      <c r="N105" s="1169" t="s">
        <v>8008</v>
      </c>
      <c r="O105" s="707" t="s">
        <v>96</v>
      </c>
      <c r="P105" s="1167" t="s">
        <v>485</v>
      </c>
      <c r="Q105" s="1167" t="s">
        <v>98</v>
      </c>
      <c r="R105" s="1145">
        <v>43830.0</v>
      </c>
      <c r="S105" s="1169"/>
      <c r="T105" s="1169"/>
      <c r="U105" s="1169"/>
      <c r="V105" s="1169"/>
      <c r="W105" s="1209"/>
      <c r="X105" s="1209"/>
      <c r="Y105" s="1209"/>
      <c r="Z105" s="1209"/>
      <c r="AA105" s="1209"/>
      <c r="AB105" s="1209"/>
      <c r="AC105" s="1209"/>
      <c r="AD105" s="1209"/>
      <c r="AE105" s="1209"/>
      <c r="AF105" s="1209"/>
      <c r="AG105" s="1209"/>
    </row>
    <row r="106">
      <c r="A106" s="1190" t="s">
        <v>8009</v>
      </c>
      <c r="B106" s="1171" t="s">
        <v>7835</v>
      </c>
      <c r="C106" s="1168" t="str">
        <f t="shared" si="11"/>
        <v>P2BN-1559</v>
      </c>
      <c r="D106" s="1169" t="s">
        <v>8010</v>
      </c>
      <c r="E106" s="707" t="s">
        <v>7931</v>
      </c>
      <c r="F106" s="1169" t="s">
        <v>8011</v>
      </c>
      <c r="G106" s="226" t="s">
        <v>8012</v>
      </c>
      <c r="H106" s="1170">
        <v>43753.0</v>
      </c>
      <c r="I106" s="1169" t="s">
        <v>432</v>
      </c>
      <c r="J106" s="1206">
        <v>43796.0</v>
      </c>
      <c r="K106" s="186" t="s">
        <v>47</v>
      </c>
      <c r="L106" s="186" t="s">
        <v>5658</v>
      </c>
      <c r="M106" s="1169"/>
      <c r="N106" s="1169"/>
      <c r="O106" s="707" t="s">
        <v>96</v>
      </c>
      <c r="P106" s="1167" t="s">
        <v>485</v>
      </c>
      <c r="Q106" s="1167" t="s">
        <v>98</v>
      </c>
      <c r="R106" s="1145">
        <v>43830.0</v>
      </c>
      <c r="S106" s="1169"/>
      <c r="T106" s="1169"/>
      <c r="U106" s="1169"/>
      <c r="V106" s="1169"/>
      <c r="W106" s="1209"/>
      <c r="X106" s="1209"/>
      <c r="Y106" s="1209"/>
      <c r="Z106" s="1209"/>
      <c r="AA106" s="1209"/>
      <c r="AB106" s="1209"/>
      <c r="AC106" s="1209"/>
      <c r="AD106" s="1209"/>
      <c r="AE106" s="1209"/>
      <c r="AF106" s="1209"/>
      <c r="AG106" s="1209"/>
    </row>
    <row r="107">
      <c r="A107" s="1190" t="s">
        <v>8013</v>
      </c>
      <c r="B107" s="1171" t="s">
        <v>7835</v>
      </c>
      <c r="C107" s="1168" t="str">
        <f t="shared" si="11"/>
        <v>P2BN-1559</v>
      </c>
      <c r="D107" s="1169" t="s">
        <v>8014</v>
      </c>
      <c r="E107" s="707" t="s">
        <v>7931</v>
      </c>
      <c r="F107" s="1169" t="s">
        <v>8015</v>
      </c>
      <c r="G107" s="226" t="s">
        <v>8016</v>
      </c>
      <c r="H107" s="1170">
        <v>43746.0</v>
      </c>
      <c r="I107" s="1169" t="s">
        <v>432</v>
      </c>
      <c r="J107" s="1206">
        <v>43796.0</v>
      </c>
      <c r="K107" s="186" t="s">
        <v>47</v>
      </c>
      <c r="L107" s="186" t="s">
        <v>5658</v>
      </c>
      <c r="M107" s="1169"/>
      <c r="N107" s="1169"/>
      <c r="O107" s="707" t="s">
        <v>96</v>
      </c>
      <c r="P107" s="1167" t="s">
        <v>485</v>
      </c>
      <c r="Q107" s="1167" t="s">
        <v>98</v>
      </c>
      <c r="R107" s="1145">
        <v>43830.0</v>
      </c>
      <c r="S107" s="1169"/>
      <c r="T107" s="1169"/>
      <c r="U107" s="1169"/>
      <c r="V107" s="1169"/>
      <c r="W107" s="1209"/>
      <c r="X107" s="1209"/>
      <c r="Y107" s="1209"/>
      <c r="Z107" s="1209"/>
      <c r="AA107" s="1209"/>
      <c r="AB107" s="1209"/>
      <c r="AC107" s="1209"/>
      <c r="AD107" s="1209"/>
      <c r="AE107" s="1209"/>
      <c r="AF107" s="1209"/>
      <c r="AG107" s="1209"/>
    </row>
    <row r="108">
      <c r="A108" s="1190" t="s">
        <v>8017</v>
      </c>
      <c r="B108" s="1171" t="s">
        <v>7835</v>
      </c>
      <c r="C108" s="1168" t="str">
        <f t="shared" si="11"/>
        <v>P2BN-1559</v>
      </c>
      <c r="D108" s="1169" t="s">
        <v>8018</v>
      </c>
      <c r="E108" s="707" t="s">
        <v>7931</v>
      </c>
      <c r="F108" s="1169" t="s">
        <v>8019</v>
      </c>
      <c r="G108" s="226" t="s">
        <v>8020</v>
      </c>
      <c r="H108" s="1170">
        <v>43746.0</v>
      </c>
      <c r="I108" s="1169" t="s">
        <v>432</v>
      </c>
      <c r="J108" s="1206">
        <v>43796.0</v>
      </c>
      <c r="K108" s="186" t="s">
        <v>47</v>
      </c>
      <c r="L108" s="186" t="s">
        <v>5658</v>
      </c>
      <c r="M108" s="1169"/>
      <c r="N108" s="1169"/>
      <c r="O108" s="707" t="s">
        <v>96</v>
      </c>
      <c r="P108" s="1167" t="s">
        <v>485</v>
      </c>
      <c r="Q108" s="1167" t="s">
        <v>98</v>
      </c>
      <c r="R108" s="1145">
        <v>43830.0</v>
      </c>
      <c r="S108" s="1169"/>
      <c r="T108" s="1169"/>
      <c r="U108" s="1169"/>
      <c r="V108" s="1169"/>
      <c r="W108" s="1209"/>
      <c r="X108" s="1209"/>
      <c r="Y108" s="1209"/>
      <c r="Z108" s="1209"/>
      <c r="AA108" s="1209"/>
      <c r="AB108" s="1209"/>
      <c r="AC108" s="1209"/>
      <c r="AD108" s="1209"/>
      <c r="AE108" s="1209"/>
      <c r="AF108" s="1209"/>
      <c r="AG108" s="1209"/>
    </row>
    <row r="109">
      <c r="A109" s="1190" t="s">
        <v>8021</v>
      </c>
      <c r="B109" s="1171" t="s">
        <v>7835</v>
      </c>
      <c r="C109" s="1168" t="str">
        <f t="shared" si="11"/>
        <v>P2BN-1559</v>
      </c>
      <c r="D109" s="1169" t="s">
        <v>8022</v>
      </c>
      <c r="E109" s="707" t="s">
        <v>7931</v>
      </c>
      <c r="F109" s="1169" t="s">
        <v>8023</v>
      </c>
      <c r="G109" s="226" t="s">
        <v>8024</v>
      </c>
      <c r="H109" s="1170">
        <v>43746.0</v>
      </c>
      <c r="I109" s="1169" t="s">
        <v>432</v>
      </c>
      <c r="J109" s="1206">
        <v>43796.0</v>
      </c>
      <c r="K109" s="186" t="s">
        <v>47</v>
      </c>
      <c r="L109" s="186" t="s">
        <v>5658</v>
      </c>
      <c r="M109" s="1169"/>
      <c r="N109" s="1169"/>
      <c r="O109" s="707" t="s">
        <v>96</v>
      </c>
      <c r="P109" s="1167" t="s">
        <v>485</v>
      </c>
      <c r="Q109" s="1167" t="s">
        <v>98</v>
      </c>
      <c r="R109" s="1145">
        <v>43830.0</v>
      </c>
      <c r="S109" s="1169"/>
      <c r="T109" s="1169"/>
      <c r="U109" s="1169"/>
      <c r="V109" s="1169"/>
      <c r="W109" s="1209"/>
      <c r="X109" s="1209"/>
      <c r="Y109" s="1209"/>
      <c r="Z109" s="1209"/>
      <c r="AA109" s="1209"/>
      <c r="AB109" s="1209"/>
      <c r="AC109" s="1209"/>
      <c r="AD109" s="1209"/>
      <c r="AE109" s="1209"/>
      <c r="AF109" s="1209"/>
      <c r="AG109" s="1209"/>
    </row>
    <row r="110">
      <c r="A110" s="1190" t="s">
        <v>8025</v>
      </c>
      <c r="B110" s="1171" t="s">
        <v>7835</v>
      </c>
      <c r="C110" s="1168" t="str">
        <f t="shared" si="11"/>
        <v>P2BN-1559</v>
      </c>
      <c r="D110" s="1169" t="s">
        <v>8026</v>
      </c>
      <c r="E110" s="707" t="s">
        <v>7931</v>
      </c>
      <c r="F110" s="1169" t="s">
        <v>8027</v>
      </c>
      <c r="G110" s="226" t="s">
        <v>8028</v>
      </c>
      <c r="H110" s="1170">
        <v>43746.0</v>
      </c>
      <c r="I110" s="1169" t="s">
        <v>432</v>
      </c>
      <c r="J110" s="1206">
        <v>43796.0</v>
      </c>
      <c r="K110" s="186" t="s">
        <v>47</v>
      </c>
      <c r="L110" s="186" t="s">
        <v>5658</v>
      </c>
      <c r="M110" s="1169"/>
      <c r="N110" s="1169"/>
      <c r="O110" s="707" t="s">
        <v>96</v>
      </c>
      <c r="P110" s="1167" t="s">
        <v>485</v>
      </c>
      <c r="Q110" s="1167" t="s">
        <v>98</v>
      </c>
      <c r="R110" s="1145">
        <v>43830.0</v>
      </c>
      <c r="S110" s="1169"/>
      <c r="T110" s="1169"/>
      <c r="U110" s="1169"/>
      <c r="V110" s="1169"/>
      <c r="W110" s="1209"/>
      <c r="X110" s="1209"/>
      <c r="Y110" s="1209"/>
      <c r="Z110" s="1209"/>
      <c r="AA110" s="1209"/>
      <c r="AB110" s="1209"/>
      <c r="AC110" s="1209"/>
      <c r="AD110" s="1209"/>
      <c r="AE110" s="1209"/>
      <c r="AF110" s="1209"/>
      <c r="AG110" s="1209"/>
    </row>
    <row r="111">
      <c r="A111" s="1190" t="s">
        <v>8029</v>
      </c>
      <c r="B111" s="1171" t="s">
        <v>7835</v>
      </c>
      <c r="C111" s="1168" t="str">
        <f t="shared" si="11"/>
        <v>P2BN-1559</v>
      </c>
      <c r="D111" s="1169" t="s">
        <v>8030</v>
      </c>
      <c r="E111" s="707" t="s">
        <v>7931</v>
      </c>
      <c r="F111" s="1169" t="s">
        <v>8031</v>
      </c>
      <c r="G111" s="226" t="s">
        <v>8032</v>
      </c>
      <c r="H111" s="1170">
        <v>43746.0</v>
      </c>
      <c r="I111" s="1169" t="s">
        <v>432</v>
      </c>
      <c r="J111" s="1206">
        <v>43796.0</v>
      </c>
      <c r="K111" s="186" t="s">
        <v>47</v>
      </c>
      <c r="L111" s="186" t="s">
        <v>5658</v>
      </c>
      <c r="M111" s="1169"/>
      <c r="N111" s="1169"/>
      <c r="O111" s="707" t="s">
        <v>96</v>
      </c>
      <c r="P111" s="1167" t="s">
        <v>485</v>
      </c>
      <c r="Q111" s="1167" t="s">
        <v>98</v>
      </c>
      <c r="R111" s="1145">
        <v>43830.0</v>
      </c>
      <c r="S111" s="1169"/>
      <c r="T111" s="1169"/>
      <c r="U111" s="1169"/>
      <c r="V111" s="1169"/>
      <c r="W111" s="1209"/>
      <c r="X111" s="1209"/>
      <c r="Y111" s="1209"/>
      <c r="Z111" s="1209"/>
      <c r="AA111" s="1209"/>
      <c r="AB111" s="1209"/>
      <c r="AC111" s="1209"/>
      <c r="AD111" s="1209"/>
      <c r="AE111" s="1209"/>
      <c r="AF111" s="1209"/>
      <c r="AG111" s="1209"/>
    </row>
    <row r="112">
      <c r="A112" s="1210" t="s">
        <v>8033</v>
      </c>
      <c r="B112" s="213"/>
      <c r="C112" s="213"/>
      <c r="D112" s="213"/>
      <c r="E112" s="213"/>
      <c r="F112" s="213"/>
      <c r="G112" s="213"/>
      <c r="H112" s="772"/>
      <c r="I112" s="772"/>
      <c r="J112" s="772"/>
      <c r="K112" s="772"/>
      <c r="L112" s="772"/>
      <c r="M112" s="772"/>
      <c r="N112" s="772"/>
      <c r="O112" s="213"/>
      <c r="P112" s="772"/>
      <c r="Q112" s="772"/>
      <c r="R112" s="788"/>
      <c r="S112" s="788"/>
      <c r="T112" s="788"/>
      <c r="U112" s="788"/>
      <c r="V112" s="788"/>
    </row>
    <row r="113">
      <c r="A113" s="186" t="s">
        <v>8034</v>
      </c>
      <c r="B113" s="186" t="s">
        <v>8035</v>
      </c>
      <c r="C113" s="1143" t="str">
        <f>HYPERLINK("https://tangramcare.atlassian.net/browse/P2BN-1561","P2BN-1561")</f>
        <v>P2BN-1561</v>
      </c>
      <c r="D113" s="703" t="s">
        <v>8036</v>
      </c>
      <c r="E113" s="703" t="s">
        <v>3692</v>
      </c>
      <c r="F113" s="703" t="s">
        <v>8037</v>
      </c>
      <c r="G113" s="1211" t="s">
        <v>8038</v>
      </c>
      <c r="H113" s="1212">
        <v>43766.0</v>
      </c>
      <c r="I113" s="186" t="s">
        <v>432</v>
      </c>
      <c r="J113" s="1144">
        <v>43783.0</v>
      </c>
      <c r="K113" s="186" t="s">
        <v>966</v>
      </c>
      <c r="L113" s="226" t="s">
        <v>116</v>
      </c>
      <c r="M113" s="226"/>
      <c r="N113" s="226"/>
      <c r="O113" s="225"/>
      <c r="P113" s="225"/>
      <c r="Q113" s="225"/>
      <c r="R113" s="225"/>
      <c r="S113" s="225"/>
      <c r="T113" s="225"/>
      <c r="U113" s="225"/>
      <c r="V113" s="225"/>
    </row>
    <row r="114">
      <c r="A114" s="1158" t="s">
        <v>8039</v>
      </c>
      <c r="B114" s="186" t="s">
        <v>8040</v>
      </c>
      <c r="C114" s="1143" t="str">
        <f>HYPERLINK("https://tangramcare.atlassian.net/browse/P2BN-1572","P2BN-1572")</f>
        <v>P2BN-1572</v>
      </c>
      <c r="D114" s="186" t="s">
        <v>8041</v>
      </c>
      <c r="E114" s="210" t="s">
        <v>8042</v>
      </c>
      <c r="F114" s="186" t="s">
        <v>8043</v>
      </c>
      <c r="G114" s="1213" t="s">
        <v>8044</v>
      </c>
      <c r="H114" s="226" t="s">
        <v>8045</v>
      </c>
      <c r="I114" s="186" t="s">
        <v>719</v>
      </c>
      <c r="J114" s="186" t="s">
        <v>8046</v>
      </c>
      <c r="K114" s="186" t="s">
        <v>48</v>
      </c>
      <c r="L114" s="226" t="s">
        <v>719</v>
      </c>
      <c r="M114" s="1214" t="str">
        <f>HYPERLINK("https://tangramcare.atlassian.net/browse/P2BN-2752","P2BN-2752")
</f>
        <v>P2BN-2752</v>
      </c>
      <c r="N114" s="186"/>
      <c r="O114" s="225"/>
      <c r="P114" s="225"/>
      <c r="Q114" s="225"/>
      <c r="R114" s="225"/>
      <c r="S114" s="226" t="s">
        <v>719</v>
      </c>
      <c r="T114" s="225"/>
      <c r="U114" s="225"/>
      <c r="V114" s="225"/>
    </row>
    <row r="115">
      <c r="A115" s="186" t="s">
        <v>8047</v>
      </c>
      <c r="B115" s="186" t="s">
        <v>8048</v>
      </c>
      <c r="C115" s="1143" t="str">
        <f t="shared" ref="C115:C116" si="14">HYPERLINK("https://tangramcare.atlassian.net/browse/P2BN-1561","P2BN-1561")</f>
        <v>P2BN-1561</v>
      </c>
      <c r="D115" s="186" t="s">
        <v>8049</v>
      </c>
      <c r="E115" s="210" t="s">
        <v>8042</v>
      </c>
      <c r="F115" s="186" t="s">
        <v>8050</v>
      </c>
      <c r="G115" s="186" t="s">
        <v>8051</v>
      </c>
      <c r="H115" s="1212">
        <v>43776.0</v>
      </c>
      <c r="I115" s="186" t="s">
        <v>432</v>
      </c>
      <c r="J115" s="186" t="s">
        <v>8052</v>
      </c>
      <c r="K115" s="186" t="s">
        <v>47</v>
      </c>
      <c r="L115" s="226" t="s">
        <v>917</v>
      </c>
      <c r="M115" s="1215"/>
      <c r="N115" s="186"/>
      <c r="O115" s="225"/>
      <c r="P115" s="225"/>
      <c r="Q115" s="225"/>
      <c r="R115" s="225"/>
      <c r="S115" s="225"/>
      <c r="T115" s="225"/>
      <c r="U115" s="225"/>
      <c r="V115" s="225"/>
    </row>
    <row r="116">
      <c r="A116" s="186" t="s">
        <v>8053</v>
      </c>
      <c r="B116" s="186" t="s">
        <v>8048</v>
      </c>
      <c r="C116" s="1143" t="str">
        <f t="shared" si="14"/>
        <v>P2BN-1561</v>
      </c>
      <c r="D116" s="186" t="s">
        <v>8054</v>
      </c>
      <c r="E116" s="210" t="s">
        <v>8042</v>
      </c>
      <c r="F116" s="210" t="s">
        <v>8055</v>
      </c>
      <c r="G116" s="186" t="s">
        <v>8056</v>
      </c>
      <c r="H116" s="1212">
        <v>43776.0</v>
      </c>
      <c r="I116" s="186" t="s">
        <v>432</v>
      </c>
      <c r="J116" s="226" t="s">
        <v>8052</v>
      </c>
      <c r="K116" s="186" t="s">
        <v>47</v>
      </c>
      <c r="L116" s="186" t="s">
        <v>917</v>
      </c>
      <c r="M116" s="1215"/>
      <c r="N116" s="186"/>
      <c r="O116" s="186"/>
      <c r="P116" s="788"/>
      <c r="Q116" s="788"/>
      <c r="R116" s="788"/>
      <c r="S116" s="788"/>
      <c r="T116" s="788"/>
      <c r="U116" s="788"/>
      <c r="V116" s="788"/>
    </row>
    <row r="117">
      <c r="A117" s="1151" t="s">
        <v>8057</v>
      </c>
      <c r="B117" s="1151" t="s">
        <v>8058</v>
      </c>
      <c r="C117" s="1216" t="str">
        <f>HYPERLINK("https://tangramcare.atlassian.net/browse/P2BN-1572","P2BN-1572")</f>
        <v>P2BN-1572</v>
      </c>
      <c r="D117" s="1151" t="s">
        <v>8059</v>
      </c>
      <c r="E117" s="1152" t="s">
        <v>8042</v>
      </c>
      <c r="F117" s="1152" t="s">
        <v>8060</v>
      </c>
      <c r="G117" s="1217" t="s">
        <v>8061</v>
      </c>
      <c r="H117" s="1218">
        <v>43801.0</v>
      </c>
      <c r="I117" s="1151" t="s">
        <v>719</v>
      </c>
      <c r="J117" s="1218">
        <v>43801.0</v>
      </c>
      <c r="K117" s="1151" t="s">
        <v>47</v>
      </c>
      <c r="L117" s="1151" t="s">
        <v>719</v>
      </c>
      <c r="M117" s="1219"/>
      <c r="N117" s="1151"/>
      <c r="O117" s="1151"/>
      <c r="P117" s="1219"/>
      <c r="Q117" s="1219"/>
      <c r="R117" s="1219"/>
      <c r="S117" s="226" t="s">
        <v>719</v>
      </c>
      <c r="T117" s="1219"/>
      <c r="U117" s="1219"/>
      <c r="V117" s="1219"/>
      <c r="W117" s="1220"/>
      <c r="X117" s="1220"/>
      <c r="Y117" s="1220"/>
      <c r="Z117" s="1220"/>
      <c r="AA117" s="1220"/>
      <c r="AB117" s="1220"/>
      <c r="AC117" s="1220"/>
      <c r="AD117" s="1220"/>
      <c r="AE117" s="1220"/>
      <c r="AF117" s="1220"/>
      <c r="AG117" s="1220"/>
    </row>
    <row r="118">
      <c r="A118" s="186" t="s">
        <v>8062</v>
      </c>
      <c r="B118" s="186" t="s">
        <v>8063</v>
      </c>
      <c r="C118" s="1143" t="str">
        <f t="shared" ref="C118:C119" si="15">HYPERLINK("https://tangramcare.atlassian.net/browse/P2BN-1561","P2BN-1561")</f>
        <v>P2BN-1561</v>
      </c>
      <c r="D118" s="186" t="s">
        <v>8064</v>
      </c>
      <c r="E118" s="210" t="s">
        <v>8042</v>
      </c>
      <c r="F118" s="210" t="s">
        <v>8065</v>
      </c>
      <c r="G118" s="1221" t="s">
        <v>8066</v>
      </c>
      <c r="H118" s="1212">
        <v>43801.0</v>
      </c>
      <c r="I118" s="186" t="s">
        <v>719</v>
      </c>
      <c r="J118" s="1222">
        <v>43508.0</v>
      </c>
      <c r="K118" s="186" t="s">
        <v>47</v>
      </c>
      <c r="L118" s="186" t="s">
        <v>719</v>
      </c>
      <c r="M118" s="1215"/>
      <c r="N118" s="186" t="s">
        <v>8067</v>
      </c>
      <c r="O118" s="186"/>
      <c r="P118" s="788"/>
      <c r="Q118" s="788"/>
      <c r="R118" s="788"/>
      <c r="S118" s="226" t="s">
        <v>719</v>
      </c>
      <c r="T118" s="788"/>
      <c r="U118" s="788"/>
      <c r="V118" s="788"/>
    </row>
    <row r="119">
      <c r="A119" s="186" t="s">
        <v>8068</v>
      </c>
      <c r="B119" s="186" t="s">
        <v>8063</v>
      </c>
      <c r="C119" s="1143" t="str">
        <f t="shared" si="15"/>
        <v>P2BN-1561</v>
      </c>
      <c r="D119" s="186" t="s">
        <v>8069</v>
      </c>
      <c r="E119" s="210" t="s">
        <v>8042</v>
      </c>
      <c r="F119" s="226" t="s">
        <v>8070</v>
      </c>
      <c r="G119" s="1221" t="s">
        <v>8071</v>
      </c>
      <c r="H119" s="1212">
        <v>43776.0</v>
      </c>
      <c r="I119" s="186" t="s">
        <v>432</v>
      </c>
      <c r="J119" s="1223">
        <v>43801.0</v>
      </c>
      <c r="K119" s="186" t="s">
        <v>47</v>
      </c>
      <c r="L119" s="186" t="s">
        <v>719</v>
      </c>
      <c r="M119" s="1224" t="str">
        <f>HYPERLINK("https://tangramcare.atlassian.net/browse/P2BN-2586","P2BN-2586")</f>
        <v>P2BN-2586</v>
      </c>
      <c r="N119" s="186"/>
      <c r="O119" s="186"/>
      <c r="P119" s="788"/>
      <c r="Q119" s="788"/>
      <c r="R119" s="788"/>
      <c r="S119" s="788"/>
      <c r="T119" s="788"/>
      <c r="U119" s="788"/>
      <c r="V119" s="788"/>
    </row>
    <row r="120">
      <c r="A120" s="1158" t="s">
        <v>8072</v>
      </c>
      <c r="B120" s="164" t="s">
        <v>8073</v>
      </c>
      <c r="C120" s="1225" t="str">
        <f>HYPERLINK("https://tangramcare.atlassian.net/browse/P2BN-1572","P2BN-1572")</f>
        <v>P2BN-1572</v>
      </c>
      <c r="D120" s="164" t="s">
        <v>8074</v>
      </c>
      <c r="E120" s="202" t="s">
        <v>8042</v>
      </c>
      <c r="F120" s="186" t="s">
        <v>8075</v>
      </c>
      <c r="G120" s="1158" t="s">
        <v>8076</v>
      </c>
      <c r="H120" s="1226">
        <v>43801.0</v>
      </c>
      <c r="I120" s="164" t="s">
        <v>719</v>
      </c>
      <c r="J120" s="1226">
        <v>43801.0</v>
      </c>
      <c r="K120" s="1151" t="s">
        <v>48</v>
      </c>
      <c r="L120" s="164" t="s">
        <v>719</v>
      </c>
      <c r="M120" s="164" t="s">
        <v>8077</v>
      </c>
      <c r="N120" s="164" t="s">
        <v>8078</v>
      </c>
      <c r="O120" s="164"/>
      <c r="P120" s="781"/>
      <c r="Q120" s="781"/>
      <c r="R120" s="781"/>
      <c r="S120" s="226" t="s">
        <v>719</v>
      </c>
      <c r="T120" s="781"/>
      <c r="U120" s="781"/>
      <c r="V120" s="781"/>
      <c r="W120" s="238"/>
      <c r="X120" s="238"/>
      <c r="Y120" s="238"/>
      <c r="Z120" s="238"/>
      <c r="AA120" s="238"/>
      <c r="AB120" s="238"/>
      <c r="AC120" s="238"/>
      <c r="AD120" s="238"/>
      <c r="AE120" s="238"/>
      <c r="AF120" s="238"/>
      <c r="AG120" s="238"/>
    </row>
    <row r="121">
      <c r="A121" s="186" t="s">
        <v>8079</v>
      </c>
      <c r="B121" s="186" t="s">
        <v>8080</v>
      </c>
      <c r="C121" s="1143" t="str">
        <f t="shared" ref="C121:C122" si="16">HYPERLINK("https://tangramcare.atlassian.net/browse/P2BN-1561","P2BN-1561")</f>
        <v>P2BN-1561</v>
      </c>
      <c r="D121" s="186" t="s">
        <v>8081</v>
      </c>
      <c r="E121" s="210" t="s">
        <v>8042</v>
      </c>
      <c r="F121" s="186" t="s">
        <v>8082</v>
      </c>
      <c r="G121" s="1221" t="s">
        <v>8083</v>
      </c>
      <c r="H121" s="1212">
        <v>43801.0</v>
      </c>
      <c r="I121" s="186" t="s">
        <v>719</v>
      </c>
      <c r="J121" s="1222">
        <v>43508.0</v>
      </c>
      <c r="K121" s="186" t="s">
        <v>47</v>
      </c>
      <c r="L121" s="186" t="s">
        <v>719</v>
      </c>
      <c r="M121" s="1215"/>
      <c r="N121" s="186" t="s">
        <v>8084</v>
      </c>
      <c r="O121" s="186"/>
      <c r="P121" s="788"/>
      <c r="Q121" s="788"/>
      <c r="R121" s="788"/>
      <c r="S121" s="226" t="s">
        <v>719</v>
      </c>
      <c r="T121" s="788"/>
      <c r="U121" s="788"/>
      <c r="V121" s="788"/>
    </row>
    <row r="122">
      <c r="A122" s="186" t="s">
        <v>8085</v>
      </c>
      <c r="B122" s="186" t="s">
        <v>8080</v>
      </c>
      <c r="C122" s="1143" t="str">
        <f t="shared" si="16"/>
        <v>P2BN-1561</v>
      </c>
      <c r="D122" s="186" t="s">
        <v>8086</v>
      </c>
      <c r="E122" s="210" t="s">
        <v>8042</v>
      </c>
      <c r="F122" s="186" t="s">
        <v>8087</v>
      </c>
      <c r="G122" s="1221" t="s">
        <v>8088</v>
      </c>
      <c r="H122" s="1212">
        <v>43777.0</v>
      </c>
      <c r="I122" s="186" t="s">
        <v>432</v>
      </c>
      <c r="J122" s="1223">
        <v>43783.0</v>
      </c>
      <c r="K122" s="186" t="s">
        <v>48</v>
      </c>
      <c r="L122" s="186" t="s">
        <v>432</v>
      </c>
      <c r="M122" s="1224" t="str">
        <f>HYPERLINK("https://tangramcare.atlassian.net/browse/P2BN-2586","P2BN-2586")</f>
        <v>P2BN-2586</v>
      </c>
      <c r="N122" s="186" t="s">
        <v>8089</v>
      </c>
      <c r="O122" s="186"/>
      <c r="P122" s="788"/>
      <c r="Q122" s="788"/>
      <c r="R122" s="788"/>
      <c r="S122" s="788"/>
      <c r="T122" s="788"/>
      <c r="U122" s="788"/>
      <c r="V122" s="788"/>
    </row>
    <row r="123">
      <c r="A123" s="1151" t="s">
        <v>8090</v>
      </c>
      <c r="B123" s="1151" t="s">
        <v>8091</v>
      </c>
      <c r="C123" s="1216" t="str">
        <f>HYPERLINK("https://tangramcare.atlassian.net/browse/P2BN-1572","P2BN-1572")</f>
        <v>P2BN-1572</v>
      </c>
      <c r="D123" s="1151" t="s">
        <v>8092</v>
      </c>
      <c r="E123" s="1152" t="s">
        <v>8042</v>
      </c>
      <c r="F123" s="1151" t="s">
        <v>8093</v>
      </c>
      <c r="G123" s="1217" t="s">
        <v>8094</v>
      </c>
      <c r="H123" s="1218">
        <v>43801.0</v>
      </c>
      <c r="I123" s="1151" t="s">
        <v>719</v>
      </c>
      <c r="J123" s="1227">
        <v>43508.0</v>
      </c>
      <c r="K123" s="1151" t="s">
        <v>48</v>
      </c>
      <c r="L123" s="1151" t="s">
        <v>719</v>
      </c>
      <c r="M123" s="164" t="s">
        <v>8077</v>
      </c>
      <c r="N123" s="1219"/>
      <c r="O123" s="1151"/>
      <c r="P123" s="1219"/>
      <c r="Q123" s="1219"/>
      <c r="R123" s="1219"/>
      <c r="S123" s="226" t="s">
        <v>719</v>
      </c>
      <c r="T123" s="1219"/>
      <c r="U123" s="1219"/>
      <c r="V123" s="1219"/>
      <c r="W123" s="1220"/>
      <c r="X123" s="1220"/>
      <c r="Y123" s="1220"/>
      <c r="Z123" s="1220"/>
      <c r="AA123" s="1220"/>
      <c r="AB123" s="1220"/>
      <c r="AC123" s="1220"/>
      <c r="AD123" s="1220"/>
      <c r="AE123" s="1220"/>
      <c r="AF123" s="1220"/>
      <c r="AG123" s="1220"/>
    </row>
    <row r="124">
      <c r="A124" s="186" t="s">
        <v>8095</v>
      </c>
      <c r="B124" s="186" t="s">
        <v>8096</v>
      </c>
      <c r="C124" s="1143" t="str">
        <f t="shared" ref="C124:C125" si="17">HYPERLINK("https://tangramcare.atlassian.net/browse/P2BN-1561","P2BN-1561")</f>
        <v>P2BN-1561</v>
      </c>
      <c r="D124" s="186" t="s">
        <v>8097</v>
      </c>
      <c r="E124" s="210" t="s">
        <v>8042</v>
      </c>
      <c r="F124" s="186" t="s">
        <v>8098</v>
      </c>
      <c r="G124" s="1221" t="s">
        <v>8099</v>
      </c>
      <c r="H124" s="1212">
        <v>43777.0</v>
      </c>
      <c r="I124" s="186" t="s">
        <v>432</v>
      </c>
      <c r="J124" s="1228">
        <v>43508.0</v>
      </c>
      <c r="K124" s="186" t="s">
        <v>47</v>
      </c>
      <c r="L124" s="186" t="s">
        <v>719</v>
      </c>
      <c r="M124" s="788"/>
      <c r="N124" s="1229" t="s">
        <v>8100</v>
      </c>
      <c r="O124" s="186"/>
      <c r="P124" s="788"/>
      <c r="Q124" s="788"/>
      <c r="R124" s="788"/>
      <c r="S124" s="226" t="s">
        <v>719</v>
      </c>
      <c r="T124" s="788"/>
      <c r="U124" s="788"/>
      <c r="V124" s="788"/>
    </row>
    <row r="125">
      <c r="A125" s="186" t="s">
        <v>8101</v>
      </c>
      <c r="B125" s="186" t="s">
        <v>8096</v>
      </c>
      <c r="C125" s="1143" t="str">
        <f t="shared" si="17"/>
        <v>P2BN-1561</v>
      </c>
      <c r="D125" s="186" t="s">
        <v>8102</v>
      </c>
      <c r="E125" s="210" t="s">
        <v>8042</v>
      </c>
      <c r="F125" s="226" t="s">
        <v>8103</v>
      </c>
      <c r="G125" s="1230" t="s">
        <v>8104</v>
      </c>
      <c r="H125" s="1212">
        <v>43777.0</v>
      </c>
      <c r="I125" s="186" t="s">
        <v>432</v>
      </c>
      <c r="J125" s="225"/>
      <c r="K125" s="186" t="s">
        <v>123</v>
      </c>
      <c r="L125" s="788"/>
      <c r="M125" s="788"/>
      <c r="N125" s="1231"/>
      <c r="O125" s="186"/>
      <c r="P125" s="788"/>
      <c r="Q125" s="788"/>
      <c r="R125" s="788"/>
      <c r="S125" s="788"/>
      <c r="T125" s="788"/>
      <c r="U125" s="788"/>
      <c r="V125" s="788"/>
    </row>
    <row r="126">
      <c r="A126" s="186" t="s">
        <v>8105</v>
      </c>
      <c r="B126" s="164" t="s">
        <v>8106</v>
      </c>
      <c r="C126" s="1225" t="str">
        <f>HYPERLINK("https://tangramcare.atlassian.net/browse/P2BN-1572","P2BN-1572")</f>
        <v>P2BN-1572</v>
      </c>
      <c r="D126" s="164" t="s">
        <v>8107</v>
      </c>
      <c r="E126" s="202" t="s">
        <v>8042</v>
      </c>
      <c r="F126" s="164" t="s">
        <v>8108</v>
      </c>
      <c r="G126" s="1232" t="s">
        <v>8109</v>
      </c>
      <c r="H126" s="1226">
        <v>43777.0</v>
      </c>
      <c r="I126" s="164" t="s">
        <v>432</v>
      </c>
      <c r="J126" s="1233"/>
      <c r="K126" s="164" t="s">
        <v>123</v>
      </c>
      <c r="L126" s="781"/>
      <c r="M126" s="796" t="s">
        <v>8110</v>
      </c>
      <c r="N126" s="1234" t="s">
        <v>8111</v>
      </c>
      <c r="O126" s="164"/>
      <c r="P126" s="781"/>
      <c r="Q126" s="781"/>
      <c r="R126" s="781"/>
      <c r="S126" s="226" t="s">
        <v>719</v>
      </c>
      <c r="T126" s="781"/>
      <c r="U126" s="781"/>
      <c r="V126" s="781"/>
      <c r="W126" s="238"/>
      <c r="X126" s="238"/>
      <c r="Y126" s="238"/>
      <c r="Z126" s="238"/>
      <c r="AA126" s="238"/>
      <c r="AB126" s="238"/>
      <c r="AC126" s="238"/>
      <c r="AD126" s="238"/>
      <c r="AE126" s="238"/>
      <c r="AF126" s="238"/>
      <c r="AG126" s="238"/>
    </row>
    <row r="127">
      <c r="A127" s="186" t="s">
        <v>8112</v>
      </c>
      <c r="B127" s="186" t="s">
        <v>8113</v>
      </c>
      <c r="C127" s="1143" t="str">
        <f t="shared" ref="C127:C128" si="18">HYPERLINK("https://tangramcare.atlassian.net/browse/P2BN-1561","P2BN-1561")</f>
        <v>P2BN-1561</v>
      </c>
      <c r="D127" s="186" t="s">
        <v>8114</v>
      </c>
      <c r="E127" s="210" t="s">
        <v>8042</v>
      </c>
      <c r="F127" s="186" t="s">
        <v>8115</v>
      </c>
      <c r="G127" s="1221" t="s">
        <v>8116</v>
      </c>
      <c r="H127" s="1212">
        <v>43803.0</v>
      </c>
      <c r="I127" s="186" t="s">
        <v>719</v>
      </c>
      <c r="J127" s="1212">
        <v>43803.0</v>
      </c>
      <c r="K127" s="186" t="s">
        <v>48</v>
      </c>
      <c r="L127" s="186" t="s">
        <v>719</v>
      </c>
      <c r="M127" s="1047" t="str">
        <f t="shared" ref="M127:M128" si="19">HYPERLINK("https://tangramcare.atlassian.net/browse/P2BN-2590","P2BN-2590")</f>
        <v>P2BN-2590</v>
      </c>
      <c r="N127" s="1235"/>
      <c r="O127" s="186"/>
      <c r="P127" s="788"/>
      <c r="Q127" s="788"/>
      <c r="R127" s="788"/>
      <c r="S127" s="226" t="s">
        <v>719</v>
      </c>
      <c r="T127" s="788"/>
      <c r="U127" s="788"/>
      <c r="V127" s="788"/>
    </row>
    <row r="128">
      <c r="A128" s="186" t="s">
        <v>8117</v>
      </c>
      <c r="B128" s="186" t="s">
        <v>8113</v>
      </c>
      <c r="C128" s="1143" t="str">
        <f t="shared" si="18"/>
        <v>P2BN-1561</v>
      </c>
      <c r="D128" s="186" t="s">
        <v>8118</v>
      </c>
      <c r="E128" s="210" t="s">
        <v>8042</v>
      </c>
      <c r="F128" s="186" t="s">
        <v>8119</v>
      </c>
      <c r="G128" s="1221" t="s">
        <v>8120</v>
      </c>
      <c r="H128" s="1212">
        <v>43777.0</v>
      </c>
      <c r="I128" s="186" t="s">
        <v>432</v>
      </c>
      <c r="J128" s="1212">
        <v>43803.0</v>
      </c>
      <c r="K128" s="186" t="s">
        <v>48</v>
      </c>
      <c r="L128" s="186" t="s">
        <v>719</v>
      </c>
      <c r="M128" s="1047" t="str">
        <f t="shared" si="19"/>
        <v>P2BN-2590</v>
      </c>
      <c r="N128" s="1234" t="s">
        <v>8121</v>
      </c>
      <c r="O128" s="186"/>
      <c r="P128" s="788"/>
      <c r="Q128" s="788"/>
      <c r="R128" s="788"/>
      <c r="S128" s="226" t="s">
        <v>719</v>
      </c>
      <c r="T128" s="788"/>
      <c r="U128" s="788"/>
      <c r="V128" s="788"/>
    </row>
    <row r="129">
      <c r="A129" s="1135" t="s">
        <v>8122</v>
      </c>
      <c r="B129" s="213"/>
      <c r="C129" s="213"/>
      <c r="D129" s="213"/>
      <c r="E129" s="213"/>
      <c r="F129" s="213"/>
      <c r="G129" s="213"/>
      <c r="H129" s="772"/>
      <c r="I129" s="772"/>
      <c r="J129" s="772"/>
      <c r="K129" s="772"/>
      <c r="L129" s="772"/>
      <c r="M129" s="772"/>
      <c r="N129" s="1234" t="s">
        <v>8123</v>
      </c>
      <c r="O129" s="213"/>
      <c r="P129" s="772"/>
      <c r="Q129" s="772"/>
      <c r="R129" s="788"/>
      <c r="S129" s="788"/>
      <c r="T129" s="788"/>
      <c r="U129" s="788"/>
      <c r="V129" s="788"/>
    </row>
    <row r="130">
      <c r="A130" s="703" t="s">
        <v>8124</v>
      </c>
      <c r="B130" s="703" t="s">
        <v>8125</v>
      </c>
      <c r="C130" s="1139" t="str">
        <f t="shared" ref="C130:C148" si="20">HYPERLINK("https://tangramcare.atlassian.net/browse/P2BN-1562","P2BN-1562")</f>
        <v>P2BN-1562</v>
      </c>
      <c r="D130" s="703" t="s">
        <v>8126</v>
      </c>
      <c r="E130" s="703" t="s">
        <v>3692</v>
      </c>
      <c r="F130" s="703" t="s">
        <v>8127</v>
      </c>
      <c r="G130" s="703" t="s">
        <v>8038</v>
      </c>
      <c r="H130" s="1212">
        <v>43780.0</v>
      </c>
      <c r="I130" s="186" t="s">
        <v>432</v>
      </c>
      <c r="J130" s="1140">
        <v>43795.0</v>
      </c>
      <c r="K130" s="186" t="s">
        <v>47</v>
      </c>
      <c r="L130" s="186" t="s">
        <v>97</v>
      </c>
      <c r="M130" s="788"/>
      <c r="N130" s="788"/>
      <c r="O130" s="186"/>
      <c r="P130" s="788"/>
      <c r="Q130" s="788"/>
      <c r="R130" s="788"/>
      <c r="S130" s="788"/>
      <c r="T130" s="788"/>
      <c r="U130" s="788"/>
      <c r="V130" s="788"/>
    </row>
    <row r="131">
      <c r="A131" s="1151" t="s">
        <v>8128</v>
      </c>
      <c r="B131" s="1151" t="s">
        <v>8129</v>
      </c>
      <c r="C131" s="1236" t="str">
        <f t="shared" si="20"/>
        <v>P2BN-1562</v>
      </c>
      <c r="D131" s="1151" t="s">
        <v>8130</v>
      </c>
      <c r="E131" s="1152" t="s">
        <v>8131</v>
      </c>
      <c r="F131" s="1151" t="s">
        <v>8132</v>
      </c>
      <c r="G131" s="1158" t="s">
        <v>8133</v>
      </c>
      <c r="H131" s="1218">
        <v>43780.0</v>
      </c>
      <c r="I131" s="1151" t="s">
        <v>432</v>
      </c>
      <c r="J131" s="1140">
        <v>43795.0</v>
      </c>
      <c r="K131" s="186" t="s">
        <v>47</v>
      </c>
      <c r="L131" s="186" t="s">
        <v>97</v>
      </c>
      <c r="M131" s="1143" t="str">
        <f>HYPERLINK("https://tangramcare.atlassian.net/browse/P2BN-2667","P2BN-2667")</f>
        <v>P2BN-2667</v>
      </c>
      <c r="N131" s="1151" t="s">
        <v>8134</v>
      </c>
      <c r="O131" s="1151"/>
      <c r="P131" s="1219"/>
      <c r="Q131" s="1219"/>
      <c r="R131" s="1219"/>
      <c r="S131" s="1219"/>
      <c r="T131" s="1219"/>
      <c r="U131" s="1219"/>
      <c r="V131" s="1219"/>
      <c r="W131" s="1220"/>
      <c r="X131" s="1220"/>
      <c r="Y131" s="1220"/>
      <c r="Z131" s="1220"/>
      <c r="AA131" s="1220"/>
      <c r="AB131" s="1220"/>
      <c r="AC131" s="1220"/>
      <c r="AD131" s="1220"/>
      <c r="AE131" s="1220"/>
      <c r="AF131" s="1220"/>
      <c r="AG131" s="1220"/>
    </row>
    <row r="132">
      <c r="A132" s="1151" t="s">
        <v>8135</v>
      </c>
      <c r="B132" s="1151" t="s">
        <v>8136</v>
      </c>
      <c r="C132" s="1236" t="str">
        <f t="shared" si="20"/>
        <v>P2BN-1562</v>
      </c>
      <c r="D132" s="1151" t="s">
        <v>8137</v>
      </c>
      <c r="E132" s="1152" t="s">
        <v>8131</v>
      </c>
      <c r="F132" s="1151" t="s">
        <v>8138</v>
      </c>
      <c r="G132" s="1158" t="s">
        <v>8139</v>
      </c>
      <c r="H132" s="1218">
        <v>43780.0</v>
      </c>
      <c r="I132" s="1151" t="s">
        <v>432</v>
      </c>
      <c r="J132" s="1140">
        <v>43796.0</v>
      </c>
      <c r="K132" s="186" t="s">
        <v>47</v>
      </c>
      <c r="L132" s="186" t="s">
        <v>97</v>
      </c>
      <c r="M132" s="1141" t="s">
        <v>8140</v>
      </c>
      <c r="N132" s="1151" t="s">
        <v>8134</v>
      </c>
      <c r="O132" s="1151"/>
      <c r="P132" s="1219"/>
      <c r="Q132" s="1219"/>
      <c r="R132" s="1219"/>
      <c r="S132" s="1219"/>
      <c r="T132" s="1219"/>
      <c r="U132" s="1219"/>
      <c r="V132" s="1219"/>
      <c r="W132" s="1220"/>
      <c r="X132" s="1220"/>
      <c r="Y132" s="1220"/>
      <c r="Z132" s="1220"/>
      <c r="AA132" s="1220"/>
      <c r="AB132" s="1220"/>
      <c r="AC132" s="1220"/>
      <c r="AD132" s="1220"/>
      <c r="AE132" s="1220"/>
      <c r="AF132" s="1220"/>
      <c r="AG132" s="1220"/>
    </row>
    <row r="133">
      <c r="A133" s="1151" t="s">
        <v>8141</v>
      </c>
      <c r="B133" s="1151" t="s">
        <v>8136</v>
      </c>
      <c r="C133" s="1236" t="str">
        <f t="shared" si="20"/>
        <v>P2BN-1562</v>
      </c>
      <c r="D133" s="1151" t="s">
        <v>8142</v>
      </c>
      <c r="E133" s="1152" t="s">
        <v>8131</v>
      </c>
      <c r="F133" s="1151" t="s">
        <v>8143</v>
      </c>
      <c r="G133" s="1158" t="s">
        <v>8144</v>
      </c>
      <c r="H133" s="1218">
        <v>43780.0</v>
      </c>
      <c r="I133" s="1151" t="s">
        <v>432</v>
      </c>
      <c r="J133" s="1140">
        <v>43795.0</v>
      </c>
      <c r="K133" s="186" t="s">
        <v>47</v>
      </c>
      <c r="L133" s="186" t="s">
        <v>97</v>
      </c>
      <c r="M133" s="1143" t="s">
        <v>8145</v>
      </c>
      <c r="N133" s="1151" t="s">
        <v>8134</v>
      </c>
      <c r="O133" s="1151"/>
      <c r="P133" s="1219"/>
      <c r="Q133" s="1219"/>
      <c r="R133" s="1219"/>
      <c r="S133" s="1219"/>
      <c r="T133" s="1219"/>
      <c r="U133" s="1219"/>
      <c r="V133" s="1219"/>
      <c r="W133" s="1220"/>
      <c r="X133" s="1220"/>
      <c r="Y133" s="1220"/>
      <c r="Z133" s="1220"/>
      <c r="AA133" s="1220"/>
      <c r="AB133" s="1220"/>
      <c r="AC133" s="1220"/>
      <c r="AD133" s="1220"/>
      <c r="AE133" s="1220"/>
      <c r="AF133" s="1220"/>
      <c r="AG133" s="1220"/>
    </row>
    <row r="134">
      <c r="A134" s="1151" t="s">
        <v>8146</v>
      </c>
      <c r="B134" s="1151" t="s">
        <v>8147</v>
      </c>
      <c r="C134" s="1236" t="str">
        <f t="shared" si="20"/>
        <v>P2BN-1562</v>
      </c>
      <c r="D134" s="1151" t="s">
        <v>8148</v>
      </c>
      <c r="E134" s="1152" t="s">
        <v>8131</v>
      </c>
      <c r="F134" s="1151" t="s">
        <v>8149</v>
      </c>
      <c r="G134" s="1158" t="s">
        <v>8150</v>
      </c>
      <c r="H134" s="1218">
        <v>43780.0</v>
      </c>
      <c r="I134" s="1151" t="s">
        <v>432</v>
      </c>
      <c r="J134" s="1140">
        <v>43796.0</v>
      </c>
      <c r="K134" s="186" t="s">
        <v>47</v>
      </c>
      <c r="L134" s="186" t="s">
        <v>97</v>
      </c>
      <c r="M134" s="1141" t="s">
        <v>8151</v>
      </c>
      <c r="N134" s="1151" t="s">
        <v>8134</v>
      </c>
      <c r="O134" s="1151"/>
      <c r="P134" s="1219"/>
      <c r="Q134" s="1219"/>
      <c r="R134" s="1219"/>
      <c r="S134" s="1219"/>
      <c r="T134" s="1219"/>
      <c r="U134" s="1219"/>
      <c r="V134" s="1219"/>
      <c r="W134" s="1220"/>
      <c r="X134" s="1220"/>
      <c r="Y134" s="1220"/>
      <c r="Z134" s="1220"/>
      <c r="AA134" s="1220"/>
      <c r="AB134" s="1220"/>
      <c r="AC134" s="1220"/>
      <c r="AD134" s="1220"/>
      <c r="AE134" s="1220"/>
      <c r="AF134" s="1220"/>
      <c r="AG134" s="1220"/>
    </row>
    <row r="135">
      <c r="A135" s="1151" t="s">
        <v>8152</v>
      </c>
      <c r="B135" s="1151" t="s">
        <v>8129</v>
      </c>
      <c r="C135" s="1236" t="str">
        <f t="shared" si="20"/>
        <v>P2BN-1562</v>
      </c>
      <c r="D135" s="1151" t="s">
        <v>8148</v>
      </c>
      <c r="E135" s="1152" t="s">
        <v>8131</v>
      </c>
      <c r="F135" s="1151" t="s">
        <v>8153</v>
      </c>
      <c r="G135" s="1221" t="s">
        <v>8154</v>
      </c>
      <c r="H135" s="1218">
        <v>43780.0</v>
      </c>
      <c r="I135" s="1151" t="s">
        <v>432</v>
      </c>
      <c r="J135" s="1140">
        <v>43796.0</v>
      </c>
      <c r="K135" s="186" t="s">
        <v>47</v>
      </c>
      <c r="L135" s="186" t="s">
        <v>97</v>
      </c>
      <c r="M135" s="1141" t="s">
        <v>8140</v>
      </c>
      <c r="N135" s="1151" t="s">
        <v>8134</v>
      </c>
      <c r="O135" s="1151"/>
      <c r="P135" s="1219"/>
      <c r="Q135" s="1219"/>
      <c r="R135" s="1219"/>
      <c r="S135" s="1219"/>
      <c r="T135" s="1219"/>
      <c r="U135" s="1219"/>
      <c r="V135" s="1219"/>
      <c r="W135" s="1220"/>
      <c r="X135" s="1220"/>
      <c r="Y135" s="1220"/>
      <c r="Z135" s="1220"/>
      <c r="AA135" s="1220"/>
      <c r="AB135" s="1220"/>
      <c r="AC135" s="1220"/>
      <c r="AD135" s="1220"/>
      <c r="AE135" s="1220"/>
      <c r="AF135" s="1220"/>
      <c r="AG135" s="1220"/>
    </row>
    <row r="136">
      <c r="A136" s="1158" t="s">
        <v>8155</v>
      </c>
      <c r="B136" s="186" t="s">
        <v>8136</v>
      </c>
      <c r="C136" s="1146" t="str">
        <f t="shared" si="20"/>
        <v>P2BN-1562</v>
      </c>
      <c r="D136" s="186" t="s">
        <v>8148</v>
      </c>
      <c r="E136" s="210" t="s">
        <v>8131</v>
      </c>
      <c r="F136" s="186"/>
      <c r="G136" s="186"/>
      <c r="H136" s="1212">
        <v>43780.0</v>
      </c>
      <c r="I136" s="186" t="s">
        <v>432</v>
      </c>
      <c r="J136" s="788"/>
      <c r="K136" s="186" t="s">
        <v>123</v>
      </c>
      <c r="L136" s="788"/>
      <c r="M136" s="788"/>
      <c r="N136" s="788"/>
      <c r="O136" s="186"/>
      <c r="P136" s="788"/>
      <c r="Q136" s="788"/>
      <c r="R136" s="788"/>
      <c r="S136" s="788"/>
      <c r="T136" s="788"/>
      <c r="U136" s="788"/>
      <c r="V136" s="788"/>
    </row>
    <row r="137">
      <c r="A137" s="1158" t="s">
        <v>8156</v>
      </c>
      <c r="B137" s="186" t="s">
        <v>8136</v>
      </c>
      <c r="C137" s="1146" t="str">
        <f t="shared" si="20"/>
        <v>P2BN-1562</v>
      </c>
      <c r="D137" s="186" t="s">
        <v>8148</v>
      </c>
      <c r="E137" s="210" t="s">
        <v>8131</v>
      </c>
      <c r="F137" s="186"/>
      <c r="G137" s="186"/>
      <c r="H137" s="1212">
        <v>43780.0</v>
      </c>
      <c r="I137" s="186" t="s">
        <v>432</v>
      </c>
      <c r="J137" s="788"/>
      <c r="K137" s="186" t="s">
        <v>123</v>
      </c>
      <c r="L137" s="788"/>
      <c r="M137" s="788"/>
      <c r="N137" s="788"/>
      <c r="O137" s="186"/>
      <c r="P137" s="788"/>
      <c r="Q137" s="788"/>
      <c r="R137" s="788"/>
      <c r="S137" s="788"/>
      <c r="T137" s="788"/>
      <c r="U137" s="788"/>
      <c r="V137" s="788"/>
    </row>
    <row r="138">
      <c r="A138" s="1158" t="s">
        <v>8157</v>
      </c>
      <c r="B138" s="186" t="s">
        <v>8147</v>
      </c>
      <c r="C138" s="1146" t="str">
        <f t="shared" si="20"/>
        <v>P2BN-1562</v>
      </c>
      <c r="D138" s="186" t="s">
        <v>8148</v>
      </c>
      <c r="E138" s="210" t="s">
        <v>8131</v>
      </c>
      <c r="F138" s="186"/>
      <c r="G138" s="186"/>
      <c r="H138" s="1212">
        <v>43780.0</v>
      </c>
      <c r="I138" s="186" t="s">
        <v>432</v>
      </c>
      <c r="J138" s="788"/>
      <c r="K138" s="186" t="s">
        <v>123</v>
      </c>
      <c r="L138" s="788"/>
      <c r="M138" s="788"/>
      <c r="N138" s="788"/>
      <c r="O138" s="186"/>
      <c r="P138" s="788"/>
      <c r="Q138" s="788"/>
      <c r="R138" s="788"/>
      <c r="S138" s="788"/>
      <c r="T138" s="788"/>
      <c r="U138" s="788"/>
      <c r="V138" s="788"/>
    </row>
    <row r="139">
      <c r="A139" s="1158" t="s">
        <v>8158</v>
      </c>
      <c r="B139" s="186" t="s">
        <v>8129</v>
      </c>
      <c r="C139" s="1146" t="str">
        <f t="shared" si="20"/>
        <v>P2BN-1562</v>
      </c>
      <c r="D139" s="186" t="s">
        <v>8148</v>
      </c>
      <c r="E139" s="210" t="s">
        <v>8131</v>
      </c>
      <c r="F139" s="186"/>
      <c r="G139" s="186"/>
      <c r="H139" s="1212">
        <v>43780.0</v>
      </c>
      <c r="I139" s="186" t="s">
        <v>432</v>
      </c>
      <c r="J139" s="788"/>
      <c r="K139" s="186" t="s">
        <v>123</v>
      </c>
      <c r="L139" s="788"/>
      <c r="M139" s="788"/>
      <c r="N139" s="788"/>
      <c r="O139" s="186"/>
      <c r="P139" s="788"/>
      <c r="Q139" s="788"/>
      <c r="R139" s="788"/>
      <c r="S139" s="788"/>
      <c r="T139" s="788"/>
      <c r="U139" s="788"/>
      <c r="V139" s="788"/>
    </row>
    <row r="140">
      <c r="A140" s="1158" t="s">
        <v>8159</v>
      </c>
      <c r="B140" s="186" t="s">
        <v>8136</v>
      </c>
      <c r="C140" s="1146" t="str">
        <f t="shared" si="20"/>
        <v>P2BN-1562</v>
      </c>
      <c r="D140" s="186" t="s">
        <v>8148</v>
      </c>
      <c r="E140" s="210" t="s">
        <v>8131</v>
      </c>
      <c r="F140" s="186"/>
      <c r="G140" s="186"/>
      <c r="H140" s="1212">
        <v>43780.0</v>
      </c>
      <c r="I140" s="186" t="s">
        <v>432</v>
      </c>
      <c r="J140" s="788"/>
      <c r="K140" s="186" t="s">
        <v>123</v>
      </c>
      <c r="L140" s="788"/>
      <c r="M140" s="788"/>
      <c r="N140" s="788"/>
      <c r="O140" s="186"/>
      <c r="P140" s="788"/>
      <c r="Q140" s="788"/>
      <c r="R140" s="788"/>
      <c r="S140" s="788"/>
      <c r="T140" s="788"/>
      <c r="U140" s="788"/>
      <c r="V140" s="788"/>
    </row>
    <row r="141">
      <c r="A141" s="1158" t="s">
        <v>8160</v>
      </c>
      <c r="B141" s="186" t="s">
        <v>8136</v>
      </c>
      <c r="C141" s="1146" t="str">
        <f t="shared" si="20"/>
        <v>P2BN-1562</v>
      </c>
      <c r="D141" s="186" t="s">
        <v>8161</v>
      </c>
      <c r="E141" s="210" t="s">
        <v>8131</v>
      </c>
      <c r="F141" s="186"/>
      <c r="G141" s="186"/>
      <c r="H141" s="1212">
        <v>43780.0</v>
      </c>
      <c r="I141" s="186" t="s">
        <v>432</v>
      </c>
      <c r="J141" s="788"/>
      <c r="K141" s="186" t="s">
        <v>123</v>
      </c>
      <c r="L141" s="788"/>
      <c r="M141" s="788"/>
      <c r="N141" s="788"/>
      <c r="O141" s="186"/>
      <c r="P141" s="788"/>
      <c r="Q141" s="788"/>
      <c r="R141" s="788"/>
      <c r="S141" s="788"/>
      <c r="T141" s="788"/>
      <c r="U141" s="788"/>
      <c r="V141" s="788"/>
    </row>
    <row r="142">
      <c r="A142" s="1158" t="s">
        <v>8162</v>
      </c>
      <c r="B142" s="186" t="s">
        <v>8147</v>
      </c>
      <c r="C142" s="1146" t="str">
        <f t="shared" si="20"/>
        <v>P2BN-1562</v>
      </c>
      <c r="D142" s="186" t="s">
        <v>8163</v>
      </c>
      <c r="E142" s="210" t="s">
        <v>8131</v>
      </c>
      <c r="F142" s="186"/>
      <c r="G142" s="186"/>
      <c r="H142" s="1212">
        <v>43780.0</v>
      </c>
      <c r="I142" s="186" t="s">
        <v>432</v>
      </c>
      <c r="J142" s="788"/>
      <c r="K142" s="186" t="s">
        <v>123</v>
      </c>
      <c r="L142" s="788"/>
      <c r="M142" s="788"/>
      <c r="N142" s="788"/>
      <c r="O142" s="186"/>
      <c r="P142" s="788"/>
      <c r="Q142" s="788"/>
      <c r="R142" s="788"/>
      <c r="S142" s="788"/>
      <c r="T142" s="788"/>
      <c r="U142" s="788"/>
      <c r="V142" s="788"/>
    </row>
    <row r="143">
      <c r="A143" s="1158" t="s">
        <v>8164</v>
      </c>
      <c r="B143" s="186" t="s">
        <v>8129</v>
      </c>
      <c r="C143" s="1146" t="str">
        <f t="shared" si="20"/>
        <v>P2BN-1562</v>
      </c>
      <c r="D143" s="186" t="s">
        <v>8165</v>
      </c>
      <c r="E143" s="210" t="s">
        <v>8131</v>
      </c>
      <c r="F143" s="186"/>
      <c r="G143" s="186"/>
      <c r="H143" s="1212">
        <v>43780.0</v>
      </c>
      <c r="I143" s="186" t="s">
        <v>432</v>
      </c>
      <c r="J143" s="788"/>
      <c r="K143" s="186" t="s">
        <v>123</v>
      </c>
      <c r="L143" s="788"/>
      <c r="M143" s="788"/>
      <c r="N143" s="788"/>
      <c r="O143" s="186"/>
      <c r="P143" s="788"/>
      <c r="Q143" s="788"/>
      <c r="R143" s="788"/>
      <c r="S143" s="788"/>
      <c r="T143" s="788"/>
      <c r="U143" s="788"/>
      <c r="V143" s="788"/>
    </row>
    <row r="144">
      <c r="A144" s="1158" t="s">
        <v>8166</v>
      </c>
      <c r="B144" s="186" t="s">
        <v>8147</v>
      </c>
      <c r="C144" s="1146" t="str">
        <f t="shared" si="20"/>
        <v>P2BN-1562</v>
      </c>
      <c r="D144" s="186" t="s">
        <v>8167</v>
      </c>
      <c r="E144" s="210" t="s">
        <v>8131</v>
      </c>
      <c r="F144" s="186"/>
      <c r="G144" s="186"/>
      <c r="H144" s="1212">
        <v>43780.0</v>
      </c>
      <c r="I144" s="186" t="s">
        <v>432</v>
      </c>
      <c r="J144" s="788"/>
      <c r="K144" s="186" t="s">
        <v>123</v>
      </c>
      <c r="L144" s="788"/>
      <c r="M144" s="788"/>
      <c r="N144" s="788"/>
      <c r="O144" s="186"/>
      <c r="P144" s="788"/>
      <c r="Q144" s="788"/>
      <c r="R144" s="788"/>
      <c r="S144" s="788"/>
      <c r="T144" s="788"/>
      <c r="U144" s="788"/>
      <c r="V144" s="788"/>
    </row>
    <row r="145">
      <c r="A145" s="1158" t="s">
        <v>8168</v>
      </c>
      <c r="C145" s="1146" t="str">
        <f t="shared" si="20"/>
        <v>P2BN-1562</v>
      </c>
      <c r="D145" s="186"/>
      <c r="E145" s="210" t="s">
        <v>8131</v>
      </c>
      <c r="F145" s="186"/>
      <c r="G145" s="186"/>
      <c r="H145" s="1212">
        <v>43780.0</v>
      </c>
      <c r="I145" s="186" t="s">
        <v>432</v>
      </c>
      <c r="J145" s="788"/>
      <c r="K145" s="186" t="s">
        <v>123</v>
      </c>
      <c r="L145" s="788"/>
      <c r="M145" s="788"/>
      <c r="N145" s="788"/>
      <c r="O145" s="186"/>
      <c r="P145" s="788"/>
      <c r="Q145" s="788"/>
      <c r="R145" s="788"/>
      <c r="S145" s="788"/>
      <c r="T145" s="788"/>
      <c r="U145" s="788"/>
      <c r="V145" s="788"/>
    </row>
    <row r="146">
      <c r="A146" s="1158" t="s">
        <v>8169</v>
      </c>
      <c r="C146" s="1146" t="str">
        <f t="shared" si="20"/>
        <v>P2BN-1562</v>
      </c>
      <c r="D146" s="186"/>
      <c r="E146" s="210" t="s">
        <v>8131</v>
      </c>
      <c r="F146" s="186"/>
      <c r="G146" s="186"/>
      <c r="H146" s="1212">
        <v>43780.0</v>
      </c>
      <c r="I146" s="186" t="s">
        <v>432</v>
      </c>
      <c r="J146" s="788"/>
      <c r="K146" s="186" t="s">
        <v>123</v>
      </c>
      <c r="L146" s="788"/>
      <c r="M146" s="788"/>
      <c r="N146" s="788"/>
      <c r="O146" s="186"/>
      <c r="P146" s="788"/>
      <c r="Q146" s="788"/>
      <c r="R146" s="788"/>
      <c r="S146" s="788"/>
      <c r="T146" s="788"/>
      <c r="U146" s="788"/>
      <c r="V146" s="788"/>
    </row>
    <row r="147">
      <c r="A147" s="1158" t="s">
        <v>8170</v>
      </c>
      <c r="C147" s="1146" t="str">
        <f t="shared" si="20"/>
        <v>P2BN-1562</v>
      </c>
      <c r="D147" s="186"/>
      <c r="E147" s="210" t="s">
        <v>8131</v>
      </c>
      <c r="F147" s="186"/>
      <c r="G147" s="186"/>
      <c r="H147" s="1212">
        <v>43780.0</v>
      </c>
      <c r="I147" s="186" t="s">
        <v>432</v>
      </c>
      <c r="J147" s="788"/>
      <c r="K147" s="186" t="s">
        <v>123</v>
      </c>
      <c r="L147" s="788"/>
      <c r="M147" s="788"/>
      <c r="N147" s="788"/>
      <c r="O147" s="186"/>
      <c r="P147" s="788"/>
      <c r="Q147" s="788"/>
      <c r="R147" s="788"/>
      <c r="S147" s="788"/>
      <c r="T147" s="788"/>
      <c r="U147" s="788"/>
      <c r="V147" s="788"/>
    </row>
    <row r="148">
      <c r="A148" s="1158" t="s">
        <v>8171</v>
      </c>
      <c r="C148" s="1146" t="str">
        <f t="shared" si="20"/>
        <v>P2BN-1562</v>
      </c>
      <c r="D148" s="186"/>
      <c r="E148" s="210" t="s">
        <v>8131</v>
      </c>
      <c r="F148" s="186"/>
      <c r="G148" s="186"/>
      <c r="H148" s="1212">
        <v>43780.0</v>
      </c>
      <c r="I148" s="186" t="s">
        <v>432</v>
      </c>
      <c r="J148" s="788"/>
      <c r="K148" s="186" t="s">
        <v>123</v>
      </c>
      <c r="L148" s="788"/>
      <c r="M148" s="788"/>
      <c r="N148" s="788"/>
      <c r="O148" s="186"/>
      <c r="P148" s="788"/>
      <c r="Q148" s="788"/>
      <c r="R148" s="788"/>
      <c r="S148" s="788"/>
      <c r="T148" s="788"/>
      <c r="U148" s="788"/>
      <c r="V148" s="788"/>
    </row>
    <row r="149">
      <c r="A149" s="1237" t="s">
        <v>8172</v>
      </c>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c r="AC149" s="126"/>
      <c r="AD149" s="126"/>
      <c r="AE149" s="126"/>
      <c r="AF149" s="126"/>
      <c r="AG149" s="126"/>
    </row>
    <row r="150">
      <c r="A150" s="186" t="s">
        <v>8173</v>
      </c>
      <c r="B150" s="186" t="s">
        <v>8174</v>
      </c>
      <c r="C150" s="1146" t="str">
        <f>HYPERLINK("https://tangramcare.atlassian.net/browse/P2BN-1560","P2BN-1560")</f>
        <v>P2BN-1560</v>
      </c>
      <c r="D150" s="703" t="s">
        <v>8175</v>
      </c>
      <c r="E150" s="703" t="s">
        <v>1677</v>
      </c>
      <c r="F150" s="703" t="s">
        <v>8176</v>
      </c>
      <c r="G150" s="1211" t="s">
        <v>8038</v>
      </c>
      <c r="H150" s="1212">
        <v>43780.0</v>
      </c>
      <c r="I150" s="186" t="s">
        <v>432</v>
      </c>
      <c r="J150" s="788"/>
      <c r="K150" s="186" t="s">
        <v>123</v>
      </c>
      <c r="L150" s="225"/>
      <c r="M150" s="225"/>
      <c r="N150" s="225"/>
      <c r="O150" s="225"/>
      <c r="P150" s="225"/>
      <c r="Q150" s="225"/>
      <c r="R150" s="225"/>
      <c r="S150" s="225"/>
      <c r="T150" s="225"/>
      <c r="U150" s="225"/>
      <c r="V150" s="225"/>
    </row>
    <row r="151">
      <c r="A151" s="1158" t="s">
        <v>8177</v>
      </c>
      <c r="B151" s="186" t="s">
        <v>8178</v>
      </c>
      <c r="C151" s="1146" t="str">
        <f t="shared" ref="C151:C162" si="21">HYPERLINK("https://tangramcare.atlassian.net/browse/P2BN-1562","P2BN-1562")</f>
        <v>P2BN-1562</v>
      </c>
      <c r="D151" s="186" t="s">
        <v>8179</v>
      </c>
      <c r="E151" s="210" t="s">
        <v>8131</v>
      </c>
      <c r="F151" s="186"/>
      <c r="G151" s="186"/>
      <c r="H151" s="1212">
        <v>43780.0</v>
      </c>
      <c r="I151" s="186" t="s">
        <v>432</v>
      </c>
      <c r="J151" s="788"/>
      <c r="K151" s="186" t="s">
        <v>123</v>
      </c>
      <c r="L151" s="788"/>
      <c r="M151" s="788"/>
      <c r="N151" s="788"/>
      <c r="O151" s="186"/>
      <c r="P151" s="788"/>
      <c r="Q151" s="788"/>
      <c r="R151" s="788"/>
      <c r="S151" s="788"/>
      <c r="T151" s="788"/>
      <c r="U151" s="788"/>
      <c r="V151" s="788"/>
    </row>
    <row r="152">
      <c r="A152" s="1158" t="s">
        <v>8180</v>
      </c>
      <c r="B152" s="186" t="s">
        <v>8178</v>
      </c>
      <c r="C152" s="1146" t="str">
        <f t="shared" si="21"/>
        <v>P2BN-1562</v>
      </c>
      <c r="D152" s="186" t="s">
        <v>8181</v>
      </c>
      <c r="E152" s="210" t="s">
        <v>8131</v>
      </c>
      <c r="F152" s="186"/>
      <c r="G152" s="186"/>
      <c r="H152" s="1212">
        <v>43780.0</v>
      </c>
      <c r="I152" s="186" t="s">
        <v>432</v>
      </c>
      <c r="J152" s="788"/>
      <c r="K152" s="186" t="s">
        <v>123</v>
      </c>
      <c r="L152" s="788"/>
      <c r="M152" s="788"/>
      <c r="N152" s="788"/>
      <c r="O152" s="186"/>
      <c r="P152" s="788"/>
      <c r="Q152" s="788"/>
      <c r="R152" s="788"/>
      <c r="S152" s="788"/>
      <c r="T152" s="788"/>
      <c r="U152" s="788"/>
      <c r="V152" s="788"/>
    </row>
    <row r="153">
      <c r="A153" s="1158" t="s">
        <v>8182</v>
      </c>
      <c r="B153" s="186" t="s">
        <v>8178</v>
      </c>
      <c r="C153" s="1146" t="str">
        <f t="shared" si="21"/>
        <v>P2BN-1562</v>
      </c>
      <c r="D153" s="186" t="s">
        <v>8183</v>
      </c>
      <c r="E153" s="210" t="s">
        <v>8131</v>
      </c>
      <c r="F153" s="186"/>
      <c r="G153" s="186"/>
      <c r="H153" s="1212">
        <v>43780.0</v>
      </c>
      <c r="I153" s="186" t="s">
        <v>432</v>
      </c>
      <c r="J153" s="788"/>
      <c r="K153" s="186" t="s">
        <v>123</v>
      </c>
      <c r="L153" s="788"/>
      <c r="M153" s="788"/>
      <c r="N153" s="788"/>
      <c r="O153" s="186"/>
      <c r="P153" s="788"/>
      <c r="Q153" s="788"/>
      <c r="R153" s="788"/>
      <c r="S153" s="788"/>
      <c r="T153" s="788"/>
      <c r="U153" s="788"/>
      <c r="V153" s="788"/>
    </row>
    <row r="154">
      <c r="A154" s="1158" t="s">
        <v>8184</v>
      </c>
      <c r="B154" s="186" t="s">
        <v>8178</v>
      </c>
      <c r="C154" s="1146" t="str">
        <f t="shared" si="21"/>
        <v>P2BN-1562</v>
      </c>
      <c r="D154" s="186" t="s">
        <v>8185</v>
      </c>
      <c r="E154" s="210" t="s">
        <v>8131</v>
      </c>
      <c r="F154" s="186"/>
      <c r="G154" s="186"/>
      <c r="H154" s="1212">
        <v>43780.0</v>
      </c>
      <c r="I154" s="186" t="s">
        <v>432</v>
      </c>
      <c r="J154" s="788"/>
      <c r="K154" s="186" t="s">
        <v>123</v>
      </c>
      <c r="L154" s="788"/>
      <c r="M154" s="788"/>
      <c r="N154" s="788"/>
      <c r="O154" s="186"/>
      <c r="P154" s="788"/>
      <c r="Q154" s="788"/>
      <c r="R154" s="788"/>
      <c r="S154" s="788"/>
      <c r="T154" s="788"/>
      <c r="U154" s="788"/>
      <c r="V154" s="788"/>
    </row>
    <row r="155">
      <c r="A155" s="1158" t="s">
        <v>8186</v>
      </c>
      <c r="B155" s="186" t="s">
        <v>8178</v>
      </c>
      <c r="C155" s="1146" t="str">
        <f t="shared" si="21"/>
        <v>P2BN-1562</v>
      </c>
      <c r="D155" s="186" t="s">
        <v>8187</v>
      </c>
      <c r="E155" s="210" t="s">
        <v>8131</v>
      </c>
      <c r="F155" s="186"/>
      <c r="G155" s="186"/>
      <c r="H155" s="1212">
        <v>43780.0</v>
      </c>
      <c r="I155" s="186" t="s">
        <v>432</v>
      </c>
      <c r="J155" s="788"/>
      <c r="K155" s="186" t="s">
        <v>123</v>
      </c>
      <c r="L155" s="788"/>
      <c r="M155" s="788"/>
      <c r="N155" s="788"/>
      <c r="O155" s="186"/>
      <c r="P155" s="788"/>
      <c r="Q155" s="788"/>
      <c r="R155" s="788"/>
      <c r="S155" s="788"/>
      <c r="T155" s="788"/>
      <c r="U155" s="788"/>
      <c r="V155" s="788"/>
    </row>
    <row r="156">
      <c r="A156" s="1158" t="s">
        <v>8188</v>
      </c>
      <c r="B156" s="186" t="s">
        <v>8178</v>
      </c>
      <c r="C156" s="1146" t="str">
        <f t="shared" si="21"/>
        <v>P2BN-1562</v>
      </c>
      <c r="D156" s="186" t="s">
        <v>8179</v>
      </c>
      <c r="E156" s="210" t="s">
        <v>8131</v>
      </c>
      <c r="F156" s="186"/>
      <c r="G156" s="186"/>
      <c r="H156" s="1212">
        <v>43780.0</v>
      </c>
      <c r="I156" s="186" t="s">
        <v>432</v>
      </c>
      <c r="J156" s="788"/>
      <c r="K156" s="186" t="s">
        <v>123</v>
      </c>
      <c r="L156" s="788"/>
      <c r="M156" s="788"/>
      <c r="N156" s="788"/>
      <c r="O156" s="186"/>
      <c r="P156" s="788"/>
      <c r="Q156" s="788"/>
      <c r="R156" s="788"/>
      <c r="S156" s="788"/>
      <c r="T156" s="788"/>
      <c r="U156" s="788"/>
      <c r="V156" s="788"/>
    </row>
    <row r="157">
      <c r="A157" s="1158" t="s">
        <v>8189</v>
      </c>
      <c r="B157" s="186" t="s">
        <v>8190</v>
      </c>
      <c r="C157" s="1146" t="str">
        <f t="shared" si="21"/>
        <v>P2BN-1562</v>
      </c>
      <c r="D157" s="186" t="s">
        <v>8191</v>
      </c>
      <c r="E157" s="210" t="s">
        <v>8131</v>
      </c>
      <c r="F157" s="186"/>
      <c r="G157" s="186"/>
      <c r="H157" s="1212">
        <v>43780.0</v>
      </c>
      <c r="I157" s="186" t="s">
        <v>432</v>
      </c>
      <c r="J157" s="788"/>
      <c r="K157" s="186" t="s">
        <v>123</v>
      </c>
      <c r="L157" s="788"/>
      <c r="M157" s="788"/>
      <c r="N157" s="788"/>
      <c r="O157" s="186"/>
      <c r="P157" s="788"/>
      <c r="Q157" s="788"/>
      <c r="R157" s="788"/>
      <c r="S157" s="788"/>
      <c r="T157" s="788"/>
      <c r="U157" s="788"/>
      <c r="V157" s="788"/>
    </row>
    <row r="158">
      <c r="A158" s="1158" t="s">
        <v>8192</v>
      </c>
      <c r="B158" s="1238" t="s">
        <v>8190</v>
      </c>
      <c r="C158" s="1239" t="str">
        <f t="shared" si="21"/>
        <v>P2BN-1562</v>
      </c>
      <c r="D158" s="1238" t="s">
        <v>8193</v>
      </c>
      <c r="E158" s="1240" t="s">
        <v>8131</v>
      </c>
      <c r="F158" s="1238"/>
      <c r="G158" s="1238"/>
      <c r="H158" s="1241">
        <v>43780.0</v>
      </c>
      <c r="I158" s="1238" t="s">
        <v>432</v>
      </c>
      <c r="J158" s="1242"/>
      <c r="K158" s="1238" t="s">
        <v>123</v>
      </c>
      <c r="L158" s="1242"/>
      <c r="M158" s="1242"/>
      <c r="N158" s="1242"/>
      <c r="O158" s="1238"/>
      <c r="P158" s="1242"/>
      <c r="Q158" s="1242"/>
      <c r="R158" s="1242"/>
      <c r="S158" s="1242"/>
      <c r="T158" s="1242"/>
      <c r="U158" s="1242"/>
      <c r="V158" s="1242"/>
      <c r="W158" s="1243"/>
      <c r="X158" s="1243"/>
      <c r="Y158" s="1243"/>
      <c r="Z158" s="1243"/>
      <c r="AA158" s="1243"/>
      <c r="AB158" s="1243"/>
      <c r="AC158" s="1243"/>
      <c r="AD158" s="1243"/>
      <c r="AE158" s="1243"/>
      <c r="AF158" s="1243"/>
      <c r="AG158" s="1243"/>
    </row>
    <row r="159">
      <c r="A159" s="1158" t="s">
        <v>8194</v>
      </c>
      <c r="B159" s="1238" t="s">
        <v>8190</v>
      </c>
      <c r="C159" s="1239" t="str">
        <f t="shared" si="21"/>
        <v>P2BN-1562</v>
      </c>
      <c r="D159" s="1238" t="s">
        <v>8195</v>
      </c>
      <c r="E159" s="1240" t="s">
        <v>8131</v>
      </c>
      <c r="F159" s="1238"/>
      <c r="G159" s="1238"/>
      <c r="H159" s="1241">
        <v>43780.0</v>
      </c>
      <c r="I159" s="1238" t="s">
        <v>432</v>
      </c>
      <c r="J159" s="1242"/>
      <c r="K159" s="1238" t="s">
        <v>123</v>
      </c>
      <c r="L159" s="1242"/>
      <c r="M159" s="1242"/>
      <c r="N159" s="1242"/>
      <c r="O159" s="1238"/>
      <c r="P159" s="1242"/>
      <c r="Q159" s="1242"/>
      <c r="R159" s="1242"/>
      <c r="S159" s="1242"/>
      <c r="T159" s="1242"/>
      <c r="U159" s="1242"/>
      <c r="V159" s="1242"/>
      <c r="W159" s="1243"/>
      <c r="X159" s="1243"/>
      <c r="Y159" s="1243"/>
      <c r="Z159" s="1243"/>
      <c r="AA159" s="1243"/>
      <c r="AB159" s="1243"/>
      <c r="AC159" s="1243"/>
      <c r="AD159" s="1243"/>
      <c r="AE159" s="1243"/>
      <c r="AF159" s="1243"/>
      <c r="AG159" s="1243"/>
    </row>
    <row r="160">
      <c r="A160" s="1158" t="s">
        <v>8196</v>
      </c>
      <c r="B160" s="1238" t="s">
        <v>8190</v>
      </c>
      <c r="C160" s="1239" t="str">
        <f t="shared" si="21"/>
        <v>P2BN-1562</v>
      </c>
      <c r="D160" s="1238" t="s">
        <v>8197</v>
      </c>
      <c r="E160" s="1240" t="s">
        <v>8131</v>
      </c>
      <c r="F160" s="1238"/>
      <c r="G160" s="1238"/>
      <c r="H160" s="1241">
        <v>43779.0</v>
      </c>
      <c r="I160" s="1238" t="s">
        <v>432</v>
      </c>
      <c r="J160" s="1242"/>
      <c r="K160" s="1238" t="s">
        <v>123</v>
      </c>
      <c r="L160" s="1242"/>
      <c r="M160" s="1242"/>
      <c r="N160" s="1242"/>
      <c r="O160" s="1238"/>
      <c r="P160" s="1242"/>
      <c r="Q160" s="1242"/>
      <c r="R160" s="1242"/>
      <c r="S160" s="1242"/>
      <c r="T160" s="1242"/>
      <c r="U160" s="1242"/>
      <c r="V160" s="1242"/>
      <c r="W160" s="1243"/>
      <c r="X160" s="1243"/>
      <c r="Y160" s="1243"/>
      <c r="Z160" s="1243"/>
      <c r="AA160" s="1243"/>
      <c r="AB160" s="1243"/>
      <c r="AC160" s="1243"/>
      <c r="AD160" s="1243"/>
      <c r="AE160" s="1243"/>
      <c r="AF160" s="1243"/>
      <c r="AG160" s="1243"/>
    </row>
    <row r="161">
      <c r="A161" s="1158" t="s">
        <v>8198</v>
      </c>
      <c r="B161" s="1238" t="s">
        <v>8190</v>
      </c>
      <c r="C161" s="1239" t="str">
        <f t="shared" si="21"/>
        <v>P2BN-1562</v>
      </c>
      <c r="D161" s="1238" t="s">
        <v>8199</v>
      </c>
      <c r="E161" s="1240" t="s">
        <v>8131</v>
      </c>
      <c r="F161" s="1238"/>
      <c r="G161" s="1238"/>
      <c r="H161" s="1241">
        <v>43779.0</v>
      </c>
      <c r="I161" s="1238" t="s">
        <v>432</v>
      </c>
      <c r="J161" s="1242"/>
      <c r="K161" s="1238" t="s">
        <v>123</v>
      </c>
      <c r="L161" s="1242"/>
      <c r="M161" s="1242"/>
      <c r="N161" s="1242"/>
      <c r="O161" s="1238"/>
      <c r="P161" s="1242"/>
      <c r="Q161" s="1242"/>
      <c r="R161" s="1242"/>
      <c r="S161" s="1242"/>
      <c r="T161" s="1242"/>
      <c r="U161" s="1242"/>
      <c r="V161" s="1242"/>
      <c r="W161" s="1243"/>
      <c r="X161" s="1243"/>
      <c r="Y161" s="1243"/>
      <c r="Z161" s="1243"/>
      <c r="AA161" s="1243"/>
      <c r="AB161" s="1243"/>
      <c r="AC161" s="1243"/>
      <c r="AD161" s="1243"/>
      <c r="AE161" s="1243"/>
      <c r="AF161" s="1243"/>
      <c r="AG161" s="1243"/>
    </row>
    <row r="162">
      <c r="A162" s="1158" t="s">
        <v>8200</v>
      </c>
      <c r="B162" s="1238" t="s">
        <v>8190</v>
      </c>
      <c r="C162" s="1239" t="str">
        <f t="shared" si="21"/>
        <v>P2BN-1562</v>
      </c>
      <c r="D162" s="1238" t="s">
        <v>8201</v>
      </c>
      <c r="E162" s="1240" t="s">
        <v>8131</v>
      </c>
      <c r="F162" s="1238"/>
      <c r="G162" s="1238"/>
      <c r="H162" s="1241">
        <v>43780.0</v>
      </c>
      <c r="I162" s="1238" t="s">
        <v>432</v>
      </c>
      <c r="J162" s="1242"/>
      <c r="K162" s="1238" t="s">
        <v>123</v>
      </c>
      <c r="L162" s="1242"/>
      <c r="M162" s="1242"/>
      <c r="N162" s="1242"/>
      <c r="O162" s="1238"/>
      <c r="P162" s="1242"/>
      <c r="Q162" s="1242"/>
      <c r="R162" s="1242"/>
      <c r="S162" s="1242"/>
      <c r="T162" s="1242"/>
      <c r="U162" s="1242"/>
      <c r="V162" s="1242"/>
      <c r="W162" s="1243"/>
      <c r="X162" s="1243"/>
      <c r="Y162" s="1243"/>
      <c r="Z162" s="1243"/>
      <c r="AA162" s="1243"/>
      <c r="AB162" s="1243"/>
      <c r="AC162" s="1243"/>
      <c r="AD162" s="1243"/>
      <c r="AE162" s="1243"/>
      <c r="AF162" s="1243"/>
      <c r="AG162" s="1243"/>
    </row>
    <row r="163">
      <c r="A163" s="1237" t="s">
        <v>8202</v>
      </c>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c r="AC163" s="126"/>
      <c r="AD163" s="126"/>
      <c r="AE163" s="126"/>
      <c r="AF163" s="126"/>
      <c r="AG163" s="126"/>
    </row>
    <row r="164">
      <c r="A164" s="703" t="s">
        <v>8203</v>
      </c>
      <c r="B164" s="703" t="s">
        <v>8204</v>
      </c>
      <c r="C164" s="1139" t="str">
        <f t="shared" ref="C164:C173" si="22">HYPERLINK("https://tangramcare.atlassian.net/browse/P2BN-2203","P2BN-2203")</f>
        <v>P2BN-2203</v>
      </c>
      <c r="D164" s="703" t="s">
        <v>8205</v>
      </c>
      <c r="E164" s="703" t="s">
        <v>3692</v>
      </c>
      <c r="F164" s="703" t="s">
        <v>8206</v>
      </c>
      <c r="G164" s="1211" t="s">
        <v>8038</v>
      </c>
      <c r="H164" s="1212">
        <v>43780.0</v>
      </c>
      <c r="I164" s="186" t="s">
        <v>432</v>
      </c>
      <c r="J164" s="186" t="s">
        <v>8207</v>
      </c>
      <c r="K164" s="186" t="s">
        <v>47</v>
      </c>
      <c r="L164" s="226" t="s">
        <v>719</v>
      </c>
      <c r="M164" s="225"/>
      <c r="N164" s="225"/>
      <c r="O164" s="225"/>
      <c r="P164" s="225"/>
      <c r="Q164" s="225"/>
      <c r="R164" s="225"/>
      <c r="S164" s="225"/>
      <c r="T164" s="225"/>
      <c r="U164" s="225"/>
      <c r="V164" s="225"/>
    </row>
    <row r="165">
      <c r="A165" s="186" t="s">
        <v>8208</v>
      </c>
      <c r="B165" s="226" t="s">
        <v>8209</v>
      </c>
      <c r="C165" s="1146" t="str">
        <f t="shared" si="22"/>
        <v>P2BN-2203</v>
      </c>
      <c r="D165" s="226" t="s">
        <v>8210</v>
      </c>
      <c r="E165" s="210" t="s">
        <v>8211</v>
      </c>
      <c r="F165" s="210" t="s">
        <v>8212</v>
      </c>
      <c r="G165" s="226" t="s">
        <v>8213</v>
      </c>
      <c r="H165" s="1212">
        <v>43780.0</v>
      </c>
      <c r="I165" s="186" t="s">
        <v>432</v>
      </c>
      <c r="J165" s="186" t="s">
        <v>8207</v>
      </c>
      <c r="K165" s="186" t="s">
        <v>47</v>
      </c>
      <c r="L165" s="226" t="s">
        <v>719</v>
      </c>
    </row>
    <row r="166">
      <c r="A166" s="186" t="s">
        <v>8214</v>
      </c>
      <c r="B166" s="226" t="s">
        <v>8209</v>
      </c>
      <c r="C166" s="1146" t="str">
        <f t="shared" si="22"/>
        <v>P2BN-2203</v>
      </c>
      <c r="D166" s="226" t="s">
        <v>8215</v>
      </c>
      <c r="E166" s="210" t="s">
        <v>8211</v>
      </c>
      <c r="F166" s="210" t="s">
        <v>8216</v>
      </c>
      <c r="G166" s="226" t="s">
        <v>8217</v>
      </c>
      <c r="H166" s="1212">
        <v>43780.0</v>
      </c>
      <c r="I166" s="186" t="s">
        <v>432</v>
      </c>
      <c r="J166" s="186" t="s">
        <v>8207</v>
      </c>
      <c r="K166" s="186" t="s">
        <v>47</v>
      </c>
      <c r="L166" s="226" t="s">
        <v>719</v>
      </c>
    </row>
    <row r="167">
      <c r="A167" s="186" t="s">
        <v>8218</v>
      </c>
      <c r="B167" s="226" t="s">
        <v>8209</v>
      </c>
      <c r="C167" s="1146" t="str">
        <f t="shared" si="22"/>
        <v>P2BN-2203</v>
      </c>
      <c r="D167" s="226" t="s">
        <v>8219</v>
      </c>
      <c r="E167" s="210" t="s">
        <v>8211</v>
      </c>
      <c r="F167" s="210" t="s">
        <v>8220</v>
      </c>
      <c r="G167" s="226" t="s">
        <v>8221</v>
      </c>
      <c r="H167" s="1212">
        <v>43780.0</v>
      </c>
      <c r="I167" s="186" t="s">
        <v>432</v>
      </c>
      <c r="J167" s="186" t="s">
        <v>8207</v>
      </c>
      <c r="K167" s="186" t="s">
        <v>48</v>
      </c>
      <c r="L167" s="226" t="s">
        <v>719</v>
      </c>
      <c r="M167" s="1244" t="s">
        <v>8222</v>
      </c>
    </row>
    <row r="168">
      <c r="A168" s="186" t="s">
        <v>8223</v>
      </c>
      <c r="B168" s="226" t="s">
        <v>8209</v>
      </c>
      <c r="C168" s="1146" t="str">
        <f t="shared" si="22"/>
        <v>P2BN-2203</v>
      </c>
      <c r="D168" s="226" t="s">
        <v>8224</v>
      </c>
      <c r="E168" s="210" t="s">
        <v>8211</v>
      </c>
      <c r="F168" s="210" t="s">
        <v>8225</v>
      </c>
      <c r="G168" s="226" t="s">
        <v>8226</v>
      </c>
      <c r="H168" s="1212">
        <v>43781.0</v>
      </c>
      <c r="I168" s="186" t="s">
        <v>432</v>
      </c>
      <c r="J168" s="186" t="s">
        <v>8207</v>
      </c>
      <c r="K168" s="186" t="s">
        <v>47</v>
      </c>
      <c r="L168" s="226" t="s">
        <v>719</v>
      </c>
    </row>
    <row r="169">
      <c r="A169" s="186" t="s">
        <v>8227</v>
      </c>
      <c r="B169" s="226" t="s">
        <v>8209</v>
      </c>
      <c r="C169" s="1146" t="str">
        <f t="shared" si="22"/>
        <v>P2BN-2203</v>
      </c>
      <c r="D169" s="226" t="s">
        <v>8228</v>
      </c>
      <c r="E169" s="210" t="s">
        <v>8211</v>
      </c>
      <c r="F169" s="210" t="s">
        <v>8229</v>
      </c>
      <c r="G169" s="226" t="s">
        <v>8230</v>
      </c>
      <c r="H169" s="1212">
        <v>43781.0</v>
      </c>
      <c r="I169" s="186" t="s">
        <v>432</v>
      </c>
      <c r="J169" s="186" t="s">
        <v>8207</v>
      </c>
      <c r="K169" s="186" t="s">
        <v>47</v>
      </c>
      <c r="L169" s="226" t="s">
        <v>719</v>
      </c>
    </row>
    <row r="170">
      <c r="A170" s="186" t="s">
        <v>8231</v>
      </c>
      <c r="B170" s="226" t="s">
        <v>8209</v>
      </c>
      <c r="C170" s="1146" t="str">
        <f t="shared" si="22"/>
        <v>P2BN-2203</v>
      </c>
      <c r="D170" s="226" t="s">
        <v>8232</v>
      </c>
      <c r="E170" s="210" t="s">
        <v>8211</v>
      </c>
      <c r="F170" s="186" t="s">
        <v>8233</v>
      </c>
      <c r="G170" s="226" t="s">
        <v>8234</v>
      </c>
      <c r="H170" s="1212">
        <v>43781.0</v>
      </c>
      <c r="I170" s="186" t="s">
        <v>432</v>
      </c>
      <c r="J170" s="186" t="s">
        <v>8207</v>
      </c>
      <c r="K170" s="186" t="s">
        <v>48</v>
      </c>
      <c r="L170" s="226" t="s">
        <v>719</v>
      </c>
      <c r="M170" s="1244" t="s">
        <v>8222</v>
      </c>
    </row>
    <row r="171">
      <c r="A171" s="186" t="s">
        <v>8235</v>
      </c>
      <c r="B171" s="226" t="s">
        <v>8209</v>
      </c>
      <c r="C171" s="1146" t="str">
        <f t="shared" si="22"/>
        <v>P2BN-2203</v>
      </c>
      <c r="D171" s="226" t="s">
        <v>8236</v>
      </c>
      <c r="E171" s="210" t="s">
        <v>8211</v>
      </c>
      <c r="F171" s="573" t="s">
        <v>8237</v>
      </c>
      <c r="G171" s="226" t="s">
        <v>8238</v>
      </c>
      <c r="H171" s="1212">
        <v>43781.0</v>
      </c>
      <c r="I171" s="186" t="s">
        <v>432</v>
      </c>
      <c r="J171" s="186" t="s">
        <v>8207</v>
      </c>
      <c r="K171" s="186" t="s">
        <v>48</v>
      </c>
      <c r="L171" s="226" t="s">
        <v>719</v>
      </c>
      <c r="M171" s="133" t="s">
        <v>8239</v>
      </c>
    </row>
    <row r="172">
      <c r="A172" s="1245" t="s">
        <v>8240</v>
      </c>
      <c r="B172" s="226" t="s">
        <v>8209</v>
      </c>
      <c r="C172" s="1146" t="str">
        <f t="shared" si="22"/>
        <v>P2BN-2203</v>
      </c>
      <c r="D172" s="226" t="s">
        <v>8241</v>
      </c>
      <c r="E172" s="210" t="s">
        <v>8211</v>
      </c>
      <c r="F172" s="186" t="s">
        <v>8242</v>
      </c>
      <c r="G172" s="226" t="s">
        <v>8243</v>
      </c>
      <c r="H172" s="1212">
        <v>43781.0</v>
      </c>
      <c r="I172" s="186" t="s">
        <v>432</v>
      </c>
      <c r="J172" s="186" t="s">
        <v>8207</v>
      </c>
      <c r="K172" s="186" t="s">
        <v>48</v>
      </c>
      <c r="L172" s="226" t="s">
        <v>719</v>
      </c>
      <c r="M172" s="133" t="s">
        <v>8222</v>
      </c>
    </row>
    <row r="173">
      <c r="A173" s="1245" t="s">
        <v>8244</v>
      </c>
      <c r="B173" s="226" t="s">
        <v>8209</v>
      </c>
      <c r="C173" s="1146" t="str">
        <f t="shared" si="22"/>
        <v>P2BN-2203</v>
      </c>
      <c r="D173" s="226" t="s">
        <v>8245</v>
      </c>
      <c r="E173" s="210" t="s">
        <v>8211</v>
      </c>
      <c r="F173" s="226" t="s">
        <v>8246</v>
      </c>
      <c r="G173" s="226" t="s">
        <v>8247</v>
      </c>
      <c r="H173" s="1212">
        <v>43781.0</v>
      </c>
      <c r="I173" s="186" t="s">
        <v>432</v>
      </c>
      <c r="J173" s="186" t="s">
        <v>8207</v>
      </c>
      <c r="K173" s="186" t="s">
        <v>48</v>
      </c>
      <c r="L173" s="226" t="s">
        <v>719</v>
      </c>
      <c r="M173" s="133" t="s">
        <v>8248</v>
      </c>
      <c r="N173" s="133" t="s">
        <v>8249</v>
      </c>
    </row>
    <row r="174">
      <c r="A174" s="1237" t="s">
        <v>8250</v>
      </c>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c r="AC174" s="126"/>
      <c r="AD174" s="126"/>
      <c r="AE174" s="126"/>
      <c r="AF174" s="126"/>
      <c r="AG174" s="126"/>
    </row>
    <row r="175">
      <c r="A175" s="452" t="s">
        <v>8251</v>
      </c>
      <c r="B175" s="452" t="s">
        <v>8252</v>
      </c>
      <c r="C175" s="452" t="s">
        <v>8253</v>
      </c>
      <c r="D175" s="452" t="s">
        <v>8254</v>
      </c>
      <c r="E175" s="840" t="s">
        <v>8255</v>
      </c>
      <c r="F175" s="920" t="s">
        <v>7395</v>
      </c>
      <c r="G175" s="920" t="s">
        <v>7396</v>
      </c>
      <c r="H175" s="296"/>
      <c r="I175" s="296"/>
      <c r="J175" s="1246">
        <v>43847.0</v>
      </c>
      <c r="K175" s="1247" t="s">
        <v>966</v>
      </c>
      <c r="L175" s="232" t="s">
        <v>116</v>
      </c>
      <c r="M175" s="235"/>
      <c r="N175" s="235"/>
      <c r="O175" s="232"/>
      <c r="P175" s="337"/>
      <c r="Q175" s="337"/>
    </row>
    <row r="176">
      <c r="A176" s="452" t="s">
        <v>8256</v>
      </c>
      <c r="B176" s="452" t="s">
        <v>8257</v>
      </c>
      <c r="C176" s="452" t="s">
        <v>8253</v>
      </c>
      <c r="D176" s="452" t="s">
        <v>8258</v>
      </c>
      <c r="E176" s="1248" t="s">
        <v>8255</v>
      </c>
      <c r="F176" s="1249" t="s">
        <v>7400</v>
      </c>
      <c r="G176" s="1248" t="s">
        <v>8259</v>
      </c>
      <c r="H176" s="296"/>
      <c r="I176" s="296"/>
      <c r="J176" s="1246">
        <v>43847.0</v>
      </c>
      <c r="K176" s="1247" t="s">
        <v>966</v>
      </c>
      <c r="L176" s="232" t="s">
        <v>116</v>
      </c>
      <c r="M176" s="755"/>
      <c r="N176" s="232"/>
      <c r="O176" s="232"/>
      <c r="P176" s="337"/>
      <c r="Q176" s="337"/>
    </row>
    <row r="177">
      <c r="A177" s="452" t="s">
        <v>8260</v>
      </c>
      <c r="B177" s="806" t="s">
        <v>8261</v>
      </c>
      <c r="C177" s="452" t="s">
        <v>8253</v>
      </c>
      <c r="D177" s="452" t="s">
        <v>8258</v>
      </c>
      <c r="E177" s="835" t="s">
        <v>8262</v>
      </c>
      <c r="F177" s="835" t="s">
        <v>8263</v>
      </c>
      <c r="G177" s="840" t="s">
        <v>8264</v>
      </c>
      <c r="H177" s="296"/>
      <c r="I177" s="296"/>
      <c r="J177" s="1246">
        <v>43847.0</v>
      </c>
      <c r="K177" s="1247" t="s">
        <v>966</v>
      </c>
      <c r="L177" s="232" t="s">
        <v>116</v>
      </c>
      <c r="M177" s="235"/>
      <c r="N177" s="235"/>
      <c r="O177" s="232"/>
      <c r="P177" s="337"/>
      <c r="Q177" s="337"/>
      <c r="S177" s="133" t="s">
        <v>116</v>
      </c>
    </row>
    <row r="178">
      <c r="A178" s="452" t="s">
        <v>8265</v>
      </c>
      <c r="B178" s="452" t="s">
        <v>8266</v>
      </c>
      <c r="C178" s="452" t="s">
        <v>8253</v>
      </c>
      <c r="D178" s="452" t="s">
        <v>7409</v>
      </c>
      <c r="E178" s="835" t="s">
        <v>8262</v>
      </c>
      <c r="F178" s="840" t="s">
        <v>1677</v>
      </c>
      <c r="G178" s="840" t="s">
        <v>8267</v>
      </c>
      <c r="H178" s="296"/>
      <c r="I178" s="296"/>
      <c r="J178" s="1246">
        <v>43847.0</v>
      </c>
      <c r="K178" s="1247" t="s">
        <v>966</v>
      </c>
      <c r="L178" s="232" t="s">
        <v>116</v>
      </c>
      <c r="M178" s="755"/>
      <c r="N178" s="232"/>
      <c r="O178" s="232"/>
      <c r="P178" s="337"/>
      <c r="Q178" s="337"/>
      <c r="S178" s="133" t="s">
        <v>116</v>
      </c>
    </row>
    <row r="179">
      <c r="A179" s="452" t="s">
        <v>8268</v>
      </c>
      <c r="B179" s="452" t="s">
        <v>8266</v>
      </c>
      <c r="C179" s="452" t="s">
        <v>8253</v>
      </c>
      <c r="D179" s="452" t="s">
        <v>8269</v>
      </c>
      <c r="E179" s="835" t="s">
        <v>8262</v>
      </c>
      <c r="F179" s="835" t="s">
        <v>7414</v>
      </c>
      <c r="G179" s="840" t="s">
        <v>8270</v>
      </c>
      <c r="H179" s="296"/>
      <c r="I179" s="296"/>
      <c r="J179" s="1246">
        <v>43847.0</v>
      </c>
      <c r="K179" s="1247" t="s">
        <v>966</v>
      </c>
      <c r="L179" s="232" t="s">
        <v>116</v>
      </c>
      <c r="M179" s="235"/>
      <c r="N179" s="235"/>
      <c r="O179" s="232"/>
      <c r="P179" s="337"/>
      <c r="Q179" s="337"/>
      <c r="S179" s="133" t="s">
        <v>116</v>
      </c>
    </row>
    <row r="180">
      <c r="A180" s="452" t="s">
        <v>8271</v>
      </c>
      <c r="B180" s="452" t="s">
        <v>8266</v>
      </c>
      <c r="C180" s="452" t="s">
        <v>8253</v>
      </c>
      <c r="D180" s="452" t="s">
        <v>8272</v>
      </c>
      <c r="E180" s="835" t="s">
        <v>8262</v>
      </c>
      <c r="F180" s="835" t="s">
        <v>8273</v>
      </c>
      <c r="G180" s="840" t="s">
        <v>8274</v>
      </c>
      <c r="H180" s="296"/>
      <c r="I180" s="296"/>
      <c r="J180" s="1246">
        <v>43847.0</v>
      </c>
      <c r="K180" s="1247" t="s">
        <v>966</v>
      </c>
      <c r="L180" s="232" t="s">
        <v>116</v>
      </c>
      <c r="M180" s="755"/>
      <c r="N180" s="232"/>
      <c r="O180" s="232"/>
      <c r="P180" s="337"/>
      <c r="Q180" s="337"/>
      <c r="S180" s="133" t="s">
        <v>116</v>
      </c>
    </row>
    <row r="181">
      <c r="A181" s="452" t="s">
        <v>8275</v>
      </c>
      <c r="B181" s="452" t="s">
        <v>7421</v>
      </c>
      <c r="C181" s="452" t="s">
        <v>8253</v>
      </c>
      <c r="D181" s="452" t="s">
        <v>8276</v>
      </c>
      <c r="E181" s="835" t="s">
        <v>8262</v>
      </c>
      <c r="F181" s="835" t="s">
        <v>7423</v>
      </c>
      <c r="G181" s="920" t="s">
        <v>7396</v>
      </c>
      <c r="H181" s="296"/>
      <c r="I181" s="296"/>
      <c r="J181" s="1246">
        <v>43847.0</v>
      </c>
      <c r="K181" s="1247" t="s">
        <v>966</v>
      </c>
      <c r="L181" s="232" t="s">
        <v>116</v>
      </c>
      <c r="M181" s="235"/>
      <c r="N181" s="232"/>
      <c r="O181" s="232"/>
      <c r="P181" s="337"/>
      <c r="Q181" s="337"/>
      <c r="S181" s="133" t="s">
        <v>116</v>
      </c>
    </row>
    <row r="182">
      <c r="A182" s="452" t="s">
        <v>8277</v>
      </c>
      <c r="B182" s="452" t="s">
        <v>8278</v>
      </c>
      <c r="C182" s="452" t="s">
        <v>8253</v>
      </c>
      <c r="D182" s="452" t="s">
        <v>8279</v>
      </c>
      <c r="E182" s="840" t="s">
        <v>8280</v>
      </c>
      <c r="F182" s="835" t="s">
        <v>7432</v>
      </c>
      <c r="G182" s="840" t="s">
        <v>8281</v>
      </c>
      <c r="H182" s="1250"/>
      <c r="I182" s="1250"/>
      <c r="J182" s="1246">
        <v>43847.0</v>
      </c>
      <c r="K182" s="1247" t="s">
        <v>966</v>
      </c>
      <c r="L182" s="232" t="s">
        <v>116</v>
      </c>
      <c r="M182" s="235"/>
      <c r="N182" s="235"/>
      <c r="O182" s="232"/>
      <c r="P182" s="337"/>
      <c r="Q182" s="337"/>
      <c r="S182" s="133" t="s">
        <v>116</v>
      </c>
    </row>
    <row r="183">
      <c r="A183" s="452" t="s">
        <v>8282</v>
      </c>
      <c r="B183" s="452" t="s">
        <v>8278</v>
      </c>
      <c r="C183" s="452" t="s">
        <v>8253</v>
      </c>
      <c r="D183" s="452" t="s">
        <v>8283</v>
      </c>
      <c r="E183" s="840" t="s">
        <v>8280</v>
      </c>
      <c r="F183" s="835" t="s">
        <v>8284</v>
      </c>
      <c r="G183" s="840" t="s">
        <v>8285</v>
      </c>
      <c r="H183" s="1250"/>
      <c r="I183" s="1250"/>
      <c r="J183" s="1246">
        <v>43847.0</v>
      </c>
      <c r="K183" s="1247" t="s">
        <v>966</v>
      </c>
      <c r="L183" s="232" t="s">
        <v>116</v>
      </c>
      <c r="M183" s="235"/>
      <c r="N183" s="235"/>
      <c r="O183" s="232"/>
      <c r="P183" s="337"/>
      <c r="Q183" s="337"/>
      <c r="S183" s="133" t="s">
        <v>116</v>
      </c>
    </row>
    <row r="184">
      <c r="A184" s="1251" t="s">
        <v>8286</v>
      </c>
      <c r="B184" s="213"/>
      <c r="C184" s="213"/>
      <c r="D184" s="213"/>
      <c r="E184" s="213"/>
      <c r="F184" s="213"/>
      <c r="G184" s="213"/>
      <c r="H184" s="772"/>
      <c r="I184" s="772"/>
      <c r="J184" s="772"/>
      <c r="K184" s="772"/>
      <c r="L184" s="772"/>
      <c r="M184" s="772"/>
      <c r="N184" s="772"/>
      <c r="O184" s="213"/>
      <c r="P184" s="772"/>
      <c r="Q184" s="772"/>
      <c r="R184" s="788"/>
      <c r="S184" s="788"/>
      <c r="T184" s="788"/>
      <c r="U184" s="788"/>
      <c r="V184" s="788"/>
    </row>
    <row r="185">
      <c r="A185" s="186" t="s">
        <v>7768</v>
      </c>
      <c r="B185" s="164" t="s">
        <v>8287</v>
      </c>
      <c r="C185" s="186"/>
      <c r="D185" s="186" t="s">
        <v>8288</v>
      </c>
      <c r="E185" s="186" t="s">
        <v>8289</v>
      </c>
      <c r="F185" s="186" t="s">
        <v>8290</v>
      </c>
      <c r="G185" s="186" t="s">
        <v>8291</v>
      </c>
      <c r="H185" s="1144"/>
      <c r="I185" s="1144"/>
      <c r="J185" s="1144"/>
      <c r="K185" s="1151" t="s">
        <v>123</v>
      </c>
      <c r="L185" s="186"/>
      <c r="M185" s="788"/>
      <c r="N185" s="186" t="s">
        <v>1602</v>
      </c>
      <c r="O185" s="186"/>
      <c r="P185" s="788"/>
      <c r="Q185" s="788"/>
      <c r="R185" s="186"/>
      <c r="S185" s="186"/>
      <c r="T185" s="186" t="s">
        <v>99</v>
      </c>
      <c r="U185" s="788"/>
      <c r="V185" s="788"/>
      <c r="W185" s="1155"/>
      <c r="X185" s="1155"/>
      <c r="Y185" s="1155"/>
      <c r="Z185" s="1155"/>
      <c r="AA185" s="1155"/>
      <c r="AB185" s="1155"/>
      <c r="AC185" s="1155"/>
      <c r="AD185" s="1155"/>
      <c r="AE185" s="1155"/>
      <c r="AF185" s="1155"/>
      <c r="AG185" s="1155"/>
    </row>
    <row r="186">
      <c r="A186" s="186" t="s">
        <v>7772</v>
      </c>
      <c r="B186" s="164" t="s">
        <v>8287</v>
      </c>
      <c r="C186" s="186"/>
      <c r="D186" s="186" t="s">
        <v>8292</v>
      </c>
      <c r="E186" s="186" t="s">
        <v>8293</v>
      </c>
      <c r="F186" s="186" t="s">
        <v>8294</v>
      </c>
      <c r="G186" s="186" t="s">
        <v>8295</v>
      </c>
      <c r="H186" s="1144"/>
      <c r="I186" s="1144"/>
      <c r="J186" s="1144"/>
      <c r="K186" s="1151" t="s">
        <v>123</v>
      </c>
      <c r="L186" s="186"/>
      <c r="M186" s="788"/>
      <c r="N186" s="788"/>
      <c r="O186" s="186" t="s">
        <v>96</v>
      </c>
      <c r="P186" s="186"/>
      <c r="Q186" s="186"/>
      <c r="R186" s="186"/>
      <c r="S186" s="186"/>
      <c r="T186" s="186" t="s">
        <v>99</v>
      </c>
      <c r="U186" s="788"/>
      <c r="V186" s="788"/>
      <c r="W186" s="1155"/>
      <c r="X186" s="1155"/>
      <c r="Y186" s="1155"/>
      <c r="Z186" s="1155"/>
      <c r="AA186" s="1155"/>
      <c r="AB186" s="1155"/>
      <c r="AC186" s="1155"/>
      <c r="AD186" s="1155"/>
      <c r="AE186" s="1155"/>
      <c r="AF186" s="1155"/>
      <c r="AG186" s="1155"/>
    </row>
    <row r="187">
      <c r="A187" s="186" t="s">
        <v>7777</v>
      </c>
      <c r="B187" s="164" t="s">
        <v>8287</v>
      </c>
      <c r="C187" s="186"/>
      <c r="D187" s="186" t="s">
        <v>8296</v>
      </c>
      <c r="E187" s="186" t="s">
        <v>8297</v>
      </c>
      <c r="F187" s="186" t="s">
        <v>8298</v>
      </c>
      <c r="G187" s="186" t="s">
        <v>8299</v>
      </c>
      <c r="H187" s="1144"/>
      <c r="I187" s="1144"/>
      <c r="J187" s="1144"/>
      <c r="K187" s="1151" t="s">
        <v>123</v>
      </c>
      <c r="L187" s="186"/>
      <c r="M187" s="788"/>
      <c r="N187" s="788"/>
      <c r="O187" s="186" t="s">
        <v>96</v>
      </c>
      <c r="P187" s="186"/>
      <c r="Q187" s="186"/>
      <c r="R187" s="186"/>
      <c r="S187" s="186"/>
      <c r="T187" s="186" t="s">
        <v>99</v>
      </c>
      <c r="U187" s="788"/>
      <c r="V187" s="788"/>
      <c r="W187" s="1155"/>
      <c r="X187" s="1155"/>
      <c r="Y187" s="1155"/>
      <c r="Z187" s="1155"/>
      <c r="AA187" s="1155"/>
      <c r="AB187" s="1155"/>
      <c r="AC187" s="1155"/>
      <c r="AD187" s="1155"/>
      <c r="AE187" s="1155"/>
      <c r="AF187" s="1155"/>
      <c r="AG187" s="1155"/>
    </row>
    <row r="188">
      <c r="A188" s="186" t="s">
        <v>7781</v>
      </c>
      <c r="B188" s="164" t="s">
        <v>8287</v>
      </c>
      <c r="C188" s="186"/>
      <c r="D188" s="186" t="s">
        <v>8300</v>
      </c>
      <c r="E188" s="186" t="s">
        <v>8297</v>
      </c>
      <c r="F188" s="186" t="s">
        <v>8301</v>
      </c>
      <c r="G188" s="186" t="s">
        <v>8302</v>
      </c>
      <c r="H188" s="1144"/>
      <c r="I188" s="1144"/>
      <c r="J188" s="1144"/>
      <c r="K188" s="1151" t="s">
        <v>123</v>
      </c>
      <c r="L188" s="186"/>
      <c r="M188" s="788"/>
      <c r="N188" s="788"/>
      <c r="O188" s="186" t="s">
        <v>96</v>
      </c>
      <c r="P188" s="186"/>
      <c r="Q188" s="186"/>
      <c r="R188" s="186"/>
      <c r="S188" s="186"/>
      <c r="T188" s="186" t="s">
        <v>99</v>
      </c>
      <c r="U188" s="788"/>
      <c r="V188" s="788"/>
      <c r="W188" s="1155"/>
      <c r="X188" s="1155"/>
      <c r="Y188" s="1155"/>
      <c r="Z188" s="1155"/>
      <c r="AA188" s="1155"/>
      <c r="AB188" s="1155"/>
      <c r="AC188" s="1155"/>
      <c r="AD188" s="1155"/>
      <c r="AE188" s="1155"/>
      <c r="AF188" s="1155"/>
      <c r="AG188" s="1155"/>
    </row>
    <row r="189">
      <c r="A189" s="186" t="s">
        <v>7787</v>
      </c>
      <c r="B189" s="164" t="s">
        <v>8287</v>
      </c>
      <c r="C189" s="186"/>
      <c r="D189" s="186" t="s">
        <v>8303</v>
      </c>
      <c r="E189" s="186" t="s">
        <v>8293</v>
      </c>
      <c r="F189" s="186" t="s">
        <v>8304</v>
      </c>
      <c r="G189" s="186" t="s">
        <v>8305</v>
      </c>
      <c r="H189" s="1144"/>
      <c r="I189" s="1144"/>
      <c r="J189" s="1144"/>
      <c r="K189" s="1151" t="s">
        <v>123</v>
      </c>
      <c r="L189" s="186"/>
      <c r="M189" s="788"/>
      <c r="N189" s="788"/>
      <c r="O189" s="186" t="s">
        <v>96</v>
      </c>
      <c r="P189" s="186"/>
      <c r="Q189" s="186"/>
      <c r="R189" s="186"/>
      <c r="S189" s="186"/>
      <c r="T189" s="186" t="s">
        <v>99</v>
      </c>
      <c r="U189" s="788"/>
      <c r="V189" s="788"/>
      <c r="W189" s="1155"/>
      <c r="X189" s="1155"/>
      <c r="Y189" s="1155"/>
      <c r="Z189" s="1155"/>
      <c r="AA189" s="1155"/>
      <c r="AB189" s="1155"/>
      <c r="AC189" s="1155"/>
      <c r="AD189" s="1155"/>
      <c r="AE189" s="1155"/>
      <c r="AF189" s="1155"/>
      <c r="AG189" s="1155"/>
    </row>
    <row r="190">
      <c r="A190" s="186" t="s">
        <v>7792</v>
      </c>
      <c r="B190" s="164" t="s">
        <v>8287</v>
      </c>
      <c r="C190" s="186"/>
      <c r="D190" s="186" t="s">
        <v>8306</v>
      </c>
      <c r="E190" s="186" t="s">
        <v>8307</v>
      </c>
      <c r="F190" s="186" t="s">
        <v>8308</v>
      </c>
      <c r="G190" s="186" t="s">
        <v>8309</v>
      </c>
      <c r="H190" s="1144"/>
      <c r="I190" s="1144"/>
      <c r="J190" s="1144"/>
      <c r="K190" s="1151" t="s">
        <v>123</v>
      </c>
      <c r="L190" s="186"/>
      <c r="M190" s="788"/>
      <c r="N190" s="788"/>
      <c r="O190" s="186" t="s">
        <v>96</v>
      </c>
      <c r="P190" s="186"/>
      <c r="Q190" s="186"/>
      <c r="R190" s="186"/>
      <c r="S190" s="186"/>
      <c r="T190" s="186" t="s">
        <v>99</v>
      </c>
      <c r="U190" s="788"/>
      <c r="V190" s="788"/>
      <c r="W190" s="1155"/>
      <c r="X190" s="1155"/>
      <c r="Y190" s="1155"/>
      <c r="Z190" s="1155"/>
      <c r="AA190" s="1155"/>
      <c r="AB190" s="1155"/>
      <c r="AC190" s="1155"/>
      <c r="AD190" s="1155"/>
      <c r="AE190" s="1155"/>
      <c r="AF190" s="1155"/>
      <c r="AG190" s="1155"/>
    </row>
    <row r="191">
      <c r="A191" s="186" t="s">
        <v>7798</v>
      </c>
      <c r="B191" s="164" t="s">
        <v>8287</v>
      </c>
      <c r="C191" s="186"/>
      <c r="D191" s="186" t="s">
        <v>8310</v>
      </c>
      <c r="E191" s="186" t="s">
        <v>8297</v>
      </c>
      <c r="F191" s="186" t="s">
        <v>8311</v>
      </c>
      <c r="G191" s="186" t="s">
        <v>8312</v>
      </c>
      <c r="H191" s="1144"/>
      <c r="I191" s="1144"/>
      <c r="J191" s="1144"/>
      <c r="K191" s="1151" t="s">
        <v>123</v>
      </c>
      <c r="L191" s="186"/>
      <c r="M191" s="788"/>
      <c r="N191" s="788"/>
      <c r="O191" s="186" t="s">
        <v>96</v>
      </c>
      <c r="P191" s="186"/>
      <c r="Q191" s="186"/>
      <c r="R191" s="186"/>
      <c r="S191" s="186"/>
      <c r="T191" s="186" t="s">
        <v>99</v>
      </c>
      <c r="U191" s="788"/>
      <c r="V191" s="788"/>
      <c r="W191" s="1155"/>
      <c r="X191" s="1155"/>
      <c r="Y191" s="1155"/>
      <c r="Z191" s="1155"/>
      <c r="AA191" s="1155"/>
      <c r="AB191" s="1155"/>
      <c r="AC191" s="1155"/>
      <c r="AD191" s="1155"/>
      <c r="AE191" s="1155"/>
      <c r="AF191" s="1155"/>
      <c r="AG191" s="1155"/>
    </row>
    <row r="192">
      <c r="A192" s="186" t="s">
        <v>7802</v>
      </c>
      <c r="B192" s="164" t="s">
        <v>8287</v>
      </c>
      <c r="C192" s="186"/>
      <c r="D192" s="186" t="s">
        <v>8313</v>
      </c>
      <c r="E192" s="186" t="s">
        <v>8293</v>
      </c>
      <c r="F192" s="186" t="s">
        <v>8314</v>
      </c>
      <c r="G192" s="186" t="s">
        <v>8315</v>
      </c>
      <c r="H192" s="1144"/>
      <c r="I192" s="1144"/>
      <c r="J192" s="1144"/>
      <c r="K192" s="1151" t="s">
        <v>123</v>
      </c>
      <c r="L192" s="186"/>
      <c r="M192" s="1143" t="str">
        <f>HYPERLINK("https://p2kratinteam.atlassian.net/browse/PF-1537","PF-1537")</f>
        <v>PF-1537</v>
      </c>
      <c r="N192" s="788"/>
      <c r="O192" s="186" t="s">
        <v>96</v>
      </c>
      <c r="P192" s="186"/>
      <c r="Q192" s="186"/>
      <c r="R192" s="186"/>
      <c r="S192" s="186"/>
      <c r="T192" s="186" t="s">
        <v>99</v>
      </c>
      <c r="U192" s="788"/>
      <c r="V192" s="788"/>
      <c r="W192" s="1155"/>
      <c r="X192" s="1155"/>
      <c r="Y192" s="1155"/>
      <c r="Z192" s="1155"/>
      <c r="AA192" s="1155"/>
      <c r="AB192" s="1155"/>
      <c r="AC192" s="1155"/>
      <c r="AD192" s="1155"/>
      <c r="AE192" s="1155"/>
      <c r="AF192" s="1155"/>
      <c r="AG192" s="1155"/>
    </row>
    <row r="193">
      <c r="A193" s="1251" t="s">
        <v>8316</v>
      </c>
      <c r="B193" s="772"/>
      <c r="C193" s="772"/>
      <c r="D193" s="772"/>
      <c r="E193" s="772"/>
      <c r="F193" s="772"/>
      <c r="G193" s="772"/>
      <c r="H193" s="772"/>
      <c r="I193" s="772"/>
      <c r="J193" s="772"/>
      <c r="K193" s="772"/>
      <c r="L193" s="772"/>
      <c r="M193" s="772"/>
      <c r="N193" s="772"/>
      <c r="O193" s="772"/>
      <c r="P193" s="772"/>
      <c r="Q193" s="772"/>
      <c r="R193" s="788"/>
      <c r="S193" s="788"/>
      <c r="T193" s="788"/>
      <c r="U193" s="788"/>
      <c r="V193" s="788"/>
      <c r="W193" s="575"/>
      <c r="X193" s="575"/>
      <c r="Y193" s="575"/>
      <c r="Z193" s="575"/>
      <c r="AA193" s="575"/>
      <c r="AB193" s="575"/>
      <c r="AC193" s="575"/>
      <c r="AD193" s="575"/>
      <c r="AE193" s="575"/>
      <c r="AF193" s="575"/>
      <c r="AG193" s="575"/>
    </row>
    <row r="194">
      <c r="A194" s="186" t="s">
        <v>7929</v>
      </c>
      <c r="B194" s="186" t="s">
        <v>8317</v>
      </c>
      <c r="C194" s="164"/>
      <c r="D194" s="164" t="s">
        <v>8318</v>
      </c>
      <c r="E194" s="164" t="s">
        <v>8319</v>
      </c>
      <c r="F194" s="164" t="s">
        <v>4236</v>
      </c>
      <c r="G194" s="186" t="s">
        <v>8320</v>
      </c>
      <c r="H194" s="1144"/>
      <c r="I194" s="1144"/>
      <c r="J194" s="1144"/>
      <c r="K194" s="186"/>
      <c r="L194" s="186"/>
      <c r="M194" s="1225" t="str">
        <f t="shared" ref="M194:M195" si="23">HYPERLINK("https://p2kratinteam.atlassian.net/browse/PF-1479","PF-1479")</f>
        <v>PF-1479</v>
      </c>
      <c r="N194" s="164" t="s">
        <v>8321</v>
      </c>
      <c r="O194" s="186" t="s">
        <v>96</v>
      </c>
      <c r="P194" s="788"/>
      <c r="Q194" s="788"/>
      <c r="R194" s="186"/>
      <c r="S194" s="186"/>
      <c r="T194" s="186" t="s">
        <v>99</v>
      </c>
      <c r="U194" s="788"/>
      <c r="V194" s="788"/>
      <c r="W194" s="337"/>
      <c r="X194" s="337"/>
      <c r="Y194" s="337"/>
      <c r="Z194" s="337"/>
      <c r="AA194" s="337"/>
      <c r="AB194" s="337"/>
      <c r="AC194" s="337"/>
      <c r="AD194" s="337"/>
      <c r="AE194" s="337"/>
      <c r="AF194" s="337"/>
      <c r="AG194" s="337"/>
    </row>
    <row r="195">
      <c r="A195" s="186" t="s">
        <v>7935</v>
      </c>
      <c r="B195" s="186" t="s">
        <v>8317</v>
      </c>
      <c r="C195" s="186"/>
      <c r="D195" s="186" t="s">
        <v>8322</v>
      </c>
      <c r="E195" s="164" t="s">
        <v>8323</v>
      </c>
      <c r="F195" s="164" t="s">
        <v>4236</v>
      </c>
      <c r="G195" s="186" t="s">
        <v>7638</v>
      </c>
      <c r="H195" s="1144"/>
      <c r="I195" s="1144"/>
      <c r="J195" s="1144"/>
      <c r="K195" s="186"/>
      <c r="L195" s="186"/>
      <c r="M195" s="1225" t="str">
        <f t="shared" si="23"/>
        <v>PF-1479</v>
      </c>
      <c r="N195" s="164" t="s">
        <v>8321</v>
      </c>
      <c r="O195" s="186" t="s">
        <v>96</v>
      </c>
      <c r="P195" s="788"/>
      <c r="Q195" s="788"/>
      <c r="R195" s="186"/>
      <c r="S195" s="186"/>
      <c r="T195" s="186" t="s">
        <v>99</v>
      </c>
      <c r="U195" s="788"/>
      <c r="V195" s="788"/>
      <c r="W195" s="337"/>
      <c r="X195" s="337"/>
      <c r="Y195" s="337"/>
      <c r="Z195" s="337"/>
      <c r="AA195" s="337"/>
      <c r="AB195" s="337"/>
      <c r="AC195" s="337"/>
      <c r="AD195" s="337"/>
      <c r="AE195" s="337"/>
      <c r="AF195" s="337"/>
      <c r="AG195" s="337"/>
    </row>
    <row r="196">
      <c r="A196" s="1169" t="s">
        <v>8324</v>
      </c>
      <c r="B196" s="1167" t="s">
        <v>8325</v>
      </c>
      <c r="C196" s="1169"/>
      <c r="D196" s="1169" t="s">
        <v>8326</v>
      </c>
      <c r="E196" s="1169" t="s">
        <v>8327</v>
      </c>
      <c r="F196" s="1169" t="s">
        <v>8328</v>
      </c>
      <c r="G196" s="1171" t="s">
        <v>8329</v>
      </c>
      <c r="H196" s="1252"/>
      <c r="I196" s="1252"/>
      <c r="J196" s="1252"/>
      <c r="K196" s="186"/>
      <c r="L196" s="1171"/>
      <c r="M196" s="1166"/>
      <c r="N196" s="1165"/>
      <c r="O196" s="1182" t="s">
        <v>96</v>
      </c>
      <c r="P196" s="1171" t="s">
        <v>485</v>
      </c>
      <c r="Q196" s="1171" t="s">
        <v>98</v>
      </c>
      <c r="R196" s="1173">
        <v>43817.0</v>
      </c>
      <c r="S196" s="1171"/>
      <c r="T196" s="1171" t="s">
        <v>99</v>
      </c>
      <c r="U196" s="1166"/>
      <c r="V196" s="1166"/>
      <c r="W196" s="1142"/>
      <c r="X196" s="1142"/>
      <c r="Y196" s="1142"/>
      <c r="Z196" s="1142"/>
      <c r="AA196" s="1142"/>
      <c r="AB196" s="1142"/>
      <c r="AC196" s="1142"/>
      <c r="AD196" s="1142"/>
      <c r="AE196" s="1142"/>
      <c r="AF196" s="1142"/>
      <c r="AG196" s="1142"/>
    </row>
    <row r="197">
      <c r="A197" s="1169" t="s">
        <v>8330</v>
      </c>
      <c r="B197" s="1167" t="s">
        <v>8325</v>
      </c>
      <c r="C197" s="1169"/>
      <c r="D197" s="1169" t="s">
        <v>8331</v>
      </c>
      <c r="E197" s="1169" t="s">
        <v>8332</v>
      </c>
      <c r="F197" s="1169" t="s">
        <v>8333</v>
      </c>
      <c r="G197" s="1169" t="s">
        <v>8334</v>
      </c>
      <c r="H197" s="1252"/>
      <c r="I197" s="1252"/>
      <c r="J197" s="1252"/>
      <c r="K197" s="186"/>
      <c r="L197" s="1171"/>
      <c r="M197" s="1165"/>
      <c r="N197" s="1169" t="s">
        <v>8335</v>
      </c>
      <c r="O197" s="1182" t="s">
        <v>96</v>
      </c>
      <c r="P197" s="1171" t="s">
        <v>485</v>
      </c>
      <c r="Q197" s="1171" t="s">
        <v>98</v>
      </c>
      <c r="R197" s="1173">
        <v>43817.0</v>
      </c>
      <c r="S197" s="1171"/>
      <c r="T197" s="1171" t="s">
        <v>99</v>
      </c>
      <c r="U197" s="1166"/>
      <c r="V197" s="1166"/>
      <c r="W197" s="1142"/>
      <c r="X197" s="1142"/>
      <c r="Y197" s="1142"/>
      <c r="Z197" s="1142"/>
      <c r="AA197" s="1142"/>
      <c r="AB197" s="1142"/>
      <c r="AC197" s="1142"/>
      <c r="AD197" s="1142"/>
      <c r="AE197" s="1142"/>
      <c r="AF197" s="1142"/>
      <c r="AG197" s="1142"/>
    </row>
    <row r="198">
      <c r="A198" s="1169" t="s">
        <v>8336</v>
      </c>
      <c r="B198" s="1167" t="s">
        <v>8325</v>
      </c>
      <c r="C198" s="1169"/>
      <c r="D198" s="1169" t="s">
        <v>8337</v>
      </c>
      <c r="E198" s="1169" t="s">
        <v>8332</v>
      </c>
      <c r="F198" s="1169" t="s">
        <v>8333</v>
      </c>
      <c r="G198" s="1169" t="s">
        <v>8334</v>
      </c>
      <c r="H198" s="1252"/>
      <c r="I198" s="1252"/>
      <c r="J198" s="1252"/>
      <c r="K198" s="186"/>
      <c r="L198" s="1171"/>
      <c r="M198" s="1165"/>
      <c r="N198" s="1169" t="s">
        <v>8335</v>
      </c>
      <c r="O198" s="1182" t="s">
        <v>96</v>
      </c>
      <c r="P198" s="1171" t="s">
        <v>485</v>
      </c>
      <c r="Q198" s="1171" t="s">
        <v>98</v>
      </c>
      <c r="R198" s="1173">
        <v>43817.0</v>
      </c>
      <c r="S198" s="1171"/>
      <c r="T198" s="1171" t="s">
        <v>99</v>
      </c>
      <c r="U198" s="1166"/>
      <c r="V198" s="1166"/>
      <c r="W198" s="1142"/>
      <c r="X198" s="1142"/>
      <c r="Y198" s="1142"/>
      <c r="Z198" s="1142"/>
      <c r="AA198" s="1142"/>
      <c r="AB198" s="1142"/>
      <c r="AC198" s="1142"/>
      <c r="AD198" s="1142"/>
      <c r="AE198" s="1142"/>
      <c r="AF198" s="1142"/>
      <c r="AG198" s="1142"/>
    </row>
    <row r="199">
      <c r="A199" s="1169" t="s">
        <v>8338</v>
      </c>
      <c r="B199" s="1167" t="s">
        <v>8325</v>
      </c>
      <c r="C199" s="1169"/>
      <c r="D199" s="1169" t="s">
        <v>8339</v>
      </c>
      <c r="E199" s="1169" t="s">
        <v>8332</v>
      </c>
      <c r="F199" s="1169" t="s">
        <v>8333</v>
      </c>
      <c r="G199" s="1169" t="s">
        <v>8334</v>
      </c>
      <c r="H199" s="1252"/>
      <c r="I199" s="1252"/>
      <c r="J199" s="1252"/>
      <c r="K199" s="186"/>
      <c r="L199" s="1171"/>
      <c r="M199" s="1165"/>
      <c r="N199" s="1165"/>
      <c r="O199" s="1182" t="s">
        <v>96</v>
      </c>
      <c r="P199" s="1171" t="s">
        <v>485</v>
      </c>
      <c r="Q199" s="1171" t="s">
        <v>98</v>
      </c>
      <c r="R199" s="1173">
        <v>43817.0</v>
      </c>
      <c r="S199" s="1171"/>
      <c r="T199" s="1171" t="s">
        <v>99</v>
      </c>
      <c r="U199" s="1166"/>
      <c r="V199" s="1166"/>
      <c r="W199" s="1142"/>
      <c r="X199" s="1142"/>
      <c r="Y199" s="1142"/>
      <c r="Z199" s="1142"/>
      <c r="AA199" s="1142"/>
      <c r="AB199" s="1142"/>
      <c r="AC199" s="1142"/>
      <c r="AD199" s="1142"/>
      <c r="AE199" s="1142"/>
      <c r="AF199" s="1142"/>
      <c r="AG199" s="1142"/>
    </row>
    <row r="200">
      <c r="A200" s="1169" t="s">
        <v>8340</v>
      </c>
      <c r="B200" s="1167" t="s">
        <v>8325</v>
      </c>
      <c r="C200" s="1169"/>
      <c r="D200" s="1169" t="s">
        <v>8341</v>
      </c>
      <c r="E200" s="1169" t="s">
        <v>8332</v>
      </c>
      <c r="F200" s="1169" t="s">
        <v>8333</v>
      </c>
      <c r="G200" s="1169" t="s">
        <v>8334</v>
      </c>
      <c r="H200" s="1252"/>
      <c r="I200" s="1252"/>
      <c r="J200" s="1252"/>
      <c r="K200" s="186"/>
      <c r="L200" s="1171"/>
      <c r="M200" s="1165"/>
      <c r="N200" s="1165"/>
      <c r="O200" s="1182" t="s">
        <v>96</v>
      </c>
      <c r="P200" s="1171" t="s">
        <v>485</v>
      </c>
      <c r="Q200" s="1171" t="s">
        <v>98</v>
      </c>
      <c r="R200" s="1173">
        <v>43817.0</v>
      </c>
      <c r="S200" s="1171"/>
      <c r="T200" s="1171" t="s">
        <v>99</v>
      </c>
      <c r="U200" s="1166"/>
      <c r="V200" s="1166"/>
      <c r="W200" s="1142"/>
      <c r="X200" s="1142"/>
      <c r="Y200" s="1142"/>
      <c r="Z200" s="1142"/>
      <c r="AA200" s="1142"/>
      <c r="AB200" s="1142"/>
      <c r="AC200" s="1142"/>
      <c r="AD200" s="1142"/>
      <c r="AE200" s="1142"/>
      <c r="AF200" s="1142"/>
      <c r="AG200" s="1142"/>
    </row>
    <row r="201">
      <c r="A201" s="1169" t="s">
        <v>8342</v>
      </c>
      <c r="B201" s="1167" t="s">
        <v>8325</v>
      </c>
      <c r="C201" s="1169"/>
      <c r="D201" s="1169" t="s">
        <v>8343</v>
      </c>
      <c r="E201" s="1169" t="s">
        <v>8332</v>
      </c>
      <c r="F201" s="1169" t="s">
        <v>8333</v>
      </c>
      <c r="G201" s="1169" t="s">
        <v>8334</v>
      </c>
      <c r="H201" s="1252"/>
      <c r="I201" s="1252"/>
      <c r="J201" s="1252"/>
      <c r="K201" s="186"/>
      <c r="L201" s="1171"/>
      <c r="M201" s="1165"/>
      <c r="N201" s="1165"/>
      <c r="O201" s="1182" t="s">
        <v>96</v>
      </c>
      <c r="P201" s="1171" t="s">
        <v>485</v>
      </c>
      <c r="Q201" s="1171" t="s">
        <v>98</v>
      </c>
      <c r="R201" s="1173">
        <v>43817.0</v>
      </c>
      <c r="S201" s="1171"/>
      <c r="T201" s="1171" t="s">
        <v>99</v>
      </c>
      <c r="U201" s="1166"/>
      <c r="V201" s="1166"/>
      <c r="W201" s="1142"/>
      <c r="X201" s="1142"/>
      <c r="Y201" s="1142"/>
      <c r="Z201" s="1142"/>
      <c r="AA201" s="1142"/>
      <c r="AB201" s="1142"/>
      <c r="AC201" s="1142"/>
      <c r="AD201" s="1142"/>
      <c r="AE201" s="1142"/>
      <c r="AF201" s="1142"/>
      <c r="AG201" s="1142"/>
    </row>
    <row r="202">
      <c r="A202" s="1169" t="s">
        <v>8344</v>
      </c>
      <c r="B202" s="1167" t="s">
        <v>8325</v>
      </c>
      <c r="C202" s="1169"/>
      <c r="D202" s="1169" t="s">
        <v>8345</v>
      </c>
      <c r="E202" s="1169" t="s">
        <v>8332</v>
      </c>
      <c r="F202" s="1169" t="s">
        <v>8333</v>
      </c>
      <c r="G202" s="1169" t="s">
        <v>8334</v>
      </c>
      <c r="H202" s="1252"/>
      <c r="I202" s="1252"/>
      <c r="J202" s="1252"/>
      <c r="K202" s="186"/>
      <c r="L202" s="1171"/>
      <c r="M202" s="1165"/>
      <c r="N202" s="1165"/>
      <c r="O202" s="1182" t="s">
        <v>96</v>
      </c>
      <c r="P202" s="1171" t="s">
        <v>485</v>
      </c>
      <c r="Q202" s="1171" t="s">
        <v>98</v>
      </c>
      <c r="R202" s="1173">
        <v>43817.0</v>
      </c>
      <c r="S202" s="1171"/>
      <c r="T202" s="1171" t="s">
        <v>99</v>
      </c>
      <c r="U202" s="1166"/>
      <c r="V202" s="1166"/>
      <c r="W202" s="1142"/>
      <c r="X202" s="1142"/>
      <c r="Y202" s="1142"/>
      <c r="Z202" s="1142"/>
      <c r="AA202" s="1142"/>
      <c r="AB202" s="1142"/>
      <c r="AC202" s="1142"/>
      <c r="AD202" s="1142"/>
      <c r="AE202" s="1142"/>
      <c r="AF202" s="1142"/>
      <c r="AG202" s="1142"/>
    </row>
    <row r="203">
      <c r="A203" s="1253"/>
      <c r="B203" s="1254"/>
      <c r="C203" s="1255"/>
      <c r="D203" s="1255"/>
      <c r="E203" s="1255"/>
      <c r="F203" s="1256"/>
      <c r="G203" s="229"/>
      <c r="H203" s="1257"/>
      <c r="I203" s="1257"/>
      <c r="J203" s="1257"/>
      <c r="K203" s="1257"/>
      <c r="L203" s="230"/>
      <c r="M203" s="1258"/>
      <c r="N203" s="1258"/>
      <c r="O203" s="1258"/>
      <c r="P203" s="1259"/>
      <c r="Q203" s="1259"/>
    </row>
    <row r="204">
      <c r="A204" s="1209" t="s">
        <v>8346</v>
      </c>
      <c r="B204" s="1260" t="s">
        <v>8347</v>
      </c>
      <c r="C204" s="754"/>
      <c r="D204" s="754" t="s">
        <v>8348</v>
      </c>
      <c r="E204" s="754" t="s">
        <v>8327</v>
      </c>
      <c r="F204" s="754" t="s">
        <v>8349</v>
      </c>
      <c r="G204" s="1261" t="s">
        <v>8350</v>
      </c>
      <c r="H204" s="1262"/>
      <c r="I204" s="1262"/>
      <c r="J204" s="1262"/>
      <c r="K204" s="186"/>
      <c r="L204" s="1261"/>
      <c r="M204" s="1263"/>
      <c r="N204" s="754" t="s">
        <v>8351</v>
      </c>
      <c r="O204" s="1264" t="s">
        <v>96</v>
      </c>
      <c r="P204" s="1171" t="s">
        <v>485</v>
      </c>
      <c r="Q204" s="1171" t="s">
        <v>98</v>
      </c>
      <c r="R204" s="1173">
        <v>43817.0</v>
      </c>
      <c r="S204" s="1265"/>
      <c r="T204" s="1265" t="s">
        <v>99</v>
      </c>
      <c r="U204" s="1142"/>
      <c r="V204" s="1142"/>
      <c r="W204" s="1142"/>
      <c r="X204" s="1142"/>
      <c r="Y204" s="1142"/>
      <c r="Z204" s="1142"/>
      <c r="AA204" s="1142"/>
      <c r="AB204" s="1142"/>
      <c r="AC204" s="1142"/>
      <c r="AD204" s="1142"/>
      <c r="AE204" s="1142"/>
      <c r="AF204" s="1142"/>
      <c r="AG204" s="1142"/>
    </row>
    <row r="205">
      <c r="A205" s="1209" t="s">
        <v>8352</v>
      </c>
      <c r="B205" s="1260" t="s">
        <v>8347</v>
      </c>
      <c r="C205" s="754"/>
      <c r="D205" s="754" t="s">
        <v>8353</v>
      </c>
      <c r="E205" s="754" t="s">
        <v>8354</v>
      </c>
      <c r="F205" s="754" t="s">
        <v>8355</v>
      </c>
      <c r="G205" s="754" t="s">
        <v>8356</v>
      </c>
      <c r="H205" s="1262"/>
      <c r="I205" s="1262"/>
      <c r="J205" s="1262"/>
      <c r="K205" s="186"/>
      <c r="L205" s="1261"/>
      <c r="M205" s="1263"/>
      <c r="N205" s="754" t="s">
        <v>8351</v>
      </c>
      <c r="O205" s="1264" t="s">
        <v>96</v>
      </c>
      <c r="P205" s="1171" t="s">
        <v>485</v>
      </c>
      <c r="Q205" s="1171" t="s">
        <v>98</v>
      </c>
      <c r="R205" s="1173">
        <v>43817.0</v>
      </c>
      <c r="S205" s="1265"/>
      <c r="T205" s="1265" t="s">
        <v>99</v>
      </c>
      <c r="U205" s="1142"/>
      <c r="V205" s="1142"/>
      <c r="W205" s="1142"/>
      <c r="X205" s="1142"/>
      <c r="Y205" s="1142"/>
      <c r="Z205" s="1142"/>
      <c r="AA205" s="1142"/>
      <c r="AB205" s="1142"/>
      <c r="AC205" s="1142"/>
      <c r="AD205" s="1142"/>
      <c r="AE205" s="1142"/>
      <c r="AF205" s="1142"/>
      <c r="AG205" s="1142"/>
    </row>
    <row r="206">
      <c r="A206" s="1209" t="s">
        <v>8357</v>
      </c>
      <c r="B206" s="1260" t="s">
        <v>8347</v>
      </c>
      <c r="C206" s="754"/>
      <c r="D206" s="754" t="s">
        <v>8358</v>
      </c>
      <c r="E206" s="754" t="s">
        <v>8354</v>
      </c>
      <c r="F206" s="754" t="s">
        <v>8355</v>
      </c>
      <c r="G206" s="754" t="s">
        <v>8356</v>
      </c>
      <c r="H206" s="1262"/>
      <c r="I206" s="1262"/>
      <c r="J206" s="1262"/>
      <c r="K206" s="186"/>
      <c r="L206" s="1261"/>
      <c r="M206" s="1263"/>
      <c r="N206" s="754" t="s">
        <v>8359</v>
      </c>
      <c r="O206" s="1264" t="s">
        <v>96</v>
      </c>
      <c r="P206" s="1261"/>
      <c r="Q206" s="1261"/>
      <c r="R206" s="1265"/>
      <c r="S206" s="1265"/>
      <c r="T206" s="1265" t="s">
        <v>99</v>
      </c>
      <c r="U206" s="1142"/>
      <c r="V206" s="1142"/>
      <c r="W206" s="1142"/>
      <c r="X206" s="1142"/>
      <c r="Y206" s="1142"/>
      <c r="Z206" s="1142"/>
      <c r="AA206" s="1142"/>
      <c r="AB206" s="1142"/>
      <c r="AC206" s="1142"/>
      <c r="AD206" s="1142"/>
      <c r="AE206" s="1142"/>
      <c r="AF206" s="1142"/>
      <c r="AG206" s="1142"/>
    </row>
    <row r="207">
      <c r="A207" s="1209" t="s">
        <v>8360</v>
      </c>
      <c r="B207" s="1260" t="s">
        <v>8347</v>
      </c>
      <c r="C207" s="754"/>
      <c r="D207" s="754" t="s">
        <v>8361</v>
      </c>
      <c r="E207" s="754" t="s">
        <v>8354</v>
      </c>
      <c r="F207" s="754" t="s">
        <v>8355</v>
      </c>
      <c r="G207" s="754" t="s">
        <v>8356</v>
      </c>
      <c r="H207" s="1262"/>
      <c r="I207" s="1262"/>
      <c r="J207" s="1262"/>
      <c r="K207" s="186"/>
      <c r="L207" s="1261"/>
      <c r="M207" s="1263"/>
      <c r="N207" s="754" t="s">
        <v>8362</v>
      </c>
      <c r="O207" s="1264" t="s">
        <v>96</v>
      </c>
      <c r="P207" s="1261"/>
      <c r="Q207" s="1261"/>
      <c r="R207" s="1265"/>
      <c r="S207" s="1265"/>
      <c r="T207" s="1265" t="s">
        <v>99</v>
      </c>
      <c r="U207" s="1142"/>
      <c r="V207" s="1142"/>
      <c r="W207" s="1142"/>
      <c r="X207" s="1142"/>
      <c r="Y207" s="1142"/>
      <c r="Z207" s="1142"/>
      <c r="AA207" s="1142"/>
      <c r="AB207" s="1142"/>
      <c r="AC207" s="1142"/>
      <c r="AD207" s="1142"/>
      <c r="AE207" s="1142"/>
      <c r="AF207" s="1142"/>
      <c r="AG207" s="1142"/>
    </row>
    <row r="208">
      <c r="A208" s="1209" t="s">
        <v>8363</v>
      </c>
      <c r="B208" s="1260" t="s">
        <v>8347</v>
      </c>
      <c r="C208" s="754"/>
      <c r="D208" s="754" t="s">
        <v>8364</v>
      </c>
      <c r="E208" s="754" t="s">
        <v>8354</v>
      </c>
      <c r="F208" s="754" t="s">
        <v>8355</v>
      </c>
      <c r="G208" s="754" t="s">
        <v>8356</v>
      </c>
      <c r="H208" s="1262"/>
      <c r="I208" s="1262"/>
      <c r="J208" s="1262"/>
      <c r="K208" s="186"/>
      <c r="L208" s="1261"/>
      <c r="M208" s="1263"/>
      <c r="N208" s="754" t="s">
        <v>8365</v>
      </c>
      <c r="O208" s="1264" t="s">
        <v>96</v>
      </c>
      <c r="P208" s="1261"/>
      <c r="Q208" s="1261"/>
      <c r="R208" s="1265"/>
      <c r="S208" s="1265"/>
      <c r="T208" s="1265" t="s">
        <v>99</v>
      </c>
      <c r="U208" s="1142"/>
      <c r="V208" s="1142"/>
      <c r="W208" s="1142"/>
      <c r="X208" s="1142"/>
      <c r="Y208" s="1142"/>
      <c r="Z208" s="1142"/>
      <c r="AA208" s="1142"/>
      <c r="AB208" s="1142"/>
      <c r="AC208" s="1142"/>
      <c r="AD208" s="1142"/>
      <c r="AE208" s="1142"/>
      <c r="AF208" s="1142"/>
      <c r="AG208" s="1142"/>
    </row>
    <row r="209">
      <c r="A209" s="1209" t="s">
        <v>8366</v>
      </c>
      <c r="B209" s="1260" t="s">
        <v>8347</v>
      </c>
      <c r="C209" s="754"/>
      <c r="D209" s="754" t="s">
        <v>8367</v>
      </c>
      <c r="E209" s="754" t="s">
        <v>8354</v>
      </c>
      <c r="F209" s="754" t="s">
        <v>8355</v>
      </c>
      <c r="G209" s="754" t="s">
        <v>8356</v>
      </c>
      <c r="H209" s="1262"/>
      <c r="I209" s="1262"/>
      <c r="J209" s="1262"/>
      <c r="K209" s="186"/>
      <c r="L209" s="1261"/>
      <c r="M209" s="1263"/>
      <c r="N209" s="754" t="s">
        <v>8351</v>
      </c>
      <c r="O209" s="1264" t="s">
        <v>96</v>
      </c>
      <c r="P209" s="1171" t="s">
        <v>485</v>
      </c>
      <c r="Q209" s="1171" t="s">
        <v>98</v>
      </c>
      <c r="R209" s="1173">
        <v>43817.0</v>
      </c>
      <c r="S209" s="1265"/>
      <c r="T209" s="1265" t="s">
        <v>99</v>
      </c>
      <c r="U209" s="1142"/>
      <c r="V209" s="1142"/>
      <c r="W209" s="1142"/>
      <c r="X209" s="1142"/>
      <c r="Y209" s="1142"/>
      <c r="Z209" s="1142"/>
      <c r="AA209" s="1142"/>
      <c r="AB209" s="1142"/>
      <c r="AC209" s="1142"/>
      <c r="AD209" s="1142"/>
      <c r="AE209" s="1142"/>
      <c r="AF209" s="1142"/>
      <c r="AG209" s="1142"/>
    </row>
    <row r="210">
      <c r="A210" s="1209" t="s">
        <v>8368</v>
      </c>
      <c r="B210" s="1260" t="s">
        <v>8347</v>
      </c>
      <c r="C210" s="754"/>
      <c r="D210" s="754" t="s">
        <v>8369</v>
      </c>
      <c r="E210" s="754" t="s">
        <v>8354</v>
      </c>
      <c r="F210" s="754" t="s">
        <v>8355</v>
      </c>
      <c r="G210" s="754" t="s">
        <v>8356</v>
      </c>
      <c r="H210" s="1262"/>
      <c r="I210" s="1262"/>
      <c r="J210" s="1262"/>
      <c r="K210" s="186"/>
      <c r="L210" s="1261"/>
      <c r="M210" s="1263"/>
      <c r="N210" s="754" t="s">
        <v>8370</v>
      </c>
      <c r="O210" s="1264" t="s">
        <v>96</v>
      </c>
      <c r="P210" s="1261"/>
      <c r="Q210" s="1261"/>
      <c r="R210" s="1265"/>
      <c r="S210" s="1265"/>
      <c r="T210" s="1265" t="s">
        <v>99</v>
      </c>
      <c r="U210" s="1142"/>
      <c r="V210" s="1142"/>
      <c r="W210" s="1142"/>
      <c r="X210" s="1142"/>
      <c r="Y210" s="1142"/>
      <c r="Z210" s="1142"/>
      <c r="AA210" s="1142"/>
      <c r="AB210" s="1142"/>
      <c r="AC210" s="1142"/>
      <c r="AD210" s="1142"/>
      <c r="AE210" s="1142"/>
      <c r="AF210" s="1142"/>
      <c r="AG210" s="1142"/>
    </row>
    <row r="211">
      <c r="A211" s="1266"/>
      <c r="B211" s="1267"/>
      <c r="C211" s="1268"/>
      <c r="D211" s="1268"/>
      <c r="E211" s="1268"/>
      <c r="F211" s="1268"/>
      <c r="G211" s="1267"/>
      <c r="H211" s="1269"/>
      <c r="I211" s="1269"/>
      <c r="J211" s="1269"/>
      <c r="K211" s="1269"/>
      <c r="L211" s="1268"/>
      <c r="M211" s="1270"/>
      <c r="N211" s="1271"/>
      <c r="O211" s="1272"/>
      <c r="P211" s="1267"/>
      <c r="Q211" s="1267"/>
      <c r="R211" s="1142"/>
      <c r="S211" s="1142"/>
      <c r="T211" s="1142"/>
      <c r="U211" s="1142"/>
      <c r="V211" s="1142"/>
      <c r="W211" s="1142"/>
      <c r="X211" s="1142"/>
      <c r="Y211" s="1142"/>
      <c r="Z211" s="1142"/>
      <c r="AA211" s="1142"/>
      <c r="AB211" s="1142"/>
      <c r="AC211" s="1142"/>
      <c r="AD211" s="1142"/>
      <c r="AE211" s="1142"/>
      <c r="AF211" s="1142"/>
      <c r="AG211" s="1142"/>
    </row>
    <row r="212">
      <c r="A212" s="1209" t="s">
        <v>8371</v>
      </c>
      <c r="B212" s="1260" t="s">
        <v>8372</v>
      </c>
      <c r="C212" s="754"/>
      <c r="D212" s="754" t="s">
        <v>8373</v>
      </c>
      <c r="E212" s="754" t="s">
        <v>8374</v>
      </c>
      <c r="F212" s="754" t="s">
        <v>8333</v>
      </c>
      <c r="G212" s="754" t="s">
        <v>8375</v>
      </c>
      <c r="H212" s="1262"/>
      <c r="I212" s="1262"/>
      <c r="J212" s="1262"/>
      <c r="K212" s="186"/>
      <c r="L212" s="1261"/>
      <c r="M212" s="1263"/>
      <c r="N212" s="754" t="s">
        <v>8335</v>
      </c>
      <c r="O212" s="1264" t="s">
        <v>96</v>
      </c>
      <c r="P212" s="1261" t="s">
        <v>485</v>
      </c>
      <c r="Q212" s="1261" t="s">
        <v>98</v>
      </c>
      <c r="R212" s="1273">
        <v>43819.0</v>
      </c>
      <c r="S212" s="1265"/>
      <c r="T212" s="1265" t="s">
        <v>99</v>
      </c>
      <c r="U212" s="1142"/>
      <c r="V212" s="1142"/>
      <c r="W212" s="1142"/>
      <c r="X212" s="1142"/>
      <c r="Y212" s="1142"/>
      <c r="Z212" s="1142"/>
      <c r="AA212" s="1142"/>
      <c r="AB212" s="1142"/>
      <c r="AC212" s="1142"/>
      <c r="AD212" s="1142"/>
      <c r="AE212" s="1142"/>
      <c r="AF212" s="1142"/>
      <c r="AG212" s="1142"/>
    </row>
    <row r="213">
      <c r="A213" s="1209" t="s">
        <v>8376</v>
      </c>
      <c r="B213" s="1260" t="s">
        <v>8372</v>
      </c>
      <c r="C213" s="754"/>
      <c r="D213" s="754" t="s">
        <v>8377</v>
      </c>
      <c r="E213" s="754" t="s">
        <v>8374</v>
      </c>
      <c r="F213" s="754" t="s">
        <v>8333</v>
      </c>
      <c r="G213" s="754" t="s">
        <v>8375</v>
      </c>
      <c r="H213" s="1262"/>
      <c r="I213" s="1262"/>
      <c r="J213" s="1262"/>
      <c r="K213" s="186"/>
      <c r="L213" s="1261"/>
      <c r="M213" s="1263"/>
      <c r="N213" s="754" t="s">
        <v>8335</v>
      </c>
      <c r="O213" s="1264" t="s">
        <v>96</v>
      </c>
      <c r="P213" s="1261" t="s">
        <v>485</v>
      </c>
      <c r="Q213" s="1261" t="s">
        <v>98</v>
      </c>
      <c r="R213" s="1273">
        <v>43819.0</v>
      </c>
      <c r="S213" s="1265"/>
      <c r="T213" s="1265" t="s">
        <v>99</v>
      </c>
      <c r="U213" s="1142"/>
      <c r="V213" s="1142"/>
      <c r="W213" s="1142"/>
      <c r="X213" s="1142"/>
      <c r="Y213" s="1142"/>
      <c r="Z213" s="1142"/>
      <c r="AA213" s="1142"/>
      <c r="AB213" s="1142"/>
      <c r="AC213" s="1142"/>
      <c r="AD213" s="1142"/>
      <c r="AE213" s="1142"/>
      <c r="AF213" s="1142"/>
      <c r="AG213" s="1142"/>
    </row>
    <row r="214">
      <c r="A214" s="1209" t="s">
        <v>8378</v>
      </c>
      <c r="B214" s="1260" t="s">
        <v>8372</v>
      </c>
      <c r="C214" s="754"/>
      <c r="D214" s="754" t="s">
        <v>8379</v>
      </c>
      <c r="E214" s="754" t="s">
        <v>8374</v>
      </c>
      <c r="F214" s="754" t="s">
        <v>8333</v>
      </c>
      <c r="G214" s="754" t="s">
        <v>8375</v>
      </c>
      <c r="H214" s="1262"/>
      <c r="I214" s="1262"/>
      <c r="J214" s="1262"/>
      <c r="K214" s="186"/>
      <c r="L214" s="1261"/>
      <c r="M214" s="1263"/>
      <c r="N214" s="1263"/>
      <c r="O214" s="1264" t="s">
        <v>96</v>
      </c>
      <c r="P214" s="1261" t="s">
        <v>485</v>
      </c>
      <c r="Q214" s="1261" t="s">
        <v>98</v>
      </c>
      <c r="R214" s="1273">
        <v>43819.0</v>
      </c>
      <c r="S214" s="1265"/>
      <c r="T214" s="1265" t="s">
        <v>99</v>
      </c>
      <c r="U214" s="1142"/>
      <c r="V214" s="1142"/>
      <c r="W214" s="1142"/>
      <c r="X214" s="1142"/>
      <c r="Y214" s="1142"/>
      <c r="Z214" s="1142"/>
      <c r="AA214" s="1142"/>
      <c r="AB214" s="1142"/>
      <c r="AC214" s="1142"/>
      <c r="AD214" s="1142"/>
      <c r="AE214" s="1142"/>
      <c r="AF214" s="1142"/>
      <c r="AG214" s="1142"/>
    </row>
    <row r="215">
      <c r="A215" s="1209" t="s">
        <v>8380</v>
      </c>
      <c r="B215" s="1260" t="s">
        <v>8372</v>
      </c>
      <c r="C215" s="754"/>
      <c r="D215" s="754" t="s">
        <v>8381</v>
      </c>
      <c r="E215" s="754" t="s">
        <v>8374</v>
      </c>
      <c r="F215" s="754" t="s">
        <v>8333</v>
      </c>
      <c r="G215" s="754" t="s">
        <v>8375</v>
      </c>
      <c r="H215" s="1262"/>
      <c r="I215" s="1262"/>
      <c r="J215" s="1262"/>
      <c r="K215" s="186"/>
      <c r="L215" s="1261"/>
      <c r="M215" s="1263"/>
      <c r="N215" s="1263"/>
      <c r="O215" s="1264" t="s">
        <v>96</v>
      </c>
      <c r="P215" s="1261" t="s">
        <v>485</v>
      </c>
      <c r="Q215" s="1261" t="s">
        <v>98</v>
      </c>
      <c r="R215" s="1273">
        <v>43819.0</v>
      </c>
      <c r="S215" s="1265"/>
      <c r="T215" s="1265" t="s">
        <v>99</v>
      </c>
      <c r="U215" s="1142"/>
      <c r="V215" s="1142"/>
      <c r="W215" s="1142"/>
      <c r="X215" s="1142"/>
      <c r="Y215" s="1142"/>
      <c r="Z215" s="1142"/>
      <c r="AA215" s="1142"/>
      <c r="AB215" s="1142"/>
      <c r="AC215" s="1142"/>
      <c r="AD215" s="1142"/>
      <c r="AE215" s="1142"/>
      <c r="AF215" s="1142"/>
      <c r="AG215" s="1142"/>
    </row>
    <row r="216">
      <c r="A216" s="1209" t="s">
        <v>8382</v>
      </c>
      <c r="B216" s="1260" t="s">
        <v>8372</v>
      </c>
      <c r="C216" s="754"/>
      <c r="D216" s="754" t="s">
        <v>8383</v>
      </c>
      <c r="E216" s="754" t="s">
        <v>8374</v>
      </c>
      <c r="F216" s="754" t="s">
        <v>8333</v>
      </c>
      <c r="G216" s="754" t="s">
        <v>8375</v>
      </c>
      <c r="H216" s="1262"/>
      <c r="I216" s="1262"/>
      <c r="J216" s="1262"/>
      <c r="K216" s="186"/>
      <c r="L216" s="1261"/>
      <c r="M216" s="1263"/>
      <c r="N216" s="1263"/>
      <c r="O216" s="1264" t="s">
        <v>96</v>
      </c>
      <c r="P216" s="1261" t="s">
        <v>485</v>
      </c>
      <c r="Q216" s="1261" t="s">
        <v>98</v>
      </c>
      <c r="R216" s="1273">
        <v>43819.0</v>
      </c>
      <c r="S216" s="1265"/>
      <c r="T216" s="1265" t="s">
        <v>99</v>
      </c>
      <c r="U216" s="1142"/>
      <c r="V216" s="1142"/>
      <c r="W216" s="1142"/>
      <c r="X216" s="1142"/>
      <c r="Y216" s="1142"/>
      <c r="Z216" s="1142"/>
      <c r="AA216" s="1142"/>
      <c r="AB216" s="1142"/>
      <c r="AC216" s="1142"/>
      <c r="AD216" s="1142"/>
      <c r="AE216" s="1142"/>
      <c r="AF216" s="1142"/>
      <c r="AG216" s="1142"/>
    </row>
    <row r="217">
      <c r="A217" s="1209" t="s">
        <v>8384</v>
      </c>
      <c r="B217" s="1260" t="s">
        <v>8372</v>
      </c>
      <c r="C217" s="754"/>
      <c r="D217" s="754" t="s">
        <v>8385</v>
      </c>
      <c r="E217" s="754" t="s">
        <v>8374</v>
      </c>
      <c r="F217" s="754" t="s">
        <v>8333</v>
      </c>
      <c r="G217" s="754" t="s">
        <v>8375</v>
      </c>
      <c r="H217" s="1262"/>
      <c r="I217" s="1262"/>
      <c r="J217" s="1262"/>
      <c r="K217" s="186"/>
      <c r="L217" s="1261"/>
      <c r="M217" s="1263"/>
      <c r="N217" s="1263"/>
      <c r="O217" s="1264" t="s">
        <v>96</v>
      </c>
      <c r="P217" s="1261" t="s">
        <v>485</v>
      </c>
      <c r="Q217" s="1261" t="s">
        <v>98</v>
      </c>
      <c r="R217" s="1273">
        <v>43819.0</v>
      </c>
      <c r="S217" s="1265"/>
      <c r="T217" s="1265" t="s">
        <v>99</v>
      </c>
      <c r="U217" s="1142"/>
      <c r="V217" s="1142"/>
      <c r="W217" s="1142"/>
      <c r="X217" s="1142"/>
      <c r="Y217" s="1142"/>
      <c r="Z217" s="1142"/>
      <c r="AA217" s="1142"/>
      <c r="AB217" s="1142"/>
      <c r="AC217" s="1142"/>
      <c r="AD217" s="1142"/>
      <c r="AE217" s="1142"/>
      <c r="AF217" s="1142"/>
      <c r="AG217" s="1142"/>
    </row>
    <row r="218">
      <c r="A218" s="1253"/>
      <c r="B218" s="1254"/>
      <c r="C218" s="1255"/>
      <c r="D218" s="1255"/>
      <c r="E218" s="1255"/>
      <c r="F218" s="1256"/>
      <c r="G218" s="229"/>
      <c r="H218" s="1257"/>
      <c r="I218" s="1257"/>
      <c r="J218" s="1257"/>
      <c r="K218" s="1257"/>
      <c r="L218" s="230"/>
      <c r="M218" s="1258"/>
      <c r="N218" s="1258"/>
      <c r="O218" s="1259"/>
      <c r="P218" s="1259"/>
      <c r="Q218" s="1259"/>
    </row>
    <row r="219">
      <c r="A219" s="1209" t="s">
        <v>8386</v>
      </c>
      <c r="B219" s="1260" t="s">
        <v>8387</v>
      </c>
      <c r="C219" s="754"/>
      <c r="D219" s="754" t="s">
        <v>8388</v>
      </c>
      <c r="E219" s="754" t="s">
        <v>8327</v>
      </c>
      <c r="F219" s="754" t="s">
        <v>8389</v>
      </c>
      <c r="G219" s="1261" t="s">
        <v>8390</v>
      </c>
      <c r="H219" s="1262"/>
      <c r="I219" s="1262"/>
      <c r="J219" s="1262"/>
      <c r="K219" s="186"/>
      <c r="L219" s="1261"/>
      <c r="M219" s="1263"/>
      <c r="N219" s="754" t="s">
        <v>8391</v>
      </c>
      <c r="O219" s="1264" t="s">
        <v>96</v>
      </c>
      <c r="P219" s="1261" t="s">
        <v>485</v>
      </c>
      <c r="Q219" s="1261" t="s">
        <v>98</v>
      </c>
      <c r="R219" s="1273">
        <v>43819.0</v>
      </c>
      <c r="S219" s="1265"/>
      <c r="T219" s="1265" t="s">
        <v>99</v>
      </c>
      <c r="U219" s="1155"/>
      <c r="V219" s="1155"/>
      <c r="W219" s="1155"/>
      <c r="X219" s="1155"/>
      <c r="Y219" s="1142"/>
      <c r="Z219" s="1142"/>
      <c r="AA219" s="1142"/>
      <c r="AB219" s="1142"/>
      <c r="AC219" s="1142"/>
      <c r="AD219" s="1142"/>
      <c r="AE219" s="1142"/>
      <c r="AF219" s="1142"/>
      <c r="AG219" s="1142"/>
    </row>
    <row r="220">
      <c r="A220" s="1209" t="s">
        <v>8392</v>
      </c>
      <c r="B220" s="1260" t="s">
        <v>8387</v>
      </c>
      <c r="C220" s="754"/>
      <c r="D220" s="754" t="s">
        <v>8393</v>
      </c>
      <c r="E220" s="754" t="s">
        <v>8394</v>
      </c>
      <c r="F220" s="754" t="s">
        <v>8395</v>
      </c>
      <c r="G220" s="754" t="s">
        <v>8396</v>
      </c>
      <c r="H220" s="1262"/>
      <c r="I220" s="1262"/>
      <c r="J220" s="1262"/>
      <c r="K220" s="186"/>
      <c r="L220" s="1261"/>
      <c r="M220" s="1274"/>
      <c r="N220" s="754" t="s">
        <v>8391</v>
      </c>
      <c r="O220" s="1264" t="s">
        <v>96</v>
      </c>
      <c r="P220" s="1261" t="s">
        <v>485</v>
      </c>
      <c r="Q220" s="1261" t="s">
        <v>98</v>
      </c>
      <c r="R220" s="1273">
        <v>43819.0</v>
      </c>
      <c r="S220" s="1265"/>
      <c r="T220" s="1265" t="s">
        <v>99</v>
      </c>
      <c r="U220" s="1155"/>
      <c r="V220" s="1155"/>
      <c r="W220" s="1155"/>
      <c r="X220" s="1155"/>
      <c r="Y220" s="1142"/>
      <c r="Z220" s="1142"/>
      <c r="AA220" s="1142"/>
      <c r="AB220" s="1142"/>
      <c r="AC220" s="1142"/>
      <c r="AD220" s="1142"/>
      <c r="AE220" s="1142"/>
      <c r="AF220" s="1142"/>
      <c r="AG220" s="1142"/>
    </row>
    <row r="221">
      <c r="A221" s="1266"/>
      <c r="B221" s="1267"/>
      <c r="C221" s="1268"/>
      <c r="D221" s="1268"/>
      <c r="E221" s="1268"/>
      <c r="F221" s="1268"/>
      <c r="G221" s="1268"/>
      <c r="H221" s="1269"/>
      <c r="I221" s="1269"/>
      <c r="J221" s="1269"/>
      <c r="K221" s="1269"/>
      <c r="L221" s="1268"/>
      <c r="M221" s="1271"/>
      <c r="N221" s="1271"/>
      <c r="O221" s="1272"/>
      <c r="P221" s="1267"/>
      <c r="Q221" s="1267"/>
      <c r="R221" s="1142"/>
      <c r="S221" s="1142"/>
      <c r="T221" s="1142"/>
      <c r="U221" s="1142"/>
      <c r="V221" s="1142"/>
      <c r="W221" s="1142"/>
      <c r="X221" s="1142"/>
      <c r="Y221" s="1142"/>
      <c r="Z221" s="1142"/>
      <c r="AA221" s="1142"/>
      <c r="AB221" s="1142"/>
      <c r="AC221" s="1142"/>
      <c r="AD221" s="1142"/>
      <c r="AE221" s="1142"/>
      <c r="AF221" s="1142"/>
      <c r="AG221" s="1142"/>
    </row>
    <row r="222">
      <c r="A222" s="1209" t="s">
        <v>8397</v>
      </c>
      <c r="B222" s="1260" t="s">
        <v>8398</v>
      </c>
      <c r="C222" s="754"/>
      <c r="D222" s="754" t="s">
        <v>8399</v>
      </c>
      <c r="E222" s="754" t="s">
        <v>8327</v>
      </c>
      <c r="F222" s="754" t="s">
        <v>8400</v>
      </c>
      <c r="G222" s="754" t="s">
        <v>8401</v>
      </c>
      <c r="H222" s="1262"/>
      <c r="I222" s="1262"/>
      <c r="J222" s="1262"/>
      <c r="K222" s="186"/>
      <c r="L222" s="1261"/>
      <c r="M222" s="1263"/>
      <c r="N222" s="1263"/>
      <c r="O222" s="1264" t="s">
        <v>96</v>
      </c>
      <c r="P222" s="1261" t="s">
        <v>485</v>
      </c>
      <c r="Q222" s="1261" t="s">
        <v>98</v>
      </c>
      <c r="R222" s="1273">
        <v>43819.0</v>
      </c>
      <c r="S222" s="1265"/>
      <c r="T222" s="1265" t="s">
        <v>99</v>
      </c>
      <c r="U222" s="1155"/>
      <c r="V222" s="1155"/>
      <c r="W222" s="1155"/>
      <c r="X222" s="1155"/>
      <c r="Y222" s="1155"/>
      <c r="Z222" s="1155"/>
      <c r="AA222" s="1155"/>
      <c r="AB222" s="1155"/>
      <c r="AC222" s="1155"/>
      <c r="AD222" s="1155"/>
      <c r="AE222" s="1155"/>
      <c r="AF222" s="1155"/>
      <c r="AG222" s="1155"/>
    </row>
    <row r="223">
      <c r="A223" s="1209" t="s">
        <v>8402</v>
      </c>
      <c r="B223" s="1260" t="s">
        <v>8398</v>
      </c>
      <c r="C223" s="754"/>
      <c r="D223" s="754" t="s">
        <v>8403</v>
      </c>
      <c r="E223" s="754" t="s">
        <v>8327</v>
      </c>
      <c r="F223" s="754" t="s">
        <v>8404</v>
      </c>
      <c r="G223" s="754" t="s">
        <v>8405</v>
      </c>
      <c r="H223" s="1262"/>
      <c r="I223" s="1262"/>
      <c r="J223" s="1262"/>
      <c r="K223" s="186"/>
      <c r="L223" s="1261"/>
      <c r="M223" s="1263"/>
      <c r="N223" s="1263"/>
      <c r="O223" s="1264" t="s">
        <v>96</v>
      </c>
      <c r="P223" s="1261" t="s">
        <v>485</v>
      </c>
      <c r="Q223" s="1261" t="s">
        <v>98</v>
      </c>
      <c r="R223" s="1273">
        <v>43819.0</v>
      </c>
      <c r="S223" s="1265"/>
      <c r="T223" s="1265" t="s">
        <v>99</v>
      </c>
      <c r="U223" s="1155"/>
      <c r="V223" s="1155"/>
      <c r="W223" s="1155"/>
      <c r="X223" s="1155"/>
      <c r="Y223" s="1155"/>
      <c r="Z223" s="1155"/>
      <c r="AA223" s="1155"/>
      <c r="AB223" s="1155"/>
      <c r="AC223" s="1155"/>
      <c r="AD223" s="1155"/>
      <c r="AE223" s="1155"/>
      <c r="AF223" s="1155"/>
      <c r="AG223" s="1155"/>
    </row>
    <row r="224">
      <c r="A224" s="1253"/>
      <c r="B224" s="1255"/>
      <c r="C224" s="1255"/>
      <c r="D224" s="1255"/>
      <c r="E224" s="1255"/>
      <c r="F224" s="1255"/>
      <c r="G224" s="1255"/>
      <c r="H224" s="1275"/>
      <c r="I224" s="1275"/>
      <c r="J224" s="1275"/>
      <c r="K224" s="1275"/>
      <c r="L224" s="1276"/>
      <c r="M224" s="1277"/>
      <c r="N224" s="1277"/>
      <c r="O224" s="1278"/>
      <c r="P224" s="1278"/>
      <c r="Q224" s="1278"/>
      <c r="R224" s="1155"/>
      <c r="S224" s="1155"/>
      <c r="T224" s="1155"/>
      <c r="U224" s="1155"/>
      <c r="V224" s="1155"/>
      <c r="W224" s="1155"/>
      <c r="X224" s="1155"/>
      <c r="Y224" s="1155"/>
      <c r="Z224" s="1155"/>
      <c r="AA224" s="1155"/>
      <c r="AB224" s="1155"/>
      <c r="AC224" s="1155"/>
      <c r="AD224" s="1155"/>
      <c r="AE224" s="1155"/>
      <c r="AF224" s="1155"/>
      <c r="AG224" s="1155"/>
    </row>
    <row r="225">
      <c r="A225" s="1209" t="s">
        <v>8406</v>
      </c>
      <c r="B225" s="1279" t="s">
        <v>8407</v>
      </c>
      <c r="C225" s="754"/>
      <c r="D225" s="754" t="s">
        <v>8408</v>
      </c>
      <c r="E225" s="754" t="s">
        <v>8409</v>
      </c>
      <c r="F225" s="754" t="s">
        <v>8410</v>
      </c>
      <c r="G225" s="754" t="s">
        <v>8411</v>
      </c>
      <c r="H225" s="1262"/>
      <c r="I225" s="1262"/>
      <c r="J225" s="1262"/>
      <c r="K225" s="186"/>
      <c r="L225" s="1261"/>
      <c r="M225" s="1263"/>
      <c r="N225" s="1263"/>
      <c r="O225" s="1264" t="s">
        <v>96</v>
      </c>
      <c r="P225" s="1261" t="s">
        <v>485</v>
      </c>
      <c r="Q225" s="1261" t="s">
        <v>98</v>
      </c>
      <c r="R225" s="1273">
        <v>43819.0</v>
      </c>
      <c r="S225" s="1265"/>
      <c r="T225" s="1265" t="s">
        <v>99</v>
      </c>
      <c r="U225" s="1155"/>
      <c r="V225" s="1155"/>
      <c r="W225" s="1155"/>
      <c r="X225" s="1155"/>
      <c r="Y225" s="1155"/>
      <c r="Z225" s="1155"/>
      <c r="AA225" s="1155"/>
      <c r="AB225" s="1155"/>
      <c r="AC225" s="1155"/>
      <c r="AD225" s="1155"/>
      <c r="AE225" s="1155"/>
      <c r="AF225" s="1155"/>
      <c r="AG225" s="1155"/>
    </row>
    <row r="226">
      <c r="A226" s="1209" t="s">
        <v>8412</v>
      </c>
      <c r="B226" s="1279" t="s">
        <v>8407</v>
      </c>
      <c r="C226" s="754"/>
      <c r="D226" s="754" t="s">
        <v>8413</v>
      </c>
      <c r="E226" s="754" t="s">
        <v>8409</v>
      </c>
      <c r="F226" s="754" t="s">
        <v>8414</v>
      </c>
      <c r="G226" s="754" t="s">
        <v>8415</v>
      </c>
      <c r="H226" s="1262"/>
      <c r="I226" s="1262"/>
      <c r="J226" s="1262"/>
      <c r="K226" s="186"/>
      <c r="L226" s="1261"/>
      <c r="M226" s="1280" t="str">
        <f t="shared" ref="M226:M228" si="24">HYPERLINK("https://p2kratinteam.atlassian.net/browse/PF-1515","PF-1515")</f>
        <v>PF-1515</v>
      </c>
      <c r="N226" s="754" t="s">
        <v>8416</v>
      </c>
      <c r="O226" s="1264" t="s">
        <v>96</v>
      </c>
      <c r="P226" s="1261" t="s">
        <v>485</v>
      </c>
      <c r="Q226" s="1261" t="s">
        <v>98</v>
      </c>
      <c r="R226" s="1273">
        <v>43819.0</v>
      </c>
      <c r="S226" s="1265"/>
      <c r="T226" s="1265" t="s">
        <v>99</v>
      </c>
      <c r="U226" s="1155"/>
      <c r="V226" s="1155"/>
      <c r="W226" s="1155"/>
      <c r="X226" s="1155"/>
      <c r="Y226" s="1155"/>
      <c r="Z226" s="1155"/>
      <c r="AA226" s="1155"/>
      <c r="AB226" s="1155"/>
      <c r="AC226" s="1155"/>
      <c r="AD226" s="1155"/>
      <c r="AE226" s="1155"/>
      <c r="AF226" s="1155"/>
      <c r="AG226" s="1155"/>
    </row>
    <row r="227">
      <c r="A227" s="1209" t="s">
        <v>8417</v>
      </c>
      <c r="B227" s="1279" t="s">
        <v>8407</v>
      </c>
      <c r="C227" s="754"/>
      <c r="D227" s="754" t="s">
        <v>8418</v>
      </c>
      <c r="E227" s="754" t="s">
        <v>8409</v>
      </c>
      <c r="F227" s="754" t="s">
        <v>8419</v>
      </c>
      <c r="G227" s="754" t="s">
        <v>8415</v>
      </c>
      <c r="H227" s="1262"/>
      <c r="I227" s="1262"/>
      <c r="J227" s="1262"/>
      <c r="K227" s="186"/>
      <c r="L227" s="1261"/>
      <c r="M227" s="1280" t="str">
        <f t="shared" si="24"/>
        <v>PF-1515</v>
      </c>
      <c r="N227" s="754" t="s">
        <v>8416</v>
      </c>
      <c r="O227" s="1264" t="s">
        <v>96</v>
      </c>
      <c r="P227" s="1261" t="s">
        <v>485</v>
      </c>
      <c r="Q227" s="1261" t="s">
        <v>98</v>
      </c>
      <c r="R227" s="1273">
        <v>43819.0</v>
      </c>
      <c r="S227" s="1265"/>
      <c r="T227" s="1265" t="s">
        <v>99</v>
      </c>
      <c r="U227" s="1155"/>
      <c r="V227" s="1155"/>
      <c r="W227" s="1155"/>
      <c r="X227" s="1155"/>
      <c r="Y227" s="1155"/>
      <c r="Z227" s="1155"/>
      <c r="AA227" s="1155"/>
      <c r="AB227" s="1155"/>
      <c r="AC227" s="1155"/>
      <c r="AD227" s="1155"/>
      <c r="AE227" s="1155"/>
      <c r="AF227" s="1155"/>
      <c r="AG227" s="1155"/>
    </row>
    <row r="228">
      <c r="A228" s="1209" t="s">
        <v>8420</v>
      </c>
      <c r="B228" s="1279" t="s">
        <v>8407</v>
      </c>
      <c r="C228" s="754"/>
      <c r="D228" s="754" t="s">
        <v>8421</v>
      </c>
      <c r="E228" s="754" t="s">
        <v>8409</v>
      </c>
      <c r="F228" s="754" t="s">
        <v>8422</v>
      </c>
      <c r="G228" s="754" t="s">
        <v>8415</v>
      </c>
      <c r="H228" s="1262"/>
      <c r="I228" s="1262"/>
      <c r="J228" s="1262"/>
      <c r="K228" s="186"/>
      <c r="L228" s="1261"/>
      <c r="M228" s="1280" t="str">
        <f t="shared" si="24"/>
        <v>PF-1515</v>
      </c>
      <c r="N228" s="754" t="s">
        <v>8423</v>
      </c>
      <c r="O228" s="1264" t="s">
        <v>96</v>
      </c>
      <c r="P228" s="1261" t="s">
        <v>485</v>
      </c>
      <c r="Q228" s="1261" t="s">
        <v>98</v>
      </c>
      <c r="R228" s="1273">
        <v>43819.0</v>
      </c>
      <c r="S228" s="1265"/>
      <c r="T228" s="1265" t="s">
        <v>99</v>
      </c>
      <c r="U228" s="1155"/>
      <c r="V228" s="1155"/>
      <c r="W228" s="1155"/>
      <c r="X228" s="1155"/>
      <c r="Y228" s="1155"/>
      <c r="Z228" s="1155"/>
      <c r="AA228" s="1155"/>
      <c r="AB228" s="1155"/>
      <c r="AC228" s="1155"/>
      <c r="AD228" s="1155"/>
      <c r="AE228" s="1155"/>
      <c r="AF228" s="1155"/>
      <c r="AG228" s="1155"/>
    </row>
    <row r="229">
      <c r="A229" s="1209" t="s">
        <v>8424</v>
      </c>
      <c r="B229" s="1279" t="s">
        <v>8407</v>
      </c>
      <c r="C229" s="754"/>
      <c r="D229" s="754" t="s">
        <v>8425</v>
      </c>
      <c r="E229" s="754" t="s">
        <v>8409</v>
      </c>
      <c r="F229" s="754" t="s">
        <v>8426</v>
      </c>
      <c r="G229" s="754" t="s">
        <v>8427</v>
      </c>
      <c r="H229" s="1262"/>
      <c r="I229" s="1262"/>
      <c r="J229" s="1262"/>
      <c r="K229" s="186"/>
      <c r="L229" s="1261"/>
      <c r="M229" s="1281"/>
      <c r="N229" s="754" t="s">
        <v>8428</v>
      </c>
      <c r="O229" s="1264"/>
      <c r="P229" s="1261" t="s">
        <v>485</v>
      </c>
      <c r="Q229" s="1261" t="s">
        <v>98</v>
      </c>
      <c r="R229" s="1273">
        <v>43819.0</v>
      </c>
      <c r="S229" s="1265"/>
      <c r="T229" s="1265" t="s">
        <v>99</v>
      </c>
      <c r="U229" s="1155"/>
      <c r="V229" s="1155"/>
      <c r="W229" s="1155"/>
      <c r="X229" s="1155"/>
      <c r="Y229" s="1155"/>
      <c r="Z229" s="1155"/>
      <c r="AA229" s="1155"/>
      <c r="AB229" s="1155"/>
      <c r="AC229" s="1155"/>
      <c r="AD229" s="1155"/>
      <c r="AE229" s="1155"/>
      <c r="AF229" s="1155"/>
      <c r="AG229" s="1155"/>
    </row>
    <row r="230">
      <c r="A230" s="1282" t="s">
        <v>8429</v>
      </c>
      <c r="B230" s="1282"/>
      <c r="C230" s="1282"/>
      <c r="D230" s="1282"/>
      <c r="E230" s="1282"/>
      <c r="F230" s="1282"/>
      <c r="G230" s="1282"/>
      <c r="H230" s="1282"/>
      <c r="I230" s="1282"/>
      <c r="J230" s="1282"/>
      <c r="K230" s="1282"/>
      <c r="L230" s="1282"/>
      <c r="M230" s="1282"/>
      <c r="N230" s="1282"/>
      <c r="O230" s="1282"/>
      <c r="P230" s="1282"/>
      <c r="Q230" s="1282"/>
      <c r="R230" s="1282"/>
      <c r="S230" s="1282"/>
      <c r="T230" s="1282"/>
      <c r="U230" s="1282"/>
      <c r="V230" s="1282"/>
      <c r="W230" s="1282"/>
      <c r="X230" s="1282"/>
      <c r="Y230" s="1282"/>
      <c r="Z230" s="1282"/>
      <c r="AA230" s="1282"/>
      <c r="AB230" s="1282"/>
      <c r="AC230" s="1282"/>
      <c r="AD230" s="1282"/>
      <c r="AE230" s="1282"/>
      <c r="AF230" s="1282"/>
      <c r="AG230" s="1282"/>
    </row>
    <row r="231">
      <c r="A231" s="1283" t="s">
        <v>8430</v>
      </c>
      <c r="B231" s="1279" t="s">
        <v>8431</v>
      </c>
      <c r="C231" s="232"/>
      <c r="D231" s="232" t="s">
        <v>8432</v>
      </c>
      <c r="E231" s="296"/>
      <c r="F231" s="186" t="s">
        <v>8433</v>
      </c>
      <c r="G231" s="186" t="s">
        <v>8434</v>
      </c>
      <c r="H231" s="1246">
        <v>43908.0</v>
      </c>
      <c r="I231" s="296" t="s">
        <v>383</v>
      </c>
      <c r="J231" s="132">
        <v>43888.0</v>
      </c>
      <c r="K231" s="1284" t="s">
        <v>47</v>
      </c>
      <c r="L231" s="232" t="s">
        <v>383</v>
      </c>
      <c r="M231" s="235"/>
      <c r="N231" s="232"/>
      <c r="O231" s="232"/>
      <c r="P231" s="337"/>
      <c r="Q231" s="337"/>
      <c r="S231" s="618" t="s">
        <v>116</v>
      </c>
    </row>
    <row r="232">
      <c r="A232" s="1283" t="s">
        <v>8435</v>
      </c>
      <c r="B232" s="1279" t="s">
        <v>8431</v>
      </c>
      <c r="C232" s="232"/>
      <c r="D232" s="232" t="s">
        <v>8432</v>
      </c>
      <c r="E232" s="296"/>
      <c r="F232" s="186" t="s">
        <v>8436</v>
      </c>
      <c r="G232" s="186" t="s">
        <v>8437</v>
      </c>
      <c r="H232" s="1246">
        <v>43908.0</v>
      </c>
      <c r="I232" s="296" t="s">
        <v>383</v>
      </c>
      <c r="J232" s="132">
        <v>43888.0</v>
      </c>
      <c r="K232" s="1284" t="s">
        <v>47</v>
      </c>
      <c r="L232" s="232" t="s">
        <v>383</v>
      </c>
      <c r="N232" s="709" t="s">
        <v>2250</v>
      </c>
      <c r="S232" s="618" t="s">
        <v>116</v>
      </c>
    </row>
    <row r="233">
      <c r="A233" s="1283" t="s">
        <v>8438</v>
      </c>
      <c r="B233" s="1279" t="s">
        <v>8431</v>
      </c>
      <c r="C233" s="232"/>
      <c r="D233" s="232" t="s">
        <v>8432</v>
      </c>
      <c r="E233" s="296"/>
      <c r="F233" s="186" t="s">
        <v>8439</v>
      </c>
      <c r="G233" s="186" t="s">
        <v>8440</v>
      </c>
      <c r="H233" s="1246">
        <v>43882.0</v>
      </c>
      <c r="I233" s="296" t="s">
        <v>383</v>
      </c>
      <c r="J233" s="132">
        <v>43888.0</v>
      </c>
      <c r="K233" s="1284" t="s">
        <v>47</v>
      </c>
      <c r="L233" s="232" t="s">
        <v>383</v>
      </c>
      <c r="N233" s="709"/>
      <c r="S233" s="618" t="s">
        <v>116</v>
      </c>
    </row>
    <row r="234">
      <c r="A234" s="1283" t="s">
        <v>8441</v>
      </c>
      <c r="B234" s="1279" t="s">
        <v>8431</v>
      </c>
      <c r="C234" s="232"/>
      <c r="D234" s="232" t="s">
        <v>8432</v>
      </c>
      <c r="E234" s="296"/>
      <c r="F234" s="186" t="s">
        <v>8442</v>
      </c>
      <c r="G234" s="186" t="s">
        <v>8443</v>
      </c>
      <c r="H234" s="1246">
        <v>43882.0</v>
      </c>
      <c r="I234" s="296" t="s">
        <v>383</v>
      </c>
      <c r="J234" s="132">
        <v>43888.0</v>
      </c>
      <c r="K234" s="1284" t="s">
        <v>47</v>
      </c>
      <c r="L234" s="232" t="s">
        <v>383</v>
      </c>
      <c r="N234" s="709"/>
      <c r="S234" s="618" t="s">
        <v>116</v>
      </c>
    </row>
    <row r="235">
      <c r="A235" s="1283" t="s">
        <v>8444</v>
      </c>
      <c r="B235" s="1279" t="s">
        <v>8431</v>
      </c>
      <c r="C235" s="232"/>
      <c r="D235" s="232" t="s">
        <v>8432</v>
      </c>
      <c r="E235" s="296"/>
      <c r="F235" s="186" t="s">
        <v>8445</v>
      </c>
      <c r="G235" s="186" t="s">
        <v>8446</v>
      </c>
      <c r="H235" s="1246">
        <v>43882.0</v>
      </c>
      <c r="I235" s="296" t="s">
        <v>383</v>
      </c>
      <c r="J235" s="132">
        <v>43888.0</v>
      </c>
      <c r="K235" s="1284" t="s">
        <v>47</v>
      </c>
      <c r="L235" s="232" t="s">
        <v>383</v>
      </c>
      <c r="N235" s="709"/>
      <c r="S235" s="618" t="s">
        <v>116</v>
      </c>
    </row>
    <row r="236">
      <c r="A236" s="1282" t="s">
        <v>8447</v>
      </c>
      <c r="B236" s="1285"/>
      <c r="C236" s="1285"/>
      <c r="D236" s="1285"/>
      <c r="E236" s="1285"/>
      <c r="F236" s="1285"/>
      <c r="G236" s="1285"/>
      <c r="H236" s="1285"/>
      <c r="I236" s="1285"/>
      <c r="J236" s="1285"/>
      <c r="K236" s="1285"/>
      <c r="L236" s="1285"/>
      <c r="M236" s="1285"/>
      <c r="N236" s="1285"/>
      <c r="O236" s="1285"/>
      <c r="P236" s="1285"/>
      <c r="Q236" s="1285"/>
      <c r="R236" s="1285"/>
      <c r="S236" s="1285"/>
      <c r="T236" s="1285"/>
      <c r="U236" s="1285"/>
      <c r="V236" s="1285"/>
      <c r="W236" s="1285"/>
      <c r="X236" s="1285"/>
      <c r="Y236" s="1285"/>
      <c r="Z236" s="1285"/>
      <c r="AA236" s="1285"/>
      <c r="AB236" s="1285"/>
      <c r="AC236" s="1285"/>
      <c r="AD236" s="1285"/>
      <c r="AE236" s="1285"/>
      <c r="AF236" s="1285"/>
      <c r="AG236" s="1285"/>
    </row>
    <row r="237">
      <c r="A237" s="671" t="s">
        <v>8448</v>
      </c>
      <c r="B237" s="1286" t="s">
        <v>8449</v>
      </c>
      <c r="C237" s="95"/>
      <c r="D237" s="618" t="s">
        <v>8450</v>
      </c>
      <c r="E237" s="95"/>
      <c r="F237" s="537" t="s">
        <v>8451</v>
      </c>
      <c r="G237" s="1287" t="s">
        <v>8452</v>
      </c>
      <c r="H237" s="1288">
        <v>43885.0</v>
      </c>
      <c r="I237" s="618" t="s">
        <v>383</v>
      </c>
      <c r="J237" s="132">
        <v>43888.0</v>
      </c>
      <c r="K237" s="1289" t="s">
        <v>3051</v>
      </c>
      <c r="L237" s="133" t="s">
        <v>383</v>
      </c>
      <c r="M237" s="95"/>
      <c r="N237" s="95"/>
      <c r="O237" s="95"/>
      <c r="P237" s="95"/>
      <c r="Q237" s="95"/>
      <c r="R237" s="95"/>
      <c r="S237" s="618" t="s">
        <v>116</v>
      </c>
      <c r="T237" s="95"/>
      <c r="U237" s="95"/>
      <c r="V237" s="95"/>
      <c r="W237" s="95"/>
      <c r="X237" s="95"/>
      <c r="Y237" s="95"/>
      <c r="Z237" s="95"/>
      <c r="AA237" s="95"/>
      <c r="AB237" s="95"/>
      <c r="AC237" s="95"/>
      <c r="AD237" s="95"/>
      <c r="AE237" s="95"/>
      <c r="AF237" s="95"/>
      <c r="AG237" s="95"/>
    </row>
    <row r="238">
      <c r="A238" s="671" t="s">
        <v>8453</v>
      </c>
      <c r="B238" s="1286" t="s">
        <v>8449</v>
      </c>
      <c r="C238" s="95"/>
      <c r="D238" s="618" t="s">
        <v>8450</v>
      </c>
      <c r="E238" s="95"/>
      <c r="F238" s="537" t="s">
        <v>8454</v>
      </c>
      <c r="G238" s="1287" t="s">
        <v>8455</v>
      </c>
      <c r="H238" s="1288">
        <v>43885.0</v>
      </c>
      <c r="I238" s="618" t="s">
        <v>383</v>
      </c>
      <c r="J238" s="132">
        <v>43888.0</v>
      </c>
      <c r="K238" s="1289" t="s">
        <v>3051</v>
      </c>
      <c r="L238" s="133" t="s">
        <v>383</v>
      </c>
      <c r="M238" s="95"/>
      <c r="N238" s="95"/>
      <c r="O238" s="95"/>
      <c r="P238" s="95"/>
      <c r="Q238" s="95"/>
      <c r="R238" s="95"/>
      <c r="S238" s="618" t="s">
        <v>116</v>
      </c>
      <c r="T238" s="95"/>
      <c r="U238" s="95"/>
      <c r="V238" s="95"/>
      <c r="W238" s="95"/>
      <c r="X238" s="95"/>
      <c r="Y238" s="95"/>
      <c r="Z238" s="95"/>
      <c r="AA238" s="95"/>
      <c r="AB238" s="95"/>
      <c r="AC238" s="95"/>
      <c r="AD238" s="95"/>
      <c r="AE238" s="95"/>
      <c r="AF238" s="95"/>
      <c r="AG238" s="95"/>
    </row>
    <row r="239">
      <c r="A239" s="671" t="s">
        <v>8456</v>
      </c>
      <c r="B239" s="1286" t="s">
        <v>8449</v>
      </c>
      <c r="C239" s="95"/>
      <c r="D239" s="618" t="s">
        <v>8450</v>
      </c>
      <c r="E239" s="95"/>
      <c r="F239" s="537" t="s">
        <v>8457</v>
      </c>
      <c r="G239" s="1287" t="s">
        <v>8458</v>
      </c>
      <c r="H239" s="1288">
        <v>43885.0</v>
      </c>
      <c r="I239" s="618" t="s">
        <v>383</v>
      </c>
      <c r="J239" s="132">
        <v>43888.0</v>
      </c>
      <c r="K239" s="1289" t="s">
        <v>3051</v>
      </c>
      <c r="L239" s="133" t="s">
        <v>383</v>
      </c>
      <c r="S239" s="618" t="s">
        <v>116</v>
      </c>
    </row>
    <row r="240">
      <c r="A240" s="671" t="s">
        <v>8459</v>
      </c>
      <c r="B240" s="1286" t="s">
        <v>8449</v>
      </c>
      <c r="C240" s="95"/>
      <c r="D240" s="618" t="s">
        <v>8450</v>
      </c>
      <c r="E240" s="95"/>
      <c r="F240" s="537" t="s">
        <v>8460</v>
      </c>
      <c r="G240" s="186" t="s">
        <v>8461</v>
      </c>
      <c r="J240" s="132">
        <v>43888.0</v>
      </c>
      <c r="K240" s="1289" t="s">
        <v>3051</v>
      </c>
      <c r="L240" s="133" t="s">
        <v>383</v>
      </c>
      <c r="S240" s="618" t="s">
        <v>116</v>
      </c>
    </row>
    <row r="241">
      <c r="A241" s="671" t="s">
        <v>8462</v>
      </c>
      <c r="B241" s="1286" t="s">
        <v>8449</v>
      </c>
      <c r="C241" s="95"/>
      <c r="D241" s="618" t="s">
        <v>8450</v>
      </c>
      <c r="E241" s="95"/>
      <c r="F241" s="537" t="s">
        <v>8463</v>
      </c>
      <c r="G241" s="186" t="s">
        <v>8464</v>
      </c>
      <c r="J241" s="132">
        <v>43888.0</v>
      </c>
      <c r="K241" s="1289" t="s">
        <v>3051</v>
      </c>
      <c r="L241" s="133" t="s">
        <v>383</v>
      </c>
      <c r="S241" s="618" t="s">
        <v>116</v>
      </c>
    </row>
    <row r="246">
      <c r="A246" s="1283"/>
      <c r="B246" s="232"/>
      <c r="C246" s="232"/>
      <c r="D246" s="232"/>
      <c r="E246" s="232"/>
      <c r="F246" s="232"/>
      <c r="G246" s="232"/>
      <c r="H246" s="1290"/>
      <c r="I246" s="1290"/>
      <c r="J246" s="1290"/>
      <c r="K246" s="186"/>
      <c r="L246" s="1291"/>
      <c r="M246" s="755"/>
      <c r="N246" s="232"/>
      <c r="O246" s="232"/>
      <c r="P246" s="337"/>
      <c r="Q246" s="337"/>
    </row>
    <row r="247">
      <c r="A247" s="1283"/>
      <c r="B247" s="232"/>
      <c r="C247" s="232"/>
      <c r="D247" s="232"/>
      <c r="E247" s="232"/>
      <c r="F247" s="232"/>
      <c r="G247" s="232"/>
      <c r="H247" s="1250"/>
      <c r="I247" s="1250"/>
      <c r="J247" s="1250"/>
      <c r="K247" s="186"/>
      <c r="L247" s="96"/>
      <c r="M247" s="235"/>
      <c r="N247" s="235"/>
      <c r="O247" s="232"/>
      <c r="P247" s="337"/>
      <c r="Q247" s="337"/>
    </row>
    <row r="248">
      <c r="A248" s="575"/>
      <c r="B248" s="337"/>
      <c r="C248" s="337"/>
      <c r="D248" s="337"/>
      <c r="E248" s="337"/>
      <c r="F248" s="337"/>
      <c r="G248" s="337"/>
      <c r="H248" s="1292"/>
      <c r="I248" s="1292"/>
      <c r="J248" s="1292"/>
      <c r="K248" s="186"/>
      <c r="L248" s="337"/>
      <c r="M248" s="337"/>
      <c r="N248" s="337"/>
      <c r="O248" s="337"/>
      <c r="P248" s="337"/>
      <c r="Q248" s="337"/>
    </row>
    <row r="249">
      <c r="A249" s="575"/>
      <c r="B249" s="337"/>
      <c r="C249" s="337"/>
      <c r="D249" s="337"/>
      <c r="E249" s="337"/>
      <c r="F249" s="337"/>
      <c r="G249" s="337"/>
      <c r="H249" s="1292"/>
      <c r="I249" s="1292"/>
      <c r="J249" s="1292"/>
      <c r="K249" s="186"/>
      <c r="L249" s="337"/>
      <c r="M249" s="337"/>
      <c r="N249" s="337"/>
      <c r="O249" s="337"/>
      <c r="P249" s="337"/>
      <c r="Q249" s="337"/>
    </row>
    <row r="250">
      <c r="A250" s="575"/>
      <c r="B250" s="337"/>
      <c r="C250" s="337"/>
      <c r="D250" s="337"/>
      <c r="E250" s="337"/>
      <c r="F250" s="337"/>
      <c r="G250" s="337"/>
      <c r="H250" s="1292"/>
      <c r="I250" s="1292"/>
      <c r="J250" s="1292"/>
      <c r="K250" s="186"/>
      <c r="L250" s="337"/>
      <c r="M250" s="337"/>
      <c r="N250" s="337"/>
      <c r="O250" s="337"/>
      <c r="P250" s="337"/>
      <c r="Q250" s="337"/>
    </row>
    <row r="251">
      <c r="A251" s="575"/>
      <c r="B251" s="337"/>
      <c r="C251" s="337"/>
      <c r="D251" s="337"/>
      <c r="E251" s="337"/>
      <c r="F251" s="337"/>
      <c r="G251" s="337"/>
      <c r="H251" s="1292"/>
      <c r="I251" s="1292"/>
      <c r="J251" s="1292"/>
      <c r="K251" s="186"/>
      <c r="L251" s="337"/>
      <c r="M251" s="337"/>
      <c r="N251" s="337"/>
      <c r="O251" s="337"/>
      <c r="P251" s="337"/>
      <c r="Q251" s="337"/>
    </row>
    <row r="252">
      <c r="A252" s="575"/>
      <c r="B252" s="337"/>
      <c r="C252" s="337"/>
      <c r="D252" s="337"/>
      <c r="E252" s="337"/>
      <c r="F252" s="337"/>
      <c r="G252" s="337"/>
      <c r="H252" s="1292"/>
      <c r="I252" s="1292"/>
      <c r="J252" s="1292"/>
      <c r="K252" s="186"/>
      <c r="L252" s="337"/>
      <c r="M252" s="337"/>
      <c r="N252" s="337"/>
      <c r="O252" s="337"/>
      <c r="P252" s="337"/>
      <c r="Q252" s="337"/>
    </row>
    <row r="253">
      <c r="A253" s="575"/>
      <c r="B253" s="337"/>
      <c r="C253" s="337"/>
      <c r="D253" s="337"/>
      <c r="E253" s="337"/>
      <c r="F253" s="337"/>
      <c r="G253" s="337"/>
      <c r="H253" s="1292"/>
      <c r="I253" s="1292"/>
      <c r="J253" s="1292"/>
      <c r="K253" s="186"/>
      <c r="L253" s="337"/>
      <c r="M253" s="337"/>
      <c r="N253" s="337"/>
      <c r="O253" s="337"/>
      <c r="P253" s="337"/>
      <c r="Q253" s="337"/>
    </row>
    <row r="254">
      <c r="A254" s="575"/>
      <c r="B254" s="337"/>
      <c r="C254" s="337"/>
      <c r="D254" s="337"/>
      <c r="E254" s="337"/>
      <c r="F254" s="337"/>
      <c r="G254" s="337"/>
      <c r="H254" s="1292"/>
      <c r="I254" s="1292"/>
      <c r="J254" s="1292"/>
      <c r="K254" s="186"/>
      <c r="L254" s="337"/>
      <c r="M254" s="337"/>
      <c r="N254" s="337"/>
      <c r="O254" s="337"/>
      <c r="P254" s="337"/>
      <c r="Q254" s="337"/>
    </row>
    <row r="255">
      <c r="A255" s="575"/>
      <c r="B255" s="337"/>
      <c r="C255" s="337"/>
      <c r="D255" s="337"/>
      <c r="E255" s="337"/>
      <c r="F255" s="337"/>
      <c r="G255" s="337"/>
      <c r="H255" s="1292"/>
      <c r="I255" s="1292"/>
      <c r="J255" s="1292"/>
      <c r="K255" s="186"/>
      <c r="L255" s="337"/>
      <c r="M255" s="337"/>
      <c r="N255" s="337"/>
      <c r="O255" s="337"/>
      <c r="P255" s="337"/>
      <c r="Q255" s="337"/>
    </row>
    <row r="256">
      <c r="A256" s="575"/>
      <c r="B256" s="337"/>
      <c r="C256" s="337"/>
      <c r="D256" s="337"/>
      <c r="E256" s="337"/>
      <c r="F256" s="337"/>
      <c r="G256" s="337"/>
      <c r="H256" s="1292"/>
      <c r="I256" s="1292"/>
      <c r="J256" s="1292"/>
      <c r="K256" s="186"/>
      <c r="L256" s="337"/>
      <c r="M256" s="337"/>
      <c r="N256" s="337"/>
      <c r="O256" s="337"/>
      <c r="P256" s="337"/>
      <c r="Q256" s="337"/>
    </row>
    <row r="257">
      <c r="A257" s="575"/>
      <c r="B257" s="337"/>
      <c r="C257" s="337"/>
      <c r="D257" s="337"/>
      <c r="E257" s="337"/>
      <c r="F257" s="337"/>
      <c r="G257" s="337"/>
      <c r="H257" s="1292"/>
      <c r="I257" s="1292"/>
      <c r="J257" s="1292"/>
      <c r="K257" s="186"/>
      <c r="L257" s="337"/>
      <c r="M257" s="337"/>
      <c r="N257" s="337"/>
      <c r="O257" s="337"/>
      <c r="P257" s="337"/>
      <c r="Q257" s="337"/>
    </row>
    <row r="258">
      <c r="A258" s="575"/>
      <c r="B258" s="337"/>
      <c r="C258" s="337"/>
      <c r="D258" s="337"/>
      <c r="E258" s="337"/>
      <c r="F258" s="337"/>
      <c r="G258" s="337"/>
      <c r="H258" s="1292"/>
      <c r="I258" s="1292"/>
      <c r="J258" s="1292"/>
      <c r="K258" s="186"/>
      <c r="L258" s="337"/>
      <c r="M258" s="337"/>
      <c r="N258" s="337"/>
      <c r="O258" s="337"/>
      <c r="P258" s="337"/>
      <c r="Q258" s="337"/>
    </row>
    <row r="259">
      <c r="A259" s="575"/>
      <c r="B259" s="337"/>
      <c r="C259" s="337"/>
      <c r="D259" s="337"/>
      <c r="E259" s="337"/>
      <c r="F259" s="337"/>
      <c r="G259" s="337"/>
      <c r="H259" s="1292"/>
      <c r="I259" s="1292"/>
      <c r="J259" s="1292"/>
      <c r="K259" s="186"/>
      <c r="L259" s="337"/>
      <c r="M259" s="337"/>
      <c r="N259" s="337"/>
      <c r="O259" s="337"/>
      <c r="P259" s="337"/>
      <c r="Q259" s="337"/>
    </row>
    <row r="260">
      <c r="A260" s="575"/>
      <c r="B260" s="337"/>
      <c r="C260" s="337"/>
      <c r="D260" s="337"/>
      <c r="E260" s="337"/>
      <c r="F260" s="337"/>
      <c r="G260" s="337"/>
      <c r="H260" s="1292"/>
      <c r="I260" s="1292"/>
      <c r="J260" s="1292"/>
      <c r="K260" s="186"/>
      <c r="L260" s="337"/>
      <c r="M260" s="337"/>
      <c r="N260" s="337"/>
      <c r="O260" s="337"/>
      <c r="P260" s="337"/>
      <c r="Q260" s="337"/>
    </row>
    <row r="261">
      <c r="A261" s="575"/>
      <c r="B261" s="337"/>
      <c r="C261" s="337"/>
      <c r="D261" s="337"/>
      <c r="E261" s="337"/>
      <c r="F261" s="337"/>
      <c r="G261" s="337"/>
      <c r="H261" s="1292"/>
      <c r="I261" s="1292"/>
      <c r="J261" s="1292"/>
      <c r="K261" s="186"/>
      <c r="L261" s="337"/>
      <c r="M261" s="337"/>
      <c r="N261" s="337"/>
      <c r="O261" s="337"/>
      <c r="P261" s="337"/>
      <c r="Q261" s="337"/>
    </row>
    <row r="262">
      <c r="A262" s="575"/>
      <c r="B262" s="337"/>
      <c r="C262" s="337"/>
      <c r="D262" s="337"/>
      <c r="E262" s="337"/>
      <c r="F262" s="337"/>
      <c r="G262" s="337"/>
      <c r="H262" s="1292"/>
      <c r="I262" s="1292"/>
      <c r="J262" s="1292"/>
      <c r="K262" s="186"/>
      <c r="L262" s="337"/>
      <c r="M262" s="337"/>
      <c r="N262" s="337"/>
      <c r="O262" s="337"/>
      <c r="P262" s="337"/>
      <c r="Q262" s="337"/>
    </row>
    <row r="263">
      <c r="A263" s="575"/>
      <c r="B263" s="337"/>
      <c r="C263" s="337"/>
      <c r="D263" s="337"/>
      <c r="E263" s="337"/>
      <c r="F263" s="337"/>
      <c r="G263" s="337"/>
      <c r="H263" s="1292"/>
      <c r="I263" s="1292"/>
      <c r="J263" s="1292"/>
      <c r="K263" s="186"/>
      <c r="L263" s="337"/>
      <c r="M263" s="337"/>
      <c r="N263" s="337"/>
      <c r="O263" s="337"/>
      <c r="P263" s="337"/>
      <c r="Q263" s="337"/>
    </row>
    <row r="264">
      <c r="A264" s="575"/>
      <c r="B264" s="337"/>
      <c r="C264" s="337"/>
      <c r="D264" s="337"/>
      <c r="E264" s="337"/>
      <c r="F264" s="337"/>
      <c r="G264" s="337"/>
      <c r="H264" s="1292"/>
      <c r="I264" s="1292"/>
      <c r="J264" s="1292"/>
      <c r="K264" s="186"/>
      <c r="L264" s="337"/>
      <c r="M264" s="337"/>
      <c r="N264" s="337"/>
      <c r="O264" s="337"/>
      <c r="P264" s="337"/>
      <c r="Q264" s="337"/>
    </row>
    <row r="265">
      <c r="A265" s="575"/>
      <c r="B265" s="337"/>
      <c r="C265" s="337"/>
      <c r="D265" s="337"/>
      <c r="E265" s="337"/>
      <c r="F265" s="337"/>
      <c r="G265" s="337"/>
      <c r="H265" s="1292"/>
      <c r="I265" s="1292"/>
      <c r="J265" s="1292"/>
      <c r="K265" s="186"/>
      <c r="L265" s="337"/>
      <c r="M265" s="337"/>
      <c r="N265" s="337"/>
      <c r="O265" s="337"/>
      <c r="P265" s="337"/>
      <c r="Q265" s="337"/>
    </row>
    <row r="266">
      <c r="A266" s="575"/>
      <c r="B266" s="337"/>
      <c r="C266" s="337"/>
      <c r="D266" s="337"/>
      <c r="E266" s="337"/>
      <c r="F266" s="337"/>
      <c r="G266" s="337"/>
      <c r="H266" s="1292"/>
      <c r="I266" s="1292"/>
      <c r="J266" s="1292"/>
      <c r="K266" s="186"/>
      <c r="L266" s="337"/>
      <c r="M266" s="337"/>
      <c r="N266" s="337"/>
      <c r="O266" s="337"/>
      <c r="P266" s="337"/>
      <c r="Q266" s="337"/>
    </row>
    <row r="267">
      <c r="A267" s="575"/>
      <c r="B267" s="337"/>
      <c r="C267" s="337"/>
      <c r="D267" s="337"/>
      <c r="E267" s="337"/>
      <c r="F267" s="337"/>
      <c r="G267" s="337"/>
      <c r="H267" s="1292"/>
      <c r="I267" s="1292"/>
      <c r="J267" s="1292"/>
      <c r="K267" s="186"/>
      <c r="L267" s="337"/>
      <c r="M267" s="337"/>
      <c r="N267" s="337"/>
      <c r="O267" s="337"/>
      <c r="P267" s="337"/>
      <c r="Q267" s="337"/>
    </row>
    <row r="268">
      <c r="A268" s="575"/>
      <c r="B268" s="337"/>
      <c r="C268" s="337"/>
      <c r="D268" s="337"/>
      <c r="E268" s="337"/>
      <c r="F268" s="337"/>
      <c r="G268" s="337"/>
      <c r="H268" s="1292"/>
      <c r="I268" s="1292"/>
      <c r="J268" s="1292"/>
      <c r="K268" s="186"/>
      <c r="L268" s="337"/>
      <c r="M268" s="337"/>
      <c r="N268" s="337"/>
      <c r="O268" s="337"/>
      <c r="P268" s="337"/>
      <c r="Q268" s="337"/>
    </row>
    <row r="269">
      <c r="A269" s="575"/>
      <c r="B269" s="337"/>
      <c r="C269" s="337"/>
      <c r="D269" s="337"/>
      <c r="E269" s="337"/>
      <c r="F269" s="337"/>
      <c r="G269" s="337"/>
      <c r="H269" s="1292"/>
      <c r="I269" s="1292"/>
      <c r="J269" s="1292"/>
      <c r="K269" s="186"/>
      <c r="L269" s="337"/>
      <c r="M269" s="337"/>
      <c r="N269" s="337"/>
      <c r="O269" s="337"/>
      <c r="P269" s="337"/>
      <c r="Q269" s="337"/>
    </row>
    <row r="270">
      <c r="A270" s="575"/>
      <c r="B270" s="337"/>
      <c r="C270" s="337"/>
      <c r="D270" s="337"/>
      <c r="E270" s="337"/>
      <c r="F270" s="337"/>
      <c r="G270" s="337"/>
      <c r="H270" s="1292"/>
      <c r="I270" s="1292"/>
      <c r="J270" s="1292"/>
      <c r="K270" s="186"/>
      <c r="L270" s="337"/>
      <c r="M270" s="337"/>
      <c r="N270" s="337"/>
      <c r="O270" s="337"/>
      <c r="P270" s="337"/>
      <c r="Q270" s="337"/>
    </row>
    <row r="271">
      <c r="A271" s="575"/>
      <c r="B271" s="337"/>
      <c r="C271" s="337"/>
      <c r="D271" s="337"/>
      <c r="E271" s="337"/>
      <c r="F271" s="337"/>
      <c r="G271" s="337"/>
      <c r="H271" s="1292"/>
      <c r="I271" s="1292"/>
      <c r="J271" s="1292"/>
      <c r="K271" s="186"/>
      <c r="L271" s="337"/>
      <c r="M271" s="337"/>
      <c r="N271" s="337"/>
      <c r="O271" s="337"/>
      <c r="P271" s="337"/>
      <c r="Q271" s="337"/>
    </row>
    <row r="272">
      <c r="A272" s="575"/>
      <c r="B272" s="337"/>
      <c r="C272" s="337"/>
      <c r="D272" s="337"/>
      <c r="E272" s="337"/>
      <c r="F272" s="337"/>
      <c r="G272" s="337"/>
      <c r="H272" s="1292"/>
      <c r="I272" s="1292"/>
      <c r="J272" s="1292"/>
      <c r="K272" s="186"/>
      <c r="L272" s="337"/>
      <c r="M272" s="337"/>
      <c r="N272" s="337"/>
      <c r="O272" s="337"/>
      <c r="P272" s="337"/>
      <c r="Q272" s="337"/>
    </row>
    <row r="273">
      <c r="A273" s="575"/>
      <c r="B273" s="337"/>
      <c r="C273" s="337"/>
      <c r="D273" s="337"/>
      <c r="E273" s="337"/>
      <c r="F273" s="337"/>
      <c r="G273" s="337"/>
      <c r="H273" s="1292"/>
      <c r="I273" s="1292"/>
      <c r="J273" s="1292"/>
      <c r="K273" s="186"/>
      <c r="L273" s="337"/>
      <c r="M273" s="337"/>
      <c r="N273" s="337"/>
      <c r="O273" s="337"/>
      <c r="P273" s="337"/>
      <c r="Q273" s="337"/>
    </row>
    <row r="274">
      <c r="A274" s="575"/>
      <c r="B274" s="337"/>
      <c r="C274" s="337"/>
      <c r="D274" s="337"/>
      <c r="E274" s="337"/>
      <c r="F274" s="337"/>
      <c r="G274" s="337"/>
      <c r="H274" s="1292"/>
      <c r="I274" s="1292"/>
      <c r="J274" s="1292"/>
      <c r="K274" s="186"/>
      <c r="L274" s="337"/>
      <c r="M274" s="337"/>
      <c r="N274" s="337"/>
      <c r="O274" s="337"/>
      <c r="P274" s="337"/>
      <c r="Q274" s="337"/>
    </row>
    <row r="275">
      <c r="A275" s="575"/>
      <c r="B275" s="337"/>
      <c r="C275" s="337"/>
      <c r="D275" s="337"/>
      <c r="E275" s="337"/>
      <c r="F275" s="337"/>
      <c r="G275" s="337"/>
      <c r="H275" s="1292"/>
      <c r="I275" s="1292"/>
      <c r="J275" s="1292"/>
      <c r="K275" s="186"/>
      <c r="L275" s="337"/>
      <c r="M275" s="337"/>
      <c r="N275" s="337"/>
      <c r="O275" s="337"/>
      <c r="P275" s="337"/>
      <c r="Q275" s="337"/>
    </row>
    <row r="276">
      <c r="A276" s="575"/>
      <c r="B276" s="337"/>
      <c r="C276" s="337"/>
      <c r="D276" s="337"/>
      <c r="E276" s="337"/>
      <c r="F276" s="337"/>
      <c r="G276" s="337"/>
      <c r="H276" s="1292"/>
      <c r="I276" s="1292"/>
      <c r="J276" s="1292"/>
      <c r="K276" s="186"/>
      <c r="L276" s="337"/>
      <c r="M276" s="337"/>
      <c r="N276" s="337"/>
      <c r="O276" s="337"/>
      <c r="P276" s="337"/>
      <c r="Q276" s="337"/>
    </row>
    <row r="277">
      <c r="A277" s="575"/>
      <c r="B277" s="337"/>
      <c r="C277" s="337"/>
      <c r="D277" s="337"/>
      <c r="E277" s="337"/>
      <c r="F277" s="337"/>
      <c r="G277" s="337"/>
      <c r="H277" s="1292"/>
      <c r="I277" s="1292"/>
      <c r="J277" s="1292"/>
      <c r="K277" s="186"/>
      <c r="L277" s="337"/>
      <c r="M277" s="337"/>
      <c r="N277" s="337"/>
      <c r="O277" s="337"/>
      <c r="P277" s="337"/>
      <c r="Q277" s="337"/>
    </row>
    <row r="278">
      <c r="A278" s="575"/>
      <c r="B278" s="337"/>
      <c r="C278" s="337"/>
      <c r="D278" s="337"/>
      <c r="E278" s="337"/>
      <c r="F278" s="337"/>
      <c r="G278" s="337"/>
      <c r="H278" s="1292"/>
      <c r="I278" s="1292"/>
      <c r="J278" s="1292"/>
      <c r="K278" s="186"/>
      <c r="L278" s="337"/>
      <c r="M278" s="337"/>
      <c r="N278" s="337"/>
      <c r="O278" s="337"/>
      <c r="P278" s="337"/>
      <c r="Q278" s="337"/>
    </row>
    <row r="279">
      <c r="A279" s="575"/>
      <c r="B279" s="337"/>
      <c r="C279" s="337"/>
      <c r="D279" s="337"/>
      <c r="E279" s="337"/>
      <c r="F279" s="337"/>
      <c r="G279" s="337"/>
      <c r="H279" s="1292"/>
      <c r="I279" s="1292"/>
      <c r="J279" s="1292"/>
      <c r="K279" s="186"/>
      <c r="L279" s="337"/>
      <c r="M279" s="337"/>
      <c r="N279" s="337"/>
      <c r="O279" s="337"/>
      <c r="P279" s="337"/>
      <c r="Q279" s="337"/>
    </row>
    <row r="280">
      <c r="A280" s="575"/>
      <c r="B280" s="337"/>
      <c r="C280" s="337"/>
      <c r="D280" s="337"/>
      <c r="E280" s="337"/>
      <c r="F280" s="337"/>
      <c r="G280" s="337"/>
      <c r="H280" s="1292"/>
      <c r="I280" s="1292"/>
      <c r="J280" s="1292"/>
      <c r="K280" s="186"/>
      <c r="L280" s="337"/>
      <c r="M280" s="337"/>
      <c r="N280" s="337"/>
      <c r="O280" s="337"/>
      <c r="P280" s="337"/>
      <c r="Q280" s="337"/>
    </row>
    <row r="281">
      <c r="A281" s="575"/>
      <c r="B281" s="337"/>
      <c r="C281" s="337"/>
      <c r="D281" s="337"/>
      <c r="E281" s="337"/>
      <c r="F281" s="337"/>
      <c r="G281" s="337"/>
      <c r="H281" s="1292"/>
      <c r="I281" s="1292"/>
      <c r="J281" s="1292"/>
      <c r="K281" s="186"/>
      <c r="L281" s="337"/>
      <c r="M281" s="337"/>
      <c r="N281" s="337"/>
      <c r="O281" s="337"/>
      <c r="P281" s="337"/>
      <c r="Q281" s="337"/>
    </row>
    <row r="282">
      <c r="A282" s="575"/>
      <c r="B282" s="337"/>
      <c r="C282" s="337"/>
      <c r="D282" s="337"/>
      <c r="E282" s="337"/>
      <c r="F282" s="337"/>
      <c r="G282" s="337"/>
      <c r="H282" s="1292"/>
      <c r="I282" s="1292"/>
      <c r="J282" s="1292"/>
      <c r="K282" s="186"/>
      <c r="L282" s="337"/>
      <c r="M282" s="337"/>
      <c r="N282" s="337"/>
      <c r="O282" s="337"/>
      <c r="P282" s="337"/>
      <c r="Q282" s="337"/>
    </row>
    <row r="283">
      <c r="A283" s="575"/>
      <c r="B283" s="337"/>
      <c r="C283" s="337"/>
      <c r="D283" s="337"/>
      <c r="E283" s="337"/>
      <c r="F283" s="337"/>
      <c r="G283" s="337"/>
      <c r="H283" s="1292"/>
      <c r="I283" s="1292"/>
      <c r="J283" s="1292"/>
      <c r="K283" s="186"/>
      <c r="L283" s="337"/>
      <c r="M283" s="337"/>
      <c r="N283" s="337"/>
      <c r="O283" s="337"/>
      <c r="P283" s="337"/>
      <c r="Q283" s="337"/>
    </row>
    <row r="284">
      <c r="A284" s="575"/>
      <c r="B284" s="337"/>
      <c r="C284" s="337"/>
      <c r="D284" s="337"/>
      <c r="E284" s="337"/>
      <c r="F284" s="337"/>
      <c r="G284" s="337"/>
      <c r="H284" s="1292"/>
      <c r="I284" s="1292"/>
      <c r="J284" s="1292"/>
      <c r="K284" s="186"/>
      <c r="L284" s="337"/>
      <c r="M284" s="337"/>
      <c r="N284" s="337"/>
      <c r="O284" s="337"/>
      <c r="P284" s="337"/>
      <c r="Q284" s="337"/>
    </row>
    <row r="285">
      <c r="A285" s="575"/>
      <c r="B285" s="337"/>
      <c r="C285" s="337"/>
      <c r="D285" s="337"/>
      <c r="E285" s="337"/>
      <c r="F285" s="337"/>
      <c r="G285" s="337"/>
      <c r="H285" s="1292"/>
      <c r="I285" s="1292"/>
      <c r="J285" s="1292"/>
      <c r="K285" s="186"/>
      <c r="L285" s="337"/>
      <c r="M285" s="337"/>
      <c r="N285" s="337"/>
      <c r="O285" s="337"/>
      <c r="P285" s="337"/>
      <c r="Q285" s="337"/>
    </row>
    <row r="286">
      <c r="A286" s="575"/>
      <c r="B286" s="337"/>
      <c r="C286" s="337"/>
      <c r="D286" s="337"/>
      <c r="E286" s="337"/>
      <c r="F286" s="337"/>
      <c r="G286" s="337"/>
      <c r="H286" s="1292"/>
      <c r="I286" s="1292"/>
      <c r="J286" s="1292"/>
      <c r="K286" s="186"/>
      <c r="L286" s="337"/>
      <c r="M286" s="337"/>
      <c r="N286" s="337"/>
      <c r="O286" s="337"/>
      <c r="P286" s="337"/>
      <c r="Q286" s="337"/>
    </row>
    <row r="287">
      <c r="A287" s="575"/>
      <c r="B287" s="337"/>
      <c r="C287" s="337"/>
      <c r="D287" s="337"/>
      <c r="E287" s="337"/>
      <c r="F287" s="337"/>
      <c r="G287" s="337"/>
      <c r="H287" s="1292"/>
      <c r="I287" s="1292"/>
      <c r="J287" s="1292"/>
      <c r="K287" s="186"/>
      <c r="L287" s="337"/>
      <c r="M287" s="337"/>
      <c r="N287" s="337"/>
      <c r="O287" s="337"/>
      <c r="P287" s="337"/>
      <c r="Q287" s="337"/>
    </row>
    <row r="288">
      <c r="A288" s="575"/>
      <c r="B288" s="337"/>
      <c r="C288" s="337"/>
      <c r="D288" s="337"/>
      <c r="E288" s="337"/>
      <c r="F288" s="337"/>
      <c r="G288" s="337"/>
      <c r="H288" s="1292"/>
      <c r="I288" s="1292"/>
      <c r="J288" s="1292"/>
      <c r="K288" s="186"/>
      <c r="L288" s="337"/>
      <c r="M288" s="337"/>
      <c r="N288" s="337"/>
      <c r="O288" s="337"/>
      <c r="P288" s="337"/>
      <c r="Q288" s="337"/>
    </row>
    <row r="289">
      <c r="A289" s="575"/>
      <c r="B289" s="337"/>
      <c r="C289" s="337"/>
      <c r="D289" s="337"/>
      <c r="E289" s="337"/>
      <c r="F289" s="337"/>
      <c r="G289" s="337"/>
      <c r="H289" s="1292"/>
      <c r="I289" s="1292"/>
      <c r="J289" s="1292"/>
      <c r="K289" s="186"/>
      <c r="L289" s="337"/>
      <c r="M289" s="337"/>
      <c r="N289" s="337"/>
      <c r="O289" s="337"/>
      <c r="P289" s="337"/>
      <c r="Q289" s="337"/>
    </row>
    <row r="290">
      <c r="A290" s="575"/>
      <c r="B290" s="337"/>
      <c r="C290" s="337"/>
      <c r="D290" s="337"/>
      <c r="E290" s="337"/>
      <c r="F290" s="337"/>
      <c r="G290" s="337"/>
      <c r="H290" s="1292"/>
      <c r="I290" s="1292"/>
      <c r="J290" s="1292"/>
      <c r="K290" s="186"/>
      <c r="L290" s="337"/>
      <c r="M290" s="337"/>
      <c r="N290" s="337"/>
      <c r="O290" s="337"/>
      <c r="P290" s="337"/>
      <c r="Q290" s="337"/>
    </row>
    <row r="291">
      <c r="A291" s="575"/>
      <c r="B291" s="337"/>
      <c r="C291" s="337"/>
      <c r="D291" s="337"/>
      <c r="E291" s="337"/>
      <c r="F291" s="337"/>
      <c r="G291" s="337"/>
      <c r="H291" s="1292"/>
      <c r="I291" s="1292"/>
      <c r="J291" s="1292"/>
      <c r="K291" s="186"/>
      <c r="L291" s="337"/>
      <c r="M291" s="337"/>
      <c r="N291" s="337"/>
      <c r="O291" s="337"/>
      <c r="P291" s="337"/>
      <c r="Q291" s="337"/>
    </row>
    <row r="292">
      <c r="A292" s="575"/>
      <c r="B292" s="337"/>
      <c r="C292" s="337"/>
      <c r="D292" s="337"/>
      <c r="E292" s="337"/>
      <c r="F292" s="337"/>
      <c r="G292" s="337"/>
      <c r="H292" s="1292"/>
      <c r="I292" s="1292"/>
      <c r="J292" s="1292"/>
      <c r="K292" s="186"/>
      <c r="L292" s="337"/>
      <c r="M292" s="337"/>
      <c r="N292" s="337"/>
      <c r="O292" s="337"/>
      <c r="P292" s="337"/>
      <c r="Q292" s="337"/>
    </row>
    <row r="293">
      <c r="A293" s="575"/>
      <c r="B293" s="337"/>
      <c r="C293" s="337"/>
      <c r="D293" s="337"/>
      <c r="E293" s="337"/>
      <c r="F293" s="337"/>
      <c r="G293" s="337"/>
      <c r="H293" s="1292"/>
      <c r="I293" s="1292"/>
      <c r="J293" s="1292"/>
      <c r="K293" s="186"/>
      <c r="L293" s="337"/>
      <c r="M293" s="337"/>
      <c r="N293" s="337"/>
      <c r="O293" s="337"/>
      <c r="P293" s="337"/>
      <c r="Q293" s="337"/>
    </row>
    <row r="294">
      <c r="A294" s="575"/>
      <c r="B294" s="337"/>
      <c r="C294" s="337"/>
      <c r="D294" s="337"/>
      <c r="E294" s="337"/>
      <c r="F294" s="337"/>
      <c r="G294" s="337"/>
      <c r="H294" s="1292"/>
      <c r="I294" s="1292"/>
      <c r="J294" s="1292"/>
      <c r="K294" s="186"/>
      <c r="L294" s="337"/>
      <c r="M294" s="337"/>
      <c r="N294" s="337"/>
      <c r="O294" s="337"/>
      <c r="P294" s="337"/>
      <c r="Q294" s="337"/>
    </row>
    <row r="295">
      <c r="A295" s="575"/>
      <c r="B295" s="337"/>
      <c r="C295" s="337"/>
      <c r="D295" s="337"/>
      <c r="E295" s="337"/>
      <c r="F295" s="337"/>
      <c r="G295" s="337"/>
      <c r="H295" s="1292"/>
      <c r="I295" s="1292"/>
      <c r="J295" s="1292"/>
      <c r="K295" s="186"/>
      <c r="L295" s="337"/>
      <c r="M295" s="337"/>
      <c r="N295" s="337"/>
      <c r="O295" s="337"/>
      <c r="P295" s="337"/>
      <c r="Q295" s="337"/>
    </row>
    <row r="296">
      <c r="A296" s="575"/>
      <c r="B296" s="337"/>
      <c r="C296" s="337"/>
      <c r="D296" s="337"/>
      <c r="E296" s="337"/>
      <c r="F296" s="337"/>
      <c r="G296" s="337"/>
      <c r="H296" s="1292"/>
      <c r="I296" s="1292"/>
      <c r="J296" s="1292"/>
      <c r="K296" s="186"/>
      <c r="L296" s="337"/>
      <c r="M296" s="337"/>
      <c r="N296" s="337"/>
      <c r="O296" s="337"/>
      <c r="P296" s="337"/>
      <c r="Q296" s="337"/>
    </row>
    <row r="297">
      <c r="A297" s="575"/>
      <c r="B297" s="337"/>
      <c r="C297" s="337"/>
      <c r="D297" s="337"/>
      <c r="E297" s="337"/>
      <c r="F297" s="337"/>
      <c r="G297" s="337"/>
      <c r="H297" s="1292"/>
      <c r="I297" s="1292"/>
      <c r="J297" s="1292"/>
      <c r="K297" s="186"/>
      <c r="L297" s="337"/>
      <c r="M297" s="337"/>
      <c r="N297" s="337"/>
      <c r="O297" s="337"/>
      <c r="P297" s="337"/>
      <c r="Q297" s="337"/>
    </row>
    <row r="298">
      <c r="A298" s="575"/>
      <c r="B298" s="337"/>
      <c r="C298" s="337"/>
      <c r="D298" s="337"/>
      <c r="E298" s="337"/>
      <c r="F298" s="337"/>
      <c r="G298" s="337"/>
      <c r="H298" s="1292"/>
      <c r="I298" s="1292"/>
      <c r="J298" s="1292"/>
      <c r="K298" s="186"/>
      <c r="L298" s="337"/>
      <c r="M298" s="337"/>
      <c r="N298" s="337"/>
      <c r="O298" s="337"/>
      <c r="P298" s="337"/>
      <c r="Q298" s="337"/>
    </row>
    <row r="299">
      <c r="A299" s="575"/>
      <c r="B299" s="337"/>
      <c r="C299" s="337"/>
      <c r="D299" s="337"/>
      <c r="E299" s="337"/>
      <c r="F299" s="337"/>
      <c r="G299" s="337"/>
      <c r="H299" s="1292"/>
      <c r="I299" s="1292"/>
      <c r="J299" s="1292"/>
      <c r="K299" s="186"/>
      <c r="L299" s="337"/>
      <c r="M299" s="337"/>
      <c r="N299" s="337"/>
      <c r="O299" s="337"/>
      <c r="P299" s="337"/>
      <c r="Q299" s="337"/>
    </row>
    <row r="300">
      <c r="A300" s="575"/>
      <c r="B300" s="337"/>
      <c r="C300" s="337"/>
      <c r="D300" s="337"/>
      <c r="E300" s="337"/>
      <c r="F300" s="337"/>
      <c r="G300" s="337"/>
      <c r="H300" s="1292"/>
      <c r="I300" s="1292"/>
      <c r="J300" s="1292"/>
      <c r="K300" s="186"/>
      <c r="L300" s="337"/>
      <c r="M300" s="337"/>
      <c r="N300" s="337"/>
      <c r="O300" s="337"/>
      <c r="P300" s="337"/>
      <c r="Q300" s="337"/>
    </row>
    <row r="301">
      <c r="A301" s="575"/>
      <c r="B301" s="337"/>
      <c r="C301" s="337"/>
      <c r="D301" s="337"/>
      <c r="E301" s="337"/>
      <c r="F301" s="337"/>
      <c r="G301" s="337"/>
      <c r="H301" s="1292"/>
      <c r="I301" s="1292"/>
      <c r="J301" s="1292"/>
      <c r="K301" s="186"/>
      <c r="L301" s="337"/>
      <c r="M301" s="337"/>
      <c r="N301" s="337"/>
      <c r="O301" s="337"/>
      <c r="P301" s="337"/>
      <c r="Q301" s="337"/>
    </row>
    <row r="302">
      <c r="A302" s="575"/>
      <c r="B302" s="337"/>
      <c r="C302" s="337"/>
      <c r="D302" s="337"/>
      <c r="E302" s="337"/>
      <c r="F302" s="337"/>
      <c r="G302" s="337"/>
      <c r="H302" s="1292"/>
      <c r="I302" s="1292"/>
      <c r="J302" s="1292"/>
      <c r="K302" s="186"/>
      <c r="L302" s="337"/>
      <c r="M302" s="337"/>
      <c r="N302" s="337"/>
      <c r="O302" s="337"/>
      <c r="P302" s="337"/>
      <c r="Q302" s="337"/>
    </row>
    <row r="303">
      <c r="A303" s="575"/>
      <c r="B303" s="337"/>
      <c r="C303" s="337"/>
      <c r="D303" s="337"/>
      <c r="E303" s="337"/>
      <c r="F303" s="337"/>
      <c r="G303" s="337"/>
      <c r="H303" s="1292"/>
      <c r="I303" s="1292"/>
      <c r="J303" s="1292"/>
      <c r="K303" s="186"/>
      <c r="L303" s="337"/>
      <c r="M303" s="337"/>
      <c r="N303" s="337"/>
      <c r="O303" s="337"/>
      <c r="P303" s="337"/>
      <c r="Q303" s="337"/>
    </row>
    <row r="304">
      <c r="A304" s="575"/>
      <c r="B304" s="337"/>
      <c r="C304" s="337"/>
      <c r="D304" s="337"/>
      <c r="E304" s="337"/>
      <c r="F304" s="337"/>
      <c r="G304" s="337"/>
      <c r="H304" s="1292"/>
      <c r="I304" s="1292"/>
      <c r="J304" s="1292"/>
      <c r="K304" s="186"/>
      <c r="L304" s="337"/>
      <c r="M304" s="337"/>
      <c r="N304" s="337"/>
      <c r="O304" s="337"/>
      <c r="P304" s="337"/>
      <c r="Q304" s="337"/>
    </row>
    <row r="305">
      <c r="A305" s="575"/>
      <c r="B305" s="337"/>
      <c r="C305" s="337"/>
      <c r="D305" s="337"/>
      <c r="E305" s="337"/>
      <c r="F305" s="337"/>
      <c r="G305" s="337"/>
      <c r="H305" s="1292"/>
      <c r="I305" s="1292"/>
      <c r="J305" s="1292"/>
      <c r="K305" s="186"/>
      <c r="L305" s="337"/>
      <c r="M305" s="337"/>
      <c r="N305" s="337"/>
      <c r="O305" s="337"/>
      <c r="P305" s="337"/>
      <c r="Q305" s="337"/>
    </row>
    <row r="306">
      <c r="A306" s="575"/>
      <c r="B306" s="337"/>
      <c r="C306" s="337"/>
      <c r="D306" s="337"/>
      <c r="E306" s="337"/>
      <c r="F306" s="337"/>
      <c r="G306" s="337"/>
      <c r="H306" s="1292"/>
      <c r="I306" s="1292"/>
      <c r="J306" s="1292"/>
      <c r="K306" s="186"/>
      <c r="L306" s="337"/>
      <c r="M306" s="337"/>
      <c r="N306" s="337"/>
      <c r="O306" s="337"/>
      <c r="P306" s="337"/>
      <c r="Q306" s="337"/>
    </row>
    <row r="307">
      <c r="A307" s="575"/>
      <c r="B307" s="337"/>
      <c r="C307" s="337"/>
      <c r="D307" s="337"/>
      <c r="E307" s="337"/>
      <c r="F307" s="337"/>
      <c r="G307" s="337"/>
      <c r="H307" s="1292"/>
      <c r="I307" s="1292"/>
      <c r="J307" s="1292"/>
      <c r="K307" s="186"/>
      <c r="L307" s="337"/>
      <c r="M307" s="337"/>
      <c r="N307" s="337"/>
      <c r="O307" s="337"/>
      <c r="P307" s="337"/>
      <c r="Q307" s="337"/>
    </row>
    <row r="308">
      <c r="A308" s="575"/>
      <c r="B308" s="337"/>
      <c r="C308" s="337"/>
      <c r="D308" s="337"/>
      <c r="E308" s="337"/>
      <c r="F308" s="337"/>
      <c r="G308" s="337"/>
      <c r="H308" s="1292"/>
      <c r="I308" s="1292"/>
      <c r="J308" s="1292"/>
      <c r="K308" s="186"/>
      <c r="L308" s="337"/>
      <c r="M308" s="337"/>
      <c r="N308" s="337"/>
      <c r="O308" s="337"/>
      <c r="P308" s="337"/>
      <c r="Q308" s="337"/>
    </row>
    <row r="309">
      <c r="A309" s="575"/>
      <c r="B309" s="337"/>
      <c r="C309" s="337"/>
      <c r="D309" s="337"/>
      <c r="E309" s="337"/>
      <c r="F309" s="337"/>
      <c r="G309" s="337"/>
      <c r="H309" s="1292"/>
      <c r="I309" s="1292"/>
      <c r="J309" s="1292"/>
      <c r="K309" s="186"/>
      <c r="L309" s="337"/>
      <c r="M309" s="337"/>
      <c r="N309" s="337"/>
      <c r="O309" s="337"/>
      <c r="P309" s="337"/>
      <c r="Q309" s="337"/>
    </row>
    <row r="310">
      <c r="A310" s="575"/>
      <c r="B310" s="337"/>
      <c r="C310" s="337"/>
      <c r="D310" s="337"/>
      <c r="E310" s="337"/>
      <c r="F310" s="337"/>
      <c r="G310" s="337"/>
      <c r="H310" s="1292"/>
      <c r="I310" s="1292"/>
      <c r="J310" s="1292"/>
      <c r="K310" s="186"/>
      <c r="L310" s="337"/>
      <c r="M310" s="337"/>
      <c r="N310" s="337"/>
      <c r="O310" s="337"/>
      <c r="P310" s="337"/>
      <c r="Q310" s="337"/>
    </row>
    <row r="311">
      <c r="A311" s="575"/>
      <c r="B311" s="337"/>
      <c r="C311" s="337"/>
      <c r="D311" s="337"/>
      <c r="E311" s="337"/>
      <c r="F311" s="337"/>
      <c r="G311" s="337"/>
      <c r="H311" s="1292"/>
      <c r="I311" s="1292"/>
      <c r="J311" s="1292"/>
      <c r="K311" s="186"/>
      <c r="L311" s="337"/>
      <c r="M311" s="337"/>
      <c r="N311" s="337"/>
      <c r="O311" s="337"/>
      <c r="P311" s="337"/>
      <c r="Q311" s="337"/>
    </row>
    <row r="312">
      <c r="A312" s="575"/>
      <c r="B312" s="337"/>
      <c r="C312" s="337"/>
      <c r="D312" s="337"/>
      <c r="E312" s="337"/>
      <c r="F312" s="337"/>
      <c r="G312" s="337"/>
      <c r="H312" s="1292"/>
      <c r="I312" s="1292"/>
      <c r="J312" s="1292"/>
      <c r="K312" s="186"/>
      <c r="L312" s="337"/>
      <c r="M312" s="337"/>
      <c r="N312" s="337"/>
      <c r="O312" s="337"/>
      <c r="P312" s="337"/>
      <c r="Q312" s="337"/>
    </row>
    <row r="313">
      <c r="A313" s="575"/>
      <c r="B313" s="337"/>
      <c r="C313" s="337"/>
      <c r="D313" s="337"/>
      <c r="E313" s="337"/>
      <c r="F313" s="337"/>
      <c r="G313" s="337"/>
      <c r="H313" s="1292"/>
      <c r="I313" s="1292"/>
      <c r="J313" s="1292"/>
      <c r="K313" s="186"/>
      <c r="L313" s="337"/>
      <c r="M313" s="337"/>
      <c r="N313" s="337"/>
      <c r="O313" s="337"/>
      <c r="P313" s="337"/>
      <c r="Q313" s="337"/>
    </row>
    <row r="314">
      <c r="A314" s="575"/>
      <c r="B314" s="337"/>
      <c r="C314" s="337"/>
      <c r="D314" s="337"/>
      <c r="E314" s="337"/>
      <c r="F314" s="337"/>
      <c r="G314" s="337"/>
      <c r="H314" s="1292"/>
      <c r="I314" s="1292"/>
      <c r="J314" s="1292"/>
      <c r="K314" s="186"/>
      <c r="L314" s="337"/>
      <c r="M314" s="337"/>
      <c r="N314" s="337"/>
      <c r="O314" s="337"/>
      <c r="P314" s="337"/>
      <c r="Q314" s="337"/>
    </row>
    <row r="315">
      <c r="A315" s="575"/>
      <c r="B315" s="337"/>
      <c r="C315" s="337"/>
      <c r="D315" s="337"/>
      <c r="E315" s="337"/>
      <c r="F315" s="337"/>
      <c r="G315" s="337"/>
      <c r="H315" s="1292"/>
      <c r="I315" s="1292"/>
      <c r="J315" s="1292"/>
      <c r="K315" s="186"/>
      <c r="L315" s="337"/>
      <c r="M315" s="337"/>
      <c r="N315" s="337"/>
      <c r="O315" s="337"/>
      <c r="P315" s="337"/>
      <c r="Q315" s="337"/>
    </row>
    <row r="316">
      <c r="A316" s="575"/>
      <c r="B316" s="337"/>
      <c r="C316" s="337"/>
      <c r="D316" s="337"/>
      <c r="E316" s="337"/>
      <c r="F316" s="337"/>
      <c r="G316" s="337"/>
      <c r="H316" s="1292"/>
      <c r="I316" s="1292"/>
      <c r="J316" s="1292"/>
      <c r="K316" s="186"/>
      <c r="L316" s="337"/>
      <c r="M316" s="337"/>
      <c r="N316" s="337"/>
      <c r="O316" s="337"/>
      <c r="P316" s="337"/>
      <c r="Q316" s="337"/>
    </row>
    <row r="317">
      <c r="A317" s="575"/>
      <c r="B317" s="337"/>
      <c r="C317" s="337"/>
      <c r="D317" s="337"/>
      <c r="E317" s="337"/>
      <c r="F317" s="337"/>
      <c r="G317" s="337"/>
      <c r="H317" s="1292"/>
      <c r="I317" s="1292"/>
      <c r="J317" s="1292"/>
      <c r="K317" s="186"/>
      <c r="L317" s="337"/>
      <c r="M317" s="337"/>
      <c r="N317" s="337"/>
      <c r="O317" s="337"/>
      <c r="P317" s="337"/>
      <c r="Q317" s="337"/>
    </row>
    <row r="318">
      <c r="A318" s="575"/>
      <c r="B318" s="337"/>
      <c r="C318" s="337"/>
      <c r="D318" s="337"/>
      <c r="E318" s="337"/>
      <c r="F318" s="337"/>
      <c r="G318" s="337"/>
      <c r="H318" s="1292"/>
      <c r="I318" s="1292"/>
      <c r="J318" s="1292"/>
      <c r="K318" s="186"/>
      <c r="L318" s="337"/>
      <c r="M318" s="337"/>
      <c r="N318" s="337"/>
      <c r="O318" s="337"/>
      <c r="P318" s="337"/>
      <c r="Q318" s="337"/>
    </row>
    <row r="319">
      <c r="A319" s="575"/>
      <c r="B319" s="337"/>
      <c r="C319" s="337"/>
      <c r="D319" s="337"/>
      <c r="E319" s="337"/>
      <c r="F319" s="337"/>
      <c r="G319" s="337"/>
      <c r="H319" s="1292"/>
      <c r="I319" s="1292"/>
      <c r="J319" s="1292"/>
      <c r="K319" s="186"/>
      <c r="L319" s="337"/>
      <c r="M319" s="337"/>
      <c r="N319" s="337"/>
      <c r="O319" s="337"/>
      <c r="P319" s="337"/>
      <c r="Q319" s="337"/>
    </row>
    <row r="320">
      <c r="A320" s="575"/>
      <c r="B320" s="337"/>
      <c r="C320" s="337"/>
      <c r="D320" s="337"/>
      <c r="E320" s="337"/>
      <c r="F320" s="337"/>
      <c r="G320" s="337"/>
      <c r="H320" s="1292"/>
      <c r="I320" s="1292"/>
      <c r="J320" s="1292"/>
      <c r="K320" s="186"/>
      <c r="L320" s="337"/>
      <c r="M320" s="337"/>
      <c r="N320" s="337"/>
      <c r="O320" s="337"/>
      <c r="P320" s="337"/>
      <c r="Q320" s="337"/>
    </row>
    <row r="321">
      <c r="A321" s="575"/>
      <c r="B321" s="337"/>
      <c r="C321" s="337"/>
      <c r="D321" s="337"/>
      <c r="E321" s="337"/>
      <c r="F321" s="337"/>
      <c r="G321" s="337"/>
      <c r="H321" s="1292"/>
      <c r="I321" s="1292"/>
      <c r="J321" s="1292"/>
      <c r="K321" s="186"/>
      <c r="L321" s="337"/>
      <c r="M321" s="337"/>
      <c r="N321" s="337"/>
      <c r="O321" s="337"/>
      <c r="P321" s="337"/>
      <c r="Q321" s="337"/>
    </row>
    <row r="322">
      <c r="A322" s="575"/>
      <c r="B322" s="337"/>
      <c r="C322" s="337"/>
      <c r="D322" s="337"/>
      <c r="E322" s="337"/>
      <c r="F322" s="337"/>
      <c r="G322" s="337"/>
      <c r="H322" s="1292"/>
      <c r="I322" s="1292"/>
      <c r="J322" s="1292"/>
      <c r="K322" s="186"/>
      <c r="L322" s="337"/>
      <c r="M322" s="337"/>
      <c r="N322" s="337"/>
      <c r="O322" s="337"/>
      <c r="P322" s="337"/>
      <c r="Q322" s="337"/>
    </row>
    <row r="323">
      <c r="A323" s="575"/>
      <c r="B323" s="337"/>
      <c r="C323" s="337"/>
      <c r="D323" s="337"/>
      <c r="E323" s="337"/>
      <c r="F323" s="337"/>
      <c r="G323" s="337"/>
      <c r="H323" s="1292"/>
      <c r="I323" s="1292"/>
      <c r="J323" s="1292"/>
      <c r="K323" s="186"/>
      <c r="L323" s="337"/>
      <c r="M323" s="337"/>
      <c r="N323" s="337"/>
      <c r="O323" s="337"/>
      <c r="P323" s="337"/>
      <c r="Q323" s="337"/>
    </row>
    <row r="324">
      <c r="A324" s="575"/>
      <c r="B324" s="337"/>
      <c r="C324" s="337"/>
      <c r="D324" s="337"/>
      <c r="E324" s="337"/>
      <c r="F324" s="337"/>
      <c r="G324" s="337"/>
      <c r="H324" s="1292"/>
      <c r="I324" s="1292"/>
      <c r="J324" s="1292"/>
      <c r="K324" s="186"/>
      <c r="L324" s="337"/>
      <c r="M324" s="337"/>
      <c r="N324" s="337"/>
      <c r="O324" s="337"/>
      <c r="P324" s="337"/>
      <c r="Q324" s="337"/>
    </row>
    <row r="325">
      <c r="A325" s="575"/>
      <c r="B325" s="337"/>
      <c r="C325" s="337"/>
      <c r="D325" s="337"/>
      <c r="E325" s="337"/>
      <c r="F325" s="337"/>
      <c r="G325" s="337"/>
      <c r="H325" s="1292"/>
      <c r="I325" s="1292"/>
      <c r="J325" s="1292"/>
      <c r="K325" s="186"/>
      <c r="L325" s="337"/>
      <c r="M325" s="337"/>
      <c r="N325" s="337"/>
      <c r="O325" s="337"/>
      <c r="P325" s="337"/>
      <c r="Q325" s="337"/>
    </row>
    <row r="326">
      <c r="A326" s="575"/>
      <c r="B326" s="337"/>
      <c r="C326" s="337"/>
      <c r="D326" s="337"/>
      <c r="E326" s="337"/>
      <c r="F326" s="337"/>
      <c r="G326" s="337"/>
      <c r="H326" s="1292"/>
      <c r="I326" s="1292"/>
      <c r="J326" s="1292"/>
      <c r="K326" s="186"/>
      <c r="L326" s="337"/>
      <c r="M326" s="337"/>
      <c r="N326" s="337"/>
      <c r="O326" s="337"/>
      <c r="P326" s="337"/>
      <c r="Q326" s="337"/>
    </row>
    <row r="327">
      <c r="A327" s="575"/>
      <c r="B327" s="337"/>
      <c r="C327" s="337"/>
      <c r="D327" s="337"/>
      <c r="E327" s="337"/>
      <c r="F327" s="337"/>
      <c r="G327" s="337"/>
      <c r="H327" s="1292"/>
      <c r="I327" s="1292"/>
      <c r="J327" s="1292"/>
      <c r="K327" s="186"/>
      <c r="L327" s="337"/>
      <c r="M327" s="337"/>
      <c r="N327" s="337"/>
      <c r="O327" s="337"/>
      <c r="P327" s="337"/>
      <c r="Q327" s="337"/>
    </row>
    <row r="328">
      <c r="A328" s="575"/>
      <c r="B328" s="337"/>
      <c r="C328" s="337"/>
      <c r="D328" s="337"/>
      <c r="E328" s="337"/>
      <c r="F328" s="337"/>
      <c r="G328" s="337"/>
      <c r="H328" s="1292"/>
      <c r="I328" s="1292"/>
      <c r="J328" s="1292"/>
      <c r="K328" s="186"/>
      <c r="L328" s="337"/>
      <c r="M328" s="337"/>
      <c r="N328" s="337"/>
      <c r="O328" s="337"/>
      <c r="P328" s="337"/>
      <c r="Q328" s="337"/>
    </row>
    <row r="329">
      <c r="A329" s="575"/>
      <c r="B329" s="337"/>
      <c r="C329" s="337"/>
      <c r="D329" s="337"/>
      <c r="E329" s="337"/>
      <c r="F329" s="337"/>
      <c r="G329" s="337"/>
      <c r="H329" s="1292"/>
      <c r="I329" s="1292"/>
      <c r="J329" s="1292"/>
      <c r="K329" s="186"/>
      <c r="L329" s="337"/>
      <c r="M329" s="337"/>
      <c r="N329" s="337"/>
      <c r="O329" s="337"/>
      <c r="P329" s="337"/>
      <c r="Q329" s="337"/>
    </row>
    <row r="330">
      <c r="A330" s="575"/>
      <c r="B330" s="337"/>
      <c r="C330" s="337"/>
      <c r="D330" s="337"/>
      <c r="E330" s="337"/>
      <c r="F330" s="337"/>
      <c r="G330" s="337"/>
      <c r="H330" s="1292"/>
      <c r="I330" s="1292"/>
      <c r="J330" s="1292"/>
      <c r="K330" s="186"/>
      <c r="L330" s="337"/>
      <c r="M330" s="337"/>
      <c r="N330" s="337"/>
      <c r="O330" s="337"/>
      <c r="P330" s="337"/>
      <c r="Q330" s="337"/>
    </row>
    <row r="331">
      <c r="A331" s="575"/>
      <c r="B331" s="337"/>
      <c r="C331" s="337"/>
      <c r="D331" s="337"/>
      <c r="E331" s="337"/>
      <c r="F331" s="337"/>
      <c r="G331" s="337"/>
      <c r="H331" s="1292"/>
      <c r="I331" s="1292"/>
      <c r="J331" s="1292"/>
      <c r="K331" s="186"/>
      <c r="L331" s="337"/>
      <c r="M331" s="337"/>
      <c r="N331" s="337"/>
      <c r="O331" s="337"/>
      <c r="P331" s="337"/>
      <c r="Q331" s="337"/>
    </row>
    <row r="332">
      <c r="A332" s="575"/>
      <c r="B332" s="337"/>
      <c r="C332" s="337"/>
      <c r="D332" s="337"/>
      <c r="E332" s="337"/>
      <c r="F332" s="337"/>
      <c r="G332" s="337"/>
      <c r="H332" s="1292"/>
      <c r="I332" s="1292"/>
      <c r="J332" s="1292"/>
      <c r="K332" s="186"/>
      <c r="L332" s="337"/>
      <c r="M332" s="337"/>
      <c r="N332" s="337"/>
      <c r="O332" s="337"/>
      <c r="P332" s="337"/>
      <c r="Q332" s="337"/>
    </row>
    <row r="333">
      <c r="A333" s="575"/>
      <c r="B333" s="337"/>
      <c r="C333" s="337"/>
      <c r="D333" s="337"/>
      <c r="E333" s="337"/>
      <c r="F333" s="337"/>
      <c r="G333" s="337"/>
      <c r="H333" s="1292"/>
      <c r="I333" s="1292"/>
      <c r="J333" s="1292"/>
      <c r="K333" s="186"/>
      <c r="L333" s="337"/>
      <c r="M333" s="337"/>
      <c r="N333" s="337"/>
      <c r="O333" s="337"/>
      <c r="P333" s="337"/>
      <c r="Q333" s="337"/>
    </row>
    <row r="334">
      <c r="A334" s="575"/>
      <c r="B334" s="337"/>
      <c r="C334" s="337"/>
      <c r="D334" s="337"/>
      <c r="E334" s="337"/>
      <c r="F334" s="337"/>
      <c r="G334" s="337"/>
      <c r="H334" s="1292"/>
      <c r="I334" s="1292"/>
      <c r="J334" s="1292"/>
      <c r="K334" s="186"/>
      <c r="L334" s="337"/>
      <c r="M334" s="337"/>
      <c r="N334" s="337"/>
      <c r="O334" s="337"/>
      <c r="P334" s="337"/>
      <c r="Q334" s="337"/>
    </row>
    <row r="335">
      <c r="A335" s="575"/>
      <c r="B335" s="337"/>
      <c r="C335" s="337"/>
      <c r="D335" s="337"/>
      <c r="E335" s="337"/>
      <c r="F335" s="337"/>
      <c r="G335" s="337"/>
      <c r="H335" s="1292"/>
      <c r="I335" s="1292"/>
      <c r="J335" s="1292"/>
      <c r="K335" s="186"/>
      <c r="L335" s="337"/>
      <c r="M335" s="337"/>
      <c r="N335" s="337"/>
      <c r="O335" s="337"/>
      <c r="P335" s="337"/>
      <c r="Q335" s="337"/>
    </row>
    <row r="336">
      <c r="A336" s="575"/>
      <c r="B336" s="337"/>
      <c r="C336" s="337"/>
      <c r="D336" s="337"/>
      <c r="E336" s="337"/>
      <c r="F336" s="337"/>
      <c r="G336" s="337"/>
      <c r="H336" s="1292"/>
      <c r="I336" s="1292"/>
      <c r="J336" s="1292"/>
      <c r="K336" s="186"/>
      <c r="L336" s="337"/>
      <c r="M336" s="337"/>
      <c r="N336" s="337"/>
      <c r="O336" s="337"/>
      <c r="P336" s="337"/>
      <c r="Q336" s="337"/>
    </row>
    <row r="337">
      <c r="A337" s="575"/>
      <c r="B337" s="337"/>
      <c r="C337" s="337"/>
      <c r="D337" s="337"/>
      <c r="E337" s="337"/>
      <c r="F337" s="337"/>
      <c r="G337" s="337"/>
      <c r="H337" s="1292"/>
      <c r="I337" s="1292"/>
      <c r="J337" s="1292"/>
      <c r="K337" s="186"/>
      <c r="L337" s="337"/>
      <c r="M337" s="337"/>
      <c r="N337" s="337"/>
      <c r="O337" s="337"/>
      <c r="P337" s="337"/>
      <c r="Q337" s="337"/>
    </row>
    <row r="338">
      <c r="A338" s="575"/>
      <c r="B338" s="337"/>
      <c r="C338" s="337"/>
      <c r="D338" s="337"/>
      <c r="E338" s="337"/>
      <c r="F338" s="337"/>
      <c r="G338" s="337"/>
      <c r="H338" s="1292"/>
      <c r="I338" s="1292"/>
      <c r="J338" s="1292"/>
      <c r="K338" s="186"/>
      <c r="L338" s="337"/>
      <c r="M338" s="337"/>
      <c r="N338" s="337"/>
      <c r="O338" s="337"/>
      <c r="P338" s="337"/>
      <c r="Q338" s="337"/>
    </row>
    <row r="339">
      <c r="A339" s="575"/>
      <c r="B339" s="337"/>
      <c r="C339" s="337"/>
      <c r="D339" s="337"/>
      <c r="E339" s="337"/>
      <c r="F339" s="337"/>
      <c r="G339" s="337"/>
      <c r="H339" s="1292"/>
      <c r="I339" s="1292"/>
      <c r="J339" s="1292"/>
      <c r="K339" s="186"/>
      <c r="L339" s="337"/>
      <c r="M339" s="337"/>
      <c r="N339" s="337"/>
      <c r="O339" s="337"/>
      <c r="P339" s="337"/>
      <c r="Q339" s="337"/>
    </row>
    <row r="340">
      <c r="A340" s="575"/>
      <c r="B340" s="337"/>
      <c r="C340" s="337"/>
      <c r="D340" s="337"/>
      <c r="E340" s="337"/>
      <c r="F340" s="337"/>
      <c r="G340" s="337"/>
      <c r="H340" s="1292"/>
      <c r="I340" s="1292"/>
      <c r="J340" s="1292"/>
      <c r="K340" s="186"/>
      <c r="L340" s="337"/>
      <c r="M340" s="337"/>
      <c r="N340" s="337"/>
      <c r="O340" s="337"/>
      <c r="P340" s="337"/>
      <c r="Q340" s="337"/>
    </row>
    <row r="341">
      <c r="A341" s="575"/>
      <c r="B341" s="337"/>
      <c r="C341" s="337"/>
      <c r="D341" s="337"/>
      <c r="E341" s="337"/>
      <c r="F341" s="337"/>
      <c r="G341" s="337"/>
      <c r="H341" s="1292"/>
      <c r="I341" s="1292"/>
      <c r="J341" s="1292"/>
      <c r="K341" s="186"/>
      <c r="L341" s="337"/>
      <c r="M341" s="337"/>
      <c r="N341" s="337"/>
      <c r="O341" s="337"/>
      <c r="P341" s="337"/>
      <c r="Q341" s="337"/>
    </row>
    <row r="342">
      <c r="A342" s="575"/>
      <c r="B342" s="337"/>
      <c r="C342" s="337"/>
      <c r="D342" s="337"/>
      <c r="E342" s="337"/>
      <c r="F342" s="337"/>
      <c r="G342" s="337"/>
      <c r="H342" s="1292"/>
      <c r="I342" s="1292"/>
      <c r="J342" s="1292"/>
      <c r="K342" s="186"/>
      <c r="L342" s="337"/>
      <c r="M342" s="337"/>
      <c r="N342" s="337"/>
      <c r="O342" s="337"/>
      <c r="P342" s="337"/>
      <c r="Q342" s="337"/>
    </row>
    <row r="343">
      <c r="A343" s="575"/>
      <c r="B343" s="337"/>
      <c r="C343" s="337"/>
      <c r="D343" s="337"/>
      <c r="E343" s="337"/>
      <c r="F343" s="337"/>
      <c r="G343" s="337"/>
      <c r="H343" s="1292"/>
      <c r="I343" s="1292"/>
      <c r="J343" s="1292"/>
      <c r="K343" s="186"/>
      <c r="L343" s="337"/>
      <c r="M343" s="337"/>
      <c r="N343" s="337"/>
      <c r="O343" s="337"/>
      <c r="P343" s="337"/>
      <c r="Q343" s="337"/>
    </row>
    <row r="344">
      <c r="A344" s="575"/>
      <c r="B344" s="337"/>
      <c r="C344" s="337"/>
      <c r="D344" s="337"/>
      <c r="E344" s="337"/>
      <c r="F344" s="337"/>
      <c r="G344" s="337"/>
      <c r="H344" s="1292"/>
      <c r="I344" s="1292"/>
      <c r="J344" s="1292"/>
      <c r="K344" s="186"/>
      <c r="L344" s="337"/>
      <c r="M344" s="337"/>
      <c r="N344" s="337"/>
      <c r="O344" s="337"/>
      <c r="P344" s="337"/>
      <c r="Q344" s="337"/>
    </row>
    <row r="345">
      <c r="A345" s="575"/>
      <c r="B345" s="337"/>
      <c r="C345" s="337"/>
      <c r="D345" s="337"/>
      <c r="E345" s="337"/>
      <c r="F345" s="337"/>
      <c r="G345" s="337"/>
      <c r="H345" s="1292"/>
      <c r="I345" s="1292"/>
      <c r="J345" s="1292"/>
      <c r="K345" s="186"/>
      <c r="L345" s="337"/>
      <c r="M345" s="337"/>
      <c r="N345" s="337"/>
      <c r="O345" s="337"/>
      <c r="P345" s="337"/>
      <c r="Q345" s="337"/>
    </row>
    <row r="346">
      <c r="A346" s="575"/>
      <c r="B346" s="337"/>
      <c r="C346" s="337"/>
      <c r="D346" s="337"/>
      <c r="E346" s="337"/>
      <c r="F346" s="337"/>
      <c r="G346" s="337"/>
      <c r="H346" s="1292"/>
      <c r="I346" s="1292"/>
      <c r="J346" s="1292"/>
      <c r="K346" s="186"/>
      <c r="L346" s="337"/>
      <c r="M346" s="337"/>
      <c r="N346" s="337"/>
      <c r="O346" s="337"/>
      <c r="P346" s="337"/>
      <c r="Q346" s="337"/>
    </row>
    <row r="347">
      <c r="A347" s="575"/>
      <c r="B347" s="337"/>
      <c r="C347" s="337"/>
      <c r="D347" s="337"/>
      <c r="E347" s="337"/>
      <c r="F347" s="337"/>
      <c r="G347" s="337"/>
      <c r="H347" s="1292"/>
      <c r="I347" s="1292"/>
      <c r="J347" s="1292"/>
      <c r="K347" s="186"/>
      <c r="L347" s="337"/>
      <c r="M347" s="337"/>
      <c r="N347" s="337"/>
      <c r="O347" s="337"/>
      <c r="P347" s="337"/>
      <c r="Q347" s="337"/>
    </row>
    <row r="348">
      <c r="A348" s="575"/>
      <c r="B348" s="337"/>
      <c r="C348" s="337"/>
      <c r="D348" s="337"/>
      <c r="E348" s="337"/>
      <c r="F348" s="337"/>
      <c r="G348" s="337"/>
      <c r="H348" s="1292"/>
      <c r="I348" s="1292"/>
      <c r="J348" s="1292"/>
      <c r="K348" s="186"/>
      <c r="L348" s="337"/>
      <c r="M348" s="337"/>
      <c r="N348" s="337"/>
      <c r="O348" s="337"/>
      <c r="P348" s="337"/>
      <c r="Q348" s="337"/>
    </row>
    <row r="349">
      <c r="A349" s="575"/>
      <c r="B349" s="337"/>
      <c r="C349" s="337"/>
      <c r="D349" s="337"/>
      <c r="E349" s="337"/>
      <c r="F349" s="337"/>
      <c r="G349" s="337"/>
      <c r="H349" s="1292"/>
      <c r="I349" s="1292"/>
      <c r="J349" s="1292"/>
      <c r="K349" s="186"/>
      <c r="L349" s="337"/>
      <c r="M349" s="337"/>
      <c r="N349" s="337"/>
      <c r="O349" s="337"/>
      <c r="P349" s="337"/>
      <c r="Q349" s="337"/>
    </row>
    <row r="350">
      <c r="A350" s="575"/>
      <c r="B350" s="337"/>
      <c r="C350" s="337"/>
      <c r="D350" s="337"/>
      <c r="E350" s="337"/>
      <c r="F350" s="337"/>
      <c r="G350" s="337"/>
      <c r="H350" s="1292"/>
      <c r="I350" s="1292"/>
      <c r="J350" s="1292"/>
      <c r="K350" s="186"/>
      <c r="L350" s="337"/>
      <c r="M350" s="337"/>
      <c r="N350" s="337"/>
      <c r="O350" s="337"/>
      <c r="P350" s="337"/>
      <c r="Q350" s="337"/>
    </row>
    <row r="351">
      <c r="A351" s="575"/>
      <c r="B351" s="337"/>
      <c r="C351" s="337"/>
      <c r="D351" s="337"/>
      <c r="E351" s="337"/>
      <c r="F351" s="337"/>
      <c r="G351" s="337"/>
      <c r="H351" s="1292"/>
      <c r="I351" s="1292"/>
      <c r="J351" s="1292"/>
      <c r="K351" s="186"/>
      <c r="L351" s="337"/>
      <c r="M351" s="337"/>
      <c r="N351" s="337"/>
      <c r="O351" s="337"/>
      <c r="P351" s="337"/>
      <c r="Q351" s="337"/>
    </row>
    <row r="352">
      <c r="A352" s="575"/>
      <c r="B352" s="337"/>
      <c r="C352" s="337"/>
      <c r="D352" s="337"/>
      <c r="E352" s="337"/>
      <c r="F352" s="337"/>
      <c r="G352" s="337"/>
      <c r="H352" s="1292"/>
      <c r="I352" s="1292"/>
      <c r="J352" s="1292"/>
      <c r="K352" s="186"/>
      <c r="L352" s="337"/>
      <c r="M352" s="337"/>
      <c r="N352" s="337"/>
      <c r="O352" s="337"/>
      <c r="P352" s="337"/>
      <c r="Q352" s="337"/>
    </row>
    <row r="353">
      <c r="A353" s="575"/>
      <c r="B353" s="337"/>
      <c r="C353" s="337"/>
      <c r="D353" s="337"/>
      <c r="E353" s="337"/>
      <c r="F353" s="337"/>
      <c r="G353" s="337"/>
      <c r="H353" s="1292"/>
      <c r="I353" s="1292"/>
      <c r="J353" s="1292"/>
      <c r="K353" s="186"/>
      <c r="L353" s="337"/>
      <c r="M353" s="337"/>
      <c r="N353" s="337"/>
      <c r="O353" s="337"/>
      <c r="P353" s="337"/>
      <c r="Q353" s="337"/>
    </row>
    <row r="354">
      <c r="A354" s="575"/>
      <c r="B354" s="337"/>
      <c r="C354" s="337"/>
      <c r="D354" s="337"/>
      <c r="E354" s="337"/>
      <c r="F354" s="337"/>
      <c r="G354" s="337"/>
      <c r="H354" s="1292"/>
      <c r="I354" s="1292"/>
      <c r="J354" s="1292"/>
      <c r="K354" s="186"/>
      <c r="L354" s="337"/>
      <c r="M354" s="337"/>
      <c r="N354" s="337"/>
      <c r="O354" s="337"/>
      <c r="P354" s="337"/>
      <c r="Q354" s="337"/>
    </row>
    <row r="355">
      <c r="A355" s="575"/>
      <c r="B355" s="337"/>
      <c r="C355" s="337"/>
      <c r="D355" s="337"/>
      <c r="E355" s="337"/>
      <c r="F355" s="337"/>
      <c r="G355" s="337"/>
      <c r="H355" s="1292"/>
      <c r="I355" s="1292"/>
      <c r="J355" s="1292"/>
      <c r="K355" s="186"/>
      <c r="L355" s="337"/>
      <c r="M355" s="337"/>
      <c r="N355" s="337"/>
      <c r="O355" s="337"/>
      <c r="P355" s="337"/>
      <c r="Q355" s="337"/>
    </row>
    <row r="356">
      <c r="A356" s="575"/>
      <c r="B356" s="337"/>
      <c r="C356" s="337"/>
      <c r="D356" s="337"/>
      <c r="E356" s="337"/>
      <c r="F356" s="337"/>
      <c r="G356" s="337"/>
      <c r="H356" s="1292"/>
      <c r="I356" s="1292"/>
      <c r="J356" s="1292"/>
      <c r="K356" s="186"/>
      <c r="L356" s="337"/>
      <c r="M356" s="337"/>
      <c r="N356" s="337"/>
      <c r="O356" s="337"/>
      <c r="P356" s="337"/>
      <c r="Q356" s="337"/>
    </row>
    <row r="357">
      <c r="A357" s="575"/>
      <c r="B357" s="337"/>
      <c r="C357" s="337"/>
      <c r="D357" s="337"/>
      <c r="E357" s="337"/>
      <c r="F357" s="337"/>
      <c r="G357" s="337"/>
      <c r="H357" s="1292"/>
      <c r="I357" s="1292"/>
      <c r="J357" s="1292"/>
      <c r="K357" s="186"/>
      <c r="L357" s="337"/>
      <c r="M357" s="337"/>
      <c r="N357" s="337"/>
      <c r="O357" s="337"/>
      <c r="P357" s="337"/>
      <c r="Q357" s="337"/>
    </row>
    <row r="358">
      <c r="A358" s="575"/>
      <c r="F358" s="337"/>
      <c r="H358" s="1293"/>
      <c r="I358" s="1293"/>
      <c r="J358" s="1293"/>
      <c r="K358" s="186"/>
    </row>
    <row r="359">
      <c r="A359" s="575"/>
      <c r="F359" s="337"/>
      <c r="H359" s="1293"/>
      <c r="I359" s="1293"/>
      <c r="J359" s="1293"/>
      <c r="K359" s="186"/>
    </row>
    <row r="360">
      <c r="A360" s="575"/>
      <c r="F360" s="337"/>
      <c r="H360" s="1293"/>
      <c r="I360" s="1293"/>
      <c r="J360" s="1293"/>
      <c r="K360" s="186"/>
    </row>
    <row r="361">
      <c r="A361" s="575"/>
      <c r="F361" s="337"/>
      <c r="H361" s="1293"/>
      <c r="I361" s="1293"/>
      <c r="J361" s="1293"/>
      <c r="K361" s="186"/>
    </row>
    <row r="362">
      <c r="A362" s="575"/>
      <c r="F362" s="337"/>
      <c r="H362" s="1293"/>
      <c r="I362" s="1293"/>
      <c r="J362" s="1293"/>
      <c r="K362" s="186"/>
    </row>
    <row r="363">
      <c r="A363" s="575"/>
      <c r="F363" s="337"/>
      <c r="H363" s="1293"/>
      <c r="I363" s="1293"/>
      <c r="J363" s="1293"/>
      <c r="K363" s="186"/>
    </row>
    <row r="364">
      <c r="A364" s="575"/>
      <c r="F364" s="337"/>
      <c r="H364" s="1293"/>
      <c r="I364" s="1293"/>
      <c r="J364" s="1293"/>
      <c r="K364" s="186"/>
    </row>
    <row r="365">
      <c r="A365" s="575"/>
      <c r="F365" s="337"/>
      <c r="H365" s="1293"/>
      <c r="I365" s="1293"/>
      <c r="J365" s="1293"/>
      <c r="K365" s="186"/>
    </row>
    <row r="366">
      <c r="A366" s="575"/>
      <c r="F366" s="337"/>
      <c r="H366" s="1293"/>
      <c r="I366" s="1293"/>
      <c r="J366" s="1293"/>
      <c r="K366" s="186"/>
    </row>
    <row r="367">
      <c r="A367" s="575"/>
      <c r="F367" s="337"/>
      <c r="H367" s="1293"/>
      <c r="I367" s="1293"/>
      <c r="J367" s="1293"/>
      <c r="K367" s="186"/>
    </row>
    <row r="368">
      <c r="A368" s="575"/>
      <c r="F368" s="337"/>
      <c r="H368" s="1293"/>
      <c r="I368" s="1293"/>
      <c r="J368" s="1293"/>
      <c r="K368" s="186"/>
    </row>
    <row r="369">
      <c r="A369" s="575"/>
      <c r="F369" s="337"/>
      <c r="H369" s="1293"/>
      <c r="I369" s="1293"/>
      <c r="J369" s="1293"/>
      <c r="K369" s="186"/>
    </row>
    <row r="370">
      <c r="A370" s="575"/>
      <c r="F370" s="337"/>
      <c r="H370" s="1293"/>
      <c r="I370" s="1293"/>
      <c r="J370" s="1293"/>
      <c r="K370" s="186"/>
    </row>
    <row r="371">
      <c r="A371" s="575"/>
      <c r="F371" s="337"/>
      <c r="H371" s="1293"/>
      <c r="I371" s="1293"/>
      <c r="J371" s="1293"/>
      <c r="K371" s="186"/>
    </row>
    <row r="372">
      <c r="A372" s="575"/>
      <c r="F372" s="337"/>
      <c r="H372" s="1293"/>
      <c r="I372" s="1293"/>
      <c r="J372" s="1293"/>
      <c r="K372" s="186"/>
    </row>
    <row r="373">
      <c r="A373" s="575"/>
      <c r="F373" s="337"/>
      <c r="H373" s="1293"/>
      <c r="I373" s="1293"/>
      <c r="J373" s="1293"/>
      <c r="K373" s="186"/>
    </row>
    <row r="374">
      <c r="A374" s="575"/>
      <c r="F374" s="337"/>
      <c r="H374" s="1293"/>
      <c r="I374" s="1293"/>
      <c r="J374" s="1293"/>
      <c r="K374" s="186"/>
    </row>
    <row r="375">
      <c r="A375" s="575"/>
      <c r="F375" s="337"/>
      <c r="H375" s="1293"/>
      <c r="I375" s="1293"/>
      <c r="J375" s="1293"/>
      <c r="K375" s="186"/>
    </row>
    <row r="376">
      <c r="A376" s="575"/>
      <c r="F376" s="337"/>
      <c r="H376" s="1293"/>
      <c r="I376" s="1293"/>
      <c r="J376" s="1293"/>
      <c r="K376" s="186"/>
    </row>
    <row r="377">
      <c r="A377" s="575"/>
      <c r="F377" s="337"/>
      <c r="H377" s="1293"/>
      <c r="I377" s="1293"/>
      <c r="J377" s="1293"/>
      <c r="K377" s="186"/>
    </row>
    <row r="378">
      <c r="A378" s="575"/>
      <c r="F378" s="337"/>
      <c r="H378" s="1293"/>
      <c r="I378" s="1293"/>
      <c r="J378" s="1293"/>
      <c r="K378" s="186"/>
    </row>
    <row r="379">
      <c r="A379" s="575"/>
      <c r="F379" s="337"/>
      <c r="H379" s="1293"/>
      <c r="I379" s="1293"/>
      <c r="J379" s="1293"/>
      <c r="K379" s="186"/>
    </row>
    <row r="380">
      <c r="A380" s="575"/>
      <c r="F380" s="337"/>
      <c r="H380" s="1293"/>
      <c r="I380" s="1293"/>
      <c r="J380" s="1293"/>
      <c r="K380" s="186"/>
    </row>
    <row r="381">
      <c r="A381" s="575"/>
      <c r="F381" s="337"/>
      <c r="H381" s="1293"/>
      <c r="I381" s="1293"/>
      <c r="J381" s="1293"/>
      <c r="K381" s="186"/>
    </row>
    <row r="382">
      <c r="A382" s="575"/>
      <c r="F382" s="337"/>
      <c r="H382" s="1293"/>
      <c r="I382" s="1293"/>
      <c r="J382" s="1293"/>
      <c r="K382" s="186"/>
    </row>
    <row r="383">
      <c r="A383" s="575"/>
      <c r="F383" s="337"/>
      <c r="H383" s="1293"/>
      <c r="I383" s="1293"/>
      <c r="J383" s="1293"/>
      <c r="K383" s="186"/>
    </row>
    <row r="384">
      <c r="A384" s="575"/>
      <c r="F384" s="337"/>
      <c r="H384" s="1293"/>
      <c r="I384" s="1293"/>
      <c r="J384" s="1293"/>
      <c r="K384" s="186"/>
    </row>
    <row r="385">
      <c r="A385" s="575"/>
      <c r="F385" s="337"/>
      <c r="H385" s="1293"/>
      <c r="I385" s="1293"/>
      <c r="J385" s="1293"/>
      <c r="K385" s="186"/>
    </row>
    <row r="386">
      <c r="A386" s="575"/>
      <c r="F386" s="337"/>
      <c r="H386" s="1293"/>
      <c r="I386" s="1293"/>
      <c r="J386" s="1293"/>
      <c r="K386" s="186"/>
    </row>
    <row r="387">
      <c r="A387" s="575"/>
      <c r="F387" s="337"/>
      <c r="H387" s="1293"/>
      <c r="I387" s="1293"/>
      <c r="J387" s="1293"/>
      <c r="K387" s="186"/>
    </row>
    <row r="388">
      <c r="A388" s="575"/>
      <c r="F388" s="337"/>
      <c r="H388" s="1293"/>
      <c r="I388" s="1293"/>
      <c r="J388" s="1293"/>
      <c r="K388" s="186"/>
    </row>
    <row r="389">
      <c r="A389" s="575"/>
      <c r="F389" s="337"/>
      <c r="H389" s="1293"/>
      <c r="I389" s="1293"/>
      <c r="J389" s="1293"/>
      <c r="K389" s="186"/>
    </row>
    <row r="390">
      <c r="A390" s="575"/>
      <c r="F390" s="337"/>
      <c r="H390" s="1293"/>
      <c r="I390" s="1293"/>
      <c r="J390" s="1293"/>
      <c r="K390" s="186"/>
    </row>
    <row r="391">
      <c r="A391" s="575"/>
      <c r="F391" s="337"/>
      <c r="H391" s="1293"/>
      <c r="I391" s="1293"/>
      <c r="J391" s="1293"/>
      <c r="K391" s="186"/>
    </row>
    <row r="392">
      <c r="A392" s="575"/>
      <c r="F392" s="337"/>
      <c r="H392" s="1293"/>
      <c r="I392" s="1293"/>
      <c r="J392" s="1293"/>
      <c r="K392" s="186"/>
    </row>
    <row r="393">
      <c r="A393" s="575"/>
      <c r="F393" s="337"/>
      <c r="H393" s="1293"/>
      <c r="I393" s="1293"/>
      <c r="J393" s="1293"/>
      <c r="K393" s="186"/>
    </row>
    <row r="394">
      <c r="A394" s="575"/>
      <c r="F394" s="337"/>
      <c r="H394" s="1293"/>
      <c r="I394" s="1293"/>
      <c r="J394" s="1293"/>
      <c r="K394" s="186"/>
    </row>
    <row r="395">
      <c r="A395" s="575"/>
      <c r="F395" s="337"/>
      <c r="H395" s="1293"/>
      <c r="I395" s="1293"/>
      <c r="J395" s="1293"/>
      <c r="K395" s="186"/>
    </row>
    <row r="396">
      <c r="A396" s="575"/>
      <c r="F396" s="337"/>
      <c r="H396" s="1293"/>
      <c r="I396" s="1293"/>
      <c r="J396" s="1293"/>
      <c r="K396" s="186"/>
    </row>
    <row r="397">
      <c r="A397" s="575"/>
      <c r="F397" s="337"/>
      <c r="H397" s="1293"/>
      <c r="I397" s="1293"/>
      <c r="J397" s="1293"/>
      <c r="K397" s="186"/>
    </row>
    <row r="398">
      <c r="A398" s="575"/>
      <c r="F398" s="337"/>
      <c r="H398" s="1293"/>
      <c r="I398" s="1293"/>
      <c r="J398" s="1293"/>
      <c r="K398" s="186"/>
    </row>
    <row r="399">
      <c r="A399" s="575"/>
      <c r="F399" s="337"/>
      <c r="H399" s="1293"/>
      <c r="I399" s="1293"/>
      <c r="J399" s="1293"/>
      <c r="K399" s="186"/>
    </row>
    <row r="400">
      <c r="A400" s="575"/>
      <c r="F400" s="337"/>
      <c r="H400" s="1293"/>
      <c r="I400" s="1293"/>
      <c r="J400" s="1293"/>
      <c r="K400" s="186"/>
    </row>
    <row r="401">
      <c r="A401" s="575"/>
      <c r="F401" s="337"/>
      <c r="H401" s="1293"/>
      <c r="I401" s="1293"/>
      <c r="J401" s="1293"/>
      <c r="K401" s="186"/>
    </row>
    <row r="402">
      <c r="A402" s="575"/>
      <c r="F402" s="337"/>
      <c r="H402" s="1293"/>
      <c r="I402" s="1293"/>
      <c r="J402" s="1293"/>
      <c r="K402" s="186"/>
    </row>
    <row r="403">
      <c r="A403" s="575"/>
      <c r="F403" s="337"/>
      <c r="H403" s="1293"/>
      <c r="I403" s="1293"/>
      <c r="J403" s="1293"/>
      <c r="K403" s="186"/>
    </row>
    <row r="404">
      <c r="A404" s="575"/>
      <c r="F404" s="337"/>
      <c r="H404" s="1293"/>
      <c r="I404" s="1293"/>
      <c r="J404" s="1293"/>
      <c r="K404" s="186"/>
    </row>
    <row r="405">
      <c r="A405" s="575"/>
      <c r="F405" s="337"/>
      <c r="H405" s="1293"/>
      <c r="I405" s="1293"/>
      <c r="J405" s="1293"/>
      <c r="K405" s="186"/>
    </row>
    <row r="406">
      <c r="A406" s="575"/>
      <c r="F406" s="337"/>
      <c r="H406" s="1293"/>
      <c r="I406" s="1293"/>
      <c r="J406" s="1293"/>
      <c r="K406" s="186"/>
    </row>
    <row r="407">
      <c r="A407" s="575"/>
      <c r="F407" s="337"/>
      <c r="H407" s="1293"/>
      <c r="I407" s="1293"/>
      <c r="J407" s="1293"/>
      <c r="K407" s="186"/>
    </row>
    <row r="408">
      <c r="A408" s="575"/>
      <c r="F408" s="337"/>
      <c r="H408" s="1293"/>
      <c r="I408" s="1293"/>
      <c r="J408" s="1293"/>
      <c r="K408" s="186"/>
    </row>
    <row r="409">
      <c r="A409" s="575"/>
      <c r="F409" s="337"/>
      <c r="H409" s="1293"/>
      <c r="I409" s="1293"/>
      <c r="J409" s="1293"/>
      <c r="K409" s="186"/>
    </row>
    <row r="410">
      <c r="A410" s="575"/>
      <c r="F410" s="337"/>
      <c r="H410" s="1293"/>
      <c r="I410" s="1293"/>
      <c r="J410" s="1293"/>
      <c r="K410" s="186"/>
    </row>
    <row r="411">
      <c r="A411" s="575"/>
      <c r="F411" s="337"/>
      <c r="H411" s="1293"/>
      <c r="I411" s="1293"/>
      <c r="J411" s="1293"/>
      <c r="K411" s="186"/>
    </row>
    <row r="412">
      <c r="A412" s="575"/>
      <c r="F412" s="337"/>
      <c r="H412" s="1293"/>
      <c r="I412" s="1293"/>
      <c r="J412" s="1293"/>
      <c r="K412" s="186"/>
    </row>
    <row r="413">
      <c r="A413" s="575"/>
      <c r="F413" s="337"/>
      <c r="H413" s="1293"/>
      <c r="I413" s="1293"/>
      <c r="J413" s="1293"/>
      <c r="K413" s="186"/>
    </row>
    <row r="414">
      <c r="A414" s="575"/>
      <c r="F414" s="337"/>
      <c r="H414" s="1293"/>
      <c r="I414" s="1293"/>
      <c r="J414" s="1293"/>
      <c r="K414" s="186"/>
    </row>
    <row r="415">
      <c r="A415" s="575"/>
      <c r="F415" s="337"/>
      <c r="H415" s="1293"/>
      <c r="I415" s="1293"/>
      <c r="J415" s="1293"/>
      <c r="K415" s="186"/>
    </row>
    <row r="416">
      <c r="A416" s="575"/>
      <c r="F416" s="337"/>
      <c r="H416" s="1293"/>
      <c r="I416" s="1293"/>
      <c r="J416" s="1293"/>
      <c r="K416" s="186"/>
    </row>
    <row r="417">
      <c r="A417" s="575"/>
      <c r="F417" s="337"/>
      <c r="H417" s="1293"/>
      <c r="I417" s="1293"/>
      <c r="J417" s="1293"/>
      <c r="K417" s="186"/>
    </row>
    <row r="418">
      <c r="A418" s="575"/>
      <c r="F418" s="337"/>
      <c r="H418" s="1293"/>
      <c r="I418" s="1293"/>
      <c r="J418" s="1293"/>
      <c r="K418" s="186"/>
    </row>
    <row r="419">
      <c r="A419" s="575"/>
      <c r="F419" s="337"/>
      <c r="H419" s="1293"/>
      <c r="I419" s="1293"/>
      <c r="J419" s="1293"/>
      <c r="K419" s="186"/>
    </row>
    <row r="420">
      <c r="A420" s="575"/>
      <c r="F420" s="337"/>
      <c r="H420" s="1293"/>
      <c r="I420" s="1293"/>
      <c r="J420" s="1293"/>
      <c r="K420" s="186"/>
    </row>
    <row r="421">
      <c r="A421" s="575"/>
      <c r="F421" s="337"/>
      <c r="H421" s="1293"/>
      <c r="I421" s="1293"/>
      <c r="J421" s="1293"/>
      <c r="K421" s="186"/>
    </row>
    <row r="422">
      <c r="A422" s="575"/>
      <c r="F422" s="337"/>
      <c r="H422" s="1293"/>
      <c r="I422" s="1293"/>
      <c r="J422" s="1293"/>
      <c r="K422" s="186"/>
    </row>
    <row r="423">
      <c r="A423" s="575"/>
      <c r="F423" s="337"/>
      <c r="H423" s="1293"/>
      <c r="I423" s="1293"/>
      <c r="J423" s="1293"/>
      <c r="K423" s="186"/>
    </row>
    <row r="424">
      <c r="A424" s="575"/>
      <c r="F424" s="337"/>
      <c r="H424" s="1293"/>
      <c r="I424" s="1293"/>
      <c r="J424" s="1293"/>
      <c r="K424" s="186"/>
    </row>
    <row r="425">
      <c r="A425" s="575"/>
      <c r="F425" s="337"/>
      <c r="H425" s="1293"/>
      <c r="I425" s="1293"/>
      <c r="J425" s="1293"/>
      <c r="K425" s="186"/>
    </row>
    <row r="426">
      <c r="A426" s="575"/>
      <c r="F426" s="337"/>
      <c r="H426" s="1293"/>
      <c r="I426" s="1293"/>
      <c r="J426" s="1293"/>
      <c r="K426" s="186"/>
    </row>
    <row r="427">
      <c r="A427" s="575"/>
      <c r="F427" s="337"/>
      <c r="H427" s="1293"/>
      <c r="I427" s="1293"/>
      <c r="J427" s="1293"/>
      <c r="K427" s="186"/>
    </row>
    <row r="428">
      <c r="A428" s="575"/>
      <c r="F428" s="337"/>
      <c r="H428" s="1293"/>
      <c r="I428" s="1293"/>
      <c r="J428" s="1293"/>
      <c r="K428" s="186"/>
    </row>
    <row r="429">
      <c r="A429" s="575"/>
      <c r="F429" s="337"/>
      <c r="H429" s="1293"/>
      <c r="I429" s="1293"/>
      <c r="J429" s="1293"/>
      <c r="K429" s="186"/>
    </row>
    <row r="430">
      <c r="A430" s="575"/>
      <c r="F430" s="337"/>
      <c r="H430" s="1293"/>
      <c r="I430" s="1293"/>
      <c r="J430" s="1293"/>
      <c r="K430" s="186"/>
    </row>
    <row r="431">
      <c r="A431" s="575"/>
      <c r="F431" s="337"/>
      <c r="H431" s="1293"/>
      <c r="I431" s="1293"/>
      <c r="J431" s="1293"/>
      <c r="K431" s="186"/>
    </row>
    <row r="432">
      <c r="A432" s="575"/>
      <c r="F432" s="337"/>
      <c r="H432" s="1293"/>
      <c r="I432" s="1293"/>
      <c r="J432" s="1293"/>
      <c r="K432" s="186"/>
    </row>
    <row r="433">
      <c r="A433" s="575"/>
      <c r="F433" s="337"/>
      <c r="H433" s="1293"/>
      <c r="I433" s="1293"/>
      <c r="J433" s="1293"/>
      <c r="K433" s="186"/>
    </row>
    <row r="434">
      <c r="A434" s="575"/>
      <c r="F434" s="337"/>
      <c r="H434" s="1293"/>
      <c r="I434" s="1293"/>
      <c r="J434" s="1293"/>
      <c r="K434" s="186"/>
    </row>
    <row r="435">
      <c r="A435" s="575"/>
      <c r="F435" s="337"/>
      <c r="H435" s="1293"/>
      <c r="I435" s="1293"/>
      <c r="J435" s="1293"/>
      <c r="K435" s="186"/>
    </row>
    <row r="436">
      <c r="A436" s="575"/>
      <c r="F436" s="337"/>
      <c r="H436" s="1293"/>
      <c r="I436" s="1293"/>
      <c r="J436" s="1293"/>
      <c r="K436" s="186"/>
    </row>
    <row r="437">
      <c r="A437" s="575"/>
      <c r="F437" s="337"/>
      <c r="H437" s="1293"/>
      <c r="I437" s="1293"/>
      <c r="J437" s="1293"/>
      <c r="K437" s="186"/>
    </row>
    <row r="438">
      <c r="A438" s="575"/>
      <c r="F438" s="337"/>
      <c r="H438" s="1293"/>
      <c r="I438" s="1293"/>
      <c r="J438" s="1293"/>
      <c r="K438" s="186"/>
    </row>
    <row r="439">
      <c r="A439" s="575"/>
      <c r="F439" s="337"/>
      <c r="H439" s="1293"/>
      <c r="I439" s="1293"/>
      <c r="J439" s="1293"/>
      <c r="K439" s="186"/>
    </row>
    <row r="440">
      <c r="A440" s="575"/>
      <c r="F440" s="337"/>
      <c r="H440" s="1293"/>
      <c r="I440" s="1293"/>
      <c r="J440" s="1293"/>
      <c r="K440" s="186"/>
    </row>
    <row r="441">
      <c r="A441" s="575"/>
      <c r="F441" s="337"/>
      <c r="H441" s="1293"/>
      <c r="I441" s="1293"/>
      <c r="J441" s="1293"/>
      <c r="K441" s="186"/>
    </row>
    <row r="442">
      <c r="A442" s="575"/>
      <c r="F442" s="337"/>
      <c r="H442" s="1293"/>
      <c r="I442" s="1293"/>
      <c r="J442" s="1293"/>
      <c r="K442" s="186"/>
    </row>
    <row r="443">
      <c r="A443" s="575"/>
      <c r="F443" s="337"/>
      <c r="H443" s="1293"/>
      <c r="I443" s="1293"/>
      <c r="J443" s="1293"/>
      <c r="K443" s="186"/>
    </row>
    <row r="444">
      <c r="A444" s="575"/>
      <c r="F444" s="337"/>
      <c r="H444" s="1293"/>
      <c r="I444" s="1293"/>
      <c r="J444" s="1293"/>
      <c r="K444" s="186"/>
    </row>
    <row r="445">
      <c r="A445" s="575"/>
      <c r="F445" s="337"/>
      <c r="H445" s="1293"/>
      <c r="I445" s="1293"/>
      <c r="J445" s="1293"/>
      <c r="K445" s="186"/>
    </row>
    <row r="446">
      <c r="A446" s="575"/>
      <c r="F446" s="337"/>
      <c r="H446" s="1293"/>
      <c r="I446" s="1293"/>
      <c r="J446" s="1293"/>
      <c r="K446" s="186"/>
    </row>
    <row r="447">
      <c r="A447" s="575"/>
      <c r="F447" s="337"/>
      <c r="H447" s="1293"/>
      <c r="I447" s="1293"/>
      <c r="J447" s="1293"/>
      <c r="K447" s="186"/>
    </row>
    <row r="448">
      <c r="A448" s="575"/>
      <c r="F448" s="337"/>
      <c r="H448" s="1293"/>
      <c r="I448" s="1293"/>
      <c r="J448" s="1293"/>
      <c r="K448" s="186"/>
    </row>
    <row r="449">
      <c r="A449" s="575"/>
      <c r="F449" s="337"/>
      <c r="H449" s="1293"/>
      <c r="I449" s="1293"/>
      <c r="J449" s="1293"/>
      <c r="K449" s="186"/>
    </row>
    <row r="450">
      <c r="A450" s="575"/>
      <c r="F450" s="337"/>
      <c r="H450" s="1293"/>
      <c r="I450" s="1293"/>
      <c r="J450" s="1293"/>
      <c r="K450" s="186"/>
    </row>
    <row r="451">
      <c r="A451" s="575"/>
      <c r="F451" s="337"/>
      <c r="H451" s="1293"/>
      <c r="I451" s="1293"/>
      <c r="J451" s="1293"/>
      <c r="K451" s="186"/>
    </row>
    <row r="452">
      <c r="A452" s="575"/>
      <c r="F452" s="337"/>
      <c r="H452" s="1293"/>
      <c r="I452" s="1293"/>
      <c r="J452" s="1293"/>
      <c r="K452" s="186"/>
    </row>
    <row r="453">
      <c r="A453" s="575"/>
      <c r="F453" s="337"/>
      <c r="H453" s="1293"/>
      <c r="I453" s="1293"/>
      <c r="J453" s="1293"/>
      <c r="K453" s="186"/>
    </row>
    <row r="454">
      <c r="A454" s="575"/>
      <c r="F454" s="337"/>
      <c r="H454" s="1293"/>
      <c r="I454" s="1293"/>
      <c r="J454" s="1293"/>
      <c r="K454" s="186"/>
    </row>
    <row r="455">
      <c r="A455" s="575"/>
      <c r="F455" s="337"/>
      <c r="H455" s="1293"/>
      <c r="I455" s="1293"/>
      <c r="J455" s="1293"/>
      <c r="K455" s="186"/>
    </row>
    <row r="456">
      <c r="A456" s="575"/>
      <c r="F456" s="337"/>
      <c r="H456" s="1293"/>
      <c r="I456" s="1293"/>
      <c r="J456" s="1293"/>
      <c r="K456" s="186"/>
    </row>
    <row r="457">
      <c r="A457" s="575"/>
      <c r="F457" s="337"/>
      <c r="H457" s="1293"/>
      <c r="I457" s="1293"/>
      <c r="J457" s="1293"/>
      <c r="K457" s="186"/>
    </row>
    <row r="458">
      <c r="A458" s="575"/>
      <c r="F458" s="337"/>
      <c r="H458" s="1293"/>
      <c r="I458" s="1293"/>
      <c r="J458" s="1293"/>
      <c r="K458" s="186"/>
    </row>
    <row r="459">
      <c r="A459" s="575"/>
      <c r="F459" s="337"/>
      <c r="H459" s="1293"/>
      <c r="I459" s="1293"/>
      <c r="J459" s="1293"/>
      <c r="K459" s="186"/>
    </row>
    <row r="460">
      <c r="A460" s="575"/>
      <c r="F460" s="337"/>
      <c r="H460" s="1293"/>
      <c r="I460" s="1293"/>
      <c r="J460" s="1293"/>
      <c r="K460" s="186"/>
    </row>
    <row r="461">
      <c r="A461" s="575"/>
      <c r="F461" s="337"/>
      <c r="H461" s="1293"/>
      <c r="I461" s="1293"/>
      <c r="J461" s="1293"/>
      <c r="K461" s="186"/>
    </row>
    <row r="462">
      <c r="A462" s="575"/>
      <c r="F462" s="337"/>
      <c r="H462" s="1293"/>
      <c r="I462" s="1293"/>
      <c r="J462" s="1293"/>
      <c r="K462" s="186"/>
    </row>
    <row r="463">
      <c r="A463" s="575"/>
      <c r="F463" s="337"/>
      <c r="H463" s="1293"/>
      <c r="I463" s="1293"/>
      <c r="J463" s="1293"/>
      <c r="K463" s="186"/>
    </row>
    <row r="464">
      <c r="A464" s="575"/>
      <c r="F464" s="337"/>
      <c r="H464" s="1293"/>
      <c r="I464" s="1293"/>
      <c r="J464" s="1293"/>
      <c r="K464" s="186"/>
    </row>
    <row r="465">
      <c r="A465" s="575"/>
      <c r="F465" s="337"/>
      <c r="H465" s="1293"/>
      <c r="I465" s="1293"/>
      <c r="J465" s="1293"/>
      <c r="K465" s="186"/>
    </row>
    <row r="466">
      <c r="A466" s="575"/>
      <c r="F466" s="337"/>
      <c r="H466" s="1293"/>
      <c r="I466" s="1293"/>
      <c r="J466" s="1293"/>
      <c r="K466" s="186"/>
    </row>
    <row r="467">
      <c r="A467" s="575"/>
      <c r="F467" s="337"/>
      <c r="H467" s="1293"/>
      <c r="I467" s="1293"/>
      <c r="J467" s="1293"/>
      <c r="K467" s="186"/>
    </row>
    <row r="468">
      <c r="A468" s="575"/>
      <c r="F468" s="337"/>
      <c r="H468" s="1293"/>
      <c r="I468" s="1293"/>
      <c r="J468" s="1293"/>
      <c r="K468" s="186"/>
    </row>
    <row r="469">
      <c r="A469" s="575"/>
      <c r="F469" s="337"/>
      <c r="H469" s="1293"/>
      <c r="I469" s="1293"/>
      <c r="J469" s="1293"/>
      <c r="K469" s="186"/>
    </row>
    <row r="470">
      <c r="A470" s="575"/>
      <c r="F470" s="337"/>
      <c r="H470" s="1293"/>
      <c r="I470" s="1293"/>
      <c r="J470" s="1293"/>
      <c r="K470" s="186"/>
    </row>
    <row r="471">
      <c r="A471" s="575"/>
      <c r="F471" s="337"/>
      <c r="H471" s="1293"/>
      <c r="I471" s="1293"/>
      <c r="J471" s="1293"/>
      <c r="K471" s="186"/>
    </row>
    <row r="472">
      <c r="A472" s="575"/>
      <c r="F472" s="337"/>
      <c r="H472" s="1293"/>
      <c r="I472" s="1293"/>
      <c r="J472" s="1293"/>
      <c r="K472" s="186"/>
    </row>
    <row r="473">
      <c r="A473" s="575"/>
      <c r="F473" s="337"/>
      <c r="H473" s="1293"/>
      <c r="I473" s="1293"/>
      <c r="J473" s="1293"/>
      <c r="K473" s="186"/>
    </row>
    <row r="474">
      <c r="A474" s="575"/>
      <c r="F474" s="337"/>
      <c r="H474" s="1293"/>
      <c r="I474" s="1293"/>
      <c r="J474" s="1293"/>
      <c r="K474" s="186"/>
    </row>
    <row r="475">
      <c r="A475" s="575"/>
      <c r="F475" s="337"/>
      <c r="H475" s="1293"/>
      <c r="I475" s="1293"/>
      <c r="J475" s="1293"/>
      <c r="K475" s="186"/>
    </row>
    <row r="476">
      <c r="A476" s="575"/>
      <c r="F476" s="337"/>
      <c r="H476" s="1293"/>
      <c r="I476" s="1293"/>
      <c r="J476" s="1293"/>
      <c r="K476" s="186"/>
    </row>
    <row r="477">
      <c r="A477" s="575"/>
      <c r="F477" s="337"/>
      <c r="H477" s="1293"/>
      <c r="I477" s="1293"/>
      <c r="J477" s="1293"/>
      <c r="K477" s="186"/>
    </row>
    <row r="478">
      <c r="A478" s="575"/>
      <c r="F478" s="337"/>
      <c r="H478" s="1293"/>
      <c r="I478" s="1293"/>
      <c r="J478" s="1293"/>
      <c r="K478" s="186"/>
    </row>
    <row r="479">
      <c r="A479" s="575"/>
      <c r="F479" s="337"/>
      <c r="H479" s="1293"/>
      <c r="I479" s="1293"/>
      <c r="J479" s="1293"/>
      <c r="K479" s="186"/>
    </row>
    <row r="480">
      <c r="A480" s="575"/>
      <c r="F480" s="337"/>
      <c r="H480" s="1293"/>
      <c r="I480" s="1293"/>
      <c r="J480" s="1293"/>
      <c r="K480" s="186"/>
    </row>
    <row r="481">
      <c r="A481" s="575"/>
      <c r="F481" s="337"/>
      <c r="H481" s="1293"/>
      <c r="I481" s="1293"/>
      <c r="J481" s="1293"/>
      <c r="K481" s="186"/>
    </row>
    <row r="482">
      <c r="A482" s="575"/>
      <c r="F482" s="337"/>
      <c r="H482" s="1293"/>
      <c r="I482" s="1293"/>
      <c r="J482" s="1293"/>
      <c r="K482" s="186"/>
    </row>
    <row r="483">
      <c r="A483" s="575"/>
      <c r="F483" s="337"/>
      <c r="H483" s="1293"/>
      <c r="I483" s="1293"/>
      <c r="J483" s="1293"/>
      <c r="K483" s="186"/>
    </row>
    <row r="484">
      <c r="A484" s="575"/>
      <c r="F484" s="337"/>
      <c r="H484" s="1293"/>
      <c r="I484" s="1293"/>
      <c r="J484" s="1293"/>
      <c r="K484" s="186"/>
    </row>
    <row r="485">
      <c r="A485" s="575"/>
      <c r="F485" s="337"/>
      <c r="H485" s="1293"/>
      <c r="I485" s="1293"/>
      <c r="J485" s="1293"/>
      <c r="K485" s="186"/>
    </row>
    <row r="486">
      <c r="A486" s="575"/>
      <c r="F486" s="337"/>
      <c r="H486" s="1293"/>
      <c r="I486" s="1293"/>
      <c r="J486" s="1293"/>
      <c r="K486" s="186"/>
    </row>
    <row r="487">
      <c r="A487" s="575"/>
      <c r="F487" s="337"/>
      <c r="H487" s="1293"/>
      <c r="I487" s="1293"/>
      <c r="J487" s="1293"/>
      <c r="K487" s="186"/>
    </row>
    <row r="488">
      <c r="A488" s="575"/>
      <c r="F488" s="337"/>
      <c r="H488" s="1293"/>
      <c r="I488" s="1293"/>
      <c r="J488" s="1293"/>
      <c r="K488" s="186"/>
    </row>
    <row r="489">
      <c r="A489" s="575"/>
      <c r="F489" s="337"/>
      <c r="H489" s="1293"/>
      <c r="I489" s="1293"/>
      <c r="J489" s="1293"/>
      <c r="K489" s="186"/>
    </row>
    <row r="490">
      <c r="A490" s="575"/>
      <c r="F490" s="337"/>
      <c r="H490" s="1293"/>
      <c r="I490" s="1293"/>
      <c r="J490" s="1293"/>
      <c r="K490" s="186"/>
    </row>
    <row r="491">
      <c r="A491" s="575"/>
      <c r="F491" s="337"/>
      <c r="H491" s="1293"/>
      <c r="I491" s="1293"/>
      <c r="J491" s="1293"/>
      <c r="K491" s="186"/>
    </row>
    <row r="492">
      <c r="A492" s="575"/>
      <c r="F492" s="337"/>
      <c r="H492" s="1293"/>
      <c r="I492" s="1293"/>
      <c r="J492" s="1293"/>
      <c r="K492" s="186"/>
    </row>
    <row r="493">
      <c r="A493" s="575"/>
      <c r="F493" s="337"/>
      <c r="H493" s="1293"/>
      <c r="I493" s="1293"/>
      <c r="J493" s="1293"/>
      <c r="K493" s="186"/>
    </row>
    <row r="494">
      <c r="A494" s="575"/>
      <c r="F494" s="337"/>
      <c r="H494" s="1293"/>
      <c r="I494" s="1293"/>
      <c r="J494" s="1293"/>
      <c r="K494" s="186"/>
    </row>
    <row r="495">
      <c r="A495" s="575"/>
      <c r="F495" s="337"/>
      <c r="H495" s="1293"/>
      <c r="I495" s="1293"/>
      <c r="J495" s="1293"/>
      <c r="K495" s="186"/>
    </row>
    <row r="496">
      <c r="A496" s="575"/>
      <c r="F496" s="337"/>
      <c r="H496" s="1293"/>
      <c r="I496" s="1293"/>
      <c r="J496" s="1293"/>
      <c r="K496" s="186"/>
    </row>
    <row r="497">
      <c r="A497" s="575"/>
      <c r="F497" s="337"/>
      <c r="H497" s="1293"/>
      <c r="I497" s="1293"/>
      <c r="J497" s="1293"/>
      <c r="K497" s="186"/>
    </row>
    <row r="498">
      <c r="A498" s="575"/>
      <c r="F498" s="337"/>
      <c r="H498" s="1293"/>
      <c r="I498" s="1293"/>
      <c r="J498" s="1293"/>
      <c r="K498" s="186"/>
    </row>
    <row r="499">
      <c r="A499" s="575"/>
      <c r="F499" s="337"/>
      <c r="H499" s="1293"/>
      <c r="I499" s="1293"/>
      <c r="J499" s="1293"/>
      <c r="K499" s="186"/>
    </row>
    <row r="500">
      <c r="A500" s="575"/>
      <c r="F500" s="337"/>
      <c r="H500" s="1293"/>
      <c r="I500" s="1293"/>
      <c r="J500" s="1293"/>
      <c r="K500" s="186"/>
    </row>
    <row r="501">
      <c r="A501" s="575"/>
      <c r="F501" s="337"/>
      <c r="H501" s="1293"/>
      <c r="I501" s="1293"/>
      <c r="J501" s="1293"/>
      <c r="K501" s="186"/>
    </row>
    <row r="502">
      <c r="A502" s="575"/>
      <c r="F502" s="337"/>
      <c r="H502" s="1293"/>
      <c r="I502" s="1293"/>
      <c r="J502" s="1293"/>
      <c r="K502" s="186"/>
    </row>
    <row r="503">
      <c r="A503" s="575"/>
      <c r="F503" s="337"/>
      <c r="H503" s="1293"/>
      <c r="I503" s="1293"/>
      <c r="J503" s="1293"/>
      <c r="K503" s="186"/>
    </row>
    <row r="504">
      <c r="A504" s="575"/>
      <c r="F504" s="337"/>
      <c r="H504" s="1293"/>
      <c r="I504" s="1293"/>
      <c r="J504" s="1293"/>
      <c r="K504" s="186"/>
    </row>
    <row r="505">
      <c r="A505" s="575"/>
      <c r="F505" s="337"/>
      <c r="H505" s="1293"/>
      <c r="I505" s="1293"/>
      <c r="J505" s="1293"/>
      <c r="K505" s="186"/>
    </row>
    <row r="506">
      <c r="A506" s="575"/>
      <c r="F506" s="337"/>
      <c r="H506" s="1293"/>
      <c r="I506" s="1293"/>
      <c r="J506" s="1293"/>
      <c r="K506" s="186"/>
    </row>
    <row r="507">
      <c r="A507" s="575"/>
      <c r="F507" s="337"/>
      <c r="H507" s="1293"/>
      <c r="I507" s="1293"/>
      <c r="J507" s="1293"/>
      <c r="K507" s="186"/>
    </row>
    <row r="508">
      <c r="A508" s="575"/>
      <c r="F508" s="337"/>
      <c r="H508" s="1293"/>
      <c r="I508" s="1293"/>
      <c r="J508" s="1293"/>
      <c r="K508" s="186"/>
    </row>
    <row r="509">
      <c r="A509" s="575"/>
      <c r="F509" s="337"/>
      <c r="H509" s="1293"/>
      <c r="I509" s="1293"/>
      <c r="J509" s="1293"/>
      <c r="K509" s="186"/>
    </row>
    <row r="510">
      <c r="A510" s="575"/>
      <c r="F510" s="337"/>
      <c r="H510" s="1293"/>
      <c r="I510" s="1293"/>
      <c r="J510" s="1293"/>
      <c r="K510" s="186"/>
    </row>
    <row r="511">
      <c r="A511" s="575"/>
      <c r="F511" s="337"/>
      <c r="H511" s="1293"/>
      <c r="I511" s="1293"/>
      <c r="J511" s="1293"/>
      <c r="K511" s="186"/>
    </row>
    <row r="512">
      <c r="A512" s="575"/>
      <c r="F512" s="337"/>
      <c r="H512" s="1293"/>
      <c r="I512" s="1293"/>
      <c r="J512" s="1293"/>
      <c r="K512" s="186"/>
    </row>
    <row r="513">
      <c r="A513" s="575"/>
      <c r="F513" s="337"/>
      <c r="H513" s="1293"/>
      <c r="I513" s="1293"/>
      <c r="J513" s="1293"/>
      <c r="K513" s="186"/>
    </row>
    <row r="514">
      <c r="A514" s="575"/>
      <c r="F514" s="337"/>
      <c r="H514" s="1293"/>
      <c r="I514" s="1293"/>
      <c r="J514" s="1293"/>
      <c r="K514" s="186"/>
    </row>
    <row r="515">
      <c r="A515" s="575"/>
      <c r="F515" s="337"/>
      <c r="H515" s="1293"/>
      <c r="I515" s="1293"/>
      <c r="J515" s="1293"/>
      <c r="K515" s="186"/>
    </row>
    <row r="516">
      <c r="A516" s="575"/>
      <c r="F516" s="337"/>
      <c r="H516" s="1293"/>
      <c r="I516" s="1293"/>
      <c r="J516" s="1293"/>
      <c r="K516" s="186"/>
    </row>
    <row r="517">
      <c r="A517" s="575"/>
      <c r="F517" s="337"/>
      <c r="H517" s="1293"/>
      <c r="I517" s="1293"/>
      <c r="J517" s="1293"/>
      <c r="K517" s="186"/>
    </row>
    <row r="518">
      <c r="A518" s="575"/>
      <c r="F518" s="337"/>
      <c r="H518" s="1293"/>
      <c r="I518" s="1293"/>
      <c r="J518" s="1293"/>
      <c r="K518" s="186"/>
    </row>
    <row r="519">
      <c r="A519" s="575"/>
      <c r="F519" s="337"/>
      <c r="H519" s="1293"/>
      <c r="I519" s="1293"/>
      <c r="J519" s="1293"/>
      <c r="K519" s="186"/>
    </row>
    <row r="520">
      <c r="A520" s="575"/>
      <c r="F520" s="337"/>
      <c r="H520" s="1293"/>
      <c r="I520" s="1293"/>
      <c r="J520" s="1293"/>
      <c r="K520" s="186"/>
    </row>
    <row r="521">
      <c r="A521" s="575"/>
      <c r="F521" s="337"/>
      <c r="H521" s="1293"/>
      <c r="I521" s="1293"/>
      <c r="J521" s="1293"/>
      <c r="K521" s="186"/>
    </row>
    <row r="522">
      <c r="A522" s="575"/>
      <c r="F522" s="337"/>
      <c r="H522" s="1293"/>
      <c r="I522" s="1293"/>
      <c r="J522" s="1293"/>
      <c r="K522" s="186"/>
    </row>
    <row r="523">
      <c r="A523" s="575"/>
      <c r="F523" s="337"/>
      <c r="H523" s="1293"/>
      <c r="I523" s="1293"/>
      <c r="J523" s="1293"/>
      <c r="K523" s="186"/>
    </row>
    <row r="524">
      <c r="A524" s="575"/>
      <c r="F524" s="337"/>
      <c r="H524" s="1293"/>
      <c r="I524" s="1293"/>
      <c r="J524" s="1293"/>
      <c r="K524" s="186"/>
    </row>
    <row r="525">
      <c r="A525" s="575"/>
      <c r="F525" s="337"/>
      <c r="H525" s="1293"/>
      <c r="I525" s="1293"/>
      <c r="J525" s="1293"/>
      <c r="K525" s="186"/>
    </row>
    <row r="526">
      <c r="A526" s="575"/>
      <c r="F526" s="337"/>
      <c r="H526" s="1293"/>
      <c r="I526" s="1293"/>
      <c r="J526" s="1293"/>
      <c r="K526" s="186"/>
    </row>
    <row r="527">
      <c r="A527" s="575"/>
      <c r="F527" s="337"/>
      <c r="H527" s="1293"/>
      <c r="I527" s="1293"/>
      <c r="J527" s="1293"/>
      <c r="K527" s="186"/>
    </row>
    <row r="528">
      <c r="A528" s="575"/>
      <c r="F528" s="337"/>
      <c r="H528" s="1293"/>
      <c r="I528" s="1293"/>
      <c r="J528" s="1293"/>
      <c r="K528" s="186"/>
    </row>
    <row r="529">
      <c r="A529" s="575"/>
      <c r="F529" s="337"/>
      <c r="H529" s="1293"/>
      <c r="I529" s="1293"/>
      <c r="J529" s="1293"/>
      <c r="K529" s="186"/>
    </row>
    <row r="530">
      <c r="A530" s="575"/>
      <c r="F530" s="337"/>
      <c r="H530" s="1293"/>
      <c r="I530" s="1293"/>
      <c r="J530" s="1293"/>
      <c r="K530" s="186"/>
    </row>
    <row r="531">
      <c r="A531" s="575"/>
      <c r="F531" s="337"/>
      <c r="H531" s="1293"/>
      <c r="I531" s="1293"/>
      <c r="J531" s="1293"/>
      <c r="K531" s="186"/>
    </row>
    <row r="532">
      <c r="A532" s="575"/>
      <c r="F532" s="337"/>
      <c r="H532" s="1293"/>
      <c r="I532" s="1293"/>
      <c r="J532" s="1293"/>
      <c r="K532" s="186"/>
    </row>
    <row r="533">
      <c r="A533" s="575"/>
      <c r="F533" s="337"/>
      <c r="H533" s="1293"/>
      <c r="I533" s="1293"/>
      <c r="J533" s="1293"/>
      <c r="K533" s="186"/>
    </row>
    <row r="534">
      <c r="A534" s="575"/>
      <c r="F534" s="337"/>
      <c r="H534" s="1293"/>
      <c r="I534" s="1293"/>
      <c r="J534" s="1293"/>
      <c r="K534" s="186"/>
    </row>
    <row r="535">
      <c r="A535" s="575"/>
      <c r="F535" s="337"/>
      <c r="H535" s="1293"/>
      <c r="I535" s="1293"/>
      <c r="J535" s="1293"/>
      <c r="K535" s="186"/>
    </row>
    <row r="536">
      <c r="A536" s="575"/>
      <c r="F536" s="337"/>
      <c r="H536" s="1293"/>
      <c r="I536" s="1293"/>
      <c r="J536" s="1293"/>
      <c r="K536" s="186"/>
    </row>
    <row r="537">
      <c r="A537" s="575"/>
      <c r="F537" s="337"/>
      <c r="H537" s="1293"/>
      <c r="I537" s="1293"/>
      <c r="J537" s="1293"/>
      <c r="K537" s="186"/>
    </row>
    <row r="538">
      <c r="A538" s="575"/>
      <c r="F538" s="337"/>
      <c r="H538" s="1293"/>
      <c r="I538" s="1293"/>
      <c r="J538" s="1293"/>
      <c r="K538" s="186"/>
    </row>
    <row r="539">
      <c r="A539" s="575"/>
      <c r="F539" s="337"/>
      <c r="H539" s="1293"/>
      <c r="I539" s="1293"/>
      <c r="J539" s="1293"/>
      <c r="K539" s="186"/>
    </row>
    <row r="540">
      <c r="A540" s="575"/>
      <c r="F540" s="337"/>
      <c r="H540" s="1293"/>
      <c r="I540" s="1293"/>
      <c r="J540" s="1293"/>
      <c r="K540" s="186"/>
    </row>
    <row r="541">
      <c r="A541" s="575"/>
      <c r="F541" s="337"/>
      <c r="H541" s="1293"/>
      <c r="I541" s="1293"/>
      <c r="J541" s="1293"/>
      <c r="K541" s="186"/>
    </row>
    <row r="542">
      <c r="A542" s="575"/>
      <c r="F542" s="337"/>
      <c r="H542" s="1293"/>
      <c r="I542" s="1293"/>
      <c r="J542" s="1293"/>
      <c r="K542" s="186"/>
    </row>
    <row r="543">
      <c r="A543" s="575"/>
      <c r="F543" s="337"/>
      <c r="H543" s="1293"/>
      <c r="I543" s="1293"/>
      <c r="J543" s="1293"/>
      <c r="K543" s="186"/>
    </row>
    <row r="544">
      <c r="A544" s="575"/>
      <c r="F544" s="337"/>
      <c r="H544" s="1293"/>
      <c r="I544" s="1293"/>
      <c r="J544" s="1293"/>
      <c r="K544" s="186"/>
    </row>
    <row r="545">
      <c r="A545" s="575"/>
      <c r="F545" s="337"/>
      <c r="H545" s="1293"/>
      <c r="I545" s="1293"/>
      <c r="J545" s="1293"/>
      <c r="K545" s="186"/>
    </row>
    <row r="546">
      <c r="A546" s="575"/>
      <c r="F546" s="337"/>
      <c r="H546" s="1293"/>
      <c r="I546" s="1293"/>
      <c r="J546" s="1293"/>
      <c r="K546" s="186"/>
    </row>
    <row r="547">
      <c r="A547" s="575"/>
      <c r="F547" s="337"/>
      <c r="H547" s="1293"/>
      <c r="I547" s="1293"/>
      <c r="J547" s="1293"/>
      <c r="K547" s="186"/>
    </row>
    <row r="548">
      <c r="A548" s="575"/>
      <c r="F548" s="337"/>
      <c r="H548" s="1293"/>
      <c r="I548" s="1293"/>
      <c r="J548" s="1293"/>
      <c r="K548" s="186"/>
    </row>
    <row r="549">
      <c r="A549" s="575"/>
      <c r="F549" s="337"/>
      <c r="H549" s="1293"/>
      <c r="I549" s="1293"/>
      <c r="J549" s="1293"/>
      <c r="K549" s="186"/>
    </row>
    <row r="550">
      <c r="A550" s="575"/>
      <c r="F550" s="337"/>
      <c r="H550" s="1293"/>
      <c r="I550" s="1293"/>
      <c r="J550" s="1293"/>
      <c r="K550" s="186"/>
    </row>
    <row r="551">
      <c r="A551" s="575"/>
      <c r="F551" s="337"/>
      <c r="H551" s="1293"/>
      <c r="I551" s="1293"/>
      <c r="J551" s="1293"/>
      <c r="K551" s="186"/>
    </row>
    <row r="552">
      <c r="A552" s="575"/>
      <c r="F552" s="337"/>
      <c r="H552" s="1293"/>
      <c r="I552" s="1293"/>
      <c r="J552" s="1293"/>
      <c r="K552" s="186"/>
    </row>
    <row r="553">
      <c r="A553" s="575"/>
      <c r="F553" s="337"/>
      <c r="H553" s="1293"/>
      <c r="I553" s="1293"/>
      <c r="J553" s="1293"/>
      <c r="K553" s="186"/>
    </row>
    <row r="554">
      <c r="A554" s="575"/>
      <c r="F554" s="337"/>
      <c r="H554" s="1293"/>
      <c r="I554" s="1293"/>
      <c r="J554" s="1293"/>
      <c r="K554" s="186"/>
    </row>
    <row r="555">
      <c r="A555" s="575"/>
      <c r="F555" s="337"/>
      <c r="H555" s="1293"/>
      <c r="I555" s="1293"/>
      <c r="J555" s="1293"/>
      <c r="K555" s="186"/>
    </row>
    <row r="556">
      <c r="A556" s="575"/>
      <c r="F556" s="337"/>
      <c r="H556" s="1293"/>
      <c r="I556" s="1293"/>
      <c r="J556" s="1293"/>
      <c r="K556" s="186"/>
    </row>
    <row r="557">
      <c r="A557" s="575"/>
      <c r="F557" s="337"/>
      <c r="H557" s="1293"/>
      <c r="I557" s="1293"/>
      <c r="J557" s="1293"/>
      <c r="K557" s="186"/>
    </row>
    <row r="558">
      <c r="A558" s="575"/>
      <c r="F558" s="337"/>
      <c r="H558" s="1293"/>
      <c r="I558" s="1293"/>
      <c r="J558" s="1293"/>
      <c r="K558" s="186"/>
    </row>
    <row r="559">
      <c r="A559" s="575"/>
      <c r="F559" s="337"/>
      <c r="H559" s="1293"/>
      <c r="I559" s="1293"/>
      <c r="J559" s="1293"/>
      <c r="K559" s="186"/>
    </row>
    <row r="560">
      <c r="A560" s="575"/>
      <c r="F560" s="337"/>
      <c r="H560" s="1293"/>
      <c r="I560" s="1293"/>
      <c r="J560" s="1293"/>
      <c r="K560" s="186"/>
    </row>
    <row r="561">
      <c r="A561" s="575"/>
      <c r="F561" s="337"/>
      <c r="H561" s="1293"/>
      <c r="I561" s="1293"/>
      <c r="J561" s="1293"/>
      <c r="K561" s="186"/>
    </row>
    <row r="562">
      <c r="A562" s="575"/>
      <c r="F562" s="337"/>
      <c r="H562" s="1293"/>
      <c r="I562" s="1293"/>
      <c r="J562" s="1293"/>
      <c r="K562" s="186"/>
    </row>
    <row r="563">
      <c r="A563" s="575"/>
      <c r="F563" s="337"/>
      <c r="H563" s="1293"/>
      <c r="I563" s="1293"/>
      <c r="J563" s="1293"/>
      <c r="K563" s="186"/>
    </row>
    <row r="564">
      <c r="A564" s="575"/>
      <c r="F564" s="337"/>
      <c r="H564" s="1293"/>
      <c r="I564" s="1293"/>
      <c r="J564" s="1293"/>
      <c r="K564" s="186"/>
    </row>
    <row r="565">
      <c r="A565" s="575"/>
      <c r="F565" s="337"/>
      <c r="H565" s="1293"/>
      <c r="I565" s="1293"/>
      <c r="J565" s="1293"/>
      <c r="K565" s="186"/>
    </row>
    <row r="566">
      <c r="A566" s="575"/>
      <c r="F566" s="337"/>
      <c r="H566" s="1293"/>
      <c r="I566" s="1293"/>
      <c r="J566" s="1293"/>
      <c r="K566" s="186"/>
    </row>
    <row r="567">
      <c r="A567" s="575"/>
      <c r="F567" s="337"/>
      <c r="H567" s="1293"/>
      <c r="I567" s="1293"/>
      <c r="J567" s="1293"/>
      <c r="K567" s="186"/>
    </row>
    <row r="568">
      <c r="A568" s="575"/>
      <c r="F568" s="337"/>
      <c r="H568" s="1293"/>
      <c r="I568" s="1293"/>
      <c r="J568" s="1293"/>
      <c r="K568" s="186"/>
    </row>
    <row r="569">
      <c r="A569" s="575"/>
      <c r="F569" s="337"/>
      <c r="H569" s="1293"/>
      <c r="I569" s="1293"/>
      <c r="J569" s="1293"/>
      <c r="K569" s="186"/>
    </row>
    <row r="570">
      <c r="A570" s="575"/>
      <c r="F570" s="337"/>
      <c r="H570" s="1293"/>
      <c r="I570" s="1293"/>
      <c r="J570" s="1293"/>
      <c r="K570" s="186"/>
    </row>
    <row r="571">
      <c r="A571" s="575"/>
      <c r="F571" s="337"/>
      <c r="H571" s="1293"/>
      <c r="I571" s="1293"/>
      <c r="J571" s="1293"/>
      <c r="K571" s="186"/>
    </row>
    <row r="572">
      <c r="A572" s="575"/>
      <c r="F572" s="337"/>
      <c r="H572" s="1293"/>
      <c r="I572" s="1293"/>
      <c r="J572" s="1293"/>
      <c r="K572" s="186"/>
    </row>
    <row r="573">
      <c r="A573" s="575"/>
      <c r="F573" s="337"/>
      <c r="H573" s="1293"/>
      <c r="I573" s="1293"/>
      <c r="J573" s="1293"/>
      <c r="K573" s="186"/>
    </row>
    <row r="574">
      <c r="A574" s="575"/>
      <c r="F574" s="337"/>
      <c r="H574" s="1293"/>
      <c r="I574" s="1293"/>
      <c r="J574" s="1293"/>
      <c r="K574" s="186"/>
    </row>
    <row r="575">
      <c r="A575" s="575"/>
      <c r="F575" s="337"/>
      <c r="H575" s="1293"/>
      <c r="I575" s="1293"/>
      <c r="J575" s="1293"/>
      <c r="K575" s="186"/>
    </row>
    <row r="576">
      <c r="A576" s="575"/>
      <c r="F576" s="337"/>
      <c r="H576" s="1293"/>
      <c r="I576" s="1293"/>
      <c r="J576" s="1293"/>
      <c r="K576" s="186"/>
    </row>
    <row r="577">
      <c r="A577" s="575"/>
      <c r="F577" s="337"/>
      <c r="H577" s="1293"/>
      <c r="I577" s="1293"/>
      <c r="J577" s="1293"/>
      <c r="K577" s="186"/>
    </row>
    <row r="578">
      <c r="A578" s="575"/>
      <c r="F578" s="337"/>
      <c r="H578" s="1293"/>
      <c r="I578" s="1293"/>
      <c r="J578" s="1293"/>
      <c r="K578" s="186"/>
    </row>
    <row r="579">
      <c r="A579" s="575"/>
      <c r="F579" s="337"/>
      <c r="H579" s="1293"/>
      <c r="I579" s="1293"/>
      <c r="J579" s="1293"/>
      <c r="K579" s="186"/>
    </row>
    <row r="580">
      <c r="A580" s="575"/>
      <c r="F580" s="337"/>
      <c r="H580" s="1293"/>
      <c r="I580" s="1293"/>
      <c r="J580" s="1293"/>
      <c r="K580" s="186"/>
    </row>
    <row r="581">
      <c r="A581" s="575"/>
      <c r="F581" s="337"/>
      <c r="H581" s="1293"/>
      <c r="I581" s="1293"/>
      <c r="J581" s="1293"/>
      <c r="K581" s="186"/>
    </row>
    <row r="582">
      <c r="A582" s="575"/>
      <c r="F582" s="337"/>
      <c r="H582" s="1293"/>
      <c r="I582" s="1293"/>
      <c r="J582" s="1293"/>
      <c r="K582" s="186"/>
    </row>
    <row r="583">
      <c r="A583" s="575"/>
      <c r="F583" s="337"/>
      <c r="H583" s="1293"/>
      <c r="I583" s="1293"/>
      <c r="J583" s="1293"/>
      <c r="K583" s="186"/>
    </row>
    <row r="584">
      <c r="A584" s="575"/>
      <c r="F584" s="337"/>
      <c r="H584" s="1293"/>
      <c r="I584" s="1293"/>
      <c r="J584" s="1293"/>
      <c r="K584" s="186"/>
    </row>
    <row r="585">
      <c r="A585" s="575"/>
      <c r="F585" s="337"/>
      <c r="H585" s="1293"/>
      <c r="I585" s="1293"/>
      <c r="J585" s="1293"/>
      <c r="K585" s="186"/>
    </row>
    <row r="586">
      <c r="A586" s="575"/>
      <c r="F586" s="337"/>
      <c r="H586" s="1293"/>
      <c r="I586" s="1293"/>
      <c r="J586" s="1293"/>
      <c r="K586" s="186"/>
    </row>
    <row r="587">
      <c r="A587" s="575"/>
      <c r="F587" s="337"/>
      <c r="H587" s="1293"/>
      <c r="I587" s="1293"/>
      <c r="J587" s="1293"/>
      <c r="K587" s="186"/>
    </row>
    <row r="588">
      <c r="A588" s="575"/>
      <c r="F588" s="337"/>
      <c r="H588" s="1293"/>
      <c r="I588" s="1293"/>
      <c r="J588" s="1293"/>
      <c r="K588" s="186"/>
    </row>
    <row r="589">
      <c r="A589" s="575"/>
      <c r="F589" s="337"/>
      <c r="H589" s="1293"/>
      <c r="I589" s="1293"/>
      <c r="J589" s="1293"/>
      <c r="K589" s="186"/>
    </row>
    <row r="590">
      <c r="A590" s="575"/>
      <c r="F590" s="337"/>
      <c r="H590" s="1293"/>
      <c r="I590" s="1293"/>
      <c r="J590" s="1293"/>
      <c r="K590" s="186"/>
    </row>
    <row r="591">
      <c r="A591" s="575"/>
      <c r="F591" s="337"/>
      <c r="H591" s="1293"/>
      <c r="I591" s="1293"/>
      <c r="J591" s="1293"/>
      <c r="K591" s="186"/>
    </row>
    <row r="592">
      <c r="A592" s="575"/>
      <c r="F592" s="337"/>
      <c r="H592" s="1293"/>
      <c r="I592" s="1293"/>
      <c r="J592" s="1293"/>
      <c r="K592" s="186"/>
    </row>
    <row r="593">
      <c r="A593" s="575"/>
      <c r="F593" s="337"/>
      <c r="H593" s="1293"/>
      <c r="I593" s="1293"/>
      <c r="J593" s="1293"/>
      <c r="K593" s="186"/>
    </row>
    <row r="594">
      <c r="A594" s="575"/>
      <c r="F594" s="337"/>
      <c r="H594" s="1293"/>
      <c r="I594" s="1293"/>
      <c r="J594" s="1293"/>
      <c r="K594" s="186"/>
    </row>
    <row r="595">
      <c r="A595" s="575"/>
      <c r="F595" s="337"/>
      <c r="H595" s="1293"/>
      <c r="I595" s="1293"/>
      <c r="J595" s="1293"/>
      <c r="K595" s="186"/>
    </row>
    <row r="596">
      <c r="A596" s="575"/>
      <c r="F596" s="337"/>
      <c r="H596" s="1293"/>
      <c r="I596" s="1293"/>
      <c r="J596" s="1293"/>
      <c r="K596" s="186"/>
    </row>
    <row r="597">
      <c r="A597" s="575"/>
      <c r="F597" s="337"/>
      <c r="H597" s="1293"/>
      <c r="I597" s="1293"/>
      <c r="J597" s="1293"/>
      <c r="K597" s="186"/>
    </row>
    <row r="598">
      <c r="A598" s="575"/>
      <c r="F598" s="337"/>
      <c r="H598" s="1293"/>
      <c r="I598" s="1293"/>
      <c r="J598" s="1293"/>
      <c r="K598" s="186"/>
    </row>
    <row r="599">
      <c r="A599" s="575"/>
      <c r="F599" s="337"/>
      <c r="H599" s="1293"/>
      <c r="I599" s="1293"/>
      <c r="J599" s="1293"/>
      <c r="K599" s="186"/>
    </row>
    <row r="600">
      <c r="A600" s="575"/>
      <c r="F600" s="337"/>
      <c r="H600" s="1293"/>
      <c r="I600" s="1293"/>
      <c r="J600" s="1293"/>
      <c r="K600" s="186"/>
    </row>
    <row r="601">
      <c r="A601" s="575"/>
      <c r="F601" s="337"/>
      <c r="H601" s="1293"/>
      <c r="I601" s="1293"/>
      <c r="J601" s="1293"/>
      <c r="K601" s="186"/>
    </row>
    <row r="602">
      <c r="A602" s="575"/>
      <c r="F602" s="337"/>
      <c r="H602" s="1293"/>
      <c r="I602" s="1293"/>
      <c r="J602" s="1293"/>
      <c r="K602" s="186"/>
    </row>
    <row r="603">
      <c r="A603" s="575"/>
      <c r="F603" s="337"/>
      <c r="H603" s="1293"/>
      <c r="I603" s="1293"/>
      <c r="J603" s="1293"/>
      <c r="K603" s="186"/>
    </row>
    <row r="604">
      <c r="A604" s="575"/>
      <c r="F604" s="337"/>
      <c r="H604" s="1293"/>
      <c r="I604" s="1293"/>
      <c r="J604" s="1293"/>
      <c r="K604" s="186"/>
    </row>
    <row r="605">
      <c r="A605" s="575"/>
      <c r="F605" s="337"/>
      <c r="H605" s="1293"/>
      <c r="I605" s="1293"/>
      <c r="J605" s="1293"/>
      <c r="K605" s="186"/>
    </row>
    <row r="606">
      <c r="A606" s="575"/>
      <c r="F606" s="337"/>
      <c r="H606" s="1293"/>
      <c r="I606" s="1293"/>
      <c r="J606" s="1293"/>
      <c r="K606" s="186"/>
    </row>
    <row r="607">
      <c r="A607" s="575"/>
      <c r="F607" s="337"/>
      <c r="H607" s="1293"/>
      <c r="I607" s="1293"/>
      <c r="J607" s="1293"/>
      <c r="K607" s="186"/>
    </row>
    <row r="608">
      <c r="A608" s="575"/>
      <c r="F608" s="337"/>
      <c r="H608" s="1293"/>
      <c r="I608" s="1293"/>
      <c r="J608" s="1293"/>
      <c r="K608" s="186"/>
    </row>
    <row r="609">
      <c r="A609" s="575"/>
      <c r="F609" s="337"/>
      <c r="H609" s="1293"/>
      <c r="I609" s="1293"/>
      <c r="J609" s="1293"/>
      <c r="K609" s="186"/>
    </row>
    <row r="610">
      <c r="A610" s="575"/>
      <c r="F610" s="337"/>
      <c r="H610" s="1293"/>
      <c r="I610" s="1293"/>
      <c r="J610" s="1293"/>
      <c r="K610" s="186"/>
    </row>
    <row r="611">
      <c r="A611" s="575"/>
      <c r="F611" s="337"/>
      <c r="H611" s="1293"/>
      <c r="I611" s="1293"/>
      <c r="J611" s="1293"/>
      <c r="K611" s="186"/>
    </row>
    <row r="612">
      <c r="A612" s="575"/>
      <c r="F612" s="337"/>
      <c r="H612" s="1293"/>
      <c r="I612" s="1293"/>
      <c r="J612" s="1293"/>
      <c r="K612" s="186"/>
    </row>
    <row r="613">
      <c r="A613" s="575"/>
      <c r="F613" s="337"/>
      <c r="H613" s="1293"/>
      <c r="I613" s="1293"/>
      <c r="J613" s="1293"/>
      <c r="K613" s="186"/>
    </row>
    <row r="614">
      <c r="A614" s="575"/>
      <c r="F614" s="337"/>
      <c r="H614" s="1293"/>
      <c r="I614" s="1293"/>
      <c r="J614" s="1293"/>
      <c r="K614" s="186"/>
    </row>
    <row r="615">
      <c r="A615" s="575"/>
      <c r="F615" s="337"/>
      <c r="H615" s="1293"/>
      <c r="I615" s="1293"/>
      <c r="J615" s="1293"/>
      <c r="K615" s="186"/>
    </row>
    <row r="616">
      <c r="A616" s="575"/>
      <c r="F616" s="337"/>
      <c r="H616" s="1293"/>
      <c r="I616" s="1293"/>
      <c r="J616" s="1293"/>
      <c r="K616" s="186"/>
    </row>
    <row r="617">
      <c r="A617" s="575"/>
      <c r="F617" s="337"/>
      <c r="H617" s="1293"/>
      <c r="I617" s="1293"/>
      <c r="J617" s="1293"/>
      <c r="K617" s="186"/>
    </row>
    <row r="618">
      <c r="A618" s="575"/>
      <c r="F618" s="337"/>
      <c r="H618" s="1293"/>
      <c r="I618" s="1293"/>
      <c r="J618" s="1293"/>
      <c r="K618" s="186"/>
    </row>
    <row r="619">
      <c r="A619" s="575"/>
      <c r="F619" s="337"/>
      <c r="H619" s="1293"/>
      <c r="I619" s="1293"/>
      <c r="J619" s="1293"/>
      <c r="K619" s="186"/>
    </row>
    <row r="620">
      <c r="A620" s="575"/>
      <c r="F620" s="337"/>
      <c r="H620" s="1293"/>
      <c r="I620" s="1293"/>
      <c r="J620" s="1293"/>
      <c r="K620" s="186"/>
    </row>
    <row r="621">
      <c r="A621" s="575"/>
      <c r="F621" s="337"/>
      <c r="H621" s="1293"/>
      <c r="I621" s="1293"/>
      <c r="J621" s="1293"/>
      <c r="K621" s="186"/>
    </row>
    <row r="622">
      <c r="A622" s="575"/>
      <c r="F622" s="337"/>
      <c r="H622" s="1293"/>
      <c r="I622" s="1293"/>
      <c r="J622" s="1293"/>
      <c r="K622" s="186"/>
    </row>
    <row r="623">
      <c r="A623" s="575"/>
      <c r="F623" s="337"/>
      <c r="H623" s="1293"/>
      <c r="I623" s="1293"/>
      <c r="J623" s="1293"/>
      <c r="K623" s="186"/>
    </row>
    <row r="624">
      <c r="A624" s="575"/>
      <c r="F624" s="337"/>
      <c r="H624" s="1293"/>
      <c r="I624" s="1293"/>
      <c r="J624" s="1293"/>
      <c r="K624" s="186"/>
    </row>
    <row r="625">
      <c r="A625" s="575"/>
      <c r="F625" s="337"/>
      <c r="H625" s="1293"/>
      <c r="I625" s="1293"/>
      <c r="J625" s="1293"/>
      <c r="K625" s="186"/>
    </row>
    <row r="626">
      <c r="A626" s="575"/>
      <c r="F626" s="337"/>
      <c r="H626" s="1293"/>
      <c r="I626" s="1293"/>
      <c r="J626" s="1293"/>
      <c r="K626" s="186"/>
    </row>
    <row r="627">
      <c r="A627" s="575"/>
      <c r="F627" s="337"/>
      <c r="H627" s="1293"/>
      <c r="I627" s="1293"/>
      <c r="J627" s="1293"/>
      <c r="K627" s="186"/>
    </row>
    <row r="628">
      <c r="A628" s="575"/>
      <c r="F628" s="337"/>
      <c r="H628" s="1293"/>
      <c r="I628" s="1293"/>
      <c r="J628" s="1293"/>
      <c r="K628" s="186"/>
    </row>
    <row r="629">
      <c r="A629" s="575"/>
      <c r="F629" s="337"/>
      <c r="H629" s="1293"/>
      <c r="I629" s="1293"/>
      <c r="J629" s="1293"/>
      <c r="K629" s="186"/>
    </row>
    <row r="630">
      <c r="A630" s="575"/>
      <c r="F630" s="337"/>
      <c r="H630" s="1293"/>
      <c r="I630" s="1293"/>
      <c r="J630" s="1293"/>
      <c r="K630" s="186"/>
    </row>
    <row r="631">
      <c r="A631" s="575"/>
      <c r="F631" s="337"/>
      <c r="H631" s="1293"/>
      <c r="I631" s="1293"/>
      <c r="J631" s="1293"/>
      <c r="K631" s="186"/>
    </row>
    <row r="632">
      <c r="A632" s="575"/>
      <c r="F632" s="337"/>
      <c r="H632" s="1293"/>
      <c r="I632" s="1293"/>
      <c r="J632" s="1293"/>
      <c r="K632" s="186"/>
    </row>
    <row r="633">
      <c r="A633" s="575"/>
      <c r="F633" s="337"/>
      <c r="H633" s="1293"/>
      <c r="I633" s="1293"/>
      <c r="J633" s="1293"/>
      <c r="K633" s="186"/>
    </row>
    <row r="634">
      <c r="A634" s="575"/>
      <c r="F634" s="337"/>
      <c r="H634" s="1293"/>
      <c r="I634" s="1293"/>
      <c r="J634" s="1293"/>
      <c r="K634" s="186"/>
    </row>
    <row r="635">
      <c r="A635" s="575"/>
      <c r="F635" s="337"/>
      <c r="H635" s="1293"/>
      <c r="I635" s="1293"/>
      <c r="J635" s="1293"/>
      <c r="K635" s="186"/>
    </row>
    <row r="636">
      <c r="A636" s="575"/>
      <c r="F636" s="337"/>
      <c r="H636" s="1293"/>
      <c r="I636" s="1293"/>
      <c r="J636" s="1293"/>
      <c r="K636" s="186"/>
    </row>
    <row r="637">
      <c r="A637" s="575"/>
      <c r="F637" s="337"/>
      <c r="H637" s="1293"/>
      <c r="I637" s="1293"/>
      <c r="J637" s="1293"/>
      <c r="K637" s="186"/>
    </row>
    <row r="638">
      <c r="A638" s="575"/>
      <c r="F638" s="337"/>
      <c r="H638" s="1293"/>
      <c r="I638" s="1293"/>
      <c r="J638" s="1293"/>
      <c r="K638" s="186"/>
    </row>
    <row r="639">
      <c r="A639" s="575"/>
      <c r="F639" s="337"/>
      <c r="H639" s="1293"/>
      <c r="I639" s="1293"/>
      <c r="J639" s="1293"/>
      <c r="K639" s="186"/>
    </row>
    <row r="640">
      <c r="A640" s="575"/>
      <c r="F640" s="337"/>
      <c r="H640" s="1293"/>
      <c r="I640" s="1293"/>
      <c r="J640" s="1293"/>
      <c r="K640" s="186"/>
    </row>
    <row r="641">
      <c r="A641" s="575"/>
      <c r="F641" s="337"/>
      <c r="H641" s="1293"/>
      <c r="I641" s="1293"/>
      <c r="J641" s="1293"/>
      <c r="K641" s="186"/>
    </row>
    <row r="642">
      <c r="A642" s="575"/>
      <c r="F642" s="337"/>
      <c r="H642" s="1293"/>
      <c r="I642" s="1293"/>
      <c r="J642" s="1293"/>
      <c r="K642" s="186"/>
    </row>
    <row r="643">
      <c r="A643" s="575"/>
      <c r="F643" s="337"/>
      <c r="H643" s="1293"/>
      <c r="I643" s="1293"/>
      <c r="J643" s="1293"/>
      <c r="K643" s="186"/>
    </row>
    <row r="644">
      <c r="A644" s="575"/>
      <c r="F644" s="337"/>
      <c r="H644" s="1293"/>
      <c r="I644" s="1293"/>
      <c r="J644" s="1293"/>
      <c r="K644" s="186"/>
    </row>
    <row r="645">
      <c r="A645" s="575"/>
      <c r="F645" s="337"/>
      <c r="H645" s="1293"/>
      <c r="I645" s="1293"/>
      <c r="J645" s="1293"/>
      <c r="K645" s="186"/>
    </row>
    <row r="646">
      <c r="A646" s="575"/>
      <c r="F646" s="337"/>
      <c r="H646" s="1293"/>
      <c r="I646" s="1293"/>
      <c r="J646" s="1293"/>
      <c r="K646" s="186"/>
    </row>
    <row r="647">
      <c r="A647" s="575"/>
      <c r="F647" s="337"/>
      <c r="H647" s="1293"/>
      <c r="I647" s="1293"/>
      <c r="J647" s="1293"/>
      <c r="K647" s="186"/>
    </row>
    <row r="648">
      <c r="A648" s="575"/>
      <c r="F648" s="337"/>
      <c r="H648" s="1293"/>
      <c r="I648" s="1293"/>
      <c r="J648" s="1293"/>
      <c r="K648" s="186"/>
    </row>
    <row r="649">
      <c r="A649" s="575"/>
      <c r="F649" s="337"/>
      <c r="H649" s="1293"/>
      <c r="I649" s="1293"/>
      <c r="J649" s="1293"/>
      <c r="K649" s="186"/>
    </row>
    <row r="650">
      <c r="A650" s="575"/>
      <c r="F650" s="337"/>
      <c r="H650" s="1293"/>
      <c r="I650" s="1293"/>
      <c r="J650" s="1293"/>
      <c r="K650" s="186"/>
    </row>
    <row r="651">
      <c r="A651" s="575"/>
      <c r="F651" s="337"/>
      <c r="H651" s="1293"/>
      <c r="I651" s="1293"/>
      <c r="J651" s="1293"/>
      <c r="K651" s="186"/>
    </row>
    <row r="652">
      <c r="A652" s="575"/>
      <c r="F652" s="337"/>
      <c r="H652" s="1293"/>
      <c r="I652" s="1293"/>
      <c r="J652" s="1293"/>
      <c r="K652" s="186"/>
    </row>
    <row r="653">
      <c r="A653" s="575"/>
      <c r="F653" s="337"/>
      <c r="H653" s="1293"/>
      <c r="I653" s="1293"/>
      <c r="J653" s="1293"/>
      <c r="K653" s="186"/>
    </row>
    <row r="654">
      <c r="A654" s="575"/>
      <c r="F654" s="337"/>
      <c r="H654" s="1293"/>
      <c r="I654" s="1293"/>
      <c r="J654" s="1293"/>
      <c r="K654" s="186"/>
    </row>
    <row r="655">
      <c r="A655" s="575"/>
      <c r="F655" s="337"/>
      <c r="H655" s="1293"/>
      <c r="I655" s="1293"/>
      <c r="J655" s="1293"/>
      <c r="K655" s="186"/>
    </row>
    <row r="656">
      <c r="A656" s="575"/>
      <c r="F656" s="337"/>
      <c r="H656" s="1293"/>
      <c r="I656" s="1293"/>
      <c r="J656" s="1293"/>
      <c r="K656" s="186"/>
    </row>
    <row r="657">
      <c r="A657" s="575"/>
      <c r="F657" s="337"/>
      <c r="H657" s="1293"/>
      <c r="I657" s="1293"/>
      <c r="J657" s="1293"/>
      <c r="K657" s="186"/>
    </row>
    <row r="658">
      <c r="A658" s="575"/>
      <c r="F658" s="337"/>
      <c r="H658" s="1293"/>
      <c r="I658" s="1293"/>
      <c r="J658" s="1293"/>
      <c r="K658" s="186"/>
    </row>
    <row r="659">
      <c r="A659" s="575"/>
      <c r="F659" s="337"/>
      <c r="H659" s="1293"/>
      <c r="I659" s="1293"/>
      <c r="J659" s="1293"/>
      <c r="K659" s="186"/>
    </row>
    <row r="660">
      <c r="A660" s="575"/>
      <c r="F660" s="337"/>
      <c r="H660" s="1293"/>
      <c r="I660" s="1293"/>
      <c r="J660" s="1293"/>
      <c r="K660" s="186"/>
    </row>
    <row r="661">
      <c r="A661" s="575"/>
      <c r="F661" s="337"/>
      <c r="H661" s="1293"/>
      <c r="I661" s="1293"/>
      <c r="J661" s="1293"/>
      <c r="K661" s="186"/>
    </row>
    <row r="662">
      <c r="A662" s="575"/>
      <c r="F662" s="337"/>
      <c r="H662" s="1293"/>
      <c r="I662" s="1293"/>
      <c r="J662" s="1293"/>
      <c r="K662" s="186"/>
    </row>
    <row r="663">
      <c r="A663" s="575"/>
      <c r="F663" s="337"/>
      <c r="H663" s="1293"/>
      <c r="I663" s="1293"/>
      <c r="J663" s="1293"/>
      <c r="K663" s="186"/>
    </row>
    <row r="664">
      <c r="A664" s="575"/>
      <c r="F664" s="337"/>
      <c r="H664" s="1293"/>
      <c r="I664" s="1293"/>
      <c r="J664" s="1293"/>
      <c r="K664" s="186"/>
    </row>
    <row r="665">
      <c r="A665" s="575"/>
      <c r="F665" s="337"/>
      <c r="H665" s="1293"/>
      <c r="I665" s="1293"/>
      <c r="J665" s="1293"/>
      <c r="K665" s="186"/>
    </row>
    <row r="666">
      <c r="A666" s="575"/>
      <c r="F666" s="337"/>
      <c r="H666" s="1293"/>
      <c r="I666" s="1293"/>
      <c r="J666" s="1293"/>
      <c r="K666" s="186"/>
    </row>
    <row r="667">
      <c r="A667" s="575"/>
      <c r="F667" s="337"/>
      <c r="H667" s="1293"/>
      <c r="I667" s="1293"/>
      <c r="J667" s="1293"/>
      <c r="K667" s="186"/>
    </row>
    <row r="668">
      <c r="A668" s="575"/>
      <c r="F668" s="337"/>
      <c r="H668" s="1293"/>
      <c r="I668" s="1293"/>
      <c r="J668" s="1293"/>
      <c r="K668" s="186"/>
    </row>
    <row r="669">
      <c r="A669" s="575"/>
      <c r="F669" s="337"/>
      <c r="H669" s="1293"/>
      <c r="I669" s="1293"/>
      <c r="J669" s="1293"/>
      <c r="K669" s="186"/>
    </row>
    <row r="670">
      <c r="A670" s="575"/>
      <c r="F670" s="337"/>
      <c r="H670" s="1293"/>
      <c r="I670" s="1293"/>
      <c r="J670" s="1293"/>
      <c r="K670" s="186"/>
    </row>
    <row r="671">
      <c r="A671" s="575"/>
      <c r="F671" s="337"/>
      <c r="H671" s="1293"/>
      <c r="I671" s="1293"/>
      <c r="J671" s="1293"/>
      <c r="K671" s="186"/>
    </row>
    <row r="672">
      <c r="A672" s="575"/>
      <c r="F672" s="337"/>
      <c r="H672" s="1293"/>
      <c r="I672" s="1293"/>
      <c r="J672" s="1293"/>
      <c r="K672" s="186"/>
    </row>
    <row r="673">
      <c r="A673" s="575"/>
      <c r="F673" s="337"/>
      <c r="H673" s="1293"/>
      <c r="I673" s="1293"/>
      <c r="J673" s="1293"/>
      <c r="K673" s="186"/>
    </row>
    <row r="674">
      <c r="A674" s="575"/>
      <c r="F674" s="337"/>
      <c r="H674" s="1293"/>
      <c r="I674" s="1293"/>
      <c r="J674" s="1293"/>
      <c r="K674" s="186"/>
    </row>
    <row r="675">
      <c r="A675" s="575"/>
      <c r="F675" s="337"/>
      <c r="H675" s="1293"/>
      <c r="I675" s="1293"/>
      <c r="J675" s="1293"/>
      <c r="K675" s="186"/>
    </row>
    <row r="676">
      <c r="A676" s="575"/>
      <c r="F676" s="337"/>
      <c r="H676" s="1293"/>
      <c r="I676" s="1293"/>
      <c r="J676" s="1293"/>
      <c r="K676" s="186"/>
    </row>
    <row r="677">
      <c r="A677" s="575"/>
      <c r="F677" s="337"/>
      <c r="H677" s="1293"/>
      <c r="I677" s="1293"/>
      <c r="J677" s="1293"/>
      <c r="K677" s="186"/>
    </row>
    <row r="678">
      <c r="A678" s="575"/>
      <c r="F678" s="337"/>
      <c r="H678" s="1293"/>
      <c r="I678" s="1293"/>
      <c r="J678" s="1293"/>
      <c r="K678" s="186"/>
    </row>
    <row r="679">
      <c r="A679" s="575"/>
      <c r="F679" s="337"/>
      <c r="H679" s="1293"/>
      <c r="I679" s="1293"/>
      <c r="J679" s="1293"/>
      <c r="K679" s="186"/>
    </row>
    <row r="680">
      <c r="A680" s="575"/>
      <c r="F680" s="337"/>
      <c r="H680" s="1293"/>
      <c r="I680" s="1293"/>
      <c r="J680" s="1293"/>
      <c r="K680" s="186"/>
    </row>
    <row r="681">
      <c r="A681" s="575"/>
      <c r="F681" s="337"/>
      <c r="H681" s="1293"/>
      <c r="I681" s="1293"/>
      <c r="J681" s="1293"/>
      <c r="K681" s="186"/>
    </row>
    <row r="682">
      <c r="A682" s="575"/>
      <c r="F682" s="337"/>
      <c r="H682" s="1293"/>
      <c r="I682" s="1293"/>
      <c r="J682" s="1293"/>
      <c r="K682" s="186"/>
    </row>
    <row r="683">
      <c r="A683" s="575"/>
      <c r="F683" s="337"/>
      <c r="H683" s="1293"/>
      <c r="I683" s="1293"/>
      <c r="J683" s="1293"/>
      <c r="K683" s="186"/>
    </row>
    <row r="684">
      <c r="A684" s="575"/>
      <c r="F684" s="337"/>
      <c r="H684" s="1293"/>
      <c r="I684" s="1293"/>
      <c r="J684" s="1293"/>
      <c r="K684" s="186"/>
    </row>
    <row r="685">
      <c r="A685" s="575"/>
      <c r="F685" s="337"/>
      <c r="H685" s="1293"/>
      <c r="I685" s="1293"/>
      <c r="J685" s="1293"/>
      <c r="K685" s="186"/>
    </row>
    <row r="686">
      <c r="A686" s="575"/>
      <c r="F686" s="337"/>
      <c r="H686" s="1293"/>
      <c r="I686" s="1293"/>
      <c r="J686" s="1293"/>
      <c r="K686" s="186"/>
    </row>
    <row r="687">
      <c r="A687" s="575"/>
      <c r="F687" s="337"/>
      <c r="H687" s="1293"/>
      <c r="I687" s="1293"/>
      <c r="J687" s="1293"/>
      <c r="K687" s="186"/>
    </row>
    <row r="688">
      <c r="A688" s="575"/>
      <c r="F688" s="337"/>
      <c r="H688" s="1293"/>
      <c r="I688" s="1293"/>
      <c r="J688" s="1293"/>
      <c r="K688" s="186"/>
    </row>
    <row r="689">
      <c r="A689" s="575"/>
      <c r="F689" s="337"/>
      <c r="H689" s="1293"/>
      <c r="I689" s="1293"/>
      <c r="J689" s="1293"/>
      <c r="K689" s="186"/>
    </row>
    <row r="690">
      <c r="A690" s="575"/>
      <c r="F690" s="337"/>
      <c r="H690" s="1293"/>
      <c r="I690" s="1293"/>
      <c r="J690" s="1293"/>
      <c r="K690" s="186"/>
    </row>
    <row r="691">
      <c r="A691" s="575"/>
      <c r="F691" s="337"/>
      <c r="H691" s="1293"/>
      <c r="I691" s="1293"/>
      <c r="J691" s="1293"/>
      <c r="K691" s="186"/>
    </row>
    <row r="692">
      <c r="A692" s="575"/>
      <c r="F692" s="337"/>
      <c r="H692" s="1293"/>
      <c r="I692" s="1293"/>
      <c r="J692" s="1293"/>
      <c r="K692" s="186"/>
    </row>
    <row r="693">
      <c r="A693" s="575"/>
      <c r="F693" s="337"/>
      <c r="H693" s="1293"/>
      <c r="I693" s="1293"/>
      <c r="J693" s="1293"/>
      <c r="K693" s="186"/>
    </row>
    <row r="694">
      <c r="A694" s="575"/>
      <c r="F694" s="337"/>
      <c r="H694" s="1293"/>
      <c r="I694" s="1293"/>
      <c r="J694" s="1293"/>
      <c r="K694" s="186"/>
    </row>
    <row r="695">
      <c r="A695" s="575"/>
      <c r="F695" s="337"/>
      <c r="H695" s="1293"/>
      <c r="I695" s="1293"/>
      <c r="J695" s="1293"/>
      <c r="K695" s="186"/>
    </row>
    <row r="696">
      <c r="A696" s="575"/>
      <c r="F696" s="337"/>
      <c r="H696" s="1293"/>
      <c r="I696" s="1293"/>
      <c r="J696" s="1293"/>
      <c r="K696" s="186"/>
    </row>
    <row r="697">
      <c r="A697" s="575"/>
      <c r="F697" s="337"/>
      <c r="H697" s="1293"/>
      <c r="I697" s="1293"/>
      <c r="J697" s="1293"/>
      <c r="K697" s="186"/>
    </row>
    <row r="698">
      <c r="A698" s="575"/>
      <c r="F698" s="337"/>
      <c r="H698" s="1293"/>
      <c r="I698" s="1293"/>
      <c r="J698" s="1293"/>
      <c r="K698" s="186"/>
    </row>
    <row r="699">
      <c r="A699" s="575"/>
      <c r="F699" s="337"/>
      <c r="H699" s="1293"/>
      <c r="I699" s="1293"/>
      <c r="J699" s="1293"/>
      <c r="K699" s="186"/>
    </row>
    <row r="700">
      <c r="A700" s="575"/>
      <c r="F700" s="337"/>
      <c r="H700" s="1293"/>
      <c r="I700" s="1293"/>
      <c r="J700" s="1293"/>
      <c r="K700" s="186"/>
    </row>
    <row r="701">
      <c r="A701" s="575"/>
      <c r="F701" s="337"/>
      <c r="H701" s="1293"/>
      <c r="I701" s="1293"/>
      <c r="J701" s="1293"/>
      <c r="K701" s="186"/>
    </row>
    <row r="702">
      <c r="A702" s="575"/>
      <c r="F702" s="337"/>
      <c r="H702" s="1293"/>
      <c r="I702" s="1293"/>
      <c r="J702" s="1293"/>
      <c r="K702" s="186"/>
    </row>
    <row r="703">
      <c r="A703" s="575"/>
      <c r="F703" s="337"/>
      <c r="H703" s="1293"/>
      <c r="I703" s="1293"/>
      <c r="J703" s="1293"/>
      <c r="K703" s="186"/>
    </row>
    <row r="704">
      <c r="A704" s="575"/>
      <c r="F704" s="337"/>
      <c r="H704" s="1293"/>
      <c r="I704" s="1293"/>
      <c r="J704" s="1293"/>
      <c r="K704" s="186"/>
    </row>
    <row r="705">
      <c r="A705" s="575"/>
      <c r="F705" s="337"/>
      <c r="H705" s="1293"/>
      <c r="I705" s="1293"/>
      <c r="J705" s="1293"/>
      <c r="K705" s="186"/>
    </row>
    <row r="706">
      <c r="A706" s="575"/>
      <c r="F706" s="337"/>
      <c r="H706" s="1293"/>
      <c r="I706" s="1293"/>
      <c r="J706" s="1293"/>
      <c r="K706" s="186"/>
    </row>
    <row r="707">
      <c r="A707" s="575"/>
      <c r="F707" s="337"/>
      <c r="H707" s="1293"/>
      <c r="I707" s="1293"/>
      <c r="J707" s="1293"/>
      <c r="K707" s="186"/>
    </row>
    <row r="708">
      <c r="A708" s="575"/>
      <c r="F708" s="337"/>
      <c r="H708" s="1293"/>
      <c r="I708" s="1293"/>
      <c r="J708" s="1293"/>
      <c r="K708" s="186"/>
    </row>
    <row r="709">
      <c r="A709" s="575"/>
      <c r="F709" s="337"/>
      <c r="H709" s="1293"/>
      <c r="I709" s="1293"/>
      <c r="J709" s="1293"/>
      <c r="K709" s="186"/>
    </row>
    <row r="710">
      <c r="A710" s="575"/>
      <c r="F710" s="337"/>
      <c r="H710" s="1293"/>
      <c r="I710" s="1293"/>
      <c r="J710" s="1293"/>
      <c r="K710" s="186"/>
    </row>
    <row r="711">
      <c r="A711" s="575"/>
      <c r="F711" s="337"/>
      <c r="H711" s="1293"/>
      <c r="I711" s="1293"/>
      <c r="J711" s="1293"/>
      <c r="K711" s="186"/>
    </row>
    <row r="712">
      <c r="A712" s="575"/>
      <c r="F712" s="337"/>
      <c r="H712" s="1293"/>
      <c r="I712" s="1293"/>
      <c r="J712" s="1293"/>
      <c r="K712" s="186"/>
    </row>
    <row r="713">
      <c r="A713" s="575"/>
      <c r="F713" s="337"/>
      <c r="H713" s="1293"/>
      <c r="I713" s="1293"/>
      <c r="J713" s="1293"/>
      <c r="K713" s="186"/>
    </row>
    <row r="714">
      <c r="A714" s="575"/>
      <c r="F714" s="337"/>
      <c r="H714" s="1293"/>
      <c r="I714" s="1293"/>
      <c r="J714" s="1293"/>
      <c r="K714" s="186"/>
    </row>
    <row r="715">
      <c r="A715" s="575"/>
      <c r="F715" s="337"/>
      <c r="H715" s="1293"/>
      <c r="I715" s="1293"/>
      <c r="J715" s="1293"/>
      <c r="K715" s="186"/>
    </row>
    <row r="716">
      <c r="A716" s="575"/>
      <c r="F716" s="337"/>
      <c r="H716" s="1293"/>
      <c r="I716" s="1293"/>
      <c r="J716" s="1293"/>
      <c r="K716" s="186"/>
    </row>
    <row r="717">
      <c r="A717" s="575"/>
      <c r="F717" s="337"/>
      <c r="H717" s="1293"/>
      <c r="I717" s="1293"/>
      <c r="J717" s="1293"/>
      <c r="K717" s="186"/>
    </row>
    <row r="718">
      <c r="A718" s="575"/>
      <c r="F718" s="337"/>
      <c r="H718" s="1293"/>
      <c r="I718" s="1293"/>
      <c r="J718" s="1293"/>
      <c r="K718" s="186"/>
    </row>
    <row r="719">
      <c r="A719" s="575"/>
      <c r="F719" s="337"/>
      <c r="H719" s="1293"/>
      <c r="I719" s="1293"/>
      <c r="J719" s="1293"/>
      <c r="K719" s="186"/>
    </row>
    <row r="720">
      <c r="A720" s="575"/>
      <c r="F720" s="337"/>
      <c r="H720" s="1293"/>
      <c r="I720" s="1293"/>
      <c r="J720" s="1293"/>
      <c r="K720" s="186"/>
    </row>
    <row r="721">
      <c r="A721" s="575"/>
      <c r="F721" s="337"/>
      <c r="H721" s="1293"/>
      <c r="I721" s="1293"/>
      <c r="J721" s="1293"/>
      <c r="K721" s="186"/>
    </row>
    <row r="722">
      <c r="A722" s="575"/>
      <c r="F722" s="337"/>
      <c r="H722" s="1293"/>
      <c r="I722" s="1293"/>
      <c r="J722" s="1293"/>
      <c r="K722" s="186"/>
    </row>
    <row r="723">
      <c r="A723" s="575"/>
      <c r="F723" s="337"/>
      <c r="H723" s="1293"/>
      <c r="I723" s="1293"/>
      <c r="J723" s="1293"/>
      <c r="K723" s="186"/>
    </row>
    <row r="724">
      <c r="A724" s="575"/>
      <c r="F724" s="337"/>
      <c r="H724" s="1293"/>
      <c r="I724" s="1293"/>
      <c r="J724" s="1293"/>
      <c r="K724" s="186"/>
    </row>
    <row r="725">
      <c r="A725" s="575"/>
      <c r="F725" s="337"/>
      <c r="H725" s="1293"/>
      <c r="I725" s="1293"/>
      <c r="J725" s="1293"/>
      <c r="K725" s="186"/>
    </row>
    <row r="726">
      <c r="A726" s="575"/>
      <c r="F726" s="337"/>
      <c r="H726" s="1293"/>
      <c r="I726" s="1293"/>
      <c r="J726" s="1293"/>
      <c r="K726" s="186"/>
    </row>
    <row r="727">
      <c r="A727" s="575"/>
      <c r="F727" s="337"/>
      <c r="H727" s="1293"/>
      <c r="I727" s="1293"/>
      <c r="J727" s="1293"/>
      <c r="K727" s="186"/>
    </row>
    <row r="728">
      <c r="A728" s="575"/>
      <c r="F728" s="337"/>
      <c r="H728" s="1293"/>
      <c r="I728" s="1293"/>
      <c r="J728" s="1293"/>
      <c r="K728" s="186"/>
    </row>
    <row r="729">
      <c r="A729" s="575"/>
      <c r="F729" s="337"/>
      <c r="H729" s="1293"/>
      <c r="I729" s="1293"/>
      <c r="J729" s="1293"/>
      <c r="K729" s="186"/>
    </row>
    <row r="730">
      <c r="A730" s="575"/>
      <c r="F730" s="337"/>
      <c r="H730" s="1293"/>
      <c r="I730" s="1293"/>
      <c r="J730" s="1293"/>
      <c r="K730" s="186"/>
    </row>
    <row r="731">
      <c r="A731" s="575"/>
      <c r="F731" s="337"/>
      <c r="H731" s="1293"/>
      <c r="I731" s="1293"/>
      <c r="J731" s="1293"/>
      <c r="K731" s="186"/>
    </row>
    <row r="732">
      <c r="A732" s="575"/>
      <c r="F732" s="337"/>
      <c r="H732" s="1293"/>
      <c r="I732" s="1293"/>
      <c r="J732" s="1293"/>
      <c r="K732" s="186"/>
    </row>
    <row r="733">
      <c r="A733" s="575"/>
      <c r="F733" s="337"/>
      <c r="H733" s="1293"/>
      <c r="I733" s="1293"/>
      <c r="J733" s="1293"/>
      <c r="K733" s="186"/>
    </row>
    <row r="734">
      <c r="A734" s="575"/>
      <c r="F734" s="337"/>
      <c r="H734" s="1293"/>
      <c r="I734" s="1293"/>
      <c r="J734" s="1293"/>
      <c r="K734" s="186"/>
    </row>
    <row r="735">
      <c r="A735" s="575"/>
      <c r="F735" s="337"/>
      <c r="H735" s="1293"/>
      <c r="I735" s="1293"/>
      <c r="J735" s="1293"/>
      <c r="K735" s="186"/>
    </row>
    <row r="736">
      <c r="A736" s="575"/>
      <c r="F736" s="337"/>
      <c r="H736" s="1293"/>
      <c r="I736" s="1293"/>
      <c r="J736" s="1293"/>
      <c r="K736" s="186"/>
    </row>
    <row r="737">
      <c r="A737" s="575"/>
      <c r="F737" s="337"/>
      <c r="H737" s="1293"/>
      <c r="I737" s="1293"/>
      <c r="J737" s="1293"/>
      <c r="K737" s="186"/>
    </row>
    <row r="738">
      <c r="A738" s="575"/>
      <c r="F738" s="337"/>
      <c r="H738" s="1293"/>
      <c r="I738" s="1293"/>
      <c r="J738" s="1293"/>
      <c r="K738" s="186"/>
    </row>
    <row r="739">
      <c r="A739" s="575"/>
      <c r="F739" s="337"/>
      <c r="H739" s="1293"/>
      <c r="I739" s="1293"/>
      <c r="J739" s="1293"/>
      <c r="K739" s="186"/>
    </row>
    <row r="740">
      <c r="A740" s="575"/>
      <c r="F740" s="337"/>
      <c r="H740" s="1293"/>
      <c r="I740" s="1293"/>
      <c r="J740" s="1293"/>
      <c r="K740" s="186"/>
    </row>
    <row r="741">
      <c r="A741" s="575"/>
      <c r="F741" s="337"/>
      <c r="H741" s="1293"/>
      <c r="I741" s="1293"/>
      <c r="J741" s="1293"/>
      <c r="K741" s="186"/>
    </row>
    <row r="742">
      <c r="A742" s="575"/>
      <c r="F742" s="337"/>
      <c r="H742" s="1293"/>
      <c r="I742" s="1293"/>
      <c r="J742" s="1293"/>
      <c r="K742" s="186"/>
    </row>
    <row r="743">
      <c r="A743" s="575"/>
      <c r="F743" s="337"/>
      <c r="H743" s="1293"/>
      <c r="I743" s="1293"/>
      <c r="J743" s="1293"/>
      <c r="K743" s="186"/>
    </row>
    <row r="744">
      <c r="A744" s="575"/>
      <c r="F744" s="337"/>
      <c r="H744" s="1293"/>
      <c r="I744" s="1293"/>
      <c r="J744" s="1293"/>
      <c r="K744" s="186"/>
    </row>
    <row r="745">
      <c r="A745" s="575"/>
      <c r="F745" s="337"/>
      <c r="H745" s="1293"/>
      <c r="I745" s="1293"/>
      <c r="J745" s="1293"/>
      <c r="K745" s="186"/>
    </row>
    <row r="746">
      <c r="A746" s="575"/>
      <c r="F746" s="337"/>
      <c r="H746" s="1293"/>
      <c r="I746" s="1293"/>
      <c r="J746" s="1293"/>
      <c r="K746" s="186"/>
    </row>
    <row r="747">
      <c r="A747" s="575"/>
      <c r="F747" s="337"/>
      <c r="H747" s="1293"/>
      <c r="I747" s="1293"/>
      <c r="J747" s="1293"/>
      <c r="K747" s="186"/>
    </row>
    <row r="748">
      <c r="A748" s="575"/>
      <c r="F748" s="337"/>
      <c r="H748" s="1293"/>
      <c r="I748" s="1293"/>
      <c r="J748" s="1293"/>
      <c r="K748" s="186"/>
    </row>
    <row r="749">
      <c r="A749" s="575"/>
      <c r="F749" s="337"/>
      <c r="H749" s="1293"/>
      <c r="I749" s="1293"/>
      <c r="J749" s="1293"/>
      <c r="K749" s="186"/>
    </row>
    <row r="750">
      <c r="A750" s="575"/>
      <c r="F750" s="337"/>
      <c r="H750" s="1293"/>
      <c r="I750" s="1293"/>
      <c r="J750" s="1293"/>
      <c r="K750" s="186"/>
    </row>
    <row r="751">
      <c r="A751" s="575"/>
      <c r="F751" s="337"/>
      <c r="H751" s="1293"/>
      <c r="I751" s="1293"/>
      <c r="J751" s="1293"/>
      <c r="K751" s="186"/>
    </row>
    <row r="752">
      <c r="A752" s="575"/>
      <c r="F752" s="337"/>
      <c r="H752" s="1293"/>
      <c r="I752" s="1293"/>
      <c r="J752" s="1293"/>
      <c r="K752" s="186"/>
    </row>
    <row r="753">
      <c r="A753" s="575"/>
      <c r="F753" s="337"/>
      <c r="H753" s="1293"/>
      <c r="I753" s="1293"/>
      <c r="J753" s="1293"/>
      <c r="K753" s="186"/>
    </row>
    <row r="754">
      <c r="A754" s="575"/>
      <c r="F754" s="337"/>
      <c r="H754" s="1293"/>
      <c r="I754" s="1293"/>
      <c r="J754" s="1293"/>
      <c r="K754" s="186"/>
    </row>
    <row r="755">
      <c r="A755" s="575"/>
      <c r="F755" s="337"/>
      <c r="H755" s="1293"/>
      <c r="I755" s="1293"/>
      <c r="J755" s="1293"/>
      <c r="K755" s="186"/>
    </row>
    <row r="756">
      <c r="A756" s="575"/>
      <c r="F756" s="337"/>
      <c r="H756" s="1293"/>
      <c r="I756" s="1293"/>
      <c r="J756" s="1293"/>
      <c r="K756" s="186"/>
    </row>
    <row r="757">
      <c r="A757" s="575"/>
      <c r="F757" s="337"/>
      <c r="H757" s="1293"/>
      <c r="I757" s="1293"/>
      <c r="J757" s="1293"/>
      <c r="K757" s="186"/>
    </row>
    <row r="758">
      <c r="A758" s="575"/>
      <c r="F758" s="337"/>
      <c r="H758" s="1293"/>
      <c r="I758" s="1293"/>
      <c r="J758" s="1293"/>
      <c r="K758" s="186"/>
    </row>
    <row r="759">
      <c r="A759" s="575"/>
      <c r="F759" s="337"/>
      <c r="H759" s="1293"/>
      <c r="I759" s="1293"/>
      <c r="J759" s="1293"/>
      <c r="K759" s="186"/>
    </row>
    <row r="760">
      <c r="A760" s="575"/>
      <c r="F760" s="337"/>
      <c r="H760" s="1293"/>
      <c r="I760" s="1293"/>
      <c r="J760" s="1293"/>
      <c r="K760" s="186"/>
    </row>
    <row r="761">
      <c r="A761" s="575"/>
      <c r="F761" s="337"/>
      <c r="H761" s="1293"/>
      <c r="I761" s="1293"/>
      <c r="J761" s="1293"/>
      <c r="K761" s="186"/>
    </row>
    <row r="762">
      <c r="A762" s="575"/>
      <c r="F762" s="337"/>
      <c r="H762" s="1293"/>
      <c r="I762" s="1293"/>
      <c r="J762" s="1293"/>
      <c r="K762" s="186"/>
    </row>
    <row r="763">
      <c r="A763" s="575"/>
      <c r="F763" s="337"/>
      <c r="H763" s="1293"/>
      <c r="I763" s="1293"/>
      <c r="J763" s="1293"/>
      <c r="K763" s="186"/>
    </row>
    <row r="764">
      <c r="A764" s="575"/>
      <c r="F764" s="337"/>
      <c r="H764" s="1293"/>
      <c r="I764" s="1293"/>
      <c r="J764" s="1293"/>
      <c r="K764" s="186"/>
    </row>
    <row r="765">
      <c r="A765" s="575"/>
      <c r="F765" s="337"/>
      <c r="H765" s="1293"/>
      <c r="I765" s="1293"/>
      <c r="J765" s="1293"/>
      <c r="K765" s="186"/>
    </row>
    <row r="766">
      <c r="A766" s="575"/>
      <c r="F766" s="337"/>
      <c r="H766" s="1293"/>
      <c r="I766" s="1293"/>
      <c r="J766" s="1293"/>
      <c r="K766" s="186"/>
    </row>
    <row r="767">
      <c r="A767" s="575"/>
      <c r="F767" s="337"/>
      <c r="H767" s="1293"/>
      <c r="I767" s="1293"/>
      <c r="J767" s="1293"/>
      <c r="K767" s="186"/>
    </row>
    <row r="768">
      <c r="A768" s="575"/>
      <c r="F768" s="337"/>
      <c r="H768" s="1293"/>
      <c r="I768" s="1293"/>
      <c r="J768" s="1293"/>
      <c r="K768" s="186"/>
    </row>
    <row r="769">
      <c r="A769" s="575"/>
      <c r="F769" s="337"/>
      <c r="H769" s="1293"/>
      <c r="I769" s="1293"/>
      <c r="J769" s="1293"/>
      <c r="K769" s="186"/>
    </row>
    <row r="770">
      <c r="A770" s="575"/>
      <c r="F770" s="337"/>
      <c r="H770" s="1293"/>
      <c r="I770" s="1293"/>
      <c r="J770" s="1293"/>
      <c r="K770" s="186"/>
    </row>
    <row r="771">
      <c r="A771" s="575"/>
      <c r="F771" s="337"/>
      <c r="H771" s="1293"/>
      <c r="I771" s="1293"/>
      <c r="J771" s="1293"/>
      <c r="K771" s="186"/>
    </row>
    <row r="772">
      <c r="A772" s="575"/>
      <c r="F772" s="337"/>
      <c r="H772" s="1293"/>
      <c r="I772" s="1293"/>
      <c r="J772" s="1293"/>
      <c r="K772" s="186"/>
    </row>
    <row r="773">
      <c r="A773" s="575"/>
      <c r="F773" s="337"/>
      <c r="H773" s="1293"/>
      <c r="I773" s="1293"/>
      <c r="J773" s="1293"/>
      <c r="K773" s="186"/>
    </row>
    <row r="774">
      <c r="A774" s="575"/>
      <c r="F774" s="337"/>
      <c r="H774" s="1293"/>
      <c r="I774" s="1293"/>
      <c r="J774" s="1293"/>
      <c r="K774" s="186"/>
    </row>
    <row r="775">
      <c r="A775" s="575"/>
      <c r="F775" s="337"/>
      <c r="H775" s="1293"/>
      <c r="I775" s="1293"/>
      <c r="J775" s="1293"/>
      <c r="K775" s="186"/>
    </row>
    <row r="776">
      <c r="A776" s="575"/>
      <c r="F776" s="337"/>
      <c r="H776" s="1293"/>
      <c r="I776" s="1293"/>
      <c r="J776" s="1293"/>
      <c r="K776" s="186"/>
    </row>
    <row r="777">
      <c r="A777" s="575"/>
      <c r="F777" s="337"/>
      <c r="H777" s="1293"/>
      <c r="I777" s="1293"/>
      <c r="J777" s="1293"/>
      <c r="K777" s="186"/>
    </row>
    <row r="778">
      <c r="A778" s="575"/>
      <c r="F778" s="337"/>
      <c r="H778" s="1293"/>
      <c r="I778" s="1293"/>
      <c r="J778" s="1293"/>
      <c r="K778" s="186"/>
    </row>
    <row r="779">
      <c r="A779" s="575"/>
      <c r="F779" s="337"/>
      <c r="H779" s="1293"/>
      <c r="I779" s="1293"/>
      <c r="J779" s="1293"/>
      <c r="K779" s="186"/>
    </row>
    <row r="780">
      <c r="A780" s="575"/>
      <c r="F780" s="337"/>
      <c r="H780" s="1293"/>
      <c r="I780" s="1293"/>
      <c r="J780" s="1293"/>
      <c r="K780" s="186"/>
    </row>
    <row r="781">
      <c r="A781" s="575"/>
      <c r="F781" s="337"/>
      <c r="H781" s="1293"/>
      <c r="I781" s="1293"/>
      <c r="J781" s="1293"/>
      <c r="K781" s="186"/>
    </row>
    <row r="782">
      <c r="A782" s="575"/>
      <c r="F782" s="337"/>
      <c r="H782" s="1293"/>
      <c r="I782" s="1293"/>
      <c r="J782" s="1293"/>
      <c r="K782" s="186"/>
    </row>
    <row r="783">
      <c r="A783" s="575"/>
      <c r="F783" s="337"/>
      <c r="H783" s="1293"/>
      <c r="I783" s="1293"/>
      <c r="J783" s="1293"/>
      <c r="K783" s="186"/>
    </row>
    <row r="784">
      <c r="A784" s="575"/>
      <c r="F784" s="337"/>
      <c r="H784" s="1293"/>
      <c r="I784" s="1293"/>
      <c r="J784" s="1293"/>
      <c r="K784" s="186"/>
    </row>
    <row r="785">
      <c r="A785" s="575"/>
      <c r="F785" s="337"/>
      <c r="H785" s="1293"/>
      <c r="I785" s="1293"/>
      <c r="J785" s="1293"/>
      <c r="K785" s="186"/>
    </row>
    <row r="786">
      <c r="A786" s="575"/>
      <c r="F786" s="337"/>
      <c r="H786" s="1293"/>
      <c r="I786" s="1293"/>
      <c r="J786" s="1293"/>
      <c r="K786" s="186"/>
    </row>
    <row r="787">
      <c r="A787" s="575"/>
      <c r="F787" s="337"/>
      <c r="H787" s="1293"/>
      <c r="I787" s="1293"/>
      <c r="J787" s="1293"/>
      <c r="K787" s="186"/>
    </row>
    <row r="788">
      <c r="A788" s="575"/>
      <c r="F788" s="337"/>
      <c r="H788" s="1293"/>
      <c r="I788" s="1293"/>
      <c r="J788" s="1293"/>
      <c r="K788" s="186"/>
    </row>
    <row r="789">
      <c r="A789" s="575"/>
      <c r="F789" s="337"/>
      <c r="H789" s="1293"/>
      <c r="I789" s="1293"/>
      <c r="J789" s="1293"/>
      <c r="K789" s="186"/>
    </row>
    <row r="790">
      <c r="A790" s="575"/>
      <c r="F790" s="337"/>
      <c r="H790" s="1293"/>
      <c r="I790" s="1293"/>
      <c r="J790" s="1293"/>
      <c r="K790" s="186"/>
    </row>
    <row r="791">
      <c r="A791" s="575"/>
      <c r="F791" s="337"/>
      <c r="H791" s="1293"/>
      <c r="I791" s="1293"/>
      <c r="J791" s="1293"/>
      <c r="K791" s="186"/>
    </row>
    <row r="792">
      <c r="A792" s="575"/>
      <c r="F792" s="337"/>
      <c r="H792" s="1293"/>
      <c r="I792" s="1293"/>
      <c r="J792" s="1293"/>
      <c r="K792" s="186"/>
    </row>
    <row r="793">
      <c r="A793" s="575"/>
      <c r="F793" s="337"/>
      <c r="H793" s="1293"/>
      <c r="I793" s="1293"/>
      <c r="J793" s="1293"/>
      <c r="K793" s="186"/>
    </row>
    <row r="794">
      <c r="A794" s="575"/>
      <c r="F794" s="337"/>
      <c r="H794" s="1293"/>
      <c r="I794" s="1293"/>
      <c r="J794" s="1293"/>
      <c r="K794" s="186"/>
    </row>
    <row r="795">
      <c r="A795" s="575"/>
      <c r="F795" s="337"/>
      <c r="H795" s="1293"/>
      <c r="I795" s="1293"/>
      <c r="J795" s="1293"/>
      <c r="K795" s="186"/>
    </row>
    <row r="796">
      <c r="A796" s="575"/>
      <c r="F796" s="337"/>
      <c r="H796" s="1293"/>
      <c r="I796" s="1293"/>
      <c r="J796" s="1293"/>
      <c r="K796" s="186"/>
    </row>
    <row r="797">
      <c r="A797" s="575"/>
      <c r="F797" s="337"/>
      <c r="H797" s="1293"/>
      <c r="I797" s="1293"/>
      <c r="J797" s="1293"/>
      <c r="K797" s="186"/>
    </row>
    <row r="798">
      <c r="A798" s="575"/>
      <c r="F798" s="337"/>
      <c r="H798" s="1293"/>
      <c r="I798" s="1293"/>
      <c r="J798" s="1293"/>
      <c r="K798" s="186"/>
    </row>
    <row r="799">
      <c r="A799" s="575"/>
      <c r="F799" s="337"/>
      <c r="H799" s="1293"/>
      <c r="I799" s="1293"/>
      <c r="J799" s="1293"/>
      <c r="K799" s="186"/>
    </row>
    <row r="800">
      <c r="A800" s="575"/>
      <c r="F800" s="337"/>
      <c r="H800" s="1293"/>
      <c r="I800" s="1293"/>
      <c r="J800" s="1293"/>
      <c r="K800" s="186"/>
    </row>
    <row r="801">
      <c r="A801" s="575"/>
      <c r="F801" s="337"/>
      <c r="H801" s="1293"/>
      <c r="I801" s="1293"/>
      <c r="J801" s="1293"/>
      <c r="K801" s="186"/>
    </row>
    <row r="802">
      <c r="A802" s="575"/>
      <c r="F802" s="337"/>
      <c r="H802" s="1293"/>
      <c r="I802" s="1293"/>
      <c r="J802" s="1293"/>
      <c r="K802" s="186"/>
    </row>
    <row r="803">
      <c r="A803" s="575"/>
      <c r="F803" s="337"/>
      <c r="H803" s="1293"/>
      <c r="I803" s="1293"/>
      <c r="J803" s="1293"/>
      <c r="K803" s="186"/>
    </row>
    <row r="804">
      <c r="A804" s="575"/>
      <c r="F804" s="337"/>
      <c r="H804" s="1293"/>
      <c r="I804" s="1293"/>
      <c r="J804" s="1293"/>
      <c r="K804" s="186"/>
    </row>
    <row r="805">
      <c r="A805" s="575"/>
      <c r="F805" s="337"/>
      <c r="H805" s="1293"/>
      <c r="I805" s="1293"/>
      <c r="J805" s="1293"/>
      <c r="K805" s="186"/>
    </row>
    <row r="806">
      <c r="A806" s="575"/>
      <c r="F806" s="337"/>
      <c r="H806" s="1293"/>
      <c r="I806" s="1293"/>
      <c r="J806" s="1293"/>
      <c r="K806" s="186"/>
    </row>
    <row r="807">
      <c r="A807" s="575"/>
      <c r="F807" s="337"/>
      <c r="H807" s="1293"/>
      <c r="I807" s="1293"/>
      <c r="J807" s="1293"/>
      <c r="K807" s="186"/>
    </row>
    <row r="808">
      <c r="A808" s="575"/>
      <c r="F808" s="337"/>
      <c r="H808" s="1293"/>
      <c r="I808" s="1293"/>
      <c r="J808" s="1293"/>
      <c r="K808" s="186"/>
    </row>
    <row r="809">
      <c r="A809" s="575"/>
      <c r="F809" s="337"/>
      <c r="H809" s="1293"/>
      <c r="I809" s="1293"/>
      <c r="J809" s="1293"/>
      <c r="K809" s="186"/>
    </row>
    <row r="810">
      <c r="A810" s="575"/>
      <c r="F810" s="337"/>
      <c r="H810" s="1293"/>
      <c r="I810" s="1293"/>
      <c r="J810" s="1293"/>
      <c r="K810" s="186"/>
    </row>
    <row r="811">
      <c r="A811" s="575"/>
      <c r="F811" s="337"/>
      <c r="H811" s="1293"/>
      <c r="I811" s="1293"/>
      <c r="J811" s="1293"/>
      <c r="K811" s="186"/>
    </row>
    <row r="812">
      <c r="A812" s="575"/>
      <c r="F812" s="337"/>
      <c r="H812" s="1293"/>
      <c r="I812" s="1293"/>
      <c r="J812" s="1293"/>
      <c r="K812" s="186"/>
    </row>
    <row r="813">
      <c r="A813" s="575"/>
      <c r="F813" s="337"/>
      <c r="H813" s="1293"/>
      <c r="I813" s="1293"/>
      <c r="J813" s="1293"/>
      <c r="K813" s="186"/>
    </row>
    <row r="814">
      <c r="A814" s="575"/>
      <c r="F814" s="337"/>
      <c r="H814" s="1293"/>
      <c r="I814" s="1293"/>
      <c r="J814" s="1293"/>
      <c r="K814" s="186"/>
    </row>
    <row r="815">
      <c r="A815" s="575"/>
      <c r="F815" s="337"/>
      <c r="H815" s="1293"/>
      <c r="I815" s="1293"/>
      <c r="J815" s="1293"/>
      <c r="K815" s="186"/>
    </row>
    <row r="816">
      <c r="A816" s="575"/>
      <c r="F816" s="337"/>
      <c r="H816" s="1293"/>
      <c r="I816" s="1293"/>
      <c r="J816" s="1293"/>
      <c r="K816" s="186"/>
    </row>
    <row r="817">
      <c r="A817" s="575"/>
      <c r="F817" s="337"/>
      <c r="H817" s="1293"/>
      <c r="I817" s="1293"/>
      <c r="J817" s="1293"/>
      <c r="K817" s="186"/>
    </row>
    <row r="818">
      <c r="A818" s="575"/>
      <c r="F818" s="337"/>
      <c r="H818" s="1293"/>
      <c r="I818" s="1293"/>
      <c r="J818" s="1293"/>
      <c r="K818" s="186"/>
    </row>
    <row r="819">
      <c r="A819" s="575"/>
      <c r="F819" s="337"/>
      <c r="H819" s="1293"/>
      <c r="I819" s="1293"/>
      <c r="J819" s="1293"/>
      <c r="K819" s="186"/>
    </row>
    <row r="820">
      <c r="A820" s="575"/>
      <c r="F820" s="337"/>
      <c r="H820" s="1293"/>
      <c r="I820" s="1293"/>
      <c r="J820" s="1293"/>
      <c r="K820" s="186"/>
    </row>
    <row r="821">
      <c r="A821" s="575"/>
      <c r="F821" s="337"/>
      <c r="H821" s="1293"/>
      <c r="I821" s="1293"/>
      <c r="J821" s="1293"/>
      <c r="K821" s="186"/>
    </row>
    <row r="822">
      <c r="A822" s="575"/>
      <c r="F822" s="337"/>
      <c r="H822" s="1293"/>
      <c r="I822" s="1293"/>
      <c r="J822" s="1293"/>
      <c r="K822" s="186"/>
    </row>
    <row r="823">
      <c r="A823" s="575"/>
      <c r="F823" s="337"/>
      <c r="H823" s="1293"/>
      <c r="I823" s="1293"/>
      <c r="J823" s="1293"/>
      <c r="K823" s="186"/>
    </row>
    <row r="824">
      <c r="A824" s="575"/>
      <c r="F824" s="337"/>
      <c r="H824" s="1293"/>
      <c r="I824" s="1293"/>
      <c r="J824" s="1293"/>
      <c r="K824" s="186"/>
    </row>
    <row r="825">
      <c r="A825" s="575"/>
      <c r="F825" s="337"/>
      <c r="H825" s="1293"/>
      <c r="I825" s="1293"/>
      <c r="J825" s="1293"/>
      <c r="K825" s="186"/>
    </row>
    <row r="826">
      <c r="A826" s="575"/>
      <c r="F826" s="337"/>
      <c r="H826" s="1293"/>
      <c r="I826" s="1293"/>
      <c r="J826" s="1293"/>
      <c r="K826" s="186"/>
    </row>
    <row r="827">
      <c r="A827" s="575"/>
      <c r="F827" s="337"/>
      <c r="H827" s="1293"/>
      <c r="I827" s="1293"/>
      <c r="J827" s="1293"/>
      <c r="K827" s="186"/>
    </row>
    <row r="828">
      <c r="A828" s="575"/>
      <c r="F828" s="337"/>
      <c r="H828" s="1293"/>
      <c r="I828" s="1293"/>
      <c r="J828" s="1293"/>
      <c r="K828" s="186"/>
    </row>
    <row r="829">
      <c r="A829" s="575"/>
      <c r="F829" s="337"/>
      <c r="H829" s="1293"/>
      <c r="I829" s="1293"/>
      <c r="J829" s="1293"/>
      <c r="K829" s="186"/>
    </row>
    <row r="830">
      <c r="A830" s="575"/>
      <c r="F830" s="337"/>
      <c r="H830" s="1293"/>
      <c r="I830" s="1293"/>
      <c r="J830" s="1293"/>
      <c r="K830" s="186"/>
    </row>
    <row r="831">
      <c r="A831" s="575"/>
      <c r="F831" s="337"/>
      <c r="H831" s="1293"/>
      <c r="I831" s="1293"/>
      <c r="J831" s="1293"/>
      <c r="K831" s="186"/>
    </row>
    <row r="832">
      <c r="A832" s="575"/>
      <c r="F832" s="337"/>
      <c r="H832" s="1293"/>
      <c r="I832" s="1293"/>
      <c r="J832" s="1293"/>
      <c r="K832" s="186"/>
    </row>
    <row r="833">
      <c r="A833" s="575"/>
      <c r="F833" s="337"/>
      <c r="H833" s="1293"/>
      <c r="I833" s="1293"/>
      <c r="J833" s="1293"/>
      <c r="K833" s="186"/>
    </row>
    <row r="834">
      <c r="A834" s="575"/>
      <c r="F834" s="337"/>
      <c r="H834" s="1293"/>
      <c r="I834" s="1293"/>
      <c r="J834" s="1293"/>
      <c r="K834" s="186"/>
    </row>
    <row r="835">
      <c r="A835" s="575"/>
      <c r="F835" s="337"/>
      <c r="H835" s="1293"/>
      <c r="I835" s="1293"/>
      <c r="J835" s="1293"/>
      <c r="K835" s="186"/>
    </row>
    <row r="836">
      <c r="A836" s="575"/>
      <c r="F836" s="337"/>
      <c r="H836" s="1293"/>
      <c r="I836" s="1293"/>
      <c r="J836" s="1293"/>
      <c r="K836" s="186"/>
    </row>
    <row r="837">
      <c r="A837" s="575"/>
      <c r="F837" s="337"/>
      <c r="H837" s="1293"/>
      <c r="I837" s="1293"/>
      <c r="J837" s="1293"/>
      <c r="K837" s="186"/>
    </row>
    <row r="838">
      <c r="A838" s="575"/>
      <c r="F838" s="337"/>
      <c r="H838" s="1293"/>
      <c r="I838" s="1293"/>
      <c r="J838" s="1293"/>
      <c r="K838" s="186"/>
    </row>
    <row r="839">
      <c r="A839" s="575"/>
      <c r="F839" s="337"/>
      <c r="H839" s="1293"/>
      <c r="I839" s="1293"/>
      <c r="J839" s="1293"/>
      <c r="K839" s="186"/>
    </row>
    <row r="840">
      <c r="A840" s="575"/>
      <c r="F840" s="337"/>
      <c r="H840" s="1293"/>
      <c r="I840" s="1293"/>
      <c r="J840" s="1293"/>
      <c r="K840" s="186"/>
    </row>
    <row r="841">
      <c r="A841" s="575"/>
      <c r="F841" s="337"/>
      <c r="H841" s="1293"/>
      <c r="I841" s="1293"/>
      <c r="J841" s="1293"/>
      <c r="K841" s="186"/>
    </row>
    <row r="842">
      <c r="A842" s="575"/>
      <c r="F842" s="337"/>
      <c r="H842" s="1293"/>
      <c r="I842" s="1293"/>
      <c r="J842" s="1293"/>
      <c r="K842" s="186"/>
    </row>
    <row r="843">
      <c r="A843" s="575"/>
      <c r="F843" s="337"/>
      <c r="H843" s="1293"/>
      <c r="I843" s="1293"/>
      <c r="J843" s="1293"/>
      <c r="K843" s="186"/>
    </row>
    <row r="844">
      <c r="A844" s="575"/>
      <c r="F844" s="337"/>
      <c r="H844" s="1293"/>
      <c r="I844" s="1293"/>
      <c r="J844" s="1293"/>
      <c r="K844" s="186"/>
    </row>
    <row r="845">
      <c r="A845" s="575"/>
      <c r="F845" s="337"/>
      <c r="H845" s="1293"/>
      <c r="I845" s="1293"/>
      <c r="J845" s="1293"/>
      <c r="K845" s="186"/>
    </row>
    <row r="846">
      <c r="A846" s="575"/>
      <c r="F846" s="337"/>
      <c r="H846" s="1293"/>
      <c r="I846" s="1293"/>
      <c r="J846" s="1293"/>
      <c r="K846" s="186"/>
    </row>
    <row r="847">
      <c r="A847" s="575"/>
      <c r="F847" s="337"/>
      <c r="H847" s="1293"/>
      <c r="I847" s="1293"/>
      <c r="J847" s="1293"/>
      <c r="K847" s="186"/>
    </row>
    <row r="848">
      <c r="A848" s="575"/>
      <c r="F848" s="337"/>
      <c r="H848" s="1293"/>
      <c r="I848" s="1293"/>
      <c r="J848" s="1293"/>
      <c r="K848" s="186"/>
    </row>
    <row r="849">
      <c r="A849" s="575"/>
      <c r="F849" s="337"/>
      <c r="H849" s="1293"/>
      <c r="I849" s="1293"/>
      <c r="J849" s="1293"/>
      <c r="K849" s="186"/>
    </row>
    <row r="850">
      <c r="A850" s="575"/>
      <c r="F850" s="337"/>
      <c r="H850" s="1293"/>
      <c r="I850" s="1293"/>
      <c r="J850" s="1293"/>
      <c r="K850" s="186"/>
    </row>
    <row r="851">
      <c r="A851" s="575"/>
      <c r="F851" s="337"/>
      <c r="H851" s="1293"/>
      <c r="I851" s="1293"/>
      <c r="J851" s="1293"/>
      <c r="K851" s="186"/>
    </row>
    <row r="852">
      <c r="A852" s="575"/>
      <c r="F852" s="337"/>
      <c r="H852" s="1293"/>
      <c r="I852" s="1293"/>
      <c r="J852" s="1293"/>
      <c r="K852" s="186"/>
    </row>
    <row r="853">
      <c r="A853" s="575"/>
      <c r="F853" s="337"/>
      <c r="H853" s="1293"/>
      <c r="I853" s="1293"/>
      <c r="J853" s="1293"/>
      <c r="K853" s="186"/>
    </row>
    <row r="854">
      <c r="A854" s="575"/>
      <c r="F854" s="337"/>
      <c r="H854" s="1293"/>
      <c r="I854" s="1293"/>
      <c r="J854" s="1293"/>
      <c r="K854" s="186"/>
    </row>
    <row r="855">
      <c r="A855" s="575"/>
      <c r="F855" s="337"/>
      <c r="H855" s="1293"/>
      <c r="I855" s="1293"/>
      <c r="J855" s="1293"/>
      <c r="K855" s="186"/>
    </row>
    <row r="856">
      <c r="A856" s="575"/>
      <c r="F856" s="337"/>
      <c r="H856" s="1293"/>
      <c r="I856" s="1293"/>
      <c r="J856" s="1293"/>
      <c r="K856" s="186"/>
    </row>
    <row r="857">
      <c r="A857" s="575"/>
      <c r="F857" s="337"/>
      <c r="H857" s="1293"/>
      <c r="I857" s="1293"/>
      <c r="J857" s="1293"/>
      <c r="K857" s="186"/>
    </row>
    <row r="858">
      <c r="A858" s="575"/>
      <c r="F858" s="337"/>
      <c r="H858" s="1293"/>
      <c r="I858" s="1293"/>
      <c r="J858" s="1293"/>
      <c r="K858" s="186"/>
    </row>
    <row r="859">
      <c r="A859" s="575"/>
      <c r="F859" s="337"/>
      <c r="H859" s="1293"/>
      <c r="I859" s="1293"/>
      <c r="J859" s="1293"/>
      <c r="K859" s="186"/>
    </row>
    <row r="860">
      <c r="A860" s="575"/>
      <c r="F860" s="337"/>
      <c r="H860" s="1293"/>
      <c r="I860" s="1293"/>
      <c r="J860" s="1293"/>
      <c r="K860" s="186"/>
    </row>
    <row r="861">
      <c r="A861" s="575"/>
      <c r="F861" s="337"/>
      <c r="H861" s="1293"/>
      <c r="I861" s="1293"/>
      <c r="J861" s="1293"/>
      <c r="K861" s="186"/>
    </row>
    <row r="862">
      <c r="A862" s="575"/>
      <c r="F862" s="337"/>
      <c r="H862" s="1293"/>
      <c r="I862" s="1293"/>
      <c r="J862" s="1293"/>
      <c r="K862" s="186"/>
    </row>
    <row r="863">
      <c r="A863" s="575"/>
      <c r="F863" s="337"/>
      <c r="H863" s="1293"/>
      <c r="I863" s="1293"/>
      <c r="J863" s="1293"/>
      <c r="K863" s="186"/>
    </row>
    <row r="864">
      <c r="A864" s="575"/>
      <c r="F864" s="337"/>
      <c r="H864" s="1293"/>
      <c r="I864" s="1293"/>
      <c r="J864" s="1293"/>
      <c r="K864" s="186"/>
    </row>
    <row r="865">
      <c r="A865" s="575"/>
      <c r="F865" s="337"/>
      <c r="H865" s="1293"/>
      <c r="I865" s="1293"/>
      <c r="J865" s="1293"/>
      <c r="K865" s="186"/>
    </row>
    <row r="866">
      <c r="A866" s="575"/>
      <c r="F866" s="337"/>
      <c r="H866" s="1293"/>
      <c r="I866" s="1293"/>
      <c r="J866" s="1293"/>
      <c r="K866" s="186"/>
    </row>
    <row r="867">
      <c r="A867" s="575"/>
      <c r="F867" s="337"/>
      <c r="H867" s="1293"/>
      <c r="I867" s="1293"/>
      <c r="J867" s="1293"/>
      <c r="K867" s="186"/>
    </row>
    <row r="868">
      <c r="A868" s="575"/>
      <c r="F868" s="337"/>
      <c r="H868" s="1293"/>
      <c r="I868" s="1293"/>
      <c r="J868" s="1293"/>
      <c r="K868" s="186"/>
    </row>
    <row r="869">
      <c r="A869" s="575"/>
      <c r="F869" s="337"/>
      <c r="H869" s="1293"/>
      <c r="I869" s="1293"/>
      <c r="J869" s="1293"/>
      <c r="K869" s="186"/>
    </row>
    <row r="870">
      <c r="A870" s="575"/>
      <c r="F870" s="337"/>
      <c r="H870" s="1293"/>
      <c r="I870" s="1293"/>
      <c r="J870" s="1293"/>
      <c r="K870" s="186"/>
    </row>
    <row r="871">
      <c r="A871" s="575"/>
      <c r="F871" s="337"/>
      <c r="H871" s="1293"/>
      <c r="I871" s="1293"/>
      <c r="J871" s="1293"/>
      <c r="K871" s="186"/>
    </row>
    <row r="872">
      <c r="A872" s="575"/>
      <c r="F872" s="337"/>
      <c r="H872" s="1293"/>
      <c r="I872" s="1293"/>
      <c r="J872" s="1293"/>
      <c r="K872" s="186"/>
    </row>
    <row r="873">
      <c r="A873" s="575"/>
      <c r="F873" s="337"/>
      <c r="H873" s="1293"/>
      <c r="I873" s="1293"/>
      <c r="J873" s="1293"/>
      <c r="K873" s="186"/>
    </row>
    <row r="874">
      <c r="A874" s="575"/>
      <c r="F874" s="337"/>
      <c r="H874" s="1293"/>
      <c r="I874" s="1293"/>
      <c r="J874" s="1293"/>
      <c r="K874" s="186"/>
    </row>
    <row r="875">
      <c r="A875" s="575"/>
      <c r="F875" s="337"/>
      <c r="H875" s="1293"/>
      <c r="I875" s="1293"/>
      <c r="J875" s="1293"/>
      <c r="K875" s="186"/>
    </row>
    <row r="876">
      <c r="A876" s="575"/>
      <c r="F876" s="337"/>
      <c r="H876" s="1293"/>
      <c r="I876" s="1293"/>
      <c r="J876" s="1293"/>
      <c r="K876" s="186"/>
    </row>
    <row r="877">
      <c r="A877" s="575"/>
      <c r="F877" s="337"/>
      <c r="H877" s="1293"/>
      <c r="I877" s="1293"/>
      <c r="J877" s="1293"/>
      <c r="K877" s="186"/>
    </row>
    <row r="878">
      <c r="A878" s="575"/>
      <c r="F878" s="337"/>
      <c r="H878" s="1293"/>
      <c r="I878" s="1293"/>
      <c r="J878" s="1293"/>
      <c r="K878" s="186"/>
    </row>
    <row r="879">
      <c r="A879" s="575"/>
      <c r="F879" s="337"/>
      <c r="H879" s="1293"/>
      <c r="I879" s="1293"/>
      <c r="J879" s="1293"/>
      <c r="K879" s="186"/>
    </row>
    <row r="880">
      <c r="A880" s="575"/>
      <c r="F880" s="337"/>
      <c r="H880" s="1293"/>
      <c r="I880" s="1293"/>
      <c r="J880" s="1293"/>
      <c r="K880" s="186"/>
    </row>
    <row r="881">
      <c r="A881" s="575"/>
      <c r="F881" s="337"/>
      <c r="H881" s="1293"/>
      <c r="I881" s="1293"/>
      <c r="J881" s="1293"/>
      <c r="K881" s="186"/>
    </row>
    <row r="882">
      <c r="A882" s="575"/>
      <c r="F882" s="337"/>
      <c r="H882" s="1293"/>
      <c r="I882" s="1293"/>
      <c r="J882" s="1293"/>
      <c r="K882" s="186"/>
    </row>
    <row r="883">
      <c r="A883" s="575"/>
      <c r="F883" s="337"/>
      <c r="H883" s="1293"/>
      <c r="I883" s="1293"/>
      <c r="J883" s="1293"/>
      <c r="K883" s="186"/>
    </row>
    <row r="884">
      <c r="A884" s="575"/>
      <c r="F884" s="337"/>
      <c r="H884" s="1293"/>
      <c r="I884" s="1293"/>
      <c r="J884" s="1293"/>
      <c r="K884" s="186"/>
    </row>
    <row r="885">
      <c r="A885" s="575"/>
      <c r="F885" s="337"/>
      <c r="H885" s="1293"/>
      <c r="I885" s="1293"/>
      <c r="J885" s="1293"/>
      <c r="K885" s="186"/>
    </row>
    <row r="886">
      <c r="A886" s="575"/>
      <c r="F886" s="337"/>
      <c r="H886" s="1293"/>
      <c r="I886" s="1293"/>
      <c r="J886" s="1293"/>
      <c r="K886" s="186"/>
    </row>
    <row r="887">
      <c r="A887" s="575"/>
      <c r="F887" s="337"/>
      <c r="H887" s="1293"/>
      <c r="I887" s="1293"/>
      <c r="J887" s="1293"/>
      <c r="K887" s="186"/>
    </row>
    <row r="888">
      <c r="A888" s="575"/>
      <c r="F888" s="337"/>
      <c r="H888" s="1293"/>
      <c r="I888" s="1293"/>
      <c r="J888" s="1293"/>
      <c r="K888" s="186"/>
    </row>
    <row r="889">
      <c r="A889" s="575"/>
      <c r="F889" s="337"/>
      <c r="H889" s="1293"/>
      <c r="I889" s="1293"/>
      <c r="J889" s="1293"/>
      <c r="K889" s="186"/>
    </row>
    <row r="890">
      <c r="A890" s="575"/>
      <c r="F890" s="337"/>
      <c r="H890" s="1293"/>
      <c r="I890" s="1293"/>
      <c r="J890" s="1293"/>
      <c r="K890" s="186"/>
    </row>
    <row r="891">
      <c r="A891" s="575"/>
      <c r="F891" s="337"/>
      <c r="H891" s="1293"/>
      <c r="I891" s="1293"/>
      <c r="J891" s="1293"/>
      <c r="K891" s="186"/>
    </row>
    <row r="892">
      <c r="A892" s="575"/>
      <c r="F892" s="337"/>
      <c r="H892" s="1293"/>
      <c r="I892" s="1293"/>
      <c r="J892" s="1293"/>
      <c r="K892" s="186"/>
    </row>
    <row r="893">
      <c r="A893" s="575"/>
      <c r="F893" s="337"/>
      <c r="H893" s="1293"/>
      <c r="I893" s="1293"/>
      <c r="J893" s="1293"/>
      <c r="K893" s="186"/>
    </row>
    <row r="894">
      <c r="A894" s="575"/>
      <c r="F894" s="337"/>
      <c r="H894" s="1293"/>
      <c r="I894" s="1293"/>
      <c r="J894" s="1293"/>
      <c r="K894" s="186"/>
    </row>
    <row r="895">
      <c r="A895" s="575"/>
      <c r="F895" s="337"/>
      <c r="H895" s="1293"/>
      <c r="I895" s="1293"/>
      <c r="J895" s="1293"/>
      <c r="K895" s="186"/>
    </row>
    <row r="896">
      <c r="A896" s="575"/>
      <c r="F896" s="337"/>
      <c r="H896" s="1293"/>
      <c r="I896" s="1293"/>
      <c r="J896" s="1293"/>
      <c r="K896" s="186"/>
    </row>
    <row r="897">
      <c r="A897" s="575"/>
      <c r="F897" s="337"/>
      <c r="H897" s="1293"/>
      <c r="I897" s="1293"/>
      <c r="J897" s="1293"/>
      <c r="K897" s="186"/>
    </row>
    <row r="898">
      <c r="A898" s="575"/>
      <c r="F898" s="337"/>
      <c r="H898" s="1293"/>
      <c r="I898" s="1293"/>
      <c r="J898" s="1293"/>
      <c r="K898" s="186"/>
    </row>
    <row r="899">
      <c r="A899" s="575"/>
      <c r="F899" s="337"/>
      <c r="H899" s="1293"/>
      <c r="I899" s="1293"/>
      <c r="J899" s="1293"/>
      <c r="K899" s="186"/>
    </row>
    <row r="900">
      <c r="A900" s="575"/>
      <c r="F900" s="337"/>
      <c r="H900" s="1293"/>
      <c r="I900" s="1293"/>
      <c r="J900" s="1293"/>
      <c r="K900" s="186"/>
    </row>
    <row r="901">
      <c r="A901" s="575"/>
      <c r="F901" s="337"/>
      <c r="H901" s="1293"/>
      <c r="I901" s="1293"/>
      <c r="J901" s="1293"/>
      <c r="K901" s="186"/>
    </row>
    <row r="902">
      <c r="A902" s="575"/>
      <c r="F902" s="337"/>
      <c r="H902" s="1293"/>
      <c r="I902" s="1293"/>
      <c r="J902" s="1293"/>
      <c r="K902" s="186"/>
    </row>
    <row r="903">
      <c r="A903" s="575"/>
      <c r="F903" s="337"/>
      <c r="H903" s="1293"/>
      <c r="I903" s="1293"/>
      <c r="J903" s="1293"/>
      <c r="K903" s="186"/>
    </row>
    <row r="904">
      <c r="A904" s="575"/>
      <c r="F904" s="337"/>
      <c r="H904" s="1293"/>
      <c r="I904" s="1293"/>
      <c r="J904" s="1293"/>
      <c r="K904" s="186"/>
    </row>
    <row r="905">
      <c r="A905" s="575"/>
      <c r="F905" s="337"/>
      <c r="H905" s="1293"/>
      <c r="I905" s="1293"/>
      <c r="J905" s="1293"/>
      <c r="K905" s="186"/>
    </row>
    <row r="906">
      <c r="A906" s="575"/>
      <c r="F906" s="337"/>
      <c r="H906" s="1293"/>
      <c r="I906" s="1293"/>
      <c r="J906" s="1293"/>
      <c r="K906" s="186"/>
    </row>
    <row r="907">
      <c r="A907" s="575"/>
      <c r="F907" s="337"/>
      <c r="H907" s="1293"/>
      <c r="I907" s="1293"/>
      <c r="J907" s="1293"/>
      <c r="K907" s="186"/>
    </row>
    <row r="908">
      <c r="A908" s="575"/>
      <c r="F908" s="337"/>
      <c r="H908" s="1293"/>
      <c r="I908" s="1293"/>
      <c r="J908" s="1293"/>
      <c r="K908" s="186"/>
    </row>
    <row r="909">
      <c r="A909" s="575"/>
      <c r="F909" s="337"/>
      <c r="H909" s="1293"/>
      <c r="I909" s="1293"/>
      <c r="J909" s="1293"/>
      <c r="K909" s="186"/>
    </row>
    <row r="910">
      <c r="A910" s="575"/>
      <c r="F910" s="337"/>
      <c r="H910" s="1293"/>
      <c r="I910" s="1293"/>
      <c r="J910" s="1293"/>
      <c r="K910" s="186"/>
    </row>
    <row r="911">
      <c r="A911" s="575"/>
      <c r="F911" s="337"/>
      <c r="H911" s="1293"/>
      <c r="I911" s="1293"/>
      <c r="J911" s="1293"/>
      <c r="K911" s="186"/>
    </row>
    <row r="912">
      <c r="A912" s="575"/>
      <c r="F912" s="337"/>
      <c r="H912" s="1293"/>
      <c r="I912" s="1293"/>
      <c r="J912" s="1293"/>
      <c r="K912" s="186"/>
    </row>
    <row r="913">
      <c r="A913" s="575"/>
      <c r="F913" s="337"/>
      <c r="H913" s="1293"/>
      <c r="I913" s="1293"/>
      <c r="J913" s="1293"/>
      <c r="K913" s="186"/>
    </row>
    <row r="914">
      <c r="A914" s="575"/>
      <c r="F914" s="337"/>
      <c r="H914" s="1293"/>
      <c r="I914" s="1293"/>
      <c r="J914" s="1293"/>
      <c r="K914" s="186"/>
    </row>
    <row r="915">
      <c r="A915" s="575"/>
      <c r="F915" s="337"/>
      <c r="H915" s="1293"/>
      <c r="I915" s="1293"/>
      <c r="J915" s="1293"/>
      <c r="K915" s="186"/>
    </row>
    <row r="916">
      <c r="A916" s="575"/>
      <c r="F916" s="337"/>
      <c r="H916" s="1293"/>
      <c r="I916" s="1293"/>
      <c r="J916" s="1293"/>
      <c r="K916" s="186"/>
    </row>
    <row r="917">
      <c r="A917" s="575"/>
      <c r="F917" s="337"/>
      <c r="H917" s="1293"/>
      <c r="I917" s="1293"/>
      <c r="J917" s="1293"/>
      <c r="K917" s="186"/>
    </row>
    <row r="918">
      <c r="A918" s="575"/>
      <c r="F918" s="337"/>
      <c r="H918" s="1293"/>
      <c r="I918" s="1293"/>
      <c r="J918" s="1293"/>
      <c r="K918" s="186"/>
    </row>
    <row r="919">
      <c r="A919" s="575"/>
      <c r="F919" s="337"/>
      <c r="H919" s="1293"/>
      <c r="I919" s="1293"/>
      <c r="J919" s="1293"/>
      <c r="K919" s="186"/>
    </row>
    <row r="920">
      <c r="A920" s="575"/>
      <c r="F920" s="337"/>
      <c r="H920" s="1293"/>
      <c r="I920" s="1293"/>
      <c r="J920" s="1293"/>
      <c r="K920" s="186"/>
    </row>
    <row r="921">
      <c r="A921" s="575"/>
      <c r="F921" s="337"/>
      <c r="H921" s="1293"/>
      <c r="I921" s="1293"/>
      <c r="J921" s="1293"/>
      <c r="K921" s="186"/>
    </row>
    <row r="922">
      <c r="A922" s="575"/>
      <c r="F922" s="337"/>
      <c r="H922" s="1293"/>
      <c r="I922" s="1293"/>
      <c r="J922" s="1293"/>
      <c r="K922" s="186"/>
    </row>
    <row r="923">
      <c r="A923" s="575"/>
      <c r="F923" s="337"/>
      <c r="H923" s="1293"/>
      <c r="I923" s="1293"/>
      <c r="J923" s="1293"/>
      <c r="K923" s="186"/>
    </row>
    <row r="924">
      <c r="A924" s="575"/>
      <c r="F924" s="337"/>
      <c r="H924" s="1293"/>
      <c r="I924" s="1293"/>
      <c r="J924" s="1293"/>
      <c r="K924" s="186"/>
    </row>
    <row r="925">
      <c r="A925" s="575"/>
      <c r="F925" s="337"/>
      <c r="H925" s="1293"/>
      <c r="I925" s="1293"/>
      <c r="J925" s="1293"/>
      <c r="K925" s="186"/>
    </row>
    <row r="926">
      <c r="A926" s="575"/>
      <c r="F926" s="337"/>
      <c r="H926" s="1293"/>
      <c r="I926" s="1293"/>
      <c r="J926" s="1293"/>
      <c r="K926" s="186"/>
    </row>
    <row r="927">
      <c r="A927" s="575"/>
      <c r="F927" s="337"/>
      <c r="H927" s="1293"/>
      <c r="I927" s="1293"/>
      <c r="J927" s="1293"/>
      <c r="K927" s="186"/>
    </row>
    <row r="928">
      <c r="A928" s="575"/>
      <c r="F928" s="337"/>
      <c r="H928" s="1293"/>
      <c r="I928" s="1293"/>
      <c r="J928" s="1293"/>
      <c r="K928" s="186"/>
    </row>
    <row r="929">
      <c r="A929" s="575"/>
      <c r="F929" s="337"/>
      <c r="H929" s="1293"/>
      <c r="I929" s="1293"/>
      <c r="J929" s="1293"/>
      <c r="K929" s="186"/>
    </row>
    <row r="930">
      <c r="A930" s="575"/>
      <c r="F930" s="337"/>
      <c r="H930" s="1293"/>
      <c r="I930" s="1293"/>
      <c r="J930" s="1293"/>
      <c r="K930" s="186"/>
    </row>
    <row r="931">
      <c r="A931" s="575"/>
      <c r="F931" s="337"/>
      <c r="H931" s="1293"/>
      <c r="I931" s="1293"/>
      <c r="J931" s="1293"/>
      <c r="K931" s="186"/>
    </row>
    <row r="932">
      <c r="A932" s="575"/>
      <c r="F932" s="337"/>
      <c r="H932" s="1293"/>
      <c r="I932" s="1293"/>
      <c r="J932" s="1293"/>
      <c r="K932" s="186"/>
    </row>
    <row r="933">
      <c r="A933" s="575"/>
      <c r="F933" s="337"/>
      <c r="H933" s="1293"/>
      <c r="I933" s="1293"/>
      <c r="J933" s="1293"/>
      <c r="K933" s="186"/>
    </row>
    <row r="934">
      <c r="A934" s="575"/>
      <c r="F934" s="337"/>
      <c r="H934" s="1293"/>
      <c r="I934" s="1293"/>
      <c r="J934" s="1293"/>
      <c r="K934" s="186"/>
    </row>
    <row r="935">
      <c r="A935" s="575"/>
      <c r="F935" s="337"/>
      <c r="H935" s="1293"/>
      <c r="I935" s="1293"/>
      <c r="J935" s="1293"/>
      <c r="K935" s="186"/>
    </row>
    <row r="936">
      <c r="A936" s="575"/>
      <c r="F936" s="337"/>
      <c r="H936" s="1293"/>
      <c r="I936" s="1293"/>
      <c r="J936" s="1293"/>
      <c r="K936" s="186"/>
    </row>
    <row r="937">
      <c r="A937" s="575"/>
      <c r="F937" s="337"/>
      <c r="H937" s="1293"/>
      <c r="I937" s="1293"/>
      <c r="J937" s="1293"/>
      <c r="K937" s="186"/>
    </row>
    <row r="938">
      <c r="A938" s="575"/>
      <c r="F938" s="337"/>
      <c r="H938" s="1293"/>
      <c r="I938" s="1293"/>
      <c r="J938" s="1293"/>
      <c r="K938" s="186"/>
    </row>
    <row r="939">
      <c r="A939" s="575"/>
      <c r="F939" s="337"/>
      <c r="H939" s="1293"/>
      <c r="I939" s="1293"/>
      <c r="J939" s="1293"/>
      <c r="K939" s="186"/>
    </row>
    <row r="940">
      <c r="A940" s="575"/>
      <c r="F940" s="337"/>
      <c r="H940" s="1293"/>
      <c r="I940" s="1293"/>
      <c r="J940" s="1293"/>
      <c r="K940" s="186"/>
    </row>
    <row r="941">
      <c r="A941" s="575"/>
      <c r="F941" s="337"/>
      <c r="H941" s="1293"/>
      <c r="I941" s="1293"/>
      <c r="J941" s="1293"/>
      <c r="K941" s="186"/>
    </row>
    <row r="942">
      <c r="A942" s="575"/>
      <c r="F942" s="337"/>
      <c r="H942" s="1293"/>
      <c r="I942" s="1293"/>
      <c r="J942" s="1293"/>
      <c r="K942" s="186"/>
    </row>
    <row r="943">
      <c r="A943" s="575"/>
      <c r="F943" s="337"/>
      <c r="H943" s="1293"/>
      <c r="I943" s="1293"/>
      <c r="J943" s="1293"/>
      <c r="K943" s="186"/>
    </row>
    <row r="944">
      <c r="A944" s="575"/>
      <c r="F944" s="337"/>
      <c r="H944" s="1293"/>
      <c r="I944" s="1293"/>
      <c r="J944" s="1293"/>
      <c r="K944" s="186"/>
    </row>
    <row r="945">
      <c r="A945" s="575"/>
      <c r="F945" s="337"/>
      <c r="H945" s="1293"/>
      <c r="I945" s="1293"/>
      <c r="J945" s="1293"/>
      <c r="K945" s="186"/>
    </row>
    <row r="946">
      <c r="A946" s="575"/>
      <c r="F946" s="337"/>
      <c r="H946" s="1293"/>
      <c r="I946" s="1293"/>
      <c r="J946" s="1293"/>
      <c r="K946" s="186"/>
    </row>
    <row r="947">
      <c r="A947" s="575"/>
      <c r="F947" s="337"/>
      <c r="H947" s="1293"/>
      <c r="I947" s="1293"/>
      <c r="J947" s="1293"/>
      <c r="K947" s="186"/>
    </row>
    <row r="948">
      <c r="A948" s="575"/>
      <c r="F948" s="337"/>
      <c r="H948" s="1293"/>
      <c r="I948" s="1293"/>
      <c r="J948" s="1293"/>
      <c r="K948" s="186"/>
    </row>
    <row r="949">
      <c r="A949" s="575"/>
      <c r="F949" s="337"/>
      <c r="H949" s="1293"/>
      <c r="I949" s="1293"/>
      <c r="J949" s="1293"/>
      <c r="K949" s="186"/>
    </row>
    <row r="950">
      <c r="A950" s="575"/>
      <c r="F950" s="337"/>
      <c r="H950" s="1293"/>
      <c r="I950" s="1293"/>
      <c r="J950" s="1293"/>
      <c r="K950" s="186"/>
    </row>
    <row r="951">
      <c r="A951" s="575"/>
      <c r="F951" s="337"/>
      <c r="H951" s="1293"/>
      <c r="I951" s="1293"/>
      <c r="J951" s="1293"/>
      <c r="K951" s="186"/>
    </row>
    <row r="952">
      <c r="A952" s="575"/>
      <c r="F952" s="337"/>
      <c r="H952" s="1293"/>
      <c r="I952" s="1293"/>
      <c r="J952" s="1293"/>
      <c r="K952" s="186"/>
    </row>
    <row r="953">
      <c r="A953" s="575"/>
      <c r="F953" s="337"/>
      <c r="H953" s="1293"/>
      <c r="I953" s="1293"/>
      <c r="J953" s="1293"/>
      <c r="K953" s="186"/>
    </row>
    <row r="954">
      <c r="A954" s="575"/>
      <c r="F954" s="337"/>
      <c r="H954" s="1293"/>
      <c r="I954" s="1293"/>
      <c r="J954" s="1293"/>
      <c r="K954" s="186"/>
    </row>
    <row r="955">
      <c r="A955" s="575"/>
      <c r="F955" s="337"/>
      <c r="H955" s="1293"/>
      <c r="I955" s="1293"/>
      <c r="J955" s="1293"/>
      <c r="K955" s="186"/>
    </row>
    <row r="956">
      <c r="A956" s="575"/>
      <c r="F956" s="337"/>
      <c r="H956" s="1293"/>
      <c r="I956" s="1293"/>
      <c r="J956" s="1293"/>
      <c r="K956" s="186"/>
    </row>
    <row r="957">
      <c r="A957" s="575"/>
      <c r="F957" s="337"/>
      <c r="H957" s="1293"/>
      <c r="I957" s="1293"/>
      <c r="J957" s="1293"/>
      <c r="K957" s="186"/>
    </row>
    <row r="958">
      <c r="A958" s="575"/>
      <c r="F958" s="337"/>
      <c r="H958" s="1293"/>
      <c r="I958" s="1293"/>
      <c r="J958" s="1293"/>
      <c r="K958" s="186"/>
    </row>
    <row r="959">
      <c r="A959" s="575"/>
      <c r="F959" s="337"/>
      <c r="H959" s="1293"/>
      <c r="I959" s="1293"/>
      <c r="J959" s="1293"/>
      <c r="K959" s="186"/>
    </row>
    <row r="960">
      <c r="A960" s="575"/>
      <c r="F960" s="337"/>
      <c r="H960" s="1293"/>
      <c r="I960" s="1293"/>
      <c r="J960" s="1293"/>
      <c r="K960" s="186"/>
    </row>
    <row r="961">
      <c r="A961" s="575"/>
      <c r="F961" s="337"/>
      <c r="H961" s="1293"/>
      <c r="I961" s="1293"/>
      <c r="J961" s="1293"/>
      <c r="K961" s="186"/>
    </row>
    <row r="962">
      <c r="A962" s="575"/>
      <c r="F962" s="337"/>
      <c r="H962" s="1293"/>
      <c r="I962" s="1293"/>
      <c r="J962" s="1293"/>
      <c r="K962" s="186"/>
    </row>
    <row r="963">
      <c r="A963" s="575"/>
      <c r="F963" s="337"/>
      <c r="H963" s="1293"/>
      <c r="I963" s="1293"/>
      <c r="J963" s="1293"/>
      <c r="K963" s="186"/>
    </row>
    <row r="964">
      <c r="A964" s="575"/>
      <c r="F964" s="337"/>
      <c r="H964" s="1293"/>
      <c r="I964" s="1293"/>
      <c r="J964" s="1293"/>
      <c r="K964" s="186"/>
    </row>
    <row r="965">
      <c r="A965" s="575"/>
      <c r="F965" s="337"/>
      <c r="H965" s="1293"/>
      <c r="I965" s="1293"/>
      <c r="J965" s="1293"/>
      <c r="K965" s="186"/>
    </row>
    <row r="966">
      <c r="A966" s="575"/>
      <c r="F966" s="337"/>
      <c r="H966" s="1293"/>
      <c r="I966" s="1293"/>
      <c r="J966" s="1293"/>
      <c r="K966" s="186"/>
    </row>
    <row r="967">
      <c r="A967" s="575"/>
      <c r="F967" s="337"/>
      <c r="H967" s="1293"/>
      <c r="I967" s="1293"/>
      <c r="J967" s="1293"/>
      <c r="K967" s="186"/>
    </row>
    <row r="968">
      <c r="A968" s="575"/>
      <c r="F968" s="337"/>
      <c r="H968" s="1293"/>
      <c r="I968" s="1293"/>
      <c r="J968" s="1293"/>
      <c r="K968" s="186"/>
    </row>
    <row r="969">
      <c r="A969" s="575"/>
      <c r="F969" s="337"/>
      <c r="H969" s="1293"/>
      <c r="I969" s="1293"/>
      <c r="J969" s="1293"/>
      <c r="K969" s="186"/>
    </row>
    <row r="970">
      <c r="A970" s="575"/>
      <c r="F970" s="337"/>
      <c r="H970" s="1293"/>
      <c r="I970" s="1293"/>
      <c r="J970" s="1293"/>
      <c r="K970" s="186"/>
    </row>
    <row r="971">
      <c r="A971" s="575"/>
      <c r="F971" s="337"/>
      <c r="H971" s="1293"/>
      <c r="I971" s="1293"/>
      <c r="J971" s="1293"/>
      <c r="K971" s="186"/>
    </row>
    <row r="972">
      <c r="A972" s="575"/>
      <c r="F972" s="337"/>
      <c r="H972" s="1293"/>
      <c r="I972" s="1293"/>
      <c r="J972" s="1293"/>
      <c r="K972" s="186"/>
    </row>
    <row r="973">
      <c r="A973" s="575"/>
      <c r="F973" s="337"/>
      <c r="H973" s="1293"/>
      <c r="I973" s="1293"/>
      <c r="J973" s="1293"/>
      <c r="K973" s="186"/>
    </row>
    <row r="974">
      <c r="A974" s="575"/>
      <c r="F974" s="337"/>
      <c r="H974" s="1293"/>
      <c r="I974" s="1293"/>
      <c r="J974" s="1293"/>
      <c r="K974" s="186"/>
    </row>
    <row r="975">
      <c r="A975" s="575"/>
      <c r="F975" s="337"/>
      <c r="H975" s="1293"/>
      <c r="I975" s="1293"/>
      <c r="J975" s="1293"/>
      <c r="K975" s="186"/>
    </row>
    <row r="976">
      <c r="A976" s="575"/>
      <c r="F976" s="337"/>
      <c r="H976" s="1293"/>
      <c r="I976" s="1293"/>
      <c r="J976" s="1293"/>
      <c r="K976" s="186"/>
    </row>
    <row r="977">
      <c r="A977" s="575"/>
      <c r="F977" s="337"/>
      <c r="H977" s="1293"/>
      <c r="I977" s="1293"/>
      <c r="J977" s="1293"/>
      <c r="K977" s="186"/>
    </row>
    <row r="978">
      <c r="A978" s="575"/>
      <c r="F978" s="337"/>
      <c r="H978" s="1293"/>
      <c r="I978" s="1293"/>
      <c r="J978" s="1293"/>
      <c r="K978" s="186"/>
    </row>
    <row r="979">
      <c r="A979" s="575"/>
      <c r="F979" s="337"/>
      <c r="H979" s="1293"/>
      <c r="I979" s="1293"/>
      <c r="J979" s="1293"/>
      <c r="K979" s="186"/>
    </row>
    <row r="980">
      <c r="A980" s="575"/>
      <c r="F980" s="337"/>
      <c r="H980" s="1293"/>
      <c r="I980" s="1293"/>
      <c r="J980" s="1293"/>
      <c r="K980" s="186"/>
    </row>
    <row r="981">
      <c r="A981" s="575"/>
      <c r="F981" s="337"/>
      <c r="H981" s="1293"/>
      <c r="I981" s="1293"/>
      <c r="J981" s="1293"/>
      <c r="K981" s="186"/>
    </row>
    <row r="982">
      <c r="A982" s="575"/>
      <c r="F982" s="337"/>
      <c r="H982" s="1293"/>
      <c r="I982" s="1293"/>
      <c r="J982" s="1293"/>
      <c r="K982" s="186"/>
    </row>
    <row r="983">
      <c r="A983" s="575"/>
      <c r="F983" s="337"/>
      <c r="H983" s="1293"/>
      <c r="I983" s="1293"/>
      <c r="J983" s="1293"/>
      <c r="K983" s="186"/>
    </row>
    <row r="984">
      <c r="A984" s="575"/>
      <c r="F984" s="337"/>
      <c r="H984" s="1293"/>
      <c r="I984" s="1293"/>
      <c r="J984" s="1293"/>
      <c r="K984" s="186"/>
    </row>
    <row r="985">
      <c r="A985" s="575"/>
      <c r="F985" s="337"/>
      <c r="H985" s="1293"/>
      <c r="I985" s="1293"/>
      <c r="J985" s="1293"/>
      <c r="K985" s="186"/>
    </row>
    <row r="986">
      <c r="A986" s="575"/>
      <c r="F986" s="337"/>
      <c r="H986" s="1293"/>
      <c r="I986" s="1293"/>
      <c r="J986" s="1293"/>
      <c r="K986" s="186"/>
    </row>
    <row r="987">
      <c r="A987" s="575"/>
      <c r="F987" s="337"/>
      <c r="H987" s="1293"/>
      <c r="I987" s="1293"/>
      <c r="J987" s="1293"/>
      <c r="K987" s="186"/>
    </row>
    <row r="988">
      <c r="A988" s="575"/>
      <c r="F988" s="337"/>
      <c r="H988" s="1293"/>
      <c r="I988" s="1293"/>
      <c r="J988" s="1293"/>
      <c r="K988" s="186"/>
    </row>
    <row r="989">
      <c r="A989" s="575"/>
      <c r="F989" s="337"/>
      <c r="H989" s="1293"/>
      <c r="I989" s="1293"/>
      <c r="J989" s="1293"/>
      <c r="K989" s="186"/>
    </row>
    <row r="990">
      <c r="A990" s="575"/>
      <c r="F990" s="337"/>
      <c r="H990" s="1293"/>
      <c r="I990" s="1293"/>
      <c r="J990" s="1293"/>
      <c r="K990" s="186"/>
    </row>
    <row r="991">
      <c r="A991" s="575"/>
      <c r="F991" s="337"/>
      <c r="H991" s="1293"/>
      <c r="I991" s="1293"/>
      <c r="J991" s="1293"/>
      <c r="K991" s="186"/>
    </row>
    <row r="992">
      <c r="A992" s="575"/>
      <c r="F992" s="337"/>
      <c r="H992" s="1293"/>
      <c r="I992" s="1293"/>
      <c r="J992" s="1293"/>
      <c r="K992" s="186"/>
    </row>
    <row r="993">
      <c r="A993" s="575"/>
      <c r="F993" s="337"/>
      <c r="H993" s="1293"/>
      <c r="I993" s="1293"/>
      <c r="J993" s="1293"/>
      <c r="K993" s="186"/>
    </row>
    <row r="994">
      <c r="A994" s="575"/>
      <c r="F994" s="337"/>
      <c r="H994" s="1293"/>
      <c r="I994" s="1293"/>
      <c r="J994" s="1293"/>
      <c r="K994" s="186"/>
    </row>
    <row r="995">
      <c r="A995" s="575"/>
      <c r="F995" s="337"/>
      <c r="H995" s="1293"/>
      <c r="I995" s="1293"/>
      <c r="J995" s="1293"/>
      <c r="K995" s="186"/>
    </row>
    <row r="996">
      <c r="A996" s="575"/>
      <c r="F996" s="337"/>
      <c r="H996" s="1293"/>
      <c r="I996" s="1293"/>
      <c r="J996" s="1293"/>
      <c r="K996" s="186"/>
    </row>
    <row r="997">
      <c r="A997" s="575"/>
      <c r="F997" s="337"/>
      <c r="H997" s="1293"/>
      <c r="I997" s="1293"/>
      <c r="J997" s="1293"/>
      <c r="K997" s="186"/>
    </row>
    <row r="998">
      <c r="A998" s="575"/>
      <c r="F998" s="337"/>
      <c r="H998" s="1293"/>
      <c r="I998" s="1293"/>
      <c r="J998" s="1293"/>
      <c r="K998" s="186"/>
    </row>
    <row r="999">
      <c r="A999" s="575"/>
      <c r="F999" s="337"/>
      <c r="H999" s="1293"/>
      <c r="I999" s="1293"/>
      <c r="J999" s="1293"/>
      <c r="K999" s="186"/>
    </row>
    <row r="1000">
      <c r="A1000" s="575"/>
      <c r="F1000" s="337"/>
      <c r="H1000" s="1293"/>
      <c r="I1000" s="1293"/>
      <c r="J1000" s="1293"/>
      <c r="K1000" s="186"/>
    </row>
    <row r="1001">
      <c r="A1001" s="575"/>
      <c r="F1001" s="337"/>
      <c r="H1001" s="1293"/>
      <c r="I1001" s="1293"/>
      <c r="J1001" s="1293"/>
      <c r="K1001" s="186"/>
    </row>
    <row r="1002">
      <c r="A1002" s="575"/>
      <c r="F1002" s="337"/>
      <c r="H1002" s="1293"/>
      <c r="I1002" s="1293"/>
      <c r="J1002" s="1293"/>
      <c r="K1002" s="186"/>
    </row>
    <row r="1003">
      <c r="A1003" s="575"/>
      <c r="F1003" s="337"/>
      <c r="H1003" s="1293"/>
      <c r="I1003" s="1293"/>
      <c r="J1003" s="1293"/>
      <c r="K1003" s="186"/>
    </row>
    <row r="1004">
      <c r="A1004" s="575"/>
      <c r="F1004" s="337"/>
      <c r="H1004" s="1293"/>
      <c r="I1004" s="1293"/>
      <c r="J1004" s="1293"/>
      <c r="K1004" s="186"/>
    </row>
    <row r="1005">
      <c r="A1005" s="575"/>
      <c r="F1005" s="337"/>
      <c r="H1005" s="1293"/>
      <c r="I1005" s="1293"/>
      <c r="J1005" s="1293"/>
      <c r="K1005" s="186"/>
    </row>
    <row r="1006">
      <c r="A1006" s="575"/>
      <c r="F1006" s="337"/>
      <c r="H1006" s="1293"/>
      <c r="I1006" s="1293"/>
      <c r="J1006" s="1293"/>
      <c r="K1006" s="186"/>
    </row>
    <row r="1007">
      <c r="A1007" s="575"/>
      <c r="F1007" s="337"/>
      <c r="H1007" s="1293"/>
      <c r="I1007" s="1293"/>
      <c r="J1007" s="1293"/>
      <c r="K1007" s="186"/>
    </row>
    <row r="1008">
      <c r="A1008" s="575"/>
      <c r="F1008" s="337"/>
      <c r="H1008" s="1293"/>
      <c r="I1008" s="1293"/>
      <c r="J1008" s="1293"/>
      <c r="K1008" s="186"/>
    </row>
    <row r="1009">
      <c r="A1009" s="575"/>
      <c r="F1009" s="337"/>
      <c r="H1009" s="1293"/>
      <c r="I1009" s="1293"/>
      <c r="J1009" s="1293"/>
      <c r="K1009" s="186"/>
    </row>
    <row r="1010">
      <c r="A1010" s="575"/>
      <c r="F1010" s="337"/>
      <c r="H1010" s="1293"/>
      <c r="I1010" s="1293"/>
      <c r="J1010" s="1293"/>
      <c r="K1010" s="186"/>
    </row>
    <row r="1011">
      <c r="A1011" s="575"/>
      <c r="F1011" s="337"/>
      <c r="H1011" s="1293"/>
      <c r="I1011" s="1293"/>
      <c r="J1011" s="1293"/>
      <c r="K1011" s="186"/>
    </row>
    <row r="1012">
      <c r="A1012" s="575"/>
      <c r="F1012" s="337"/>
      <c r="H1012" s="1293"/>
      <c r="I1012" s="1293"/>
      <c r="J1012" s="1293"/>
      <c r="K1012" s="186"/>
    </row>
    <row r="1013">
      <c r="A1013" s="575"/>
      <c r="F1013" s="337"/>
      <c r="H1013" s="1293"/>
      <c r="I1013" s="1293"/>
      <c r="J1013" s="1293"/>
      <c r="K1013" s="186"/>
    </row>
    <row r="1014">
      <c r="A1014" s="575"/>
      <c r="F1014" s="337"/>
      <c r="H1014" s="1293"/>
      <c r="I1014" s="1293"/>
      <c r="J1014" s="1293"/>
      <c r="K1014" s="186"/>
    </row>
    <row r="1015">
      <c r="A1015" s="575"/>
      <c r="F1015" s="337"/>
      <c r="H1015" s="1293"/>
      <c r="I1015" s="1293"/>
      <c r="J1015" s="1293"/>
      <c r="K1015" s="186"/>
    </row>
    <row r="1016">
      <c r="A1016" s="575"/>
      <c r="F1016" s="337"/>
      <c r="H1016" s="1293"/>
      <c r="I1016" s="1293"/>
      <c r="J1016" s="1293"/>
      <c r="K1016" s="186"/>
    </row>
    <row r="1017">
      <c r="A1017" s="575"/>
      <c r="F1017" s="337"/>
      <c r="H1017" s="1293"/>
      <c r="I1017" s="1293"/>
      <c r="J1017" s="1293"/>
      <c r="K1017" s="186"/>
    </row>
    <row r="1018">
      <c r="A1018" s="575"/>
      <c r="F1018" s="337"/>
      <c r="H1018" s="1293"/>
      <c r="I1018" s="1293"/>
      <c r="J1018" s="1293"/>
      <c r="K1018" s="186"/>
    </row>
    <row r="1019">
      <c r="A1019" s="575"/>
      <c r="F1019" s="337"/>
      <c r="H1019" s="1293"/>
      <c r="I1019" s="1293"/>
      <c r="J1019" s="1293"/>
      <c r="K1019" s="186"/>
    </row>
    <row r="1020">
      <c r="A1020" s="575"/>
      <c r="F1020" s="337"/>
      <c r="H1020" s="1293"/>
      <c r="I1020" s="1293"/>
      <c r="J1020" s="1293"/>
      <c r="K1020" s="186"/>
    </row>
    <row r="1021">
      <c r="A1021" s="575"/>
      <c r="F1021" s="337"/>
      <c r="H1021" s="1293"/>
      <c r="I1021" s="1293"/>
      <c r="J1021" s="1293"/>
      <c r="K1021" s="186"/>
    </row>
    <row r="1022">
      <c r="A1022" s="575"/>
      <c r="F1022" s="337"/>
      <c r="H1022" s="1293"/>
      <c r="I1022" s="1293"/>
      <c r="J1022" s="1293"/>
      <c r="K1022" s="186"/>
    </row>
    <row r="1023">
      <c r="A1023" s="575"/>
      <c r="F1023" s="337"/>
      <c r="H1023" s="1293"/>
      <c r="I1023" s="1293"/>
      <c r="J1023" s="1293"/>
      <c r="K1023" s="186"/>
    </row>
    <row r="1024">
      <c r="A1024" s="575"/>
      <c r="F1024" s="337"/>
      <c r="H1024" s="1293"/>
      <c r="I1024" s="1293"/>
      <c r="J1024" s="1293"/>
      <c r="K1024" s="186"/>
    </row>
    <row r="1025">
      <c r="A1025" s="575"/>
      <c r="F1025" s="337"/>
      <c r="H1025" s="1293"/>
      <c r="I1025" s="1293"/>
      <c r="J1025" s="1293"/>
      <c r="K1025" s="186"/>
    </row>
    <row r="1026">
      <c r="A1026" s="575"/>
      <c r="F1026" s="337"/>
      <c r="H1026" s="1293"/>
      <c r="I1026" s="1293"/>
      <c r="J1026" s="1293"/>
      <c r="K1026" s="186"/>
    </row>
    <row r="1027">
      <c r="A1027" s="575"/>
      <c r="F1027" s="337"/>
      <c r="H1027" s="1293"/>
      <c r="I1027" s="1293"/>
      <c r="J1027" s="1293"/>
      <c r="K1027" s="186"/>
    </row>
    <row r="1028">
      <c r="A1028" s="575"/>
      <c r="F1028" s="337"/>
      <c r="H1028" s="1293"/>
      <c r="I1028" s="1293"/>
      <c r="J1028" s="1293"/>
      <c r="K1028" s="186"/>
    </row>
    <row r="1029">
      <c r="A1029" s="575"/>
      <c r="F1029" s="337"/>
      <c r="H1029" s="1293"/>
      <c r="I1029" s="1293"/>
      <c r="J1029" s="1293"/>
      <c r="K1029" s="186"/>
    </row>
    <row r="1030">
      <c r="A1030" s="575"/>
      <c r="F1030" s="337"/>
      <c r="H1030" s="1293"/>
      <c r="I1030" s="1293"/>
      <c r="J1030" s="1293"/>
      <c r="K1030" s="186"/>
    </row>
    <row r="1031">
      <c r="A1031" s="575"/>
      <c r="F1031" s="337"/>
      <c r="H1031" s="1293"/>
      <c r="I1031" s="1293"/>
      <c r="J1031" s="1293"/>
      <c r="K1031" s="186"/>
    </row>
    <row r="1032">
      <c r="A1032" s="575"/>
      <c r="F1032" s="337"/>
      <c r="H1032" s="1293"/>
      <c r="I1032" s="1293"/>
      <c r="J1032" s="1293"/>
      <c r="K1032" s="186"/>
    </row>
    <row r="1033">
      <c r="A1033" s="575"/>
      <c r="F1033" s="337"/>
      <c r="H1033" s="1293"/>
      <c r="I1033" s="1293"/>
      <c r="J1033" s="1293"/>
      <c r="K1033" s="186"/>
    </row>
    <row r="1034">
      <c r="A1034" s="575"/>
      <c r="F1034" s="337"/>
      <c r="H1034" s="1293"/>
      <c r="I1034" s="1293"/>
      <c r="J1034" s="1293"/>
      <c r="K1034" s="186"/>
    </row>
    <row r="1035">
      <c r="A1035" s="575"/>
      <c r="F1035" s="337"/>
      <c r="H1035" s="1293"/>
      <c r="I1035" s="1293"/>
      <c r="J1035" s="1293"/>
      <c r="K1035" s="186"/>
    </row>
    <row r="1036">
      <c r="A1036" s="575"/>
      <c r="F1036" s="337"/>
      <c r="H1036" s="1293"/>
      <c r="I1036" s="1293"/>
      <c r="J1036" s="1293"/>
      <c r="K1036" s="186"/>
    </row>
    <row r="1037">
      <c r="A1037" s="575"/>
      <c r="F1037" s="337"/>
      <c r="H1037" s="1293"/>
      <c r="I1037" s="1293"/>
      <c r="J1037" s="1293"/>
      <c r="K1037" s="186"/>
    </row>
    <row r="1038">
      <c r="A1038" s="575"/>
      <c r="F1038" s="337"/>
      <c r="H1038" s="1293"/>
      <c r="I1038" s="1293"/>
      <c r="J1038" s="1293"/>
      <c r="K1038" s="186"/>
    </row>
    <row r="1039">
      <c r="A1039" s="575"/>
      <c r="F1039" s="337"/>
      <c r="H1039" s="1293"/>
      <c r="I1039" s="1293"/>
      <c r="J1039" s="1293"/>
      <c r="K1039" s="186"/>
    </row>
    <row r="1040">
      <c r="A1040" s="575"/>
      <c r="F1040" s="337"/>
      <c r="H1040" s="1293"/>
      <c r="I1040" s="1293"/>
      <c r="J1040" s="1293"/>
      <c r="K1040" s="186"/>
    </row>
    <row r="1041">
      <c r="A1041" s="575"/>
      <c r="F1041" s="337"/>
      <c r="H1041" s="1293"/>
      <c r="I1041" s="1293"/>
      <c r="J1041" s="1293"/>
      <c r="K1041" s="186"/>
    </row>
    <row r="1042">
      <c r="A1042" s="575"/>
      <c r="F1042" s="337"/>
      <c r="H1042" s="1293"/>
      <c r="I1042" s="1293"/>
      <c r="J1042" s="1293"/>
      <c r="K1042" s="186"/>
    </row>
    <row r="1043">
      <c r="A1043" s="575"/>
      <c r="F1043" s="337"/>
      <c r="H1043" s="1293"/>
      <c r="I1043" s="1293"/>
      <c r="J1043" s="1293"/>
      <c r="K1043" s="186"/>
    </row>
    <row r="1044">
      <c r="A1044" s="575"/>
      <c r="F1044" s="337"/>
      <c r="H1044" s="1293"/>
      <c r="I1044" s="1293"/>
      <c r="J1044" s="1293"/>
      <c r="K1044" s="186"/>
    </row>
    <row r="1045">
      <c r="A1045" s="575"/>
      <c r="F1045" s="337"/>
      <c r="H1045" s="1293"/>
      <c r="I1045" s="1293"/>
      <c r="J1045" s="1293"/>
      <c r="K1045" s="186"/>
    </row>
    <row r="1046">
      <c r="A1046" s="575"/>
      <c r="F1046" s="337"/>
      <c r="H1046" s="1293"/>
      <c r="I1046" s="1293"/>
      <c r="J1046" s="1293"/>
      <c r="K1046" s="186"/>
    </row>
    <row r="1047">
      <c r="A1047" s="575"/>
      <c r="F1047" s="337"/>
      <c r="H1047" s="1293"/>
      <c r="I1047" s="1293"/>
      <c r="J1047" s="1293"/>
      <c r="K1047" s="186"/>
    </row>
    <row r="1048">
      <c r="A1048" s="575"/>
      <c r="F1048" s="337"/>
      <c r="H1048" s="1293"/>
      <c r="I1048" s="1293"/>
      <c r="J1048" s="1293"/>
      <c r="K1048" s="186"/>
    </row>
    <row r="1049">
      <c r="A1049" s="575"/>
      <c r="F1049" s="337"/>
      <c r="H1049" s="1293"/>
      <c r="I1049" s="1293"/>
      <c r="J1049" s="1293"/>
      <c r="K1049" s="186"/>
    </row>
    <row r="1050">
      <c r="A1050" s="575"/>
      <c r="F1050" s="337"/>
      <c r="H1050" s="1293"/>
      <c r="I1050" s="1293"/>
      <c r="J1050" s="1293"/>
      <c r="K1050" s="186"/>
    </row>
    <row r="1051">
      <c r="A1051" s="575"/>
      <c r="F1051" s="337"/>
      <c r="H1051" s="1293"/>
      <c r="I1051" s="1293"/>
      <c r="J1051" s="1293"/>
      <c r="K1051" s="186"/>
    </row>
    <row r="1052">
      <c r="A1052" s="575"/>
      <c r="F1052" s="337"/>
      <c r="H1052" s="1293"/>
      <c r="I1052" s="1293"/>
      <c r="J1052" s="1293"/>
      <c r="K1052" s="186"/>
    </row>
    <row r="1053">
      <c r="A1053" s="575"/>
      <c r="F1053" s="337"/>
      <c r="H1053" s="1293"/>
      <c r="I1053" s="1293"/>
      <c r="J1053" s="1293"/>
      <c r="K1053" s="186"/>
    </row>
    <row r="1054">
      <c r="A1054" s="575"/>
      <c r="F1054" s="337"/>
      <c r="H1054" s="1293"/>
      <c r="I1054" s="1293"/>
      <c r="J1054" s="1293"/>
      <c r="K1054" s="186"/>
    </row>
    <row r="1055">
      <c r="A1055" s="575"/>
      <c r="F1055" s="337"/>
      <c r="H1055" s="1293"/>
      <c r="I1055" s="1293"/>
      <c r="J1055" s="1293"/>
      <c r="K1055" s="186"/>
    </row>
    <row r="1056">
      <c r="A1056" s="575"/>
      <c r="F1056" s="337"/>
      <c r="H1056" s="1293"/>
      <c r="I1056" s="1293"/>
      <c r="J1056" s="1293"/>
      <c r="K1056" s="186"/>
    </row>
    <row r="1057">
      <c r="A1057" s="575"/>
      <c r="F1057" s="337"/>
      <c r="H1057" s="1293"/>
      <c r="I1057" s="1293"/>
      <c r="J1057" s="1293"/>
      <c r="K1057" s="186"/>
    </row>
    <row r="1058">
      <c r="A1058" s="575"/>
      <c r="F1058" s="337"/>
      <c r="H1058" s="1293"/>
      <c r="I1058" s="1293"/>
      <c r="J1058" s="1293"/>
      <c r="K1058" s="186"/>
    </row>
    <row r="1059">
      <c r="A1059" s="575"/>
      <c r="F1059" s="337"/>
      <c r="H1059" s="1293"/>
      <c r="I1059" s="1293"/>
      <c r="J1059" s="1293"/>
      <c r="K1059" s="186"/>
    </row>
    <row r="1060">
      <c r="A1060" s="575"/>
      <c r="F1060" s="337"/>
      <c r="H1060" s="1293"/>
      <c r="I1060" s="1293"/>
      <c r="J1060" s="1293"/>
      <c r="K1060" s="186"/>
    </row>
    <row r="1061">
      <c r="A1061" s="575"/>
      <c r="F1061" s="337"/>
      <c r="H1061" s="1293"/>
      <c r="I1061" s="1293"/>
      <c r="J1061" s="1293"/>
      <c r="K1061" s="186"/>
    </row>
    <row r="1062">
      <c r="A1062" s="575"/>
      <c r="F1062" s="337"/>
      <c r="H1062" s="1293"/>
      <c r="I1062" s="1293"/>
      <c r="J1062" s="1293"/>
      <c r="K1062" s="186"/>
    </row>
    <row r="1063">
      <c r="A1063" s="575"/>
      <c r="F1063" s="337"/>
      <c r="H1063" s="1293"/>
      <c r="I1063" s="1293"/>
      <c r="J1063" s="1293"/>
      <c r="K1063" s="186"/>
    </row>
    <row r="1064">
      <c r="A1064" s="575"/>
      <c r="F1064" s="337"/>
      <c r="H1064" s="1293"/>
      <c r="I1064" s="1293"/>
      <c r="J1064" s="1293"/>
      <c r="K1064" s="186"/>
    </row>
    <row r="1065">
      <c r="A1065" s="575"/>
      <c r="F1065" s="337"/>
      <c r="H1065" s="1293"/>
      <c r="I1065" s="1293"/>
      <c r="J1065" s="1293"/>
      <c r="K1065" s="186"/>
    </row>
    <row r="1066">
      <c r="A1066" s="575"/>
      <c r="F1066" s="337"/>
      <c r="H1066" s="1293"/>
      <c r="I1066" s="1293"/>
      <c r="J1066" s="1293"/>
      <c r="K1066" s="186"/>
    </row>
    <row r="1067">
      <c r="A1067" s="575"/>
      <c r="F1067" s="337"/>
      <c r="H1067" s="1293"/>
      <c r="I1067" s="1293"/>
      <c r="J1067" s="1293"/>
      <c r="K1067" s="186"/>
    </row>
    <row r="1068">
      <c r="A1068" s="575"/>
      <c r="F1068" s="337"/>
      <c r="H1068" s="1293"/>
      <c r="I1068" s="1293"/>
      <c r="J1068" s="1293"/>
      <c r="K1068" s="186"/>
    </row>
    <row r="1069">
      <c r="A1069" s="575"/>
      <c r="F1069" s="337"/>
      <c r="H1069" s="1293"/>
      <c r="I1069" s="1293"/>
      <c r="J1069" s="1293"/>
      <c r="K1069" s="186"/>
    </row>
    <row r="1070">
      <c r="A1070" s="575"/>
      <c r="F1070" s="337"/>
      <c r="H1070" s="1293"/>
      <c r="I1070" s="1293"/>
      <c r="J1070" s="1293"/>
      <c r="K1070" s="186"/>
    </row>
    <row r="1071">
      <c r="A1071" s="575"/>
      <c r="F1071" s="337"/>
      <c r="H1071" s="1293"/>
      <c r="I1071" s="1293"/>
      <c r="J1071" s="1293"/>
      <c r="K1071" s="186"/>
    </row>
    <row r="1072">
      <c r="A1072" s="575"/>
      <c r="F1072" s="337"/>
      <c r="H1072" s="1293"/>
      <c r="I1072" s="1293"/>
      <c r="J1072" s="1293"/>
      <c r="K1072" s="186"/>
    </row>
    <row r="1073">
      <c r="A1073" s="575"/>
      <c r="F1073" s="337"/>
      <c r="H1073" s="1293"/>
      <c r="I1073" s="1293"/>
      <c r="J1073" s="1293"/>
      <c r="K1073" s="186"/>
    </row>
    <row r="1074">
      <c r="A1074" s="575"/>
      <c r="F1074" s="337"/>
      <c r="H1074" s="1293"/>
      <c r="I1074" s="1293"/>
      <c r="J1074" s="1293"/>
      <c r="K1074" s="186"/>
    </row>
    <row r="1075">
      <c r="A1075" s="575"/>
      <c r="F1075" s="337"/>
      <c r="H1075" s="1293"/>
      <c r="I1075" s="1293"/>
      <c r="J1075" s="1293"/>
      <c r="K1075" s="186"/>
    </row>
    <row r="1076">
      <c r="A1076" s="575"/>
      <c r="F1076" s="337"/>
      <c r="H1076" s="1293"/>
      <c r="I1076" s="1293"/>
      <c r="J1076" s="1293"/>
      <c r="K1076" s="186"/>
    </row>
    <row r="1077">
      <c r="A1077" s="575"/>
      <c r="F1077" s="337"/>
      <c r="H1077" s="1293"/>
      <c r="I1077" s="1293"/>
      <c r="J1077" s="1293"/>
      <c r="K1077" s="186"/>
    </row>
    <row r="1078">
      <c r="A1078" s="575"/>
      <c r="F1078" s="337"/>
      <c r="H1078" s="1293"/>
      <c r="I1078" s="1293"/>
      <c r="J1078" s="1293"/>
      <c r="K1078" s="186"/>
    </row>
    <row r="1079">
      <c r="A1079" s="575"/>
      <c r="F1079" s="337"/>
      <c r="H1079" s="1293"/>
      <c r="I1079" s="1293"/>
      <c r="J1079" s="1293"/>
      <c r="K1079" s="186"/>
    </row>
    <row r="1080">
      <c r="A1080" s="575"/>
      <c r="F1080" s="337"/>
      <c r="H1080" s="1293"/>
      <c r="I1080" s="1293"/>
      <c r="J1080" s="1293"/>
      <c r="K1080" s="186"/>
    </row>
    <row r="1081">
      <c r="A1081" s="575"/>
      <c r="F1081" s="337"/>
      <c r="H1081" s="1293"/>
      <c r="I1081" s="1293"/>
      <c r="J1081" s="1293"/>
      <c r="K1081" s="186"/>
    </row>
    <row r="1082">
      <c r="A1082" s="575"/>
      <c r="F1082" s="337"/>
      <c r="H1082" s="1293"/>
      <c r="I1082" s="1293"/>
      <c r="J1082" s="1293"/>
      <c r="K1082" s="186"/>
    </row>
    <row r="1083">
      <c r="A1083" s="575"/>
      <c r="F1083" s="337"/>
      <c r="H1083" s="1293"/>
      <c r="I1083" s="1293"/>
      <c r="J1083" s="1293"/>
      <c r="K1083" s="186"/>
    </row>
    <row r="1084">
      <c r="A1084" s="575"/>
      <c r="F1084" s="337"/>
      <c r="H1084" s="1293"/>
      <c r="I1084" s="1293"/>
      <c r="J1084" s="1293"/>
      <c r="K1084" s="186"/>
    </row>
    <row r="1085">
      <c r="A1085" s="575"/>
      <c r="F1085" s="337"/>
      <c r="H1085" s="1293"/>
      <c r="I1085" s="1293"/>
      <c r="J1085" s="1293"/>
      <c r="K1085" s="186"/>
    </row>
    <row r="1086">
      <c r="A1086" s="575"/>
      <c r="F1086" s="337"/>
      <c r="H1086" s="1293"/>
      <c r="I1086" s="1293"/>
      <c r="J1086" s="1293"/>
      <c r="K1086" s="186"/>
    </row>
    <row r="1087">
      <c r="A1087" s="575"/>
      <c r="F1087" s="337"/>
      <c r="H1087" s="1293"/>
      <c r="I1087" s="1293"/>
      <c r="J1087" s="1293"/>
      <c r="K1087" s="186"/>
    </row>
    <row r="1088">
      <c r="A1088" s="575"/>
      <c r="F1088" s="337"/>
      <c r="H1088" s="1293"/>
      <c r="I1088" s="1293"/>
      <c r="J1088" s="1293"/>
      <c r="K1088" s="186"/>
    </row>
    <row r="1089">
      <c r="A1089" s="575"/>
      <c r="F1089" s="337"/>
      <c r="H1089" s="1293"/>
      <c r="I1089" s="1293"/>
      <c r="J1089" s="1293"/>
      <c r="K1089" s="186"/>
    </row>
    <row r="1090">
      <c r="A1090" s="575"/>
      <c r="F1090" s="337"/>
      <c r="H1090" s="1293"/>
      <c r="I1090" s="1293"/>
      <c r="J1090" s="1293"/>
      <c r="K1090" s="186"/>
    </row>
    <row r="1091">
      <c r="A1091" s="575"/>
      <c r="F1091" s="337"/>
      <c r="H1091" s="1293"/>
      <c r="I1091" s="1293"/>
      <c r="J1091" s="1293"/>
      <c r="K1091" s="186"/>
    </row>
    <row r="1092">
      <c r="A1092" s="575"/>
      <c r="F1092" s="337"/>
      <c r="H1092" s="1293"/>
      <c r="I1092" s="1293"/>
      <c r="J1092" s="1293"/>
      <c r="K1092" s="186"/>
    </row>
    <row r="1093">
      <c r="A1093" s="575"/>
      <c r="F1093" s="337"/>
      <c r="H1093" s="1293"/>
      <c r="I1093" s="1293"/>
      <c r="J1093" s="1293"/>
      <c r="K1093" s="186"/>
    </row>
    <row r="1094">
      <c r="A1094" s="575"/>
      <c r="F1094" s="337"/>
      <c r="H1094" s="1293"/>
      <c r="I1094" s="1293"/>
      <c r="J1094" s="1293"/>
      <c r="K1094" s="186"/>
    </row>
    <row r="1095">
      <c r="A1095" s="575"/>
      <c r="F1095" s="337"/>
      <c r="H1095" s="1293"/>
      <c r="I1095" s="1293"/>
      <c r="J1095" s="1293"/>
      <c r="K1095" s="186"/>
    </row>
    <row r="1096">
      <c r="A1096" s="575"/>
      <c r="F1096" s="337"/>
      <c r="H1096" s="1293"/>
      <c r="I1096" s="1293"/>
      <c r="J1096" s="1293"/>
      <c r="K1096" s="186"/>
    </row>
    <row r="1097">
      <c r="A1097" s="575"/>
      <c r="F1097" s="337"/>
      <c r="H1097" s="1293"/>
      <c r="I1097" s="1293"/>
      <c r="J1097" s="1293"/>
      <c r="K1097" s="186"/>
    </row>
    <row r="1098">
      <c r="A1098" s="575"/>
      <c r="F1098" s="337"/>
      <c r="H1098" s="1293"/>
      <c r="I1098" s="1293"/>
      <c r="J1098" s="1293"/>
      <c r="K1098" s="186"/>
    </row>
    <row r="1099">
      <c r="A1099" s="575"/>
      <c r="F1099" s="337"/>
      <c r="H1099" s="1293"/>
      <c r="I1099" s="1293"/>
      <c r="J1099" s="1293"/>
      <c r="K1099" s="186"/>
    </row>
    <row r="1100">
      <c r="A1100" s="575"/>
      <c r="F1100" s="337"/>
      <c r="H1100" s="1293"/>
      <c r="I1100" s="1293"/>
      <c r="J1100" s="1293"/>
      <c r="K1100" s="186"/>
    </row>
    <row r="1101">
      <c r="A1101" s="575"/>
      <c r="F1101" s="337"/>
      <c r="H1101" s="1293"/>
      <c r="I1101" s="1293"/>
      <c r="J1101" s="1293"/>
      <c r="K1101" s="186"/>
    </row>
    <row r="1102">
      <c r="A1102" s="575"/>
      <c r="F1102" s="337"/>
      <c r="H1102" s="1293"/>
      <c r="I1102" s="1293"/>
      <c r="J1102" s="1293"/>
      <c r="K1102" s="186"/>
    </row>
    <row r="1103">
      <c r="A1103" s="575"/>
      <c r="F1103" s="337"/>
      <c r="H1103" s="1293"/>
      <c r="I1103" s="1293"/>
      <c r="J1103" s="1293"/>
      <c r="K1103" s="186"/>
    </row>
    <row r="1104">
      <c r="A1104" s="575"/>
      <c r="F1104" s="337"/>
      <c r="H1104" s="1293"/>
      <c r="I1104" s="1293"/>
      <c r="J1104" s="1293"/>
      <c r="K1104" s="186"/>
    </row>
    <row r="1105">
      <c r="A1105" s="575"/>
      <c r="F1105" s="337"/>
      <c r="H1105" s="1293"/>
      <c r="I1105" s="1293"/>
      <c r="J1105" s="1293"/>
      <c r="K1105" s="186"/>
    </row>
    <row r="1106">
      <c r="A1106" s="575"/>
      <c r="F1106" s="337"/>
      <c r="H1106" s="1293"/>
      <c r="I1106" s="1293"/>
      <c r="J1106" s="1293"/>
      <c r="K1106" s="186"/>
    </row>
    <row r="1107">
      <c r="A1107" s="575"/>
      <c r="F1107" s="337"/>
      <c r="H1107" s="1293"/>
      <c r="I1107" s="1293"/>
      <c r="J1107" s="1293"/>
      <c r="K1107" s="186"/>
    </row>
    <row r="1108">
      <c r="A1108" s="575"/>
      <c r="F1108" s="337"/>
      <c r="H1108" s="1293"/>
      <c r="I1108" s="1293"/>
      <c r="J1108" s="1293"/>
      <c r="K1108" s="186"/>
    </row>
    <row r="1109">
      <c r="A1109" s="575"/>
      <c r="F1109" s="337"/>
      <c r="H1109" s="1293"/>
      <c r="I1109" s="1293"/>
      <c r="J1109" s="1293"/>
      <c r="K1109" s="186"/>
    </row>
    <row r="1110">
      <c r="A1110" s="575"/>
      <c r="F1110" s="337"/>
      <c r="H1110" s="1293"/>
      <c r="I1110" s="1293"/>
      <c r="J1110" s="1293"/>
      <c r="K1110" s="186"/>
    </row>
    <row r="1111">
      <c r="A1111" s="575"/>
      <c r="F1111" s="337"/>
      <c r="H1111" s="1293"/>
      <c r="I1111" s="1293"/>
      <c r="J1111" s="1293"/>
      <c r="K1111" s="186"/>
    </row>
    <row r="1112">
      <c r="A1112" s="575"/>
      <c r="F1112" s="337"/>
      <c r="H1112" s="1293"/>
      <c r="I1112" s="1293"/>
      <c r="J1112" s="1293"/>
      <c r="K1112" s="186"/>
    </row>
    <row r="1113">
      <c r="A1113" s="575"/>
      <c r="F1113" s="337"/>
      <c r="H1113" s="1293"/>
      <c r="I1113" s="1293"/>
      <c r="J1113" s="1293"/>
      <c r="K1113" s="186"/>
    </row>
  </sheetData>
  <customSheetViews>
    <customSheetView guid="{72D2DB03-F60C-42A2-8F3C-967D370DABA6}" filter="1" showAutoFilter="1">
      <autoFilter ref="$A$1:$AG$1"/>
    </customSheetView>
    <customSheetView guid="{438BEA2F-537D-4020-94A9-EC6F394A4A06}" filter="1" showAutoFilter="1">
      <autoFilter ref="$A$1:$AG$202">
        <filterColumn colId="15">
          <filters blank="1">
            <filter val="Ryan"/>
            <filter val="Kamil"/>
            <filter val="Automated By"/>
            <filter val="RDM"/>
          </filters>
        </filterColumn>
        <filterColumn colId="14">
          <filters>
            <filter val="Yes"/>
            <filter val="Can be Automated?"/>
          </filters>
        </filterColumn>
      </autoFilter>
    </customSheetView>
  </customSheetViews>
  <conditionalFormatting sqref="K1 K4:K6 K8:K19 K21:K39 K41:K70 K72:K84 K86:K111 K113:K128 K130:K148 K150:K162 K164:K173 K175:K183 K185:K192 K194:K202 K204:K210 K212:K217 K219:K220 K222:K223 K225:K229 K246:K1113">
    <cfRule type="containsText" dxfId="1" priority="1" operator="containsText" text="Pass">
      <formula>NOT(ISERROR(SEARCH(("Pass"),(K1))))</formula>
    </cfRule>
  </conditionalFormatting>
  <conditionalFormatting sqref="K1 K4:K6 K8:K19 K21:K39 K41:K70 K72:K84 K86:K111 K113:K128 K130:K148 K150:K162 K164:K173 K175:K183 K185:K192 K194:K202 K204:K210 K212:K217 K219:K220 K222:K223 K225:K229 K246:K1113">
    <cfRule type="containsText" dxfId="2" priority="2" operator="containsText" text="Fail">
      <formula>NOT(ISERROR(SEARCH(("Fail"),(K1))))</formula>
    </cfRule>
  </conditionalFormatting>
  <conditionalFormatting sqref="K1 K4:K6 K8:K19 K21:K39 K41:K70 K72:K84 K86:K111 K113:K128 K130:K148 K150:K162 K164:K173 K175:K183 K185:K192 K194:K202 K204:K210 K212:K217 K219:K220 K222:K223 K225:K229 K246:K1113">
    <cfRule type="containsText" dxfId="0" priority="3" operator="containsText" text="Unavailable">
      <formula>NOT(ISERROR(SEARCH(("Unavailable"),(K1))))</formula>
    </cfRule>
  </conditionalFormatting>
  <hyperlinks>
    <hyperlink r:id="rId2" ref="M126"/>
    <hyperlink r:id="rId3" ref="M133"/>
  </hyperlinks>
  <drawing r:id="rId4"/>
  <legacyDrawing r:id="rId5"/>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3" max="4" width="20.43"/>
    <col customWidth="1" min="5" max="5" width="16.14"/>
    <col customWidth="1" min="6" max="6" width="40.57"/>
    <col customWidth="1" min="7" max="7" width="58.29"/>
    <col customWidth="1" min="14" max="14" width="65.57"/>
  </cols>
  <sheetData>
    <row r="1">
      <c r="A1" s="1109" t="s">
        <v>8465</v>
      </c>
      <c r="B1" s="788"/>
      <c r="C1" s="788"/>
      <c r="D1" s="788"/>
      <c r="E1" s="788"/>
      <c r="F1" s="1110"/>
      <c r="G1" s="788"/>
      <c r="H1" s="788"/>
      <c r="I1" s="788"/>
      <c r="J1" s="788"/>
      <c r="K1" s="186"/>
      <c r="L1" s="788"/>
      <c r="M1" s="788"/>
      <c r="N1" s="788"/>
      <c r="O1" s="788"/>
      <c r="P1" s="788"/>
      <c r="Q1" s="788"/>
      <c r="R1" s="788"/>
      <c r="S1" s="788"/>
      <c r="T1" s="788"/>
      <c r="U1" s="788"/>
      <c r="V1" s="788"/>
      <c r="W1" s="980"/>
      <c r="X1" s="980"/>
      <c r="Y1" s="980"/>
      <c r="Z1" s="980"/>
      <c r="AA1" s="980"/>
      <c r="AB1" s="980"/>
      <c r="AC1" s="980"/>
      <c r="AD1" s="980"/>
      <c r="AE1" s="980"/>
      <c r="AF1" s="980"/>
      <c r="AG1" s="980"/>
    </row>
    <row r="2" ht="27.75" customHeight="1">
      <c r="A2" s="136" t="s">
        <v>57</v>
      </c>
      <c r="B2" s="137" t="s">
        <v>60</v>
      </c>
      <c r="C2" s="136" t="s">
        <v>985</v>
      </c>
      <c r="D2" s="137" t="s">
        <v>61</v>
      </c>
      <c r="E2" s="137" t="s">
        <v>62</v>
      </c>
      <c r="F2" s="136" t="s">
        <v>63</v>
      </c>
      <c r="G2" s="136" t="s">
        <v>64</v>
      </c>
      <c r="H2" s="1111" t="s">
        <v>65</v>
      </c>
      <c r="I2" s="137" t="s">
        <v>66</v>
      </c>
      <c r="J2" s="136" t="s">
        <v>67</v>
      </c>
      <c r="K2" s="136" t="s">
        <v>7624</v>
      </c>
      <c r="L2" s="136" t="s">
        <v>69</v>
      </c>
      <c r="M2" s="136" t="s">
        <v>70</v>
      </c>
      <c r="N2" s="136" t="s">
        <v>71</v>
      </c>
      <c r="O2" s="138" t="s">
        <v>72</v>
      </c>
      <c r="P2" s="138" t="s">
        <v>73</v>
      </c>
      <c r="Q2" s="138" t="s">
        <v>74</v>
      </c>
      <c r="R2" s="138" t="s">
        <v>75</v>
      </c>
      <c r="S2" s="138" t="s">
        <v>76</v>
      </c>
      <c r="T2" s="137" t="s">
        <v>77</v>
      </c>
      <c r="U2" s="1112" t="s">
        <v>78</v>
      </c>
      <c r="V2" s="1112" t="s">
        <v>79</v>
      </c>
      <c r="W2" s="1113"/>
      <c r="X2" s="1113"/>
      <c r="Y2" s="1113"/>
      <c r="Z2" s="1113"/>
      <c r="AA2" s="1113"/>
      <c r="AB2" s="1113"/>
      <c r="AC2" s="1113"/>
      <c r="AD2" s="1113"/>
      <c r="AE2" s="1113"/>
      <c r="AF2" s="1113"/>
      <c r="AG2" s="1113"/>
    </row>
    <row r="3" ht="24.0" customHeight="1">
      <c r="A3" s="187"/>
      <c r="B3" s="1114" t="s">
        <v>80</v>
      </c>
      <c r="C3" s="187"/>
      <c r="D3" s="1115"/>
      <c r="E3" s="1115"/>
      <c r="F3" s="1115"/>
      <c r="G3" s="1115"/>
      <c r="H3" s="1116"/>
      <c r="I3" s="1116"/>
      <c r="J3" s="1117"/>
      <c r="K3" s="225"/>
      <c r="L3" s="1115"/>
      <c r="M3" s="1115"/>
      <c r="N3" s="1115"/>
      <c r="O3" s="1115"/>
      <c r="P3" s="187"/>
      <c r="Q3" s="187"/>
      <c r="R3" s="187"/>
      <c r="S3" s="187"/>
      <c r="T3" s="187"/>
      <c r="U3" s="788"/>
      <c r="V3" s="788"/>
      <c r="W3" s="95"/>
      <c r="X3" s="95"/>
      <c r="Y3" s="95"/>
      <c r="Z3" s="95"/>
      <c r="AA3" s="95"/>
      <c r="AB3" s="95"/>
      <c r="AC3" s="95"/>
      <c r="AD3" s="95"/>
      <c r="AE3" s="95"/>
      <c r="AF3" s="95"/>
      <c r="AG3" s="95"/>
    </row>
    <row r="4" ht="24.0" customHeight="1">
      <c r="A4" s="187"/>
      <c r="B4" s="187"/>
      <c r="C4" s="1118"/>
      <c r="D4" s="1119" t="s">
        <v>81</v>
      </c>
      <c r="E4" s="1120"/>
      <c r="F4" s="146" t="s">
        <v>82</v>
      </c>
      <c r="G4" s="1121"/>
      <c r="H4" s="1116"/>
      <c r="I4" s="1116"/>
      <c r="J4" s="1116"/>
      <c r="K4" s="186"/>
      <c r="L4" s="1122" t="s">
        <v>1648</v>
      </c>
      <c r="M4" s="1123"/>
      <c r="N4" s="1124"/>
      <c r="O4" s="146" t="s">
        <v>1653</v>
      </c>
      <c r="P4" s="187"/>
      <c r="Q4" s="187"/>
      <c r="R4" s="187"/>
      <c r="S4" s="187"/>
      <c r="T4" s="187"/>
      <c r="U4" s="788"/>
      <c r="V4" s="788"/>
      <c r="W4" s="95"/>
      <c r="X4" s="95"/>
      <c r="Y4" s="95"/>
      <c r="Z4" s="95"/>
      <c r="AA4" s="95"/>
      <c r="AB4" s="95"/>
      <c r="AC4" s="95"/>
      <c r="AD4" s="95"/>
      <c r="AE4" s="95"/>
      <c r="AF4" s="95"/>
      <c r="AG4" s="95"/>
    </row>
    <row r="5" ht="24.0" customHeight="1">
      <c r="A5" s="187"/>
      <c r="B5" s="187"/>
      <c r="C5" s="1125"/>
      <c r="D5" s="146" t="s">
        <v>83</v>
      </c>
      <c r="E5" s="1126"/>
      <c r="F5" s="146" t="s">
        <v>84</v>
      </c>
      <c r="G5" s="1127"/>
      <c r="H5" s="1116"/>
      <c r="I5" s="1116"/>
      <c r="J5" s="1116"/>
      <c r="K5" s="1128" t="s">
        <v>1647</v>
      </c>
      <c r="L5" s="1122" t="s">
        <v>7625</v>
      </c>
      <c r="M5" s="1129"/>
      <c r="N5" s="1130"/>
      <c r="O5" s="1119" t="s">
        <v>1651</v>
      </c>
      <c r="P5" s="187"/>
      <c r="Q5" s="187"/>
      <c r="R5" s="187"/>
      <c r="S5" s="187"/>
      <c r="T5" s="187"/>
      <c r="U5" s="788"/>
      <c r="V5" s="788"/>
      <c r="W5" s="95"/>
      <c r="X5" s="95"/>
      <c r="Y5" s="95"/>
      <c r="Z5" s="95"/>
      <c r="AA5" s="95"/>
      <c r="AB5" s="95"/>
      <c r="AC5" s="95"/>
      <c r="AD5" s="95"/>
      <c r="AE5" s="95"/>
      <c r="AF5" s="95"/>
      <c r="AG5" s="95"/>
    </row>
    <row r="6" ht="24.0" customHeight="1">
      <c r="A6" s="187"/>
      <c r="B6" s="187"/>
      <c r="C6" s="1125"/>
      <c r="D6" s="146" t="s">
        <v>7626</v>
      </c>
      <c r="E6" s="1131"/>
      <c r="F6" s="146" t="s">
        <v>7627</v>
      </c>
      <c r="G6" s="1132"/>
      <c r="H6" s="1116"/>
      <c r="I6" s="1116"/>
      <c r="J6" s="1116"/>
      <c r="K6" s="186"/>
      <c r="L6" s="1122" t="s">
        <v>1650</v>
      </c>
      <c r="M6" s="1133"/>
      <c r="N6" s="1134"/>
      <c r="O6" s="1119" t="s">
        <v>7628</v>
      </c>
      <c r="P6" s="225"/>
      <c r="Q6" s="187"/>
      <c r="R6" s="187"/>
      <c r="S6" s="187"/>
      <c r="T6" s="187"/>
      <c r="U6" s="788"/>
      <c r="V6" s="788"/>
      <c r="W6" s="95"/>
      <c r="X6" s="95"/>
      <c r="Y6" s="95"/>
      <c r="Z6" s="95"/>
      <c r="AA6" s="95"/>
      <c r="AB6" s="95"/>
      <c r="AC6" s="95"/>
      <c r="AD6" s="95"/>
      <c r="AE6" s="95"/>
      <c r="AF6" s="95"/>
      <c r="AG6" s="95"/>
    </row>
    <row r="7">
      <c r="A7" s="1135" t="s">
        <v>7629</v>
      </c>
      <c r="B7" s="1136"/>
      <c r="C7" s="1136"/>
      <c r="D7" s="1136"/>
      <c r="E7" s="1136"/>
      <c r="F7" s="1136"/>
      <c r="G7" s="1136"/>
      <c r="H7" s="1136"/>
      <c r="I7" s="1136"/>
      <c r="J7" s="1136"/>
      <c r="K7" s="1136"/>
      <c r="L7" s="1136"/>
      <c r="M7" s="1136"/>
      <c r="N7" s="1136"/>
      <c r="O7" s="1136"/>
      <c r="P7" s="1136"/>
      <c r="Q7" s="1136"/>
      <c r="R7" s="1137"/>
      <c r="S7" s="1137"/>
      <c r="T7" s="1137"/>
      <c r="U7" s="1137"/>
      <c r="V7" s="1137"/>
      <c r="W7" s="1138"/>
      <c r="X7" s="1138"/>
      <c r="Y7" s="1138"/>
      <c r="Z7" s="1138"/>
      <c r="AA7" s="1138"/>
      <c r="AB7" s="1138"/>
      <c r="AC7" s="1138"/>
      <c r="AD7" s="1138"/>
      <c r="AE7" s="1138"/>
      <c r="AF7" s="1138"/>
      <c r="AG7" s="1138"/>
    </row>
    <row r="8">
      <c r="A8" s="1154" t="s">
        <v>7630</v>
      </c>
      <c r="B8" s="703" t="s">
        <v>2565</v>
      </c>
      <c r="C8" s="1139" t="str">
        <f t="shared" ref="C8:C9" si="1">HYPERLINK("https://tangramcare.atlassian.net/browse/P2BN-1562","P2BN-1562")</f>
        <v>P2BN-1562</v>
      </c>
      <c r="D8" s="703" t="s">
        <v>8466</v>
      </c>
      <c r="E8" s="703" t="s">
        <v>3692</v>
      </c>
      <c r="F8" s="703" t="s">
        <v>7632</v>
      </c>
      <c r="G8" s="703" t="s">
        <v>7633</v>
      </c>
      <c r="H8" s="1140">
        <v>43816.0</v>
      </c>
      <c r="I8" s="703" t="s">
        <v>8467</v>
      </c>
      <c r="J8" s="1140"/>
      <c r="K8" s="186"/>
      <c r="L8" s="186"/>
      <c r="M8" s="1141"/>
      <c r="N8" s="788"/>
      <c r="O8" s="186"/>
      <c r="P8" s="186"/>
      <c r="Q8" s="186"/>
      <c r="R8" s="186"/>
      <c r="S8" s="186"/>
      <c r="T8" s="186"/>
      <c r="U8" s="788"/>
      <c r="V8" s="788"/>
      <c r="W8" s="1142"/>
      <c r="X8" s="1142"/>
      <c r="Y8" s="1142"/>
      <c r="Z8" s="1142"/>
      <c r="AA8" s="1142"/>
      <c r="AB8" s="1142"/>
      <c r="AC8" s="1142"/>
      <c r="AD8" s="1142"/>
      <c r="AE8" s="1142"/>
      <c r="AF8" s="1142"/>
      <c r="AG8" s="1142"/>
    </row>
    <row r="9">
      <c r="A9" s="1154" t="s">
        <v>7639</v>
      </c>
      <c r="B9" s="703" t="s">
        <v>2565</v>
      </c>
      <c r="C9" s="1139" t="str">
        <f t="shared" si="1"/>
        <v>P2BN-1562</v>
      </c>
      <c r="D9" s="703" t="s">
        <v>7640</v>
      </c>
      <c r="E9" s="186" t="s">
        <v>7636</v>
      </c>
      <c r="F9" s="186" t="s">
        <v>7641</v>
      </c>
      <c r="G9" s="1158" t="s">
        <v>8468</v>
      </c>
      <c r="H9" s="1144">
        <v>43816.0</v>
      </c>
      <c r="I9" s="186" t="s">
        <v>8467</v>
      </c>
      <c r="J9" s="1140"/>
      <c r="K9" s="186"/>
      <c r="L9" s="186"/>
      <c r="M9" s="1143" t="str">
        <f>HYPERLINK("https://tangramcare.atlassian.net/browse/P2BN-2588","P2BN-2588")</f>
        <v>P2BN-2588</v>
      </c>
      <c r="N9" s="186"/>
      <c r="O9" s="186"/>
      <c r="P9" s="186"/>
      <c r="Q9" s="186"/>
      <c r="R9" s="186"/>
      <c r="S9" s="186"/>
      <c r="T9" s="186"/>
      <c r="U9" s="788"/>
      <c r="V9" s="788"/>
      <c r="W9" s="1142"/>
      <c r="X9" s="1142"/>
      <c r="Y9" s="1142"/>
      <c r="Z9" s="1142"/>
      <c r="AA9" s="1142"/>
      <c r="AB9" s="1142"/>
      <c r="AC9" s="1142"/>
      <c r="AD9" s="1142"/>
      <c r="AE9" s="1142"/>
      <c r="AF9" s="1142"/>
      <c r="AG9" s="1142"/>
    </row>
    <row r="10">
      <c r="A10" s="1135" t="s">
        <v>7676</v>
      </c>
      <c r="B10" s="1136"/>
      <c r="C10" s="1136"/>
      <c r="D10" s="1136"/>
      <c r="E10" s="1136"/>
      <c r="F10" s="1136"/>
      <c r="G10" s="1136"/>
      <c r="H10" s="1136"/>
      <c r="I10" s="1136"/>
      <c r="J10" s="1136"/>
      <c r="K10" s="1136"/>
      <c r="L10" s="1136"/>
      <c r="M10" s="1136"/>
      <c r="N10" s="1136"/>
      <c r="O10" s="1136"/>
      <c r="P10" s="1136"/>
      <c r="Q10" s="1136"/>
      <c r="R10" s="1137"/>
      <c r="S10" s="1137"/>
      <c r="T10" s="1137"/>
      <c r="U10" s="1137"/>
      <c r="V10" s="1137"/>
      <c r="W10" s="1148"/>
      <c r="X10" s="1148"/>
      <c r="Y10" s="1148"/>
      <c r="Z10" s="1148"/>
      <c r="AA10" s="1148"/>
      <c r="AB10" s="1148"/>
      <c r="AC10" s="1148"/>
      <c r="AD10" s="1148"/>
      <c r="AE10" s="1148"/>
      <c r="AF10" s="1148"/>
      <c r="AG10" s="1148"/>
    </row>
    <row r="11">
      <c r="A11" s="1154" t="s">
        <v>7677</v>
      </c>
      <c r="B11" s="703" t="s">
        <v>7678</v>
      </c>
      <c r="C11" s="1139" t="str">
        <f t="shared" ref="C11:C12" si="2">HYPERLINK("https://tangramcare.atlassian.net/browse/P2BN-1562","P2BN-1562")</f>
        <v>P2BN-1562</v>
      </c>
      <c r="D11" s="703" t="s">
        <v>8469</v>
      </c>
      <c r="E11" s="703" t="s">
        <v>3692</v>
      </c>
      <c r="F11" s="703" t="s">
        <v>8470</v>
      </c>
      <c r="G11" s="703" t="s">
        <v>8471</v>
      </c>
      <c r="H11" s="1140">
        <v>43816.0</v>
      </c>
      <c r="I11" s="703" t="s">
        <v>8467</v>
      </c>
      <c r="J11" s="1140"/>
      <c r="K11" s="186"/>
      <c r="L11" s="186"/>
      <c r="M11" s="1141"/>
      <c r="N11" s="788"/>
      <c r="O11" s="186"/>
      <c r="P11" s="186"/>
      <c r="Q11" s="186"/>
      <c r="R11" s="186"/>
      <c r="S11" s="186"/>
      <c r="T11" s="186"/>
      <c r="U11" s="788"/>
      <c r="V11" s="788"/>
      <c r="W11" s="1142"/>
      <c r="X11" s="1142"/>
      <c r="Y11" s="1142"/>
      <c r="Z11" s="1142"/>
      <c r="AA11" s="1142"/>
      <c r="AB11" s="1142"/>
      <c r="AC11" s="1142"/>
      <c r="AD11" s="1142"/>
      <c r="AE11" s="1142"/>
      <c r="AF11" s="1142"/>
      <c r="AG11" s="1142"/>
    </row>
    <row r="12">
      <c r="A12" s="1154" t="s">
        <v>7703</v>
      </c>
      <c r="B12" s="186" t="s">
        <v>7704</v>
      </c>
      <c r="C12" s="1146" t="str">
        <f t="shared" si="2"/>
        <v>P2BN-1562</v>
      </c>
      <c r="D12" s="186" t="s">
        <v>7663</v>
      </c>
      <c r="E12" s="186" t="s">
        <v>7664</v>
      </c>
      <c r="F12" s="210" t="s">
        <v>8472</v>
      </c>
      <c r="G12" s="186" t="s">
        <v>8473</v>
      </c>
      <c r="H12" s="1212">
        <v>43907.0</v>
      </c>
      <c r="I12" s="186" t="s">
        <v>6624</v>
      </c>
      <c r="J12" s="1140"/>
      <c r="K12" s="186"/>
      <c r="L12" s="186"/>
      <c r="M12" s="186" t="s">
        <v>7707</v>
      </c>
      <c r="N12" s="186"/>
      <c r="O12" s="186" t="s">
        <v>96</v>
      </c>
      <c r="P12" s="186" t="s">
        <v>485</v>
      </c>
      <c r="Q12" s="186" t="s">
        <v>98</v>
      </c>
      <c r="R12" s="1145">
        <v>43803.0</v>
      </c>
      <c r="S12" s="186"/>
      <c r="T12" s="186"/>
      <c r="U12" s="186"/>
      <c r="V12" s="186"/>
      <c r="W12" s="186"/>
      <c r="X12" s="186"/>
      <c r="Y12" s="186"/>
      <c r="Z12" s="186"/>
      <c r="AA12" s="186"/>
      <c r="AB12" s="186"/>
      <c r="AC12" s="186"/>
      <c r="AD12" s="186"/>
      <c r="AE12" s="186"/>
      <c r="AF12" s="186"/>
      <c r="AG12" s="186"/>
    </row>
    <row r="13">
      <c r="A13" s="1210" t="s">
        <v>8033</v>
      </c>
      <c r="B13" s="213"/>
      <c r="C13" s="213"/>
      <c r="D13" s="213"/>
      <c r="E13" s="213"/>
      <c r="F13" s="213"/>
      <c r="G13" s="213"/>
      <c r="H13" s="772"/>
      <c r="I13" s="772"/>
      <c r="J13" s="772"/>
      <c r="K13" s="772"/>
      <c r="L13" s="772"/>
      <c r="M13" s="772"/>
      <c r="N13" s="772"/>
      <c r="O13" s="213"/>
      <c r="P13" s="772"/>
      <c r="Q13" s="772"/>
      <c r="R13" s="788"/>
      <c r="S13" s="788"/>
      <c r="T13" s="788"/>
      <c r="U13" s="788"/>
      <c r="V13" s="788"/>
    </row>
    <row r="14">
      <c r="A14" s="186" t="s">
        <v>8034</v>
      </c>
      <c r="B14" s="186" t="s">
        <v>8035</v>
      </c>
      <c r="C14" s="1143" t="str">
        <f t="shared" ref="C14:C17" si="3">HYPERLINK("https://tangramcare.atlassian.net/browse/P2BN-1561","P2BN-1561")</f>
        <v>P2BN-1561</v>
      </c>
      <c r="D14" s="703" t="s">
        <v>8474</v>
      </c>
      <c r="E14" s="703" t="s">
        <v>3692</v>
      </c>
      <c r="F14" s="703" t="s">
        <v>8475</v>
      </c>
      <c r="G14" s="1211" t="s">
        <v>8038</v>
      </c>
      <c r="H14" s="1212">
        <v>43816.0</v>
      </c>
      <c r="I14" s="186" t="s">
        <v>6624</v>
      </c>
      <c r="J14" s="1144"/>
      <c r="K14" s="186"/>
      <c r="L14" s="226"/>
      <c r="M14" s="226"/>
      <c r="N14" s="226"/>
      <c r="O14" s="225"/>
      <c r="P14" s="225"/>
      <c r="Q14" s="225"/>
      <c r="R14" s="225"/>
      <c r="S14" s="225"/>
      <c r="T14" s="225"/>
      <c r="U14" s="225"/>
      <c r="V14" s="225"/>
    </row>
    <row r="15">
      <c r="A15" s="186" t="s">
        <v>8047</v>
      </c>
      <c r="B15" s="186" t="s">
        <v>8048</v>
      </c>
      <c r="C15" s="1143" t="str">
        <f t="shared" si="3"/>
        <v>P2BN-1561</v>
      </c>
      <c r="D15" s="186" t="s">
        <v>8049</v>
      </c>
      <c r="E15" s="210" t="s">
        <v>8042</v>
      </c>
      <c r="F15" s="186" t="s">
        <v>8050</v>
      </c>
      <c r="G15" s="186" t="s">
        <v>8476</v>
      </c>
      <c r="H15" s="1212">
        <v>43816.0</v>
      </c>
      <c r="I15" s="186" t="s">
        <v>6624</v>
      </c>
      <c r="J15" s="186"/>
      <c r="K15" s="186"/>
      <c r="L15" s="226"/>
      <c r="M15" s="1215"/>
      <c r="N15" s="186"/>
      <c r="O15" s="225"/>
      <c r="P15" s="225"/>
      <c r="Q15" s="225"/>
      <c r="R15" s="225"/>
      <c r="S15" s="225"/>
      <c r="T15" s="225"/>
      <c r="U15" s="225"/>
      <c r="V15" s="225"/>
    </row>
    <row r="16">
      <c r="A16" s="186" t="s">
        <v>8062</v>
      </c>
      <c r="B16" s="186" t="s">
        <v>8063</v>
      </c>
      <c r="C16" s="1143" t="str">
        <f t="shared" si="3"/>
        <v>P2BN-1561</v>
      </c>
      <c r="D16" s="186" t="s">
        <v>8064</v>
      </c>
      <c r="E16" s="210" t="s">
        <v>8042</v>
      </c>
      <c r="F16" s="210" t="s">
        <v>8065</v>
      </c>
      <c r="G16" s="1221" t="s">
        <v>8477</v>
      </c>
      <c r="H16" s="1212">
        <v>43816.0</v>
      </c>
      <c r="I16" s="186" t="s">
        <v>6624</v>
      </c>
      <c r="J16" s="1222"/>
      <c r="K16" s="186"/>
      <c r="L16" s="186"/>
      <c r="M16" s="1215"/>
      <c r="N16" s="186"/>
      <c r="O16" s="186"/>
      <c r="P16" s="788"/>
      <c r="Q16" s="788"/>
      <c r="R16" s="788"/>
      <c r="S16" s="226" t="s">
        <v>719</v>
      </c>
      <c r="T16" s="788"/>
      <c r="U16" s="788"/>
      <c r="V16" s="788"/>
    </row>
    <row r="17">
      <c r="A17" s="186" t="s">
        <v>8068</v>
      </c>
      <c r="B17" s="186" t="s">
        <v>8063</v>
      </c>
      <c r="C17" s="1143" t="str">
        <f t="shared" si="3"/>
        <v>P2BN-1561</v>
      </c>
      <c r="D17" s="186" t="s">
        <v>8069</v>
      </c>
      <c r="E17" s="210" t="s">
        <v>8042</v>
      </c>
      <c r="F17" s="226" t="s">
        <v>8070</v>
      </c>
      <c r="G17" s="1221" t="s">
        <v>8478</v>
      </c>
      <c r="H17" s="1212">
        <v>43816.0</v>
      </c>
      <c r="I17" s="186" t="s">
        <v>6624</v>
      </c>
      <c r="J17" s="1223"/>
      <c r="K17" s="186"/>
      <c r="L17" s="186"/>
      <c r="M17" s="1224" t="str">
        <f>HYPERLINK("https://tangramcare.atlassian.net/browse/P2BN-2586","P2BN-2586")</f>
        <v>P2BN-2586</v>
      </c>
      <c r="N17" s="186"/>
      <c r="O17" s="186"/>
      <c r="P17" s="788"/>
      <c r="Q17" s="788"/>
      <c r="R17" s="788"/>
      <c r="S17" s="788"/>
      <c r="T17" s="788"/>
      <c r="U17" s="788"/>
      <c r="V17" s="788"/>
    </row>
    <row r="18">
      <c r="A18" s="1158" t="s">
        <v>8072</v>
      </c>
      <c r="B18" s="164" t="s">
        <v>8073</v>
      </c>
      <c r="C18" s="1225" t="str">
        <f>HYPERLINK("https://tangramcare.atlassian.net/browse/P2BN-1572","P2BN-1572")</f>
        <v>P2BN-1572</v>
      </c>
      <c r="D18" s="164" t="s">
        <v>8074</v>
      </c>
      <c r="E18" s="202" t="s">
        <v>8042</v>
      </c>
      <c r="F18" s="186" t="s">
        <v>8075</v>
      </c>
      <c r="G18" s="1158" t="s">
        <v>8479</v>
      </c>
      <c r="H18" s="1212">
        <v>43816.0</v>
      </c>
      <c r="I18" s="164" t="s">
        <v>6624</v>
      </c>
      <c r="J18" s="1226"/>
      <c r="K18" s="186"/>
      <c r="L18" s="164"/>
      <c r="M18" s="164" t="s">
        <v>8077</v>
      </c>
      <c r="N18" s="164" t="s">
        <v>8078</v>
      </c>
      <c r="O18" s="164"/>
      <c r="P18" s="781"/>
      <c r="Q18" s="781"/>
      <c r="R18" s="781"/>
      <c r="S18" s="226" t="s">
        <v>719</v>
      </c>
      <c r="T18" s="781"/>
      <c r="U18" s="781"/>
      <c r="V18" s="781"/>
      <c r="W18" s="238"/>
      <c r="X18" s="238"/>
      <c r="Y18" s="238"/>
      <c r="Z18" s="238"/>
      <c r="AA18" s="238"/>
      <c r="AB18" s="238"/>
      <c r="AC18" s="238"/>
      <c r="AD18" s="238"/>
      <c r="AE18" s="238"/>
      <c r="AF18" s="238"/>
      <c r="AG18" s="238"/>
    </row>
    <row r="19">
      <c r="A19" s="186" t="s">
        <v>8079</v>
      </c>
      <c r="B19" s="186" t="s">
        <v>8080</v>
      </c>
      <c r="C19" s="1143" t="str">
        <f t="shared" ref="C19:C20" si="4">HYPERLINK("https://tangramcare.atlassian.net/browse/P2BN-1561","P2BN-1561")</f>
        <v>P2BN-1561</v>
      </c>
      <c r="D19" s="186" t="s">
        <v>8480</v>
      </c>
      <c r="E19" s="210" t="s">
        <v>8042</v>
      </c>
      <c r="F19" s="186" t="s">
        <v>8082</v>
      </c>
      <c r="G19" s="1221" t="s">
        <v>8481</v>
      </c>
      <c r="H19" s="1212">
        <v>43816.0</v>
      </c>
      <c r="I19" s="186" t="s">
        <v>6624</v>
      </c>
      <c r="J19" s="1222"/>
      <c r="K19" s="186"/>
      <c r="L19" s="186"/>
      <c r="M19" s="1215"/>
      <c r="N19" s="186"/>
      <c r="O19" s="186"/>
      <c r="P19" s="788"/>
      <c r="Q19" s="788"/>
      <c r="R19" s="788"/>
      <c r="S19" s="226" t="s">
        <v>719</v>
      </c>
      <c r="T19" s="788"/>
      <c r="U19" s="788"/>
      <c r="V19" s="788"/>
    </row>
    <row r="20">
      <c r="A20" s="186" t="s">
        <v>8085</v>
      </c>
      <c r="B20" s="186" t="s">
        <v>8080</v>
      </c>
      <c r="C20" s="1143" t="str">
        <f t="shared" si="4"/>
        <v>P2BN-1561</v>
      </c>
      <c r="D20" s="186" t="s">
        <v>8086</v>
      </c>
      <c r="E20" s="210" t="s">
        <v>8042</v>
      </c>
      <c r="F20" s="186" t="s">
        <v>8087</v>
      </c>
      <c r="G20" s="1221" t="s">
        <v>8482</v>
      </c>
      <c r="H20" s="1223">
        <v>43816.0</v>
      </c>
      <c r="I20" s="186" t="s">
        <v>6624</v>
      </c>
      <c r="J20" s="1223"/>
      <c r="K20" s="186"/>
      <c r="L20" s="186"/>
      <c r="M20" s="1224" t="str">
        <f>HYPERLINK("https://tangramcare.atlassian.net/browse/P2BN-2586","P2BN-2586")</f>
        <v>P2BN-2586</v>
      </c>
      <c r="N20" s="186"/>
      <c r="O20" s="186"/>
      <c r="P20" s="788"/>
      <c r="Q20" s="788"/>
      <c r="R20" s="788"/>
      <c r="S20" s="788"/>
      <c r="T20" s="788"/>
      <c r="U20" s="788"/>
      <c r="V20" s="788"/>
    </row>
    <row r="21">
      <c r="A21" s="186" t="s">
        <v>8090</v>
      </c>
      <c r="B21" s="186" t="s">
        <v>8091</v>
      </c>
      <c r="C21" s="1143" t="str">
        <f>HYPERLINK("https://tangramcare.atlassian.net/browse/P2BN-1572","P2BN-1572")</f>
        <v>P2BN-1572</v>
      </c>
      <c r="D21" s="186" t="s">
        <v>8092</v>
      </c>
      <c r="E21" s="210" t="s">
        <v>8042</v>
      </c>
      <c r="F21" s="186" t="s">
        <v>8483</v>
      </c>
      <c r="G21" s="1221" t="s">
        <v>8484</v>
      </c>
      <c r="H21" s="1212">
        <v>43816.0</v>
      </c>
      <c r="I21" s="186" t="s">
        <v>6624</v>
      </c>
      <c r="J21" s="1222"/>
      <c r="K21" s="186"/>
      <c r="L21" s="186"/>
      <c r="M21" s="186"/>
      <c r="N21" s="788"/>
      <c r="O21" s="186"/>
      <c r="P21" s="788"/>
      <c r="Q21" s="788"/>
      <c r="R21" s="788"/>
      <c r="S21" s="226" t="s">
        <v>719</v>
      </c>
      <c r="T21" s="788"/>
      <c r="U21" s="788"/>
      <c r="V21" s="788"/>
    </row>
    <row r="22">
      <c r="A22" s="186" t="s">
        <v>8095</v>
      </c>
      <c r="B22" s="186" t="s">
        <v>8096</v>
      </c>
      <c r="C22" s="1143" t="str">
        <f t="shared" ref="C22:C23" si="5">HYPERLINK("https://tangramcare.atlassian.net/browse/P2BN-1561","P2BN-1561")</f>
        <v>P2BN-1561</v>
      </c>
      <c r="D22" s="186" t="s">
        <v>8485</v>
      </c>
      <c r="E22" s="210" t="s">
        <v>8042</v>
      </c>
      <c r="F22" s="186" t="s">
        <v>8098</v>
      </c>
      <c r="G22" s="1221" t="s">
        <v>8486</v>
      </c>
      <c r="H22" s="1212">
        <v>43816.0</v>
      </c>
      <c r="I22" s="186" t="s">
        <v>6624</v>
      </c>
      <c r="J22" s="1228"/>
      <c r="K22" s="186"/>
      <c r="L22" s="186"/>
      <c r="M22" s="788"/>
      <c r="N22" s="1229"/>
      <c r="O22" s="186"/>
      <c r="P22" s="788"/>
      <c r="Q22" s="788"/>
      <c r="R22" s="788"/>
      <c r="S22" s="226" t="s">
        <v>719</v>
      </c>
      <c r="T22" s="788"/>
      <c r="U22" s="788"/>
      <c r="V22" s="788"/>
    </row>
    <row r="23">
      <c r="A23" s="186" t="s">
        <v>8101</v>
      </c>
      <c r="B23" s="186" t="s">
        <v>8096</v>
      </c>
      <c r="C23" s="1143" t="str">
        <f t="shared" si="5"/>
        <v>P2BN-1561</v>
      </c>
      <c r="D23" s="186" t="s">
        <v>8102</v>
      </c>
      <c r="E23" s="210" t="s">
        <v>8042</v>
      </c>
      <c r="F23" s="226" t="s">
        <v>8103</v>
      </c>
      <c r="G23" s="1230" t="s">
        <v>8487</v>
      </c>
      <c r="H23" s="1212">
        <v>43816.0</v>
      </c>
      <c r="I23" s="186" t="s">
        <v>8467</v>
      </c>
      <c r="J23" s="225"/>
      <c r="K23" s="186"/>
      <c r="L23" s="788"/>
      <c r="M23" s="788"/>
      <c r="N23" s="1231"/>
      <c r="O23" s="186"/>
      <c r="P23" s="788"/>
      <c r="Q23" s="788"/>
      <c r="R23" s="788"/>
      <c r="S23" s="788"/>
      <c r="T23" s="788"/>
      <c r="U23" s="788"/>
      <c r="V23" s="788"/>
    </row>
    <row r="24">
      <c r="A24" s="186" t="s">
        <v>8105</v>
      </c>
      <c r="B24" s="164" t="s">
        <v>8106</v>
      </c>
      <c r="C24" s="1225" t="str">
        <f>HYPERLINK("https://tangramcare.atlassian.net/browse/P2BN-1572","P2BN-1572")</f>
        <v>P2BN-1572</v>
      </c>
      <c r="D24" s="164" t="s">
        <v>8107</v>
      </c>
      <c r="E24" s="202" t="s">
        <v>8042</v>
      </c>
      <c r="F24" s="164" t="s">
        <v>8488</v>
      </c>
      <c r="G24" s="1221" t="s">
        <v>8489</v>
      </c>
      <c r="H24" s="1294" t="s">
        <v>8490</v>
      </c>
      <c r="I24" s="164" t="s">
        <v>6624</v>
      </c>
      <c r="J24" s="1233"/>
      <c r="K24" s="164"/>
      <c r="L24" s="781"/>
      <c r="M24" s="796" t="str">
        <f t="shared" ref="M24:M26" si="6">HYPERLINK("https://tangramcare.atlassian.net/browse/P2BN-2590", "P2BN-2590")</f>
        <v>P2BN-2590</v>
      </c>
      <c r="N24" s="1234" t="s">
        <v>8111</v>
      </c>
      <c r="O24" s="164"/>
      <c r="P24" s="781"/>
      <c r="Q24" s="781"/>
      <c r="R24" s="781"/>
      <c r="S24" s="226" t="s">
        <v>719</v>
      </c>
      <c r="T24" s="781"/>
      <c r="U24" s="781"/>
      <c r="V24" s="781"/>
      <c r="W24" s="238"/>
      <c r="X24" s="238"/>
      <c r="Y24" s="238"/>
      <c r="Z24" s="238"/>
      <c r="AA24" s="238"/>
      <c r="AB24" s="238"/>
      <c r="AC24" s="238"/>
      <c r="AD24" s="238"/>
      <c r="AE24" s="238"/>
      <c r="AF24" s="238"/>
      <c r="AG24" s="238"/>
    </row>
    <row r="25">
      <c r="A25" s="186" t="s">
        <v>8112</v>
      </c>
      <c r="B25" s="186" t="s">
        <v>8113</v>
      </c>
      <c r="C25" s="1143" t="str">
        <f t="shared" ref="C25:C26" si="7">HYPERLINK("https://tangramcare.atlassian.net/browse/P2BN-1561","P2BN-1561")</f>
        <v>P2BN-1561</v>
      </c>
      <c r="D25" s="186" t="s">
        <v>8114</v>
      </c>
      <c r="E25" s="210" t="s">
        <v>8042</v>
      </c>
      <c r="F25" s="186" t="s">
        <v>8115</v>
      </c>
      <c r="G25" s="1221" t="s">
        <v>8491</v>
      </c>
      <c r="H25" s="1212">
        <v>43816.0</v>
      </c>
      <c r="I25" s="186" t="s">
        <v>6624</v>
      </c>
      <c r="J25" s="1212"/>
      <c r="K25" s="186"/>
      <c r="L25" s="186"/>
      <c r="M25" s="1047" t="str">
        <f t="shared" si="6"/>
        <v>P2BN-2590</v>
      </c>
      <c r="N25" s="1235"/>
      <c r="O25" s="186"/>
      <c r="P25" s="788"/>
      <c r="Q25" s="788"/>
      <c r="R25" s="788"/>
      <c r="S25" s="226" t="s">
        <v>719</v>
      </c>
      <c r="T25" s="788"/>
      <c r="U25" s="788"/>
      <c r="V25" s="788"/>
    </row>
    <row r="26">
      <c r="A26" s="186" t="s">
        <v>8117</v>
      </c>
      <c r="B26" s="186" t="s">
        <v>8113</v>
      </c>
      <c r="C26" s="1143" t="str">
        <f t="shared" si="7"/>
        <v>P2BN-1561</v>
      </c>
      <c r="D26" s="186" t="s">
        <v>8118</v>
      </c>
      <c r="E26" s="210" t="s">
        <v>8042</v>
      </c>
      <c r="F26" s="186" t="s">
        <v>8119</v>
      </c>
      <c r="G26" s="1221" t="s">
        <v>8120</v>
      </c>
      <c r="H26" s="1212">
        <v>43816.0</v>
      </c>
      <c r="I26" s="186" t="s">
        <v>6624</v>
      </c>
      <c r="J26" s="1212"/>
      <c r="K26" s="186"/>
      <c r="L26" s="186"/>
      <c r="M26" s="1047" t="str">
        <f t="shared" si="6"/>
        <v>P2BN-2590</v>
      </c>
      <c r="N26" s="1234" t="s">
        <v>8121</v>
      </c>
      <c r="O26" s="186"/>
      <c r="P26" s="788"/>
      <c r="Q26" s="788"/>
      <c r="R26" s="788"/>
      <c r="S26" s="226" t="s">
        <v>719</v>
      </c>
      <c r="T26" s="788"/>
      <c r="U26" s="788"/>
      <c r="V26" s="788"/>
    </row>
    <row r="27">
      <c r="A27" s="1135" t="s">
        <v>8122</v>
      </c>
      <c r="B27" s="213"/>
      <c r="C27" s="213"/>
      <c r="D27" s="213"/>
      <c r="E27" s="213"/>
      <c r="F27" s="213"/>
      <c r="G27" s="213"/>
      <c r="H27" s="772"/>
      <c r="I27" s="772"/>
      <c r="J27" s="772"/>
      <c r="K27" s="772"/>
      <c r="L27" s="772"/>
      <c r="M27" s="772"/>
      <c r="N27" s="1234" t="s">
        <v>8123</v>
      </c>
      <c r="O27" s="213"/>
      <c r="P27" s="772"/>
      <c r="Q27" s="772"/>
      <c r="R27" s="788"/>
      <c r="S27" s="788"/>
      <c r="T27" s="788"/>
      <c r="U27" s="788"/>
      <c r="V27" s="788"/>
    </row>
    <row r="28">
      <c r="A28" s="703" t="s">
        <v>8124</v>
      </c>
      <c r="B28" s="703" t="s">
        <v>8125</v>
      </c>
      <c r="C28" s="1139" t="str">
        <f t="shared" ref="C28:C33" si="8">HYPERLINK("https://tangramcare.atlassian.net/browse/P2BN-1562","P2BN-1562")</f>
        <v>P2BN-1562</v>
      </c>
      <c r="D28" s="703" t="s">
        <v>8492</v>
      </c>
      <c r="E28" s="703" t="s">
        <v>3692</v>
      </c>
      <c r="F28" s="703" t="s">
        <v>8493</v>
      </c>
      <c r="G28" s="703" t="s">
        <v>8038</v>
      </c>
      <c r="H28" s="1212">
        <v>43817.0</v>
      </c>
      <c r="I28" s="186" t="s">
        <v>6624</v>
      </c>
      <c r="J28" s="1140"/>
      <c r="K28" s="186"/>
      <c r="L28" s="186"/>
      <c r="M28" s="788"/>
      <c r="N28" s="788"/>
      <c r="O28" s="186"/>
      <c r="P28" s="788"/>
      <c r="Q28" s="788"/>
      <c r="R28" s="788"/>
      <c r="S28" s="788"/>
      <c r="T28" s="788"/>
      <c r="U28" s="788"/>
      <c r="V28" s="788"/>
    </row>
    <row r="29">
      <c r="A29" s="186" t="s">
        <v>8128</v>
      </c>
      <c r="B29" s="186" t="s">
        <v>8129</v>
      </c>
      <c r="C29" s="1146" t="str">
        <f t="shared" si="8"/>
        <v>P2BN-1562</v>
      </c>
      <c r="D29" s="186" t="s">
        <v>8130</v>
      </c>
      <c r="E29" s="210" t="s">
        <v>8131</v>
      </c>
      <c r="F29" s="186" t="s">
        <v>8494</v>
      </c>
      <c r="G29" s="1158" t="s">
        <v>8495</v>
      </c>
      <c r="H29" s="1212">
        <v>43817.0</v>
      </c>
      <c r="I29" s="186" t="s">
        <v>8467</v>
      </c>
      <c r="J29" s="1140"/>
      <c r="K29" s="186"/>
      <c r="L29" s="186"/>
      <c r="M29" s="1143" t="str">
        <f>HYPERLINK("https://tangramcare.atlassian.net/browse/P2BN-2924","P2BN-2924")</f>
        <v>P2BN-2924</v>
      </c>
      <c r="N29" s="186"/>
      <c r="O29" s="186"/>
      <c r="P29" s="788"/>
      <c r="Q29" s="788"/>
      <c r="R29" s="788"/>
      <c r="S29" s="788"/>
      <c r="T29" s="788"/>
      <c r="U29" s="788"/>
      <c r="V29" s="788"/>
    </row>
    <row r="30">
      <c r="A30" s="186" t="s">
        <v>8135</v>
      </c>
      <c r="B30" s="186" t="s">
        <v>8136</v>
      </c>
      <c r="C30" s="1146" t="str">
        <f t="shared" si="8"/>
        <v>P2BN-1562</v>
      </c>
      <c r="D30" s="186" t="s">
        <v>8137</v>
      </c>
      <c r="E30" s="210" t="s">
        <v>8131</v>
      </c>
      <c r="F30" s="186" t="s">
        <v>8138</v>
      </c>
      <c r="G30" s="1158" t="s">
        <v>8496</v>
      </c>
      <c r="H30" s="1223">
        <v>43817.0</v>
      </c>
      <c r="I30" s="186" t="s">
        <v>8467</v>
      </c>
      <c r="J30" s="1140"/>
      <c r="K30" s="186"/>
      <c r="L30" s="186"/>
      <c r="M30" s="1141" t="s">
        <v>8140</v>
      </c>
      <c r="N30" s="186"/>
      <c r="O30" s="186"/>
      <c r="P30" s="788"/>
      <c r="Q30" s="788"/>
      <c r="R30" s="788"/>
      <c r="S30" s="788"/>
      <c r="T30" s="788"/>
      <c r="U30" s="788"/>
      <c r="V30" s="788"/>
    </row>
    <row r="31">
      <c r="A31" s="89" t="s">
        <v>8141</v>
      </c>
      <c r="B31" s="89" t="s">
        <v>8136</v>
      </c>
      <c r="C31" s="1295" t="str">
        <f t="shared" si="8"/>
        <v>P2BN-1562</v>
      </c>
      <c r="D31" s="89" t="s">
        <v>8142</v>
      </c>
      <c r="E31" s="204" t="s">
        <v>8131</v>
      </c>
      <c r="F31" s="89" t="s">
        <v>8143</v>
      </c>
      <c r="G31" s="1158" t="s">
        <v>8497</v>
      </c>
      <c r="H31" s="1212"/>
      <c r="I31" s="89"/>
      <c r="J31" s="157"/>
      <c r="K31" s="89"/>
      <c r="L31" s="89"/>
      <c r="M31" s="219" t="s">
        <v>8145</v>
      </c>
      <c r="N31" s="89"/>
      <c r="O31" s="89"/>
      <c r="P31" s="134"/>
      <c r="Q31" s="134"/>
      <c r="R31" s="134"/>
      <c r="S31" s="134"/>
      <c r="T31" s="134"/>
      <c r="U31" s="134"/>
      <c r="V31" s="134"/>
    </row>
    <row r="32">
      <c r="A32" s="186" t="s">
        <v>8146</v>
      </c>
      <c r="B32" s="186" t="s">
        <v>8147</v>
      </c>
      <c r="C32" s="1146" t="str">
        <f t="shared" si="8"/>
        <v>P2BN-1562</v>
      </c>
      <c r="D32" s="186" t="s">
        <v>8148</v>
      </c>
      <c r="E32" s="210" t="s">
        <v>8131</v>
      </c>
      <c r="F32" s="186" t="s">
        <v>8149</v>
      </c>
      <c r="G32" s="1158" t="s">
        <v>8498</v>
      </c>
      <c r="H32" s="1212">
        <v>43817.0</v>
      </c>
      <c r="I32" s="186" t="s">
        <v>8467</v>
      </c>
      <c r="J32" s="1140"/>
      <c r="K32" s="186"/>
      <c r="L32" s="186"/>
      <c r="M32" s="1141" t="s">
        <v>8151</v>
      </c>
      <c r="N32" s="186" t="s">
        <v>8134</v>
      </c>
      <c r="O32" s="186"/>
      <c r="P32" s="788"/>
      <c r="Q32" s="788"/>
      <c r="R32" s="788"/>
      <c r="S32" s="788"/>
      <c r="T32" s="788"/>
      <c r="U32" s="788"/>
      <c r="V32" s="788"/>
    </row>
    <row r="33">
      <c r="A33" s="186" t="s">
        <v>8152</v>
      </c>
      <c r="B33" s="186" t="s">
        <v>8129</v>
      </c>
      <c r="C33" s="1146" t="str">
        <f t="shared" si="8"/>
        <v>P2BN-1562</v>
      </c>
      <c r="D33" s="186" t="s">
        <v>8148</v>
      </c>
      <c r="E33" s="210" t="s">
        <v>8131</v>
      </c>
      <c r="F33" s="186" t="s">
        <v>8499</v>
      </c>
      <c r="G33" s="1221" t="s">
        <v>8500</v>
      </c>
      <c r="H33" s="1212">
        <v>43817.0</v>
      </c>
      <c r="I33" s="186" t="s">
        <v>8467</v>
      </c>
      <c r="J33" s="1140"/>
      <c r="K33" s="186"/>
      <c r="L33" s="186"/>
      <c r="M33" s="1141" t="s">
        <v>8140</v>
      </c>
      <c r="N33" s="186" t="s">
        <v>8134</v>
      </c>
      <c r="O33" s="186"/>
      <c r="P33" s="788"/>
      <c r="Q33" s="788"/>
      <c r="R33" s="788"/>
      <c r="S33" s="788"/>
      <c r="T33" s="788"/>
      <c r="U33" s="788"/>
      <c r="V33" s="788"/>
    </row>
    <row r="34">
      <c r="A34" s="1237" t="s">
        <v>8202</v>
      </c>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row>
    <row r="35">
      <c r="A35" s="703" t="s">
        <v>8203</v>
      </c>
      <c r="B35" s="703" t="s">
        <v>8204</v>
      </c>
      <c r="C35" s="1139" t="str">
        <f t="shared" ref="C35:C44" si="9">HYPERLINK("https://tangramcare.atlassian.net/browse/P2BN-2203","P2BN-2203")</f>
        <v>P2BN-2203</v>
      </c>
      <c r="D35" s="703" t="s">
        <v>8501</v>
      </c>
      <c r="E35" s="703" t="s">
        <v>3692</v>
      </c>
      <c r="F35" s="703" t="s">
        <v>8502</v>
      </c>
      <c r="G35" s="1211" t="s">
        <v>8038</v>
      </c>
      <c r="H35" s="1212">
        <v>43780.0</v>
      </c>
      <c r="I35" s="186" t="s">
        <v>432</v>
      </c>
      <c r="J35" s="186" t="s">
        <v>8207</v>
      </c>
      <c r="K35" s="186" t="s">
        <v>47</v>
      </c>
      <c r="L35" s="226" t="s">
        <v>719</v>
      </c>
      <c r="M35" s="225"/>
      <c r="N35" s="225"/>
      <c r="O35" s="225"/>
      <c r="P35" s="225"/>
      <c r="Q35" s="225"/>
      <c r="R35" s="225"/>
      <c r="S35" s="225"/>
      <c r="T35" s="225"/>
      <c r="U35" s="225"/>
      <c r="V35" s="225"/>
    </row>
    <row r="36">
      <c r="A36" s="186" t="s">
        <v>8208</v>
      </c>
      <c r="B36" s="226" t="s">
        <v>8209</v>
      </c>
      <c r="C36" s="1146" t="str">
        <f t="shared" si="9"/>
        <v>P2BN-2203</v>
      </c>
      <c r="D36" s="226" t="s">
        <v>8503</v>
      </c>
      <c r="E36" s="210" t="s">
        <v>8211</v>
      </c>
      <c r="F36" s="210" t="s">
        <v>8212</v>
      </c>
      <c r="G36" s="226" t="s">
        <v>8213</v>
      </c>
      <c r="H36" s="1212">
        <v>43780.0</v>
      </c>
      <c r="I36" s="186" t="s">
        <v>432</v>
      </c>
      <c r="J36" s="186" t="s">
        <v>8207</v>
      </c>
      <c r="K36" s="186" t="s">
        <v>47</v>
      </c>
      <c r="L36" s="226" t="s">
        <v>719</v>
      </c>
    </row>
    <row r="37">
      <c r="A37" s="186" t="s">
        <v>8214</v>
      </c>
      <c r="B37" s="226" t="s">
        <v>8209</v>
      </c>
      <c r="C37" s="1146" t="str">
        <f t="shared" si="9"/>
        <v>P2BN-2203</v>
      </c>
      <c r="D37" s="226" t="s">
        <v>8215</v>
      </c>
      <c r="E37" s="210" t="s">
        <v>8211</v>
      </c>
      <c r="F37" s="210" t="s">
        <v>8216</v>
      </c>
      <c r="G37" s="226" t="s">
        <v>8217</v>
      </c>
      <c r="H37" s="1212">
        <v>43780.0</v>
      </c>
      <c r="I37" s="186" t="s">
        <v>432</v>
      </c>
      <c r="J37" s="186" t="s">
        <v>8207</v>
      </c>
      <c r="K37" s="186" t="s">
        <v>47</v>
      </c>
      <c r="L37" s="226" t="s">
        <v>719</v>
      </c>
    </row>
    <row r="38">
      <c r="A38" s="186" t="s">
        <v>8218</v>
      </c>
      <c r="B38" s="226" t="s">
        <v>8209</v>
      </c>
      <c r="C38" s="1146" t="str">
        <f t="shared" si="9"/>
        <v>P2BN-2203</v>
      </c>
      <c r="D38" s="226" t="s">
        <v>8219</v>
      </c>
      <c r="E38" s="210" t="s">
        <v>8211</v>
      </c>
      <c r="F38" s="210" t="s">
        <v>8220</v>
      </c>
      <c r="G38" s="226" t="s">
        <v>8504</v>
      </c>
      <c r="H38" s="1212">
        <v>43780.0</v>
      </c>
      <c r="I38" s="186" t="s">
        <v>432</v>
      </c>
      <c r="J38" s="186" t="s">
        <v>8207</v>
      </c>
      <c r="K38" s="186" t="s">
        <v>48</v>
      </c>
      <c r="L38" s="226" t="s">
        <v>719</v>
      </c>
      <c r="M38" s="1244" t="s">
        <v>8222</v>
      </c>
    </row>
    <row r="39">
      <c r="A39" s="186" t="s">
        <v>8223</v>
      </c>
      <c r="B39" s="226" t="s">
        <v>8209</v>
      </c>
      <c r="C39" s="1146" t="str">
        <f t="shared" si="9"/>
        <v>P2BN-2203</v>
      </c>
      <c r="D39" s="226" t="s">
        <v>8224</v>
      </c>
      <c r="E39" s="210" t="s">
        <v>8211</v>
      </c>
      <c r="F39" s="210" t="s">
        <v>8225</v>
      </c>
      <c r="G39" s="226" t="s">
        <v>8226</v>
      </c>
      <c r="H39" s="1212">
        <v>43781.0</v>
      </c>
      <c r="I39" s="186" t="s">
        <v>432</v>
      </c>
      <c r="J39" s="186" t="s">
        <v>8207</v>
      </c>
      <c r="K39" s="186" t="s">
        <v>47</v>
      </c>
      <c r="L39" s="226" t="s">
        <v>719</v>
      </c>
    </row>
    <row r="40">
      <c r="A40" s="186" t="s">
        <v>8227</v>
      </c>
      <c r="B40" s="226" t="s">
        <v>8209</v>
      </c>
      <c r="C40" s="1146" t="str">
        <f t="shared" si="9"/>
        <v>P2BN-2203</v>
      </c>
      <c r="D40" s="226" t="s">
        <v>8228</v>
      </c>
      <c r="E40" s="210" t="s">
        <v>8211</v>
      </c>
      <c r="F40" s="210" t="s">
        <v>8229</v>
      </c>
      <c r="G40" s="226" t="s">
        <v>8230</v>
      </c>
      <c r="H40" s="1212">
        <v>43781.0</v>
      </c>
      <c r="I40" s="186" t="s">
        <v>432</v>
      </c>
      <c r="J40" s="186" t="s">
        <v>8207</v>
      </c>
      <c r="K40" s="186" t="s">
        <v>47</v>
      </c>
      <c r="L40" s="226" t="s">
        <v>719</v>
      </c>
    </row>
    <row r="41">
      <c r="A41" s="186" t="s">
        <v>8231</v>
      </c>
      <c r="B41" s="226" t="s">
        <v>8209</v>
      </c>
      <c r="C41" s="1146" t="str">
        <f t="shared" si="9"/>
        <v>P2BN-2203</v>
      </c>
      <c r="D41" s="226" t="s">
        <v>8232</v>
      </c>
      <c r="E41" s="210" t="s">
        <v>8211</v>
      </c>
      <c r="F41" s="186" t="s">
        <v>8233</v>
      </c>
      <c r="G41" s="226" t="s">
        <v>8505</v>
      </c>
      <c r="H41" s="1212">
        <v>43781.0</v>
      </c>
      <c r="I41" s="186" t="s">
        <v>432</v>
      </c>
      <c r="J41" s="186" t="s">
        <v>8207</v>
      </c>
      <c r="K41" s="186" t="s">
        <v>48</v>
      </c>
      <c r="L41" s="226" t="s">
        <v>719</v>
      </c>
      <c r="M41" s="1244" t="s">
        <v>8222</v>
      </c>
    </row>
    <row r="42">
      <c r="A42" s="186" t="s">
        <v>8235</v>
      </c>
      <c r="B42" s="226" t="s">
        <v>8209</v>
      </c>
      <c r="C42" s="1146" t="str">
        <f t="shared" si="9"/>
        <v>P2BN-2203</v>
      </c>
      <c r="D42" s="226" t="s">
        <v>8236</v>
      </c>
      <c r="E42" s="210" t="s">
        <v>8211</v>
      </c>
      <c r="F42" s="573" t="s">
        <v>8237</v>
      </c>
      <c r="G42" s="226" t="s">
        <v>8506</v>
      </c>
      <c r="H42" s="1212">
        <v>43781.0</v>
      </c>
      <c r="I42" s="186" t="s">
        <v>432</v>
      </c>
      <c r="J42" s="186" t="s">
        <v>8207</v>
      </c>
      <c r="K42" s="186" t="s">
        <v>48</v>
      </c>
      <c r="L42" s="226" t="s">
        <v>719</v>
      </c>
      <c r="M42" s="133" t="s">
        <v>8239</v>
      </c>
    </row>
    <row r="43">
      <c r="A43" s="1245" t="s">
        <v>8240</v>
      </c>
      <c r="B43" s="226" t="s">
        <v>8209</v>
      </c>
      <c r="C43" s="1146" t="str">
        <f t="shared" si="9"/>
        <v>P2BN-2203</v>
      </c>
      <c r="D43" s="226" t="s">
        <v>8241</v>
      </c>
      <c r="E43" s="210" t="s">
        <v>8211</v>
      </c>
      <c r="F43" s="186" t="s">
        <v>8242</v>
      </c>
      <c r="G43" s="226" t="s">
        <v>8507</v>
      </c>
      <c r="H43" s="1212">
        <v>43781.0</v>
      </c>
      <c r="I43" s="186" t="s">
        <v>432</v>
      </c>
      <c r="J43" s="186" t="s">
        <v>8207</v>
      </c>
      <c r="K43" s="186" t="s">
        <v>48</v>
      </c>
      <c r="L43" s="226" t="s">
        <v>719</v>
      </c>
      <c r="M43" s="133" t="s">
        <v>8222</v>
      </c>
    </row>
    <row r="44">
      <c r="A44" s="1245" t="s">
        <v>8244</v>
      </c>
      <c r="B44" s="226" t="s">
        <v>8209</v>
      </c>
      <c r="C44" s="1146" t="str">
        <f t="shared" si="9"/>
        <v>P2BN-2203</v>
      </c>
      <c r="D44" s="226" t="s">
        <v>8245</v>
      </c>
      <c r="E44" s="210" t="s">
        <v>8211</v>
      </c>
      <c r="F44" s="226" t="s">
        <v>8246</v>
      </c>
      <c r="G44" s="226" t="s">
        <v>8508</v>
      </c>
      <c r="H44" s="1212">
        <v>43781.0</v>
      </c>
      <c r="I44" s="186" t="s">
        <v>432</v>
      </c>
      <c r="J44" s="186" t="s">
        <v>8207</v>
      </c>
      <c r="K44" s="186" t="s">
        <v>48</v>
      </c>
      <c r="L44" s="226" t="s">
        <v>719</v>
      </c>
      <c r="M44" s="133" t="s">
        <v>8248</v>
      </c>
      <c r="N44" s="133" t="s">
        <v>8249</v>
      </c>
    </row>
    <row r="45">
      <c r="A45" s="1237" t="s">
        <v>8250</v>
      </c>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c r="AC45" s="126"/>
      <c r="AD45" s="126"/>
      <c r="AE45" s="126"/>
      <c r="AF45" s="126"/>
      <c r="AG45" s="126"/>
    </row>
    <row r="46">
      <c r="A46" s="452" t="s">
        <v>8251</v>
      </c>
      <c r="B46" s="452" t="s">
        <v>8252</v>
      </c>
      <c r="C46" s="452" t="s">
        <v>8253</v>
      </c>
      <c r="D46" s="452" t="s">
        <v>8254</v>
      </c>
      <c r="E46" s="1002" t="s">
        <v>8255</v>
      </c>
      <c r="F46" s="1003" t="s">
        <v>7395</v>
      </c>
      <c r="G46" s="1003" t="s">
        <v>7396</v>
      </c>
      <c r="H46" s="296"/>
      <c r="I46" s="296"/>
      <c r="J46" s="296"/>
      <c r="K46" s="186"/>
      <c r="L46" s="232"/>
      <c r="M46" s="235"/>
      <c r="N46" s="235"/>
      <c r="O46" s="232"/>
      <c r="P46" s="337"/>
      <c r="Q46" s="337"/>
    </row>
    <row r="47">
      <c r="A47" s="452" t="s">
        <v>8256</v>
      </c>
      <c r="B47" s="452" t="s">
        <v>8257</v>
      </c>
      <c r="C47" s="452" t="s">
        <v>8253</v>
      </c>
      <c r="D47" s="452" t="s">
        <v>8258</v>
      </c>
      <c r="E47" s="1002" t="s">
        <v>8255</v>
      </c>
      <c r="F47" s="1296" t="s">
        <v>7400</v>
      </c>
      <c r="G47" s="1002" t="s">
        <v>8509</v>
      </c>
      <c r="H47" s="296"/>
      <c r="I47" s="296"/>
      <c r="J47" s="296"/>
      <c r="K47" s="186"/>
      <c r="L47" s="232"/>
      <c r="M47" s="755"/>
      <c r="N47" s="232"/>
      <c r="O47" s="232"/>
      <c r="P47" s="337"/>
      <c r="Q47" s="337"/>
    </row>
    <row r="48">
      <c r="A48" s="452" t="s">
        <v>8260</v>
      </c>
      <c r="B48" s="806" t="s">
        <v>8261</v>
      </c>
      <c r="C48" s="452" t="s">
        <v>8253</v>
      </c>
      <c r="D48" s="452" t="s">
        <v>8258</v>
      </c>
      <c r="E48" s="1296" t="s">
        <v>8510</v>
      </c>
      <c r="F48" s="1296" t="s">
        <v>8263</v>
      </c>
      <c r="G48" s="1002" t="s">
        <v>8264</v>
      </c>
      <c r="H48" s="296"/>
      <c r="I48" s="296"/>
      <c r="J48" s="296"/>
      <c r="K48" s="186"/>
      <c r="L48" s="232"/>
      <c r="M48" s="235"/>
      <c r="N48" s="235"/>
      <c r="O48" s="232"/>
      <c r="P48" s="337"/>
      <c r="Q48" s="337"/>
    </row>
    <row r="49">
      <c r="A49" s="452" t="s">
        <v>8265</v>
      </c>
      <c r="B49" s="452" t="s">
        <v>8266</v>
      </c>
      <c r="C49" s="452" t="s">
        <v>8253</v>
      </c>
      <c r="D49" s="452" t="s">
        <v>7409</v>
      </c>
      <c r="E49" s="1296" t="s">
        <v>8510</v>
      </c>
      <c r="F49" s="1002" t="s">
        <v>8511</v>
      </c>
      <c r="G49" s="1002" t="s">
        <v>8512</v>
      </c>
      <c r="H49" s="296"/>
      <c r="I49" s="296"/>
      <c r="J49" s="296"/>
      <c r="K49" s="186"/>
      <c r="L49" s="232"/>
      <c r="M49" s="755"/>
      <c r="N49" s="232"/>
      <c r="O49" s="232"/>
      <c r="P49" s="337"/>
      <c r="Q49" s="337"/>
    </row>
    <row r="50">
      <c r="A50" s="452" t="s">
        <v>8268</v>
      </c>
      <c r="B50" s="452" t="s">
        <v>8266</v>
      </c>
      <c r="C50" s="452" t="s">
        <v>8253</v>
      </c>
      <c r="D50" s="452" t="s">
        <v>8269</v>
      </c>
      <c r="E50" s="1296" t="s">
        <v>8510</v>
      </c>
      <c r="F50" s="1296" t="s">
        <v>7414</v>
      </c>
      <c r="G50" s="1002" t="s">
        <v>8513</v>
      </c>
      <c r="H50" s="296"/>
      <c r="I50" s="296"/>
      <c r="J50" s="296"/>
      <c r="K50" s="186"/>
      <c r="L50" s="232"/>
      <c r="M50" s="235"/>
      <c r="N50" s="235"/>
      <c r="O50" s="232"/>
      <c r="P50" s="337"/>
      <c r="Q50" s="337"/>
    </row>
    <row r="51">
      <c r="A51" s="452" t="s">
        <v>8271</v>
      </c>
      <c r="B51" s="452" t="s">
        <v>8266</v>
      </c>
      <c r="C51" s="452" t="s">
        <v>8253</v>
      </c>
      <c r="D51" s="452" t="s">
        <v>8272</v>
      </c>
      <c r="E51" s="1296" t="s">
        <v>8510</v>
      </c>
      <c r="F51" s="1296" t="s">
        <v>8273</v>
      </c>
      <c r="G51" s="1002" t="s">
        <v>8514</v>
      </c>
      <c r="H51" s="296"/>
      <c r="I51" s="296"/>
      <c r="J51" s="296"/>
      <c r="K51" s="186"/>
      <c r="L51" s="232"/>
      <c r="M51" s="755"/>
      <c r="N51" s="232"/>
      <c r="O51" s="232"/>
      <c r="P51" s="337"/>
      <c r="Q51" s="337"/>
    </row>
    <row r="52">
      <c r="A52" s="452" t="s">
        <v>8275</v>
      </c>
      <c r="B52" s="452" t="s">
        <v>7421</v>
      </c>
      <c r="C52" s="452" t="s">
        <v>8253</v>
      </c>
      <c r="D52" s="452" t="s">
        <v>8276</v>
      </c>
      <c r="E52" s="1296" t="s">
        <v>8510</v>
      </c>
      <c r="F52" s="1296" t="s">
        <v>7423</v>
      </c>
      <c r="G52" s="1003" t="s">
        <v>7396</v>
      </c>
      <c r="H52" s="296"/>
      <c r="I52" s="296"/>
      <c r="J52" s="296"/>
      <c r="K52" s="186"/>
      <c r="L52" s="232"/>
      <c r="M52" s="235"/>
      <c r="N52" s="232"/>
      <c r="O52" s="232"/>
      <c r="P52" s="337"/>
      <c r="Q52" s="337"/>
    </row>
    <row r="53">
      <c r="A53" s="452" t="s">
        <v>8515</v>
      </c>
      <c r="B53" s="452" t="s">
        <v>7421</v>
      </c>
      <c r="C53" s="452" t="s">
        <v>8253</v>
      </c>
      <c r="D53" s="452" t="s">
        <v>8516</v>
      </c>
      <c r="E53" s="1002" t="s">
        <v>8280</v>
      </c>
      <c r="F53" s="1296" t="s">
        <v>7427</v>
      </c>
      <c r="G53" s="1002" t="s">
        <v>8517</v>
      </c>
      <c r="H53" s="296"/>
      <c r="I53" s="296"/>
      <c r="J53" s="296"/>
      <c r="K53" s="186"/>
      <c r="L53" s="232"/>
      <c r="M53" s="755"/>
      <c r="N53" s="232"/>
      <c r="O53" s="232"/>
      <c r="P53" s="337"/>
      <c r="Q53" s="337"/>
    </row>
    <row r="54">
      <c r="A54" s="452" t="s">
        <v>8277</v>
      </c>
      <c r="B54" s="452" t="s">
        <v>8278</v>
      </c>
      <c r="C54" s="452" t="s">
        <v>8253</v>
      </c>
      <c r="D54" s="452" t="s">
        <v>8279</v>
      </c>
      <c r="E54" s="1002" t="s">
        <v>8280</v>
      </c>
      <c r="F54" s="1296" t="s">
        <v>7432</v>
      </c>
      <c r="G54" s="1002" t="s">
        <v>8518</v>
      </c>
      <c r="H54" s="1250"/>
      <c r="I54" s="1250"/>
      <c r="J54" s="1250"/>
      <c r="K54" s="186"/>
      <c r="L54" s="96"/>
      <c r="M54" s="235"/>
      <c r="N54" s="235"/>
      <c r="O54" s="232"/>
      <c r="P54" s="337"/>
      <c r="Q54" s="337"/>
    </row>
    <row r="55">
      <c r="A55" s="452" t="s">
        <v>8519</v>
      </c>
      <c r="B55" s="452" t="s">
        <v>8278</v>
      </c>
      <c r="C55" s="452" t="s">
        <v>8253</v>
      </c>
      <c r="D55" s="452" t="s">
        <v>8520</v>
      </c>
      <c r="E55" s="1002" t="s">
        <v>8280</v>
      </c>
      <c r="F55" s="1296" t="s">
        <v>7436</v>
      </c>
      <c r="G55" s="1002" t="s">
        <v>8521</v>
      </c>
      <c r="H55" s="1290"/>
      <c r="I55" s="1290"/>
      <c r="J55" s="1290"/>
      <c r="K55" s="186"/>
      <c r="L55" s="1291"/>
      <c r="M55" s="755"/>
      <c r="N55" s="232"/>
      <c r="O55" s="232"/>
      <c r="P55" s="337"/>
      <c r="Q55" s="337"/>
    </row>
    <row r="56">
      <c r="A56" s="452" t="s">
        <v>8282</v>
      </c>
      <c r="B56" s="452" t="s">
        <v>8278</v>
      </c>
      <c r="C56" s="452" t="s">
        <v>8253</v>
      </c>
      <c r="D56" s="452" t="s">
        <v>8283</v>
      </c>
      <c r="E56" s="1002" t="s">
        <v>8280</v>
      </c>
      <c r="F56" s="1296" t="s">
        <v>8284</v>
      </c>
      <c r="G56" s="1002" t="s">
        <v>8522</v>
      </c>
      <c r="H56" s="1250"/>
      <c r="I56" s="1250"/>
      <c r="J56" s="1250"/>
      <c r="K56" s="186"/>
      <c r="L56" s="96"/>
      <c r="M56" s="235"/>
      <c r="N56" s="235"/>
      <c r="O56" s="232"/>
      <c r="P56" s="337"/>
      <c r="Q56" s="337"/>
    </row>
    <row r="57">
      <c r="A57" s="1283"/>
      <c r="B57" s="232"/>
      <c r="C57" s="232"/>
      <c r="D57" s="232"/>
      <c r="E57" s="232"/>
      <c r="F57" s="232"/>
      <c r="G57" s="232"/>
      <c r="H57" s="1290"/>
      <c r="I57" s="1290"/>
      <c r="J57" s="1290"/>
      <c r="K57" s="186"/>
      <c r="L57" s="1291"/>
      <c r="M57" s="755"/>
      <c r="N57" s="232"/>
      <c r="O57" s="232"/>
      <c r="P57" s="337"/>
      <c r="Q57" s="337"/>
    </row>
    <row r="58">
      <c r="A58" s="1283"/>
      <c r="B58" s="226"/>
      <c r="C58" s="232"/>
      <c r="D58" s="232"/>
      <c r="E58" s="296"/>
      <c r="F58" s="232"/>
      <c r="G58" s="296"/>
      <c r="H58" s="296"/>
      <c r="I58" s="296"/>
      <c r="J58" s="296"/>
      <c r="K58" s="186"/>
      <c r="L58" s="232"/>
      <c r="M58" s="235"/>
      <c r="N58" s="235"/>
      <c r="O58" s="232"/>
      <c r="P58" s="337"/>
      <c r="Q58" s="337"/>
    </row>
    <row r="70">
      <c r="A70" s="1283"/>
      <c r="B70" s="232"/>
      <c r="C70" s="232"/>
      <c r="D70" s="232"/>
      <c r="E70" s="232"/>
      <c r="F70" s="232"/>
      <c r="G70" s="232"/>
      <c r="H70" s="1290"/>
      <c r="I70" s="1290"/>
      <c r="J70" s="1290"/>
      <c r="K70" s="186"/>
      <c r="L70" s="1291"/>
      <c r="M70" s="755"/>
      <c r="N70" s="232"/>
      <c r="O70" s="232"/>
      <c r="P70" s="337"/>
      <c r="Q70" s="337"/>
    </row>
    <row r="71">
      <c r="A71" s="1283"/>
      <c r="B71" s="232"/>
      <c r="C71" s="232"/>
      <c r="D71" s="232"/>
      <c r="E71" s="232"/>
      <c r="F71" s="232"/>
      <c r="G71" s="232"/>
      <c r="H71" s="1250"/>
      <c r="I71" s="1250"/>
      <c r="J71" s="1250"/>
      <c r="K71" s="186"/>
      <c r="L71" s="96"/>
      <c r="M71" s="235"/>
      <c r="N71" s="235"/>
      <c r="O71" s="232"/>
      <c r="P71" s="337"/>
      <c r="Q71" s="337"/>
    </row>
    <row r="72">
      <c r="A72" s="575"/>
      <c r="B72" s="337"/>
      <c r="C72" s="337"/>
      <c r="D72" s="337"/>
      <c r="E72" s="337"/>
      <c r="F72" s="337"/>
      <c r="G72" s="337"/>
      <c r="H72" s="1292"/>
      <c r="I72" s="1292"/>
      <c r="J72" s="1292"/>
      <c r="K72" s="186"/>
      <c r="L72" s="337"/>
      <c r="M72" s="337"/>
      <c r="N72" s="337"/>
      <c r="O72" s="337"/>
      <c r="P72" s="337"/>
      <c r="Q72" s="337"/>
    </row>
    <row r="73">
      <c r="A73" s="575"/>
      <c r="B73" s="337"/>
      <c r="C73" s="337"/>
      <c r="D73" s="337"/>
      <c r="E73" s="337"/>
      <c r="F73" s="337"/>
      <c r="G73" s="337"/>
      <c r="H73" s="1292"/>
      <c r="I73" s="1292"/>
      <c r="J73" s="1292"/>
      <c r="K73" s="186"/>
      <c r="L73" s="337"/>
      <c r="M73" s="337"/>
      <c r="N73" s="337"/>
      <c r="O73" s="337"/>
      <c r="P73" s="337"/>
      <c r="Q73" s="337"/>
    </row>
    <row r="74">
      <c r="A74" s="575"/>
      <c r="B74" s="337"/>
      <c r="C74" s="337"/>
      <c r="D74" s="337"/>
      <c r="E74" s="337"/>
      <c r="F74" s="337"/>
      <c r="G74" s="337"/>
      <c r="H74" s="1292"/>
      <c r="I74" s="1292"/>
      <c r="J74" s="1292"/>
      <c r="K74" s="186"/>
      <c r="L74" s="337"/>
      <c r="M74" s="337"/>
      <c r="N74" s="337"/>
      <c r="O74" s="337"/>
      <c r="P74" s="337"/>
      <c r="Q74" s="337"/>
    </row>
    <row r="75">
      <c r="A75" s="575"/>
      <c r="B75" s="337"/>
      <c r="C75" s="337"/>
      <c r="D75" s="337"/>
      <c r="E75" s="337"/>
      <c r="F75" s="337"/>
      <c r="G75" s="337"/>
      <c r="H75" s="1292"/>
      <c r="I75" s="1292"/>
      <c r="J75" s="1292"/>
      <c r="K75" s="186"/>
      <c r="L75" s="337"/>
      <c r="M75" s="337"/>
      <c r="N75" s="337"/>
      <c r="O75" s="337"/>
      <c r="P75" s="337"/>
      <c r="Q75" s="337"/>
    </row>
    <row r="76">
      <c r="A76" s="575"/>
      <c r="B76" s="337"/>
      <c r="C76" s="337"/>
      <c r="D76" s="337"/>
      <c r="E76" s="337"/>
      <c r="F76" s="337"/>
      <c r="G76" s="337"/>
      <c r="H76" s="1292"/>
      <c r="I76" s="1292"/>
      <c r="J76" s="1292"/>
      <c r="K76" s="186"/>
      <c r="L76" s="337"/>
      <c r="M76" s="337"/>
      <c r="N76" s="337"/>
      <c r="O76" s="337"/>
      <c r="P76" s="337"/>
      <c r="Q76" s="337"/>
    </row>
    <row r="77">
      <c r="A77" s="575"/>
      <c r="B77" s="337"/>
      <c r="C77" s="337"/>
      <c r="D77" s="337"/>
      <c r="E77" s="337"/>
      <c r="F77" s="337"/>
      <c r="G77" s="337"/>
      <c r="H77" s="1292"/>
      <c r="I77" s="1292"/>
      <c r="J77" s="1292"/>
      <c r="K77" s="186"/>
      <c r="L77" s="337"/>
      <c r="M77" s="337"/>
      <c r="N77" s="337"/>
      <c r="O77" s="337"/>
      <c r="P77" s="337"/>
      <c r="Q77" s="337"/>
    </row>
    <row r="78">
      <c r="A78" s="575"/>
      <c r="B78" s="337"/>
      <c r="C78" s="337"/>
      <c r="D78" s="337"/>
      <c r="E78" s="337"/>
      <c r="F78" s="337"/>
      <c r="G78" s="337"/>
      <c r="H78" s="1292"/>
      <c r="I78" s="1292"/>
      <c r="J78" s="1292"/>
      <c r="K78" s="186"/>
      <c r="L78" s="337"/>
      <c r="M78" s="337"/>
      <c r="N78" s="337"/>
      <c r="O78" s="337"/>
      <c r="P78" s="337"/>
      <c r="Q78" s="337"/>
    </row>
    <row r="79">
      <c r="A79" s="575"/>
      <c r="B79" s="337"/>
      <c r="C79" s="337"/>
      <c r="D79" s="337"/>
      <c r="E79" s="337"/>
      <c r="F79" s="337"/>
      <c r="G79" s="337"/>
      <c r="H79" s="1292"/>
      <c r="I79" s="1292"/>
      <c r="J79" s="1292"/>
      <c r="K79" s="186"/>
      <c r="L79" s="337"/>
      <c r="M79" s="337"/>
      <c r="N79" s="337"/>
      <c r="O79" s="337"/>
      <c r="P79" s="337"/>
      <c r="Q79" s="337"/>
    </row>
    <row r="80">
      <c r="A80" s="575"/>
      <c r="B80" s="337"/>
      <c r="C80" s="337"/>
      <c r="D80" s="337"/>
      <c r="E80" s="337"/>
      <c r="F80" s="337"/>
      <c r="G80" s="337"/>
      <c r="H80" s="1292"/>
      <c r="I80" s="1292"/>
      <c r="J80" s="1292"/>
      <c r="K80" s="186"/>
      <c r="L80" s="337"/>
      <c r="M80" s="337"/>
      <c r="N80" s="337"/>
      <c r="O80" s="337"/>
      <c r="P80" s="337"/>
      <c r="Q80" s="337"/>
    </row>
    <row r="81">
      <c r="A81" s="575"/>
      <c r="B81" s="337"/>
      <c r="C81" s="337"/>
      <c r="D81" s="337"/>
      <c r="E81" s="337"/>
      <c r="F81" s="337"/>
      <c r="G81" s="337"/>
      <c r="H81" s="1292"/>
      <c r="I81" s="1292"/>
      <c r="J81" s="1292"/>
      <c r="K81" s="186"/>
      <c r="L81" s="337"/>
      <c r="M81" s="337"/>
      <c r="N81" s="337"/>
      <c r="O81" s="337"/>
      <c r="P81" s="337"/>
      <c r="Q81" s="337"/>
    </row>
    <row r="82">
      <c r="A82" s="575"/>
      <c r="B82" s="337"/>
      <c r="C82" s="337"/>
      <c r="D82" s="337"/>
      <c r="E82" s="337"/>
      <c r="F82" s="337"/>
      <c r="G82" s="337"/>
      <c r="H82" s="1292"/>
      <c r="I82" s="1292"/>
      <c r="J82" s="1292"/>
      <c r="K82" s="186"/>
      <c r="L82" s="337"/>
      <c r="M82" s="337"/>
      <c r="N82" s="337"/>
      <c r="O82" s="337"/>
      <c r="P82" s="337"/>
      <c r="Q82" s="337"/>
    </row>
    <row r="83">
      <c r="A83" s="575"/>
      <c r="B83" s="337"/>
      <c r="C83" s="337"/>
      <c r="D83" s="337"/>
      <c r="E83" s="337"/>
      <c r="F83" s="337"/>
      <c r="G83" s="337"/>
      <c r="H83" s="1292"/>
      <c r="I83" s="1292"/>
      <c r="J83" s="1292"/>
      <c r="K83" s="186"/>
      <c r="L83" s="337"/>
      <c r="M83" s="337"/>
      <c r="N83" s="337"/>
      <c r="O83" s="337"/>
      <c r="P83" s="337"/>
      <c r="Q83" s="337"/>
    </row>
    <row r="84">
      <c r="A84" s="575"/>
      <c r="B84" s="337"/>
      <c r="C84" s="337"/>
      <c r="D84" s="337"/>
      <c r="E84" s="337"/>
      <c r="F84" s="337"/>
      <c r="G84" s="337"/>
      <c r="H84" s="1292"/>
      <c r="I84" s="1292"/>
      <c r="J84" s="1292"/>
      <c r="K84" s="186"/>
      <c r="L84" s="337"/>
      <c r="M84" s="337"/>
      <c r="N84" s="337"/>
      <c r="O84" s="337"/>
      <c r="P84" s="337"/>
      <c r="Q84" s="337"/>
    </row>
    <row r="85">
      <c r="A85" s="575"/>
      <c r="B85" s="337"/>
      <c r="C85" s="337"/>
      <c r="D85" s="337"/>
      <c r="E85" s="337"/>
      <c r="F85" s="337"/>
      <c r="G85" s="337"/>
      <c r="H85" s="1292"/>
      <c r="I85" s="1292"/>
      <c r="J85" s="1292"/>
      <c r="K85" s="186"/>
      <c r="L85" s="337"/>
      <c r="M85" s="337"/>
      <c r="N85" s="337"/>
      <c r="O85" s="337"/>
      <c r="P85" s="337"/>
      <c r="Q85" s="337"/>
    </row>
    <row r="86">
      <c r="A86" s="575"/>
      <c r="B86" s="337"/>
      <c r="C86" s="337"/>
      <c r="D86" s="337"/>
      <c r="E86" s="337"/>
      <c r="F86" s="337"/>
      <c r="G86" s="337"/>
      <c r="H86" s="1292"/>
      <c r="I86" s="1292"/>
      <c r="J86" s="1292"/>
      <c r="K86" s="186"/>
      <c r="L86" s="337"/>
      <c r="M86" s="337"/>
      <c r="N86" s="337"/>
      <c r="O86" s="337"/>
      <c r="P86" s="337"/>
      <c r="Q86" s="337"/>
    </row>
    <row r="87">
      <c r="A87" s="575"/>
      <c r="B87" s="337"/>
      <c r="C87" s="337"/>
      <c r="D87" s="337"/>
      <c r="E87" s="337"/>
      <c r="F87" s="337"/>
      <c r="G87" s="337"/>
      <c r="H87" s="1292"/>
      <c r="I87" s="1292"/>
      <c r="J87" s="1292"/>
      <c r="K87" s="186"/>
      <c r="L87" s="337"/>
      <c r="M87" s="337"/>
      <c r="N87" s="337"/>
      <c r="O87" s="337"/>
      <c r="P87" s="337"/>
      <c r="Q87" s="337"/>
    </row>
    <row r="88">
      <c r="A88" s="575"/>
      <c r="B88" s="337"/>
      <c r="C88" s="337"/>
      <c r="D88" s="337"/>
      <c r="E88" s="337"/>
      <c r="F88" s="337"/>
      <c r="G88" s="337"/>
      <c r="H88" s="1292"/>
      <c r="I88" s="1292"/>
      <c r="J88" s="1292"/>
      <c r="K88" s="186"/>
      <c r="L88" s="337"/>
      <c r="M88" s="337"/>
      <c r="N88" s="337"/>
      <c r="O88" s="337"/>
      <c r="P88" s="337"/>
      <c r="Q88" s="337"/>
    </row>
    <row r="89">
      <c r="A89" s="575"/>
      <c r="B89" s="337"/>
      <c r="C89" s="337"/>
      <c r="D89" s="337"/>
      <c r="E89" s="337"/>
      <c r="F89" s="337"/>
      <c r="G89" s="337"/>
      <c r="H89" s="1292"/>
      <c r="I89" s="1292"/>
      <c r="J89" s="1292"/>
      <c r="K89" s="186"/>
      <c r="L89" s="337"/>
      <c r="M89" s="337"/>
      <c r="N89" s="337"/>
      <c r="O89" s="337"/>
      <c r="P89" s="337"/>
      <c r="Q89" s="337"/>
    </row>
    <row r="90">
      <c r="A90" s="575"/>
      <c r="B90" s="337"/>
      <c r="C90" s="337"/>
      <c r="D90" s="337"/>
      <c r="E90" s="337"/>
      <c r="F90" s="337"/>
      <c r="G90" s="337"/>
      <c r="H90" s="1292"/>
      <c r="I90" s="1292"/>
      <c r="J90" s="1292"/>
      <c r="K90" s="186"/>
      <c r="L90" s="337"/>
      <c r="M90" s="337"/>
      <c r="N90" s="337"/>
      <c r="O90" s="337"/>
      <c r="P90" s="337"/>
      <c r="Q90" s="337"/>
    </row>
    <row r="91">
      <c r="A91" s="575"/>
      <c r="B91" s="337"/>
      <c r="C91" s="337"/>
      <c r="D91" s="337"/>
      <c r="E91" s="337"/>
      <c r="F91" s="337"/>
      <c r="G91" s="337"/>
      <c r="H91" s="1292"/>
      <c r="I91" s="1292"/>
      <c r="J91" s="1292"/>
      <c r="K91" s="186"/>
      <c r="L91" s="337"/>
      <c r="M91" s="337"/>
      <c r="N91" s="337"/>
      <c r="O91" s="337"/>
      <c r="P91" s="337"/>
      <c r="Q91" s="337"/>
    </row>
    <row r="92">
      <c r="A92" s="575"/>
      <c r="B92" s="337"/>
      <c r="C92" s="337"/>
      <c r="D92" s="337"/>
      <c r="E92" s="337"/>
      <c r="F92" s="337"/>
      <c r="G92" s="337"/>
      <c r="H92" s="1292"/>
      <c r="I92" s="1292"/>
      <c r="J92" s="1292"/>
      <c r="K92" s="186"/>
      <c r="L92" s="337"/>
      <c r="M92" s="337"/>
      <c r="N92" s="337"/>
      <c r="O92" s="337"/>
      <c r="P92" s="337"/>
      <c r="Q92" s="337"/>
    </row>
    <row r="93">
      <c r="A93" s="575"/>
      <c r="B93" s="337"/>
      <c r="C93" s="337"/>
      <c r="D93" s="337"/>
      <c r="E93" s="337"/>
      <c r="F93" s="337"/>
      <c r="G93" s="337"/>
      <c r="H93" s="1292"/>
      <c r="I93" s="1292"/>
      <c r="J93" s="1292"/>
      <c r="K93" s="186"/>
      <c r="L93" s="337"/>
      <c r="M93" s="337"/>
      <c r="N93" s="337"/>
      <c r="O93" s="337"/>
      <c r="P93" s="337"/>
      <c r="Q93" s="337"/>
    </row>
    <row r="94">
      <c r="A94" s="575"/>
      <c r="B94" s="337"/>
      <c r="C94" s="337"/>
      <c r="D94" s="337"/>
      <c r="E94" s="337"/>
      <c r="F94" s="337"/>
      <c r="G94" s="337"/>
      <c r="H94" s="1292"/>
      <c r="I94" s="1292"/>
      <c r="J94" s="1292"/>
      <c r="K94" s="186"/>
      <c r="L94" s="337"/>
      <c r="M94" s="337"/>
      <c r="N94" s="337"/>
      <c r="O94" s="337"/>
      <c r="P94" s="337"/>
      <c r="Q94" s="337"/>
    </row>
    <row r="95">
      <c r="A95" s="575"/>
      <c r="B95" s="337"/>
      <c r="C95" s="337"/>
      <c r="D95" s="337"/>
      <c r="E95" s="337"/>
      <c r="F95" s="337"/>
      <c r="G95" s="337"/>
      <c r="H95" s="1292"/>
      <c r="I95" s="1292"/>
      <c r="J95" s="1292"/>
      <c r="K95" s="186"/>
      <c r="L95" s="337"/>
      <c r="M95" s="337"/>
      <c r="N95" s="337"/>
      <c r="O95" s="337"/>
      <c r="P95" s="337"/>
      <c r="Q95" s="337"/>
    </row>
    <row r="96">
      <c r="A96" s="575"/>
      <c r="B96" s="337"/>
      <c r="C96" s="337"/>
      <c r="D96" s="337"/>
      <c r="E96" s="337"/>
      <c r="F96" s="337"/>
      <c r="G96" s="337"/>
      <c r="H96" s="1292"/>
      <c r="I96" s="1292"/>
      <c r="J96" s="1292"/>
      <c r="K96" s="186"/>
      <c r="L96" s="337"/>
      <c r="M96" s="337"/>
      <c r="N96" s="337"/>
      <c r="O96" s="337"/>
      <c r="P96" s="337"/>
      <c r="Q96" s="337"/>
    </row>
    <row r="97">
      <c r="A97" s="575"/>
      <c r="B97" s="337"/>
      <c r="C97" s="337"/>
      <c r="D97" s="337"/>
      <c r="E97" s="337"/>
      <c r="F97" s="337"/>
      <c r="G97" s="337"/>
      <c r="H97" s="1292"/>
      <c r="I97" s="1292"/>
      <c r="J97" s="1292"/>
      <c r="K97" s="186"/>
      <c r="L97" s="337"/>
      <c r="M97" s="337"/>
      <c r="N97" s="337"/>
      <c r="O97" s="337"/>
      <c r="P97" s="337"/>
      <c r="Q97" s="337"/>
    </row>
    <row r="98">
      <c r="A98" s="575"/>
      <c r="B98" s="337"/>
      <c r="C98" s="337"/>
      <c r="D98" s="337"/>
      <c r="E98" s="337"/>
      <c r="F98" s="337"/>
      <c r="G98" s="337"/>
      <c r="H98" s="1292"/>
      <c r="I98" s="1292"/>
      <c r="J98" s="1292"/>
      <c r="K98" s="186"/>
      <c r="L98" s="337"/>
      <c r="M98" s="337"/>
      <c r="N98" s="337"/>
      <c r="O98" s="337"/>
      <c r="P98" s="337"/>
      <c r="Q98" s="337"/>
    </row>
    <row r="99">
      <c r="A99" s="575"/>
      <c r="B99" s="337"/>
      <c r="C99" s="337"/>
      <c r="D99" s="337"/>
      <c r="E99" s="337"/>
      <c r="F99" s="337"/>
      <c r="G99" s="337"/>
      <c r="H99" s="1292"/>
      <c r="I99" s="1292"/>
      <c r="J99" s="1292"/>
      <c r="K99" s="186"/>
      <c r="L99" s="337"/>
      <c r="M99" s="337"/>
      <c r="N99" s="337"/>
      <c r="O99" s="337"/>
      <c r="P99" s="337"/>
      <c r="Q99" s="337"/>
    </row>
    <row r="100">
      <c r="A100" s="575"/>
      <c r="B100" s="337"/>
      <c r="C100" s="337"/>
      <c r="D100" s="337"/>
      <c r="E100" s="337"/>
      <c r="F100" s="337"/>
      <c r="G100" s="337"/>
      <c r="H100" s="1292"/>
      <c r="I100" s="1292"/>
      <c r="J100" s="1292"/>
      <c r="K100" s="186"/>
      <c r="L100" s="337"/>
      <c r="M100" s="337"/>
      <c r="N100" s="337"/>
      <c r="O100" s="337"/>
      <c r="P100" s="337"/>
      <c r="Q100" s="337"/>
    </row>
    <row r="101">
      <c r="A101" s="575"/>
      <c r="B101" s="337"/>
      <c r="C101" s="337"/>
      <c r="D101" s="337"/>
      <c r="E101" s="337"/>
      <c r="F101" s="337"/>
      <c r="G101" s="337"/>
      <c r="H101" s="1292"/>
      <c r="I101" s="1292"/>
      <c r="J101" s="1292"/>
      <c r="K101" s="186"/>
      <c r="L101" s="337"/>
      <c r="M101" s="337"/>
      <c r="N101" s="337"/>
      <c r="O101" s="337"/>
      <c r="P101" s="337"/>
      <c r="Q101" s="337"/>
    </row>
    <row r="102">
      <c r="A102" s="575"/>
      <c r="B102" s="337"/>
      <c r="C102" s="337"/>
      <c r="D102" s="337"/>
      <c r="E102" s="337"/>
      <c r="F102" s="337"/>
      <c r="G102" s="337"/>
      <c r="H102" s="1292"/>
      <c r="I102" s="1292"/>
      <c r="J102" s="1292"/>
      <c r="K102" s="186"/>
      <c r="L102" s="337"/>
      <c r="M102" s="337"/>
      <c r="N102" s="337"/>
      <c r="O102" s="337"/>
      <c r="P102" s="337"/>
      <c r="Q102" s="337"/>
    </row>
    <row r="103">
      <c r="A103" s="575"/>
      <c r="B103" s="337"/>
      <c r="C103" s="337"/>
      <c r="D103" s="337"/>
      <c r="E103" s="337"/>
      <c r="F103" s="337"/>
      <c r="G103" s="337"/>
      <c r="H103" s="1292"/>
      <c r="I103" s="1292"/>
      <c r="J103" s="1292"/>
      <c r="K103" s="186"/>
      <c r="L103" s="337"/>
      <c r="M103" s="337"/>
      <c r="N103" s="337"/>
      <c r="O103" s="337"/>
      <c r="P103" s="337"/>
      <c r="Q103" s="337"/>
    </row>
    <row r="104">
      <c r="A104" s="575"/>
      <c r="B104" s="337"/>
      <c r="C104" s="337"/>
      <c r="D104" s="337"/>
      <c r="E104" s="337"/>
      <c r="F104" s="337"/>
      <c r="G104" s="337"/>
      <c r="H104" s="1292"/>
      <c r="I104" s="1292"/>
      <c r="J104" s="1292"/>
      <c r="K104" s="186"/>
      <c r="L104" s="337"/>
      <c r="M104" s="337"/>
      <c r="N104" s="337"/>
      <c r="O104" s="337"/>
      <c r="P104" s="337"/>
      <c r="Q104" s="337"/>
    </row>
    <row r="105">
      <c r="A105" s="575"/>
      <c r="B105" s="337"/>
      <c r="C105" s="337"/>
      <c r="D105" s="337"/>
      <c r="E105" s="337"/>
      <c r="F105" s="337"/>
      <c r="G105" s="337"/>
      <c r="H105" s="1292"/>
      <c r="I105" s="1292"/>
      <c r="J105" s="1292"/>
      <c r="K105" s="186"/>
      <c r="L105" s="337"/>
      <c r="M105" s="337"/>
      <c r="N105" s="337"/>
      <c r="O105" s="337"/>
      <c r="P105" s="337"/>
      <c r="Q105" s="337"/>
    </row>
    <row r="106">
      <c r="A106" s="575"/>
      <c r="B106" s="337"/>
      <c r="C106" s="337"/>
      <c r="D106" s="337"/>
      <c r="E106" s="337"/>
      <c r="F106" s="337"/>
      <c r="G106" s="337"/>
      <c r="H106" s="1292"/>
      <c r="I106" s="1292"/>
      <c r="J106" s="1292"/>
      <c r="K106" s="186"/>
      <c r="L106" s="337"/>
      <c r="M106" s="337"/>
      <c r="N106" s="337"/>
      <c r="O106" s="337"/>
      <c r="P106" s="337"/>
      <c r="Q106" s="337"/>
    </row>
    <row r="107">
      <c r="A107" s="575"/>
      <c r="B107" s="337"/>
      <c r="C107" s="337"/>
      <c r="D107" s="337"/>
      <c r="E107" s="337"/>
      <c r="F107" s="337"/>
      <c r="G107" s="337"/>
      <c r="H107" s="1292"/>
      <c r="I107" s="1292"/>
      <c r="J107" s="1292"/>
      <c r="K107" s="186"/>
      <c r="L107" s="337"/>
      <c r="M107" s="337"/>
      <c r="N107" s="337"/>
      <c r="O107" s="337"/>
      <c r="P107" s="337"/>
      <c r="Q107" s="337"/>
    </row>
    <row r="108">
      <c r="A108" s="575"/>
      <c r="B108" s="337"/>
      <c r="C108" s="337"/>
      <c r="D108" s="337"/>
      <c r="E108" s="337"/>
      <c r="F108" s="337"/>
      <c r="G108" s="337"/>
      <c r="H108" s="1292"/>
      <c r="I108" s="1292"/>
      <c r="J108" s="1292"/>
      <c r="K108" s="186"/>
      <c r="L108" s="337"/>
      <c r="M108" s="337"/>
      <c r="N108" s="337"/>
      <c r="O108" s="337"/>
      <c r="P108" s="337"/>
      <c r="Q108" s="337"/>
    </row>
    <row r="109">
      <c r="A109" s="575"/>
      <c r="B109" s="337"/>
      <c r="C109" s="337"/>
      <c r="D109" s="337"/>
      <c r="E109" s="337"/>
      <c r="F109" s="337"/>
      <c r="G109" s="337"/>
      <c r="H109" s="1292"/>
      <c r="I109" s="1292"/>
      <c r="J109" s="1292"/>
      <c r="K109" s="186"/>
      <c r="L109" s="337"/>
      <c r="M109" s="337"/>
      <c r="N109" s="337"/>
      <c r="O109" s="337"/>
      <c r="P109" s="337"/>
      <c r="Q109" s="337"/>
    </row>
    <row r="110">
      <c r="A110" s="575"/>
      <c r="B110" s="337"/>
      <c r="C110" s="337"/>
      <c r="D110" s="337"/>
      <c r="E110" s="337"/>
      <c r="F110" s="337"/>
      <c r="G110" s="337"/>
      <c r="H110" s="1292"/>
      <c r="I110" s="1292"/>
      <c r="J110" s="1292"/>
      <c r="K110" s="186"/>
      <c r="L110" s="337"/>
      <c r="M110" s="337"/>
      <c r="N110" s="337"/>
      <c r="O110" s="337"/>
      <c r="P110" s="337"/>
      <c r="Q110" s="337"/>
    </row>
    <row r="111">
      <c r="A111" s="575"/>
      <c r="B111" s="337"/>
      <c r="C111" s="337"/>
      <c r="D111" s="337"/>
      <c r="E111" s="337"/>
      <c r="F111" s="337"/>
      <c r="G111" s="337"/>
      <c r="H111" s="1292"/>
      <c r="I111" s="1292"/>
      <c r="J111" s="1292"/>
      <c r="K111" s="186"/>
      <c r="L111" s="337"/>
      <c r="M111" s="337"/>
      <c r="N111" s="337"/>
      <c r="O111" s="337"/>
      <c r="P111" s="337"/>
      <c r="Q111" s="337"/>
    </row>
    <row r="112">
      <c r="A112" s="575"/>
      <c r="B112" s="337"/>
      <c r="C112" s="337"/>
      <c r="D112" s="337"/>
      <c r="E112" s="337"/>
      <c r="F112" s="337"/>
      <c r="G112" s="337"/>
      <c r="H112" s="1292"/>
      <c r="I112" s="1292"/>
      <c r="J112" s="1292"/>
      <c r="K112" s="186"/>
      <c r="L112" s="337"/>
      <c r="M112" s="337"/>
      <c r="N112" s="337"/>
      <c r="O112" s="337"/>
      <c r="P112" s="337"/>
      <c r="Q112" s="337"/>
    </row>
    <row r="113">
      <c r="A113" s="575"/>
      <c r="B113" s="337"/>
      <c r="C113" s="337"/>
      <c r="D113" s="337"/>
      <c r="E113" s="337"/>
      <c r="F113" s="337"/>
      <c r="G113" s="337"/>
      <c r="H113" s="1292"/>
      <c r="I113" s="1292"/>
      <c r="J113" s="1292"/>
      <c r="K113" s="186"/>
      <c r="L113" s="337"/>
      <c r="M113" s="337"/>
      <c r="N113" s="337"/>
      <c r="O113" s="337"/>
      <c r="P113" s="337"/>
      <c r="Q113" s="337"/>
    </row>
    <row r="114">
      <c r="A114" s="575"/>
      <c r="B114" s="337"/>
      <c r="C114" s="337"/>
      <c r="D114" s="337"/>
      <c r="E114" s="337"/>
      <c r="F114" s="337"/>
      <c r="G114" s="337"/>
      <c r="H114" s="1292"/>
      <c r="I114" s="1292"/>
      <c r="J114" s="1292"/>
      <c r="K114" s="186"/>
      <c r="L114" s="337"/>
      <c r="M114" s="337"/>
      <c r="N114" s="337"/>
      <c r="O114" s="337"/>
      <c r="P114" s="337"/>
      <c r="Q114" s="337"/>
    </row>
    <row r="115">
      <c r="A115" s="575"/>
      <c r="B115" s="337"/>
      <c r="C115" s="337"/>
      <c r="D115" s="337"/>
      <c r="E115" s="337"/>
      <c r="F115" s="337"/>
      <c r="G115" s="337"/>
      <c r="H115" s="1292"/>
      <c r="I115" s="1292"/>
      <c r="J115" s="1292"/>
      <c r="K115" s="186"/>
      <c r="L115" s="337"/>
      <c r="M115" s="337"/>
      <c r="N115" s="337"/>
      <c r="O115" s="337"/>
      <c r="P115" s="337"/>
      <c r="Q115" s="337"/>
    </row>
    <row r="116">
      <c r="A116" s="575"/>
      <c r="B116" s="337"/>
      <c r="C116" s="337"/>
      <c r="D116" s="337"/>
      <c r="E116" s="337"/>
      <c r="F116" s="337"/>
      <c r="G116" s="337"/>
      <c r="H116" s="1292"/>
      <c r="I116" s="1292"/>
      <c r="J116" s="1292"/>
      <c r="K116" s="186"/>
      <c r="L116" s="337"/>
      <c r="M116" s="337"/>
      <c r="N116" s="337"/>
      <c r="O116" s="337"/>
      <c r="P116" s="337"/>
      <c r="Q116" s="337"/>
    </row>
    <row r="117">
      <c r="A117" s="575"/>
      <c r="B117" s="337"/>
      <c r="C117" s="337"/>
      <c r="D117" s="337"/>
      <c r="E117" s="337"/>
      <c r="F117" s="337"/>
      <c r="G117" s="337"/>
      <c r="H117" s="1292"/>
      <c r="I117" s="1292"/>
      <c r="J117" s="1292"/>
      <c r="K117" s="186"/>
      <c r="L117" s="337"/>
      <c r="M117" s="337"/>
      <c r="N117" s="337"/>
      <c r="O117" s="337"/>
      <c r="P117" s="337"/>
      <c r="Q117" s="337"/>
    </row>
    <row r="118">
      <c r="A118" s="575"/>
      <c r="B118" s="337"/>
      <c r="C118" s="337"/>
      <c r="D118" s="337"/>
      <c r="E118" s="337"/>
      <c r="F118" s="337"/>
      <c r="G118" s="337"/>
      <c r="H118" s="1292"/>
      <c r="I118" s="1292"/>
      <c r="J118" s="1292"/>
      <c r="K118" s="186"/>
      <c r="L118" s="337"/>
      <c r="M118" s="337"/>
      <c r="N118" s="337"/>
      <c r="O118" s="337"/>
      <c r="P118" s="337"/>
      <c r="Q118" s="337"/>
    </row>
    <row r="119">
      <c r="A119" s="575"/>
      <c r="B119" s="337"/>
      <c r="C119" s="337"/>
      <c r="D119" s="337"/>
      <c r="E119" s="337"/>
      <c r="F119" s="337"/>
      <c r="G119" s="337"/>
      <c r="H119" s="1292"/>
      <c r="I119" s="1292"/>
      <c r="J119" s="1292"/>
      <c r="K119" s="186"/>
      <c r="L119" s="337"/>
      <c r="M119" s="337"/>
      <c r="N119" s="337"/>
      <c r="O119" s="337"/>
      <c r="P119" s="337"/>
      <c r="Q119" s="337"/>
    </row>
    <row r="120">
      <c r="A120" s="575"/>
      <c r="B120" s="337"/>
      <c r="C120" s="337"/>
      <c r="D120" s="337"/>
      <c r="E120" s="337"/>
      <c r="F120" s="337"/>
      <c r="G120" s="337"/>
      <c r="H120" s="1292"/>
      <c r="I120" s="1292"/>
      <c r="J120" s="1292"/>
      <c r="K120" s="186"/>
      <c r="L120" s="337"/>
      <c r="M120" s="337"/>
      <c r="N120" s="337"/>
      <c r="O120" s="337"/>
      <c r="P120" s="337"/>
      <c r="Q120" s="337"/>
    </row>
    <row r="121">
      <c r="A121" s="575"/>
      <c r="B121" s="337"/>
      <c r="C121" s="337"/>
      <c r="D121" s="337"/>
      <c r="E121" s="337"/>
      <c r="F121" s="337"/>
      <c r="G121" s="337"/>
      <c r="H121" s="1292"/>
      <c r="I121" s="1292"/>
      <c r="J121" s="1292"/>
      <c r="K121" s="186"/>
      <c r="L121" s="337"/>
      <c r="M121" s="337"/>
      <c r="N121" s="337"/>
      <c r="O121" s="337"/>
      <c r="P121" s="337"/>
      <c r="Q121" s="337"/>
    </row>
    <row r="122">
      <c r="A122" s="575"/>
      <c r="B122" s="337"/>
      <c r="C122" s="337"/>
      <c r="D122" s="337"/>
      <c r="E122" s="337"/>
      <c r="F122" s="337"/>
      <c r="G122" s="337"/>
      <c r="H122" s="1292"/>
      <c r="I122" s="1292"/>
      <c r="J122" s="1292"/>
      <c r="K122" s="186"/>
      <c r="L122" s="337"/>
      <c r="M122" s="337"/>
      <c r="N122" s="337"/>
      <c r="O122" s="337"/>
      <c r="P122" s="337"/>
      <c r="Q122" s="337"/>
    </row>
    <row r="123">
      <c r="A123" s="575"/>
      <c r="B123" s="337"/>
      <c r="C123" s="337"/>
      <c r="D123" s="337"/>
      <c r="E123" s="337"/>
      <c r="F123" s="337"/>
      <c r="G123" s="337"/>
      <c r="H123" s="1292"/>
      <c r="I123" s="1292"/>
      <c r="J123" s="1292"/>
      <c r="K123" s="186"/>
      <c r="L123" s="337"/>
      <c r="M123" s="337"/>
      <c r="N123" s="337"/>
      <c r="O123" s="337"/>
      <c r="P123" s="337"/>
      <c r="Q123" s="337"/>
    </row>
    <row r="124">
      <c r="A124" s="575"/>
      <c r="B124" s="337"/>
      <c r="C124" s="337"/>
      <c r="D124" s="337"/>
      <c r="E124" s="337"/>
      <c r="F124" s="337"/>
      <c r="G124" s="337"/>
      <c r="H124" s="1292"/>
      <c r="I124" s="1292"/>
      <c r="J124" s="1292"/>
      <c r="K124" s="186"/>
      <c r="L124" s="337"/>
      <c r="M124" s="337"/>
      <c r="N124" s="337"/>
      <c r="O124" s="337"/>
      <c r="P124" s="337"/>
      <c r="Q124" s="337"/>
    </row>
    <row r="125">
      <c r="A125" s="575"/>
      <c r="B125" s="337"/>
      <c r="C125" s="337"/>
      <c r="D125" s="337"/>
      <c r="E125" s="337"/>
      <c r="F125" s="337"/>
      <c r="G125" s="337"/>
      <c r="H125" s="1292"/>
      <c r="I125" s="1292"/>
      <c r="J125" s="1292"/>
      <c r="K125" s="186"/>
      <c r="L125" s="337"/>
      <c r="M125" s="337"/>
      <c r="N125" s="337"/>
      <c r="O125" s="337"/>
      <c r="P125" s="337"/>
      <c r="Q125" s="337"/>
    </row>
    <row r="126">
      <c r="A126" s="575"/>
      <c r="B126" s="337"/>
      <c r="C126" s="337"/>
      <c r="D126" s="337"/>
      <c r="E126" s="337"/>
      <c r="F126" s="337"/>
      <c r="G126" s="337"/>
      <c r="H126" s="1292"/>
      <c r="I126" s="1292"/>
      <c r="J126" s="1292"/>
      <c r="K126" s="186"/>
      <c r="L126" s="337"/>
      <c r="M126" s="337"/>
      <c r="N126" s="337"/>
      <c r="O126" s="337"/>
      <c r="P126" s="337"/>
      <c r="Q126" s="337"/>
    </row>
    <row r="127">
      <c r="A127" s="575"/>
      <c r="B127" s="337"/>
      <c r="C127" s="337"/>
      <c r="D127" s="337"/>
      <c r="E127" s="337"/>
      <c r="F127" s="337"/>
      <c r="G127" s="337"/>
      <c r="H127" s="1292"/>
      <c r="I127" s="1292"/>
      <c r="J127" s="1292"/>
      <c r="K127" s="186"/>
      <c r="L127" s="337"/>
      <c r="M127" s="337"/>
      <c r="N127" s="337"/>
      <c r="O127" s="337"/>
      <c r="P127" s="337"/>
      <c r="Q127" s="337"/>
    </row>
    <row r="128">
      <c r="A128" s="575"/>
      <c r="B128" s="337"/>
      <c r="C128" s="337"/>
      <c r="D128" s="337"/>
      <c r="E128" s="337"/>
      <c r="F128" s="337"/>
      <c r="G128" s="337"/>
      <c r="H128" s="1292"/>
      <c r="I128" s="1292"/>
      <c r="J128" s="1292"/>
      <c r="K128" s="186"/>
      <c r="L128" s="337"/>
      <c r="M128" s="337"/>
      <c r="N128" s="337"/>
      <c r="O128" s="337"/>
      <c r="P128" s="337"/>
      <c r="Q128" s="337"/>
    </row>
    <row r="129">
      <c r="A129" s="575"/>
      <c r="B129" s="337"/>
      <c r="C129" s="337"/>
      <c r="D129" s="337"/>
      <c r="E129" s="337"/>
      <c r="F129" s="337"/>
      <c r="G129" s="337"/>
      <c r="H129" s="1292"/>
      <c r="I129" s="1292"/>
      <c r="J129" s="1292"/>
      <c r="K129" s="186"/>
      <c r="L129" s="337"/>
      <c r="M129" s="337"/>
      <c r="N129" s="337"/>
      <c r="O129" s="337"/>
      <c r="P129" s="337"/>
      <c r="Q129" s="337"/>
    </row>
    <row r="130">
      <c r="A130" s="575"/>
      <c r="B130" s="337"/>
      <c r="C130" s="337"/>
      <c r="D130" s="337"/>
      <c r="E130" s="337"/>
      <c r="F130" s="337"/>
      <c r="G130" s="337"/>
      <c r="H130" s="1292"/>
      <c r="I130" s="1292"/>
      <c r="J130" s="1292"/>
      <c r="K130" s="186"/>
      <c r="L130" s="337"/>
      <c r="M130" s="337"/>
      <c r="N130" s="337"/>
      <c r="O130" s="337"/>
      <c r="P130" s="337"/>
      <c r="Q130" s="337"/>
    </row>
    <row r="131">
      <c r="A131" s="575"/>
      <c r="B131" s="337"/>
      <c r="C131" s="337"/>
      <c r="D131" s="337"/>
      <c r="E131" s="337"/>
      <c r="F131" s="337"/>
      <c r="G131" s="337"/>
      <c r="H131" s="1292"/>
      <c r="I131" s="1292"/>
      <c r="J131" s="1292"/>
      <c r="K131" s="186"/>
      <c r="L131" s="337"/>
      <c r="M131" s="337"/>
      <c r="N131" s="337"/>
      <c r="O131" s="337"/>
      <c r="P131" s="337"/>
      <c r="Q131" s="337"/>
    </row>
    <row r="132">
      <c r="A132" s="575"/>
      <c r="B132" s="337"/>
      <c r="C132" s="337"/>
      <c r="D132" s="337"/>
      <c r="E132" s="337"/>
      <c r="F132" s="337"/>
      <c r="G132" s="337"/>
      <c r="H132" s="1292"/>
      <c r="I132" s="1292"/>
      <c r="J132" s="1292"/>
      <c r="K132" s="186"/>
      <c r="L132" s="337"/>
      <c r="M132" s="337"/>
      <c r="N132" s="337"/>
      <c r="O132" s="337"/>
      <c r="P132" s="337"/>
      <c r="Q132" s="337"/>
    </row>
    <row r="133">
      <c r="A133" s="575"/>
      <c r="B133" s="337"/>
      <c r="C133" s="337"/>
      <c r="D133" s="337"/>
      <c r="E133" s="337"/>
      <c r="F133" s="337"/>
      <c r="G133" s="337"/>
      <c r="H133" s="1292"/>
      <c r="I133" s="1292"/>
      <c r="J133" s="1292"/>
      <c r="K133" s="186"/>
      <c r="L133" s="337"/>
      <c r="M133" s="337"/>
      <c r="N133" s="337"/>
      <c r="O133" s="337"/>
      <c r="P133" s="337"/>
      <c r="Q133" s="337"/>
    </row>
    <row r="134">
      <c r="A134" s="575"/>
      <c r="B134" s="337"/>
      <c r="C134" s="337"/>
      <c r="D134" s="337"/>
      <c r="E134" s="337"/>
      <c r="F134" s="337"/>
      <c r="G134" s="337"/>
      <c r="H134" s="1292"/>
      <c r="I134" s="1292"/>
      <c r="J134" s="1292"/>
      <c r="K134" s="186"/>
      <c r="L134" s="337"/>
      <c r="M134" s="337"/>
      <c r="N134" s="337"/>
      <c r="O134" s="337"/>
      <c r="P134" s="337"/>
      <c r="Q134" s="337"/>
    </row>
    <row r="135">
      <c r="A135" s="575"/>
      <c r="B135" s="337"/>
      <c r="C135" s="337"/>
      <c r="D135" s="337"/>
      <c r="E135" s="337"/>
      <c r="F135" s="337"/>
      <c r="G135" s="337"/>
      <c r="H135" s="1292"/>
      <c r="I135" s="1292"/>
      <c r="J135" s="1292"/>
      <c r="K135" s="186"/>
      <c r="L135" s="337"/>
      <c r="M135" s="337"/>
      <c r="N135" s="337"/>
      <c r="O135" s="337"/>
      <c r="P135" s="337"/>
      <c r="Q135" s="337"/>
    </row>
    <row r="136">
      <c r="A136" s="575"/>
      <c r="B136" s="337"/>
      <c r="C136" s="337"/>
      <c r="D136" s="337"/>
      <c r="E136" s="337"/>
      <c r="F136" s="337"/>
      <c r="G136" s="337"/>
      <c r="H136" s="1292"/>
      <c r="I136" s="1292"/>
      <c r="J136" s="1292"/>
      <c r="K136" s="186"/>
      <c r="L136" s="337"/>
      <c r="M136" s="337"/>
      <c r="N136" s="337"/>
      <c r="O136" s="337"/>
      <c r="P136" s="337"/>
      <c r="Q136" s="337"/>
    </row>
    <row r="137">
      <c r="A137" s="575"/>
      <c r="B137" s="337"/>
      <c r="C137" s="337"/>
      <c r="D137" s="337"/>
      <c r="E137" s="337"/>
      <c r="F137" s="337"/>
      <c r="G137" s="337"/>
      <c r="H137" s="1292"/>
      <c r="I137" s="1292"/>
      <c r="J137" s="1292"/>
      <c r="K137" s="186"/>
      <c r="L137" s="337"/>
      <c r="M137" s="337"/>
      <c r="N137" s="337"/>
      <c r="O137" s="337"/>
      <c r="P137" s="337"/>
      <c r="Q137" s="337"/>
    </row>
    <row r="138">
      <c r="A138" s="575"/>
      <c r="B138" s="337"/>
      <c r="C138" s="337"/>
      <c r="D138" s="337"/>
      <c r="E138" s="337"/>
      <c r="F138" s="337"/>
      <c r="G138" s="337"/>
      <c r="H138" s="1292"/>
      <c r="I138" s="1292"/>
      <c r="J138" s="1292"/>
      <c r="K138" s="186"/>
      <c r="L138" s="337"/>
      <c r="M138" s="337"/>
      <c r="N138" s="337"/>
      <c r="O138" s="337"/>
      <c r="P138" s="337"/>
      <c r="Q138" s="337"/>
    </row>
    <row r="139">
      <c r="A139" s="575"/>
      <c r="B139" s="337"/>
      <c r="C139" s="337"/>
      <c r="D139" s="337"/>
      <c r="E139" s="337"/>
      <c r="F139" s="337"/>
      <c r="G139" s="337"/>
      <c r="H139" s="1292"/>
      <c r="I139" s="1292"/>
      <c r="J139" s="1292"/>
      <c r="K139" s="186"/>
      <c r="L139" s="337"/>
      <c r="M139" s="337"/>
      <c r="N139" s="337"/>
      <c r="O139" s="337"/>
      <c r="P139" s="337"/>
      <c r="Q139" s="337"/>
    </row>
    <row r="140">
      <c r="A140" s="575"/>
      <c r="B140" s="337"/>
      <c r="C140" s="337"/>
      <c r="D140" s="337"/>
      <c r="E140" s="337"/>
      <c r="F140" s="337"/>
      <c r="G140" s="337"/>
      <c r="H140" s="1292"/>
      <c r="I140" s="1292"/>
      <c r="J140" s="1292"/>
      <c r="K140" s="186"/>
      <c r="L140" s="337"/>
      <c r="M140" s="337"/>
      <c r="N140" s="337"/>
      <c r="O140" s="337"/>
      <c r="P140" s="337"/>
      <c r="Q140" s="337"/>
    </row>
    <row r="141">
      <c r="A141" s="575"/>
      <c r="B141" s="337"/>
      <c r="C141" s="337"/>
      <c r="D141" s="337"/>
      <c r="E141" s="337"/>
      <c r="F141" s="337"/>
      <c r="G141" s="337"/>
      <c r="H141" s="1292"/>
      <c r="I141" s="1292"/>
      <c r="J141" s="1292"/>
      <c r="K141" s="186"/>
      <c r="L141" s="337"/>
      <c r="M141" s="337"/>
      <c r="N141" s="337"/>
      <c r="O141" s="337"/>
      <c r="P141" s="337"/>
      <c r="Q141" s="337"/>
    </row>
    <row r="142">
      <c r="A142" s="575"/>
      <c r="B142" s="337"/>
      <c r="C142" s="337"/>
      <c r="D142" s="337"/>
      <c r="E142" s="337"/>
      <c r="F142" s="337"/>
      <c r="G142" s="337"/>
      <c r="H142" s="1292"/>
      <c r="I142" s="1292"/>
      <c r="J142" s="1292"/>
      <c r="K142" s="186"/>
      <c r="L142" s="337"/>
      <c r="M142" s="337"/>
      <c r="N142" s="337"/>
      <c r="O142" s="337"/>
      <c r="P142" s="337"/>
      <c r="Q142" s="337"/>
    </row>
    <row r="143">
      <c r="A143" s="575"/>
      <c r="B143" s="337"/>
      <c r="C143" s="337"/>
      <c r="D143" s="337"/>
      <c r="E143" s="337"/>
      <c r="F143" s="337"/>
      <c r="G143" s="337"/>
      <c r="H143" s="1292"/>
      <c r="I143" s="1292"/>
      <c r="J143" s="1292"/>
      <c r="K143" s="186"/>
      <c r="L143" s="337"/>
      <c r="M143" s="337"/>
      <c r="N143" s="337"/>
      <c r="O143" s="337"/>
      <c r="P143" s="337"/>
      <c r="Q143" s="337"/>
    </row>
    <row r="144">
      <c r="A144" s="575"/>
      <c r="B144" s="337"/>
      <c r="C144" s="337"/>
      <c r="D144" s="337"/>
      <c r="E144" s="337"/>
      <c r="F144" s="337"/>
      <c r="G144" s="337"/>
      <c r="H144" s="1292"/>
      <c r="I144" s="1292"/>
      <c r="J144" s="1292"/>
      <c r="K144" s="186"/>
      <c r="L144" s="337"/>
      <c r="M144" s="337"/>
      <c r="N144" s="337"/>
      <c r="O144" s="337"/>
      <c r="P144" s="337"/>
      <c r="Q144" s="337"/>
    </row>
    <row r="145">
      <c r="A145" s="575"/>
      <c r="B145" s="337"/>
      <c r="C145" s="337"/>
      <c r="D145" s="337"/>
      <c r="E145" s="337"/>
      <c r="F145" s="337"/>
      <c r="G145" s="337"/>
      <c r="H145" s="1292"/>
      <c r="I145" s="1292"/>
      <c r="J145" s="1292"/>
      <c r="K145" s="186"/>
      <c r="L145" s="337"/>
      <c r="M145" s="337"/>
      <c r="N145" s="337"/>
      <c r="O145" s="337"/>
      <c r="P145" s="337"/>
      <c r="Q145" s="337"/>
    </row>
    <row r="146">
      <c r="A146" s="575"/>
      <c r="B146" s="337"/>
      <c r="C146" s="337"/>
      <c r="D146" s="337"/>
      <c r="E146" s="337"/>
      <c r="F146" s="337"/>
      <c r="G146" s="337"/>
      <c r="H146" s="1292"/>
      <c r="I146" s="1292"/>
      <c r="J146" s="1292"/>
      <c r="K146" s="186"/>
      <c r="L146" s="337"/>
      <c r="M146" s="337"/>
      <c r="N146" s="337"/>
      <c r="O146" s="337"/>
      <c r="P146" s="337"/>
      <c r="Q146" s="337"/>
    </row>
    <row r="147">
      <c r="A147" s="575"/>
      <c r="B147" s="337"/>
      <c r="C147" s="337"/>
      <c r="D147" s="337"/>
      <c r="E147" s="337"/>
      <c r="F147" s="337"/>
      <c r="G147" s="337"/>
      <c r="H147" s="1292"/>
      <c r="I147" s="1292"/>
      <c r="J147" s="1292"/>
      <c r="K147" s="186"/>
      <c r="L147" s="337"/>
      <c r="M147" s="337"/>
      <c r="N147" s="337"/>
      <c r="O147" s="337"/>
      <c r="P147" s="337"/>
      <c r="Q147" s="337"/>
    </row>
    <row r="148">
      <c r="A148" s="575"/>
      <c r="B148" s="337"/>
      <c r="C148" s="337"/>
      <c r="D148" s="337"/>
      <c r="E148" s="337"/>
      <c r="F148" s="337"/>
      <c r="G148" s="337"/>
      <c r="H148" s="1292"/>
      <c r="I148" s="1292"/>
      <c r="J148" s="1292"/>
      <c r="K148" s="186"/>
      <c r="L148" s="337"/>
      <c r="M148" s="337"/>
      <c r="N148" s="337"/>
      <c r="O148" s="337"/>
      <c r="P148" s="337"/>
      <c r="Q148" s="337"/>
    </row>
    <row r="149">
      <c r="A149" s="575"/>
      <c r="B149" s="337"/>
      <c r="C149" s="337"/>
      <c r="D149" s="337"/>
      <c r="E149" s="337"/>
      <c r="F149" s="337"/>
      <c r="G149" s="337"/>
      <c r="H149" s="1292"/>
      <c r="I149" s="1292"/>
      <c r="J149" s="1292"/>
      <c r="K149" s="186"/>
      <c r="L149" s="337"/>
      <c r="M149" s="337"/>
      <c r="N149" s="337"/>
      <c r="O149" s="337"/>
      <c r="P149" s="337"/>
      <c r="Q149" s="337"/>
    </row>
    <row r="150">
      <c r="A150" s="575"/>
      <c r="B150" s="337"/>
      <c r="C150" s="337"/>
      <c r="D150" s="337"/>
      <c r="E150" s="337"/>
      <c r="F150" s="337"/>
      <c r="G150" s="337"/>
      <c r="H150" s="1292"/>
      <c r="I150" s="1292"/>
      <c r="J150" s="1292"/>
      <c r="K150" s="186"/>
      <c r="L150" s="337"/>
      <c r="M150" s="337"/>
      <c r="N150" s="337"/>
      <c r="O150" s="337"/>
      <c r="P150" s="337"/>
      <c r="Q150" s="337"/>
    </row>
    <row r="151">
      <c r="A151" s="575"/>
      <c r="B151" s="337"/>
      <c r="C151" s="337"/>
      <c r="D151" s="337"/>
      <c r="E151" s="337"/>
      <c r="F151" s="337"/>
      <c r="G151" s="337"/>
      <c r="H151" s="1292"/>
      <c r="I151" s="1292"/>
      <c r="J151" s="1292"/>
      <c r="K151" s="186"/>
      <c r="L151" s="337"/>
      <c r="M151" s="337"/>
      <c r="N151" s="337"/>
      <c r="O151" s="337"/>
      <c r="P151" s="337"/>
      <c r="Q151" s="337"/>
    </row>
    <row r="152">
      <c r="A152" s="575"/>
      <c r="B152" s="337"/>
      <c r="C152" s="337"/>
      <c r="D152" s="337"/>
      <c r="E152" s="337"/>
      <c r="F152" s="337"/>
      <c r="G152" s="337"/>
      <c r="H152" s="1292"/>
      <c r="I152" s="1292"/>
      <c r="J152" s="1292"/>
      <c r="K152" s="186"/>
      <c r="L152" s="337"/>
      <c r="M152" s="337"/>
      <c r="N152" s="337"/>
      <c r="O152" s="337"/>
      <c r="P152" s="337"/>
      <c r="Q152" s="337"/>
    </row>
    <row r="153">
      <c r="A153" s="575"/>
      <c r="B153" s="337"/>
      <c r="C153" s="337"/>
      <c r="D153" s="337"/>
      <c r="E153" s="337"/>
      <c r="F153" s="337"/>
      <c r="G153" s="337"/>
      <c r="H153" s="1292"/>
      <c r="I153" s="1292"/>
      <c r="J153" s="1292"/>
      <c r="K153" s="186"/>
      <c r="L153" s="337"/>
      <c r="M153" s="337"/>
      <c r="N153" s="337"/>
      <c r="O153" s="337"/>
      <c r="P153" s="337"/>
      <c r="Q153" s="337"/>
    </row>
    <row r="154">
      <c r="A154" s="575"/>
      <c r="B154" s="337"/>
      <c r="C154" s="337"/>
      <c r="D154" s="337"/>
      <c r="E154" s="337"/>
      <c r="F154" s="337"/>
      <c r="G154" s="337"/>
      <c r="H154" s="1292"/>
      <c r="I154" s="1292"/>
      <c r="J154" s="1292"/>
      <c r="K154" s="186"/>
      <c r="L154" s="337"/>
      <c r="M154" s="337"/>
      <c r="N154" s="337"/>
      <c r="O154" s="337"/>
      <c r="P154" s="337"/>
      <c r="Q154" s="337"/>
    </row>
    <row r="155">
      <c r="A155" s="575"/>
      <c r="B155" s="337"/>
      <c r="C155" s="337"/>
      <c r="D155" s="337"/>
      <c r="E155" s="337"/>
      <c r="F155" s="337"/>
      <c r="G155" s="337"/>
      <c r="H155" s="1292"/>
      <c r="I155" s="1292"/>
      <c r="J155" s="1292"/>
      <c r="K155" s="186"/>
      <c r="L155" s="337"/>
      <c r="M155" s="337"/>
      <c r="N155" s="337"/>
      <c r="O155" s="337"/>
      <c r="P155" s="337"/>
      <c r="Q155" s="337"/>
    </row>
    <row r="156">
      <c r="A156" s="575"/>
      <c r="B156" s="337"/>
      <c r="C156" s="337"/>
      <c r="D156" s="337"/>
      <c r="E156" s="337"/>
      <c r="F156" s="337"/>
      <c r="G156" s="337"/>
      <c r="H156" s="1292"/>
      <c r="I156" s="1292"/>
      <c r="J156" s="1292"/>
      <c r="K156" s="186"/>
      <c r="L156" s="337"/>
      <c r="M156" s="337"/>
      <c r="N156" s="337"/>
      <c r="O156" s="337"/>
      <c r="P156" s="337"/>
      <c r="Q156" s="337"/>
    </row>
    <row r="157">
      <c r="A157" s="575"/>
      <c r="B157" s="337"/>
      <c r="C157" s="337"/>
      <c r="D157" s="337"/>
      <c r="E157" s="337"/>
      <c r="F157" s="337"/>
      <c r="G157" s="337"/>
      <c r="H157" s="1292"/>
      <c r="I157" s="1292"/>
      <c r="J157" s="1292"/>
      <c r="K157" s="186"/>
      <c r="L157" s="337"/>
      <c r="M157" s="337"/>
      <c r="N157" s="337"/>
      <c r="O157" s="337"/>
      <c r="P157" s="337"/>
      <c r="Q157" s="337"/>
    </row>
    <row r="158">
      <c r="A158" s="575"/>
      <c r="B158" s="337"/>
      <c r="C158" s="337"/>
      <c r="D158" s="337"/>
      <c r="E158" s="337"/>
      <c r="F158" s="337"/>
      <c r="G158" s="337"/>
      <c r="H158" s="1292"/>
      <c r="I158" s="1292"/>
      <c r="J158" s="1292"/>
      <c r="K158" s="186"/>
      <c r="L158" s="337"/>
      <c r="M158" s="337"/>
      <c r="N158" s="337"/>
      <c r="O158" s="337"/>
      <c r="P158" s="337"/>
      <c r="Q158" s="337"/>
    </row>
    <row r="159">
      <c r="A159" s="575"/>
      <c r="B159" s="337"/>
      <c r="C159" s="337"/>
      <c r="D159" s="337"/>
      <c r="E159" s="337"/>
      <c r="F159" s="337"/>
      <c r="G159" s="337"/>
      <c r="H159" s="1292"/>
      <c r="I159" s="1292"/>
      <c r="J159" s="1292"/>
      <c r="K159" s="186"/>
      <c r="L159" s="337"/>
      <c r="M159" s="337"/>
      <c r="N159" s="337"/>
      <c r="O159" s="337"/>
      <c r="P159" s="337"/>
      <c r="Q159" s="337"/>
    </row>
    <row r="160">
      <c r="A160" s="575"/>
      <c r="B160" s="337"/>
      <c r="C160" s="337"/>
      <c r="D160" s="337"/>
      <c r="E160" s="337"/>
      <c r="F160" s="337"/>
      <c r="G160" s="337"/>
      <c r="H160" s="1292"/>
      <c r="I160" s="1292"/>
      <c r="J160" s="1292"/>
      <c r="K160" s="186"/>
      <c r="L160" s="337"/>
      <c r="M160" s="337"/>
      <c r="N160" s="337"/>
      <c r="O160" s="337"/>
      <c r="P160" s="337"/>
      <c r="Q160" s="337"/>
    </row>
    <row r="161">
      <c r="A161" s="575"/>
      <c r="B161" s="337"/>
      <c r="C161" s="337"/>
      <c r="D161" s="337"/>
      <c r="E161" s="337"/>
      <c r="F161" s="337"/>
      <c r="G161" s="337"/>
      <c r="H161" s="1292"/>
      <c r="I161" s="1292"/>
      <c r="J161" s="1292"/>
      <c r="K161" s="186"/>
      <c r="L161" s="337"/>
      <c r="M161" s="337"/>
      <c r="N161" s="337"/>
      <c r="O161" s="337"/>
      <c r="P161" s="337"/>
      <c r="Q161" s="337"/>
    </row>
    <row r="162">
      <c r="A162" s="575"/>
      <c r="B162" s="337"/>
      <c r="C162" s="337"/>
      <c r="D162" s="337"/>
      <c r="E162" s="337"/>
      <c r="F162" s="337"/>
      <c r="G162" s="337"/>
      <c r="H162" s="1292"/>
      <c r="I162" s="1292"/>
      <c r="J162" s="1292"/>
      <c r="K162" s="186"/>
      <c r="L162" s="337"/>
      <c r="M162" s="337"/>
      <c r="N162" s="337"/>
      <c r="O162" s="337"/>
      <c r="P162" s="337"/>
      <c r="Q162" s="337"/>
    </row>
    <row r="163">
      <c r="A163" s="575"/>
      <c r="B163" s="337"/>
      <c r="C163" s="337"/>
      <c r="D163" s="337"/>
      <c r="E163" s="337"/>
      <c r="F163" s="337"/>
      <c r="G163" s="337"/>
      <c r="H163" s="1292"/>
      <c r="I163" s="1292"/>
      <c r="J163" s="1292"/>
      <c r="K163" s="186"/>
      <c r="L163" s="337"/>
      <c r="M163" s="337"/>
      <c r="N163" s="337"/>
      <c r="O163" s="337"/>
      <c r="P163" s="337"/>
      <c r="Q163" s="337"/>
    </row>
    <row r="164">
      <c r="A164" s="575"/>
      <c r="B164" s="337"/>
      <c r="C164" s="337"/>
      <c r="D164" s="337"/>
      <c r="E164" s="337"/>
      <c r="F164" s="337"/>
      <c r="G164" s="337"/>
      <c r="H164" s="1292"/>
      <c r="I164" s="1292"/>
      <c r="J164" s="1292"/>
      <c r="K164" s="186"/>
      <c r="L164" s="337"/>
      <c r="M164" s="337"/>
      <c r="N164" s="337"/>
      <c r="O164" s="337"/>
      <c r="P164" s="337"/>
      <c r="Q164" s="337"/>
    </row>
    <row r="165">
      <c r="A165" s="575"/>
      <c r="B165" s="337"/>
      <c r="C165" s="337"/>
      <c r="D165" s="337"/>
      <c r="E165" s="337"/>
      <c r="F165" s="337"/>
      <c r="G165" s="337"/>
      <c r="H165" s="1292"/>
      <c r="I165" s="1292"/>
      <c r="J165" s="1292"/>
      <c r="K165" s="186"/>
      <c r="L165" s="337"/>
      <c r="M165" s="337"/>
      <c r="N165" s="337"/>
      <c r="O165" s="337"/>
      <c r="P165" s="337"/>
      <c r="Q165" s="337"/>
    </row>
    <row r="166">
      <c r="A166" s="575"/>
      <c r="B166" s="337"/>
      <c r="C166" s="337"/>
      <c r="D166" s="337"/>
      <c r="E166" s="337"/>
      <c r="F166" s="337"/>
      <c r="G166" s="337"/>
      <c r="H166" s="1292"/>
      <c r="I166" s="1292"/>
      <c r="J166" s="1292"/>
      <c r="K166" s="186"/>
      <c r="L166" s="337"/>
      <c r="M166" s="337"/>
      <c r="N166" s="337"/>
      <c r="O166" s="337"/>
      <c r="P166" s="337"/>
      <c r="Q166" s="337"/>
    </row>
    <row r="167">
      <c r="A167" s="575"/>
      <c r="B167" s="337"/>
      <c r="C167" s="337"/>
      <c r="D167" s="337"/>
      <c r="E167" s="337"/>
      <c r="F167" s="337"/>
      <c r="G167" s="337"/>
      <c r="H167" s="1292"/>
      <c r="I167" s="1292"/>
      <c r="J167" s="1292"/>
      <c r="K167" s="186"/>
      <c r="L167" s="337"/>
      <c r="M167" s="337"/>
      <c r="N167" s="337"/>
      <c r="O167" s="337"/>
      <c r="P167" s="337"/>
      <c r="Q167" s="337"/>
    </row>
    <row r="168">
      <c r="A168" s="575"/>
      <c r="B168" s="337"/>
      <c r="C168" s="337"/>
      <c r="D168" s="337"/>
      <c r="E168" s="337"/>
      <c r="F168" s="337"/>
      <c r="G168" s="337"/>
      <c r="H168" s="1292"/>
      <c r="I168" s="1292"/>
      <c r="J168" s="1292"/>
      <c r="K168" s="186"/>
      <c r="L168" s="337"/>
      <c r="M168" s="337"/>
      <c r="N168" s="337"/>
      <c r="O168" s="337"/>
      <c r="P168" s="337"/>
      <c r="Q168" s="337"/>
    </row>
    <row r="169">
      <c r="A169" s="575"/>
      <c r="B169" s="337"/>
      <c r="C169" s="337"/>
      <c r="D169" s="337"/>
      <c r="E169" s="337"/>
      <c r="F169" s="337"/>
      <c r="G169" s="337"/>
      <c r="H169" s="1292"/>
      <c r="I169" s="1292"/>
      <c r="J169" s="1292"/>
      <c r="K169" s="186"/>
      <c r="L169" s="337"/>
      <c r="M169" s="337"/>
      <c r="N169" s="337"/>
      <c r="O169" s="337"/>
      <c r="P169" s="337"/>
      <c r="Q169" s="337"/>
    </row>
    <row r="170">
      <c r="A170" s="575"/>
      <c r="B170" s="337"/>
      <c r="C170" s="337"/>
      <c r="D170" s="337"/>
      <c r="E170" s="337"/>
      <c r="F170" s="337"/>
      <c r="G170" s="337"/>
      <c r="H170" s="1292"/>
      <c r="I170" s="1292"/>
      <c r="J170" s="1292"/>
      <c r="K170" s="186"/>
      <c r="L170" s="337"/>
      <c r="M170" s="337"/>
      <c r="N170" s="337"/>
      <c r="O170" s="337"/>
      <c r="P170" s="337"/>
      <c r="Q170" s="337"/>
    </row>
    <row r="171">
      <c r="A171" s="575"/>
      <c r="B171" s="337"/>
      <c r="C171" s="337"/>
      <c r="D171" s="337"/>
      <c r="E171" s="337"/>
      <c r="F171" s="337"/>
      <c r="G171" s="337"/>
      <c r="H171" s="1292"/>
      <c r="I171" s="1292"/>
      <c r="J171" s="1292"/>
      <c r="K171" s="186"/>
      <c r="L171" s="337"/>
      <c r="M171" s="337"/>
      <c r="N171" s="337"/>
      <c r="O171" s="337"/>
      <c r="P171" s="337"/>
      <c r="Q171" s="337"/>
    </row>
    <row r="172">
      <c r="A172" s="575"/>
      <c r="B172" s="337"/>
      <c r="C172" s="337"/>
      <c r="D172" s="337"/>
      <c r="E172" s="337"/>
      <c r="F172" s="337"/>
      <c r="G172" s="337"/>
      <c r="H172" s="1292"/>
      <c r="I172" s="1292"/>
      <c r="J172" s="1292"/>
      <c r="K172" s="186"/>
      <c r="L172" s="337"/>
      <c r="M172" s="337"/>
      <c r="N172" s="337"/>
      <c r="O172" s="337"/>
      <c r="P172" s="337"/>
      <c r="Q172" s="337"/>
    </row>
    <row r="173">
      <c r="A173" s="575"/>
      <c r="B173" s="337"/>
      <c r="C173" s="337"/>
      <c r="D173" s="337"/>
      <c r="E173" s="337"/>
      <c r="F173" s="337"/>
      <c r="G173" s="337"/>
      <c r="H173" s="1292"/>
      <c r="I173" s="1292"/>
      <c r="J173" s="1292"/>
      <c r="K173" s="186"/>
      <c r="L173" s="337"/>
      <c r="M173" s="337"/>
      <c r="N173" s="337"/>
      <c r="O173" s="337"/>
      <c r="P173" s="337"/>
      <c r="Q173" s="337"/>
    </row>
    <row r="174">
      <c r="A174" s="575"/>
      <c r="B174" s="337"/>
      <c r="C174" s="337"/>
      <c r="D174" s="337"/>
      <c r="E174" s="337"/>
      <c r="F174" s="337"/>
      <c r="G174" s="337"/>
      <c r="H174" s="1292"/>
      <c r="I174" s="1292"/>
      <c r="J174" s="1292"/>
      <c r="K174" s="186"/>
      <c r="L174" s="337"/>
      <c r="M174" s="337"/>
      <c r="N174" s="337"/>
      <c r="O174" s="337"/>
      <c r="P174" s="337"/>
      <c r="Q174" s="337"/>
    </row>
    <row r="175">
      <c r="A175" s="575"/>
      <c r="B175" s="337"/>
      <c r="C175" s="337"/>
      <c r="D175" s="337"/>
      <c r="E175" s="337"/>
      <c r="F175" s="337"/>
      <c r="G175" s="337"/>
      <c r="H175" s="1292"/>
      <c r="I175" s="1292"/>
      <c r="J175" s="1292"/>
      <c r="K175" s="186"/>
      <c r="L175" s="337"/>
      <c r="M175" s="337"/>
      <c r="N175" s="337"/>
      <c r="O175" s="337"/>
      <c r="P175" s="337"/>
      <c r="Q175" s="337"/>
    </row>
    <row r="176">
      <c r="A176" s="575"/>
      <c r="B176" s="337"/>
      <c r="C176" s="337"/>
      <c r="D176" s="337"/>
      <c r="E176" s="337"/>
      <c r="F176" s="337"/>
      <c r="G176" s="337"/>
      <c r="H176" s="1292"/>
      <c r="I176" s="1292"/>
      <c r="J176" s="1292"/>
      <c r="K176" s="186"/>
      <c r="L176" s="337"/>
      <c r="M176" s="337"/>
      <c r="N176" s="337"/>
      <c r="O176" s="337"/>
      <c r="P176" s="337"/>
      <c r="Q176" s="337"/>
    </row>
    <row r="177">
      <c r="A177" s="575"/>
      <c r="B177" s="337"/>
      <c r="C177" s="337"/>
      <c r="D177" s="337"/>
      <c r="E177" s="337"/>
      <c r="F177" s="337"/>
      <c r="G177" s="337"/>
      <c r="H177" s="1292"/>
      <c r="I177" s="1292"/>
      <c r="J177" s="1292"/>
      <c r="K177" s="186"/>
      <c r="L177" s="337"/>
      <c r="M177" s="337"/>
      <c r="N177" s="337"/>
      <c r="O177" s="337"/>
      <c r="P177" s="337"/>
      <c r="Q177" s="337"/>
    </row>
    <row r="178">
      <c r="A178" s="575"/>
      <c r="B178" s="337"/>
      <c r="C178" s="337"/>
      <c r="D178" s="337"/>
      <c r="E178" s="337"/>
      <c r="F178" s="337"/>
      <c r="G178" s="337"/>
      <c r="H178" s="1292"/>
      <c r="I178" s="1292"/>
      <c r="J178" s="1292"/>
      <c r="K178" s="186"/>
      <c r="L178" s="337"/>
      <c r="M178" s="337"/>
      <c r="N178" s="337"/>
      <c r="O178" s="337"/>
      <c r="P178" s="337"/>
      <c r="Q178" s="337"/>
    </row>
    <row r="179">
      <c r="A179" s="575"/>
      <c r="B179" s="337"/>
      <c r="C179" s="337"/>
      <c r="D179" s="337"/>
      <c r="E179" s="337"/>
      <c r="F179" s="337"/>
      <c r="G179" s="337"/>
      <c r="H179" s="1292"/>
      <c r="I179" s="1292"/>
      <c r="J179" s="1292"/>
      <c r="K179" s="186"/>
      <c r="L179" s="337"/>
      <c r="M179" s="337"/>
      <c r="N179" s="337"/>
      <c r="O179" s="337"/>
      <c r="P179" s="337"/>
      <c r="Q179" s="337"/>
    </row>
    <row r="180">
      <c r="A180" s="575"/>
      <c r="B180" s="337"/>
      <c r="C180" s="337"/>
      <c r="D180" s="337"/>
      <c r="E180" s="337"/>
      <c r="F180" s="337"/>
      <c r="G180" s="337"/>
      <c r="H180" s="1292"/>
      <c r="I180" s="1292"/>
      <c r="J180" s="1292"/>
      <c r="K180" s="186"/>
      <c r="L180" s="337"/>
      <c r="M180" s="337"/>
      <c r="N180" s="337"/>
      <c r="O180" s="337"/>
      <c r="P180" s="337"/>
      <c r="Q180" s="337"/>
    </row>
    <row r="181">
      <c r="A181" s="575"/>
      <c r="B181" s="337"/>
      <c r="C181" s="337"/>
      <c r="D181" s="337"/>
      <c r="E181" s="337"/>
      <c r="F181" s="337"/>
      <c r="G181" s="337"/>
      <c r="H181" s="1292"/>
      <c r="I181" s="1292"/>
      <c r="J181" s="1292"/>
      <c r="K181" s="186"/>
      <c r="L181" s="337"/>
      <c r="M181" s="337"/>
      <c r="N181" s="337"/>
      <c r="O181" s="337"/>
      <c r="P181" s="337"/>
      <c r="Q181" s="337"/>
    </row>
    <row r="182">
      <c r="A182" s="575"/>
      <c r="F182" s="337"/>
      <c r="H182" s="1293"/>
      <c r="I182" s="1293"/>
      <c r="J182" s="1293"/>
      <c r="K182" s="186"/>
    </row>
    <row r="183">
      <c r="A183" s="575"/>
      <c r="F183" s="337"/>
      <c r="H183" s="1293"/>
      <c r="I183" s="1293"/>
      <c r="J183" s="1293"/>
      <c r="K183" s="186"/>
    </row>
    <row r="184">
      <c r="A184" s="575"/>
      <c r="F184" s="337"/>
      <c r="H184" s="1293"/>
      <c r="I184" s="1293"/>
      <c r="J184" s="1293"/>
      <c r="K184" s="186"/>
    </row>
    <row r="185">
      <c r="A185" s="575"/>
      <c r="F185" s="337"/>
      <c r="H185" s="1293"/>
      <c r="I185" s="1293"/>
      <c r="J185" s="1293"/>
      <c r="K185" s="186"/>
    </row>
    <row r="186">
      <c r="A186" s="575"/>
      <c r="F186" s="337"/>
      <c r="H186" s="1293"/>
      <c r="I186" s="1293"/>
      <c r="J186" s="1293"/>
      <c r="K186" s="186"/>
    </row>
    <row r="187">
      <c r="A187" s="575"/>
      <c r="F187" s="337"/>
      <c r="H187" s="1293"/>
      <c r="I187" s="1293"/>
      <c r="J187" s="1293"/>
      <c r="K187" s="186"/>
    </row>
    <row r="188">
      <c r="A188" s="575"/>
      <c r="F188" s="337"/>
      <c r="H188" s="1293"/>
      <c r="I188" s="1293"/>
      <c r="J188" s="1293"/>
      <c r="K188" s="186"/>
    </row>
    <row r="189">
      <c r="A189" s="575"/>
      <c r="F189" s="337"/>
      <c r="H189" s="1293"/>
      <c r="I189" s="1293"/>
      <c r="J189" s="1293"/>
      <c r="K189" s="186"/>
    </row>
    <row r="190">
      <c r="A190" s="575"/>
      <c r="F190" s="337"/>
      <c r="H190" s="1293"/>
      <c r="I190" s="1293"/>
      <c r="J190" s="1293"/>
      <c r="K190" s="186"/>
    </row>
    <row r="191">
      <c r="A191" s="575"/>
      <c r="F191" s="337"/>
      <c r="H191" s="1293"/>
      <c r="I191" s="1293"/>
      <c r="J191" s="1293"/>
      <c r="K191" s="186"/>
    </row>
    <row r="192">
      <c r="A192" s="575"/>
      <c r="F192" s="337"/>
      <c r="H192" s="1293"/>
      <c r="I192" s="1293"/>
      <c r="J192" s="1293"/>
      <c r="K192" s="186"/>
    </row>
    <row r="193">
      <c r="A193" s="575"/>
      <c r="F193" s="337"/>
      <c r="H193" s="1293"/>
      <c r="I193" s="1293"/>
      <c r="J193" s="1293"/>
      <c r="K193" s="186"/>
    </row>
    <row r="194">
      <c r="A194" s="575"/>
      <c r="F194" s="337"/>
      <c r="H194" s="1293"/>
      <c r="I194" s="1293"/>
      <c r="J194" s="1293"/>
      <c r="K194" s="186"/>
    </row>
    <row r="195">
      <c r="A195" s="575"/>
      <c r="F195" s="337"/>
      <c r="H195" s="1293"/>
      <c r="I195" s="1293"/>
      <c r="J195" s="1293"/>
      <c r="K195" s="186"/>
    </row>
    <row r="196">
      <c r="A196" s="575"/>
      <c r="F196" s="337"/>
      <c r="H196" s="1293"/>
      <c r="I196" s="1293"/>
      <c r="J196" s="1293"/>
      <c r="K196" s="186"/>
    </row>
    <row r="197">
      <c r="A197" s="575"/>
      <c r="F197" s="337"/>
      <c r="H197" s="1293"/>
      <c r="I197" s="1293"/>
      <c r="J197" s="1293"/>
      <c r="K197" s="186"/>
    </row>
    <row r="198">
      <c r="A198" s="575"/>
      <c r="F198" s="337"/>
      <c r="H198" s="1293"/>
      <c r="I198" s="1293"/>
      <c r="J198" s="1293"/>
      <c r="K198" s="186"/>
    </row>
    <row r="199">
      <c r="A199" s="575"/>
      <c r="F199" s="337"/>
      <c r="H199" s="1293"/>
      <c r="I199" s="1293"/>
      <c r="J199" s="1293"/>
      <c r="K199" s="186"/>
    </row>
    <row r="200">
      <c r="A200" s="575"/>
      <c r="F200" s="337"/>
      <c r="H200" s="1293"/>
      <c r="I200" s="1293"/>
      <c r="J200" s="1293"/>
      <c r="K200" s="186"/>
    </row>
    <row r="201">
      <c r="A201" s="575"/>
      <c r="F201" s="337"/>
      <c r="H201" s="1293"/>
      <c r="I201" s="1293"/>
      <c r="J201" s="1293"/>
      <c r="K201" s="186"/>
    </row>
    <row r="202">
      <c r="A202" s="575"/>
      <c r="F202" s="337"/>
      <c r="H202" s="1293"/>
      <c r="I202" s="1293"/>
      <c r="J202" s="1293"/>
      <c r="K202" s="186"/>
    </row>
    <row r="203">
      <c r="A203" s="575"/>
      <c r="F203" s="337"/>
      <c r="H203" s="1293"/>
      <c r="I203" s="1293"/>
      <c r="J203" s="1293"/>
      <c r="K203" s="186"/>
    </row>
    <row r="204">
      <c r="A204" s="575"/>
      <c r="F204" s="337"/>
      <c r="H204" s="1293"/>
      <c r="I204" s="1293"/>
      <c r="J204" s="1293"/>
      <c r="K204" s="186"/>
    </row>
    <row r="205">
      <c r="A205" s="575"/>
      <c r="F205" s="337"/>
      <c r="H205" s="1293"/>
      <c r="I205" s="1293"/>
      <c r="J205" s="1293"/>
      <c r="K205" s="186"/>
    </row>
    <row r="206">
      <c r="A206" s="575"/>
      <c r="F206" s="337"/>
      <c r="H206" s="1293"/>
      <c r="I206" s="1293"/>
      <c r="J206" s="1293"/>
      <c r="K206" s="186"/>
    </row>
    <row r="207">
      <c r="A207" s="575"/>
      <c r="F207" s="337"/>
      <c r="H207" s="1293"/>
      <c r="I207" s="1293"/>
      <c r="J207" s="1293"/>
      <c r="K207" s="186"/>
    </row>
    <row r="208">
      <c r="A208" s="575"/>
      <c r="F208" s="337"/>
      <c r="H208" s="1293"/>
      <c r="I208" s="1293"/>
      <c r="J208" s="1293"/>
      <c r="K208" s="186"/>
    </row>
    <row r="209">
      <c r="A209" s="575"/>
      <c r="F209" s="337"/>
      <c r="H209" s="1293"/>
      <c r="I209" s="1293"/>
      <c r="J209" s="1293"/>
      <c r="K209" s="186"/>
    </row>
    <row r="210">
      <c r="A210" s="575"/>
      <c r="F210" s="337"/>
      <c r="H210" s="1293"/>
      <c r="I210" s="1293"/>
      <c r="J210" s="1293"/>
      <c r="K210" s="186"/>
    </row>
    <row r="211">
      <c r="A211" s="575"/>
      <c r="F211" s="337"/>
      <c r="H211" s="1293"/>
      <c r="I211" s="1293"/>
      <c r="J211" s="1293"/>
      <c r="K211" s="186"/>
    </row>
    <row r="212">
      <c r="A212" s="575"/>
      <c r="F212" s="337"/>
      <c r="H212" s="1293"/>
      <c r="I212" s="1293"/>
      <c r="J212" s="1293"/>
      <c r="K212" s="186"/>
    </row>
    <row r="213">
      <c r="A213" s="575"/>
      <c r="F213" s="337"/>
      <c r="H213" s="1293"/>
      <c r="I213" s="1293"/>
      <c r="J213" s="1293"/>
      <c r="K213" s="186"/>
    </row>
    <row r="214">
      <c r="A214" s="575"/>
      <c r="F214" s="337"/>
      <c r="H214" s="1293"/>
      <c r="I214" s="1293"/>
      <c r="J214" s="1293"/>
      <c r="K214" s="186"/>
    </row>
    <row r="215">
      <c r="A215" s="575"/>
      <c r="F215" s="337"/>
      <c r="H215" s="1293"/>
      <c r="I215" s="1293"/>
      <c r="J215" s="1293"/>
      <c r="K215" s="186"/>
    </row>
    <row r="216">
      <c r="A216" s="575"/>
      <c r="F216" s="337"/>
      <c r="H216" s="1293"/>
      <c r="I216" s="1293"/>
      <c r="J216" s="1293"/>
      <c r="K216" s="186"/>
    </row>
    <row r="217">
      <c r="A217" s="575"/>
      <c r="F217" s="337"/>
      <c r="H217" s="1293"/>
      <c r="I217" s="1293"/>
      <c r="J217" s="1293"/>
      <c r="K217" s="186"/>
    </row>
    <row r="218">
      <c r="A218" s="575"/>
      <c r="F218" s="337"/>
      <c r="H218" s="1293"/>
      <c r="I218" s="1293"/>
      <c r="J218" s="1293"/>
      <c r="K218" s="186"/>
    </row>
    <row r="219">
      <c r="A219" s="575"/>
      <c r="F219" s="337"/>
      <c r="H219" s="1293"/>
      <c r="I219" s="1293"/>
      <c r="J219" s="1293"/>
      <c r="K219" s="186"/>
    </row>
    <row r="220">
      <c r="A220" s="575"/>
      <c r="F220" s="337"/>
      <c r="H220" s="1293"/>
      <c r="I220" s="1293"/>
      <c r="J220" s="1293"/>
      <c r="K220" s="186"/>
    </row>
    <row r="221">
      <c r="A221" s="575"/>
      <c r="F221" s="337"/>
      <c r="H221" s="1293"/>
      <c r="I221" s="1293"/>
      <c r="J221" s="1293"/>
      <c r="K221" s="186"/>
    </row>
    <row r="222">
      <c r="A222" s="575"/>
      <c r="F222" s="337"/>
      <c r="H222" s="1293"/>
      <c r="I222" s="1293"/>
      <c r="J222" s="1293"/>
      <c r="K222" s="186"/>
    </row>
    <row r="223">
      <c r="A223" s="575"/>
      <c r="F223" s="337"/>
      <c r="H223" s="1293"/>
      <c r="I223" s="1293"/>
      <c r="J223" s="1293"/>
      <c r="K223" s="186"/>
    </row>
    <row r="224">
      <c r="A224" s="575"/>
      <c r="F224" s="337"/>
      <c r="H224" s="1293"/>
      <c r="I224" s="1293"/>
      <c r="J224" s="1293"/>
      <c r="K224" s="186"/>
    </row>
    <row r="225">
      <c r="A225" s="575"/>
      <c r="F225" s="337"/>
      <c r="H225" s="1293"/>
      <c r="I225" s="1293"/>
      <c r="J225" s="1293"/>
      <c r="K225" s="186"/>
    </row>
    <row r="226">
      <c r="A226" s="575"/>
      <c r="F226" s="337"/>
      <c r="H226" s="1293"/>
      <c r="I226" s="1293"/>
      <c r="J226" s="1293"/>
      <c r="K226" s="186"/>
    </row>
    <row r="227">
      <c r="A227" s="575"/>
      <c r="F227" s="337"/>
      <c r="H227" s="1293"/>
      <c r="I227" s="1293"/>
      <c r="J227" s="1293"/>
      <c r="K227" s="186"/>
    </row>
    <row r="228">
      <c r="A228" s="575"/>
      <c r="F228" s="337"/>
      <c r="H228" s="1293"/>
      <c r="I228" s="1293"/>
      <c r="J228" s="1293"/>
      <c r="K228" s="186"/>
    </row>
    <row r="229">
      <c r="A229" s="575"/>
      <c r="F229" s="337"/>
      <c r="H229" s="1293"/>
      <c r="I229" s="1293"/>
      <c r="J229" s="1293"/>
      <c r="K229" s="186"/>
    </row>
    <row r="230">
      <c r="A230" s="575"/>
      <c r="F230" s="337"/>
      <c r="H230" s="1293"/>
      <c r="I230" s="1293"/>
      <c r="J230" s="1293"/>
      <c r="K230" s="186"/>
    </row>
    <row r="231">
      <c r="A231" s="575"/>
      <c r="F231" s="337"/>
      <c r="H231" s="1293"/>
      <c r="I231" s="1293"/>
      <c r="J231" s="1293"/>
      <c r="K231" s="186"/>
    </row>
    <row r="232">
      <c r="A232" s="575"/>
      <c r="F232" s="337"/>
      <c r="H232" s="1293"/>
      <c r="I232" s="1293"/>
      <c r="J232" s="1293"/>
      <c r="K232" s="186"/>
    </row>
    <row r="233">
      <c r="A233" s="575"/>
      <c r="F233" s="337"/>
      <c r="H233" s="1293"/>
      <c r="I233" s="1293"/>
      <c r="J233" s="1293"/>
      <c r="K233" s="186"/>
    </row>
    <row r="234">
      <c r="A234" s="575"/>
      <c r="F234" s="337"/>
      <c r="H234" s="1293"/>
      <c r="I234" s="1293"/>
      <c r="J234" s="1293"/>
      <c r="K234" s="186"/>
    </row>
    <row r="235">
      <c r="A235" s="575"/>
      <c r="F235" s="337"/>
      <c r="H235" s="1293"/>
      <c r="I235" s="1293"/>
      <c r="J235" s="1293"/>
      <c r="K235" s="186"/>
    </row>
    <row r="236">
      <c r="A236" s="575"/>
      <c r="F236" s="337"/>
      <c r="H236" s="1293"/>
      <c r="I236" s="1293"/>
      <c r="J236" s="1293"/>
      <c r="K236" s="186"/>
    </row>
    <row r="237">
      <c r="A237" s="575"/>
      <c r="F237" s="337"/>
      <c r="H237" s="1293"/>
      <c r="I237" s="1293"/>
      <c r="J237" s="1293"/>
      <c r="K237" s="186"/>
    </row>
    <row r="238">
      <c r="A238" s="575"/>
      <c r="F238" s="337"/>
      <c r="H238" s="1293"/>
      <c r="I238" s="1293"/>
      <c r="J238" s="1293"/>
      <c r="K238" s="186"/>
    </row>
    <row r="239">
      <c r="A239" s="575"/>
      <c r="F239" s="337"/>
      <c r="H239" s="1293"/>
      <c r="I239" s="1293"/>
      <c r="J239" s="1293"/>
      <c r="K239" s="186"/>
    </row>
    <row r="240">
      <c r="A240" s="575"/>
      <c r="F240" s="337"/>
      <c r="H240" s="1293"/>
      <c r="I240" s="1293"/>
      <c r="J240" s="1293"/>
      <c r="K240" s="186"/>
    </row>
    <row r="241">
      <c r="A241" s="575"/>
      <c r="F241" s="337"/>
      <c r="H241" s="1293"/>
      <c r="I241" s="1293"/>
      <c r="J241" s="1293"/>
      <c r="K241" s="186"/>
    </row>
    <row r="242">
      <c r="A242" s="575"/>
      <c r="F242" s="337"/>
      <c r="H242" s="1293"/>
      <c r="I242" s="1293"/>
      <c r="J242" s="1293"/>
      <c r="K242" s="186"/>
    </row>
    <row r="243">
      <c r="A243" s="575"/>
      <c r="F243" s="337"/>
      <c r="H243" s="1293"/>
      <c r="I243" s="1293"/>
      <c r="J243" s="1293"/>
      <c r="K243" s="186"/>
    </row>
    <row r="244">
      <c r="A244" s="575"/>
      <c r="F244" s="337"/>
      <c r="H244" s="1293"/>
      <c r="I244" s="1293"/>
      <c r="J244" s="1293"/>
      <c r="K244" s="186"/>
    </row>
    <row r="245">
      <c r="A245" s="575"/>
      <c r="F245" s="337"/>
      <c r="H245" s="1293"/>
      <c r="I245" s="1293"/>
      <c r="J245" s="1293"/>
      <c r="K245" s="186"/>
    </row>
    <row r="246">
      <c r="A246" s="575"/>
      <c r="F246" s="337"/>
      <c r="H246" s="1293"/>
      <c r="I246" s="1293"/>
      <c r="J246" s="1293"/>
      <c r="K246" s="186"/>
    </row>
    <row r="247">
      <c r="A247" s="575"/>
      <c r="F247" s="337"/>
      <c r="H247" s="1293"/>
      <c r="I247" s="1293"/>
      <c r="J247" s="1293"/>
      <c r="K247" s="186"/>
    </row>
    <row r="248">
      <c r="A248" s="575"/>
      <c r="F248" s="337"/>
      <c r="H248" s="1293"/>
      <c r="I248" s="1293"/>
      <c r="J248" s="1293"/>
      <c r="K248" s="186"/>
    </row>
    <row r="249">
      <c r="A249" s="575"/>
      <c r="F249" s="337"/>
      <c r="H249" s="1293"/>
      <c r="I249" s="1293"/>
      <c r="J249" s="1293"/>
      <c r="K249" s="186"/>
    </row>
    <row r="250">
      <c r="A250" s="575"/>
      <c r="F250" s="337"/>
      <c r="H250" s="1293"/>
      <c r="I250" s="1293"/>
      <c r="J250" s="1293"/>
      <c r="K250" s="186"/>
    </row>
    <row r="251">
      <c r="A251" s="575"/>
      <c r="F251" s="337"/>
      <c r="H251" s="1293"/>
      <c r="I251" s="1293"/>
      <c r="J251" s="1293"/>
      <c r="K251" s="186"/>
    </row>
    <row r="252">
      <c r="A252" s="575"/>
      <c r="F252" s="337"/>
      <c r="H252" s="1293"/>
      <c r="I252" s="1293"/>
      <c r="J252" s="1293"/>
      <c r="K252" s="186"/>
    </row>
    <row r="253">
      <c r="A253" s="575"/>
      <c r="F253" s="337"/>
      <c r="H253" s="1293"/>
      <c r="I253" s="1293"/>
      <c r="J253" s="1293"/>
      <c r="K253" s="186"/>
    </row>
    <row r="254">
      <c r="A254" s="575"/>
      <c r="F254" s="337"/>
      <c r="H254" s="1293"/>
      <c r="I254" s="1293"/>
      <c r="J254" s="1293"/>
      <c r="K254" s="186"/>
    </row>
    <row r="255">
      <c r="A255" s="575"/>
      <c r="F255" s="337"/>
      <c r="H255" s="1293"/>
      <c r="I255" s="1293"/>
      <c r="J255" s="1293"/>
      <c r="K255" s="186"/>
    </row>
    <row r="256">
      <c r="A256" s="575"/>
      <c r="F256" s="337"/>
      <c r="H256" s="1293"/>
      <c r="I256" s="1293"/>
      <c r="J256" s="1293"/>
      <c r="K256" s="186"/>
    </row>
    <row r="257">
      <c r="A257" s="575"/>
      <c r="F257" s="337"/>
      <c r="H257" s="1293"/>
      <c r="I257" s="1293"/>
      <c r="J257" s="1293"/>
      <c r="K257" s="186"/>
    </row>
    <row r="258">
      <c r="A258" s="575"/>
      <c r="F258" s="337"/>
      <c r="H258" s="1293"/>
      <c r="I258" s="1293"/>
      <c r="J258" s="1293"/>
      <c r="K258" s="186"/>
    </row>
    <row r="259">
      <c r="A259" s="575"/>
      <c r="F259" s="337"/>
      <c r="H259" s="1293"/>
      <c r="I259" s="1293"/>
      <c r="J259" s="1293"/>
      <c r="K259" s="186"/>
    </row>
    <row r="260">
      <c r="A260" s="575"/>
      <c r="F260" s="337"/>
      <c r="H260" s="1293"/>
      <c r="I260" s="1293"/>
      <c r="J260" s="1293"/>
      <c r="K260" s="186"/>
    </row>
    <row r="261">
      <c r="A261" s="575"/>
      <c r="F261" s="337"/>
      <c r="H261" s="1293"/>
      <c r="I261" s="1293"/>
      <c r="J261" s="1293"/>
      <c r="K261" s="186"/>
    </row>
    <row r="262">
      <c r="A262" s="575"/>
      <c r="F262" s="337"/>
      <c r="H262" s="1293"/>
      <c r="I262" s="1293"/>
      <c r="J262" s="1293"/>
      <c r="K262" s="186"/>
    </row>
    <row r="263">
      <c r="A263" s="575"/>
      <c r="F263" s="337"/>
      <c r="H263" s="1293"/>
      <c r="I263" s="1293"/>
      <c r="J263" s="1293"/>
      <c r="K263" s="186"/>
    </row>
    <row r="264">
      <c r="A264" s="575"/>
      <c r="F264" s="337"/>
      <c r="H264" s="1293"/>
      <c r="I264" s="1293"/>
      <c r="J264" s="1293"/>
      <c r="K264" s="186"/>
    </row>
    <row r="265">
      <c r="A265" s="575"/>
      <c r="F265" s="337"/>
      <c r="H265" s="1293"/>
      <c r="I265" s="1293"/>
      <c r="J265" s="1293"/>
      <c r="K265" s="186"/>
    </row>
    <row r="266">
      <c r="A266" s="575"/>
      <c r="F266" s="337"/>
      <c r="H266" s="1293"/>
      <c r="I266" s="1293"/>
      <c r="J266" s="1293"/>
      <c r="K266" s="186"/>
    </row>
    <row r="267">
      <c r="A267" s="575"/>
      <c r="F267" s="337"/>
      <c r="H267" s="1293"/>
      <c r="I267" s="1293"/>
      <c r="J267" s="1293"/>
      <c r="K267" s="186"/>
    </row>
    <row r="268">
      <c r="A268" s="575"/>
      <c r="F268" s="337"/>
      <c r="H268" s="1293"/>
      <c r="I268" s="1293"/>
      <c r="J268" s="1293"/>
      <c r="K268" s="186"/>
    </row>
    <row r="269">
      <c r="A269" s="575"/>
      <c r="F269" s="337"/>
      <c r="H269" s="1293"/>
      <c r="I269" s="1293"/>
      <c r="J269" s="1293"/>
      <c r="K269" s="186"/>
    </row>
    <row r="270">
      <c r="A270" s="575"/>
      <c r="F270" s="337"/>
      <c r="H270" s="1293"/>
      <c r="I270" s="1293"/>
      <c r="J270" s="1293"/>
      <c r="K270" s="186"/>
    </row>
    <row r="271">
      <c r="A271" s="575"/>
      <c r="F271" s="337"/>
      <c r="H271" s="1293"/>
      <c r="I271" s="1293"/>
      <c r="J271" s="1293"/>
      <c r="K271" s="186"/>
    </row>
    <row r="272">
      <c r="A272" s="575"/>
      <c r="F272" s="337"/>
      <c r="H272" s="1293"/>
      <c r="I272" s="1293"/>
      <c r="J272" s="1293"/>
      <c r="K272" s="186"/>
    </row>
    <row r="273">
      <c r="A273" s="575"/>
      <c r="F273" s="337"/>
      <c r="H273" s="1293"/>
      <c r="I273" s="1293"/>
      <c r="J273" s="1293"/>
      <c r="K273" s="186"/>
    </row>
    <row r="274">
      <c r="A274" s="575"/>
      <c r="F274" s="337"/>
      <c r="H274" s="1293"/>
      <c r="I274" s="1293"/>
      <c r="J274" s="1293"/>
      <c r="K274" s="186"/>
    </row>
    <row r="275">
      <c r="A275" s="575"/>
      <c r="F275" s="337"/>
      <c r="H275" s="1293"/>
      <c r="I275" s="1293"/>
      <c r="J275" s="1293"/>
      <c r="K275" s="186"/>
    </row>
    <row r="276">
      <c r="A276" s="575"/>
      <c r="F276" s="337"/>
      <c r="H276" s="1293"/>
      <c r="I276" s="1293"/>
      <c r="J276" s="1293"/>
      <c r="K276" s="186"/>
    </row>
    <row r="277">
      <c r="A277" s="575"/>
      <c r="F277" s="337"/>
      <c r="H277" s="1293"/>
      <c r="I277" s="1293"/>
      <c r="J277" s="1293"/>
      <c r="K277" s="186"/>
    </row>
    <row r="278">
      <c r="A278" s="575"/>
      <c r="F278" s="337"/>
      <c r="H278" s="1293"/>
      <c r="I278" s="1293"/>
      <c r="J278" s="1293"/>
      <c r="K278" s="186"/>
    </row>
    <row r="279">
      <c r="A279" s="575"/>
      <c r="F279" s="337"/>
      <c r="H279" s="1293"/>
      <c r="I279" s="1293"/>
      <c r="J279" s="1293"/>
      <c r="K279" s="186"/>
    </row>
    <row r="280">
      <c r="A280" s="575"/>
      <c r="F280" s="337"/>
      <c r="H280" s="1293"/>
      <c r="I280" s="1293"/>
      <c r="J280" s="1293"/>
      <c r="K280" s="186"/>
    </row>
    <row r="281">
      <c r="A281" s="575"/>
      <c r="F281" s="337"/>
      <c r="H281" s="1293"/>
      <c r="I281" s="1293"/>
      <c r="J281" s="1293"/>
      <c r="K281" s="186"/>
    </row>
    <row r="282">
      <c r="A282" s="575"/>
      <c r="F282" s="337"/>
      <c r="H282" s="1293"/>
      <c r="I282" s="1293"/>
      <c r="J282" s="1293"/>
      <c r="K282" s="186"/>
    </row>
    <row r="283">
      <c r="A283" s="575"/>
      <c r="F283" s="337"/>
      <c r="H283" s="1293"/>
      <c r="I283" s="1293"/>
      <c r="J283" s="1293"/>
      <c r="K283" s="186"/>
    </row>
    <row r="284">
      <c r="A284" s="575"/>
      <c r="F284" s="337"/>
      <c r="H284" s="1293"/>
      <c r="I284" s="1293"/>
      <c r="J284" s="1293"/>
      <c r="K284" s="186"/>
    </row>
    <row r="285">
      <c r="A285" s="575"/>
      <c r="F285" s="337"/>
      <c r="H285" s="1293"/>
      <c r="I285" s="1293"/>
      <c r="J285" s="1293"/>
      <c r="K285" s="186"/>
    </row>
    <row r="286">
      <c r="A286" s="575"/>
      <c r="F286" s="337"/>
      <c r="H286" s="1293"/>
      <c r="I286" s="1293"/>
      <c r="J286" s="1293"/>
      <c r="K286" s="186"/>
    </row>
    <row r="287">
      <c r="A287" s="575"/>
      <c r="F287" s="337"/>
      <c r="H287" s="1293"/>
      <c r="I287" s="1293"/>
      <c r="J287" s="1293"/>
      <c r="K287" s="186"/>
    </row>
    <row r="288">
      <c r="A288" s="575"/>
      <c r="F288" s="337"/>
      <c r="H288" s="1293"/>
      <c r="I288" s="1293"/>
      <c r="J288" s="1293"/>
      <c r="K288" s="186"/>
    </row>
    <row r="289">
      <c r="A289" s="575"/>
      <c r="F289" s="337"/>
      <c r="H289" s="1293"/>
      <c r="I289" s="1293"/>
      <c r="J289" s="1293"/>
      <c r="K289" s="186"/>
    </row>
    <row r="290">
      <c r="A290" s="575"/>
      <c r="F290" s="337"/>
      <c r="H290" s="1293"/>
      <c r="I290" s="1293"/>
      <c r="J290" s="1293"/>
      <c r="K290" s="186"/>
    </row>
    <row r="291">
      <c r="A291" s="575"/>
      <c r="F291" s="337"/>
      <c r="H291" s="1293"/>
      <c r="I291" s="1293"/>
      <c r="J291" s="1293"/>
      <c r="K291" s="186"/>
    </row>
    <row r="292">
      <c r="A292" s="575"/>
      <c r="F292" s="337"/>
      <c r="H292" s="1293"/>
      <c r="I292" s="1293"/>
      <c r="J292" s="1293"/>
      <c r="K292" s="186"/>
    </row>
    <row r="293">
      <c r="A293" s="575"/>
      <c r="F293" s="337"/>
      <c r="H293" s="1293"/>
      <c r="I293" s="1293"/>
      <c r="J293" s="1293"/>
      <c r="K293" s="186"/>
    </row>
    <row r="294">
      <c r="A294" s="575"/>
      <c r="F294" s="337"/>
      <c r="H294" s="1293"/>
      <c r="I294" s="1293"/>
      <c r="J294" s="1293"/>
      <c r="K294" s="186"/>
    </row>
    <row r="295">
      <c r="A295" s="575"/>
      <c r="F295" s="337"/>
      <c r="H295" s="1293"/>
      <c r="I295" s="1293"/>
      <c r="J295" s="1293"/>
      <c r="K295" s="186"/>
    </row>
    <row r="296">
      <c r="A296" s="575"/>
      <c r="F296" s="337"/>
      <c r="H296" s="1293"/>
      <c r="I296" s="1293"/>
      <c r="J296" s="1293"/>
      <c r="K296" s="186"/>
    </row>
    <row r="297">
      <c r="A297" s="575"/>
      <c r="F297" s="337"/>
      <c r="H297" s="1293"/>
      <c r="I297" s="1293"/>
      <c r="J297" s="1293"/>
      <c r="K297" s="186"/>
    </row>
    <row r="298">
      <c r="A298" s="575"/>
      <c r="F298" s="337"/>
      <c r="H298" s="1293"/>
      <c r="I298" s="1293"/>
      <c r="J298" s="1293"/>
      <c r="K298" s="186"/>
    </row>
    <row r="299">
      <c r="A299" s="575"/>
      <c r="F299" s="337"/>
      <c r="H299" s="1293"/>
      <c r="I299" s="1293"/>
      <c r="J299" s="1293"/>
      <c r="K299" s="186"/>
    </row>
    <row r="300">
      <c r="A300" s="575"/>
      <c r="F300" s="337"/>
      <c r="H300" s="1293"/>
      <c r="I300" s="1293"/>
      <c r="J300" s="1293"/>
      <c r="K300" s="186"/>
    </row>
    <row r="301">
      <c r="A301" s="575"/>
      <c r="F301" s="337"/>
      <c r="H301" s="1293"/>
      <c r="I301" s="1293"/>
      <c r="J301" s="1293"/>
      <c r="K301" s="186"/>
    </row>
    <row r="302">
      <c r="A302" s="575"/>
      <c r="F302" s="337"/>
      <c r="H302" s="1293"/>
      <c r="I302" s="1293"/>
      <c r="J302" s="1293"/>
      <c r="K302" s="186"/>
    </row>
    <row r="303">
      <c r="A303" s="575"/>
      <c r="F303" s="337"/>
      <c r="H303" s="1293"/>
      <c r="I303" s="1293"/>
      <c r="J303" s="1293"/>
      <c r="K303" s="186"/>
    </row>
    <row r="304">
      <c r="A304" s="575"/>
      <c r="F304" s="337"/>
      <c r="H304" s="1293"/>
      <c r="I304" s="1293"/>
      <c r="J304" s="1293"/>
      <c r="K304" s="186"/>
    </row>
    <row r="305">
      <c r="A305" s="575"/>
      <c r="F305" s="337"/>
      <c r="H305" s="1293"/>
      <c r="I305" s="1293"/>
      <c r="J305" s="1293"/>
      <c r="K305" s="186"/>
    </row>
    <row r="306">
      <c r="A306" s="575"/>
      <c r="F306" s="337"/>
      <c r="H306" s="1293"/>
      <c r="I306" s="1293"/>
      <c r="J306" s="1293"/>
      <c r="K306" s="186"/>
    </row>
    <row r="307">
      <c r="A307" s="575"/>
      <c r="F307" s="337"/>
      <c r="H307" s="1293"/>
      <c r="I307" s="1293"/>
      <c r="J307" s="1293"/>
      <c r="K307" s="186"/>
    </row>
    <row r="308">
      <c r="A308" s="575"/>
      <c r="F308" s="337"/>
      <c r="H308" s="1293"/>
      <c r="I308" s="1293"/>
      <c r="J308" s="1293"/>
      <c r="K308" s="186"/>
    </row>
    <row r="309">
      <c r="A309" s="575"/>
      <c r="F309" s="337"/>
      <c r="H309" s="1293"/>
      <c r="I309" s="1293"/>
      <c r="J309" s="1293"/>
      <c r="K309" s="186"/>
    </row>
    <row r="310">
      <c r="A310" s="575"/>
      <c r="F310" s="337"/>
      <c r="H310" s="1293"/>
      <c r="I310" s="1293"/>
      <c r="J310" s="1293"/>
      <c r="K310" s="186"/>
    </row>
    <row r="311">
      <c r="A311" s="575"/>
      <c r="F311" s="337"/>
      <c r="H311" s="1293"/>
      <c r="I311" s="1293"/>
      <c r="J311" s="1293"/>
      <c r="K311" s="186"/>
    </row>
    <row r="312">
      <c r="A312" s="575"/>
      <c r="F312" s="337"/>
      <c r="H312" s="1293"/>
      <c r="I312" s="1293"/>
      <c r="J312" s="1293"/>
      <c r="K312" s="186"/>
    </row>
    <row r="313">
      <c r="A313" s="575"/>
      <c r="F313" s="337"/>
      <c r="H313" s="1293"/>
      <c r="I313" s="1293"/>
      <c r="J313" s="1293"/>
      <c r="K313" s="186"/>
    </row>
    <row r="314">
      <c r="A314" s="575"/>
      <c r="F314" s="337"/>
      <c r="H314" s="1293"/>
      <c r="I314" s="1293"/>
      <c r="J314" s="1293"/>
      <c r="K314" s="186"/>
    </row>
    <row r="315">
      <c r="A315" s="575"/>
      <c r="F315" s="337"/>
      <c r="H315" s="1293"/>
      <c r="I315" s="1293"/>
      <c r="J315" s="1293"/>
      <c r="K315" s="186"/>
    </row>
    <row r="316">
      <c r="A316" s="575"/>
      <c r="F316" s="337"/>
      <c r="H316" s="1293"/>
      <c r="I316" s="1293"/>
      <c r="J316" s="1293"/>
      <c r="K316" s="186"/>
    </row>
    <row r="317">
      <c r="A317" s="575"/>
      <c r="F317" s="337"/>
      <c r="H317" s="1293"/>
      <c r="I317" s="1293"/>
      <c r="J317" s="1293"/>
      <c r="K317" s="186"/>
    </row>
    <row r="318">
      <c r="A318" s="575"/>
      <c r="F318" s="337"/>
      <c r="H318" s="1293"/>
      <c r="I318" s="1293"/>
      <c r="J318" s="1293"/>
      <c r="K318" s="186"/>
    </row>
    <row r="319">
      <c r="A319" s="575"/>
      <c r="F319" s="337"/>
      <c r="H319" s="1293"/>
      <c r="I319" s="1293"/>
      <c r="J319" s="1293"/>
      <c r="K319" s="186"/>
    </row>
    <row r="320">
      <c r="A320" s="575"/>
      <c r="F320" s="337"/>
      <c r="H320" s="1293"/>
      <c r="I320" s="1293"/>
      <c r="J320" s="1293"/>
      <c r="K320" s="186"/>
    </row>
    <row r="321">
      <c r="A321" s="575"/>
      <c r="F321" s="337"/>
      <c r="H321" s="1293"/>
      <c r="I321" s="1293"/>
      <c r="J321" s="1293"/>
      <c r="K321" s="186"/>
    </row>
    <row r="322">
      <c r="A322" s="575"/>
      <c r="F322" s="337"/>
      <c r="H322" s="1293"/>
      <c r="I322" s="1293"/>
      <c r="J322" s="1293"/>
      <c r="K322" s="186"/>
    </row>
    <row r="323">
      <c r="A323" s="575"/>
      <c r="F323" s="337"/>
      <c r="H323" s="1293"/>
      <c r="I323" s="1293"/>
      <c r="J323" s="1293"/>
      <c r="K323" s="186"/>
    </row>
    <row r="324">
      <c r="A324" s="575"/>
      <c r="F324" s="337"/>
      <c r="H324" s="1293"/>
      <c r="I324" s="1293"/>
      <c r="J324" s="1293"/>
      <c r="K324" s="186"/>
    </row>
    <row r="325">
      <c r="A325" s="575"/>
      <c r="F325" s="337"/>
      <c r="H325" s="1293"/>
      <c r="I325" s="1293"/>
      <c r="J325" s="1293"/>
      <c r="K325" s="186"/>
    </row>
    <row r="326">
      <c r="A326" s="575"/>
      <c r="F326" s="337"/>
      <c r="H326" s="1293"/>
      <c r="I326" s="1293"/>
      <c r="J326" s="1293"/>
      <c r="K326" s="186"/>
    </row>
    <row r="327">
      <c r="A327" s="575"/>
      <c r="F327" s="337"/>
      <c r="H327" s="1293"/>
      <c r="I327" s="1293"/>
      <c r="J327" s="1293"/>
      <c r="K327" s="186"/>
    </row>
    <row r="328">
      <c r="A328" s="575"/>
      <c r="F328" s="337"/>
      <c r="H328" s="1293"/>
      <c r="I328" s="1293"/>
      <c r="J328" s="1293"/>
      <c r="K328" s="186"/>
    </row>
    <row r="329">
      <c r="A329" s="575"/>
      <c r="F329" s="337"/>
      <c r="H329" s="1293"/>
      <c r="I329" s="1293"/>
      <c r="J329" s="1293"/>
      <c r="K329" s="186"/>
    </row>
    <row r="330">
      <c r="A330" s="575"/>
      <c r="F330" s="337"/>
      <c r="H330" s="1293"/>
      <c r="I330" s="1293"/>
      <c r="J330" s="1293"/>
      <c r="K330" s="186"/>
    </row>
    <row r="331">
      <c r="A331" s="575"/>
      <c r="F331" s="337"/>
      <c r="H331" s="1293"/>
      <c r="I331" s="1293"/>
      <c r="J331" s="1293"/>
      <c r="K331" s="186"/>
    </row>
    <row r="332">
      <c r="A332" s="575"/>
      <c r="F332" s="337"/>
      <c r="H332" s="1293"/>
      <c r="I332" s="1293"/>
      <c r="J332" s="1293"/>
      <c r="K332" s="186"/>
    </row>
    <row r="333">
      <c r="A333" s="575"/>
      <c r="F333" s="337"/>
      <c r="H333" s="1293"/>
      <c r="I333" s="1293"/>
      <c r="J333" s="1293"/>
      <c r="K333" s="186"/>
    </row>
    <row r="334">
      <c r="A334" s="575"/>
      <c r="F334" s="337"/>
      <c r="H334" s="1293"/>
      <c r="I334" s="1293"/>
      <c r="J334" s="1293"/>
      <c r="K334" s="186"/>
    </row>
    <row r="335">
      <c r="A335" s="575"/>
      <c r="F335" s="337"/>
      <c r="H335" s="1293"/>
      <c r="I335" s="1293"/>
      <c r="J335" s="1293"/>
      <c r="K335" s="186"/>
    </row>
    <row r="336">
      <c r="A336" s="575"/>
      <c r="F336" s="337"/>
      <c r="H336" s="1293"/>
      <c r="I336" s="1293"/>
      <c r="J336" s="1293"/>
      <c r="K336" s="186"/>
    </row>
    <row r="337">
      <c r="A337" s="575"/>
      <c r="F337" s="337"/>
      <c r="H337" s="1293"/>
      <c r="I337" s="1293"/>
      <c r="J337" s="1293"/>
      <c r="K337" s="186"/>
    </row>
    <row r="338">
      <c r="A338" s="575"/>
      <c r="F338" s="337"/>
      <c r="H338" s="1293"/>
      <c r="I338" s="1293"/>
      <c r="J338" s="1293"/>
      <c r="K338" s="186"/>
    </row>
    <row r="339">
      <c r="A339" s="575"/>
      <c r="F339" s="337"/>
      <c r="H339" s="1293"/>
      <c r="I339" s="1293"/>
      <c r="J339" s="1293"/>
      <c r="K339" s="186"/>
    </row>
    <row r="340">
      <c r="A340" s="575"/>
      <c r="F340" s="337"/>
      <c r="H340" s="1293"/>
      <c r="I340" s="1293"/>
      <c r="J340" s="1293"/>
      <c r="K340" s="186"/>
    </row>
    <row r="341">
      <c r="A341" s="575"/>
      <c r="F341" s="337"/>
      <c r="H341" s="1293"/>
      <c r="I341" s="1293"/>
      <c r="J341" s="1293"/>
      <c r="K341" s="186"/>
    </row>
    <row r="342">
      <c r="A342" s="575"/>
      <c r="F342" s="337"/>
      <c r="H342" s="1293"/>
      <c r="I342" s="1293"/>
      <c r="J342" s="1293"/>
      <c r="K342" s="186"/>
    </row>
    <row r="343">
      <c r="A343" s="575"/>
      <c r="F343" s="337"/>
      <c r="H343" s="1293"/>
      <c r="I343" s="1293"/>
      <c r="J343" s="1293"/>
      <c r="K343" s="186"/>
    </row>
    <row r="344">
      <c r="A344" s="575"/>
      <c r="F344" s="337"/>
      <c r="H344" s="1293"/>
      <c r="I344" s="1293"/>
      <c r="J344" s="1293"/>
      <c r="K344" s="186"/>
    </row>
    <row r="345">
      <c r="A345" s="575"/>
      <c r="F345" s="337"/>
      <c r="H345" s="1293"/>
      <c r="I345" s="1293"/>
      <c r="J345" s="1293"/>
      <c r="K345" s="186"/>
    </row>
    <row r="346">
      <c r="A346" s="575"/>
      <c r="F346" s="337"/>
      <c r="H346" s="1293"/>
      <c r="I346" s="1293"/>
      <c r="J346" s="1293"/>
      <c r="K346" s="186"/>
    </row>
    <row r="347">
      <c r="A347" s="575"/>
      <c r="F347" s="337"/>
      <c r="H347" s="1293"/>
      <c r="I347" s="1293"/>
      <c r="J347" s="1293"/>
      <c r="K347" s="186"/>
    </row>
    <row r="348">
      <c r="A348" s="575"/>
      <c r="F348" s="337"/>
      <c r="H348" s="1293"/>
      <c r="I348" s="1293"/>
      <c r="J348" s="1293"/>
      <c r="K348" s="186"/>
    </row>
    <row r="349">
      <c r="A349" s="575"/>
      <c r="F349" s="337"/>
      <c r="H349" s="1293"/>
      <c r="I349" s="1293"/>
      <c r="J349" s="1293"/>
      <c r="K349" s="186"/>
    </row>
    <row r="350">
      <c r="A350" s="575"/>
      <c r="F350" s="337"/>
      <c r="H350" s="1293"/>
      <c r="I350" s="1293"/>
      <c r="J350" s="1293"/>
      <c r="K350" s="186"/>
    </row>
    <row r="351">
      <c r="A351" s="575"/>
      <c r="F351" s="337"/>
      <c r="H351" s="1293"/>
      <c r="I351" s="1293"/>
      <c r="J351" s="1293"/>
      <c r="K351" s="186"/>
    </row>
    <row r="352">
      <c r="A352" s="575"/>
      <c r="F352" s="337"/>
      <c r="H352" s="1293"/>
      <c r="I352" s="1293"/>
      <c r="J352" s="1293"/>
      <c r="K352" s="186"/>
    </row>
    <row r="353">
      <c r="A353" s="575"/>
      <c r="F353" s="337"/>
      <c r="H353" s="1293"/>
      <c r="I353" s="1293"/>
      <c r="J353" s="1293"/>
      <c r="K353" s="186"/>
    </row>
    <row r="354">
      <c r="A354" s="575"/>
      <c r="F354" s="337"/>
      <c r="H354" s="1293"/>
      <c r="I354" s="1293"/>
      <c r="J354" s="1293"/>
      <c r="K354" s="186"/>
    </row>
    <row r="355">
      <c r="A355" s="575"/>
      <c r="F355" s="337"/>
      <c r="H355" s="1293"/>
      <c r="I355" s="1293"/>
      <c r="J355" s="1293"/>
      <c r="K355" s="186"/>
    </row>
    <row r="356">
      <c r="A356" s="575"/>
      <c r="F356" s="337"/>
      <c r="H356" s="1293"/>
      <c r="I356" s="1293"/>
      <c r="J356" s="1293"/>
      <c r="K356" s="186"/>
    </row>
    <row r="357">
      <c r="A357" s="575"/>
      <c r="F357" s="337"/>
      <c r="H357" s="1293"/>
      <c r="I357" s="1293"/>
      <c r="J357" s="1293"/>
      <c r="K357" s="186"/>
    </row>
    <row r="358">
      <c r="A358" s="575"/>
      <c r="F358" s="337"/>
      <c r="H358" s="1293"/>
      <c r="I358" s="1293"/>
      <c r="J358" s="1293"/>
      <c r="K358" s="186"/>
    </row>
    <row r="359">
      <c r="A359" s="575"/>
      <c r="F359" s="337"/>
      <c r="H359" s="1293"/>
      <c r="I359" s="1293"/>
      <c r="J359" s="1293"/>
      <c r="K359" s="186"/>
    </row>
    <row r="360">
      <c r="A360" s="575"/>
      <c r="F360" s="337"/>
      <c r="H360" s="1293"/>
      <c r="I360" s="1293"/>
      <c r="J360" s="1293"/>
      <c r="K360" s="186"/>
    </row>
    <row r="361">
      <c r="A361" s="575"/>
      <c r="F361" s="337"/>
      <c r="H361" s="1293"/>
      <c r="I361" s="1293"/>
      <c r="J361" s="1293"/>
      <c r="K361" s="186"/>
    </row>
    <row r="362">
      <c r="A362" s="575"/>
      <c r="F362" s="337"/>
      <c r="H362" s="1293"/>
      <c r="I362" s="1293"/>
      <c r="J362" s="1293"/>
      <c r="K362" s="186"/>
    </row>
    <row r="363">
      <c r="A363" s="575"/>
      <c r="F363" s="337"/>
      <c r="H363" s="1293"/>
      <c r="I363" s="1293"/>
      <c r="J363" s="1293"/>
      <c r="K363" s="186"/>
    </row>
    <row r="364">
      <c r="A364" s="575"/>
      <c r="F364" s="337"/>
      <c r="H364" s="1293"/>
      <c r="I364" s="1293"/>
      <c r="J364" s="1293"/>
      <c r="K364" s="186"/>
    </row>
    <row r="365">
      <c r="A365" s="575"/>
      <c r="F365" s="337"/>
      <c r="H365" s="1293"/>
      <c r="I365" s="1293"/>
      <c r="J365" s="1293"/>
      <c r="K365" s="186"/>
    </row>
    <row r="366">
      <c r="A366" s="575"/>
      <c r="F366" s="337"/>
      <c r="H366" s="1293"/>
      <c r="I366" s="1293"/>
      <c r="J366" s="1293"/>
      <c r="K366" s="186"/>
    </row>
    <row r="367">
      <c r="A367" s="575"/>
      <c r="F367" s="337"/>
      <c r="H367" s="1293"/>
      <c r="I367" s="1293"/>
      <c r="J367" s="1293"/>
      <c r="K367" s="186"/>
    </row>
    <row r="368">
      <c r="A368" s="575"/>
      <c r="F368" s="337"/>
      <c r="H368" s="1293"/>
      <c r="I368" s="1293"/>
      <c r="J368" s="1293"/>
      <c r="K368" s="186"/>
    </row>
    <row r="369">
      <c r="A369" s="575"/>
      <c r="F369" s="337"/>
      <c r="H369" s="1293"/>
      <c r="I369" s="1293"/>
      <c r="J369" s="1293"/>
      <c r="K369" s="186"/>
    </row>
    <row r="370">
      <c r="A370" s="575"/>
      <c r="F370" s="337"/>
      <c r="H370" s="1293"/>
      <c r="I370" s="1293"/>
      <c r="J370" s="1293"/>
      <c r="K370" s="186"/>
    </row>
    <row r="371">
      <c r="A371" s="575"/>
      <c r="F371" s="337"/>
      <c r="H371" s="1293"/>
      <c r="I371" s="1293"/>
      <c r="J371" s="1293"/>
      <c r="K371" s="186"/>
    </row>
    <row r="372">
      <c r="A372" s="575"/>
      <c r="F372" s="337"/>
      <c r="H372" s="1293"/>
      <c r="I372" s="1293"/>
      <c r="J372" s="1293"/>
      <c r="K372" s="186"/>
    </row>
    <row r="373">
      <c r="A373" s="575"/>
      <c r="F373" s="337"/>
      <c r="H373" s="1293"/>
      <c r="I373" s="1293"/>
      <c r="J373" s="1293"/>
      <c r="K373" s="186"/>
    </row>
    <row r="374">
      <c r="A374" s="575"/>
      <c r="F374" s="337"/>
      <c r="H374" s="1293"/>
      <c r="I374" s="1293"/>
      <c r="J374" s="1293"/>
      <c r="K374" s="186"/>
    </row>
    <row r="375">
      <c r="A375" s="575"/>
      <c r="F375" s="337"/>
      <c r="H375" s="1293"/>
      <c r="I375" s="1293"/>
      <c r="J375" s="1293"/>
      <c r="K375" s="186"/>
    </row>
    <row r="376">
      <c r="A376" s="575"/>
      <c r="F376" s="337"/>
      <c r="H376" s="1293"/>
      <c r="I376" s="1293"/>
      <c r="J376" s="1293"/>
      <c r="K376" s="186"/>
    </row>
    <row r="377">
      <c r="A377" s="575"/>
      <c r="F377" s="337"/>
      <c r="H377" s="1293"/>
      <c r="I377" s="1293"/>
      <c r="J377" s="1293"/>
      <c r="K377" s="186"/>
    </row>
    <row r="378">
      <c r="A378" s="575"/>
      <c r="F378" s="337"/>
      <c r="H378" s="1293"/>
      <c r="I378" s="1293"/>
      <c r="J378" s="1293"/>
      <c r="K378" s="186"/>
    </row>
    <row r="379">
      <c r="A379" s="575"/>
      <c r="F379" s="337"/>
      <c r="H379" s="1293"/>
      <c r="I379" s="1293"/>
      <c r="J379" s="1293"/>
      <c r="K379" s="186"/>
    </row>
    <row r="380">
      <c r="A380" s="575"/>
      <c r="F380" s="337"/>
      <c r="H380" s="1293"/>
      <c r="I380" s="1293"/>
      <c r="J380" s="1293"/>
      <c r="K380" s="186"/>
    </row>
    <row r="381">
      <c r="A381" s="575"/>
      <c r="F381" s="337"/>
      <c r="H381" s="1293"/>
      <c r="I381" s="1293"/>
      <c r="J381" s="1293"/>
      <c r="K381" s="186"/>
    </row>
    <row r="382">
      <c r="A382" s="575"/>
      <c r="F382" s="337"/>
      <c r="H382" s="1293"/>
      <c r="I382" s="1293"/>
      <c r="J382" s="1293"/>
      <c r="K382" s="186"/>
    </row>
    <row r="383">
      <c r="A383" s="575"/>
      <c r="F383" s="337"/>
      <c r="H383" s="1293"/>
      <c r="I383" s="1293"/>
      <c r="J383" s="1293"/>
      <c r="K383" s="186"/>
    </row>
    <row r="384">
      <c r="A384" s="575"/>
      <c r="F384" s="337"/>
      <c r="H384" s="1293"/>
      <c r="I384" s="1293"/>
      <c r="J384" s="1293"/>
      <c r="K384" s="186"/>
    </row>
    <row r="385">
      <c r="A385" s="575"/>
      <c r="F385" s="337"/>
      <c r="H385" s="1293"/>
      <c r="I385" s="1293"/>
      <c r="J385" s="1293"/>
      <c r="K385" s="186"/>
    </row>
    <row r="386">
      <c r="A386" s="575"/>
      <c r="F386" s="337"/>
      <c r="H386" s="1293"/>
      <c r="I386" s="1293"/>
      <c r="J386" s="1293"/>
      <c r="K386" s="186"/>
    </row>
    <row r="387">
      <c r="A387" s="575"/>
      <c r="F387" s="337"/>
      <c r="H387" s="1293"/>
      <c r="I387" s="1293"/>
      <c r="J387" s="1293"/>
      <c r="K387" s="186"/>
    </row>
    <row r="388">
      <c r="A388" s="575"/>
      <c r="F388" s="337"/>
      <c r="H388" s="1293"/>
      <c r="I388" s="1293"/>
      <c r="J388" s="1293"/>
      <c r="K388" s="186"/>
    </row>
    <row r="389">
      <c r="A389" s="575"/>
      <c r="F389" s="337"/>
      <c r="H389" s="1293"/>
      <c r="I389" s="1293"/>
      <c r="J389" s="1293"/>
      <c r="K389" s="186"/>
    </row>
    <row r="390">
      <c r="A390" s="575"/>
      <c r="F390" s="337"/>
      <c r="H390" s="1293"/>
      <c r="I390" s="1293"/>
      <c r="J390" s="1293"/>
      <c r="K390" s="186"/>
    </row>
    <row r="391">
      <c r="A391" s="575"/>
      <c r="F391" s="337"/>
      <c r="H391" s="1293"/>
      <c r="I391" s="1293"/>
      <c r="J391" s="1293"/>
      <c r="K391" s="186"/>
    </row>
    <row r="392">
      <c r="A392" s="575"/>
      <c r="F392" s="337"/>
      <c r="H392" s="1293"/>
      <c r="I392" s="1293"/>
      <c r="J392" s="1293"/>
      <c r="K392" s="186"/>
    </row>
    <row r="393">
      <c r="A393" s="575"/>
      <c r="F393" s="337"/>
      <c r="H393" s="1293"/>
      <c r="I393" s="1293"/>
      <c r="J393" s="1293"/>
      <c r="K393" s="186"/>
    </row>
    <row r="394">
      <c r="A394" s="575"/>
      <c r="F394" s="337"/>
      <c r="H394" s="1293"/>
      <c r="I394" s="1293"/>
      <c r="J394" s="1293"/>
      <c r="K394" s="186"/>
    </row>
    <row r="395">
      <c r="A395" s="575"/>
      <c r="F395" s="337"/>
      <c r="H395" s="1293"/>
      <c r="I395" s="1293"/>
      <c r="J395" s="1293"/>
      <c r="K395" s="186"/>
    </row>
    <row r="396">
      <c r="A396" s="575"/>
      <c r="F396" s="337"/>
      <c r="H396" s="1293"/>
      <c r="I396" s="1293"/>
      <c r="J396" s="1293"/>
      <c r="K396" s="186"/>
    </row>
    <row r="397">
      <c r="A397" s="575"/>
      <c r="F397" s="337"/>
      <c r="H397" s="1293"/>
      <c r="I397" s="1293"/>
      <c r="J397" s="1293"/>
      <c r="K397" s="186"/>
    </row>
    <row r="398">
      <c r="A398" s="575"/>
      <c r="F398" s="337"/>
      <c r="H398" s="1293"/>
      <c r="I398" s="1293"/>
      <c r="J398" s="1293"/>
      <c r="K398" s="186"/>
    </row>
    <row r="399">
      <c r="A399" s="575"/>
      <c r="F399" s="337"/>
      <c r="H399" s="1293"/>
      <c r="I399" s="1293"/>
      <c r="J399" s="1293"/>
      <c r="K399" s="186"/>
    </row>
    <row r="400">
      <c r="A400" s="575"/>
      <c r="F400" s="337"/>
      <c r="H400" s="1293"/>
      <c r="I400" s="1293"/>
      <c r="J400" s="1293"/>
      <c r="K400" s="186"/>
    </row>
    <row r="401">
      <c r="A401" s="575"/>
      <c r="F401" s="337"/>
      <c r="H401" s="1293"/>
      <c r="I401" s="1293"/>
      <c r="J401" s="1293"/>
      <c r="K401" s="186"/>
    </row>
    <row r="402">
      <c r="A402" s="575"/>
      <c r="F402" s="337"/>
      <c r="H402" s="1293"/>
      <c r="I402" s="1293"/>
      <c r="J402" s="1293"/>
      <c r="K402" s="186"/>
    </row>
    <row r="403">
      <c r="A403" s="575"/>
      <c r="F403" s="337"/>
      <c r="H403" s="1293"/>
      <c r="I403" s="1293"/>
      <c r="J403" s="1293"/>
      <c r="K403" s="186"/>
    </row>
    <row r="404">
      <c r="A404" s="575"/>
      <c r="F404" s="337"/>
      <c r="H404" s="1293"/>
      <c r="I404" s="1293"/>
      <c r="J404" s="1293"/>
      <c r="K404" s="186"/>
    </row>
    <row r="405">
      <c r="A405" s="575"/>
      <c r="F405" s="337"/>
      <c r="H405" s="1293"/>
      <c r="I405" s="1293"/>
      <c r="J405" s="1293"/>
      <c r="K405" s="186"/>
    </row>
    <row r="406">
      <c r="A406" s="575"/>
      <c r="F406" s="337"/>
      <c r="H406" s="1293"/>
      <c r="I406" s="1293"/>
      <c r="J406" s="1293"/>
      <c r="K406" s="186"/>
    </row>
    <row r="407">
      <c r="A407" s="575"/>
      <c r="F407" s="337"/>
      <c r="H407" s="1293"/>
      <c r="I407" s="1293"/>
      <c r="J407" s="1293"/>
      <c r="K407" s="186"/>
    </row>
    <row r="408">
      <c r="A408" s="575"/>
      <c r="F408" s="337"/>
      <c r="H408" s="1293"/>
      <c r="I408" s="1293"/>
      <c r="J408" s="1293"/>
      <c r="K408" s="186"/>
    </row>
    <row r="409">
      <c r="A409" s="575"/>
      <c r="F409" s="337"/>
      <c r="H409" s="1293"/>
      <c r="I409" s="1293"/>
      <c r="J409" s="1293"/>
      <c r="K409" s="186"/>
    </row>
    <row r="410">
      <c r="A410" s="575"/>
      <c r="F410" s="337"/>
      <c r="H410" s="1293"/>
      <c r="I410" s="1293"/>
      <c r="J410" s="1293"/>
      <c r="K410" s="186"/>
    </row>
    <row r="411">
      <c r="A411" s="575"/>
      <c r="F411" s="337"/>
      <c r="H411" s="1293"/>
      <c r="I411" s="1293"/>
      <c r="J411" s="1293"/>
      <c r="K411" s="186"/>
    </row>
    <row r="412">
      <c r="A412" s="575"/>
      <c r="F412" s="337"/>
      <c r="H412" s="1293"/>
      <c r="I412" s="1293"/>
      <c r="J412" s="1293"/>
      <c r="K412" s="186"/>
    </row>
    <row r="413">
      <c r="A413" s="575"/>
      <c r="F413" s="337"/>
      <c r="H413" s="1293"/>
      <c r="I413" s="1293"/>
      <c r="J413" s="1293"/>
      <c r="K413" s="186"/>
    </row>
    <row r="414">
      <c r="A414" s="575"/>
      <c r="F414" s="337"/>
      <c r="H414" s="1293"/>
      <c r="I414" s="1293"/>
      <c r="J414" s="1293"/>
      <c r="K414" s="186"/>
    </row>
    <row r="415">
      <c r="A415" s="575"/>
      <c r="F415" s="337"/>
      <c r="H415" s="1293"/>
      <c r="I415" s="1293"/>
      <c r="J415" s="1293"/>
      <c r="K415" s="186"/>
    </row>
    <row r="416">
      <c r="A416" s="575"/>
      <c r="F416" s="337"/>
      <c r="H416" s="1293"/>
      <c r="I416" s="1293"/>
      <c r="J416" s="1293"/>
      <c r="K416" s="186"/>
    </row>
    <row r="417">
      <c r="A417" s="575"/>
      <c r="F417" s="337"/>
      <c r="H417" s="1293"/>
      <c r="I417" s="1293"/>
      <c r="J417" s="1293"/>
      <c r="K417" s="186"/>
    </row>
    <row r="418">
      <c r="A418" s="575"/>
      <c r="F418" s="337"/>
      <c r="H418" s="1293"/>
      <c r="I418" s="1293"/>
      <c r="J418" s="1293"/>
      <c r="K418" s="186"/>
    </row>
    <row r="419">
      <c r="A419" s="575"/>
      <c r="F419" s="337"/>
      <c r="H419" s="1293"/>
      <c r="I419" s="1293"/>
      <c r="J419" s="1293"/>
      <c r="K419" s="186"/>
    </row>
    <row r="420">
      <c r="A420" s="575"/>
      <c r="F420" s="337"/>
      <c r="H420" s="1293"/>
      <c r="I420" s="1293"/>
      <c r="J420" s="1293"/>
      <c r="K420" s="186"/>
    </row>
    <row r="421">
      <c r="A421" s="575"/>
      <c r="F421" s="337"/>
      <c r="H421" s="1293"/>
      <c r="I421" s="1293"/>
      <c r="J421" s="1293"/>
      <c r="K421" s="186"/>
    </row>
    <row r="422">
      <c r="A422" s="575"/>
      <c r="F422" s="337"/>
      <c r="H422" s="1293"/>
      <c r="I422" s="1293"/>
      <c r="J422" s="1293"/>
      <c r="K422" s="186"/>
    </row>
    <row r="423">
      <c r="A423" s="575"/>
      <c r="F423" s="337"/>
      <c r="H423" s="1293"/>
      <c r="I423" s="1293"/>
      <c r="J423" s="1293"/>
      <c r="K423" s="186"/>
    </row>
    <row r="424">
      <c r="A424" s="575"/>
      <c r="F424" s="337"/>
      <c r="H424" s="1293"/>
      <c r="I424" s="1293"/>
      <c r="J424" s="1293"/>
      <c r="K424" s="186"/>
    </row>
    <row r="425">
      <c r="A425" s="575"/>
      <c r="F425" s="337"/>
      <c r="H425" s="1293"/>
      <c r="I425" s="1293"/>
      <c r="J425" s="1293"/>
      <c r="K425" s="186"/>
    </row>
    <row r="426">
      <c r="A426" s="575"/>
      <c r="F426" s="337"/>
      <c r="H426" s="1293"/>
      <c r="I426" s="1293"/>
      <c r="J426" s="1293"/>
      <c r="K426" s="186"/>
    </row>
    <row r="427">
      <c r="A427" s="575"/>
      <c r="F427" s="337"/>
      <c r="H427" s="1293"/>
      <c r="I427" s="1293"/>
      <c r="J427" s="1293"/>
      <c r="K427" s="186"/>
    </row>
    <row r="428">
      <c r="A428" s="575"/>
      <c r="F428" s="337"/>
      <c r="H428" s="1293"/>
      <c r="I428" s="1293"/>
      <c r="J428" s="1293"/>
      <c r="K428" s="186"/>
    </row>
    <row r="429">
      <c r="A429" s="575"/>
      <c r="F429" s="337"/>
      <c r="H429" s="1293"/>
      <c r="I429" s="1293"/>
      <c r="J429" s="1293"/>
      <c r="K429" s="186"/>
    </row>
    <row r="430">
      <c r="A430" s="575"/>
      <c r="F430" s="337"/>
      <c r="H430" s="1293"/>
      <c r="I430" s="1293"/>
      <c r="J430" s="1293"/>
      <c r="K430" s="186"/>
    </row>
    <row r="431">
      <c r="A431" s="575"/>
      <c r="F431" s="337"/>
      <c r="H431" s="1293"/>
      <c r="I431" s="1293"/>
      <c r="J431" s="1293"/>
      <c r="K431" s="186"/>
    </row>
    <row r="432">
      <c r="A432" s="575"/>
      <c r="F432" s="337"/>
      <c r="H432" s="1293"/>
      <c r="I432" s="1293"/>
      <c r="J432" s="1293"/>
      <c r="K432" s="186"/>
    </row>
    <row r="433">
      <c r="A433" s="575"/>
      <c r="F433" s="337"/>
      <c r="H433" s="1293"/>
      <c r="I433" s="1293"/>
      <c r="J433" s="1293"/>
      <c r="K433" s="186"/>
    </row>
    <row r="434">
      <c r="A434" s="575"/>
      <c r="F434" s="337"/>
      <c r="H434" s="1293"/>
      <c r="I434" s="1293"/>
      <c r="J434" s="1293"/>
      <c r="K434" s="186"/>
    </row>
    <row r="435">
      <c r="A435" s="575"/>
      <c r="F435" s="337"/>
      <c r="H435" s="1293"/>
      <c r="I435" s="1293"/>
      <c r="J435" s="1293"/>
      <c r="K435" s="186"/>
    </row>
    <row r="436">
      <c r="A436" s="575"/>
      <c r="F436" s="337"/>
      <c r="H436" s="1293"/>
      <c r="I436" s="1293"/>
      <c r="J436" s="1293"/>
      <c r="K436" s="186"/>
    </row>
    <row r="437">
      <c r="A437" s="575"/>
      <c r="F437" s="337"/>
      <c r="H437" s="1293"/>
      <c r="I437" s="1293"/>
      <c r="J437" s="1293"/>
      <c r="K437" s="186"/>
    </row>
    <row r="438">
      <c r="A438" s="575"/>
      <c r="F438" s="337"/>
      <c r="H438" s="1293"/>
      <c r="I438" s="1293"/>
      <c r="J438" s="1293"/>
      <c r="K438" s="186"/>
    </row>
    <row r="439">
      <c r="A439" s="575"/>
      <c r="F439" s="337"/>
      <c r="H439" s="1293"/>
      <c r="I439" s="1293"/>
      <c r="J439" s="1293"/>
      <c r="K439" s="186"/>
    </row>
    <row r="440">
      <c r="A440" s="575"/>
      <c r="F440" s="337"/>
      <c r="H440" s="1293"/>
      <c r="I440" s="1293"/>
      <c r="J440" s="1293"/>
      <c r="K440" s="186"/>
    </row>
    <row r="441">
      <c r="A441" s="575"/>
      <c r="F441" s="337"/>
      <c r="H441" s="1293"/>
      <c r="I441" s="1293"/>
      <c r="J441" s="1293"/>
      <c r="K441" s="186"/>
    </row>
    <row r="442">
      <c r="A442" s="575"/>
      <c r="F442" s="337"/>
      <c r="H442" s="1293"/>
      <c r="I442" s="1293"/>
      <c r="J442" s="1293"/>
      <c r="K442" s="186"/>
    </row>
    <row r="443">
      <c r="A443" s="575"/>
      <c r="F443" s="337"/>
      <c r="H443" s="1293"/>
      <c r="I443" s="1293"/>
      <c r="J443" s="1293"/>
      <c r="K443" s="186"/>
    </row>
    <row r="444">
      <c r="A444" s="575"/>
      <c r="F444" s="337"/>
      <c r="H444" s="1293"/>
      <c r="I444" s="1293"/>
      <c r="J444" s="1293"/>
      <c r="K444" s="186"/>
    </row>
    <row r="445">
      <c r="A445" s="575"/>
      <c r="F445" s="337"/>
      <c r="H445" s="1293"/>
      <c r="I445" s="1293"/>
      <c r="J445" s="1293"/>
      <c r="K445" s="186"/>
    </row>
    <row r="446">
      <c r="A446" s="575"/>
      <c r="F446" s="337"/>
      <c r="H446" s="1293"/>
      <c r="I446" s="1293"/>
      <c r="J446" s="1293"/>
      <c r="K446" s="186"/>
    </row>
    <row r="447">
      <c r="A447" s="575"/>
      <c r="F447" s="337"/>
      <c r="H447" s="1293"/>
      <c r="I447" s="1293"/>
      <c r="J447" s="1293"/>
      <c r="K447" s="186"/>
    </row>
    <row r="448">
      <c r="A448" s="575"/>
      <c r="F448" s="337"/>
      <c r="H448" s="1293"/>
      <c r="I448" s="1293"/>
      <c r="J448" s="1293"/>
      <c r="K448" s="186"/>
    </row>
    <row r="449">
      <c r="A449" s="575"/>
      <c r="F449" s="337"/>
      <c r="H449" s="1293"/>
      <c r="I449" s="1293"/>
      <c r="J449" s="1293"/>
      <c r="K449" s="186"/>
    </row>
    <row r="450">
      <c r="A450" s="575"/>
      <c r="F450" s="337"/>
      <c r="H450" s="1293"/>
      <c r="I450" s="1293"/>
      <c r="J450" s="1293"/>
      <c r="K450" s="186"/>
    </row>
    <row r="451">
      <c r="A451" s="575"/>
      <c r="F451" s="337"/>
      <c r="H451" s="1293"/>
      <c r="I451" s="1293"/>
      <c r="J451" s="1293"/>
      <c r="K451" s="186"/>
    </row>
    <row r="452">
      <c r="A452" s="575"/>
      <c r="F452" s="337"/>
      <c r="H452" s="1293"/>
      <c r="I452" s="1293"/>
      <c r="J452" s="1293"/>
      <c r="K452" s="186"/>
    </row>
    <row r="453">
      <c r="A453" s="575"/>
      <c r="F453" s="337"/>
      <c r="H453" s="1293"/>
      <c r="I453" s="1293"/>
      <c r="J453" s="1293"/>
      <c r="K453" s="186"/>
    </row>
    <row r="454">
      <c r="A454" s="575"/>
      <c r="F454" s="337"/>
      <c r="H454" s="1293"/>
      <c r="I454" s="1293"/>
      <c r="J454" s="1293"/>
      <c r="K454" s="186"/>
    </row>
    <row r="455">
      <c r="A455" s="575"/>
      <c r="F455" s="337"/>
      <c r="H455" s="1293"/>
      <c r="I455" s="1293"/>
      <c r="J455" s="1293"/>
      <c r="K455" s="186"/>
    </row>
    <row r="456">
      <c r="A456" s="575"/>
      <c r="F456" s="337"/>
      <c r="H456" s="1293"/>
      <c r="I456" s="1293"/>
      <c r="J456" s="1293"/>
      <c r="K456" s="186"/>
    </row>
    <row r="457">
      <c r="A457" s="575"/>
      <c r="F457" s="337"/>
      <c r="H457" s="1293"/>
      <c r="I457" s="1293"/>
      <c r="J457" s="1293"/>
      <c r="K457" s="186"/>
    </row>
    <row r="458">
      <c r="A458" s="575"/>
      <c r="F458" s="337"/>
      <c r="H458" s="1293"/>
      <c r="I458" s="1293"/>
      <c r="J458" s="1293"/>
      <c r="K458" s="186"/>
    </row>
    <row r="459">
      <c r="A459" s="575"/>
      <c r="F459" s="337"/>
      <c r="H459" s="1293"/>
      <c r="I459" s="1293"/>
      <c r="J459" s="1293"/>
      <c r="K459" s="186"/>
    </row>
    <row r="460">
      <c r="A460" s="575"/>
      <c r="F460" s="337"/>
      <c r="H460" s="1293"/>
      <c r="I460" s="1293"/>
      <c r="J460" s="1293"/>
      <c r="K460" s="186"/>
    </row>
    <row r="461">
      <c r="A461" s="575"/>
      <c r="F461" s="337"/>
      <c r="H461" s="1293"/>
      <c r="I461" s="1293"/>
      <c r="J461" s="1293"/>
      <c r="K461" s="186"/>
    </row>
    <row r="462">
      <c r="A462" s="575"/>
      <c r="F462" s="337"/>
      <c r="H462" s="1293"/>
      <c r="I462" s="1293"/>
      <c r="J462" s="1293"/>
      <c r="K462" s="186"/>
    </row>
    <row r="463">
      <c r="A463" s="575"/>
      <c r="F463" s="337"/>
      <c r="H463" s="1293"/>
      <c r="I463" s="1293"/>
      <c r="J463" s="1293"/>
      <c r="K463" s="186"/>
    </row>
    <row r="464">
      <c r="A464" s="575"/>
      <c r="F464" s="337"/>
      <c r="H464" s="1293"/>
      <c r="I464" s="1293"/>
      <c r="J464" s="1293"/>
      <c r="K464" s="186"/>
    </row>
    <row r="465">
      <c r="A465" s="575"/>
      <c r="F465" s="337"/>
      <c r="H465" s="1293"/>
      <c r="I465" s="1293"/>
      <c r="J465" s="1293"/>
      <c r="K465" s="186"/>
    </row>
    <row r="466">
      <c r="A466" s="575"/>
      <c r="F466" s="337"/>
      <c r="H466" s="1293"/>
      <c r="I466" s="1293"/>
      <c r="J466" s="1293"/>
      <c r="K466" s="186"/>
    </row>
    <row r="467">
      <c r="A467" s="575"/>
      <c r="F467" s="337"/>
      <c r="H467" s="1293"/>
      <c r="I467" s="1293"/>
      <c r="J467" s="1293"/>
      <c r="K467" s="186"/>
    </row>
    <row r="468">
      <c r="A468" s="575"/>
      <c r="F468" s="337"/>
      <c r="H468" s="1293"/>
      <c r="I468" s="1293"/>
      <c r="J468" s="1293"/>
      <c r="K468" s="186"/>
    </row>
    <row r="469">
      <c r="A469" s="575"/>
      <c r="F469" s="337"/>
      <c r="H469" s="1293"/>
      <c r="I469" s="1293"/>
      <c r="J469" s="1293"/>
      <c r="K469" s="186"/>
    </row>
    <row r="470">
      <c r="A470" s="575"/>
      <c r="F470" s="337"/>
      <c r="H470" s="1293"/>
      <c r="I470" s="1293"/>
      <c r="J470" s="1293"/>
      <c r="K470" s="186"/>
    </row>
    <row r="471">
      <c r="A471" s="575"/>
      <c r="F471" s="337"/>
      <c r="H471" s="1293"/>
      <c r="I471" s="1293"/>
      <c r="J471" s="1293"/>
      <c r="K471" s="186"/>
    </row>
    <row r="472">
      <c r="A472" s="575"/>
      <c r="F472" s="337"/>
      <c r="H472" s="1293"/>
      <c r="I472" s="1293"/>
      <c r="J472" s="1293"/>
      <c r="K472" s="186"/>
    </row>
    <row r="473">
      <c r="A473" s="575"/>
      <c r="F473" s="337"/>
      <c r="H473" s="1293"/>
      <c r="I473" s="1293"/>
      <c r="J473" s="1293"/>
      <c r="K473" s="186"/>
    </row>
    <row r="474">
      <c r="A474" s="575"/>
      <c r="F474" s="337"/>
      <c r="H474" s="1293"/>
      <c r="I474" s="1293"/>
      <c r="J474" s="1293"/>
      <c r="K474" s="186"/>
    </row>
    <row r="475">
      <c r="A475" s="575"/>
      <c r="F475" s="337"/>
      <c r="H475" s="1293"/>
      <c r="I475" s="1293"/>
      <c r="J475" s="1293"/>
      <c r="K475" s="186"/>
    </row>
    <row r="476">
      <c r="A476" s="575"/>
      <c r="F476" s="337"/>
      <c r="H476" s="1293"/>
      <c r="I476" s="1293"/>
      <c r="J476" s="1293"/>
      <c r="K476" s="186"/>
    </row>
    <row r="477">
      <c r="A477" s="575"/>
      <c r="F477" s="337"/>
      <c r="H477" s="1293"/>
      <c r="I477" s="1293"/>
      <c r="J477" s="1293"/>
      <c r="K477" s="186"/>
    </row>
    <row r="478">
      <c r="A478" s="575"/>
      <c r="F478" s="337"/>
      <c r="H478" s="1293"/>
      <c r="I478" s="1293"/>
      <c r="J478" s="1293"/>
      <c r="K478" s="186"/>
    </row>
    <row r="479">
      <c r="A479" s="575"/>
      <c r="F479" s="337"/>
      <c r="H479" s="1293"/>
      <c r="I479" s="1293"/>
      <c r="J479" s="1293"/>
      <c r="K479" s="186"/>
    </row>
    <row r="480">
      <c r="A480" s="575"/>
      <c r="F480" s="337"/>
      <c r="H480" s="1293"/>
      <c r="I480" s="1293"/>
      <c r="J480" s="1293"/>
      <c r="K480" s="186"/>
    </row>
    <row r="481">
      <c r="A481" s="575"/>
      <c r="F481" s="337"/>
      <c r="H481" s="1293"/>
      <c r="I481" s="1293"/>
      <c r="J481" s="1293"/>
      <c r="K481" s="186"/>
    </row>
    <row r="482">
      <c r="A482" s="575"/>
      <c r="F482" s="337"/>
      <c r="H482" s="1293"/>
      <c r="I482" s="1293"/>
      <c r="J482" s="1293"/>
      <c r="K482" s="186"/>
    </row>
    <row r="483">
      <c r="A483" s="575"/>
      <c r="F483" s="337"/>
      <c r="H483" s="1293"/>
      <c r="I483" s="1293"/>
      <c r="J483" s="1293"/>
      <c r="K483" s="186"/>
    </row>
    <row r="484">
      <c r="A484" s="575"/>
      <c r="F484" s="337"/>
      <c r="H484" s="1293"/>
      <c r="I484" s="1293"/>
      <c r="J484" s="1293"/>
      <c r="K484" s="186"/>
    </row>
    <row r="485">
      <c r="A485" s="575"/>
      <c r="F485" s="337"/>
      <c r="H485" s="1293"/>
      <c r="I485" s="1293"/>
      <c r="J485" s="1293"/>
      <c r="K485" s="186"/>
    </row>
    <row r="486">
      <c r="A486" s="575"/>
      <c r="F486" s="337"/>
      <c r="H486" s="1293"/>
      <c r="I486" s="1293"/>
      <c r="J486" s="1293"/>
      <c r="K486" s="186"/>
    </row>
    <row r="487">
      <c r="A487" s="575"/>
      <c r="F487" s="337"/>
      <c r="H487" s="1293"/>
      <c r="I487" s="1293"/>
      <c r="J487" s="1293"/>
      <c r="K487" s="186"/>
    </row>
    <row r="488">
      <c r="A488" s="575"/>
      <c r="F488" s="337"/>
      <c r="H488" s="1293"/>
      <c r="I488" s="1293"/>
      <c r="J488" s="1293"/>
      <c r="K488" s="186"/>
    </row>
    <row r="489">
      <c r="A489" s="575"/>
      <c r="F489" s="337"/>
      <c r="H489" s="1293"/>
      <c r="I489" s="1293"/>
      <c r="J489" s="1293"/>
      <c r="K489" s="186"/>
    </row>
    <row r="490">
      <c r="A490" s="575"/>
      <c r="F490" s="337"/>
      <c r="H490" s="1293"/>
      <c r="I490" s="1293"/>
      <c r="J490" s="1293"/>
      <c r="K490" s="186"/>
    </row>
    <row r="491">
      <c r="A491" s="575"/>
      <c r="F491" s="337"/>
      <c r="H491" s="1293"/>
      <c r="I491" s="1293"/>
      <c r="J491" s="1293"/>
      <c r="K491" s="186"/>
    </row>
    <row r="492">
      <c r="A492" s="575"/>
      <c r="F492" s="337"/>
      <c r="H492" s="1293"/>
      <c r="I492" s="1293"/>
      <c r="J492" s="1293"/>
      <c r="K492" s="186"/>
    </row>
    <row r="493">
      <c r="A493" s="575"/>
      <c r="F493" s="337"/>
      <c r="H493" s="1293"/>
      <c r="I493" s="1293"/>
      <c r="J493" s="1293"/>
      <c r="K493" s="186"/>
    </row>
    <row r="494">
      <c r="A494" s="575"/>
      <c r="F494" s="337"/>
      <c r="H494" s="1293"/>
      <c r="I494" s="1293"/>
      <c r="J494" s="1293"/>
      <c r="K494" s="186"/>
    </row>
    <row r="495">
      <c r="A495" s="575"/>
      <c r="F495" s="337"/>
      <c r="H495" s="1293"/>
      <c r="I495" s="1293"/>
      <c r="J495" s="1293"/>
      <c r="K495" s="186"/>
    </row>
    <row r="496">
      <c r="A496" s="575"/>
      <c r="F496" s="337"/>
      <c r="H496" s="1293"/>
      <c r="I496" s="1293"/>
      <c r="J496" s="1293"/>
      <c r="K496" s="186"/>
    </row>
    <row r="497">
      <c r="A497" s="575"/>
      <c r="F497" s="337"/>
      <c r="H497" s="1293"/>
      <c r="I497" s="1293"/>
      <c r="J497" s="1293"/>
      <c r="K497" s="186"/>
    </row>
    <row r="498">
      <c r="A498" s="575"/>
      <c r="F498" s="337"/>
      <c r="H498" s="1293"/>
      <c r="I498" s="1293"/>
      <c r="J498" s="1293"/>
      <c r="K498" s="186"/>
    </row>
    <row r="499">
      <c r="A499" s="575"/>
      <c r="F499" s="337"/>
      <c r="H499" s="1293"/>
      <c r="I499" s="1293"/>
      <c r="J499" s="1293"/>
      <c r="K499" s="186"/>
    </row>
    <row r="500">
      <c r="A500" s="575"/>
      <c r="F500" s="337"/>
      <c r="H500" s="1293"/>
      <c r="I500" s="1293"/>
      <c r="J500" s="1293"/>
      <c r="K500" s="186"/>
    </row>
    <row r="501">
      <c r="A501" s="575"/>
      <c r="F501" s="337"/>
      <c r="H501" s="1293"/>
      <c r="I501" s="1293"/>
      <c r="J501" s="1293"/>
      <c r="K501" s="186"/>
    </row>
    <row r="502">
      <c r="A502" s="575"/>
      <c r="F502" s="337"/>
      <c r="H502" s="1293"/>
      <c r="I502" s="1293"/>
      <c r="J502" s="1293"/>
      <c r="K502" s="186"/>
    </row>
    <row r="503">
      <c r="A503" s="575"/>
      <c r="F503" s="337"/>
      <c r="H503" s="1293"/>
      <c r="I503" s="1293"/>
      <c r="J503" s="1293"/>
      <c r="K503" s="186"/>
    </row>
    <row r="504">
      <c r="A504" s="575"/>
      <c r="F504" s="337"/>
      <c r="H504" s="1293"/>
      <c r="I504" s="1293"/>
      <c r="J504" s="1293"/>
      <c r="K504" s="186"/>
    </row>
    <row r="505">
      <c r="A505" s="575"/>
      <c r="F505" s="337"/>
      <c r="H505" s="1293"/>
      <c r="I505" s="1293"/>
      <c r="J505" s="1293"/>
      <c r="K505" s="186"/>
    </row>
    <row r="506">
      <c r="A506" s="575"/>
      <c r="F506" s="337"/>
      <c r="H506" s="1293"/>
      <c r="I506" s="1293"/>
      <c r="J506" s="1293"/>
      <c r="K506" s="186"/>
    </row>
    <row r="507">
      <c r="A507" s="575"/>
      <c r="F507" s="337"/>
      <c r="H507" s="1293"/>
      <c r="I507" s="1293"/>
      <c r="J507" s="1293"/>
      <c r="K507" s="186"/>
    </row>
    <row r="508">
      <c r="A508" s="575"/>
      <c r="F508" s="337"/>
      <c r="H508" s="1293"/>
      <c r="I508" s="1293"/>
      <c r="J508" s="1293"/>
      <c r="K508" s="186"/>
    </row>
    <row r="509">
      <c r="A509" s="575"/>
      <c r="F509" s="337"/>
      <c r="H509" s="1293"/>
      <c r="I509" s="1293"/>
      <c r="J509" s="1293"/>
      <c r="K509" s="186"/>
    </row>
    <row r="510">
      <c r="A510" s="575"/>
      <c r="F510" s="337"/>
      <c r="H510" s="1293"/>
      <c r="I510" s="1293"/>
      <c r="J510" s="1293"/>
      <c r="K510" s="186"/>
    </row>
    <row r="511">
      <c r="A511" s="575"/>
      <c r="F511" s="337"/>
      <c r="H511" s="1293"/>
      <c r="I511" s="1293"/>
      <c r="J511" s="1293"/>
      <c r="K511" s="186"/>
    </row>
    <row r="512">
      <c r="A512" s="575"/>
      <c r="F512" s="337"/>
      <c r="H512" s="1293"/>
      <c r="I512" s="1293"/>
      <c r="J512" s="1293"/>
      <c r="K512" s="186"/>
    </row>
    <row r="513">
      <c r="A513" s="575"/>
      <c r="F513" s="337"/>
      <c r="H513" s="1293"/>
      <c r="I513" s="1293"/>
      <c r="J513" s="1293"/>
      <c r="K513" s="186"/>
    </row>
    <row r="514">
      <c r="A514" s="575"/>
      <c r="F514" s="337"/>
      <c r="H514" s="1293"/>
      <c r="I514" s="1293"/>
      <c r="J514" s="1293"/>
      <c r="K514" s="186"/>
    </row>
    <row r="515">
      <c r="A515" s="575"/>
      <c r="F515" s="337"/>
      <c r="H515" s="1293"/>
      <c r="I515" s="1293"/>
      <c r="J515" s="1293"/>
      <c r="K515" s="186"/>
    </row>
    <row r="516">
      <c r="A516" s="575"/>
      <c r="F516" s="337"/>
      <c r="H516" s="1293"/>
      <c r="I516" s="1293"/>
      <c r="J516" s="1293"/>
      <c r="K516" s="186"/>
    </row>
    <row r="517">
      <c r="A517" s="575"/>
      <c r="F517" s="337"/>
      <c r="H517" s="1293"/>
      <c r="I517" s="1293"/>
      <c r="J517" s="1293"/>
      <c r="K517" s="186"/>
    </row>
    <row r="518">
      <c r="A518" s="575"/>
      <c r="F518" s="337"/>
      <c r="H518" s="1293"/>
      <c r="I518" s="1293"/>
      <c r="J518" s="1293"/>
      <c r="K518" s="186"/>
    </row>
    <row r="519">
      <c r="A519" s="575"/>
      <c r="F519" s="337"/>
      <c r="H519" s="1293"/>
      <c r="I519" s="1293"/>
      <c r="J519" s="1293"/>
      <c r="K519" s="186"/>
    </row>
    <row r="520">
      <c r="A520" s="575"/>
      <c r="F520" s="337"/>
      <c r="H520" s="1293"/>
      <c r="I520" s="1293"/>
      <c r="J520" s="1293"/>
      <c r="K520" s="186"/>
    </row>
    <row r="521">
      <c r="A521" s="575"/>
      <c r="F521" s="337"/>
      <c r="H521" s="1293"/>
      <c r="I521" s="1293"/>
      <c r="J521" s="1293"/>
      <c r="K521" s="186"/>
    </row>
    <row r="522">
      <c r="A522" s="575"/>
      <c r="F522" s="337"/>
      <c r="H522" s="1293"/>
      <c r="I522" s="1293"/>
      <c r="J522" s="1293"/>
      <c r="K522" s="186"/>
    </row>
    <row r="523">
      <c r="A523" s="575"/>
      <c r="F523" s="337"/>
      <c r="H523" s="1293"/>
      <c r="I523" s="1293"/>
      <c r="J523" s="1293"/>
      <c r="K523" s="186"/>
    </row>
    <row r="524">
      <c r="A524" s="575"/>
      <c r="F524" s="337"/>
      <c r="H524" s="1293"/>
      <c r="I524" s="1293"/>
      <c r="J524" s="1293"/>
      <c r="K524" s="186"/>
    </row>
    <row r="525">
      <c r="A525" s="575"/>
      <c r="F525" s="337"/>
      <c r="H525" s="1293"/>
      <c r="I525" s="1293"/>
      <c r="J525" s="1293"/>
      <c r="K525" s="186"/>
    </row>
    <row r="526">
      <c r="A526" s="575"/>
      <c r="F526" s="337"/>
      <c r="H526" s="1293"/>
      <c r="I526" s="1293"/>
      <c r="J526" s="1293"/>
      <c r="K526" s="186"/>
    </row>
    <row r="527">
      <c r="A527" s="575"/>
      <c r="F527" s="337"/>
      <c r="H527" s="1293"/>
      <c r="I527" s="1293"/>
      <c r="J527" s="1293"/>
      <c r="K527" s="186"/>
    </row>
    <row r="528">
      <c r="A528" s="575"/>
      <c r="F528" s="337"/>
      <c r="H528" s="1293"/>
      <c r="I528" s="1293"/>
      <c r="J528" s="1293"/>
      <c r="K528" s="186"/>
    </row>
    <row r="529">
      <c r="A529" s="575"/>
      <c r="F529" s="337"/>
      <c r="H529" s="1293"/>
      <c r="I529" s="1293"/>
      <c r="J529" s="1293"/>
      <c r="K529" s="186"/>
    </row>
    <row r="530">
      <c r="A530" s="575"/>
      <c r="F530" s="337"/>
      <c r="H530" s="1293"/>
      <c r="I530" s="1293"/>
      <c r="J530" s="1293"/>
      <c r="K530" s="186"/>
    </row>
    <row r="531">
      <c r="A531" s="575"/>
      <c r="F531" s="337"/>
      <c r="H531" s="1293"/>
      <c r="I531" s="1293"/>
      <c r="J531" s="1293"/>
      <c r="K531" s="186"/>
    </row>
    <row r="532">
      <c r="A532" s="575"/>
      <c r="F532" s="337"/>
      <c r="H532" s="1293"/>
      <c r="I532" s="1293"/>
      <c r="J532" s="1293"/>
      <c r="K532" s="186"/>
    </row>
    <row r="533">
      <c r="A533" s="575"/>
      <c r="F533" s="337"/>
      <c r="H533" s="1293"/>
      <c r="I533" s="1293"/>
      <c r="J533" s="1293"/>
      <c r="K533" s="186"/>
    </row>
    <row r="534">
      <c r="A534" s="575"/>
      <c r="F534" s="337"/>
      <c r="H534" s="1293"/>
      <c r="I534" s="1293"/>
      <c r="J534" s="1293"/>
      <c r="K534" s="186"/>
    </row>
    <row r="535">
      <c r="A535" s="575"/>
      <c r="F535" s="337"/>
      <c r="H535" s="1293"/>
      <c r="I535" s="1293"/>
      <c r="J535" s="1293"/>
      <c r="K535" s="186"/>
    </row>
    <row r="536">
      <c r="A536" s="575"/>
      <c r="F536" s="337"/>
      <c r="H536" s="1293"/>
      <c r="I536" s="1293"/>
      <c r="J536" s="1293"/>
      <c r="K536" s="186"/>
    </row>
    <row r="537">
      <c r="A537" s="575"/>
      <c r="F537" s="337"/>
      <c r="H537" s="1293"/>
      <c r="I537" s="1293"/>
      <c r="J537" s="1293"/>
      <c r="K537" s="186"/>
    </row>
    <row r="538">
      <c r="A538" s="575"/>
      <c r="F538" s="337"/>
      <c r="H538" s="1293"/>
      <c r="I538" s="1293"/>
      <c r="J538" s="1293"/>
      <c r="K538" s="186"/>
    </row>
    <row r="539">
      <c r="A539" s="575"/>
      <c r="F539" s="337"/>
      <c r="H539" s="1293"/>
      <c r="I539" s="1293"/>
      <c r="J539" s="1293"/>
      <c r="K539" s="186"/>
    </row>
    <row r="540">
      <c r="A540" s="575"/>
      <c r="F540" s="337"/>
      <c r="H540" s="1293"/>
      <c r="I540" s="1293"/>
      <c r="J540" s="1293"/>
      <c r="K540" s="186"/>
    </row>
    <row r="541">
      <c r="A541" s="575"/>
      <c r="F541" s="337"/>
      <c r="H541" s="1293"/>
      <c r="I541" s="1293"/>
      <c r="J541" s="1293"/>
      <c r="K541" s="186"/>
    </row>
    <row r="542">
      <c r="A542" s="575"/>
      <c r="F542" s="337"/>
      <c r="H542" s="1293"/>
      <c r="I542" s="1293"/>
      <c r="J542" s="1293"/>
      <c r="K542" s="186"/>
    </row>
    <row r="543">
      <c r="A543" s="575"/>
      <c r="F543" s="337"/>
      <c r="H543" s="1293"/>
      <c r="I543" s="1293"/>
      <c r="J543" s="1293"/>
      <c r="K543" s="186"/>
    </row>
    <row r="544">
      <c r="A544" s="575"/>
      <c r="F544" s="337"/>
      <c r="H544" s="1293"/>
      <c r="I544" s="1293"/>
      <c r="J544" s="1293"/>
      <c r="K544" s="186"/>
    </row>
    <row r="545">
      <c r="A545" s="575"/>
      <c r="F545" s="337"/>
      <c r="H545" s="1293"/>
      <c r="I545" s="1293"/>
      <c r="J545" s="1293"/>
      <c r="K545" s="186"/>
    </row>
    <row r="546">
      <c r="A546" s="575"/>
      <c r="F546" s="337"/>
      <c r="H546" s="1293"/>
      <c r="I546" s="1293"/>
      <c r="J546" s="1293"/>
      <c r="K546" s="186"/>
    </row>
    <row r="547">
      <c r="A547" s="575"/>
      <c r="F547" s="337"/>
      <c r="H547" s="1293"/>
      <c r="I547" s="1293"/>
      <c r="J547" s="1293"/>
      <c r="K547" s="186"/>
    </row>
    <row r="548">
      <c r="A548" s="575"/>
      <c r="F548" s="337"/>
      <c r="H548" s="1293"/>
      <c r="I548" s="1293"/>
      <c r="J548" s="1293"/>
      <c r="K548" s="186"/>
    </row>
    <row r="549">
      <c r="A549" s="575"/>
      <c r="F549" s="337"/>
      <c r="H549" s="1293"/>
      <c r="I549" s="1293"/>
      <c r="J549" s="1293"/>
      <c r="K549" s="186"/>
    </row>
    <row r="550">
      <c r="A550" s="575"/>
      <c r="F550" s="337"/>
      <c r="H550" s="1293"/>
      <c r="I550" s="1293"/>
      <c r="J550" s="1293"/>
      <c r="K550" s="186"/>
    </row>
    <row r="551">
      <c r="A551" s="575"/>
      <c r="F551" s="337"/>
      <c r="H551" s="1293"/>
      <c r="I551" s="1293"/>
      <c r="J551" s="1293"/>
      <c r="K551" s="186"/>
    </row>
    <row r="552">
      <c r="A552" s="575"/>
      <c r="F552" s="337"/>
      <c r="H552" s="1293"/>
      <c r="I552" s="1293"/>
      <c r="J552" s="1293"/>
      <c r="K552" s="186"/>
    </row>
    <row r="553">
      <c r="A553" s="575"/>
      <c r="F553" s="337"/>
      <c r="H553" s="1293"/>
      <c r="I553" s="1293"/>
      <c r="J553" s="1293"/>
      <c r="K553" s="186"/>
    </row>
    <row r="554">
      <c r="A554" s="575"/>
      <c r="F554" s="337"/>
      <c r="H554" s="1293"/>
      <c r="I554" s="1293"/>
      <c r="J554" s="1293"/>
      <c r="K554" s="186"/>
    </row>
    <row r="555">
      <c r="A555" s="575"/>
      <c r="F555" s="337"/>
      <c r="H555" s="1293"/>
      <c r="I555" s="1293"/>
      <c r="J555" s="1293"/>
      <c r="K555" s="186"/>
    </row>
    <row r="556">
      <c r="A556" s="575"/>
      <c r="F556" s="337"/>
      <c r="H556" s="1293"/>
      <c r="I556" s="1293"/>
      <c r="J556" s="1293"/>
      <c r="K556" s="186"/>
    </row>
    <row r="557">
      <c r="A557" s="575"/>
      <c r="F557" s="337"/>
      <c r="H557" s="1293"/>
      <c r="I557" s="1293"/>
      <c r="J557" s="1293"/>
      <c r="K557" s="186"/>
    </row>
    <row r="558">
      <c r="A558" s="575"/>
      <c r="F558" s="337"/>
      <c r="H558" s="1293"/>
      <c r="I558" s="1293"/>
      <c r="J558" s="1293"/>
      <c r="K558" s="186"/>
    </row>
    <row r="559">
      <c r="A559" s="575"/>
      <c r="F559" s="337"/>
      <c r="H559" s="1293"/>
      <c r="I559" s="1293"/>
      <c r="J559" s="1293"/>
      <c r="K559" s="186"/>
    </row>
    <row r="560">
      <c r="A560" s="575"/>
      <c r="F560" s="337"/>
      <c r="H560" s="1293"/>
      <c r="I560" s="1293"/>
      <c r="J560" s="1293"/>
      <c r="K560" s="186"/>
    </row>
    <row r="561">
      <c r="A561" s="575"/>
      <c r="F561" s="337"/>
      <c r="H561" s="1293"/>
      <c r="I561" s="1293"/>
      <c r="J561" s="1293"/>
      <c r="K561" s="186"/>
    </row>
    <row r="562">
      <c r="A562" s="575"/>
      <c r="F562" s="337"/>
      <c r="H562" s="1293"/>
      <c r="I562" s="1293"/>
      <c r="J562" s="1293"/>
      <c r="K562" s="186"/>
    </row>
    <row r="563">
      <c r="A563" s="575"/>
      <c r="F563" s="337"/>
      <c r="H563" s="1293"/>
      <c r="I563" s="1293"/>
      <c r="J563" s="1293"/>
      <c r="K563" s="186"/>
    </row>
    <row r="564">
      <c r="A564" s="575"/>
      <c r="F564" s="337"/>
      <c r="H564" s="1293"/>
      <c r="I564" s="1293"/>
      <c r="J564" s="1293"/>
      <c r="K564" s="186"/>
    </row>
    <row r="565">
      <c r="A565" s="575"/>
      <c r="F565" s="337"/>
      <c r="H565" s="1293"/>
      <c r="I565" s="1293"/>
      <c r="J565" s="1293"/>
      <c r="K565" s="186"/>
    </row>
    <row r="566">
      <c r="A566" s="575"/>
      <c r="F566" s="337"/>
      <c r="H566" s="1293"/>
      <c r="I566" s="1293"/>
      <c r="J566" s="1293"/>
      <c r="K566" s="186"/>
    </row>
    <row r="567">
      <c r="A567" s="575"/>
      <c r="F567" s="337"/>
      <c r="H567" s="1293"/>
      <c r="I567" s="1293"/>
      <c r="J567" s="1293"/>
      <c r="K567" s="186"/>
    </row>
    <row r="568">
      <c r="A568" s="575"/>
      <c r="F568" s="337"/>
      <c r="H568" s="1293"/>
      <c r="I568" s="1293"/>
      <c r="J568" s="1293"/>
      <c r="K568" s="186"/>
    </row>
    <row r="569">
      <c r="A569" s="575"/>
      <c r="F569" s="337"/>
      <c r="H569" s="1293"/>
      <c r="I569" s="1293"/>
      <c r="J569" s="1293"/>
      <c r="K569" s="186"/>
    </row>
    <row r="570">
      <c r="A570" s="575"/>
      <c r="F570" s="337"/>
      <c r="H570" s="1293"/>
      <c r="I570" s="1293"/>
      <c r="J570" s="1293"/>
      <c r="K570" s="186"/>
    </row>
    <row r="571">
      <c r="A571" s="575"/>
      <c r="F571" s="337"/>
      <c r="H571" s="1293"/>
      <c r="I571" s="1293"/>
      <c r="J571" s="1293"/>
      <c r="K571" s="186"/>
    </row>
    <row r="572">
      <c r="A572" s="575"/>
      <c r="F572" s="337"/>
      <c r="H572" s="1293"/>
      <c r="I572" s="1293"/>
      <c r="J572" s="1293"/>
      <c r="K572" s="186"/>
    </row>
    <row r="573">
      <c r="A573" s="575"/>
      <c r="F573" s="337"/>
      <c r="H573" s="1293"/>
      <c r="I573" s="1293"/>
      <c r="J573" s="1293"/>
      <c r="K573" s="186"/>
    </row>
    <row r="574">
      <c r="A574" s="575"/>
      <c r="F574" s="337"/>
      <c r="H574" s="1293"/>
      <c r="I574" s="1293"/>
      <c r="J574" s="1293"/>
      <c r="K574" s="186"/>
    </row>
    <row r="575">
      <c r="A575" s="575"/>
      <c r="F575" s="337"/>
      <c r="H575" s="1293"/>
      <c r="I575" s="1293"/>
      <c r="J575" s="1293"/>
      <c r="K575" s="186"/>
    </row>
    <row r="576">
      <c r="A576" s="575"/>
      <c r="F576" s="337"/>
      <c r="H576" s="1293"/>
      <c r="I576" s="1293"/>
      <c r="J576" s="1293"/>
      <c r="K576" s="186"/>
    </row>
    <row r="577">
      <c r="A577" s="575"/>
      <c r="F577" s="337"/>
      <c r="H577" s="1293"/>
      <c r="I577" s="1293"/>
      <c r="J577" s="1293"/>
      <c r="K577" s="186"/>
    </row>
    <row r="578">
      <c r="A578" s="575"/>
      <c r="F578" s="337"/>
      <c r="H578" s="1293"/>
      <c r="I578" s="1293"/>
      <c r="J578" s="1293"/>
      <c r="K578" s="186"/>
    </row>
    <row r="579">
      <c r="A579" s="575"/>
      <c r="F579" s="337"/>
      <c r="H579" s="1293"/>
      <c r="I579" s="1293"/>
      <c r="J579" s="1293"/>
      <c r="K579" s="186"/>
    </row>
    <row r="580">
      <c r="A580" s="575"/>
      <c r="F580" s="337"/>
      <c r="H580" s="1293"/>
      <c r="I580" s="1293"/>
      <c r="J580" s="1293"/>
      <c r="K580" s="186"/>
    </row>
    <row r="581">
      <c r="A581" s="575"/>
      <c r="F581" s="337"/>
      <c r="H581" s="1293"/>
      <c r="I581" s="1293"/>
      <c r="J581" s="1293"/>
      <c r="K581" s="186"/>
    </row>
    <row r="582">
      <c r="A582" s="575"/>
      <c r="F582" s="337"/>
      <c r="H582" s="1293"/>
      <c r="I582" s="1293"/>
      <c r="J582" s="1293"/>
      <c r="K582" s="186"/>
    </row>
    <row r="583">
      <c r="A583" s="575"/>
      <c r="F583" s="337"/>
      <c r="H583" s="1293"/>
      <c r="I583" s="1293"/>
      <c r="J583" s="1293"/>
      <c r="K583" s="186"/>
    </row>
    <row r="584">
      <c r="A584" s="575"/>
      <c r="F584" s="337"/>
      <c r="H584" s="1293"/>
      <c r="I584" s="1293"/>
      <c r="J584" s="1293"/>
      <c r="K584" s="186"/>
    </row>
    <row r="585">
      <c r="A585" s="575"/>
      <c r="F585" s="337"/>
      <c r="H585" s="1293"/>
      <c r="I585" s="1293"/>
      <c r="J585" s="1293"/>
      <c r="K585" s="186"/>
    </row>
    <row r="586">
      <c r="A586" s="575"/>
      <c r="F586" s="337"/>
      <c r="H586" s="1293"/>
      <c r="I586" s="1293"/>
      <c r="J586" s="1293"/>
      <c r="K586" s="186"/>
    </row>
    <row r="587">
      <c r="A587" s="575"/>
      <c r="F587" s="337"/>
      <c r="H587" s="1293"/>
      <c r="I587" s="1293"/>
      <c r="J587" s="1293"/>
      <c r="K587" s="186"/>
    </row>
    <row r="588">
      <c r="A588" s="575"/>
      <c r="F588" s="337"/>
      <c r="H588" s="1293"/>
      <c r="I588" s="1293"/>
      <c r="J588" s="1293"/>
      <c r="K588" s="186"/>
    </row>
    <row r="589">
      <c r="A589" s="575"/>
      <c r="F589" s="337"/>
      <c r="H589" s="1293"/>
      <c r="I589" s="1293"/>
      <c r="J589" s="1293"/>
      <c r="K589" s="186"/>
    </row>
    <row r="590">
      <c r="A590" s="575"/>
      <c r="F590" s="337"/>
      <c r="H590" s="1293"/>
      <c r="I590" s="1293"/>
      <c r="J590" s="1293"/>
      <c r="K590" s="186"/>
    </row>
    <row r="591">
      <c r="A591" s="575"/>
      <c r="F591" s="337"/>
      <c r="H591" s="1293"/>
      <c r="I591" s="1293"/>
      <c r="J591" s="1293"/>
      <c r="K591" s="186"/>
    </row>
    <row r="592">
      <c r="A592" s="575"/>
      <c r="F592" s="337"/>
      <c r="H592" s="1293"/>
      <c r="I592" s="1293"/>
      <c r="J592" s="1293"/>
      <c r="K592" s="186"/>
    </row>
    <row r="593">
      <c r="A593" s="575"/>
      <c r="F593" s="337"/>
      <c r="H593" s="1293"/>
      <c r="I593" s="1293"/>
      <c r="J593" s="1293"/>
      <c r="K593" s="186"/>
    </row>
    <row r="594">
      <c r="A594" s="575"/>
      <c r="F594" s="337"/>
      <c r="H594" s="1293"/>
      <c r="I594" s="1293"/>
      <c r="J594" s="1293"/>
      <c r="K594" s="186"/>
    </row>
    <row r="595">
      <c r="A595" s="575"/>
      <c r="F595" s="337"/>
      <c r="H595" s="1293"/>
      <c r="I595" s="1293"/>
      <c r="J595" s="1293"/>
      <c r="K595" s="186"/>
    </row>
    <row r="596">
      <c r="A596" s="575"/>
      <c r="F596" s="337"/>
      <c r="H596" s="1293"/>
      <c r="I596" s="1293"/>
      <c r="J596" s="1293"/>
      <c r="K596" s="186"/>
    </row>
    <row r="597">
      <c r="A597" s="575"/>
      <c r="F597" s="337"/>
      <c r="H597" s="1293"/>
      <c r="I597" s="1293"/>
      <c r="J597" s="1293"/>
      <c r="K597" s="186"/>
    </row>
    <row r="598">
      <c r="A598" s="575"/>
      <c r="F598" s="337"/>
      <c r="H598" s="1293"/>
      <c r="I598" s="1293"/>
      <c r="J598" s="1293"/>
      <c r="K598" s="186"/>
    </row>
    <row r="599">
      <c r="A599" s="575"/>
      <c r="F599" s="337"/>
      <c r="H599" s="1293"/>
      <c r="I599" s="1293"/>
      <c r="J599" s="1293"/>
      <c r="K599" s="186"/>
    </row>
    <row r="600">
      <c r="A600" s="575"/>
      <c r="F600" s="337"/>
      <c r="H600" s="1293"/>
      <c r="I600" s="1293"/>
      <c r="J600" s="1293"/>
      <c r="K600" s="186"/>
    </row>
    <row r="601">
      <c r="A601" s="575"/>
      <c r="F601" s="337"/>
      <c r="H601" s="1293"/>
      <c r="I601" s="1293"/>
      <c r="J601" s="1293"/>
      <c r="K601" s="186"/>
    </row>
    <row r="602">
      <c r="A602" s="575"/>
      <c r="F602" s="337"/>
      <c r="H602" s="1293"/>
      <c r="I602" s="1293"/>
      <c r="J602" s="1293"/>
      <c r="K602" s="186"/>
    </row>
    <row r="603">
      <c r="A603" s="575"/>
      <c r="F603" s="337"/>
      <c r="H603" s="1293"/>
      <c r="I603" s="1293"/>
      <c r="J603" s="1293"/>
      <c r="K603" s="186"/>
    </row>
    <row r="604">
      <c r="A604" s="575"/>
      <c r="F604" s="337"/>
      <c r="H604" s="1293"/>
      <c r="I604" s="1293"/>
      <c r="J604" s="1293"/>
      <c r="K604" s="186"/>
    </row>
    <row r="605">
      <c r="A605" s="575"/>
      <c r="F605" s="337"/>
      <c r="H605" s="1293"/>
      <c r="I605" s="1293"/>
      <c r="J605" s="1293"/>
      <c r="K605" s="186"/>
    </row>
    <row r="606">
      <c r="A606" s="575"/>
      <c r="F606" s="337"/>
      <c r="H606" s="1293"/>
      <c r="I606" s="1293"/>
      <c r="J606" s="1293"/>
      <c r="K606" s="186"/>
    </row>
    <row r="607">
      <c r="A607" s="575"/>
      <c r="F607" s="337"/>
      <c r="H607" s="1293"/>
      <c r="I607" s="1293"/>
      <c r="J607" s="1293"/>
      <c r="K607" s="186"/>
    </row>
    <row r="608">
      <c r="A608" s="575"/>
      <c r="F608" s="337"/>
      <c r="H608" s="1293"/>
      <c r="I608" s="1293"/>
      <c r="J608" s="1293"/>
      <c r="K608" s="186"/>
    </row>
    <row r="609">
      <c r="A609" s="575"/>
      <c r="F609" s="337"/>
      <c r="H609" s="1293"/>
      <c r="I609" s="1293"/>
      <c r="J609" s="1293"/>
      <c r="K609" s="186"/>
    </row>
    <row r="610">
      <c r="A610" s="575"/>
      <c r="F610" s="337"/>
      <c r="H610" s="1293"/>
      <c r="I610" s="1293"/>
      <c r="J610" s="1293"/>
      <c r="K610" s="186"/>
    </row>
    <row r="611">
      <c r="A611" s="575"/>
      <c r="F611" s="337"/>
      <c r="H611" s="1293"/>
      <c r="I611" s="1293"/>
      <c r="J611" s="1293"/>
      <c r="K611" s="186"/>
    </row>
    <row r="612">
      <c r="A612" s="575"/>
      <c r="F612" s="337"/>
      <c r="H612" s="1293"/>
      <c r="I612" s="1293"/>
      <c r="J612" s="1293"/>
      <c r="K612" s="186"/>
    </row>
    <row r="613">
      <c r="A613" s="575"/>
      <c r="F613" s="337"/>
      <c r="H613" s="1293"/>
      <c r="I613" s="1293"/>
      <c r="J613" s="1293"/>
      <c r="K613" s="186"/>
    </row>
    <row r="614">
      <c r="A614" s="575"/>
      <c r="F614" s="337"/>
      <c r="H614" s="1293"/>
      <c r="I614" s="1293"/>
      <c r="J614" s="1293"/>
      <c r="K614" s="186"/>
    </row>
    <row r="615">
      <c r="A615" s="575"/>
      <c r="F615" s="337"/>
      <c r="H615" s="1293"/>
      <c r="I615" s="1293"/>
      <c r="J615" s="1293"/>
      <c r="K615" s="186"/>
    </row>
    <row r="616">
      <c r="A616" s="575"/>
      <c r="F616" s="337"/>
      <c r="H616" s="1293"/>
      <c r="I616" s="1293"/>
      <c r="J616" s="1293"/>
      <c r="K616" s="186"/>
    </row>
    <row r="617">
      <c r="A617" s="575"/>
      <c r="F617" s="337"/>
      <c r="H617" s="1293"/>
      <c r="I617" s="1293"/>
      <c r="J617" s="1293"/>
      <c r="K617" s="186"/>
    </row>
    <row r="618">
      <c r="A618" s="575"/>
      <c r="F618" s="337"/>
      <c r="H618" s="1293"/>
      <c r="I618" s="1293"/>
      <c r="J618" s="1293"/>
      <c r="K618" s="186"/>
    </row>
    <row r="619">
      <c r="A619" s="575"/>
      <c r="F619" s="337"/>
      <c r="H619" s="1293"/>
      <c r="I619" s="1293"/>
      <c r="J619" s="1293"/>
      <c r="K619" s="186"/>
    </row>
    <row r="620">
      <c r="A620" s="575"/>
      <c r="F620" s="337"/>
      <c r="H620" s="1293"/>
      <c r="I620" s="1293"/>
      <c r="J620" s="1293"/>
      <c r="K620" s="186"/>
    </row>
    <row r="621">
      <c r="A621" s="575"/>
      <c r="F621" s="337"/>
      <c r="H621" s="1293"/>
      <c r="I621" s="1293"/>
      <c r="J621" s="1293"/>
      <c r="K621" s="186"/>
    </row>
    <row r="622">
      <c r="A622" s="575"/>
      <c r="F622" s="337"/>
      <c r="H622" s="1293"/>
      <c r="I622" s="1293"/>
      <c r="J622" s="1293"/>
      <c r="K622" s="186"/>
    </row>
    <row r="623">
      <c r="A623" s="575"/>
      <c r="F623" s="337"/>
      <c r="H623" s="1293"/>
      <c r="I623" s="1293"/>
      <c r="J623" s="1293"/>
      <c r="K623" s="186"/>
    </row>
    <row r="624">
      <c r="A624" s="575"/>
      <c r="F624" s="337"/>
      <c r="H624" s="1293"/>
      <c r="I624" s="1293"/>
      <c r="J624" s="1293"/>
      <c r="K624" s="186"/>
    </row>
    <row r="625">
      <c r="A625" s="575"/>
      <c r="F625" s="337"/>
      <c r="H625" s="1293"/>
      <c r="I625" s="1293"/>
      <c r="J625" s="1293"/>
      <c r="K625" s="186"/>
    </row>
    <row r="626">
      <c r="A626" s="575"/>
      <c r="F626" s="337"/>
      <c r="H626" s="1293"/>
      <c r="I626" s="1293"/>
      <c r="J626" s="1293"/>
      <c r="K626" s="186"/>
    </row>
    <row r="627">
      <c r="A627" s="575"/>
      <c r="F627" s="337"/>
      <c r="H627" s="1293"/>
      <c r="I627" s="1293"/>
      <c r="J627" s="1293"/>
      <c r="K627" s="186"/>
    </row>
    <row r="628">
      <c r="A628" s="575"/>
      <c r="F628" s="337"/>
      <c r="H628" s="1293"/>
      <c r="I628" s="1293"/>
      <c r="J628" s="1293"/>
      <c r="K628" s="186"/>
    </row>
    <row r="629">
      <c r="A629" s="575"/>
      <c r="F629" s="337"/>
      <c r="H629" s="1293"/>
      <c r="I629" s="1293"/>
      <c r="J629" s="1293"/>
      <c r="K629" s="186"/>
    </row>
    <row r="630">
      <c r="A630" s="575"/>
      <c r="F630" s="337"/>
      <c r="H630" s="1293"/>
      <c r="I630" s="1293"/>
      <c r="J630" s="1293"/>
      <c r="K630" s="186"/>
    </row>
    <row r="631">
      <c r="A631" s="575"/>
      <c r="F631" s="337"/>
      <c r="H631" s="1293"/>
      <c r="I631" s="1293"/>
      <c r="J631" s="1293"/>
      <c r="K631" s="186"/>
    </row>
    <row r="632">
      <c r="A632" s="575"/>
      <c r="F632" s="337"/>
      <c r="H632" s="1293"/>
      <c r="I632" s="1293"/>
      <c r="J632" s="1293"/>
      <c r="K632" s="186"/>
    </row>
    <row r="633">
      <c r="A633" s="575"/>
      <c r="F633" s="337"/>
      <c r="H633" s="1293"/>
      <c r="I633" s="1293"/>
      <c r="J633" s="1293"/>
      <c r="K633" s="186"/>
    </row>
    <row r="634">
      <c r="A634" s="575"/>
      <c r="F634" s="337"/>
      <c r="H634" s="1293"/>
      <c r="I634" s="1293"/>
      <c r="J634" s="1293"/>
      <c r="K634" s="186"/>
    </row>
    <row r="635">
      <c r="A635" s="575"/>
      <c r="F635" s="337"/>
      <c r="H635" s="1293"/>
      <c r="I635" s="1293"/>
      <c r="J635" s="1293"/>
      <c r="K635" s="186"/>
    </row>
    <row r="636">
      <c r="A636" s="575"/>
      <c r="F636" s="337"/>
      <c r="H636" s="1293"/>
      <c r="I636" s="1293"/>
      <c r="J636" s="1293"/>
      <c r="K636" s="186"/>
    </row>
    <row r="637">
      <c r="A637" s="575"/>
      <c r="F637" s="337"/>
      <c r="H637" s="1293"/>
      <c r="I637" s="1293"/>
      <c r="J637" s="1293"/>
      <c r="K637" s="186"/>
    </row>
    <row r="638">
      <c r="A638" s="575"/>
      <c r="F638" s="337"/>
      <c r="H638" s="1293"/>
      <c r="I638" s="1293"/>
      <c r="J638" s="1293"/>
      <c r="K638" s="186"/>
    </row>
    <row r="639">
      <c r="A639" s="575"/>
      <c r="F639" s="337"/>
      <c r="H639" s="1293"/>
      <c r="I639" s="1293"/>
      <c r="J639" s="1293"/>
      <c r="K639" s="186"/>
    </row>
    <row r="640">
      <c r="A640" s="575"/>
      <c r="F640" s="337"/>
      <c r="H640" s="1293"/>
      <c r="I640" s="1293"/>
      <c r="J640" s="1293"/>
      <c r="K640" s="186"/>
    </row>
    <row r="641">
      <c r="A641" s="575"/>
      <c r="F641" s="337"/>
      <c r="H641" s="1293"/>
      <c r="I641" s="1293"/>
      <c r="J641" s="1293"/>
      <c r="K641" s="186"/>
    </row>
    <row r="642">
      <c r="A642" s="575"/>
      <c r="F642" s="337"/>
      <c r="H642" s="1293"/>
      <c r="I642" s="1293"/>
      <c r="J642" s="1293"/>
      <c r="K642" s="186"/>
    </row>
    <row r="643">
      <c r="A643" s="575"/>
      <c r="F643" s="337"/>
      <c r="H643" s="1293"/>
      <c r="I643" s="1293"/>
      <c r="J643" s="1293"/>
      <c r="K643" s="186"/>
    </row>
    <row r="644">
      <c r="A644" s="575"/>
      <c r="F644" s="337"/>
      <c r="H644" s="1293"/>
      <c r="I644" s="1293"/>
      <c r="J644" s="1293"/>
      <c r="K644" s="186"/>
    </row>
    <row r="645">
      <c r="A645" s="575"/>
      <c r="F645" s="337"/>
      <c r="H645" s="1293"/>
      <c r="I645" s="1293"/>
      <c r="J645" s="1293"/>
      <c r="K645" s="186"/>
    </row>
    <row r="646">
      <c r="A646" s="575"/>
      <c r="F646" s="337"/>
      <c r="H646" s="1293"/>
      <c r="I646" s="1293"/>
      <c r="J646" s="1293"/>
      <c r="K646" s="186"/>
    </row>
    <row r="647">
      <c r="A647" s="575"/>
      <c r="F647" s="337"/>
      <c r="H647" s="1293"/>
      <c r="I647" s="1293"/>
      <c r="J647" s="1293"/>
      <c r="K647" s="186"/>
    </row>
    <row r="648">
      <c r="A648" s="575"/>
      <c r="F648" s="337"/>
      <c r="H648" s="1293"/>
      <c r="I648" s="1293"/>
      <c r="J648" s="1293"/>
      <c r="K648" s="186"/>
    </row>
    <row r="649">
      <c r="A649" s="575"/>
      <c r="F649" s="337"/>
      <c r="H649" s="1293"/>
      <c r="I649" s="1293"/>
      <c r="J649" s="1293"/>
      <c r="K649" s="186"/>
    </row>
    <row r="650">
      <c r="A650" s="575"/>
      <c r="F650" s="337"/>
      <c r="H650" s="1293"/>
      <c r="I650" s="1293"/>
      <c r="J650" s="1293"/>
      <c r="K650" s="186"/>
    </row>
    <row r="651">
      <c r="A651" s="575"/>
      <c r="F651" s="337"/>
      <c r="H651" s="1293"/>
      <c r="I651" s="1293"/>
      <c r="J651" s="1293"/>
      <c r="K651" s="186"/>
    </row>
    <row r="652">
      <c r="A652" s="575"/>
      <c r="F652" s="337"/>
      <c r="H652" s="1293"/>
      <c r="I652" s="1293"/>
      <c r="J652" s="1293"/>
      <c r="K652" s="186"/>
    </row>
    <row r="653">
      <c r="A653" s="575"/>
      <c r="F653" s="337"/>
      <c r="H653" s="1293"/>
      <c r="I653" s="1293"/>
      <c r="J653" s="1293"/>
      <c r="K653" s="186"/>
    </row>
    <row r="654">
      <c r="A654" s="575"/>
      <c r="F654" s="337"/>
      <c r="H654" s="1293"/>
      <c r="I654" s="1293"/>
      <c r="J654" s="1293"/>
      <c r="K654" s="186"/>
    </row>
    <row r="655">
      <c r="A655" s="575"/>
      <c r="F655" s="337"/>
      <c r="H655" s="1293"/>
      <c r="I655" s="1293"/>
      <c r="J655" s="1293"/>
      <c r="K655" s="186"/>
    </row>
    <row r="656">
      <c r="A656" s="575"/>
      <c r="F656" s="337"/>
      <c r="H656" s="1293"/>
      <c r="I656" s="1293"/>
      <c r="J656" s="1293"/>
      <c r="K656" s="186"/>
    </row>
    <row r="657">
      <c r="A657" s="575"/>
      <c r="F657" s="337"/>
      <c r="H657" s="1293"/>
      <c r="I657" s="1293"/>
      <c r="J657" s="1293"/>
      <c r="K657" s="186"/>
    </row>
    <row r="658">
      <c r="A658" s="575"/>
      <c r="F658" s="337"/>
      <c r="H658" s="1293"/>
      <c r="I658" s="1293"/>
      <c r="J658" s="1293"/>
      <c r="K658" s="186"/>
    </row>
    <row r="659">
      <c r="A659" s="575"/>
      <c r="F659" s="337"/>
      <c r="H659" s="1293"/>
      <c r="I659" s="1293"/>
      <c r="J659" s="1293"/>
      <c r="K659" s="186"/>
    </row>
    <row r="660">
      <c r="A660" s="575"/>
      <c r="F660" s="337"/>
      <c r="H660" s="1293"/>
      <c r="I660" s="1293"/>
      <c r="J660" s="1293"/>
      <c r="K660" s="186"/>
    </row>
    <row r="661">
      <c r="A661" s="575"/>
      <c r="F661" s="337"/>
      <c r="H661" s="1293"/>
      <c r="I661" s="1293"/>
      <c r="J661" s="1293"/>
      <c r="K661" s="186"/>
    </row>
    <row r="662">
      <c r="A662" s="575"/>
      <c r="F662" s="337"/>
      <c r="H662" s="1293"/>
      <c r="I662" s="1293"/>
      <c r="J662" s="1293"/>
      <c r="K662" s="186"/>
    </row>
    <row r="663">
      <c r="A663" s="575"/>
      <c r="F663" s="337"/>
      <c r="H663" s="1293"/>
      <c r="I663" s="1293"/>
      <c r="J663" s="1293"/>
      <c r="K663" s="186"/>
    </row>
    <row r="664">
      <c r="A664" s="575"/>
      <c r="F664" s="337"/>
      <c r="H664" s="1293"/>
      <c r="I664" s="1293"/>
      <c r="J664" s="1293"/>
      <c r="K664" s="186"/>
    </row>
    <row r="665">
      <c r="A665" s="575"/>
      <c r="F665" s="337"/>
      <c r="H665" s="1293"/>
      <c r="I665" s="1293"/>
      <c r="J665" s="1293"/>
      <c r="K665" s="186"/>
    </row>
    <row r="666">
      <c r="A666" s="575"/>
      <c r="F666" s="337"/>
      <c r="H666" s="1293"/>
      <c r="I666" s="1293"/>
      <c r="J666" s="1293"/>
      <c r="K666" s="186"/>
    </row>
    <row r="667">
      <c r="A667" s="575"/>
      <c r="F667" s="337"/>
      <c r="H667" s="1293"/>
      <c r="I667" s="1293"/>
      <c r="J667" s="1293"/>
      <c r="K667" s="186"/>
    </row>
    <row r="668">
      <c r="A668" s="575"/>
      <c r="F668" s="337"/>
      <c r="H668" s="1293"/>
      <c r="I668" s="1293"/>
      <c r="J668" s="1293"/>
      <c r="K668" s="186"/>
    </row>
    <row r="669">
      <c r="A669" s="575"/>
      <c r="F669" s="337"/>
      <c r="H669" s="1293"/>
      <c r="I669" s="1293"/>
      <c r="J669" s="1293"/>
      <c r="K669" s="186"/>
    </row>
    <row r="670">
      <c r="A670" s="575"/>
      <c r="F670" s="337"/>
      <c r="H670" s="1293"/>
      <c r="I670" s="1293"/>
      <c r="J670" s="1293"/>
      <c r="K670" s="186"/>
    </row>
    <row r="671">
      <c r="A671" s="575"/>
      <c r="F671" s="337"/>
      <c r="H671" s="1293"/>
      <c r="I671" s="1293"/>
      <c r="J671" s="1293"/>
      <c r="K671" s="186"/>
    </row>
    <row r="672">
      <c r="A672" s="575"/>
      <c r="F672" s="337"/>
      <c r="H672" s="1293"/>
      <c r="I672" s="1293"/>
      <c r="J672" s="1293"/>
      <c r="K672" s="186"/>
    </row>
    <row r="673">
      <c r="A673" s="575"/>
      <c r="F673" s="337"/>
      <c r="H673" s="1293"/>
      <c r="I673" s="1293"/>
      <c r="J673" s="1293"/>
      <c r="K673" s="186"/>
    </row>
    <row r="674">
      <c r="A674" s="575"/>
      <c r="F674" s="337"/>
      <c r="H674" s="1293"/>
      <c r="I674" s="1293"/>
      <c r="J674" s="1293"/>
      <c r="K674" s="186"/>
    </row>
    <row r="675">
      <c r="A675" s="575"/>
      <c r="F675" s="337"/>
      <c r="H675" s="1293"/>
      <c r="I675" s="1293"/>
      <c r="J675" s="1293"/>
      <c r="K675" s="186"/>
    </row>
    <row r="676">
      <c r="A676" s="575"/>
      <c r="F676" s="337"/>
      <c r="H676" s="1293"/>
      <c r="I676" s="1293"/>
      <c r="J676" s="1293"/>
      <c r="K676" s="186"/>
    </row>
    <row r="677">
      <c r="A677" s="575"/>
      <c r="F677" s="337"/>
      <c r="H677" s="1293"/>
      <c r="I677" s="1293"/>
      <c r="J677" s="1293"/>
      <c r="K677" s="186"/>
    </row>
    <row r="678">
      <c r="A678" s="575"/>
      <c r="F678" s="337"/>
      <c r="H678" s="1293"/>
      <c r="I678" s="1293"/>
      <c r="J678" s="1293"/>
      <c r="K678" s="186"/>
    </row>
    <row r="679">
      <c r="A679" s="575"/>
      <c r="F679" s="337"/>
      <c r="H679" s="1293"/>
      <c r="I679" s="1293"/>
      <c r="J679" s="1293"/>
      <c r="K679" s="186"/>
    </row>
    <row r="680">
      <c r="A680" s="575"/>
      <c r="F680" s="337"/>
      <c r="H680" s="1293"/>
      <c r="I680" s="1293"/>
      <c r="J680" s="1293"/>
      <c r="K680" s="186"/>
    </row>
    <row r="681">
      <c r="A681" s="575"/>
      <c r="F681" s="337"/>
      <c r="H681" s="1293"/>
      <c r="I681" s="1293"/>
      <c r="J681" s="1293"/>
      <c r="K681" s="186"/>
    </row>
    <row r="682">
      <c r="A682" s="575"/>
      <c r="F682" s="337"/>
      <c r="H682" s="1293"/>
      <c r="I682" s="1293"/>
      <c r="J682" s="1293"/>
      <c r="K682" s="186"/>
    </row>
    <row r="683">
      <c r="A683" s="575"/>
      <c r="F683" s="337"/>
      <c r="H683" s="1293"/>
      <c r="I683" s="1293"/>
      <c r="J683" s="1293"/>
      <c r="K683" s="186"/>
    </row>
    <row r="684">
      <c r="A684" s="575"/>
      <c r="F684" s="337"/>
      <c r="H684" s="1293"/>
      <c r="I684" s="1293"/>
      <c r="J684" s="1293"/>
      <c r="K684" s="186"/>
    </row>
    <row r="685">
      <c r="A685" s="575"/>
      <c r="F685" s="337"/>
      <c r="H685" s="1293"/>
      <c r="I685" s="1293"/>
      <c r="J685" s="1293"/>
      <c r="K685" s="186"/>
    </row>
    <row r="686">
      <c r="A686" s="575"/>
      <c r="F686" s="337"/>
      <c r="H686" s="1293"/>
      <c r="I686" s="1293"/>
      <c r="J686" s="1293"/>
      <c r="K686" s="186"/>
    </row>
    <row r="687">
      <c r="A687" s="575"/>
      <c r="F687" s="337"/>
      <c r="H687" s="1293"/>
      <c r="I687" s="1293"/>
      <c r="J687" s="1293"/>
      <c r="K687" s="186"/>
    </row>
    <row r="688">
      <c r="A688" s="575"/>
      <c r="F688" s="337"/>
      <c r="H688" s="1293"/>
      <c r="I688" s="1293"/>
      <c r="J688" s="1293"/>
      <c r="K688" s="186"/>
    </row>
    <row r="689">
      <c r="A689" s="575"/>
      <c r="F689" s="337"/>
      <c r="H689" s="1293"/>
      <c r="I689" s="1293"/>
      <c r="J689" s="1293"/>
      <c r="K689" s="186"/>
    </row>
    <row r="690">
      <c r="A690" s="575"/>
      <c r="F690" s="337"/>
      <c r="H690" s="1293"/>
      <c r="I690" s="1293"/>
      <c r="J690" s="1293"/>
      <c r="K690" s="186"/>
    </row>
    <row r="691">
      <c r="A691" s="575"/>
      <c r="F691" s="337"/>
      <c r="H691" s="1293"/>
      <c r="I691" s="1293"/>
      <c r="J691" s="1293"/>
      <c r="K691" s="186"/>
    </row>
    <row r="692">
      <c r="A692" s="575"/>
      <c r="F692" s="337"/>
      <c r="H692" s="1293"/>
      <c r="I692" s="1293"/>
      <c r="J692" s="1293"/>
      <c r="K692" s="186"/>
    </row>
    <row r="693">
      <c r="A693" s="575"/>
      <c r="F693" s="337"/>
      <c r="H693" s="1293"/>
      <c r="I693" s="1293"/>
      <c r="J693" s="1293"/>
      <c r="K693" s="186"/>
    </row>
    <row r="694">
      <c r="A694" s="575"/>
      <c r="F694" s="337"/>
      <c r="H694" s="1293"/>
      <c r="I694" s="1293"/>
      <c r="J694" s="1293"/>
      <c r="K694" s="186"/>
    </row>
    <row r="695">
      <c r="A695" s="575"/>
      <c r="F695" s="337"/>
      <c r="H695" s="1293"/>
      <c r="I695" s="1293"/>
      <c r="J695" s="1293"/>
      <c r="K695" s="186"/>
    </row>
    <row r="696">
      <c r="A696" s="575"/>
      <c r="F696" s="337"/>
      <c r="H696" s="1293"/>
      <c r="I696" s="1293"/>
      <c r="J696" s="1293"/>
      <c r="K696" s="186"/>
    </row>
    <row r="697">
      <c r="A697" s="575"/>
      <c r="F697" s="337"/>
      <c r="H697" s="1293"/>
      <c r="I697" s="1293"/>
      <c r="J697" s="1293"/>
      <c r="K697" s="186"/>
    </row>
    <row r="698">
      <c r="A698" s="575"/>
      <c r="F698" s="337"/>
      <c r="H698" s="1293"/>
      <c r="I698" s="1293"/>
      <c r="J698" s="1293"/>
      <c r="K698" s="186"/>
    </row>
    <row r="699">
      <c r="A699" s="575"/>
      <c r="F699" s="337"/>
      <c r="H699" s="1293"/>
      <c r="I699" s="1293"/>
      <c r="J699" s="1293"/>
      <c r="K699" s="186"/>
    </row>
    <row r="700">
      <c r="A700" s="575"/>
      <c r="F700" s="337"/>
      <c r="H700" s="1293"/>
      <c r="I700" s="1293"/>
      <c r="J700" s="1293"/>
      <c r="K700" s="186"/>
    </row>
    <row r="701">
      <c r="A701" s="575"/>
      <c r="F701" s="337"/>
      <c r="H701" s="1293"/>
      <c r="I701" s="1293"/>
      <c r="J701" s="1293"/>
      <c r="K701" s="186"/>
    </row>
    <row r="702">
      <c r="A702" s="575"/>
      <c r="F702" s="337"/>
      <c r="H702" s="1293"/>
      <c r="I702" s="1293"/>
      <c r="J702" s="1293"/>
      <c r="K702" s="186"/>
    </row>
    <row r="703">
      <c r="A703" s="575"/>
      <c r="F703" s="337"/>
      <c r="H703" s="1293"/>
      <c r="I703" s="1293"/>
      <c r="J703" s="1293"/>
      <c r="K703" s="186"/>
    </row>
    <row r="704">
      <c r="A704" s="575"/>
      <c r="F704" s="337"/>
      <c r="H704" s="1293"/>
      <c r="I704" s="1293"/>
      <c r="J704" s="1293"/>
      <c r="K704" s="186"/>
    </row>
    <row r="705">
      <c r="A705" s="575"/>
      <c r="F705" s="337"/>
      <c r="H705" s="1293"/>
      <c r="I705" s="1293"/>
      <c r="J705" s="1293"/>
      <c r="K705" s="186"/>
    </row>
    <row r="706">
      <c r="A706" s="575"/>
      <c r="F706" s="337"/>
      <c r="H706" s="1293"/>
      <c r="I706" s="1293"/>
      <c r="J706" s="1293"/>
      <c r="K706" s="186"/>
    </row>
    <row r="707">
      <c r="A707" s="575"/>
      <c r="F707" s="337"/>
      <c r="H707" s="1293"/>
      <c r="I707" s="1293"/>
      <c r="J707" s="1293"/>
      <c r="K707" s="186"/>
    </row>
    <row r="708">
      <c r="A708" s="575"/>
      <c r="F708" s="337"/>
      <c r="H708" s="1293"/>
      <c r="I708" s="1293"/>
      <c r="J708" s="1293"/>
      <c r="K708" s="186"/>
    </row>
    <row r="709">
      <c r="A709" s="575"/>
      <c r="F709" s="337"/>
      <c r="H709" s="1293"/>
      <c r="I709" s="1293"/>
      <c r="J709" s="1293"/>
      <c r="K709" s="186"/>
    </row>
    <row r="710">
      <c r="A710" s="575"/>
      <c r="F710" s="337"/>
      <c r="H710" s="1293"/>
      <c r="I710" s="1293"/>
      <c r="J710" s="1293"/>
      <c r="K710" s="186"/>
    </row>
    <row r="711">
      <c r="A711" s="575"/>
      <c r="F711" s="337"/>
      <c r="H711" s="1293"/>
      <c r="I711" s="1293"/>
      <c r="J711" s="1293"/>
      <c r="K711" s="186"/>
    </row>
    <row r="712">
      <c r="A712" s="575"/>
      <c r="F712" s="337"/>
      <c r="H712" s="1293"/>
      <c r="I712" s="1293"/>
      <c r="J712" s="1293"/>
      <c r="K712" s="186"/>
    </row>
    <row r="713">
      <c r="A713" s="575"/>
      <c r="F713" s="337"/>
      <c r="H713" s="1293"/>
      <c r="I713" s="1293"/>
      <c r="J713" s="1293"/>
      <c r="K713" s="186"/>
    </row>
    <row r="714">
      <c r="A714" s="575"/>
      <c r="F714" s="337"/>
      <c r="H714" s="1293"/>
      <c r="I714" s="1293"/>
      <c r="J714" s="1293"/>
      <c r="K714" s="186"/>
    </row>
    <row r="715">
      <c r="A715" s="575"/>
      <c r="F715" s="337"/>
      <c r="H715" s="1293"/>
      <c r="I715" s="1293"/>
      <c r="J715" s="1293"/>
      <c r="K715" s="186"/>
    </row>
    <row r="716">
      <c r="A716" s="575"/>
      <c r="F716" s="337"/>
      <c r="H716" s="1293"/>
      <c r="I716" s="1293"/>
      <c r="J716" s="1293"/>
      <c r="K716" s="186"/>
    </row>
    <row r="717">
      <c r="A717" s="575"/>
      <c r="F717" s="337"/>
      <c r="H717" s="1293"/>
      <c r="I717" s="1293"/>
      <c r="J717" s="1293"/>
      <c r="K717" s="186"/>
    </row>
    <row r="718">
      <c r="A718" s="575"/>
      <c r="F718" s="337"/>
      <c r="H718" s="1293"/>
      <c r="I718" s="1293"/>
      <c r="J718" s="1293"/>
      <c r="K718" s="186"/>
    </row>
    <row r="719">
      <c r="A719" s="575"/>
      <c r="F719" s="337"/>
      <c r="H719" s="1293"/>
      <c r="I719" s="1293"/>
      <c r="J719" s="1293"/>
      <c r="K719" s="186"/>
    </row>
    <row r="720">
      <c r="A720" s="575"/>
      <c r="F720" s="337"/>
      <c r="H720" s="1293"/>
      <c r="I720" s="1293"/>
      <c r="J720" s="1293"/>
      <c r="K720" s="186"/>
    </row>
    <row r="721">
      <c r="A721" s="575"/>
      <c r="F721" s="337"/>
      <c r="H721" s="1293"/>
      <c r="I721" s="1293"/>
      <c r="J721" s="1293"/>
      <c r="K721" s="186"/>
    </row>
    <row r="722">
      <c r="A722" s="575"/>
      <c r="F722" s="337"/>
      <c r="H722" s="1293"/>
      <c r="I722" s="1293"/>
      <c r="J722" s="1293"/>
      <c r="K722" s="186"/>
    </row>
    <row r="723">
      <c r="A723" s="575"/>
      <c r="F723" s="337"/>
      <c r="H723" s="1293"/>
      <c r="I723" s="1293"/>
      <c r="J723" s="1293"/>
      <c r="K723" s="186"/>
    </row>
    <row r="724">
      <c r="A724" s="575"/>
      <c r="F724" s="337"/>
      <c r="H724" s="1293"/>
      <c r="I724" s="1293"/>
      <c r="J724" s="1293"/>
      <c r="K724" s="186"/>
    </row>
    <row r="725">
      <c r="A725" s="575"/>
      <c r="F725" s="337"/>
      <c r="H725" s="1293"/>
      <c r="I725" s="1293"/>
      <c r="J725" s="1293"/>
      <c r="K725" s="186"/>
    </row>
    <row r="726">
      <c r="A726" s="575"/>
      <c r="F726" s="337"/>
      <c r="H726" s="1293"/>
      <c r="I726" s="1293"/>
      <c r="J726" s="1293"/>
      <c r="K726" s="186"/>
    </row>
    <row r="727">
      <c r="A727" s="575"/>
      <c r="F727" s="337"/>
      <c r="H727" s="1293"/>
      <c r="I727" s="1293"/>
      <c r="J727" s="1293"/>
      <c r="K727" s="186"/>
    </row>
    <row r="728">
      <c r="A728" s="575"/>
      <c r="F728" s="337"/>
      <c r="H728" s="1293"/>
      <c r="I728" s="1293"/>
      <c r="J728" s="1293"/>
      <c r="K728" s="186"/>
    </row>
    <row r="729">
      <c r="A729" s="575"/>
      <c r="F729" s="337"/>
      <c r="H729" s="1293"/>
      <c r="I729" s="1293"/>
      <c r="J729" s="1293"/>
      <c r="K729" s="186"/>
    </row>
    <row r="730">
      <c r="A730" s="575"/>
      <c r="F730" s="337"/>
      <c r="H730" s="1293"/>
      <c r="I730" s="1293"/>
      <c r="J730" s="1293"/>
      <c r="K730" s="186"/>
    </row>
    <row r="731">
      <c r="A731" s="575"/>
      <c r="F731" s="337"/>
      <c r="H731" s="1293"/>
      <c r="I731" s="1293"/>
      <c r="J731" s="1293"/>
      <c r="K731" s="186"/>
    </row>
    <row r="732">
      <c r="A732" s="575"/>
      <c r="F732" s="337"/>
      <c r="H732" s="1293"/>
      <c r="I732" s="1293"/>
      <c r="J732" s="1293"/>
      <c r="K732" s="186"/>
    </row>
    <row r="733">
      <c r="A733" s="575"/>
      <c r="F733" s="337"/>
      <c r="H733" s="1293"/>
      <c r="I733" s="1293"/>
      <c r="J733" s="1293"/>
      <c r="K733" s="186"/>
    </row>
    <row r="734">
      <c r="A734" s="575"/>
      <c r="F734" s="337"/>
      <c r="H734" s="1293"/>
      <c r="I734" s="1293"/>
      <c r="J734" s="1293"/>
      <c r="K734" s="186"/>
    </row>
    <row r="735">
      <c r="A735" s="575"/>
      <c r="F735" s="337"/>
      <c r="H735" s="1293"/>
      <c r="I735" s="1293"/>
      <c r="J735" s="1293"/>
      <c r="K735" s="186"/>
    </row>
    <row r="736">
      <c r="A736" s="575"/>
      <c r="F736" s="337"/>
      <c r="H736" s="1293"/>
      <c r="I736" s="1293"/>
      <c r="J736" s="1293"/>
      <c r="K736" s="186"/>
    </row>
    <row r="737">
      <c r="A737" s="575"/>
      <c r="F737" s="337"/>
      <c r="H737" s="1293"/>
      <c r="I737" s="1293"/>
      <c r="J737" s="1293"/>
      <c r="K737" s="186"/>
    </row>
    <row r="738">
      <c r="A738" s="575"/>
      <c r="F738" s="337"/>
      <c r="H738" s="1293"/>
      <c r="I738" s="1293"/>
      <c r="J738" s="1293"/>
      <c r="K738" s="186"/>
    </row>
    <row r="739">
      <c r="A739" s="575"/>
      <c r="F739" s="337"/>
      <c r="H739" s="1293"/>
      <c r="I739" s="1293"/>
      <c r="J739" s="1293"/>
      <c r="K739" s="186"/>
    </row>
    <row r="740">
      <c r="A740" s="575"/>
      <c r="F740" s="337"/>
      <c r="H740" s="1293"/>
      <c r="I740" s="1293"/>
      <c r="J740" s="1293"/>
      <c r="K740" s="186"/>
    </row>
    <row r="741">
      <c r="A741" s="575"/>
      <c r="F741" s="337"/>
      <c r="H741" s="1293"/>
      <c r="I741" s="1293"/>
      <c r="J741" s="1293"/>
      <c r="K741" s="186"/>
    </row>
    <row r="742">
      <c r="A742" s="575"/>
      <c r="F742" s="337"/>
      <c r="H742" s="1293"/>
      <c r="I742" s="1293"/>
      <c r="J742" s="1293"/>
      <c r="K742" s="186"/>
    </row>
    <row r="743">
      <c r="A743" s="575"/>
      <c r="F743" s="337"/>
      <c r="H743" s="1293"/>
      <c r="I743" s="1293"/>
      <c r="J743" s="1293"/>
      <c r="K743" s="186"/>
    </row>
    <row r="744">
      <c r="A744" s="575"/>
      <c r="F744" s="337"/>
      <c r="H744" s="1293"/>
      <c r="I744" s="1293"/>
      <c r="J744" s="1293"/>
      <c r="K744" s="186"/>
    </row>
    <row r="745">
      <c r="A745" s="575"/>
      <c r="F745" s="337"/>
      <c r="H745" s="1293"/>
      <c r="I745" s="1293"/>
      <c r="J745" s="1293"/>
      <c r="K745" s="186"/>
    </row>
    <row r="746">
      <c r="A746" s="575"/>
      <c r="F746" s="337"/>
      <c r="H746" s="1293"/>
      <c r="I746" s="1293"/>
      <c r="J746" s="1293"/>
      <c r="K746" s="186"/>
    </row>
    <row r="747">
      <c r="A747" s="575"/>
      <c r="F747" s="337"/>
      <c r="H747" s="1293"/>
      <c r="I747" s="1293"/>
      <c r="J747" s="1293"/>
      <c r="K747" s="186"/>
    </row>
    <row r="748">
      <c r="A748" s="575"/>
      <c r="F748" s="337"/>
      <c r="H748" s="1293"/>
      <c r="I748" s="1293"/>
      <c r="J748" s="1293"/>
      <c r="K748" s="186"/>
    </row>
    <row r="749">
      <c r="A749" s="575"/>
      <c r="F749" s="337"/>
      <c r="H749" s="1293"/>
      <c r="I749" s="1293"/>
      <c r="J749" s="1293"/>
      <c r="K749" s="186"/>
    </row>
    <row r="750">
      <c r="A750" s="575"/>
      <c r="F750" s="337"/>
      <c r="H750" s="1293"/>
      <c r="I750" s="1293"/>
      <c r="J750" s="1293"/>
      <c r="K750" s="186"/>
    </row>
    <row r="751">
      <c r="A751" s="575"/>
      <c r="F751" s="337"/>
      <c r="H751" s="1293"/>
      <c r="I751" s="1293"/>
      <c r="J751" s="1293"/>
      <c r="K751" s="186"/>
    </row>
    <row r="752">
      <c r="A752" s="575"/>
      <c r="F752" s="337"/>
      <c r="H752" s="1293"/>
      <c r="I752" s="1293"/>
      <c r="J752" s="1293"/>
      <c r="K752" s="186"/>
    </row>
    <row r="753">
      <c r="A753" s="575"/>
      <c r="F753" s="337"/>
      <c r="H753" s="1293"/>
      <c r="I753" s="1293"/>
      <c r="J753" s="1293"/>
      <c r="K753" s="186"/>
    </row>
    <row r="754">
      <c r="A754" s="575"/>
      <c r="F754" s="337"/>
      <c r="H754" s="1293"/>
      <c r="I754" s="1293"/>
      <c r="J754" s="1293"/>
      <c r="K754" s="186"/>
    </row>
    <row r="755">
      <c r="A755" s="575"/>
      <c r="F755" s="337"/>
      <c r="H755" s="1293"/>
      <c r="I755" s="1293"/>
      <c r="J755" s="1293"/>
      <c r="K755" s="186"/>
    </row>
    <row r="756">
      <c r="A756" s="575"/>
      <c r="F756" s="337"/>
      <c r="H756" s="1293"/>
      <c r="I756" s="1293"/>
      <c r="J756" s="1293"/>
      <c r="K756" s="186"/>
    </row>
    <row r="757">
      <c r="A757" s="575"/>
      <c r="F757" s="337"/>
      <c r="H757" s="1293"/>
      <c r="I757" s="1293"/>
      <c r="J757" s="1293"/>
      <c r="K757" s="186"/>
    </row>
    <row r="758">
      <c r="A758" s="575"/>
      <c r="F758" s="337"/>
      <c r="H758" s="1293"/>
      <c r="I758" s="1293"/>
      <c r="J758" s="1293"/>
      <c r="K758" s="186"/>
    </row>
    <row r="759">
      <c r="A759" s="575"/>
      <c r="F759" s="337"/>
      <c r="H759" s="1293"/>
      <c r="I759" s="1293"/>
      <c r="J759" s="1293"/>
      <c r="K759" s="186"/>
    </row>
    <row r="760">
      <c r="A760" s="575"/>
      <c r="F760" s="337"/>
      <c r="H760" s="1293"/>
      <c r="I760" s="1293"/>
      <c r="J760" s="1293"/>
      <c r="K760" s="186"/>
    </row>
    <row r="761">
      <c r="A761" s="575"/>
      <c r="F761" s="337"/>
      <c r="H761" s="1293"/>
      <c r="I761" s="1293"/>
      <c r="J761" s="1293"/>
      <c r="K761" s="186"/>
    </row>
    <row r="762">
      <c r="A762" s="575"/>
      <c r="F762" s="337"/>
      <c r="H762" s="1293"/>
      <c r="I762" s="1293"/>
      <c r="J762" s="1293"/>
      <c r="K762" s="186"/>
    </row>
    <row r="763">
      <c r="A763" s="575"/>
      <c r="F763" s="337"/>
      <c r="H763" s="1293"/>
      <c r="I763" s="1293"/>
      <c r="J763" s="1293"/>
      <c r="K763" s="186"/>
    </row>
    <row r="764">
      <c r="A764" s="575"/>
      <c r="F764" s="337"/>
      <c r="H764" s="1293"/>
      <c r="I764" s="1293"/>
      <c r="J764" s="1293"/>
      <c r="K764" s="186"/>
    </row>
    <row r="765">
      <c r="A765" s="575"/>
      <c r="F765" s="337"/>
      <c r="H765" s="1293"/>
      <c r="I765" s="1293"/>
      <c r="J765" s="1293"/>
      <c r="K765" s="186"/>
    </row>
    <row r="766">
      <c r="A766" s="575"/>
      <c r="F766" s="337"/>
      <c r="H766" s="1293"/>
      <c r="I766" s="1293"/>
      <c r="J766" s="1293"/>
      <c r="K766" s="186"/>
    </row>
    <row r="767">
      <c r="A767" s="575"/>
      <c r="F767" s="337"/>
      <c r="H767" s="1293"/>
      <c r="I767" s="1293"/>
      <c r="J767" s="1293"/>
      <c r="K767" s="186"/>
    </row>
    <row r="768">
      <c r="A768" s="575"/>
      <c r="F768" s="337"/>
      <c r="H768" s="1293"/>
      <c r="I768" s="1293"/>
      <c r="J768" s="1293"/>
      <c r="K768" s="186"/>
    </row>
    <row r="769">
      <c r="A769" s="575"/>
      <c r="F769" s="337"/>
      <c r="H769" s="1293"/>
      <c r="I769" s="1293"/>
      <c r="J769" s="1293"/>
      <c r="K769" s="186"/>
    </row>
    <row r="770">
      <c r="A770" s="575"/>
      <c r="F770" s="337"/>
      <c r="H770" s="1293"/>
      <c r="I770" s="1293"/>
      <c r="J770" s="1293"/>
      <c r="K770" s="186"/>
    </row>
    <row r="771">
      <c r="A771" s="575"/>
      <c r="F771" s="337"/>
      <c r="H771" s="1293"/>
      <c r="I771" s="1293"/>
      <c r="J771" s="1293"/>
      <c r="K771" s="186"/>
    </row>
    <row r="772">
      <c r="A772" s="575"/>
      <c r="F772" s="337"/>
      <c r="H772" s="1293"/>
      <c r="I772" s="1293"/>
      <c r="J772" s="1293"/>
      <c r="K772" s="186"/>
    </row>
    <row r="773">
      <c r="A773" s="575"/>
      <c r="F773" s="337"/>
      <c r="H773" s="1293"/>
      <c r="I773" s="1293"/>
      <c r="J773" s="1293"/>
      <c r="K773" s="186"/>
    </row>
    <row r="774">
      <c r="A774" s="575"/>
      <c r="F774" s="337"/>
      <c r="H774" s="1293"/>
      <c r="I774" s="1293"/>
      <c r="J774" s="1293"/>
      <c r="K774" s="186"/>
    </row>
    <row r="775">
      <c r="A775" s="575"/>
      <c r="F775" s="337"/>
      <c r="H775" s="1293"/>
      <c r="I775" s="1293"/>
      <c r="J775" s="1293"/>
      <c r="K775" s="186"/>
    </row>
    <row r="776">
      <c r="A776" s="575"/>
      <c r="F776" s="337"/>
      <c r="H776" s="1293"/>
      <c r="I776" s="1293"/>
      <c r="J776" s="1293"/>
      <c r="K776" s="186"/>
    </row>
    <row r="777">
      <c r="A777" s="575"/>
      <c r="F777" s="337"/>
      <c r="H777" s="1293"/>
      <c r="I777" s="1293"/>
      <c r="J777" s="1293"/>
      <c r="K777" s="186"/>
    </row>
    <row r="778">
      <c r="A778" s="575"/>
      <c r="F778" s="337"/>
      <c r="H778" s="1293"/>
      <c r="I778" s="1293"/>
      <c r="J778" s="1293"/>
      <c r="K778" s="186"/>
    </row>
    <row r="779">
      <c r="A779" s="575"/>
      <c r="F779" s="337"/>
      <c r="H779" s="1293"/>
      <c r="I779" s="1293"/>
      <c r="J779" s="1293"/>
      <c r="K779" s="186"/>
    </row>
    <row r="780">
      <c r="A780" s="575"/>
      <c r="F780" s="337"/>
      <c r="H780" s="1293"/>
      <c r="I780" s="1293"/>
      <c r="J780" s="1293"/>
      <c r="K780" s="186"/>
    </row>
    <row r="781">
      <c r="A781" s="575"/>
      <c r="F781" s="337"/>
      <c r="H781" s="1293"/>
      <c r="I781" s="1293"/>
      <c r="J781" s="1293"/>
      <c r="K781" s="186"/>
    </row>
    <row r="782">
      <c r="A782" s="575"/>
      <c r="F782" s="337"/>
      <c r="H782" s="1293"/>
      <c r="I782" s="1293"/>
      <c r="J782" s="1293"/>
      <c r="K782" s="186"/>
    </row>
    <row r="783">
      <c r="A783" s="575"/>
      <c r="F783" s="337"/>
      <c r="H783" s="1293"/>
      <c r="I783" s="1293"/>
      <c r="J783" s="1293"/>
      <c r="K783" s="186"/>
    </row>
    <row r="784">
      <c r="A784" s="575"/>
      <c r="F784" s="337"/>
      <c r="H784" s="1293"/>
      <c r="I784" s="1293"/>
      <c r="J784" s="1293"/>
      <c r="K784" s="186"/>
    </row>
    <row r="785">
      <c r="A785" s="575"/>
      <c r="F785" s="337"/>
      <c r="H785" s="1293"/>
      <c r="I785" s="1293"/>
      <c r="J785" s="1293"/>
      <c r="K785" s="186"/>
    </row>
    <row r="786">
      <c r="A786" s="575"/>
      <c r="F786" s="337"/>
      <c r="H786" s="1293"/>
      <c r="I786" s="1293"/>
      <c r="J786" s="1293"/>
      <c r="K786" s="186"/>
    </row>
    <row r="787">
      <c r="A787" s="575"/>
      <c r="F787" s="337"/>
      <c r="H787" s="1293"/>
      <c r="I787" s="1293"/>
      <c r="J787" s="1293"/>
      <c r="K787" s="186"/>
    </row>
    <row r="788">
      <c r="A788" s="575"/>
      <c r="F788" s="337"/>
      <c r="H788" s="1293"/>
      <c r="I788" s="1293"/>
      <c r="J788" s="1293"/>
      <c r="K788" s="186"/>
    </row>
    <row r="789">
      <c r="A789" s="575"/>
      <c r="F789" s="337"/>
      <c r="H789" s="1293"/>
      <c r="I789" s="1293"/>
      <c r="J789" s="1293"/>
      <c r="K789" s="186"/>
    </row>
    <row r="790">
      <c r="A790" s="575"/>
      <c r="F790" s="337"/>
      <c r="H790" s="1293"/>
      <c r="I790" s="1293"/>
      <c r="J790" s="1293"/>
      <c r="K790" s="186"/>
    </row>
    <row r="791">
      <c r="A791" s="575"/>
      <c r="F791" s="337"/>
      <c r="H791" s="1293"/>
      <c r="I791" s="1293"/>
      <c r="J791" s="1293"/>
      <c r="K791" s="186"/>
    </row>
    <row r="792">
      <c r="A792" s="575"/>
      <c r="F792" s="337"/>
      <c r="H792" s="1293"/>
      <c r="I792" s="1293"/>
      <c r="J792" s="1293"/>
      <c r="K792" s="186"/>
    </row>
    <row r="793">
      <c r="A793" s="575"/>
      <c r="F793" s="337"/>
      <c r="H793" s="1293"/>
      <c r="I793" s="1293"/>
      <c r="J793" s="1293"/>
      <c r="K793" s="186"/>
    </row>
    <row r="794">
      <c r="A794" s="575"/>
      <c r="F794" s="337"/>
      <c r="H794" s="1293"/>
      <c r="I794" s="1293"/>
      <c r="J794" s="1293"/>
      <c r="K794" s="186"/>
    </row>
    <row r="795">
      <c r="A795" s="575"/>
      <c r="F795" s="337"/>
      <c r="H795" s="1293"/>
      <c r="I795" s="1293"/>
      <c r="J795" s="1293"/>
      <c r="K795" s="186"/>
    </row>
    <row r="796">
      <c r="A796" s="575"/>
      <c r="F796" s="337"/>
      <c r="H796" s="1293"/>
      <c r="I796" s="1293"/>
      <c r="J796" s="1293"/>
      <c r="K796" s="186"/>
    </row>
    <row r="797">
      <c r="A797" s="575"/>
      <c r="F797" s="337"/>
      <c r="H797" s="1293"/>
      <c r="I797" s="1293"/>
      <c r="J797" s="1293"/>
      <c r="K797" s="186"/>
    </row>
    <row r="798">
      <c r="A798" s="575"/>
      <c r="F798" s="337"/>
      <c r="H798" s="1293"/>
      <c r="I798" s="1293"/>
      <c r="J798" s="1293"/>
      <c r="K798" s="186"/>
    </row>
    <row r="799">
      <c r="A799" s="575"/>
      <c r="F799" s="337"/>
      <c r="H799" s="1293"/>
      <c r="I799" s="1293"/>
      <c r="J799" s="1293"/>
      <c r="K799" s="186"/>
    </row>
    <row r="800">
      <c r="A800" s="575"/>
      <c r="F800" s="337"/>
      <c r="H800" s="1293"/>
      <c r="I800" s="1293"/>
      <c r="J800" s="1293"/>
      <c r="K800" s="186"/>
    </row>
    <row r="801">
      <c r="A801" s="575"/>
      <c r="F801" s="337"/>
      <c r="H801" s="1293"/>
      <c r="I801" s="1293"/>
      <c r="J801" s="1293"/>
      <c r="K801" s="186"/>
    </row>
    <row r="802">
      <c r="A802" s="575"/>
      <c r="F802" s="337"/>
      <c r="H802" s="1293"/>
      <c r="I802" s="1293"/>
      <c r="J802" s="1293"/>
      <c r="K802" s="186"/>
    </row>
    <row r="803">
      <c r="A803" s="575"/>
      <c r="F803" s="337"/>
      <c r="H803" s="1293"/>
      <c r="I803" s="1293"/>
      <c r="J803" s="1293"/>
      <c r="K803" s="186"/>
    </row>
    <row r="804">
      <c r="A804" s="575"/>
      <c r="F804" s="337"/>
      <c r="H804" s="1293"/>
      <c r="I804" s="1293"/>
      <c r="J804" s="1293"/>
      <c r="K804" s="186"/>
    </row>
    <row r="805">
      <c r="A805" s="575"/>
      <c r="F805" s="337"/>
      <c r="H805" s="1293"/>
      <c r="I805" s="1293"/>
      <c r="J805" s="1293"/>
      <c r="K805" s="186"/>
    </row>
    <row r="806">
      <c r="A806" s="575"/>
      <c r="F806" s="337"/>
      <c r="H806" s="1293"/>
      <c r="I806" s="1293"/>
      <c r="J806" s="1293"/>
      <c r="K806" s="186"/>
    </row>
    <row r="807">
      <c r="A807" s="575"/>
      <c r="F807" s="337"/>
      <c r="H807" s="1293"/>
      <c r="I807" s="1293"/>
      <c r="J807" s="1293"/>
      <c r="K807" s="186"/>
    </row>
    <row r="808">
      <c r="A808" s="575"/>
      <c r="F808" s="337"/>
      <c r="H808" s="1293"/>
      <c r="I808" s="1293"/>
      <c r="J808" s="1293"/>
      <c r="K808" s="186"/>
    </row>
    <row r="809">
      <c r="A809" s="575"/>
      <c r="F809" s="337"/>
      <c r="H809" s="1293"/>
      <c r="I809" s="1293"/>
      <c r="J809" s="1293"/>
      <c r="K809" s="186"/>
    </row>
    <row r="810">
      <c r="A810" s="575"/>
      <c r="F810" s="337"/>
      <c r="H810" s="1293"/>
      <c r="I810" s="1293"/>
      <c r="J810" s="1293"/>
      <c r="K810" s="186"/>
    </row>
    <row r="811">
      <c r="A811" s="575"/>
      <c r="F811" s="337"/>
      <c r="H811" s="1293"/>
      <c r="I811" s="1293"/>
      <c r="J811" s="1293"/>
      <c r="K811" s="186"/>
    </row>
    <row r="812">
      <c r="A812" s="575"/>
      <c r="F812" s="337"/>
      <c r="H812" s="1293"/>
      <c r="I812" s="1293"/>
      <c r="J812" s="1293"/>
      <c r="K812" s="186"/>
    </row>
    <row r="813">
      <c r="A813" s="575"/>
      <c r="F813" s="337"/>
      <c r="H813" s="1293"/>
      <c r="I813" s="1293"/>
      <c r="J813" s="1293"/>
      <c r="K813" s="186"/>
    </row>
    <row r="814">
      <c r="A814" s="575"/>
      <c r="F814" s="337"/>
      <c r="H814" s="1293"/>
      <c r="I814" s="1293"/>
      <c r="J814" s="1293"/>
      <c r="K814" s="186"/>
    </row>
    <row r="815">
      <c r="A815" s="575"/>
      <c r="F815" s="337"/>
      <c r="H815" s="1293"/>
      <c r="I815" s="1293"/>
      <c r="J815" s="1293"/>
      <c r="K815" s="186"/>
    </row>
    <row r="816">
      <c r="A816" s="575"/>
      <c r="F816" s="337"/>
      <c r="H816" s="1293"/>
      <c r="I816" s="1293"/>
      <c r="J816" s="1293"/>
      <c r="K816" s="186"/>
    </row>
    <row r="817">
      <c r="A817" s="575"/>
      <c r="F817" s="337"/>
      <c r="H817" s="1293"/>
      <c r="I817" s="1293"/>
      <c r="J817" s="1293"/>
      <c r="K817" s="186"/>
    </row>
    <row r="818">
      <c r="A818" s="575"/>
      <c r="F818" s="337"/>
      <c r="H818" s="1293"/>
      <c r="I818" s="1293"/>
      <c r="J818" s="1293"/>
      <c r="K818" s="186"/>
    </row>
    <row r="819">
      <c r="A819" s="575"/>
      <c r="F819" s="337"/>
      <c r="H819" s="1293"/>
      <c r="I819" s="1293"/>
      <c r="J819" s="1293"/>
      <c r="K819" s="186"/>
    </row>
    <row r="820">
      <c r="A820" s="575"/>
      <c r="F820" s="337"/>
      <c r="H820" s="1293"/>
      <c r="I820" s="1293"/>
      <c r="J820" s="1293"/>
      <c r="K820" s="186"/>
    </row>
    <row r="821">
      <c r="A821" s="575"/>
      <c r="F821" s="337"/>
      <c r="H821" s="1293"/>
      <c r="I821" s="1293"/>
      <c r="J821" s="1293"/>
      <c r="K821" s="186"/>
    </row>
    <row r="822">
      <c r="A822" s="575"/>
      <c r="F822" s="337"/>
      <c r="H822" s="1293"/>
      <c r="I822" s="1293"/>
      <c r="J822" s="1293"/>
      <c r="K822" s="186"/>
    </row>
    <row r="823">
      <c r="A823" s="575"/>
      <c r="F823" s="337"/>
      <c r="H823" s="1293"/>
      <c r="I823" s="1293"/>
      <c r="J823" s="1293"/>
      <c r="K823" s="186"/>
    </row>
    <row r="824">
      <c r="A824" s="575"/>
      <c r="F824" s="337"/>
      <c r="H824" s="1293"/>
      <c r="I824" s="1293"/>
      <c r="J824" s="1293"/>
      <c r="K824" s="186"/>
    </row>
    <row r="825">
      <c r="A825" s="575"/>
      <c r="F825" s="337"/>
      <c r="H825" s="1293"/>
      <c r="I825" s="1293"/>
      <c r="J825" s="1293"/>
      <c r="K825" s="186"/>
    </row>
    <row r="826">
      <c r="A826" s="575"/>
      <c r="F826" s="337"/>
      <c r="H826" s="1293"/>
      <c r="I826" s="1293"/>
      <c r="J826" s="1293"/>
      <c r="K826" s="186"/>
    </row>
    <row r="827">
      <c r="A827" s="575"/>
      <c r="F827" s="337"/>
      <c r="H827" s="1293"/>
      <c r="I827" s="1293"/>
      <c r="J827" s="1293"/>
      <c r="K827" s="186"/>
    </row>
    <row r="828">
      <c r="A828" s="575"/>
      <c r="F828" s="337"/>
      <c r="H828" s="1293"/>
      <c r="I828" s="1293"/>
      <c r="J828" s="1293"/>
      <c r="K828" s="186"/>
    </row>
    <row r="829">
      <c r="A829" s="575"/>
      <c r="F829" s="337"/>
      <c r="H829" s="1293"/>
      <c r="I829" s="1293"/>
      <c r="J829" s="1293"/>
      <c r="K829" s="186"/>
    </row>
    <row r="830">
      <c r="A830" s="575"/>
      <c r="F830" s="337"/>
      <c r="H830" s="1293"/>
      <c r="I830" s="1293"/>
      <c r="J830" s="1293"/>
      <c r="K830" s="186"/>
    </row>
    <row r="831">
      <c r="A831" s="575"/>
      <c r="F831" s="337"/>
      <c r="H831" s="1293"/>
      <c r="I831" s="1293"/>
      <c r="J831" s="1293"/>
      <c r="K831" s="186"/>
    </row>
    <row r="832">
      <c r="A832" s="575"/>
      <c r="F832" s="337"/>
      <c r="H832" s="1293"/>
      <c r="I832" s="1293"/>
      <c r="J832" s="1293"/>
      <c r="K832" s="186"/>
    </row>
    <row r="833">
      <c r="A833" s="575"/>
      <c r="F833" s="337"/>
      <c r="H833" s="1293"/>
      <c r="I833" s="1293"/>
      <c r="J833" s="1293"/>
      <c r="K833" s="186"/>
    </row>
    <row r="834">
      <c r="A834" s="575"/>
      <c r="F834" s="337"/>
      <c r="H834" s="1293"/>
      <c r="I834" s="1293"/>
      <c r="J834" s="1293"/>
      <c r="K834" s="186"/>
    </row>
    <row r="835">
      <c r="A835" s="575"/>
      <c r="F835" s="337"/>
      <c r="H835" s="1293"/>
      <c r="I835" s="1293"/>
      <c r="J835" s="1293"/>
      <c r="K835" s="186"/>
    </row>
    <row r="836">
      <c r="A836" s="575"/>
      <c r="F836" s="337"/>
      <c r="H836" s="1293"/>
      <c r="I836" s="1293"/>
      <c r="J836" s="1293"/>
      <c r="K836" s="186"/>
    </row>
    <row r="837">
      <c r="A837" s="575"/>
      <c r="F837" s="337"/>
      <c r="H837" s="1293"/>
      <c r="I837" s="1293"/>
      <c r="J837" s="1293"/>
      <c r="K837" s="186"/>
    </row>
    <row r="838">
      <c r="A838" s="575"/>
      <c r="F838" s="337"/>
      <c r="H838" s="1293"/>
      <c r="I838" s="1293"/>
      <c r="J838" s="1293"/>
      <c r="K838" s="186"/>
    </row>
    <row r="839">
      <c r="A839" s="575"/>
      <c r="F839" s="337"/>
      <c r="H839" s="1293"/>
      <c r="I839" s="1293"/>
      <c r="J839" s="1293"/>
      <c r="K839" s="186"/>
    </row>
    <row r="840">
      <c r="A840" s="575"/>
      <c r="F840" s="337"/>
      <c r="H840" s="1293"/>
      <c r="I840" s="1293"/>
      <c r="J840" s="1293"/>
      <c r="K840" s="186"/>
    </row>
    <row r="841">
      <c r="A841" s="575"/>
      <c r="F841" s="337"/>
      <c r="H841" s="1293"/>
      <c r="I841" s="1293"/>
      <c r="J841" s="1293"/>
      <c r="K841" s="186"/>
    </row>
    <row r="842">
      <c r="A842" s="575"/>
      <c r="F842" s="337"/>
      <c r="H842" s="1293"/>
      <c r="I842" s="1293"/>
      <c r="J842" s="1293"/>
      <c r="K842" s="186"/>
    </row>
    <row r="843">
      <c r="A843" s="575"/>
      <c r="F843" s="337"/>
      <c r="H843" s="1293"/>
      <c r="I843" s="1293"/>
      <c r="J843" s="1293"/>
      <c r="K843" s="186"/>
    </row>
    <row r="844">
      <c r="A844" s="575"/>
      <c r="F844" s="337"/>
      <c r="H844" s="1293"/>
      <c r="I844" s="1293"/>
      <c r="J844" s="1293"/>
      <c r="K844" s="186"/>
    </row>
    <row r="845">
      <c r="A845" s="575"/>
      <c r="F845" s="337"/>
      <c r="H845" s="1293"/>
      <c r="I845" s="1293"/>
      <c r="J845" s="1293"/>
      <c r="K845" s="186"/>
    </row>
    <row r="846">
      <c r="A846" s="575"/>
      <c r="F846" s="337"/>
      <c r="H846" s="1293"/>
      <c r="I846" s="1293"/>
      <c r="J846" s="1293"/>
      <c r="K846" s="186"/>
    </row>
    <row r="847">
      <c r="A847" s="575"/>
      <c r="F847" s="337"/>
      <c r="H847" s="1293"/>
      <c r="I847" s="1293"/>
      <c r="J847" s="1293"/>
      <c r="K847" s="186"/>
    </row>
    <row r="848">
      <c r="A848" s="575"/>
      <c r="F848" s="337"/>
      <c r="H848" s="1293"/>
      <c r="I848" s="1293"/>
      <c r="J848" s="1293"/>
      <c r="K848" s="186"/>
    </row>
    <row r="849">
      <c r="A849" s="575"/>
      <c r="F849" s="337"/>
      <c r="H849" s="1293"/>
      <c r="I849" s="1293"/>
      <c r="J849" s="1293"/>
      <c r="K849" s="186"/>
    </row>
    <row r="850">
      <c r="A850" s="575"/>
      <c r="F850" s="337"/>
      <c r="H850" s="1293"/>
      <c r="I850" s="1293"/>
      <c r="J850" s="1293"/>
      <c r="K850" s="186"/>
    </row>
    <row r="851">
      <c r="A851" s="575"/>
      <c r="F851" s="337"/>
      <c r="H851" s="1293"/>
      <c r="I851" s="1293"/>
      <c r="J851" s="1293"/>
      <c r="K851" s="186"/>
    </row>
    <row r="852">
      <c r="A852" s="575"/>
      <c r="F852" s="337"/>
      <c r="H852" s="1293"/>
      <c r="I852" s="1293"/>
      <c r="J852" s="1293"/>
      <c r="K852" s="186"/>
    </row>
    <row r="853">
      <c r="A853" s="575"/>
      <c r="F853" s="337"/>
      <c r="H853" s="1293"/>
      <c r="I853" s="1293"/>
      <c r="J853" s="1293"/>
      <c r="K853" s="186"/>
    </row>
    <row r="854">
      <c r="A854" s="575"/>
      <c r="F854" s="337"/>
      <c r="H854" s="1293"/>
      <c r="I854" s="1293"/>
      <c r="J854" s="1293"/>
      <c r="K854" s="186"/>
    </row>
    <row r="855">
      <c r="A855" s="575"/>
      <c r="F855" s="337"/>
      <c r="H855" s="1293"/>
      <c r="I855" s="1293"/>
      <c r="J855" s="1293"/>
      <c r="K855" s="186"/>
    </row>
    <row r="856">
      <c r="A856" s="575"/>
      <c r="F856" s="337"/>
      <c r="H856" s="1293"/>
      <c r="I856" s="1293"/>
      <c r="J856" s="1293"/>
      <c r="K856" s="186"/>
    </row>
    <row r="857">
      <c r="A857" s="575"/>
      <c r="F857" s="337"/>
      <c r="H857" s="1293"/>
      <c r="I857" s="1293"/>
      <c r="J857" s="1293"/>
      <c r="K857" s="186"/>
    </row>
    <row r="858">
      <c r="A858" s="575"/>
      <c r="F858" s="337"/>
      <c r="H858" s="1293"/>
      <c r="I858" s="1293"/>
      <c r="J858" s="1293"/>
      <c r="K858" s="186"/>
    </row>
    <row r="859">
      <c r="A859" s="575"/>
      <c r="F859" s="337"/>
      <c r="H859" s="1293"/>
      <c r="I859" s="1293"/>
      <c r="J859" s="1293"/>
      <c r="K859" s="186"/>
    </row>
    <row r="860">
      <c r="A860" s="575"/>
      <c r="F860" s="337"/>
      <c r="H860" s="1293"/>
      <c r="I860" s="1293"/>
      <c r="J860" s="1293"/>
      <c r="K860" s="186"/>
    </row>
    <row r="861">
      <c r="A861" s="575"/>
      <c r="F861" s="337"/>
      <c r="H861" s="1293"/>
      <c r="I861" s="1293"/>
      <c r="J861" s="1293"/>
      <c r="K861" s="186"/>
    </row>
    <row r="862">
      <c r="A862" s="575"/>
      <c r="F862" s="337"/>
      <c r="H862" s="1293"/>
      <c r="I862" s="1293"/>
      <c r="J862" s="1293"/>
      <c r="K862" s="186"/>
    </row>
    <row r="863">
      <c r="A863" s="575"/>
      <c r="F863" s="337"/>
      <c r="H863" s="1293"/>
      <c r="I863" s="1293"/>
      <c r="J863" s="1293"/>
      <c r="K863" s="186"/>
    </row>
    <row r="864">
      <c r="A864" s="575"/>
      <c r="F864" s="337"/>
      <c r="H864" s="1293"/>
      <c r="I864" s="1293"/>
      <c r="J864" s="1293"/>
      <c r="K864" s="186"/>
    </row>
    <row r="865">
      <c r="A865" s="575"/>
      <c r="F865" s="337"/>
      <c r="H865" s="1293"/>
      <c r="I865" s="1293"/>
      <c r="J865" s="1293"/>
      <c r="K865" s="186"/>
    </row>
    <row r="866">
      <c r="A866" s="575"/>
      <c r="F866" s="337"/>
      <c r="H866" s="1293"/>
      <c r="I866" s="1293"/>
      <c r="J866" s="1293"/>
      <c r="K866" s="186"/>
    </row>
    <row r="867">
      <c r="A867" s="575"/>
      <c r="F867" s="337"/>
      <c r="H867" s="1293"/>
      <c r="I867" s="1293"/>
      <c r="J867" s="1293"/>
      <c r="K867" s="186"/>
    </row>
    <row r="868">
      <c r="A868" s="575"/>
      <c r="F868" s="337"/>
      <c r="H868" s="1293"/>
      <c r="I868" s="1293"/>
      <c r="J868" s="1293"/>
      <c r="K868" s="186"/>
    </row>
    <row r="869">
      <c r="A869" s="575"/>
      <c r="F869" s="337"/>
      <c r="H869" s="1293"/>
      <c r="I869" s="1293"/>
      <c r="J869" s="1293"/>
      <c r="K869" s="186"/>
    </row>
    <row r="870">
      <c r="A870" s="575"/>
      <c r="F870" s="337"/>
      <c r="H870" s="1293"/>
      <c r="I870" s="1293"/>
      <c r="J870" s="1293"/>
      <c r="K870" s="186"/>
    </row>
    <row r="871">
      <c r="A871" s="575"/>
      <c r="F871" s="337"/>
      <c r="H871" s="1293"/>
      <c r="I871" s="1293"/>
      <c r="J871" s="1293"/>
      <c r="K871" s="186"/>
    </row>
    <row r="872">
      <c r="A872" s="575"/>
      <c r="F872" s="337"/>
      <c r="H872" s="1293"/>
      <c r="I872" s="1293"/>
      <c r="J872" s="1293"/>
      <c r="K872" s="186"/>
    </row>
    <row r="873">
      <c r="A873" s="575"/>
      <c r="F873" s="337"/>
      <c r="H873" s="1293"/>
      <c r="I873" s="1293"/>
      <c r="J873" s="1293"/>
      <c r="K873" s="186"/>
    </row>
    <row r="874">
      <c r="A874" s="575"/>
      <c r="F874" s="337"/>
      <c r="H874" s="1293"/>
      <c r="I874" s="1293"/>
      <c r="J874" s="1293"/>
      <c r="K874" s="186"/>
    </row>
    <row r="875">
      <c r="A875" s="575"/>
      <c r="F875" s="337"/>
      <c r="H875" s="1293"/>
      <c r="I875" s="1293"/>
      <c r="J875" s="1293"/>
      <c r="K875" s="186"/>
    </row>
    <row r="876">
      <c r="A876" s="575"/>
      <c r="F876" s="337"/>
      <c r="H876" s="1293"/>
      <c r="I876" s="1293"/>
      <c r="J876" s="1293"/>
      <c r="K876" s="186"/>
    </row>
    <row r="877">
      <c r="A877" s="575"/>
      <c r="F877" s="337"/>
      <c r="H877" s="1293"/>
      <c r="I877" s="1293"/>
      <c r="J877" s="1293"/>
      <c r="K877" s="186"/>
    </row>
    <row r="878">
      <c r="A878" s="575"/>
      <c r="F878" s="337"/>
      <c r="H878" s="1293"/>
      <c r="I878" s="1293"/>
      <c r="J878" s="1293"/>
      <c r="K878" s="186"/>
    </row>
    <row r="879">
      <c r="A879" s="575"/>
      <c r="F879" s="337"/>
      <c r="H879" s="1293"/>
      <c r="I879" s="1293"/>
      <c r="J879" s="1293"/>
      <c r="K879" s="186"/>
    </row>
    <row r="880">
      <c r="A880" s="575"/>
      <c r="F880" s="337"/>
      <c r="H880" s="1293"/>
      <c r="I880" s="1293"/>
      <c r="J880" s="1293"/>
      <c r="K880" s="186"/>
    </row>
    <row r="881">
      <c r="A881" s="575"/>
      <c r="F881" s="337"/>
      <c r="H881" s="1293"/>
      <c r="I881" s="1293"/>
      <c r="J881" s="1293"/>
      <c r="K881" s="186"/>
    </row>
    <row r="882">
      <c r="A882" s="575"/>
      <c r="F882" s="337"/>
      <c r="H882" s="1293"/>
      <c r="I882" s="1293"/>
      <c r="J882" s="1293"/>
      <c r="K882" s="186"/>
    </row>
    <row r="883">
      <c r="A883" s="575"/>
      <c r="F883" s="337"/>
      <c r="H883" s="1293"/>
      <c r="I883" s="1293"/>
      <c r="J883" s="1293"/>
      <c r="K883" s="186"/>
    </row>
    <row r="884">
      <c r="A884" s="575"/>
      <c r="F884" s="337"/>
      <c r="H884" s="1293"/>
      <c r="I884" s="1293"/>
      <c r="J884" s="1293"/>
      <c r="K884" s="186"/>
    </row>
    <row r="885">
      <c r="A885" s="575"/>
      <c r="F885" s="337"/>
      <c r="H885" s="1293"/>
      <c r="I885" s="1293"/>
      <c r="J885" s="1293"/>
      <c r="K885" s="186"/>
    </row>
    <row r="886">
      <c r="A886" s="575"/>
      <c r="F886" s="337"/>
      <c r="H886" s="1293"/>
      <c r="I886" s="1293"/>
      <c r="J886" s="1293"/>
      <c r="K886" s="186"/>
    </row>
    <row r="887">
      <c r="A887" s="575"/>
      <c r="F887" s="337"/>
      <c r="H887" s="1293"/>
      <c r="I887" s="1293"/>
      <c r="J887" s="1293"/>
      <c r="K887" s="186"/>
    </row>
    <row r="888">
      <c r="A888" s="575"/>
      <c r="F888" s="337"/>
      <c r="H888" s="1293"/>
      <c r="I888" s="1293"/>
      <c r="J888" s="1293"/>
      <c r="K888" s="186"/>
    </row>
    <row r="889">
      <c r="A889" s="575"/>
      <c r="F889" s="337"/>
      <c r="H889" s="1293"/>
      <c r="I889" s="1293"/>
      <c r="J889" s="1293"/>
      <c r="K889" s="186"/>
    </row>
    <row r="890">
      <c r="A890" s="575"/>
      <c r="F890" s="337"/>
      <c r="H890" s="1293"/>
      <c r="I890" s="1293"/>
      <c r="J890" s="1293"/>
      <c r="K890" s="186"/>
    </row>
    <row r="891">
      <c r="A891" s="575"/>
      <c r="F891" s="337"/>
      <c r="H891" s="1293"/>
      <c r="I891" s="1293"/>
      <c r="J891" s="1293"/>
      <c r="K891" s="186"/>
    </row>
    <row r="892">
      <c r="A892" s="575"/>
      <c r="F892" s="337"/>
      <c r="H892" s="1293"/>
      <c r="I892" s="1293"/>
      <c r="J892" s="1293"/>
      <c r="K892" s="186"/>
    </row>
    <row r="893">
      <c r="A893" s="575"/>
      <c r="F893" s="337"/>
      <c r="H893" s="1293"/>
      <c r="I893" s="1293"/>
      <c r="J893" s="1293"/>
      <c r="K893" s="186"/>
    </row>
    <row r="894">
      <c r="A894" s="575"/>
      <c r="F894" s="337"/>
      <c r="H894" s="1293"/>
      <c r="I894" s="1293"/>
      <c r="J894" s="1293"/>
      <c r="K894" s="186"/>
    </row>
    <row r="895">
      <c r="A895" s="575"/>
      <c r="F895" s="337"/>
      <c r="H895" s="1293"/>
      <c r="I895" s="1293"/>
      <c r="J895" s="1293"/>
      <c r="K895" s="186"/>
    </row>
    <row r="896">
      <c r="A896" s="575"/>
      <c r="F896" s="337"/>
      <c r="H896" s="1293"/>
      <c r="I896" s="1293"/>
      <c r="J896" s="1293"/>
      <c r="K896" s="186"/>
    </row>
    <row r="897">
      <c r="A897" s="575"/>
      <c r="F897" s="337"/>
      <c r="H897" s="1293"/>
      <c r="I897" s="1293"/>
      <c r="J897" s="1293"/>
      <c r="K897" s="186"/>
    </row>
    <row r="898">
      <c r="A898" s="575"/>
      <c r="F898" s="337"/>
      <c r="H898" s="1293"/>
      <c r="I898" s="1293"/>
      <c r="J898" s="1293"/>
      <c r="K898" s="186"/>
    </row>
    <row r="899">
      <c r="A899" s="575"/>
      <c r="F899" s="337"/>
      <c r="H899" s="1293"/>
      <c r="I899" s="1293"/>
      <c r="J899" s="1293"/>
      <c r="K899" s="186"/>
    </row>
    <row r="900">
      <c r="A900" s="575"/>
      <c r="F900" s="337"/>
      <c r="H900" s="1293"/>
      <c r="I900" s="1293"/>
      <c r="J900" s="1293"/>
      <c r="K900" s="186"/>
    </row>
    <row r="901">
      <c r="A901" s="575"/>
      <c r="F901" s="337"/>
      <c r="H901" s="1293"/>
      <c r="I901" s="1293"/>
      <c r="J901" s="1293"/>
      <c r="K901" s="186"/>
    </row>
    <row r="902">
      <c r="A902" s="575"/>
      <c r="F902" s="337"/>
      <c r="H902" s="1293"/>
      <c r="I902" s="1293"/>
      <c r="J902" s="1293"/>
      <c r="K902" s="186"/>
    </row>
    <row r="903">
      <c r="A903" s="575"/>
      <c r="F903" s="337"/>
      <c r="H903" s="1293"/>
      <c r="I903" s="1293"/>
      <c r="J903" s="1293"/>
      <c r="K903" s="186"/>
    </row>
    <row r="904">
      <c r="A904" s="575"/>
      <c r="F904" s="337"/>
      <c r="H904" s="1293"/>
      <c r="I904" s="1293"/>
      <c r="J904" s="1293"/>
      <c r="K904" s="186"/>
    </row>
    <row r="905">
      <c r="A905" s="575"/>
      <c r="F905" s="337"/>
      <c r="H905" s="1293"/>
      <c r="I905" s="1293"/>
      <c r="J905" s="1293"/>
      <c r="K905" s="186"/>
    </row>
    <row r="906">
      <c r="A906" s="575"/>
      <c r="F906" s="337"/>
      <c r="H906" s="1293"/>
      <c r="I906" s="1293"/>
      <c r="J906" s="1293"/>
      <c r="K906" s="186"/>
    </row>
    <row r="907">
      <c r="A907" s="575"/>
      <c r="F907" s="337"/>
      <c r="H907" s="1293"/>
      <c r="I907" s="1293"/>
      <c r="J907" s="1293"/>
      <c r="K907" s="186"/>
    </row>
    <row r="908">
      <c r="A908" s="575"/>
      <c r="F908" s="337"/>
      <c r="H908" s="1293"/>
      <c r="I908" s="1293"/>
      <c r="J908" s="1293"/>
      <c r="K908" s="186"/>
    </row>
    <row r="909">
      <c r="A909" s="575"/>
      <c r="F909" s="337"/>
      <c r="H909" s="1293"/>
      <c r="I909" s="1293"/>
      <c r="J909" s="1293"/>
      <c r="K909" s="186"/>
    </row>
    <row r="910">
      <c r="A910" s="575"/>
      <c r="F910" s="337"/>
      <c r="H910" s="1293"/>
      <c r="I910" s="1293"/>
      <c r="J910" s="1293"/>
      <c r="K910" s="186"/>
    </row>
    <row r="911">
      <c r="A911" s="575"/>
      <c r="F911" s="337"/>
      <c r="H911" s="1293"/>
      <c r="I911" s="1293"/>
      <c r="J911" s="1293"/>
      <c r="K911" s="186"/>
    </row>
    <row r="912">
      <c r="A912" s="575"/>
      <c r="F912" s="337"/>
      <c r="H912" s="1293"/>
      <c r="I912" s="1293"/>
      <c r="J912" s="1293"/>
      <c r="K912" s="186"/>
    </row>
    <row r="913">
      <c r="A913" s="575"/>
      <c r="F913" s="337"/>
      <c r="H913" s="1293"/>
      <c r="I913" s="1293"/>
      <c r="J913" s="1293"/>
      <c r="K913" s="186"/>
    </row>
    <row r="914">
      <c r="A914" s="575"/>
      <c r="F914" s="337"/>
      <c r="H914" s="1293"/>
      <c r="I914" s="1293"/>
      <c r="J914" s="1293"/>
      <c r="K914" s="186"/>
    </row>
    <row r="915">
      <c r="A915" s="575"/>
      <c r="F915" s="337"/>
      <c r="H915" s="1293"/>
      <c r="I915" s="1293"/>
      <c r="J915" s="1293"/>
      <c r="K915" s="186"/>
    </row>
    <row r="916">
      <c r="A916" s="575"/>
      <c r="F916" s="337"/>
      <c r="H916" s="1293"/>
      <c r="I916" s="1293"/>
      <c r="J916" s="1293"/>
      <c r="K916" s="186"/>
    </row>
    <row r="917">
      <c r="A917" s="575"/>
      <c r="F917" s="337"/>
      <c r="H917" s="1293"/>
      <c r="I917" s="1293"/>
      <c r="J917" s="1293"/>
      <c r="K917" s="186"/>
    </row>
    <row r="918">
      <c r="A918" s="575"/>
      <c r="F918" s="337"/>
      <c r="H918" s="1293"/>
      <c r="I918" s="1293"/>
      <c r="J918" s="1293"/>
      <c r="K918" s="186"/>
    </row>
    <row r="919">
      <c r="A919" s="575"/>
      <c r="F919" s="337"/>
      <c r="H919" s="1293"/>
      <c r="I919" s="1293"/>
      <c r="J919" s="1293"/>
      <c r="K919" s="186"/>
    </row>
    <row r="920">
      <c r="A920" s="575"/>
      <c r="F920" s="337"/>
      <c r="H920" s="1293"/>
      <c r="I920" s="1293"/>
      <c r="J920" s="1293"/>
      <c r="K920" s="186"/>
    </row>
    <row r="921">
      <c r="A921" s="575"/>
      <c r="F921" s="337"/>
      <c r="H921" s="1293"/>
      <c r="I921" s="1293"/>
      <c r="J921" s="1293"/>
      <c r="K921" s="186"/>
    </row>
    <row r="922">
      <c r="A922" s="575"/>
      <c r="F922" s="337"/>
      <c r="H922" s="1293"/>
      <c r="I922" s="1293"/>
      <c r="J922" s="1293"/>
      <c r="K922" s="186"/>
    </row>
    <row r="923">
      <c r="A923" s="575"/>
      <c r="F923" s="337"/>
      <c r="H923" s="1293"/>
      <c r="I923" s="1293"/>
      <c r="J923" s="1293"/>
      <c r="K923" s="186"/>
    </row>
    <row r="924">
      <c r="A924" s="575"/>
      <c r="F924" s="337"/>
      <c r="H924" s="1293"/>
      <c r="I924" s="1293"/>
      <c r="J924" s="1293"/>
      <c r="K924" s="186"/>
    </row>
    <row r="925">
      <c r="A925" s="575"/>
      <c r="F925" s="337"/>
      <c r="H925" s="1293"/>
      <c r="I925" s="1293"/>
      <c r="J925" s="1293"/>
      <c r="K925" s="186"/>
    </row>
    <row r="926">
      <c r="A926" s="575"/>
      <c r="F926" s="337"/>
      <c r="H926" s="1293"/>
      <c r="I926" s="1293"/>
      <c r="J926" s="1293"/>
      <c r="K926" s="186"/>
    </row>
    <row r="927">
      <c r="A927" s="575"/>
      <c r="F927" s="337"/>
      <c r="H927" s="1293"/>
      <c r="I927" s="1293"/>
      <c r="J927" s="1293"/>
      <c r="K927" s="186"/>
    </row>
    <row r="928">
      <c r="A928" s="575"/>
      <c r="F928" s="337"/>
      <c r="H928" s="1293"/>
      <c r="I928" s="1293"/>
      <c r="J928" s="1293"/>
      <c r="K928" s="186"/>
    </row>
    <row r="929">
      <c r="A929" s="575"/>
      <c r="F929" s="337"/>
      <c r="H929" s="1293"/>
      <c r="I929" s="1293"/>
      <c r="J929" s="1293"/>
      <c r="K929" s="186"/>
    </row>
    <row r="930">
      <c r="A930" s="575"/>
      <c r="F930" s="337"/>
      <c r="H930" s="1293"/>
      <c r="I930" s="1293"/>
      <c r="J930" s="1293"/>
      <c r="K930" s="186"/>
    </row>
    <row r="931">
      <c r="A931" s="575"/>
      <c r="F931" s="337"/>
      <c r="H931" s="1293"/>
      <c r="I931" s="1293"/>
      <c r="J931" s="1293"/>
      <c r="K931" s="186"/>
    </row>
    <row r="932">
      <c r="A932" s="575"/>
      <c r="F932" s="337"/>
      <c r="H932" s="1293"/>
      <c r="I932" s="1293"/>
      <c r="J932" s="1293"/>
      <c r="K932" s="186"/>
    </row>
    <row r="933">
      <c r="A933" s="575"/>
      <c r="F933" s="337"/>
      <c r="H933" s="1293"/>
      <c r="I933" s="1293"/>
      <c r="J933" s="1293"/>
      <c r="K933" s="186"/>
    </row>
    <row r="934">
      <c r="A934" s="575"/>
      <c r="F934" s="337"/>
      <c r="H934" s="1293"/>
      <c r="I934" s="1293"/>
      <c r="J934" s="1293"/>
      <c r="K934" s="186"/>
    </row>
    <row r="935">
      <c r="A935" s="575"/>
      <c r="F935" s="337"/>
      <c r="H935" s="1293"/>
      <c r="I935" s="1293"/>
      <c r="J935" s="1293"/>
      <c r="K935" s="186"/>
    </row>
    <row r="936">
      <c r="A936" s="575"/>
      <c r="F936" s="337"/>
      <c r="H936" s="1293"/>
      <c r="I936" s="1293"/>
      <c r="J936" s="1293"/>
      <c r="K936" s="186"/>
    </row>
    <row r="937">
      <c r="A937" s="575"/>
      <c r="F937" s="337"/>
      <c r="H937" s="1293"/>
      <c r="I937" s="1293"/>
      <c r="J937" s="1293"/>
      <c r="K937" s="186"/>
    </row>
  </sheetData>
  <autoFilter ref="$A$1:$AG$937"/>
  <customSheetViews>
    <customSheetView guid="{438BEA2F-537D-4020-94A9-EC6F394A4A06}" filter="1" showAutoFilter="1">
      <autoFilter ref="$A$1:$AG$56">
        <filterColumn colId="15">
          <filters blank="1">
            <filter val="Automated By"/>
          </filters>
        </filterColumn>
        <filterColumn colId="14">
          <filters>
            <filter val="Yes"/>
            <filter val="Can be Automated?"/>
          </filters>
        </filterColumn>
      </autoFilter>
    </customSheetView>
    <customSheetView guid="{72D2DB03-F60C-42A2-8F3C-967D370DABA6}" filter="1" showAutoFilter="1">
      <autoFilter ref="$A$1:$AG$1"/>
    </customSheetView>
  </customSheetViews>
  <conditionalFormatting sqref="K1 K4:K6 K8:K9 K11:K12 K14:K26 K28:K33 K35:K44 K46:K58 K70:K937">
    <cfRule type="containsText" dxfId="1" priority="1" operator="containsText" text="Pass">
      <formula>NOT(ISERROR(SEARCH(("Pass"),(K1))))</formula>
    </cfRule>
  </conditionalFormatting>
  <conditionalFormatting sqref="K1 K4:K6 K8:K9 K11:K12 K14:K26 K28:K33 K35:K44 K46:K58 K70:K937">
    <cfRule type="containsText" dxfId="2" priority="2" operator="containsText" text="Fail">
      <formula>NOT(ISERROR(SEARCH(("Fail"),(K1))))</formula>
    </cfRule>
  </conditionalFormatting>
  <conditionalFormatting sqref="K1 K4:K6 K8:K9 K11:K12 K14:K26 K28:K33 K35:K44 K46:K58 K70:K937">
    <cfRule type="containsText" dxfId="0" priority="3" operator="containsText" text="Unavailable">
      <formula>NOT(ISERROR(SEARCH(("Unavailable"),(K1))))</formula>
    </cfRule>
  </conditionalFormatting>
  <hyperlinks>
    <hyperlink r:id="rId1" ref="M31"/>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3" max="4" width="20.43"/>
    <col customWidth="1" min="5" max="5" width="16.14"/>
    <col customWidth="1" min="6" max="6" width="40.57"/>
    <col customWidth="1" min="7" max="7" width="58.29"/>
    <col customWidth="1" min="14" max="14" width="65.57"/>
  </cols>
  <sheetData>
    <row r="1">
      <c r="A1" s="1109" t="s">
        <v>8465</v>
      </c>
      <c r="B1" s="788"/>
      <c r="C1" s="788"/>
      <c r="D1" s="788"/>
      <c r="E1" s="788"/>
      <c r="F1" s="1110"/>
      <c r="G1" s="788"/>
      <c r="H1" s="788"/>
      <c r="I1" s="788"/>
      <c r="J1" s="788"/>
      <c r="K1" s="186"/>
      <c r="L1" s="788"/>
      <c r="M1" s="788"/>
      <c r="N1" s="788"/>
      <c r="O1" s="788"/>
      <c r="P1" s="788"/>
      <c r="Q1" s="788"/>
      <c r="R1" s="788"/>
      <c r="S1" s="788"/>
      <c r="T1" s="788"/>
      <c r="U1" s="788"/>
      <c r="V1" s="788"/>
      <c r="W1" s="980"/>
      <c r="X1" s="980"/>
      <c r="Y1" s="980"/>
      <c r="Z1" s="980"/>
      <c r="AA1" s="980"/>
      <c r="AB1" s="980"/>
      <c r="AC1" s="980"/>
      <c r="AD1" s="980"/>
      <c r="AE1" s="980"/>
      <c r="AF1" s="980"/>
      <c r="AG1" s="980"/>
    </row>
    <row r="2" ht="27.75" customHeight="1">
      <c r="A2" s="136" t="s">
        <v>57</v>
      </c>
      <c r="B2" s="137" t="s">
        <v>60</v>
      </c>
      <c r="C2" s="136" t="s">
        <v>985</v>
      </c>
      <c r="D2" s="137" t="s">
        <v>61</v>
      </c>
      <c r="E2" s="137" t="s">
        <v>62</v>
      </c>
      <c r="F2" s="136" t="s">
        <v>63</v>
      </c>
      <c r="G2" s="136" t="s">
        <v>64</v>
      </c>
      <c r="H2" s="1111" t="s">
        <v>65</v>
      </c>
      <c r="I2" s="137" t="s">
        <v>66</v>
      </c>
      <c r="J2" s="136" t="s">
        <v>67</v>
      </c>
      <c r="K2" s="136" t="s">
        <v>7624</v>
      </c>
      <c r="L2" s="136" t="s">
        <v>69</v>
      </c>
      <c r="M2" s="136" t="s">
        <v>70</v>
      </c>
      <c r="N2" s="136" t="s">
        <v>71</v>
      </c>
      <c r="O2" s="138" t="s">
        <v>72</v>
      </c>
      <c r="P2" s="138" t="s">
        <v>73</v>
      </c>
      <c r="Q2" s="138" t="s">
        <v>74</v>
      </c>
      <c r="R2" s="138" t="s">
        <v>75</v>
      </c>
      <c r="S2" s="138" t="s">
        <v>76</v>
      </c>
      <c r="T2" s="137" t="s">
        <v>77</v>
      </c>
      <c r="U2" s="1112" t="s">
        <v>78</v>
      </c>
      <c r="V2" s="1112" t="s">
        <v>79</v>
      </c>
      <c r="W2" s="1113"/>
      <c r="X2" s="1113"/>
      <c r="Y2" s="1113"/>
      <c r="Z2" s="1113"/>
      <c r="AA2" s="1113"/>
      <c r="AB2" s="1113"/>
      <c r="AC2" s="1113"/>
      <c r="AD2" s="1113"/>
      <c r="AE2" s="1113"/>
      <c r="AF2" s="1113"/>
      <c r="AG2" s="1113"/>
    </row>
    <row r="3" ht="24.0" customHeight="1">
      <c r="A3" s="187"/>
      <c r="B3" s="1114" t="s">
        <v>80</v>
      </c>
      <c r="C3" s="187"/>
      <c r="D3" s="1115"/>
      <c r="E3" s="1115"/>
      <c r="F3" s="1115"/>
      <c r="G3" s="1115"/>
      <c r="H3" s="1116"/>
      <c r="I3" s="1116"/>
      <c r="J3" s="1117"/>
      <c r="K3" s="225"/>
      <c r="L3" s="1115"/>
      <c r="M3" s="1115"/>
      <c r="N3" s="1115"/>
      <c r="O3" s="1115"/>
      <c r="P3" s="187"/>
      <c r="Q3" s="187"/>
      <c r="R3" s="187"/>
      <c r="S3" s="187"/>
      <c r="T3" s="187"/>
      <c r="U3" s="788"/>
      <c r="V3" s="788"/>
      <c r="W3" s="95"/>
      <c r="X3" s="95"/>
      <c r="Y3" s="95"/>
      <c r="Z3" s="95"/>
      <c r="AA3" s="95"/>
      <c r="AB3" s="95"/>
      <c r="AC3" s="95"/>
      <c r="AD3" s="95"/>
      <c r="AE3" s="95"/>
      <c r="AF3" s="95"/>
      <c r="AG3" s="95"/>
    </row>
    <row r="4" ht="24.0" customHeight="1">
      <c r="A4" s="187"/>
      <c r="B4" s="187"/>
      <c r="C4" s="1118"/>
      <c r="D4" s="1119" t="s">
        <v>81</v>
      </c>
      <c r="E4" s="1120"/>
      <c r="F4" s="146" t="s">
        <v>82</v>
      </c>
      <c r="G4" s="1121"/>
      <c r="H4" s="1116"/>
      <c r="I4" s="1116"/>
      <c r="J4" s="1116"/>
      <c r="K4" s="186"/>
      <c r="L4" s="1122" t="s">
        <v>1648</v>
      </c>
      <c r="M4" s="1123"/>
      <c r="N4" s="1124"/>
      <c r="O4" s="146" t="s">
        <v>1653</v>
      </c>
      <c r="P4" s="187"/>
      <c r="Q4" s="187"/>
      <c r="R4" s="187"/>
      <c r="S4" s="187"/>
      <c r="T4" s="187"/>
      <c r="U4" s="788"/>
      <c r="V4" s="788"/>
      <c r="W4" s="95"/>
      <c r="X4" s="95"/>
      <c r="Y4" s="95"/>
      <c r="Z4" s="95"/>
      <c r="AA4" s="95"/>
      <c r="AB4" s="95"/>
      <c r="AC4" s="95"/>
      <c r="AD4" s="95"/>
      <c r="AE4" s="95"/>
      <c r="AF4" s="95"/>
      <c r="AG4" s="95"/>
    </row>
    <row r="5" ht="24.0" customHeight="1">
      <c r="A5" s="187"/>
      <c r="B5" s="187"/>
      <c r="C5" s="1125"/>
      <c r="D5" s="146" t="s">
        <v>83</v>
      </c>
      <c r="E5" s="1126"/>
      <c r="F5" s="146" t="s">
        <v>84</v>
      </c>
      <c r="G5" s="1127"/>
      <c r="H5" s="1116"/>
      <c r="I5" s="1116"/>
      <c r="J5" s="1116"/>
      <c r="K5" s="1128" t="s">
        <v>1647</v>
      </c>
      <c r="L5" s="1122" t="s">
        <v>7625</v>
      </c>
      <c r="M5" s="1129"/>
      <c r="N5" s="1130"/>
      <c r="O5" s="1119" t="s">
        <v>1651</v>
      </c>
      <c r="P5" s="187"/>
      <c r="Q5" s="187"/>
      <c r="R5" s="187"/>
      <c r="S5" s="187"/>
      <c r="T5" s="187"/>
      <c r="U5" s="788"/>
      <c r="V5" s="788"/>
      <c r="W5" s="95"/>
      <c r="X5" s="95"/>
      <c r="Y5" s="95"/>
      <c r="Z5" s="95"/>
      <c r="AA5" s="95"/>
      <c r="AB5" s="95"/>
      <c r="AC5" s="95"/>
      <c r="AD5" s="95"/>
      <c r="AE5" s="95"/>
      <c r="AF5" s="95"/>
      <c r="AG5" s="95"/>
    </row>
    <row r="6" ht="24.0" customHeight="1">
      <c r="A6" s="187"/>
      <c r="B6" s="187"/>
      <c r="C6" s="1125"/>
      <c r="D6" s="146" t="s">
        <v>7626</v>
      </c>
      <c r="E6" s="1131"/>
      <c r="F6" s="146" t="s">
        <v>7627</v>
      </c>
      <c r="G6" s="1132"/>
      <c r="H6" s="1116"/>
      <c r="I6" s="1116"/>
      <c r="J6" s="1116"/>
      <c r="K6" s="186"/>
      <c r="L6" s="1122" t="s">
        <v>1650</v>
      </c>
      <c r="M6" s="1133"/>
      <c r="N6" s="1134"/>
      <c r="O6" s="1119" t="s">
        <v>7628</v>
      </c>
      <c r="P6" s="225"/>
      <c r="Q6" s="187"/>
      <c r="R6" s="187"/>
      <c r="S6" s="187"/>
      <c r="T6" s="187"/>
      <c r="U6" s="788"/>
      <c r="V6" s="788"/>
      <c r="W6" s="95"/>
      <c r="X6" s="95"/>
      <c r="Y6" s="95"/>
      <c r="Z6" s="95"/>
      <c r="AA6" s="95"/>
      <c r="AB6" s="95"/>
      <c r="AC6" s="95"/>
      <c r="AD6" s="95"/>
      <c r="AE6" s="95"/>
      <c r="AF6" s="95"/>
      <c r="AG6" s="95"/>
    </row>
    <row r="7">
      <c r="A7" s="1135" t="s">
        <v>7629</v>
      </c>
      <c r="B7" s="1136"/>
      <c r="C7" s="1136"/>
      <c r="D7" s="1136"/>
      <c r="E7" s="1136"/>
      <c r="F7" s="1136"/>
      <c r="G7" s="1136"/>
      <c r="H7" s="1136"/>
      <c r="I7" s="1136"/>
      <c r="J7" s="1136"/>
      <c r="K7" s="1136"/>
      <c r="L7" s="1136"/>
      <c r="M7" s="1136"/>
      <c r="N7" s="1136"/>
      <c r="O7" s="1136"/>
      <c r="P7" s="1136"/>
      <c r="Q7" s="1136"/>
      <c r="R7" s="1137"/>
      <c r="S7" s="1137"/>
      <c r="T7" s="1137"/>
      <c r="U7" s="1137"/>
      <c r="V7" s="1137"/>
      <c r="W7" s="1138"/>
      <c r="X7" s="1138"/>
      <c r="Y7" s="1138"/>
      <c r="Z7" s="1138"/>
      <c r="AA7" s="1138"/>
      <c r="AB7" s="1138"/>
      <c r="AC7" s="1138"/>
      <c r="AD7" s="1138"/>
      <c r="AE7" s="1138"/>
      <c r="AF7" s="1138"/>
      <c r="AG7" s="1138"/>
    </row>
    <row r="8">
      <c r="A8" s="1154" t="s">
        <v>7630</v>
      </c>
      <c r="B8" s="703" t="s">
        <v>2565</v>
      </c>
      <c r="C8" s="1139" t="str">
        <f t="shared" ref="C8:C9" si="1">HYPERLINK("https://tangramcare.atlassian.net/browse/P2BN-1562","P2BN-1562")</f>
        <v>P2BN-1562</v>
      </c>
      <c r="D8" s="703" t="s">
        <v>8523</v>
      </c>
      <c r="E8" s="703" t="s">
        <v>3692</v>
      </c>
      <c r="F8" s="703" t="s">
        <v>7632</v>
      </c>
      <c r="G8" s="703" t="s">
        <v>7633</v>
      </c>
      <c r="H8" s="1140">
        <v>43816.0</v>
      </c>
      <c r="I8" s="703" t="s">
        <v>8467</v>
      </c>
      <c r="J8" s="1140"/>
      <c r="K8" s="186"/>
      <c r="L8" s="186"/>
      <c r="M8" s="1141"/>
      <c r="N8" s="788"/>
      <c r="O8" s="186"/>
      <c r="P8" s="186"/>
      <c r="Q8" s="186"/>
      <c r="R8" s="186"/>
      <c r="S8" s="186"/>
      <c r="T8" s="186"/>
      <c r="U8" s="788"/>
      <c r="V8" s="788"/>
      <c r="W8" s="1142"/>
      <c r="X8" s="1142"/>
      <c r="Y8" s="1142"/>
      <c r="Z8" s="1142"/>
      <c r="AA8" s="1142"/>
      <c r="AB8" s="1142"/>
      <c r="AC8" s="1142"/>
      <c r="AD8" s="1142"/>
      <c r="AE8" s="1142"/>
      <c r="AF8" s="1142"/>
      <c r="AG8" s="1142"/>
    </row>
    <row r="9">
      <c r="A9" s="1154" t="s">
        <v>7639</v>
      </c>
      <c r="B9" s="703" t="s">
        <v>2565</v>
      </c>
      <c r="C9" s="1139" t="str">
        <f t="shared" si="1"/>
        <v>P2BN-1562</v>
      </c>
      <c r="D9" s="703" t="s">
        <v>7640</v>
      </c>
      <c r="E9" s="186" t="s">
        <v>7636</v>
      </c>
      <c r="F9" s="186" t="s">
        <v>7641</v>
      </c>
      <c r="G9" s="1158" t="s">
        <v>8468</v>
      </c>
      <c r="H9" s="1144">
        <v>43816.0</v>
      </c>
      <c r="I9" s="186" t="s">
        <v>8467</v>
      </c>
      <c r="J9" s="1140"/>
      <c r="K9" s="186"/>
      <c r="L9" s="186"/>
      <c r="M9" s="1143" t="str">
        <f>HYPERLINK("https://tangramcare.atlassian.net/browse/P2BN-2588","P2BN-2588")</f>
        <v>P2BN-2588</v>
      </c>
      <c r="N9" s="186"/>
      <c r="O9" s="186"/>
      <c r="P9" s="186"/>
      <c r="Q9" s="186"/>
      <c r="R9" s="186"/>
      <c r="S9" s="186"/>
      <c r="T9" s="186"/>
      <c r="U9" s="788"/>
      <c r="V9" s="788"/>
      <c r="W9" s="1142"/>
      <c r="X9" s="1142"/>
      <c r="Y9" s="1142"/>
      <c r="Z9" s="1142"/>
      <c r="AA9" s="1142"/>
      <c r="AB9" s="1142"/>
      <c r="AC9" s="1142"/>
      <c r="AD9" s="1142"/>
      <c r="AE9" s="1142"/>
      <c r="AF9" s="1142"/>
      <c r="AG9" s="1142"/>
    </row>
    <row r="10">
      <c r="A10" s="1135" t="s">
        <v>7676</v>
      </c>
      <c r="B10" s="1136"/>
      <c r="C10" s="1136"/>
      <c r="D10" s="1136"/>
      <c r="E10" s="1136"/>
      <c r="F10" s="1136"/>
      <c r="G10" s="1136"/>
      <c r="H10" s="1136"/>
      <c r="I10" s="1136"/>
      <c r="J10" s="1136"/>
      <c r="K10" s="1136"/>
      <c r="L10" s="1136"/>
      <c r="M10" s="1136"/>
      <c r="N10" s="1136"/>
      <c r="O10" s="1136"/>
      <c r="P10" s="1136"/>
      <c r="Q10" s="1136"/>
      <c r="R10" s="1137"/>
      <c r="S10" s="1137"/>
      <c r="T10" s="1137"/>
      <c r="U10" s="1137"/>
      <c r="V10" s="1137"/>
      <c r="W10" s="1148"/>
      <c r="X10" s="1148"/>
      <c r="Y10" s="1148"/>
      <c r="Z10" s="1148"/>
      <c r="AA10" s="1148"/>
      <c r="AB10" s="1148"/>
      <c r="AC10" s="1148"/>
      <c r="AD10" s="1148"/>
      <c r="AE10" s="1148"/>
      <c r="AF10" s="1148"/>
      <c r="AG10" s="1148"/>
    </row>
    <row r="11">
      <c r="A11" s="1154" t="s">
        <v>7677</v>
      </c>
      <c r="B11" s="703" t="s">
        <v>7678</v>
      </c>
      <c r="C11" s="1139" t="str">
        <f t="shared" ref="C11:C12" si="2">HYPERLINK("https://tangramcare.atlassian.net/browse/P2BN-1562","P2BN-1562")</f>
        <v>P2BN-1562</v>
      </c>
      <c r="D11" s="703" t="s">
        <v>8524</v>
      </c>
      <c r="E11" s="703" t="s">
        <v>3692</v>
      </c>
      <c r="F11" s="703" t="s">
        <v>8470</v>
      </c>
      <c r="G11" s="703" t="s">
        <v>8525</v>
      </c>
      <c r="H11" s="1140">
        <v>43816.0</v>
      </c>
      <c r="I11" s="703" t="s">
        <v>8467</v>
      </c>
      <c r="J11" s="1140"/>
      <c r="K11" s="186"/>
      <c r="L11" s="186"/>
      <c r="M11" s="1141"/>
      <c r="N11" s="788"/>
      <c r="O11" s="186"/>
      <c r="P11" s="186"/>
      <c r="Q11" s="186"/>
      <c r="R11" s="186"/>
      <c r="S11" s="186"/>
      <c r="T11" s="186"/>
      <c r="U11" s="788"/>
      <c r="V11" s="788"/>
      <c r="W11" s="1142"/>
      <c r="X11" s="1142"/>
      <c r="Y11" s="1142"/>
      <c r="Z11" s="1142"/>
      <c r="AA11" s="1142"/>
      <c r="AB11" s="1142"/>
      <c r="AC11" s="1142"/>
      <c r="AD11" s="1142"/>
      <c r="AE11" s="1142"/>
      <c r="AF11" s="1142"/>
      <c r="AG11" s="1142"/>
    </row>
    <row r="12">
      <c r="A12" s="1154" t="s">
        <v>7703</v>
      </c>
      <c r="B12" s="186" t="s">
        <v>7704</v>
      </c>
      <c r="C12" s="1146" t="str">
        <f t="shared" si="2"/>
        <v>P2BN-1562</v>
      </c>
      <c r="D12" s="186" t="s">
        <v>7663</v>
      </c>
      <c r="E12" s="186" t="s">
        <v>7685</v>
      </c>
      <c r="F12" s="210" t="s">
        <v>8526</v>
      </c>
      <c r="G12" s="1158" t="s">
        <v>8527</v>
      </c>
      <c r="H12" s="1212">
        <v>43816.0</v>
      </c>
      <c r="I12" s="186" t="s">
        <v>6624</v>
      </c>
      <c r="J12" s="1140"/>
      <c r="K12" s="186"/>
      <c r="L12" s="186"/>
      <c r="M12" s="186" t="s">
        <v>7707</v>
      </c>
      <c r="N12" s="186"/>
      <c r="O12" s="186" t="s">
        <v>96</v>
      </c>
      <c r="P12" s="186" t="s">
        <v>485</v>
      </c>
      <c r="Q12" s="186" t="s">
        <v>98</v>
      </c>
      <c r="R12" s="1145">
        <v>43803.0</v>
      </c>
      <c r="S12" s="186"/>
      <c r="T12" s="186"/>
      <c r="U12" s="186"/>
      <c r="V12" s="186"/>
      <c r="W12" s="186"/>
      <c r="X12" s="186"/>
      <c r="Y12" s="186"/>
      <c r="Z12" s="186"/>
      <c r="AA12" s="186"/>
      <c r="AB12" s="186"/>
      <c r="AC12" s="186"/>
      <c r="AD12" s="186"/>
      <c r="AE12" s="186"/>
      <c r="AF12" s="186"/>
      <c r="AG12" s="186"/>
    </row>
    <row r="13">
      <c r="A13" s="1210" t="s">
        <v>8033</v>
      </c>
      <c r="B13" s="213"/>
      <c r="C13" s="213"/>
      <c r="D13" s="213"/>
      <c r="E13" s="213"/>
      <c r="F13" s="213"/>
      <c r="G13" s="213"/>
      <c r="H13" s="772"/>
      <c r="I13" s="772"/>
      <c r="J13" s="772"/>
      <c r="K13" s="772"/>
      <c r="L13" s="772"/>
      <c r="M13" s="772"/>
      <c r="N13" s="772"/>
      <c r="O13" s="213"/>
      <c r="P13" s="772"/>
      <c r="Q13" s="772"/>
      <c r="R13" s="788"/>
      <c r="S13" s="788"/>
      <c r="T13" s="788"/>
      <c r="U13" s="788"/>
      <c r="V13" s="788"/>
    </row>
    <row r="14">
      <c r="A14" s="186" t="s">
        <v>8034</v>
      </c>
      <c r="B14" s="186" t="s">
        <v>8035</v>
      </c>
      <c r="C14" s="1143" t="str">
        <f t="shared" ref="C14:C17" si="3">HYPERLINK("https://tangramcare.atlassian.net/browse/P2BN-1561","P2BN-1561")</f>
        <v>P2BN-1561</v>
      </c>
      <c r="D14" s="703" t="s">
        <v>8528</v>
      </c>
      <c r="E14" s="703" t="s">
        <v>3692</v>
      </c>
      <c r="F14" s="703" t="s">
        <v>8529</v>
      </c>
      <c r="G14" s="1211" t="s">
        <v>8038</v>
      </c>
      <c r="H14" s="1212">
        <v>43816.0</v>
      </c>
      <c r="I14" s="186" t="s">
        <v>6624</v>
      </c>
      <c r="J14" s="1144"/>
      <c r="K14" s="186"/>
      <c r="L14" s="226"/>
      <c r="M14" s="226"/>
      <c r="N14" s="226"/>
      <c r="O14" s="225"/>
      <c r="P14" s="225"/>
      <c r="Q14" s="225"/>
      <c r="R14" s="225"/>
      <c r="S14" s="225"/>
      <c r="T14" s="225"/>
      <c r="U14" s="225"/>
      <c r="V14" s="225"/>
    </row>
    <row r="15">
      <c r="A15" s="186" t="s">
        <v>8047</v>
      </c>
      <c r="B15" s="186" t="s">
        <v>8048</v>
      </c>
      <c r="C15" s="1143" t="str">
        <f t="shared" si="3"/>
        <v>P2BN-1561</v>
      </c>
      <c r="D15" s="186" t="s">
        <v>8049</v>
      </c>
      <c r="E15" s="210" t="s">
        <v>8042</v>
      </c>
      <c r="F15" s="186" t="s">
        <v>8050</v>
      </c>
      <c r="G15" s="186" t="s">
        <v>8530</v>
      </c>
      <c r="H15" s="1212">
        <v>43816.0</v>
      </c>
      <c r="I15" s="186" t="s">
        <v>6624</v>
      </c>
      <c r="J15" s="186"/>
      <c r="K15" s="186"/>
      <c r="L15" s="226"/>
      <c r="M15" s="1215"/>
      <c r="N15" s="186"/>
      <c r="O15" s="225"/>
      <c r="P15" s="225"/>
      <c r="Q15" s="225"/>
      <c r="R15" s="225"/>
      <c r="S15" s="225"/>
      <c r="T15" s="225"/>
      <c r="U15" s="225"/>
      <c r="V15" s="225"/>
    </row>
    <row r="16">
      <c r="A16" s="186" t="s">
        <v>8062</v>
      </c>
      <c r="B16" s="186" t="s">
        <v>8063</v>
      </c>
      <c r="C16" s="1143" t="str">
        <f t="shared" si="3"/>
        <v>P2BN-1561</v>
      </c>
      <c r="D16" s="186" t="s">
        <v>8064</v>
      </c>
      <c r="E16" s="210" t="s">
        <v>8042</v>
      </c>
      <c r="F16" s="210" t="s">
        <v>8065</v>
      </c>
      <c r="G16" s="1221" t="s">
        <v>8477</v>
      </c>
      <c r="H16" s="1212">
        <v>43816.0</v>
      </c>
      <c r="I16" s="186" t="s">
        <v>6624</v>
      </c>
      <c r="J16" s="1222"/>
      <c r="K16" s="186"/>
      <c r="L16" s="186"/>
      <c r="M16" s="1215"/>
      <c r="N16" s="186"/>
      <c r="O16" s="186"/>
      <c r="P16" s="788"/>
      <c r="Q16" s="788"/>
      <c r="R16" s="788"/>
      <c r="S16" s="226" t="s">
        <v>719</v>
      </c>
      <c r="T16" s="788"/>
      <c r="U16" s="788"/>
      <c r="V16" s="788"/>
    </row>
    <row r="17">
      <c r="A17" s="186" t="s">
        <v>8068</v>
      </c>
      <c r="B17" s="186" t="s">
        <v>8063</v>
      </c>
      <c r="C17" s="1143" t="str">
        <f t="shared" si="3"/>
        <v>P2BN-1561</v>
      </c>
      <c r="D17" s="186" t="s">
        <v>8069</v>
      </c>
      <c r="E17" s="210" t="s">
        <v>8042</v>
      </c>
      <c r="F17" s="226" t="s">
        <v>8070</v>
      </c>
      <c r="G17" s="1221" t="s">
        <v>8531</v>
      </c>
      <c r="H17" s="1212">
        <v>43816.0</v>
      </c>
      <c r="I17" s="186" t="s">
        <v>6624</v>
      </c>
      <c r="J17" s="1223"/>
      <c r="K17" s="186"/>
      <c r="L17" s="186"/>
      <c r="M17" s="1224" t="str">
        <f>HYPERLINK("https://tangramcare.atlassian.net/browse/P2BN-2586","P2BN-2586")</f>
        <v>P2BN-2586</v>
      </c>
      <c r="N17" s="186"/>
      <c r="O17" s="186"/>
      <c r="P17" s="788"/>
      <c r="Q17" s="788"/>
      <c r="R17" s="788"/>
      <c r="S17" s="788"/>
      <c r="T17" s="788"/>
      <c r="U17" s="788"/>
      <c r="V17" s="788"/>
    </row>
    <row r="18">
      <c r="A18" s="1158" t="s">
        <v>8072</v>
      </c>
      <c r="B18" s="164" t="s">
        <v>8073</v>
      </c>
      <c r="C18" s="1225" t="str">
        <f>HYPERLINK("https://tangramcare.atlassian.net/browse/P2BN-1572","P2BN-1572")</f>
        <v>P2BN-1572</v>
      </c>
      <c r="D18" s="164" t="s">
        <v>8074</v>
      </c>
      <c r="E18" s="202" t="s">
        <v>8042</v>
      </c>
      <c r="F18" s="186" t="s">
        <v>8075</v>
      </c>
      <c r="G18" s="1158" t="s">
        <v>8479</v>
      </c>
      <c r="H18" s="1212">
        <v>43816.0</v>
      </c>
      <c r="I18" s="164" t="s">
        <v>6624</v>
      </c>
      <c r="J18" s="1226"/>
      <c r="K18" s="186"/>
      <c r="L18" s="164"/>
      <c r="M18" s="164" t="s">
        <v>8077</v>
      </c>
      <c r="N18" s="164" t="s">
        <v>8078</v>
      </c>
      <c r="O18" s="164"/>
      <c r="P18" s="781"/>
      <c r="Q18" s="781"/>
      <c r="R18" s="781"/>
      <c r="S18" s="226" t="s">
        <v>719</v>
      </c>
      <c r="T18" s="781"/>
      <c r="U18" s="781"/>
      <c r="V18" s="781"/>
      <c r="W18" s="238"/>
      <c r="X18" s="238"/>
      <c r="Y18" s="238"/>
      <c r="Z18" s="238"/>
      <c r="AA18" s="238"/>
      <c r="AB18" s="238"/>
      <c r="AC18" s="238"/>
      <c r="AD18" s="238"/>
      <c r="AE18" s="238"/>
      <c r="AF18" s="238"/>
      <c r="AG18" s="238"/>
    </row>
    <row r="19">
      <c r="A19" s="186" t="s">
        <v>8079</v>
      </c>
      <c r="B19" s="186" t="s">
        <v>8080</v>
      </c>
      <c r="C19" s="1143" t="str">
        <f t="shared" ref="C19:C20" si="4">HYPERLINK("https://tangramcare.atlassian.net/browse/P2BN-1561","P2BN-1561")</f>
        <v>P2BN-1561</v>
      </c>
      <c r="D19" s="186" t="s">
        <v>8532</v>
      </c>
      <c r="E19" s="210" t="s">
        <v>8042</v>
      </c>
      <c r="F19" s="186" t="s">
        <v>8082</v>
      </c>
      <c r="G19" s="1221" t="s">
        <v>8481</v>
      </c>
      <c r="H19" s="1212">
        <v>43816.0</v>
      </c>
      <c r="I19" s="186" t="s">
        <v>6624</v>
      </c>
      <c r="J19" s="1222"/>
      <c r="K19" s="186"/>
      <c r="L19" s="186"/>
      <c r="M19" s="1215"/>
      <c r="N19" s="186"/>
      <c r="O19" s="186"/>
      <c r="P19" s="788"/>
      <c r="Q19" s="788"/>
      <c r="R19" s="788"/>
      <c r="S19" s="226" t="s">
        <v>719</v>
      </c>
      <c r="T19" s="788"/>
      <c r="U19" s="788"/>
      <c r="V19" s="788"/>
    </row>
    <row r="20">
      <c r="A20" s="186" t="s">
        <v>8085</v>
      </c>
      <c r="B20" s="186" t="s">
        <v>8080</v>
      </c>
      <c r="C20" s="1143" t="str">
        <f t="shared" si="4"/>
        <v>P2BN-1561</v>
      </c>
      <c r="D20" s="186" t="s">
        <v>8086</v>
      </c>
      <c r="E20" s="210" t="s">
        <v>8042</v>
      </c>
      <c r="F20" s="186" t="s">
        <v>8087</v>
      </c>
      <c r="G20" s="1221" t="s">
        <v>8533</v>
      </c>
      <c r="H20" s="1223">
        <v>43816.0</v>
      </c>
      <c r="I20" s="186" t="s">
        <v>6624</v>
      </c>
      <c r="J20" s="1223"/>
      <c r="K20" s="186"/>
      <c r="L20" s="186"/>
      <c r="M20" s="1224" t="str">
        <f>HYPERLINK("https://tangramcare.atlassian.net/browse/P2BN-2586","P2BN-2586")</f>
        <v>P2BN-2586</v>
      </c>
      <c r="N20" s="186"/>
      <c r="O20" s="186"/>
      <c r="P20" s="788"/>
      <c r="Q20" s="788"/>
      <c r="R20" s="788"/>
      <c r="S20" s="788"/>
      <c r="T20" s="788"/>
      <c r="U20" s="788"/>
      <c r="V20" s="788"/>
    </row>
    <row r="21">
      <c r="A21" s="186" t="s">
        <v>8090</v>
      </c>
      <c r="B21" s="186" t="s">
        <v>8091</v>
      </c>
      <c r="C21" s="1143" t="str">
        <f>HYPERLINK("https://tangramcare.atlassian.net/browse/P2BN-1572","P2BN-1572")</f>
        <v>P2BN-1572</v>
      </c>
      <c r="D21" s="186" t="s">
        <v>8092</v>
      </c>
      <c r="E21" s="210" t="s">
        <v>8042</v>
      </c>
      <c r="F21" s="186" t="s">
        <v>8483</v>
      </c>
      <c r="G21" s="1221" t="s">
        <v>8534</v>
      </c>
      <c r="H21" s="1212">
        <v>43816.0</v>
      </c>
      <c r="I21" s="186" t="s">
        <v>6624</v>
      </c>
      <c r="J21" s="1222"/>
      <c r="K21" s="186"/>
      <c r="L21" s="186"/>
      <c r="M21" s="186"/>
      <c r="N21" s="788"/>
      <c r="O21" s="186"/>
      <c r="P21" s="788"/>
      <c r="Q21" s="788"/>
      <c r="R21" s="788"/>
      <c r="S21" s="226" t="s">
        <v>719</v>
      </c>
      <c r="T21" s="788"/>
      <c r="U21" s="788"/>
      <c r="V21" s="788"/>
    </row>
    <row r="22">
      <c r="A22" s="186" t="s">
        <v>8095</v>
      </c>
      <c r="B22" s="186" t="s">
        <v>8096</v>
      </c>
      <c r="C22" s="1143" t="str">
        <f t="shared" ref="C22:C23" si="5">HYPERLINK("https://tangramcare.atlassian.net/browse/P2BN-1561","P2BN-1561")</f>
        <v>P2BN-1561</v>
      </c>
      <c r="D22" s="186" t="s">
        <v>8535</v>
      </c>
      <c r="E22" s="210" t="s">
        <v>8042</v>
      </c>
      <c r="F22" s="186" t="s">
        <v>8098</v>
      </c>
      <c r="G22" s="1221" t="s">
        <v>8536</v>
      </c>
      <c r="H22" s="1212">
        <v>43816.0</v>
      </c>
      <c r="I22" s="186" t="s">
        <v>6624</v>
      </c>
      <c r="J22" s="1228"/>
      <c r="K22" s="186"/>
      <c r="L22" s="186"/>
      <c r="M22" s="788"/>
      <c r="N22" s="1229"/>
      <c r="O22" s="186"/>
      <c r="P22" s="788"/>
      <c r="Q22" s="788"/>
      <c r="R22" s="788"/>
      <c r="S22" s="226" t="s">
        <v>719</v>
      </c>
      <c r="T22" s="788"/>
      <c r="U22" s="788"/>
      <c r="V22" s="788"/>
    </row>
    <row r="23">
      <c r="A23" s="186" t="s">
        <v>8101</v>
      </c>
      <c r="B23" s="186" t="s">
        <v>8096</v>
      </c>
      <c r="C23" s="1143" t="str">
        <f t="shared" si="5"/>
        <v>P2BN-1561</v>
      </c>
      <c r="D23" s="186" t="s">
        <v>8102</v>
      </c>
      <c r="E23" s="210" t="s">
        <v>8042</v>
      </c>
      <c r="F23" s="226" t="s">
        <v>8103</v>
      </c>
      <c r="G23" s="1230" t="s">
        <v>8537</v>
      </c>
      <c r="H23" s="1212">
        <v>43816.0</v>
      </c>
      <c r="I23" s="186" t="s">
        <v>8467</v>
      </c>
      <c r="J23" s="225"/>
      <c r="K23" s="186"/>
      <c r="L23" s="788"/>
      <c r="M23" s="788"/>
      <c r="N23" s="1231"/>
      <c r="O23" s="186"/>
      <c r="P23" s="788"/>
      <c r="Q23" s="788"/>
      <c r="R23" s="788"/>
      <c r="S23" s="788"/>
      <c r="T23" s="788"/>
      <c r="U23" s="788"/>
      <c r="V23" s="788"/>
    </row>
    <row r="24">
      <c r="A24" s="186" t="s">
        <v>8105</v>
      </c>
      <c r="B24" s="164" t="s">
        <v>8106</v>
      </c>
      <c r="C24" s="1225" t="str">
        <f>HYPERLINK("https://tangramcare.atlassian.net/browse/P2BN-1572","P2BN-1572")</f>
        <v>P2BN-1572</v>
      </c>
      <c r="D24" s="164" t="s">
        <v>8107</v>
      </c>
      <c r="E24" s="202" t="s">
        <v>8042</v>
      </c>
      <c r="F24" s="164" t="s">
        <v>8488</v>
      </c>
      <c r="G24" s="1221" t="s">
        <v>8489</v>
      </c>
      <c r="H24" s="1294" t="s">
        <v>8490</v>
      </c>
      <c r="I24" s="164" t="s">
        <v>6624</v>
      </c>
      <c r="J24" s="1233"/>
      <c r="K24" s="164"/>
      <c r="L24" s="781"/>
      <c r="M24" s="796" t="str">
        <f t="shared" ref="M24:M26" si="6">HYPERLINK("https://tangramcare.atlassian.net/browse/P2BN-2590", "P2BN-2590")</f>
        <v>P2BN-2590</v>
      </c>
      <c r="N24" s="1234" t="s">
        <v>8111</v>
      </c>
      <c r="O24" s="164"/>
      <c r="P24" s="781"/>
      <c r="Q24" s="781"/>
      <c r="R24" s="781"/>
      <c r="S24" s="226" t="s">
        <v>719</v>
      </c>
      <c r="T24" s="781"/>
      <c r="U24" s="781"/>
      <c r="V24" s="781"/>
      <c r="W24" s="238"/>
      <c r="X24" s="238"/>
      <c r="Y24" s="238"/>
      <c r="Z24" s="238"/>
      <c r="AA24" s="238"/>
      <c r="AB24" s="238"/>
      <c r="AC24" s="238"/>
      <c r="AD24" s="238"/>
      <c r="AE24" s="238"/>
      <c r="AF24" s="238"/>
      <c r="AG24" s="238"/>
    </row>
    <row r="25">
      <c r="A25" s="186" t="s">
        <v>8112</v>
      </c>
      <c r="B25" s="186" t="s">
        <v>8113</v>
      </c>
      <c r="C25" s="1143" t="str">
        <f t="shared" ref="C25:C26" si="7">HYPERLINK("https://tangramcare.atlassian.net/browse/P2BN-1561","P2BN-1561")</f>
        <v>P2BN-1561</v>
      </c>
      <c r="D25" s="186" t="s">
        <v>8114</v>
      </c>
      <c r="E25" s="210" t="s">
        <v>8042</v>
      </c>
      <c r="F25" s="186" t="s">
        <v>8115</v>
      </c>
      <c r="G25" s="1221" t="s">
        <v>8491</v>
      </c>
      <c r="H25" s="1212">
        <v>43816.0</v>
      </c>
      <c r="I25" s="186" t="s">
        <v>6624</v>
      </c>
      <c r="J25" s="1212"/>
      <c r="K25" s="186"/>
      <c r="L25" s="186"/>
      <c r="M25" s="1047" t="str">
        <f t="shared" si="6"/>
        <v>P2BN-2590</v>
      </c>
      <c r="N25" s="1235"/>
      <c r="O25" s="186"/>
      <c r="P25" s="788"/>
      <c r="Q25" s="788"/>
      <c r="R25" s="788"/>
      <c r="S25" s="226" t="s">
        <v>719</v>
      </c>
      <c r="T25" s="788"/>
      <c r="U25" s="788"/>
      <c r="V25" s="788"/>
    </row>
    <row r="26">
      <c r="A26" s="186" t="s">
        <v>8117</v>
      </c>
      <c r="B26" s="186" t="s">
        <v>8113</v>
      </c>
      <c r="C26" s="1143" t="str">
        <f t="shared" si="7"/>
        <v>P2BN-1561</v>
      </c>
      <c r="D26" s="186" t="s">
        <v>8118</v>
      </c>
      <c r="E26" s="210" t="s">
        <v>8042</v>
      </c>
      <c r="F26" s="186" t="s">
        <v>8119</v>
      </c>
      <c r="G26" s="1221" t="s">
        <v>8120</v>
      </c>
      <c r="H26" s="1212">
        <v>43816.0</v>
      </c>
      <c r="I26" s="186" t="s">
        <v>6624</v>
      </c>
      <c r="J26" s="1212"/>
      <c r="K26" s="186"/>
      <c r="L26" s="186"/>
      <c r="M26" s="1047" t="str">
        <f t="shared" si="6"/>
        <v>P2BN-2590</v>
      </c>
      <c r="N26" s="1234" t="s">
        <v>8121</v>
      </c>
      <c r="O26" s="186"/>
      <c r="P26" s="788"/>
      <c r="Q26" s="788"/>
      <c r="R26" s="788"/>
      <c r="S26" s="226" t="s">
        <v>719</v>
      </c>
      <c r="T26" s="788"/>
      <c r="U26" s="788"/>
      <c r="V26" s="788"/>
    </row>
    <row r="27">
      <c r="A27" s="1135" t="s">
        <v>8122</v>
      </c>
      <c r="B27" s="213"/>
      <c r="C27" s="213"/>
      <c r="D27" s="213"/>
      <c r="E27" s="213"/>
      <c r="F27" s="213"/>
      <c r="G27" s="213"/>
      <c r="H27" s="772"/>
      <c r="I27" s="772"/>
      <c r="J27" s="772"/>
      <c r="K27" s="772"/>
      <c r="L27" s="772"/>
      <c r="M27" s="772"/>
      <c r="N27" s="1234" t="s">
        <v>8123</v>
      </c>
      <c r="O27" s="213"/>
      <c r="P27" s="772"/>
      <c r="Q27" s="772"/>
      <c r="R27" s="788"/>
      <c r="S27" s="788"/>
      <c r="T27" s="788"/>
      <c r="U27" s="788"/>
      <c r="V27" s="788"/>
    </row>
    <row r="28">
      <c r="A28" s="703" t="s">
        <v>8124</v>
      </c>
      <c r="B28" s="703" t="s">
        <v>8125</v>
      </c>
      <c r="C28" s="1139" t="str">
        <f t="shared" ref="C28:C33" si="8">HYPERLINK("https://tangramcare.atlassian.net/browse/P2BN-1562","P2BN-1562")</f>
        <v>P2BN-1562</v>
      </c>
      <c r="D28" s="703" t="s">
        <v>8538</v>
      </c>
      <c r="E28" s="703" t="s">
        <v>3692</v>
      </c>
      <c r="F28" s="703" t="s">
        <v>8539</v>
      </c>
      <c r="G28" s="703" t="s">
        <v>8038</v>
      </c>
      <c r="H28" s="1212">
        <v>43817.0</v>
      </c>
      <c r="I28" s="186" t="s">
        <v>6624</v>
      </c>
      <c r="J28" s="1140"/>
      <c r="K28" s="186"/>
      <c r="L28" s="186"/>
      <c r="M28" s="788"/>
      <c r="N28" s="788"/>
      <c r="O28" s="186"/>
      <c r="P28" s="788"/>
      <c r="Q28" s="788"/>
      <c r="R28" s="788"/>
      <c r="S28" s="788"/>
      <c r="T28" s="788"/>
      <c r="U28" s="788"/>
      <c r="V28" s="788"/>
    </row>
    <row r="29">
      <c r="A29" s="186" t="s">
        <v>8128</v>
      </c>
      <c r="B29" s="186" t="s">
        <v>8129</v>
      </c>
      <c r="C29" s="1146" t="str">
        <f t="shared" si="8"/>
        <v>P2BN-1562</v>
      </c>
      <c r="D29" s="186" t="s">
        <v>8130</v>
      </c>
      <c r="E29" s="210" t="s">
        <v>8131</v>
      </c>
      <c r="F29" s="186" t="s">
        <v>8540</v>
      </c>
      <c r="G29" s="1158" t="s">
        <v>8495</v>
      </c>
      <c r="H29" s="1212">
        <v>43817.0</v>
      </c>
      <c r="I29" s="186" t="s">
        <v>8467</v>
      </c>
      <c r="J29" s="1140"/>
      <c r="K29" s="186"/>
      <c r="L29" s="186"/>
      <c r="M29" s="1143" t="str">
        <f>HYPERLINK("https://tangramcare.atlassian.net/browse/P2BN-2924","P2BN-2924")</f>
        <v>P2BN-2924</v>
      </c>
      <c r="N29" s="186"/>
      <c r="O29" s="186"/>
      <c r="P29" s="788"/>
      <c r="Q29" s="788"/>
      <c r="R29" s="788"/>
      <c r="S29" s="788"/>
      <c r="T29" s="788"/>
      <c r="U29" s="788"/>
      <c r="V29" s="788"/>
    </row>
    <row r="30">
      <c r="A30" s="186" t="s">
        <v>8135</v>
      </c>
      <c r="B30" s="186" t="s">
        <v>8136</v>
      </c>
      <c r="C30" s="1146" t="str">
        <f t="shared" si="8"/>
        <v>P2BN-1562</v>
      </c>
      <c r="D30" s="186" t="s">
        <v>8137</v>
      </c>
      <c r="E30" s="210" t="s">
        <v>8131</v>
      </c>
      <c r="F30" s="186" t="s">
        <v>8138</v>
      </c>
      <c r="G30" s="1158" t="s">
        <v>8496</v>
      </c>
      <c r="H30" s="1223">
        <v>43817.0</v>
      </c>
      <c r="I30" s="186" t="s">
        <v>8467</v>
      </c>
      <c r="J30" s="1140"/>
      <c r="K30" s="186"/>
      <c r="L30" s="186"/>
      <c r="M30" s="1141" t="s">
        <v>8140</v>
      </c>
      <c r="N30" s="186"/>
      <c r="O30" s="186"/>
      <c r="P30" s="788"/>
      <c r="Q30" s="788"/>
      <c r="R30" s="788"/>
      <c r="S30" s="788"/>
      <c r="T30" s="788"/>
      <c r="U30" s="788"/>
      <c r="V30" s="788"/>
    </row>
    <row r="31">
      <c r="A31" s="89" t="s">
        <v>8141</v>
      </c>
      <c r="B31" s="89" t="s">
        <v>8136</v>
      </c>
      <c r="C31" s="1295" t="str">
        <f t="shared" si="8"/>
        <v>P2BN-1562</v>
      </c>
      <c r="D31" s="89" t="s">
        <v>8142</v>
      </c>
      <c r="E31" s="204" t="s">
        <v>8131</v>
      </c>
      <c r="F31" s="89" t="s">
        <v>8143</v>
      </c>
      <c r="G31" s="1158" t="s">
        <v>8497</v>
      </c>
      <c r="H31" s="1212"/>
      <c r="I31" s="89"/>
      <c r="J31" s="157"/>
      <c r="K31" s="89"/>
      <c r="L31" s="89"/>
      <c r="M31" s="219" t="s">
        <v>8145</v>
      </c>
      <c r="N31" s="89"/>
      <c r="O31" s="89"/>
      <c r="P31" s="134"/>
      <c r="Q31" s="134"/>
      <c r="R31" s="134"/>
      <c r="S31" s="134"/>
      <c r="T31" s="134"/>
      <c r="U31" s="134"/>
      <c r="V31" s="134"/>
    </row>
    <row r="32">
      <c r="A32" s="186" t="s">
        <v>8146</v>
      </c>
      <c r="B32" s="186" t="s">
        <v>8147</v>
      </c>
      <c r="C32" s="1146" t="str">
        <f t="shared" si="8"/>
        <v>P2BN-1562</v>
      </c>
      <c r="D32" s="186" t="s">
        <v>8148</v>
      </c>
      <c r="E32" s="210" t="s">
        <v>8131</v>
      </c>
      <c r="F32" s="186" t="s">
        <v>8149</v>
      </c>
      <c r="G32" s="1158" t="s">
        <v>8498</v>
      </c>
      <c r="H32" s="1212">
        <v>43817.0</v>
      </c>
      <c r="I32" s="186" t="s">
        <v>8467</v>
      </c>
      <c r="J32" s="1140"/>
      <c r="K32" s="186"/>
      <c r="L32" s="186"/>
      <c r="M32" s="1141" t="s">
        <v>8151</v>
      </c>
      <c r="N32" s="186" t="s">
        <v>8134</v>
      </c>
      <c r="O32" s="186"/>
      <c r="P32" s="788"/>
      <c r="Q32" s="788"/>
      <c r="R32" s="788"/>
      <c r="S32" s="788"/>
      <c r="T32" s="788"/>
      <c r="U32" s="788"/>
      <c r="V32" s="788"/>
    </row>
    <row r="33">
      <c r="A33" s="186" t="s">
        <v>8152</v>
      </c>
      <c r="B33" s="186" t="s">
        <v>8129</v>
      </c>
      <c r="C33" s="1146" t="str">
        <f t="shared" si="8"/>
        <v>P2BN-1562</v>
      </c>
      <c r="D33" s="186" t="s">
        <v>8148</v>
      </c>
      <c r="E33" s="210" t="s">
        <v>8131</v>
      </c>
      <c r="F33" s="186" t="s">
        <v>8499</v>
      </c>
      <c r="G33" s="1221" t="s">
        <v>8541</v>
      </c>
      <c r="H33" s="1212">
        <v>43817.0</v>
      </c>
      <c r="I33" s="186" t="s">
        <v>8467</v>
      </c>
      <c r="J33" s="1140"/>
      <c r="K33" s="186"/>
      <c r="L33" s="186"/>
      <c r="M33" s="1141" t="s">
        <v>8140</v>
      </c>
      <c r="N33" s="186" t="s">
        <v>8134</v>
      </c>
      <c r="O33" s="186"/>
      <c r="P33" s="788"/>
      <c r="Q33" s="788"/>
      <c r="R33" s="788"/>
      <c r="S33" s="788"/>
      <c r="T33" s="788"/>
      <c r="U33" s="788"/>
      <c r="V33" s="788"/>
    </row>
    <row r="34">
      <c r="A34" s="1237" t="s">
        <v>8202</v>
      </c>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row>
    <row r="35">
      <c r="A35" s="703" t="s">
        <v>8203</v>
      </c>
      <c r="B35" s="703" t="s">
        <v>8204</v>
      </c>
      <c r="C35" s="1139" t="str">
        <f t="shared" ref="C35:C44" si="9">HYPERLINK("https://tangramcare.atlassian.net/browse/P2BN-2203","P2BN-2203")</f>
        <v>P2BN-2203</v>
      </c>
      <c r="D35" s="703" t="s">
        <v>8542</v>
      </c>
      <c r="E35" s="703" t="s">
        <v>3692</v>
      </c>
      <c r="F35" s="703" t="s">
        <v>8543</v>
      </c>
      <c r="G35" s="1211" t="s">
        <v>8038</v>
      </c>
      <c r="H35" s="1212">
        <v>43780.0</v>
      </c>
      <c r="I35" s="186" t="s">
        <v>432</v>
      </c>
      <c r="J35" s="186" t="s">
        <v>8207</v>
      </c>
      <c r="K35" s="186" t="s">
        <v>47</v>
      </c>
      <c r="L35" s="226" t="s">
        <v>719</v>
      </c>
      <c r="M35" s="225"/>
      <c r="N35" s="225"/>
      <c r="O35" s="225"/>
      <c r="P35" s="225"/>
      <c r="Q35" s="225"/>
      <c r="R35" s="225"/>
      <c r="S35" s="225"/>
      <c r="T35" s="225"/>
      <c r="U35" s="225"/>
      <c r="V35" s="225"/>
    </row>
    <row r="36">
      <c r="A36" s="186" t="s">
        <v>8208</v>
      </c>
      <c r="B36" s="226" t="s">
        <v>8209</v>
      </c>
      <c r="C36" s="1146" t="str">
        <f t="shared" si="9"/>
        <v>P2BN-2203</v>
      </c>
      <c r="D36" s="226" t="s">
        <v>8544</v>
      </c>
      <c r="E36" s="210" t="s">
        <v>8211</v>
      </c>
      <c r="F36" s="210" t="s">
        <v>8212</v>
      </c>
      <c r="G36" s="226" t="s">
        <v>8213</v>
      </c>
      <c r="H36" s="1212">
        <v>43780.0</v>
      </c>
      <c r="I36" s="186" t="s">
        <v>432</v>
      </c>
      <c r="J36" s="186" t="s">
        <v>8207</v>
      </c>
      <c r="K36" s="186" t="s">
        <v>47</v>
      </c>
      <c r="L36" s="226" t="s">
        <v>719</v>
      </c>
    </row>
    <row r="37">
      <c r="A37" s="186" t="s">
        <v>8214</v>
      </c>
      <c r="B37" s="226" t="s">
        <v>8209</v>
      </c>
      <c r="C37" s="1146" t="str">
        <f t="shared" si="9"/>
        <v>P2BN-2203</v>
      </c>
      <c r="D37" s="226" t="s">
        <v>8215</v>
      </c>
      <c r="E37" s="210" t="s">
        <v>8211</v>
      </c>
      <c r="F37" s="210" t="s">
        <v>8216</v>
      </c>
      <c r="G37" s="226" t="s">
        <v>8217</v>
      </c>
      <c r="H37" s="1212">
        <v>43780.0</v>
      </c>
      <c r="I37" s="186" t="s">
        <v>432</v>
      </c>
      <c r="J37" s="186" t="s">
        <v>8207</v>
      </c>
      <c r="K37" s="186" t="s">
        <v>47</v>
      </c>
      <c r="L37" s="226" t="s">
        <v>719</v>
      </c>
    </row>
    <row r="38">
      <c r="A38" s="186" t="s">
        <v>8218</v>
      </c>
      <c r="B38" s="226" t="s">
        <v>8209</v>
      </c>
      <c r="C38" s="1146" t="str">
        <f t="shared" si="9"/>
        <v>P2BN-2203</v>
      </c>
      <c r="D38" s="226" t="s">
        <v>8219</v>
      </c>
      <c r="E38" s="210" t="s">
        <v>8211</v>
      </c>
      <c r="F38" s="210" t="s">
        <v>8220</v>
      </c>
      <c r="G38" s="226" t="s">
        <v>8545</v>
      </c>
      <c r="H38" s="1212">
        <v>43780.0</v>
      </c>
      <c r="I38" s="186" t="s">
        <v>432</v>
      </c>
      <c r="J38" s="186" t="s">
        <v>8207</v>
      </c>
      <c r="K38" s="186" t="s">
        <v>48</v>
      </c>
      <c r="L38" s="226" t="s">
        <v>719</v>
      </c>
      <c r="M38" s="1244" t="s">
        <v>8222</v>
      </c>
    </row>
    <row r="39">
      <c r="A39" s="186" t="s">
        <v>8223</v>
      </c>
      <c r="B39" s="226" t="s">
        <v>8209</v>
      </c>
      <c r="C39" s="1146" t="str">
        <f t="shared" si="9"/>
        <v>P2BN-2203</v>
      </c>
      <c r="D39" s="226" t="s">
        <v>8224</v>
      </c>
      <c r="E39" s="210" t="s">
        <v>8211</v>
      </c>
      <c r="F39" s="210" t="s">
        <v>8225</v>
      </c>
      <c r="G39" s="226" t="s">
        <v>8226</v>
      </c>
      <c r="H39" s="1212">
        <v>43781.0</v>
      </c>
      <c r="I39" s="186" t="s">
        <v>432</v>
      </c>
      <c r="J39" s="186" t="s">
        <v>8207</v>
      </c>
      <c r="K39" s="186" t="s">
        <v>47</v>
      </c>
      <c r="L39" s="226" t="s">
        <v>719</v>
      </c>
    </row>
    <row r="40">
      <c r="A40" s="186" t="s">
        <v>8227</v>
      </c>
      <c r="B40" s="226" t="s">
        <v>8209</v>
      </c>
      <c r="C40" s="1146" t="str">
        <f t="shared" si="9"/>
        <v>P2BN-2203</v>
      </c>
      <c r="D40" s="226" t="s">
        <v>8228</v>
      </c>
      <c r="E40" s="210" t="s">
        <v>8211</v>
      </c>
      <c r="F40" s="210" t="s">
        <v>8229</v>
      </c>
      <c r="G40" s="226" t="s">
        <v>8230</v>
      </c>
      <c r="H40" s="1212">
        <v>43781.0</v>
      </c>
      <c r="I40" s="186" t="s">
        <v>432</v>
      </c>
      <c r="J40" s="186" t="s">
        <v>8207</v>
      </c>
      <c r="K40" s="186" t="s">
        <v>47</v>
      </c>
      <c r="L40" s="226" t="s">
        <v>719</v>
      </c>
    </row>
    <row r="41">
      <c r="A41" s="186" t="s">
        <v>8231</v>
      </c>
      <c r="B41" s="226" t="s">
        <v>8209</v>
      </c>
      <c r="C41" s="1146" t="str">
        <f t="shared" si="9"/>
        <v>P2BN-2203</v>
      </c>
      <c r="D41" s="226" t="s">
        <v>8232</v>
      </c>
      <c r="E41" s="210" t="s">
        <v>8211</v>
      </c>
      <c r="F41" s="186" t="s">
        <v>8233</v>
      </c>
      <c r="G41" s="226" t="s">
        <v>8546</v>
      </c>
      <c r="H41" s="1212">
        <v>43781.0</v>
      </c>
      <c r="I41" s="186" t="s">
        <v>432</v>
      </c>
      <c r="J41" s="186" t="s">
        <v>8207</v>
      </c>
      <c r="K41" s="186" t="s">
        <v>48</v>
      </c>
      <c r="L41" s="226" t="s">
        <v>719</v>
      </c>
      <c r="M41" s="1244" t="s">
        <v>8222</v>
      </c>
    </row>
    <row r="42">
      <c r="A42" s="186" t="s">
        <v>8235</v>
      </c>
      <c r="B42" s="226" t="s">
        <v>8209</v>
      </c>
      <c r="C42" s="1146" t="str">
        <f t="shared" si="9"/>
        <v>P2BN-2203</v>
      </c>
      <c r="D42" s="226" t="s">
        <v>8236</v>
      </c>
      <c r="E42" s="210" t="s">
        <v>8211</v>
      </c>
      <c r="F42" s="573" t="s">
        <v>8237</v>
      </c>
      <c r="G42" s="226" t="s">
        <v>8547</v>
      </c>
      <c r="H42" s="1212">
        <v>43781.0</v>
      </c>
      <c r="I42" s="186" t="s">
        <v>432</v>
      </c>
      <c r="J42" s="186" t="s">
        <v>8207</v>
      </c>
      <c r="K42" s="186" t="s">
        <v>48</v>
      </c>
      <c r="L42" s="226" t="s">
        <v>719</v>
      </c>
      <c r="M42" s="133" t="s">
        <v>8239</v>
      </c>
    </row>
    <row r="43">
      <c r="A43" s="1245" t="s">
        <v>8240</v>
      </c>
      <c r="B43" s="226" t="s">
        <v>8209</v>
      </c>
      <c r="C43" s="1146" t="str">
        <f t="shared" si="9"/>
        <v>P2BN-2203</v>
      </c>
      <c r="D43" s="226" t="s">
        <v>8241</v>
      </c>
      <c r="E43" s="210" t="s">
        <v>8211</v>
      </c>
      <c r="F43" s="186" t="s">
        <v>8242</v>
      </c>
      <c r="G43" s="226" t="s">
        <v>8548</v>
      </c>
      <c r="H43" s="1212">
        <v>43781.0</v>
      </c>
      <c r="I43" s="186" t="s">
        <v>432</v>
      </c>
      <c r="J43" s="186" t="s">
        <v>8207</v>
      </c>
      <c r="K43" s="186" t="s">
        <v>48</v>
      </c>
      <c r="L43" s="226" t="s">
        <v>719</v>
      </c>
      <c r="M43" s="133" t="s">
        <v>8222</v>
      </c>
    </row>
    <row r="44">
      <c r="A44" s="1245" t="s">
        <v>8244</v>
      </c>
      <c r="B44" s="226" t="s">
        <v>8209</v>
      </c>
      <c r="C44" s="1146" t="str">
        <f t="shared" si="9"/>
        <v>P2BN-2203</v>
      </c>
      <c r="D44" s="226" t="s">
        <v>8245</v>
      </c>
      <c r="E44" s="210" t="s">
        <v>8211</v>
      </c>
      <c r="F44" s="226" t="s">
        <v>8246</v>
      </c>
      <c r="G44" s="226" t="s">
        <v>8549</v>
      </c>
      <c r="H44" s="1212">
        <v>43781.0</v>
      </c>
      <c r="I44" s="186" t="s">
        <v>432</v>
      </c>
      <c r="J44" s="186" t="s">
        <v>8207</v>
      </c>
      <c r="K44" s="186" t="s">
        <v>48</v>
      </c>
      <c r="L44" s="226" t="s">
        <v>719</v>
      </c>
      <c r="M44" s="133" t="s">
        <v>8248</v>
      </c>
      <c r="N44" s="133" t="s">
        <v>8249</v>
      </c>
    </row>
    <row r="45">
      <c r="A45" s="1237" t="s">
        <v>8250</v>
      </c>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c r="AC45" s="126"/>
      <c r="AD45" s="126"/>
      <c r="AE45" s="126"/>
      <c r="AF45" s="126"/>
      <c r="AG45" s="126"/>
    </row>
    <row r="46">
      <c r="A46" s="452" t="s">
        <v>8251</v>
      </c>
      <c r="B46" s="452" t="s">
        <v>8252</v>
      </c>
      <c r="C46" s="452" t="s">
        <v>8253</v>
      </c>
      <c r="D46" s="452" t="s">
        <v>8254</v>
      </c>
      <c r="E46" s="1002" t="s">
        <v>8255</v>
      </c>
      <c r="F46" s="1003" t="s">
        <v>7395</v>
      </c>
      <c r="G46" s="1003" t="s">
        <v>7396</v>
      </c>
      <c r="H46" s="296"/>
      <c r="I46" s="296"/>
      <c r="J46" s="296"/>
      <c r="K46" s="186"/>
      <c r="L46" s="232"/>
      <c r="M46" s="235"/>
      <c r="N46" s="235"/>
      <c r="O46" s="232"/>
      <c r="P46" s="337"/>
      <c r="Q46" s="337"/>
    </row>
    <row r="47">
      <c r="A47" s="452" t="s">
        <v>8256</v>
      </c>
      <c r="B47" s="452" t="s">
        <v>8257</v>
      </c>
      <c r="C47" s="452" t="s">
        <v>8253</v>
      </c>
      <c r="D47" s="452" t="s">
        <v>8258</v>
      </c>
      <c r="E47" s="1002" t="s">
        <v>8255</v>
      </c>
      <c r="F47" s="1296" t="s">
        <v>7400</v>
      </c>
      <c r="G47" s="1002" t="s">
        <v>8509</v>
      </c>
      <c r="H47" s="296"/>
      <c r="I47" s="296"/>
      <c r="J47" s="296"/>
      <c r="K47" s="186"/>
      <c r="L47" s="232"/>
      <c r="M47" s="755"/>
      <c r="N47" s="232"/>
      <c r="O47" s="232"/>
      <c r="P47" s="337"/>
      <c r="Q47" s="337"/>
    </row>
    <row r="48">
      <c r="A48" s="452" t="s">
        <v>8260</v>
      </c>
      <c r="B48" s="806" t="s">
        <v>8261</v>
      </c>
      <c r="C48" s="452" t="s">
        <v>8253</v>
      </c>
      <c r="D48" s="452" t="s">
        <v>8258</v>
      </c>
      <c r="E48" s="1296" t="s">
        <v>8510</v>
      </c>
      <c r="F48" s="1296" t="s">
        <v>8263</v>
      </c>
      <c r="G48" s="1002" t="s">
        <v>8264</v>
      </c>
      <c r="H48" s="296"/>
      <c r="I48" s="296"/>
      <c r="J48" s="296"/>
      <c r="K48" s="186"/>
      <c r="L48" s="232"/>
      <c r="M48" s="235"/>
      <c r="N48" s="235"/>
      <c r="O48" s="232"/>
      <c r="P48" s="337"/>
      <c r="Q48" s="337"/>
    </row>
    <row r="49">
      <c r="A49" s="452" t="s">
        <v>8265</v>
      </c>
      <c r="B49" s="452" t="s">
        <v>8266</v>
      </c>
      <c r="C49" s="452" t="s">
        <v>8253</v>
      </c>
      <c r="D49" s="452" t="s">
        <v>7409</v>
      </c>
      <c r="E49" s="1296" t="s">
        <v>8510</v>
      </c>
      <c r="F49" s="1002" t="s">
        <v>8511</v>
      </c>
      <c r="G49" s="1002" t="s">
        <v>8550</v>
      </c>
      <c r="H49" s="296"/>
      <c r="I49" s="296"/>
      <c r="J49" s="296"/>
      <c r="K49" s="186"/>
      <c r="L49" s="232"/>
      <c r="M49" s="755"/>
      <c r="N49" s="232"/>
      <c r="O49" s="232"/>
      <c r="P49" s="337"/>
      <c r="Q49" s="337"/>
    </row>
    <row r="50">
      <c r="A50" s="452" t="s">
        <v>8268</v>
      </c>
      <c r="B50" s="452" t="s">
        <v>8266</v>
      </c>
      <c r="C50" s="452" t="s">
        <v>8253</v>
      </c>
      <c r="D50" s="452" t="s">
        <v>8269</v>
      </c>
      <c r="E50" s="1296" t="s">
        <v>8510</v>
      </c>
      <c r="F50" s="1296" t="s">
        <v>7414</v>
      </c>
      <c r="G50" s="1002" t="s">
        <v>8513</v>
      </c>
      <c r="H50" s="296"/>
      <c r="I50" s="296"/>
      <c r="J50" s="296"/>
      <c r="K50" s="186"/>
      <c r="L50" s="232"/>
      <c r="M50" s="235"/>
      <c r="N50" s="235"/>
      <c r="O50" s="232"/>
      <c r="P50" s="337"/>
      <c r="Q50" s="337"/>
    </row>
    <row r="51">
      <c r="A51" s="452" t="s">
        <v>8271</v>
      </c>
      <c r="B51" s="452" t="s">
        <v>8266</v>
      </c>
      <c r="C51" s="452" t="s">
        <v>8253</v>
      </c>
      <c r="D51" s="452" t="s">
        <v>8272</v>
      </c>
      <c r="E51" s="1296" t="s">
        <v>8510</v>
      </c>
      <c r="F51" s="1296" t="s">
        <v>8273</v>
      </c>
      <c r="G51" s="1002" t="s">
        <v>8514</v>
      </c>
      <c r="H51" s="296"/>
      <c r="I51" s="296"/>
      <c r="J51" s="296"/>
      <c r="K51" s="186"/>
      <c r="L51" s="232"/>
      <c r="M51" s="755"/>
      <c r="N51" s="232"/>
      <c r="O51" s="232"/>
      <c r="P51" s="337"/>
      <c r="Q51" s="337"/>
    </row>
    <row r="52">
      <c r="A52" s="452" t="s">
        <v>8275</v>
      </c>
      <c r="B52" s="452" t="s">
        <v>7421</v>
      </c>
      <c r="C52" s="452" t="s">
        <v>8253</v>
      </c>
      <c r="D52" s="452" t="s">
        <v>8276</v>
      </c>
      <c r="E52" s="1296" t="s">
        <v>8510</v>
      </c>
      <c r="F52" s="1296" t="s">
        <v>7423</v>
      </c>
      <c r="G52" s="1003" t="s">
        <v>7396</v>
      </c>
      <c r="H52" s="296"/>
      <c r="I52" s="296"/>
      <c r="J52" s="296"/>
      <c r="K52" s="186"/>
      <c r="L52" s="232"/>
      <c r="M52" s="235"/>
      <c r="N52" s="232"/>
      <c r="O52" s="232"/>
      <c r="P52" s="337"/>
      <c r="Q52" s="337"/>
    </row>
    <row r="53">
      <c r="A53" s="452" t="s">
        <v>8515</v>
      </c>
      <c r="B53" s="452" t="s">
        <v>7421</v>
      </c>
      <c r="C53" s="452" t="s">
        <v>8253</v>
      </c>
      <c r="D53" s="452" t="s">
        <v>8516</v>
      </c>
      <c r="E53" s="1002" t="s">
        <v>8280</v>
      </c>
      <c r="F53" s="1296" t="s">
        <v>7427</v>
      </c>
      <c r="G53" s="1002" t="s">
        <v>8517</v>
      </c>
      <c r="H53" s="296"/>
      <c r="I53" s="296"/>
      <c r="J53" s="296"/>
      <c r="K53" s="186"/>
      <c r="L53" s="232"/>
      <c r="M53" s="755"/>
      <c r="N53" s="232"/>
      <c r="O53" s="232"/>
      <c r="P53" s="337"/>
      <c r="Q53" s="337"/>
    </row>
    <row r="54">
      <c r="A54" s="452" t="s">
        <v>8277</v>
      </c>
      <c r="B54" s="452" t="s">
        <v>8278</v>
      </c>
      <c r="C54" s="452" t="s">
        <v>8253</v>
      </c>
      <c r="D54" s="452" t="s">
        <v>8279</v>
      </c>
      <c r="E54" s="1002" t="s">
        <v>8280</v>
      </c>
      <c r="F54" s="1296" t="s">
        <v>7432</v>
      </c>
      <c r="G54" s="1002" t="s">
        <v>8551</v>
      </c>
      <c r="H54" s="1250"/>
      <c r="I54" s="1250"/>
      <c r="J54" s="1250"/>
      <c r="K54" s="186"/>
      <c r="L54" s="96"/>
      <c r="M54" s="235"/>
      <c r="N54" s="235"/>
      <c r="O54" s="232"/>
      <c r="P54" s="337"/>
      <c r="Q54" s="337"/>
    </row>
    <row r="55">
      <c r="A55" s="452" t="s">
        <v>8519</v>
      </c>
      <c r="B55" s="452" t="s">
        <v>8278</v>
      </c>
      <c r="C55" s="452" t="s">
        <v>8253</v>
      </c>
      <c r="D55" s="452" t="s">
        <v>8520</v>
      </c>
      <c r="E55" s="1002" t="s">
        <v>8280</v>
      </c>
      <c r="F55" s="1296" t="s">
        <v>7436</v>
      </c>
      <c r="G55" s="1002" t="s">
        <v>8521</v>
      </c>
      <c r="H55" s="1290"/>
      <c r="I55" s="1290"/>
      <c r="J55" s="1290"/>
      <c r="K55" s="186"/>
      <c r="L55" s="1291"/>
      <c r="M55" s="755"/>
      <c r="N55" s="232"/>
      <c r="O55" s="232"/>
      <c r="P55" s="337"/>
      <c r="Q55" s="337"/>
    </row>
    <row r="56">
      <c r="A56" s="452" t="s">
        <v>8282</v>
      </c>
      <c r="B56" s="452" t="s">
        <v>8278</v>
      </c>
      <c r="C56" s="452" t="s">
        <v>8253</v>
      </c>
      <c r="D56" s="452" t="s">
        <v>8283</v>
      </c>
      <c r="E56" s="1002" t="s">
        <v>8280</v>
      </c>
      <c r="F56" s="1296" t="s">
        <v>8284</v>
      </c>
      <c r="G56" s="1002" t="s">
        <v>8522</v>
      </c>
      <c r="H56" s="1250"/>
      <c r="I56" s="1250"/>
      <c r="J56" s="1250"/>
      <c r="K56" s="186"/>
      <c r="L56" s="96"/>
      <c r="M56" s="235"/>
      <c r="N56" s="235"/>
      <c r="O56" s="232"/>
      <c r="P56" s="337"/>
      <c r="Q56" s="337"/>
    </row>
    <row r="57">
      <c r="A57" s="1283"/>
      <c r="B57" s="232"/>
      <c r="C57" s="232"/>
      <c r="D57" s="232"/>
      <c r="E57" s="232"/>
      <c r="F57" s="232"/>
      <c r="G57" s="232"/>
      <c r="H57" s="1290"/>
      <c r="I57" s="1290"/>
      <c r="J57" s="1290"/>
      <c r="K57" s="186"/>
      <c r="L57" s="1291"/>
      <c r="M57" s="755"/>
      <c r="N57" s="232"/>
      <c r="O57" s="232"/>
      <c r="P57" s="337"/>
      <c r="Q57" s="337"/>
    </row>
    <row r="58">
      <c r="A58" s="1283"/>
      <c r="B58" s="226"/>
      <c r="C58" s="232"/>
      <c r="D58" s="232"/>
      <c r="E58" s="296"/>
      <c r="F58" s="232"/>
      <c r="G58" s="296"/>
      <c r="H58" s="296"/>
      <c r="I58" s="296"/>
      <c r="J58" s="296"/>
      <c r="K58" s="186"/>
      <c r="L58" s="232"/>
      <c r="M58" s="235"/>
      <c r="N58" s="235"/>
      <c r="O58" s="232"/>
      <c r="P58" s="337"/>
      <c r="Q58" s="337"/>
    </row>
    <row r="70">
      <c r="A70" s="1283"/>
      <c r="B70" s="232"/>
      <c r="C70" s="232"/>
      <c r="D70" s="232"/>
      <c r="E70" s="232"/>
      <c r="F70" s="232"/>
      <c r="G70" s="232"/>
      <c r="H70" s="1290"/>
      <c r="I70" s="1290"/>
      <c r="J70" s="1290"/>
      <c r="K70" s="186"/>
      <c r="L70" s="1291"/>
      <c r="M70" s="755"/>
      <c r="N70" s="232"/>
      <c r="O70" s="232"/>
      <c r="P70" s="337"/>
      <c r="Q70" s="337"/>
    </row>
    <row r="71">
      <c r="A71" s="1283"/>
      <c r="B71" s="232"/>
      <c r="C71" s="232"/>
      <c r="D71" s="232"/>
      <c r="E71" s="232"/>
      <c r="F71" s="232"/>
      <c r="G71" s="232"/>
      <c r="H71" s="1250"/>
      <c r="I71" s="1250"/>
      <c r="J71" s="1250"/>
      <c r="K71" s="186"/>
      <c r="L71" s="96"/>
      <c r="M71" s="235"/>
      <c r="N71" s="235"/>
      <c r="O71" s="232"/>
      <c r="P71" s="337"/>
      <c r="Q71" s="337"/>
    </row>
    <row r="72">
      <c r="A72" s="575"/>
      <c r="B72" s="337"/>
      <c r="C72" s="337"/>
      <c r="D72" s="337"/>
      <c r="E72" s="337"/>
      <c r="F72" s="337"/>
      <c r="G72" s="337"/>
      <c r="H72" s="1292"/>
      <c r="I72" s="1292"/>
      <c r="J72" s="1292"/>
      <c r="K72" s="186"/>
      <c r="L72" s="337"/>
      <c r="M72" s="337"/>
      <c r="N72" s="337"/>
      <c r="O72" s="337"/>
      <c r="P72" s="337"/>
      <c r="Q72" s="337"/>
    </row>
    <row r="73">
      <c r="A73" s="575"/>
      <c r="B73" s="337"/>
      <c r="C73" s="337"/>
      <c r="D73" s="337"/>
      <c r="E73" s="337"/>
      <c r="F73" s="337"/>
      <c r="G73" s="337"/>
      <c r="H73" s="1292"/>
      <c r="I73" s="1292"/>
      <c r="J73" s="1292"/>
      <c r="K73" s="186"/>
      <c r="L73" s="337"/>
      <c r="M73" s="337"/>
      <c r="N73" s="337"/>
      <c r="O73" s="337"/>
      <c r="P73" s="337"/>
      <c r="Q73" s="337"/>
    </row>
    <row r="74">
      <c r="A74" s="575"/>
      <c r="B74" s="337"/>
      <c r="C74" s="337"/>
      <c r="D74" s="337"/>
      <c r="E74" s="337"/>
      <c r="F74" s="337"/>
      <c r="G74" s="337"/>
      <c r="H74" s="1292"/>
      <c r="I74" s="1292"/>
      <c r="J74" s="1292"/>
      <c r="K74" s="186"/>
      <c r="L74" s="337"/>
      <c r="M74" s="337"/>
      <c r="N74" s="337"/>
      <c r="O74" s="337"/>
      <c r="P74" s="337"/>
      <c r="Q74" s="337"/>
    </row>
    <row r="75">
      <c r="A75" s="575"/>
      <c r="B75" s="337"/>
      <c r="C75" s="337"/>
      <c r="D75" s="337"/>
      <c r="E75" s="337"/>
      <c r="F75" s="337"/>
      <c r="G75" s="337"/>
      <c r="H75" s="1292"/>
      <c r="I75" s="1292"/>
      <c r="J75" s="1292"/>
      <c r="K75" s="186"/>
      <c r="L75" s="337"/>
      <c r="M75" s="337"/>
      <c r="N75" s="337"/>
      <c r="O75" s="337"/>
      <c r="P75" s="337"/>
      <c r="Q75" s="337"/>
    </row>
    <row r="76">
      <c r="A76" s="575"/>
      <c r="B76" s="337"/>
      <c r="C76" s="337"/>
      <c r="D76" s="337"/>
      <c r="E76" s="337"/>
      <c r="F76" s="337"/>
      <c r="G76" s="337"/>
      <c r="H76" s="1292"/>
      <c r="I76" s="1292"/>
      <c r="J76" s="1292"/>
      <c r="K76" s="186"/>
      <c r="L76" s="337"/>
      <c r="M76" s="337"/>
      <c r="N76" s="337"/>
      <c r="O76" s="337"/>
      <c r="P76" s="337"/>
      <c r="Q76" s="337"/>
    </row>
    <row r="77">
      <c r="A77" s="575"/>
      <c r="B77" s="337"/>
      <c r="C77" s="337"/>
      <c r="D77" s="337"/>
      <c r="E77" s="337"/>
      <c r="F77" s="337"/>
      <c r="G77" s="337"/>
      <c r="H77" s="1292"/>
      <c r="I77" s="1292"/>
      <c r="J77" s="1292"/>
      <c r="K77" s="186"/>
      <c r="L77" s="337"/>
      <c r="M77" s="337"/>
      <c r="N77" s="337"/>
      <c r="O77" s="337"/>
      <c r="P77" s="337"/>
      <c r="Q77" s="337"/>
    </row>
    <row r="78">
      <c r="A78" s="575"/>
      <c r="B78" s="337"/>
      <c r="C78" s="337"/>
      <c r="D78" s="337"/>
      <c r="E78" s="337"/>
      <c r="F78" s="337"/>
      <c r="G78" s="337"/>
      <c r="H78" s="1292"/>
      <c r="I78" s="1292"/>
      <c r="J78" s="1292"/>
      <c r="K78" s="186"/>
      <c r="L78" s="337"/>
      <c r="M78" s="337"/>
      <c r="N78" s="337"/>
      <c r="O78" s="337"/>
      <c r="P78" s="337"/>
      <c r="Q78" s="337"/>
    </row>
    <row r="79">
      <c r="A79" s="575"/>
      <c r="B79" s="337"/>
      <c r="C79" s="337"/>
      <c r="D79" s="337"/>
      <c r="E79" s="337"/>
      <c r="F79" s="337"/>
      <c r="G79" s="337"/>
      <c r="H79" s="1292"/>
      <c r="I79" s="1292"/>
      <c r="J79" s="1292"/>
      <c r="K79" s="186"/>
      <c r="L79" s="337"/>
      <c r="M79" s="337"/>
      <c r="N79" s="337"/>
      <c r="O79" s="337"/>
      <c r="P79" s="337"/>
      <c r="Q79" s="337"/>
    </row>
    <row r="80">
      <c r="A80" s="575"/>
      <c r="B80" s="337"/>
      <c r="C80" s="337"/>
      <c r="D80" s="337"/>
      <c r="E80" s="337"/>
      <c r="F80" s="337"/>
      <c r="G80" s="337"/>
      <c r="H80" s="1292"/>
      <c r="I80" s="1292"/>
      <c r="J80" s="1292"/>
      <c r="K80" s="186"/>
      <c r="L80" s="337"/>
      <c r="M80" s="337"/>
      <c r="N80" s="337"/>
      <c r="O80" s="337"/>
      <c r="P80" s="337"/>
      <c r="Q80" s="337"/>
    </row>
    <row r="81">
      <c r="A81" s="575"/>
      <c r="B81" s="337"/>
      <c r="C81" s="337"/>
      <c r="D81" s="337"/>
      <c r="E81" s="337"/>
      <c r="F81" s="337"/>
      <c r="G81" s="337"/>
      <c r="H81" s="1292"/>
      <c r="I81" s="1292"/>
      <c r="J81" s="1292"/>
      <c r="K81" s="186"/>
      <c r="L81" s="337"/>
      <c r="M81" s="337"/>
      <c r="N81" s="337"/>
      <c r="O81" s="337"/>
      <c r="P81" s="337"/>
      <c r="Q81" s="337"/>
    </row>
    <row r="82">
      <c r="A82" s="575"/>
      <c r="B82" s="337"/>
      <c r="C82" s="337"/>
      <c r="D82" s="337"/>
      <c r="E82" s="337"/>
      <c r="F82" s="337"/>
      <c r="G82" s="337"/>
      <c r="H82" s="1292"/>
      <c r="I82" s="1292"/>
      <c r="J82" s="1292"/>
      <c r="K82" s="186"/>
      <c r="L82" s="337"/>
      <c r="M82" s="337"/>
      <c r="N82" s="337"/>
      <c r="O82" s="337"/>
      <c r="P82" s="337"/>
      <c r="Q82" s="337"/>
    </row>
    <row r="83">
      <c r="A83" s="575"/>
      <c r="B83" s="337"/>
      <c r="C83" s="337"/>
      <c r="D83" s="337"/>
      <c r="E83" s="337"/>
      <c r="F83" s="337"/>
      <c r="G83" s="337"/>
      <c r="H83" s="1292"/>
      <c r="I83" s="1292"/>
      <c r="J83" s="1292"/>
      <c r="K83" s="186"/>
      <c r="L83" s="337"/>
      <c r="M83" s="337"/>
      <c r="N83" s="337"/>
      <c r="O83" s="337"/>
      <c r="P83" s="337"/>
      <c r="Q83" s="337"/>
    </row>
    <row r="84">
      <c r="A84" s="575"/>
      <c r="B84" s="337"/>
      <c r="C84" s="337"/>
      <c r="D84" s="337"/>
      <c r="E84" s="337"/>
      <c r="F84" s="337"/>
      <c r="G84" s="337"/>
      <c r="H84" s="1292"/>
      <c r="I84" s="1292"/>
      <c r="J84" s="1292"/>
      <c r="K84" s="186"/>
      <c r="L84" s="337"/>
      <c r="M84" s="337"/>
      <c r="N84" s="337"/>
      <c r="O84" s="337"/>
      <c r="P84" s="337"/>
      <c r="Q84" s="337"/>
    </row>
    <row r="85">
      <c r="A85" s="575"/>
      <c r="B85" s="337"/>
      <c r="C85" s="337"/>
      <c r="D85" s="337"/>
      <c r="E85" s="337"/>
      <c r="F85" s="337"/>
      <c r="G85" s="337"/>
      <c r="H85" s="1292"/>
      <c r="I85" s="1292"/>
      <c r="J85" s="1292"/>
      <c r="K85" s="186"/>
      <c r="L85" s="337"/>
      <c r="M85" s="337"/>
      <c r="N85" s="337"/>
      <c r="O85" s="337"/>
      <c r="P85" s="337"/>
      <c r="Q85" s="337"/>
    </row>
    <row r="86">
      <c r="A86" s="575"/>
      <c r="B86" s="337"/>
      <c r="C86" s="337"/>
      <c r="D86" s="337"/>
      <c r="E86" s="337"/>
      <c r="F86" s="337"/>
      <c r="G86" s="337"/>
      <c r="H86" s="1292"/>
      <c r="I86" s="1292"/>
      <c r="J86" s="1292"/>
      <c r="K86" s="186"/>
      <c r="L86" s="337"/>
      <c r="M86" s="337"/>
      <c r="N86" s="337"/>
      <c r="O86" s="337"/>
      <c r="P86" s="337"/>
      <c r="Q86" s="337"/>
    </row>
    <row r="87">
      <c r="A87" s="575"/>
      <c r="B87" s="337"/>
      <c r="C87" s="337"/>
      <c r="D87" s="337"/>
      <c r="E87" s="337"/>
      <c r="F87" s="337"/>
      <c r="G87" s="337"/>
      <c r="H87" s="1292"/>
      <c r="I87" s="1292"/>
      <c r="J87" s="1292"/>
      <c r="K87" s="186"/>
      <c r="L87" s="337"/>
      <c r="M87" s="337"/>
      <c r="N87" s="337"/>
      <c r="O87" s="337"/>
      <c r="P87" s="337"/>
      <c r="Q87" s="337"/>
    </row>
    <row r="88">
      <c r="A88" s="575"/>
      <c r="B88" s="337"/>
      <c r="C88" s="337"/>
      <c r="D88" s="337"/>
      <c r="E88" s="337"/>
      <c r="F88" s="337"/>
      <c r="G88" s="337"/>
      <c r="H88" s="1292"/>
      <c r="I88" s="1292"/>
      <c r="J88" s="1292"/>
      <c r="K88" s="186"/>
      <c r="L88" s="337"/>
      <c r="M88" s="337"/>
      <c r="N88" s="337"/>
      <c r="O88" s="337"/>
      <c r="P88" s="337"/>
      <c r="Q88" s="337"/>
    </row>
    <row r="89">
      <c r="A89" s="575"/>
      <c r="B89" s="337"/>
      <c r="C89" s="337"/>
      <c r="D89" s="337"/>
      <c r="E89" s="337"/>
      <c r="F89" s="337"/>
      <c r="G89" s="337"/>
      <c r="H89" s="1292"/>
      <c r="I89" s="1292"/>
      <c r="J89" s="1292"/>
      <c r="K89" s="186"/>
      <c r="L89" s="337"/>
      <c r="M89" s="337"/>
      <c r="N89" s="337"/>
      <c r="O89" s="337"/>
      <c r="P89" s="337"/>
      <c r="Q89" s="337"/>
    </row>
    <row r="90">
      <c r="A90" s="575"/>
      <c r="B90" s="337"/>
      <c r="C90" s="337"/>
      <c r="D90" s="337"/>
      <c r="E90" s="337"/>
      <c r="F90" s="337"/>
      <c r="G90" s="337"/>
      <c r="H90" s="1292"/>
      <c r="I90" s="1292"/>
      <c r="J90" s="1292"/>
      <c r="K90" s="186"/>
      <c r="L90" s="337"/>
      <c r="M90" s="337"/>
      <c r="N90" s="337"/>
      <c r="O90" s="337"/>
      <c r="P90" s="337"/>
      <c r="Q90" s="337"/>
    </row>
    <row r="91">
      <c r="A91" s="575"/>
      <c r="B91" s="337"/>
      <c r="C91" s="337"/>
      <c r="D91" s="337"/>
      <c r="E91" s="337"/>
      <c r="F91" s="337"/>
      <c r="G91" s="337"/>
      <c r="H91" s="1292"/>
      <c r="I91" s="1292"/>
      <c r="J91" s="1292"/>
      <c r="K91" s="186"/>
      <c r="L91" s="337"/>
      <c r="M91" s="337"/>
      <c r="N91" s="337"/>
      <c r="O91" s="337"/>
      <c r="P91" s="337"/>
      <c r="Q91" s="337"/>
    </row>
    <row r="92">
      <c r="A92" s="575"/>
      <c r="B92" s="337"/>
      <c r="C92" s="337"/>
      <c r="D92" s="337"/>
      <c r="E92" s="337"/>
      <c r="F92" s="337"/>
      <c r="G92" s="337"/>
      <c r="H92" s="1292"/>
      <c r="I92" s="1292"/>
      <c r="J92" s="1292"/>
      <c r="K92" s="186"/>
      <c r="L92" s="337"/>
      <c r="M92" s="337"/>
      <c r="N92" s="337"/>
      <c r="O92" s="337"/>
      <c r="P92" s="337"/>
      <c r="Q92" s="337"/>
    </row>
    <row r="93">
      <c r="A93" s="575"/>
      <c r="B93" s="337"/>
      <c r="C93" s="337"/>
      <c r="D93" s="337"/>
      <c r="E93" s="337"/>
      <c r="F93" s="337"/>
      <c r="G93" s="337"/>
      <c r="H93" s="1292"/>
      <c r="I93" s="1292"/>
      <c r="J93" s="1292"/>
      <c r="K93" s="186"/>
      <c r="L93" s="337"/>
      <c r="M93" s="337"/>
      <c r="N93" s="337"/>
      <c r="O93" s="337"/>
      <c r="P93" s="337"/>
      <c r="Q93" s="337"/>
    </row>
    <row r="94">
      <c r="A94" s="575"/>
      <c r="B94" s="337"/>
      <c r="C94" s="337"/>
      <c r="D94" s="337"/>
      <c r="E94" s="337"/>
      <c r="F94" s="337"/>
      <c r="G94" s="337"/>
      <c r="H94" s="1292"/>
      <c r="I94" s="1292"/>
      <c r="J94" s="1292"/>
      <c r="K94" s="186"/>
      <c r="L94" s="337"/>
      <c r="M94" s="337"/>
      <c r="N94" s="337"/>
      <c r="O94" s="337"/>
      <c r="P94" s="337"/>
      <c r="Q94" s="337"/>
    </row>
    <row r="95">
      <c r="A95" s="575"/>
      <c r="B95" s="337"/>
      <c r="C95" s="337"/>
      <c r="D95" s="337"/>
      <c r="E95" s="337"/>
      <c r="F95" s="337"/>
      <c r="G95" s="337"/>
      <c r="H95" s="1292"/>
      <c r="I95" s="1292"/>
      <c r="J95" s="1292"/>
      <c r="K95" s="186"/>
      <c r="L95" s="337"/>
      <c r="M95" s="337"/>
      <c r="N95" s="337"/>
      <c r="O95" s="337"/>
      <c r="P95" s="337"/>
      <c r="Q95" s="337"/>
    </row>
    <row r="96">
      <c r="A96" s="575"/>
      <c r="B96" s="337"/>
      <c r="C96" s="337"/>
      <c r="D96" s="337"/>
      <c r="E96" s="337"/>
      <c r="F96" s="337"/>
      <c r="G96" s="337"/>
      <c r="H96" s="1292"/>
      <c r="I96" s="1292"/>
      <c r="J96" s="1292"/>
      <c r="K96" s="186"/>
      <c r="L96" s="337"/>
      <c r="M96" s="337"/>
      <c r="N96" s="337"/>
      <c r="O96" s="337"/>
      <c r="P96" s="337"/>
      <c r="Q96" s="337"/>
    </row>
    <row r="97">
      <c r="A97" s="575"/>
      <c r="B97" s="337"/>
      <c r="C97" s="337"/>
      <c r="D97" s="337"/>
      <c r="E97" s="337"/>
      <c r="F97" s="337"/>
      <c r="G97" s="337"/>
      <c r="H97" s="1292"/>
      <c r="I97" s="1292"/>
      <c r="J97" s="1292"/>
      <c r="K97" s="186"/>
      <c r="L97" s="337"/>
      <c r="M97" s="337"/>
      <c r="N97" s="337"/>
      <c r="O97" s="337"/>
      <c r="P97" s="337"/>
      <c r="Q97" s="337"/>
    </row>
    <row r="98">
      <c r="A98" s="575"/>
      <c r="B98" s="337"/>
      <c r="C98" s="337"/>
      <c r="D98" s="337"/>
      <c r="E98" s="337"/>
      <c r="F98" s="337"/>
      <c r="G98" s="337"/>
      <c r="H98" s="1292"/>
      <c r="I98" s="1292"/>
      <c r="J98" s="1292"/>
      <c r="K98" s="186"/>
      <c r="L98" s="337"/>
      <c r="M98" s="337"/>
      <c r="N98" s="337"/>
      <c r="O98" s="337"/>
      <c r="P98" s="337"/>
      <c r="Q98" s="337"/>
    </row>
    <row r="99">
      <c r="A99" s="575"/>
      <c r="B99" s="337"/>
      <c r="C99" s="337"/>
      <c r="D99" s="337"/>
      <c r="E99" s="337"/>
      <c r="F99" s="337"/>
      <c r="G99" s="337"/>
      <c r="H99" s="1292"/>
      <c r="I99" s="1292"/>
      <c r="J99" s="1292"/>
      <c r="K99" s="186"/>
      <c r="L99" s="337"/>
      <c r="M99" s="337"/>
      <c r="N99" s="337"/>
      <c r="O99" s="337"/>
      <c r="P99" s="337"/>
      <c r="Q99" s="337"/>
    </row>
    <row r="100">
      <c r="A100" s="575"/>
      <c r="B100" s="337"/>
      <c r="C100" s="337"/>
      <c r="D100" s="337"/>
      <c r="E100" s="337"/>
      <c r="F100" s="337"/>
      <c r="G100" s="337"/>
      <c r="H100" s="1292"/>
      <c r="I100" s="1292"/>
      <c r="J100" s="1292"/>
      <c r="K100" s="186"/>
      <c r="L100" s="337"/>
      <c r="M100" s="337"/>
      <c r="N100" s="337"/>
      <c r="O100" s="337"/>
      <c r="P100" s="337"/>
      <c r="Q100" s="337"/>
    </row>
    <row r="101">
      <c r="A101" s="575"/>
      <c r="B101" s="337"/>
      <c r="C101" s="337"/>
      <c r="D101" s="337"/>
      <c r="E101" s="337"/>
      <c r="F101" s="337"/>
      <c r="G101" s="337"/>
      <c r="H101" s="1292"/>
      <c r="I101" s="1292"/>
      <c r="J101" s="1292"/>
      <c r="K101" s="186"/>
      <c r="L101" s="337"/>
      <c r="M101" s="337"/>
      <c r="N101" s="337"/>
      <c r="O101" s="337"/>
      <c r="P101" s="337"/>
      <c r="Q101" s="337"/>
    </row>
    <row r="102">
      <c r="A102" s="575"/>
      <c r="B102" s="337"/>
      <c r="C102" s="337"/>
      <c r="D102" s="337"/>
      <c r="E102" s="337"/>
      <c r="F102" s="337"/>
      <c r="G102" s="337"/>
      <c r="H102" s="1292"/>
      <c r="I102" s="1292"/>
      <c r="J102" s="1292"/>
      <c r="K102" s="186"/>
      <c r="L102" s="337"/>
      <c r="M102" s="337"/>
      <c r="N102" s="337"/>
      <c r="O102" s="337"/>
      <c r="P102" s="337"/>
      <c r="Q102" s="337"/>
    </row>
    <row r="103">
      <c r="A103" s="575"/>
      <c r="B103" s="337"/>
      <c r="C103" s="337"/>
      <c r="D103" s="337"/>
      <c r="E103" s="337"/>
      <c r="F103" s="337"/>
      <c r="G103" s="337"/>
      <c r="H103" s="1292"/>
      <c r="I103" s="1292"/>
      <c r="J103" s="1292"/>
      <c r="K103" s="186"/>
      <c r="L103" s="337"/>
      <c r="M103" s="337"/>
      <c r="N103" s="337"/>
      <c r="O103" s="337"/>
      <c r="P103" s="337"/>
      <c r="Q103" s="337"/>
    </row>
    <row r="104">
      <c r="A104" s="575"/>
      <c r="B104" s="337"/>
      <c r="C104" s="337"/>
      <c r="D104" s="337"/>
      <c r="E104" s="337"/>
      <c r="F104" s="337"/>
      <c r="G104" s="337"/>
      <c r="H104" s="1292"/>
      <c r="I104" s="1292"/>
      <c r="J104" s="1292"/>
      <c r="K104" s="186"/>
      <c r="L104" s="337"/>
      <c r="M104" s="337"/>
      <c r="N104" s="337"/>
      <c r="O104" s="337"/>
      <c r="P104" s="337"/>
      <c r="Q104" s="337"/>
    </row>
    <row r="105">
      <c r="A105" s="575"/>
      <c r="B105" s="337"/>
      <c r="C105" s="337"/>
      <c r="D105" s="337"/>
      <c r="E105" s="337"/>
      <c r="F105" s="337"/>
      <c r="G105" s="337"/>
      <c r="H105" s="1292"/>
      <c r="I105" s="1292"/>
      <c r="J105" s="1292"/>
      <c r="K105" s="186"/>
      <c r="L105" s="337"/>
      <c r="M105" s="337"/>
      <c r="N105" s="337"/>
      <c r="O105" s="337"/>
      <c r="P105" s="337"/>
      <c r="Q105" s="337"/>
    </row>
    <row r="106">
      <c r="A106" s="575"/>
      <c r="B106" s="337"/>
      <c r="C106" s="337"/>
      <c r="D106" s="337"/>
      <c r="E106" s="337"/>
      <c r="F106" s="337"/>
      <c r="G106" s="337"/>
      <c r="H106" s="1292"/>
      <c r="I106" s="1292"/>
      <c r="J106" s="1292"/>
      <c r="K106" s="186"/>
      <c r="L106" s="337"/>
      <c r="M106" s="337"/>
      <c r="N106" s="337"/>
      <c r="O106" s="337"/>
      <c r="P106" s="337"/>
      <c r="Q106" s="337"/>
    </row>
    <row r="107">
      <c r="A107" s="575"/>
      <c r="B107" s="337"/>
      <c r="C107" s="337"/>
      <c r="D107" s="337"/>
      <c r="E107" s="337"/>
      <c r="F107" s="337"/>
      <c r="G107" s="337"/>
      <c r="H107" s="1292"/>
      <c r="I107" s="1292"/>
      <c r="J107" s="1292"/>
      <c r="K107" s="186"/>
      <c r="L107" s="337"/>
      <c r="M107" s="337"/>
      <c r="N107" s="337"/>
      <c r="O107" s="337"/>
      <c r="P107" s="337"/>
      <c r="Q107" s="337"/>
    </row>
    <row r="108">
      <c r="A108" s="575"/>
      <c r="B108" s="337"/>
      <c r="C108" s="337"/>
      <c r="D108" s="337"/>
      <c r="E108" s="337"/>
      <c r="F108" s="337"/>
      <c r="G108" s="337"/>
      <c r="H108" s="1292"/>
      <c r="I108" s="1292"/>
      <c r="J108" s="1292"/>
      <c r="K108" s="186"/>
      <c r="L108" s="337"/>
      <c r="M108" s="337"/>
      <c r="N108" s="337"/>
      <c r="O108" s="337"/>
      <c r="P108" s="337"/>
      <c r="Q108" s="337"/>
    </row>
    <row r="109">
      <c r="A109" s="575"/>
      <c r="B109" s="337"/>
      <c r="C109" s="337"/>
      <c r="D109" s="337"/>
      <c r="E109" s="337"/>
      <c r="F109" s="337"/>
      <c r="G109" s="337"/>
      <c r="H109" s="1292"/>
      <c r="I109" s="1292"/>
      <c r="J109" s="1292"/>
      <c r="K109" s="186"/>
      <c r="L109" s="337"/>
      <c r="M109" s="337"/>
      <c r="N109" s="337"/>
      <c r="O109" s="337"/>
      <c r="P109" s="337"/>
      <c r="Q109" s="337"/>
    </row>
    <row r="110">
      <c r="A110" s="575"/>
      <c r="B110" s="337"/>
      <c r="C110" s="337"/>
      <c r="D110" s="337"/>
      <c r="E110" s="337"/>
      <c r="F110" s="337"/>
      <c r="G110" s="337"/>
      <c r="H110" s="1292"/>
      <c r="I110" s="1292"/>
      <c r="J110" s="1292"/>
      <c r="K110" s="186"/>
      <c r="L110" s="337"/>
      <c r="M110" s="337"/>
      <c r="N110" s="337"/>
      <c r="O110" s="337"/>
      <c r="P110" s="337"/>
      <c r="Q110" s="337"/>
    </row>
    <row r="111">
      <c r="A111" s="575"/>
      <c r="B111" s="337"/>
      <c r="C111" s="337"/>
      <c r="D111" s="337"/>
      <c r="E111" s="337"/>
      <c r="F111" s="337"/>
      <c r="G111" s="337"/>
      <c r="H111" s="1292"/>
      <c r="I111" s="1292"/>
      <c r="J111" s="1292"/>
      <c r="K111" s="186"/>
      <c r="L111" s="337"/>
      <c r="M111" s="337"/>
      <c r="N111" s="337"/>
      <c r="O111" s="337"/>
      <c r="P111" s="337"/>
      <c r="Q111" s="337"/>
    </row>
    <row r="112">
      <c r="A112" s="575"/>
      <c r="B112" s="337"/>
      <c r="C112" s="337"/>
      <c r="D112" s="337"/>
      <c r="E112" s="337"/>
      <c r="F112" s="337"/>
      <c r="G112" s="337"/>
      <c r="H112" s="1292"/>
      <c r="I112" s="1292"/>
      <c r="J112" s="1292"/>
      <c r="K112" s="186"/>
      <c r="L112" s="337"/>
      <c r="M112" s="337"/>
      <c r="N112" s="337"/>
      <c r="O112" s="337"/>
      <c r="P112" s="337"/>
      <c r="Q112" s="337"/>
    </row>
    <row r="113">
      <c r="A113" s="575"/>
      <c r="B113" s="337"/>
      <c r="C113" s="337"/>
      <c r="D113" s="337"/>
      <c r="E113" s="337"/>
      <c r="F113" s="337"/>
      <c r="G113" s="337"/>
      <c r="H113" s="1292"/>
      <c r="I113" s="1292"/>
      <c r="J113" s="1292"/>
      <c r="K113" s="186"/>
      <c r="L113" s="337"/>
      <c r="M113" s="337"/>
      <c r="N113" s="337"/>
      <c r="O113" s="337"/>
      <c r="P113" s="337"/>
      <c r="Q113" s="337"/>
    </row>
    <row r="114">
      <c r="A114" s="575"/>
      <c r="B114" s="337"/>
      <c r="C114" s="337"/>
      <c r="D114" s="337"/>
      <c r="E114" s="337"/>
      <c r="F114" s="337"/>
      <c r="G114" s="337"/>
      <c r="H114" s="1292"/>
      <c r="I114" s="1292"/>
      <c r="J114" s="1292"/>
      <c r="K114" s="186"/>
      <c r="L114" s="337"/>
      <c r="M114" s="337"/>
      <c r="N114" s="337"/>
      <c r="O114" s="337"/>
      <c r="P114" s="337"/>
      <c r="Q114" s="337"/>
    </row>
    <row r="115">
      <c r="A115" s="575"/>
      <c r="B115" s="337"/>
      <c r="C115" s="337"/>
      <c r="D115" s="337"/>
      <c r="E115" s="337"/>
      <c r="F115" s="337"/>
      <c r="G115" s="337"/>
      <c r="H115" s="1292"/>
      <c r="I115" s="1292"/>
      <c r="J115" s="1292"/>
      <c r="K115" s="186"/>
      <c r="L115" s="337"/>
      <c r="M115" s="337"/>
      <c r="N115" s="337"/>
      <c r="O115" s="337"/>
      <c r="P115" s="337"/>
      <c r="Q115" s="337"/>
    </row>
    <row r="116">
      <c r="A116" s="575"/>
      <c r="B116" s="337"/>
      <c r="C116" s="337"/>
      <c r="D116" s="337"/>
      <c r="E116" s="337"/>
      <c r="F116" s="337"/>
      <c r="G116" s="337"/>
      <c r="H116" s="1292"/>
      <c r="I116" s="1292"/>
      <c r="J116" s="1292"/>
      <c r="K116" s="186"/>
      <c r="L116" s="337"/>
      <c r="M116" s="337"/>
      <c r="N116" s="337"/>
      <c r="O116" s="337"/>
      <c r="P116" s="337"/>
      <c r="Q116" s="337"/>
    </row>
    <row r="117">
      <c r="A117" s="575"/>
      <c r="B117" s="337"/>
      <c r="C117" s="337"/>
      <c r="D117" s="337"/>
      <c r="E117" s="337"/>
      <c r="F117" s="337"/>
      <c r="G117" s="337"/>
      <c r="H117" s="1292"/>
      <c r="I117" s="1292"/>
      <c r="J117" s="1292"/>
      <c r="K117" s="186"/>
      <c r="L117" s="337"/>
      <c r="M117" s="337"/>
      <c r="N117" s="337"/>
      <c r="O117" s="337"/>
      <c r="P117" s="337"/>
      <c r="Q117" s="337"/>
    </row>
    <row r="118">
      <c r="A118" s="575"/>
      <c r="B118" s="337"/>
      <c r="C118" s="337"/>
      <c r="D118" s="337"/>
      <c r="E118" s="337"/>
      <c r="F118" s="337"/>
      <c r="G118" s="337"/>
      <c r="H118" s="1292"/>
      <c r="I118" s="1292"/>
      <c r="J118" s="1292"/>
      <c r="K118" s="186"/>
      <c r="L118" s="337"/>
      <c r="M118" s="337"/>
      <c r="N118" s="337"/>
      <c r="O118" s="337"/>
      <c r="P118" s="337"/>
      <c r="Q118" s="337"/>
    </row>
    <row r="119">
      <c r="A119" s="575"/>
      <c r="B119" s="337"/>
      <c r="C119" s="337"/>
      <c r="D119" s="337"/>
      <c r="E119" s="337"/>
      <c r="F119" s="337"/>
      <c r="G119" s="337"/>
      <c r="H119" s="1292"/>
      <c r="I119" s="1292"/>
      <c r="J119" s="1292"/>
      <c r="K119" s="186"/>
      <c r="L119" s="337"/>
      <c r="M119" s="337"/>
      <c r="N119" s="337"/>
      <c r="O119" s="337"/>
      <c r="P119" s="337"/>
      <c r="Q119" s="337"/>
    </row>
    <row r="120">
      <c r="A120" s="575"/>
      <c r="B120" s="337"/>
      <c r="C120" s="337"/>
      <c r="D120" s="337"/>
      <c r="E120" s="337"/>
      <c r="F120" s="337"/>
      <c r="G120" s="337"/>
      <c r="H120" s="1292"/>
      <c r="I120" s="1292"/>
      <c r="J120" s="1292"/>
      <c r="K120" s="186"/>
      <c r="L120" s="337"/>
      <c r="M120" s="337"/>
      <c r="N120" s="337"/>
      <c r="O120" s="337"/>
      <c r="P120" s="337"/>
      <c r="Q120" s="337"/>
    </row>
    <row r="121">
      <c r="A121" s="575"/>
      <c r="B121" s="337"/>
      <c r="C121" s="337"/>
      <c r="D121" s="337"/>
      <c r="E121" s="337"/>
      <c r="F121" s="337"/>
      <c r="G121" s="337"/>
      <c r="H121" s="1292"/>
      <c r="I121" s="1292"/>
      <c r="J121" s="1292"/>
      <c r="K121" s="186"/>
      <c r="L121" s="337"/>
      <c r="M121" s="337"/>
      <c r="N121" s="337"/>
      <c r="O121" s="337"/>
      <c r="P121" s="337"/>
      <c r="Q121" s="337"/>
    </row>
    <row r="122">
      <c r="A122" s="575"/>
      <c r="B122" s="337"/>
      <c r="C122" s="337"/>
      <c r="D122" s="337"/>
      <c r="E122" s="337"/>
      <c r="F122" s="337"/>
      <c r="G122" s="337"/>
      <c r="H122" s="1292"/>
      <c r="I122" s="1292"/>
      <c r="J122" s="1292"/>
      <c r="K122" s="186"/>
      <c r="L122" s="337"/>
      <c r="M122" s="337"/>
      <c r="N122" s="337"/>
      <c r="O122" s="337"/>
      <c r="P122" s="337"/>
      <c r="Q122" s="337"/>
    </row>
    <row r="123">
      <c r="A123" s="575"/>
      <c r="B123" s="337"/>
      <c r="C123" s="337"/>
      <c r="D123" s="337"/>
      <c r="E123" s="337"/>
      <c r="F123" s="337"/>
      <c r="G123" s="337"/>
      <c r="H123" s="1292"/>
      <c r="I123" s="1292"/>
      <c r="J123" s="1292"/>
      <c r="K123" s="186"/>
      <c r="L123" s="337"/>
      <c r="M123" s="337"/>
      <c r="N123" s="337"/>
      <c r="O123" s="337"/>
      <c r="P123" s="337"/>
      <c r="Q123" s="337"/>
    </row>
    <row r="124">
      <c r="A124" s="575"/>
      <c r="B124" s="337"/>
      <c r="C124" s="337"/>
      <c r="D124" s="337"/>
      <c r="E124" s="337"/>
      <c r="F124" s="337"/>
      <c r="G124" s="337"/>
      <c r="H124" s="1292"/>
      <c r="I124" s="1292"/>
      <c r="J124" s="1292"/>
      <c r="K124" s="186"/>
      <c r="L124" s="337"/>
      <c r="M124" s="337"/>
      <c r="N124" s="337"/>
      <c r="O124" s="337"/>
      <c r="P124" s="337"/>
      <c r="Q124" s="337"/>
    </row>
    <row r="125">
      <c r="A125" s="575"/>
      <c r="B125" s="337"/>
      <c r="C125" s="337"/>
      <c r="D125" s="337"/>
      <c r="E125" s="337"/>
      <c r="F125" s="337"/>
      <c r="G125" s="337"/>
      <c r="H125" s="1292"/>
      <c r="I125" s="1292"/>
      <c r="J125" s="1292"/>
      <c r="K125" s="186"/>
      <c r="L125" s="337"/>
      <c r="M125" s="337"/>
      <c r="N125" s="337"/>
      <c r="O125" s="337"/>
      <c r="P125" s="337"/>
      <c r="Q125" s="337"/>
    </row>
    <row r="126">
      <c r="A126" s="575"/>
      <c r="B126" s="337"/>
      <c r="C126" s="337"/>
      <c r="D126" s="337"/>
      <c r="E126" s="337"/>
      <c r="F126" s="337"/>
      <c r="G126" s="337"/>
      <c r="H126" s="1292"/>
      <c r="I126" s="1292"/>
      <c r="J126" s="1292"/>
      <c r="K126" s="186"/>
      <c r="L126" s="337"/>
      <c r="M126" s="337"/>
      <c r="N126" s="337"/>
      <c r="O126" s="337"/>
      <c r="P126" s="337"/>
      <c r="Q126" s="337"/>
    </row>
    <row r="127">
      <c r="A127" s="575"/>
      <c r="B127" s="337"/>
      <c r="C127" s="337"/>
      <c r="D127" s="337"/>
      <c r="E127" s="337"/>
      <c r="F127" s="337"/>
      <c r="G127" s="337"/>
      <c r="H127" s="1292"/>
      <c r="I127" s="1292"/>
      <c r="J127" s="1292"/>
      <c r="K127" s="186"/>
      <c r="L127" s="337"/>
      <c r="M127" s="337"/>
      <c r="N127" s="337"/>
      <c r="O127" s="337"/>
      <c r="P127" s="337"/>
      <c r="Q127" s="337"/>
    </row>
    <row r="128">
      <c r="A128" s="575"/>
      <c r="B128" s="337"/>
      <c r="C128" s="337"/>
      <c r="D128" s="337"/>
      <c r="E128" s="337"/>
      <c r="F128" s="337"/>
      <c r="G128" s="337"/>
      <c r="H128" s="1292"/>
      <c r="I128" s="1292"/>
      <c r="J128" s="1292"/>
      <c r="K128" s="186"/>
      <c r="L128" s="337"/>
      <c r="M128" s="337"/>
      <c r="N128" s="337"/>
      <c r="O128" s="337"/>
      <c r="P128" s="337"/>
      <c r="Q128" s="337"/>
    </row>
    <row r="129">
      <c r="A129" s="575"/>
      <c r="B129" s="337"/>
      <c r="C129" s="337"/>
      <c r="D129" s="337"/>
      <c r="E129" s="337"/>
      <c r="F129" s="337"/>
      <c r="G129" s="337"/>
      <c r="H129" s="1292"/>
      <c r="I129" s="1292"/>
      <c r="J129" s="1292"/>
      <c r="K129" s="186"/>
      <c r="L129" s="337"/>
      <c r="M129" s="337"/>
      <c r="N129" s="337"/>
      <c r="O129" s="337"/>
      <c r="P129" s="337"/>
      <c r="Q129" s="337"/>
    </row>
    <row r="130">
      <c r="A130" s="575"/>
      <c r="B130" s="337"/>
      <c r="C130" s="337"/>
      <c r="D130" s="337"/>
      <c r="E130" s="337"/>
      <c r="F130" s="337"/>
      <c r="G130" s="337"/>
      <c r="H130" s="1292"/>
      <c r="I130" s="1292"/>
      <c r="J130" s="1292"/>
      <c r="K130" s="186"/>
      <c r="L130" s="337"/>
      <c r="M130" s="337"/>
      <c r="N130" s="337"/>
      <c r="O130" s="337"/>
      <c r="P130" s="337"/>
      <c r="Q130" s="337"/>
    </row>
    <row r="131">
      <c r="A131" s="575"/>
      <c r="B131" s="337"/>
      <c r="C131" s="337"/>
      <c r="D131" s="337"/>
      <c r="E131" s="337"/>
      <c r="F131" s="337"/>
      <c r="G131" s="337"/>
      <c r="H131" s="1292"/>
      <c r="I131" s="1292"/>
      <c r="J131" s="1292"/>
      <c r="K131" s="186"/>
      <c r="L131" s="337"/>
      <c r="M131" s="337"/>
      <c r="N131" s="337"/>
      <c r="O131" s="337"/>
      <c r="P131" s="337"/>
      <c r="Q131" s="337"/>
    </row>
    <row r="132">
      <c r="A132" s="575"/>
      <c r="B132" s="337"/>
      <c r="C132" s="337"/>
      <c r="D132" s="337"/>
      <c r="E132" s="337"/>
      <c r="F132" s="337"/>
      <c r="G132" s="337"/>
      <c r="H132" s="1292"/>
      <c r="I132" s="1292"/>
      <c r="J132" s="1292"/>
      <c r="K132" s="186"/>
      <c r="L132" s="337"/>
      <c r="M132" s="337"/>
      <c r="N132" s="337"/>
      <c r="O132" s="337"/>
      <c r="P132" s="337"/>
      <c r="Q132" s="337"/>
    </row>
    <row r="133">
      <c r="A133" s="575"/>
      <c r="B133" s="337"/>
      <c r="C133" s="337"/>
      <c r="D133" s="337"/>
      <c r="E133" s="337"/>
      <c r="F133" s="337"/>
      <c r="G133" s="337"/>
      <c r="H133" s="1292"/>
      <c r="I133" s="1292"/>
      <c r="J133" s="1292"/>
      <c r="K133" s="186"/>
      <c r="L133" s="337"/>
      <c r="M133" s="337"/>
      <c r="N133" s="337"/>
      <c r="O133" s="337"/>
      <c r="P133" s="337"/>
      <c r="Q133" s="337"/>
    </row>
    <row r="134">
      <c r="A134" s="575"/>
      <c r="B134" s="337"/>
      <c r="C134" s="337"/>
      <c r="D134" s="337"/>
      <c r="E134" s="337"/>
      <c r="F134" s="337"/>
      <c r="G134" s="337"/>
      <c r="H134" s="1292"/>
      <c r="I134" s="1292"/>
      <c r="J134" s="1292"/>
      <c r="K134" s="186"/>
      <c r="L134" s="337"/>
      <c r="M134" s="337"/>
      <c r="N134" s="337"/>
      <c r="O134" s="337"/>
      <c r="P134" s="337"/>
      <c r="Q134" s="337"/>
    </row>
    <row r="135">
      <c r="A135" s="575"/>
      <c r="B135" s="337"/>
      <c r="C135" s="337"/>
      <c r="D135" s="337"/>
      <c r="E135" s="337"/>
      <c r="F135" s="337"/>
      <c r="G135" s="337"/>
      <c r="H135" s="1292"/>
      <c r="I135" s="1292"/>
      <c r="J135" s="1292"/>
      <c r="K135" s="186"/>
      <c r="L135" s="337"/>
      <c r="M135" s="337"/>
      <c r="N135" s="337"/>
      <c r="O135" s="337"/>
      <c r="P135" s="337"/>
      <c r="Q135" s="337"/>
    </row>
    <row r="136">
      <c r="A136" s="575"/>
      <c r="B136" s="337"/>
      <c r="C136" s="337"/>
      <c r="D136" s="337"/>
      <c r="E136" s="337"/>
      <c r="F136" s="337"/>
      <c r="G136" s="337"/>
      <c r="H136" s="1292"/>
      <c r="I136" s="1292"/>
      <c r="J136" s="1292"/>
      <c r="K136" s="186"/>
      <c r="L136" s="337"/>
      <c r="M136" s="337"/>
      <c r="N136" s="337"/>
      <c r="O136" s="337"/>
      <c r="P136" s="337"/>
      <c r="Q136" s="337"/>
    </row>
    <row r="137">
      <c r="A137" s="575"/>
      <c r="B137" s="337"/>
      <c r="C137" s="337"/>
      <c r="D137" s="337"/>
      <c r="E137" s="337"/>
      <c r="F137" s="337"/>
      <c r="G137" s="337"/>
      <c r="H137" s="1292"/>
      <c r="I137" s="1292"/>
      <c r="J137" s="1292"/>
      <c r="K137" s="186"/>
      <c r="L137" s="337"/>
      <c r="M137" s="337"/>
      <c r="N137" s="337"/>
      <c r="O137" s="337"/>
      <c r="P137" s="337"/>
      <c r="Q137" s="337"/>
    </row>
    <row r="138">
      <c r="A138" s="575"/>
      <c r="B138" s="337"/>
      <c r="C138" s="337"/>
      <c r="D138" s="337"/>
      <c r="E138" s="337"/>
      <c r="F138" s="337"/>
      <c r="G138" s="337"/>
      <c r="H138" s="1292"/>
      <c r="I138" s="1292"/>
      <c r="J138" s="1292"/>
      <c r="K138" s="186"/>
      <c r="L138" s="337"/>
      <c r="M138" s="337"/>
      <c r="N138" s="337"/>
      <c r="O138" s="337"/>
      <c r="P138" s="337"/>
      <c r="Q138" s="337"/>
    </row>
    <row r="139">
      <c r="A139" s="575"/>
      <c r="B139" s="337"/>
      <c r="C139" s="337"/>
      <c r="D139" s="337"/>
      <c r="E139" s="337"/>
      <c r="F139" s="337"/>
      <c r="G139" s="337"/>
      <c r="H139" s="1292"/>
      <c r="I139" s="1292"/>
      <c r="J139" s="1292"/>
      <c r="K139" s="186"/>
      <c r="L139" s="337"/>
      <c r="M139" s="337"/>
      <c r="N139" s="337"/>
      <c r="O139" s="337"/>
      <c r="P139" s="337"/>
      <c r="Q139" s="337"/>
    </row>
    <row r="140">
      <c r="A140" s="575"/>
      <c r="B140" s="337"/>
      <c r="C140" s="337"/>
      <c r="D140" s="337"/>
      <c r="E140" s="337"/>
      <c r="F140" s="337"/>
      <c r="G140" s="337"/>
      <c r="H140" s="1292"/>
      <c r="I140" s="1292"/>
      <c r="J140" s="1292"/>
      <c r="K140" s="186"/>
      <c r="L140" s="337"/>
      <c r="M140" s="337"/>
      <c r="N140" s="337"/>
      <c r="O140" s="337"/>
      <c r="P140" s="337"/>
      <c r="Q140" s="337"/>
    </row>
    <row r="141">
      <c r="A141" s="575"/>
      <c r="B141" s="337"/>
      <c r="C141" s="337"/>
      <c r="D141" s="337"/>
      <c r="E141" s="337"/>
      <c r="F141" s="337"/>
      <c r="G141" s="337"/>
      <c r="H141" s="1292"/>
      <c r="I141" s="1292"/>
      <c r="J141" s="1292"/>
      <c r="K141" s="186"/>
      <c r="L141" s="337"/>
      <c r="M141" s="337"/>
      <c r="N141" s="337"/>
      <c r="O141" s="337"/>
      <c r="P141" s="337"/>
      <c r="Q141" s="337"/>
    </row>
    <row r="142">
      <c r="A142" s="575"/>
      <c r="B142" s="337"/>
      <c r="C142" s="337"/>
      <c r="D142" s="337"/>
      <c r="E142" s="337"/>
      <c r="F142" s="337"/>
      <c r="G142" s="337"/>
      <c r="H142" s="1292"/>
      <c r="I142" s="1292"/>
      <c r="J142" s="1292"/>
      <c r="K142" s="186"/>
      <c r="L142" s="337"/>
      <c r="M142" s="337"/>
      <c r="N142" s="337"/>
      <c r="O142" s="337"/>
      <c r="P142" s="337"/>
      <c r="Q142" s="337"/>
    </row>
    <row r="143">
      <c r="A143" s="575"/>
      <c r="B143" s="337"/>
      <c r="C143" s="337"/>
      <c r="D143" s="337"/>
      <c r="E143" s="337"/>
      <c r="F143" s="337"/>
      <c r="G143" s="337"/>
      <c r="H143" s="1292"/>
      <c r="I143" s="1292"/>
      <c r="J143" s="1292"/>
      <c r="K143" s="186"/>
      <c r="L143" s="337"/>
      <c r="M143" s="337"/>
      <c r="N143" s="337"/>
      <c r="O143" s="337"/>
      <c r="P143" s="337"/>
      <c r="Q143" s="337"/>
    </row>
    <row r="144">
      <c r="A144" s="575"/>
      <c r="B144" s="337"/>
      <c r="C144" s="337"/>
      <c r="D144" s="337"/>
      <c r="E144" s="337"/>
      <c r="F144" s="337"/>
      <c r="G144" s="337"/>
      <c r="H144" s="1292"/>
      <c r="I144" s="1292"/>
      <c r="J144" s="1292"/>
      <c r="K144" s="186"/>
      <c r="L144" s="337"/>
      <c r="M144" s="337"/>
      <c r="N144" s="337"/>
      <c r="O144" s="337"/>
      <c r="P144" s="337"/>
      <c r="Q144" s="337"/>
    </row>
    <row r="145">
      <c r="A145" s="575"/>
      <c r="B145" s="337"/>
      <c r="C145" s="337"/>
      <c r="D145" s="337"/>
      <c r="E145" s="337"/>
      <c r="F145" s="337"/>
      <c r="G145" s="337"/>
      <c r="H145" s="1292"/>
      <c r="I145" s="1292"/>
      <c r="J145" s="1292"/>
      <c r="K145" s="186"/>
      <c r="L145" s="337"/>
      <c r="M145" s="337"/>
      <c r="N145" s="337"/>
      <c r="O145" s="337"/>
      <c r="P145" s="337"/>
      <c r="Q145" s="337"/>
    </row>
    <row r="146">
      <c r="A146" s="575"/>
      <c r="B146" s="337"/>
      <c r="C146" s="337"/>
      <c r="D146" s="337"/>
      <c r="E146" s="337"/>
      <c r="F146" s="337"/>
      <c r="G146" s="337"/>
      <c r="H146" s="1292"/>
      <c r="I146" s="1292"/>
      <c r="J146" s="1292"/>
      <c r="K146" s="186"/>
      <c r="L146" s="337"/>
      <c r="M146" s="337"/>
      <c r="N146" s="337"/>
      <c r="O146" s="337"/>
      <c r="P146" s="337"/>
      <c r="Q146" s="337"/>
    </row>
    <row r="147">
      <c r="A147" s="575"/>
      <c r="B147" s="337"/>
      <c r="C147" s="337"/>
      <c r="D147" s="337"/>
      <c r="E147" s="337"/>
      <c r="F147" s="337"/>
      <c r="G147" s="337"/>
      <c r="H147" s="1292"/>
      <c r="I147" s="1292"/>
      <c r="J147" s="1292"/>
      <c r="K147" s="186"/>
      <c r="L147" s="337"/>
      <c r="M147" s="337"/>
      <c r="N147" s="337"/>
      <c r="O147" s="337"/>
      <c r="P147" s="337"/>
      <c r="Q147" s="337"/>
    </row>
    <row r="148">
      <c r="A148" s="575"/>
      <c r="B148" s="337"/>
      <c r="C148" s="337"/>
      <c r="D148" s="337"/>
      <c r="E148" s="337"/>
      <c r="F148" s="337"/>
      <c r="G148" s="337"/>
      <c r="H148" s="1292"/>
      <c r="I148" s="1292"/>
      <c r="J148" s="1292"/>
      <c r="K148" s="186"/>
      <c r="L148" s="337"/>
      <c r="M148" s="337"/>
      <c r="N148" s="337"/>
      <c r="O148" s="337"/>
      <c r="P148" s="337"/>
      <c r="Q148" s="337"/>
    </row>
    <row r="149">
      <c r="A149" s="575"/>
      <c r="B149" s="337"/>
      <c r="C149" s="337"/>
      <c r="D149" s="337"/>
      <c r="E149" s="337"/>
      <c r="F149" s="337"/>
      <c r="G149" s="337"/>
      <c r="H149" s="1292"/>
      <c r="I149" s="1292"/>
      <c r="J149" s="1292"/>
      <c r="K149" s="186"/>
      <c r="L149" s="337"/>
      <c r="M149" s="337"/>
      <c r="N149" s="337"/>
      <c r="O149" s="337"/>
      <c r="P149" s="337"/>
      <c r="Q149" s="337"/>
    </row>
    <row r="150">
      <c r="A150" s="575"/>
      <c r="B150" s="337"/>
      <c r="C150" s="337"/>
      <c r="D150" s="337"/>
      <c r="E150" s="337"/>
      <c r="F150" s="337"/>
      <c r="G150" s="337"/>
      <c r="H150" s="1292"/>
      <c r="I150" s="1292"/>
      <c r="J150" s="1292"/>
      <c r="K150" s="186"/>
      <c r="L150" s="337"/>
      <c r="M150" s="337"/>
      <c r="N150" s="337"/>
      <c r="O150" s="337"/>
      <c r="P150" s="337"/>
      <c r="Q150" s="337"/>
    </row>
    <row r="151">
      <c r="A151" s="575"/>
      <c r="B151" s="337"/>
      <c r="C151" s="337"/>
      <c r="D151" s="337"/>
      <c r="E151" s="337"/>
      <c r="F151" s="337"/>
      <c r="G151" s="337"/>
      <c r="H151" s="1292"/>
      <c r="I151" s="1292"/>
      <c r="J151" s="1292"/>
      <c r="K151" s="186"/>
      <c r="L151" s="337"/>
      <c r="M151" s="337"/>
      <c r="N151" s="337"/>
      <c r="O151" s="337"/>
      <c r="P151" s="337"/>
      <c r="Q151" s="337"/>
    </row>
    <row r="152">
      <c r="A152" s="575"/>
      <c r="B152" s="337"/>
      <c r="C152" s="337"/>
      <c r="D152" s="337"/>
      <c r="E152" s="337"/>
      <c r="F152" s="337"/>
      <c r="G152" s="337"/>
      <c r="H152" s="1292"/>
      <c r="I152" s="1292"/>
      <c r="J152" s="1292"/>
      <c r="K152" s="186"/>
      <c r="L152" s="337"/>
      <c r="M152" s="337"/>
      <c r="N152" s="337"/>
      <c r="O152" s="337"/>
      <c r="P152" s="337"/>
      <c r="Q152" s="337"/>
    </row>
    <row r="153">
      <c r="A153" s="575"/>
      <c r="B153" s="337"/>
      <c r="C153" s="337"/>
      <c r="D153" s="337"/>
      <c r="E153" s="337"/>
      <c r="F153" s="337"/>
      <c r="G153" s="337"/>
      <c r="H153" s="1292"/>
      <c r="I153" s="1292"/>
      <c r="J153" s="1292"/>
      <c r="K153" s="186"/>
      <c r="L153" s="337"/>
      <c r="M153" s="337"/>
      <c r="N153" s="337"/>
      <c r="O153" s="337"/>
      <c r="P153" s="337"/>
      <c r="Q153" s="337"/>
    </row>
    <row r="154">
      <c r="A154" s="575"/>
      <c r="B154" s="337"/>
      <c r="C154" s="337"/>
      <c r="D154" s="337"/>
      <c r="E154" s="337"/>
      <c r="F154" s="337"/>
      <c r="G154" s="337"/>
      <c r="H154" s="1292"/>
      <c r="I154" s="1292"/>
      <c r="J154" s="1292"/>
      <c r="K154" s="186"/>
      <c r="L154" s="337"/>
      <c r="M154" s="337"/>
      <c r="N154" s="337"/>
      <c r="O154" s="337"/>
      <c r="P154" s="337"/>
      <c r="Q154" s="337"/>
    </row>
    <row r="155">
      <c r="A155" s="575"/>
      <c r="B155" s="337"/>
      <c r="C155" s="337"/>
      <c r="D155" s="337"/>
      <c r="E155" s="337"/>
      <c r="F155" s="337"/>
      <c r="G155" s="337"/>
      <c r="H155" s="1292"/>
      <c r="I155" s="1292"/>
      <c r="J155" s="1292"/>
      <c r="K155" s="186"/>
      <c r="L155" s="337"/>
      <c r="M155" s="337"/>
      <c r="N155" s="337"/>
      <c r="O155" s="337"/>
      <c r="P155" s="337"/>
      <c r="Q155" s="337"/>
    </row>
    <row r="156">
      <c r="A156" s="575"/>
      <c r="B156" s="337"/>
      <c r="C156" s="337"/>
      <c r="D156" s="337"/>
      <c r="E156" s="337"/>
      <c r="F156" s="337"/>
      <c r="G156" s="337"/>
      <c r="H156" s="1292"/>
      <c r="I156" s="1292"/>
      <c r="J156" s="1292"/>
      <c r="K156" s="186"/>
      <c r="L156" s="337"/>
      <c r="M156" s="337"/>
      <c r="N156" s="337"/>
      <c r="O156" s="337"/>
      <c r="P156" s="337"/>
      <c r="Q156" s="337"/>
    </row>
    <row r="157">
      <c r="A157" s="575"/>
      <c r="B157" s="337"/>
      <c r="C157" s="337"/>
      <c r="D157" s="337"/>
      <c r="E157" s="337"/>
      <c r="F157" s="337"/>
      <c r="G157" s="337"/>
      <c r="H157" s="1292"/>
      <c r="I157" s="1292"/>
      <c r="J157" s="1292"/>
      <c r="K157" s="186"/>
      <c r="L157" s="337"/>
      <c r="M157" s="337"/>
      <c r="N157" s="337"/>
      <c r="O157" s="337"/>
      <c r="P157" s="337"/>
      <c r="Q157" s="337"/>
    </row>
    <row r="158">
      <c r="A158" s="575"/>
      <c r="B158" s="337"/>
      <c r="C158" s="337"/>
      <c r="D158" s="337"/>
      <c r="E158" s="337"/>
      <c r="F158" s="337"/>
      <c r="G158" s="337"/>
      <c r="H158" s="1292"/>
      <c r="I158" s="1292"/>
      <c r="J158" s="1292"/>
      <c r="K158" s="186"/>
      <c r="L158" s="337"/>
      <c r="M158" s="337"/>
      <c r="N158" s="337"/>
      <c r="O158" s="337"/>
      <c r="P158" s="337"/>
      <c r="Q158" s="337"/>
    </row>
    <row r="159">
      <c r="A159" s="575"/>
      <c r="B159" s="337"/>
      <c r="C159" s="337"/>
      <c r="D159" s="337"/>
      <c r="E159" s="337"/>
      <c r="F159" s="337"/>
      <c r="G159" s="337"/>
      <c r="H159" s="1292"/>
      <c r="I159" s="1292"/>
      <c r="J159" s="1292"/>
      <c r="K159" s="186"/>
      <c r="L159" s="337"/>
      <c r="M159" s="337"/>
      <c r="N159" s="337"/>
      <c r="O159" s="337"/>
      <c r="P159" s="337"/>
      <c r="Q159" s="337"/>
    </row>
    <row r="160">
      <c r="A160" s="575"/>
      <c r="B160" s="337"/>
      <c r="C160" s="337"/>
      <c r="D160" s="337"/>
      <c r="E160" s="337"/>
      <c r="F160" s="337"/>
      <c r="G160" s="337"/>
      <c r="H160" s="1292"/>
      <c r="I160" s="1292"/>
      <c r="J160" s="1292"/>
      <c r="K160" s="186"/>
      <c r="L160" s="337"/>
      <c r="M160" s="337"/>
      <c r="N160" s="337"/>
      <c r="O160" s="337"/>
      <c r="P160" s="337"/>
      <c r="Q160" s="337"/>
    </row>
    <row r="161">
      <c r="A161" s="575"/>
      <c r="B161" s="337"/>
      <c r="C161" s="337"/>
      <c r="D161" s="337"/>
      <c r="E161" s="337"/>
      <c r="F161" s="337"/>
      <c r="G161" s="337"/>
      <c r="H161" s="1292"/>
      <c r="I161" s="1292"/>
      <c r="J161" s="1292"/>
      <c r="K161" s="186"/>
      <c r="L161" s="337"/>
      <c r="M161" s="337"/>
      <c r="N161" s="337"/>
      <c r="O161" s="337"/>
      <c r="P161" s="337"/>
      <c r="Q161" s="337"/>
    </row>
    <row r="162">
      <c r="A162" s="575"/>
      <c r="B162" s="337"/>
      <c r="C162" s="337"/>
      <c r="D162" s="337"/>
      <c r="E162" s="337"/>
      <c r="F162" s="337"/>
      <c r="G162" s="337"/>
      <c r="H162" s="1292"/>
      <c r="I162" s="1292"/>
      <c r="J162" s="1292"/>
      <c r="K162" s="186"/>
      <c r="L162" s="337"/>
      <c r="M162" s="337"/>
      <c r="N162" s="337"/>
      <c r="O162" s="337"/>
      <c r="P162" s="337"/>
      <c r="Q162" s="337"/>
    </row>
    <row r="163">
      <c r="A163" s="575"/>
      <c r="B163" s="337"/>
      <c r="C163" s="337"/>
      <c r="D163" s="337"/>
      <c r="E163" s="337"/>
      <c r="F163" s="337"/>
      <c r="G163" s="337"/>
      <c r="H163" s="1292"/>
      <c r="I163" s="1292"/>
      <c r="J163" s="1292"/>
      <c r="K163" s="186"/>
      <c r="L163" s="337"/>
      <c r="M163" s="337"/>
      <c r="N163" s="337"/>
      <c r="O163" s="337"/>
      <c r="P163" s="337"/>
      <c r="Q163" s="337"/>
    </row>
    <row r="164">
      <c r="A164" s="575"/>
      <c r="B164" s="337"/>
      <c r="C164" s="337"/>
      <c r="D164" s="337"/>
      <c r="E164" s="337"/>
      <c r="F164" s="337"/>
      <c r="G164" s="337"/>
      <c r="H164" s="1292"/>
      <c r="I164" s="1292"/>
      <c r="J164" s="1292"/>
      <c r="K164" s="186"/>
      <c r="L164" s="337"/>
      <c r="M164" s="337"/>
      <c r="N164" s="337"/>
      <c r="O164" s="337"/>
      <c r="P164" s="337"/>
      <c r="Q164" s="337"/>
    </row>
    <row r="165">
      <c r="A165" s="575"/>
      <c r="B165" s="337"/>
      <c r="C165" s="337"/>
      <c r="D165" s="337"/>
      <c r="E165" s="337"/>
      <c r="F165" s="337"/>
      <c r="G165" s="337"/>
      <c r="H165" s="1292"/>
      <c r="I165" s="1292"/>
      <c r="J165" s="1292"/>
      <c r="K165" s="186"/>
      <c r="L165" s="337"/>
      <c r="M165" s="337"/>
      <c r="N165" s="337"/>
      <c r="O165" s="337"/>
      <c r="P165" s="337"/>
      <c r="Q165" s="337"/>
    </row>
    <row r="166">
      <c r="A166" s="575"/>
      <c r="B166" s="337"/>
      <c r="C166" s="337"/>
      <c r="D166" s="337"/>
      <c r="E166" s="337"/>
      <c r="F166" s="337"/>
      <c r="G166" s="337"/>
      <c r="H166" s="1292"/>
      <c r="I166" s="1292"/>
      <c r="J166" s="1292"/>
      <c r="K166" s="186"/>
      <c r="L166" s="337"/>
      <c r="M166" s="337"/>
      <c r="N166" s="337"/>
      <c r="O166" s="337"/>
      <c r="P166" s="337"/>
      <c r="Q166" s="337"/>
    </row>
    <row r="167">
      <c r="A167" s="575"/>
      <c r="B167" s="337"/>
      <c r="C167" s="337"/>
      <c r="D167" s="337"/>
      <c r="E167" s="337"/>
      <c r="F167" s="337"/>
      <c r="G167" s="337"/>
      <c r="H167" s="1292"/>
      <c r="I167" s="1292"/>
      <c r="J167" s="1292"/>
      <c r="K167" s="186"/>
      <c r="L167" s="337"/>
      <c r="M167" s="337"/>
      <c r="N167" s="337"/>
      <c r="O167" s="337"/>
      <c r="P167" s="337"/>
      <c r="Q167" s="337"/>
    </row>
    <row r="168">
      <c r="A168" s="575"/>
      <c r="B168" s="337"/>
      <c r="C168" s="337"/>
      <c r="D168" s="337"/>
      <c r="E168" s="337"/>
      <c r="F168" s="337"/>
      <c r="G168" s="337"/>
      <c r="H168" s="1292"/>
      <c r="I168" s="1292"/>
      <c r="J168" s="1292"/>
      <c r="K168" s="186"/>
      <c r="L168" s="337"/>
      <c r="M168" s="337"/>
      <c r="N168" s="337"/>
      <c r="O168" s="337"/>
      <c r="P168" s="337"/>
      <c r="Q168" s="337"/>
    </row>
    <row r="169">
      <c r="A169" s="575"/>
      <c r="B169" s="337"/>
      <c r="C169" s="337"/>
      <c r="D169" s="337"/>
      <c r="E169" s="337"/>
      <c r="F169" s="337"/>
      <c r="G169" s="337"/>
      <c r="H169" s="1292"/>
      <c r="I169" s="1292"/>
      <c r="J169" s="1292"/>
      <c r="K169" s="186"/>
      <c r="L169" s="337"/>
      <c r="M169" s="337"/>
      <c r="N169" s="337"/>
      <c r="O169" s="337"/>
      <c r="P169" s="337"/>
      <c r="Q169" s="337"/>
    </row>
    <row r="170">
      <c r="A170" s="575"/>
      <c r="B170" s="337"/>
      <c r="C170" s="337"/>
      <c r="D170" s="337"/>
      <c r="E170" s="337"/>
      <c r="F170" s="337"/>
      <c r="G170" s="337"/>
      <c r="H170" s="1292"/>
      <c r="I170" s="1292"/>
      <c r="J170" s="1292"/>
      <c r="K170" s="186"/>
      <c r="L170" s="337"/>
      <c r="M170" s="337"/>
      <c r="N170" s="337"/>
      <c r="O170" s="337"/>
      <c r="P170" s="337"/>
      <c r="Q170" s="337"/>
    </row>
    <row r="171">
      <c r="A171" s="575"/>
      <c r="B171" s="337"/>
      <c r="C171" s="337"/>
      <c r="D171" s="337"/>
      <c r="E171" s="337"/>
      <c r="F171" s="337"/>
      <c r="G171" s="337"/>
      <c r="H171" s="1292"/>
      <c r="I171" s="1292"/>
      <c r="J171" s="1292"/>
      <c r="K171" s="186"/>
      <c r="L171" s="337"/>
      <c r="M171" s="337"/>
      <c r="N171" s="337"/>
      <c r="O171" s="337"/>
      <c r="P171" s="337"/>
      <c r="Q171" s="337"/>
    </row>
    <row r="172">
      <c r="A172" s="575"/>
      <c r="B172" s="337"/>
      <c r="C172" s="337"/>
      <c r="D172" s="337"/>
      <c r="E172" s="337"/>
      <c r="F172" s="337"/>
      <c r="G172" s="337"/>
      <c r="H172" s="1292"/>
      <c r="I172" s="1292"/>
      <c r="J172" s="1292"/>
      <c r="K172" s="186"/>
      <c r="L172" s="337"/>
      <c r="M172" s="337"/>
      <c r="N172" s="337"/>
      <c r="O172" s="337"/>
      <c r="P172" s="337"/>
      <c r="Q172" s="337"/>
    </row>
    <row r="173">
      <c r="A173" s="575"/>
      <c r="B173" s="337"/>
      <c r="C173" s="337"/>
      <c r="D173" s="337"/>
      <c r="E173" s="337"/>
      <c r="F173" s="337"/>
      <c r="G173" s="337"/>
      <c r="H173" s="1292"/>
      <c r="I173" s="1292"/>
      <c r="J173" s="1292"/>
      <c r="K173" s="186"/>
      <c r="L173" s="337"/>
      <c r="M173" s="337"/>
      <c r="N173" s="337"/>
      <c r="O173" s="337"/>
      <c r="P173" s="337"/>
      <c r="Q173" s="337"/>
    </row>
    <row r="174">
      <c r="A174" s="575"/>
      <c r="B174" s="337"/>
      <c r="C174" s="337"/>
      <c r="D174" s="337"/>
      <c r="E174" s="337"/>
      <c r="F174" s="337"/>
      <c r="G174" s="337"/>
      <c r="H174" s="1292"/>
      <c r="I174" s="1292"/>
      <c r="J174" s="1292"/>
      <c r="K174" s="186"/>
      <c r="L174" s="337"/>
      <c r="M174" s="337"/>
      <c r="N174" s="337"/>
      <c r="O174" s="337"/>
      <c r="P174" s="337"/>
      <c r="Q174" s="337"/>
    </row>
    <row r="175">
      <c r="A175" s="575"/>
      <c r="B175" s="337"/>
      <c r="C175" s="337"/>
      <c r="D175" s="337"/>
      <c r="E175" s="337"/>
      <c r="F175" s="337"/>
      <c r="G175" s="337"/>
      <c r="H175" s="1292"/>
      <c r="I175" s="1292"/>
      <c r="J175" s="1292"/>
      <c r="K175" s="186"/>
      <c r="L175" s="337"/>
      <c r="M175" s="337"/>
      <c r="N175" s="337"/>
      <c r="O175" s="337"/>
      <c r="P175" s="337"/>
      <c r="Q175" s="337"/>
    </row>
    <row r="176">
      <c r="A176" s="575"/>
      <c r="B176" s="337"/>
      <c r="C176" s="337"/>
      <c r="D176" s="337"/>
      <c r="E176" s="337"/>
      <c r="F176" s="337"/>
      <c r="G176" s="337"/>
      <c r="H176" s="1292"/>
      <c r="I176" s="1292"/>
      <c r="J176" s="1292"/>
      <c r="K176" s="186"/>
      <c r="L176" s="337"/>
      <c r="M176" s="337"/>
      <c r="N176" s="337"/>
      <c r="O176" s="337"/>
      <c r="P176" s="337"/>
      <c r="Q176" s="337"/>
    </row>
    <row r="177">
      <c r="A177" s="575"/>
      <c r="B177" s="337"/>
      <c r="C177" s="337"/>
      <c r="D177" s="337"/>
      <c r="E177" s="337"/>
      <c r="F177" s="337"/>
      <c r="G177" s="337"/>
      <c r="H177" s="1292"/>
      <c r="I177" s="1292"/>
      <c r="J177" s="1292"/>
      <c r="K177" s="186"/>
      <c r="L177" s="337"/>
      <c r="M177" s="337"/>
      <c r="N177" s="337"/>
      <c r="O177" s="337"/>
      <c r="P177" s="337"/>
      <c r="Q177" s="337"/>
    </row>
    <row r="178">
      <c r="A178" s="575"/>
      <c r="B178" s="337"/>
      <c r="C178" s="337"/>
      <c r="D178" s="337"/>
      <c r="E178" s="337"/>
      <c r="F178" s="337"/>
      <c r="G178" s="337"/>
      <c r="H178" s="1292"/>
      <c r="I178" s="1292"/>
      <c r="J178" s="1292"/>
      <c r="K178" s="186"/>
      <c r="L178" s="337"/>
      <c r="M178" s="337"/>
      <c r="N178" s="337"/>
      <c r="O178" s="337"/>
      <c r="P178" s="337"/>
      <c r="Q178" s="337"/>
    </row>
    <row r="179">
      <c r="A179" s="575"/>
      <c r="B179" s="337"/>
      <c r="C179" s="337"/>
      <c r="D179" s="337"/>
      <c r="E179" s="337"/>
      <c r="F179" s="337"/>
      <c r="G179" s="337"/>
      <c r="H179" s="1292"/>
      <c r="I179" s="1292"/>
      <c r="J179" s="1292"/>
      <c r="K179" s="186"/>
      <c r="L179" s="337"/>
      <c r="M179" s="337"/>
      <c r="N179" s="337"/>
      <c r="O179" s="337"/>
      <c r="P179" s="337"/>
      <c r="Q179" s="337"/>
    </row>
    <row r="180">
      <c r="A180" s="575"/>
      <c r="B180" s="337"/>
      <c r="C180" s="337"/>
      <c r="D180" s="337"/>
      <c r="E180" s="337"/>
      <c r="F180" s="337"/>
      <c r="G180" s="337"/>
      <c r="H180" s="1292"/>
      <c r="I180" s="1292"/>
      <c r="J180" s="1292"/>
      <c r="K180" s="186"/>
      <c r="L180" s="337"/>
      <c r="M180" s="337"/>
      <c r="N180" s="337"/>
      <c r="O180" s="337"/>
      <c r="P180" s="337"/>
      <c r="Q180" s="337"/>
    </row>
    <row r="181">
      <c r="A181" s="575"/>
      <c r="B181" s="337"/>
      <c r="C181" s="337"/>
      <c r="D181" s="337"/>
      <c r="E181" s="337"/>
      <c r="F181" s="337"/>
      <c r="G181" s="337"/>
      <c r="H181" s="1292"/>
      <c r="I181" s="1292"/>
      <c r="J181" s="1292"/>
      <c r="K181" s="186"/>
      <c r="L181" s="337"/>
      <c r="M181" s="337"/>
      <c r="N181" s="337"/>
      <c r="O181" s="337"/>
      <c r="P181" s="337"/>
      <c r="Q181" s="337"/>
    </row>
    <row r="182">
      <c r="A182" s="575"/>
      <c r="F182" s="337"/>
      <c r="H182" s="1293"/>
      <c r="I182" s="1293"/>
      <c r="J182" s="1293"/>
      <c r="K182" s="186"/>
    </row>
    <row r="183">
      <c r="A183" s="575"/>
      <c r="F183" s="337"/>
      <c r="H183" s="1293"/>
      <c r="I183" s="1293"/>
      <c r="J183" s="1293"/>
      <c r="K183" s="186"/>
    </row>
    <row r="184">
      <c r="A184" s="575"/>
      <c r="F184" s="337"/>
      <c r="H184" s="1293"/>
      <c r="I184" s="1293"/>
      <c r="J184" s="1293"/>
      <c r="K184" s="186"/>
    </row>
    <row r="185">
      <c r="A185" s="575"/>
      <c r="F185" s="337"/>
      <c r="H185" s="1293"/>
      <c r="I185" s="1293"/>
      <c r="J185" s="1293"/>
      <c r="K185" s="186"/>
    </row>
    <row r="186">
      <c r="A186" s="575"/>
      <c r="F186" s="337"/>
      <c r="H186" s="1293"/>
      <c r="I186" s="1293"/>
      <c r="J186" s="1293"/>
      <c r="K186" s="186"/>
    </row>
    <row r="187">
      <c r="A187" s="575"/>
      <c r="F187" s="337"/>
      <c r="H187" s="1293"/>
      <c r="I187" s="1293"/>
      <c r="J187" s="1293"/>
      <c r="K187" s="186"/>
    </row>
    <row r="188">
      <c r="A188" s="575"/>
      <c r="F188" s="337"/>
      <c r="H188" s="1293"/>
      <c r="I188" s="1293"/>
      <c r="J188" s="1293"/>
      <c r="K188" s="186"/>
    </row>
    <row r="189">
      <c r="A189" s="575"/>
      <c r="F189" s="337"/>
      <c r="H189" s="1293"/>
      <c r="I189" s="1293"/>
      <c r="J189" s="1293"/>
      <c r="K189" s="186"/>
    </row>
    <row r="190">
      <c r="A190" s="575"/>
      <c r="F190" s="337"/>
      <c r="H190" s="1293"/>
      <c r="I190" s="1293"/>
      <c r="J190" s="1293"/>
      <c r="K190" s="186"/>
    </row>
    <row r="191">
      <c r="A191" s="575"/>
      <c r="F191" s="337"/>
      <c r="H191" s="1293"/>
      <c r="I191" s="1293"/>
      <c r="J191" s="1293"/>
      <c r="K191" s="186"/>
    </row>
    <row r="192">
      <c r="A192" s="575"/>
      <c r="F192" s="337"/>
      <c r="H192" s="1293"/>
      <c r="I192" s="1293"/>
      <c r="J192" s="1293"/>
      <c r="K192" s="186"/>
    </row>
    <row r="193">
      <c r="A193" s="575"/>
      <c r="F193" s="337"/>
      <c r="H193" s="1293"/>
      <c r="I193" s="1293"/>
      <c r="J193" s="1293"/>
      <c r="K193" s="186"/>
    </row>
    <row r="194">
      <c r="A194" s="575"/>
      <c r="F194" s="337"/>
      <c r="H194" s="1293"/>
      <c r="I194" s="1293"/>
      <c r="J194" s="1293"/>
      <c r="K194" s="186"/>
    </row>
    <row r="195">
      <c r="A195" s="575"/>
      <c r="F195" s="337"/>
      <c r="H195" s="1293"/>
      <c r="I195" s="1293"/>
      <c r="J195" s="1293"/>
      <c r="K195" s="186"/>
    </row>
    <row r="196">
      <c r="A196" s="575"/>
      <c r="F196" s="337"/>
      <c r="H196" s="1293"/>
      <c r="I196" s="1293"/>
      <c r="J196" s="1293"/>
      <c r="K196" s="186"/>
    </row>
    <row r="197">
      <c r="A197" s="575"/>
      <c r="F197" s="337"/>
      <c r="H197" s="1293"/>
      <c r="I197" s="1293"/>
      <c r="J197" s="1293"/>
      <c r="K197" s="186"/>
    </row>
    <row r="198">
      <c r="A198" s="575"/>
      <c r="F198" s="337"/>
      <c r="H198" s="1293"/>
      <c r="I198" s="1293"/>
      <c r="J198" s="1293"/>
      <c r="K198" s="186"/>
    </row>
    <row r="199">
      <c r="A199" s="575"/>
      <c r="F199" s="337"/>
      <c r="H199" s="1293"/>
      <c r="I199" s="1293"/>
      <c r="J199" s="1293"/>
      <c r="K199" s="186"/>
    </row>
    <row r="200">
      <c r="A200" s="575"/>
      <c r="F200" s="337"/>
      <c r="H200" s="1293"/>
      <c r="I200" s="1293"/>
      <c r="J200" s="1293"/>
      <c r="K200" s="186"/>
    </row>
    <row r="201">
      <c r="A201" s="575"/>
      <c r="F201" s="337"/>
      <c r="H201" s="1293"/>
      <c r="I201" s="1293"/>
      <c r="J201" s="1293"/>
      <c r="K201" s="186"/>
    </row>
    <row r="202">
      <c r="A202" s="575"/>
      <c r="F202" s="337"/>
      <c r="H202" s="1293"/>
      <c r="I202" s="1293"/>
      <c r="J202" s="1293"/>
      <c r="K202" s="186"/>
    </row>
    <row r="203">
      <c r="A203" s="575"/>
      <c r="F203" s="337"/>
      <c r="H203" s="1293"/>
      <c r="I203" s="1293"/>
      <c r="J203" s="1293"/>
      <c r="K203" s="186"/>
    </row>
    <row r="204">
      <c r="A204" s="575"/>
      <c r="F204" s="337"/>
      <c r="H204" s="1293"/>
      <c r="I204" s="1293"/>
      <c r="J204" s="1293"/>
      <c r="K204" s="186"/>
    </row>
    <row r="205">
      <c r="A205" s="575"/>
      <c r="F205" s="337"/>
      <c r="H205" s="1293"/>
      <c r="I205" s="1293"/>
      <c r="J205" s="1293"/>
      <c r="K205" s="186"/>
    </row>
    <row r="206">
      <c r="A206" s="575"/>
      <c r="F206" s="337"/>
      <c r="H206" s="1293"/>
      <c r="I206" s="1293"/>
      <c r="J206" s="1293"/>
      <c r="K206" s="186"/>
    </row>
    <row r="207">
      <c r="A207" s="575"/>
      <c r="F207" s="337"/>
      <c r="H207" s="1293"/>
      <c r="I207" s="1293"/>
      <c r="J207" s="1293"/>
      <c r="K207" s="186"/>
    </row>
    <row r="208">
      <c r="A208" s="575"/>
      <c r="F208" s="337"/>
      <c r="H208" s="1293"/>
      <c r="I208" s="1293"/>
      <c r="J208" s="1293"/>
      <c r="K208" s="186"/>
    </row>
    <row r="209">
      <c r="A209" s="575"/>
      <c r="F209" s="337"/>
      <c r="H209" s="1293"/>
      <c r="I209" s="1293"/>
      <c r="J209" s="1293"/>
      <c r="K209" s="186"/>
    </row>
    <row r="210">
      <c r="A210" s="575"/>
      <c r="F210" s="337"/>
      <c r="H210" s="1293"/>
      <c r="I210" s="1293"/>
      <c r="J210" s="1293"/>
      <c r="K210" s="186"/>
    </row>
    <row r="211">
      <c r="A211" s="575"/>
      <c r="F211" s="337"/>
      <c r="H211" s="1293"/>
      <c r="I211" s="1293"/>
      <c r="J211" s="1293"/>
      <c r="K211" s="186"/>
    </row>
    <row r="212">
      <c r="A212" s="575"/>
      <c r="F212" s="337"/>
      <c r="H212" s="1293"/>
      <c r="I212" s="1293"/>
      <c r="J212" s="1293"/>
      <c r="K212" s="186"/>
    </row>
    <row r="213">
      <c r="A213" s="575"/>
      <c r="F213" s="337"/>
      <c r="H213" s="1293"/>
      <c r="I213" s="1293"/>
      <c r="J213" s="1293"/>
      <c r="K213" s="186"/>
    </row>
    <row r="214">
      <c r="A214" s="575"/>
      <c r="F214" s="337"/>
      <c r="H214" s="1293"/>
      <c r="I214" s="1293"/>
      <c r="J214" s="1293"/>
      <c r="K214" s="186"/>
    </row>
    <row r="215">
      <c r="A215" s="575"/>
      <c r="F215" s="337"/>
      <c r="H215" s="1293"/>
      <c r="I215" s="1293"/>
      <c r="J215" s="1293"/>
      <c r="K215" s="186"/>
    </row>
    <row r="216">
      <c r="A216" s="575"/>
      <c r="F216" s="337"/>
      <c r="H216" s="1293"/>
      <c r="I216" s="1293"/>
      <c r="J216" s="1293"/>
      <c r="K216" s="186"/>
    </row>
    <row r="217">
      <c r="A217" s="575"/>
      <c r="F217" s="337"/>
      <c r="H217" s="1293"/>
      <c r="I217" s="1293"/>
      <c r="J217" s="1293"/>
      <c r="K217" s="186"/>
    </row>
    <row r="218">
      <c r="A218" s="575"/>
      <c r="F218" s="337"/>
      <c r="H218" s="1293"/>
      <c r="I218" s="1293"/>
      <c r="J218" s="1293"/>
      <c r="K218" s="186"/>
    </row>
    <row r="219">
      <c r="A219" s="575"/>
      <c r="F219" s="337"/>
      <c r="H219" s="1293"/>
      <c r="I219" s="1293"/>
      <c r="J219" s="1293"/>
      <c r="K219" s="186"/>
    </row>
    <row r="220">
      <c r="A220" s="575"/>
      <c r="F220" s="337"/>
      <c r="H220" s="1293"/>
      <c r="I220" s="1293"/>
      <c r="J220" s="1293"/>
      <c r="K220" s="186"/>
    </row>
    <row r="221">
      <c r="A221" s="575"/>
      <c r="F221" s="337"/>
      <c r="H221" s="1293"/>
      <c r="I221" s="1293"/>
      <c r="J221" s="1293"/>
      <c r="K221" s="186"/>
    </row>
    <row r="222">
      <c r="A222" s="575"/>
      <c r="F222" s="337"/>
      <c r="H222" s="1293"/>
      <c r="I222" s="1293"/>
      <c r="J222" s="1293"/>
      <c r="K222" s="186"/>
    </row>
    <row r="223">
      <c r="A223" s="575"/>
      <c r="F223" s="337"/>
      <c r="H223" s="1293"/>
      <c r="I223" s="1293"/>
      <c r="J223" s="1293"/>
      <c r="K223" s="186"/>
    </row>
    <row r="224">
      <c r="A224" s="575"/>
      <c r="F224" s="337"/>
      <c r="H224" s="1293"/>
      <c r="I224" s="1293"/>
      <c r="J224" s="1293"/>
      <c r="K224" s="186"/>
    </row>
    <row r="225">
      <c r="A225" s="575"/>
      <c r="F225" s="337"/>
      <c r="H225" s="1293"/>
      <c r="I225" s="1293"/>
      <c r="J225" s="1293"/>
      <c r="K225" s="186"/>
    </row>
    <row r="226">
      <c r="A226" s="575"/>
      <c r="F226" s="337"/>
      <c r="H226" s="1293"/>
      <c r="I226" s="1293"/>
      <c r="J226" s="1293"/>
      <c r="K226" s="186"/>
    </row>
    <row r="227">
      <c r="A227" s="575"/>
      <c r="F227" s="337"/>
      <c r="H227" s="1293"/>
      <c r="I227" s="1293"/>
      <c r="J227" s="1293"/>
      <c r="K227" s="186"/>
    </row>
    <row r="228">
      <c r="A228" s="575"/>
      <c r="F228" s="337"/>
      <c r="H228" s="1293"/>
      <c r="I228" s="1293"/>
      <c r="J228" s="1293"/>
      <c r="K228" s="186"/>
    </row>
    <row r="229">
      <c r="A229" s="575"/>
      <c r="F229" s="337"/>
      <c r="H229" s="1293"/>
      <c r="I229" s="1293"/>
      <c r="J229" s="1293"/>
      <c r="K229" s="186"/>
    </row>
    <row r="230">
      <c r="A230" s="575"/>
      <c r="F230" s="337"/>
      <c r="H230" s="1293"/>
      <c r="I230" s="1293"/>
      <c r="J230" s="1293"/>
      <c r="K230" s="186"/>
    </row>
    <row r="231">
      <c r="A231" s="575"/>
      <c r="F231" s="337"/>
      <c r="H231" s="1293"/>
      <c r="I231" s="1293"/>
      <c r="J231" s="1293"/>
      <c r="K231" s="186"/>
    </row>
    <row r="232">
      <c r="A232" s="575"/>
      <c r="F232" s="337"/>
      <c r="H232" s="1293"/>
      <c r="I232" s="1293"/>
      <c r="J232" s="1293"/>
      <c r="K232" s="186"/>
    </row>
    <row r="233">
      <c r="A233" s="575"/>
      <c r="F233" s="337"/>
      <c r="H233" s="1293"/>
      <c r="I233" s="1293"/>
      <c r="J233" s="1293"/>
      <c r="K233" s="186"/>
    </row>
    <row r="234">
      <c r="A234" s="575"/>
      <c r="F234" s="337"/>
      <c r="H234" s="1293"/>
      <c r="I234" s="1293"/>
      <c r="J234" s="1293"/>
      <c r="K234" s="186"/>
    </row>
    <row r="235">
      <c r="A235" s="575"/>
      <c r="F235" s="337"/>
      <c r="H235" s="1293"/>
      <c r="I235" s="1293"/>
      <c r="J235" s="1293"/>
      <c r="K235" s="186"/>
    </row>
    <row r="236">
      <c r="A236" s="575"/>
      <c r="F236" s="337"/>
      <c r="H236" s="1293"/>
      <c r="I236" s="1293"/>
      <c r="J236" s="1293"/>
      <c r="K236" s="186"/>
    </row>
    <row r="237">
      <c r="A237" s="575"/>
      <c r="F237" s="337"/>
      <c r="H237" s="1293"/>
      <c r="I237" s="1293"/>
      <c r="J237" s="1293"/>
      <c r="K237" s="186"/>
    </row>
    <row r="238">
      <c r="A238" s="575"/>
      <c r="F238" s="337"/>
      <c r="H238" s="1293"/>
      <c r="I238" s="1293"/>
      <c r="J238" s="1293"/>
      <c r="K238" s="186"/>
    </row>
    <row r="239">
      <c r="A239" s="575"/>
      <c r="F239" s="337"/>
      <c r="H239" s="1293"/>
      <c r="I239" s="1293"/>
      <c r="J239" s="1293"/>
      <c r="K239" s="186"/>
    </row>
    <row r="240">
      <c r="A240" s="575"/>
      <c r="F240" s="337"/>
      <c r="H240" s="1293"/>
      <c r="I240" s="1293"/>
      <c r="J240" s="1293"/>
      <c r="K240" s="186"/>
    </row>
    <row r="241">
      <c r="A241" s="575"/>
      <c r="F241" s="337"/>
      <c r="H241" s="1293"/>
      <c r="I241" s="1293"/>
      <c r="J241" s="1293"/>
      <c r="K241" s="186"/>
    </row>
    <row r="242">
      <c r="A242" s="575"/>
      <c r="F242" s="337"/>
      <c r="H242" s="1293"/>
      <c r="I242" s="1293"/>
      <c r="J242" s="1293"/>
      <c r="K242" s="186"/>
    </row>
    <row r="243">
      <c r="A243" s="575"/>
      <c r="F243" s="337"/>
      <c r="H243" s="1293"/>
      <c r="I243" s="1293"/>
      <c r="J243" s="1293"/>
      <c r="K243" s="186"/>
    </row>
    <row r="244">
      <c r="A244" s="575"/>
      <c r="F244" s="337"/>
      <c r="H244" s="1293"/>
      <c r="I244" s="1293"/>
      <c r="J244" s="1293"/>
      <c r="K244" s="186"/>
    </row>
    <row r="245">
      <c r="A245" s="575"/>
      <c r="F245" s="337"/>
      <c r="H245" s="1293"/>
      <c r="I245" s="1293"/>
      <c r="J245" s="1293"/>
      <c r="K245" s="186"/>
    </row>
    <row r="246">
      <c r="A246" s="575"/>
      <c r="F246" s="337"/>
      <c r="H246" s="1293"/>
      <c r="I246" s="1293"/>
      <c r="J246" s="1293"/>
      <c r="K246" s="186"/>
    </row>
    <row r="247">
      <c r="A247" s="575"/>
      <c r="F247" s="337"/>
      <c r="H247" s="1293"/>
      <c r="I247" s="1293"/>
      <c r="J247" s="1293"/>
      <c r="K247" s="186"/>
    </row>
    <row r="248">
      <c r="A248" s="575"/>
      <c r="F248" s="337"/>
      <c r="H248" s="1293"/>
      <c r="I248" s="1293"/>
      <c r="J248" s="1293"/>
      <c r="K248" s="186"/>
    </row>
    <row r="249">
      <c r="A249" s="575"/>
      <c r="F249" s="337"/>
      <c r="H249" s="1293"/>
      <c r="I249" s="1293"/>
      <c r="J249" s="1293"/>
      <c r="K249" s="186"/>
    </row>
    <row r="250">
      <c r="A250" s="575"/>
      <c r="F250" s="337"/>
      <c r="H250" s="1293"/>
      <c r="I250" s="1293"/>
      <c r="J250" s="1293"/>
      <c r="K250" s="186"/>
    </row>
    <row r="251">
      <c r="A251" s="575"/>
      <c r="F251" s="337"/>
      <c r="H251" s="1293"/>
      <c r="I251" s="1293"/>
      <c r="J251" s="1293"/>
      <c r="K251" s="186"/>
    </row>
    <row r="252">
      <c r="A252" s="575"/>
      <c r="F252" s="337"/>
      <c r="H252" s="1293"/>
      <c r="I252" s="1293"/>
      <c r="J252" s="1293"/>
      <c r="K252" s="186"/>
    </row>
    <row r="253">
      <c r="A253" s="575"/>
      <c r="F253" s="337"/>
      <c r="H253" s="1293"/>
      <c r="I253" s="1293"/>
      <c r="J253" s="1293"/>
      <c r="K253" s="186"/>
    </row>
    <row r="254">
      <c r="A254" s="575"/>
      <c r="F254" s="337"/>
      <c r="H254" s="1293"/>
      <c r="I254" s="1293"/>
      <c r="J254" s="1293"/>
      <c r="K254" s="186"/>
    </row>
    <row r="255">
      <c r="A255" s="575"/>
      <c r="F255" s="337"/>
      <c r="H255" s="1293"/>
      <c r="I255" s="1293"/>
      <c r="J255" s="1293"/>
      <c r="K255" s="186"/>
    </row>
    <row r="256">
      <c r="A256" s="575"/>
      <c r="F256" s="337"/>
      <c r="H256" s="1293"/>
      <c r="I256" s="1293"/>
      <c r="J256" s="1293"/>
      <c r="K256" s="186"/>
    </row>
    <row r="257">
      <c r="A257" s="575"/>
      <c r="F257" s="337"/>
      <c r="H257" s="1293"/>
      <c r="I257" s="1293"/>
      <c r="J257" s="1293"/>
      <c r="K257" s="186"/>
    </row>
    <row r="258">
      <c r="A258" s="575"/>
      <c r="F258" s="337"/>
      <c r="H258" s="1293"/>
      <c r="I258" s="1293"/>
      <c r="J258" s="1293"/>
      <c r="K258" s="186"/>
    </row>
    <row r="259">
      <c r="A259" s="575"/>
      <c r="F259" s="337"/>
      <c r="H259" s="1293"/>
      <c r="I259" s="1293"/>
      <c r="J259" s="1293"/>
      <c r="K259" s="186"/>
    </row>
    <row r="260">
      <c r="A260" s="575"/>
      <c r="F260" s="337"/>
      <c r="H260" s="1293"/>
      <c r="I260" s="1293"/>
      <c r="J260" s="1293"/>
      <c r="K260" s="186"/>
    </row>
    <row r="261">
      <c r="A261" s="575"/>
      <c r="F261" s="337"/>
      <c r="H261" s="1293"/>
      <c r="I261" s="1293"/>
      <c r="J261" s="1293"/>
      <c r="K261" s="186"/>
    </row>
    <row r="262">
      <c r="A262" s="575"/>
      <c r="F262" s="337"/>
      <c r="H262" s="1293"/>
      <c r="I262" s="1293"/>
      <c r="J262" s="1293"/>
      <c r="K262" s="186"/>
    </row>
    <row r="263">
      <c r="A263" s="575"/>
      <c r="F263" s="337"/>
      <c r="H263" s="1293"/>
      <c r="I263" s="1293"/>
      <c r="J263" s="1293"/>
      <c r="K263" s="186"/>
    </row>
    <row r="264">
      <c r="A264" s="575"/>
      <c r="F264" s="337"/>
      <c r="H264" s="1293"/>
      <c r="I264" s="1293"/>
      <c r="J264" s="1293"/>
      <c r="K264" s="186"/>
    </row>
    <row r="265">
      <c r="A265" s="575"/>
      <c r="F265" s="337"/>
      <c r="H265" s="1293"/>
      <c r="I265" s="1293"/>
      <c r="J265" s="1293"/>
      <c r="K265" s="186"/>
    </row>
    <row r="266">
      <c r="A266" s="575"/>
      <c r="F266" s="337"/>
      <c r="H266" s="1293"/>
      <c r="I266" s="1293"/>
      <c r="J266" s="1293"/>
      <c r="K266" s="186"/>
    </row>
    <row r="267">
      <c r="A267" s="575"/>
      <c r="F267" s="337"/>
      <c r="H267" s="1293"/>
      <c r="I267" s="1293"/>
      <c r="J267" s="1293"/>
      <c r="K267" s="186"/>
    </row>
    <row r="268">
      <c r="A268" s="575"/>
      <c r="F268" s="337"/>
      <c r="H268" s="1293"/>
      <c r="I268" s="1293"/>
      <c r="J268" s="1293"/>
      <c r="K268" s="186"/>
    </row>
    <row r="269">
      <c r="A269" s="575"/>
      <c r="F269" s="337"/>
      <c r="H269" s="1293"/>
      <c r="I269" s="1293"/>
      <c r="J269" s="1293"/>
      <c r="K269" s="186"/>
    </row>
    <row r="270">
      <c r="A270" s="575"/>
      <c r="F270" s="337"/>
      <c r="H270" s="1293"/>
      <c r="I270" s="1293"/>
      <c r="J270" s="1293"/>
      <c r="K270" s="186"/>
    </row>
    <row r="271">
      <c r="A271" s="575"/>
      <c r="F271" s="337"/>
      <c r="H271" s="1293"/>
      <c r="I271" s="1293"/>
      <c r="J271" s="1293"/>
      <c r="K271" s="186"/>
    </row>
    <row r="272">
      <c r="A272" s="575"/>
      <c r="F272" s="337"/>
      <c r="H272" s="1293"/>
      <c r="I272" s="1293"/>
      <c r="J272" s="1293"/>
      <c r="K272" s="186"/>
    </row>
    <row r="273">
      <c r="A273" s="575"/>
      <c r="F273" s="337"/>
      <c r="H273" s="1293"/>
      <c r="I273" s="1293"/>
      <c r="J273" s="1293"/>
      <c r="K273" s="186"/>
    </row>
    <row r="274">
      <c r="A274" s="575"/>
      <c r="F274" s="337"/>
      <c r="H274" s="1293"/>
      <c r="I274" s="1293"/>
      <c r="J274" s="1293"/>
      <c r="K274" s="186"/>
    </row>
    <row r="275">
      <c r="A275" s="575"/>
      <c r="F275" s="337"/>
      <c r="H275" s="1293"/>
      <c r="I275" s="1293"/>
      <c r="J275" s="1293"/>
      <c r="K275" s="186"/>
    </row>
    <row r="276">
      <c r="A276" s="575"/>
      <c r="F276" s="337"/>
      <c r="H276" s="1293"/>
      <c r="I276" s="1293"/>
      <c r="J276" s="1293"/>
      <c r="K276" s="186"/>
    </row>
    <row r="277">
      <c r="A277" s="575"/>
      <c r="F277" s="337"/>
      <c r="H277" s="1293"/>
      <c r="I277" s="1293"/>
      <c r="J277" s="1293"/>
      <c r="K277" s="186"/>
    </row>
    <row r="278">
      <c r="A278" s="575"/>
      <c r="F278" s="337"/>
      <c r="H278" s="1293"/>
      <c r="I278" s="1293"/>
      <c r="J278" s="1293"/>
      <c r="K278" s="186"/>
    </row>
    <row r="279">
      <c r="A279" s="575"/>
      <c r="F279" s="337"/>
      <c r="H279" s="1293"/>
      <c r="I279" s="1293"/>
      <c r="J279" s="1293"/>
      <c r="K279" s="186"/>
    </row>
    <row r="280">
      <c r="A280" s="575"/>
      <c r="F280" s="337"/>
      <c r="H280" s="1293"/>
      <c r="I280" s="1293"/>
      <c r="J280" s="1293"/>
      <c r="K280" s="186"/>
    </row>
    <row r="281">
      <c r="A281" s="575"/>
      <c r="F281" s="337"/>
      <c r="H281" s="1293"/>
      <c r="I281" s="1293"/>
      <c r="J281" s="1293"/>
      <c r="K281" s="186"/>
    </row>
    <row r="282">
      <c r="A282" s="575"/>
      <c r="F282" s="337"/>
      <c r="H282" s="1293"/>
      <c r="I282" s="1293"/>
      <c r="J282" s="1293"/>
      <c r="K282" s="186"/>
    </row>
    <row r="283">
      <c r="A283" s="575"/>
      <c r="F283" s="337"/>
      <c r="H283" s="1293"/>
      <c r="I283" s="1293"/>
      <c r="J283" s="1293"/>
      <c r="K283" s="186"/>
    </row>
    <row r="284">
      <c r="A284" s="575"/>
      <c r="F284" s="337"/>
      <c r="H284" s="1293"/>
      <c r="I284" s="1293"/>
      <c r="J284" s="1293"/>
      <c r="K284" s="186"/>
    </row>
    <row r="285">
      <c r="A285" s="575"/>
      <c r="F285" s="337"/>
      <c r="H285" s="1293"/>
      <c r="I285" s="1293"/>
      <c r="J285" s="1293"/>
      <c r="K285" s="186"/>
    </row>
    <row r="286">
      <c r="A286" s="575"/>
      <c r="F286" s="337"/>
      <c r="H286" s="1293"/>
      <c r="I286" s="1293"/>
      <c r="J286" s="1293"/>
      <c r="K286" s="186"/>
    </row>
    <row r="287">
      <c r="A287" s="575"/>
      <c r="F287" s="337"/>
      <c r="H287" s="1293"/>
      <c r="I287" s="1293"/>
      <c r="J287" s="1293"/>
      <c r="K287" s="186"/>
    </row>
    <row r="288">
      <c r="A288" s="575"/>
      <c r="F288" s="337"/>
      <c r="H288" s="1293"/>
      <c r="I288" s="1293"/>
      <c r="J288" s="1293"/>
      <c r="K288" s="186"/>
    </row>
    <row r="289">
      <c r="A289" s="575"/>
      <c r="F289" s="337"/>
      <c r="H289" s="1293"/>
      <c r="I289" s="1293"/>
      <c r="J289" s="1293"/>
      <c r="K289" s="186"/>
    </row>
    <row r="290">
      <c r="A290" s="575"/>
      <c r="F290" s="337"/>
      <c r="H290" s="1293"/>
      <c r="I290" s="1293"/>
      <c r="J290" s="1293"/>
      <c r="K290" s="186"/>
    </row>
    <row r="291">
      <c r="A291" s="575"/>
      <c r="F291" s="337"/>
      <c r="H291" s="1293"/>
      <c r="I291" s="1293"/>
      <c r="J291" s="1293"/>
      <c r="K291" s="186"/>
    </row>
    <row r="292">
      <c r="A292" s="575"/>
      <c r="F292" s="337"/>
      <c r="H292" s="1293"/>
      <c r="I292" s="1293"/>
      <c r="J292" s="1293"/>
      <c r="K292" s="186"/>
    </row>
    <row r="293">
      <c r="A293" s="575"/>
      <c r="F293" s="337"/>
      <c r="H293" s="1293"/>
      <c r="I293" s="1293"/>
      <c r="J293" s="1293"/>
      <c r="K293" s="186"/>
    </row>
    <row r="294">
      <c r="A294" s="575"/>
      <c r="F294" s="337"/>
      <c r="H294" s="1293"/>
      <c r="I294" s="1293"/>
      <c r="J294" s="1293"/>
      <c r="K294" s="186"/>
    </row>
    <row r="295">
      <c r="A295" s="575"/>
      <c r="F295" s="337"/>
      <c r="H295" s="1293"/>
      <c r="I295" s="1293"/>
      <c r="J295" s="1293"/>
      <c r="K295" s="186"/>
    </row>
    <row r="296">
      <c r="A296" s="575"/>
      <c r="F296" s="337"/>
      <c r="H296" s="1293"/>
      <c r="I296" s="1293"/>
      <c r="J296" s="1293"/>
      <c r="K296" s="186"/>
    </row>
    <row r="297">
      <c r="A297" s="575"/>
      <c r="F297" s="337"/>
      <c r="H297" s="1293"/>
      <c r="I297" s="1293"/>
      <c r="J297" s="1293"/>
      <c r="K297" s="186"/>
    </row>
    <row r="298">
      <c r="A298" s="575"/>
      <c r="F298" s="337"/>
      <c r="H298" s="1293"/>
      <c r="I298" s="1293"/>
      <c r="J298" s="1293"/>
      <c r="K298" s="186"/>
    </row>
    <row r="299">
      <c r="A299" s="575"/>
      <c r="F299" s="337"/>
      <c r="H299" s="1293"/>
      <c r="I299" s="1293"/>
      <c r="J299" s="1293"/>
      <c r="K299" s="186"/>
    </row>
    <row r="300">
      <c r="A300" s="575"/>
      <c r="F300" s="337"/>
      <c r="H300" s="1293"/>
      <c r="I300" s="1293"/>
      <c r="J300" s="1293"/>
      <c r="K300" s="186"/>
    </row>
    <row r="301">
      <c r="A301" s="575"/>
      <c r="F301" s="337"/>
      <c r="H301" s="1293"/>
      <c r="I301" s="1293"/>
      <c r="J301" s="1293"/>
      <c r="K301" s="186"/>
    </row>
    <row r="302">
      <c r="A302" s="575"/>
      <c r="F302" s="337"/>
      <c r="H302" s="1293"/>
      <c r="I302" s="1293"/>
      <c r="J302" s="1293"/>
      <c r="K302" s="186"/>
    </row>
    <row r="303">
      <c r="A303" s="575"/>
      <c r="F303" s="337"/>
      <c r="H303" s="1293"/>
      <c r="I303" s="1293"/>
      <c r="J303" s="1293"/>
      <c r="K303" s="186"/>
    </row>
    <row r="304">
      <c r="A304" s="575"/>
      <c r="F304" s="337"/>
      <c r="H304" s="1293"/>
      <c r="I304" s="1293"/>
      <c r="J304" s="1293"/>
      <c r="K304" s="186"/>
    </row>
    <row r="305">
      <c r="A305" s="575"/>
      <c r="F305" s="337"/>
      <c r="H305" s="1293"/>
      <c r="I305" s="1293"/>
      <c r="J305" s="1293"/>
      <c r="K305" s="186"/>
    </row>
    <row r="306">
      <c r="A306" s="575"/>
      <c r="F306" s="337"/>
      <c r="H306" s="1293"/>
      <c r="I306" s="1293"/>
      <c r="J306" s="1293"/>
      <c r="K306" s="186"/>
    </row>
    <row r="307">
      <c r="A307" s="575"/>
      <c r="F307" s="337"/>
      <c r="H307" s="1293"/>
      <c r="I307" s="1293"/>
      <c r="J307" s="1293"/>
      <c r="K307" s="186"/>
    </row>
    <row r="308">
      <c r="A308" s="575"/>
      <c r="F308" s="337"/>
      <c r="H308" s="1293"/>
      <c r="I308" s="1293"/>
      <c r="J308" s="1293"/>
      <c r="K308" s="186"/>
    </row>
    <row r="309">
      <c r="A309" s="575"/>
      <c r="F309" s="337"/>
      <c r="H309" s="1293"/>
      <c r="I309" s="1293"/>
      <c r="J309" s="1293"/>
      <c r="K309" s="186"/>
    </row>
    <row r="310">
      <c r="A310" s="575"/>
      <c r="F310" s="337"/>
      <c r="H310" s="1293"/>
      <c r="I310" s="1293"/>
      <c r="J310" s="1293"/>
      <c r="K310" s="186"/>
    </row>
    <row r="311">
      <c r="A311" s="575"/>
      <c r="F311" s="337"/>
      <c r="H311" s="1293"/>
      <c r="I311" s="1293"/>
      <c r="J311" s="1293"/>
      <c r="K311" s="186"/>
    </row>
    <row r="312">
      <c r="A312" s="575"/>
      <c r="F312" s="337"/>
      <c r="H312" s="1293"/>
      <c r="I312" s="1293"/>
      <c r="J312" s="1293"/>
      <c r="K312" s="186"/>
    </row>
    <row r="313">
      <c r="A313" s="575"/>
      <c r="F313" s="337"/>
      <c r="H313" s="1293"/>
      <c r="I313" s="1293"/>
      <c r="J313" s="1293"/>
      <c r="K313" s="186"/>
    </row>
    <row r="314">
      <c r="A314" s="575"/>
      <c r="F314" s="337"/>
      <c r="H314" s="1293"/>
      <c r="I314" s="1293"/>
      <c r="J314" s="1293"/>
      <c r="K314" s="186"/>
    </row>
    <row r="315">
      <c r="A315" s="575"/>
      <c r="F315" s="337"/>
      <c r="H315" s="1293"/>
      <c r="I315" s="1293"/>
      <c r="J315" s="1293"/>
      <c r="K315" s="186"/>
    </row>
    <row r="316">
      <c r="A316" s="575"/>
      <c r="F316" s="337"/>
      <c r="H316" s="1293"/>
      <c r="I316" s="1293"/>
      <c r="J316" s="1293"/>
      <c r="K316" s="186"/>
    </row>
    <row r="317">
      <c r="A317" s="575"/>
      <c r="F317" s="337"/>
      <c r="H317" s="1293"/>
      <c r="I317" s="1293"/>
      <c r="J317" s="1293"/>
      <c r="K317" s="186"/>
    </row>
    <row r="318">
      <c r="A318" s="575"/>
      <c r="F318" s="337"/>
      <c r="H318" s="1293"/>
      <c r="I318" s="1293"/>
      <c r="J318" s="1293"/>
      <c r="K318" s="186"/>
    </row>
    <row r="319">
      <c r="A319" s="575"/>
      <c r="F319" s="337"/>
      <c r="H319" s="1293"/>
      <c r="I319" s="1293"/>
      <c r="J319" s="1293"/>
      <c r="K319" s="186"/>
    </row>
    <row r="320">
      <c r="A320" s="575"/>
      <c r="F320" s="337"/>
      <c r="H320" s="1293"/>
      <c r="I320" s="1293"/>
      <c r="J320" s="1293"/>
      <c r="K320" s="186"/>
    </row>
    <row r="321">
      <c r="A321" s="575"/>
      <c r="F321" s="337"/>
      <c r="H321" s="1293"/>
      <c r="I321" s="1293"/>
      <c r="J321" s="1293"/>
      <c r="K321" s="186"/>
    </row>
    <row r="322">
      <c r="A322" s="575"/>
      <c r="F322" s="337"/>
      <c r="H322" s="1293"/>
      <c r="I322" s="1293"/>
      <c r="J322" s="1293"/>
      <c r="K322" s="186"/>
    </row>
    <row r="323">
      <c r="A323" s="575"/>
      <c r="F323" s="337"/>
      <c r="H323" s="1293"/>
      <c r="I323" s="1293"/>
      <c r="J323" s="1293"/>
      <c r="K323" s="186"/>
    </row>
    <row r="324">
      <c r="A324" s="575"/>
      <c r="F324" s="337"/>
      <c r="H324" s="1293"/>
      <c r="I324" s="1293"/>
      <c r="J324" s="1293"/>
      <c r="K324" s="186"/>
    </row>
    <row r="325">
      <c r="A325" s="575"/>
      <c r="F325" s="337"/>
      <c r="H325" s="1293"/>
      <c r="I325" s="1293"/>
      <c r="J325" s="1293"/>
      <c r="K325" s="186"/>
    </row>
    <row r="326">
      <c r="A326" s="575"/>
      <c r="F326" s="337"/>
      <c r="H326" s="1293"/>
      <c r="I326" s="1293"/>
      <c r="J326" s="1293"/>
      <c r="K326" s="186"/>
    </row>
    <row r="327">
      <c r="A327" s="575"/>
      <c r="F327" s="337"/>
      <c r="H327" s="1293"/>
      <c r="I327" s="1293"/>
      <c r="J327" s="1293"/>
      <c r="K327" s="186"/>
    </row>
    <row r="328">
      <c r="A328" s="575"/>
      <c r="F328" s="337"/>
      <c r="H328" s="1293"/>
      <c r="I328" s="1293"/>
      <c r="J328" s="1293"/>
      <c r="K328" s="186"/>
    </row>
    <row r="329">
      <c r="A329" s="575"/>
      <c r="F329" s="337"/>
      <c r="H329" s="1293"/>
      <c r="I329" s="1293"/>
      <c r="J329" s="1293"/>
      <c r="K329" s="186"/>
    </row>
    <row r="330">
      <c r="A330" s="575"/>
      <c r="F330" s="337"/>
      <c r="H330" s="1293"/>
      <c r="I330" s="1293"/>
      <c r="J330" s="1293"/>
      <c r="K330" s="186"/>
    </row>
    <row r="331">
      <c r="A331" s="575"/>
      <c r="F331" s="337"/>
      <c r="H331" s="1293"/>
      <c r="I331" s="1293"/>
      <c r="J331" s="1293"/>
      <c r="K331" s="186"/>
    </row>
    <row r="332">
      <c r="A332" s="575"/>
      <c r="F332" s="337"/>
      <c r="H332" s="1293"/>
      <c r="I332" s="1293"/>
      <c r="J332" s="1293"/>
      <c r="K332" s="186"/>
    </row>
    <row r="333">
      <c r="A333" s="575"/>
      <c r="F333" s="337"/>
      <c r="H333" s="1293"/>
      <c r="I333" s="1293"/>
      <c r="J333" s="1293"/>
      <c r="K333" s="186"/>
    </row>
    <row r="334">
      <c r="A334" s="575"/>
      <c r="F334" s="337"/>
      <c r="H334" s="1293"/>
      <c r="I334" s="1293"/>
      <c r="J334" s="1293"/>
      <c r="K334" s="186"/>
    </row>
    <row r="335">
      <c r="A335" s="575"/>
      <c r="F335" s="337"/>
      <c r="H335" s="1293"/>
      <c r="I335" s="1293"/>
      <c r="J335" s="1293"/>
      <c r="K335" s="186"/>
    </row>
    <row r="336">
      <c r="A336" s="575"/>
      <c r="F336" s="337"/>
      <c r="H336" s="1293"/>
      <c r="I336" s="1293"/>
      <c r="J336" s="1293"/>
      <c r="K336" s="186"/>
    </row>
    <row r="337">
      <c r="A337" s="575"/>
      <c r="F337" s="337"/>
      <c r="H337" s="1293"/>
      <c r="I337" s="1293"/>
      <c r="J337" s="1293"/>
      <c r="K337" s="186"/>
    </row>
    <row r="338">
      <c r="A338" s="575"/>
      <c r="F338" s="337"/>
      <c r="H338" s="1293"/>
      <c r="I338" s="1293"/>
      <c r="J338" s="1293"/>
      <c r="K338" s="186"/>
    </row>
    <row r="339">
      <c r="A339" s="575"/>
      <c r="F339" s="337"/>
      <c r="H339" s="1293"/>
      <c r="I339" s="1293"/>
      <c r="J339" s="1293"/>
      <c r="K339" s="186"/>
    </row>
    <row r="340">
      <c r="A340" s="575"/>
      <c r="F340" s="337"/>
      <c r="H340" s="1293"/>
      <c r="I340" s="1293"/>
      <c r="J340" s="1293"/>
      <c r="K340" s="186"/>
    </row>
    <row r="341">
      <c r="A341" s="575"/>
      <c r="F341" s="337"/>
      <c r="H341" s="1293"/>
      <c r="I341" s="1293"/>
      <c r="J341" s="1293"/>
      <c r="K341" s="186"/>
    </row>
    <row r="342">
      <c r="A342" s="575"/>
      <c r="F342" s="337"/>
      <c r="H342" s="1293"/>
      <c r="I342" s="1293"/>
      <c r="J342" s="1293"/>
      <c r="K342" s="186"/>
    </row>
    <row r="343">
      <c r="A343" s="575"/>
      <c r="F343" s="337"/>
      <c r="H343" s="1293"/>
      <c r="I343" s="1293"/>
      <c r="J343" s="1293"/>
      <c r="K343" s="186"/>
    </row>
    <row r="344">
      <c r="A344" s="575"/>
      <c r="F344" s="337"/>
      <c r="H344" s="1293"/>
      <c r="I344" s="1293"/>
      <c r="J344" s="1293"/>
      <c r="K344" s="186"/>
    </row>
    <row r="345">
      <c r="A345" s="575"/>
      <c r="F345" s="337"/>
      <c r="H345" s="1293"/>
      <c r="I345" s="1293"/>
      <c r="J345" s="1293"/>
      <c r="K345" s="186"/>
    </row>
    <row r="346">
      <c r="A346" s="575"/>
      <c r="F346" s="337"/>
      <c r="H346" s="1293"/>
      <c r="I346" s="1293"/>
      <c r="J346" s="1293"/>
      <c r="K346" s="186"/>
    </row>
    <row r="347">
      <c r="A347" s="575"/>
      <c r="F347" s="337"/>
      <c r="H347" s="1293"/>
      <c r="I347" s="1293"/>
      <c r="J347" s="1293"/>
      <c r="K347" s="186"/>
    </row>
    <row r="348">
      <c r="A348" s="575"/>
      <c r="F348" s="337"/>
      <c r="H348" s="1293"/>
      <c r="I348" s="1293"/>
      <c r="J348" s="1293"/>
      <c r="K348" s="186"/>
    </row>
    <row r="349">
      <c r="A349" s="575"/>
      <c r="F349" s="337"/>
      <c r="H349" s="1293"/>
      <c r="I349" s="1293"/>
      <c r="J349" s="1293"/>
      <c r="K349" s="186"/>
    </row>
    <row r="350">
      <c r="A350" s="575"/>
      <c r="F350" s="337"/>
      <c r="H350" s="1293"/>
      <c r="I350" s="1293"/>
      <c r="J350" s="1293"/>
      <c r="K350" s="186"/>
    </row>
    <row r="351">
      <c r="A351" s="575"/>
      <c r="F351" s="337"/>
      <c r="H351" s="1293"/>
      <c r="I351" s="1293"/>
      <c r="J351" s="1293"/>
      <c r="K351" s="186"/>
    </row>
    <row r="352">
      <c r="A352" s="575"/>
      <c r="F352" s="337"/>
      <c r="H352" s="1293"/>
      <c r="I352" s="1293"/>
      <c r="J352" s="1293"/>
      <c r="K352" s="186"/>
    </row>
    <row r="353">
      <c r="A353" s="575"/>
      <c r="F353" s="337"/>
      <c r="H353" s="1293"/>
      <c r="I353" s="1293"/>
      <c r="J353" s="1293"/>
      <c r="K353" s="186"/>
    </row>
    <row r="354">
      <c r="A354" s="575"/>
      <c r="F354" s="337"/>
      <c r="H354" s="1293"/>
      <c r="I354" s="1293"/>
      <c r="J354" s="1293"/>
      <c r="K354" s="186"/>
    </row>
    <row r="355">
      <c r="A355" s="575"/>
      <c r="F355" s="337"/>
      <c r="H355" s="1293"/>
      <c r="I355" s="1293"/>
      <c r="J355" s="1293"/>
      <c r="K355" s="186"/>
    </row>
    <row r="356">
      <c r="A356" s="575"/>
      <c r="F356" s="337"/>
      <c r="H356" s="1293"/>
      <c r="I356" s="1293"/>
      <c r="J356" s="1293"/>
      <c r="K356" s="186"/>
    </row>
    <row r="357">
      <c r="A357" s="575"/>
      <c r="F357" s="337"/>
      <c r="H357" s="1293"/>
      <c r="I357" s="1293"/>
      <c r="J357" s="1293"/>
      <c r="K357" s="186"/>
    </row>
    <row r="358">
      <c r="A358" s="575"/>
      <c r="F358" s="337"/>
      <c r="H358" s="1293"/>
      <c r="I358" s="1293"/>
      <c r="J358" s="1293"/>
      <c r="K358" s="186"/>
    </row>
    <row r="359">
      <c r="A359" s="575"/>
      <c r="F359" s="337"/>
      <c r="H359" s="1293"/>
      <c r="I359" s="1293"/>
      <c r="J359" s="1293"/>
      <c r="K359" s="186"/>
    </row>
    <row r="360">
      <c r="A360" s="575"/>
      <c r="F360" s="337"/>
      <c r="H360" s="1293"/>
      <c r="I360" s="1293"/>
      <c r="J360" s="1293"/>
      <c r="K360" s="186"/>
    </row>
    <row r="361">
      <c r="A361" s="575"/>
      <c r="F361" s="337"/>
      <c r="H361" s="1293"/>
      <c r="I361" s="1293"/>
      <c r="J361" s="1293"/>
      <c r="K361" s="186"/>
    </row>
    <row r="362">
      <c r="A362" s="575"/>
      <c r="F362" s="337"/>
      <c r="H362" s="1293"/>
      <c r="I362" s="1293"/>
      <c r="J362" s="1293"/>
      <c r="K362" s="186"/>
    </row>
    <row r="363">
      <c r="A363" s="575"/>
      <c r="F363" s="337"/>
      <c r="H363" s="1293"/>
      <c r="I363" s="1293"/>
      <c r="J363" s="1293"/>
      <c r="K363" s="186"/>
    </row>
    <row r="364">
      <c r="A364" s="575"/>
      <c r="F364" s="337"/>
      <c r="H364" s="1293"/>
      <c r="I364" s="1293"/>
      <c r="J364" s="1293"/>
      <c r="K364" s="186"/>
    </row>
    <row r="365">
      <c r="A365" s="575"/>
      <c r="F365" s="337"/>
      <c r="H365" s="1293"/>
      <c r="I365" s="1293"/>
      <c r="J365" s="1293"/>
      <c r="K365" s="186"/>
    </row>
    <row r="366">
      <c r="A366" s="575"/>
      <c r="F366" s="337"/>
      <c r="H366" s="1293"/>
      <c r="I366" s="1293"/>
      <c r="J366" s="1293"/>
      <c r="K366" s="186"/>
    </row>
    <row r="367">
      <c r="A367" s="575"/>
      <c r="F367" s="337"/>
      <c r="H367" s="1293"/>
      <c r="I367" s="1293"/>
      <c r="J367" s="1293"/>
      <c r="K367" s="186"/>
    </row>
    <row r="368">
      <c r="A368" s="575"/>
      <c r="F368" s="337"/>
      <c r="H368" s="1293"/>
      <c r="I368" s="1293"/>
      <c r="J368" s="1293"/>
      <c r="K368" s="186"/>
    </row>
    <row r="369">
      <c r="A369" s="575"/>
      <c r="F369" s="337"/>
      <c r="H369" s="1293"/>
      <c r="I369" s="1293"/>
      <c r="J369" s="1293"/>
      <c r="K369" s="186"/>
    </row>
    <row r="370">
      <c r="A370" s="575"/>
      <c r="F370" s="337"/>
      <c r="H370" s="1293"/>
      <c r="I370" s="1293"/>
      <c r="J370" s="1293"/>
      <c r="K370" s="186"/>
    </row>
    <row r="371">
      <c r="A371" s="575"/>
      <c r="F371" s="337"/>
      <c r="H371" s="1293"/>
      <c r="I371" s="1293"/>
      <c r="J371" s="1293"/>
      <c r="K371" s="186"/>
    </row>
    <row r="372">
      <c r="A372" s="575"/>
      <c r="F372" s="337"/>
      <c r="H372" s="1293"/>
      <c r="I372" s="1293"/>
      <c r="J372" s="1293"/>
      <c r="K372" s="186"/>
    </row>
    <row r="373">
      <c r="A373" s="575"/>
      <c r="F373" s="337"/>
      <c r="H373" s="1293"/>
      <c r="I373" s="1293"/>
      <c r="J373" s="1293"/>
      <c r="K373" s="186"/>
    </row>
    <row r="374">
      <c r="A374" s="575"/>
      <c r="F374" s="337"/>
      <c r="H374" s="1293"/>
      <c r="I374" s="1293"/>
      <c r="J374" s="1293"/>
      <c r="K374" s="186"/>
    </row>
    <row r="375">
      <c r="A375" s="575"/>
      <c r="F375" s="337"/>
      <c r="H375" s="1293"/>
      <c r="I375" s="1293"/>
      <c r="J375" s="1293"/>
      <c r="K375" s="186"/>
    </row>
    <row r="376">
      <c r="A376" s="575"/>
      <c r="F376" s="337"/>
      <c r="H376" s="1293"/>
      <c r="I376" s="1293"/>
      <c r="J376" s="1293"/>
      <c r="K376" s="186"/>
    </row>
    <row r="377">
      <c r="A377" s="575"/>
      <c r="F377" s="337"/>
      <c r="H377" s="1293"/>
      <c r="I377" s="1293"/>
      <c r="J377" s="1293"/>
      <c r="K377" s="186"/>
    </row>
    <row r="378">
      <c r="A378" s="575"/>
      <c r="F378" s="337"/>
      <c r="H378" s="1293"/>
      <c r="I378" s="1293"/>
      <c r="J378" s="1293"/>
      <c r="K378" s="186"/>
    </row>
    <row r="379">
      <c r="A379" s="575"/>
      <c r="F379" s="337"/>
      <c r="H379" s="1293"/>
      <c r="I379" s="1293"/>
      <c r="J379" s="1293"/>
      <c r="K379" s="186"/>
    </row>
    <row r="380">
      <c r="A380" s="575"/>
      <c r="F380" s="337"/>
      <c r="H380" s="1293"/>
      <c r="I380" s="1293"/>
      <c r="J380" s="1293"/>
      <c r="K380" s="186"/>
    </row>
    <row r="381">
      <c r="A381" s="575"/>
      <c r="F381" s="337"/>
      <c r="H381" s="1293"/>
      <c r="I381" s="1293"/>
      <c r="J381" s="1293"/>
      <c r="K381" s="186"/>
    </row>
    <row r="382">
      <c r="A382" s="575"/>
      <c r="F382" s="337"/>
      <c r="H382" s="1293"/>
      <c r="I382" s="1293"/>
      <c r="J382" s="1293"/>
      <c r="K382" s="186"/>
    </row>
    <row r="383">
      <c r="A383" s="575"/>
      <c r="F383" s="337"/>
      <c r="H383" s="1293"/>
      <c r="I383" s="1293"/>
      <c r="J383" s="1293"/>
      <c r="K383" s="186"/>
    </row>
    <row r="384">
      <c r="A384" s="575"/>
      <c r="F384" s="337"/>
      <c r="H384" s="1293"/>
      <c r="I384" s="1293"/>
      <c r="J384" s="1293"/>
      <c r="K384" s="186"/>
    </row>
    <row r="385">
      <c r="A385" s="575"/>
      <c r="F385" s="337"/>
      <c r="H385" s="1293"/>
      <c r="I385" s="1293"/>
      <c r="J385" s="1293"/>
      <c r="K385" s="186"/>
    </row>
    <row r="386">
      <c r="A386" s="575"/>
      <c r="F386" s="337"/>
      <c r="H386" s="1293"/>
      <c r="I386" s="1293"/>
      <c r="J386" s="1293"/>
      <c r="K386" s="186"/>
    </row>
    <row r="387">
      <c r="A387" s="575"/>
      <c r="F387" s="337"/>
      <c r="H387" s="1293"/>
      <c r="I387" s="1293"/>
      <c r="J387" s="1293"/>
      <c r="K387" s="186"/>
    </row>
    <row r="388">
      <c r="A388" s="575"/>
      <c r="F388" s="337"/>
      <c r="H388" s="1293"/>
      <c r="I388" s="1293"/>
      <c r="J388" s="1293"/>
      <c r="K388" s="186"/>
    </row>
    <row r="389">
      <c r="A389" s="575"/>
      <c r="F389" s="337"/>
      <c r="H389" s="1293"/>
      <c r="I389" s="1293"/>
      <c r="J389" s="1293"/>
      <c r="K389" s="186"/>
    </row>
    <row r="390">
      <c r="A390" s="575"/>
      <c r="F390" s="337"/>
      <c r="H390" s="1293"/>
      <c r="I390" s="1293"/>
      <c r="J390" s="1293"/>
      <c r="K390" s="186"/>
    </row>
    <row r="391">
      <c r="A391" s="575"/>
      <c r="F391" s="337"/>
      <c r="H391" s="1293"/>
      <c r="I391" s="1293"/>
      <c r="J391" s="1293"/>
      <c r="K391" s="186"/>
    </row>
    <row r="392">
      <c r="A392" s="575"/>
      <c r="F392" s="337"/>
      <c r="H392" s="1293"/>
      <c r="I392" s="1293"/>
      <c r="J392" s="1293"/>
      <c r="K392" s="186"/>
    </row>
    <row r="393">
      <c r="A393" s="575"/>
      <c r="F393" s="337"/>
      <c r="H393" s="1293"/>
      <c r="I393" s="1293"/>
      <c r="J393" s="1293"/>
      <c r="K393" s="186"/>
    </row>
    <row r="394">
      <c r="A394" s="575"/>
      <c r="F394" s="337"/>
      <c r="H394" s="1293"/>
      <c r="I394" s="1293"/>
      <c r="J394" s="1293"/>
      <c r="K394" s="186"/>
    </row>
    <row r="395">
      <c r="A395" s="575"/>
      <c r="F395" s="337"/>
      <c r="H395" s="1293"/>
      <c r="I395" s="1293"/>
      <c r="J395" s="1293"/>
      <c r="K395" s="186"/>
    </row>
    <row r="396">
      <c r="A396" s="575"/>
      <c r="F396" s="337"/>
      <c r="H396" s="1293"/>
      <c r="I396" s="1293"/>
      <c r="J396" s="1293"/>
      <c r="K396" s="186"/>
    </row>
    <row r="397">
      <c r="A397" s="575"/>
      <c r="F397" s="337"/>
      <c r="H397" s="1293"/>
      <c r="I397" s="1293"/>
      <c r="J397" s="1293"/>
      <c r="K397" s="186"/>
    </row>
    <row r="398">
      <c r="A398" s="575"/>
      <c r="F398" s="337"/>
      <c r="H398" s="1293"/>
      <c r="I398" s="1293"/>
      <c r="J398" s="1293"/>
      <c r="K398" s="186"/>
    </row>
    <row r="399">
      <c r="A399" s="575"/>
      <c r="F399" s="337"/>
      <c r="H399" s="1293"/>
      <c r="I399" s="1293"/>
      <c r="J399" s="1293"/>
      <c r="K399" s="186"/>
    </row>
    <row r="400">
      <c r="A400" s="575"/>
      <c r="F400" s="337"/>
      <c r="H400" s="1293"/>
      <c r="I400" s="1293"/>
      <c r="J400" s="1293"/>
      <c r="K400" s="186"/>
    </row>
    <row r="401">
      <c r="A401" s="575"/>
      <c r="F401" s="337"/>
      <c r="H401" s="1293"/>
      <c r="I401" s="1293"/>
      <c r="J401" s="1293"/>
      <c r="K401" s="186"/>
    </row>
    <row r="402">
      <c r="A402" s="575"/>
      <c r="F402" s="337"/>
      <c r="H402" s="1293"/>
      <c r="I402" s="1293"/>
      <c r="J402" s="1293"/>
      <c r="K402" s="186"/>
    </row>
    <row r="403">
      <c r="A403" s="575"/>
      <c r="F403" s="337"/>
      <c r="H403" s="1293"/>
      <c r="I403" s="1293"/>
      <c r="J403" s="1293"/>
      <c r="K403" s="186"/>
    </row>
    <row r="404">
      <c r="A404" s="575"/>
      <c r="F404" s="337"/>
      <c r="H404" s="1293"/>
      <c r="I404" s="1293"/>
      <c r="J404" s="1293"/>
      <c r="K404" s="186"/>
    </row>
    <row r="405">
      <c r="A405" s="575"/>
      <c r="F405" s="337"/>
      <c r="H405" s="1293"/>
      <c r="I405" s="1293"/>
      <c r="J405" s="1293"/>
      <c r="K405" s="186"/>
    </row>
    <row r="406">
      <c r="A406" s="575"/>
      <c r="F406" s="337"/>
      <c r="H406" s="1293"/>
      <c r="I406" s="1293"/>
      <c r="J406" s="1293"/>
      <c r="K406" s="186"/>
    </row>
    <row r="407">
      <c r="A407" s="575"/>
      <c r="F407" s="337"/>
      <c r="H407" s="1293"/>
      <c r="I407" s="1293"/>
      <c r="J407" s="1293"/>
      <c r="K407" s="186"/>
    </row>
    <row r="408">
      <c r="A408" s="575"/>
      <c r="F408" s="337"/>
      <c r="H408" s="1293"/>
      <c r="I408" s="1293"/>
      <c r="J408" s="1293"/>
      <c r="K408" s="186"/>
    </row>
    <row r="409">
      <c r="A409" s="575"/>
      <c r="F409" s="337"/>
      <c r="H409" s="1293"/>
      <c r="I409" s="1293"/>
      <c r="J409" s="1293"/>
      <c r="K409" s="186"/>
    </row>
    <row r="410">
      <c r="A410" s="575"/>
      <c r="F410" s="337"/>
      <c r="H410" s="1293"/>
      <c r="I410" s="1293"/>
      <c r="J410" s="1293"/>
      <c r="K410" s="186"/>
    </row>
    <row r="411">
      <c r="A411" s="575"/>
      <c r="F411" s="337"/>
      <c r="H411" s="1293"/>
      <c r="I411" s="1293"/>
      <c r="J411" s="1293"/>
      <c r="K411" s="186"/>
    </row>
    <row r="412">
      <c r="A412" s="575"/>
      <c r="F412" s="337"/>
      <c r="H412" s="1293"/>
      <c r="I412" s="1293"/>
      <c r="J412" s="1293"/>
      <c r="K412" s="186"/>
    </row>
    <row r="413">
      <c r="A413" s="575"/>
      <c r="F413" s="337"/>
      <c r="H413" s="1293"/>
      <c r="I413" s="1293"/>
      <c r="J413" s="1293"/>
      <c r="K413" s="186"/>
    </row>
    <row r="414">
      <c r="A414" s="575"/>
      <c r="F414" s="337"/>
      <c r="H414" s="1293"/>
      <c r="I414" s="1293"/>
      <c r="J414" s="1293"/>
      <c r="K414" s="186"/>
    </row>
    <row r="415">
      <c r="A415" s="575"/>
      <c r="F415" s="337"/>
      <c r="H415" s="1293"/>
      <c r="I415" s="1293"/>
      <c r="J415" s="1293"/>
      <c r="K415" s="186"/>
    </row>
    <row r="416">
      <c r="A416" s="575"/>
      <c r="F416" s="337"/>
      <c r="H416" s="1293"/>
      <c r="I416" s="1293"/>
      <c r="J416" s="1293"/>
      <c r="K416" s="186"/>
    </row>
    <row r="417">
      <c r="A417" s="575"/>
      <c r="F417" s="337"/>
      <c r="H417" s="1293"/>
      <c r="I417" s="1293"/>
      <c r="J417" s="1293"/>
      <c r="K417" s="186"/>
    </row>
    <row r="418">
      <c r="A418" s="575"/>
      <c r="F418" s="337"/>
      <c r="H418" s="1293"/>
      <c r="I418" s="1293"/>
      <c r="J418" s="1293"/>
      <c r="K418" s="186"/>
    </row>
    <row r="419">
      <c r="A419" s="575"/>
      <c r="F419" s="337"/>
      <c r="H419" s="1293"/>
      <c r="I419" s="1293"/>
      <c r="J419" s="1293"/>
      <c r="K419" s="186"/>
    </row>
    <row r="420">
      <c r="A420" s="575"/>
      <c r="F420" s="337"/>
      <c r="H420" s="1293"/>
      <c r="I420" s="1293"/>
      <c r="J420" s="1293"/>
      <c r="K420" s="186"/>
    </row>
    <row r="421">
      <c r="A421" s="575"/>
      <c r="F421" s="337"/>
      <c r="H421" s="1293"/>
      <c r="I421" s="1293"/>
      <c r="J421" s="1293"/>
      <c r="K421" s="186"/>
    </row>
    <row r="422">
      <c r="A422" s="575"/>
      <c r="F422" s="337"/>
      <c r="H422" s="1293"/>
      <c r="I422" s="1293"/>
      <c r="J422" s="1293"/>
      <c r="K422" s="186"/>
    </row>
    <row r="423">
      <c r="A423" s="575"/>
      <c r="F423" s="337"/>
      <c r="H423" s="1293"/>
      <c r="I423" s="1293"/>
      <c r="J423" s="1293"/>
      <c r="K423" s="186"/>
    </row>
    <row r="424">
      <c r="A424" s="575"/>
      <c r="F424" s="337"/>
      <c r="H424" s="1293"/>
      <c r="I424" s="1293"/>
      <c r="J424" s="1293"/>
      <c r="K424" s="186"/>
    </row>
    <row r="425">
      <c r="A425" s="575"/>
      <c r="F425" s="337"/>
      <c r="H425" s="1293"/>
      <c r="I425" s="1293"/>
      <c r="J425" s="1293"/>
      <c r="K425" s="186"/>
    </row>
    <row r="426">
      <c r="A426" s="575"/>
      <c r="F426" s="337"/>
      <c r="H426" s="1293"/>
      <c r="I426" s="1293"/>
      <c r="J426" s="1293"/>
      <c r="K426" s="186"/>
    </row>
    <row r="427">
      <c r="A427" s="575"/>
      <c r="F427" s="337"/>
      <c r="H427" s="1293"/>
      <c r="I427" s="1293"/>
      <c r="J427" s="1293"/>
      <c r="K427" s="186"/>
    </row>
    <row r="428">
      <c r="A428" s="575"/>
      <c r="F428" s="337"/>
      <c r="H428" s="1293"/>
      <c r="I428" s="1293"/>
      <c r="J428" s="1293"/>
      <c r="K428" s="186"/>
    </row>
    <row r="429">
      <c r="A429" s="575"/>
      <c r="F429" s="337"/>
      <c r="H429" s="1293"/>
      <c r="I429" s="1293"/>
      <c r="J429" s="1293"/>
      <c r="K429" s="186"/>
    </row>
    <row r="430">
      <c r="A430" s="575"/>
      <c r="F430" s="337"/>
      <c r="H430" s="1293"/>
      <c r="I430" s="1293"/>
      <c r="J430" s="1293"/>
      <c r="K430" s="186"/>
    </row>
    <row r="431">
      <c r="A431" s="575"/>
      <c r="F431" s="337"/>
      <c r="H431" s="1293"/>
      <c r="I431" s="1293"/>
      <c r="J431" s="1293"/>
      <c r="K431" s="186"/>
    </row>
    <row r="432">
      <c r="A432" s="575"/>
      <c r="F432" s="337"/>
      <c r="H432" s="1293"/>
      <c r="I432" s="1293"/>
      <c r="J432" s="1293"/>
      <c r="K432" s="186"/>
    </row>
    <row r="433">
      <c r="A433" s="575"/>
      <c r="F433" s="337"/>
      <c r="H433" s="1293"/>
      <c r="I433" s="1293"/>
      <c r="J433" s="1293"/>
      <c r="K433" s="186"/>
    </row>
    <row r="434">
      <c r="A434" s="575"/>
      <c r="F434" s="337"/>
      <c r="H434" s="1293"/>
      <c r="I434" s="1293"/>
      <c r="J434" s="1293"/>
      <c r="K434" s="186"/>
    </row>
    <row r="435">
      <c r="A435" s="575"/>
      <c r="F435" s="337"/>
      <c r="H435" s="1293"/>
      <c r="I435" s="1293"/>
      <c r="J435" s="1293"/>
      <c r="K435" s="186"/>
    </row>
    <row r="436">
      <c r="A436" s="575"/>
      <c r="F436" s="337"/>
      <c r="H436" s="1293"/>
      <c r="I436" s="1293"/>
      <c r="J436" s="1293"/>
      <c r="K436" s="186"/>
    </row>
    <row r="437">
      <c r="A437" s="575"/>
      <c r="F437" s="337"/>
      <c r="H437" s="1293"/>
      <c r="I437" s="1293"/>
      <c r="J437" s="1293"/>
      <c r="K437" s="186"/>
    </row>
    <row r="438">
      <c r="A438" s="575"/>
      <c r="F438" s="337"/>
      <c r="H438" s="1293"/>
      <c r="I438" s="1293"/>
      <c r="J438" s="1293"/>
      <c r="K438" s="186"/>
    </row>
    <row r="439">
      <c r="A439" s="575"/>
      <c r="F439" s="337"/>
      <c r="H439" s="1293"/>
      <c r="I439" s="1293"/>
      <c r="J439" s="1293"/>
      <c r="K439" s="186"/>
    </row>
    <row r="440">
      <c r="A440" s="575"/>
      <c r="F440" s="337"/>
      <c r="H440" s="1293"/>
      <c r="I440" s="1293"/>
      <c r="J440" s="1293"/>
      <c r="K440" s="186"/>
    </row>
    <row r="441">
      <c r="A441" s="575"/>
      <c r="F441" s="337"/>
      <c r="H441" s="1293"/>
      <c r="I441" s="1293"/>
      <c r="J441" s="1293"/>
      <c r="K441" s="186"/>
    </row>
    <row r="442">
      <c r="A442" s="575"/>
      <c r="F442" s="337"/>
      <c r="H442" s="1293"/>
      <c r="I442" s="1293"/>
      <c r="J442" s="1293"/>
      <c r="K442" s="186"/>
    </row>
    <row r="443">
      <c r="A443" s="575"/>
      <c r="F443" s="337"/>
      <c r="H443" s="1293"/>
      <c r="I443" s="1293"/>
      <c r="J443" s="1293"/>
      <c r="K443" s="186"/>
    </row>
    <row r="444">
      <c r="A444" s="575"/>
      <c r="F444" s="337"/>
      <c r="H444" s="1293"/>
      <c r="I444" s="1293"/>
      <c r="J444" s="1293"/>
      <c r="K444" s="186"/>
    </row>
    <row r="445">
      <c r="A445" s="575"/>
      <c r="F445" s="337"/>
      <c r="H445" s="1293"/>
      <c r="I445" s="1293"/>
      <c r="J445" s="1293"/>
      <c r="K445" s="186"/>
    </row>
    <row r="446">
      <c r="A446" s="575"/>
      <c r="F446" s="337"/>
      <c r="H446" s="1293"/>
      <c r="I446" s="1293"/>
      <c r="J446" s="1293"/>
      <c r="K446" s="186"/>
    </row>
    <row r="447">
      <c r="A447" s="575"/>
      <c r="F447" s="337"/>
      <c r="H447" s="1293"/>
      <c r="I447" s="1293"/>
      <c r="J447" s="1293"/>
      <c r="K447" s="186"/>
    </row>
    <row r="448">
      <c r="A448" s="575"/>
      <c r="F448" s="337"/>
      <c r="H448" s="1293"/>
      <c r="I448" s="1293"/>
      <c r="J448" s="1293"/>
      <c r="K448" s="186"/>
    </row>
    <row r="449">
      <c r="A449" s="575"/>
      <c r="F449" s="337"/>
      <c r="H449" s="1293"/>
      <c r="I449" s="1293"/>
      <c r="J449" s="1293"/>
      <c r="K449" s="186"/>
    </row>
    <row r="450">
      <c r="A450" s="575"/>
      <c r="F450" s="337"/>
      <c r="H450" s="1293"/>
      <c r="I450" s="1293"/>
      <c r="J450" s="1293"/>
      <c r="K450" s="186"/>
    </row>
    <row r="451">
      <c r="A451" s="575"/>
      <c r="F451" s="337"/>
      <c r="H451" s="1293"/>
      <c r="I451" s="1293"/>
      <c r="J451" s="1293"/>
      <c r="K451" s="186"/>
    </row>
    <row r="452">
      <c r="A452" s="575"/>
      <c r="F452" s="337"/>
      <c r="H452" s="1293"/>
      <c r="I452" s="1293"/>
      <c r="J452" s="1293"/>
      <c r="K452" s="186"/>
    </row>
    <row r="453">
      <c r="A453" s="575"/>
      <c r="F453" s="337"/>
      <c r="H453" s="1293"/>
      <c r="I453" s="1293"/>
      <c r="J453" s="1293"/>
      <c r="K453" s="186"/>
    </row>
    <row r="454">
      <c r="A454" s="575"/>
      <c r="F454" s="337"/>
      <c r="H454" s="1293"/>
      <c r="I454" s="1293"/>
      <c r="J454" s="1293"/>
      <c r="K454" s="186"/>
    </row>
    <row r="455">
      <c r="A455" s="575"/>
      <c r="F455" s="337"/>
      <c r="H455" s="1293"/>
      <c r="I455" s="1293"/>
      <c r="J455" s="1293"/>
      <c r="K455" s="186"/>
    </row>
    <row r="456">
      <c r="A456" s="575"/>
      <c r="F456" s="337"/>
      <c r="H456" s="1293"/>
      <c r="I456" s="1293"/>
      <c r="J456" s="1293"/>
      <c r="K456" s="186"/>
    </row>
    <row r="457">
      <c r="A457" s="575"/>
      <c r="F457" s="337"/>
      <c r="H457" s="1293"/>
      <c r="I457" s="1293"/>
      <c r="J457" s="1293"/>
      <c r="K457" s="186"/>
    </row>
    <row r="458">
      <c r="A458" s="575"/>
      <c r="F458" s="337"/>
      <c r="H458" s="1293"/>
      <c r="I458" s="1293"/>
      <c r="J458" s="1293"/>
      <c r="K458" s="186"/>
    </row>
    <row r="459">
      <c r="A459" s="575"/>
      <c r="F459" s="337"/>
      <c r="H459" s="1293"/>
      <c r="I459" s="1293"/>
      <c r="J459" s="1293"/>
      <c r="K459" s="186"/>
    </row>
    <row r="460">
      <c r="A460" s="575"/>
      <c r="F460" s="337"/>
      <c r="H460" s="1293"/>
      <c r="I460" s="1293"/>
      <c r="J460" s="1293"/>
      <c r="K460" s="186"/>
    </row>
    <row r="461">
      <c r="A461" s="575"/>
      <c r="F461" s="337"/>
      <c r="H461" s="1293"/>
      <c r="I461" s="1293"/>
      <c r="J461" s="1293"/>
      <c r="K461" s="186"/>
    </row>
    <row r="462">
      <c r="A462" s="575"/>
      <c r="F462" s="337"/>
      <c r="H462" s="1293"/>
      <c r="I462" s="1293"/>
      <c r="J462" s="1293"/>
      <c r="K462" s="186"/>
    </row>
    <row r="463">
      <c r="A463" s="575"/>
      <c r="F463" s="337"/>
      <c r="H463" s="1293"/>
      <c r="I463" s="1293"/>
      <c r="J463" s="1293"/>
      <c r="K463" s="186"/>
    </row>
    <row r="464">
      <c r="A464" s="575"/>
      <c r="F464" s="337"/>
      <c r="H464" s="1293"/>
      <c r="I464" s="1293"/>
      <c r="J464" s="1293"/>
      <c r="K464" s="186"/>
    </row>
    <row r="465">
      <c r="A465" s="575"/>
      <c r="F465" s="337"/>
      <c r="H465" s="1293"/>
      <c r="I465" s="1293"/>
      <c r="J465" s="1293"/>
      <c r="K465" s="186"/>
    </row>
    <row r="466">
      <c r="A466" s="575"/>
      <c r="F466" s="337"/>
      <c r="H466" s="1293"/>
      <c r="I466" s="1293"/>
      <c r="J466" s="1293"/>
      <c r="K466" s="186"/>
    </row>
    <row r="467">
      <c r="A467" s="575"/>
      <c r="F467" s="337"/>
      <c r="H467" s="1293"/>
      <c r="I467" s="1293"/>
      <c r="J467" s="1293"/>
      <c r="K467" s="186"/>
    </row>
    <row r="468">
      <c r="A468" s="575"/>
      <c r="F468" s="337"/>
      <c r="H468" s="1293"/>
      <c r="I468" s="1293"/>
      <c r="J468" s="1293"/>
      <c r="K468" s="186"/>
    </row>
    <row r="469">
      <c r="A469" s="575"/>
      <c r="F469" s="337"/>
      <c r="H469" s="1293"/>
      <c r="I469" s="1293"/>
      <c r="J469" s="1293"/>
      <c r="K469" s="186"/>
    </row>
    <row r="470">
      <c r="A470" s="575"/>
      <c r="F470" s="337"/>
      <c r="H470" s="1293"/>
      <c r="I470" s="1293"/>
      <c r="J470" s="1293"/>
      <c r="K470" s="186"/>
    </row>
    <row r="471">
      <c r="A471" s="575"/>
      <c r="F471" s="337"/>
      <c r="H471" s="1293"/>
      <c r="I471" s="1293"/>
      <c r="J471" s="1293"/>
      <c r="K471" s="186"/>
    </row>
    <row r="472">
      <c r="A472" s="575"/>
      <c r="F472" s="337"/>
      <c r="H472" s="1293"/>
      <c r="I472" s="1293"/>
      <c r="J472" s="1293"/>
      <c r="K472" s="186"/>
    </row>
    <row r="473">
      <c r="A473" s="575"/>
      <c r="F473" s="337"/>
      <c r="H473" s="1293"/>
      <c r="I473" s="1293"/>
      <c r="J473" s="1293"/>
      <c r="K473" s="186"/>
    </row>
    <row r="474">
      <c r="A474" s="575"/>
      <c r="F474" s="337"/>
      <c r="H474" s="1293"/>
      <c r="I474" s="1293"/>
      <c r="J474" s="1293"/>
      <c r="K474" s="186"/>
    </row>
    <row r="475">
      <c r="A475" s="575"/>
      <c r="F475" s="337"/>
      <c r="H475" s="1293"/>
      <c r="I475" s="1293"/>
      <c r="J475" s="1293"/>
      <c r="K475" s="186"/>
    </row>
    <row r="476">
      <c r="A476" s="575"/>
      <c r="F476" s="337"/>
      <c r="H476" s="1293"/>
      <c r="I476" s="1293"/>
      <c r="J476" s="1293"/>
      <c r="K476" s="186"/>
    </row>
    <row r="477">
      <c r="A477" s="575"/>
      <c r="F477" s="337"/>
      <c r="H477" s="1293"/>
      <c r="I477" s="1293"/>
      <c r="J477" s="1293"/>
      <c r="K477" s="186"/>
    </row>
    <row r="478">
      <c r="A478" s="575"/>
      <c r="F478" s="337"/>
      <c r="H478" s="1293"/>
      <c r="I478" s="1293"/>
      <c r="J478" s="1293"/>
      <c r="K478" s="186"/>
    </row>
    <row r="479">
      <c r="A479" s="575"/>
      <c r="F479" s="337"/>
      <c r="H479" s="1293"/>
      <c r="I479" s="1293"/>
      <c r="J479" s="1293"/>
      <c r="K479" s="186"/>
    </row>
    <row r="480">
      <c r="A480" s="575"/>
      <c r="F480" s="337"/>
      <c r="H480" s="1293"/>
      <c r="I480" s="1293"/>
      <c r="J480" s="1293"/>
      <c r="K480" s="186"/>
    </row>
    <row r="481">
      <c r="A481" s="575"/>
      <c r="F481" s="337"/>
      <c r="H481" s="1293"/>
      <c r="I481" s="1293"/>
      <c r="J481" s="1293"/>
      <c r="K481" s="186"/>
    </row>
    <row r="482">
      <c r="A482" s="575"/>
      <c r="F482" s="337"/>
      <c r="H482" s="1293"/>
      <c r="I482" s="1293"/>
      <c r="J482" s="1293"/>
      <c r="K482" s="186"/>
    </row>
    <row r="483">
      <c r="A483" s="575"/>
      <c r="F483" s="337"/>
      <c r="H483" s="1293"/>
      <c r="I483" s="1293"/>
      <c r="J483" s="1293"/>
      <c r="K483" s="186"/>
    </row>
    <row r="484">
      <c r="A484" s="575"/>
      <c r="F484" s="337"/>
      <c r="H484" s="1293"/>
      <c r="I484" s="1293"/>
      <c r="J484" s="1293"/>
      <c r="K484" s="186"/>
    </row>
    <row r="485">
      <c r="A485" s="575"/>
      <c r="F485" s="337"/>
      <c r="H485" s="1293"/>
      <c r="I485" s="1293"/>
      <c r="J485" s="1293"/>
      <c r="K485" s="186"/>
    </row>
    <row r="486">
      <c r="A486" s="575"/>
      <c r="F486" s="337"/>
      <c r="H486" s="1293"/>
      <c r="I486" s="1293"/>
      <c r="J486" s="1293"/>
      <c r="K486" s="186"/>
    </row>
    <row r="487">
      <c r="A487" s="575"/>
      <c r="F487" s="337"/>
      <c r="H487" s="1293"/>
      <c r="I487" s="1293"/>
      <c r="J487" s="1293"/>
      <c r="K487" s="186"/>
    </row>
    <row r="488">
      <c r="A488" s="575"/>
      <c r="F488" s="337"/>
      <c r="H488" s="1293"/>
      <c r="I488" s="1293"/>
      <c r="J488" s="1293"/>
      <c r="K488" s="186"/>
    </row>
    <row r="489">
      <c r="A489" s="575"/>
      <c r="F489" s="337"/>
      <c r="H489" s="1293"/>
      <c r="I489" s="1293"/>
      <c r="J489" s="1293"/>
      <c r="K489" s="186"/>
    </row>
    <row r="490">
      <c r="A490" s="575"/>
      <c r="F490" s="337"/>
      <c r="H490" s="1293"/>
      <c r="I490" s="1293"/>
      <c r="J490" s="1293"/>
      <c r="K490" s="186"/>
    </row>
    <row r="491">
      <c r="A491" s="575"/>
      <c r="F491" s="337"/>
      <c r="H491" s="1293"/>
      <c r="I491" s="1293"/>
      <c r="J491" s="1293"/>
      <c r="K491" s="186"/>
    </row>
    <row r="492">
      <c r="A492" s="575"/>
      <c r="F492" s="337"/>
      <c r="H492" s="1293"/>
      <c r="I492" s="1293"/>
      <c r="J492" s="1293"/>
      <c r="K492" s="186"/>
    </row>
    <row r="493">
      <c r="A493" s="575"/>
      <c r="F493" s="337"/>
      <c r="H493" s="1293"/>
      <c r="I493" s="1293"/>
      <c r="J493" s="1293"/>
      <c r="K493" s="186"/>
    </row>
    <row r="494">
      <c r="A494" s="575"/>
      <c r="F494" s="337"/>
      <c r="H494" s="1293"/>
      <c r="I494" s="1293"/>
      <c r="J494" s="1293"/>
      <c r="K494" s="186"/>
    </row>
    <row r="495">
      <c r="A495" s="575"/>
      <c r="F495" s="337"/>
      <c r="H495" s="1293"/>
      <c r="I495" s="1293"/>
      <c r="J495" s="1293"/>
      <c r="K495" s="186"/>
    </row>
    <row r="496">
      <c r="A496" s="575"/>
      <c r="F496" s="337"/>
      <c r="H496" s="1293"/>
      <c r="I496" s="1293"/>
      <c r="J496" s="1293"/>
      <c r="K496" s="186"/>
    </row>
    <row r="497">
      <c r="A497" s="575"/>
      <c r="F497" s="337"/>
      <c r="H497" s="1293"/>
      <c r="I497" s="1293"/>
      <c r="J497" s="1293"/>
      <c r="K497" s="186"/>
    </row>
    <row r="498">
      <c r="A498" s="575"/>
      <c r="F498" s="337"/>
      <c r="H498" s="1293"/>
      <c r="I498" s="1293"/>
      <c r="J498" s="1293"/>
      <c r="K498" s="186"/>
    </row>
    <row r="499">
      <c r="A499" s="575"/>
      <c r="F499" s="337"/>
      <c r="H499" s="1293"/>
      <c r="I499" s="1293"/>
      <c r="J499" s="1293"/>
      <c r="K499" s="186"/>
    </row>
    <row r="500">
      <c r="A500" s="575"/>
      <c r="F500" s="337"/>
      <c r="H500" s="1293"/>
      <c r="I500" s="1293"/>
      <c r="J500" s="1293"/>
      <c r="K500" s="186"/>
    </row>
    <row r="501">
      <c r="A501" s="575"/>
      <c r="F501" s="337"/>
      <c r="H501" s="1293"/>
      <c r="I501" s="1293"/>
      <c r="J501" s="1293"/>
      <c r="K501" s="186"/>
    </row>
    <row r="502">
      <c r="A502" s="575"/>
      <c r="F502" s="337"/>
      <c r="H502" s="1293"/>
      <c r="I502" s="1293"/>
      <c r="J502" s="1293"/>
      <c r="K502" s="186"/>
    </row>
    <row r="503">
      <c r="A503" s="575"/>
      <c r="F503" s="337"/>
      <c r="H503" s="1293"/>
      <c r="I503" s="1293"/>
      <c r="J503" s="1293"/>
      <c r="K503" s="186"/>
    </row>
    <row r="504">
      <c r="A504" s="575"/>
      <c r="F504" s="337"/>
      <c r="H504" s="1293"/>
      <c r="I504" s="1293"/>
      <c r="J504" s="1293"/>
      <c r="K504" s="186"/>
    </row>
    <row r="505">
      <c r="A505" s="575"/>
      <c r="F505" s="337"/>
      <c r="H505" s="1293"/>
      <c r="I505" s="1293"/>
      <c r="J505" s="1293"/>
      <c r="K505" s="186"/>
    </row>
    <row r="506">
      <c r="A506" s="575"/>
      <c r="F506" s="337"/>
      <c r="H506" s="1293"/>
      <c r="I506" s="1293"/>
      <c r="J506" s="1293"/>
      <c r="K506" s="186"/>
    </row>
    <row r="507">
      <c r="A507" s="575"/>
      <c r="F507" s="337"/>
      <c r="H507" s="1293"/>
      <c r="I507" s="1293"/>
      <c r="J507" s="1293"/>
      <c r="K507" s="186"/>
    </row>
    <row r="508">
      <c r="A508" s="575"/>
      <c r="F508" s="337"/>
      <c r="H508" s="1293"/>
      <c r="I508" s="1293"/>
      <c r="J508" s="1293"/>
      <c r="K508" s="186"/>
    </row>
    <row r="509">
      <c r="A509" s="575"/>
      <c r="F509" s="337"/>
      <c r="H509" s="1293"/>
      <c r="I509" s="1293"/>
      <c r="J509" s="1293"/>
      <c r="K509" s="186"/>
    </row>
    <row r="510">
      <c r="A510" s="575"/>
      <c r="F510" s="337"/>
      <c r="H510" s="1293"/>
      <c r="I510" s="1293"/>
      <c r="J510" s="1293"/>
      <c r="K510" s="186"/>
    </row>
    <row r="511">
      <c r="A511" s="575"/>
      <c r="F511" s="337"/>
      <c r="H511" s="1293"/>
      <c r="I511" s="1293"/>
      <c r="J511" s="1293"/>
      <c r="K511" s="186"/>
    </row>
    <row r="512">
      <c r="A512" s="575"/>
      <c r="F512" s="337"/>
      <c r="H512" s="1293"/>
      <c r="I512" s="1293"/>
      <c r="J512" s="1293"/>
      <c r="K512" s="186"/>
    </row>
    <row r="513">
      <c r="A513" s="575"/>
      <c r="F513" s="337"/>
      <c r="H513" s="1293"/>
      <c r="I513" s="1293"/>
      <c r="J513" s="1293"/>
      <c r="K513" s="186"/>
    </row>
    <row r="514">
      <c r="A514" s="575"/>
      <c r="F514" s="337"/>
      <c r="H514" s="1293"/>
      <c r="I514" s="1293"/>
      <c r="J514" s="1293"/>
      <c r="K514" s="186"/>
    </row>
    <row r="515">
      <c r="A515" s="575"/>
      <c r="F515" s="337"/>
      <c r="H515" s="1293"/>
      <c r="I515" s="1293"/>
      <c r="J515" s="1293"/>
      <c r="K515" s="186"/>
    </row>
    <row r="516">
      <c r="A516" s="575"/>
      <c r="F516" s="337"/>
      <c r="H516" s="1293"/>
      <c r="I516" s="1293"/>
      <c r="J516" s="1293"/>
      <c r="K516" s="186"/>
    </row>
    <row r="517">
      <c r="A517" s="575"/>
      <c r="F517" s="337"/>
      <c r="H517" s="1293"/>
      <c r="I517" s="1293"/>
      <c r="J517" s="1293"/>
      <c r="K517" s="186"/>
    </row>
    <row r="518">
      <c r="A518" s="575"/>
      <c r="F518" s="337"/>
      <c r="H518" s="1293"/>
      <c r="I518" s="1293"/>
      <c r="J518" s="1293"/>
      <c r="K518" s="186"/>
    </row>
    <row r="519">
      <c r="A519" s="575"/>
      <c r="F519" s="337"/>
      <c r="H519" s="1293"/>
      <c r="I519" s="1293"/>
      <c r="J519" s="1293"/>
      <c r="K519" s="186"/>
    </row>
    <row r="520">
      <c r="A520" s="575"/>
      <c r="F520" s="337"/>
      <c r="H520" s="1293"/>
      <c r="I520" s="1293"/>
      <c r="J520" s="1293"/>
      <c r="K520" s="186"/>
    </row>
    <row r="521">
      <c r="A521" s="575"/>
      <c r="F521" s="337"/>
      <c r="H521" s="1293"/>
      <c r="I521" s="1293"/>
      <c r="J521" s="1293"/>
      <c r="K521" s="186"/>
    </row>
    <row r="522">
      <c r="A522" s="575"/>
      <c r="F522" s="337"/>
      <c r="H522" s="1293"/>
      <c r="I522" s="1293"/>
      <c r="J522" s="1293"/>
      <c r="K522" s="186"/>
    </row>
    <row r="523">
      <c r="A523" s="575"/>
      <c r="F523" s="337"/>
      <c r="H523" s="1293"/>
      <c r="I523" s="1293"/>
      <c r="J523" s="1293"/>
      <c r="K523" s="186"/>
    </row>
    <row r="524">
      <c r="A524" s="575"/>
      <c r="F524" s="337"/>
      <c r="H524" s="1293"/>
      <c r="I524" s="1293"/>
      <c r="J524" s="1293"/>
      <c r="K524" s="186"/>
    </row>
    <row r="525">
      <c r="A525" s="575"/>
      <c r="F525" s="337"/>
      <c r="H525" s="1293"/>
      <c r="I525" s="1293"/>
      <c r="J525" s="1293"/>
      <c r="K525" s="186"/>
    </row>
    <row r="526">
      <c r="A526" s="575"/>
      <c r="F526" s="337"/>
      <c r="H526" s="1293"/>
      <c r="I526" s="1293"/>
      <c r="J526" s="1293"/>
      <c r="K526" s="186"/>
    </row>
    <row r="527">
      <c r="A527" s="575"/>
      <c r="F527" s="337"/>
      <c r="H527" s="1293"/>
      <c r="I527" s="1293"/>
      <c r="J527" s="1293"/>
      <c r="K527" s="186"/>
    </row>
    <row r="528">
      <c r="A528" s="575"/>
      <c r="F528" s="337"/>
      <c r="H528" s="1293"/>
      <c r="I528" s="1293"/>
      <c r="J528" s="1293"/>
      <c r="K528" s="186"/>
    </row>
    <row r="529">
      <c r="A529" s="575"/>
      <c r="F529" s="337"/>
      <c r="H529" s="1293"/>
      <c r="I529" s="1293"/>
      <c r="J529" s="1293"/>
      <c r="K529" s="186"/>
    </row>
    <row r="530">
      <c r="A530" s="575"/>
      <c r="F530" s="337"/>
      <c r="H530" s="1293"/>
      <c r="I530" s="1293"/>
      <c r="J530" s="1293"/>
      <c r="K530" s="186"/>
    </row>
    <row r="531">
      <c r="A531" s="575"/>
      <c r="F531" s="337"/>
      <c r="H531" s="1293"/>
      <c r="I531" s="1293"/>
      <c r="J531" s="1293"/>
      <c r="K531" s="186"/>
    </row>
    <row r="532">
      <c r="A532" s="575"/>
      <c r="F532" s="337"/>
      <c r="H532" s="1293"/>
      <c r="I532" s="1293"/>
      <c r="J532" s="1293"/>
      <c r="K532" s="186"/>
    </row>
    <row r="533">
      <c r="A533" s="575"/>
      <c r="F533" s="337"/>
      <c r="H533" s="1293"/>
      <c r="I533" s="1293"/>
      <c r="J533" s="1293"/>
      <c r="K533" s="186"/>
    </row>
    <row r="534">
      <c r="A534" s="575"/>
      <c r="F534" s="337"/>
      <c r="H534" s="1293"/>
      <c r="I534" s="1293"/>
      <c r="J534" s="1293"/>
      <c r="K534" s="186"/>
    </row>
    <row r="535">
      <c r="A535" s="575"/>
      <c r="F535" s="337"/>
      <c r="H535" s="1293"/>
      <c r="I535" s="1293"/>
      <c r="J535" s="1293"/>
      <c r="K535" s="186"/>
    </row>
    <row r="536">
      <c r="A536" s="575"/>
      <c r="F536" s="337"/>
      <c r="H536" s="1293"/>
      <c r="I536" s="1293"/>
      <c r="J536" s="1293"/>
      <c r="K536" s="186"/>
    </row>
    <row r="537">
      <c r="A537" s="575"/>
      <c r="F537" s="337"/>
      <c r="H537" s="1293"/>
      <c r="I537" s="1293"/>
      <c r="J537" s="1293"/>
      <c r="K537" s="186"/>
    </row>
    <row r="538">
      <c r="A538" s="575"/>
      <c r="F538" s="337"/>
      <c r="H538" s="1293"/>
      <c r="I538" s="1293"/>
      <c r="J538" s="1293"/>
      <c r="K538" s="186"/>
    </row>
    <row r="539">
      <c r="A539" s="575"/>
      <c r="F539" s="337"/>
      <c r="H539" s="1293"/>
      <c r="I539" s="1293"/>
      <c r="J539" s="1293"/>
      <c r="K539" s="186"/>
    </row>
    <row r="540">
      <c r="A540" s="575"/>
      <c r="F540" s="337"/>
      <c r="H540" s="1293"/>
      <c r="I540" s="1293"/>
      <c r="J540" s="1293"/>
      <c r="K540" s="186"/>
    </row>
    <row r="541">
      <c r="A541" s="575"/>
      <c r="F541" s="337"/>
      <c r="H541" s="1293"/>
      <c r="I541" s="1293"/>
      <c r="J541" s="1293"/>
      <c r="K541" s="186"/>
    </row>
    <row r="542">
      <c r="A542" s="575"/>
      <c r="F542" s="337"/>
      <c r="H542" s="1293"/>
      <c r="I542" s="1293"/>
      <c r="J542" s="1293"/>
      <c r="K542" s="186"/>
    </row>
    <row r="543">
      <c r="A543" s="575"/>
      <c r="F543" s="337"/>
      <c r="H543" s="1293"/>
      <c r="I543" s="1293"/>
      <c r="J543" s="1293"/>
      <c r="K543" s="186"/>
    </row>
    <row r="544">
      <c r="A544" s="575"/>
      <c r="F544" s="337"/>
      <c r="H544" s="1293"/>
      <c r="I544" s="1293"/>
      <c r="J544" s="1293"/>
      <c r="K544" s="186"/>
    </row>
    <row r="545">
      <c r="A545" s="575"/>
      <c r="F545" s="337"/>
      <c r="H545" s="1293"/>
      <c r="I545" s="1293"/>
      <c r="J545" s="1293"/>
      <c r="K545" s="186"/>
    </row>
    <row r="546">
      <c r="A546" s="575"/>
      <c r="F546" s="337"/>
      <c r="H546" s="1293"/>
      <c r="I546" s="1293"/>
      <c r="J546" s="1293"/>
      <c r="K546" s="186"/>
    </row>
    <row r="547">
      <c r="A547" s="575"/>
      <c r="F547" s="337"/>
      <c r="H547" s="1293"/>
      <c r="I547" s="1293"/>
      <c r="J547" s="1293"/>
      <c r="K547" s="186"/>
    </row>
    <row r="548">
      <c r="A548" s="575"/>
      <c r="F548" s="337"/>
      <c r="H548" s="1293"/>
      <c r="I548" s="1293"/>
      <c r="J548" s="1293"/>
      <c r="K548" s="186"/>
    </row>
    <row r="549">
      <c r="A549" s="575"/>
      <c r="F549" s="337"/>
      <c r="H549" s="1293"/>
      <c r="I549" s="1293"/>
      <c r="J549" s="1293"/>
      <c r="K549" s="186"/>
    </row>
    <row r="550">
      <c r="A550" s="575"/>
      <c r="F550" s="337"/>
      <c r="H550" s="1293"/>
      <c r="I550" s="1293"/>
      <c r="J550" s="1293"/>
      <c r="K550" s="186"/>
    </row>
    <row r="551">
      <c r="A551" s="575"/>
      <c r="F551" s="337"/>
      <c r="H551" s="1293"/>
      <c r="I551" s="1293"/>
      <c r="J551" s="1293"/>
      <c r="K551" s="186"/>
    </row>
    <row r="552">
      <c r="A552" s="575"/>
      <c r="F552" s="337"/>
      <c r="H552" s="1293"/>
      <c r="I552" s="1293"/>
      <c r="J552" s="1293"/>
      <c r="K552" s="186"/>
    </row>
    <row r="553">
      <c r="A553" s="575"/>
      <c r="F553" s="337"/>
      <c r="H553" s="1293"/>
      <c r="I553" s="1293"/>
      <c r="J553" s="1293"/>
      <c r="K553" s="186"/>
    </row>
    <row r="554">
      <c r="A554" s="575"/>
      <c r="F554" s="337"/>
      <c r="H554" s="1293"/>
      <c r="I554" s="1293"/>
      <c r="J554" s="1293"/>
      <c r="K554" s="186"/>
    </row>
    <row r="555">
      <c r="A555" s="575"/>
      <c r="F555" s="337"/>
      <c r="H555" s="1293"/>
      <c r="I555" s="1293"/>
      <c r="J555" s="1293"/>
      <c r="K555" s="186"/>
    </row>
    <row r="556">
      <c r="A556" s="575"/>
      <c r="F556" s="337"/>
      <c r="H556" s="1293"/>
      <c r="I556" s="1293"/>
      <c r="J556" s="1293"/>
      <c r="K556" s="186"/>
    </row>
    <row r="557">
      <c r="A557" s="575"/>
      <c r="F557" s="337"/>
      <c r="H557" s="1293"/>
      <c r="I557" s="1293"/>
      <c r="J557" s="1293"/>
      <c r="K557" s="186"/>
    </row>
    <row r="558">
      <c r="A558" s="575"/>
      <c r="F558" s="337"/>
      <c r="H558" s="1293"/>
      <c r="I558" s="1293"/>
      <c r="J558" s="1293"/>
      <c r="K558" s="186"/>
    </row>
    <row r="559">
      <c r="A559" s="575"/>
      <c r="F559" s="337"/>
      <c r="H559" s="1293"/>
      <c r="I559" s="1293"/>
      <c r="J559" s="1293"/>
      <c r="K559" s="186"/>
    </row>
    <row r="560">
      <c r="A560" s="575"/>
      <c r="F560" s="337"/>
      <c r="H560" s="1293"/>
      <c r="I560" s="1293"/>
      <c r="J560" s="1293"/>
      <c r="K560" s="186"/>
    </row>
    <row r="561">
      <c r="A561" s="575"/>
      <c r="F561" s="337"/>
      <c r="H561" s="1293"/>
      <c r="I561" s="1293"/>
      <c r="J561" s="1293"/>
      <c r="K561" s="186"/>
    </row>
    <row r="562">
      <c r="A562" s="575"/>
      <c r="F562" s="337"/>
      <c r="H562" s="1293"/>
      <c r="I562" s="1293"/>
      <c r="J562" s="1293"/>
      <c r="K562" s="186"/>
    </row>
    <row r="563">
      <c r="A563" s="575"/>
      <c r="F563" s="337"/>
      <c r="H563" s="1293"/>
      <c r="I563" s="1293"/>
      <c r="J563" s="1293"/>
      <c r="K563" s="186"/>
    </row>
    <row r="564">
      <c r="A564" s="575"/>
      <c r="F564" s="337"/>
      <c r="H564" s="1293"/>
      <c r="I564" s="1293"/>
      <c r="J564" s="1293"/>
      <c r="K564" s="186"/>
    </row>
    <row r="565">
      <c r="A565" s="575"/>
      <c r="F565" s="337"/>
      <c r="H565" s="1293"/>
      <c r="I565" s="1293"/>
      <c r="J565" s="1293"/>
      <c r="K565" s="186"/>
    </row>
    <row r="566">
      <c r="A566" s="575"/>
      <c r="F566" s="337"/>
      <c r="H566" s="1293"/>
      <c r="I566" s="1293"/>
      <c r="J566" s="1293"/>
      <c r="K566" s="186"/>
    </row>
    <row r="567">
      <c r="A567" s="575"/>
      <c r="F567" s="337"/>
      <c r="H567" s="1293"/>
      <c r="I567" s="1293"/>
      <c r="J567" s="1293"/>
      <c r="K567" s="186"/>
    </row>
    <row r="568">
      <c r="A568" s="575"/>
      <c r="F568" s="337"/>
      <c r="H568" s="1293"/>
      <c r="I568" s="1293"/>
      <c r="J568" s="1293"/>
      <c r="K568" s="186"/>
    </row>
    <row r="569">
      <c r="A569" s="575"/>
      <c r="F569" s="337"/>
      <c r="H569" s="1293"/>
      <c r="I569" s="1293"/>
      <c r="J569" s="1293"/>
      <c r="K569" s="186"/>
    </row>
    <row r="570">
      <c r="A570" s="575"/>
      <c r="F570" s="337"/>
      <c r="H570" s="1293"/>
      <c r="I570" s="1293"/>
      <c r="J570" s="1293"/>
      <c r="K570" s="186"/>
    </row>
    <row r="571">
      <c r="A571" s="575"/>
      <c r="F571" s="337"/>
      <c r="H571" s="1293"/>
      <c r="I571" s="1293"/>
      <c r="J571" s="1293"/>
      <c r="K571" s="186"/>
    </row>
    <row r="572">
      <c r="A572" s="575"/>
      <c r="F572" s="337"/>
      <c r="H572" s="1293"/>
      <c r="I572" s="1293"/>
      <c r="J572" s="1293"/>
      <c r="K572" s="186"/>
    </row>
    <row r="573">
      <c r="A573" s="575"/>
      <c r="F573" s="337"/>
      <c r="H573" s="1293"/>
      <c r="I573" s="1293"/>
      <c r="J573" s="1293"/>
      <c r="K573" s="186"/>
    </row>
    <row r="574">
      <c r="A574" s="575"/>
      <c r="F574" s="337"/>
      <c r="H574" s="1293"/>
      <c r="I574" s="1293"/>
      <c r="J574" s="1293"/>
      <c r="K574" s="186"/>
    </row>
    <row r="575">
      <c r="A575" s="575"/>
      <c r="F575" s="337"/>
      <c r="H575" s="1293"/>
      <c r="I575" s="1293"/>
      <c r="J575" s="1293"/>
      <c r="K575" s="186"/>
    </row>
    <row r="576">
      <c r="A576" s="575"/>
      <c r="F576" s="337"/>
      <c r="H576" s="1293"/>
      <c r="I576" s="1293"/>
      <c r="J576" s="1293"/>
      <c r="K576" s="186"/>
    </row>
    <row r="577">
      <c r="A577" s="575"/>
      <c r="F577" s="337"/>
      <c r="H577" s="1293"/>
      <c r="I577" s="1293"/>
      <c r="J577" s="1293"/>
      <c r="K577" s="186"/>
    </row>
    <row r="578">
      <c r="A578" s="575"/>
      <c r="F578" s="337"/>
      <c r="H578" s="1293"/>
      <c r="I578" s="1293"/>
      <c r="J578" s="1293"/>
      <c r="K578" s="186"/>
    </row>
    <row r="579">
      <c r="A579" s="575"/>
      <c r="F579" s="337"/>
      <c r="H579" s="1293"/>
      <c r="I579" s="1293"/>
      <c r="J579" s="1293"/>
      <c r="K579" s="186"/>
    </row>
    <row r="580">
      <c r="A580" s="575"/>
      <c r="F580" s="337"/>
      <c r="H580" s="1293"/>
      <c r="I580" s="1293"/>
      <c r="J580" s="1293"/>
      <c r="K580" s="186"/>
    </row>
    <row r="581">
      <c r="A581" s="575"/>
      <c r="F581" s="337"/>
      <c r="H581" s="1293"/>
      <c r="I581" s="1293"/>
      <c r="J581" s="1293"/>
      <c r="K581" s="186"/>
    </row>
    <row r="582">
      <c r="A582" s="575"/>
      <c r="F582" s="337"/>
      <c r="H582" s="1293"/>
      <c r="I582" s="1293"/>
      <c r="J582" s="1293"/>
      <c r="K582" s="186"/>
    </row>
    <row r="583">
      <c r="A583" s="575"/>
      <c r="F583" s="337"/>
      <c r="H583" s="1293"/>
      <c r="I583" s="1293"/>
      <c r="J583" s="1293"/>
      <c r="K583" s="186"/>
    </row>
    <row r="584">
      <c r="A584" s="575"/>
      <c r="F584" s="337"/>
      <c r="H584" s="1293"/>
      <c r="I584" s="1293"/>
      <c r="J584" s="1293"/>
      <c r="K584" s="186"/>
    </row>
    <row r="585">
      <c r="A585" s="575"/>
      <c r="F585" s="337"/>
      <c r="H585" s="1293"/>
      <c r="I585" s="1293"/>
      <c r="J585" s="1293"/>
      <c r="K585" s="186"/>
    </row>
    <row r="586">
      <c r="A586" s="575"/>
      <c r="F586" s="337"/>
      <c r="H586" s="1293"/>
      <c r="I586" s="1293"/>
      <c r="J586" s="1293"/>
      <c r="K586" s="186"/>
    </row>
    <row r="587">
      <c r="A587" s="575"/>
      <c r="F587" s="337"/>
      <c r="H587" s="1293"/>
      <c r="I587" s="1293"/>
      <c r="J587" s="1293"/>
      <c r="K587" s="186"/>
    </row>
    <row r="588">
      <c r="A588" s="575"/>
      <c r="F588" s="337"/>
      <c r="H588" s="1293"/>
      <c r="I588" s="1293"/>
      <c r="J588" s="1293"/>
      <c r="K588" s="186"/>
    </row>
    <row r="589">
      <c r="A589" s="575"/>
      <c r="F589" s="337"/>
      <c r="H589" s="1293"/>
      <c r="I589" s="1293"/>
      <c r="J589" s="1293"/>
      <c r="K589" s="186"/>
    </row>
    <row r="590">
      <c r="A590" s="575"/>
      <c r="F590" s="337"/>
      <c r="H590" s="1293"/>
      <c r="I590" s="1293"/>
      <c r="J590" s="1293"/>
      <c r="K590" s="186"/>
    </row>
    <row r="591">
      <c r="A591" s="575"/>
      <c r="F591" s="337"/>
      <c r="H591" s="1293"/>
      <c r="I591" s="1293"/>
      <c r="J591" s="1293"/>
      <c r="K591" s="186"/>
    </row>
    <row r="592">
      <c r="A592" s="575"/>
      <c r="F592" s="337"/>
      <c r="H592" s="1293"/>
      <c r="I592" s="1293"/>
      <c r="J592" s="1293"/>
      <c r="K592" s="186"/>
    </row>
    <row r="593">
      <c r="A593" s="575"/>
      <c r="F593" s="337"/>
      <c r="H593" s="1293"/>
      <c r="I593" s="1293"/>
      <c r="J593" s="1293"/>
      <c r="K593" s="186"/>
    </row>
    <row r="594">
      <c r="A594" s="575"/>
      <c r="F594" s="337"/>
      <c r="H594" s="1293"/>
      <c r="I594" s="1293"/>
      <c r="J594" s="1293"/>
      <c r="K594" s="186"/>
    </row>
    <row r="595">
      <c r="A595" s="575"/>
      <c r="F595" s="337"/>
      <c r="H595" s="1293"/>
      <c r="I595" s="1293"/>
      <c r="J595" s="1293"/>
      <c r="K595" s="186"/>
    </row>
    <row r="596">
      <c r="A596" s="575"/>
      <c r="F596" s="337"/>
      <c r="H596" s="1293"/>
      <c r="I596" s="1293"/>
      <c r="J596" s="1293"/>
      <c r="K596" s="186"/>
    </row>
    <row r="597">
      <c r="A597" s="575"/>
      <c r="F597" s="337"/>
      <c r="H597" s="1293"/>
      <c r="I597" s="1293"/>
      <c r="J597" s="1293"/>
      <c r="K597" s="186"/>
    </row>
    <row r="598">
      <c r="A598" s="575"/>
      <c r="F598" s="337"/>
      <c r="H598" s="1293"/>
      <c r="I598" s="1293"/>
      <c r="J598" s="1293"/>
      <c r="K598" s="186"/>
    </row>
    <row r="599">
      <c r="A599" s="575"/>
      <c r="F599" s="337"/>
      <c r="H599" s="1293"/>
      <c r="I599" s="1293"/>
      <c r="J599" s="1293"/>
      <c r="K599" s="186"/>
    </row>
    <row r="600">
      <c r="A600" s="575"/>
      <c r="F600" s="337"/>
      <c r="H600" s="1293"/>
      <c r="I600" s="1293"/>
      <c r="J600" s="1293"/>
      <c r="K600" s="186"/>
    </row>
    <row r="601">
      <c r="A601" s="575"/>
      <c r="F601" s="337"/>
      <c r="H601" s="1293"/>
      <c r="I601" s="1293"/>
      <c r="J601" s="1293"/>
      <c r="K601" s="186"/>
    </row>
    <row r="602">
      <c r="A602" s="575"/>
      <c r="F602" s="337"/>
      <c r="H602" s="1293"/>
      <c r="I602" s="1293"/>
      <c r="J602" s="1293"/>
      <c r="K602" s="186"/>
    </row>
    <row r="603">
      <c r="A603" s="575"/>
      <c r="F603" s="337"/>
      <c r="H603" s="1293"/>
      <c r="I603" s="1293"/>
      <c r="J603" s="1293"/>
      <c r="K603" s="186"/>
    </row>
    <row r="604">
      <c r="A604" s="575"/>
      <c r="F604" s="337"/>
      <c r="H604" s="1293"/>
      <c r="I604" s="1293"/>
      <c r="J604" s="1293"/>
      <c r="K604" s="186"/>
    </row>
    <row r="605">
      <c r="A605" s="575"/>
      <c r="F605" s="337"/>
      <c r="H605" s="1293"/>
      <c r="I605" s="1293"/>
      <c r="J605" s="1293"/>
      <c r="K605" s="186"/>
    </row>
    <row r="606">
      <c r="A606" s="575"/>
      <c r="F606" s="337"/>
      <c r="H606" s="1293"/>
      <c r="I606" s="1293"/>
      <c r="J606" s="1293"/>
      <c r="K606" s="186"/>
    </row>
    <row r="607">
      <c r="A607" s="575"/>
      <c r="F607" s="337"/>
      <c r="H607" s="1293"/>
      <c r="I607" s="1293"/>
      <c r="J607" s="1293"/>
      <c r="K607" s="186"/>
    </row>
    <row r="608">
      <c r="A608" s="575"/>
      <c r="F608" s="337"/>
      <c r="H608" s="1293"/>
      <c r="I608" s="1293"/>
      <c r="J608" s="1293"/>
      <c r="K608" s="186"/>
    </row>
    <row r="609">
      <c r="A609" s="575"/>
      <c r="F609" s="337"/>
      <c r="H609" s="1293"/>
      <c r="I609" s="1293"/>
      <c r="J609" s="1293"/>
      <c r="K609" s="186"/>
    </row>
    <row r="610">
      <c r="A610" s="575"/>
      <c r="F610" s="337"/>
      <c r="H610" s="1293"/>
      <c r="I610" s="1293"/>
      <c r="J610" s="1293"/>
      <c r="K610" s="186"/>
    </row>
    <row r="611">
      <c r="A611" s="575"/>
      <c r="F611" s="337"/>
      <c r="H611" s="1293"/>
      <c r="I611" s="1293"/>
      <c r="J611" s="1293"/>
      <c r="K611" s="186"/>
    </row>
    <row r="612">
      <c r="A612" s="575"/>
      <c r="F612" s="337"/>
      <c r="H612" s="1293"/>
      <c r="I612" s="1293"/>
      <c r="J612" s="1293"/>
      <c r="K612" s="186"/>
    </row>
    <row r="613">
      <c r="A613" s="575"/>
      <c r="F613" s="337"/>
      <c r="H613" s="1293"/>
      <c r="I613" s="1293"/>
      <c r="J613" s="1293"/>
      <c r="K613" s="186"/>
    </row>
    <row r="614">
      <c r="A614" s="575"/>
      <c r="F614" s="337"/>
      <c r="H614" s="1293"/>
      <c r="I614" s="1293"/>
      <c r="J614" s="1293"/>
      <c r="K614" s="186"/>
    </row>
    <row r="615">
      <c r="A615" s="575"/>
      <c r="F615" s="337"/>
      <c r="H615" s="1293"/>
      <c r="I615" s="1293"/>
      <c r="J615" s="1293"/>
      <c r="K615" s="186"/>
    </row>
    <row r="616">
      <c r="A616" s="575"/>
      <c r="F616" s="337"/>
      <c r="H616" s="1293"/>
      <c r="I616" s="1293"/>
      <c r="J616" s="1293"/>
      <c r="K616" s="186"/>
    </row>
    <row r="617">
      <c r="A617" s="575"/>
      <c r="F617" s="337"/>
      <c r="H617" s="1293"/>
      <c r="I617" s="1293"/>
      <c r="J617" s="1293"/>
      <c r="K617" s="186"/>
    </row>
    <row r="618">
      <c r="A618" s="575"/>
      <c r="F618" s="337"/>
      <c r="H618" s="1293"/>
      <c r="I618" s="1293"/>
      <c r="J618" s="1293"/>
      <c r="K618" s="186"/>
    </row>
    <row r="619">
      <c r="A619" s="575"/>
      <c r="F619" s="337"/>
      <c r="H619" s="1293"/>
      <c r="I619" s="1293"/>
      <c r="J619" s="1293"/>
      <c r="K619" s="186"/>
    </row>
    <row r="620">
      <c r="A620" s="575"/>
      <c r="F620" s="337"/>
      <c r="H620" s="1293"/>
      <c r="I620" s="1293"/>
      <c r="J620" s="1293"/>
      <c r="K620" s="186"/>
    </row>
    <row r="621">
      <c r="A621" s="575"/>
      <c r="F621" s="337"/>
      <c r="H621" s="1293"/>
      <c r="I621" s="1293"/>
      <c r="J621" s="1293"/>
      <c r="K621" s="186"/>
    </row>
    <row r="622">
      <c r="A622" s="575"/>
      <c r="F622" s="337"/>
      <c r="H622" s="1293"/>
      <c r="I622" s="1293"/>
      <c r="J622" s="1293"/>
      <c r="K622" s="186"/>
    </row>
    <row r="623">
      <c r="A623" s="575"/>
      <c r="F623" s="337"/>
      <c r="H623" s="1293"/>
      <c r="I623" s="1293"/>
      <c r="J623" s="1293"/>
      <c r="K623" s="186"/>
    </row>
    <row r="624">
      <c r="A624" s="575"/>
      <c r="F624" s="337"/>
      <c r="H624" s="1293"/>
      <c r="I624" s="1293"/>
      <c r="J624" s="1293"/>
      <c r="K624" s="186"/>
    </row>
    <row r="625">
      <c r="A625" s="575"/>
      <c r="F625" s="337"/>
      <c r="H625" s="1293"/>
      <c r="I625" s="1293"/>
      <c r="J625" s="1293"/>
      <c r="K625" s="186"/>
    </row>
    <row r="626">
      <c r="A626" s="575"/>
      <c r="F626" s="337"/>
      <c r="H626" s="1293"/>
      <c r="I626" s="1293"/>
      <c r="J626" s="1293"/>
      <c r="K626" s="186"/>
    </row>
    <row r="627">
      <c r="A627" s="575"/>
      <c r="F627" s="337"/>
      <c r="H627" s="1293"/>
      <c r="I627" s="1293"/>
      <c r="J627" s="1293"/>
      <c r="K627" s="186"/>
    </row>
    <row r="628">
      <c r="A628" s="575"/>
      <c r="F628" s="337"/>
      <c r="H628" s="1293"/>
      <c r="I628" s="1293"/>
      <c r="J628" s="1293"/>
      <c r="K628" s="186"/>
    </row>
    <row r="629">
      <c r="A629" s="575"/>
      <c r="F629" s="337"/>
      <c r="H629" s="1293"/>
      <c r="I629" s="1293"/>
      <c r="J629" s="1293"/>
      <c r="K629" s="186"/>
    </row>
    <row r="630">
      <c r="A630" s="575"/>
      <c r="F630" s="337"/>
      <c r="H630" s="1293"/>
      <c r="I630" s="1293"/>
      <c r="J630" s="1293"/>
      <c r="K630" s="186"/>
    </row>
    <row r="631">
      <c r="A631" s="575"/>
      <c r="F631" s="337"/>
      <c r="H631" s="1293"/>
      <c r="I631" s="1293"/>
      <c r="J631" s="1293"/>
      <c r="K631" s="186"/>
    </row>
    <row r="632">
      <c r="A632" s="575"/>
      <c r="F632" s="337"/>
      <c r="H632" s="1293"/>
      <c r="I632" s="1293"/>
      <c r="J632" s="1293"/>
      <c r="K632" s="186"/>
    </row>
    <row r="633">
      <c r="A633" s="575"/>
      <c r="F633" s="337"/>
      <c r="H633" s="1293"/>
      <c r="I633" s="1293"/>
      <c r="J633" s="1293"/>
      <c r="K633" s="186"/>
    </row>
    <row r="634">
      <c r="A634" s="575"/>
      <c r="F634" s="337"/>
      <c r="H634" s="1293"/>
      <c r="I634" s="1293"/>
      <c r="J634" s="1293"/>
      <c r="K634" s="186"/>
    </row>
    <row r="635">
      <c r="A635" s="575"/>
      <c r="F635" s="337"/>
      <c r="H635" s="1293"/>
      <c r="I635" s="1293"/>
      <c r="J635" s="1293"/>
      <c r="K635" s="186"/>
    </row>
    <row r="636">
      <c r="A636" s="575"/>
      <c r="F636" s="337"/>
      <c r="H636" s="1293"/>
      <c r="I636" s="1293"/>
      <c r="J636" s="1293"/>
      <c r="K636" s="186"/>
    </row>
    <row r="637">
      <c r="A637" s="575"/>
      <c r="F637" s="337"/>
      <c r="H637" s="1293"/>
      <c r="I637" s="1293"/>
      <c r="J637" s="1293"/>
      <c r="K637" s="186"/>
    </row>
    <row r="638">
      <c r="A638" s="575"/>
      <c r="F638" s="337"/>
      <c r="H638" s="1293"/>
      <c r="I638" s="1293"/>
      <c r="J638" s="1293"/>
      <c r="K638" s="186"/>
    </row>
    <row r="639">
      <c r="A639" s="575"/>
      <c r="F639" s="337"/>
      <c r="H639" s="1293"/>
      <c r="I639" s="1293"/>
      <c r="J639" s="1293"/>
      <c r="K639" s="186"/>
    </row>
    <row r="640">
      <c r="A640" s="575"/>
      <c r="F640" s="337"/>
      <c r="H640" s="1293"/>
      <c r="I640" s="1293"/>
      <c r="J640" s="1293"/>
      <c r="K640" s="186"/>
    </row>
    <row r="641">
      <c r="A641" s="575"/>
      <c r="F641" s="337"/>
      <c r="H641" s="1293"/>
      <c r="I641" s="1293"/>
      <c r="J641" s="1293"/>
      <c r="K641" s="186"/>
    </row>
    <row r="642">
      <c r="A642" s="575"/>
      <c r="F642" s="337"/>
      <c r="H642" s="1293"/>
      <c r="I642" s="1293"/>
      <c r="J642" s="1293"/>
      <c r="K642" s="186"/>
    </row>
    <row r="643">
      <c r="A643" s="575"/>
      <c r="F643" s="337"/>
      <c r="H643" s="1293"/>
      <c r="I643" s="1293"/>
      <c r="J643" s="1293"/>
      <c r="K643" s="186"/>
    </row>
    <row r="644">
      <c r="A644" s="575"/>
      <c r="F644" s="337"/>
      <c r="H644" s="1293"/>
      <c r="I644" s="1293"/>
      <c r="J644" s="1293"/>
      <c r="K644" s="186"/>
    </row>
    <row r="645">
      <c r="A645" s="575"/>
      <c r="F645" s="337"/>
      <c r="H645" s="1293"/>
      <c r="I645" s="1293"/>
      <c r="J645" s="1293"/>
      <c r="K645" s="186"/>
    </row>
    <row r="646">
      <c r="A646" s="575"/>
      <c r="F646" s="337"/>
      <c r="H646" s="1293"/>
      <c r="I646" s="1293"/>
      <c r="J646" s="1293"/>
      <c r="K646" s="186"/>
    </row>
    <row r="647">
      <c r="A647" s="575"/>
      <c r="F647" s="337"/>
      <c r="H647" s="1293"/>
      <c r="I647" s="1293"/>
      <c r="J647" s="1293"/>
      <c r="K647" s="186"/>
    </row>
    <row r="648">
      <c r="A648" s="575"/>
      <c r="F648" s="337"/>
      <c r="H648" s="1293"/>
      <c r="I648" s="1293"/>
      <c r="J648" s="1293"/>
      <c r="K648" s="186"/>
    </row>
    <row r="649">
      <c r="A649" s="575"/>
      <c r="F649" s="337"/>
      <c r="H649" s="1293"/>
      <c r="I649" s="1293"/>
      <c r="J649" s="1293"/>
      <c r="K649" s="186"/>
    </row>
    <row r="650">
      <c r="A650" s="575"/>
      <c r="F650" s="337"/>
      <c r="H650" s="1293"/>
      <c r="I650" s="1293"/>
      <c r="J650" s="1293"/>
      <c r="K650" s="186"/>
    </row>
    <row r="651">
      <c r="A651" s="575"/>
      <c r="F651" s="337"/>
      <c r="H651" s="1293"/>
      <c r="I651" s="1293"/>
      <c r="J651" s="1293"/>
      <c r="K651" s="186"/>
    </row>
    <row r="652">
      <c r="A652" s="575"/>
      <c r="F652" s="337"/>
      <c r="H652" s="1293"/>
      <c r="I652" s="1293"/>
      <c r="J652" s="1293"/>
      <c r="K652" s="186"/>
    </row>
    <row r="653">
      <c r="A653" s="575"/>
      <c r="F653" s="337"/>
      <c r="H653" s="1293"/>
      <c r="I653" s="1293"/>
      <c r="J653" s="1293"/>
      <c r="K653" s="186"/>
    </row>
    <row r="654">
      <c r="A654" s="575"/>
      <c r="F654" s="337"/>
      <c r="H654" s="1293"/>
      <c r="I654" s="1293"/>
      <c r="J654" s="1293"/>
      <c r="K654" s="186"/>
    </row>
    <row r="655">
      <c r="A655" s="575"/>
      <c r="F655" s="337"/>
      <c r="H655" s="1293"/>
      <c r="I655" s="1293"/>
      <c r="J655" s="1293"/>
      <c r="K655" s="186"/>
    </row>
    <row r="656">
      <c r="A656" s="575"/>
      <c r="F656" s="337"/>
      <c r="H656" s="1293"/>
      <c r="I656" s="1293"/>
      <c r="J656" s="1293"/>
      <c r="K656" s="186"/>
    </row>
    <row r="657">
      <c r="A657" s="575"/>
      <c r="F657" s="337"/>
      <c r="H657" s="1293"/>
      <c r="I657" s="1293"/>
      <c r="J657" s="1293"/>
      <c r="K657" s="186"/>
    </row>
    <row r="658">
      <c r="A658" s="575"/>
      <c r="F658" s="337"/>
      <c r="H658" s="1293"/>
      <c r="I658" s="1293"/>
      <c r="J658" s="1293"/>
      <c r="K658" s="186"/>
    </row>
    <row r="659">
      <c r="A659" s="575"/>
      <c r="F659" s="337"/>
      <c r="H659" s="1293"/>
      <c r="I659" s="1293"/>
      <c r="J659" s="1293"/>
      <c r="K659" s="186"/>
    </row>
    <row r="660">
      <c r="A660" s="575"/>
      <c r="F660" s="337"/>
      <c r="H660" s="1293"/>
      <c r="I660" s="1293"/>
      <c r="J660" s="1293"/>
      <c r="K660" s="186"/>
    </row>
    <row r="661">
      <c r="A661" s="575"/>
      <c r="F661" s="337"/>
      <c r="H661" s="1293"/>
      <c r="I661" s="1293"/>
      <c r="J661" s="1293"/>
      <c r="K661" s="186"/>
    </row>
    <row r="662">
      <c r="A662" s="575"/>
      <c r="F662" s="337"/>
      <c r="H662" s="1293"/>
      <c r="I662" s="1293"/>
      <c r="J662" s="1293"/>
      <c r="K662" s="186"/>
    </row>
    <row r="663">
      <c r="A663" s="575"/>
      <c r="F663" s="337"/>
      <c r="H663" s="1293"/>
      <c r="I663" s="1293"/>
      <c r="J663" s="1293"/>
      <c r="K663" s="186"/>
    </row>
    <row r="664">
      <c r="A664" s="575"/>
      <c r="F664" s="337"/>
      <c r="H664" s="1293"/>
      <c r="I664" s="1293"/>
      <c r="J664" s="1293"/>
      <c r="K664" s="186"/>
    </row>
    <row r="665">
      <c r="A665" s="575"/>
      <c r="F665" s="337"/>
      <c r="H665" s="1293"/>
      <c r="I665" s="1293"/>
      <c r="J665" s="1293"/>
      <c r="K665" s="186"/>
    </row>
    <row r="666">
      <c r="A666" s="575"/>
      <c r="F666" s="337"/>
      <c r="H666" s="1293"/>
      <c r="I666" s="1293"/>
      <c r="J666" s="1293"/>
      <c r="K666" s="186"/>
    </row>
    <row r="667">
      <c r="A667" s="575"/>
      <c r="F667" s="337"/>
      <c r="H667" s="1293"/>
      <c r="I667" s="1293"/>
      <c r="J667" s="1293"/>
      <c r="K667" s="186"/>
    </row>
    <row r="668">
      <c r="A668" s="575"/>
      <c r="F668" s="337"/>
      <c r="H668" s="1293"/>
      <c r="I668" s="1293"/>
      <c r="J668" s="1293"/>
      <c r="K668" s="186"/>
    </row>
    <row r="669">
      <c r="A669" s="575"/>
      <c r="F669" s="337"/>
      <c r="H669" s="1293"/>
      <c r="I669" s="1293"/>
      <c r="J669" s="1293"/>
      <c r="K669" s="186"/>
    </row>
    <row r="670">
      <c r="A670" s="575"/>
      <c r="F670" s="337"/>
      <c r="H670" s="1293"/>
      <c r="I670" s="1293"/>
      <c r="J670" s="1293"/>
      <c r="K670" s="186"/>
    </row>
    <row r="671">
      <c r="A671" s="575"/>
      <c r="F671" s="337"/>
      <c r="H671" s="1293"/>
      <c r="I671" s="1293"/>
      <c r="J671" s="1293"/>
      <c r="K671" s="186"/>
    </row>
    <row r="672">
      <c r="A672" s="575"/>
      <c r="F672" s="337"/>
      <c r="H672" s="1293"/>
      <c r="I672" s="1293"/>
      <c r="J672" s="1293"/>
      <c r="K672" s="186"/>
    </row>
    <row r="673">
      <c r="A673" s="575"/>
      <c r="F673" s="337"/>
      <c r="H673" s="1293"/>
      <c r="I673" s="1293"/>
      <c r="J673" s="1293"/>
      <c r="K673" s="186"/>
    </row>
    <row r="674">
      <c r="A674" s="575"/>
      <c r="F674" s="337"/>
      <c r="H674" s="1293"/>
      <c r="I674" s="1293"/>
      <c r="J674" s="1293"/>
      <c r="K674" s="186"/>
    </row>
    <row r="675">
      <c r="A675" s="575"/>
      <c r="F675" s="337"/>
      <c r="H675" s="1293"/>
      <c r="I675" s="1293"/>
      <c r="J675" s="1293"/>
      <c r="K675" s="186"/>
    </row>
    <row r="676">
      <c r="A676" s="575"/>
      <c r="F676" s="337"/>
      <c r="H676" s="1293"/>
      <c r="I676" s="1293"/>
      <c r="J676" s="1293"/>
      <c r="K676" s="186"/>
    </row>
    <row r="677">
      <c r="A677" s="575"/>
      <c r="F677" s="337"/>
      <c r="H677" s="1293"/>
      <c r="I677" s="1293"/>
      <c r="J677" s="1293"/>
      <c r="K677" s="186"/>
    </row>
    <row r="678">
      <c r="A678" s="575"/>
      <c r="F678" s="337"/>
      <c r="H678" s="1293"/>
      <c r="I678" s="1293"/>
      <c r="J678" s="1293"/>
      <c r="K678" s="186"/>
    </row>
    <row r="679">
      <c r="A679" s="575"/>
      <c r="F679" s="337"/>
      <c r="H679" s="1293"/>
      <c r="I679" s="1293"/>
      <c r="J679" s="1293"/>
      <c r="K679" s="186"/>
    </row>
    <row r="680">
      <c r="A680" s="575"/>
      <c r="F680" s="337"/>
      <c r="H680" s="1293"/>
      <c r="I680" s="1293"/>
      <c r="J680" s="1293"/>
      <c r="K680" s="186"/>
    </row>
    <row r="681">
      <c r="A681" s="575"/>
      <c r="F681" s="337"/>
      <c r="H681" s="1293"/>
      <c r="I681" s="1293"/>
      <c r="J681" s="1293"/>
      <c r="K681" s="186"/>
    </row>
    <row r="682">
      <c r="A682" s="575"/>
      <c r="F682" s="337"/>
      <c r="H682" s="1293"/>
      <c r="I682" s="1293"/>
      <c r="J682" s="1293"/>
      <c r="K682" s="186"/>
    </row>
    <row r="683">
      <c r="A683" s="575"/>
      <c r="F683" s="337"/>
      <c r="H683" s="1293"/>
      <c r="I683" s="1293"/>
      <c r="J683" s="1293"/>
      <c r="K683" s="186"/>
    </row>
    <row r="684">
      <c r="A684" s="575"/>
      <c r="F684" s="337"/>
      <c r="H684" s="1293"/>
      <c r="I684" s="1293"/>
      <c r="J684" s="1293"/>
      <c r="K684" s="186"/>
    </row>
    <row r="685">
      <c r="A685" s="575"/>
      <c r="F685" s="337"/>
      <c r="H685" s="1293"/>
      <c r="I685" s="1293"/>
      <c r="J685" s="1293"/>
      <c r="K685" s="186"/>
    </row>
    <row r="686">
      <c r="A686" s="575"/>
      <c r="F686" s="337"/>
      <c r="H686" s="1293"/>
      <c r="I686" s="1293"/>
      <c r="J686" s="1293"/>
      <c r="K686" s="186"/>
    </row>
    <row r="687">
      <c r="A687" s="575"/>
      <c r="F687" s="337"/>
      <c r="H687" s="1293"/>
      <c r="I687" s="1293"/>
      <c r="J687" s="1293"/>
      <c r="K687" s="186"/>
    </row>
    <row r="688">
      <c r="A688" s="575"/>
      <c r="F688" s="337"/>
      <c r="H688" s="1293"/>
      <c r="I688" s="1293"/>
      <c r="J688" s="1293"/>
      <c r="K688" s="186"/>
    </row>
    <row r="689">
      <c r="A689" s="575"/>
      <c r="F689" s="337"/>
      <c r="H689" s="1293"/>
      <c r="I689" s="1293"/>
      <c r="J689" s="1293"/>
      <c r="K689" s="186"/>
    </row>
    <row r="690">
      <c r="A690" s="575"/>
      <c r="F690" s="337"/>
      <c r="H690" s="1293"/>
      <c r="I690" s="1293"/>
      <c r="J690" s="1293"/>
      <c r="K690" s="186"/>
    </row>
    <row r="691">
      <c r="A691" s="575"/>
      <c r="F691" s="337"/>
      <c r="H691" s="1293"/>
      <c r="I691" s="1293"/>
      <c r="J691" s="1293"/>
      <c r="K691" s="186"/>
    </row>
    <row r="692">
      <c r="A692" s="575"/>
      <c r="F692" s="337"/>
      <c r="H692" s="1293"/>
      <c r="I692" s="1293"/>
      <c r="J692" s="1293"/>
      <c r="K692" s="186"/>
    </row>
    <row r="693">
      <c r="A693" s="575"/>
      <c r="F693" s="337"/>
      <c r="H693" s="1293"/>
      <c r="I693" s="1293"/>
      <c r="J693" s="1293"/>
      <c r="K693" s="186"/>
    </row>
    <row r="694">
      <c r="A694" s="575"/>
      <c r="F694" s="337"/>
      <c r="H694" s="1293"/>
      <c r="I694" s="1293"/>
      <c r="J694" s="1293"/>
      <c r="K694" s="186"/>
    </row>
    <row r="695">
      <c r="A695" s="575"/>
      <c r="F695" s="337"/>
      <c r="H695" s="1293"/>
      <c r="I695" s="1293"/>
      <c r="J695" s="1293"/>
      <c r="K695" s="186"/>
    </row>
    <row r="696">
      <c r="A696" s="575"/>
      <c r="F696" s="337"/>
      <c r="H696" s="1293"/>
      <c r="I696" s="1293"/>
      <c r="J696" s="1293"/>
      <c r="K696" s="186"/>
    </row>
    <row r="697">
      <c r="A697" s="575"/>
      <c r="F697" s="337"/>
      <c r="H697" s="1293"/>
      <c r="I697" s="1293"/>
      <c r="J697" s="1293"/>
      <c r="K697" s="186"/>
    </row>
    <row r="698">
      <c r="A698" s="575"/>
      <c r="F698" s="337"/>
      <c r="H698" s="1293"/>
      <c r="I698" s="1293"/>
      <c r="J698" s="1293"/>
      <c r="K698" s="186"/>
    </row>
    <row r="699">
      <c r="A699" s="575"/>
      <c r="F699" s="337"/>
      <c r="H699" s="1293"/>
      <c r="I699" s="1293"/>
      <c r="J699" s="1293"/>
      <c r="K699" s="186"/>
    </row>
    <row r="700">
      <c r="A700" s="575"/>
      <c r="F700" s="337"/>
      <c r="H700" s="1293"/>
      <c r="I700" s="1293"/>
      <c r="J700" s="1293"/>
      <c r="K700" s="186"/>
    </row>
    <row r="701">
      <c r="A701" s="575"/>
      <c r="F701" s="337"/>
      <c r="H701" s="1293"/>
      <c r="I701" s="1293"/>
      <c r="J701" s="1293"/>
      <c r="K701" s="186"/>
    </row>
    <row r="702">
      <c r="A702" s="575"/>
      <c r="F702" s="337"/>
      <c r="H702" s="1293"/>
      <c r="I702" s="1293"/>
      <c r="J702" s="1293"/>
      <c r="K702" s="186"/>
    </row>
    <row r="703">
      <c r="A703" s="575"/>
      <c r="F703" s="337"/>
      <c r="H703" s="1293"/>
      <c r="I703" s="1293"/>
      <c r="J703" s="1293"/>
      <c r="K703" s="186"/>
    </row>
    <row r="704">
      <c r="A704" s="575"/>
      <c r="F704" s="337"/>
      <c r="H704" s="1293"/>
      <c r="I704" s="1293"/>
      <c r="J704" s="1293"/>
      <c r="K704" s="186"/>
    </row>
    <row r="705">
      <c r="A705" s="575"/>
      <c r="F705" s="337"/>
      <c r="H705" s="1293"/>
      <c r="I705" s="1293"/>
      <c r="J705" s="1293"/>
      <c r="K705" s="186"/>
    </row>
    <row r="706">
      <c r="A706" s="575"/>
      <c r="F706" s="337"/>
      <c r="H706" s="1293"/>
      <c r="I706" s="1293"/>
      <c r="J706" s="1293"/>
      <c r="K706" s="186"/>
    </row>
    <row r="707">
      <c r="A707" s="575"/>
      <c r="F707" s="337"/>
      <c r="H707" s="1293"/>
      <c r="I707" s="1293"/>
      <c r="J707" s="1293"/>
      <c r="K707" s="186"/>
    </row>
    <row r="708">
      <c r="A708" s="575"/>
      <c r="F708" s="337"/>
      <c r="H708" s="1293"/>
      <c r="I708" s="1293"/>
      <c r="J708" s="1293"/>
      <c r="K708" s="186"/>
    </row>
    <row r="709">
      <c r="A709" s="575"/>
      <c r="F709" s="337"/>
      <c r="H709" s="1293"/>
      <c r="I709" s="1293"/>
      <c r="J709" s="1293"/>
      <c r="K709" s="186"/>
    </row>
    <row r="710">
      <c r="A710" s="575"/>
      <c r="F710" s="337"/>
      <c r="H710" s="1293"/>
      <c r="I710" s="1293"/>
      <c r="J710" s="1293"/>
      <c r="K710" s="186"/>
    </row>
    <row r="711">
      <c r="A711" s="575"/>
      <c r="F711" s="337"/>
      <c r="H711" s="1293"/>
      <c r="I711" s="1293"/>
      <c r="J711" s="1293"/>
      <c r="K711" s="186"/>
    </row>
    <row r="712">
      <c r="A712" s="575"/>
      <c r="F712" s="337"/>
      <c r="H712" s="1293"/>
      <c r="I712" s="1293"/>
      <c r="J712" s="1293"/>
      <c r="K712" s="186"/>
    </row>
    <row r="713">
      <c r="A713" s="575"/>
      <c r="F713" s="337"/>
      <c r="H713" s="1293"/>
      <c r="I713" s="1293"/>
      <c r="J713" s="1293"/>
      <c r="K713" s="186"/>
    </row>
    <row r="714">
      <c r="A714" s="575"/>
      <c r="F714" s="337"/>
      <c r="H714" s="1293"/>
      <c r="I714" s="1293"/>
      <c r="J714" s="1293"/>
      <c r="K714" s="186"/>
    </row>
    <row r="715">
      <c r="A715" s="575"/>
      <c r="F715" s="337"/>
      <c r="H715" s="1293"/>
      <c r="I715" s="1293"/>
      <c r="J715" s="1293"/>
      <c r="K715" s="186"/>
    </row>
    <row r="716">
      <c r="A716" s="575"/>
      <c r="F716" s="337"/>
      <c r="H716" s="1293"/>
      <c r="I716" s="1293"/>
      <c r="J716" s="1293"/>
      <c r="K716" s="186"/>
    </row>
    <row r="717">
      <c r="A717" s="575"/>
      <c r="F717" s="337"/>
      <c r="H717" s="1293"/>
      <c r="I717" s="1293"/>
      <c r="J717" s="1293"/>
      <c r="K717" s="186"/>
    </row>
    <row r="718">
      <c r="A718" s="575"/>
      <c r="F718" s="337"/>
      <c r="H718" s="1293"/>
      <c r="I718" s="1293"/>
      <c r="J718" s="1293"/>
      <c r="K718" s="186"/>
    </row>
    <row r="719">
      <c r="A719" s="575"/>
      <c r="F719" s="337"/>
      <c r="H719" s="1293"/>
      <c r="I719" s="1293"/>
      <c r="J719" s="1293"/>
      <c r="K719" s="186"/>
    </row>
    <row r="720">
      <c r="A720" s="575"/>
      <c r="F720" s="337"/>
      <c r="H720" s="1293"/>
      <c r="I720" s="1293"/>
      <c r="J720" s="1293"/>
      <c r="K720" s="186"/>
    </row>
    <row r="721">
      <c r="A721" s="575"/>
      <c r="F721" s="337"/>
      <c r="H721" s="1293"/>
      <c r="I721" s="1293"/>
      <c r="J721" s="1293"/>
      <c r="K721" s="186"/>
    </row>
    <row r="722">
      <c r="A722" s="575"/>
      <c r="F722" s="337"/>
      <c r="H722" s="1293"/>
      <c r="I722" s="1293"/>
      <c r="J722" s="1293"/>
      <c r="K722" s="186"/>
    </row>
    <row r="723">
      <c r="A723" s="575"/>
      <c r="F723" s="337"/>
      <c r="H723" s="1293"/>
      <c r="I723" s="1293"/>
      <c r="J723" s="1293"/>
      <c r="K723" s="186"/>
    </row>
    <row r="724">
      <c r="A724" s="575"/>
      <c r="F724" s="337"/>
      <c r="H724" s="1293"/>
      <c r="I724" s="1293"/>
      <c r="J724" s="1293"/>
      <c r="K724" s="186"/>
    </row>
    <row r="725">
      <c r="A725" s="575"/>
      <c r="F725" s="337"/>
      <c r="H725" s="1293"/>
      <c r="I725" s="1293"/>
      <c r="J725" s="1293"/>
      <c r="K725" s="186"/>
    </row>
    <row r="726">
      <c r="A726" s="575"/>
      <c r="F726" s="337"/>
      <c r="H726" s="1293"/>
      <c r="I726" s="1293"/>
      <c r="J726" s="1293"/>
      <c r="K726" s="186"/>
    </row>
    <row r="727">
      <c r="A727" s="575"/>
      <c r="F727" s="337"/>
      <c r="H727" s="1293"/>
      <c r="I727" s="1293"/>
      <c r="J727" s="1293"/>
      <c r="K727" s="186"/>
    </row>
    <row r="728">
      <c r="A728" s="575"/>
      <c r="F728" s="337"/>
      <c r="H728" s="1293"/>
      <c r="I728" s="1293"/>
      <c r="J728" s="1293"/>
      <c r="K728" s="186"/>
    </row>
    <row r="729">
      <c r="A729" s="575"/>
      <c r="F729" s="337"/>
      <c r="H729" s="1293"/>
      <c r="I729" s="1293"/>
      <c r="J729" s="1293"/>
      <c r="K729" s="186"/>
    </row>
    <row r="730">
      <c r="A730" s="575"/>
      <c r="F730" s="337"/>
      <c r="H730" s="1293"/>
      <c r="I730" s="1293"/>
      <c r="J730" s="1293"/>
      <c r="K730" s="186"/>
    </row>
    <row r="731">
      <c r="A731" s="575"/>
      <c r="F731" s="337"/>
      <c r="H731" s="1293"/>
      <c r="I731" s="1293"/>
      <c r="J731" s="1293"/>
      <c r="K731" s="186"/>
    </row>
    <row r="732">
      <c r="A732" s="575"/>
      <c r="F732" s="337"/>
      <c r="H732" s="1293"/>
      <c r="I732" s="1293"/>
      <c r="J732" s="1293"/>
      <c r="K732" s="186"/>
    </row>
    <row r="733">
      <c r="A733" s="575"/>
      <c r="F733" s="337"/>
      <c r="H733" s="1293"/>
      <c r="I733" s="1293"/>
      <c r="J733" s="1293"/>
      <c r="K733" s="186"/>
    </row>
    <row r="734">
      <c r="A734" s="575"/>
      <c r="F734" s="337"/>
      <c r="H734" s="1293"/>
      <c r="I734" s="1293"/>
      <c r="J734" s="1293"/>
      <c r="K734" s="186"/>
    </row>
    <row r="735">
      <c r="A735" s="575"/>
      <c r="F735" s="337"/>
      <c r="H735" s="1293"/>
      <c r="I735" s="1293"/>
      <c r="J735" s="1293"/>
      <c r="K735" s="186"/>
    </row>
    <row r="736">
      <c r="A736" s="575"/>
      <c r="F736" s="337"/>
      <c r="H736" s="1293"/>
      <c r="I736" s="1293"/>
      <c r="J736" s="1293"/>
      <c r="K736" s="186"/>
    </row>
    <row r="737">
      <c r="A737" s="575"/>
      <c r="F737" s="337"/>
      <c r="H737" s="1293"/>
      <c r="I737" s="1293"/>
      <c r="J737" s="1293"/>
      <c r="K737" s="186"/>
    </row>
    <row r="738">
      <c r="A738" s="575"/>
      <c r="F738" s="337"/>
      <c r="H738" s="1293"/>
      <c r="I738" s="1293"/>
      <c r="J738" s="1293"/>
      <c r="K738" s="186"/>
    </row>
    <row r="739">
      <c r="A739" s="575"/>
      <c r="F739" s="337"/>
      <c r="H739" s="1293"/>
      <c r="I739" s="1293"/>
      <c r="J739" s="1293"/>
      <c r="K739" s="186"/>
    </row>
    <row r="740">
      <c r="A740" s="575"/>
      <c r="F740" s="337"/>
      <c r="H740" s="1293"/>
      <c r="I740" s="1293"/>
      <c r="J740" s="1293"/>
      <c r="K740" s="186"/>
    </row>
    <row r="741">
      <c r="A741" s="575"/>
      <c r="F741" s="337"/>
      <c r="H741" s="1293"/>
      <c r="I741" s="1293"/>
      <c r="J741" s="1293"/>
      <c r="K741" s="186"/>
    </row>
    <row r="742">
      <c r="A742" s="575"/>
      <c r="F742" s="337"/>
      <c r="H742" s="1293"/>
      <c r="I742" s="1293"/>
      <c r="J742" s="1293"/>
      <c r="K742" s="186"/>
    </row>
    <row r="743">
      <c r="A743" s="575"/>
      <c r="F743" s="337"/>
      <c r="H743" s="1293"/>
      <c r="I743" s="1293"/>
      <c r="J743" s="1293"/>
      <c r="K743" s="186"/>
    </row>
    <row r="744">
      <c r="A744" s="575"/>
      <c r="F744" s="337"/>
      <c r="H744" s="1293"/>
      <c r="I744" s="1293"/>
      <c r="J744" s="1293"/>
      <c r="K744" s="186"/>
    </row>
    <row r="745">
      <c r="A745" s="575"/>
      <c r="F745" s="337"/>
      <c r="H745" s="1293"/>
      <c r="I745" s="1293"/>
      <c r="J745" s="1293"/>
      <c r="K745" s="186"/>
    </row>
    <row r="746">
      <c r="A746" s="575"/>
      <c r="F746" s="337"/>
      <c r="H746" s="1293"/>
      <c r="I746" s="1293"/>
      <c r="J746" s="1293"/>
      <c r="K746" s="186"/>
    </row>
    <row r="747">
      <c r="A747" s="575"/>
      <c r="F747" s="337"/>
      <c r="H747" s="1293"/>
      <c r="I747" s="1293"/>
      <c r="J747" s="1293"/>
      <c r="K747" s="186"/>
    </row>
    <row r="748">
      <c r="A748" s="575"/>
      <c r="F748" s="337"/>
      <c r="H748" s="1293"/>
      <c r="I748" s="1293"/>
      <c r="J748" s="1293"/>
      <c r="K748" s="186"/>
    </row>
    <row r="749">
      <c r="A749" s="575"/>
      <c r="F749" s="337"/>
      <c r="H749" s="1293"/>
      <c r="I749" s="1293"/>
      <c r="J749" s="1293"/>
      <c r="K749" s="186"/>
    </row>
    <row r="750">
      <c r="A750" s="575"/>
      <c r="F750" s="337"/>
      <c r="H750" s="1293"/>
      <c r="I750" s="1293"/>
      <c r="J750" s="1293"/>
      <c r="K750" s="186"/>
    </row>
    <row r="751">
      <c r="A751" s="575"/>
      <c r="F751" s="337"/>
      <c r="H751" s="1293"/>
      <c r="I751" s="1293"/>
      <c r="J751" s="1293"/>
      <c r="K751" s="186"/>
    </row>
    <row r="752">
      <c r="A752" s="575"/>
      <c r="F752" s="337"/>
      <c r="H752" s="1293"/>
      <c r="I752" s="1293"/>
      <c r="J752" s="1293"/>
      <c r="K752" s="186"/>
    </row>
    <row r="753">
      <c r="A753" s="575"/>
      <c r="F753" s="337"/>
      <c r="H753" s="1293"/>
      <c r="I753" s="1293"/>
      <c r="J753" s="1293"/>
      <c r="K753" s="186"/>
    </row>
    <row r="754">
      <c r="A754" s="575"/>
      <c r="F754" s="337"/>
      <c r="H754" s="1293"/>
      <c r="I754" s="1293"/>
      <c r="J754" s="1293"/>
      <c r="K754" s="186"/>
    </row>
    <row r="755">
      <c r="A755" s="575"/>
      <c r="F755" s="337"/>
      <c r="H755" s="1293"/>
      <c r="I755" s="1293"/>
      <c r="J755" s="1293"/>
      <c r="K755" s="186"/>
    </row>
    <row r="756">
      <c r="A756" s="575"/>
      <c r="F756" s="337"/>
      <c r="H756" s="1293"/>
      <c r="I756" s="1293"/>
      <c r="J756" s="1293"/>
      <c r="K756" s="186"/>
    </row>
    <row r="757">
      <c r="A757" s="575"/>
      <c r="F757" s="337"/>
      <c r="H757" s="1293"/>
      <c r="I757" s="1293"/>
      <c r="J757" s="1293"/>
      <c r="K757" s="186"/>
    </row>
    <row r="758">
      <c r="A758" s="575"/>
      <c r="F758" s="337"/>
      <c r="H758" s="1293"/>
      <c r="I758" s="1293"/>
      <c r="J758" s="1293"/>
      <c r="K758" s="186"/>
    </row>
    <row r="759">
      <c r="A759" s="575"/>
      <c r="F759" s="337"/>
      <c r="H759" s="1293"/>
      <c r="I759" s="1293"/>
      <c r="J759" s="1293"/>
      <c r="K759" s="186"/>
    </row>
    <row r="760">
      <c r="A760" s="575"/>
      <c r="F760" s="337"/>
      <c r="H760" s="1293"/>
      <c r="I760" s="1293"/>
      <c r="J760" s="1293"/>
      <c r="K760" s="186"/>
    </row>
    <row r="761">
      <c r="A761" s="575"/>
      <c r="F761" s="337"/>
      <c r="H761" s="1293"/>
      <c r="I761" s="1293"/>
      <c r="J761" s="1293"/>
      <c r="K761" s="186"/>
    </row>
    <row r="762">
      <c r="A762" s="575"/>
      <c r="F762" s="337"/>
      <c r="H762" s="1293"/>
      <c r="I762" s="1293"/>
      <c r="J762" s="1293"/>
      <c r="K762" s="186"/>
    </row>
    <row r="763">
      <c r="A763" s="575"/>
      <c r="F763" s="337"/>
      <c r="H763" s="1293"/>
      <c r="I763" s="1293"/>
      <c r="J763" s="1293"/>
      <c r="K763" s="186"/>
    </row>
    <row r="764">
      <c r="A764" s="575"/>
      <c r="F764" s="337"/>
      <c r="H764" s="1293"/>
      <c r="I764" s="1293"/>
      <c r="J764" s="1293"/>
      <c r="K764" s="186"/>
    </row>
    <row r="765">
      <c r="A765" s="575"/>
      <c r="F765" s="337"/>
      <c r="H765" s="1293"/>
      <c r="I765" s="1293"/>
      <c r="J765" s="1293"/>
      <c r="K765" s="186"/>
    </row>
    <row r="766">
      <c r="A766" s="575"/>
      <c r="F766" s="337"/>
      <c r="H766" s="1293"/>
      <c r="I766" s="1293"/>
      <c r="J766" s="1293"/>
      <c r="K766" s="186"/>
    </row>
    <row r="767">
      <c r="A767" s="575"/>
      <c r="F767" s="337"/>
      <c r="H767" s="1293"/>
      <c r="I767" s="1293"/>
      <c r="J767" s="1293"/>
      <c r="K767" s="186"/>
    </row>
    <row r="768">
      <c r="A768" s="575"/>
      <c r="F768" s="337"/>
      <c r="H768" s="1293"/>
      <c r="I768" s="1293"/>
      <c r="J768" s="1293"/>
      <c r="K768" s="186"/>
    </row>
    <row r="769">
      <c r="A769" s="575"/>
      <c r="F769" s="337"/>
      <c r="H769" s="1293"/>
      <c r="I769" s="1293"/>
      <c r="J769" s="1293"/>
      <c r="K769" s="186"/>
    </row>
    <row r="770">
      <c r="A770" s="575"/>
      <c r="F770" s="337"/>
      <c r="H770" s="1293"/>
      <c r="I770" s="1293"/>
      <c r="J770" s="1293"/>
      <c r="K770" s="186"/>
    </row>
    <row r="771">
      <c r="A771" s="575"/>
      <c r="F771" s="337"/>
      <c r="H771" s="1293"/>
      <c r="I771" s="1293"/>
      <c r="J771" s="1293"/>
      <c r="K771" s="186"/>
    </row>
    <row r="772">
      <c r="A772" s="575"/>
      <c r="F772" s="337"/>
      <c r="H772" s="1293"/>
      <c r="I772" s="1293"/>
      <c r="J772" s="1293"/>
      <c r="K772" s="186"/>
    </row>
    <row r="773">
      <c r="A773" s="575"/>
      <c r="F773" s="337"/>
      <c r="H773" s="1293"/>
      <c r="I773" s="1293"/>
      <c r="J773" s="1293"/>
      <c r="K773" s="186"/>
    </row>
    <row r="774">
      <c r="A774" s="575"/>
      <c r="F774" s="337"/>
      <c r="H774" s="1293"/>
      <c r="I774" s="1293"/>
      <c r="J774" s="1293"/>
      <c r="K774" s="186"/>
    </row>
    <row r="775">
      <c r="A775" s="575"/>
      <c r="F775" s="337"/>
      <c r="H775" s="1293"/>
      <c r="I775" s="1293"/>
      <c r="J775" s="1293"/>
      <c r="K775" s="186"/>
    </row>
    <row r="776">
      <c r="A776" s="575"/>
      <c r="F776" s="337"/>
      <c r="H776" s="1293"/>
      <c r="I776" s="1293"/>
      <c r="J776" s="1293"/>
      <c r="K776" s="186"/>
    </row>
    <row r="777">
      <c r="A777" s="575"/>
      <c r="F777" s="337"/>
      <c r="H777" s="1293"/>
      <c r="I777" s="1293"/>
      <c r="J777" s="1293"/>
      <c r="K777" s="186"/>
    </row>
    <row r="778">
      <c r="A778" s="575"/>
      <c r="F778" s="337"/>
      <c r="H778" s="1293"/>
      <c r="I778" s="1293"/>
      <c r="J778" s="1293"/>
      <c r="K778" s="186"/>
    </row>
    <row r="779">
      <c r="A779" s="575"/>
      <c r="F779" s="337"/>
      <c r="H779" s="1293"/>
      <c r="I779" s="1293"/>
      <c r="J779" s="1293"/>
      <c r="K779" s="186"/>
    </row>
    <row r="780">
      <c r="A780" s="575"/>
      <c r="F780" s="337"/>
      <c r="H780" s="1293"/>
      <c r="I780" s="1293"/>
      <c r="J780" s="1293"/>
      <c r="K780" s="186"/>
    </row>
    <row r="781">
      <c r="A781" s="575"/>
      <c r="F781" s="337"/>
      <c r="H781" s="1293"/>
      <c r="I781" s="1293"/>
      <c r="J781" s="1293"/>
      <c r="K781" s="186"/>
    </row>
    <row r="782">
      <c r="A782" s="575"/>
      <c r="F782" s="337"/>
      <c r="H782" s="1293"/>
      <c r="I782" s="1293"/>
      <c r="J782" s="1293"/>
      <c r="K782" s="186"/>
    </row>
    <row r="783">
      <c r="A783" s="575"/>
      <c r="F783" s="337"/>
      <c r="H783" s="1293"/>
      <c r="I783" s="1293"/>
      <c r="J783" s="1293"/>
      <c r="K783" s="186"/>
    </row>
    <row r="784">
      <c r="A784" s="575"/>
      <c r="F784" s="337"/>
      <c r="H784" s="1293"/>
      <c r="I784" s="1293"/>
      <c r="J784" s="1293"/>
      <c r="K784" s="186"/>
    </row>
    <row r="785">
      <c r="A785" s="575"/>
      <c r="F785" s="337"/>
      <c r="H785" s="1293"/>
      <c r="I785" s="1293"/>
      <c r="J785" s="1293"/>
      <c r="K785" s="186"/>
    </row>
    <row r="786">
      <c r="A786" s="575"/>
      <c r="F786" s="337"/>
      <c r="H786" s="1293"/>
      <c r="I786" s="1293"/>
      <c r="J786" s="1293"/>
      <c r="K786" s="186"/>
    </row>
    <row r="787">
      <c r="A787" s="575"/>
      <c r="F787" s="337"/>
      <c r="H787" s="1293"/>
      <c r="I787" s="1293"/>
      <c r="J787" s="1293"/>
      <c r="K787" s="186"/>
    </row>
    <row r="788">
      <c r="A788" s="575"/>
      <c r="F788" s="337"/>
      <c r="H788" s="1293"/>
      <c r="I788" s="1293"/>
      <c r="J788" s="1293"/>
      <c r="K788" s="186"/>
    </row>
    <row r="789">
      <c r="A789" s="575"/>
      <c r="F789" s="337"/>
      <c r="H789" s="1293"/>
      <c r="I789" s="1293"/>
      <c r="J789" s="1293"/>
      <c r="K789" s="186"/>
    </row>
    <row r="790">
      <c r="A790" s="575"/>
      <c r="F790" s="337"/>
      <c r="H790" s="1293"/>
      <c r="I790" s="1293"/>
      <c r="J790" s="1293"/>
      <c r="K790" s="186"/>
    </row>
    <row r="791">
      <c r="A791" s="575"/>
      <c r="F791" s="337"/>
      <c r="H791" s="1293"/>
      <c r="I791" s="1293"/>
      <c r="J791" s="1293"/>
      <c r="K791" s="186"/>
    </row>
    <row r="792">
      <c r="A792" s="575"/>
      <c r="F792" s="337"/>
      <c r="H792" s="1293"/>
      <c r="I792" s="1293"/>
      <c r="J792" s="1293"/>
      <c r="K792" s="186"/>
    </row>
    <row r="793">
      <c r="A793" s="575"/>
      <c r="F793" s="337"/>
      <c r="H793" s="1293"/>
      <c r="I793" s="1293"/>
      <c r="J793" s="1293"/>
      <c r="K793" s="186"/>
    </row>
    <row r="794">
      <c r="A794" s="575"/>
      <c r="F794" s="337"/>
      <c r="H794" s="1293"/>
      <c r="I794" s="1293"/>
      <c r="J794" s="1293"/>
      <c r="K794" s="186"/>
    </row>
    <row r="795">
      <c r="A795" s="575"/>
      <c r="F795" s="337"/>
      <c r="H795" s="1293"/>
      <c r="I795" s="1293"/>
      <c r="J795" s="1293"/>
      <c r="K795" s="186"/>
    </row>
    <row r="796">
      <c r="A796" s="575"/>
      <c r="F796" s="337"/>
      <c r="H796" s="1293"/>
      <c r="I796" s="1293"/>
      <c r="J796" s="1293"/>
      <c r="K796" s="186"/>
    </row>
    <row r="797">
      <c r="A797" s="575"/>
      <c r="F797" s="337"/>
      <c r="H797" s="1293"/>
      <c r="I797" s="1293"/>
      <c r="J797" s="1293"/>
      <c r="K797" s="186"/>
    </row>
    <row r="798">
      <c r="A798" s="575"/>
      <c r="F798" s="337"/>
      <c r="H798" s="1293"/>
      <c r="I798" s="1293"/>
      <c r="J798" s="1293"/>
      <c r="K798" s="186"/>
    </row>
    <row r="799">
      <c r="A799" s="575"/>
      <c r="F799" s="337"/>
      <c r="H799" s="1293"/>
      <c r="I799" s="1293"/>
      <c r="J799" s="1293"/>
      <c r="K799" s="186"/>
    </row>
    <row r="800">
      <c r="A800" s="575"/>
      <c r="F800" s="337"/>
      <c r="H800" s="1293"/>
      <c r="I800" s="1293"/>
      <c r="J800" s="1293"/>
      <c r="K800" s="186"/>
    </row>
    <row r="801">
      <c r="A801" s="575"/>
      <c r="F801" s="337"/>
      <c r="H801" s="1293"/>
      <c r="I801" s="1293"/>
      <c r="J801" s="1293"/>
      <c r="K801" s="186"/>
    </row>
    <row r="802">
      <c r="A802" s="575"/>
      <c r="F802" s="337"/>
      <c r="H802" s="1293"/>
      <c r="I802" s="1293"/>
      <c r="J802" s="1293"/>
      <c r="K802" s="186"/>
    </row>
    <row r="803">
      <c r="A803" s="575"/>
      <c r="F803" s="337"/>
      <c r="H803" s="1293"/>
      <c r="I803" s="1293"/>
      <c r="J803" s="1293"/>
      <c r="K803" s="186"/>
    </row>
    <row r="804">
      <c r="A804" s="575"/>
      <c r="F804" s="337"/>
      <c r="H804" s="1293"/>
      <c r="I804" s="1293"/>
      <c r="J804" s="1293"/>
      <c r="K804" s="186"/>
    </row>
    <row r="805">
      <c r="A805" s="575"/>
      <c r="F805" s="337"/>
      <c r="H805" s="1293"/>
      <c r="I805" s="1293"/>
      <c r="J805" s="1293"/>
      <c r="K805" s="186"/>
    </row>
    <row r="806">
      <c r="A806" s="575"/>
      <c r="F806" s="337"/>
      <c r="H806" s="1293"/>
      <c r="I806" s="1293"/>
      <c r="J806" s="1293"/>
      <c r="K806" s="186"/>
    </row>
    <row r="807">
      <c r="A807" s="575"/>
      <c r="F807" s="337"/>
      <c r="H807" s="1293"/>
      <c r="I807" s="1293"/>
      <c r="J807" s="1293"/>
      <c r="K807" s="186"/>
    </row>
    <row r="808">
      <c r="A808" s="575"/>
      <c r="F808" s="337"/>
      <c r="H808" s="1293"/>
      <c r="I808" s="1293"/>
      <c r="J808" s="1293"/>
      <c r="K808" s="186"/>
    </row>
    <row r="809">
      <c r="A809" s="575"/>
      <c r="F809" s="337"/>
      <c r="H809" s="1293"/>
      <c r="I809" s="1293"/>
      <c r="J809" s="1293"/>
      <c r="K809" s="186"/>
    </row>
    <row r="810">
      <c r="A810" s="575"/>
      <c r="F810" s="337"/>
      <c r="H810" s="1293"/>
      <c r="I810" s="1293"/>
      <c r="J810" s="1293"/>
      <c r="K810" s="186"/>
    </row>
    <row r="811">
      <c r="A811" s="575"/>
      <c r="F811" s="337"/>
      <c r="H811" s="1293"/>
      <c r="I811" s="1293"/>
      <c r="J811" s="1293"/>
      <c r="K811" s="186"/>
    </row>
    <row r="812">
      <c r="A812" s="575"/>
      <c r="F812" s="337"/>
      <c r="H812" s="1293"/>
      <c r="I812" s="1293"/>
      <c r="J812" s="1293"/>
      <c r="K812" s="186"/>
    </row>
    <row r="813">
      <c r="A813" s="575"/>
      <c r="F813" s="337"/>
      <c r="H813" s="1293"/>
      <c r="I813" s="1293"/>
      <c r="J813" s="1293"/>
      <c r="K813" s="186"/>
    </row>
    <row r="814">
      <c r="A814" s="575"/>
      <c r="F814" s="337"/>
      <c r="H814" s="1293"/>
      <c r="I814" s="1293"/>
      <c r="J814" s="1293"/>
      <c r="K814" s="186"/>
    </row>
    <row r="815">
      <c r="A815" s="575"/>
      <c r="F815" s="337"/>
      <c r="H815" s="1293"/>
      <c r="I815" s="1293"/>
      <c r="J815" s="1293"/>
      <c r="K815" s="186"/>
    </row>
    <row r="816">
      <c r="A816" s="575"/>
      <c r="F816" s="337"/>
      <c r="H816" s="1293"/>
      <c r="I816" s="1293"/>
      <c r="J816" s="1293"/>
      <c r="K816" s="186"/>
    </row>
    <row r="817">
      <c r="A817" s="575"/>
      <c r="F817" s="337"/>
      <c r="H817" s="1293"/>
      <c r="I817" s="1293"/>
      <c r="J817" s="1293"/>
      <c r="K817" s="186"/>
    </row>
    <row r="818">
      <c r="A818" s="575"/>
      <c r="F818" s="337"/>
      <c r="H818" s="1293"/>
      <c r="I818" s="1293"/>
      <c r="J818" s="1293"/>
      <c r="K818" s="186"/>
    </row>
    <row r="819">
      <c r="A819" s="575"/>
      <c r="F819" s="337"/>
      <c r="H819" s="1293"/>
      <c r="I819" s="1293"/>
      <c r="J819" s="1293"/>
      <c r="K819" s="186"/>
    </row>
    <row r="820">
      <c r="A820" s="575"/>
      <c r="F820" s="337"/>
      <c r="H820" s="1293"/>
      <c r="I820" s="1293"/>
      <c r="J820" s="1293"/>
      <c r="K820" s="186"/>
    </row>
    <row r="821">
      <c r="A821" s="575"/>
      <c r="F821" s="337"/>
      <c r="H821" s="1293"/>
      <c r="I821" s="1293"/>
      <c r="J821" s="1293"/>
      <c r="K821" s="186"/>
    </row>
    <row r="822">
      <c r="A822" s="575"/>
      <c r="F822" s="337"/>
      <c r="H822" s="1293"/>
      <c r="I822" s="1293"/>
      <c r="J822" s="1293"/>
      <c r="K822" s="186"/>
    </row>
    <row r="823">
      <c r="A823" s="575"/>
      <c r="F823" s="337"/>
      <c r="H823" s="1293"/>
      <c r="I823" s="1293"/>
      <c r="J823" s="1293"/>
      <c r="K823" s="186"/>
    </row>
    <row r="824">
      <c r="A824" s="575"/>
      <c r="F824" s="337"/>
      <c r="H824" s="1293"/>
      <c r="I824" s="1293"/>
      <c r="J824" s="1293"/>
      <c r="K824" s="186"/>
    </row>
    <row r="825">
      <c r="A825" s="575"/>
      <c r="F825" s="337"/>
      <c r="H825" s="1293"/>
      <c r="I825" s="1293"/>
      <c r="J825" s="1293"/>
      <c r="K825" s="186"/>
    </row>
    <row r="826">
      <c r="A826" s="575"/>
      <c r="F826" s="337"/>
      <c r="H826" s="1293"/>
      <c r="I826" s="1293"/>
      <c r="J826" s="1293"/>
      <c r="K826" s="186"/>
    </row>
    <row r="827">
      <c r="A827" s="575"/>
      <c r="F827" s="337"/>
      <c r="H827" s="1293"/>
      <c r="I827" s="1293"/>
      <c r="J827" s="1293"/>
      <c r="K827" s="186"/>
    </row>
    <row r="828">
      <c r="A828" s="575"/>
      <c r="F828" s="337"/>
      <c r="H828" s="1293"/>
      <c r="I828" s="1293"/>
      <c r="J828" s="1293"/>
      <c r="K828" s="186"/>
    </row>
    <row r="829">
      <c r="A829" s="575"/>
      <c r="F829" s="337"/>
      <c r="H829" s="1293"/>
      <c r="I829" s="1293"/>
      <c r="J829" s="1293"/>
      <c r="K829" s="186"/>
    </row>
    <row r="830">
      <c r="A830" s="575"/>
      <c r="F830" s="337"/>
      <c r="H830" s="1293"/>
      <c r="I830" s="1293"/>
      <c r="J830" s="1293"/>
      <c r="K830" s="186"/>
    </row>
    <row r="831">
      <c r="A831" s="575"/>
      <c r="F831" s="337"/>
      <c r="H831" s="1293"/>
      <c r="I831" s="1293"/>
      <c r="J831" s="1293"/>
      <c r="K831" s="186"/>
    </row>
    <row r="832">
      <c r="A832" s="575"/>
      <c r="F832" s="337"/>
      <c r="H832" s="1293"/>
      <c r="I832" s="1293"/>
      <c r="J832" s="1293"/>
      <c r="K832" s="186"/>
    </row>
    <row r="833">
      <c r="A833" s="575"/>
      <c r="F833" s="337"/>
      <c r="H833" s="1293"/>
      <c r="I833" s="1293"/>
      <c r="J833" s="1293"/>
      <c r="K833" s="186"/>
    </row>
    <row r="834">
      <c r="A834" s="575"/>
      <c r="F834" s="337"/>
      <c r="H834" s="1293"/>
      <c r="I834" s="1293"/>
      <c r="J834" s="1293"/>
      <c r="K834" s="186"/>
    </row>
    <row r="835">
      <c r="A835" s="575"/>
      <c r="F835" s="337"/>
      <c r="H835" s="1293"/>
      <c r="I835" s="1293"/>
      <c r="J835" s="1293"/>
      <c r="K835" s="186"/>
    </row>
    <row r="836">
      <c r="A836" s="575"/>
      <c r="F836" s="337"/>
      <c r="H836" s="1293"/>
      <c r="I836" s="1293"/>
      <c r="J836" s="1293"/>
      <c r="K836" s="186"/>
    </row>
    <row r="837">
      <c r="A837" s="575"/>
      <c r="F837" s="337"/>
      <c r="H837" s="1293"/>
      <c r="I837" s="1293"/>
      <c r="J837" s="1293"/>
      <c r="K837" s="186"/>
    </row>
    <row r="838">
      <c r="A838" s="575"/>
      <c r="F838" s="337"/>
      <c r="H838" s="1293"/>
      <c r="I838" s="1293"/>
      <c r="J838" s="1293"/>
      <c r="K838" s="186"/>
    </row>
    <row r="839">
      <c r="A839" s="575"/>
      <c r="F839" s="337"/>
      <c r="H839" s="1293"/>
      <c r="I839" s="1293"/>
      <c r="J839" s="1293"/>
      <c r="K839" s="186"/>
    </row>
    <row r="840">
      <c r="A840" s="575"/>
      <c r="F840" s="337"/>
      <c r="H840" s="1293"/>
      <c r="I840" s="1293"/>
      <c r="J840" s="1293"/>
      <c r="K840" s="186"/>
    </row>
    <row r="841">
      <c r="A841" s="575"/>
      <c r="F841" s="337"/>
      <c r="H841" s="1293"/>
      <c r="I841" s="1293"/>
      <c r="J841" s="1293"/>
      <c r="K841" s="186"/>
    </row>
    <row r="842">
      <c r="A842" s="575"/>
      <c r="F842" s="337"/>
      <c r="H842" s="1293"/>
      <c r="I842" s="1293"/>
      <c r="J842" s="1293"/>
      <c r="K842" s="186"/>
    </row>
    <row r="843">
      <c r="A843" s="575"/>
      <c r="F843" s="337"/>
      <c r="H843" s="1293"/>
      <c r="I843" s="1293"/>
      <c r="J843" s="1293"/>
      <c r="K843" s="186"/>
    </row>
    <row r="844">
      <c r="A844" s="575"/>
      <c r="F844" s="337"/>
      <c r="H844" s="1293"/>
      <c r="I844" s="1293"/>
      <c r="J844" s="1293"/>
      <c r="K844" s="186"/>
    </row>
    <row r="845">
      <c r="A845" s="575"/>
      <c r="F845" s="337"/>
      <c r="H845" s="1293"/>
      <c r="I845" s="1293"/>
      <c r="J845" s="1293"/>
      <c r="K845" s="186"/>
    </row>
    <row r="846">
      <c r="A846" s="575"/>
      <c r="F846" s="337"/>
      <c r="H846" s="1293"/>
      <c r="I846" s="1293"/>
      <c r="J846" s="1293"/>
      <c r="K846" s="186"/>
    </row>
    <row r="847">
      <c r="A847" s="575"/>
      <c r="F847" s="337"/>
      <c r="H847" s="1293"/>
      <c r="I847" s="1293"/>
      <c r="J847" s="1293"/>
      <c r="K847" s="186"/>
    </row>
    <row r="848">
      <c r="A848" s="575"/>
      <c r="F848" s="337"/>
      <c r="H848" s="1293"/>
      <c r="I848" s="1293"/>
      <c r="J848" s="1293"/>
      <c r="K848" s="186"/>
    </row>
    <row r="849">
      <c r="A849" s="575"/>
      <c r="F849" s="337"/>
      <c r="H849" s="1293"/>
      <c r="I849" s="1293"/>
      <c r="J849" s="1293"/>
      <c r="K849" s="186"/>
    </row>
    <row r="850">
      <c r="A850" s="575"/>
      <c r="F850" s="337"/>
      <c r="H850" s="1293"/>
      <c r="I850" s="1293"/>
      <c r="J850" s="1293"/>
      <c r="K850" s="186"/>
    </row>
    <row r="851">
      <c r="A851" s="575"/>
      <c r="F851" s="337"/>
      <c r="H851" s="1293"/>
      <c r="I851" s="1293"/>
      <c r="J851" s="1293"/>
      <c r="K851" s="186"/>
    </row>
    <row r="852">
      <c r="A852" s="575"/>
      <c r="F852" s="337"/>
      <c r="H852" s="1293"/>
      <c r="I852" s="1293"/>
      <c r="J852" s="1293"/>
      <c r="K852" s="186"/>
    </row>
    <row r="853">
      <c r="A853" s="575"/>
      <c r="F853" s="337"/>
      <c r="H853" s="1293"/>
      <c r="I853" s="1293"/>
      <c r="J853" s="1293"/>
      <c r="K853" s="186"/>
    </row>
    <row r="854">
      <c r="A854" s="575"/>
      <c r="F854" s="337"/>
      <c r="H854" s="1293"/>
      <c r="I854" s="1293"/>
      <c r="J854" s="1293"/>
      <c r="K854" s="186"/>
    </row>
    <row r="855">
      <c r="A855" s="575"/>
      <c r="F855" s="337"/>
      <c r="H855" s="1293"/>
      <c r="I855" s="1293"/>
      <c r="J855" s="1293"/>
      <c r="K855" s="186"/>
    </row>
    <row r="856">
      <c r="A856" s="575"/>
      <c r="F856" s="337"/>
      <c r="H856" s="1293"/>
      <c r="I856" s="1293"/>
      <c r="J856" s="1293"/>
      <c r="K856" s="186"/>
    </row>
    <row r="857">
      <c r="A857" s="575"/>
      <c r="F857" s="337"/>
      <c r="H857" s="1293"/>
      <c r="I857" s="1293"/>
      <c r="J857" s="1293"/>
      <c r="K857" s="186"/>
    </row>
    <row r="858">
      <c r="A858" s="575"/>
      <c r="F858" s="337"/>
      <c r="H858" s="1293"/>
      <c r="I858" s="1293"/>
      <c r="J858" s="1293"/>
      <c r="K858" s="186"/>
    </row>
    <row r="859">
      <c r="A859" s="575"/>
      <c r="F859" s="337"/>
      <c r="H859" s="1293"/>
      <c r="I859" s="1293"/>
      <c r="J859" s="1293"/>
      <c r="K859" s="186"/>
    </row>
    <row r="860">
      <c r="A860" s="575"/>
      <c r="F860" s="337"/>
      <c r="H860" s="1293"/>
      <c r="I860" s="1293"/>
      <c r="J860" s="1293"/>
      <c r="K860" s="186"/>
    </row>
    <row r="861">
      <c r="A861" s="575"/>
      <c r="F861" s="337"/>
      <c r="H861" s="1293"/>
      <c r="I861" s="1293"/>
      <c r="J861" s="1293"/>
      <c r="K861" s="186"/>
    </row>
    <row r="862">
      <c r="A862" s="575"/>
      <c r="F862" s="337"/>
      <c r="H862" s="1293"/>
      <c r="I862" s="1293"/>
      <c r="J862" s="1293"/>
      <c r="K862" s="186"/>
    </row>
    <row r="863">
      <c r="A863" s="575"/>
      <c r="F863" s="337"/>
      <c r="H863" s="1293"/>
      <c r="I863" s="1293"/>
      <c r="J863" s="1293"/>
      <c r="K863" s="186"/>
    </row>
    <row r="864">
      <c r="A864" s="575"/>
      <c r="F864" s="337"/>
      <c r="H864" s="1293"/>
      <c r="I864" s="1293"/>
      <c r="J864" s="1293"/>
      <c r="K864" s="186"/>
    </row>
    <row r="865">
      <c r="A865" s="575"/>
      <c r="F865" s="337"/>
      <c r="H865" s="1293"/>
      <c r="I865" s="1293"/>
      <c r="J865" s="1293"/>
      <c r="K865" s="186"/>
    </row>
    <row r="866">
      <c r="A866" s="575"/>
      <c r="F866" s="337"/>
      <c r="H866" s="1293"/>
      <c r="I866" s="1293"/>
      <c r="J866" s="1293"/>
      <c r="K866" s="186"/>
    </row>
    <row r="867">
      <c r="A867" s="575"/>
      <c r="F867" s="337"/>
      <c r="H867" s="1293"/>
      <c r="I867" s="1293"/>
      <c r="J867" s="1293"/>
      <c r="K867" s="186"/>
    </row>
    <row r="868">
      <c r="A868" s="575"/>
      <c r="F868" s="337"/>
      <c r="H868" s="1293"/>
      <c r="I868" s="1293"/>
      <c r="J868" s="1293"/>
      <c r="K868" s="186"/>
    </row>
    <row r="869">
      <c r="A869" s="575"/>
      <c r="F869" s="337"/>
      <c r="H869" s="1293"/>
      <c r="I869" s="1293"/>
      <c r="J869" s="1293"/>
      <c r="K869" s="186"/>
    </row>
    <row r="870">
      <c r="A870" s="575"/>
      <c r="F870" s="337"/>
      <c r="H870" s="1293"/>
      <c r="I870" s="1293"/>
      <c r="J870" s="1293"/>
      <c r="K870" s="186"/>
    </row>
    <row r="871">
      <c r="A871" s="575"/>
      <c r="F871" s="337"/>
      <c r="H871" s="1293"/>
      <c r="I871" s="1293"/>
      <c r="J871" s="1293"/>
      <c r="K871" s="186"/>
    </row>
    <row r="872">
      <c r="A872" s="575"/>
      <c r="F872" s="337"/>
      <c r="H872" s="1293"/>
      <c r="I872" s="1293"/>
      <c r="J872" s="1293"/>
      <c r="K872" s="186"/>
    </row>
    <row r="873">
      <c r="A873" s="575"/>
      <c r="F873" s="337"/>
      <c r="H873" s="1293"/>
      <c r="I873" s="1293"/>
      <c r="J873" s="1293"/>
      <c r="K873" s="186"/>
    </row>
    <row r="874">
      <c r="A874" s="575"/>
      <c r="F874" s="337"/>
      <c r="H874" s="1293"/>
      <c r="I874" s="1293"/>
      <c r="J874" s="1293"/>
      <c r="K874" s="186"/>
    </row>
    <row r="875">
      <c r="A875" s="575"/>
      <c r="F875" s="337"/>
      <c r="H875" s="1293"/>
      <c r="I875" s="1293"/>
      <c r="J875" s="1293"/>
      <c r="K875" s="186"/>
    </row>
    <row r="876">
      <c r="A876" s="575"/>
      <c r="F876" s="337"/>
      <c r="H876" s="1293"/>
      <c r="I876" s="1293"/>
      <c r="J876" s="1293"/>
      <c r="K876" s="186"/>
    </row>
    <row r="877">
      <c r="A877" s="575"/>
      <c r="F877" s="337"/>
      <c r="H877" s="1293"/>
      <c r="I877" s="1293"/>
      <c r="J877" s="1293"/>
      <c r="K877" s="186"/>
    </row>
    <row r="878">
      <c r="A878" s="575"/>
      <c r="F878" s="337"/>
      <c r="H878" s="1293"/>
      <c r="I878" s="1293"/>
      <c r="J878" s="1293"/>
      <c r="K878" s="186"/>
    </row>
    <row r="879">
      <c r="A879" s="575"/>
      <c r="F879" s="337"/>
      <c r="H879" s="1293"/>
      <c r="I879" s="1293"/>
      <c r="J879" s="1293"/>
      <c r="K879" s="186"/>
    </row>
    <row r="880">
      <c r="A880" s="575"/>
      <c r="F880" s="337"/>
      <c r="H880" s="1293"/>
      <c r="I880" s="1293"/>
      <c r="J880" s="1293"/>
      <c r="K880" s="186"/>
    </row>
    <row r="881">
      <c r="A881" s="575"/>
      <c r="F881" s="337"/>
      <c r="H881" s="1293"/>
      <c r="I881" s="1293"/>
      <c r="J881" s="1293"/>
      <c r="K881" s="186"/>
    </row>
    <row r="882">
      <c r="A882" s="575"/>
      <c r="F882" s="337"/>
      <c r="H882" s="1293"/>
      <c r="I882" s="1293"/>
      <c r="J882" s="1293"/>
      <c r="K882" s="186"/>
    </row>
    <row r="883">
      <c r="A883" s="575"/>
      <c r="F883" s="337"/>
      <c r="H883" s="1293"/>
      <c r="I883" s="1293"/>
      <c r="J883" s="1293"/>
      <c r="K883" s="186"/>
    </row>
    <row r="884">
      <c r="A884" s="575"/>
      <c r="F884" s="337"/>
      <c r="H884" s="1293"/>
      <c r="I884" s="1293"/>
      <c r="J884" s="1293"/>
      <c r="K884" s="186"/>
    </row>
    <row r="885">
      <c r="A885" s="575"/>
      <c r="F885" s="337"/>
      <c r="H885" s="1293"/>
      <c r="I885" s="1293"/>
      <c r="J885" s="1293"/>
      <c r="K885" s="186"/>
    </row>
    <row r="886">
      <c r="A886" s="575"/>
      <c r="F886" s="337"/>
      <c r="H886" s="1293"/>
      <c r="I886" s="1293"/>
      <c r="J886" s="1293"/>
      <c r="K886" s="186"/>
    </row>
    <row r="887">
      <c r="A887" s="575"/>
      <c r="F887" s="337"/>
      <c r="H887" s="1293"/>
      <c r="I887" s="1293"/>
      <c r="J887" s="1293"/>
      <c r="K887" s="186"/>
    </row>
    <row r="888">
      <c r="A888" s="575"/>
      <c r="F888" s="337"/>
      <c r="H888" s="1293"/>
      <c r="I888" s="1293"/>
      <c r="J888" s="1293"/>
      <c r="K888" s="186"/>
    </row>
    <row r="889">
      <c r="A889" s="575"/>
      <c r="F889" s="337"/>
      <c r="H889" s="1293"/>
      <c r="I889" s="1293"/>
      <c r="J889" s="1293"/>
      <c r="K889" s="186"/>
    </row>
    <row r="890">
      <c r="A890" s="575"/>
      <c r="F890" s="337"/>
      <c r="H890" s="1293"/>
      <c r="I890" s="1293"/>
      <c r="J890" s="1293"/>
      <c r="K890" s="186"/>
    </row>
    <row r="891">
      <c r="A891" s="575"/>
      <c r="F891" s="337"/>
      <c r="H891" s="1293"/>
      <c r="I891" s="1293"/>
      <c r="J891" s="1293"/>
      <c r="K891" s="186"/>
    </row>
    <row r="892">
      <c r="A892" s="575"/>
      <c r="F892" s="337"/>
      <c r="H892" s="1293"/>
      <c r="I892" s="1293"/>
      <c r="J892" s="1293"/>
      <c r="K892" s="186"/>
    </row>
    <row r="893">
      <c r="A893" s="575"/>
      <c r="F893" s="337"/>
      <c r="H893" s="1293"/>
      <c r="I893" s="1293"/>
      <c r="J893" s="1293"/>
      <c r="K893" s="186"/>
    </row>
    <row r="894">
      <c r="A894" s="575"/>
      <c r="F894" s="337"/>
      <c r="H894" s="1293"/>
      <c r="I894" s="1293"/>
      <c r="J894" s="1293"/>
      <c r="K894" s="186"/>
    </row>
    <row r="895">
      <c r="A895" s="575"/>
      <c r="F895" s="337"/>
      <c r="H895" s="1293"/>
      <c r="I895" s="1293"/>
      <c r="J895" s="1293"/>
      <c r="K895" s="186"/>
    </row>
    <row r="896">
      <c r="A896" s="575"/>
      <c r="F896" s="337"/>
      <c r="H896" s="1293"/>
      <c r="I896" s="1293"/>
      <c r="J896" s="1293"/>
      <c r="K896" s="186"/>
    </row>
    <row r="897">
      <c r="A897" s="575"/>
      <c r="F897" s="337"/>
      <c r="H897" s="1293"/>
      <c r="I897" s="1293"/>
      <c r="J897" s="1293"/>
      <c r="K897" s="186"/>
    </row>
    <row r="898">
      <c r="A898" s="575"/>
      <c r="F898" s="337"/>
      <c r="H898" s="1293"/>
      <c r="I898" s="1293"/>
      <c r="J898" s="1293"/>
      <c r="K898" s="186"/>
    </row>
    <row r="899">
      <c r="A899" s="575"/>
      <c r="F899" s="337"/>
      <c r="H899" s="1293"/>
      <c r="I899" s="1293"/>
      <c r="J899" s="1293"/>
      <c r="K899" s="186"/>
    </row>
    <row r="900">
      <c r="A900" s="575"/>
      <c r="F900" s="337"/>
      <c r="H900" s="1293"/>
      <c r="I900" s="1293"/>
      <c r="J900" s="1293"/>
      <c r="K900" s="186"/>
    </row>
    <row r="901">
      <c r="A901" s="575"/>
      <c r="F901" s="337"/>
      <c r="H901" s="1293"/>
      <c r="I901" s="1293"/>
      <c r="J901" s="1293"/>
      <c r="K901" s="186"/>
    </row>
    <row r="902">
      <c r="A902" s="575"/>
      <c r="F902" s="337"/>
      <c r="H902" s="1293"/>
      <c r="I902" s="1293"/>
      <c r="J902" s="1293"/>
      <c r="K902" s="186"/>
    </row>
    <row r="903">
      <c r="A903" s="575"/>
      <c r="F903" s="337"/>
      <c r="H903" s="1293"/>
      <c r="I903" s="1293"/>
      <c r="J903" s="1293"/>
      <c r="K903" s="186"/>
    </row>
    <row r="904">
      <c r="A904" s="575"/>
      <c r="F904" s="337"/>
      <c r="H904" s="1293"/>
      <c r="I904" s="1293"/>
      <c r="J904" s="1293"/>
      <c r="K904" s="186"/>
    </row>
    <row r="905">
      <c r="A905" s="575"/>
      <c r="F905" s="337"/>
      <c r="H905" s="1293"/>
      <c r="I905" s="1293"/>
      <c r="J905" s="1293"/>
      <c r="K905" s="186"/>
    </row>
    <row r="906">
      <c r="A906" s="575"/>
      <c r="F906" s="337"/>
      <c r="H906" s="1293"/>
      <c r="I906" s="1293"/>
      <c r="J906" s="1293"/>
      <c r="K906" s="186"/>
    </row>
    <row r="907">
      <c r="A907" s="575"/>
      <c r="F907" s="337"/>
      <c r="H907" s="1293"/>
      <c r="I907" s="1293"/>
      <c r="J907" s="1293"/>
      <c r="K907" s="186"/>
    </row>
    <row r="908">
      <c r="A908" s="575"/>
      <c r="F908" s="337"/>
      <c r="H908" s="1293"/>
      <c r="I908" s="1293"/>
      <c r="J908" s="1293"/>
      <c r="K908" s="186"/>
    </row>
    <row r="909">
      <c r="A909" s="575"/>
      <c r="F909" s="337"/>
      <c r="H909" s="1293"/>
      <c r="I909" s="1293"/>
      <c r="J909" s="1293"/>
      <c r="K909" s="186"/>
    </row>
    <row r="910">
      <c r="A910" s="575"/>
      <c r="F910" s="337"/>
      <c r="H910" s="1293"/>
      <c r="I910" s="1293"/>
      <c r="J910" s="1293"/>
      <c r="K910" s="186"/>
    </row>
    <row r="911">
      <c r="A911" s="575"/>
      <c r="F911" s="337"/>
      <c r="H911" s="1293"/>
      <c r="I911" s="1293"/>
      <c r="J911" s="1293"/>
      <c r="K911" s="186"/>
    </row>
    <row r="912">
      <c r="A912" s="575"/>
      <c r="F912" s="337"/>
      <c r="H912" s="1293"/>
      <c r="I912" s="1293"/>
      <c r="J912" s="1293"/>
      <c r="K912" s="186"/>
    </row>
    <row r="913">
      <c r="A913" s="575"/>
      <c r="F913" s="337"/>
      <c r="H913" s="1293"/>
      <c r="I913" s="1293"/>
      <c r="J913" s="1293"/>
      <c r="K913" s="186"/>
    </row>
    <row r="914">
      <c r="A914" s="575"/>
      <c r="F914" s="337"/>
      <c r="H914" s="1293"/>
      <c r="I914" s="1293"/>
      <c r="J914" s="1293"/>
      <c r="K914" s="186"/>
    </row>
    <row r="915">
      <c r="A915" s="575"/>
      <c r="F915" s="337"/>
      <c r="H915" s="1293"/>
      <c r="I915" s="1293"/>
      <c r="J915" s="1293"/>
      <c r="K915" s="186"/>
    </row>
    <row r="916">
      <c r="A916" s="575"/>
      <c r="F916" s="337"/>
      <c r="H916" s="1293"/>
      <c r="I916" s="1293"/>
      <c r="J916" s="1293"/>
      <c r="K916" s="186"/>
    </row>
    <row r="917">
      <c r="A917" s="575"/>
      <c r="F917" s="337"/>
      <c r="H917" s="1293"/>
      <c r="I917" s="1293"/>
      <c r="J917" s="1293"/>
      <c r="K917" s="186"/>
    </row>
    <row r="918">
      <c r="A918" s="575"/>
      <c r="F918" s="337"/>
      <c r="H918" s="1293"/>
      <c r="I918" s="1293"/>
      <c r="J918" s="1293"/>
      <c r="K918" s="186"/>
    </row>
    <row r="919">
      <c r="A919" s="575"/>
      <c r="F919" s="337"/>
      <c r="H919" s="1293"/>
      <c r="I919" s="1293"/>
      <c r="J919" s="1293"/>
      <c r="K919" s="186"/>
    </row>
    <row r="920">
      <c r="A920" s="575"/>
      <c r="F920" s="337"/>
      <c r="H920" s="1293"/>
      <c r="I920" s="1293"/>
      <c r="J920" s="1293"/>
      <c r="K920" s="186"/>
    </row>
    <row r="921">
      <c r="A921" s="575"/>
      <c r="F921" s="337"/>
      <c r="H921" s="1293"/>
      <c r="I921" s="1293"/>
      <c r="J921" s="1293"/>
      <c r="K921" s="186"/>
    </row>
    <row r="922">
      <c r="A922" s="575"/>
      <c r="F922" s="337"/>
      <c r="H922" s="1293"/>
      <c r="I922" s="1293"/>
      <c r="J922" s="1293"/>
      <c r="K922" s="186"/>
    </row>
    <row r="923">
      <c r="A923" s="575"/>
      <c r="F923" s="337"/>
      <c r="H923" s="1293"/>
      <c r="I923" s="1293"/>
      <c r="J923" s="1293"/>
      <c r="K923" s="186"/>
    </row>
    <row r="924">
      <c r="A924" s="575"/>
      <c r="F924" s="337"/>
      <c r="H924" s="1293"/>
      <c r="I924" s="1293"/>
      <c r="J924" s="1293"/>
      <c r="K924" s="186"/>
    </row>
    <row r="925">
      <c r="A925" s="575"/>
      <c r="F925" s="337"/>
      <c r="H925" s="1293"/>
      <c r="I925" s="1293"/>
      <c r="J925" s="1293"/>
      <c r="K925" s="186"/>
    </row>
    <row r="926">
      <c r="A926" s="575"/>
      <c r="F926" s="337"/>
      <c r="H926" s="1293"/>
      <c r="I926" s="1293"/>
      <c r="J926" s="1293"/>
      <c r="K926" s="186"/>
    </row>
    <row r="927">
      <c r="A927" s="575"/>
      <c r="F927" s="337"/>
      <c r="H927" s="1293"/>
      <c r="I927" s="1293"/>
      <c r="J927" s="1293"/>
      <c r="K927" s="186"/>
    </row>
    <row r="928">
      <c r="A928" s="575"/>
      <c r="F928" s="337"/>
      <c r="H928" s="1293"/>
      <c r="I928" s="1293"/>
      <c r="J928" s="1293"/>
      <c r="K928" s="186"/>
    </row>
    <row r="929">
      <c r="A929" s="575"/>
      <c r="F929" s="337"/>
      <c r="H929" s="1293"/>
      <c r="I929" s="1293"/>
      <c r="J929" s="1293"/>
      <c r="K929" s="186"/>
    </row>
    <row r="930">
      <c r="A930" s="575"/>
      <c r="F930" s="337"/>
      <c r="H930" s="1293"/>
      <c r="I930" s="1293"/>
      <c r="J930" s="1293"/>
      <c r="K930" s="186"/>
    </row>
    <row r="931">
      <c r="A931" s="575"/>
      <c r="F931" s="337"/>
      <c r="H931" s="1293"/>
      <c r="I931" s="1293"/>
      <c r="J931" s="1293"/>
      <c r="K931" s="186"/>
    </row>
    <row r="932">
      <c r="A932" s="575"/>
      <c r="F932" s="337"/>
      <c r="H932" s="1293"/>
      <c r="I932" s="1293"/>
      <c r="J932" s="1293"/>
      <c r="K932" s="186"/>
    </row>
    <row r="933">
      <c r="A933" s="575"/>
      <c r="F933" s="337"/>
      <c r="H933" s="1293"/>
      <c r="I933" s="1293"/>
      <c r="J933" s="1293"/>
      <c r="K933" s="186"/>
    </row>
    <row r="934">
      <c r="A934" s="575"/>
      <c r="F934" s="337"/>
      <c r="H934" s="1293"/>
      <c r="I934" s="1293"/>
      <c r="J934" s="1293"/>
      <c r="K934" s="186"/>
    </row>
    <row r="935">
      <c r="A935" s="575"/>
      <c r="F935" s="337"/>
      <c r="H935" s="1293"/>
      <c r="I935" s="1293"/>
      <c r="J935" s="1293"/>
      <c r="K935" s="186"/>
    </row>
    <row r="936">
      <c r="A936" s="575"/>
      <c r="F936" s="337"/>
      <c r="H936" s="1293"/>
      <c r="I936" s="1293"/>
      <c r="J936" s="1293"/>
      <c r="K936" s="186"/>
    </row>
    <row r="937">
      <c r="A937" s="575"/>
      <c r="F937" s="337"/>
      <c r="H937" s="1293"/>
      <c r="I937" s="1293"/>
      <c r="J937" s="1293"/>
      <c r="K937" s="186"/>
    </row>
  </sheetData>
  <autoFilter ref="$A$1:$AG$937"/>
  <customSheetViews>
    <customSheetView guid="{72D2DB03-F60C-42A2-8F3C-967D370DABA6}" filter="1" showAutoFilter="1">
      <autoFilter ref="$A$1:$AG$1"/>
    </customSheetView>
    <customSheetView guid="{438BEA2F-537D-4020-94A9-EC6F394A4A06}" filter="1" showAutoFilter="1">
      <autoFilter ref="$A$1:$AG$56">
        <filterColumn colId="15">
          <filters blank="1">
            <filter val="Automated By"/>
          </filters>
        </filterColumn>
        <filterColumn colId="14">
          <filters>
            <filter val="Yes"/>
            <filter val="Can be Automated?"/>
          </filters>
        </filterColumn>
      </autoFilter>
    </customSheetView>
  </customSheetViews>
  <conditionalFormatting sqref="K1 K4:K6 K8:K9 K11:K12 K14:K26 K28:K33 K35:K44 K46:K58 K70:K937">
    <cfRule type="containsText" dxfId="1" priority="1" operator="containsText" text="Pass">
      <formula>NOT(ISERROR(SEARCH(("Pass"),(K1))))</formula>
    </cfRule>
  </conditionalFormatting>
  <conditionalFormatting sqref="K1 K4:K6 K8:K9 K11:K12 K14:K26 K28:K33 K35:K44 K46:K58 K70:K937">
    <cfRule type="containsText" dxfId="2" priority="2" operator="containsText" text="Fail">
      <formula>NOT(ISERROR(SEARCH(("Fail"),(K1))))</formula>
    </cfRule>
  </conditionalFormatting>
  <conditionalFormatting sqref="K1 K4:K6 K8:K9 K11:K12 K14:K26 K28:K33 K35:K44 K46:K58 K70:K937">
    <cfRule type="containsText" dxfId="0" priority="3" operator="containsText" text="Unavailable">
      <formula>NOT(ISERROR(SEARCH(("Unavailable"),(K1))))</formula>
    </cfRule>
  </conditionalFormatting>
  <hyperlinks>
    <hyperlink r:id="rId1" ref="M31"/>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3" max="4" width="17.57"/>
    <col customWidth="1" min="5" max="5" width="15.29"/>
    <col customWidth="1" min="6" max="6" width="31.43"/>
    <col customWidth="1" min="7" max="7" width="35.0"/>
  </cols>
  <sheetData>
    <row r="1">
      <c r="A1" s="1297" t="s">
        <v>8552</v>
      </c>
      <c r="B1" s="240"/>
      <c r="C1" s="240"/>
      <c r="D1" s="240"/>
      <c r="E1" s="240"/>
      <c r="F1" s="240"/>
      <c r="G1" s="240"/>
      <c r="H1" s="240"/>
      <c r="I1" s="240"/>
      <c r="J1" s="240"/>
      <c r="K1" s="240"/>
      <c r="L1" s="240"/>
      <c r="M1" s="240"/>
      <c r="N1" s="240"/>
      <c r="O1" s="240"/>
      <c r="P1" s="240"/>
      <c r="Q1" s="240"/>
      <c r="R1" s="240"/>
      <c r="S1" s="240"/>
      <c r="T1" s="240"/>
      <c r="U1" s="240"/>
      <c r="V1" s="240"/>
      <c r="W1" s="672"/>
      <c r="X1" s="672"/>
      <c r="Y1" s="672"/>
      <c r="Z1" s="672"/>
      <c r="AA1" s="672"/>
      <c r="AB1" s="672"/>
      <c r="AC1" s="672"/>
      <c r="AD1" s="672"/>
      <c r="AE1" s="672"/>
      <c r="AF1" s="672"/>
      <c r="AG1" s="672"/>
      <c r="AH1" s="672"/>
    </row>
    <row r="2" ht="28.5" customHeight="1">
      <c r="A2" s="1298" t="s">
        <v>57</v>
      </c>
      <c r="B2" s="1298" t="s">
        <v>60</v>
      </c>
      <c r="C2" s="1298" t="s">
        <v>422</v>
      </c>
      <c r="D2" s="1298" t="s">
        <v>61</v>
      </c>
      <c r="E2" s="1298" t="s">
        <v>62</v>
      </c>
      <c r="F2" s="1298" t="s">
        <v>63</v>
      </c>
      <c r="G2" s="1298" t="s">
        <v>64</v>
      </c>
      <c r="H2" s="639" t="s">
        <v>65</v>
      </c>
      <c r="I2" s="791" t="s">
        <v>66</v>
      </c>
      <c r="J2" s="1298" t="s">
        <v>67</v>
      </c>
      <c r="K2" s="1298" t="s">
        <v>68</v>
      </c>
      <c r="L2" s="1298" t="s">
        <v>69</v>
      </c>
      <c r="M2" s="1298" t="s">
        <v>70</v>
      </c>
      <c r="N2" s="1298" t="s">
        <v>71</v>
      </c>
      <c r="O2" s="642" t="s">
        <v>72</v>
      </c>
      <c r="P2" s="642" t="s">
        <v>73</v>
      </c>
      <c r="Q2" s="642" t="s">
        <v>74</v>
      </c>
      <c r="R2" s="481" t="s">
        <v>75</v>
      </c>
      <c r="S2" s="481" t="s">
        <v>76</v>
      </c>
      <c r="T2" s="1298" t="s">
        <v>77</v>
      </c>
      <c r="U2" s="1298" t="s">
        <v>78</v>
      </c>
      <c r="V2" s="641" t="s">
        <v>79</v>
      </c>
      <c r="W2" s="641"/>
      <c r="X2" s="641"/>
      <c r="Y2" s="641"/>
      <c r="Z2" s="641"/>
      <c r="AA2" s="641"/>
      <c r="AB2" s="641"/>
      <c r="AC2" s="641"/>
      <c r="AD2" s="641"/>
      <c r="AE2" s="641"/>
      <c r="AF2" s="641"/>
      <c r="AG2" s="641"/>
      <c r="AH2" s="641"/>
    </row>
    <row r="3">
      <c r="A3" s="240"/>
      <c r="B3" s="1299" t="s">
        <v>80</v>
      </c>
      <c r="C3" s="240"/>
      <c r="D3" s="240"/>
      <c r="E3" s="651"/>
      <c r="F3" s="648"/>
      <c r="G3" s="1169"/>
      <c r="H3" s="189"/>
      <c r="I3" s="189"/>
      <c r="J3" s="189"/>
      <c r="K3" s="1299" t="s">
        <v>1647</v>
      </c>
      <c r="L3" s="168"/>
      <c r="M3" s="225"/>
      <c r="N3" s="168"/>
      <c r="O3" s="167"/>
      <c r="P3" s="167"/>
      <c r="Q3" s="167"/>
      <c r="R3" s="226"/>
      <c r="S3" s="226"/>
      <c r="T3" s="226"/>
      <c r="U3" s="226"/>
      <c r="V3" s="160"/>
      <c r="W3" s="464"/>
      <c r="X3" s="464"/>
      <c r="Y3" s="464"/>
      <c r="Z3" s="464"/>
      <c r="AA3" s="464"/>
      <c r="AB3" s="464"/>
      <c r="AC3" s="464"/>
      <c r="AD3" s="464"/>
      <c r="AE3" s="464"/>
      <c r="AF3" s="464"/>
      <c r="AG3" s="464"/>
      <c r="AH3" s="464"/>
    </row>
    <row r="4">
      <c r="A4" s="240"/>
      <c r="B4" s="240"/>
      <c r="C4" s="651"/>
      <c r="D4" s="1300" t="s">
        <v>81</v>
      </c>
      <c r="E4" s="1301"/>
      <c r="F4" s="1302" t="s">
        <v>82</v>
      </c>
      <c r="G4" s="1303"/>
      <c r="H4" s="189"/>
      <c r="I4" s="189"/>
      <c r="J4" s="189"/>
      <c r="K4" s="167"/>
      <c r="L4" s="1300" t="s">
        <v>1648</v>
      </c>
      <c r="M4" s="1304"/>
      <c r="N4" s="1302" t="s">
        <v>1649</v>
      </c>
      <c r="O4" s="1305"/>
      <c r="P4" s="167"/>
      <c r="Q4" s="167"/>
      <c r="R4" s="226"/>
      <c r="S4" s="226"/>
      <c r="T4" s="226"/>
      <c r="U4" s="226"/>
      <c r="V4" s="1306"/>
      <c r="W4" s="464"/>
      <c r="X4" s="464"/>
      <c r="Y4" s="464"/>
      <c r="Z4" s="464"/>
      <c r="AA4" s="464"/>
      <c r="AB4" s="464"/>
      <c r="AC4" s="464"/>
      <c r="AD4" s="464"/>
      <c r="AE4" s="464"/>
      <c r="AF4" s="464"/>
      <c r="AG4" s="464"/>
      <c r="AH4" s="464"/>
    </row>
    <row r="5">
      <c r="A5" s="240"/>
      <c r="B5" s="240"/>
      <c r="C5" s="651"/>
      <c r="D5" s="1300" t="s">
        <v>83</v>
      </c>
      <c r="E5" s="1307"/>
      <c r="F5" s="1302" t="s">
        <v>84</v>
      </c>
      <c r="G5" s="1308"/>
      <c r="H5" s="189"/>
      <c r="I5" s="189"/>
      <c r="J5" s="189"/>
      <c r="K5" s="167"/>
      <c r="L5" s="1300" t="s">
        <v>1650</v>
      </c>
      <c r="M5" s="1309"/>
      <c r="N5" s="1302" t="s">
        <v>1651</v>
      </c>
      <c r="O5" s="1310"/>
      <c r="P5" s="167"/>
      <c r="Q5" s="167"/>
      <c r="R5" s="226"/>
      <c r="S5" s="226"/>
      <c r="T5" s="226"/>
      <c r="U5" s="226"/>
      <c r="V5" s="1306"/>
      <c r="W5" s="464"/>
      <c r="X5" s="464"/>
      <c r="Y5" s="464"/>
      <c r="Z5" s="464"/>
      <c r="AA5" s="464"/>
      <c r="AB5" s="464"/>
      <c r="AC5" s="464"/>
      <c r="AD5" s="464"/>
      <c r="AE5" s="464"/>
      <c r="AF5" s="464"/>
      <c r="AG5" s="464"/>
      <c r="AH5" s="464"/>
    </row>
    <row r="6">
      <c r="A6" s="240"/>
      <c r="B6" s="240"/>
      <c r="C6" s="656"/>
      <c r="D6" s="499" t="s">
        <v>85</v>
      </c>
      <c r="E6" s="1311"/>
      <c r="F6" s="1302" t="s">
        <v>86</v>
      </c>
      <c r="G6" s="1312"/>
      <c r="H6" s="189"/>
      <c r="I6" s="189"/>
      <c r="J6" s="189"/>
      <c r="K6" s="167"/>
      <c r="L6" s="1300" t="s">
        <v>1652</v>
      </c>
      <c r="M6" s="1313"/>
      <c r="N6" s="1302" t="s">
        <v>1653</v>
      </c>
      <c r="O6" s="1314"/>
      <c r="P6" s="167"/>
      <c r="Q6" s="167"/>
      <c r="R6" s="226"/>
      <c r="S6" s="226"/>
      <c r="T6" s="226"/>
      <c r="U6" s="226"/>
      <c r="V6" s="1315">
        <f>countIF(V8:V1111, "Release")</f>
        <v>6</v>
      </c>
      <c r="W6" s="1316"/>
      <c r="X6" s="1316"/>
      <c r="Y6" s="1316"/>
      <c r="Z6" s="1316"/>
      <c r="AA6" s="1316"/>
      <c r="AB6" s="1316"/>
      <c r="AC6" s="1316"/>
      <c r="AD6" s="1316"/>
      <c r="AE6" s="1316"/>
      <c r="AF6" s="1316"/>
      <c r="AG6" s="1316"/>
      <c r="AH6" s="1316"/>
    </row>
    <row r="7">
      <c r="A7" s="1317" t="s">
        <v>8553</v>
      </c>
      <c r="B7" s="228"/>
      <c r="C7" s="1185"/>
      <c r="D7" s="1185"/>
      <c r="E7" s="1185"/>
      <c r="F7" s="1318"/>
      <c r="G7" s="1318"/>
      <c r="H7" s="1319"/>
      <c r="I7" s="1319"/>
      <c r="J7" s="1319"/>
      <c r="K7" s="1318"/>
      <c r="L7" s="1320"/>
      <c r="M7" s="1321"/>
      <c r="N7" s="1321"/>
      <c r="O7" s="714"/>
      <c r="P7" s="228"/>
      <c r="Q7" s="228"/>
      <c r="R7" s="228"/>
      <c r="S7" s="228"/>
      <c r="T7" s="228"/>
      <c r="U7" s="228"/>
      <c r="V7" s="647"/>
      <c r="W7" s="723"/>
      <c r="X7" s="723"/>
      <c r="Y7" s="723"/>
      <c r="Z7" s="723"/>
      <c r="AA7" s="723"/>
      <c r="AB7" s="723"/>
      <c r="AC7" s="723"/>
      <c r="AD7" s="723"/>
      <c r="AE7" s="723"/>
      <c r="AF7" s="723"/>
      <c r="AG7" s="723"/>
      <c r="AH7" s="723"/>
    </row>
    <row r="8">
      <c r="A8" s="1169" t="s">
        <v>8554</v>
      </c>
      <c r="B8" s="1167" t="s">
        <v>8555</v>
      </c>
      <c r="C8" s="1169"/>
      <c r="D8" s="1169" t="s">
        <v>8556</v>
      </c>
      <c r="E8" s="1169" t="s">
        <v>8557</v>
      </c>
      <c r="F8" s="169" t="s">
        <v>8558</v>
      </c>
      <c r="G8" s="169" t="s">
        <v>8559</v>
      </c>
      <c r="H8" s="1223"/>
      <c r="I8" s="1223"/>
      <c r="J8" s="1223"/>
      <c r="K8" s="169"/>
      <c r="L8" s="226"/>
      <c r="M8" s="168"/>
      <c r="N8" s="168"/>
      <c r="O8" s="167" t="s">
        <v>96</v>
      </c>
      <c r="P8" s="226" t="s">
        <v>97</v>
      </c>
      <c r="Q8" s="226" t="s">
        <v>98</v>
      </c>
      <c r="R8" s="668">
        <v>43734.0</v>
      </c>
      <c r="S8" s="195"/>
      <c r="T8" s="195" t="s">
        <v>99</v>
      </c>
      <c r="U8" s="195"/>
      <c r="V8" s="160" t="s">
        <v>79</v>
      </c>
      <c r="W8" s="464"/>
      <c r="X8" s="464"/>
      <c r="Y8" s="464"/>
      <c r="Z8" s="464"/>
      <c r="AA8" s="464"/>
      <c r="AB8" s="464"/>
      <c r="AC8" s="464"/>
      <c r="AD8" s="464"/>
      <c r="AE8" s="464"/>
      <c r="AF8" s="464"/>
      <c r="AG8" s="464"/>
      <c r="AH8" s="464"/>
    </row>
    <row r="9">
      <c r="A9" s="1169" t="s">
        <v>8560</v>
      </c>
      <c r="B9" s="1167" t="s">
        <v>8555</v>
      </c>
      <c r="C9" s="1169"/>
      <c r="D9" s="1169" t="s">
        <v>8561</v>
      </c>
      <c r="E9" s="1169" t="s">
        <v>8562</v>
      </c>
      <c r="F9" s="169" t="s">
        <v>8558</v>
      </c>
      <c r="G9" s="169" t="s">
        <v>8563</v>
      </c>
      <c r="H9" s="1223"/>
      <c r="I9" s="1223"/>
      <c r="J9" s="1223"/>
      <c r="K9" s="169"/>
      <c r="L9" s="226"/>
      <c r="M9" s="168"/>
      <c r="N9" s="168"/>
      <c r="O9" s="167" t="s">
        <v>96</v>
      </c>
      <c r="P9" s="226" t="s">
        <v>97</v>
      </c>
      <c r="Q9" s="226" t="s">
        <v>98</v>
      </c>
      <c r="R9" s="668">
        <v>43734.0</v>
      </c>
      <c r="S9" s="195"/>
      <c r="T9" s="195" t="s">
        <v>99</v>
      </c>
      <c r="U9" s="195"/>
      <c r="V9" s="160" t="s">
        <v>79</v>
      </c>
      <c r="W9" s="464"/>
      <c r="X9" s="464"/>
      <c r="Y9" s="464"/>
      <c r="Z9" s="464"/>
      <c r="AA9" s="464"/>
      <c r="AB9" s="464"/>
      <c r="AC9" s="464"/>
      <c r="AD9" s="464"/>
      <c r="AE9" s="464"/>
      <c r="AF9" s="464"/>
      <c r="AG9" s="464"/>
      <c r="AH9" s="464"/>
    </row>
    <row r="10">
      <c r="A10" s="1169" t="s">
        <v>8564</v>
      </c>
      <c r="B10" s="563" t="s">
        <v>8565</v>
      </c>
      <c r="C10" s="563"/>
      <c r="D10" s="563" t="s">
        <v>8566</v>
      </c>
      <c r="E10" s="563" t="s">
        <v>8567</v>
      </c>
      <c r="F10" s="533" t="s">
        <v>8568</v>
      </c>
      <c r="G10" s="533" t="s">
        <v>8569</v>
      </c>
      <c r="H10" s="1322">
        <v>43753.0</v>
      </c>
      <c r="I10" s="1322" t="s">
        <v>432</v>
      </c>
      <c r="J10" s="1322">
        <v>43747.0</v>
      </c>
      <c r="K10" s="1323" t="s">
        <v>47</v>
      </c>
      <c r="L10" s="160" t="s">
        <v>432</v>
      </c>
      <c r="M10" s="587"/>
      <c r="N10" s="596"/>
      <c r="O10" s="167" t="s">
        <v>96</v>
      </c>
      <c r="P10" s="226" t="s">
        <v>485</v>
      </c>
      <c r="Q10" s="226" t="s">
        <v>98</v>
      </c>
      <c r="R10" s="668">
        <v>43774.0</v>
      </c>
      <c r="S10" s="611"/>
      <c r="T10" s="611"/>
      <c r="U10" s="611"/>
      <c r="V10" s="611"/>
      <c r="W10" s="611"/>
      <c r="X10" s="611"/>
      <c r="Y10" s="611"/>
      <c r="Z10" s="611"/>
      <c r="AA10" s="611"/>
      <c r="AB10" s="611"/>
      <c r="AC10" s="611"/>
      <c r="AD10" s="611"/>
      <c r="AE10" s="611"/>
      <c r="AF10" s="611"/>
      <c r="AG10" s="611"/>
      <c r="AH10" s="611"/>
    </row>
    <row r="11">
      <c r="A11" s="1169" t="s">
        <v>8570</v>
      </c>
      <c r="B11" s="563" t="s">
        <v>8565</v>
      </c>
      <c r="C11" s="563"/>
      <c r="D11" s="563" t="s">
        <v>8566</v>
      </c>
      <c r="E11" s="563" t="s">
        <v>8567</v>
      </c>
      <c r="F11" s="533" t="s">
        <v>8571</v>
      </c>
      <c r="G11" s="533" t="s">
        <v>8572</v>
      </c>
      <c r="H11" s="1322">
        <v>43753.0</v>
      </c>
      <c r="I11" s="1322" t="s">
        <v>432</v>
      </c>
      <c r="J11" s="1322">
        <v>43747.0</v>
      </c>
      <c r="K11" s="1323" t="s">
        <v>47</v>
      </c>
      <c r="L11" s="160" t="s">
        <v>432</v>
      </c>
      <c r="M11" s="587"/>
      <c r="N11" s="596"/>
      <c r="O11" s="167" t="s">
        <v>96</v>
      </c>
      <c r="P11" s="226" t="s">
        <v>485</v>
      </c>
      <c r="Q11" s="226" t="s">
        <v>98</v>
      </c>
      <c r="R11" s="668">
        <v>43774.0</v>
      </c>
      <c r="S11" s="611"/>
      <c r="T11" s="611"/>
      <c r="U11" s="611"/>
      <c r="V11" s="611"/>
      <c r="W11" s="611"/>
      <c r="X11" s="611"/>
      <c r="Y11" s="611"/>
      <c r="Z11" s="611"/>
      <c r="AA11" s="611"/>
      <c r="AB11" s="611"/>
      <c r="AC11" s="611"/>
      <c r="AD11" s="611"/>
      <c r="AE11" s="611"/>
      <c r="AF11" s="611"/>
      <c r="AG11" s="611"/>
      <c r="AH11" s="611"/>
    </row>
    <row r="12">
      <c r="A12" s="1169" t="s">
        <v>8573</v>
      </c>
      <c r="B12" s="707" t="s">
        <v>8555</v>
      </c>
      <c r="C12" s="1169"/>
      <c r="D12" s="1169" t="s">
        <v>7748</v>
      </c>
      <c r="E12" s="1169" t="s">
        <v>8562</v>
      </c>
      <c r="F12" s="169" t="s">
        <v>8574</v>
      </c>
      <c r="G12" s="169" t="s">
        <v>8575</v>
      </c>
      <c r="H12" s="1223"/>
      <c r="I12" s="1223"/>
      <c r="J12" s="1223"/>
      <c r="K12" s="169"/>
      <c r="L12" s="226"/>
      <c r="M12" s="168"/>
      <c r="N12" s="168"/>
      <c r="O12" s="167" t="s">
        <v>96</v>
      </c>
      <c r="P12" s="226" t="s">
        <v>97</v>
      </c>
      <c r="Q12" s="226" t="s">
        <v>98</v>
      </c>
      <c r="R12" s="668">
        <v>43734.0</v>
      </c>
      <c r="S12" s="195"/>
      <c r="T12" s="195" t="s">
        <v>99</v>
      </c>
      <c r="U12" s="195"/>
      <c r="V12" s="160"/>
      <c r="W12" s="464"/>
      <c r="X12" s="464"/>
      <c r="Y12" s="464"/>
      <c r="Z12" s="464"/>
      <c r="AA12" s="464"/>
      <c r="AB12" s="464"/>
      <c r="AC12" s="464"/>
      <c r="AD12" s="464"/>
      <c r="AE12" s="464"/>
      <c r="AF12" s="464"/>
      <c r="AG12" s="464"/>
      <c r="AH12" s="464"/>
    </row>
    <row r="13">
      <c r="A13" s="1169" t="s">
        <v>8576</v>
      </c>
      <c r="B13" s="707" t="s">
        <v>8555</v>
      </c>
      <c r="C13" s="1169"/>
      <c r="D13" s="1169" t="s">
        <v>8577</v>
      </c>
      <c r="E13" s="1169" t="s">
        <v>8578</v>
      </c>
      <c r="F13" s="169" t="s">
        <v>8574</v>
      </c>
      <c r="G13" s="169" t="s">
        <v>8579</v>
      </c>
      <c r="H13" s="1223"/>
      <c r="I13" s="1223"/>
      <c r="J13" s="1223"/>
      <c r="K13" s="169"/>
      <c r="L13" s="226"/>
      <c r="M13" s="168"/>
      <c r="N13" s="168"/>
      <c r="O13" s="167" t="s">
        <v>96</v>
      </c>
      <c r="P13" s="226" t="s">
        <v>485</v>
      </c>
      <c r="Q13" s="226" t="s">
        <v>98</v>
      </c>
      <c r="R13" s="668">
        <v>43774.0</v>
      </c>
      <c r="S13" s="195"/>
      <c r="T13" s="195" t="s">
        <v>99</v>
      </c>
      <c r="U13" s="195"/>
      <c r="V13" s="160"/>
      <c r="W13" s="464"/>
      <c r="X13" s="464"/>
      <c r="Y13" s="464"/>
      <c r="Z13" s="464"/>
      <c r="AA13" s="464"/>
      <c r="AB13" s="464"/>
      <c r="AC13" s="464"/>
      <c r="AD13" s="464"/>
      <c r="AE13" s="464"/>
      <c r="AF13" s="464"/>
      <c r="AG13" s="464"/>
      <c r="AH13" s="464"/>
    </row>
    <row r="14">
      <c r="A14" s="1169" t="s">
        <v>8580</v>
      </c>
      <c r="B14" s="1167" t="s">
        <v>8555</v>
      </c>
      <c r="C14" s="1169"/>
      <c r="D14" s="1169" t="s">
        <v>8581</v>
      </c>
      <c r="E14" s="1169" t="s">
        <v>8582</v>
      </c>
      <c r="F14" s="169" t="s">
        <v>7770</v>
      </c>
      <c r="G14" s="169" t="s">
        <v>8583</v>
      </c>
      <c r="H14" s="1223"/>
      <c r="I14" s="1223"/>
      <c r="J14" s="1223">
        <v>43735.0</v>
      </c>
      <c r="K14" s="169" t="s">
        <v>48</v>
      </c>
      <c r="L14" s="226" t="s">
        <v>595</v>
      </c>
      <c r="M14" s="168"/>
      <c r="N14" s="169" t="s">
        <v>8584</v>
      </c>
      <c r="O14" s="167" t="s">
        <v>96</v>
      </c>
      <c r="P14" s="226"/>
      <c r="Q14" s="226"/>
      <c r="R14" s="195"/>
      <c r="S14" s="195"/>
      <c r="T14" s="195" t="s">
        <v>99</v>
      </c>
      <c r="U14" s="195"/>
      <c r="V14" s="160"/>
      <c r="W14" s="464"/>
      <c r="X14" s="464"/>
      <c r="Y14" s="464"/>
      <c r="Z14" s="464"/>
      <c r="AA14" s="464"/>
      <c r="AB14" s="464"/>
      <c r="AC14" s="464"/>
      <c r="AD14" s="464"/>
      <c r="AE14" s="464"/>
      <c r="AF14" s="464"/>
      <c r="AG14" s="464"/>
      <c r="AH14" s="464"/>
    </row>
    <row r="15">
      <c r="A15" s="1169" t="s">
        <v>8585</v>
      </c>
      <c r="B15" s="1167" t="s">
        <v>8555</v>
      </c>
      <c r="C15" s="1169"/>
      <c r="D15" s="1169" t="s">
        <v>8586</v>
      </c>
      <c r="E15" s="1169" t="s">
        <v>8587</v>
      </c>
      <c r="F15" s="169" t="s">
        <v>7770</v>
      </c>
      <c r="G15" s="169" t="s">
        <v>8588</v>
      </c>
      <c r="H15" s="1223"/>
      <c r="I15" s="1223"/>
      <c r="J15" s="1223">
        <v>43735.0</v>
      </c>
      <c r="K15" s="169" t="s">
        <v>4985</v>
      </c>
      <c r="L15" s="226" t="s">
        <v>595</v>
      </c>
      <c r="M15" s="168"/>
      <c r="N15" s="168"/>
      <c r="O15" s="167" t="s">
        <v>96</v>
      </c>
      <c r="P15" s="226" t="s">
        <v>485</v>
      </c>
      <c r="Q15" s="226" t="s">
        <v>98</v>
      </c>
      <c r="R15" s="668">
        <v>43774.0</v>
      </c>
      <c r="S15" s="195"/>
      <c r="T15" s="195" t="s">
        <v>99</v>
      </c>
      <c r="U15" s="195"/>
      <c r="V15" s="160"/>
      <c r="W15" s="464"/>
      <c r="X15" s="464"/>
      <c r="Y15" s="464"/>
      <c r="Z15" s="464"/>
      <c r="AA15" s="464"/>
      <c r="AB15" s="464"/>
      <c r="AC15" s="464"/>
      <c r="AD15" s="464"/>
      <c r="AE15" s="464"/>
      <c r="AF15" s="464"/>
      <c r="AG15" s="464"/>
      <c r="AH15" s="464"/>
    </row>
    <row r="16">
      <c r="A16" s="1169" t="s">
        <v>8589</v>
      </c>
      <c r="B16" s="1167" t="s">
        <v>8555</v>
      </c>
      <c r="C16" s="1169"/>
      <c r="D16" s="1169" t="s">
        <v>8590</v>
      </c>
      <c r="E16" s="1169" t="s">
        <v>8582</v>
      </c>
      <c r="F16" s="169" t="s">
        <v>8591</v>
      </c>
      <c r="G16" s="169" t="s">
        <v>8592</v>
      </c>
      <c r="H16" s="1223"/>
      <c r="I16" s="1223"/>
      <c r="J16" s="1223">
        <v>43735.0</v>
      </c>
      <c r="K16" s="169" t="s">
        <v>4985</v>
      </c>
      <c r="L16" s="226" t="s">
        <v>595</v>
      </c>
      <c r="M16" s="168"/>
      <c r="N16" s="168"/>
      <c r="O16" s="167" t="s">
        <v>96</v>
      </c>
      <c r="P16" s="226" t="s">
        <v>485</v>
      </c>
      <c r="Q16" s="226" t="s">
        <v>98</v>
      </c>
      <c r="R16" s="668">
        <v>43775.0</v>
      </c>
      <c r="S16" s="195"/>
      <c r="T16" s="195"/>
      <c r="U16" s="195"/>
      <c r="V16" s="160"/>
      <c r="W16" s="464"/>
      <c r="X16" s="464"/>
      <c r="Y16" s="464"/>
      <c r="Z16" s="464"/>
      <c r="AA16" s="464"/>
      <c r="AB16" s="464"/>
      <c r="AC16" s="464"/>
      <c r="AD16" s="464"/>
      <c r="AE16" s="464"/>
      <c r="AF16" s="464"/>
      <c r="AG16" s="464"/>
      <c r="AH16" s="464"/>
    </row>
    <row r="17">
      <c r="A17" s="1169" t="s">
        <v>8593</v>
      </c>
      <c r="B17" s="226" t="s">
        <v>8594</v>
      </c>
      <c r="C17" s="1169"/>
      <c r="D17" s="1169" t="s">
        <v>8595</v>
      </c>
      <c r="E17" s="1169" t="s">
        <v>8587</v>
      </c>
      <c r="F17" s="195" t="s">
        <v>8596</v>
      </c>
      <c r="G17" s="169" t="s">
        <v>8597</v>
      </c>
      <c r="H17" s="1223"/>
      <c r="I17" s="1223"/>
      <c r="J17" s="1223">
        <v>43735.0</v>
      </c>
      <c r="K17" s="169" t="s">
        <v>4985</v>
      </c>
      <c r="L17" s="226" t="s">
        <v>595</v>
      </c>
      <c r="M17" s="168"/>
      <c r="N17" s="168"/>
      <c r="O17" s="167" t="s">
        <v>96</v>
      </c>
      <c r="P17" s="226" t="s">
        <v>485</v>
      </c>
      <c r="Q17" s="226" t="s">
        <v>98</v>
      </c>
      <c r="R17" s="668">
        <v>43775.0</v>
      </c>
      <c r="S17" s="195"/>
      <c r="T17" s="195" t="s">
        <v>99</v>
      </c>
      <c r="U17" s="195"/>
      <c r="V17" s="160"/>
      <c r="W17" s="464"/>
      <c r="X17" s="464"/>
      <c r="Y17" s="464"/>
      <c r="Z17" s="464"/>
      <c r="AA17" s="464"/>
      <c r="AB17" s="464"/>
      <c r="AC17" s="464"/>
      <c r="AD17" s="464"/>
      <c r="AE17" s="464"/>
      <c r="AF17" s="464"/>
      <c r="AG17" s="464"/>
      <c r="AH17" s="464"/>
    </row>
    <row r="18">
      <c r="A18" s="1317" t="s">
        <v>8598</v>
      </c>
      <c r="B18" s="228"/>
      <c r="C18" s="1185"/>
      <c r="D18" s="1185"/>
      <c r="E18" s="1185"/>
      <c r="F18" s="1318"/>
      <c r="G18" s="1318"/>
      <c r="H18" s="1319"/>
      <c r="I18" s="1319"/>
      <c r="J18" s="1319"/>
      <c r="K18" s="1318"/>
      <c r="L18" s="1320"/>
      <c r="M18" s="1321"/>
      <c r="N18" s="1321"/>
      <c r="O18" s="714"/>
      <c r="P18" s="228"/>
      <c r="Q18" s="228"/>
      <c r="R18" s="228"/>
      <c r="S18" s="228"/>
      <c r="T18" s="228"/>
      <c r="U18" s="228"/>
      <c r="V18" s="647"/>
      <c r="W18" s="723"/>
      <c r="X18" s="723"/>
      <c r="Y18" s="723"/>
      <c r="Z18" s="723"/>
      <c r="AA18" s="723"/>
      <c r="AB18" s="723"/>
      <c r="AC18" s="723"/>
      <c r="AD18" s="723"/>
      <c r="AE18" s="723"/>
      <c r="AF18" s="723"/>
      <c r="AG18" s="723"/>
      <c r="AH18" s="723"/>
    </row>
    <row r="19">
      <c r="A19" s="1169" t="s">
        <v>8599</v>
      </c>
      <c r="B19" s="226" t="s">
        <v>8600</v>
      </c>
      <c r="C19" s="1169"/>
      <c r="D19" s="1169" t="s">
        <v>8601</v>
      </c>
      <c r="E19" s="1169" t="s">
        <v>8602</v>
      </c>
      <c r="F19" s="169" t="s">
        <v>8603</v>
      </c>
      <c r="G19" s="169" t="s">
        <v>8604</v>
      </c>
      <c r="H19" s="1223"/>
      <c r="I19" s="1223"/>
      <c r="J19" s="1223"/>
      <c r="K19" s="169"/>
      <c r="L19" s="226"/>
      <c r="M19" s="169"/>
      <c r="N19" s="169" t="s">
        <v>8605</v>
      </c>
      <c r="O19" s="167" t="s">
        <v>96</v>
      </c>
      <c r="P19" s="226" t="s">
        <v>485</v>
      </c>
      <c r="Q19" s="226" t="s">
        <v>98</v>
      </c>
      <c r="R19" s="668">
        <v>43775.0</v>
      </c>
      <c r="S19" s="573"/>
      <c r="T19" s="573" t="s">
        <v>99</v>
      </c>
      <c r="U19" s="573"/>
      <c r="V19" s="160"/>
      <c r="W19" s="464"/>
      <c r="X19" s="464"/>
      <c r="Y19" s="464"/>
      <c r="Z19" s="464"/>
      <c r="AA19" s="464"/>
      <c r="AB19" s="464"/>
      <c r="AC19" s="464"/>
      <c r="AD19" s="464"/>
      <c r="AE19" s="464"/>
      <c r="AF19" s="464"/>
      <c r="AG19" s="464"/>
      <c r="AH19" s="464"/>
    </row>
    <row r="20">
      <c r="A20" s="1169" t="s">
        <v>8606</v>
      </c>
      <c r="B20" s="226" t="s">
        <v>8600</v>
      </c>
      <c r="C20" s="1169"/>
      <c r="D20" s="1169" t="s">
        <v>8607</v>
      </c>
      <c r="E20" s="1169" t="s">
        <v>8608</v>
      </c>
      <c r="F20" s="169" t="s">
        <v>8609</v>
      </c>
      <c r="G20" s="169" t="s">
        <v>8610</v>
      </c>
      <c r="H20" s="1223"/>
      <c r="I20" s="1223"/>
      <c r="J20" s="1223"/>
      <c r="K20" s="169"/>
      <c r="L20" s="226"/>
      <c r="M20" s="240"/>
      <c r="N20" s="169" t="s">
        <v>8605</v>
      </c>
      <c r="O20" s="167" t="s">
        <v>96</v>
      </c>
      <c r="P20" s="226" t="s">
        <v>485</v>
      </c>
      <c r="Q20" s="226" t="s">
        <v>98</v>
      </c>
      <c r="R20" s="668">
        <v>43775.0</v>
      </c>
      <c r="S20" s="195"/>
      <c r="T20" s="195" t="s">
        <v>99</v>
      </c>
      <c r="U20" s="195"/>
      <c r="V20" s="160"/>
      <c r="W20" s="464"/>
      <c r="X20" s="464"/>
      <c r="Y20" s="464"/>
      <c r="Z20" s="464"/>
      <c r="AA20" s="464"/>
      <c r="AB20" s="464"/>
      <c r="AC20" s="464"/>
      <c r="AD20" s="464"/>
      <c r="AE20" s="464"/>
      <c r="AF20" s="464"/>
      <c r="AG20" s="464"/>
      <c r="AH20" s="464"/>
    </row>
    <row r="21">
      <c r="A21" s="1324" t="s">
        <v>8611</v>
      </c>
      <c r="B21" s="228"/>
      <c r="C21" s="1185"/>
      <c r="D21" s="1185"/>
      <c r="E21" s="1185"/>
      <c r="F21" s="1318"/>
      <c r="G21" s="1318"/>
      <c r="H21" s="1319"/>
      <c r="I21" s="1319"/>
      <c r="J21" s="1319"/>
      <c r="K21" s="714"/>
      <c r="L21" s="1320"/>
      <c r="M21" s="1321"/>
      <c r="N21" s="1321"/>
      <c r="O21" s="714"/>
      <c r="P21" s="228"/>
      <c r="Q21" s="228"/>
      <c r="R21" s="228"/>
      <c r="S21" s="228"/>
      <c r="T21" s="228"/>
      <c r="U21" s="228"/>
      <c r="V21" s="647"/>
      <c r="W21" s="723"/>
      <c r="X21" s="723"/>
      <c r="Y21" s="723"/>
      <c r="Z21" s="723"/>
      <c r="AA21" s="723"/>
      <c r="AB21" s="723"/>
      <c r="AC21" s="723"/>
      <c r="AD21" s="723"/>
      <c r="AE21" s="723"/>
      <c r="AF21" s="723"/>
      <c r="AG21" s="723"/>
      <c r="AH21" s="723"/>
    </row>
    <row r="22">
      <c r="A22" s="1169" t="s">
        <v>8612</v>
      </c>
      <c r="B22" s="226" t="s">
        <v>8613</v>
      </c>
      <c r="C22" s="1169"/>
      <c r="D22" s="1169" t="s">
        <v>8614</v>
      </c>
      <c r="E22" s="1169" t="s">
        <v>8602</v>
      </c>
      <c r="F22" s="169" t="s">
        <v>8615</v>
      </c>
      <c r="G22" s="169" t="s">
        <v>8616</v>
      </c>
      <c r="H22" s="1223"/>
      <c r="I22" s="1223"/>
      <c r="J22" s="1223"/>
      <c r="K22" s="169"/>
      <c r="L22" s="226"/>
      <c r="M22" s="168"/>
      <c r="N22" s="168"/>
      <c r="O22" s="167" t="s">
        <v>96</v>
      </c>
      <c r="P22" s="226" t="s">
        <v>97</v>
      </c>
      <c r="Q22" s="226" t="s">
        <v>98</v>
      </c>
      <c r="R22" s="668">
        <v>43734.0</v>
      </c>
      <c r="S22" s="195"/>
      <c r="T22" s="195" t="s">
        <v>99</v>
      </c>
      <c r="U22" s="195"/>
      <c r="V22" s="160" t="s">
        <v>79</v>
      </c>
      <c r="W22" s="464"/>
      <c r="X22" s="464"/>
      <c r="Y22" s="464"/>
      <c r="Z22" s="464"/>
      <c r="AA22" s="464"/>
      <c r="AB22" s="464"/>
      <c r="AC22" s="464"/>
      <c r="AD22" s="464"/>
      <c r="AE22" s="464"/>
      <c r="AF22" s="464"/>
      <c r="AG22" s="464"/>
      <c r="AH22" s="464"/>
    </row>
    <row r="23">
      <c r="A23" s="1169" t="s">
        <v>8617</v>
      </c>
      <c r="B23" s="226" t="s">
        <v>8613</v>
      </c>
      <c r="C23" s="1169"/>
      <c r="D23" s="1169" t="s">
        <v>8618</v>
      </c>
      <c r="E23" s="1169" t="s">
        <v>8619</v>
      </c>
      <c r="F23" s="169" t="s">
        <v>8620</v>
      </c>
      <c r="G23" s="169" t="s">
        <v>8621</v>
      </c>
      <c r="H23" s="1223"/>
      <c r="I23" s="1223"/>
      <c r="J23" s="1223">
        <v>43735.0</v>
      </c>
      <c r="K23" s="169" t="s">
        <v>8622</v>
      </c>
      <c r="L23" s="226" t="s">
        <v>595</v>
      </c>
      <c r="M23" s="1325"/>
      <c r="N23" s="169" t="s">
        <v>8623</v>
      </c>
      <c r="O23" s="167" t="s">
        <v>96</v>
      </c>
      <c r="P23" s="226" t="s">
        <v>249</v>
      </c>
      <c r="Q23" s="226" t="s">
        <v>98</v>
      </c>
      <c r="R23" s="668">
        <v>43906.0</v>
      </c>
      <c r="S23" s="195"/>
      <c r="T23" s="195" t="s">
        <v>99</v>
      </c>
      <c r="U23" s="195"/>
      <c r="V23" s="160"/>
      <c r="W23" s="464"/>
      <c r="X23" s="464"/>
      <c r="Y23" s="464"/>
      <c r="Z23" s="464"/>
      <c r="AA23" s="464"/>
      <c r="AB23" s="464"/>
      <c r="AC23" s="464"/>
      <c r="AD23" s="464"/>
      <c r="AE23" s="464"/>
      <c r="AF23" s="464"/>
      <c r="AG23" s="464"/>
      <c r="AH23" s="464"/>
    </row>
    <row r="24">
      <c r="A24" s="1169" t="s">
        <v>8624</v>
      </c>
      <c r="B24" s="226" t="s">
        <v>8613</v>
      </c>
      <c r="C24" s="1169"/>
      <c r="D24" s="1169" t="s">
        <v>8625</v>
      </c>
      <c r="E24" s="1169" t="s">
        <v>8619</v>
      </c>
      <c r="F24" s="169" t="s">
        <v>8620</v>
      </c>
      <c r="G24" s="169" t="s">
        <v>8626</v>
      </c>
      <c r="H24" s="1223"/>
      <c r="I24" s="1223"/>
      <c r="J24" s="1223">
        <v>43735.0</v>
      </c>
      <c r="K24" s="169" t="s">
        <v>8622</v>
      </c>
      <c r="L24" s="226" t="s">
        <v>595</v>
      </c>
      <c r="M24" s="1325"/>
      <c r="N24" s="169" t="s">
        <v>8627</v>
      </c>
      <c r="O24" s="167" t="s">
        <v>96</v>
      </c>
      <c r="P24" s="226" t="s">
        <v>249</v>
      </c>
      <c r="Q24" s="226" t="s">
        <v>98</v>
      </c>
      <c r="R24" s="668">
        <v>43906.0</v>
      </c>
      <c r="S24" s="195"/>
      <c r="T24" s="195" t="s">
        <v>99</v>
      </c>
      <c r="U24" s="195"/>
      <c r="V24" s="160"/>
      <c r="W24" s="464"/>
      <c r="X24" s="464"/>
      <c r="Y24" s="464"/>
      <c r="Z24" s="464"/>
      <c r="AA24" s="464"/>
      <c r="AB24" s="464"/>
      <c r="AC24" s="464"/>
      <c r="AD24" s="464"/>
      <c r="AE24" s="464"/>
      <c r="AF24" s="464"/>
      <c r="AG24" s="464"/>
      <c r="AH24" s="464"/>
    </row>
    <row r="25">
      <c r="A25" s="1169" t="s">
        <v>8628</v>
      </c>
      <c r="B25" s="226" t="s">
        <v>8613</v>
      </c>
      <c r="C25" s="1169"/>
      <c r="D25" s="1169" t="s">
        <v>8629</v>
      </c>
      <c r="E25" s="1169" t="s">
        <v>8619</v>
      </c>
      <c r="F25" s="169" t="s">
        <v>8620</v>
      </c>
      <c r="G25" s="169" t="s">
        <v>8630</v>
      </c>
      <c r="H25" s="1223"/>
      <c r="I25" s="1223"/>
      <c r="J25" s="1223">
        <v>43735.0</v>
      </c>
      <c r="K25" s="169" t="s">
        <v>8622</v>
      </c>
      <c r="L25" s="226" t="s">
        <v>595</v>
      </c>
      <c r="M25" s="168"/>
      <c r="N25" s="169" t="s">
        <v>8631</v>
      </c>
      <c r="O25" s="167" t="s">
        <v>96</v>
      </c>
      <c r="P25" s="226" t="s">
        <v>249</v>
      </c>
      <c r="Q25" s="226" t="s">
        <v>98</v>
      </c>
      <c r="R25" s="668">
        <v>43906.0</v>
      </c>
      <c r="S25" s="195"/>
      <c r="T25" s="195" t="s">
        <v>99</v>
      </c>
      <c r="U25" s="195"/>
      <c r="V25" s="160"/>
      <c r="W25" s="464"/>
      <c r="X25" s="464"/>
      <c r="Y25" s="464"/>
      <c r="Z25" s="464"/>
      <c r="AA25" s="464"/>
      <c r="AB25" s="464"/>
      <c r="AC25" s="464"/>
      <c r="AD25" s="464"/>
      <c r="AE25" s="464"/>
      <c r="AF25" s="464"/>
      <c r="AG25" s="464"/>
      <c r="AH25" s="464"/>
    </row>
    <row r="26">
      <c r="A26" s="1169" t="s">
        <v>8632</v>
      </c>
      <c r="B26" s="226" t="s">
        <v>8613</v>
      </c>
      <c r="C26" s="1169"/>
      <c r="D26" s="1169" t="s">
        <v>8633</v>
      </c>
      <c r="E26" s="1169" t="s">
        <v>8619</v>
      </c>
      <c r="F26" s="169" t="s">
        <v>8620</v>
      </c>
      <c r="G26" s="169" t="s">
        <v>8634</v>
      </c>
      <c r="H26" s="1223"/>
      <c r="I26" s="1223"/>
      <c r="J26" s="1223">
        <v>43735.0</v>
      </c>
      <c r="K26" s="169" t="s">
        <v>8622</v>
      </c>
      <c r="L26" s="226" t="s">
        <v>595</v>
      </c>
      <c r="M26" s="168"/>
      <c r="N26" s="169" t="s">
        <v>8635</v>
      </c>
      <c r="O26" s="167" t="s">
        <v>96</v>
      </c>
      <c r="P26" s="226" t="s">
        <v>249</v>
      </c>
      <c r="Q26" s="226" t="s">
        <v>98</v>
      </c>
      <c r="R26" s="668">
        <v>43906.0</v>
      </c>
      <c r="S26" s="195"/>
      <c r="T26" s="195" t="s">
        <v>99</v>
      </c>
      <c r="U26" s="195"/>
      <c r="V26" s="160"/>
      <c r="W26" s="464"/>
      <c r="X26" s="464"/>
      <c r="Y26" s="464"/>
      <c r="Z26" s="464"/>
      <c r="AA26" s="464"/>
      <c r="AB26" s="464"/>
      <c r="AC26" s="464"/>
      <c r="AD26" s="464"/>
      <c r="AE26" s="464"/>
      <c r="AF26" s="464"/>
      <c r="AG26" s="464"/>
      <c r="AH26" s="464"/>
    </row>
    <row r="27">
      <c r="A27" s="1169" t="s">
        <v>8636</v>
      </c>
      <c r="B27" s="226" t="s">
        <v>8613</v>
      </c>
      <c r="C27" s="1169"/>
      <c r="D27" s="1169" t="s">
        <v>8637</v>
      </c>
      <c r="E27" s="1169" t="s">
        <v>8619</v>
      </c>
      <c r="F27" s="169" t="s">
        <v>8620</v>
      </c>
      <c r="G27" s="169" t="s">
        <v>8638</v>
      </c>
      <c r="H27" s="1223"/>
      <c r="I27" s="1223"/>
      <c r="J27" s="1223">
        <v>43735.0</v>
      </c>
      <c r="K27" s="169" t="s">
        <v>8622</v>
      </c>
      <c r="L27" s="226" t="s">
        <v>595</v>
      </c>
      <c r="M27" s="1325"/>
      <c r="N27" s="169" t="s">
        <v>8639</v>
      </c>
      <c r="O27" s="167" t="s">
        <v>96</v>
      </c>
      <c r="P27" s="226" t="s">
        <v>249</v>
      </c>
      <c r="Q27" s="226" t="s">
        <v>98</v>
      </c>
      <c r="R27" s="668">
        <v>43906.0</v>
      </c>
      <c r="S27" s="195"/>
      <c r="T27" s="195" t="s">
        <v>99</v>
      </c>
      <c r="U27" s="195"/>
      <c r="V27" s="160"/>
      <c r="W27" s="464"/>
      <c r="X27" s="464"/>
      <c r="Y27" s="464"/>
      <c r="Z27" s="464"/>
      <c r="AA27" s="464"/>
      <c r="AB27" s="464"/>
      <c r="AC27" s="464"/>
      <c r="AD27" s="464"/>
      <c r="AE27" s="464"/>
      <c r="AF27" s="464"/>
      <c r="AG27" s="464"/>
      <c r="AH27" s="464"/>
    </row>
    <row r="28">
      <c r="A28" s="1169" t="s">
        <v>8640</v>
      </c>
      <c r="B28" s="226" t="s">
        <v>8613</v>
      </c>
      <c r="C28" s="1169"/>
      <c r="D28" s="1169" t="s">
        <v>8641</v>
      </c>
      <c r="E28" s="1169" t="s">
        <v>8619</v>
      </c>
      <c r="F28" s="169" t="s">
        <v>8620</v>
      </c>
      <c r="G28" s="169" t="s">
        <v>8642</v>
      </c>
      <c r="H28" s="1223"/>
      <c r="I28" s="1223"/>
      <c r="J28" s="1223">
        <v>43735.0</v>
      </c>
      <c r="K28" s="169" t="s">
        <v>8622</v>
      </c>
      <c r="L28" s="226" t="s">
        <v>595</v>
      </c>
      <c r="M28" s="1325"/>
      <c r="N28" s="573" t="s">
        <v>8643</v>
      </c>
      <c r="O28" s="167" t="s">
        <v>96</v>
      </c>
      <c r="P28" s="226" t="s">
        <v>249</v>
      </c>
      <c r="Q28" s="226" t="s">
        <v>98</v>
      </c>
      <c r="R28" s="668">
        <v>43906.0</v>
      </c>
      <c r="S28" s="195"/>
      <c r="T28" s="195" t="s">
        <v>99</v>
      </c>
      <c r="U28" s="195"/>
      <c r="V28" s="160"/>
      <c r="W28" s="464"/>
      <c r="X28" s="464"/>
      <c r="Y28" s="464"/>
      <c r="Z28" s="464"/>
      <c r="AA28" s="464"/>
      <c r="AB28" s="464"/>
      <c r="AC28" s="464"/>
      <c r="AD28" s="464"/>
      <c r="AE28" s="464"/>
      <c r="AF28" s="464"/>
      <c r="AG28" s="464"/>
      <c r="AH28" s="464"/>
    </row>
    <row r="29">
      <c r="A29" s="1169" t="s">
        <v>8644</v>
      </c>
      <c r="B29" s="226" t="s">
        <v>8613</v>
      </c>
      <c r="C29" s="1169"/>
      <c r="D29" s="1169" t="s">
        <v>8645</v>
      </c>
      <c r="E29" s="1169" t="s">
        <v>8619</v>
      </c>
      <c r="F29" s="169" t="s">
        <v>8620</v>
      </c>
      <c r="G29" s="169" t="s">
        <v>8646</v>
      </c>
      <c r="H29" s="1223"/>
      <c r="I29" s="1223"/>
      <c r="J29" s="1223">
        <v>43735.0</v>
      </c>
      <c r="K29" s="169" t="s">
        <v>8622</v>
      </c>
      <c r="L29" s="226" t="s">
        <v>595</v>
      </c>
      <c r="M29" s="1325"/>
      <c r="N29" s="573" t="s">
        <v>8643</v>
      </c>
      <c r="O29" s="167" t="s">
        <v>96</v>
      </c>
      <c r="P29" s="226" t="s">
        <v>249</v>
      </c>
      <c r="Q29" s="226" t="s">
        <v>98</v>
      </c>
      <c r="R29" s="668">
        <v>43906.0</v>
      </c>
      <c r="S29" s="195"/>
      <c r="T29" s="195" t="s">
        <v>99</v>
      </c>
      <c r="U29" s="195"/>
      <c r="V29" s="160"/>
      <c r="W29" s="464"/>
      <c r="X29" s="464"/>
      <c r="Y29" s="464"/>
      <c r="Z29" s="464"/>
      <c r="AA29" s="464"/>
      <c r="AB29" s="464"/>
      <c r="AC29" s="464"/>
      <c r="AD29" s="464"/>
      <c r="AE29" s="464"/>
      <c r="AF29" s="464"/>
      <c r="AG29" s="464"/>
      <c r="AH29" s="464"/>
    </row>
    <row r="30">
      <c r="A30" s="1169" t="s">
        <v>8647</v>
      </c>
      <c r="B30" s="226" t="s">
        <v>8613</v>
      </c>
      <c r="C30" s="1169"/>
      <c r="D30" s="1169" t="s">
        <v>8648</v>
      </c>
      <c r="E30" s="1169" t="s">
        <v>8619</v>
      </c>
      <c r="F30" s="169" t="s">
        <v>8620</v>
      </c>
      <c r="G30" s="169" t="s">
        <v>8649</v>
      </c>
      <c r="H30" s="1223"/>
      <c r="I30" s="1223"/>
      <c r="J30" s="1223">
        <v>43735.0</v>
      </c>
      <c r="K30" s="169" t="s">
        <v>8622</v>
      </c>
      <c r="L30" s="226" t="s">
        <v>595</v>
      </c>
      <c r="M30" s="1325"/>
      <c r="N30" s="573" t="s">
        <v>8643</v>
      </c>
      <c r="O30" s="167" t="s">
        <v>96</v>
      </c>
      <c r="P30" s="226" t="s">
        <v>249</v>
      </c>
      <c r="Q30" s="226" t="s">
        <v>98</v>
      </c>
      <c r="R30" s="668">
        <v>43906.0</v>
      </c>
      <c r="S30" s="195"/>
      <c r="T30" s="195" t="s">
        <v>99</v>
      </c>
      <c r="U30" s="195"/>
      <c r="V30" s="160"/>
      <c r="W30" s="464"/>
      <c r="X30" s="464"/>
      <c r="Y30" s="464"/>
      <c r="Z30" s="464"/>
      <c r="AA30" s="464"/>
      <c r="AB30" s="464"/>
      <c r="AC30" s="464"/>
      <c r="AD30" s="464"/>
      <c r="AE30" s="464"/>
      <c r="AF30" s="464"/>
      <c r="AG30" s="464"/>
      <c r="AH30" s="464"/>
    </row>
    <row r="31">
      <c r="A31" s="1169" t="s">
        <v>8650</v>
      </c>
      <c r="B31" s="226" t="s">
        <v>8613</v>
      </c>
      <c r="C31" s="1169"/>
      <c r="D31" s="1169" t="s">
        <v>8651</v>
      </c>
      <c r="E31" s="1169" t="s">
        <v>8619</v>
      </c>
      <c r="F31" s="169" t="s">
        <v>8620</v>
      </c>
      <c r="G31" s="169" t="s">
        <v>8652</v>
      </c>
      <c r="H31" s="1223"/>
      <c r="I31" s="1223"/>
      <c r="J31" s="1223">
        <v>43735.0</v>
      </c>
      <c r="K31" s="169" t="s">
        <v>8622</v>
      </c>
      <c r="L31" s="226" t="s">
        <v>595</v>
      </c>
      <c r="M31" s="1325"/>
      <c r="N31" s="573" t="s">
        <v>8643</v>
      </c>
      <c r="O31" s="167" t="s">
        <v>96</v>
      </c>
      <c r="P31" s="226" t="s">
        <v>249</v>
      </c>
      <c r="Q31" s="226" t="s">
        <v>98</v>
      </c>
      <c r="R31" s="668">
        <v>43906.0</v>
      </c>
      <c r="S31" s="195"/>
      <c r="T31" s="195" t="s">
        <v>99</v>
      </c>
      <c r="U31" s="195"/>
      <c r="V31" s="160"/>
      <c r="W31" s="464"/>
      <c r="X31" s="464"/>
      <c r="Y31" s="464"/>
      <c r="Z31" s="464"/>
      <c r="AA31" s="464"/>
      <c r="AB31" s="464"/>
      <c r="AC31" s="464"/>
      <c r="AD31" s="464"/>
      <c r="AE31" s="464"/>
      <c r="AF31" s="464"/>
      <c r="AG31" s="464"/>
      <c r="AH31" s="464"/>
    </row>
    <row r="32">
      <c r="A32" s="1169" t="s">
        <v>8653</v>
      </c>
      <c r="B32" s="226" t="s">
        <v>8613</v>
      </c>
      <c r="C32" s="1169"/>
      <c r="D32" s="1169" t="s">
        <v>8654</v>
      </c>
      <c r="E32" s="1169" t="s">
        <v>8619</v>
      </c>
      <c r="F32" s="169" t="s">
        <v>8620</v>
      </c>
      <c r="G32" s="169" t="s">
        <v>8655</v>
      </c>
      <c r="H32" s="1223"/>
      <c r="I32" s="1223"/>
      <c r="J32" s="1223">
        <v>43735.0</v>
      </c>
      <c r="K32" s="169" t="s">
        <v>8622</v>
      </c>
      <c r="L32" s="226" t="s">
        <v>595</v>
      </c>
      <c r="M32" s="1325"/>
      <c r="N32" s="573" t="s">
        <v>8643</v>
      </c>
      <c r="O32" s="167" t="s">
        <v>96</v>
      </c>
      <c r="P32" s="226" t="s">
        <v>249</v>
      </c>
      <c r="Q32" s="226" t="s">
        <v>98</v>
      </c>
      <c r="R32" s="668">
        <v>43906.0</v>
      </c>
      <c r="S32" s="195"/>
      <c r="T32" s="195" t="s">
        <v>99</v>
      </c>
      <c r="U32" s="195"/>
      <c r="V32" s="160"/>
      <c r="W32" s="464"/>
      <c r="X32" s="464"/>
      <c r="Y32" s="464"/>
      <c r="Z32" s="464"/>
      <c r="AA32" s="464"/>
      <c r="AB32" s="464"/>
      <c r="AC32" s="464"/>
      <c r="AD32" s="464"/>
      <c r="AE32" s="464"/>
      <c r="AF32" s="464"/>
      <c r="AG32" s="464"/>
      <c r="AH32" s="464"/>
    </row>
    <row r="33">
      <c r="A33" s="1326" t="s">
        <v>8617</v>
      </c>
      <c r="B33" s="1327" t="s">
        <v>8613</v>
      </c>
      <c r="C33" s="1326"/>
      <c r="D33" s="1326" t="s">
        <v>8656</v>
      </c>
      <c r="E33" s="1326" t="s">
        <v>8619</v>
      </c>
      <c r="F33" s="1328" t="s">
        <v>8333</v>
      </c>
      <c r="G33" s="1328" t="s">
        <v>8657</v>
      </c>
      <c r="H33" s="1329"/>
      <c r="I33" s="1329"/>
      <c r="J33" s="1329"/>
      <c r="K33" s="1328" t="s">
        <v>48</v>
      </c>
      <c r="L33" s="1327"/>
      <c r="M33" s="1330" t="str">
        <f>HYPERLINK("https://p2kratinteam.atlassian.net/browse/PF-1656","PF-1656")</f>
        <v>PF-1656</v>
      </c>
      <c r="N33" s="1331"/>
      <c r="O33" s="1332" t="s">
        <v>96</v>
      </c>
      <c r="P33" s="1327"/>
      <c r="Q33" s="1327"/>
      <c r="R33" s="607"/>
      <c r="S33" s="607"/>
      <c r="T33" s="607" t="s">
        <v>125</v>
      </c>
      <c r="U33" s="607"/>
      <c r="V33" s="160"/>
      <c r="W33" s="464"/>
      <c r="X33" s="464"/>
      <c r="Y33" s="464"/>
      <c r="Z33" s="464"/>
      <c r="AA33" s="464"/>
      <c r="AB33" s="464"/>
      <c r="AC33" s="464"/>
      <c r="AD33" s="464"/>
      <c r="AE33" s="464"/>
      <c r="AF33" s="464"/>
      <c r="AG33" s="464"/>
      <c r="AH33" s="464"/>
    </row>
    <row r="34">
      <c r="A34" s="1317" t="s">
        <v>8658</v>
      </c>
      <c r="B34" s="228"/>
      <c r="C34" s="1185"/>
      <c r="D34" s="1185"/>
      <c r="E34" s="1185"/>
      <c r="F34" s="1318"/>
      <c r="G34" s="1318"/>
      <c r="H34" s="1319"/>
      <c r="I34" s="1319"/>
      <c r="J34" s="1319"/>
      <c r="K34" s="714"/>
      <c r="L34" s="1320"/>
      <c r="M34" s="1321"/>
      <c r="N34" s="1321"/>
      <c r="O34" s="714"/>
      <c r="P34" s="228"/>
      <c r="Q34" s="228"/>
      <c r="R34" s="228"/>
      <c r="S34" s="228"/>
      <c r="T34" s="228"/>
      <c r="U34" s="228"/>
      <c r="V34" s="647"/>
      <c r="W34" s="723"/>
      <c r="X34" s="723"/>
      <c r="Y34" s="723"/>
      <c r="Z34" s="723"/>
      <c r="AA34" s="723"/>
      <c r="AB34" s="723"/>
      <c r="AC34" s="723"/>
      <c r="AD34" s="723"/>
      <c r="AE34" s="723"/>
      <c r="AF34" s="723"/>
      <c r="AG34" s="723"/>
      <c r="AH34" s="723"/>
    </row>
    <row r="35">
      <c r="A35" s="1169" t="s">
        <v>8659</v>
      </c>
      <c r="B35" s="226" t="s">
        <v>8660</v>
      </c>
      <c r="C35" s="1169"/>
      <c r="D35" s="1169" t="s">
        <v>8661</v>
      </c>
      <c r="E35" s="1169" t="s">
        <v>8587</v>
      </c>
      <c r="F35" s="169" t="s">
        <v>8662</v>
      </c>
      <c r="G35" s="169" t="s">
        <v>8663</v>
      </c>
      <c r="H35" s="1223"/>
      <c r="I35" s="1223"/>
      <c r="J35" s="1223"/>
      <c r="K35" s="169"/>
      <c r="L35" s="226"/>
      <c r="M35" s="168"/>
      <c r="N35" s="168"/>
      <c r="O35" s="167" t="s">
        <v>96</v>
      </c>
      <c r="P35" s="226" t="s">
        <v>485</v>
      </c>
      <c r="Q35" s="226" t="s">
        <v>98</v>
      </c>
      <c r="R35" s="668">
        <v>43775.0</v>
      </c>
      <c r="S35" s="195"/>
      <c r="T35" s="195" t="s">
        <v>99</v>
      </c>
      <c r="U35" s="195"/>
      <c r="V35" s="160"/>
      <c r="W35" s="464"/>
      <c r="X35" s="464"/>
      <c r="Y35" s="464"/>
      <c r="Z35" s="464"/>
      <c r="AA35" s="464"/>
      <c r="AB35" s="464"/>
      <c r="AC35" s="464"/>
      <c r="AD35" s="464"/>
      <c r="AE35" s="464"/>
      <c r="AF35" s="464"/>
      <c r="AG35" s="464"/>
      <c r="AH35" s="464"/>
    </row>
    <row r="36">
      <c r="A36" s="1169" t="s">
        <v>8664</v>
      </c>
      <c r="B36" s="226" t="s">
        <v>8660</v>
      </c>
      <c r="C36" s="1169"/>
      <c r="D36" s="1169" t="s">
        <v>8665</v>
      </c>
      <c r="E36" s="1169" t="s">
        <v>8666</v>
      </c>
      <c r="F36" s="169" t="s">
        <v>8667</v>
      </c>
      <c r="G36" s="169" t="s">
        <v>8668</v>
      </c>
      <c r="H36" s="1223"/>
      <c r="I36" s="1223"/>
      <c r="J36" s="1223"/>
      <c r="K36" s="169"/>
      <c r="L36" s="226"/>
      <c r="M36" s="168"/>
      <c r="N36" s="168"/>
      <c r="O36" s="167" t="s">
        <v>96</v>
      </c>
      <c r="P36" s="226" t="s">
        <v>485</v>
      </c>
      <c r="Q36" s="226" t="s">
        <v>98</v>
      </c>
      <c r="R36" s="668">
        <v>43749.0</v>
      </c>
      <c r="S36" s="195"/>
      <c r="T36" s="195" t="s">
        <v>99</v>
      </c>
      <c r="U36" s="195"/>
      <c r="V36" s="160"/>
      <c r="W36" s="464"/>
      <c r="X36" s="464"/>
      <c r="Y36" s="464"/>
      <c r="Z36" s="464"/>
      <c r="AA36" s="464"/>
      <c r="AB36" s="464"/>
      <c r="AC36" s="464"/>
      <c r="AD36" s="464"/>
      <c r="AE36" s="464"/>
      <c r="AF36" s="464"/>
      <c r="AG36" s="464"/>
      <c r="AH36" s="464"/>
    </row>
    <row r="37">
      <c r="A37" s="1169" t="s">
        <v>8669</v>
      </c>
      <c r="B37" s="226" t="s">
        <v>8660</v>
      </c>
      <c r="C37" s="1169"/>
      <c r="D37" s="1169" t="s">
        <v>8670</v>
      </c>
      <c r="E37" s="1169" t="s">
        <v>8666</v>
      </c>
      <c r="F37" s="169" t="s">
        <v>8667</v>
      </c>
      <c r="G37" s="1333"/>
      <c r="H37" s="1223"/>
      <c r="I37" s="1223"/>
      <c r="J37" s="1223">
        <v>43598.0</v>
      </c>
      <c r="K37" s="169" t="s">
        <v>48</v>
      </c>
      <c r="L37" s="226" t="s">
        <v>5199</v>
      </c>
      <c r="M37" s="1334" t="str">
        <f>HYPERLINK("https://p2kratinteam.atlassian.net/browse/PF-1865","PF-1865")</f>
        <v>PF-1865</v>
      </c>
      <c r="N37" s="168"/>
      <c r="O37" s="167" t="s">
        <v>96</v>
      </c>
      <c r="P37" s="226"/>
      <c r="Q37" s="226"/>
      <c r="R37" s="195"/>
      <c r="S37" s="195"/>
      <c r="T37" s="195" t="s">
        <v>99</v>
      </c>
      <c r="U37" s="195"/>
      <c r="V37" s="160"/>
      <c r="W37" s="464"/>
      <c r="X37" s="464"/>
      <c r="Y37" s="464"/>
      <c r="Z37" s="464"/>
      <c r="AA37" s="464"/>
      <c r="AB37" s="464"/>
      <c r="AC37" s="464"/>
      <c r="AD37" s="464"/>
      <c r="AE37" s="464"/>
      <c r="AF37" s="464"/>
      <c r="AG37" s="464"/>
      <c r="AH37" s="464"/>
    </row>
    <row r="38">
      <c r="A38" s="1169" t="s">
        <v>8671</v>
      </c>
      <c r="B38" s="226" t="s">
        <v>8660</v>
      </c>
      <c r="C38" s="1169"/>
      <c r="D38" s="1169" t="s">
        <v>8672</v>
      </c>
      <c r="E38" s="1169" t="s">
        <v>8666</v>
      </c>
      <c r="F38" s="169" t="s">
        <v>8667</v>
      </c>
      <c r="G38" s="169" t="s">
        <v>8673</v>
      </c>
      <c r="H38" s="1223"/>
      <c r="I38" s="1223"/>
      <c r="J38" s="1223"/>
      <c r="K38" s="169" t="s">
        <v>123</v>
      </c>
      <c r="L38" s="226"/>
      <c r="M38" s="168"/>
      <c r="N38" s="168"/>
      <c r="O38" s="167" t="s">
        <v>96</v>
      </c>
      <c r="P38" s="226"/>
      <c r="Q38" s="226"/>
      <c r="R38" s="195"/>
      <c r="S38" s="195"/>
      <c r="T38" s="195" t="s">
        <v>99</v>
      </c>
      <c r="U38" s="195"/>
      <c r="V38" s="160"/>
      <c r="W38" s="464"/>
      <c r="X38" s="464"/>
      <c r="Y38" s="464"/>
      <c r="Z38" s="464"/>
      <c r="AA38" s="464"/>
      <c r="AB38" s="464"/>
      <c r="AC38" s="464"/>
      <c r="AD38" s="464"/>
      <c r="AE38" s="464"/>
      <c r="AF38" s="464"/>
      <c r="AG38" s="464"/>
      <c r="AH38" s="464"/>
    </row>
    <row r="39">
      <c r="A39" s="1169" t="s">
        <v>8674</v>
      </c>
      <c r="B39" s="226" t="s">
        <v>8660</v>
      </c>
      <c r="C39" s="1169"/>
      <c r="D39" s="1169" t="s">
        <v>8675</v>
      </c>
      <c r="E39" s="1169" t="s">
        <v>8666</v>
      </c>
      <c r="F39" s="169" t="s">
        <v>8667</v>
      </c>
      <c r="G39" s="169" t="s">
        <v>8676</v>
      </c>
      <c r="H39" s="1223"/>
      <c r="I39" s="1223"/>
      <c r="J39" s="1223"/>
      <c r="K39" s="169" t="s">
        <v>123</v>
      </c>
      <c r="L39" s="226"/>
      <c r="M39" s="168"/>
      <c r="N39" s="168"/>
      <c r="O39" s="167" t="s">
        <v>96</v>
      </c>
      <c r="P39" s="226"/>
      <c r="Q39" s="226"/>
      <c r="R39" s="195"/>
      <c r="S39" s="195"/>
      <c r="T39" s="195" t="s">
        <v>99</v>
      </c>
      <c r="U39" s="195"/>
      <c r="V39" s="160"/>
      <c r="W39" s="464"/>
      <c r="X39" s="464"/>
      <c r="Y39" s="464"/>
      <c r="Z39" s="464"/>
      <c r="AA39" s="464"/>
      <c r="AB39" s="464"/>
      <c r="AC39" s="464"/>
      <c r="AD39" s="464"/>
      <c r="AE39" s="464"/>
      <c r="AF39" s="464"/>
      <c r="AG39" s="464"/>
      <c r="AH39" s="464"/>
    </row>
    <row r="40">
      <c r="A40" s="1169" t="s">
        <v>8677</v>
      </c>
      <c r="B40" s="226" t="s">
        <v>8660</v>
      </c>
      <c r="C40" s="1169"/>
      <c r="D40" s="1169" t="s">
        <v>8678</v>
      </c>
      <c r="E40" s="1169" t="s">
        <v>8666</v>
      </c>
      <c r="F40" s="169" t="s">
        <v>8667</v>
      </c>
      <c r="G40" s="169" t="s">
        <v>8679</v>
      </c>
      <c r="H40" s="1223"/>
      <c r="I40" s="1223"/>
      <c r="J40" s="1223"/>
      <c r="K40" s="169"/>
      <c r="L40" s="226"/>
      <c r="M40" s="168"/>
      <c r="N40" s="168"/>
      <c r="O40" s="167" t="s">
        <v>96</v>
      </c>
      <c r="P40" s="226" t="s">
        <v>485</v>
      </c>
      <c r="Q40" s="226" t="s">
        <v>98</v>
      </c>
      <c r="R40" s="668">
        <v>43749.0</v>
      </c>
      <c r="S40" s="195"/>
      <c r="T40" s="195" t="s">
        <v>99</v>
      </c>
      <c r="U40" s="195"/>
      <c r="V40" s="160"/>
      <c r="W40" s="464"/>
      <c r="X40" s="464"/>
      <c r="Y40" s="464"/>
      <c r="Z40" s="464"/>
      <c r="AA40" s="464"/>
      <c r="AB40" s="464"/>
      <c r="AC40" s="464"/>
      <c r="AD40" s="464"/>
      <c r="AE40" s="464"/>
      <c r="AF40" s="464"/>
      <c r="AG40" s="464"/>
      <c r="AH40" s="464"/>
    </row>
    <row r="41">
      <c r="A41" s="1169" t="s">
        <v>8680</v>
      </c>
      <c r="B41" s="226" t="s">
        <v>8660</v>
      </c>
      <c r="C41" s="1169"/>
      <c r="D41" s="1169" t="s">
        <v>8681</v>
      </c>
      <c r="E41" s="1169" t="s">
        <v>8666</v>
      </c>
      <c r="F41" s="169" t="s">
        <v>8667</v>
      </c>
      <c r="G41" s="169" t="s">
        <v>8682</v>
      </c>
      <c r="H41" s="1223"/>
      <c r="I41" s="1223"/>
      <c r="J41" s="1223"/>
      <c r="K41" s="169" t="s">
        <v>123</v>
      </c>
      <c r="L41" s="226"/>
      <c r="M41" s="168"/>
      <c r="N41" s="168"/>
      <c r="O41" s="167" t="s">
        <v>96</v>
      </c>
      <c r="P41" s="226"/>
      <c r="Q41" s="226"/>
      <c r="R41" s="195"/>
      <c r="S41" s="195"/>
      <c r="T41" s="195" t="s">
        <v>99</v>
      </c>
      <c r="U41" s="195"/>
      <c r="V41" s="160"/>
      <c r="W41" s="464"/>
      <c r="X41" s="464"/>
      <c r="Y41" s="464"/>
      <c r="Z41" s="464"/>
      <c r="AA41" s="464"/>
      <c r="AB41" s="464"/>
      <c r="AC41" s="464"/>
      <c r="AD41" s="464"/>
      <c r="AE41" s="464"/>
      <c r="AF41" s="464"/>
      <c r="AG41" s="464"/>
      <c r="AH41" s="464"/>
    </row>
    <row r="42">
      <c r="A42" s="1324" t="s">
        <v>8683</v>
      </c>
      <c r="B42" s="228"/>
      <c r="C42" s="1185"/>
      <c r="D42" s="1185"/>
      <c r="E42" s="1185"/>
      <c r="F42" s="1318"/>
      <c r="G42" s="1318"/>
      <c r="H42" s="1319"/>
      <c r="I42" s="1319"/>
      <c r="J42" s="1319"/>
      <c r="K42" s="1318"/>
      <c r="L42" s="1320"/>
      <c r="M42" s="1321"/>
      <c r="N42" s="1321"/>
      <c r="O42" s="714"/>
      <c r="P42" s="228"/>
      <c r="Q42" s="228"/>
      <c r="R42" s="228"/>
      <c r="S42" s="228"/>
      <c r="T42" s="228"/>
      <c r="U42" s="228"/>
      <c r="V42" s="647"/>
      <c r="W42" s="723"/>
      <c r="X42" s="723"/>
      <c r="Y42" s="723"/>
      <c r="Z42" s="723"/>
      <c r="AA42" s="723"/>
      <c r="AB42" s="723"/>
      <c r="AC42" s="723"/>
      <c r="AD42" s="723"/>
      <c r="AE42" s="723"/>
      <c r="AF42" s="723"/>
      <c r="AG42" s="723"/>
      <c r="AH42" s="723"/>
    </row>
    <row r="43">
      <c r="A43" s="1169" t="s">
        <v>8684</v>
      </c>
      <c r="B43" s="226" t="s">
        <v>8685</v>
      </c>
      <c r="C43" s="1169"/>
      <c r="D43" s="1169" t="s">
        <v>8686</v>
      </c>
      <c r="E43" s="1169" t="s">
        <v>8587</v>
      </c>
      <c r="F43" s="169" t="s">
        <v>8687</v>
      </c>
      <c r="G43" s="169" t="s">
        <v>8688</v>
      </c>
      <c r="H43" s="1223"/>
      <c r="I43" s="1223"/>
      <c r="J43" s="1223"/>
      <c r="K43" s="169"/>
      <c r="L43" s="226"/>
      <c r="M43" s="168"/>
      <c r="N43" s="168"/>
      <c r="O43" s="167" t="s">
        <v>96</v>
      </c>
      <c r="P43" s="226" t="s">
        <v>485</v>
      </c>
      <c r="Q43" s="226" t="s">
        <v>98</v>
      </c>
      <c r="R43" s="668">
        <v>43749.0</v>
      </c>
      <c r="S43" s="195"/>
      <c r="T43" s="195" t="s">
        <v>99</v>
      </c>
      <c r="U43" s="195"/>
      <c r="V43" s="160"/>
      <c r="W43" s="464"/>
      <c r="X43" s="464"/>
      <c r="Y43" s="464"/>
      <c r="Z43" s="464"/>
      <c r="AA43" s="464"/>
      <c r="AB43" s="464"/>
      <c r="AC43" s="464"/>
      <c r="AD43" s="464"/>
      <c r="AE43" s="464"/>
      <c r="AF43" s="464"/>
      <c r="AG43" s="464"/>
      <c r="AH43" s="464"/>
    </row>
    <row r="44">
      <c r="A44" s="1169" t="s">
        <v>8689</v>
      </c>
      <c r="B44" s="226" t="s">
        <v>8685</v>
      </c>
      <c r="C44" s="1169"/>
      <c r="D44" s="1169" t="s">
        <v>8690</v>
      </c>
      <c r="E44" s="1169" t="s">
        <v>8587</v>
      </c>
      <c r="F44" s="169" t="s">
        <v>8691</v>
      </c>
      <c r="G44" s="169" t="s">
        <v>8692</v>
      </c>
      <c r="H44" s="1223"/>
      <c r="I44" s="1223"/>
      <c r="J44" s="1223"/>
      <c r="K44" s="169"/>
      <c r="L44" s="226"/>
      <c r="M44" s="168"/>
      <c r="N44" s="169" t="s">
        <v>8693</v>
      </c>
      <c r="O44" s="167" t="s">
        <v>96</v>
      </c>
      <c r="P44" s="226" t="s">
        <v>485</v>
      </c>
      <c r="Q44" s="226" t="s">
        <v>98</v>
      </c>
      <c r="R44" s="668">
        <v>43749.0</v>
      </c>
      <c r="S44" s="195"/>
      <c r="T44" s="195" t="s">
        <v>99</v>
      </c>
      <c r="U44" s="195"/>
      <c r="V44" s="160"/>
      <c r="W44" s="464"/>
      <c r="X44" s="464"/>
      <c r="Y44" s="464"/>
      <c r="Z44" s="464"/>
      <c r="AA44" s="464"/>
      <c r="AB44" s="464"/>
      <c r="AC44" s="464"/>
      <c r="AD44" s="464"/>
      <c r="AE44" s="464"/>
      <c r="AF44" s="464"/>
      <c r="AG44" s="464"/>
      <c r="AH44" s="464"/>
    </row>
    <row r="45">
      <c r="A45" s="1169" t="s">
        <v>8694</v>
      </c>
      <c r="B45" s="226" t="s">
        <v>8695</v>
      </c>
      <c r="C45" s="1169"/>
      <c r="D45" s="1169" t="s">
        <v>8696</v>
      </c>
      <c r="E45" s="1169" t="s">
        <v>8697</v>
      </c>
      <c r="F45" s="169" t="s">
        <v>8698</v>
      </c>
      <c r="G45" s="169" t="s">
        <v>8699</v>
      </c>
      <c r="H45" s="1223"/>
      <c r="I45" s="1223"/>
      <c r="J45" s="1223"/>
      <c r="K45" s="169"/>
      <c r="L45" s="226"/>
      <c r="M45" s="226"/>
      <c r="N45" s="169"/>
      <c r="O45" s="167" t="s">
        <v>96</v>
      </c>
      <c r="P45" s="226" t="s">
        <v>97</v>
      </c>
      <c r="Q45" s="226" t="s">
        <v>98</v>
      </c>
      <c r="R45" s="668">
        <v>43734.0</v>
      </c>
      <c r="S45" s="195"/>
      <c r="T45" s="195" t="s">
        <v>99</v>
      </c>
      <c r="U45" s="195"/>
      <c r="V45" s="160" t="s">
        <v>79</v>
      </c>
      <c r="W45" s="464"/>
      <c r="X45" s="464"/>
      <c r="Y45" s="464"/>
      <c r="Z45" s="464"/>
      <c r="AA45" s="464"/>
      <c r="AB45" s="464"/>
      <c r="AC45" s="464"/>
      <c r="AD45" s="464"/>
      <c r="AE45" s="464"/>
      <c r="AF45" s="464"/>
      <c r="AG45" s="464"/>
      <c r="AH45" s="464"/>
    </row>
    <row r="46">
      <c r="A46" s="1169" t="s">
        <v>8700</v>
      </c>
      <c r="B46" s="226" t="s">
        <v>8695</v>
      </c>
      <c r="C46" s="1169"/>
      <c r="D46" s="1169" t="s">
        <v>8701</v>
      </c>
      <c r="E46" s="1169" t="s">
        <v>8697</v>
      </c>
      <c r="F46" s="169" t="s">
        <v>8702</v>
      </c>
      <c r="G46" s="169" t="s">
        <v>8703</v>
      </c>
      <c r="H46" s="1223"/>
      <c r="I46" s="1223"/>
      <c r="J46" s="1223"/>
      <c r="K46" s="169"/>
      <c r="L46" s="226"/>
      <c r="M46" s="226"/>
      <c r="N46" s="226"/>
      <c r="O46" s="167" t="s">
        <v>96</v>
      </c>
      <c r="P46" s="226" t="s">
        <v>97</v>
      </c>
      <c r="Q46" s="226" t="s">
        <v>98</v>
      </c>
      <c r="R46" s="668">
        <v>43734.0</v>
      </c>
      <c r="S46" s="195"/>
      <c r="T46" s="195" t="s">
        <v>99</v>
      </c>
      <c r="U46" s="195"/>
      <c r="V46" s="160" t="s">
        <v>79</v>
      </c>
      <c r="W46" s="464"/>
      <c r="X46" s="464"/>
      <c r="Y46" s="464"/>
      <c r="Z46" s="464"/>
      <c r="AA46" s="464"/>
      <c r="AB46" s="464"/>
      <c r="AC46" s="464"/>
      <c r="AD46" s="464"/>
      <c r="AE46" s="464"/>
      <c r="AF46" s="464"/>
      <c r="AG46" s="464"/>
      <c r="AH46" s="464"/>
    </row>
    <row r="47">
      <c r="A47" s="1169" t="s">
        <v>8704</v>
      </c>
      <c r="B47" s="226" t="s">
        <v>8695</v>
      </c>
      <c r="C47" s="1169"/>
      <c r="D47" s="1169" t="s">
        <v>8705</v>
      </c>
      <c r="E47" s="1169" t="s">
        <v>8697</v>
      </c>
      <c r="F47" s="169" t="s">
        <v>8706</v>
      </c>
      <c r="G47" s="169" t="s">
        <v>8703</v>
      </c>
      <c r="H47" s="1223"/>
      <c r="I47" s="1223"/>
      <c r="J47" s="1223"/>
      <c r="K47" s="169"/>
      <c r="L47" s="226"/>
      <c r="M47" s="226"/>
      <c r="N47" s="226"/>
      <c r="O47" s="167" t="s">
        <v>96</v>
      </c>
      <c r="P47" s="226" t="s">
        <v>97</v>
      </c>
      <c r="Q47" s="226" t="s">
        <v>98</v>
      </c>
      <c r="R47" s="668">
        <v>43734.0</v>
      </c>
      <c r="S47" s="195"/>
      <c r="T47" s="195" t="s">
        <v>99</v>
      </c>
      <c r="U47" s="195"/>
      <c r="V47" s="160" t="s">
        <v>79</v>
      </c>
      <c r="W47" s="464"/>
      <c r="X47" s="464"/>
      <c r="Y47" s="464"/>
      <c r="Z47" s="464"/>
      <c r="AA47" s="464"/>
      <c r="AB47" s="464"/>
      <c r="AC47" s="464"/>
      <c r="AD47" s="464"/>
      <c r="AE47" s="464"/>
      <c r="AF47" s="464"/>
      <c r="AG47" s="464"/>
      <c r="AH47" s="464"/>
    </row>
    <row r="48">
      <c r="A48" s="1169" t="s">
        <v>8707</v>
      </c>
      <c r="B48" s="226" t="s">
        <v>8695</v>
      </c>
      <c r="C48" s="1169"/>
      <c r="D48" s="1169" t="s">
        <v>8708</v>
      </c>
      <c r="E48" s="1169" t="s">
        <v>8697</v>
      </c>
      <c r="F48" s="169" t="s">
        <v>8709</v>
      </c>
      <c r="G48" s="169" t="s">
        <v>8710</v>
      </c>
      <c r="H48" s="1223"/>
      <c r="I48" s="1223"/>
      <c r="J48" s="1223">
        <v>43598.0</v>
      </c>
      <c r="K48" s="169" t="s">
        <v>48</v>
      </c>
      <c r="L48" s="226" t="s">
        <v>5199</v>
      </c>
      <c r="M48" s="226"/>
      <c r="N48" s="226" t="s">
        <v>8711</v>
      </c>
      <c r="O48" s="167"/>
      <c r="P48" s="225"/>
      <c r="Q48" s="225"/>
      <c r="R48" s="195"/>
      <c r="S48" s="195"/>
      <c r="T48" s="195" t="s">
        <v>99</v>
      </c>
      <c r="U48" s="195"/>
      <c r="V48" s="160"/>
      <c r="W48" s="464"/>
      <c r="X48" s="464"/>
      <c r="Y48" s="464"/>
      <c r="Z48" s="464"/>
      <c r="AA48" s="464"/>
      <c r="AB48" s="464"/>
      <c r="AC48" s="464"/>
      <c r="AD48" s="464"/>
      <c r="AE48" s="464"/>
      <c r="AF48" s="464"/>
      <c r="AG48" s="464"/>
      <c r="AH48" s="464"/>
    </row>
    <row r="49">
      <c r="A49" s="1335" t="s">
        <v>8712</v>
      </c>
      <c r="B49" s="1336"/>
      <c r="C49" s="1337"/>
      <c r="D49" s="1337"/>
      <c r="E49" s="1337"/>
      <c r="F49" s="1338"/>
      <c r="G49" s="1338"/>
      <c r="H49" s="1339"/>
      <c r="I49" s="1339"/>
      <c r="J49" s="1339"/>
      <c r="K49" s="1338"/>
      <c r="L49" s="1340"/>
      <c r="M49" s="1341"/>
      <c r="N49" s="1341"/>
      <c r="O49" s="1342"/>
      <c r="P49" s="1343"/>
      <c r="Q49" s="1343"/>
      <c r="R49" s="1343"/>
      <c r="S49" s="1343"/>
      <c r="T49" s="1343"/>
      <c r="U49" s="1343"/>
      <c r="V49" s="1344"/>
      <c r="W49" s="1345"/>
      <c r="X49" s="1345"/>
      <c r="Y49" s="1345"/>
      <c r="Z49" s="1345"/>
      <c r="AA49" s="1345"/>
      <c r="AB49" s="1345"/>
      <c r="AC49" s="1345"/>
      <c r="AD49" s="1345"/>
      <c r="AE49" s="1345"/>
      <c r="AF49" s="1345"/>
      <c r="AG49" s="1345"/>
      <c r="AH49" s="1345"/>
    </row>
    <row r="50">
      <c r="A50" s="707" t="s">
        <v>8713</v>
      </c>
      <c r="B50" s="1167" t="s">
        <v>8565</v>
      </c>
      <c r="C50" s="1168" t="str">
        <f t="shared" ref="C50:C53" si="1">HYPERLINK("https://tangramcare.atlassian.net/browse/P2BN-1559","P2BN-1559")</f>
        <v>P2BN-1559</v>
      </c>
      <c r="D50" s="707" t="s">
        <v>8566</v>
      </c>
      <c r="E50" s="707" t="s">
        <v>8567</v>
      </c>
      <c r="F50" s="1169" t="s">
        <v>8568</v>
      </c>
      <c r="G50" s="1169" t="s">
        <v>8569</v>
      </c>
      <c r="H50" s="1199">
        <v>43753.0</v>
      </c>
      <c r="I50" s="1167" t="s">
        <v>432</v>
      </c>
      <c r="J50" s="1206">
        <v>43747.0</v>
      </c>
      <c r="K50" s="186" t="s">
        <v>47</v>
      </c>
      <c r="L50" s="573" t="s">
        <v>432</v>
      </c>
      <c r="M50" s="1201"/>
      <c r="N50" s="1200"/>
      <c r="O50" s="167" t="s">
        <v>96</v>
      </c>
      <c r="P50" s="226" t="s">
        <v>485</v>
      </c>
      <c r="Q50" s="226" t="s">
        <v>98</v>
      </c>
      <c r="R50" s="668">
        <v>43775.0</v>
      </c>
      <c r="S50" s="1346"/>
      <c r="T50" s="1346"/>
      <c r="U50" s="1346"/>
      <c r="V50" s="1346"/>
      <c r="W50" s="1346"/>
      <c r="X50" s="1202"/>
      <c r="Y50" s="1202"/>
      <c r="Z50" s="1202"/>
      <c r="AA50" s="1202"/>
      <c r="AB50" s="1202"/>
      <c r="AC50" s="1202"/>
      <c r="AD50" s="1202"/>
      <c r="AE50" s="1202"/>
      <c r="AF50" s="1202"/>
      <c r="AG50" s="1202"/>
      <c r="AH50" s="1202"/>
    </row>
    <row r="51">
      <c r="A51" s="707" t="s">
        <v>8714</v>
      </c>
      <c r="B51" s="1167" t="s">
        <v>8565</v>
      </c>
      <c r="C51" s="1168" t="str">
        <f t="shared" si="1"/>
        <v>P2BN-1559</v>
      </c>
      <c r="D51" s="707" t="s">
        <v>8715</v>
      </c>
      <c r="E51" s="707" t="s">
        <v>8716</v>
      </c>
      <c r="F51" s="707" t="s">
        <v>8717</v>
      </c>
      <c r="G51" s="707" t="s">
        <v>8718</v>
      </c>
      <c r="H51" s="1199">
        <v>43747.0</v>
      </c>
      <c r="I51" s="1167" t="s">
        <v>432</v>
      </c>
      <c r="J51" s="1206">
        <v>43747.0</v>
      </c>
      <c r="K51" s="186" t="s">
        <v>47</v>
      </c>
      <c r="L51" s="573" t="s">
        <v>432</v>
      </c>
      <c r="M51" s="240"/>
      <c r="N51" s="240"/>
      <c r="O51" s="167" t="s">
        <v>96</v>
      </c>
      <c r="P51" s="226" t="s">
        <v>485</v>
      </c>
      <c r="Q51" s="226" t="s">
        <v>98</v>
      </c>
      <c r="R51" s="668">
        <v>43775.0</v>
      </c>
      <c r="S51" s="240"/>
      <c r="T51" s="240"/>
      <c r="U51" s="240"/>
      <c r="V51" s="161"/>
      <c r="W51" s="95"/>
      <c r="X51" s="95"/>
      <c r="Y51" s="95"/>
      <c r="Z51" s="95"/>
      <c r="AA51" s="95"/>
      <c r="AB51" s="95"/>
      <c r="AC51" s="95"/>
      <c r="AD51" s="95"/>
      <c r="AE51" s="95"/>
      <c r="AF51" s="95"/>
      <c r="AG51" s="95"/>
      <c r="AH51" s="95"/>
    </row>
    <row r="52">
      <c r="A52" s="707" t="s">
        <v>8719</v>
      </c>
      <c r="B52" s="1167" t="s">
        <v>8565</v>
      </c>
      <c r="C52" s="1168" t="str">
        <f t="shared" si="1"/>
        <v>P2BN-1559</v>
      </c>
      <c r="D52" s="707" t="s">
        <v>8720</v>
      </c>
      <c r="E52" s="707" t="s">
        <v>8716</v>
      </c>
      <c r="F52" s="707" t="s">
        <v>8721</v>
      </c>
      <c r="G52" s="573" t="s">
        <v>8722</v>
      </c>
      <c r="H52" s="1199">
        <v>43747.0</v>
      </c>
      <c r="I52" s="1167" t="s">
        <v>432</v>
      </c>
      <c r="J52" s="1206">
        <v>43747.0</v>
      </c>
      <c r="K52" s="186" t="s">
        <v>47</v>
      </c>
      <c r="L52" s="573" t="s">
        <v>432</v>
      </c>
      <c r="M52" s="240"/>
      <c r="N52" s="240"/>
      <c r="O52" s="167" t="s">
        <v>96</v>
      </c>
      <c r="P52" s="226" t="s">
        <v>485</v>
      </c>
      <c r="Q52" s="226" t="s">
        <v>98</v>
      </c>
      <c r="R52" s="668">
        <v>43776.0</v>
      </c>
      <c r="S52" s="161"/>
      <c r="T52" s="161"/>
      <c r="U52" s="161"/>
      <c r="V52" s="161"/>
      <c r="W52" s="95"/>
      <c r="X52" s="95"/>
      <c r="Y52" s="95"/>
      <c r="Z52" s="95"/>
      <c r="AA52" s="95"/>
      <c r="AB52" s="95"/>
      <c r="AC52" s="95"/>
      <c r="AD52" s="95"/>
      <c r="AE52" s="95"/>
      <c r="AF52" s="95"/>
      <c r="AG52" s="95"/>
      <c r="AH52" s="95"/>
    </row>
    <row r="53">
      <c r="A53" s="707" t="s">
        <v>8723</v>
      </c>
      <c r="B53" s="1167" t="s">
        <v>8565</v>
      </c>
      <c r="C53" s="1168" t="str">
        <f t="shared" si="1"/>
        <v>P2BN-1559</v>
      </c>
      <c r="D53" s="707" t="s">
        <v>8724</v>
      </c>
      <c r="E53" s="707" t="s">
        <v>8716</v>
      </c>
      <c r="F53" s="707" t="s">
        <v>8725</v>
      </c>
      <c r="G53" s="707" t="s">
        <v>8726</v>
      </c>
      <c r="H53" s="1199">
        <v>43747.0</v>
      </c>
      <c r="I53" s="1167" t="s">
        <v>432</v>
      </c>
      <c r="J53" s="1206">
        <v>43747.0</v>
      </c>
      <c r="K53" s="186" t="s">
        <v>47</v>
      </c>
      <c r="L53" s="573" t="s">
        <v>432</v>
      </c>
      <c r="M53" s="1201"/>
      <c r="N53" s="1200"/>
      <c r="O53" s="167" t="s">
        <v>96</v>
      </c>
      <c r="P53" s="226" t="s">
        <v>485</v>
      </c>
      <c r="Q53" s="226" t="s">
        <v>98</v>
      </c>
      <c r="R53" s="668">
        <v>43776.0</v>
      </c>
      <c r="S53" s="1346"/>
      <c r="T53" s="1346"/>
      <c r="U53" s="1346"/>
      <c r="V53" s="1346"/>
      <c r="W53" s="1346"/>
      <c r="X53" s="1202"/>
      <c r="Y53" s="1202"/>
      <c r="Z53" s="1202"/>
      <c r="AA53" s="1202"/>
      <c r="AB53" s="1202"/>
      <c r="AC53" s="1202"/>
      <c r="AD53" s="1202"/>
      <c r="AE53" s="1202"/>
      <c r="AF53" s="1202"/>
      <c r="AG53" s="1202"/>
      <c r="AH53" s="1202"/>
    </row>
    <row r="54">
      <c r="F54" s="672"/>
      <c r="J54" s="672"/>
      <c r="K54" s="672"/>
      <c r="L54" s="672"/>
      <c r="M54" s="337"/>
      <c r="V54" s="95"/>
      <c r="W54" s="95"/>
      <c r="X54" s="95"/>
      <c r="Y54" s="95"/>
      <c r="Z54" s="95"/>
      <c r="AA54" s="95"/>
      <c r="AB54" s="95"/>
      <c r="AC54" s="95"/>
      <c r="AD54" s="95"/>
      <c r="AE54" s="95"/>
      <c r="AF54" s="95"/>
      <c r="AG54" s="95"/>
      <c r="AH54" s="95"/>
    </row>
    <row r="55">
      <c r="A55" s="1335" t="s">
        <v>8727</v>
      </c>
      <c r="B55" s="1336"/>
      <c r="C55" s="1337"/>
      <c r="D55" s="1337"/>
      <c r="E55" s="1337"/>
      <c r="F55" s="1338"/>
      <c r="G55" s="1338"/>
      <c r="H55" s="1339"/>
      <c r="I55" s="1339"/>
      <c r="J55" s="1339"/>
      <c r="K55" s="1338"/>
      <c r="L55" s="1340"/>
      <c r="M55" s="1341"/>
      <c r="N55" s="1341"/>
      <c r="V55" s="95"/>
      <c r="W55" s="95"/>
      <c r="X55" s="95"/>
      <c r="Y55" s="95"/>
      <c r="Z55" s="95"/>
      <c r="AA55" s="95"/>
      <c r="AB55" s="95"/>
      <c r="AC55" s="95"/>
      <c r="AD55" s="95"/>
      <c r="AE55" s="95"/>
      <c r="AF55" s="95"/>
      <c r="AG55" s="95"/>
      <c r="AH55" s="95"/>
    </row>
    <row r="56">
      <c r="A56" s="1335"/>
      <c r="B56" s="1336"/>
      <c r="C56" s="1337"/>
      <c r="D56" s="1337"/>
      <c r="E56" s="1337"/>
      <c r="F56" s="1338"/>
      <c r="G56" s="1338"/>
      <c r="H56" s="1339"/>
      <c r="I56" s="1339"/>
      <c r="J56" s="1339"/>
      <c r="K56" s="1338"/>
      <c r="L56" s="1340"/>
      <c r="M56" s="1341"/>
      <c r="N56" s="1341"/>
      <c r="V56" s="95"/>
      <c r="W56" s="95"/>
      <c r="X56" s="95"/>
      <c r="Y56" s="95"/>
      <c r="Z56" s="95"/>
      <c r="AA56" s="95"/>
      <c r="AB56" s="95"/>
      <c r="AC56" s="95"/>
      <c r="AD56" s="95"/>
      <c r="AE56" s="95"/>
      <c r="AF56" s="95"/>
      <c r="AG56" s="95"/>
      <c r="AH56" s="95"/>
    </row>
    <row r="57">
      <c r="A57" s="1347" t="s">
        <v>8728</v>
      </c>
      <c r="B57" s="1347" t="s">
        <v>8729</v>
      </c>
      <c r="C57" s="1348" t="s">
        <v>8730</v>
      </c>
      <c r="D57" s="296" t="s">
        <v>8731</v>
      </c>
      <c r="E57" s="1347" t="s">
        <v>8732</v>
      </c>
      <c r="F57" s="1347" t="s">
        <v>8733</v>
      </c>
      <c r="G57" s="1347" t="s">
        <v>8734</v>
      </c>
      <c r="H57" s="1349">
        <v>43844.0</v>
      </c>
      <c r="I57" s="296" t="s">
        <v>97</v>
      </c>
      <c r="J57" s="1350">
        <v>43902.0</v>
      </c>
      <c r="K57" s="573" t="s">
        <v>47</v>
      </c>
      <c r="L57" s="573" t="s">
        <v>116</v>
      </c>
      <c r="M57" s="337"/>
      <c r="N57" s="337"/>
      <c r="O57" s="133" t="s">
        <v>100</v>
      </c>
      <c r="P57" s="133" t="s">
        <v>97</v>
      </c>
      <c r="Q57" s="133" t="s">
        <v>98</v>
      </c>
      <c r="R57" s="1351">
        <v>43866.0</v>
      </c>
      <c r="S57" s="618" t="s">
        <v>267</v>
      </c>
      <c r="T57" s="95"/>
      <c r="U57" s="95"/>
      <c r="V57" s="95"/>
      <c r="W57" s="95"/>
      <c r="X57" s="95"/>
      <c r="Y57" s="95"/>
      <c r="Z57" s="95"/>
      <c r="AA57" s="95"/>
      <c r="AB57" s="95"/>
      <c r="AC57" s="95"/>
      <c r="AD57" s="95"/>
      <c r="AE57" s="95"/>
      <c r="AF57" s="95"/>
      <c r="AG57" s="95"/>
      <c r="AH57" s="95"/>
    </row>
    <row r="58">
      <c r="A58" s="1347" t="s">
        <v>8735</v>
      </c>
      <c r="B58" s="1347" t="s">
        <v>8729</v>
      </c>
      <c r="C58" s="1348" t="s">
        <v>8730</v>
      </c>
      <c r="D58" s="296" t="s">
        <v>8736</v>
      </c>
      <c r="E58" s="1347" t="s">
        <v>8732</v>
      </c>
      <c r="F58" s="1347" t="s">
        <v>8737</v>
      </c>
      <c r="G58" s="1347" t="s">
        <v>8738</v>
      </c>
      <c r="H58" s="1349">
        <v>43844.0</v>
      </c>
      <c r="I58" s="296" t="s">
        <v>97</v>
      </c>
      <c r="J58" s="1350">
        <v>43902.0</v>
      </c>
      <c r="K58" s="573" t="s">
        <v>47</v>
      </c>
      <c r="L58" s="573" t="s">
        <v>116</v>
      </c>
      <c r="M58" s="337"/>
      <c r="N58" s="337"/>
      <c r="O58" s="133" t="s">
        <v>100</v>
      </c>
      <c r="P58" s="133" t="s">
        <v>97</v>
      </c>
      <c r="Q58" s="133" t="s">
        <v>98</v>
      </c>
      <c r="R58" s="1351">
        <v>43866.0</v>
      </c>
      <c r="S58" s="618" t="s">
        <v>267</v>
      </c>
      <c r="T58" s="95"/>
      <c r="U58" s="95"/>
      <c r="V58" s="95"/>
      <c r="W58" s="95"/>
      <c r="X58" s="95"/>
      <c r="Y58" s="95"/>
      <c r="Z58" s="95"/>
      <c r="AA58" s="95"/>
      <c r="AB58" s="95"/>
      <c r="AC58" s="95"/>
      <c r="AD58" s="95"/>
      <c r="AE58" s="95"/>
      <c r="AF58" s="95"/>
      <c r="AG58" s="95"/>
      <c r="AH58" s="95"/>
    </row>
    <row r="59">
      <c r="A59" s="1347" t="s">
        <v>8739</v>
      </c>
      <c r="B59" s="1347" t="s">
        <v>8729</v>
      </c>
      <c r="C59" s="1348" t="s">
        <v>8730</v>
      </c>
      <c r="D59" s="296" t="s">
        <v>8740</v>
      </c>
      <c r="E59" s="1347" t="s">
        <v>8732</v>
      </c>
      <c r="F59" s="1347" t="s">
        <v>8733</v>
      </c>
      <c r="G59" s="1347" t="s">
        <v>8741</v>
      </c>
      <c r="H59" s="1349">
        <v>43844.0</v>
      </c>
      <c r="I59" s="296" t="s">
        <v>97</v>
      </c>
      <c r="J59" s="1350">
        <v>43902.0</v>
      </c>
      <c r="K59" s="573" t="s">
        <v>47</v>
      </c>
      <c r="L59" s="573" t="s">
        <v>116</v>
      </c>
      <c r="M59" s="337"/>
      <c r="N59" s="337"/>
      <c r="O59" s="133" t="s">
        <v>100</v>
      </c>
      <c r="P59" s="133" t="s">
        <v>97</v>
      </c>
      <c r="Q59" s="133" t="s">
        <v>98</v>
      </c>
      <c r="R59" s="1351">
        <v>43866.0</v>
      </c>
      <c r="S59" s="618" t="s">
        <v>267</v>
      </c>
      <c r="T59" s="95"/>
      <c r="U59" s="95"/>
      <c r="V59" s="95"/>
      <c r="W59" s="95"/>
      <c r="X59" s="95"/>
      <c r="Y59" s="95"/>
      <c r="Z59" s="95"/>
      <c r="AA59" s="95"/>
      <c r="AB59" s="95"/>
      <c r="AC59" s="95"/>
      <c r="AD59" s="95"/>
      <c r="AE59" s="95"/>
      <c r="AF59" s="95"/>
      <c r="AG59" s="95"/>
      <c r="AH59" s="95"/>
    </row>
    <row r="60">
      <c r="A60" s="1347" t="s">
        <v>8742</v>
      </c>
      <c r="B60" s="1347" t="s">
        <v>8729</v>
      </c>
      <c r="C60" s="1348" t="s">
        <v>8730</v>
      </c>
      <c r="D60" s="296" t="s">
        <v>8743</v>
      </c>
      <c r="E60" s="1347" t="s">
        <v>8732</v>
      </c>
      <c r="F60" s="1347" t="s">
        <v>8733</v>
      </c>
      <c r="G60" s="1347" t="s">
        <v>8744</v>
      </c>
      <c r="H60" s="1349">
        <v>43844.0</v>
      </c>
      <c r="I60" s="296" t="s">
        <v>97</v>
      </c>
      <c r="J60" s="1350">
        <v>43902.0</v>
      </c>
      <c r="K60" s="573" t="s">
        <v>47</v>
      </c>
      <c r="L60" s="573" t="s">
        <v>116</v>
      </c>
      <c r="M60" s="337"/>
      <c r="N60" s="337"/>
      <c r="O60" s="133" t="s">
        <v>100</v>
      </c>
      <c r="P60" s="133" t="s">
        <v>97</v>
      </c>
      <c r="Q60" s="133" t="s">
        <v>98</v>
      </c>
      <c r="R60" s="1351">
        <v>43866.0</v>
      </c>
      <c r="S60" s="618" t="s">
        <v>267</v>
      </c>
      <c r="T60" s="95"/>
      <c r="U60" s="95"/>
      <c r="V60" s="95"/>
      <c r="W60" s="95"/>
      <c r="X60" s="95"/>
      <c r="Y60" s="95"/>
      <c r="Z60" s="95"/>
      <c r="AA60" s="95"/>
      <c r="AB60" s="95"/>
      <c r="AC60" s="95"/>
      <c r="AD60" s="95"/>
      <c r="AE60" s="95"/>
      <c r="AF60" s="95"/>
      <c r="AG60" s="95"/>
      <c r="AH60" s="95"/>
    </row>
    <row r="61">
      <c r="A61" s="1347" t="s">
        <v>8745</v>
      </c>
      <c r="B61" s="1347" t="s">
        <v>8729</v>
      </c>
      <c r="C61" s="1348" t="s">
        <v>8730</v>
      </c>
      <c r="D61" s="296" t="s">
        <v>8746</v>
      </c>
      <c r="E61" s="1347" t="s">
        <v>8732</v>
      </c>
      <c r="F61" s="1347" t="s">
        <v>8747</v>
      </c>
      <c r="G61" s="1347" t="s">
        <v>8748</v>
      </c>
      <c r="H61" s="1349">
        <v>43844.0</v>
      </c>
      <c r="I61" s="296" t="s">
        <v>97</v>
      </c>
      <c r="J61" s="1350">
        <v>43902.0</v>
      </c>
      <c r="K61" s="573" t="s">
        <v>47</v>
      </c>
      <c r="L61" s="573" t="s">
        <v>116</v>
      </c>
      <c r="M61" s="337"/>
      <c r="N61" s="296" t="s">
        <v>8749</v>
      </c>
      <c r="O61" s="133" t="s">
        <v>100</v>
      </c>
      <c r="P61" s="133" t="s">
        <v>97</v>
      </c>
      <c r="Q61" s="133" t="s">
        <v>98</v>
      </c>
      <c r="R61" s="1351">
        <v>43866.0</v>
      </c>
      <c r="S61" s="618" t="s">
        <v>267</v>
      </c>
      <c r="T61" s="95"/>
      <c r="U61" s="95"/>
      <c r="V61" s="95"/>
      <c r="W61" s="95"/>
      <c r="X61" s="95"/>
      <c r="Y61" s="95"/>
      <c r="Z61" s="95"/>
      <c r="AA61" s="95"/>
      <c r="AB61" s="95"/>
      <c r="AC61" s="95"/>
      <c r="AD61" s="95"/>
      <c r="AE61" s="95"/>
      <c r="AF61" s="95"/>
      <c r="AG61" s="95"/>
      <c r="AH61" s="95"/>
    </row>
    <row r="62">
      <c r="A62" s="1347" t="s">
        <v>8750</v>
      </c>
      <c r="B62" s="1347" t="s">
        <v>8729</v>
      </c>
      <c r="C62" s="1348" t="s">
        <v>8730</v>
      </c>
      <c r="D62" s="296" t="s">
        <v>8751</v>
      </c>
      <c r="E62" s="1347" t="s">
        <v>8732</v>
      </c>
      <c r="F62" s="1347" t="s">
        <v>8752</v>
      </c>
      <c r="G62" s="1347" t="s">
        <v>8753</v>
      </c>
      <c r="H62" s="1349">
        <v>43844.0</v>
      </c>
      <c r="I62" s="296" t="s">
        <v>97</v>
      </c>
      <c r="J62" s="1350">
        <v>43902.0</v>
      </c>
      <c r="K62" s="573" t="s">
        <v>47</v>
      </c>
      <c r="L62" s="573" t="s">
        <v>116</v>
      </c>
      <c r="M62" s="337"/>
      <c r="N62" s="337"/>
      <c r="O62" s="133" t="s">
        <v>100</v>
      </c>
      <c r="P62" s="133" t="s">
        <v>97</v>
      </c>
      <c r="Q62" s="133" t="s">
        <v>98</v>
      </c>
      <c r="R62" s="1351">
        <v>43866.0</v>
      </c>
      <c r="S62" s="618" t="s">
        <v>267</v>
      </c>
      <c r="T62" s="95"/>
      <c r="U62" s="95"/>
      <c r="V62" s="95"/>
      <c r="W62" s="95"/>
      <c r="X62" s="95"/>
      <c r="Y62" s="95"/>
      <c r="Z62" s="95"/>
      <c r="AA62" s="95"/>
      <c r="AB62" s="95"/>
      <c r="AC62" s="95"/>
      <c r="AD62" s="95"/>
      <c r="AE62" s="95"/>
      <c r="AF62" s="95"/>
      <c r="AG62" s="95"/>
      <c r="AH62" s="95"/>
    </row>
    <row r="63">
      <c r="A63" s="1347" t="s">
        <v>8754</v>
      </c>
      <c r="B63" s="1347" t="s">
        <v>8729</v>
      </c>
      <c r="C63" s="1348" t="s">
        <v>8730</v>
      </c>
      <c r="D63" s="296" t="s">
        <v>8755</v>
      </c>
      <c r="E63" s="1347" t="s">
        <v>8732</v>
      </c>
      <c r="F63" s="1347" t="s">
        <v>8756</v>
      </c>
      <c r="G63" s="1347" t="s">
        <v>8757</v>
      </c>
      <c r="H63" s="1349">
        <v>43844.0</v>
      </c>
      <c r="I63" s="296" t="s">
        <v>97</v>
      </c>
      <c r="J63" s="1350">
        <v>43902.0</v>
      </c>
      <c r="K63" s="573" t="s">
        <v>47</v>
      </c>
      <c r="L63" s="573" t="s">
        <v>116</v>
      </c>
      <c r="M63" s="1352" t="s">
        <v>8758</v>
      </c>
      <c r="N63" s="337"/>
      <c r="O63" s="133" t="s">
        <v>100</v>
      </c>
      <c r="P63" s="133" t="s">
        <v>97</v>
      </c>
      <c r="Q63" s="133" t="s">
        <v>98</v>
      </c>
      <c r="R63" s="1351">
        <v>43866.0</v>
      </c>
      <c r="S63" s="618" t="s">
        <v>267</v>
      </c>
      <c r="T63" s="95"/>
      <c r="U63" s="95"/>
      <c r="V63" s="95"/>
      <c r="W63" s="95"/>
      <c r="X63" s="95"/>
      <c r="Y63" s="95"/>
      <c r="Z63" s="95"/>
      <c r="AA63" s="95"/>
      <c r="AB63" s="95"/>
      <c r="AC63" s="95"/>
      <c r="AD63" s="95"/>
      <c r="AE63" s="95"/>
      <c r="AF63" s="95"/>
      <c r="AG63" s="95"/>
      <c r="AH63" s="95"/>
    </row>
    <row r="64">
      <c r="A64" s="1347" t="s">
        <v>8759</v>
      </c>
      <c r="B64" s="1347" t="s">
        <v>8729</v>
      </c>
      <c r="C64" s="1348" t="s">
        <v>8730</v>
      </c>
      <c r="D64" s="296" t="s">
        <v>8760</v>
      </c>
      <c r="E64" s="1347" t="s">
        <v>8732</v>
      </c>
      <c r="F64" s="1347" t="s">
        <v>8761</v>
      </c>
      <c r="G64" s="1347" t="s">
        <v>8762</v>
      </c>
      <c r="H64" s="1349">
        <v>43844.0</v>
      </c>
      <c r="I64" s="296" t="s">
        <v>97</v>
      </c>
      <c r="J64" s="1350">
        <v>43902.0</v>
      </c>
      <c r="K64" s="573" t="s">
        <v>47</v>
      </c>
      <c r="L64" s="573" t="s">
        <v>116</v>
      </c>
      <c r="M64" s="1352" t="s">
        <v>8758</v>
      </c>
      <c r="N64" s="337"/>
      <c r="O64" s="133" t="s">
        <v>100</v>
      </c>
      <c r="P64" s="133" t="s">
        <v>97</v>
      </c>
      <c r="Q64" s="133" t="s">
        <v>98</v>
      </c>
      <c r="R64" s="1351">
        <v>43866.0</v>
      </c>
      <c r="S64" s="618" t="s">
        <v>267</v>
      </c>
      <c r="T64" s="95"/>
      <c r="U64" s="95"/>
      <c r="V64" s="95"/>
      <c r="W64" s="95"/>
      <c r="X64" s="95"/>
      <c r="Y64" s="95"/>
      <c r="Z64" s="95"/>
      <c r="AA64" s="95"/>
      <c r="AB64" s="95"/>
      <c r="AC64" s="95"/>
      <c r="AD64" s="95"/>
      <c r="AE64" s="95"/>
      <c r="AF64" s="95"/>
      <c r="AG64" s="95"/>
      <c r="AH64" s="95"/>
    </row>
    <row r="65">
      <c r="A65" s="1347" t="s">
        <v>8763</v>
      </c>
      <c r="B65" s="1347" t="s">
        <v>8729</v>
      </c>
      <c r="C65" s="1348" t="s">
        <v>8730</v>
      </c>
      <c r="D65" s="296" t="s">
        <v>8764</v>
      </c>
      <c r="E65" s="1347" t="s">
        <v>8732</v>
      </c>
      <c r="F65" s="1347" t="s">
        <v>8765</v>
      </c>
      <c r="G65" s="1347" t="s">
        <v>8766</v>
      </c>
      <c r="H65" s="1349">
        <v>43844.0</v>
      </c>
      <c r="I65" s="296" t="s">
        <v>97</v>
      </c>
      <c r="J65" s="1350">
        <v>43902.0</v>
      </c>
      <c r="K65" s="573" t="s">
        <v>47</v>
      </c>
      <c r="L65" s="573" t="s">
        <v>116</v>
      </c>
      <c r="M65" s="1352" t="s">
        <v>8767</v>
      </c>
      <c r="N65" s="296" t="s">
        <v>8768</v>
      </c>
      <c r="O65" s="133" t="s">
        <v>100</v>
      </c>
      <c r="P65" s="133" t="s">
        <v>97</v>
      </c>
      <c r="Q65" s="133" t="s">
        <v>98</v>
      </c>
      <c r="R65" s="1351">
        <v>43866.0</v>
      </c>
      <c r="S65" s="618" t="s">
        <v>267</v>
      </c>
      <c r="T65" s="95"/>
      <c r="U65" s="95"/>
      <c r="V65" s="95"/>
      <c r="W65" s="95"/>
      <c r="X65" s="95"/>
      <c r="Y65" s="95"/>
      <c r="Z65" s="95"/>
      <c r="AA65" s="95"/>
      <c r="AB65" s="95"/>
      <c r="AC65" s="95"/>
      <c r="AD65" s="95"/>
      <c r="AE65" s="95"/>
      <c r="AF65" s="95"/>
      <c r="AG65" s="95"/>
      <c r="AH65" s="95"/>
    </row>
    <row r="66">
      <c r="A66" s="1347" t="s">
        <v>8769</v>
      </c>
      <c r="B66" s="1347" t="s">
        <v>8729</v>
      </c>
      <c r="C66" s="1348" t="s">
        <v>8730</v>
      </c>
      <c r="D66" s="296" t="s">
        <v>8764</v>
      </c>
      <c r="E66" s="1347" t="s">
        <v>8732</v>
      </c>
      <c r="F66" s="1347" t="s">
        <v>8770</v>
      </c>
      <c r="G66" s="1347" t="s">
        <v>8771</v>
      </c>
      <c r="H66" s="1349">
        <v>43844.0</v>
      </c>
      <c r="I66" s="296" t="s">
        <v>97</v>
      </c>
      <c r="J66" s="1350">
        <v>43902.0</v>
      </c>
      <c r="K66" s="573" t="s">
        <v>47</v>
      </c>
      <c r="L66" s="573" t="s">
        <v>116</v>
      </c>
      <c r="M66" s="1352" t="s">
        <v>8767</v>
      </c>
      <c r="N66" s="296" t="s">
        <v>8772</v>
      </c>
      <c r="O66" s="133" t="s">
        <v>100</v>
      </c>
      <c r="P66" s="133" t="s">
        <v>97</v>
      </c>
      <c r="Q66" s="133" t="s">
        <v>98</v>
      </c>
      <c r="R66" s="1351">
        <v>43866.0</v>
      </c>
      <c r="S66" s="618" t="s">
        <v>267</v>
      </c>
      <c r="T66" s="95"/>
      <c r="U66" s="95"/>
      <c r="V66" s="95"/>
      <c r="W66" s="95"/>
      <c r="X66" s="95"/>
      <c r="Y66" s="95"/>
      <c r="Z66" s="95"/>
      <c r="AA66" s="95"/>
      <c r="AB66" s="95"/>
      <c r="AC66" s="95"/>
      <c r="AD66" s="95"/>
      <c r="AE66" s="95"/>
      <c r="AF66" s="95"/>
      <c r="AG66" s="95"/>
      <c r="AH66" s="95"/>
    </row>
    <row r="67">
      <c r="A67" s="1347" t="s">
        <v>8773</v>
      </c>
      <c r="B67" s="1347" t="s">
        <v>8729</v>
      </c>
      <c r="C67" s="1348" t="s">
        <v>8730</v>
      </c>
      <c r="D67" s="296" t="s">
        <v>8764</v>
      </c>
      <c r="E67" s="1347" t="s">
        <v>8732</v>
      </c>
      <c r="F67" s="1347" t="s">
        <v>8774</v>
      </c>
      <c r="G67" s="1347" t="s">
        <v>8775</v>
      </c>
      <c r="H67" s="1349">
        <v>43844.0</v>
      </c>
      <c r="I67" s="296" t="s">
        <v>97</v>
      </c>
      <c r="J67" s="1350">
        <v>43902.0</v>
      </c>
      <c r="K67" s="573" t="s">
        <v>47</v>
      </c>
      <c r="L67" s="573" t="s">
        <v>116</v>
      </c>
      <c r="M67" s="1352" t="s">
        <v>8767</v>
      </c>
      <c r="N67" s="337"/>
      <c r="O67" s="133" t="s">
        <v>100</v>
      </c>
      <c r="P67" s="133" t="s">
        <v>97</v>
      </c>
      <c r="Q67" s="133" t="s">
        <v>98</v>
      </c>
      <c r="R67" s="1351">
        <v>43866.0</v>
      </c>
      <c r="S67" s="618" t="s">
        <v>267</v>
      </c>
      <c r="T67" s="95"/>
      <c r="U67" s="95"/>
      <c r="V67" s="95"/>
      <c r="W67" s="95"/>
      <c r="X67" s="95"/>
      <c r="Y67" s="95"/>
      <c r="Z67" s="95"/>
      <c r="AA67" s="95"/>
      <c r="AB67" s="95"/>
      <c r="AC67" s="95"/>
      <c r="AD67" s="95"/>
      <c r="AE67" s="95"/>
      <c r="AF67" s="95"/>
      <c r="AG67" s="95"/>
      <c r="AH67" s="95"/>
    </row>
    <row r="68">
      <c r="A68" s="1347" t="s">
        <v>8776</v>
      </c>
      <c r="B68" s="1347" t="s">
        <v>8729</v>
      </c>
      <c r="C68" s="1348" t="s">
        <v>8730</v>
      </c>
      <c r="D68" s="296" t="s">
        <v>8777</v>
      </c>
      <c r="E68" s="1347" t="s">
        <v>8732</v>
      </c>
      <c r="F68" s="1347" t="s">
        <v>8778</v>
      </c>
      <c r="G68" s="1347" t="s">
        <v>8779</v>
      </c>
      <c r="H68" s="1349">
        <v>43844.0</v>
      </c>
      <c r="I68" s="296" t="s">
        <v>97</v>
      </c>
      <c r="J68" s="1350">
        <v>43902.0</v>
      </c>
      <c r="K68" s="573" t="s">
        <v>47</v>
      </c>
      <c r="L68" s="573" t="s">
        <v>116</v>
      </c>
      <c r="N68" s="337"/>
      <c r="O68" s="133" t="s">
        <v>100</v>
      </c>
      <c r="P68" s="133" t="s">
        <v>97</v>
      </c>
      <c r="Q68" s="133" t="s">
        <v>98</v>
      </c>
      <c r="R68" s="1351">
        <v>43866.0</v>
      </c>
      <c r="S68" s="618" t="s">
        <v>267</v>
      </c>
      <c r="T68" s="95"/>
      <c r="U68" s="95"/>
      <c r="V68" s="95"/>
      <c r="W68" s="95"/>
      <c r="X68" s="95"/>
      <c r="Y68" s="95"/>
      <c r="Z68" s="95"/>
      <c r="AA68" s="95"/>
      <c r="AB68" s="95"/>
      <c r="AC68" s="95"/>
      <c r="AD68" s="95"/>
      <c r="AE68" s="95"/>
      <c r="AF68" s="95"/>
      <c r="AG68" s="95"/>
      <c r="AH68" s="95"/>
    </row>
    <row r="69">
      <c r="A69" s="1347" t="s">
        <v>8780</v>
      </c>
      <c r="B69" s="1347" t="s">
        <v>8729</v>
      </c>
      <c r="C69" s="1348" t="s">
        <v>8730</v>
      </c>
      <c r="D69" s="296" t="s">
        <v>8781</v>
      </c>
      <c r="E69" s="1347" t="s">
        <v>8732</v>
      </c>
      <c r="F69" s="1347" t="s">
        <v>8782</v>
      </c>
      <c r="G69" s="1347" t="s">
        <v>8783</v>
      </c>
      <c r="H69" s="1349">
        <v>43844.0</v>
      </c>
      <c r="I69" s="296" t="s">
        <v>97</v>
      </c>
      <c r="J69" s="1350">
        <v>43902.0</v>
      </c>
      <c r="K69" s="573" t="s">
        <v>47</v>
      </c>
      <c r="L69" s="573" t="s">
        <v>116</v>
      </c>
      <c r="M69" s="337"/>
      <c r="N69" s="337"/>
      <c r="O69" s="133" t="s">
        <v>100</v>
      </c>
      <c r="P69" s="133" t="s">
        <v>97</v>
      </c>
      <c r="Q69" s="133" t="s">
        <v>98</v>
      </c>
      <c r="R69" s="1351">
        <v>43866.0</v>
      </c>
      <c r="S69" s="618" t="s">
        <v>267</v>
      </c>
      <c r="T69" s="95"/>
      <c r="U69" s="95"/>
      <c r="V69" s="95"/>
      <c r="W69" s="95"/>
      <c r="X69" s="95"/>
      <c r="Y69" s="95"/>
      <c r="Z69" s="95"/>
      <c r="AA69" s="95"/>
      <c r="AB69" s="95"/>
      <c r="AC69" s="95"/>
      <c r="AD69" s="95"/>
      <c r="AE69" s="95"/>
      <c r="AF69" s="95"/>
      <c r="AG69" s="95"/>
      <c r="AH69" s="95"/>
    </row>
    <row r="70">
      <c r="A70" s="1347" t="s">
        <v>8784</v>
      </c>
      <c r="B70" s="1347" t="s">
        <v>8729</v>
      </c>
      <c r="C70" s="1348" t="s">
        <v>8730</v>
      </c>
      <c r="D70" s="296" t="s">
        <v>8785</v>
      </c>
      <c r="E70" s="1347" t="s">
        <v>8732</v>
      </c>
      <c r="F70" s="1347" t="s">
        <v>8786</v>
      </c>
      <c r="G70" s="1347" t="s">
        <v>8783</v>
      </c>
      <c r="H70" s="1349">
        <v>43844.0</v>
      </c>
      <c r="I70" s="296" t="s">
        <v>97</v>
      </c>
      <c r="J70" s="1350">
        <v>43902.0</v>
      </c>
      <c r="K70" s="573" t="s">
        <v>47</v>
      </c>
      <c r="L70" s="573" t="s">
        <v>116</v>
      </c>
      <c r="M70" s="337"/>
      <c r="N70" s="337"/>
      <c r="O70" s="133" t="s">
        <v>100</v>
      </c>
      <c r="P70" s="133" t="s">
        <v>97</v>
      </c>
      <c r="Q70" s="133" t="s">
        <v>98</v>
      </c>
      <c r="R70" s="1351">
        <v>43866.0</v>
      </c>
      <c r="S70" s="618" t="s">
        <v>267</v>
      </c>
      <c r="T70" s="95"/>
      <c r="U70" s="95"/>
      <c r="V70" s="95"/>
      <c r="W70" s="95"/>
      <c r="X70" s="95"/>
      <c r="Y70" s="95"/>
      <c r="Z70" s="95"/>
      <c r="AA70" s="95"/>
      <c r="AB70" s="95"/>
      <c r="AC70" s="95"/>
      <c r="AD70" s="95"/>
      <c r="AE70" s="95"/>
      <c r="AF70" s="95"/>
      <c r="AG70" s="95"/>
      <c r="AH70" s="95"/>
    </row>
    <row r="71">
      <c r="A71" s="1347" t="s">
        <v>8787</v>
      </c>
      <c r="B71" s="1347" t="s">
        <v>8729</v>
      </c>
      <c r="C71" s="1348" t="s">
        <v>8730</v>
      </c>
      <c r="D71" s="296" t="s">
        <v>8788</v>
      </c>
      <c r="E71" s="1347" t="s">
        <v>8732</v>
      </c>
      <c r="F71" s="1347" t="s">
        <v>8789</v>
      </c>
      <c r="G71" s="1347" t="s">
        <v>8738</v>
      </c>
      <c r="H71" s="1349">
        <v>43844.0</v>
      </c>
      <c r="I71" s="296" t="s">
        <v>97</v>
      </c>
      <c r="J71" s="1350">
        <v>43902.0</v>
      </c>
      <c r="K71" s="573" t="s">
        <v>47</v>
      </c>
      <c r="L71" s="573" t="s">
        <v>116</v>
      </c>
      <c r="M71" s="337"/>
      <c r="N71" s="337"/>
      <c r="O71" s="133" t="s">
        <v>100</v>
      </c>
      <c r="P71" s="133" t="s">
        <v>97</v>
      </c>
      <c r="Q71" s="133" t="s">
        <v>98</v>
      </c>
      <c r="R71" s="1351">
        <v>43866.0</v>
      </c>
      <c r="S71" s="618" t="s">
        <v>267</v>
      </c>
      <c r="T71" s="95"/>
      <c r="U71" s="95"/>
      <c r="V71" s="95"/>
      <c r="W71" s="95"/>
      <c r="X71" s="95"/>
      <c r="Y71" s="95"/>
      <c r="Z71" s="95"/>
      <c r="AA71" s="95"/>
      <c r="AB71" s="95"/>
      <c r="AC71" s="95"/>
      <c r="AD71" s="95"/>
      <c r="AE71" s="95"/>
      <c r="AF71" s="95"/>
      <c r="AG71" s="95"/>
      <c r="AH71" s="95"/>
    </row>
    <row r="72">
      <c r="A72" s="1347" t="s">
        <v>8790</v>
      </c>
      <c r="B72" s="1347" t="s">
        <v>8729</v>
      </c>
      <c r="C72" s="1348" t="s">
        <v>8730</v>
      </c>
      <c r="D72" s="296" t="s">
        <v>8791</v>
      </c>
      <c r="E72" s="1347" t="s">
        <v>8732</v>
      </c>
      <c r="F72" s="1347" t="s">
        <v>8792</v>
      </c>
      <c r="G72" s="1347" t="s">
        <v>8741</v>
      </c>
      <c r="H72" s="1349">
        <v>43844.0</v>
      </c>
      <c r="I72" s="296" t="s">
        <v>97</v>
      </c>
      <c r="J72" s="1350">
        <v>43902.0</v>
      </c>
      <c r="K72" s="573" t="s">
        <v>47</v>
      </c>
      <c r="L72" s="573" t="s">
        <v>116</v>
      </c>
      <c r="M72" s="337"/>
      <c r="N72" s="337"/>
      <c r="O72" s="133" t="s">
        <v>100</v>
      </c>
      <c r="P72" s="133" t="s">
        <v>97</v>
      </c>
      <c r="Q72" s="133" t="s">
        <v>98</v>
      </c>
      <c r="R72" s="1351">
        <v>43866.0</v>
      </c>
      <c r="S72" s="618" t="s">
        <v>267</v>
      </c>
      <c r="T72" s="95"/>
      <c r="U72" s="95"/>
      <c r="V72" s="95"/>
      <c r="W72" s="95"/>
      <c r="X72" s="95"/>
      <c r="Y72" s="95"/>
      <c r="Z72" s="95"/>
      <c r="AA72" s="95"/>
      <c r="AB72" s="95"/>
      <c r="AC72" s="95"/>
      <c r="AD72" s="95"/>
      <c r="AE72" s="95"/>
      <c r="AF72" s="95"/>
      <c r="AG72" s="95"/>
      <c r="AH72" s="95"/>
    </row>
    <row r="73">
      <c r="A73" s="1347" t="s">
        <v>8793</v>
      </c>
      <c r="B73" s="1347" t="s">
        <v>8729</v>
      </c>
      <c r="C73" s="1348" t="s">
        <v>8730</v>
      </c>
      <c r="D73" s="296" t="s">
        <v>8794</v>
      </c>
      <c r="E73" s="1347" t="s">
        <v>8732</v>
      </c>
      <c r="F73" s="1347" t="s">
        <v>8792</v>
      </c>
      <c r="G73" s="1347" t="s">
        <v>8795</v>
      </c>
      <c r="H73" s="1349">
        <v>43844.0</v>
      </c>
      <c r="I73" s="296" t="s">
        <v>97</v>
      </c>
      <c r="J73" s="1350">
        <v>43902.0</v>
      </c>
      <c r="K73" s="573" t="s">
        <v>47</v>
      </c>
      <c r="L73" s="573" t="s">
        <v>116</v>
      </c>
      <c r="M73" s="337"/>
      <c r="N73" s="337"/>
      <c r="O73" s="133" t="s">
        <v>100</v>
      </c>
      <c r="P73" s="133" t="s">
        <v>97</v>
      </c>
      <c r="Q73" s="133" t="s">
        <v>98</v>
      </c>
      <c r="R73" s="1351">
        <v>43866.0</v>
      </c>
      <c r="S73" s="618" t="s">
        <v>267</v>
      </c>
      <c r="T73" s="95"/>
      <c r="U73" s="95"/>
      <c r="V73" s="95"/>
      <c r="W73" s="95"/>
      <c r="X73" s="95"/>
      <c r="Y73" s="95"/>
      <c r="Z73" s="95"/>
      <c r="AA73" s="95"/>
      <c r="AB73" s="95"/>
      <c r="AC73" s="95"/>
      <c r="AD73" s="95"/>
      <c r="AE73" s="95"/>
      <c r="AF73" s="95"/>
      <c r="AG73" s="95"/>
      <c r="AH73" s="95"/>
    </row>
    <row r="74">
      <c r="A74" s="1347" t="s">
        <v>8796</v>
      </c>
      <c r="B74" s="1347" t="s">
        <v>8729</v>
      </c>
      <c r="C74" s="1348" t="s">
        <v>8730</v>
      </c>
      <c r="D74" s="296" t="s">
        <v>8797</v>
      </c>
      <c r="E74" s="1347" t="s">
        <v>8732</v>
      </c>
      <c r="F74" s="1347" t="s">
        <v>8798</v>
      </c>
      <c r="G74" s="1347" t="s">
        <v>8748</v>
      </c>
      <c r="H74" s="1349">
        <v>43844.0</v>
      </c>
      <c r="I74" s="296" t="s">
        <v>97</v>
      </c>
      <c r="J74" s="1350">
        <v>43902.0</v>
      </c>
      <c r="K74" s="573" t="s">
        <v>47</v>
      </c>
      <c r="L74" s="573" t="s">
        <v>116</v>
      </c>
      <c r="M74" s="337"/>
      <c r="N74" s="296" t="s">
        <v>8749</v>
      </c>
      <c r="O74" s="133" t="s">
        <v>100</v>
      </c>
      <c r="P74" s="133" t="s">
        <v>97</v>
      </c>
      <c r="Q74" s="133" t="s">
        <v>98</v>
      </c>
      <c r="R74" s="1351">
        <v>43866.0</v>
      </c>
      <c r="S74" s="618" t="s">
        <v>267</v>
      </c>
      <c r="T74" s="95"/>
      <c r="U74" s="95"/>
      <c r="V74" s="95"/>
      <c r="W74" s="95"/>
      <c r="X74" s="95"/>
      <c r="Y74" s="95"/>
      <c r="Z74" s="95"/>
      <c r="AA74" s="95"/>
      <c r="AB74" s="95"/>
      <c r="AC74" s="95"/>
      <c r="AD74" s="95"/>
      <c r="AE74" s="95"/>
      <c r="AF74" s="95"/>
      <c r="AG74" s="95"/>
      <c r="AH74" s="95"/>
    </row>
    <row r="75">
      <c r="A75" s="1347" t="s">
        <v>8799</v>
      </c>
      <c r="B75" s="1347" t="s">
        <v>8729</v>
      </c>
      <c r="C75" s="1348" t="s">
        <v>8730</v>
      </c>
      <c r="D75" s="296" t="s">
        <v>8800</v>
      </c>
      <c r="E75" s="1347" t="s">
        <v>8732</v>
      </c>
      <c r="F75" s="1347" t="s">
        <v>8801</v>
      </c>
      <c r="G75" s="1347" t="s">
        <v>8753</v>
      </c>
      <c r="H75" s="1349">
        <v>43844.0</v>
      </c>
      <c r="I75" s="296" t="s">
        <v>97</v>
      </c>
      <c r="J75" s="1350">
        <v>43902.0</v>
      </c>
      <c r="K75" s="573" t="s">
        <v>47</v>
      </c>
      <c r="L75" s="573" t="s">
        <v>116</v>
      </c>
      <c r="M75" s="337"/>
      <c r="N75" s="337"/>
      <c r="O75" s="133" t="s">
        <v>100</v>
      </c>
      <c r="P75" s="133" t="s">
        <v>97</v>
      </c>
      <c r="Q75" s="133" t="s">
        <v>98</v>
      </c>
      <c r="R75" s="1351">
        <v>43866.0</v>
      </c>
      <c r="S75" s="618" t="s">
        <v>267</v>
      </c>
      <c r="T75" s="95"/>
      <c r="U75" s="95"/>
      <c r="V75" s="95"/>
      <c r="W75" s="95"/>
      <c r="X75" s="95"/>
      <c r="Y75" s="95"/>
      <c r="Z75" s="95"/>
      <c r="AA75" s="95"/>
      <c r="AB75" s="95"/>
      <c r="AC75" s="95"/>
      <c r="AD75" s="95"/>
      <c r="AE75" s="95"/>
      <c r="AF75" s="95"/>
      <c r="AG75" s="95"/>
      <c r="AH75" s="95"/>
    </row>
    <row r="76">
      <c r="A76" s="1347" t="s">
        <v>8802</v>
      </c>
      <c r="B76" s="1347" t="s">
        <v>8729</v>
      </c>
      <c r="C76" s="1348" t="s">
        <v>8730</v>
      </c>
      <c r="D76" s="296" t="s">
        <v>8803</v>
      </c>
      <c r="E76" s="1347" t="s">
        <v>8732</v>
      </c>
      <c r="F76" s="1347" t="s">
        <v>8804</v>
      </c>
      <c r="G76" s="1347" t="s">
        <v>8757</v>
      </c>
      <c r="H76" s="1349">
        <v>43844.0</v>
      </c>
      <c r="I76" s="296" t="s">
        <v>97</v>
      </c>
      <c r="J76" s="1350">
        <v>43902.0</v>
      </c>
      <c r="K76" s="573" t="s">
        <v>47</v>
      </c>
      <c r="L76" s="573" t="s">
        <v>116</v>
      </c>
      <c r="M76" s="1352" t="s">
        <v>8758</v>
      </c>
      <c r="N76" s="337"/>
      <c r="O76" s="133" t="s">
        <v>100</v>
      </c>
      <c r="P76" s="133" t="s">
        <v>97</v>
      </c>
      <c r="Q76" s="133" t="s">
        <v>98</v>
      </c>
      <c r="R76" s="1351">
        <v>43866.0</v>
      </c>
      <c r="S76" s="618" t="s">
        <v>267</v>
      </c>
      <c r="T76" s="95"/>
      <c r="U76" s="95"/>
      <c r="V76" s="95"/>
      <c r="W76" s="95"/>
      <c r="X76" s="95"/>
      <c r="Y76" s="95"/>
      <c r="Z76" s="95"/>
      <c r="AA76" s="95"/>
      <c r="AB76" s="95"/>
      <c r="AC76" s="95"/>
      <c r="AD76" s="95"/>
      <c r="AE76" s="95"/>
      <c r="AF76" s="95"/>
      <c r="AG76" s="95"/>
      <c r="AH76" s="95"/>
    </row>
    <row r="77">
      <c r="A77" s="1347" t="s">
        <v>8805</v>
      </c>
      <c r="B77" s="1347" t="s">
        <v>8729</v>
      </c>
      <c r="C77" s="1348" t="s">
        <v>8730</v>
      </c>
      <c r="D77" s="296" t="s">
        <v>8806</v>
      </c>
      <c r="E77" s="1347" t="s">
        <v>8732</v>
      </c>
      <c r="F77" s="1347" t="s">
        <v>8807</v>
      </c>
      <c r="G77" s="1347" t="s">
        <v>8762</v>
      </c>
      <c r="H77" s="1349">
        <v>43844.0</v>
      </c>
      <c r="I77" s="296" t="s">
        <v>97</v>
      </c>
      <c r="J77" s="1350">
        <v>43902.0</v>
      </c>
      <c r="K77" s="573" t="s">
        <v>47</v>
      </c>
      <c r="L77" s="573" t="s">
        <v>116</v>
      </c>
      <c r="M77" s="1352" t="s">
        <v>8758</v>
      </c>
      <c r="N77" s="337"/>
      <c r="O77" s="133" t="s">
        <v>100</v>
      </c>
      <c r="P77" s="133" t="s">
        <v>97</v>
      </c>
      <c r="Q77" s="133" t="s">
        <v>98</v>
      </c>
      <c r="R77" s="1351">
        <v>43866.0</v>
      </c>
      <c r="S77" s="618" t="s">
        <v>267</v>
      </c>
      <c r="T77" s="95"/>
      <c r="U77" s="95"/>
      <c r="V77" s="95"/>
      <c r="W77" s="95"/>
      <c r="X77" s="95"/>
      <c r="Y77" s="95"/>
      <c r="Z77" s="95"/>
      <c r="AA77" s="95"/>
      <c r="AB77" s="95"/>
      <c r="AC77" s="95"/>
      <c r="AD77" s="95"/>
      <c r="AE77" s="95"/>
      <c r="AF77" s="95"/>
      <c r="AG77" s="95"/>
      <c r="AH77" s="95"/>
    </row>
    <row r="78">
      <c r="A78" s="1347" t="s">
        <v>8808</v>
      </c>
      <c r="B78" s="1347" t="s">
        <v>8729</v>
      </c>
      <c r="C78" s="1348" t="s">
        <v>8730</v>
      </c>
      <c r="D78" s="296" t="s">
        <v>8809</v>
      </c>
      <c r="E78" s="1347" t="s">
        <v>8732</v>
      </c>
      <c r="F78" s="1347" t="s">
        <v>8810</v>
      </c>
      <c r="G78" s="1347" t="s">
        <v>8766</v>
      </c>
      <c r="H78" s="1349">
        <v>43844.0</v>
      </c>
      <c r="I78" s="296" t="s">
        <v>97</v>
      </c>
      <c r="J78" s="1350">
        <v>43902.0</v>
      </c>
      <c r="K78" s="573" t="s">
        <v>47</v>
      </c>
      <c r="L78" s="573" t="s">
        <v>116</v>
      </c>
      <c r="M78" s="1352" t="s">
        <v>8767</v>
      </c>
      <c r="N78" s="337"/>
      <c r="O78" s="133" t="s">
        <v>100</v>
      </c>
      <c r="P78" s="133" t="s">
        <v>97</v>
      </c>
      <c r="Q78" s="133" t="s">
        <v>98</v>
      </c>
      <c r="R78" s="1351">
        <v>43866.0</v>
      </c>
      <c r="S78" s="618" t="s">
        <v>267</v>
      </c>
      <c r="T78" s="95"/>
      <c r="U78" s="95"/>
      <c r="V78" s="95"/>
      <c r="W78" s="95"/>
      <c r="X78" s="95"/>
      <c r="Y78" s="95"/>
      <c r="Z78" s="95"/>
      <c r="AA78" s="95"/>
      <c r="AB78" s="95"/>
      <c r="AC78" s="95"/>
      <c r="AD78" s="95"/>
      <c r="AE78" s="95"/>
      <c r="AF78" s="95"/>
      <c r="AG78" s="95"/>
      <c r="AH78" s="95"/>
    </row>
    <row r="79">
      <c r="A79" s="1347" t="s">
        <v>8811</v>
      </c>
      <c r="B79" s="1347" t="s">
        <v>8729</v>
      </c>
      <c r="C79" s="1348" t="s">
        <v>8730</v>
      </c>
      <c r="D79" s="296" t="s">
        <v>8809</v>
      </c>
      <c r="E79" s="1347" t="s">
        <v>8732</v>
      </c>
      <c r="F79" s="1347" t="s">
        <v>8812</v>
      </c>
      <c r="G79" s="1347" t="s">
        <v>8771</v>
      </c>
      <c r="H79" s="1349">
        <v>43844.0</v>
      </c>
      <c r="I79" s="296" t="s">
        <v>97</v>
      </c>
      <c r="J79" s="1350">
        <v>43902.0</v>
      </c>
      <c r="K79" s="573" t="s">
        <v>47</v>
      </c>
      <c r="L79" s="573" t="s">
        <v>116</v>
      </c>
      <c r="M79" s="1352" t="s">
        <v>8767</v>
      </c>
      <c r="N79" s="337"/>
      <c r="O79" s="133" t="s">
        <v>100</v>
      </c>
      <c r="P79" s="133" t="s">
        <v>97</v>
      </c>
      <c r="Q79" s="133" t="s">
        <v>98</v>
      </c>
      <c r="R79" s="1351">
        <v>43866.0</v>
      </c>
      <c r="S79" s="618" t="s">
        <v>267</v>
      </c>
      <c r="T79" s="95"/>
      <c r="U79" s="95"/>
      <c r="V79" s="95"/>
      <c r="W79" s="95"/>
      <c r="X79" s="95"/>
      <c r="Y79" s="95"/>
      <c r="Z79" s="95"/>
      <c r="AA79" s="95"/>
      <c r="AB79" s="95"/>
      <c r="AC79" s="95"/>
      <c r="AD79" s="95"/>
      <c r="AE79" s="95"/>
      <c r="AF79" s="95"/>
      <c r="AG79" s="95"/>
      <c r="AH79" s="95"/>
    </row>
    <row r="80">
      <c r="A80" s="1347" t="s">
        <v>8813</v>
      </c>
      <c r="B80" s="1347" t="s">
        <v>8729</v>
      </c>
      <c r="C80" s="1348" t="s">
        <v>8730</v>
      </c>
      <c r="D80" s="296" t="s">
        <v>8809</v>
      </c>
      <c r="E80" s="1347" t="s">
        <v>8732</v>
      </c>
      <c r="F80" s="1347" t="s">
        <v>8814</v>
      </c>
      <c r="G80" s="1347" t="s">
        <v>8775</v>
      </c>
      <c r="H80" s="1349">
        <v>43844.0</v>
      </c>
      <c r="I80" s="296" t="s">
        <v>97</v>
      </c>
      <c r="J80" s="1350">
        <v>43902.0</v>
      </c>
      <c r="K80" s="573" t="s">
        <v>47</v>
      </c>
      <c r="L80" s="573" t="s">
        <v>116</v>
      </c>
      <c r="M80" s="1352" t="s">
        <v>8767</v>
      </c>
      <c r="N80" s="337"/>
      <c r="O80" s="133" t="s">
        <v>100</v>
      </c>
      <c r="P80" s="133" t="s">
        <v>97</v>
      </c>
      <c r="Q80" s="133" t="s">
        <v>98</v>
      </c>
      <c r="R80" s="1351">
        <v>43866.0</v>
      </c>
      <c r="S80" s="618" t="s">
        <v>267</v>
      </c>
      <c r="T80" s="95"/>
      <c r="U80" s="95"/>
      <c r="V80" s="95"/>
      <c r="W80" s="95"/>
      <c r="X80" s="95"/>
      <c r="Y80" s="95"/>
      <c r="Z80" s="95"/>
      <c r="AA80" s="95"/>
      <c r="AB80" s="95"/>
      <c r="AC80" s="95"/>
      <c r="AD80" s="95"/>
      <c r="AE80" s="95"/>
      <c r="AF80" s="95"/>
      <c r="AG80" s="95"/>
      <c r="AH80" s="95"/>
    </row>
    <row r="81">
      <c r="A81" s="1347" t="s">
        <v>8815</v>
      </c>
      <c r="B81" s="1347" t="s">
        <v>8729</v>
      </c>
      <c r="C81" s="1348" t="s">
        <v>8730</v>
      </c>
      <c r="D81" s="296" t="s">
        <v>8816</v>
      </c>
      <c r="E81" s="1347" t="s">
        <v>8732</v>
      </c>
      <c r="F81" s="1347" t="s">
        <v>8817</v>
      </c>
      <c r="G81" s="1347" t="s">
        <v>8779</v>
      </c>
      <c r="H81" s="1349">
        <v>43844.0</v>
      </c>
      <c r="I81" s="296" t="s">
        <v>97</v>
      </c>
      <c r="J81" s="1350">
        <v>43902.0</v>
      </c>
      <c r="K81" s="573" t="s">
        <v>47</v>
      </c>
      <c r="L81" s="573" t="s">
        <v>116</v>
      </c>
      <c r="M81" s="796" t="s">
        <v>8818</v>
      </c>
      <c r="N81" s="337"/>
      <c r="O81" s="133" t="s">
        <v>100</v>
      </c>
      <c r="P81" s="133" t="s">
        <v>97</v>
      </c>
      <c r="Q81" s="133" t="s">
        <v>98</v>
      </c>
      <c r="R81" s="1351">
        <v>43866.0</v>
      </c>
      <c r="S81" s="618" t="s">
        <v>267</v>
      </c>
      <c r="T81" s="95"/>
      <c r="U81" s="95"/>
      <c r="V81" s="95"/>
      <c r="W81" s="95"/>
      <c r="X81" s="95"/>
      <c r="Y81" s="95"/>
      <c r="Z81" s="95"/>
      <c r="AA81" s="95"/>
      <c r="AB81" s="95"/>
      <c r="AC81" s="95"/>
      <c r="AD81" s="95"/>
      <c r="AE81" s="95"/>
      <c r="AF81" s="95"/>
      <c r="AG81" s="95"/>
      <c r="AH81" s="95"/>
    </row>
    <row r="82">
      <c r="A82" s="1347" t="s">
        <v>8819</v>
      </c>
      <c r="B82" s="1347" t="s">
        <v>8729</v>
      </c>
      <c r="C82" s="1348" t="s">
        <v>8730</v>
      </c>
      <c r="D82" s="296" t="s">
        <v>8820</v>
      </c>
      <c r="E82" s="1347" t="s">
        <v>8732</v>
      </c>
      <c r="F82" s="1347" t="s">
        <v>8821</v>
      </c>
      <c r="G82" s="277" t="s">
        <v>8822</v>
      </c>
      <c r="H82" s="1353">
        <v>43861.0</v>
      </c>
      <c r="I82" s="296" t="s">
        <v>97</v>
      </c>
      <c r="J82" s="1350">
        <v>43902.0</v>
      </c>
      <c r="K82" s="573" t="s">
        <v>47</v>
      </c>
      <c r="L82" s="573" t="s">
        <v>116</v>
      </c>
      <c r="M82" s="337"/>
      <c r="O82" s="133" t="s">
        <v>100</v>
      </c>
      <c r="P82" s="133" t="s">
        <v>97</v>
      </c>
      <c r="Q82" s="133" t="s">
        <v>98</v>
      </c>
      <c r="R82" s="1351">
        <v>43866.0</v>
      </c>
      <c r="S82" s="95"/>
      <c r="T82" s="95"/>
      <c r="U82" s="95"/>
      <c r="V82" s="95"/>
      <c r="W82" s="95"/>
      <c r="X82" s="95"/>
      <c r="Y82" s="95"/>
      <c r="Z82" s="95"/>
      <c r="AA82" s="95"/>
      <c r="AB82" s="95"/>
      <c r="AC82" s="95"/>
      <c r="AD82" s="95"/>
      <c r="AE82" s="95"/>
      <c r="AF82" s="95"/>
      <c r="AG82" s="95"/>
      <c r="AH82" s="95"/>
    </row>
    <row r="83">
      <c r="A83" s="1347" t="s">
        <v>8823</v>
      </c>
      <c r="B83" s="1347" t="s">
        <v>8729</v>
      </c>
      <c r="C83" s="1348" t="s">
        <v>8730</v>
      </c>
      <c r="D83" s="296" t="s">
        <v>8824</v>
      </c>
      <c r="E83" s="1347" t="s">
        <v>8732</v>
      </c>
      <c r="F83" s="1347" t="s">
        <v>8825</v>
      </c>
      <c r="G83" s="277" t="s">
        <v>8826</v>
      </c>
      <c r="H83" s="1353">
        <v>43861.0</v>
      </c>
      <c r="I83" s="296" t="s">
        <v>97</v>
      </c>
      <c r="J83" s="1350">
        <v>43902.0</v>
      </c>
      <c r="K83" s="573" t="s">
        <v>47</v>
      </c>
      <c r="L83" s="573" t="s">
        <v>116</v>
      </c>
      <c r="M83" s="337"/>
      <c r="O83" s="133" t="s">
        <v>100</v>
      </c>
      <c r="P83" s="133" t="s">
        <v>97</v>
      </c>
      <c r="Q83" s="133" t="s">
        <v>98</v>
      </c>
      <c r="R83" s="1351">
        <v>43866.0</v>
      </c>
      <c r="S83" s="618" t="s">
        <v>267</v>
      </c>
      <c r="T83" s="95"/>
      <c r="U83" s="95"/>
      <c r="V83" s="95"/>
      <c r="W83" s="95"/>
      <c r="X83" s="95"/>
      <c r="Y83" s="95"/>
      <c r="Z83" s="95"/>
      <c r="AA83" s="95"/>
      <c r="AB83" s="95"/>
      <c r="AC83" s="95"/>
      <c r="AD83" s="95"/>
      <c r="AE83" s="95"/>
      <c r="AF83" s="95"/>
      <c r="AG83" s="95"/>
      <c r="AH83" s="95"/>
    </row>
    <row r="84">
      <c r="A84" s="1347" t="s">
        <v>8827</v>
      </c>
      <c r="B84" s="1347" t="s">
        <v>8729</v>
      </c>
      <c r="C84" s="1348" t="s">
        <v>8730</v>
      </c>
      <c r="D84" s="296" t="s">
        <v>8828</v>
      </c>
      <c r="E84" s="1347" t="s">
        <v>8732</v>
      </c>
      <c r="F84" s="1347" t="s">
        <v>8829</v>
      </c>
      <c r="G84" s="277" t="s">
        <v>8830</v>
      </c>
      <c r="H84" s="1353">
        <v>43861.0</v>
      </c>
      <c r="I84" s="296" t="s">
        <v>97</v>
      </c>
      <c r="J84" s="1350">
        <v>43902.0</v>
      </c>
      <c r="K84" s="573" t="s">
        <v>47</v>
      </c>
      <c r="L84" s="573" t="s">
        <v>116</v>
      </c>
      <c r="M84" s="337"/>
      <c r="O84" s="133" t="s">
        <v>100</v>
      </c>
      <c r="P84" s="133" t="s">
        <v>97</v>
      </c>
      <c r="Q84" s="133" t="s">
        <v>98</v>
      </c>
      <c r="R84" s="1351">
        <v>43866.0</v>
      </c>
      <c r="S84" s="618" t="s">
        <v>267</v>
      </c>
      <c r="T84" s="95"/>
      <c r="U84" s="95"/>
      <c r="V84" s="95"/>
      <c r="W84" s="95"/>
      <c r="X84" s="95"/>
      <c r="Y84" s="95"/>
      <c r="Z84" s="95"/>
      <c r="AA84" s="95"/>
      <c r="AB84" s="95"/>
      <c r="AC84" s="95"/>
      <c r="AD84" s="95"/>
      <c r="AE84" s="95"/>
      <c r="AF84" s="95"/>
      <c r="AG84" s="95"/>
      <c r="AH84" s="95"/>
    </row>
    <row r="85">
      <c r="A85" s="296" t="s">
        <v>8831</v>
      </c>
      <c r="B85" s="1347" t="s">
        <v>8832</v>
      </c>
      <c r="C85" s="1348" t="s">
        <v>8730</v>
      </c>
      <c r="D85" s="329" t="s">
        <v>8833</v>
      </c>
      <c r="E85" s="337"/>
      <c r="F85" s="277" t="s">
        <v>8834</v>
      </c>
      <c r="G85" s="1354" t="s">
        <v>8835</v>
      </c>
      <c r="H85" s="1353">
        <v>43928.0</v>
      </c>
      <c r="I85" s="296" t="s">
        <v>383</v>
      </c>
      <c r="J85" s="800">
        <v>43868.0</v>
      </c>
      <c r="K85" s="677" t="s">
        <v>47</v>
      </c>
      <c r="L85" s="677" t="s">
        <v>97</v>
      </c>
      <c r="M85" s="337"/>
      <c r="N85" s="296" t="s">
        <v>8836</v>
      </c>
      <c r="O85" s="133" t="s">
        <v>100</v>
      </c>
      <c r="P85" s="133" t="s">
        <v>97</v>
      </c>
      <c r="Q85" s="133" t="s">
        <v>98</v>
      </c>
      <c r="R85" s="800">
        <v>43868.0</v>
      </c>
      <c r="S85" s="95"/>
      <c r="T85" s="95"/>
      <c r="U85" s="95"/>
      <c r="V85" s="95"/>
      <c r="W85" s="95"/>
      <c r="X85" s="95"/>
      <c r="Y85" s="95"/>
      <c r="Z85" s="95"/>
      <c r="AA85" s="95"/>
      <c r="AB85" s="95"/>
      <c r="AC85" s="95"/>
      <c r="AD85" s="95"/>
      <c r="AE85" s="95"/>
      <c r="AF85" s="95"/>
      <c r="AG85" s="95"/>
      <c r="AH85" s="95"/>
    </row>
    <row r="86">
      <c r="A86" s="296" t="s">
        <v>8837</v>
      </c>
      <c r="B86" s="1347" t="s">
        <v>8832</v>
      </c>
      <c r="C86" s="1348" t="s">
        <v>8730</v>
      </c>
      <c r="D86" s="450" t="s">
        <v>8838</v>
      </c>
      <c r="E86" s="337"/>
      <c r="F86" s="277" t="s">
        <v>8834</v>
      </c>
      <c r="G86" s="1354" t="s">
        <v>8839</v>
      </c>
      <c r="H86" s="1353">
        <v>43928.0</v>
      </c>
      <c r="I86" s="296" t="s">
        <v>383</v>
      </c>
      <c r="J86" s="800">
        <v>43868.0</v>
      </c>
      <c r="K86" s="677" t="s">
        <v>47</v>
      </c>
      <c r="L86" s="677" t="s">
        <v>97</v>
      </c>
      <c r="M86" s="337"/>
      <c r="N86" s="296" t="s">
        <v>8836</v>
      </c>
      <c r="O86" s="133" t="s">
        <v>100</v>
      </c>
      <c r="P86" s="133" t="s">
        <v>97</v>
      </c>
      <c r="Q86" s="133" t="s">
        <v>98</v>
      </c>
      <c r="R86" s="800">
        <v>43868.0</v>
      </c>
      <c r="S86" s="95"/>
      <c r="T86" s="95"/>
      <c r="U86" s="95"/>
      <c r="V86" s="95"/>
      <c r="W86" s="95"/>
      <c r="X86" s="95"/>
      <c r="Y86" s="95"/>
      <c r="Z86" s="95"/>
      <c r="AA86" s="95"/>
      <c r="AB86" s="95"/>
      <c r="AC86" s="95"/>
      <c r="AD86" s="95"/>
      <c r="AE86" s="95"/>
      <c r="AF86" s="95"/>
      <c r="AG86" s="95"/>
      <c r="AH86" s="95"/>
    </row>
    <row r="87">
      <c r="A87" s="296" t="s">
        <v>8840</v>
      </c>
      <c r="B87" s="1347" t="s">
        <v>8832</v>
      </c>
      <c r="C87" s="1348" t="s">
        <v>8730</v>
      </c>
      <c r="D87" s="450" t="s">
        <v>8841</v>
      </c>
      <c r="E87" s="337"/>
      <c r="F87" s="277" t="s">
        <v>8834</v>
      </c>
      <c r="G87" s="1354" t="s">
        <v>8842</v>
      </c>
      <c r="H87" s="1353">
        <v>43928.0</v>
      </c>
      <c r="I87" s="296" t="s">
        <v>383</v>
      </c>
      <c r="J87" s="800">
        <v>43868.0</v>
      </c>
      <c r="K87" s="677" t="s">
        <v>47</v>
      </c>
      <c r="L87" s="677" t="s">
        <v>97</v>
      </c>
      <c r="M87" s="337"/>
      <c r="N87" s="296" t="s">
        <v>8836</v>
      </c>
      <c r="O87" s="133" t="s">
        <v>100</v>
      </c>
      <c r="P87" s="133" t="s">
        <v>97</v>
      </c>
      <c r="Q87" s="133" t="s">
        <v>98</v>
      </c>
      <c r="R87" s="800">
        <v>43868.0</v>
      </c>
      <c r="S87" s="95"/>
      <c r="T87" s="95"/>
      <c r="U87" s="95"/>
      <c r="V87" s="95"/>
      <c r="W87" s="95"/>
      <c r="X87" s="95"/>
      <c r="Y87" s="95"/>
      <c r="Z87" s="95"/>
      <c r="AA87" s="95"/>
      <c r="AB87" s="95"/>
      <c r="AC87" s="95"/>
      <c r="AD87" s="95"/>
      <c r="AE87" s="95"/>
      <c r="AF87" s="95"/>
      <c r="AG87" s="95"/>
      <c r="AH87" s="95"/>
    </row>
    <row r="88">
      <c r="A88" s="296" t="s">
        <v>8843</v>
      </c>
      <c r="B88" s="1347" t="s">
        <v>8832</v>
      </c>
      <c r="C88" s="1348" t="s">
        <v>8730</v>
      </c>
      <c r="D88" s="450" t="s">
        <v>8844</v>
      </c>
      <c r="E88" s="337"/>
      <c r="F88" s="277" t="s">
        <v>8834</v>
      </c>
      <c r="G88" s="1354" t="s">
        <v>8845</v>
      </c>
      <c r="H88" s="1353">
        <v>43928.0</v>
      </c>
      <c r="I88" s="296" t="s">
        <v>383</v>
      </c>
      <c r="J88" s="800">
        <v>43868.0</v>
      </c>
      <c r="K88" s="677" t="s">
        <v>47</v>
      </c>
      <c r="L88" s="677" t="s">
        <v>97</v>
      </c>
      <c r="M88" s="337"/>
      <c r="N88" s="296" t="s">
        <v>8836</v>
      </c>
      <c r="O88" s="133" t="s">
        <v>100</v>
      </c>
      <c r="P88" s="133" t="s">
        <v>97</v>
      </c>
      <c r="Q88" s="133" t="s">
        <v>98</v>
      </c>
      <c r="R88" s="800">
        <v>43868.0</v>
      </c>
      <c r="S88" s="95"/>
      <c r="T88" s="95"/>
      <c r="U88" s="95"/>
      <c r="V88" s="95"/>
      <c r="W88" s="95"/>
      <c r="X88" s="95"/>
      <c r="Y88" s="95"/>
      <c r="Z88" s="95"/>
      <c r="AA88" s="95"/>
      <c r="AB88" s="95"/>
      <c r="AC88" s="95"/>
      <c r="AD88" s="95"/>
      <c r="AE88" s="95"/>
      <c r="AF88" s="95"/>
      <c r="AG88" s="95"/>
      <c r="AH88" s="95"/>
    </row>
    <row r="89">
      <c r="A89" s="296" t="s">
        <v>8846</v>
      </c>
      <c r="B89" s="1347" t="s">
        <v>8832</v>
      </c>
      <c r="C89" s="1348" t="s">
        <v>8730</v>
      </c>
      <c r="D89" s="450" t="s">
        <v>8847</v>
      </c>
      <c r="E89" s="337"/>
      <c r="F89" s="277" t="s">
        <v>8834</v>
      </c>
      <c r="G89" s="1354" t="s">
        <v>8848</v>
      </c>
      <c r="H89" s="1353">
        <v>43928.0</v>
      </c>
      <c r="I89" s="296" t="s">
        <v>383</v>
      </c>
      <c r="J89" s="800">
        <v>43868.0</v>
      </c>
      <c r="K89" s="677" t="s">
        <v>47</v>
      </c>
      <c r="L89" s="677" t="s">
        <v>97</v>
      </c>
      <c r="M89" s="337"/>
      <c r="N89" s="296" t="s">
        <v>8836</v>
      </c>
      <c r="O89" s="133" t="s">
        <v>100</v>
      </c>
      <c r="P89" s="133" t="s">
        <v>97</v>
      </c>
      <c r="Q89" s="133" t="s">
        <v>98</v>
      </c>
      <c r="R89" s="800">
        <v>43868.0</v>
      </c>
      <c r="S89" s="95"/>
      <c r="T89" s="95"/>
      <c r="U89" s="95"/>
      <c r="V89" s="95"/>
      <c r="W89" s="95"/>
      <c r="X89" s="95"/>
      <c r="Y89" s="95"/>
      <c r="Z89" s="95"/>
      <c r="AA89" s="95"/>
      <c r="AB89" s="95"/>
      <c r="AC89" s="95"/>
      <c r="AD89" s="95"/>
      <c r="AE89" s="95"/>
      <c r="AF89" s="95"/>
      <c r="AG89" s="95"/>
      <c r="AH89" s="95"/>
    </row>
    <row r="90">
      <c r="A90" s="296" t="s">
        <v>8849</v>
      </c>
      <c r="B90" s="1347" t="s">
        <v>8832</v>
      </c>
      <c r="C90" s="1348" t="s">
        <v>8730</v>
      </c>
      <c r="D90" s="1355" t="s">
        <v>8850</v>
      </c>
      <c r="E90" s="337"/>
      <c r="F90" s="277" t="s">
        <v>8834</v>
      </c>
      <c r="G90" s="1354" t="s">
        <v>8851</v>
      </c>
      <c r="H90" s="1353">
        <v>43928.0</v>
      </c>
      <c r="I90" s="296" t="s">
        <v>383</v>
      </c>
      <c r="J90" s="800">
        <v>43868.0</v>
      </c>
      <c r="K90" s="677" t="s">
        <v>47</v>
      </c>
      <c r="L90" s="677" t="s">
        <v>97</v>
      </c>
      <c r="M90" s="337"/>
      <c r="N90" s="296" t="s">
        <v>8836</v>
      </c>
      <c r="O90" s="133" t="s">
        <v>100</v>
      </c>
      <c r="P90" s="133" t="s">
        <v>97</v>
      </c>
      <c r="Q90" s="133" t="s">
        <v>98</v>
      </c>
      <c r="R90" s="800">
        <v>43868.0</v>
      </c>
      <c r="S90" s="95"/>
      <c r="T90" s="95"/>
      <c r="U90" s="95"/>
      <c r="V90" s="95"/>
      <c r="W90" s="95"/>
      <c r="X90" s="95"/>
      <c r="Y90" s="95"/>
      <c r="Z90" s="95"/>
      <c r="AA90" s="95"/>
      <c r="AB90" s="95"/>
      <c r="AC90" s="95"/>
      <c r="AD90" s="95"/>
      <c r="AE90" s="95"/>
      <c r="AF90" s="95"/>
      <c r="AG90" s="95"/>
      <c r="AH90" s="95"/>
    </row>
    <row r="91">
      <c r="A91" s="296" t="s">
        <v>8852</v>
      </c>
      <c r="B91" s="1347" t="s">
        <v>8853</v>
      </c>
      <c r="C91" s="1348" t="s">
        <v>8730</v>
      </c>
      <c r="D91" s="329" t="s">
        <v>8833</v>
      </c>
      <c r="E91" s="337"/>
      <c r="F91" s="277" t="s">
        <v>8854</v>
      </c>
      <c r="G91" s="1354" t="s">
        <v>8855</v>
      </c>
      <c r="H91" s="1353">
        <v>43861.0</v>
      </c>
      <c r="I91" s="296" t="s">
        <v>97</v>
      </c>
      <c r="J91" s="800">
        <v>43868.0</v>
      </c>
      <c r="K91" s="677" t="s">
        <v>47</v>
      </c>
      <c r="L91" s="677" t="s">
        <v>97</v>
      </c>
      <c r="M91" s="337"/>
      <c r="N91" s="296" t="s">
        <v>8836</v>
      </c>
      <c r="O91" s="133" t="s">
        <v>100</v>
      </c>
      <c r="P91" s="133" t="s">
        <v>97</v>
      </c>
      <c r="Q91" s="133" t="s">
        <v>98</v>
      </c>
      <c r="R91" s="800">
        <v>43868.0</v>
      </c>
      <c r="S91" s="95"/>
      <c r="T91" s="95"/>
      <c r="U91" s="95"/>
      <c r="V91" s="95"/>
      <c r="W91" s="95"/>
      <c r="X91" s="95"/>
      <c r="Y91" s="95"/>
      <c r="Z91" s="95"/>
      <c r="AA91" s="95"/>
      <c r="AB91" s="95"/>
      <c r="AC91" s="95"/>
      <c r="AD91" s="95"/>
      <c r="AE91" s="95"/>
      <c r="AF91" s="95"/>
      <c r="AG91" s="95"/>
      <c r="AH91" s="95"/>
    </row>
    <row r="92">
      <c r="A92" s="296" t="s">
        <v>8856</v>
      </c>
      <c r="B92" s="1347" t="s">
        <v>8853</v>
      </c>
      <c r="C92" s="1348" t="s">
        <v>8730</v>
      </c>
      <c r="D92" s="450" t="s">
        <v>8838</v>
      </c>
      <c r="E92" s="337"/>
      <c r="F92" s="277" t="s">
        <v>8854</v>
      </c>
      <c r="G92" s="1354" t="s">
        <v>8857</v>
      </c>
      <c r="H92" s="1353">
        <v>43861.0</v>
      </c>
      <c r="I92" s="296" t="s">
        <v>97</v>
      </c>
      <c r="J92" s="800">
        <v>43868.0</v>
      </c>
      <c r="K92" s="677" t="s">
        <v>47</v>
      </c>
      <c r="L92" s="677" t="s">
        <v>97</v>
      </c>
      <c r="M92" s="337"/>
      <c r="N92" s="296" t="s">
        <v>8836</v>
      </c>
      <c r="O92" s="133" t="s">
        <v>100</v>
      </c>
      <c r="P92" s="133" t="s">
        <v>97</v>
      </c>
      <c r="Q92" s="133" t="s">
        <v>98</v>
      </c>
      <c r="R92" s="800">
        <v>43868.0</v>
      </c>
      <c r="S92" s="95"/>
      <c r="T92" s="95"/>
      <c r="U92" s="95"/>
      <c r="V92" s="95"/>
      <c r="W92" s="95"/>
      <c r="X92" s="95"/>
      <c r="Y92" s="95"/>
      <c r="Z92" s="95"/>
      <c r="AA92" s="95"/>
      <c r="AB92" s="95"/>
      <c r="AC92" s="95"/>
      <c r="AD92" s="95"/>
      <c r="AE92" s="95"/>
      <c r="AF92" s="95"/>
      <c r="AG92" s="95"/>
      <c r="AH92" s="95"/>
    </row>
    <row r="93">
      <c r="A93" s="296" t="s">
        <v>8858</v>
      </c>
      <c r="B93" s="1347" t="s">
        <v>8853</v>
      </c>
      <c r="C93" s="1348" t="s">
        <v>8730</v>
      </c>
      <c r="D93" s="450" t="s">
        <v>8841</v>
      </c>
      <c r="F93" s="277" t="s">
        <v>8854</v>
      </c>
      <c r="G93" s="1354" t="s">
        <v>8859</v>
      </c>
      <c r="H93" s="1353">
        <v>43861.0</v>
      </c>
      <c r="I93" s="296" t="s">
        <v>97</v>
      </c>
      <c r="J93" s="800">
        <v>43868.0</v>
      </c>
      <c r="K93" s="677" t="s">
        <v>47</v>
      </c>
      <c r="L93" s="677" t="s">
        <v>97</v>
      </c>
      <c r="M93" s="337"/>
      <c r="N93" s="296" t="s">
        <v>8836</v>
      </c>
      <c r="O93" s="133" t="s">
        <v>100</v>
      </c>
      <c r="P93" s="133" t="s">
        <v>97</v>
      </c>
      <c r="Q93" s="133" t="s">
        <v>98</v>
      </c>
      <c r="R93" s="800">
        <v>43868.0</v>
      </c>
      <c r="S93" s="95"/>
      <c r="T93" s="95"/>
      <c r="U93" s="95"/>
      <c r="V93" s="95"/>
      <c r="W93" s="95"/>
      <c r="X93" s="95"/>
      <c r="Y93" s="95"/>
      <c r="Z93" s="95"/>
      <c r="AA93" s="95"/>
      <c r="AB93" s="95"/>
      <c r="AC93" s="95"/>
      <c r="AD93" s="95"/>
      <c r="AE93" s="95"/>
      <c r="AF93" s="95"/>
      <c r="AG93" s="95"/>
      <c r="AH93" s="95"/>
    </row>
    <row r="94">
      <c r="A94" s="296" t="s">
        <v>8860</v>
      </c>
      <c r="B94" s="1347" t="s">
        <v>8853</v>
      </c>
      <c r="C94" s="1348" t="s">
        <v>8730</v>
      </c>
      <c r="D94" s="450" t="s">
        <v>8844</v>
      </c>
      <c r="F94" s="277" t="s">
        <v>8854</v>
      </c>
      <c r="G94" s="1354" t="s">
        <v>8861</v>
      </c>
      <c r="H94" s="1353">
        <v>43861.0</v>
      </c>
      <c r="I94" s="296" t="s">
        <v>97</v>
      </c>
      <c r="J94" s="800">
        <v>43868.0</v>
      </c>
      <c r="K94" s="677" t="s">
        <v>47</v>
      </c>
      <c r="L94" s="677" t="s">
        <v>97</v>
      </c>
      <c r="M94" s="337"/>
      <c r="N94" s="296" t="s">
        <v>8836</v>
      </c>
      <c r="O94" s="133" t="s">
        <v>100</v>
      </c>
      <c r="P94" s="133" t="s">
        <v>97</v>
      </c>
      <c r="Q94" s="133" t="s">
        <v>98</v>
      </c>
      <c r="R94" s="800">
        <v>43868.0</v>
      </c>
      <c r="S94" s="95"/>
      <c r="T94" s="95"/>
      <c r="U94" s="95"/>
      <c r="V94" s="95"/>
      <c r="W94" s="95"/>
      <c r="X94" s="95"/>
      <c r="Y94" s="95"/>
      <c r="Z94" s="95"/>
      <c r="AA94" s="95"/>
      <c r="AB94" s="95"/>
      <c r="AC94" s="95"/>
      <c r="AD94" s="95"/>
      <c r="AE94" s="95"/>
      <c r="AF94" s="95"/>
      <c r="AG94" s="95"/>
      <c r="AH94" s="95"/>
    </row>
    <row r="95">
      <c r="A95" s="296" t="s">
        <v>8862</v>
      </c>
      <c r="B95" s="1347" t="s">
        <v>8853</v>
      </c>
      <c r="C95" s="1348" t="s">
        <v>8730</v>
      </c>
      <c r="D95" s="450" t="s">
        <v>8847</v>
      </c>
      <c r="F95" s="277" t="s">
        <v>8854</v>
      </c>
      <c r="G95" s="1354" t="s">
        <v>8863</v>
      </c>
      <c r="H95" s="1353">
        <v>43861.0</v>
      </c>
      <c r="I95" s="296" t="s">
        <v>97</v>
      </c>
      <c r="J95" s="800">
        <v>43868.0</v>
      </c>
      <c r="K95" s="677" t="s">
        <v>47</v>
      </c>
      <c r="L95" s="677" t="s">
        <v>97</v>
      </c>
      <c r="M95" s="337"/>
      <c r="N95" s="296" t="s">
        <v>8836</v>
      </c>
      <c r="O95" s="133" t="s">
        <v>100</v>
      </c>
      <c r="P95" s="133" t="s">
        <v>97</v>
      </c>
      <c r="Q95" s="133" t="s">
        <v>98</v>
      </c>
      <c r="R95" s="800">
        <v>43868.0</v>
      </c>
      <c r="S95" s="95"/>
      <c r="T95" s="95"/>
      <c r="U95" s="95"/>
      <c r="V95" s="95"/>
      <c r="W95" s="95"/>
      <c r="X95" s="95"/>
      <c r="Y95" s="95"/>
      <c r="Z95" s="95"/>
      <c r="AA95" s="95"/>
      <c r="AB95" s="95"/>
      <c r="AC95" s="95"/>
      <c r="AD95" s="95"/>
      <c r="AE95" s="95"/>
      <c r="AF95" s="95"/>
      <c r="AG95" s="95"/>
      <c r="AH95" s="95"/>
    </row>
    <row r="96">
      <c r="A96" s="296" t="s">
        <v>8864</v>
      </c>
      <c r="B96" s="1347" t="s">
        <v>8853</v>
      </c>
      <c r="C96" s="1348" t="s">
        <v>8730</v>
      </c>
      <c r="D96" s="1355" t="s">
        <v>8850</v>
      </c>
      <c r="F96" s="277" t="s">
        <v>8854</v>
      </c>
      <c r="G96" s="1354" t="s">
        <v>8865</v>
      </c>
      <c r="H96" s="1353">
        <v>43861.0</v>
      </c>
      <c r="I96" s="296" t="s">
        <v>97</v>
      </c>
      <c r="J96" s="800">
        <v>43868.0</v>
      </c>
      <c r="K96" s="677" t="s">
        <v>47</v>
      </c>
      <c r="L96" s="677" t="s">
        <v>97</v>
      </c>
      <c r="M96" s="337"/>
      <c r="N96" s="296" t="s">
        <v>8836</v>
      </c>
      <c r="O96" s="133" t="s">
        <v>100</v>
      </c>
      <c r="P96" s="133" t="s">
        <v>97</v>
      </c>
      <c r="Q96" s="133" t="s">
        <v>98</v>
      </c>
      <c r="R96" s="800">
        <v>43868.0</v>
      </c>
      <c r="S96" s="95"/>
      <c r="T96" s="95"/>
      <c r="U96" s="95"/>
      <c r="V96" s="95"/>
      <c r="W96" s="95"/>
      <c r="X96" s="95"/>
      <c r="Y96" s="95"/>
      <c r="Z96" s="95"/>
      <c r="AA96" s="95"/>
      <c r="AB96" s="95"/>
      <c r="AC96" s="95"/>
      <c r="AD96" s="95"/>
      <c r="AE96" s="95"/>
      <c r="AF96" s="95"/>
      <c r="AG96" s="95"/>
      <c r="AH96" s="95"/>
    </row>
    <row r="97">
      <c r="A97" s="296" t="s">
        <v>8866</v>
      </c>
      <c r="B97" s="1347" t="s">
        <v>8853</v>
      </c>
      <c r="C97" s="1348" t="s">
        <v>8730</v>
      </c>
      <c r="D97" s="329" t="s">
        <v>8833</v>
      </c>
      <c r="F97" s="277" t="s">
        <v>8867</v>
      </c>
      <c r="G97" s="1354" t="s">
        <v>8868</v>
      </c>
      <c r="H97" s="1353">
        <v>43861.0</v>
      </c>
      <c r="I97" s="296" t="s">
        <v>97</v>
      </c>
      <c r="J97" s="800">
        <v>43868.0</v>
      </c>
      <c r="K97" s="677" t="s">
        <v>47</v>
      </c>
      <c r="L97" s="677" t="s">
        <v>97</v>
      </c>
      <c r="M97" s="337"/>
      <c r="N97" s="296" t="s">
        <v>8836</v>
      </c>
      <c r="O97" s="133" t="s">
        <v>100</v>
      </c>
      <c r="P97" s="133" t="s">
        <v>97</v>
      </c>
      <c r="Q97" s="133" t="s">
        <v>98</v>
      </c>
      <c r="R97" s="800">
        <v>43868.0</v>
      </c>
      <c r="S97" s="95"/>
      <c r="T97" s="95"/>
      <c r="U97" s="95"/>
      <c r="V97" s="95"/>
      <c r="W97" s="95"/>
      <c r="X97" s="95"/>
      <c r="Y97" s="95"/>
      <c r="Z97" s="95"/>
      <c r="AA97" s="95"/>
      <c r="AB97" s="95"/>
      <c r="AC97" s="95"/>
      <c r="AD97" s="95"/>
      <c r="AE97" s="95"/>
      <c r="AF97" s="95"/>
      <c r="AG97" s="95"/>
      <c r="AH97" s="95"/>
    </row>
    <row r="98">
      <c r="A98" s="296" t="s">
        <v>8869</v>
      </c>
      <c r="B98" s="1347" t="s">
        <v>8853</v>
      </c>
      <c r="C98" s="1348" t="s">
        <v>8730</v>
      </c>
      <c r="D98" s="450" t="s">
        <v>8838</v>
      </c>
      <c r="F98" s="277" t="s">
        <v>8867</v>
      </c>
      <c r="G98" s="1354" t="s">
        <v>8870</v>
      </c>
      <c r="H98" s="1353">
        <v>43909.0</v>
      </c>
      <c r="I98" s="296" t="s">
        <v>383</v>
      </c>
      <c r="J98" s="800">
        <v>43868.0</v>
      </c>
      <c r="K98" s="677" t="s">
        <v>47</v>
      </c>
      <c r="L98" s="677" t="s">
        <v>97</v>
      </c>
      <c r="M98" s="337"/>
      <c r="N98" s="296" t="s">
        <v>8836</v>
      </c>
      <c r="O98" s="133" t="s">
        <v>100</v>
      </c>
      <c r="P98" s="133" t="s">
        <v>97</v>
      </c>
      <c r="Q98" s="133" t="s">
        <v>98</v>
      </c>
      <c r="R98" s="800">
        <v>43868.0</v>
      </c>
      <c r="S98" s="95"/>
      <c r="T98" s="95"/>
      <c r="U98" s="95"/>
      <c r="V98" s="95"/>
      <c r="W98" s="95"/>
      <c r="X98" s="95"/>
      <c r="Y98" s="95"/>
      <c r="Z98" s="95"/>
      <c r="AA98" s="95"/>
      <c r="AB98" s="95"/>
      <c r="AC98" s="95"/>
      <c r="AD98" s="95"/>
      <c r="AE98" s="95"/>
      <c r="AF98" s="95"/>
      <c r="AG98" s="95"/>
      <c r="AH98" s="95"/>
    </row>
    <row r="99">
      <c r="A99" s="296" t="s">
        <v>8871</v>
      </c>
      <c r="B99" s="1347" t="s">
        <v>8853</v>
      </c>
      <c r="C99" s="1348" t="s">
        <v>8730</v>
      </c>
      <c r="D99" s="450" t="s">
        <v>8841</v>
      </c>
      <c r="F99" s="277" t="s">
        <v>8867</v>
      </c>
      <c r="G99" s="1354" t="s">
        <v>8872</v>
      </c>
      <c r="H99" s="1353">
        <v>43861.0</v>
      </c>
      <c r="I99" s="296" t="s">
        <v>97</v>
      </c>
      <c r="J99" s="800">
        <v>43868.0</v>
      </c>
      <c r="K99" s="677" t="s">
        <v>47</v>
      </c>
      <c r="L99" s="677" t="s">
        <v>97</v>
      </c>
      <c r="M99" s="337"/>
      <c r="N99" s="296" t="s">
        <v>8836</v>
      </c>
      <c r="O99" s="133" t="s">
        <v>100</v>
      </c>
      <c r="P99" s="133" t="s">
        <v>97</v>
      </c>
      <c r="Q99" s="133" t="s">
        <v>98</v>
      </c>
      <c r="R99" s="800">
        <v>43868.0</v>
      </c>
      <c r="S99" s="95"/>
      <c r="T99" s="95"/>
      <c r="U99" s="95"/>
      <c r="V99" s="95"/>
      <c r="W99" s="95"/>
      <c r="X99" s="95"/>
      <c r="Y99" s="95"/>
      <c r="Z99" s="95"/>
      <c r="AA99" s="95"/>
      <c r="AB99" s="95"/>
      <c r="AC99" s="95"/>
      <c r="AD99" s="95"/>
      <c r="AE99" s="95"/>
      <c r="AF99" s="95"/>
      <c r="AG99" s="95"/>
      <c r="AH99" s="95"/>
    </row>
    <row r="100">
      <c r="A100" s="296" t="s">
        <v>8873</v>
      </c>
      <c r="B100" s="1347" t="s">
        <v>8853</v>
      </c>
      <c r="C100" s="1348" t="s">
        <v>8730</v>
      </c>
      <c r="D100" s="450" t="s">
        <v>8844</v>
      </c>
      <c r="F100" s="277" t="s">
        <v>8867</v>
      </c>
      <c r="G100" s="1354" t="s">
        <v>8874</v>
      </c>
      <c r="H100" s="1353">
        <v>43861.0</v>
      </c>
      <c r="I100" s="296" t="s">
        <v>97</v>
      </c>
      <c r="J100" s="800">
        <v>43868.0</v>
      </c>
      <c r="K100" s="677" t="s">
        <v>47</v>
      </c>
      <c r="L100" s="677" t="s">
        <v>97</v>
      </c>
      <c r="M100" s="337"/>
      <c r="N100" s="296" t="s">
        <v>8836</v>
      </c>
      <c r="O100" s="133" t="s">
        <v>100</v>
      </c>
      <c r="P100" s="133" t="s">
        <v>97</v>
      </c>
      <c r="Q100" s="133" t="s">
        <v>98</v>
      </c>
      <c r="R100" s="800">
        <v>43868.0</v>
      </c>
      <c r="S100" s="95"/>
      <c r="T100" s="95"/>
      <c r="U100" s="95"/>
      <c r="V100" s="95"/>
      <c r="W100" s="95"/>
      <c r="X100" s="95"/>
      <c r="Y100" s="95"/>
      <c r="Z100" s="95"/>
      <c r="AA100" s="95"/>
      <c r="AB100" s="95"/>
      <c r="AC100" s="95"/>
      <c r="AD100" s="95"/>
      <c r="AE100" s="95"/>
      <c r="AF100" s="95"/>
      <c r="AG100" s="95"/>
      <c r="AH100" s="95"/>
    </row>
    <row r="101">
      <c r="A101" s="296" t="s">
        <v>8875</v>
      </c>
      <c r="B101" s="1347" t="s">
        <v>8853</v>
      </c>
      <c r="C101" s="1348" t="s">
        <v>8730</v>
      </c>
      <c r="D101" s="450" t="s">
        <v>8847</v>
      </c>
      <c r="F101" s="277" t="s">
        <v>8867</v>
      </c>
      <c r="G101" s="1354" t="s">
        <v>8876</v>
      </c>
      <c r="H101" s="1353">
        <v>43861.0</v>
      </c>
      <c r="I101" s="296" t="s">
        <v>97</v>
      </c>
      <c r="J101" s="800">
        <v>43868.0</v>
      </c>
      <c r="K101" s="677" t="s">
        <v>47</v>
      </c>
      <c r="L101" s="677" t="s">
        <v>97</v>
      </c>
      <c r="M101" s="337"/>
      <c r="N101" s="296" t="s">
        <v>8836</v>
      </c>
      <c r="O101" s="133" t="s">
        <v>100</v>
      </c>
      <c r="P101" s="133" t="s">
        <v>97</v>
      </c>
      <c r="Q101" s="133" t="s">
        <v>98</v>
      </c>
      <c r="R101" s="800">
        <v>43868.0</v>
      </c>
      <c r="S101" s="95"/>
      <c r="T101" s="95"/>
      <c r="U101" s="95"/>
      <c r="V101" s="95"/>
      <c r="W101" s="95"/>
      <c r="X101" s="95"/>
      <c r="Y101" s="95"/>
      <c r="Z101" s="95"/>
      <c r="AA101" s="95"/>
      <c r="AB101" s="95"/>
      <c r="AC101" s="95"/>
      <c r="AD101" s="95"/>
      <c r="AE101" s="95"/>
      <c r="AF101" s="95"/>
      <c r="AG101" s="95"/>
      <c r="AH101" s="95"/>
    </row>
    <row r="102">
      <c r="A102" s="296" t="s">
        <v>8877</v>
      </c>
      <c r="B102" s="1347" t="s">
        <v>8853</v>
      </c>
      <c r="C102" s="1348" t="s">
        <v>8730</v>
      </c>
      <c r="D102" s="1355" t="s">
        <v>8850</v>
      </c>
      <c r="F102" s="277" t="s">
        <v>8867</v>
      </c>
      <c r="G102" s="1354" t="s">
        <v>8878</v>
      </c>
      <c r="H102" s="1353">
        <v>43861.0</v>
      </c>
      <c r="I102" s="296" t="s">
        <v>97</v>
      </c>
      <c r="J102" s="800">
        <v>43868.0</v>
      </c>
      <c r="K102" s="677" t="s">
        <v>47</v>
      </c>
      <c r="L102" s="677" t="s">
        <v>97</v>
      </c>
      <c r="M102" s="337"/>
      <c r="N102" s="296" t="s">
        <v>8836</v>
      </c>
      <c r="O102" s="133" t="s">
        <v>100</v>
      </c>
      <c r="P102" s="133" t="s">
        <v>97</v>
      </c>
      <c r="Q102" s="133" t="s">
        <v>98</v>
      </c>
      <c r="R102" s="800">
        <v>43868.0</v>
      </c>
      <c r="S102" s="95"/>
      <c r="T102" s="95"/>
      <c r="U102" s="95"/>
      <c r="V102" s="95"/>
      <c r="W102" s="95"/>
      <c r="X102" s="95"/>
      <c r="Y102" s="95"/>
      <c r="Z102" s="95"/>
      <c r="AA102" s="95"/>
      <c r="AB102" s="95"/>
      <c r="AC102" s="95"/>
      <c r="AD102" s="95"/>
      <c r="AE102" s="95"/>
      <c r="AF102" s="95"/>
      <c r="AG102" s="95"/>
      <c r="AH102" s="95"/>
    </row>
    <row r="103">
      <c r="A103" s="133" t="s">
        <v>8879</v>
      </c>
      <c r="B103" s="1347" t="s">
        <v>8853</v>
      </c>
      <c r="C103" s="1348" t="s">
        <v>8730</v>
      </c>
      <c r="D103" s="329" t="s">
        <v>8833</v>
      </c>
      <c r="F103" s="277" t="s">
        <v>8880</v>
      </c>
      <c r="G103" s="133" t="s">
        <v>8881</v>
      </c>
      <c r="H103" s="1353">
        <v>43861.0</v>
      </c>
      <c r="I103" s="296" t="s">
        <v>97</v>
      </c>
      <c r="J103" s="800">
        <v>43868.0</v>
      </c>
      <c r="K103" s="677" t="s">
        <v>47</v>
      </c>
      <c r="L103" s="677" t="s">
        <v>97</v>
      </c>
      <c r="M103" s="337"/>
      <c r="N103" s="296" t="s">
        <v>8836</v>
      </c>
      <c r="O103" s="133" t="s">
        <v>100</v>
      </c>
      <c r="P103" s="133" t="s">
        <v>97</v>
      </c>
      <c r="Q103" s="133" t="s">
        <v>98</v>
      </c>
      <c r="R103" s="800">
        <v>43868.0</v>
      </c>
      <c r="S103" s="95"/>
      <c r="T103" s="95"/>
      <c r="U103" s="95"/>
      <c r="V103" s="95"/>
      <c r="W103" s="95"/>
      <c r="X103" s="95"/>
      <c r="Y103" s="95"/>
      <c r="Z103" s="95"/>
      <c r="AA103" s="95"/>
      <c r="AB103" s="95"/>
      <c r="AC103" s="95"/>
      <c r="AD103" s="95"/>
      <c r="AE103" s="95"/>
      <c r="AF103" s="95"/>
      <c r="AG103" s="95"/>
      <c r="AH103" s="95"/>
    </row>
    <row r="104">
      <c r="A104" s="133" t="s">
        <v>8882</v>
      </c>
      <c r="B104" s="1347" t="s">
        <v>8853</v>
      </c>
      <c r="C104" s="1348" t="s">
        <v>8730</v>
      </c>
      <c r="D104" s="450" t="s">
        <v>8838</v>
      </c>
      <c r="F104" s="277" t="s">
        <v>8880</v>
      </c>
      <c r="G104" s="133" t="s">
        <v>8883</v>
      </c>
      <c r="H104" s="1353">
        <v>43861.0</v>
      </c>
      <c r="I104" s="296" t="s">
        <v>97</v>
      </c>
      <c r="J104" s="800">
        <v>43868.0</v>
      </c>
      <c r="K104" s="677" t="s">
        <v>47</v>
      </c>
      <c r="L104" s="677" t="s">
        <v>97</v>
      </c>
      <c r="M104" s="337"/>
      <c r="N104" s="296" t="s">
        <v>8836</v>
      </c>
      <c r="O104" s="133" t="s">
        <v>100</v>
      </c>
      <c r="P104" s="133" t="s">
        <v>97</v>
      </c>
      <c r="Q104" s="133" t="s">
        <v>98</v>
      </c>
      <c r="R104" s="800">
        <v>43868.0</v>
      </c>
      <c r="S104" s="95"/>
      <c r="T104" s="95"/>
      <c r="U104" s="95"/>
      <c r="V104" s="95"/>
      <c r="W104" s="95"/>
      <c r="X104" s="95"/>
      <c r="Y104" s="95"/>
      <c r="Z104" s="95"/>
      <c r="AA104" s="95"/>
      <c r="AB104" s="95"/>
      <c r="AC104" s="95"/>
      <c r="AD104" s="95"/>
      <c r="AE104" s="95"/>
      <c r="AF104" s="95"/>
      <c r="AG104" s="95"/>
      <c r="AH104" s="95"/>
    </row>
    <row r="105">
      <c r="A105" s="133" t="s">
        <v>8884</v>
      </c>
      <c r="B105" s="1347" t="s">
        <v>8853</v>
      </c>
      <c r="C105" s="1348" t="s">
        <v>8730</v>
      </c>
      <c r="D105" s="450" t="s">
        <v>8841</v>
      </c>
      <c r="F105" s="277" t="s">
        <v>8880</v>
      </c>
      <c r="G105" s="133" t="s">
        <v>8885</v>
      </c>
      <c r="H105" s="1353">
        <v>43861.0</v>
      </c>
      <c r="I105" s="296" t="s">
        <v>97</v>
      </c>
      <c r="J105" s="800">
        <v>43868.0</v>
      </c>
      <c r="K105" s="677" t="s">
        <v>47</v>
      </c>
      <c r="L105" s="677" t="s">
        <v>97</v>
      </c>
      <c r="M105" s="337"/>
      <c r="N105" s="296" t="s">
        <v>8836</v>
      </c>
      <c r="O105" s="133" t="s">
        <v>100</v>
      </c>
      <c r="P105" s="133" t="s">
        <v>97</v>
      </c>
      <c r="Q105" s="133" t="s">
        <v>98</v>
      </c>
      <c r="R105" s="800">
        <v>43868.0</v>
      </c>
      <c r="S105" s="95"/>
      <c r="T105" s="95"/>
      <c r="U105" s="95"/>
      <c r="V105" s="95"/>
      <c r="W105" s="95"/>
      <c r="X105" s="95"/>
      <c r="Y105" s="95"/>
      <c r="Z105" s="95"/>
      <c r="AA105" s="95"/>
      <c r="AB105" s="95"/>
      <c r="AC105" s="95"/>
      <c r="AD105" s="95"/>
      <c r="AE105" s="95"/>
      <c r="AF105" s="95"/>
      <c r="AG105" s="95"/>
      <c r="AH105" s="95"/>
    </row>
    <row r="106">
      <c r="A106" s="133" t="s">
        <v>8886</v>
      </c>
      <c r="B106" s="1347" t="s">
        <v>8853</v>
      </c>
      <c r="C106" s="1348" t="s">
        <v>8730</v>
      </c>
      <c r="D106" s="450" t="s">
        <v>8844</v>
      </c>
      <c r="F106" s="277" t="s">
        <v>8880</v>
      </c>
      <c r="G106" s="133" t="s">
        <v>8887</v>
      </c>
      <c r="H106" s="1353">
        <v>43861.0</v>
      </c>
      <c r="I106" s="296" t="s">
        <v>97</v>
      </c>
      <c r="J106" s="800">
        <v>43868.0</v>
      </c>
      <c r="K106" s="677" t="s">
        <v>47</v>
      </c>
      <c r="L106" s="677" t="s">
        <v>97</v>
      </c>
      <c r="M106" s="337"/>
      <c r="N106" s="296" t="s">
        <v>8836</v>
      </c>
      <c r="O106" s="133" t="s">
        <v>100</v>
      </c>
      <c r="P106" s="133" t="s">
        <v>97</v>
      </c>
      <c r="Q106" s="133" t="s">
        <v>98</v>
      </c>
      <c r="R106" s="800">
        <v>43868.0</v>
      </c>
      <c r="S106" s="95"/>
      <c r="T106" s="95"/>
      <c r="U106" s="95"/>
      <c r="V106" s="95"/>
      <c r="W106" s="95"/>
      <c r="X106" s="95"/>
      <c r="Y106" s="95"/>
      <c r="Z106" s="95"/>
      <c r="AA106" s="95"/>
      <c r="AB106" s="95"/>
      <c r="AC106" s="95"/>
      <c r="AD106" s="95"/>
      <c r="AE106" s="95"/>
      <c r="AF106" s="95"/>
      <c r="AG106" s="95"/>
      <c r="AH106" s="95"/>
    </row>
    <row r="107">
      <c r="A107" s="133" t="s">
        <v>8888</v>
      </c>
      <c r="B107" s="1347" t="s">
        <v>8853</v>
      </c>
      <c r="C107" s="1348" t="s">
        <v>8730</v>
      </c>
      <c r="D107" s="450" t="s">
        <v>8847</v>
      </c>
      <c r="F107" s="277" t="s">
        <v>8880</v>
      </c>
      <c r="G107" s="133" t="s">
        <v>8889</v>
      </c>
      <c r="H107" s="1353">
        <v>43861.0</v>
      </c>
      <c r="I107" s="296" t="s">
        <v>97</v>
      </c>
      <c r="J107" s="800">
        <v>43868.0</v>
      </c>
      <c r="K107" s="677" t="s">
        <v>47</v>
      </c>
      <c r="L107" s="677" t="s">
        <v>97</v>
      </c>
      <c r="M107" s="337"/>
      <c r="N107" s="296" t="s">
        <v>8836</v>
      </c>
      <c r="O107" s="133" t="s">
        <v>100</v>
      </c>
      <c r="P107" s="133" t="s">
        <v>97</v>
      </c>
      <c r="Q107" s="133" t="s">
        <v>98</v>
      </c>
      <c r="R107" s="800">
        <v>43868.0</v>
      </c>
      <c r="S107" s="95"/>
      <c r="T107" s="95"/>
      <c r="U107" s="95"/>
      <c r="V107" s="95"/>
      <c r="W107" s="95"/>
      <c r="X107" s="95"/>
      <c r="Y107" s="95"/>
      <c r="Z107" s="95"/>
      <c r="AA107" s="95"/>
      <c r="AB107" s="95"/>
      <c r="AC107" s="95"/>
      <c r="AD107" s="95"/>
      <c r="AE107" s="95"/>
      <c r="AF107" s="95"/>
      <c r="AG107" s="95"/>
      <c r="AH107" s="95"/>
    </row>
    <row r="108">
      <c r="A108" s="133" t="s">
        <v>8890</v>
      </c>
      <c r="B108" s="1347" t="s">
        <v>8853</v>
      </c>
      <c r="C108" s="1348" t="s">
        <v>8730</v>
      </c>
      <c r="D108" s="1355" t="s">
        <v>8850</v>
      </c>
      <c r="F108" s="277" t="s">
        <v>8880</v>
      </c>
      <c r="G108" s="133" t="s">
        <v>8891</v>
      </c>
      <c r="H108" s="1353">
        <v>43861.0</v>
      </c>
      <c r="I108" s="296" t="s">
        <v>97</v>
      </c>
      <c r="J108" s="800">
        <v>43868.0</v>
      </c>
      <c r="K108" s="677" t="s">
        <v>47</v>
      </c>
      <c r="L108" s="677" t="s">
        <v>97</v>
      </c>
      <c r="M108" s="337"/>
      <c r="N108" s="296" t="s">
        <v>8836</v>
      </c>
      <c r="O108" s="133" t="s">
        <v>100</v>
      </c>
      <c r="P108" s="133" t="s">
        <v>97</v>
      </c>
      <c r="Q108" s="133" t="s">
        <v>98</v>
      </c>
      <c r="R108" s="800">
        <v>43868.0</v>
      </c>
      <c r="S108" s="95"/>
      <c r="T108" s="95"/>
      <c r="U108" s="95"/>
      <c r="V108" s="95"/>
      <c r="W108" s="95"/>
      <c r="X108" s="95"/>
      <c r="Y108" s="95"/>
      <c r="Z108" s="95"/>
      <c r="AA108" s="95"/>
      <c r="AB108" s="95"/>
      <c r="AC108" s="95"/>
      <c r="AD108" s="95"/>
      <c r="AE108" s="95"/>
      <c r="AF108" s="95"/>
      <c r="AG108" s="95"/>
      <c r="AH108" s="95"/>
    </row>
    <row r="109">
      <c r="F109" s="672"/>
      <c r="J109" s="672"/>
      <c r="K109" s="672"/>
      <c r="L109" s="672"/>
      <c r="M109" s="337"/>
      <c r="R109" s="95"/>
      <c r="S109" s="95"/>
      <c r="T109" s="95"/>
      <c r="U109" s="95"/>
      <c r="V109" s="95"/>
      <c r="W109" s="95"/>
      <c r="X109" s="95"/>
      <c r="Y109" s="95"/>
      <c r="Z109" s="95"/>
      <c r="AA109" s="95"/>
      <c r="AB109" s="95"/>
      <c r="AC109" s="95"/>
      <c r="AD109" s="95"/>
      <c r="AE109" s="95"/>
      <c r="AF109" s="95"/>
      <c r="AG109" s="95"/>
      <c r="AH109" s="95"/>
    </row>
    <row r="110">
      <c r="F110" s="672"/>
      <c r="J110" s="672"/>
      <c r="K110" s="672"/>
      <c r="L110" s="672"/>
      <c r="M110" s="337"/>
      <c r="R110" s="95"/>
      <c r="S110" s="95"/>
      <c r="T110" s="95"/>
      <c r="U110" s="95"/>
      <c r="V110" s="95"/>
      <c r="W110" s="95"/>
      <c r="X110" s="95"/>
      <c r="Y110" s="95"/>
      <c r="Z110" s="95"/>
      <c r="AA110" s="95"/>
      <c r="AB110" s="95"/>
      <c r="AC110" s="95"/>
      <c r="AD110" s="95"/>
      <c r="AE110" s="95"/>
      <c r="AF110" s="95"/>
      <c r="AG110" s="95"/>
      <c r="AH110" s="95"/>
    </row>
    <row r="111">
      <c r="F111" s="672"/>
      <c r="J111" s="672"/>
      <c r="K111" s="672"/>
      <c r="L111" s="672"/>
      <c r="M111" s="337"/>
      <c r="R111" s="95"/>
      <c r="S111" s="95"/>
      <c r="T111" s="95"/>
      <c r="U111" s="95"/>
      <c r="V111" s="95"/>
      <c r="W111" s="95"/>
      <c r="X111" s="95"/>
      <c r="Y111" s="95"/>
      <c r="Z111" s="95"/>
      <c r="AA111" s="95"/>
      <c r="AB111" s="95"/>
      <c r="AC111" s="95"/>
      <c r="AD111" s="95"/>
      <c r="AE111" s="95"/>
      <c r="AF111" s="95"/>
      <c r="AG111" s="95"/>
      <c r="AH111" s="95"/>
    </row>
    <row r="112">
      <c r="F112" s="672"/>
      <c r="J112" s="672"/>
      <c r="K112" s="672"/>
      <c r="L112" s="672"/>
      <c r="M112" s="337"/>
      <c r="R112" s="95"/>
      <c r="S112" s="95"/>
      <c r="T112" s="95"/>
      <c r="U112" s="95"/>
      <c r="V112" s="95"/>
      <c r="W112" s="95"/>
      <c r="X112" s="95"/>
      <c r="Y112" s="95"/>
      <c r="Z112" s="95"/>
      <c r="AA112" s="95"/>
      <c r="AB112" s="95"/>
      <c r="AC112" s="95"/>
      <c r="AD112" s="95"/>
      <c r="AE112" s="95"/>
      <c r="AF112" s="95"/>
      <c r="AG112" s="95"/>
      <c r="AH112" s="95"/>
    </row>
    <row r="113">
      <c r="F113" s="672"/>
      <c r="J113" s="672"/>
      <c r="K113" s="672"/>
      <c r="L113" s="672"/>
      <c r="M113" s="337"/>
      <c r="R113" s="95"/>
      <c r="S113" s="95"/>
      <c r="T113" s="95"/>
      <c r="U113" s="95"/>
      <c r="V113" s="95"/>
      <c r="W113" s="95"/>
      <c r="X113" s="95"/>
      <c r="Y113" s="95"/>
      <c r="Z113" s="95"/>
      <c r="AA113" s="95"/>
      <c r="AB113" s="95"/>
      <c r="AC113" s="95"/>
      <c r="AD113" s="95"/>
      <c r="AE113" s="95"/>
      <c r="AF113" s="95"/>
      <c r="AG113" s="95"/>
      <c r="AH113" s="95"/>
    </row>
    <row r="114">
      <c r="F114" s="672"/>
      <c r="J114" s="672"/>
      <c r="K114" s="672"/>
      <c r="L114" s="672"/>
      <c r="M114" s="337"/>
      <c r="R114" s="95"/>
      <c r="S114" s="95"/>
      <c r="T114" s="95"/>
      <c r="U114" s="95"/>
      <c r="V114" s="95"/>
      <c r="W114" s="95"/>
      <c r="X114" s="95"/>
      <c r="Y114" s="95"/>
      <c r="Z114" s="95"/>
      <c r="AA114" s="95"/>
      <c r="AB114" s="95"/>
      <c r="AC114" s="95"/>
      <c r="AD114" s="95"/>
      <c r="AE114" s="95"/>
      <c r="AF114" s="95"/>
      <c r="AG114" s="95"/>
      <c r="AH114" s="95"/>
    </row>
    <row r="115">
      <c r="F115" s="672"/>
      <c r="J115" s="672"/>
      <c r="K115" s="672"/>
      <c r="L115" s="672"/>
      <c r="M115" s="337"/>
      <c r="R115" s="95"/>
      <c r="S115" s="95"/>
      <c r="T115" s="95"/>
      <c r="U115" s="95"/>
      <c r="V115" s="95"/>
      <c r="W115" s="95"/>
      <c r="X115" s="95"/>
      <c r="Y115" s="95"/>
      <c r="Z115" s="95"/>
      <c r="AA115" s="95"/>
      <c r="AB115" s="95"/>
      <c r="AC115" s="95"/>
      <c r="AD115" s="95"/>
      <c r="AE115" s="95"/>
      <c r="AF115" s="95"/>
      <c r="AG115" s="95"/>
      <c r="AH115" s="95"/>
    </row>
    <row r="116">
      <c r="F116" s="672"/>
      <c r="J116" s="672"/>
      <c r="K116" s="672"/>
      <c r="L116" s="672"/>
      <c r="M116" s="337"/>
      <c r="R116" s="95"/>
      <c r="S116" s="95"/>
      <c r="T116" s="95"/>
      <c r="U116" s="95"/>
      <c r="V116" s="95"/>
      <c r="W116" s="95"/>
      <c r="X116" s="95"/>
      <c r="Y116" s="95"/>
      <c r="Z116" s="95"/>
      <c r="AA116" s="95"/>
      <c r="AB116" s="95"/>
      <c r="AC116" s="95"/>
      <c r="AD116" s="95"/>
      <c r="AE116" s="95"/>
      <c r="AF116" s="95"/>
      <c r="AG116" s="95"/>
      <c r="AH116" s="95"/>
    </row>
    <row r="117">
      <c r="F117" s="672"/>
      <c r="J117" s="672"/>
      <c r="K117" s="672"/>
      <c r="L117" s="672"/>
      <c r="M117" s="337"/>
      <c r="R117" s="95"/>
      <c r="S117" s="95"/>
      <c r="T117" s="95"/>
      <c r="U117" s="95"/>
      <c r="V117" s="95"/>
      <c r="W117" s="95"/>
      <c r="X117" s="95"/>
      <c r="Y117" s="95"/>
      <c r="Z117" s="95"/>
      <c r="AA117" s="95"/>
      <c r="AB117" s="95"/>
      <c r="AC117" s="95"/>
      <c r="AD117" s="95"/>
      <c r="AE117" s="95"/>
      <c r="AF117" s="95"/>
      <c r="AG117" s="95"/>
      <c r="AH117" s="95"/>
    </row>
    <row r="118">
      <c r="F118" s="672"/>
      <c r="J118" s="672"/>
      <c r="K118" s="672"/>
      <c r="L118" s="672"/>
      <c r="M118" s="337"/>
      <c r="R118" s="95"/>
      <c r="S118" s="95"/>
      <c r="T118" s="95"/>
      <c r="U118" s="95"/>
      <c r="V118" s="95"/>
      <c r="W118" s="95"/>
      <c r="X118" s="95"/>
      <c r="Y118" s="95"/>
      <c r="Z118" s="95"/>
      <c r="AA118" s="95"/>
      <c r="AB118" s="95"/>
      <c r="AC118" s="95"/>
      <c r="AD118" s="95"/>
      <c r="AE118" s="95"/>
      <c r="AF118" s="95"/>
      <c r="AG118" s="95"/>
      <c r="AH118" s="95"/>
    </row>
    <row r="119">
      <c r="F119" s="672"/>
      <c r="J119" s="672"/>
      <c r="K119" s="672"/>
      <c r="L119" s="672"/>
      <c r="M119" s="337"/>
      <c r="R119" s="95"/>
      <c r="S119" s="95"/>
      <c r="T119" s="95"/>
      <c r="U119" s="95"/>
      <c r="V119" s="95"/>
      <c r="W119" s="95"/>
      <c r="X119" s="95"/>
      <c r="Y119" s="95"/>
      <c r="Z119" s="95"/>
      <c r="AA119" s="95"/>
      <c r="AB119" s="95"/>
      <c r="AC119" s="95"/>
      <c r="AD119" s="95"/>
      <c r="AE119" s="95"/>
      <c r="AF119" s="95"/>
      <c r="AG119" s="95"/>
      <c r="AH119" s="95"/>
    </row>
    <row r="120">
      <c r="F120" s="672"/>
      <c r="J120" s="672"/>
      <c r="K120" s="672"/>
      <c r="L120" s="672"/>
      <c r="M120" s="337"/>
      <c r="R120" s="95"/>
      <c r="S120" s="95"/>
      <c r="T120" s="95"/>
      <c r="U120" s="95"/>
      <c r="V120" s="95"/>
      <c r="W120" s="95"/>
      <c r="X120" s="95"/>
      <c r="Y120" s="95"/>
      <c r="Z120" s="95"/>
      <c r="AA120" s="95"/>
      <c r="AB120" s="95"/>
      <c r="AC120" s="95"/>
      <c r="AD120" s="95"/>
      <c r="AE120" s="95"/>
      <c r="AF120" s="95"/>
      <c r="AG120" s="95"/>
      <c r="AH120" s="95"/>
    </row>
    <row r="121">
      <c r="F121" s="672"/>
      <c r="J121" s="672"/>
      <c r="K121" s="672"/>
      <c r="L121" s="672"/>
      <c r="M121" s="337"/>
      <c r="R121" s="95"/>
      <c r="S121" s="95"/>
      <c r="T121" s="95"/>
      <c r="U121" s="95"/>
      <c r="V121" s="95"/>
      <c r="W121" s="95"/>
      <c r="X121" s="95"/>
      <c r="Y121" s="95"/>
      <c r="Z121" s="95"/>
      <c r="AA121" s="95"/>
      <c r="AB121" s="95"/>
      <c r="AC121" s="95"/>
      <c r="AD121" s="95"/>
      <c r="AE121" s="95"/>
      <c r="AF121" s="95"/>
      <c r="AG121" s="95"/>
      <c r="AH121" s="95"/>
    </row>
    <row r="122">
      <c r="F122" s="672"/>
      <c r="J122" s="672"/>
      <c r="K122" s="672"/>
      <c r="L122" s="672"/>
      <c r="M122" s="337"/>
      <c r="R122" s="95"/>
      <c r="S122" s="95"/>
      <c r="T122" s="95"/>
      <c r="U122" s="95"/>
      <c r="V122" s="95"/>
      <c r="W122" s="95"/>
      <c r="X122" s="95"/>
      <c r="Y122" s="95"/>
      <c r="Z122" s="95"/>
      <c r="AA122" s="95"/>
      <c r="AB122" s="95"/>
      <c r="AC122" s="95"/>
      <c r="AD122" s="95"/>
      <c r="AE122" s="95"/>
      <c r="AF122" s="95"/>
      <c r="AG122" s="95"/>
      <c r="AH122" s="95"/>
    </row>
    <row r="123">
      <c r="F123" s="672"/>
      <c r="J123" s="672"/>
      <c r="K123" s="672"/>
      <c r="L123" s="672"/>
      <c r="M123" s="337"/>
      <c r="R123" s="95"/>
      <c r="S123" s="95"/>
      <c r="T123" s="95"/>
      <c r="U123" s="95"/>
      <c r="V123" s="95"/>
      <c r="W123" s="95"/>
      <c r="X123" s="95"/>
      <c r="Y123" s="95"/>
      <c r="Z123" s="95"/>
      <c r="AA123" s="95"/>
      <c r="AB123" s="95"/>
      <c r="AC123" s="95"/>
      <c r="AD123" s="95"/>
      <c r="AE123" s="95"/>
      <c r="AF123" s="95"/>
      <c r="AG123" s="95"/>
      <c r="AH123" s="95"/>
    </row>
    <row r="124">
      <c r="F124" s="672"/>
      <c r="J124" s="672"/>
      <c r="K124" s="672"/>
      <c r="L124" s="672"/>
      <c r="M124" s="337"/>
      <c r="R124" s="95"/>
      <c r="S124" s="95"/>
      <c r="T124" s="95"/>
      <c r="U124" s="95"/>
      <c r="V124" s="95"/>
      <c r="W124" s="95"/>
      <c r="X124" s="95"/>
      <c r="Y124" s="95"/>
      <c r="Z124" s="95"/>
      <c r="AA124" s="95"/>
      <c r="AB124" s="95"/>
      <c r="AC124" s="95"/>
      <c r="AD124" s="95"/>
      <c r="AE124" s="95"/>
      <c r="AF124" s="95"/>
      <c r="AG124" s="95"/>
      <c r="AH124" s="95"/>
    </row>
    <row r="125">
      <c r="F125" s="672"/>
      <c r="J125" s="672"/>
      <c r="K125" s="672"/>
      <c r="L125" s="672"/>
      <c r="M125" s="337"/>
      <c r="R125" s="95"/>
      <c r="S125" s="95"/>
      <c r="T125" s="95"/>
      <c r="U125" s="95"/>
      <c r="V125" s="95"/>
      <c r="W125" s="95"/>
      <c r="X125" s="95"/>
      <c r="Y125" s="95"/>
      <c r="Z125" s="95"/>
      <c r="AA125" s="95"/>
      <c r="AB125" s="95"/>
      <c r="AC125" s="95"/>
      <c r="AD125" s="95"/>
      <c r="AE125" s="95"/>
      <c r="AF125" s="95"/>
      <c r="AG125" s="95"/>
      <c r="AH125" s="95"/>
    </row>
    <row r="126">
      <c r="F126" s="672"/>
      <c r="J126" s="672"/>
      <c r="K126" s="672"/>
      <c r="L126" s="672"/>
      <c r="M126" s="337"/>
      <c r="R126" s="95"/>
      <c r="S126" s="95"/>
      <c r="T126" s="95"/>
      <c r="U126" s="95"/>
      <c r="V126" s="95"/>
      <c r="W126" s="95"/>
      <c r="X126" s="95"/>
      <c r="Y126" s="95"/>
      <c r="Z126" s="95"/>
      <c r="AA126" s="95"/>
      <c r="AB126" s="95"/>
      <c r="AC126" s="95"/>
      <c r="AD126" s="95"/>
      <c r="AE126" s="95"/>
      <c r="AF126" s="95"/>
      <c r="AG126" s="95"/>
      <c r="AH126" s="95"/>
    </row>
    <row r="127">
      <c r="F127" s="672"/>
      <c r="J127" s="672"/>
      <c r="K127" s="672"/>
      <c r="L127" s="672"/>
      <c r="M127" s="337"/>
      <c r="R127" s="95"/>
      <c r="S127" s="95"/>
      <c r="T127" s="95"/>
      <c r="U127" s="95"/>
      <c r="V127" s="95"/>
      <c r="W127" s="95"/>
      <c r="X127" s="95"/>
      <c r="Y127" s="95"/>
      <c r="Z127" s="95"/>
      <c r="AA127" s="95"/>
      <c r="AB127" s="95"/>
      <c r="AC127" s="95"/>
      <c r="AD127" s="95"/>
      <c r="AE127" s="95"/>
      <c r="AF127" s="95"/>
      <c r="AG127" s="95"/>
      <c r="AH127" s="95"/>
    </row>
    <row r="128">
      <c r="F128" s="672"/>
      <c r="J128" s="672"/>
      <c r="K128" s="672"/>
      <c r="L128" s="672"/>
      <c r="M128" s="337"/>
      <c r="R128" s="95"/>
      <c r="S128" s="95"/>
      <c r="T128" s="95"/>
      <c r="U128" s="95"/>
      <c r="V128" s="95"/>
      <c r="W128" s="95"/>
      <c r="X128" s="95"/>
      <c r="Y128" s="95"/>
      <c r="Z128" s="95"/>
      <c r="AA128" s="95"/>
      <c r="AB128" s="95"/>
      <c r="AC128" s="95"/>
      <c r="AD128" s="95"/>
      <c r="AE128" s="95"/>
      <c r="AF128" s="95"/>
      <c r="AG128" s="95"/>
      <c r="AH128" s="95"/>
    </row>
    <row r="129">
      <c r="F129" s="672"/>
      <c r="J129" s="672"/>
      <c r="K129" s="672"/>
      <c r="L129" s="672"/>
      <c r="M129" s="337"/>
      <c r="R129" s="95"/>
      <c r="S129" s="95"/>
      <c r="T129" s="95"/>
      <c r="U129" s="95"/>
      <c r="V129" s="95"/>
      <c r="W129" s="95"/>
      <c r="X129" s="95"/>
      <c r="Y129" s="95"/>
      <c r="Z129" s="95"/>
      <c r="AA129" s="95"/>
      <c r="AB129" s="95"/>
      <c r="AC129" s="95"/>
      <c r="AD129" s="95"/>
      <c r="AE129" s="95"/>
      <c r="AF129" s="95"/>
      <c r="AG129" s="95"/>
      <c r="AH129" s="95"/>
    </row>
    <row r="130">
      <c r="F130" s="672"/>
      <c r="J130" s="672"/>
      <c r="K130" s="672"/>
      <c r="L130" s="672"/>
      <c r="M130" s="337"/>
      <c r="R130" s="95"/>
      <c r="S130" s="95"/>
      <c r="T130" s="95"/>
      <c r="U130" s="95"/>
      <c r="V130" s="95"/>
      <c r="W130" s="95"/>
      <c r="X130" s="95"/>
      <c r="Y130" s="95"/>
      <c r="Z130" s="95"/>
      <c r="AA130" s="95"/>
      <c r="AB130" s="95"/>
      <c r="AC130" s="95"/>
      <c r="AD130" s="95"/>
      <c r="AE130" s="95"/>
      <c r="AF130" s="95"/>
      <c r="AG130" s="95"/>
      <c r="AH130" s="95"/>
    </row>
    <row r="131">
      <c r="F131" s="672"/>
      <c r="J131" s="672"/>
      <c r="K131" s="672"/>
      <c r="L131" s="672"/>
      <c r="M131" s="337"/>
      <c r="R131" s="95"/>
      <c r="S131" s="95"/>
      <c r="T131" s="95"/>
      <c r="U131" s="95"/>
      <c r="V131" s="95"/>
      <c r="W131" s="95"/>
      <c r="X131" s="95"/>
      <c r="Y131" s="95"/>
      <c r="Z131" s="95"/>
      <c r="AA131" s="95"/>
      <c r="AB131" s="95"/>
      <c r="AC131" s="95"/>
      <c r="AD131" s="95"/>
      <c r="AE131" s="95"/>
      <c r="AF131" s="95"/>
      <c r="AG131" s="95"/>
      <c r="AH131" s="95"/>
    </row>
    <row r="132">
      <c r="F132" s="672"/>
      <c r="J132" s="672"/>
      <c r="K132" s="672"/>
      <c r="L132" s="672"/>
      <c r="M132" s="337"/>
      <c r="R132" s="95"/>
      <c r="S132" s="95"/>
      <c r="T132" s="95"/>
      <c r="U132" s="95"/>
      <c r="V132" s="95"/>
      <c r="W132" s="95"/>
      <c r="X132" s="95"/>
      <c r="Y132" s="95"/>
      <c r="Z132" s="95"/>
      <c r="AA132" s="95"/>
      <c r="AB132" s="95"/>
      <c r="AC132" s="95"/>
      <c r="AD132" s="95"/>
      <c r="AE132" s="95"/>
      <c r="AF132" s="95"/>
      <c r="AG132" s="95"/>
      <c r="AH132" s="95"/>
    </row>
    <row r="133">
      <c r="F133" s="672"/>
      <c r="J133" s="672"/>
      <c r="K133" s="672"/>
      <c r="L133" s="672"/>
      <c r="M133" s="337"/>
      <c r="R133" s="95"/>
      <c r="S133" s="95"/>
      <c r="T133" s="95"/>
      <c r="U133" s="95"/>
      <c r="V133" s="95"/>
      <c r="W133" s="95"/>
      <c r="X133" s="95"/>
      <c r="Y133" s="95"/>
      <c r="Z133" s="95"/>
      <c r="AA133" s="95"/>
      <c r="AB133" s="95"/>
      <c r="AC133" s="95"/>
      <c r="AD133" s="95"/>
      <c r="AE133" s="95"/>
      <c r="AF133" s="95"/>
      <c r="AG133" s="95"/>
      <c r="AH133" s="95"/>
    </row>
    <row r="134">
      <c r="F134" s="672"/>
      <c r="J134" s="672"/>
      <c r="K134" s="672"/>
      <c r="L134" s="672"/>
      <c r="M134" s="337"/>
      <c r="R134" s="95"/>
      <c r="S134" s="95"/>
      <c r="T134" s="95"/>
      <c r="U134" s="95"/>
      <c r="V134" s="95"/>
      <c r="W134" s="95"/>
      <c r="X134" s="95"/>
      <c r="Y134" s="95"/>
      <c r="Z134" s="95"/>
      <c r="AA134" s="95"/>
      <c r="AB134" s="95"/>
      <c r="AC134" s="95"/>
      <c r="AD134" s="95"/>
      <c r="AE134" s="95"/>
      <c r="AF134" s="95"/>
      <c r="AG134" s="95"/>
      <c r="AH134" s="95"/>
    </row>
    <row r="135">
      <c r="F135" s="672"/>
      <c r="J135" s="672"/>
      <c r="K135" s="672"/>
      <c r="L135" s="672"/>
      <c r="M135" s="337"/>
      <c r="R135" s="95"/>
      <c r="S135" s="95"/>
      <c r="T135" s="95"/>
      <c r="U135" s="95"/>
      <c r="V135" s="95"/>
      <c r="W135" s="95"/>
      <c r="X135" s="95"/>
      <c r="Y135" s="95"/>
      <c r="Z135" s="95"/>
      <c r="AA135" s="95"/>
      <c r="AB135" s="95"/>
      <c r="AC135" s="95"/>
      <c r="AD135" s="95"/>
      <c r="AE135" s="95"/>
      <c r="AF135" s="95"/>
      <c r="AG135" s="95"/>
      <c r="AH135" s="95"/>
    </row>
    <row r="136">
      <c r="A136" s="95"/>
      <c r="B136" s="296"/>
      <c r="C136" s="94"/>
      <c r="D136" s="94"/>
      <c r="E136" s="94"/>
      <c r="F136" s="195"/>
      <c r="G136" s="1356"/>
      <c r="H136" s="1357"/>
      <c r="I136" s="1357"/>
      <c r="J136" s="668"/>
      <c r="K136" s="160"/>
      <c r="L136" s="461"/>
      <c r="M136" s="96"/>
      <c r="N136" s="95"/>
      <c r="O136" s="95"/>
      <c r="P136" s="95"/>
      <c r="Q136" s="95"/>
      <c r="R136" s="95"/>
      <c r="S136" s="95"/>
      <c r="T136" s="95"/>
      <c r="U136" s="95"/>
      <c r="V136" s="95"/>
      <c r="W136" s="95"/>
      <c r="X136" s="95"/>
      <c r="Y136" s="95"/>
      <c r="Z136" s="95"/>
      <c r="AA136" s="95"/>
      <c r="AB136" s="95"/>
      <c r="AC136" s="95"/>
      <c r="AD136" s="95"/>
      <c r="AE136" s="95"/>
      <c r="AF136" s="95"/>
      <c r="AG136" s="95"/>
      <c r="AH136" s="95"/>
    </row>
    <row r="137">
      <c r="A137" s="95"/>
      <c r="F137" s="672"/>
      <c r="J137" s="672"/>
      <c r="K137" s="672"/>
      <c r="L137" s="461"/>
      <c r="M137" s="96"/>
      <c r="N137" s="95"/>
      <c r="O137" s="95"/>
      <c r="P137" s="95"/>
      <c r="Q137" s="95"/>
      <c r="R137" s="95"/>
      <c r="S137" s="95"/>
      <c r="T137" s="95"/>
      <c r="U137" s="95"/>
      <c r="V137" s="95"/>
      <c r="W137" s="95"/>
      <c r="X137" s="95"/>
      <c r="Y137" s="95"/>
      <c r="Z137" s="95"/>
      <c r="AA137" s="95"/>
      <c r="AB137" s="95"/>
      <c r="AC137" s="95"/>
      <c r="AD137" s="95"/>
      <c r="AE137" s="95"/>
      <c r="AF137" s="95"/>
      <c r="AG137" s="95"/>
      <c r="AH137" s="95"/>
    </row>
    <row r="138">
      <c r="A138" s="95"/>
      <c r="F138" s="672"/>
      <c r="H138" s="1358"/>
      <c r="I138" s="1358"/>
      <c r="J138" s="1359"/>
      <c r="K138" s="672"/>
      <c r="L138" s="461"/>
      <c r="M138" s="96"/>
      <c r="N138" s="95"/>
      <c r="O138" s="95"/>
      <c r="P138" s="95"/>
      <c r="Q138" s="95"/>
      <c r="R138" s="95"/>
      <c r="S138" s="95"/>
      <c r="T138" s="95"/>
      <c r="U138" s="95"/>
      <c r="V138" s="95"/>
      <c r="W138" s="95"/>
      <c r="X138" s="95"/>
      <c r="Y138" s="95"/>
      <c r="Z138" s="95"/>
      <c r="AA138" s="95"/>
      <c r="AB138" s="95"/>
      <c r="AC138" s="95"/>
      <c r="AD138" s="95"/>
      <c r="AE138" s="95"/>
      <c r="AF138" s="95"/>
      <c r="AG138" s="95"/>
      <c r="AH138" s="95"/>
    </row>
    <row r="139">
      <c r="A139" s="95"/>
      <c r="B139" s="296"/>
      <c r="C139" s="94"/>
      <c r="D139" s="94"/>
      <c r="E139" s="94"/>
      <c r="F139" s="195"/>
      <c r="G139" s="100"/>
      <c r="H139" s="1357"/>
      <c r="I139" s="1357"/>
      <c r="J139" s="668"/>
      <c r="K139" s="672"/>
      <c r="L139" s="461"/>
      <c r="M139" s="96"/>
      <c r="N139" s="95"/>
      <c r="O139" s="95"/>
      <c r="P139" s="95"/>
      <c r="Q139" s="95"/>
      <c r="R139" s="95"/>
      <c r="S139" s="95"/>
      <c r="T139" s="95"/>
      <c r="U139" s="95"/>
      <c r="V139" s="95"/>
      <c r="W139" s="95"/>
      <c r="X139" s="95"/>
      <c r="Y139" s="95"/>
      <c r="Z139" s="95"/>
      <c r="AA139" s="95"/>
      <c r="AB139" s="95"/>
      <c r="AC139" s="95"/>
      <c r="AD139" s="95"/>
      <c r="AE139" s="95"/>
      <c r="AF139" s="95"/>
      <c r="AG139" s="95"/>
      <c r="AH139" s="95"/>
    </row>
    <row r="140">
      <c r="A140" s="95"/>
      <c r="B140" s="296"/>
      <c r="C140" s="94"/>
      <c r="D140" s="94"/>
      <c r="E140" s="94"/>
      <c r="F140" s="195"/>
      <c r="G140" s="100"/>
      <c r="H140" s="1357"/>
      <c r="I140" s="1357"/>
      <c r="J140" s="668"/>
      <c r="K140" s="672"/>
      <c r="L140" s="461"/>
      <c r="M140" s="96"/>
      <c r="N140" s="95"/>
      <c r="O140" s="95"/>
      <c r="P140" s="95"/>
      <c r="Q140" s="95"/>
      <c r="R140" s="95"/>
      <c r="S140" s="95"/>
      <c r="T140" s="95"/>
      <c r="U140" s="95"/>
      <c r="V140" s="95"/>
      <c r="W140" s="95"/>
      <c r="X140" s="95"/>
      <c r="Y140" s="95"/>
      <c r="Z140" s="95"/>
      <c r="AA140" s="95"/>
      <c r="AB140" s="95"/>
      <c r="AC140" s="95"/>
      <c r="AD140" s="95"/>
      <c r="AE140" s="95"/>
      <c r="AF140" s="95"/>
      <c r="AG140" s="95"/>
      <c r="AH140" s="95"/>
    </row>
    <row r="141">
      <c r="A141" s="95"/>
      <c r="B141" s="95"/>
      <c r="C141" s="95"/>
      <c r="D141" s="95"/>
      <c r="E141" s="95"/>
      <c r="F141" s="461"/>
      <c r="G141" s="95"/>
      <c r="H141" s="95"/>
      <c r="I141" s="95"/>
      <c r="J141" s="461"/>
      <c r="K141" s="461"/>
      <c r="L141" s="461"/>
      <c r="M141" s="96"/>
      <c r="N141" s="95"/>
      <c r="O141" s="95"/>
      <c r="P141" s="95"/>
      <c r="Q141" s="95"/>
      <c r="R141" s="95"/>
      <c r="S141" s="95"/>
      <c r="T141" s="95"/>
      <c r="U141" s="95"/>
      <c r="V141" s="95"/>
      <c r="W141" s="95"/>
      <c r="X141" s="95"/>
      <c r="Y141" s="95"/>
      <c r="Z141" s="95"/>
      <c r="AA141" s="95"/>
      <c r="AB141" s="95"/>
      <c r="AC141" s="95"/>
      <c r="AD141" s="95"/>
      <c r="AE141" s="95"/>
      <c r="AF141" s="95"/>
      <c r="AG141" s="95"/>
      <c r="AH141" s="95"/>
    </row>
    <row r="142">
      <c r="A142" s="95"/>
      <c r="B142" s="95"/>
      <c r="C142" s="95"/>
      <c r="D142" s="95"/>
      <c r="E142" s="95"/>
      <c r="F142" s="461"/>
      <c r="G142" s="95"/>
      <c r="H142" s="95"/>
      <c r="I142" s="95"/>
      <c r="J142" s="461"/>
      <c r="K142" s="461"/>
      <c r="L142" s="461"/>
      <c r="M142" s="96"/>
      <c r="N142" s="95"/>
      <c r="O142" s="95"/>
      <c r="P142" s="95"/>
      <c r="Q142" s="95"/>
      <c r="R142" s="95"/>
      <c r="S142" s="95"/>
      <c r="T142" s="95"/>
      <c r="U142" s="95"/>
      <c r="V142" s="95"/>
      <c r="W142" s="95"/>
      <c r="X142" s="95"/>
      <c r="Y142" s="95"/>
      <c r="Z142" s="95"/>
      <c r="AA142" s="95"/>
      <c r="AB142" s="95"/>
      <c r="AC142" s="95"/>
      <c r="AD142" s="95"/>
      <c r="AE142" s="95"/>
      <c r="AF142" s="95"/>
      <c r="AG142" s="95"/>
      <c r="AH142" s="95"/>
    </row>
    <row r="143">
      <c r="A143" s="95"/>
      <c r="B143" s="95"/>
      <c r="C143" s="95"/>
      <c r="D143" s="95"/>
      <c r="E143" s="95"/>
      <c r="F143" s="461"/>
      <c r="G143" s="95"/>
      <c r="H143" s="95"/>
      <c r="I143" s="95"/>
      <c r="J143" s="461"/>
      <c r="K143" s="461"/>
      <c r="L143" s="461"/>
      <c r="M143" s="96"/>
      <c r="N143" s="95"/>
      <c r="O143" s="95"/>
      <c r="P143" s="95"/>
      <c r="Q143" s="95"/>
      <c r="R143" s="95"/>
      <c r="S143" s="95"/>
      <c r="T143" s="95"/>
      <c r="U143" s="95"/>
      <c r="V143" s="95"/>
      <c r="W143" s="95"/>
      <c r="X143" s="95"/>
      <c r="Y143" s="95"/>
      <c r="Z143" s="95"/>
      <c r="AA143" s="95"/>
      <c r="AB143" s="95"/>
      <c r="AC143" s="95"/>
      <c r="AD143" s="95"/>
      <c r="AE143" s="95"/>
      <c r="AF143" s="95"/>
      <c r="AG143" s="95"/>
      <c r="AH143" s="95"/>
    </row>
    <row r="144">
      <c r="A144" s="95"/>
      <c r="B144" s="95"/>
      <c r="C144" s="95"/>
      <c r="D144" s="95"/>
      <c r="E144" s="95"/>
      <c r="F144" s="461"/>
      <c r="G144" s="95"/>
      <c r="H144" s="95"/>
      <c r="I144" s="95"/>
      <c r="J144" s="461"/>
      <c r="K144" s="461"/>
      <c r="L144" s="461"/>
      <c r="M144" s="96"/>
      <c r="N144" s="95"/>
      <c r="O144" s="95"/>
      <c r="P144" s="95"/>
      <c r="Q144" s="95"/>
      <c r="R144" s="95"/>
      <c r="S144" s="95"/>
      <c r="T144" s="95"/>
      <c r="U144" s="95"/>
      <c r="V144" s="95"/>
      <c r="W144" s="95"/>
      <c r="X144" s="95"/>
      <c r="Y144" s="95"/>
      <c r="Z144" s="95"/>
      <c r="AA144" s="95"/>
      <c r="AB144" s="95"/>
      <c r="AC144" s="95"/>
      <c r="AD144" s="95"/>
      <c r="AE144" s="95"/>
      <c r="AF144" s="95"/>
      <c r="AG144" s="95"/>
      <c r="AH144" s="95"/>
    </row>
    <row r="145">
      <c r="A145" s="95"/>
      <c r="B145" s="95"/>
      <c r="C145" s="95"/>
      <c r="D145" s="95"/>
      <c r="E145" s="95"/>
      <c r="F145" s="461"/>
      <c r="G145" s="95"/>
      <c r="H145" s="95"/>
      <c r="I145" s="95"/>
      <c r="J145" s="461"/>
      <c r="K145" s="461"/>
      <c r="L145" s="461"/>
      <c r="M145" s="96"/>
      <c r="N145" s="95"/>
      <c r="O145" s="95"/>
      <c r="P145" s="95"/>
      <c r="Q145" s="95"/>
      <c r="R145" s="95"/>
      <c r="S145" s="95"/>
      <c r="T145" s="95"/>
      <c r="U145" s="95"/>
      <c r="V145" s="95"/>
      <c r="W145" s="95"/>
      <c r="X145" s="95"/>
      <c r="Y145" s="95"/>
      <c r="Z145" s="95"/>
      <c r="AA145" s="95"/>
      <c r="AB145" s="95"/>
      <c r="AC145" s="95"/>
      <c r="AD145" s="95"/>
      <c r="AE145" s="95"/>
      <c r="AF145" s="95"/>
      <c r="AG145" s="95"/>
      <c r="AH145" s="95"/>
    </row>
    <row r="146">
      <c r="A146" s="95"/>
      <c r="B146" s="95"/>
      <c r="C146" s="95"/>
      <c r="D146" s="95"/>
      <c r="E146" s="95"/>
      <c r="F146" s="461"/>
      <c r="G146" s="95"/>
      <c r="H146" s="95"/>
      <c r="I146" s="95"/>
      <c r="J146" s="461"/>
      <c r="K146" s="461"/>
      <c r="L146" s="461"/>
      <c r="M146" s="96"/>
      <c r="N146" s="95"/>
      <c r="O146" s="95"/>
      <c r="P146" s="95"/>
      <c r="Q146" s="95"/>
      <c r="R146" s="95"/>
      <c r="S146" s="95"/>
      <c r="T146" s="95"/>
      <c r="U146" s="95"/>
      <c r="V146" s="95"/>
      <c r="W146" s="95"/>
      <c r="X146" s="95"/>
      <c r="Y146" s="95"/>
      <c r="Z146" s="95"/>
      <c r="AA146" s="95"/>
      <c r="AB146" s="95"/>
      <c r="AC146" s="95"/>
      <c r="AD146" s="95"/>
      <c r="AE146" s="95"/>
      <c r="AF146" s="95"/>
      <c r="AG146" s="95"/>
      <c r="AH146" s="95"/>
    </row>
    <row r="147">
      <c r="A147" s="95"/>
      <c r="B147" s="95"/>
      <c r="C147" s="95"/>
      <c r="D147" s="95"/>
      <c r="E147" s="95"/>
      <c r="F147" s="461"/>
      <c r="G147" s="95"/>
      <c r="H147" s="95"/>
      <c r="I147" s="95"/>
      <c r="J147" s="461"/>
      <c r="K147" s="461"/>
      <c r="L147" s="461"/>
      <c r="M147" s="96"/>
      <c r="N147" s="95"/>
      <c r="O147" s="95"/>
      <c r="P147" s="95"/>
      <c r="Q147" s="95"/>
      <c r="R147" s="95"/>
      <c r="S147" s="95"/>
      <c r="T147" s="95"/>
      <c r="U147" s="95"/>
      <c r="V147" s="95"/>
      <c r="W147" s="95"/>
      <c r="X147" s="95"/>
      <c r="Y147" s="95"/>
      <c r="Z147" s="95"/>
      <c r="AA147" s="95"/>
      <c r="AB147" s="95"/>
      <c r="AC147" s="95"/>
      <c r="AD147" s="95"/>
      <c r="AE147" s="95"/>
      <c r="AF147" s="95"/>
      <c r="AG147" s="95"/>
      <c r="AH147" s="95"/>
    </row>
    <row r="148">
      <c r="A148" s="95"/>
      <c r="B148" s="95"/>
      <c r="C148" s="95"/>
      <c r="D148" s="95"/>
      <c r="E148" s="95"/>
      <c r="F148" s="461"/>
      <c r="G148" s="95"/>
      <c r="H148" s="95"/>
      <c r="I148" s="95"/>
      <c r="J148" s="461"/>
      <c r="K148" s="461"/>
      <c r="L148" s="461"/>
      <c r="M148" s="96"/>
      <c r="N148" s="95"/>
      <c r="O148" s="95"/>
      <c r="P148" s="95"/>
      <c r="Q148" s="95"/>
      <c r="R148" s="95"/>
      <c r="S148" s="95"/>
      <c r="T148" s="95"/>
      <c r="U148" s="95"/>
      <c r="V148" s="95"/>
      <c r="W148" s="95"/>
      <c r="X148" s="95"/>
      <c r="Y148" s="95"/>
      <c r="Z148" s="95"/>
      <c r="AA148" s="95"/>
      <c r="AB148" s="95"/>
      <c r="AC148" s="95"/>
      <c r="AD148" s="95"/>
      <c r="AE148" s="95"/>
      <c r="AF148" s="95"/>
      <c r="AG148" s="95"/>
      <c r="AH148" s="95"/>
    </row>
    <row r="149">
      <c r="A149" s="95"/>
      <c r="B149" s="95"/>
      <c r="C149" s="95"/>
      <c r="D149" s="95"/>
      <c r="E149" s="95"/>
      <c r="F149" s="461"/>
      <c r="G149" s="95"/>
      <c r="H149" s="95"/>
      <c r="I149" s="95"/>
      <c r="J149" s="461"/>
      <c r="K149" s="461"/>
      <c r="L149" s="461"/>
      <c r="M149" s="96"/>
      <c r="N149" s="95"/>
      <c r="O149" s="95"/>
      <c r="P149" s="95"/>
      <c r="Q149" s="95"/>
      <c r="R149" s="95"/>
      <c r="S149" s="95"/>
      <c r="T149" s="95"/>
      <c r="U149" s="95"/>
      <c r="V149" s="95"/>
      <c r="W149" s="95"/>
      <c r="X149" s="95"/>
      <c r="Y149" s="95"/>
      <c r="Z149" s="95"/>
      <c r="AA149" s="95"/>
      <c r="AB149" s="95"/>
      <c r="AC149" s="95"/>
      <c r="AD149" s="95"/>
      <c r="AE149" s="95"/>
      <c r="AF149" s="95"/>
      <c r="AG149" s="95"/>
      <c r="AH149" s="95"/>
    </row>
    <row r="150">
      <c r="A150" s="95"/>
      <c r="B150" s="95"/>
      <c r="C150" s="95"/>
      <c r="D150" s="95"/>
      <c r="E150" s="95"/>
      <c r="F150" s="461"/>
      <c r="G150" s="95"/>
      <c r="H150" s="95"/>
      <c r="I150" s="95"/>
      <c r="J150" s="461"/>
      <c r="K150" s="461"/>
      <c r="L150" s="461"/>
      <c r="M150" s="96"/>
      <c r="N150" s="95"/>
      <c r="O150" s="95"/>
      <c r="P150" s="95"/>
      <c r="Q150" s="95"/>
      <c r="R150" s="95"/>
      <c r="S150" s="95"/>
      <c r="T150" s="95"/>
      <c r="U150" s="95"/>
      <c r="V150" s="95"/>
      <c r="W150" s="95"/>
      <c r="X150" s="95"/>
      <c r="Y150" s="95"/>
      <c r="Z150" s="95"/>
      <c r="AA150" s="95"/>
      <c r="AB150" s="95"/>
      <c r="AC150" s="95"/>
      <c r="AD150" s="95"/>
      <c r="AE150" s="95"/>
      <c r="AF150" s="95"/>
      <c r="AG150" s="95"/>
      <c r="AH150" s="95"/>
    </row>
    <row r="151">
      <c r="A151" s="95"/>
      <c r="B151" s="95"/>
      <c r="C151" s="95"/>
      <c r="D151" s="95"/>
      <c r="E151" s="95"/>
      <c r="F151" s="461"/>
      <c r="G151" s="95"/>
      <c r="H151" s="95"/>
      <c r="I151" s="95"/>
      <c r="J151" s="461"/>
      <c r="K151" s="461"/>
      <c r="L151" s="461"/>
      <c r="M151" s="96"/>
      <c r="N151" s="95"/>
      <c r="O151" s="95"/>
      <c r="P151" s="95"/>
      <c r="Q151" s="95"/>
      <c r="R151" s="95"/>
      <c r="S151" s="95"/>
      <c r="T151" s="95"/>
      <c r="U151" s="95"/>
      <c r="V151" s="95"/>
      <c r="W151" s="95"/>
      <c r="X151" s="95"/>
      <c r="Y151" s="95"/>
      <c r="Z151" s="95"/>
      <c r="AA151" s="95"/>
      <c r="AB151" s="95"/>
      <c r="AC151" s="95"/>
      <c r="AD151" s="95"/>
      <c r="AE151" s="95"/>
      <c r="AF151" s="95"/>
      <c r="AG151" s="95"/>
      <c r="AH151" s="95"/>
    </row>
    <row r="152">
      <c r="A152" s="95"/>
      <c r="B152" s="95"/>
      <c r="C152" s="95"/>
      <c r="D152" s="95"/>
      <c r="E152" s="95"/>
      <c r="F152" s="461"/>
      <c r="G152" s="95"/>
      <c r="H152" s="95"/>
      <c r="I152" s="95"/>
      <c r="J152" s="461"/>
      <c r="K152" s="461"/>
      <c r="L152" s="461"/>
      <c r="M152" s="96"/>
      <c r="N152" s="95"/>
      <c r="O152" s="95"/>
      <c r="P152" s="95"/>
      <c r="Q152" s="95"/>
      <c r="R152" s="95"/>
      <c r="S152" s="95"/>
      <c r="T152" s="95"/>
      <c r="U152" s="95"/>
      <c r="V152" s="95"/>
      <c r="W152" s="95"/>
      <c r="X152" s="95"/>
      <c r="Y152" s="95"/>
      <c r="Z152" s="95"/>
      <c r="AA152" s="95"/>
      <c r="AB152" s="95"/>
      <c r="AC152" s="95"/>
      <c r="AD152" s="95"/>
      <c r="AE152" s="95"/>
      <c r="AF152" s="95"/>
      <c r="AG152" s="95"/>
      <c r="AH152" s="95"/>
    </row>
    <row r="153">
      <c r="A153" s="95"/>
      <c r="B153" s="95"/>
      <c r="C153" s="95"/>
      <c r="D153" s="95"/>
      <c r="E153" s="95"/>
      <c r="F153" s="461"/>
      <c r="G153" s="95"/>
      <c r="H153" s="95"/>
      <c r="I153" s="95"/>
      <c r="J153" s="461"/>
      <c r="K153" s="461"/>
      <c r="L153" s="461"/>
      <c r="M153" s="96"/>
      <c r="N153" s="95"/>
      <c r="O153" s="95"/>
      <c r="P153" s="95"/>
      <c r="Q153" s="95"/>
      <c r="R153" s="95"/>
      <c r="S153" s="95"/>
      <c r="T153" s="95"/>
      <c r="U153" s="95"/>
      <c r="V153" s="95"/>
      <c r="W153" s="95"/>
      <c r="X153" s="95"/>
      <c r="Y153" s="95"/>
      <c r="Z153" s="95"/>
      <c r="AA153" s="95"/>
      <c r="AB153" s="95"/>
      <c r="AC153" s="95"/>
      <c r="AD153" s="95"/>
      <c r="AE153" s="95"/>
      <c r="AF153" s="95"/>
      <c r="AG153" s="95"/>
      <c r="AH153" s="95"/>
    </row>
    <row r="154">
      <c r="A154" s="95"/>
      <c r="B154" s="95"/>
      <c r="C154" s="95"/>
      <c r="D154" s="95"/>
      <c r="E154" s="95"/>
      <c r="F154" s="461"/>
      <c r="G154" s="95"/>
      <c r="H154" s="95"/>
      <c r="I154" s="95"/>
      <c r="J154" s="461"/>
      <c r="K154" s="461"/>
      <c r="L154" s="461"/>
      <c r="M154" s="96"/>
      <c r="N154" s="95"/>
      <c r="O154" s="95"/>
      <c r="P154" s="95"/>
      <c r="Q154" s="95"/>
      <c r="R154" s="95"/>
      <c r="S154" s="95"/>
      <c r="T154" s="95"/>
      <c r="U154" s="95"/>
      <c r="V154" s="95"/>
      <c r="W154" s="95"/>
      <c r="X154" s="95"/>
      <c r="Y154" s="95"/>
      <c r="Z154" s="95"/>
      <c r="AA154" s="95"/>
      <c r="AB154" s="95"/>
      <c r="AC154" s="95"/>
      <c r="AD154" s="95"/>
      <c r="AE154" s="95"/>
      <c r="AF154" s="95"/>
      <c r="AG154" s="95"/>
      <c r="AH154" s="95"/>
    </row>
    <row r="155">
      <c r="F155" s="672"/>
      <c r="J155" s="672"/>
      <c r="K155" s="672"/>
      <c r="L155" s="672"/>
      <c r="M155" s="337"/>
      <c r="P155" s="95"/>
      <c r="Q155" s="95"/>
      <c r="R155" s="95"/>
      <c r="S155" s="95"/>
      <c r="T155" s="95"/>
      <c r="U155" s="95"/>
      <c r="V155" s="95"/>
      <c r="W155" s="95"/>
      <c r="X155" s="95"/>
      <c r="Y155" s="95"/>
      <c r="Z155" s="95"/>
      <c r="AA155" s="95"/>
      <c r="AB155" s="95"/>
      <c r="AC155" s="95"/>
      <c r="AD155" s="95"/>
      <c r="AE155" s="95"/>
      <c r="AF155" s="95"/>
      <c r="AG155" s="95"/>
      <c r="AH155" s="95"/>
    </row>
    <row r="156">
      <c r="F156" s="672"/>
      <c r="J156" s="672"/>
      <c r="K156" s="672"/>
      <c r="L156" s="672"/>
      <c r="M156" s="337"/>
      <c r="P156" s="95"/>
      <c r="Q156" s="95"/>
      <c r="R156" s="95"/>
      <c r="S156" s="95"/>
      <c r="T156" s="95"/>
      <c r="U156" s="95"/>
      <c r="V156" s="95"/>
      <c r="W156" s="95"/>
      <c r="X156" s="95"/>
      <c r="Y156" s="95"/>
      <c r="Z156" s="95"/>
      <c r="AA156" s="95"/>
      <c r="AB156" s="95"/>
      <c r="AC156" s="95"/>
      <c r="AD156" s="95"/>
      <c r="AE156" s="95"/>
      <c r="AF156" s="95"/>
      <c r="AG156" s="95"/>
      <c r="AH156" s="95"/>
    </row>
    <row r="157">
      <c r="F157" s="672"/>
      <c r="J157" s="672"/>
      <c r="K157" s="672"/>
      <c r="L157" s="672"/>
      <c r="M157" s="337"/>
      <c r="P157" s="95"/>
      <c r="Q157" s="95"/>
      <c r="R157" s="95"/>
      <c r="S157" s="95"/>
      <c r="T157" s="95"/>
      <c r="U157" s="95"/>
      <c r="V157" s="95"/>
      <c r="W157" s="95"/>
      <c r="X157" s="95"/>
      <c r="Y157" s="95"/>
      <c r="Z157" s="95"/>
      <c r="AA157" s="95"/>
      <c r="AB157" s="95"/>
      <c r="AC157" s="95"/>
      <c r="AD157" s="95"/>
      <c r="AE157" s="95"/>
      <c r="AF157" s="95"/>
      <c r="AG157" s="95"/>
      <c r="AH157" s="95"/>
    </row>
    <row r="158">
      <c r="F158" s="672"/>
      <c r="J158" s="672"/>
      <c r="K158" s="672"/>
      <c r="L158" s="672"/>
      <c r="M158" s="337"/>
      <c r="P158" s="95"/>
      <c r="Q158" s="95"/>
      <c r="R158" s="95"/>
      <c r="S158" s="95"/>
      <c r="T158" s="95"/>
      <c r="U158" s="95"/>
      <c r="V158" s="95"/>
      <c r="W158" s="95"/>
      <c r="X158" s="95"/>
      <c r="Y158" s="95"/>
      <c r="Z158" s="95"/>
      <c r="AA158" s="95"/>
      <c r="AB158" s="95"/>
      <c r="AC158" s="95"/>
      <c r="AD158" s="95"/>
      <c r="AE158" s="95"/>
      <c r="AF158" s="95"/>
      <c r="AG158" s="95"/>
      <c r="AH158" s="95"/>
    </row>
    <row r="159">
      <c r="F159" s="672"/>
      <c r="J159" s="672"/>
      <c r="K159" s="672"/>
      <c r="L159" s="672"/>
      <c r="M159" s="337"/>
      <c r="P159" s="95"/>
      <c r="Q159" s="95"/>
      <c r="R159" s="95"/>
      <c r="S159" s="95"/>
      <c r="T159" s="95"/>
      <c r="U159" s="95"/>
      <c r="V159" s="95"/>
      <c r="W159" s="95"/>
      <c r="X159" s="95"/>
      <c r="Y159" s="95"/>
      <c r="Z159" s="95"/>
      <c r="AA159" s="95"/>
      <c r="AB159" s="95"/>
      <c r="AC159" s="95"/>
      <c r="AD159" s="95"/>
      <c r="AE159" s="95"/>
      <c r="AF159" s="95"/>
      <c r="AG159" s="95"/>
      <c r="AH159" s="95"/>
    </row>
    <row r="160">
      <c r="F160" s="672"/>
      <c r="J160" s="672"/>
      <c r="K160" s="672"/>
      <c r="L160" s="672"/>
      <c r="M160" s="337"/>
      <c r="P160" s="95"/>
      <c r="Q160" s="95"/>
      <c r="R160" s="95"/>
      <c r="S160" s="95"/>
      <c r="T160" s="95"/>
      <c r="U160" s="95"/>
      <c r="V160" s="95"/>
      <c r="W160" s="95"/>
      <c r="X160" s="95"/>
      <c r="Y160" s="95"/>
      <c r="Z160" s="95"/>
      <c r="AA160" s="95"/>
      <c r="AB160" s="95"/>
      <c r="AC160" s="95"/>
      <c r="AD160" s="95"/>
      <c r="AE160" s="95"/>
      <c r="AF160" s="95"/>
      <c r="AG160" s="95"/>
      <c r="AH160" s="95"/>
    </row>
    <row r="161">
      <c r="F161" s="672"/>
      <c r="J161" s="672"/>
      <c r="K161" s="672"/>
      <c r="L161" s="672"/>
      <c r="M161" s="337"/>
      <c r="P161" s="95"/>
      <c r="Q161" s="95"/>
      <c r="R161" s="95"/>
      <c r="S161" s="95"/>
      <c r="T161" s="95"/>
      <c r="U161" s="95"/>
      <c r="V161" s="95"/>
      <c r="W161" s="95"/>
      <c r="X161" s="95"/>
      <c r="Y161" s="95"/>
      <c r="Z161" s="95"/>
      <c r="AA161" s="95"/>
      <c r="AB161" s="95"/>
      <c r="AC161" s="95"/>
      <c r="AD161" s="95"/>
      <c r="AE161" s="95"/>
      <c r="AF161" s="95"/>
      <c r="AG161" s="95"/>
      <c r="AH161" s="95"/>
    </row>
    <row r="162">
      <c r="F162" s="672"/>
      <c r="J162" s="672"/>
      <c r="K162" s="672"/>
      <c r="L162" s="672"/>
      <c r="M162" s="337"/>
      <c r="P162" s="95"/>
      <c r="Q162" s="95"/>
      <c r="R162" s="95"/>
      <c r="S162" s="95"/>
      <c r="T162" s="95"/>
      <c r="U162" s="95"/>
      <c r="V162" s="95"/>
      <c r="W162" s="95"/>
      <c r="X162" s="95"/>
      <c r="Y162" s="95"/>
      <c r="Z162" s="95"/>
      <c r="AA162" s="95"/>
      <c r="AB162" s="95"/>
      <c r="AC162" s="95"/>
      <c r="AD162" s="95"/>
      <c r="AE162" s="95"/>
      <c r="AF162" s="95"/>
      <c r="AG162" s="95"/>
      <c r="AH162" s="95"/>
    </row>
    <row r="163">
      <c r="F163" s="672"/>
      <c r="J163" s="672"/>
      <c r="K163" s="672"/>
      <c r="L163" s="672"/>
      <c r="M163" s="337"/>
      <c r="P163" s="95"/>
      <c r="Q163" s="95"/>
      <c r="R163" s="95"/>
      <c r="S163" s="95"/>
      <c r="T163" s="95"/>
      <c r="U163" s="95"/>
      <c r="V163" s="95"/>
      <c r="W163" s="95"/>
      <c r="X163" s="95"/>
      <c r="Y163" s="95"/>
      <c r="Z163" s="95"/>
      <c r="AA163" s="95"/>
      <c r="AB163" s="95"/>
      <c r="AC163" s="95"/>
      <c r="AD163" s="95"/>
      <c r="AE163" s="95"/>
      <c r="AF163" s="95"/>
      <c r="AG163" s="95"/>
      <c r="AH163" s="95"/>
    </row>
    <row r="164">
      <c r="F164" s="672"/>
      <c r="J164" s="672"/>
      <c r="K164" s="672"/>
      <c r="L164" s="672"/>
      <c r="M164" s="337"/>
      <c r="P164" s="95"/>
      <c r="Q164" s="95"/>
      <c r="R164" s="95"/>
      <c r="S164" s="95"/>
      <c r="T164" s="95"/>
      <c r="U164" s="95"/>
      <c r="V164" s="95"/>
      <c r="W164" s="95"/>
      <c r="X164" s="95"/>
      <c r="Y164" s="95"/>
      <c r="Z164" s="95"/>
      <c r="AA164" s="95"/>
      <c r="AB164" s="95"/>
      <c r="AC164" s="95"/>
      <c r="AD164" s="95"/>
      <c r="AE164" s="95"/>
      <c r="AF164" s="95"/>
      <c r="AG164" s="95"/>
      <c r="AH164" s="95"/>
    </row>
    <row r="165">
      <c r="F165" s="672"/>
      <c r="J165" s="672"/>
      <c r="K165" s="672"/>
      <c r="L165" s="672"/>
      <c r="M165" s="337"/>
      <c r="P165" s="95"/>
      <c r="Q165" s="95"/>
      <c r="R165" s="95"/>
      <c r="S165" s="95"/>
      <c r="T165" s="95"/>
      <c r="U165" s="95"/>
      <c r="V165" s="95"/>
      <c r="W165" s="95"/>
      <c r="X165" s="95"/>
      <c r="Y165" s="95"/>
      <c r="Z165" s="95"/>
      <c r="AA165" s="95"/>
      <c r="AB165" s="95"/>
      <c r="AC165" s="95"/>
      <c r="AD165" s="95"/>
      <c r="AE165" s="95"/>
      <c r="AF165" s="95"/>
      <c r="AG165" s="95"/>
      <c r="AH165" s="95"/>
    </row>
    <row r="166">
      <c r="F166" s="672"/>
      <c r="J166" s="672"/>
      <c r="K166" s="672"/>
      <c r="L166" s="672"/>
      <c r="M166" s="337"/>
      <c r="P166" s="95"/>
      <c r="Q166" s="95"/>
      <c r="R166" s="95"/>
      <c r="S166" s="95"/>
      <c r="T166" s="95"/>
      <c r="U166" s="95"/>
      <c r="V166" s="95"/>
      <c r="W166" s="95"/>
      <c r="X166" s="95"/>
      <c r="Y166" s="95"/>
      <c r="Z166" s="95"/>
      <c r="AA166" s="95"/>
      <c r="AB166" s="95"/>
      <c r="AC166" s="95"/>
      <c r="AD166" s="95"/>
      <c r="AE166" s="95"/>
      <c r="AF166" s="95"/>
      <c r="AG166" s="95"/>
      <c r="AH166" s="95"/>
    </row>
    <row r="167">
      <c r="F167" s="672"/>
      <c r="J167" s="672"/>
      <c r="K167" s="672"/>
      <c r="L167" s="672"/>
      <c r="M167" s="337"/>
      <c r="P167" s="95"/>
      <c r="Q167" s="95"/>
      <c r="R167" s="95"/>
      <c r="S167" s="95"/>
      <c r="T167" s="95"/>
      <c r="U167" s="95"/>
      <c r="V167" s="95"/>
      <c r="W167" s="95"/>
      <c r="X167" s="95"/>
      <c r="Y167" s="95"/>
      <c r="Z167" s="95"/>
      <c r="AA167" s="95"/>
      <c r="AB167" s="95"/>
      <c r="AC167" s="95"/>
      <c r="AD167" s="95"/>
      <c r="AE167" s="95"/>
      <c r="AF167" s="95"/>
      <c r="AG167" s="95"/>
      <c r="AH167" s="95"/>
    </row>
    <row r="168">
      <c r="F168" s="672"/>
      <c r="J168" s="672"/>
      <c r="K168" s="672"/>
      <c r="L168" s="672"/>
      <c r="M168" s="337"/>
      <c r="V168" s="95"/>
      <c r="W168" s="95"/>
      <c r="X168" s="95"/>
      <c r="Y168" s="95"/>
      <c r="Z168" s="95"/>
      <c r="AA168" s="95"/>
      <c r="AB168" s="95"/>
      <c r="AC168" s="95"/>
      <c r="AD168" s="95"/>
      <c r="AE168" s="95"/>
      <c r="AF168" s="95"/>
      <c r="AG168" s="95"/>
      <c r="AH168" s="95"/>
    </row>
    <row r="169">
      <c r="F169" s="672"/>
      <c r="J169" s="672"/>
      <c r="K169" s="672"/>
      <c r="L169" s="672"/>
      <c r="M169" s="337"/>
      <c r="V169" s="95"/>
      <c r="W169" s="95"/>
      <c r="X169" s="95"/>
      <c r="Y169" s="95"/>
      <c r="Z169" s="95"/>
      <c r="AA169" s="95"/>
      <c r="AB169" s="95"/>
      <c r="AC169" s="95"/>
      <c r="AD169" s="95"/>
      <c r="AE169" s="95"/>
      <c r="AF169" s="95"/>
      <c r="AG169" s="95"/>
      <c r="AH169" s="95"/>
    </row>
    <row r="170">
      <c r="F170" s="672"/>
      <c r="J170" s="672"/>
      <c r="K170" s="672"/>
      <c r="L170" s="672"/>
      <c r="M170" s="337"/>
      <c r="V170" s="95"/>
      <c r="W170" s="95"/>
      <c r="X170" s="95"/>
      <c r="Y170" s="95"/>
      <c r="Z170" s="95"/>
      <c r="AA170" s="95"/>
      <c r="AB170" s="95"/>
      <c r="AC170" s="95"/>
      <c r="AD170" s="95"/>
      <c r="AE170" s="95"/>
      <c r="AF170" s="95"/>
      <c r="AG170" s="95"/>
      <c r="AH170" s="95"/>
    </row>
    <row r="171">
      <c r="F171" s="672"/>
      <c r="J171" s="672"/>
      <c r="K171" s="672"/>
      <c r="L171" s="672"/>
      <c r="M171" s="337"/>
      <c r="V171" s="95"/>
      <c r="W171" s="95"/>
      <c r="X171" s="95"/>
      <c r="Y171" s="95"/>
      <c r="Z171" s="95"/>
      <c r="AA171" s="95"/>
      <c r="AB171" s="95"/>
      <c r="AC171" s="95"/>
      <c r="AD171" s="95"/>
      <c r="AE171" s="95"/>
      <c r="AF171" s="95"/>
      <c r="AG171" s="95"/>
      <c r="AH171" s="95"/>
    </row>
    <row r="172">
      <c r="F172" s="672"/>
      <c r="J172" s="672"/>
      <c r="K172" s="672"/>
      <c r="L172" s="672"/>
      <c r="M172" s="337"/>
      <c r="V172" s="95"/>
      <c r="W172" s="95"/>
      <c r="X172" s="95"/>
      <c r="Y172" s="95"/>
      <c r="Z172" s="95"/>
      <c r="AA172" s="95"/>
      <c r="AB172" s="95"/>
      <c r="AC172" s="95"/>
      <c r="AD172" s="95"/>
      <c r="AE172" s="95"/>
      <c r="AF172" s="95"/>
      <c r="AG172" s="95"/>
      <c r="AH172" s="95"/>
    </row>
    <row r="173">
      <c r="F173" s="672"/>
      <c r="J173" s="672"/>
      <c r="K173" s="672"/>
      <c r="L173" s="672"/>
      <c r="M173" s="337"/>
      <c r="V173" s="95"/>
      <c r="W173" s="95"/>
      <c r="X173" s="95"/>
      <c r="Y173" s="95"/>
      <c r="Z173" s="95"/>
      <c r="AA173" s="95"/>
      <c r="AB173" s="95"/>
      <c r="AC173" s="95"/>
      <c r="AD173" s="95"/>
      <c r="AE173" s="95"/>
      <c r="AF173" s="95"/>
      <c r="AG173" s="95"/>
      <c r="AH173" s="95"/>
    </row>
    <row r="174">
      <c r="F174" s="672"/>
      <c r="J174" s="672"/>
      <c r="K174" s="672"/>
      <c r="L174" s="672"/>
      <c r="M174" s="337"/>
      <c r="V174" s="95"/>
      <c r="W174" s="95"/>
      <c r="X174" s="95"/>
      <c r="Y174" s="95"/>
      <c r="Z174" s="95"/>
      <c r="AA174" s="95"/>
      <c r="AB174" s="95"/>
      <c r="AC174" s="95"/>
      <c r="AD174" s="95"/>
      <c r="AE174" s="95"/>
      <c r="AF174" s="95"/>
      <c r="AG174" s="95"/>
      <c r="AH174" s="95"/>
    </row>
    <row r="175">
      <c r="F175" s="672"/>
      <c r="J175" s="672"/>
      <c r="K175" s="672"/>
      <c r="L175" s="672"/>
      <c r="M175" s="337"/>
      <c r="V175" s="95"/>
      <c r="W175" s="95"/>
      <c r="X175" s="95"/>
      <c r="Y175" s="95"/>
      <c r="Z175" s="95"/>
      <c r="AA175" s="95"/>
      <c r="AB175" s="95"/>
      <c r="AC175" s="95"/>
      <c r="AD175" s="95"/>
      <c r="AE175" s="95"/>
      <c r="AF175" s="95"/>
      <c r="AG175" s="95"/>
      <c r="AH175" s="95"/>
    </row>
    <row r="176">
      <c r="F176" s="672"/>
      <c r="J176" s="672"/>
      <c r="K176" s="672"/>
      <c r="L176" s="672"/>
      <c r="M176" s="337"/>
      <c r="V176" s="95"/>
      <c r="W176" s="95"/>
      <c r="X176" s="95"/>
      <c r="Y176" s="95"/>
      <c r="Z176" s="95"/>
      <c r="AA176" s="95"/>
      <c r="AB176" s="95"/>
      <c r="AC176" s="95"/>
      <c r="AD176" s="95"/>
      <c r="AE176" s="95"/>
      <c r="AF176" s="95"/>
      <c r="AG176" s="95"/>
      <c r="AH176" s="95"/>
    </row>
    <row r="177">
      <c r="F177" s="672"/>
      <c r="J177" s="672"/>
      <c r="K177" s="672"/>
      <c r="L177" s="672"/>
      <c r="M177" s="337"/>
      <c r="V177" s="95"/>
      <c r="W177" s="95"/>
      <c r="X177" s="95"/>
      <c r="Y177" s="95"/>
      <c r="Z177" s="95"/>
      <c r="AA177" s="95"/>
      <c r="AB177" s="95"/>
      <c r="AC177" s="95"/>
      <c r="AD177" s="95"/>
      <c r="AE177" s="95"/>
      <c r="AF177" s="95"/>
      <c r="AG177" s="95"/>
      <c r="AH177" s="95"/>
    </row>
    <row r="178">
      <c r="F178" s="672"/>
      <c r="J178" s="672"/>
      <c r="K178" s="672"/>
      <c r="L178" s="672"/>
      <c r="M178" s="337"/>
      <c r="V178" s="95"/>
      <c r="W178" s="95"/>
      <c r="X178" s="95"/>
      <c r="Y178" s="95"/>
      <c r="Z178" s="95"/>
      <c r="AA178" s="95"/>
      <c r="AB178" s="95"/>
      <c r="AC178" s="95"/>
      <c r="AD178" s="95"/>
      <c r="AE178" s="95"/>
      <c r="AF178" s="95"/>
      <c r="AG178" s="95"/>
      <c r="AH178" s="95"/>
    </row>
    <row r="179">
      <c r="F179" s="672"/>
      <c r="J179" s="672"/>
      <c r="K179" s="672"/>
      <c r="L179" s="672"/>
      <c r="M179" s="337"/>
      <c r="V179" s="95"/>
      <c r="W179" s="95"/>
      <c r="X179" s="95"/>
      <c r="Y179" s="95"/>
      <c r="Z179" s="95"/>
      <c r="AA179" s="95"/>
      <c r="AB179" s="95"/>
      <c r="AC179" s="95"/>
      <c r="AD179" s="95"/>
      <c r="AE179" s="95"/>
      <c r="AF179" s="95"/>
      <c r="AG179" s="95"/>
      <c r="AH179" s="95"/>
    </row>
    <row r="180">
      <c r="F180" s="672"/>
      <c r="J180" s="672"/>
      <c r="K180" s="672"/>
      <c r="L180" s="672"/>
      <c r="M180" s="337"/>
      <c r="V180" s="95"/>
      <c r="W180" s="95"/>
      <c r="X180" s="95"/>
      <c r="Y180" s="95"/>
      <c r="Z180" s="95"/>
      <c r="AA180" s="95"/>
      <c r="AB180" s="95"/>
      <c r="AC180" s="95"/>
      <c r="AD180" s="95"/>
      <c r="AE180" s="95"/>
      <c r="AF180" s="95"/>
      <c r="AG180" s="95"/>
      <c r="AH180" s="95"/>
    </row>
    <row r="181">
      <c r="F181" s="672"/>
      <c r="J181" s="672"/>
      <c r="K181" s="672"/>
      <c r="L181" s="672"/>
      <c r="M181" s="337"/>
      <c r="V181" s="95"/>
      <c r="W181" s="95"/>
      <c r="X181" s="95"/>
      <c r="Y181" s="95"/>
      <c r="Z181" s="95"/>
      <c r="AA181" s="95"/>
      <c r="AB181" s="95"/>
      <c r="AC181" s="95"/>
      <c r="AD181" s="95"/>
      <c r="AE181" s="95"/>
      <c r="AF181" s="95"/>
      <c r="AG181" s="95"/>
      <c r="AH181" s="95"/>
    </row>
    <row r="182">
      <c r="F182" s="672"/>
      <c r="J182" s="672"/>
      <c r="K182" s="672"/>
      <c r="L182" s="672"/>
      <c r="M182" s="337"/>
      <c r="V182" s="95"/>
      <c r="W182" s="95"/>
      <c r="X182" s="95"/>
      <c r="Y182" s="95"/>
      <c r="Z182" s="95"/>
      <c r="AA182" s="95"/>
      <c r="AB182" s="95"/>
      <c r="AC182" s="95"/>
      <c r="AD182" s="95"/>
      <c r="AE182" s="95"/>
      <c r="AF182" s="95"/>
      <c r="AG182" s="95"/>
      <c r="AH182" s="95"/>
    </row>
    <row r="183">
      <c r="F183" s="672"/>
      <c r="J183" s="672"/>
      <c r="K183" s="672"/>
      <c r="L183" s="672"/>
      <c r="M183" s="337"/>
      <c r="V183" s="95"/>
      <c r="W183" s="95"/>
      <c r="X183" s="95"/>
      <c r="Y183" s="95"/>
      <c r="Z183" s="95"/>
      <c r="AA183" s="95"/>
      <c r="AB183" s="95"/>
      <c r="AC183" s="95"/>
      <c r="AD183" s="95"/>
      <c r="AE183" s="95"/>
      <c r="AF183" s="95"/>
      <c r="AG183" s="95"/>
      <c r="AH183" s="95"/>
    </row>
    <row r="184">
      <c r="F184" s="672"/>
      <c r="J184" s="672"/>
      <c r="K184" s="672"/>
      <c r="L184" s="672"/>
      <c r="M184" s="337"/>
      <c r="V184" s="95"/>
      <c r="W184" s="95"/>
      <c r="X184" s="95"/>
      <c r="Y184" s="95"/>
      <c r="Z184" s="95"/>
      <c r="AA184" s="95"/>
      <c r="AB184" s="95"/>
      <c r="AC184" s="95"/>
      <c r="AD184" s="95"/>
      <c r="AE184" s="95"/>
      <c r="AF184" s="95"/>
      <c r="AG184" s="95"/>
      <c r="AH184" s="95"/>
    </row>
    <row r="185">
      <c r="F185" s="672"/>
      <c r="J185" s="672"/>
      <c r="K185" s="672"/>
      <c r="L185" s="672"/>
      <c r="M185" s="337"/>
      <c r="V185" s="95"/>
      <c r="W185" s="95"/>
      <c r="X185" s="95"/>
      <c r="Y185" s="95"/>
      <c r="Z185" s="95"/>
      <c r="AA185" s="95"/>
      <c r="AB185" s="95"/>
      <c r="AC185" s="95"/>
      <c r="AD185" s="95"/>
      <c r="AE185" s="95"/>
      <c r="AF185" s="95"/>
      <c r="AG185" s="95"/>
      <c r="AH185" s="95"/>
    </row>
    <row r="186">
      <c r="F186" s="672"/>
      <c r="J186" s="672"/>
      <c r="K186" s="672"/>
      <c r="L186" s="672"/>
      <c r="M186" s="337"/>
      <c r="V186" s="95"/>
      <c r="W186" s="95"/>
      <c r="X186" s="95"/>
      <c r="Y186" s="95"/>
      <c r="Z186" s="95"/>
      <c r="AA186" s="95"/>
      <c r="AB186" s="95"/>
      <c r="AC186" s="95"/>
      <c r="AD186" s="95"/>
      <c r="AE186" s="95"/>
      <c r="AF186" s="95"/>
      <c r="AG186" s="95"/>
      <c r="AH186" s="95"/>
    </row>
    <row r="187">
      <c r="F187" s="672"/>
      <c r="J187" s="672"/>
      <c r="K187" s="672"/>
      <c r="L187" s="672"/>
      <c r="M187" s="337"/>
      <c r="V187" s="95"/>
      <c r="W187" s="95"/>
      <c r="X187" s="95"/>
      <c r="Y187" s="95"/>
      <c r="Z187" s="95"/>
      <c r="AA187" s="95"/>
      <c r="AB187" s="95"/>
      <c r="AC187" s="95"/>
      <c r="AD187" s="95"/>
      <c r="AE187" s="95"/>
      <c r="AF187" s="95"/>
      <c r="AG187" s="95"/>
      <c r="AH187" s="95"/>
    </row>
    <row r="188">
      <c r="F188" s="672"/>
      <c r="J188" s="672"/>
      <c r="K188" s="672"/>
      <c r="L188" s="672"/>
      <c r="M188" s="337"/>
      <c r="V188" s="95"/>
      <c r="W188" s="95"/>
      <c r="X188" s="95"/>
      <c r="Y188" s="95"/>
      <c r="Z188" s="95"/>
      <c r="AA188" s="95"/>
      <c r="AB188" s="95"/>
      <c r="AC188" s="95"/>
      <c r="AD188" s="95"/>
      <c r="AE188" s="95"/>
      <c r="AF188" s="95"/>
      <c r="AG188" s="95"/>
      <c r="AH188" s="95"/>
    </row>
    <row r="189">
      <c r="F189" s="672"/>
      <c r="J189" s="672"/>
      <c r="K189" s="672"/>
      <c r="L189" s="672"/>
      <c r="M189" s="337"/>
      <c r="V189" s="95"/>
      <c r="W189" s="95"/>
      <c r="X189" s="95"/>
      <c r="Y189" s="95"/>
      <c r="Z189" s="95"/>
      <c r="AA189" s="95"/>
      <c r="AB189" s="95"/>
      <c r="AC189" s="95"/>
      <c r="AD189" s="95"/>
      <c r="AE189" s="95"/>
      <c r="AF189" s="95"/>
      <c r="AG189" s="95"/>
      <c r="AH189" s="95"/>
    </row>
    <row r="190">
      <c r="F190" s="672"/>
      <c r="J190" s="672"/>
      <c r="K190" s="672"/>
      <c r="L190" s="672"/>
      <c r="M190" s="337"/>
      <c r="V190" s="95"/>
      <c r="W190" s="95"/>
      <c r="X190" s="95"/>
      <c r="Y190" s="95"/>
      <c r="Z190" s="95"/>
      <c r="AA190" s="95"/>
      <c r="AB190" s="95"/>
      <c r="AC190" s="95"/>
      <c r="AD190" s="95"/>
      <c r="AE190" s="95"/>
      <c r="AF190" s="95"/>
      <c r="AG190" s="95"/>
      <c r="AH190" s="95"/>
    </row>
    <row r="191">
      <c r="F191" s="672"/>
      <c r="J191" s="672"/>
      <c r="K191" s="672"/>
      <c r="L191" s="672"/>
      <c r="M191" s="337"/>
      <c r="V191" s="95"/>
      <c r="W191" s="95"/>
      <c r="X191" s="95"/>
      <c r="Y191" s="95"/>
      <c r="Z191" s="95"/>
      <c r="AA191" s="95"/>
      <c r="AB191" s="95"/>
      <c r="AC191" s="95"/>
      <c r="AD191" s="95"/>
      <c r="AE191" s="95"/>
      <c r="AF191" s="95"/>
      <c r="AG191" s="95"/>
      <c r="AH191" s="95"/>
    </row>
    <row r="192">
      <c r="F192" s="672"/>
      <c r="J192" s="672"/>
      <c r="K192" s="672"/>
      <c r="L192" s="672"/>
      <c r="M192" s="337"/>
      <c r="V192" s="95"/>
      <c r="W192" s="95"/>
      <c r="X192" s="95"/>
      <c r="Y192" s="95"/>
      <c r="Z192" s="95"/>
      <c r="AA192" s="95"/>
      <c r="AB192" s="95"/>
      <c r="AC192" s="95"/>
      <c r="AD192" s="95"/>
      <c r="AE192" s="95"/>
      <c r="AF192" s="95"/>
      <c r="AG192" s="95"/>
      <c r="AH192" s="95"/>
    </row>
    <row r="193">
      <c r="F193" s="672"/>
      <c r="J193" s="672"/>
      <c r="K193" s="672"/>
      <c r="L193" s="672"/>
      <c r="M193" s="337"/>
      <c r="V193" s="95"/>
      <c r="W193" s="95"/>
      <c r="X193" s="95"/>
      <c r="Y193" s="95"/>
      <c r="Z193" s="95"/>
      <c r="AA193" s="95"/>
      <c r="AB193" s="95"/>
      <c r="AC193" s="95"/>
      <c r="AD193" s="95"/>
      <c r="AE193" s="95"/>
      <c r="AF193" s="95"/>
      <c r="AG193" s="95"/>
      <c r="AH193" s="95"/>
    </row>
    <row r="194">
      <c r="F194" s="672"/>
      <c r="J194" s="672"/>
      <c r="K194" s="672"/>
      <c r="L194" s="672"/>
      <c r="M194" s="337"/>
      <c r="V194" s="95"/>
      <c r="W194" s="95"/>
      <c r="X194" s="95"/>
      <c r="Y194" s="95"/>
      <c r="Z194" s="95"/>
      <c r="AA194" s="95"/>
      <c r="AB194" s="95"/>
      <c r="AC194" s="95"/>
      <c r="AD194" s="95"/>
      <c r="AE194" s="95"/>
      <c r="AF194" s="95"/>
      <c r="AG194" s="95"/>
      <c r="AH194" s="95"/>
    </row>
    <row r="195">
      <c r="F195" s="672"/>
      <c r="J195" s="672"/>
      <c r="K195" s="672"/>
      <c r="L195" s="672"/>
      <c r="M195" s="337"/>
      <c r="V195" s="95"/>
      <c r="W195" s="95"/>
      <c r="X195" s="95"/>
      <c r="Y195" s="95"/>
      <c r="Z195" s="95"/>
      <c r="AA195" s="95"/>
      <c r="AB195" s="95"/>
      <c r="AC195" s="95"/>
      <c r="AD195" s="95"/>
      <c r="AE195" s="95"/>
      <c r="AF195" s="95"/>
      <c r="AG195" s="95"/>
      <c r="AH195" s="95"/>
    </row>
    <row r="196">
      <c r="F196" s="672"/>
      <c r="J196" s="672"/>
      <c r="K196" s="672"/>
      <c r="L196" s="672"/>
      <c r="M196" s="337"/>
      <c r="V196" s="95"/>
      <c r="W196" s="95"/>
      <c r="X196" s="95"/>
      <c r="Y196" s="95"/>
      <c r="Z196" s="95"/>
      <c r="AA196" s="95"/>
      <c r="AB196" s="95"/>
      <c r="AC196" s="95"/>
      <c r="AD196" s="95"/>
      <c r="AE196" s="95"/>
      <c r="AF196" s="95"/>
      <c r="AG196" s="95"/>
      <c r="AH196" s="95"/>
    </row>
    <row r="197">
      <c r="F197" s="672"/>
      <c r="J197" s="672"/>
      <c r="K197" s="672"/>
      <c r="L197" s="672"/>
      <c r="M197" s="337"/>
      <c r="V197" s="95"/>
      <c r="W197" s="95"/>
      <c r="X197" s="95"/>
      <c r="Y197" s="95"/>
      <c r="Z197" s="95"/>
      <c r="AA197" s="95"/>
      <c r="AB197" s="95"/>
      <c r="AC197" s="95"/>
      <c r="AD197" s="95"/>
      <c r="AE197" s="95"/>
      <c r="AF197" s="95"/>
      <c r="AG197" s="95"/>
      <c r="AH197" s="95"/>
    </row>
    <row r="198">
      <c r="F198" s="672"/>
      <c r="J198" s="672"/>
      <c r="K198" s="672"/>
      <c r="L198" s="672"/>
      <c r="M198" s="337"/>
      <c r="V198" s="95"/>
      <c r="W198" s="95"/>
      <c r="X198" s="95"/>
      <c r="Y198" s="95"/>
      <c r="Z198" s="95"/>
      <c r="AA198" s="95"/>
      <c r="AB198" s="95"/>
      <c r="AC198" s="95"/>
      <c r="AD198" s="95"/>
      <c r="AE198" s="95"/>
      <c r="AF198" s="95"/>
      <c r="AG198" s="95"/>
      <c r="AH198" s="95"/>
    </row>
    <row r="199">
      <c r="F199" s="672"/>
      <c r="J199" s="672"/>
      <c r="K199" s="672"/>
      <c r="L199" s="672"/>
      <c r="M199" s="337"/>
      <c r="V199" s="95"/>
      <c r="W199" s="95"/>
      <c r="X199" s="95"/>
      <c r="Y199" s="95"/>
      <c r="Z199" s="95"/>
      <c r="AA199" s="95"/>
      <c r="AB199" s="95"/>
      <c r="AC199" s="95"/>
      <c r="AD199" s="95"/>
      <c r="AE199" s="95"/>
      <c r="AF199" s="95"/>
      <c r="AG199" s="95"/>
      <c r="AH199" s="95"/>
    </row>
    <row r="200">
      <c r="F200" s="672"/>
      <c r="J200" s="672"/>
      <c r="K200" s="672"/>
      <c r="L200" s="672"/>
      <c r="M200" s="337"/>
      <c r="V200" s="95"/>
      <c r="W200" s="95"/>
      <c r="X200" s="95"/>
      <c r="Y200" s="95"/>
      <c r="Z200" s="95"/>
      <c r="AA200" s="95"/>
      <c r="AB200" s="95"/>
      <c r="AC200" s="95"/>
      <c r="AD200" s="95"/>
      <c r="AE200" s="95"/>
      <c r="AF200" s="95"/>
      <c r="AG200" s="95"/>
      <c r="AH200" s="95"/>
    </row>
    <row r="201">
      <c r="F201" s="672"/>
      <c r="J201" s="672"/>
      <c r="K201" s="672"/>
      <c r="L201" s="672"/>
      <c r="M201" s="337"/>
      <c r="V201" s="95"/>
      <c r="W201" s="95"/>
      <c r="X201" s="95"/>
      <c r="Y201" s="95"/>
      <c r="Z201" s="95"/>
      <c r="AA201" s="95"/>
      <c r="AB201" s="95"/>
      <c r="AC201" s="95"/>
      <c r="AD201" s="95"/>
      <c r="AE201" s="95"/>
      <c r="AF201" s="95"/>
      <c r="AG201" s="95"/>
      <c r="AH201" s="95"/>
    </row>
    <row r="202">
      <c r="F202" s="672"/>
      <c r="J202" s="672"/>
      <c r="K202" s="672"/>
      <c r="L202" s="672"/>
      <c r="M202" s="337"/>
      <c r="V202" s="95"/>
      <c r="W202" s="95"/>
      <c r="X202" s="95"/>
      <c r="Y202" s="95"/>
      <c r="Z202" s="95"/>
      <c r="AA202" s="95"/>
      <c r="AB202" s="95"/>
      <c r="AC202" s="95"/>
      <c r="AD202" s="95"/>
      <c r="AE202" s="95"/>
      <c r="AF202" s="95"/>
      <c r="AG202" s="95"/>
      <c r="AH202" s="95"/>
    </row>
    <row r="203">
      <c r="F203" s="672"/>
      <c r="J203" s="672"/>
      <c r="K203" s="672"/>
      <c r="L203" s="672"/>
      <c r="M203" s="337"/>
      <c r="V203" s="95"/>
      <c r="W203" s="95"/>
      <c r="X203" s="95"/>
      <c r="Y203" s="95"/>
      <c r="Z203" s="95"/>
      <c r="AA203" s="95"/>
      <c r="AB203" s="95"/>
      <c r="AC203" s="95"/>
      <c r="AD203" s="95"/>
      <c r="AE203" s="95"/>
      <c r="AF203" s="95"/>
      <c r="AG203" s="95"/>
      <c r="AH203" s="95"/>
    </row>
    <row r="204">
      <c r="F204" s="672"/>
      <c r="J204" s="672"/>
      <c r="K204" s="672"/>
      <c r="L204" s="672"/>
      <c r="M204" s="337"/>
      <c r="V204" s="95"/>
      <c r="W204" s="95"/>
      <c r="X204" s="95"/>
      <c r="Y204" s="95"/>
      <c r="Z204" s="95"/>
      <c r="AA204" s="95"/>
      <c r="AB204" s="95"/>
      <c r="AC204" s="95"/>
      <c r="AD204" s="95"/>
      <c r="AE204" s="95"/>
      <c r="AF204" s="95"/>
      <c r="AG204" s="95"/>
      <c r="AH204" s="95"/>
    </row>
    <row r="205">
      <c r="F205" s="672"/>
      <c r="J205" s="672"/>
      <c r="K205" s="672"/>
      <c r="L205" s="672"/>
      <c r="M205" s="337"/>
      <c r="V205" s="95"/>
      <c r="W205" s="95"/>
      <c r="X205" s="95"/>
      <c r="Y205" s="95"/>
      <c r="Z205" s="95"/>
      <c r="AA205" s="95"/>
      <c r="AB205" s="95"/>
      <c r="AC205" s="95"/>
      <c r="AD205" s="95"/>
      <c r="AE205" s="95"/>
      <c r="AF205" s="95"/>
      <c r="AG205" s="95"/>
      <c r="AH205" s="95"/>
    </row>
    <row r="206">
      <c r="F206" s="672"/>
      <c r="J206" s="672"/>
      <c r="K206" s="672"/>
      <c r="L206" s="672"/>
      <c r="M206" s="337"/>
      <c r="V206" s="95"/>
      <c r="W206" s="95"/>
      <c r="X206" s="95"/>
      <c r="Y206" s="95"/>
      <c r="Z206" s="95"/>
      <c r="AA206" s="95"/>
      <c r="AB206" s="95"/>
      <c r="AC206" s="95"/>
      <c r="AD206" s="95"/>
      <c r="AE206" s="95"/>
      <c r="AF206" s="95"/>
      <c r="AG206" s="95"/>
      <c r="AH206" s="95"/>
    </row>
    <row r="207">
      <c r="F207" s="672"/>
      <c r="J207" s="672"/>
      <c r="K207" s="672"/>
      <c r="L207" s="672"/>
      <c r="M207" s="337"/>
      <c r="V207" s="95"/>
      <c r="W207" s="95"/>
      <c r="X207" s="95"/>
      <c r="Y207" s="95"/>
      <c r="Z207" s="95"/>
      <c r="AA207" s="95"/>
      <c r="AB207" s="95"/>
      <c r="AC207" s="95"/>
      <c r="AD207" s="95"/>
      <c r="AE207" s="95"/>
      <c r="AF207" s="95"/>
      <c r="AG207" s="95"/>
      <c r="AH207" s="95"/>
    </row>
    <row r="208">
      <c r="F208" s="672"/>
      <c r="J208" s="672"/>
      <c r="K208" s="672"/>
      <c r="L208" s="672"/>
      <c r="M208" s="337"/>
      <c r="V208" s="95"/>
      <c r="W208" s="95"/>
      <c r="X208" s="95"/>
      <c r="Y208" s="95"/>
      <c r="Z208" s="95"/>
      <c r="AA208" s="95"/>
      <c r="AB208" s="95"/>
      <c r="AC208" s="95"/>
      <c r="AD208" s="95"/>
      <c r="AE208" s="95"/>
      <c r="AF208" s="95"/>
      <c r="AG208" s="95"/>
      <c r="AH208" s="95"/>
    </row>
    <row r="209">
      <c r="F209" s="672"/>
      <c r="J209" s="672"/>
      <c r="K209" s="672"/>
      <c r="L209" s="672"/>
      <c r="M209" s="337"/>
      <c r="V209" s="95"/>
      <c r="W209" s="95"/>
      <c r="X209" s="95"/>
      <c r="Y209" s="95"/>
      <c r="Z209" s="95"/>
      <c r="AA209" s="95"/>
      <c r="AB209" s="95"/>
      <c r="AC209" s="95"/>
      <c r="AD209" s="95"/>
      <c r="AE209" s="95"/>
      <c r="AF209" s="95"/>
      <c r="AG209" s="95"/>
      <c r="AH209" s="95"/>
    </row>
    <row r="210">
      <c r="F210" s="672"/>
      <c r="J210" s="672"/>
      <c r="K210" s="672"/>
      <c r="L210" s="672"/>
      <c r="M210" s="337"/>
      <c r="V210" s="95"/>
      <c r="W210" s="95"/>
      <c r="X210" s="95"/>
      <c r="Y210" s="95"/>
      <c r="Z210" s="95"/>
      <c r="AA210" s="95"/>
      <c r="AB210" s="95"/>
      <c r="AC210" s="95"/>
      <c r="AD210" s="95"/>
      <c r="AE210" s="95"/>
      <c r="AF210" s="95"/>
      <c r="AG210" s="95"/>
      <c r="AH210" s="95"/>
    </row>
    <row r="211">
      <c r="F211" s="672"/>
      <c r="J211" s="672"/>
      <c r="K211" s="672"/>
      <c r="L211" s="672"/>
      <c r="M211" s="337"/>
      <c r="V211" s="95"/>
      <c r="W211" s="95"/>
      <c r="X211" s="95"/>
      <c r="Y211" s="95"/>
      <c r="Z211" s="95"/>
      <c r="AA211" s="95"/>
      <c r="AB211" s="95"/>
      <c r="AC211" s="95"/>
      <c r="AD211" s="95"/>
      <c r="AE211" s="95"/>
      <c r="AF211" s="95"/>
      <c r="AG211" s="95"/>
      <c r="AH211" s="95"/>
    </row>
    <row r="212">
      <c r="F212" s="672"/>
      <c r="J212" s="672"/>
      <c r="K212" s="672"/>
      <c r="L212" s="672"/>
      <c r="M212" s="337"/>
      <c r="V212" s="95"/>
      <c r="W212" s="95"/>
      <c r="X212" s="95"/>
      <c r="Y212" s="95"/>
      <c r="Z212" s="95"/>
      <c r="AA212" s="95"/>
      <c r="AB212" s="95"/>
      <c r="AC212" s="95"/>
      <c r="AD212" s="95"/>
      <c r="AE212" s="95"/>
      <c r="AF212" s="95"/>
      <c r="AG212" s="95"/>
      <c r="AH212" s="95"/>
    </row>
    <row r="213">
      <c r="F213" s="672"/>
      <c r="J213" s="672"/>
      <c r="K213" s="672"/>
      <c r="L213" s="672"/>
      <c r="M213" s="337"/>
      <c r="V213" s="95"/>
      <c r="W213" s="95"/>
      <c r="X213" s="95"/>
      <c r="Y213" s="95"/>
      <c r="Z213" s="95"/>
      <c r="AA213" s="95"/>
      <c r="AB213" s="95"/>
      <c r="AC213" s="95"/>
      <c r="AD213" s="95"/>
      <c r="AE213" s="95"/>
      <c r="AF213" s="95"/>
      <c r="AG213" s="95"/>
      <c r="AH213" s="95"/>
    </row>
    <row r="214">
      <c r="F214" s="672"/>
      <c r="J214" s="672"/>
      <c r="K214" s="672"/>
      <c r="L214" s="672"/>
      <c r="M214" s="337"/>
      <c r="V214" s="95"/>
      <c r="W214" s="95"/>
      <c r="X214" s="95"/>
      <c r="Y214" s="95"/>
      <c r="Z214" s="95"/>
      <c r="AA214" s="95"/>
      <c r="AB214" s="95"/>
      <c r="AC214" s="95"/>
      <c r="AD214" s="95"/>
      <c r="AE214" s="95"/>
      <c r="AF214" s="95"/>
      <c r="AG214" s="95"/>
      <c r="AH214" s="95"/>
    </row>
    <row r="215">
      <c r="F215" s="672"/>
      <c r="J215" s="672"/>
      <c r="K215" s="672"/>
      <c r="L215" s="672"/>
      <c r="M215" s="337"/>
      <c r="V215" s="95"/>
      <c r="W215" s="95"/>
      <c r="X215" s="95"/>
      <c r="Y215" s="95"/>
      <c r="Z215" s="95"/>
      <c r="AA215" s="95"/>
      <c r="AB215" s="95"/>
      <c r="AC215" s="95"/>
      <c r="AD215" s="95"/>
      <c r="AE215" s="95"/>
      <c r="AF215" s="95"/>
      <c r="AG215" s="95"/>
      <c r="AH215" s="95"/>
    </row>
    <row r="216">
      <c r="F216" s="672"/>
      <c r="J216" s="672"/>
      <c r="K216" s="672"/>
      <c r="L216" s="672"/>
      <c r="M216" s="337"/>
      <c r="V216" s="95"/>
      <c r="W216" s="95"/>
      <c r="X216" s="95"/>
      <c r="Y216" s="95"/>
      <c r="Z216" s="95"/>
      <c r="AA216" s="95"/>
      <c r="AB216" s="95"/>
      <c r="AC216" s="95"/>
      <c r="AD216" s="95"/>
      <c r="AE216" s="95"/>
      <c r="AF216" s="95"/>
      <c r="AG216" s="95"/>
      <c r="AH216" s="95"/>
    </row>
    <row r="217">
      <c r="F217" s="672"/>
      <c r="J217" s="672"/>
      <c r="K217" s="672"/>
      <c r="L217" s="672"/>
      <c r="M217" s="337"/>
      <c r="V217" s="95"/>
      <c r="W217" s="95"/>
      <c r="X217" s="95"/>
      <c r="Y217" s="95"/>
      <c r="Z217" s="95"/>
      <c r="AA217" s="95"/>
      <c r="AB217" s="95"/>
      <c r="AC217" s="95"/>
      <c r="AD217" s="95"/>
      <c r="AE217" s="95"/>
      <c r="AF217" s="95"/>
      <c r="AG217" s="95"/>
      <c r="AH217" s="95"/>
    </row>
    <row r="218">
      <c r="F218" s="672"/>
      <c r="J218" s="672"/>
      <c r="K218" s="672"/>
      <c r="L218" s="672"/>
      <c r="M218" s="337"/>
      <c r="V218" s="95"/>
      <c r="W218" s="95"/>
      <c r="X218" s="95"/>
      <c r="Y218" s="95"/>
      <c r="Z218" s="95"/>
      <c r="AA218" s="95"/>
      <c r="AB218" s="95"/>
      <c r="AC218" s="95"/>
      <c r="AD218" s="95"/>
      <c r="AE218" s="95"/>
      <c r="AF218" s="95"/>
      <c r="AG218" s="95"/>
      <c r="AH218" s="95"/>
    </row>
    <row r="219">
      <c r="F219" s="672"/>
      <c r="J219" s="672"/>
      <c r="K219" s="672"/>
      <c r="L219" s="672"/>
      <c r="M219" s="337"/>
      <c r="V219" s="95"/>
      <c r="W219" s="95"/>
      <c r="X219" s="95"/>
      <c r="Y219" s="95"/>
      <c r="Z219" s="95"/>
      <c r="AA219" s="95"/>
      <c r="AB219" s="95"/>
      <c r="AC219" s="95"/>
      <c r="AD219" s="95"/>
      <c r="AE219" s="95"/>
      <c r="AF219" s="95"/>
      <c r="AG219" s="95"/>
      <c r="AH219" s="95"/>
    </row>
    <row r="220">
      <c r="F220" s="672"/>
      <c r="J220" s="672"/>
      <c r="K220" s="672"/>
      <c r="L220" s="672"/>
      <c r="M220" s="337"/>
      <c r="V220" s="95"/>
      <c r="W220" s="95"/>
      <c r="X220" s="95"/>
      <c r="Y220" s="95"/>
      <c r="Z220" s="95"/>
      <c r="AA220" s="95"/>
      <c r="AB220" s="95"/>
      <c r="AC220" s="95"/>
      <c r="AD220" s="95"/>
      <c r="AE220" s="95"/>
      <c r="AF220" s="95"/>
      <c r="AG220" s="95"/>
      <c r="AH220" s="95"/>
    </row>
    <row r="221">
      <c r="F221" s="672"/>
      <c r="J221" s="672"/>
      <c r="K221" s="672"/>
      <c r="L221" s="672"/>
      <c r="M221" s="337"/>
      <c r="V221" s="95"/>
      <c r="W221" s="95"/>
      <c r="X221" s="95"/>
      <c r="Y221" s="95"/>
      <c r="Z221" s="95"/>
      <c r="AA221" s="95"/>
      <c r="AB221" s="95"/>
      <c r="AC221" s="95"/>
      <c r="AD221" s="95"/>
      <c r="AE221" s="95"/>
      <c r="AF221" s="95"/>
      <c r="AG221" s="95"/>
      <c r="AH221" s="95"/>
    </row>
    <row r="222">
      <c r="F222" s="672"/>
      <c r="J222" s="672"/>
      <c r="K222" s="672"/>
      <c r="L222" s="672"/>
      <c r="M222" s="337"/>
      <c r="V222" s="95"/>
      <c r="W222" s="95"/>
      <c r="X222" s="95"/>
      <c r="Y222" s="95"/>
      <c r="Z222" s="95"/>
      <c r="AA222" s="95"/>
      <c r="AB222" s="95"/>
      <c r="AC222" s="95"/>
      <c r="AD222" s="95"/>
      <c r="AE222" s="95"/>
      <c r="AF222" s="95"/>
      <c r="AG222" s="95"/>
      <c r="AH222" s="95"/>
    </row>
    <row r="223">
      <c r="F223" s="672"/>
      <c r="J223" s="672"/>
      <c r="K223" s="672"/>
      <c r="L223" s="672"/>
      <c r="M223" s="337"/>
      <c r="V223" s="95"/>
      <c r="W223" s="95"/>
      <c r="X223" s="95"/>
      <c r="Y223" s="95"/>
      <c r="Z223" s="95"/>
      <c r="AA223" s="95"/>
      <c r="AB223" s="95"/>
      <c r="AC223" s="95"/>
      <c r="AD223" s="95"/>
      <c r="AE223" s="95"/>
      <c r="AF223" s="95"/>
      <c r="AG223" s="95"/>
      <c r="AH223" s="95"/>
    </row>
    <row r="224">
      <c r="F224" s="672"/>
      <c r="J224" s="672"/>
      <c r="K224" s="672"/>
      <c r="L224" s="672"/>
      <c r="M224" s="337"/>
      <c r="V224" s="95"/>
      <c r="W224" s="95"/>
      <c r="X224" s="95"/>
      <c r="Y224" s="95"/>
      <c r="Z224" s="95"/>
      <c r="AA224" s="95"/>
      <c r="AB224" s="95"/>
      <c r="AC224" s="95"/>
      <c r="AD224" s="95"/>
      <c r="AE224" s="95"/>
      <c r="AF224" s="95"/>
      <c r="AG224" s="95"/>
      <c r="AH224" s="95"/>
    </row>
    <row r="225">
      <c r="F225" s="672"/>
      <c r="J225" s="672"/>
      <c r="K225" s="672"/>
      <c r="L225" s="672"/>
      <c r="M225" s="337"/>
      <c r="V225" s="95"/>
      <c r="W225" s="95"/>
      <c r="X225" s="95"/>
      <c r="Y225" s="95"/>
      <c r="Z225" s="95"/>
      <c r="AA225" s="95"/>
      <c r="AB225" s="95"/>
      <c r="AC225" s="95"/>
      <c r="AD225" s="95"/>
      <c r="AE225" s="95"/>
      <c r="AF225" s="95"/>
      <c r="AG225" s="95"/>
      <c r="AH225" s="95"/>
    </row>
    <row r="226">
      <c r="F226" s="672"/>
      <c r="J226" s="672"/>
      <c r="K226" s="672"/>
      <c r="L226" s="672"/>
      <c r="M226" s="337"/>
      <c r="V226" s="95"/>
      <c r="W226" s="95"/>
      <c r="X226" s="95"/>
      <c r="Y226" s="95"/>
      <c r="Z226" s="95"/>
      <c r="AA226" s="95"/>
      <c r="AB226" s="95"/>
      <c r="AC226" s="95"/>
      <c r="AD226" s="95"/>
      <c r="AE226" s="95"/>
      <c r="AF226" s="95"/>
      <c r="AG226" s="95"/>
      <c r="AH226" s="95"/>
    </row>
    <row r="227">
      <c r="F227" s="672"/>
      <c r="J227" s="672"/>
      <c r="K227" s="672"/>
      <c r="L227" s="672"/>
      <c r="M227" s="337"/>
      <c r="V227" s="95"/>
      <c r="W227" s="95"/>
      <c r="X227" s="95"/>
      <c r="Y227" s="95"/>
      <c r="Z227" s="95"/>
      <c r="AA227" s="95"/>
      <c r="AB227" s="95"/>
      <c r="AC227" s="95"/>
      <c r="AD227" s="95"/>
      <c r="AE227" s="95"/>
      <c r="AF227" s="95"/>
      <c r="AG227" s="95"/>
      <c r="AH227" s="95"/>
    </row>
    <row r="228">
      <c r="F228" s="672"/>
      <c r="J228" s="672"/>
      <c r="K228" s="672"/>
      <c r="L228" s="672"/>
      <c r="M228" s="337"/>
      <c r="V228" s="95"/>
      <c r="W228" s="95"/>
      <c r="X228" s="95"/>
      <c r="Y228" s="95"/>
      <c r="Z228" s="95"/>
      <c r="AA228" s="95"/>
      <c r="AB228" s="95"/>
      <c r="AC228" s="95"/>
      <c r="AD228" s="95"/>
      <c r="AE228" s="95"/>
      <c r="AF228" s="95"/>
      <c r="AG228" s="95"/>
      <c r="AH228" s="95"/>
    </row>
    <row r="229">
      <c r="F229" s="672"/>
      <c r="J229" s="672"/>
      <c r="K229" s="672"/>
      <c r="L229" s="672"/>
      <c r="M229" s="337"/>
      <c r="V229" s="95"/>
      <c r="W229" s="95"/>
      <c r="X229" s="95"/>
      <c r="Y229" s="95"/>
      <c r="Z229" s="95"/>
      <c r="AA229" s="95"/>
      <c r="AB229" s="95"/>
      <c r="AC229" s="95"/>
      <c r="AD229" s="95"/>
      <c r="AE229" s="95"/>
      <c r="AF229" s="95"/>
      <c r="AG229" s="95"/>
      <c r="AH229" s="95"/>
    </row>
    <row r="230">
      <c r="F230" s="672"/>
      <c r="J230" s="672"/>
      <c r="K230" s="672"/>
      <c r="L230" s="672"/>
      <c r="M230" s="337"/>
      <c r="V230" s="95"/>
      <c r="W230" s="95"/>
      <c r="X230" s="95"/>
      <c r="Y230" s="95"/>
      <c r="Z230" s="95"/>
      <c r="AA230" s="95"/>
      <c r="AB230" s="95"/>
      <c r="AC230" s="95"/>
      <c r="AD230" s="95"/>
      <c r="AE230" s="95"/>
      <c r="AF230" s="95"/>
      <c r="AG230" s="95"/>
      <c r="AH230" s="95"/>
    </row>
    <row r="231">
      <c r="F231" s="672"/>
      <c r="J231" s="672"/>
      <c r="K231" s="672"/>
      <c r="L231" s="672"/>
      <c r="M231" s="337"/>
      <c r="V231" s="95"/>
      <c r="W231" s="95"/>
      <c r="X231" s="95"/>
      <c r="Y231" s="95"/>
      <c r="Z231" s="95"/>
      <c r="AA231" s="95"/>
      <c r="AB231" s="95"/>
      <c r="AC231" s="95"/>
      <c r="AD231" s="95"/>
      <c r="AE231" s="95"/>
      <c r="AF231" s="95"/>
      <c r="AG231" s="95"/>
      <c r="AH231" s="95"/>
    </row>
    <row r="232">
      <c r="F232" s="672"/>
      <c r="J232" s="672"/>
      <c r="K232" s="672"/>
      <c r="L232" s="672"/>
      <c r="M232" s="337"/>
      <c r="V232" s="95"/>
      <c r="W232" s="95"/>
      <c r="X232" s="95"/>
      <c r="Y232" s="95"/>
      <c r="Z232" s="95"/>
      <c r="AA232" s="95"/>
      <c r="AB232" s="95"/>
      <c r="AC232" s="95"/>
      <c r="AD232" s="95"/>
      <c r="AE232" s="95"/>
      <c r="AF232" s="95"/>
      <c r="AG232" s="95"/>
      <c r="AH232" s="95"/>
    </row>
    <row r="233">
      <c r="F233" s="672"/>
      <c r="J233" s="672"/>
      <c r="K233" s="672"/>
      <c r="L233" s="672"/>
      <c r="M233" s="337"/>
      <c r="V233" s="95"/>
      <c r="W233" s="95"/>
      <c r="X233" s="95"/>
      <c r="Y233" s="95"/>
      <c r="Z233" s="95"/>
      <c r="AA233" s="95"/>
      <c r="AB233" s="95"/>
      <c r="AC233" s="95"/>
      <c r="AD233" s="95"/>
      <c r="AE233" s="95"/>
      <c r="AF233" s="95"/>
      <c r="AG233" s="95"/>
      <c r="AH233" s="95"/>
    </row>
    <row r="234">
      <c r="F234" s="672"/>
      <c r="J234" s="672"/>
      <c r="K234" s="672"/>
      <c r="L234" s="672"/>
      <c r="M234" s="337"/>
      <c r="V234" s="95"/>
      <c r="W234" s="95"/>
      <c r="X234" s="95"/>
      <c r="Y234" s="95"/>
      <c r="Z234" s="95"/>
      <c r="AA234" s="95"/>
      <c r="AB234" s="95"/>
      <c r="AC234" s="95"/>
      <c r="AD234" s="95"/>
      <c r="AE234" s="95"/>
      <c r="AF234" s="95"/>
      <c r="AG234" s="95"/>
      <c r="AH234" s="95"/>
    </row>
    <row r="235">
      <c r="F235" s="672"/>
      <c r="J235" s="672"/>
      <c r="K235" s="672"/>
      <c r="L235" s="672"/>
      <c r="M235" s="337"/>
      <c r="V235" s="95"/>
      <c r="W235" s="95"/>
      <c r="X235" s="95"/>
      <c r="Y235" s="95"/>
      <c r="Z235" s="95"/>
      <c r="AA235" s="95"/>
      <c r="AB235" s="95"/>
      <c r="AC235" s="95"/>
      <c r="AD235" s="95"/>
      <c r="AE235" s="95"/>
      <c r="AF235" s="95"/>
      <c r="AG235" s="95"/>
      <c r="AH235" s="95"/>
    </row>
    <row r="236">
      <c r="F236" s="672"/>
      <c r="J236" s="672"/>
      <c r="K236" s="672"/>
      <c r="L236" s="672"/>
      <c r="M236" s="337"/>
      <c r="V236" s="95"/>
      <c r="W236" s="95"/>
      <c r="X236" s="95"/>
      <c r="Y236" s="95"/>
      <c r="Z236" s="95"/>
      <c r="AA236" s="95"/>
      <c r="AB236" s="95"/>
      <c r="AC236" s="95"/>
      <c r="AD236" s="95"/>
      <c r="AE236" s="95"/>
      <c r="AF236" s="95"/>
      <c r="AG236" s="95"/>
      <c r="AH236" s="95"/>
    </row>
    <row r="237">
      <c r="F237" s="672"/>
      <c r="J237" s="672"/>
      <c r="K237" s="672"/>
      <c r="L237" s="672"/>
      <c r="M237" s="337"/>
      <c r="V237" s="95"/>
      <c r="W237" s="95"/>
      <c r="X237" s="95"/>
      <c r="Y237" s="95"/>
      <c r="Z237" s="95"/>
      <c r="AA237" s="95"/>
      <c r="AB237" s="95"/>
      <c r="AC237" s="95"/>
      <c r="AD237" s="95"/>
      <c r="AE237" s="95"/>
      <c r="AF237" s="95"/>
      <c r="AG237" s="95"/>
      <c r="AH237" s="95"/>
    </row>
    <row r="238">
      <c r="F238" s="672"/>
      <c r="J238" s="672"/>
      <c r="K238" s="672"/>
      <c r="L238" s="672"/>
      <c r="M238" s="337"/>
      <c r="V238" s="95"/>
      <c r="W238" s="95"/>
      <c r="X238" s="95"/>
      <c r="Y238" s="95"/>
      <c r="Z238" s="95"/>
      <c r="AA238" s="95"/>
      <c r="AB238" s="95"/>
      <c r="AC238" s="95"/>
      <c r="AD238" s="95"/>
      <c r="AE238" s="95"/>
      <c r="AF238" s="95"/>
      <c r="AG238" s="95"/>
      <c r="AH238" s="95"/>
    </row>
    <row r="239">
      <c r="F239" s="672"/>
      <c r="J239" s="672"/>
      <c r="K239" s="672"/>
      <c r="L239" s="672"/>
      <c r="M239" s="337"/>
      <c r="V239" s="95"/>
      <c r="W239" s="95"/>
      <c r="X239" s="95"/>
      <c r="Y239" s="95"/>
      <c r="Z239" s="95"/>
      <c r="AA239" s="95"/>
      <c r="AB239" s="95"/>
      <c r="AC239" s="95"/>
      <c r="AD239" s="95"/>
      <c r="AE239" s="95"/>
      <c r="AF239" s="95"/>
      <c r="AG239" s="95"/>
      <c r="AH239" s="95"/>
    </row>
    <row r="240">
      <c r="F240" s="672"/>
      <c r="J240" s="672"/>
      <c r="K240" s="672"/>
      <c r="L240" s="672"/>
      <c r="M240" s="337"/>
      <c r="V240" s="95"/>
      <c r="W240" s="95"/>
      <c r="X240" s="95"/>
      <c r="Y240" s="95"/>
      <c r="Z240" s="95"/>
      <c r="AA240" s="95"/>
      <c r="AB240" s="95"/>
      <c r="AC240" s="95"/>
      <c r="AD240" s="95"/>
      <c r="AE240" s="95"/>
      <c r="AF240" s="95"/>
      <c r="AG240" s="95"/>
      <c r="AH240" s="95"/>
    </row>
    <row r="241">
      <c r="F241" s="672"/>
      <c r="J241" s="672"/>
      <c r="K241" s="672"/>
      <c r="L241" s="672"/>
      <c r="M241" s="337"/>
      <c r="V241" s="95"/>
      <c r="W241" s="95"/>
      <c r="X241" s="95"/>
      <c r="Y241" s="95"/>
      <c r="Z241" s="95"/>
      <c r="AA241" s="95"/>
      <c r="AB241" s="95"/>
      <c r="AC241" s="95"/>
      <c r="AD241" s="95"/>
      <c r="AE241" s="95"/>
      <c r="AF241" s="95"/>
      <c r="AG241" s="95"/>
      <c r="AH241" s="95"/>
    </row>
    <row r="242">
      <c r="F242" s="672"/>
      <c r="J242" s="672"/>
      <c r="K242" s="672"/>
      <c r="L242" s="672"/>
      <c r="M242" s="337"/>
      <c r="V242" s="95"/>
      <c r="W242" s="95"/>
      <c r="X242" s="95"/>
      <c r="Y242" s="95"/>
      <c r="Z242" s="95"/>
      <c r="AA242" s="95"/>
      <c r="AB242" s="95"/>
      <c r="AC242" s="95"/>
      <c r="AD242" s="95"/>
      <c r="AE242" s="95"/>
      <c r="AF242" s="95"/>
      <c r="AG242" s="95"/>
      <c r="AH242" s="95"/>
    </row>
    <row r="243">
      <c r="F243" s="672"/>
      <c r="J243" s="672"/>
      <c r="K243" s="672"/>
      <c r="L243" s="672"/>
      <c r="M243" s="337"/>
      <c r="V243" s="95"/>
      <c r="W243" s="95"/>
      <c r="X243" s="95"/>
      <c r="Y243" s="95"/>
      <c r="Z243" s="95"/>
      <c r="AA243" s="95"/>
      <c r="AB243" s="95"/>
      <c r="AC243" s="95"/>
      <c r="AD243" s="95"/>
      <c r="AE243" s="95"/>
      <c r="AF243" s="95"/>
      <c r="AG243" s="95"/>
      <c r="AH243" s="95"/>
    </row>
    <row r="244">
      <c r="F244" s="672"/>
      <c r="J244" s="672"/>
      <c r="K244" s="672"/>
      <c r="L244" s="672"/>
      <c r="M244" s="337"/>
      <c r="V244" s="95"/>
      <c r="W244" s="95"/>
      <c r="X244" s="95"/>
      <c r="Y244" s="95"/>
      <c r="Z244" s="95"/>
      <c r="AA244" s="95"/>
      <c r="AB244" s="95"/>
      <c r="AC244" s="95"/>
      <c r="AD244" s="95"/>
      <c r="AE244" s="95"/>
      <c r="AF244" s="95"/>
      <c r="AG244" s="95"/>
      <c r="AH244" s="95"/>
    </row>
    <row r="245">
      <c r="F245" s="672"/>
      <c r="J245" s="672"/>
      <c r="K245" s="672"/>
      <c r="L245" s="672"/>
      <c r="M245" s="337"/>
      <c r="V245" s="95"/>
      <c r="W245" s="95"/>
      <c r="X245" s="95"/>
      <c r="Y245" s="95"/>
      <c r="Z245" s="95"/>
      <c r="AA245" s="95"/>
      <c r="AB245" s="95"/>
      <c r="AC245" s="95"/>
      <c r="AD245" s="95"/>
      <c r="AE245" s="95"/>
      <c r="AF245" s="95"/>
      <c r="AG245" s="95"/>
      <c r="AH245" s="95"/>
    </row>
    <row r="246">
      <c r="F246" s="672"/>
      <c r="J246" s="672"/>
      <c r="K246" s="672"/>
      <c r="L246" s="672"/>
      <c r="M246" s="337"/>
      <c r="V246" s="95"/>
      <c r="W246" s="95"/>
      <c r="X246" s="95"/>
      <c r="Y246" s="95"/>
      <c r="Z246" s="95"/>
      <c r="AA246" s="95"/>
      <c r="AB246" s="95"/>
      <c r="AC246" s="95"/>
      <c r="AD246" s="95"/>
      <c r="AE246" s="95"/>
      <c r="AF246" s="95"/>
      <c r="AG246" s="95"/>
      <c r="AH246" s="95"/>
    </row>
    <row r="247">
      <c r="F247" s="672"/>
      <c r="J247" s="672"/>
      <c r="K247" s="672"/>
      <c r="L247" s="672"/>
      <c r="M247" s="337"/>
      <c r="V247" s="95"/>
      <c r="W247" s="95"/>
      <c r="X247" s="95"/>
      <c r="Y247" s="95"/>
      <c r="Z247" s="95"/>
      <c r="AA247" s="95"/>
      <c r="AB247" s="95"/>
      <c r="AC247" s="95"/>
      <c r="AD247" s="95"/>
      <c r="AE247" s="95"/>
      <c r="AF247" s="95"/>
      <c r="AG247" s="95"/>
      <c r="AH247" s="95"/>
    </row>
    <row r="248">
      <c r="F248" s="672"/>
      <c r="J248" s="672"/>
      <c r="K248" s="672"/>
      <c r="L248" s="672"/>
      <c r="M248" s="337"/>
      <c r="V248" s="95"/>
      <c r="W248" s="95"/>
      <c r="X248" s="95"/>
      <c r="Y248" s="95"/>
      <c r="Z248" s="95"/>
      <c r="AA248" s="95"/>
      <c r="AB248" s="95"/>
      <c r="AC248" s="95"/>
      <c r="AD248" s="95"/>
      <c r="AE248" s="95"/>
      <c r="AF248" s="95"/>
      <c r="AG248" s="95"/>
      <c r="AH248" s="95"/>
    </row>
    <row r="249">
      <c r="F249" s="672"/>
      <c r="J249" s="672"/>
      <c r="K249" s="672"/>
      <c r="L249" s="672"/>
      <c r="M249" s="337"/>
      <c r="V249" s="95"/>
      <c r="W249" s="95"/>
      <c r="X249" s="95"/>
      <c r="Y249" s="95"/>
      <c r="Z249" s="95"/>
      <c r="AA249" s="95"/>
      <c r="AB249" s="95"/>
      <c r="AC249" s="95"/>
      <c r="AD249" s="95"/>
      <c r="AE249" s="95"/>
      <c r="AF249" s="95"/>
      <c r="AG249" s="95"/>
      <c r="AH249" s="95"/>
    </row>
    <row r="250">
      <c r="F250" s="672"/>
      <c r="J250" s="672"/>
      <c r="K250" s="672"/>
      <c r="L250" s="672"/>
      <c r="M250" s="337"/>
      <c r="V250" s="95"/>
      <c r="W250" s="95"/>
      <c r="X250" s="95"/>
      <c r="Y250" s="95"/>
      <c r="Z250" s="95"/>
      <c r="AA250" s="95"/>
      <c r="AB250" s="95"/>
      <c r="AC250" s="95"/>
      <c r="AD250" s="95"/>
      <c r="AE250" s="95"/>
      <c r="AF250" s="95"/>
      <c r="AG250" s="95"/>
      <c r="AH250" s="95"/>
    </row>
    <row r="251">
      <c r="F251" s="672"/>
      <c r="J251" s="672"/>
      <c r="K251" s="672"/>
      <c r="L251" s="672"/>
      <c r="M251" s="337"/>
      <c r="V251" s="95"/>
      <c r="W251" s="95"/>
      <c r="X251" s="95"/>
      <c r="Y251" s="95"/>
      <c r="Z251" s="95"/>
      <c r="AA251" s="95"/>
      <c r="AB251" s="95"/>
      <c r="AC251" s="95"/>
      <c r="AD251" s="95"/>
      <c r="AE251" s="95"/>
      <c r="AF251" s="95"/>
      <c r="AG251" s="95"/>
      <c r="AH251" s="95"/>
    </row>
    <row r="252">
      <c r="F252" s="672"/>
      <c r="J252" s="672"/>
      <c r="K252" s="672"/>
      <c r="L252" s="672"/>
      <c r="M252" s="337"/>
      <c r="V252" s="95"/>
      <c r="W252" s="95"/>
      <c r="X252" s="95"/>
      <c r="Y252" s="95"/>
      <c r="Z252" s="95"/>
      <c r="AA252" s="95"/>
      <c r="AB252" s="95"/>
      <c r="AC252" s="95"/>
      <c r="AD252" s="95"/>
      <c r="AE252" s="95"/>
      <c r="AF252" s="95"/>
      <c r="AG252" s="95"/>
      <c r="AH252" s="95"/>
    </row>
    <row r="253">
      <c r="F253" s="672"/>
      <c r="J253" s="672"/>
      <c r="K253" s="672"/>
      <c r="L253" s="672"/>
      <c r="M253" s="337"/>
      <c r="V253" s="95"/>
      <c r="W253" s="95"/>
      <c r="X253" s="95"/>
      <c r="Y253" s="95"/>
      <c r="Z253" s="95"/>
      <c r="AA253" s="95"/>
      <c r="AB253" s="95"/>
      <c r="AC253" s="95"/>
      <c r="AD253" s="95"/>
      <c r="AE253" s="95"/>
      <c r="AF253" s="95"/>
      <c r="AG253" s="95"/>
      <c r="AH253" s="95"/>
    </row>
    <row r="254">
      <c r="F254" s="672"/>
      <c r="J254" s="672"/>
      <c r="K254" s="672"/>
      <c r="L254" s="672"/>
      <c r="M254" s="337"/>
      <c r="V254" s="95"/>
      <c r="W254" s="95"/>
      <c r="X254" s="95"/>
      <c r="Y254" s="95"/>
      <c r="Z254" s="95"/>
      <c r="AA254" s="95"/>
      <c r="AB254" s="95"/>
      <c r="AC254" s="95"/>
      <c r="AD254" s="95"/>
      <c r="AE254" s="95"/>
      <c r="AF254" s="95"/>
      <c r="AG254" s="95"/>
      <c r="AH254" s="95"/>
    </row>
    <row r="255">
      <c r="F255" s="672"/>
      <c r="J255" s="672"/>
      <c r="K255" s="672"/>
      <c r="L255" s="672"/>
      <c r="M255" s="337"/>
      <c r="V255" s="95"/>
      <c r="W255" s="95"/>
      <c r="X255" s="95"/>
      <c r="Y255" s="95"/>
      <c r="Z255" s="95"/>
      <c r="AA255" s="95"/>
      <c r="AB255" s="95"/>
      <c r="AC255" s="95"/>
      <c r="AD255" s="95"/>
      <c r="AE255" s="95"/>
      <c r="AF255" s="95"/>
      <c r="AG255" s="95"/>
      <c r="AH255" s="95"/>
    </row>
    <row r="256">
      <c r="F256" s="672"/>
      <c r="J256" s="672"/>
      <c r="K256" s="672"/>
      <c r="L256" s="672"/>
      <c r="M256" s="337"/>
      <c r="V256" s="95"/>
      <c r="W256" s="95"/>
      <c r="X256" s="95"/>
      <c r="Y256" s="95"/>
      <c r="Z256" s="95"/>
      <c r="AA256" s="95"/>
      <c r="AB256" s="95"/>
      <c r="AC256" s="95"/>
      <c r="AD256" s="95"/>
      <c r="AE256" s="95"/>
      <c r="AF256" s="95"/>
      <c r="AG256" s="95"/>
      <c r="AH256" s="95"/>
    </row>
    <row r="257">
      <c r="F257" s="672"/>
      <c r="J257" s="672"/>
      <c r="K257" s="672"/>
      <c r="L257" s="672"/>
      <c r="M257" s="337"/>
      <c r="V257" s="95"/>
      <c r="W257" s="95"/>
      <c r="X257" s="95"/>
      <c r="Y257" s="95"/>
      <c r="Z257" s="95"/>
      <c r="AA257" s="95"/>
      <c r="AB257" s="95"/>
      <c r="AC257" s="95"/>
      <c r="AD257" s="95"/>
      <c r="AE257" s="95"/>
      <c r="AF257" s="95"/>
      <c r="AG257" s="95"/>
      <c r="AH257" s="95"/>
    </row>
    <row r="258">
      <c r="F258" s="672"/>
      <c r="J258" s="672"/>
      <c r="K258" s="672"/>
      <c r="L258" s="672"/>
      <c r="M258" s="337"/>
      <c r="V258" s="95"/>
      <c r="W258" s="95"/>
      <c r="X258" s="95"/>
      <c r="Y258" s="95"/>
      <c r="Z258" s="95"/>
      <c r="AA258" s="95"/>
      <c r="AB258" s="95"/>
      <c r="AC258" s="95"/>
      <c r="AD258" s="95"/>
      <c r="AE258" s="95"/>
      <c r="AF258" s="95"/>
      <c r="AG258" s="95"/>
      <c r="AH258" s="95"/>
    </row>
    <row r="259">
      <c r="F259" s="672"/>
      <c r="J259" s="672"/>
      <c r="K259" s="672"/>
      <c r="L259" s="672"/>
      <c r="M259" s="337"/>
      <c r="V259" s="95"/>
      <c r="W259" s="95"/>
      <c r="X259" s="95"/>
      <c r="Y259" s="95"/>
      <c r="Z259" s="95"/>
      <c r="AA259" s="95"/>
      <c r="AB259" s="95"/>
      <c r="AC259" s="95"/>
      <c r="AD259" s="95"/>
      <c r="AE259" s="95"/>
      <c r="AF259" s="95"/>
      <c r="AG259" s="95"/>
      <c r="AH259" s="95"/>
    </row>
    <row r="260">
      <c r="F260" s="672"/>
      <c r="J260" s="672"/>
      <c r="K260" s="672"/>
      <c r="L260" s="672"/>
      <c r="M260" s="337"/>
      <c r="V260" s="95"/>
      <c r="W260" s="95"/>
      <c r="X260" s="95"/>
      <c r="Y260" s="95"/>
      <c r="Z260" s="95"/>
      <c r="AA260" s="95"/>
      <c r="AB260" s="95"/>
      <c r="AC260" s="95"/>
      <c r="AD260" s="95"/>
      <c r="AE260" s="95"/>
      <c r="AF260" s="95"/>
      <c r="AG260" s="95"/>
      <c r="AH260" s="95"/>
    </row>
    <row r="261">
      <c r="F261" s="672"/>
      <c r="J261" s="672"/>
      <c r="K261" s="672"/>
      <c r="L261" s="672"/>
      <c r="M261" s="337"/>
      <c r="V261" s="95"/>
      <c r="W261" s="95"/>
      <c r="X261" s="95"/>
      <c r="Y261" s="95"/>
      <c r="Z261" s="95"/>
      <c r="AA261" s="95"/>
      <c r="AB261" s="95"/>
      <c r="AC261" s="95"/>
      <c r="AD261" s="95"/>
      <c r="AE261" s="95"/>
      <c r="AF261" s="95"/>
      <c r="AG261" s="95"/>
      <c r="AH261" s="95"/>
    </row>
    <row r="262">
      <c r="F262" s="672"/>
      <c r="J262" s="672"/>
      <c r="K262" s="672"/>
      <c r="L262" s="672"/>
      <c r="M262" s="337"/>
      <c r="V262" s="95"/>
      <c r="W262" s="95"/>
      <c r="X262" s="95"/>
      <c r="Y262" s="95"/>
      <c r="Z262" s="95"/>
      <c r="AA262" s="95"/>
      <c r="AB262" s="95"/>
      <c r="AC262" s="95"/>
      <c r="AD262" s="95"/>
      <c r="AE262" s="95"/>
      <c r="AF262" s="95"/>
      <c r="AG262" s="95"/>
      <c r="AH262" s="95"/>
    </row>
    <row r="263">
      <c r="F263" s="672"/>
      <c r="J263" s="672"/>
      <c r="K263" s="672"/>
      <c r="L263" s="672"/>
      <c r="M263" s="337"/>
      <c r="V263" s="95"/>
      <c r="W263" s="95"/>
      <c r="X263" s="95"/>
      <c r="Y263" s="95"/>
      <c r="Z263" s="95"/>
      <c r="AA263" s="95"/>
      <c r="AB263" s="95"/>
      <c r="AC263" s="95"/>
      <c r="AD263" s="95"/>
      <c r="AE263" s="95"/>
      <c r="AF263" s="95"/>
      <c r="AG263" s="95"/>
      <c r="AH263" s="95"/>
    </row>
    <row r="264">
      <c r="F264" s="672"/>
      <c r="J264" s="672"/>
      <c r="K264" s="672"/>
      <c r="L264" s="672"/>
      <c r="M264" s="337"/>
      <c r="V264" s="95"/>
      <c r="W264" s="95"/>
      <c r="X264" s="95"/>
      <c r="Y264" s="95"/>
      <c r="Z264" s="95"/>
      <c r="AA264" s="95"/>
      <c r="AB264" s="95"/>
      <c r="AC264" s="95"/>
      <c r="AD264" s="95"/>
      <c r="AE264" s="95"/>
      <c r="AF264" s="95"/>
      <c r="AG264" s="95"/>
      <c r="AH264" s="95"/>
    </row>
    <row r="265">
      <c r="F265" s="672"/>
      <c r="J265" s="672"/>
      <c r="K265" s="672"/>
      <c r="L265" s="672"/>
      <c r="M265" s="337"/>
      <c r="V265" s="95"/>
      <c r="W265" s="95"/>
      <c r="X265" s="95"/>
      <c r="Y265" s="95"/>
      <c r="Z265" s="95"/>
      <c r="AA265" s="95"/>
      <c r="AB265" s="95"/>
      <c r="AC265" s="95"/>
      <c r="AD265" s="95"/>
      <c r="AE265" s="95"/>
      <c r="AF265" s="95"/>
      <c r="AG265" s="95"/>
      <c r="AH265" s="95"/>
    </row>
    <row r="266">
      <c r="F266" s="672"/>
      <c r="J266" s="672"/>
      <c r="K266" s="672"/>
      <c r="L266" s="672"/>
      <c r="M266" s="337"/>
      <c r="V266" s="95"/>
      <c r="W266" s="95"/>
      <c r="X266" s="95"/>
      <c r="Y266" s="95"/>
      <c r="Z266" s="95"/>
      <c r="AA266" s="95"/>
      <c r="AB266" s="95"/>
      <c r="AC266" s="95"/>
      <c r="AD266" s="95"/>
      <c r="AE266" s="95"/>
      <c r="AF266" s="95"/>
      <c r="AG266" s="95"/>
      <c r="AH266" s="95"/>
    </row>
    <row r="267">
      <c r="F267" s="672"/>
      <c r="J267" s="672"/>
      <c r="K267" s="672"/>
      <c r="L267" s="672"/>
      <c r="M267" s="337"/>
      <c r="V267" s="95"/>
      <c r="W267" s="95"/>
      <c r="X267" s="95"/>
      <c r="Y267" s="95"/>
      <c r="Z267" s="95"/>
      <c r="AA267" s="95"/>
      <c r="AB267" s="95"/>
      <c r="AC267" s="95"/>
      <c r="AD267" s="95"/>
      <c r="AE267" s="95"/>
      <c r="AF267" s="95"/>
      <c r="AG267" s="95"/>
      <c r="AH267" s="95"/>
    </row>
    <row r="268">
      <c r="F268" s="672"/>
      <c r="J268" s="672"/>
      <c r="K268" s="672"/>
      <c r="L268" s="672"/>
      <c r="M268" s="337"/>
      <c r="V268" s="95"/>
      <c r="W268" s="95"/>
      <c r="X268" s="95"/>
      <c r="Y268" s="95"/>
      <c r="Z268" s="95"/>
      <c r="AA268" s="95"/>
      <c r="AB268" s="95"/>
      <c r="AC268" s="95"/>
      <c r="AD268" s="95"/>
      <c r="AE268" s="95"/>
      <c r="AF268" s="95"/>
      <c r="AG268" s="95"/>
      <c r="AH268" s="95"/>
    </row>
    <row r="269">
      <c r="F269" s="672"/>
      <c r="J269" s="672"/>
      <c r="K269" s="672"/>
      <c r="L269" s="672"/>
      <c r="M269" s="337"/>
      <c r="V269" s="95"/>
      <c r="W269" s="95"/>
      <c r="X269" s="95"/>
      <c r="Y269" s="95"/>
      <c r="Z269" s="95"/>
      <c r="AA269" s="95"/>
      <c r="AB269" s="95"/>
      <c r="AC269" s="95"/>
      <c r="AD269" s="95"/>
      <c r="AE269" s="95"/>
      <c r="AF269" s="95"/>
      <c r="AG269" s="95"/>
      <c r="AH269" s="95"/>
    </row>
    <row r="270">
      <c r="F270" s="672"/>
      <c r="J270" s="672"/>
      <c r="K270" s="672"/>
      <c r="L270" s="672"/>
      <c r="M270" s="337"/>
      <c r="V270" s="95"/>
      <c r="W270" s="95"/>
      <c r="X270" s="95"/>
      <c r="Y270" s="95"/>
      <c r="Z270" s="95"/>
      <c r="AA270" s="95"/>
      <c r="AB270" s="95"/>
      <c r="AC270" s="95"/>
      <c r="AD270" s="95"/>
      <c r="AE270" s="95"/>
      <c r="AF270" s="95"/>
      <c r="AG270" s="95"/>
      <c r="AH270" s="95"/>
    </row>
    <row r="271">
      <c r="F271" s="672"/>
      <c r="J271" s="672"/>
      <c r="K271" s="672"/>
      <c r="L271" s="672"/>
      <c r="M271" s="337"/>
      <c r="V271" s="95"/>
      <c r="W271" s="95"/>
      <c r="X271" s="95"/>
      <c r="Y271" s="95"/>
      <c r="Z271" s="95"/>
      <c r="AA271" s="95"/>
      <c r="AB271" s="95"/>
      <c r="AC271" s="95"/>
      <c r="AD271" s="95"/>
      <c r="AE271" s="95"/>
      <c r="AF271" s="95"/>
      <c r="AG271" s="95"/>
      <c r="AH271" s="95"/>
    </row>
    <row r="272">
      <c r="F272" s="672"/>
      <c r="J272" s="672"/>
      <c r="K272" s="672"/>
      <c r="L272" s="672"/>
      <c r="M272" s="337"/>
      <c r="V272" s="95"/>
      <c r="W272" s="95"/>
      <c r="X272" s="95"/>
      <c r="Y272" s="95"/>
      <c r="Z272" s="95"/>
      <c r="AA272" s="95"/>
      <c r="AB272" s="95"/>
      <c r="AC272" s="95"/>
      <c r="AD272" s="95"/>
      <c r="AE272" s="95"/>
      <c r="AF272" s="95"/>
      <c r="AG272" s="95"/>
      <c r="AH272" s="95"/>
    </row>
    <row r="273">
      <c r="F273" s="672"/>
      <c r="J273" s="672"/>
      <c r="K273" s="672"/>
      <c r="L273" s="672"/>
      <c r="M273" s="337"/>
      <c r="V273" s="95"/>
      <c r="W273" s="95"/>
      <c r="X273" s="95"/>
      <c r="Y273" s="95"/>
      <c r="Z273" s="95"/>
      <c r="AA273" s="95"/>
      <c r="AB273" s="95"/>
      <c r="AC273" s="95"/>
      <c r="AD273" s="95"/>
      <c r="AE273" s="95"/>
      <c r="AF273" s="95"/>
      <c r="AG273" s="95"/>
      <c r="AH273" s="95"/>
    </row>
    <row r="274">
      <c r="F274" s="672"/>
      <c r="J274" s="672"/>
      <c r="K274" s="672"/>
      <c r="L274" s="672"/>
      <c r="M274" s="337"/>
      <c r="V274" s="95"/>
      <c r="W274" s="95"/>
      <c r="X274" s="95"/>
      <c r="Y274" s="95"/>
      <c r="Z274" s="95"/>
      <c r="AA274" s="95"/>
      <c r="AB274" s="95"/>
      <c r="AC274" s="95"/>
      <c r="AD274" s="95"/>
      <c r="AE274" s="95"/>
      <c r="AF274" s="95"/>
      <c r="AG274" s="95"/>
      <c r="AH274" s="95"/>
    </row>
    <row r="275">
      <c r="F275" s="672"/>
      <c r="J275" s="672"/>
      <c r="K275" s="672"/>
      <c r="L275" s="672"/>
      <c r="M275" s="337"/>
      <c r="V275" s="95"/>
      <c r="W275" s="95"/>
      <c r="X275" s="95"/>
      <c r="Y275" s="95"/>
      <c r="Z275" s="95"/>
      <c r="AA275" s="95"/>
      <c r="AB275" s="95"/>
      <c r="AC275" s="95"/>
      <c r="AD275" s="95"/>
      <c r="AE275" s="95"/>
      <c r="AF275" s="95"/>
      <c r="AG275" s="95"/>
      <c r="AH275" s="95"/>
    </row>
    <row r="276">
      <c r="F276" s="672"/>
      <c r="J276" s="672"/>
      <c r="K276" s="672"/>
      <c r="L276" s="672"/>
      <c r="M276" s="337"/>
      <c r="V276" s="95"/>
      <c r="W276" s="95"/>
      <c r="X276" s="95"/>
      <c r="Y276" s="95"/>
      <c r="Z276" s="95"/>
      <c r="AA276" s="95"/>
      <c r="AB276" s="95"/>
      <c r="AC276" s="95"/>
      <c r="AD276" s="95"/>
      <c r="AE276" s="95"/>
      <c r="AF276" s="95"/>
      <c r="AG276" s="95"/>
      <c r="AH276" s="95"/>
    </row>
    <row r="277">
      <c r="F277" s="672"/>
      <c r="J277" s="672"/>
      <c r="K277" s="672"/>
      <c r="L277" s="672"/>
      <c r="M277" s="337"/>
      <c r="V277" s="95"/>
      <c r="W277" s="95"/>
      <c r="X277" s="95"/>
      <c r="Y277" s="95"/>
      <c r="Z277" s="95"/>
      <c r="AA277" s="95"/>
      <c r="AB277" s="95"/>
      <c r="AC277" s="95"/>
      <c r="AD277" s="95"/>
      <c r="AE277" s="95"/>
      <c r="AF277" s="95"/>
      <c r="AG277" s="95"/>
      <c r="AH277" s="95"/>
    </row>
    <row r="278">
      <c r="F278" s="672"/>
      <c r="J278" s="672"/>
      <c r="K278" s="672"/>
      <c r="L278" s="672"/>
      <c r="M278" s="337"/>
      <c r="V278" s="95"/>
      <c r="W278" s="95"/>
      <c r="X278" s="95"/>
      <c r="Y278" s="95"/>
      <c r="Z278" s="95"/>
      <c r="AA278" s="95"/>
      <c r="AB278" s="95"/>
      <c r="AC278" s="95"/>
      <c r="AD278" s="95"/>
      <c r="AE278" s="95"/>
      <c r="AF278" s="95"/>
      <c r="AG278" s="95"/>
      <c r="AH278" s="95"/>
    </row>
    <row r="279">
      <c r="F279" s="672"/>
      <c r="J279" s="672"/>
      <c r="K279" s="672"/>
      <c r="L279" s="672"/>
      <c r="M279" s="337"/>
      <c r="V279" s="95"/>
      <c r="W279" s="95"/>
      <c r="X279" s="95"/>
      <c r="Y279" s="95"/>
      <c r="Z279" s="95"/>
      <c r="AA279" s="95"/>
      <c r="AB279" s="95"/>
      <c r="AC279" s="95"/>
      <c r="AD279" s="95"/>
      <c r="AE279" s="95"/>
      <c r="AF279" s="95"/>
      <c r="AG279" s="95"/>
      <c r="AH279" s="95"/>
    </row>
    <row r="280">
      <c r="F280" s="672"/>
      <c r="J280" s="672"/>
      <c r="K280" s="672"/>
      <c r="L280" s="672"/>
      <c r="M280" s="337"/>
      <c r="V280" s="95"/>
      <c r="W280" s="95"/>
      <c r="X280" s="95"/>
      <c r="Y280" s="95"/>
      <c r="Z280" s="95"/>
      <c r="AA280" s="95"/>
      <c r="AB280" s="95"/>
      <c r="AC280" s="95"/>
      <c r="AD280" s="95"/>
      <c r="AE280" s="95"/>
      <c r="AF280" s="95"/>
      <c r="AG280" s="95"/>
      <c r="AH280" s="95"/>
    </row>
    <row r="281">
      <c r="F281" s="672"/>
      <c r="J281" s="672"/>
      <c r="K281" s="672"/>
      <c r="L281" s="672"/>
      <c r="M281" s="337"/>
      <c r="V281" s="95"/>
      <c r="W281" s="95"/>
      <c r="X281" s="95"/>
      <c r="Y281" s="95"/>
      <c r="Z281" s="95"/>
      <c r="AA281" s="95"/>
      <c r="AB281" s="95"/>
      <c r="AC281" s="95"/>
      <c r="AD281" s="95"/>
      <c r="AE281" s="95"/>
      <c r="AF281" s="95"/>
      <c r="AG281" s="95"/>
      <c r="AH281" s="95"/>
    </row>
    <row r="282">
      <c r="F282" s="672"/>
      <c r="J282" s="672"/>
      <c r="K282" s="672"/>
      <c r="L282" s="672"/>
      <c r="M282" s="337"/>
      <c r="V282" s="95"/>
      <c r="W282" s="95"/>
      <c r="X282" s="95"/>
      <c r="Y282" s="95"/>
      <c r="Z282" s="95"/>
      <c r="AA282" s="95"/>
      <c r="AB282" s="95"/>
      <c r="AC282" s="95"/>
      <c r="AD282" s="95"/>
      <c r="AE282" s="95"/>
      <c r="AF282" s="95"/>
      <c r="AG282" s="95"/>
      <c r="AH282" s="95"/>
    </row>
    <row r="283">
      <c r="F283" s="672"/>
      <c r="J283" s="672"/>
      <c r="K283" s="672"/>
      <c r="L283" s="672"/>
      <c r="M283" s="337"/>
      <c r="V283" s="95"/>
      <c r="W283" s="95"/>
      <c r="X283" s="95"/>
      <c r="Y283" s="95"/>
      <c r="Z283" s="95"/>
      <c r="AA283" s="95"/>
      <c r="AB283" s="95"/>
      <c r="AC283" s="95"/>
      <c r="AD283" s="95"/>
      <c r="AE283" s="95"/>
      <c r="AF283" s="95"/>
      <c r="AG283" s="95"/>
      <c r="AH283" s="95"/>
    </row>
    <row r="284">
      <c r="F284" s="672"/>
      <c r="J284" s="672"/>
      <c r="K284" s="672"/>
      <c r="L284" s="672"/>
      <c r="M284" s="337"/>
      <c r="V284" s="95"/>
      <c r="W284" s="95"/>
      <c r="X284" s="95"/>
      <c r="Y284" s="95"/>
      <c r="Z284" s="95"/>
      <c r="AA284" s="95"/>
      <c r="AB284" s="95"/>
      <c r="AC284" s="95"/>
      <c r="AD284" s="95"/>
      <c r="AE284" s="95"/>
      <c r="AF284" s="95"/>
      <c r="AG284" s="95"/>
      <c r="AH284" s="95"/>
    </row>
    <row r="285">
      <c r="F285" s="672"/>
      <c r="J285" s="672"/>
      <c r="K285" s="672"/>
      <c r="L285" s="672"/>
      <c r="M285" s="337"/>
      <c r="V285" s="95"/>
      <c r="W285" s="95"/>
      <c r="X285" s="95"/>
      <c r="Y285" s="95"/>
      <c r="Z285" s="95"/>
      <c r="AA285" s="95"/>
      <c r="AB285" s="95"/>
      <c r="AC285" s="95"/>
      <c r="AD285" s="95"/>
      <c r="AE285" s="95"/>
      <c r="AF285" s="95"/>
      <c r="AG285" s="95"/>
      <c r="AH285" s="95"/>
    </row>
    <row r="286">
      <c r="F286" s="672"/>
      <c r="J286" s="672"/>
      <c r="K286" s="672"/>
      <c r="L286" s="672"/>
      <c r="M286" s="337"/>
      <c r="V286" s="95"/>
      <c r="W286" s="95"/>
      <c r="X286" s="95"/>
      <c r="Y286" s="95"/>
      <c r="Z286" s="95"/>
      <c r="AA286" s="95"/>
      <c r="AB286" s="95"/>
      <c r="AC286" s="95"/>
      <c r="AD286" s="95"/>
      <c r="AE286" s="95"/>
      <c r="AF286" s="95"/>
      <c r="AG286" s="95"/>
      <c r="AH286" s="95"/>
    </row>
    <row r="287">
      <c r="F287" s="672"/>
      <c r="J287" s="672"/>
      <c r="K287" s="672"/>
      <c r="L287" s="672"/>
      <c r="M287" s="337"/>
      <c r="V287" s="95"/>
      <c r="W287" s="95"/>
      <c r="X287" s="95"/>
      <c r="Y287" s="95"/>
      <c r="Z287" s="95"/>
      <c r="AA287" s="95"/>
      <c r="AB287" s="95"/>
      <c r="AC287" s="95"/>
      <c r="AD287" s="95"/>
      <c r="AE287" s="95"/>
      <c r="AF287" s="95"/>
      <c r="AG287" s="95"/>
      <c r="AH287" s="95"/>
    </row>
    <row r="288">
      <c r="F288" s="672"/>
      <c r="J288" s="672"/>
      <c r="K288" s="672"/>
      <c r="L288" s="672"/>
      <c r="M288" s="337"/>
      <c r="V288" s="95"/>
      <c r="W288" s="95"/>
      <c r="X288" s="95"/>
      <c r="Y288" s="95"/>
      <c r="Z288" s="95"/>
      <c r="AA288" s="95"/>
      <c r="AB288" s="95"/>
      <c r="AC288" s="95"/>
      <c r="AD288" s="95"/>
      <c r="AE288" s="95"/>
      <c r="AF288" s="95"/>
      <c r="AG288" s="95"/>
      <c r="AH288" s="95"/>
    </row>
    <row r="289">
      <c r="F289" s="672"/>
      <c r="J289" s="672"/>
      <c r="K289" s="672"/>
      <c r="L289" s="672"/>
      <c r="M289" s="337"/>
      <c r="V289" s="95"/>
      <c r="W289" s="95"/>
      <c r="X289" s="95"/>
      <c r="Y289" s="95"/>
      <c r="Z289" s="95"/>
      <c r="AA289" s="95"/>
      <c r="AB289" s="95"/>
      <c r="AC289" s="95"/>
      <c r="AD289" s="95"/>
      <c r="AE289" s="95"/>
      <c r="AF289" s="95"/>
      <c r="AG289" s="95"/>
      <c r="AH289" s="95"/>
    </row>
    <row r="290">
      <c r="F290" s="672"/>
      <c r="J290" s="672"/>
      <c r="K290" s="672"/>
      <c r="L290" s="672"/>
      <c r="M290" s="337"/>
      <c r="V290" s="95"/>
      <c r="W290" s="95"/>
      <c r="X290" s="95"/>
      <c r="Y290" s="95"/>
      <c r="Z290" s="95"/>
      <c r="AA290" s="95"/>
      <c r="AB290" s="95"/>
      <c r="AC290" s="95"/>
      <c r="AD290" s="95"/>
      <c r="AE290" s="95"/>
      <c r="AF290" s="95"/>
      <c r="AG290" s="95"/>
      <c r="AH290" s="95"/>
    </row>
    <row r="291">
      <c r="F291" s="672"/>
      <c r="J291" s="672"/>
      <c r="K291" s="672"/>
      <c r="L291" s="672"/>
      <c r="M291" s="337"/>
      <c r="V291" s="95"/>
      <c r="W291" s="95"/>
      <c r="X291" s="95"/>
      <c r="Y291" s="95"/>
      <c r="Z291" s="95"/>
      <c r="AA291" s="95"/>
      <c r="AB291" s="95"/>
      <c r="AC291" s="95"/>
      <c r="AD291" s="95"/>
      <c r="AE291" s="95"/>
      <c r="AF291" s="95"/>
      <c r="AG291" s="95"/>
      <c r="AH291" s="95"/>
    </row>
    <row r="292">
      <c r="F292" s="672"/>
      <c r="J292" s="672"/>
      <c r="K292" s="672"/>
      <c r="L292" s="672"/>
      <c r="M292" s="337"/>
      <c r="V292" s="95"/>
      <c r="W292" s="95"/>
      <c r="X292" s="95"/>
      <c r="Y292" s="95"/>
      <c r="Z292" s="95"/>
      <c r="AA292" s="95"/>
      <c r="AB292" s="95"/>
      <c r="AC292" s="95"/>
      <c r="AD292" s="95"/>
      <c r="AE292" s="95"/>
      <c r="AF292" s="95"/>
      <c r="AG292" s="95"/>
      <c r="AH292" s="95"/>
    </row>
    <row r="293">
      <c r="F293" s="672"/>
      <c r="J293" s="672"/>
      <c r="K293" s="672"/>
      <c r="L293" s="672"/>
      <c r="M293" s="337"/>
      <c r="V293" s="95"/>
      <c r="W293" s="95"/>
      <c r="X293" s="95"/>
      <c r="Y293" s="95"/>
      <c r="Z293" s="95"/>
      <c r="AA293" s="95"/>
      <c r="AB293" s="95"/>
      <c r="AC293" s="95"/>
      <c r="AD293" s="95"/>
      <c r="AE293" s="95"/>
      <c r="AF293" s="95"/>
      <c r="AG293" s="95"/>
      <c r="AH293" s="95"/>
    </row>
    <row r="294">
      <c r="F294" s="672"/>
      <c r="J294" s="672"/>
      <c r="K294" s="672"/>
      <c r="L294" s="672"/>
      <c r="M294" s="337"/>
      <c r="V294" s="95"/>
      <c r="W294" s="95"/>
      <c r="X294" s="95"/>
      <c r="Y294" s="95"/>
      <c r="Z294" s="95"/>
      <c r="AA294" s="95"/>
      <c r="AB294" s="95"/>
      <c r="AC294" s="95"/>
      <c r="AD294" s="95"/>
      <c r="AE294" s="95"/>
      <c r="AF294" s="95"/>
      <c r="AG294" s="95"/>
      <c r="AH294" s="95"/>
    </row>
    <row r="295">
      <c r="F295" s="672"/>
      <c r="J295" s="672"/>
      <c r="K295" s="672"/>
      <c r="L295" s="672"/>
      <c r="M295" s="337"/>
      <c r="V295" s="95"/>
      <c r="W295" s="95"/>
      <c r="X295" s="95"/>
      <c r="Y295" s="95"/>
      <c r="Z295" s="95"/>
      <c r="AA295" s="95"/>
      <c r="AB295" s="95"/>
      <c r="AC295" s="95"/>
      <c r="AD295" s="95"/>
      <c r="AE295" s="95"/>
      <c r="AF295" s="95"/>
      <c r="AG295" s="95"/>
      <c r="AH295" s="95"/>
    </row>
    <row r="296">
      <c r="F296" s="672"/>
      <c r="J296" s="672"/>
      <c r="K296" s="672"/>
      <c r="L296" s="672"/>
      <c r="M296" s="337"/>
      <c r="V296" s="95"/>
      <c r="W296" s="95"/>
      <c r="X296" s="95"/>
      <c r="Y296" s="95"/>
      <c r="Z296" s="95"/>
      <c r="AA296" s="95"/>
      <c r="AB296" s="95"/>
      <c r="AC296" s="95"/>
      <c r="AD296" s="95"/>
      <c r="AE296" s="95"/>
      <c r="AF296" s="95"/>
      <c r="AG296" s="95"/>
      <c r="AH296" s="95"/>
    </row>
    <row r="297">
      <c r="F297" s="672"/>
      <c r="J297" s="672"/>
      <c r="K297" s="672"/>
      <c r="L297" s="672"/>
      <c r="M297" s="337"/>
      <c r="V297" s="95"/>
      <c r="W297" s="95"/>
      <c r="X297" s="95"/>
      <c r="Y297" s="95"/>
      <c r="Z297" s="95"/>
      <c r="AA297" s="95"/>
      <c r="AB297" s="95"/>
      <c r="AC297" s="95"/>
      <c r="AD297" s="95"/>
      <c r="AE297" s="95"/>
      <c r="AF297" s="95"/>
      <c r="AG297" s="95"/>
      <c r="AH297" s="95"/>
    </row>
    <row r="298">
      <c r="F298" s="672"/>
      <c r="J298" s="672"/>
      <c r="K298" s="672"/>
      <c r="L298" s="672"/>
      <c r="M298" s="337"/>
      <c r="V298" s="95"/>
      <c r="W298" s="95"/>
      <c r="X298" s="95"/>
      <c r="Y298" s="95"/>
      <c r="Z298" s="95"/>
      <c r="AA298" s="95"/>
      <c r="AB298" s="95"/>
      <c r="AC298" s="95"/>
      <c r="AD298" s="95"/>
      <c r="AE298" s="95"/>
      <c r="AF298" s="95"/>
      <c r="AG298" s="95"/>
      <c r="AH298" s="95"/>
    </row>
    <row r="299">
      <c r="F299" s="672"/>
      <c r="J299" s="672"/>
      <c r="K299" s="672"/>
      <c r="L299" s="672"/>
      <c r="M299" s="337"/>
      <c r="V299" s="95"/>
      <c r="W299" s="95"/>
      <c r="X299" s="95"/>
      <c r="Y299" s="95"/>
      <c r="Z299" s="95"/>
      <c r="AA299" s="95"/>
      <c r="AB299" s="95"/>
      <c r="AC299" s="95"/>
      <c r="AD299" s="95"/>
      <c r="AE299" s="95"/>
      <c r="AF299" s="95"/>
      <c r="AG299" s="95"/>
      <c r="AH299" s="95"/>
    </row>
    <row r="300">
      <c r="F300" s="672"/>
      <c r="J300" s="672"/>
      <c r="K300" s="672"/>
      <c r="L300" s="672"/>
      <c r="M300" s="337"/>
      <c r="V300" s="95"/>
      <c r="W300" s="95"/>
      <c r="X300" s="95"/>
      <c r="Y300" s="95"/>
      <c r="Z300" s="95"/>
      <c r="AA300" s="95"/>
      <c r="AB300" s="95"/>
      <c r="AC300" s="95"/>
      <c r="AD300" s="95"/>
      <c r="AE300" s="95"/>
      <c r="AF300" s="95"/>
      <c r="AG300" s="95"/>
      <c r="AH300" s="95"/>
    </row>
    <row r="301">
      <c r="F301" s="672"/>
      <c r="J301" s="672"/>
      <c r="K301" s="672"/>
      <c r="L301" s="672"/>
      <c r="M301" s="337"/>
      <c r="V301" s="95"/>
      <c r="W301" s="95"/>
      <c r="X301" s="95"/>
      <c r="Y301" s="95"/>
      <c r="Z301" s="95"/>
      <c r="AA301" s="95"/>
      <c r="AB301" s="95"/>
      <c r="AC301" s="95"/>
      <c r="AD301" s="95"/>
      <c r="AE301" s="95"/>
      <c r="AF301" s="95"/>
      <c r="AG301" s="95"/>
      <c r="AH301" s="95"/>
    </row>
    <row r="302">
      <c r="F302" s="672"/>
      <c r="J302" s="672"/>
      <c r="K302" s="672"/>
      <c r="L302" s="672"/>
      <c r="M302" s="337"/>
      <c r="V302" s="95"/>
      <c r="W302" s="95"/>
      <c r="X302" s="95"/>
      <c r="Y302" s="95"/>
      <c r="Z302" s="95"/>
      <c r="AA302" s="95"/>
      <c r="AB302" s="95"/>
      <c r="AC302" s="95"/>
      <c r="AD302" s="95"/>
      <c r="AE302" s="95"/>
      <c r="AF302" s="95"/>
      <c r="AG302" s="95"/>
      <c r="AH302" s="95"/>
    </row>
    <row r="303">
      <c r="F303" s="672"/>
      <c r="J303" s="672"/>
      <c r="K303" s="672"/>
      <c r="L303" s="672"/>
      <c r="M303" s="337"/>
      <c r="V303" s="95"/>
      <c r="W303" s="95"/>
      <c r="X303" s="95"/>
      <c r="Y303" s="95"/>
      <c r="Z303" s="95"/>
      <c r="AA303" s="95"/>
      <c r="AB303" s="95"/>
      <c r="AC303" s="95"/>
      <c r="AD303" s="95"/>
      <c r="AE303" s="95"/>
      <c r="AF303" s="95"/>
      <c r="AG303" s="95"/>
      <c r="AH303" s="95"/>
    </row>
    <row r="304">
      <c r="F304" s="672"/>
      <c r="J304" s="672"/>
      <c r="K304" s="672"/>
      <c r="L304" s="672"/>
      <c r="M304" s="337"/>
      <c r="V304" s="95"/>
      <c r="W304" s="95"/>
      <c r="X304" s="95"/>
      <c r="Y304" s="95"/>
      <c r="Z304" s="95"/>
      <c r="AA304" s="95"/>
      <c r="AB304" s="95"/>
      <c r="AC304" s="95"/>
      <c r="AD304" s="95"/>
      <c r="AE304" s="95"/>
      <c r="AF304" s="95"/>
      <c r="AG304" s="95"/>
      <c r="AH304" s="95"/>
    </row>
    <row r="305">
      <c r="F305" s="672"/>
      <c r="J305" s="672"/>
      <c r="K305" s="672"/>
      <c r="L305" s="672"/>
      <c r="M305" s="337"/>
      <c r="V305" s="95"/>
      <c r="W305" s="95"/>
      <c r="X305" s="95"/>
      <c r="Y305" s="95"/>
      <c r="Z305" s="95"/>
      <c r="AA305" s="95"/>
      <c r="AB305" s="95"/>
      <c r="AC305" s="95"/>
      <c r="AD305" s="95"/>
      <c r="AE305" s="95"/>
      <c r="AF305" s="95"/>
      <c r="AG305" s="95"/>
      <c r="AH305" s="95"/>
    </row>
    <row r="306">
      <c r="F306" s="672"/>
      <c r="J306" s="672"/>
      <c r="K306" s="672"/>
      <c r="L306" s="672"/>
      <c r="M306" s="337"/>
      <c r="V306" s="95"/>
      <c r="W306" s="95"/>
      <c r="X306" s="95"/>
      <c r="Y306" s="95"/>
      <c r="Z306" s="95"/>
      <c r="AA306" s="95"/>
      <c r="AB306" s="95"/>
      <c r="AC306" s="95"/>
      <c r="AD306" s="95"/>
      <c r="AE306" s="95"/>
      <c r="AF306" s="95"/>
      <c r="AG306" s="95"/>
      <c r="AH306" s="95"/>
    </row>
    <row r="307">
      <c r="F307" s="672"/>
      <c r="J307" s="672"/>
      <c r="K307" s="672"/>
      <c r="L307" s="672"/>
      <c r="M307" s="337"/>
      <c r="V307" s="95"/>
      <c r="W307" s="95"/>
      <c r="X307" s="95"/>
      <c r="Y307" s="95"/>
      <c r="Z307" s="95"/>
      <c r="AA307" s="95"/>
      <c r="AB307" s="95"/>
      <c r="AC307" s="95"/>
      <c r="AD307" s="95"/>
      <c r="AE307" s="95"/>
      <c r="AF307" s="95"/>
      <c r="AG307" s="95"/>
      <c r="AH307" s="95"/>
    </row>
    <row r="308">
      <c r="F308" s="672"/>
      <c r="J308" s="672"/>
      <c r="K308" s="672"/>
      <c r="L308" s="672"/>
      <c r="M308" s="337"/>
      <c r="V308" s="95"/>
      <c r="W308" s="95"/>
      <c r="X308" s="95"/>
      <c r="Y308" s="95"/>
      <c r="Z308" s="95"/>
      <c r="AA308" s="95"/>
      <c r="AB308" s="95"/>
      <c r="AC308" s="95"/>
      <c r="AD308" s="95"/>
      <c r="AE308" s="95"/>
      <c r="AF308" s="95"/>
      <c r="AG308" s="95"/>
      <c r="AH308" s="95"/>
    </row>
    <row r="309">
      <c r="F309" s="672"/>
      <c r="J309" s="672"/>
      <c r="K309" s="672"/>
      <c r="L309" s="672"/>
      <c r="M309" s="337"/>
      <c r="V309" s="95"/>
      <c r="W309" s="95"/>
      <c r="X309" s="95"/>
      <c r="Y309" s="95"/>
      <c r="Z309" s="95"/>
      <c r="AA309" s="95"/>
      <c r="AB309" s="95"/>
      <c r="AC309" s="95"/>
      <c r="AD309" s="95"/>
      <c r="AE309" s="95"/>
      <c r="AF309" s="95"/>
      <c r="AG309" s="95"/>
      <c r="AH309" s="95"/>
    </row>
    <row r="310">
      <c r="F310" s="672"/>
      <c r="J310" s="672"/>
      <c r="K310" s="672"/>
      <c r="L310" s="672"/>
      <c r="M310" s="337"/>
      <c r="V310" s="95"/>
      <c r="W310" s="95"/>
      <c r="X310" s="95"/>
      <c r="Y310" s="95"/>
      <c r="Z310" s="95"/>
      <c r="AA310" s="95"/>
      <c r="AB310" s="95"/>
      <c r="AC310" s="95"/>
      <c r="AD310" s="95"/>
      <c r="AE310" s="95"/>
      <c r="AF310" s="95"/>
      <c r="AG310" s="95"/>
      <c r="AH310" s="95"/>
    </row>
    <row r="311">
      <c r="F311" s="672"/>
      <c r="J311" s="672"/>
      <c r="K311" s="672"/>
      <c r="L311" s="672"/>
      <c r="M311" s="337"/>
      <c r="V311" s="95"/>
      <c r="W311" s="95"/>
      <c r="X311" s="95"/>
      <c r="Y311" s="95"/>
      <c r="Z311" s="95"/>
      <c r="AA311" s="95"/>
      <c r="AB311" s="95"/>
      <c r="AC311" s="95"/>
      <c r="AD311" s="95"/>
      <c r="AE311" s="95"/>
      <c r="AF311" s="95"/>
      <c r="AG311" s="95"/>
      <c r="AH311" s="95"/>
    </row>
    <row r="312">
      <c r="F312" s="672"/>
      <c r="J312" s="672"/>
      <c r="K312" s="672"/>
      <c r="L312" s="672"/>
      <c r="M312" s="337"/>
      <c r="V312" s="95"/>
      <c r="W312" s="95"/>
      <c r="X312" s="95"/>
      <c r="Y312" s="95"/>
      <c r="Z312" s="95"/>
      <c r="AA312" s="95"/>
      <c r="AB312" s="95"/>
      <c r="AC312" s="95"/>
      <c r="AD312" s="95"/>
      <c r="AE312" s="95"/>
      <c r="AF312" s="95"/>
      <c r="AG312" s="95"/>
      <c r="AH312" s="95"/>
    </row>
    <row r="313">
      <c r="F313" s="672"/>
      <c r="J313" s="672"/>
      <c r="K313" s="672"/>
      <c r="L313" s="672"/>
      <c r="M313" s="337"/>
      <c r="V313" s="95"/>
      <c r="W313" s="95"/>
      <c r="X313" s="95"/>
      <c r="Y313" s="95"/>
      <c r="Z313" s="95"/>
      <c r="AA313" s="95"/>
      <c r="AB313" s="95"/>
      <c r="AC313" s="95"/>
      <c r="AD313" s="95"/>
      <c r="AE313" s="95"/>
      <c r="AF313" s="95"/>
      <c r="AG313" s="95"/>
      <c r="AH313" s="95"/>
    </row>
    <row r="314">
      <c r="F314" s="672"/>
      <c r="J314" s="672"/>
      <c r="K314" s="672"/>
      <c r="L314" s="672"/>
      <c r="M314" s="337"/>
      <c r="V314" s="95"/>
      <c r="W314" s="95"/>
      <c r="X314" s="95"/>
      <c r="Y314" s="95"/>
      <c r="Z314" s="95"/>
      <c r="AA314" s="95"/>
      <c r="AB314" s="95"/>
      <c r="AC314" s="95"/>
      <c r="AD314" s="95"/>
      <c r="AE314" s="95"/>
      <c r="AF314" s="95"/>
      <c r="AG314" s="95"/>
      <c r="AH314" s="95"/>
    </row>
    <row r="315">
      <c r="F315" s="672"/>
      <c r="J315" s="672"/>
      <c r="K315" s="672"/>
      <c r="L315" s="672"/>
      <c r="M315" s="337"/>
      <c r="V315" s="95"/>
      <c r="W315" s="95"/>
      <c r="X315" s="95"/>
      <c r="Y315" s="95"/>
      <c r="Z315" s="95"/>
      <c r="AA315" s="95"/>
      <c r="AB315" s="95"/>
      <c r="AC315" s="95"/>
      <c r="AD315" s="95"/>
      <c r="AE315" s="95"/>
      <c r="AF315" s="95"/>
      <c r="AG315" s="95"/>
      <c r="AH315" s="95"/>
    </row>
    <row r="316">
      <c r="F316" s="672"/>
      <c r="J316" s="672"/>
      <c r="K316" s="672"/>
      <c r="L316" s="672"/>
      <c r="M316" s="337"/>
      <c r="V316" s="95"/>
      <c r="W316" s="95"/>
      <c r="X316" s="95"/>
      <c r="Y316" s="95"/>
      <c r="Z316" s="95"/>
      <c r="AA316" s="95"/>
      <c r="AB316" s="95"/>
      <c r="AC316" s="95"/>
      <c r="AD316" s="95"/>
      <c r="AE316" s="95"/>
      <c r="AF316" s="95"/>
      <c r="AG316" s="95"/>
      <c r="AH316" s="95"/>
    </row>
    <row r="317">
      <c r="F317" s="672"/>
      <c r="J317" s="672"/>
      <c r="K317" s="672"/>
      <c r="L317" s="672"/>
      <c r="M317" s="337"/>
      <c r="V317" s="95"/>
      <c r="W317" s="95"/>
      <c r="X317" s="95"/>
      <c r="Y317" s="95"/>
      <c r="Z317" s="95"/>
      <c r="AA317" s="95"/>
      <c r="AB317" s="95"/>
      <c r="AC317" s="95"/>
      <c r="AD317" s="95"/>
      <c r="AE317" s="95"/>
      <c r="AF317" s="95"/>
      <c r="AG317" s="95"/>
      <c r="AH317" s="95"/>
    </row>
    <row r="318">
      <c r="F318" s="672"/>
      <c r="J318" s="672"/>
      <c r="K318" s="672"/>
      <c r="L318" s="672"/>
      <c r="M318" s="337"/>
      <c r="V318" s="95"/>
      <c r="W318" s="95"/>
      <c r="X318" s="95"/>
      <c r="Y318" s="95"/>
      <c r="Z318" s="95"/>
      <c r="AA318" s="95"/>
      <c r="AB318" s="95"/>
      <c r="AC318" s="95"/>
      <c r="AD318" s="95"/>
      <c r="AE318" s="95"/>
      <c r="AF318" s="95"/>
      <c r="AG318" s="95"/>
      <c r="AH318" s="95"/>
    </row>
    <row r="319">
      <c r="F319" s="672"/>
      <c r="J319" s="672"/>
      <c r="K319" s="672"/>
      <c r="L319" s="672"/>
      <c r="M319" s="337"/>
      <c r="V319" s="95"/>
      <c r="W319" s="95"/>
      <c r="X319" s="95"/>
      <c r="Y319" s="95"/>
      <c r="Z319" s="95"/>
      <c r="AA319" s="95"/>
      <c r="AB319" s="95"/>
      <c r="AC319" s="95"/>
      <c r="AD319" s="95"/>
      <c r="AE319" s="95"/>
      <c r="AF319" s="95"/>
      <c r="AG319" s="95"/>
      <c r="AH319" s="95"/>
    </row>
    <row r="320">
      <c r="F320" s="672"/>
      <c r="J320" s="672"/>
      <c r="K320" s="672"/>
      <c r="L320" s="672"/>
      <c r="M320" s="337"/>
      <c r="V320" s="95"/>
      <c r="W320" s="95"/>
      <c r="X320" s="95"/>
      <c r="Y320" s="95"/>
      <c r="Z320" s="95"/>
      <c r="AA320" s="95"/>
      <c r="AB320" s="95"/>
      <c r="AC320" s="95"/>
      <c r="AD320" s="95"/>
      <c r="AE320" s="95"/>
      <c r="AF320" s="95"/>
      <c r="AG320" s="95"/>
      <c r="AH320" s="95"/>
    </row>
    <row r="321">
      <c r="F321" s="672"/>
      <c r="J321" s="672"/>
      <c r="K321" s="672"/>
      <c r="L321" s="672"/>
      <c r="M321" s="337"/>
      <c r="V321" s="95"/>
      <c r="W321" s="95"/>
      <c r="X321" s="95"/>
      <c r="Y321" s="95"/>
      <c r="Z321" s="95"/>
      <c r="AA321" s="95"/>
      <c r="AB321" s="95"/>
      <c r="AC321" s="95"/>
      <c r="AD321" s="95"/>
      <c r="AE321" s="95"/>
      <c r="AF321" s="95"/>
      <c r="AG321" s="95"/>
      <c r="AH321" s="95"/>
    </row>
    <row r="322">
      <c r="F322" s="672"/>
      <c r="J322" s="672"/>
      <c r="K322" s="672"/>
      <c r="L322" s="672"/>
      <c r="M322" s="337"/>
      <c r="V322" s="95"/>
      <c r="W322" s="95"/>
      <c r="X322" s="95"/>
      <c r="Y322" s="95"/>
      <c r="Z322" s="95"/>
      <c r="AA322" s="95"/>
      <c r="AB322" s="95"/>
      <c r="AC322" s="95"/>
      <c r="AD322" s="95"/>
      <c r="AE322" s="95"/>
      <c r="AF322" s="95"/>
      <c r="AG322" s="95"/>
      <c r="AH322" s="95"/>
    </row>
    <row r="323">
      <c r="F323" s="672"/>
      <c r="J323" s="672"/>
      <c r="K323" s="672"/>
      <c r="L323" s="672"/>
      <c r="M323" s="337"/>
      <c r="V323" s="95"/>
      <c r="W323" s="95"/>
      <c r="X323" s="95"/>
      <c r="Y323" s="95"/>
      <c r="Z323" s="95"/>
      <c r="AA323" s="95"/>
      <c r="AB323" s="95"/>
      <c r="AC323" s="95"/>
      <c r="AD323" s="95"/>
      <c r="AE323" s="95"/>
      <c r="AF323" s="95"/>
      <c r="AG323" s="95"/>
      <c r="AH323" s="95"/>
    </row>
    <row r="324">
      <c r="F324" s="672"/>
      <c r="J324" s="672"/>
      <c r="K324" s="672"/>
      <c r="L324" s="672"/>
      <c r="M324" s="337"/>
      <c r="V324" s="95"/>
      <c r="W324" s="95"/>
      <c r="X324" s="95"/>
      <c r="Y324" s="95"/>
      <c r="Z324" s="95"/>
      <c r="AA324" s="95"/>
      <c r="AB324" s="95"/>
      <c r="AC324" s="95"/>
      <c r="AD324" s="95"/>
      <c r="AE324" s="95"/>
      <c r="AF324" s="95"/>
      <c r="AG324" s="95"/>
      <c r="AH324" s="95"/>
    </row>
    <row r="325">
      <c r="F325" s="672"/>
      <c r="J325" s="672"/>
      <c r="K325" s="672"/>
      <c r="L325" s="672"/>
      <c r="M325" s="337"/>
      <c r="V325" s="95"/>
      <c r="W325" s="95"/>
      <c r="X325" s="95"/>
      <c r="Y325" s="95"/>
      <c r="Z325" s="95"/>
      <c r="AA325" s="95"/>
      <c r="AB325" s="95"/>
      <c r="AC325" s="95"/>
      <c r="AD325" s="95"/>
      <c r="AE325" s="95"/>
      <c r="AF325" s="95"/>
      <c r="AG325" s="95"/>
      <c r="AH325" s="95"/>
    </row>
    <row r="326">
      <c r="F326" s="672"/>
      <c r="J326" s="672"/>
      <c r="K326" s="672"/>
      <c r="L326" s="672"/>
      <c r="M326" s="337"/>
      <c r="V326" s="95"/>
      <c r="W326" s="95"/>
      <c r="X326" s="95"/>
      <c r="Y326" s="95"/>
      <c r="Z326" s="95"/>
      <c r="AA326" s="95"/>
      <c r="AB326" s="95"/>
      <c r="AC326" s="95"/>
      <c r="AD326" s="95"/>
      <c r="AE326" s="95"/>
      <c r="AF326" s="95"/>
      <c r="AG326" s="95"/>
      <c r="AH326" s="95"/>
    </row>
    <row r="327">
      <c r="F327" s="672"/>
      <c r="J327" s="672"/>
      <c r="K327" s="672"/>
      <c r="L327" s="672"/>
      <c r="M327" s="337"/>
      <c r="V327" s="95"/>
      <c r="W327" s="95"/>
      <c r="X327" s="95"/>
      <c r="Y327" s="95"/>
      <c r="Z327" s="95"/>
      <c r="AA327" s="95"/>
      <c r="AB327" s="95"/>
      <c r="AC327" s="95"/>
      <c r="AD327" s="95"/>
      <c r="AE327" s="95"/>
      <c r="AF327" s="95"/>
      <c r="AG327" s="95"/>
      <c r="AH327" s="95"/>
    </row>
    <row r="328">
      <c r="F328" s="672"/>
      <c r="J328" s="672"/>
      <c r="K328" s="672"/>
      <c r="L328" s="672"/>
      <c r="M328" s="337"/>
      <c r="V328" s="95"/>
      <c r="W328" s="95"/>
      <c r="X328" s="95"/>
      <c r="Y328" s="95"/>
      <c r="Z328" s="95"/>
      <c r="AA328" s="95"/>
      <c r="AB328" s="95"/>
      <c r="AC328" s="95"/>
      <c r="AD328" s="95"/>
      <c r="AE328" s="95"/>
      <c r="AF328" s="95"/>
      <c r="AG328" s="95"/>
      <c r="AH328" s="95"/>
    </row>
    <row r="329">
      <c r="F329" s="672"/>
      <c r="J329" s="672"/>
      <c r="K329" s="672"/>
      <c r="L329" s="672"/>
      <c r="M329" s="337"/>
      <c r="V329" s="95"/>
      <c r="W329" s="95"/>
      <c r="X329" s="95"/>
      <c r="Y329" s="95"/>
      <c r="Z329" s="95"/>
      <c r="AA329" s="95"/>
      <c r="AB329" s="95"/>
      <c r="AC329" s="95"/>
      <c r="AD329" s="95"/>
      <c r="AE329" s="95"/>
      <c r="AF329" s="95"/>
      <c r="AG329" s="95"/>
      <c r="AH329" s="95"/>
    </row>
    <row r="330">
      <c r="F330" s="672"/>
      <c r="J330" s="672"/>
      <c r="K330" s="672"/>
      <c r="L330" s="672"/>
      <c r="M330" s="337"/>
      <c r="V330" s="95"/>
      <c r="W330" s="95"/>
      <c r="X330" s="95"/>
      <c r="Y330" s="95"/>
      <c r="Z330" s="95"/>
      <c r="AA330" s="95"/>
      <c r="AB330" s="95"/>
      <c r="AC330" s="95"/>
      <c r="AD330" s="95"/>
      <c r="AE330" s="95"/>
      <c r="AF330" s="95"/>
      <c r="AG330" s="95"/>
      <c r="AH330" s="95"/>
    </row>
    <row r="331">
      <c r="F331" s="672"/>
      <c r="J331" s="672"/>
      <c r="K331" s="672"/>
      <c r="L331" s="672"/>
      <c r="M331" s="337"/>
      <c r="V331" s="95"/>
      <c r="W331" s="95"/>
      <c r="X331" s="95"/>
      <c r="Y331" s="95"/>
      <c r="Z331" s="95"/>
      <c r="AA331" s="95"/>
      <c r="AB331" s="95"/>
      <c r="AC331" s="95"/>
      <c r="AD331" s="95"/>
      <c r="AE331" s="95"/>
      <c r="AF331" s="95"/>
      <c r="AG331" s="95"/>
      <c r="AH331" s="95"/>
    </row>
    <row r="332">
      <c r="F332" s="672"/>
      <c r="J332" s="672"/>
      <c r="K332" s="672"/>
      <c r="L332" s="672"/>
      <c r="M332" s="337"/>
      <c r="V332" s="95"/>
      <c r="W332" s="95"/>
      <c r="X332" s="95"/>
      <c r="Y332" s="95"/>
      <c r="Z332" s="95"/>
      <c r="AA332" s="95"/>
      <c r="AB332" s="95"/>
      <c r="AC332" s="95"/>
      <c r="AD332" s="95"/>
      <c r="AE332" s="95"/>
      <c r="AF332" s="95"/>
      <c r="AG332" s="95"/>
      <c r="AH332" s="95"/>
    </row>
    <row r="333">
      <c r="F333" s="672"/>
      <c r="J333" s="672"/>
      <c r="K333" s="672"/>
      <c r="L333" s="672"/>
      <c r="M333" s="337"/>
      <c r="V333" s="95"/>
      <c r="W333" s="95"/>
      <c r="X333" s="95"/>
      <c r="Y333" s="95"/>
      <c r="Z333" s="95"/>
      <c r="AA333" s="95"/>
      <c r="AB333" s="95"/>
      <c r="AC333" s="95"/>
      <c r="AD333" s="95"/>
      <c r="AE333" s="95"/>
      <c r="AF333" s="95"/>
      <c r="AG333" s="95"/>
      <c r="AH333" s="95"/>
    </row>
    <row r="334">
      <c r="F334" s="672"/>
      <c r="J334" s="672"/>
      <c r="K334" s="672"/>
      <c r="L334" s="672"/>
      <c r="M334" s="337"/>
      <c r="V334" s="95"/>
      <c r="W334" s="95"/>
      <c r="X334" s="95"/>
      <c r="Y334" s="95"/>
      <c r="Z334" s="95"/>
      <c r="AA334" s="95"/>
      <c r="AB334" s="95"/>
      <c r="AC334" s="95"/>
      <c r="AD334" s="95"/>
      <c r="AE334" s="95"/>
      <c r="AF334" s="95"/>
      <c r="AG334" s="95"/>
      <c r="AH334" s="95"/>
    </row>
    <row r="335">
      <c r="F335" s="672"/>
      <c r="J335" s="672"/>
      <c r="K335" s="672"/>
      <c r="L335" s="672"/>
      <c r="M335" s="337"/>
      <c r="V335" s="95"/>
      <c r="W335" s="95"/>
      <c r="X335" s="95"/>
      <c r="Y335" s="95"/>
      <c r="Z335" s="95"/>
      <c r="AA335" s="95"/>
      <c r="AB335" s="95"/>
      <c r="AC335" s="95"/>
      <c r="AD335" s="95"/>
      <c r="AE335" s="95"/>
      <c r="AF335" s="95"/>
      <c r="AG335" s="95"/>
      <c r="AH335" s="95"/>
    </row>
    <row r="336">
      <c r="F336" s="672"/>
      <c r="J336" s="672"/>
      <c r="K336" s="672"/>
      <c r="L336" s="672"/>
      <c r="M336" s="337"/>
      <c r="V336" s="95"/>
      <c r="W336" s="95"/>
      <c r="X336" s="95"/>
      <c r="Y336" s="95"/>
      <c r="Z336" s="95"/>
      <c r="AA336" s="95"/>
      <c r="AB336" s="95"/>
      <c r="AC336" s="95"/>
      <c r="AD336" s="95"/>
      <c r="AE336" s="95"/>
      <c r="AF336" s="95"/>
      <c r="AG336" s="95"/>
      <c r="AH336" s="95"/>
    </row>
    <row r="337">
      <c r="F337" s="672"/>
      <c r="J337" s="672"/>
      <c r="K337" s="672"/>
      <c r="L337" s="672"/>
      <c r="M337" s="337"/>
      <c r="V337" s="95"/>
      <c r="W337" s="95"/>
      <c r="X337" s="95"/>
      <c r="Y337" s="95"/>
      <c r="Z337" s="95"/>
      <c r="AA337" s="95"/>
      <c r="AB337" s="95"/>
      <c r="AC337" s="95"/>
      <c r="AD337" s="95"/>
      <c r="AE337" s="95"/>
      <c r="AF337" s="95"/>
      <c r="AG337" s="95"/>
      <c r="AH337" s="95"/>
    </row>
    <row r="338">
      <c r="F338" s="672"/>
      <c r="J338" s="672"/>
      <c r="K338" s="672"/>
      <c r="L338" s="672"/>
      <c r="M338" s="337"/>
      <c r="V338" s="95"/>
      <c r="W338" s="95"/>
      <c r="X338" s="95"/>
      <c r="Y338" s="95"/>
      <c r="Z338" s="95"/>
      <c r="AA338" s="95"/>
      <c r="AB338" s="95"/>
      <c r="AC338" s="95"/>
      <c r="AD338" s="95"/>
      <c r="AE338" s="95"/>
      <c r="AF338" s="95"/>
      <c r="AG338" s="95"/>
      <c r="AH338" s="95"/>
    </row>
    <row r="339">
      <c r="F339" s="672"/>
      <c r="J339" s="672"/>
      <c r="K339" s="672"/>
      <c r="L339" s="672"/>
      <c r="M339" s="337"/>
      <c r="V339" s="95"/>
      <c r="W339" s="95"/>
      <c r="X339" s="95"/>
      <c r="Y339" s="95"/>
      <c r="Z339" s="95"/>
      <c r="AA339" s="95"/>
      <c r="AB339" s="95"/>
      <c r="AC339" s="95"/>
      <c r="AD339" s="95"/>
      <c r="AE339" s="95"/>
      <c r="AF339" s="95"/>
      <c r="AG339" s="95"/>
      <c r="AH339" s="95"/>
    </row>
    <row r="340">
      <c r="F340" s="672"/>
      <c r="J340" s="672"/>
      <c r="K340" s="672"/>
      <c r="L340" s="672"/>
      <c r="M340" s="337"/>
      <c r="V340" s="95"/>
      <c r="W340" s="95"/>
      <c r="X340" s="95"/>
      <c r="Y340" s="95"/>
      <c r="Z340" s="95"/>
      <c r="AA340" s="95"/>
      <c r="AB340" s="95"/>
      <c r="AC340" s="95"/>
      <c r="AD340" s="95"/>
      <c r="AE340" s="95"/>
      <c r="AF340" s="95"/>
      <c r="AG340" s="95"/>
      <c r="AH340" s="95"/>
    </row>
    <row r="341">
      <c r="F341" s="672"/>
      <c r="J341" s="672"/>
      <c r="K341" s="672"/>
      <c r="L341" s="672"/>
      <c r="M341" s="337"/>
      <c r="V341" s="95"/>
      <c r="W341" s="95"/>
      <c r="X341" s="95"/>
      <c r="Y341" s="95"/>
      <c r="Z341" s="95"/>
      <c r="AA341" s="95"/>
      <c r="AB341" s="95"/>
      <c r="AC341" s="95"/>
      <c r="AD341" s="95"/>
      <c r="AE341" s="95"/>
      <c r="AF341" s="95"/>
      <c r="AG341" s="95"/>
      <c r="AH341" s="95"/>
    </row>
    <row r="342">
      <c r="F342" s="672"/>
      <c r="J342" s="672"/>
      <c r="K342" s="672"/>
      <c r="L342" s="672"/>
      <c r="M342" s="337"/>
      <c r="V342" s="95"/>
      <c r="W342" s="95"/>
      <c r="X342" s="95"/>
      <c r="Y342" s="95"/>
      <c r="Z342" s="95"/>
      <c r="AA342" s="95"/>
      <c r="AB342" s="95"/>
      <c r="AC342" s="95"/>
      <c r="AD342" s="95"/>
      <c r="AE342" s="95"/>
      <c r="AF342" s="95"/>
      <c r="AG342" s="95"/>
      <c r="AH342" s="95"/>
    </row>
    <row r="343">
      <c r="F343" s="672"/>
      <c r="J343" s="672"/>
      <c r="K343" s="672"/>
      <c r="L343" s="672"/>
      <c r="M343" s="337"/>
      <c r="V343" s="95"/>
      <c r="W343" s="95"/>
      <c r="X343" s="95"/>
      <c r="Y343" s="95"/>
      <c r="Z343" s="95"/>
      <c r="AA343" s="95"/>
      <c r="AB343" s="95"/>
      <c r="AC343" s="95"/>
      <c r="AD343" s="95"/>
      <c r="AE343" s="95"/>
      <c r="AF343" s="95"/>
      <c r="AG343" s="95"/>
      <c r="AH343" s="95"/>
    </row>
    <row r="344">
      <c r="F344" s="672"/>
      <c r="J344" s="672"/>
      <c r="K344" s="672"/>
      <c r="L344" s="672"/>
      <c r="M344" s="337"/>
      <c r="V344" s="95"/>
      <c r="W344" s="95"/>
      <c r="X344" s="95"/>
      <c r="Y344" s="95"/>
      <c r="Z344" s="95"/>
      <c r="AA344" s="95"/>
      <c r="AB344" s="95"/>
      <c r="AC344" s="95"/>
      <c r="AD344" s="95"/>
      <c r="AE344" s="95"/>
      <c r="AF344" s="95"/>
      <c r="AG344" s="95"/>
      <c r="AH344" s="95"/>
    </row>
    <row r="345">
      <c r="F345" s="672"/>
      <c r="J345" s="672"/>
      <c r="K345" s="672"/>
      <c r="L345" s="672"/>
      <c r="M345" s="337"/>
      <c r="V345" s="95"/>
      <c r="W345" s="95"/>
      <c r="X345" s="95"/>
      <c r="Y345" s="95"/>
      <c r="Z345" s="95"/>
      <c r="AA345" s="95"/>
      <c r="AB345" s="95"/>
      <c r="AC345" s="95"/>
      <c r="AD345" s="95"/>
      <c r="AE345" s="95"/>
      <c r="AF345" s="95"/>
      <c r="AG345" s="95"/>
      <c r="AH345" s="95"/>
    </row>
    <row r="346">
      <c r="F346" s="672"/>
      <c r="J346" s="672"/>
      <c r="K346" s="672"/>
      <c r="L346" s="672"/>
      <c r="M346" s="337"/>
      <c r="V346" s="95"/>
      <c r="W346" s="95"/>
      <c r="X346" s="95"/>
      <c r="Y346" s="95"/>
      <c r="Z346" s="95"/>
      <c r="AA346" s="95"/>
      <c r="AB346" s="95"/>
      <c r="AC346" s="95"/>
      <c r="AD346" s="95"/>
      <c r="AE346" s="95"/>
      <c r="AF346" s="95"/>
      <c r="AG346" s="95"/>
      <c r="AH346" s="95"/>
    </row>
    <row r="347">
      <c r="F347" s="672"/>
      <c r="J347" s="672"/>
      <c r="K347" s="672"/>
      <c r="L347" s="672"/>
      <c r="M347" s="337"/>
      <c r="V347" s="95"/>
      <c r="W347" s="95"/>
      <c r="X347" s="95"/>
      <c r="Y347" s="95"/>
      <c r="Z347" s="95"/>
      <c r="AA347" s="95"/>
      <c r="AB347" s="95"/>
      <c r="AC347" s="95"/>
      <c r="AD347" s="95"/>
      <c r="AE347" s="95"/>
      <c r="AF347" s="95"/>
      <c r="AG347" s="95"/>
      <c r="AH347" s="95"/>
    </row>
    <row r="348">
      <c r="F348" s="672"/>
      <c r="J348" s="672"/>
      <c r="K348" s="672"/>
      <c r="L348" s="672"/>
      <c r="M348" s="337"/>
      <c r="V348" s="95"/>
      <c r="W348" s="95"/>
      <c r="X348" s="95"/>
      <c r="Y348" s="95"/>
      <c r="Z348" s="95"/>
      <c r="AA348" s="95"/>
      <c r="AB348" s="95"/>
      <c r="AC348" s="95"/>
      <c r="AD348" s="95"/>
      <c r="AE348" s="95"/>
      <c r="AF348" s="95"/>
      <c r="AG348" s="95"/>
      <c r="AH348" s="95"/>
    </row>
    <row r="349">
      <c r="F349" s="672"/>
      <c r="J349" s="672"/>
      <c r="K349" s="672"/>
      <c r="L349" s="672"/>
      <c r="M349" s="337"/>
      <c r="V349" s="95"/>
      <c r="W349" s="95"/>
      <c r="X349" s="95"/>
      <c r="Y349" s="95"/>
      <c r="Z349" s="95"/>
      <c r="AA349" s="95"/>
      <c r="AB349" s="95"/>
      <c r="AC349" s="95"/>
      <c r="AD349" s="95"/>
      <c r="AE349" s="95"/>
      <c r="AF349" s="95"/>
      <c r="AG349" s="95"/>
      <c r="AH349" s="95"/>
    </row>
    <row r="350">
      <c r="F350" s="672"/>
      <c r="J350" s="672"/>
      <c r="K350" s="672"/>
      <c r="L350" s="672"/>
      <c r="M350" s="337"/>
      <c r="V350" s="95"/>
      <c r="W350" s="95"/>
      <c r="X350" s="95"/>
      <c r="Y350" s="95"/>
      <c r="Z350" s="95"/>
      <c r="AA350" s="95"/>
      <c r="AB350" s="95"/>
      <c r="AC350" s="95"/>
      <c r="AD350" s="95"/>
      <c r="AE350" s="95"/>
      <c r="AF350" s="95"/>
      <c r="AG350" s="95"/>
      <c r="AH350" s="95"/>
    </row>
    <row r="351">
      <c r="F351" s="672"/>
      <c r="J351" s="672"/>
      <c r="K351" s="672"/>
      <c r="L351" s="672"/>
      <c r="M351" s="337"/>
      <c r="V351" s="95"/>
      <c r="W351" s="95"/>
      <c r="X351" s="95"/>
      <c r="Y351" s="95"/>
      <c r="Z351" s="95"/>
      <c r="AA351" s="95"/>
      <c r="AB351" s="95"/>
      <c r="AC351" s="95"/>
      <c r="AD351" s="95"/>
      <c r="AE351" s="95"/>
      <c r="AF351" s="95"/>
      <c r="AG351" s="95"/>
      <c r="AH351" s="95"/>
    </row>
    <row r="352">
      <c r="F352" s="672"/>
      <c r="J352" s="672"/>
      <c r="K352" s="672"/>
      <c r="L352" s="672"/>
      <c r="M352" s="337"/>
      <c r="V352" s="95"/>
      <c r="W352" s="95"/>
      <c r="X352" s="95"/>
      <c r="Y352" s="95"/>
      <c r="Z352" s="95"/>
      <c r="AA352" s="95"/>
      <c r="AB352" s="95"/>
      <c r="AC352" s="95"/>
      <c r="AD352" s="95"/>
      <c r="AE352" s="95"/>
      <c r="AF352" s="95"/>
      <c r="AG352" s="95"/>
      <c r="AH352" s="95"/>
    </row>
    <row r="353">
      <c r="F353" s="672"/>
      <c r="J353" s="672"/>
      <c r="K353" s="672"/>
      <c r="L353" s="672"/>
      <c r="M353" s="337"/>
      <c r="V353" s="95"/>
      <c r="W353" s="95"/>
      <c r="X353" s="95"/>
      <c r="Y353" s="95"/>
      <c r="Z353" s="95"/>
      <c r="AA353" s="95"/>
      <c r="AB353" s="95"/>
      <c r="AC353" s="95"/>
      <c r="AD353" s="95"/>
      <c r="AE353" s="95"/>
      <c r="AF353" s="95"/>
      <c r="AG353" s="95"/>
      <c r="AH353" s="95"/>
    </row>
    <row r="354">
      <c r="F354" s="672"/>
      <c r="J354" s="672"/>
      <c r="K354" s="672"/>
      <c r="L354" s="672"/>
      <c r="M354" s="337"/>
      <c r="V354" s="95"/>
      <c r="W354" s="95"/>
      <c r="X354" s="95"/>
      <c r="Y354" s="95"/>
      <c r="Z354" s="95"/>
      <c r="AA354" s="95"/>
      <c r="AB354" s="95"/>
      <c r="AC354" s="95"/>
      <c r="AD354" s="95"/>
      <c r="AE354" s="95"/>
      <c r="AF354" s="95"/>
      <c r="AG354" s="95"/>
      <c r="AH354" s="95"/>
    </row>
    <row r="355">
      <c r="F355" s="672"/>
      <c r="J355" s="672"/>
      <c r="K355" s="672"/>
      <c r="L355" s="672"/>
      <c r="M355" s="337"/>
      <c r="V355" s="95"/>
      <c r="W355" s="95"/>
      <c r="X355" s="95"/>
      <c r="Y355" s="95"/>
      <c r="Z355" s="95"/>
      <c r="AA355" s="95"/>
      <c r="AB355" s="95"/>
      <c r="AC355" s="95"/>
      <c r="AD355" s="95"/>
      <c r="AE355" s="95"/>
      <c r="AF355" s="95"/>
      <c r="AG355" s="95"/>
      <c r="AH355" s="95"/>
    </row>
    <row r="356">
      <c r="F356" s="672"/>
      <c r="J356" s="672"/>
      <c r="K356" s="672"/>
      <c r="L356" s="672"/>
      <c r="M356" s="337"/>
      <c r="V356" s="95"/>
      <c r="W356" s="95"/>
      <c r="X356" s="95"/>
      <c r="Y356" s="95"/>
      <c r="Z356" s="95"/>
      <c r="AA356" s="95"/>
      <c r="AB356" s="95"/>
      <c r="AC356" s="95"/>
      <c r="AD356" s="95"/>
      <c r="AE356" s="95"/>
      <c r="AF356" s="95"/>
      <c r="AG356" s="95"/>
      <c r="AH356" s="95"/>
    </row>
    <row r="357">
      <c r="F357" s="672"/>
      <c r="J357" s="672"/>
      <c r="K357" s="672"/>
      <c r="L357" s="672"/>
      <c r="M357" s="337"/>
      <c r="V357" s="95"/>
      <c r="W357" s="95"/>
      <c r="X357" s="95"/>
      <c r="Y357" s="95"/>
      <c r="Z357" s="95"/>
      <c r="AA357" s="95"/>
      <c r="AB357" s="95"/>
      <c r="AC357" s="95"/>
      <c r="AD357" s="95"/>
      <c r="AE357" s="95"/>
      <c r="AF357" s="95"/>
      <c r="AG357" s="95"/>
      <c r="AH357" s="95"/>
    </row>
    <row r="358">
      <c r="F358" s="672"/>
      <c r="J358" s="672"/>
      <c r="K358" s="672"/>
      <c r="L358" s="672"/>
      <c r="M358" s="337"/>
      <c r="V358" s="95"/>
      <c r="W358" s="95"/>
      <c r="X358" s="95"/>
      <c r="Y358" s="95"/>
      <c r="Z358" s="95"/>
      <c r="AA358" s="95"/>
      <c r="AB358" s="95"/>
      <c r="AC358" s="95"/>
      <c r="AD358" s="95"/>
      <c r="AE358" s="95"/>
      <c r="AF358" s="95"/>
      <c r="AG358" s="95"/>
      <c r="AH358" s="95"/>
    </row>
    <row r="359">
      <c r="F359" s="672"/>
      <c r="J359" s="672"/>
      <c r="K359" s="672"/>
      <c r="L359" s="672"/>
      <c r="M359" s="337"/>
      <c r="V359" s="95"/>
      <c r="W359" s="95"/>
      <c r="X359" s="95"/>
      <c r="Y359" s="95"/>
      <c r="Z359" s="95"/>
      <c r="AA359" s="95"/>
      <c r="AB359" s="95"/>
      <c r="AC359" s="95"/>
      <c r="AD359" s="95"/>
      <c r="AE359" s="95"/>
      <c r="AF359" s="95"/>
      <c r="AG359" s="95"/>
      <c r="AH359" s="95"/>
    </row>
    <row r="360">
      <c r="F360" s="672"/>
      <c r="J360" s="672"/>
      <c r="K360" s="672"/>
      <c r="L360" s="672"/>
      <c r="M360" s="337"/>
      <c r="V360" s="95"/>
      <c r="W360" s="95"/>
      <c r="X360" s="95"/>
      <c r="Y360" s="95"/>
      <c r="Z360" s="95"/>
      <c r="AA360" s="95"/>
      <c r="AB360" s="95"/>
      <c r="AC360" s="95"/>
      <c r="AD360" s="95"/>
      <c r="AE360" s="95"/>
      <c r="AF360" s="95"/>
      <c r="AG360" s="95"/>
      <c r="AH360" s="95"/>
    </row>
    <row r="361">
      <c r="F361" s="672"/>
      <c r="J361" s="672"/>
      <c r="K361" s="672"/>
      <c r="L361" s="672"/>
      <c r="M361" s="337"/>
      <c r="V361" s="95"/>
      <c r="W361" s="95"/>
      <c r="X361" s="95"/>
      <c r="Y361" s="95"/>
      <c r="Z361" s="95"/>
      <c r="AA361" s="95"/>
      <c r="AB361" s="95"/>
      <c r="AC361" s="95"/>
      <c r="AD361" s="95"/>
      <c r="AE361" s="95"/>
      <c r="AF361" s="95"/>
      <c r="AG361" s="95"/>
      <c r="AH361" s="95"/>
    </row>
    <row r="362">
      <c r="F362" s="672"/>
      <c r="J362" s="672"/>
      <c r="K362" s="672"/>
      <c r="L362" s="672"/>
      <c r="M362" s="337"/>
      <c r="V362" s="95"/>
      <c r="W362" s="95"/>
      <c r="X362" s="95"/>
      <c r="Y362" s="95"/>
      <c r="Z362" s="95"/>
      <c r="AA362" s="95"/>
      <c r="AB362" s="95"/>
      <c r="AC362" s="95"/>
      <c r="AD362" s="95"/>
      <c r="AE362" s="95"/>
      <c r="AF362" s="95"/>
      <c r="AG362" s="95"/>
      <c r="AH362" s="95"/>
    </row>
    <row r="363">
      <c r="F363" s="672"/>
      <c r="J363" s="672"/>
      <c r="K363" s="672"/>
      <c r="L363" s="672"/>
      <c r="M363" s="337"/>
      <c r="V363" s="95"/>
      <c r="W363" s="95"/>
      <c r="X363" s="95"/>
      <c r="Y363" s="95"/>
      <c r="Z363" s="95"/>
      <c r="AA363" s="95"/>
      <c r="AB363" s="95"/>
      <c r="AC363" s="95"/>
      <c r="AD363" s="95"/>
      <c r="AE363" s="95"/>
      <c r="AF363" s="95"/>
      <c r="AG363" s="95"/>
      <c r="AH363" s="95"/>
    </row>
    <row r="364">
      <c r="F364" s="672"/>
      <c r="J364" s="672"/>
      <c r="K364" s="672"/>
      <c r="L364" s="672"/>
      <c r="M364" s="337"/>
      <c r="V364" s="95"/>
      <c r="W364" s="95"/>
      <c r="X364" s="95"/>
      <c r="Y364" s="95"/>
      <c r="Z364" s="95"/>
      <c r="AA364" s="95"/>
      <c r="AB364" s="95"/>
      <c r="AC364" s="95"/>
      <c r="AD364" s="95"/>
      <c r="AE364" s="95"/>
      <c r="AF364" s="95"/>
      <c r="AG364" s="95"/>
      <c r="AH364" s="95"/>
    </row>
    <row r="365">
      <c r="F365" s="672"/>
      <c r="J365" s="672"/>
      <c r="K365" s="672"/>
      <c r="L365" s="672"/>
      <c r="M365" s="337"/>
      <c r="V365" s="95"/>
      <c r="W365" s="95"/>
      <c r="X365" s="95"/>
      <c r="Y365" s="95"/>
      <c r="Z365" s="95"/>
      <c r="AA365" s="95"/>
      <c r="AB365" s="95"/>
      <c r="AC365" s="95"/>
      <c r="AD365" s="95"/>
      <c r="AE365" s="95"/>
      <c r="AF365" s="95"/>
      <c r="AG365" s="95"/>
      <c r="AH365" s="95"/>
    </row>
    <row r="366">
      <c r="F366" s="672"/>
      <c r="J366" s="672"/>
      <c r="K366" s="672"/>
      <c r="L366" s="672"/>
      <c r="M366" s="337"/>
      <c r="V366" s="95"/>
      <c r="W366" s="95"/>
      <c r="X366" s="95"/>
      <c r="Y366" s="95"/>
      <c r="Z366" s="95"/>
      <c r="AA366" s="95"/>
      <c r="AB366" s="95"/>
      <c r="AC366" s="95"/>
      <c r="AD366" s="95"/>
      <c r="AE366" s="95"/>
      <c r="AF366" s="95"/>
      <c r="AG366" s="95"/>
      <c r="AH366" s="95"/>
    </row>
    <row r="367">
      <c r="F367" s="672"/>
      <c r="J367" s="672"/>
      <c r="K367" s="672"/>
      <c r="L367" s="672"/>
      <c r="M367" s="337"/>
      <c r="V367" s="95"/>
      <c r="W367" s="95"/>
      <c r="X367" s="95"/>
      <c r="Y367" s="95"/>
      <c r="Z367" s="95"/>
      <c r="AA367" s="95"/>
      <c r="AB367" s="95"/>
      <c r="AC367" s="95"/>
      <c r="AD367" s="95"/>
      <c r="AE367" s="95"/>
      <c r="AF367" s="95"/>
      <c r="AG367" s="95"/>
      <c r="AH367" s="95"/>
    </row>
    <row r="368">
      <c r="F368" s="672"/>
      <c r="J368" s="672"/>
      <c r="K368" s="672"/>
      <c r="L368" s="672"/>
      <c r="M368" s="337"/>
      <c r="V368" s="95"/>
      <c r="W368" s="95"/>
      <c r="X368" s="95"/>
      <c r="Y368" s="95"/>
      <c r="Z368" s="95"/>
      <c r="AA368" s="95"/>
      <c r="AB368" s="95"/>
      <c r="AC368" s="95"/>
      <c r="AD368" s="95"/>
      <c r="AE368" s="95"/>
      <c r="AF368" s="95"/>
      <c r="AG368" s="95"/>
      <c r="AH368" s="95"/>
    </row>
    <row r="369">
      <c r="F369" s="672"/>
      <c r="J369" s="672"/>
      <c r="K369" s="672"/>
      <c r="L369" s="672"/>
      <c r="M369" s="337"/>
      <c r="V369" s="95"/>
      <c r="W369" s="95"/>
      <c r="X369" s="95"/>
      <c r="Y369" s="95"/>
      <c r="Z369" s="95"/>
      <c r="AA369" s="95"/>
      <c r="AB369" s="95"/>
      <c r="AC369" s="95"/>
      <c r="AD369" s="95"/>
      <c r="AE369" s="95"/>
      <c r="AF369" s="95"/>
      <c r="AG369" s="95"/>
      <c r="AH369" s="95"/>
    </row>
    <row r="370">
      <c r="F370" s="672"/>
      <c r="J370" s="672"/>
      <c r="K370" s="672"/>
      <c r="L370" s="672"/>
      <c r="M370" s="337"/>
      <c r="V370" s="95"/>
      <c r="W370" s="95"/>
      <c r="X370" s="95"/>
      <c r="Y370" s="95"/>
      <c r="Z370" s="95"/>
      <c r="AA370" s="95"/>
      <c r="AB370" s="95"/>
      <c r="AC370" s="95"/>
      <c r="AD370" s="95"/>
      <c r="AE370" s="95"/>
      <c r="AF370" s="95"/>
      <c r="AG370" s="95"/>
      <c r="AH370" s="95"/>
    </row>
    <row r="371">
      <c r="F371" s="672"/>
      <c r="J371" s="672"/>
      <c r="K371" s="672"/>
      <c r="L371" s="672"/>
      <c r="M371" s="337"/>
      <c r="V371" s="95"/>
      <c r="W371" s="95"/>
      <c r="X371" s="95"/>
      <c r="Y371" s="95"/>
      <c r="Z371" s="95"/>
      <c r="AA371" s="95"/>
      <c r="AB371" s="95"/>
      <c r="AC371" s="95"/>
      <c r="AD371" s="95"/>
      <c r="AE371" s="95"/>
      <c r="AF371" s="95"/>
      <c r="AG371" s="95"/>
      <c r="AH371" s="95"/>
    </row>
    <row r="372">
      <c r="F372" s="672"/>
      <c r="J372" s="672"/>
      <c r="K372" s="672"/>
      <c r="L372" s="672"/>
      <c r="M372" s="337"/>
      <c r="V372" s="95"/>
      <c r="W372" s="95"/>
      <c r="X372" s="95"/>
      <c r="Y372" s="95"/>
      <c r="Z372" s="95"/>
      <c r="AA372" s="95"/>
      <c r="AB372" s="95"/>
      <c r="AC372" s="95"/>
      <c r="AD372" s="95"/>
      <c r="AE372" s="95"/>
      <c r="AF372" s="95"/>
      <c r="AG372" s="95"/>
      <c r="AH372" s="95"/>
    </row>
    <row r="373">
      <c r="F373" s="672"/>
      <c r="J373" s="672"/>
      <c r="K373" s="672"/>
      <c r="L373" s="672"/>
      <c r="M373" s="337"/>
      <c r="V373" s="95"/>
      <c r="W373" s="95"/>
      <c r="X373" s="95"/>
      <c r="Y373" s="95"/>
      <c r="Z373" s="95"/>
      <c r="AA373" s="95"/>
      <c r="AB373" s="95"/>
      <c r="AC373" s="95"/>
      <c r="AD373" s="95"/>
      <c r="AE373" s="95"/>
      <c r="AF373" s="95"/>
      <c r="AG373" s="95"/>
      <c r="AH373" s="95"/>
    </row>
    <row r="374">
      <c r="F374" s="672"/>
      <c r="J374" s="672"/>
      <c r="K374" s="672"/>
      <c r="L374" s="672"/>
      <c r="M374" s="337"/>
      <c r="V374" s="95"/>
      <c r="W374" s="95"/>
      <c r="X374" s="95"/>
      <c r="Y374" s="95"/>
      <c r="Z374" s="95"/>
      <c r="AA374" s="95"/>
      <c r="AB374" s="95"/>
      <c r="AC374" s="95"/>
      <c r="AD374" s="95"/>
      <c r="AE374" s="95"/>
      <c r="AF374" s="95"/>
      <c r="AG374" s="95"/>
      <c r="AH374" s="95"/>
    </row>
    <row r="375">
      <c r="F375" s="672"/>
      <c r="J375" s="672"/>
      <c r="K375" s="672"/>
      <c r="L375" s="672"/>
      <c r="M375" s="337"/>
      <c r="V375" s="95"/>
      <c r="W375" s="95"/>
      <c r="X375" s="95"/>
      <c r="Y375" s="95"/>
      <c r="Z375" s="95"/>
      <c r="AA375" s="95"/>
      <c r="AB375" s="95"/>
      <c r="AC375" s="95"/>
      <c r="AD375" s="95"/>
      <c r="AE375" s="95"/>
      <c r="AF375" s="95"/>
      <c r="AG375" s="95"/>
      <c r="AH375" s="95"/>
    </row>
    <row r="376">
      <c r="F376" s="672"/>
      <c r="J376" s="672"/>
      <c r="K376" s="672"/>
      <c r="L376" s="672"/>
      <c r="M376" s="337"/>
      <c r="V376" s="95"/>
      <c r="W376" s="95"/>
      <c r="X376" s="95"/>
      <c r="Y376" s="95"/>
      <c r="Z376" s="95"/>
      <c r="AA376" s="95"/>
      <c r="AB376" s="95"/>
      <c r="AC376" s="95"/>
      <c r="AD376" s="95"/>
      <c r="AE376" s="95"/>
      <c r="AF376" s="95"/>
      <c r="AG376" s="95"/>
      <c r="AH376" s="95"/>
    </row>
    <row r="377">
      <c r="F377" s="672"/>
      <c r="J377" s="672"/>
      <c r="K377" s="672"/>
      <c r="L377" s="672"/>
      <c r="M377" s="337"/>
      <c r="V377" s="95"/>
      <c r="W377" s="95"/>
      <c r="X377" s="95"/>
      <c r="Y377" s="95"/>
      <c r="Z377" s="95"/>
      <c r="AA377" s="95"/>
      <c r="AB377" s="95"/>
      <c r="AC377" s="95"/>
      <c r="AD377" s="95"/>
      <c r="AE377" s="95"/>
      <c r="AF377" s="95"/>
      <c r="AG377" s="95"/>
      <c r="AH377" s="95"/>
    </row>
    <row r="378">
      <c r="F378" s="672"/>
      <c r="J378" s="672"/>
      <c r="K378" s="672"/>
      <c r="L378" s="672"/>
      <c r="M378" s="337"/>
      <c r="V378" s="95"/>
      <c r="W378" s="95"/>
      <c r="X378" s="95"/>
      <c r="Y378" s="95"/>
      <c r="Z378" s="95"/>
      <c r="AA378" s="95"/>
      <c r="AB378" s="95"/>
      <c r="AC378" s="95"/>
      <c r="AD378" s="95"/>
      <c r="AE378" s="95"/>
      <c r="AF378" s="95"/>
      <c r="AG378" s="95"/>
      <c r="AH378" s="95"/>
    </row>
    <row r="379">
      <c r="F379" s="672"/>
      <c r="J379" s="672"/>
      <c r="K379" s="672"/>
      <c r="L379" s="672"/>
      <c r="M379" s="337"/>
      <c r="V379" s="95"/>
      <c r="W379" s="95"/>
      <c r="X379" s="95"/>
      <c r="Y379" s="95"/>
      <c r="Z379" s="95"/>
      <c r="AA379" s="95"/>
      <c r="AB379" s="95"/>
      <c r="AC379" s="95"/>
      <c r="AD379" s="95"/>
      <c r="AE379" s="95"/>
      <c r="AF379" s="95"/>
      <c r="AG379" s="95"/>
      <c r="AH379" s="95"/>
    </row>
    <row r="380">
      <c r="F380" s="672"/>
      <c r="J380" s="672"/>
      <c r="K380" s="672"/>
      <c r="L380" s="672"/>
      <c r="M380" s="337"/>
      <c r="V380" s="95"/>
      <c r="W380" s="95"/>
      <c r="X380" s="95"/>
      <c r="Y380" s="95"/>
      <c r="Z380" s="95"/>
      <c r="AA380" s="95"/>
      <c r="AB380" s="95"/>
      <c r="AC380" s="95"/>
      <c r="AD380" s="95"/>
      <c r="AE380" s="95"/>
      <c r="AF380" s="95"/>
      <c r="AG380" s="95"/>
      <c r="AH380" s="95"/>
    </row>
    <row r="381">
      <c r="F381" s="672"/>
      <c r="J381" s="672"/>
      <c r="K381" s="672"/>
      <c r="L381" s="672"/>
      <c r="M381" s="337"/>
      <c r="V381" s="95"/>
      <c r="W381" s="95"/>
      <c r="X381" s="95"/>
      <c r="Y381" s="95"/>
      <c r="Z381" s="95"/>
      <c r="AA381" s="95"/>
      <c r="AB381" s="95"/>
      <c r="AC381" s="95"/>
      <c r="AD381" s="95"/>
      <c r="AE381" s="95"/>
      <c r="AF381" s="95"/>
      <c r="AG381" s="95"/>
      <c r="AH381" s="95"/>
    </row>
    <row r="382">
      <c r="F382" s="672"/>
      <c r="J382" s="672"/>
      <c r="K382" s="672"/>
      <c r="L382" s="672"/>
      <c r="M382" s="337"/>
      <c r="V382" s="95"/>
      <c r="W382" s="95"/>
      <c r="X382" s="95"/>
      <c r="Y382" s="95"/>
      <c r="Z382" s="95"/>
      <c r="AA382" s="95"/>
      <c r="AB382" s="95"/>
      <c r="AC382" s="95"/>
      <c r="AD382" s="95"/>
      <c r="AE382" s="95"/>
      <c r="AF382" s="95"/>
      <c r="AG382" s="95"/>
      <c r="AH382" s="95"/>
    </row>
    <row r="383">
      <c r="F383" s="672"/>
      <c r="J383" s="672"/>
      <c r="K383" s="672"/>
      <c r="L383" s="672"/>
      <c r="M383" s="337"/>
      <c r="V383" s="95"/>
      <c r="W383" s="95"/>
      <c r="X383" s="95"/>
      <c r="Y383" s="95"/>
      <c r="Z383" s="95"/>
      <c r="AA383" s="95"/>
      <c r="AB383" s="95"/>
      <c r="AC383" s="95"/>
      <c r="AD383" s="95"/>
      <c r="AE383" s="95"/>
      <c r="AF383" s="95"/>
      <c r="AG383" s="95"/>
      <c r="AH383" s="95"/>
    </row>
    <row r="384">
      <c r="F384" s="672"/>
      <c r="J384" s="672"/>
      <c r="K384" s="672"/>
      <c r="L384" s="672"/>
      <c r="M384" s="337"/>
      <c r="V384" s="95"/>
      <c r="W384" s="95"/>
      <c r="X384" s="95"/>
      <c r="Y384" s="95"/>
      <c r="Z384" s="95"/>
      <c r="AA384" s="95"/>
      <c r="AB384" s="95"/>
      <c r="AC384" s="95"/>
      <c r="AD384" s="95"/>
      <c r="AE384" s="95"/>
      <c r="AF384" s="95"/>
      <c r="AG384" s="95"/>
      <c r="AH384" s="95"/>
    </row>
    <row r="385">
      <c r="F385" s="672"/>
      <c r="J385" s="672"/>
      <c r="K385" s="672"/>
      <c r="L385" s="672"/>
      <c r="M385" s="337"/>
      <c r="V385" s="95"/>
      <c r="W385" s="95"/>
      <c r="X385" s="95"/>
      <c r="Y385" s="95"/>
      <c r="Z385" s="95"/>
      <c r="AA385" s="95"/>
      <c r="AB385" s="95"/>
      <c r="AC385" s="95"/>
      <c r="AD385" s="95"/>
      <c r="AE385" s="95"/>
      <c r="AF385" s="95"/>
      <c r="AG385" s="95"/>
      <c r="AH385" s="95"/>
    </row>
    <row r="386">
      <c r="F386" s="672"/>
      <c r="J386" s="672"/>
      <c r="K386" s="672"/>
      <c r="L386" s="672"/>
      <c r="M386" s="337"/>
      <c r="V386" s="95"/>
      <c r="W386" s="95"/>
      <c r="X386" s="95"/>
      <c r="Y386" s="95"/>
      <c r="Z386" s="95"/>
      <c r="AA386" s="95"/>
      <c r="AB386" s="95"/>
      <c r="AC386" s="95"/>
      <c r="AD386" s="95"/>
      <c r="AE386" s="95"/>
      <c r="AF386" s="95"/>
      <c r="AG386" s="95"/>
      <c r="AH386" s="95"/>
    </row>
    <row r="387">
      <c r="F387" s="672"/>
      <c r="J387" s="672"/>
      <c r="K387" s="672"/>
      <c r="L387" s="672"/>
      <c r="M387" s="337"/>
      <c r="V387" s="95"/>
      <c r="W387" s="95"/>
      <c r="X387" s="95"/>
      <c r="Y387" s="95"/>
      <c r="Z387" s="95"/>
      <c r="AA387" s="95"/>
      <c r="AB387" s="95"/>
      <c r="AC387" s="95"/>
      <c r="AD387" s="95"/>
      <c r="AE387" s="95"/>
      <c r="AF387" s="95"/>
      <c r="AG387" s="95"/>
      <c r="AH387" s="95"/>
    </row>
    <row r="388">
      <c r="F388" s="672"/>
      <c r="J388" s="672"/>
      <c r="K388" s="672"/>
      <c r="L388" s="672"/>
      <c r="M388" s="337"/>
      <c r="V388" s="95"/>
      <c r="W388" s="95"/>
      <c r="X388" s="95"/>
      <c r="Y388" s="95"/>
      <c r="Z388" s="95"/>
      <c r="AA388" s="95"/>
      <c r="AB388" s="95"/>
      <c r="AC388" s="95"/>
      <c r="AD388" s="95"/>
      <c r="AE388" s="95"/>
      <c r="AF388" s="95"/>
      <c r="AG388" s="95"/>
      <c r="AH388" s="95"/>
    </row>
    <row r="389">
      <c r="F389" s="672"/>
      <c r="J389" s="672"/>
      <c r="K389" s="672"/>
      <c r="L389" s="672"/>
      <c r="M389" s="337"/>
      <c r="V389" s="95"/>
      <c r="W389" s="95"/>
      <c r="X389" s="95"/>
      <c r="Y389" s="95"/>
      <c r="Z389" s="95"/>
      <c r="AA389" s="95"/>
      <c r="AB389" s="95"/>
      <c r="AC389" s="95"/>
      <c r="AD389" s="95"/>
      <c r="AE389" s="95"/>
      <c r="AF389" s="95"/>
      <c r="AG389" s="95"/>
      <c r="AH389" s="95"/>
    </row>
    <row r="390">
      <c r="F390" s="672"/>
      <c r="J390" s="672"/>
      <c r="K390" s="672"/>
      <c r="L390" s="672"/>
      <c r="M390" s="337"/>
      <c r="V390" s="95"/>
      <c r="W390" s="95"/>
      <c r="X390" s="95"/>
      <c r="Y390" s="95"/>
      <c r="Z390" s="95"/>
      <c r="AA390" s="95"/>
      <c r="AB390" s="95"/>
      <c r="AC390" s="95"/>
      <c r="AD390" s="95"/>
      <c r="AE390" s="95"/>
      <c r="AF390" s="95"/>
      <c r="AG390" s="95"/>
      <c r="AH390" s="95"/>
    </row>
    <row r="391">
      <c r="F391" s="672"/>
      <c r="J391" s="672"/>
      <c r="K391" s="672"/>
      <c r="L391" s="672"/>
      <c r="M391" s="337"/>
      <c r="V391" s="95"/>
      <c r="W391" s="95"/>
      <c r="X391" s="95"/>
      <c r="Y391" s="95"/>
      <c r="Z391" s="95"/>
      <c r="AA391" s="95"/>
      <c r="AB391" s="95"/>
      <c r="AC391" s="95"/>
      <c r="AD391" s="95"/>
      <c r="AE391" s="95"/>
      <c r="AF391" s="95"/>
      <c r="AG391" s="95"/>
      <c r="AH391" s="95"/>
    </row>
    <row r="392">
      <c r="F392" s="672"/>
      <c r="J392" s="672"/>
      <c r="K392" s="672"/>
      <c r="L392" s="672"/>
      <c r="M392" s="337"/>
      <c r="V392" s="95"/>
      <c r="W392" s="95"/>
      <c r="X392" s="95"/>
      <c r="Y392" s="95"/>
      <c r="Z392" s="95"/>
      <c r="AA392" s="95"/>
      <c r="AB392" s="95"/>
      <c r="AC392" s="95"/>
      <c r="AD392" s="95"/>
      <c r="AE392" s="95"/>
      <c r="AF392" s="95"/>
      <c r="AG392" s="95"/>
      <c r="AH392" s="95"/>
    </row>
    <row r="393">
      <c r="F393" s="672"/>
      <c r="J393" s="672"/>
      <c r="K393" s="672"/>
      <c r="L393" s="672"/>
      <c r="M393" s="337"/>
      <c r="V393" s="95"/>
      <c r="W393" s="95"/>
      <c r="X393" s="95"/>
      <c r="Y393" s="95"/>
      <c r="Z393" s="95"/>
      <c r="AA393" s="95"/>
      <c r="AB393" s="95"/>
      <c r="AC393" s="95"/>
      <c r="AD393" s="95"/>
      <c r="AE393" s="95"/>
      <c r="AF393" s="95"/>
      <c r="AG393" s="95"/>
      <c r="AH393" s="95"/>
    </row>
    <row r="394">
      <c r="F394" s="672"/>
      <c r="J394" s="672"/>
      <c r="K394" s="672"/>
      <c r="L394" s="672"/>
      <c r="M394" s="337"/>
      <c r="V394" s="95"/>
      <c r="W394" s="95"/>
      <c r="X394" s="95"/>
      <c r="Y394" s="95"/>
      <c r="Z394" s="95"/>
      <c r="AA394" s="95"/>
      <c r="AB394" s="95"/>
      <c r="AC394" s="95"/>
      <c r="AD394" s="95"/>
      <c r="AE394" s="95"/>
      <c r="AF394" s="95"/>
      <c r="AG394" s="95"/>
      <c r="AH394" s="95"/>
    </row>
    <row r="395">
      <c r="F395" s="672"/>
      <c r="J395" s="672"/>
      <c r="K395" s="672"/>
      <c r="L395" s="672"/>
      <c r="M395" s="337"/>
      <c r="V395" s="95"/>
      <c r="W395" s="95"/>
      <c r="X395" s="95"/>
      <c r="Y395" s="95"/>
      <c r="Z395" s="95"/>
      <c r="AA395" s="95"/>
      <c r="AB395" s="95"/>
      <c r="AC395" s="95"/>
      <c r="AD395" s="95"/>
      <c r="AE395" s="95"/>
      <c r="AF395" s="95"/>
      <c r="AG395" s="95"/>
      <c r="AH395" s="95"/>
    </row>
    <row r="396">
      <c r="F396" s="672"/>
      <c r="J396" s="672"/>
      <c r="K396" s="672"/>
      <c r="L396" s="672"/>
      <c r="M396" s="337"/>
      <c r="V396" s="95"/>
      <c r="W396" s="95"/>
      <c r="X396" s="95"/>
      <c r="Y396" s="95"/>
      <c r="Z396" s="95"/>
      <c r="AA396" s="95"/>
      <c r="AB396" s="95"/>
      <c r="AC396" s="95"/>
      <c r="AD396" s="95"/>
      <c r="AE396" s="95"/>
      <c r="AF396" s="95"/>
      <c r="AG396" s="95"/>
      <c r="AH396" s="95"/>
    </row>
    <row r="397">
      <c r="F397" s="672"/>
      <c r="J397" s="672"/>
      <c r="K397" s="672"/>
      <c r="L397" s="672"/>
      <c r="M397" s="337"/>
      <c r="V397" s="95"/>
      <c r="W397" s="95"/>
      <c r="X397" s="95"/>
      <c r="Y397" s="95"/>
      <c r="Z397" s="95"/>
      <c r="AA397" s="95"/>
      <c r="AB397" s="95"/>
      <c r="AC397" s="95"/>
      <c r="AD397" s="95"/>
      <c r="AE397" s="95"/>
      <c r="AF397" s="95"/>
      <c r="AG397" s="95"/>
      <c r="AH397" s="95"/>
    </row>
    <row r="398">
      <c r="F398" s="672"/>
      <c r="J398" s="672"/>
      <c r="K398" s="672"/>
      <c r="L398" s="672"/>
      <c r="M398" s="337"/>
      <c r="V398" s="95"/>
      <c r="W398" s="95"/>
      <c r="X398" s="95"/>
      <c r="Y398" s="95"/>
      <c r="Z398" s="95"/>
      <c r="AA398" s="95"/>
      <c r="AB398" s="95"/>
      <c r="AC398" s="95"/>
      <c r="AD398" s="95"/>
      <c r="AE398" s="95"/>
      <c r="AF398" s="95"/>
      <c r="AG398" s="95"/>
      <c r="AH398" s="95"/>
    </row>
    <row r="399">
      <c r="F399" s="672"/>
      <c r="J399" s="672"/>
      <c r="K399" s="672"/>
      <c r="L399" s="672"/>
      <c r="M399" s="337"/>
      <c r="V399" s="95"/>
      <c r="W399" s="95"/>
      <c r="X399" s="95"/>
      <c r="Y399" s="95"/>
      <c r="Z399" s="95"/>
      <c r="AA399" s="95"/>
      <c r="AB399" s="95"/>
      <c r="AC399" s="95"/>
      <c r="AD399" s="95"/>
      <c r="AE399" s="95"/>
      <c r="AF399" s="95"/>
      <c r="AG399" s="95"/>
      <c r="AH399" s="95"/>
    </row>
    <row r="400">
      <c r="F400" s="672"/>
      <c r="J400" s="672"/>
      <c r="K400" s="672"/>
      <c r="L400" s="672"/>
      <c r="M400" s="337"/>
      <c r="V400" s="95"/>
      <c r="W400" s="95"/>
      <c r="X400" s="95"/>
      <c r="Y400" s="95"/>
      <c r="Z400" s="95"/>
      <c r="AA400" s="95"/>
      <c r="AB400" s="95"/>
      <c r="AC400" s="95"/>
      <c r="AD400" s="95"/>
      <c r="AE400" s="95"/>
      <c r="AF400" s="95"/>
      <c r="AG400" s="95"/>
      <c r="AH400" s="95"/>
    </row>
    <row r="401">
      <c r="F401" s="672"/>
      <c r="J401" s="672"/>
      <c r="K401" s="672"/>
      <c r="L401" s="672"/>
      <c r="M401" s="337"/>
      <c r="V401" s="95"/>
      <c r="W401" s="95"/>
      <c r="X401" s="95"/>
      <c r="Y401" s="95"/>
      <c r="Z401" s="95"/>
      <c r="AA401" s="95"/>
      <c r="AB401" s="95"/>
      <c r="AC401" s="95"/>
      <c r="AD401" s="95"/>
      <c r="AE401" s="95"/>
      <c r="AF401" s="95"/>
      <c r="AG401" s="95"/>
      <c r="AH401" s="95"/>
    </row>
    <row r="402">
      <c r="F402" s="672"/>
      <c r="J402" s="672"/>
      <c r="K402" s="672"/>
      <c r="L402" s="672"/>
      <c r="M402" s="337"/>
      <c r="V402" s="95"/>
      <c r="W402" s="95"/>
      <c r="X402" s="95"/>
      <c r="Y402" s="95"/>
      <c r="Z402" s="95"/>
      <c r="AA402" s="95"/>
      <c r="AB402" s="95"/>
      <c r="AC402" s="95"/>
      <c r="AD402" s="95"/>
      <c r="AE402" s="95"/>
      <c r="AF402" s="95"/>
      <c r="AG402" s="95"/>
      <c r="AH402" s="95"/>
    </row>
    <row r="403">
      <c r="F403" s="672"/>
      <c r="J403" s="672"/>
      <c r="K403" s="672"/>
      <c r="L403" s="672"/>
      <c r="M403" s="337"/>
      <c r="V403" s="95"/>
      <c r="W403" s="95"/>
      <c r="X403" s="95"/>
      <c r="Y403" s="95"/>
      <c r="Z403" s="95"/>
      <c r="AA403" s="95"/>
      <c r="AB403" s="95"/>
      <c r="AC403" s="95"/>
      <c r="AD403" s="95"/>
      <c r="AE403" s="95"/>
      <c r="AF403" s="95"/>
      <c r="AG403" s="95"/>
      <c r="AH403" s="95"/>
    </row>
    <row r="404">
      <c r="F404" s="672"/>
      <c r="J404" s="672"/>
      <c r="K404" s="672"/>
      <c r="L404" s="672"/>
      <c r="M404" s="337"/>
      <c r="V404" s="95"/>
      <c r="W404" s="95"/>
      <c r="X404" s="95"/>
      <c r="Y404" s="95"/>
      <c r="Z404" s="95"/>
      <c r="AA404" s="95"/>
      <c r="AB404" s="95"/>
      <c r="AC404" s="95"/>
      <c r="AD404" s="95"/>
      <c r="AE404" s="95"/>
      <c r="AF404" s="95"/>
      <c r="AG404" s="95"/>
      <c r="AH404" s="95"/>
    </row>
    <row r="405">
      <c r="F405" s="672"/>
      <c r="J405" s="672"/>
      <c r="K405" s="672"/>
      <c r="L405" s="672"/>
      <c r="M405" s="337"/>
      <c r="V405" s="95"/>
      <c r="W405" s="95"/>
      <c r="X405" s="95"/>
      <c r="Y405" s="95"/>
      <c r="Z405" s="95"/>
      <c r="AA405" s="95"/>
      <c r="AB405" s="95"/>
      <c r="AC405" s="95"/>
      <c r="AD405" s="95"/>
      <c r="AE405" s="95"/>
      <c r="AF405" s="95"/>
      <c r="AG405" s="95"/>
      <c r="AH405" s="95"/>
    </row>
    <row r="406">
      <c r="F406" s="672"/>
      <c r="J406" s="672"/>
      <c r="K406" s="672"/>
      <c r="L406" s="672"/>
      <c r="M406" s="337"/>
      <c r="V406" s="95"/>
      <c r="W406" s="95"/>
      <c r="X406" s="95"/>
      <c r="Y406" s="95"/>
      <c r="Z406" s="95"/>
      <c r="AA406" s="95"/>
      <c r="AB406" s="95"/>
      <c r="AC406" s="95"/>
      <c r="AD406" s="95"/>
      <c r="AE406" s="95"/>
      <c r="AF406" s="95"/>
      <c r="AG406" s="95"/>
      <c r="AH406" s="95"/>
    </row>
    <row r="407">
      <c r="F407" s="672"/>
      <c r="J407" s="672"/>
      <c r="K407" s="672"/>
      <c r="L407" s="672"/>
      <c r="M407" s="337"/>
      <c r="V407" s="95"/>
      <c r="W407" s="95"/>
      <c r="X407" s="95"/>
      <c r="Y407" s="95"/>
      <c r="Z407" s="95"/>
      <c r="AA407" s="95"/>
      <c r="AB407" s="95"/>
      <c r="AC407" s="95"/>
      <c r="AD407" s="95"/>
      <c r="AE407" s="95"/>
      <c r="AF407" s="95"/>
      <c r="AG407" s="95"/>
      <c r="AH407" s="95"/>
    </row>
    <row r="408">
      <c r="F408" s="672"/>
      <c r="J408" s="672"/>
      <c r="K408" s="672"/>
      <c r="L408" s="672"/>
      <c r="M408" s="337"/>
      <c r="V408" s="95"/>
      <c r="W408" s="95"/>
      <c r="X408" s="95"/>
      <c r="Y408" s="95"/>
      <c r="Z408" s="95"/>
      <c r="AA408" s="95"/>
      <c r="AB408" s="95"/>
      <c r="AC408" s="95"/>
      <c r="AD408" s="95"/>
      <c r="AE408" s="95"/>
      <c r="AF408" s="95"/>
      <c r="AG408" s="95"/>
      <c r="AH408" s="95"/>
    </row>
    <row r="409">
      <c r="F409" s="672"/>
      <c r="J409" s="672"/>
      <c r="K409" s="672"/>
      <c r="L409" s="672"/>
      <c r="M409" s="337"/>
      <c r="V409" s="95"/>
      <c r="W409" s="95"/>
      <c r="X409" s="95"/>
      <c r="Y409" s="95"/>
      <c r="Z409" s="95"/>
      <c r="AA409" s="95"/>
      <c r="AB409" s="95"/>
      <c r="AC409" s="95"/>
      <c r="AD409" s="95"/>
      <c r="AE409" s="95"/>
      <c r="AF409" s="95"/>
      <c r="AG409" s="95"/>
      <c r="AH409" s="95"/>
    </row>
    <row r="410">
      <c r="F410" s="672"/>
      <c r="J410" s="672"/>
      <c r="K410" s="672"/>
      <c r="L410" s="672"/>
      <c r="M410" s="337"/>
      <c r="V410" s="95"/>
      <c r="W410" s="95"/>
      <c r="X410" s="95"/>
      <c r="Y410" s="95"/>
      <c r="Z410" s="95"/>
      <c r="AA410" s="95"/>
      <c r="AB410" s="95"/>
      <c r="AC410" s="95"/>
      <c r="AD410" s="95"/>
      <c r="AE410" s="95"/>
      <c r="AF410" s="95"/>
      <c r="AG410" s="95"/>
      <c r="AH410" s="95"/>
    </row>
    <row r="411">
      <c r="F411" s="672"/>
      <c r="J411" s="672"/>
      <c r="K411" s="672"/>
      <c r="L411" s="672"/>
      <c r="M411" s="337"/>
      <c r="V411" s="95"/>
      <c r="W411" s="95"/>
      <c r="X411" s="95"/>
      <c r="Y411" s="95"/>
      <c r="Z411" s="95"/>
      <c r="AA411" s="95"/>
      <c r="AB411" s="95"/>
      <c r="AC411" s="95"/>
      <c r="AD411" s="95"/>
      <c r="AE411" s="95"/>
      <c r="AF411" s="95"/>
      <c r="AG411" s="95"/>
      <c r="AH411" s="95"/>
    </row>
    <row r="412">
      <c r="F412" s="672"/>
      <c r="J412" s="672"/>
      <c r="K412" s="672"/>
      <c r="L412" s="672"/>
      <c r="M412" s="337"/>
      <c r="V412" s="95"/>
      <c r="W412" s="95"/>
      <c r="X412" s="95"/>
      <c r="Y412" s="95"/>
      <c r="Z412" s="95"/>
      <c r="AA412" s="95"/>
      <c r="AB412" s="95"/>
      <c r="AC412" s="95"/>
      <c r="AD412" s="95"/>
      <c r="AE412" s="95"/>
      <c r="AF412" s="95"/>
      <c r="AG412" s="95"/>
      <c r="AH412" s="95"/>
    </row>
    <row r="413">
      <c r="F413" s="672"/>
      <c r="J413" s="672"/>
      <c r="K413" s="672"/>
      <c r="L413" s="672"/>
      <c r="M413" s="337"/>
      <c r="V413" s="95"/>
      <c r="W413" s="95"/>
      <c r="X413" s="95"/>
      <c r="Y413" s="95"/>
      <c r="Z413" s="95"/>
      <c r="AA413" s="95"/>
      <c r="AB413" s="95"/>
      <c r="AC413" s="95"/>
      <c r="AD413" s="95"/>
      <c r="AE413" s="95"/>
      <c r="AF413" s="95"/>
      <c r="AG413" s="95"/>
      <c r="AH413" s="95"/>
    </row>
    <row r="414">
      <c r="F414" s="672"/>
      <c r="J414" s="672"/>
      <c r="K414" s="672"/>
      <c r="L414" s="672"/>
      <c r="M414" s="337"/>
      <c r="V414" s="95"/>
      <c r="W414" s="95"/>
      <c r="X414" s="95"/>
      <c r="Y414" s="95"/>
      <c r="Z414" s="95"/>
      <c r="AA414" s="95"/>
      <c r="AB414" s="95"/>
      <c r="AC414" s="95"/>
      <c r="AD414" s="95"/>
      <c r="AE414" s="95"/>
      <c r="AF414" s="95"/>
      <c r="AG414" s="95"/>
      <c r="AH414" s="95"/>
    </row>
    <row r="415">
      <c r="F415" s="672"/>
      <c r="J415" s="672"/>
      <c r="K415" s="672"/>
      <c r="L415" s="672"/>
      <c r="M415" s="337"/>
      <c r="V415" s="95"/>
      <c r="W415" s="95"/>
      <c r="X415" s="95"/>
      <c r="Y415" s="95"/>
      <c r="Z415" s="95"/>
      <c r="AA415" s="95"/>
      <c r="AB415" s="95"/>
      <c r="AC415" s="95"/>
      <c r="AD415" s="95"/>
      <c r="AE415" s="95"/>
      <c r="AF415" s="95"/>
      <c r="AG415" s="95"/>
      <c r="AH415" s="95"/>
    </row>
    <row r="416">
      <c r="F416" s="672"/>
      <c r="J416" s="672"/>
      <c r="K416" s="672"/>
      <c r="L416" s="672"/>
      <c r="M416" s="337"/>
      <c r="V416" s="95"/>
      <c r="W416" s="95"/>
      <c r="X416" s="95"/>
      <c r="Y416" s="95"/>
      <c r="Z416" s="95"/>
      <c r="AA416" s="95"/>
      <c r="AB416" s="95"/>
      <c r="AC416" s="95"/>
      <c r="AD416" s="95"/>
      <c r="AE416" s="95"/>
      <c r="AF416" s="95"/>
      <c r="AG416" s="95"/>
      <c r="AH416" s="95"/>
    </row>
    <row r="417">
      <c r="F417" s="672"/>
      <c r="J417" s="672"/>
      <c r="K417" s="672"/>
      <c r="L417" s="672"/>
      <c r="M417" s="337"/>
      <c r="V417" s="95"/>
      <c r="W417" s="95"/>
      <c r="X417" s="95"/>
      <c r="Y417" s="95"/>
      <c r="Z417" s="95"/>
      <c r="AA417" s="95"/>
      <c r="AB417" s="95"/>
      <c r="AC417" s="95"/>
      <c r="AD417" s="95"/>
      <c r="AE417" s="95"/>
      <c r="AF417" s="95"/>
      <c r="AG417" s="95"/>
      <c r="AH417" s="95"/>
    </row>
    <row r="418">
      <c r="F418" s="672"/>
      <c r="J418" s="672"/>
      <c r="K418" s="672"/>
      <c r="L418" s="672"/>
      <c r="M418" s="337"/>
      <c r="V418" s="95"/>
      <c r="W418" s="95"/>
      <c r="X418" s="95"/>
      <c r="Y418" s="95"/>
      <c r="Z418" s="95"/>
      <c r="AA418" s="95"/>
      <c r="AB418" s="95"/>
      <c r="AC418" s="95"/>
      <c r="AD418" s="95"/>
      <c r="AE418" s="95"/>
      <c r="AF418" s="95"/>
      <c r="AG418" s="95"/>
      <c r="AH418" s="95"/>
    </row>
    <row r="419">
      <c r="F419" s="672"/>
      <c r="J419" s="672"/>
      <c r="K419" s="672"/>
      <c r="L419" s="672"/>
      <c r="M419" s="337"/>
      <c r="V419" s="95"/>
      <c r="W419" s="95"/>
      <c r="X419" s="95"/>
      <c r="Y419" s="95"/>
      <c r="Z419" s="95"/>
      <c r="AA419" s="95"/>
      <c r="AB419" s="95"/>
      <c r="AC419" s="95"/>
      <c r="AD419" s="95"/>
      <c r="AE419" s="95"/>
      <c r="AF419" s="95"/>
      <c r="AG419" s="95"/>
      <c r="AH419" s="95"/>
    </row>
    <row r="420">
      <c r="F420" s="672"/>
      <c r="J420" s="672"/>
      <c r="K420" s="672"/>
      <c r="L420" s="672"/>
      <c r="M420" s="337"/>
      <c r="V420" s="95"/>
      <c r="W420" s="95"/>
      <c r="X420" s="95"/>
      <c r="Y420" s="95"/>
      <c r="Z420" s="95"/>
      <c r="AA420" s="95"/>
      <c r="AB420" s="95"/>
      <c r="AC420" s="95"/>
      <c r="AD420" s="95"/>
      <c r="AE420" s="95"/>
      <c r="AF420" s="95"/>
      <c r="AG420" s="95"/>
      <c r="AH420" s="95"/>
    </row>
    <row r="421">
      <c r="F421" s="672"/>
      <c r="J421" s="672"/>
      <c r="K421" s="672"/>
      <c r="L421" s="672"/>
      <c r="M421" s="337"/>
      <c r="V421" s="95"/>
      <c r="W421" s="95"/>
      <c r="X421" s="95"/>
      <c r="Y421" s="95"/>
      <c r="Z421" s="95"/>
      <c r="AA421" s="95"/>
      <c r="AB421" s="95"/>
      <c r="AC421" s="95"/>
      <c r="AD421" s="95"/>
      <c r="AE421" s="95"/>
      <c r="AF421" s="95"/>
      <c r="AG421" s="95"/>
      <c r="AH421" s="95"/>
    </row>
    <row r="422">
      <c r="F422" s="672"/>
      <c r="J422" s="672"/>
      <c r="K422" s="672"/>
      <c r="L422" s="672"/>
      <c r="M422" s="337"/>
      <c r="V422" s="95"/>
      <c r="W422" s="95"/>
      <c r="X422" s="95"/>
      <c r="Y422" s="95"/>
      <c r="Z422" s="95"/>
      <c r="AA422" s="95"/>
      <c r="AB422" s="95"/>
      <c r="AC422" s="95"/>
      <c r="AD422" s="95"/>
      <c r="AE422" s="95"/>
      <c r="AF422" s="95"/>
      <c r="AG422" s="95"/>
      <c r="AH422" s="95"/>
    </row>
    <row r="423">
      <c r="F423" s="672"/>
      <c r="J423" s="672"/>
      <c r="K423" s="672"/>
      <c r="L423" s="672"/>
      <c r="M423" s="337"/>
      <c r="V423" s="95"/>
      <c r="W423" s="95"/>
      <c r="X423" s="95"/>
      <c r="Y423" s="95"/>
      <c r="Z423" s="95"/>
      <c r="AA423" s="95"/>
      <c r="AB423" s="95"/>
      <c r="AC423" s="95"/>
      <c r="AD423" s="95"/>
      <c r="AE423" s="95"/>
      <c r="AF423" s="95"/>
      <c r="AG423" s="95"/>
      <c r="AH423" s="95"/>
    </row>
    <row r="424">
      <c r="F424" s="672"/>
      <c r="J424" s="672"/>
      <c r="K424" s="672"/>
      <c r="L424" s="672"/>
      <c r="M424" s="337"/>
      <c r="V424" s="95"/>
      <c r="W424" s="95"/>
      <c r="X424" s="95"/>
      <c r="Y424" s="95"/>
      <c r="Z424" s="95"/>
      <c r="AA424" s="95"/>
      <c r="AB424" s="95"/>
      <c r="AC424" s="95"/>
      <c r="AD424" s="95"/>
      <c r="AE424" s="95"/>
      <c r="AF424" s="95"/>
      <c r="AG424" s="95"/>
      <c r="AH424" s="95"/>
    </row>
    <row r="425">
      <c r="F425" s="672"/>
      <c r="J425" s="672"/>
      <c r="K425" s="672"/>
      <c r="L425" s="672"/>
      <c r="M425" s="337"/>
      <c r="V425" s="95"/>
      <c r="W425" s="95"/>
      <c r="X425" s="95"/>
      <c r="Y425" s="95"/>
      <c r="Z425" s="95"/>
      <c r="AA425" s="95"/>
      <c r="AB425" s="95"/>
      <c r="AC425" s="95"/>
      <c r="AD425" s="95"/>
      <c r="AE425" s="95"/>
      <c r="AF425" s="95"/>
      <c r="AG425" s="95"/>
      <c r="AH425" s="95"/>
    </row>
    <row r="426">
      <c r="F426" s="672"/>
      <c r="J426" s="672"/>
      <c r="K426" s="672"/>
      <c r="L426" s="672"/>
      <c r="M426" s="337"/>
      <c r="V426" s="95"/>
      <c r="W426" s="95"/>
      <c r="X426" s="95"/>
      <c r="Y426" s="95"/>
      <c r="Z426" s="95"/>
      <c r="AA426" s="95"/>
      <c r="AB426" s="95"/>
      <c r="AC426" s="95"/>
      <c r="AD426" s="95"/>
      <c r="AE426" s="95"/>
      <c r="AF426" s="95"/>
      <c r="AG426" s="95"/>
      <c r="AH426" s="95"/>
    </row>
    <row r="427">
      <c r="F427" s="672"/>
      <c r="J427" s="672"/>
      <c r="K427" s="672"/>
      <c r="L427" s="672"/>
      <c r="M427" s="337"/>
      <c r="V427" s="95"/>
      <c r="W427" s="95"/>
      <c r="X427" s="95"/>
      <c r="Y427" s="95"/>
      <c r="Z427" s="95"/>
      <c r="AA427" s="95"/>
      <c r="AB427" s="95"/>
      <c r="AC427" s="95"/>
      <c r="AD427" s="95"/>
      <c r="AE427" s="95"/>
      <c r="AF427" s="95"/>
      <c r="AG427" s="95"/>
      <c r="AH427" s="95"/>
    </row>
    <row r="428">
      <c r="F428" s="672"/>
      <c r="J428" s="672"/>
      <c r="K428" s="672"/>
      <c r="L428" s="672"/>
      <c r="M428" s="337"/>
      <c r="V428" s="95"/>
      <c r="W428" s="95"/>
      <c r="X428" s="95"/>
      <c r="Y428" s="95"/>
      <c r="Z428" s="95"/>
      <c r="AA428" s="95"/>
      <c r="AB428" s="95"/>
      <c r="AC428" s="95"/>
      <c r="AD428" s="95"/>
      <c r="AE428" s="95"/>
      <c r="AF428" s="95"/>
      <c r="AG428" s="95"/>
      <c r="AH428" s="95"/>
    </row>
    <row r="429">
      <c r="F429" s="672"/>
      <c r="J429" s="672"/>
      <c r="K429" s="672"/>
      <c r="L429" s="672"/>
      <c r="M429" s="337"/>
      <c r="V429" s="95"/>
      <c r="W429" s="95"/>
      <c r="X429" s="95"/>
      <c r="Y429" s="95"/>
      <c r="Z429" s="95"/>
      <c r="AA429" s="95"/>
      <c r="AB429" s="95"/>
      <c r="AC429" s="95"/>
      <c r="AD429" s="95"/>
      <c r="AE429" s="95"/>
      <c r="AF429" s="95"/>
      <c r="AG429" s="95"/>
      <c r="AH429" s="95"/>
    </row>
    <row r="430">
      <c r="F430" s="672"/>
      <c r="J430" s="672"/>
      <c r="K430" s="672"/>
      <c r="L430" s="672"/>
      <c r="M430" s="337"/>
      <c r="V430" s="95"/>
      <c r="W430" s="95"/>
      <c r="X430" s="95"/>
      <c r="Y430" s="95"/>
      <c r="Z430" s="95"/>
      <c r="AA430" s="95"/>
      <c r="AB430" s="95"/>
      <c r="AC430" s="95"/>
      <c r="AD430" s="95"/>
      <c r="AE430" s="95"/>
      <c r="AF430" s="95"/>
      <c r="AG430" s="95"/>
      <c r="AH430" s="95"/>
    </row>
    <row r="431">
      <c r="F431" s="672"/>
      <c r="J431" s="672"/>
      <c r="K431" s="672"/>
      <c r="L431" s="672"/>
      <c r="M431" s="337"/>
      <c r="V431" s="95"/>
      <c r="W431" s="95"/>
      <c r="X431" s="95"/>
      <c r="Y431" s="95"/>
      <c r="Z431" s="95"/>
      <c r="AA431" s="95"/>
      <c r="AB431" s="95"/>
      <c r="AC431" s="95"/>
      <c r="AD431" s="95"/>
      <c r="AE431" s="95"/>
      <c r="AF431" s="95"/>
      <c r="AG431" s="95"/>
      <c r="AH431" s="95"/>
    </row>
    <row r="432">
      <c r="F432" s="672"/>
      <c r="J432" s="672"/>
      <c r="K432" s="672"/>
      <c r="L432" s="672"/>
      <c r="M432" s="337"/>
      <c r="V432" s="95"/>
      <c r="W432" s="95"/>
      <c r="X432" s="95"/>
      <c r="Y432" s="95"/>
      <c r="Z432" s="95"/>
      <c r="AA432" s="95"/>
      <c r="AB432" s="95"/>
      <c r="AC432" s="95"/>
      <c r="AD432" s="95"/>
      <c r="AE432" s="95"/>
      <c r="AF432" s="95"/>
      <c r="AG432" s="95"/>
      <c r="AH432" s="95"/>
    </row>
    <row r="433">
      <c r="F433" s="672"/>
      <c r="J433" s="672"/>
      <c r="K433" s="672"/>
      <c r="L433" s="672"/>
      <c r="M433" s="337"/>
      <c r="V433" s="95"/>
      <c r="W433" s="95"/>
      <c r="X433" s="95"/>
      <c r="Y433" s="95"/>
      <c r="Z433" s="95"/>
      <c r="AA433" s="95"/>
      <c r="AB433" s="95"/>
      <c r="AC433" s="95"/>
      <c r="AD433" s="95"/>
      <c r="AE433" s="95"/>
      <c r="AF433" s="95"/>
      <c r="AG433" s="95"/>
      <c r="AH433" s="95"/>
    </row>
    <row r="434">
      <c r="F434" s="672"/>
      <c r="J434" s="672"/>
      <c r="K434" s="672"/>
      <c r="L434" s="672"/>
      <c r="M434" s="337"/>
      <c r="V434" s="95"/>
      <c r="W434" s="95"/>
      <c r="X434" s="95"/>
      <c r="Y434" s="95"/>
      <c r="Z434" s="95"/>
      <c r="AA434" s="95"/>
      <c r="AB434" s="95"/>
      <c r="AC434" s="95"/>
      <c r="AD434" s="95"/>
      <c r="AE434" s="95"/>
      <c r="AF434" s="95"/>
      <c r="AG434" s="95"/>
      <c r="AH434" s="95"/>
    </row>
    <row r="435">
      <c r="F435" s="672"/>
      <c r="J435" s="672"/>
      <c r="K435" s="672"/>
      <c r="L435" s="672"/>
      <c r="M435" s="337"/>
      <c r="V435" s="95"/>
      <c r="W435" s="95"/>
      <c r="X435" s="95"/>
      <c r="Y435" s="95"/>
      <c r="Z435" s="95"/>
      <c r="AA435" s="95"/>
      <c r="AB435" s="95"/>
      <c r="AC435" s="95"/>
      <c r="AD435" s="95"/>
      <c r="AE435" s="95"/>
      <c r="AF435" s="95"/>
      <c r="AG435" s="95"/>
      <c r="AH435" s="95"/>
    </row>
    <row r="436">
      <c r="F436" s="672"/>
      <c r="J436" s="672"/>
      <c r="K436" s="672"/>
      <c r="L436" s="672"/>
      <c r="M436" s="337"/>
      <c r="V436" s="95"/>
      <c r="W436" s="95"/>
      <c r="X436" s="95"/>
      <c r="Y436" s="95"/>
      <c r="Z436" s="95"/>
      <c r="AA436" s="95"/>
      <c r="AB436" s="95"/>
      <c r="AC436" s="95"/>
      <c r="AD436" s="95"/>
      <c r="AE436" s="95"/>
      <c r="AF436" s="95"/>
      <c r="AG436" s="95"/>
      <c r="AH436" s="95"/>
    </row>
    <row r="437">
      <c r="F437" s="672"/>
      <c r="J437" s="672"/>
      <c r="K437" s="672"/>
      <c r="L437" s="672"/>
      <c r="M437" s="337"/>
      <c r="V437" s="95"/>
      <c r="W437" s="95"/>
      <c r="X437" s="95"/>
      <c r="Y437" s="95"/>
      <c r="Z437" s="95"/>
      <c r="AA437" s="95"/>
      <c r="AB437" s="95"/>
      <c r="AC437" s="95"/>
      <c r="AD437" s="95"/>
      <c r="AE437" s="95"/>
      <c r="AF437" s="95"/>
      <c r="AG437" s="95"/>
      <c r="AH437" s="95"/>
    </row>
    <row r="438">
      <c r="F438" s="672"/>
      <c r="J438" s="672"/>
      <c r="K438" s="672"/>
      <c r="L438" s="672"/>
      <c r="M438" s="337"/>
      <c r="V438" s="95"/>
      <c r="W438" s="95"/>
      <c r="X438" s="95"/>
      <c r="Y438" s="95"/>
      <c r="Z438" s="95"/>
      <c r="AA438" s="95"/>
      <c r="AB438" s="95"/>
      <c r="AC438" s="95"/>
      <c r="AD438" s="95"/>
      <c r="AE438" s="95"/>
      <c r="AF438" s="95"/>
      <c r="AG438" s="95"/>
      <c r="AH438" s="95"/>
    </row>
    <row r="439">
      <c r="F439" s="672"/>
      <c r="J439" s="672"/>
      <c r="K439" s="672"/>
      <c r="L439" s="672"/>
      <c r="M439" s="337"/>
      <c r="V439" s="95"/>
      <c r="W439" s="95"/>
      <c r="X439" s="95"/>
      <c r="Y439" s="95"/>
      <c r="Z439" s="95"/>
      <c r="AA439" s="95"/>
      <c r="AB439" s="95"/>
      <c r="AC439" s="95"/>
      <c r="AD439" s="95"/>
      <c r="AE439" s="95"/>
      <c r="AF439" s="95"/>
      <c r="AG439" s="95"/>
      <c r="AH439" s="95"/>
    </row>
    <row r="440">
      <c r="F440" s="672"/>
      <c r="J440" s="672"/>
      <c r="K440" s="672"/>
      <c r="L440" s="672"/>
      <c r="M440" s="337"/>
      <c r="V440" s="95"/>
      <c r="W440" s="95"/>
      <c r="X440" s="95"/>
      <c r="Y440" s="95"/>
      <c r="Z440" s="95"/>
      <c r="AA440" s="95"/>
      <c r="AB440" s="95"/>
      <c r="AC440" s="95"/>
      <c r="AD440" s="95"/>
      <c r="AE440" s="95"/>
      <c r="AF440" s="95"/>
      <c r="AG440" s="95"/>
      <c r="AH440" s="95"/>
    </row>
    <row r="441">
      <c r="F441" s="672"/>
      <c r="J441" s="672"/>
      <c r="K441" s="672"/>
      <c r="L441" s="672"/>
      <c r="M441" s="337"/>
      <c r="V441" s="95"/>
      <c r="W441" s="95"/>
      <c r="X441" s="95"/>
      <c r="Y441" s="95"/>
      <c r="Z441" s="95"/>
      <c r="AA441" s="95"/>
      <c r="AB441" s="95"/>
      <c r="AC441" s="95"/>
      <c r="AD441" s="95"/>
      <c r="AE441" s="95"/>
      <c r="AF441" s="95"/>
      <c r="AG441" s="95"/>
      <c r="AH441" s="95"/>
    </row>
    <row r="442">
      <c r="F442" s="672"/>
      <c r="J442" s="672"/>
      <c r="K442" s="672"/>
      <c r="L442" s="672"/>
      <c r="M442" s="337"/>
      <c r="V442" s="95"/>
      <c r="W442" s="95"/>
      <c r="X442" s="95"/>
      <c r="Y442" s="95"/>
      <c r="Z442" s="95"/>
      <c r="AA442" s="95"/>
      <c r="AB442" s="95"/>
      <c r="AC442" s="95"/>
      <c r="AD442" s="95"/>
      <c r="AE442" s="95"/>
      <c r="AF442" s="95"/>
      <c r="AG442" s="95"/>
      <c r="AH442" s="95"/>
    </row>
    <row r="443">
      <c r="F443" s="672"/>
      <c r="J443" s="672"/>
      <c r="K443" s="672"/>
      <c r="L443" s="672"/>
      <c r="M443" s="337"/>
      <c r="V443" s="95"/>
      <c r="W443" s="95"/>
      <c r="X443" s="95"/>
      <c r="Y443" s="95"/>
      <c r="Z443" s="95"/>
      <c r="AA443" s="95"/>
      <c r="AB443" s="95"/>
      <c r="AC443" s="95"/>
      <c r="AD443" s="95"/>
      <c r="AE443" s="95"/>
      <c r="AF443" s="95"/>
      <c r="AG443" s="95"/>
      <c r="AH443" s="95"/>
    </row>
    <row r="444">
      <c r="F444" s="672"/>
      <c r="J444" s="672"/>
      <c r="K444" s="672"/>
      <c r="L444" s="672"/>
      <c r="M444" s="337"/>
      <c r="V444" s="95"/>
      <c r="W444" s="95"/>
      <c r="X444" s="95"/>
      <c r="Y444" s="95"/>
      <c r="Z444" s="95"/>
      <c r="AA444" s="95"/>
      <c r="AB444" s="95"/>
      <c r="AC444" s="95"/>
      <c r="AD444" s="95"/>
      <c r="AE444" s="95"/>
      <c r="AF444" s="95"/>
      <c r="AG444" s="95"/>
      <c r="AH444" s="95"/>
    </row>
    <row r="445">
      <c r="F445" s="672"/>
      <c r="J445" s="672"/>
      <c r="K445" s="672"/>
      <c r="L445" s="672"/>
      <c r="M445" s="337"/>
      <c r="V445" s="95"/>
      <c r="W445" s="95"/>
      <c r="X445" s="95"/>
      <c r="Y445" s="95"/>
      <c r="Z445" s="95"/>
      <c r="AA445" s="95"/>
      <c r="AB445" s="95"/>
      <c r="AC445" s="95"/>
      <c r="AD445" s="95"/>
      <c r="AE445" s="95"/>
      <c r="AF445" s="95"/>
      <c r="AG445" s="95"/>
      <c r="AH445" s="95"/>
    </row>
    <row r="446">
      <c r="F446" s="672"/>
      <c r="J446" s="672"/>
      <c r="K446" s="672"/>
      <c r="L446" s="672"/>
      <c r="M446" s="337"/>
      <c r="V446" s="95"/>
      <c r="W446" s="95"/>
      <c r="X446" s="95"/>
      <c r="Y446" s="95"/>
      <c r="Z446" s="95"/>
      <c r="AA446" s="95"/>
      <c r="AB446" s="95"/>
      <c r="AC446" s="95"/>
      <c r="AD446" s="95"/>
      <c r="AE446" s="95"/>
      <c r="AF446" s="95"/>
      <c r="AG446" s="95"/>
      <c r="AH446" s="95"/>
    </row>
    <row r="447">
      <c r="F447" s="672"/>
      <c r="J447" s="672"/>
      <c r="K447" s="672"/>
      <c r="L447" s="672"/>
      <c r="M447" s="337"/>
      <c r="V447" s="95"/>
      <c r="W447" s="95"/>
      <c r="X447" s="95"/>
      <c r="Y447" s="95"/>
      <c r="Z447" s="95"/>
      <c r="AA447" s="95"/>
      <c r="AB447" s="95"/>
      <c r="AC447" s="95"/>
      <c r="AD447" s="95"/>
      <c r="AE447" s="95"/>
      <c r="AF447" s="95"/>
      <c r="AG447" s="95"/>
      <c r="AH447" s="95"/>
    </row>
    <row r="448">
      <c r="F448" s="672"/>
      <c r="J448" s="672"/>
      <c r="K448" s="672"/>
      <c r="L448" s="672"/>
      <c r="M448" s="337"/>
      <c r="V448" s="95"/>
      <c r="W448" s="95"/>
      <c r="X448" s="95"/>
      <c r="Y448" s="95"/>
      <c r="Z448" s="95"/>
      <c r="AA448" s="95"/>
      <c r="AB448" s="95"/>
      <c r="AC448" s="95"/>
      <c r="AD448" s="95"/>
      <c r="AE448" s="95"/>
      <c r="AF448" s="95"/>
      <c r="AG448" s="95"/>
      <c r="AH448" s="95"/>
    </row>
    <row r="449">
      <c r="F449" s="672"/>
      <c r="J449" s="672"/>
      <c r="K449" s="672"/>
      <c r="L449" s="672"/>
      <c r="M449" s="337"/>
      <c r="V449" s="95"/>
      <c r="W449" s="95"/>
      <c r="X449" s="95"/>
      <c r="Y449" s="95"/>
      <c r="Z449" s="95"/>
      <c r="AA449" s="95"/>
      <c r="AB449" s="95"/>
      <c r="AC449" s="95"/>
      <c r="AD449" s="95"/>
      <c r="AE449" s="95"/>
      <c r="AF449" s="95"/>
      <c r="AG449" s="95"/>
      <c r="AH449" s="95"/>
    </row>
    <row r="450">
      <c r="F450" s="672"/>
      <c r="J450" s="672"/>
      <c r="K450" s="672"/>
      <c r="L450" s="672"/>
      <c r="M450" s="337"/>
      <c r="V450" s="95"/>
      <c r="W450" s="95"/>
      <c r="X450" s="95"/>
      <c r="Y450" s="95"/>
      <c r="Z450" s="95"/>
      <c r="AA450" s="95"/>
      <c r="AB450" s="95"/>
      <c r="AC450" s="95"/>
      <c r="AD450" s="95"/>
      <c r="AE450" s="95"/>
      <c r="AF450" s="95"/>
      <c r="AG450" s="95"/>
      <c r="AH450" s="95"/>
    </row>
    <row r="451">
      <c r="F451" s="672"/>
      <c r="J451" s="672"/>
      <c r="K451" s="672"/>
      <c r="L451" s="672"/>
      <c r="M451" s="337"/>
      <c r="V451" s="95"/>
      <c r="W451" s="95"/>
      <c r="X451" s="95"/>
      <c r="Y451" s="95"/>
      <c r="Z451" s="95"/>
      <c r="AA451" s="95"/>
      <c r="AB451" s="95"/>
      <c r="AC451" s="95"/>
      <c r="AD451" s="95"/>
      <c r="AE451" s="95"/>
      <c r="AF451" s="95"/>
      <c r="AG451" s="95"/>
      <c r="AH451" s="95"/>
    </row>
    <row r="452">
      <c r="F452" s="672"/>
      <c r="J452" s="672"/>
      <c r="K452" s="672"/>
      <c r="L452" s="672"/>
      <c r="M452" s="337"/>
      <c r="V452" s="95"/>
      <c r="W452" s="95"/>
      <c r="X452" s="95"/>
      <c r="Y452" s="95"/>
      <c r="Z452" s="95"/>
      <c r="AA452" s="95"/>
      <c r="AB452" s="95"/>
      <c r="AC452" s="95"/>
      <c r="AD452" s="95"/>
      <c r="AE452" s="95"/>
      <c r="AF452" s="95"/>
      <c r="AG452" s="95"/>
      <c r="AH452" s="95"/>
    </row>
    <row r="453">
      <c r="F453" s="672"/>
      <c r="J453" s="672"/>
      <c r="K453" s="672"/>
      <c r="L453" s="672"/>
      <c r="M453" s="337"/>
      <c r="V453" s="95"/>
      <c r="W453" s="95"/>
      <c r="X453" s="95"/>
      <c r="Y453" s="95"/>
      <c r="Z453" s="95"/>
      <c r="AA453" s="95"/>
      <c r="AB453" s="95"/>
      <c r="AC453" s="95"/>
      <c r="AD453" s="95"/>
      <c r="AE453" s="95"/>
      <c r="AF453" s="95"/>
      <c r="AG453" s="95"/>
      <c r="AH453" s="95"/>
    </row>
    <row r="454">
      <c r="F454" s="672"/>
      <c r="J454" s="672"/>
      <c r="K454" s="672"/>
      <c r="L454" s="672"/>
      <c r="M454" s="337"/>
      <c r="V454" s="95"/>
      <c r="W454" s="95"/>
      <c r="X454" s="95"/>
      <c r="Y454" s="95"/>
      <c r="Z454" s="95"/>
      <c r="AA454" s="95"/>
      <c r="AB454" s="95"/>
      <c r="AC454" s="95"/>
      <c r="AD454" s="95"/>
      <c r="AE454" s="95"/>
      <c r="AF454" s="95"/>
      <c r="AG454" s="95"/>
      <c r="AH454" s="95"/>
    </row>
    <row r="455">
      <c r="F455" s="672"/>
      <c r="J455" s="672"/>
      <c r="K455" s="672"/>
      <c r="L455" s="672"/>
      <c r="M455" s="337"/>
      <c r="V455" s="95"/>
      <c r="W455" s="95"/>
      <c r="X455" s="95"/>
      <c r="Y455" s="95"/>
      <c r="Z455" s="95"/>
      <c r="AA455" s="95"/>
      <c r="AB455" s="95"/>
      <c r="AC455" s="95"/>
      <c r="AD455" s="95"/>
      <c r="AE455" s="95"/>
      <c r="AF455" s="95"/>
      <c r="AG455" s="95"/>
      <c r="AH455" s="95"/>
    </row>
    <row r="456">
      <c r="F456" s="672"/>
      <c r="J456" s="672"/>
      <c r="K456" s="672"/>
      <c r="L456" s="672"/>
      <c r="M456" s="337"/>
      <c r="V456" s="95"/>
      <c r="W456" s="95"/>
      <c r="X456" s="95"/>
      <c r="Y456" s="95"/>
      <c r="Z456" s="95"/>
      <c r="AA456" s="95"/>
      <c r="AB456" s="95"/>
      <c r="AC456" s="95"/>
      <c r="AD456" s="95"/>
      <c r="AE456" s="95"/>
      <c r="AF456" s="95"/>
      <c r="AG456" s="95"/>
      <c r="AH456" s="95"/>
    </row>
    <row r="457">
      <c r="F457" s="672"/>
      <c r="J457" s="672"/>
      <c r="K457" s="672"/>
      <c r="L457" s="672"/>
      <c r="M457" s="337"/>
      <c r="V457" s="95"/>
      <c r="W457" s="95"/>
      <c r="X457" s="95"/>
      <c r="Y457" s="95"/>
      <c r="Z457" s="95"/>
      <c r="AA457" s="95"/>
      <c r="AB457" s="95"/>
      <c r="AC457" s="95"/>
      <c r="AD457" s="95"/>
      <c r="AE457" s="95"/>
      <c r="AF457" s="95"/>
      <c r="AG457" s="95"/>
      <c r="AH457" s="95"/>
    </row>
    <row r="458">
      <c r="F458" s="672"/>
      <c r="J458" s="672"/>
      <c r="K458" s="672"/>
      <c r="L458" s="672"/>
      <c r="M458" s="337"/>
      <c r="V458" s="95"/>
      <c r="W458" s="95"/>
      <c r="X458" s="95"/>
      <c r="Y458" s="95"/>
      <c r="Z458" s="95"/>
      <c r="AA458" s="95"/>
      <c r="AB458" s="95"/>
      <c r="AC458" s="95"/>
      <c r="AD458" s="95"/>
      <c r="AE458" s="95"/>
      <c r="AF458" s="95"/>
      <c r="AG458" s="95"/>
      <c r="AH458" s="95"/>
    </row>
    <row r="459">
      <c r="F459" s="672"/>
      <c r="J459" s="672"/>
      <c r="K459" s="672"/>
      <c r="L459" s="672"/>
      <c r="M459" s="337"/>
      <c r="V459" s="95"/>
      <c r="W459" s="95"/>
      <c r="X459" s="95"/>
      <c r="Y459" s="95"/>
      <c r="Z459" s="95"/>
      <c r="AA459" s="95"/>
      <c r="AB459" s="95"/>
      <c r="AC459" s="95"/>
      <c r="AD459" s="95"/>
      <c r="AE459" s="95"/>
      <c r="AF459" s="95"/>
      <c r="AG459" s="95"/>
      <c r="AH459" s="95"/>
    </row>
    <row r="460">
      <c r="F460" s="672"/>
      <c r="J460" s="672"/>
      <c r="K460" s="672"/>
      <c r="L460" s="672"/>
      <c r="M460" s="337"/>
      <c r="V460" s="95"/>
      <c r="W460" s="95"/>
      <c r="X460" s="95"/>
      <c r="Y460" s="95"/>
      <c r="Z460" s="95"/>
      <c r="AA460" s="95"/>
      <c r="AB460" s="95"/>
      <c r="AC460" s="95"/>
      <c r="AD460" s="95"/>
      <c r="AE460" s="95"/>
      <c r="AF460" s="95"/>
      <c r="AG460" s="95"/>
      <c r="AH460" s="95"/>
    </row>
    <row r="461">
      <c r="F461" s="672"/>
      <c r="J461" s="672"/>
      <c r="K461" s="672"/>
      <c r="L461" s="672"/>
      <c r="M461" s="337"/>
      <c r="V461" s="95"/>
      <c r="W461" s="95"/>
      <c r="X461" s="95"/>
      <c r="Y461" s="95"/>
      <c r="Z461" s="95"/>
      <c r="AA461" s="95"/>
      <c r="AB461" s="95"/>
      <c r="AC461" s="95"/>
      <c r="AD461" s="95"/>
      <c r="AE461" s="95"/>
      <c r="AF461" s="95"/>
      <c r="AG461" s="95"/>
      <c r="AH461" s="95"/>
    </row>
    <row r="462">
      <c r="F462" s="672"/>
      <c r="J462" s="672"/>
      <c r="K462" s="672"/>
      <c r="L462" s="672"/>
      <c r="M462" s="337"/>
      <c r="V462" s="95"/>
      <c r="W462" s="95"/>
      <c r="X462" s="95"/>
      <c r="Y462" s="95"/>
      <c r="Z462" s="95"/>
      <c r="AA462" s="95"/>
      <c r="AB462" s="95"/>
      <c r="AC462" s="95"/>
      <c r="AD462" s="95"/>
      <c r="AE462" s="95"/>
      <c r="AF462" s="95"/>
      <c r="AG462" s="95"/>
      <c r="AH462" s="95"/>
    </row>
    <row r="463">
      <c r="F463" s="672"/>
      <c r="J463" s="672"/>
      <c r="K463" s="672"/>
      <c r="L463" s="672"/>
      <c r="M463" s="337"/>
      <c r="V463" s="95"/>
      <c r="W463" s="95"/>
      <c r="X463" s="95"/>
      <c r="Y463" s="95"/>
      <c r="Z463" s="95"/>
      <c r="AA463" s="95"/>
      <c r="AB463" s="95"/>
      <c r="AC463" s="95"/>
      <c r="AD463" s="95"/>
      <c r="AE463" s="95"/>
      <c r="AF463" s="95"/>
      <c r="AG463" s="95"/>
      <c r="AH463" s="95"/>
    </row>
    <row r="464">
      <c r="F464" s="672"/>
      <c r="J464" s="672"/>
      <c r="K464" s="672"/>
      <c r="L464" s="672"/>
      <c r="M464" s="337"/>
      <c r="V464" s="95"/>
      <c r="W464" s="95"/>
      <c r="X464" s="95"/>
      <c r="Y464" s="95"/>
      <c r="Z464" s="95"/>
      <c r="AA464" s="95"/>
      <c r="AB464" s="95"/>
      <c r="AC464" s="95"/>
      <c r="AD464" s="95"/>
      <c r="AE464" s="95"/>
      <c r="AF464" s="95"/>
      <c r="AG464" s="95"/>
      <c r="AH464" s="95"/>
    </row>
    <row r="465">
      <c r="F465" s="672"/>
      <c r="J465" s="672"/>
      <c r="K465" s="672"/>
      <c r="L465" s="672"/>
      <c r="M465" s="337"/>
      <c r="V465" s="95"/>
      <c r="W465" s="95"/>
      <c r="X465" s="95"/>
      <c r="Y465" s="95"/>
      <c r="Z465" s="95"/>
      <c r="AA465" s="95"/>
      <c r="AB465" s="95"/>
      <c r="AC465" s="95"/>
      <c r="AD465" s="95"/>
      <c r="AE465" s="95"/>
      <c r="AF465" s="95"/>
      <c r="AG465" s="95"/>
      <c r="AH465" s="95"/>
    </row>
    <row r="466">
      <c r="F466" s="672"/>
      <c r="J466" s="672"/>
      <c r="K466" s="672"/>
      <c r="L466" s="672"/>
      <c r="M466" s="337"/>
      <c r="V466" s="95"/>
      <c r="W466" s="95"/>
      <c r="X466" s="95"/>
      <c r="Y466" s="95"/>
      <c r="Z466" s="95"/>
      <c r="AA466" s="95"/>
      <c r="AB466" s="95"/>
      <c r="AC466" s="95"/>
      <c r="AD466" s="95"/>
      <c r="AE466" s="95"/>
      <c r="AF466" s="95"/>
      <c r="AG466" s="95"/>
      <c r="AH466" s="95"/>
    </row>
    <row r="467">
      <c r="F467" s="672"/>
      <c r="J467" s="672"/>
      <c r="K467" s="672"/>
      <c r="L467" s="672"/>
      <c r="M467" s="337"/>
      <c r="V467" s="95"/>
      <c r="W467" s="95"/>
      <c r="X467" s="95"/>
      <c r="Y467" s="95"/>
      <c r="Z467" s="95"/>
      <c r="AA467" s="95"/>
      <c r="AB467" s="95"/>
      <c r="AC467" s="95"/>
      <c r="AD467" s="95"/>
      <c r="AE467" s="95"/>
      <c r="AF467" s="95"/>
      <c r="AG467" s="95"/>
      <c r="AH467" s="95"/>
    </row>
    <row r="468">
      <c r="F468" s="672"/>
      <c r="J468" s="672"/>
      <c r="K468" s="672"/>
      <c r="L468" s="672"/>
      <c r="M468" s="337"/>
      <c r="V468" s="95"/>
      <c r="W468" s="95"/>
      <c r="X468" s="95"/>
      <c r="Y468" s="95"/>
      <c r="Z468" s="95"/>
      <c r="AA468" s="95"/>
      <c r="AB468" s="95"/>
      <c r="AC468" s="95"/>
      <c r="AD468" s="95"/>
      <c r="AE468" s="95"/>
      <c r="AF468" s="95"/>
      <c r="AG468" s="95"/>
      <c r="AH468" s="95"/>
    </row>
    <row r="469">
      <c r="F469" s="672"/>
      <c r="J469" s="672"/>
      <c r="K469" s="672"/>
      <c r="L469" s="672"/>
      <c r="M469" s="337"/>
      <c r="V469" s="95"/>
      <c r="W469" s="95"/>
      <c r="X469" s="95"/>
      <c r="Y469" s="95"/>
      <c r="Z469" s="95"/>
      <c r="AA469" s="95"/>
      <c r="AB469" s="95"/>
      <c r="AC469" s="95"/>
      <c r="AD469" s="95"/>
      <c r="AE469" s="95"/>
      <c r="AF469" s="95"/>
      <c r="AG469" s="95"/>
      <c r="AH469" s="95"/>
    </row>
    <row r="470">
      <c r="F470" s="672"/>
      <c r="J470" s="672"/>
      <c r="K470" s="672"/>
      <c r="L470" s="672"/>
      <c r="M470" s="337"/>
      <c r="V470" s="95"/>
      <c r="W470" s="95"/>
      <c r="X470" s="95"/>
      <c r="Y470" s="95"/>
      <c r="Z470" s="95"/>
      <c r="AA470" s="95"/>
      <c r="AB470" s="95"/>
      <c r="AC470" s="95"/>
      <c r="AD470" s="95"/>
      <c r="AE470" s="95"/>
      <c r="AF470" s="95"/>
      <c r="AG470" s="95"/>
      <c r="AH470" s="95"/>
    </row>
    <row r="471">
      <c r="F471" s="672"/>
      <c r="J471" s="672"/>
      <c r="K471" s="672"/>
      <c r="L471" s="672"/>
      <c r="M471" s="337"/>
      <c r="V471" s="95"/>
      <c r="W471" s="95"/>
      <c r="X471" s="95"/>
      <c r="Y471" s="95"/>
      <c r="Z471" s="95"/>
      <c r="AA471" s="95"/>
      <c r="AB471" s="95"/>
      <c r="AC471" s="95"/>
      <c r="AD471" s="95"/>
      <c r="AE471" s="95"/>
      <c r="AF471" s="95"/>
      <c r="AG471" s="95"/>
      <c r="AH471" s="95"/>
    </row>
    <row r="472">
      <c r="F472" s="672"/>
      <c r="J472" s="672"/>
      <c r="K472" s="672"/>
      <c r="L472" s="672"/>
      <c r="M472" s="337"/>
      <c r="V472" s="95"/>
      <c r="W472" s="95"/>
      <c r="X472" s="95"/>
      <c r="Y472" s="95"/>
      <c r="Z472" s="95"/>
      <c r="AA472" s="95"/>
      <c r="AB472" s="95"/>
      <c r="AC472" s="95"/>
      <c r="AD472" s="95"/>
      <c r="AE472" s="95"/>
      <c r="AF472" s="95"/>
      <c r="AG472" s="95"/>
      <c r="AH472" s="95"/>
    </row>
    <row r="473">
      <c r="F473" s="672"/>
      <c r="J473" s="672"/>
      <c r="K473" s="672"/>
      <c r="L473" s="672"/>
      <c r="M473" s="337"/>
      <c r="V473" s="95"/>
      <c r="W473" s="95"/>
      <c r="X473" s="95"/>
      <c r="Y473" s="95"/>
      <c r="Z473" s="95"/>
      <c r="AA473" s="95"/>
      <c r="AB473" s="95"/>
      <c r="AC473" s="95"/>
      <c r="AD473" s="95"/>
      <c r="AE473" s="95"/>
      <c r="AF473" s="95"/>
      <c r="AG473" s="95"/>
      <c r="AH473" s="95"/>
    </row>
    <row r="474">
      <c r="F474" s="672"/>
      <c r="J474" s="672"/>
      <c r="K474" s="672"/>
      <c r="L474" s="672"/>
      <c r="M474" s="337"/>
      <c r="V474" s="95"/>
      <c r="W474" s="95"/>
      <c r="X474" s="95"/>
      <c r="Y474" s="95"/>
      <c r="Z474" s="95"/>
      <c r="AA474" s="95"/>
      <c r="AB474" s="95"/>
      <c r="AC474" s="95"/>
      <c r="AD474" s="95"/>
      <c r="AE474" s="95"/>
      <c r="AF474" s="95"/>
      <c r="AG474" s="95"/>
      <c r="AH474" s="95"/>
    </row>
    <row r="475">
      <c r="F475" s="672"/>
      <c r="J475" s="672"/>
      <c r="K475" s="672"/>
      <c r="L475" s="672"/>
      <c r="M475" s="337"/>
      <c r="V475" s="95"/>
      <c r="W475" s="95"/>
      <c r="X475" s="95"/>
      <c r="Y475" s="95"/>
      <c r="Z475" s="95"/>
      <c r="AA475" s="95"/>
      <c r="AB475" s="95"/>
      <c r="AC475" s="95"/>
      <c r="AD475" s="95"/>
      <c r="AE475" s="95"/>
      <c r="AF475" s="95"/>
      <c r="AG475" s="95"/>
      <c r="AH475" s="95"/>
    </row>
    <row r="476">
      <c r="F476" s="672"/>
      <c r="J476" s="672"/>
      <c r="K476" s="672"/>
      <c r="L476" s="672"/>
      <c r="M476" s="337"/>
      <c r="V476" s="95"/>
      <c r="W476" s="95"/>
      <c r="X476" s="95"/>
      <c r="Y476" s="95"/>
      <c r="Z476" s="95"/>
      <c r="AA476" s="95"/>
      <c r="AB476" s="95"/>
      <c r="AC476" s="95"/>
      <c r="AD476" s="95"/>
      <c r="AE476" s="95"/>
      <c r="AF476" s="95"/>
      <c r="AG476" s="95"/>
      <c r="AH476" s="95"/>
    </row>
    <row r="477">
      <c r="F477" s="672"/>
      <c r="J477" s="672"/>
      <c r="K477" s="672"/>
      <c r="L477" s="672"/>
      <c r="M477" s="337"/>
      <c r="V477" s="95"/>
      <c r="W477" s="95"/>
      <c r="X477" s="95"/>
      <c r="Y477" s="95"/>
      <c r="Z477" s="95"/>
      <c r="AA477" s="95"/>
      <c r="AB477" s="95"/>
      <c r="AC477" s="95"/>
      <c r="AD477" s="95"/>
      <c r="AE477" s="95"/>
      <c r="AF477" s="95"/>
      <c r="AG477" s="95"/>
      <c r="AH477" s="95"/>
    </row>
    <row r="478">
      <c r="F478" s="672"/>
      <c r="J478" s="672"/>
      <c r="K478" s="672"/>
      <c r="L478" s="672"/>
      <c r="M478" s="337"/>
      <c r="V478" s="95"/>
      <c r="W478" s="95"/>
      <c r="X478" s="95"/>
      <c r="Y478" s="95"/>
      <c r="Z478" s="95"/>
      <c r="AA478" s="95"/>
      <c r="AB478" s="95"/>
      <c r="AC478" s="95"/>
      <c r="AD478" s="95"/>
      <c r="AE478" s="95"/>
      <c r="AF478" s="95"/>
      <c r="AG478" s="95"/>
      <c r="AH478" s="95"/>
    </row>
    <row r="479">
      <c r="F479" s="672"/>
      <c r="J479" s="672"/>
      <c r="K479" s="672"/>
      <c r="L479" s="672"/>
      <c r="M479" s="337"/>
      <c r="V479" s="95"/>
      <c r="W479" s="95"/>
      <c r="X479" s="95"/>
      <c r="Y479" s="95"/>
      <c r="Z479" s="95"/>
      <c r="AA479" s="95"/>
      <c r="AB479" s="95"/>
      <c r="AC479" s="95"/>
      <c r="AD479" s="95"/>
      <c r="AE479" s="95"/>
      <c r="AF479" s="95"/>
      <c r="AG479" s="95"/>
      <c r="AH479" s="95"/>
    </row>
    <row r="480">
      <c r="F480" s="672"/>
      <c r="J480" s="672"/>
      <c r="K480" s="672"/>
      <c r="L480" s="672"/>
      <c r="M480" s="337"/>
      <c r="V480" s="95"/>
      <c r="W480" s="95"/>
      <c r="X480" s="95"/>
      <c r="Y480" s="95"/>
      <c r="Z480" s="95"/>
      <c r="AA480" s="95"/>
      <c r="AB480" s="95"/>
      <c r="AC480" s="95"/>
      <c r="AD480" s="95"/>
      <c r="AE480" s="95"/>
      <c r="AF480" s="95"/>
      <c r="AG480" s="95"/>
      <c r="AH480" s="95"/>
    </row>
    <row r="481">
      <c r="F481" s="672"/>
      <c r="J481" s="672"/>
      <c r="K481" s="672"/>
      <c r="L481" s="672"/>
      <c r="M481" s="337"/>
      <c r="V481" s="95"/>
      <c r="W481" s="95"/>
      <c r="X481" s="95"/>
      <c r="Y481" s="95"/>
      <c r="Z481" s="95"/>
      <c r="AA481" s="95"/>
      <c r="AB481" s="95"/>
      <c r="AC481" s="95"/>
      <c r="AD481" s="95"/>
      <c r="AE481" s="95"/>
      <c r="AF481" s="95"/>
      <c r="AG481" s="95"/>
      <c r="AH481" s="95"/>
    </row>
    <row r="482">
      <c r="F482" s="672"/>
      <c r="J482" s="672"/>
      <c r="K482" s="672"/>
      <c r="L482" s="672"/>
      <c r="M482" s="337"/>
      <c r="V482" s="95"/>
      <c r="W482" s="95"/>
      <c r="X482" s="95"/>
      <c r="Y482" s="95"/>
      <c r="Z482" s="95"/>
      <c r="AA482" s="95"/>
      <c r="AB482" s="95"/>
      <c r="AC482" s="95"/>
      <c r="AD482" s="95"/>
      <c r="AE482" s="95"/>
      <c r="AF482" s="95"/>
      <c r="AG482" s="95"/>
      <c r="AH482" s="95"/>
    </row>
    <row r="483">
      <c r="F483" s="672"/>
      <c r="J483" s="672"/>
      <c r="K483" s="672"/>
      <c r="L483" s="672"/>
      <c r="M483" s="337"/>
      <c r="V483" s="95"/>
      <c r="W483" s="95"/>
      <c r="X483" s="95"/>
      <c r="Y483" s="95"/>
      <c r="Z483" s="95"/>
      <c r="AA483" s="95"/>
      <c r="AB483" s="95"/>
      <c r="AC483" s="95"/>
      <c r="AD483" s="95"/>
      <c r="AE483" s="95"/>
      <c r="AF483" s="95"/>
      <c r="AG483" s="95"/>
      <c r="AH483" s="95"/>
    </row>
    <row r="484">
      <c r="F484" s="672"/>
      <c r="J484" s="672"/>
      <c r="K484" s="672"/>
      <c r="L484" s="672"/>
      <c r="M484" s="337"/>
      <c r="V484" s="95"/>
      <c r="W484" s="95"/>
      <c r="X484" s="95"/>
      <c r="Y484" s="95"/>
      <c r="Z484" s="95"/>
      <c r="AA484" s="95"/>
      <c r="AB484" s="95"/>
      <c r="AC484" s="95"/>
      <c r="AD484" s="95"/>
      <c r="AE484" s="95"/>
      <c r="AF484" s="95"/>
      <c r="AG484" s="95"/>
      <c r="AH484" s="95"/>
    </row>
    <row r="485">
      <c r="F485" s="672"/>
      <c r="J485" s="672"/>
      <c r="K485" s="672"/>
      <c r="L485" s="672"/>
      <c r="M485" s="337"/>
      <c r="V485" s="95"/>
      <c r="W485" s="95"/>
      <c r="X485" s="95"/>
      <c r="Y485" s="95"/>
      <c r="Z485" s="95"/>
      <c r="AA485" s="95"/>
      <c r="AB485" s="95"/>
      <c r="AC485" s="95"/>
      <c r="AD485" s="95"/>
      <c r="AE485" s="95"/>
      <c r="AF485" s="95"/>
      <c r="AG485" s="95"/>
      <c r="AH485" s="95"/>
    </row>
    <row r="486">
      <c r="F486" s="672"/>
      <c r="J486" s="672"/>
      <c r="K486" s="672"/>
      <c r="L486" s="672"/>
      <c r="M486" s="337"/>
      <c r="V486" s="95"/>
      <c r="W486" s="95"/>
      <c r="X486" s="95"/>
      <c r="Y486" s="95"/>
      <c r="Z486" s="95"/>
      <c r="AA486" s="95"/>
      <c r="AB486" s="95"/>
      <c r="AC486" s="95"/>
      <c r="AD486" s="95"/>
      <c r="AE486" s="95"/>
      <c r="AF486" s="95"/>
      <c r="AG486" s="95"/>
      <c r="AH486" s="95"/>
    </row>
    <row r="487">
      <c r="F487" s="672"/>
      <c r="J487" s="672"/>
      <c r="K487" s="672"/>
      <c r="L487" s="672"/>
      <c r="M487" s="337"/>
      <c r="V487" s="95"/>
      <c r="W487" s="95"/>
      <c r="X487" s="95"/>
      <c r="Y487" s="95"/>
      <c r="Z487" s="95"/>
      <c r="AA487" s="95"/>
      <c r="AB487" s="95"/>
      <c r="AC487" s="95"/>
      <c r="AD487" s="95"/>
      <c r="AE487" s="95"/>
      <c r="AF487" s="95"/>
      <c r="AG487" s="95"/>
      <c r="AH487" s="95"/>
    </row>
    <row r="488">
      <c r="F488" s="672"/>
      <c r="J488" s="672"/>
      <c r="K488" s="672"/>
      <c r="L488" s="672"/>
      <c r="M488" s="337"/>
      <c r="V488" s="95"/>
      <c r="W488" s="95"/>
      <c r="X488" s="95"/>
      <c r="Y488" s="95"/>
      <c r="Z488" s="95"/>
      <c r="AA488" s="95"/>
      <c r="AB488" s="95"/>
      <c r="AC488" s="95"/>
      <c r="AD488" s="95"/>
      <c r="AE488" s="95"/>
      <c r="AF488" s="95"/>
      <c r="AG488" s="95"/>
      <c r="AH488" s="95"/>
    </row>
    <row r="489">
      <c r="F489" s="672"/>
      <c r="J489" s="672"/>
      <c r="K489" s="672"/>
      <c r="L489" s="672"/>
      <c r="M489" s="337"/>
      <c r="V489" s="95"/>
      <c r="W489" s="95"/>
      <c r="X489" s="95"/>
      <c r="Y489" s="95"/>
      <c r="Z489" s="95"/>
      <c r="AA489" s="95"/>
      <c r="AB489" s="95"/>
      <c r="AC489" s="95"/>
      <c r="AD489" s="95"/>
      <c r="AE489" s="95"/>
      <c r="AF489" s="95"/>
      <c r="AG489" s="95"/>
      <c r="AH489" s="95"/>
    </row>
    <row r="490">
      <c r="F490" s="672"/>
      <c r="J490" s="672"/>
      <c r="K490" s="672"/>
      <c r="L490" s="672"/>
      <c r="M490" s="337"/>
      <c r="V490" s="95"/>
      <c r="W490" s="95"/>
      <c r="X490" s="95"/>
      <c r="Y490" s="95"/>
      <c r="Z490" s="95"/>
      <c r="AA490" s="95"/>
      <c r="AB490" s="95"/>
      <c r="AC490" s="95"/>
      <c r="AD490" s="95"/>
      <c r="AE490" s="95"/>
      <c r="AF490" s="95"/>
      <c r="AG490" s="95"/>
      <c r="AH490" s="95"/>
    </row>
    <row r="491">
      <c r="F491" s="672"/>
      <c r="J491" s="672"/>
      <c r="K491" s="672"/>
      <c r="L491" s="672"/>
      <c r="M491" s="337"/>
      <c r="V491" s="95"/>
      <c r="W491" s="95"/>
      <c r="X491" s="95"/>
      <c r="Y491" s="95"/>
      <c r="Z491" s="95"/>
      <c r="AA491" s="95"/>
      <c r="AB491" s="95"/>
      <c r="AC491" s="95"/>
      <c r="AD491" s="95"/>
      <c r="AE491" s="95"/>
      <c r="AF491" s="95"/>
      <c r="AG491" s="95"/>
      <c r="AH491" s="95"/>
    </row>
    <row r="492">
      <c r="F492" s="672"/>
      <c r="J492" s="672"/>
      <c r="K492" s="672"/>
      <c r="L492" s="672"/>
      <c r="M492" s="337"/>
      <c r="V492" s="95"/>
      <c r="W492" s="95"/>
      <c r="X492" s="95"/>
      <c r="Y492" s="95"/>
      <c r="Z492" s="95"/>
      <c r="AA492" s="95"/>
      <c r="AB492" s="95"/>
      <c r="AC492" s="95"/>
      <c r="AD492" s="95"/>
      <c r="AE492" s="95"/>
      <c r="AF492" s="95"/>
      <c r="AG492" s="95"/>
      <c r="AH492" s="95"/>
    </row>
    <row r="493">
      <c r="F493" s="672"/>
      <c r="J493" s="672"/>
      <c r="K493" s="672"/>
      <c r="L493" s="672"/>
      <c r="M493" s="337"/>
      <c r="V493" s="95"/>
      <c r="W493" s="95"/>
      <c r="X493" s="95"/>
      <c r="Y493" s="95"/>
      <c r="Z493" s="95"/>
      <c r="AA493" s="95"/>
      <c r="AB493" s="95"/>
      <c r="AC493" s="95"/>
      <c r="AD493" s="95"/>
      <c r="AE493" s="95"/>
      <c r="AF493" s="95"/>
      <c r="AG493" s="95"/>
      <c r="AH493" s="95"/>
    </row>
    <row r="494">
      <c r="F494" s="672"/>
      <c r="J494" s="672"/>
      <c r="K494" s="672"/>
      <c r="L494" s="672"/>
      <c r="M494" s="337"/>
      <c r="V494" s="95"/>
      <c r="W494" s="95"/>
      <c r="X494" s="95"/>
      <c r="Y494" s="95"/>
      <c r="Z494" s="95"/>
      <c r="AA494" s="95"/>
      <c r="AB494" s="95"/>
      <c r="AC494" s="95"/>
      <c r="AD494" s="95"/>
      <c r="AE494" s="95"/>
      <c r="AF494" s="95"/>
      <c r="AG494" s="95"/>
      <c r="AH494" s="95"/>
    </row>
    <row r="495">
      <c r="F495" s="672"/>
      <c r="J495" s="672"/>
      <c r="K495" s="672"/>
      <c r="L495" s="672"/>
      <c r="M495" s="337"/>
      <c r="V495" s="95"/>
      <c r="W495" s="95"/>
      <c r="X495" s="95"/>
      <c r="Y495" s="95"/>
      <c r="Z495" s="95"/>
      <c r="AA495" s="95"/>
      <c r="AB495" s="95"/>
      <c r="AC495" s="95"/>
      <c r="AD495" s="95"/>
      <c r="AE495" s="95"/>
      <c r="AF495" s="95"/>
      <c r="AG495" s="95"/>
      <c r="AH495" s="95"/>
    </row>
    <row r="496">
      <c r="F496" s="672"/>
      <c r="J496" s="672"/>
      <c r="K496" s="672"/>
      <c r="L496" s="672"/>
      <c r="M496" s="337"/>
      <c r="V496" s="95"/>
      <c r="W496" s="95"/>
      <c r="X496" s="95"/>
      <c r="Y496" s="95"/>
      <c r="Z496" s="95"/>
      <c r="AA496" s="95"/>
      <c r="AB496" s="95"/>
      <c r="AC496" s="95"/>
      <c r="AD496" s="95"/>
      <c r="AE496" s="95"/>
      <c r="AF496" s="95"/>
      <c r="AG496" s="95"/>
      <c r="AH496" s="95"/>
    </row>
    <row r="497">
      <c r="F497" s="672"/>
      <c r="J497" s="672"/>
      <c r="K497" s="672"/>
      <c r="L497" s="672"/>
      <c r="M497" s="337"/>
      <c r="V497" s="95"/>
      <c r="W497" s="95"/>
      <c r="X497" s="95"/>
      <c r="Y497" s="95"/>
      <c r="Z497" s="95"/>
      <c r="AA497" s="95"/>
      <c r="AB497" s="95"/>
      <c r="AC497" s="95"/>
      <c r="AD497" s="95"/>
      <c r="AE497" s="95"/>
      <c r="AF497" s="95"/>
      <c r="AG497" s="95"/>
      <c r="AH497" s="95"/>
    </row>
    <row r="498">
      <c r="F498" s="672"/>
      <c r="J498" s="672"/>
      <c r="K498" s="672"/>
      <c r="L498" s="672"/>
      <c r="M498" s="337"/>
      <c r="V498" s="95"/>
      <c r="W498" s="95"/>
      <c r="X498" s="95"/>
      <c r="Y498" s="95"/>
      <c r="Z498" s="95"/>
      <c r="AA498" s="95"/>
      <c r="AB498" s="95"/>
      <c r="AC498" s="95"/>
      <c r="AD498" s="95"/>
      <c r="AE498" s="95"/>
      <c r="AF498" s="95"/>
      <c r="AG498" s="95"/>
      <c r="AH498" s="95"/>
    </row>
    <row r="499">
      <c r="F499" s="672"/>
      <c r="J499" s="672"/>
      <c r="K499" s="672"/>
      <c r="L499" s="672"/>
      <c r="M499" s="337"/>
      <c r="V499" s="95"/>
      <c r="W499" s="95"/>
      <c r="X499" s="95"/>
      <c r="Y499" s="95"/>
      <c r="Z499" s="95"/>
      <c r="AA499" s="95"/>
      <c r="AB499" s="95"/>
      <c r="AC499" s="95"/>
      <c r="AD499" s="95"/>
      <c r="AE499" s="95"/>
      <c r="AF499" s="95"/>
      <c r="AG499" s="95"/>
      <c r="AH499" s="95"/>
    </row>
    <row r="500">
      <c r="F500" s="672"/>
      <c r="J500" s="672"/>
      <c r="K500" s="672"/>
      <c r="L500" s="672"/>
      <c r="M500" s="337"/>
      <c r="V500" s="95"/>
      <c r="W500" s="95"/>
      <c r="X500" s="95"/>
      <c r="Y500" s="95"/>
      <c r="Z500" s="95"/>
      <c r="AA500" s="95"/>
      <c r="AB500" s="95"/>
      <c r="AC500" s="95"/>
      <c r="AD500" s="95"/>
      <c r="AE500" s="95"/>
      <c r="AF500" s="95"/>
      <c r="AG500" s="95"/>
      <c r="AH500" s="95"/>
    </row>
    <row r="501">
      <c r="F501" s="672"/>
      <c r="J501" s="672"/>
      <c r="K501" s="672"/>
      <c r="L501" s="672"/>
      <c r="M501" s="337"/>
      <c r="V501" s="95"/>
      <c r="W501" s="95"/>
      <c r="X501" s="95"/>
      <c r="Y501" s="95"/>
      <c r="Z501" s="95"/>
      <c r="AA501" s="95"/>
      <c r="AB501" s="95"/>
      <c r="AC501" s="95"/>
      <c r="AD501" s="95"/>
      <c r="AE501" s="95"/>
      <c r="AF501" s="95"/>
      <c r="AG501" s="95"/>
      <c r="AH501" s="95"/>
    </row>
    <row r="502">
      <c r="F502" s="672"/>
      <c r="J502" s="672"/>
      <c r="K502" s="672"/>
      <c r="L502" s="672"/>
      <c r="M502" s="337"/>
      <c r="V502" s="95"/>
      <c r="W502" s="95"/>
      <c r="X502" s="95"/>
      <c r="Y502" s="95"/>
      <c r="Z502" s="95"/>
      <c r="AA502" s="95"/>
      <c r="AB502" s="95"/>
      <c r="AC502" s="95"/>
      <c r="AD502" s="95"/>
      <c r="AE502" s="95"/>
      <c r="AF502" s="95"/>
      <c r="AG502" s="95"/>
      <c r="AH502" s="95"/>
    </row>
    <row r="503">
      <c r="F503" s="672"/>
      <c r="J503" s="672"/>
      <c r="K503" s="672"/>
      <c r="L503" s="672"/>
      <c r="M503" s="337"/>
      <c r="V503" s="95"/>
      <c r="W503" s="95"/>
      <c r="X503" s="95"/>
      <c r="Y503" s="95"/>
      <c r="Z503" s="95"/>
      <c r="AA503" s="95"/>
      <c r="AB503" s="95"/>
      <c r="AC503" s="95"/>
      <c r="AD503" s="95"/>
      <c r="AE503" s="95"/>
      <c r="AF503" s="95"/>
      <c r="AG503" s="95"/>
      <c r="AH503" s="95"/>
    </row>
    <row r="504">
      <c r="F504" s="672"/>
      <c r="J504" s="672"/>
      <c r="K504" s="672"/>
      <c r="L504" s="672"/>
      <c r="M504" s="337"/>
      <c r="V504" s="95"/>
      <c r="W504" s="95"/>
      <c r="X504" s="95"/>
      <c r="Y504" s="95"/>
      <c r="Z504" s="95"/>
      <c r="AA504" s="95"/>
      <c r="AB504" s="95"/>
      <c r="AC504" s="95"/>
      <c r="AD504" s="95"/>
      <c r="AE504" s="95"/>
      <c r="AF504" s="95"/>
      <c r="AG504" s="95"/>
      <c r="AH504" s="95"/>
    </row>
    <row r="505">
      <c r="F505" s="672"/>
      <c r="J505" s="672"/>
      <c r="K505" s="672"/>
      <c r="L505" s="672"/>
      <c r="M505" s="337"/>
      <c r="V505" s="95"/>
      <c r="W505" s="95"/>
      <c r="X505" s="95"/>
      <c r="Y505" s="95"/>
      <c r="Z505" s="95"/>
      <c r="AA505" s="95"/>
      <c r="AB505" s="95"/>
      <c r="AC505" s="95"/>
      <c r="AD505" s="95"/>
      <c r="AE505" s="95"/>
      <c r="AF505" s="95"/>
      <c r="AG505" s="95"/>
      <c r="AH505" s="95"/>
    </row>
    <row r="506">
      <c r="F506" s="672"/>
      <c r="J506" s="672"/>
      <c r="K506" s="672"/>
      <c r="L506" s="672"/>
      <c r="M506" s="337"/>
      <c r="V506" s="95"/>
      <c r="W506" s="95"/>
      <c r="X506" s="95"/>
      <c r="Y506" s="95"/>
      <c r="Z506" s="95"/>
      <c r="AA506" s="95"/>
      <c r="AB506" s="95"/>
      <c r="AC506" s="95"/>
      <c r="AD506" s="95"/>
      <c r="AE506" s="95"/>
      <c r="AF506" s="95"/>
      <c r="AG506" s="95"/>
      <c r="AH506" s="95"/>
    </row>
    <row r="507">
      <c r="F507" s="672"/>
      <c r="J507" s="672"/>
      <c r="K507" s="672"/>
      <c r="L507" s="672"/>
      <c r="M507" s="337"/>
      <c r="V507" s="95"/>
      <c r="W507" s="95"/>
      <c r="X507" s="95"/>
      <c r="Y507" s="95"/>
      <c r="Z507" s="95"/>
      <c r="AA507" s="95"/>
      <c r="AB507" s="95"/>
      <c r="AC507" s="95"/>
      <c r="AD507" s="95"/>
      <c r="AE507" s="95"/>
      <c r="AF507" s="95"/>
      <c r="AG507" s="95"/>
      <c r="AH507" s="95"/>
    </row>
    <row r="508">
      <c r="F508" s="672"/>
      <c r="J508" s="672"/>
      <c r="K508" s="672"/>
      <c r="L508" s="672"/>
      <c r="M508" s="337"/>
      <c r="V508" s="95"/>
      <c r="W508" s="95"/>
      <c r="X508" s="95"/>
      <c r="Y508" s="95"/>
      <c r="Z508" s="95"/>
      <c r="AA508" s="95"/>
      <c r="AB508" s="95"/>
      <c r="AC508" s="95"/>
      <c r="AD508" s="95"/>
      <c r="AE508" s="95"/>
      <c r="AF508" s="95"/>
      <c r="AG508" s="95"/>
      <c r="AH508" s="95"/>
    </row>
    <row r="509">
      <c r="F509" s="672"/>
      <c r="J509" s="672"/>
      <c r="K509" s="672"/>
      <c r="L509" s="672"/>
      <c r="M509" s="337"/>
      <c r="V509" s="95"/>
      <c r="W509" s="95"/>
      <c r="X509" s="95"/>
      <c r="Y509" s="95"/>
      <c r="Z509" s="95"/>
      <c r="AA509" s="95"/>
      <c r="AB509" s="95"/>
      <c r="AC509" s="95"/>
      <c r="AD509" s="95"/>
      <c r="AE509" s="95"/>
      <c r="AF509" s="95"/>
      <c r="AG509" s="95"/>
      <c r="AH509" s="95"/>
    </row>
    <row r="510">
      <c r="F510" s="672"/>
      <c r="J510" s="672"/>
      <c r="K510" s="672"/>
      <c r="L510" s="672"/>
      <c r="M510" s="337"/>
      <c r="V510" s="95"/>
      <c r="W510" s="95"/>
      <c r="X510" s="95"/>
      <c r="Y510" s="95"/>
      <c r="Z510" s="95"/>
      <c r="AA510" s="95"/>
      <c r="AB510" s="95"/>
      <c r="AC510" s="95"/>
      <c r="AD510" s="95"/>
      <c r="AE510" s="95"/>
      <c r="AF510" s="95"/>
      <c r="AG510" s="95"/>
      <c r="AH510" s="95"/>
    </row>
    <row r="511">
      <c r="F511" s="672"/>
      <c r="J511" s="672"/>
      <c r="K511" s="672"/>
      <c r="L511" s="672"/>
      <c r="M511" s="337"/>
      <c r="V511" s="95"/>
      <c r="W511" s="95"/>
      <c r="X511" s="95"/>
      <c r="Y511" s="95"/>
      <c r="Z511" s="95"/>
      <c r="AA511" s="95"/>
      <c r="AB511" s="95"/>
      <c r="AC511" s="95"/>
      <c r="AD511" s="95"/>
      <c r="AE511" s="95"/>
      <c r="AF511" s="95"/>
      <c r="AG511" s="95"/>
      <c r="AH511" s="95"/>
    </row>
    <row r="512">
      <c r="F512" s="672"/>
      <c r="J512" s="672"/>
      <c r="K512" s="672"/>
      <c r="L512" s="672"/>
      <c r="M512" s="337"/>
      <c r="V512" s="95"/>
      <c r="W512" s="95"/>
      <c r="X512" s="95"/>
      <c r="Y512" s="95"/>
      <c r="Z512" s="95"/>
      <c r="AA512" s="95"/>
      <c r="AB512" s="95"/>
      <c r="AC512" s="95"/>
      <c r="AD512" s="95"/>
      <c r="AE512" s="95"/>
      <c r="AF512" s="95"/>
      <c r="AG512" s="95"/>
      <c r="AH512" s="95"/>
    </row>
    <row r="513">
      <c r="F513" s="672"/>
      <c r="J513" s="672"/>
      <c r="K513" s="672"/>
      <c r="L513" s="672"/>
      <c r="M513" s="337"/>
      <c r="V513" s="95"/>
      <c r="W513" s="95"/>
      <c r="X513" s="95"/>
      <c r="Y513" s="95"/>
      <c r="Z513" s="95"/>
      <c r="AA513" s="95"/>
      <c r="AB513" s="95"/>
      <c r="AC513" s="95"/>
      <c r="AD513" s="95"/>
      <c r="AE513" s="95"/>
      <c r="AF513" s="95"/>
      <c r="AG513" s="95"/>
      <c r="AH513" s="95"/>
    </row>
    <row r="514">
      <c r="F514" s="672"/>
      <c r="J514" s="672"/>
      <c r="K514" s="672"/>
      <c r="L514" s="672"/>
      <c r="M514" s="337"/>
      <c r="V514" s="95"/>
      <c r="W514" s="95"/>
      <c r="X514" s="95"/>
      <c r="Y514" s="95"/>
      <c r="Z514" s="95"/>
      <c r="AA514" s="95"/>
      <c r="AB514" s="95"/>
      <c r="AC514" s="95"/>
      <c r="AD514" s="95"/>
      <c r="AE514" s="95"/>
      <c r="AF514" s="95"/>
      <c r="AG514" s="95"/>
      <c r="AH514" s="95"/>
    </row>
    <row r="515">
      <c r="F515" s="672"/>
      <c r="J515" s="672"/>
      <c r="K515" s="672"/>
      <c r="L515" s="672"/>
      <c r="M515" s="337"/>
      <c r="V515" s="95"/>
      <c r="W515" s="95"/>
      <c r="X515" s="95"/>
      <c r="Y515" s="95"/>
      <c r="Z515" s="95"/>
      <c r="AA515" s="95"/>
      <c r="AB515" s="95"/>
      <c r="AC515" s="95"/>
      <c r="AD515" s="95"/>
      <c r="AE515" s="95"/>
      <c r="AF515" s="95"/>
      <c r="AG515" s="95"/>
      <c r="AH515" s="95"/>
    </row>
    <row r="516">
      <c r="F516" s="672"/>
      <c r="J516" s="672"/>
      <c r="K516" s="672"/>
      <c r="L516" s="672"/>
      <c r="M516" s="337"/>
      <c r="V516" s="95"/>
      <c r="W516" s="95"/>
      <c r="X516" s="95"/>
      <c r="Y516" s="95"/>
      <c r="Z516" s="95"/>
      <c r="AA516" s="95"/>
      <c r="AB516" s="95"/>
      <c r="AC516" s="95"/>
      <c r="AD516" s="95"/>
      <c r="AE516" s="95"/>
      <c r="AF516" s="95"/>
      <c r="AG516" s="95"/>
      <c r="AH516" s="95"/>
    </row>
    <row r="517">
      <c r="F517" s="672"/>
      <c r="J517" s="672"/>
      <c r="K517" s="672"/>
      <c r="L517" s="672"/>
      <c r="M517" s="337"/>
      <c r="V517" s="95"/>
      <c r="W517" s="95"/>
      <c r="X517" s="95"/>
      <c r="Y517" s="95"/>
      <c r="Z517" s="95"/>
      <c r="AA517" s="95"/>
      <c r="AB517" s="95"/>
      <c r="AC517" s="95"/>
      <c r="AD517" s="95"/>
      <c r="AE517" s="95"/>
      <c r="AF517" s="95"/>
      <c r="AG517" s="95"/>
      <c r="AH517" s="95"/>
    </row>
    <row r="518">
      <c r="F518" s="672"/>
      <c r="J518" s="672"/>
      <c r="K518" s="672"/>
      <c r="L518" s="672"/>
      <c r="M518" s="337"/>
      <c r="V518" s="95"/>
      <c r="W518" s="95"/>
      <c r="X518" s="95"/>
      <c r="Y518" s="95"/>
      <c r="Z518" s="95"/>
      <c r="AA518" s="95"/>
      <c r="AB518" s="95"/>
      <c r="AC518" s="95"/>
      <c r="AD518" s="95"/>
      <c r="AE518" s="95"/>
      <c r="AF518" s="95"/>
      <c r="AG518" s="95"/>
      <c r="AH518" s="95"/>
    </row>
    <row r="519">
      <c r="F519" s="672"/>
      <c r="J519" s="672"/>
      <c r="K519" s="672"/>
      <c r="L519" s="672"/>
      <c r="M519" s="337"/>
      <c r="V519" s="95"/>
      <c r="W519" s="95"/>
      <c r="X519" s="95"/>
      <c r="Y519" s="95"/>
      <c r="Z519" s="95"/>
      <c r="AA519" s="95"/>
      <c r="AB519" s="95"/>
      <c r="AC519" s="95"/>
      <c r="AD519" s="95"/>
      <c r="AE519" s="95"/>
      <c r="AF519" s="95"/>
      <c r="AG519" s="95"/>
      <c r="AH519" s="95"/>
    </row>
    <row r="520">
      <c r="F520" s="672"/>
      <c r="J520" s="672"/>
      <c r="K520" s="672"/>
      <c r="L520" s="672"/>
      <c r="M520" s="337"/>
      <c r="V520" s="95"/>
      <c r="W520" s="95"/>
      <c r="X520" s="95"/>
      <c r="Y520" s="95"/>
      <c r="Z520" s="95"/>
      <c r="AA520" s="95"/>
      <c r="AB520" s="95"/>
      <c r="AC520" s="95"/>
      <c r="AD520" s="95"/>
      <c r="AE520" s="95"/>
      <c r="AF520" s="95"/>
      <c r="AG520" s="95"/>
      <c r="AH520" s="95"/>
    </row>
    <row r="521">
      <c r="F521" s="672"/>
      <c r="J521" s="672"/>
      <c r="K521" s="672"/>
      <c r="L521" s="672"/>
      <c r="M521" s="337"/>
      <c r="V521" s="95"/>
      <c r="W521" s="95"/>
      <c r="X521" s="95"/>
      <c r="Y521" s="95"/>
      <c r="Z521" s="95"/>
      <c r="AA521" s="95"/>
      <c r="AB521" s="95"/>
      <c r="AC521" s="95"/>
      <c r="AD521" s="95"/>
      <c r="AE521" s="95"/>
      <c r="AF521" s="95"/>
      <c r="AG521" s="95"/>
      <c r="AH521" s="95"/>
    </row>
    <row r="522">
      <c r="F522" s="672"/>
      <c r="J522" s="672"/>
      <c r="K522" s="672"/>
      <c r="L522" s="672"/>
      <c r="M522" s="337"/>
      <c r="V522" s="95"/>
      <c r="W522" s="95"/>
      <c r="X522" s="95"/>
      <c r="Y522" s="95"/>
      <c r="Z522" s="95"/>
      <c r="AA522" s="95"/>
      <c r="AB522" s="95"/>
      <c r="AC522" s="95"/>
      <c r="AD522" s="95"/>
      <c r="AE522" s="95"/>
      <c r="AF522" s="95"/>
      <c r="AG522" s="95"/>
      <c r="AH522" s="95"/>
    </row>
    <row r="523">
      <c r="F523" s="672"/>
      <c r="J523" s="672"/>
      <c r="K523" s="672"/>
      <c r="L523" s="672"/>
      <c r="M523" s="337"/>
      <c r="V523" s="95"/>
      <c r="W523" s="95"/>
      <c r="X523" s="95"/>
      <c r="Y523" s="95"/>
      <c r="Z523" s="95"/>
      <c r="AA523" s="95"/>
      <c r="AB523" s="95"/>
      <c r="AC523" s="95"/>
      <c r="AD523" s="95"/>
      <c r="AE523" s="95"/>
      <c r="AF523" s="95"/>
      <c r="AG523" s="95"/>
      <c r="AH523" s="95"/>
    </row>
    <row r="524">
      <c r="F524" s="672"/>
      <c r="J524" s="672"/>
      <c r="K524" s="672"/>
      <c r="L524" s="672"/>
      <c r="M524" s="337"/>
      <c r="V524" s="95"/>
      <c r="W524" s="95"/>
      <c r="X524" s="95"/>
      <c r="Y524" s="95"/>
      <c r="Z524" s="95"/>
      <c r="AA524" s="95"/>
      <c r="AB524" s="95"/>
      <c r="AC524" s="95"/>
      <c r="AD524" s="95"/>
      <c r="AE524" s="95"/>
      <c r="AF524" s="95"/>
      <c r="AG524" s="95"/>
      <c r="AH524" s="95"/>
    </row>
    <row r="525">
      <c r="F525" s="672"/>
      <c r="J525" s="672"/>
      <c r="K525" s="672"/>
      <c r="L525" s="672"/>
      <c r="M525" s="337"/>
      <c r="V525" s="95"/>
      <c r="W525" s="95"/>
      <c r="X525" s="95"/>
      <c r="Y525" s="95"/>
      <c r="Z525" s="95"/>
      <c r="AA525" s="95"/>
      <c r="AB525" s="95"/>
      <c r="AC525" s="95"/>
      <c r="AD525" s="95"/>
      <c r="AE525" s="95"/>
      <c r="AF525" s="95"/>
      <c r="AG525" s="95"/>
      <c r="AH525" s="95"/>
    </row>
    <row r="526">
      <c r="F526" s="672"/>
      <c r="J526" s="672"/>
      <c r="K526" s="672"/>
      <c r="L526" s="672"/>
      <c r="M526" s="337"/>
      <c r="V526" s="95"/>
      <c r="W526" s="95"/>
      <c r="X526" s="95"/>
      <c r="Y526" s="95"/>
      <c r="Z526" s="95"/>
      <c r="AA526" s="95"/>
      <c r="AB526" s="95"/>
      <c r="AC526" s="95"/>
      <c r="AD526" s="95"/>
      <c r="AE526" s="95"/>
      <c r="AF526" s="95"/>
      <c r="AG526" s="95"/>
      <c r="AH526" s="95"/>
    </row>
    <row r="527">
      <c r="F527" s="672"/>
      <c r="J527" s="672"/>
      <c r="K527" s="672"/>
      <c r="L527" s="672"/>
      <c r="M527" s="337"/>
      <c r="V527" s="95"/>
      <c r="W527" s="95"/>
      <c r="X527" s="95"/>
      <c r="Y527" s="95"/>
      <c r="Z527" s="95"/>
      <c r="AA527" s="95"/>
      <c r="AB527" s="95"/>
      <c r="AC527" s="95"/>
      <c r="AD527" s="95"/>
      <c r="AE527" s="95"/>
      <c r="AF527" s="95"/>
      <c r="AG527" s="95"/>
      <c r="AH527" s="95"/>
    </row>
    <row r="528">
      <c r="F528" s="672"/>
      <c r="J528" s="672"/>
      <c r="K528" s="672"/>
      <c r="L528" s="672"/>
      <c r="M528" s="337"/>
      <c r="V528" s="95"/>
      <c r="W528" s="95"/>
      <c r="X528" s="95"/>
      <c r="Y528" s="95"/>
      <c r="Z528" s="95"/>
      <c r="AA528" s="95"/>
      <c r="AB528" s="95"/>
      <c r="AC528" s="95"/>
      <c r="AD528" s="95"/>
      <c r="AE528" s="95"/>
      <c r="AF528" s="95"/>
      <c r="AG528" s="95"/>
      <c r="AH528" s="95"/>
    </row>
    <row r="529">
      <c r="F529" s="672"/>
      <c r="J529" s="672"/>
      <c r="K529" s="672"/>
      <c r="L529" s="672"/>
      <c r="M529" s="337"/>
      <c r="V529" s="95"/>
      <c r="W529" s="95"/>
      <c r="X529" s="95"/>
      <c r="Y529" s="95"/>
      <c r="Z529" s="95"/>
      <c r="AA529" s="95"/>
      <c r="AB529" s="95"/>
      <c r="AC529" s="95"/>
      <c r="AD529" s="95"/>
      <c r="AE529" s="95"/>
      <c r="AF529" s="95"/>
      <c r="AG529" s="95"/>
      <c r="AH529" s="95"/>
    </row>
    <row r="530">
      <c r="F530" s="672"/>
      <c r="J530" s="672"/>
      <c r="K530" s="672"/>
      <c r="L530" s="672"/>
      <c r="M530" s="337"/>
      <c r="V530" s="95"/>
      <c r="W530" s="95"/>
      <c r="X530" s="95"/>
      <c r="Y530" s="95"/>
      <c r="Z530" s="95"/>
      <c r="AA530" s="95"/>
      <c r="AB530" s="95"/>
      <c r="AC530" s="95"/>
      <c r="AD530" s="95"/>
      <c r="AE530" s="95"/>
      <c r="AF530" s="95"/>
      <c r="AG530" s="95"/>
      <c r="AH530" s="95"/>
    </row>
    <row r="531">
      <c r="F531" s="672"/>
      <c r="J531" s="672"/>
      <c r="K531" s="672"/>
      <c r="L531" s="672"/>
      <c r="M531" s="337"/>
      <c r="V531" s="95"/>
      <c r="W531" s="95"/>
      <c r="X531" s="95"/>
      <c r="Y531" s="95"/>
      <c r="Z531" s="95"/>
      <c r="AA531" s="95"/>
      <c r="AB531" s="95"/>
      <c r="AC531" s="95"/>
      <c r="AD531" s="95"/>
      <c r="AE531" s="95"/>
      <c r="AF531" s="95"/>
      <c r="AG531" s="95"/>
      <c r="AH531" s="95"/>
    </row>
    <row r="532">
      <c r="F532" s="672"/>
      <c r="J532" s="672"/>
      <c r="K532" s="672"/>
      <c r="L532" s="672"/>
      <c r="M532" s="337"/>
      <c r="V532" s="95"/>
      <c r="W532" s="95"/>
      <c r="X532" s="95"/>
      <c r="Y532" s="95"/>
      <c r="Z532" s="95"/>
      <c r="AA532" s="95"/>
      <c r="AB532" s="95"/>
      <c r="AC532" s="95"/>
      <c r="AD532" s="95"/>
      <c r="AE532" s="95"/>
      <c r="AF532" s="95"/>
      <c r="AG532" s="95"/>
      <c r="AH532" s="95"/>
    </row>
    <row r="533">
      <c r="F533" s="672"/>
      <c r="J533" s="672"/>
      <c r="K533" s="672"/>
      <c r="L533" s="672"/>
      <c r="M533" s="337"/>
      <c r="V533" s="95"/>
      <c r="W533" s="95"/>
      <c r="X533" s="95"/>
      <c r="Y533" s="95"/>
      <c r="Z533" s="95"/>
      <c r="AA533" s="95"/>
      <c r="AB533" s="95"/>
      <c r="AC533" s="95"/>
      <c r="AD533" s="95"/>
      <c r="AE533" s="95"/>
      <c r="AF533" s="95"/>
      <c r="AG533" s="95"/>
      <c r="AH533" s="95"/>
    </row>
    <row r="534">
      <c r="F534" s="672"/>
      <c r="J534" s="672"/>
      <c r="K534" s="672"/>
      <c r="L534" s="672"/>
      <c r="M534" s="337"/>
      <c r="V534" s="95"/>
      <c r="W534" s="95"/>
      <c r="X534" s="95"/>
      <c r="Y534" s="95"/>
      <c r="Z534" s="95"/>
      <c r="AA534" s="95"/>
      <c r="AB534" s="95"/>
      <c r="AC534" s="95"/>
      <c r="AD534" s="95"/>
      <c r="AE534" s="95"/>
      <c r="AF534" s="95"/>
      <c r="AG534" s="95"/>
      <c r="AH534" s="95"/>
    </row>
    <row r="535">
      <c r="F535" s="672"/>
      <c r="J535" s="672"/>
      <c r="K535" s="672"/>
      <c r="L535" s="672"/>
      <c r="M535" s="337"/>
      <c r="V535" s="95"/>
      <c r="W535" s="95"/>
      <c r="X535" s="95"/>
      <c r="Y535" s="95"/>
      <c r="Z535" s="95"/>
      <c r="AA535" s="95"/>
      <c r="AB535" s="95"/>
      <c r="AC535" s="95"/>
      <c r="AD535" s="95"/>
      <c r="AE535" s="95"/>
      <c r="AF535" s="95"/>
      <c r="AG535" s="95"/>
      <c r="AH535" s="95"/>
    </row>
    <row r="536">
      <c r="F536" s="672"/>
      <c r="J536" s="672"/>
      <c r="K536" s="672"/>
      <c r="L536" s="672"/>
      <c r="M536" s="337"/>
      <c r="V536" s="95"/>
      <c r="W536" s="95"/>
      <c r="X536" s="95"/>
      <c r="Y536" s="95"/>
      <c r="Z536" s="95"/>
      <c r="AA536" s="95"/>
      <c r="AB536" s="95"/>
      <c r="AC536" s="95"/>
      <c r="AD536" s="95"/>
      <c r="AE536" s="95"/>
      <c r="AF536" s="95"/>
      <c r="AG536" s="95"/>
      <c r="AH536" s="95"/>
    </row>
    <row r="537">
      <c r="F537" s="672"/>
      <c r="J537" s="672"/>
      <c r="K537" s="672"/>
      <c r="L537" s="672"/>
      <c r="M537" s="337"/>
      <c r="V537" s="95"/>
      <c r="W537" s="95"/>
      <c r="X537" s="95"/>
      <c r="Y537" s="95"/>
      <c r="Z537" s="95"/>
      <c r="AA537" s="95"/>
      <c r="AB537" s="95"/>
      <c r="AC537" s="95"/>
      <c r="AD537" s="95"/>
      <c r="AE537" s="95"/>
      <c r="AF537" s="95"/>
      <c r="AG537" s="95"/>
      <c r="AH537" s="95"/>
    </row>
    <row r="538">
      <c r="F538" s="672"/>
      <c r="J538" s="672"/>
      <c r="K538" s="672"/>
      <c r="L538" s="672"/>
      <c r="M538" s="337"/>
      <c r="V538" s="95"/>
      <c r="W538" s="95"/>
      <c r="X538" s="95"/>
      <c r="Y538" s="95"/>
      <c r="Z538" s="95"/>
      <c r="AA538" s="95"/>
      <c r="AB538" s="95"/>
      <c r="AC538" s="95"/>
      <c r="AD538" s="95"/>
      <c r="AE538" s="95"/>
      <c r="AF538" s="95"/>
      <c r="AG538" s="95"/>
      <c r="AH538" s="95"/>
    </row>
    <row r="539">
      <c r="F539" s="672"/>
      <c r="J539" s="672"/>
      <c r="K539" s="672"/>
      <c r="L539" s="672"/>
      <c r="M539" s="337"/>
      <c r="V539" s="95"/>
      <c r="W539" s="95"/>
      <c r="X539" s="95"/>
      <c r="Y539" s="95"/>
      <c r="Z539" s="95"/>
      <c r="AA539" s="95"/>
      <c r="AB539" s="95"/>
      <c r="AC539" s="95"/>
      <c r="AD539" s="95"/>
      <c r="AE539" s="95"/>
      <c r="AF539" s="95"/>
      <c r="AG539" s="95"/>
      <c r="AH539" s="95"/>
    </row>
    <row r="540">
      <c r="F540" s="672"/>
      <c r="J540" s="672"/>
      <c r="K540" s="672"/>
      <c r="L540" s="672"/>
      <c r="M540" s="337"/>
      <c r="V540" s="95"/>
      <c r="W540" s="95"/>
      <c r="X540" s="95"/>
      <c r="Y540" s="95"/>
      <c r="Z540" s="95"/>
      <c r="AA540" s="95"/>
      <c r="AB540" s="95"/>
      <c r="AC540" s="95"/>
      <c r="AD540" s="95"/>
      <c r="AE540" s="95"/>
      <c r="AF540" s="95"/>
      <c r="AG540" s="95"/>
      <c r="AH540" s="95"/>
    </row>
    <row r="541">
      <c r="F541" s="672"/>
      <c r="J541" s="672"/>
      <c r="K541" s="672"/>
      <c r="L541" s="672"/>
      <c r="M541" s="337"/>
      <c r="V541" s="95"/>
      <c r="W541" s="95"/>
      <c r="X541" s="95"/>
      <c r="Y541" s="95"/>
      <c r="Z541" s="95"/>
      <c r="AA541" s="95"/>
      <c r="AB541" s="95"/>
      <c r="AC541" s="95"/>
      <c r="AD541" s="95"/>
      <c r="AE541" s="95"/>
      <c r="AF541" s="95"/>
      <c r="AG541" s="95"/>
      <c r="AH541" s="95"/>
    </row>
    <row r="542">
      <c r="F542" s="672"/>
      <c r="J542" s="672"/>
      <c r="K542" s="672"/>
      <c r="L542" s="672"/>
      <c r="M542" s="337"/>
      <c r="V542" s="95"/>
      <c r="W542" s="95"/>
      <c r="X542" s="95"/>
      <c r="Y542" s="95"/>
      <c r="Z542" s="95"/>
      <c r="AA542" s="95"/>
      <c r="AB542" s="95"/>
      <c r="AC542" s="95"/>
      <c r="AD542" s="95"/>
      <c r="AE542" s="95"/>
      <c r="AF542" s="95"/>
      <c r="AG542" s="95"/>
      <c r="AH542" s="95"/>
    </row>
    <row r="543">
      <c r="F543" s="672"/>
      <c r="J543" s="672"/>
      <c r="K543" s="672"/>
      <c r="L543" s="672"/>
      <c r="M543" s="337"/>
      <c r="V543" s="95"/>
      <c r="W543" s="95"/>
      <c r="X543" s="95"/>
      <c r="Y543" s="95"/>
      <c r="Z543" s="95"/>
      <c r="AA543" s="95"/>
      <c r="AB543" s="95"/>
      <c r="AC543" s="95"/>
      <c r="AD543" s="95"/>
      <c r="AE543" s="95"/>
      <c r="AF543" s="95"/>
      <c r="AG543" s="95"/>
      <c r="AH543" s="95"/>
    </row>
    <row r="544">
      <c r="F544" s="672"/>
      <c r="J544" s="672"/>
      <c r="K544" s="672"/>
      <c r="L544" s="672"/>
      <c r="M544" s="337"/>
      <c r="V544" s="95"/>
      <c r="W544" s="95"/>
      <c r="X544" s="95"/>
      <c r="Y544" s="95"/>
      <c r="Z544" s="95"/>
      <c r="AA544" s="95"/>
      <c r="AB544" s="95"/>
      <c r="AC544" s="95"/>
      <c r="AD544" s="95"/>
      <c r="AE544" s="95"/>
      <c r="AF544" s="95"/>
      <c r="AG544" s="95"/>
      <c r="AH544" s="95"/>
    </row>
    <row r="545">
      <c r="F545" s="672"/>
      <c r="J545" s="672"/>
      <c r="K545" s="672"/>
      <c r="L545" s="672"/>
      <c r="M545" s="337"/>
      <c r="V545" s="95"/>
      <c r="W545" s="95"/>
      <c r="X545" s="95"/>
      <c r="Y545" s="95"/>
      <c r="Z545" s="95"/>
      <c r="AA545" s="95"/>
      <c r="AB545" s="95"/>
      <c r="AC545" s="95"/>
      <c r="AD545" s="95"/>
      <c r="AE545" s="95"/>
      <c r="AF545" s="95"/>
      <c r="AG545" s="95"/>
      <c r="AH545" s="95"/>
    </row>
    <row r="546">
      <c r="F546" s="672"/>
      <c r="J546" s="672"/>
      <c r="K546" s="672"/>
      <c r="L546" s="672"/>
      <c r="M546" s="337"/>
      <c r="V546" s="95"/>
      <c r="W546" s="95"/>
      <c r="X546" s="95"/>
      <c r="Y546" s="95"/>
      <c r="Z546" s="95"/>
      <c r="AA546" s="95"/>
      <c r="AB546" s="95"/>
      <c r="AC546" s="95"/>
      <c r="AD546" s="95"/>
      <c r="AE546" s="95"/>
      <c r="AF546" s="95"/>
      <c r="AG546" s="95"/>
      <c r="AH546" s="95"/>
    </row>
    <row r="547">
      <c r="F547" s="672"/>
      <c r="J547" s="672"/>
      <c r="K547" s="672"/>
      <c r="L547" s="672"/>
      <c r="M547" s="337"/>
      <c r="V547" s="95"/>
      <c r="W547" s="95"/>
      <c r="X547" s="95"/>
      <c r="Y547" s="95"/>
      <c r="Z547" s="95"/>
      <c r="AA547" s="95"/>
      <c r="AB547" s="95"/>
      <c r="AC547" s="95"/>
      <c r="AD547" s="95"/>
      <c r="AE547" s="95"/>
      <c r="AF547" s="95"/>
      <c r="AG547" s="95"/>
      <c r="AH547" s="95"/>
    </row>
    <row r="548">
      <c r="F548" s="672"/>
      <c r="J548" s="672"/>
      <c r="K548" s="672"/>
      <c r="L548" s="672"/>
      <c r="M548" s="337"/>
      <c r="V548" s="95"/>
      <c r="W548" s="95"/>
      <c r="X548" s="95"/>
      <c r="Y548" s="95"/>
      <c r="Z548" s="95"/>
      <c r="AA548" s="95"/>
      <c r="AB548" s="95"/>
      <c r="AC548" s="95"/>
      <c r="AD548" s="95"/>
      <c r="AE548" s="95"/>
      <c r="AF548" s="95"/>
      <c r="AG548" s="95"/>
      <c r="AH548" s="95"/>
    </row>
    <row r="549">
      <c r="F549" s="672"/>
      <c r="J549" s="672"/>
      <c r="K549" s="672"/>
      <c r="L549" s="672"/>
      <c r="M549" s="337"/>
      <c r="V549" s="95"/>
      <c r="W549" s="95"/>
      <c r="X549" s="95"/>
      <c r="Y549" s="95"/>
      <c r="Z549" s="95"/>
      <c r="AA549" s="95"/>
      <c r="AB549" s="95"/>
      <c r="AC549" s="95"/>
      <c r="AD549" s="95"/>
      <c r="AE549" s="95"/>
      <c r="AF549" s="95"/>
      <c r="AG549" s="95"/>
      <c r="AH549" s="95"/>
    </row>
    <row r="550">
      <c r="F550" s="672"/>
      <c r="J550" s="672"/>
      <c r="K550" s="672"/>
      <c r="L550" s="672"/>
      <c r="M550" s="337"/>
      <c r="V550" s="95"/>
      <c r="W550" s="95"/>
      <c r="X550" s="95"/>
      <c r="Y550" s="95"/>
      <c r="Z550" s="95"/>
      <c r="AA550" s="95"/>
      <c r="AB550" s="95"/>
      <c r="AC550" s="95"/>
      <c r="AD550" s="95"/>
      <c r="AE550" s="95"/>
      <c r="AF550" s="95"/>
      <c r="AG550" s="95"/>
      <c r="AH550" s="95"/>
    </row>
    <row r="551">
      <c r="F551" s="672"/>
      <c r="J551" s="672"/>
      <c r="K551" s="672"/>
      <c r="L551" s="672"/>
      <c r="M551" s="337"/>
      <c r="V551" s="95"/>
      <c r="W551" s="95"/>
      <c r="X551" s="95"/>
      <c r="Y551" s="95"/>
      <c r="Z551" s="95"/>
      <c r="AA551" s="95"/>
      <c r="AB551" s="95"/>
      <c r="AC551" s="95"/>
      <c r="AD551" s="95"/>
      <c r="AE551" s="95"/>
      <c r="AF551" s="95"/>
      <c r="AG551" s="95"/>
      <c r="AH551" s="95"/>
    </row>
    <row r="552">
      <c r="F552" s="672"/>
      <c r="J552" s="672"/>
      <c r="K552" s="672"/>
      <c r="L552" s="672"/>
      <c r="M552" s="337"/>
      <c r="V552" s="95"/>
      <c r="W552" s="95"/>
      <c r="X552" s="95"/>
      <c r="Y552" s="95"/>
      <c r="Z552" s="95"/>
      <c r="AA552" s="95"/>
      <c r="AB552" s="95"/>
      <c r="AC552" s="95"/>
      <c r="AD552" s="95"/>
      <c r="AE552" s="95"/>
      <c r="AF552" s="95"/>
      <c r="AG552" s="95"/>
      <c r="AH552" s="95"/>
    </row>
    <row r="553">
      <c r="F553" s="672"/>
      <c r="J553" s="672"/>
      <c r="K553" s="672"/>
      <c r="L553" s="672"/>
      <c r="M553" s="337"/>
      <c r="V553" s="95"/>
      <c r="W553" s="95"/>
      <c r="X553" s="95"/>
      <c r="Y553" s="95"/>
      <c r="Z553" s="95"/>
      <c r="AA553" s="95"/>
      <c r="AB553" s="95"/>
      <c r="AC553" s="95"/>
      <c r="AD553" s="95"/>
      <c r="AE553" s="95"/>
      <c r="AF553" s="95"/>
      <c r="AG553" s="95"/>
      <c r="AH553" s="95"/>
    </row>
    <row r="554">
      <c r="F554" s="672"/>
      <c r="J554" s="672"/>
      <c r="K554" s="672"/>
      <c r="L554" s="672"/>
      <c r="M554" s="337"/>
      <c r="V554" s="95"/>
      <c r="W554" s="95"/>
      <c r="X554" s="95"/>
      <c r="Y554" s="95"/>
      <c r="Z554" s="95"/>
      <c r="AA554" s="95"/>
      <c r="AB554" s="95"/>
      <c r="AC554" s="95"/>
      <c r="AD554" s="95"/>
      <c r="AE554" s="95"/>
      <c r="AF554" s="95"/>
      <c r="AG554" s="95"/>
      <c r="AH554" s="95"/>
    </row>
    <row r="555">
      <c r="F555" s="672"/>
      <c r="J555" s="672"/>
      <c r="K555" s="672"/>
      <c r="L555" s="672"/>
      <c r="M555" s="337"/>
      <c r="V555" s="95"/>
      <c r="W555" s="95"/>
      <c r="X555" s="95"/>
      <c r="Y555" s="95"/>
      <c r="Z555" s="95"/>
      <c r="AA555" s="95"/>
      <c r="AB555" s="95"/>
      <c r="AC555" s="95"/>
      <c r="AD555" s="95"/>
      <c r="AE555" s="95"/>
      <c r="AF555" s="95"/>
      <c r="AG555" s="95"/>
      <c r="AH555" s="95"/>
    </row>
    <row r="556">
      <c r="F556" s="672"/>
      <c r="J556" s="672"/>
      <c r="K556" s="672"/>
      <c r="L556" s="672"/>
      <c r="M556" s="337"/>
      <c r="V556" s="95"/>
      <c r="W556" s="95"/>
      <c r="X556" s="95"/>
      <c r="Y556" s="95"/>
      <c r="Z556" s="95"/>
      <c r="AA556" s="95"/>
      <c r="AB556" s="95"/>
      <c r="AC556" s="95"/>
      <c r="AD556" s="95"/>
      <c r="AE556" s="95"/>
      <c r="AF556" s="95"/>
      <c r="AG556" s="95"/>
      <c r="AH556" s="95"/>
    </row>
    <row r="557">
      <c r="F557" s="672"/>
      <c r="J557" s="672"/>
      <c r="K557" s="672"/>
      <c r="L557" s="672"/>
      <c r="M557" s="337"/>
      <c r="V557" s="95"/>
      <c r="W557" s="95"/>
      <c r="X557" s="95"/>
      <c r="Y557" s="95"/>
      <c r="Z557" s="95"/>
      <c r="AA557" s="95"/>
      <c r="AB557" s="95"/>
      <c r="AC557" s="95"/>
      <c r="AD557" s="95"/>
      <c r="AE557" s="95"/>
      <c r="AF557" s="95"/>
      <c r="AG557" s="95"/>
      <c r="AH557" s="95"/>
    </row>
    <row r="558">
      <c r="F558" s="672"/>
      <c r="J558" s="672"/>
      <c r="K558" s="672"/>
      <c r="L558" s="672"/>
      <c r="M558" s="337"/>
      <c r="V558" s="95"/>
      <c r="W558" s="95"/>
      <c r="X558" s="95"/>
      <c r="Y558" s="95"/>
      <c r="Z558" s="95"/>
      <c r="AA558" s="95"/>
      <c r="AB558" s="95"/>
      <c r="AC558" s="95"/>
      <c r="AD558" s="95"/>
      <c r="AE558" s="95"/>
      <c r="AF558" s="95"/>
      <c r="AG558" s="95"/>
      <c r="AH558" s="95"/>
    </row>
    <row r="559">
      <c r="F559" s="672"/>
      <c r="J559" s="672"/>
      <c r="K559" s="672"/>
      <c r="L559" s="672"/>
      <c r="M559" s="337"/>
      <c r="V559" s="95"/>
      <c r="W559" s="95"/>
      <c r="X559" s="95"/>
      <c r="Y559" s="95"/>
      <c r="Z559" s="95"/>
      <c r="AA559" s="95"/>
      <c r="AB559" s="95"/>
      <c r="AC559" s="95"/>
      <c r="AD559" s="95"/>
      <c r="AE559" s="95"/>
      <c r="AF559" s="95"/>
      <c r="AG559" s="95"/>
      <c r="AH559" s="95"/>
    </row>
    <row r="560">
      <c r="F560" s="672"/>
      <c r="J560" s="672"/>
      <c r="K560" s="672"/>
      <c r="L560" s="672"/>
      <c r="M560" s="337"/>
      <c r="V560" s="95"/>
      <c r="W560" s="95"/>
      <c r="X560" s="95"/>
      <c r="Y560" s="95"/>
      <c r="Z560" s="95"/>
      <c r="AA560" s="95"/>
      <c r="AB560" s="95"/>
      <c r="AC560" s="95"/>
      <c r="AD560" s="95"/>
      <c r="AE560" s="95"/>
      <c r="AF560" s="95"/>
      <c r="AG560" s="95"/>
      <c r="AH560" s="95"/>
    </row>
    <row r="561">
      <c r="F561" s="672"/>
      <c r="J561" s="672"/>
      <c r="K561" s="672"/>
      <c r="L561" s="672"/>
      <c r="M561" s="337"/>
      <c r="V561" s="95"/>
      <c r="W561" s="95"/>
      <c r="X561" s="95"/>
      <c r="Y561" s="95"/>
      <c r="Z561" s="95"/>
      <c r="AA561" s="95"/>
      <c r="AB561" s="95"/>
      <c r="AC561" s="95"/>
      <c r="AD561" s="95"/>
      <c r="AE561" s="95"/>
      <c r="AF561" s="95"/>
      <c r="AG561" s="95"/>
      <c r="AH561" s="95"/>
    </row>
    <row r="562">
      <c r="F562" s="672"/>
      <c r="J562" s="672"/>
      <c r="K562" s="672"/>
      <c r="L562" s="672"/>
      <c r="M562" s="337"/>
      <c r="V562" s="95"/>
      <c r="W562" s="95"/>
      <c r="X562" s="95"/>
      <c r="Y562" s="95"/>
      <c r="Z562" s="95"/>
      <c r="AA562" s="95"/>
      <c r="AB562" s="95"/>
      <c r="AC562" s="95"/>
      <c r="AD562" s="95"/>
      <c r="AE562" s="95"/>
      <c r="AF562" s="95"/>
      <c r="AG562" s="95"/>
      <c r="AH562" s="95"/>
    </row>
    <row r="563">
      <c r="F563" s="672"/>
      <c r="J563" s="672"/>
      <c r="K563" s="672"/>
      <c r="L563" s="672"/>
      <c r="M563" s="337"/>
      <c r="V563" s="95"/>
      <c r="W563" s="95"/>
      <c r="X563" s="95"/>
      <c r="Y563" s="95"/>
      <c r="Z563" s="95"/>
      <c r="AA563" s="95"/>
      <c r="AB563" s="95"/>
      <c r="AC563" s="95"/>
      <c r="AD563" s="95"/>
      <c r="AE563" s="95"/>
      <c r="AF563" s="95"/>
      <c r="AG563" s="95"/>
      <c r="AH563" s="95"/>
    </row>
    <row r="564">
      <c r="F564" s="672"/>
      <c r="J564" s="672"/>
      <c r="K564" s="672"/>
      <c r="L564" s="672"/>
      <c r="M564" s="337"/>
      <c r="V564" s="95"/>
      <c r="W564" s="95"/>
      <c r="X564" s="95"/>
      <c r="Y564" s="95"/>
      <c r="Z564" s="95"/>
      <c r="AA564" s="95"/>
      <c r="AB564" s="95"/>
      <c r="AC564" s="95"/>
      <c r="AD564" s="95"/>
      <c r="AE564" s="95"/>
      <c r="AF564" s="95"/>
      <c r="AG564" s="95"/>
      <c r="AH564" s="95"/>
    </row>
    <row r="565">
      <c r="F565" s="672"/>
      <c r="J565" s="672"/>
      <c r="K565" s="672"/>
      <c r="L565" s="672"/>
      <c r="M565" s="337"/>
      <c r="V565" s="95"/>
      <c r="W565" s="95"/>
      <c r="X565" s="95"/>
      <c r="Y565" s="95"/>
      <c r="Z565" s="95"/>
      <c r="AA565" s="95"/>
      <c r="AB565" s="95"/>
      <c r="AC565" s="95"/>
      <c r="AD565" s="95"/>
      <c r="AE565" s="95"/>
      <c r="AF565" s="95"/>
      <c r="AG565" s="95"/>
      <c r="AH565" s="95"/>
    </row>
    <row r="566">
      <c r="F566" s="672"/>
      <c r="J566" s="672"/>
      <c r="K566" s="672"/>
      <c r="L566" s="672"/>
      <c r="M566" s="337"/>
      <c r="V566" s="95"/>
      <c r="W566" s="95"/>
      <c r="X566" s="95"/>
      <c r="Y566" s="95"/>
      <c r="Z566" s="95"/>
      <c r="AA566" s="95"/>
      <c r="AB566" s="95"/>
      <c r="AC566" s="95"/>
      <c r="AD566" s="95"/>
      <c r="AE566" s="95"/>
      <c r="AF566" s="95"/>
      <c r="AG566" s="95"/>
      <c r="AH566" s="95"/>
    </row>
    <row r="567">
      <c r="F567" s="672"/>
      <c r="J567" s="672"/>
      <c r="K567" s="672"/>
      <c r="L567" s="672"/>
      <c r="M567" s="337"/>
      <c r="V567" s="95"/>
      <c r="W567" s="95"/>
      <c r="X567" s="95"/>
      <c r="Y567" s="95"/>
      <c r="Z567" s="95"/>
      <c r="AA567" s="95"/>
      <c r="AB567" s="95"/>
      <c r="AC567" s="95"/>
      <c r="AD567" s="95"/>
      <c r="AE567" s="95"/>
      <c r="AF567" s="95"/>
      <c r="AG567" s="95"/>
      <c r="AH567" s="95"/>
    </row>
    <row r="568">
      <c r="F568" s="672"/>
      <c r="J568" s="672"/>
      <c r="K568" s="672"/>
      <c r="L568" s="672"/>
      <c r="M568" s="337"/>
      <c r="V568" s="95"/>
      <c r="W568" s="95"/>
      <c r="X568" s="95"/>
      <c r="Y568" s="95"/>
      <c r="Z568" s="95"/>
      <c r="AA568" s="95"/>
      <c r="AB568" s="95"/>
      <c r="AC568" s="95"/>
      <c r="AD568" s="95"/>
      <c r="AE568" s="95"/>
      <c r="AF568" s="95"/>
      <c r="AG568" s="95"/>
      <c r="AH568" s="95"/>
    </row>
    <row r="569">
      <c r="F569" s="672"/>
      <c r="J569" s="672"/>
      <c r="K569" s="672"/>
      <c r="L569" s="672"/>
      <c r="M569" s="337"/>
      <c r="V569" s="95"/>
      <c r="W569" s="95"/>
      <c r="X569" s="95"/>
      <c r="Y569" s="95"/>
      <c r="Z569" s="95"/>
      <c r="AA569" s="95"/>
      <c r="AB569" s="95"/>
      <c r="AC569" s="95"/>
      <c r="AD569" s="95"/>
      <c r="AE569" s="95"/>
      <c r="AF569" s="95"/>
      <c r="AG569" s="95"/>
      <c r="AH569" s="95"/>
    </row>
    <row r="570">
      <c r="F570" s="672"/>
      <c r="J570" s="672"/>
      <c r="K570" s="672"/>
      <c r="L570" s="672"/>
      <c r="M570" s="337"/>
      <c r="V570" s="95"/>
      <c r="W570" s="95"/>
      <c r="X570" s="95"/>
      <c r="Y570" s="95"/>
      <c r="Z570" s="95"/>
      <c r="AA570" s="95"/>
      <c r="AB570" s="95"/>
      <c r="AC570" s="95"/>
      <c r="AD570" s="95"/>
      <c r="AE570" s="95"/>
      <c r="AF570" s="95"/>
      <c r="AG570" s="95"/>
      <c r="AH570" s="95"/>
    </row>
    <row r="571">
      <c r="F571" s="672"/>
      <c r="J571" s="672"/>
      <c r="K571" s="672"/>
      <c r="L571" s="672"/>
      <c r="M571" s="337"/>
      <c r="V571" s="95"/>
      <c r="W571" s="95"/>
      <c r="X571" s="95"/>
      <c r="Y571" s="95"/>
      <c r="Z571" s="95"/>
      <c r="AA571" s="95"/>
      <c r="AB571" s="95"/>
      <c r="AC571" s="95"/>
      <c r="AD571" s="95"/>
      <c r="AE571" s="95"/>
      <c r="AF571" s="95"/>
      <c r="AG571" s="95"/>
      <c r="AH571" s="95"/>
    </row>
    <row r="572">
      <c r="F572" s="672"/>
      <c r="J572" s="672"/>
      <c r="K572" s="672"/>
      <c r="L572" s="672"/>
      <c r="M572" s="337"/>
      <c r="V572" s="95"/>
      <c r="W572" s="95"/>
      <c r="X572" s="95"/>
      <c r="Y572" s="95"/>
      <c r="Z572" s="95"/>
      <c r="AA572" s="95"/>
      <c r="AB572" s="95"/>
      <c r="AC572" s="95"/>
      <c r="AD572" s="95"/>
      <c r="AE572" s="95"/>
      <c r="AF572" s="95"/>
      <c r="AG572" s="95"/>
      <c r="AH572" s="95"/>
    </row>
    <row r="573">
      <c r="F573" s="672"/>
      <c r="J573" s="672"/>
      <c r="K573" s="672"/>
      <c r="L573" s="672"/>
      <c r="M573" s="337"/>
      <c r="V573" s="95"/>
      <c r="W573" s="95"/>
      <c r="X573" s="95"/>
      <c r="Y573" s="95"/>
      <c r="Z573" s="95"/>
      <c r="AA573" s="95"/>
      <c r="AB573" s="95"/>
      <c r="AC573" s="95"/>
      <c r="AD573" s="95"/>
      <c r="AE573" s="95"/>
      <c r="AF573" s="95"/>
      <c r="AG573" s="95"/>
      <c r="AH573" s="95"/>
    </row>
    <row r="574">
      <c r="F574" s="672"/>
      <c r="J574" s="672"/>
      <c r="K574" s="672"/>
      <c r="L574" s="672"/>
      <c r="M574" s="337"/>
      <c r="V574" s="95"/>
      <c r="W574" s="95"/>
      <c r="X574" s="95"/>
      <c r="Y574" s="95"/>
      <c r="Z574" s="95"/>
      <c r="AA574" s="95"/>
      <c r="AB574" s="95"/>
      <c r="AC574" s="95"/>
      <c r="AD574" s="95"/>
      <c r="AE574" s="95"/>
      <c r="AF574" s="95"/>
      <c r="AG574" s="95"/>
      <c r="AH574" s="95"/>
    </row>
    <row r="575">
      <c r="F575" s="672"/>
      <c r="J575" s="672"/>
      <c r="K575" s="672"/>
      <c r="L575" s="672"/>
      <c r="M575" s="337"/>
      <c r="V575" s="95"/>
      <c r="W575" s="95"/>
      <c r="X575" s="95"/>
      <c r="Y575" s="95"/>
      <c r="Z575" s="95"/>
      <c r="AA575" s="95"/>
      <c r="AB575" s="95"/>
      <c r="AC575" s="95"/>
      <c r="AD575" s="95"/>
      <c r="AE575" s="95"/>
      <c r="AF575" s="95"/>
      <c r="AG575" s="95"/>
      <c r="AH575" s="95"/>
    </row>
    <row r="576">
      <c r="F576" s="672"/>
      <c r="J576" s="672"/>
      <c r="K576" s="672"/>
      <c r="L576" s="672"/>
      <c r="M576" s="337"/>
      <c r="V576" s="95"/>
      <c r="W576" s="95"/>
      <c r="X576" s="95"/>
      <c r="Y576" s="95"/>
      <c r="Z576" s="95"/>
      <c r="AA576" s="95"/>
      <c r="AB576" s="95"/>
      <c r="AC576" s="95"/>
      <c r="AD576" s="95"/>
      <c r="AE576" s="95"/>
      <c r="AF576" s="95"/>
      <c r="AG576" s="95"/>
      <c r="AH576" s="95"/>
    </row>
    <row r="577">
      <c r="F577" s="672"/>
      <c r="J577" s="672"/>
      <c r="K577" s="672"/>
      <c r="L577" s="672"/>
      <c r="M577" s="337"/>
      <c r="V577" s="95"/>
      <c r="W577" s="95"/>
      <c r="X577" s="95"/>
      <c r="Y577" s="95"/>
      <c r="Z577" s="95"/>
      <c r="AA577" s="95"/>
      <c r="AB577" s="95"/>
      <c r="AC577" s="95"/>
      <c r="AD577" s="95"/>
      <c r="AE577" s="95"/>
      <c r="AF577" s="95"/>
      <c r="AG577" s="95"/>
      <c r="AH577" s="95"/>
    </row>
    <row r="578">
      <c r="F578" s="672"/>
      <c r="J578" s="672"/>
      <c r="K578" s="672"/>
      <c r="L578" s="672"/>
      <c r="M578" s="337"/>
      <c r="V578" s="95"/>
      <c r="W578" s="95"/>
      <c r="X578" s="95"/>
      <c r="Y578" s="95"/>
      <c r="Z578" s="95"/>
      <c r="AA578" s="95"/>
      <c r="AB578" s="95"/>
      <c r="AC578" s="95"/>
      <c r="AD578" s="95"/>
      <c r="AE578" s="95"/>
      <c r="AF578" s="95"/>
      <c r="AG578" s="95"/>
      <c r="AH578" s="95"/>
    </row>
    <row r="579">
      <c r="F579" s="672"/>
      <c r="J579" s="672"/>
      <c r="K579" s="672"/>
      <c r="L579" s="672"/>
      <c r="M579" s="337"/>
      <c r="V579" s="95"/>
      <c r="W579" s="95"/>
      <c r="X579" s="95"/>
      <c r="Y579" s="95"/>
      <c r="Z579" s="95"/>
      <c r="AA579" s="95"/>
      <c r="AB579" s="95"/>
      <c r="AC579" s="95"/>
      <c r="AD579" s="95"/>
      <c r="AE579" s="95"/>
      <c r="AF579" s="95"/>
      <c r="AG579" s="95"/>
      <c r="AH579" s="95"/>
    </row>
    <row r="580">
      <c r="F580" s="672"/>
      <c r="J580" s="672"/>
      <c r="K580" s="672"/>
      <c r="L580" s="672"/>
      <c r="M580" s="337"/>
      <c r="V580" s="95"/>
      <c r="W580" s="95"/>
      <c r="X580" s="95"/>
      <c r="Y580" s="95"/>
      <c r="Z580" s="95"/>
      <c r="AA580" s="95"/>
      <c r="AB580" s="95"/>
      <c r="AC580" s="95"/>
      <c r="AD580" s="95"/>
      <c r="AE580" s="95"/>
      <c r="AF580" s="95"/>
      <c r="AG580" s="95"/>
      <c r="AH580" s="95"/>
    </row>
    <row r="581">
      <c r="F581" s="672"/>
      <c r="J581" s="672"/>
      <c r="K581" s="672"/>
      <c r="L581" s="672"/>
      <c r="M581" s="337"/>
      <c r="V581" s="95"/>
      <c r="W581" s="95"/>
      <c r="X581" s="95"/>
      <c r="Y581" s="95"/>
      <c r="Z581" s="95"/>
      <c r="AA581" s="95"/>
      <c r="AB581" s="95"/>
      <c r="AC581" s="95"/>
      <c r="AD581" s="95"/>
      <c r="AE581" s="95"/>
      <c r="AF581" s="95"/>
      <c r="AG581" s="95"/>
      <c r="AH581" s="95"/>
    </row>
    <row r="582">
      <c r="F582" s="672"/>
      <c r="J582" s="672"/>
      <c r="K582" s="672"/>
      <c r="L582" s="672"/>
      <c r="M582" s="337"/>
      <c r="V582" s="95"/>
      <c r="W582" s="95"/>
      <c r="X582" s="95"/>
      <c r="Y582" s="95"/>
      <c r="Z582" s="95"/>
      <c r="AA582" s="95"/>
      <c r="AB582" s="95"/>
      <c r="AC582" s="95"/>
      <c r="AD582" s="95"/>
      <c r="AE582" s="95"/>
      <c r="AF582" s="95"/>
      <c r="AG582" s="95"/>
      <c r="AH582" s="95"/>
    </row>
    <row r="583">
      <c r="F583" s="672"/>
      <c r="J583" s="672"/>
      <c r="K583" s="672"/>
      <c r="L583" s="672"/>
      <c r="M583" s="337"/>
      <c r="V583" s="95"/>
      <c r="W583" s="95"/>
      <c r="X583" s="95"/>
      <c r="Y583" s="95"/>
      <c r="Z583" s="95"/>
      <c r="AA583" s="95"/>
      <c r="AB583" s="95"/>
      <c r="AC583" s="95"/>
      <c r="AD583" s="95"/>
      <c r="AE583" s="95"/>
      <c r="AF583" s="95"/>
      <c r="AG583" s="95"/>
      <c r="AH583" s="95"/>
    </row>
    <row r="584">
      <c r="F584" s="672"/>
      <c r="J584" s="672"/>
      <c r="K584" s="672"/>
      <c r="L584" s="672"/>
      <c r="M584" s="337"/>
      <c r="V584" s="95"/>
      <c r="W584" s="95"/>
      <c r="X584" s="95"/>
      <c r="Y584" s="95"/>
      <c r="Z584" s="95"/>
      <c r="AA584" s="95"/>
      <c r="AB584" s="95"/>
      <c r="AC584" s="95"/>
      <c r="AD584" s="95"/>
      <c r="AE584" s="95"/>
      <c r="AF584" s="95"/>
      <c r="AG584" s="95"/>
      <c r="AH584" s="95"/>
    </row>
    <row r="585">
      <c r="F585" s="672"/>
      <c r="J585" s="672"/>
      <c r="K585" s="672"/>
      <c r="L585" s="672"/>
      <c r="M585" s="337"/>
      <c r="V585" s="95"/>
      <c r="W585" s="95"/>
      <c r="X585" s="95"/>
      <c r="Y585" s="95"/>
      <c r="Z585" s="95"/>
      <c r="AA585" s="95"/>
      <c r="AB585" s="95"/>
      <c r="AC585" s="95"/>
      <c r="AD585" s="95"/>
      <c r="AE585" s="95"/>
      <c r="AF585" s="95"/>
      <c r="AG585" s="95"/>
      <c r="AH585" s="95"/>
    </row>
    <row r="586">
      <c r="F586" s="672"/>
      <c r="J586" s="672"/>
      <c r="K586" s="672"/>
      <c r="L586" s="672"/>
      <c r="M586" s="337"/>
      <c r="V586" s="95"/>
      <c r="W586" s="95"/>
      <c r="X586" s="95"/>
      <c r="Y586" s="95"/>
      <c r="Z586" s="95"/>
      <c r="AA586" s="95"/>
      <c r="AB586" s="95"/>
      <c r="AC586" s="95"/>
      <c r="AD586" s="95"/>
      <c r="AE586" s="95"/>
      <c r="AF586" s="95"/>
      <c r="AG586" s="95"/>
      <c r="AH586" s="95"/>
    </row>
    <row r="587">
      <c r="F587" s="672"/>
      <c r="J587" s="672"/>
      <c r="K587" s="672"/>
      <c r="L587" s="672"/>
      <c r="M587" s="337"/>
      <c r="V587" s="95"/>
      <c r="W587" s="95"/>
      <c r="X587" s="95"/>
      <c r="Y587" s="95"/>
      <c r="Z587" s="95"/>
      <c r="AA587" s="95"/>
      <c r="AB587" s="95"/>
      <c r="AC587" s="95"/>
      <c r="AD587" s="95"/>
      <c r="AE587" s="95"/>
      <c r="AF587" s="95"/>
      <c r="AG587" s="95"/>
      <c r="AH587" s="95"/>
    </row>
    <row r="588">
      <c r="F588" s="672"/>
      <c r="J588" s="672"/>
      <c r="K588" s="672"/>
      <c r="L588" s="672"/>
      <c r="M588" s="337"/>
      <c r="V588" s="95"/>
      <c r="W588" s="95"/>
      <c r="X588" s="95"/>
      <c r="Y588" s="95"/>
      <c r="Z588" s="95"/>
      <c r="AA588" s="95"/>
      <c r="AB588" s="95"/>
      <c r="AC588" s="95"/>
      <c r="AD588" s="95"/>
      <c r="AE588" s="95"/>
      <c r="AF588" s="95"/>
      <c r="AG588" s="95"/>
      <c r="AH588" s="95"/>
    </row>
    <row r="589">
      <c r="F589" s="672"/>
      <c r="J589" s="672"/>
      <c r="K589" s="672"/>
      <c r="L589" s="672"/>
      <c r="M589" s="337"/>
      <c r="V589" s="95"/>
      <c r="W589" s="95"/>
      <c r="X589" s="95"/>
      <c r="Y589" s="95"/>
      <c r="Z589" s="95"/>
      <c r="AA589" s="95"/>
      <c r="AB589" s="95"/>
      <c r="AC589" s="95"/>
      <c r="AD589" s="95"/>
      <c r="AE589" s="95"/>
      <c r="AF589" s="95"/>
      <c r="AG589" s="95"/>
      <c r="AH589" s="95"/>
    </row>
    <row r="590">
      <c r="F590" s="672"/>
      <c r="J590" s="672"/>
      <c r="K590" s="672"/>
      <c r="L590" s="672"/>
      <c r="M590" s="337"/>
      <c r="V590" s="95"/>
      <c r="W590" s="95"/>
      <c r="X590" s="95"/>
      <c r="Y590" s="95"/>
      <c r="Z590" s="95"/>
      <c r="AA590" s="95"/>
      <c r="AB590" s="95"/>
      <c r="AC590" s="95"/>
      <c r="AD590" s="95"/>
      <c r="AE590" s="95"/>
      <c r="AF590" s="95"/>
      <c r="AG590" s="95"/>
      <c r="AH590" s="95"/>
    </row>
    <row r="591">
      <c r="F591" s="672"/>
      <c r="J591" s="672"/>
      <c r="K591" s="672"/>
      <c r="L591" s="672"/>
      <c r="M591" s="337"/>
      <c r="V591" s="95"/>
      <c r="W591" s="95"/>
      <c r="X591" s="95"/>
      <c r="Y591" s="95"/>
      <c r="Z591" s="95"/>
      <c r="AA591" s="95"/>
      <c r="AB591" s="95"/>
      <c r="AC591" s="95"/>
      <c r="AD591" s="95"/>
      <c r="AE591" s="95"/>
      <c r="AF591" s="95"/>
      <c r="AG591" s="95"/>
      <c r="AH591" s="95"/>
    </row>
    <row r="592">
      <c r="F592" s="672"/>
      <c r="J592" s="672"/>
      <c r="K592" s="672"/>
      <c r="L592" s="672"/>
      <c r="M592" s="337"/>
      <c r="V592" s="95"/>
      <c r="W592" s="95"/>
      <c r="X592" s="95"/>
      <c r="Y592" s="95"/>
      <c r="Z592" s="95"/>
      <c r="AA592" s="95"/>
      <c r="AB592" s="95"/>
      <c r="AC592" s="95"/>
      <c r="AD592" s="95"/>
      <c r="AE592" s="95"/>
      <c r="AF592" s="95"/>
      <c r="AG592" s="95"/>
      <c r="AH592" s="95"/>
    </row>
    <row r="593">
      <c r="F593" s="672"/>
      <c r="J593" s="672"/>
      <c r="K593" s="672"/>
      <c r="L593" s="672"/>
      <c r="M593" s="337"/>
      <c r="V593" s="95"/>
      <c r="W593" s="95"/>
      <c r="X593" s="95"/>
      <c r="Y593" s="95"/>
      <c r="Z593" s="95"/>
      <c r="AA593" s="95"/>
      <c r="AB593" s="95"/>
      <c r="AC593" s="95"/>
      <c r="AD593" s="95"/>
      <c r="AE593" s="95"/>
      <c r="AF593" s="95"/>
      <c r="AG593" s="95"/>
      <c r="AH593" s="95"/>
    </row>
    <row r="594">
      <c r="F594" s="672"/>
      <c r="J594" s="672"/>
      <c r="K594" s="672"/>
      <c r="L594" s="672"/>
      <c r="M594" s="337"/>
      <c r="V594" s="95"/>
      <c r="W594" s="95"/>
      <c r="X594" s="95"/>
      <c r="Y594" s="95"/>
      <c r="Z594" s="95"/>
      <c r="AA594" s="95"/>
      <c r="AB594" s="95"/>
      <c r="AC594" s="95"/>
      <c r="AD594" s="95"/>
      <c r="AE594" s="95"/>
      <c r="AF594" s="95"/>
      <c r="AG594" s="95"/>
      <c r="AH594" s="95"/>
    </row>
    <row r="595">
      <c r="F595" s="672"/>
      <c r="J595" s="672"/>
      <c r="K595" s="672"/>
      <c r="L595" s="672"/>
      <c r="M595" s="337"/>
      <c r="V595" s="95"/>
      <c r="W595" s="95"/>
      <c r="X595" s="95"/>
      <c r="Y595" s="95"/>
      <c r="Z595" s="95"/>
      <c r="AA595" s="95"/>
      <c r="AB595" s="95"/>
      <c r="AC595" s="95"/>
      <c r="AD595" s="95"/>
      <c r="AE595" s="95"/>
      <c r="AF595" s="95"/>
      <c r="AG595" s="95"/>
      <c r="AH595" s="95"/>
    </row>
    <row r="596">
      <c r="F596" s="672"/>
      <c r="J596" s="672"/>
      <c r="K596" s="672"/>
      <c r="L596" s="672"/>
      <c r="M596" s="337"/>
      <c r="V596" s="95"/>
      <c r="W596" s="95"/>
      <c r="X596" s="95"/>
      <c r="Y596" s="95"/>
      <c r="Z596" s="95"/>
      <c r="AA596" s="95"/>
      <c r="AB596" s="95"/>
      <c r="AC596" s="95"/>
      <c r="AD596" s="95"/>
      <c r="AE596" s="95"/>
      <c r="AF596" s="95"/>
      <c r="AG596" s="95"/>
      <c r="AH596" s="95"/>
    </row>
    <row r="597">
      <c r="F597" s="672"/>
      <c r="J597" s="672"/>
      <c r="K597" s="672"/>
      <c r="L597" s="672"/>
      <c r="M597" s="337"/>
      <c r="V597" s="95"/>
      <c r="W597" s="95"/>
      <c r="X597" s="95"/>
      <c r="Y597" s="95"/>
      <c r="Z597" s="95"/>
      <c r="AA597" s="95"/>
      <c r="AB597" s="95"/>
      <c r="AC597" s="95"/>
      <c r="AD597" s="95"/>
      <c r="AE597" s="95"/>
      <c r="AF597" s="95"/>
      <c r="AG597" s="95"/>
      <c r="AH597" s="95"/>
    </row>
    <row r="598">
      <c r="F598" s="672"/>
      <c r="J598" s="672"/>
      <c r="K598" s="672"/>
      <c r="L598" s="672"/>
      <c r="M598" s="337"/>
      <c r="V598" s="95"/>
      <c r="W598" s="95"/>
      <c r="X598" s="95"/>
      <c r="Y598" s="95"/>
      <c r="Z598" s="95"/>
      <c r="AA598" s="95"/>
      <c r="AB598" s="95"/>
      <c r="AC598" s="95"/>
      <c r="AD598" s="95"/>
      <c r="AE598" s="95"/>
      <c r="AF598" s="95"/>
      <c r="AG598" s="95"/>
      <c r="AH598" s="95"/>
    </row>
    <row r="599">
      <c r="F599" s="672"/>
      <c r="J599" s="672"/>
      <c r="K599" s="672"/>
      <c r="L599" s="672"/>
      <c r="M599" s="337"/>
      <c r="V599" s="95"/>
      <c r="W599" s="95"/>
      <c r="X599" s="95"/>
      <c r="Y599" s="95"/>
      <c r="Z599" s="95"/>
      <c r="AA599" s="95"/>
      <c r="AB599" s="95"/>
      <c r="AC599" s="95"/>
      <c r="AD599" s="95"/>
      <c r="AE599" s="95"/>
      <c r="AF599" s="95"/>
      <c r="AG599" s="95"/>
      <c r="AH599" s="95"/>
    </row>
    <row r="600">
      <c r="F600" s="672"/>
      <c r="J600" s="672"/>
      <c r="K600" s="672"/>
      <c r="L600" s="672"/>
      <c r="M600" s="337"/>
      <c r="V600" s="95"/>
      <c r="W600" s="95"/>
      <c r="X600" s="95"/>
      <c r="Y600" s="95"/>
      <c r="Z600" s="95"/>
      <c r="AA600" s="95"/>
      <c r="AB600" s="95"/>
      <c r="AC600" s="95"/>
      <c r="AD600" s="95"/>
      <c r="AE600" s="95"/>
      <c r="AF600" s="95"/>
      <c r="AG600" s="95"/>
      <c r="AH600" s="95"/>
    </row>
    <row r="601">
      <c r="F601" s="672"/>
      <c r="J601" s="672"/>
      <c r="K601" s="672"/>
      <c r="L601" s="672"/>
      <c r="M601" s="337"/>
      <c r="V601" s="95"/>
      <c r="W601" s="95"/>
      <c r="X601" s="95"/>
      <c r="Y601" s="95"/>
      <c r="Z601" s="95"/>
      <c r="AA601" s="95"/>
      <c r="AB601" s="95"/>
      <c r="AC601" s="95"/>
      <c r="AD601" s="95"/>
      <c r="AE601" s="95"/>
      <c r="AF601" s="95"/>
      <c r="AG601" s="95"/>
      <c r="AH601" s="95"/>
    </row>
    <row r="602">
      <c r="F602" s="672"/>
      <c r="J602" s="672"/>
      <c r="K602" s="672"/>
      <c r="L602" s="672"/>
      <c r="M602" s="337"/>
      <c r="V602" s="95"/>
      <c r="W602" s="95"/>
      <c r="X602" s="95"/>
      <c r="Y602" s="95"/>
      <c r="Z602" s="95"/>
      <c r="AA602" s="95"/>
      <c r="AB602" s="95"/>
      <c r="AC602" s="95"/>
      <c r="AD602" s="95"/>
      <c r="AE602" s="95"/>
      <c r="AF602" s="95"/>
      <c r="AG602" s="95"/>
      <c r="AH602" s="95"/>
    </row>
    <row r="603">
      <c r="F603" s="672"/>
      <c r="J603" s="672"/>
      <c r="K603" s="672"/>
      <c r="L603" s="672"/>
      <c r="M603" s="337"/>
      <c r="V603" s="95"/>
      <c r="W603" s="95"/>
      <c r="X603" s="95"/>
      <c r="Y603" s="95"/>
      <c r="Z603" s="95"/>
      <c r="AA603" s="95"/>
      <c r="AB603" s="95"/>
      <c r="AC603" s="95"/>
      <c r="AD603" s="95"/>
      <c r="AE603" s="95"/>
      <c r="AF603" s="95"/>
      <c r="AG603" s="95"/>
      <c r="AH603" s="95"/>
    </row>
    <row r="604">
      <c r="F604" s="672"/>
      <c r="J604" s="672"/>
      <c r="K604" s="672"/>
      <c r="L604" s="672"/>
      <c r="M604" s="337"/>
      <c r="V604" s="95"/>
      <c r="W604" s="95"/>
      <c r="X604" s="95"/>
      <c r="Y604" s="95"/>
      <c r="Z604" s="95"/>
      <c r="AA604" s="95"/>
      <c r="AB604" s="95"/>
      <c r="AC604" s="95"/>
      <c r="AD604" s="95"/>
      <c r="AE604" s="95"/>
      <c r="AF604" s="95"/>
      <c r="AG604" s="95"/>
      <c r="AH604" s="95"/>
    </row>
    <row r="605">
      <c r="F605" s="672"/>
      <c r="J605" s="672"/>
      <c r="K605" s="672"/>
      <c r="L605" s="672"/>
      <c r="M605" s="337"/>
      <c r="V605" s="95"/>
      <c r="W605" s="95"/>
      <c r="X605" s="95"/>
      <c r="Y605" s="95"/>
      <c r="Z605" s="95"/>
      <c r="AA605" s="95"/>
      <c r="AB605" s="95"/>
      <c r="AC605" s="95"/>
      <c r="AD605" s="95"/>
      <c r="AE605" s="95"/>
      <c r="AF605" s="95"/>
      <c r="AG605" s="95"/>
      <c r="AH605" s="95"/>
    </row>
    <row r="606">
      <c r="F606" s="672"/>
      <c r="J606" s="672"/>
      <c r="K606" s="672"/>
      <c r="L606" s="672"/>
      <c r="M606" s="337"/>
      <c r="V606" s="95"/>
      <c r="W606" s="95"/>
      <c r="X606" s="95"/>
      <c r="Y606" s="95"/>
      <c r="Z606" s="95"/>
      <c r="AA606" s="95"/>
      <c r="AB606" s="95"/>
      <c r="AC606" s="95"/>
      <c r="AD606" s="95"/>
      <c r="AE606" s="95"/>
      <c r="AF606" s="95"/>
      <c r="AG606" s="95"/>
      <c r="AH606" s="95"/>
    </row>
    <row r="607">
      <c r="F607" s="672"/>
      <c r="J607" s="672"/>
      <c r="K607" s="672"/>
      <c r="L607" s="672"/>
      <c r="M607" s="337"/>
      <c r="V607" s="95"/>
      <c r="W607" s="95"/>
      <c r="X607" s="95"/>
      <c r="Y607" s="95"/>
      <c r="Z607" s="95"/>
      <c r="AA607" s="95"/>
      <c r="AB607" s="95"/>
      <c r="AC607" s="95"/>
      <c r="AD607" s="95"/>
      <c r="AE607" s="95"/>
      <c r="AF607" s="95"/>
      <c r="AG607" s="95"/>
      <c r="AH607" s="95"/>
    </row>
    <row r="608">
      <c r="F608" s="672"/>
      <c r="J608" s="672"/>
      <c r="K608" s="672"/>
      <c r="L608" s="672"/>
      <c r="M608" s="337"/>
      <c r="V608" s="95"/>
      <c r="W608" s="95"/>
      <c r="X608" s="95"/>
      <c r="Y608" s="95"/>
      <c r="Z608" s="95"/>
      <c r="AA608" s="95"/>
      <c r="AB608" s="95"/>
      <c r="AC608" s="95"/>
      <c r="AD608" s="95"/>
      <c r="AE608" s="95"/>
      <c r="AF608" s="95"/>
      <c r="AG608" s="95"/>
      <c r="AH608" s="95"/>
    </row>
    <row r="609">
      <c r="F609" s="672"/>
      <c r="J609" s="672"/>
      <c r="K609" s="672"/>
      <c r="L609" s="672"/>
      <c r="M609" s="337"/>
      <c r="V609" s="95"/>
      <c r="W609" s="95"/>
      <c r="X609" s="95"/>
      <c r="Y609" s="95"/>
      <c r="Z609" s="95"/>
      <c r="AA609" s="95"/>
      <c r="AB609" s="95"/>
      <c r="AC609" s="95"/>
      <c r="AD609" s="95"/>
      <c r="AE609" s="95"/>
      <c r="AF609" s="95"/>
      <c r="AG609" s="95"/>
      <c r="AH609" s="95"/>
    </row>
    <row r="610">
      <c r="F610" s="672"/>
      <c r="J610" s="672"/>
      <c r="K610" s="672"/>
      <c r="L610" s="672"/>
      <c r="M610" s="337"/>
      <c r="V610" s="95"/>
      <c r="W610" s="95"/>
      <c r="X610" s="95"/>
      <c r="Y610" s="95"/>
      <c r="Z610" s="95"/>
      <c r="AA610" s="95"/>
      <c r="AB610" s="95"/>
      <c r="AC610" s="95"/>
      <c r="AD610" s="95"/>
      <c r="AE610" s="95"/>
      <c r="AF610" s="95"/>
      <c r="AG610" s="95"/>
      <c r="AH610" s="95"/>
    </row>
    <row r="611">
      <c r="F611" s="672"/>
      <c r="J611" s="672"/>
      <c r="K611" s="672"/>
      <c r="L611" s="672"/>
      <c r="M611" s="337"/>
      <c r="V611" s="95"/>
      <c r="W611" s="95"/>
      <c r="X611" s="95"/>
      <c r="Y611" s="95"/>
      <c r="Z611" s="95"/>
      <c r="AA611" s="95"/>
      <c r="AB611" s="95"/>
      <c r="AC611" s="95"/>
      <c r="AD611" s="95"/>
      <c r="AE611" s="95"/>
      <c r="AF611" s="95"/>
      <c r="AG611" s="95"/>
      <c r="AH611" s="95"/>
    </row>
    <row r="612">
      <c r="F612" s="672"/>
      <c r="J612" s="672"/>
      <c r="K612" s="672"/>
      <c r="L612" s="672"/>
      <c r="M612" s="337"/>
      <c r="V612" s="95"/>
      <c r="W612" s="95"/>
      <c r="X612" s="95"/>
      <c r="Y612" s="95"/>
      <c r="Z612" s="95"/>
      <c r="AA612" s="95"/>
      <c r="AB612" s="95"/>
      <c r="AC612" s="95"/>
      <c r="AD612" s="95"/>
      <c r="AE612" s="95"/>
      <c r="AF612" s="95"/>
      <c r="AG612" s="95"/>
      <c r="AH612" s="95"/>
    </row>
    <row r="613">
      <c r="F613" s="672"/>
      <c r="J613" s="672"/>
      <c r="K613" s="672"/>
      <c r="L613" s="672"/>
      <c r="M613" s="337"/>
      <c r="V613" s="95"/>
      <c r="W613" s="95"/>
      <c r="X613" s="95"/>
      <c r="Y613" s="95"/>
      <c r="Z613" s="95"/>
      <c r="AA613" s="95"/>
      <c r="AB613" s="95"/>
      <c r="AC613" s="95"/>
      <c r="AD613" s="95"/>
      <c r="AE613" s="95"/>
      <c r="AF613" s="95"/>
      <c r="AG613" s="95"/>
      <c r="AH613" s="95"/>
    </row>
    <row r="614">
      <c r="F614" s="672"/>
      <c r="J614" s="672"/>
      <c r="K614" s="672"/>
      <c r="L614" s="672"/>
      <c r="M614" s="337"/>
      <c r="V614" s="95"/>
      <c r="W614" s="95"/>
      <c r="X614" s="95"/>
      <c r="Y614" s="95"/>
      <c r="Z614" s="95"/>
      <c r="AA614" s="95"/>
      <c r="AB614" s="95"/>
      <c r="AC614" s="95"/>
      <c r="AD614" s="95"/>
      <c r="AE614" s="95"/>
      <c r="AF614" s="95"/>
      <c r="AG614" s="95"/>
      <c r="AH614" s="95"/>
    </row>
    <row r="615">
      <c r="F615" s="672"/>
      <c r="J615" s="672"/>
      <c r="K615" s="672"/>
      <c r="L615" s="672"/>
      <c r="M615" s="337"/>
      <c r="V615" s="95"/>
      <c r="W615" s="95"/>
      <c r="X615" s="95"/>
      <c r="Y615" s="95"/>
      <c r="Z615" s="95"/>
      <c r="AA615" s="95"/>
      <c r="AB615" s="95"/>
      <c r="AC615" s="95"/>
      <c r="AD615" s="95"/>
      <c r="AE615" s="95"/>
      <c r="AF615" s="95"/>
      <c r="AG615" s="95"/>
      <c r="AH615" s="95"/>
    </row>
    <row r="616">
      <c r="F616" s="672"/>
      <c r="J616" s="672"/>
      <c r="K616" s="672"/>
      <c r="L616" s="672"/>
      <c r="M616" s="337"/>
      <c r="V616" s="95"/>
      <c r="W616" s="95"/>
      <c r="X616" s="95"/>
      <c r="Y616" s="95"/>
      <c r="Z616" s="95"/>
      <c r="AA616" s="95"/>
      <c r="AB616" s="95"/>
      <c r="AC616" s="95"/>
      <c r="AD616" s="95"/>
      <c r="AE616" s="95"/>
      <c r="AF616" s="95"/>
      <c r="AG616" s="95"/>
      <c r="AH616" s="95"/>
    </row>
    <row r="617">
      <c r="F617" s="672"/>
      <c r="J617" s="672"/>
      <c r="K617" s="672"/>
      <c r="L617" s="672"/>
      <c r="M617" s="337"/>
      <c r="V617" s="95"/>
      <c r="W617" s="95"/>
      <c r="X617" s="95"/>
      <c r="Y617" s="95"/>
      <c r="Z617" s="95"/>
      <c r="AA617" s="95"/>
      <c r="AB617" s="95"/>
      <c r="AC617" s="95"/>
      <c r="AD617" s="95"/>
      <c r="AE617" s="95"/>
      <c r="AF617" s="95"/>
      <c r="AG617" s="95"/>
      <c r="AH617" s="95"/>
    </row>
    <row r="618">
      <c r="F618" s="672"/>
      <c r="J618" s="672"/>
      <c r="K618" s="672"/>
      <c r="L618" s="672"/>
      <c r="M618" s="337"/>
      <c r="V618" s="95"/>
      <c r="W618" s="95"/>
      <c r="X618" s="95"/>
      <c r="Y618" s="95"/>
      <c r="Z618" s="95"/>
      <c r="AA618" s="95"/>
      <c r="AB618" s="95"/>
      <c r="AC618" s="95"/>
      <c r="AD618" s="95"/>
      <c r="AE618" s="95"/>
      <c r="AF618" s="95"/>
      <c r="AG618" s="95"/>
      <c r="AH618" s="95"/>
    </row>
    <row r="619">
      <c r="F619" s="672"/>
      <c r="J619" s="672"/>
      <c r="K619" s="672"/>
      <c r="L619" s="672"/>
      <c r="M619" s="337"/>
      <c r="V619" s="95"/>
      <c r="W619" s="95"/>
      <c r="X619" s="95"/>
      <c r="Y619" s="95"/>
      <c r="Z619" s="95"/>
      <c r="AA619" s="95"/>
      <c r="AB619" s="95"/>
      <c r="AC619" s="95"/>
      <c r="AD619" s="95"/>
      <c r="AE619" s="95"/>
      <c r="AF619" s="95"/>
      <c r="AG619" s="95"/>
      <c r="AH619" s="95"/>
    </row>
    <row r="620">
      <c r="F620" s="672"/>
      <c r="J620" s="672"/>
      <c r="K620" s="672"/>
      <c r="L620" s="672"/>
      <c r="M620" s="337"/>
      <c r="V620" s="95"/>
      <c r="W620" s="95"/>
      <c r="X620" s="95"/>
      <c r="Y620" s="95"/>
      <c r="Z620" s="95"/>
      <c r="AA620" s="95"/>
      <c r="AB620" s="95"/>
      <c r="AC620" s="95"/>
      <c r="AD620" s="95"/>
      <c r="AE620" s="95"/>
      <c r="AF620" s="95"/>
      <c r="AG620" s="95"/>
      <c r="AH620" s="95"/>
    </row>
    <row r="621">
      <c r="F621" s="672"/>
      <c r="J621" s="672"/>
      <c r="K621" s="672"/>
      <c r="L621" s="672"/>
      <c r="M621" s="337"/>
      <c r="V621" s="95"/>
      <c r="W621" s="95"/>
      <c r="X621" s="95"/>
      <c r="Y621" s="95"/>
      <c r="Z621" s="95"/>
      <c r="AA621" s="95"/>
      <c r="AB621" s="95"/>
      <c r="AC621" s="95"/>
      <c r="AD621" s="95"/>
      <c r="AE621" s="95"/>
      <c r="AF621" s="95"/>
      <c r="AG621" s="95"/>
      <c r="AH621" s="95"/>
    </row>
    <row r="622">
      <c r="F622" s="672"/>
      <c r="J622" s="672"/>
      <c r="K622" s="672"/>
      <c r="L622" s="672"/>
      <c r="M622" s="337"/>
      <c r="V622" s="95"/>
      <c r="W622" s="95"/>
      <c r="X622" s="95"/>
      <c r="Y622" s="95"/>
      <c r="Z622" s="95"/>
      <c r="AA622" s="95"/>
      <c r="AB622" s="95"/>
      <c r="AC622" s="95"/>
      <c r="AD622" s="95"/>
      <c r="AE622" s="95"/>
      <c r="AF622" s="95"/>
      <c r="AG622" s="95"/>
      <c r="AH622" s="95"/>
    </row>
    <row r="623">
      <c r="F623" s="672"/>
      <c r="J623" s="672"/>
      <c r="K623" s="672"/>
      <c r="L623" s="672"/>
      <c r="M623" s="337"/>
      <c r="V623" s="95"/>
      <c r="W623" s="95"/>
      <c r="X623" s="95"/>
      <c r="Y623" s="95"/>
      <c r="Z623" s="95"/>
      <c r="AA623" s="95"/>
      <c r="AB623" s="95"/>
      <c r="AC623" s="95"/>
      <c r="AD623" s="95"/>
      <c r="AE623" s="95"/>
      <c r="AF623" s="95"/>
      <c r="AG623" s="95"/>
      <c r="AH623" s="95"/>
    </row>
    <row r="624">
      <c r="F624" s="672"/>
      <c r="J624" s="672"/>
      <c r="K624" s="672"/>
      <c r="L624" s="672"/>
      <c r="M624" s="337"/>
      <c r="V624" s="95"/>
      <c r="W624" s="95"/>
      <c r="X624" s="95"/>
      <c r="Y624" s="95"/>
      <c r="Z624" s="95"/>
      <c r="AA624" s="95"/>
      <c r="AB624" s="95"/>
      <c r="AC624" s="95"/>
      <c r="AD624" s="95"/>
      <c r="AE624" s="95"/>
      <c r="AF624" s="95"/>
      <c r="AG624" s="95"/>
      <c r="AH624" s="95"/>
    </row>
    <row r="625">
      <c r="F625" s="672"/>
      <c r="J625" s="672"/>
      <c r="K625" s="672"/>
      <c r="L625" s="672"/>
      <c r="M625" s="337"/>
      <c r="V625" s="95"/>
      <c r="W625" s="95"/>
      <c r="X625" s="95"/>
      <c r="Y625" s="95"/>
      <c r="Z625" s="95"/>
      <c r="AA625" s="95"/>
      <c r="AB625" s="95"/>
      <c r="AC625" s="95"/>
      <c r="AD625" s="95"/>
      <c r="AE625" s="95"/>
      <c r="AF625" s="95"/>
      <c r="AG625" s="95"/>
      <c r="AH625" s="95"/>
    </row>
    <row r="626">
      <c r="F626" s="672"/>
      <c r="J626" s="672"/>
      <c r="K626" s="672"/>
      <c r="L626" s="672"/>
      <c r="M626" s="337"/>
      <c r="V626" s="95"/>
      <c r="W626" s="95"/>
      <c r="X626" s="95"/>
      <c r="Y626" s="95"/>
      <c r="Z626" s="95"/>
      <c r="AA626" s="95"/>
      <c r="AB626" s="95"/>
      <c r="AC626" s="95"/>
      <c r="AD626" s="95"/>
      <c r="AE626" s="95"/>
      <c r="AF626" s="95"/>
      <c r="AG626" s="95"/>
      <c r="AH626" s="95"/>
    </row>
    <row r="627">
      <c r="F627" s="672"/>
      <c r="J627" s="672"/>
      <c r="K627" s="672"/>
      <c r="L627" s="672"/>
      <c r="M627" s="337"/>
      <c r="V627" s="95"/>
      <c r="W627" s="95"/>
      <c r="X627" s="95"/>
      <c r="Y627" s="95"/>
      <c r="Z627" s="95"/>
      <c r="AA627" s="95"/>
      <c r="AB627" s="95"/>
      <c r="AC627" s="95"/>
      <c r="AD627" s="95"/>
      <c r="AE627" s="95"/>
      <c r="AF627" s="95"/>
      <c r="AG627" s="95"/>
      <c r="AH627" s="95"/>
    </row>
    <row r="628">
      <c r="F628" s="672"/>
      <c r="J628" s="672"/>
      <c r="K628" s="672"/>
      <c r="L628" s="672"/>
      <c r="M628" s="337"/>
      <c r="V628" s="95"/>
      <c r="W628" s="95"/>
      <c r="X628" s="95"/>
      <c r="Y628" s="95"/>
      <c r="Z628" s="95"/>
      <c r="AA628" s="95"/>
      <c r="AB628" s="95"/>
      <c r="AC628" s="95"/>
      <c r="AD628" s="95"/>
      <c r="AE628" s="95"/>
      <c r="AF628" s="95"/>
      <c r="AG628" s="95"/>
      <c r="AH628" s="95"/>
    </row>
    <row r="629">
      <c r="F629" s="672"/>
      <c r="J629" s="672"/>
      <c r="K629" s="672"/>
      <c r="L629" s="672"/>
      <c r="M629" s="337"/>
      <c r="V629" s="95"/>
      <c r="W629" s="95"/>
      <c r="X629" s="95"/>
      <c r="Y629" s="95"/>
      <c r="Z629" s="95"/>
      <c r="AA629" s="95"/>
      <c r="AB629" s="95"/>
      <c r="AC629" s="95"/>
      <c r="AD629" s="95"/>
      <c r="AE629" s="95"/>
      <c r="AF629" s="95"/>
      <c r="AG629" s="95"/>
      <c r="AH629" s="95"/>
    </row>
    <row r="630">
      <c r="F630" s="672"/>
      <c r="J630" s="672"/>
      <c r="K630" s="672"/>
      <c r="L630" s="672"/>
      <c r="M630" s="337"/>
      <c r="V630" s="95"/>
      <c r="W630" s="95"/>
      <c r="X630" s="95"/>
      <c r="Y630" s="95"/>
      <c r="Z630" s="95"/>
      <c r="AA630" s="95"/>
      <c r="AB630" s="95"/>
      <c r="AC630" s="95"/>
      <c r="AD630" s="95"/>
      <c r="AE630" s="95"/>
      <c r="AF630" s="95"/>
      <c r="AG630" s="95"/>
      <c r="AH630" s="95"/>
    </row>
    <row r="631">
      <c r="F631" s="672"/>
      <c r="J631" s="672"/>
      <c r="K631" s="672"/>
      <c r="L631" s="672"/>
      <c r="M631" s="337"/>
      <c r="V631" s="95"/>
      <c r="W631" s="95"/>
      <c r="X631" s="95"/>
      <c r="Y631" s="95"/>
      <c r="Z631" s="95"/>
      <c r="AA631" s="95"/>
      <c r="AB631" s="95"/>
      <c r="AC631" s="95"/>
      <c r="AD631" s="95"/>
      <c r="AE631" s="95"/>
      <c r="AF631" s="95"/>
      <c r="AG631" s="95"/>
      <c r="AH631" s="95"/>
    </row>
    <row r="632">
      <c r="F632" s="672"/>
      <c r="J632" s="672"/>
      <c r="K632" s="672"/>
      <c r="L632" s="672"/>
      <c r="M632" s="337"/>
      <c r="V632" s="95"/>
      <c r="W632" s="95"/>
      <c r="X632" s="95"/>
      <c r="Y632" s="95"/>
      <c r="Z632" s="95"/>
      <c r="AA632" s="95"/>
      <c r="AB632" s="95"/>
      <c r="AC632" s="95"/>
      <c r="AD632" s="95"/>
      <c r="AE632" s="95"/>
      <c r="AF632" s="95"/>
      <c r="AG632" s="95"/>
      <c r="AH632" s="95"/>
    </row>
    <row r="633">
      <c r="F633" s="672"/>
      <c r="J633" s="672"/>
      <c r="K633" s="672"/>
      <c r="L633" s="672"/>
      <c r="M633" s="337"/>
      <c r="V633" s="95"/>
      <c r="W633" s="95"/>
      <c r="X633" s="95"/>
      <c r="Y633" s="95"/>
      <c r="Z633" s="95"/>
      <c r="AA633" s="95"/>
      <c r="AB633" s="95"/>
      <c r="AC633" s="95"/>
      <c r="AD633" s="95"/>
      <c r="AE633" s="95"/>
      <c r="AF633" s="95"/>
      <c r="AG633" s="95"/>
      <c r="AH633" s="95"/>
    </row>
    <row r="634">
      <c r="F634" s="672"/>
      <c r="J634" s="672"/>
      <c r="K634" s="672"/>
      <c r="L634" s="672"/>
      <c r="M634" s="337"/>
      <c r="V634" s="95"/>
      <c r="W634" s="95"/>
      <c r="X634" s="95"/>
      <c r="Y634" s="95"/>
      <c r="Z634" s="95"/>
      <c r="AA634" s="95"/>
      <c r="AB634" s="95"/>
      <c r="AC634" s="95"/>
      <c r="AD634" s="95"/>
      <c r="AE634" s="95"/>
      <c r="AF634" s="95"/>
      <c r="AG634" s="95"/>
      <c r="AH634" s="95"/>
    </row>
    <row r="635">
      <c r="F635" s="672"/>
      <c r="J635" s="672"/>
      <c r="K635" s="672"/>
      <c r="L635" s="672"/>
      <c r="M635" s="337"/>
      <c r="V635" s="95"/>
      <c r="W635" s="95"/>
      <c r="X635" s="95"/>
      <c r="Y635" s="95"/>
      <c r="Z635" s="95"/>
      <c r="AA635" s="95"/>
      <c r="AB635" s="95"/>
      <c r="AC635" s="95"/>
      <c r="AD635" s="95"/>
      <c r="AE635" s="95"/>
      <c r="AF635" s="95"/>
      <c r="AG635" s="95"/>
      <c r="AH635" s="95"/>
    </row>
    <row r="636">
      <c r="F636" s="672"/>
      <c r="J636" s="672"/>
      <c r="K636" s="672"/>
      <c r="L636" s="672"/>
      <c r="M636" s="337"/>
      <c r="V636" s="95"/>
      <c r="W636" s="95"/>
      <c r="X636" s="95"/>
      <c r="Y636" s="95"/>
      <c r="Z636" s="95"/>
      <c r="AA636" s="95"/>
      <c r="AB636" s="95"/>
      <c r="AC636" s="95"/>
      <c r="AD636" s="95"/>
      <c r="AE636" s="95"/>
      <c r="AF636" s="95"/>
      <c r="AG636" s="95"/>
      <c r="AH636" s="95"/>
    </row>
    <row r="637">
      <c r="F637" s="672"/>
      <c r="J637" s="672"/>
      <c r="K637" s="672"/>
      <c r="L637" s="672"/>
      <c r="M637" s="337"/>
      <c r="V637" s="95"/>
      <c r="W637" s="95"/>
      <c r="X637" s="95"/>
      <c r="Y637" s="95"/>
      <c r="Z637" s="95"/>
      <c r="AA637" s="95"/>
      <c r="AB637" s="95"/>
      <c r="AC637" s="95"/>
      <c r="AD637" s="95"/>
      <c r="AE637" s="95"/>
      <c r="AF637" s="95"/>
      <c r="AG637" s="95"/>
      <c r="AH637" s="95"/>
    </row>
    <row r="638">
      <c r="F638" s="672"/>
      <c r="J638" s="672"/>
      <c r="K638" s="672"/>
      <c r="L638" s="672"/>
      <c r="M638" s="337"/>
      <c r="V638" s="95"/>
      <c r="W638" s="95"/>
      <c r="X638" s="95"/>
      <c r="Y638" s="95"/>
      <c r="Z638" s="95"/>
      <c r="AA638" s="95"/>
      <c r="AB638" s="95"/>
      <c r="AC638" s="95"/>
      <c r="AD638" s="95"/>
      <c r="AE638" s="95"/>
      <c r="AF638" s="95"/>
      <c r="AG638" s="95"/>
      <c r="AH638" s="95"/>
    </row>
    <row r="639">
      <c r="F639" s="672"/>
      <c r="J639" s="672"/>
      <c r="K639" s="672"/>
      <c r="L639" s="672"/>
      <c r="M639" s="337"/>
      <c r="V639" s="95"/>
      <c r="W639" s="95"/>
      <c r="X639" s="95"/>
      <c r="Y639" s="95"/>
      <c r="Z639" s="95"/>
      <c r="AA639" s="95"/>
      <c r="AB639" s="95"/>
      <c r="AC639" s="95"/>
      <c r="AD639" s="95"/>
      <c r="AE639" s="95"/>
      <c r="AF639" s="95"/>
      <c r="AG639" s="95"/>
      <c r="AH639" s="95"/>
    </row>
    <row r="640">
      <c r="F640" s="672"/>
      <c r="J640" s="672"/>
      <c r="K640" s="672"/>
      <c r="L640" s="672"/>
      <c r="M640" s="337"/>
      <c r="V640" s="95"/>
      <c r="W640" s="95"/>
      <c r="X640" s="95"/>
      <c r="Y640" s="95"/>
      <c r="Z640" s="95"/>
      <c r="AA640" s="95"/>
      <c r="AB640" s="95"/>
      <c r="AC640" s="95"/>
      <c r="AD640" s="95"/>
      <c r="AE640" s="95"/>
      <c r="AF640" s="95"/>
      <c r="AG640" s="95"/>
      <c r="AH640" s="95"/>
    </row>
    <row r="641">
      <c r="F641" s="672"/>
      <c r="J641" s="672"/>
      <c r="K641" s="672"/>
      <c r="L641" s="672"/>
      <c r="M641" s="337"/>
      <c r="V641" s="95"/>
      <c r="W641" s="95"/>
      <c r="X641" s="95"/>
      <c r="Y641" s="95"/>
      <c r="Z641" s="95"/>
      <c r="AA641" s="95"/>
      <c r="AB641" s="95"/>
      <c r="AC641" s="95"/>
      <c r="AD641" s="95"/>
      <c r="AE641" s="95"/>
      <c r="AF641" s="95"/>
      <c r="AG641" s="95"/>
      <c r="AH641" s="95"/>
    </row>
    <row r="642">
      <c r="F642" s="672"/>
      <c r="J642" s="672"/>
      <c r="K642" s="672"/>
      <c r="L642" s="672"/>
      <c r="M642" s="337"/>
      <c r="V642" s="95"/>
      <c r="W642" s="95"/>
      <c r="X642" s="95"/>
      <c r="Y642" s="95"/>
      <c r="Z642" s="95"/>
      <c r="AA642" s="95"/>
      <c r="AB642" s="95"/>
      <c r="AC642" s="95"/>
      <c r="AD642" s="95"/>
      <c r="AE642" s="95"/>
      <c r="AF642" s="95"/>
      <c r="AG642" s="95"/>
      <c r="AH642" s="95"/>
    </row>
    <row r="643">
      <c r="F643" s="672"/>
      <c r="J643" s="672"/>
      <c r="K643" s="672"/>
      <c r="L643" s="672"/>
      <c r="M643" s="337"/>
      <c r="V643" s="95"/>
      <c r="W643" s="95"/>
      <c r="X643" s="95"/>
      <c r="Y643" s="95"/>
      <c r="Z643" s="95"/>
      <c r="AA643" s="95"/>
      <c r="AB643" s="95"/>
      <c r="AC643" s="95"/>
      <c r="AD643" s="95"/>
      <c r="AE643" s="95"/>
      <c r="AF643" s="95"/>
      <c r="AG643" s="95"/>
      <c r="AH643" s="95"/>
    </row>
    <row r="644">
      <c r="F644" s="672"/>
      <c r="J644" s="672"/>
      <c r="K644" s="672"/>
      <c r="L644" s="672"/>
      <c r="M644" s="337"/>
      <c r="V644" s="95"/>
      <c r="W644" s="95"/>
      <c r="X644" s="95"/>
      <c r="Y644" s="95"/>
      <c r="Z644" s="95"/>
      <c r="AA644" s="95"/>
      <c r="AB644" s="95"/>
      <c r="AC644" s="95"/>
      <c r="AD644" s="95"/>
      <c r="AE644" s="95"/>
      <c r="AF644" s="95"/>
      <c r="AG644" s="95"/>
      <c r="AH644" s="95"/>
    </row>
    <row r="645">
      <c r="F645" s="672"/>
      <c r="J645" s="672"/>
      <c r="K645" s="672"/>
      <c r="L645" s="672"/>
      <c r="M645" s="337"/>
      <c r="V645" s="95"/>
      <c r="W645" s="95"/>
      <c r="X645" s="95"/>
      <c r="Y645" s="95"/>
      <c r="Z645" s="95"/>
      <c r="AA645" s="95"/>
      <c r="AB645" s="95"/>
      <c r="AC645" s="95"/>
      <c r="AD645" s="95"/>
      <c r="AE645" s="95"/>
      <c r="AF645" s="95"/>
      <c r="AG645" s="95"/>
      <c r="AH645" s="95"/>
    </row>
    <row r="646">
      <c r="F646" s="672"/>
      <c r="J646" s="672"/>
      <c r="K646" s="672"/>
      <c r="L646" s="672"/>
      <c r="M646" s="337"/>
      <c r="V646" s="95"/>
      <c r="W646" s="95"/>
      <c r="X646" s="95"/>
      <c r="Y646" s="95"/>
      <c r="Z646" s="95"/>
      <c r="AA646" s="95"/>
      <c r="AB646" s="95"/>
      <c r="AC646" s="95"/>
      <c r="AD646" s="95"/>
      <c r="AE646" s="95"/>
      <c r="AF646" s="95"/>
      <c r="AG646" s="95"/>
      <c r="AH646" s="95"/>
    </row>
    <row r="647">
      <c r="F647" s="672"/>
      <c r="J647" s="672"/>
      <c r="K647" s="672"/>
      <c r="L647" s="672"/>
      <c r="M647" s="337"/>
      <c r="V647" s="95"/>
      <c r="W647" s="95"/>
      <c r="X647" s="95"/>
      <c r="Y647" s="95"/>
      <c r="Z647" s="95"/>
      <c r="AA647" s="95"/>
      <c r="AB647" s="95"/>
      <c r="AC647" s="95"/>
      <c r="AD647" s="95"/>
      <c r="AE647" s="95"/>
      <c r="AF647" s="95"/>
      <c r="AG647" s="95"/>
      <c r="AH647" s="95"/>
    </row>
    <row r="648">
      <c r="F648" s="672"/>
      <c r="J648" s="672"/>
      <c r="K648" s="672"/>
      <c r="L648" s="672"/>
      <c r="M648" s="337"/>
      <c r="V648" s="95"/>
      <c r="W648" s="95"/>
      <c r="X648" s="95"/>
      <c r="Y648" s="95"/>
      <c r="Z648" s="95"/>
      <c r="AA648" s="95"/>
      <c r="AB648" s="95"/>
      <c r="AC648" s="95"/>
      <c r="AD648" s="95"/>
      <c r="AE648" s="95"/>
      <c r="AF648" s="95"/>
      <c r="AG648" s="95"/>
      <c r="AH648" s="95"/>
    </row>
    <row r="649">
      <c r="F649" s="672"/>
      <c r="J649" s="672"/>
      <c r="K649" s="672"/>
      <c r="L649" s="672"/>
      <c r="M649" s="337"/>
      <c r="V649" s="95"/>
      <c r="W649" s="95"/>
      <c r="X649" s="95"/>
      <c r="Y649" s="95"/>
      <c r="Z649" s="95"/>
      <c r="AA649" s="95"/>
      <c r="AB649" s="95"/>
      <c r="AC649" s="95"/>
      <c r="AD649" s="95"/>
      <c r="AE649" s="95"/>
      <c r="AF649" s="95"/>
      <c r="AG649" s="95"/>
      <c r="AH649" s="95"/>
    </row>
    <row r="650">
      <c r="F650" s="672"/>
      <c r="J650" s="672"/>
      <c r="K650" s="672"/>
      <c r="L650" s="672"/>
      <c r="M650" s="337"/>
      <c r="V650" s="95"/>
      <c r="W650" s="95"/>
      <c r="X650" s="95"/>
      <c r="Y650" s="95"/>
      <c r="Z650" s="95"/>
      <c r="AA650" s="95"/>
      <c r="AB650" s="95"/>
      <c r="AC650" s="95"/>
      <c r="AD650" s="95"/>
      <c r="AE650" s="95"/>
      <c r="AF650" s="95"/>
      <c r="AG650" s="95"/>
      <c r="AH650" s="95"/>
    </row>
    <row r="651">
      <c r="F651" s="672"/>
      <c r="J651" s="672"/>
      <c r="K651" s="672"/>
      <c r="L651" s="672"/>
      <c r="M651" s="337"/>
      <c r="V651" s="95"/>
      <c r="W651" s="95"/>
      <c r="X651" s="95"/>
      <c r="Y651" s="95"/>
      <c r="Z651" s="95"/>
      <c r="AA651" s="95"/>
      <c r="AB651" s="95"/>
      <c r="AC651" s="95"/>
      <c r="AD651" s="95"/>
      <c r="AE651" s="95"/>
      <c r="AF651" s="95"/>
      <c r="AG651" s="95"/>
      <c r="AH651" s="95"/>
    </row>
    <row r="652">
      <c r="F652" s="672"/>
      <c r="J652" s="672"/>
      <c r="K652" s="672"/>
      <c r="L652" s="672"/>
      <c r="M652" s="337"/>
      <c r="V652" s="95"/>
      <c r="W652" s="95"/>
      <c r="X652" s="95"/>
      <c r="Y652" s="95"/>
      <c r="Z652" s="95"/>
      <c r="AA652" s="95"/>
      <c r="AB652" s="95"/>
      <c r="AC652" s="95"/>
      <c r="AD652" s="95"/>
      <c r="AE652" s="95"/>
      <c r="AF652" s="95"/>
      <c r="AG652" s="95"/>
      <c r="AH652" s="95"/>
    </row>
    <row r="653">
      <c r="F653" s="672"/>
      <c r="J653" s="672"/>
      <c r="K653" s="672"/>
      <c r="L653" s="672"/>
      <c r="M653" s="337"/>
      <c r="V653" s="95"/>
      <c r="W653" s="95"/>
      <c r="X653" s="95"/>
      <c r="Y653" s="95"/>
      <c r="Z653" s="95"/>
      <c r="AA653" s="95"/>
      <c r="AB653" s="95"/>
      <c r="AC653" s="95"/>
      <c r="AD653" s="95"/>
      <c r="AE653" s="95"/>
      <c r="AF653" s="95"/>
      <c r="AG653" s="95"/>
      <c r="AH653" s="95"/>
    </row>
    <row r="654">
      <c r="F654" s="672"/>
      <c r="J654" s="672"/>
      <c r="K654" s="672"/>
      <c r="L654" s="672"/>
      <c r="M654" s="337"/>
      <c r="V654" s="95"/>
      <c r="W654" s="95"/>
      <c r="X654" s="95"/>
      <c r="Y654" s="95"/>
      <c r="Z654" s="95"/>
      <c r="AA654" s="95"/>
      <c r="AB654" s="95"/>
      <c r="AC654" s="95"/>
      <c r="AD654" s="95"/>
      <c r="AE654" s="95"/>
      <c r="AF654" s="95"/>
      <c r="AG654" s="95"/>
      <c r="AH654" s="95"/>
    </row>
    <row r="655">
      <c r="F655" s="672"/>
      <c r="J655" s="672"/>
      <c r="K655" s="672"/>
      <c r="L655" s="672"/>
      <c r="M655" s="337"/>
      <c r="V655" s="95"/>
      <c r="W655" s="95"/>
      <c r="X655" s="95"/>
      <c r="Y655" s="95"/>
      <c r="Z655" s="95"/>
      <c r="AA655" s="95"/>
      <c r="AB655" s="95"/>
      <c r="AC655" s="95"/>
      <c r="AD655" s="95"/>
      <c r="AE655" s="95"/>
      <c r="AF655" s="95"/>
      <c r="AG655" s="95"/>
      <c r="AH655" s="95"/>
    </row>
    <row r="656">
      <c r="F656" s="672"/>
      <c r="J656" s="672"/>
      <c r="K656" s="672"/>
      <c r="L656" s="672"/>
      <c r="M656" s="337"/>
      <c r="V656" s="95"/>
      <c r="W656" s="95"/>
      <c r="X656" s="95"/>
      <c r="Y656" s="95"/>
      <c r="Z656" s="95"/>
      <c r="AA656" s="95"/>
      <c r="AB656" s="95"/>
      <c r="AC656" s="95"/>
      <c r="AD656" s="95"/>
      <c r="AE656" s="95"/>
      <c r="AF656" s="95"/>
      <c r="AG656" s="95"/>
      <c r="AH656" s="95"/>
    </row>
    <row r="657">
      <c r="F657" s="672"/>
      <c r="J657" s="672"/>
      <c r="K657" s="672"/>
      <c r="L657" s="672"/>
      <c r="M657" s="337"/>
      <c r="V657" s="95"/>
      <c r="W657" s="95"/>
      <c r="X657" s="95"/>
      <c r="Y657" s="95"/>
      <c r="Z657" s="95"/>
      <c r="AA657" s="95"/>
      <c r="AB657" s="95"/>
      <c r="AC657" s="95"/>
      <c r="AD657" s="95"/>
      <c r="AE657" s="95"/>
      <c r="AF657" s="95"/>
      <c r="AG657" s="95"/>
      <c r="AH657" s="95"/>
    </row>
    <row r="658">
      <c r="F658" s="672"/>
      <c r="J658" s="672"/>
      <c r="K658" s="672"/>
      <c r="L658" s="672"/>
      <c r="M658" s="337"/>
      <c r="V658" s="95"/>
      <c r="W658" s="95"/>
      <c r="X658" s="95"/>
      <c r="Y658" s="95"/>
      <c r="Z658" s="95"/>
      <c r="AA658" s="95"/>
      <c r="AB658" s="95"/>
      <c r="AC658" s="95"/>
      <c r="AD658" s="95"/>
      <c r="AE658" s="95"/>
      <c r="AF658" s="95"/>
      <c r="AG658" s="95"/>
      <c r="AH658" s="95"/>
    </row>
    <row r="659">
      <c r="F659" s="672"/>
      <c r="J659" s="672"/>
      <c r="K659" s="672"/>
      <c r="L659" s="672"/>
      <c r="M659" s="337"/>
      <c r="V659" s="95"/>
      <c r="W659" s="95"/>
      <c r="X659" s="95"/>
      <c r="Y659" s="95"/>
      <c r="Z659" s="95"/>
      <c r="AA659" s="95"/>
      <c r="AB659" s="95"/>
      <c r="AC659" s="95"/>
      <c r="AD659" s="95"/>
      <c r="AE659" s="95"/>
      <c r="AF659" s="95"/>
      <c r="AG659" s="95"/>
      <c r="AH659" s="95"/>
    </row>
    <row r="660">
      <c r="F660" s="672"/>
      <c r="J660" s="672"/>
      <c r="K660" s="672"/>
      <c r="L660" s="672"/>
      <c r="M660" s="337"/>
      <c r="V660" s="95"/>
      <c r="W660" s="95"/>
      <c r="X660" s="95"/>
      <c r="Y660" s="95"/>
      <c r="Z660" s="95"/>
      <c r="AA660" s="95"/>
      <c r="AB660" s="95"/>
      <c r="AC660" s="95"/>
      <c r="AD660" s="95"/>
      <c r="AE660" s="95"/>
      <c r="AF660" s="95"/>
      <c r="AG660" s="95"/>
      <c r="AH660" s="95"/>
    </row>
    <row r="661">
      <c r="F661" s="672"/>
      <c r="J661" s="672"/>
      <c r="K661" s="672"/>
      <c r="L661" s="672"/>
      <c r="M661" s="337"/>
      <c r="V661" s="95"/>
      <c r="W661" s="95"/>
      <c r="X661" s="95"/>
      <c r="Y661" s="95"/>
      <c r="Z661" s="95"/>
      <c r="AA661" s="95"/>
      <c r="AB661" s="95"/>
      <c r="AC661" s="95"/>
      <c r="AD661" s="95"/>
      <c r="AE661" s="95"/>
      <c r="AF661" s="95"/>
      <c r="AG661" s="95"/>
      <c r="AH661" s="95"/>
    </row>
    <row r="662">
      <c r="F662" s="672"/>
      <c r="J662" s="672"/>
      <c r="K662" s="672"/>
      <c r="L662" s="672"/>
      <c r="M662" s="337"/>
      <c r="V662" s="95"/>
      <c r="W662" s="95"/>
      <c r="X662" s="95"/>
      <c r="Y662" s="95"/>
      <c r="Z662" s="95"/>
      <c r="AA662" s="95"/>
      <c r="AB662" s="95"/>
      <c r="AC662" s="95"/>
      <c r="AD662" s="95"/>
      <c r="AE662" s="95"/>
      <c r="AF662" s="95"/>
      <c r="AG662" s="95"/>
      <c r="AH662" s="95"/>
    </row>
    <row r="663">
      <c r="F663" s="672"/>
      <c r="J663" s="672"/>
      <c r="K663" s="672"/>
      <c r="L663" s="672"/>
      <c r="M663" s="337"/>
      <c r="V663" s="95"/>
      <c r="W663" s="95"/>
      <c r="X663" s="95"/>
      <c r="Y663" s="95"/>
      <c r="Z663" s="95"/>
      <c r="AA663" s="95"/>
      <c r="AB663" s="95"/>
      <c r="AC663" s="95"/>
      <c r="AD663" s="95"/>
      <c r="AE663" s="95"/>
      <c r="AF663" s="95"/>
      <c r="AG663" s="95"/>
      <c r="AH663" s="95"/>
    </row>
    <row r="664">
      <c r="F664" s="672"/>
      <c r="J664" s="672"/>
      <c r="K664" s="672"/>
      <c r="L664" s="672"/>
      <c r="M664" s="337"/>
      <c r="V664" s="95"/>
      <c r="W664" s="95"/>
      <c r="X664" s="95"/>
      <c r="Y664" s="95"/>
      <c r="Z664" s="95"/>
      <c r="AA664" s="95"/>
      <c r="AB664" s="95"/>
      <c r="AC664" s="95"/>
      <c r="AD664" s="95"/>
      <c r="AE664" s="95"/>
      <c r="AF664" s="95"/>
      <c r="AG664" s="95"/>
      <c r="AH664" s="95"/>
    </row>
    <row r="665">
      <c r="F665" s="672"/>
      <c r="J665" s="672"/>
      <c r="K665" s="672"/>
      <c r="L665" s="672"/>
      <c r="M665" s="337"/>
      <c r="V665" s="95"/>
      <c r="W665" s="95"/>
      <c r="X665" s="95"/>
      <c r="Y665" s="95"/>
      <c r="Z665" s="95"/>
      <c r="AA665" s="95"/>
      <c r="AB665" s="95"/>
      <c r="AC665" s="95"/>
      <c r="AD665" s="95"/>
      <c r="AE665" s="95"/>
      <c r="AF665" s="95"/>
      <c r="AG665" s="95"/>
      <c r="AH665" s="95"/>
    </row>
    <row r="666">
      <c r="F666" s="672"/>
      <c r="J666" s="672"/>
      <c r="K666" s="672"/>
      <c r="L666" s="672"/>
      <c r="M666" s="337"/>
      <c r="V666" s="95"/>
      <c r="W666" s="95"/>
      <c r="X666" s="95"/>
      <c r="Y666" s="95"/>
      <c r="Z666" s="95"/>
      <c r="AA666" s="95"/>
      <c r="AB666" s="95"/>
      <c r="AC666" s="95"/>
      <c r="AD666" s="95"/>
      <c r="AE666" s="95"/>
      <c r="AF666" s="95"/>
      <c r="AG666" s="95"/>
      <c r="AH666" s="95"/>
    </row>
    <row r="667">
      <c r="F667" s="672"/>
      <c r="J667" s="672"/>
      <c r="K667" s="672"/>
      <c r="L667" s="672"/>
      <c r="M667" s="337"/>
      <c r="V667" s="95"/>
      <c r="W667" s="95"/>
      <c r="X667" s="95"/>
      <c r="Y667" s="95"/>
      <c r="Z667" s="95"/>
      <c r="AA667" s="95"/>
      <c r="AB667" s="95"/>
      <c r="AC667" s="95"/>
      <c r="AD667" s="95"/>
      <c r="AE667" s="95"/>
      <c r="AF667" s="95"/>
      <c r="AG667" s="95"/>
      <c r="AH667" s="95"/>
    </row>
    <row r="668">
      <c r="F668" s="672"/>
      <c r="J668" s="672"/>
      <c r="K668" s="672"/>
      <c r="L668" s="672"/>
      <c r="M668" s="337"/>
      <c r="V668" s="95"/>
      <c r="W668" s="95"/>
      <c r="X668" s="95"/>
      <c r="Y668" s="95"/>
      <c r="Z668" s="95"/>
      <c r="AA668" s="95"/>
      <c r="AB668" s="95"/>
      <c r="AC668" s="95"/>
      <c r="AD668" s="95"/>
      <c r="AE668" s="95"/>
      <c r="AF668" s="95"/>
      <c r="AG668" s="95"/>
      <c r="AH668" s="95"/>
    </row>
    <row r="669">
      <c r="F669" s="672"/>
      <c r="J669" s="672"/>
      <c r="K669" s="672"/>
      <c r="L669" s="672"/>
      <c r="M669" s="337"/>
      <c r="V669" s="95"/>
      <c r="W669" s="95"/>
      <c r="X669" s="95"/>
      <c r="Y669" s="95"/>
      <c r="Z669" s="95"/>
      <c r="AA669" s="95"/>
      <c r="AB669" s="95"/>
      <c r="AC669" s="95"/>
      <c r="AD669" s="95"/>
      <c r="AE669" s="95"/>
      <c r="AF669" s="95"/>
      <c r="AG669" s="95"/>
      <c r="AH669" s="95"/>
    </row>
    <row r="670">
      <c r="F670" s="672"/>
      <c r="J670" s="672"/>
      <c r="K670" s="672"/>
      <c r="L670" s="672"/>
      <c r="M670" s="337"/>
      <c r="V670" s="95"/>
      <c r="W670" s="95"/>
      <c r="X670" s="95"/>
      <c r="Y670" s="95"/>
      <c r="Z670" s="95"/>
      <c r="AA670" s="95"/>
      <c r="AB670" s="95"/>
      <c r="AC670" s="95"/>
      <c r="AD670" s="95"/>
      <c r="AE670" s="95"/>
      <c r="AF670" s="95"/>
      <c r="AG670" s="95"/>
      <c r="AH670" s="95"/>
    </row>
    <row r="671">
      <c r="F671" s="672"/>
      <c r="J671" s="672"/>
      <c r="K671" s="672"/>
      <c r="L671" s="672"/>
      <c r="M671" s="337"/>
      <c r="V671" s="95"/>
      <c r="W671" s="95"/>
      <c r="X671" s="95"/>
      <c r="Y671" s="95"/>
      <c r="Z671" s="95"/>
      <c r="AA671" s="95"/>
      <c r="AB671" s="95"/>
      <c r="AC671" s="95"/>
      <c r="AD671" s="95"/>
      <c r="AE671" s="95"/>
      <c r="AF671" s="95"/>
      <c r="AG671" s="95"/>
      <c r="AH671" s="95"/>
    </row>
    <row r="672">
      <c r="F672" s="672"/>
      <c r="J672" s="672"/>
      <c r="K672" s="672"/>
      <c r="L672" s="672"/>
      <c r="M672" s="337"/>
      <c r="V672" s="95"/>
      <c r="W672" s="95"/>
      <c r="X672" s="95"/>
      <c r="Y672" s="95"/>
      <c r="Z672" s="95"/>
      <c r="AA672" s="95"/>
      <c r="AB672" s="95"/>
      <c r="AC672" s="95"/>
      <c r="AD672" s="95"/>
      <c r="AE672" s="95"/>
      <c r="AF672" s="95"/>
      <c r="AG672" s="95"/>
      <c r="AH672" s="95"/>
    </row>
    <row r="673">
      <c r="F673" s="672"/>
      <c r="J673" s="672"/>
      <c r="K673" s="672"/>
      <c r="L673" s="672"/>
      <c r="M673" s="337"/>
      <c r="V673" s="95"/>
      <c r="W673" s="95"/>
      <c r="X673" s="95"/>
      <c r="Y673" s="95"/>
      <c r="Z673" s="95"/>
      <c r="AA673" s="95"/>
      <c r="AB673" s="95"/>
      <c r="AC673" s="95"/>
      <c r="AD673" s="95"/>
      <c r="AE673" s="95"/>
      <c r="AF673" s="95"/>
      <c r="AG673" s="95"/>
      <c r="AH673" s="95"/>
    </row>
    <row r="674">
      <c r="F674" s="672"/>
      <c r="J674" s="672"/>
      <c r="K674" s="672"/>
      <c r="L674" s="672"/>
      <c r="M674" s="337"/>
      <c r="V674" s="95"/>
      <c r="W674" s="95"/>
      <c r="X674" s="95"/>
      <c r="Y674" s="95"/>
      <c r="Z674" s="95"/>
      <c r="AA674" s="95"/>
      <c r="AB674" s="95"/>
      <c r="AC674" s="95"/>
      <c r="AD674" s="95"/>
      <c r="AE674" s="95"/>
      <c r="AF674" s="95"/>
      <c r="AG674" s="95"/>
      <c r="AH674" s="95"/>
    </row>
    <row r="675">
      <c r="F675" s="672"/>
      <c r="J675" s="672"/>
      <c r="K675" s="672"/>
      <c r="L675" s="672"/>
      <c r="M675" s="337"/>
      <c r="V675" s="95"/>
      <c r="W675" s="95"/>
      <c r="X675" s="95"/>
      <c r="Y675" s="95"/>
      <c r="Z675" s="95"/>
      <c r="AA675" s="95"/>
      <c r="AB675" s="95"/>
      <c r="AC675" s="95"/>
      <c r="AD675" s="95"/>
      <c r="AE675" s="95"/>
      <c r="AF675" s="95"/>
      <c r="AG675" s="95"/>
      <c r="AH675" s="95"/>
    </row>
    <row r="676">
      <c r="F676" s="672"/>
      <c r="J676" s="672"/>
      <c r="K676" s="672"/>
      <c r="L676" s="672"/>
      <c r="M676" s="337"/>
      <c r="V676" s="95"/>
      <c r="W676" s="95"/>
      <c r="X676" s="95"/>
      <c r="Y676" s="95"/>
      <c r="Z676" s="95"/>
      <c r="AA676" s="95"/>
      <c r="AB676" s="95"/>
      <c r="AC676" s="95"/>
      <c r="AD676" s="95"/>
      <c r="AE676" s="95"/>
      <c r="AF676" s="95"/>
      <c r="AG676" s="95"/>
      <c r="AH676" s="95"/>
    </row>
    <row r="677">
      <c r="F677" s="672"/>
      <c r="J677" s="672"/>
      <c r="K677" s="672"/>
      <c r="L677" s="672"/>
      <c r="M677" s="337"/>
      <c r="V677" s="95"/>
      <c r="W677" s="95"/>
      <c r="X677" s="95"/>
      <c r="Y677" s="95"/>
      <c r="Z677" s="95"/>
      <c r="AA677" s="95"/>
      <c r="AB677" s="95"/>
      <c r="AC677" s="95"/>
      <c r="AD677" s="95"/>
      <c r="AE677" s="95"/>
      <c r="AF677" s="95"/>
      <c r="AG677" s="95"/>
      <c r="AH677" s="95"/>
    </row>
    <row r="678">
      <c r="F678" s="672"/>
      <c r="J678" s="672"/>
      <c r="K678" s="672"/>
      <c r="L678" s="672"/>
      <c r="M678" s="337"/>
      <c r="V678" s="95"/>
      <c r="W678" s="95"/>
      <c r="X678" s="95"/>
      <c r="Y678" s="95"/>
      <c r="Z678" s="95"/>
      <c r="AA678" s="95"/>
      <c r="AB678" s="95"/>
      <c r="AC678" s="95"/>
      <c r="AD678" s="95"/>
      <c r="AE678" s="95"/>
      <c r="AF678" s="95"/>
      <c r="AG678" s="95"/>
      <c r="AH678" s="95"/>
    </row>
    <row r="679">
      <c r="F679" s="672"/>
      <c r="J679" s="672"/>
      <c r="K679" s="672"/>
      <c r="L679" s="672"/>
      <c r="M679" s="337"/>
      <c r="V679" s="95"/>
      <c r="W679" s="95"/>
      <c r="X679" s="95"/>
      <c r="Y679" s="95"/>
      <c r="Z679" s="95"/>
      <c r="AA679" s="95"/>
      <c r="AB679" s="95"/>
      <c r="AC679" s="95"/>
      <c r="AD679" s="95"/>
      <c r="AE679" s="95"/>
      <c r="AF679" s="95"/>
      <c r="AG679" s="95"/>
      <c r="AH679" s="95"/>
    </row>
    <row r="680">
      <c r="F680" s="672"/>
      <c r="J680" s="672"/>
      <c r="K680" s="672"/>
      <c r="L680" s="672"/>
      <c r="M680" s="337"/>
      <c r="V680" s="95"/>
      <c r="W680" s="95"/>
      <c r="X680" s="95"/>
      <c r="Y680" s="95"/>
      <c r="Z680" s="95"/>
      <c r="AA680" s="95"/>
      <c r="AB680" s="95"/>
      <c r="AC680" s="95"/>
      <c r="AD680" s="95"/>
      <c r="AE680" s="95"/>
      <c r="AF680" s="95"/>
      <c r="AG680" s="95"/>
      <c r="AH680" s="95"/>
    </row>
    <row r="681">
      <c r="F681" s="672"/>
      <c r="J681" s="672"/>
      <c r="K681" s="672"/>
      <c r="L681" s="672"/>
      <c r="M681" s="337"/>
      <c r="V681" s="95"/>
      <c r="W681" s="95"/>
      <c r="X681" s="95"/>
      <c r="Y681" s="95"/>
      <c r="Z681" s="95"/>
      <c r="AA681" s="95"/>
      <c r="AB681" s="95"/>
      <c r="AC681" s="95"/>
      <c r="AD681" s="95"/>
      <c r="AE681" s="95"/>
      <c r="AF681" s="95"/>
      <c r="AG681" s="95"/>
      <c r="AH681" s="95"/>
    </row>
    <row r="682">
      <c r="F682" s="672"/>
      <c r="J682" s="672"/>
      <c r="K682" s="672"/>
      <c r="L682" s="672"/>
      <c r="M682" s="337"/>
      <c r="V682" s="95"/>
      <c r="W682" s="95"/>
      <c r="X682" s="95"/>
      <c r="Y682" s="95"/>
      <c r="Z682" s="95"/>
      <c r="AA682" s="95"/>
      <c r="AB682" s="95"/>
      <c r="AC682" s="95"/>
      <c r="AD682" s="95"/>
      <c r="AE682" s="95"/>
      <c r="AF682" s="95"/>
      <c r="AG682" s="95"/>
      <c r="AH682" s="95"/>
    </row>
    <row r="683">
      <c r="F683" s="672"/>
      <c r="J683" s="672"/>
      <c r="K683" s="672"/>
      <c r="L683" s="672"/>
      <c r="M683" s="337"/>
      <c r="V683" s="95"/>
      <c r="W683" s="95"/>
      <c r="X683" s="95"/>
      <c r="Y683" s="95"/>
      <c r="Z683" s="95"/>
      <c r="AA683" s="95"/>
      <c r="AB683" s="95"/>
      <c r="AC683" s="95"/>
      <c r="AD683" s="95"/>
      <c r="AE683" s="95"/>
      <c r="AF683" s="95"/>
      <c r="AG683" s="95"/>
      <c r="AH683" s="95"/>
    </row>
    <row r="684">
      <c r="F684" s="672"/>
      <c r="J684" s="672"/>
      <c r="K684" s="672"/>
      <c r="L684" s="672"/>
      <c r="M684" s="337"/>
      <c r="V684" s="95"/>
      <c r="W684" s="95"/>
      <c r="X684" s="95"/>
      <c r="Y684" s="95"/>
      <c r="Z684" s="95"/>
      <c r="AA684" s="95"/>
      <c r="AB684" s="95"/>
      <c r="AC684" s="95"/>
      <c r="AD684" s="95"/>
      <c r="AE684" s="95"/>
      <c r="AF684" s="95"/>
      <c r="AG684" s="95"/>
      <c r="AH684" s="95"/>
    </row>
    <row r="685">
      <c r="F685" s="672"/>
      <c r="J685" s="672"/>
      <c r="K685" s="672"/>
      <c r="L685" s="672"/>
      <c r="M685" s="337"/>
      <c r="V685" s="95"/>
      <c r="W685" s="95"/>
      <c r="X685" s="95"/>
      <c r="Y685" s="95"/>
      <c r="Z685" s="95"/>
      <c r="AA685" s="95"/>
      <c r="AB685" s="95"/>
      <c r="AC685" s="95"/>
      <c r="AD685" s="95"/>
      <c r="AE685" s="95"/>
      <c r="AF685" s="95"/>
      <c r="AG685" s="95"/>
      <c r="AH685" s="95"/>
    </row>
    <row r="686">
      <c r="F686" s="672"/>
      <c r="J686" s="672"/>
      <c r="K686" s="672"/>
      <c r="L686" s="672"/>
      <c r="M686" s="337"/>
      <c r="V686" s="95"/>
      <c r="W686" s="95"/>
      <c r="X686" s="95"/>
      <c r="Y686" s="95"/>
      <c r="Z686" s="95"/>
      <c r="AA686" s="95"/>
      <c r="AB686" s="95"/>
      <c r="AC686" s="95"/>
      <c r="AD686" s="95"/>
      <c r="AE686" s="95"/>
      <c r="AF686" s="95"/>
      <c r="AG686" s="95"/>
      <c r="AH686" s="95"/>
    </row>
    <row r="687">
      <c r="F687" s="672"/>
      <c r="J687" s="672"/>
      <c r="K687" s="672"/>
      <c r="L687" s="672"/>
      <c r="M687" s="337"/>
      <c r="V687" s="95"/>
      <c r="W687" s="95"/>
      <c r="X687" s="95"/>
      <c r="Y687" s="95"/>
      <c r="Z687" s="95"/>
      <c r="AA687" s="95"/>
      <c r="AB687" s="95"/>
      <c r="AC687" s="95"/>
      <c r="AD687" s="95"/>
      <c r="AE687" s="95"/>
      <c r="AF687" s="95"/>
      <c r="AG687" s="95"/>
      <c r="AH687" s="95"/>
    </row>
    <row r="688">
      <c r="F688" s="672"/>
      <c r="J688" s="672"/>
      <c r="K688" s="672"/>
      <c r="L688" s="672"/>
      <c r="M688" s="337"/>
      <c r="V688" s="95"/>
      <c r="W688" s="95"/>
      <c r="X688" s="95"/>
      <c r="Y688" s="95"/>
      <c r="Z688" s="95"/>
      <c r="AA688" s="95"/>
      <c r="AB688" s="95"/>
      <c r="AC688" s="95"/>
      <c r="AD688" s="95"/>
      <c r="AE688" s="95"/>
      <c r="AF688" s="95"/>
      <c r="AG688" s="95"/>
      <c r="AH688" s="95"/>
    </row>
    <row r="689">
      <c r="F689" s="672"/>
      <c r="J689" s="672"/>
      <c r="K689" s="672"/>
      <c r="L689" s="672"/>
      <c r="M689" s="337"/>
      <c r="V689" s="95"/>
      <c r="W689" s="95"/>
      <c r="X689" s="95"/>
      <c r="Y689" s="95"/>
      <c r="Z689" s="95"/>
      <c r="AA689" s="95"/>
      <c r="AB689" s="95"/>
      <c r="AC689" s="95"/>
      <c r="AD689" s="95"/>
      <c r="AE689" s="95"/>
      <c r="AF689" s="95"/>
      <c r="AG689" s="95"/>
      <c r="AH689" s="95"/>
    </row>
    <row r="690">
      <c r="F690" s="672"/>
      <c r="J690" s="672"/>
      <c r="K690" s="672"/>
      <c r="L690" s="672"/>
      <c r="M690" s="337"/>
      <c r="V690" s="95"/>
      <c r="W690" s="95"/>
      <c r="X690" s="95"/>
      <c r="Y690" s="95"/>
      <c r="Z690" s="95"/>
      <c r="AA690" s="95"/>
      <c r="AB690" s="95"/>
      <c r="AC690" s="95"/>
      <c r="AD690" s="95"/>
      <c r="AE690" s="95"/>
      <c r="AF690" s="95"/>
      <c r="AG690" s="95"/>
      <c r="AH690" s="95"/>
    </row>
    <row r="691">
      <c r="F691" s="672"/>
      <c r="J691" s="672"/>
      <c r="K691" s="672"/>
      <c r="L691" s="672"/>
      <c r="M691" s="337"/>
      <c r="V691" s="95"/>
      <c r="W691" s="95"/>
      <c r="X691" s="95"/>
      <c r="Y691" s="95"/>
      <c r="Z691" s="95"/>
      <c r="AA691" s="95"/>
      <c r="AB691" s="95"/>
      <c r="AC691" s="95"/>
      <c r="AD691" s="95"/>
      <c r="AE691" s="95"/>
      <c r="AF691" s="95"/>
      <c r="AG691" s="95"/>
      <c r="AH691" s="95"/>
    </row>
    <row r="692">
      <c r="F692" s="672"/>
      <c r="J692" s="672"/>
      <c r="K692" s="672"/>
      <c r="L692" s="672"/>
      <c r="M692" s="337"/>
      <c r="V692" s="95"/>
      <c r="W692" s="95"/>
      <c r="X692" s="95"/>
      <c r="Y692" s="95"/>
      <c r="Z692" s="95"/>
      <c r="AA692" s="95"/>
      <c r="AB692" s="95"/>
      <c r="AC692" s="95"/>
      <c r="AD692" s="95"/>
      <c r="AE692" s="95"/>
      <c r="AF692" s="95"/>
      <c r="AG692" s="95"/>
      <c r="AH692" s="95"/>
    </row>
    <row r="693">
      <c r="F693" s="672"/>
      <c r="J693" s="672"/>
      <c r="K693" s="672"/>
      <c r="L693" s="672"/>
      <c r="M693" s="337"/>
      <c r="V693" s="95"/>
      <c r="W693" s="95"/>
      <c r="X693" s="95"/>
      <c r="Y693" s="95"/>
      <c r="Z693" s="95"/>
      <c r="AA693" s="95"/>
      <c r="AB693" s="95"/>
      <c r="AC693" s="95"/>
      <c r="AD693" s="95"/>
      <c r="AE693" s="95"/>
      <c r="AF693" s="95"/>
      <c r="AG693" s="95"/>
      <c r="AH693" s="95"/>
    </row>
    <row r="694">
      <c r="F694" s="672"/>
      <c r="J694" s="672"/>
      <c r="K694" s="672"/>
      <c r="L694" s="672"/>
      <c r="M694" s="337"/>
      <c r="V694" s="95"/>
      <c r="W694" s="95"/>
      <c r="X694" s="95"/>
      <c r="Y694" s="95"/>
      <c r="Z694" s="95"/>
      <c r="AA694" s="95"/>
      <c r="AB694" s="95"/>
      <c r="AC694" s="95"/>
      <c r="AD694" s="95"/>
      <c r="AE694" s="95"/>
      <c r="AF694" s="95"/>
      <c r="AG694" s="95"/>
      <c r="AH694" s="95"/>
    </row>
    <row r="695">
      <c r="F695" s="672"/>
      <c r="J695" s="672"/>
      <c r="K695" s="672"/>
      <c r="L695" s="672"/>
      <c r="M695" s="337"/>
      <c r="V695" s="95"/>
      <c r="W695" s="95"/>
      <c r="X695" s="95"/>
      <c r="Y695" s="95"/>
      <c r="Z695" s="95"/>
      <c r="AA695" s="95"/>
      <c r="AB695" s="95"/>
      <c r="AC695" s="95"/>
      <c r="AD695" s="95"/>
      <c r="AE695" s="95"/>
      <c r="AF695" s="95"/>
      <c r="AG695" s="95"/>
      <c r="AH695" s="95"/>
    </row>
    <row r="696">
      <c r="F696" s="672"/>
      <c r="J696" s="672"/>
      <c r="K696" s="672"/>
      <c r="L696" s="672"/>
      <c r="M696" s="337"/>
      <c r="V696" s="95"/>
      <c r="W696" s="95"/>
      <c r="X696" s="95"/>
      <c r="Y696" s="95"/>
      <c r="Z696" s="95"/>
      <c r="AA696" s="95"/>
      <c r="AB696" s="95"/>
      <c r="AC696" s="95"/>
      <c r="AD696" s="95"/>
      <c r="AE696" s="95"/>
      <c r="AF696" s="95"/>
      <c r="AG696" s="95"/>
      <c r="AH696" s="95"/>
    </row>
    <row r="697">
      <c r="F697" s="672"/>
      <c r="J697" s="672"/>
      <c r="K697" s="672"/>
      <c r="L697" s="672"/>
      <c r="M697" s="337"/>
      <c r="V697" s="95"/>
      <c r="W697" s="95"/>
      <c r="X697" s="95"/>
      <c r="Y697" s="95"/>
      <c r="Z697" s="95"/>
      <c r="AA697" s="95"/>
      <c r="AB697" s="95"/>
      <c r="AC697" s="95"/>
      <c r="AD697" s="95"/>
      <c r="AE697" s="95"/>
      <c r="AF697" s="95"/>
      <c r="AG697" s="95"/>
      <c r="AH697" s="95"/>
    </row>
    <row r="698">
      <c r="F698" s="672"/>
      <c r="J698" s="672"/>
      <c r="K698" s="672"/>
      <c r="L698" s="672"/>
      <c r="M698" s="337"/>
      <c r="V698" s="95"/>
      <c r="W698" s="95"/>
      <c r="X698" s="95"/>
      <c r="Y698" s="95"/>
      <c r="Z698" s="95"/>
      <c r="AA698" s="95"/>
      <c r="AB698" s="95"/>
      <c r="AC698" s="95"/>
      <c r="AD698" s="95"/>
      <c r="AE698" s="95"/>
      <c r="AF698" s="95"/>
      <c r="AG698" s="95"/>
      <c r="AH698" s="95"/>
    </row>
    <row r="699">
      <c r="F699" s="672"/>
      <c r="J699" s="672"/>
      <c r="K699" s="672"/>
      <c r="L699" s="672"/>
      <c r="M699" s="337"/>
      <c r="V699" s="95"/>
      <c r="W699" s="95"/>
      <c r="X699" s="95"/>
      <c r="Y699" s="95"/>
      <c r="Z699" s="95"/>
      <c r="AA699" s="95"/>
      <c r="AB699" s="95"/>
      <c r="AC699" s="95"/>
      <c r="AD699" s="95"/>
      <c r="AE699" s="95"/>
      <c r="AF699" s="95"/>
      <c r="AG699" s="95"/>
      <c r="AH699" s="95"/>
    </row>
    <row r="700">
      <c r="F700" s="672"/>
      <c r="J700" s="672"/>
      <c r="K700" s="672"/>
      <c r="L700" s="672"/>
      <c r="M700" s="337"/>
      <c r="V700" s="95"/>
      <c r="W700" s="95"/>
      <c r="X700" s="95"/>
      <c r="Y700" s="95"/>
      <c r="Z700" s="95"/>
      <c r="AA700" s="95"/>
      <c r="AB700" s="95"/>
      <c r="AC700" s="95"/>
      <c r="AD700" s="95"/>
      <c r="AE700" s="95"/>
      <c r="AF700" s="95"/>
      <c r="AG700" s="95"/>
      <c r="AH700" s="95"/>
    </row>
    <row r="701">
      <c r="F701" s="672"/>
      <c r="J701" s="672"/>
      <c r="K701" s="672"/>
      <c r="L701" s="672"/>
      <c r="M701" s="337"/>
      <c r="V701" s="95"/>
      <c r="W701" s="95"/>
      <c r="X701" s="95"/>
      <c r="Y701" s="95"/>
      <c r="Z701" s="95"/>
      <c r="AA701" s="95"/>
      <c r="AB701" s="95"/>
      <c r="AC701" s="95"/>
      <c r="AD701" s="95"/>
      <c r="AE701" s="95"/>
      <c r="AF701" s="95"/>
      <c r="AG701" s="95"/>
      <c r="AH701" s="95"/>
    </row>
    <row r="702">
      <c r="F702" s="672"/>
      <c r="J702" s="672"/>
      <c r="K702" s="672"/>
      <c r="L702" s="672"/>
      <c r="M702" s="337"/>
      <c r="V702" s="95"/>
      <c r="W702" s="95"/>
      <c r="X702" s="95"/>
      <c r="Y702" s="95"/>
      <c r="Z702" s="95"/>
      <c r="AA702" s="95"/>
      <c r="AB702" s="95"/>
      <c r="AC702" s="95"/>
      <c r="AD702" s="95"/>
      <c r="AE702" s="95"/>
      <c r="AF702" s="95"/>
      <c r="AG702" s="95"/>
      <c r="AH702" s="95"/>
    </row>
    <row r="703">
      <c r="F703" s="672"/>
      <c r="J703" s="672"/>
      <c r="K703" s="672"/>
      <c r="L703" s="672"/>
      <c r="M703" s="337"/>
      <c r="V703" s="95"/>
      <c r="W703" s="95"/>
      <c r="X703" s="95"/>
      <c r="Y703" s="95"/>
      <c r="Z703" s="95"/>
      <c r="AA703" s="95"/>
      <c r="AB703" s="95"/>
      <c r="AC703" s="95"/>
      <c r="AD703" s="95"/>
      <c r="AE703" s="95"/>
      <c r="AF703" s="95"/>
      <c r="AG703" s="95"/>
      <c r="AH703" s="95"/>
    </row>
    <row r="704">
      <c r="F704" s="672"/>
      <c r="J704" s="672"/>
      <c r="K704" s="672"/>
      <c r="L704" s="672"/>
      <c r="M704" s="337"/>
      <c r="V704" s="95"/>
      <c r="W704" s="95"/>
      <c r="X704" s="95"/>
      <c r="Y704" s="95"/>
      <c r="Z704" s="95"/>
      <c r="AA704" s="95"/>
      <c r="AB704" s="95"/>
      <c r="AC704" s="95"/>
      <c r="AD704" s="95"/>
      <c r="AE704" s="95"/>
      <c r="AF704" s="95"/>
      <c r="AG704" s="95"/>
      <c r="AH704" s="95"/>
    </row>
    <row r="705">
      <c r="F705" s="672"/>
      <c r="J705" s="672"/>
      <c r="K705" s="672"/>
      <c r="L705" s="672"/>
      <c r="M705" s="337"/>
      <c r="V705" s="95"/>
      <c r="W705" s="95"/>
      <c r="X705" s="95"/>
      <c r="Y705" s="95"/>
      <c r="Z705" s="95"/>
      <c r="AA705" s="95"/>
      <c r="AB705" s="95"/>
      <c r="AC705" s="95"/>
      <c r="AD705" s="95"/>
      <c r="AE705" s="95"/>
      <c r="AF705" s="95"/>
      <c r="AG705" s="95"/>
      <c r="AH705" s="95"/>
    </row>
    <row r="706">
      <c r="F706" s="672"/>
      <c r="J706" s="672"/>
      <c r="K706" s="672"/>
      <c r="L706" s="672"/>
      <c r="M706" s="337"/>
      <c r="V706" s="95"/>
      <c r="W706" s="95"/>
      <c r="X706" s="95"/>
      <c r="Y706" s="95"/>
      <c r="Z706" s="95"/>
      <c r="AA706" s="95"/>
      <c r="AB706" s="95"/>
      <c r="AC706" s="95"/>
      <c r="AD706" s="95"/>
      <c r="AE706" s="95"/>
      <c r="AF706" s="95"/>
      <c r="AG706" s="95"/>
      <c r="AH706" s="95"/>
    </row>
    <row r="707">
      <c r="F707" s="672"/>
      <c r="J707" s="672"/>
      <c r="K707" s="672"/>
      <c r="L707" s="672"/>
      <c r="M707" s="337"/>
      <c r="V707" s="95"/>
      <c r="W707" s="95"/>
      <c r="X707" s="95"/>
      <c r="Y707" s="95"/>
      <c r="Z707" s="95"/>
      <c r="AA707" s="95"/>
      <c r="AB707" s="95"/>
      <c r="AC707" s="95"/>
      <c r="AD707" s="95"/>
      <c r="AE707" s="95"/>
      <c r="AF707" s="95"/>
      <c r="AG707" s="95"/>
      <c r="AH707" s="95"/>
    </row>
    <row r="708">
      <c r="F708" s="672"/>
      <c r="J708" s="672"/>
      <c r="K708" s="672"/>
      <c r="L708" s="672"/>
      <c r="M708" s="337"/>
      <c r="V708" s="95"/>
      <c r="W708" s="95"/>
      <c r="X708" s="95"/>
      <c r="Y708" s="95"/>
      <c r="Z708" s="95"/>
      <c r="AA708" s="95"/>
      <c r="AB708" s="95"/>
      <c r="AC708" s="95"/>
      <c r="AD708" s="95"/>
      <c r="AE708" s="95"/>
      <c r="AF708" s="95"/>
      <c r="AG708" s="95"/>
      <c r="AH708" s="95"/>
    </row>
    <row r="709">
      <c r="F709" s="672"/>
      <c r="J709" s="672"/>
      <c r="K709" s="672"/>
      <c r="L709" s="672"/>
      <c r="M709" s="337"/>
      <c r="V709" s="95"/>
      <c r="W709" s="95"/>
      <c r="X709" s="95"/>
      <c r="Y709" s="95"/>
      <c r="Z709" s="95"/>
      <c r="AA709" s="95"/>
      <c r="AB709" s="95"/>
      <c r="AC709" s="95"/>
      <c r="AD709" s="95"/>
      <c r="AE709" s="95"/>
      <c r="AF709" s="95"/>
      <c r="AG709" s="95"/>
      <c r="AH709" s="95"/>
    </row>
    <row r="710">
      <c r="F710" s="672"/>
      <c r="J710" s="672"/>
      <c r="K710" s="672"/>
      <c r="L710" s="672"/>
      <c r="M710" s="337"/>
      <c r="V710" s="95"/>
      <c r="W710" s="95"/>
      <c r="X710" s="95"/>
      <c r="Y710" s="95"/>
      <c r="Z710" s="95"/>
      <c r="AA710" s="95"/>
      <c r="AB710" s="95"/>
      <c r="AC710" s="95"/>
      <c r="AD710" s="95"/>
      <c r="AE710" s="95"/>
      <c r="AF710" s="95"/>
      <c r="AG710" s="95"/>
      <c r="AH710" s="95"/>
    </row>
    <row r="711">
      <c r="F711" s="672"/>
      <c r="J711" s="672"/>
      <c r="K711" s="672"/>
      <c r="L711" s="672"/>
      <c r="M711" s="337"/>
      <c r="V711" s="95"/>
      <c r="W711" s="95"/>
      <c r="X711" s="95"/>
      <c r="Y711" s="95"/>
      <c r="Z711" s="95"/>
      <c r="AA711" s="95"/>
      <c r="AB711" s="95"/>
      <c r="AC711" s="95"/>
      <c r="AD711" s="95"/>
      <c r="AE711" s="95"/>
      <c r="AF711" s="95"/>
      <c r="AG711" s="95"/>
      <c r="AH711" s="95"/>
    </row>
    <row r="712">
      <c r="F712" s="672"/>
      <c r="J712" s="672"/>
      <c r="K712" s="672"/>
      <c r="L712" s="672"/>
      <c r="M712" s="337"/>
      <c r="V712" s="95"/>
      <c r="W712" s="95"/>
      <c r="X712" s="95"/>
      <c r="Y712" s="95"/>
      <c r="Z712" s="95"/>
      <c r="AA712" s="95"/>
      <c r="AB712" s="95"/>
      <c r="AC712" s="95"/>
      <c r="AD712" s="95"/>
      <c r="AE712" s="95"/>
      <c r="AF712" s="95"/>
      <c r="AG712" s="95"/>
      <c r="AH712" s="95"/>
    </row>
    <row r="713">
      <c r="F713" s="672"/>
      <c r="J713" s="672"/>
      <c r="K713" s="672"/>
      <c r="L713" s="672"/>
      <c r="M713" s="337"/>
      <c r="V713" s="95"/>
      <c r="W713" s="95"/>
      <c r="X713" s="95"/>
      <c r="Y713" s="95"/>
      <c r="Z713" s="95"/>
      <c r="AA713" s="95"/>
      <c r="AB713" s="95"/>
      <c r="AC713" s="95"/>
      <c r="AD713" s="95"/>
      <c r="AE713" s="95"/>
      <c r="AF713" s="95"/>
      <c r="AG713" s="95"/>
      <c r="AH713" s="95"/>
    </row>
    <row r="714">
      <c r="F714" s="672"/>
      <c r="J714" s="672"/>
      <c r="K714" s="672"/>
      <c r="L714" s="672"/>
      <c r="M714" s="337"/>
      <c r="V714" s="95"/>
      <c r="W714" s="95"/>
      <c r="X714" s="95"/>
      <c r="Y714" s="95"/>
      <c r="Z714" s="95"/>
      <c r="AA714" s="95"/>
      <c r="AB714" s="95"/>
      <c r="AC714" s="95"/>
      <c r="AD714" s="95"/>
      <c r="AE714" s="95"/>
      <c r="AF714" s="95"/>
      <c r="AG714" s="95"/>
      <c r="AH714" s="95"/>
    </row>
    <row r="715">
      <c r="F715" s="672"/>
      <c r="J715" s="672"/>
      <c r="K715" s="672"/>
      <c r="L715" s="672"/>
      <c r="M715" s="337"/>
      <c r="V715" s="95"/>
      <c r="W715" s="95"/>
      <c r="X715" s="95"/>
      <c r="Y715" s="95"/>
      <c r="Z715" s="95"/>
      <c r="AA715" s="95"/>
      <c r="AB715" s="95"/>
      <c r="AC715" s="95"/>
      <c r="AD715" s="95"/>
      <c r="AE715" s="95"/>
      <c r="AF715" s="95"/>
      <c r="AG715" s="95"/>
      <c r="AH715" s="95"/>
    </row>
    <row r="716">
      <c r="F716" s="672"/>
      <c r="J716" s="672"/>
      <c r="K716" s="672"/>
      <c r="L716" s="672"/>
      <c r="M716" s="337"/>
      <c r="V716" s="95"/>
      <c r="W716" s="95"/>
      <c r="X716" s="95"/>
      <c r="Y716" s="95"/>
      <c r="Z716" s="95"/>
      <c r="AA716" s="95"/>
      <c r="AB716" s="95"/>
      <c r="AC716" s="95"/>
      <c r="AD716" s="95"/>
      <c r="AE716" s="95"/>
      <c r="AF716" s="95"/>
      <c r="AG716" s="95"/>
      <c r="AH716" s="95"/>
    </row>
    <row r="717">
      <c r="F717" s="672"/>
      <c r="J717" s="672"/>
      <c r="K717" s="672"/>
      <c r="L717" s="672"/>
      <c r="M717" s="337"/>
      <c r="V717" s="95"/>
      <c r="W717" s="95"/>
      <c r="X717" s="95"/>
      <c r="Y717" s="95"/>
      <c r="Z717" s="95"/>
      <c r="AA717" s="95"/>
      <c r="AB717" s="95"/>
      <c r="AC717" s="95"/>
      <c r="AD717" s="95"/>
      <c r="AE717" s="95"/>
      <c r="AF717" s="95"/>
      <c r="AG717" s="95"/>
      <c r="AH717" s="95"/>
    </row>
    <row r="718">
      <c r="F718" s="672"/>
      <c r="J718" s="672"/>
      <c r="K718" s="672"/>
      <c r="L718" s="672"/>
      <c r="M718" s="337"/>
      <c r="V718" s="95"/>
      <c r="W718" s="95"/>
      <c r="X718" s="95"/>
      <c r="Y718" s="95"/>
      <c r="Z718" s="95"/>
      <c r="AA718" s="95"/>
      <c r="AB718" s="95"/>
      <c r="AC718" s="95"/>
      <c r="AD718" s="95"/>
      <c r="AE718" s="95"/>
      <c r="AF718" s="95"/>
      <c r="AG718" s="95"/>
      <c r="AH718" s="95"/>
    </row>
    <row r="719">
      <c r="F719" s="672"/>
      <c r="J719" s="672"/>
      <c r="K719" s="672"/>
      <c r="L719" s="672"/>
      <c r="M719" s="337"/>
      <c r="V719" s="95"/>
      <c r="W719" s="95"/>
      <c r="X719" s="95"/>
      <c r="Y719" s="95"/>
      <c r="Z719" s="95"/>
      <c r="AA719" s="95"/>
      <c r="AB719" s="95"/>
      <c r="AC719" s="95"/>
      <c r="AD719" s="95"/>
      <c r="AE719" s="95"/>
      <c r="AF719" s="95"/>
      <c r="AG719" s="95"/>
      <c r="AH719" s="95"/>
    </row>
    <row r="720">
      <c r="F720" s="672"/>
      <c r="J720" s="672"/>
      <c r="K720" s="672"/>
      <c r="L720" s="672"/>
      <c r="M720" s="337"/>
      <c r="V720" s="95"/>
      <c r="W720" s="95"/>
      <c r="X720" s="95"/>
      <c r="Y720" s="95"/>
      <c r="Z720" s="95"/>
      <c r="AA720" s="95"/>
      <c r="AB720" s="95"/>
      <c r="AC720" s="95"/>
      <c r="AD720" s="95"/>
      <c r="AE720" s="95"/>
      <c r="AF720" s="95"/>
      <c r="AG720" s="95"/>
      <c r="AH720" s="95"/>
    </row>
    <row r="721">
      <c r="F721" s="672"/>
      <c r="J721" s="672"/>
      <c r="K721" s="672"/>
      <c r="L721" s="672"/>
      <c r="M721" s="337"/>
      <c r="V721" s="95"/>
      <c r="W721" s="95"/>
      <c r="X721" s="95"/>
      <c r="Y721" s="95"/>
      <c r="Z721" s="95"/>
      <c r="AA721" s="95"/>
      <c r="AB721" s="95"/>
      <c r="AC721" s="95"/>
      <c r="AD721" s="95"/>
      <c r="AE721" s="95"/>
      <c r="AF721" s="95"/>
      <c r="AG721" s="95"/>
      <c r="AH721" s="95"/>
    </row>
    <row r="722">
      <c r="F722" s="672"/>
      <c r="J722" s="672"/>
      <c r="K722" s="672"/>
      <c r="L722" s="672"/>
      <c r="M722" s="337"/>
      <c r="V722" s="95"/>
      <c r="W722" s="95"/>
      <c r="X722" s="95"/>
      <c r="Y722" s="95"/>
      <c r="Z722" s="95"/>
      <c r="AA722" s="95"/>
      <c r="AB722" s="95"/>
      <c r="AC722" s="95"/>
      <c r="AD722" s="95"/>
      <c r="AE722" s="95"/>
      <c r="AF722" s="95"/>
      <c r="AG722" s="95"/>
      <c r="AH722" s="95"/>
    </row>
    <row r="723">
      <c r="F723" s="672"/>
      <c r="J723" s="672"/>
      <c r="K723" s="672"/>
      <c r="L723" s="672"/>
      <c r="M723" s="337"/>
      <c r="V723" s="95"/>
      <c r="W723" s="95"/>
      <c r="X723" s="95"/>
      <c r="Y723" s="95"/>
      <c r="Z723" s="95"/>
      <c r="AA723" s="95"/>
      <c r="AB723" s="95"/>
      <c r="AC723" s="95"/>
      <c r="AD723" s="95"/>
      <c r="AE723" s="95"/>
      <c r="AF723" s="95"/>
      <c r="AG723" s="95"/>
      <c r="AH723" s="95"/>
    </row>
    <row r="724">
      <c r="F724" s="672"/>
      <c r="J724" s="672"/>
      <c r="K724" s="672"/>
      <c r="L724" s="672"/>
      <c r="M724" s="337"/>
      <c r="V724" s="95"/>
      <c r="W724" s="95"/>
      <c r="X724" s="95"/>
      <c r="Y724" s="95"/>
      <c r="Z724" s="95"/>
      <c r="AA724" s="95"/>
      <c r="AB724" s="95"/>
      <c r="AC724" s="95"/>
      <c r="AD724" s="95"/>
      <c r="AE724" s="95"/>
      <c r="AF724" s="95"/>
      <c r="AG724" s="95"/>
      <c r="AH724" s="95"/>
    </row>
    <row r="725">
      <c r="F725" s="672"/>
      <c r="J725" s="672"/>
      <c r="K725" s="672"/>
      <c r="L725" s="672"/>
      <c r="M725" s="337"/>
      <c r="V725" s="95"/>
      <c r="W725" s="95"/>
      <c r="X725" s="95"/>
      <c r="Y725" s="95"/>
      <c r="Z725" s="95"/>
      <c r="AA725" s="95"/>
      <c r="AB725" s="95"/>
      <c r="AC725" s="95"/>
      <c r="AD725" s="95"/>
      <c r="AE725" s="95"/>
      <c r="AF725" s="95"/>
      <c r="AG725" s="95"/>
      <c r="AH725" s="95"/>
    </row>
    <row r="726">
      <c r="F726" s="672"/>
      <c r="J726" s="672"/>
      <c r="K726" s="672"/>
      <c r="L726" s="672"/>
      <c r="M726" s="337"/>
      <c r="V726" s="95"/>
      <c r="W726" s="95"/>
      <c r="X726" s="95"/>
      <c r="Y726" s="95"/>
      <c r="Z726" s="95"/>
      <c r="AA726" s="95"/>
      <c r="AB726" s="95"/>
      <c r="AC726" s="95"/>
      <c r="AD726" s="95"/>
      <c r="AE726" s="95"/>
      <c r="AF726" s="95"/>
      <c r="AG726" s="95"/>
      <c r="AH726" s="95"/>
    </row>
    <row r="727">
      <c r="F727" s="672"/>
      <c r="J727" s="672"/>
      <c r="K727" s="672"/>
      <c r="L727" s="672"/>
      <c r="M727" s="337"/>
      <c r="V727" s="95"/>
      <c r="W727" s="95"/>
      <c r="X727" s="95"/>
      <c r="Y727" s="95"/>
      <c r="Z727" s="95"/>
      <c r="AA727" s="95"/>
      <c r="AB727" s="95"/>
      <c r="AC727" s="95"/>
      <c r="AD727" s="95"/>
      <c r="AE727" s="95"/>
      <c r="AF727" s="95"/>
      <c r="AG727" s="95"/>
      <c r="AH727" s="95"/>
    </row>
    <row r="728">
      <c r="F728" s="672"/>
      <c r="J728" s="672"/>
      <c r="K728" s="672"/>
      <c r="L728" s="672"/>
      <c r="M728" s="337"/>
      <c r="V728" s="95"/>
      <c r="W728" s="95"/>
      <c r="X728" s="95"/>
      <c r="Y728" s="95"/>
      <c r="Z728" s="95"/>
      <c r="AA728" s="95"/>
      <c r="AB728" s="95"/>
      <c r="AC728" s="95"/>
      <c r="AD728" s="95"/>
      <c r="AE728" s="95"/>
      <c r="AF728" s="95"/>
      <c r="AG728" s="95"/>
      <c r="AH728" s="95"/>
    </row>
    <row r="729">
      <c r="F729" s="672"/>
      <c r="J729" s="672"/>
      <c r="K729" s="672"/>
      <c r="L729" s="672"/>
      <c r="M729" s="337"/>
      <c r="V729" s="95"/>
      <c r="W729" s="95"/>
      <c r="X729" s="95"/>
      <c r="Y729" s="95"/>
      <c r="Z729" s="95"/>
      <c r="AA729" s="95"/>
      <c r="AB729" s="95"/>
      <c r="AC729" s="95"/>
      <c r="AD729" s="95"/>
      <c r="AE729" s="95"/>
      <c r="AF729" s="95"/>
      <c r="AG729" s="95"/>
      <c r="AH729" s="95"/>
    </row>
    <row r="730">
      <c r="F730" s="672"/>
      <c r="J730" s="672"/>
      <c r="K730" s="672"/>
      <c r="L730" s="672"/>
      <c r="M730" s="337"/>
      <c r="V730" s="95"/>
      <c r="W730" s="95"/>
      <c r="X730" s="95"/>
      <c r="Y730" s="95"/>
      <c r="Z730" s="95"/>
      <c r="AA730" s="95"/>
      <c r="AB730" s="95"/>
      <c r="AC730" s="95"/>
      <c r="AD730" s="95"/>
      <c r="AE730" s="95"/>
      <c r="AF730" s="95"/>
      <c r="AG730" s="95"/>
      <c r="AH730" s="95"/>
    </row>
    <row r="731">
      <c r="F731" s="672"/>
      <c r="J731" s="672"/>
      <c r="K731" s="672"/>
      <c r="L731" s="672"/>
      <c r="M731" s="337"/>
      <c r="V731" s="95"/>
      <c r="W731" s="95"/>
      <c r="X731" s="95"/>
      <c r="Y731" s="95"/>
      <c r="Z731" s="95"/>
      <c r="AA731" s="95"/>
      <c r="AB731" s="95"/>
      <c r="AC731" s="95"/>
      <c r="AD731" s="95"/>
      <c r="AE731" s="95"/>
      <c r="AF731" s="95"/>
      <c r="AG731" s="95"/>
      <c r="AH731" s="95"/>
    </row>
    <row r="732">
      <c r="F732" s="672"/>
      <c r="J732" s="672"/>
      <c r="K732" s="672"/>
      <c r="L732" s="672"/>
      <c r="M732" s="337"/>
      <c r="V732" s="95"/>
      <c r="W732" s="95"/>
      <c r="X732" s="95"/>
      <c r="Y732" s="95"/>
      <c r="Z732" s="95"/>
      <c r="AA732" s="95"/>
      <c r="AB732" s="95"/>
      <c r="AC732" s="95"/>
      <c r="AD732" s="95"/>
      <c r="AE732" s="95"/>
      <c r="AF732" s="95"/>
      <c r="AG732" s="95"/>
      <c r="AH732" s="95"/>
    </row>
    <row r="733">
      <c r="F733" s="672"/>
      <c r="J733" s="672"/>
      <c r="K733" s="672"/>
      <c r="L733" s="672"/>
      <c r="M733" s="337"/>
      <c r="V733" s="95"/>
      <c r="W733" s="95"/>
      <c r="X733" s="95"/>
      <c r="Y733" s="95"/>
      <c r="Z733" s="95"/>
      <c r="AA733" s="95"/>
      <c r="AB733" s="95"/>
      <c r="AC733" s="95"/>
      <c r="AD733" s="95"/>
      <c r="AE733" s="95"/>
      <c r="AF733" s="95"/>
      <c r="AG733" s="95"/>
      <c r="AH733" s="95"/>
    </row>
    <row r="734">
      <c r="F734" s="672"/>
      <c r="J734" s="672"/>
      <c r="K734" s="672"/>
      <c r="L734" s="672"/>
      <c r="M734" s="337"/>
      <c r="V734" s="95"/>
      <c r="W734" s="95"/>
      <c r="X734" s="95"/>
      <c r="Y734" s="95"/>
      <c r="Z734" s="95"/>
      <c r="AA734" s="95"/>
      <c r="AB734" s="95"/>
      <c r="AC734" s="95"/>
      <c r="AD734" s="95"/>
      <c r="AE734" s="95"/>
      <c r="AF734" s="95"/>
      <c r="AG734" s="95"/>
      <c r="AH734" s="95"/>
    </row>
    <row r="735">
      <c r="F735" s="672"/>
      <c r="J735" s="672"/>
      <c r="K735" s="672"/>
      <c r="L735" s="672"/>
      <c r="M735" s="337"/>
      <c r="V735" s="95"/>
      <c r="W735" s="95"/>
      <c r="X735" s="95"/>
      <c r="Y735" s="95"/>
      <c r="Z735" s="95"/>
      <c r="AA735" s="95"/>
      <c r="AB735" s="95"/>
      <c r="AC735" s="95"/>
      <c r="AD735" s="95"/>
      <c r="AE735" s="95"/>
      <c r="AF735" s="95"/>
      <c r="AG735" s="95"/>
      <c r="AH735" s="95"/>
    </row>
    <row r="736">
      <c r="F736" s="672"/>
      <c r="J736" s="672"/>
      <c r="K736" s="672"/>
      <c r="L736" s="672"/>
      <c r="M736" s="337"/>
      <c r="V736" s="95"/>
      <c r="W736" s="95"/>
      <c r="X736" s="95"/>
      <c r="Y736" s="95"/>
      <c r="Z736" s="95"/>
      <c r="AA736" s="95"/>
      <c r="AB736" s="95"/>
      <c r="AC736" s="95"/>
      <c r="AD736" s="95"/>
      <c r="AE736" s="95"/>
      <c r="AF736" s="95"/>
      <c r="AG736" s="95"/>
      <c r="AH736" s="95"/>
    </row>
    <row r="737">
      <c r="F737" s="672"/>
      <c r="J737" s="672"/>
      <c r="K737" s="672"/>
      <c r="L737" s="672"/>
      <c r="M737" s="337"/>
      <c r="V737" s="95"/>
      <c r="W737" s="95"/>
      <c r="X737" s="95"/>
      <c r="Y737" s="95"/>
      <c r="Z737" s="95"/>
      <c r="AA737" s="95"/>
      <c r="AB737" s="95"/>
      <c r="AC737" s="95"/>
      <c r="AD737" s="95"/>
      <c r="AE737" s="95"/>
      <c r="AF737" s="95"/>
      <c r="AG737" s="95"/>
      <c r="AH737" s="95"/>
    </row>
    <row r="738">
      <c r="F738" s="672"/>
      <c r="J738" s="672"/>
      <c r="K738" s="672"/>
      <c r="L738" s="672"/>
      <c r="M738" s="337"/>
      <c r="V738" s="95"/>
      <c r="W738" s="95"/>
      <c r="X738" s="95"/>
      <c r="Y738" s="95"/>
      <c r="Z738" s="95"/>
      <c r="AA738" s="95"/>
      <c r="AB738" s="95"/>
      <c r="AC738" s="95"/>
      <c r="AD738" s="95"/>
      <c r="AE738" s="95"/>
      <c r="AF738" s="95"/>
      <c r="AG738" s="95"/>
      <c r="AH738" s="95"/>
    </row>
    <row r="739">
      <c r="F739" s="672"/>
      <c r="J739" s="672"/>
      <c r="K739" s="672"/>
      <c r="L739" s="672"/>
      <c r="M739" s="337"/>
      <c r="V739" s="95"/>
      <c r="W739" s="95"/>
      <c r="X739" s="95"/>
      <c r="Y739" s="95"/>
      <c r="Z739" s="95"/>
      <c r="AA739" s="95"/>
      <c r="AB739" s="95"/>
      <c r="AC739" s="95"/>
      <c r="AD739" s="95"/>
      <c r="AE739" s="95"/>
      <c r="AF739" s="95"/>
      <c r="AG739" s="95"/>
      <c r="AH739" s="95"/>
    </row>
    <row r="740">
      <c r="F740" s="672"/>
      <c r="J740" s="672"/>
      <c r="K740" s="672"/>
      <c r="L740" s="672"/>
      <c r="M740" s="337"/>
      <c r="V740" s="95"/>
      <c r="W740" s="95"/>
      <c r="X740" s="95"/>
      <c r="Y740" s="95"/>
      <c r="Z740" s="95"/>
      <c r="AA740" s="95"/>
      <c r="AB740" s="95"/>
      <c r="AC740" s="95"/>
      <c r="AD740" s="95"/>
      <c r="AE740" s="95"/>
      <c r="AF740" s="95"/>
      <c r="AG740" s="95"/>
      <c r="AH740" s="95"/>
    </row>
    <row r="741">
      <c r="F741" s="672"/>
      <c r="J741" s="672"/>
      <c r="K741" s="672"/>
      <c r="L741" s="672"/>
      <c r="M741" s="337"/>
      <c r="V741" s="95"/>
      <c r="W741" s="95"/>
      <c r="X741" s="95"/>
      <c r="Y741" s="95"/>
      <c r="Z741" s="95"/>
      <c r="AA741" s="95"/>
      <c r="AB741" s="95"/>
      <c r="AC741" s="95"/>
      <c r="AD741" s="95"/>
      <c r="AE741" s="95"/>
      <c r="AF741" s="95"/>
      <c r="AG741" s="95"/>
      <c r="AH741" s="95"/>
    </row>
    <row r="742">
      <c r="F742" s="672"/>
      <c r="J742" s="672"/>
      <c r="K742" s="672"/>
      <c r="L742" s="672"/>
      <c r="M742" s="337"/>
      <c r="V742" s="95"/>
      <c r="W742" s="95"/>
      <c r="X742" s="95"/>
      <c r="Y742" s="95"/>
      <c r="Z742" s="95"/>
      <c r="AA742" s="95"/>
      <c r="AB742" s="95"/>
      <c r="AC742" s="95"/>
      <c r="AD742" s="95"/>
      <c r="AE742" s="95"/>
      <c r="AF742" s="95"/>
      <c r="AG742" s="95"/>
      <c r="AH742" s="95"/>
    </row>
    <row r="743">
      <c r="F743" s="672"/>
      <c r="J743" s="672"/>
      <c r="K743" s="672"/>
      <c r="L743" s="672"/>
      <c r="M743" s="337"/>
      <c r="V743" s="95"/>
      <c r="W743" s="95"/>
      <c r="X743" s="95"/>
      <c r="Y743" s="95"/>
      <c r="Z743" s="95"/>
      <c r="AA743" s="95"/>
      <c r="AB743" s="95"/>
      <c r="AC743" s="95"/>
      <c r="AD743" s="95"/>
      <c r="AE743" s="95"/>
      <c r="AF743" s="95"/>
      <c r="AG743" s="95"/>
      <c r="AH743" s="95"/>
    </row>
    <row r="744">
      <c r="F744" s="672"/>
      <c r="J744" s="672"/>
      <c r="K744" s="672"/>
      <c r="L744" s="672"/>
      <c r="M744" s="337"/>
      <c r="V744" s="95"/>
      <c r="W744" s="95"/>
      <c r="X744" s="95"/>
      <c r="Y744" s="95"/>
      <c r="Z744" s="95"/>
      <c r="AA744" s="95"/>
      <c r="AB744" s="95"/>
      <c r="AC744" s="95"/>
      <c r="AD744" s="95"/>
      <c r="AE744" s="95"/>
      <c r="AF744" s="95"/>
      <c r="AG744" s="95"/>
      <c r="AH744" s="95"/>
    </row>
    <row r="745">
      <c r="F745" s="672"/>
      <c r="J745" s="672"/>
      <c r="K745" s="672"/>
      <c r="L745" s="672"/>
      <c r="M745" s="337"/>
      <c r="V745" s="95"/>
      <c r="W745" s="95"/>
      <c r="X745" s="95"/>
      <c r="Y745" s="95"/>
      <c r="Z745" s="95"/>
      <c r="AA745" s="95"/>
      <c r="AB745" s="95"/>
      <c r="AC745" s="95"/>
      <c r="AD745" s="95"/>
      <c r="AE745" s="95"/>
      <c r="AF745" s="95"/>
      <c r="AG745" s="95"/>
      <c r="AH745" s="95"/>
    </row>
    <row r="746">
      <c r="F746" s="672"/>
      <c r="J746" s="672"/>
      <c r="K746" s="672"/>
      <c r="L746" s="672"/>
      <c r="M746" s="337"/>
      <c r="V746" s="95"/>
      <c r="W746" s="95"/>
      <c r="X746" s="95"/>
      <c r="Y746" s="95"/>
      <c r="Z746" s="95"/>
      <c r="AA746" s="95"/>
      <c r="AB746" s="95"/>
      <c r="AC746" s="95"/>
      <c r="AD746" s="95"/>
      <c r="AE746" s="95"/>
      <c r="AF746" s="95"/>
      <c r="AG746" s="95"/>
      <c r="AH746" s="95"/>
    </row>
    <row r="747">
      <c r="F747" s="672"/>
      <c r="J747" s="672"/>
      <c r="K747" s="672"/>
      <c r="L747" s="672"/>
      <c r="M747" s="337"/>
      <c r="V747" s="95"/>
      <c r="W747" s="95"/>
      <c r="X747" s="95"/>
      <c r="Y747" s="95"/>
      <c r="Z747" s="95"/>
      <c r="AA747" s="95"/>
      <c r="AB747" s="95"/>
      <c r="AC747" s="95"/>
      <c r="AD747" s="95"/>
      <c r="AE747" s="95"/>
      <c r="AF747" s="95"/>
      <c r="AG747" s="95"/>
      <c r="AH747" s="95"/>
    </row>
    <row r="748">
      <c r="F748" s="672"/>
      <c r="J748" s="672"/>
      <c r="K748" s="672"/>
      <c r="L748" s="672"/>
      <c r="M748" s="337"/>
      <c r="V748" s="95"/>
      <c r="W748" s="95"/>
      <c r="X748" s="95"/>
      <c r="Y748" s="95"/>
      <c r="Z748" s="95"/>
      <c r="AA748" s="95"/>
      <c r="AB748" s="95"/>
      <c r="AC748" s="95"/>
      <c r="AD748" s="95"/>
      <c r="AE748" s="95"/>
      <c r="AF748" s="95"/>
      <c r="AG748" s="95"/>
      <c r="AH748" s="95"/>
    </row>
    <row r="749">
      <c r="F749" s="672"/>
      <c r="J749" s="672"/>
      <c r="K749" s="672"/>
      <c r="L749" s="672"/>
      <c r="M749" s="337"/>
      <c r="V749" s="95"/>
      <c r="W749" s="95"/>
      <c r="X749" s="95"/>
      <c r="Y749" s="95"/>
      <c r="Z749" s="95"/>
      <c r="AA749" s="95"/>
      <c r="AB749" s="95"/>
      <c r="AC749" s="95"/>
      <c r="AD749" s="95"/>
      <c r="AE749" s="95"/>
      <c r="AF749" s="95"/>
      <c r="AG749" s="95"/>
      <c r="AH749" s="95"/>
    </row>
    <row r="750">
      <c r="F750" s="672"/>
      <c r="J750" s="672"/>
      <c r="K750" s="672"/>
      <c r="L750" s="672"/>
      <c r="M750" s="337"/>
      <c r="V750" s="95"/>
      <c r="W750" s="95"/>
      <c r="X750" s="95"/>
      <c r="Y750" s="95"/>
      <c r="Z750" s="95"/>
      <c r="AA750" s="95"/>
      <c r="AB750" s="95"/>
      <c r="AC750" s="95"/>
      <c r="AD750" s="95"/>
      <c r="AE750" s="95"/>
      <c r="AF750" s="95"/>
      <c r="AG750" s="95"/>
      <c r="AH750" s="95"/>
    </row>
    <row r="751">
      <c r="F751" s="672"/>
      <c r="J751" s="672"/>
      <c r="K751" s="672"/>
      <c r="L751" s="672"/>
      <c r="M751" s="337"/>
      <c r="V751" s="95"/>
      <c r="W751" s="95"/>
      <c r="X751" s="95"/>
      <c r="Y751" s="95"/>
      <c r="Z751" s="95"/>
      <c r="AA751" s="95"/>
      <c r="AB751" s="95"/>
      <c r="AC751" s="95"/>
      <c r="AD751" s="95"/>
      <c r="AE751" s="95"/>
      <c r="AF751" s="95"/>
      <c r="AG751" s="95"/>
      <c r="AH751" s="95"/>
    </row>
    <row r="752">
      <c r="F752" s="672"/>
      <c r="J752" s="672"/>
      <c r="K752" s="672"/>
      <c r="L752" s="672"/>
      <c r="M752" s="337"/>
      <c r="V752" s="95"/>
      <c r="W752" s="95"/>
      <c r="X752" s="95"/>
      <c r="Y752" s="95"/>
      <c r="Z752" s="95"/>
      <c r="AA752" s="95"/>
      <c r="AB752" s="95"/>
      <c r="AC752" s="95"/>
      <c r="AD752" s="95"/>
      <c r="AE752" s="95"/>
      <c r="AF752" s="95"/>
      <c r="AG752" s="95"/>
      <c r="AH752" s="95"/>
    </row>
    <row r="753">
      <c r="F753" s="672"/>
      <c r="J753" s="672"/>
      <c r="K753" s="672"/>
      <c r="L753" s="672"/>
      <c r="M753" s="337"/>
      <c r="V753" s="95"/>
      <c r="W753" s="95"/>
      <c r="X753" s="95"/>
      <c r="Y753" s="95"/>
      <c r="Z753" s="95"/>
      <c r="AA753" s="95"/>
      <c r="AB753" s="95"/>
      <c r="AC753" s="95"/>
      <c r="AD753" s="95"/>
      <c r="AE753" s="95"/>
      <c r="AF753" s="95"/>
      <c r="AG753" s="95"/>
      <c r="AH753" s="95"/>
    </row>
    <row r="754">
      <c r="F754" s="672"/>
      <c r="J754" s="672"/>
      <c r="K754" s="672"/>
      <c r="L754" s="672"/>
      <c r="M754" s="337"/>
      <c r="V754" s="95"/>
      <c r="W754" s="95"/>
      <c r="X754" s="95"/>
      <c r="Y754" s="95"/>
      <c r="Z754" s="95"/>
      <c r="AA754" s="95"/>
      <c r="AB754" s="95"/>
      <c r="AC754" s="95"/>
      <c r="AD754" s="95"/>
      <c r="AE754" s="95"/>
      <c r="AF754" s="95"/>
      <c r="AG754" s="95"/>
      <c r="AH754" s="95"/>
    </row>
    <row r="755">
      <c r="F755" s="672"/>
      <c r="J755" s="672"/>
      <c r="K755" s="672"/>
      <c r="L755" s="672"/>
      <c r="M755" s="337"/>
      <c r="V755" s="95"/>
      <c r="W755" s="95"/>
      <c r="X755" s="95"/>
      <c r="Y755" s="95"/>
      <c r="Z755" s="95"/>
      <c r="AA755" s="95"/>
      <c r="AB755" s="95"/>
      <c r="AC755" s="95"/>
      <c r="AD755" s="95"/>
      <c r="AE755" s="95"/>
      <c r="AF755" s="95"/>
      <c r="AG755" s="95"/>
      <c r="AH755" s="95"/>
    </row>
    <row r="756">
      <c r="F756" s="672"/>
      <c r="J756" s="672"/>
      <c r="K756" s="672"/>
      <c r="L756" s="672"/>
      <c r="M756" s="337"/>
      <c r="V756" s="95"/>
      <c r="W756" s="95"/>
      <c r="X756" s="95"/>
      <c r="Y756" s="95"/>
      <c r="Z756" s="95"/>
      <c r="AA756" s="95"/>
      <c r="AB756" s="95"/>
      <c r="AC756" s="95"/>
      <c r="AD756" s="95"/>
      <c r="AE756" s="95"/>
      <c r="AF756" s="95"/>
      <c r="AG756" s="95"/>
      <c r="AH756" s="95"/>
    </row>
    <row r="757">
      <c r="F757" s="672"/>
      <c r="J757" s="672"/>
      <c r="K757" s="672"/>
      <c r="L757" s="672"/>
      <c r="M757" s="337"/>
      <c r="V757" s="95"/>
      <c r="W757" s="95"/>
      <c r="X757" s="95"/>
      <c r="Y757" s="95"/>
      <c r="Z757" s="95"/>
      <c r="AA757" s="95"/>
      <c r="AB757" s="95"/>
      <c r="AC757" s="95"/>
      <c r="AD757" s="95"/>
      <c r="AE757" s="95"/>
      <c r="AF757" s="95"/>
      <c r="AG757" s="95"/>
      <c r="AH757" s="95"/>
    </row>
    <row r="758">
      <c r="F758" s="672"/>
      <c r="J758" s="672"/>
      <c r="K758" s="672"/>
      <c r="L758" s="672"/>
      <c r="M758" s="337"/>
      <c r="V758" s="95"/>
      <c r="W758" s="95"/>
      <c r="X758" s="95"/>
      <c r="Y758" s="95"/>
      <c r="Z758" s="95"/>
      <c r="AA758" s="95"/>
      <c r="AB758" s="95"/>
      <c r="AC758" s="95"/>
      <c r="AD758" s="95"/>
      <c r="AE758" s="95"/>
      <c r="AF758" s="95"/>
      <c r="AG758" s="95"/>
      <c r="AH758" s="95"/>
    </row>
    <row r="759">
      <c r="F759" s="672"/>
      <c r="J759" s="672"/>
      <c r="K759" s="672"/>
      <c r="L759" s="672"/>
      <c r="M759" s="337"/>
      <c r="V759" s="95"/>
      <c r="W759" s="95"/>
      <c r="X759" s="95"/>
      <c r="Y759" s="95"/>
      <c r="Z759" s="95"/>
      <c r="AA759" s="95"/>
      <c r="AB759" s="95"/>
      <c r="AC759" s="95"/>
      <c r="AD759" s="95"/>
      <c r="AE759" s="95"/>
      <c r="AF759" s="95"/>
      <c r="AG759" s="95"/>
      <c r="AH759" s="95"/>
    </row>
    <row r="760">
      <c r="F760" s="672"/>
      <c r="J760" s="672"/>
      <c r="K760" s="672"/>
      <c r="L760" s="672"/>
      <c r="M760" s="337"/>
      <c r="V760" s="95"/>
      <c r="W760" s="95"/>
      <c r="X760" s="95"/>
      <c r="Y760" s="95"/>
      <c r="Z760" s="95"/>
      <c r="AA760" s="95"/>
      <c r="AB760" s="95"/>
      <c r="AC760" s="95"/>
      <c r="AD760" s="95"/>
      <c r="AE760" s="95"/>
      <c r="AF760" s="95"/>
      <c r="AG760" s="95"/>
      <c r="AH760" s="95"/>
    </row>
    <row r="761">
      <c r="F761" s="672"/>
      <c r="J761" s="672"/>
      <c r="K761" s="672"/>
      <c r="L761" s="672"/>
      <c r="M761" s="337"/>
      <c r="V761" s="95"/>
      <c r="W761" s="95"/>
      <c r="X761" s="95"/>
      <c r="Y761" s="95"/>
      <c r="Z761" s="95"/>
      <c r="AA761" s="95"/>
      <c r="AB761" s="95"/>
      <c r="AC761" s="95"/>
      <c r="AD761" s="95"/>
      <c r="AE761" s="95"/>
      <c r="AF761" s="95"/>
      <c r="AG761" s="95"/>
      <c r="AH761" s="95"/>
    </row>
    <row r="762">
      <c r="F762" s="672"/>
      <c r="J762" s="672"/>
      <c r="K762" s="672"/>
      <c r="L762" s="672"/>
      <c r="M762" s="337"/>
      <c r="V762" s="95"/>
      <c r="W762" s="95"/>
      <c r="X762" s="95"/>
      <c r="Y762" s="95"/>
      <c r="Z762" s="95"/>
      <c r="AA762" s="95"/>
      <c r="AB762" s="95"/>
      <c r="AC762" s="95"/>
      <c r="AD762" s="95"/>
      <c r="AE762" s="95"/>
      <c r="AF762" s="95"/>
      <c r="AG762" s="95"/>
      <c r="AH762" s="95"/>
    </row>
    <row r="763">
      <c r="F763" s="672"/>
      <c r="J763" s="672"/>
      <c r="K763" s="672"/>
      <c r="L763" s="672"/>
      <c r="M763" s="337"/>
      <c r="V763" s="95"/>
      <c r="W763" s="95"/>
      <c r="X763" s="95"/>
      <c r="Y763" s="95"/>
      <c r="Z763" s="95"/>
      <c r="AA763" s="95"/>
      <c r="AB763" s="95"/>
      <c r="AC763" s="95"/>
      <c r="AD763" s="95"/>
      <c r="AE763" s="95"/>
      <c r="AF763" s="95"/>
      <c r="AG763" s="95"/>
      <c r="AH763" s="95"/>
    </row>
    <row r="764">
      <c r="F764" s="672"/>
      <c r="J764" s="672"/>
      <c r="K764" s="672"/>
      <c r="L764" s="672"/>
      <c r="M764" s="337"/>
      <c r="V764" s="95"/>
      <c r="W764" s="95"/>
      <c r="X764" s="95"/>
      <c r="Y764" s="95"/>
      <c r="Z764" s="95"/>
      <c r="AA764" s="95"/>
      <c r="AB764" s="95"/>
      <c r="AC764" s="95"/>
      <c r="AD764" s="95"/>
      <c r="AE764" s="95"/>
      <c r="AF764" s="95"/>
      <c r="AG764" s="95"/>
      <c r="AH764" s="95"/>
    </row>
    <row r="765">
      <c r="F765" s="672"/>
      <c r="J765" s="672"/>
      <c r="K765" s="672"/>
      <c r="L765" s="672"/>
      <c r="M765" s="337"/>
      <c r="V765" s="95"/>
      <c r="W765" s="95"/>
      <c r="X765" s="95"/>
      <c r="Y765" s="95"/>
      <c r="Z765" s="95"/>
      <c r="AA765" s="95"/>
      <c r="AB765" s="95"/>
      <c r="AC765" s="95"/>
      <c r="AD765" s="95"/>
      <c r="AE765" s="95"/>
      <c r="AF765" s="95"/>
      <c r="AG765" s="95"/>
      <c r="AH765" s="95"/>
    </row>
    <row r="766">
      <c r="F766" s="672"/>
      <c r="J766" s="672"/>
      <c r="K766" s="672"/>
      <c r="L766" s="672"/>
      <c r="M766" s="337"/>
      <c r="V766" s="95"/>
      <c r="W766" s="95"/>
      <c r="X766" s="95"/>
      <c r="Y766" s="95"/>
      <c r="Z766" s="95"/>
      <c r="AA766" s="95"/>
      <c r="AB766" s="95"/>
      <c r="AC766" s="95"/>
      <c r="AD766" s="95"/>
      <c r="AE766" s="95"/>
      <c r="AF766" s="95"/>
      <c r="AG766" s="95"/>
      <c r="AH766" s="95"/>
    </row>
    <row r="767">
      <c r="F767" s="672"/>
      <c r="J767" s="672"/>
      <c r="K767" s="672"/>
      <c r="L767" s="672"/>
      <c r="M767" s="337"/>
      <c r="V767" s="95"/>
      <c r="W767" s="95"/>
      <c r="X767" s="95"/>
      <c r="Y767" s="95"/>
      <c r="Z767" s="95"/>
      <c r="AA767" s="95"/>
      <c r="AB767" s="95"/>
      <c r="AC767" s="95"/>
      <c r="AD767" s="95"/>
      <c r="AE767" s="95"/>
      <c r="AF767" s="95"/>
      <c r="AG767" s="95"/>
      <c r="AH767" s="95"/>
    </row>
    <row r="768">
      <c r="F768" s="672"/>
      <c r="J768" s="672"/>
      <c r="K768" s="672"/>
      <c r="L768" s="672"/>
      <c r="M768" s="337"/>
      <c r="V768" s="95"/>
      <c r="W768" s="95"/>
      <c r="X768" s="95"/>
      <c r="Y768" s="95"/>
      <c r="Z768" s="95"/>
      <c r="AA768" s="95"/>
      <c r="AB768" s="95"/>
      <c r="AC768" s="95"/>
      <c r="AD768" s="95"/>
      <c r="AE768" s="95"/>
      <c r="AF768" s="95"/>
      <c r="AG768" s="95"/>
      <c r="AH768" s="95"/>
    </row>
    <row r="769">
      <c r="F769" s="672"/>
      <c r="J769" s="672"/>
      <c r="K769" s="672"/>
      <c r="L769" s="672"/>
      <c r="M769" s="337"/>
      <c r="V769" s="95"/>
      <c r="W769" s="95"/>
      <c r="X769" s="95"/>
      <c r="Y769" s="95"/>
      <c r="Z769" s="95"/>
      <c r="AA769" s="95"/>
      <c r="AB769" s="95"/>
      <c r="AC769" s="95"/>
      <c r="AD769" s="95"/>
      <c r="AE769" s="95"/>
      <c r="AF769" s="95"/>
      <c r="AG769" s="95"/>
      <c r="AH769" s="95"/>
    </row>
    <row r="770">
      <c r="F770" s="672"/>
      <c r="J770" s="672"/>
      <c r="K770" s="672"/>
      <c r="L770" s="672"/>
      <c r="M770" s="337"/>
      <c r="V770" s="95"/>
      <c r="W770" s="95"/>
      <c r="X770" s="95"/>
      <c r="Y770" s="95"/>
      <c r="Z770" s="95"/>
      <c r="AA770" s="95"/>
      <c r="AB770" s="95"/>
      <c r="AC770" s="95"/>
      <c r="AD770" s="95"/>
      <c r="AE770" s="95"/>
      <c r="AF770" s="95"/>
      <c r="AG770" s="95"/>
      <c r="AH770" s="95"/>
    </row>
    <row r="771">
      <c r="F771" s="672"/>
      <c r="J771" s="672"/>
      <c r="K771" s="672"/>
      <c r="L771" s="672"/>
      <c r="M771" s="337"/>
      <c r="V771" s="95"/>
      <c r="W771" s="95"/>
      <c r="X771" s="95"/>
      <c r="Y771" s="95"/>
      <c r="Z771" s="95"/>
      <c r="AA771" s="95"/>
      <c r="AB771" s="95"/>
      <c r="AC771" s="95"/>
      <c r="AD771" s="95"/>
      <c r="AE771" s="95"/>
      <c r="AF771" s="95"/>
      <c r="AG771" s="95"/>
      <c r="AH771" s="95"/>
    </row>
    <row r="772">
      <c r="F772" s="672"/>
      <c r="J772" s="672"/>
      <c r="K772" s="672"/>
      <c r="L772" s="672"/>
      <c r="M772" s="337"/>
      <c r="V772" s="95"/>
      <c r="W772" s="95"/>
      <c r="X772" s="95"/>
      <c r="Y772" s="95"/>
      <c r="Z772" s="95"/>
      <c r="AA772" s="95"/>
      <c r="AB772" s="95"/>
      <c r="AC772" s="95"/>
      <c r="AD772" s="95"/>
      <c r="AE772" s="95"/>
      <c r="AF772" s="95"/>
      <c r="AG772" s="95"/>
      <c r="AH772" s="95"/>
    </row>
    <row r="773">
      <c r="F773" s="672"/>
      <c r="J773" s="672"/>
      <c r="K773" s="672"/>
      <c r="L773" s="672"/>
      <c r="M773" s="337"/>
      <c r="V773" s="95"/>
      <c r="W773" s="95"/>
      <c r="X773" s="95"/>
      <c r="Y773" s="95"/>
      <c r="Z773" s="95"/>
      <c r="AA773" s="95"/>
      <c r="AB773" s="95"/>
      <c r="AC773" s="95"/>
      <c r="AD773" s="95"/>
      <c r="AE773" s="95"/>
      <c r="AF773" s="95"/>
      <c r="AG773" s="95"/>
      <c r="AH773" s="95"/>
    </row>
    <row r="774">
      <c r="F774" s="672"/>
      <c r="J774" s="672"/>
      <c r="K774" s="672"/>
      <c r="L774" s="672"/>
      <c r="M774" s="337"/>
      <c r="V774" s="95"/>
      <c r="W774" s="95"/>
      <c r="X774" s="95"/>
      <c r="Y774" s="95"/>
      <c r="Z774" s="95"/>
      <c r="AA774" s="95"/>
      <c r="AB774" s="95"/>
      <c r="AC774" s="95"/>
      <c r="AD774" s="95"/>
      <c r="AE774" s="95"/>
      <c r="AF774" s="95"/>
      <c r="AG774" s="95"/>
      <c r="AH774" s="95"/>
    </row>
    <row r="775">
      <c r="F775" s="672"/>
      <c r="J775" s="672"/>
      <c r="K775" s="672"/>
      <c r="L775" s="672"/>
      <c r="M775" s="337"/>
      <c r="V775" s="95"/>
      <c r="W775" s="95"/>
      <c r="X775" s="95"/>
      <c r="Y775" s="95"/>
      <c r="Z775" s="95"/>
      <c r="AA775" s="95"/>
      <c r="AB775" s="95"/>
      <c r="AC775" s="95"/>
      <c r="AD775" s="95"/>
      <c r="AE775" s="95"/>
      <c r="AF775" s="95"/>
      <c r="AG775" s="95"/>
      <c r="AH775" s="95"/>
    </row>
    <row r="776">
      <c r="F776" s="672"/>
      <c r="J776" s="672"/>
      <c r="K776" s="672"/>
      <c r="L776" s="672"/>
      <c r="M776" s="337"/>
      <c r="V776" s="95"/>
      <c r="W776" s="95"/>
      <c r="X776" s="95"/>
      <c r="Y776" s="95"/>
      <c r="Z776" s="95"/>
      <c r="AA776" s="95"/>
      <c r="AB776" s="95"/>
      <c r="AC776" s="95"/>
      <c r="AD776" s="95"/>
      <c r="AE776" s="95"/>
      <c r="AF776" s="95"/>
      <c r="AG776" s="95"/>
      <c r="AH776" s="95"/>
    </row>
    <row r="777">
      <c r="F777" s="672"/>
      <c r="J777" s="672"/>
      <c r="K777" s="672"/>
      <c r="L777" s="672"/>
      <c r="M777" s="337"/>
      <c r="V777" s="95"/>
      <c r="W777" s="95"/>
      <c r="X777" s="95"/>
      <c r="Y777" s="95"/>
      <c r="Z777" s="95"/>
      <c r="AA777" s="95"/>
      <c r="AB777" s="95"/>
      <c r="AC777" s="95"/>
      <c r="AD777" s="95"/>
      <c r="AE777" s="95"/>
      <c r="AF777" s="95"/>
      <c r="AG777" s="95"/>
      <c r="AH777" s="95"/>
    </row>
    <row r="778">
      <c r="F778" s="672"/>
      <c r="J778" s="672"/>
      <c r="K778" s="672"/>
      <c r="L778" s="672"/>
      <c r="M778" s="337"/>
      <c r="V778" s="95"/>
      <c r="W778" s="95"/>
      <c r="X778" s="95"/>
      <c r="Y778" s="95"/>
      <c r="Z778" s="95"/>
      <c r="AA778" s="95"/>
      <c r="AB778" s="95"/>
      <c r="AC778" s="95"/>
      <c r="AD778" s="95"/>
      <c r="AE778" s="95"/>
      <c r="AF778" s="95"/>
      <c r="AG778" s="95"/>
      <c r="AH778" s="95"/>
    </row>
    <row r="779">
      <c r="F779" s="672"/>
      <c r="J779" s="672"/>
      <c r="K779" s="672"/>
      <c r="L779" s="672"/>
      <c r="M779" s="337"/>
      <c r="V779" s="95"/>
      <c r="W779" s="95"/>
      <c r="X779" s="95"/>
      <c r="Y779" s="95"/>
      <c r="Z779" s="95"/>
      <c r="AA779" s="95"/>
      <c r="AB779" s="95"/>
      <c r="AC779" s="95"/>
      <c r="AD779" s="95"/>
      <c r="AE779" s="95"/>
      <c r="AF779" s="95"/>
      <c r="AG779" s="95"/>
      <c r="AH779" s="95"/>
    </row>
    <row r="780">
      <c r="F780" s="672"/>
      <c r="J780" s="672"/>
      <c r="K780" s="672"/>
      <c r="L780" s="672"/>
      <c r="M780" s="337"/>
      <c r="V780" s="95"/>
      <c r="W780" s="95"/>
      <c r="X780" s="95"/>
      <c r="Y780" s="95"/>
      <c r="Z780" s="95"/>
      <c r="AA780" s="95"/>
      <c r="AB780" s="95"/>
      <c r="AC780" s="95"/>
      <c r="AD780" s="95"/>
      <c r="AE780" s="95"/>
      <c r="AF780" s="95"/>
      <c r="AG780" s="95"/>
      <c r="AH780" s="95"/>
    </row>
    <row r="781">
      <c r="F781" s="672"/>
      <c r="J781" s="672"/>
      <c r="K781" s="672"/>
      <c r="L781" s="672"/>
      <c r="M781" s="337"/>
      <c r="V781" s="95"/>
      <c r="W781" s="95"/>
      <c r="X781" s="95"/>
      <c r="Y781" s="95"/>
      <c r="Z781" s="95"/>
      <c r="AA781" s="95"/>
      <c r="AB781" s="95"/>
      <c r="AC781" s="95"/>
      <c r="AD781" s="95"/>
      <c r="AE781" s="95"/>
      <c r="AF781" s="95"/>
      <c r="AG781" s="95"/>
      <c r="AH781" s="95"/>
    </row>
    <row r="782">
      <c r="F782" s="672"/>
      <c r="J782" s="672"/>
      <c r="K782" s="672"/>
      <c r="L782" s="672"/>
      <c r="M782" s="337"/>
      <c r="V782" s="95"/>
      <c r="W782" s="95"/>
      <c r="X782" s="95"/>
      <c r="Y782" s="95"/>
      <c r="Z782" s="95"/>
      <c r="AA782" s="95"/>
      <c r="AB782" s="95"/>
      <c r="AC782" s="95"/>
      <c r="AD782" s="95"/>
      <c r="AE782" s="95"/>
      <c r="AF782" s="95"/>
      <c r="AG782" s="95"/>
      <c r="AH782" s="95"/>
    </row>
    <row r="783">
      <c r="F783" s="672"/>
      <c r="J783" s="672"/>
      <c r="K783" s="672"/>
      <c r="L783" s="672"/>
      <c r="M783" s="337"/>
      <c r="V783" s="95"/>
      <c r="W783" s="95"/>
      <c r="X783" s="95"/>
      <c r="Y783" s="95"/>
      <c r="Z783" s="95"/>
      <c r="AA783" s="95"/>
      <c r="AB783" s="95"/>
      <c r="AC783" s="95"/>
      <c r="AD783" s="95"/>
      <c r="AE783" s="95"/>
      <c r="AF783" s="95"/>
      <c r="AG783" s="95"/>
      <c r="AH783" s="95"/>
    </row>
    <row r="784">
      <c r="F784" s="672"/>
      <c r="J784" s="672"/>
      <c r="K784" s="672"/>
      <c r="L784" s="672"/>
      <c r="M784" s="337"/>
      <c r="V784" s="95"/>
      <c r="W784" s="95"/>
      <c r="X784" s="95"/>
      <c r="Y784" s="95"/>
      <c r="Z784" s="95"/>
      <c r="AA784" s="95"/>
      <c r="AB784" s="95"/>
      <c r="AC784" s="95"/>
      <c r="AD784" s="95"/>
      <c r="AE784" s="95"/>
      <c r="AF784" s="95"/>
      <c r="AG784" s="95"/>
      <c r="AH784" s="95"/>
    </row>
    <row r="785">
      <c r="F785" s="672"/>
      <c r="J785" s="672"/>
      <c r="K785" s="672"/>
      <c r="L785" s="672"/>
      <c r="M785" s="337"/>
      <c r="V785" s="95"/>
      <c r="W785" s="95"/>
      <c r="X785" s="95"/>
      <c r="Y785" s="95"/>
      <c r="Z785" s="95"/>
      <c r="AA785" s="95"/>
      <c r="AB785" s="95"/>
      <c r="AC785" s="95"/>
      <c r="AD785" s="95"/>
      <c r="AE785" s="95"/>
      <c r="AF785" s="95"/>
      <c r="AG785" s="95"/>
      <c r="AH785" s="95"/>
    </row>
    <row r="786">
      <c r="F786" s="672"/>
      <c r="J786" s="672"/>
      <c r="K786" s="672"/>
      <c r="L786" s="672"/>
      <c r="M786" s="337"/>
      <c r="V786" s="95"/>
      <c r="W786" s="95"/>
      <c r="X786" s="95"/>
      <c r="Y786" s="95"/>
      <c r="Z786" s="95"/>
      <c r="AA786" s="95"/>
      <c r="AB786" s="95"/>
      <c r="AC786" s="95"/>
      <c r="AD786" s="95"/>
      <c r="AE786" s="95"/>
      <c r="AF786" s="95"/>
      <c r="AG786" s="95"/>
      <c r="AH786" s="95"/>
    </row>
    <row r="787">
      <c r="F787" s="672"/>
      <c r="J787" s="672"/>
      <c r="K787" s="672"/>
      <c r="L787" s="672"/>
      <c r="M787" s="337"/>
      <c r="V787" s="95"/>
      <c r="W787" s="95"/>
      <c r="X787" s="95"/>
      <c r="Y787" s="95"/>
      <c r="Z787" s="95"/>
      <c r="AA787" s="95"/>
      <c r="AB787" s="95"/>
      <c r="AC787" s="95"/>
      <c r="AD787" s="95"/>
      <c r="AE787" s="95"/>
      <c r="AF787" s="95"/>
      <c r="AG787" s="95"/>
      <c r="AH787" s="95"/>
    </row>
    <row r="788">
      <c r="F788" s="672"/>
      <c r="J788" s="672"/>
      <c r="K788" s="672"/>
      <c r="L788" s="672"/>
      <c r="M788" s="337"/>
      <c r="V788" s="95"/>
      <c r="W788" s="95"/>
      <c r="X788" s="95"/>
      <c r="Y788" s="95"/>
      <c r="Z788" s="95"/>
      <c r="AA788" s="95"/>
      <c r="AB788" s="95"/>
      <c r="AC788" s="95"/>
      <c r="AD788" s="95"/>
      <c r="AE788" s="95"/>
      <c r="AF788" s="95"/>
      <c r="AG788" s="95"/>
      <c r="AH788" s="95"/>
    </row>
    <row r="789">
      <c r="F789" s="672"/>
      <c r="J789" s="672"/>
      <c r="K789" s="672"/>
      <c r="L789" s="672"/>
      <c r="M789" s="337"/>
      <c r="V789" s="95"/>
      <c r="W789" s="95"/>
      <c r="X789" s="95"/>
      <c r="Y789" s="95"/>
      <c r="Z789" s="95"/>
      <c r="AA789" s="95"/>
      <c r="AB789" s="95"/>
      <c r="AC789" s="95"/>
      <c r="AD789" s="95"/>
      <c r="AE789" s="95"/>
      <c r="AF789" s="95"/>
      <c r="AG789" s="95"/>
      <c r="AH789" s="95"/>
    </row>
    <row r="790">
      <c r="F790" s="672"/>
      <c r="J790" s="672"/>
      <c r="K790" s="672"/>
      <c r="L790" s="672"/>
      <c r="M790" s="337"/>
      <c r="V790" s="95"/>
      <c r="W790" s="95"/>
      <c r="X790" s="95"/>
      <c r="Y790" s="95"/>
      <c r="Z790" s="95"/>
      <c r="AA790" s="95"/>
      <c r="AB790" s="95"/>
      <c r="AC790" s="95"/>
      <c r="AD790" s="95"/>
      <c r="AE790" s="95"/>
      <c r="AF790" s="95"/>
      <c r="AG790" s="95"/>
      <c r="AH790" s="95"/>
    </row>
    <row r="791">
      <c r="F791" s="672"/>
      <c r="J791" s="672"/>
      <c r="K791" s="672"/>
      <c r="L791" s="672"/>
      <c r="M791" s="337"/>
      <c r="V791" s="95"/>
      <c r="W791" s="95"/>
      <c r="X791" s="95"/>
      <c r="Y791" s="95"/>
      <c r="Z791" s="95"/>
      <c r="AA791" s="95"/>
      <c r="AB791" s="95"/>
      <c r="AC791" s="95"/>
      <c r="AD791" s="95"/>
      <c r="AE791" s="95"/>
      <c r="AF791" s="95"/>
      <c r="AG791" s="95"/>
      <c r="AH791" s="95"/>
    </row>
    <row r="792">
      <c r="F792" s="672"/>
      <c r="J792" s="672"/>
      <c r="K792" s="672"/>
      <c r="L792" s="672"/>
      <c r="M792" s="337"/>
      <c r="V792" s="95"/>
      <c r="W792" s="95"/>
      <c r="X792" s="95"/>
      <c r="Y792" s="95"/>
      <c r="Z792" s="95"/>
      <c r="AA792" s="95"/>
      <c r="AB792" s="95"/>
      <c r="AC792" s="95"/>
      <c r="AD792" s="95"/>
      <c r="AE792" s="95"/>
      <c r="AF792" s="95"/>
      <c r="AG792" s="95"/>
      <c r="AH792" s="95"/>
    </row>
    <row r="793">
      <c r="F793" s="672"/>
      <c r="J793" s="672"/>
      <c r="K793" s="672"/>
      <c r="L793" s="672"/>
      <c r="M793" s="337"/>
      <c r="V793" s="95"/>
      <c r="W793" s="95"/>
      <c r="X793" s="95"/>
      <c r="Y793" s="95"/>
      <c r="Z793" s="95"/>
      <c r="AA793" s="95"/>
      <c r="AB793" s="95"/>
      <c r="AC793" s="95"/>
      <c r="AD793" s="95"/>
      <c r="AE793" s="95"/>
      <c r="AF793" s="95"/>
      <c r="AG793" s="95"/>
      <c r="AH793" s="95"/>
    </row>
    <row r="794">
      <c r="F794" s="672"/>
      <c r="J794" s="672"/>
      <c r="K794" s="672"/>
      <c r="L794" s="672"/>
      <c r="M794" s="337"/>
      <c r="V794" s="95"/>
      <c r="W794" s="95"/>
      <c r="X794" s="95"/>
      <c r="Y794" s="95"/>
      <c r="Z794" s="95"/>
      <c r="AA794" s="95"/>
      <c r="AB794" s="95"/>
      <c r="AC794" s="95"/>
      <c r="AD794" s="95"/>
      <c r="AE794" s="95"/>
      <c r="AF794" s="95"/>
      <c r="AG794" s="95"/>
      <c r="AH794" s="95"/>
    </row>
    <row r="795">
      <c r="F795" s="672"/>
      <c r="J795" s="672"/>
      <c r="K795" s="672"/>
      <c r="L795" s="672"/>
      <c r="M795" s="337"/>
      <c r="V795" s="95"/>
      <c r="W795" s="95"/>
      <c r="X795" s="95"/>
      <c r="Y795" s="95"/>
      <c r="Z795" s="95"/>
      <c r="AA795" s="95"/>
      <c r="AB795" s="95"/>
      <c r="AC795" s="95"/>
      <c r="AD795" s="95"/>
      <c r="AE795" s="95"/>
      <c r="AF795" s="95"/>
      <c r="AG795" s="95"/>
      <c r="AH795" s="95"/>
    </row>
    <row r="796">
      <c r="F796" s="672"/>
      <c r="J796" s="672"/>
      <c r="K796" s="672"/>
      <c r="L796" s="672"/>
      <c r="M796" s="337"/>
      <c r="V796" s="95"/>
      <c r="W796" s="95"/>
      <c r="X796" s="95"/>
      <c r="Y796" s="95"/>
      <c r="Z796" s="95"/>
      <c r="AA796" s="95"/>
      <c r="AB796" s="95"/>
      <c r="AC796" s="95"/>
      <c r="AD796" s="95"/>
      <c r="AE796" s="95"/>
      <c r="AF796" s="95"/>
      <c r="AG796" s="95"/>
      <c r="AH796" s="95"/>
    </row>
    <row r="797">
      <c r="F797" s="672"/>
      <c r="J797" s="672"/>
      <c r="K797" s="672"/>
      <c r="L797" s="672"/>
      <c r="M797" s="337"/>
      <c r="V797" s="95"/>
      <c r="W797" s="95"/>
      <c r="X797" s="95"/>
      <c r="Y797" s="95"/>
      <c r="Z797" s="95"/>
      <c r="AA797" s="95"/>
      <c r="AB797" s="95"/>
      <c r="AC797" s="95"/>
      <c r="AD797" s="95"/>
      <c r="AE797" s="95"/>
      <c r="AF797" s="95"/>
      <c r="AG797" s="95"/>
      <c r="AH797" s="95"/>
    </row>
    <row r="798">
      <c r="F798" s="672"/>
      <c r="J798" s="672"/>
      <c r="K798" s="672"/>
      <c r="L798" s="672"/>
      <c r="M798" s="337"/>
      <c r="V798" s="95"/>
      <c r="W798" s="95"/>
      <c r="X798" s="95"/>
      <c r="Y798" s="95"/>
      <c r="Z798" s="95"/>
      <c r="AA798" s="95"/>
      <c r="AB798" s="95"/>
      <c r="AC798" s="95"/>
      <c r="AD798" s="95"/>
      <c r="AE798" s="95"/>
      <c r="AF798" s="95"/>
      <c r="AG798" s="95"/>
      <c r="AH798" s="95"/>
    </row>
    <row r="799">
      <c r="F799" s="672"/>
      <c r="J799" s="672"/>
      <c r="K799" s="672"/>
      <c r="L799" s="672"/>
      <c r="M799" s="337"/>
      <c r="V799" s="95"/>
      <c r="W799" s="95"/>
      <c r="X799" s="95"/>
      <c r="Y799" s="95"/>
      <c r="Z799" s="95"/>
      <c r="AA799" s="95"/>
      <c r="AB799" s="95"/>
      <c r="AC799" s="95"/>
      <c r="AD799" s="95"/>
      <c r="AE799" s="95"/>
      <c r="AF799" s="95"/>
      <c r="AG799" s="95"/>
      <c r="AH799" s="95"/>
    </row>
    <row r="800">
      <c r="F800" s="672"/>
      <c r="J800" s="672"/>
      <c r="K800" s="672"/>
      <c r="L800" s="672"/>
      <c r="M800" s="337"/>
      <c r="V800" s="95"/>
      <c r="W800" s="95"/>
      <c r="X800" s="95"/>
      <c r="Y800" s="95"/>
      <c r="Z800" s="95"/>
      <c r="AA800" s="95"/>
      <c r="AB800" s="95"/>
      <c r="AC800" s="95"/>
      <c r="AD800" s="95"/>
      <c r="AE800" s="95"/>
      <c r="AF800" s="95"/>
      <c r="AG800" s="95"/>
      <c r="AH800" s="95"/>
    </row>
    <row r="801">
      <c r="F801" s="672"/>
      <c r="J801" s="672"/>
      <c r="K801" s="672"/>
      <c r="L801" s="672"/>
      <c r="M801" s="337"/>
      <c r="V801" s="95"/>
      <c r="W801" s="95"/>
      <c r="X801" s="95"/>
      <c r="Y801" s="95"/>
      <c r="Z801" s="95"/>
      <c r="AA801" s="95"/>
      <c r="AB801" s="95"/>
      <c r="AC801" s="95"/>
      <c r="AD801" s="95"/>
      <c r="AE801" s="95"/>
      <c r="AF801" s="95"/>
      <c r="AG801" s="95"/>
      <c r="AH801" s="95"/>
    </row>
    <row r="802">
      <c r="F802" s="672"/>
      <c r="J802" s="672"/>
      <c r="K802" s="672"/>
      <c r="L802" s="672"/>
      <c r="M802" s="337"/>
      <c r="V802" s="95"/>
      <c r="W802" s="95"/>
      <c r="X802" s="95"/>
      <c r="Y802" s="95"/>
      <c r="Z802" s="95"/>
      <c r="AA802" s="95"/>
      <c r="AB802" s="95"/>
      <c r="AC802" s="95"/>
      <c r="AD802" s="95"/>
      <c r="AE802" s="95"/>
      <c r="AF802" s="95"/>
      <c r="AG802" s="95"/>
      <c r="AH802" s="95"/>
    </row>
    <row r="803">
      <c r="F803" s="672"/>
      <c r="J803" s="672"/>
      <c r="K803" s="672"/>
      <c r="L803" s="672"/>
      <c r="M803" s="337"/>
      <c r="V803" s="95"/>
      <c r="W803" s="95"/>
      <c r="X803" s="95"/>
      <c r="Y803" s="95"/>
      <c r="Z803" s="95"/>
      <c r="AA803" s="95"/>
      <c r="AB803" s="95"/>
      <c r="AC803" s="95"/>
      <c r="AD803" s="95"/>
      <c r="AE803" s="95"/>
      <c r="AF803" s="95"/>
      <c r="AG803" s="95"/>
      <c r="AH803" s="95"/>
    </row>
    <row r="804">
      <c r="F804" s="672"/>
      <c r="J804" s="672"/>
      <c r="K804" s="672"/>
      <c r="L804" s="672"/>
      <c r="M804" s="337"/>
      <c r="V804" s="95"/>
      <c r="W804" s="95"/>
      <c r="X804" s="95"/>
      <c r="Y804" s="95"/>
      <c r="Z804" s="95"/>
      <c r="AA804" s="95"/>
      <c r="AB804" s="95"/>
      <c r="AC804" s="95"/>
      <c r="AD804" s="95"/>
      <c r="AE804" s="95"/>
      <c r="AF804" s="95"/>
      <c r="AG804" s="95"/>
      <c r="AH804" s="95"/>
    </row>
    <row r="805">
      <c r="F805" s="672"/>
      <c r="J805" s="672"/>
      <c r="K805" s="672"/>
      <c r="L805" s="672"/>
      <c r="M805" s="337"/>
      <c r="V805" s="95"/>
      <c r="W805" s="95"/>
      <c r="X805" s="95"/>
      <c r="Y805" s="95"/>
      <c r="Z805" s="95"/>
      <c r="AA805" s="95"/>
      <c r="AB805" s="95"/>
      <c r="AC805" s="95"/>
      <c r="AD805" s="95"/>
      <c r="AE805" s="95"/>
      <c r="AF805" s="95"/>
      <c r="AG805" s="95"/>
      <c r="AH805" s="95"/>
    </row>
    <row r="806">
      <c r="F806" s="672"/>
      <c r="J806" s="672"/>
      <c r="K806" s="672"/>
      <c r="L806" s="672"/>
      <c r="M806" s="337"/>
      <c r="V806" s="95"/>
      <c r="W806" s="95"/>
      <c r="X806" s="95"/>
      <c r="Y806" s="95"/>
      <c r="Z806" s="95"/>
      <c r="AA806" s="95"/>
      <c r="AB806" s="95"/>
      <c r="AC806" s="95"/>
      <c r="AD806" s="95"/>
      <c r="AE806" s="95"/>
      <c r="AF806" s="95"/>
      <c r="AG806" s="95"/>
      <c r="AH806" s="95"/>
    </row>
    <row r="807">
      <c r="F807" s="672"/>
      <c r="J807" s="672"/>
      <c r="K807" s="672"/>
      <c r="L807" s="672"/>
      <c r="M807" s="337"/>
      <c r="V807" s="95"/>
      <c r="W807" s="95"/>
      <c r="X807" s="95"/>
      <c r="Y807" s="95"/>
      <c r="Z807" s="95"/>
      <c r="AA807" s="95"/>
      <c r="AB807" s="95"/>
      <c r="AC807" s="95"/>
      <c r="AD807" s="95"/>
      <c r="AE807" s="95"/>
      <c r="AF807" s="95"/>
      <c r="AG807" s="95"/>
      <c r="AH807" s="95"/>
    </row>
    <row r="808">
      <c r="F808" s="672"/>
      <c r="J808" s="672"/>
      <c r="K808" s="672"/>
      <c r="L808" s="672"/>
      <c r="M808" s="337"/>
      <c r="V808" s="95"/>
      <c r="W808" s="95"/>
      <c r="X808" s="95"/>
      <c r="Y808" s="95"/>
      <c r="Z808" s="95"/>
      <c r="AA808" s="95"/>
      <c r="AB808" s="95"/>
      <c r="AC808" s="95"/>
      <c r="AD808" s="95"/>
      <c r="AE808" s="95"/>
      <c r="AF808" s="95"/>
      <c r="AG808" s="95"/>
      <c r="AH808" s="95"/>
    </row>
    <row r="809">
      <c r="F809" s="672"/>
      <c r="J809" s="672"/>
      <c r="K809" s="672"/>
      <c r="L809" s="672"/>
      <c r="M809" s="337"/>
      <c r="V809" s="95"/>
      <c r="W809" s="95"/>
      <c r="X809" s="95"/>
      <c r="Y809" s="95"/>
      <c r="Z809" s="95"/>
      <c r="AA809" s="95"/>
      <c r="AB809" s="95"/>
      <c r="AC809" s="95"/>
      <c r="AD809" s="95"/>
      <c r="AE809" s="95"/>
      <c r="AF809" s="95"/>
      <c r="AG809" s="95"/>
      <c r="AH809" s="95"/>
    </row>
    <row r="810">
      <c r="F810" s="672"/>
      <c r="J810" s="672"/>
      <c r="K810" s="672"/>
      <c r="L810" s="672"/>
      <c r="M810" s="337"/>
      <c r="V810" s="95"/>
      <c r="W810" s="95"/>
      <c r="X810" s="95"/>
      <c r="Y810" s="95"/>
      <c r="Z810" s="95"/>
      <c r="AA810" s="95"/>
      <c r="AB810" s="95"/>
      <c r="AC810" s="95"/>
      <c r="AD810" s="95"/>
      <c r="AE810" s="95"/>
      <c r="AF810" s="95"/>
      <c r="AG810" s="95"/>
      <c r="AH810" s="95"/>
    </row>
    <row r="811">
      <c r="F811" s="672"/>
      <c r="J811" s="672"/>
      <c r="K811" s="672"/>
      <c r="L811" s="672"/>
      <c r="M811" s="337"/>
      <c r="V811" s="95"/>
      <c r="W811" s="95"/>
      <c r="X811" s="95"/>
      <c r="Y811" s="95"/>
      <c r="Z811" s="95"/>
      <c r="AA811" s="95"/>
      <c r="AB811" s="95"/>
      <c r="AC811" s="95"/>
      <c r="AD811" s="95"/>
      <c r="AE811" s="95"/>
      <c r="AF811" s="95"/>
      <c r="AG811" s="95"/>
      <c r="AH811" s="95"/>
    </row>
    <row r="812">
      <c r="F812" s="672"/>
      <c r="J812" s="672"/>
      <c r="K812" s="672"/>
      <c r="L812" s="672"/>
      <c r="M812" s="337"/>
      <c r="V812" s="95"/>
      <c r="W812" s="95"/>
      <c r="X812" s="95"/>
      <c r="Y812" s="95"/>
      <c r="Z812" s="95"/>
      <c r="AA812" s="95"/>
      <c r="AB812" s="95"/>
      <c r="AC812" s="95"/>
      <c r="AD812" s="95"/>
      <c r="AE812" s="95"/>
      <c r="AF812" s="95"/>
      <c r="AG812" s="95"/>
      <c r="AH812" s="95"/>
    </row>
    <row r="813">
      <c r="F813" s="672"/>
      <c r="J813" s="672"/>
      <c r="K813" s="672"/>
      <c r="L813" s="672"/>
      <c r="M813" s="337"/>
      <c r="V813" s="95"/>
      <c r="W813" s="95"/>
      <c r="X813" s="95"/>
      <c r="Y813" s="95"/>
      <c r="Z813" s="95"/>
      <c r="AA813" s="95"/>
      <c r="AB813" s="95"/>
      <c r="AC813" s="95"/>
      <c r="AD813" s="95"/>
      <c r="AE813" s="95"/>
      <c r="AF813" s="95"/>
      <c r="AG813" s="95"/>
      <c r="AH813" s="95"/>
    </row>
    <row r="814">
      <c r="F814" s="672"/>
      <c r="J814" s="672"/>
      <c r="K814" s="672"/>
      <c r="L814" s="672"/>
      <c r="M814" s="337"/>
      <c r="V814" s="95"/>
      <c r="W814" s="95"/>
      <c r="X814" s="95"/>
      <c r="Y814" s="95"/>
      <c r="Z814" s="95"/>
      <c r="AA814" s="95"/>
      <c r="AB814" s="95"/>
      <c r="AC814" s="95"/>
      <c r="AD814" s="95"/>
      <c r="AE814" s="95"/>
      <c r="AF814" s="95"/>
      <c r="AG814" s="95"/>
      <c r="AH814" s="95"/>
    </row>
    <row r="815">
      <c r="F815" s="672"/>
      <c r="J815" s="672"/>
      <c r="K815" s="672"/>
      <c r="L815" s="672"/>
      <c r="M815" s="337"/>
      <c r="V815" s="95"/>
      <c r="W815" s="95"/>
      <c r="X815" s="95"/>
      <c r="Y815" s="95"/>
      <c r="Z815" s="95"/>
      <c r="AA815" s="95"/>
      <c r="AB815" s="95"/>
      <c r="AC815" s="95"/>
      <c r="AD815" s="95"/>
      <c r="AE815" s="95"/>
      <c r="AF815" s="95"/>
      <c r="AG815" s="95"/>
      <c r="AH815" s="95"/>
    </row>
    <row r="816">
      <c r="F816" s="672"/>
      <c r="J816" s="672"/>
      <c r="K816" s="672"/>
      <c r="L816" s="672"/>
      <c r="M816" s="337"/>
      <c r="V816" s="95"/>
      <c r="W816" s="95"/>
      <c r="X816" s="95"/>
      <c r="Y816" s="95"/>
      <c r="Z816" s="95"/>
      <c r="AA816" s="95"/>
      <c r="AB816" s="95"/>
      <c r="AC816" s="95"/>
      <c r="AD816" s="95"/>
      <c r="AE816" s="95"/>
      <c r="AF816" s="95"/>
      <c r="AG816" s="95"/>
      <c r="AH816" s="95"/>
    </row>
    <row r="817">
      <c r="F817" s="672"/>
      <c r="J817" s="672"/>
      <c r="K817" s="672"/>
      <c r="L817" s="672"/>
      <c r="M817" s="337"/>
      <c r="V817" s="95"/>
      <c r="W817" s="95"/>
      <c r="X817" s="95"/>
      <c r="Y817" s="95"/>
      <c r="Z817" s="95"/>
      <c r="AA817" s="95"/>
      <c r="AB817" s="95"/>
      <c r="AC817" s="95"/>
      <c r="AD817" s="95"/>
      <c r="AE817" s="95"/>
      <c r="AF817" s="95"/>
      <c r="AG817" s="95"/>
      <c r="AH817" s="95"/>
    </row>
    <row r="818">
      <c r="F818" s="672"/>
      <c r="J818" s="672"/>
      <c r="K818" s="672"/>
      <c r="L818" s="672"/>
      <c r="M818" s="337"/>
      <c r="V818" s="95"/>
      <c r="W818" s="95"/>
      <c r="X818" s="95"/>
      <c r="Y818" s="95"/>
      <c r="Z818" s="95"/>
      <c r="AA818" s="95"/>
      <c r="AB818" s="95"/>
      <c r="AC818" s="95"/>
      <c r="AD818" s="95"/>
      <c r="AE818" s="95"/>
      <c r="AF818" s="95"/>
      <c r="AG818" s="95"/>
      <c r="AH818" s="95"/>
    </row>
    <row r="819">
      <c r="F819" s="672"/>
      <c r="J819" s="672"/>
      <c r="K819" s="672"/>
      <c r="L819" s="672"/>
      <c r="M819" s="337"/>
      <c r="V819" s="95"/>
      <c r="W819" s="95"/>
      <c r="X819" s="95"/>
      <c r="Y819" s="95"/>
      <c r="Z819" s="95"/>
      <c r="AA819" s="95"/>
      <c r="AB819" s="95"/>
      <c r="AC819" s="95"/>
      <c r="AD819" s="95"/>
      <c r="AE819" s="95"/>
      <c r="AF819" s="95"/>
      <c r="AG819" s="95"/>
      <c r="AH819" s="95"/>
    </row>
    <row r="820">
      <c r="F820" s="672"/>
      <c r="J820" s="672"/>
      <c r="K820" s="672"/>
      <c r="L820" s="672"/>
      <c r="M820" s="337"/>
      <c r="V820" s="95"/>
      <c r="W820" s="95"/>
      <c r="X820" s="95"/>
      <c r="Y820" s="95"/>
      <c r="Z820" s="95"/>
      <c r="AA820" s="95"/>
      <c r="AB820" s="95"/>
      <c r="AC820" s="95"/>
      <c r="AD820" s="95"/>
      <c r="AE820" s="95"/>
      <c r="AF820" s="95"/>
      <c r="AG820" s="95"/>
      <c r="AH820" s="95"/>
    </row>
    <row r="821">
      <c r="F821" s="672"/>
      <c r="J821" s="672"/>
      <c r="K821" s="672"/>
      <c r="L821" s="672"/>
      <c r="M821" s="337"/>
      <c r="V821" s="95"/>
      <c r="W821" s="95"/>
      <c r="X821" s="95"/>
      <c r="Y821" s="95"/>
      <c r="Z821" s="95"/>
      <c r="AA821" s="95"/>
      <c r="AB821" s="95"/>
      <c r="AC821" s="95"/>
      <c r="AD821" s="95"/>
      <c r="AE821" s="95"/>
      <c r="AF821" s="95"/>
      <c r="AG821" s="95"/>
      <c r="AH821" s="95"/>
    </row>
    <row r="822">
      <c r="F822" s="672"/>
      <c r="J822" s="672"/>
      <c r="K822" s="672"/>
      <c r="L822" s="672"/>
      <c r="M822" s="337"/>
      <c r="V822" s="95"/>
      <c r="W822" s="95"/>
      <c r="X822" s="95"/>
      <c r="Y822" s="95"/>
      <c r="Z822" s="95"/>
      <c r="AA822" s="95"/>
      <c r="AB822" s="95"/>
      <c r="AC822" s="95"/>
      <c r="AD822" s="95"/>
      <c r="AE822" s="95"/>
      <c r="AF822" s="95"/>
      <c r="AG822" s="95"/>
      <c r="AH822" s="95"/>
    </row>
    <row r="823">
      <c r="F823" s="672"/>
      <c r="J823" s="672"/>
      <c r="K823" s="672"/>
      <c r="L823" s="672"/>
      <c r="M823" s="337"/>
      <c r="V823" s="95"/>
      <c r="W823" s="95"/>
      <c r="X823" s="95"/>
      <c r="Y823" s="95"/>
      <c r="Z823" s="95"/>
      <c r="AA823" s="95"/>
      <c r="AB823" s="95"/>
      <c r="AC823" s="95"/>
      <c r="AD823" s="95"/>
      <c r="AE823" s="95"/>
      <c r="AF823" s="95"/>
      <c r="AG823" s="95"/>
      <c r="AH823" s="95"/>
    </row>
    <row r="824">
      <c r="F824" s="672"/>
      <c r="J824" s="672"/>
      <c r="K824" s="672"/>
      <c r="L824" s="672"/>
      <c r="M824" s="337"/>
      <c r="V824" s="95"/>
      <c r="W824" s="95"/>
      <c r="X824" s="95"/>
      <c r="Y824" s="95"/>
      <c r="Z824" s="95"/>
      <c r="AA824" s="95"/>
      <c r="AB824" s="95"/>
      <c r="AC824" s="95"/>
      <c r="AD824" s="95"/>
      <c r="AE824" s="95"/>
      <c r="AF824" s="95"/>
      <c r="AG824" s="95"/>
      <c r="AH824" s="95"/>
    </row>
    <row r="825">
      <c r="F825" s="672"/>
      <c r="J825" s="672"/>
      <c r="K825" s="672"/>
      <c r="L825" s="672"/>
      <c r="M825" s="337"/>
      <c r="V825" s="95"/>
      <c r="W825" s="95"/>
      <c r="X825" s="95"/>
      <c r="Y825" s="95"/>
      <c r="Z825" s="95"/>
      <c r="AA825" s="95"/>
      <c r="AB825" s="95"/>
      <c r="AC825" s="95"/>
      <c r="AD825" s="95"/>
      <c r="AE825" s="95"/>
      <c r="AF825" s="95"/>
      <c r="AG825" s="95"/>
      <c r="AH825" s="95"/>
    </row>
    <row r="826">
      <c r="F826" s="672"/>
      <c r="J826" s="672"/>
      <c r="K826" s="672"/>
      <c r="L826" s="672"/>
      <c r="M826" s="337"/>
      <c r="V826" s="95"/>
      <c r="W826" s="95"/>
      <c r="X826" s="95"/>
      <c r="Y826" s="95"/>
      <c r="Z826" s="95"/>
      <c r="AA826" s="95"/>
      <c r="AB826" s="95"/>
      <c r="AC826" s="95"/>
      <c r="AD826" s="95"/>
      <c r="AE826" s="95"/>
      <c r="AF826" s="95"/>
      <c r="AG826" s="95"/>
      <c r="AH826" s="95"/>
    </row>
    <row r="827">
      <c r="F827" s="672"/>
      <c r="J827" s="672"/>
      <c r="K827" s="672"/>
      <c r="L827" s="672"/>
      <c r="M827" s="337"/>
      <c r="V827" s="95"/>
      <c r="W827" s="95"/>
      <c r="X827" s="95"/>
      <c r="Y827" s="95"/>
      <c r="Z827" s="95"/>
      <c r="AA827" s="95"/>
      <c r="AB827" s="95"/>
      <c r="AC827" s="95"/>
      <c r="AD827" s="95"/>
      <c r="AE827" s="95"/>
      <c r="AF827" s="95"/>
      <c r="AG827" s="95"/>
      <c r="AH827" s="95"/>
    </row>
    <row r="828">
      <c r="F828" s="672"/>
      <c r="J828" s="672"/>
      <c r="K828" s="672"/>
      <c r="L828" s="672"/>
      <c r="M828" s="337"/>
      <c r="V828" s="95"/>
      <c r="W828" s="95"/>
      <c r="X828" s="95"/>
      <c r="Y828" s="95"/>
      <c r="Z828" s="95"/>
      <c r="AA828" s="95"/>
      <c r="AB828" s="95"/>
      <c r="AC828" s="95"/>
      <c r="AD828" s="95"/>
      <c r="AE828" s="95"/>
      <c r="AF828" s="95"/>
      <c r="AG828" s="95"/>
      <c r="AH828" s="95"/>
    </row>
    <row r="829">
      <c r="F829" s="672"/>
      <c r="J829" s="672"/>
      <c r="K829" s="672"/>
      <c r="L829" s="672"/>
      <c r="M829" s="337"/>
      <c r="V829" s="95"/>
      <c r="W829" s="95"/>
      <c r="X829" s="95"/>
      <c r="Y829" s="95"/>
      <c r="Z829" s="95"/>
      <c r="AA829" s="95"/>
      <c r="AB829" s="95"/>
      <c r="AC829" s="95"/>
      <c r="AD829" s="95"/>
      <c r="AE829" s="95"/>
      <c r="AF829" s="95"/>
      <c r="AG829" s="95"/>
      <c r="AH829" s="95"/>
    </row>
    <row r="830">
      <c r="F830" s="672"/>
      <c r="J830" s="672"/>
      <c r="K830" s="672"/>
      <c r="L830" s="672"/>
      <c r="M830" s="337"/>
      <c r="V830" s="95"/>
      <c r="W830" s="95"/>
      <c r="X830" s="95"/>
      <c r="Y830" s="95"/>
      <c r="Z830" s="95"/>
      <c r="AA830" s="95"/>
      <c r="AB830" s="95"/>
      <c r="AC830" s="95"/>
      <c r="AD830" s="95"/>
      <c r="AE830" s="95"/>
      <c r="AF830" s="95"/>
      <c r="AG830" s="95"/>
      <c r="AH830" s="95"/>
    </row>
    <row r="831">
      <c r="F831" s="672"/>
      <c r="J831" s="672"/>
      <c r="K831" s="672"/>
      <c r="L831" s="672"/>
      <c r="M831" s="337"/>
      <c r="V831" s="95"/>
      <c r="W831" s="95"/>
      <c r="X831" s="95"/>
      <c r="Y831" s="95"/>
      <c r="Z831" s="95"/>
      <c r="AA831" s="95"/>
      <c r="AB831" s="95"/>
      <c r="AC831" s="95"/>
      <c r="AD831" s="95"/>
      <c r="AE831" s="95"/>
      <c r="AF831" s="95"/>
      <c r="AG831" s="95"/>
      <c r="AH831" s="95"/>
    </row>
    <row r="832">
      <c r="F832" s="672"/>
      <c r="J832" s="672"/>
      <c r="K832" s="672"/>
      <c r="L832" s="672"/>
      <c r="M832" s="337"/>
      <c r="V832" s="95"/>
      <c r="W832" s="95"/>
      <c r="X832" s="95"/>
      <c r="Y832" s="95"/>
      <c r="Z832" s="95"/>
      <c r="AA832" s="95"/>
      <c r="AB832" s="95"/>
      <c r="AC832" s="95"/>
      <c r="AD832" s="95"/>
      <c r="AE832" s="95"/>
      <c r="AF832" s="95"/>
      <c r="AG832" s="95"/>
      <c r="AH832" s="95"/>
    </row>
    <row r="833">
      <c r="F833" s="672"/>
      <c r="J833" s="672"/>
      <c r="K833" s="672"/>
      <c r="L833" s="672"/>
      <c r="M833" s="337"/>
      <c r="V833" s="95"/>
      <c r="W833" s="95"/>
      <c r="X833" s="95"/>
      <c r="Y833" s="95"/>
      <c r="Z833" s="95"/>
      <c r="AA833" s="95"/>
      <c r="AB833" s="95"/>
      <c r="AC833" s="95"/>
      <c r="AD833" s="95"/>
      <c r="AE833" s="95"/>
      <c r="AF833" s="95"/>
      <c r="AG833" s="95"/>
      <c r="AH833" s="95"/>
    </row>
    <row r="834">
      <c r="F834" s="672"/>
      <c r="J834" s="672"/>
      <c r="K834" s="672"/>
      <c r="L834" s="672"/>
      <c r="M834" s="337"/>
      <c r="V834" s="95"/>
      <c r="W834" s="95"/>
      <c r="X834" s="95"/>
      <c r="Y834" s="95"/>
      <c r="Z834" s="95"/>
      <c r="AA834" s="95"/>
      <c r="AB834" s="95"/>
      <c r="AC834" s="95"/>
      <c r="AD834" s="95"/>
      <c r="AE834" s="95"/>
      <c r="AF834" s="95"/>
      <c r="AG834" s="95"/>
      <c r="AH834" s="95"/>
    </row>
    <row r="835">
      <c r="F835" s="672"/>
      <c r="J835" s="672"/>
      <c r="K835" s="672"/>
      <c r="L835" s="672"/>
      <c r="M835" s="337"/>
      <c r="V835" s="95"/>
      <c r="W835" s="95"/>
      <c r="X835" s="95"/>
      <c r="Y835" s="95"/>
      <c r="Z835" s="95"/>
      <c r="AA835" s="95"/>
      <c r="AB835" s="95"/>
      <c r="AC835" s="95"/>
      <c r="AD835" s="95"/>
      <c r="AE835" s="95"/>
      <c r="AF835" s="95"/>
      <c r="AG835" s="95"/>
      <c r="AH835" s="95"/>
    </row>
    <row r="836">
      <c r="F836" s="672"/>
      <c r="J836" s="672"/>
      <c r="K836" s="672"/>
      <c r="L836" s="672"/>
      <c r="M836" s="337"/>
      <c r="V836" s="95"/>
      <c r="W836" s="95"/>
      <c r="X836" s="95"/>
      <c r="Y836" s="95"/>
      <c r="Z836" s="95"/>
      <c r="AA836" s="95"/>
      <c r="AB836" s="95"/>
      <c r="AC836" s="95"/>
      <c r="AD836" s="95"/>
      <c r="AE836" s="95"/>
      <c r="AF836" s="95"/>
      <c r="AG836" s="95"/>
      <c r="AH836" s="95"/>
    </row>
    <row r="837">
      <c r="F837" s="672"/>
      <c r="J837" s="672"/>
      <c r="K837" s="672"/>
      <c r="L837" s="672"/>
      <c r="M837" s="337"/>
      <c r="V837" s="95"/>
      <c r="W837" s="95"/>
      <c r="X837" s="95"/>
      <c r="Y837" s="95"/>
      <c r="Z837" s="95"/>
      <c r="AA837" s="95"/>
      <c r="AB837" s="95"/>
      <c r="AC837" s="95"/>
      <c r="AD837" s="95"/>
      <c r="AE837" s="95"/>
      <c r="AF837" s="95"/>
      <c r="AG837" s="95"/>
      <c r="AH837" s="95"/>
    </row>
    <row r="838">
      <c r="F838" s="672"/>
      <c r="J838" s="672"/>
      <c r="K838" s="672"/>
      <c r="L838" s="672"/>
      <c r="M838" s="337"/>
      <c r="V838" s="95"/>
      <c r="W838" s="95"/>
      <c r="X838" s="95"/>
      <c r="Y838" s="95"/>
      <c r="Z838" s="95"/>
      <c r="AA838" s="95"/>
      <c r="AB838" s="95"/>
      <c r="AC838" s="95"/>
      <c r="AD838" s="95"/>
      <c r="AE838" s="95"/>
      <c r="AF838" s="95"/>
      <c r="AG838" s="95"/>
      <c r="AH838" s="95"/>
    </row>
    <row r="839">
      <c r="F839" s="672"/>
      <c r="J839" s="672"/>
      <c r="K839" s="672"/>
      <c r="L839" s="672"/>
      <c r="M839" s="337"/>
      <c r="V839" s="95"/>
      <c r="W839" s="95"/>
      <c r="X839" s="95"/>
      <c r="Y839" s="95"/>
      <c r="Z839" s="95"/>
      <c r="AA839" s="95"/>
      <c r="AB839" s="95"/>
      <c r="AC839" s="95"/>
      <c r="AD839" s="95"/>
      <c r="AE839" s="95"/>
      <c r="AF839" s="95"/>
      <c r="AG839" s="95"/>
      <c r="AH839" s="95"/>
    </row>
    <row r="840">
      <c r="F840" s="672"/>
      <c r="J840" s="672"/>
      <c r="K840" s="672"/>
      <c r="L840" s="672"/>
      <c r="M840" s="337"/>
      <c r="V840" s="95"/>
      <c r="W840" s="95"/>
      <c r="X840" s="95"/>
      <c r="Y840" s="95"/>
      <c r="Z840" s="95"/>
      <c r="AA840" s="95"/>
      <c r="AB840" s="95"/>
      <c r="AC840" s="95"/>
      <c r="AD840" s="95"/>
      <c r="AE840" s="95"/>
      <c r="AF840" s="95"/>
      <c r="AG840" s="95"/>
      <c r="AH840" s="95"/>
    </row>
    <row r="841">
      <c r="F841" s="672"/>
      <c r="J841" s="672"/>
      <c r="K841" s="672"/>
      <c r="L841" s="672"/>
      <c r="M841" s="337"/>
      <c r="V841" s="95"/>
      <c r="W841" s="95"/>
      <c r="X841" s="95"/>
      <c r="Y841" s="95"/>
      <c r="Z841" s="95"/>
      <c r="AA841" s="95"/>
      <c r="AB841" s="95"/>
      <c r="AC841" s="95"/>
      <c r="AD841" s="95"/>
      <c r="AE841" s="95"/>
      <c r="AF841" s="95"/>
      <c r="AG841" s="95"/>
      <c r="AH841" s="95"/>
    </row>
    <row r="842">
      <c r="F842" s="672"/>
      <c r="J842" s="672"/>
      <c r="K842" s="672"/>
      <c r="L842" s="672"/>
      <c r="M842" s="337"/>
      <c r="V842" s="95"/>
      <c r="W842" s="95"/>
      <c r="X842" s="95"/>
      <c r="Y842" s="95"/>
      <c r="Z842" s="95"/>
      <c r="AA842" s="95"/>
      <c r="AB842" s="95"/>
      <c r="AC842" s="95"/>
      <c r="AD842" s="95"/>
      <c r="AE842" s="95"/>
      <c r="AF842" s="95"/>
      <c r="AG842" s="95"/>
      <c r="AH842" s="95"/>
    </row>
    <row r="843">
      <c r="F843" s="672"/>
      <c r="J843" s="672"/>
      <c r="K843" s="672"/>
      <c r="L843" s="672"/>
      <c r="M843" s="337"/>
      <c r="V843" s="95"/>
      <c r="W843" s="95"/>
      <c r="X843" s="95"/>
      <c r="Y843" s="95"/>
      <c r="Z843" s="95"/>
      <c r="AA843" s="95"/>
      <c r="AB843" s="95"/>
      <c r="AC843" s="95"/>
      <c r="AD843" s="95"/>
      <c r="AE843" s="95"/>
      <c r="AF843" s="95"/>
      <c r="AG843" s="95"/>
      <c r="AH843" s="95"/>
    </row>
    <row r="844">
      <c r="F844" s="672"/>
      <c r="J844" s="672"/>
      <c r="K844" s="672"/>
      <c r="L844" s="672"/>
      <c r="M844" s="337"/>
      <c r="V844" s="95"/>
      <c r="W844" s="95"/>
      <c r="X844" s="95"/>
      <c r="Y844" s="95"/>
      <c r="Z844" s="95"/>
      <c r="AA844" s="95"/>
      <c r="AB844" s="95"/>
      <c r="AC844" s="95"/>
      <c r="AD844" s="95"/>
      <c r="AE844" s="95"/>
      <c r="AF844" s="95"/>
      <c r="AG844" s="95"/>
      <c r="AH844" s="95"/>
    </row>
    <row r="845">
      <c r="F845" s="672"/>
      <c r="J845" s="672"/>
      <c r="K845" s="672"/>
      <c r="L845" s="672"/>
      <c r="M845" s="337"/>
      <c r="V845" s="95"/>
      <c r="W845" s="95"/>
      <c r="X845" s="95"/>
      <c r="Y845" s="95"/>
      <c r="Z845" s="95"/>
      <c r="AA845" s="95"/>
      <c r="AB845" s="95"/>
      <c r="AC845" s="95"/>
      <c r="AD845" s="95"/>
      <c r="AE845" s="95"/>
      <c r="AF845" s="95"/>
      <c r="AG845" s="95"/>
      <c r="AH845" s="95"/>
    </row>
    <row r="846">
      <c r="F846" s="672"/>
      <c r="J846" s="672"/>
      <c r="K846" s="672"/>
      <c r="L846" s="672"/>
      <c r="M846" s="337"/>
      <c r="V846" s="95"/>
      <c r="W846" s="95"/>
      <c r="X846" s="95"/>
      <c r="Y846" s="95"/>
      <c r="Z846" s="95"/>
      <c r="AA846" s="95"/>
      <c r="AB846" s="95"/>
      <c r="AC846" s="95"/>
      <c r="AD846" s="95"/>
      <c r="AE846" s="95"/>
      <c r="AF846" s="95"/>
      <c r="AG846" s="95"/>
      <c r="AH846" s="95"/>
    </row>
    <row r="847">
      <c r="F847" s="672"/>
      <c r="J847" s="672"/>
      <c r="K847" s="672"/>
      <c r="L847" s="672"/>
      <c r="M847" s="337"/>
      <c r="V847" s="95"/>
      <c r="W847" s="95"/>
      <c r="X847" s="95"/>
      <c r="Y847" s="95"/>
      <c r="Z847" s="95"/>
      <c r="AA847" s="95"/>
      <c r="AB847" s="95"/>
      <c r="AC847" s="95"/>
      <c r="AD847" s="95"/>
      <c r="AE847" s="95"/>
      <c r="AF847" s="95"/>
      <c r="AG847" s="95"/>
      <c r="AH847" s="95"/>
    </row>
    <row r="848">
      <c r="F848" s="672"/>
      <c r="J848" s="672"/>
      <c r="K848" s="672"/>
      <c r="L848" s="672"/>
      <c r="M848" s="337"/>
      <c r="V848" s="95"/>
      <c r="W848" s="95"/>
      <c r="X848" s="95"/>
      <c r="Y848" s="95"/>
      <c r="Z848" s="95"/>
      <c r="AA848" s="95"/>
      <c r="AB848" s="95"/>
      <c r="AC848" s="95"/>
      <c r="AD848" s="95"/>
      <c r="AE848" s="95"/>
      <c r="AF848" s="95"/>
      <c r="AG848" s="95"/>
      <c r="AH848" s="95"/>
    </row>
    <row r="849">
      <c r="F849" s="672"/>
      <c r="J849" s="672"/>
      <c r="K849" s="672"/>
      <c r="L849" s="672"/>
      <c r="M849" s="337"/>
      <c r="V849" s="95"/>
      <c r="W849" s="95"/>
      <c r="X849" s="95"/>
      <c r="Y849" s="95"/>
      <c r="Z849" s="95"/>
      <c r="AA849" s="95"/>
      <c r="AB849" s="95"/>
      <c r="AC849" s="95"/>
      <c r="AD849" s="95"/>
      <c r="AE849" s="95"/>
      <c r="AF849" s="95"/>
      <c r="AG849" s="95"/>
      <c r="AH849" s="95"/>
    </row>
    <row r="850">
      <c r="F850" s="672"/>
      <c r="J850" s="672"/>
      <c r="K850" s="672"/>
      <c r="L850" s="672"/>
      <c r="M850" s="337"/>
      <c r="V850" s="95"/>
      <c r="W850" s="95"/>
      <c r="X850" s="95"/>
      <c r="Y850" s="95"/>
      <c r="Z850" s="95"/>
      <c r="AA850" s="95"/>
      <c r="AB850" s="95"/>
      <c r="AC850" s="95"/>
      <c r="AD850" s="95"/>
      <c r="AE850" s="95"/>
      <c r="AF850" s="95"/>
      <c r="AG850" s="95"/>
      <c r="AH850" s="95"/>
    </row>
    <row r="851">
      <c r="F851" s="672"/>
      <c r="J851" s="672"/>
      <c r="K851" s="672"/>
      <c r="L851" s="672"/>
      <c r="M851" s="337"/>
      <c r="V851" s="95"/>
      <c r="W851" s="95"/>
      <c r="X851" s="95"/>
      <c r="Y851" s="95"/>
      <c r="Z851" s="95"/>
      <c r="AA851" s="95"/>
      <c r="AB851" s="95"/>
      <c r="AC851" s="95"/>
      <c r="AD851" s="95"/>
      <c r="AE851" s="95"/>
      <c r="AF851" s="95"/>
      <c r="AG851" s="95"/>
      <c r="AH851" s="95"/>
    </row>
    <row r="852">
      <c r="F852" s="672"/>
      <c r="J852" s="672"/>
      <c r="K852" s="672"/>
      <c r="L852" s="672"/>
      <c r="M852" s="337"/>
      <c r="V852" s="95"/>
      <c r="W852" s="95"/>
      <c r="X852" s="95"/>
      <c r="Y852" s="95"/>
      <c r="Z852" s="95"/>
      <c r="AA852" s="95"/>
      <c r="AB852" s="95"/>
      <c r="AC852" s="95"/>
      <c r="AD852" s="95"/>
      <c r="AE852" s="95"/>
      <c r="AF852" s="95"/>
      <c r="AG852" s="95"/>
      <c r="AH852" s="95"/>
    </row>
    <row r="853">
      <c r="F853" s="672"/>
      <c r="J853" s="672"/>
      <c r="K853" s="672"/>
      <c r="L853" s="672"/>
      <c r="M853" s="337"/>
      <c r="V853" s="95"/>
      <c r="W853" s="95"/>
      <c r="X853" s="95"/>
      <c r="Y853" s="95"/>
      <c r="Z853" s="95"/>
      <c r="AA853" s="95"/>
      <c r="AB853" s="95"/>
      <c r="AC853" s="95"/>
      <c r="AD853" s="95"/>
      <c r="AE853" s="95"/>
      <c r="AF853" s="95"/>
      <c r="AG853" s="95"/>
      <c r="AH853" s="95"/>
    </row>
    <row r="854">
      <c r="F854" s="672"/>
      <c r="J854" s="672"/>
      <c r="K854" s="672"/>
      <c r="L854" s="672"/>
      <c r="M854" s="337"/>
      <c r="V854" s="95"/>
      <c r="W854" s="95"/>
      <c r="X854" s="95"/>
      <c r="Y854" s="95"/>
      <c r="Z854" s="95"/>
      <c r="AA854" s="95"/>
      <c r="AB854" s="95"/>
      <c r="AC854" s="95"/>
      <c r="AD854" s="95"/>
      <c r="AE854" s="95"/>
      <c r="AF854" s="95"/>
      <c r="AG854" s="95"/>
      <c r="AH854" s="95"/>
    </row>
    <row r="855">
      <c r="F855" s="672"/>
      <c r="J855" s="672"/>
      <c r="K855" s="672"/>
      <c r="L855" s="672"/>
      <c r="M855" s="337"/>
      <c r="V855" s="95"/>
      <c r="W855" s="95"/>
      <c r="X855" s="95"/>
      <c r="Y855" s="95"/>
      <c r="Z855" s="95"/>
      <c r="AA855" s="95"/>
      <c r="AB855" s="95"/>
      <c r="AC855" s="95"/>
      <c r="AD855" s="95"/>
      <c r="AE855" s="95"/>
      <c r="AF855" s="95"/>
      <c r="AG855" s="95"/>
      <c r="AH855" s="95"/>
    </row>
    <row r="856">
      <c r="F856" s="672"/>
      <c r="J856" s="672"/>
      <c r="K856" s="672"/>
      <c r="L856" s="672"/>
      <c r="M856" s="337"/>
      <c r="V856" s="95"/>
      <c r="W856" s="95"/>
      <c r="X856" s="95"/>
      <c r="Y856" s="95"/>
      <c r="Z856" s="95"/>
      <c r="AA856" s="95"/>
      <c r="AB856" s="95"/>
      <c r="AC856" s="95"/>
      <c r="AD856" s="95"/>
      <c r="AE856" s="95"/>
      <c r="AF856" s="95"/>
      <c r="AG856" s="95"/>
      <c r="AH856" s="95"/>
    </row>
    <row r="857">
      <c r="F857" s="672"/>
      <c r="J857" s="672"/>
      <c r="K857" s="672"/>
      <c r="L857" s="672"/>
      <c r="M857" s="337"/>
      <c r="V857" s="95"/>
      <c r="W857" s="95"/>
      <c r="X857" s="95"/>
      <c r="Y857" s="95"/>
      <c r="Z857" s="95"/>
      <c r="AA857" s="95"/>
      <c r="AB857" s="95"/>
      <c r="AC857" s="95"/>
      <c r="AD857" s="95"/>
      <c r="AE857" s="95"/>
      <c r="AF857" s="95"/>
      <c r="AG857" s="95"/>
      <c r="AH857" s="95"/>
    </row>
    <row r="858">
      <c r="F858" s="672"/>
      <c r="J858" s="672"/>
      <c r="K858" s="672"/>
      <c r="L858" s="672"/>
      <c r="M858" s="337"/>
      <c r="V858" s="95"/>
      <c r="W858" s="95"/>
      <c r="X858" s="95"/>
      <c r="Y858" s="95"/>
      <c r="Z858" s="95"/>
      <c r="AA858" s="95"/>
      <c r="AB858" s="95"/>
      <c r="AC858" s="95"/>
      <c r="AD858" s="95"/>
      <c r="AE858" s="95"/>
      <c r="AF858" s="95"/>
      <c r="AG858" s="95"/>
      <c r="AH858" s="95"/>
    </row>
    <row r="859">
      <c r="F859" s="672"/>
      <c r="J859" s="672"/>
      <c r="K859" s="672"/>
      <c r="L859" s="672"/>
      <c r="M859" s="337"/>
      <c r="V859" s="95"/>
      <c r="W859" s="95"/>
      <c r="X859" s="95"/>
      <c r="Y859" s="95"/>
      <c r="Z859" s="95"/>
      <c r="AA859" s="95"/>
      <c r="AB859" s="95"/>
      <c r="AC859" s="95"/>
      <c r="AD859" s="95"/>
      <c r="AE859" s="95"/>
      <c r="AF859" s="95"/>
      <c r="AG859" s="95"/>
      <c r="AH859" s="95"/>
    </row>
    <row r="860">
      <c r="F860" s="672"/>
      <c r="J860" s="672"/>
      <c r="K860" s="672"/>
      <c r="L860" s="672"/>
      <c r="M860" s="337"/>
      <c r="V860" s="95"/>
      <c r="W860" s="95"/>
      <c r="X860" s="95"/>
      <c r="Y860" s="95"/>
      <c r="Z860" s="95"/>
      <c r="AA860" s="95"/>
      <c r="AB860" s="95"/>
      <c r="AC860" s="95"/>
      <c r="AD860" s="95"/>
      <c r="AE860" s="95"/>
      <c r="AF860" s="95"/>
      <c r="AG860" s="95"/>
      <c r="AH860" s="95"/>
    </row>
    <row r="861">
      <c r="F861" s="672"/>
      <c r="J861" s="672"/>
      <c r="K861" s="672"/>
      <c r="L861" s="672"/>
      <c r="M861" s="337"/>
      <c r="V861" s="95"/>
      <c r="W861" s="95"/>
      <c r="X861" s="95"/>
      <c r="Y861" s="95"/>
      <c r="Z861" s="95"/>
      <c r="AA861" s="95"/>
      <c r="AB861" s="95"/>
      <c r="AC861" s="95"/>
      <c r="AD861" s="95"/>
      <c r="AE861" s="95"/>
      <c r="AF861" s="95"/>
      <c r="AG861" s="95"/>
      <c r="AH861" s="95"/>
    </row>
    <row r="862">
      <c r="F862" s="672"/>
      <c r="J862" s="672"/>
      <c r="K862" s="672"/>
      <c r="L862" s="672"/>
      <c r="M862" s="337"/>
      <c r="V862" s="95"/>
      <c r="W862" s="95"/>
      <c r="X862" s="95"/>
      <c r="Y862" s="95"/>
      <c r="Z862" s="95"/>
      <c r="AA862" s="95"/>
      <c r="AB862" s="95"/>
      <c r="AC862" s="95"/>
      <c r="AD862" s="95"/>
      <c r="AE862" s="95"/>
      <c r="AF862" s="95"/>
      <c r="AG862" s="95"/>
      <c r="AH862" s="95"/>
    </row>
    <row r="863">
      <c r="F863" s="672"/>
      <c r="J863" s="672"/>
      <c r="K863" s="672"/>
      <c r="L863" s="672"/>
      <c r="M863" s="337"/>
      <c r="V863" s="95"/>
      <c r="W863" s="95"/>
      <c r="X863" s="95"/>
      <c r="Y863" s="95"/>
      <c r="Z863" s="95"/>
      <c r="AA863" s="95"/>
      <c r="AB863" s="95"/>
      <c r="AC863" s="95"/>
      <c r="AD863" s="95"/>
      <c r="AE863" s="95"/>
      <c r="AF863" s="95"/>
      <c r="AG863" s="95"/>
      <c r="AH863" s="95"/>
    </row>
    <row r="864">
      <c r="F864" s="672"/>
      <c r="J864" s="672"/>
      <c r="K864" s="672"/>
      <c r="L864" s="672"/>
      <c r="M864" s="337"/>
      <c r="V864" s="95"/>
      <c r="W864" s="95"/>
      <c r="X864" s="95"/>
      <c r="Y864" s="95"/>
      <c r="Z864" s="95"/>
      <c r="AA864" s="95"/>
      <c r="AB864" s="95"/>
      <c r="AC864" s="95"/>
      <c r="AD864" s="95"/>
      <c r="AE864" s="95"/>
      <c r="AF864" s="95"/>
      <c r="AG864" s="95"/>
      <c r="AH864" s="95"/>
    </row>
    <row r="865">
      <c r="F865" s="672"/>
      <c r="J865" s="672"/>
      <c r="K865" s="672"/>
      <c r="L865" s="672"/>
      <c r="M865" s="337"/>
      <c r="V865" s="95"/>
      <c r="W865" s="95"/>
      <c r="X865" s="95"/>
      <c r="Y865" s="95"/>
      <c r="Z865" s="95"/>
      <c r="AA865" s="95"/>
      <c r="AB865" s="95"/>
      <c r="AC865" s="95"/>
      <c r="AD865" s="95"/>
      <c r="AE865" s="95"/>
      <c r="AF865" s="95"/>
      <c r="AG865" s="95"/>
      <c r="AH865" s="95"/>
    </row>
    <row r="866">
      <c r="F866" s="672"/>
      <c r="J866" s="672"/>
      <c r="K866" s="672"/>
      <c r="L866" s="672"/>
      <c r="M866" s="337"/>
      <c r="V866" s="95"/>
      <c r="W866" s="95"/>
      <c r="X866" s="95"/>
      <c r="Y866" s="95"/>
      <c r="Z866" s="95"/>
      <c r="AA866" s="95"/>
      <c r="AB866" s="95"/>
      <c r="AC866" s="95"/>
      <c r="AD866" s="95"/>
      <c r="AE866" s="95"/>
      <c r="AF866" s="95"/>
      <c r="AG866" s="95"/>
      <c r="AH866" s="95"/>
    </row>
    <row r="867">
      <c r="F867" s="672"/>
      <c r="J867" s="672"/>
      <c r="K867" s="672"/>
      <c r="L867" s="672"/>
      <c r="M867" s="337"/>
      <c r="V867" s="95"/>
      <c r="W867" s="95"/>
      <c r="X867" s="95"/>
      <c r="Y867" s="95"/>
      <c r="Z867" s="95"/>
      <c r="AA867" s="95"/>
      <c r="AB867" s="95"/>
      <c r="AC867" s="95"/>
      <c r="AD867" s="95"/>
      <c r="AE867" s="95"/>
      <c r="AF867" s="95"/>
      <c r="AG867" s="95"/>
      <c r="AH867" s="95"/>
    </row>
    <row r="868">
      <c r="F868" s="672"/>
      <c r="J868" s="672"/>
      <c r="K868" s="672"/>
      <c r="L868" s="672"/>
      <c r="M868" s="337"/>
      <c r="V868" s="95"/>
      <c r="W868" s="95"/>
      <c r="X868" s="95"/>
      <c r="Y868" s="95"/>
      <c r="Z868" s="95"/>
      <c r="AA868" s="95"/>
      <c r="AB868" s="95"/>
      <c r="AC868" s="95"/>
      <c r="AD868" s="95"/>
      <c r="AE868" s="95"/>
      <c r="AF868" s="95"/>
      <c r="AG868" s="95"/>
      <c r="AH868" s="95"/>
    </row>
    <row r="869">
      <c r="F869" s="672"/>
      <c r="J869" s="672"/>
      <c r="K869" s="672"/>
      <c r="L869" s="672"/>
      <c r="M869" s="337"/>
      <c r="V869" s="95"/>
      <c r="W869" s="95"/>
      <c r="X869" s="95"/>
      <c r="Y869" s="95"/>
      <c r="Z869" s="95"/>
      <c r="AA869" s="95"/>
      <c r="AB869" s="95"/>
      <c r="AC869" s="95"/>
      <c r="AD869" s="95"/>
      <c r="AE869" s="95"/>
      <c r="AF869" s="95"/>
      <c r="AG869" s="95"/>
      <c r="AH869" s="95"/>
    </row>
    <row r="870">
      <c r="F870" s="672"/>
      <c r="J870" s="672"/>
      <c r="K870" s="672"/>
      <c r="L870" s="672"/>
      <c r="M870" s="337"/>
      <c r="V870" s="95"/>
      <c r="W870" s="95"/>
      <c r="X870" s="95"/>
      <c r="Y870" s="95"/>
      <c r="Z870" s="95"/>
      <c r="AA870" s="95"/>
      <c r="AB870" s="95"/>
      <c r="AC870" s="95"/>
      <c r="AD870" s="95"/>
      <c r="AE870" s="95"/>
      <c r="AF870" s="95"/>
      <c r="AG870" s="95"/>
      <c r="AH870" s="95"/>
    </row>
    <row r="871">
      <c r="F871" s="672"/>
      <c r="J871" s="672"/>
      <c r="K871" s="672"/>
      <c r="L871" s="672"/>
      <c r="M871" s="337"/>
      <c r="V871" s="95"/>
      <c r="W871" s="95"/>
      <c r="X871" s="95"/>
      <c r="Y871" s="95"/>
      <c r="Z871" s="95"/>
      <c r="AA871" s="95"/>
      <c r="AB871" s="95"/>
      <c r="AC871" s="95"/>
      <c r="AD871" s="95"/>
      <c r="AE871" s="95"/>
      <c r="AF871" s="95"/>
      <c r="AG871" s="95"/>
      <c r="AH871" s="95"/>
    </row>
    <row r="872">
      <c r="F872" s="672"/>
      <c r="J872" s="672"/>
      <c r="K872" s="672"/>
      <c r="L872" s="672"/>
      <c r="M872" s="337"/>
      <c r="V872" s="95"/>
      <c r="W872" s="95"/>
      <c r="X872" s="95"/>
      <c r="Y872" s="95"/>
      <c r="Z872" s="95"/>
      <c r="AA872" s="95"/>
      <c r="AB872" s="95"/>
      <c r="AC872" s="95"/>
      <c r="AD872" s="95"/>
      <c r="AE872" s="95"/>
      <c r="AF872" s="95"/>
      <c r="AG872" s="95"/>
      <c r="AH872" s="95"/>
    </row>
    <row r="873">
      <c r="F873" s="672"/>
      <c r="J873" s="672"/>
      <c r="K873" s="672"/>
      <c r="L873" s="672"/>
      <c r="M873" s="337"/>
      <c r="V873" s="95"/>
      <c r="W873" s="95"/>
      <c r="X873" s="95"/>
      <c r="Y873" s="95"/>
      <c r="Z873" s="95"/>
      <c r="AA873" s="95"/>
      <c r="AB873" s="95"/>
      <c r="AC873" s="95"/>
      <c r="AD873" s="95"/>
      <c r="AE873" s="95"/>
      <c r="AF873" s="95"/>
      <c r="AG873" s="95"/>
      <c r="AH873" s="95"/>
    </row>
    <row r="874">
      <c r="F874" s="672"/>
      <c r="J874" s="672"/>
      <c r="K874" s="672"/>
      <c r="L874" s="672"/>
      <c r="M874" s="337"/>
      <c r="V874" s="95"/>
      <c r="W874" s="95"/>
      <c r="X874" s="95"/>
      <c r="Y874" s="95"/>
      <c r="Z874" s="95"/>
      <c r="AA874" s="95"/>
      <c r="AB874" s="95"/>
      <c r="AC874" s="95"/>
      <c r="AD874" s="95"/>
      <c r="AE874" s="95"/>
      <c r="AF874" s="95"/>
      <c r="AG874" s="95"/>
      <c r="AH874" s="95"/>
    </row>
    <row r="875">
      <c r="F875" s="672"/>
      <c r="J875" s="672"/>
      <c r="K875" s="672"/>
      <c r="L875" s="672"/>
      <c r="M875" s="337"/>
      <c r="V875" s="95"/>
      <c r="W875" s="95"/>
      <c r="X875" s="95"/>
      <c r="Y875" s="95"/>
      <c r="Z875" s="95"/>
      <c r="AA875" s="95"/>
      <c r="AB875" s="95"/>
      <c r="AC875" s="95"/>
      <c r="AD875" s="95"/>
      <c r="AE875" s="95"/>
      <c r="AF875" s="95"/>
      <c r="AG875" s="95"/>
      <c r="AH875" s="95"/>
    </row>
    <row r="876">
      <c r="F876" s="672"/>
      <c r="J876" s="672"/>
      <c r="K876" s="672"/>
      <c r="L876" s="672"/>
      <c r="M876" s="337"/>
      <c r="V876" s="95"/>
      <c r="W876" s="95"/>
      <c r="X876" s="95"/>
      <c r="Y876" s="95"/>
      <c r="Z876" s="95"/>
      <c r="AA876" s="95"/>
      <c r="AB876" s="95"/>
      <c r="AC876" s="95"/>
      <c r="AD876" s="95"/>
      <c r="AE876" s="95"/>
      <c r="AF876" s="95"/>
      <c r="AG876" s="95"/>
      <c r="AH876" s="95"/>
    </row>
    <row r="877">
      <c r="F877" s="672"/>
      <c r="J877" s="672"/>
      <c r="K877" s="672"/>
      <c r="L877" s="672"/>
      <c r="M877" s="337"/>
      <c r="V877" s="95"/>
      <c r="W877" s="95"/>
      <c r="X877" s="95"/>
      <c r="Y877" s="95"/>
      <c r="Z877" s="95"/>
      <c r="AA877" s="95"/>
      <c r="AB877" s="95"/>
      <c r="AC877" s="95"/>
      <c r="AD877" s="95"/>
      <c r="AE877" s="95"/>
      <c r="AF877" s="95"/>
      <c r="AG877" s="95"/>
      <c r="AH877" s="95"/>
    </row>
    <row r="878">
      <c r="F878" s="672"/>
      <c r="J878" s="672"/>
      <c r="K878" s="672"/>
      <c r="L878" s="672"/>
      <c r="M878" s="337"/>
      <c r="V878" s="95"/>
      <c r="W878" s="95"/>
      <c r="X878" s="95"/>
      <c r="Y878" s="95"/>
      <c r="Z878" s="95"/>
      <c r="AA878" s="95"/>
      <c r="AB878" s="95"/>
      <c r="AC878" s="95"/>
      <c r="AD878" s="95"/>
      <c r="AE878" s="95"/>
      <c r="AF878" s="95"/>
      <c r="AG878" s="95"/>
      <c r="AH878" s="95"/>
    </row>
    <row r="879">
      <c r="F879" s="672"/>
      <c r="J879" s="672"/>
      <c r="K879" s="672"/>
      <c r="L879" s="672"/>
      <c r="M879" s="337"/>
      <c r="V879" s="95"/>
      <c r="W879" s="95"/>
      <c r="X879" s="95"/>
      <c r="Y879" s="95"/>
      <c r="Z879" s="95"/>
      <c r="AA879" s="95"/>
      <c r="AB879" s="95"/>
      <c r="AC879" s="95"/>
      <c r="AD879" s="95"/>
      <c r="AE879" s="95"/>
      <c r="AF879" s="95"/>
      <c r="AG879" s="95"/>
      <c r="AH879" s="95"/>
    </row>
    <row r="880">
      <c r="F880" s="672"/>
      <c r="J880" s="672"/>
      <c r="K880" s="672"/>
      <c r="L880" s="672"/>
      <c r="M880" s="337"/>
      <c r="V880" s="95"/>
      <c r="W880" s="95"/>
      <c r="X880" s="95"/>
      <c r="Y880" s="95"/>
      <c r="Z880" s="95"/>
      <c r="AA880" s="95"/>
      <c r="AB880" s="95"/>
      <c r="AC880" s="95"/>
      <c r="AD880" s="95"/>
      <c r="AE880" s="95"/>
      <c r="AF880" s="95"/>
      <c r="AG880" s="95"/>
      <c r="AH880" s="95"/>
    </row>
    <row r="881">
      <c r="F881" s="672"/>
      <c r="J881" s="672"/>
      <c r="K881" s="672"/>
      <c r="L881" s="672"/>
      <c r="M881" s="337"/>
      <c r="V881" s="95"/>
      <c r="W881" s="95"/>
      <c r="X881" s="95"/>
      <c r="Y881" s="95"/>
      <c r="Z881" s="95"/>
      <c r="AA881" s="95"/>
      <c r="AB881" s="95"/>
      <c r="AC881" s="95"/>
      <c r="AD881" s="95"/>
      <c r="AE881" s="95"/>
      <c r="AF881" s="95"/>
      <c r="AG881" s="95"/>
      <c r="AH881" s="95"/>
    </row>
    <row r="882">
      <c r="F882" s="672"/>
      <c r="J882" s="672"/>
      <c r="K882" s="672"/>
      <c r="L882" s="672"/>
      <c r="M882" s="337"/>
      <c r="V882" s="95"/>
      <c r="W882" s="95"/>
      <c r="X882" s="95"/>
      <c r="Y882" s="95"/>
      <c r="Z882" s="95"/>
      <c r="AA882" s="95"/>
      <c r="AB882" s="95"/>
      <c r="AC882" s="95"/>
      <c r="AD882" s="95"/>
      <c r="AE882" s="95"/>
      <c r="AF882" s="95"/>
      <c r="AG882" s="95"/>
      <c r="AH882" s="95"/>
    </row>
    <row r="883">
      <c r="F883" s="672"/>
      <c r="J883" s="672"/>
      <c r="K883" s="672"/>
      <c r="L883" s="672"/>
      <c r="M883" s="337"/>
      <c r="V883" s="95"/>
      <c r="W883" s="95"/>
      <c r="X883" s="95"/>
      <c r="Y883" s="95"/>
      <c r="Z883" s="95"/>
      <c r="AA883" s="95"/>
      <c r="AB883" s="95"/>
      <c r="AC883" s="95"/>
      <c r="AD883" s="95"/>
      <c r="AE883" s="95"/>
      <c r="AF883" s="95"/>
      <c r="AG883" s="95"/>
      <c r="AH883" s="95"/>
    </row>
    <row r="884">
      <c r="F884" s="672"/>
      <c r="J884" s="672"/>
      <c r="K884" s="672"/>
      <c r="L884" s="672"/>
      <c r="M884" s="337"/>
      <c r="V884" s="95"/>
      <c r="W884" s="95"/>
      <c r="X884" s="95"/>
      <c r="Y884" s="95"/>
      <c r="Z884" s="95"/>
      <c r="AA884" s="95"/>
      <c r="AB884" s="95"/>
      <c r="AC884" s="95"/>
      <c r="AD884" s="95"/>
      <c r="AE884" s="95"/>
      <c r="AF884" s="95"/>
      <c r="AG884" s="95"/>
      <c r="AH884" s="95"/>
    </row>
    <row r="885">
      <c r="F885" s="672"/>
      <c r="J885" s="672"/>
      <c r="K885" s="672"/>
      <c r="L885" s="672"/>
      <c r="M885" s="337"/>
      <c r="V885" s="95"/>
      <c r="W885" s="95"/>
      <c r="X885" s="95"/>
      <c r="Y885" s="95"/>
      <c r="Z885" s="95"/>
      <c r="AA885" s="95"/>
      <c r="AB885" s="95"/>
      <c r="AC885" s="95"/>
      <c r="AD885" s="95"/>
      <c r="AE885" s="95"/>
      <c r="AF885" s="95"/>
      <c r="AG885" s="95"/>
      <c r="AH885" s="95"/>
    </row>
    <row r="886">
      <c r="F886" s="672"/>
      <c r="J886" s="672"/>
      <c r="K886" s="672"/>
      <c r="L886" s="672"/>
      <c r="M886" s="337"/>
      <c r="V886" s="95"/>
      <c r="W886" s="95"/>
      <c r="X886" s="95"/>
      <c r="Y886" s="95"/>
      <c r="Z886" s="95"/>
      <c r="AA886" s="95"/>
      <c r="AB886" s="95"/>
      <c r="AC886" s="95"/>
      <c r="AD886" s="95"/>
      <c r="AE886" s="95"/>
      <c r="AF886" s="95"/>
      <c r="AG886" s="95"/>
      <c r="AH886" s="95"/>
    </row>
    <row r="887">
      <c r="F887" s="672"/>
      <c r="J887" s="672"/>
      <c r="K887" s="672"/>
      <c r="L887" s="672"/>
      <c r="M887" s="337"/>
      <c r="V887" s="95"/>
      <c r="W887" s="95"/>
      <c r="X887" s="95"/>
      <c r="Y887" s="95"/>
      <c r="Z887" s="95"/>
      <c r="AA887" s="95"/>
      <c r="AB887" s="95"/>
      <c r="AC887" s="95"/>
      <c r="AD887" s="95"/>
      <c r="AE887" s="95"/>
      <c r="AF887" s="95"/>
      <c r="AG887" s="95"/>
      <c r="AH887" s="95"/>
    </row>
    <row r="888">
      <c r="F888" s="672"/>
      <c r="J888" s="672"/>
      <c r="K888" s="672"/>
      <c r="L888" s="672"/>
      <c r="M888" s="337"/>
      <c r="V888" s="95"/>
      <c r="W888" s="95"/>
      <c r="X888" s="95"/>
      <c r="Y888" s="95"/>
      <c r="Z888" s="95"/>
      <c r="AA888" s="95"/>
      <c r="AB888" s="95"/>
      <c r="AC888" s="95"/>
      <c r="AD888" s="95"/>
      <c r="AE888" s="95"/>
      <c r="AF888" s="95"/>
      <c r="AG888" s="95"/>
      <c r="AH888" s="95"/>
    </row>
    <row r="889">
      <c r="F889" s="672"/>
      <c r="J889" s="672"/>
      <c r="K889" s="672"/>
      <c r="L889" s="672"/>
      <c r="M889" s="337"/>
      <c r="V889" s="95"/>
      <c r="W889" s="95"/>
      <c r="X889" s="95"/>
      <c r="Y889" s="95"/>
      <c r="Z889" s="95"/>
      <c r="AA889" s="95"/>
      <c r="AB889" s="95"/>
      <c r="AC889" s="95"/>
      <c r="AD889" s="95"/>
      <c r="AE889" s="95"/>
      <c r="AF889" s="95"/>
      <c r="AG889" s="95"/>
      <c r="AH889" s="95"/>
    </row>
    <row r="890">
      <c r="F890" s="672"/>
      <c r="J890" s="672"/>
      <c r="K890" s="672"/>
      <c r="L890" s="672"/>
      <c r="M890" s="337"/>
      <c r="V890" s="95"/>
      <c r="W890" s="95"/>
      <c r="X890" s="95"/>
      <c r="Y890" s="95"/>
      <c r="Z890" s="95"/>
      <c r="AA890" s="95"/>
      <c r="AB890" s="95"/>
      <c r="AC890" s="95"/>
      <c r="AD890" s="95"/>
      <c r="AE890" s="95"/>
      <c r="AF890" s="95"/>
      <c r="AG890" s="95"/>
      <c r="AH890" s="95"/>
    </row>
    <row r="891">
      <c r="F891" s="672"/>
      <c r="J891" s="672"/>
      <c r="K891" s="672"/>
      <c r="L891" s="672"/>
      <c r="M891" s="337"/>
      <c r="V891" s="95"/>
      <c r="W891" s="95"/>
      <c r="X891" s="95"/>
      <c r="Y891" s="95"/>
      <c r="Z891" s="95"/>
      <c r="AA891" s="95"/>
      <c r="AB891" s="95"/>
      <c r="AC891" s="95"/>
      <c r="AD891" s="95"/>
      <c r="AE891" s="95"/>
      <c r="AF891" s="95"/>
      <c r="AG891" s="95"/>
      <c r="AH891" s="95"/>
    </row>
    <row r="892">
      <c r="F892" s="672"/>
      <c r="J892" s="672"/>
      <c r="K892" s="672"/>
      <c r="L892" s="672"/>
      <c r="M892" s="337"/>
      <c r="V892" s="95"/>
      <c r="W892" s="95"/>
      <c r="X892" s="95"/>
      <c r="Y892" s="95"/>
      <c r="Z892" s="95"/>
      <c r="AA892" s="95"/>
      <c r="AB892" s="95"/>
      <c r="AC892" s="95"/>
      <c r="AD892" s="95"/>
      <c r="AE892" s="95"/>
      <c r="AF892" s="95"/>
      <c r="AG892" s="95"/>
      <c r="AH892" s="95"/>
    </row>
    <row r="893">
      <c r="F893" s="672"/>
      <c r="J893" s="672"/>
      <c r="K893" s="672"/>
      <c r="L893" s="672"/>
      <c r="M893" s="337"/>
      <c r="V893" s="95"/>
      <c r="W893" s="95"/>
      <c r="X893" s="95"/>
      <c r="Y893" s="95"/>
      <c r="Z893" s="95"/>
      <c r="AA893" s="95"/>
      <c r="AB893" s="95"/>
      <c r="AC893" s="95"/>
      <c r="AD893" s="95"/>
      <c r="AE893" s="95"/>
      <c r="AF893" s="95"/>
      <c r="AG893" s="95"/>
      <c r="AH893" s="95"/>
    </row>
    <row r="894">
      <c r="F894" s="672"/>
      <c r="J894" s="672"/>
      <c r="K894" s="672"/>
      <c r="L894" s="672"/>
      <c r="M894" s="337"/>
      <c r="V894" s="95"/>
      <c r="W894" s="95"/>
      <c r="X894" s="95"/>
      <c r="Y894" s="95"/>
      <c r="Z894" s="95"/>
      <c r="AA894" s="95"/>
      <c r="AB894" s="95"/>
      <c r="AC894" s="95"/>
      <c r="AD894" s="95"/>
      <c r="AE894" s="95"/>
      <c r="AF894" s="95"/>
      <c r="AG894" s="95"/>
      <c r="AH894" s="95"/>
    </row>
    <row r="895">
      <c r="F895" s="672"/>
      <c r="J895" s="672"/>
      <c r="K895" s="672"/>
      <c r="L895" s="672"/>
      <c r="M895" s="337"/>
      <c r="V895" s="95"/>
      <c r="W895" s="95"/>
      <c r="X895" s="95"/>
      <c r="Y895" s="95"/>
      <c r="Z895" s="95"/>
      <c r="AA895" s="95"/>
      <c r="AB895" s="95"/>
      <c r="AC895" s="95"/>
      <c r="AD895" s="95"/>
      <c r="AE895" s="95"/>
      <c r="AF895" s="95"/>
      <c r="AG895" s="95"/>
      <c r="AH895" s="95"/>
    </row>
    <row r="896">
      <c r="F896" s="672"/>
      <c r="J896" s="672"/>
      <c r="K896" s="672"/>
      <c r="L896" s="672"/>
      <c r="M896" s="337"/>
      <c r="V896" s="95"/>
      <c r="W896" s="95"/>
      <c r="X896" s="95"/>
      <c r="Y896" s="95"/>
      <c r="Z896" s="95"/>
      <c r="AA896" s="95"/>
      <c r="AB896" s="95"/>
      <c r="AC896" s="95"/>
      <c r="AD896" s="95"/>
      <c r="AE896" s="95"/>
      <c r="AF896" s="95"/>
      <c r="AG896" s="95"/>
      <c r="AH896" s="95"/>
    </row>
    <row r="897">
      <c r="F897" s="672"/>
      <c r="J897" s="672"/>
      <c r="K897" s="672"/>
      <c r="L897" s="672"/>
      <c r="M897" s="337"/>
      <c r="V897" s="95"/>
      <c r="W897" s="95"/>
      <c r="X897" s="95"/>
      <c r="Y897" s="95"/>
      <c r="Z897" s="95"/>
      <c r="AA897" s="95"/>
      <c r="AB897" s="95"/>
      <c r="AC897" s="95"/>
      <c r="AD897" s="95"/>
      <c r="AE897" s="95"/>
      <c r="AF897" s="95"/>
      <c r="AG897" s="95"/>
      <c r="AH897" s="95"/>
    </row>
    <row r="898">
      <c r="F898" s="672"/>
      <c r="J898" s="672"/>
      <c r="K898" s="672"/>
      <c r="L898" s="672"/>
      <c r="M898" s="337"/>
      <c r="V898" s="95"/>
      <c r="W898" s="95"/>
      <c r="X898" s="95"/>
      <c r="Y898" s="95"/>
      <c r="Z898" s="95"/>
      <c r="AA898" s="95"/>
      <c r="AB898" s="95"/>
      <c r="AC898" s="95"/>
      <c r="AD898" s="95"/>
      <c r="AE898" s="95"/>
      <c r="AF898" s="95"/>
      <c r="AG898" s="95"/>
      <c r="AH898" s="95"/>
    </row>
    <row r="899">
      <c r="F899" s="672"/>
      <c r="J899" s="672"/>
      <c r="K899" s="672"/>
      <c r="L899" s="672"/>
      <c r="M899" s="337"/>
      <c r="V899" s="95"/>
      <c r="W899" s="95"/>
      <c r="X899" s="95"/>
      <c r="Y899" s="95"/>
      <c r="Z899" s="95"/>
      <c r="AA899" s="95"/>
      <c r="AB899" s="95"/>
      <c r="AC899" s="95"/>
      <c r="AD899" s="95"/>
      <c r="AE899" s="95"/>
      <c r="AF899" s="95"/>
      <c r="AG899" s="95"/>
      <c r="AH899" s="95"/>
    </row>
    <row r="900">
      <c r="F900" s="672"/>
      <c r="J900" s="672"/>
      <c r="K900" s="672"/>
      <c r="L900" s="672"/>
      <c r="M900" s="337"/>
      <c r="V900" s="95"/>
      <c r="W900" s="95"/>
      <c r="X900" s="95"/>
      <c r="Y900" s="95"/>
      <c r="Z900" s="95"/>
      <c r="AA900" s="95"/>
      <c r="AB900" s="95"/>
      <c r="AC900" s="95"/>
      <c r="AD900" s="95"/>
      <c r="AE900" s="95"/>
      <c r="AF900" s="95"/>
      <c r="AG900" s="95"/>
      <c r="AH900" s="95"/>
    </row>
    <row r="901">
      <c r="F901" s="672"/>
      <c r="J901" s="672"/>
      <c r="K901" s="672"/>
      <c r="L901" s="672"/>
      <c r="M901" s="337"/>
      <c r="V901" s="95"/>
      <c r="W901" s="95"/>
      <c r="X901" s="95"/>
      <c r="Y901" s="95"/>
      <c r="Z901" s="95"/>
      <c r="AA901" s="95"/>
      <c r="AB901" s="95"/>
      <c r="AC901" s="95"/>
      <c r="AD901" s="95"/>
      <c r="AE901" s="95"/>
      <c r="AF901" s="95"/>
      <c r="AG901" s="95"/>
      <c r="AH901" s="95"/>
    </row>
    <row r="902">
      <c r="F902" s="672"/>
      <c r="J902" s="672"/>
      <c r="K902" s="672"/>
      <c r="L902" s="672"/>
      <c r="M902" s="337"/>
      <c r="V902" s="95"/>
      <c r="W902" s="95"/>
      <c r="X902" s="95"/>
      <c r="Y902" s="95"/>
      <c r="Z902" s="95"/>
      <c r="AA902" s="95"/>
      <c r="AB902" s="95"/>
      <c r="AC902" s="95"/>
      <c r="AD902" s="95"/>
      <c r="AE902" s="95"/>
      <c r="AF902" s="95"/>
      <c r="AG902" s="95"/>
      <c r="AH902" s="95"/>
    </row>
    <row r="903">
      <c r="F903" s="672"/>
      <c r="J903" s="672"/>
      <c r="K903" s="672"/>
      <c r="L903" s="672"/>
      <c r="M903" s="337"/>
      <c r="V903" s="95"/>
      <c r="W903" s="95"/>
      <c r="X903" s="95"/>
      <c r="Y903" s="95"/>
      <c r="Z903" s="95"/>
      <c r="AA903" s="95"/>
      <c r="AB903" s="95"/>
      <c r="AC903" s="95"/>
      <c r="AD903" s="95"/>
      <c r="AE903" s="95"/>
      <c r="AF903" s="95"/>
      <c r="AG903" s="95"/>
      <c r="AH903" s="95"/>
    </row>
    <row r="904">
      <c r="F904" s="672"/>
      <c r="J904" s="672"/>
      <c r="K904" s="672"/>
      <c r="L904" s="672"/>
      <c r="M904" s="337"/>
      <c r="V904" s="95"/>
      <c r="W904" s="95"/>
      <c r="X904" s="95"/>
      <c r="Y904" s="95"/>
      <c r="Z904" s="95"/>
      <c r="AA904" s="95"/>
      <c r="AB904" s="95"/>
      <c r="AC904" s="95"/>
      <c r="AD904" s="95"/>
      <c r="AE904" s="95"/>
      <c r="AF904" s="95"/>
      <c r="AG904" s="95"/>
      <c r="AH904" s="95"/>
    </row>
    <row r="905">
      <c r="F905" s="672"/>
      <c r="J905" s="672"/>
      <c r="K905" s="672"/>
      <c r="L905" s="672"/>
      <c r="M905" s="337"/>
      <c r="V905" s="95"/>
      <c r="W905" s="95"/>
      <c r="X905" s="95"/>
      <c r="Y905" s="95"/>
      <c r="Z905" s="95"/>
      <c r="AA905" s="95"/>
      <c r="AB905" s="95"/>
      <c r="AC905" s="95"/>
      <c r="AD905" s="95"/>
      <c r="AE905" s="95"/>
      <c r="AF905" s="95"/>
      <c r="AG905" s="95"/>
      <c r="AH905" s="95"/>
    </row>
    <row r="906">
      <c r="F906" s="672"/>
      <c r="J906" s="672"/>
      <c r="K906" s="672"/>
      <c r="L906" s="672"/>
      <c r="M906" s="337"/>
      <c r="V906" s="95"/>
      <c r="W906" s="95"/>
      <c r="X906" s="95"/>
      <c r="Y906" s="95"/>
      <c r="Z906" s="95"/>
      <c r="AA906" s="95"/>
      <c r="AB906" s="95"/>
      <c r="AC906" s="95"/>
      <c r="AD906" s="95"/>
      <c r="AE906" s="95"/>
      <c r="AF906" s="95"/>
      <c r="AG906" s="95"/>
      <c r="AH906" s="95"/>
    </row>
    <row r="907">
      <c r="F907" s="672"/>
      <c r="J907" s="672"/>
      <c r="K907" s="672"/>
      <c r="L907" s="672"/>
      <c r="M907" s="337"/>
      <c r="V907" s="95"/>
      <c r="W907" s="95"/>
      <c r="X907" s="95"/>
      <c r="Y907" s="95"/>
      <c r="Z907" s="95"/>
      <c r="AA907" s="95"/>
      <c r="AB907" s="95"/>
      <c r="AC907" s="95"/>
      <c r="AD907" s="95"/>
      <c r="AE907" s="95"/>
      <c r="AF907" s="95"/>
      <c r="AG907" s="95"/>
      <c r="AH907" s="95"/>
    </row>
    <row r="908">
      <c r="F908" s="672"/>
      <c r="J908" s="672"/>
      <c r="K908" s="672"/>
      <c r="L908" s="672"/>
      <c r="M908" s="337"/>
      <c r="V908" s="95"/>
      <c r="W908" s="95"/>
      <c r="X908" s="95"/>
      <c r="Y908" s="95"/>
      <c r="Z908" s="95"/>
      <c r="AA908" s="95"/>
      <c r="AB908" s="95"/>
      <c r="AC908" s="95"/>
      <c r="AD908" s="95"/>
      <c r="AE908" s="95"/>
      <c r="AF908" s="95"/>
      <c r="AG908" s="95"/>
      <c r="AH908" s="95"/>
    </row>
    <row r="909">
      <c r="F909" s="672"/>
      <c r="J909" s="672"/>
      <c r="K909" s="672"/>
      <c r="L909" s="672"/>
      <c r="M909" s="337"/>
      <c r="V909" s="95"/>
      <c r="W909" s="95"/>
      <c r="X909" s="95"/>
      <c r="Y909" s="95"/>
      <c r="Z909" s="95"/>
      <c r="AA909" s="95"/>
      <c r="AB909" s="95"/>
      <c r="AC909" s="95"/>
      <c r="AD909" s="95"/>
      <c r="AE909" s="95"/>
      <c r="AF909" s="95"/>
      <c r="AG909" s="95"/>
      <c r="AH909" s="95"/>
    </row>
    <row r="910">
      <c r="F910" s="672"/>
      <c r="J910" s="672"/>
      <c r="K910" s="672"/>
      <c r="L910" s="672"/>
      <c r="M910" s="337"/>
      <c r="V910" s="95"/>
      <c r="W910" s="95"/>
      <c r="X910" s="95"/>
      <c r="Y910" s="95"/>
      <c r="Z910" s="95"/>
      <c r="AA910" s="95"/>
      <c r="AB910" s="95"/>
      <c r="AC910" s="95"/>
      <c r="AD910" s="95"/>
      <c r="AE910" s="95"/>
      <c r="AF910" s="95"/>
      <c r="AG910" s="95"/>
      <c r="AH910" s="95"/>
    </row>
    <row r="911">
      <c r="F911" s="672"/>
      <c r="J911" s="672"/>
      <c r="K911" s="672"/>
      <c r="L911" s="672"/>
      <c r="M911" s="337"/>
      <c r="V911" s="95"/>
      <c r="W911" s="95"/>
      <c r="X911" s="95"/>
      <c r="Y911" s="95"/>
      <c r="Z911" s="95"/>
      <c r="AA911" s="95"/>
      <c r="AB911" s="95"/>
      <c r="AC911" s="95"/>
      <c r="AD911" s="95"/>
      <c r="AE911" s="95"/>
      <c r="AF911" s="95"/>
      <c r="AG911" s="95"/>
      <c r="AH911" s="95"/>
    </row>
    <row r="912">
      <c r="F912" s="672"/>
      <c r="J912" s="672"/>
      <c r="K912" s="672"/>
      <c r="L912" s="672"/>
      <c r="M912" s="337"/>
      <c r="V912" s="95"/>
      <c r="W912" s="95"/>
      <c r="X912" s="95"/>
      <c r="Y912" s="95"/>
      <c r="Z912" s="95"/>
      <c r="AA912" s="95"/>
      <c r="AB912" s="95"/>
      <c r="AC912" s="95"/>
      <c r="AD912" s="95"/>
      <c r="AE912" s="95"/>
      <c r="AF912" s="95"/>
      <c r="AG912" s="95"/>
      <c r="AH912" s="95"/>
    </row>
    <row r="913">
      <c r="F913" s="672"/>
      <c r="J913" s="672"/>
      <c r="K913" s="672"/>
      <c r="L913" s="672"/>
      <c r="M913" s="337"/>
      <c r="V913" s="95"/>
      <c r="W913" s="95"/>
      <c r="X913" s="95"/>
      <c r="Y913" s="95"/>
      <c r="Z913" s="95"/>
      <c r="AA913" s="95"/>
      <c r="AB913" s="95"/>
      <c r="AC913" s="95"/>
      <c r="AD913" s="95"/>
      <c r="AE913" s="95"/>
      <c r="AF913" s="95"/>
      <c r="AG913" s="95"/>
      <c r="AH913" s="95"/>
    </row>
    <row r="914">
      <c r="F914" s="672"/>
      <c r="J914" s="672"/>
      <c r="K914" s="672"/>
      <c r="L914" s="672"/>
      <c r="M914" s="337"/>
      <c r="V914" s="95"/>
      <c r="W914" s="95"/>
      <c r="X914" s="95"/>
      <c r="Y914" s="95"/>
      <c r="Z914" s="95"/>
      <c r="AA914" s="95"/>
      <c r="AB914" s="95"/>
      <c r="AC914" s="95"/>
      <c r="AD914" s="95"/>
      <c r="AE914" s="95"/>
      <c r="AF914" s="95"/>
      <c r="AG914" s="95"/>
      <c r="AH914" s="95"/>
    </row>
    <row r="915">
      <c r="F915" s="672"/>
      <c r="J915" s="672"/>
      <c r="K915" s="672"/>
      <c r="L915" s="672"/>
      <c r="M915" s="337"/>
      <c r="V915" s="95"/>
      <c r="W915" s="95"/>
      <c r="X915" s="95"/>
      <c r="Y915" s="95"/>
      <c r="Z915" s="95"/>
      <c r="AA915" s="95"/>
      <c r="AB915" s="95"/>
      <c r="AC915" s="95"/>
      <c r="AD915" s="95"/>
      <c r="AE915" s="95"/>
      <c r="AF915" s="95"/>
      <c r="AG915" s="95"/>
      <c r="AH915" s="95"/>
    </row>
    <row r="916">
      <c r="F916" s="672"/>
      <c r="J916" s="672"/>
      <c r="K916" s="672"/>
      <c r="L916" s="672"/>
      <c r="M916" s="337"/>
      <c r="V916" s="95"/>
      <c r="W916" s="95"/>
      <c r="X916" s="95"/>
      <c r="Y916" s="95"/>
      <c r="Z916" s="95"/>
      <c r="AA916" s="95"/>
      <c r="AB916" s="95"/>
      <c r="AC916" s="95"/>
      <c r="AD916" s="95"/>
      <c r="AE916" s="95"/>
      <c r="AF916" s="95"/>
      <c r="AG916" s="95"/>
      <c r="AH916" s="95"/>
    </row>
    <row r="917">
      <c r="F917" s="672"/>
      <c r="J917" s="672"/>
      <c r="K917" s="672"/>
      <c r="L917" s="672"/>
      <c r="M917" s="337"/>
      <c r="V917" s="95"/>
      <c r="W917" s="95"/>
      <c r="X917" s="95"/>
      <c r="Y917" s="95"/>
      <c r="Z917" s="95"/>
      <c r="AA917" s="95"/>
      <c r="AB917" s="95"/>
      <c r="AC917" s="95"/>
      <c r="AD917" s="95"/>
      <c r="AE917" s="95"/>
      <c r="AF917" s="95"/>
      <c r="AG917" s="95"/>
      <c r="AH917" s="95"/>
    </row>
    <row r="918">
      <c r="F918" s="672"/>
      <c r="J918" s="672"/>
      <c r="K918" s="672"/>
      <c r="L918" s="672"/>
      <c r="M918" s="337"/>
      <c r="V918" s="95"/>
      <c r="W918" s="95"/>
      <c r="X918" s="95"/>
      <c r="Y918" s="95"/>
      <c r="Z918" s="95"/>
      <c r="AA918" s="95"/>
      <c r="AB918" s="95"/>
      <c r="AC918" s="95"/>
      <c r="AD918" s="95"/>
      <c r="AE918" s="95"/>
      <c r="AF918" s="95"/>
      <c r="AG918" s="95"/>
      <c r="AH918" s="95"/>
    </row>
    <row r="919">
      <c r="F919" s="672"/>
      <c r="J919" s="672"/>
      <c r="K919" s="672"/>
      <c r="L919" s="672"/>
      <c r="M919" s="337"/>
      <c r="V919" s="95"/>
      <c r="W919" s="95"/>
      <c r="X919" s="95"/>
      <c r="Y919" s="95"/>
      <c r="Z919" s="95"/>
      <c r="AA919" s="95"/>
      <c r="AB919" s="95"/>
      <c r="AC919" s="95"/>
      <c r="AD919" s="95"/>
      <c r="AE919" s="95"/>
      <c r="AF919" s="95"/>
      <c r="AG919" s="95"/>
      <c r="AH919" s="95"/>
    </row>
    <row r="920">
      <c r="F920" s="672"/>
      <c r="J920" s="672"/>
      <c r="K920" s="672"/>
      <c r="L920" s="672"/>
      <c r="M920" s="337"/>
      <c r="V920" s="95"/>
      <c r="W920" s="95"/>
      <c r="X920" s="95"/>
      <c r="Y920" s="95"/>
      <c r="Z920" s="95"/>
      <c r="AA920" s="95"/>
      <c r="AB920" s="95"/>
      <c r="AC920" s="95"/>
      <c r="AD920" s="95"/>
      <c r="AE920" s="95"/>
      <c r="AF920" s="95"/>
      <c r="AG920" s="95"/>
      <c r="AH920" s="95"/>
    </row>
    <row r="921">
      <c r="F921" s="672"/>
      <c r="J921" s="672"/>
      <c r="K921" s="672"/>
      <c r="L921" s="672"/>
      <c r="M921" s="337"/>
      <c r="V921" s="95"/>
      <c r="W921" s="95"/>
      <c r="X921" s="95"/>
      <c r="Y921" s="95"/>
      <c r="Z921" s="95"/>
      <c r="AA921" s="95"/>
      <c r="AB921" s="95"/>
      <c r="AC921" s="95"/>
      <c r="AD921" s="95"/>
      <c r="AE921" s="95"/>
      <c r="AF921" s="95"/>
      <c r="AG921" s="95"/>
      <c r="AH921" s="95"/>
    </row>
    <row r="922">
      <c r="F922" s="672"/>
      <c r="J922" s="672"/>
      <c r="K922" s="672"/>
      <c r="L922" s="672"/>
      <c r="M922" s="337"/>
      <c r="V922" s="95"/>
      <c r="W922" s="95"/>
      <c r="X922" s="95"/>
      <c r="Y922" s="95"/>
      <c r="Z922" s="95"/>
      <c r="AA922" s="95"/>
      <c r="AB922" s="95"/>
      <c r="AC922" s="95"/>
      <c r="AD922" s="95"/>
      <c r="AE922" s="95"/>
      <c r="AF922" s="95"/>
      <c r="AG922" s="95"/>
      <c r="AH922" s="95"/>
    </row>
    <row r="923">
      <c r="F923" s="672"/>
      <c r="J923" s="672"/>
      <c r="K923" s="672"/>
      <c r="L923" s="672"/>
      <c r="M923" s="337"/>
      <c r="V923" s="95"/>
      <c r="W923" s="95"/>
      <c r="X923" s="95"/>
      <c r="Y923" s="95"/>
      <c r="Z923" s="95"/>
      <c r="AA923" s="95"/>
      <c r="AB923" s="95"/>
      <c r="AC923" s="95"/>
      <c r="AD923" s="95"/>
      <c r="AE923" s="95"/>
      <c r="AF923" s="95"/>
      <c r="AG923" s="95"/>
      <c r="AH923" s="95"/>
    </row>
    <row r="924">
      <c r="F924" s="672"/>
      <c r="J924" s="672"/>
      <c r="K924" s="672"/>
      <c r="L924" s="672"/>
      <c r="M924" s="337"/>
      <c r="V924" s="95"/>
      <c r="W924" s="95"/>
      <c r="X924" s="95"/>
      <c r="Y924" s="95"/>
      <c r="Z924" s="95"/>
      <c r="AA924" s="95"/>
      <c r="AB924" s="95"/>
      <c r="AC924" s="95"/>
      <c r="AD924" s="95"/>
      <c r="AE924" s="95"/>
      <c r="AF924" s="95"/>
      <c r="AG924" s="95"/>
      <c r="AH924" s="95"/>
    </row>
    <row r="925">
      <c r="F925" s="672"/>
      <c r="J925" s="672"/>
      <c r="K925" s="672"/>
      <c r="L925" s="672"/>
      <c r="M925" s="337"/>
      <c r="V925" s="95"/>
      <c r="W925" s="95"/>
      <c r="X925" s="95"/>
      <c r="Y925" s="95"/>
      <c r="Z925" s="95"/>
      <c r="AA925" s="95"/>
      <c r="AB925" s="95"/>
      <c r="AC925" s="95"/>
      <c r="AD925" s="95"/>
      <c r="AE925" s="95"/>
      <c r="AF925" s="95"/>
      <c r="AG925" s="95"/>
      <c r="AH925" s="95"/>
    </row>
    <row r="926">
      <c r="F926" s="672"/>
      <c r="J926" s="672"/>
      <c r="K926" s="672"/>
      <c r="L926" s="672"/>
      <c r="M926" s="337"/>
      <c r="V926" s="95"/>
      <c r="W926" s="95"/>
      <c r="X926" s="95"/>
      <c r="Y926" s="95"/>
      <c r="Z926" s="95"/>
      <c r="AA926" s="95"/>
      <c r="AB926" s="95"/>
      <c r="AC926" s="95"/>
      <c r="AD926" s="95"/>
      <c r="AE926" s="95"/>
      <c r="AF926" s="95"/>
      <c r="AG926" s="95"/>
      <c r="AH926" s="95"/>
    </row>
    <row r="927">
      <c r="F927" s="672"/>
      <c r="J927" s="672"/>
      <c r="K927" s="672"/>
      <c r="L927" s="672"/>
      <c r="M927" s="337"/>
      <c r="V927" s="95"/>
      <c r="W927" s="95"/>
      <c r="X927" s="95"/>
      <c r="Y927" s="95"/>
      <c r="Z927" s="95"/>
      <c r="AA927" s="95"/>
      <c r="AB927" s="95"/>
      <c r="AC927" s="95"/>
      <c r="AD927" s="95"/>
      <c r="AE927" s="95"/>
      <c r="AF927" s="95"/>
      <c r="AG927" s="95"/>
      <c r="AH927" s="95"/>
    </row>
    <row r="928">
      <c r="F928" s="672"/>
      <c r="J928" s="672"/>
      <c r="K928" s="672"/>
      <c r="L928" s="672"/>
      <c r="M928" s="337"/>
      <c r="V928" s="95"/>
      <c r="W928" s="95"/>
      <c r="X928" s="95"/>
      <c r="Y928" s="95"/>
      <c r="Z928" s="95"/>
      <c r="AA928" s="95"/>
      <c r="AB928" s="95"/>
      <c r="AC928" s="95"/>
      <c r="AD928" s="95"/>
      <c r="AE928" s="95"/>
      <c r="AF928" s="95"/>
      <c r="AG928" s="95"/>
      <c r="AH928" s="95"/>
    </row>
    <row r="929">
      <c r="F929" s="672"/>
      <c r="J929" s="672"/>
      <c r="K929" s="672"/>
      <c r="L929" s="672"/>
      <c r="M929" s="337"/>
      <c r="V929" s="95"/>
      <c r="W929" s="95"/>
      <c r="X929" s="95"/>
      <c r="Y929" s="95"/>
      <c r="Z929" s="95"/>
      <c r="AA929" s="95"/>
      <c r="AB929" s="95"/>
      <c r="AC929" s="95"/>
      <c r="AD929" s="95"/>
      <c r="AE929" s="95"/>
      <c r="AF929" s="95"/>
      <c r="AG929" s="95"/>
      <c r="AH929" s="95"/>
    </row>
    <row r="930">
      <c r="F930" s="672"/>
      <c r="J930" s="672"/>
      <c r="K930" s="672"/>
      <c r="L930" s="672"/>
      <c r="M930" s="337"/>
      <c r="V930" s="95"/>
      <c r="W930" s="95"/>
      <c r="X930" s="95"/>
      <c r="Y930" s="95"/>
      <c r="Z930" s="95"/>
      <c r="AA930" s="95"/>
      <c r="AB930" s="95"/>
      <c r="AC930" s="95"/>
      <c r="AD930" s="95"/>
      <c r="AE930" s="95"/>
      <c r="AF930" s="95"/>
      <c r="AG930" s="95"/>
      <c r="AH930" s="95"/>
    </row>
    <row r="931">
      <c r="F931" s="672"/>
      <c r="J931" s="672"/>
      <c r="K931" s="672"/>
      <c r="L931" s="672"/>
      <c r="M931" s="337"/>
      <c r="V931" s="95"/>
      <c r="W931" s="95"/>
      <c r="X931" s="95"/>
      <c r="Y931" s="95"/>
      <c r="Z931" s="95"/>
      <c r="AA931" s="95"/>
      <c r="AB931" s="95"/>
      <c r="AC931" s="95"/>
      <c r="AD931" s="95"/>
      <c r="AE931" s="95"/>
      <c r="AF931" s="95"/>
      <c r="AG931" s="95"/>
      <c r="AH931" s="95"/>
    </row>
    <row r="932">
      <c r="F932" s="672"/>
      <c r="J932" s="672"/>
      <c r="K932" s="672"/>
      <c r="L932" s="672"/>
      <c r="M932" s="337"/>
      <c r="V932" s="95"/>
      <c r="W932" s="95"/>
      <c r="X932" s="95"/>
      <c r="Y932" s="95"/>
      <c r="Z932" s="95"/>
      <c r="AA932" s="95"/>
      <c r="AB932" s="95"/>
      <c r="AC932" s="95"/>
      <c r="AD932" s="95"/>
      <c r="AE932" s="95"/>
      <c r="AF932" s="95"/>
      <c r="AG932" s="95"/>
      <c r="AH932" s="95"/>
    </row>
    <row r="933">
      <c r="F933" s="672"/>
      <c r="J933" s="672"/>
      <c r="K933" s="672"/>
      <c r="L933" s="672"/>
      <c r="M933" s="337"/>
      <c r="V933" s="95"/>
      <c r="W933" s="95"/>
      <c r="X933" s="95"/>
      <c r="Y933" s="95"/>
      <c r="Z933" s="95"/>
      <c r="AA933" s="95"/>
      <c r="AB933" s="95"/>
      <c r="AC933" s="95"/>
      <c r="AD933" s="95"/>
      <c r="AE933" s="95"/>
      <c r="AF933" s="95"/>
      <c r="AG933" s="95"/>
      <c r="AH933" s="95"/>
    </row>
    <row r="934">
      <c r="F934" s="672"/>
      <c r="J934" s="672"/>
      <c r="K934" s="672"/>
      <c r="L934" s="672"/>
      <c r="M934" s="337"/>
      <c r="V934" s="95"/>
      <c r="W934" s="95"/>
      <c r="X934" s="95"/>
      <c r="Y934" s="95"/>
      <c r="Z934" s="95"/>
      <c r="AA934" s="95"/>
      <c r="AB934" s="95"/>
      <c r="AC934" s="95"/>
      <c r="AD934" s="95"/>
      <c r="AE934" s="95"/>
      <c r="AF934" s="95"/>
      <c r="AG934" s="95"/>
      <c r="AH934" s="95"/>
    </row>
    <row r="935">
      <c r="F935" s="672"/>
      <c r="J935" s="672"/>
      <c r="K935" s="672"/>
      <c r="L935" s="672"/>
      <c r="M935" s="337"/>
      <c r="V935" s="95"/>
      <c r="W935" s="95"/>
      <c r="X935" s="95"/>
      <c r="Y935" s="95"/>
      <c r="Z935" s="95"/>
      <c r="AA935" s="95"/>
      <c r="AB935" s="95"/>
      <c r="AC935" s="95"/>
      <c r="AD935" s="95"/>
      <c r="AE935" s="95"/>
      <c r="AF935" s="95"/>
      <c r="AG935" s="95"/>
      <c r="AH935" s="95"/>
    </row>
    <row r="936">
      <c r="F936" s="672"/>
      <c r="J936" s="672"/>
      <c r="K936" s="672"/>
      <c r="L936" s="672"/>
      <c r="M936" s="337"/>
      <c r="V936" s="95"/>
      <c r="W936" s="95"/>
      <c r="X936" s="95"/>
      <c r="Y936" s="95"/>
      <c r="Z936" s="95"/>
      <c r="AA936" s="95"/>
      <c r="AB936" s="95"/>
      <c r="AC936" s="95"/>
      <c r="AD936" s="95"/>
      <c r="AE936" s="95"/>
      <c r="AF936" s="95"/>
      <c r="AG936" s="95"/>
      <c r="AH936" s="95"/>
    </row>
    <row r="937">
      <c r="F937" s="672"/>
      <c r="J937" s="672"/>
      <c r="K937" s="672"/>
      <c r="L937" s="672"/>
      <c r="M937" s="337"/>
      <c r="V937" s="95"/>
      <c r="W937" s="95"/>
      <c r="X937" s="95"/>
      <c r="Y937" s="95"/>
      <c r="Z937" s="95"/>
      <c r="AA937" s="95"/>
      <c r="AB937" s="95"/>
      <c r="AC937" s="95"/>
      <c r="AD937" s="95"/>
      <c r="AE937" s="95"/>
      <c r="AF937" s="95"/>
      <c r="AG937" s="95"/>
      <c r="AH937" s="95"/>
    </row>
    <row r="938">
      <c r="F938" s="672"/>
      <c r="J938" s="672"/>
      <c r="K938" s="672"/>
      <c r="L938" s="672"/>
      <c r="M938" s="337"/>
      <c r="V938" s="95"/>
      <c r="W938" s="95"/>
      <c r="X938" s="95"/>
      <c r="Y938" s="95"/>
      <c r="Z938" s="95"/>
      <c r="AA938" s="95"/>
      <c r="AB938" s="95"/>
      <c r="AC938" s="95"/>
      <c r="AD938" s="95"/>
      <c r="AE938" s="95"/>
      <c r="AF938" s="95"/>
      <c r="AG938" s="95"/>
      <c r="AH938" s="95"/>
    </row>
    <row r="939">
      <c r="F939" s="672"/>
      <c r="J939" s="672"/>
      <c r="K939" s="672"/>
      <c r="L939" s="672"/>
      <c r="M939" s="337"/>
      <c r="V939" s="95"/>
      <c r="W939" s="95"/>
      <c r="X939" s="95"/>
      <c r="Y939" s="95"/>
      <c r="Z939" s="95"/>
      <c r="AA939" s="95"/>
      <c r="AB939" s="95"/>
      <c r="AC939" s="95"/>
      <c r="AD939" s="95"/>
      <c r="AE939" s="95"/>
      <c r="AF939" s="95"/>
      <c r="AG939" s="95"/>
      <c r="AH939" s="95"/>
    </row>
    <row r="940">
      <c r="F940" s="672"/>
      <c r="J940" s="672"/>
      <c r="K940" s="672"/>
      <c r="L940" s="672"/>
      <c r="M940" s="337"/>
      <c r="V940" s="95"/>
      <c r="W940" s="95"/>
      <c r="X940" s="95"/>
      <c r="Y940" s="95"/>
      <c r="Z940" s="95"/>
      <c r="AA940" s="95"/>
      <c r="AB940" s="95"/>
      <c r="AC940" s="95"/>
      <c r="AD940" s="95"/>
      <c r="AE940" s="95"/>
      <c r="AF940" s="95"/>
      <c r="AG940" s="95"/>
      <c r="AH940" s="95"/>
    </row>
    <row r="941">
      <c r="F941" s="672"/>
      <c r="J941" s="672"/>
      <c r="K941" s="672"/>
      <c r="L941" s="672"/>
      <c r="M941" s="337"/>
      <c r="V941" s="95"/>
      <c r="W941" s="95"/>
      <c r="X941" s="95"/>
      <c r="Y941" s="95"/>
      <c r="Z941" s="95"/>
      <c r="AA941" s="95"/>
      <c r="AB941" s="95"/>
      <c r="AC941" s="95"/>
      <c r="AD941" s="95"/>
      <c r="AE941" s="95"/>
      <c r="AF941" s="95"/>
      <c r="AG941" s="95"/>
      <c r="AH941" s="95"/>
    </row>
    <row r="942">
      <c r="F942" s="672"/>
      <c r="J942" s="672"/>
      <c r="K942" s="672"/>
      <c r="L942" s="672"/>
      <c r="M942" s="337"/>
      <c r="V942" s="95"/>
      <c r="W942" s="95"/>
      <c r="X942" s="95"/>
      <c r="Y942" s="95"/>
      <c r="Z942" s="95"/>
      <c r="AA942" s="95"/>
      <c r="AB942" s="95"/>
      <c r="AC942" s="95"/>
      <c r="AD942" s="95"/>
      <c r="AE942" s="95"/>
      <c r="AF942" s="95"/>
      <c r="AG942" s="95"/>
      <c r="AH942" s="95"/>
    </row>
    <row r="943">
      <c r="F943" s="672"/>
      <c r="J943" s="672"/>
      <c r="K943" s="672"/>
      <c r="L943" s="672"/>
      <c r="M943" s="337"/>
      <c r="V943" s="95"/>
      <c r="W943" s="95"/>
      <c r="X943" s="95"/>
      <c r="Y943" s="95"/>
      <c r="Z943" s="95"/>
      <c r="AA943" s="95"/>
      <c r="AB943" s="95"/>
      <c r="AC943" s="95"/>
      <c r="AD943" s="95"/>
      <c r="AE943" s="95"/>
      <c r="AF943" s="95"/>
      <c r="AG943" s="95"/>
      <c r="AH943" s="95"/>
    </row>
    <row r="944">
      <c r="F944" s="672"/>
      <c r="J944" s="672"/>
      <c r="K944" s="672"/>
      <c r="L944" s="672"/>
      <c r="M944" s="337"/>
      <c r="V944" s="95"/>
      <c r="W944" s="95"/>
      <c r="X944" s="95"/>
      <c r="Y944" s="95"/>
      <c r="Z944" s="95"/>
      <c r="AA944" s="95"/>
      <c r="AB944" s="95"/>
      <c r="AC944" s="95"/>
      <c r="AD944" s="95"/>
      <c r="AE944" s="95"/>
      <c r="AF944" s="95"/>
      <c r="AG944" s="95"/>
      <c r="AH944" s="95"/>
    </row>
    <row r="945">
      <c r="F945" s="672"/>
      <c r="J945" s="672"/>
      <c r="K945" s="672"/>
      <c r="L945" s="672"/>
      <c r="M945" s="337"/>
      <c r="V945" s="95"/>
      <c r="W945" s="95"/>
      <c r="X945" s="95"/>
      <c r="Y945" s="95"/>
      <c r="Z945" s="95"/>
      <c r="AA945" s="95"/>
      <c r="AB945" s="95"/>
      <c r="AC945" s="95"/>
      <c r="AD945" s="95"/>
      <c r="AE945" s="95"/>
      <c r="AF945" s="95"/>
      <c r="AG945" s="95"/>
      <c r="AH945" s="95"/>
    </row>
    <row r="946">
      <c r="F946" s="672"/>
      <c r="J946" s="672"/>
      <c r="K946" s="672"/>
      <c r="L946" s="672"/>
      <c r="M946" s="337"/>
      <c r="V946" s="95"/>
      <c r="W946" s="95"/>
      <c r="X946" s="95"/>
      <c r="Y946" s="95"/>
      <c r="Z946" s="95"/>
      <c r="AA946" s="95"/>
      <c r="AB946" s="95"/>
      <c r="AC946" s="95"/>
      <c r="AD946" s="95"/>
      <c r="AE946" s="95"/>
      <c r="AF946" s="95"/>
      <c r="AG946" s="95"/>
      <c r="AH946" s="95"/>
    </row>
    <row r="947">
      <c r="F947" s="672"/>
      <c r="J947" s="672"/>
      <c r="K947" s="672"/>
      <c r="L947" s="672"/>
      <c r="M947" s="337"/>
      <c r="V947" s="95"/>
      <c r="W947" s="95"/>
      <c r="X947" s="95"/>
      <c r="Y947" s="95"/>
      <c r="Z947" s="95"/>
      <c r="AA947" s="95"/>
      <c r="AB947" s="95"/>
      <c r="AC947" s="95"/>
      <c r="AD947" s="95"/>
      <c r="AE947" s="95"/>
      <c r="AF947" s="95"/>
      <c r="AG947" s="95"/>
      <c r="AH947" s="95"/>
    </row>
    <row r="948">
      <c r="F948" s="672"/>
      <c r="J948" s="672"/>
      <c r="K948" s="672"/>
      <c r="L948" s="672"/>
      <c r="M948" s="337"/>
      <c r="V948" s="95"/>
      <c r="W948" s="95"/>
      <c r="X948" s="95"/>
      <c r="Y948" s="95"/>
      <c r="Z948" s="95"/>
      <c r="AA948" s="95"/>
      <c r="AB948" s="95"/>
      <c r="AC948" s="95"/>
      <c r="AD948" s="95"/>
      <c r="AE948" s="95"/>
      <c r="AF948" s="95"/>
      <c r="AG948" s="95"/>
      <c r="AH948" s="95"/>
    </row>
    <row r="949">
      <c r="F949" s="672"/>
      <c r="J949" s="672"/>
      <c r="K949" s="672"/>
      <c r="L949" s="672"/>
      <c r="M949" s="337"/>
      <c r="V949" s="95"/>
      <c r="W949" s="95"/>
      <c r="X949" s="95"/>
      <c r="Y949" s="95"/>
      <c r="Z949" s="95"/>
      <c r="AA949" s="95"/>
      <c r="AB949" s="95"/>
      <c r="AC949" s="95"/>
      <c r="AD949" s="95"/>
      <c r="AE949" s="95"/>
      <c r="AF949" s="95"/>
      <c r="AG949" s="95"/>
      <c r="AH949" s="95"/>
    </row>
    <row r="950">
      <c r="F950" s="672"/>
      <c r="J950" s="672"/>
      <c r="K950" s="672"/>
      <c r="L950" s="672"/>
      <c r="M950" s="337"/>
      <c r="V950" s="95"/>
      <c r="W950" s="95"/>
      <c r="X950" s="95"/>
      <c r="Y950" s="95"/>
      <c r="Z950" s="95"/>
      <c r="AA950" s="95"/>
      <c r="AB950" s="95"/>
      <c r="AC950" s="95"/>
      <c r="AD950" s="95"/>
      <c r="AE950" s="95"/>
      <c r="AF950" s="95"/>
      <c r="AG950" s="95"/>
      <c r="AH950" s="95"/>
    </row>
    <row r="951">
      <c r="F951" s="672"/>
      <c r="J951" s="672"/>
      <c r="K951" s="672"/>
      <c r="L951" s="672"/>
      <c r="M951" s="337"/>
      <c r="V951" s="95"/>
      <c r="W951" s="95"/>
      <c r="X951" s="95"/>
      <c r="Y951" s="95"/>
      <c r="Z951" s="95"/>
      <c r="AA951" s="95"/>
      <c r="AB951" s="95"/>
      <c r="AC951" s="95"/>
      <c r="AD951" s="95"/>
      <c r="AE951" s="95"/>
      <c r="AF951" s="95"/>
      <c r="AG951" s="95"/>
      <c r="AH951" s="95"/>
    </row>
    <row r="952">
      <c r="F952" s="672"/>
      <c r="J952" s="672"/>
      <c r="K952" s="672"/>
      <c r="L952" s="672"/>
      <c r="M952" s="337"/>
      <c r="V952" s="95"/>
      <c r="W952" s="95"/>
      <c r="X952" s="95"/>
      <c r="Y952" s="95"/>
      <c r="Z952" s="95"/>
      <c r="AA952" s="95"/>
      <c r="AB952" s="95"/>
      <c r="AC952" s="95"/>
      <c r="AD952" s="95"/>
      <c r="AE952" s="95"/>
      <c r="AF952" s="95"/>
      <c r="AG952" s="95"/>
      <c r="AH952" s="95"/>
    </row>
    <row r="953">
      <c r="F953" s="672"/>
      <c r="J953" s="672"/>
      <c r="K953" s="672"/>
      <c r="L953" s="672"/>
      <c r="M953" s="337"/>
      <c r="V953" s="95"/>
      <c r="W953" s="95"/>
      <c r="X953" s="95"/>
      <c r="Y953" s="95"/>
      <c r="Z953" s="95"/>
      <c r="AA953" s="95"/>
      <c r="AB953" s="95"/>
      <c r="AC953" s="95"/>
      <c r="AD953" s="95"/>
      <c r="AE953" s="95"/>
      <c r="AF953" s="95"/>
      <c r="AG953" s="95"/>
      <c r="AH953" s="95"/>
    </row>
    <row r="954">
      <c r="F954" s="672"/>
      <c r="J954" s="672"/>
      <c r="K954" s="672"/>
      <c r="L954" s="672"/>
      <c r="M954" s="337"/>
      <c r="V954" s="95"/>
      <c r="W954" s="95"/>
      <c r="X954" s="95"/>
      <c r="Y954" s="95"/>
      <c r="Z954" s="95"/>
      <c r="AA954" s="95"/>
      <c r="AB954" s="95"/>
      <c r="AC954" s="95"/>
      <c r="AD954" s="95"/>
      <c r="AE954" s="95"/>
      <c r="AF954" s="95"/>
      <c r="AG954" s="95"/>
      <c r="AH954" s="95"/>
    </row>
    <row r="955">
      <c r="F955" s="672"/>
      <c r="J955" s="672"/>
      <c r="K955" s="672"/>
      <c r="L955" s="672"/>
      <c r="M955" s="337"/>
      <c r="V955" s="95"/>
      <c r="W955" s="95"/>
      <c r="X955" s="95"/>
      <c r="Y955" s="95"/>
      <c r="Z955" s="95"/>
      <c r="AA955" s="95"/>
      <c r="AB955" s="95"/>
      <c r="AC955" s="95"/>
      <c r="AD955" s="95"/>
      <c r="AE955" s="95"/>
      <c r="AF955" s="95"/>
      <c r="AG955" s="95"/>
      <c r="AH955" s="95"/>
    </row>
    <row r="956">
      <c r="F956" s="672"/>
      <c r="J956" s="672"/>
      <c r="K956" s="672"/>
      <c r="L956" s="672"/>
      <c r="M956" s="337"/>
      <c r="V956" s="95"/>
      <c r="W956" s="95"/>
      <c r="X956" s="95"/>
      <c r="Y956" s="95"/>
      <c r="Z956" s="95"/>
      <c r="AA956" s="95"/>
      <c r="AB956" s="95"/>
      <c r="AC956" s="95"/>
      <c r="AD956" s="95"/>
      <c r="AE956" s="95"/>
      <c r="AF956" s="95"/>
      <c r="AG956" s="95"/>
      <c r="AH956" s="95"/>
    </row>
    <row r="957">
      <c r="F957" s="672"/>
      <c r="J957" s="672"/>
      <c r="K957" s="672"/>
      <c r="L957" s="672"/>
      <c r="M957" s="337"/>
      <c r="V957" s="95"/>
      <c r="W957" s="95"/>
      <c r="X957" s="95"/>
      <c r="Y957" s="95"/>
      <c r="Z957" s="95"/>
      <c r="AA957" s="95"/>
      <c r="AB957" s="95"/>
      <c r="AC957" s="95"/>
      <c r="AD957" s="95"/>
      <c r="AE957" s="95"/>
      <c r="AF957" s="95"/>
      <c r="AG957" s="95"/>
      <c r="AH957" s="95"/>
    </row>
    <row r="958">
      <c r="F958" s="672"/>
      <c r="J958" s="672"/>
      <c r="K958" s="672"/>
      <c r="L958" s="672"/>
      <c r="M958" s="337"/>
      <c r="V958" s="95"/>
      <c r="W958" s="95"/>
      <c r="X958" s="95"/>
      <c r="Y958" s="95"/>
      <c r="Z958" s="95"/>
      <c r="AA958" s="95"/>
      <c r="AB958" s="95"/>
      <c r="AC958" s="95"/>
      <c r="AD958" s="95"/>
      <c r="AE958" s="95"/>
      <c r="AF958" s="95"/>
      <c r="AG958" s="95"/>
      <c r="AH958" s="95"/>
    </row>
    <row r="959">
      <c r="F959" s="672"/>
      <c r="J959" s="672"/>
      <c r="K959" s="672"/>
      <c r="L959" s="672"/>
      <c r="M959" s="337"/>
      <c r="V959" s="95"/>
      <c r="W959" s="95"/>
      <c r="X959" s="95"/>
      <c r="Y959" s="95"/>
      <c r="Z959" s="95"/>
      <c r="AA959" s="95"/>
      <c r="AB959" s="95"/>
      <c r="AC959" s="95"/>
      <c r="AD959" s="95"/>
      <c r="AE959" s="95"/>
      <c r="AF959" s="95"/>
      <c r="AG959" s="95"/>
      <c r="AH959" s="95"/>
    </row>
    <row r="960">
      <c r="F960" s="672"/>
      <c r="J960" s="672"/>
      <c r="K960" s="672"/>
      <c r="L960" s="672"/>
      <c r="M960" s="337"/>
      <c r="V960" s="95"/>
      <c r="W960" s="95"/>
      <c r="X960" s="95"/>
      <c r="Y960" s="95"/>
      <c r="Z960" s="95"/>
      <c r="AA960" s="95"/>
      <c r="AB960" s="95"/>
      <c r="AC960" s="95"/>
      <c r="AD960" s="95"/>
      <c r="AE960" s="95"/>
      <c r="AF960" s="95"/>
      <c r="AG960" s="95"/>
      <c r="AH960" s="95"/>
    </row>
    <row r="961">
      <c r="F961" s="672"/>
      <c r="J961" s="672"/>
      <c r="K961" s="672"/>
      <c r="L961" s="672"/>
      <c r="M961" s="337"/>
      <c r="V961" s="95"/>
      <c r="W961" s="95"/>
      <c r="X961" s="95"/>
      <c r="Y961" s="95"/>
      <c r="Z961" s="95"/>
      <c r="AA961" s="95"/>
      <c r="AB961" s="95"/>
      <c r="AC961" s="95"/>
      <c r="AD961" s="95"/>
      <c r="AE961" s="95"/>
      <c r="AF961" s="95"/>
      <c r="AG961" s="95"/>
      <c r="AH961" s="95"/>
    </row>
    <row r="962">
      <c r="F962" s="672"/>
      <c r="J962" s="672"/>
      <c r="K962" s="672"/>
      <c r="L962" s="672"/>
      <c r="M962" s="337"/>
      <c r="V962" s="95"/>
      <c r="W962" s="95"/>
      <c r="X962" s="95"/>
      <c r="Y962" s="95"/>
      <c r="Z962" s="95"/>
      <c r="AA962" s="95"/>
      <c r="AB962" s="95"/>
      <c r="AC962" s="95"/>
      <c r="AD962" s="95"/>
      <c r="AE962" s="95"/>
      <c r="AF962" s="95"/>
      <c r="AG962" s="95"/>
      <c r="AH962" s="95"/>
    </row>
    <row r="963">
      <c r="F963" s="672"/>
      <c r="J963" s="672"/>
      <c r="K963" s="672"/>
      <c r="L963" s="672"/>
      <c r="M963" s="337"/>
      <c r="V963" s="95"/>
      <c r="W963" s="95"/>
      <c r="X963" s="95"/>
      <c r="Y963" s="95"/>
      <c r="Z963" s="95"/>
      <c r="AA963" s="95"/>
      <c r="AB963" s="95"/>
      <c r="AC963" s="95"/>
      <c r="AD963" s="95"/>
      <c r="AE963" s="95"/>
      <c r="AF963" s="95"/>
      <c r="AG963" s="95"/>
      <c r="AH963" s="95"/>
    </row>
    <row r="964">
      <c r="F964" s="672"/>
      <c r="J964" s="672"/>
      <c r="K964" s="672"/>
      <c r="L964" s="672"/>
      <c r="M964" s="337"/>
      <c r="V964" s="95"/>
      <c r="W964" s="95"/>
      <c r="X964" s="95"/>
      <c r="Y964" s="95"/>
      <c r="Z964" s="95"/>
      <c r="AA964" s="95"/>
      <c r="AB964" s="95"/>
      <c r="AC964" s="95"/>
      <c r="AD964" s="95"/>
      <c r="AE964" s="95"/>
      <c r="AF964" s="95"/>
      <c r="AG964" s="95"/>
      <c r="AH964" s="95"/>
    </row>
    <row r="965">
      <c r="F965" s="672"/>
      <c r="J965" s="672"/>
      <c r="K965" s="672"/>
      <c r="L965" s="672"/>
      <c r="M965" s="337"/>
      <c r="V965" s="95"/>
      <c r="W965" s="95"/>
      <c r="X965" s="95"/>
      <c r="Y965" s="95"/>
      <c r="Z965" s="95"/>
      <c r="AA965" s="95"/>
      <c r="AB965" s="95"/>
      <c r="AC965" s="95"/>
      <c r="AD965" s="95"/>
      <c r="AE965" s="95"/>
      <c r="AF965" s="95"/>
      <c r="AG965" s="95"/>
      <c r="AH965" s="95"/>
    </row>
    <row r="966">
      <c r="F966" s="672"/>
      <c r="J966" s="672"/>
      <c r="K966" s="672"/>
      <c r="L966" s="672"/>
      <c r="M966" s="337"/>
      <c r="V966" s="95"/>
      <c r="W966" s="95"/>
      <c r="X966" s="95"/>
      <c r="Y966" s="95"/>
      <c r="Z966" s="95"/>
      <c r="AA966" s="95"/>
      <c r="AB966" s="95"/>
      <c r="AC966" s="95"/>
      <c r="AD966" s="95"/>
      <c r="AE966" s="95"/>
      <c r="AF966" s="95"/>
      <c r="AG966" s="95"/>
      <c r="AH966" s="95"/>
    </row>
    <row r="967">
      <c r="F967" s="672"/>
      <c r="J967" s="672"/>
      <c r="K967" s="672"/>
      <c r="L967" s="672"/>
      <c r="M967" s="337"/>
      <c r="V967" s="95"/>
      <c r="W967" s="95"/>
      <c r="X967" s="95"/>
      <c r="Y967" s="95"/>
      <c r="Z967" s="95"/>
      <c r="AA967" s="95"/>
      <c r="AB967" s="95"/>
      <c r="AC967" s="95"/>
      <c r="AD967" s="95"/>
      <c r="AE967" s="95"/>
      <c r="AF967" s="95"/>
      <c r="AG967" s="95"/>
      <c r="AH967" s="95"/>
    </row>
    <row r="968">
      <c r="F968" s="672"/>
      <c r="J968" s="672"/>
      <c r="K968" s="672"/>
      <c r="L968" s="672"/>
      <c r="M968" s="337"/>
      <c r="V968" s="95"/>
      <c r="W968" s="95"/>
      <c r="X968" s="95"/>
      <c r="Y968" s="95"/>
      <c r="Z968" s="95"/>
      <c r="AA968" s="95"/>
      <c r="AB968" s="95"/>
      <c r="AC968" s="95"/>
      <c r="AD968" s="95"/>
      <c r="AE968" s="95"/>
      <c r="AF968" s="95"/>
      <c r="AG968" s="95"/>
      <c r="AH968" s="95"/>
    </row>
    <row r="969">
      <c r="F969" s="672"/>
      <c r="J969" s="672"/>
      <c r="K969" s="672"/>
      <c r="L969" s="672"/>
      <c r="M969" s="337"/>
      <c r="V969" s="95"/>
      <c r="W969" s="95"/>
      <c r="X969" s="95"/>
      <c r="Y969" s="95"/>
      <c r="Z969" s="95"/>
      <c r="AA969" s="95"/>
      <c r="AB969" s="95"/>
      <c r="AC969" s="95"/>
      <c r="AD969" s="95"/>
      <c r="AE969" s="95"/>
      <c r="AF969" s="95"/>
      <c r="AG969" s="95"/>
      <c r="AH969" s="95"/>
    </row>
    <row r="970">
      <c r="F970" s="672"/>
      <c r="J970" s="672"/>
      <c r="K970" s="672"/>
      <c r="L970" s="672"/>
      <c r="M970" s="337"/>
      <c r="V970" s="95"/>
      <c r="W970" s="95"/>
      <c r="X970" s="95"/>
      <c r="Y970" s="95"/>
      <c r="Z970" s="95"/>
      <c r="AA970" s="95"/>
      <c r="AB970" s="95"/>
      <c r="AC970" s="95"/>
      <c r="AD970" s="95"/>
      <c r="AE970" s="95"/>
      <c r="AF970" s="95"/>
      <c r="AG970" s="95"/>
      <c r="AH970" s="95"/>
    </row>
    <row r="971">
      <c r="F971" s="672"/>
      <c r="J971" s="672"/>
      <c r="K971" s="672"/>
      <c r="L971" s="672"/>
      <c r="M971" s="337"/>
      <c r="V971" s="95"/>
      <c r="W971" s="95"/>
      <c r="X971" s="95"/>
      <c r="Y971" s="95"/>
      <c r="Z971" s="95"/>
      <c r="AA971" s="95"/>
      <c r="AB971" s="95"/>
      <c r="AC971" s="95"/>
      <c r="AD971" s="95"/>
      <c r="AE971" s="95"/>
      <c r="AF971" s="95"/>
      <c r="AG971" s="95"/>
      <c r="AH971" s="95"/>
    </row>
    <row r="972">
      <c r="F972" s="672"/>
      <c r="J972" s="672"/>
      <c r="K972" s="672"/>
      <c r="L972" s="672"/>
      <c r="M972" s="337"/>
      <c r="V972" s="95"/>
      <c r="W972" s="95"/>
      <c r="X972" s="95"/>
      <c r="Y972" s="95"/>
      <c r="Z972" s="95"/>
      <c r="AA972" s="95"/>
      <c r="AB972" s="95"/>
      <c r="AC972" s="95"/>
      <c r="AD972" s="95"/>
      <c r="AE972" s="95"/>
      <c r="AF972" s="95"/>
      <c r="AG972" s="95"/>
      <c r="AH972" s="95"/>
    </row>
    <row r="973">
      <c r="F973" s="672"/>
      <c r="J973" s="672"/>
      <c r="K973" s="672"/>
      <c r="L973" s="672"/>
      <c r="M973" s="337"/>
      <c r="V973" s="95"/>
      <c r="W973" s="95"/>
      <c r="X973" s="95"/>
      <c r="Y973" s="95"/>
      <c r="Z973" s="95"/>
      <c r="AA973" s="95"/>
      <c r="AB973" s="95"/>
      <c r="AC973" s="95"/>
      <c r="AD973" s="95"/>
      <c r="AE973" s="95"/>
      <c r="AF973" s="95"/>
      <c r="AG973" s="95"/>
      <c r="AH973" s="95"/>
    </row>
    <row r="974">
      <c r="F974" s="672"/>
      <c r="J974" s="672"/>
      <c r="K974" s="672"/>
      <c r="L974" s="672"/>
      <c r="M974" s="337"/>
      <c r="V974" s="95"/>
      <c r="W974" s="95"/>
      <c r="X974" s="95"/>
      <c r="Y974" s="95"/>
      <c r="Z974" s="95"/>
      <c r="AA974" s="95"/>
      <c r="AB974" s="95"/>
      <c r="AC974" s="95"/>
      <c r="AD974" s="95"/>
      <c r="AE974" s="95"/>
      <c r="AF974" s="95"/>
      <c r="AG974" s="95"/>
      <c r="AH974" s="95"/>
    </row>
    <row r="975">
      <c r="F975" s="672"/>
      <c r="J975" s="672"/>
      <c r="K975" s="672"/>
      <c r="L975" s="672"/>
      <c r="M975" s="337"/>
      <c r="V975" s="95"/>
      <c r="W975" s="95"/>
      <c r="X975" s="95"/>
      <c r="Y975" s="95"/>
      <c r="Z975" s="95"/>
      <c r="AA975" s="95"/>
      <c r="AB975" s="95"/>
      <c r="AC975" s="95"/>
      <c r="AD975" s="95"/>
      <c r="AE975" s="95"/>
      <c r="AF975" s="95"/>
      <c r="AG975" s="95"/>
      <c r="AH975" s="95"/>
    </row>
    <row r="976">
      <c r="F976" s="672"/>
      <c r="J976" s="672"/>
      <c r="K976" s="672"/>
      <c r="L976" s="672"/>
      <c r="M976" s="337"/>
      <c r="V976" s="95"/>
      <c r="W976" s="95"/>
      <c r="X976" s="95"/>
      <c r="Y976" s="95"/>
      <c r="Z976" s="95"/>
      <c r="AA976" s="95"/>
      <c r="AB976" s="95"/>
      <c r="AC976" s="95"/>
      <c r="AD976" s="95"/>
      <c r="AE976" s="95"/>
      <c r="AF976" s="95"/>
      <c r="AG976" s="95"/>
      <c r="AH976" s="95"/>
    </row>
    <row r="977">
      <c r="F977" s="672"/>
      <c r="J977" s="672"/>
      <c r="K977" s="672"/>
      <c r="L977" s="672"/>
      <c r="M977" s="337"/>
      <c r="V977" s="95"/>
      <c r="W977" s="95"/>
      <c r="X977" s="95"/>
      <c r="Y977" s="95"/>
      <c r="Z977" s="95"/>
      <c r="AA977" s="95"/>
      <c r="AB977" s="95"/>
      <c r="AC977" s="95"/>
      <c r="AD977" s="95"/>
      <c r="AE977" s="95"/>
      <c r="AF977" s="95"/>
      <c r="AG977" s="95"/>
      <c r="AH977" s="95"/>
    </row>
    <row r="978">
      <c r="F978" s="672"/>
      <c r="J978" s="672"/>
      <c r="K978" s="672"/>
      <c r="L978" s="672"/>
      <c r="M978" s="337"/>
      <c r="V978" s="95"/>
      <c r="W978" s="95"/>
      <c r="X978" s="95"/>
      <c r="Y978" s="95"/>
      <c r="Z978" s="95"/>
      <c r="AA978" s="95"/>
      <c r="AB978" s="95"/>
      <c r="AC978" s="95"/>
      <c r="AD978" s="95"/>
      <c r="AE978" s="95"/>
      <c r="AF978" s="95"/>
      <c r="AG978" s="95"/>
      <c r="AH978" s="95"/>
    </row>
    <row r="979">
      <c r="F979" s="672"/>
      <c r="J979" s="672"/>
      <c r="K979" s="672"/>
      <c r="L979" s="672"/>
      <c r="M979" s="337"/>
      <c r="V979" s="95"/>
      <c r="W979" s="95"/>
      <c r="X979" s="95"/>
      <c r="Y979" s="95"/>
      <c r="Z979" s="95"/>
      <c r="AA979" s="95"/>
      <c r="AB979" s="95"/>
      <c r="AC979" s="95"/>
      <c r="AD979" s="95"/>
      <c r="AE979" s="95"/>
      <c r="AF979" s="95"/>
      <c r="AG979" s="95"/>
      <c r="AH979" s="95"/>
    </row>
    <row r="980">
      <c r="F980" s="672"/>
      <c r="J980" s="672"/>
      <c r="K980" s="672"/>
      <c r="L980" s="672"/>
      <c r="M980" s="337"/>
      <c r="V980" s="95"/>
      <c r="W980" s="95"/>
      <c r="X980" s="95"/>
      <c r="Y980" s="95"/>
      <c r="Z980" s="95"/>
      <c r="AA980" s="95"/>
      <c r="AB980" s="95"/>
      <c r="AC980" s="95"/>
      <c r="AD980" s="95"/>
      <c r="AE980" s="95"/>
      <c r="AF980" s="95"/>
      <c r="AG980" s="95"/>
      <c r="AH980" s="95"/>
    </row>
    <row r="981">
      <c r="F981" s="672"/>
      <c r="J981" s="672"/>
      <c r="K981" s="672"/>
      <c r="L981" s="672"/>
      <c r="M981" s="337"/>
      <c r="V981" s="95"/>
      <c r="W981" s="95"/>
      <c r="X981" s="95"/>
      <c r="Y981" s="95"/>
      <c r="Z981" s="95"/>
      <c r="AA981" s="95"/>
      <c r="AB981" s="95"/>
      <c r="AC981" s="95"/>
      <c r="AD981" s="95"/>
      <c r="AE981" s="95"/>
      <c r="AF981" s="95"/>
      <c r="AG981" s="95"/>
      <c r="AH981" s="95"/>
    </row>
    <row r="982">
      <c r="F982" s="672"/>
      <c r="J982" s="672"/>
      <c r="K982" s="672"/>
      <c r="L982" s="672"/>
      <c r="M982" s="337"/>
      <c r="V982" s="95"/>
      <c r="W982" s="95"/>
      <c r="X982" s="95"/>
      <c r="Y982" s="95"/>
      <c r="Z982" s="95"/>
      <c r="AA982" s="95"/>
      <c r="AB982" s="95"/>
      <c r="AC982" s="95"/>
      <c r="AD982" s="95"/>
      <c r="AE982" s="95"/>
      <c r="AF982" s="95"/>
      <c r="AG982" s="95"/>
      <c r="AH982" s="95"/>
    </row>
    <row r="983">
      <c r="F983" s="672"/>
      <c r="J983" s="672"/>
      <c r="K983" s="672"/>
      <c r="L983" s="672"/>
      <c r="M983" s="337"/>
      <c r="V983" s="95"/>
      <c r="W983" s="95"/>
      <c r="X983" s="95"/>
      <c r="Y983" s="95"/>
      <c r="Z983" s="95"/>
      <c r="AA983" s="95"/>
      <c r="AB983" s="95"/>
      <c r="AC983" s="95"/>
      <c r="AD983" s="95"/>
      <c r="AE983" s="95"/>
      <c r="AF983" s="95"/>
      <c r="AG983" s="95"/>
      <c r="AH983" s="95"/>
    </row>
    <row r="984">
      <c r="F984" s="672"/>
      <c r="J984" s="672"/>
      <c r="K984" s="672"/>
      <c r="L984" s="672"/>
      <c r="M984" s="337"/>
      <c r="V984" s="95"/>
      <c r="W984" s="95"/>
      <c r="X984" s="95"/>
      <c r="Y984" s="95"/>
      <c r="Z984" s="95"/>
      <c r="AA984" s="95"/>
      <c r="AB984" s="95"/>
      <c r="AC984" s="95"/>
      <c r="AD984" s="95"/>
      <c r="AE984" s="95"/>
      <c r="AF984" s="95"/>
      <c r="AG984" s="95"/>
      <c r="AH984" s="95"/>
    </row>
    <row r="985">
      <c r="F985" s="672"/>
      <c r="J985" s="672"/>
      <c r="K985" s="672"/>
      <c r="L985" s="672"/>
      <c r="M985" s="337"/>
      <c r="V985" s="95"/>
      <c r="W985" s="95"/>
      <c r="X985" s="95"/>
      <c r="Y985" s="95"/>
      <c r="Z985" s="95"/>
      <c r="AA985" s="95"/>
      <c r="AB985" s="95"/>
      <c r="AC985" s="95"/>
      <c r="AD985" s="95"/>
      <c r="AE985" s="95"/>
      <c r="AF985" s="95"/>
      <c r="AG985" s="95"/>
      <c r="AH985" s="95"/>
    </row>
    <row r="986">
      <c r="F986" s="672"/>
      <c r="J986" s="672"/>
      <c r="K986" s="672"/>
      <c r="L986" s="672"/>
      <c r="M986" s="337"/>
      <c r="V986" s="95"/>
      <c r="W986" s="95"/>
      <c r="X986" s="95"/>
      <c r="Y986" s="95"/>
      <c r="Z986" s="95"/>
      <c r="AA986" s="95"/>
      <c r="AB986" s="95"/>
      <c r="AC986" s="95"/>
      <c r="AD986" s="95"/>
      <c r="AE986" s="95"/>
      <c r="AF986" s="95"/>
      <c r="AG986" s="95"/>
      <c r="AH986" s="95"/>
    </row>
    <row r="987">
      <c r="F987" s="672"/>
      <c r="J987" s="672"/>
      <c r="K987" s="672"/>
      <c r="L987" s="672"/>
      <c r="M987" s="337"/>
      <c r="V987" s="95"/>
      <c r="W987" s="95"/>
      <c r="X987" s="95"/>
      <c r="Y987" s="95"/>
      <c r="Z987" s="95"/>
      <c r="AA987" s="95"/>
      <c r="AB987" s="95"/>
      <c r="AC987" s="95"/>
      <c r="AD987" s="95"/>
      <c r="AE987" s="95"/>
      <c r="AF987" s="95"/>
      <c r="AG987" s="95"/>
      <c r="AH987" s="95"/>
    </row>
    <row r="988">
      <c r="F988" s="672"/>
      <c r="J988" s="672"/>
      <c r="K988" s="672"/>
      <c r="L988" s="672"/>
      <c r="M988" s="337"/>
      <c r="V988" s="95"/>
      <c r="W988" s="95"/>
      <c r="X988" s="95"/>
      <c r="Y988" s="95"/>
      <c r="Z988" s="95"/>
      <c r="AA988" s="95"/>
      <c r="AB988" s="95"/>
      <c r="AC988" s="95"/>
      <c r="AD988" s="95"/>
      <c r="AE988" s="95"/>
      <c r="AF988" s="95"/>
      <c r="AG988" s="95"/>
      <c r="AH988" s="95"/>
    </row>
    <row r="989">
      <c r="F989" s="672"/>
      <c r="J989" s="672"/>
      <c r="K989" s="672"/>
      <c r="L989" s="672"/>
      <c r="M989" s="337"/>
      <c r="V989" s="95"/>
      <c r="W989" s="95"/>
      <c r="X989" s="95"/>
      <c r="Y989" s="95"/>
      <c r="Z989" s="95"/>
      <c r="AA989" s="95"/>
      <c r="AB989" s="95"/>
      <c r="AC989" s="95"/>
      <c r="AD989" s="95"/>
      <c r="AE989" s="95"/>
      <c r="AF989" s="95"/>
      <c r="AG989" s="95"/>
      <c r="AH989" s="95"/>
    </row>
    <row r="990">
      <c r="F990" s="672"/>
      <c r="J990" s="672"/>
      <c r="K990" s="672"/>
      <c r="L990" s="672"/>
      <c r="M990" s="337"/>
      <c r="V990" s="95"/>
      <c r="W990" s="95"/>
      <c r="X990" s="95"/>
      <c r="Y990" s="95"/>
      <c r="Z990" s="95"/>
      <c r="AA990" s="95"/>
      <c r="AB990" s="95"/>
      <c r="AC990" s="95"/>
      <c r="AD990" s="95"/>
      <c r="AE990" s="95"/>
      <c r="AF990" s="95"/>
      <c r="AG990" s="95"/>
      <c r="AH990" s="95"/>
    </row>
    <row r="991">
      <c r="F991" s="672"/>
      <c r="J991" s="672"/>
      <c r="K991" s="672"/>
      <c r="L991" s="672"/>
      <c r="M991" s="337"/>
      <c r="V991" s="95"/>
      <c r="W991" s="95"/>
      <c r="X991" s="95"/>
      <c r="Y991" s="95"/>
      <c r="Z991" s="95"/>
      <c r="AA991" s="95"/>
      <c r="AB991" s="95"/>
      <c r="AC991" s="95"/>
      <c r="AD991" s="95"/>
      <c r="AE991" s="95"/>
      <c r="AF991" s="95"/>
      <c r="AG991" s="95"/>
      <c r="AH991" s="95"/>
    </row>
    <row r="992">
      <c r="F992" s="672"/>
      <c r="J992" s="672"/>
      <c r="K992" s="672"/>
      <c r="L992" s="672"/>
      <c r="M992" s="337"/>
      <c r="V992" s="95"/>
      <c r="W992" s="95"/>
      <c r="X992" s="95"/>
      <c r="Y992" s="95"/>
      <c r="Z992" s="95"/>
      <c r="AA992" s="95"/>
      <c r="AB992" s="95"/>
      <c r="AC992" s="95"/>
      <c r="AD992" s="95"/>
      <c r="AE992" s="95"/>
      <c r="AF992" s="95"/>
      <c r="AG992" s="95"/>
      <c r="AH992" s="95"/>
    </row>
    <row r="993">
      <c r="F993" s="672"/>
      <c r="J993" s="672"/>
      <c r="K993" s="672"/>
      <c r="L993" s="672"/>
      <c r="M993" s="337"/>
      <c r="V993" s="95"/>
      <c r="W993" s="95"/>
      <c r="X993" s="95"/>
      <c r="Y993" s="95"/>
      <c r="Z993" s="95"/>
      <c r="AA993" s="95"/>
      <c r="AB993" s="95"/>
      <c r="AC993" s="95"/>
      <c r="AD993" s="95"/>
      <c r="AE993" s="95"/>
      <c r="AF993" s="95"/>
      <c r="AG993" s="95"/>
      <c r="AH993" s="95"/>
    </row>
    <row r="994">
      <c r="F994" s="672"/>
      <c r="J994" s="672"/>
      <c r="K994" s="672"/>
      <c r="L994" s="672"/>
      <c r="M994" s="337"/>
      <c r="V994" s="95"/>
      <c r="W994" s="95"/>
      <c r="X994" s="95"/>
      <c r="Y994" s="95"/>
      <c r="Z994" s="95"/>
      <c r="AA994" s="95"/>
      <c r="AB994" s="95"/>
      <c r="AC994" s="95"/>
      <c r="AD994" s="95"/>
      <c r="AE994" s="95"/>
      <c r="AF994" s="95"/>
      <c r="AG994" s="95"/>
      <c r="AH994" s="95"/>
    </row>
    <row r="995">
      <c r="F995" s="672"/>
      <c r="J995" s="672"/>
      <c r="K995" s="672"/>
      <c r="L995" s="672"/>
      <c r="M995" s="337"/>
      <c r="V995" s="95"/>
      <c r="W995" s="95"/>
      <c r="X995" s="95"/>
      <c r="Y995" s="95"/>
      <c r="Z995" s="95"/>
      <c r="AA995" s="95"/>
      <c r="AB995" s="95"/>
      <c r="AC995" s="95"/>
      <c r="AD995" s="95"/>
      <c r="AE995" s="95"/>
      <c r="AF995" s="95"/>
      <c r="AG995" s="95"/>
      <c r="AH995" s="95"/>
    </row>
    <row r="996">
      <c r="F996" s="672"/>
      <c r="J996" s="672"/>
      <c r="K996" s="672"/>
      <c r="L996" s="672"/>
      <c r="M996" s="337"/>
      <c r="V996" s="95"/>
      <c r="W996" s="95"/>
      <c r="X996" s="95"/>
      <c r="Y996" s="95"/>
      <c r="Z996" s="95"/>
      <c r="AA996" s="95"/>
      <c r="AB996" s="95"/>
      <c r="AC996" s="95"/>
      <c r="AD996" s="95"/>
      <c r="AE996" s="95"/>
      <c r="AF996" s="95"/>
      <c r="AG996" s="95"/>
      <c r="AH996" s="95"/>
    </row>
    <row r="997">
      <c r="F997" s="672"/>
      <c r="J997" s="672"/>
      <c r="K997" s="672"/>
      <c r="L997" s="672"/>
      <c r="M997" s="337"/>
      <c r="V997" s="95"/>
      <c r="W997" s="95"/>
      <c r="X997" s="95"/>
      <c r="Y997" s="95"/>
      <c r="Z997" s="95"/>
      <c r="AA997" s="95"/>
      <c r="AB997" s="95"/>
      <c r="AC997" s="95"/>
      <c r="AD997" s="95"/>
      <c r="AE997" s="95"/>
      <c r="AF997" s="95"/>
      <c r="AG997" s="95"/>
      <c r="AH997" s="95"/>
    </row>
    <row r="998">
      <c r="F998" s="672"/>
      <c r="J998" s="672"/>
      <c r="K998" s="672"/>
      <c r="L998" s="672"/>
      <c r="M998" s="337"/>
      <c r="V998" s="95"/>
      <c r="W998" s="95"/>
      <c r="X998" s="95"/>
      <c r="Y998" s="95"/>
      <c r="Z998" s="95"/>
      <c r="AA998" s="95"/>
      <c r="AB998" s="95"/>
      <c r="AC998" s="95"/>
      <c r="AD998" s="95"/>
      <c r="AE998" s="95"/>
      <c r="AF998" s="95"/>
      <c r="AG998" s="95"/>
      <c r="AH998" s="95"/>
    </row>
    <row r="999">
      <c r="F999" s="672"/>
      <c r="J999" s="672"/>
      <c r="K999" s="672"/>
      <c r="L999" s="672"/>
      <c r="M999" s="337"/>
      <c r="V999" s="95"/>
      <c r="W999" s="95"/>
      <c r="X999" s="95"/>
      <c r="Y999" s="95"/>
      <c r="Z999" s="95"/>
      <c r="AA999" s="95"/>
      <c r="AB999" s="95"/>
      <c r="AC999" s="95"/>
      <c r="AD999" s="95"/>
      <c r="AE999" s="95"/>
      <c r="AF999" s="95"/>
      <c r="AG999" s="95"/>
      <c r="AH999" s="95"/>
    </row>
    <row r="1000">
      <c r="F1000" s="672"/>
      <c r="J1000" s="672"/>
      <c r="K1000" s="672"/>
      <c r="L1000" s="672"/>
      <c r="M1000" s="337"/>
      <c r="V1000" s="95"/>
      <c r="W1000" s="95"/>
      <c r="X1000" s="95"/>
      <c r="Y1000" s="95"/>
      <c r="Z1000" s="95"/>
      <c r="AA1000" s="95"/>
      <c r="AB1000" s="95"/>
      <c r="AC1000" s="95"/>
      <c r="AD1000" s="95"/>
      <c r="AE1000" s="95"/>
      <c r="AF1000" s="95"/>
      <c r="AG1000" s="95"/>
      <c r="AH1000" s="95"/>
    </row>
    <row r="1001">
      <c r="F1001" s="672"/>
      <c r="J1001" s="672"/>
      <c r="K1001" s="672"/>
      <c r="L1001" s="672"/>
      <c r="M1001" s="337"/>
      <c r="V1001" s="95"/>
      <c r="W1001" s="95"/>
      <c r="X1001" s="95"/>
      <c r="Y1001" s="95"/>
      <c r="Z1001" s="95"/>
      <c r="AA1001" s="95"/>
      <c r="AB1001" s="95"/>
      <c r="AC1001" s="95"/>
      <c r="AD1001" s="95"/>
      <c r="AE1001" s="95"/>
      <c r="AF1001" s="95"/>
      <c r="AG1001" s="95"/>
      <c r="AH1001" s="95"/>
    </row>
    <row r="1002">
      <c r="F1002" s="672"/>
      <c r="J1002" s="672"/>
      <c r="K1002" s="672"/>
      <c r="L1002" s="672"/>
      <c r="M1002" s="337"/>
      <c r="V1002" s="95"/>
      <c r="W1002" s="95"/>
      <c r="X1002" s="95"/>
      <c r="Y1002" s="95"/>
      <c r="Z1002" s="95"/>
      <c r="AA1002" s="95"/>
      <c r="AB1002" s="95"/>
      <c r="AC1002" s="95"/>
      <c r="AD1002" s="95"/>
      <c r="AE1002" s="95"/>
      <c r="AF1002" s="95"/>
      <c r="AG1002" s="95"/>
      <c r="AH1002" s="95"/>
    </row>
    <row r="1003">
      <c r="F1003" s="672"/>
      <c r="J1003" s="672"/>
      <c r="K1003" s="672"/>
      <c r="L1003" s="672"/>
      <c r="M1003" s="337"/>
      <c r="V1003" s="95"/>
      <c r="W1003" s="95"/>
      <c r="X1003" s="95"/>
      <c r="Y1003" s="95"/>
      <c r="Z1003" s="95"/>
      <c r="AA1003" s="95"/>
      <c r="AB1003" s="95"/>
      <c r="AC1003" s="95"/>
      <c r="AD1003" s="95"/>
      <c r="AE1003" s="95"/>
      <c r="AF1003" s="95"/>
      <c r="AG1003" s="95"/>
      <c r="AH1003" s="95"/>
    </row>
    <row r="1004">
      <c r="F1004" s="672"/>
      <c r="J1004" s="672"/>
      <c r="K1004" s="672"/>
      <c r="L1004" s="672"/>
      <c r="M1004" s="337"/>
      <c r="V1004" s="95"/>
      <c r="W1004" s="95"/>
      <c r="X1004" s="95"/>
      <c r="Y1004" s="95"/>
      <c r="Z1004" s="95"/>
      <c r="AA1004" s="95"/>
      <c r="AB1004" s="95"/>
      <c r="AC1004" s="95"/>
      <c r="AD1004" s="95"/>
      <c r="AE1004" s="95"/>
      <c r="AF1004" s="95"/>
      <c r="AG1004" s="95"/>
      <c r="AH1004" s="95"/>
    </row>
    <row r="1005">
      <c r="F1005" s="672"/>
      <c r="J1005" s="672"/>
      <c r="K1005" s="672"/>
      <c r="L1005" s="672"/>
      <c r="M1005" s="337"/>
      <c r="V1005" s="95"/>
      <c r="W1005" s="95"/>
      <c r="X1005" s="95"/>
      <c r="Y1005" s="95"/>
      <c r="Z1005" s="95"/>
      <c r="AA1005" s="95"/>
      <c r="AB1005" s="95"/>
      <c r="AC1005" s="95"/>
      <c r="AD1005" s="95"/>
      <c r="AE1005" s="95"/>
      <c r="AF1005" s="95"/>
      <c r="AG1005" s="95"/>
      <c r="AH1005" s="95"/>
    </row>
    <row r="1006">
      <c r="F1006" s="672"/>
      <c r="J1006" s="672"/>
      <c r="K1006" s="672"/>
      <c r="L1006" s="672"/>
      <c r="M1006" s="337"/>
      <c r="V1006" s="95"/>
      <c r="W1006" s="95"/>
      <c r="X1006" s="95"/>
      <c r="Y1006" s="95"/>
      <c r="Z1006" s="95"/>
      <c r="AA1006" s="95"/>
      <c r="AB1006" s="95"/>
      <c r="AC1006" s="95"/>
      <c r="AD1006" s="95"/>
      <c r="AE1006" s="95"/>
      <c r="AF1006" s="95"/>
      <c r="AG1006" s="95"/>
      <c r="AH1006" s="95"/>
    </row>
    <row r="1007">
      <c r="F1007" s="672"/>
      <c r="J1007" s="672"/>
      <c r="K1007" s="672"/>
      <c r="L1007" s="672"/>
      <c r="M1007" s="337"/>
      <c r="V1007" s="95"/>
      <c r="W1007" s="95"/>
      <c r="X1007" s="95"/>
      <c r="Y1007" s="95"/>
      <c r="Z1007" s="95"/>
      <c r="AA1007" s="95"/>
      <c r="AB1007" s="95"/>
      <c r="AC1007" s="95"/>
      <c r="AD1007" s="95"/>
      <c r="AE1007" s="95"/>
      <c r="AF1007" s="95"/>
      <c r="AG1007" s="95"/>
      <c r="AH1007" s="95"/>
    </row>
    <row r="1008">
      <c r="F1008" s="672"/>
      <c r="J1008" s="672"/>
      <c r="K1008" s="672"/>
      <c r="L1008" s="672"/>
      <c r="M1008" s="337"/>
      <c r="V1008" s="95"/>
      <c r="W1008" s="95"/>
      <c r="X1008" s="95"/>
      <c r="Y1008" s="95"/>
      <c r="Z1008" s="95"/>
      <c r="AA1008" s="95"/>
      <c r="AB1008" s="95"/>
      <c r="AC1008" s="95"/>
      <c r="AD1008" s="95"/>
      <c r="AE1008" s="95"/>
      <c r="AF1008" s="95"/>
      <c r="AG1008" s="95"/>
      <c r="AH1008" s="95"/>
    </row>
    <row r="1009">
      <c r="F1009" s="672"/>
      <c r="J1009" s="672"/>
      <c r="K1009" s="672"/>
      <c r="L1009" s="672"/>
      <c r="M1009" s="337"/>
      <c r="V1009" s="95"/>
      <c r="W1009" s="95"/>
      <c r="X1009" s="95"/>
      <c r="Y1009" s="95"/>
      <c r="Z1009" s="95"/>
      <c r="AA1009" s="95"/>
      <c r="AB1009" s="95"/>
      <c r="AC1009" s="95"/>
      <c r="AD1009" s="95"/>
      <c r="AE1009" s="95"/>
      <c r="AF1009" s="95"/>
      <c r="AG1009" s="95"/>
      <c r="AH1009" s="95"/>
    </row>
    <row r="1010">
      <c r="F1010" s="672"/>
      <c r="J1010" s="672"/>
      <c r="K1010" s="672"/>
      <c r="L1010" s="672"/>
      <c r="M1010" s="337"/>
      <c r="V1010" s="95"/>
      <c r="W1010" s="95"/>
      <c r="X1010" s="95"/>
      <c r="Y1010" s="95"/>
      <c r="Z1010" s="95"/>
      <c r="AA1010" s="95"/>
      <c r="AB1010" s="95"/>
      <c r="AC1010" s="95"/>
      <c r="AD1010" s="95"/>
      <c r="AE1010" s="95"/>
      <c r="AF1010" s="95"/>
      <c r="AG1010" s="95"/>
      <c r="AH1010" s="95"/>
    </row>
    <row r="1011">
      <c r="F1011" s="672"/>
      <c r="J1011" s="672"/>
      <c r="K1011" s="672"/>
      <c r="L1011" s="672"/>
      <c r="M1011" s="337"/>
      <c r="V1011" s="95"/>
      <c r="W1011" s="95"/>
      <c r="X1011" s="95"/>
      <c r="Y1011" s="95"/>
      <c r="Z1011" s="95"/>
      <c r="AA1011" s="95"/>
      <c r="AB1011" s="95"/>
      <c r="AC1011" s="95"/>
      <c r="AD1011" s="95"/>
      <c r="AE1011" s="95"/>
      <c r="AF1011" s="95"/>
      <c r="AG1011" s="95"/>
      <c r="AH1011" s="95"/>
    </row>
    <row r="1012">
      <c r="F1012" s="672"/>
      <c r="J1012" s="672"/>
      <c r="K1012" s="672"/>
      <c r="L1012" s="672"/>
      <c r="M1012" s="337"/>
      <c r="V1012" s="95"/>
      <c r="W1012" s="95"/>
      <c r="X1012" s="95"/>
      <c r="Y1012" s="95"/>
      <c r="Z1012" s="95"/>
      <c r="AA1012" s="95"/>
      <c r="AB1012" s="95"/>
      <c r="AC1012" s="95"/>
      <c r="AD1012" s="95"/>
      <c r="AE1012" s="95"/>
      <c r="AF1012" s="95"/>
      <c r="AG1012" s="95"/>
      <c r="AH1012" s="95"/>
    </row>
    <row r="1013">
      <c r="F1013" s="672"/>
      <c r="J1013" s="672"/>
      <c r="K1013" s="672"/>
      <c r="L1013" s="672"/>
      <c r="M1013" s="337"/>
      <c r="V1013" s="95"/>
      <c r="W1013" s="95"/>
      <c r="X1013" s="95"/>
      <c r="Y1013" s="95"/>
      <c r="Z1013" s="95"/>
      <c r="AA1013" s="95"/>
      <c r="AB1013" s="95"/>
      <c r="AC1013" s="95"/>
      <c r="AD1013" s="95"/>
      <c r="AE1013" s="95"/>
      <c r="AF1013" s="95"/>
      <c r="AG1013" s="95"/>
      <c r="AH1013" s="95"/>
    </row>
    <row r="1014">
      <c r="F1014" s="672"/>
      <c r="J1014" s="672"/>
      <c r="K1014" s="672"/>
      <c r="L1014" s="672"/>
      <c r="M1014" s="337"/>
      <c r="V1014" s="95"/>
      <c r="W1014" s="95"/>
      <c r="X1014" s="95"/>
      <c r="Y1014" s="95"/>
      <c r="Z1014" s="95"/>
      <c r="AA1014" s="95"/>
      <c r="AB1014" s="95"/>
      <c r="AC1014" s="95"/>
      <c r="AD1014" s="95"/>
      <c r="AE1014" s="95"/>
      <c r="AF1014" s="95"/>
      <c r="AG1014" s="95"/>
      <c r="AH1014" s="95"/>
    </row>
    <row r="1015">
      <c r="F1015" s="672"/>
      <c r="J1015" s="672"/>
      <c r="K1015" s="672"/>
      <c r="L1015" s="672"/>
      <c r="M1015" s="337"/>
      <c r="V1015" s="95"/>
      <c r="W1015" s="95"/>
      <c r="X1015" s="95"/>
      <c r="Y1015" s="95"/>
      <c r="Z1015" s="95"/>
      <c r="AA1015" s="95"/>
      <c r="AB1015" s="95"/>
      <c r="AC1015" s="95"/>
      <c r="AD1015" s="95"/>
      <c r="AE1015" s="95"/>
      <c r="AF1015" s="95"/>
      <c r="AG1015" s="95"/>
      <c r="AH1015" s="95"/>
    </row>
    <row r="1016">
      <c r="F1016" s="672"/>
      <c r="J1016" s="672"/>
      <c r="K1016" s="672"/>
      <c r="L1016" s="672"/>
      <c r="M1016" s="337"/>
      <c r="V1016" s="95"/>
      <c r="W1016" s="95"/>
      <c r="X1016" s="95"/>
      <c r="Y1016" s="95"/>
      <c r="Z1016" s="95"/>
      <c r="AA1016" s="95"/>
      <c r="AB1016" s="95"/>
      <c r="AC1016" s="95"/>
      <c r="AD1016" s="95"/>
      <c r="AE1016" s="95"/>
      <c r="AF1016" s="95"/>
      <c r="AG1016" s="95"/>
      <c r="AH1016" s="95"/>
    </row>
    <row r="1017">
      <c r="F1017" s="672"/>
      <c r="J1017" s="672"/>
      <c r="K1017" s="672"/>
      <c r="L1017" s="672"/>
      <c r="M1017" s="337"/>
      <c r="V1017" s="95"/>
      <c r="W1017" s="95"/>
      <c r="X1017" s="95"/>
      <c r="Y1017" s="95"/>
      <c r="Z1017" s="95"/>
      <c r="AA1017" s="95"/>
      <c r="AB1017" s="95"/>
      <c r="AC1017" s="95"/>
      <c r="AD1017" s="95"/>
      <c r="AE1017" s="95"/>
      <c r="AF1017" s="95"/>
      <c r="AG1017" s="95"/>
      <c r="AH1017" s="95"/>
    </row>
    <row r="1018">
      <c r="F1018" s="672"/>
      <c r="J1018" s="672"/>
      <c r="K1018" s="672"/>
      <c r="L1018" s="672"/>
      <c r="M1018" s="337"/>
      <c r="V1018" s="95"/>
      <c r="W1018" s="95"/>
      <c r="X1018" s="95"/>
      <c r="Y1018" s="95"/>
      <c r="Z1018" s="95"/>
      <c r="AA1018" s="95"/>
      <c r="AB1018" s="95"/>
      <c r="AC1018" s="95"/>
      <c r="AD1018" s="95"/>
      <c r="AE1018" s="95"/>
      <c r="AF1018" s="95"/>
      <c r="AG1018" s="95"/>
      <c r="AH1018" s="95"/>
    </row>
    <row r="1019">
      <c r="F1019" s="672"/>
      <c r="J1019" s="672"/>
      <c r="K1019" s="672"/>
      <c r="L1019" s="672"/>
      <c r="M1019" s="337"/>
      <c r="V1019" s="95"/>
      <c r="W1019" s="95"/>
      <c r="X1019" s="95"/>
      <c r="Y1019" s="95"/>
      <c r="Z1019" s="95"/>
      <c r="AA1019" s="95"/>
      <c r="AB1019" s="95"/>
      <c r="AC1019" s="95"/>
      <c r="AD1019" s="95"/>
      <c r="AE1019" s="95"/>
      <c r="AF1019" s="95"/>
      <c r="AG1019" s="95"/>
      <c r="AH1019" s="95"/>
    </row>
    <row r="1020">
      <c r="F1020" s="672"/>
      <c r="J1020" s="672"/>
      <c r="K1020" s="672"/>
      <c r="L1020" s="672"/>
      <c r="M1020" s="337"/>
      <c r="V1020" s="95"/>
      <c r="W1020" s="95"/>
      <c r="X1020" s="95"/>
      <c r="Y1020" s="95"/>
      <c r="Z1020" s="95"/>
      <c r="AA1020" s="95"/>
      <c r="AB1020" s="95"/>
      <c r="AC1020" s="95"/>
      <c r="AD1020" s="95"/>
      <c r="AE1020" s="95"/>
      <c r="AF1020" s="95"/>
      <c r="AG1020" s="95"/>
      <c r="AH1020" s="95"/>
    </row>
    <row r="1021">
      <c r="F1021" s="672"/>
      <c r="J1021" s="672"/>
      <c r="K1021" s="672"/>
      <c r="L1021" s="672"/>
      <c r="M1021" s="337"/>
      <c r="V1021" s="95"/>
      <c r="W1021" s="95"/>
      <c r="X1021" s="95"/>
      <c r="Y1021" s="95"/>
      <c r="Z1021" s="95"/>
      <c r="AA1021" s="95"/>
      <c r="AB1021" s="95"/>
      <c r="AC1021" s="95"/>
      <c r="AD1021" s="95"/>
      <c r="AE1021" s="95"/>
      <c r="AF1021" s="95"/>
      <c r="AG1021" s="95"/>
      <c r="AH1021" s="95"/>
    </row>
    <row r="1022">
      <c r="F1022" s="672"/>
      <c r="J1022" s="672"/>
      <c r="K1022" s="672"/>
      <c r="L1022" s="672"/>
      <c r="M1022" s="337"/>
      <c r="V1022" s="95"/>
      <c r="W1022" s="95"/>
      <c r="X1022" s="95"/>
      <c r="Y1022" s="95"/>
      <c r="Z1022" s="95"/>
      <c r="AA1022" s="95"/>
      <c r="AB1022" s="95"/>
      <c r="AC1022" s="95"/>
      <c r="AD1022" s="95"/>
      <c r="AE1022" s="95"/>
      <c r="AF1022" s="95"/>
      <c r="AG1022" s="95"/>
      <c r="AH1022" s="95"/>
    </row>
    <row r="1023">
      <c r="F1023" s="672"/>
      <c r="J1023" s="672"/>
      <c r="K1023" s="672"/>
      <c r="L1023" s="672"/>
      <c r="M1023" s="337"/>
      <c r="V1023" s="95"/>
      <c r="W1023" s="95"/>
      <c r="X1023" s="95"/>
      <c r="Y1023" s="95"/>
      <c r="Z1023" s="95"/>
      <c r="AA1023" s="95"/>
      <c r="AB1023" s="95"/>
      <c r="AC1023" s="95"/>
      <c r="AD1023" s="95"/>
      <c r="AE1023" s="95"/>
      <c r="AF1023" s="95"/>
      <c r="AG1023" s="95"/>
      <c r="AH1023" s="95"/>
    </row>
    <row r="1024">
      <c r="F1024" s="672"/>
      <c r="J1024" s="672"/>
      <c r="K1024" s="672"/>
      <c r="L1024" s="672"/>
      <c r="M1024" s="337"/>
      <c r="V1024" s="95"/>
      <c r="W1024" s="95"/>
      <c r="X1024" s="95"/>
      <c r="Y1024" s="95"/>
      <c r="Z1024" s="95"/>
      <c r="AA1024" s="95"/>
      <c r="AB1024" s="95"/>
      <c r="AC1024" s="95"/>
      <c r="AD1024" s="95"/>
      <c r="AE1024" s="95"/>
      <c r="AF1024" s="95"/>
      <c r="AG1024" s="95"/>
      <c r="AH1024" s="95"/>
    </row>
    <row r="1025">
      <c r="F1025" s="672"/>
      <c r="J1025" s="672"/>
      <c r="K1025" s="672"/>
      <c r="L1025" s="672"/>
      <c r="M1025" s="337"/>
      <c r="V1025" s="95"/>
      <c r="W1025" s="95"/>
      <c r="X1025" s="95"/>
      <c r="Y1025" s="95"/>
      <c r="Z1025" s="95"/>
      <c r="AA1025" s="95"/>
      <c r="AB1025" s="95"/>
      <c r="AC1025" s="95"/>
      <c r="AD1025" s="95"/>
      <c r="AE1025" s="95"/>
      <c r="AF1025" s="95"/>
      <c r="AG1025" s="95"/>
      <c r="AH1025" s="95"/>
    </row>
    <row r="1026">
      <c r="F1026" s="672"/>
      <c r="J1026" s="672"/>
      <c r="K1026" s="672"/>
      <c r="L1026" s="672"/>
      <c r="M1026" s="337"/>
      <c r="V1026" s="95"/>
      <c r="W1026" s="95"/>
      <c r="X1026" s="95"/>
      <c r="Y1026" s="95"/>
      <c r="Z1026" s="95"/>
      <c r="AA1026" s="95"/>
      <c r="AB1026" s="95"/>
      <c r="AC1026" s="95"/>
      <c r="AD1026" s="95"/>
      <c r="AE1026" s="95"/>
      <c r="AF1026" s="95"/>
      <c r="AG1026" s="95"/>
      <c r="AH1026" s="95"/>
    </row>
    <row r="1027">
      <c r="F1027" s="672"/>
      <c r="J1027" s="672"/>
      <c r="K1027" s="672"/>
      <c r="L1027" s="672"/>
      <c r="M1027" s="337"/>
      <c r="V1027" s="95"/>
      <c r="W1027" s="95"/>
      <c r="X1027" s="95"/>
      <c r="Y1027" s="95"/>
      <c r="Z1027" s="95"/>
      <c r="AA1027" s="95"/>
      <c r="AB1027" s="95"/>
      <c r="AC1027" s="95"/>
      <c r="AD1027" s="95"/>
      <c r="AE1027" s="95"/>
      <c r="AF1027" s="95"/>
      <c r="AG1027" s="95"/>
      <c r="AH1027" s="95"/>
    </row>
    <row r="1028">
      <c r="F1028" s="672"/>
      <c r="J1028" s="672"/>
      <c r="K1028" s="672"/>
      <c r="L1028" s="672"/>
      <c r="M1028" s="337"/>
      <c r="V1028" s="95"/>
      <c r="W1028" s="95"/>
      <c r="X1028" s="95"/>
      <c r="Y1028" s="95"/>
      <c r="Z1028" s="95"/>
      <c r="AA1028" s="95"/>
      <c r="AB1028" s="95"/>
      <c r="AC1028" s="95"/>
      <c r="AD1028" s="95"/>
      <c r="AE1028" s="95"/>
      <c r="AF1028" s="95"/>
      <c r="AG1028" s="95"/>
      <c r="AH1028" s="95"/>
    </row>
    <row r="1029">
      <c r="F1029" s="672"/>
      <c r="J1029" s="672"/>
      <c r="K1029" s="672"/>
      <c r="L1029" s="672"/>
      <c r="M1029" s="337"/>
      <c r="V1029" s="95"/>
      <c r="W1029" s="95"/>
      <c r="X1029" s="95"/>
      <c r="Y1029" s="95"/>
      <c r="Z1029" s="95"/>
      <c r="AA1029" s="95"/>
      <c r="AB1029" s="95"/>
      <c r="AC1029" s="95"/>
      <c r="AD1029" s="95"/>
      <c r="AE1029" s="95"/>
      <c r="AF1029" s="95"/>
      <c r="AG1029" s="95"/>
      <c r="AH1029" s="95"/>
    </row>
    <row r="1030">
      <c r="F1030" s="672"/>
      <c r="J1030" s="672"/>
      <c r="K1030" s="672"/>
      <c r="L1030" s="672"/>
      <c r="M1030" s="337"/>
      <c r="V1030" s="95"/>
      <c r="W1030" s="95"/>
      <c r="X1030" s="95"/>
      <c r="Y1030" s="95"/>
      <c r="Z1030" s="95"/>
      <c r="AA1030" s="95"/>
      <c r="AB1030" s="95"/>
      <c r="AC1030" s="95"/>
      <c r="AD1030" s="95"/>
      <c r="AE1030" s="95"/>
      <c r="AF1030" s="95"/>
      <c r="AG1030" s="95"/>
      <c r="AH1030" s="95"/>
    </row>
    <row r="1031">
      <c r="F1031" s="672"/>
      <c r="J1031" s="672"/>
      <c r="K1031" s="672"/>
      <c r="L1031" s="672"/>
      <c r="M1031" s="337"/>
      <c r="V1031" s="95"/>
      <c r="W1031" s="95"/>
      <c r="X1031" s="95"/>
      <c r="Y1031" s="95"/>
      <c r="Z1031" s="95"/>
      <c r="AA1031" s="95"/>
      <c r="AB1031" s="95"/>
      <c r="AC1031" s="95"/>
      <c r="AD1031" s="95"/>
      <c r="AE1031" s="95"/>
      <c r="AF1031" s="95"/>
      <c r="AG1031" s="95"/>
      <c r="AH1031" s="95"/>
    </row>
    <row r="1032">
      <c r="F1032" s="672"/>
      <c r="J1032" s="672"/>
      <c r="K1032" s="672"/>
      <c r="L1032" s="672"/>
      <c r="M1032" s="337"/>
      <c r="V1032" s="95"/>
      <c r="W1032" s="95"/>
      <c r="X1032" s="95"/>
      <c r="Y1032" s="95"/>
      <c r="Z1032" s="95"/>
      <c r="AA1032" s="95"/>
      <c r="AB1032" s="95"/>
      <c r="AC1032" s="95"/>
      <c r="AD1032" s="95"/>
      <c r="AE1032" s="95"/>
      <c r="AF1032" s="95"/>
      <c r="AG1032" s="95"/>
      <c r="AH1032" s="95"/>
    </row>
    <row r="1033">
      <c r="F1033" s="672"/>
      <c r="J1033" s="672"/>
      <c r="K1033" s="672"/>
      <c r="L1033" s="672"/>
      <c r="M1033" s="337"/>
      <c r="V1033" s="95"/>
      <c r="W1033" s="95"/>
      <c r="X1033" s="95"/>
      <c r="Y1033" s="95"/>
      <c r="Z1033" s="95"/>
      <c r="AA1033" s="95"/>
      <c r="AB1033" s="95"/>
      <c r="AC1033" s="95"/>
      <c r="AD1033" s="95"/>
      <c r="AE1033" s="95"/>
      <c r="AF1033" s="95"/>
      <c r="AG1033" s="95"/>
      <c r="AH1033" s="95"/>
    </row>
    <row r="1034">
      <c r="F1034" s="672"/>
      <c r="J1034" s="672"/>
      <c r="K1034" s="672"/>
      <c r="L1034" s="672"/>
      <c r="M1034" s="337"/>
      <c r="V1034" s="95"/>
      <c r="W1034" s="95"/>
      <c r="X1034" s="95"/>
      <c r="Y1034" s="95"/>
      <c r="Z1034" s="95"/>
      <c r="AA1034" s="95"/>
      <c r="AB1034" s="95"/>
      <c r="AC1034" s="95"/>
      <c r="AD1034" s="95"/>
      <c r="AE1034" s="95"/>
      <c r="AF1034" s="95"/>
      <c r="AG1034" s="95"/>
      <c r="AH1034" s="95"/>
    </row>
    <row r="1035">
      <c r="F1035" s="672"/>
      <c r="J1035" s="672"/>
      <c r="K1035" s="672"/>
      <c r="L1035" s="672"/>
      <c r="M1035" s="337"/>
      <c r="V1035" s="95"/>
      <c r="W1035" s="95"/>
      <c r="X1035" s="95"/>
      <c r="Y1035" s="95"/>
      <c r="Z1035" s="95"/>
      <c r="AA1035" s="95"/>
      <c r="AB1035" s="95"/>
      <c r="AC1035" s="95"/>
      <c r="AD1035" s="95"/>
      <c r="AE1035" s="95"/>
      <c r="AF1035" s="95"/>
      <c r="AG1035" s="95"/>
      <c r="AH1035" s="95"/>
    </row>
    <row r="1036">
      <c r="F1036" s="672"/>
      <c r="J1036" s="672"/>
      <c r="K1036" s="672"/>
      <c r="L1036" s="672"/>
      <c r="M1036" s="337"/>
      <c r="V1036" s="95"/>
      <c r="W1036" s="95"/>
      <c r="X1036" s="95"/>
      <c r="Y1036" s="95"/>
      <c r="Z1036" s="95"/>
      <c r="AA1036" s="95"/>
      <c r="AB1036" s="95"/>
      <c r="AC1036" s="95"/>
      <c r="AD1036" s="95"/>
      <c r="AE1036" s="95"/>
      <c r="AF1036" s="95"/>
      <c r="AG1036" s="95"/>
      <c r="AH1036" s="95"/>
    </row>
    <row r="1037">
      <c r="F1037" s="672"/>
      <c r="J1037" s="672"/>
      <c r="K1037" s="672"/>
      <c r="L1037" s="672"/>
      <c r="M1037" s="337"/>
      <c r="V1037" s="95"/>
      <c r="W1037" s="95"/>
      <c r="X1037" s="95"/>
      <c r="Y1037" s="95"/>
      <c r="Z1037" s="95"/>
      <c r="AA1037" s="95"/>
      <c r="AB1037" s="95"/>
      <c r="AC1037" s="95"/>
      <c r="AD1037" s="95"/>
      <c r="AE1037" s="95"/>
      <c r="AF1037" s="95"/>
      <c r="AG1037" s="95"/>
      <c r="AH1037" s="95"/>
    </row>
    <row r="1038">
      <c r="F1038" s="672"/>
      <c r="J1038" s="672"/>
      <c r="K1038" s="672"/>
      <c r="L1038" s="672"/>
      <c r="M1038" s="337"/>
      <c r="V1038" s="95"/>
      <c r="W1038" s="95"/>
      <c r="X1038" s="95"/>
      <c r="Y1038" s="95"/>
      <c r="Z1038" s="95"/>
      <c r="AA1038" s="95"/>
      <c r="AB1038" s="95"/>
      <c r="AC1038" s="95"/>
      <c r="AD1038" s="95"/>
      <c r="AE1038" s="95"/>
      <c r="AF1038" s="95"/>
      <c r="AG1038" s="95"/>
      <c r="AH1038" s="95"/>
    </row>
    <row r="1039">
      <c r="F1039" s="672"/>
      <c r="J1039" s="672"/>
      <c r="K1039" s="672"/>
      <c r="L1039" s="672"/>
      <c r="M1039" s="337"/>
      <c r="V1039" s="95"/>
      <c r="W1039" s="95"/>
      <c r="X1039" s="95"/>
      <c r="Y1039" s="95"/>
      <c r="Z1039" s="95"/>
      <c r="AA1039" s="95"/>
      <c r="AB1039" s="95"/>
      <c r="AC1039" s="95"/>
      <c r="AD1039" s="95"/>
      <c r="AE1039" s="95"/>
      <c r="AF1039" s="95"/>
      <c r="AG1039" s="95"/>
      <c r="AH1039" s="95"/>
    </row>
    <row r="1040">
      <c r="F1040" s="672"/>
      <c r="J1040" s="672"/>
      <c r="K1040" s="672"/>
      <c r="L1040" s="672"/>
      <c r="M1040" s="337"/>
      <c r="V1040" s="95"/>
      <c r="W1040" s="95"/>
      <c r="X1040" s="95"/>
      <c r="Y1040" s="95"/>
      <c r="Z1040" s="95"/>
      <c r="AA1040" s="95"/>
      <c r="AB1040" s="95"/>
      <c r="AC1040" s="95"/>
      <c r="AD1040" s="95"/>
      <c r="AE1040" s="95"/>
      <c r="AF1040" s="95"/>
      <c r="AG1040" s="95"/>
      <c r="AH1040" s="95"/>
    </row>
    <row r="1041">
      <c r="F1041" s="672"/>
      <c r="J1041" s="672"/>
      <c r="K1041" s="672"/>
      <c r="L1041" s="672"/>
      <c r="M1041" s="337"/>
      <c r="V1041" s="95"/>
      <c r="W1041" s="95"/>
      <c r="X1041" s="95"/>
      <c r="Y1041" s="95"/>
      <c r="Z1041" s="95"/>
      <c r="AA1041" s="95"/>
      <c r="AB1041" s="95"/>
      <c r="AC1041" s="95"/>
      <c r="AD1041" s="95"/>
      <c r="AE1041" s="95"/>
      <c r="AF1041" s="95"/>
      <c r="AG1041" s="95"/>
      <c r="AH1041" s="95"/>
    </row>
    <row r="1042">
      <c r="F1042" s="672"/>
      <c r="J1042" s="672"/>
      <c r="K1042" s="672"/>
      <c r="L1042" s="672"/>
      <c r="M1042" s="337"/>
      <c r="V1042" s="95"/>
      <c r="W1042" s="95"/>
      <c r="X1042" s="95"/>
      <c r="Y1042" s="95"/>
      <c r="Z1042" s="95"/>
      <c r="AA1042" s="95"/>
      <c r="AB1042" s="95"/>
      <c r="AC1042" s="95"/>
      <c r="AD1042" s="95"/>
      <c r="AE1042" s="95"/>
      <c r="AF1042" s="95"/>
      <c r="AG1042" s="95"/>
      <c r="AH1042" s="95"/>
    </row>
    <row r="1043">
      <c r="F1043" s="672"/>
      <c r="J1043" s="672"/>
      <c r="K1043" s="672"/>
      <c r="L1043" s="672"/>
      <c r="M1043" s="337"/>
      <c r="V1043" s="95"/>
      <c r="W1043" s="95"/>
      <c r="X1043" s="95"/>
      <c r="Y1043" s="95"/>
      <c r="Z1043" s="95"/>
      <c r="AA1043" s="95"/>
      <c r="AB1043" s="95"/>
      <c r="AC1043" s="95"/>
      <c r="AD1043" s="95"/>
      <c r="AE1043" s="95"/>
      <c r="AF1043" s="95"/>
      <c r="AG1043" s="95"/>
      <c r="AH1043" s="95"/>
    </row>
    <row r="1044">
      <c r="F1044" s="672"/>
      <c r="J1044" s="672"/>
      <c r="K1044" s="672"/>
      <c r="L1044" s="672"/>
      <c r="M1044" s="337"/>
      <c r="V1044" s="95"/>
      <c r="W1044" s="95"/>
      <c r="X1044" s="95"/>
      <c r="Y1044" s="95"/>
      <c r="Z1044" s="95"/>
      <c r="AA1044" s="95"/>
      <c r="AB1044" s="95"/>
      <c r="AC1044" s="95"/>
      <c r="AD1044" s="95"/>
      <c r="AE1044" s="95"/>
      <c r="AF1044" s="95"/>
      <c r="AG1044" s="95"/>
      <c r="AH1044" s="95"/>
    </row>
    <row r="1045">
      <c r="F1045" s="672"/>
      <c r="J1045" s="672"/>
      <c r="K1045" s="672"/>
      <c r="L1045" s="672"/>
      <c r="M1045" s="337"/>
      <c r="V1045" s="95"/>
      <c r="W1045" s="95"/>
      <c r="X1045" s="95"/>
      <c r="Y1045" s="95"/>
      <c r="Z1045" s="95"/>
      <c r="AA1045" s="95"/>
      <c r="AB1045" s="95"/>
      <c r="AC1045" s="95"/>
      <c r="AD1045" s="95"/>
      <c r="AE1045" s="95"/>
      <c r="AF1045" s="95"/>
      <c r="AG1045" s="95"/>
      <c r="AH1045" s="95"/>
    </row>
    <row r="1046">
      <c r="F1046" s="672"/>
      <c r="J1046" s="672"/>
      <c r="K1046" s="672"/>
      <c r="L1046" s="672"/>
      <c r="M1046" s="337"/>
      <c r="V1046" s="95"/>
      <c r="W1046" s="95"/>
      <c r="X1046" s="95"/>
      <c r="Y1046" s="95"/>
      <c r="Z1046" s="95"/>
      <c r="AA1046" s="95"/>
      <c r="AB1046" s="95"/>
      <c r="AC1046" s="95"/>
      <c r="AD1046" s="95"/>
      <c r="AE1046" s="95"/>
      <c r="AF1046" s="95"/>
      <c r="AG1046" s="95"/>
      <c r="AH1046" s="95"/>
    </row>
    <row r="1047">
      <c r="F1047" s="672"/>
      <c r="J1047" s="672"/>
      <c r="K1047" s="672"/>
      <c r="L1047" s="672"/>
      <c r="M1047" s="337"/>
      <c r="V1047" s="95"/>
      <c r="W1047" s="95"/>
      <c r="X1047" s="95"/>
      <c r="Y1047" s="95"/>
      <c r="Z1047" s="95"/>
      <c r="AA1047" s="95"/>
      <c r="AB1047" s="95"/>
      <c r="AC1047" s="95"/>
      <c r="AD1047" s="95"/>
      <c r="AE1047" s="95"/>
      <c r="AF1047" s="95"/>
      <c r="AG1047" s="95"/>
      <c r="AH1047" s="95"/>
    </row>
    <row r="1048">
      <c r="F1048" s="672"/>
      <c r="J1048" s="672"/>
      <c r="K1048" s="672"/>
      <c r="L1048" s="672"/>
      <c r="M1048" s="337"/>
      <c r="V1048" s="95"/>
      <c r="W1048" s="95"/>
      <c r="X1048" s="95"/>
      <c r="Y1048" s="95"/>
      <c r="Z1048" s="95"/>
      <c r="AA1048" s="95"/>
      <c r="AB1048" s="95"/>
      <c r="AC1048" s="95"/>
      <c r="AD1048" s="95"/>
      <c r="AE1048" s="95"/>
      <c r="AF1048" s="95"/>
      <c r="AG1048" s="95"/>
      <c r="AH1048" s="95"/>
    </row>
    <row r="1049">
      <c r="F1049" s="672"/>
      <c r="J1049" s="672"/>
      <c r="K1049" s="672"/>
      <c r="L1049" s="672"/>
      <c r="M1049" s="337"/>
      <c r="V1049" s="95"/>
      <c r="W1049" s="95"/>
      <c r="X1049" s="95"/>
      <c r="Y1049" s="95"/>
      <c r="Z1049" s="95"/>
      <c r="AA1049" s="95"/>
      <c r="AB1049" s="95"/>
      <c r="AC1049" s="95"/>
      <c r="AD1049" s="95"/>
      <c r="AE1049" s="95"/>
      <c r="AF1049" s="95"/>
      <c r="AG1049" s="95"/>
      <c r="AH1049" s="95"/>
    </row>
    <row r="1050">
      <c r="F1050" s="672"/>
      <c r="J1050" s="672"/>
      <c r="K1050" s="672"/>
      <c r="L1050" s="672"/>
      <c r="M1050" s="337"/>
      <c r="V1050" s="95"/>
      <c r="W1050" s="95"/>
      <c r="X1050" s="95"/>
      <c r="Y1050" s="95"/>
      <c r="Z1050" s="95"/>
      <c r="AA1050" s="95"/>
      <c r="AB1050" s="95"/>
      <c r="AC1050" s="95"/>
      <c r="AD1050" s="95"/>
      <c r="AE1050" s="95"/>
      <c r="AF1050" s="95"/>
      <c r="AG1050" s="95"/>
      <c r="AH1050" s="95"/>
    </row>
    <row r="1051">
      <c r="F1051" s="672"/>
      <c r="J1051" s="672"/>
      <c r="K1051" s="672"/>
      <c r="L1051" s="672"/>
      <c r="M1051" s="337"/>
      <c r="V1051" s="95"/>
      <c r="W1051" s="95"/>
      <c r="X1051" s="95"/>
      <c r="Y1051" s="95"/>
      <c r="Z1051" s="95"/>
      <c r="AA1051" s="95"/>
      <c r="AB1051" s="95"/>
      <c r="AC1051" s="95"/>
      <c r="AD1051" s="95"/>
      <c r="AE1051" s="95"/>
      <c r="AF1051" s="95"/>
      <c r="AG1051" s="95"/>
      <c r="AH1051" s="95"/>
    </row>
    <row r="1052">
      <c r="F1052" s="672"/>
      <c r="J1052" s="672"/>
      <c r="K1052" s="672"/>
      <c r="L1052" s="672"/>
      <c r="M1052" s="337"/>
      <c r="V1052" s="95"/>
      <c r="W1052" s="95"/>
      <c r="X1052" s="95"/>
      <c r="Y1052" s="95"/>
      <c r="Z1052" s="95"/>
      <c r="AA1052" s="95"/>
      <c r="AB1052" s="95"/>
      <c r="AC1052" s="95"/>
      <c r="AD1052" s="95"/>
      <c r="AE1052" s="95"/>
      <c r="AF1052" s="95"/>
      <c r="AG1052" s="95"/>
      <c r="AH1052" s="95"/>
    </row>
    <row r="1053">
      <c r="F1053" s="672"/>
      <c r="J1053" s="672"/>
      <c r="K1053" s="672"/>
      <c r="L1053" s="672"/>
      <c r="M1053" s="337"/>
      <c r="V1053" s="95"/>
      <c r="W1053" s="95"/>
      <c r="X1053" s="95"/>
      <c r="Y1053" s="95"/>
      <c r="Z1053" s="95"/>
      <c r="AA1053" s="95"/>
      <c r="AB1053" s="95"/>
      <c r="AC1053" s="95"/>
      <c r="AD1053" s="95"/>
      <c r="AE1053" s="95"/>
      <c r="AF1053" s="95"/>
      <c r="AG1053" s="95"/>
      <c r="AH1053" s="95"/>
    </row>
    <row r="1054">
      <c r="F1054" s="672"/>
      <c r="J1054" s="672"/>
      <c r="K1054" s="672"/>
      <c r="L1054" s="672"/>
      <c r="M1054" s="337"/>
      <c r="V1054" s="95"/>
      <c r="W1054" s="95"/>
      <c r="X1054" s="95"/>
      <c r="Y1054" s="95"/>
      <c r="Z1054" s="95"/>
      <c r="AA1054" s="95"/>
      <c r="AB1054" s="95"/>
      <c r="AC1054" s="95"/>
      <c r="AD1054" s="95"/>
      <c r="AE1054" s="95"/>
      <c r="AF1054" s="95"/>
      <c r="AG1054" s="95"/>
      <c r="AH1054" s="95"/>
    </row>
    <row r="1055">
      <c r="F1055" s="672"/>
      <c r="J1055" s="672"/>
      <c r="K1055" s="672"/>
      <c r="L1055" s="672"/>
      <c r="M1055" s="337"/>
      <c r="V1055" s="95"/>
      <c r="W1055" s="95"/>
      <c r="X1055" s="95"/>
      <c r="Y1055" s="95"/>
      <c r="Z1055" s="95"/>
      <c r="AA1055" s="95"/>
      <c r="AB1055" s="95"/>
      <c r="AC1055" s="95"/>
      <c r="AD1055" s="95"/>
      <c r="AE1055" s="95"/>
      <c r="AF1055" s="95"/>
      <c r="AG1055" s="95"/>
      <c r="AH1055" s="95"/>
    </row>
    <row r="1056">
      <c r="F1056" s="672"/>
      <c r="J1056" s="672"/>
      <c r="K1056" s="672"/>
      <c r="L1056" s="672"/>
      <c r="M1056" s="337"/>
      <c r="V1056" s="95"/>
      <c r="W1056" s="95"/>
      <c r="X1056" s="95"/>
      <c r="Y1056" s="95"/>
      <c r="Z1056" s="95"/>
      <c r="AA1056" s="95"/>
      <c r="AB1056" s="95"/>
      <c r="AC1056" s="95"/>
      <c r="AD1056" s="95"/>
      <c r="AE1056" s="95"/>
      <c r="AF1056" s="95"/>
      <c r="AG1056" s="95"/>
      <c r="AH1056" s="95"/>
    </row>
    <row r="1057">
      <c r="F1057" s="672"/>
      <c r="J1057" s="672"/>
      <c r="K1057" s="672"/>
      <c r="L1057" s="672"/>
      <c r="M1057" s="337"/>
      <c r="V1057" s="95"/>
      <c r="W1057" s="95"/>
      <c r="X1057" s="95"/>
      <c r="Y1057" s="95"/>
      <c r="Z1057" s="95"/>
      <c r="AA1057" s="95"/>
      <c r="AB1057" s="95"/>
      <c r="AC1057" s="95"/>
      <c r="AD1057" s="95"/>
      <c r="AE1057" s="95"/>
      <c r="AF1057" s="95"/>
      <c r="AG1057" s="95"/>
      <c r="AH1057" s="95"/>
    </row>
    <row r="1058">
      <c r="F1058" s="672"/>
      <c r="J1058" s="672"/>
      <c r="K1058" s="672"/>
      <c r="L1058" s="672"/>
      <c r="M1058" s="337"/>
      <c r="V1058" s="95"/>
      <c r="W1058" s="95"/>
      <c r="X1058" s="95"/>
      <c r="Y1058" s="95"/>
      <c r="Z1058" s="95"/>
      <c r="AA1058" s="95"/>
      <c r="AB1058" s="95"/>
      <c r="AC1058" s="95"/>
      <c r="AD1058" s="95"/>
      <c r="AE1058" s="95"/>
      <c r="AF1058" s="95"/>
      <c r="AG1058" s="95"/>
      <c r="AH1058" s="95"/>
    </row>
    <row r="1059">
      <c r="F1059" s="672"/>
      <c r="J1059" s="672"/>
      <c r="K1059" s="672"/>
      <c r="L1059" s="672"/>
      <c r="M1059" s="337"/>
      <c r="V1059" s="95"/>
      <c r="W1059" s="95"/>
      <c r="X1059" s="95"/>
      <c r="Y1059" s="95"/>
      <c r="Z1059" s="95"/>
      <c r="AA1059" s="95"/>
      <c r="AB1059" s="95"/>
      <c r="AC1059" s="95"/>
      <c r="AD1059" s="95"/>
      <c r="AE1059" s="95"/>
      <c r="AF1059" s="95"/>
      <c r="AG1059" s="95"/>
      <c r="AH1059" s="95"/>
    </row>
    <row r="1060">
      <c r="F1060" s="672"/>
      <c r="J1060" s="672"/>
      <c r="K1060" s="672"/>
      <c r="L1060" s="672"/>
      <c r="M1060" s="337"/>
      <c r="V1060" s="95"/>
      <c r="W1060" s="95"/>
      <c r="X1060" s="95"/>
      <c r="Y1060" s="95"/>
      <c r="Z1060" s="95"/>
      <c r="AA1060" s="95"/>
      <c r="AB1060" s="95"/>
      <c r="AC1060" s="95"/>
      <c r="AD1060" s="95"/>
      <c r="AE1060" s="95"/>
      <c r="AF1060" s="95"/>
      <c r="AG1060" s="95"/>
      <c r="AH1060" s="95"/>
    </row>
    <row r="1061">
      <c r="F1061" s="672"/>
      <c r="J1061" s="672"/>
      <c r="K1061" s="672"/>
      <c r="L1061" s="672"/>
      <c r="M1061" s="337"/>
      <c r="V1061" s="95"/>
      <c r="W1061" s="95"/>
      <c r="X1061" s="95"/>
      <c r="Y1061" s="95"/>
      <c r="Z1061" s="95"/>
      <c r="AA1061" s="95"/>
      <c r="AB1061" s="95"/>
      <c r="AC1061" s="95"/>
      <c r="AD1061" s="95"/>
      <c r="AE1061" s="95"/>
      <c r="AF1061" s="95"/>
      <c r="AG1061" s="95"/>
      <c r="AH1061" s="95"/>
    </row>
    <row r="1062">
      <c r="F1062" s="672"/>
      <c r="J1062" s="672"/>
      <c r="K1062" s="672"/>
      <c r="L1062" s="672"/>
      <c r="M1062" s="337"/>
      <c r="V1062" s="95"/>
      <c r="W1062" s="95"/>
      <c r="X1062" s="95"/>
      <c r="Y1062" s="95"/>
      <c r="Z1062" s="95"/>
      <c r="AA1062" s="95"/>
      <c r="AB1062" s="95"/>
      <c r="AC1062" s="95"/>
      <c r="AD1062" s="95"/>
      <c r="AE1062" s="95"/>
      <c r="AF1062" s="95"/>
      <c r="AG1062" s="95"/>
      <c r="AH1062" s="95"/>
    </row>
    <row r="1063">
      <c r="F1063" s="672"/>
      <c r="J1063" s="672"/>
      <c r="K1063" s="672"/>
      <c r="L1063" s="672"/>
      <c r="M1063" s="337"/>
      <c r="V1063" s="95"/>
      <c r="W1063" s="95"/>
      <c r="X1063" s="95"/>
      <c r="Y1063" s="95"/>
      <c r="Z1063" s="95"/>
      <c r="AA1063" s="95"/>
      <c r="AB1063" s="95"/>
      <c r="AC1063" s="95"/>
      <c r="AD1063" s="95"/>
      <c r="AE1063" s="95"/>
      <c r="AF1063" s="95"/>
      <c r="AG1063" s="95"/>
      <c r="AH1063" s="95"/>
    </row>
    <row r="1064">
      <c r="F1064" s="672"/>
      <c r="J1064" s="672"/>
      <c r="K1064" s="672"/>
      <c r="L1064" s="672"/>
      <c r="M1064" s="337"/>
      <c r="V1064" s="95"/>
      <c r="W1064" s="95"/>
      <c r="X1064" s="95"/>
      <c r="Y1064" s="95"/>
      <c r="Z1064" s="95"/>
      <c r="AA1064" s="95"/>
      <c r="AB1064" s="95"/>
      <c r="AC1064" s="95"/>
      <c r="AD1064" s="95"/>
      <c r="AE1064" s="95"/>
      <c r="AF1064" s="95"/>
      <c r="AG1064" s="95"/>
      <c r="AH1064" s="95"/>
    </row>
    <row r="1065">
      <c r="F1065" s="672"/>
      <c r="J1065" s="672"/>
      <c r="K1065" s="672"/>
      <c r="L1065" s="672"/>
      <c r="M1065" s="337"/>
      <c r="V1065" s="95"/>
      <c r="W1065" s="95"/>
      <c r="X1065" s="95"/>
      <c r="Y1065" s="95"/>
      <c r="Z1065" s="95"/>
      <c r="AA1065" s="95"/>
      <c r="AB1065" s="95"/>
      <c r="AC1065" s="95"/>
      <c r="AD1065" s="95"/>
      <c r="AE1065" s="95"/>
      <c r="AF1065" s="95"/>
      <c r="AG1065" s="95"/>
      <c r="AH1065" s="95"/>
    </row>
    <row r="1066">
      <c r="F1066" s="672"/>
      <c r="J1066" s="672"/>
      <c r="K1066" s="672"/>
      <c r="L1066" s="672"/>
      <c r="M1066" s="337"/>
      <c r="V1066" s="95"/>
      <c r="W1066" s="95"/>
      <c r="X1066" s="95"/>
      <c r="Y1066" s="95"/>
      <c r="Z1066" s="95"/>
      <c r="AA1066" s="95"/>
      <c r="AB1066" s="95"/>
      <c r="AC1066" s="95"/>
      <c r="AD1066" s="95"/>
      <c r="AE1066" s="95"/>
      <c r="AF1066" s="95"/>
      <c r="AG1066" s="95"/>
      <c r="AH1066" s="95"/>
    </row>
    <row r="1067">
      <c r="F1067" s="672"/>
      <c r="J1067" s="672"/>
      <c r="K1067" s="672"/>
      <c r="L1067" s="672"/>
      <c r="M1067" s="337"/>
      <c r="V1067" s="95"/>
      <c r="W1067" s="95"/>
      <c r="X1067" s="95"/>
      <c r="Y1067" s="95"/>
      <c r="Z1067" s="95"/>
      <c r="AA1067" s="95"/>
      <c r="AB1067" s="95"/>
      <c r="AC1067" s="95"/>
      <c r="AD1067" s="95"/>
      <c r="AE1067" s="95"/>
      <c r="AF1067" s="95"/>
      <c r="AG1067" s="95"/>
      <c r="AH1067" s="95"/>
    </row>
    <row r="1068">
      <c r="F1068" s="672"/>
      <c r="J1068" s="672"/>
      <c r="K1068" s="672"/>
      <c r="L1068" s="672"/>
      <c r="M1068" s="337"/>
      <c r="V1068" s="95"/>
      <c r="W1068" s="95"/>
      <c r="X1068" s="95"/>
      <c r="Y1068" s="95"/>
      <c r="Z1068" s="95"/>
      <c r="AA1068" s="95"/>
      <c r="AB1068" s="95"/>
      <c r="AC1068" s="95"/>
      <c r="AD1068" s="95"/>
      <c r="AE1068" s="95"/>
      <c r="AF1068" s="95"/>
      <c r="AG1068" s="95"/>
      <c r="AH1068" s="95"/>
    </row>
    <row r="1069">
      <c r="F1069" s="672"/>
      <c r="J1069" s="672"/>
      <c r="K1069" s="672"/>
      <c r="L1069" s="672"/>
      <c r="M1069" s="337"/>
      <c r="V1069" s="95"/>
      <c r="W1069" s="95"/>
      <c r="X1069" s="95"/>
      <c r="Y1069" s="95"/>
      <c r="Z1069" s="95"/>
      <c r="AA1069" s="95"/>
      <c r="AB1069" s="95"/>
      <c r="AC1069" s="95"/>
      <c r="AD1069" s="95"/>
      <c r="AE1069" s="95"/>
      <c r="AF1069" s="95"/>
      <c r="AG1069" s="95"/>
      <c r="AH1069" s="95"/>
    </row>
    <row r="1070">
      <c r="F1070" s="672"/>
      <c r="J1070" s="672"/>
      <c r="K1070" s="672"/>
      <c r="L1070" s="672"/>
      <c r="M1070" s="337"/>
      <c r="V1070" s="95"/>
      <c r="W1070" s="95"/>
      <c r="X1070" s="95"/>
      <c r="Y1070" s="95"/>
      <c r="Z1070" s="95"/>
      <c r="AA1070" s="95"/>
      <c r="AB1070" s="95"/>
      <c r="AC1070" s="95"/>
      <c r="AD1070" s="95"/>
      <c r="AE1070" s="95"/>
      <c r="AF1070" s="95"/>
      <c r="AG1070" s="95"/>
      <c r="AH1070" s="95"/>
    </row>
    <row r="1071">
      <c r="F1071" s="672"/>
      <c r="J1071" s="672"/>
      <c r="K1071" s="672"/>
      <c r="L1071" s="672"/>
      <c r="M1071" s="337"/>
      <c r="V1071" s="95"/>
      <c r="W1071" s="95"/>
      <c r="X1071" s="95"/>
      <c r="Y1071" s="95"/>
      <c r="Z1071" s="95"/>
      <c r="AA1071" s="95"/>
      <c r="AB1071" s="95"/>
      <c r="AC1071" s="95"/>
      <c r="AD1071" s="95"/>
      <c r="AE1071" s="95"/>
      <c r="AF1071" s="95"/>
      <c r="AG1071" s="95"/>
      <c r="AH1071" s="95"/>
    </row>
    <row r="1072">
      <c r="F1072" s="672"/>
      <c r="J1072" s="672"/>
      <c r="K1072" s="672"/>
      <c r="L1072" s="672"/>
      <c r="M1072" s="337"/>
      <c r="V1072" s="95"/>
      <c r="W1072" s="95"/>
      <c r="X1072" s="95"/>
      <c r="Y1072" s="95"/>
      <c r="Z1072" s="95"/>
      <c r="AA1072" s="95"/>
      <c r="AB1072" s="95"/>
      <c r="AC1072" s="95"/>
      <c r="AD1072" s="95"/>
      <c r="AE1072" s="95"/>
      <c r="AF1072" s="95"/>
      <c r="AG1072" s="95"/>
      <c r="AH1072" s="95"/>
    </row>
    <row r="1073">
      <c r="F1073" s="672"/>
      <c r="J1073" s="672"/>
      <c r="K1073" s="672"/>
      <c r="L1073" s="672"/>
      <c r="M1073" s="337"/>
      <c r="V1073" s="95"/>
      <c r="W1073" s="95"/>
      <c r="X1073" s="95"/>
      <c r="Y1073" s="95"/>
      <c r="Z1073" s="95"/>
      <c r="AA1073" s="95"/>
      <c r="AB1073" s="95"/>
      <c r="AC1073" s="95"/>
      <c r="AD1073" s="95"/>
      <c r="AE1073" s="95"/>
      <c r="AF1073" s="95"/>
      <c r="AG1073" s="95"/>
      <c r="AH1073" s="95"/>
    </row>
    <row r="1074">
      <c r="F1074" s="672"/>
      <c r="J1074" s="672"/>
      <c r="K1074" s="672"/>
      <c r="L1074" s="672"/>
      <c r="M1074" s="337"/>
      <c r="V1074" s="95"/>
      <c r="W1074" s="95"/>
      <c r="X1074" s="95"/>
      <c r="Y1074" s="95"/>
      <c r="Z1074" s="95"/>
      <c r="AA1074" s="95"/>
      <c r="AB1074" s="95"/>
      <c r="AC1074" s="95"/>
      <c r="AD1074" s="95"/>
      <c r="AE1074" s="95"/>
      <c r="AF1074" s="95"/>
      <c r="AG1074" s="95"/>
      <c r="AH1074" s="95"/>
    </row>
    <row r="1075">
      <c r="F1075" s="672"/>
      <c r="J1075" s="672"/>
      <c r="K1075" s="672"/>
      <c r="L1075" s="672"/>
      <c r="M1075" s="337"/>
      <c r="V1075" s="95"/>
      <c r="W1075" s="95"/>
      <c r="X1075" s="95"/>
      <c r="Y1075" s="95"/>
      <c r="Z1075" s="95"/>
      <c r="AA1075" s="95"/>
      <c r="AB1075" s="95"/>
      <c r="AC1075" s="95"/>
      <c r="AD1075" s="95"/>
      <c r="AE1075" s="95"/>
      <c r="AF1075" s="95"/>
      <c r="AG1075" s="95"/>
      <c r="AH1075" s="95"/>
    </row>
    <row r="1076">
      <c r="F1076" s="672"/>
      <c r="J1076" s="672"/>
      <c r="K1076" s="672"/>
      <c r="L1076" s="672"/>
      <c r="M1076" s="337"/>
      <c r="V1076" s="95"/>
      <c r="W1076" s="95"/>
      <c r="X1076" s="95"/>
      <c r="Y1076" s="95"/>
      <c r="Z1076" s="95"/>
      <c r="AA1076" s="95"/>
      <c r="AB1076" s="95"/>
      <c r="AC1076" s="95"/>
      <c r="AD1076" s="95"/>
      <c r="AE1076" s="95"/>
      <c r="AF1076" s="95"/>
      <c r="AG1076" s="95"/>
      <c r="AH1076" s="95"/>
    </row>
    <row r="1077">
      <c r="F1077" s="672"/>
      <c r="J1077" s="672"/>
      <c r="K1077" s="672"/>
      <c r="L1077" s="672"/>
      <c r="M1077" s="337"/>
      <c r="V1077" s="95"/>
      <c r="W1077" s="95"/>
      <c r="X1077" s="95"/>
      <c r="Y1077" s="95"/>
      <c r="Z1077" s="95"/>
      <c r="AA1077" s="95"/>
      <c r="AB1077" s="95"/>
      <c r="AC1077" s="95"/>
      <c r="AD1077" s="95"/>
      <c r="AE1077" s="95"/>
      <c r="AF1077" s="95"/>
      <c r="AG1077" s="95"/>
      <c r="AH1077" s="95"/>
    </row>
    <row r="1078">
      <c r="F1078" s="672"/>
      <c r="J1078" s="672"/>
      <c r="K1078" s="672"/>
      <c r="L1078" s="672"/>
      <c r="M1078" s="337"/>
      <c r="V1078" s="95"/>
      <c r="W1078" s="95"/>
      <c r="X1078" s="95"/>
      <c r="Y1078" s="95"/>
      <c r="Z1078" s="95"/>
      <c r="AA1078" s="95"/>
      <c r="AB1078" s="95"/>
      <c r="AC1078" s="95"/>
      <c r="AD1078" s="95"/>
      <c r="AE1078" s="95"/>
      <c r="AF1078" s="95"/>
      <c r="AG1078" s="95"/>
      <c r="AH1078" s="95"/>
    </row>
    <row r="1079">
      <c r="F1079" s="672"/>
      <c r="J1079" s="672"/>
      <c r="K1079" s="672"/>
      <c r="L1079" s="672"/>
      <c r="M1079" s="337"/>
      <c r="V1079" s="95"/>
      <c r="W1079" s="95"/>
      <c r="X1079" s="95"/>
      <c r="Y1079" s="95"/>
      <c r="Z1079" s="95"/>
      <c r="AA1079" s="95"/>
      <c r="AB1079" s="95"/>
      <c r="AC1079" s="95"/>
      <c r="AD1079" s="95"/>
      <c r="AE1079" s="95"/>
      <c r="AF1079" s="95"/>
      <c r="AG1079" s="95"/>
      <c r="AH1079" s="95"/>
    </row>
    <row r="1080">
      <c r="F1080" s="672"/>
      <c r="J1080" s="672"/>
      <c r="K1080" s="672"/>
      <c r="L1080" s="672"/>
      <c r="M1080" s="337"/>
      <c r="V1080" s="95"/>
      <c r="W1080" s="95"/>
      <c r="X1080" s="95"/>
      <c r="Y1080" s="95"/>
      <c r="Z1080" s="95"/>
      <c r="AA1080" s="95"/>
      <c r="AB1080" s="95"/>
      <c r="AC1080" s="95"/>
      <c r="AD1080" s="95"/>
      <c r="AE1080" s="95"/>
      <c r="AF1080" s="95"/>
      <c r="AG1080" s="95"/>
      <c r="AH1080" s="95"/>
    </row>
    <row r="1081">
      <c r="F1081" s="672"/>
      <c r="J1081" s="672"/>
      <c r="K1081" s="672"/>
      <c r="L1081" s="672"/>
      <c r="M1081" s="337"/>
      <c r="V1081" s="95"/>
      <c r="W1081" s="95"/>
      <c r="X1081" s="95"/>
      <c r="Y1081" s="95"/>
      <c r="Z1081" s="95"/>
      <c r="AA1081" s="95"/>
      <c r="AB1081" s="95"/>
      <c r="AC1081" s="95"/>
      <c r="AD1081" s="95"/>
      <c r="AE1081" s="95"/>
      <c r="AF1081" s="95"/>
      <c r="AG1081" s="95"/>
      <c r="AH1081" s="95"/>
    </row>
    <row r="1082">
      <c r="F1082" s="672"/>
      <c r="J1082" s="672"/>
      <c r="K1082" s="672"/>
      <c r="L1082" s="672"/>
      <c r="M1082" s="337"/>
      <c r="V1082" s="95"/>
      <c r="W1082" s="95"/>
      <c r="X1082" s="95"/>
      <c r="Y1082" s="95"/>
      <c r="Z1082" s="95"/>
      <c r="AA1082" s="95"/>
      <c r="AB1082" s="95"/>
      <c r="AC1082" s="95"/>
      <c r="AD1082" s="95"/>
      <c r="AE1082" s="95"/>
      <c r="AF1082" s="95"/>
      <c r="AG1082" s="95"/>
      <c r="AH1082" s="95"/>
    </row>
    <row r="1083">
      <c r="F1083" s="672"/>
      <c r="J1083" s="672"/>
      <c r="K1083" s="672"/>
      <c r="L1083" s="672"/>
      <c r="M1083" s="337"/>
      <c r="V1083" s="95"/>
      <c r="W1083" s="95"/>
      <c r="X1083" s="95"/>
      <c r="Y1083" s="95"/>
      <c r="Z1083" s="95"/>
      <c r="AA1083" s="95"/>
      <c r="AB1083" s="95"/>
      <c r="AC1083" s="95"/>
      <c r="AD1083" s="95"/>
      <c r="AE1083" s="95"/>
      <c r="AF1083" s="95"/>
      <c r="AG1083" s="95"/>
      <c r="AH1083" s="95"/>
    </row>
    <row r="1084">
      <c r="F1084" s="672"/>
      <c r="J1084" s="672"/>
      <c r="K1084" s="672"/>
      <c r="L1084" s="672"/>
      <c r="M1084" s="337"/>
      <c r="V1084" s="95"/>
      <c r="W1084" s="95"/>
      <c r="X1084" s="95"/>
      <c r="Y1084" s="95"/>
      <c r="Z1084" s="95"/>
      <c r="AA1084" s="95"/>
      <c r="AB1084" s="95"/>
      <c r="AC1084" s="95"/>
      <c r="AD1084" s="95"/>
      <c r="AE1084" s="95"/>
      <c r="AF1084" s="95"/>
      <c r="AG1084" s="95"/>
      <c r="AH1084" s="95"/>
    </row>
    <row r="1085">
      <c r="F1085" s="672"/>
      <c r="J1085" s="672"/>
      <c r="K1085" s="672"/>
      <c r="L1085" s="672"/>
      <c r="M1085" s="337"/>
      <c r="V1085" s="95"/>
      <c r="W1085" s="95"/>
      <c r="X1085" s="95"/>
      <c r="Y1085" s="95"/>
      <c r="Z1085" s="95"/>
      <c r="AA1085" s="95"/>
      <c r="AB1085" s="95"/>
      <c r="AC1085" s="95"/>
      <c r="AD1085" s="95"/>
      <c r="AE1085" s="95"/>
      <c r="AF1085" s="95"/>
      <c r="AG1085" s="95"/>
      <c r="AH1085" s="95"/>
    </row>
    <row r="1086">
      <c r="F1086" s="672"/>
      <c r="J1086" s="672"/>
      <c r="K1086" s="672"/>
      <c r="L1086" s="672"/>
      <c r="M1086" s="337"/>
      <c r="V1086" s="95"/>
      <c r="W1086" s="95"/>
      <c r="X1086" s="95"/>
      <c r="Y1086" s="95"/>
      <c r="Z1086" s="95"/>
      <c r="AA1086" s="95"/>
      <c r="AB1086" s="95"/>
      <c r="AC1086" s="95"/>
      <c r="AD1086" s="95"/>
      <c r="AE1086" s="95"/>
      <c r="AF1086" s="95"/>
      <c r="AG1086" s="95"/>
      <c r="AH1086" s="95"/>
    </row>
    <row r="1087">
      <c r="F1087" s="672"/>
      <c r="J1087" s="672"/>
      <c r="K1087" s="672"/>
      <c r="L1087" s="672"/>
      <c r="M1087" s="337"/>
      <c r="V1087" s="95"/>
      <c r="W1087" s="95"/>
      <c r="X1087" s="95"/>
      <c r="Y1087" s="95"/>
      <c r="Z1087" s="95"/>
      <c r="AA1087" s="95"/>
      <c r="AB1087" s="95"/>
      <c r="AC1087" s="95"/>
      <c r="AD1087" s="95"/>
      <c r="AE1087" s="95"/>
      <c r="AF1087" s="95"/>
      <c r="AG1087" s="95"/>
      <c r="AH1087" s="95"/>
    </row>
    <row r="1088">
      <c r="F1088" s="672"/>
      <c r="J1088" s="672"/>
      <c r="K1088" s="672"/>
      <c r="L1088" s="672"/>
      <c r="M1088" s="337"/>
      <c r="V1088" s="95"/>
      <c r="W1088" s="95"/>
      <c r="X1088" s="95"/>
      <c r="Y1088" s="95"/>
      <c r="Z1088" s="95"/>
      <c r="AA1088" s="95"/>
      <c r="AB1088" s="95"/>
      <c r="AC1088" s="95"/>
      <c r="AD1088" s="95"/>
      <c r="AE1088" s="95"/>
      <c r="AF1088" s="95"/>
      <c r="AG1088" s="95"/>
      <c r="AH1088" s="95"/>
    </row>
    <row r="1089">
      <c r="F1089" s="672"/>
      <c r="J1089" s="672"/>
      <c r="K1089" s="672"/>
      <c r="L1089" s="672"/>
      <c r="M1089" s="337"/>
      <c r="V1089" s="95"/>
      <c r="W1089" s="95"/>
      <c r="X1089" s="95"/>
      <c r="Y1089" s="95"/>
      <c r="Z1089" s="95"/>
      <c r="AA1089" s="95"/>
      <c r="AB1089" s="95"/>
      <c r="AC1089" s="95"/>
      <c r="AD1089" s="95"/>
      <c r="AE1089" s="95"/>
      <c r="AF1089" s="95"/>
      <c r="AG1089" s="95"/>
      <c r="AH1089" s="95"/>
    </row>
    <row r="1090">
      <c r="F1090" s="672"/>
      <c r="J1090" s="672"/>
      <c r="K1090" s="672"/>
      <c r="L1090" s="672"/>
      <c r="M1090" s="337"/>
      <c r="V1090" s="95"/>
      <c r="W1090" s="95"/>
      <c r="X1090" s="95"/>
      <c r="Y1090" s="95"/>
      <c r="Z1090" s="95"/>
      <c r="AA1090" s="95"/>
      <c r="AB1090" s="95"/>
      <c r="AC1090" s="95"/>
      <c r="AD1090" s="95"/>
      <c r="AE1090" s="95"/>
      <c r="AF1090" s="95"/>
      <c r="AG1090" s="95"/>
      <c r="AH1090" s="95"/>
    </row>
    <row r="1091">
      <c r="F1091" s="672"/>
      <c r="J1091" s="672"/>
      <c r="K1091" s="672"/>
      <c r="L1091" s="672"/>
      <c r="M1091" s="337"/>
      <c r="V1091" s="95"/>
      <c r="W1091" s="95"/>
      <c r="X1091" s="95"/>
      <c r="Y1091" s="95"/>
      <c r="Z1091" s="95"/>
      <c r="AA1091" s="95"/>
      <c r="AB1091" s="95"/>
      <c r="AC1091" s="95"/>
      <c r="AD1091" s="95"/>
      <c r="AE1091" s="95"/>
      <c r="AF1091" s="95"/>
      <c r="AG1091" s="95"/>
      <c r="AH1091" s="95"/>
    </row>
    <row r="1092">
      <c r="F1092" s="672"/>
      <c r="J1092" s="672"/>
      <c r="K1092" s="672"/>
      <c r="L1092" s="672"/>
      <c r="M1092" s="337"/>
      <c r="V1092" s="95"/>
      <c r="W1092" s="95"/>
      <c r="X1092" s="95"/>
      <c r="Y1092" s="95"/>
      <c r="Z1092" s="95"/>
      <c r="AA1092" s="95"/>
      <c r="AB1092" s="95"/>
      <c r="AC1092" s="95"/>
      <c r="AD1092" s="95"/>
      <c r="AE1092" s="95"/>
      <c r="AF1092" s="95"/>
      <c r="AG1092" s="95"/>
      <c r="AH1092" s="95"/>
    </row>
    <row r="1093">
      <c r="F1093" s="672"/>
      <c r="J1093" s="672"/>
      <c r="K1093" s="672"/>
      <c r="L1093" s="672"/>
      <c r="M1093" s="337"/>
      <c r="V1093" s="95"/>
      <c r="W1093" s="95"/>
      <c r="X1093" s="95"/>
      <c r="Y1093" s="95"/>
      <c r="Z1093" s="95"/>
      <c r="AA1093" s="95"/>
      <c r="AB1093" s="95"/>
      <c r="AC1093" s="95"/>
      <c r="AD1093" s="95"/>
      <c r="AE1093" s="95"/>
      <c r="AF1093" s="95"/>
      <c r="AG1093" s="95"/>
      <c r="AH1093" s="95"/>
    </row>
    <row r="1094">
      <c r="F1094" s="672"/>
      <c r="J1094" s="672"/>
      <c r="K1094" s="672"/>
      <c r="L1094" s="672"/>
      <c r="M1094" s="337"/>
      <c r="V1094" s="95"/>
      <c r="W1094" s="95"/>
      <c r="X1094" s="95"/>
      <c r="Y1094" s="95"/>
      <c r="Z1094" s="95"/>
      <c r="AA1094" s="95"/>
      <c r="AB1094" s="95"/>
      <c r="AC1094" s="95"/>
      <c r="AD1094" s="95"/>
      <c r="AE1094" s="95"/>
      <c r="AF1094" s="95"/>
      <c r="AG1094" s="95"/>
      <c r="AH1094" s="95"/>
    </row>
    <row r="1095">
      <c r="F1095" s="672"/>
      <c r="J1095" s="672"/>
      <c r="K1095" s="672"/>
      <c r="L1095" s="672"/>
      <c r="M1095" s="337"/>
      <c r="V1095" s="95"/>
      <c r="W1095" s="95"/>
      <c r="X1095" s="95"/>
      <c r="Y1095" s="95"/>
      <c r="Z1095" s="95"/>
      <c r="AA1095" s="95"/>
      <c r="AB1095" s="95"/>
      <c r="AC1095" s="95"/>
      <c r="AD1095" s="95"/>
      <c r="AE1095" s="95"/>
      <c r="AF1095" s="95"/>
      <c r="AG1095" s="95"/>
      <c r="AH1095" s="95"/>
    </row>
    <row r="1096">
      <c r="F1096" s="672"/>
      <c r="J1096" s="672"/>
      <c r="K1096" s="672"/>
      <c r="L1096" s="672"/>
      <c r="M1096" s="337"/>
      <c r="V1096" s="95"/>
      <c r="W1096" s="95"/>
      <c r="X1096" s="95"/>
      <c r="Y1096" s="95"/>
      <c r="Z1096" s="95"/>
      <c r="AA1096" s="95"/>
      <c r="AB1096" s="95"/>
      <c r="AC1096" s="95"/>
      <c r="AD1096" s="95"/>
      <c r="AE1096" s="95"/>
      <c r="AF1096" s="95"/>
      <c r="AG1096" s="95"/>
      <c r="AH1096" s="95"/>
    </row>
    <row r="1097">
      <c r="F1097" s="672"/>
      <c r="J1097" s="672"/>
      <c r="K1097" s="672"/>
      <c r="L1097" s="672"/>
      <c r="M1097" s="337"/>
      <c r="V1097" s="95"/>
      <c r="W1097" s="95"/>
      <c r="X1097" s="95"/>
      <c r="Y1097" s="95"/>
      <c r="Z1097" s="95"/>
      <c r="AA1097" s="95"/>
      <c r="AB1097" s="95"/>
      <c r="AC1097" s="95"/>
      <c r="AD1097" s="95"/>
      <c r="AE1097" s="95"/>
      <c r="AF1097" s="95"/>
      <c r="AG1097" s="95"/>
      <c r="AH1097" s="95"/>
    </row>
    <row r="1098">
      <c r="F1098" s="672"/>
      <c r="J1098" s="672"/>
      <c r="K1098" s="672"/>
      <c r="L1098" s="672"/>
      <c r="M1098" s="337"/>
      <c r="V1098" s="95"/>
      <c r="W1098" s="95"/>
      <c r="X1098" s="95"/>
      <c r="Y1098" s="95"/>
      <c r="Z1098" s="95"/>
      <c r="AA1098" s="95"/>
      <c r="AB1098" s="95"/>
      <c r="AC1098" s="95"/>
      <c r="AD1098" s="95"/>
      <c r="AE1098" s="95"/>
      <c r="AF1098" s="95"/>
      <c r="AG1098" s="95"/>
      <c r="AH1098" s="95"/>
    </row>
    <row r="1099">
      <c r="F1099" s="672"/>
      <c r="J1099" s="672"/>
      <c r="K1099" s="672"/>
      <c r="L1099" s="672"/>
      <c r="M1099" s="337"/>
      <c r="V1099" s="95"/>
      <c r="W1099" s="95"/>
      <c r="X1099" s="95"/>
      <c r="Y1099" s="95"/>
      <c r="Z1099" s="95"/>
      <c r="AA1099" s="95"/>
      <c r="AB1099" s="95"/>
      <c r="AC1099" s="95"/>
      <c r="AD1099" s="95"/>
      <c r="AE1099" s="95"/>
      <c r="AF1099" s="95"/>
      <c r="AG1099" s="95"/>
      <c r="AH1099" s="95"/>
    </row>
    <row r="1100">
      <c r="F1100" s="672"/>
      <c r="J1100" s="672"/>
      <c r="K1100" s="672"/>
      <c r="L1100" s="672"/>
      <c r="M1100" s="337"/>
      <c r="V1100" s="95"/>
      <c r="W1100" s="95"/>
      <c r="X1100" s="95"/>
      <c r="Y1100" s="95"/>
      <c r="Z1100" s="95"/>
      <c r="AA1100" s="95"/>
      <c r="AB1100" s="95"/>
      <c r="AC1100" s="95"/>
      <c r="AD1100" s="95"/>
      <c r="AE1100" s="95"/>
      <c r="AF1100" s="95"/>
      <c r="AG1100" s="95"/>
      <c r="AH1100" s="95"/>
    </row>
    <row r="1101">
      <c r="F1101" s="672"/>
      <c r="J1101" s="672"/>
      <c r="K1101" s="672"/>
      <c r="L1101" s="672"/>
      <c r="M1101" s="337"/>
      <c r="V1101" s="95"/>
      <c r="W1101" s="95"/>
      <c r="X1101" s="95"/>
      <c r="Y1101" s="95"/>
      <c r="Z1101" s="95"/>
      <c r="AA1101" s="95"/>
      <c r="AB1101" s="95"/>
      <c r="AC1101" s="95"/>
      <c r="AD1101" s="95"/>
      <c r="AE1101" s="95"/>
      <c r="AF1101" s="95"/>
      <c r="AG1101" s="95"/>
      <c r="AH1101" s="95"/>
    </row>
    <row r="1102">
      <c r="F1102" s="672"/>
      <c r="J1102" s="672"/>
      <c r="K1102" s="672"/>
      <c r="L1102" s="672"/>
      <c r="M1102" s="337"/>
      <c r="V1102" s="95"/>
      <c r="W1102" s="95"/>
      <c r="X1102" s="95"/>
      <c r="Y1102" s="95"/>
      <c r="Z1102" s="95"/>
      <c r="AA1102" s="95"/>
      <c r="AB1102" s="95"/>
      <c r="AC1102" s="95"/>
      <c r="AD1102" s="95"/>
      <c r="AE1102" s="95"/>
      <c r="AF1102" s="95"/>
      <c r="AG1102" s="95"/>
      <c r="AH1102" s="95"/>
    </row>
    <row r="1103">
      <c r="F1103" s="672"/>
      <c r="J1103" s="672"/>
      <c r="K1103" s="672"/>
      <c r="L1103" s="672"/>
      <c r="M1103" s="337"/>
      <c r="V1103" s="95"/>
      <c r="W1103" s="95"/>
      <c r="X1103" s="95"/>
      <c r="Y1103" s="95"/>
      <c r="Z1103" s="95"/>
      <c r="AA1103" s="95"/>
      <c r="AB1103" s="95"/>
      <c r="AC1103" s="95"/>
      <c r="AD1103" s="95"/>
      <c r="AE1103" s="95"/>
      <c r="AF1103" s="95"/>
      <c r="AG1103" s="95"/>
      <c r="AH1103" s="95"/>
    </row>
    <row r="1104">
      <c r="F1104" s="672"/>
      <c r="J1104" s="672"/>
      <c r="K1104" s="672"/>
      <c r="L1104" s="672"/>
      <c r="M1104" s="337"/>
      <c r="V1104" s="95"/>
      <c r="W1104" s="95"/>
      <c r="X1104" s="95"/>
      <c r="Y1104" s="95"/>
      <c r="Z1104" s="95"/>
      <c r="AA1104" s="95"/>
      <c r="AB1104" s="95"/>
      <c r="AC1104" s="95"/>
      <c r="AD1104" s="95"/>
      <c r="AE1104" s="95"/>
      <c r="AF1104" s="95"/>
      <c r="AG1104" s="95"/>
      <c r="AH1104" s="95"/>
    </row>
    <row r="1105">
      <c r="F1105" s="672"/>
      <c r="J1105" s="672"/>
      <c r="K1105" s="672"/>
      <c r="L1105" s="672"/>
      <c r="M1105" s="337"/>
      <c r="V1105" s="95"/>
      <c r="W1105" s="95"/>
      <c r="X1105" s="95"/>
      <c r="Y1105" s="95"/>
      <c r="Z1105" s="95"/>
      <c r="AA1105" s="95"/>
      <c r="AB1105" s="95"/>
      <c r="AC1105" s="95"/>
      <c r="AD1105" s="95"/>
      <c r="AE1105" s="95"/>
      <c r="AF1105" s="95"/>
      <c r="AG1105" s="95"/>
      <c r="AH1105" s="95"/>
    </row>
    <row r="1106">
      <c r="F1106" s="672"/>
      <c r="J1106" s="672"/>
      <c r="K1106" s="672"/>
      <c r="L1106" s="672"/>
      <c r="M1106" s="337"/>
      <c r="V1106" s="95"/>
      <c r="W1106" s="95"/>
      <c r="X1106" s="95"/>
      <c r="Y1106" s="95"/>
      <c r="Z1106" s="95"/>
      <c r="AA1106" s="95"/>
      <c r="AB1106" s="95"/>
      <c r="AC1106" s="95"/>
      <c r="AD1106" s="95"/>
      <c r="AE1106" s="95"/>
      <c r="AF1106" s="95"/>
      <c r="AG1106" s="95"/>
      <c r="AH1106" s="95"/>
    </row>
    <row r="1107">
      <c r="F1107" s="672"/>
      <c r="J1107" s="672"/>
      <c r="K1107" s="672"/>
      <c r="L1107" s="672"/>
      <c r="M1107" s="337"/>
      <c r="V1107" s="95"/>
      <c r="W1107" s="95"/>
      <c r="X1107" s="95"/>
      <c r="Y1107" s="95"/>
      <c r="Z1107" s="95"/>
      <c r="AA1107" s="95"/>
      <c r="AB1107" s="95"/>
      <c r="AC1107" s="95"/>
      <c r="AD1107" s="95"/>
      <c r="AE1107" s="95"/>
      <c r="AF1107" s="95"/>
      <c r="AG1107" s="95"/>
      <c r="AH1107" s="95"/>
    </row>
    <row r="1108">
      <c r="F1108" s="672"/>
      <c r="J1108" s="672"/>
      <c r="K1108" s="672"/>
      <c r="L1108" s="672"/>
      <c r="M1108" s="337"/>
      <c r="V1108" s="95"/>
      <c r="W1108" s="95"/>
      <c r="X1108" s="95"/>
      <c r="Y1108" s="95"/>
      <c r="Z1108" s="95"/>
      <c r="AA1108" s="95"/>
      <c r="AB1108" s="95"/>
      <c r="AC1108" s="95"/>
      <c r="AD1108" s="95"/>
      <c r="AE1108" s="95"/>
      <c r="AF1108" s="95"/>
      <c r="AG1108" s="95"/>
      <c r="AH1108" s="95"/>
    </row>
    <row r="1109">
      <c r="F1109" s="672"/>
      <c r="J1109" s="672"/>
      <c r="K1109" s="672"/>
      <c r="L1109" s="672"/>
      <c r="M1109" s="337"/>
      <c r="V1109" s="95"/>
      <c r="W1109" s="95"/>
      <c r="X1109" s="95"/>
      <c r="Y1109" s="95"/>
      <c r="Z1109" s="95"/>
      <c r="AA1109" s="95"/>
      <c r="AB1109" s="95"/>
      <c r="AC1109" s="95"/>
      <c r="AD1109" s="95"/>
      <c r="AE1109" s="95"/>
      <c r="AF1109" s="95"/>
      <c r="AG1109" s="95"/>
      <c r="AH1109" s="95"/>
    </row>
    <row r="1110">
      <c r="F1110" s="672"/>
      <c r="J1110" s="672"/>
      <c r="K1110" s="672"/>
      <c r="L1110" s="672"/>
      <c r="M1110" s="337"/>
      <c r="V1110" s="95"/>
      <c r="W1110" s="95"/>
      <c r="X1110" s="95"/>
      <c r="Y1110" s="95"/>
      <c r="Z1110" s="95"/>
      <c r="AA1110" s="95"/>
      <c r="AB1110" s="95"/>
      <c r="AC1110" s="95"/>
      <c r="AD1110" s="95"/>
      <c r="AE1110" s="95"/>
      <c r="AF1110" s="95"/>
      <c r="AG1110" s="95"/>
      <c r="AH1110" s="95"/>
    </row>
    <row r="1111">
      <c r="F1111" s="672"/>
      <c r="J1111" s="672"/>
      <c r="K1111" s="672"/>
      <c r="L1111" s="672"/>
      <c r="M1111" s="337"/>
      <c r="V1111" s="95"/>
      <c r="W1111" s="95"/>
      <c r="X1111" s="95"/>
      <c r="Y1111" s="95"/>
      <c r="Z1111" s="95"/>
      <c r="AA1111" s="95"/>
      <c r="AB1111" s="95"/>
      <c r="AC1111" s="95"/>
      <c r="AD1111" s="95"/>
      <c r="AE1111" s="95"/>
      <c r="AF1111" s="95"/>
      <c r="AG1111" s="95"/>
      <c r="AH1111" s="95"/>
    </row>
  </sheetData>
  <autoFilter ref="$A$1:$AH$1111"/>
  <customSheetViews>
    <customSheetView guid="{72D2DB03-F60C-42A2-8F3C-967D370DABA6}" filter="1" showAutoFilter="1">
      <autoFilter ref="$A$1:$AH$1111"/>
    </customSheetView>
    <customSheetView guid="{438BEA2F-537D-4020-94A9-EC6F394A4A06}" filter="1" showAutoFilter="1">
      <autoFilter ref="$A$1:$V$53">
        <filterColumn colId="16">
          <filters blank="1">
            <filter val="Automation Done"/>
          </filters>
        </filterColumn>
        <filterColumn colId="13">
          <filters blank="1">
            <filter val="Actual results: the option &quot;30d Readmission Cost Per Instance&quot; is not available in Benchmark Measure"/>
            <filter val="Actual results: the option &quot;30d Readmission Rate Per Patient&quot; is not available in Benchmark Measure"/>
            <filter val="Actual results: the option &quot;30d Readmission Cost Per Patient&quot; is not available in Benchmark Measure"/>
            <filter val="Actual results: The default for Measure is 90d readmission per instance (%)"/>
            <filter val="Actual results: the option &quot;30d Readmission Rate Per Instance&quot; is not available in Benchmark Measure"/>
            <filter val="Notes (Actual results)"/>
            <filter val="wrong dataset - results cannot be compared"/>
          </filters>
        </filterColumn>
      </autoFilter>
    </customSheetView>
  </customSheetViews>
  <conditionalFormatting sqref="K50:K53">
    <cfRule type="containsText" dxfId="0" priority="1" operator="containsText" text="Unavailable">
      <formula>NOT(ISERROR(SEARCH(("Unavailable"),(K50))))</formula>
    </cfRule>
  </conditionalFormatting>
  <conditionalFormatting sqref="K1:K2 H2:I2 K4:K1111">
    <cfRule type="containsText" dxfId="1" priority="2" operator="containsText" text="Pass">
      <formula>NOT(ISERROR(SEARCH(("Pass"),(K1))))</formula>
    </cfRule>
  </conditionalFormatting>
  <conditionalFormatting sqref="K1:K2 H2:I2 K4:K1111">
    <cfRule type="containsText" dxfId="2" priority="3" operator="containsText" text="Fail">
      <formula>NOT(ISERROR(SEARCH(("Fail"),(K1))))</formula>
    </cfRule>
  </conditionalFormatting>
  <hyperlinks>
    <hyperlink r:id="rId2" ref="C57"/>
    <hyperlink r:id="rId3" ref="C58"/>
    <hyperlink r:id="rId4" ref="C59"/>
    <hyperlink r:id="rId5" ref="C60"/>
    <hyperlink r:id="rId6" ref="C61"/>
    <hyperlink r:id="rId7" ref="C62"/>
    <hyperlink r:id="rId8" ref="C63"/>
    <hyperlink r:id="rId9" ref="M63"/>
    <hyperlink r:id="rId10" ref="C64"/>
    <hyperlink r:id="rId11" ref="M64"/>
    <hyperlink r:id="rId12" ref="C65"/>
    <hyperlink r:id="rId13" ref="M65"/>
    <hyperlink r:id="rId14" ref="C66"/>
    <hyperlink r:id="rId15" ref="M66"/>
    <hyperlink r:id="rId16" ref="C67"/>
    <hyperlink r:id="rId17" ref="M67"/>
    <hyperlink r:id="rId18" ref="C68"/>
    <hyperlink r:id="rId19" ref="C69"/>
    <hyperlink r:id="rId20" ref="C70"/>
    <hyperlink r:id="rId21" ref="C71"/>
    <hyperlink r:id="rId22" ref="C72"/>
    <hyperlink r:id="rId23" ref="C73"/>
    <hyperlink r:id="rId24" ref="C74"/>
    <hyperlink r:id="rId25" ref="C75"/>
    <hyperlink r:id="rId26" ref="C76"/>
    <hyperlink r:id="rId27" ref="M76"/>
    <hyperlink r:id="rId28" ref="C77"/>
    <hyperlink r:id="rId29" ref="M77"/>
    <hyperlink r:id="rId30" ref="C78"/>
    <hyperlink r:id="rId31" ref="M78"/>
    <hyperlink r:id="rId32" ref="C79"/>
    <hyperlink r:id="rId33" ref="M79"/>
    <hyperlink r:id="rId34" ref="C80"/>
    <hyperlink r:id="rId35" ref="M80"/>
    <hyperlink r:id="rId36" ref="C81"/>
    <hyperlink r:id="rId37" ref="M81"/>
    <hyperlink r:id="rId38" ref="C82"/>
    <hyperlink r:id="rId39" ref="C83"/>
    <hyperlink r:id="rId40" ref="C84"/>
    <hyperlink r:id="rId41" ref="C85"/>
    <hyperlink r:id="rId42" ref="C86"/>
    <hyperlink r:id="rId43" ref="C87"/>
    <hyperlink r:id="rId44" ref="C88"/>
    <hyperlink r:id="rId45" ref="C89"/>
    <hyperlink r:id="rId46" ref="C90"/>
    <hyperlink r:id="rId47" ref="C91"/>
    <hyperlink r:id="rId48" ref="C92"/>
    <hyperlink r:id="rId49" ref="C93"/>
    <hyperlink r:id="rId50" ref="C94"/>
    <hyperlink r:id="rId51" ref="C95"/>
    <hyperlink r:id="rId52" ref="C96"/>
    <hyperlink r:id="rId53" ref="C97"/>
    <hyperlink r:id="rId54" ref="C98"/>
    <hyperlink r:id="rId55" ref="C99"/>
    <hyperlink r:id="rId56" ref="C100"/>
    <hyperlink r:id="rId57" ref="C101"/>
    <hyperlink r:id="rId58" ref="C102"/>
    <hyperlink r:id="rId59" ref="C103"/>
    <hyperlink r:id="rId60" ref="C104"/>
    <hyperlink r:id="rId61" ref="C105"/>
    <hyperlink r:id="rId62" ref="C106"/>
    <hyperlink r:id="rId63" ref="C107"/>
    <hyperlink r:id="rId64" ref="C108"/>
  </hyperlinks>
  <drawing r:id="rId65"/>
  <legacyDrawing r:id="rId66"/>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4.43"/>
    <col customWidth="1" min="2" max="2" width="25.29"/>
    <col customWidth="1" min="3" max="3" width="11.14"/>
    <col customWidth="1" min="4" max="4" width="18.86"/>
    <col customWidth="1" min="5" max="5" width="25.0"/>
    <col customWidth="1" min="6" max="6" width="48.14"/>
    <col customWidth="1" min="7" max="7" width="50.43"/>
    <col customWidth="1" min="10" max="10" width="12.43"/>
    <col customWidth="1" min="11" max="11" width="16.14"/>
    <col customWidth="1" min="14" max="14" width="17.57"/>
  </cols>
  <sheetData>
    <row r="1">
      <c r="A1" s="1360"/>
      <c r="E1" s="944" t="s">
        <v>5441</v>
      </c>
      <c r="F1" s="945" t="s">
        <v>8892</v>
      </c>
      <c r="G1" s="808"/>
      <c r="H1" s="976"/>
      <c r="I1" s="976"/>
      <c r="J1" s="976"/>
      <c r="K1" s="976"/>
      <c r="L1" s="976"/>
      <c r="M1" s="1361"/>
      <c r="N1" s="976"/>
      <c r="O1" s="45"/>
      <c r="P1" s="45"/>
      <c r="Q1" s="45"/>
      <c r="R1" s="45"/>
      <c r="S1" s="45"/>
      <c r="T1" s="45"/>
      <c r="U1" s="45"/>
      <c r="V1" s="1362">
        <f>Countif(V4:V1084, "Release")</f>
        <v>46</v>
      </c>
    </row>
    <row r="2">
      <c r="A2" s="1363" t="s">
        <v>57</v>
      </c>
      <c r="B2" s="1363" t="s">
        <v>60</v>
      </c>
      <c r="C2" s="948" t="s">
        <v>5443</v>
      </c>
      <c r="D2" s="1363" t="s">
        <v>61</v>
      </c>
      <c r="E2" s="1363" t="s">
        <v>62</v>
      </c>
      <c r="F2" s="1363" t="s">
        <v>63</v>
      </c>
      <c r="G2" s="1363" t="s">
        <v>64</v>
      </c>
      <c r="H2" s="247" t="s">
        <v>65</v>
      </c>
      <c r="I2" s="1364" t="s">
        <v>66</v>
      </c>
      <c r="J2" s="1365" t="s">
        <v>68</v>
      </c>
      <c r="K2" s="1363" t="s">
        <v>67</v>
      </c>
      <c r="L2" s="1365" t="s">
        <v>69</v>
      </c>
      <c r="M2" s="1366" t="s">
        <v>70</v>
      </c>
      <c r="N2" s="1367" t="s">
        <v>5444</v>
      </c>
      <c r="O2" s="1368" t="s">
        <v>5445</v>
      </c>
      <c r="P2" s="745" t="s">
        <v>72</v>
      </c>
      <c r="Q2" s="745" t="s">
        <v>73</v>
      </c>
      <c r="R2" s="745" t="s">
        <v>74</v>
      </c>
      <c r="S2" s="69" t="s">
        <v>75</v>
      </c>
      <c r="T2" s="69" t="s">
        <v>76</v>
      </c>
      <c r="U2" s="1368" t="s">
        <v>5447</v>
      </c>
      <c r="V2" s="1369" t="s">
        <v>5448</v>
      </c>
      <c r="W2" s="949"/>
      <c r="X2" s="949"/>
      <c r="Y2" s="949"/>
      <c r="Z2" s="949"/>
      <c r="AA2" s="949"/>
      <c r="AB2" s="949"/>
      <c r="AC2" s="949"/>
      <c r="AD2" s="949"/>
      <c r="AE2" s="949"/>
      <c r="AF2" s="949"/>
    </row>
    <row r="3" ht="22.5" customHeight="1">
      <c r="A3" s="1370" t="s">
        <v>5449</v>
      </c>
      <c r="B3" s="1371"/>
      <c r="C3" s="1372"/>
      <c r="D3" s="1371"/>
      <c r="E3" s="1371"/>
      <c r="F3" s="1371"/>
      <c r="G3" s="1371"/>
      <c r="H3" s="1373"/>
      <c r="I3" s="1373"/>
      <c r="J3" s="1373"/>
      <c r="K3" s="1373"/>
      <c r="L3" s="1373"/>
      <c r="M3" s="1374"/>
      <c r="N3" s="1373"/>
      <c r="O3" s="1375"/>
      <c r="P3" s="1375"/>
      <c r="Q3" s="1375"/>
      <c r="R3" s="1375"/>
      <c r="S3" s="1375"/>
      <c r="T3" s="1375"/>
      <c r="U3" s="1375"/>
      <c r="V3" s="1376"/>
      <c r="W3" s="1377"/>
      <c r="X3" s="1377"/>
      <c r="Y3" s="1377"/>
      <c r="Z3" s="1377"/>
      <c r="AA3" s="1377"/>
      <c r="AB3" s="1377"/>
      <c r="AC3" s="1377"/>
      <c r="AD3" s="1377"/>
      <c r="AE3" s="1377"/>
      <c r="AF3" s="1377"/>
    </row>
    <row r="4">
      <c r="A4" s="1378" t="s">
        <v>8893</v>
      </c>
      <c r="B4" s="1379"/>
      <c r="C4" s="1380"/>
      <c r="D4" s="1380"/>
      <c r="E4" s="1380"/>
      <c r="F4" s="1380"/>
      <c r="G4" s="1381"/>
      <c r="H4" s="1381"/>
      <c r="I4" s="1381"/>
      <c r="J4" s="1379"/>
      <c r="K4" s="1379"/>
      <c r="L4" s="1382"/>
      <c r="M4" s="1379"/>
      <c r="N4" s="1380"/>
      <c r="O4" s="1383"/>
      <c r="P4" s="1383"/>
      <c r="Q4" s="1383"/>
      <c r="R4" s="1383"/>
      <c r="S4" s="1383"/>
      <c r="T4" s="1383"/>
      <c r="U4" s="458"/>
      <c r="V4" s="95" t="s">
        <v>79</v>
      </c>
    </row>
    <row r="5">
      <c r="A5" s="452" t="s">
        <v>8894</v>
      </c>
      <c r="B5" s="806" t="s">
        <v>8895</v>
      </c>
      <c r="C5" s="884" t="str">
        <f t="shared" ref="C5:C10" si="1">HYPERLINK("https://tangramcare.atlassian.net/browse/P2BN-1452","P2BN-1452")</f>
        <v>P2BN-1452</v>
      </c>
      <c r="D5" s="452"/>
      <c r="E5" s="452" t="s">
        <v>8896</v>
      </c>
      <c r="F5" s="1384" t="s">
        <v>8897</v>
      </c>
      <c r="G5" s="452" t="s">
        <v>8898</v>
      </c>
      <c r="H5" s="1385">
        <v>43858.0</v>
      </c>
      <c r="I5" s="281" t="s">
        <v>4518</v>
      </c>
      <c r="J5" s="281" t="s">
        <v>47</v>
      </c>
      <c r="K5" s="956">
        <v>43858.0</v>
      </c>
      <c r="L5" s="281" t="s">
        <v>4518</v>
      </c>
      <c r="M5" s="874"/>
      <c r="N5" s="277"/>
      <c r="O5" s="278"/>
      <c r="P5" s="45"/>
      <c r="Q5" s="45"/>
      <c r="R5" s="45"/>
      <c r="S5" s="45"/>
      <c r="T5" s="45"/>
      <c r="U5" s="45"/>
      <c r="V5" s="95" t="s">
        <v>79</v>
      </c>
    </row>
    <row r="6">
      <c r="A6" s="452" t="s">
        <v>8899</v>
      </c>
      <c r="B6" s="806" t="s">
        <v>8895</v>
      </c>
      <c r="C6" s="884" t="str">
        <f t="shared" si="1"/>
        <v>P2BN-1452</v>
      </c>
      <c r="D6" s="452"/>
      <c r="E6" s="452" t="s">
        <v>8896</v>
      </c>
      <c r="F6" s="568" t="s">
        <v>8900</v>
      </c>
      <c r="G6" s="573" t="s">
        <v>8901</v>
      </c>
      <c r="H6" s="956">
        <v>43780.0</v>
      </c>
      <c r="I6" s="281" t="s">
        <v>116</v>
      </c>
      <c r="J6" s="281" t="s">
        <v>47</v>
      </c>
      <c r="K6" s="1385">
        <v>43858.0</v>
      </c>
      <c r="L6" s="281" t="s">
        <v>4518</v>
      </c>
      <c r="M6" s="452"/>
      <c r="N6" s="277"/>
      <c r="O6" s="95"/>
      <c r="P6" s="45"/>
      <c r="Q6" s="45"/>
      <c r="R6" s="45"/>
      <c r="S6" s="45"/>
      <c r="T6" s="45"/>
      <c r="U6" s="45"/>
      <c r="V6" s="95" t="s">
        <v>79</v>
      </c>
    </row>
    <row r="7">
      <c r="A7" s="452" t="s">
        <v>8902</v>
      </c>
      <c r="B7" s="806" t="s">
        <v>8895</v>
      </c>
      <c r="C7" s="884" t="str">
        <f t="shared" si="1"/>
        <v>P2BN-1452</v>
      </c>
      <c r="D7" s="452"/>
      <c r="E7" s="452" t="s">
        <v>8896</v>
      </c>
      <c r="F7" s="568" t="s">
        <v>8903</v>
      </c>
      <c r="G7" s="452" t="s">
        <v>8904</v>
      </c>
      <c r="H7" s="1385">
        <v>43858.0</v>
      </c>
      <c r="I7" s="281" t="s">
        <v>4518</v>
      </c>
      <c r="J7" s="281" t="s">
        <v>47</v>
      </c>
      <c r="K7" s="1385">
        <v>43858.0</v>
      </c>
      <c r="L7" s="281" t="s">
        <v>4518</v>
      </c>
      <c r="M7" s="874"/>
      <c r="N7" s="277" t="s">
        <v>8905</v>
      </c>
      <c r="O7" s="95"/>
      <c r="P7" s="45"/>
      <c r="Q7" s="45"/>
      <c r="R7" s="45"/>
      <c r="S7" s="957"/>
      <c r="T7" s="957"/>
      <c r="U7" s="957" t="s">
        <v>78</v>
      </c>
      <c r="V7" s="95" t="s">
        <v>79</v>
      </c>
    </row>
    <row r="8">
      <c r="A8" s="452" t="s">
        <v>8906</v>
      </c>
      <c r="B8" s="806" t="s">
        <v>8895</v>
      </c>
      <c r="C8" s="884" t="str">
        <f t="shared" si="1"/>
        <v>P2BN-1452</v>
      </c>
      <c r="D8" s="452"/>
      <c r="E8" s="452" t="s">
        <v>8896</v>
      </c>
      <c r="F8" s="568" t="s">
        <v>8907</v>
      </c>
      <c r="G8" s="452" t="s">
        <v>8908</v>
      </c>
      <c r="H8" s="956">
        <v>43860.0</v>
      </c>
      <c r="I8" s="281" t="s">
        <v>4518</v>
      </c>
      <c r="J8" s="281" t="s">
        <v>47</v>
      </c>
      <c r="K8" s="956">
        <v>43860.0</v>
      </c>
      <c r="L8" s="281" t="s">
        <v>4518</v>
      </c>
      <c r="M8" s="452"/>
      <c r="N8" s="277"/>
      <c r="O8" s="95"/>
      <c r="P8" s="45"/>
      <c r="Q8" s="45"/>
      <c r="R8" s="45"/>
      <c r="S8" s="957"/>
      <c r="T8" s="957"/>
      <c r="U8" s="957" t="s">
        <v>78</v>
      </c>
      <c r="V8" s="95" t="s">
        <v>79</v>
      </c>
    </row>
    <row r="9">
      <c r="A9" s="452" t="s">
        <v>8909</v>
      </c>
      <c r="B9" s="806" t="s">
        <v>8895</v>
      </c>
      <c r="C9" s="884" t="str">
        <f t="shared" si="1"/>
        <v>P2BN-1452</v>
      </c>
      <c r="D9" s="452"/>
      <c r="E9" s="452" t="s">
        <v>8896</v>
      </c>
      <c r="F9" s="452" t="s">
        <v>8910</v>
      </c>
      <c r="G9" s="452" t="s">
        <v>8911</v>
      </c>
      <c r="H9" s="956">
        <v>43860.0</v>
      </c>
      <c r="I9" s="281" t="s">
        <v>4518</v>
      </c>
      <c r="J9" s="281" t="s">
        <v>47</v>
      </c>
      <c r="K9" s="956">
        <v>43860.0</v>
      </c>
      <c r="L9" s="281" t="s">
        <v>4518</v>
      </c>
      <c r="M9" s="452"/>
      <c r="N9" s="111"/>
      <c r="O9" s="95"/>
      <c r="P9" s="45"/>
      <c r="Q9" s="45"/>
      <c r="R9" s="45"/>
      <c r="S9" s="957"/>
      <c r="T9" s="957"/>
      <c r="U9" s="957" t="s">
        <v>78</v>
      </c>
      <c r="V9" s="95" t="s">
        <v>79</v>
      </c>
    </row>
    <row r="10">
      <c r="A10" s="452" t="s">
        <v>8912</v>
      </c>
      <c r="B10" s="806" t="s">
        <v>8895</v>
      </c>
      <c r="C10" s="884" t="str">
        <f t="shared" si="1"/>
        <v>P2BN-1452</v>
      </c>
      <c r="D10" s="808"/>
      <c r="E10" s="452" t="s">
        <v>8896</v>
      </c>
      <c r="F10" s="452" t="s">
        <v>8913</v>
      </c>
      <c r="G10" s="452" t="s">
        <v>8914</v>
      </c>
      <c r="H10" s="956">
        <v>43860.0</v>
      </c>
      <c r="I10" s="281" t="s">
        <v>4518</v>
      </c>
      <c r="J10" s="281" t="s">
        <v>47</v>
      </c>
      <c r="K10" s="956">
        <v>43860.0</v>
      </c>
      <c r="L10" s="281" t="s">
        <v>4518</v>
      </c>
      <c r="M10" s="452"/>
      <c r="N10" s="111"/>
      <c r="O10" s="95"/>
      <c r="P10" s="45"/>
      <c r="Q10" s="45"/>
      <c r="R10" s="45"/>
      <c r="S10" s="957"/>
      <c r="T10" s="957"/>
      <c r="U10" s="957" t="s">
        <v>78</v>
      </c>
      <c r="V10" s="95" t="s">
        <v>79</v>
      </c>
    </row>
    <row r="11">
      <c r="A11" s="808"/>
      <c r="B11" s="808"/>
      <c r="C11" s="452"/>
      <c r="D11" s="808"/>
      <c r="E11" s="808"/>
      <c r="F11" s="452"/>
      <c r="G11" s="452"/>
      <c r="H11" s="252"/>
      <c r="I11" s="252"/>
      <c r="J11" s="281"/>
      <c r="K11" s="956"/>
      <c r="L11" s="281"/>
      <c r="M11" s="1386"/>
      <c r="N11" s="252"/>
      <c r="O11" s="95"/>
      <c r="P11" s="45"/>
      <c r="Q11" s="45"/>
      <c r="R11" s="45"/>
      <c r="S11" s="45"/>
      <c r="T11" s="45"/>
      <c r="U11" s="45"/>
      <c r="V11" s="95" t="s">
        <v>79</v>
      </c>
    </row>
    <row r="12">
      <c r="A12" s="808"/>
      <c r="B12" s="808"/>
      <c r="C12" s="452"/>
      <c r="D12" s="452"/>
      <c r="E12" s="808"/>
      <c r="F12" s="452"/>
      <c r="G12" s="452"/>
      <c r="H12" s="962"/>
      <c r="I12" s="277"/>
      <c r="J12" s="281"/>
      <c r="K12" s="956"/>
      <c r="L12" s="281"/>
      <c r="M12" s="1386"/>
      <c r="N12" s="111"/>
      <c r="O12" s="1387"/>
      <c r="P12" s="45"/>
      <c r="Q12" s="45"/>
      <c r="R12" s="45"/>
      <c r="S12" s="957"/>
      <c r="T12" s="957"/>
      <c r="U12" s="957" t="s">
        <v>78</v>
      </c>
      <c r="V12" s="95" t="s">
        <v>79</v>
      </c>
    </row>
    <row r="13">
      <c r="A13" s="452"/>
      <c r="B13" s="452"/>
      <c r="C13" s="452"/>
      <c r="D13" s="452"/>
      <c r="E13" s="808"/>
      <c r="F13" s="452"/>
      <c r="G13" s="809"/>
      <c r="H13" s="252"/>
      <c r="I13" s="252"/>
      <c r="J13" s="281"/>
      <c r="K13" s="956"/>
      <c r="L13" s="281"/>
      <c r="M13" s="1386"/>
      <c r="N13" s="111"/>
      <c r="O13" s="95"/>
      <c r="P13" s="45"/>
      <c r="Q13" s="45"/>
      <c r="R13" s="45"/>
      <c r="S13" s="957"/>
      <c r="T13" s="957"/>
      <c r="U13" s="957"/>
      <c r="V13" s="95" t="s">
        <v>79</v>
      </c>
    </row>
    <row r="14">
      <c r="A14" s="452"/>
      <c r="B14" s="452"/>
      <c r="C14" s="452"/>
      <c r="D14" s="452"/>
      <c r="E14" s="808"/>
      <c r="F14" s="452"/>
      <c r="G14" s="809"/>
      <c r="H14" s="252"/>
      <c r="I14" s="252"/>
      <c r="J14" s="281"/>
      <c r="K14" s="956"/>
      <c r="L14" s="281"/>
      <c r="M14" s="1386"/>
      <c r="N14" s="111"/>
      <c r="O14" s="95"/>
      <c r="P14" s="45"/>
      <c r="Q14" s="45"/>
      <c r="R14" s="45"/>
      <c r="S14" s="957"/>
      <c r="T14" s="957"/>
      <c r="U14" s="957" t="s">
        <v>78</v>
      </c>
      <c r="V14" s="95" t="s">
        <v>79</v>
      </c>
    </row>
    <row r="15">
      <c r="A15" s="452"/>
      <c r="B15" s="452"/>
      <c r="C15" s="452"/>
      <c r="D15" s="452"/>
      <c r="E15" s="808"/>
      <c r="F15" s="452"/>
      <c r="G15" s="452"/>
      <c r="H15" s="252"/>
      <c r="I15" s="252"/>
      <c r="J15" s="281"/>
      <c r="K15" s="956"/>
      <c r="L15" s="281"/>
      <c r="M15" s="1386"/>
      <c r="N15" s="111"/>
      <c r="O15" s="95"/>
      <c r="P15" s="45"/>
      <c r="Q15" s="45"/>
      <c r="R15" s="45"/>
      <c r="S15" s="957"/>
      <c r="T15" s="957"/>
      <c r="U15" s="957" t="s">
        <v>78</v>
      </c>
      <c r="V15" s="95" t="s">
        <v>79</v>
      </c>
    </row>
    <row r="16">
      <c r="A16" s="452"/>
      <c r="B16" s="452"/>
      <c r="C16" s="452"/>
      <c r="D16" s="452"/>
      <c r="E16" s="808"/>
      <c r="F16" s="452"/>
      <c r="G16" s="809"/>
      <c r="H16" s="252"/>
      <c r="I16" s="252"/>
      <c r="J16" s="281"/>
      <c r="K16" s="956"/>
      <c r="L16" s="281"/>
      <c r="M16" s="1386"/>
      <c r="N16" s="111"/>
      <c r="O16" s="95"/>
      <c r="P16" s="45"/>
      <c r="Q16" s="45"/>
      <c r="R16" s="45"/>
      <c r="S16" s="957"/>
      <c r="T16" s="957"/>
      <c r="U16" s="957" t="s">
        <v>78</v>
      </c>
      <c r="V16" s="95" t="s">
        <v>79</v>
      </c>
    </row>
    <row r="17">
      <c r="A17" s="840" t="s">
        <v>8915</v>
      </c>
      <c r="B17" s="920" t="s">
        <v>5522</v>
      </c>
      <c r="C17" s="840" t="s">
        <v>5460</v>
      </c>
      <c r="D17" s="840" t="s">
        <v>5523</v>
      </c>
      <c r="E17" s="851" t="s">
        <v>5524</v>
      </c>
      <c r="F17" s="840" t="s">
        <v>5525</v>
      </c>
      <c r="G17" s="920" t="s">
        <v>5526</v>
      </c>
      <c r="H17" s="962">
        <v>43714.0</v>
      </c>
      <c r="I17" s="277" t="s">
        <v>719</v>
      </c>
      <c r="J17" s="332" t="s">
        <v>47</v>
      </c>
      <c r="K17" s="1388">
        <v>43714.0</v>
      </c>
      <c r="L17" s="278" t="s">
        <v>719</v>
      </c>
      <c r="M17" s="1386"/>
      <c r="N17" s="114"/>
      <c r="O17" s="1389"/>
      <c r="P17" s="45"/>
      <c r="Q17" s="45"/>
      <c r="R17" s="45"/>
      <c r="S17" s="957"/>
      <c r="T17" s="957"/>
      <c r="U17" s="957"/>
      <c r="V17" s="95"/>
    </row>
    <row r="18">
      <c r="A18" s="452"/>
      <c r="B18" s="809"/>
      <c r="C18" s="452"/>
      <c r="D18" s="809"/>
      <c r="E18" s="808"/>
      <c r="F18" s="809"/>
      <c r="G18" s="809"/>
      <c r="H18" s="252"/>
      <c r="I18" s="252"/>
      <c r="J18" s="252"/>
      <c r="K18" s="1390"/>
      <c r="L18" s="277"/>
      <c r="M18" s="1386"/>
      <c r="N18" s="111"/>
      <c r="O18" s="95"/>
      <c r="P18" s="45"/>
      <c r="Q18" s="45"/>
      <c r="R18" s="45"/>
      <c r="S18" s="957"/>
      <c r="T18" s="957"/>
      <c r="U18" s="957"/>
      <c r="V18" s="95" t="s">
        <v>79</v>
      </c>
    </row>
    <row r="19">
      <c r="A19" s="840" t="s">
        <v>8916</v>
      </c>
      <c r="B19" s="840" t="s">
        <v>5532</v>
      </c>
      <c r="C19" s="840" t="s">
        <v>5460</v>
      </c>
      <c r="D19" s="840" t="s">
        <v>5533</v>
      </c>
      <c r="E19" s="851" t="s">
        <v>5524</v>
      </c>
      <c r="F19" s="840" t="s">
        <v>5534</v>
      </c>
      <c r="G19" s="920" t="s">
        <v>5535</v>
      </c>
      <c r="H19" s="252"/>
      <c r="I19" s="252"/>
      <c r="J19" s="332" t="s">
        <v>47</v>
      </c>
      <c r="K19" s="1388">
        <v>43713.0</v>
      </c>
      <c r="L19" s="278" t="s">
        <v>719</v>
      </c>
      <c r="M19" s="1386"/>
      <c r="N19" s="114"/>
      <c r="O19" s="95"/>
      <c r="P19" s="45"/>
      <c r="Q19" s="45"/>
      <c r="R19" s="45"/>
      <c r="S19" s="957"/>
      <c r="T19" s="957"/>
      <c r="U19" s="957"/>
      <c r="V19" s="95"/>
    </row>
    <row r="20">
      <c r="A20" s="840" t="s">
        <v>8917</v>
      </c>
      <c r="B20" s="840" t="s">
        <v>5537</v>
      </c>
      <c r="C20" s="840" t="s">
        <v>5460</v>
      </c>
      <c r="D20" s="840" t="s">
        <v>5538</v>
      </c>
      <c r="E20" s="851" t="s">
        <v>5524</v>
      </c>
      <c r="F20" s="840" t="s">
        <v>5539</v>
      </c>
      <c r="G20" s="920" t="s">
        <v>5540</v>
      </c>
      <c r="H20" s="252"/>
      <c r="I20" s="252"/>
      <c r="J20" s="332" t="s">
        <v>47</v>
      </c>
      <c r="K20" s="1388">
        <v>43713.0</v>
      </c>
      <c r="L20" s="278" t="s">
        <v>719</v>
      </c>
      <c r="M20" s="1386"/>
      <c r="N20" s="114"/>
      <c r="O20" s="95"/>
      <c r="P20" s="45"/>
      <c r="Q20" s="45"/>
      <c r="R20" s="45"/>
      <c r="S20" s="957"/>
      <c r="T20" s="957"/>
      <c r="U20" s="957"/>
      <c r="V20" s="95"/>
    </row>
    <row r="21" ht="21.0" customHeight="1">
      <c r="A21" s="1391"/>
      <c r="B21" s="1392"/>
      <c r="C21" s="968"/>
      <c r="D21" s="1392"/>
      <c r="E21" s="1392"/>
      <c r="F21" s="1392"/>
      <c r="G21" s="1392"/>
      <c r="H21" s="1393"/>
      <c r="I21" s="1393"/>
      <c r="J21" s="1393"/>
      <c r="K21" s="1393"/>
      <c r="L21" s="1393"/>
      <c r="M21" s="1394"/>
      <c r="N21" s="1393"/>
      <c r="O21" s="1395"/>
      <c r="P21" s="1395"/>
      <c r="Q21" s="1395"/>
      <c r="R21" s="1395"/>
      <c r="S21" s="1034"/>
      <c r="T21" s="1034"/>
      <c r="U21" s="1034"/>
      <c r="V21" s="1396" t="s">
        <v>79</v>
      </c>
      <c r="W21" s="955"/>
      <c r="X21" s="955"/>
      <c r="Y21" s="955"/>
      <c r="Z21" s="955"/>
      <c r="AA21" s="955"/>
      <c r="AB21" s="955"/>
      <c r="AC21" s="955"/>
      <c r="AD21" s="955"/>
      <c r="AE21" s="955"/>
      <c r="AF21" s="955"/>
    </row>
    <row r="22">
      <c r="A22" s="808"/>
      <c r="B22" s="808"/>
      <c r="C22" s="452"/>
      <c r="D22" s="452"/>
      <c r="E22" s="808"/>
      <c r="F22" s="968"/>
      <c r="G22" s="809"/>
      <c r="H22" s="278"/>
      <c r="I22" s="278"/>
      <c r="J22" s="281"/>
      <c r="K22" s="956"/>
      <c r="L22" s="281"/>
      <c r="M22" s="1397"/>
      <c r="N22" s="278"/>
      <c r="O22" s="95"/>
      <c r="P22" s="45"/>
      <c r="Q22" s="45"/>
      <c r="R22" s="45"/>
      <c r="S22" s="45"/>
      <c r="T22" s="45"/>
      <c r="U22" s="45"/>
      <c r="V22" s="95" t="s">
        <v>79</v>
      </c>
    </row>
    <row r="23">
      <c r="A23" s="808"/>
      <c r="B23" s="808"/>
      <c r="C23" s="452"/>
      <c r="D23" s="452"/>
      <c r="E23" s="808"/>
      <c r="F23" s="452"/>
      <c r="G23" s="809"/>
      <c r="H23" s="252"/>
      <c r="I23" s="252"/>
      <c r="J23" s="281"/>
      <c r="K23" s="956"/>
      <c r="L23" s="281"/>
      <c r="M23" s="1397"/>
      <c r="N23" s="95"/>
      <c r="O23" s="95"/>
      <c r="P23" s="45"/>
      <c r="Q23" s="45"/>
      <c r="R23" s="45"/>
      <c r="S23" s="45"/>
      <c r="T23" s="45"/>
      <c r="U23" s="45"/>
      <c r="V23" s="95" t="s">
        <v>79</v>
      </c>
    </row>
    <row r="24">
      <c r="A24" s="808"/>
      <c r="B24" s="808"/>
      <c r="C24" s="452"/>
      <c r="D24" s="452"/>
      <c r="E24" s="808"/>
      <c r="F24" s="452"/>
      <c r="G24" s="809"/>
      <c r="H24" s="252"/>
      <c r="I24" s="252"/>
      <c r="J24" s="281"/>
      <c r="K24" s="956"/>
      <c r="L24" s="281"/>
      <c r="M24" s="1397"/>
      <c r="N24" s="95"/>
      <c r="O24" s="95"/>
      <c r="P24" s="45"/>
      <c r="Q24" s="45"/>
      <c r="R24" s="45"/>
      <c r="S24" s="957"/>
      <c r="T24" s="957"/>
      <c r="U24" s="957" t="s">
        <v>78</v>
      </c>
      <c r="V24" s="95" t="s">
        <v>79</v>
      </c>
    </row>
    <row r="25">
      <c r="A25" s="808"/>
      <c r="B25" s="808"/>
      <c r="C25" s="452"/>
      <c r="D25" s="808"/>
      <c r="E25" s="808"/>
      <c r="F25" s="452"/>
      <c r="G25" s="809"/>
      <c r="H25" s="252"/>
      <c r="I25" s="252"/>
      <c r="J25" s="281"/>
      <c r="K25" s="956"/>
      <c r="L25" s="281"/>
      <c r="M25" s="1397"/>
      <c r="N25" s="95"/>
      <c r="O25" s="95"/>
      <c r="P25" s="45"/>
      <c r="Q25" s="45"/>
      <c r="R25" s="45"/>
      <c r="S25" s="45"/>
      <c r="T25" s="45"/>
      <c r="U25" s="45"/>
      <c r="V25" s="95" t="s">
        <v>79</v>
      </c>
    </row>
    <row r="26">
      <c r="A26" s="808"/>
      <c r="B26" s="808"/>
      <c r="C26" s="452"/>
      <c r="D26" s="808"/>
      <c r="E26" s="808"/>
      <c r="F26" s="452"/>
      <c r="G26" s="809"/>
      <c r="H26" s="252"/>
      <c r="I26" s="252"/>
      <c r="J26" s="281"/>
      <c r="K26" s="956"/>
      <c r="L26" s="281"/>
      <c r="M26" s="1397"/>
      <c r="N26" s="95"/>
      <c r="O26" s="95"/>
      <c r="P26" s="45"/>
      <c r="Q26" s="45"/>
      <c r="R26" s="45"/>
      <c r="S26" s="957"/>
      <c r="T26" s="957"/>
      <c r="U26" s="957" t="s">
        <v>78</v>
      </c>
      <c r="V26" s="95" t="s">
        <v>79</v>
      </c>
    </row>
    <row r="27">
      <c r="A27" s="808"/>
      <c r="B27" s="808"/>
      <c r="C27" s="452"/>
      <c r="D27" s="452"/>
      <c r="E27" s="808"/>
      <c r="F27" s="452"/>
      <c r="G27" s="809"/>
      <c r="H27" s="252"/>
      <c r="I27" s="252"/>
      <c r="J27" s="281"/>
      <c r="K27" s="956"/>
      <c r="L27" s="281"/>
      <c r="M27" s="1397"/>
      <c r="N27" s="95"/>
      <c r="O27" s="95"/>
      <c r="P27" s="45"/>
      <c r="Q27" s="45"/>
      <c r="R27" s="45"/>
      <c r="S27" s="45"/>
      <c r="T27" s="45"/>
      <c r="U27" s="45"/>
      <c r="V27" s="95" t="s">
        <v>79</v>
      </c>
    </row>
    <row r="28">
      <c r="A28" s="808"/>
      <c r="B28" s="808"/>
      <c r="C28" s="452"/>
      <c r="D28" s="452"/>
      <c r="E28" s="808"/>
      <c r="F28" s="452"/>
      <c r="G28" s="809"/>
      <c r="H28" s="252"/>
      <c r="I28" s="252"/>
      <c r="J28" s="281"/>
      <c r="K28" s="956"/>
      <c r="L28" s="281"/>
      <c r="M28" s="1386"/>
      <c r="N28" s="252"/>
      <c r="O28" s="95"/>
      <c r="P28" s="45"/>
      <c r="Q28" s="45"/>
      <c r="R28" s="45"/>
      <c r="S28" s="45"/>
      <c r="T28" s="45"/>
      <c r="U28" s="45"/>
      <c r="V28" s="95" t="s">
        <v>79</v>
      </c>
    </row>
    <row r="29">
      <c r="A29" s="808"/>
      <c r="B29" s="808"/>
      <c r="C29" s="452"/>
      <c r="D29" s="452"/>
      <c r="E29" s="808"/>
      <c r="F29" s="452"/>
      <c r="G29" s="809"/>
      <c r="H29" s="252"/>
      <c r="I29" s="252"/>
      <c r="J29" s="281"/>
      <c r="K29" s="956"/>
      <c r="L29" s="281"/>
      <c r="M29" s="1397"/>
      <c r="N29" s="95"/>
      <c r="O29" s="95"/>
      <c r="P29" s="45"/>
      <c r="Q29" s="45"/>
      <c r="R29" s="45"/>
      <c r="S29" s="957"/>
      <c r="T29" s="957"/>
      <c r="U29" s="957" t="s">
        <v>78</v>
      </c>
      <c r="V29" s="95" t="s">
        <v>79</v>
      </c>
    </row>
    <row r="30">
      <c r="A30" s="808"/>
      <c r="B30" s="808"/>
      <c r="C30" s="452"/>
      <c r="D30" s="452"/>
      <c r="E30" s="808"/>
      <c r="F30" s="806"/>
      <c r="G30" s="809"/>
      <c r="H30" s="252"/>
      <c r="I30" s="252"/>
      <c r="J30" s="281"/>
      <c r="K30" s="956"/>
      <c r="L30" s="281"/>
      <c r="M30" s="1397"/>
      <c r="N30" s="252"/>
      <c r="O30" s="95"/>
      <c r="P30" s="45"/>
      <c r="Q30" s="45"/>
      <c r="R30" s="45"/>
      <c r="S30" s="45"/>
      <c r="T30" s="45"/>
      <c r="U30" s="45"/>
      <c r="V30" s="95" t="s">
        <v>79</v>
      </c>
    </row>
    <row r="31">
      <c r="A31" s="808"/>
      <c r="B31" s="808"/>
      <c r="C31" s="452"/>
      <c r="D31" s="452"/>
      <c r="E31" s="808"/>
      <c r="F31" s="806"/>
      <c r="G31" s="809"/>
      <c r="H31" s="252"/>
      <c r="I31" s="252"/>
      <c r="J31" s="281"/>
      <c r="K31" s="956"/>
      <c r="L31" s="281"/>
      <c r="M31" s="1397"/>
      <c r="N31" s="95"/>
      <c r="O31" s="95"/>
      <c r="P31" s="45"/>
      <c r="Q31" s="45"/>
      <c r="R31" s="45"/>
      <c r="S31" s="957"/>
      <c r="T31" s="957"/>
      <c r="U31" s="957" t="s">
        <v>78</v>
      </c>
      <c r="V31" s="95" t="s">
        <v>79</v>
      </c>
    </row>
    <row r="32">
      <c r="A32" s="808"/>
      <c r="B32" s="808"/>
      <c r="C32" s="452"/>
      <c r="D32" s="452"/>
      <c r="E32" s="808"/>
      <c r="F32" s="806"/>
      <c r="G32" s="809"/>
      <c r="H32" s="252"/>
      <c r="I32" s="252"/>
      <c r="J32" s="281"/>
      <c r="K32" s="956"/>
      <c r="L32" s="281"/>
      <c r="M32" s="1397"/>
      <c r="N32" s="95"/>
      <c r="O32" s="95"/>
      <c r="P32" s="45"/>
      <c r="Q32" s="45"/>
      <c r="R32" s="45"/>
      <c r="S32" s="45"/>
      <c r="T32" s="45"/>
      <c r="U32" s="45"/>
      <c r="V32" s="95" t="s">
        <v>79</v>
      </c>
    </row>
    <row r="33">
      <c r="A33" s="808"/>
      <c r="B33" s="808"/>
      <c r="C33" s="452"/>
      <c r="D33" s="452"/>
      <c r="E33" s="808"/>
      <c r="F33" s="806"/>
      <c r="G33" s="809"/>
      <c r="H33" s="252"/>
      <c r="I33" s="252"/>
      <c r="J33" s="281"/>
      <c r="K33" s="956"/>
      <c r="L33" s="281"/>
      <c r="M33" s="1397"/>
      <c r="N33" s="95"/>
      <c r="O33" s="95"/>
      <c r="P33" s="45"/>
      <c r="Q33" s="45"/>
      <c r="R33" s="45"/>
      <c r="S33" s="45"/>
      <c r="T33" s="45"/>
      <c r="U33" s="45"/>
      <c r="V33" s="95" t="s">
        <v>79</v>
      </c>
    </row>
    <row r="34">
      <c r="A34" s="808"/>
      <c r="B34" s="808"/>
      <c r="C34" s="452"/>
      <c r="D34" s="452"/>
      <c r="E34" s="808"/>
      <c r="F34" s="806"/>
      <c r="G34" s="809"/>
      <c r="H34" s="252"/>
      <c r="I34" s="252"/>
      <c r="J34" s="281"/>
      <c r="K34" s="956"/>
      <c r="L34" s="281"/>
      <c r="M34" s="1386"/>
      <c r="N34" s="252"/>
      <c r="O34" s="95"/>
      <c r="P34" s="45"/>
      <c r="Q34" s="45"/>
      <c r="R34" s="45"/>
      <c r="S34" s="45"/>
      <c r="T34" s="45"/>
      <c r="U34" s="45"/>
      <c r="V34" s="95" t="s">
        <v>79</v>
      </c>
    </row>
    <row r="35">
      <c r="A35" s="808"/>
      <c r="B35" s="808"/>
      <c r="C35" s="452"/>
      <c r="D35" s="452"/>
      <c r="E35" s="808"/>
      <c r="F35" s="806"/>
      <c r="G35" s="809"/>
      <c r="H35" s="252"/>
      <c r="I35" s="252"/>
      <c r="J35" s="281"/>
      <c r="K35" s="956"/>
      <c r="L35" s="281"/>
      <c r="M35" s="1386"/>
      <c r="N35" s="252"/>
      <c r="O35" s="95"/>
      <c r="P35" s="45"/>
      <c r="Q35" s="45"/>
      <c r="R35" s="45"/>
      <c r="S35" s="45"/>
      <c r="T35" s="45"/>
      <c r="U35" s="45"/>
      <c r="V35" s="95" t="s">
        <v>79</v>
      </c>
    </row>
    <row r="36">
      <c r="A36" s="808"/>
      <c r="B36" s="808"/>
      <c r="C36" s="452"/>
      <c r="D36" s="452"/>
      <c r="E36" s="808"/>
      <c r="F36" s="806"/>
      <c r="G36" s="809"/>
      <c r="H36" s="278"/>
      <c r="I36" s="278"/>
      <c r="J36" s="281"/>
      <c r="K36" s="956"/>
      <c r="L36" s="281"/>
      <c r="M36" s="1397"/>
      <c r="N36" s="95"/>
      <c r="O36" s="95"/>
      <c r="P36" s="45"/>
      <c r="Q36" s="45"/>
      <c r="R36" s="45"/>
      <c r="S36" s="957"/>
      <c r="T36" s="957"/>
      <c r="U36" s="957" t="s">
        <v>78</v>
      </c>
      <c r="V36" s="95" t="s">
        <v>79</v>
      </c>
    </row>
    <row r="37">
      <c r="A37" s="808"/>
      <c r="B37" s="808"/>
      <c r="C37" s="452"/>
      <c r="D37" s="452"/>
      <c r="E37" s="808"/>
      <c r="F37" s="806"/>
      <c r="G37" s="809"/>
      <c r="H37" s="252"/>
      <c r="I37" s="252"/>
      <c r="J37" s="281"/>
      <c r="K37" s="956"/>
      <c r="L37" s="281"/>
      <c r="M37" s="1397"/>
      <c r="N37" s="252"/>
      <c r="O37" s="278"/>
      <c r="P37" s="45"/>
      <c r="Q37" s="45"/>
      <c r="R37" s="45"/>
      <c r="S37" s="45"/>
      <c r="T37" s="45"/>
      <c r="U37" s="45"/>
      <c r="V37" s="95" t="s">
        <v>79</v>
      </c>
    </row>
    <row r="38">
      <c r="A38" s="808" t="s">
        <v>8918</v>
      </c>
      <c r="B38" s="808" t="s">
        <v>5631</v>
      </c>
      <c r="C38" s="452" t="s">
        <v>5460</v>
      </c>
      <c r="D38" s="452" t="s">
        <v>5632</v>
      </c>
      <c r="E38" s="808" t="s">
        <v>5543</v>
      </c>
      <c r="F38" s="806" t="s">
        <v>5633</v>
      </c>
      <c r="G38" s="809" t="s">
        <v>5634</v>
      </c>
      <c r="H38" s="252"/>
      <c r="I38" s="252"/>
      <c r="J38" s="332" t="s">
        <v>47</v>
      </c>
      <c r="K38" s="1388">
        <v>43713.0</v>
      </c>
      <c r="L38" s="278" t="s">
        <v>97</v>
      </c>
      <c r="M38" s="1397"/>
      <c r="N38" s="95"/>
      <c r="O38" s="278" t="s">
        <v>5629</v>
      </c>
      <c r="P38" s="45"/>
      <c r="Q38" s="45"/>
      <c r="R38" s="45"/>
      <c r="S38" s="45"/>
      <c r="T38" s="45"/>
      <c r="U38" s="45"/>
      <c r="V38" s="95"/>
    </row>
    <row r="39">
      <c r="A39" s="452" t="s">
        <v>8919</v>
      </c>
      <c r="B39" s="452" t="s">
        <v>5636</v>
      </c>
      <c r="C39" s="452" t="s">
        <v>5460</v>
      </c>
      <c r="D39" s="452" t="s">
        <v>5637</v>
      </c>
      <c r="E39" s="808" t="s">
        <v>5543</v>
      </c>
      <c r="F39" s="452" t="s">
        <v>5638</v>
      </c>
      <c r="G39" s="809" t="s">
        <v>5639</v>
      </c>
      <c r="H39" s="252"/>
      <c r="I39" s="252"/>
      <c r="J39" s="332" t="s">
        <v>47</v>
      </c>
      <c r="K39" s="1388">
        <v>43713.0</v>
      </c>
      <c r="L39" s="278" t="s">
        <v>97</v>
      </c>
      <c r="M39" s="1397"/>
      <c r="N39" s="95"/>
      <c r="O39" s="95"/>
      <c r="P39" s="45"/>
      <c r="Q39" s="45"/>
      <c r="R39" s="45"/>
      <c r="S39" s="45"/>
      <c r="T39" s="45"/>
      <c r="U39" s="45"/>
      <c r="V39" s="95"/>
    </row>
    <row r="40">
      <c r="A40" s="452"/>
      <c r="B40" s="809"/>
      <c r="C40" s="452"/>
      <c r="D40" s="452"/>
      <c r="E40" s="808"/>
      <c r="F40" s="809"/>
      <c r="G40" s="809"/>
      <c r="H40" s="252"/>
      <c r="I40" s="252"/>
      <c r="J40" s="281"/>
      <c r="K40" s="956"/>
      <c r="L40" s="281"/>
      <c r="M40" s="1397"/>
      <c r="N40" s="278"/>
      <c r="O40" s="95"/>
      <c r="P40" s="45"/>
      <c r="Q40" s="45"/>
      <c r="R40" s="45"/>
      <c r="S40" s="971"/>
      <c r="T40" s="971"/>
      <c r="U40" s="971"/>
      <c r="V40" s="972" t="s">
        <v>79</v>
      </c>
      <c r="W40" s="238"/>
      <c r="X40" s="238"/>
      <c r="Y40" s="238"/>
      <c r="Z40" s="238"/>
      <c r="AA40" s="238"/>
      <c r="AB40" s="238"/>
      <c r="AC40" s="238"/>
      <c r="AD40" s="238"/>
      <c r="AE40" s="238"/>
      <c r="AF40" s="238"/>
    </row>
    <row r="41">
      <c r="A41" s="452"/>
      <c r="B41" s="809"/>
      <c r="C41" s="452"/>
      <c r="D41" s="809"/>
      <c r="E41" s="808"/>
      <c r="F41" s="809"/>
      <c r="G41" s="809"/>
      <c r="H41" s="252"/>
      <c r="I41" s="252"/>
      <c r="J41" s="281"/>
      <c r="K41" s="956"/>
      <c r="L41" s="281"/>
      <c r="M41" s="1386"/>
      <c r="N41" s="278"/>
      <c r="O41" s="95"/>
      <c r="P41" s="45"/>
      <c r="Q41" s="45"/>
      <c r="R41" s="45"/>
      <c r="S41" s="957"/>
      <c r="T41" s="957"/>
      <c r="U41" s="957" t="s">
        <v>78</v>
      </c>
      <c r="V41" s="95" t="s">
        <v>79</v>
      </c>
    </row>
    <row r="42">
      <c r="A42" s="452" t="s">
        <v>8920</v>
      </c>
      <c r="B42" s="452" t="s">
        <v>5652</v>
      </c>
      <c r="C42" s="452" t="s">
        <v>5460</v>
      </c>
      <c r="D42" s="452" t="s">
        <v>5653</v>
      </c>
      <c r="E42" s="808" t="s">
        <v>5643</v>
      </c>
      <c r="F42" s="452" t="s">
        <v>8921</v>
      </c>
      <c r="G42" s="809" t="s">
        <v>8922</v>
      </c>
      <c r="H42" s="962">
        <v>43714.0</v>
      </c>
      <c r="I42" s="277" t="s">
        <v>719</v>
      </c>
      <c r="J42" s="1398" t="s">
        <v>48</v>
      </c>
      <c r="K42" s="1390">
        <v>43859.0</v>
      </c>
      <c r="L42" s="277" t="s">
        <v>458</v>
      </c>
      <c r="M42" s="1386" t="s">
        <v>8923</v>
      </c>
      <c r="N42" s="277" t="s">
        <v>8924</v>
      </c>
      <c r="O42" s="1389"/>
      <c r="P42" s="45"/>
      <c r="Q42" s="45"/>
      <c r="R42" s="45"/>
      <c r="S42" s="957"/>
      <c r="T42" s="957"/>
      <c r="U42" s="957"/>
      <c r="V42" s="95"/>
    </row>
    <row r="43">
      <c r="A43" s="452" t="s">
        <v>8925</v>
      </c>
      <c r="B43" s="452" t="s">
        <v>5662</v>
      </c>
      <c r="C43" s="452" t="s">
        <v>5460</v>
      </c>
      <c r="D43" s="840" t="s">
        <v>5663</v>
      </c>
      <c r="E43" s="808" t="s">
        <v>5643</v>
      </c>
      <c r="F43" s="452" t="s">
        <v>5664</v>
      </c>
      <c r="G43" s="809" t="s">
        <v>5665</v>
      </c>
      <c r="H43" s="252"/>
      <c r="I43" s="252"/>
      <c r="J43" s="332" t="s">
        <v>47</v>
      </c>
      <c r="K43" s="1388">
        <v>43713.0</v>
      </c>
      <c r="L43" s="278" t="s">
        <v>97</v>
      </c>
      <c r="M43" s="1386"/>
      <c r="N43" s="95"/>
      <c r="O43" s="252" t="s">
        <v>5666</v>
      </c>
      <c r="P43" s="45"/>
      <c r="Q43" s="45"/>
      <c r="R43" s="45"/>
      <c r="S43" s="957"/>
      <c r="T43" s="957"/>
      <c r="U43" s="957"/>
      <c r="V43" s="95"/>
    </row>
    <row r="44">
      <c r="A44" s="452" t="s">
        <v>8926</v>
      </c>
      <c r="B44" s="452" t="s">
        <v>5668</v>
      </c>
      <c r="C44" s="452" t="s">
        <v>5460</v>
      </c>
      <c r="D44" s="840" t="s">
        <v>5669</v>
      </c>
      <c r="E44" s="808" t="s">
        <v>5643</v>
      </c>
      <c r="F44" s="452" t="s">
        <v>5670</v>
      </c>
      <c r="G44" s="809" t="s">
        <v>5671</v>
      </c>
      <c r="H44" s="252"/>
      <c r="I44" s="252"/>
      <c r="J44" s="332" t="s">
        <v>47</v>
      </c>
      <c r="K44" s="1388">
        <v>43713.0</v>
      </c>
      <c r="L44" s="278" t="s">
        <v>97</v>
      </c>
      <c r="M44" s="1386"/>
      <c r="N44" s="95"/>
      <c r="O44" s="252"/>
      <c r="P44" s="45"/>
      <c r="Q44" s="45"/>
      <c r="R44" s="45"/>
      <c r="S44" s="957"/>
      <c r="T44" s="957"/>
      <c r="U44" s="957"/>
      <c r="V44" s="95"/>
    </row>
    <row r="45" ht="21.0" customHeight="1">
      <c r="A45" s="975" t="s">
        <v>5672</v>
      </c>
      <c r="B45" s="951"/>
      <c r="C45" s="1399"/>
      <c r="D45" s="951"/>
      <c r="E45" s="951"/>
      <c r="F45" s="951"/>
      <c r="G45" s="951"/>
      <c r="H45" s="1033"/>
      <c r="I45" s="1033"/>
      <c r="J45" s="1033"/>
      <c r="K45" s="1033"/>
      <c r="L45" s="1033"/>
      <c r="M45" s="1400"/>
      <c r="N45" s="1033"/>
      <c r="O45" s="1034"/>
      <c r="P45" s="1034"/>
      <c r="Q45" s="1034"/>
      <c r="R45" s="1034"/>
      <c r="S45" s="1034"/>
      <c r="T45" s="1034"/>
      <c r="U45" s="1034"/>
      <c r="V45" s="980"/>
      <c r="W45" s="575"/>
      <c r="X45" s="575"/>
      <c r="Y45" s="575"/>
      <c r="Z45" s="575"/>
      <c r="AA45" s="575"/>
      <c r="AB45" s="575"/>
      <c r="AC45" s="575"/>
      <c r="AD45" s="575"/>
      <c r="AE45" s="575"/>
      <c r="AF45" s="575"/>
    </row>
    <row r="46">
      <c r="A46" s="808" t="s">
        <v>8927</v>
      </c>
      <c r="B46" s="808" t="s">
        <v>5674</v>
      </c>
      <c r="C46" s="452"/>
      <c r="D46" s="808" t="s">
        <v>5675</v>
      </c>
      <c r="E46" s="808" t="s">
        <v>5676</v>
      </c>
      <c r="F46" s="968" t="s">
        <v>5677</v>
      </c>
      <c r="G46" s="452" t="s">
        <v>8928</v>
      </c>
      <c r="H46" s="976"/>
      <c r="I46" s="976"/>
      <c r="J46" s="976" t="s">
        <v>966</v>
      </c>
      <c r="K46" s="976"/>
      <c r="L46" s="976"/>
      <c r="M46" s="1361"/>
      <c r="N46" s="976"/>
      <c r="O46" s="45"/>
      <c r="P46" s="45"/>
      <c r="Q46" s="45"/>
      <c r="R46" s="45"/>
      <c r="S46" s="45"/>
      <c r="T46" s="45"/>
      <c r="U46" s="45"/>
      <c r="V46" s="95"/>
    </row>
    <row r="47">
      <c r="A47" s="808" t="s">
        <v>8929</v>
      </c>
      <c r="B47" s="808" t="s">
        <v>5680</v>
      </c>
      <c r="C47" s="452"/>
      <c r="D47" s="808" t="s">
        <v>5681</v>
      </c>
      <c r="E47" s="808" t="s">
        <v>5676</v>
      </c>
      <c r="F47" s="452" t="s">
        <v>5682</v>
      </c>
      <c r="G47" s="452" t="s">
        <v>5683</v>
      </c>
      <c r="H47" s="976"/>
      <c r="I47" s="976"/>
      <c r="J47" s="976" t="s">
        <v>966</v>
      </c>
      <c r="K47" s="976"/>
      <c r="L47" s="976"/>
      <c r="M47" s="1361"/>
      <c r="N47" s="976"/>
      <c r="O47" s="45"/>
      <c r="P47" s="45"/>
      <c r="Q47" s="45"/>
      <c r="R47" s="45"/>
      <c r="S47" s="45"/>
      <c r="T47" s="45"/>
      <c r="U47" s="45"/>
      <c r="V47" s="95"/>
    </row>
    <row r="48">
      <c r="A48" s="808"/>
      <c r="B48" s="452"/>
      <c r="C48" s="452"/>
      <c r="D48" s="808"/>
      <c r="E48" s="808"/>
      <c r="F48" s="806"/>
      <c r="G48" s="452"/>
      <c r="H48" s="976"/>
      <c r="I48" s="976"/>
      <c r="J48" s="976"/>
      <c r="K48" s="976"/>
      <c r="L48" s="976"/>
      <c r="M48" s="1361"/>
      <c r="N48" s="976"/>
      <c r="O48" s="45"/>
      <c r="P48" s="45"/>
      <c r="Q48" s="45"/>
      <c r="R48" s="45"/>
      <c r="S48" s="957"/>
      <c r="T48" s="957"/>
      <c r="U48" s="957" t="s">
        <v>78</v>
      </c>
      <c r="V48" s="95" t="s">
        <v>79</v>
      </c>
    </row>
    <row r="49">
      <c r="A49" s="808"/>
      <c r="B49" s="808"/>
      <c r="C49" s="452"/>
      <c r="D49" s="808"/>
      <c r="E49" s="808"/>
      <c r="F49" s="452"/>
      <c r="G49" s="452"/>
      <c r="H49" s="976"/>
      <c r="I49" s="976"/>
      <c r="J49" s="976"/>
      <c r="K49" s="976"/>
      <c r="L49" s="976"/>
      <c r="M49" s="1361"/>
      <c r="N49" s="976"/>
      <c r="O49" s="45"/>
      <c r="P49" s="45"/>
      <c r="Q49" s="45"/>
      <c r="R49" s="45"/>
      <c r="S49" s="957"/>
      <c r="T49" s="957"/>
      <c r="U49" s="957" t="s">
        <v>78</v>
      </c>
      <c r="V49" s="95" t="s">
        <v>79</v>
      </c>
    </row>
    <row r="50">
      <c r="A50" s="808"/>
      <c r="B50" s="452"/>
      <c r="C50" s="452"/>
      <c r="D50" s="808"/>
      <c r="E50" s="808"/>
      <c r="F50" s="452"/>
      <c r="G50" s="452"/>
      <c r="H50" s="976"/>
      <c r="I50" s="976"/>
      <c r="J50" s="976"/>
      <c r="K50" s="976"/>
      <c r="L50" s="976"/>
      <c r="M50" s="1361"/>
      <c r="N50" s="976"/>
      <c r="O50" s="45"/>
      <c r="P50" s="45"/>
      <c r="Q50" s="45"/>
      <c r="R50" s="45"/>
      <c r="S50" s="957"/>
      <c r="T50" s="957"/>
      <c r="U50" s="957" t="s">
        <v>78</v>
      </c>
      <c r="V50" s="95" t="s">
        <v>79</v>
      </c>
    </row>
    <row r="51">
      <c r="A51" s="808" t="s">
        <v>8930</v>
      </c>
      <c r="B51" s="808" t="s">
        <v>5702</v>
      </c>
      <c r="C51" s="452"/>
      <c r="D51" s="808" t="s">
        <v>5703</v>
      </c>
      <c r="E51" s="808" t="s">
        <v>5676</v>
      </c>
      <c r="F51" s="452" t="s">
        <v>5704</v>
      </c>
      <c r="G51" s="452" t="s">
        <v>8931</v>
      </c>
      <c r="H51" s="976"/>
      <c r="I51" s="976"/>
      <c r="J51" s="976" t="s">
        <v>966</v>
      </c>
      <c r="K51" s="1401">
        <v>43860.0</v>
      </c>
      <c r="L51" s="978" t="s">
        <v>458</v>
      </c>
      <c r="M51" s="1361"/>
      <c r="N51" s="976"/>
      <c r="O51" s="45"/>
      <c r="P51" s="45"/>
      <c r="Q51" s="45"/>
      <c r="R51" s="45"/>
      <c r="S51" s="45"/>
      <c r="T51" s="45"/>
      <c r="U51" s="45"/>
      <c r="V51" s="95"/>
    </row>
    <row r="52">
      <c r="A52" s="808" t="s">
        <v>8932</v>
      </c>
      <c r="B52" s="452" t="s">
        <v>5708</v>
      </c>
      <c r="C52" s="452"/>
      <c r="D52" s="452" t="s">
        <v>5709</v>
      </c>
      <c r="E52" s="808" t="s">
        <v>5710</v>
      </c>
      <c r="F52" s="452" t="s">
        <v>5711</v>
      </c>
      <c r="G52" s="452" t="s">
        <v>5712</v>
      </c>
      <c r="H52" s="976"/>
      <c r="I52" s="976"/>
      <c r="J52" s="976" t="s">
        <v>966</v>
      </c>
      <c r="K52" s="976"/>
      <c r="L52" s="976"/>
      <c r="M52" s="1361"/>
      <c r="N52" s="976"/>
      <c r="O52" s="45"/>
      <c r="P52" s="45"/>
      <c r="Q52" s="45"/>
      <c r="R52" s="45"/>
      <c r="S52" s="45"/>
      <c r="T52" s="45"/>
      <c r="U52" s="45"/>
      <c r="V52" s="95"/>
    </row>
    <row r="53">
      <c r="A53" s="808"/>
      <c r="B53" s="808"/>
      <c r="C53" s="452"/>
      <c r="D53" s="808"/>
      <c r="E53" s="808"/>
      <c r="F53" s="452"/>
      <c r="G53" s="452"/>
      <c r="H53" s="976"/>
      <c r="I53" s="976"/>
      <c r="J53" s="976"/>
      <c r="K53" s="976"/>
      <c r="L53" s="976"/>
      <c r="M53" s="1361"/>
      <c r="N53" s="976"/>
      <c r="O53" s="45"/>
      <c r="P53" s="45"/>
      <c r="Q53" s="45"/>
      <c r="R53" s="45"/>
      <c r="S53" s="45"/>
      <c r="T53" s="45"/>
      <c r="U53" s="45"/>
      <c r="V53" s="95" t="s">
        <v>79</v>
      </c>
    </row>
    <row r="54">
      <c r="A54" s="808" t="s">
        <v>8933</v>
      </c>
      <c r="B54" s="808" t="s">
        <v>5720</v>
      </c>
      <c r="C54" s="809"/>
      <c r="D54" s="808" t="s">
        <v>5721</v>
      </c>
      <c r="E54" s="808" t="s">
        <v>5710</v>
      </c>
      <c r="F54" s="452" t="s">
        <v>5722</v>
      </c>
      <c r="G54" s="452" t="s">
        <v>5723</v>
      </c>
      <c r="H54" s="976"/>
      <c r="I54" s="976"/>
      <c r="J54" s="976" t="s">
        <v>966</v>
      </c>
      <c r="K54" s="976"/>
      <c r="L54" s="976"/>
      <c r="M54" s="1361"/>
      <c r="N54" s="976"/>
      <c r="O54" s="45"/>
      <c r="P54" s="45"/>
      <c r="Q54" s="45"/>
      <c r="R54" s="45"/>
      <c r="S54" s="45"/>
      <c r="T54" s="45"/>
      <c r="U54" s="45"/>
      <c r="V54" s="95"/>
    </row>
    <row r="55">
      <c r="A55" s="808" t="s">
        <v>8934</v>
      </c>
      <c r="B55" s="808" t="s">
        <v>5725</v>
      </c>
      <c r="C55" s="809"/>
      <c r="D55" s="808" t="s">
        <v>5726</v>
      </c>
      <c r="E55" s="808" t="s">
        <v>5710</v>
      </c>
      <c r="F55" s="452" t="s">
        <v>8935</v>
      </c>
      <c r="G55" s="452" t="s">
        <v>5728</v>
      </c>
      <c r="H55" s="976"/>
      <c r="I55" s="976"/>
      <c r="J55" s="976" t="s">
        <v>966</v>
      </c>
      <c r="K55" s="976"/>
      <c r="L55" s="976"/>
      <c r="M55" s="1361"/>
      <c r="N55" s="976"/>
      <c r="O55" s="45"/>
      <c r="P55" s="45"/>
      <c r="Q55" s="45"/>
      <c r="R55" s="45"/>
      <c r="S55" s="45"/>
      <c r="T55" s="45"/>
      <c r="U55" s="45"/>
      <c r="V55" s="95"/>
    </row>
    <row r="56" ht="24.75" customHeight="1">
      <c r="A56" s="950" t="s">
        <v>5775</v>
      </c>
      <c r="B56" s="951"/>
      <c r="C56" s="1402"/>
      <c r="D56" s="951"/>
      <c r="E56" s="951"/>
      <c r="F56" s="951"/>
      <c r="G56" s="951"/>
      <c r="H56" s="1033"/>
      <c r="I56" s="1033"/>
      <c r="J56" s="1033"/>
      <c r="K56" s="1033"/>
      <c r="L56" s="1033"/>
      <c r="M56" s="1400"/>
      <c r="N56" s="1033"/>
      <c r="O56" s="1034"/>
      <c r="P56" s="1034"/>
      <c r="Q56" s="1034"/>
      <c r="R56" s="1034"/>
      <c r="S56" s="1034"/>
      <c r="T56" s="1034"/>
      <c r="U56" s="1034"/>
      <c r="V56" s="980"/>
      <c r="W56" s="575"/>
      <c r="X56" s="575"/>
      <c r="Y56" s="575"/>
      <c r="Z56" s="575"/>
      <c r="AA56" s="575"/>
      <c r="AB56" s="575"/>
      <c r="AC56" s="575"/>
      <c r="AD56" s="575"/>
      <c r="AE56" s="575"/>
      <c r="AF56" s="575"/>
    </row>
    <row r="57">
      <c r="A57" s="808" t="s">
        <v>8936</v>
      </c>
      <c r="B57" s="808" t="s">
        <v>5777</v>
      </c>
      <c r="C57" s="809"/>
      <c r="D57" s="808" t="s">
        <v>5778</v>
      </c>
      <c r="E57" s="452" t="s">
        <v>5779</v>
      </c>
      <c r="F57" s="452" t="s">
        <v>5780</v>
      </c>
      <c r="G57" s="452" t="s">
        <v>5781</v>
      </c>
      <c r="H57" s="976"/>
      <c r="I57" s="976"/>
      <c r="J57" s="976" t="s">
        <v>966</v>
      </c>
      <c r="K57" s="1401">
        <v>43663.0</v>
      </c>
      <c r="L57" s="976"/>
      <c r="M57" s="1361"/>
      <c r="N57" s="976"/>
      <c r="O57" s="45"/>
      <c r="P57" s="45"/>
      <c r="Q57" s="45"/>
      <c r="R57" s="45"/>
      <c r="S57" s="45"/>
      <c r="T57" s="45"/>
      <c r="U57" s="45"/>
      <c r="V57" s="95"/>
    </row>
    <row r="58">
      <c r="A58" s="808" t="s">
        <v>8937</v>
      </c>
      <c r="B58" s="808" t="s">
        <v>5783</v>
      </c>
      <c r="C58" s="809"/>
      <c r="D58" s="808" t="s">
        <v>5784</v>
      </c>
      <c r="E58" s="808" t="s">
        <v>5785</v>
      </c>
      <c r="F58" s="452" t="s">
        <v>8938</v>
      </c>
      <c r="G58" s="840" t="s">
        <v>8939</v>
      </c>
      <c r="H58" s="978"/>
      <c r="I58" s="978"/>
      <c r="J58" s="978" t="s">
        <v>47</v>
      </c>
      <c r="K58" s="1401">
        <v>43714.0</v>
      </c>
      <c r="L58" s="978" t="s">
        <v>719</v>
      </c>
      <c r="M58" s="1403" t="s">
        <v>5788</v>
      </c>
      <c r="N58" s="984" t="s">
        <v>5789</v>
      </c>
      <c r="O58" s="45"/>
      <c r="P58" s="45"/>
      <c r="Q58" s="45"/>
      <c r="R58" s="45"/>
      <c r="S58" s="45"/>
      <c r="T58" s="45"/>
      <c r="U58" s="45"/>
      <c r="V58" s="95"/>
    </row>
    <row r="59">
      <c r="A59" s="808" t="s">
        <v>8940</v>
      </c>
      <c r="B59" s="808" t="s">
        <v>5791</v>
      </c>
      <c r="C59" s="809"/>
      <c r="D59" s="808" t="s">
        <v>5792</v>
      </c>
      <c r="E59" s="808" t="s">
        <v>5785</v>
      </c>
      <c r="F59" s="452" t="s">
        <v>5793</v>
      </c>
      <c r="G59" s="452" t="s">
        <v>5794</v>
      </c>
      <c r="H59" s="978"/>
      <c r="I59" s="978"/>
      <c r="J59" s="978" t="s">
        <v>47</v>
      </c>
      <c r="K59" s="1401">
        <v>43714.0</v>
      </c>
      <c r="L59" s="978" t="s">
        <v>719</v>
      </c>
      <c r="M59" s="1403" t="s">
        <v>5795</v>
      </c>
      <c r="N59" s="984" t="s">
        <v>5796</v>
      </c>
      <c r="O59" s="45"/>
      <c r="P59" s="45"/>
      <c r="Q59" s="45"/>
      <c r="R59" s="45"/>
      <c r="S59" s="45"/>
      <c r="T59" s="45"/>
      <c r="U59" s="45"/>
      <c r="V59" s="95"/>
    </row>
    <row r="60">
      <c r="A60" s="808" t="s">
        <v>8941</v>
      </c>
      <c r="B60" s="808" t="s">
        <v>5800</v>
      </c>
      <c r="C60" s="809"/>
      <c r="D60" s="808" t="s">
        <v>5801</v>
      </c>
      <c r="E60" s="808" t="s">
        <v>5785</v>
      </c>
      <c r="F60" s="452" t="s">
        <v>8942</v>
      </c>
      <c r="G60" s="452" t="s">
        <v>8943</v>
      </c>
      <c r="H60" s="976"/>
      <c r="I60" s="976"/>
      <c r="J60" s="976" t="s">
        <v>966</v>
      </c>
      <c r="K60" s="1401">
        <v>43663.0</v>
      </c>
      <c r="L60" s="976"/>
      <c r="M60" s="1361"/>
      <c r="N60" s="976"/>
      <c r="O60" s="45"/>
      <c r="P60" s="45"/>
      <c r="Q60" s="45"/>
      <c r="R60" s="45"/>
      <c r="S60" s="45"/>
      <c r="T60" s="45"/>
      <c r="U60" s="45"/>
      <c r="V60" s="95"/>
    </row>
    <row r="61">
      <c r="A61" s="808" t="s">
        <v>8944</v>
      </c>
      <c r="B61" s="808" t="s">
        <v>5805</v>
      </c>
      <c r="C61" s="809"/>
      <c r="D61" s="808" t="s">
        <v>5806</v>
      </c>
      <c r="E61" s="808" t="s">
        <v>5785</v>
      </c>
      <c r="F61" s="452" t="s">
        <v>5807</v>
      </c>
      <c r="G61" s="452" t="s">
        <v>8945</v>
      </c>
      <c r="H61" s="976"/>
      <c r="I61" s="976"/>
      <c r="J61" s="976" t="s">
        <v>966</v>
      </c>
      <c r="K61" s="1401">
        <v>43663.0</v>
      </c>
      <c r="L61" s="976"/>
      <c r="M61" s="1361"/>
      <c r="N61" s="976"/>
      <c r="O61" s="45"/>
      <c r="P61" s="45"/>
      <c r="Q61" s="45"/>
      <c r="R61" s="45"/>
      <c r="S61" s="45"/>
      <c r="T61" s="45"/>
      <c r="U61" s="45"/>
      <c r="V61" s="95"/>
    </row>
    <row r="62">
      <c r="A62" s="808" t="s">
        <v>8946</v>
      </c>
      <c r="B62" s="808" t="s">
        <v>5810</v>
      </c>
      <c r="C62" s="809"/>
      <c r="D62" s="808" t="s">
        <v>5811</v>
      </c>
      <c r="E62" s="808" t="s">
        <v>5785</v>
      </c>
      <c r="F62" s="452" t="s">
        <v>5812</v>
      </c>
      <c r="G62" s="452" t="s">
        <v>5813</v>
      </c>
      <c r="H62" s="976"/>
      <c r="I62" s="976"/>
      <c r="J62" s="976" t="s">
        <v>966</v>
      </c>
      <c r="K62" s="1401">
        <v>43663.0</v>
      </c>
      <c r="L62" s="976"/>
      <c r="M62" s="1361"/>
      <c r="N62" s="976"/>
      <c r="O62" s="45"/>
      <c r="P62" s="45"/>
      <c r="Q62" s="45"/>
      <c r="R62" s="45"/>
      <c r="S62" s="45"/>
      <c r="T62" s="45"/>
      <c r="U62" s="45"/>
      <c r="V62" s="95"/>
    </row>
    <row r="63">
      <c r="A63" s="808" t="s">
        <v>8947</v>
      </c>
      <c r="B63" s="808" t="s">
        <v>5816</v>
      </c>
      <c r="C63" s="809"/>
      <c r="D63" s="808" t="s">
        <v>5817</v>
      </c>
      <c r="E63" s="808" t="s">
        <v>5785</v>
      </c>
      <c r="F63" s="452" t="s">
        <v>5818</v>
      </c>
      <c r="G63" s="452" t="s">
        <v>8948</v>
      </c>
      <c r="H63" s="976"/>
      <c r="I63" s="976"/>
      <c r="J63" s="976" t="s">
        <v>966</v>
      </c>
      <c r="K63" s="1401">
        <v>43663.0</v>
      </c>
      <c r="L63" s="976"/>
      <c r="M63" s="1361"/>
      <c r="N63" s="976"/>
      <c r="O63" s="45"/>
      <c r="P63" s="45"/>
      <c r="Q63" s="45"/>
      <c r="R63" s="45"/>
      <c r="S63" s="45"/>
      <c r="T63" s="45"/>
      <c r="U63" s="45"/>
      <c r="V63" s="95"/>
    </row>
    <row r="64">
      <c r="A64" s="808" t="s">
        <v>8949</v>
      </c>
      <c r="B64" s="808" t="s">
        <v>5821</v>
      </c>
      <c r="C64" s="809"/>
      <c r="D64" s="808" t="s">
        <v>5822</v>
      </c>
      <c r="E64" s="452" t="s">
        <v>5823</v>
      </c>
      <c r="F64" s="452" t="s">
        <v>5824</v>
      </c>
      <c r="G64" s="452" t="s">
        <v>8950</v>
      </c>
      <c r="H64" s="976"/>
      <c r="I64" s="976"/>
      <c r="J64" s="976" t="s">
        <v>966</v>
      </c>
      <c r="K64" s="1401">
        <v>43663.0</v>
      </c>
      <c r="L64" s="976"/>
      <c r="M64" s="1361"/>
      <c r="N64" s="976"/>
      <c r="O64" s="45"/>
      <c r="P64" s="45"/>
      <c r="Q64" s="45"/>
      <c r="R64" s="45"/>
      <c r="S64" s="45"/>
      <c r="T64" s="45"/>
      <c r="U64" s="45"/>
      <c r="V64" s="95"/>
    </row>
    <row r="65">
      <c r="A65" s="808" t="s">
        <v>8951</v>
      </c>
      <c r="B65" s="808" t="s">
        <v>5827</v>
      </c>
      <c r="C65" s="809"/>
      <c r="D65" s="808" t="s">
        <v>5828</v>
      </c>
      <c r="E65" s="452" t="s">
        <v>5823</v>
      </c>
      <c r="F65" s="985" t="s">
        <v>5829</v>
      </c>
      <c r="G65" s="986" t="s">
        <v>5830</v>
      </c>
      <c r="H65" s="978"/>
      <c r="I65" s="978"/>
      <c r="J65" s="978" t="s">
        <v>47</v>
      </c>
      <c r="K65" s="1401">
        <v>43714.0</v>
      </c>
      <c r="L65" s="978" t="s">
        <v>719</v>
      </c>
      <c r="M65" s="1361"/>
      <c r="N65" s="984"/>
      <c r="O65" s="45"/>
      <c r="P65" s="45"/>
      <c r="Q65" s="45"/>
      <c r="R65" s="45"/>
      <c r="S65" s="45"/>
      <c r="T65" s="45"/>
      <c r="U65" s="45"/>
      <c r="V65" s="95"/>
    </row>
    <row r="66">
      <c r="A66" s="808"/>
      <c r="B66" s="808"/>
      <c r="C66" s="452"/>
      <c r="D66" s="808"/>
      <c r="E66" s="452"/>
      <c r="F66" s="985"/>
      <c r="G66" s="985"/>
      <c r="H66" s="978"/>
      <c r="I66" s="978"/>
      <c r="J66" s="978"/>
      <c r="K66" s="1401"/>
      <c r="L66" s="978"/>
      <c r="M66" s="1361"/>
      <c r="N66" s="984"/>
      <c r="O66" s="45"/>
      <c r="P66" s="45"/>
      <c r="Q66" s="45"/>
      <c r="R66" s="45"/>
      <c r="S66" s="45"/>
      <c r="T66" s="45"/>
      <c r="U66" s="45"/>
      <c r="V66" s="95" t="s">
        <v>79</v>
      </c>
    </row>
    <row r="67">
      <c r="A67" s="808"/>
      <c r="B67" s="452"/>
      <c r="C67" s="452"/>
      <c r="D67" s="808"/>
      <c r="E67" s="452"/>
      <c r="F67" s="452"/>
      <c r="G67" s="452"/>
      <c r="H67" s="976"/>
      <c r="I67" s="976"/>
      <c r="J67" s="976"/>
      <c r="K67" s="1401"/>
      <c r="L67" s="976"/>
      <c r="M67" s="1403"/>
      <c r="N67" s="997"/>
      <c r="O67" s="45"/>
      <c r="P67" s="45"/>
      <c r="Q67" s="45"/>
      <c r="R67" s="45"/>
      <c r="S67" s="45"/>
      <c r="T67" s="45"/>
      <c r="U67" s="45"/>
      <c r="V67" s="95" t="s">
        <v>79</v>
      </c>
    </row>
    <row r="68">
      <c r="A68" s="808"/>
      <c r="B68" s="452"/>
      <c r="C68" s="452"/>
      <c r="D68" s="808"/>
      <c r="E68" s="452"/>
      <c r="F68" s="985"/>
      <c r="G68" s="987"/>
      <c r="H68" s="976"/>
      <c r="I68" s="976"/>
      <c r="J68" s="976"/>
      <c r="K68" s="1401"/>
      <c r="L68" s="976"/>
      <c r="M68" s="1403"/>
      <c r="N68" s="997"/>
      <c r="O68" s="45"/>
      <c r="P68" s="45"/>
      <c r="Q68" s="45"/>
      <c r="R68" s="45"/>
      <c r="S68" s="45"/>
      <c r="T68" s="45"/>
      <c r="U68" s="45"/>
      <c r="V68" s="95" t="s">
        <v>79</v>
      </c>
    </row>
    <row r="69">
      <c r="A69" s="998" t="s">
        <v>8952</v>
      </c>
      <c r="B69" s="452" t="s">
        <v>5847</v>
      </c>
      <c r="C69" s="809"/>
      <c r="D69" s="452" t="s">
        <v>5848</v>
      </c>
      <c r="E69" s="452" t="s">
        <v>5849</v>
      </c>
      <c r="F69" s="452" t="s">
        <v>5850</v>
      </c>
      <c r="G69" s="998" t="s">
        <v>8953</v>
      </c>
      <c r="H69" s="976"/>
      <c r="I69" s="976"/>
      <c r="J69" s="978" t="s">
        <v>47</v>
      </c>
      <c r="K69" s="1401">
        <v>43860.0</v>
      </c>
      <c r="L69" s="978" t="s">
        <v>8954</v>
      </c>
      <c r="M69" s="1404" t="s">
        <v>8955</v>
      </c>
      <c r="N69" s="997"/>
      <c r="O69" s="45"/>
      <c r="P69" s="45"/>
      <c r="Q69" s="45"/>
      <c r="R69" s="45"/>
      <c r="S69" s="45"/>
      <c r="T69" s="45"/>
      <c r="U69" s="45"/>
      <c r="V69" s="95"/>
    </row>
    <row r="70">
      <c r="A70" s="452" t="s">
        <v>8956</v>
      </c>
      <c r="B70" s="808" t="s">
        <v>5854</v>
      </c>
      <c r="C70" s="809"/>
      <c r="D70" s="808" t="s">
        <v>5855</v>
      </c>
      <c r="E70" s="808" t="s">
        <v>5856</v>
      </c>
      <c r="F70" s="452" t="s">
        <v>5857</v>
      </c>
      <c r="G70" s="988" t="s">
        <v>5858</v>
      </c>
      <c r="H70" s="978"/>
      <c r="I70" s="978"/>
      <c r="J70" s="978" t="s">
        <v>47</v>
      </c>
      <c r="K70" s="1401">
        <v>43663.0</v>
      </c>
      <c r="L70" s="976"/>
      <c r="M70" s="1361"/>
      <c r="N70" s="976"/>
      <c r="O70" s="45"/>
      <c r="P70" s="45"/>
      <c r="Q70" s="45"/>
      <c r="R70" s="45"/>
      <c r="S70" s="45"/>
      <c r="T70" s="45"/>
      <c r="U70" s="45"/>
      <c r="V70" s="95"/>
    </row>
    <row r="71">
      <c r="A71" s="452" t="s">
        <v>8957</v>
      </c>
      <c r="B71" s="808" t="s">
        <v>5861</v>
      </c>
      <c r="C71" s="809"/>
      <c r="D71" s="808" t="s">
        <v>5862</v>
      </c>
      <c r="E71" s="808" t="s">
        <v>5856</v>
      </c>
      <c r="F71" s="452" t="s">
        <v>5863</v>
      </c>
      <c r="G71" s="989" t="s">
        <v>5864</v>
      </c>
      <c r="H71" s="962">
        <v>43717.0</v>
      </c>
      <c r="I71" s="277" t="s">
        <v>719</v>
      </c>
      <c r="J71" s="978" t="s">
        <v>47</v>
      </c>
      <c r="K71" s="1401">
        <v>43717.0</v>
      </c>
      <c r="L71" s="978" t="s">
        <v>719</v>
      </c>
      <c r="M71" s="1405"/>
      <c r="N71" s="984"/>
      <c r="O71" s="45"/>
      <c r="P71" s="45"/>
      <c r="Q71" s="45"/>
      <c r="R71" s="45"/>
      <c r="S71" s="45"/>
      <c r="T71" s="45"/>
      <c r="U71" s="45"/>
      <c r="V71" s="95"/>
    </row>
    <row r="72">
      <c r="A72" s="452" t="s">
        <v>8958</v>
      </c>
      <c r="B72" s="452" t="s">
        <v>5867</v>
      </c>
      <c r="C72" s="1406"/>
      <c r="D72" s="808" t="s">
        <v>5868</v>
      </c>
      <c r="E72" s="808" t="s">
        <v>5856</v>
      </c>
      <c r="F72" s="452" t="s">
        <v>5869</v>
      </c>
      <c r="G72" s="989" t="s">
        <v>8959</v>
      </c>
      <c r="H72" s="976"/>
      <c r="I72" s="976"/>
      <c r="J72" s="978" t="s">
        <v>47</v>
      </c>
      <c r="K72" s="1401">
        <v>43717.0</v>
      </c>
      <c r="L72" s="978" t="s">
        <v>719</v>
      </c>
      <c r="M72" s="1361"/>
      <c r="N72" s="976"/>
      <c r="O72" s="45"/>
      <c r="P72" s="45"/>
      <c r="Q72" s="45"/>
      <c r="R72" s="45"/>
      <c r="S72" s="45"/>
      <c r="T72" s="45"/>
      <c r="U72" s="45"/>
      <c r="V72" s="95"/>
    </row>
    <row r="73">
      <c r="A73" s="452" t="s">
        <v>8960</v>
      </c>
      <c r="B73" s="808" t="s">
        <v>5874</v>
      </c>
      <c r="C73" s="809"/>
      <c r="D73" s="808" t="s">
        <v>5875</v>
      </c>
      <c r="E73" s="808" t="s">
        <v>5876</v>
      </c>
      <c r="F73" s="452" t="s">
        <v>5877</v>
      </c>
      <c r="G73" s="988" t="s">
        <v>5878</v>
      </c>
      <c r="H73" s="978"/>
      <c r="I73" s="978"/>
      <c r="J73" s="978" t="s">
        <v>47</v>
      </c>
      <c r="K73" s="1401">
        <v>43663.0</v>
      </c>
      <c r="L73" s="976"/>
      <c r="M73" s="1361"/>
      <c r="N73" s="976"/>
      <c r="O73" s="45"/>
      <c r="P73" s="45"/>
      <c r="Q73" s="45"/>
      <c r="R73" s="45"/>
      <c r="S73" s="45"/>
      <c r="T73" s="45"/>
      <c r="U73" s="45"/>
      <c r="V73" s="95"/>
    </row>
    <row r="74">
      <c r="A74" s="452" t="s">
        <v>8961</v>
      </c>
      <c r="B74" s="808" t="s">
        <v>5880</v>
      </c>
      <c r="C74" s="809"/>
      <c r="D74" s="808" t="s">
        <v>5881</v>
      </c>
      <c r="E74" s="808" t="s">
        <v>5876</v>
      </c>
      <c r="F74" s="452" t="s">
        <v>5882</v>
      </c>
      <c r="G74" s="1407" t="s">
        <v>8962</v>
      </c>
      <c r="H74" s="978"/>
      <c r="I74" s="978"/>
      <c r="J74" s="978" t="s">
        <v>47</v>
      </c>
      <c r="K74" s="1401">
        <v>43860.0</v>
      </c>
      <c r="L74" s="978" t="s">
        <v>458</v>
      </c>
      <c r="M74" s="1404" t="s">
        <v>8963</v>
      </c>
      <c r="N74" s="978"/>
      <c r="O74" s="45"/>
      <c r="P74" s="45"/>
      <c r="Q74" s="45"/>
      <c r="R74" s="45"/>
      <c r="S74" s="45"/>
      <c r="T74" s="45"/>
      <c r="U74" s="45"/>
      <c r="V74" s="95"/>
    </row>
    <row r="75">
      <c r="A75" s="452" t="s">
        <v>8964</v>
      </c>
      <c r="B75" s="808" t="s">
        <v>5887</v>
      </c>
      <c r="C75" s="809"/>
      <c r="D75" s="808" t="s">
        <v>5888</v>
      </c>
      <c r="E75" s="808" t="s">
        <v>5876</v>
      </c>
      <c r="F75" s="452" t="s">
        <v>5889</v>
      </c>
      <c r="G75" s="989" t="s">
        <v>8965</v>
      </c>
      <c r="H75" s="978"/>
      <c r="I75" s="978"/>
      <c r="J75" s="978" t="s">
        <v>47</v>
      </c>
      <c r="K75" s="1401">
        <v>43664.0</v>
      </c>
      <c r="L75" s="976"/>
      <c r="M75" s="1361"/>
      <c r="N75" s="976"/>
      <c r="O75" s="45"/>
      <c r="P75" s="45"/>
      <c r="Q75" s="45"/>
      <c r="R75" s="45"/>
      <c r="S75" s="45"/>
      <c r="T75" s="45"/>
      <c r="U75" s="45"/>
      <c r="V75" s="95"/>
    </row>
    <row r="76">
      <c r="A76" s="452" t="s">
        <v>8966</v>
      </c>
      <c r="B76" s="808" t="s">
        <v>5892</v>
      </c>
      <c r="C76" s="809"/>
      <c r="D76" s="808" t="s">
        <v>5893</v>
      </c>
      <c r="E76" s="452" t="s">
        <v>5894</v>
      </c>
      <c r="F76" s="809" t="s">
        <v>5895</v>
      </c>
      <c r="G76" s="452" t="s">
        <v>8967</v>
      </c>
      <c r="H76" s="978"/>
      <c r="I76" s="978"/>
      <c r="J76" s="978" t="s">
        <v>47</v>
      </c>
      <c r="K76" s="1401">
        <v>43664.0</v>
      </c>
      <c r="L76" s="976"/>
      <c r="M76" s="1361"/>
      <c r="N76" s="976"/>
      <c r="O76" s="45"/>
      <c r="P76" s="45"/>
      <c r="Q76" s="45"/>
      <c r="R76" s="45"/>
      <c r="S76" s="45"/>
      <c r="T76" s="45"/>
      <c r="U76" s="45"/>
      <c r="V76" s="95"/>
    </row>
    <row r="77">
      <c r="A77" s="452" t="s">
        <v>8968</v>
      </c>
      <c r="B77" s="452" t="s">
        <v>5898</v>
      </c>
      <c r="C77" s="809"/>
      <c r="D77" s="452" t="s">
        <v>5899</v>
      </c>
      <c r="E77" s="452" t="s">
        <v>5900</v>
      </c>
      <c r="F77" s="452" t="s">
        <v>8969</v>
      </c>
      <c r="G77" s="452" t="s">
        <v>8970</v>
      </c>
      <c r="H77" s="978"/>
      <c r="I77" s="978"/>
      <c r="J77" s="978" t="s">
        <v>47</v>
      </c>
      <c r="K77" s="1401"/>
      <c r="L77" s="978"/>
      <c r="M77" s="1361"/>
      <c r="N77" s="976"/>
      <c r="O77" s="45"/>
      <c r="P77" s="45"/>
      <c r="Q77" s="45"/>
      <c r="R77" s="45"/>
      <c r="S77" s="45"/>
      <c r="T77" s="45"/>
      <c r="U77" s="45"/>
      <c r="V77" s="95"/>
    </row>
    <row r="78">
      <c r="A78" s="452" t="s">
        <v>8971</v>
      </c>
      <c r="B78" s="808" t="s">
        <v>5904</v>
      </c>
      <c r="C78" s="809"/>
      <c r="D78" s="452" t="s">
        <v>5905</v>
      </c>
      <c r="E78" s="452" t="s">
        <v>5900</v>
      </c>
      <c r="F78" s="452" t="s">
        <v>8972</v>
      </c>
      <c r="G78" s="452" t="s">
        <v>8973</v>
      </c>
      <c r="H78" s="978"/>
      <c r="I78" s="978"/>
      <c r="J78" s="978" t="s">
        <v>47</v>
      </c>
      <c r="K78" s="1401"/>
      <c r="L78" s="978"/>
      <c r="M78" s="1361"/>
      <c r="N78" s="976"/>
      <c r="O78" s="45"/>
      <c r="P78" s="45"/>
      <c r="Q78" s="45"/>
      <c r="R78" s="45"/>
      <c r="S78" s="957"/>
      <c r="T78" s="957"/>
      <c r="U78" s="957" t="s">
        <v>78</v>
      </c>
      <c r="V78" s="95"/>
    </row>
    <row r="79" ht="24.0" customHeight="1">
      <c r="A79" s="975" t="s">
        <v>5908</v>
      </c>
      <c r="B79" s="951"/>
      <c r="C79" s="1402"/>
      <c r="D79" s="951"/>
      <c r="E79" s="951"/>
      <c r="F79" s="951"/>
      <c r="G79" s="951"/>
      <c r="H79" s="1033"/>
      <c r="I79" s="1033"/>
      <c r="J79" s="1033"/>
      <c r="K79" s="1033"/>
      <c r="L79" s="1033"/>
      <c r="M79" s="1400"/>
      <c r="N79" s="1033"/>
      <c r="O79" s="1034"/>
      <c r="P79" s="1034"/>
      <c r="Q79" s="1034"/>
      <c r="R79" s="1034"/>
      <c r="S79" s="1034"/>
      <c r="T79" s="1034"/>
      <c r="U79" s="1034"/>
      <c r="V79" s="980"/>
      <c r="W79" s="575"/>
      <c r="X79" s="575"/>
      <c r="Y79" s="575"/>
      <c r="Z79" s="575"/>
      <c r="AA79" s="575"/>
      <c r="AB79" s="575"/>
      <c r="AC79" s="575"/>
      <c r="AD79" s="575"/>
      <c r="AE79" s="575"/>
      <c r="AF79" s="575"/>
    </row>
    <row r="80">
      <c r="A80" s="808" t="s">
        <v>8974</v>
      </c>
      <c r="B80" s="808" t="s">
        <v>5910</v>
      </c>
      <c r="C80" s="809"/>
      <c r="D80" s="808" t="s">
        <v>5911</v>
      </c>
      <c r="E80" s="452" t="s">
        <v>5900</v>
      </c>
      <c r="F80" s="452" t="s">
        <v>5912</v>
      </c>
      <c r="G80" s="987" t="s">
        <v>5913</v>
      </c>
      <c r="H80" s="976"/>
      <c r="I80" s="976"/>
      <c r="J80" s="976" t="s">
        <v>47</v>
      </c>
      <c r="K80" s="1401">
        <v>43664.0</v>
      </c>
      <c r="L80" s="976"/>
      <c r="M80" s="1361"/>
      <c r="N80" s="976"/>
      <c r="O80" s="45"/>
      <c r="P80" s="45"/>
      <c r="Q80" s="45"/>
      <c r="R80" s="45"/>
      <c r="S80" s="45"/>
      <c r="T80" s="45"/>
      <c r="U80" s="45"/>
      <c r="V80" s="95"/>
    </row>
    <row r="81">
      <c r="A81" s="808" t="s">
        <v>8975</v>
      </c>
      <c r="B81" s="452" t="s">
        <v>5915</v>
      </c>
      <c r="C81" s="809"/>
      <c r="D81" s="452" t="s">
        <v>5916</v>
      </c>
      <c r="E81" s="985" t="s">
        <v>5900</v>
      </c>
      <c r="F81" s="985" t="s">
        <v>5917</v>
      </c>
      <c r="G81" s="987" t="s">
        <v>5918</v>
      </c>
      <c r="H81" s="978"/>
      <c r="I81" s="978"/>
      <c r="J81" s="978" t="s">
        <v>47</v>
      </c>
      <c r="K81" s="1401">
        <v>43717.0</v>
      </c>
      <c r="L81" s="978" t="s">
        <v>719</v>
      </c>
      <c r="M81" s="1405"/>
      <c r="N81" s="984"/>
      <c r="O81" s="45"/>
      <c r="P81" s="45"/>
      <c r="Q81" s="45"/>
      <c r="R81" s="45"/>
      <c r="S81" s="45"/>
      <c r="T81" s="45"/>
      <c r="U81" s="45"/>
      <c r="V81" s="95"/>
    </row>
    <row r="82">
      <c r="A82" s="808" t="s">
        <v>8976</v>
      </c>
      <c r="B82" s="452" t="s">
        <v>5920</v>
      </c>
      <c r="C82" s="809"/>
      <c r="D82" s="452" t="s">
        <v>5921</v>
      </c>
      <c r="E82" s="985" t="s">
        <v>5900</v>
      </c>
      <c r="F82" s="985" t="s">
        <v>5922</v>
      </c>
      <c r="G82" s="985" t="s">
        <v>5923</v>
      </c>
      <c r="H82" s="962">
        <v>43717.0</v>
      </c>
      <c r="I82" s="277" t="s">
        <v>719</v>
      </c>
      <c r="J82" s="978" t="s">
        <v>47</v>
      </c>
      <c r="K82" s="1401">
        <v>43717.0</v>
      </c>
      <c r="L82" s="978" t="s">
        <v>719</v>
      </c>
      <c r="M82" s="1405"/>
      <c r="N82" s="993"/>
      <c r="O82" s="45"/>
      <c r="P82" s="45"/>
      <c r="Q82" s="45"/>
      <c r="R82" s="45"/>
      <c r="S82" s="45"/>
      <c r="T82" s="45"/>
      <c r="U82" s="45"/>
      <c r="V82" s="95"/>
    </row>
    <row r="83">
      <c r="A83" s="452" t="s">
        <v>8977</v>
      </c>
      <c r="B83" s="808" t="s">
        <v>5925</v>
      </c>
      <c r="C83" s="809"/>
      <c r="D83" s="808" t="s">
        <v>5926</v>
      </c>
      <c r="E83" s="452" t="s">
        <v>5900</v>
      </c>
      <c r="F83" s="452" t="s">
        <v>5927</v>
      </c>
      <c r="G83" s="806" t="s">
        <v>5928</v>
      </c>
      <c r="H83" s="976"/>
      <c r="I83" s="976"/>
      <c r="J83" s="978" t="s">
        <v>47</v>
      </c>
      <c r="K83" s="1401">
        <v>43717.0</v>
      </c>
      <c r="L83" s="978" t="s">
        <v>719</v>
      </c>
      <c r="M83" s="1405"/>
      <c r="N83" s="977"/>
      <c r="O83" s="45"/>
      <c r="P83" s="45"/>
      <c r="Q83" s="45"/>
      <c r="R83" s="45"/>
      <c r="S83" s="45"/>
      <c r="T83" s="45"/>
      <c r="U83" s="45"/>
      <c r="V83" s="95"/>
    </row>
    <row r="84">
      <c r="A84" s="452" t="s">
        <v>8978</v>
      </c>
      <c r="B84" s="452" t="s">
        <v>5930</v>
      </c>
      <c r="C84" s="809"/>
      <c r="D84" s="452" t="s">
        <v>5931</v>
      </c>
      <c r="E84" s="452" t="s">
        <v>5900</v>
      </c>
      <c r="F84" s="452" t="s">
        <v>5932</v>
      </c>
      <c r="G84" s="985" t="s">
        <v>8979</v>
      </c>
      <c r="H84" s="976"/>
      <c r="I84" s="976"/>
      <c r="J84" s="978" t="s">
        <v>47</v>
      </c>
      <c r="K84" s="1401">
        <v>43717.0</v>
      </c>
      <c r="L84" s="978" t="s">
        <v>719</v>
      </c>
      <c r="M84" s="1405" t="s">
        <v>8980</v>
      </c>
      <c r="N84" s="977"/>
      <c r="O84" s="45"/>
      <c r="P84" s="45"/>
      <c r="Q84" s="45"/>
      <c r="R84" s="45"/>
      <c r="S84" s="45"/>
      <c r="T84" s="45"/>
      <c r="U84" s="45"/>
      <c r="V84" s="95"/>
    </row>
    <row r="85">
      <c r="A85" s="452" t="s">
        <v>8981</v>
      </c>
      <c r="B85" s="452" t="s">
        <v>5935</v>
      </c>
      <c r="C85" s="809"/>
      <c r="D85" s="452" t="s">
        <v>5936</v>
      </c>
      <c r="E85" s="452" t="s">
        <v>5900</v>
      </c>
      <c r="F85" s="452" t="s">
        <v>5937</v>
      </c>
      <c r="G85" s="452" t="s">
        <v>5938</v>
      </c>
      <c r="H85" s="1408"/>
      <c r="I85" s="1408"/>
      <c r="J85" s="978" t="s">
        <v>47</v>
      </c>
      <c r="K85" s="1401">
        <v>43717.0</v>
      </c>
      <c r="L85" s="978" t="s">
        <v>719</v>
      </c>
      <c r="M85" s="1405" t="s">
        <v>8980</v>
      </c>
      <c r="N85" s="977"/>
      <c r="O85" s="45"/>
      <c r="P85" s="45"/>
      <c r="Q85" s="45"/>
      <c r="R85" s="45"/>
      <c r="S85" s="45"/>
      <c r="T85" s="45"/>
      <c r="U85" s="45"/>
      <c r="V85" s="95"/>
    </row>
    <row r="86">
      <c r="A86" s="452" t="s">
        <v>8982</v>
      </c>
      <c r="B86" s="808" t="s">
        <v>5940</v>
      </c>
      <c r="C86" s="809"/>
      <c r="D86" s="808" t="s">
        <v>5941</v>
      </c>
      <c r="E86" s="452" t="s">
        <v>5900</v>
      </c>
      <c r="F86" s="452" t="s">
        <v>5942</v>
      </c>
      <c r="G86" s="452" t="s">
        <v>5943</v>
      </c>
      <c r="H86" s="962">
        <v>43717.0</v>
      </c>
      <c r="I86" s="277" t="s">
        <v>719</v>
      </c>
      <c r="J86" s="978" t="s">
        <v>47</v>
      </c>
      <c r="K86" s="1401">
        <v>43717.0</v>
      </c>
      <c r="L86" s="978" t="s">
        <v>719</v>
      </c>
      <c r="M86" s="1405" t="s">
        <v>8980</v>
      </c>
      <c r="N86" s="977"/>
      <c r="O86" s="45"/>
      <c r="P86" s="45"/>
      <c r="Q86" s="45"/>
      <c r="R86" s="45"/>
      <c r="S86" s="45"/>
      <c r="T86" s="45"/>
      <c r="U86" s="45"/>
      <c r="V86" s="95"/>
    </row>
    <row r="87">
      <c r="A87" s="452" t="s">
        <v>8983</v>
      </c>
      <c r="B87" s="452" t="s">
        <v>5945</v>
      </c>
      <c r="C87" s="809"/>
      <c r="D87" s="808" t="s">
        <v>5946</v>
      </c>
      <c r="E87" s="452" t="s">
        <v>5900</v>
      </c>
      <c r="F87" s="452" t="s">
        <v>5947</v>
      </c>
      <c r="G87" s="806" t="s">
        <v>5948</v>
      </c>
      <c r="H87" s="976"/>
      <c r="I87" s="976"/>
      <c r="J87" s="978" t="s">
        <v>47</v>
      </c>
      <c r="K87" s="1401">
        <v>43717.0</v>
      </c>
      <c r="L87" s="978" t="s">
        <v>719</v>
      </c>
      <c r="M87" s="1403"/>
      <c r="N87" s="977"/>
      <c r="O87" s="45"/>
      <c r="P87" s="45"/>
      <c r="Q87" s="45"/>
      <c r="R87" s="45"/>
      <c r="S87" s="45"/>
      <c r="T87" s="45"/>
      <c r="U87" s="45"/>
      <c r="V87" s="95"/>
    </row>
    <row r="88">
      <c r="A88" s="452"/>
      <c r="B88" s="452"/>
      <c r="C88" s="452"/>
      <c r="D88" s="452"/>
      <c r="E88" s="452"/>
      <c r="F88" s="452"/>
      <c r="G88" s="806"/>
      <c r="H88" s="976"/>
      <c r="I88" s="976"/>
      <c r="J88" s="978"/>
      <c r="K88" s="1401"/>
      <c r="L88" s="978"/>
      <c r="M88" s="1405"/>
      <c r="N88" s="977"/>
      <c r="O88" s="45"/>
      <c r="P88" s="45"/>
      <c r="Q88" s="45"/>
      <c r="R88" s="45"/>
      <c r="S88" s="45"/>
      <c r="T88" s="45"/>
      <c r="U88" s="45"/>
      <c r="V88" s="95" t="s">
        <v>79</v>
      </c>
    </row>
    <row r="89">
      <c r="A89" s="452" t="s">
        <v>8984</v>
      </c>
      <c r="B89" s="808" t="s">
        <v>5955</v>
      </c>
      <c r="C89" s="809"/>
      <c r="D89" s="808" t="s">
        <v>5956</v>
      </c>
      <c r="E89" s="452" t="s">
        <v>5900</v>
      </c>
      <c r="F89" s="452" t="s">
        <v>5957</v>
      </c>
      <c r="G89" s="452" t="s">
        <v>8985</v>
      </c>
      <c r="H89" s="976"/>
      <c r="I89" s="976"/>
      <c r="J89" s="976" t="s">
        <v>48</v>
      </c>
      <c r="K89" s="1401">
        <v>43860.0</v>
      </c>
      <c r="L89" s="978" t="s">
        <v>458</v>
      </c>
      <c r="M89" s="1361"/>
      <c r="N89" s="984" t="s">
        <v>8986</v>
      </c>
      <c r="O89" s="45"/>
      <c r="P89" s="45"/>
      <c r="Q89" s="45"/>
      <c r="R89" s="45"/>
      <c r="S89" s="45"/>
      <c r="T89" s="45"/>
      <c r="U89" s="45"/>
      <c r="V89" s="95"/>
    </row>
    <row r="90">
      <c r="A90" s="452" t="s">
        <v>8987</v>
      </c>
      <c r="B90" s="808" t="s">
        <v>5961</v>
      </c>
      <c r="C90" s="809"/>
      <c r="D90" s="808" t="s">
        <v>5962</v>
      </c>
      <c r="E90" s="452" t="s">
        <v>5900</v>
      </c>
      <c r="F90" s="806" t="s">
        <v>5963</v>
      </c>
      <c r="G90" s="452" t="s">
        <v>5964</v>
      </c>
      <c r="H90" s="976"/>
      <c r="I90" s="976"/>
      <c r="J90" s="976" t="s">
        <v>47</v>
      </c>
      <c r="K90" s="1401">
        <v>43664.0</v>
      </c>
      <c r="L90" s="976"/>
      <c r="M90" s="1361"/>
      <c r="N90" s="976"/>
      <c r="O90" s="45"/>
      <c r="P90" s="45"/>
      <c r="Q90" s="45"/>
      <c r="R90" s="45"/>
      <c r="S90" s="45"/>
      <c r="T90" s="45"/>
      <c r="U90" s="45"/>
      <c r="V90" s="95"/>
    </row>
    <row r="91">
      <c r="A91" s="452"/>
      <c r="B91" s="808"/>
      <c r="C91" s="452"/>
      <c r="D91" s="808"/>
      <c r="E91" s="452"/>
      <c r="F91" s="987"/>
      <c r="G91" s="452"/>
      <c r="H91" s="976"/>
      <c r="I91" s="976"/>
      <c r="J91" s="976"/>
      <c r="K91" s="1401"/>
      <c r="L91" s="976"/>
      <c r="M91" s="1403"/>
      <c r="N91" s="984"/>
      <c r="O91" s="45"/>
      <c r="P91" s="45"/>
      <c r="Q91" s="45"/>
      <c r="R91" s="45"/>
      <c r="S91" s="45"/>
      <c r="T91" s="45"/>
      <c r="U91" s="45"/>
      <c r="V91" s="95" t="s">
        <v>79</v>
      </c>
    </row>
    <row r="92">
      <c r="A92" s="452" t="s">
        <v>8988</v>
      </c>
      <c r="B92" s="808" t="s">
        <v>5972</v>
      </c>
      <c r="C92" s="809"/>
      <c r="D92" s="808" t="s">
        <v>5973</v>
      </c>
      <c r="E92" s="452" t="s">
        <v>5974</v>
      </c>
      <c r="F92" s="994" t="s">
        <v>8989</v>
      </c>
      <c r="G92" s="994" t="s">
        <v>8990</v>
      </c>
      <c r="H92" s="976"/>
      <c r="I92" s="976"/>
      <c r="J92" s="978" t="s">
        <v>1224</v>
      </c>
      <c r="K92" s="1409">
        <v>43860.0</v>
      </c>
      <c r="L92" s="978" t="s">
        <v>720</v>
      </c>
      <c r="M92" s="1361"/>
      <c r="N92" s="984" t="s">
        <v>8991</v>
      </c>
      <c r="O92" s="45"/>
      <c r="P92" s="45"/>
      <c r="Q92" s="45"/>
      <c r="R92" s="45"/>
      <c r="S92" s="45"/>
      <c r="T92" s="45"/>
      <c r="U92" s="45"/>
      <c r="V92" s="95"/>
    </row>
    <row r="93">
      <c r="A93" s="452" t="s">
        <v>8992</v>
      </c>
      <c r="B93" s="452" t="s">
        <v>5979</v>
      </c>
      <c r="C93" s="809"/>
      <c r="D93" s="452" t="s">
        <v>5980</v>
      </c>
      <c r="E93" s="809" t="s">
        <v>5900</v>
      </c>
      <c r="F93" s="806" t="s">
        <v>5981</v>
      </c>
      <c r="G93" s="1410" t="s">
        <v>8993</v>
      </c>
      <c r="H93" s="976"/>
      <c r="I93" s="976"/>
      <c r="J93" s="978" t="s">
        <v>966</v>
      </c>
      <c r="K93" s="1409">
        <v>43860.0</v>
      </c>
      <c r="L93" s="978" t="s">
        <v>720</v>
      </c>
      <c r="M93" s="1361"/>
      <c r="N93" s="976"/>
      <c r="O93" s="45"/>
      <c r="P93" s="45"/>
      <c r="Q93" s="45"/>
      <c r="R93" s="45"/>
      <c r="S93" s="45"/>
      <c r="T93" s="45"/>
      <c r="U93" s="45"/>
      <c r="V93" s="95"/>
    </row>
    <row r="94">
      <c r="A94" s="452" t="s">
        <v>8994</v>
      </c>
      <c r="B94" s="452" t="s">
        <v>5985</v>
      </c>
      <c r="C94" s="809"/>
      <c r="D94" s="452" t="s">
        <v>5986</v>
      </c>
      <c r="E94" s="809" t="s">
        <v>5900</v>
      </c>
      <c r="F94" s="806" t="s">
        <v>5987</v>
      </c>
      <c r="G94" s="985" t="s">
        <v>5988</v>
      </c>
      <c r="H94" s="978"/>
      <c r="I94" s="978"/>
      <c r="J94" s="978" t="s">
        <v>966</v>
      </c>
      <c r="K94" s="1409">
        <v>43860.0</v>
      </c>
      <c r="L94" s="978" t="s">
        <v>720</v>
      </c>
      <c r="M94" s="1361"/>
      <c r="N94" s="984"/>
      <c r="O94" s="45"/>
      <c r="P94" s="45"/>
      <c r="Q94" s="45"/>
      <c r="R94" s="45"/>
      <c r="S94" s="45"/>
      <c r="T94" s="45"/>
      <c r="U94" s="45"/>
      <c r="V94" s="461"/>
    </row>
    <row r="95">
      <c r="A95" s="452" t="s">
        <v>8995</v>
      </c>
      <c r="B95" s="808" t="s">
        <v>5990</v>
      </c>
      <c r="C95" s="809"/>
      <c r="D95" s="808" t="s">
        <v>5991</v>
      </c>
      <c r="E95" s="808" t="s">
        <v>5856</v>
      </c>
      <c r="F95" s="452" t="s">
        <v>5992</v>
      </c>
      <c r="G95" s="989" t="s">
        <v>8996</v>
      </c>
      <c r="H95" s="976"/>
      <c r="I95" s="976"/>
      <c r="J95" s="978" t="s">
        <v>1224</v>
      </c>
      <c r="K95" s="1409">
        <v>43860.0</v>
      </c>
      <c r="L95" s="978" t="s">
        <v>720</v>
      </c>
      <c r="M95" s="1361"/>
      <c r="N95" s="984" t="s">
        <v>8997</v>
      </c>
      <c r="O95" s="45"/>
      <c r="P95" s="45"/>
      <c r="Q95" s="45"/>
      <c r="R95" s="45"/>
      <c r="S95" s="957"/>
      <c r="T95" s="957"/>
      <c r="U95" s="957" t="s">
        <v>78</v>
      </c>
      <c r="V95" s="461"/>
    </row>
    <row r="96">
      <c r="A96" s="452" t="s">
        <v>8998</v>
      </c>
      <c r="B96" s="808" t="s">
        <v>5995</v>
      </c>
      <c r="C96" s="809"/>
      <c r="D96" s="808" t="s">
        <v>8999</v>
      </c>
      <c r="E96" s="808" t="s">
        <v>5997</v>
      </c>
      <c r="F96" s="452" t="s">
        <v>5998</v>
      </c>
      <c r="G96" s="452" t="s">
        <v>9000</v>
      </c>
      <c r="H96" s="976"/>
      <c r="I96" s="976"/>
      <c r="J96" s="978" t="s">
        <v>1224</v>
      </c>
      <c r="K96" s="1409">
        <v>43860.0</v>
      </c>
      <c r="L96" s="978" t="s">
        <v>720</v>
      </c>
      <c r="M96" s="1361"/>
      <c r="N96" s="984" t="s">
        <v>9001</v>
      </c>
      <c r="O96" s="45"/>
      <c r="P96" s="45"/>
      <c r="Q96" s="45"/>
      <c r="R96" s="45"/>
      <c r="S96" s="45"/>
      <c r="T96" s="45"/>
      <c r="U96" s="45"/>
      <c r="V96" s="461"/>
    </row>
    <row r="97">
      <c r="A97" s="452" t="s">
        <v>9002</v>
      </c>
      <c r="B97" s="808" t="s">
        <v>6001</v>
      </c>
      <c r="C97" s="809"/>
      <c r="D97" s="808" t="s">
        <v>6002</v>
      </c>
      <c r="E97" s="808" t="s">
        <v>5876</v>
      </c>
      <c r="F97" s="452" t="s">
        <v>6003</v>
      </c>
      <c r="G97" s="989" t="s">
        <v>9003</v>
      </c>
      <c r="H97" s="976"/>
      <c r="I97" s="976"/>
      <c r="J97" s="978" t="s">
        <v>47</v>
      </c>
      <c r="K97" s="983">
        <v>43860.0</v>
      </c>
      <c r="L97" s="958" t="s">
        <v>458</v>
      </c>
      <c r="M97" s="1361"/>
      <c r="N97" s="976"/>
      <c r="O97" s="45"/>
      <c r="P97" s="45"/>
      <c r="Q97" s="45"/>
      <c r="R97" s="45"/>
      <c r="S97" s="45"/>
      <c r="T97" s="45"/>
      <c r="U97" s="45"/>
      <c r="V97" s="461"/>
    </row>
    <row r="98">
      <c r="A98" s="809" t="s">
        <v>9004</v>
      </c>
      <c r="B98" s="808" t="s">
        <v>6007</v>
      </c>
      <c r="C98" s="809"/>
      <c r="D98" s="452" t="s">
        <v>6008</v>
      </c>
      <c r="E98" s="452" t="s">
        <v>5900</v>
      </c>
      <c r="F98" s="452" t="s">
        <v>6009</v>
      </c>
      <c r="G98" s="806" t="s">
        <v>9005</v>
      </c>
      <c r="H98" s="958"/>
      <c r="I98" s="958"/>
      <c r="J98" s="958" t="s">
        <v>47</v>
      </c>
      <c r="K98" s="983">
        <v>43668.0</v>
      </c>
      <c r="L98" s="341"/>
      <c r="M98" s="1361"/>
      <c r="N98" s="341"/>
      <c r="O98" s="341"/>
      <c r="P98" s="341"/>
      <c r="Q98" s="341"/>
      <c r="R98" s="341"/>
      <c r="S98" s="341"/>
      <c r="T98" s="341"/>
      <c r="U98" s="341"/>
      <c r="V98" s="461"/>
      <c r="W98" s="995"/>
      <c r="X98" s="995"/>
      <c r="Y98" s="995"/>
      <c r="Z98" s="995"/>
      <c r="AA98" s="995"/>
      <c r="AB98" s="995"/>
      <c r="AC98" s="995"/>
      <c r="AD98" s="995"/>
      <c r="AE98" s="995"/>
      <c r="AF98" s="995"/>
    </row>
    <row r="99">
      <c r="A99" s="809" t="s">
        <v>9006</v>
      </c>
      <c r="B99" s="452" t="s">
        <v>6012</v>
      </c>
      <c r="C99" s="809"/>
      <c r="D99" s="452" t="s">
        <v>6013</v>
      </c>
      <c r="E99" s="452" t="s">
        <v>5900</v>
      </c>
      <c r="F99" s="452" t="s">
        <v>9007</v>
      </c>
      <c r="G99" s="806" t="s">
        <v>9008</v>
      </c>
      <c r="H99" s="958"/>
      <c r="I99" s="958"/>
      <c r="J99" s="958" t="s">
        <v>48</v>
      </c>
      <c r="K99" s="983">
        <v>43860.0</v>
      </c>
      <c r="L99" s="958" t="s">
        <v>458</v>
      </c>
      <c r="M99" s="1403" t="s">
        <v>6016</v>
      </c>
      <c r="N99" s="996" t="s">
        <v>9009</v>
      </c>
      <c r="O99" s="341"/>
      <c r="P99" s="341"/>
      <c r="Q99" s="341"/>
      <c r="R99" s="341"/>
      <c r="S99" s="341"/>
      <c r="T99" s="341"/>
      <c r="U99" s="341"/>
      <c r="V99" s="461"/>
      <c r="W99" s="995"/>
      <c r="X99" s="995"/>
      <c r="Y99" s="995"/>
      <c r="Z99" s="995"/>
      <c r="AA99" s="995"/>
      <c r="AB99" s="995"/>
      <c r="AC99" s="995"/>
      <c r="AD99" s="995"/>
      <c r="AE99" s="995"/>
      <c r="AF99" s="995"/>
    </row>
    <row r="100">
      <c r="A100" s="452" t="s">
        <v>9010</v>
      </c>
      <c r="B100" s="452" t="s">
        <v>6018</v>
      </c>
      <c r="C100" s="809"/>
      <c r="D100" s="452" t="s">
        <v>5921</v>
      </c>
      <c r="E100" s="452" t="s">
        <v>5900</v>
      </c>
      <c r="F100" s="809" t="s">
        <v>6019</v>
      </c>
      <c r="G100" s="806" t="s">
        <v>9011</v>
      </c>
      <c r="H100" s="341"/>
      <c r="I100" s="341"/>
      <c r="J100" s="958" t="s">
        <v>48</v>
      </c>
      <c r="K100" s="983">
        <v>43860.0</v>
      </c>
      <c r="L100" s="958" t="s">
        <v>458</v>
      </c>
      <c r="M100" s="1361"/>
      <c r="N100" s="958" t="s">
        <v>9012</v>
      </c>
      <c r="O100" s="341"/>
      <c r="P100" s="341"/>
      <c r="Q100" s="341"/>
      <c r="R100" s="341"/>
      <c r="S100" s="341"/>
      <c r="T100" s="341"/>
      <c r="U100" s="341"/>
      <c r="V100" s="461"/>
      <c r="W100" s="995"/>
      <c r="X100" s="995"/>
      <c r="Y100" s="995"/>
      <c r="Z100" s="995"/>
      <c r="AA100" s="995"/>
      <c r="AB100" s="995"/>
      <c r="AC100" s="995"/>
      <c r="AD100" s="995"/>
      <c r="AE100" s="995"/>
      <c r="AF100" s="995"/>
    </row>
    <row r="101">
      <c r="A101" s="452" t="s">
        <v>9013</v>
      </c>
      <c r="B101" s="452" t="s">
        <v>6023</v>
      </c>
      <c r="C101" s="809"/>
      <c r="D101" s="808" t="s">
        <v>6024</v>
      </c>
      <c r="E101" s="452" t="s">
        <v>5900</v>
      </c>
      <c r="F101" s="452" t="s">
        <v>6025</v>
      </c>
      <c r="G101" s="840" t="s">
        <v>9014</v>
      </c>
      <c r="H101" s="958"/>
      <c r="I101" s="958"/>
      <c r="J101" s="958" t="s">
        <v>48</v>
      </c>
      <c r="K101" s="983">
        <v>43860.0</v>
      </c>
      <c r="L101" s="958" t="s">
        <v>458</v>
      </c>
      <c r="M101" s="1361"/>
      <c r="N101" s="996" t="s">
        <v>9015</v>
      </c>
      <c r="O101" s="341"/>
      <c r="P101" s="341"/>
      <c r="Q101" s="341"/>
      <c r="R101" s="341"/>
      <c r="S101" s="341"/>
      <c r="T101" s="341"/>
      <c r="U101" s="341"/>
      <c r="V101" s="461"/>
      <c r="W101" s="995"/>
      <c r="X101" s="995"/>
      <c r="Y101" s="995"/>
      <c r="Z101" s="995"/>
      <c r="AA101" s="995"/>
      <c r="AB101" s="995"/>
      <c r="AC101" s="995"/>
      <c r="AD101" s="995"/>
      <c r="AE101" s="995"/>
      <c r="AF101" s="995"/>
    </row>
    <row r="102">
      <c r="A102" s="452" t="s">
        <v>9016</v>
      </c>
      <c r="B102" s="452" t="s">
        <v>6029</v>
      </c>
      <c r="C102" s="809"/>
      <c r="D102" s="808" t="s">
        <v>6030</v>
      </c>
      <c r="E102" s="452" t="s">
        <v>5900</v>
      </c>
      <c r="F102" s="806" t="s">
        <v>6031</v>
      </c>
      <c r="G102" s="806" t="s">
        <v>9017</v>
      </c>
      <c r="H102" s="958"/>
      <c r="I102" s="958"/>
      <c r="J102" s="958" t="s">
        <v>47</v>
      </c>
      <c r="K102" s="983">
        <v>43668.0</v>
      </c>
      <c r="L102" s="341"/>
      <c r="M102" s="1361"/>
      <c r="N102" s="341"/>
      <c r="O102" s="341"/>
      <c r="P102" s="341"/>
      <c r="Q102" s="341"/>
      <c r="R102" s="341"/>
      <c r="S102" s="958"/>
      <c r="T102" s="958"/>
      <c r="U102" s="958" t="s">
        <v>78</v>
      </c>
      <c r="V102" s="461"/>
      <c r="W102" s="995"/>
      <c r="X102" s="995"/>
      <c r="Y102" s="995"/>
      <c r="Z102" s="995"/>
      <c r="AA102" s="995"/>
      <c r="AB102" s="995"/>
      <c r="AC102" s="995"/>
      <c r="AD102" s="995"/>
      <c r="AE102" s="995"/>
      <c r="AF102" s="995"/>
    </row>
    <row r="103">
      <c r="A103" s="452" t="s">
        <v>9018</v>
      </c>
      <c r="B103" s="452" t="s">
        <v>6034</v>
      </c>
      <c r="C103" s="809"/>
      <c r="D103" s="808" t="s">
        <v>6035</v>
      </c>
      <c r="E103" s="452" t="s">
        <v>5900</v>
      </c>
      <c r="F103" s="452" t="s">
        <v>6036</v>
      </c>
      <c r="G103" s="452" t="s">
        <v>6037</v>
      </c>
      <c r="H103" s="958"/>
      <c r="I103" s="958"/>
      <c r="J103" s="958" t="s">
        <v>47</v>
      </c>
      <c r="K103" s="983">
        <v>43668.0</v>
      </c>
      <c r="L103" s="341"/>
      <c r="M103" s="1361"/>
      <c r="N103" s="341"/>
      <c r="O103" s="341"/>
      <c r="P103" s="341"/>
      <c r="Q103" s="341"/>
      <c r="R103" s="341"/>
      <c r="S103" s="341"/>
      <c r="T103" s="341"/>
      <c r="U103" s="341"/>
      <c r="V103" s="461"/>
      <c r="W103" s="995"/>
      <c r="X103" s="995"/>
      <c r="Y103" s="995"/>
      <c r="Z103" s="995"/>
      <c r="AA103" s="995"/>
      <c r="AB103" s="995"/>
      <c r="AC103" s="995"/>
      <c r="AD103" s="995"/>
      <c r="AE103" s="995"/>
      <c r="AF103" s="995"/>
    </row>
    <row r="104">
      <c r="A104" s="452" t="s">
        <v>9019</v>
      </c>
      <c r="B104" s="452" t="s">
        <v>6039</v>
      </c>
      <c r="C104" s="809"/>
      <c r="D104" s="808" t="s">
        <v>6040</v>
      </c>
      <c r="E104" s="452" t="s">
        <v>5900</v>
      </c>
      <c r="F104" s="452" t="s">
        <v>6041</v>
      </c>
      <c r="G104" s="452" t="s">
        <v>9020</v>
      </c>
      <c r="H104" s="341"/>
      <c r="I104" s="341"/>
      <c r="J104" s="958" t="s">
        <v>48</v>
      </c>
      <c r="K104" s="983">
        <v>43860.0</v>
      </c>
      <c r="L104" s="958" t="s">
        <v>458</v>
      </c>
      <c r="M104" s="1361"/>
      <c r="N104" s="958" t="s">
        <v>9021</v>
      </c>
      <c r="O104" s="341"/>
      <c r="P104" s="341"/>
      <c r="Q104" s="341"/>
      <c r="R104" s="341"/>
      <c r="S104" s="341"/>
      <c r="T104" s="341"/>
      <c r="U104" s="341"/>
      <c r="V104" s="461"/>
      <c r="W104" s="995"/>
      <c r="X104" s="995"/>
      <c r="Y104" s="995"/>
      <c r="Z104" s="995"/>
      <c r="AA104" s="995"/>
      <c r="AB104" s="995"/>
      <c r="AC104" s="995"/>
      <c r="AD104" s="995"/>
      <c r="AE104" s="995"/>
      <c r="AF104" s="995"/>
    </row>
    <row r="105">
      <c r="A105" s="452" t="s">
        <v>9022</v>
      </c>
      <c r="B105" s="452" t="s">
        <v>6039</v>
      </c>
      <c r="C105" s="809"/>
      <c r="D105" s="452" t="s">
        <v>6044</v>
      </c>
      <c r="E105" s="452" t="s">
        <v>5900</v>
      </c>
      <c r="F105" s="452" t="s">
        <v>6045</v>
      </c>
      <c r="G105" s="452" t="s">
        <v>9023</v>
      </c>
      <c r="H105" s="341"/>
      <c r="I105" s="341"/>
      <c r="J105" s="958" t="s">
        <v>48</v>
      </c>
      <c r="K105" s="983">
        <v>43860.0</v>
      </c>
      <c r="L105" s="958" t="s">
        <v>458</v>
      </c>
      <c r="M105" s="1361"/>
      <c r="N105" s="958" t="s">
        <v>9024</v>
      </c>
      <c r="O105" s="341"/>
      <c r="P105" s="341"/>
      <c r="Q105" s="341"/>
      <c r="R105" s="341"/>
      <c r="S105" s="341"/>
      <c r="T105" s="341"/>
      <c r="U105" s="341"/>
      <c r="V105" s="461"/>
      <c r="W105" s="995"/>
      <c r="X105" s="995"/>
      <c r="Y105" s="995"/>
      <c r="Z105" s="995"/>
      <c r="AA105" s="995"/>
      <c r="AB105" s="995"/>
      <c r="AC105" s="995"/>
      <c r="AD105" s="995"/>
      <c r="AE105" s="995"/>
      <c r="AF105" s="995"/>
    </row>
    <row r="106">
      <c r="A106" s="452" t="s">
        <v>9025</v>
      </c>
      <c r="B106" s="452" t="s">
        <v>6048</v>
      </c>
      <c r="C106" s="809"/>
      <c r="D106" s="452" t="s">
        <v>6049</v>
      </c>
      <c r="E106" s="452" t="s">
        <v>5900</v>
      </c>
      <c r="F106" s="452" t="s">
        <v>6050</v>
      </c>
      <c r="G106" s="452" t="s">
        <v>9026</v>
      </c>
      <c r="H106" s="956">
        <v>43860.0</v>
      </c>
      <c r="I106" s="958" t="s">
        <v>4518</v>
      </c>
      <c r="J106" s="958" t="s">
        <v>47</v>
      </c>
      <c r="K106" s="983">
        <v>43860.0</v>
      </c>
      <c r="L106" s="958" t="s">
        <v>4518</v>
      </c>
      <c r="M106" s="1361"/>
      <c r="N106" s="386"/>
      <c r="O106" s="341"/>
      <c r="P106" s="341"/>
      <c r="Q106" s="341"/>
      <c r="R106" s="341"/>
      <c r="S106" s="341"/>
      <c r="T106" s="341"/>
      <c r="U106" s="341"/>
      <c r="V106" s="461"/>
      <c r="W106" s="995"/>
      <c r="X106" s="995"/>
      <c r="Y106" s="995"/>
      <c r="Z106" s="995"/>
      <c r="AA106" s="995"/>
      <c r="AB106" s="995"/>
      <c r="AC106" s="995"/>
      <c r="AD106" s="995"/>
      <c r="AE106" s="995"/>
      <c r="AF106" s="995"/>
    </row>
    <row r="107" ht="225.0" customHeight="1">
      <c r="A107" s="452" t="s">
        <v>9027</v>
      </c>
      <c r="B107" s="452" t="s">
        <v>6053</v>
      </c>
      <c r="C107" s="809"/>
      <c r="D107" s="452" t="s">
        <v>6054</v>
      </c>
      <c r="E107" s="452" t="s">
        <v>5900</v>
      </c>
      <c r="F107" s="452" t="s">
        <v>9028</v>
      </c>
      <c r="G107" s="452" t="s">
        <v>9029</v>
      </c>
      <c r="H107" s="956">
        <v>43860.0</v>
      </c>
      <c r="I107" s="958" t="s">
        <v>4518</v>
      </c>
      <c r="J107" s="958" t="s">
        <v>47</v>
      </c>
      <c r="K107" s="956">
        <v>43860.0</v>
      </c>
      <c r="L107" s="958" t="s">
        <v>4518</v>
      </c>
      <c r="M107" s="1403" t="s">
        <v>6057</v>
      </c>
      <c r="N107" s="386" t="s">
        <v>6058</v>
      </c>
      <c r="O107" s="341"/>
      <c r="P107" s="341"/>
      <c r="Q107" s="341"/>
      <c r="R107" s="341"/>
      <c r="S107" s="341"/>
      <c r="T107" s="341"/>
      <c r="U107" s="341"/>
      <c r="V107" s="461"/>
      <c r="W107" s="995"/>
      <c r="X107" s="995"/>
      <c r="Y107" s="995"/>
      <c r="Z107" s="995"/>
      <c r="AA107" s="995"/>
      <c r="AB107" s="995"/>
      <c r="AC107" s="995"/>
      <c r="AD107" s="995"/>
      <c r="AE107" s="995"/>
      <c r="AF107" s="995"/>
    </row>
    <row r="108" ht="360.75" customHeight="1">
      <c r="A108" s="452" t="s">
        <v>9030</v>
      </c>
      <c r="B108" s="809" t="s">
        <v>6060</v>
      </c>
      <c r="C108" s="809"/>
      <c r="D108" s="809" t="s">
        <v>6061</v>
      </c>
      <c r="E108" s="808" t="s">
        <v>5900</v>
      </c>
      <c r="F108" s="806" t="s">
        <v>6062</v>
      </c>
      <c r="G108" s="452" t="s">
        <v>9031</v>
      </c>
      <c r="H108" s="956">
        <v>43860.0</v>
      </c>
      <c r="I108" s="958" t="s">
        <v>4518</v>
      </c>
      <c r="J108" s="958" t="s">
        <v>47</v>
      </c>
      <c r="K108" s="956">
        <v>43860.0</v>
      </c>
      <c r="L108" s="958" t="s">
        <v>4518</v>
      </c>
      <c r="M108" s="1403"/>
      <c r="N108" s="997"/>
      <c r="O108" s="341"/>
      <c r="P108" s="341"/>
      <c r="Q108" s="341"/>
      <c r="R108" s="341"/>
      <c r="S108" s="341"/>
      <c r="T108" s="341"/>
      <c r="U108" s="341"/>
      <c r="V108" s="461"/>
      <c r="W108" s="995"/>
      <c r="X108" s="995"/>
      <c r="Y108" s="995"/>
      <c r="Z108" s="995"/>
      <c r="AA108" s="995"/>
      <c r="AB108" s="995"/>
      <c r="AC108" s="995"/>
      <c r="AD108" s="995"/>
      <c r="AE108" s="995"/>
      <c r="AF108" s="995"/>
    </row>
    <row r="109" ht="225.75" customHeight="1">
      <c r="A109" s="998" t="s">
        <v>9032</v>
      </c>
      <c r="B109" s="999" t="s">
        <v>6060</v>
      </c>
      <c r="C109" s="1406"/>
      <c r="D109" s="809" t="s">
        <v>6061</v>
      </c>
      <c r="E109" s="808" t="s">
        <v>5900</v>
      </c>
      <c r="F109" s="452" t="s">
        <v>6065</v>
      </c>
      <c r="G109" s="452" t="s">
        <v>9033</v>
      </c>
      <c r="H109" s="956">
        <v>43860.0</v>
      </c>
      <c r="I109" s="958" t="s">
        <v>4518</v>
      </c>
      <c r="J109" s="958" t="s">
        <v>3051</v>
      </c>
      <c r="K109" s="956">
        <v>43860.0</v>
      </c>
      <c r="L109" s="958" t="s">
        <v>4518</v>
      </c>
      <c r="M109" s="1403"/>
      <c r="N109" s="386"/>
      <c r="O109" s="341"/>
      <c r="P109" s="341"/>
      <c r="Q109" s="341"/>
      <c r="R109" s="341"/>
      <c r="S109" s="341"/>
      <c r="T109" s="341"/>
      <c r="U109" s="341"/>
      <c r="V109" s="461"/>
      <c r="W109" s="995"/>
      <c r="X109" s="995"/>
      <c r="Y109" s="995"/>
      <c r="Z109" s="995"/>
      <c r="AA109" s="995"/>
      <c r="AB109" s="995"/>
      <c r="AC109" s="995"/>
      <c r="AD109" s="995"/>
      <c r="AE109" s="995"/>
      <c r="AF109" s="995"/>
    </row>
    <row r="110" ht="264.75" customHeight="1">
      <c r="A110" s="452" t="s">
        <v>9034</v>
      </c>
      <c r="B110" s="809" t="s">
        <v>6060</v>
      </c>
      <c r="C110" s="452"/>
      <c r="D110" s="809" t="s">
        <v>6061</v>
      </c>
      <c r="E110" s="808" t="s">
        <v>5900</v>
      </c>
      <c r="F110" s="452" t="s">
        <v>9035</v>
      </c>
      <c r="G110" s="998" t="s">
        <v>9036</v>
      </c>
      <c r="H110" s="956">
        <v>43860.0</v>
      </c>
      <c r="I110" s="958" t="s">
        <v>4518</v>
      </c>
      <c r="J110" s="958" t="s">
        <v>47</v>
      </c>
      <c r="K110" s="956">
        <v>43860.0</v>
      </c>
      <c r="L110" s="958" t="s">
        <v>4518</v>
      </c>
      <c r="M110" s="1403"/>
      <c r="N110" s="997"/>
      <c r="O110" s="341"/>
      <c r="P110" s="341"/>
      <c r="Q110" s="341"/>
      <c r="R110" s="341"/>
      <c r="S110" s="341"/>
      <c r="T110" s="341"/>
      <c r="U110" s="341"/>
      <c r="V110" s="95"/>
      <c r="W110" s="995"/>
      <c r="X110" s="995"/>
      <c r="Y110" s="995"/>
      <c r="Z110" s="995"/>
      <c r="AA110" s="995"/>
      <c r="AB110" s="995"/>
      <c r="AC110" s="995"/>
      <c r="AD110" s="995"/>
      <c r="AE110" s="995"/>
      <c r="AF110" s="995"/>
    </row>
    <row r="111" ht="246.0" customHeight="1">
      <c r="A111" s="452"/>
      <c r="B111" s="809"/>
      <c r="C111" s="452"/>
      <c r="D111" s="809"/>
      <c r="E111" s="808"/>
      <c r="F111" s="806"/>
      <c r="G111" s="806" t="s">
        <v>2250</v>
      </c>
      <c r="H111" s="958"/>
      <c r="I111" s="958"/>
      <c r="J111" s="958"/>
      <c r="K111" s="341"/>
      <c r="L111" s="341"/>
      <c r="M111" s="1403"/>
      <c r="N111" s="997"/>
      <c r="O111" s="341"/>
      <c r="P111" s="341"/>
      <c r="Q111" s="341"/>
      <c r="R111" s="341"/>
      <c r="S111" s="958"/>
      <c r="T111" s="958"/>
      <c r="U111" s="958"/>
      <c r="V111" s="95" t="s">
        <v>79</v>
      </c>
      <c r="W111" s="995"/>
      <c r="X111" s="995"/>
      <c r="Y111" s="995"/>
      <c r="Z111" s="995"/>
      <c r="AA111" s="995"/>
      <c r="AB111" s="995"/>
      <c r="AC111" s="995"/>
      <c r="AD111" s="995"/>
      <c r="AE111" s="995"/>
      <c r="AF111" s="995"/>
    </row>
    <row r="112" ht="261.75" customHeight="1">
      <c r="A112" s="452"/>
      <c r="B112" s="809"/>
      <c r="C112" s="452"/>
      <c r="D112" s="809"/>
      <c r="E112" s="808"/>
      <c r="F112" s="452"/>
      <c r="G112" s="452"/>
      <c r="H112" s="958"/>
      <c r="I112" s="958"/>
      <c r="J112" s="958"/>
      <c r="K112" s="341"/>
      <c r="L112" s="341"/>
      <c r="M112" s="1403"/>
      <c r="N112" s="997"/>
      <c r="O112" s="341"/>
      <c r="P112" s="341"/>
      <c r="Q112" s="341"/>
      <c r="R112" s="341"/>
      <c r="S112" s="958"/>
      <c r="T112" s="958"/>
      <c r="U112" s="958" t="s">
        <v>78</v>
      </c>
      <c r="V112" s="95" t="s">
        <v>79</v>
      </c>
      <c r="W112" s="995"/>
      <c r="X112" s="995"/>
      <c r="Y112" s="995"/>
      <c r="Z112" s="995"/>
      <c r="AA112" s="995"/>
      <c r="AB112" s="995"/>
      <c r="AC112" s="995"/>
      <c r="AD112" s="995"/>
      <c r="AE112" s="995"/>
      <c r="AF112" s="995"/>
    </row>
    <row r="113" ht="401.25" customHeight="1">
      <c r="A113" s="452"/>
      <c r="B113" s="809"/>
      <c r="C113" s="452"/>
      <c r="D113" s="809"/>
      <c r="E113" s="452"/>
      <c r="F113" s="809"/>
      <c r="G113" s="452"/>
      <c r="H113" s="958"/>
      <c r="I113" s="958"/>
      <c r="J113" s="958"/>
      <c r="K113" s="341"/>
      <c r="L113" s="341"/>
      <c r="M113" s="1403"/>
      <c r="N113" s="997"/>
      <c r="O113" s="341"/>
      <c r="P113" s="341"/>
      <c r="Q113" s="341"/>
      <c r="R113" s="341"/>
      <c r="S113" s="958"/>
      <c r="T113" s="958"/>
      <c r="U113" s="958" t="s">
        <v>78</v>
      </c>
      <c r="V113" s="95" t="s">
        <v>79</v>
      </c>
      <c r="W113" s="995"/>
      <c r="X113" s="995"/>
      <c r="Y113" s="995"/>
      <c r="Z113" s="995"/>
      <c r="AA113" s="995"/>
      <c r="AB113" s="995"/>
      <c r="AC113" s="995"/>
      <c r="AD113" s="995"/>
      <c r="AE113" s="995"/>
      <c r="AF113" s="995"/>
    </row>
    <row r="114">
      <c r="A114" s="1411"/>
      <c r="B114" s="808"/>
      <c r="C114" s="452"/>
      <c r="D114" s="808"/>
      <c r="E114" s="808"/>
      <c r="F114" s="808"/>
      <c r="G114" s="808"/>
      <c r="H114" s="976"/>
      <c r="I114" s="976"/>
      <c r="J114" s="976"/>
      <c r="K114" s="976"/>
      <c r="L114" s="976"/>
      <c r="M114" s="1361"/>
      <c r="N114" s="976"/>
      <c r="O114" s="45"/>
      <c r="P114" s="45"/>
      <c r="Q114" s="45"/>
      <c r="R114" s="45"/>
      <c r="S114" s="1043"/>
      <c r="T114" s="1043"/>
      <c r="U114" s="1043"/>
      <c r="V114" s="95" t="s">
        <v>79</v>
      </c>
    </row>
    <row r="115">
      <c r="A115" s="452" t="s">
        <v>9037</v>
      </c>
      <c r="B115" s="809" t="s">
        <v>5451</v>
      </c>
      <c r="C115" s="809" t="s">
        <v>6072</v>
      </c>
      <c r="D115" s="809" t="s">
        <v>6113</v>
      </c>
      <c r="E115" s="809" t="s">
        <v>6114</v>
      </c>
      <c r="F115" s="809" t="s">
        <v>6115</v>
      </c>
      <c r="G115" s="809" t="s">
        <v>6116</v>
      </c>
      <c r="H115" s="252"/>
      <c r="I115" s="1412"/>
      <c r="J115" s="604" t="s">
        <v>47</v>
      </c>
      <c r="K115" s="983">
        <v>43860.0</v>
      </c>
      <c r="L115" s="604" t="s">
        <v>4518</v>
      </c>
      <c r="M115" s="799"/>
      <c r="N115" s="799"/>
      <c r="O115" s="799"/>
      <c r="P115" s="799"/>
      <c r="Q115" s="799"/>
      <c r="R115" s="799"/>
      <c r="S115" s="613"/>
      <c r="T115" s="613"/>
      <c r="U115" s="613"/>
      <c r="V115" s="799"/>
      <c r="W115" s="799"/>
      <c r="X115" s="799"/>
      <c r="Y115" s="799"/>
      <c r="Z115" s="799"/>
      <c r="AA115" s="799"/>
      <c r="AB115" s="799"/>
      <c r="AC115" s="799"/>
      <c r="AD115" s="799"/>
      <c r="AE115" s="799"/>
      <c r="AF115" s="799"/>
    </row>
    <row r="116">
      <c r="A116" s="452" t="s">
        <v>9038</v>
      </c>
      <c r="B116" s="809" t="s">
        <v>5451</v>
      </c>
      <c r="C116" s="809" t="s">
        <v>6072</v>
      </c>
      <c r="D116" s="809" t="s">
        <v>6118</v>
      </c>
      <c r="E116" s="809" t="s">
        <v>6119</v>
      </c>
      <c r="F116" s="809" t="s">
        <v>6120</v>
      </c>
      <c r="G116" s="809" t="s">
        <v>6121</v>
      </c>
      <c r="H116" s="252"/>
      <c r="I116" s="1412"/>
      <c r="J116" s="604" t="s">
        <v>47</v>
      </c>
      <c r="K116" s="983">
        <v>43860.0</v>
      </c>
      <c r="L116" s="604" t="s">
        <v>4518</v>
      </c>
      <c r="M116" s="799"/>
      <c r="N116" s="799"/>
      <c r="O116" s="799"/>
      <c r="P116" s="799"/>
      <c r="Q116" s="799"/>
      <c r="R116" s="799"/>
      <c r="S116" s="613"/>
      <c r="T116" s="613"/>
      <c r="U116" s="613"/>
      <c r="V116" s="799"/>
      <c r="W116" s="799"/>
      <c r="X116" s="799"/>
      <c r="Y116" s="799"/>
      <c r="Z116" s="799"/>
      <c r="AA116" s="799"/>
      <c r="AB116" s="799"/>
      <c r="AC116" s="799"/>
      <c r="AD116" s="799"/>
      <c r="AE116" s="799"/>
      <c r="AF116" s="799"/>
    </row>
    <row r="117">
      <c r="A117" s="452" t="s">
        <v>9039</v>
      </c>
      <c r="B117" s="809" t="s">
        <v>5451</v>
      </c>
      <c r="C117" s="809" t="s">
        <v>6072</v>
      </c>
      <c r="D117" s="940" t="s">
        <v>9040</v>
      </c>
      <c r="E117" s="809" t="s">
        <v>6119</v>
      </c>
      <c r="F117" s="809" t="s">
        <v>6124</v>
      </c>
      <c r="G117" s="452" t="s">
        <v>9041</v>
      </c>
      <c r="H117" s="613"/>
      <c r="I117" s="1412"/>
      <c r="J117" s="604" t="s">
        <v>4431</v>
      </c>
      <c r="K117" s="983">
        <v>43860.0</v>
      </c>
      <c r="L117" s="604" t="s">
        <v>4518</v>
      </c>
      <c r="M117" s="620"/>
      <c r="N117" s="281" t="s">
        <v>9042</v>
      </c>
      <c r="O117" s="799"/>
      <c r="P117" s="799"/>
      <c r="Q117" s="799"/>
      <c r="R117" s="799"/>
      <c r="S117" s="613"/>
      <c r="T117" s="613"/>
      <c r="U117" s="613"/>
      <c r="V117" s="799"/>
      <c r="W117" s="799"/>
      <c r="X117" s="799"/>
      <c r="Y117" s="799"/>
      <c r="Z117" s="799"/>
      <c r="AA117" s="799"/>
      <c r="AB117" s="799"/>
      <c r="AC117" s="799"/>
      <c r="AD117" s="799"/>
      <c r="AE117" s="799"/>
      <c r="AF117" s="799"/>
    </row>
    <row r="118">
      <c r="A118" s="452" t="s">
        <v>9043</v>
      </c>
      <c r="B118" s="809" t="s">
        <v>5451</v>
      </c>
      <c r="C118" s="809" t="s">
        <v>6072</v>
      </c>
      <c r="D118" s="809" t="s">
        <v>6128</v>
      </c>
      <c r="E118" s="809" t="s">
        <v>6119</v>
      </c>
      <c r="F118" s="452" t="s">
        <v>9044</v>
      </c>
      <c r="G118" s="452" t="s">
        <v>9045</v>
      </c>
      <c r="H118" s="983">
        <v>43860.0</v>
      </c>
      <c r="I118" s="604" t="s">
        <v>4518</v>
      </c>
      <c r="J118" s="586" t="s">
        <v>4431</v>
      </c>
      <c r="K118" s="983">
        <v>43860.0</v>
      </c>
      <c r="L118" s="604" t="s">
        <v>4518</v>
      </c>
      <c r="M118" s="799"/>
      <c r="N118" s="604" t="s">
        <v>9046</v>
      </c>
      <c r="O118" s="799"/>
      <c r="P118" s="799"/>
      <c r="Q118" s="799"/>
      <c r="R118" s="799"/>
      <c r="S118" s="613"/>
      <c r="T118" s="613"/>
      <c r="U118" s="613"/>
      <c r="V118" s="799"/>
      <c r="W118" s="799"/>
      <c r="X118" s="799"/>
      <c r="Y118" s="799"/>
      <c r="Z118" s="799"/>
      <c r="AA118" s="799"/>
      <c r="AB118" s="799"/>
      <c r="AC118" s="799"/>
      <c r="AD118" s="799"/>
      <c r="AE118" s="799"/>
      <c r="AF118" s="799"/>
    </row>
    <row r="119">
      <c r="A119" s="452" t="s">
        <v>9047</v>
      </c>
      <c r="B119" s="809" t="s">
        <v>6132</v>
      </c>
      <c r="C119" s="809" t="s">
        <v>6072</v>
      </c>
      <c r="D119" s="809" t="s">
        <v>6133</v>
      </c>
      <c r="E119" s="809" t="s">
        <v>6119</v>
      </c>
      <c r="F119" s="452" t="s">
        <v>9048</v>
      </c>
      <c r="G119" s="809" t="s">
        <v>9049</v>
      </c>
      <c r="H119" s="586"/>
      <c r="I119" s="1412"/>
      <c r="J119" s="604" t="s">
        <v>47</v>
      </c>
      <c r="K119" s="983">
        <v>43860.0</v>
      </c>
      <c r="L119" s="604" t="s">
        <v>4518</v>
      </c>
      <c r="M119" s="799"/>
      <c r="N119" s="799"/>
      <c r="O119" s="799"/>
      <c r="P119" s="799"/>
      <c r="Q119" s="799"/>
      <c r="R119" s="799"/>
      <c r="S119" s="613"/>
      <c r="T119" s="613"/>
      <c r="U119" s="613"/>
      <c r="V119" s="799"/>
      <c r="W119" s="799"/>
      <c r="X119" s="799"/>
      <c r="Y119" s="799"/>
      <c r="Z119" s="799"/>
      <c r="AA119" s="799"/>
      <c r="AB119" s="799"/>
      <c r="AC119" s="799"/>
      <c r="AD119" s="799"/>
      <c r="AE119" s="799"/>
      <c r="AF119" s="799"/>
    </row>
    <row r="120">
      <c r="A120" s="452" t="s">
        <v>9050</v>
      </c>
      <c r="B120" s="809" t="s">
        <v>6132</v>
      </c>
      <c r="C120" s="809" t="s">
        <v>6072</v>
      </c>
      <c r="D120" s="940" t="s">
        <v>6137</v>
      </c>
      <c r="E120" s="920" t="s">
        <v>6119</v>
      </c>
      <c r="F120" s="452" t="s">
        <v>9051</v>
      </c>
      <c r="G120" s="452" t="s">
        <v>9052</v>
      </c>
      <c r="H120" s="613"/>
      <c r="I120" s="1412"/>
      <c r="J120" s="604" t="s">
        <v>47</v>
      </c>
      <c r="K120" s="983">
        <v>43860.0</v>
      </c>
      <c r="L120" s="604" t="s">
        <v>4518</v>
      </c>
      <c r="M120" s="799"/>
      <c r="N120" s="799"/>
      <c r="O120" s="799"/>
      <c r="P120" s="799"/>
      <c r="Q120" s="799"/>
      <c r="R120" s="799"/>
      <c r="S120" s="613"/>
      <c r="T120" s="613"/>
      <c r="U120" s="613"/>
      <c r="V120" s="799"/>
      <c r="W120" s="799"/>
      <c r="X120" s="799"/>
      <c r="Y120" s="799"/>
      <c r="Z120" s="799"/>
      <c r="AA120" s="799"/>
      <c r="AB120" s="799"/>
      <c r="AC120" s="799"/>
      <c r="AD120" s="799"/>
      <c r="AE120" s="799"/>
      <c r="AF120" s="799"/>
    </row>
    <row r="121">
      <c r="A121" s="452" t="s">
        <v>9053</v>
      </c>
      <c r="B121" s="809" t="s">
        <v>6132</v>
      </c>
      <c r="C121" s="809" t="s">
        <v>6072</v>
      </c>
      <c r="D121" s="809" t="s">
        <v>6141</v>
      </c>
      <c r="E121" s="809" t="s">
        <v>6119</v>
      </c>
      <c r="F121" s="809" t="s">
        <v>6142</v>
      </c>
      <c r="G121" s="809" t="s">
        <v>6143</v>
      </c>
      <c r="H121" s="586"/>
      <c r="I121" s="1412"/>
      <c r="J121" s="586" t="s">
        <v>47</v>
      </c>
      <c r="K121" s="983">
        <v>43860.0</v>
      </c>
      <c r="L121" s="604" t="s">
        <v>4518</v>
      </c>
      <c r="M121" s="799"/>
      <c r="N121" s="799"/>
      <c r="O121" s="799"/>
      <c r="P121" s="799"/>
      <c r="Q121" s="799"/>
      <c r="R121" s="799"/>
      <c r="S121" s="613"/>
      <c r="T121" s="613"/>
      <c r="U121" s="613"/>
      <c r="V121" s="799"/>
      <c r="W121" s="799"/>
      <c r="X121" s="799"/>
      <c r="Y121" s="799"/>
      <c r="Z121" s="799"/>
      <c r="AA121" s="799"/>
      <c r="AB121" s="799"/>
      <c r="AC121" s="799"/>
      <c r="AD121" s="799"/>
      <c r="AE121" s="799"/>
      <c r="AF121" s="799"/>
    </row>
    <row r="122">
      <c r="A122" s="452" t="s">
        <v>9054</v>
      </c>
      <c r="B122" s="809" t="s">
        <v>6132</v>
      </c>
      <c r="C122" s="809" t="s">
        <v>6072</v>
      </c>
      <c r="D122" s="809" t="s">
        <v>6145</v>
      </c>
      <c r="E122" s="809" t="s">
        <v>6119</v>
      </c>
      <c r="F122" s="329" t="s">
        <v>9055</v>
      </c>
      <c r="G122" s="281" t="s">
        <v>9056</v>
      </c>
      <c r="H122" s="613"/>
      <c r="I122" s="1412"/>
      <c r="J122" s="586" t="s">
        <v>4431</v>
      </c>
      <c r="K122" s="983">
        <v>43860.0</v>
      </c>
      <c r="L122" s="604" t="s">
        <v>4518</v>
      </c>
      <c r="M122" s="799"/>
      <c r="N122" s="568" t="s">
        <v>9057</v>
      </c>
      <c r="O122" s="799"/>
      <c r="P122" s="799"/>
      <c r="Q122" s="799"/>
      <c r="R122" s="799"/>
      <c r="S122" s="613"/>
      <c r="T122" s="613"/>
      <c r="U122" s="613"/>
      <c r="V122" s="799"/>
      <c r="W122" s="799"/>
      <c r="X122" s="799"/>
      <c r="Y122" s="799"/>
      <c r="Z122" s="799"/>
      <c r="AA122" s="799"/>
      <c r="AB122" s="799"/>
      <c r="AC122" s="799"/>
      <c r="AD122" s="799"/>
      <c r="AE122" s="799"/>
      <c r="AF122" s="799"/>
    </row>
    <row r="123">
      <c r="A123" s="452" t="s">
        <v>9058</v>
      </c>
      <c r="B123" s="809" t="s">
        <v>6132</v>
      </c>
      <c r="C123" s="809" t="s">
        <v>6072</v>
      </c>
      <c r="D123" s="809" t="s">
        <v>6149</v>
      </c>
      <c r="E123" s="920" t="s">
        <v>6119</v>
      </c>
      <c r="F123" s="809" t="s">
        <v>6150</v>
      </c>
      <c r="G123" s="809" t="s">
        <v>6151</v>
      </c>
      <c r="H123" s="613"/>
      <c r="I123" s="1412"/>
      <c r="J123" s="604" t="s">
        <v>4431</v>
      </c>
      <c r="K123" s="983">
        <v>43860.0</v>
      </c>
      <c r="L123" s="604" t="s">
        <v>4518</v>
      </c>
      <c r="M123" s="799"/>
      <c r="N123" s="568" t="s">
        <v>9057</v>
      </c>
      <c r="O123" s="799"/>
      <c r="P123" s="799"/>
      <c r="Q123" s="799"/>
      <c r="R123" s="799"/>
      <c r="S123" s="613"/>
      <c r="T123" s="613"/>
      <c r="U123" s="613"/>
      <c r="V123" s="799"/>
      <c r="W123" s="799"/>
      <c r="X123" s="799"/>
      <c r="Y123" s="799"/>
      <c r="Z123" s="799"/>
      <c r="AA123" s="799"/>
      <c r="AB123" s="799"/>
      <c r="AC123" s="799"/>
      <c r="AD123" s="799"/>
      <c r="AE123" s="799"/>
      <c r="AF123" s="799"/>
    </row>
    <row r="124">
      <c r="A124" s="452" t="s">
        <v>9059</v>
      </c>
      <c r="B124" s="809" t="s">
        <v>6153</v>
      </c>
      <c r="C124" s="809" t="s">
        <v>6072</v>
      </c>
      <c r="D124" s="452" t="s">
        <v>6154</v>
      </c>
      <c r="E124" s="920" t="s">
        <v>6114</v>
      </c>
      <c r="F124" s="809" t="s">
        <v>6115</v>
      </c>
      <c r="G124" s="809" t="s">
        <v>6156</v>
      </c>
      <c r="H124" s="613"/>
      <c r="I124" s="1412"/>
      <c r="J124" s="586" t="s">
        <v>47</v>
      </c>
      <c r="K124" s="1401">
        <v>43860.0</v>
      </c>
      <c r="L124" s="586" t="s">
        <v>720</v>
      </c>
      <c r="M124" s="799"/>
      <c r="N124" s="799"/>
      <c r="O124" s="799"/>
      <c r="P124" s="799"/>
      <c r="Q124" s="799"/>
      <c r="R124" s="799"/>
      <c r="S124" s="613"/>
      <c r="T124" s="613"/>
      <c r="U124" s="613"/>
      <c r="V124" s="799"/>
      <c r="W124" s="799"/>
      <c r="X124" s="799"/>
      <c r="Y124" s="799"/>
      <c r="Z124" s="799"/>
      <c r="AA124" s="799"/>
      <c r="AB124" s="799"/>
      <c r="AC124" s="799"/>
      <c r="AD124" s="799"/>
      <c r="AE124" s="799"/>
      <c r="AF124" s="799"/>
    </row>
    <row r="125">
      <c r="A125" s="452" t="s">
        <v>9060</v>
      </c>
      <c r="B125" s="809" t="s">
        <v>6153</v>
      </c>
      <c r="C125" s="809" t="s">
        <v>6072</v>
      </c>
      <c r="D125" s="809" t="s">
        <v>6158</v>
      </c>
      <c r="E125" s="920" t="s">
        <v>6119</v>
      </c>
      <c r="F125" s="809" t="s">
        <v>6159</v>
      </c>
      <c r="G125" s="809" t="s">
        <v>6160</v>
      </c>
      <c r="H125" s="613"/>
      <c r="I125" s="1412"/>
      <c r="J125" s="586" t="s">
        <v>9061</v>
      </c>
      <c r="K125" s="1401">
        <v>43860.0</v>
      </c>
      <c r="L125" s="586" t="s">
        <v>4518</v>
      </c>
      <c r="M125" s="799"/>
      <c r="N125" s="568" t="s">
        <v>9062</v>
      </c>
      <c r="O125" s="799"/>
      <c r="P125" s="799"/>
      <c r="Q125" s="799"/>
      <c r="R125" s="799"/>
      <c r="S125" s="613"/>
      <c r="T125" s="613"/>
      <c r="U125" s="613"/>
      <c r="V125" s="799"/>
      <c r="W125" s="799"/>
      <c r="X125" s="799"/>
      <c r="Y125" s="799"/>
      <c r="Z125" s="799"/>
      <c r="AA125" s="799"/>
      <c r="AB125" s="799"/>
      <c r="AC125" s="799"/>
      <c r="AD125" s="799"/>
      <c r="AE125" s="799"/>
      <c r="AF125" s="799"/>
    </row>
    <row r="126">
      <c r="A126" s="452" t="s">
        <v>9063</v>
      </c>
      <c r="B126" s="809" t="s">
        <v>6153</v>
      </c>
      <c r="C126" s="809" t="s">
        <v>6072</v>
      </c>
      <c r="D126" s="809" t="s">
        <v>6162</v>
      </c>
      <c r="E126" s="920" t="s">
        <v>6119</v>
      </c>
      <c r="F126" s="809" t="s">
        <v>6163</v>
      </c>
      <c r="G126" s="809" t="s">
        <v>9064</v>
      </c>
      <c r="H126" s="613"/>
      <c r="I126" s="1412"/>
      <c r="J126" s="586" t="s">
        <v>9061</v>
      </c>
      <c r="K126" s="1401">
        <v>43860.0</v>
      </c>
      <c r="L126" s="586" t="s">
        <v>9065</v>
      </c>
      <c r="M126" s="799"/>
      <c r="N126" s="568" t="s">
        <v>9066</v>
      </c>
      <c r="O126" s="799"/>
      <c r="P126" s="799"/>
      <c r="Q126" s="799"/>
      <c r="R126" s="799"/>
      <c r="S126" s="613"/>
      <c r="T126" s="613"/>
      <c r="U126" s="613"/>
      <c r="V126" s="799"/>
      <c r="W126" s="799"/>
      <c r="X126" s="799"/>
      <c r="Y126" s="799"/>
      <c r="Z126" s="799"/>
      <c r="AA126" s="799"/>
      <c r="AB126" s="799"/>
      <c r="AC126" s="799"/>
      <c r="AD126" s="799"/>
      <c r="AE126" s="799"/>
      <c r="AF126" s="799"/>
    </row>
    <row r="127">
      <c r="A127" s="452" t="s">
        <v>9067</v>
      </c>
      <c r="B127" s="809" t="s">
        <v>6153</v>
      </c>
      <c r="C127" s="809" t="s">
        <v>6072</v>
      </c>
      <c r="D127" s="809" t="s">
        <v>6166</v>
      </c>
      <c r="E127" s="920" t="s">
        <v>6119</v>
      </c>
      <c r="F127" s="809" t="s">
        <v>6167</v>
      </c>
      <c r="G127" s="452" t="s">
        <v>6168</v>
      </c>
      <c r="H127" s="613"/>
      <c r="I127" s="1412"/>
      <c r="J127" s="604" t="s">
        <v>9061</v>
      </c>
      <c r="K127" s="983">
        <v>43860.0</v>
      </c>
      <c r="L127" s="604" t="s">
        <v>9065</v>
      </c>
      <c r="M127" s="799"/>
      <c r="N127" s="568" t="s">
        <v>9068</v>
      </c>
      <c r="O127" s="799"/>
      <c r="P127" s="799"/>
      <c r="Q127" s="799"/>
      <c r="R127" s="799"/>
      <c r="S127" s="613"/>
      <c r="T127" s="613"/>
      <c r="U127" s="613"/>
      <c r="V127" s="799"/>
      <c r="W127" s="799"/>
      <c r="X127" s="799"/>
      <c r="Y127" s="799"/>
      <c r="Z127" s="799"/>
      <c r="AA127" s="799"/>
      <c r="AB127" s="799"/>
      <c r="AC127" s="799"/>
      <c r="AD127" s="799"/>
      <c r="AE127" s="799"/>
      <c r="AF127" s="799"/>
    </row>
    <row r="128">
      <c r="A128" s="452" t="s">
        <v>9069</v>
      </c>
      <c r="B128" s="809" t="s">
        <v>6153</v>
      </c>
      <c r="C128" s="809" t="s">
        <v>6072</v>
      </c>
      <c r="D128" s="809" t="s">
        <v>6171</v>
      </c>
      <c r="E128" s="920" t="s">
        <v>6119</v>
      </c>
      <c r="F128" s="452" t="s">
        <v>9070</v>
      </c>
      <c r="G128" s="915" t="s">
        <v>9071</v>
      </c>
      <c r="H128" s="613"/>
      <c r="I128" s="1412"/>
      <c r="J128" s="604" t="s">
        <v>9061</v>
      </c>
      <c r="K128" s="983">
        <v>43860.0</v>
      </c>
      <c r="L128" s="604" t="s">
        <v>9065</v>
      </c>
      <c r="M128" s="799"/>
      <c r="N128" s="568" t="s">
        <v>9072</v>
      </c>
      <c r="O128" s="799"/>
      <c r="P128" s="799"/>
      <c r="Q128" s="799"/>
      <c r="R128" s="799"/>
      <c r="S128" s="613"/>
      <c r="T128" s="613"/>
      <c r="U128" s="613"/>
      <c r="V128" s="799"/>
      <c r="W128" s="799"/>
      <c r="X128" s="799"/>
      <c r="Y128" s="799"/>
      <c r="Z128" s="799"/>
      <c r="AA128" s="799"/>
      <c r="AB128" s="799"/>
      <c r="AC128" s="799"/>
      <c r="AD128" s="799"/>
      <c r="AE128" s="799"/>
      <c r="AF128" s="799"/>
    </row>
    <row r="129">
      <c r="A129" s="452" t="s">
        <v>9073</v>
      </c>
      <c r="B129" s="809" t="s">
        <v>6175</v>
      </c>
      <c r="C129" s="809" t="s">
        <v>6072</v>
      </c>
      <c r="D129" s="452" t="s">
        <v>6176</v>
      </c>
      <c r="E129" s="920" t="s">
        <v>6119</v>
      </c>
      <c r="F129" s="915" t="s">
        <v>6177</v>
      </c>
      <c r="G129" s="809" t="s">
        <v>6178</v>
      </c>
      <c r="H129" s="613"/>
      <c r="I129" s="1412"/>
      <c r="J129" s="586" t="s">
        <v>3051</v>
      </c>
      <c r="K129" s="1401">
        <v>43860.0</v>
      </c>
      <c r="L129" s="586" t="s">
        <v>9065</v>
      </c>
      <c r="M129" s="799"/>
      <c r="N129" s="590" t="s">
        <v>9074</v>
      </c>
      <c r="O129" s="799"/>
      <c r="P129" s="799"/>
      <c r="Q129" s="799"/>
      <c r="R129" s="799"/>
      <c r="S129" s="613"/>
      <c r="T129" s="613"/>
      <c r="U129" s="613"/>
      <c r="V129" s="799"/>
      <c r="W129" s="799"/>
      <c r="X129" s="799"/>
      <c r="Y129" s="799"/>
      <c r="Z129" s="799"/>
      <c r="AA129" s="799"/>
      <c r="AB129" s="799"/>
      <c r="AC129" s="799"/>
      <c r="AD129" s="799"/>
      <c r="AE129" s="799"/>
      <c r="AF129" s="799"/>
    </row>
    <row r="130">
      <c r="A130" s="452" t="s">
        <v>9075</v>
      </c>
      <c r="B130" s="809" t="s">
        <v>6175</v>
      </c>
      <c r="C130" s="809" t="s">
        <v>6072</v>
      </c>
      <c r="D130" s="452" t="s">
        <v>6180</v>
      </c>
      <c r="E130" s="920" t="s">
        <v>6119</v>
      </c>
      <c r="F130" s="809" t="s">
        <v>6181</v>
      </c>
      <c r="G130" s="809" t="s">
        <v>6182</v>
      </c>
      <c r="H130" s="613"/>
      <c r="I130" s="1412"/>
      <c r="J130" s="586" t="s">
        <v>9061</v>
      </c>
      <c r="K130" s="983">
        <v>43860.0</v>
      </c>
      <c r="L130" s="604" t="s">
        <v>9065</v>
      </c>
      <c r="M130" s="799"/>
      <c r="N130" s="568" t="s">
        <v>9076</v>
      </c>
      <c r="O130" s="799"/>
      <c r="P130" s="799"/>
      <c r="Q130" s="799"/>
      <c r="R130" s="799"/>
      <c r="S130" s="613"/>
      <c r="T130" s="613"/>
      <c r="U130" s="613"/>
      <c r="V130" s="799"/>
      <c r="W130" s="799"/>
      <c r="X130" s="799"/>
      <c r="Y130" s="799"/>
      <c r="Z130" s="799"/>
      <c r="AA130" s="799"/>
      <c r="AB130" s="799"/>
      <c r="AC130" s="799"/>
      <c r="AD130" s="799"/>
      <c r="AE130" s="799"/>
      <c r="AF130" s="799"/>
    </row>
    <row r="131">
      <c r="A131" s="452" t="s">
        <v>9077</v>
      </c>
      <c r="B131" s="809" t="s">
        <v>6175</v>
      </c>
      <c r="C131" s="809" t="s">
        <v>6072</v>
      </c>
      <c r="D131" s="452" t="s">
        <v>6184</v>
      </c>
      <c r="E131" s="809" t="s">
        <v>6119</v>
      </c>
      <c r="F131" s="452" t="s">
        <v>9078</v>
      </c>
      <c r="G131" s="452" t="s">
        <v>6186</v>
      </c>
      <c r="H131" s="613"/>
      <c r="I131" s="1412"/>
      <c r="J131" s="604" t="s">
        <v>9061</v>
      </c>
      <c r="K131" s="983">
        <v>43860.0</v>
      </c>
      <c r="L131" s="604" t="s">
        <v>9065</v>
      </c>
      <c r="M131" s="799"/>
      <c r="N131" s="568" t="s">
        <v>9079</v>
      </c>
      <c r="O131" s="799"/>
      <c r="P131" s="799"/>
      <c r="Q131" s="799"/>
      <c r="R131" s="799"/>
      <c r="S131" s="613"/>
      <c r="T131" s="613"/>
      <c r="U131" s="613"/>
      <c r="V131" s="799"/>
      <c r="W131" s="799"/>
      <c r="X131" s="799"/>
      <c r="Y131" s="799"/>
      <c r="Z131" s="799"/>
      <c r="AA131" s="799"/>
      <c r="AB131" s="799"/>
      <c r="AC131" s="799"/>
      <c r="AD131" s="799"/>
      <c r="AE131" s="799"/>
      <c r="AF131" s="799"/>
    </row>
    <row r="132">
      <c r="A132" s="452" t="s">
        <v>9080</v>
      </c>
      <c r="B132" s="809" t="s">
        <v>6175</v>
      </c>
      <c r="C132" s="809" t="s">
        <v>6072</v>
      </c>
      <c r="D132" s="809" t="s">
        <v>6188</v>
      </c>
      <c r="E132" s="920" t="s">
        <v>6119</v>
      </c>
      <c r="F132" s="809" t="s">
        <v>6189</v>
      </c>
      <c r="G132" s="809" t="s">
        <v>6190</v>
      </c>
      <c r="H132" s="613"/>
      <c r="I132" s="1412"/>
      <c r="J132" s="586" t="s">
        <v>47</v>
      </c>
      <c r="K132" s="1401">
        <v>43717.0</v>
      </c>
      <c r="L132" s="586" t="s">
        <v>5658</v>
      </c>
      <c r="M132" s="799"/>
      <c r="N132" s="799"/>
      <c r="O132" s="799"/>
      <c r="P132" s="799"/>
      <c r="Q132" s="799"/>
      <c r="R132" s="799"/>
      <c r="S132" s="613"/>
      <c r="T132" s="613"/>
      <c r="U132" s="613"/>
      <c r="V132" s="799"/>
      <c r="W132" s="799"/>
      <c r="X132" s="799"/>
      <c r="Y132" s="799"/>
      <c r="Z132" s="799"/>
      <c r="AA132" s="799"/>
      <c r="AB132" s="799"/>
      <c r="AC132" s="799"/>
      <c r="AD132" s="799"/>
      <c r="AE132" s="799"/>
      <c r="AF132" s="799"/>
    </row>
    <row r="133">
      <c r="A133" s="452" t="s">
        <v>9081</v>
      </c>
      <c r="B133" s="809" t="s">
        <v>6175</v>
      </c>
      <c r="C133" s="809" t="s">
        <v>6072</v>
      </c>
      <c r="D133" s="452" t="s">
        <v>6193</v>
      </c>
      <c r="E133" s="809" t="s">
        <v>6119</v>
      </c>
      <c r="F133" s="809" t="s">
        <v>6194</v>
      </c>
      <c r="G133" s="809" t="s">
        <v>6195</v>
      </c>
      <c r="H133" s="613"/>
      <c r="I133" s="1412"/>
      <c r="J133" s="586" t="s">
        <v>4985</v>
      </c>
      <c r="K133" s="1401">
        <v>43717.0</v>
      </c>
      <c r="L133" s="586" t="s">
        <v>5658</v>
      </c>
      <c r="M133" s="799"/>
      <c r="N133" s="799"/>
      <c r="O133" s="799"/>
      <c r="P133" s="799"/>
      <c r="Q133" s="799"/>
      <c r="R133" s="799"/>
      <c r="S133" s="613"/>
      <c r="T133" s="613"/>
      <c r="U133" s="613"/>
      <c r="V133" s="799"/>
      <c r="W133" s="799"/>
      <c r="X133" s="799"/>
      <c r="Y133" s="799"/>
      <c r="Z133" s="799"/>
      <c r="AA133" s="799"/>
      <c r="AB133" s="799"/>
      <c r="AC133" s="799"/>
      <c r="AD133" s="799"/>
      <c r="AE133" s="799"/>
      <c r="AF133" s="799"/>
    </row>
    <row r="134">
      <c r="A134" s="452" t="s">
        <v>9082</v>
      </c>
      <c r="B134" s="809" t="s">
        <v>6175</v>
      </c>
      <c r="C134" s="809" t="s">
        <v>6072</v>
      </c>
      <c r="D134" s="452" t="s">
        <v>6197</v>
      </c>
      <c r="E134" s="809" t="s">
        <v>6119</v>
      </c>
      <c r="F134" s="809" t="s">
        <v>6198</v>
      </c>
      <c r="G134" s="809" t="s">
        <v>6199</v>
      </c>
      <c r="H134" s="613"/>
      <c r="I134" s="1412"/>
      <c r="J134" s="586" t="s">
        <v>47</v>
      </c>
      <c r="K134" s="1401">
        <v>43717.0</v>
      </c>
      <c r="L134" s="586" t="s">
        <v>5658</v>
      </c>
      <c r="M134" s="799"/>
      <c r="N134" s="799"/>
      <c r="O134" s="799"/>
      <c r="P134" s="799"/>
      <c r="Q134" s="799"/>
      <c r="R134" s="799"/>
      <c r="S134" s="613"/>
      <c r="T134" s="613"/>
      <c r="U134" s="613"/>
      <c r="V134" s="799"/>
      <c r="W134" s="799"/>
      <c r="X134" s="799"/>
      <c r="Y134" s="799"/>
      <c r="Z134" s="799"/>
      <c r="AA134" s="799"/>
      <c r="AB134" s="799"/>
      <c r="AC134" s="799"/>
      <c r="AD134" s="799"/>
      <c r="AE134" s="799"/>
      <c r="AF134" s="799"/>
    </row>
    <row r="135">
      <c r="A135" s="840" t="s">
        <v>9083</v>
      </c>
      <c r="B135" s="809" t="s">
        <v>6175</v>
      </c>
      <c r="C135" s="809" t="s">
        <v>6072</v>
      </c>
      <c r="D135" s="809" t="s">
        <v>6203</v>
      </c>
      <c r="E135" s="920" t="s">
        <v>6119</v>
      </c>
      <c r="F135" s="809" t="s">
        <v>6204</v>
      </c>
      <c r="G135" s="809" t="s">
        <v>6205</v>
      </c>
      <c r="H135" s="613"/>
      <c r="I135" s="1412"/>
      <c r="J135" s="586" t="s">
        <v>47</v>
      </c>
      <c r="K135" s="1401">
        <v>43717.0</v>
      </c>
      <c r="L135" s="586" t="s">
        <v>5658</v>
      </c>
      <c r="M135" s="799"/>
      <c r="N135" s="799"/>
      <c r="O135" s="799"/>
      <c r="P135" s="799"/>
      <c r="Q135" s="799"/>
      <c r="R135" s="799"/>
      <c r="S135" s="613"/>
      <c r="T135" s="613"/>
      <c r="U135" s="613"/>
      <c r="V135" s="799"/>
      <c r="W135" s="799"/>
      <c r="X135" s="799"/>
      <c r="Y135" s="799"/>
      <c r="Z135" s="799"/>
      <c r="AA135" s="799"/>
      <c r="AB135" s="799"/>
      <c r="AC135" s="799"/>
      <c r="AD135" s="799"/>
      <c r="AE135" s="799"/>
      <c r="AF135" s="799"/>
    </row>
    <row r="136">
      <c r="A136" s="452" t="s">
        <v>9084</v>
      </c>
      <c r="B136" s="809" t="s">
        <v>6175</v>
      </c>
      <c r="C136" s="809" t="s">
        <v>6072</v>
      </c>
      <c r="D136" s="452" t="s">
        <v>6207</v>
      </c>
      <c r="E136" s="920" t="s">
        <v>6119</v>
      </c>
      <c r="F136" s="452" t="s">
        <v>6208</v>
      </c>
      <c r="G136" s="809" t="s">
        <v>9085</v>
      </c>
      <c r="H136" s="613"/>
      <c r="I136" s="1412"/>
      <c r="J136" s="586" t="s">
        <v>47</v>
      </c>
      <c r="K136" s="1401">
        <v>43717.0</v>
      </c>
      <c r="L136" s="586" t="s">
        <v>5658</v>
      </c>
      <c r="M136" s="799"/>
      <c r="N136" s="799"/>
      <c r="O136" s="799"/>
      <c r="P136" s="799"/>
      <c r="Q136" s="799"/>
      <c r="R136" s="799"/>
      <c r="S136" s="613"/>
      <c r="T136" s="613"/>
      <c r="U136" s="613"/>
      <c r="V136" s="799"/>
      <c r="W136" s="799"/>
      <c r="X136" s="799"/>
      <c r="Y136" s="799"/>
      <c r="Z136" s="799"/>
      <c r="AA136" s="799"/>
      <c r="AB136" s="799"/>
      <c r="AC136" s="799"/>
      <c r="AD136" s="799"/>
      <c r="AE136" s="799"/>
      <c r="AF136" s="799"/>
    </row>
    <row r="137">
      <c r="A137" s="452" t="s">
        <v>9086</v>
      </c>
      <c r="B137" s="452" t="s">
        <v>6211</v>
      </c>
      <c r="C137" s="452"/>
      <c r="D137" s="452" t="s">
        <v>6212</v>
      </c>
      <c r="E137" s="452" t="s">
        <v>6213</v>
      </c>
      <c r="F137" s="452" t="s">
        <v>6214</v>
      </c>
      <c r="G137" s="840" t="s">
        <v>6215</v>
      </c>
      <c r="H137" s="978"/>
      <c r="I137" s="978"/>
      <c r="J137" s="978" t="s">
        <v>4985</v>
      </c>
      <c r="K137" s="1401">
        <v>43717.0</v>
      </c>
      <c r="L137" s="586" t="s">
        <v>5658</v>
      </c>
      <c r="M137" s="1361"/>
      <c r="N137" s="976"/>
      <c r="O137" s="45"/>
      <c r="P137" s="45"/>
      <c r="Q137" s="45"/>
      <c r="R137" s="45"/>
      <c r="S137" s="957"/>
      <c r="T137" s="957"/>
      <c r="U137" s="957" t="s">
        <v>78</v>
      </c>
      <c r="V137" s="95"/>
    </row>
    <row r="138">
      <c r="A138" s="452" t="s">
        <v>9087</v>
      </c>
      <c r="B138" s="808" t="s">
        <v>6217</v>
      </c>
      <c r="C138" s="452"/>
      <c r="D138" s="452" t="s">
        <v>6218</v>
      </c>
      <c r="E138" s="808" t="s">
        <v>6219</v>
      </c>
      <c r="F138" s="452" t="s">
        <v>6220</v>
      </c>
      <c r="G138" s="452" t="s">
        <v>6221</v>
      </c>
      <c r="H138" s="978"/>
      <c r="I138" s="978"/>
      <c r="J138" s="978" t="s">
        <v>4985</v>
      </c>
      <c r="K138" s="1401">
        <v>43717.0</v>
      </c>
      <c r="L138" s="586" t="s">
        <v>5658</v>
      </c>
      <c r="M138" s="1361"/>
      <c r="N138" s="976"/>
      <c r="O138" s="45"/>
      <c r="P138" s="45"/>
      <c r="Q138" s="45"/>
      <c r="R138" s="45"/>
      <c r="S138" s="957"/>
      <c r="T138" s="957"/>
      <c r="U138" s="957" t="s">
        <v>78</v>
      </c>
      <c r="V138" s="95"/>
    </row>
    <row r="139">
      <c r="A139" s="452" t="s">
        <v>9088</v>
      </c>
      <c r="B139" s="808" t="s">
        <v>6223</v>
      </c>
      <c r="C139" s="452"/>
      <c r="D139" s="452" t="s">
        <v>6224</v>
      </c>
      <c r="E139" s="452" t="s">
        <v>6225</v>
      </c>
      <c r="F139" s="452" t="s">
        <v>6226</v>
      </c>
      <c r="G139" s="452" t="s">
        <v>6227</v>
      </c>
      <c r="H139" s="978"/>
      <c r="I139" s="978"/>
      <c r="J139" s="978" t="s">
        <v>4985</v>
      </c>
      <c r="K139" s="1401">
        <v>43717.0</v>
      </c>
      <c r="L139" s="586" t="s">
        <v>5658</v>
      </c>
      <c r="M139" s="1361"/>
      <c r="N139" s="976"/>
      <c r="O139" s="45"/>
      <c r="P139" s="45"/>
      <c r="Q139" s="45"/>
      <c r="R139" s="45"/>
      <c r="S139" s="45"/>
      <c r="T139" s="45"/>
      <c r="U139" s="45"/>
      <c r="V139" s="95"/>
    </row>
    <row r="140">
      <c r="A140" s="452" t="s">
        <v>9089</v>
      </c>
      <c r="B140" s="808" t="s">
        <v>6223</v>
      </c>
      <c r="C140" s="452"/>
      <c r="D140" s="452" t="s">
        <v>6229</v>
      </c>
      <c r="E140" s="452" t="s">
        <v>6225</v>
      </c>
      <c r="F140" s="452" t="s">
        <v>6230</v>
      </c>
      <c r="G140" s="840" t="s">
        <v>6231</v>
      </c>
      <c r="H140" s="978"/>
      <c r="I140" s="978"/>
      <c r="J140" s="978" t="s">
        <v>4985</v>
      </c>
      <c r="K140" s="1401">
        <v>43717.0</v>
      </c>
      <c r="L140" s="586" t="s">
        <v>5658</v>
      </c>
      <c r="M140" s="1361"/>
      <c r="N140" s="976"/>
      <c r="O140" s="45"/>
      <c r="P140" s="45"/>
      <c r="Q140" s="45"/>
      <c r="R140" s="45"/>
      <c r="S140" s="957"/>
      <c r="T140" s="957"/>
      <c r="U140" s="957" t="s">
        <v>78</v>
      </c>
      <c r="V140" s="95"/>
    </row>
    <row r="141">
      <c r="A141" s="452" t="s">
        <v>9090</v>
      </c>
      <c r="B141" s="452" t="s">
        <v>6223</v>
      </c>
      <c r="C141" s="452"/>
      <c r="D141" s="452" t="s">
        <v>6233</v>
      </c>
      <c r="E141" s="452" t="s">
        <v>6234</v>
      </c>
      <c r="F141" s="452" t="s">
        <v>6235</v>
      </c>
      <c r="G141" s="987" t="s">
        <v>6236</v>
      </c>
      <c r="H141" s="978"/>
      <c r="I141" s="978"/>
      <c r="J141" s="978" t="s">
        <v>4985</v>
      </c>
      <c r="K141" s="1401">
        <v>43717.0</v>
      </c>
      <c r="L141" s="586" t="s">
        <v>5658</v>
      </c>
      <c r="M141" s="1361"/>
      <c r="N141" s="45"/>
      <c r="O141" s="45"/>
      <c r="P141" s="45"/>
      <c r="Q141" s="45"/>
      <c r="R141" s="45"/>
      <c r="S141" s="45"/>
      <c r="T141" s="45"/>
      <c r="U141" s="45"/>
      <c r="V141" s="95"/>
    </row>
    <row r="142">
      <c r="A142" s="452" t="s">
        <v>9091</v>
      </c>
      <c r="B142" s="452" t="s">
        <v>6223</v>
      </c>
      <c r="C142" s="452"/>
      <c r="D142" s="452" t="s">
        <v>6238</v>
      </c>
      <c r="E142" s="452" t="s">
        <v>6234</v>
      </c>
      <c r="F142" s="452" t="s">
        <v>6239</v>
      </c>
      <c r="G142" s="452" t="s">
        <v>6240</v>
      </c>
      <c r="H142" s="978"/>
      <c r="I142" s="978"/>
      <c r="J142" s="978" t="s">
        <v>4985</v>
      </c>
      <c r="K142" s="1401">
        <v>43717.0</v>
      </c>
      <c r="L142" s="586" t="s">
        <v>5658</v>
      </c>
      <c r="M142" s="1361"/>
      <c r="N142" s="45"/>
      <c r="O142" s="45"/>
      <c r="P142" s="45"/>
      <c r="Q142" s="45"/>
      <c r="R142" s="45"/>
      <c r="S142" s="45"/>
      <c r="T142" s="45"/>
      <c r="U142" s="45"/>
      <c r="V142" s="95"/>
    </row>
    <row r="143">
      <c r="A143" s="840" t="s">
        <v>9092</v>
      </c>
      <c r="B143" s="452" t="s">
        <v>6242</v>
      </c>
      <c r="C143" s="809" t="s">
        <v>6072</v>
      </c>
      <c r="D143" s="835" t="s">
        <v>6243</v>
      </c>
      <c r="E143" s="452" t="s">
        <v>5643</v>
      </c>
      <c r="F143" s="452" t="s">
        <v>6244</v>
      </c>
      <c r="G143" s="452" t="s">
        <v>6245</v>
      </c>
      <c r="H143" s="978"/>
      <c r="I143" s="978"/>
      <c r="J143" s="978" t="s">
        <v>47</v>
      </c>
      <c r="K143" s="1401">
        <v>43717.0</v>
      </c>
      <c r="L143" s="586" t="s">
        <v>5658</v>
      </c>
      <c r="M143" s="1361"/>
      <c r="N143" s="45"/>
      <c r="O143" s="45"/>
      <c r="P143" s="45"/>
      <c r="Q143" s="45"/>
      <c r="R143" s="45"/>
      <c r="S143" s="957"/>
      <c r="T143" s="957"/>
      <c r="U143" s="957"/>
      <c r="V143" s="95"/>
    </row>
    <row r="144">
      <c r="A144" s="1413" t="s">
        <v>6656</v>
      </c>
      <c r="B144" s="1038"/>
      <c r="C144" s="1039"/>
      <c r="D144" s="1038"/>
      <c r="E144" s="1038"/>
      <c r="F144" s="1038"/>
      <c r="G144" s="1038"/>
      <c r="H144" s="1040"/>
      <c r="I144" s="1040"/>
      <c r="J144" s="1040"/>
      <c r="K144" s="1040"/>
      <c r="L144" s="1040"/>
      <c r="M144" s="1414"/>
      <c r="N144" s="1040"/>
      <c r="O144" s="1043"/>
      <c r="P144" s="1043"/>
      <c r="Q144" s="1043"/>
      <c r="R144" s="1043"/>
      <c r="S144" s="1043"/>
      <c r="T144" s="1043"/>
      <c r="U144" s="1043"/>
      <c r="V144" s="95"/>
    </row>
    <row r="145">
      <c r="A145" s="452" t="s">
        <v>9093</v>
      </c>
      <c r="B145" s="452" t="s">
        <v>6658</v>
      </c>
      <c r="C145" s="452"/>
      <c r="D145" s="452" t="s">
        <v>6659</v>
      </c>
      <c r="E145" s="808" t="s">
        <v>6660</v>
      </c>
      <c r="F145" s="808" t="s">
        <v>6661</v>
      </c>
      <c r="G145" s="452" t="s">
        <v>6662</v>
      </c>
      <c r="H145" s="978"/>
      <c r="I145" s="978"/>
      <c r="J145" s="978" t="s">
        <v>4985</v>
      </c>
      <c r="K145" s="1415">
        <v>43693.0</v>
      </c>
      <c r="M145" s="1416"/>
      <c r="V145" s="95"/>
    </row>
    <row r="146">
      <c r="A146" s="452" t="s">
        <v>9094</v>
      </c>
      <c r="B146" s="808" t="s">
        <v>6664</v>
      </c>
      <c r="C146" s="452"/>
      <c r="D146" s="452" t="s">
        <v>6665</v>
      </c>
      <c r="E146" s="808" t="s">
        <v>6660</v>
      </c>
      <c r="F146" s="808" t="s">
        <v>6666</v>
      </c>
      <c r="G146" s="808" t="s">
        <v>6667</v>
      </c>
      <c r="H146" s="978"/>
      <c r="I146" s="978"/>
      <c r="J146" s="978" t="s">
        <v>4985</v>
      </c>
      <c r="K146" s="1415">
        <v>43693.0</v>
      </c>
      <c r="M146" s="1416"/>
      <c r="V146" s="95"/>
    </row>
    <row r="147">
      <c r="A147" s="452" t="s">
        <v>9095</v>
      </c>
      <c r="B147" s="808" t="s">
        <v>6669</v>
      </c>
      <c r="C147" s="452"/>
      <c r="D147" s="452" t="s">
        <v>6670</v>
      </c>
      <c r="E147" s="808" t="s">
        <v>6660</v>
      </c>
      <c r="F147" s="808" t="s">
        <v>6671</v>
      </c>
      <c r="G147" s="808" t="s">
        <v>6672</v>
      </c>
      <c r="H147" s="978"/>
      <c r="I147" s="978"/>
      <c r="J147" s="978" t="s">
        <v>4985</v>
      </c>
      <c r="K147" s="1415">
        <v>43693.0</v>
      </c>
      <c r="M147" s="1416"/>
      <c r="V147" s="95"/>
    </row>
    <row r="148">
      <c r="A148" s="452" t="s">
        <v>9096</v>
      </c>
      <c r="B148" s="808" t="s">
        <v>6674</v>
      </c>
      <c r="C148" s="452"/>
      <c r="D148" s="452" t="s">
        <v>6675</v>
      </c>
      <c r="E148" s="808" t="s">
        <v>6660</v>
      </c>
      <c r="F148" s="808" t="s">
        <v>6676</v>
      </c>
      <c r="G148" s="808" t="s">
        <v>6677</v>
      </c>
      <c r="H148" s="978"/>
      <c r="I148" s="978"/>
      <c r="J148" s="978" t="s">
        <v>4985</v>
      </c>
      <c r="K148" s="1415">
        <v>43693.0</v>
      </c>
      <c r="M148" s="1416"/>
      <c r="V148" s="95"/>
    </row>
    <row r="149">
      <c r="A149" s="452" t="s">
        <v>9097</v>
      </c>
      <c r="B149" s="808" t="s">
        <v>6679</v>
      </c>
      <c r="C149" s="452"/>
      <c r="D149" s="452" t="s">
        <v>6680</v>
      </c>
      <c r="E149" s="808" t="s">
        <v>6681</v>
      </c>
      <c r="F149" s="808" t="s">
        <v>6682</v>
      </c>
      <c r="G149" s="808" t="s">
        <v>6683</v>
      </c>
      <c r="H149" s="978"/>
      <c r="I149" s="978"/>
      <c r="J149" s="978" t="s">
        <v>4985</v>
      </c>
      <c r="K149" s="1415">
        <v>43693.0</v>
      </c>
      <c r="M149" s="1416"/>
      <c r="V149" s="95"/>
    </row>
    <row r="150">
      <c r="A150" s="452" t="s">
        <v>9098</v>
      </c>
      <c r="B150" s="452" t="s">
        <v>6685</v>
      </c>
      <c r="C150" s="452"/>
      <c r="D150" s="452" t="s">
        <v>6686</v>
      </c>
      <c r="E150" s="808" t="s">
        <v>6681</v>
      </c>
      <c r="F150" s="808" t="s">
        <v>6687</v>
      </c>
      <c r="G150" s="452" t="s">
        <v>6688</v>
      </c>
      <c r="H150" s="978"/>
      <c r="I150" s="978"/>
      <c r="J150" s="978" t="s">
        <v>4985</v>
      </c>
      <c r="K150" s="1415">
        <v>43693.0</v>
      </c>
      <c r="M150" s="1416"/>
      <c r="V150" s="95"/>
    </row>
    <row r="151">
      <c r="A151" s="452" t="s">
        <v>9099</v>
      </c>
      <c r="B151" s="808" t="s">
        <v>6690</v>
      </c>
      <c r="C151" s="452"/>
      <c r="D151" s="452" t="s">
        <v>6691</v>
      </c>
      <c r="E151" s="808" t="s">
        <v>6681</v>
      </c>
      <c r="F151" s="808" t="s">
        <v>6692</v>
      </c>
      <c r="G151" s="808" t="s">
        <v>6693</v>
      </c>
      <c r="H151" s="978"/>
      <c r="I151" s="978"/>
      <c r="J151" s="978" t="s">
        <v>4985</v>
      </c>
      <c r="K151" s="1415">
        <v>43693.0</v>
      </c>
      <c r="M151" s="1416"/>
      <c r="V151" s="95"/>
    </row>
    <row r="152">
      <c r="A152" s="452" t="s">
        <v>9100</v>
      </c>
      <c r="B152" s="808" t="s">
        <v>6695</v>
      </c>
      <c r="C152" s="452"/>
      <c r="D152" s="452" t="s">
        <v>6696</v>
      </c>
      <c r="E152" s="808" t="s">
        <v>6681</v>
      </c>
      <c r="F152" s="808" t="s">
        <v>6697</v>
      </c>
      <c r="G152" s="808" t="s">
        <v>6698</v>
      </c>
      <c r="H152" s="978"/>
      <c r="I152" s="978"/>
      <c r="J152" s="978" t="s">
        <v>4985</v>
      </c>
      <c r="K152" s="1415">
        <v>43693.0</v>
      </c>
      <c r="M152" s="1416"/>
      <c r="V152" s="95"/>
    </row>
    <row r="153">
      <c r="A153" s="452" t="s">
        <v>9101</v>
      </c>
      <c r="B153" s="808" t="s">
        <v>6700</v>
      </c>
      <c r="C153" s="806"/>
      <c r="D153" s="452" t="s">
        <v>6701</v>
      </c>
      <c r="E153" s="808" t="s">
        <v>6681</v>
      </c>
      <c r="F153" s="808" t="s">
        <v>6702</v>
      </c>
      <c r="G153" s="808" t="s">
        <v>6703</v>
      </c>
      <c r="H153" s="978"/>
      <c r="I153" s="978"/>
      <c r="J153" s="978" t="s">
        <v>4985</v>
      </c>
      <c r="K153" s="1415">
        <v>43693.0</v>
      </c>
      <c r="M153" s="1416"/>
      <c r="V153" s="95"/>
    </row>
    <row r="154" ht="24.75" customHeight="1">
      <c r="A154" s="452" t="s">
        <v>9102</v>
      </c>
      <c r="B154" s="808" t="s">
        <v>6705</v>
      </c>
      <c r="C154" s="806"/>
      <c r="D154" s="452" t="s">
        <v>6706</v>
      </c>
      <c r="E154" s="808" t="s">
        <v>6681</v>
      </c>
      <c r="F154" s="840" t="s">
        <v>6707</v>
      </c>
      <c r="G154" s="808" t="s">
        <v>9103</v>
      </c>
      <c r="H154" s="978"/>
      <c r="I154" s="978"/>
      <c r="J154" s="978" t="s">
        <v>4985</v>
      </c>
      <c r="K154" s="1415">
        <v>43693.0</v>
      </c>
      <c r="M154" s="1416"/>
      <c r="V154" s="95"/>
    </row>
    <row r="155">
      <c r="A155" s="1049"/>
      <c r="B155" s="1049"/>
      <c r="C155" s="806"/>
      <c r="D155" s="1049"/>
      <c r="E155" s="1049"/>
      <c r="F155" s="1049"/>
      <c r="G155" s="1049"/>
      <c r="M155" s="1416"/>
      <c r="V155" s="95"/>
    </row>
    <row r="156">
      <c r="A156" s="1049"/>
      <c r="B156" s="1049"/>
      <c r="C156" s="806"/>
      <c r="D156" s="1049"/>
      <c r="E156" s="1049"/>
      <c r="F156" s="1049"/>
      <c r="G156" s="1049"/>
      <c r="M156" s="1416"/>
      <c r="V156" s="95"/>
    </row>
    <row r="157">
      <c r="A157" s="1049"/>
      <c r="B157" s="1049"/>
      <c r="C157" s="806"/>
      <c r="D157" s="1049"/>
      <c r="E157" s="1049"/>
      <c r="F157" s="1049"/>
      <c r="G157" s="1049"/>
      <c r="M157" s="1416"/>
      <c r="V157" s="95"/>
    </row>
    <row r="158">
      <c r="A158" s="1049"/>
      <c r="B158" s="1049"/>
      <c r="C158" s="806"/>
      <c r="D158" s="1049"/>
      <c r="E158" s="1049"/>
      <c r="F158" s="1049"/>
      <c r="G158" s="1049"/>
      <c r="M158" s="1416"/>
      <c r="V158" s="95"/>
    </row>
    <row r="159">
      <c r="A159" s="1049"/>
      <c r="B159" s="1049"/>
      <c r="C159" s="806"/>
      <c r="D159" s="1049"/>
      <c r="E159" s="1049"/>
      <c r="F159" s="1049"/>
      <c r="G159" s="1049"/>
      <c r="M159" s="1416"/>
      <c r="V159" s="95"/>
    </row>
    <row r="160">
      <c r="A160" s="1049"/>
      <c r="B160" s="1049"/>
      <c r="C160" s="806"/>
      <c r="D160" s="1049"/>
      <c r="E160" s="1049"/>
      <c r="F160" s="1049"/>
      <c r="G160" s="1049"/>
      <c r="M160" s="1416"/>
      <c r="V160" s="95"/>
    </row>
    <row r="161">
      <c r="A161" s="1049"/>
      <c r="B161" s="1049"/>
      <c r="C161" s="806"/>
      <c r="D161" s="1049"/>
      <c r="E161" s="1049"/>
      <c r="F161" s="1049"/>
      <c r="G161" s="1049"/>
      <c r="M161" s="1416"/>
      <c r="V161" s="95"/>
    </row>
    <row r="162">
      <c r="A162" s="1049"/>
      <c r="B162" s="1049"/>
      <c r="C162" s="806"/>
      <c r="D162" s="1049"/>
      <c r="E162" s="1049"/>
      <c r="F162" s="1049"/>
      <c r="G162" s="1049"/>
      <c r="M162" s="1416"/>
      <c r="V162" s="95"/>
    </row>
    <row r="163">
      <c r="A163" s="1049"/>
      <c r="B163" s="1049"/>
      <c r="C163" s="806"/>
      <c r="D163" s="1049"/>
      <c r="E163" s="1049"/>
      <c r="F163" s="1049"/>
      <c r="G163" s="1049"/>
      <c r="M163" s="1416"/>
      <c r="V163" s="95"/>
    </row>
    <row r="164">
      <c r="A164" s="1049"/>
      <c r="B164" s="1049"/>
      <c r="C164" s="806"/>
      <c r="D164" s="1049"/>
      <c r="E164" s="1049"/>
      <c r="F164" s="1049"/>
      <c r="G164" s="1049"/>
      <c r="M164" s="1416"/>
      <c r="V164" s="95"/>
    </row>
    <row r="165">
      <c r="A165" s="1049"/>
      <c r="B165" s="1049"/>
      <c r="C165" s="806"/>
      <c r="D165" s="1049"/>
      <c r="E165" s="1049"/>
      <c r="F165" s="1049"/>
      <c r="G165" s="1049"/>
      <c r="M165" s="1416"/>
      <c r="V165" s="95"/>
    </row>
    <row r="166">
      <c r="A166" s="1049"/>
      <c r="B166" s="1049"/>
      <c r="C166" s="806"/>
      <c r="D166" s="1049"/>
      <c r="E166" s="1049"/>
      <c r="F166" s="1049"/>
      <c r="G166" s="1049"/>
      <c r="M166" s="1416"/>
      <c r="V166" s="95"/>
    </row>
    <row r="167">
      <c r="A167" s="1049"/>
      <c r="B167" s="1049"/>
      <c r="C167" s="806"/>
      <c r="D167" s="1049"/>
      <c r="E167" s="1049"/>
      <c r="F167" s="1049"/>
      <c r="G167" s="1049"/>
      <c r="M167" s="1416"/>
      <c r="V167" s="95"/>
    </row>
    <row r="168">
      <c r="A168" s="1049"/>
      <c r="B168" s="1049"/>
      <c r="C168" s="806"/>
      <c r="D168" s="1049"/>
      <c r="E168" s="1049"/>
      <c r="F168" s="1049"/>
      <c r="G168" s="1049"/>
      <c r="M168" s="1416"/>
      <c r="V168" s="95"/>
    </row>
    <row r="169">
      <c r="A169" s="1049"/>
      <c r="B169" s="1049"/>
      <c r="C169" s="806"/>
      <c r="D169" s="1049"/>
      <c r="E169" s="1049"/>
      <c r="F169" s="1049"/>
      <c r="G169" s="1049"/>
      <c r="M169" s="1416"/>
      <c r="V169" s="95"/>
    </row>
    <row r="170">
      <c r="A170" s="1049"/>
      <c r="B170" s="1049"/>
      <c r="C170" s="806"/>
      <c r="D170" s="1049"/>
      <c r="E170" s="1049"/>
      <c r="F170" s="1049"/>
      <c r="G170" s="1049"/>
      <c r="M170" s="1416"/>
      <c r="V170" s="95"/>
    </row>
    <row r="171">
      <c r="A171" s="1049"/>
      <c r="B171" s="1049"/>
      <c r="C171" s="806"/>
      <c r="D171" s="1049"/>
      <c r="E171" s="1049"/>
      <c r="F171" s="1049"/>
      <c r="G171" s="1049"/>
      <c r="M171" s="1416"/>
      <c r="V171" s="95"/>
    </row>
    <row r="172">
      <c r="A172" s="1049"/>
      <c r="B172" s="1049"/>
      <c r="C172" s="806"/>
      <c r="D172" s="1049"/>
      <c r="E172" s="1049"/>
      <c r="F172" s="1049"/>
      <c r="G172" s="1049"/>
      <c r="M172" s="1416"/>
      <c r="V172" s="95"/>
    </row>
    <row r="173">
      <c r="A173" s="1049"/>
      <c r="B173" s="1049"/>
      <c r="C173" s="806"/>
      <c r="D173" s="1049"/>
      <c r="E173" s="1049"/>
      <c r="F173" s="1049"/>
      <c r="G173" s="1049"/>
      <c r="M173" s="1416"/>
      <c r="V173" s="95"/>
    </row>
    <row r="174">
      <c r="A174" s="1049"/>
      <c r="B174" s="1049"/>
      <c r="C174" s="806"/>
      <c r="D174" s="1049"/>
      <c r="E174" s="1049"/>
      <c r="F174" s="1049"/>
      <c r="G174" s="1049"/>
      <c r="M174" s="1416"/>
      <c r="V174" s="95"/>
    </row>
    <row r="175">
      <c r="A175" s="1049"/>
      <c r="B175" s="1049"/>
      <c r="C175" s="806"/>
      <c r="D175" s="1049"/>
      <c r="E175" s="1049"/>
      <c r="F175" s="1049"/>
      <c r="G175" s="1049"/>
      <c r="M175" s="1416"/>
      <c r="V175" s="95"/>
    </row>
    <row r="176">
      <c r="A176" s="1049"/>
      <c r="B176" s="1049"/>
      <c r="C176" s="806"/>
      <c r="D176" s="1049"/>
      <c r="E176" s="1049"/>
      <c r="F176" s="1049"/>
      <c r="G176" s="1049"/>
      <c r="M176" s="1416"/>
      <c r="V176" s="95"/>
    </row>
    <row r="177">
      <c r="A177" s="1049"/>
      <c r="B177" s="1049"/>
      <c r="C177" s="806"/>
      <c r="D177" s="1049"/>
      <c r="E177" s="1049"/>
      <c r="F177" s="1049"/>
      <c r="G177" s="1049"/>
      <c r="M177" s="1416"/>
      <c r="V177" s="95"/>
    </row>
    <row r="178">
      <c r="A178" s="1049"/>
      <c r="B178" s="1049"/>
      <c r="C178" s="806"/>
      <c r="D178" s="1049"/>
      <c r="E178" s="1049"/>
      <c r="F178" s="1049"/>
      <c r="G178" s="1049"/>
      <c r="M178" s="1416"/>
      <c r="V178" s="95"/>
    </row>
    <row r="179">
      <c r="A179" s="1049"/>
      <c r="B179" s="1049"/>
      <c r="C179" s="806"/>
      <c r="D179" s="1049"/>
      <c r="E179" s="1049"/>
      <c r="F179" s="1049"/>
      <c r="G179" s="1049"/>
      <c r="M179" s="1416"/>
      <c r="V179" s="95"/>
    </row>
    <row r="180">
      <c r="A180" s="1049"/>
      <c r="B180" s="1049"/>
      <c r="C180" s="806"/>
      <c r="D180" s="1049"/>
      <c r="E180" s="1049"/>
      <c r="F180" s="1049"/>
      <c r="G180" s="1049"/>
      <c r="M180" s="1416"/>
      <c r="V180" s="95"/>
    </row>
    <row r="181">
      <c r="A181" s="1049"/>
      <c r="B181" s="1049"/>
      <c r="C181" s="806"/>
      <c r="D181" s="1049"/>
      <c r="E181" s="1049"/>
      <c r="F181" s="1049"/>
      <c r="G181" s="1049"/>
      <c r="M181" s="1416"/>
      <c r="V181" s="95"/>
    </row>
    <row r="182">
      <c r="A182" s="1049"/>
      <c r="B182" s="1049"/>
      <c r="C182" s="806"/>
      <c r="D182" s="1049"/>
      <c r="E182" s="1049"/>
      <c r="F182" s="1049"/>
      <c r="G182" s="1049"/>
      <c r="M182" s="1416"/>
      <c r="V182" s="95"/>
    </row>
    <row r="183">
      <c r="A183" s="1049"/>
      <c r="B183" s="1049"/>
      <c r="C183" s="1417"/>
      <c r="D183" s="1049"/>
      <c r="E183" s="1049"/>
      <c r="F183" s="1049"/>
      <c r="G183" s="1049"/>
      <c r="M183" s="1416"/>
      <c r="V183" s="95"/>
    </row>
    <row r="184">
      <c r="A184" s="1049"/>
      <c r="B184" s="1049"/>
      <c r="C184" s="808"/>
      <c r="D184" s="1049"/>
      <c r="E184" s="1049"/>
      <c r="F184" s="1049"/>
      <c r="G184" s="1049"/>
      <c r="M184" s="1416"/>
      <c r="V184" s="95"/>
    </row>
    <row r="185">
      <c r="A185" s="1049"/>
      <c r="B185" s="1049"/>
      <c r="C185" s="808"/>
      <c r="D185" s="1049"/>
      <c r="E185" s="1049"/>
      <c r="F185" s="1049"/>
      <c r="G185" s="1049"/>
      <c r="M185" s="1416"/>
      <c r="V185" s="95"/>
    </row>
    <row r="186">
      <c r="A186" s="1049"/>
      <c r="B186" s="1049"/>
      <c r="C186" s="808"/>
      <c r="D186" s="1049"/>
      <c r="E186" s="1049"/>
      <c r="F186" s="1049"/>
      <c r="G186" s="1049"/>
      <c r="M186" s="1416"/>
      <c r="V186" s="95"/>
    </row>
    <row r="187">
      <c r="A187" s="1049"/>
      <c r="B187" s="1049"/>
      <c r="C187" s="808"/>
      <c r="D187" s="1049"/>
      <c r="E187" s="1049"/>
      <c r="F187" s="1049"/>
      <c r="G187" s="1049"/>
      <c r="M187" s="1416"/>
      <c r="V187" s="95"/>
    </row>
    <row r="188">
      <c r="A188" s="1049"/>
      <c r="B188" s="1049"/>
      <c r="C188" s="808"/>
      <c r="D188" s="1049"/>
      <c r="E188" s="1049"/>
      <c r="F188" s="1049"/>
      <c r="G188" s="1049"/>
      <c r="M188" s="1416"/>
      <c r="V188" s="95"/>
    </row>
    <row r="189">
      <c r="A189" s="1049"/>
      <c r="B189" s="1049"/>
      <c r="C189" s="808"/>
      <c r="D189" s="1049"/>
      <c r="E189" s="1049"/>
      <c r="F189" s="1049"/>
      <c r="G189" s="1049"/>
      <c r="M189" s="1416"/>
      <c r="V189" s="95"/>
    </row>
    <row r="190">
      <c r="A190" s="1049"/>
      <c r="B190" s="1049"/>
      <c r="C190" s="808"/>
      <c r="D190" s="1049"/>
      <c r="E190" s="1049"/>
      <c r="F190" s="1049"/>
      <c r="G190" s="1049"/>
      <c r="M190" s="1416"/>
      <c r="V190" s="95"/>
    </row>
    <row r="191">
      <c r="A191" s="1049"/>
      <c r="B191" s="1049"/>
      <c r="C191" s="808"/>
      <c r="D191" s="1049"/>
      <c r="E191" s="1049"/>
      <c r="F191" s="1049"/>
      <c r="G191" s="1049"/>
      <c r="M191" s="1416"/>
      <c r="V191" s="95"/>
    </row>
    <row r="192">
      <c r="A192" s="1049"/>
      <c r="B192" s="1049"/>
      <c r="C192" s="808"/>
      <c r="D192" s="1049"/>
      <c r="E192" s="1049"/>
      <c r="F192" s="1049"/>
      <c r="G192" s="1049"/>
      <c r="M192" s="1416"/>
      <c r="V192" s="95"/>
    </row>
    <row r="193">
      <c r="A193" s="1049"/>
      <c r="B193" s="1049"/>
      <c r="C193" s="808"/>
      <c r="D193" s="1049"/>
      <c r="E193" s="1049"/>
      <c r="F193" s="1049"/>
      <c r="G193" s="1049"/>
      <c r="M193" s="1416"/>
      <c r="V193" s="95"/>
    </row>
    <row r="194">
      <c r="A194" s="1049"/>
      <c r="B194" s="1049"/>
      <c r="C194" s="808"/>
      <c r="D194" s="1049"/>
      <c r="E194" s="1049"/>
      <c r="F194" s="1049"/>
      <c r="G194" s="1049"/>
      <c r="M194" s="1416"/>
      <c r="V194" s="95"/>
    </row>
    <row r="195">
      <c r="A195" s="1049"/>
      <c r="B195" s="1049"/>
      <c r="C195" s="808"/>
      <c r="D195" s="1049"/>
      <c r="E195" s="1049"/>
      <c r="F195" s="1049"/>
      <c r="G195" s="1049"/>
      <c r="M195" s="1416"/>
      <c r="V195" s="95"/>
    </row>
    <row r="196">
      <c r="A196" s="1049"/>
      <c r="B196" s="1049"/>
      <c r="C196" s="808"/>
      <c r="D196" s="1049"/>
      <c r="E196" s="1049"/>
      <c r="F196" s="1049"/>
      <c r="G196" s="1049"/>
      <c r="M196" s="1416"/>
      <c r="V196" s="95"/>
    </row>
    <row r="197">
      <c r="A197" s="1049"/>
      <c r="B197" s="1049"/>
      <c r="C197" s="808"/>
      <c r="D197" s="1049"/>
      <c r="E197" s="1049"/>
      <c r="F197" s="1049"/>
      <c r="G197" s="1049"/>
      <c r="M197" s="1416"/>
      <c r="V197" s="95"/>
    </row>
    <row r="198">
      <c r="A198" s="1049"/>
      <c r="B198" s="1049"/>
      <c r="C198" s="808"/>
      <c r="D198" s="1049"/>
      <c r="E198" s="1049"/>
      <c r="F198" s="1049"/>
      <c r="G198" s="1049"/>
      <c r="M198" s="1416"/>
      <c r="V198" s="95"/>
    </row>
    <row r="199">
      <c r="A199" s="1049"/>
      <c r="B199" s="1049"/>
      <c r="C199" s="808"/>
      <c r="D199" s="1049"/>
      <c r="E199" s="1049"/>
      <c r="F199" s="1049"/>
      <c r="G199" s="1049"/>
      <c r="M199" s="1416"/>
      <c r="V199" s="95"/>
    </row>
    <row r="200">
      <c r="A200" s="1049"/>
      <c r="B200" s="1049"/>
      <c r="C200" s="808"/>
      <c r="D200" s="1049"/>
      <c r="E200" s="1049"/>
      <c r="F200" s="1049"/>
      <c r="G200" s="1049"/>
      <c r="M200" s="1416"/>
      <c r="V200" s="95"/>
    </row>
    <row r="201">
      <c r="A201" s="1049"/>
      <c r="B201" s="1049"/>
      <c r="C201" s="808"/>
      <c r="D201" s="1049"/>
      <c r="E201" s="1049"/>
      <c r="F201" s="1049"/>
      <c r="G201" s="1049"/>
      <c r="M201" s="1416"/>
      <c r="V201" s="95"/>
    </row>
    <row r="202">
      <c r="A202" s="1049"/>
      <c r="B202" s="1049"/>
      <c r="C202" s="452"/>
      <c r="D202" s="1049"/>
      <c r="E202" s="1049"/>
      <c r="F202" s="1049"/>
      <c r="G202" s="1049"/>
      <c r="M202" s="1416"/>
      <c r="V202" s="95"/>
    </row>
    <row r="203">
      <c r="A203" s="1049"/>
      <c r="B203" s="1049"/>
      <c r="C203" s="452"/>
      <c r="D203" s="1049"/>
      <c r="E203" s="1049"/>
      <c r="F203" s="1049"/>
      <c r="G203" s="1049"/>
      <c r="M203" s="1416"/>
      <c r="V203" s="95"/>
    </row>
    <row r="204">
      <c r="A204" s="1049"/>
      <c r="B204" s="1049"/>
      <c r="C204" s="452"/>
      <c r="D204" s="1049"/>
      <c r="E204" s="1049"/>
      <c r="F204" s="1049"/>
      <c r="G204" s="1049"/>
      <c r="M204" s="1416"/>
      <c r="V204" s="95"/>
    </row>
    <row r="205">
      <c r="A205" s="1049"/>
      <c r="B205" s="1049"/>
      <c r="C205" s="452"/>
      <c r="D205" s="1049"/>
      <c r="E205" s="1049"/>
      <c r="F205" s="1049"/>
      <c r="G205" s="1049"/>
      <c r="M205" s="1416"/>
      <c r="V205" s="95"/>
    </row>
    <row r="206">
      <c r="A206" s="1049"/>
      <c r="B206" s="1049"/>
      <c r="C206" s="452"/>
      <c r="D206" s="1049"/>
      <c r="E206" s="1049"/>
      <c r="F206" s="1049"/>
      <c r="G206" s="1049"/>
      <c r="M206" s="1416"/>
      <c r="V206" s="95"/>
    </row>
    <row r="207">
      <c r="A207" s="1049"/>
      <c r="B207" s="1049"/>
      <c r="C207" s="452"/>
      <c r="D207" s="1049"/>
      <c r="E207" s="1049"/>
      <c r="F207" s="1049"/>
      <c r="G207" s="1049"/>
      <c r="M207" s="1416"/>
      <c r="V207" s="95"/>
    </row>
    <row r="208">
      <c r="A208" s="1049"/>
      <c r="B208" s="1049"/>
      <c r="C208" s="452"/>
      <c r="D208" s="1049"/>
      <c r="E208" s="1049"/>
      <c r="F208" s="1049"/>
      <c r="G208" s="1049"/>
      <c r="M208" s="1416"/>
      <c r="V208" s="95"/>
    </row>
    <row r="209">
      <c r="A209" s="1049"/>
      <c r="B209" s="1049"/>
      <c r="C209" s="452"/>
      <c r="D209" s="1049"/>
      <c r="E209" s="1049"/>
      <c r="F209" s="1049"/>
      <c r="G209" s="1049"/>
      <c r="M209" s="1416"/>
      <c r="V209" s="95"/>
    </row>
    <row r="210">
      <c r="A210" s="1049"/>
      <c r="B210" s="1049"/>
      <c r="C210" s="452"/>
      <c r="D210" s="1049"/>
      <c r="E210" s="1049"/>
      <c r="F210" s="1049"/>
      <c r="G210" s="1049"/>
      <c r="M210" s="1416"/>
      <c r="V210" s="95"/>
    </row>
    <row r="211">
      <c r="A211" s="1049"/>
      <c r="B211" s="1049"/>
      <c r="C211" s="452"/>
      <c r="D211" s="1049"/>
      <c r="E211" s="1049"/>
      <c r="F211" s="1049"/>
      <c r="G211" s="1049"/>
      <c r="M211" s="1416"/>
      <c r="V211" s="95"/>
    </row>
    <row r="212">
      <c r="A212" s="1049"/>
      <c r="B212" s="1049"/>
      <c r="C212" s="452"/>
      <c r="D212" s="1049"/>
      <c r="E212" s="1049"/>
      <c r="F212" s="1049"/>
      <c r="G212" s="1049"/>
      <c r="M212" s="1416"/>
      <c r="V212" s="95"/>
    </row>
    <row r="213">
      <c r="A213" s="1049"/>
      <c r="B213" s="1049"/>
      <c r="C213" s="452"/>
      <c r="D213" s="1049"/>
      <c r="E213" s="1049"/>
      <c r="F213" s="1049"/>
      <c r="G213" s="1049"/>
      <c r="M213" s="1416"/>
      <c r="V213" s="95"/>
    </row>
    <row r="214">
      <c r="A214" s="1049"/>
      <c r="B214" s="1049"/>
      <c r="C214" s="452"/>
      <c r="D214" s="1049"/>
      <c r="E214" s="1049"/>
      <c r="F214" s="1049"/>
      <c r="G214" s="1049"/>
      <c r="M214" s="1416"/>
      <c r="V214" s="95"/>
    </row>
    <row r="215">
      <c r="A215" s="1049"/>
      <c r="B215" s="1049"/>
      <c r="C215" s="452"/>
      <c r="D215" s="1049"/>
      <c r="E215" s="1049"/>
      <c r="F215" s="1049"/>
      <c r="G215" s="1049"/>
      <c r="M215" s="1416"/>
      <c r="V215" s="95"/>
    </row>
    <row r="216">
      <c r="A216" s="1049"/>
      <c r="B216" s="1049"/>
      <c r="C216" s="452"/>
      <c r="D216" s="1049"/>
      <c r="E216" s="1049"/>
      <c r="F216" s="1049"/>
      <c r="G216" s="1049"/>
      <c r="M216" s="1416"/>
      <c r="V216" s="95"/>
    </row>
    <row r="217">
      <c r="A217" s="1049"/>
      <c r="B217" s="1049"/>
      <c r="C217" s="452"/>
      <c r="D217" s="1049"/>
      <c r="E217" s="1049"/>
      <c r="F217" s="1049"/>
      <c r="G217" s="1049"/>
      <c r="M217" s="1416"/>
      <c r="V217" s="95"/>
    </row>
    <row r="218">
      <c r="A218" s="1049"/>
      <c r="B218" s="1049"/>
      <c r="C218" s="452"/>
      <c r="D218" s="1049"/>
      <c r="E218" s="1049"/>
      <c r="F218" s="1049"/>
      <c r="G218" s="1049"/>
      <c r="M218" s="1416"/>
      <c r="V218" s="95"/>
    </row>
    <row r="219">
      <c r="A219" s="1049"/>
      <c r="B219" s="1049"/>
      <c r="C219" s="452"/>
      <c r="D219" s="1049"/>
      <c r="E219" s="1049"/>
      <c r="F219" s="1049"/>
      <c r="G219" s="1049"/>
      <c r="M219" s="1416"/>
      <c r="V219" s="95"/>
    </row>
    <row r="220">
      <c r="A220" s="1049"/>
      <c r="B220" s="1049"/>
      <c r="C220" s="808"/>
      <c r="D220" s="1049"/>
      <c r="E220" s="1049"/>
      <c r="F220" s="1049"/>
      <c r="G220" s="1049"/>
      <c r="M220" s="1416"/>
      <c r="V220" s="95"/>
    </row>
    <row r="221">
      <c r="A221" s="1049"/>
      <c r="B221" s="1049"/>
      <c r="C221" s="808"/>
      <c r="D221" s="1049"/>
      <c r="E221" s="1049"/>
      <c r="F221" s="1049"/>
      <c r="G221" s="1049"/>
      <c r="M221" s="1416"/>
      <c r="V221" s="95"/>
    </row>
    <row r="222">
      <c r="A222" s="1049"/>
      <c r="B222" s="1049"/>
      <c r="C222" s="808"/>
      <c r="D222" s="1049"/>
      <c r="E222" s="1049"/>
      <c r="F222" s="1049"/>
      <c r="G222" s="1049"/>
      <c r="M222" s="1416"/>
      <c r="V222" s="95"/>
    </row>
    <row r="223">
      <c r="A223" s="1049"/>
      <c r="B223" s="1049"/>
      <c r="C223" s="808"/>
      <c r="D223" s="1049"/>
      <c r="E223" s="1049"/>
      <c r="F223" s="1049"/>
      <c r="G223" s="1049"/>
      <c r="M223" s="1416"/>
      <c r="V223" s="95"/>
    </row>
    <row r="224">
      <c r="A224" s="1049"/>
      <c r="B224" s="1049"/>
      <c r="C224" s="808"/>
      <c r="D224" s="1049"/>
      <c r="E224" s="1049"/>
      <c r="F224" s="1049"/>
      <c r="G224" s="1049"/>
      <c r="M224" s="1416"/>
      <c r="V224" s="95"/>
    </row>
    <row r="225">
      <c r="A225" s="1049"/>
      <c r="B225" s="1049"/>
      <c r="C225" s="808"/>
      <c r="D225" s="1049"/>
      <c r="E225" s="1049"/>
      <c r="F225" s="1049"/>
      <c r="G225" s="1049"/>
      <c r="M225" s="1416"/>
      <c r="V225" s="95"/>
    </row>
    <row r="226">
      <c r="A226" s="1049"/>
      <c r="B226" s="1049"/>
      <c r="C226" s="808"/>
      <c r="D226" s="1049"/>
      <c r="E226" s="1049"/>
      <c r="F226" s="1049"/>
      <c r="G226" s="1049"/>
      <c r="M226" s="1416"/>
      <c r="V226" s="95"/>
    </row>
    <row r="227">
      <c r="A227" s="1049"/>
      <c r="B227" s="1049"/>
      <c r="C227" s="808"/>
      <c r="D227" s="1049"/>
      <c r="E227" s="1049"/>
      <c r="F227" s="1049"/>
      <c r="G227" s="1049"/>
      <c r="M227" s="1416"/>
      <c r="V227" s="95"/>
    </row>
    <row r="228">
      <c r="A228" s="1049"/>
      <c r="B228" s="1049"/>
      <c r="C228" s="808"/>
      <c r="D228" s="1049"/>
      <c r="E228" s="1049"/>
      <c r="F228" s="1049"/>
      <c r="G228" s="1049"/>
      <c r="M228" s="1416"/>
      <c r="V228" s="95"/>
    </row>
    <row r="229">
      <c r="A229" s="1049"/>
      <c r="B229" s="1049"/>
      <c r="C229" s="808"/>
      <c r="D229" s="1049"/>
      <c r="E229" s="1049"/>
      <c r="F229" s="1049"/>
      <c r="G229" s="1049"/>
      <c r="M229" s="1416"/>
      <c r="V229" s="95"/>
    </row>
    <row r="230">
      <c r="A230" s="1049"/>
      <c r="B230" s="1049"/>
      <c r="C230" s="808"/>
      <c r="D230" s="1049"/>
      <c r="E230" s="1049"/>
      <c r="F230" s="1049"/>
      <c r="G230" s="1049"/>
      <c r="M230" s="1416"/>
      <c r="V230" s="95"/>
    </row>
    <row r="231">
      <c r="A231" s="1049"/>
      <c r="B231" s="1049"/>
      <c r="C231" s="808"/>
      <c r="D231" s="1049"/>
      <c r="E231" s="1049"/>
      <c r="F231" s="1049"/>
      <c r="G231" s="1049"/>
      <c r="M231" s="1416"/>
      <c r="V231" s="95"/>
    </row>
    <row r="232">
      <c r="A232" s="1049"/>
      <c r="B232" s="1049"/>
      <c r="C232" s="808"/>
      <c r="D232" s="1049"/>
      <c r="E232" s="1049"/>
      <c r="F232" s="1049"/>
      <c r="G232" s="1049"/>
      <c r="M232" s="1416"/>
      <c r="V232" s="95"/>
    </row>
    <row r="233">
      <c r="A233" s="1049"/>
      <c r="B233" s="1049"/>
      <c r="C233" s="808"/>
      <c r="D233" s="1049"/>
      <c r="E233" s="1049"/>
      <c r="F233" s="1049"/>
      <c r="G233" s="1049"/>
      <c r="M233" s="1416"/>
      <c r="V233" s="95"/>
    </row>
    <row r="234">
      <c r="A234" s="1049"/>
      <c r="B234" s="1049"/>
      <c r="C234" s="808"/>
      <c r="D234" s="1049"/>
      <c r="E234" s="1049"/>
      <c r="F234" s="1049"/>
      <c r="G234" s="1049"/>
      <c r="M234" s="1416"/>
      <c r="V234" s="95"/>
    </row>
    <row r="235">
      <c r="A235" s="1049"/>
      <c r="B235" s="1049"/>
      <c r="C235" s="808"/>
      <c r="D235" s="1049"/>
      <c r="E235" s="1049"/>
      <c r="F235" s="1049"/>
      <c r="G235" s="1049"/>
      <c r="M235" s="1416"/>
      <c r="V235" s="95"/>
    </row>
    <row r="236">
      <c r="A236" s="1049"/>
      <c r="B236" s="1049"/>
      <c r="C236" s="808"/>
      <c r="D236" s="1049"/>
      <c r="E236" s="1049"/>
      <c r="F236" s="1049"/>
      <c r="G236" s="1049"/>
      <c r="M236" s="1416"/>
      <c r="V236" s="95"/>
    </row>
    <row r="237">
      <c r="A237" s="1049"/>
      <c r="B237" s="1049"/>
      <c r="C237" s="808"/>
      <c r="D237" s="1049"/>
      <c r="E237" s="1049"/>
      <c r="F237" s="1049"/>
      <c r="G237" s="1049"/>
      <c r="M237" s="1416"/>
      <c r="V237" s="95"/>
    </row>
    <row r="238">
      <c r="A238" s="1049"/>
      <c r="B238" s="1049"/>
      <c r="C238" s="808"/>
      <c r="D238" s="1049"/>
      <c r="E238" s="1049"/>
      <c r="F238" s="1049"/>
      <c r="G238" s="1049"/>
      <c r="M238" s="1416"/>
      <c r="V238" s="95"/>
    </row>
    <row r="239">
      <c r="A239" s="1049"/>
      <c r="B239" s="1049"/>
      <c r="C239" s="808"/>
      <c r="D239" s="1049"/>
      <c r="E239" s="1049"/>
      <c r="F239" s="1049"/>
      <c r="G239" s="1049"/>
      <c r="M239" s="1416"/>
      <c r="V239" s="95"/>
    </row>
    <row r="240">
      <c r="A240" s="1049"/>
      <c r="B240" s="1049"/>
      <c r="C240" s="808"/>
      <c r="D240" s="1049"/>
      <c r="E240" s="1049"/>
      <c r="F240" s="1049"/>
      <c r="G240" s="1049"/>
      <c r="M240" s="1416"/>
      <c r="V240" s="95"/>
    </row>
    <row r="241">
      <c r="A241" s="1049"/>
      <c r="B241" s="1049"/>
      <c r="C241" s="808"/>
      <c r="D241" s="1049"/>
      <c r="E241" s="1049"/>
      <c r="F241" s="1049"/>
      <c r="G241" s="1049"/>
      <c r="M241" s="1416"/>
      <c r="V241" s="95"/>
    </row>
    <row r="242">
      <c r="A242" s="1049"/>
      <c r="B242" s="1049"/>
      <c r="C242" s="808"/>
      <c r="D242" s="1049"/>
      <c r="E242" s="1049"/>
      <c r="F242" s="1049"/>
      <c r="G242" s="1049"/>
      <c r="M242" s="1416"/>
      <c r="V242" s="95"/>
    </row>
    <row r="243">
      <c r="A243" s="1049"/>
      <c r="B243" s="1049"/>
      <c r="C243" s="808"/>
      <c r="D243" s="1049"/>
      <c r="E243" s="1049"/>
      <c r="F243" s="1049"/>
      <c r="G243" s="1049"/>
      <c r="M243" s="1416"/>
      <c r="V243" s="95"/>
    </row>
    <row r="244">
      <c r="A244" s="1049"/>
      <c r="B244" s="1049"/>
      <c r="C244" s="808"/>
      <c r="D244" s="1049"/>
      <c r="E244" s="1049"/>
      <c r="F244" s="1049"/>
      <c r="G244" s="1049"/>
      <c r="M244" s="1416"/>
      <c r="V244" s="95"/>
    </row>
    <row r="245">
      <c r="A245" s="1049"/>
      <c r="B245" s="1049"/>
      <c r="C245" s="808"/>
      <c r="D245" s="1049"/>
      <c r="E245" s="1049"/>
      <c r="F245" s="1049"/>
      <c r="G245" s="1049"/>
      <c r="M245" s="1416"/>
      <c r="V245" s="95"/>
    </row>
    <row r="246">
      <c r="A246" s="1049"/>
      <c r="B246" s="1049"/>
      <c r="C246" s="808"/>
      <c r="D246" s="1049"/>
      <c r="E246" s="1049"/>
      <c r="F246" s="1049"/>
      <c r="G246" s="1049"/>
      <c r="M246" s="1416"/>
      <c r="V246" s="95"/>
    </row>
    <row r="247">
      <c r="A247" s="1049"/>
      <c r="B247" s="1049"/>
      <c r="C247" s="808"/>
      <c r="D247" s="1049"/>
      <c r="E247" s="1049"/>
      <c r="F247" s="1049"/>
      <c r="G247" s="1049"/>
      <c r="M247" s="1416"/>
      <c r="V247" s="95"/>
    </row>
    <row r="248">
      <c r="A248" s="1049"/>
      <c r="B248" s="1049"/>
      <c r="C248" s="808"/>
      <c r="D248" s="1049"/>
      <c r="E248" s="1049"/>
      <c r="F248" s="1049"/>
      <c r="G248" s="1049"/>
      <c r="M248" s="1416"/>
      <c r="V248" s="95"/>
    </row>
    <row r="249">
      <c r="A249" s="1049"/>
      <c r="B249" s="1049"/>
      <c r="C249" s="808"/>
      <c r="D249" s="1049"/>
      <c r="E249" s="1049"/>
      <c r="F249" s="1049"/>
      <c r="G249" s="1049"/>
      <c r="M249" s="1416"/>
      <c r="V249" s="95"/>
    </row>
    <row r="250">
      <c r="A250" s="1049"/>
      <c r="B250" s="1049"/>
      <c r="C250" s="808"/>
      <c r="D250" s="1049"/>
      <c r="E250" s="1049"/>
      <c r="F250" s="1049"/>
      <c r="G250" s="1049"/>
      <c r="M250" s="1416"/>
      <c r="V250" s="95"/>
    </row>
    <row r="251">
      <c r="A251" s="1049"/>
      <c r="B251" s="1049"/>
      <c r="C251" s="808"/>
      <c r="D251" s="1049"/>
      <c r="E251" s="1049"/>
      <c r="F251" s="1049"/>
      <c r="G251" s="1049"/>
      <c r="M251" s="1416"/>
      <c r="V251" s="95"/>
    </row>
    <row r="252">
      <c r="A252" s="1049"/>
      <c r="B252" s="1049"/>
      <c r="C252" s="808"/>
      <c r="D252" s="1049"/>
      <c r="E252" s="1049"/>
      <c r="F252" s="1049"/>
      <c r="G252" s="1049"/>
      <c r="M252" s="1416"/>
      <c r="V252" s="95"/>
    </row>
    <row r="253">
      <c r="A253" s="1049"/>
      <c r="B253" s="1049"/>
      <c r="C253" s="808"/>
      <c r="D253" s="1049"/>
      <c r="E253" s="1049"/>
      <c r="F253" s="1049"/>
      <c r="G253" s="1049"/>
      <c r="M253" s="1416"/>
      <c r="V253" s="95"/>
    </row>
    <row r="254">
      <c r="A254" s="1049"/>
      <c r="B254" s="1049"/>
      <c r="C254" s="808"/>
      <c r="D254" s="1049"/>
      <c r="E254" s="1049"/>
      <c r="F254" s="1049"/>
      <c r="G254" s="1049"/>
      <c r="M254" s="1416"/>
      <c r="V254" s="95"/>
    </row>
    <row r="255">
      <c r="A255" s="1049"/>
      <c r="B255" s="1049"/>
      <c r="C255" s="808"/>
      <c r="D255" s="1049"/>
      <c r="E255" s="1049"/>
      <c r="F255" s="1049"/>
      <c r="G255" s="1049"/>
      <c r="M255" s="1416"/>
      <c r="V255" s="95"/>
    </row>
    <row r="256">
      <c r="A256" s="1049"/>
      <c r="B256" s="1049"/>
      <c r="C256" s="808"/>
      <c r="D256" s="1049"/>
      <c r="E256" s="1049"/>
      <c r="F256" s="1049"/>
      <c r="G256" s="1049"/>
      <c r="M256" s="1416"/>
      <c r="V256" s="95"/>
    </row>
    <row r="257">
      <c r="A257" s="1049"/>
      <c r="B257" s="1049"/>
      <c r="C257" s="808"/>
      <c r="D257" s="1049"/>
      <c r="E257" s="1049"/>
      <c r="F257" s="1049"/>
      <c r="G257" s="1049"/>
      <c r="M257" s="1416"/>
      <c r="V257" s="95"/>
    </row>
    <row r="258">
      <c r="A258" s="1049"/>
      <c r="B258" s="1049"/>
      <c r="C258" s="808"/>
      <c r="D258" s="1049"/>
      <c r="E258" s="1049"/>
      <c r="F258" s="1049"/>
      <c r="G258" s="1049"/>
      <c r="M258" s="1416"/>
      <c r="V258" s="95"/>
    </row>
    <row r="259">
      <c r="A259" s="1049"/>
      <c r="B259" s="1049"/>
      <c r="C259" s="808"/>
      <c r="D259" s="1049"/>
      <c r="E259" s="1049"/>
      <c r="F259" s="1049"/>
      <c r="G259" s="1049"/>
      <c r="M259" s="1416"/>
      <c r="V259" s="95"/>
    </row>
    <row r="260">
      <c r="A260" s="1049"/>
      <c r="B260" s="1049"/>
      <c r="C260" s="808"/>
      <c r="D260" s="1049"/>
      <c r="E260" s="1049"/>
      <c r="F260" s="1049"/>
      <c r="G260" s="1049"/>
      <c r="M260" s="1416"/>
      <c r="V260" s="95"/>
    </row>
    <row r="261">
      <c r="A261" s="1049"/>
      <c r="B261" s="1049"/>
      <c r="C261" s="808"/>
      <c r="D261" s="1049"/>
      <c r="E261" s="1049"/>
      <c r="F261" s="1049"/>
      <c r="G261" s="1049"/>
      <c r="M261" s="1416"/>
      <c r="V261" s="95"/>
    </row>
    <row r="262">
      <c r="A262" s="1049"/>
      <c r="B262" s="1049"/>
      <c r="C262" s="808"/>
      <c r="D262" s="1049"/>
      <c r="E262" s="1049"/>
      <c r="F262" s="1049"/>
      <c r="G262" s="1049"/>
      <c r="M262" s="1416"/>
      <c r="V262" s="95"/>
    </row>
    <row r="263">
      <c r="A263" s="1049"/>
      <c r="B263" s="1049"/>
      <c r="C263" s="808"/>
      <c r="D263" s="1049"/>
      <c r="E263" s="1049"/>
      <c r="F263" s="1049"/>
      <c r="G263" s="1049"/>
      <c r="M263" s="1416"/>
      <c r="V263" s="95"/>
    </row>
    <row r="264">
      <c r="A264" s="1049"/>
      <c r="B264" s="1049"/>
      <c r="C264" s="808"/>
      <c r="D264" s="1049"/>
      <c r="E264" s="1049"/>
      <c r="F264" s="1049"/>
      <c r="G264" s="1049"/>
      <c r="M264" s="1416"/>
      <c r="V264" s="95"/>
    </row>
    <row r="265">
      <c r="A265" s="1049"/>
      <c r="B265" s="1049"/>
      <c r="C265" s="808"/>
      <c r="D265" s="1049"/>
      <c r="E265" s="1049"/>
      <c r="F265" s="1049"/>
      <c r="G265" s="1049"/>
      <c r="M265" s="1416"/>
      <c r="V265" s="95"/>
    </row>
    <row r="266">
      <c r="A266" s="1049"/>
      <c r="B266" s="1049"/>
      <c r="C266" s="808"/>
      <c r="D266" s="1049"/>
      <c r="E266" s="1049"/>
      <c r="F266" s="1049"/>
      <c r="G266" s="1049"/>
      <c r="M266" s="1416"/>
      <c r="V266" s="95"/>
    </row>
    <row r="267">
      <c r="A267" s="1049"/>
      <c r="B267" s="1049"/>
      <c r="C267" s="808"/>
      <c r="D267" s="1049"/>
      <c r="E267" s="1049"/>
      <c r="F267" s="1049"/>
      <c r="G267" s="1049"/>
      <c r="M267" s="1416"/>
      <c r="V267" s="95"/>
    </row>
    <row r="268">
      <c r="A268" s="1049"/>
      <c r="B268" s="1049"/>
      <c r="C268" s="808"/>
      <c r="D268" s="1049"/>
      <c r="E268" s="1049"/>
      <c r="F268" s="1049"/>
      <c r="G268" s="1049"/>
      <c r="M268" s="1416"/>
      <c r="V268" s="95"/>
    </row>
    <row r="269">
      <c r="A269" s="1049"/>
      <c r="B269" s="1049"/>
      <c r="C269" s="808"/>
      <c r="D269" s="1049"/>
      <c r="E269" s="1049"/>
      <c r="F269" s="1049"/>
      <c r="G269" s="1049"/>
      <c r="M269" s="1416"/>
      <c r="V269" s="95"/>
    </row>
    <row r="270">
      <c r="A270" s="1049"/>
      <c r="B270" s="1049"/>
      <c r="C270" s="808"/>
      <c r="D270" s="1049"/>
      <c r="E270" s="1049"/>
      <c r="F270" s="1049"/>
      <c r="G270" s="1049"/>
      <c r="M270" s="1416"/>
      <c r="V270" s="95"/>
    </row>
    <row r="271">
      <c r="A271" s="1049"/>
      <c r="B271" s="1049"/>
      <c r="C271" s="808"/>
      <c r="D271" s="1049"/>
      <c r="E271" s="1049"/>
      <c r="F271" s="1049"/>
      <c r="G271" s="1049"/>
      <c r="M271" s="1416"/>
      <c r="V271" s="95"/>
    </row>
    <row r="272">
      <c r="A272" s="1049"/>
      <c r="B272" s="1049"/>
      <c r="C272" s="808"/>
      <c r="D272" s="1049"/>
      <c r="E272" s="1049"/>
      <c r="F272" s="1049"/>
      <c r="G272" s="1049"/>
      <c r="M272" s="1416"/>
      <c r="V272" s="95"/>
    </row>
    <row r="273">
      <c r="A273" s="1049"/>
      <c r="B273" s="1049"/>
      <c r="C273" s="808"/>
      <c r="D273" s="1049"/>
      <c r="E273" s="1049"/>
      <c r="F273" s="1049"/>
      <c r="G273" s="1049"/>
      <c r="M273" s="1416"/>
      <c r="V273" s="95"/>
    </row>
    <row r="274">
      <c r="A274" s="1049"/>
      <c r="B274" s="1049"/>
      <c r="C274" s="808"/>
      <c r="D274" s="1049"/>
      <c r="E274" s="1049"/>
      <c r="F274" s="1049"/>
      <c r="G274" s="1049"/>
      <c r="M274" s="1416"/>
      <c r="V274" s="95"/>
    </row>
    <row r="275">
      <c r="A275" s="1049"/>
      <c r="B275" s="1049"/>
      <c r="C275" s="808"/>
      <c r="D275" s="1049"/>
      <c r="E275" s="1049"/>
      <c r="F275" s="1049"/>
      <c r="G275" s="1049"/>
      <c r="M275" s="1416"/>
      <c r="V275" s="95"/>
    </row>
    <row r="276">
      <c r="A276" s="1049"/>
      <c r="B276" s="1049"/>
      <c r="C276" s="808"/>
      <c r="D276" s="1049"/>
      <c r="E276" s="1049"/>
      <c r="F276" s="1049"/>
      <c r="G276" s="1049"/>
      <c r="M276" s="1416"/>
      <c r="V276" s="95"/>
    </row>
    <row r="277">
      <c r="A277" s="1049"/>
      <c r="B277" s="1049"/>
      <c r="C277" s="808"/>
      <c r="D277" s="1049"/>
      <c r="E277" s="1049"/>
      <c r="F277" s="1049"/>
      <c r="G277" s="1049"/>
      <c r="M277" s="1416"/>
      <c r="V277" s="95"/>
    </row>
    <row r="278">
      <c r="A278" s="1049"/>
      <c r="B278" s="1049"/>
      <c r="C278" s="808"/>
      <c r="D278" s="1049"/>
      <c r="E278" s="1049"/>
      <c r="F278" s="1049"/>
      <c r="G278" s="1049"/>
      <c r="M278" s="1416"/>
      <c r="V278" s="95"/>
    </row>
    <row r="279">
      <c r="A279" s="1049"/>
      <c r="B279" s="1049"/>
      <c r="C279" s="808"/>
      <c r="D279" s="1049"/>
      <c r="E279" s="1049"/>
      <c r="F279" s="1049"/>
      <c r="G279" s="1049"/>
      <c r="M279" s="1416"/>
      <c r="V279" s="95"/>
    </row>
    <row r="280">
      <c r="A280" s="1049"/>
      <c r="B280" s="1049"/>
      <c r="C280" s="808"/>
      <c r="D280" s="1049"/>
      <c r="E280" s="1049"/>
      <c r="F280" s="1049"/>
      <c r="G280" s="1049"/>
      <c r="M280" s="1416"/>
      <c r="V280" s="95"/>
    </row>
    <row r="281">
      <c r="A281" s="1049"/>
      <c r="B281" s="1049"/>
      <c r="C281" s="808"/>
      <c r="D281" s="1049"/>
      <c r="E281" s="1049"/>
      <c r="F281" s="1049"/>
      <c r="G281" s="1049"/>
      <c r="M281" s="1416"/>
      <c r="V281" s="95"/>
    </row>
    <row r="282">
      <c r="A282" s="1049"/>
      <c r="B282" s="1049"/>
      <c r="C282" s="808"/>
      <c r="D282" s="1049"/>
      <c r="E282" s="1049"/>
      <c r="F282" s="1049"/>
      <c r="G282" s="1049"/>
      <c r="M282" s="1416"/>
      <c r="V282" s="95"/>
    </row>
    <row r="283">
      <c r="A283" s="1049"/>
      <c r="B283" s="1049"/>
      <c r="C283" s="808"/>
      <c r="D283" s="1049"/>
      <c r="E283" s="1049"/>
      <c r="F283" s="1049"/>
      <c r="G283" s="1049"/>
      <c r="M283" s="1416"/>
      <c r="V283" s="95"/>
    </row>
    <row r="284">
      <c r="A284" s="1049"/>
      <c r="B284" s="1049"/>
      <c r="C284" s="808"/>
      <c r="D284" s="1049"/>
      <c r="E284" s="1049"/>
      <c r="F284" s="1049"/>
      <c r="G284" s="1049"/>
      <c r="M284" s="1416"/>
      <c r="V284" s="95"/>
    </row>
    <row r="285">
      <c r="A285" s="1049"/>
      <c r="B285" s="1049"/>
      <c r="C285" s="808"/>
      <c r="D285" s="1049"/>
      <c r="E285" s="1049"/>
      <c r="F285" s="1049"/>
      <c r="G285" s="1049"/>
      <c r="M285" s="1416"/>
      <c r="V285" s="95"/>
    </row>
    <row r="286">
      <c r="A286" s="1049"/>
      <c r="B286" s="1049"/>
      <c r="C286" s="808"/>
      <c r="D286" s="1049"/>
      <c r="E286" s="1049"/>
      <c r="F286" s="1049"/>
      <c r="G286" s="1049"/>
      <c r="M286" s="1416"/>
      <c r="V286" s="95"/>
    </row>
    <row r="287">
      <c r="A287" s="1049"/>
      <c r="B287" s="1049"/>
      <c r="C287" s="808"/>
      <c r="D287" s="1049"/>
      <c r="E287" s="1049"/>
      <c r="F287" s="1049"/>
      <c r="G287" s="1049"/>
      <c r="M287" s="1416"/>
      <c r="V287" s="95"/>
    </row>
    <row r="288">
      <c r="A288" s="1049"/>
      <c r="B288" s="1049"/>
      <c r="C288" s="808"/>
      <c r="D288" s="1049"/>
      <c r="E288" s="1049"/>
      <c r="F288" s="1049"/>
      <c r="G288" s="1049"/>
      <c r="M288" s="1416"/>
      <c r="V288" s="95"/>
    </row>
    <row r="289">
      <c r="A289" s="1049"/>
      <c r="B289" s="1049"/>
      <c r="C289" s="808"/>
      <c r="D289" s="1049"/>
      <c r="E289" s="1049"/>
      <c r="F289" s="1049"/>
      <c r="G289" s="1049"/>
      <c r="M289" s="1416"/>
      <c r="V289" s="95"/>
    </row>
    <row r="290">
      <c r="A290" s="1049"/>
      <c r="B290" s="1049"/>
      <c r="C290" s="808"/>
      <c r="D290" s="1049"/>
      <c r="E290" s="1049"/>
      <c r="F290" s="1049"/>
      <c r="G290" s="1049"/>
      <c r="M290" s="1416"/>
      <c r="V290" s="95"/>
    </row>
    <row r="291">
      <c r="A291" s="1049"/>
      <c r="B291" s="1049"/>
      <c r="C291" s="808"/>
      <c r="D291" s="1049"/>
      <c r="E291" s="1049"/>
      <c r="F291" s="1049"/>
      <c r="G291" s="1049"/>
      <c r="M291" s="1416"/>
      <c r="V291" s="95"/>
    </row>
    <row r="292">
      <c r="A292" s="1049"/>
      <c r="B292" s="1049"/>
      <c r="C292" s="808"/>
      <c r="D292" s="1049"/>
      <c r="E292" s="1049"/>
      <c r="F292" s="1049"/>
      <c r="G292" s="1049"/>
      <c r="M292" s="1416"/>
      <c r="V292" s="95"/>
    </row>
    <row r="293">
      <c r="A293" s="1049"/>
      <c r="B293" s="1049"/>
      <c r="C293" s="1050"/>
      <c r="D293" s="1049"/>
      <c r="E293" s="1049"/>
      <c r="F293" s="1049"/>
      <c r="G293" s="1049"/>
      <c r="M293" s="1416"/>
      <c r="V293" s="95"/>
    </row>
    <row r="294">
      <c r="A294" s="1049"/>
      <c r="B294" s="1049"/>
      <c r="C294" s="808"/>
      <c r="D294" s="1049"/>
      <c r="E294" s="1049"/>
      <c r="F294" s="1049"/>
      <c r="G294" s="1049"/>
      <c r="M294" s="1416"/>
      <c r="V294" s="95"/>
    </row>
    <row r="295">
      <c r="A295" s="1049"/>
      <c r="B295" s="1049"/>
      <c r="C295" s="808"/>
      <c r="D295" s="1049"/>
      <c r="E295" s="1049"/>
      <c r="F295" s="1049"/>
      <c r="G295" s="1049"/>
      <c r="M295" s="1416"/>
      <c r="V295" s="95"/>
    </row>
    <row r="296">
      <c r="A296" s="1049"/>
      <c r="B296" s="1049"/>
      <c r="C296" s="808"/>
      <c r="D296" s="1049"/>
      <c r="E296" s="1049"/>
      <c r="F296" s="1049"/>
      <c r="G296" s="1049"/>
      <c r="M296" s="1416"/>
      <c r="V296" s="95"/>
    </row>
    <row r="297">
      <c r="A297" s="1049"/>
      <c r="B297" s="1049"/>
      <c r="C297" s="808"/>
      <c r="D297" s="1049"/>
      <c r="E297" s="1049"/>
      <c r="F297" s="1049"/>
      <c r="G297" s="1049"/>
      <c r="M297" s="1416"/>
      <c r="V297" s="95"/>
    </row>
    <row r="298">
      <c r="A298" s="1049"/>
      <c r="B298" s="1049"/>
      <c r="C298" s="808"/>
      <c r="D298" s="1049"/>
      <c r="E298" s="1049"/>
      <c r="F298" s="1049"/>
      <c r="G298" s="1049"/>
      <c r="M298" s="1416"/>
      <c r="V298" s="95"/>
    </row>
    <row r="299">
      <c r="A299" s="1049"/>
      <c r="B299" s="1049"/>
      <c r="C299" s="808"/>
      <c r="D299" s="1049"/>
      <c r="E299" s="1049"/>
      <c r="F299" s="1049"/>
      <c r="G299" s="1049"/>
      <c r="M299" s="1416"/>
      <c r="V299" s="95"/>
    </row>
    <row r="300">
      <c r="A300" s="1049"/>
      <c r="B300" s="1049"/>
      <c r="C300" s="808"/>
      <c r="D300" s="1049"/>
      <c r="E300" s="1049"/>
      <c r="F300" s="1049"/>
      <c r="G300" s="1049"/>
      <c r="M300" s="1416"/>
      <c r="V300" s="95"/>
    </row>
    <row r="301">
      <c r="A301" s="1049"/>
      <c r="B301" s="1049"/>
      <c r="C301" s="808"/>
      <c r="D301" s="1049"/>
      <c r="E301" s="1049"/>
      <c r="F301" s="1049"/>
      <c r="G301" s="1049"/>
      <c r="M301" s="1416"/>
      <c r="V301" s="95"/>
    </row>
    <row r="302">
      <c r="A302" s="1049"/>
      <c r="B302" s="1049"/>
      <c r="C302" s="808"/>
      <c r="D302" s="1049"/>
      <c r="E302" s="1049"/>
      <c r="F302" s="1049"/>
      <c r="G302" s="1049"/>
      <c r="M302" s="1416"/>
      <c r="V302" s="95"/>
    </row>
    <row r="303">
      <c r="A303" s="1049"/>
      <c r="B303" s="1049"/>
      <c r="C303" s="808"/>
      <c r="D303" s="1049"/>
      <c r="E303" s="1049"/>
      <c r="F303" s="1049"/>
      <c r="G303" s="1049"/>
      <c r="M303" s="1416"/>
      <c r="V303" s="95"/>
    </row>
    <row r="304">
      <c r="A304" s="1049"/>
      <c r="B304" s="1049"/>
      <c r="C304" s="808"/>
      <c r="D304" s="1049"/>
      <c r="E304" s="1049"/>
      <c r="F304" s="1049"/>
      <c r="G304" s="1049"/>
      <c r="M304" s="1416"/>
      <c r="V304" s="95"/>
    </row>
    <row r="305">
      <c r="A305" s="1049"/>
      <c r="B305" s="1049"/>
      <c r="C305" s="808"/>
      <c r="D305" s="1049"/>
      <c r="E305" s="1049"/>
      <c r="F305" s="1049"/>
      <c r="G305" s="1049"/>
      <c r="M305" s="1416"/>
      <c r="V305" s="95"/>
    </row>
    <row r="306">
      <c r="A306" s="1049"/>
      <c r="B306" s="1049"/>
      <c r="C306" s="808"/>
      <c r="D306" s="1049"/>
      <c r="E306" s="1049"/>
      <c r="F306" s="1049"/>
      <c r="G306" s="1049"/>
      <c r="M306" s="1416"/>
      <c r="V306" s="95"/>
    </row>
    <row r="307">
      <c r="A307" s="1049"/>
      <c r="B307" s="1049"/>
      <c r="C307" s="808"/>
      <c r="D307" s="1049"/>
      <c r="E307" s="1049"/>
      <c r="F307" s="1049"/>
      <c r="G307" s="1049"/>
      <c r="M307" s="1416"/>
      <c r="V307" s="95"/>
    </row>
    <row r="308">
      <c r="A308" s="1049"/>
      <c r="B308" s="1049"/>
      <c r="C308" s="808"/>
      <c r="D308" s="1049"/>
      <c r="E308" s="1049"/>
      <c r="F308" s="1049"/>
      <c r="G308" s="1049"/>
      <c r="M308" s="1416"/>
      <c r="V308" s="95"/>
    </row>
    <row r="309">
      <c r="A309" s="1049"/>
      <c r="B309" s="1049"/>
      <c r="C309" s="808"/>
      <c r="D309" s="1049"/>
      <c r="E309" s="1049"/>
      <c r="F309" s="1049"/>
      <c r="G309" s="1049"/>
      <c r="M309" s="1416"/>
      <c r="V309" s="95"/>
    </row>
    <row r="310">
      <c r="A310" s="1049"/>
      <c r="B310" s="1049"/>
      <c r="C310" s="808"/>
      <c r="D310" s="1049"/>
      <c r="E310" s="1049"/>
      <c r="F310" s="1049"/>
      <c r="G310" s="1049"/>
      <c r="M310" s="1416"/>
      <c r="V310" s="95"/>
    </row>
    <row r="311">
      <c r="A311" s="1049"/>
      <c r="B311" s="1049"/>
      <c r="C311" s="808"/>
      <c r="D311" s="1049"/>
      <c r="E311" s="1049"/>
      <c r="F311" s="1049"/>
      <c r="G311" s="1049"/>
      <c r="M311" s="1416"/>
      <c r="V311" s="95"/>
    </row>
    <row r="312">
      <c r="A312" s="1049"/>
      <c r="B312" s="1049"/>
      <c r="C312" s="808"/>
      <c r="D312" s="1049"/>
      <c r="E312" s="1049"/>
      <c r="F312" s="1049"/>
      <c r="G312" s="1049"/>
      <c r="M312" s="1416"/>
      <c r="V312" s="95"/>
    </row>
    <row r="313">
      <c r="A313" s="1049"/>
      <c r="B313" s="1049"/>
      <c r="C313" s="808"/>
      <c r="D313" s="1049"/>
      <c r="E313" s="1049"/>
      <c r="F313" s="1049"/>
      <c r="G313" s="1049"/>
      <c r="M313" s="1416"/>
      <c r="V313" s="95"/>
    </row>
    <row r="314">
      <c r="A314" s="1049"/>
      <c r="B314" s="1049"/>
      <c r="C314" s="808"/>
      <c r="D314" s="1049"/>
      <c r="E314" s="1049"/>
      <c r="F314" s="1049"/>
      <c r="G314" s="1049"/>
      <c r="M314" s="1416"/>
      <c r="V314" s="95"/>
    </row>
    <row r="315">
      <c r="A315" s="1049"/>
      <c r="B315" s="1049"/>
      <c r="C315" s="808"/>
      <c r="D315" s="1049"/>
      <c r="E315" s="1049"/>
      <c r="F315" s="1049"/>
      <c r="G315" s="1049"/>
      <c r="M315" s="1416"/>
      <c r="V315" s="95"/>
    </row>
    <row r="316">
      <c r="A316" s="1049"/>
      <c r="B316" s="1049"/>
      <c r="C316" s="808"/>
      <c r="D316" s="1049"/>
      <c r="E316" s="1049"/>
      <c r="F316" s="1049"/>
      <c r="G316" s="1049"/>
      <c r="M316" s="1416"/>
      <c r="V316" s="95"/>
    </row>
    <row r="317">
      <c r="A317" s="1049"/>
      <c r="B317" s="1049"/>
      <c r="C317" s="808"/>
      <c r="D317" s="1049"/>
      <c r="E317" s="1049"/>
      <c r="F317" s="1049"/>
      <c r="G317" s="1049"/>
      <c r="M317" s="1416"/>
      <c r="V317" s="95"/>
    </row>
    <row r="318">
      <c r="A318" s="1049"/>
      <c r="B318" s="1049"/>
      <c r="C318" s="808"/>
      <c r="D318" s="1049"/>
      <c r="E318" s="1049"/>
      <c r="F318" s="1049"/>
      <c r="G318" s="1049"/>
      <c r="M318" s="1416"/>
      <c r="V318" s="95"/>
    </row>
    <row r="319">
      <c r="A319" s="1049"/>
      <c r="B319" s="1049"/>
      <c r="C319" s="808"/>
      <c r="D319" s="1049"/>
      <c r="E319" s="1049"/>
      <c r="F319" s="1049"/>
      <c r="G319" s="1049"/>
      <c r="M319" s="1416"/>
      <c r="V319" s="95"/>
    </row>
    <row r="320">
      <c r="A320" s="1049"/>
      <c r="B320" s="1049"/>
      <c r="C320" s="808"/>
      <c r="D320" s="1049"/>
      <c r="E320" s="1049"/>
      <c r="F320" s="1049"/>
      <c r="G320" s="1049"/>
      <c r="M320" s="1416"/>
      <c r="V320" s="95"/>
    </row>
    <row r="321">
      <c r="A321" s="1049"/>
      <c r="B321" s="1049"/>
      <c r="C321" s="808"/>
      <c r="D321" s="1049"/>
      <c r="E321" s="1049"/>
      <c r="F321" s="1049"/>
      <c r="G321" s="1049"/>
      <c r="M321" s="1416"/>
      <c r="V321" s="95"/>
    </row>
    <row r="322">
      <c r="A322" s="1049"/>
      <c r="B322" s="1049"/>
      <c r="C322" s="808"/>
      <c r="D322" s="1049"/>
      <c r="E322" s="1049"/>
      <c r="F322" s="1049"/>
      <c r="G322" s="1049"/>
      <c r="M322" s="1416"/>
      <c r="V322" s="95"/>
    </row>
    <row r="323">
      <c r="A323" s="1049"/>
      <c r="B323" s="1049"/>
      <c r="C323" s="808"/>
      <c r="D323" s="1049"/>
      <c r="E323" s="1049"/>
      <c r="F323" s="1049"/>
      <c r="G323" s="1049"/>
      <c r="M323" s="1416"/>
      <c r="V323" s="95"/>
    </row>
    <row r="324">
      <c r="A324" s="1049"/>
      <c r="B324" s="1049"/>
      <c r="C324" s="808"/>
      <c r="D324" s="1049"/>
      <c r="E324" s="1049"/>
      <c r="F324" s="1049"/>
      <c r="G324" s="1049"/>
      <c r="M324" s="1416"/>
      <c r="V324" s="95"/>
    </row>
    <row r="325">
      <c r="A325" s="1049"/>
      <c r="B325" s="1049"/>
      <c r="C325" s="808"/>
      <c r="D325" s="1049"/>
      <c r="E325" s="1049"/>
      <c r="F325" s="1049"/>
      <c r="G325" s="1049"/>
      <c r="M325" s="1416"/>
      <c r="V325" s="95"/>
    </row>
    <row r="326">
      <c r="A326" s="1049"/>
      <c r="B326" s="1049"/>
      <c r="C326" s="808"/>
      <c r="D326" s="1049"/>
      <c r="E326" s="1049"/>
      <c r="F326" s="1049"/>
      <c r="G326" s="1049"/>
      <c r="M326" s="1416"/>
      <c r="V326" s="95"/>
    </row>
    <row r="327">
      <c r="A327" s="1049"/>
      <c r="B327" s="1049"/>
      <c r="C327" s="808"/>
      <c r="D327" s="1049"/>
      <c r="E327" s="1049"/>
      <c r="F327" s="1049"/>
      <c r="G327" s="1049"/>
      <c r="M327" s="1416"/>
      <c r="V327" s="95"/>
    </row>
    <row r="328">
      <c r="A328" s="1049"/>
      <c r="B328" s="1049"/>
      <c r="C328" s="808"/>
      <c r="D328" s="1049"/>
      <c r="E328" s="1049"/>
      <c r="F328" s="1049"/>
      <c r="G328" s="1049"/>
      <c r="M328" s="1416"/>
      <c r="V328" s="95"/>
    </row>
    <row r="329">
      <c r="A329" s="1049"/>
      <c r="B329" s="1049"/>
      <c r="C329" s="808"/>
      <c r="D329" s="1049"/>
      <c r="E329" s="1049"/>
      <c r="F329" s="1049"/>
      <c r="G329" s="1049"/>
      <c r="M329" s="1416"/>
      <c r="V329" s="95"/>
    </row>
    <row r="330">
      <c r="A330" s="1049"/>
      <c r="B330" s="1049"/>
      <c r="C330" s="808"/>
      <c r="D330" s="1049"/>
      <c r="E330" s="1049"/>
      <c r="F330" s="1049"/>
      <c r="G330" s="1049"/>
      <c r="M330" s="1416"/>
      <c r="V330" s="95"/>
    </row>
    <row r="331">
      <c r="A331" s="1049"/>
      <c r="B331" s="1049"/>
      <c r="C331" s="808"/>
      <c r="D331" s="1049"/>
      <c r="E331" s="1049"/>
      <c r="F331" s="1049"/>
      <c r="G331" s="1049"/>
      <c r="M331" s="1416"/>
      <c r="V331" s="95"/>
    </row>
    <row r="332">
      <c r="A332" s="1049"/>
      <c r="B332" s="1049"/>
      <c r="C332" s="808"/>
      <c r="D332" s="1049"/>
      <c r="E332" s="1049"/>
      <c r="F332" s="1049"/>
      <c r="G332" s="1049"/>
      <c r="M332" s="1416"/>
      <c r="V332" s="95"/>
    </row>
    <row r="333">
      <c r="A333" s="1049"/>
      <c r="B333" s="1049"/>
      <c r="C333" s="808"/>
      <c r="D333" s="1049"/>
      <c r="E333" s="1049"/>
      <c r="F333" s="1049"/>
      <c r="G333" s="1049"/>
      <c r="M333" s="1416"/>
      <c r="V333" s="95"/>
    </row>
    <row r="334">
      <c r="A334" s="1049"/>
      <c r="B334" s="1049"/>
      <c r="C334" s="808"/>
      <c r="D334" s="1049"/>
      <c r="E334" s="1049"/>
      <c r="F334" s="1049"/>
      <c r="G334" s="1049"/>
      <c r="M334" s="1416"/>
      <c r="V334" s="95"/>
    </row>
    <row r="335">
      <c r="A335" s="1049"/>
      <c r="B335" s="1049"/>
      <c r="C335" s="808"/>
      <c r="D335" s="1049"/>
      <c r="E335" s="1049"/>
      <c r="F335" s="1049"/>
      <c r="G335" s="1049"/>
      <c r="M335" s="1416"/>
      <c r="V335" s="95"/>
    </row>
    <row r="336">
      <c r="A336" s="1049"/>
      <c r="B336" s="1049"/>
      <c r="C336" s="808"/>
      <c r="D336" s="1049"/>
      <c r="E336" s="1049"/>
      <c r="F336" s="1049"/>
      <c r="G336" s="1049"/>
      <c r="M336" s="1416"/>
      <c r="V336" s="95"/>
    </row>
    <row r="337">
      <c r="A337" s="1049"/>
      <c r="B337" s="1049"/>
      <c r="C337" s="808"/>
      <c r="D337" s="1049"/>
      <c r="E337" s="1049"/>
      <c r="F337" s="1049"/>
      <c r="G337" s="1049"/>
      <c r="M337" s="1416"/>
      <c r="V337" s="95"/>
    </row>
    <row r="338">
      <c r="A338" s="1049"/>
      <c r="B338" s="1049"/>
      <c r="C338" s="808"/>
      <c r="D338" s="1049"/>
      <c r="E338" s="1049"/>
      <c r="F338" s="1049"/>
      <c r="G338" s="1049"/>
      <c r="M338" s="1416"/>
      <c r="V338" s="95"/>
    </row>
    <row r="339">
      <c r="A339" s="1049"/>
      <c r="B339" s="1049"/>
      <c r="C339" s="808"/>
      <c r="D339" s="1049"/>
      <c r="E339" s="1049"/>
      <c r="F339" s="1049"/>
      <c r="G339" s="1049"/>
      <c r="M339" s="1416"/>
      <c r="V339" s="95"/>
    </row>
    <row r="340">
      <c r="A340" s="1049"/>
      <c r="B340" s="1049"/>
      <c r="C340" s="808"/>
      <c r="D340" s="1049"/>
      <c r="E340" s="1049"/>
      <c r="F340" s="1049"/>
      <c r="G340" s="1049"/>
      <c r="M340" s="1416"/>
      <c r="V340" s="95"/>
    </row>
    <row r="341">
      <c r="A341" s="1049"/>
      <c r="B341" s="1049"/>
      <c r="C341" s="808"/>
      <c r="D341" s="1049"/>
      <c r="E341" s="1049"/>
      <c r="F341" s="1049"/>
      <c r="G341" s="1049"/>
      <c r="M341" s="1416"/>
      <c r="V341" s="95"/>
    </row>
    <row r="342">
      <c r="A342" s="1049"/>
      <c r="B342" s="1049"/>
      <c r="C342" s="808"/>
      <c r="D342" s="1049"/>
      <c r="E342" s="1049"/>
      <c r="F342" s="1049"/>
      <c r="G342" s="1049"/>
      <c r="M342" s="1416"/>
      <c r="V342" s="95"/>
    </row>
    <row r="343">
      <c r="A343" s="1049"/>
      <c r="B343" s="1049"/>
      <c r="C343" s="808"/>
      <c r="D343" s="1049"/>
      <c r="E343" s="1049"/>
      <c r="F343" s="1049"/>
      <c r="G343" s="1049"/>
      <c r="M343" s="1416"/>
      <c r="V343" s="95"/>
    </row>
    <row r="344">
      <c r="A344" s="1049"/>
      <c r="B344" s="1049"/>
      <c r="C344" s="808"/>
      <c r="D344" s="1049"/>
      <c r="E344" s="1049"/>
      <c r="F344" s="1049"/>
      <c r="G344" s="1049"/>
      <c r="M344" s="1416"/>
      <c r="V344" s="95"/>
    </row>
    <row r="345">
      <c r="A345" s="1049"/>
      <c r="B345" s="1049"/>
      <c r="C345" s="808"/>
      <c r="D345" s="1049"/>
      <c r="E345" s="1049"/>
      <c r="F345" s="1049"/>
      <c r="G345" s="1049"/>
      <c r="M345" s="1416"/>
      <c r="V345" s="95"/>
    </row>
    <row r="346">
      <c r="A346" s="1049"/>
      <c r="B346" s="1049"/>
      <c r="C346" s="808"/>
      <c r="D346" s="1049"/>
      <c r="E346" s="1049"/>
      <c r="F346" s="1049"/>
      <c r="G346" s="1049"/>
      <c r="M346" s="1416"/>
      <c r="V346" s="95"/>
    </row>
    <row r="347">
      <c r="A347" s="1049"/>
      <c r="B347" s="1049"/>
      <c r="C347" s="808"/>
      <c r="D347" s="1049"/>
      <c r="E347" s="1049"/>
      <c r="F347" s="1049"/>
      <c r="G347" s="1049"/>
      <c r="M347" s="1416"/>
      <c r="V347" s="95"/>
    </row>
    <row r="348">
      <c r="A348" s="1049"/>
      <c r="B348" s="1049"/>
      <c r="C348" s="808"/>
      <c r="D348" s="1049"/>
      <c r="E348" s="1049"/>
      <c r="F348" s="1049"/>
      <c r="G348" s="1049"/>
      <c r="M348" s="1416"/>
      <c r="V348" s="95"/>
    </row>
    <row r="349">
      <c r="A349" s="1049"/>
      <c r="B349" s="1049"/>
      <c r="C349" s="808"/>
      <c r="D349" s="1049"/>
      <c r="E349" s="1049"/>
      <c r="F349" s="1049"/>
      <c r="G349" s="1049"/>
      <c r="M349" s="1416"/>
      <c r="V349" s="95"/>
    </row>
    <row r="350">
      <c r="A350" s="1049"/>
      <c r="B350" s="1049"/>
      <c r="C350" s="808"/>
      <c r="D350" s="1049"/>
      <c r="E350" s="1049"/>
      <c r="F350" s="1049"/>
      <c r="G350" s="1049"/>
      <c r="M350" s="1416"/>
      <c r="V350" s="95"/>
    </row>
    <row r="351">
      <c r="A351" s="1049"/>
      <c r="B351" s="1049"/>
      <c r="C351" s="808"/>
      <c r="D351" s="1049"/>
      <c r="E351" s="1049"/>
      <c r="F351" s="1049"/>
      <c r="G351" s="1049"/>
      <c r="M351" s="1416"/>
      <c r="V351" s="95"/>
    </row>
    <row r="352">
      <c r="A352" s="1049"/>
      <c r="B352" s="1049"/>
      <c r="C352" s="808"/>
      <c r="D352" s="1049"/>
      <c r="E352" s="1049"/>
      <c r="F352" s="1049"/>
      <c r="G352" s="1049"/>
      <c r="M352" s="1416"/>
      <c r="V352" s="95"/>
    </row>
    <row r="353">
      <c r="A353" s="1049"/>
      <c r="B353" s="1049"/>
      <c r="C353" s="808"/>
      <c r="D353" s="1049"/>
      <c r="E353" s="1049"/>
      <c r="F353" s="1049"/>
      <c r="G353" s="1049"/>
      <c r="M353" s="1416"/>
      <c r="V353" s="95"/>
    </row>
    <row r="354">
      <c r="A354" s="1049"/>
      <c r="B354" s="1049"/>
      <c r="C354" s="808"/>
      <c r="D354" s="1049"/>
      <c r="E354" s="1049"/>
      <c r="F354" s="1049"/>
      <c r="G354" s="1049"/>
      <c r="M354" s="1416"/>
      <c r="V354" s="95"/>
    </row>
    <row r="355">
      <c r="A355" s="1049"/>
      <c r="B355" s="1049"/>
      <c r="C355" s="808"/>
      <c r="D355" s="1049"/>
      <c r="E355" s="1049"/>
      <c r="F355" s="1049"/>
      <c r="G355" s="1049"/>
      <c r="M355" s="1416"/>
      <c r="V355" s="95"/>
    </row>
    <row r="356">
      <c r="A356" s="1049"/>
      <c r="B356" s="1049"/>
      <c r="C356" s="808"/>
      <c r="D356" s="1049"/>
      <c r="E356" s="1049"/>
      <c r="F356" s="1049"/>
      <c r="G356" s="1049"/>
      <c r="M356" s="1416"/>
      <c r="V356" s="95"/>
    </row>
    <row r="357">
      <c r="A357" s="1049"/>
      <c r="B357" s="1049"/>
      <c r="C357" s="808"/>
      <c r="D357" s="1049"/>
      <c r="E357" s="1049"/>
      <c r="F357" s="1049"/>
      <c r="G357" s="1049"/>
      <c r="M357" s="1416"/>
      <c r="V357" s="95"/>
    </row>
    <row r="358">
      <c r="A358" s="1049"/>
      <c r="B358" s="1049"/>
      <c r="C358" s="808"/>
      <c r="D358" s="1049"/>
      <c r="E358" s="1049"/>
      <c r="F358" s="1049"/>
      <c r="G358" s="1049"/>
      <c r="M358" s="1416"/>
      <c r="V358" s="95"/>
    </row>
    <row r="359">
      <c r="A359" s="1049"/>
      <c r="B359" s="1049"/>
      <c r="C359" s="808"/>
      <c r="D359" s="1049"/>
      <c r="E359" s="1049"/>
      <c r="F359" s="1049"/>
      <c r="G359" s="1049"/>
      <c r="M359" s="1416"/>
      <c r="V359" s="95"/>
    </row>
    <row r="360">
      <c r="A360" s="1049"/>
      <c r="B360" s="1049"/>
      <c r="C360" s="808"/>
      <c r="D360" s="1049"/>
      <c r="E360" s="1049"/>
      <c r="F360" s="1049"/>
      <c r="G360" s="1049"/>
      <c r="M360" s="1416"/>
      <c r="V360" s="95"/>
    </row>
    <row r="361">
      <c r="A361" s="1049"/>
      <c r="B361" s="1049"/>
      <c r="C361" s="808"/>
      <c r="D361" s="1049"/>
      <c r="E361" s="1049"/>
      <c r="F361" s="1049"/>
      <c r="G361" s="1049"/>
      <c r="M361" s="1416"/>
      <c r="V361" s="95"/>
    </row>
    <row r="362">
      <c r="A362" s="1049"/>
      <c r="B362" s="1049"/>
      <c r="C362" s="808"/>
      <c r="D362" s="1049"/>
      <c r="E362" s="1049"/>
      <c r="F362" s="1049"/>
      <c r="G362" s="1049"/>
      <c r="M362" s="1416"/>
      <c r="V362" s="95"/>
    </row>
    <row r="363">
      <c r="A363" s="1049"/>
      <c r="B363" s="1049"/>
      <c r="C363" s="808"/>
      <c r="D363" s="1049"/>
      <c r="E363" s="1049"/>
      <c r="F363" s="1049"/>
      <c r="G363" s="1049"/>
      <c r="M363" s="1416"/>
      <c r="V363" s="95"/>
    </row>
    <row r="364">
      <c r="A364" s="1049"/>
      <c r="B364" s="1049"/>
      <c r="C364" s="808"/>
      <c r="D364" s="1049"/>
      <c r="E364" s="1049"/>
      <c r="F364" s="1049"/>
      <c r="G364" s="1049"/>
      <c r="M364" s="1416"/>
      <c r="V364" s="95"/>
    </row>
    <row r="365">
      <c r="A365" s="1049"/>
      <c r="B365" s="1049"/>
      <c r="C365" s="808"/>
      <c r="D365" s="1049"/>
      <c r="E365" s="1049"/>
      <c r="F365" s="1049"/>
      <c r="G365" s="1049"/>
      <c r="M365" s="1416"/>
      <c r="V365" s="95"/>
    </row>
    <row r="366">
      <c r="A366" s="1049"/>
      <c r="B366" s="1049"/>
      <c r="C366" s="808"/>
      <c r="D366" s="1049"/>
      <c r="E366" s="1049"/>
      <c r="F366" s="1049"/>
      <c r="G366" s="1049"/>
      <c r="M366" s="1416"/>
      <c r="V366" s="95"/>
    </row>
    <row r="367">
      <c r="A367" s="1049"/>
      <c r="B367" s="1049"/>
      <c r="C367" s="808"/>
      <c r="D367" s="1049"/>
      <c r="E367" s="1049"/>
      <c r="F367" s="1049"/>
      <c r="G367" s="1049"/>
      <c r="M367" s="1416"/>
      <c r="V367" s="95"/>
    </row>
    <row r="368">
      <c r="A368" s="1049"/>
      <c r="B368" s="1049"/>
      <c r="C368" s="808"/>
      <c r="D368" s="1049"/>
      <c r="E368" s="1049"/>
      <c r="F368" s="1049"/>
      <c r="G368" s="1049"/>
      <c r="M368" s="1416"/>
      <c r="V368" s="95"/>
    </row>
    <row r="369">
      <c r="A369" s="1049"/>
      <c r="B369" s="1049"/>
      <c r="C369" s="808"/>
      <c r="D369" s="1049"/>
      <c r="E369" s="1049"/>
      <c r="F369" s="1049"/>
      <c r="G369" s="1049"/>
      <c r="M369" s="1416"/>
      <c r="V369" s="95"/>
    </row>
    <row r="370">
      <c r="A370" s="1049"/>
      <c r="B370" s="1049"/>
      <c r="C370" s="808"/>
      <c r="D370" s="1049"/>
      <c r="E370" s="1049"/>
      <c r="F370" s="1049"/>
      <c r="G370" s="1049"/>
      <c r="M370" s="1416"/>
      <c r="V370" s="95"/>
    </row>
    <row r="371">
      <c r="A371" s="1049"/>
      <c r="B371" s="1049"/>
      <c r="C371" s="808"/>
      <c r="D371" s="1049"/>
      <c r="E371" s="1049"/>
      <c r="F371" s="1049"/>
      <c r="G371" s="1049"/>
      <c r="M371" s="1416"/>
      <c r="V371" s="95"/>
    </row>
    <row r="372">
      <c r="A372" s="1049"/>
      <c r="B372" s="1049"/>
      <c r="C372" s="808"/>
      <c r="D372" s="1049"/>
      <c r="E372" s="1049"/>
      <c r="F372" s="1049"/>
      <c r="G372" s="1049"/>
      <c r="M372" s="1416"/>
      <c r="V372" s="95"/>
    </row>
    <row r="373">
      <c r="A373" s="1049"/>
      <c r="B373" s="1049"/>
      <c r="C373" s="808"/>
      <c r="D373" s="1049"/>
      <c r="E373" s="1049"/>
      <c r="F373" s="1049"/>
      <c r="G373" s="1049"/>
      <c r="M373" s="1416"/>
      <c r="V373" s="95"/>
    </row>
    <row r="374">
      <c r="A374" s="1049"/>
      <c r="B374" s="1049"/>
      <c r="C374" s="808"/>
      <c r="D374" s="1049"/>
      <c r="E374" s="1049"/>
      <c r="F374" s="1049"/>
      <c r="G374" s="1049"/>
      <c r="M374" s="1416"/>
      <c r="V374" s="95"/>
    </row>
    <row r="375">
      <c r="A375" s="1049"/>
      <c r="B375" s="1049"/>
      <c r="C375" s="808"/>
      <c r="D375" s="1049"/>
      <c r="E375" s="1049"/>
      <c r="F375" s="1049"/>
      <c r="G375" s="1049"/>
      <c r="M375" s="1416"/>
      <c r="V375" s="95"/>
    </row>
    <row r="376">
      <c r="A376" s="1049"/>
      <c r="B376" s="1049"/>
      <c r="C376" s="808"/>
      <c r="D376" s="1049"/>
      <c r="E376" s="1049"/>
      <c r="F376" s="1049"/>
      <c r="G376" s="1049"/>
      <c r="M376" s="1416"/>
      <c r="V376" s="95"/>
    </row>
    <row r="377">
      <c r="A377" s="1049"/>
      <c r="B377" s="1049"/>
      <c r="C377" s="808"/>
      <c r="D377" s="1049"/>
      <c r="E377" s="1049"/>
      <c r="F377" s="1049"/>
      <c r="G377" s="1049"/>
      <c r="M377" s="1416"/>
      <c r="V377" s="95"/>
    </row>
    <row r="378">
      <c r="A378" s="1049"/>
      <c r="B378" s="1049"/>
      <c r="C378" s="808"/>
      <c r="D378" s="1049"/>
      <c r="E378" s="1049"/>
      <c r="F378" s="1049"/>
      <c r="G378" s="1049"/>
      <c r="M378" s="1416"/>
      <c r="V378" s="95"/>
    </row>
    <row r="379">
      <c r="A379" s="1049"/>
      <c r="B379" s="1049"/>
      <c r="C379" s="808"/>
      <c r="D379" s="1049"/>
      <c r="E379" s="1049"/>
      <c r="F379" s="1049"/>
      <c r="G379" s="1049"/>
      <c r="M379" s="1416"/>
      <c r="V379" s="95"/>
    </row>
    <row r="380">
      <c r="A380" s="1049"/>
      <c r="B380" s="1049"/>
      <c r="C380" s="808"/>
      <c r="D380" s="1049"/>
      <c r="E380" s="1049"/>
      <c r="F380" s="1049"/>
      <c r="G380" s="1049"/>
      <c r="M380" s="1416"/>
      <c r="V380" s="95"/>
    </row>
    <row r="381">
      <c r="A381" s="1049"/>
      <c r="B381" s="1049"/>
      <c r="C381" s="808"/>
      <c r="D381" s="1049"/>
      <c r="E381" s="1049"/>
      <c r="F381" s="1049"/>
      <c r="G381" s="1049"/>
      <c r="M381" s="1416"/>
      <c r="V381" s="95"/>
    </row>
    <row r="382">
      <c r="A382" s="1049"/>
      <c r="B382" s="1049"/>
      <c r="C382" s="808"/>
      <c r="D382" s="1049"/>
      <c r="E382" s="1049"/>
      <c r="F382" s="1049"/>
      <c r="G382" s="1049"/>
      <c r="M382" s="1416"/>
      <c r="V382" s="95"/>
    </row>
    <row r="383">
      <c r="A383" s="1049"/>
      <c r="B383" s="1049"/>
      <c r="C383" s="808"/>
      <c r="D383" s="1049"/>
      <c r="E383" s="1049"/>
      <c r="F383" s="1049"/>
      <c r="G383" s="1049"/>
      <c r="M383" s="1416"/>
      <c r="V383" s="95"/>
    </row>
    <row r="384">
      <c r="A384" s="1049"/>
      <c r="B384" s="1049"/>
      <c r="C384" s="808"/>
      <c r="D384" s="1049"/>
      <c r="E384" s="1049"/>
      <c r="F384" s="1049"/>
      <c r="G384" s="1049"/>
      <c r="M384" s="1416"/>
      <c r="V384" s="95"/>
    </row>
    <row r="385">
      <c r="A385" s="1049"/>
      <c r="B385" s="1049"/>
      <c r="C385" s="808"/>
      <c r="D385" s="1049"/>
      <c r="E385" s="1049"/>
      <c r="F385" s="1049"/>
      <c r="G385" s="1049"/>
      <c r="M385" s="1416"/>
      <c r="V385" s="95"/>
    </row>
    <row r="386">
      <c r="A386" s="1049"/>
      <c r="B386" s="1049"/>
      <c r="C386" s="808"/>
      <c r="D386" s="1049"/>
      <c r="E386" s="1049"/>
      <c r="F386" s="1049"/>
      <c r="G386" s="1049"/>
      <c r="M386" s="1416"/>
      <c r="V386" s="95"/>
    </row>
    <row r="387">
      <c r="A387" s="1049"/>
      <c r="B387" s="1049"/>
      <c r="C387" s="808"/>
      <c r="D387" s="1049"/>
      <c r="E387" s="1049"/>
      <c r="F387" s="1049"/>
      <c r="G387" s="1049"/>
      <c r="M387" s="1416"/>
      <c r="V387" s="95"/>
    </row>
    <row r="388">
      <c r="A388" s="1049"/>
      <c r="B388" s="1049"/>
      <c r="C388" s="808"/>
      <c r="D388" s="1049"/>
      <c r="E388" s="1049"/>
      <c r="F388" s="1049"/>
      <c r="G388" s="1049"/>
      <c r="M388" s="1416"/>
      <c r="V388" s="95"/>
    </row>
    <row r="389">
      <c r="A389" s="1049"/>
      <c r="B389" s="1049"/>
      <c r="C389" s="808"/>
      <c r="D389" s="1049"/>
      <c r="E389" s="1049"/>
      <c r="F389" s="1049"/>
      <c r="G389" s="1049"/>
      <c r="M389" s="1416"/>
      <c r="V389" s="95"/>
    </row>
    <row r="390">
      <c r="A390" s="1049"/>
      <c r="B390" s="1049"/>
      <c r="C390" s="808"/>
      <c r="D390" s="1049"/>
      <c r="E390" s="1049"/>
      <c r="F390" s="1049"/>
      <c r="G390" s="1049"/>
      <c r="M390" s="1416"/>
      <c r="V390" s="95"/>
    </row>
    <row r="391">
      <c r="A391" s="1049"/>
      <c r="B391" s="1049"/>
      <c r="C391" s="808"/>
      <c r="D391" s="1049"/>
      <c r="E391" s="1049"/>
      <c r="F391" s="1049"/>
      <c r="G391" s="1049"/>
      <c r="M391" s="1416"/>
      <c r="V391" s="95"/>
    </row>
    <row r="392">
      <c r="A392" s="1049"/>
      <c r="B392" s="1049"/>
      <c r="C392" s="808"/>
      <c r="D392" s="1049"/>
      <c r="E392" s="1049"/>
      <c r="F392" s="1049"/>
      <c r="G392" s="1049"/>
      <c r="M392" s="1416"/>
      <c r="V392" s="95"/>
    </row>
    <row r="393">
      <c r="A393" s="1049"/>
      <c r="B393" s="1049"/>
      <c r="C393" s="808"/>
      <c r="D393" s="1049"/>
      <c r="E393" s="1049"/>
      <c r="F393" s="1049"/>
      <c r="G393" s="1049"/>
      <c r="M393" s="1416"/>
      <c r="V393" s="95"/>
    </row>
    <row r="394">
      <c r="A394" s="1049"/>
      <c r="B394" s="1049"/>
      <c r="C394" s="808"/>
      <c r="D394" s="1049"/>
      <c r="E394" s="1049"/>
      <c r="F394" s="1049"/>
      <c r="G394" s="1049"/>
      <c r="M394" s="1416"/>
      <c r="V394" s="95"/>
    </row>
    <row r="395">
      <c r="A395" s="1049"/>
      <c r="B395" s="1049"/>
      <c r="C395" s="808"/>
      <c r="D395" s="1049"/>
      <c r="E395" s="1049"/>
      <c r="F395" s="1049"/>
      <c r="G395" s="1049"/>
      <c r="M395" s="1416"/>
      <c r="V395" s="95"/>
    </row>
    <row r="396">
      <c r="A396" s="1049"/>
      <c r="B396" s="1049"/>
      <c r="C396" s="808"/>
      <c r="D396" s="1049"/>
      <c r="E396" s="1049"/>
      <c r="F396" s="1049"/>
      <c r="G396" s="1049"/>
      <c r="M396" s="1416"/>
      <c r="V396" s="95"/>
    </row>
    <row r="397">
      <c r="A397" s="1049"/>
      <c r="B397" s="1049"/>
      <c r="C397" s="808"/>
      <c r="D397" s="1049"/>
      <c r="E397" s="1049"/>
      <c r="F397" s="1049"/>
      <c r="G397" s="1049"/>
      <c r="M397" s="1416"/>
      <c r="V397" s="95"/>
    </row>
    <row r="398">
      <c r="A398" s="1049"/>
      <c r="B398" s="1049"/>
      <c r="C398" s="808"/>
      <c r="D398" s="1049"/>
      <c r="E398" s="1049"/>
      <c r="F398" s="1049"/>
      <c r="G398" s="1049"/>
      <c r="M398" s="1416"/>
      <c r="V398" s="95"/>
    </row>
    <row r="399">
      <c r="A399" s="1049"/>
      <c r="B399" s="1049"/>
      <c r="C399" s="808"/>
      <c r="D399" s="1049"/>
      <c r="E399" s="1049"/>
      <c r="F399" s="1049"/>
      <c r="G399" s="1049"/>
      <c r="M399" s="1416"/>
      <c r="V399" s="95"/>
    </row>
    <row r="400">
      <c r="A400" s="1049"/>
      <c r="B400" s="1049"/>
      <c r="C400" s="808"/>
      <c r="D400" s="1049"/>
      <c r="E400" s="1049"/>
      <c r="F400" s="1049"/>
      <c r="G400" s="1049"/>
      <c r="M400" s="1416"/>
      <c r="V400" s="95"/>
    </row>
    <row r="401">
      <c r="A401" s="1049"/>
      <c r="B401" s="1049"/>
      <c r="C401" s="808"/>
      <c r="D401" s="1049"/>
      <c r="E401" s="1049"/>
      <c r="F401" s="1049"/>
      <c r="G401" s="1049"/>
      <c r="M401" s="1416"/>
      <c r="V401" s="95"/>
    </row>
    <row r="402">
      <c r="A402" s="1049"/>
      <c r="B402" s="1049"/>
      <c r="C402" s="808"/>
      <c r="D402" s="1049"/>
      <c r="E402" s="1049"/>
      <c r="F402" s="1049"/>
      <c r="G402" s="1049"/>
      <c r="M402" s="1416"/>
      <c r="V402" s="95"/>
    </row>
    <row r="403">
      <c r="A403" s="1049"/>
      <c r="B403" s="1049"/>
      <c r="C403" s="808"/>
      <c r="D403" s="1049"/>
      <c r="E403" s="1049"/>
      <c r="F403" s="1049"/>
      <c r="G403" s="1049"/>
      <c r="M403" s="1416"/>
      <c r="V403" s="95"/>
    </row>
    <row r="404">
      <c r="A404" s="1049"/>
      <c r="B404" s="1049"/>
      <c r="C404" s="808"/>
      <c r="D404" s="1049"/>
      <c r="E404" s="1049"/>
      <c r="F404" s="1049"/>
      <c r="G404" s="1049"/>
      <c r="M404" s="1416"/>
      <c r="V404" s="95"/>
    </row>
    <row r="405">
      <c r="A405" s="1049"/>
      <c r="B405" s="1049"/>
      <c r="C405" s="808"/>
      <c r="D405" s="1049"/>
      <c r="E405" s="1049"/>
      <c r="F405" s="1049"/>
      <c r="G405" s="1049"/>
      <c r="M405" s="1416"/>
      <c r="V405" s="95"/>
    </row>
    <row r="406">
      <c r="A406" s="1049"/>
      <c r="B406" s="1049"/>
      <c r="C406" s="808"/>
      <c r="D406" s="1049"/>
      <c r="E406" s="1049"/>
      <c r="F406" s="1049"/>
      <c r="G406" s="1049"/>
      <c r="M406" s="1416"/>
      <c r="V406" s="95"/>
    </row>
    <row r="407">
      <c r="A407" s="1049"/>
      <c r="B407" s="1049"/>
      <c r="C407" s="808"/>
      <c r="D407" s="1049"/>
      <c r="E407" s="1049"/>
      <c r="F407" s="1049"/>
      <c r="G407" s="1049"/>
      <c r="M407" s="1416"/>
      <c r="V407" s="95"/>
    </row>
    <row r="408">
      <c r="A408" s="1049"/>
      <c r="B408" s="1049"/>
      <c r="C408" s="808"/>
      <c r="D408" s="1049"/>
      <c r="E408" s="1049"/>
      <c r="F408" s="1049"/>
      <c r="G408" s="1049"/>
      <c r="M408" s="1416"/>
      <c r="V408" s="95"/>
    </row>
    <row r="409">
      <c r="A409" s="1049"/>
      <c r="B409" s="1049"/>
      <c r="C409" s="808"/>
      <c r="D409" s="1049"/>
      <c r="E409" s="1049"/>
      <c r="F409" s="1049"/>
      <c r="G409" s="1049"/>
      <c r="M409" s="1416"/>
      <c r="V409" s="95"/>
    </row>
    <row r="410">
      <c r="A410" s="1049"/>
      <c r="B410" s="1049"/>
      <c r="C410" s="808"/>
      <c r="D410" s="1049"/>
      <c r="E410" s="1049"/>
      <c r="F410" s="1049"/>
      <c r="G410" s="1049"/>
      <c r="M410" s="1416"/>
      <c r="V410" s="95"/>
    </row>
    <row r="411">
      <c r="A411" s="1049"/>
      <c r="B411" s="1049"/>
      <c r="C411" s="808"/>
      <c r="D411" s="1049"/>
      <c r="E411" s="1049"/>
      <c r="F411" s="1049"/>
      <c r="G411" s="1049"/>
      <c r="M411" s="1416"/>
      <c r="V411" s="95"/>
    </row>
    <row r="412">
      <c r="A412" s="1049"/>
      <c r="B412" s="1049"/>
      <c r="C412" s="808"/>
      <c r="D412" s="1049"/>
      <c r="E412" s="1049"/>
      <c r="F412" s="1049"/>
      <c r="G412" s="1049"/>
      <c r="M412" s="1416"/>
      <c r="V412" s="95"/>
    </row>
    <row r="413">
      <c r="A413" s="1049"/>
      <c r="B413" s="1049"/>
      <c r="C413" s="808"/>
      <c r="D413" s="1049"/>
      <c r="E413" s="1049"/>
      <c r="F413" s="1049"/>
      <c r="G413" s="1049"/>
      <c r="M413" s="1416"/>
      <c r="V413" s="95"/>
    </row>
    <row r="414">
      <c r="A414" s="1049"/>
      <c r="B414" s="1049"/>
      <c r="C414" s="808"/>
      <c r="D414" s="1049"/>
      <c r="E414" s="1049"/>
      <c r="F414" s="1049"/>
      <c r="G414" s="1049"/>
      <c r="M414" s="1416"/>
      <c r="V414" s="95"/>
    </row>
    <row r="415">
      <c r="A415" s="1049"/>
      <c r="B415" s="1049"/>
      <c r="C415" s="808"/>
      <c r="D415" s="1049"/>
      <c r="E415" s="1049"/>
      <c r="F415" s="1049"/>
      <c r="G415" s="1049"/>
      <c r="M415" s="1416"/>
      <c r="V415" s="95"/>
    </row>
    <row r="416">
      <c r="A416" s="1049"/>
      <c r="B416" s="1049"/>
      <c r="C416" s="808"/>
      <c r="D416" s="1049"/>
      <c r="E416" s="1049"/>
      <c r="F416" s="1049"/>
      <c r="G416" s="1049"/>
      <c r="M416" s="1416"/>
      <c r="V416" s="95"/>
    </row>
    <row r="417">
      <c r="A417" s="1049"/>
      <c r="B417" s="1049"/>
      <c r="C417" s="808"/>
      <c r="D417" s="1049"/>
      <c r="E417" s="1049"/>
      <c r="F417" s="1049"/>
      <c r="G417" s="1049"/>
      <c r="M417" s="1416"/>
      <c r="V417" s="95"/>
    </row>
    <row r="418">
      <c r="A418" s="1049"/>
      <c r="B418" s="1049"/>
      <c r="C418" s="808"/>
      <c r="D418" s="1049"/>
      <c r="E418" s="1049"/>
      <c r="F418" s="1049"/>
      <c r="G418" s="1049"/>
      <c r="M418" s="1416"/>
      <c r="V418" s="95"/>
    </row>
    <row r="419">
      <c r="A419" s="1049"/>
      <c r="B419" s="1049"/>
      <c r="C419" s="808"/>
      <c r="D419" s="1049"/>
      <c r="E419" s="1049"/>
      <c r="F419" s="1049"/>
      <c r="G419" s="1049"/>
      <c r="M419" s="1416"/>
      <c r="V419" s="95"/>
    </row>
    <row r="420">
      <c r="A420" s="1049"/>
      <c r="B420" s="1049"/>
      <c r="C420" s="808"/>
      <c r="D420" s="1049"/>
      <c r="E420" s="1049"/>
      <c r="F420" s="1049"/>
      <c r="G420" s="1049"/>
      <c r="M420" s="1416"/>
      <c r="V420" s="95"/>
    </row>
    <row r="421">
      <c r="A421" s="1049"/>
      <c r="B421" s="1049"/>
      <c r="C421" s="808"/>
      <c r="D421" s="1049"/>
      <c r="E421" s="1049"/>
      <c r="F421" s="1049"/>
      <c r="G421" s="1049"/>
      <c r="M421" s="1416"/>
      <c r="V421" s="95"/>
    </row>
    <row r="422">
      <c r="A422" s="1049"/>
      <c r="B422" s="1049"/>
      <c r="C422" s="808"/>
      <c r="D422" s="1049"/>
      <c r="E422" s="1049"/>
      <c r="F422" s="1049"/>
      <c r="G422" s="1049"/>
      <c r="M422" s="1416"/>
      <c r="V422" s="95"/>
    </row>
    <row r="423">
      <c r="A423" s="1049"/>
      <c r="B423" s="1049"/>
      <c r="C423" s="808"/>
      <c r="D423" s="1049"/>
      <c r="E423" s="1049"/>
      <c r="F423" s="1049"/>
      <c r="G423" s="1049"/>
      <c r="M423" s="1416"/>
      <c r="V423" s="95"/>
    </row>
    <row r="424">
      <c r="A424" s="1049"/>
      <c r="B424" s="1049"/>
      <c r="C424" s="808"/>
      <c r="D424" s="1049"/>
      <c r="E424" s="1049"/>
      <c r="F424" s="1049"/>
      <c r="G424" s="1049"/>
      <c r="M424" s="1416"/>
      <c r="V424" s="95"/>
    </row>
    <row r="425">
      <c r="A425" s="1049"/>
      <c r="B425" s="1049"/>
      <c r="C425" s="808"/>
      <c r="D425" s="1049"/>
      <c r="E425" s="1049"/>
      <c r="F425" s="1049"/>
      <c r="G425" s="1049"/>
      <c r="M425" s="1416"/>
      <c r="V425" s="95"/>
    </row>
    <row r="426">
      <c r="A426" s="1049"/>
      <c r="B426" s="1049"/>
      <c r="C426" s="808"/>
      <c r="D426" s="1049"/>
      <c r="E426" s="1049"/>
      <c r="F426" s="1049"/>
      <c r="G426" s="1049"/>
      <c r="M426" s="1416"/>
      <c r="V426" s="95"/>
    </row>
    <row r="427">
      <c r="A427" s="1049"/>
      <c r="B427" s="1049"/>
      <c r="C427" s="808"/>
      <c r="D427" s="1049"/>
      <c r="E427" s="1049"/>
      <c r="F427" s="1049"/>
      <c r="G427" s="1049"/>
      <c r="M427" s="1416"/>
      <c r="V427" s="95"/>
    </row>
    <row r="428">
      <c r="A428" s="1049"/>
      <c r="B428" s="1049"/>
      <c r="C428" s="808"/>
      <c r="D428" s="1049"/>
      <c r="E428" s="1049"/>
      <c r="F428" s="1049"/>
      <c r="G428" s="1049"/>
      <c r="M428" s="1416"/>
      <c r="V428" s="95"/>
    </row>
    <row r="429">
      <c r="A429" s="1049"/>
      <c r="B429" s="1049"/>
      <c r="C429" s="808"/>
      <c r="D429" s="1049"/>
      <c r="E429" s="1049"/>
      <c r="F429" s="1049"/>
      <c r="G429" s="1049"/>
      <c r="M429" s="1416"/>
      <c r="V429" s="95"/>
    </row>
    <row r="430">
      <c r="A430" s="1049"/>
      <c r="B430" s="1049"/>
      <c r="C430" s="808"/>
      <c r="D430" s="1049"/>
      <c r="E430" s="1049"/>
      <c r="F430" s="1049"/>
      <c r="G430" s="1049"/>
      <c r="M430" s="1416"/>
      <c r="V430" s="95"/>
    </row>
    <row r="431">
      <c r="A431" s="1049"/>
      <c r="B431" s="1049"/>
      <c r="C431" s="808"/>
      <c r="D431" s="1049"/>
      <c r="E431" s="1049"/>
      <c r="F431" s="1049"/>
      <c r="G431" s="1049"/>
      <c r="M431" s="1416"/>
      <c r="V431" s="95"/>
    </row>
    <row r="432">
      <c r="A432" s="1049"/>
      <c r="B432" s="1049"/>
      <c r="C432" s="808"/>
      <c r="D432" s="1049"/>
      <c r="E432" s="1049"/>
      <c r="F432" s="1049"/>
      <c r="G432" s="1049"/>
      <c r="M432" s="1416"/>
      <c r="V432" s="95"/>
    </row>
    <row r="433">
      <c r="A433" s="1049"/>
      <c r="B433" s="1049"/>
      <c r="C433" s="808"/>
      <c r="D433" s="1049"/>
      <c r="E433" s="1049"/>
      <c r="F433" s="1049"/>
      <c r="G433" s="1049"/>
      <c r="M433" s="1416"/>
      <c r="V433" s="95"/>
    </row>
    <row r="434">
      <c r="A434" s="1049"/>
      <c r="B434" s="1049"/>
      <c r="C434" s="808"/>
      <c r="D434" s="1049"/>
      <c r="E434" s="1049"/>
      <c r="F434" s="1049"/>
      <c r="G434" s="1049"/>
      <c r="M434" s="1416"/>
      <c r="V434" s="95"/>
    </row>
    <row r="435">
      <c r="A435" s="1049"/>
      <c r="B435" s="1049"/>
      <c r="C435" s="808"/>
      <c r="D435" s="1049"/>
      <c r="E435" s="1049"/>
      <c r="F435" s="1049"/>
      <c r="G435" s="1049"/>
      <c r="M435" s="1416"/>
      <c r="V435" s="95"/>
    </row>
    <row r="436">
      <c r="A436" s="1049"/>
      <c r="B436" s="1049"/>
      <c r="C436" s="808"/>
      <c r="D436" s="1049"/>
      <c r="E436" s="1049"/>
      <c r="F436" s="1049"/>
      <c r="G436" s="1049"/>
      <c r="M436" s="1416"/>
      <c r="V436" s="95"/>
    </row>
    <row r="437">
      <c r="A437" s="1049"/>
      <c r="B437" s="1049"/>
      <c r="C437" s="808"/>
      <c r="D437" s="1049"/>
      <c r="E437" s="1049"/>
      <c r="F437" s="1049"/>
      <c r="G437" s="1049"/>
      <c r="M437" s="1416"/>
      <c r="V437" s="95"/>
    </row>
    <row r="438">
      <c r="A438" s="1049"/>
      <c r="B438" s="1049"/>
      <c r="C438" s="808"/>
      <c r="D438" s="1049"/>
      <c r="E438" s="1049"/>
      <c r="F438" s="1049"/>
      <c r="G438" s="1049"/>
      <c r="M438" s="1416"/>
      <c r="V438" s="95"/>
    </row>
    <row r="439">
      <c r="A439" s="1049"/>
      <c r="B439" s="1049"/>
      <c r="C439" s="808"/>
      <c r="D439" s="1049"/>
      <c r="E439" s="1049"/>
      <c r="F439" s="1049"/>
      <c r="G439" s="1049"/>
      <c r="M439" s="1416"/>
      <c r="V439" s="95"/>
    </row>
    <row r="440">
      <c r="A440" s="1049"/>
      <c r="B440" s="1049"/>
      <c r="C440" s="808"/>
      <c r="D440" s="1049"/>
      <c r="E440" s="1049"/>
      <c r="F440" s="1049"/>
      <c r="G440" s="1049"/>
      <c r="M440" s="1416"/>
      <c r="V440" s="95"/>
    </row>
    <row r="441">
      <c r="A441" s="1049"/>
      <c r="B441" s="1049"/>
      <c r="C441" s="808"/>
      <c r="D441" s="1049"/>
      <c r="E441" s="1049"/>
      <c r="F441" s="1049"/>
      <c r="G441" s="1049"/>
      <c r="M441" s="1416"/>
      <c r="V441" s="95"/>
    </row>
    <row r="442">
      <c r="A442" s="1049"/>
      <c r="B442" s="1049"/>
      <c r="C442" s="808"/>
      <c r="D442" s="1049"/>
      <c r="E442" s="1049"/>
      <c r="F442" s="1049"/>
      <c r="G442" s="1049"/>
      <c r="M442" s="1416"/>
      <c r="V442" s="95"/>
    </row>
    <row r="443">
      <c r="A443" s="1049"/>
      <c r="B443" s="1049"/>
      <c r="C443" s="808"/>
      <c r="D443" s="1049"/>
      <c r="E443" s="1049"/>
      <c r="F443" s="1049"/>
      <c r="G443" s="1049"/>
      <c r="M443" s="1416"/>
      <c r="V443" s="95"/>
    </row>
    <row r="444">
      <c r="A444" s="1049"/>
      <c r="B444" s="1049"/>
      <c r="C444" s="808"/>
      <c r="D444" s="1049"/>
      <c r="E444" s="1049"/>
      <c r="F444" s="1049"/>
      <c r="G444" s="1049"/>
      <c r="M444" s="1416"/>
      <c r="V444" s="95"/>
    </row>
    <row r="445">
      <c r="A445" s="1049"/>
      <c r="B445" s="1049"/>
      <c r="C445" s="808"/>
      <c r="D445" s="1049"/>
      <c r="E445" s="1049"/>
      <c r="F445" s="1049"/>
      <c r="G445" s="1049"/>
      <c r="M445" s="1416"/>
      <c r="V445" s="95"/>
    </row>
    <row r="446">
      <c r="A446" s="1049"/>
      <c r="B446" s="1049"/>
      <c r="C446" s="808"/>
      <c r="D446" s="1049"/>
      <c r="E446" s="1049"/>
      <c r="F446" s="1049"/>
      <c r="G446" s="1049"/>
      <c r="M446" s="1416"/>
      <c r="V446" s="95"/>
    </row>
    <row r="447">
      <c r="A447" s="1049"/>
      <c r="B447" s="1049"/>
      <c r="C447" s="808"/>
      <c r="D447" s="1049"/>
      <c r="E447" s="1049"/>
      <c r="F447" s="1049"/>
      <c r="G447" s="1049"/>
      <c r="M447" s="1416"/>
      <c r="V447" s="95"/>
    </row>
    <row r="448">
      <c r="A448" s="1049"/>
      <c r="B448" s="1049"/>
      <c r="C448" s="808"/>
      <c r="D448" s="1049"/>
      <c r="E448" s="1049"/>
      <c r="F448" s="1049"/>
      <c r="G448" s="1049"/>
      <c r="M448" s="1416"/>
      <c r="V448" s="95"/>
    </row>
    <row r="449">
      <c r="A449" s="1049"/>
      <c r="B449" s="1049"/>
      <c r="C449" s="808"/>
      <c r="D449" s="1049"/>
      <c r="E449" s="1049"/>
      <c r="F449" s="1049"/>
      <c r="G449" s="1049"/>
      <c r="M449" s="1416"/>
      <c r="V449" s="95"/>
    </row>
    <row r="450">
      <c r="A450" s="1049"/>
      <c r="B450" s="1049"/>
      <c r="C450" s="808"/>
      <c r="D450" s="1049"/>
      <c r="E450" s="1049"/>
      <c r="F450" s="1049"/>
      <c r="G450" s="1049"/>
      <c r="M450" s="1416"/>
      <c r="V450" s="95"/>
    </row>
    <row r="451">
      <c r="A451" s="1049"/>
      <c r="B451" s="1049"/>
      <c r="C451" s="808"/>
      <c r="D451" s="1049"/>
      <c r="E451" s="1049"/>
      <c r="F451" s="1049"/>
      <c r="G451" s="1049"/>
      <c r="M451" s="1416"/>
      <c r="V451" s="95"/>
    </row>
    <row r="452">
      <c r="A452" s="1049"/>
      <c r="B452" s="1049"/>
      <c r="C452" s="808"/>
      <c r="D452" s="1049"/>
      <c r="E452" s="1049"/>
      <c r="F452" s="1049"/>
      <c r="G452" s="1049"/>
      <c r="M452" s="1416"/>
      <c r="V452" s="95"/>
    </row>
    <row r="453">
      <c r="A453" s="1049"/>
      <c r="B453" s="1049"/>
      <c r="C453" s="808"/>
      <c r="D453" s="1049"/>
      <c r="E453" s="1049"/>
      <c r="F453" s="1049"/>
      <c r="G453" s="1049"/>
      <c r="M453" s="1416"/>
      <c r="V453" s="95"/>
    </row>
    <row r="454">
      <c r="A454" s="1049"/>
      <c r="B454" s="1049"/>
      <c r="C454" s="808"/>
      <c r="D454" s="1049"/>
      <c r="E454" s="1049"/>
      <c r="F454" s="1049"/>
      <c r="G454" s="1049"/>
      <c r="M454" s="1416"/>
      <c r="V454" s="95"/>
    </row>
    <row r="455">
      <c r="A455" s="1049"/>
      <c r="B455" s="1049"/>
      <c r="C455" s="808"/>
      <c r="D455" s="1049"/>
      <c r="E455" s="1049"/>
      <c r="F455" s="1049"/>
      <c r="G455" s="1049"/>
      <c r="M455" s="1416"/>
      <c r="V455" s="95"/>
    </row>
    <row r="456">
      <c r="A456" s="1049"/>
      <c r="B456" s="1049"/>
      <c r="C456" s="808"/>
      <c r="D456" s="1049"/>
      <c r="E456" s="1049"/>
      <c r="F456" s="1049"/>
      <c r="G456" s="1049"/>
      <c r="M456" s="1416"/>
      <c r="V456" s="95"/>
    </row>
    <row r="457">
      <c r="A457" s="1049"/>
      <c r="B457" s="1049"/>
      <c r="C457" s="808"/>
      <c r="D457" s="1049"/>
      <c r="E457" s="1049"/>
      <c r="F457" s="1049"/>
      <c r="G457" s="1049"/>
      <c r="M457" s="1416"/>
      <c r="V457" s="95"/>
    </row>
    <row r="458">
      <c r="A458" s="1049"/>
      <c r="B458" s="1049"/>
      <c r="C458" s="808"/>
      <c r="D458" s="1049"/>
      <c r="E458" s="1049"/>
      <c r="F458" s="1049"/>
      <c r="G458" s="1049"/>
      <c r="M458" s="1416"/>
      <c r="V458" s="95"/>
    </row>
    <row r="459">
      <c r="A459" s="1049"/>
      <c r="B459" s="1049"/>
      <c r="C459" s="808"/>
      <c r="D459" s="1049"/>
      <c r="E459" s="1049"/>
      <c r="F459" s="1049"/>
      <c r="G459" s="1049"/>
      <c r="M459" s="1416"/>
      <c r="V459" s="95"/>
    </row>
    <row r="460">
      <c r="A460" s="1049"/>
      <c r="B460" s="1049"/>
      <c r="C460" s="808"/>
      <c r="D460" s="1049"/>
      <c r="E460" s="1049"/>
      <c r="F460" s="1049"/>
      <c r="G460" s="1049"/>
      <c r="M460" s="1416"/>
      <c r="V460" s="95"/>
    </row>
    <row r="461">
      <c r="A461" s="1049"/>
      <c r="B461" s="1049"/>
      <c r="C461" s="808"/>
      <c r="D461" s="1049"/>
      <c r="E461" s="1049"/>
      <c r="F461" s="1049"/>
      <c r="G461" s="1049"/>
      <c r="M461" s="1416"/>
      <c r="V461" s="95"/>
    </row>
    <row r="462">
      <c r="A462" s="1049"/>
      <c r="B462" s="1049"/>
      <c r="C462" s="808"/>
      <c r="D462" s="1049"/>
      <c r="E462" s="1049"/>
      <c r="F462" s="1049"/>
      <c r="G462" s="1049"/>
      <c r="M462" s="1416"/>
      <c r="V462" s="95"/>
    </row>
    <row r="463">
      <c r="A463" s="1049"/>
      <c r="B463" s="1049"/>
      <c r="C463" s="808"/>
      <c r="D463" s="1049"/>
      <c r="E463" s="1049"/>
      <c r="F463" s="1049"/>
      <c r="G463" s="1049"/>
      <c r="M463" s="1416"/>
      <c r="V463" s="95"/>
    </row>
    <row r="464">
      <c r="A464" s="1049"/>
      <c r="B464" s="1049"/>
      <c r="C464" s="808"/>
      <c r="D464" s="1049"/>
      <c r="E464" s="1049"/>
      <c r="F464" s="1049"/>
      <c r="G464" s="1049"/>
      <c r="M464" s="1416"/>
      <c r="V464" s="95"/>
    </row>
    <row r="465">
      <c r="A465" s="1049"/>
      <c r="B465" s="1049"/>
      <c r="C465" s="808"/>
      <c r="D465" s="1049"/>
      <c r="E465" s="1049"/>
      <c r="F465" s="1049"/>
      <c r="G465" s="1049"/>
      <c r="M465" s="1416"/>
      <c r="V465" s="95"/>
    </row>
    <row r="466">
      <c r="A466" s="1049"/>
      <c r="B466" s="1049"/>
      <c r="C466" s="808"/>
      <c r="D466" s="1049"/>
      <c r="E466" s="1049"/>
      <c r="F466" s="1049"/>
      <c r="G466" s="1049"/>
      <c r="M466" s="1416"/>
      <c r="V466" s="95"/>
    </row>
    <row r="467">
      <c r="A467" s="1049"/>
      <c r="B467" s="1049"/>
      <c r="C467" s="808"/>
      <c r="D467" s="1049"/>
      <c r="E467" s="1049"/>
      <c r="F467" s="1049"/>
      <c r="G467" s="1049"/>
      <c r="M467" s="1416"/>
      <c r="V467" s="95"/>
    </row>
    <row r="468">
      <c r="A468" s="1049"/>
      <c r="B468" s="1049"/>
      <c r="C468" s="808"/>
      <c r="D468" s="1049"/>
      <c r="E468" s="1049"/>
      <c r="F468" s="1049"/>
      <c r="G468" s="1049"/>
      <c r="M468" s="1416"/>
      <c r="V468" s="95"/>
    </row>
    <row r="469">
      <c r="A469" s="1049"/>
      <c r="B469" s="1049"/>
      <c r="C469" s="808"/>
      <c r="D469" s="1049"/>
      <c r="E469" s="1049"/>
      <c r="F469" s="1049"/>
      <c r="G469" s="1049"/>
      <c r="M469" s="1416"/>
      <c r="V469" s="95"/>
    </row>
    <row r="470">
      <c r="A470" s="1049"/>
      <c r="B470" s="1049"/>
      <c r="C470" s="808"/>
      <c r="D470" s="1049"/>
      <c r="E470" s="1049"/>
      <c r="F470" s="1049"/>
      <c r="G470" s="1049"/>
      <c r="M470" s="1416"/>
      <c r="V470" s="95"/>
    </row>
    <row r="471">
      <c r="A471" s="1049"/>
      <c r="B471" s="1049"/>
      <c r="C471" s="808"/>
      <c r="D471" s="1049"/>
      <c r="E471" s="1049"/>
      <c r="F471" s="1049"/>
      <c r="G471" s="1049"/>
      <c r="M471" s="1416"/>
      <c r="V471" s="95"/>
    </row>
    <row r="472">
      <c r="A472" s="1049"/>
      <c r="B472" s="1049"/>
      <c r="C472" s="808"/>
      <c r="D472" s="1049"/>
      <c r="E472" s="1049"/>
      <c r="F472" s="1049"/>
      <c r="G472" s="1049"/>
      <c r="M472" s="1416"/>
      <c r="V472" s="95"/>
    </row>
    <row r="473">
      <c r="A473" s="1049"/>
      <c r="B473" s="1049"/>
      <c r="C473" s="808"/>
      <c r="D473" s="1049"/>
      <c r="E473" s="1049"/>
      <c r="F473" s="1049"/>
      <c r="G473" s="1049"/>
      <c r="M473" s="1416"/>
      <c r="V473" s="95"/>
    </row>
    <row r="474">
      <c r="A474" s="1049"/>
      <c r="B474" s="1049"/>
      <c r="C474" s="808"/>
      <c r="D474" s="1049"/>
      <c r="E474" s="1049"/>
      <c r="F474" s="1049"/>
      <c r="G474" s="1049"/>
      <c r="M474" s="1416"/>
      <c r="V474" s="95"/>
    </row>
    <row r="475">
      <c r="A475" s="1049"/>
      <c r="B475" s="1049"/>
      <c r="C475" s="808"/>
      <c r="D475" s="1049"/>
      <c r="E475" s="1049"/>
      <c r="F475" s="1049"/>
      <c r="G475" s="1049"/>
      <c r="M475" s="1416"/>
      <c r="V475" s="95"/>
    </row>
    <row r="476">
      <c r="A476" s="1049"/>
      <c r="B476" s="1049"/>
      <c r="C476" s="808"/>
      <c r="D476" s="1049"/>
      <c r="E476" s="1049"/>
      <c r="F476" s="1049"/>
      <c r="G476" s="1049"/>
      <c r="M476" s="1416"/>
      <c r="V476" s="95"/>
    </row>
    <row r="477">
      <c r="A477" s="1049"/>
      <c r="B477" s="1049"/>
      <c r="C477" s="808"/>
      <c r="D477" s="1049"/>
      <c r="E477" s="1049"/>
      <c r="F477" s="1049"/>
      <c r="G477" s="1049"/>
      <c r="M477" s="1416"/>
      <c r="V477" s="95"/>
    </row>
    <row r="478">
      <c r="A478" s="1049"/>
      <c r="B478" s="1049"/>
      <c r="C478" s="808"/>
      <c r="D478" s="1049"/>
      <c r="E478" s="1049"/>
      <c r="F478" s="1049"/>
      <c r="G478" s="1049"/>
      <c r="M478" s="1416"/>
      <c r="V478" s="95"/>
    </row>
    <row r="479">
      <c r="A479" s="1049"/>
      <c r="B479" s="1049"/>
      <c r="C479" s="808"/>
      <c r="D479" s="1049"/>
      <c r="E479" s="1049"/>
      <c r="F479" s="1049"/>
      <c r="G479" s="1049"/>
      <c r="M479" s="1416"/>
      <c r="V479" s="95"/>
    </row>
    <row r="480">
      <c r="A480" s="1049"/>
      <c r="B480" s="1049"/>
      <c r="C480" s="808"/>
      <c r="D480" s="1049"/>
      <c r="E480" s="1049"/>
      <c r="F480" s="1049"/>
      <c r="G480" s="1049"/>
      <c r="M480" s="1416"/>
      <c r="V480" s="95"/>
    </row>
    <row r="481">
      <c r="A481" s="1049"/>
      <c r="B481" s="1049"/>
      <c r="C481" s="808"/>
      <c r="D481" s="1049"/>
      <c r="E481" s="1049"/>
      <c r="F481" s="1049"/>
      <c r="G481" s="1049"/>
      <c r="M481" s="1416"/>
      <c r="V481" s="95"/>
    </row>
    <row r="482">
      <c r="A482" s="1049"/>
      <c r="B482" s="1049"/>
      <c r="C482" s="808"/>
      <c r="D482" s="1049"/>
      <c r="E482" s="1049"/>
      <c r="F482" s="1049"/>
      <c r="G482" s="1049"/>
      <c r="M482" s="1416"/>
      <c r="V482" s="95"/>
    </row>
    <row r="483">
      <c r="A483" s="1049"/>
      <c r="B483" s="1049"/>
      <c r="C483" s="808"/>
      <c r="D483" s="1049"/>
      <c r="E483" s="1049"/>
      <c r="F483" s="1049"/>
      <c r="G483" s="1049"/>
      <c r="M483" s="1416"/>
      <c r="V483" s="95"/>
    </row>
    <row r="484">
      <c r="A484" s="1049"/>
      <c r="B484" s="1049"/>
      <c r="C484" s="808"/>
      <c r="D484" s="1049"/>
      <c r="E484" s="1049"/>
      <c r="F484" s="1049"/>
      <c r="G484" s="1049"/>
      <c r="M484" s="1416"/>
      <c r="V484" s="95"/>
    </row>
    <row r="485">
      <c r="A485" s="1049"/>
      <c r="B485" s="1049"/>
      <c r="C485" s="808"/>
      <c r="D485" s="1049"/>
      <c r="E485" s="1049"/>
      <c r="F485" s="1049"/>
      <c r="G485" s="1049"/>
      <c r="M485" s="1416"/>
      <c r="V485" s="95"/>
    </row>
    <row r="486">
      <c r="A486" s="1049"/>
      <c r="B486" s="1049"/>
      <c r="C486" s="808"/>
      <c r="D486" s="1049"/>
      <c r="E486" s="1049"/>
      <c r="F486" s="1049"/>
      <c r="G486" s="1049"/>
      <c r="M486" s="1416"/>
      <c r="V486" s="95"/>
    </row>
    <row r="487">
      <c r="A487" s="1049"/>
      <c r="B487" s="1049"/>
      <c r="C487" s="808"/>
      <c r="D487" s="1049"/>
      <c r="E487" s="1049"/>
      <c r="F487" s="1049"/>
      <c r="G487" s="1049"/>
      <c r="M487" s="1416"/>
      <c r="V487" s="95"/>
    </row>
    <row r="488">
      <c r="A488" s="1049"/>
      <c r="B488" s="1049"/>
      <c r="C488" s="808"/>
      <c r="D488" s="1049"/>
      <c r="E488" s="1049"/>
      <c r="F488" s="1049"/>
      <c r="G488" s="1049"/>
      <c r="M488" s="1416"/>
      <c r="V488" s="95"/>
    </row>
    <row r="489">
      <c r="A489" s="1049"/>
      <c r="B489" s="1049"/>
      <c r="C489" s="808"/>
      <c r="D489" s="1049"/>
      <c r="E489" s="1049"/>
      <c r="F489" s="1049"/>
      <c r="G489" s="1049"/>
      <c r="M489" s="1416"/>
      <c r="V489" s="95"/>
    </row>
    <row r="490">
      <c r="A490" s="1049"/>
      <c r="B490" s="1049"/>
      <c r="C490" s="808"/>
      <c r="D490" s="1049"/>
      <c r="E490" s="1049"/>
      <c r="F490" s="1049"/>
      <c r="G490" s="1049"/>
      <c r="M490" s="1416"/>
      <c r="V490" s="95"/>
    </row>
    <row r="491">
      <c r="A491" s="1049"/>
      <c r="B491" s="1049"/>
      <c r="C491" s="808"/>
      <c r="D491" s="1049"/>
      <c r="E491" s="1049"/>
      <c r="F491" s="1049"/>
      <c r="G491" s="1049"/>
      <c r="M491" s="1416"/>
      <c r="V491" s="95"/>
    </row>
    <row r="492">
      <c r="A492" s="1049"/>
      <c r="B492" s="1049"/>
      <c r="C492" s="808"/>
      <c r="D492" s="1049"/>
      <c r="E492" s="1049"/>
      <c r="F492" s="1049"/>
      <c r="G492" s="1049"/>
      <c r="M492" s="1416"/>
      <c r="V492" s="95"/>
    </row>
    <row r="493">
      <c r="A493" s="1049"/>
      <c r="B493" s="1049"/>
      <c r="C493" s="808"/>
      <c r="D493" s="1049"/>
      <c r="E493" s="1049"/>
      <c r="F493" s="1049"/>
      <c r="G493" s="1049"/>
      <c r="M493" s="1416"/>
      <c r="V493" s="95"/>
    </row>
    <row r="494">
      <c r="A494" s="1049"/>
      <c r="B494" s="1049"/>
      <c r="C494" s="808"/>
      <c r="D494" s="1049"/>
      <c r="E494" s="1049"/>
      <c r="F494" s="1049"/>
      <c r="G494" s="1049"/>
      <c r="M494" s="1416"/>
      <c r="V494" s="95"/>
    </row>
    <row r="495">
      <c r="A495" s="1049"/>
      <c r="B495" s="1049"/>
      <c r="C495" s="808"/>
      <c r="D495" s="1049"/>
      <c r="E495" s="1049"/>
      <c r="F495" s="1049"/>
      <c r="G495" s="1049"/>
      <c r="M495" s="1416"/>
      <c r="V495" s="95"/>
    </row>
    <row r="496">
      <c r="A496" s="1049"/>
      <c r="B496" s="1049"/>
      <c r="C496" s="808"/>
      <c r="D496" s="1049"/>
      <c r="E496" s="1049"/>
      <c r="F496" s="1049"/>
      <c r="G496" s="1049"/>
      <c r="M496" s="1416"/>
      <c r="V496" s="95"/>
    </row>
    <row r="497">
      <c r="A497" s="1049"/>
      <c r="B497" s="1049"/>
      <c r="C497" s="808"/>
      <c r="D497" s="1049"/>
      <c r="E497" s="1049"/>
      <c r="F497" s="1049"/>
      <c r="G497" s="1049"/>
      <c r="M497" s="1416"/>
      <c r="V497" s="95"/>
    </row>
    <row r="498">
      <c r="A498" s="1049"/>
      <c r="B498" s="1049"/>
      <c r="C498" s="808"/>
      <c r="D498" s="1049"/>
      <c r="E498" s="1049"/>
      <c r="F498" s="1049"/>
      <c r="G498" s="1049"/>
      <c r="M498" s="1416"/>
      <c r="V498" s="95"/>
    </row>
    <row r="499">
      <c r="A499" s="1049"/>
      <c r="B499" s="1049"/>
      <c r="C499" s="808"/>
      <c r="D499" s="1049"/>
      <c r="E499" s="1049"/>
      <c r="F499" s="1049"/>
      <c r="G499" s="1049"/>
      <c r="M499" s="1416"/>
      <c r="V499" s="95"/>
    </row>
    <row r="500">
      <c r="A500" s="1049"/>
      <c r="B500" s="1049"/>
      <c r="C500" s="808"/>
      <c r="D500" s="1049"/>
      <c r="E500" s="1049"/>
      <c r="F500" s="1049"/>
      <c r="G500" s="1049"/>
      <c r="M500" s="1416"/>
      <c r="V500" s="95"/>
    </row>
    <row r="501">
      <c r="A501" s="1049"/>
      <c r="B501" s="1049"/>
      <c r="C501" s="808"/>
      <c r="D501" s="1049"/>
      <c r="E501" s="1049"/>
      <c r="F501" s="1049"/>
      <c r="G501" s="1049"/>
      <c r="M501" s="1416"/>
      <c r="V501" s="95"/>
    </row>
    <row r="502">
      <c r="A502" s="1049"/>
      <c r="B502" s="1049"/>
      <c r="C502" s="808"/>
      <c r="D502" s="1049"/>
      <c r="E502" s="1049"/>
      <c r="F502" s="1049"/>
      <c r="G502" s="1049"/>
      <c r="M502" s="1416"/>
      <c r="V502" s="95"/>
    </row>
    <row r="503">
      <c r="A503" s="1049"/>
      <c r="B503" s="1049"/>
      <c r="C503" s="808"/>
      <c r="D503" s="1049"/>
      <c r="E503" s="1049"/>
      <c r="F503" s="1049"/>
      <c r="G503" s="1049"/>
      <c r="M503" s="1416"/>
      <c r="V503" s="95"/>
    </row>
    <row r="504">
      <c r="A504" s="1049"/>
      <c r="B504" s="1049"/>
      <c r="C504" s="808"/>
      <c r="D504" s="1049"/>
      <c r="E504" s="1049"/>
      <c r="F504" s="1049"/>
      <c r="G504" s="1049"/>
      <c r="M504" s="1416"/>
      <c r="V504" s="95"/>
    </row>
    <row r="505">
      <c r="A505" s="1049"/>
      <c r="B505" s="1049"/>
      <c r="C505" s="808"/>
      <c r="D505" s="1049"/>
      <c r="E505" s="1049"/>
      <c r="F505" s="1049"/>
      <c r="G505" s="1049"/>
      <c r="M505" s="1416"/>
      <c r="V505" s="95"/>
    </row>
    <row r="506">
      <c r="A506" s="1049"/>
      <c r="B506" s="1049"/>
      <c r="C506" s="808"/>
      <c r="D506" s="1049"/>
      <c r="E506" s="1049"/>
      <c r="F506" s="1049"/>
      <c r="G506" s="1049"/>
      <c r="M506" s="1416"/>
      <c r="V506" s="95"/>
    </row>
    <row r="507">
      <c r="A507" s="1049"/>
      <c r="B507" s="1049"/>
      <c r="C507" s="808"/>
      <c r="D507" s="1049"/>
      <c r="E507" s="1049"/>
      <c r="F507" s="1049"/>
      <c r="G507" s="1049"/>
      <c r="M507" s="1416"/>
      <c r="V507" s="95"/>
    </row>
    <row r="508">
      <c r="A508" s="1049"/>
      <c r="B508" s="1049"/>
      <c r="C508" s="808"/>
      <c r="D508" s="1049"/>
      <c r="E508" s="1049"/>
      <c r="F508" s="1049"/>
      <c r="G508" s="1049"/>
      <c r="M508" s="1416"/>
      <c r="V508" s="95"/>
    </row>
    <row r="509">
      <c r="A509" s="1049"/>
      <c r="B509" s="1049"/>
      <c r="C509" s="808"/>
      <c r="D509" s="1049"/>
      <c r="E509" s="1049"/>
      <c r="F509" s="1049"/>
      <c r="G509" s="1049"/>
      <c r="M509" s="1416"/>
      <c r="V509" s="95"/>
    </row>
    <row r="510">
      <c r="A510" s="1049"/>
      <c r="B510" s="1049"/>
      <c r="C510" s="808"/>
      <c r="D510" s="1049"/>
      <c r="E510" s="1049"/>
      <c r="F510" s="1049"/>
      <c r="G510" s="1049"/>
      <c r="M510" s="1416"/>
      <c r="V510" s="95"/>
    </row>
    <row r="511">
      <c r="A511" s="1049"/>
      <c r="B511" s="1049"/>
      <c r="C511" s="808"/>
      <c r="D511" s="1049"/>
      <c r="E511" s="1049"/>
      <c r="F511" s="1049"/>
      <c r="G511" s="1049"/>
      <c r="M511" s="1416"/>
      <c r="V511" s="95"/>
    </row>
    <row r="512">
      <c r="A512" s="1049"/>
      <c r="B512" s="1049"/>
      <c r="C512" s="808"/>
      <c r="D512" s="1049"/>
      <c r="E512" s="1049"/>
      <c r="F512" s="1049"/>
      <c r="G512" s="1049"/>
      <c r="M512" s="1416"/>
      <c r="V512" s="95"/>
    </row>
    <row r="513">
      <c r="A513" s="1049"/>
      <c r="B513" s="1049"/>
      <c r="C513" s="808"/>
      <c r="D513" s="1049"/>
      <c r="E513" s="1049"/>
      <c r="F513" s="1049"/>
      <c r="G513" s="1049"/>
      <c r="M513" s="1416"/>
      <c r="V513" s="95"/>
    </row>
    <row r="514">
      <c r="A514" s="1049"/>
      <c r="B514" s="1049"/>
      <c r="C514" s="808"/>
      <c r="D514" s="1049"/>
      <c r="E514" s="1049"/>
      <c r="F514" s="1049"/>
      <c r="G514" s="1049"/>
      <c r="M514" s="1416"/>
      <c r="V514" s="95"/>
    </row>
    <row r="515">
      <c r="A515" s="1049"/>
      <c r="B515" s="1049"/>
      <c r="C515" s="808"/>
      <c r="D515" s="1049"/>
      <c r="E515" s="1049"/>
      <c r="F515" s="1049"/>
      <c r="G515" s="1049"/>
      <c r="M515" s="1416"/>
      <c r="V515" s="95"/>
    </row>
    <row r="516">
      <c r="A516" s="1049"/>
      <c r="B516" s="1049"/>
      <c r="C516" s="808"/>
      <c r="D516" s="1049"/>
      <c r="E516" s="1049"/>
      <c r="F516" s="1049"/>
      <c r="G516" s="1049"/>
      <c r="M516" s="1416"/>
      <c r="V516" s="95"/>
    </row>
    <row r="517">
      <c r="A517" s="1049"/>
      <c r="B517" s="1049"/>
      <c r="C517" s="808"/>
      <c r="D517" s="1049"/>
      <c r="E517" s="1049"/>
      <c r="F517" s="1049"/>
      <c r="G517" s="1049"/>
      <c r="M517" s="1416"/>
      <c r="V517" s="95"/>
    </row>
    <row r="518">
      <c r="A518" s="1049"/>
      <c r="B518" s="1049"/>
      <c r="C518" s="808"/>
      <c r="D518" s="1049"/>
      <c r="E518" s="1049"/>
      <c r="F518" s="1049"/>
      <c r="G518" s="1049"/>
      <c r="M518" s="1416"/>
      <c r="V518" s="95"/>
    </row>
    <row r="519">
      <c r="A519" s="1049"/>
      <c r="B519" s="1049"/>
      <c r="C519" s="808"/>
      <c r="D519" s="1049"/>
      <c r="E519" s="1049"/>
      <c r="F519" s="1049"/>
      <c r="G519" s="1049"/>
      <c r="M519" s="1416"/>
      <c r="V519" s="95"/>
    </row>
    <row r="520">
      <c r="A520" s="1049"/>
      <c r="B520" s="1049"/>
      <c r="C520" s="808"/>
      <c r="D520" s="1049"/>
      <c r="E520" s="1049"/>
      <c r="F520" s="1049"/>
      <c r="G520" s="1049"/>
      <c r="M520" s="1416"/>
      <c r="V520" s="95"/>
    </row>
    <row r="521">
      <c r="A521" s="1049"/>
      <c r="B521" s="1049"/>
      <c r="C521" s="808"/>
      <c r="D521" s="1049"/>
      <c r="E521" s="1049"/>
      <c r="F521" s="1049"/>
      <c r="G521" s="1049"/>
      <c r="M521" s="1416"/>
      <c r="V521" s="95"/>
    </row>
    <row r="522">
      <c r="A522" s="1049"/>
      <c r="B522" s="1049"/>
      <c r="C522" s="808"/>
      <c r="D522" s="1049"/>
      <c r="E522" s="1049"/>
      <c r="F522" s="1049"/>
      <c r="G522" s="1049"/>
      <c r="M522" s="1416"/>
      <c r="V522" s="95"/>
    </row>
    <row r="523">
      <c r="A523" s="1049"/>
      <c r="B523" s="1049"/>
      <c r="C523" s="808"/>
      <c r="D523" s="1049"/>
      <c r="E523" s="1049"/>
      <c r="F523" s="1049"/>
      <c r="G523" s="1049"/>
      <c r="M523" s="1416"/>
      <c r="V523" s="95"/>
    </row>
    <row r="524">
      <c r="A524" s="1049"/>
      <c r="B524" s="1049"/>
      <c r="C524" s="808"/>
      <c r="D524" s="1049"/>
      <c r="E524" s="1049"/>
      <c r="F524" s="1049"/>
      <c r="G524" s="1049"/>
      <c r="M524" s="1416"/>
      <c r="V524" s="95"/>
    </row>
    <row r="525">
      <c r="A525" s="1049"/>
      <c r="B525" s="1049"/>
      <c r="C525" s="808"/>
      <c r="D525" s="1049"/>
      <c r="E525" s="1049"/>
      <c r="F525" s="1049"/>
      <c r="G525" s="1049"/>
      <c r="M525" s="1416"/>
      <c r="V525" s="95"/>
    </row>
    <row r="526">
      <c r="A526" s="1049"/>
      <c r="B526" s="1049"/>
      <c r="C526" s="808"/>
      <c r="D526" s="1049"/>
      <c r="E526" s="1049"/>
      <c r="F526" s="1049"/>
      <c r="G526" s="1049"/>
      <c r="M526" s="1416"/>
      <c r="V526" s="95"/>
    </row>
    <row r="527">
      <c r="A527" s="1049"/>
      <c r="B527" s="1049"/>
      <c r="C527" s="808"/>
      <c r="D527" s="1049"/>
      <c r="E527" s="1049"/>
      <c r="F527" s="1049"/>
      <c r="G527" s="1049"/>
      <c r="M527" s="1416"/>
      <c r="V527" s="95"/>
    </row>
    <row r="528">
      <c r="A528" s="1049"/>
      <c r="B528" s="1049"/>
      <c r="C528" s="808"/>
      <c r="D528" s="1049"/>
      <c r="E528" s="1049"/>
      <c r="F528" s="1049"/>
      <c r="G528" s="1049"/>
      <c r="M528" s="1416"/>
      <c r="V528" s="95"/>
    </row>
    <row r="529">
      <c r="A529" s="1049"/>
      <c r="B529" s="1049"/>
      <c r="C529" s="808"/>
      <c r="D529" s="1049"/>
      <c r="E529" s="1049"/>
      <c r="F529" s="1049"/>
      <c r="G529" s="1049"/>
      <c r="M529" s="1416"/>
      <c r="V529" s="95"/>
    </row>
    <row r="530">
      <c r="A530" s="1049"/>
      <c r="B530" s="1049"/>
      <c r="C530" s="808"/>
      <c r="D530" s="1049"/>
      <c r="E530" s="1049"/>
      <c r="F530" s="1049"/>
      <c r="G530" s="1049"/>
      <c r="M530" s="1416"/>
      <c r="V530" s="95"/>
    </row>
    <row r="531">
      <c r="A531" s="1049"/>
      <c r="B531" s="1049"/>
      <c r="C531" s="808"/>
      <c r="D531" s="1049"/>
      <c r="E531" s="1049"/>
      <c r="F531" s="1049"/>
      <c r="G531" s="1049"/>
      <c r="M531" s="1416"/>
      <c r="V531" s="95"/>
    </row>
    <row r="532">
      <c r="A532" s="1049"/>
      <c r="B532" s="1049"/>
      <c r="C532" s="808"/>
      <c r="D532" s="1049"/>
      <c r="E532" s="1049"/>
      <c r="F532" s="1049"/>
      <c r="G532" s="1049"/>
      <c r="M532" s="1416"/>
      <c r="V532" s="95"/>
    </row>
    <row r="533">
      <c r="A533" s="1049"/>
      <c r="B533" s="1049"/>
      <c r="C533" s="808"/>
      <c r="D533" s="1049"/>
      <c r="E533" s="1049"/>
      <c r="F533" s="1049"/>
      <c r="G533" s="1049"/>
      <c r="M533" s="1416"/>
      <c r="V533" s="95"/>
    </row>
    <row r="534">
      <c r="A534" s="1049"/>
      <c r="B534" s="1049"/>
      <c r="C534" s="808"/>
      <c r="D534" s="1049"/>
      <c r="E534" s="1049"/>
      <c r="F534" s="1049"/>
      <c r="G534" s="1049"/>
      <c r="M534" s="1416"/>
      <c r="V534" s="95"/>
    </row>
    <row r="535">
      <c r="A535" s="1049"/>
      <c r="B535" s="1049"/>
      <c r="C535" s="808"/>
      <c r="D535" s="1049"/>
      <c r="E535" s="1049"/>
      <c r="F535" s="1049"/>
      <c r="G535" s="1049"/>
      <c r="M535" s="1416"/>
      <c r="V535" s="95"/>
    </row>
    <row r="536">
      <c r="A536" s="1049"/>
      <c r="B536" s="1049"/>
      <c r="C536" s="808"/>
      <c r="D536" s="1049"/>
      <c r="E536" s="1049"/>
      <c r="F536" s="1049"/>
      <c r="G536" s="1049"/>
      <c r="M536" s="1416"/>
      <c r="V536" s="95"/>
    </row>
    <row r="537">
      <c r="A537" s="1049"/>
      <c r="B537" s="1049"/>
      <c r="C537" s="808"/>
      <c r="D537" s="1049"/>
      <c r="E537" s="1049"/>
      <c r="F537" s="1049"/>
      <c r="G537" s="1049"/>
      <c r="M537" s="1416"/>
      <c r="V537" s="95"/>
    </row>
    <row r="538">
      <c r="A538" s="1049"/>
      <c r="B538" s="1049"/>
      <c r="C538" s="808"/>
      <c r="D538" s="1049"/>
      <c r="E538" s="1049"/>
      <c r="F538" s="1049"/>
      <c r="G538" s="1049"/>
      <c r="M538" s="1416"/>
      <c r="V538" s="95"/>
    </row>
    <row r="539">
      <c r="A539" s="1049"/>
      <c r="B539" s="1049"/>
      <c r="C539" s="808"/>
      <c r="D539" s="1049"/>
      <c r="E539" s="1049"/>
      <c r="F539" s="1049"/>
      <c r="G539" s="1049"/>
      <c r="M539" s="1416"/>
      <c r="V539" s="95"/>
    </row>
    <row r="540">
      <c r="A540" s="1049"/>
      <c r="B540" s="1049"/>
      <c r="C540" s="808"/>
      <c r="D540" s="1049"/>
      <c r="E540" s="1049"/>
      <c r="F540" s="1049"/>
      <c r="G540" s="1049"/>
      <c r="M540" s="1416"/>
      <c r="V540" s="95"/>
    </row>
    <row r="541">
      <c r="A541" s="1049"/>
      <c r="B541" s="1049"/>
      <c r="C541" s="808"/>
      <c r="D541" s="1049"/>
      <c r="E541" s="1049"/>
      <c r="F541" s="1049"/>
      <c r="G541" s="1049"/>
      <c r="M541" s="1416"/>
      <c r="V541" s="95"/>
    </row>
    <row r="542">
      <c r="A542" s="1049"/>
      <c r="B542" s="1049"/>
      <c r="C542" s="808"/>
      <c r="D542" s="1049"/>
      <c r="E542" s="1049"/>
      <c r="F542" s="1049"/>
      <c r="G542" s="1049"/>
      <c r="M542" s="1416"/>
      <c r="V542" s="95"/>
    </row>
    <row r="543">
      <c r="A543" s="1049"/>
      <c r="B543" s="1049"/>
      <c r="C543" s="808"/>
      <c r="D543" s="1049"/>
      <c r="E543" s="1049"/>
      <c r="F543" s="1049"/>
      <c r="G543" s="1049"/>
      <c r="M543" s="1416"/>
      <c r="V543" s="95"/>
    </row>
    <row r="544">
      <c r="A544" s="1049"/>
      <c r="B544" s="1049"/>
      <c r="C544" s="808"/>
      <c r="D544" s="1049"/>
      <c r="E544" s="1049"/>
      <c r="F544" s="1049"/>
      <c r="G544" s="1049"/>
      <c r="M544" s="1416"/>
      <c r="V544" s="95"/>
    </row>
    <row r="545">
      <c r="A545" s="1049"/>
      <c r="B545" s="1049"/>
      <c r="C545" s="808"/>
      <c r="D545" s="1049"/>
      <c r="E545" s="1049"/>
      <c r="F545" s="1049"/>
      <c r="G545" s="1049"/>
      <c r="M545" s="1416"/>
      <c r="V545" s="95"/>
    </row>
    <row r="546">
      <c r="A546" s="1049"/>
      <c r="B546" s="1049"/>
      <c r="C546" s="808"/>
      <c r="D546" s="1049"/>
      <c r="E546" s="1049"/>
      <c r="F546" s="1049"/>
      <c r="G546" s="1049"/>
      <c r="M546" s="1416"/>
      <c r="V546" s="95"/>
    </row>
    <row r="547">
      <c r="A547" s="1049"/>
      <c r="B547" s="1049"/>
      <c r="C547" s="808"/>
      <c r="D547" s="1049"/>
      <c r="E547" s="1049"/>
      <c r="F547" s="1049"/>
      <c r="G547" s="1049"/>
      <c r="M547" s="1416"/>
      <c r="V547" s="95"/>
    </row>
    <row r="548">
      <c r="A548" s="1049"/>
      <c r="B548" s="1049"/>
      <c r="C548" s="808"/>
      <c r="D548" s="1049"/>
      <c r="E548" s="1049"/>
      <c r="F548" s="1049"/>
      <c r="G548" s="1049"/>
      <c r="M548" s="1416"/>
      <c r="V548" s="95"/>
    </row>
    <row r="549">
      <c r="A549" s="1049"/>
      <c r="B549" s="1049"/>
      <c r="C549" s="808"/>
      <c r="D549" s="1049"/>
      <c r="E549" s="1049"/>
      <c r="F549" s="1049"/>
      <c r="G549" s="1049"/>
      <c r="M549" s="1416"/>
      <c r="V549" s="95"/>
    </row>
    <row r="550">
      <c r="A550" s="1049"/>
      <c r="B550" s="1049"/>
      <c r="C550" s="808"/>
      <c r="D550" s="1049"/>
      <c r="E550" s="1049"/>
      <c r="F550" s="1049"/>
      <c r="G550" s="1049"/>
      <c r="M550" s="1416"/>
      <c r="V550" s="95"/>
    </row>
    <row r="551">
      <c r="A551" s="1049"/>
      <c r="B551" s="1049"/>
      <c r="C551" s="808"/>
      <c r="D551" s="1049"/>
      <c r="E551" s="1049"/>
      <c r="F551" s="1049"/>
      <c r="G551" s="1049"/>
      <c r="M551" s="1416"/>
      <c r="V551" s="95"/>
    </row>
    <row r="552">
      <c r="A552" s="1049"/>
      <c r="B552" s="1049"/>
      <c r="C552" s="808"/>
      <c r="D552" s="1049"/>
      <c r="E552" s="1049"/>
      <c r="F552" s="1049"/>
      <c r="G552" s="1049"/>
      <c r="M552" s="1416"/>
      <c r="V552" s="95"/>
    </row>
    <row r="553">
      <c r="A553" s="1049"/>
      <c r="B553" s="1049"/>
      <c r="C553" s="808"/>
      <c r="D553" s="1049"/>
      <c r="E553" s="1049"/>
      <c r="F553" s="1049"/>
      <c r="G553" s="1049"/>
      <c r="M553" s="1416"/>
      <c r="V553" s="95"/>
    </row>
    <row r="554">
      <c r="A554" s="1049"/>
      <c r="B554" s="1049"/>
      <c r="C554" s="808"/>
      <c r="D554" s="1049"/>
      <c r="E554" s="1049"/>
      <c r="F554" s="1049"/>
      <c r="G554" s="1049"/>
      <c r="M554" s="1416"/>
      <c r="V554" s="95"/>
    </row>
    <row r="555">
      <c r="A555" s="1049"/>
      <c r="B555" s="1049"/>
      <c r="C555" s="808"/>
      <c r="D555" s="1049"/>
      <c r="E555" s="1049"/>
      <c r="F555" s="1049"/>
      <c r="G555" s="1049"/>
      <c r="M555" s="1416"/>
      <c r="V555" s="95"/>
    </row>
    <row r="556">
      <c r="A556" s="1049"/>
      <c r="B556" s="1049"/>
      <c r="C556" s="808"/>
      <c r="D556" s="1049"/>
      <c r="E556" s="1049"/>
      <c r="F556" s="1049"/>
      <c r="G556" s="1049"/>
      <c r="M556" s="1416"/>
      <c r="V556" s="95"/>
    </row>
    <row r="557">
      <c r="A557" s="1049"/>
      <c r="B557" s="1049"/>
      <c r="C557" s="808"/>
      <c r="D557" s="1049"/>
      <c r="E557" s="1049"/>
      <c r="F557" s="1049"/>
      <c r="G557" s="1049"/>
      <c r="M557" s="1416"/>
      <c r="V557" s="95"/>
    </row>
    <row r="558">
      <c r="A558" s="1049"/>
      <c r="B558" s="1049"/>
      <c r="C558" s="808"/>
      <c r="D558" s="1049"/>
      <c r="E558" s="1049"/>
      <c r="F558" s="1049"/>
      <c r="G558" s="1049"/>
      <c r="M558" s="1416"/>
      <c r="V558" s="95"/>
    </row>
    <row r="559">
      <c r="A559" s="1049"/>
      <c r="B559" s="1049"/>
      <c r="C559" s="808"/>
      <c r="D559" s="1049"/>
      <c r="E559" s="1049"/>
      <c r="F559" s="1049"/>
      <c r="G559" s="1049"/>
      <c r="M559" s="1416"/>
      <c r="V559" s="95"/>
    </row>
    <row r="560">
      <c r="A560" s="1049"/>
      <c r="B560" s="1049"/>
      <c r="C560" s="808"/>
      <c r="D560" s="1049"/>
      <c r="E560" s="1049"/>
      <c r="F560" s="1049"/>
      <c r="G560" s="1049"/>
      <c r="M560" s="1416"/>
      <c r="V560" s="95"/>
    </row>
    <row r="561">
      <c r="A561" s="1049"/>
      <c r="B561" s="1049"/>
      <c r="C561" s="808"/>
      <c r="D561" s="1049"/>
      <c r="E561" s="1049"/>
      <c r="F561" s="1049"/>
      <c r="G561" s="1049"/>
      <c r="M561" s="1416"/>
      <c r="V561" s="95"/>
    </row>
    <row r="562">
      <c r="A562" s="1049"/>
      <c r="B562" s="1049"/>
      <c r="C562" s="808"/>
      <c r="D562" s="1049"/>
      <c r="E562" s="1049"/>
      <c r="F562" s="1049"/>
      <c r="G562" s="1049"/>
      <c r="M562" s="1416"/>
      <c r="V562" s="95"/>
    </row>
    <row r="563">
      <c r="A563" s="1049"/>
      <c r="B563" s="1049"/>
      <c r="C563" s="808"/>
      <c r="D563" s="1049"/>
      <c r="E563" s="1049"/>
      <c r="F563" s="1049"/>
      <c r="G563" s="1049"/>
      <c r="M563" s="1416"/>
      <c r="V563" s="95"/>
    </row>
    <row r="564">
      <c r="A564" s="1049"/>
      <c r="B564" s="1049"/>
      <c r="C564" s="808"/>
      <c r="D564" s="1049"/>
      <c r="E564" s="1049"/>
      <c r="F564" s="1049"/>
      <c r="G564" s="1049"/>
      <c r="M564" s="1416"/>
      <c r="V564" s="95"/>
    </row>
    <row r="565">
      <c r="A565" s="1049"/>
      <c r="B565" s="1049"/>
      <c r="C565" s="808"/>
      <c r="D565" s="1049"/>
      <c r="E565" s="1049"/>
      <c r="F565" s="1049"/>
      <c r="G565" s="1049"/>
      <c r="M565" s="1416"/>
      <c r="V565" s="95"/>
    </row>
    <row r="566">
      <c r="A566" s="1049"/>
      <c r="B566" s="1049"/>
      <c r="C566" s="808"/>
      <c r="D566" s="1049"/>
      <c r="E566" s="1049"/>
      <c r="F566" s="1049"/>
      <c r="G566" s="1049"/>
      <c r="M566" s="1416"/>
      <c r="V566" s="95"/>
    </row>
    <row r="567">
      <c r="A567" s="1049"/>
      <c r="B567" s="1049"/>
      <c r="C567" s="808"/>
      <c r="D567" s="1049"/>
      <c r="E567" s="1049"/>
      <c r="F567" s="1049"/>
      <c r="G567" s="1049"/>
      <c r="M567" s="1416"/>
      <c r="V567" s="95"/>
    </row>
    <row r="568">
      <c r="A568" s="1049"/>
      <c r="B568" s="1049"/>
      <c r="C568" s="808"/>
      <c r="D568" s="1049"/>
      <c r="E568" s="1049"/>
      <c r="F568" s="1049"/>
      <c r="G568" s="1049"/>
      <c r="M568" s="1416"/>
      <c r="V568" s="95"/>
    </row>
    <row r="569">
      <c r="A569" s="1049"/>
      <c r="B569" s="1049"/>
      <c r="C569" s="808"/>
      <c r="D569" s="1049"/>
      <c r="E569" s="1049"/>
      <c r="F569" s="1049"/>
      <c r="G569" s="1049"/>
      <c r="M569" s="1416"/>
      <c r="V569" s="95"/>
    </row>
    <row r="570">
      <c r="A570" s="1049"/>
      <c r="B570" s="1049"/>
      <c r="C570" s="808"/>
      <c r="D570" s="1049"/>
      <c r="E570" s="1049"/>
      <c r="F570" s="1049"/>
      <c r="G570" s="1049"/>
      <c r="M570" s="1416"/>
      <c r="V570" s="95"/>
    </row>
    <row r="571">
      <c r="A571" s="1049"/>
      <c r="B571" s="1049"/>
      <c r="C571" s="808"/>
      <c r="D571" s="1049"/>
      <c r="E571" s="1049"/>
      <c r="F571" s="1049"/>
      <c r="G571" s="1049"/>
      <c r="M571" s="1416"/>
      <c r="V571" s="95"/>
    </row>
    <row r="572">
      <c r="A572" s="1049"/>
      <c r="B572" s="1049"/>
      <c r="C572" s="808"/>
      <c r="D572" s="1049"/>
      <c r="E572" s="1049"/>
      <c r="F572" s="1049"/>
      <c r="G572" s="1049"/>
      <c r="M572" s="1416"/>
      <c r="V572" s="95"/>
    </row>
    <row r="573">
      <c r="A573" s="1049"/>
      <c r="B573" s="1049"/>
      <c r="C573" s="808"/>
      <c r="D573" s="1049"/>
      <c r="E573" s="1049"/>
      <c r="F573" s="1049"/>
      <c r="G573" s="1049"/>
      <c r="M573" s="1416"/>
      <c r="V573" s="95"/>
    </row>
    <row r="574">
      <c r="A574" s="1049"/>
      <c r="B574" s="1049"/>
      <c r="C574" s="808"/>
      <c r="D574" s="1049"/>
      <c r="E574" s="1049"/>
      <c r="F574" s="1049"/>
      <c r="G574" s="1049"/>
      <c r="M574" s="1416"/>
      <c r="V574" s="95"/>
    </row>
    <row r="575">
      <c r="A575" s="1049"/>
      <c r="B575" s="1049"/>
      <c r="C575" s="808"/>
      <c r="D575" s="1049"/>
      <c r="E575" s="1049"/>
      <c r="F575" s="1049"/>
      <c r="G575" s="1049"/>
      <c r="M575" s="1416"/>
      <c r="V575" s="95"/>
    </row>
    <row r="576">
      <c r="A576" s="1049"/>
      <c r="B576" s="1049"/>
      <c r="C576" s="808"/>
      <c r="D576" s="1049"/>
      <c r="E576" s="1049"/>
      <c r="F576" s="1049"/>
      <c r="G576" s="1049"/>
      <c r="M576" s="1416"/>
      <c r="V576" s="95"/>
    </row>
    <row r="577">
      <c r="A577" s="1049"/>
      <c r="B577" s="1049"/>
      <c r="C577" s="808"/>
      <c r="D577" s="1049"/>
      <c r="E577" s="1049"/>
      <c r="F577" s="1049"/>
      <c r="G577" s="1049"/>
      <c r="M577" s="1416"/>
      <c r="V577" s="95"/>
    </row>
    <row r="578">
      <c r="A578" s="1049"/>
      <c r="B578" s="1049"/>
      <c r="C578" s="808"/>
      <c r="D578" s="1049"/>
      <c r="E578" s="1049"/>
      <c r="F578" s="1049"/>
      <c r="G578" s="1049"/>
      <c r="M578" s="1416"/>
      <c r="V578" s="95"/>
    </row>
    <row r="579">
      <c r="A579" s="1049"/>
      <c r="B579" s="1049"/>
      <c r="C579" s="808"/>
      <c r="D579" s="1049"/>
      <c r="E579" s="1049"/>
      <c r="F579" s="1049"/>
      <c r="G579" s="1049"/>
      <c r="M579" s="1416"/>
      <c r="V579" s="95"/>
    </row>
    <row r="580">
      <c r="A580" s="1049"/>
      <c r="B580" s="1049"/>
      <c r="C580" s="808"/>
      <c r="D580" s="1049"/>
      <c r="E580" s="1049"/>
      <c r="F580" s="1049"/>
      <c r="G580" s="1049"/>
      <c r="M580" s="1416"/>
      <c r="V580" s="95"/>
    </row>
    <row r="581">
      <c r="A581" s="1049"/>
      <c r="B581" s="1049"/>
      <c r="C581" s="808"/>
      <c r="D581" s="1049"/>
      <c r="E581" s="1049"/>
      <c r="F581" s="1049"/>
      <c r="G581" s="1049"/>
      <c r="M581" s="1416"/>
      <c r="V581" s="95"/>
    </row>
    <row r="582">
      <c r="A582" s="1049"/>
      <c r="B582" s="1049"/>
      <c r="C582" s="808"/>
      <c r="D582" s="1049"/>
      <c r="E582" s="1049"/>
      <c r="F582" s="1049"/>
      <c r="G582" s="1049"/>
      <c r="M582" s="1416"/>
      <c r="V582" s="95"/>
    </row>
    <row r="583">
      <c r="A583" s="1049"/>
      <c r="B583" s="1049"/>
      <c r="C583" s="808"/>
      <c r="D583" s="1049"/>
      <c r="E583" s="1049"/>
      <c r="F583" s="1049"/>
      <c r="G583" s="1049"/>
      <c r="M583" s="1416"/>
      <c r="V583" s="95"/>
    </row>
    <row r="584">
      <c r="A584" s="1049"/>
      <c r="B584" s="1049"/>
      <c r="C584" s="808"/>
      <c r="D584" s="1049"/>
      <c r="E584" s="1049"/>
      <c r="F584" s="1049"/>
      <c r="G584" s="1049"/>
      <c r="M584" s="1416"/>
      <c r="V584" s="95"/>
    </row>
    <row r="585">
      <c r="A585" s="1049"/>
      <c r="B585" s="1049"/>
      <c r="C585" s="808"/>
      <c r="D585" s="1049"/>
      <c r="E585" s="1049"/>
      <c r="F585" s="1049"/>
      <c r="G585" s="1049"/>
      <c r="M585" s="1416"/>
      <c r="V585" s="95"/>
    </row>
    <row r="586">
      <c r="A586" s="1049"/>
      <c r="B586" s="1049"/>
      <c r="C586" s="808"/>
      <c r="D586" s="1049"/>
      <c r="E586" s="1049"/>
      <c r="F586" s="1049"/>
      <c r="G586" s="1049"/>
      <c r="M586" s="1416"/>
      <c r="V586" s="95"/>
    </row>
    <row r="587">
      <c r="A587" s="1049"/>
      <c r="B587" s="1049"/>
      <c r="C587" s="808"/>
      <c r="D587" s="1049"/>
      <c r="E587" s="1049"/>
      <c r="F587" s="1049"/>
      <c r="G587" s="1049"/>
      <c r="M587" s="1416"/>
      <c r="V587" s="95"/>
    </row>
    <row r="588">
      <c r="A588" s="1049"/>
      <c r="B588" s="1049"/>
      <c r="C588" s="808"/>
      <c r="D588" s="1049"/>
      <c r="E588" s="1049"/>
      <c r="F588" s="1049"/>
      <c r="G588" s="1049"/>
      <c r="M588" s="1416"/>
      <c r="V588" s="95"/>
    </row>
    <row r="589">
      <c r="A589" s="1049"/>
      <c r="B589" s="1049"/>
      <c r="C589" s="808"/>
      <c r="D589" s="1049"/>
      <c r="E589" s="1049"/>
      <c r="F589" s="1049"/>
      <c r="G589" s="1049"/>
      <c r="M589" s="1416"/>
      <c r="V589" s="95"/>
    </row>
    <row r="590">
      <c r="A590" s="1049"/>
      <c r="B590" s="1049"/>
      <c r="C590" s="808"/>
      <c r="D590" s="1049"/>
      <c r="E590" s="1049"/>
      <c r="F590" s="1049"/>
      <c r="G590" s="1049"/>
      <c r="M590" s="1416"/>
      <c r="V590" s="95"/>
    </row>
    <row r="591">
      <c r="A591" s="1049"/>
      <c r="B591" s="1049"/>
      <c r="C591" s="808"/>
      <c r="D591" s="1049"/>
      <c r="E591" s="1049"/>
      <c r="F591" s="1049"/>
      <c r="G591" s="1049"/>
      <c r="M591" s="1416"/>
      <c r="V591" s="95"/>
    </row>
    <row r="592">
      <c r="A592" s="1049"/>
      <c r="B592" s="1049"/>
      <c r="C592" s="808"/>
      <c r="D592" s="1049"/>
      <c r="E592" s="1049"/>
      <c r="F592" s="1049"/>
      <c r="G592" s="1049"/>
      <c r="M592" s="1416"/>
      <c r="V592" s="95"/>
    </row>
    <row r="593">
      <c r="A593" s="1049"/>
      <c r="B593" s="1049"/>
      <c r="C593" s="808"/>
      <c r="D593" s="1049"/>
      <c r="E593" s="1049"/>
      <c r="F593" s="1049"/>
      <c r="G593" s="1049"/>
      <c r="M593" s="1416"/>
      <c r="V593" s="95"/>
    </row>
    <row r="594">
      <c r="A594" s="1049"/>
      <c r="B594" s="1049"/>
      <c r="C594" s="808"/>
      <c r="D594" s="1049"/>
      <c r="E594" s="1049"/>
      <c r="F594" s="1049"/>
      <c r="G594" s="1049"/>
      <c r="M594" s="1416"/>
      <c r="V594" s="95"/>
    </row>
    <row r="595">
      <c r="A595" s="1049"/>
      <c r="B595" s="1049"/>
      <c r="C595" s="808"/>
      <c r="D595" s="1049"/>
      <c r="E595" s="1049"/>
      <c r="F595" s="1049"/>
      <c r="G595" s="1049"/>
      <c r="M595" s="1416"/>
      <c r="V595" s="95"/>
    </row>
    <row r="596">
      <c r="A596" s="1049"/>
      <c r="B596" s="1049"/>
      <c r="C596" s="808"/>
      <c r="D596" s="1049"/>
      <c r="E596" s="1049"/>
      <c r="F596" s="1049"/>
      <c r="G596" s="1049"/>
      <c r="M596" s="1416"/>
      <c r="V596" s="95"/>
    </row>
    <row r="597">
      <c r="A597" s="1049"/>
      <c r="B597" s="1049"/>
      <c r="C597" s="808"/>
      <c r="D597" s="1049"/>
      <c r="E597" s="1049"/>
      <c r="F597" s="1049"/>
      <c r="G597" s="1049"/>
      <c r="M597" s="1416"/>
      <c r="V597" s="95"/>
    </row>
    <row r="598">
      <c r="A598" s="1049"/>
      <c r="B598" s="1049"/>
      <c r="C598" s="808"/>
      <c r="D598" s="1049"/>
      <c r="E598" s="1049"/>
      <c r="F598" s="1049"/>
      <c r="G598" s="1049"/>
      <c r="M598" s="1416"/>
      <c r="V598" s="95"/>
    </row>
    <row r="599">
      <c r="A599" s="1049"/>
      <c r="B599" s="1049"/>
      <c r="C599" s="808"/>
      <c r="D599" s="1049"/>
      <c r="E599" s="1049"/>
      <c r="F599" s="1049"/>
      <c r="G599" s="1049"/>
      <c r="M599" s="1416"/>
      <c r="V599" s="95"/>
    </row>
    <row r="600">
      <c r="A600" s="1049"/>
      <c r="B600" s="1049"/>
      <c r="C600" s="808"/>
      <c r="D600" s="1049"/>
      <c r="E600" s="1049"/>
      <c r="F600" s="1049"/>
      <c r="G600" s="1049"/>
      <c r="M600" s="1416"/>
      <c r="V600" s="95"/>
    </row>
    <row r="601">
      <c r="A601" s="1049"/>
      <c r="B601" s="1049"/>
      <c r="C601" s="808"/>
      <c r="D601" s="1049"/>
      <c r="E601" s="1049"/>
      <c r="F601" s="1049"/>
      <c r="G601" s="1049"/>
      <c r="M601" s="1416"/>
      <c r="V601" s="95"/>
    </row>
    <row r="602">
      <c r="A602" s="1049"/>
      <c r="B602" s="1049"/>
      <c r="C602" s="808"/>
      <c r="D602" s="1049"/>
      <c r="E602" s="1049"/>
      <c r="F602" s="1049"/>
      <c r="G602" s="1049"/>
      <c r="M602" s="1416"/>
      <c r="V602" s="95"/>
    </row>
    <row r="603">
      <c r="A603" s="1049"/>
      <c r="B603" s="1049"/>
      <c r="C603" s="808"/>
      <c r="D603" s="1049"/>
      <c r="E603" s="1049"/>
      <c r="F603" s="1049"/>
      <c r="G603" s="1049"/>
      <c r="M603" s="1416"/>
      <c r="V603" s="95"/>
    </row>
    <row r="604">
      <c r="A604" s="1049"/>
      <c r="B604" s="1049"/>
      <c r="C604" s="808"/>
      <c r="D604" s="1049"/>
      <c r="E604" s="1049"/>
      <c r="F604" s="1049"/>
      <c r="G604" s="1049"/>
      <c r="M604" s="1416"/>
      <c r="V604" s="95"/>
    </row>
    <row r="605">
      <c r="A605" s="1049"/>
      <c r="B605" s="1049"/>
      <c r="C605" s="808"/>
      <c r="D605" s="1049"/>
      <c r="E605" s="1049"/>
      <c r="F605" s="1049"/>
      <c r="G605" s="1049"/>
      <c r="M605" s="1416"/>
      <c r="V605" s="95"/>
    </row>
    <row r="606">
      <c r="A606" s="1049"/>
      <c r="B606" s="1049"/>
      <c r="C606" s="808"/>
      <c r="D606" s="1049"/>
      <c r="E606" s="1049"/>
      <c r="F606" s="1049"/>
      <c r="G606" s="1049"/>
      <c r="M606" s="1416"/>
      <c r="V606" s="95"/>
    </row>
    <row r="607">
      <c r="A607" s="1049"/>
      <c r="B607" s="1049"/>
      <c r="C607" s="808"/>
      <c r="D607" s="1049"/>
      <c r="E607" s="1049"/>
      <c r="F607" s="1049"/>
      <c r="G607" s="1049"/>
      <c r="M607" s="1416"/>
      <c r="V607" s="95"/>
    </row>
    <row r="608">
      <c r="A608" s="1049"/>
      <c r="B608" s="1049"/>
      <c r="C608" s="808"/>
      <c r="D608" s="1049"/>
      <c r="E608" s="1049"/>
      <c r="F608" s="1049"/>
      <c r="G608" s="1049"/>
      <c r="M608" s="1416"/>
      <c r="V608" s="95"/>
    </row>
    <row r="609">
      <c r="A609" s="1049"/>
      <c r="B609" s="1049"/>
      <c r="C609" s="808"/>
      <c r="D609" s="1049"/>
      <c r="E609" s="1049"/>
      <c r="F609" s="1049"/>
      <c r="G609" s="1049"/>
      <c r="M609" s="1416"/>
      <c r="V609" s="95"/>
    </row>
    <row r="610">
      <c r="A610" s="1049"/>
      <c r="B610" s="1049"/>
      <c r="C610" s="808"/>
      <c r="D610" s="1049"/>
      <c r="E610" s="1049"/>
      <c r="F610" s="1049"/>
      <c r="G610" s="1049"/>
      <c r="M610" s="1416"/>
      <c r="V610" s="95"/>
    </row>
    <row r="611">
      <c r="A611" s="1049"/>
      <c r="B611" s="1049"/>
      <c r="C611" s="808"/>
      <c r="D611" s="1049"/>
      <c r="E611" s="1049"/>
      <c r="F611" s="1049"/>
      <c r="G611" s="1049"/>
      <c r="M611" s="1416"/>
      <c r="V611" s="95"/>
    </row>
    <row r="612">
      <c r="A612" s="1049"/>
      <c r="B612" s="1049"/>
      <c r="C612" s="808"/>
      <c r="D612" s="1049"/>
      <c r="E612" s="1049"/>
      <c r="F612" s="1049"/>
      <c r="G612" s="1049"/>
      <c r="M612" s="1416"/>
      <c r="V612" s="95"/>
    </row>
    <row r="613">
      <c r="A613" s="1049"/>
      <c r="B613" s="1049"/>
      <c r="C613" s="808"/>
      <c r="D613" s="1049"/>
      <c r="E613" s="1049"/>
      <c r="F613" s="1049"/>
      <c r="G613" s="1049"/>
      <c r="M613" s="1416"/>
      <c r="V613" s="95"/>
    </row>
    <row r="614">
      <c r="A614" s="1049"/>
      <c r="B614" s="1049"/>
      <c r="C614" s="808"/>
      <c r="D614" s="1049"/>
      <c r="E614" s="1049"/>
      <c r="F614" s="1049"/>
      <c r="G614" s="1049"/>
      <c r="M614" s="1416"/>
      <c r="V614" s="95"/>
    </row>
    <row r="615">
      <c r="A615" s="1049"/>
      <c r="B615" s="1049"/>
      <c r="C615" s="808"/>
      <c r="D615" s="1049"/>
      <c r="E615" s="1049"/>
      <c r="F615" s="1049"/>
      <c r="G615" s="1049"/>
      <c r="M615" s="1416"/>
      <c r="V615" s="95"/>
    </row>
    <row r="616">
      <c r="A616" s="1049"/>
      <c r="B616" s="1049"/>
      <c r="C616" s="808"/>
      <c r="D616" s="1049"/>
      <c r="E616" s="1049"/>
      <c r="F616" s="1049"/>
      <c r="G616" s="1049"/>
      <c r="M616" s="1416"/>
      <c r="V616" s="95"/>
    </row>
    <row r="617">
      <c r="A617" s="1049"/>
      <c r="B617" s="1049"/>
      <c r="C617" s="808"/>
      <c r="D617" s="1049"/>
      <c r="E617" s="1049"/>
      <c r="F617" s="1049"/>
      <c r="G617" s="1049"/>
      <c r="M617" s="1416"/>
      <c r="V617" s="95"/>
    </row>
    <row r="618">
      <c r="A618" s="1049"/>
      <c r="B618" s="1049"/>
      <c r="C618" s="808"/>
      <c r="D618" s="1049"/>
      <c r="E618" s="1049"/>
      <c r="F618" s="1049"/>
      <c r="G618" s="1049"/>
      <c r="M618" s="1416"/>
      <c r="V618" s="95"/>
    </row>
    <row r="619">
      <c r="A619" s="1049"/>
      <c r="B619" s="1049"/>
      <c r="C619" s="808"/>
      <c r="D619" s="1049"/>
      <c r="E619" s="1049"/>
      <c r="F619" s="1049"/>
      <c r="G619" s="1049"/>
      <c r="M619" s="1416"/>
      <c r="V619" s="95"/>
    </row>
    <row r="620">
      <c r="A620" s="1049"/>
      <c r="B620" s="1049"/>
      <c r="C620" s="808"/>
      <c r="D620" s="1049"/>
      <c r="E620" s="1049"/>
      <c r="F620" s="1049"/>
      <c r="G620" s="1049"/>
      <c r="M620" s="1416"/>
      <c r="V620" s="95"/>
    </row>
    <row r="621">
      <c r="A621" s="1049"/>
      <c r="B621" s="1049"/>
      <c r="C621" s="808"/>
      <c r="D621" s="1049"/>
      <c r="E621" s="1049"/>
      <c r="F621" s="1049"/>
      <c r="G621" s="1049"/>
      <c r="M621" s="1416"/>
      <c r="V621" s="95"/>
    </row>
    <row r="622">
      <c r="A622" s="1049"/>
      <c r="B622" s="1049"/>
      <c r="C622" s="808"/>
      <c r="D622" s="1049"/>
      <c r="E622" s="1049"/>
      <c r="F622" s="1049"/>
      <c r="G622" s="1049"/>
      <c r="M622" s="1416"/>
      <c r="V622" s="95"/>
    </row>
    <row r="623">
      <c r="A623" s="1049"/>
      <c r="B623" s="1049"/>
      <c r="C623" s="808"/>
      <c r="D623" s="1049"/>
      <c r="E623" s="1049"/>
      <c r="F623" s="1049"/>
      <c r="G623" s="1049"/>
      <c r="M623" s="1416"/>
      <c r="V623" s="95"/>
    </row>
    <row r="624">
      <c r="A624" s="1049"/>
      <c r="B624" s="1049"/>
      <c r="C624" s="808"/>
      <c r="D624" s="1049"/>
      <c r="E624" s="1049"/>
      <c r="F624" s="1049"/>
      <c r="G624" s="1049"/>
      <c r="M624" s="1416"/>
      <c r="V624" s="95"/>
    </row>
    <row r="625">
      <c r="A625" s="1049"/>
      <c r="B625" s="1049"/>
      <c r="C625" s="808"/>
      <c r="D625" s="1049"/>
      <c r="E625" s="1049"/>
      <c r="F625" s="1049"/>
      <c r="G625" s="1049"/>
      <c r="M625" s="1416"/>
      <c r="V625" s="95"/>
    </row>
    <row r="626">
      <c r="A626" s="1049"/>
      <c r="B626" s="1049"/>
      <c r="C626" s="808"/>
      <c r="D626" s="1049"/>
      <c r="E626" s="1049"/>
      <c r="F626" s="1049"/>
      <c r="G626" s="1049"/>
      <c r="M626" s="1416"/>
      <c r="V626" s="95"/>
    </row>
    <row r="627">
      <c r="A627" s="1049"/>
      <c r="B627" s="1049"/>
      <c r="C627" s="808"/>
      <c r="D627" s="1049"/>
      <c r="E627" s="1049"/>
      <c r="F627" s="1049"/>
      <c r="G627" s="1049"/>
      <c r="M627" s="1416"/>
      <c r="V627" s="95"/>
    </row>
    <row r="628">
      <c r="A628" s="1049"/>
      <c r="B628" s="1049"/>
      <c r="C628" s="808"/>
      <c r="D628" s="1049"/>
      <c r="E628" s="1049"/>
      <c r="F628" s="1049"/>
      <c r="G628" s="1049"/>
      <c r="M628" s="1416"/>
      <c r="V628" s="95"/>
    </row>
    <row r="629">
      <c r="A629" s="1049"/>
      <c r="B629" s="1049"/>
      <c r="C629" s="808"/>
      <c r="D629" s="1049"/>
      <c r="E629" s="1049"/>
      <c r="F629" s="1049"/>
      <c r="G629" s="1049"/>
      <c r="M629" s="1416"/>
      <c r="V629" s="95"/>
    </row>
    <row r="630">
      <c r="A630" s="1049"/>
      <c r="B630" s="1049"/>
      <c r="C630" s="808"/>
      <c r="D630" s="1049"/>
      <c r="E630" s="1049"/>
      <c r="F630" s="1049"/>
      <c r="G630" s="1049"/>
      <c r="M630" s="1416"/>
      <c r="V630" s="95"/>
    </row>
    <row r="631">
      <c r="A631" s="1049"/>
      <c r="B631" s="1049"/>
      <c r="C631" s="808"/>
      <c r="D631" s="1049"/>
      <c r="E631" s="1049"/>
      <c r="F631" s="1049"/>
      <c r="G631" s="1049"/>
      <c r="M631" s="1416"/>
      <c r="V631" s="95"/>
    </row>
    <row r="632">
      <c r="A632" s="1049"/>
      <c r="B632" s="1049"/>
      <c r="C632" s="808"/>
      <c r="D632" s="1049"/>
      <c r="E632" s="1049"/>
      <c r="F632" s="1049"/>
      <c r="G632" s="1049"/>
      <c r="M632" s="1416"/>
      <c r="V632" s="95"/>
    </row>
    <row r="633">
      <c r="A633" s="1049"/>
      <c r="B633" s="1049"/>
      <c r="C633" s="808"/>
      <c r="D633" s="1049"/>
      <c r="E633" s="1049"/>
      <c r="F633" s="1049"/>
      <c r="G633" s="1049"/>
      <c r="M633" s="1416"/>
      <c r="V633" s="95"/>
    </row>
    <row r="634">
      <c r="A634" s="1049"/>
      <c r="B634" s="1049"/>
      <c r="C634" s="808"/>
      <c r="D634" s="1049"/>
      <c r="E634" s="1049"/>
      <c r="F634" s="1049"/>
      <c r="G634" s="1049"/>
      <c r="M634" s="1416"/>
      <c r="V634" s="95"/>
    </row>
    <row r="635">
      <c r="A635" s="1049"/>
      <c r="B635" s="1049"/>
      <c r="C635" s="808"/>
      <c r="D635" s="1049"/>
      <c r="E635" s="1049"/>
      <c r="F635" s="1049"/>
      <c r="G635" s="1049"/>
      <c r="M635" s="1416"/>
      <c r="V635" s="95"/>
    </row>
    <row r="636">
      <c r="A636" s="1049"/>
      <c r="B636" s="1049"/>
      <c r="C636" s="808"/>
      <c r="D636" s="1049"/>
      <c r="E636" s="1049"/>
      <c r="F636" s="1049"/>
      <c r="G636" s="1049"/>
      <c r="M636" s="1416"/>
      <c r="V636" s="95"/>
    </row>
    <row r="637">
      <c r="A637" s="1049"/>
      <c r="B637" s="1049"/>
      <c r="C637" s="808"/>
      <c r="D637" s="1049"/>
      <c r="E637" s="1049"/>
      <c r="F637" s="1049"/>
      <c r="G637" s="1049"/>
      <c r="M637" s="1416"/>
      <c r="V637" s="95"/>
    </row>
    <row r="638">
      <c r="A638" s="1049"/>
      <c r="B638" s="1049"/>
      <c r="C638" s="808"/>
      <c r="D638" s="1049"/>
      <c r="E638" s="1049"/>
      <c r="F638" s="1049"/>
      <c r="G638" s="1049"/>
      <c r="M638" s="1416"/>
      <c r="V638" s="95"/>
    </row>
    <row r="639">
      <c r="A639" s="1049"/>
      <c r="B639" s="1049"/>
      <c r="C639" s="808"/>
      <c r="D639" s="1049"/>
      <c r="E639" s="1049"/>
      <c r="F639" s="1049"/>
      <c r="G639" s="1049"/>
      <c r="M639" s="1416"/>
      <c r="V639" s="95"/>
    </row>
    <row r="640">
      <c r="A640" s="1049"/>
      <c r="B640" s="1049"/>
      <c r="C640" s="808"/>
      <c r="D640" s="1049"/>
      <c r="E640" s="1049"/>
      <c r="F640" s="1049"/>
      <c r="G640" s="1049"/>
      <c r="M640" s="1416"/>
      <c r="V640" s="95"/>
    </row>
    <row r="641">
      <c r="A641" s="1049"/>
      <c r="B641" s="1049"/>
      <c r="C641" s="808"/>
      <c r="D641" s="1049"/>
      <c r="E641" s="1049"/>
      <c r="F641" s="1049"/>
      <c r="G641" s="1049"/>
      <c r="M641" s="1416"/>
      <c r="V641" s="95"/>
    </row>
    <row r="642">
      <c r="A642" s="1049"/>
      <c r="B642" s="1049"/>
      <c r="C642" s="808"/>
      <c r="D642" s="1049"/>
      <c r="E642" s="1049"/>
      <c r="F642" s="1049"/>
      <c r="G642" s="1049"/>
      <c r="M642" s="1416"/>
      <c r="V642" s="95"/>
    </row>
    <row r="643">
      <c r="A643" s="1049"/>
      <c r="B643" s="1049"/>
      <c r="C643" s="808"/>
      <c r="D643" s="1049"/>
      <c r="E643" s="1049"/>
      <c r="F643" s="1049"/>
      <c r="G643" s="1049"/>
      <c r="M643" s="1416"/>
      <c r="V643" s="95"/>
    </row>
    <row r="644">
      <c r="A644" s="1049"/>
      <c r="B644" s="1049"/>
      <c r="C644" s="808"/>
      <c r="D644" s="1049"/>
      <c r="E644" s="1049"/>
      <c r="F644" s="1049"/>
      <c r="G644" s="1049"/>
      <c r="M644" s="1416"/>
      <c r="V644" s="95"/>
    </row>
    <row r="645">
      <c r="A645" s="1049"/>
      <c r="B645" s="1049"/>
      <c r="C645" s="808"/>
      <c r="D645" s="1049"/>
      <c r="E645" s="1049"/>
      <c r="F645" s="1049"/>
      <c r="G645" s="1049"/>
      <c r="M645" s="1416"/>
      <c r="V645" s="95"/>
    </row>
    <row r="646">
      <c r="A646" s="1049"/>
      <c r="B646" s="1049"/>
      <c r="C646" s="808"/>
      <c r="D646" s="1049"/>
      <c r="E646" s="1049"/>
      <c r="F646" s="1049"/>
      <c r="G646" s="1049"/>
      <c r="M646" s="1416"/>
      <c r="V646" s="95"/>
    </row>
    <row r="647">
      <c r="A647" s="1049"/>
      <c r="B647" s="1049"/>
      <c r="C647" s="808"/>
      <c r="D647" s="1049"/>
      <c r="E647" s="1049"/>
      <c r="F647" s="1049"/>
      <c r="G647" s="1049"/>
      <c r="M647" s="1416"/>
      <c r="V647" s="95"/>
    </row>
    <row r="648">
      <c r="A648" s="1049"/>
      <c r="B648" s="1049"/>
      <c r="C648" s="808"/>
      <c r="D648" s="1049"/>
      <c r="E648" s="1049"/>
      <c r="F648" s="1049"/>
      <c r="G648" s="1049"/>
      <c r="M648" s="1416"/>
      <c r="V648" s="95"/>
    </row>
    <row r="649">
      <c r="A649" s="1049"/>
      <c r="B649" s="1049"/>
      <c r="C649" s="808"/>
      <c r="D649" s="1049"/>
      <c r="E649" s="1049"/>
      <c r="F649" s="1049"/>
      <c r="G649" s="1049"/>
      <c r="M649" s="1416"/>
      <c r="V649" s="95"/>
    </row>
    <row r="650">
      <c r="A650" s="1049"/>
      <c r="B650" s="1049"/>
      <c r="C650" s="808"/>
      <c r="D650" s="1049"/>
      <c r="E650" s="1049"/>
      <c r="F650" s="1049"/>
      <c r="G650" s="1049"/>
      <c r="M650" s="1416"/>
      <c r="V650" s="95"/>
    </row>
    <row r="651">
      <c r="A651" s="1049"/>
      <c r="B651" s="1049"/>
      <c r="C651" s="808"/>
      <c r="D651" s="1049"/>
      <c r="E651" s="1049"/>
      <c r="F651" s="1049"/>
      <c r="G651" s="1049"/>
      <c r="M651" s="1416"/>
      <c r="V651" s="95"/>
    </row>
    <row r="652">
      <c r="A652" s="1049"/>
      <c r="B652" s="1049"/>
      <c r="C652" s="808"/>
      <c r="D652" s="1049"/>
      <c r="E652" s="1049"/>
      <c r="F652" s="1049"/>
      <c r="G652" s="1049"/>
      <c r="M652" s="1416"/>
      <c r="V652" s="95"/>
    </row>
    <row r="653">
      <c r="A653" s="1049"/>
      <c r="B653" s="1049"/>
      <c r="C653" s="808"/>
      <c r="D653" s="1049"/>
      <c r="E653" s="1049"/>
      <c r="F653" s="1049"/>
      <c r="G653" s="1049"/>
      <c r="M653" s="1416"/>
      <c r="V653" s="95"/>
    </row>
    <row r="654">
      <c r="A654" s="1049"/>
      <c r="B654" s="1049"/>
      <c r="C654" s="808"/>
      <c r="D654" s="1049"/>
      <c r="E654" s="1049"/>
      <c r="F654" s="1049"/>
      <c r="G654" s="1049"/>
      <c r="M654" s="1416"/>
      <c r="V654" s="95"/>
    </row>
    <row r="655">
      <c r="A655" s="1049"/>
      <c r="B655" s="1049"/>
      <c r="C655" s="808"/>
      <c r="D655" s="1049"/>
      <c r="E655" s="1049"/>
      <c r="F655" s="1049"/>
      <c r="G655" s="1049"/>
      <c r="M655" s="1416"/>
      <c r="V655" s="95"/>
    </row>
    <row r="656">
      <c r="A656" s="1049"/>
      <c r="B656" s="1049"/>
      <c r="C656" s="808"/>
      <c r="D656" s="1049"/>
      <c r="E656" s="1049"/>
      <c r="F656" s="1049"/>
      <c r="G656" s="1049"/>
      <c r="M656" s="1416"/>
      <c r="V656" s="95"/>
    </row>
    <row r="657">
      <c r="A657" s="1049"/>
      <c r="B657" s="1049"/>
      <c r="C657" s="808"/>
      <c r="D657" s="1049"/>
      <c r="E657" s="1049"/>
      <c r="F657" s="1049"/>
      <c r="G657" s="1049"/>
      <c r="M657" s="1416"/>
      <c r="V657" s="95"/>
    </row>
    <row r="658">
      <c r="A658" s="1049"/>
      <c r="B658" s="1049"/>
      <c r="C658" s="808"/>
      <c r="D658" s="1049"/>
      <c r="E658" s="1049"/>
      <c r="F658" s="1049"/>
      <c r="G658" s="1049"/>
      <c r="M658" s="1416"/>
      <c r="V658" s="95"/>
    </row>
    <row r="659">
      <c r="A659" s="1049"/>
      <c r="B659" s="1049"/>
      <c r="C659" s="808"/>
      <c r="D659" s="1049"/>
      <c r="E659" s="1049"/>
      <c r="F659" s="1049"/>
      <c r="G659" s="1049"/>
      <c r="M659" s="1416"/>
      <c r="V659" s="95"/>
    </row>
    <row r="660">
      <c r="A660" s="1049"/>
      <c r="B660" s="1049"/>
      <c r="C660" s="808"/>
      <c r="D660" s="1049"/>
      <c r="E660" s="1049"/>
      <c r="F660" s="1049"/>
      <c r="G660" s="1049"/>
      <c r="M660" s="1416"/>
      <c r="V660" s="95"/>
    </row>
    <row r="661">
      <c r="A661" s="1049"/>
      <c r="B661" s="1049"/>
      <c r="C661" s="808"/>
      <c r="D661" s="1049"/>
      <c r="E661" s="1049"/>
      <c r="F661" s="1049"/>
      <c r="G661" s="1049"/>
      <c r="M661" s="1416"/>
      <c r="V661" s="95"/>
    </row>
    <row r="662">
      <c r="A662" s="1049"/>
      <c r="B662" s="1049"/>
      <c r="C662" s="808"/>
      <c r="D662" s="1049"/>
      <c r="E662" s="1049"/>
      <c r="F662" s="1049"/>
      <c r="G662" s="1049"/>
      <c r="M662" s="1416"/>
      <c r="V662" s="95"/>
    </row>
    <row r="663">
      <c r="A663" s="1049"/>
      <c r="B663" s="1049"/>
      <c r="C663" s="808"/>
      <c r="D663" s="1049"/>
      <c r="E663" s="1049"/>
      <c r="F663" s="1049"/>
      <c r="G663" s="1049"/>
      <c r="M663" s="1416"/>
      <c r="V663" s="95"/>
    </row>
    <row r="664">
      <c r="A664" s="1049"/>
      <c r="B664" s="1049"/>
      <c r="C664" s="808"/>
      <c r="D664" s="1049"/>
      <c r="E664" s="1049"/>
      <c r="F664" s="1049"/>
      <c r="G664" s="1049"/>
      <c r="M664" s="1416"/>
      <c r="V664" s="95"/>
    </row>
    <row r="665">
      <c r="A665" s="1049"/>
      <c r="B665" s="1049"/>
      <c r="C665" s="808"/>
      <c r="D665" s="1049"/>
      <c r="E665" s="1049"/>
      <c r="F665" s="1049"/>
      <c r="G665" s="1049"/>
      <c r="M665" s="1416"/>
      <c r="V665" s="95"/>
    </row>
    <row r="666">
      <c r="A666" s="1049"/>
      <c r="B666" s="1049"/>
      <c r="C666" s="808"/>
      <c r="D666" s="1049"/>
      <c r="E666" s="1049"/>
      <c r="F666" s="1049"/>
      <c r="G666" s="1049"/>
      <c r="M666" s="1416"/>
      <c r="V666" s="95"/>
    </row>
    <row r="667">
      <c r="A667" s="1049"/>
      <c r="B667" s="1049"/>
      <c r="C667" s="808"/>
      <c r="D667" s="1049"/>
      <c r="E667" s="1049"/>
      <c r="F667" s="1049"/>
      <c r="G667" s="1049"/>
      <c r="M667" s="1416"/>
      <c r="V667" s="95"/>
    </row>
    <row r="668">
      <c r="A668" s="1049"/>
      <c r="B668" s="1049"/>
      <c r="C668" s="808"/>
      <c r="D668" s="1049"/>
      <c r="E668" s="1049"/>
      <c r="F668" s="1049"/>
      <c r="G668" s="1049"/>
      <c r="M668" s="1416"/>
      <c r="V668" s="95"/>
    </row>
    <row r="669">
      <c r="A669" s="1049"/>
      <c r="B669" s="1049"/>
      <c r="C669" s="808"/>
      <c r="D669" s="1049"/>
      <c r="E669" s="1049"/>
      <c r="F669" s="1049"/>
      <c r="G669" s="1049"/>
      <c r="M669" s="1416"/>
      <c r="V669" s="95"/>
    </row>
    <row r="670">
      <c r="A670" s="1049"/>
      <c r="B670" s="1049"/>
      <c r="C670" s="808"/>
      <c r="D670" s="1049"/>
      <c r="E670" s="1049"/>
      <c r="F670" s="1049"/>
      <c r="G670" s="1049"/>
      <c r="M670" s="1416"/>
      <c r="V670" s="95"/>
    </row>
    <row r="671">
      <c r="A671" s="1049"/>
      <c r="B671" s="1049"/>
      <c r="C671" s="808"/>
      <c r="D671" s="1049"/>
      <c r="E671" s="1049"/>
      <c r="F671" s="1049"/>
      <c r="G671" s="1049"/>
      <c r="M671" s="1416"/>
      <c r="V671" s="95"/>
    </row>
    <row r="672">
      <c r="A672" s="1049"/>
      <c r="B672" s="1049"/>
      <c r="C672" s="808"/>
      <c r="D672" s="1049"/>
      <c r="E672" s="1049"/>
      <c r="F672" s="1049"/>
      <c r="G672" s="1049"/>
      <c r="M672" s="1416"/>
      <c r="V672" s="95"/>
    </row>
    <row r="673">
      <c r="A673" s="1049"/>
      <c r="B673" s="1049"/>
      <c r="C673" s="808"/>
      <c r="D673" s="1049"/>
      <c r="E673" s="1049"/>
      <c r="F673" s="1049"/>
      <c r="G673" s="1049"/>
      <c r="M673" s="1416"/>
      <c r="V673" s="95"/>
    </row>
    <row r="674">
      <c r="A674" s="1049"/>
      <c r="B674" s="1049"/>
      <c r="C674" s="808"/>
      <c r="D674" s="1049"/>
      <c r="E674" s="1049"/>
      <c r="F674" s="1049"/>
      <c r="G674" s="1049"/>
      <c r="M674" s="1416"/>
      <c r="V674" s="95"/>
    </row>
    <row r="675">
      <c r="A675" s="1049"/>
      <c r="B675" s="1049"/>
      <c r="C675" s="808"/>
      <c r="D675" s="1049"/>
      <c r="E675" s="1049"/>
      <c r="F675" s="1049"/>
      <c r="G675" s="1049"/>
      <c r="M675" s="1416"/>
      <c r="V675" s="95"/>
    </row>
    <row r="676">
      <c r="A676" s="1049"/>
      <c r="B676" s="1049"/>
      <c r="C676" s="808"/>
      <c r="D676" s="1049"/>
      <c r="E676" s="1049"/>
      <c r="F676" s="1049"/>
      <c r="G676" s="1049"/>
      <c r="M676" s="1416"/>
      <c r="V676" s="95"/>
    </row>
    <row r="677">
      <c r="A677" s="1049"/>
      <c r="B677" s="1049"/>
      <c r="C677" s="808"/>
      <c r="D677" s="1049"/>
      <c r="E677" s="1049"/>
      <c r="F677" s="1049"/>
      <c r="G677" s="1049"/>
      <c r="M677" s="1416"/>
      <c r="V677" s="95"/>
    </row>
    <row r="678">
      <c r="A678" s="1049"/>
      <c r="B678" s="1049"/>
      <c r="C678" s="808"/>
      <c r="D678" s="1049"/>
      <c r="E678" s="1049"/>
      <c r="F678" s="1049"/>
      <c r="G678" s="1049"/>
      <c r="M678" s="1416"/>
      <c r="V678" s="95"/>
    </row>
    <row r="679">
      <c r="A679" s="1049"/>
      <c r="B679" s="1049"/>
      <c r="C679" s="808"/>
      <c r="D679" s="1049"/>
      <c r="E679" s="1049"/>
      <c r="F679" s="1049"/>
      <c r="G679" s="1049"/>
      <c r="M679" s="1416"/>
      <c r="V679" s="95"/>
    </row>
    <row r="680">
      <c r="A680" s="1049"/>
      <c r="B680" s="1049"/>
      <c r="C680" s="808"/>
      <c r="D680" s="1049"/>
      <c r="E680" s="1049"/>
      <c r="F680" s="1049"/>
      <c r="G680" s="1049"/>
      <c r="M680" s="1416"/>
      <c r="V680" s="95"/>
    </row>
    <row r="681">
      <c r="A681" s="1049"/>
      <c r="B681" s="1049"/>
      <c r="C681" s="808"/>
      <c r="D681" s="1049"/>
      <c r="E681" s="1049"/>
      <c r="F681" s="1049"/>
      <c r="G681" s="1049"/>
      <c r="M681" s="1416"/>
      <c r="V681" s="95"/>
    </row>
    <row r="682">
      <c r="A682" s="1049"/>
      <c r="B682" s="1049"/>
      <c r="C682" s="808"/>
      <c r="D682" s="1049"/>
      <c r="E682" s="1049"/>
      <c r="F682" s="1049"/>
      <c r="G682" s="1049"/>
      <c r="M682" s="1416"/>
      <c r="V682" s="95"/>
    </row>
    <row r="683">
      <c r="A683" s="1049"/>
      <c r="B683" s="1049"/>
      <c r="C683" s="808"/>
      <c r="D683" s="1049"/>
      <c r="E683" s="1049"/>
      <c r="F683" s="1049"/>
      <c r="G683" s="1049"/>
      <c r="M683" s="1416"/>
      <c r="V683" s="95"/>
    </row>
    <row r="684">
      <c r="A684" s="1049"/>
      <c r="B684" s="1049"/>
      <c r="C684" s="808"/>
      <c r="D684" s="1049"/>
      <c r="E684" s="1049"/>
      <c r="F684" s="1049"/>
      <c r="G684" s="1049"/>
      <c r="M684" s="1416"/>
      <c r="V684" s="95"/>
    </row>
    <row r="685">
      <c r="A685" s="1049"/>
      <c r="B685" s="1049"/>
      <c r="C685" s="808"/>
      <c r="D685" s="1049"/>
      <c r="E685" s="1049"/>
      <c r="F685" s="1049"/>
      <c r="G685" s="1049"/>
      <c r="M685" s="1416"/>
      <c r="V685" s="95"/>
    </row>
    <row r="686">
      <c r="A686" s="1049"/>
      <c r="B686" s="1049"/>
      <c r="C686" s="808"/>
      <c r="D686" s="1049"/>
      <c r="E686" s="1049"/>
      <c r="F686" s="1049"/>
      <c r="G686" s="1049"/>
      <c r="M686" s="1416"/>
      <c r="V686" s="95"/>
    </row>
    <row r="687">
      <c r="A687" s="1049"/>
      <c r="B687" s="1049"/>
      <c r="C687" s="808"/>
      <c r="D687" s="1049"/>
      <c r="E687" s="1049"/>
      <c r="F687" s="1049"/>
      <c r="G687" s="1049"/>
      <c r="M687" s="1416"/>
      <c r="V687" s="95"/>
    </row>
    <row r="688">
      <c r="A688" s="1049"/>
      <c r="B688" s="1049"/>
      <c r="C688" s="808"/>
      <c r="D688" s="1049"/>
      <c r="E688" s="1049"/>
      <c r="F688" s="1049"/>
      <c r="G688" s="1049"/>
      <c r="M688" s="1416"/>
      <c r="V688" s="95"/>
    </row>
    <row r="689">
      <c r="A689" s="1049"/>
      <c r="B689" s="1049"/>
      <c r="C689" s="808"/>
      <c r="D689" s="1049"/>
      <c r="E689" s="1049"/>
      <c r="F689" s="1049"/>
      <c r="G689" s="1049"/>
      <c r="M689" s="1416"/>
      <c r="V689" s="95"/>
    </row>
    <row r="690">
      <c r="A690" s="1049"/>
      <c r="B690" s="1049"/>
      <c r="C690" s="808"/>
      <c r="D690" s="1049"/>
      <c r="E690" s="1049"/>
      <c r="F690" s="1049"/>
      <c r="G690" s="1049"/>
      <c r="M690" s="1416"/>
      <c r="V690" s="95"/>
    </row>
    <row r="691">
      <c r="A691" s="1049"/>
      <c r="B691" s="1049"/>
      <c r="C691" s="808"/>
      <c r="D691" s="1049"/>
      <c r="E691" s="1049"/>
      <c r="F691" s="1049"/>
      <c r="G691" s="1049"/>
      <c r="M691" s="1416"/>
      <c r="V691" s="95"/>
    </row>
    <row r="692">
      <c r="A692" s="1049"/>
      <c r="B692" s="1049"/>
      <c r="C692" s="808"/>
      <c r="D692" s="1049"/>
      <c r="E692" s="1049"/>
      <c r="F692" s="1049"/>
      <c r="G692" s="1049"/>
      <c r="M692" s="1416"/>
      <c r="V692" s="95"/>
    </row>
    <row r="693">
      <c r="A693" s="1049"/>
      <c r="B693" s="1049"/>
      <c r="C693" s="808"/>
      <c r="D693" s="1049"/>
      <c r="E693" s="1049"/>
      <c r="F693" s="1049"/>
      <c r="G693" s="1049"/>
      <c r="M693" s="1416"/>
      <c r="V693" s="95"/>
    </row>
    <row r="694">
      <c r="A694" s="1049"/>
      <c r="B694" s="1049"/>
      <c r="C694" s="808"/>
      <c r="D694" s="1049"/>
      <c r="E694" s="1049"/>
      <c r="F694" s="1049"/>
      <c r="G694" s="1049"/>
      <c r="M694" s="1416"/>
      <c r="V694" s="95"/>
    </row>
    <row r="695">
      <c r="A695" s="1049"/>
      <c r="B695" s="1049"/>
      <c r="C695" s="808"/>
      <c r="D695" s="1049"/>
      <c r="E695" s="1049"/>
      <c r="F695" s="1049"/>
      <c r="G695" s="1049"/>
      <c r="M695" s="1416"/>
      <c r="V695" s="95"/>
    </row>
    <row r="696">
      <c r="A696" s="1049"/>
      <c r="B696" s="1049"/>
      <c r="C696" s="808"/>
      <c r="D696" s="1049"/>
      <c r="E696" s="1049"/>
      <c r="F696" s="1049"/>
      <c r="G696" s="1049"/>
      <c r="M696" s="1416"/>
      <c r="V696" s="95"/>
    </row>
    <row r="697">
      <c r="A697" s="1049"/>
      <c r="B697" s="1049"/>
      <c r="C697" s="808"/>
      <c r="D697" s="1049"/>
      <c r="E697" s="1049"/>
      <c r="F697" s="1049"/>
      <c r="G697" s="1049"/>
      <c r="M697" s="1416"/>
      <c r="V697" s="95"/>
    </row>
    <row r="698">
      <c r="A698" s="1049"/>
      <c r="B698" s="1049"/>
      <c r="C698" s="808"/>
      <c r="D698" s="1049"/>
      <c r="E698" s="1049"/>
      <c r="F698" s="1049"/>
      <c r="G698" s="1049"/>
      <c r="M698" s="1416"/>
      <c r="V698" s="95"/>
    </row>
    <row r="699">
      <c r="A699" s="1049"/>
      <c r="B699" s="1049"/>
      <c r="C699" s="808"/>
      <c r="D699" s="1049"/>
      <c r="E699" s="1049"/>
      <c r="F699" s="1049"/>
      <c r="G699" s="1049"/>
      <c r="M699" s="1416"/>
      <c r="V699" s="95"/>
    </row>
    <row r="700">
      <c r="A700" s="1049"/>
      <c r="B700" s="1049"/>
      <c r="C700" s="808"/>
      <c r="D700" s="1049"/>
      <c r="E700" s="1049"/>
      <c r="F700" s="1049"/>
      <c r="G700" s="1049"/>
      <c r="M700" s="1416"/>
      <c r="V700" s="95"/>
    </row>
    <row r="701">
      <c r="A701" s="1049"/>
      <c r="B701" s="1049"/>
      <c r="C701" s="808"/>
      <c r="D701" s="1049"/>
      <c r="E701" s="1049"/>
      <c r="F701" s="1049"/>
      <c r="G701" s="1049"/>
      <c r="M701" s="1416"/>
      <c r="V701" s="95"/>
    </row>
    <row r="702">
      <c r="A702" s="1049"/>
      <c r="B702" s="1049"/>
      <c r="C702" s="808"/>
      <c r="D702" s="1049"/>
      <c r="E702" s="1049"/>
      <c r="F702" s="1049"/>
      <c r="G702" s="1049"/>
      <c r="M702" s="1416"/>
      <c r="V702" s="95"/>
    </row>
    <row r="703">
      <c r="A703" s="1049"/>
      <c r="B703" s="1049"/>
      <c r="C703" s="808"/>
      <c r="D703" s="1049"/>
      <c r="E703" s="1049"/>
      <c r="F703" s="1049"/>
      <c r="G703" s="1049"/>
      <c r="M703" s="1416"/>
      <c r="V703" s="95"/>
    </row>
    <row r="704">
      <c r="A704" s="1049"/>
      <c r="B704" s="1049"/>
      <c r="C704" s="808"/>
      <c r="D704" s="1049"/>
      <c r="E704" s="1049"/>
      <c r="F704" s="1049"/>
      <c r="G704" s="1049"/>
      <c r="M704" s="1416"/>
      <c r="V704" s="95"/>
    </row>
    <row r="705">
      <c r="A705" s="1049"/>
      <c r="B705" s="1049"/>
      <c r="C705" s="808"/>
      <c r="D705" s="1049"/>
      <c r="E705" s="1049"/>
      <c r="F705" s="1049"/>
      <c r="G705" s="1049"/>
      <c r="M705" s="1416"/>
      <c r="V705" s="95"/>
    </row>
    <row r="706">
      <c r="A706" s="1049"/>
      <c r="B706" s="1049"/>
      <c r="C706" s="808"/>
      <c r="D706" s="1049"/>
      <c r="E706" s="1049"/>
      <c r="F706" s="1049"/>
      <c r="G706" s="1049"/>
      <c r="M706" s="1416"/>
      <c r="V706" s="95"/>
    </row>
    <row r="707">
      <c r="A707" s="1049"/>
      <c r="B707" s="1049"/>
      <c r="C707" s="808"/>
      <c r="D707" s="1049"/>
      <c r="E707" s="1049"/>
      <c r="F707" s="1049"/>
      <c r="G707" s="1049"/>
      <c r="M707" s="1416"/>
      <c r="V707" s="95"/>
    </row>
    <row r="708">
      <c r="A708" s="1049"/>
      <c r="B708" s="1049"/>
      <c r="C708" s="808"/>
      <c r="D708" s="1049"/>
      <c r="E708" s="1049"/>
      <c r="F708" s="1049"/>
      <c r="G708" s="1049"/>
      <c r="M708" s="1416"/>
      <c r="V708" s="95"/>
    </row>
    <row r="709">
      <c r="A709" s="1049"/>
      <c r="B709" s="1049"/>
      <c r="C709" s="808"/>
      <c r="D709" s="1049"/>
      <c r="E709" s="1049"/>
      <c r="F709" s="1049"/>
      <c r="G709" s="1049"/>
      <c r="M709" s="1416"/>
      <c r="V709" s="95"/>
    </row>
    <row r="710">
      <c r="A710" s="1049"/>
      <c r="B710" s="1049"/>
      <c r="C710" s="808"/>
      <c r="D710" s="1049"/>
      <c r="E710" s="1049"/>
      <c r="F710" s="1049"/>
      <c r="G710" s="1049"/>
      <c r="M710" s="1416"/>
      <c r="V710" s="95"/>
    </row>
    <row r="711">
      <c r="A711" s="1049"/>
      <c r="B711" s="1049"/>
      <c r="C711" s="808"/>
      <c r="D711" s="1049"/>
      <c r="E711" s="1049"/>
      <c r="F711" s="1049"/>
      <c r="G711" s="1049"/>
      <c r="M711" s="1416"/>
      <c r="V711" s="95"/>
    </row>
    <row r="712">
      <c r="A712" s="1049"/>
      <c r="B712" s="1049"/>
      <c r="C712" s="808"/>
      <c r="D712" s="1049"/>
      <c r="E712" s="1049"/>
      <c r="F712" s="1049"/>
      <c r="G712" s="1049"/>
      <c r="M712" s="1416"/>
      <c r="V712" s="95"/>
    </row>
    <row r="713">
      <c r="A713" s="1049"/>
      <c r="B713" s="1049"/>
      <c r="C713" s="808"/>
      <c r="D713" s="1049"/>
      <c r="E713" s="1049"/>
      <c r="F713" s="1049"/>
      <c r="G713" s="1049"/>
      <c r="M713" s="1416"/>
      <c r="V713" s="95"/>
    </row>
    <row r="714">
      <c r="A714" s="1049"/>
      <c r="B714" s="1049"/>
      <c r="C714" s="808"/>
      <c r="D714" s="1049"/>
      <c r="E714" s="1049"/>
      <c r="F714" s="1049"/>
      <c r="G714" s="1049"/>
      <c r="M714" s="1416"/>
      <c r="V714" s="95"/>
    </row>
    <row r="715">
      <c r="A715" s="1049"/>
      <c r="B715" s="1049"/>
      <c r="C715" s="808"/>
      <c r="D715" s="1049"/>
      <c r="E715" s="1049"/>
      <c r="F715" s="1049"/>
      <c r="G715" s="1049"/>
      <c r="M715" s="1416"/>
      <c r="V715" s="95"/>
    </row>
    <row r="716">
      <c r="A716" s="1049"/>
      <c r="B716" s="1049"/>
      <c r="C716" s="808"/>
      <c r="D716" s="1049"/>
      <c r="E716" s="1049"/>
      <c r="F716" s="1049"/>
      <c r="G716" s="1049"/>
      <c r="M716" s="1416"/>
      <c r="V716" s="95"/>
    </row>
    <row r="717">
      <c r="A717" s="1049"/>
      <c r="B717" s="1049"/>
      <c r="C717" s="808"/>
      <c r="D717" s="1049"/>
      <c r="E717" s="1049"/>
      <c r="F717" s="1049"/>
      <c r="G717" s="1049"/>
      <c r="M717" s="1416"/>
      <c r="V717" s="95"/>
    </row>
    <row r="718">
      <c r="A718" s="1049"/>
      <c r="B718" s="1049"/>
      <c r="C718" s="808"/>
      <c r="D718" s="1049"/>
      <c r="E718" s="1049"/>
      <c r="F718" s="1049"/>
      <c r="G718" s="1049"/>
      <c r="M718" s="1416"/>
      <c r="V718" s="95"/>
    </row>
    <row r="719">
      <c r="A719" s="1049"/>
      <c r="B719" s="1049"/>
      <c r="C719" s="808"/>
      <c r="D719" s="1049"/>
      <c r="E719" s="1049"/>
      <c r="F719" s="1049"/>
      <c r="G719" s="1049"/>
      <c r="M719" s="1416"/>
      <c r="V719" s="95"/>
    </row>
    <row r="720">
      <c r="A720" s="1049"/>
      <c r="B720" s="1049"/>
      <c r="C720" s="808"/>
      <c r="D720" s="1049"/>
      <c r="E720" s="1049"/>
      <c r="F720" s="1049"/>
      <c r="G720" s="1049"/>
      <c r="M720" s="1416"/>
      <c r="V720" s="95"/>
    </row>
    <row r="721">
      <c r="A721" s="1049"/>
      <c r="B721" s="1049"/>
      <c r="C721" s="808"/>
      <c r="D721" s="1049"/>
      <c r="E721" s="1049"/>
      <c r="F721" s="1049"/>
      <c r="G721" s="1049"/>
      <c r="M721" s="1416"/>
      <c r="V721" s="95"/>
    </row>
    <row r="722">
      <c r="A722" s="1049"/>
      <c r="B722" s="1049"/>
      <c r="C722" s="808"/>
      <c r="D722" s="1049"/>
      <c r="E722" s="1049"/>
      <c r="F722" s="1049"/>
      <c r="G722" s="1049"/>
      <c r="M722" s="1416"/>
      <c r="V722" s="95"/>
    </row>
    <row r="723">
      <c r="A723" s="1049"/>
      <c r="B723" s="1049"/>
      <c r="C723" s="808"/>
      <c r="D723" s="1049"/>
      <c r="E723" s="1049"/>
      <c r="F723" s="1049"/>
      <c r="G723" s="1049"/>
      <c r="M723" s="1416"/>
      <c r="V723" s="95"/>
    </row>
    <row r="724">
      <c r="A724" s="1049"/>
      <c r="B724" s="1049"/>
      <c r="C724" s="808"/>
      <c r="D724" s="1049"/>
      <c r="E724" s="1049"/>
      <c r="F724" s="1049"/>
      <c r="G724" s="1049"/>
      <c r="M724" s="1416"/>
      <c r="V724" s="95"/>
    </row>
    <row r="725">
      <c r="A725" s="1049"/>
      <c r="B725" s="1049"/>
      <c r="C725" s="808"/>
      <c r="D725" s="1049"/>
      <c r="E725" s="1049"/>
      <c r="F725" s="1049"/>
      <c r="G725" s="1049"/>
      <c r="M725" s="1416"/>
      <c r="V725" s="95"/>
    </row>
    <row r="726">
      <c r="A726" s="1049"/>
      <c r="B726" s="1049"/>
      <c r="C726" s="808"/>
      <c r="D726" s="1049"/>
      <c r="E726" s="1049"/>
      <c r="F726" s="1049"/>
      <c r="G726" s="1049"/>
      <c r="M726" s="1416"/>
      <c r="V726" s="95"/>
    </row>
    <row r="727">
      <c r="A727" s="1049"/>
      <c r="B727" s="1049"/>
      <c r="C727" s="808"/>
      <c r="D727" s="1049"/>
      <c r="E727" s="1049"/>
      <c r="F727" s="1049"/>
      <c r="G727" s="1049"/>
      <c r="M727" s="1416"/>
      <c r="V727" s="95"/>
    </row>
    <row r="728">
      <c r="A728" s="1049"/>
      <c r="B728" s="1049"/>
      <c r="C728" s="808"/>
      <c r="D728" s="1049"/>
      <c r="E728" s="1049"/>
      <c r="F728" s="1049"/>
      <c r="G728" s="1049"/>
      <c r="M728" s="1416"/>
      <c r="V728" s="95"/>
    </row>
    <row r="729">
      <c r="A729" s="1049"/>
      <c r="B729" s="1049"/>
      <c r="C729" s="808"/>
      <c r="D729" s="1049"/>
      <c r="E729" s="1049"/>
      <c r="F729" s="1049"/>
      <c r="G729" s="1049"/>
      <c r="M729" s="1416"/>
      <c r="V729" s="95"/>
    </row>
    <row r="730">
      <c r="A730" s="1049"/>
      <c r="B730" s="1049"/>
      <c r="C730" s="808"/>
      <c r="D730" s="1049"/>
      <c r="E730" s="1049"/>
      <c r="F730" s="1049"/>
      <c r="G730" s="1049"/>
      <c r="M730" s="1416"/>
      <c r="V730" s="95"/>
    </row>
    <row r="731">
      <c r="A731" s="1049"/>
      <c r="B731" s="1049"/>
      <c r="C731" s="808"/>
      <c r="D731" s="1049"/>
      <c r="E731" s="1049"/>
      <c r="F731" s="1049"/>
      <c r="G731" s="1049"/>
      <c r="M731" s="1416"/>
      <c r="V731" s="95"/>
    </row>
    <row r="732">
      <c r="A732" s="1049"/>
      <c r="B732" s="1049"/>
      <c r="C732" s="808"/>
      <c r="D732" s="1049"/>
      <c r="E732" s="1049"/>
      <c r="F732" s="1049"/>
      <c r="G732" s="1049"/>
      <c r="M732" s="1416"/>
      <c r="V732" s="95"/>
    </row>
    <row r="733">
      <c r="A733" s="1049"/>
      <c r="B733" s="1049"/>
      <c r="C733" s="808"/>
      <c r="D733" s="1049"/>
      <c r="E733" s="1049"/>
      <c r="F733" s="1049"/>
      <c r="G733" s="1049"/>
      <c r="M733" s="1416"/>
      <c r="V733" s="95"/>
    </row>
    <row r="734">
      <c r="A734" s="1049"/>
      <c r="B734" s="1049"/>
      <c r="C734" s="808"/>
      <c r="D734" s="1049"/>
      <c r="E734" s="1049"/>
      <c r="F734" s="1049"/>
      <c r="G734" s="1049"/>
      <c r="M734" s="1416"/>
      <c r="V734" s="95"/>
    </row>
    <row r="735">
      <c r="A735" s="1049"/>
      <c r="B735" s="1049"/>
      <c r="C735" s="808"/>
      <c r="D735" s="1049"/>
      <c r="E735" s="1049"/>
      <c r="F735" s="1049"/>
      <c r="G735" s="1049"/>
      <c r="M735" s="1416"/>
      <c r="V735" s="95"/>
    </row>
    <row r="736">
      <c r="A736" s="1049"/>
      <c r="B736" s="1049"/>
      <c r="C736" s="808"/>
      <c r="D736" s="1049"/>
      <c r="E736" s="1049"/>
      <c r="F736" s="1049"/>
      <c r="G736" s="1049"/>
      <c r="M736" s="1416"/>
      <c r="V736" s="95"/>
    </row>
    <row r="737">
      <c r="A737" s="1049"/>
      <c r="B737" s="1049"/>
      <c r="C737" s="808"/>
      <c r="D737" s="1049"/>
      <c r="E737" s="1049"/>
      <c r="F737" s="1049"/>
      <c r="G737" s="1049"/>
      <c r="M737" s="1416"/>
      <c r="V737" s="95"/>
    </row>
    <row r="738">
      <c r="A738" s="1049"/>
      <c r="B738" s="1049"/>
      <c r="C738" s="808"/>
      <c r="D738" s="1049"/>
      <c r="E738" s="1049"/>
      <c r="F738" s="1049"/>
      <c r="G738" s="1049"/>
      <c r="M738" s="1416"/>
      <c r="V738" s="95"/>
    </row>
    <row r="739">
      <c r="A739" s="1049"/>
      <c r="B739" s="1049"/>
      <c r="C739" s="808"/>
      <c r="D739" s="1049"/>
      <c r="E739" s="1049"/>
      <c r="F739" s="1049"/>
      <c r="G739" s="1049"/>
      <c r="M739" s="1416"/>
      <c r="V739" s="95"/>
    </row>
    <row r="740">
      <c r="A740" s="1049"/>
      <c r="B740" s="1049"/>
      <c r="C740" s="808"/>
      <c r="D740" s="1049"/>
      <c r="E740" s="1049"/>
      <c r="F740" s="1049"/>
      <c r="G740" s="1049"/>
      <c r="M740" s="1416"/>
      <c r="V740" s="95"/>
    </row>
    <row r="741">
      <c r="A741" s="1049"/>
      <c r="B741" s="1049"/>
      <c r="C741" s="808"/>
      <c r="D741" s="1049"/>
      <c r="E741" s="1049"/>
      <c r="F741" s="1049"/>
      <c r="G741" s="1049"/>
      <c r="M741" s="1416"/>
      <c r="V741" s="95"/>
    </row>
    <row r="742">
      <c r="A742" s="1049"/>
      <c r="B742" s="1049"/>
      <c r="C742" s="808"/>
      <c r="D742" s="1049"/>
      <c r="E742" s="1049"/>
      <c r="F742" s="1049"/>
      <c r="G742" s="1049"/>
      <c r="M742" s="1416"/>
      <c r="V742" s="95"/>
    </row>
    <row r="743">
      <c r="A743" s="1049"/>
      <c r="B743" s="1049"/>
      <c r="C743" s="808"/>
      <c r="D743" s="1049"/>
      <c r="E743" s="1049"/>
      <c r="F743" s="1049"/>
      <c r="G743" s="1049"/>
      <c r="M743" s="1416"/>
      <c r="V743" s="95"/>
    </row>
    <row r="744">
      <c r="A744" s="1049"/>
      <c r="B744" s="1049"/>
      <c r="C744" s="808"/>
      <c r="D744" s="1049"/>
      <c r="E744" s="1049"/>
      <c r="F744" s="1049"/>
      <c r="G744" s="1049"/>
      <c r="M744" s="1416"/>
      <c r="V744" s="95"/>
    </row>
    <row r="745">
      <c r="A745" s="1049"/>
      <c r="B745" s="1049"/>
      <c r="C745" s="808"/>
      <c r="D745" s="1049"/>
      <c r="E745" s="1049"/>
      <c r="F745" s="1049"/>
      <c r="G745" s="1049"/>
      <c r="M745" s="1416"/>
      <c r="V745" s="95"/>
    </row>
    <row r="746">
      <c r="A746" s="1049"/>
      <c r="B746" s="1049"/>
      <c r="C746" s="808"/>
      <c r="D746" s="1049"/>
      <c r="E746" s="1049"/>
      <c r="F746" s="1049"/>
      <c r="G746" s="1049"/>
      <c r="M746" s="1416"/>
      <c r="V746" s="95"/>
    </row>
    <row r="747">
      <c r="A747" s="1049"/>
      <c r="B747" s="1049"/>
      <c r="C747" s="808"/>
      <c r="D747" s="1049"/>
      <c r="E747" s="1049"/>
      <c r="F747" s="1049"/>
      <c r="G747" s="1049"/>
      <c r="M747" s="1416"/>
      <c r="V747" s="95"/>
    </row>
    <row r="748">
      <c r="A748" s="1049"/>
      <c r="B748" s="1049"/>
      <c r="C748" s="808"/>
      <c r="D748" s="1049"/>
      <c r="E748" s="1049"/>
      <c r="F748" s="1049"/>
      <c r="G748" s="1049"/>
      <c r="M748" s="1416"/>
      <c r="V748" s="95"/>
    </row>
    <row r="749">
      <c r="A749" s="1049"/>
      <c r="B749" s="1049"/>
      <c r="C749" s="808"/>
      <c r="D749" s="1049"/>
      <c r="E749" s="1049"/>
      <c r="F749" s="1049"/>
      <c r="G749" s="1049"/>
      <c r="M749" s="1416"/>
      <c r="V749" s="95"/>
    </row>
    <row r="750">
      <c r="A750" s="1049"/>
      <c r="B750" s="1049"/>
      <c r="C750" s="808"/>
      <c r="D750" s="1049"/>
      <c r="E750" s="1049"/>
      <c r="F750" s="1049"/>
      <c r="G750" s="1049"/>
      <c r="M750" s="1416"/>
      <c r="V750" s="95"/>
    </row>
    <row r="751">
      <c r="A751" s="1049"/>
      <c r="B751" s="1049"/>
      <c r="C751" s="808"/>
      <c r="D751" s="1049"/>
      <c r="E751" s="1049"/>
      <c r="F751" s="1049"/>
      <c r="G751" s="1049"/>
      <c r="M751" s="1416"/>
      <c r="V751" s="95"/>
    </row>
    <row r="752">
      <c r="A752" s="1049"/>
      <c r="B752" s="1049"/>
      <c r="C752" s="808"/>
      <c r="D752" s="1049"/>
      <c r="E752" s="1049"/>
      <c r="F752" s="1049"/>
      <c r="G752" s="1049"/>
      <c r="M752" s="1416"/>
      <c r="V752" s="95"/>
    </row>
    <row r="753">
      <c r="A753" s="1049"/>
      <c r="B753" s="1049"/>
      <c r="C753" s="808"/>
      <c r="D753" s="1049"/>
      <c r="E753" s="1049"/>
      <c r="F753" s="1049"/>
      <c r="G753" s="1049"/>
      <c r="M753" s="1416"/>
      <c r="V753" s="95"/>
    </row>
    <row r="754">
      <c r="A754" s="1049"/>
      <c r="B754" s="1049"/>
      <c r="C754" s="808"/>
      <c r="D754" s="1049"/>
      <c r="E754" s="1049"/>
      <c r="F754" s="1049"/>
      <c r="G754" s="1049"/>
      <c r="M754" s="1416"/>
      <c r="V754" s="95"/>
    </row>
    <row r="755">
      <c r="A755" s="1049"/>
      <c r="B755" s="1049"/>
      <c r="C755" s="808"/>
      <c r="D755" s="1049"/>
      <c r="E755" s="1049"/>
      <c r="F755" s="1049"/>
      <c r="G755" s="1049"/>
      <c r="M755" s="1416"/>
      <c r="V755" s="95"/>
    </row>
    <row r="756">
      <c r="A756" s="1049"/>
      <c r="B756" s="1049"/>
      <c r="C756" s="808"/>
      <c r="D756" s="1049"/>
      <c r="E756" s="1049"/>
      <c r="F756" s="1049"/>
      <c r="G756" s="1049"/>
      <c r="M756" s="1416"/>
      <c r="V756" s="95"/>
    </row>
    <row r="757">
      <c r="A757" s="1049"/>
      <c r="B757" s="1049"/>
      <c r="C757" s="808"/>
      <c r="D757" s="1049"/>
      <c r="E757" s="1049"/>
      <c r="F757" s="1049"/>
      <c r="G757" s="1049"/>
      <c r="M757" s="1416"/>
      <c r="V757" s="95"/>
    </row>
    <row r="758">
      <c r="A758" s="1049"/>
      <c r="B758" s="1049"/>
      <c r="C758" s="808"/>
      <c r="D758" s="1049"/>
      <c r="E758" s="1049"/>
      <c r="F758" s="1049"/>
      <c r="G758" s="1049"/>
      <c r="M758" s="1416"/>
      <c r="V758" s="95"/>
    </row>
    <row r="759">
      <c r="A759" s="1049"/>
      <c r="B759" s="1049"/>
      <c r="C759" s="808"/>
      <c r="D759" s="1049"/>
      <c r="E759" s="1049"/>
      <c r="F759" s="1049"/>
      <c r="G759" s="1049"/>
      <c r="M759" s="1416"/>
      <c r="V759" s="95"/>
    </row>
    <row r="760">
      <c r="A760" s="1049"/>
      <c r="B760" s="1049"/>
      <c r="C760" s="808"/>
      <c r="D760" s="1049"/>
      <c r="E760" s="1049"/>
      <c r="F760" s="1049"/>
      <c r="G760" s="1049"/>
      <c r="M760" s="1416"/>
      <c r="V760" s="95"/>
    </row>
    <row r="761">
      <c r="A761" s="1049"/>
      <c r="B761" s="1049"/>
      <c r="C761" s="808"/>
      <c r="D761" s="1049"/>
      <c r="E761" s="1049"/>
      <c r="F761" s="1049"/>
      <c r="G761" s="1049"/>
      <c r="M761" s="1416"/>
      <c r="V761" s="95"/>
    </row>
    <row r="762">
      <c r="A762" s="1049"/>
      <c r="B762" s="1049"/>
      <c r="C762" s="808"/>
      <c r="D762" s="1049"/>
      <c r="E762" s="1049"/>
      <c r="F762" s="1049"/>
      <c r="G762" s="1049"/>
      <c r="M762" s="1416"/>
      <c r="V762" s="95"/>
    </row>
    <row r="763">
      <c r="A763" s="1049"/>
      <c r="B763" s="1049"/>
      <c r="C763" s="808"/>
      <c r="D763" s="1049"/>
      <c r="E763" s="1049"/>
      <c r="F763" s="1049"/>
      <c r="G763" s="1049"/>
      <c r="M763" s="1416"/>
      <c r="V763" s="95"/>
    </row>
    <row r="764">
      <c r="A764" s="1049"/>
      <c r="B764" s="1049"/>
      <c r="C764" s="808"/>
      <c r="D764" s="1049"/>
      <c r="E764" s="1049"/>
      <c r="F764" s="1049"/>
      <c r="G764" s="1049"/>
      <c r="M764" s="1416"/>
      <c r="V764" s="95"/>
    </row>
    <row r="765">
      <c r="A765" s="1049"/>
      <c r="B765" s="1049"/>
      <c r="C765" s="808"/>
      <c r="D765" s="1049"/>
      <c r="E765" s="1049"/>
      <c r="F765" s="1049"/>
      <c r="G765" s="1049"/>
      <c r="M765" s="1416"/>
      <c r="V765" s="95"/>
    </row>
    <row r="766">
      <c r="A766" s="1049"/>
      <c r="B766" s="1049"/>
      <c r="C766" s="808"/>
      <c r="D766" s="1049"/>
      <c r="E766" s="1049"/>
      <c r="F766" s="1049"/>
      <c r="G766" s="1049"/>
      <c r="M766" s="1416"/>
      <c r="V766" s="95"/>
    </row>
    <row r="767">
      <c r="A767" s="1049"/>
      <c r="B767" s="1049"/>
      <c r="C767" s="808"/>
      <c r="D767" s="1049"/>
      <c r="E767" s="1049"/>
      <c r="F767" s="1049"/>
      <c r="G767" s="1049"/>
      <c r="M767" s="1416"/>
      <c r="V767" s="95"/>
    </row>
    <row r="768">
      <c r="A768" s="1049"/>
      <c r="B768" s="1049"/>
      <c r="C768" s="808"/>
      <c r="D768" s="1049"/>
      <c r="E768" s="1049"/>
      <c r="F768" s="1049"/>
      <c r="G768" s="1049"/>
      <c r="M768" s="1416"/>
      <c r="V768" s="95"/>
    </row>
    <row r="769">
      <c r="A769" s="1049"/>
      <c r="B769" s="1049"/>
      <c r="C769" s="808"/>
      <c r="D769" s="1049"/>
      <c r="E769" s="1049"/>
      <c r="F769" s="1049"/>
      <c r="G769" s="1049"/>
      <c r="M769" s="1416"/>
      <c r="V769" s="95"/>
    </row>
    <row r="770">
      <c r="A770" s="1049"/>
      <c r="B770" s="1049"/>
      <c r="C770" s="808"/>
      <c r="D770" s="1049"/>
      <c r="E770" s="1049"/>
      <c r="F770" s="1049"/>
      <c r="G770" s="1049"/>
      <c r="M770" s="1416"/>
      <c r="V770" s="95"/>
    </row>
    <row r="771">
      <c r="A771" s="1049"/>
      <c r="B771" s="1049"/>
      <c r="C771" s="808"/>
      <c r="D771" s="1049"/>
      <c r="E771" s="1049"/>
      <c r="F771" s="1049"/>
      <c r="G771" s="1049"/>
      <c r="M771" s="1416"/>
      <c r="V771" s="95"/>
    </row>
    <row r="772">
      <c r="A772" s="1049"/>
      <c r="B772" s="1049"/>
      <c r="C772" s="808"/>
      <c r="D772" s="1049"/>
      <c r="E772" s="1049"/>
      <c r="F772" s="1049"/>
      <c r="G772" s="1049"/>
      <c r="M772" s="1416"/>
      <c r="V772" s="95"/>
    </row>
    <row r="773">
      <c r="A773" s="1049"/>
      <c r="B773" s="1049"/>
      <c r="C773" s="808"/>
      <c r="D773" s="1049"/>
      <c r="E773" s="1049"/>
      <c r="F773" s="1049"/>
      <c r="G773" s="1049"/>
      <c r="M773" s="1416"/>
      <c r="V773" s="95"/>
    </row>
    <row r="774">
      <c r="A774" s="1049"/>
      <c r="B774" s="1049"/>
      <c r="C774" s="808"/>
      <c r="D774" s="1049"/>
      <c r="E774" s="1049"/>
      <c r="F774" s="1049"/>
      <c r="G774" s="1049"/>
      <c r="M774" s="1416"/>
      <c r="V774" s="95"/>
    </row>
    <row r="775">
      <c r="A775" s="1049"/>
      <c r="B775" s="1049"/>
      <c r="C775" s="808"/>
      <c r="D775" s="1049"/>
      <c r="E775" s="1049"/>
      <c r="F775" s="1049"/>
      <c r="G775" s="1049"/>
      <c r="M775" s="1416"/>
      <c r="V775" s="95"/>
    </row>
    <row r="776">
      <c r="A776" s="1049"/>
      <c r="B776" s="1049"/>
      <c r="C776" s="808"/>
      <c r="D776" s="1049"/>
      <c r="E776" s="1049"/>
      <c r="F776" s="1049"/>
      <c r="G776" s="1049"/>
      <c r="M776" s="1416"/>
      <c r="V776" s="95"/>
    </row>
    <row r="777">
      <c r="A777" s="1049"/>
      <c r="B777" s="1049"/>
      <c r="C777" s="808"/>
      <c r="D777" s="1049"/>
      <c r="E777" s="1049"/>
      <c r="F777" s="1049"/>
      <c r="G777" s="1049"/>
      <c r="M777" s="1416"/>
      <c r="V777" s="95"/>
    </row>
    <row r="778">
      <c r="A778" s="1049"/>
      <c r="B778" s="1049"/>
      <c r="C778" s="808"/>
      <c r="D778" s="1049"/>
      <c r="E778" s="1049"/>
      <c r="F778" s="1049"/>
      <c r="G778" s="1049"/>
      <c r="M778" s="1416"/>
      <c r="V778" s="95"/>
    </row>
    <row r="779">
      <c r="A779" s="1049"/>
      <c r="B779" s="1049"/>
      <c r="C779" s="808"/>
      <c r="D779" s="1049"/>
      <c r="E779" s="1049"/>
      <c r="F779" s="1049"/>
      <c r="G779" s="1049"/>
      <c r="M779" s="1416"/>
      <c r="V779" s="95"/>
    </row>
    <row r="780">
      <c r="A780" s="1049"/>
      <c r="B780" s="1049"/>
      <c r="C780" s="808"/>
      <c r="D780" s="1049"/>
      <c r="E780" s="1049"/>
      <c r="F780" s="1049"/>
      <c r="G780" s="1049"/>
      <c r="M780" s="1416"/>
      <c r="V780" s="95"/>
    </row>
    <row r="781">
      <c r="A781" s="1049"/>
      <c r="B781" s="1049"/>
      <c r="C781" s="808"/>
      <c r="D781" s="1049"/>
      <c r="E781" s="1049"/>
      <c r="F781" s="1049"/>
      <c r="G781" s="1049"/>
      <c r="M781" s="1416"/>
      <c r="V781" s="95"/>
    </row>
    <row r="782">
      <c r="A782" s="1049"/>
      <c r="B782" s="1049"/>
      <c r="C782" s="808"/>
      <c r="D782" s="1049"/>
      <c r="E782" s="1049"/>
      <c r="F782" s="1049"/>
      <c r="G782" s="1049"/>
      <c r="M782" s="1416"/>
      <c r="V782" s="95"/>
    </row>
    <row r="783">
      <c r="A783" s="1049"/>
      <c r="B783" s="1049"/>
      <c r="C783" s="808"/>
      <c r="D783" s="1049"/>
      <c r="E783" s="1049"/>
      <c r="F783" s="1049"/>
      <c r="G783" s="1049"/>
      <c r="M783" s="1416"/>
      <c r="V783" s="95"/>
    </row>
    <row r="784">
      <c r="A784" s="1049"/>
      <c r="B784" s="1049"/>
      <c r="C784" s="808"/>
      <c r="D784" s="1049"/>
      <c r="E784" s="1049"/>
      <c r="F784" s="1049"/>
      <c r="G784" s="1049"/>
      <c r="M784" s="1416"/>
      <c r="V784" s="95"/>
    </row>
    <row r="785">
      <c r="A785" s="1049"/>
      <c r="B785" s="1049"/>
      <c r="C785" s="808"/>
      <c r="D785" s="1049"/>
      <c r="E785" s="1049"/>
      <c r="F785" s="1049"/>
      <c r="G785" s="1049"/>
      <c r="M785" s="1416"/>
      <c r="V785" s="95"/>
    </row>
    <row r="786">
      <c r="A786" s="1049"/>
      <c r="B786" s="1049"/>
      <c r="C786" s="808"/>
      <c r="D786" s="1049"/>
      <c r="E786" s="1049"/>
      <c r="F786" s="1049"/>
      <c r="G786" s="1049"/>
      <c r="M786" s="1416"/>
      <c r="V786" s="95"/>
    </row>
    <row r="787">
      <c r="A787" s="1049"/>
      <c r="B787" s="1049"/>
      <c r="C787" s="808"/>
      <c r="D787" s="1049"/>
      <c r="E787" s="1049"/>
      <c r="F787" s="1049"/>
      <c r="G787" s="1049"/>
      <c r="M787" s="1416"/>
      <c r="V787" s="95"/>
    </row>
    <row r="788">
      <c r="A788" s="1049"/>
      <c r="B788" s="1049"/>
      <c r="C788" s="808"/>
      <c r="D788" s="1049"/>
      <c r="E788" s="1049"/>
      <c r="F788" s="1049"/>
      <c r="G788" s="1049"/>
      <c r="M788" s="1416"/>
      <c r="V788" s="95"/>
    </row>
    <row r="789">
      <c r="A789" s="1049"/>
      <c r="B789" s="1049"/>
      <c r="C789" s="808"/>
      <c r="D789" s="1049"/>
      <c r="E789" s="1049"/>
      <c r="F789" s="1049"/>
      <c r="G789" s="1049"/>
      <c r="M789" s="1416"/>
      <c r="V789" s="95"/>
    </row>
    <row r="790">
      <c r="A790" s="1049"/>
      <c r="B790" s="1049"/>
      <c r="C790" s="808"/>
      <c r="D790" s="1049"/>
      <c r="E790" s="1049"/>
      <c r="F790" s="1049"/>
      <c r="G790" s="1049"/>
      <c r="M790" s="1416"/>
      <c r="V790" s="95"/>
    </row>
    <row r="791">
      <c r="A791" s="1049"/>
      <c r="B791" s="1049"/>
      <c r="C791" s="808"/>
      <c r="D791" s="1049"/>
      <c r="E791" s="1049"/>
      <c r="F791" s="1049"/>
      <c r="G791" s="1049"/>
      <c r="M791" s="1416"/>
      <c r="V791" s="95"/>
    </row>
    <row r="792">
      <c r="A792" s="1049"/>
      <c r="B792" s="1049"/>
      <c r="C792" s="808"/>
      <c r="D792" s="1049"/>
      <c r="E792" s="1049"/>
      <c r="F792" s="1049"/>
      <c r="G792" s="1049"/>
      <c r="M792" s="1416"/>
      <c r="V792" s="95"/>
    </row>
    <row r="793">
      <c r="A793" s="1049"/>
      <c r="B793" s="1049"/>
      <c r="C793" s="808"/>
      <c r="D793" s="1049"/>
      <c r="E793" s="1049"/>
      <c r="F793" s="1049"/>
      <c r="G793" s="1049"/>
      <c r="M793" s="1416"/>
      <c r="V793" s="95"/>
    </row>
    <row r="794">
      <c r="A794" s="1049"/>
      <c r="B794" s="1049"/>
      <c r="C794" s="808"/>
      <c r="D794" s="1049"/>
      <c r="E794" s="1049"/>
      <c r="F794" s="1049"/>
      <c r="G794" s="1049"/>
      <c r="M794" s="1416"/>
      <c r="V794" s="95"/>
    </row>
    <row r="795">
      <c r="A795" s="1049"/>
      <c r="B795" s="1049"/>
      <c r="C795" s="808"/>
      <c r="D795" s="1049"/>
      <c r="E795" s="1049"/>
      <c r="F795" s="1049"/>
      <c r="G795" s="1049"/>
      <c r="M795" s="1416"/>
      <c r="V795" s="95"/>
    </row>
    <row r="796">
      <c r="A796" s="1049"/>
      <c r="B796" s="1049"/>
      <c r="C796" s="808"/>
      <c r="D796" s="1049"/>
      <c r="E796" s="1049"/>
      <c r="F796" s="1049"/>
      <c r="G796" s="1049"/>
      <c r="M796" s="1416"/>
      <c r="V796" s="95"/>
    </row>
    <row r="797">
      <c r="A797" s="1049"/>
      <c r="B797" s="1049"/>
      <c r="C797" s="808"/>
      <c r="D797" s="1049"/>
      <c r="E797" s="1049"/>
      <c r="F797" s="1049"/>
      <c r="G797" s="1049"/>
      <c r="M797" s="1416"/>
      <c r="V797" s="95"/>
    </row>
    <row r="798">
      <c r="A798" s="1049"/>
      <c r="B798" s="1049"/>
      <c r="C798" s="808"/>
      <c r="D798" s="1049"/>
      <c r="E798" s="1049"/>
      <c r="F798" s="1049"/>
      <c r="G798" s="1049"/>
      <c r="M798" s="1416"/>
      <c r="V798" s="95"/>
    </row>
    <row r="799">
      <c r="A799" s="1049"/>
      <c r="B799" s="1049"/>
      <c r="C799" s="808"/>
      <c r="D799" s="1049"/>
      <c r="E799" s="1049"/>
      <c r="F799" s="1049"/>
      <c r="G799" s="1049"/>
      <c r="M799" s="1416"/>
      <c r="V799" s="95"/>
    </row>
    <row r="800">
      <c r="A800" s="1049"/>
      <c r="B800" s="1049"/>
      <c r="C800" s="808"/>
      <c r="D800" s="1049"/>
      <c r="E800" s="1049"/>
      <c r="F800" s="1049"/>
      <c r="G800" s="1049"/>
      <c r="M800" s="1416"/>
      <c r="V800" s="95"/>
    </row>
    <row r="801">
      <c r="A801" s="1049"/>
      <c r="B801" s="1049"/>
      <c r="C801" s="808"/>
      <c r="D801" s="1049"/>
      <c r="E801" s="1049"/>
      <c r="F801" s="1049"/>
      <c r="G801" s="1049"/>
      <c r="M801" s="1416"/>
      <c r="V801" s="95"/>
    </row>
    <row r="802">
      <c r="A802" s="1049"/>
      <c r="B802" s="1049"/>
      <c r="C802" s="808"/>
      <c r="D802" s="1049"/>
      <c r="E802" s="1049"/>
      <c r="F802" s="1049"/>
      <c r="G802" s="1049"/>
      <c r="M802" s="1416"/>
      <c r="V802" s="95"/>
    </row>
    <row r="803">
      <c r="A803" s="1049"/>
      <c r="B803" s="1049"/>
      <c r="C803" s="808"/>
      <c r="D803" s="1049"/>
      <c r="E803" s="1049"/>
      <c r="F803" s="1049"/>
      <c r="G803" s="1049"/>
      <c r="M803" s="1416"/>
      <c r="V803" s="95"/>
    </row>
    <row r="804">
      <c r="A804" s="1049"/>
      <c r="B804" s="1049"/>
      <c r="C804" s="808"/>
      <c r="D804" s="1049"/>
      <c r="E804" s="1049"/>
      <c r="F804" s="1049"/>
      <c r="G804" s="1049"/>
      <c r="M804" s="1416"/>
      <c r="V804" s="95"/>
    </row>
    <row r="805">
      <c r="A805" s="1049"/>
      <c r="B805" s="1049"/>
      <c r="C805" s="808"/>
      <c r="D805" s="1049"/>
      <c r="E805" s="1049"/>
      <c r="F805" s="1049"/>
      <c r="G805" s="1049"/>
      <c r="M805" s="1416"/>
      <c r="V805" s="95"/>
    </row>
    <row r="806">
      <c r="A806" s="1049"/>
      <c r="B806" s="1049"/>
      <c r="C806" s="808"/>
      <c r="D806" s="1049"/>
      <c r="E806" s="1049"/>
      <c r="F806" s="1049"/>
      <c r="G806" s="1049"/>
      <c r="M806" s="1416"/>
      <c r="V806" s="95"/>
    </row>
    <row r="807">
      <c r="A807" s="1049"/>
      <c r="B807" s="1049"/>
      <c r="C807" s="808"/>
      <c r="D807" s="1049"/>
      <c r="E807" s="1049"/>
      <c r="F807" s="1049"/>
      <c r="G807" s="1049"/>
      <c r="M807" s="1416"/>
      <c r="V807" s="95"/>
    </row>
    <row r="808">
      <c r="A808" s="1049"/>
      <c r="B808" s="1049"/>
      <c r="C808" s="808"/>
      <c r="D808" s="1049"/>
      <c r="E808" s="1049"/>
      <c r="F808" s="1049"/>
      <c r="G808" s="1049"/>
      <c r="M808" s="1416"/>
      <c r="V808" s="95"/>
    </row>
    <row r="809">
      <c r="A809" s="1049"/>
      <c r="B809" s="1049"/>
      <c r="C809" s="808"/>
      <c r="D809" s="1049"/>
      <c r="E809" s="1049"/>
      <c r="F809" s="1049"/>
      <c r="G809" s="1049"/>
      <c r="M809" s="1416"/>
      <c r="V809" s="95"/>
    </row>
    <row r="810">
      <c r="A810" s="1049"/>
      <c r="B810" s="1049"/>
      <c r="C810" s="808"/>
      <c r="D810" s="1049"/>
      <c r="E810" s="1049"/>
      <c r="F810" s="1049"/>
      <c r="G810" s="1049"/>
      <c r="M810" s="1416"/>
      <c r="V810" s="95"/>
    </row>
    <row r="811">
      <c r="A811" s="1049"/>
      <c r="B811" s="1049"/>
      <c r="C811" s="808"/>
      <c r="D811" s="1049"/>
      <c r="E811" s="1049"/>
      <c r="F811" s="1049"/>
      <c r="G811" s="1049"/>
      <c r="M811" s="1416"/>
      <c r="V811" s="95"/>
    </row>
    <row r="812">
      <c r="A812" s="1049"/>
      <c r="B812" s="1049"/>
      <c r="C812" s="808"/>
      <c r="D812" s="1049"/>
      <c r="E812" s="1049"/>
      <c r="F812" s="1049"/>
      <c r="G812" s="1049"/>
      <c r="M812" s="1416"/>
      <c r="V812" s="95"/>
    </row>
    <row r="813">
      <c r="A813" s="1049"/>
      <c r="B813" s="1049"/>
      <c r="C813" s="808"/>
      <c r="D813" s="1049"/>
      <c r="E813" s="1049"/>
      <c r="F813" s="1049"/>
      <c r="G813" s="1049"/>
      <c r="M813" s="1416"/>
      <c r="V813" s="95"/>
    </row>
    <row r="814">
      <c r="A814" s="1049"/>
      <c r="B814" s="1049"/>
      <c r="C814" s="808"/>
      <c r="D814" s="1049"/>
      <c r="E814" s="1049"/>
      <c r="F814" s="1049"/>
      <c r="G814" s="1049"/>
      <c r="M814" s="1416"/>
      <c r="V814" s="95"/>
    </row>
    <row r="815">
      <c r="A815" s="1049"/>
      <c r="B815" s="1049"/>
      <c r="C815" s="808"/>
      <c r="D815" s="1049"/>
      <c r="E815" s="1049"/>
      <c r="F815" s="1049"/>
      <c r="G815" s="1049"/>
      <c r="M815" s="1416"/>
      <c r="V815" s="95"/>
    </row>
    <row r="816">
      <c r="A816" s="1049"/>
      <c r="B816" s="1049"/>
      <c r="C816" s="808"/>
      <c r="D816" s="1049"/>
      <c r="E816" s="1049"/>
      <c r="F816" s="1049"/>
      <c r="G816" s="1049"/>
      <c r="M816" s="1416"/>
      <c r="V816" s="95"/>
    </row>
    <row r="817">
      <c r="A817" s="1049"/>
      <c r="B817" s="1049"/>
      <c r="C817" s="808"/>
      <c r="D817" s="1049"/>
      <c r="E817" s="1049"/>
      <c r="F817" s="1049"/>
      <c r="G817" s="1049"/>
      <c r="M817" s="1416"/>
      <c r="V817" s="95"/>
    </row>
    <row r="818">
      <c r="A818" s="1049"/>
      <c r="B818" s="1049"/>
      <c r="C818" s="808"/>
      <c r="D818" s="1049"/>
      <c r="E818" s="1049"/>
      <c r="F818" s="1049"/>
      <c r="G818" s="1049"/>
      <c r="M818" s="1416"/>
      <c r="V818" s="95"/>
    </row>
    <row r="819">
      <c r="A819" s="1049"/>
      <c r="B819" s="1049"/>
      <c r="C819" s="808"/>
      <c r="D819" s="1049"/>
      <c r="E819" s="1049"/>
      <c r="F819" s="1049"/>
      <c r="G819" s="1049"/>
      <c r="M819" s="1416"/>
      <c r="V819" s="95"/>
    </row>
    <row r="820">
      <c r="A820" s="1049"/>
      <c r="B820" s="1049"/>
      <c r="C820" s="808"/>
      <c r="D820" s="1049"/>
      <c r="E820" s="1049"/>
      <c r="F820" s="1049"/>
      <c r="G820" s="1049"/>
      <c r="M820" s="1416"/>
      <c r="V820" s="95"/>
    </row>
    <row r="821">
      <c r="A821" s="1049"/>
      <c r="B821" s="1049"/>
      <c r="C821" s="808"/>
      <c r="D821" s="1049"/>
      <c r="E821" s="1049"/>
      <c r="F821" s="1049"/>
      <c r="G821" s="1049"/>
      <c r="M821" s="1416"/>
      <c r="V821" s="95"/>
    </row>
    <row r="822">
      <c r="A822" s="1049"/>
      <c r="B822" s="1049"/>
      <c r="C822" s="808"/>
      <c r="D822" s="1049"/>
      <c r="E822" s="1049"/>
      <c r="F822" s="1049"/>
      <c r="G822" s="1049"/>
      <c r="M822" s="1416"/>
      <c r="V822" s="95"/>
    </row>
    <row r="823">
      <c r="A823" s="1049"/>
      <c r="B823" s="1049"/>
      <c r="C823" s="808"/>
      <c r="D823" s="1049"/>
      <c r="E823" s="1049"/>
      <c r="F823" s="1049"/>
      <c r="G823" s="1049"/>
      <c r="M823" s="1416"/>
      <c r="V823" s="95"/>
    </row>
    <row r="824">
      <c r="A824" s="1049"/>
      <c r="B824" s="1049"/>
      <c r="C824" s="808"/>
      <c r="D824" s="1049"/>
      <c r="E824" s="1049"/>
      <c r="F824" s="1049"/>
      <c r="G824" s="1049"/>
      <c r="M824" s="1416"/>
      <c r="V824" s="95"/>
    </row>
    <row r="825">
      <c r="A825" s="1049"/>
      <c r="B825" s="1049"/>
      <c r="C825" s="808"/>
      <c r="D825" s="1049"/>
      <c r="E825" s="1049"/>
      <c r="F825" s="1049"/>
      <c r="G825" s="1049"/>
      <c r="M825" s="1416"/>
      <c r="V825" s="95"/>
    </row>
    <row r="826">
      <c r="A826" s="1049"/>
      <c r="B826" s="1049"/>
      <c r="C826" s="808"/>
      <c r="D826" s="1049"/>
      <c r="E826" s="1049"/>
      <c r="F826" s="1049"/>
      <c r="G826" s="1049"/>
      <c r="M826" s="1416"/>
      <c r="V826" s="95"/>
    </row>
    <row r="827">
      <c r="A827" s="1049"/>
      <c r="B827" s="1049"/>
      <c r="C827" s="808"/>
      <c r="D827" s="1049"/>
      <c r="E827" s="1049"/>
      <c r="F827" s="1049"/>
      <c r="G827" s="1049"/>
      <c r="M827" s="1416"/>
      <c r="V827" s="95"/>
    </row>
    <row r="828">
      <c r="A828" s="1049"/>
      <c r="B828" s="1049"/>
      <c r="C828" s="808"/>
      <c r="D828" s="1049"/>
      <c r="E828" s="1049"/>
      <c r="F828" s="1049"/>
      <c r="G828" s="1049"/>
      <c r="M828" s="1416"/>
      <c r="V828" s="95"/>
    </row>
    <row r="829">
      <c r="A829" s="1049"/>
      <c r="B829" s="1049"/>
      <c r="C829" s="808"/>
      <c r="D829" s="1049"/>
      <c r="E829" s="1049"/>
      <c r="F829" s="1049"/>
      <c r="G829" s="1049"/>
      <c r="M829" s="1416"/>
      <c r="V829" s="95"/>
    </row>
    <row r="830">
      <c r="A830" s="1049"/>
      <c r="B830" s="1049"/>
      <c r="C830" s="808"/>
      <c r="D830" s="1049"/>
      <c r="E830" s="1049"/>
      <c r="F830" s="1049"/>
      <c r="G830" s="1049"/>
      <c r="M830" s="1416"/>
      <c r="V830" s="95"/>
    </row>
    <row r="831">
      <c r="A831" s="1049"/>
      <c r="B831" s="1049"/>
      <c r="C831" s="808"/>
      <c r="D831" s="1049"/>
      <c r="E831" s="1049"/>
      <c r="F831" s="1049"/>
      <c r="G831" s="1049"/>
      <c r="M831" s="1416"/>
      <c r="V831" s="95"/>
    </row>
    <row r="832">
      <c r="A832" s="1049"/>
      <c r="B832" s="1049"/>
      <c r="C832" s="808"/>
      <c r="D832" s="1049"/>
      <c r="E832" s="1049"/>
      <c r="F832" s="1049"/>
      <c r="G832" s="1049"/>
      <c r="M832" s="1416"/>
      <c r="V832" s="95"/>
    </row>
    <row r="833">
      <c r="A833" s="1049"/>
      <c r="B833" s="1049"/>
      <c r="C833" s="808"/>
      <c r="D833" s="1049"/>
      <c r="E833" s="1049"/>
      <c r="F833" s="1049"/>
      <c r="G833" s="1049"/>
      <c r="M833" s="1416"/>
      <c r="V833" s="95"/>
    </row>
    <row r="834">
      <c r="A834" s="1049"/>
      <c r="B834" s="1049"/>
      <c r="C834" s="808"/>
      <c r="D834" s="1049"/>
      <c r="E834" s="1049"/>
      <c r="F834" s="1049"/>
      <c r="G834" s="1049"/>
      <c r="M834" s="1416"/>
      <c r="V834" s="95"/>
    </row>
    <row r="835">
      <c r="A835" s="1049"/>
      <c r="B835" s="1049"/>
      <c r="C835" s="808"/>
      <c r="D835" s="1049"/>
      <c r="E835" s="1049"/>
      <c r="F835" s="1049"/>
      <c r="G835" s="1049"/>
      <c r="M835" s="1416"/>
      <c r="V835" s="95"/>
    </row>
    <row r="836">
      <c r="A836" s="1049"/>
      <c r="B836" s="1049"/>
      <c r="C836" s="808"/>
      <c r="D836" s="1049"/>
      <c r="E836" s="1049"/>
      <c r="F836" s="1049"/>
      <c r="G836" s="1049"/>
      <c r="M836" s="1416"/>
      <c r="V836" s="95"/>
    </row>
    <row r="837">
      <c r="A837" s="1049"/>
      <c r="B837" s="1049"/>
      <c r="C837" s="808"/>
      <c r="D837" s="1049"/>
      <c r="E837" s="1049"/>
      <c r="F837" s="1049"/>
      <c r="G837" s="1049"/>
      <c r="M837" s="1416"/>
      <c r="V837" s="95"/>
    </row>
    <row r="838">
      <c r="A838" s="1049"/>
      <c r="B838" s="1049"/>
      <c r="C838" s="808"/>
      <c r="D838" s="1049"/>
      <c r="E838" s="1049"/>
      <c r="F838" s="1049"/>
      <c r="G838" s="1049"/>
      <c r="M838" s="1416"/>
      <c r="V838" s="95"/>
    </row>
    <row r="839">
      <c r="A839" s="1049"/>
      <c r="B839" s="1049"/>
      <c r="C839" s="808"/>
      <c r="D839" s="1049"/>
      <c r="E839" s="1049"/>
      <c r="F839" s="1049"/>
      <c r="G839" s="1049"/>
      <c r="M839" s="1416"/>
      <c r="V839" s="95"/>
    </row>
    <row r="840">
      <c r="A840" s="1049"/>
      <c r="B840" s="1049"/>
      <c r="C840" s="808"/>
      <c r="D840" s="1049"/>
      <c r="E840" s="1049"/>
      <c r="F840" s="1049"/>
      <c r="G840" s="1049"/>
      <c r="M840" s="1416"/>
      <c r="V840" s="95"/>
    </row>
    <row r="841">
      <c r="A841" s="1049"/>
      <c r="B841" s="1049"/>
      <c r="C841" s="808"/>
      <c r="D841" s="1049"/>
      <c r="E841" s="1049"/>
      <c r="F841" s="1049"/>
      <c r="G841" s="1049"/>
      <c r="M841" s="1416"/>
      <c r="V841" s="95"/>
    </row>
    <row r="842">
      <c r="A842" s="1049"/>
      <c r="B842" s="1049"/>
      <c r="C842" s="808"/>
      <c r="D842" s="1049"/>
      <c r="E842" s="1049"/>
      <c r="F842" s="1049"/>
      <c r="G842" s="1049"/>
      <c r="M842" s="1416"/>
      <c r="V842" s="95"/>
    </row>
    <row r="843">
      <c r="A843" s="1049"/>
      <c r="B843" s="1049"/>
      <c r="C843" s="808"/>
      <c r="D843" s="1049"/>
      <c r="E843" s="1049"/>
      <c r="F843" s="1049"/>
      <c r="G843" s="1049"/>
      <c r="M843" s="1416"/>
      <c r="V843" s="95"/>
    </row>
    <row r="844">
      <c r="A844" s="1049"/>
      <c r="B844" s="1049"/>
      <c r="C844" s="808"/>
      <c r="D844" s="1049"/>
      <c r="E844" s="1049"/>
      <c r="F844" s="1049"/>
      <c r="G844" s="1049"/>
      <c r="M844" s="1416"/>
      <c r="V844" s="95"/>
    </row>
    <row r="845">
      <c r="A845" s="1049"/>
      <c r="B845" s="1049"/>
      <c r="C845" s="808"/>
      <c r="D845" s="1049"/>
      <c r="E845" s="1049"/>
      <c r="F845" s="1049"/>
      <c r="G845" s="1049"/>
      <c r="M845" s="1416"/>
      <c r="V845" s="95"/>
    </row>
    <row r="846">
      <c r="A846" s="1049"/>
      <c r="B846" s="1049"/>
      <c r="C846" s="808"/>
      <c r="D846" s="1049"/>
      <c r="E846" s="1049"/>
      <c r="F846" s="1049"/>
      <c r="G846" s="1049"/>
      <c r="M846" s="1416"/>
      <c r="V846" s="95"/>
    </row>
    <row r="847">
      <c r="A847" s="1049"/>
      <c r="B847" s="1049"/>
      <c r="C847" s="808"/>
      <c r="D847" s="1049"/>
      <c r="E847" s="1049"/>
      <c r="F847" s="1049"/>
      <c r="G847" s="1049"/>
      <c r="M847" s="1416"/>
      <c r="V847" s="95"/>
    </row>
    <row r="848">
      <c r="A848" s="1049"/>
      <c r="B848" s="1049"/>
      <c r="C848" s="808"/>
      <c r="D848" s="1049"/>
      <c r="E848" s="1049"/>
      <c r="F848" s="1049"/>
      <c r="G848" s="1049"/>
      <c r="M848" s="1416"/>
      <c r="V848" s="95"/>
    </row>
    <row r="849">
      <c r="A849" s="1049"/>
      <c r="B849" s="1049"/>
      <c r="C849" s="808"/>
      <c r="D849" s="1049"/>
      <c r="E849" s="1049"/>
      <c r="F849" s="1049"/>
      <c r="G849" s="1049"/>
      <c r="M849" s="1416"/>
      <c r="V849" s="95"/>
    </row>
    <row r="850">
      <c r="A850" s="1049"/>
      <c r="B850" s="1049"/>
      <c r="C850" s="808"/>
      <c r="D850" s="1049"/>
      <c r="E850" s="1049"/>
      <c r="F850" s="1049"/>
      <c r="G850" s="1049"/>
      <c r="M850" s="1416"/>
      <c r="V850" s="95"/>
    </row>
    <row r="851">
      <c r="A851" s="1049"/>
      <c r="B851" s="1049"/>
      <c r="C851" s="808"/>
      <c r="D851" s="1049"/>
      <c r="E851" s="1049"/>
      <c r="F851" s="1049"/>
      <c r="G851" s="1049"/>
      <c r="M851" s="1416"/>
      <c r="V851" s="95"/>
    </row>
    <row r="852">
      <c r="A852" s="1049"/>
      <c r="B852" s="1049"/>
      <c r="C852" s="808"/>
      <c r="D852" s="1049"/>
      <c r="E852" s="1049"/>
      <c r="F852" s="1049"/>
      <c r="G852" s="1049"/>
      <c r="M852" s="1416"/>
      <c r="V852" s="95"/>
    </row>
    <row r="853">
      <c r="A853" s="1049"/>
      <c r="B853" s="1049"/>
      <c r="C853" s="808"/>
      <c r="D853" s="1049"/>
      <c r="E853" s="1049"/>
      <c r="F853" s="1049"/>
      <c r="G853" s="1049"/>
      <c r="M853" s="1416"/>
      <c r="V853" s="95"/>
    </row>
    <row r="854">
      <c r="A854" s="1049"/>
      <c r="B854" s="1049"/>
      <c r="C854" s="808"/>
      <c r="D854" s="1049"/>
      <c r="E854" s="1049"/>
      <c r="F854" s="1049"/>
      <c r="G854" s="1049"/>
      <c r="M854" s="1416"/>
      <c r="V854" s="95"/>
    </row>
    <row r="855">
      <c r="A855" s="1049"/>
      <c r="B855" s="1049"/>
      <c r="C855" s="808"/>
      <c r="D855" s="1049"/>
      <c r="E855" s="1049"/>
      <c r="F855" s="1049"/>
      <c r="G855" s="1049"/>
      <c r="M855" s="1416"/>
      <c r="V855" s="95"/>
    </row>
    <row r="856">
      <c r="A856" s="1049"/>
      <c r="B856" s="1049"/>
      <c r="C856" s="808"/>
      <c r="D856" s="1049"/>
      <c r="E856" s="1049"/>
      <c r="F856" s="1049"/>
      <c r="G856" s="1049"/>
      <c r="M856" s="1416"/>
      <c r="V856" s="95"/>
    </row>
    <row r="857">
      <c r="A857" s="1049"/>
      <c r="B857" s="1049"/>
      <c r="C857" s="808"/>
      <c r="D857" s="1049"/>
      <c r="E857" s="1049"/>
      <c r="F857" s="1049"/>
      <c r="G857" s="1049"/>
      <c r="M857" s="1416"/>
      <c r="V857" s="95"/>
    </row>
    <row r="858">
      <c r="A858" s="1049"/>
      <c r="B858" s="1049"/>
      <c r="C858" s="808"/>
      <c r="D858" s="1049"/>
      <c r="E858" s="1049"/>
      <c r="F858" s="1049"/>
      <c r="G858" s="1049"/>
      <c r="M858" s="1416"/>
      <c r="V858" s="95"/>
    </row>
    <row r="859">
      <c r="A859" s="1049"/>
      <c r="B859" s="1049"/>
      <c r="C859" s="808"/>
      <c r="D859" s="1049"/>
      <c r="E859" s="1049"/>
      <c r="F859" s="1049"/>
      <c r="G859" s="1049"/>
      <c r="M859" s="1416"/>
      <c r="V859" s="95"/>
    </row>
    <row r="860">
      <c r="A860" s="1049"/>
      <c r="B860" s="1049"/>
      <c r="C860" s="808"/>
      <c r="D860" s="1049"/>
      <c r="E860" s="1049"/>
      <c r="F860" s="1049"/>
      <c r="G860" s="1049"/>
      <c r="M860" s="1416"/>
      <c r="V860" s="95"/>
    </row>
    <row r="861">
      <c r="A861" s="1049"/>
      <c r="B861" s="1049"/>
      <c r="C861" s="808"/>
      <c r="D861" s="1049"/>
      <c r="E861" s="1049"/>
      <c r="F861" s="1049"/>
      <c r="G861" s="1049"/>
      <c r="M861" s="1416"/>
      <c r="V861" s="95"/>
    </row>
    <row r="862">
      <c r="A862" s="1049"/>
      <c r="B862" s="1049"/>
      <c r="C862" s="808"/>
      <c r="D862" s="1049"/>
      <c r="E862" s="1049"/>
      <c r="F862" s="1049"/>
      <c r="G862" s="1049"/>
      <c r="M862" s="1416"/>
      <c r="V862" s="95"/>
    </row>
    <row r="863">
      <c r="A863" s="1049"/>
      <c r="B863" s="1049"/>
      <c r="C863" s="808"/>
      <c r="D863" s="1049"/>
      <c r="E863" s="1049"/>
      <c r="F863" s="1049"/>
      <c r="G863" s="1049"/>
      <c r="M863" s="1416"/>
      <c r="V863" s="95"/>
    </row>
    <row r="864">
      <c r="A864" s="1049"/>
      <c r="B864" s="1049"/>
      <c r="C864" s="808"/>
      <c r="D864" s="1049"/>
      <c r="E864" s="1049"/>
      <c r="F864" s="1049"/>
      <c r="G864" s="1049"/>
      <c r="M864" s="1416"/>
      <c r="V864" s="95"/>
    </row>
    <row r="865">
      <c r="A865" s="1049"/>
      <c r="B865" s="1049"/>
      <c r="C865" s="808"/>
      <c r="D865" s="1049"/>
      <c r="E865" s="1049"/>
      <c r="F865" s="1049"/>
      <c r="G865" s="1049"/>
      <c r="M865" s="1416"/>
      <c r="V865" s="95"/>
    </row>
    <row r="866">
      <c r="A866" s="1049"/>
      <c r="B866" s="1049"/>
      <c r="C866" s="808"/>
      <c r="D866" s="1049"/>
      <c r="E866" s="1049"/>
      <c r="F866" s="1049"/>
      <c r="G866" s="1049"/>
      <c r="M866" s="1416"/>
      <c r="V866" s="95"/>
    </row>
    <row r="867">
      <c r="A867" s="1049"/>
      <c r="B867" s="1049"/>
      <c r="C867" s="808"/>
      <c r="D867" s="1049"/>
      <c r="E867" s="1049"/>
      <c r="F867" s="1049"/>
      <c r="G867" s="1049"/>
      <c r="M867" s="1416"/>
      <c r="V867" s="95"/>
    </row>
    <row r="868">
      <c r="A868" s="1049"/>
      <c r="B868" s="1049"/>
      <c r="C868" s="808"/>
      <c r="D868" s="1049"/>
      <c r="E868" s="1049"/>
      <c r="F868" s="1049"/>
      <c r="G868" s="1049"/>
      <c r="M868" s="1416"/>
      <c r="V868" s="95"/>
    </row>
    <row r="869">
      <c r="A869" s="1049"/>
      <c r="B869" s="1049"/>
      <c r="C869" s="808"/>
      <c r="D869" s="1049"/>
      <c r="E869" s="1049"/>
      <c r="F869" s="1049"/>
      <c r="G869" s="1049"/>
      <c r="M869" s="1416"/>
      <c r="V869" s="95"/>
    </row>
    <row r="870">
      <c r="A870" s="1049"/>
      <c r="B870" s="1049"/>
      <c r="C870" s="808"/>
      <c r="D870" s="1049"/>
      <c r="E870" s="1049"/>
      <c r="F870" s="1049"/>
      <c r="G870" s="1049"/>
      <c r="M870" s="1416"/>
      <c r="V870" s="95"/>
    </row>
    <row r="871">
      <c r="A871" s="1049"/>
      <c r="B871" s="1049"/>
      <c r="C871" s="808"/>
      <c r="D871" s="1049"/>
      <c r="E871" s="1049"/>
      <c r="F871" s="1049"/>
      <c r="G871" s="1049"/>
      <c r="M871" s="1416"/>
      <c r="V871" s="95"/>
    </row>
    <row r="872">
      <c r="A872" s="1049"/>
      <c r="B872" s="1049"/>
      <c r="C872" s="808"/>
      <c r="D872" s="1049"/>
      <c r="E872" s="1049"/>
      <c r="F872" s="1049"/>
      <c r="G872" s="1049"/>
      <c r="M872" s="1416"/>
      <c r="V872" s="95"/>
    </row>
    <row r="873">
      <c r="A873" s="1049"/>
      <c r="B873" s="1049"/>
      <c r="C873" s="808"/>
      <c r="D873" s="1049"/>
      <c r="E873" s="1049"/>
      <c r="F873" s="1049"/>
      <c r="G873" s="1049"/>
      <c r="M873" s="1416"/>
      <c r="V873" s="95"/>
    </row>
    <row r="874">
      <c r="A874" s="1049"/>
      <c r="B874" s="1049"/>
      <c r="C874" s="808"/>
      <c r="D874" s="1049"/>
      <c r="E874" s="1049"/>
      <c r="F874" s="1049"/>
      <c r="G874" s="1049"/>
      <c r="M874" s="1416"/>
      <c r="V874" s="95"/>
    </row>
    <row r="875">
      <c r="A875" s="1049"/>
      <c r="B875" s="1049"/>
      <c r="C875" s="808"/>
      <c r="D875" s="1049"/>
      <c r="E875" s="1049"/>
      <c r="F875" s="1049"/>
      <c r="G875" s="1049"/>
      <c r="M875" s="1416"/>
      <c r="V875" s="95"/>
    </row>
    <row r="876">
      <c r="A876" s="1049"/>
      <c r="B876" s="1049"/>
      <c r="C876" s="808"/>
      <c r="D876" s="1049"/>
      <c r="E876" s="1049"/>
      <c r="F876" s="1049"/>
      <c r="G876" s="1049"/>
      <c r="M876" s="1416"/>
      <c r="V876" s="95"/>
    </row>
    <row r="877">
      <c r="A877" s="1049"/>
      <c r="B877" s="1049"/>
      <c r="C877" s="808"/>
      <c r="D877" s="1049"/>
      <c r="E877" s="1049"/>
      <c r="F877" s="1049"/>
      <c r="G877" s="1049"/>
      <c r="M877" s="1416"/>
      <c r="V877" s="95"/>
    </row>
    <row r="878">
      <c r="A878" s="1049"/>
      <c r="B878" s="1049"/>
      <c r="C878" s="808"/>
      <c r="D878" s="1049"/>
      <c r="E878" s="1049"/>
      <c r="F878" s="1049"/>
      <c r="G878" s="1049"/>
      <c r="M878" s="1416"/>
      <c r="V878" s="95"/>
    </row>
    <row r="879">
      <c r="A879" s="1049"/>
      <c r="B879" s="1049"/>
      <c r="C879" s="808"/>
      <c r="D879" s="1049"/>
      <c r="E879" s="1049"/>
      <c r="F879" s="1049"/>
      <c r="G879" s="1049"/>
      <c r="M879" s="1416"/>
      <c r="V879" s="95"/>
    </row>
    <row r="880">
      <c r="A880" s="1049"/>
      <c r="B880" s="1049"/>
      <c r="C880" s="808"/>
      <c r="D880" s="1049"/>
      <c r="E880" s="1049"/>
      <c r="F880" s="1049"/>
      <c r="G880" s="1049"/>
      <c r="M880" s="1416"/>
      <c r="V880" s="95"/>
    </row>
    <row r="881">
      <c r="A881" s="1049"/>
      <c r="B881" s="1049"/>
      <c r="C881" s="808"/>
      <c r="D881" s="1049"/>
      <c r="E881" s="1049"/>
      <c r="F881" s="1049"/>
      <c r="G881" s="1049"/>
      <c r="M881" s="1416"/>
      <c r="V881" s="95"/>
    </row>
    <row r="882">
      <c r="A882" s="1049"/>
      <c r="B882" s="1049"/>
      <c r="C882" s="808"/>
      <c r="D882" s="1049"/>
      <c r="E882" s="1049"/>
      <c r="F882" s="1049"/>
      <c r="G882" s="1049"/>
      <c r="M882" s="1416"/>
      <c r="V882" s="95"/>
    </row>
    <row r="883">
      <c r="A883" s="1049"/>
      <c r="B883" s="1049"/>
      <c r="C883" s="808"/>
      <c r="D883" s="1049"/>
      <c r="E883" s="1049"/>
      <c r="F883" s="1049"/>
      <c r="G883" s="1049"/>
      <c r="M883" s="1416"/>
      <c r="V883" s="95"/>
    </row>
    <row r="884">
      <c r="A884" s="1049"/>
      <c r="B884" s="1049"/>
      <c r="C884" s="808"/>
      <c r="D884" s="1049"/>
      <c r="E884" s="1049"/>
      <c r="F884" s="1049"/>
      <c r="G884" s="1049"/>
      <c r="M884" s="1416"/>
      <c r="V884" s="95"/>
    </row>
    <row r="885">
      <c r="A885" s="1049"/>
      <c r="B885" s="1049"/>
      <c r="C885" s="808"/>
      <c r="D885" s="1049"/>
      <c r="E885" s="1049"/>
      <c r="F885" s="1049"/>
      <c r="G885" s="1049"/>
      <c r="M885" s="1416"/>
      <c r="V885" s="95"/>
    </row>
    <row r="886">
      <c r="A886" s="1049"/>
      <c r="B886" s="1049"/>
      <c r="C886" s="808"/>
      <c r="D886" s="1049"/>
      <c r="E886" s="1049"/>
      <c r="F886" s="1049"/>
      <c r="G886" s="1049"/>
      <c r="M886" s="1416"/>
      <c r="V886" s="95"/>
    </row>
    <row r="887">
      <c r="A887" s="1049"/>
      <c r="B887" s="1049"/>
      <c r="C887" s="808"/>
      <c r="D887" s="1049"/>
      <c r="E887" s="1049"/>
      <c r="F887" s="1049"/>
      <c r="G887" s="1049"/>
      <c r="M887" s="1416"/>
      <c r="V887" s="95"/>
    </row>
    <row r="888">
      <c r="A888" s="1049"/>
      <c r="B888" s="1049"/>
      <c r="C888" s="808"/>
      <c r="D888" s="1049"/>
      <c r="E888" s="1049"/>
      <c r="F888" s="1049"/>
      <c r="G888" s="1049"/>
      <c r="M888" s="1416"/>
      <c r="V888" s="95"/>
    </row>
    <row r="889">
      <c r="A889" s="1049"/>
      <c r="B889" s="1049"/>
      <c r="C889" s="808"/>
      <c r="D889" s="1049"/>
      <c r="E889" s="1049"/>
      <c r="F889" s="1049"/>
      <c r="G889" s="1049"/>
      <c r="M889" s="1416"/>
      <c r="V889" s="95"/>
    </row>
    <row r="890">
      <c r="A890" s="1049"/>
      <c r="B890" s="1049"/>
      <c r="C890" s="808"/>
      <c r="D890" s="1049"/>
      <c r="E890" s="1049"/>
      <c r="F890" s="1049"/>
      <c r="G890" s="1049"/>
      <c r="M890" s="1416"/>
      <c r="V890" s="95"/>
    </row>
    <row r="891">
      <c r="A891" s="1049"/>
      <c r="B891" s="1049"/>
      <c r="C891" s="808"/>
      <c r="D891" s="1049"/>
      <c r="E891" s="1049"/>
      <c r="F891" s="1049"/>
      <c r="G891" s="1049"/>
      <c r="M891" s="1416"/>
      <c r="V891" s="95"/>
    </row>
    <row r="892">
      <c r="A892" s="1049"/>
      <c r="B892" s="1049"/>
      <c r="C892" s="808"/>
      <c r="D892" s="1049"/>
      <c r="E892" s="1049"/>
      <c r="F892" s="1049"/>
      <c r="G892" s="1049"/>
      <c r="M892" s="1416"/>
      <c r="V892" s="95"/>
    </row>
    <row r="893">
      <c r="A893" s="1049"/>
      <c r="B893" s="1049"/>
      <c r="C893" s="808"/>
      <c r="D893" s="1049"/>
      <c r="E893" s="1049"/>
      <c r="F893" s="1049"/>
      <c r="G893" s="1049"/>
      <c r="M893" s="1416"/>
      <c r="V893" s="95"/>
    </row>
    <row r="894">
      <c r="A894" s="1049"/>
      <c r="B894" s="1049"/>
      <c r="C894" s="808"/>
      <c r="D894" s="1049"/>
      <c r="E894" s="1049"/>
      <c r="F894" s="1049"/>
      <c r="G894" s="1049"/>
      <c r="M894" s="1416"/>
      <c r="V894" s="95"/>
    </row>
    <row r="895">
      <c r="A895" s="1049"/>
      <c r="B895" s="1049"/>
      <c r="C895" s="808"/>
      <c r="D895" s="1049"/>
      <c r="E895" s="1049"/>
      <c r="F895" s="1049"/>
      <c r="G895" s="1049"/>
      <c r="M895" s="1416"/>
      <c r="V895" s="95"/>
    </row>
    <row r="896">
      <c r="A896" s="1049"/>
      <c r="B896" s="1049"/>
      <c r="C896" s="808"/>
      <c r="D896" s="1049"/>
      <c r="E896" s="1049"/>
      <c r="F896" s="1049"/>
      <c r="G896" s="1049"/>
      <c r="M896" s="1416"/>
      <c r="V896" s="95"/>
    </row>
    <row r="897">
      <c r="A897" s="1049"/>
      <c r="B897" s="1049"/>
      <c r="C897" s="808"/>
      <c r="D897" s="1049"/>
      <c r="E897" s="1049"/>
      <c r="F897" s="1049"/>
      <c r="G897" s="1049"/>
      <c r="M897" s="1416"/>
      <c r="V897" s="95"/>
    </row>
    <row r="898">
      <c r="A898" s="1049"/>
      <c r="B898" s="1049"/>
      <c r="C898" s="808"/>
      <c r="D898" s="1049"/>
      <c r="E898" s="1049"/>
      <c r="F898" s="1049"/>
      <c r="G898" s="1049"/>
      <c r="M898" s="1416"/>
      <c r="V898" s="95"/>
    </row>
    <row r="899">
      <c r="A899" s="1049"/>
      <c r="B899" s="1049"/>
      <c r="C899" s="808"/>
      <c r="D899" s="1049"/>
      <c r="E899" s="1049"/>
      <c r="F899" s="1049"/>
      <c r="G899" s="1049"/>
      <c r="M899" s="1416"/>
      <c r="V899" s="95"/>
    </row>
    <row r="900">
      <c r="A900" s="1049"/>
      <c r="B900" s="1049"/>
      <c r="C900" s="808"/>
      <c r="D900" s="1049"/>
      <c r="E900" s="1049"/>
      <c r="F900" s="1049"/>
      <c r="G900" s="1049"/>
      <c r="M900" s="1416"/>
      <c r="V900" s="95"/>
    </row>
    <row r="901">
      <c r="A901" s="1049"/>
      <c r="B901" s="1049"/>
      <c r="C901" s="808"/>
      <c r="D901" s="1049"/>
      <c r="E901" s="1049"/>
      <c r="F901" s="1049"/>
      <c r="G901" s="1049"/>
      <c r="M901" s="1416"/>
      <c r="V901" s="95"/>
    </row>
    <row r="902">
      <c r="A902" s="1049"/>
      <c r="B902" s="1049"/>
      <c r="C902" s="808"/>
      <c r="D902" s="1049"/>
      <c r="E902" s="1049"/>
      <c r="F902" s="1049"/>
      <c r="G902" s="1049"/>
      <c r="M902" s="1416"/>
      <c r="V902" s="95"/>
    </row>
    <row r="903">
      <c r="A903" s="1049"/>
      <c r="B903" s="1049"/>
      <c r="C903" s="808"/>
      <c r="D903" s="1049"/>
      <c r="E903" s="1049"/>
      <c r="F903" s="1049"/>
      <c r="G903" s="1049"/>
      <c r="M903" s="1416"/>
      <c r="V903" s="95"/>
    </row>
    <row r="904">
      <c r="A904" s="1049"/>
      <c r="B904" s="1049"/>
      <c r="C904" s="808"/>
      <c r="D904" s="1049"/>
      <c r="E904" s="1049"/>
      <c r="F904" s="1049"/>
      <c r="G904" s="1049"/>
      <c r="M904" s="1416"/>
      <c r="V904" s="95"/>
    </row>
    <row r="905">
      <c r="A905" s="1049"/>
      <c r="B905" s="1049"/>
      <c r="C905" s="808"/>
      <c r="D905" s="1049"/>
      <c r="E905" s="1049"/>
      <c r="F905" s="1049"/>
      <c r="G905" s="1049"/>
      <c r="M905" s="1416"/>
      <c r="V905" s="95"/>
    </row>
    <row r="906">
      <c r="A906" s="1049"/>
      <c r="B906" s="1049"/>
      <c r="C906" s="808"/>
      <c r="D906" s="1049"/>
      <c r="E906" s="1049"/>
      <c r="F906" s="1049"/>
      <c r="G906" s="1049"/>
      <c r="M906" s="1416"/>
      <c r="V906" s="95"/>
    </row>
    <row r="907">
      <c r="A907" s="1049"/>
      <c r="B907" s="1049"/>
      <c r="C907" s="808"/>
      <c r="D907" s="1049"/>
      <c r="E907" s="1049"/>
      <c r="F907" s="1049"/>
      <c r="G907" s="1049"/>
      <c r="M907" s="1416"/>
      <c r="V907" s="95"/>
    </row>
    <row r="908">
      <c r="A908" s="1049"/>
      <c r="B908" s="1049"/>
      <c r="C908" s="808"/>
      <c r="D908" s="1049"/>
      <c r="E908" s="1049"/>
      <c r="F908" s="1049"/>
      <c r="G908" s="1049"/>
      <c r="M908" s="1416"/>
      <c r="V908" s="95"/>
    </row>
    <row r="909">
      <c r="A909" s="1049"/>
      <c r="B909" s="1049"/>
      <c r="C909" s="808"/>
      <c r="D909" s="1049"/>
      <c r="E909" s="1049"/>
      <c r="F909" s="1049"/>
      <c r="G909" s="1049"/>
      <c r="M909" s="1416"/>
      <c r="V909" s="95"/>
    </row>
    <row r="910">
      <c r="A910" s="1049"/>
      <c r="B910" s="1049"/>
      <c r="C910" s="808"/>
      <c r="D910" s="1049"/>
      <c r="E910" s="1049"/>
      <c r="F910" s="1049"/>
      <c r="G910" s="1049"/>
      <c r="M910" s="1416"/>
      <c r="V910" s="95"/>
    </row>
    <row r="911">
      <c r="A911" s="1049"/>
      <c r="B911" s="1049"/>
      <c r="C911" s="808"/>
      <c r="D911" s="1049"/>
      <c r="E911" s="1049"/>
      <c r="F911" s="1049"/>
      <c r="G911" s="1049"/>
      <c r="M911" s="1416"/>
      <c r="V911" s="95"/>
    </row>
    <row r="912">
      <c r="A912" s="1049"/>
      <c r="B912" s="1049"/>
      <c r="C912" s="808"/>
      <c r="D912" s="1049"/>
      <c r="E912" s="1049"/>
      <c r="F912" s="1049"/>
      <c r="G912" s="1049"/>
      <c r="M912" s="1416"/>
      <c r="V912" s="95"/>
    </row>
    <row r="913">
      <c r="A913" s="1049"/>
      <c r="B913" s="1049"/>
      <c r="C913" s="808"/>
      <c r="D913" s="1049"/>
      <c r="E913" s="1049"/>
      <c r="F913" s="1049"/>
      <c r="G913" s="1049"/>
      <c r="M913" s="1416"/>
      <c r="V913" s="95"/>
    </row>
    <row r="914">
      <c r="A914" s="1049"/>
      <c r="B914" s="1049"/>
      <c r="C914" s="808"/>
      <c r="D914" s="1049"/>
      <c r="E914" s="1049"/>
      <c r="F914" s="1049"/>
      <c r="G914" s="1049"/>
      <c r="M914" s="1416"/>
      <c r="V914" s="95"/>
    </row>
    <row r="915">
      <c r="A915" s="1049"/>
      <c r="B915" s="1049"/>
      <c r="C915" s="808"/>
      <c r="D915" s="1049"/>
      <c r="E915" s="1049"/>
      <c r="F915" s="1049"/>
      <c r="G915" s="1049"/>
      <c r="M915" s="1416"/>
      <c r="V915" s="95"/>
    </row>
    <row r="916">
      <c r="A916" s="1049"/>
      <c r="B916" s="1049"/>
      <c r="C916" s="808"/>
      <c r="D916" s="1049"/>
      <c r="E916" s="1049"/>
      <c r="F916" s="1049"/>
      <c r="G916" s="1049"/>
      <c r="M916" s="1416"/>
      <c r="V916" s="95"/>
    </row>
    <row r="917">
      <c r="A917" s="1049"/>
      <c r="B917" s="1049"/>
      <c r="C917" s="808"/>
      <c r="D917" s="1049"/>
      <c r="E917" s="1049"/>
      <c r="F917" s="1049"/>
      <c r="G917" s="1049"/>
      <c r="M917" s="1416"/>
      <c r="V917" s="95"/>
    </row>
    <row r="918">
      <c r="A918" s="1049"/>
      <c r="B918" s="1049"/>
      <c r="C918" s="808"/>
      <c r="D918" s="1049"/>
      <c r="E918" s="1049"/>
      <c r="F918" s="1049"/>
      <c r="G918" s="1049"/>
      <c r="M918" s="1416"/>
      <c r="V918" s="95"/>
    </row>
    <row r="919">
      <c r="A919" s="1049"/>
      <c r="B919" s="1049"/>
      <c r="C919" s="808"/>
      <c r="D919" s="1049"/>
      <c r="E919" s="1049"/>
      <c r="F919" s="1049"/>
      <c r="G919" s="1049"/>
      <c r="M919" s="1416"/>
      <c r="V919" s="95"/>
    </row>
    <row r="920">
      <c r="A920" s="1049"/>
      <c r="B920" s="1049"/>
      <c r="C920" s="808"/>
      <c r="D920" s="1049"/>
      <c r="E920" s="1049"/>
      <c r="F920" s="1049"/>
      <c r="G920" s="1049"/>
      <c r="M920" s="1416"/>
      <c r="V920" s="95"/>
    </row>
    <row r="921">
      <c r="A921" s="1049"/>
      <c r="B921" s="1049"/>
      <c r="C921" s="808"/>
      <c r="D921" s="1049"/>
      <c r="E921" s="1049"/>
      <c r="F921" s="1049"/>
      <c r="G921" s="1049"/>
      <c r="M921" s="1416"/>
      <c r="V921" s="95"/>
    </row>
    <row r="922">
      <c r="A922" s="1049"/>
      <c r="B922" s="1049"/>
      <c r="C922" s="808"/>
      <c r="D922" s="1049"/>
      <c r="E922" s="1049"/>
      <c r="F922" s="1049"/>
      <c r="G922" s="1049"/>
      <c r="M922" s="1416"/>
      <c r="V922" s="95"/>
    </row>
    <row r="923">
      <c r="A923" s="1049"/>
      <c r="B923" s="1049"/>
      <c r="C923" s="808"/>
      <c r="D923" s="1049"/>
      <c r="E923" s="1049"/>
      <c r="F923" s="1049"/>
      <c r="G923" s="1049"/>
      <c r="M923" s="1416"/>
      <c r="V923" s="95"/>
    </row>
    <row r="924">
      <c r="A924" s="1049"/>
      <c r="B924" s="1049"/>
      <c r="C924" s="808"/>
      <c r="D924" s="1049"/>
      <c r="E924" s="1049"/>
      <c r="F924" s="1049"/>
      <c r="G924" s="1049"/>
      <c r="M924" s="1416"/>
      <c r="V924" s="95"/>
    </row>
    <row r="925">
      <c r="A925" s="1049"/>
      <c r="B925" s="1049"/>
      <c r="C925" s="808"/>
      <c r="D925" s="1049"/>
      <c r="E925" s="1049"/>
      <c r="F925" s="1049"/>
      <c r="G925" s="1049"/>
      <c r="M925" s="1416"/>
      <c r="V925" s="95"/>
    </row>
    <row r="926">
      <c r="A926" s="1049"/>
      <c r="B926" s="1049"/>
      <c r="C926" s="808"/>
      <c r="D926" s="1049"/>
      <c r="E926" s="1049"/>
      <c r="F926" s="1049"/>
      <c r="G926" s="1049"/>
      <c r="M926" s="1416"/>
      <c r="V926" s="95"/>
    </row>
    <row r="927">
      <c r="A927" s="1049"/>
      <c r="B927" s="1049"/>
      <c r="C927" s="808"/>
      <c r="D927" s="1049"/>
      <c r="E927" s="1049"/>
      <c r="F927" s="1049"/>
      <c r="G927" s="1049"/>
      <c r="M927" s="1416"/>
      <c r="V927" s="95"/>
    </row>
    <row r="928">
      <c r="A928" s="1049"/>
      <c r="B928" s="1049"/>
      <c r="C928" s="808"/>
      <c r="D928" s="1049"/>
      <c r="E928" s="1049"/>
      <c r="F928" s="1049"/>
      <c r="G928" s="1049"/>
      <c r="M928" s="1416"/>
      <c r="V928" s="95"/>
    </row>
    <row r="929">
      <c r="A929" s="1049"/>
      <c r="B929" s="1049"/>
      <c r="C929" s="808"/>
      <c r="D929" s="1049"/>
      <c r="E929" s="1049"/>
      <c r="F929" s="1049"/>
      <c r="G929" s="1049"/>
      <c r="M929" s="1416"/>
      <c r="V929" s="95"/>
    </row>
    <row r="930">
      <c r="A930" s="1049"/>
      <c r="B930" s="1049"/>
      <c r="C930" s="808"/>
      <c r="D930" s="1049"/>
      <c r="E930" s="1049"/>
      <c r="F930" s="1049"/>
      <c r="G930" s="1049"/>
      <c r="M930" s="1416"/>
      <c r="V930" s="95"/>
    </row>
    <row r="931">
      <c r="A931" s="1049"/>
      <c r="B931" s="1049"/>
      <c r="C931" s="808"/>
      <c r="D931" s="1049"/>
      <c r="E931" s="1049"/>
      <c r="F931" s="1049"/>
      <c r="G931" s="1049"/>
      <c r="M931" s="1416"/>
      <c r="V931" s="95"/>
    </row>
    <row r="932">
      <c r="A932" s="1049"/>
      <c r="B932" s="1049"/>
      <c r="C932" s="808"/>
      <c r="D932" s="1049"/>
      <c r="E932" s="1049"/>
      <c r="F932" s="1049"/>
      <c r="G932" s="1049"/>
      <c r="M932" s="1416"/>
      <c r="V932" s="95"/>
    </row>
    <row r="933">
      <c r="A933" s="1049"/>
      <c r="B933" s="1049"/>
      <c r="C933" s="808"/>
      <c r="D933" s="1049"/>
      <c r="E933" s="1049"/>
      <c r="F933" s="1049"/>
      <c r="G933" s="1049"/>
      <c r="M933" s="1416"/>
      <c r="V933" s="95"/>
    </row>
    <row r="934">
      <c r="A934" s="1049"/>
      <c r="B934" s="1049"/>
      <c r="C934" s="808"/>
      <c r="D934" s="1049"/>
      <c r="E934" s="1049"/>
      <c r="F934" s="1049"/>
      <c r="G934" s="1049"/>
      <c r="M934" s="1416"/>
      <c r="V934" s="95"/>
    </row>
    <row r="935">
      <c r="A935" s="1049"/>
      <c r="B935" s="1049"/>
      <c r="C935" s="808"/>
      <c r="D935" s="1049"/>
      <c r="E935" s="1049"/>
      <c r="F935" s="1049"/>
      <c r="G935" s="1049"/>
      <c r="M935" s="1416"/>
      <c r="V935" s="95"/>
    </row>
    <row r="936">
      <c r="A936" s="1049"/>
      <c r="B936" s="1049"/>
      <c r="C936" s="808"/>
      <c r="D936" s="1049"/>
      <c r="E936" s="1049"/>
      <c r="F936" s="1049"/>
      <c r="G936" s="1049"/>
      <c r="M936" s="1416"/>
      <c r="V936" s="95"/>
    </row>
    <row r="937">
      <c r="A937" s="1049"/>
      <c r="B937" s="1049"/>
      <c r="C937" s="808"/>
      <c r="D937" s="1049"/>
      <c r="E937" s="1049"/>
      <c r="F937" s="1049"/>
      <c r="G937" s="1049"/>
      <c r="M937" s="1416"/>
      <c r="V937" s="95"/>
    </row>
    <row r="938">
      <c r="A938" s="1049"/>
      <c r="B938" s="1049"/>
      <c r="C938" s="808"/>
      <c r="D938" s="1049"/>
      <c r="E938" s="1049"/>
      <c r="F938" s="1049"/>
      <c r="G938" s="1049"/>
      <c r="M938" s="1416"/>
      <c r="V938" s="95"/>
    </row>
    <row r="939">
      <c r="A939" s="1049"/>
      <c r="B939" s="1049"/>
      <c r="C939" s="808"/>
      <c r="D939" s="1049"/>
      <c r="E939" s="1049"/>
      <c r="F939" s="1049"/>
      <c r="G939" s="1049"/>
      <c r="M939" s="1416"/>
      <c r="V939" s="95"/>
    </row>
    <row r="940">
      <c r="A940" s="1049"/>
      <c r="B940" s="1049"/>
      <c r="C940" s="808"/>
      <c r="D940" s="1049"/>
      <c r="E940" s="1049"/>
      <c r="F940" s="1049"/>
      <c r="G940" s="1049"/>
      <c r="M940" s="1416"/>
      <c r="V940" s="95"/>
    </row>
    <row r="941">
      <c r="A941" s="1049"/>
      <c r="B941" s="1049"/>
      <c r="C941" s="808"/>
      <c r="D941" s="1049"/>
      <c r="E941" s="1049"/>
      <c r="F941" s="1049"/>
      <c r="G941" s="1049"/>
      <c r="M941" s="1416"/>
      <c r="V941" s="95"/>
    </row>
    <row r="942">
      <c r="A942" s="1049"/>
      <c r="B942" s="1049"/>
      <c r="C942" s="808"/>
      <c r="D942" s="1049"/>
      <c r="E942" s="1049"/>
      <c r="F942" s="1049"/>
      <c r="G942" s="1049"/>
      <c r="M942" s="1416"/>
      <c r="V942" s="95"/>
    </row>
    <row r="943">
      <c r="A943" s="1049"/>
      <c r="B943" s="1049"/>
      <c r="C943" s="808"/>
      <c r="D943" s="1049"/>
      <c r="E943" s="1049"/>
      <c r="F943" s="1049"/>
      <c r="G943" s="1049"/>
      <c r="M943" s="1416"/>
      <c r="V943" s="95"/>
    </row>
    <row r="944">
      <c r="A944" s="1049"/>
      <c r="B944" s="1049"/>
      <c r="C944" s="808"/>
      <c r="D944" s="1049"/>
      <c r="E944" s="1049"/>
      <c r="F944" s="1049"/>
      <c r="G944" s="1049"/>
      <c r="M944" s="1416"/>
      <c r="V944" s="95"/>
    </row>
    <row r="945">
      <c r="A945" s="1049"/>
      <c r="B945" s="1049"/>
      <c r="C945" s="808"/>
      <c r="D945" s="1049"/>
      <c r="E945" s="1049"/>
      <c r="F945" s="1049"/>
      <c r="G945" s="1049"/>
      <c r="M945" s="1416"/>
      <c r="V945" s="95"/>
    </row>
    <row r="946">
      <c r="A946" s="1049"/>
      <c r="B946" s="1049"/>
      <c r="C946" s="808"/>
      <c r="D946" s="1049"/>
      <c r="E946" s="1049"/>
      <c r="F946" s="1049"/>
      <c r="G946" s="1049"/>
      <c r="M946" s="1416"/>
      <c r="V946" s="95"/>
    </row>
    <row r="947">
      <c r="A947" s="1049"/>
      <c r="B947" s="1049"/>
      <c r="C947" s="808"/>
      <c r="D947" s="1049"/>
      <c r="E947" s="1049"/>
      <c r="F947" s="1049"/>
      <c r="G947" s="1049"/>
      <c r="M947" s="1416"/>
      <c r="V947" s="95"/>
    </row>
    <row r="948">
      <c r="A948" s="1049"/>
      <c r="B948" s="1049"/>
      <c r="C948" s="808"/>
      <c r="D948" s="1049"/>
      <c r="E948" s="1049"/>
      <c r="F948" s="1049"/>
      <c r="G948" s="1049"/>
      <c r="M948" s="1416"/>
      <c r="V948" s="95"/>
    </row>
    <row r="949">
      <c r="A949" s="1049"/>
      <c r="B949" s="1049"/>
      <c r="C949" s="808"/>
      <c r="D949" s="1049"/>
      <c r="E949" s="1049"/>
      <c r="F949" s="1049"/>
      <c r="G949" s="1049"/>
      <c r="M949" s="1416"/>
      <c r="V949" s="95"/>
    </row>
    <row r="950">
      <c r="A950" s="1049"/>
      <c r="B950" s="1049"/>
      <c r="C950" s="808"/>
      <c r="D950" s="1049"/>
      <c r="E950" s="1049"/>
      <c r="F950" s="1049"/>
      <c r="G950" s="1049"/>
      <c r="M950" s="1416"/>
      <c r="V950" s="95"/>
    </row>
    <row r="951">
      <c r="A951" s="1049"/>
      <c r="B951" s="1049"/>
      <c r="C951" s="808"/>
      <c r="D951" s="1049"/>
      <c r="E951" s="1049"/>
      <c r="F951" s="1049"/>
      <c r="G951" s="1049"/>
      <c r="M951" s="1416"/>
      <c r="V951" s="95"/>
    </row>
    <row r="952">
      <c r="A952" s="1049"/>
      <c r="B952" s="1049"/>
      <c r="C952" s="808"/>
      <c r="D952" s="1049"/>
      <c r="E952" s="1049"/>
      <c r="F952" s="1049"/>
      <c r="G952" s="1049"/>
      <c r="M952" s="1416"/>
      <c r="V952" s="95"/>
    </row>
    <row r="953">
      <c r="A953" s="1049"/>
      <c r="B953" s="1049"/>
      <c r="C953" s="808"/>
      <c r="D953" s="1049"/>
      <c r="E953" s="1049"/>
      <c r="F953" s="1049"/>
      <c r="G953" s="1049"/>
      <c r="M953" s="1416"/>
      <c r="V953" s="95"/>
    </row>
    <row r="954">
      <c r="A954" s="1049"/>
      <c r="B954" s="1049"/>
      <c r="C954" s="808"/>
      <c r="D954" s="1049"/>
      <c r="E954" s="1049"/>
      <c r="F954" s="1049"/>
      <c r="G954" s="1049"/>
      <c r="M954" s="1416"/>
      <c r="V954" s="95"/>
    </row>
    <row r="955">
      <c r="A955" s="1049"/>
      <c r="B955" s="1049"/>
      <c r="C955" s="808"/>
      <c r="D955" s="1049"/>
      <c r="E955" s="1049"/>
      <c r="F955" s="1049"/>
      <c r="G955" s="1049"/>
      <c r="M955" s="1416"/>
      <c r="V955" s="95"/>
    </row>
    <row r="956">
      <c r="A956" s="1049"/>
      <c r="B956" s="1049"/>
      <c r="C956" s="808"/>
      <c r="D956" s="1049"/>
      <c r="E956" s="1049"/>
      <c r="F956" s="1049"/>
      <c r="G956" s="1049"/>
      <c r="M956" s="1416"/>
      <c r="V956" s="95"/>
    </row>
    <row r="957">
      <c r="A957" s="1049"/>
      <c r="B957" s="1049"/>
      <c r="C957" s="808"/>
      <c r="D957" s="1049"/>
      <c r="E957" s="1049"/>
      <c r="F957" s="1049"/>
      <c r="G957" s="1049"/>
      <c r="M957" s="1416"/>
      <c r="V957" s="95"/>
    </row>
    <row r="958">
      <c r="A958" s="1049"/>
      <c r="B958" s="1049"/>
      <c r="C958" s="808"/>
      <c r="D958" s="1049"/>
      <c r="E958" s="1049"/>
      <c r="F958" s="1049"/>
      <c r="G958" s="1049"/>
      <c r="M958" s="1416"/>
      <c r="V958" s="95"/>
    </row>
    <row r="959">
      <c r="A959" s="1049"/>
      <c r="B959" s="1049"/>
      <c r="C959" s="808"/>
      <c r="D959" s="1049"/>
      <c r="E959" s="1049"/>
      <c r="F959" s="1049"/>
      <c r="G959" s="1049"/>
      <c r="M959" s="1416"/>
      <c r="V959" s="95"/>
    </row>
    <row r="960">
      <c r="A960" s="1049"/>
      <c r="B960" s="1049"/>
      <c r="C960" s="808"/>
      <c r="D960" s="1049"/>
      <c r="E960" s="1049"/>
      <c r="F960" s="1049"/>
      <c r="G960" s="1049"/>
      <c r="M960" s="1416"/>
      <c r="V960" s="95"/>
    </row>
    <row r="961">
      <c r="A961" s="1049"/>
      <c r="B961" s="1049"/>
      <c r="C961" s="808"/>
      <c r="D961" s="1049"/>
      <c r="E961" s="1049"/>
      <c r="F961" s="1049"/>
      <c r="G961" s="1049"/>
      <c r="M961" s="1416"/>
      <c r="V961" s="95"/>
    </row>
    <row r="962">
      <c r="A962" s="1049"/>
      <c r="B962" s="1049"/>
      <c r="C962" s="808"/>
      <c r="D962" s="1049"/>
      <c r="E962" s="1049"/>
      <c r="F962" s="1049"/>
      <c r="G962" s="1049"/>
      <c r="M962" s="1416"/>
      <c r="V962" s="95"/>
    </row>
    <row r="963">
      <c r="A963" s="1049"/>
      <c r="B963" s="1049"/>
      <c r="C963" s="808"/>
      <c r="D963" s="1049"/>
      <c r="E963" s="1049"/>
      <c r="F963" s="1049"/>
      <c r="G963" s="1049"/>
      <c r="M963" s="1416"/>
      <c r="V963" s="95"/>
    </row>
    <row r="964">
      <c r="A964" s="1049"/>
      <c r="B964" s="1049"/>
      <c r="C964" s="808"/>
      <c r="D964" s="1049"/>
      <c r="E964" s="1049"/>
      <c r="F964" s="1049"/>
      <c r="G964" s="1049"/>
      <c r="M964" s="1416"/>
      <c r="V964" s="95"/>
    </row>
    <row r="965">
      <c r="A965" s="1049"/>
      <c r="B965" s="1049"/>
      <c r="C965" s="808"/>
      <c r="D965" s="1049"/>
      <c r="E965" s="1049"/>
      <c r="F965" s="1049"/>
      <c r="G965" s="1049"/>
      <c r="M965" s="1416"/>
      <c r="V965" s="95"/>
    </row>
    <row r="966">
      <c r="A966" s="1049"/>
      <c r="B966" s="1049"/>
      <c r="C966" s="808"/>
      <c r="D966" s="1049"/>
      <c r="E966" s="1049"/>
      <c r="F966" s="1049"/>
      <c r="G966" s="1049"/>
      <c r="M966" s="1416"/>
      <c r="V966" s="95"/>
    </row>
    <row r="967">
      <c r="A967" s="1049"/>
      <c r="B967" s="1049"/>
      <c r="C967" s="808"/>
      <c r="D967" s="1049"/>
      <c r="E967" s="1049"/>
      <c r="F967" s="1049"/>
      <c r="G967" s="1049"/>
      <c r="M967" s="1416"/>
      <c r="V967" s="95"/>
    </row>
    <row r="968">
      <c r="A968" s="1049"/>
      <c r="B968" s="1049"/>
      <c r="C968" s="808"/>
      <c r="D968" s="1049"/>
      <c r="E968" s="1049"/>
      <c r="F968" s="1049"/>
      <c r="G968" s="1049"/>
      <c r="M968" s="1416"/>
      <c r="V968" s="95"/>
    </row>
    <row r="969">
      <c r="A969" s="1049"/>
      <c r="B969" s="1049"/>
      <c r="C969" s="808"/>
      <c r="D969" s="1049"/>
      <c r="E969" s="1049"/>
      <c r="F969" s="1049"/>
      <c r="G969" s="1049"/>
      <c r="M969" s="1416"/>
      <c r="V969" s="95"/>
    </row>
    <row r="970">
      <c r="A970" s="1049"/>
      <c r="B970" s="1049"/>
      <c r="C970" s="808"/>
      <c r="D970" s="1049"/>
      <c r="E970" s="1049"/>
      <c r="F970" s="1049"/>
      <c r="G970" s="1049"/>
      <c r="M970" s="1416"/>
      <c r="V970" s="95"/>
    </row>
    <row r="971">
      <c r="A971" s="1049"/>
      <c r="B971" s="1049"/>
      <c r="C971" s="808"/>
      <c r="D971" s="1049"/>
      <c r="E971" s="1049"/>
      <c r="F971" s="1049"/>
      <c r="G971" s="1049"/>
      <c r="M971" s="1416"/>
      <c r="V971" s="95"/>
    </row>
    <row r="972">
      <c r="A972" s="1049"/>
      <c r="B972" s="1049"/>
      <c r="C972" s="808"/>
      <c r="D972" s="1049"/>
      <c r="E972" s="1049"/>
      <c r="F972" s="1049"/>
      <c r="G972" s="1049"/>
      <c r="M972" s="1416"/>
      <c r="V972" s="95"/>
    </row>
    <row r="973">
      <c r="A973" s="1049"/>
      <c r="B973" s="1049"/>
      <c r="C973" s="808"/>
      <c r="D973" s="1049"/>
      <c r="E973" s="1049"/>
      <c r="F973" s="1049"/>
      <c r="G973" s="1049"/>
      <c r="M973" s="1416"/>
      <c r="V973" s="95"/>
    </row>
    <row r="974">
      <c r="A974" s="1049"/>
      <c r="B974" s="1049"/>
      <c r="C974" s="808"/>
      <c r="D974" s="1049"/>
      <c r="E974" s="1049"/>
      <c r="F974" s="1049"/>
      <c r="G974" s="1049"/>
      <c r="M974" s="1416"/>
      <c r="V974" s="95"/>
    </row>
    <row r="975">
      <c r="A975" s="1049"/>
      <c r="B975" s="1049"/>
      <c r="C975" s="808"/>
      <c r="D975" s="1049"/>
      <c r="E975" s="1049"/>
      <c r="F975" s="1049"/>
      <c r="G975" s="1049"/>
      <c r="M975" s="1416"/>
      <c r="V975" s="95"/>
    </row>
    <row r="976">
      <c r="A976" s="1049"/>
      <c r="B976" s="1049"/>
      <c r="C976" s="808"/>
      <c r="D976" s="1049"/>
      <c r="E976" s="1049"/>
      <c r="F976" s="1049"/>
      <c r="G976" s="1049"/>
      <c r="M976" s="1416"/>
      <c r="V976" s="95"/>
    </row>
    <row r="977">
      <c r="A977" s="1049"/>
      <c r="B977" s="1049"/>
      <c r="C977" s="808"/>
      <c r="D977" s="1049"/>
      <c r="E977" s="1049"/>
      <c r="F977" s="1049"/>
      <c r="G977" s="1049"/>
      <c r="M977" s="1416"/>
      <c r="V977" s="95"/>
    </row>
    <row r="978">
      <c r="A978" s="1049"/>
      <c r="B978" s="1049"/>
      <c r="C978" s="808"/>
      <c r="D978" s="1049"/>
      <c r="E978" s="1049"/>
      <c r="F978" s="1049"/>
      <c r="G978" s="1049"/>
      <c r="M978" s="1416"/>
      <c r="V978" s="95"/>
    </row>
    <row r="979">
      <c r="A979" s="1049"/>
      <c r="B979" s="1049"/>
      <c r="C979" s="808"/>
      <c r="D979" s="1049"/>
      <c r="E979" s="1049"/>
      <c r="F979" s="1049"/>
      <c r="G979" s="1049"/>
      <c r="M979" s="1416"/>
      <c r="V979" s="95"/>
    </row>
    <row r="980">
      <c r="A980" s="1049"/>
      <c r="B980" s="1049"/>
      <c r="C980" s="808"/>
      <c r="D980" s="1049"/>
      <c r="E980" s="1049"/>
      <c r="F980" s="1049"/>
      <c r="G980" s="1049"/>
      <c r="M980" s="1416"/>
      <c r="V980" s="95"/>
    </row>
    <row r="981">
      <c r="A981" s="1049"/>
      <c r="B981" s="1049"/>
      <c r="C981" s="808"/>
      <c r="D981" s="1049"/>
      <c r="E981" s="1049"/>
      <c r="F981" s="1049"/>
      <c r="G981" s="1049"/>
      <c r="M981" s="1416"/>
      <c r="V981" s="95"/>
    </row>
    <row r="982">
      <c r="A982" s="1049"/>
      <c r="B982" s="1049"/>
      <c r="C982" s="808"/>
      <c r="D982" s="1049"/>
      <c r="E982" s="1049"/>
      <c r="F982" s="1049"/>
      <c r="G982" s="1049"/>
      <c r="M982" s="1416"/>
      <c r="V982" s="95"/>
    </row>
    <row r="983">
      <c r="A983" s="1049"/>
      <c r="B983" s="1049"/>
      <c r="C983" s="808"/>
      <c r="D983" s="1049"/>
      <c r="E983" s="1049"/>
      <c r="F983" s="1049"/>
      <c r="G983" s="1049"/>
      <c r="M983" s="1416"/>
      <c r="V983" s="95"/>
    </row>
    <row r="984">
      <c r="A984" s="1049"/>
      <c r="B984" s="1049"/>
      <c r="C984" s="808"/>
      <c r="D984" s="1049"/>
      <c r="E984" s="1049"/>
      <c r="F984" s="1049"/>
      <c r="G984" s="1049"/>
      <c r="M984" s="1416"/>
      <c r="V984" s="95"/>
    </row>
    <row r="985">
      <c r="A985" s="1049"/>
      <c r="B985" s="1049"/>
      <c r="C985" s="808"/>
      <c r="D985" s="1049"/>
      <c r="E985" s="1049"/>
      <c r="F985" s="1049"/>
      <c r="G985" s="1049"/>
      <c r="M985" s="1416"/>
      <c r="V985" s="95"/>
    </row>
    <row r="986">
      <c r="A986" s="1049"/>
      <c r="B986" s="1049"/>
      <c r="C986" s="808"/>
      <c r="D986" s="1049"/>
      <c r="E986" s="1049"/>
      <c r="F986" s="1049"/>
      <c r="G986" s="1049"/>
      <c r="M986" s="1416"/>
      <c r="V986" s="95"/>
    </row>
    <row r="987">
      <c r="A987" s="1049"/>
      <c r="B987" s="1049"/>
      <c r="C987" s="808"/>
      <c r="D987" s="1049"/>
      <c r="E987" s="1049"/>
      <c r="F987" s="1049"/>
      <c r="G987" s="1049"/>
      <c r="M987" s="1416"/>
      <c r="V987" s="95"/>
    </row>
    <row r="988">
      <c r="A988" s="1049"/>
      <c r="B988" s="1049"/>
      <c r="C988" s="808"/>
      <c r="D988" s="1049"/>
      <c r="E988" s="1049"/>
      <c r="F988" s="1049"/>
      <c r="G988" s="1049"/>
      <c r="M988" s="1416"/>
      <c r="V988" s="95"/>
    </row>
    <row r="989">
      <c r="A989" s="1049"/>
      <c r="B989" s="1049"/>
      <c r="C989" s="808"/>
      <c r="D989" s="1049"/>
      <c r="E989" s="1049"/>
      <c r="F989" s="1049"/>
      <c r="G989" s="1049"/>
      <c r="M989" s="1416"/>
      <c r="V989" s="95"/>
    </row>
    <row r="990">
      <c r="A990" s="1049"/>
      <c r="B990" s="1049"/>
      <c r="C990" s="808"/>
      <c r="D990" s="1049"/>
      <c r="E990" s="1049"/>
      <c r="F990" s="1049"/>
      <c r="G990" s="1049"/>
      <c r="M990" s="1416"/>
      <c r="V990" s="95"/>
    </row>
    <row r="991">
      <c r="A991" s="1049"/>
      <c r="B991" s="1049"/>
      <c r="C991" s="808"/>
      <c r="D991" s="1049"/>
      <c r="E991" s="1049"/>
      <c r="F991" s="1049"/>
      <c r="G991" s="1049"/>
      <c r="M991" s="1416"/>
      <c r="V991" s="95"/>
    </row>
    <row r="992">
      <c r="A992" s="1049"/>
      <c r="B992" s="1049"/>
      <c r="C992" s="808"/>
      <c r="D992" s="1049"/>
      <c r="E992" s="1049"/>
      <c r="F992" s="1049"/>
      <c r="G992" s="1049"/>
      <c r="M992" s="1416"/>
      <c r="V992" s="95"/>
    </row>
    <row r="993">
      <c r="A993" s="1049"/>
      <c r="B993" s="1049"/>
      <c r="C993" s="808"/>
      <c r="D993" s="1049"/>
      <c r="E993" s="1049"/>
      <c r="F993" s="1049"/>
      <c r="G993" s="1049"/>
      <c r="M993" s="1416"/>
      <c r="V993" s="95"/>
    </row>
    <row r="994">
      <c r="A994" s="1049"/>
      <c r="B994" s="1049"/>
      <c r="C994" s="808"/>
      <c r="D994" s="1049"/>
      <c r="E994" s="1049"/>
      <c r="F994" s="1049"/>
      <c r="G994" s="1049"/>
      <c r="M994" s="1416"/>
      <c r="V994" s="95"/>
    </row>
    <row r="995">
      <c r="A995" s="1049"/>
      <c r="B995" s="1049"/>
      <c r="C995" s="808"/>
      <c r="D995" s="1049"/>
      <c r="E995" s="1049"/>
      <c r="F995" s="1049"/>
      <c r="G995" s="1049"/>
      <c r="M995" s="1416"/>
      <c r="V995" s="95"/>
    </row>
    <row r="996">
      <c r="A996" s="1049"/>
      <c r="B996" s="1049"/>
      <c r="C996" s="808"/>
      <c r="D996" s="1049"/>
      <c r="E996" s="1049"/>
      <c r="F996" s="1049"/>
      <c r="G996" s="1049"/>
      <c r="M996" s="1416"/>
      <c r="V996" s="95"/>
    </row>
    <row r="997">
      <c r="A997" s="1049"/>
      <c r="B997" s="1049"/>
      <c r="C997" s="808"/>
      <c r="D997" s="1049"/>
      <c r="E997" s="1049"/>
      <c r="F997" s="1049"/>
      <c r="G997" s="1049"/>
      <c r="M997" s="1416"/>
      <c r="V997" s="95"/>
    </row>
    <row r="998">
      <c r="A998" s="1049"/>
      <c r="B998" s="1049"/>
      <c r="C998" s="808"/>
      <c r="D998" s="1049"/>
      <c r="E998" s="1049"/>
      <c r="F998" s="1049"/>
      <c r="G998" s="1049"/>
      <c r="M998" s="1416"/>
      <c r="V998" s="95"/>
    </row>
    <row r="999">
      <c r="A999" s="1049"/>
      <c r="B999" s="1049"/>
      <c r="C999" s="808"/>
      <c r="D999" s="1049"/>
      <c r="E999" s="1049"/>
      <c r="F999" s="1049"/>
      <c r="G999" s="1049"/>
      <c r="M999" s="1416"/>
      <c r="V999" s="95"/>
    </row>
    <row r="1000">
      <c r="A1000" s="1049"/>
      <c r="B1000" s="1049"/>
      <c r="C1000" s="808"/>
      <c r="D1000" s="1049"/>
      <c r="E1000" s="1049"/>
      <c r="F1000" s="1049"/>
      <c r="G1000" s="1049"/>
      <c r="M1000" s="1416"/>
      <c r="V1000" s="95"/>
    </row>
    <row r="1001">
      <c r="A1001" s="1049"/>
      <c r="B1001" s="1049"/>
      <c r="C1001" s="808"/>
      <c r="D1001" s="1049"/>
      <c r="E1001" s="1049"/>
      <c r="F1001" s="1049"/>
      <c r="G1001" s="1049"/>
      <c r="M1001" s="1416"/>
      <c r="V1001" s="95"/>
    </row>
    <row r="1002">
      <c r="A1002" s="1049"/>
      <c r="B1002" s="1049"/>
      <c r="C1002" s="808"/>
      <c r="D1002" s="1049"/>
      <c r="E1002" s="1049"/>
      <c r="F1002" s="1049"/>
      <c r="G1002" s="1049"/>
      <c r="M1002" s="1416"/>
      <c r="V1002" s="95"/>
    </row>
    <row r="1003">
      <c r="A1003" s="1049"/>
      <c r="B1003" s="1049"/>
      <c r="C1003" s="808"/>
      <c r="D1003" s="1049"/>
      <c r="E1003" s="1049"/>
      <c r="F1003" s="1049"/>
      <c r="G1003" s="1049"/>
      <c r="M1003" s="1416"/>
      <c r="V1003" s="95"/>
    </row>
    <row r="1004">
      <c r="A1004" s="1049"/>
      <c r="B1004" s="1049"/>
      <c r="C1004" s="808"/>
      <c r="D1004" s="1049"/>
      <c r="E1004" s="1049"/>
      <c r="F1004" s="1049"/>
      <c r="G1004" s="1049"/>
      <c r="M1004" s="1416"/>
      <c r="V1004" s="95"/>
    </row>
    <row r="1005">
      <c r="A1005" s="1049"/>
      <c r="B1005" s="1049"/>
      <c r="C1005" s="808"/>
      <c r="D1005" s="1049"/>
      <c r="E1005" s="1049"/>
      <c r="F1005" s="1049"/>
      <c r="G1005" s="1049"/>
      <c r="M1005" s="1416"/>
      <c r="V1005" s="95"/>
    </row>
    <row r="1006">
      <c r="A1006" s="1049"/>
      <c r="B1006" s="1049"/>
      <c r="C1006" s="808"/>
      <c r="D1006" s="1049"/>
      <c r="E1006" s="1049"/>
      <c r="F1006" s="1049"/>
      <c r="G1006" s="1049"/>
      <c r="M1006" s="1416"/>
      <c r="V1006" s="95"/>
    </row>
    <row r="1007">
      <c r="A1007" s="1049"/>
      <c r="B1007" s="1049"/>
      <c r="C1007" s="808"/>
      <c r="D1007" s="1049"/>
      <c r="E1007" s="1049"/>
      <c r="F1007" s="1049"/>
      <c r="G1007" s="1049"/>
      <c r="M1007" s="1416"/>
      <c r="V1007" s="95"/>
    </row>
    <row r="1008">
      <c r="A1008" s="1049"/>
      <c r="B1008" s="1049"/>
      <c r="C1008" s="808"/>
      <c r="D1008" s="1049"/>
      <c r="E1008" s="1049"/>
      <c r="F1008" s="1049"/>
      <c r="G1008" s="1049"/>
      <c r="M1008" s="1416"/>
      <c r="V1008" s="95"/>
    </row>
    <row r="1009">
      <c r="A1009" s="1049"/>
      <c r="B1009" s="1049"/>
      <c r="C1009" s="808"/>
      <c r="D1009" s="1049"/>
      <c r="E1009" s="1049"/>
      <c r="F1009" s="1049"/>
      <c r="G1009" s="1049"/>
      <c r="M1009" s="1416"/>
      <c r="V1009" s="95"/>
    </row>
    <row r="1010">
      <c r="A1010" s="1049"/>
      <c r="B1010" s="1049"/>
      <c r="C1010" s="808"/>
      <c r="D1010" s="1049"/>
      <c r="E1010" s="1049"/>
      <c r="F1010" s="1049"/>
      <c r="G1010" s="1049"/>
      <c r="M1010" s="1416"/>
      <c r="V1010" s="95"/>
    </row>
    <row r="1011">
      <c r="A1011" s="1049"/>
      <c r="B1011" s="1049"/>
      <c r="C1011" s="808"/>
      <c r="D1011" s="1049"/>
      <c r="E1011" s="1049"/>
      <c r="F1011" s="1049"/>
      <c r="G1011" s="1049"/>
      <c r="M1011" s="1416"/>
      <c r="V1011" s="95"/>
    </row>
    <row r="1012">
      <c r="A1012" s="1049"/>
      <c r="B1012" s="1049"/>
      <c r="C1012" s="808"/>
      <c r="D1012" s="1049"/>
      <c r="E1012" s="1049"/>
      <c r="F1012" s="1049"/>
      <c r="G1012" s="1049"/>
      <c r="M1012" s="1416"/>
      <c r="V1012" s="95"/>
    </row>
    <row r="1013">
      <c r="A1013" s="1049"/>
      <c r="B1013" s="1049"/>
      <c r="C1013" s="808"/>
      <c r="D1013" s="1049"/>
      <c r="E1013" s="1049"/>
      <c r="F1013" s="1049"/>
      <c r="G1013" s="1049"/>
      <c r="M1013" s="1416"/>
      <c r="V1013" s="95"/>
    </row>
    <row r="1014">
      <c r="A1014" s="1049"/>
      <c r="B1014" s="1049"/>
      <c r="C1014" s="808"/>
      <c r="D1014" s="1049"/>
      <c r="E1014" s="1049"/>
      <c r="F1014" s="1049"/>
      <c r="G1014" s="1049"/>
      <c r="M1014" s="1416"/>
      <c r="V1014" s="95"/>
    </row>
    <row r="1015">
      <c r="A1015" s="1049"/>
      <c r="B1015" s="1049"/>
      <c r="C1015" s="808"/>
      <c r="D1015" s="1049"/>
      <c r="E1015" s="1049"/>
      <c r="F1015" s="1049"/>
      <c r="G1015" s="1049"/>
      <c r="M1015" s="1416"/>
      <c r="V1015" s="95"/>
    </row>
    <row r="1016">
      <c r="A1016" s="1049"/>
      <c r="B1016" s="1049"/>
      <c r="C1016" s="808"/>
      <c r="D1016" s="1049"/>
      <c r="E1016" s="1049"/>
      <c r="F1016" s="1049"/>
      <c r="G1016" s="1049"/>
      <c r="M1016" s="1416"/>
      <c r="V1016" s="95"/>
    </row>
    <row r="1017">
      <c r="A1017" s="1049"/>
      <c r="B1017" s="1049"/>
      <c r="C1017" s="808"/>
      <c r="D1017" s="1049"/>
      <c r="E1017" s="1049"/>
      <c r="F1017" s="1049"/>
      <c r="G1017" s="1049"/>
      <c r="M1017" s="1416"/>
      <c r="V1017" s="95"/>
    </row>
    <row r="1018">
      <c r="A1018" s="1049"/>
      <c r="B1018" s="1049"/>
      <c r="C1018" s="808"/>
      <c r="D1018" s="1049"/>
      <c r="E1018" s="1049"/>
      <c r="F1018" s="1049"/>
      <c r="G1018" s="1049"/>
      <c r="M1018" s="1416"/>
      <c r="V1018" s="95"/>
    </row>
    <row r="1019">
      <c r="A1019" s="1049"/>
      <c r="B1019" s="1049"/>
      <c r="C1019" s="808"/>
      <c r="D1019" s="1049"/>
      <c r="E1019" s="1049"/>
      <c r="F1019" s="1049"/>
      <c r="G1019" s="1049"/>
      <c r="M1019" s="1416"/>
      <c r="V1019" s="95"/>
    </row>
    <row r="1020">
      <c r="A1020" s="1049"/>
      <c r="B1020" s="1049"/>
      <c r="C1020" s="808"/>
      <c r="D1020" s="1049"/>
      <c r="E1020" s="1049"/>
      <c r="F1020" s="1049"/>
      <c r="G1020" s="1049"/>
      <c r="M1020" s="1416"/>
      <c r="V1020" s="95"/>
    </row>
    <row r="1021">
      <c r="A1021" s="1049"/>
      <c r="B1021" s="1049"/>
      <c r="C1021" s="808"/>
      <c r="D1021" s="1049"/>
      <c r="E1021" s="1049"/>
      <c r="F1021" s="1049"/>
      <c r="G1021" s="1049"/>
      <c r="M1021" s="1416"/>
      <c r="V1021" s="95"/>
    </row>
    <row r="1022">
      <c r="A1022" s="1049"/>
      <c r="B1022" s="1049"/>
      <c r="C1022" s="808"/>
      <c r="D1022" s="1049"/>
      <c r="E1022" s="1049"/>
      <c r="F1022" s="1049"/>
      <c r="G1022" s="1049"/>
      <c r="M1022" s="1416"/>
      <c r="V1022" s="95"/>
    </row>
    <row r="1023">
      <c r="A1023" s="1049"/>
      <c r="B1023" s="1049"/>
      <c r="C1023" s="808"/>
      <c r="D1023" s="1049"/>
      <c r="E1023" s="1049"/>
      <c r="F1023" s="1049"/>
      <c r="G1023" s="1049"/>
      <c r="M1023" s="1416"/>
      <c r="V1023" s="95"/>
    </row>
    <row r="1024">
      <c r="A1024" s="1049"/>
      <c r="B1024" s="1049"/>
      <c r="C1024" s="808"/>
      <c r="D1024" s="1049"/>
      <c r="E1024" s="1049"/>
      <c r="F1024" s="1049"/>
      <c r="G1024" s="1049"/>
      <c r="M1024" s="1416"/>
      <c r="V1024" s="95"/>
    </row>
    <row r="1025">
      <c r="A1025" s="1049"/>
      <c r="B1025" s="1049"/>
      <c r="C1025" s="808"/>
      <c r="D1025" s="1049"/>
      <c r="E1025" s="1049"/>
      <c r="F1025" s="1049"/>
      <c r="G1025" s="1049"/>
      <c r="M1025" s="1416"/>
      <c r="V1025" s="95"/>
    </row>
    <row r="1026">
      <c r="A1026" s="1049"/>
      <c r="B1026" s="1049"/>
      <c r="C1026" s="808"/>
      <c r="D1026" s="1049"/>
      <c r="E1026" s="1049"/>
      <c r="F1026" s="1049"/>
      <c r="G1026" s="1049"/>
      <c r="M1026" s="1416"/>
      <c r="V1026" s="95"/>
    </row>
    <row r="1027">
      <c r="A1027" s="1049"/>
      <c r="B1027" s="1049"/>
      <c r="C1027" s="808"/>
      <c r="D1027" s="1049"/>
      <c r="E1027" s="1049"/>
      <c r="F1027" s="1049"/>
      <c r="G1027" s="1049"/>
      <c r="M1027" s="1416"/>
      <c r="V1027" s="95"/>
    </row>
    <row r="1028">
      <c r="A1028" s="1049"/>
      <c r="B1028" s="1049"/>
      <c r="C1028" s="808"/>
      <c r="D1028" s="1049"/>
      <c r="E1028" s="1049"/>
      <c r="F1028" s="1049"/>
      <c r="G1028" s="1049"/>
      <c r="M1028" s="1416"/>
      <c r="V1028" s="95"/>
    </row>
    <row r="1029">
      <c r="A1029" s="1049"/>
      <c r="B1029" s="1049"/>
      <c r="C1029" s="808"/>
      <c r="D1029" s="1049"/>
      <c r="E1029" s="1049"/>
      <c r="F1029" s="1049"/>
      <c r="G1029" s="1049"/>
      <c r="M1029" s="1416"/>
      <c r="V1029" s="95"/>
    </row>
    <row r="1030">
      <c r="A1030" s="1049"/>
      <c r="B1030" s="1049"/>
      <c r="C1030" s="808"/>
      <c r="D1030" s="1049"/>
      <c r="E1030" s="1049"/>
      <c r="F1030" s="1049"/>
      <c r="G1030" s="1049"/>
      <c r="M1030" s="1416"/>
      <c r="V1030" s="95"/>
    </row>
    <row r="1031">
      <c r="A1031" s="1049"/>
      <c r="B1031" s="1049"/>
      <c r="C1031" s="808"/>
      <c r="D1031" s="1049"/>
      <c r="E1031" s="1049"/>
      <c r="F1031" s="1049"/>
      <c r="G1031" s="1049"/>
      <c r="M1031" s="1416"/>
      <c r="V1031" s="95"/>
    </row>
    <row r="1032">
      <c r="A1032" s="1049"/>
      <c r="B1032" s="1049"/>
      <c r="C1032" s="808"/>
      <c r="D1032" s="1049"/>
      <c r="E1032" s="1049"/>
      <c r="F1032" s="1049"/>
      <c r="G1032" s="1049"/>
      <c r="M1032" s="1416"/>
      <c r="V1032" s="95"/>
    </row>
    <row r="1033">
      <c r="A1033" s="1049"/>
      <c r="B1033" s="1049"/>
      <c r="C1033" s="808"/>
      <c r="D1033" s="1049"/>
      <c r="E1033" s="1049"/>
      <c r="F1033" s="1049"/>
      <c r="G1033" s="1049"/>
      <c r="M1033" s="1416"/>
      <c r="V1033" s="95"/>
    </row>
    <row r="1034">
      <c r="A1034" s="1049"/>
      <c r="B1034" s="1049"/>
      <c r="C1034" s="808"/>
      <c r="D1034" s="1049"/>
      <c r="E1034" s="1049"/>
      <c r="F1034" s="1049"/>
      <c r="G1034" s="1049"/>
      <c r="M1034" s="1416"/>
      <c r="V1034" s="95"/>
    </row>
    <row r="1035">
      <c r="A1035" s="1049"/>
      <c r="B1035" s="1049"/>
      <c r="C1035" s="808"/>
      <c r="D1035" s="1049"/>
      <c r="E1035" s="1049"/>
      <c r="F1035" s="1049"/>
      <c r="G1035" s="1049"/>
      <c r="M1035" s="1416"/>
      <c r="V1035" s="95"/>
    </row>
    <row r="1036">
      <c r="A1036" s="1049"/>
      <c r="B1036" s="1049"/>
      <c r="C1036" s="808"/>
      <c r="D1036" s="1049"/>
      <c r="E1036" s="1049"/>
      <c r="F1036" s="1049"/>
      <c r="G1036" s="1049"/>
      <c r="M1036" s="1416"/>
      <c r="V1036" s="95"/>
    </row>
    <row r="1037">
      <c r="A1037" s="1049"/>
      <c r="B1037" s="1049"/>
      <c r="C1037" s="808"/>
      <c r="D1037" s="1049"/>
      <c r="E1037" s="1049"/>
      <c r="F1037" s="1049"/>
      <c r="G1037" s="1049"/>
      <c r="M1037" s="1416"/>
      <c r="V1037" s="95"/>
    </row>
    <row r="1038">
      <c r="A1038" s="1049"/>
      <c r="B1038" s="1049"/>
      <c r="C1038" s="808"/>
      <c r="D1038" s="1049"/>
      <c r="E1038" s="1049"/>
      <c r="F1038" s="1049"/>
      <c r="G1038" s="1049"/>
      <c r="M1038" s="1416"/>
      <c r="V1038" s="95"/>
    </row>
    <row r="1039">
      <c r="A1039" s="1049"/>
      <c r="B1039" s="1049"/>
      <c r="C1039" s="808"/>
      <c r="D1039" s="1049"/>
      <c r="E1039" s="1049"/>
      <c r="F1039" s="1049"/>
      <c r="G1039" s="1049"/>
      <c r="M1039" s="1416"/>
      <c r="V1039" s="95"/>
    </row>
    <row r="1040">
      <c r="A1040" s="1049"/>
      <c r="B1040" s="1049"/>
      <c r="C1040" s="808"/>
      <c r="D1040" s="1049"/>
      <c r="E1040" s="1049"/>
      <c r="F1040" s="1049"/>
      <c r="G1040" s="1049"/>
      <c r="M1040" s="1416"/>
      <c r="V1040" s="95"/>
    </row>
    <row r="1041">
      <c r="A1041" s="1049"/>
      <c r="B1041" s="1049"/>
      <c r="C1041" s="808"/>
      <c r="D1041" s="1049"/>
      <c r="E1041" s="1049"/>
      <c r="F1041" s="1049"/>
      <c r="G1041" s="1049"/>
      <c r="M1041" s="1416"/>
      <c r="V1041" s="95"/>
    </row>
    <row r="1042">
      <c r="A1042" s="1049"/>
      <c r="B1042" s="1049"/>
      <c r="C1042" s="808"/>
      <c r="D1042" s="1049"/>
      <c r="E1042" s="1049"/>
      <c r="F1042" s="1049"/>
      <c r="G1042" s="1049"/>
      <c r="M1042" s="1416"/>
      <c r="V1042" s="95"/>
    </row>
    <row r="1043">
      <c r="A1043" s="1049"/>
      <c r="B1043" s="1049"/>
      <c r="C1043" s="808"/>
      <c r="D1043" s="1049"/>
      <c r="E1043" s="1049"/>
      <c r="F1043" s="1049"/>
      <c r="G1043" s="1049"/>
      <c r="M1043" s="1416"/>
      <c r="V1043" s="95"/>
    </row>
    <row r="1044">
      <c r="A1044" s="1049"/>
      <c r="B1044" s="1049"/>
      <c r="C1044" s="808"/>
      <c r="D1044" s="1049"/>
      <c r="E1044" s="1049"/>
      <c r="F1044" s="1049"/>
      <c r="G1044" s="1049"/>
      <c r="M1044" s="1416"/>
      <c r="V1044" s="95"/>
    </row>
    <row r="1045">
      <c r="A1045" s="1049"/>
      <c r="B1045" s="1049"/>
      <c r="C1045" s="808"/>
      <c r="D1045" s="1049"/>
      <c r="E1045" s="1049"/>
      <c r="F1045" s="1049"/>
      <c r="G1045" s="1049"/>
      <c r="M1045" s="1416"/>
      <c r="V1045" s="95"/>
    </row>
    <row r="1046">
      <c r="A1046" s="1049"/>
      <c r="B1046" s="1049"/>
      <c r="C1046" s="808"/>
      <c r="D1046" s="1049"/>
      <c r="E1046" s="1049"/>
      <c r="F1046" s="1049"/>
      <c r="G1046" s="1049"/>
      <c r="M1046" s="1416"/>
      <c r="V1046" s="95"/>
    </row>
    <row r="1047">
      <c r="A1047" s="1049"/>
      <c r="B1047" s="1049"/>
      <c r="C1047" s="808"/>
      <c r="D1047" s="1049"/>
      <c r="E1047" s="1049"/>
      <c r="F1047" s="1049"/>
      <c r="G1047" s="1049"/>
      <c r="M1047" s="1416"/>
      <c r="V1047" s="95"/>
    </row>
    <row r="1048">
      <c r="A1048" s="1049"/>
      <c r="B1048" s="1049"/>
      <c r="C1048" s="808"/>
      <c r="D1048" s="1049"/>
      <c r="E1048" s="1049"/>
      <c r="F1048" s="1049"/>
      <c r="G1048" s="1049"/>
      <c r="M1048" s="1416"/>
      <c r="V1048" s="95"/>
    </row>
    <row r="1049">
      <c r="A1049" s="1049"/>
      <c r="B1049" s="1049"/>
      <c r="C1049" s="808"/>
      <c r="D1049" s="1049"/>
      <c r="E1049" s="1049"/>
      <c r="F1049" s="1049"/>
      <c r="G1049" s="1049"/>
      <c r="M1049" s="1416"/>
      <c r="V1049" s="95"/>
    </row>
    <row r="1050">
      <c r="A1050" s="1049"/>
      <c r="B1050" s="1049"/>
      <c r="C1050" s="808"/>
      <c r="D1050" s="1049"/>
      <c r="E1050" s="1049"/>
      <c r="F1050" s="1049"/>
      <c r="G1050" s="1049"/>
      <c r="M1050" s="1416"/>
      <c r="V1050" s="95"/>
    </row>
    <row r="1051">
      <c r="A1051" s="1049"/>
      <c r="B1051" s="1049"/>
      <c r="C1051" s="808"/>
      <c r="D1051" s="1049"/>
      <c r="E1051" s="1049"/>
      <c r="F1051" s="1049"/>
      <c r="G1051" s="1049"/>
      <c r="M1051" s="1416"/>
      <c r="V1051" s="95"/>
    </row>
    <row r="1052">
      <c r="A1052" s="1049"/>
      <c r="B1052" s="1049"/>
      <c r="C1052" s="808"/>
      <c r="D1052" s="1049"/>
      <c r="E1052" s="1049"/>
      <c r="F1052" s="1049"/>
      <c r="G1052" s="1049"/>
      <c r="M1052" s="1416"/>
      <c r="V1052" s="95"/>
    </row>
    <row r="1053">
      <c r="A1053" s="1049"/>
      <c r="B1053" s="1049"/>
      <c r="C1053" s="808"/>
      <c r="D1053" s="1049"/>
      <c r="E1053" s="1049"/>
      <c r="F1053" s="1049"/>
      <c r="G1053" s="1049"/>
      <c r="M1053" s="1416"/>
      <c r="V1053" s="95"/>
    </row>
    <row r="1054">
      <c r="A1054" s="1049"/>
      <c r="B1054" s="1049"/>
      <c r="C1054" s="808"/>
      <c r="D1054" s="1049"/>
      <c r="E1054" s="1049"/>
      <c r="F1054" s="1049"/>
      <c r="G1054" s="1049"/>
      <c r="M1054" s="1416"/>
      <c r="V1054" s="95"/>
    </row>
    <row r="1055">
      <c r="A1055" s="1049"/>
      <c r="B1055" s="1049"/>
      <c r="C1055" s="808"/>
      <c r="D1055" s="1049"/>
      <c r="E1055" s="1049"/>
      <c r="F1055" s="1049"/>
      <c r="G1055" s="1049"/>
      <c r="M1055" s="1416"/>
      <c r="V1055" s="95"/>
    </row>
    <row r="1056">
      <c r="A1056" s="1049"/>
      <c r="B1056" s="1049"/>
      <c r="C1056" s="808"/>
      <c r="D1056" s="1049"/>
      <c r="E1056" s="1049"/>
      <c r="F1056" s="1049"/>
      <c r="G1056" s="1049"/>
      <c r="M1056" s="1416"/>
      <c r="V1056" s="95"/>
    </row>
    <row r="1057">
      <c r="A1057" s="1049"/>
      <c r="B1057" s="1049"/>
      <c r="C1057" s="808"/>
      <c r="D1057" s="1049"/>
      <c r="E1057" s="1049"/>
      <c r="F1057" s="1049"/>
      <c r="G1057" s="1049"/>
      <c r="M1057" s="1416"/>
      <c r="V1057" s="95"/>
    </row>
    <row r="1058">
      <c r="A1058" s="1049"/>
      <c r="B1058" s="1049"/>
      <c r="C1058" s="808"/>
      <c r="D1058" s="1049"/>
      <c r="E1058" s="1049"/>
      <c r="F1058" s="1049"/>
      <c r="G1058" s="1049"/>
      <c r="M1058" s="1416"/>
      <c r="V1058" s="95"/>
    </row>
    <row r="1059">
      <c r="A1059" s="1049"/>
      <c r="B1059" s="1049"/>
      <c r="C1059" s="808"/>
      <c r="D1059" s="1049"/>
      <c r="E1059" s="1049"/>
      <c r="F1059" s="1049"/>
      <c r="G1059" s="1049"/>
      <c r="M1059" s="1416"/>
      <c r="V1059" s="95"/>
    </row>
    <row r="1060">
      <c r="A1060" s="1049"/>
      <c r="B1060" s="1049"/>
      <c r="C1060" s="808"/>
      <c r="D1060" s="1049"/>
      <c r="E1060" s="1049"/>
      <c r="F1060" s="1049"/>
      <c r="G1060" s="1049"/>
      <c r="M1060" s="1416"/>
      <c r="V1060" s="95"/>
    </row>
    <row r="1061">
      <c r="A1061" s="1049"/>
      <c r="B1061" s="1049"/>
      <c r="C1061" s="808"/>
      <c r="D1061" s="1049"/>
      <c r="E1061" s="1049"/>
      <c r="F1061" s="1049"/>
      <c r="G1061" s="1049"/>
      <c r="M1061" s="1416"/>
      <c r="V1061" s="95"/>
    </row>
    <row r="1062">
      <c r="A1062" s="1049"/>
      <c r="B1062" s="1049"/>
      <c r="C1062" s="808"/>
      <c r="D1062" s="1049"/>
      <c r="E1062" s="1049"/>
      <c r="F1062" s="1049"/>
      <c r="G1062" s="1049"/>
      <c r="M1062" s="1416"/>
      <c r="V1062" s="95"/>
    </row>
    <row r="1063">
      <c r="A1063" s="1049"/>
      <c r="B1063" s="1049"/>
      <c r="C1063" s="808"/>
      <c r="D1063" s="1049"/>
      <c r="E1063" s="1049"/>
      <c r="F1063" s="1049"/>
      <c r="G1063" s="1049"/>
      <c r="M1063" s="1416"/>
      <c r="V1063" s="95"/>
    </row>
    <row r="1064">
      <c r="A1064" s="1049"/>
      <c r="B1064" s="1049"/>
      <c r="C1064" s="808"/>
      <c r="D1064" s="1049"/>
      <c r="E1064" s="1049"/>
      <c r="F1064" s="1049"/>
      <c r="G1064" s="1049"/>
      <c r="M1064" s="1416"/>
      <c r="V1064" s="95"/>
    </row>
    <row r="1065">
      <c r="A1065" s="1049"/>
      <c r="B1065" s="1049"/>
      <c r="C1065" s="808"/>
      <c r="D1065" s="1049"/>
      <c r="E1065" s="1049"/>
      <c r="F1065" s="1049"/>
      <c r="G1065" s="1049"/>
      <c r="M1065" s="1416"/>
      <c r="V1065" s="95"/>
    </row>
    <row r="1066">
      <c r="A1066" s="1049"/>
      <c r="B1066" s="1049"/>
      <c r="C1066" s="808"/>
      <c r="D1066" s="1049"/>
      <c r="E1066" s="1049"/>
      <c r="F1066" s="1049"/>
      <c r="G1066" s="1049"/>
      <c r="M1066" s="1416"/>
      <c r="V1066" s="95"/>
    </row>
    <row r="1067">
      <c r="A1067" s="1049"/>
      <c r="B1067" s="1049"/>
      <c r="C1067" s="808"/>
      <c r="D1067" s="1049"/>
      <c r="E1067" s="1049"/>
      <c r="F1067" s="1049"/>
      <c r="G1067" s="1049"/>
      <c r="M1067" s="1416"/>
      <c r="V1067" s="95"/>
    </row>
    <row r="1068">
      <c r="A1068" s="1049"/>
      <c r="B1068" s="1049"/>
      <c r="C1068" s="808"/>
      <c r="D1068" s="1049"/>
      <c r="E1068" s="1049"/>
      <c r="F1068" s="1049"/>
      <c r="G1068" s="1049"/>
      <c r="M1068" s="1416"/>
      <c r="V1068" s="95"/>
    </row>
    <row r="1069">
      <c r="A1069" s="1049"/>
      <c r="B1069" s="1049"/>
      <c r="C1069" s="808"/>
      <c r="D1069" s="1049"/>
      <c r="E1069" s="1049"/>
      <c r="F1069" s="1049"/>
      <c r="G1069" s="1049"/>
      <c r="M1069" s="1416"/>
      <c r="V1069" s="95"/>
    </row>
    <row r="1070">
      <c r="A1070" s="1049"/>
      <c r="B1070" s="1049"/>
      <c r="C1070" s="808"/>
      <c r="D1070" s="1049"/>
      <c r="E1070" s="1049"/>
      <c r="F1070" s="1049"/>
      <c r="G1070" s="1049"/>
      <c r="M1070" s="1416"/>
      <c r="V1070" s="95"/>
    </row>
    <row r="1071">
      <c r="A1071" s="1049"/>
      <c r="B1071" s="1049"/>
      <c r="C1071" s="808"/>
      <c r="D1071" s="1049"/>
      <c r="E1071" s="1049"/>
      <c r="F1071" s="1049"/>
      <c r="G1071" s="1049"/>
      <c r="M1071" s="1416"/>
      <c r="V1071" s="95"/>
    </row>
    <row r="1072">
      <c r="A1072" s="1049"/>
      <c r="B1072" s="1049"/>
      <c r="C1072" s="808"/>
      <c r="D1072" s="1049"/>
      <c r="E1072" s="1049"/>
      <c r="F1072" s="1049"/>
      <c r="G1072" s="1049"/>
      <c r="M1072" s="1416"/>
      <c r="V1072" s="95"/>
    </row>
    <row r="1073">
      <c r="A1073" s="1049"/>
      <c r="B1073" s="1049"/>
      <c r="C1073" s="808"/>
      <c r="D1073" s="1049"/>
      <c r="E1073" s="1049"/>
      <c r="F1073" s="1049"/>
      <c r="G1073" s="1049"/>
      <c r="M1073" s="1416"/>
      <c r="V1073" s="95"/>
    </row>
    <row r="1074">
      <c r="A1074" s="1049"/>
      <c r="B1074" s="1049"/>
      <c r="C1074" s="808"/>
      <c r="D1074" s="1049"/>
      <c r="E1074" s="1049"/>
      <c r="F1074" s="1049"/>
      <c r="G1074" s="1049"/>
      <c r="M1074" s="1416"/>
      <c r="V1074" s="95"/>
    </row>
    <row r="1075">
      <c r="A1075" s="1049"/>
      <c r="B1075" s="1049"/>
      <c r="C1075" s="808"/>
      <c r="D1075" s="1049"/>
      <c r="E1075" s="1049"/>
      <c r="F1075" s="1049"/>
      <c r="G1075" s="1049"/>
      <c r="M1075" s="1416"/>
      <c r="V1075" s="95"/>
    </row>
    <row r="1076">
      <c r="A1076" s="1049"/>
      <c r="B1076" s="1049"/>
      <c r="C1076" s="808"/>
      <c r="D1076" s="1049"/>
      <c r="E1076" s="1049"/>
      <c r="F1076" s="1049"/>
      <c r="G1076" s="1049"/>
      <c r="M1076" s="1416"/>
    </row>
    <row r="1077">
      <c r="A1077" s="1049"/>
      <c r="B1077" s="1049"/>
      <c r="C1077" s="808"/>
      <c r="D1077" s="1049"/>
      <c r="E1077" s="1049"/>
      <c r="F1077" s="1049"/>
      <c r="G1077" s="1049"/>
      <c r="M1077" s="1416"/>
    </row>
    <row r="1078">
      <c r="A1078" s="1049"/>
      <c r="B1078" s="1049"/>
      <c r="C1078" s="808"/>
      <c r="D1078" s="1049"/>
      <c r="E1078" s="1049"/>
      <c r="F1078" s="1049"/>
      <c r="G1078" s="1049"/>
      <c r="M1078" s="1416"/>
    </row>
    <row r="1079">
      <c r="A1079" s="1049"/>
      <c r="B1079" s="1049"/>
      <c r="C1079" s="808"/>
      <c r="D1079" s="1049"/>
      <c r="E1079" s="1049"/>
      <c r="F1079" s="1049"/>
      <c r="G1079" s="1049"/>
      <c r="M1079" s="1416"/>
    </row>
    <row r="1080">
      <c r="A1080" s="1049"/>
      <c r="B1080" s="1049"/>
      <c r="C1080" s="808"/>
      <c r="D1080" s="1049"/>
      <c r="E1080" s="1049"/>
      <c r="F1080" s="1049"/>
      <c r="G1080" s="1049"/>
      <c r="M1080" s="1416"/>
    </row>
    <row r="1081">
      <c r="A1081" s="1049"/>
      <c r="B1081" s="1049"/>
      <c r="C1081" s="808"/>
      <c r="D1081" s="1049"/>
      <c r="E1081" s="1049"/>
      <c r="F1081" s="1049"/>
      <c r="G1081" s="1049"/>
      <c r="M1081" s="1416"/>
    </row>
    <row r="1082">
      <c r="A1082" s="1049"/>
      <c r="B1082" s="1049"/>
      <c r="C1082" s="808"/>
      <c r="D1082" s="1049"/>
      <c r="E1082" s="1049"/>
      <c r="F1082" s="1049"/>
      <c r="G1082" s="1049"/>
      <c r="M1082" s="1416"/>
    </row>
    <row r="1083">
      <c r="A1083" s="1049"/>
      <c r="B1083" s="1049"/>
      <c r="C1083" s="808"/>
      <c r="D1083" s="1049"/>
      <c r="E1083" s="1049"/>
      <c r="F1083" s="1049"/>
      <c r="G1083" s="1049"/>
      <c r="M1083" s="1416"/>
    </row>
    <row r="1084">
      <c r="A1084" s="1049"/>
      <c r="B1084" s="1049"/>
      <c r="C1084" s="808"/>
      <c r="D1084" s="1049"/>
      <c r="E1084" s="1049"/>
      <c r="F1084" s="1049"/>
      <c r="G1084" s="1049"/>
      <c r="M1084" s="1416"/>
    </row>
  </sheetData>
  <customSheetViews>
    <customSheetView guid="{40DF5AE6-BC66-420D-932F-EFDB380BD278}" filter="1" showAutoFilter="1">
      <autoFilter ref="$A$1:$U$154">
        <filterColumn colId="2">
          <filters>
            <filter val="P2BN-1456"/>
            <filter val="P2BN-1452"/>
          </filters>
        </filterColumn>
      </autoFilter>
    </customSheetView>
    <customSheetView guid="{DBB6ABEB-6BF3-432D-9608-A1CCAC7853F2}" filter="1" showAutoFilter="1">
      <autoFilter ref="$A$1:$U$154"/>
    </customSheetView>
    <customSheetView guid="{72D2DB03-F60C-42A2-8F3C-967D370DABA6}" filter="1" showAutoFilter="1">
      <autoFilter ref="$A$1:$U$154">
        <filterColumn colId="2">
          <filters>
            <filter val="P2BN-1456"/>
            <filter val="P2BN-1452"/>
          </filters>
        </filterColumn>
      </autoFilter>
    </customSheetView>
    <customSheetView guid="{CD5D83BE-0968-4EA4-91CA-DBC195A437E3}" filter="1" showAutoFilter="1">
      <autoFilter ref="$A$1:$U$154"/>
    </customSheetView>
    <customSheetView guid="{AEB8009B-4C92-4593-8D28-A147189DE044}" filter="1" showAutoFilter="1">
      <autoFilter ref="$A$1:$V$154">
        <filterColumn colId="2">
          <filters>
            <filter val="P2BN-1456"/>
            <filter val="P2BN-1452"/>
          </filters>
        </filterColumn>
      </autoFilter>
    </customSheetView>
    <customSheetView guid="{32E22583-48AB-4EB1-B333-9C16C9F8715D}" filter="1" showAutoFilter="1">
      <autoFilter ref="$A$1:$V$154">
        <filterColumn colId="2">
          <filters>
            <filter val="P2BN-1452"/>
          </filters>
        </filterColumn>
      </autoFilter>
    </customSheetView>
    <customSheetView guid="{62398F8F-3218-4A0A-A179-B4B9FBE1B357}" filter="1" showAutoFilter="1">
      <autoFilter ref="$A$1:$V$154">
        <filterColumn colId="2">
          <filters>
            <filter val="P2BN-1456"/>
            <filter val="P2BN-1452"/>
          </filters>
        </filterColumn>
      </autoFilter>
    </customSheetView>
    <customSheetView guid="{627BC9A1-60A3-420D-90DB-4043F317C205}" filter="1" showAutoFilter="1">
      <autoFilter ref="$A$1:$V$154">
        <filterColumn colId="2">
          <filters>
            <filter val="P2BN-1452"/>
          </filters>
        </filterColumn>
      </autoFilter>
    </customSheetView>
    <customSheetView guid="{438BEA2F-537D-4020-94A9-EC6F394A4A06}" filter="1" showAutoFilter="1">
      <autoFilter ref="$A$2:$AF$154">
        <filterColumn colId="2">
          <filters blank="1">
            <filter val="P2BN-1456"/>
            <filter val="P2BN-1452"/>
          </filters>
        </filterColumn>
      </autoFilter>
    </customSheetView>
    <customSheetView guid="{1C5FEE76-7551-48A1-B74F-85EB3E5BD241}" filter="1" showAutoFilter="1">
      <autoFilter ref="$A$2:$AF$154">
        <filterColumn colId="2">
          <filters>
            <filter val="P2BN-1452"/>
          </filters>
        </filterColumn>
      </autoFilter>
    </customSheetView>
  </customSheetViews>
  <mergeCells count="1">
    <mergeCell ref="A1:D1"/>
  </mergeCells>
  <conditionalFormatting sqref="J4">
    <cfRule type="containsText" dxfId="0" priority="1" operator="containsText" text="Unavailable">
      <formula>NOT(ISERROR(SEARCH(("Unavailable"),(J4))))</formula>
    </cfRule>
  </conditionalFormatting>
  <conditionalFormatting sqref="H1:I5 J1:J1084 K6:K7 H7 H10:H117 I10:I1084 K10 K107:K110 H119:H1084">
    <cfRule type="containsText" dxfId="1" priority="2" operator="containsText" text="Pass">
      <formula>NOT(ISERROR(SEARCH(("Pass"),(H1))))</formula>
    </cfRule>
  </conditionalFormatting>
  <conditionalFormatting sqref="H1:I5 J1:J1084 K6:K7 H7 H10:H117 I10:I1084 K10 K107:K110 H119:H1084">
    <cfRule type="containsText" dxfId="2" priority="3" operator="containsText" text="Fail">
      <formula>NOT(ISERROR(SEARCH(("Fail"),(H1))))</formula>
    </cfRule>
  </conditionalFormatting>
  <hyperlinks>
    <hyperlink r:id="rId1" ref="M69"/>
    <hyperlink r:id="rId2" ref="M74"/>
  </hyperlinks>
  <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18.43"/>
    <col customWidth="1" min="3" max="4" width="22.43"/>
    <col customWidth="1" min="6" max="6" width="71.71"/>
    <col customWidth="1" min="7" max="7" width="45.86"/>
    <col customWidth="1" min="8" max="8" width="17.86"/>
    <col customWidth="1" min="9" max="9" width="13.29"/>
    <col customWidth="1" min="10" max="11" width="15.43"/>
    <col customWidth="1" min="12" max="12" width="31.29"/>
    <col customWidth="1" min="13" max="13" width="22.43"/>
    <col customWidth="1" min="23" max="23" width="17.57"/>
  </cols>
  <sheetData>
    <row r="1">
      <c r="A1" s="1418" t="s">
        <v>9104</v>
      </c>
      <c r="B1" s="1419" t="s">
        <v>9105</v>
      </c>
      <c r="C1" s="1419"/>
      <c r="D1" s="1419"/>
      <c r="E1" s="1420" t="s">
        <v>247</v>
      </c>
      <c r="F1" s="1419" t="s">
        <v>9106</v>
      </c>
      <c r="G1" s="1421" t="s">
        <v>9107</v>
      </c>
      <c r="H1" s="833"/>
      <c r="I1" s="833"/>
      <c r="J1" s="833"/>
      <c r="K1" s="833"/>
      <c r="L1" s="1422"/>
      <c r="M1" s="1422"/>
      <c r="N1" s="1420"/>
      <c r="O1" s="269"/>
      <c r="P1" s="269"/>
      <c r="Q1" s="269"/>
      <c r="R1" s="269"/>
      <c r="S1" s="269"/>
      <c r="T1" s="269"/>
      <c r="U1" s="269"/>
      <c r="V1" s="269"/>
      <c r="W1" s="7"/>
      <c r="X1" s="7"/>
      <c r="Y1" s="7"/>
      <c r="Z1" s="7"/>
      <c r="AA1" s="7"/>
      <c r="AB1" s="7"/>
    </row>
    <row r="2">
      <c r="A2" s="1423" t="s">
        <v>9108</v>
      </c>
      <c r="B2" s="1424" t="s">
        <v>9109</v>
      </c>
      <c r="C2" s="1425" t="s">
        <v>422</v>
      </c>
      <c r="D2" s="1425" t="s">
        <v>3186</v>
      </c>
      <c r="E2" s="1426" t="s">
        <v>61</v>
      </c>
      <c r="F2" s="1424" t="s">
        <v>9110</v>
      </c>
      <c r="G2" s="1424" t="s">
        <v>9111</v>
      </c>
      <c r="H2" s="247" t="s">
        <v>65</v>
      </c>
      <c r="I2" s="1364" t="s">
        <v>66</v>
      </c>
      <c r="J2" s="1424" t="s">
        <v>9112</v>
      </c>
      <c r="K2" s="1424" t="s">
        <v>9113</v>
      </c>
      <c r="L2" s="1426" t="s">
        <v>9114</v>
      </c>
      <c r="M2" s="1424" t="s">
        <v>9115</v>
      </c>
      <c r="N2" s="1424" t="s">
        <v>9116</v>
      </c>
      <c r="O2" s="249" t="s">
        <v>72</v>
      </c>
      <c r="P2" s="249" t="s">
        <v>73</v>
      </c>
      <c r="Q2" s="249" t="s">
        <v>74</v>
      </c>
      <c r="R2" s="249" t="s">
        <v>75</v>
      </c>
      <c r="S2" s="249" t="s">
        <v>76</v>
      </c>
      <c r="T2" s="1427" t="s">
        <v>77</v>
      </c>
      <c r="U2" s="1427" t="s">
        <v>78</v>
      </c>
      <c r="V2" s="1427" t="s">
        <v>79</v>
      </c>
      <c r="W2" s="7"/>
      <c r="X2" s="7"/>
      <c r="Y2" s="7"/>
      <c r="Z2" s="7"/>
      <c r="AA2" s="7"/>
      <c r="AB2" s="7"/>
    </row>
    <row r="3">
      <c r="A3" s="1428" t="s">
        <v>9117</v>
      </c>
      <c r="B3" s="1429"/>
      <c r="C3" s="1429"/>
      <c r="D3" s="1429"/>
      <c r="E3" s="1429"/>
      <c r="F3" s="1430"/>
      <c r="G3" s="1431"/>
      <c r="H3" s="1432"/>
      <c r="I3" s="1432"/>
      <c r="J3" s="1432"/>
      <c r="K3" s="1432"/>
      <c r="L3" s="1433"/>
      <c r="M3" s="1433"/>
      <c r="N3" s="1432"/>
      <c r="O3" s="1432"/>
      <c r="P3" s="1432"/>
      <c r="Q3" s="1432"/>
      <c r="R3" s="1432"/>
      <c r="S3" s="1432"/>
      <c r="T3" s="1434"/>
      <c r="U3" s="1435"/>
      <c r="V3" s="1434"/>
      <c r="W3" s="1436" t="s">
        <v>9118</v>
      </c>
      <c r="X3" s="1437" t="s">
        <v>9119</v>
      </c>
      <c r="Y3" s="1438" t="s">
        <v>15</v>
      </c>
      <c r="Z3" s="1438" t="s">
        <v>16</v>
      </c>
      <c r="AA3" s="1437" t="s">
        <v>34</v>
      </c>
      <c r="AB3" s="1439" t="s">
        <v>9120</v>
      </c>
    </row>
    <row r="4">
      <c r="A4" s="277" t="s">
        <v>9121</v>
      </c>
      <c r="B4" s="1440" t="s">
        <v>9122</v>
      </c>
      <c r="C4" s="277"/>
      <c r="D4" s="277"/>
      <c r="E4" s="1441" t="s">
        <v>9123</v>
      </c>
      <c r="F4" s="281" t="s">
        <v>9124</v>
      </c>
      <c r="G4" s="1442" t="s">
        <v>9125</v>
      </c>
      <c r="H4" s="282"/>
      <c r="I4" s="282"/>
      <c r="J4" s="306" t="s">
        <v>47</v>
      </c>
      <c r="K4" s="282"/>
      <c r="L4" s="1443"/>
      <c r="M4" s="254"/>
      <c r="N4" s="1444">
        <v>43705.0</v>
      </c>
      <c r="O4" s="277" t="s">
        <v>96</v>
      </c>
      <c r="P4" s="277" t="s">
        <v>116</v>
      </c>
      <c r="Q4" s="277" t="s">
        <v>98</v>
      </c>
      <c r="R4" s="962">
        <v>43742.0</v>
      </c>
      <c r="S4" s="278"/>
      <c r="T4" s="278" t="s">
        <v>99</v>
      </c>
      <c r="U4" s="254"/>
      <c r="V4" s="254" t="s">
        <v>79</v>
      </c>
      <c r="W4" s="1445" t="str">
        <f>A3</f>
        <v>IA. Node: Label &amp; tooltip (Dataset Orange) - Benchmark Graph</v>
      </c>
      <c r="X4" s="1446">
        <f>COUNTIF(G4:G30, "&lt;&gt;")</f>
        <v>27</v>
      </c>
      <c r="Y4" s="1446">
        <f>COUNTIF($J4:$J30,"Pass")</f>
        <v>27</v>
      </c>
      <c r="Z4" s="1447">
        <f>COUNTIF($J4:$J30,"Fail")</f>
        <v>0</v>
      </c>
      <c r="AA4" s="1446">
        <f t="shared" ref="AA4:AA5" si="1">X4-Y4-Z4</f>
        <v>0</v>
      </c>
      <c r="AB4" s="1448">
        <f>today()</f>
        <v>44238</v>
      </c>
    </row>
    <row r="5">
      <c r="A5" s="1449" t="s">
        <v>9126</v>
      </c>
      <c r="B5" s="1440" t="s">
        <v>9122</v>
      </c>
      <c r="C5" s="277"/>
      <c r="D5" s="277"/>
      <c r="E5" s="271" t="s">
        <v>9127</v>
      </c>
      <c r="F5" s="281" t="s">
        <v>9128</v>
      </c>
      <c r="G5" s="1442" t="s">
        <v>9129</v>
      </c>
      <c r="H5" s="282"/>
      <c r="I5" s="282"/>
      <c r="J5" s="282" t="s">
        <v>47</v>
      </c>
      <c r="K5" s="282"/>
      <c r="L5" s="282"/>
      <c r="M5" s="1450"/>
      <c r="N5" s="1444">
        <v>43705.0</v>
      </c>
      <c r="O5" s="277" t="s">
        <v>96</v>
      </c>
      <c r="P5" s="277" t="s">
        <v>116</v>
      </c>
      <c r="Q5" s="277" t="s">
        <v>98</v>
      </c>
      <c r="R5" s="962">
        <v>43742.0</v>
      </c>
      <c r="S5" s="278"/>
      <c r="T5" s="278"/>
      <c r="U5" s="254"/>
      <c r="V5" s="254" t="s">
        <v>79</v>
      </c>
      <c r="W5" s="1445" t="str">
        <f>A34</f>
        <v>IB. Node: Label &amp; tooltip (Dataset: Pennsylvania) - Benchmark Graph</v>
      </c>
      <c r="X5" s="1446">
        <f>COUNTIF(G35:G73, "&lt;&gt;")</f>
        <v>39</v>
      </c>
      <c r="Y5" s="1446">
        <f>COUNTIF($J35:$J73,"Pass")</f>
        <v>39</v>
      </c>
      <c r="Z5" s="1446">
        <f>COUNTIF($J35:$J73,"Fail")</f>
        <v>0</v>
      </c>
      <c r="AA5" s="1446">
        <f t="shared" si="1"/>
        <v>0</v>
      </c>
      <c r="AB5" s="1445"/>
    </row>
    <row r="6">
      <c r="A6" s="1449" t="s">
        <v>9130</v>
      </c>
      <c r="B6" s="1440" t="s">
        <v>9131</v>
      </c>
      <c r="C6" s="277"/>
      <c r="D6" s="277"/>
      <c r="E6" s="271" t="s">
        <v>9127</v>
      </c>
      <c r="F6" s="281" t="s">
        <v>9132</v>
      </c>
      <c r="G6" s="1442" t="s">
        <v>9133</v>
      </c>
      <c r="H6" s="282"/>
      <c r="I6" s="282"/>
      <c r="J6" s="1451" t="s">
        <v>47</v>
      </c>
      <c r="K6" s="282"/>
      <c r="L6" s="282"/>
      <c r="M6" s="1452"/>
      <c r="N6" s="1444">
        <v>43685.0</v>
      </c>
      <c r="O6" s="277" t="s">
        <v>96</v>
      </c>
      <c r="P6" s="277" t="s">
        <v>116</v>
      </c>
      <c r="Q6" s="277" t="s">
        <v>98</v>
      </c>
      <c r="R6" s="962">
        <v>43743.0</v>
      </c>
      <c r="S6" s="278"/>
      <c r="T6" s="278"/>
      <c r="U6" s="254"/>
      <c r="V6" s="254" t="s">
        <v>79</v>
      </c>
      <c r="W6" s="1445"/>
      <c r="X6" s="1446"/>
      <c r="Y6" s="1446"/>
      <c r="Z6" s="1446"/>
      <c r="AA6" s="1446"/>
      <c r="AB6" s="1445"/>
    </row>
    <row r="7">
      <c r="A7" s="1449" t="s">
        <v>9134</v>
      </c>
      <c r="B7" s="1440" t="s">
        <v>9122</v>
      </c>
      <c r="C7" s="277"/>
      <c r="D7" s="277"/>
      <c r="E7" s="271" t="s">
        <v>9135</v>
      </c>
      <c r="F7" s="281" t="s">
        <v>9136</v>
      </c>
      <c r="G7" s="1453" t="s">
        <v>9137</v>
      </c>
      <c r="H7" s="6"/>
      <c r="I7" s="6"/>
      <c r="J7" s="6" t="s">
        <v>47</v>
      </c>
      <c r="K7" s="6"/>
      <c r="L7" s="271"/>
      <c r="M7" s="254"/>
      <c r="N7" s="1444">
        <v>43705.0</v>
      </c>
      <c r="O7" s="277" t="s">
        <v>96</v>
      </c>
      <c r="P7" s="277" t="s">
        <v>116</v>
      </c>
      <c r="Q7" s="277" t="s">
        <v>98</v>
      </c>
      <c r="R7" s="962">
        <v>43775.0</v>
      </c>
      <c r="S7" s="278"/>
      <c r="T7" s="278"/>
      <c r="U7" s="254"/>
      <c r="V7" s="254" t="s">
        <v>79</v>
      </c>
      <c r="W7" s="1445" t="str">
        <f>A75</f>
        <v>IC. Node: Label &amp; tooltip (Dataset: LDS-year-2016) - Benchmark Graph</v>
      </c>
      <c r="X7" s="1454">
        <f>COUNTIF(G76:G84, "&lt;&gt;")</f>
        <v>9</v>
      </c>
      <c r="Y7" s="1454">
        <f>COUNTIF($J76:$J84,"Pass")</f>
        <v>5</v>
      </c>
      <c r="Z7" s="1454">
        <f>COUNTIF($J76:$J84,"Fail")</f>
        <v>2</v>
      </c>
      <c r="AA7" s="1446">
        <f t="shared" ref="AA7:AA9" si="2">X7-Y7-Z7</f>
        <v>2</v>
      </c>
      <c r="AB7" s="1455"/>
    </row>
    <row r="8">
      <c r="A8" s="277" t="s">
        <v>9138</v>
      </c>
      <c r="B8" s="1456" t="s">
        <v>9139</v>
      </c>
      <c r="C8" s="282"/>
      <c r="D8" s="282"/>
      <c r="E8" s="1441" t="s">
        <v>9123</v>
      </c>
      <c r="F8" s="281" t="s">
        <v>9140</v>
      </c>
      <c r="G8" s="1453" t="s">
        <v>9141</v>
      </c>
      <c r="H8" s="6"/>
      <c r="I8" s="6"/>
      <c r="J8" s="6" t="s">
        <v>47</v>
      </c>
      <c r="K8" s="6"/>
      <c r="L8" s="271"/>
      <c r="M8" s="254"/>
      <c r="N8" s="1444">
        <v>43705.0</v>
      </c>
      <c r="O8" s="277" t="s">
        <v>96</v>
      </c>
      <c r="P8" s="277" t="s">
        <v>116</v>
      </c>
      <c r="Q8" s="277" t="s">
        <v>98</v>
      </c>
      <c r="R8" s="962">
        <v>43775.0</v>
      </c>
      <c r="S8" s="278"/>
      <c r="T8" s="278"/>
      <c r="U8" s="254"/>
      <c r="V8" s="254"/>
      <c r="W8" s="1445" t="str">
        <f>A88</f>
        <v>ID. Node: Label &amp; tooltip (Dataset: Pennsylvania &amp; Orange) - Benchmark Graph</v>
      </c>
      <c r="X8" s="1454">
        <f>COUNTIF(G89, "&lt;&gt;")</f>
        <v>1</v>
      </c>
      <c r="Y8" s="1454">
        <f>COUNTIF($J89,"Pass")</f>
        <v>1</v>
      </c>
      <c r="Z8" s="1454">
        <f>COUNTIF($J89,"Fail")</f>
        <v>0</v>
      </c>
      <c r="AA8" s="1446">
        <f t="shared" si="2"/>
        <v>0</v>
      </c>
      <c r="AB8" s="1457"/>
    </row>
    <row r="9">
      <c r="A9" s="1449" t="s">
        <v>9142</v>
      </c>
      <c r="B9" s="1456" t="s">
        <v>9139</v>
      </c>
      <c r="C9" s="282"/>
      <c r="D9" s="282"/>
      <c r="E9" s="271" t="s">
        <v>9127</v>
      </c>
      <c r="F9" s="281" t="s">
        <v>9143</v>
      </c>
      <c r="G9" s="1453" t="s">
        <v>9144</v>
      </c>
      <c r="H9" s="282"/>
      <c r="I9" s="282"/>
      <c r="J9" s="1451" t="s">
        <v>47</v>
      </c>
      <c r="K9" s="1451"/>
      <c r="L9" s="271"/>
      <c r="M9" s="1450"/>
      <c r="N9" s="1444">
        <v>43705.0</v>
      </c>
      <c r="O9" s="277" t="s">
        <v>96</v>
      </c>
      <c r="P9" s="277" t="s">
        <v>116</v>
      </c>
      <c r="Q9" s="277" t="s">
        <v>98</v>
      </c>
      <c r="R9" s="962">
        <v>43775.0</v>
      </c>
      <c r="S9" s="278"/>
      <c r="T9" s="278"/>
      <c r="U9" s="254"/>
      <c r="V9" s="254"/>
      <c r="W9" s="1445" t="str">
        <f>A109</f>
        <v>II. Node: Label &amp; tooltip (Dataset Pennsylvania) - market share Graph</v>
      </c>
      <c r="X9" s="1454">
        <f>COUNTIF(G110:G133, "&lt;&gt;")</f>
        <v>24</v>
      </c>
      <c r="Y9" s="1454">
        <f>COUNTIF($J110:$J133,"Pass")</f>
        <v>22</v>
      </c>
      <c r="Z9" s="1454">
        <f>COUNTIF($J110:$J133,"Fail")</f>
        <v>2</v>
      </c>
      <c r="AA9" s="1446">
        <f t="shared" si="2"/>
        <v>0</v>
      </c>
      <c r="AB9" s="7"/>
    </row>
    <row r="10">
      <c r="A10" s="1449" t="s">
        <v>9145</v>
      </c>
      <c r="B10" s="1456" t="s">
        <v>9146</v>
      </c>
      <c r="C10" s="282"/>
      <c r="D10" s="282"/>
      <c r="E10" s="271" t="s">
        <v>9127</v>
      </c>
      <c r="F10" s="281" t="s">
        <v>9147</v>
      </c>
      <c r="G10" s="1453" t="s">
        <v>9148</v>
      </c>
      <c r="H10" s="282"/>
      <c r="I10" s="282"/>
      <c r="J10" s="1451" t="s">
        <v>47</v>
      </c>
      <c r="K10" s="1451"/>
      <c r="L10" s="271"/>
      <c r="M10" s="1452"/>
      <c r="N10" s="1444">
        <v>43685.0</v>
      </c>
      <c r="O10" s="277" t="s">
        <v>96</v>
      </c>
      <c r="P10" s="277" t="s">
        <v>116</v>
      </c>
      <c r="Q10" s="277" t="s">
        <v>98</v>
      </c>
      <c r="R10" s="962">
        <v>43759.0</v>
      </c>
      <c r="S10" s="278"/>
      <c r="T10" s="278"/>
      <c r="U10" s="254"/>
      <c r="V10" s="254"/>
      <c r="W10" s="1445"/>
      <c r="X10" s="1454"/>
      <c r="Y10" s="1454"/>
      <c r="Z10" s="1454"/>
      <c r="AA10" s="1446"/>
      <c r="AB10" s="7"/>
    </row>
    <row r="11">
      <c r="A11" s="1449" t="s">
        <v>9149</v>
      </c>
      <c r="B11" s="1456" t="s">
        <v>9139</v>
      </c>
      <c r="C11" s="282"/>
      <c r="D11" s="282"/>
      <c r="E11" s="271" t="s">
        <v>9135</v>
      </c>
      <c r="F11" s="281" t="s">
        <v>9150</v>
      </c>
      <c r="G11" s="1442" t="s">
        <v>9151</v>
      </c>
      <c r="H11" s="282"/>
      <c r="I11" s="282"/>
      <c r="J11" s="306" t="s">
        <v>47</v>
      </c>
      <c r="K11" s="306"/>
      <c r="L11" s="271"/>
      <c r="M11" s="254"/>
      <c r="N11" s="1444">
        <v>43705.0</v>
      </c>
      <c r="O11" s="277" t="s">
        <v>96</v>
      </c>
      <c r="P11" s="277" t="s">
        <v>116</v>
      </c>
      <c r="Q11" s="277" t="s">
        <v>98</v>
      </c>
      <c r="R11" s="962">
        <v>43775.0</v>
      </c>
      <c r="S11" s="278"/>
      <c r="T11" s="278" t="s">
        <v>99</v>
      </c>
      <c r="U11" s="254"/>
      <c r="V11" s="254"/>
      <c r="W11" s="7" t="str">
        <f>A134</f>
        <v>IIC. Node: Label &amp; tooltip (Dataset: LDS-year-2016) - MarketShare Graph</v>
      </c>
      <c r="X11" s="7">
        <f>COUNTIF(G135:G143, "&lt;&gt;")</f>
        <v>9</v>
      </c>
      <c r="Y11" s="7">
        <f>COUNTIF($J135:$J143,"Pass")</f>
        <v>9</v>
      </c>
      <c r="Z11" s="7">
        <f>COUNTIF($J135:$J143,"Fail")</f>
        <v>0</v>
      </c>
      <c r="AA11" s="1446">
        <f>X11-Y11-Z11</f>
        <v>0</v>
      </c>
      <c r="AB11" s="7"/>
    </row>
    <row r="12">
      <c r="A12" s="277" t="s">
        <v>9152</v>
      </c>
      <c r="B12" s="1456" t="s">
        <v>9153</v>
      </c>
      <c r="C12" s="282"/>
      <c r="D12" s="282"/>
      <c r="E12" s="1441" t="s">
        <v>9123</v>
      </c>
      <c r="F12" s="281" t="s">
        <v>9154</v>
      </c>
      <c r="G12" s="1453" t="s">
        <v>9155</v>
      </c>
      <c r="H12" s="282"/>
      <c r="I12" s="282"/>
      <c r="J12" s="306" t="s">
        <v>47</v>
      </c>
      <c r="K12" s="306"/>
      <c r="L12" s="271"/>
      <c r="M12" s="254"/>
      <c r="N12" s="1444">
        <v>43705.0</v>
      </c>
      <c r="O12" s="277" t="s">
        <v>96</v>
      </c>
      <c r="P12" s="277" t="s">
        <v>116</v>
      </c>
      <c r="Q12" s="277" t="s">
        <v>98</v>
      </c>
      <c r="R12" s="962">
        <v>43775.0</v>
      </c>
      <c r="S12" s="278"/>
      <c r="T12" s="278"/>
      <c r="U12" s="254"/>
      <c r="V12" s="254"/>
      <c r="W12" s="7" t="str">
        <f>A144</f>
        <v>VID. Node: Label &amp; tooltip (Dataset: CA and NV) - MarketShare Graph</v>
      </c>
      <c r="X12" s="7"/>
      <c r="Y12" s="7"/>
      <c r="Z12" s="7"/>
      <c r="AA12" s="7"/>
      <c r="AB12" s="7"/>
    </row>
    <row r="13">
      <c r="A13" s="1449" t="s">
        <v>9156</v>
      </c>
      <c r="B13" s="1456" t="s">
        <v>9153</v>
      </c>
      <c r="C13" s="282"/>
      <c r="D13" s="282"/>
      <c r="E13" s="271" t="s">
        <v>9127</v>
      </c>
      <c r="F13" s="281" t="s">
        <v>9157</v>
      </c>
      <c r="G13" s="1453" t="s">
        <v>9158</v>
      </c>
      <c r="H13" s="282"/>
      <c r="I13" s="282"/>
      <c r="J13" s="1451" t="s">
        <v>47</v>
      </c>
      <c r="K13" s="1451"/>
      <c r="L13" s="271"/>
      <c r="M13" s="277"/>
      <c r="N13" s="1444">
        <v>43705.0</v>
      </c>
      <c r="O13" s="277" t="s">
        <v>96</v>
      </c>
      <c r="P13" s="277" t="s">
        <v>116</v>
      </c>
      <c r="Q13" s="277" t="s">
        <v>98</v>
      </c>
      <c r="R13" s="962">
        <v>43775.0</v>
      </c>
      <c r="S13" s="278"/>
      <c r="T13" s="278"/>
      <c r="U13" s="254"/>
      <c r="V13" s="254"/>
      <c r="W13" s="7"/>
      <c r="X13" s="7"/>
      <c r="Y13" s="7"/>
      <c r="Z13" s="7"/>
      <c r="AA13" s="7"/>
      <c r="AB13" s="7"/>
    </row>
    <row r="14">
      <c r="A14" s="1449" t="s">
        <v>9159</v>
      </c>
      <c r="B14" s="1456" t="s">
        <v>9153</v>
      </c>
      <c r="C14" s="282"/>
      <c r="D14" s="282"/>
      <c r="E14" s="271" t="s">
        <v>9135</v>
      </c>
      <c r="F14" s="281" t="s">
        <v>9160</v>
      </c>
      <c r="G14" s="1442" t="s">
        <v>9161</v>
      </c>
      <c r="H14" s="282"/>
      <c r="I14" s="282"/>
      <c r="J14" s="306" t="s">
        <v>47</v>
      </c>
      <c r="K14" s="306"/>
      <c r="L14" s="1443"/>
      <c r="M14" s="254"/>
      <c r="N14" s="1444">
        <v>43705.0</v>
      </c>
      <c r="O14" s="299" t="s">
        <v>96</v>
      </c>
      <c r="P14" s="279" t="s">
        <v>485</v>
      </c>
      <c r="Q14" s="279" t="s">
        <v>98</v>
      </c>
      <c r="R14" s="305">
        <v>43795.0</v>
      </c>
      <c r="S14" s="278"/>
      <c r="T14" s="278" t="s">
        <v>99</v>
      </c>
      <c r="U14" s="254"/>
      <c r="V14" s="254"/>
      <c r="W14" s="7"/>
      <c r="X14" s="7"/>
      <c r="Y14" s="7"/>
      <c r="Z14" s="7"/>
      <c r="AA14" s="7"/>
      <c r="AB14" s="7"/>
    </row>
    <row r="15">
      <c r="A15" s="277" t="s">
        <v>9162</v>
      </c>
      <c r="B15" s="1456" t="s">
        <v>9163</v>
      </c>
      <c r="C15" s="282"/>
      <c r="D15" s="282"/>
      <c r="E15" s="1441" t="s">
        <v>9123</v>
      </c>
      <c r="F15" s="1442" t="s">
        <v>9164</v>
      </c>
      <c r="G15" s="1453" t="s">
        <v>9165</v>
      </c>
      <c r="H15" s="282"/>
      <c r="I15" s="282"/>
      <c r="J15" s="306" t="s">
        <v>47</v>
      </c>
      <c r="K15" s="306"/>
      <c r="L15" s="271"/>
      <c r="M15" s="254"/>
      <c r="N15" s="1444">
        <v>43706.0</v>
      </c>
      <c r="O15" s="299" t="s">
        <v>96</v>
      </c>
      <c r="P15" s="279" t="s">
        <v>485</v>
      </c>
      <c r="Q15" s="279" t="s">
        <v>98</v>
      </c>
      <c r="R15" s="305">
        <v>43795.0</v>
      </c>
      <c r="S15" s="278"/>
      <c r="T15" s="278"/>
      <c r="U15" s="254"/>
      <c r="V15" s="254"/>
      <c r="W15" s="7"/>
      <c r="X15" s="7"/>
      <c r="Y15" s="7"/>
      <c r="Z15" s="7"/>
      <c r="AA15" s="7"/>
      <c r="AB15" s="7"/>
    </row>
    <row r="16">
      <c r="A16" s="1449" t="s">
        <v>9166</v>
      </c>
      <c r="B16" s="1456" t="s">
        <v>9163</v>
      </c>
      <c r="C16" s="282"/>
      <c r="D16" s="282"/>
      <c r="E16" s="271" t="s">
        <v>9127</v>
      </c>
      <c r="F16" s="1442" t="s">
        <v>9167</v>
      </c>
      <c r="G16" s="1453" t="s">
        <v>9168</v>
      </c>
      <c r="H16" s="282"/>
      <c r="I16" s="282"/>
      <c r="J16" s="1451" t="s">
        <v>47</v>
      </c>
      <c r="K16" s="1451"/>
      <c r="L16" s="271"/>
      <c r="M16" s="277"/>
      <c r="N16" s="1444">
        <v>43705.0</v>
      </c>
      <c r="O16" s="299" t="s">
        <v>96</v>
      </c>
      <c r="P16" s="279" t="s">
        <v>485</v>
      </c>
      <c r="Q16" s="279" t="s">
        <v>98</v>
      </c>
      <c r="R16" s="305">
        <v>43795.0</v>
      </c>
      <c r="S16" s="278"/>
      <c r="T16" s="278"/>
      <c r="U16" s="254"/>
      <c r="V16" s="254"/>
      <c r="W16" s="7"/>
      <c r="X16" s="7"/>
      <c r="Y16" s="7"/>
      <c r="Z16" s="7"/>
      <c r="AA16" s="7"/>
      <c r="AB16" s="7"/>
    </row>
    <row r="17">
      <c r="A17" s="1449" t="s">
        <v>9169</v>
      </c>
      <c r="B17" s="1456" t="s">
        <v>9170</v>
      </c>
      <c r="C17" s="282"/>
      <c r="D17" s="282"/>
      <c r="E17" s="271" t="s">
        <v>9127</v>
      </c>
      <c r="F17" s="1442" t="s">
        <v>9171</v>
      </c>
      <c r="G17" s="1453" t="s">
        <v>9172</v>
      </c>
      <c r="H17" s="282"/>
      <c r="I17" s="282"/>
      <c r="J17" s="1451" t="s">
        <v>47</v>
      </c>
      <c r="K17" s="1451"/>
      <c r="L17" s="271"/>
      <c r="M17" s="279"/>
      <c r="N17" s="1444">
        <v>43685.0</v>
      </c>
      <c r="O17" s="277"/>
      <c r="P17" s="277" t="s">
        <v>116</v>
      </c>
      <c r="Q17" s="277" t="s">
        <v>98</v>
      </c>
      <c r="R17" s="962">
        <v>43759.0</v>
      </c>
      <c r="S17" s="278"/>
      <c r="T17" s="278"/>
      <c r="U17" s="254"/>
      <c r="V17" s="254"/>
      <c r="W17" s="7"/>
      <c r="X17" s="7"/>
      <c r="Y17" s="7"/>
      <c r="Z17" s="7"/>
      <c r="AA17" s="7"/>
      <c r="AB17" s="7"/>
    </row>
    <row r="18">
      <c r="A18" s="1449" t="s">
        <v>9173</v>
      </c>
      <c r="B18" s="1456" t="s">
        <v>9163</v>
      </c>
      <c r="C18" s="282"/>
      <c r="D18" s="282"/>
      <c r="E18" s="271" t="s">
        <v>9135</v>
      </c>
      <c r="F18" s="1442" t="s">
        <v>9174</v>
      </c>
      <c r="G18" s="1442" t="s">
        <v>9175</v>
      </c>
      <c r="H18" s="1458">
        <v>43944.0</v>
      </c>
      <c r="I18" s="282" t="s">
        <v>383</v>
      </c>
      <c r="J18" s="1459" t="s">
        <v>47</v>
      </c>
      <c r="K18" s="282" t="s">
        <v>383</v>
      </c>
      <c r="L18" s="1443"/>
      <c r="M18" s="254"/>
      <c r="N18" s="1444">
        <v>43944.0</v>
      </c>
      <c r="O18" s="299" t="s">
        <v>96</v>
      </c>
      <c r="P18" s="279" t="s">
        <v>485</v>
      </c>
      <c r="Q18" s="279" t="s">
        <v>98</v>
      </c>
      <c r="R18" s="305">
        <v>43795.0</v>
      </c>
      <c r="S18" s="278"/>
      <c r="T18" s="278" t="s">
        <v>99</v>
      </c>
      <c r="U18" s="254"/>
      <c r="V18" s="254"/>
      <c r="W18" s="7"/>
      <c r="X18" s="7"/>
      <c r="Y18" s="7"/>
      <c r="Z18" s="7"/>
      <c r="AA18" s="7"/>
      <c r="AB18" s="7"/>
    </row>
    <row r="19">
      <c r="A19" s="277" t="s">
        <v>9176</v>
      </c>
      <c r="B19" s="1456" t="s">
        <v>9177</v>
      </c>
      <c r="C19" s="282"/>
      <c r="D19" s="282"/>
      <c r="E19" s="1441" t="s">
        <v>9123</v>
      </c>
      <c r="F19" s="1442" t="s">
        <v>9178</v>
      </c>
      <c r="G19" s="1442" t="s">
        <v>9179</v>
      </c>
      <c r="H19" s="282"/>
      <c r="I19" s="282"/>
      <c r="J19" s="1451" t="s">
        <v>9180</v>
      </c>
      <c r="K19" s="1451"/>
      <c r="L19" s="282" t="s">
        <v>9181</v>
      </c>
      <c r="M19" s="1450"/>
      <c r="N19" s="1444">
        <v>43706.0</v>
      </c>
      <c r="O19" s="299" t="s">
        <v>96</v>
      </c>
      <c r="P19" s="279" t="s">
        <v>485</v>
      </c>
      <c r="Q19" s="279" t="s">
        <v>98</v>
      </c>
      <c r="R19" s="305">
        <v>43795.0</v>
      </c>
      <c r="S19" s="278"/>
      <c r="T19" s="278"/>
      <c r="U19" s="254"/>
      <c r="V19" s="279" t="s">
        <v>100</v>
      </c>
      <c r="W19" s="7"/>
      <c r="X19" s="7"/>
      <c r="Y19" s="7"/>
      <c r="Z19" s="7"/>
      <c r="AA19" s="7"/>
      <c r="AB19" s="7"/>
    </row>
    <row r="20">
      <c r="A20" s="1449" t="s">
        <v>9182</v>
      </c>
      <c r="B20" s="1456" t="s">
        <v>9177</v>
      </c>
      <c r="C20" s="282"/>
      <c r="D20" s="282"/>
      <c r="E20" s="271" t="s">
        <v>9127</v>
      </c>
      <c r="F20" s="1442" t="s">
        <v>9183</v>
      </c>
      <c r="G20" s="1453" t="s">
        <v>9184</v>
      </c>
      <c r="H20" s="282"/>
      <c r="I20" s="282"/>
      <c r="J20" s="1451" t="s">
        <v>47</v>
      </c>
      <c r="K20" s="1451"/>
      <c r="L20" s="271"/>
      <c r="M20" s="277"/>
      <c r="N20" s="1444">
        <v>43706.0</v>
      </c>
      <c r="O20" s="299" t="s">
        <v>96</v>
      </c>
      <c r="P20" s="279" t="s">
        <v>485</v>
      </c>
      <c r="Q20" s="279" t="s">
        <v>98</v>
      </c>
      <c r="R20" s="305">
        <v>43796.0</v>
      </c>
      <c r="S20" s="278"/>
      <c r="T20" s="278"/>
      <c r="U20" s="254"/>
      <c r="V20" s="279" t="s">
        <v>100</v>
      </c>
      <c r="W20" s="7"/>
      <c r="X20" s="7"/>
      <c r="Y20" s="7"/>
      <c r="Z20" s="7"/>
      <c r="AA20" s="7"/>
      <c r="AB20" s="7"/>
    </row>
    <row r="21">
      <c r="A21" s="1449" t="s">
        <v>9185</v>
      </c>
      <c r="B21" s="1456" t="s">
        <v>9177</v>
      </c>
      <c r="C21" s="282"/>
      <c r="D21" s="282"/>
      <c r="E21" s="271" t="s">
        <v>9135</v>
      </c>
      <c r="F21" s="1442" t="s">
        <v>9186</v>
      </c>
      <c r="G21" s="1453" t="s">
        <v>9187</v>
      </c>
      <c r="H21" s="282"/>
      <c r="I21" s="282"/>
      <c r="J21" s="1451" t="s">
        <v>47</v>
      </c>
      <c r="K21" s="1451"/>
      <c r="L21" s="282"/>
      <c r="M21" s="1460"/>
      <c r="N21" s="1444">
        <v>43706.0</v>
      </c>
      <c r="O21" s="299" t="s">
        <v>96</v>
      </c>
      <c r="P21" s="279" t="s">
        <v>485</v>
      </c>
      <c r="Q21" s="279" t="s">
        <v>98</v>
      </c>
      <c r="R21" s="305">
        <v>43796.0</v>
      </c>
      <c r="S21" s="278"/>
      <c r="T21" s="278"/>
      <c r="U21" s="254"/>
      <c r="V21" s="279" t="s">
        <v>100</v>
      </c>
      <c r="W21" s="7"/>
      <c r="X21" s="7"/>
      <c r="Y21" s="7"/>
      <c r="Z21" s="7"/>
      <c r="AA21" s="7"/>
      <c r="AB21" s="7"/>
    </row>
    <row r="22">
      <c r="A22" s="277" t="s">
        <v>9188</v>
      </c>
      <c r="B22" s="1456" t="s">
        <v>9189</v>
      </c>
      <c r="C22" s="282"/>
      <c r="D22" s="282"/>
      <c r="E22" s="1441" t="s">
        <v>9123</v>
      </c>
      <c r="F22" s="1442" t="s">
        <v>9190</v>
      </c>
      <c r="G22" s="1442" t="s">
        <v>9191</v>
      </c>
      <c r="H22" s="282"/>
      <c r="I22" s="282"/>
      <c r="J22" s="1451" t="s">
        <v>47</v>
      </c>
      <c r="K22" s="1451"/>
      <c r="L22" s="282"/>
      <c r="M22" s="242"/>
      <c r="N22" s="1444">
        <v>43706.0</v>
      </c>
      <c r="O22" s="299" t="s">
        <v>96</v>
      </c>
      <c r="P22" s="279" t="s">
        <v>485</v>
      </c>
      <c r="Q22" s="279" t="s">
        <v>98</v>
      </c>
      <c r="R22" s="305">
        <v>43796.0</v>
      </c>
      <c r="S22" s="278"/>
      <c r="T22" s="278"/>
      <c r="U22" s="254"/>
      <c r="V22" s="254"/>
      <c r="W22" s="7"/>
      <c r="X22" s="7"/>
      <c r="Y22" s="7"/>
      <c r="Z22" s="7"/>
      <c r="AA22" s="7"/>
      <c r="AB22" s="7"/>
    </row>
    <row r="23">
      <c r="A23" s="1449" t="s">
        <v>9192</v>
      </c>
      <c r="B23" s="1456" t="s">
        <v>9189</v>
      </c>
      <c r="C23" s="282"/>
      <c r="D23" s="282"/>
      <c r="E23" s="271" t="s">
        <v>9127</v>
      </c>
      <c r="F23" s="1442" t="s">
        <v>9193</v>
      </c>
      <c r="G23" s="1453" t="s">
        <v>9194</v>
      </c>
      <c r="H23" s="282"/>
      <c r="I23" s="282"/>
      <c r="J23" s="1451" t="s">
        <v>47</v>
      </c>
      <c r="K23" s="1451"/>
      <c r="L23" s="271"/>
      <c r="M23" s="1450"/>
      <c r="N23" s="1444">
        <v>43706.0</v>
      </c>
      <c r="O23" s="299" t="s">
        <v>96</v>
      </c>
      <c r="P23" s="279" t="s">
        <v>485</v>
      </c>
      <c r="Q23" s="279" t="s">
        <v>98</v>
      </c>
      <c r="R23" s="305">
        <v>43796.0</v>
      </c>
      <c r="S23" s="278"/>
      <c r="T23" s="278"/>
      <c r="U23" s="254"/>
      <c r="V23" s="254"/>
      <c r="W23" s="7"/>
      <c r="X23" s="7"/>
      <c r="Y23" s="7"/>
      <c r="Z23" s="7"/>
      <c r="AA23" s="7"/>
      <c r="AB23" s="7"/>
    </row>
    <row r="24">
      <c r="A24" s="1449" t="s">
        <v>9195</v>
      </c>
      <c r="B24" s="1456" t="s">
        <v>9189</v>
      </c>
      <c r="C24" s="282"/>
      <c r="D24" s="282"/>
      <c r="E24" s="271" t="s">
        <v>9135</v>
      </c>
      <c r="F24" s="1442" t="s">
        <v>9196</v>
      </c>
      <c r="G24" s="1453" t="s">
        <v>9197</v>
      </c>
      <c r="H24" s="282"/>
      <c r="I24" s="282"/>
      <c r="J24" s="1451" t="s">
        <v>47</v>
      </c>
      <c r="K24" s="1451"/>
      <c r="L24" s="7"/>
      <c r="M24" s="277"/>
      <c r="N24" s="1444">
        <v>43706.0</v>
      </c>
      <c r="O24" s="299" t="s">
        <v>96</v>
      </c>
      <c r="P24" s="279" t="s">
        <v>485</v>
      </c>
      <c r="Q24" s="279" t="s">
        <v>98</v>
      </c>
      <c r="R24" s="305">
        <v>43796.0</v>
      </c>
      <c r="S24" s="278"/>
      <c r="T24" s="278"/>
      <c r="U24" s="254"/>
      <c r="V24" s="254"/>
      <c r="W24" s="7"/>
      <c r="X24" s="7"/>
      <c r="Y24" s="7"/>
      <c r="Z24" s="7"/>
      <c r="AA24" s="7"/>
      <c r="AB24" s="7"/>
    </row>
    <row r="25">
      <c r="A25" s="277" t="s">
        <v>9198</v>
      </c>
      <c r="B25" s="252" t="s">
        <v>9199</v>
      </c>
      <c r="C25" s="252"/>
      <c r="D25" s="252"/>
      <c r="E25" s="1461" t="s">
        <v>9123</v>
      </c>
      <c r="F25" s="281" t="s">
        <v>9200</v>
      </c>
      <c r="G25" s="1442" t="s">
        <v>9201</v>
      </c>
      <c r="H25" s="279"/>
      <c r="I25" s="279"/>
      <c r="J25" s="279" t="s">
        <v>47</v>
      </c>
      <c r="K25" s="279"/>
      <c r="L25" s="6" t="s">
        <v>9202</v>
      </c>
      <c r="M25" s="277"/>
      <c r="N25" s="1444"/>
      <c r="O25" s="299" t="s">
        <v>96</v>
      </c>
      <c r="P25" s="279" t="s">
        <v>485</v>
      </c>
      <c r="Q25" s="279" t="s">
        <v>98</v>
      </c>
      <c r="R25" s="305">
        <v>43796.0</v>
      </c>
      <c r="S25" s="278"/>
      <c r="T25" s="278"/>
      <c r="U25" s="254"/>
      <c r="V25" s="254"/>
      <c r="W25" s="7"/>
      <c r="X25" s="7"/>
      <c r="Y25" s="7"/>
      <c r="Z25" s="7"/>
      <c r="AA25" s="7"/>
      <c r="AB25" s="7"/>
    </row>
    <row r="26">
      <c r="A26" s="1449" t="s">
        <v>9203</v>
      </c>
      <c r="B26" s="252" t="s">
        <v>9199</v>
      </c>
      <c r="C26" s="252"/>
      <c r="D26" s="252"/>
      <c r="E26" s="276" t="s">
        <v>9127</v>
      </c>
      <c r="F26" s="281" t="s">
        <v>9204</v>
      </c>
      <c r="G26" s="1442" t="s">
        <v>9205</v>
      </c>
      <c r="H26" s="279" t="s">
        <v>9206</v>
      </c>
      <c r="I26" s="279" t="s">
        <v>719</v>
      </c>
      <c r="J26" s="279" t="s">
        <v>47</v>
      </c>
      <c r="K26" s="279"/>
      <c r="L26" s="1462" t="s">
        <v>9207</v>
      </c>
      <c r="M26" s="277"/>
      <c r="N26" s="279" t="s">
        <v>9206</v>
      </c>
      <c r="O26" s="299" t="s">
        <v>96</v>
      </c>
      <c r="P26" s="279" t="s">
        <v>485</v>
      </c>
      <c r="Q26" s="279" t="s">
        <v>98</v>
      </c>
      <c r="R26" s="305">
        <v>43797.0</v>
      </c>
      <c r="S26" s="278"/>
      <c r="T26" s="278"/>
      <c r="U26" s="254"/>
      <c r="V26" s="254"/>
      <c r="W26" s="7"/>
      <c r="X26" s="7"/>
      <c r="Y26" s="7"/>
      <c r="Z26" s="7"/>
      <c r="AA26" s="7"/>
      <c r="AB26" s="7"/>
    </row>
    <row r="27">
      <c r="A27" s="277" t="s">
        <v>9208</v>
      </c>
      <c r="B27" s="252" t="s">
        <v>9199</v>
      </c>
      <c r="C27" s="252"/>
      <c r="D27" s="252"/>
      <c r="E27" s="276" t="s">
        <v>9135</v>
      </c>
      <c r="F27" s="281" t="s">
        <v>9209</v>
      </c>
      <c r="G27" s="1442" t="s">
        <v>9210</v>
      </c>
      <c r="H27" s="279"/>
      <c r="I27" s="279"/>
      <c r="J27" s="279" t="s">
        <v>47</v>
      </c>
      <c r="K27" s="279"/>
      <c r="L27" s="1463"/>
      <c r="M27" s="277"/>
      <c r="N27" s="1444">
        <v>43706.0</v>
      </c>
      <c r="O27" s="299" t="s">
        <v>96</v>
      </c>
      <c r="P27" s="279" t="s">
        <v>485</v>
      </c>
      <c r="Q27" s="279" t="s">
        <v>98</v>
      </c>
      <c r="R27" s="305">
        <v>43797.0</v>
      </c>
      <c r="S27" s="278"/>
      <c r="T27" s="278"/>
      <c r="U27" s="254"/>
      <c r="V27" s="254"/>
      <c r="W27" s="7"/>
      <c r="X27" s="7"/>
      <c r="Y27" s="7"/>
      <c r="Z27" s="7"/>
      <c r="AA27" s="7"/>
      <c r="AB27" s="7"/>
    </row>
    <row r="28">
      <c r="A28" s="1449" t="s">
        <v>9211</v>
      </c>
      <c r="B28" s="1456" t="s">
        <v>9212</v>
      </c>
      <c r="C28" s="282"/>
      <c r="D28" s="282"/>
      <c r="E28" s="1441" t="s">
        <v>9123</v>
      </c>
      <c r="F28" s="1442" t="s">
        <v>9213</v>
      </c>
      <c r="G28" s="1442" t="s">
        <v>9214</v>
      </c>
      <c r="H28" s="1460"/>
      <c r="I28" s="1460"/>
      <c r="J28" s="1459" t="s">
        <v>47</v>
      </c>
      <c r="K28" s="1459"/>
      <c r="L28" s="282"/>
      <c r="M28" s="279"/>
      <c r="N28" s="1444">
        <v>43706.0</v>
      </c>
      <c r="O28" s="299" t="s">
        <v>96</v>
      </c>
      <c r="P28" s="279" t="s">
        <v>485</v>
      </c>
      <c r="Q28" s="279" t="s">
        <v>98</v>
      </c>
      <c r="R28" s="305">
        <v>43797.0</v>
      </c>
      <c r="S28" s="278"/>
      <c r="T28" s="278"/>
      <c r="U28" s="254"/>
      <c r="V28" s="254"/>
      <c r="W28" s="7"/>
      <c r="X28" s="7"/>
      <c r="Y28" s="7"/>
      <c r="Z28" s="7"/>
      <c r="AA28" s="7"/>
      <c r="AB28" s="7"/>
    </row>
    <row r="29">
      <c r="A29" s="1449" t="s">
        <v>9215</v>
      </c>
      <c r="B29" s="1456" t="s">
        <v>9212</v>
      </c>
      <c r="C29" s="282"/>
      <c r="D29" s="282"/>
      <c r="E29" s="271" t="s">
        <v>9127</v>
      </c>
      <c r="F29" s="1442" t="s">
        <v>9216</v>
      </c>
      <c r="G29" s="1442" t="s">
        <v>9217</v>
      </c>
      <c r="H29" s="1460"/>
      <c r="I29" s="1460"/>
      <c r="J29" s="1459" t="s">
        <v>47</v>
      </c>
      <c r="K29" s="1459"/>
      <c r="L29" s="282"/>
      <c r="M29" s="254"/>
      <c r="N29" s="1444">
        <v>43706.0</v>
      </c>
      <c r="O29" s="299" t="s">
        <v>96</v>
      </c>
      <c r="P29" s="279" t="s">
        <v>485</v>
      </c>
      <c r="Q29" s="279" t="s">
        <v>98</v>
      </c>
      <c r="R29" s="305">
        <v>43797.0</v>
      </c>
      <c r="S29" s="278"/>
      <c r="T29" s="278"/>
      <c r="U29" s="254"/>
      <c r="V29" s="254"/>
      <c r="W29" s="7"/>
      <c r="X29" s="7"/>
      <c r="Y29" s="7"/>
      <c r="Z29" s="7"/>
      <c r="AA29" s="7"/>
      <c r="AB29" s="7"/>
    </row>
    <row r="30">
      <c r="A30" s="1449" t="s">
        <v>9218</v>
      </c>
      <c r="B30" s="1456" t="s">
        <v>9212</v>
      </c>
      <c r="C30" s="282"/>
      <c r="D30" s="282"/>
      <c r="E30" s="271" t="s">
        <v>9135</v>
      </c>
      <c r="F30" s="1442" t="s">
        <v>9219</v>
      </c>
      <c r="G30" s="1442" t="s">
        <v>9220</v>
      </c>
      <c r="H30" s="1460"/>
      <c r="I30" s="1460"/>
      <c r="J30" s="1459" t="s">
        <v>47</v>
      </c>
      <c r="K30" s="1459"/>
      <c r="L30" s="1443"/>
      <c r="M30" s="254"/>
      <c r="N30" s="1444">
        <v>43706.0</v>
      </c>
      <c r="O30" s="299" t="s">
        <v>96</v>
      </c>
      <c r="P30" s="279" t="s">
        <v>485</v>
      </c>
      <c r="Q30" s="279" t="s">
        <v>98</v>
      </c>
      <c r="R30" s="305">
        <v>43797.0</v>
      </c>
      <c r="S30" s="278"/>
      <c r="T30" s="278" t="s">
        <v>99</v>
      </c>
      <c r="U30" s="254"/>
      <c r="V30" s="254"/>
      <c r="W30" s="7"/>
      <c r="X30" s="7"/>
      <c r="Y30" s="7"/>
      <c r="Z30" s="7"/>
      <c r="AA30" s="7"/>
      <c r="AB30" s="7"/>
    </row>
    <row r="31">
      <c r="A31" s="277" t="s">
        <v>9221</v>
      </c>
      <c r="B31" s="1456" t="s">
        <v>9222</v>
      </c>
      <c r="C31" s="282"/>
      <c r="D31" s="282"/>
      <c r="E31" s="1441" t="s">
        <v>9123</v>
      </c>
      <c r="F31" s="1442" t="s">
        <v>9223</v>
      </c>
      <c r="G31" s="1442" t="s">
        <v>9224</v>
      </c>
      <c r="H31" s="282"/>
      <c r="I31" s="282"/>
      <c r="J31" s="306" t="s">
        <v>47</v>
      </c>
      <c r="K31" s="306"/>
      <c r="L31" s="279" t="s">
        <v>9225</v>
      </c>
      <c r="M31" s="254"/>
      <c r="N31" s="1464" t="s">
        <v>9226</v>
      </c>
      <c r="O31" s="299" t="s">
        <v>96</v>
      </c>
      <c r="P31" s="279" t="s">
        <v>485</v>
      </c>
      <c r="Q31" s="279" t="s">
        <v>98</v>
      </c>
      <c r="R31" s="305">
        <v>43798.0</v>
      </c>
      <c r="S31" s="278"/>
      <c r="T31" s="278"/>
      <c r="U31" s="254"/>
      <c r="V31" s="254"/>
      <c r="W31" s="7"/>
      <c r="X31" s="7"/>
      <c r="Y31" s="7"/>
      <c r="Z31" s="7"/>
      <c r="AA31" s="7"/>
      <c r="AB31" s="7"/>
    </row>
    <row r="32">
      <c r="A32" s="1449" t="s">
        <v>9227</v>
      </c>
      <c r="B32" s="1456" t="s">
        <v>9222</v>
      </c>
      <c r="C32" s="282"/>
      <c r="D32" s="282"/>
      <c r="E32" s="271" t="s">
        <v>9127</v>
      </c>
      <c r="F32" s="1442" t="s">
        <v>9228</v>
      </c>
      <c r="G32" s="1442" t="s">
        <v>9229</v>
      </c>
      <c r="H32" s="282"/>
      <c r="I32" s="282"/>
      <c r="J32" s="306" t="s">
        <v>47</v>
      </c>
      <c r="K32" s="306"/>
      <c r="L32" s="254"/>
      <c r="M32" s="254"/>
      <c r="N32" s="1464" t="s">
        <v>9226</v>
      </c>
      <c r="O32" s="299" t="s">
        <v>96</v>
      </c>
      <c r="P32" s="279" t="s">
        <v>485</v>
      </c>
      <c r="Q32" s="279" t="s">
        <v>98</v>
      </c>
      <c r="R32" s="305">
        <v>43798.0</v>
      </c>
      <c r="S32" s="278"/>
      <c r="T32" s="278"/>
      <c r="U32" s="254"/>
      <c r="V32" s="254"/>
      <c r="W32" s="7"/>
      <c r="X32" s="7"/>
      <c r="Y32" s="7"/>
      <c r="Z32" s="7"/>
      <c r="AA32" s="7"/>
      <c r="AB32" s="7"/>
    </row>
    <row r="33">
      <c r="A33" s="1449" t="s">
        <v>9215</v>
      </c>
      <c r="B33" s="1456" t="s">
        <v>9222</v>
      </c>
      <c r="C33" s="282"/>
      <c r="D33" s="282"/>
      <c r="E33" s="271" t="s">
        <v>9135</v>
      </c>
      <c r="F33" s="1442" t="s">
        <v>9230</v>
      </c>
      <c r="G33" s="1442" t="s">
        <v>9231</v>
      </c>
      <c r="H33" s="282"/>
      <c r="I33" s="282"/>
      <c r="J33" s="306" t="s">
        <v>48</v>
      </c>
      <c r="K33" s="306"/>
      <c r="L33" s="279" t="s">
        <v>9232</v>
      </c>
      <c r="M33" s="1465" t="s">
        <v>9233</v>
      </c>
      <c r="N33" s="1464" t="s">
        <v>9226</v>
      </c>
      <c r="O33" s="299" t="s">
        <v>96</v>
      </c>
      <c r="P33" s="279" t="s">
        <v>485</v>
      </c>
      <c r="Q33" s="279" t="s">
        <v>98</v>
      </c>
      <c r="R33" s="305">
        <v>43798.0</v>
      </c>
      <c r="S33" s="278"/>
      <c r="T33" s="278"/>
      <c r="U33" s="254"/>
      <c r="V33" s="254"/>
      <c r="W33" s="7"/>
      <c r="X33" s="7"/>
      <c r="Y33" s="7"/>
      <c r="Z33" s="7"/>
      <c r="AA33" s="7"/>
      <c r="AB33" s="7"/>
    </row>
    <row r="34">
      <c r="A34" s="1428" t="s">
        <v>9234</v>
      </c>
      <c r="B34" s="1429"/>
      <c r="C34" s="1429"/>
      <c r="D34" s="1429"/>
      <c r="E34" s="1429"/>
      <c r="F34" s="1430"/>
      <c r="G34" s="1431"/>
      <c r="H34" s="1432"/>
      <c r="I34" s="1432"/>
      <c r="J34" s="1432"/>
      <c r="K34" s="1432"/>
      <c r="L34" s="1433"/>
      <c r="M34" s="1433"/>
      <c r="N34" s="1432"/>
      <c r="O34" s="1432"/>
      <c r="P34" s="1432"/>
      <c r="Q34" s="1432"/>
      <c r="R34" s="1432"/>
      <c r="S34" s="1432"/>
      <c r="T34" s="1434"/>
      <c r="U34" s="1435"/>
      <c r="V34" s="1432"/>
      <c r="W34" s="7"/>
      <c r="X34" s="7"/>
      <c r="Y34" s="7"/>
      <c r="Z34" s="7"/>
      <c r="AA34" s="7"/>
      <c r="AB34" s="7"/>
    </row>
    <row r="35">
      <c r="A35" s="1449" t="s">
        <v>9235</v>
      </c>
      <c r="B35" s="1456" t="s">
        <v>9236</v>
      </c>
      <c r="C35" s="282"/>
      <c r="D35" s="282"/>
      <c r="E35" s="1441" t="s">
        <v>9123</v>
      </c>
      <c r="F35" s="1466" t="s">
        <v>9237</v>
      </c>
      <c r="G35" s="1467" t="s">
        <v>9238</v>
      </c>
      <c r="H35" s="282"/>
      <c r="I35" s="282"/>
      <c r="J35" s="1451" t="s">
        <v>47</v>
      </c>
      <c r="K35" s="1451"/>
      <c r="L35" s="1354"/>
      <c r="M35" s="1468"/>
      <c r="N35" s="1444">
        <v>43703.0</v>
      </c>
      <c r="O35" s="277" t="s">
        <v>96</v>
      </c>
      <c r="P35" s="277" t="s">
        <v>249</v>
      </c>
      <c r="Q35" s="277" t="s">
        <v>98</v>
      </c>
      <c r="R35" s="962">
        <v>43795.0</v>
      </c>
      <c r="S35" s="278"/>
      <c r="T35" s="278" t="s">
        <v>99</v>
      </c>
      <c r="U35" s="254"/>
      <c r="V35" s="254"/>
      <c r="W35" s="7"/>
      <c r="X35" s="7"/>
      <c r="Y35" s="7"/>
      <c r="Z35" s="7"/>
      <c r="AA35" s="7"/>
      <c r="AB35" s="7"/>
    </row>
    <row r="36">
      <c r="A36" s="1449" t="s">
        <v>9239</v>
      </c>
      <c r="B36" s="1456" t="s">
        <v>9240</v>
      </c>
      <c r="C36" s="282"/>
      <c r="D36" s="282"/>
      <c r="E36" s="1441" t="s">
        <v>9123</v>
      </c>
      <c r="F36" s="1466" t="s">
        <v>9241</v>
      </c>
      <c r="G36" s="1467" t="s">
        <v>9242</v>
      </c>
      <c r="H36" s="282"/>
      <c r="I36" s="282"/>
      <c r="J36" s="1451" t="s">
        <v>47</v>
      </c>
      <c r="K36" s="1451"/>
      <c r="L36" s="1469"/>
      <c r="M36" s="1470"/>
      <c r="N36" s="1444">
        <v>43685.0</v>
      </c>
      <c r="O36" s="277"/>
      <c r="P36" s="277" t="s">
        <v>116</v>
      </c>
      <c r="Q36" s="277" t="s">
        <v>98</v>
      </c>
      <c r="R36" s="962">
        <v>43759.0</v>
      </c>
      <c r="S36" s="278"/>
      <c r="T36" s="278"/>
      <c r="U36" s="254"/>
      <c r="V36" s="254"/>
      <c r="W36" s="7"/>
      <c r="X36" s="7"/>
      <c r="Y36" s="7"/>
      <c r="Z36" s="7"/>
      <c r="AA36" s="7"/>
      <c r="AB36" s="7"/>
    </row>
    <row r="37">
      <c r="A37" s="1449" t="s">
        <v>9243</v>
      </c>
      <c r="B37" s="1456" t="s">
        <v>9236</v>
      </c>
      <c r="C37" s="282"/>
      <c r="D37" s="282"/>
      <c r="E37" s="271" t="s">
        <v>9127</v>
      </c>
      <c r="F37" s="1442" t="s">
        <v>9244</v>
      </c>
      <c r="G37" s="1467" t="s">
        <v>9245</v>
      </c>
      <c r="H37" s="1471"/>
      <c r="I37" s="1471"/>
      <c r="J37" s="1472" t="s">
        <v>47</v>
      </c>
      <c r="K37" s="1472"/>
      <c r="L37" s="1473"/>
      <c r="M37" s="1474"/>
      <c r="N37" s="1444">
        <v>43703.0</v>
      </c>
      <c r="O37" s="277" t="s">
        <v>96</v>
      </c>
      <c r="P37" s="277" t="s">
        <v>249</v>
      </c>
      <c r="Q37" s="277" t="s">
        <v>98</v>
      </c>
      <c r="R37" s="962">
        <v>43795.0</v>
      </c>
      <c r="S37" s="278"/>
      <c r="T37" s="278"/>
      <c r="U37" s="254"/>
      <c r="V37" s="254"/>
      <c r="W37" s="7"/>
      <c r="X37" s="7"/>
      <c r="Y37" s="7"/>
      <c r="Z37" s="7"/>
      <c r="AA37" s="7"/>
      <c r="AB37" s="7"/>
    </row>
    <row r="38">
      <c r="A38" s="1449" t="s">
        <v>9246</v>
      </c>
      <c r="B38" s="1456" t="s">
        <v>9236</v>
      </c>
      <c r="C38" s="282"/>
      <c r="D38" s="282"/>
      <c r="E38" s="271" t="s">
        <v>9135</v>
      </c>
      <c r="F38" s="1442" t="s">
        <v>9247</v>
      </c>
      <c r="G38" s="1467" t="s">
        <v>9248</v>
      </c>
      <c r="H38" s="1471"/>
      <c r="I38" s="1471"/>
      <c r="J38" s="1472" t="s">
        <v>47</v>
      </c>
      <c r="K38" s="1472"/>
      <c r="L38" s="277"/>
      <c r="M38" s="1474"/>
      <c r="N38" s="1444">
        <v>43703.0</v>
      </c>
      <c r="O38" s="277" t="s">
        <v>96</v>
      </c>
      <c r="P38" s="277" t="s">
        <v>249</v>
      </c>
      <c r="Q38" s="277" t="s">
        <v>98</v>
      </c>
      <c r="R38" s="962">
        <v>43796.0</v>
      </c>
      <c r="S38" s="278"/>
      <c r="T38" s="278"/>
      <c r="U38" s="254"/>
      <c r="V38" s="254"/>
      <c r="W38" s="7"/>
      <c r="X38" s="7"/>
      <c r="Y38" s="7"/>
      <c r="Z38" s="7"/>
      <c r="AA38" s="7"/>
      <c r="AB38" s="7"/>
    </row>
    <row r="39">
      <c r="A39" s="1449" t="s">
        <v>9249</v>
      </c>
      <c r="B39" s="1456" t="s">
        <v>9250</v>
      </c>
      <c r="C39" s="282"/>
      <c r="D39" s="282"/>
      <c r="E39" s="1441" t="s">
        <v>9123</v>
      </c>
      <c r="F39" s="1466" t="s">
        <v>9251</v>
      </c>
      <c r="G39" s="281" t="s">
        <v>9252</v>
      </c>
      <c r="H39" s="282"/>
      <c r="I39" s="282"/>
      <c r="J39" s="1451" t="s">
        <v>47</v>
      </c>
      <c r="K39" s="1451"/>
      <c r="L39" s="282"/>
      <c r="M39" s="1474"/>
      <c r="N39" s="1444">
        <v>43703.0</v>
      </c>
      <c r="O39" s="277" t="s">
        <v>96</v>
      </c>
      <c r="P39" s="277" t="s">
        <v>249</v>
      </c>
      <c r="Q39" s="277" t="s">
        <v>98</v>
      </c>
      <c r="R39" s="962">
        <v>43796.0</v>
      </c>
      <c r="S39" s="278"/>
      <c r="T39" s="278" t="s">
        <v>99</v>
      </c>
      <c r="U39" s="254"/>
      <c r="V39" s="254"/>
      <c r="W39" s="7"/>
      <c r="X39" s="7"/>
      <c r="Y39" s="7"/>
      <c r="Z39" s="7"/>
      <c r="AA39" s="7"/>
      <c r="AB39" s="7"/>
    </row>
    <row r="40">
      <c r="A40" s="1449" t="s">
        <v>9253</v>
      </c>
      <c r="B40" s="1456" t="s">
        <v>9254</v>
      </c>
      <c r="C40" s="282"/>
      <c r="D40" s="282"/>
      <c r="E40" s="1441" t="s">
        <v>9123</v>
      </c>
      <c r="F40" s="1466" t="s">
        <v>9255</v>
      </c>
      <c r="G40" s="450" t="s">
        <v>9256</v>
      </c>
      <c r="H40" s="282"/>
      <c r="I40" s="282"/>
      <c r="J40" s="1451" t="s">
        <v>47</v>
      </c>
      <c r="K40" s="1451"/>
      <c r="L40" s="277" t="s">
        <v>9256</v>
      </c>
      <c r="M40" s="1475"/>
      <c r="N40" s="1444">
        <v>43685.0</v>
      </c>
      <c r="O40" s="277"/>
      <c r="P40" s="277" t="s">
        <v>116</v>
      </c>
      <c r="Q40" s="277" t="s">
        <v>98</v>
      </c>
      <c r="R40" s="962">
        <v>43759.0</v>
      </c>
      <c r="S40" s="278"/>
      <c r="T40" s="278"/>
      <c r="U40" s="254"/>
      <c r="V40" s="254"/>
      <c r="W40" s="7"/>
      <c r="X40" s="7"/>
      <c r="Y40" s="7"/>
      <c r="Z40" s="7"/>
      <c r="AA40" s="7"/>
      <c r="AB40" s="7"/>
    </row>
    <row r="41">
      <c r="A41" s="1449" t="s">
        <v>9257</v>
      </c>
      <c r="B41" s="1456" t="s">
        <v>9258</v>
      </c>
      <c r="C41" s="282"/>
      <c r="D41" s="282"/>
      <c r="E41" s="271" t="s">
        <v>9127</v>
      </c>
      <c r="F41" s="1442" t="s">
        <v>9259</v>
      </c>
      <c r="G41" s="1476" t="s">
        <v>9260</v>
      </c>
      <c r="H41" s="282"/>
      <c r="I41" s="282"/>
      <c r="J41" s="1451" t="s">
        <v>47</v>
      </c>
      <c r="K41" s="1451"/>
      <c r="L41" s="277"/>
      <c r="M41" s="1474"/>
      <c r="N41" s="1444">
        <v>43703.0</v>
      </c>
      <c r="O41" s="277" t="s">
        <v>96</v>
      </c>
      <c r="P41" s="277" t="s">
        <v>249</v>
      </c>
      <c r="Q41" s="277" t="s">
        <v>98</v>
      </c>
      <c r="R41" s="962">
        <v>43796.0</v>
      </c>
      <c r="S41" s="278"/>
      <c r="T41" s="278"/>
      <c r="U41" s="254"/>
      <c r="V41" s="254"/>
      <c r="W41" s="7"/>
      <c r="X41" s="7"/>
      <c r="Y41" s="7"/>
      <c r="Z41" s="7"/>
      <c r="AA41" s="7"/>
      <c r="AB41" s="7"/>
    </row>
    <row r="42">
      <c r="A42" s="1449" t="s">
        <v>9261</v>
      </c>
      <c r="B42" s="1456" t="s">
        <v>9250</v>
      </c>
      <c r="C42" s="282"/>
      <c r="D42" s="282"/>
      <c r="E42" s="271" t="s">
        <v>9135</v>
      </c>
      <c r="F42" s="1442" t="s">
        <v>9262</v>
      </c>
      <c r="G42" s="1476" t="s">
        <v>9263</v>
      </c>
      <c r="H42" s="282"/>
      <c r="I42" s="282"/>
      <c r="J42" s="1451" t="s">
        <v>47</v>
      </c>
      <c r="K42" s="1451"/>
      <c r="L42" s="277"/>
      <c r="M42" s="1474"/>
      <c r="N42" s="1444">
        <v>43703.0</v>
      </c>
      <c r="O42" s="277" t="s">
        <v>96</v>
      </c>
      <c r="P42" s="277" t="s">
        <v>249</v>
      </c>
      <c r="Q42" s="277" t="s">
        <v>98</v>
      </c>
      <c r="R42" s="962">
        <v>43796.0</v>
      </c>
      <c r="S42" s="278"/>
      <c r="T42" s="278"/>
      <c r="U42" s="254"/>
      <c r="V42" s="254"/>
      <c r="W42" s="7"/>
      <c r="X42" s="7"/>
      <c r="Y42" s="7"/>
      <c r="Z42" s="7"/>
      <c r="AA42" s="7"/>
      <c r="AB42" s="7"/>
    </row>
    <row r="43">
      <c r="A43" s="1449" t="s">
        <v>9264</v>
      </c>
      <c r="B43" s="1456" t="s">
        <v>9265</v>
      </c>
      <c r="C43" s="282"/>
      <c r="D43" s="282"/>
      <c r="E43" s="1441" t="s">
        <v>9123</v>
      </c>
      <c r="F43" s="1466" t="s">
        <v>9266</v>
      </c>
      <c r="G43" s="1476" t="s">
        <v>9252</v>
      </c>
      <c r="H43" s="282"/>
      <c r="I43" s="282"/>
      <c r="J43" s="1451" t="s">
        <v>47</v>
      </c>
      <c r="K43" s="1451"/>
      <c r="L43" s="282"/>
      <c r="M43" s="1470"/>
      <c r="N43" s="1444">
        <v>43633.0</v>
      </c>
      <c r="O43" s="277" t="s">
        <v>96</v>
      </c>
      <c r="P43" s="277" t="s">
        <v>249</v>
      </c>
      <c r="Q43" s="277" t="s">
        <v>98</v>
      </c>
      <c r="R43" s="962">
        <v>43801.0</v>
      </c>
      <c r="S43" s="278"/>
      <c r="T43" s="278" t="s">
        <v>99</v>
      </c>
      <c r="U43" s="254"/>
      <c r="V43" s="254"/>
      <c r="W43" s="7"/>
      <c r="X43" s="7"/>
      <c r="Y43" s="7"/>
      <c r="Z43" s="7"/>
      <c r="AA43" s="7"/>
      <c r="AB43" s="7"/>
    </row>
    <row r="44">
      <c r="A44" s="1449" t="s">
        <v>9267</v>
      </c>
      <c r="B44" s="1456" t="s">
        <v>9265</v>
      </c>
      <c r="C44" s="282"/>
      <c r="D44" s="282"/>
      <c r="E44" s="271" t="s">
        <v>9127</v>
      </c>
      <c r="F44" s="1442" t="s">
        <v>9268</v>
      </c>
      <c r="G44" s="1476" t="s">
        <v>9269</v>
      </c>
      <c r="H44" s="1460"/>
      <c r="I44" s="1460"/>
      <c r="J44" s="1459" t="s">
        <v>47</v>
      </c>
      <c r="K44" s="1459"/>
      <c r="L44" s="1460"/>
      <c r="M44" s="254"/>
      <c r="N44" s="1444">
        <v>43633.0</v>
      </c>
      <c r="O44" s="277" t="s">
        <v>96</v>
      </c>
      <c r="P44" s="277" t="s">
        <v>249</v>
      </c>
      <c r="Q44" s="277" t="s">
        <v>98</v>
      </c>
      <c r="R44" s="962">
        <v>43801.0</v>
      </c>
      <c r="S44" s="278"/>
      <c r="T44" s="278"/>
      <c r="U44" s="254"/>
      <c r="V44" s="254"/>
      <c r="W44" s="7"/>
      <c r="X44" s="7"/>
      <c r="Y44" s="7"/>
      <c r="Z44" s="7"/>
      <c r="AA44" s="7"/>
      <c r="AB44" s="7"/>
    </row>
    <row r="45">
      <c r="A45" s="1449" t="s">
        <v>9270</v>
      </c>
      <c r="B45" s="1456" t="s">
        <v>9265</v>
      </c>
      <c r="C45" s="282"/>
      <c r="D45" s="282"/>
      <c r="E45" s="271" t="s">
        <v>9135</v>
      </c>
      <c r="F45" s="1442" t="s">
        <v>9271</v>
      </c>
      <c r="G45" s="1476" t="s">
        <v>9272</v>
      </c>
      <c r="H45" s="282"/>
      <c r="I45" s="282"/>
      <c r="J45" s="1451" t="s">
        <v>47</v>
      </c>
      <c r="K45" s="1451"/>
      <c r="L45" s="1472"/>
      <c r="M45" s="254"/>
      <c r="N45" s="1444">
        <v>43633.0</v>
      </c>
      <c r="O45" s="277" t="s">
        <v>96</v>
      </c>
      <c r="P45" s="277" t="s">
        <v>249</v>
      </c>
      <c r="Q45" s="277" t="s">
        <v>98</v>
      </c>
      <c r="R45" s="962">
        <v>43801.0</v>
      </c>
      <c r="S45" s="278"/>
      <c r="T45" s="278"/>
      <c r="U45" s="254"/>
      <c r="V45" s="254"/>
      <c r="W45" s="7"/>
      <c r="X45" s="7"/>
      <c r="Y45" s="7"/>
      <c r="Z45" s="7"/>
      <c r="AA45" s="7"/>
      <c r="AB45" s="7"/>
    </row>
    <row r="46">
      <c r="A46" s="1449" t="s">
        <v>9273</v>
      </c>
      <c r="B46" s="1456" t="s">
        <v>9274</v>
      </c>
      <c r="C46" s="282"/>
      <c r="D46" s="282"/>
      <c r="E46" s="1441" t="s">
        <v>9123</v>
      </c>
      <c r="F46" s="1466" t="s">
        <v>9275</v>
      </c>
      <c r="G46" s="1442" t="s">
        <v>9276</v>
      </c>
      <c r="H46" s="282"/>
      <c r="I46" s="282"/>
      <c r="J46" s="1451" t="s">
        <v>47</v>
      </c>
      <c r="K46" s="1451"/>
      <c r="L46" s="282"/>
      <c r="M46" s="254"/>
      <c r="N46" s="1444">
        <v>43633.0</v>
      </c>
      <c r="O46" s="277" t="s">
        <v>96</v>
      </c>
      <c r="P46" s="277" t="s">
        <v>249</v>
      </c>
      <c r="Q46" s="277" t="s">
        <v>98</v>
      </c>
      <c r="R46" s="962">
        <v>43801.0</v>
      </c>
      <c r="S46" s="278"/>
      <c r="T46" s="278" t="s">
        <v>99</v>
      </c>
      <c r="U46" s="254"/>
      <c r="V46" s="254"/>
      <c r="W46" s="7"/>
      <c r="X46" s="7"/>
      <c r="Y46" s="7"/>
      <c r="Z46" s="7"/>
      <c r="AA46" s="7"/>
      <c r="AB46" s="7"/>
    </row>
    <row r="47">
      <c r="A47" s="1449" t="s">
        <v>9277</v>
      </c>
      <c r="B47" s="1456" t="s">
        <v>9274</v>
      </c>
      <c r="C47" s="282"/>
      <c r="D47" s="282"/>
      <c r="E47" s="271" t="s">
        <v>9127</v>
      </c>
      <c r="F47" s="1442" t="s">
        <v>9278</v>
      </c>
      <c r="G47" s="1442" t="s">
        <v>9279</v>
      </c>
      <c r="H47" s="282"/>
      <c r="I47" s="282"/>
      <c r="J47" s="282" t="s">
        <v>47</v>
      </c>
      <c r="K47" s="282"/>
      <c r="L47" s="282"/>
      <c r="M47" s="254"/>
      <c r="N47" s="1444">
        <v>43633.0</v>
      </c>
      <c r="O47" s="277" t="s">
        <v>96</v>
      </c>
      <c r="P47" s="277" t="s">
        <v>249</v>
      </c>
      <c r="Q47" s="277" t="s">
        <v>98</v>
      </c>
      <c r="R47" s="962">
        <v>43801.0</v>
      </c>
      <c r="S47" s="278"/>
      <c r="T47" s="278"/>
      <c r="U47" s="254"/>
      <c r="V47" s="254"/>
      <c r="W47" s="7"/>
      <c r="X47" s="7"/>
      <c r="Y47" s="7"/>
      <c r="Z47" s="7"/>
      <c r="AA47" s="7"/>
      <c r="AB47" s="7"/>
    </row>
    <row r="48">
      <c r="A48" s="1449" t="s">
        <v>9280</v>
      </c>
      <c r="B48" s="1456" t="s">
        <v>9274</v>
      </c>
      <c r="C48" s="282"/>
      <c r="D48" s="282"/>
      <c r="E48" s="271" t="s">
        <v>9135</v>
      </c>
      <c r="F48" s="1442" t="s">
        <v>9281</v>
      </c>
      <c r="G48" s="1442" t="s">
        <v>9282</v>
      </c>
      <c r="H48" s="277"/>
      <c r="I48" s="277"/>
      <c r="J48" s="277" t="s">
        <v>47</v>
      </c>
      <c r="K48" s="277"/>
      <c r="L48" s="282"/>
      <c r="M48" s="254"/>
      <c r="N48" s="1444">
        <v>43633.0</v>
      </c>
      <c r="O48" s="277" t="s">
        <v>96</v>
      </c>
      <c r="P48" s="277" t="s">
        <v>249</v>
      </c>
      <c r="Q48" s="277" t="s">
        <v>98</v>
      </c>
      <c r="R48" s="962">
        <v>43801.0</v>
      </c>
      <c r="S48" s="278"/>
      <c r="T48" s="278"/>
      <c r="U48" s="254"/>
      <c r="V48" s="254"/>
      <c r="W48" s="7"/>
      <c r="X48" s="7"/>
      <c r="Y48" s="7"/>
      <c r="Z48" s="7"/>
      <c r="AA48" s="7"/>
      <c r="AB48" s="7"/>
    </row>
    <row r="49">
      <c r="A49" s="1449" t="s">
        <v>9283</v>
      </c>
      <c r="B49" s="1456" t="s">
        <v>9284</v>
      </c>
      <c r="C49" s="282"/>
      <c r="D49" s="282"/>
      <c r="E49" s="1441" t="s">
        <v>9123</v>
      </c>
      <c r="F49" s="1442" t="s">
        <v>9285</v>
      </c>
      <c r="G49" s="1442" t="s">
        <v>9286</v>
      </c>
      <c r="H49" s="282"/>
      <c r="I49" s="282"/>
      <c r="J49" s="1451" t="s">
        <v>47</v>
      </c>
      <c r="K49" s="1451"/>
      <c r="L49" s="282"/>
      <c r="M49" s="302"/>
      <c r="N49" s="1444">
        <v>43633.0</v>
      </c>
      <c r="O49" s="277" t="s">
        <v>96</v>
      </c>
      <c r="P49" s="277" t="s">
        <v>249</v>
      </c>
      <c r="Q49" s="277" t="s">
        <v>98</v>
      </c>
      <c r="R49" s="962">
        <v>43801.0</v>
      </c>
      <c r="S49" s="278"/>
      <c r="T49" s="278" t="s">
        <v>99</v>
      </c>
      <c r="U49" s="254"/>
      <c r="V49" s="254"/>
      <c r="W49" s="7"/>
      <c r="X49" s="7"/>
      <c r="Y49" s="7"/>
      <c r="Z49" s="7"/>
      <c r="AA49" s="7"/>
      <c r="AB49" s="7"/>
    </row>
    <row r="50">
      <c r="A50" s="1477" t="s">
        <v>9283</v>
      </c>
      <c r="B50" s="1456" t="s">
        <v>9287</v>
      </c>
      <c r="C50" s="282"/>
      <c r="D50" s="282"/>
      <c r="E50" s="1461" t="s">
        <v>9123</v>
      </c>
      <c r="F50" s="1478" t="s">
        <v>9285</v>
      </c>
      <c r="G50" s="1442" t="s">
        <v>9288</v>
      </c>
      <c r="H50" s="282"/>
      <c r="I50" s="282"/>
      <c r="J50" s="1451" t="s">
        <v>47</v>
      </c>
      <c r="K50" s="1451"/>
      <c r="L50" s="282"/>
      <c r="M50" s="277"/>
      <c r="N50" s="1444">
        <v>43703.0</v>
      </c>
      <c r="O50" s="277"/>
      <c r="P50" s="277" t="s">
        <v>249</v>
      </c>
      <c r="Q50" s="277" t="s">
        <v>98</v>
      </c>
      <c r="R50" s="962">
        <v>43801.0</v>
      </c>
      <c r="S50" s="278"/>
      <c r="T50" s="278"/>
      <c r="U50" s="254"/>
      <c r="V50" s="254"/>
      <c r="W50" s="7"/>
      <c r="X50" s="7"/>
      <c r="Y50" s="7"/>
      <c r="Z50" s="7"/>
      <c r="AA50" s="7"/>
      <c r="AB50" s="7"/>
    </row>
    <row r="51">
      <c r="A51" s="1449" t="s">
        <v>9289</v>
      </c>
      <c r="B51" s="1456" t="s">
        <v>9287</v>
      </c>
      <c r="C51" s="282"/>
      <c r="D51" s="282"/>
      <c r="E51" s="271" t="s">
        <v>9127</v>
      </c>
      <c r="F51" s="1442" t="s">
        <v>9290</v>
      </c>
      <c r="G51" s="1442" t="s">
        <v>9291</v>
      </c>
      <c r="H51" s="282"/>
      <c r="I51" s="282"/>
      <c r="J51" s="1451" t="s">
        <v>47</v>
      </c>
      <c r="K51" s="1451"/>
      <c r="L51" s="282"/>
      <c r="M51" s="277"/>
      <c r="N51" s="1444">
        <v>43703.0</v>
      </c>
      <c r="O51" s="277" t="s">
        <v>96</v>
      </c>
      <c r="P51" s="277" t="s">
        <v>249</v>
      </c>
      <c r="Q51" s="277" t="s">
        <v>98</v>
      </c>
      <c r="R51" s="962">
        <v>43801.0</v>
      </c>
      <c r="S51" s="278"/>
      <c r="T51" s="278"/>
      <c r="U51" s="254"/>
      <c r="V51" s="254"/>
      <c r="W51" s="7"/>
      <c r="X51" s="7"/>
      <c r="Y51" s="7"/>
      <c r="Z51" s="7"/>
      <c r="AA51" s="7"/>
      <c r="AB51" s="7"/>
    </row>
    <row r="52">
      <c r="A52" s="1449" t="s">
        <v>9292</v>
      </c>
      <c r="B52" s="1456" t="s">
        <v>9293</v>
      </c>
      <c r="C52" s="282"/>
      <c r="D52" s="282"/>
      <c r="E52" s="271" t="s">
        <v>9127</v>
      </c>
      <c r="F52" s="1442" t="s">
        <v>9294</v>
      </c>
      <c r="G52" s="1442" t="s">
        <v>9295</v>
      </c>
      <c r="H52" s="282"/>
      <c r="I52" s="282"/>
      <c r="J52" s="1451" t="s">
        <v>47</v>
      </c>
      <c r="K52" s="1451"/>
      <c r="L52" s="282"/>
      <c r="M52" s="279"/>
      <c r="N52" s="1444">
        <v>43685.0</v>
      </c>
      <c r="O52" s="277"/>
      <c r="P52" s="278"/>
      <c r="Q52" s="278"/>
      <c r="R52" s="278"/>
      <c r="S52" s="278"/>
      <c r="T52" s="278"/>
      <c r="U52" s="254"/>
      <c r="V52" s="254"/>
      <c r="W52" s="7"/>
      <c r="X52" s="7"/>
      <c r="Y52" s="7"/>
      <c r="Z52" s="7"/>
      <c r="AA52" s="7"/>
      <c r="AB52" s="7"/>
    </row>
    <row r="53">
      <c r="A53" s="1449" t="s">
        <v>9296</v>
      </c>
      <c r="B53" s="1456" t="s">
        <v>9287</v>
      </c>
      <c r="C53" s="282"/>
      <c r="D53" s="282"/>
      <c r="E53" s="271" t="s">
        <v>9135</v>
      </c>
      <c r="F53" s="1442" t="s">
        <v>9297</v>
      </c>
      <c r="G53" s="1442" t="s">
        <v>9298</v>
      </c>
      <c r="H53" s="282"/>
      <c r="I53" s="282"/>
      <c r="J53" s="1451" t="s">
        <v>47</v>
      </c>
      <c r="K53" s="1451"/>
      <c r="L53" s="1460"/>
      <c r="M53" s="1460"/>
      <c r="N53" s="1444">
        <v>43703.0</v>
      </c>
      <c r="O53" s="277" t="s">
        <v>96</v>
      </c>
      <c r="P53" s="278"/>
      <c r="Q53" s="278"/>
      <c r="R53" s="278"/>
      <c r="S53" s="278"/>
      <c r="T53" s="278"/>
      <c r="U53" s="254"/>
      <c r="V53" s="254"/>
      <c r="W53" s="7"/>
      <c r="X53" s="7"/>
      <c r="Y53" s="7"/>
      <c r="Z53" s="7"/>
      <c r="AA53" s="7"/>
      <c r="AB53" s="7"/>
    </row>
    <row r="54">
      <c r="A54" s="1477" t="s">
        <v>9299</v>
      </c>
      <c r="B54" s="282" t="s">
        <v>9300</v>
      </c>
      <c r="C54" s="282"/>
      <c r="D54" s="282"/>
      <c r="E54" s="1441" t="s">
        <v>9123</v>
      </c>
      <c r="F54" s="1442" t="s">
        <v>9301</v>
      </c>
      <c r="G54" s="1479" t="s">
        <v>9302</v>
      </c>
      <c r="H54" s="282"/>
      <c r="I54" s="282"/>
      <c r="J54" s="1451" t="s">
        <v>47</v>
      </c>
      <c r="K54" s="1451"/>
      <c r="L54" s="282"/>
      <c r="M54" s="278"/>
      <c r="N54" s="1444">
        <v>43703.0</v>
      </c>
      <c r="O54" s="277" t="s">
        <v>96</v>
      </c>
      <c r="P54" s="278"/>
      <c r="Q54" s="278"/>
      <c r="R54" s="278"/>
      <c r="S54" s="278"/>
      <c r="T54" s="278" t="s">
        <v>99</v>
      </c>
      <c r="U54" s="254"/>
      <c r="V54" s="254"/>
      <c r="W54" s="7"/>
      <c r="X54" s="7"/>
      <c r="Y54" s="7"/>
      <c r="Z54" s="7"/>
      <c r="AA54" s="7"/>
      <c r="AB54" s="7"/>
    </row>
    <row r="55">
      <c r="A55" s="1477" t="s">
        <v>9303</v>
      </c>
      <c r="B55" s="302" t="s">
        <v>9300</v>
      </c>
      <c r="C55" s="302"/>
      <c r="D55" s="302"/>
      <c r="E55" s="276" t="s">
        <v>9127</v>
      </c>
      <c r="F55" s="1478" t="s">
        <v>9304</v>
      </c>
      <c r="G55" s="1480" t="s">
        <v>9305</v>
      </c>
      <c r="H55" s="252"/>
      <c r="I55" s="252"/>
      <c r="J55" s="332" t="s">
        <v>47</v>
      </c>
      <c r="K55" s="332"/>
      <c r="L55" s="282"/>
      <c r="M55" s="278"/>
      <c r="N55" s="1444">
        <v>43703.0</v>
      </c>
      <c r="O55" s="277"/>
      <c r="P55" s="278"/>
      <c r="Q55" s="278"/>
      <c r="R55" s="278"/>
      <c r="S55" s="278"/>
      <c r="T55" s="278"/>
      <c r="U55" s="254"/>
      <c r="V55" s="254"/>
      <c r="W55" s="7"/>
      <c r="X55" s="7"/>
      <c r="Y55" s="7"/>
      <c r="Z55" s="7"/>
      <c r="AA55" s="7"/>
      <c r="AB55" s="7"/>
    </row>
    <row r="56">
      <c r="A56" s="1477" t="s">
        <v>9306</v>
      </c>
      <c r="B56" s="302" t="s">
        <v>9300</v>
      </c>
      <c r="C56" s="302"/>
      <c r="D56" s="302"/>
      <c r="E56" s="276" t="s">
        <v>9135</v>
      </c>
      <c r="F56" s="1478" t="s">
        <v>9307</v>
      </c>
      <c r="G56" s="1480" t="s">
        <v>9308</v>
      </c>
      <c r="H56" s="252"/>
      <c r="I56" s="252"/>
      <c r="J56" s="332" t="s">
        <v>47</v>
      </c>
      <c r="K56" s="332"/>
      <c r="L56" s="282"/>
      <c r="M56" s="278"/>
      <c r="N56" s="1444">
        <v>43703.0</v>
      </c>
      <c r="O56" s="277"/>
      <c r="P56" s="278"/>
      <c r="Q56" s="278"/>
      <c r="R56" s="278"/>
      <c r="S56" s="278"/>
      <c r="T56" s="278"/>
      <c r="U56" s="254"/>
      <c r="V56" s="254"/>
      <c r="W56" s="7"/>
      <c r="X56" s="7"/>
      <c r="Y56" s="7"/>
      <c r="Z56" s="7"/>
      <c r="AA56" s="7"/>
      <c r="AB56" s="7"/>
    </row>
    <row r="57">
      <c r="A57" s="1477" t="s">
        <v>9303</v>
      </c>
      <c r="B57" s="282" t="s">
        <v>9300</v>
      </c>
      <c r="C57" s="282"/>
      <c r="D57" s="282"/>
      <c r="E57" s="271" t="s">
        <v>9127</v>
      </c>
      <c r="F57" s="1442" t="s">
        <v>9304</v>
      </c>
      <c r="G57" s="1479" t="s">
        <v>9305</v>
      </c>
      <c r="H57" s="277"/>
      <c r="I57" s="277"/>
      <c r="J57" s="277" t="s">
        <v>47</v>
      </c>
      <c r="K57" s="277"/>
      <c r="L57" s="1460"/>
      <c r="M57" s="254"/>
      <c r="N57" s="1444">
        <v>43633.0</v>
      </c>
      <c r="O57" s="277" t="s">
        <v>96</v>
      </c>
      <c r="P57" s="278"/>
      <c r="Q57" s="278"/>
      <c r="R57" s="278"/>
      <c r="S57" s="278"/>
      <c r="T57" s="278"/>
      <c r="U57" s="254"/>
      <c r="V57" s="254"/>
      <c r="W57" s="7"/>
      <c r="X57" s="7"/>
      <c r="Y57" s="7"/>
      <c r="Z57" s="7"/>
      <c r="AA57" s="7"/>
      <c r="AB57" s="7"/>
    </row>
    <row r="58">
      <c r="A58" s="1477" t="s">
        <v>9306</v>
      </c>
      <c r="B58" s="282" t="s">
        <v>9300</v>
      </c>
      <c r="C58" s="282"/>
      <c r="D58" s="282"/>
      <c r="E58" s="271" t="s">
        <v>9135</v>
      </c>
      <c r="F58" s="1442" t="s">
        <v>9307</v>
      </c>
      <c r="G58" s="1479" t="s">
        <v>9308</v>
      </c>
      <c r="H58" s="277"/>
      <c r="I58" s="277"/>
      <c r="J58" s="277" t="s">
        <v>47</v>
      </c>
      <c r="K58" s="277"/>
      <c r="L58" s="1460"/>
      <c r="M58" s="254"/>
      <c r="N58" s="1444">
        <v>43633.0</v>
      </c>
      <c r="O58" s="277" t="s">
        <v>96</v>
      </c>
      <c r="P58" s="278"/>
      <c r="Q58" s="278"/>
      <c r="R58" s="278"/>
      <c r="S58" s="278"/>
      <c r="T58" s="278"/>
      <c r="U58" s="254"/>
      <c r="V58" s="254"/>
      <c r="W58" s="7"/>
      <c r="X58" s="7"/>
      <c r="Y58" s="7"/>
      <c r="Z58" s="7"/>
      <c r="AA58" s="7"/>
      <c r="AB58" s="7"/>
    </row>
    <row r="59">
      <c r="A59" s="1477" t="s">
        <v>9309</v>
      </c>
      <c r="B59" s="282" t="s">
        <v>9310</v>
      </c>
      <c r="C59" s="282"/>
      <c r="D59" s="282"/>
      <c r="E59" s="1441" t="s">
        <v>9123</v>
      </c>
      <c r="F59" s="1442" t="s">
        <v>9311</v>
      </c>
      <c r="G59" s="1442" t="s">
        <v>9312</v>
      </c>
      <c r="H59" s="282"/>
      <c r="I59" s="282"/>
      <c r="J59" s="1451" t="s">
        <v>4985</v>
      </c>
      <c r="K59" s="1451"/>
      <c r="L59" s="1460"/>
      <c r="M59" s="278"/>
      <c r="N59" s="1444">
        <v>43703.0</v>
      </c>
      <c r="O59" s="277" t="s">
        <v>96</v>
      </c>
      <c r="P59" s="278"/>
      <c r="Q59" s="278"/>
      <c r="R59" s="278"/>
      <c r="S59" s="278"/>
      <c r="T59" s="278" t="s">
        <v>99</v>
      </c>
      <c r="U59" s="254"/>
      <c r="V59" s="254"/>
      <c r="W59" s="7"/>
      <c r="X59" s="7"/>
      <c r="Y59" s="7"/>
      <c r="Z59" s="7"/>
      <c r="AA59" s="7"/>
      <c r="AB59" s="7"/>
    </row>
    <row r="60">
      <c r="A60" s="1477" t="s">
        <v>9313</v>
      </c>
      <c r="B60" s="282" t="s">
        <v>9310</v>
      </c>
      <c r="C60" s="282"/>
      <c r="D60" s="282"/>
      <c r="E60" s="271" t="s">
        <v>9127</v>
      </c>
      <c r="F60" s="1442" t="s">
        <v>9314</v>
      </c>
      <c r="G60" s="1442" t="s">
        <v>9315</v>
      </c>
      <c r="H60" s="282"/>
      <c r="I60" s="282"/>
      <c r="J60" s="1451" t="s">
        <v>47</v>
      </c>
      <c r="K60" s="1451"/>
      <c r="L60" s="282"/>
      <c r="M60" s="277"/>
      <c r="N60" s="1444">
        <v>43703.0</v>
      </c>
      <c r="O60" s="277" t="s">
        <v>96</v>
      </c>
      <c r="P60" s="278"/>
      <c r="Q60" s="278"/>
      <c r="R60" s="278"/>
      <c r="S60" s="278"/>
      <c r="T60" s="278"/>
      <c r="U60" s="254"/>
      <c r="V60" s="254"/>
      <c r="W60" s="7"/>
      <c r="X60" s="7"/>
      <c r="Y60" s="7"/>
      <c r="Z60" s="7"/>
      <c r="AA60" s="7"/>
      <c r="AB60" s="7"/>
    </row>
    <row r="61">
      <c r="A61" s="1449" t="s">
        <v>9316</v>
      </c>
      <c r="B61" s="282" t="s">
        <v>9317</v>
      </c>
      <c r="C61" s="282"/>
      <c r="D61" s="282"/>
      <c r="E61" s="271" t="s">
        <v>9127</v>
      </c>
      <c r="F61" s="1442" t="s">
        <v>9318</v>
      </c>
      <c r="G61" s="1442" t="s">
        <v>9319</v>
      </c>
      <c r="H61" s="282"/>
      <c r="I61" s="282"/>
      <c r="J61" s="1451" t="s">
        <v>47</v>
      </c>
      <c r="K61" s="1451"/>
      <c r="L61" s="282"/>
      <c r="M61" s="279"/>
      <c r="N61" s="1444">
        <v>43685.0</v>
      </c>
      <c r="O61" s="277"/>
      <c r="P61" s="278"/>
      <c r="Q61" s="278"/>
      <c r="R61" s="278"/>
      <c r="S61" s="278"/>
      <c r="T61" s="278"/>
      <c r="U61" s="254"/>
      <c r="V61" s="254"/>
      <c r="W61" s="7"/>
      <c r="X61" s="7"/>
      <c r="Y61" s="7"/>
      <c r="Z61" s="7"/>
      <c r="AA61" s="7"/>
      <c r="AB61" s="7"/>
    </row>
    <row r="62">
      <c r="A62" s="1477" t="s">
        <v>9320</v>
      </c>
      <c r="B62" s="282" t="s">
        <v>9310</v>
      </c>
      <c r="C62" s="282"/>
      <c r="D62" s="282"/>
      <c r="E62" s="271" t="s">
        <v>9135</v>
      </c>
      <c r="F62" s="1442" t="s">
        <v>9321</v>
      </c>
      <c r="G62" s="1442" t="s">
        <v>9322</v>
      </c>
      <c r="H62" s="282"/>
      <c r="I62" s="282"/>
      <c r="J62" s="282" t="s">
        <v>47</v>
      </c>
      <c r="K62" s="282"/>
      <c r="L62" s="282"/>
      <c r="M62" s="278"/>
      <c r="N62" s="1444">
        <v>43703.0</v>
      </c>
      <c r="O62" s="277" t="s">
        <v>96</v>
      </c>
      <c r="P62" s="278"/>
      <c r="Q62" s="278"/>
      <c r="R62" s="278"/>
      <c r="S62" s="278"/>
      <c r="T62" s="278"/>
      <c r="U62" s="254"/>
      <c r="V62" s="254"/>
      <c r="W62" s="7"/>
      <c r="X62" s="7"/>
      <c r="Y62" s="7"/>
      <c r="Z62" s="7"/>
      <c r="AA62" s="7"/>
      <c r="AB62" s="7"/>
    </row>
    <row r="63">
      <c r="A63" s="1477" t="s">
        <v>9323</v>
      </c>
      <c r="B63" s="279" t="s">
        <v>9324</v>
      </c>
      <c r="C63" s="279"/>
      <c r="D63" s="279"/>
      <c r="E63" s="1441" t="s">
        <v>9123</v>
      </c>
      <c r="F63" s="1442" t="s">
        <v>9325</v>
      </c>
      <c r="G63" s="1442" t="s">
        <v>9326</v>
      </c>
      <c r="H63" s="282"/>
      <c r="I63" s="282"/>
      <c r="J63" s="1451" t="s">
        <v>47</v>
      </c>
      <c r="K63" s="1451"/>
      <c r="L63" s="282"/>
      <c r="M63" s="277"/>
      <c r="N63" s="1444">
        <v>43703.0</v>
      </c>
      <c r="O63" s="277" t="s">
        <v>96</v>
      </c>
      <c r="P63" s="278"/>
      <c r="Q63" s="278"/>
      <c r="R63" s="278"/>
      <c r="S63" s="278"/>
      <c r="T63" s="278"/>
      <c r="U63" s="254"/>
      <c r="V63" s="254"/>
      <c r="W63" s="7"/>
      <c r="X63" s="7"/>
      <c r="Y63" s="7"/>
      <c r="Z63" s="7"/>
      <c r="AA63" s="7"/>
      <c r="AB63" s="7"/>
    </row>
    <row r="64">
      <c r="A64" s="1477" t="s">
        <v>9327</v>
      </c>
      <c r="B64" s="279" t="s">
        <v>9324</v>
      </c>
      <c r="C64" s="279"/>
      <c r="D64" s="279"/>
      <c r="E64" s="271" t="s">
        <v>9127</v>
      </c>
      <c r="F64" s="1442" t="s">
        <v>9328</v>
      </c>
      <c r="G64" s="1442" t="s">
        <v>9329</v>
      </c>
      <c r="H64" s="282"/>
      <c r="I64" s="282"/>
      <c r="J64" s="306" t="s">
        <v>47</v>
      </c>
      <c r="K64" s="306"/>
      <c r="L64" s="282"/>
      <c r="M64" s="278"/>
      <c r="N64" s="1444">
        <v>43703.0</v>
      </c>
      <c r="O64" s="277" t="s">
        <v>96</v>
      </c>
      <c r="P64" s="278"/>
      <c r="Q64" s="278"/>
      <c r="R64" s="278"/>
      <c r="S64" s="278"/>
      <c r="T64" s="278"/>
      <c r="U64" s="254"/>
      <c r="V64" s="254"/>
      <c r="W64" s="7"/>
      <c r="X64" s="7"/>
      <c r="Y64" s="7"/>
      <c r="Z64" s="7"/>
      <c r="AA64" s="7"/>
      <c r="AB64" s="7"/>
    </row>
    <row r="65">
      <c r="A65" s="1449" t="s">
        <v>9330</v>
      </c>
      <c r="B65" s="250" t="s">
        <v>9331</v>
      </c>
      <c r="C65" s="250"/>
      <c r="D65" s="250"/>
      <c r="E65" s="276" t="s">
        <v>9127</v>
      </c>
      <c r="F65" s="1442" t="s">
        <v>9332</v>
      </c>
      <c r="G65" s="1442" t="s">
        <v>9333</v>
      </c>
      <c r="H65" s="282"/>
      <c r="I65" s="282"/>
      <c r="J65" s="1481" t="s">
        <v>47</v>
      </c>
      <c r="K65" s="1481"/>
      <c r="L65" s="282" t="s">
        <v>9334</v>
      </c>
      <c r="M65" s="254"/>
      <c r="N65" s="1444">
        <v>43685.0</v>
      </c>
      <c r="O65" s="277"/>
      <c r="P65" s="278"/>
      <c r="Q65" s="278"/>
      <c r="R65" s="278"/>
      <c r="S65" s="278"/>
      <c r="T65" s="278"/>
      <c r="U65" s="254"/>
      <c r="V65" s="254"/>
      <c r="W65" s="7"/>
      <c r="X65" s="7"/>
      <c r="Y65" s="7"/>
      <c r="Z65" s="7"/>
      <c r="AA65" s="7"/>
      <c r="AB65" s="7"/>
    </row>
    <row r="66">
      <c r="A66" s="1477" t="s">
        <v>9335</v>
      </c>
      <c r="B66" s="279" t="s">
        <v>9324</v>
      </c>
      <c r="C66" s="279"/>
      <c r="D66" s="279"/>
      <c r="E66" s="271" t="s">
        <v>9135</v>
      </c>
      <c r="F66" s="1442" t="s">
        <v>9336</v>
      </c>
      <c r="G66" s="1442" t="s">
        <v>9337</v>
      </c>
      <c r="H66" s="282"/>
      <c r="I66" s="282"/>
      <c r="J66" s="306" t="s">
        <v>47</v>
      </c>
      <c r="K66" s="306"/>
      <c r="L66" s="282"/>
      <c r="M66" s="278"/>
      <c r="N66" s="1444">
        <v>43703.0</v>
      </c>
      <c r="O66" s="277" t="s">
        <v>96</v>
      </c>
      <c r="P66" s="278"/>
      <c r="Q66" s="278"/>
      <c r="R66" s="278"/>
      <c r="S66" s="278"/>
      <c r="T66" s="278"/>
      <c r="U66" s="254"/>
      <c r="V66" s="254"/>
      <c r="W66" s="7"/>
      <c r="X66" s="7"/>
      <c r="Y66" s="7"/>
      <c r="Z66" s="7"/>
      <c r="AA66" s="7"/>
      <c r="AB66" s="7"/>
    </row>
    <row r="67">
      <c r="A67" s="1449" t="s">
        <v>9338</v>
      </c>
      <c r="B67" s="279" t="s">
        <v>9339</v>
      </c>
      <c r="C67" s="279"/>
      <c r="D67" s="279"/>
      <c r="E67" s="1441" t="s">
        <v>9123</v>
      </c>
      <c r="F67" s="1442" t="s">
        <v>9340</v>
      </c>
      <c r="G67" s="1442" t="s">
        <v>9341</v>
      </c>
      <c r="H67" s="282"/>
      <c r="I67" s="282"/>
      <c r="J67" s="1451" t="s">
        <v>9180</v>
      </c>
      <c r="K67" s="1451"/>
      <c r="L67" s="7"/>
      <c r="M67" s="254"/>
      <c r="N67" s="1444">
        <v>43634.0</v>
      </c>
      <c r="O67" s="277" t="s">
        <v>96</v>
      </c>
      <c r="P67" s="278"/>
      <c r="Q67" s="278"/>
      <c r="R67" s="278"/>
      <c r="S67" s="278"/>
      <c r="T67" s="278"/>
      <c r="U67" s="254"/>
      <c r="V67" s="254"/>
      <c r="W67" s="7"/>
      <c r="X67" s="7"/>
      <c r="Y67" s="7"/>
      <c r="Z67" s="7"/>
      <c r="AA67" s="7"/>
      <c r="AB67" s="7"/>
    </row>
    <row r="68">
      <c r="A68" s="1449" t="s">
        <v>9342</v>
      </c>
      <c r="B68" s="279" t="s">
        <v>9339</v>
      </c>
      <c r="C68" s="279"/>
      <c r="D68" s="279"/>
      <c r="E68" s="271" t="s">
        <v>9127</v>
      </c>
      <c r="F68" s="1442" t="s">
        <v>9343</v>
      </c>
      <c r="G68" s="1442" t="s">
        <v>9344</v>
      </c>
      <c r="H68" s="1460"/>
      <c r="I68" s="1460"/>
      <c r="J68" s="1459" t="s">
        <v>47</v>
      </c>
      <c r="K68" s="1459"/>
      <c r="L68" s="282"/>
      <c r="M68" s="254"/>
      <c r="N68" s="1444">
        <v>43634.0</v>
      </c>
      <c r="O68" s="277" t="s">
        <v>96</v>
      </c>
      <c r="P68" s="278"/>
      <c r="Q68" s="278"/>
      <c r="R68" s="278"/>
      <c r="S68" s="278"/>
      <c r="T68" s="278"/>
      <c r="U68" s="254"/>
      <c r="V68" s="254"/>
      <c r="W68" s="7"/>
      <c r="X68" s="7"/>
      <c r="Y68" s="7"/>
      <c r="Z68" s="7"/>
      <c r="AA68" s="7"/>
      <c r="AB68" s="7"/>
    </row>
    <row r="69">
      <c r="A69" s="1449" t="s">
        <v>9345</v>
      </c>
      <c r="B69" s="279" t="s">
        <v>9339</v>
      </c>
      <c r="C69" s="279"/>
      <c r="D69" s="279"/>
      <c r="E69" s="271" t="s">
        <v>9135</v>
      </c>
      <c r="F69" s="1442" t="s">
        <v>9346</v>
      </c>
      <c r="G69" s="1442" t="s">
        <v>9347</v>
      </c>
      <c r="H69" s="1460"/>
      <c r="I69" s="1460"/>
      <c r="J69" s="1459" t="s">
        <v>47</v>
      </c>
      <c r="K69" s="1459"/>
      <c r="L69" s="282"/>
      <c r="M69" s="254"/>
      <c r="N69" s="1444">
        <v>43634.0</v>
      </c>
      <c r="O69" s="277" t="s">
        <v>96</v>
      </c>
      <c r="P69" s="278"/>
      <c r="Q69" s="278"/>
      <c r="R69" s="278"/>
      <c r="S69" s="278"/>
      <c r="T69" s="278"/>
      <c r="U69" s="254"/>
      <c r="V69" s="254"/>
      <c r="W69" s="7"/>
      <c r="X69" s="7"/>
      <c r="Y69" s="7"/>
      <c r="Z69" s="7"/>
      <c r="AA69" s="7"/>
      <c r="AB69" s="7"/>
    </row>
    <row r="70">
      <c r="A70" s="1482" t="s">
        <v>9348</v>
      </c>
      <c r="B70" s="282" t="s">
        <v>9349</v>
      </c>
      <c r="C70" s="282"/>
      <c r="D70" s="282"/>
      <c r="E70" s="282" t="s">
        <v>9350</v>
      </c>
      <c r="F70" s="1442" t="s">
        <v>9351</v>
      </c>
      <c r="G70" s="1483" t="s">
        <v>9352</v>
      </c>
      <c r="H70" s="1460"/>
      <c r="I70" s="1460"/>
      <c r="J70" s="1459" t="s">
        <v>47</v>
      </c>
      <c r="K70" s="1459"/>
      <c r="L70" s="254"/>
      <c r="M70" s="254"/>
      <c r="N70" s="1444">
        <v>43633.0</v>
      </c>
      <c r="O70" s="277" t="s">
        <v>96</v>
      </c>
      <c r="P70" s="278"/>
      <c r="Q70" s="278"/>
      <c r="R70" s="278"/>
      <c r="S70" s="278"/>
      <c r="T70" s="278" t="s">
        <v>99</v>
      </c>
      <c r="U70" s="254"/>
      <c r="V70" s="254"/>
      <c r="W70" s="7"/>
      <c r="X70" s="7"/>
      <c r="Y70" s="7"/>
      <c r="Z70" s="7"/>
      <c r="AA70" s="7"/>
      <c r="AB70" s="7"/>
    </row>
    <row r="71">
      <c r="A71" s="1482" t="s">
        <v>9353</v>
      </c>
      <c r="B71" s="282" t="s">
        <v>9354</v>
      </c>
      <c r="C71" s="282"/>
      <c r="D71" s="282"/>
      <c r="E71" s="282" t="s">
        <v>9350</v>
      </c>
      <c r="F71" s="1442" t="s">
        <v>9355</v>
      </c>
      <c r="G71" s="1483" t="s">
        <v>9356</v>
      </c>
      <c r="H71" s="282"/>
      <c r="I71" s="282"/>
      <c r="J71" s="1451" t="s">
        <v>47</v>
      </c>
      <c r="K71" s="1451"/>
      <c r="L71" s="1484"/>
      <c r="M71" s="254"/>
      <c r="N71" s="1444">
        <v>43633.0</v>
      </c>
      <c r="O71" s="277" t="s">
        <v>96</v>
      </c>
      <c r="P71" s="278"/>
      <c r="Q71" s="278"/>
      <c r="R71" s="278"/>
      <c r="S71" s="278"/>
      <c r="T71" s="278" t="s">
        <v>99</v>
      </c>
      <c r="U71" s="254"/>
      <c r="V71" s="254"/>
      <c r="W71" s="7"/>
      <c r="X71" s="7"/>
      <c r="Y71" s="7"/>
      <c r="Z71" s="7"/>
      <c r="AA71" s="7"/>
      <c r="AB71" s="7"/>
    </row>
    <row r="72">
      <c r="A72" s="1482" t="s">
        <v>9357</v>
      </c>
      <c r="B72" s="282" t="s">
        <v>9358</v>
      </c>
      <c r="C72" s="282"/>
      <c r="D72" s="282"/>
      <c r="E72" s="282" t="s">
        <v>9350</v>
      </c>
      <c r="F72" s="1442" t="s">
        <v>9359</v>
      </c>
      <c r="G72" s="1483" t="s">
        <v>9356</v>
      </c>
      <c r="H72" s="1460"/>
      <c r="I72" s="1460"/>
      <c r="J72" s="1459" t="s">
        <v>47</v>
      </c>
      <c r="K72" s="1459"/>
      <c r="L72" s="254"/>
      <c r="M72" s="254"/>
      <c r="N72" s="1444">
        <v>43633.0</v>
      </c>
      <c r="O72" s="277" t="s">
        <v>96</v>
      </c>
      <c r="P72" s="278"/>
      <c r="Q72" s="278"/>
      <c r="R72" s="278"/>
      <c r="S72" s="278"/>
      <c r="T72" s="278" t="s">
        <v>99</v>
      </c>
      <c r="U72" s="254"/>
      <c r="V72" s="254"/>
      <c r="W72" s="7"/>
      <c r="X72" s="7"/>
      <c r="Y72" s="7"/>
      <c r="Z72" s="7"/>
      <c r="AA72" s="7"/>
      <c r="AB72" s="7"/>
    </row>
    <row r="73">
      <c r="A73" s="1482" t="s">
        <v>9360</v>
      </c>
      <c r="B73" s="282" t="s">
        <v>9361</v>
      </c>
      <c r="C73" s="282"/>
      <c r="D73" s="282"/>
      <c r="E73" s="282" t="s">
        <v>9350</v>
      </c>
      <c r="F73" s="1442" t="s">
        <v>9362</v>
      </c>
      <c r="G73" s="1483" t="s">
        <v>9363</v>
      </c>
      <c r="H73" s="1458">
        <v>43804.0</v>
      </c>
      <c r="I73" s="282" t="s">
        <v>8467</v>
      </c>
      <c r="J73" s="1451" t="s">
        <v>47</v>
      </c>
      <c r="K73" s="1451"/>
      <c r="L73" s="277" t="s">
        <v>2250</v>
      </c>
      <c r="M73" s="277"/>
      <c r="N73" s="1444"/>
      <c r="O73" s="277"/>
      <c r="P73" s="278"/>
      <c r="Q73" s="278"/>
      <c r="R73" s="278"/>
      <c r="S73" s="278"/>
      <c r="T73" s="278" t="s">
        <v>99</v>
      </c>
      <c r="U73" s="254"/>
      <c r="V73" s="254"/>
      <c r="W73" s="7"/>
      <c r="X73" s="7"/>
      <c r="Y73" s="7"/>
      <c r="Z73" s="7"/>
      <c r="AA73" s="7"/>
      <c r="AB73" s="7"/>
    </row>
    <row r="74">
      <c r="A74" s="1449" t="s">
        <v>9364</v>
      </c>
      <c r="B74" s="282" t="s">
        <v>9365</v>
      </c>
      <c r="C74" s="282"/>
      <c r="D74" s="282"/>
      <c r="E74" s="282" t="s">
        <v>9350</v>
      </c>
      <c r="F74" s="1442" t="s">
        <v>9366</v>
      </c>
      <c r="G74" s="1453" t="s">
        <v>9367</v>
      </c>
      <c r="H74" s="1458">
        <v>43804.0</v>
      </c>
      <c r="I74" s="282" t="s">
        <v>8467</v>
      </c>
      <c r="J74" s="1451" t="s">
        <v>47</v>
      </c>
      <c r="K74" s="1451"/>
      <c r="L74" s="1485" t="s">
        <v>2250</v>
      </c>
      <c r="M74" s="1465" t="s">
        <v>9368</v>
      </c>
      <c r="N74" s="1444">
        <v>43804.0</v>
      </c>
      <c r="O74" s="277"/>
      <c r="P74" s="278"/>
      <c r="Q74" s="278"/>
      <c r="R74" s="278"/>
      <c r="S74" s="278"/>
      <c r="T74" s="278"/>
      <c r="U74" s="254"/>
      <c r="V74" s="254"/>
      <c r="W74" s="7"/>
      <c r="X74" s="7"/>
      <c r="Y74" s="7"/>
      <c r="Z74" s="7"/>
      <c r="AA74" s="7"/>
      <c r="AB74" s="7"/>
    </row>
    <row r="75">
      <c r="A75" s="1428" t="s">
        <v>9369</v>
      </c>
      <c r="B75" s="1434"/>
      <c r="C75" s="1434"/>
      <c r="D75" s="1434"/>
      <c r="E75" s="1429"/>
      <c r="F75" s="1486"/>
      <c r="G75" s="1487"/>
      <c r="H75" s="1434"/>
      <c r="I75" s="1434"/>
      <c r="J75" s="1434"/>
      <c r="K75" s="1432"/>
      <c r="L75" s="1433"/>
      <c r="M75" s="1433"/>
      <c r="N75" s="1432"/>
      <c r="O75" s="1432"/>
      <c r="P75" s="1432"/>
      <c r="Q75" s="1432"/>
      <c r="R75" s="1432"/>
      <c r="S75" s="1432"/>
      <c r="T75" s="1432"/>
      <c r="U75" s="1432"/>
      <c r="V75" s="1432"/>
      <c r="W75" s="7"/>
      <c r="X75" s="7"/>
      <c r="Y75" s="7"/>
      <c r="Z75" s="7"/>
      <c r="AA75" s="7"/>
      <c r="AB75" s="7"/>
    </row>
    <row r="76">
      <c r="A76" s="1477" t="s">
        <v>9370</v>
      </c>
      <c r="B76" s="1488" t="s">
        <v>9371</v>
      </c>
      <c r="C76" s="1488"/>
      <c r="D76" s="1488"/>
      <c r="E76" s="1489" t="s">
        <v>9123</v>
      </c>
      <c r="F76" s="450" t="s">
        <v>9372</v>
      </c>
      <c r="G76" s="1490" t="s">
        <v>9373</v>
      </c>
      <c r="H76" s="279"/>
      <c r="I76" s="279"/>
      <c r="J76" s="1491" t="s">
        <v>47</v>
      </c>
      <c r="K76" s="1491"/>
      <c r="L76" s="254"/>
      <c r="M76" s="254"/>
      <c r="N76" s="1492">
        <v>43804.0</v>
      </c>
      <c r="O76" s="254"/>
      <c r="P76" s="254"/>
      <c r="Q76" s="254"/>
      <c r="R76" s="254"/>
      <c r="S76" s="254"/>
      <c r="T76" s="254"/>
      <c r="U76" s="254"/>
      <c r="V76" s="254"/>
      <c r="W76" s="7"/>
      <c r="X76" s="7"/>
      <c r="Y76" s="7"/>
      <c r="Z76" s="7"/>
      <c r="AA76" s="7"/>
      <c r="AB76" s="7"/>
    </row>
    <row r="77">
      <c r="A77" s="1477" t="s">
        <v>9374</v>
      </c>
      <c r="B77" s="1488" t="s">
        <v>9371</v>
      </c>
      <c r="C77" s="1488"/>
      <c r="D77" s="1488"/>
      <c r="E77" s="1493" t="s">
        <v>9127</v>
      </c>
      <c r="F77" s="450" t="s">
        <v>9375</v>
      </c>
      <c r="G77" s="1490" t="s">
        <v>9376</v>
      </c>
      <c r="H77" s="279"/>
      <c r="I77" s="279"/>
      <c r="J77" s="1491" t="s">
        <v>47</v>
      </c>
      <c r="K77" s="1491"/>
      <c r="L77" s="254"/>
      <c r="M77" s="254"/>
      <c r="N77" s="1492">
        <v>43804.0</v>
      </c>
      <c r="O77" s="254"/>
      <c r="P77" s="254"/>
      <c r="Q77" s="254"/>
      <c r="R77" s="254"/>
      <c r="S77" s="254"/>
      <c r="T77" s="254"/>
      <c r="U77" s="254"/>
      <c r="V77" s="254"/>
      <c r="W77" s="7"/>
      <c r="X77" s="7"/>
      <c r="Y77" s="7"/>
      <c r="Z77" s="7"/>
      <c r="AA77" s="7"/>
      <c r="AB77" s="7"/>
    </row>
    <row r="78">
      <c r="A78" s="1477" t="s">
        <v>9377</v>
      </c>
      <c r="B78" s="1488" t="s">
        <v>9371</v>
      </c>
      <c r="C78" s="1488"/>
      <c r="D78" s="1488"/>
      <c r="E78" s="1493" t="s">
        <v>9135</v>
      </c>
      <c r="F78" s="450" t="s">
        <v>9378</v>
      </c>
      <c r="G78" s="1490" t="s">
        <v>9379</v>
      </c>
      <c r="H78" s="279"/>
      <c r="I78" s="279"/>
      <c r="J78" s="1491" t="s">
        <v>47</v>
      </c>
      <c r="K78" s="1491"/>
      <c r="L78" s="254"/>
      <c r="M78" s="254"/>
      <c r="N78" s="1009">
        <v>43804.0</v>
      </c>
      <c r="O78" s="254"/>
      <c r="P78" s="254"/>
      <c r="Q78" s="254"/>
      <c r="R78" s="254"/>
      <c r="S78" s="254"/>
      <c r="T78" s="254"/>
      <c r="U78" s="254"/>
      <c r="V78" s="254"/>
      <c r="W78" s="7"/>
      <c r="X78" s="7"/>
      <c r="Y78" s="7"/>
      <c r="Z78" s="7"/>
      <c r="AA78" s="7"/>
      <c r="AB78" s="7"/>
    </row>
    <row r="79">
      <c r="A79" s="1477" t="s">
        <v>9380</v>
      </c>
      <c r="B79" s="278" t="s">
        <v>9381</v>
      </c>
      <c r="C79" s="278"/>
      <c r="D79" s="278"/>
      <c r="E79" s="1489" t="s">
        <v>9123</v>
      </c>
      <c r="F79" s="450" t="s">
        <v>9382</v>
      </c>
      <c r="G79" s="1442" t="s">
        <v>9383</v>
      </c>
      <c r="H79" s="1009">
        <v>43597.0</v>
      </c>
      <c r="I79" s="279" t="s">
        <v>8467</v>
      </c>
      <c r="J79" s="279" t="s">
        <v>47</v>
      </c>
      <c r="K79" s="279"/>
      <c r="L79" s="937" t="s">
        <v>2250</v>
      </c>
      <c r="M79" s="6" t="s">
        <v>9384</v>
      </c>
      <c r="N79" s="1444">
        <v>43804.0</v>
      </c>
      <c r="O79" s="254"/>
      <c r="P79" s="254"/>
      <c r="Q79" s="254"/>
      <c r="R79" s="254"/>
      <c r="S79" s="254"/>
      <c r="T79" s="254"/>
      <c r="U79" s="254"/>
      <c r="V79" s="254"/>
      <c r="W79" s="7"/>
      <c r="X79" s="7"/>
      <c r="Y79" s="7"/>
      <c r="Z79" s="7"/>
      <c r="AA79" s="7"/>
      <c r="AB79" s="7"/>
    </row>
    <row r="80">
      <c r="A80" s="1477" t="s">
        <v>9385</v>
      </c>
      <c r="B80" s="278" t="s">
        <v>9381</v>
      </c>
      <c r="C80" s="278"/>
      <c r="D80" s="278"/>
      <c r="E80" s="1493" t="s">
        <v>9127</v>
      </c>
      <c r="F80" s="450" t="s">
        <v>9386</v>
      </c>
      <c r="G80" s="1490" t="s">
        <v>9387</v>
      </c>
      <c r="H80" s="279"/>
      <c r="I80" s="279"/>
      <c r="J80" s="279" t="s">
        <v>47</v>
      </c>
      <c r="K80" s="279"/>
      <c r="L80" s="254"/>
      <c r="M80" s="254"/>
      <c r="N80" s="1492">
        <v>43804.0</v>
      </c>
      <c r="O80" s="254"/>
      <c r="P80" s="254"/>
      <c r="Q80" s="254"/>
      <c r="R80" s="254"/>
      <c r="S80" s="254"/>
      <c r="T80" s="254"/>
      <c r="U80" s="254"/>
      <c r="V80" s="254"/>
      <c r="W80" s="7"/>
      <c r="X80" s="7"/>
      <c r="Y80" s="7"/>
      <c r="Z80" s="7"/>
      <c r="AA80" s="7"/>
      <c r="AB80" s="7"/>
    </row>
    <row r="81">
      <c r="A81" s="1477" t="s">
        <v>9388</v>
      </c>
      <c r="B81" s="278" t="s">
        <v>9381</v>
      </c>
      <c r="C81" s="278"/>
      <c r="D81" s="278"/>
      <c r="E81" s="1493" t="s">
        <v>9135</v>
      </c>
      <c r="F81" s="450" t="s">
        <v>9389</v>
      </c>
      <c r="G81" s="1442" t="s">
        <v>9390</v>
      </c>
      <c r="H81" s="1009">
        <v>43597.0</v>
      </c>
      <c r="I81" s="279" t="s">
        <v>8467</v>
      </c>
      <c r="J81" s="279" t="s">
        <v>48</v>
      </c>
      <c r="K81" s="279"/>
      <c r="L81" s="937" t="s">
        <v>9391</v>
      </c>
      <c r="M81" s="937" t="s">
        <v>9392</v>
      </c>
      <c r="N81" s="1492">
        <v>43804.0</v>
      </c>
      <c r="O81" s="254"/>
      <c r="P81" s="254"/>
      <c r="Q81" s="254"/>
      <c r="R81" s="254"/>
      <c r="S81" s="254"/>
      <c r="T81" s="254"/>
      <c r="U81" s="254"/>
      <c r="V81" s="254"/>
      <c r="W81" s="7"/>
      <c r="X81" s="7"/>
      <c r="Y81" s="7"/>
      <c r="Z81" s="7"/>
      <c r="AA81" s="7"/>
      <c r="AB81" s="7"/>
    </row>
    <row r="82">
      <c r="A82" s="1477" t="s">
        <v>9393</v>
      </c>
      <c r="B82" s="278" t="s">
        <v>9394</v>
      </c>
      <c r="C82" s="278"/>
      <c r="D82" s="278"/>
      <c r="E82" s="1489" t="s">
        <v>9123</v>
      </c>
      <c r="F82" s="1494" t="s">
        <v>9395</v>
      </c>
      <c r="G82" s="1442" t="s">
        <v>9396</v>
      </c>
      <c r="H82" s="1009">
        <v>43597.0</v>
      </c>
      <c r="I82" s="279" t="s">
        <v>8467</v>
      </c>
      <c r="J82" s="279" t="s">
        <v>48</v>
      </c>
      <c r="K82" s="279"/>
      <c r="L82" s="277" t="s">
        <v>9397</v>
      </c>
      <c r="M82" s="6" t="s">
        <v>9398</v>
      </c>
      <c r="N82" s="1444">
        <v>43804.0</v>
      </c>
      <c r="O82" s="254"/>
      <c r="P82" s="254"/>
      <c r="Q82" s="254"/>
      <c r="R82" s="254"/>
      <c r="S82" s="254"/>
      <c r="T82" s="254"/>
      <c r="U82" s="254" t="s">
        <v>78</v>
      </c>
      <c r="V82" s="254" t="s">
        <v>79</v>
      </c>
      <c r="W82" s="7"/>
      <c r="X82" s="7"/>
      <c r="Y82" s="7"/>
      <c r="Z82" s="7"/>
      <c r="AA82" s="7"/>
      <c r="AB82" s="7"/>
    </row>
    <row r="83">
      <c r="A83" s="1477" t="s">
        <v>9399</v>
      </c>
      <c r="B83" s="278" t="s">
        <v>9394</v>
      </c>
      <c r="C83" s="278"/>
      <c r="D83" s="278"/>
      <c r="E83" s="1493" t="s">
        <v>9127</v>
      </c>
      <c r="F83" s="1494" t="s">
        <v>9400</v>
      </c>
      <c r="G83" s="1442" t="s">
        <v>9401</v>
      </c>
      <c r="H83" s="1009">
        <v>43597.0</v>
      </c>
      <c r="I83" s="279" t="s">
        <v>8467</v>
      </c>
      <c r="J83" s="279" t="s">
        <v>3051</v>
      </c>
      <c r="K83" s="279"/>
      <c r="L83" s="277" t="s">
        <v>2250</v>
      </c>
      <c r="M83" s="1465" t="s">
        <v>9402</v>
      </c>
      <c r="N83" s="1444">
        <v>43804.0</v>
      </c>
      <c r="O83" s="254"/>
      <c r="P83" s="254"/>
      <c r="Q83" s="254"/>
      <c r="R83" s="254"/>
      <c r="S83" s="254"/>
      <c r="T83" s="254"/>
      <c r="U83" s="254" t="s">
        <v>78</v>
      </c>
      <c r="V83" s="254" t="s">
        <v>79</v>
      </c>
      <c r="W83" s="7"/>
      <c r="X83" s="7"/>
      <c r="Y83" s="7"/>
      <c r="Z83" s="7"/>
      <c r="AA83" s="7"/>
      <c r="AB83" s="7"/>
    </row>
    <row r="84">
      <c r="A84" s="1477" t="s">
        <v>9403</v>
      </c>
      <c r="B84" s="278" t="s">
        <v>9394</v>
      </c>
      <c r="C84" s="278"/>
      <c r="D84" s="278"/>
      <c r="E84" s="1493" t="s">
        <v>9135</v>
      </c>
      <c r="F84" s="1494" t="s">
        <v>9404</v>
      </c>
      <c r="G84" s="1442" t="s">
        <v>9405</v>
      </c>
      <c r="H84" s="1009">
        <v>43597.0</v>
      </c>
      <c r="I84" s="279" t="s">
        <v>8467</v>
      </c>
      <c r="J84" s="279" t="s">
        <v>3051</v>
      </c>
      <c r="K84" s="279"/>
      <c r="L84" s="277" t="s">
        <v>2250</v>
      </c>
      <c r="M84" s="1465" t="s">
        <v>9402</v>
      </c>
      <c r="N84" s="1444">
        <v>43804.0</v>
      </c>
      <c r="O84" s="254"/>
      <c r="P84" s="254"/>
      <c r="Q84" s="254"/>
      <c r="R84" s="254"/>
      <c r="S84" s="254"/>
      <c r="T84" s="254"/>
      <c r="U84" s="254" t="s">
        <v>78</v>
      </c>
      <c r="V84" s="254" t="s">
        <v>79</v>
      </c>
      <c r="W84" s="7"/>
      <c r="X84" s="7"/>
      <c r="Y84" s="7"/>
      <c r="Z84" s="7"/>
      <c r="AA84" s="7"/>
      <c r="AB84" s="7"/>
    </row>
    <row r="85">
      <c r="A85" s="1449" t="s">
        <v>9406</v>
      </c>
      <c r="B85" s="1495" t="s">
        <v>9407</v>
      </c>
      <c r="C85" s="1495"/>
      <c r="D85" s="1495"/>
      <c r="E85" s="1489" t="s">
        <v>9123</v>
      </c>
      <c r="F85" s="281" t="s">
        <v>9408</v>
      </c>
      <c r="G85" s="1442" t="s">
        <v>9409</v>
      </c>
      <c r="H85" s="1009">
        <v>43628.0</v>
      </c>
      <c r="I85" s="279" t="s">
        <v>8467</v>
      </c>
      <c r="J85" s="279" t="s">
        <v>47</v>
      </c>
      <c r="K85" s="279"/>
      <c r="L85" s="277" t="s">
        <v>2250</v>
      </c>
      <c r="M85" s="1465" t="s">
        <v>9410</v>
      </c>
      <c r="N85" s="1444">
        <v>43805.0</v>
      </c>
      <c r="O85" s="254"/>
      <c r="P85" s="254"/>
      <c r="Q85" s="254"/>
      <c r="R85" s="254"/>
      <c r="S85" s="254"/>
      <c r="T85" s="254"/>
      <c r="U85" s="254"/>
      <c r="V85" s="254"/>
      <c r="W85" s="7"/>
      <c r="X85" s="7"/>
      <c r="Y85" s="7"/>
      <c r="Z85" s="7"/>
      <c r="AA85" s="7"/>
      <c r="AB85" s="7"/>
    </row>
    <row r="86">
      <c r="A86" s="1449" t="s">
        <v>9411</v>
      </c>
      <c r="B86" s="1495" t="s">
        <v>9407</v>
      </c>
      <c r="C86" s="1495"/>
      <c r="D86" s="1495"/>
      <c r="E86" s="1493" t="s">
        <v>9127</v>
      </c>
      <c r="F86" s="281" t="s">
        <v>9412</v>
      </c>
      <c r="G86" s="1442" t="s">
        <v>9413</v>
      </c>
      <c r="H86" s="1009">
        <v>43628.0</v>
      </c>
      <c r="I86" s="279" t="s">
        <v>8467</v>
      </c>
      <c r="J86" s="279" t="s">
        <v>3051</v>
      </c>
      <c r="K86" s="279"/>
      <c r="L86" s="277" t="s">
        <v>9414</v>
      </c>
      <c r="M86" s="1465" t="s">
        <v>9410</v>
      </c>
      <c r="N86" s="1444">
        <v>43805.0</v>
      </c>
      <c r="O86" s="254"/>
      <c r="P86" s="254"/>
      <c r="Q86" s="254"/>
      <c r="R86" s="254"/>
      <c r="S86" s="254"/>
      <c r="T86" s="254"/>
      <c r="U86" s="254"/>
      <c r="V86" s="254"/>
      <c r="W86" s="7"/>
      <c r="X86" s="7"/>
      <c r="Y86" s="7"/>
      <c r="Z86" s="7"/>
      <c r="AA86" s="7"/>
      <c r="AB86" s="7"/>
    </row>
    <row r="87">
      <c r="A87" s="1449" t="s">
        <v>9415</v>
      </c>
      <c r="B87" s="1495" t="s">
        <v>9407</v>
      </c>
      <c r="C87" s="1495"/>
      <c r="D87" s="1495"/>
      <c r="E87" s="1493" t="s">
        <v>9135</v>
      </c>
      <c r="F87" s="281" t="s">
        <v>9416</v>
      </c>
      <c r="G87" s="1442" t="s">
        <v>9417</v>
      </c>
      <c r="H87" s="1496">
        <v>43656.0</v>
      </c>
      <c r="I87" s="279" t="s">
        <v>719</v>
      </c>
      <c r="J87" s="279" t="s">
        <v>47</v>
      </c>
      <c r="K87" s="279"/>
      <c r="L87" s="277"/>
      <c r="M87" s="6"/>
      <c r="N87" s="1444">
        <v>43805.0</v>
      </c>
      <c r="O87" s="254"/>
      <c r="P87" s="254"/>
      <c r="Q87" s="254"/>
      <c r="R87" s="254"/>
      <c r="S87" s="254"/>
      <c r="T87" s="254"/>
      <c r="U87" s="254"/>
      <c r="V87" s="254"/>
      <c r="W87" s="7"/>
      <c r="X87" s="7"/>
      <c r="Y87" s="7"/>
      <c r="Z87" s="7"/>
      <c r="AA87" s="7"/>
      <c r="AB87" s="7"/>
    </row>
    <row r="88">
      <c r="A88" s="1428" t="s">
        <v>9418</v>
      </c>
      <c r="B88" s="1429"/>
      <c r="C88" s="1429"/>
      <c r="D88" s="1429"/>
      <c r="E88" s="1429"/>
      <c r="F88" s="1430"/>
      <c r="G88" s="1431"/>
      <c r="H88" s="1432"/>
      <c r="I88" s="1432"/>
      <c r="J88" s="1432"/>
      <c r="K88" s="1432"/>
      <c r="L88" s="1433"/>
      <c r="M88" s="1433"/>
      <c r="N88" s="1432"/>
      <c r="O88" s="1432"/>
      <c r="P88" s="1432"/>
      <c r="Q88" s="1432"/>
      <c r="R88" s="1432"/>
      <c r="S88" s="1432"/>
      <c r="T88" s="1434"/>
      <c r="U88" s="1435"/>
      <c r="V88" s="1432"/>
      <c r="W88" s="7"/>
      <c r="X88" s="7"/>
      <c r="Y88" s="7"/>
      <c r="Z88" s="7"/>
      <c r="AA88" s="7"/>
      <c r="AB88" s="7"/>
    </row>
    <row r="89">
      <c r="A89" s="278" t="s">
        <v>9419</v>
      </c>
      <c r="B89" s="277" t="s">
        <v>9420</v>
      </c>
      <c r="C89" s="277"/>
      <c r="D89" s="277"/>
      <c r="E89" s="277" t="s">
        <v>9421</v>
      </c>
      <c r="F89" s="281" t="s">
        <v>9422</v>
      </c>
      <c r="G89" s="1483" t="s">
        <v>9423</v>
      </c>
      <c r="H89" s="1497">
        <v>43805.0</v>
      </c>
      <c r="I89" s="282" t="s">
        <v>8467</v>
      </c>
      <c r="J89" s="1451" t="s">
        <v>47</v>
      </c>
      <c r="K89" s="1451"/>
      <c r="L89" s="277" t="s">
        <v>2250</v>
      </c>
      <c r="M89" s="278"/>
      <c r="N89" s="1009">
        <v>43805.0</v>
      </c>
      <c r="O89" s="277" t="s">
        <v>96</v>
      </c>
      <c r="P89" s="278"/>
      <c r="Q89" s="278"/>
      <c r="R89" s="278"/>
      <c r="S89" s="278"/>
      <c r="T89" s="278" t="s">
        <v>99</v>
      </c>
      <c r="U89" s="254"/>
      <c r="V89" s="254"/>
      <c r="W89" s="7"/>
      <c r="X89" s="7"/>
      <c r="Y89" s="7"/>
      <c r="Z89" s="7"/>
      <c r="AA89" s="7"/>
      <c r="AB89" s="7"/>
    </row>
    <row r="90">
      <c r="A90" s="1498" t="s">
        <v>9424</v>
      </c>
      <c r="B90" s="1499"/>
      <c r="C90" s="1500"/>
      <c r="D90" s="1500"/>
      <c r="E90" s="1501"/>
      <c r="F90" s="1502"/>
      <c r="G90" s="1503"/>
      <c r="H90" s="1504"/>
      <c r="I90" s="1504"/>
      <c r="J90" s="1504"/>
      <c r="K90" s="1504"/>
      <c r="L90" s="1500"/>
      <c r="M90" s="1504"/>
      <c r="N90" s="1504"/>
      <c r="O90" s="1505"/>
      <c r="P90" s="1506"/>
      <c r="Q90" s="1506"/>
      <c r="R90" s="1506"/>
      <c r="S90" s="1506"/>
      <c r="T90" s="1506"/>
      <c r="U90" s="254"/>
      <c r="V90" s="254"/>
      <c r="W90" s="1507"/>
      <c r="X90" s="1507"/>
      <c r="Y90" s="1507"/>
      <c r="Z90" s="1507"/>
      <c r="AA90" s="1507"/>
      <c r="AB90" s="1507"/>
      <c r="AC90" s="1508"/>
      <c r="AD90" s="1508"/>
      <c r="AE90" s="1508"/>
      <c r="AF90" s="1508"/>
      <c r="AG90" s="1508"/>
      <c r="AH90" s="1508"/>
      <c r="AI90" s="1508"/>
      <c r="AJ90" s="1508"/>
      <c r="AK90" s="1508"/>
      <c r="AL90" s="1508"/>
    </row>
    <row r="91">
      <c r="A91" s="1489" t="s">
        <v>9121</v>
      </c>
      <c r="B91" s="252" t="s">
        <v>9425</v>
      </c>
      <c r="C91" s="252"/>
      <c r="D91" s="252"/>
      <c r="E91" s="1461" t="s">
        <v>9123</v>
      </c>
      <c r="F91" s="401" t="s">
        <v>9426</v>
      </c>
      <c r="G91" s="1478" t="s">
        <v>9427</v>
      </c>
      <c r="H91" s="254"/>
      <c r="I91" s="254"/>
      <c r="J91" s="1509" t="s">
        <v>9180</v>
      </c>
      <c r="K91" s="1509"/>
      <c r="L91" s="250"/>
      <c r="M91" s="254"/>
      <c r="N91" s="254" t="s">
        <v>9428</v>
      </c>
      <c r="O91" s="277"/>
      <c r="P91" s="277" t="s">
        <v>116</v>
      </c>
      <c r="Q91" s="277" t="s">
        <v>98</v>
      </c>
      <c r="R91" s="961">
        <v>43746.0</v>
      </c>
      <c r="S91" s="278"/>
      <c r="T91" s="278"/>
      <c r="U91" s="254"/>
      <c r="V91" s="254"/>
      <c r="W91" s="7"/>
      <c r="X91" s="7"/>
      <c r="Y91" s="7"/>
      <c r="Z91" s="7"/>
      <c r="AA91" s="7"/>
      <c r="AB91" s="7"/>
    </row>
    <row r="92">
      <c r="A92" s="1482" t="s">
        <v>9126</v>
      </c>
      <c r="B92" s="252" t="s">
        <v>9425</v>
      </c>
      <c r="C92" s="252"/>
      <c r="D92" s="252"/>
      <c r="E92" s="276" t="s">
        <v>9127</v>
      </c>
      <c r="F92" s="401" t="s">
        <v>9429</v>
      </c>
      <c r="G92" s="1478" t="s">
        <v>9430</v>
      </c>
      <c r="H92" s="254"/>
      <c r="I92" s="254"/>
      <c r="J92" s="1509" t="s">
        <v>9180</v>
      </c>
      <c r="K92" s="1509"/>
      <c r="L92" s="250"/>
      <c r="M92" s="254"/>
      <c r="N92" s="254" t="s">
        <v>9428</v>
      </c>
      <c r="O92" s="277"/>
      <c r="P92" s="277" t="s">
        <v>116</v>
      </c>
      <c r="Q92" s="277" t="s">
        <v>98</v>
      </c>
      <c r="R92" s="961">
        <v>43746.0</v>
      </c>
      <c r="S92" s="278"/>
      <c r="T92" s="278"/>
      <c r="U92" s="254"/>
      <c r="V92" s="254"/>
      <c r="W92" s="7"/>
      <c r="X92" s="7"/>
      <c r="Y92" s="7"/>
      <c r="Z92" s="7"/>
      <c r="AA92" s="7"/>
      <c r="AB92" s="7"/>
    </row>
    <row r="93">
      <c r="A93" s="1482" t="s">
        <v>9134</v>
      </c>
      <c r="B93" s="252" t="s">
        <v>9425</v>
      </c>
      <c r="C93" s="252"/>
      <c r="D93" s="252"/>
      <c r="E93" s="276" t="s">
        <v>9135</v>
      </c>
      <c r="F93" s="401" t="s">
        <v>9431</v>
      </c>
      <c r="G93" s="1478" t="s">
        <v>9432</v>
      </c>
      <c r="H93" s="254"/>
      <c r="I93" s="254"/>
      <c r="J93" s="1509" t="s">
        <v>47</v>
      </c>
      <c r="K93" s="1509"/>
      <c r="L93" s="250"/>
      <c r="M93" s="254"/>
      <c r="N93" s="254" t="s">
        <v>9428</v>
      </c>
      <c r="O93" s="277"/>
      <c r="P93" s="277" t="s">
        <v>116</v>
      </c>
      <c r="Q93" s="277" t="s">
        <v>98</v>
      </c>
      <c r="R93" s="961">
        <v>43746.0</v>
      </c>
      <c r="S93" s="278"/>
      <c r="T93" s="278"/>
      <c r="U93" s="254"/>
      <c r="V93" s="254"/>
      <c r="W93" s="7"/>
      <c r="X93" s="7"/>
      <c r="Y93" s="7"/>
      <c r="Z93" s="7"/>
      <c r="AA93" s="7"/>
      <c r="AB93" s="7"/>
    </row>
    <row r="94">
      <c r="A94" s="1489" t="s">
        <v>9138</v>
      </c>
      <c r="B94" s="252" t="s">
        <v>9433</v>
      </c>
      <c r="C94" s="252"/>
      <c r="D94" s="252"/>
      <c r="E94" s="1461" t="s">
        <v>9123</v>
      </c>
      <c r="F94" s="1029" t="s">
        <v>9434</v>
      </c>
      <c r="G94" s="1478" t="s">
        <v>9435</v>
      </c>
      <c r="H94" s="254"/>
      <c r="I94" s="254"/>
      <c r="J94" s="1509" t="s">
        <v>9180</v>
      </c>
      <c r="K94" s="1509"/>
      <c r="L94" s="1510" t="s">
        <v>9436</v>
      </c>
      <c r="M94" s="254"/>
      <c r="N94" s="254" t="s">
        <v>9428</v>
      </c>
      <c r="O94" s="277"/>
      <c r="P94" s="277" t="s">
        <v>116</v>
      </c>
      <c r="Q94" s="277" t="s">
        <v>98</v>
      </c>
      <c r="R94" s="961">
        <v>43746.0</v>
      </c>
      <c r="S94" s="278"/>
      <c r="T94" s="278"/>
      <c r="U94" s="254"/>
      <c r="V94" s="254"/>
      <c r="W94" s="7"/>
      <c r="X94" s="7"/>
      <c r="Y94" s="7"/>
      <c r="Z94" s="7"/>
      <c r="AA94" s="7"/>
      <c r="AB94" s="7"/>
    </row>
    <row r="95">
      <c r="A95" s="1482" t="s">
        <v>9142</v>
      </c>
      <c r="B95" s="252" t="s">
        <v>9433</v>
      </c>
      <c r="C95" s="252"/>
      <c r="D95" s="252"/>
      <c r="E95" s="276" t="s">
        <v>9127</v>
      </c>
      <c r="F95" s="1029" t="s">
        <v>9437</v>
      </c>
      <c r="G95" s="1478" t="s">
        <v>9438</v>
      </c>
      <c r="H95" s="254"/>
      <c r="I95" s="254"/>
      <c r="J95" s="1509" t="s">
        <v>47</v>
      </c>
      <c r="K95" s="1509"/>
      <c r="L95" s="250"/>
      <c r="M95" s="254"/>
      <c r="N95" s="254" t="s">
        <v>9428</v>
      </c>
      <c r="O95" s="277"/>
      <c r="P95" s="277" t="s">
        <v>116</v>
      </c>
      <c r="Q95" s="277" t="s">
        <v>98</v>
      </c>
      <c r="R95" s="961">
        <v>43746.0</v>
      </c>
      <c r="S95" s="278"/>
      <c r="T95" s="278"/>
      <c r="U95" s="254"/>
      <c r="V95" s="254"/>
      <c r="W95" s="7"/>
      <c r="X95" s="7"/>
      <c r="Y95" s="7"/>
      <c r="Z95" s="7"/>
      <c r="AA95" s="7"/>
      <c r="AB95" s="7"/>
    </row>
    <row r="96">
      <c r="A96" s="1482" t="s">
        <v>9149</v>
      </c>
      <c r="B96" s="252" t="s">
        <v>9433</v>
      </c>
      <c r="C96" s="252"/>
      <c r="D96" s="252"/>
      <c r="E96" s="276" t="s">
        <v>9135</v>
      </c>
      <c r="F96" s="1029" t="s">
        <v>9439</v>
      </c>
      <c r="G96" s="1478" t="s">
        <v>9440</v>
      </c>
      <c r="H96" s="254"/>
      <c r="I96" s="254"/>
      <c r="J96" s="1509" t="s">
        <v>47</v>
      </c>
      <c r="K96" s="1509"/>
      <c r="L96" s="250"/>
      <c r="M96" s="254"/>
      <c r="N96" s="254" t="s">
        <v>9428</v>
      </c>
      <c r="O96" s="277"/>
      <c r="P96" s="277" t="s">
        <v>116</v>
      </c>
      <c r="Q96" s="277" t="s">
        <v>98</v>
      </c>
      <c r="R96" s="961">
        <v>43746.0</v>
      </c>
      <c r="S96" s="278"/>
      <c r="T96" s="278"/>
      <c r="U96" s="254"/>
      <c r="V96" s="254"/>
      <c r="W96" s="7"/>
      <c r="X96" s="7"/>
      <c r="Y96" s="7"/>
      <c r="Z96" s="7"/>
      <c r="AA96" s="7"/>
      <c r="AB96" s="7"/>
    </row>
    <row r="97">
      <c r="A97" s="1489" t="s">
        <v>9152</v>
      </c>
      <c r="B97" s="252" t="s">
        <v>9441</v>
      </c>
      <c r="C97" s="252"/>
      <c r="D97" s="252"/>
      <c r="E97" s="1461" t="s">
        <v>9123</v>
      </c>
      <c r="F97" s="329" t="s">
        <v>9442</v>
      </c>
      <c r="G97" s="1478" t="s">
        <v>9443</v>
      </c>
      <c r="H97" s="254"/>
      <c r="I97" s="254"/>
      <c r="J97" s="1509" t="s">
        <v>47</v>
      </c>
      <c r="K97" s="1509"/>
      <c r="L97" s="250"/>
      <c r="M97" s="254"/>
      <c r="N97" s="254" t="s">
        <v>9428</v>
      </c>
      <c r="O97" s="277"/>
      <c r="P97" s="277" t="s">
        <v>116</v>
      </c>
      <c r="Q97" s="277" t="s">
        <v>98</v>
      </c>
      <c r="R97" s="961">
        <v>43747.0</v>
      </c>
      <c r="S97" s="278"/>
      <c r="T97" s="278"/>
      <c r="U97" s="254"/>
      <c r="V97" s="254"/>
      <c r="W97" s="7"/>
      <c r="X97" s="7"/>
      <c r="Y97" s="7"/>
      <c r="Z97" s="7"/>
      <c r="AA97" s="7"/>
      <c r="AB97" s="7"/>
    </row>
    <row r="98">
      <c r="A98" s="1482" t="s">
        <v>9156</v>
      </c>
      <c r="B98" s="252" t="s">
        <v>9441</v>
      </c>
      <c r="C98" s="252"/>
      <c r="D98" s="252"/>
      <c r="E98" s="276" t="s">
        <v>9127</v>
      </c>
      <c r="F98" s="329" t="s">
        <v>9444</v>
      </c>
      <c r="G98" s="1478" t="s">
        <v>9445</v>
      </c>
      <c r="H98" s="254"/>
      <c r="I98" s="254"/>
      <c r="J98" s="1509" t="s">
        <v>47</v>
      </c>
      <c r="K98" s="1509"/>
      <c r="L98" s="250"/>
      <c r="M98" s="254"/>
      <c r="N98" s="254" t="s">
        <v>9428</v>
      </c>
      <c r="O98" s="277"/>
      <c r="P98" s="277" t="s">
        <v>116</v>
      </c>
      <c r="Q98" s="277" t="s">
        <v>98</v>
      </c>
      <c r="R98" s="961">
        <v>43748.0</v>
      </c>
      <c r="S98" s="278"/>
      <c r="T98" s="278"/>
      <c r="U98" s="254"/>
      <c r="V98" s="254"/>
      <c r="W98" s="7"/>
      <c r="X98" s="7"/>
      <c r="Y98" s="7"/>
      <c r="Z98" s="7"/>
      <c r="AA98" s="7"/>
      <c r="AB98" s="7"/>
    </row>
    <row r="99">
      <c r="A99" s="1482" t="s">
        <v>9159</v>
      </c>
      <c r="B99" s="252" t="s">
        <v>9441</v>
      </c>
      <c r="C99" s="252"/>
      <c r="D99" s="252"/>
      <c r="E99" s="276" t="s">
        <v>9135</v>
      </c>
      <c r="F99" s="329" t="s">
        <v>9446</v>
      </c>
      <c r="G99" s="1478" t="s">
        <v>9447</v>
      </c>
      <c r="H99" s="254"/>
      <c r="I99" s="254"/>
      <c r="J99" s="1509" t="s">
        <v>47</v>
      </c>
      <c r="K99" s="1509"/>
      <c r="L99" s="250"/>
      <c r="M99" s="254"/>
      <c r="N99" s="254" t="s">
        <v>9428</v>
      </c>
      <c r="O99" s="277"/>
      <c r="P99" s="277" t="s">
        <v>116</v>
      </c>
      <c r="Q99" s="277" t="s">
        <v>98</v>
      </c>
      <c r="R99" s="961">
        <v>43749.0</v>
      </c>
      <c r="S99" s="278"/>
      <c r="T99" s="278"/>
      <c r="U99" s="254"/>
      <c r="V99" s="254"/>
      <c r="W99" s="7"/>
      <c r="X99" s="7"/>
      <c r="Y99" s="7"/>
      <c r="Z99" s="7"/>
      <c r="AA99" s="7"/>
      <c r="AB99" s="7"/>
    </row>
    <row r="100">
      <c r="A100" s="1489" t="s">
        <v>9162</v>
      </c>
      <c r="B100" s="252" t="s">
        <v>9448</v>
      </c>
      <c r="C100" s="252"/>
      <c r="D100" s="252"/>
      <c r="E100" s="1461" t="s">
        <v>9123</v>
      </c>
      <c r="F100" s="329" t="s">
        <v>9449</v>
      </c>
      <c r="G100" s="1478" t="s">
        <v>9450</v>
      </c>
      <c r="H100" s="254"/>
      <c r="I100" s="254"/>
      <c r="J100" s="1509" t="s">
        <v>47</v>
      </c>
      <c r="K100" s="1509"/>
      <c r="L100" s="250"/>
      <c r="M100" s="254"/>
      <c r="N100" s="254" t="s">
        <v>9428</v>
      </c>
      <c r="O100" s="277"/>
      <c r="P100" s="277" t="s">
        <v>116</v>
      </c>
      <c r="Q100" s="277" t="s">
        <v>98</v>
      </c>
      <c r="R100" s="962">
        <v>43749.0</v>
      </c>
      <c r="S100" s="278"/>
      <c r="T100" s="278"/>
      <c r="U100" s="254"/>
      <c r="V100" s="254"/>
      <c r="W100" s="7"/>
      <c r="X100" s="7"/>
      <c r="Y100" s="7"/>
      <c r="Z100" s="7"/>
      <c r="AA100" s="7"/>
      <c r="AB100" s="7"/>
    </row>
    <row r="101">
      <c r="A101" s="1482" t="s">
        <v>9166</v>
      </c>
      <c r="B101" s="252" t="s">
        <v>9448</v>
      </c>
      <c r="C101" s="252"/>
      <c r="D101" s="252"/>
      <c r="E101" s="276" t="s">
        <v>9127</v>
      </c>
      <c r="F101" s="329" t="s">
        <v>9451</v>
      </c>
      <c r="G101" s="1478" t="s">
        <v>9452</v>
      </c>
      <c r="H101" s="254"/>
      <c r="I101" s="254"/>
      <c r="J101" s="1509" t="s">
        <v>47</v>
      </c>
      <c r="K101" s="1509"/>
      <c r="L101" s="250"/>
      <c r="M101" s="254"/>
      <c r="N101" s="254" t="s">
        <v>9428</v>
      </c>
      <c r="O101" s="277"/>
      <c r="P101" s="277" t="s">
        <v>116</v>
      </c>
      <c r="Q101" s="277" t="s">
        <v>98</v>
      </c>
      <c r="R101" s="962">
        <v>43749.0</v>
      </c>
      <c r="S101" s="278"/>
      <c r="T101" s="278"/>
      <c r="U101" s="254"/>
      <c r="V101" s="254"/>
      <c r="W101" s="7"/>
      <c r="X101" s="7"/>
      <c r="Y101" s="7"/>
      <c r="Z101" s="7"/>
      <c r="AA101" s="7"/>
      <c r="AB101" s="7"/>
    </row>
    <row r="102">
      <c r="A102" s="1482" t="s">
        <v>9173</v>
      </c>
      <c r="B102" s="252" t="s">
        <v>9448</v>
      </c>
      <c r="C102" s="252"/>
      <c r="D102" s="252"/>
      <c r="E102" s="276" t="s">
        <v>9135</v>
      </c>
      <c r="F102" s="329" t="s">
        <v>9453</v>
      </c>
      <c r="G102" s="1478" t="s">
        <v>9454</v>
      </c>
      <c r="H102" s="254"/>
      <c r="I102" s="254"/>
      <c r="J102" s="1509" t="s">
        <v>47</v>
      </c>
      <c r="K102" s="1509"/>
      <c r="L102" s="250"/>
      <c r="M102" s="254"/>
      <c r="N102" s="254" t="s">
        <v>9428</v>
      </c>
      <c r="O102" s="277"/>
      <c r="P102" s="277" t="s">
        <v>116</v>
      </c>
      <c r="Q102" s="277" t="s">
        <v>98</v>
      </c>
      <c r="R102" s="962">
        <v>43749.0</v>
      </c>
      <c r="S102" s="278"/>
      <c r="T102" s="278"/>
      <c r="U102" s="254"/>
      <c r="V102" s="254"/>
      <c r="W102" s="7"/>
      <c r="X102" s="7"/>
      <c r="Y102" s="7"/>
      <c r="Z102" s="7"/>
      <c r="AA102" s="7"/>
      <c r="AB102" s="7"/>
    </row>
    <row r="103">
      <c r="A103" s="1489" t="s">
        <v>9176</v>
      </c>
      <c r="B103" s="252" t="s">
        <v>9455</v>
      </c>
      <c r="C103" s="252"/>
      <c r="D103" s="252"/>
      <c r="E103" s="1461" t="s">
        <v>9123</v>
      </c>
      <c r="F103" s="329" t="s">
        <v>9456</v>
      </c>
      <c r="G103" s="1478" t="s">
        <v>9457</v>
      </c>
      <c r="H103" s="254"/>
      <c r="I103" s="254"/>
      <c r="J103" s="1509" t="s">
        <v>47</v>
      </c>
      <c r="K103" s="1509"/>
      <c r="L103" s="133" t="s">
        <v>9458</v>
      </c>
      <c r="M103" s="254"/>
      <c r="N103" s="254" t="s">
        <v>9428</v>
      </c>
      <c r="O103" s="277"/>
      <c r="P103" s="277" t="s">
        <v>116</v>
      </c>
      <c r="Q103" s="277" t="s">
        <v>98</v>
      </c>
      <c r="R103" s="295">
        <v>43749.0</v>
      </c>
      <c r="S103" s="278"/>
      <c r="T103" s="278"/>
      <c r="U103" s="254"/>
      <c r="V103" s="254"/>
      <c r="W103" s="7"/>
      <c r="X103" s="7"/>
      <c r="Y103" s="7"/>
      <c r="Z103" s="7"/>
      <c r="AA103" s="7"/>
      <c r="AB103" s="7"/>
    </row>
    <row r="104">
      <c r="A104" s="1482" t="s">
        <v>9182</v>
      </c>
      <c r="B104" s="252" t="s">
        <v>9455</v>
      </c>
      <c r="C104" s="252"/>
      <c r="D104" s="252"/>
      <c r="E104" s="276" t="s">
        <v>9127</v>
      </c>
      <c r="F104" s="329" t="s">
        <v>9459</v>
      </c>
      <c r="G104" s="1478" t="s">
        <v>9460</v>
      </c>
      <c r="H104" s="254"/>
      <c r="I104" s="254"/>
      <c r="J104" s="1509" t="s">
        <v>47</v>
      </c>
      <c r="K104" s="1509"/>
      <c r="L104" s="133" t="s">
        <v>9458</v>
      </c>
      <c r="M104" s="254"/>
      <c r="N104" s="254" t="s">
        <v>9428</v>
      </c>
      <c r="O104" s="277"/>
      <c r="P104" s="277" t="s">
        <v>116</v>
      </c>
      <c r="Q104" s="277" t="s">
        <v>98</v>
      </c>
      <c r="R104" s="962">
        <v>43749.0</v>
      </c>
      <c r="S104" s="278"/>
      <c r="T104" s="278"/>
      <c r="U104" s="254"/>
      <c r="V104" s="254"/>
      <c r="W104" s="7"/>
      <c r="X104" s="7"/>
      <c r="Y104" s="7"/>
      <c r="Z104" s="7"/>
      <c r="AA104" s="7"/>
      <c r="AB104" s="7"/>
    </row>
    <row r="105">
      <c r="A105" s="1482" t="s">
        <v>9185</v>
      </c>
      <c r="B105" s="252" t="s">
        <v>9455</v>
      </c>
      <c r="C105" s="252"/>
      <c r="D105" s="252"/>
      <c r="E105" s="276" t="s">
        <v>9135</v>
      </c>
      <c r="F105" s="329" t="s">
        <v>9461</v>
      </c>
      <c r="G105" s="1478" t="s">
        <v>9462</v>
      </c>
      <c r="H105" s="254"/>
      <c r="I105" s="254"/>
      <c r="J105" s="1509" t="s">
        <v>47</v>
      </c>
      <c r="K105" s="254"/>
      <c r="L105" s="133" t="s">
        <v>9463</v>
      </c>
      <c r="M105" s="254"/>
      <c r="N105" s="254" t="s">
        <v>9428</v>
      </c>
      <c r="O105" s="277"/>
      <c r="P105" s="277" t="s">
        <v>116</v>
      </c>
      <c r="Q105" s="277" t="s">
        <v>98</v>
      </c>
      <c r="R105" s="962">
        <v>43752.0</v>
      </c>
      <c r="S105" s="278"/>
      <c r="T105" s="278"/>
      <c r="U105" s="254"/>
      <c r="V105" s="254"/>
      <c r="W105" s="7"/>
      <c r="X105" s="7"/>
      <c r="Y105" s="7"/>
      <c r="Z105" s="7"/>
      <c r="AA105" s="7"/>
      <c r="AB105" s="7"/>
    </row>
    <row r="106">
      <c r="A106" s="1489" t="s">
        <v>9188</v>
      </c>
      <c r="B106" s="252" t="s">
        <v>9464</v>
      </c>
      <c r="C106" s="252"/>
      <c r="D106" s="252"/>
      <c r="E106" s="1461" t="s">
        <v>9123</v>
      </c>
      <c r="F106" s="281" t="s">
        <v>9465</v>
      </c>
      <c r="G106" s="1478" t="s">
        <v>9466</v>
      </c>
      <c r="H106" s="1511">
        <v>43931.0</v>
      </c>
      <c r="I106" s="1512" t="s">
        <v>4395</v>
      </c>
      <c r="J106" s="1513" t="s">
        <v>47</v>
      </c>
      <c r="K106" s="1512" t="s">
        <v>383</v>
      </c>
      <c r="L106" s="1512"/>
      <c r="M106" s="1514"/>
      <c r="N106" s="1511">
        <v>43931.0</v>
      </c>
      <c r="O106" s="277"/>
      <c r="P106" s="277" t="s">
        <v>116</v>
      </c>
      <c r="Q106" s="277" t="s">
        <v>98</v>
      </c>
      <c r="R106" s="962">
        <v>43752.0</v>
      </c>
      <c r="S106" s="278"/>
      <c r="T106" s="278"/>
      <c r="U106" s="254"/>
      <c r="V106" s="254"/>
      <c r="W106" s="7"/>
      <c r="X106" s="7"/>
      <c r="Y106" s="7"/>
      <c r="Z106" s="7"/>
      <c r="AA106" s="7"/>
      <c r="AB106" s="7"/>
    </row>
    <row r="107">
      <c r="A107" s="1482" t="s">
        <v>9192</v>
      </c>
      <c r="B107" s="252" t="s">
        <v>9464</v>
      </c>
      <c r="C107" s="252"/>
      <c r="D107" s="252"/>
      <c r="E107" s="276" t="s">
        <v>9127</v>
      </c>
      <c r="F107" s="281" t="s">
        <v>9467</v>
      </c>
      <c r="G107" s="1442" t="s">
        <v>9468</v>
      </c>
      <c r="H107" s="1511">
        <v>43931.0</v>
      </c>
      <c r="I107" s="1512" t="s">
        <v>4395</v>
      </c>
      <c r="J107" s="1513" t="s">
        <v>47</v>
      </c>
      <c r="K107" s="1512" t="s">
        <v>383</v>
      </c>
      <c r="L107" s="1512"/>
      <c r="M107" s="1514"/>
      <c r="N107" s="1511">
        <v>43931.0</v>
      </c>
      <c r="O107" s="277"/>
      <c r="P107" s="277" t="s">
        <v>116</v>
      </c>
      <c r="Q107" s="277" t="s">
        <v>5797</v>
      </c>
      <c r="R107" s="962">
        <v>43752.0</v>
      </c>
      <c r="S107" s="278"/>
      <c r="T107" s="278"/>
      <c r="U107" s="254"/>
      <c r="V107" s="254"/>
      <c r="W107" s="7"/>
      <c r="X107" s="7"/>
      <c r="Y107" s="7"/>
      <c r="Z107" s="7"/>
      <c r="AA107" s="7"/>
      <c r="AB107" s="7"/>
    </row>
    <row r="108">
      <c r="A108" s="1482" t="s">
        <v>9195</v>
      </c>
      <c r="B108" s="252" t="s">
        <v>9464</v>
      </c>
      <c r="C108" s="252"/>
      <c r="D108" s="252"/>
      <c r="E108" s="276" t="s">
        <v>9135</v>
      </c>
      <c r="F108" s="329" t="s">
        <v>9469</v>
      </c>
      <c r="G108" s="1478" t="s">
        <v>9466</v>
      </c>
      <c r="H108" s="1511">
        <v>43931.0</v>
      </c>
      <c r="I108" s="1512" t="s">
        <v>4395</v>
      </c>
      <c r="J108" s="1513" t="s">
        <v>47</v>
      </c>
      <c r="K108" s="1512" t="s">
        <v>383</v>
      </c>
      <c r="L108" s="1512"/>
      <c r="M108" s="1514"/>
      <c r="N108" s="1511">
        <v>43931.0</v>
      </c>
      <c r="O108" s="277"/>
      <c r="P108" s="277" t="s">
        <v>116</v>
      </c>
      <c r="Q108" s="277" t="s">
        <v>98</v>
      </c>
      <c r="R108" s="962">
        <v>43752.0</v>
      </c>
      <c r="S108" s="278"/>
      <c r="T108" s="278"/>
      <c r="U108" s="254"/>
      <c r="V108" s="254"/>
      <c r="W108" s="7"/>
      <c r="X108" s="7"/>
      <c r="Y108" s="7"/>
      <c r="Z108" s="7"/>
      <c r="AA108" s="7"/>
      <c r="AB108" s="7"/>
    </row>
    <row r="109">
      <c r="A109" s="1428" t="s">
        <v>9470</v>
      </c>
      <c r="B109" s="1434"/>
      <c r="C109" s="1434"/>
      <c r="D109" s="1434"/>
      <c r="E109" s="1429"/>
      <c r="F109" s="1430"/>
      <c r="G109" s="1431"/>
      <c r="H109" s="1432"/>
      <c r="I109" s="1432"/>
      <c r="J109" s="1432"/>
      <c r="K109" s="1432"/>
      <c r="L109" s="1433"/>
      <c r="M109" s="1433"/>
      <c r="N109" s="1432"/>
      <c r="O109" s="1432"/>
      <c r="P109" s="1432"/>
      <c r="Q109" s="1432"/>
      <c r="R109" s="1515"/>
      <c r="S109" s="1515"/>
      <c r="T109" s="1515"/>
      <c r="U109" s="1432"/>
      <c r="V109" s="1432"/>
      <c r="W109" s="7"/>
      <c r="X109" s="7"/>
      <c r="Y109" s="7"/>
      <c r="Z109" s="7"/>
      <c r="AA109" s="7"/>
      <c r="AB109" s="7"/>
    </row>
    <row r="110">
      <c r="A110" s="1516" t="s">
        <v>9471</v>
      </c>
      <c r="B110" s="277" t="s">
        <v>9472</v>
      </c>
      <c r="C110" s="277"/>
      <c r="D110" s="277"/>
      <c r="E110" s="1441" t="s">
        <v>9123</v>
      </c>
      <c r="F110" s="1029" t="s">
        <v>9473</v>
      </c>
      <c r="G110" s="1442" t="s">
        <v>9474</v>
      </c>
      <c r="H110" s="254"/>
      <c r="I110" s="254"/>
      <c r="J110" s="254" t="s">
        <v>47</v>
      </c>
      <c r="K110" s="254"/>
      <c r="L110" s="254"/>
      <c r="M110" s="254"/>
      <c r="N110" s="1517">
        <v>43640.0</v>
      </c>
      <c r="O110" s="277" t="s">
        <v>96</v>
      </c>
      <c r="P110" s="6" t="s">
        <v>249</v>
      </c>
      <c r="Q110" s="6" t="s">
        <v>98</v>
      </c>
      <c r="R110" s="1518">
        <v>43802.0</v>
      </c>
      <c r="S110" s="7"/>
      <c r="T110" s="7"/>
      <c r="U110" s="254"/>
      <c r="V110" s="254"/>
      <c r="W110" s="7"/>
      <c r="X110" s="7"/>
      <c r="Y110" s="7"/>
      <c r="Z110" s="7"/>
      <c r="AA110" s="7"/>
      <c r="AB110" s="7"/>
    </row>
    <row r="111">
      <c r="A111" s="1516" t="s">
        <v>9475</v>
      </c>
      <c r="B111" s="277" t="s">
        <v>9472</v>
      </c>
      <c r="C111" s="277"/>
      <c r="D111" s="277"/>
      <c r="E111" s="271" t="s">
        <v>9127</v>
      </c>
      <c r="F111" s="1029" t="s">
        <v>9476</v>
      </c>
      <c r="G111" s="1442" t="s">
        <v>9477</v>
      </c>
      <c r="H111" s="254"/>
      <c r="I111" s="254"/>
      <c r="J111" s="254" t="s">
        <v>47</v>
      </c>
      <c r="K111" s="254"/>
      <c r="L111" s="254"/>
      <c r="M111" s="254"/>
      <c r="N111" s="1517">
        <v>43640.0</v>
      </c>
      <c r="O111" s="277" t="s">
        <v>96</v>
      </c>
      <c r="P111" s="6" t="s">
        <v>249</v>
      </c>
      <c r="Q111" s="6" t="s">
        <v>98</v>
      </c>
      <c r="R111" s="1518">
        <v>43802.0</v>
      </c>
      <c r="S111" s="7"/>
      <c r="T111" s="7"/>
      <c r="U111" s="254"/>
      <c r="V111" s="254"/>
      <c r="W111" s="7"/>
      <c r="X111" s="7"/>
      <c r="Y111" s="7"/>
      <c r="Z111" s="7"/>
      <c r="AA111" s="7"/>
      <c r="AB111" s="7"/>
    </row>
    <row r="112">
      <c r="A112" s="1516" t="s">
        <v>9478</v>
      </c>
      <c r="B112" s="277" t="s">
        <v>9472</v>
      </c>
      <c r="C112" s="277"/>
      <c r="D112" s="277"/>
      <c r="E112" s="271" t="s">
        <v>9135</v>
      </c>
      <c r="F112" s="1029" t="s">
        <v>9479</v>
      </c>
      <c r="G112" s="1442" t="s">
        <v>9480</v>
      </c>
      <c r="H112" s="254"/>
      <c r="I112" s="254"/>
      <c r="J112" s="254" t="s">
        <v>47</v>
      </c>
      <c r="K112" s="254"/>
      <c r="L112" s="254"/>
      <c r="M112" s="254"/>
      <c r="N112" s="1517">
        <v>43640.0</v>
      </c>
      <c r="O112" s="277" t="s">
        <v>96</v>
      </c>
      <c r="P112" s="6" t="s">
        <v>249</v>
      </c>
      <c r="Q112" s="6" t="s">
        <v>98</v>
      </c>
      <c r="R112" s="1518">
        <v>43802.0</v>
      </c>
      <c r="S112" s="7"/>
      <c r="T112" s="7"/>
      <c r="U112" s="254"/>
      <c r="V112" s="254"/>
      <c r="W112" s="7"/>
      <c r="X112" s="7"/>
      <c r="Y112" s="7"/>
      <c r="Z112" s="7"/>
      <c r="AA112" s="7"/>
      <c r="AB112" s="7"/>
    </row>
    <row r="113">
      <c r="A113" s="1516" t="s">
        <v>9481</v>
      </c>
      <c r="B113" s="277" t="s">
        <v>9482</v>
      </c>
      <c r="C113" s="277"/>
      <c r="D113" s="277"/>
      <c r="E113" s="1441" t="s">
        <v>9123</v>
      </c>
      <c r="F113" s="1029" t="s">
        <v>9483</v>
      </c>
      <c r="G113" s="1442" t="s">
        <v>9484</v>
      </c>
      <c r="H113" s="254"/>
      <c r="I113" s="254"/>
      <c r="J113" s="254" t="s">
        <v>47</v>
      </c>
      <c r="K113" s="254"/>
      <c r="L113" s="254"/>
      <c r="M113" s="254"/>
      <c r="N113" s="1517">
        <v>43640.0</v>
      </c>
      <c r="O113" s="277" t="s">
        <v>96</v>
      </c>
      <c r="P113" s="6" t="s">
        <v>249</v>
      </c>
      <c r="Q113" s="6" t="s">
        <v>98</v>
      </c>
      <c r="R113" s="1518">
        <v>43802.0</v>
      </c>
      <c r="S113" s="7"/>
      <c r="T113" s="7"/>
      <c r="U113" s="254"/>
      <c r="V113" s="254"/>
      <c r="W113" s="7"/>
      <c r="X113" s="7"/>
      <c r="Y113" s="7"/>
      <c r="Z113" s="7"/>
      <c r="AA113" s="7"/>
      <c r="AB113" s="7"/>
    </row>
    <row r="114">
      <c r="A114" s="1516" t="s">
        <v>9485</v>
      </c>
      <c r="B114" s="277" t="s">
        <v>9482</v>
      </c>
      <c r="C114" s="277"/>
      <c r="D114" s="277"/>
      <c r="E114" s="271" t="s">
        <v>9127</v>
      </c>
      <c r="F114" s="1029" t="s">
        <v>9486</v>
      </c>
      <c r="G114" s="1442" t="s">
        <v>9487</v>
      </c>
      <c r="H114" s="254"/>
      <c r="I114" s="254"/>
      <c r="J114" s="254" t="s">
        <v>47</v>
      </c>
      <c r="K114" s="254"/>
      <c r="L114" s="254"/>
      <c r="M114" s="254"/>
      <c r="N114" s="1517">
        <v>43640.0</v>
      </c>
      <c r="O114" s="277" t="s">
        <v>96</v>
      </c>
      <c r="P114" s="6" t="s">
        <v>249</v>
      </c>
      <c r="Q114" s="6" t="s">
        <v>98</v>
      </c>
      <c r="R114" s="1518">
        <v>43802.0</v>
      </c>
      <c r="S114" s="7"/>
      <c r="T114" s="7"/>
      <c r="U114" s="254"/>
      <c r="V114" s="254"/>
      <c r="W114" s="7"/>
      <c r="X114" s="7"/>
      <c r="Y114" s="7"/>
      <c r="Z114" s="7"/>
      <c r="AA114" s="7"/>
      <c r="AB114" s="7"/>
    </row>
    <row r="115">
      <c r="A115" s="1516" t="s">
        <v>9488</v>
      </c>
      <c r="B115" s="277" t="s">
        <v>9482</v>
      </c>
      <c r="C115" s="277"/>
      <c r="D115" s="277"/>
      <c r="E115" s="271" t="s">
        <v>9135</v>
      </c>
      <c r="F115" s="1029" t="s">
        <v>9489</v>
      </c>
      <c r="G115" s="1442" t="s">
        <v>9490</v>
      </c>
      <c r="H115" s="254"/>
      <c r="I115" s="254"/>
      <c r="J115" s="254" t="s">
        <v>47</v>
      </c>
      <c r="K115" s="254"/>
      <c r="L115" s="254"/>
      <c r="M115" s="254"/>
      <c r="N115" s="1517">
        <v>43640.0</v>
      </c>
      <c r="O115" s="277" t="s">
        <v>96</v>
      </c>
      <c r="P115" s="6" t="s">
        <v>249</v>
      </c>
      <c r="Q115" s="6" t="s">
        <v>98</v>
      </c>
      <c r="R115" s="1518">
        <v>43802.0</v>
      </c>
      <c r="S115" s="7"/>
      <c r="T115" s="7"/>
      <c r="U115" s="254"/>
      <c r="V115" s="254"/>
      <c r="W115" s="7"/>
      <c r="X115" s="7"/>
      <c r="Y115" s="7"/>
      <c r="Z115" s="7"/>
      <c r="AA115" s="7"/>
      <c r="AB115" s="7"/>
    </row>
    <row r="116">
      <c r="A116" s="1519" t="s">
        <v>9491</v>
      </c>
      <c r="B116" s="277" t="s">
        <v>9492</v>
      </c>
      <c r="C116" s="277"/>
      <c r="D116" s="277"/>
      <c r="E116" s="1441" t="s">
        <v>9123</v>
      </c>
      <c r="F116" s="1029" t="s">
        <v>9493</v>
      </c>
      <c r="G116" s="1442" t="s">
        <v>9494</v>
      </c>
      <c r="H116" s="254"/>
      <c r="I116" s="254"/>
      <c r="J116" s="254" t="s">
        <v>47</v>
      </c>
      <c r="K116" s="254"/>
      <c r="L116" s="254"/>
      <c r="M116" s="254"/>
      <c r="N116" s="1517">
        <v>43640.0</v>
      </c>
      <c r="O116" s="277" t="s">
        <v>96</v>
      </c>
      <c r="P116" s="7"/>
      <c r="Q116" s="7"/>
      <c r="R116" s="7"/>
      <c r="S116" s="7"/>
      <c r="T116" s="7"/>
      <c r="U116" s="254"/>
      <c r="V116" s="254"/>
      <c r="W116" s="7"/>
      <c r="X116" s="7"/>
      <c r="Y116" s="7"/>
      <c r="Z116" s="7"/>
      <c r="AA116" s="7"/>
      <c r="AB116" s="7"/>
    </row>
    <row r="117">
      <c r="A117" s="1519" t="s">
        <v>9495</v>
      </c>
      <c r="B117" s="277" t="s">
        <v>9492</v>
      </c>
      <c r="C117" s="277"/>
      <c r="D117" s="277"/>
      <c r="E117" s="271" t="s">
        <v>9127</v>
      </c>
      <c r="F117" s="1029" t="s">
        <v>9496</v>
      </c>
      <c r="G117" s="1442" t="s">
        <v>9497</v>
      </c>
      <c r="H117" s="254"/>
      <c r="I117" s="254"/>
      <c r="J117" s="254" t="s">
        <v>47</v>
      </c>
      <c r="K117" s="254"/>
      <c r="L117" s="254"/>
      <c r="M117" s="254"/>
      <c r="N117" s="1517">
        <v>43640.0</v>
      </c>
      <c r="O117" s="277" t="s">
        <v>96</v>
      </c>
      <c r="P117" s="7"/>
      <c r="Q117" s="7"/>
      <c r="R117" s="7"/>
      <c r="S117" s="7"/>
      <c r="T117" s="7"/>
      <c r="U117" s="254"/>
      <c r="V117" s="254"/>
      <c r="W117" s="7"/>
      <c r="X117" s="7"/>
      <c r="Y117" s="7"/>
      <c r="Z117" s="7"/>
      <c r="AA117" s="7"/>
      <c r="AB117" s="7"/>
    </row>
    <row r="118">
      <c r="A118" s="1519" t="s">
        <v>9498</v>
      </c>
      <c r="B118" s="277" t="s">
        <v>9492</v>
      </c>
      <c r="C118" s="277"/>
      <c r="D118" s="277"/>
      <c r="E118" s="271" t="s">
        <v>9135</v>
      </c>
      <c r="F118" s="1029" t="s">
        <v>9499</v>
      </c>
      <c r="G118" s="1442" t="s">
        <v>9500</v>
      </c>
      <c r="H118" s="254"/>
      <c r="I118" s="254"/>
      <c r="J118" s="254" t="s">
        <v>47</v>
      </c>
      <c r="K118" s="254"/>
      <c r="L118" s="254"/>
      <c r="M118" s="254"/>
      <c r="N118" s="1517">
        <v>43640.0</v>
      </c>
      <c r="O118" s="277" t="s">
        <v>96</v>
      </c>
      <c r="P118" s="7"/>
      <c r="Q118" s="7"/>
      <c r="R118" s="7"/>
      <c r="S118" s="7"/>
      <c r="T118" s="7"/>
      <c r="U118" s="254"/>
      <c r="V118" s="254"/>
      <c r="W118" s="7"/>
      <c r="X118" s="7"/>
      <c r="Y118" s="7"/>
      <c r="Z118" s="7"/>
      <c r="AA118" s="7"/>
      <c r="AB118" s="7"/>
    </row>
    <row r="119">
      <c r="A119" s="1516" t="s">
        <v>9501</v>
      </c>
      <c r="B119" s="277" t="s">
        <v>9502</v>
      </c>
      <c r="C119" s="277"/>
      <c r="D119" s="277"/>
      <c r="E119" s="1441" t="s">
        <v>9123</v>
      </c>
      <c r="F119" s="1029" t="s">
        <v>9503</v>
      </c>
      <c r="G119" s="1442" t="s">
        <v>9504</v>
      </c>
      <c r="H119" s="254"/>
      <c r="I119" s="254"/>
      <c r="J119" s="254" t="s">
        <v>47</v>
      </c>
      <c r="K119" s="254"/>
      <c r="L119" s="254"/>
      <c r="M119" s="254"/>
      <c r="N119" s="1517">
        <v>43640.0</v>
      </c>
      <c r="O119" s="277" t="s">
        <v>96</v>
      </c>
      <c r="P119" s="6" t="s">
        <v>249</v>
      </c>
      <c r="Q119" s="6" t="s">
        <v>98</v>
      </c>
      <c r="R119" s="1520">
        <v>43803.0</v>
      </c>
      <c r="S119" s="7"/>
      <c r="T119" s="7"/>
      <c r="U119" s="254"/>
      <c r="V119" s="254"/>
      <c r="W119" s="7"/>
      <c r="X119" s="7"/>
      <c r="Y119" s="7"/>
      <c r="Z119" s="7"/>
      <c r="AA119" s="7"/>
      <c r="AB119" s="7"/>
    </row>
    <row r="120">
      <c r="A120" s="1516" t="s">
        <v>9505</v>
      </c>
      <c r="B120" s="277" t="s">
        <v>9502</v>
      </c>
      <c r="C120" s="277"/>
      <c r="D120" s="277"/>
      <c r="E120" s="271" t="s">
        <v>9127</v>
      </c>
      <c r="F120" s="1029" t="s">
        <v>9506</v>
      </c>
      <c r="G120" s="1442" t="s">
        <v>9507</v>
      </c>
      <c r="H120" s="254"/>
      <c r="I120" s="254"/>
      <c r="J120" s="254" t="s">
        <v>47</v>
      </c>
      <c r="K120" s="254"/>
      <c r="L120" s="254"/>
      <c r="M120" s="254"/>
      <c r="N120" s="1517">
        <v>43640.0</v>
      </c>
      <c r="O120" s="277" t="s">
        <v>96</v>
      </c>
      <c r="P120" s="6" t="s">
        <v>249</v>
      </c>
      <c r="Q120" s="6" t="s">
        <v>98</v>
      </c>
      <c r="R120" s="1520">
        <v>43803.0</v>
      </c>
      <c r="S120" s="7"/>
      <c r="T120" s="7"/>
      <c r="U120" s="254"/>
      <c r="V120" s="254"/>
      <c r="W120" s="7"/>
      <c r="X120" s="7"/>
      <c r="Y120" s="7"/>
      <c r="Z120" s="7"/>
      <c r="AA120" s="7"/>
      <c r="AB120" s="7"/>
    </row>
    <row r="121">
      <c r="A121" s="1516" t="s">
        <v>9508</v>
      </c>
      <c r="B121" s="277" t="s">
        <v>9502</v>
      </c>
      <c r="C121" s="277"/>
      <c r="D121" s="277"/>
      <c r="E121" s="271" t="s">
        <v>9135</v>
      </c>
      <c r="F121" s="1029" t="s">
        <v>9509</v>
      </c>
      <c r="G121" s="1442" t="s">
        <v>9510</v>
      </c>
      <c r="H121" s="254"/>
      <c r="I121" s="254"/>
      <c r="J121" s="254" t="s">
        <v>47</v>
      </c>
      <c r="K121" s="254"/>
      <c r="L121" s="254"/>
      <c r="M121" s="254"/>
      <c r="N121" s="1517">
        <v>43640.0</v>
      </c>
      <c r="O121" s="277" t="s">
        <v>96</v>
      </c>
      <c r="P121" s="6" t="s">
        <v>249</v>
      </c>
      <c r="Q121" s="6" t="s">
        <v>98</v>
      </c>
      <c r="R121" s="1520">
        <v>43803.0</v>
      </c>
      <c r="S121" s="7"/>
      <c r="T121" s="7"/>
      <c r="U121" s="254"/>
      <c r="V121" s="254"/>
      <c r="W121" s="7"/>
      <c r="X121" s="7"/>
      <c r="Y121" s="7"/>
      <c r="Z121" s="7"/>
      <c r="AA121" s="7"/>
      <c r="AB121" s="7"/>
    </row>
    <row r="122">
      <c r="A122" s="1516" t="s">
        <v>9511</v>
      </c>
      <c r="B122" s="277" t="s">
        <v>9512</v>
      </c>
      <c r="C122" s="277"/>
      <c r="D122" s="277"/>
      <c r="E122" s="1441" t="s">
        <v>9123</v>
      </c>
      <c r="F122" s="1029" t="s">
        <v>9513</v>
      </c>
      <c r="G122" s="1442" t="s">
        <v>9514</v>
      </c>
      <c r="H122" s="254"/>
      <c r="I122" s="254"/>
      <c r="J122" s="254" t="s">
        <v>47</v>
      </c>
      <c r="K122" s="254"/>
      <c r="L122" s="254"/>
      <c r="M122" s="254"/>
      <c r="N122" s="1517">
        <v>43640.0</v>
      </c>
      <c r="O122" s="277" t="s">
        <v>96</v>
      </c>
      <c r="P122" s="6" t="s">
        <v>249</v>
      </c>
      <c r="Q122" s="6" t="s">
        <v>98</v>
      </c>
      <c r="R122" s="1520">
        <v>43803.0</v>
      </c>
      <c r="S122" s="7"/>
      <c r="T122" s="7"/>
      <c r="U122" s="254"/>
      <c r="V122" s="254"/>
      <c r="W122" s="7"/>
      <c r="X122" s="7"/>
      <c r="Y122" s="7"/>
      <c r="Z122" s="7"/>
      <c r="AA122" s="7"/>
      <c r="AB122" s="7"/>
    </row>
    <row r="123">
      <c r="A123" s="1516" t="s">
        <v>9515</v>
      </c>
      <c r="B123" s="277" t="s">
        <v>9512</v>
      </c>
      <c r="C123" s="277"/>
      <c r="D123" s="277"/>
      <c r="E123" s="271" t="s">
        <v>9127</v>
      </c>
      <c r="F123" s="1029" t="s">
        <v>9516</v>
      </c>
      <c r="G123" s="1442" t="s">
        <v>9517</v>
      </c>
      <c r="H123" s="254"/>
      <c r="I123" s="254"/>
      <c r="J123" s="254" t="s">
        <v>47</v>
      </c>
      <c r="K123" s="254"/>
      <c r="L123" s="254"/>
      <c r="M123" s="254"/>
      <c r="N123" s="1517">
        <v>43640.0</v>
      </c>
      <c r="O123" s="277" t="s">
        <v>96</v>
      </c>
      <c r="P123" s="6" t="s">
        <v>249</v>
      </c>
      <c r="Q123" s="6" t="s">
        <v>98</v>
      </c>
      <c r="R123" s="1520">
        <v>43803.0</v>
      </c>
      <c r="S123" s="7"/>
      <c r="T123" s="7"/>
      <c r="U123" s="254"/>
      <c r="V123" s="254"/>
      <c r="W123" s="7"/>
      <c r="X123" s="7"/>
      <c r="Y123" s="7"/>
      <c r="Z123" s="7"/>
      <c r="AA123" s="7"/>
      <c r="AB123" s="7"/>
    </row>
    <row r="124">
      <c r="A124" s="1516" t="s">
        <v>9518</v>
      </c>
      <c r="B124" s="277" t="s">
        <v>9512</v>
      </c>
      <c r="C124" s="277"/>
      <c r="D124" s="277"/>
      <c r="E124" s="271" t="s">
        <v>9135</v>
      </c>
      <c r="F124" s="1029" t="s">
        <v>9519</v>
      </c>
      <c r="G124" s="1442" t="s">
        <v>9520</v>
      </c>
      <c r="H124" s="254"/>
      <c r="I124" s="254"/>
      <c r="J124" s="254" t="s">
        <v>47</v>
      </c>
      <c r="K124" s="254"/>
      <c r="L124" s="254"/>
      <c r="M124" s="254"/>
      <c r="N124" s="1517">
        <v>43640.0</v>
      </c>
      <c r="O124" s="277" t="s">
        <v>96</v>
      </c>
      <c r="P124" s="6" t="s">
        <v>249</v>
      </c>
      <c r="Q124" s="6" t="s">
        <v>98</v>
      </c>
      <c r="R124" s="1520">
        <v>43803.0</v>
      </c>
      <c r="S124" s="7"/>
      <c r="T124" s="7"/>
      <c r="U124" s="254"/>
      <c r="V124" s="254"/>
      <c r="W124" s="7"/>
      <c r="X124" s="7"/>
      <c r="Y124" s="7"/>
      <c r="Z124" s="7"/>
      <c r="AA124" s="7"/>
      <c r="AB124" s="7"/>
    </row>
    <row r="125">
      <c r="A125" s="1516" t="s">
        <v>9521</v>
      </c>
      <c r="B125" s="277" t="s">
        <v>9522</v>
      </c>
      <c r="C125" s="277"/>
      <c r="D125" s="277"/>
      <c r="E125" s="1441" t="s">
        <v>9123</v>
      </c>
      <c r="F125" s="1029" t="s">
        <v>9523</v>
      </c>
      <c r="G125" s="1442" t="s">
        <v>9524</v>
      </c>
      <c r="H125" s="1497">
        <v>43805.0</v>
      </c>
      <c r="I125" s="282" t="s">
        <v>8467</v>
      </c>
      <c r="J125" s="1521" t="s">
        <v>48</v>
      </c>
      <c r="K125" s="1521"/>
      <c r="L125" s="282" t="s">
        <v>9525</v>
      </c>
      <c r="M125" s="1522" t="str">
        <f>HYPERLINK("https://tangramcare.atlassian.net/browse/P2BN-2789", "P2BN-2789")</f>
        <v>P2BN-2789</v>
      </c>
      <c r="N125" s="1523" t="s">
        <v>9526</v>
      </c>
      <c r="O125" s="277" t="s">
        <v>96</v>
      </c>
      <c r="P125" s="7"/>
      <c r="Q125" s="7"/>
      <c r="R125" s="7"/>
      <c r="S125" s="7"/>
      <c r="T125" s="7"/>
      <c r="U125" s="254"/>
      <c r="V125" s="254"/>
      <c r="W125" s="7"/>
      <c r="X125" s="7"/>
      <c r="Y125" s="7"/>
      <c r="Z125" s="7"/>
      <c r="AA125" s="7"/>
      <c r="AB125" s="7"/>
    </row>
    <row r="126">
      <c r="A126" s="1516" t="s">
        <v>9527</v>
      </c>
      <c r="B126" s="277" t="s">
        <v>9522</v>
      </c>
      <c r="C126" s="277"/>
      <c r="D126" s="277"/>
      <c r="E126" s="271" t="s">
        <v>9127</v>
      </c>
      <c r="F126" s="1029" t="s">
        <v>9528</v>
      </c>
      <c r="G126" s="1442" t="s">
        <v>9529</v>
      </c>
      <c r="H126" s="254"/>
      <c r="I126" s="254"/>
      <c r="J126" s="254" t="s">
        <v>47</v>
      </c>
      <c r="K126" s="254"/>
      <c r="L126" s="254"/>
      <c r="M126" s="254"/>
      <c r="N126" s="1517">
        <v>43640.0</v>
      </c>
      <c r="O126" s="277" t="s">
        <v>96</v>
      </c>
      <c r="P126" s="7"/>
      <c r="Q126" s="7"/>
      <c r="R126" s="7"/>
      <c r="S126" s="7"/>
      <c r="T126" s="7"/>
      <c r="U126" s="254"/>
      <c r="V126" s="254"/>
      <c r="W126" s="7"/>
      <c r="X126" s="7"/>
      <c r="Y126" s="7"/>
      <c r="Z126" s="7"/>
      <c r="AA126" s="7"/>
      <c r="AB126" s="7"/>
    </row>
    <row r="127">
      <c r="A127" s="1516" t="s">
        <v>9530</v>
      </c>
      <c r="B127" s="277" t="s">
        <v>9522</v>
      </c>
      <c r="C127" s="277"/>
      <c r="D127" s="277"/>
      <c r="E127" s="271" t="s">
        <v>9135</v>
      </c>
      <c r="F127" s="1029" t="s">
        <v>9531</v>
      </c>
      <c r="G127" s="1442" t="s">
        <v>9532</v>
      </c>
      <c r="H127" s="1460"/>
      <c r="I127" s="1460"/>
      <c r="J127" s="1521" t="s">
        <v>48</v>
      </c>
      <c r="K127" s="1521"/>
      <c r="L127" s="277" t="s">
        <v>9533</v>
      </c>
      <c r="M127" s="278"/>
      <c r="N127" s="1517">
        <v>43640.0</v>
      </c>
      <c r="O127" s="277" t="s">
        <v>96</v>
      </c>
      <c r="P127" s="7"/>
      <c r="Q127" s="7"/>
      <c r="R127" s="7"/>
      <c r="S127" s="7"/>
      <c r="T127" s="7"/>
      <c r="U127" s="254"/>
      <c r="V127" s="254"/>
      <c r="W127" s="7"/>
      <c r="X127" s="7"/>
      <c r="Y127" s="7"/>
      <c r="Z127" s="7"/>
      <c r="AA127" s="7"/>
      <c r="AB127" s="7"/>
    </row>
    <row r="128">
      <c r="A128" s="1516" t="s">
        <v>9534</v>
      </c>
      <c r="B128" s="277" t="s">
        <v>9535</v>
      </c>
      <c r="C128" s="277"/>
      <c r="D128" s="277"/>
      <c r="E128" s="1441" t="s">
        <v>9123</v>
      </c>
      <c r="F128" s="1029" t="s">
        <v>9536</v>
      </c>
      <c r="G128" s="1442" t="s">
        <v>9537</v>
      </c>
      <c r="H128" s="254"/>
      <c r="I128" s="254"/>
      <c r="J128" s="254" t="s">
        <v>47</v>
      </c>
      <c r="K128" s="254"/>
      <c r="L128" s="1460"/>
      <c r="M128" s="254"/>
      <c r="N128" s="1517">
        <v>43640.0</v>
      </c>
      <c r="O128" s="277" t="s">
        <v>96</v>
      </c>
      <c r="P128" s="6" t="s">
        <v>97</v>
      </c>
      <c r="Q128" s="6" t="s">
        <v>98</v>
      </c>
      <c r="R128" s="1518">
        <v>43804.0</v>
      </c>
      <c r="S128" s="7"/>
      <c r="T128" s="7"/>
      <c r="U128" s="254"/>
      <c r="V128" s="254"/>
      <c r="W128" s="7"/>
      <c r="X128" s="7"/>
      <c r="Y128" s="7"/>
      <c r="Z128" s="7"/>
      <c r="AA128" s="7"/>
      <c r="AB128" s="7"/>
    </row>
    <row r="129">
      <c r="A129" s="1516" t="s">
        <v>9538</v>
      </c>
      <c r="B129" s="277" t="s">
        <v>9535</v>
      </c>
      <c r="C129" s="277"/>
      <c r="D129" s="277"/>
      <c r="E129" s="271" t="s">
        <v>9127</v>
      </c>
      <c r="F129" s="1029" t="s">
        <v>9539</v>
      </c>
      <c r="G129" s="1442" t="s">
        <v>9540</v>
      </c>
      <c r="H129" s="254"/>
      <c r="I129" s="254"/>
      <c r="J129" s="254" t="s">
        <v>47</v>
      </c>
      <c r="K129" s="254"/>
      <c r="L129" s="254"/>
      <c r="M129" s="254"/>
      <c r="N129" s="1517">
        <v>43640.0</v>
      </c>
      <c r="O129" s="277" t="s">
        <v>96</v>
      </c>
      <c r="P129" s="6" t="s">
        <v>97</v>
      </c>
      <c r="Q129" s="6" t="s">
        <v>98</v>
      </c>
      <c r="R129" s="1518">
        <v>43804.0</v>
      </c>
      <c r="S129" s="7"/>
      <c r="T129" s="7"/>
      <c r="U129" s="254"/>
      <c r="V129" s="254"/>
      <c r="W129" s="7"/>
      <c r="X129" s="7"/>
      <c r="Y129" s="7"/>
      <c r="Z129" s="7"/>
      <c r="AA129" s="7"/>
      <c r="AB129" s="7"/>
    </row>
    <row r="130">
      <c r="A130" s="1516" t="s">
        <v>9541</v>
      </c>
      <c r="B130" s="277" t="s">
        <v>9535</v>
      </c>
      <c r="C130" s="277"/>
      <c r="D130" s="277"/>
      <c r="E130" s="271" t="s">
        <v>9135</v>
      </c>
      <c r="F130" s="1029" t="s">
        <v>9542</v>
      </c>
      <c r="G130" s="1442" t="s">
        <v>9543</v>
      </c>
      <c r="H130" s="254"/>
      <c r="I130" s="254"/>
      <c r="J130" s="254" t="s">
        <v>47</v>
      </c>
      <c r="K130" s="254"/>
      <c r="L130" s="254"/>
      <c r="M130" s="254"/>
      <c r="N130" s="1517">
        <v>43640.0</v>
      </c>
      <c r="O130" s="277" t="s">
        <v>96</v>
      </c>
      <c r="P130" s="6" t="s">
        <v>97</v>
      </c>
      <c r="Q130" s="6" t="s">
        <v>98</v>
      </c>
      <c r="R130" s="1518">
        <v>43804.0</v>
      </c>
      <c r="S130" s="7"/>
      <c r="T130" s="7"/>
      <c r="U130" s="254"/>
      <c r="V130" s="254"/>
      <c r="W130" s="7"/>
      <c r="X130" s="7"/>
      <c r="Y130" s="7"/>
      <c r="Z130" s="7"/>
      <c r="AA130" s="7"/>
      <c r="AB130" s="7"/>
    </row>
    <row r="131">
      <c r="A131" s="1516" t="s">
        <v>9544</v>
      </c>
      <c r="B131" s="277" t="s">
        <v>9545</v>
      </c>
      <c r="C131" s="277"/>
      <c r="D131" s="277"/>
      <c r="E131" s="1441" t="s">
        <v>9123</v>
      </c>
      <c r="F131" s="1029" t="s">
        <v>9546</v>
      </c>
      <c r="G131" s="1442" t="s">
        <v>9547</v>
      </c>
      <c r="H131" s="254"/>
      <c r="I131" s="254"/>
      <c r="J131" s="254" t="s">
        <v>47</v>
      </c>
      <c r="K131" s="254"/>
      <c r="L131" s="1524" t="s">
        <v>9548</v>
      </c>
      <c r="M131" s="254"/>
      <c r="N131" s="1517">
        <v>43640.0</v>
      </c>
      <c r="O131" s="277" t="s">
        <v>96</v>
      </c>
      <c r="P131" s="6" t="s">
        <v>97</v>
      </c>
      <c r="Q131" s="6" t="s">
        <v>98</v>
      </c>
      <c r="R131" s="1518">
        <v>43804.0</v>
      </c>
      <c r="S131" s="7"/>
      <c r="T131" s="7"/>
      <c r="U131" s="254"/>
      <c r="V131" s="254"/>
      <c r="W131" s="7"/>
      <c r="X131" s="7"/>
      <c r="Y131" s="7"/>
      <c r="Z131" s="7"/>
      <c r="AA131" s="7"/>
      <c r="AB131" s="7"/>
    </row>
    <row r="132">
      <c r="A132" s="1516" t="s">
        <v>9549</v>
      </c>
      <c r="B132" s="277" t="s">
        <v>9545</v>
      </c>
      <c r="C132" s="277"/>
      <c r="D132" s="277"/>
      <c r="E132" s="271" t="s">
        <v>9127</v>
      </c>
      <c r="F132" s="1029" t="s">
        <v>9550</v>
      </c>
      <c r="G132" s="1442" t="s">
        <v>9551</v>
      </c>
      <c r="H132" s="254"/>
      <c r="I132" s="254"/>
      <c r="J132" s="254" t="s">
        <v>47</v>
      </c>
      <c r="K132" s="254"/>
      <c r="L132" s="254"/>
      <c r="M132" s="254"/>
      <c r="N132" s="1517">
        <v>43640.0</v>
      </c>
      <c r="O132" s="277" t="s">
        <v>96</v>
      </c>
      <c r="P132" s="6" t="s">
        <v>97</v>
      </c>
      <c r="Q132" s="6" t="s">
        <v>98</v>
      </c>
      <c r="R132" s="1518">
        <v>43804.0</v>
      </c>
      <c r="S132" s="7"/>
      <c r="T132" s="7"/>
      <c r="U132" s="254"/>
      <c r="V132" s="254"/>
      <c r="W132" s="7"/>
      <c r="X132" s="7"/>
      <c r="Y132" s="7"/>
      <c r="Z132" s="7"/>
      <c r="AA132" s="7"/>
      <c r="AB132" s="7"/>
    </row>
    <row r="133">
      <c r="A133" s="1516" t="s">
        <v>9552</v>
      </c>
      <c r="B133" s="277" t="s">
        <v>9545</v>
      </c>
      <c r="C133" s="277"/>
      <c r="D133" s="277"/>
      <c r="E133" s="271" t="s">
        <v>9135</v>
      </c>
      <c r="F133" s="1029" t="s">
        <v>9553</v>
      </c>
      <c r="G133" s="1442" t="s">
        <v>9554</v>
      </c>
      <c r="H133" s="254"/>
      <c r="I133" s="254"/>
      <c r="J133" s="254" t="s">
        <v>47</v>
      </c>
      <c r="K133" s="254"/>
      <c r="L133" s="254"/>
      <c r="M133" s="254"/>
      <c r="N133" s="1517">
        <v>43640.0</v>
      </c>
      <c r="O133" s="277" t="s">
        <v>96</v>
      </c>
      <c r="P133" s="6" t="s">
        <v>97</v>
      </c>
      <c r="Q133" s="6" t="s">
        <v>98</v>
      </c>
      <c r="R133" s="1518">
        <v>43804.0</v>
      </c>
      <c r="S133" s="7"/>
      <c r="T133" s="7"/>
      <c r="U133" s="254"/>
      <c r="V133" s="254"/>
      <c r="W133" s="7"/>
      <c r="X133" s="7"/>
      <c r="Y133" s="7"/>
      <c r="Z133" s="7"/>
      <c r="AA133" s="7"/>
      <c r="AB133" s="7"/>
    </row>
    <row r="134">
      <c r="A134" s="1428" t="s">
        <v>9555</v>
      </c>
      <c r="B134" s="1434"/>
      <c r="C134" s="1434"/>
      <c r="D134" s="1434"/>
      <c r="E134" s="1429"/>
      <c r="F134" s="1486"/>
      <c r="G134" s="1487"/>
      <c r="H134" s="1515"/>
      <c r="I134" s="1515"/>
      <c r="J134" s="1515"/>
      <c r="K134" s="1515"/>
      <c r="L134" s="1525"/>
      <c r="M134" s="1525"/>
      <c r="N134" s="1515"/>
      <c r="O134" s="1515"/>
      <c r="P134" s="1515"/>
      <c r="Q134" s="1515"/>
      <c r="R134" s="1515"/>
      <c r="S134" s="1515"/>
      <c r="T134" s="1515"/>
      <c r="U134" s="1432"/>
      <c r="V134" s="254"/>
      <c r="W134" s="7"/>
      <c r="X134" s="7"/>
      <c r="Y134" s="7"/>
      <c r="Z134" s="7"/>
      <c r="AA134" s="7"/>
      <c r="AB134" s="7"/>
    </row>
    <row r="135">
      <c r="A135" s="1526" t="s">
        <v>9370</v>
      </c>
      <c r="B135" s="1527" t="s">
        <v>9556</v>
      </c>
      <c r="C135" s="1527"/>
      <c r="D135" s="1527"/>
      <c r="E135" s="1528" t="s">
        <v>9123</v>
      </c>
      <c r="F135" s="1529" t="s">
        <v>9557</v>
      </c>
      <c r="G135" s="1530" t="s">
        <v>9558</v>
      </c>
      <c r="H135" s="1531">
        <v>43907.0</v>
      </c>
      <c r="I135" s="586" t="s">
        <v>383</v>
      </c>
      <c r="J135" s="6" t="s">
        <v>47</v>
      </c>
      <c r="K135" s="6"/>
      <c r="L135" s="277" t="s">
        <v>9559</v>
      </c>
      <c r="M135" s="1444">
        <v>43706.0</v>
      </c>
      <c r="N135" s="7"/>
      <c r="O135" s="277" t="s">
        <v>485</v>
      </c>
      <c r="P135" s="277" t="s">
        <v>5797</v>
      </c>
      <c r="Q135" s="962">
        <v>43781.0</v>
      </c>
      <c r="R135" s="7"/>
      <c r="S135" s="7"/>
      <c r="T135" s="254"/>
      <c r="U135" s="254"/>
      <c r="V135" s="7"/>
      <c r="W135" s="7"/>
      <c r="X135" s="7"/>
      <c r="Y135" s="7"/>
      <c r="Z135" s="7"/>
      <c r="AA135" s="7"/>
    </row>
    <row r="136">
      <c r="A136" s="1516" t="s">
        <v>9374</v>
      </c>
      <c r="B136" s="254" t="s">
        <v>9556</v>
      </c>
      <c r="C136" s="254"/>
      <c r="D136" s="254"/>
      <c r="E136" s="1493" t="s">
        <v>9127</v>
      </c>
      <c r="F136" s="281" t="s">
        <v>9560</v>
      </c>
      <c r="G136" s="1442" t="s">
        <v>9561</v>
      </c>
      <c r="H136" s="1531">
        <v>43907.0</v>
      </c>
      <c r="I136" s="586" t="s">
        <v>383</v>
      </c>
      <c r="J136" s="6" t="s">
        <v>47</v>
      </c>
      <c r="K136" s="6"/>
      <c r="L136" s="278" t="s">
        <v>47</v>
      </c>
      <c r="M136" s="7"/>
      <c r="N136" s="1444">
        <v>43706.0</v>
      </c>
      <c r="O136" s="7"/>
      <c r="P136" s="277" t="s">
        <v>485</v>
      </c>
      <c r="Q136" s="277" t="s">
        <v>5797</v>
      </c>
      <c r="R136" s="962">
        <v>43781.0</v>
      </c>
      <c r="S136" s="7"/>
      <c r="T136" s="7"/>
      <c r="U136" s="254"/>
      <c r="V136" s="254"/>
      <c r="W136" s="7"/>
      <c r="X136" s="7"/>
      <c r="Y136" s="7"/>
      <c r="Z136" s="7"/>
      <c r="AA136" s="7"/>
      <c r="AB136" s="7"/>
    </row>
    <row r="137">
      <c r="A137" s="1526" t="s">
        <v>9377</v>
      </c>
      <c r="B137" s="1527" t="s">
        <v>9556</v>
      </c>
      <c r="C137" s="1527"/>
      <c r="D137" s="1527"/>
      <c r="E137" s="1532" t="s">
        <v>9135</v>
      </c>
      <c r="F137" s="1533" t="s">
        <v>9562</v>
      </c>
      <c r="G137" s="1530" t="s">
        <v>9563</v>
      </c>
      <c r="H137" s="1531">
        <v>43907.0</v>
      </c>
      <c r="I137" s="586" t="s">
        <v>383</v>
      </c>
      <c r="J137" s="6" t="s">
        <v>47</v>
      </c>
      <c r="K137" s="6"/>
      <c r="L137" s="277" t="s">
        <v>9564</v>
      </c>
      <c r="M137" s="1444">
        <v>43706.0</v>
      </c>
      <c r="N137" s="7"/>
      <c r="O137" s="277" t="s">
        <v>485</v>
      </c>
      <c r="P137" s="277" t="s">
        <v>5797</v>
      </c>
      <c r="Q137" s="962">
        <v>43781.0</v>
      </c>
      <c r="R137" s="7"/>
      <c r="S137" s="7"/>
      <c r="T137" s="254"/>
      <c r="U137" s="254"/>
      <c r="V137" s="7"/>
      <c r="W137" s="7"/>
      <c r="X137" s="7"/>
      <c r="Y137" s="7"/>
      <c r="Z137" s="7"/>
      <c r="AA137" s="7"/>
    </row>
    <row r="138">
      <c r="A138" s="1534" t="s">
        <v>9380</v>
      </c>
      <c r="B138" s="1527" t="s">
        <v>9565</v>
      </c>
      <c r="C138" s="1527"/>
      <c r="D138" s="1527"/>
      <c r="E138" s="1528" t="s">
        <v>9123</v>
      </c>
      <c r="F138" s="1533" t="s">
        <v>9566</v>
      </c>
      <c r="G138" s="1530" t="s">
        <v>9567</v>
      </c>
      <c r="H138" s="1518">
        <v>43943.0</v>
      </c>
      <c r="I138" s="586" t="s">
        <v>383</v>
      </c>
      <c r="J138" s="6" t="s">
        <v>966</v>
      </c>
      <c r="K138" s="6" t="s">
        <v>383</v>
      </c>
      <c r="L138" s="1535" t="s">
        <v>9568</v>
      </c>
      <c r="M138" s="1536"/>
      <c r="N138" s="1518">
        <v>43943.0</v>
      </c>
      <c r="O138" s="277" t="s">
        <v>485</v>
      </c>
      <c r="P138" s="277" t="s">
        <v>5797</v>
      </c>
      <c r="Q138" s="962">
        <v>43776.0</v>
      </c>
      <c r="R138" s="7"/>
      <c r="S138" s="7"/>
      <c r="T138" s="254"/>
      <c r="U138" s="254"/>
      <c r="V138" s="7"/>
      <c r="W138" s="7"/>
      <c r="X138" s="7"/>
      <c r="Y138" s="7"/>
      <c r="Z138" s="7"/>
      <c r="AA138" s="7"/>
    </row>
    <row r="139">
      <c r="A139" s="254" t="s">
        <v>9385</v>
      </c>
      <c r="B139" s="254" t="s">
        <v>9565</v>
      </c>
      <c r="C139" s="254"/>
      <c r="D139" s="254"/>
      <c r="E139" s="1493" t="s">
        <v>9127</v>
      </c>
      <c r="F139" s="450" t="s">
        <v>9569</v>
      </c>
      <c r="G139" s="1442" t="s">
        <v>9570</v>
      </c>
      <c r="H139" s="1518">
        <v>43943.0</v>
      </c>
      <c r="I139" s="586" t="s">
        <v>383</v>
      </c>
      <c r="J139" s="6" t="s">
        <v>966</v>
      </c>
      <c r="K139" s="6" t="s">
        <v>383</v>
      </c>
      <c r="L139" s="278"/>
      <c r="M139" s="242"/>
      <c r="N139" s="1518">
        <v>43943.0</v>
      </c>
      <c r="O139" s="7"/>
      <c r="P139" s="277" t="s">
        <v>485</v>
      </c>
      <c r="Q139" s="277" t="s">
        <v>5797</v>
      </c>
      <c r="R139" s="962">
        <v>43777.0</v>
      </c>
      <c r="S139" s="7"/>
      <c r="T139" s="7"/>
      <c r="U139" s="254"/>
      <c r="V139" s="254"/>
      <c r="W139" s="7"/>
      <c r="X139" s="7"/>
      <c r="Y139" s="7"/>
      <c r="Z139" s="7"/>
      <c r="AA139" s="7"/>
      <c r="AB139" s="7"/>
    </row>
    <row r="140">
      <c r="A140" s="254" t="s">
        <v>9388</v>
      </c>
      <c r="B140" s="254" t="s">
        <v>9565</v>
      </c>
      <c r="C140" s="254"/>
      <c r="D140" s="254"/>
      <c r="E140" s="1493" t="s">
        <v>9135</v>
      </c>
      <c r="F140" s="450" t="s">
        <v>9571</v>
      </c>
      <c r="G140" s="1442" t="s">
        <v>9572</v>
      </c>
      <c r="H140" s="1518">
        <v>43943.0</v>
      </c>
      <c r="I140" s="586" t="s">
        <v>383</v>
      </c>
      <c r="J140" s="6" t="s">
        <v>966</v>
      </c>
      <c r="K140" s="6" t="s">
        <v>383</v>
      </c>
      <c r="L140" s="278"/>
      <c r="M140" s="242"/>
      <c r="N140" s="1518">
        <v>43943.0</v>
      </c>
      <c r="O140" s="7"/>
      <c r="P140" s="277" t="s">
        <v>485</v>
      </c>
      <c r="Q140" s="277" t="s">
        <v>5797</v>
      </c>
      <c r="R140" s="962">
        <v>43777.0</v>
      </c>
      <c r="S140" s="7"/>
      <c r="T140" s="7"/>
      <c r="U140" s="254"/>
      <c r="V140" s="254"/>
      <c r="W140" s="7"/>
      <c r="X140" s="7"/>
      <c r="Y140" s="7"/>
      <c r="Z140" s="7"/>
      <c r="AA140" s="7"/>
      <c r="AB140" s="7"/>
    </row>
    <row r="141">
      <c r="A141" s="1534" t="s">
        <v>9393</v>
      </c>
      <c r="B141" s="1527" t="s">
        <v>9573</v>
      </c>
      <c r="C141" s="1527"/>
      <c r="D141" s="1527"/>
      <c r="E141" s="1528" t="s">
        <v>9123</v>
      </c>
      <c r="F141" s="1533" t="s">
        <v>9574</v>
      </c>
      <c r="G141" s="1530" t="s">
        <v>9575</v>
      </c>
      <c r="H141" s="1518">
        <v>43931.0</v>
      </c>
      <c r="I141" s="586" t="s">
        <v>383</v>
      </c>
      <c r="J141" s="6" t="s">
        <v>47</v>
      </c>
      <c r="K141" s="279" t="s">
        <v>383</v>
      </c>
      <c r="L141" s="278"/>
      <c r="M141" s="1536"/>
      <c r="N141" s="1518">
        <v>43931.0</v>
      </c>
      <c r="P141" s="277" t="s">
        <v>485</v>
      </c>
      <c r="Q141" s="962">
        <v>43777.0</v>
      </c>
      <c r="R141" s="7"/>
      <c r="S141" s="7"/>
      <c r="T141" s="254"/>
      <c r="U141" s="254"/>
      <c r="V141" s="7"/>
      <c r="W141" s="7"/>
      <c r="X141" s="7"/>
      <c r="Y141" s="7"/>
      <c r="Z141" s="7"/>
      <c r="AA141" s="7"/>
    </row>
    <row r="142">
      <c r="A142" s="1537" t="s">
        <v>9411</v>
      </c>
      <c r="B142" s="1527" t="s">
        <v>9573</v>
      </c>
      <c r="C142" s="1527"/>
      <c r="D142" s="1527"/>
      <c r="E142" s="1532" t="s">
        <v>9127</v>
      </c>
      <c r="F142" s="1533" t="s">
        <v>9576</v>
      </c>
      <c r="G142" s="1530" t="s">
        <v>9577</v>
      </c>
      <c r="H142" s="1518">
        <v>43931.0</v>
      </c>
      <c r="I142" s="586" t="s">
        <v>383</v>
      </c>
      <c r="J142" s="6" t="s">
        <v>47</v>
      </c>
      <c r="K142" s="279" t="s">
        <v>383</v>
      </c>
      <c r="L142" s="278"/>
      <c r="M142" s="1536"/>
      <c r="N142" s="1518">
        <v>43931.0</v>
      </c>
      <c r="O142" s="277" t="s">
        <v>485</v>
      </c>
      <c r="P142" s="277" t="s">
        <v>5797</v>
      </c>
      <c r="Q142" s="962">
        <v>43781.0</v>
      </c>
      <c r="R142" s="7"/>
      <c r="S142" s="7"/>
      <c r="T142" s="254"/>
      <c r="U142" s="254"/>
      <c r="V142" s="7"/>
      <c r="W142" s="7"/>
      <c r="X142" s="7"/>
      <c r="Y142" s="7"/>
      <c r="Z142" s="7"/>
      <c r="AA142" s="7"/>
    </row>
    <row r="143">
      <c r="A143" s="1538" t="s">
        <v>9415</v>
      </c>
      <c r="B143" s="1539" t="s">
        <v>9573</v>
      </c>
      <c r="C143" s="1539"/>
      <c r="D143" s="1539"/>
      <c r="E143" s="1540" t="s">
        <v>9135</v>
      </c>
      <c r="F143" s="1541" t="s">
        <v>9578</v>
      </c>
      <c r="G143" s="1542" t="s">
        <v>9579</v>
      </c>
      <c r="H143" s="1518">
        <v>43931.0</v>
      </c>
      <c r="I143" s="586" t="s">
        <v>383</v>
      </c>
      <c r="J143" s="6" t="s">
        <v>47</v>
      </c>
      <c r="K143" s="279" t="s">
        <v>383</v>
      </c>
      <c r="L143" s="278"/>
      <c r="M143" s="1536"/>
      <c r="N143" s="1518">
        <v>43931.0</v>
      </c>
      <c r="O143" s="277" t="s">
        <v>485</v>
      </c>
      <c r="P143" s="277" t="s">
        <v>5797</v>
      </c>
      <c r="Q143" s="962">
        <v>43781.0</v>
      </c>
      <c r="R143" s="7"/>
      <c r="S143" s="7"/>
      <c r="T143" s="254"/>
      <c r="U143" s="254"/>
      <c r="V143" s="7"/>
      <c r="W143" s="7"/>
      <c r="X143" s="7"/>
      <c r="Y143" s="7"/>
      <c r="Z143" s="7"/>
      <c r="AA143" s="7"/>
    </row>
    <row r="144">
      <c r="A144" s="1428" t="s">
        <v>9580</v>
      </c>
      <c r="B144" s="1434"/>
      <c r="C144" s="1434"/>
      <c r="D144" s="1434"/>
      <c r="E144" s="1429"/>
      <c r="F144" s="1486"/>
      <c r="G144" s="1487"/>
      <c r="H144" s="1434"/>
      <c r="I144" s="1434"/>
      <c r="J144" s="1434"/>
      <c r="K144" s="1434"/>
      <c r="L144" s="1434"/>
      <c r="M144" s="1432"/>
      <c r="N144" s="1432"/>
      <c r="O144" s="1515"/>
      <c r="P144" s="1515"/>
      <c r="Q144" s="1515"/>
      <c r="R144" s="1515"/>
      <c r="S144" s="1515"/>
      <c r="T144" s="7"/>
      <c r="U144" s="254"/>
      <c r="V144" s="254"/>
      <c r="W144" s="7"/>
      <c r="X144" s="7"/>
      <c r="Y144" s="7"/>
      <c r="Z144" s="7"/>
      <c r="AA144" s="7"/>
      <c r="AB144" s="7"/>
    </row>
    <row r="145">
      <c r="A145" s="1441" t="s">
        <v>9581</v>
      </c>
      <c r="B145" s="278" t="s">
        <v>9582</v>
      </c>
      <c r="C145" s="278"/>
      <c r="D145" s="278"/>
      <c r="E145" s="1489" t="s">
        <v>9123</v>
      </c>
      <c r="F145" s="450" t="s">
        <v>9583</v>
      </c>
      <c r="G145" s="1442" t="s">
        <v>9584</v>
      </c>
      <c r="H145" s="254"/>
      <c r="I145" s="254"/>
      <c r="J145" s="1509" t="s">
        <v>47</v>
      </c>
      <c r="K145" s="1509"/>
      <c r="L145" s="254"/>
      <c r="M145" s="254"/>
      <c r="N145" s="1543">
        <v>43700.0</v>
      </c>
      <c r="O145" s="7"/>
      <c r="P145" s="6" t="s">
        <v>116</v>
      </c>
      <c r="Q145" s="133" t="s">
        <v>98</v>
      </c>
      <c r="R145" s="1520">
        <v>43759.0</v>
      </c>
      <c r="S145" s="7"/>
      <c r="T145" s="7"/>
      <c r="U145" s="254"/>
      <c r="V145" s="254"/>
      <c r="W145" s="7"/>
      <c r="X145" s="7"/>
      <c r="Y145" s="7"/>
      <c r="Z145" s="7"/>
      <c r="AA145" s="7"/>
      <c r="AB145" s="7"/>
    </row>
    <row r="146">
      <c r="A146" s="1449" t="s">
        <v>9585</v>
      </c>
      <c r="B146" s="278" t="s">
        <v>9582</v>
      </c>
      <c r="C146" s="278"/>
      <c r="D146" s="278"/>
      <c r="E146" s="1493" t="s">
        <v>9127</v>
      </c>
      <c r="F146" s="450" t="s">
        <v>9586</v>
      </c>
      <c r="G146" s="1490" t="s">
        <v>9587</v>
      </c>
      <c r="H146" s="279">
        <v>1.0</v>
      </c>
      <c r="I146" s="254"/>
      <c r="J146" s="1509" t="s">
        <v>47</v>
      </c>
      <c r="K146" s="1509"/>
      <c r="L146" s="254"/>
      <c r="M146" s="254"/>
      <c r="N146" s="1543">
        <v>43700.0</v>
      </c>
      <c r="O146" s="7"/>
      <c r="P146" s="6" t="s">
        <v>116</v>
      </c>
      <c r="Q146" s="133" t="s">
        <v>98</v>
      </c>
      <c r="R146" s="1520">
        <v>43759.0</v>
      </c>
      <c r="S146" s="7"/>
      <c r="T146" s="7"/>
      <c r="U146" s="254"/>
      <c r="V146" s="254"/>
      <c r="W146" s="7"/>
      <c r="X146" s="7"/>
      <c r="Y146" s="7"/>
      <c r="Z146" s="7"/>
      <c r="AA146" s="7"/>
      <c r="AB146" s="7"/>
    </row>
    <row r="147">
      <c r="A147" s="1449" t="s">
        <v>9588</v>
      </c>
      <c r="B147" s="278" t="s">
        <v>9582</v>
      </c>
      <c r="C147" s="278"/>
      <c r="D147" s="278"/>
      <c r="E147" s="1493" t="s">
        <v>9135</v>
      </c>
      <c r="F147" s="450" t="s">
        <v>9589</v>
      </c>
      <c r="G147" s="1490" t="s">
        <v>9590</v>
      </c>
      <c r="H147" s="254"/>
      <c r="I147" s="254"/>
      <c r="J147" s="1509" t="s">
        <v>47</v>
      </c>
      <c r="K147" s="1509"/>
      <c r="L147" s="254"/>
      <c r="M147" s="254"/>
      <c r="N147" s="1543">
        <v>43700.0</v>
      </c>
      <c r="O147" s="7"/>
      <c r="P147" s="6" t="s">
        <v>116</v>
      </c>
      <c r="Q147" s="133" t="s">
        <v>98</v>
      </c>
      <c r="R147" s="1520">
        <v>43759.0</v>
      </c>
      <c r="S147" s="7"/>
      <c r="T147" s="7"/>
      <c r="U147" s="254"/>
      <c r="V147" s="254"/>
      <c r="W147" s="7"/>
      <c r="X147" s="7"/>
      <c r="Y147" s="7"/>
      <c r="Z147" s="7"/>
      <c r="AA147" s="7"/>
      <c r="AB147" s="7"/>
    </row>
    <row r="148">
      <c r="A148" s="1441" t="s">
        <v>9591</v>
      </c>
      <c r="B148" s="278" t="s">
        <v>9592</v>
      </c>
      <c r="C148" s="278"/>
      <c r="D148" s="278"/>
      <c r="E148" s="1489" t="s">
        <v>9123</v>
      </c>
      <c r="F148" s="450" t="s">
        <v>9593</v>
      </c>
      <c r="G148" s="1490" t="s">
        <v>9594</v>
      </c>
      <c r="H148" s="254"/>
      <c r="I148" s="254"/>
      <c r="J148" s="1509" t="s">
        <v>4985</v>
      </c>
      <c r="K148" s="1509"/>
      <c r="L148" s="133" t="s">
        <v>9463</v>
      </c>
      <c r="M148" s="254"/>
      <c r="N148" s="254" t="s">
        <v>9428</v>
      </c>
      <c r="O148" s="7"/>
      <c r="P148" s="6" t="s">
        <v>116</v>
      </c>
      <c r="Q148" s="133" t="s">
        <v>98</v>
      </c>
      <c r="R148" s="1520">
        <v>43759.0</v>
      </c>
      <c r="S148" s="7"/>
      <c r="T148" s="7"/>
      <c r="U148" s="254"/>
      <c r="V148" s="254"/>
      <c r="W148" s="7"/>
      <c r="X148" s="7"/>
      <c r="Y148" s="7"/>
      <c r="Z148" s="7"/>
      <c r="AA148" s="7"/>
      <c r="AB148" s="7"/>
    </row>
    <row r="149">
      <c r="A149" s="1449" t="s">
        <v>9595</v>
      </c>
      <c r="B149" s="278" t="s">
        <v>9592</v>
      </c>
      <c r="C149" s="278"/>
      <c r="D149" s="278"/>
      <c r="E149" s="1493" t="s">
        <v>9127</v>
      </c>
      <c r="F149" s="450" t="s">
        <v>9596</v>
      </c>
      <c r="G149" s="1490" t="s">
        <v>9597</v>
      </c>
      <c r="H149" s="254"/>
      <c r="I149" s="254"/>
      <c r="J149" s="1509" t="s">
        <v>4985</v>
      </c>
      <c r="K149" s="1509"/>
      <c r="L149" s="133" t="s">
        <v>9463</v>
      </c>
      <c r="M149" s="254"/>
      <c r="N149" s="254" t="s">
        <v>9428</v>
      </c>
      <c r="O149" s="7"/>
      <c r="P149" s="6" t="s">
        <v>116</v>
      </c>
      <c r="Q149" s="133" t="s">
        <v>98</v>
      </c>
      <c r="R149" s="1520">
        <v>43759.0</v>
      </c>
      <c r="S149" s="7"/>
      <c r="T149" s="7"/>
      <c r="U149" s="254"/>
      <c r="V149" s="254"/>
      <c r="W149" s="7"/>
      <c r="X149" s="7"/>
      <c r="Y149" s="7"/>
      <c r="Z149" s="7"/>
      <c r="AA149" s="7"/>
      <c r="AB149" s="7"/>
    </row>
    <row r="150">
      <c r="A150" s="1449" t="s">
        <v>9598</v>
      </c>
      <c r="B150" s="278" t="s">
        <v>9592</v>
      </c>
      <c r="C150" s="278"/>
      <c r="D150" s="278"/>
      <c r="E150" s="1493" t="s">
        <v>9135</v>
      </c>
      <c r="F150" s="450" t="s">
        <v>9599</v>
      </c>
      <c r="G150" s="1490" t="s">
        <v>9600</v>
      </c>
      <c r="H150" s="254"/>
      <c r="I150" s="254"/>
      <c r="J150" s="1509" t="s">
        <v>4985</v>
      </c>
      <c r="K150" s="1509"/>
      <c r="L150" s="133" t="s">
        <v>9463</v>
      </c>
      <c r="M150" s="254"/>
      <c r="N150" s="254" t="s">
        <v>9428</v>
      </c>
      <c r="O150" s="7"/>
      <c r="P150" s="6" t="s">
        <v>116</v>
      </c>
      <c r="Q150" s="133" t="s">
        <v>98</v>
      </c>
      <c r="R150" s="1520">
        <v>43759.0</v>
      </c>
      <c r="S150" s="7"/>
      <c r="T150" s="7"/>
      <c r="U150" s="254"/>
      <c r="V150" s="254"/>
      <c r="W150" s="7"/>
      <c r="X150" s="7"/>
      <c r="Y150" s="7"/>
      <c r="Z150" s="7"/>
      <c r="AA150" s="7"/>
      <c r="AB150" s="7"/>
    </row>
    <row r="151">
      <c r="A151" s="1544" t="s">
        <v>9601</v>
      </c>
      <c r="B151" s="1434"/>
      <c r="C151" s="1434"/>
      <c r="D151" s="1434"/>
      <c r="E151" s="1429"/>
      <c r="F151" s="1486"/>
      <c r="G151" s="1487"/>
      <c r="H151" s="1434"/>
      <c r="I151" s="1434"/>
      <c r="J151" s="1434"/>
      <c r="K151" s="1434"/>
      <c r="L151" s="1434"/>
      <c r="M151" s="1432"/>
      <c r="N151" s="1432"/>
      <c r="O151" s="1515"/>
      <c r="P151" s="1515"/>
      <c r="Q151" s="1515"/>
      <c r="R151" s="1515"/>
      <c r="S151" s="1515"/>
      <c r="T151" s="1515"/>
      <c r="U151" s="254"/>
      <c r="V151" s="254"/>
      <c r="W151" s="7"/>
      <c r="X151" s="7"/>
      <c r="Y151" s="7"/>
      <c r="Z151" s="7"/>
      <c r="AA151" s="7"/>
      <c r="AB151" s="7"/>
    </row>
    <row r="152">
      <c r="A152" s="1545" t="s">
        <v>9602</v>
      </c>
      <c r="B152" s="278" t="s">
        <v>9603</v>
      </c>
      <c r="C152" s="278"/>
      <c r="D152" s="278"/>
      <c r="E152" s="1489" t="s">
        <v>9123</v>
      </c>
      <c r="F152" s="450" t="s">
        <v>9604</v>
      </c>
      <c r="G152" s="1490" t="s">
        <v>9605</v>
      </c>
      <c r="H152" s="254"/>
      <c r="I152" s="254"/>
      <c r="J152" s="254"/>
      <c r="K152" s="254"/>
      <c r="L152" s="254"/>
      <c r="M152" s="254"/>
      <c r="N152" s="254"/>
      <c r="O152" s="7"/>
      <c r="P152" s="7"/>
      <c r="Q152" s="7"/>
      <c r="R152" s="7"/>
      <c r="S152" s="7"/>
      <c r="T152" s="7"/>
      <c r="U152" s="254"/>
      <c r="V152" s="254"/>
      <c r="W152" s="7"/>
      <c r="X152" s="7"/>
      <c r="Y152" s="7"/>
      <c r="Z152" s="7"/>
      <c r="AA152" s="7"/>
      <c r="AB152" s="7"/>
    </row>
    <row r="153">
      <c r="A153" s="1545" t="s">
        <v>9606</v>
      </c>
      <c r="B153" s="278" t="s">
        <v>9603</v>
      </c>
      <c r="C153" s="278"/>
      <c r="D153" s="278"/>
      <c r="E153" s="1493" t="s">
        <v>9127</v>
      </c>
      <c r="F153" s="450" t="s">
        <v>9607</v>
      </c>
      <c r="G153" s="1546" t="s">
        <v>9608</v>
      </c>
      <c r="H153" s="1009">
        <v>43782.0</v>
      </c>
      <c r="I153" s="279" t="s">
        <v>97</v>
      </c>
      <c r="J153" s="254"/>
      <c r="K153" s="254"/>
      <c r="L153" s="1547" t="s">
        <v>9609</v>
      </c>
      <c r="M153" s="254"/>
      <c r="N153" s="254"/>
      <c r="O153" s="7"/>
      <c r="P153" s="277" t="s">
        <v>485</v>
      </c>
      <c r="Q153" s="277" t="s">
        <v>5797</v>
      </c>
      <c r="R153" s="962">
        <v>43781.0</v>
      </c>
      <c r="S153" s="7"/>
      <c r="T153" s="7"/>
      <c r="U153" s="254"/>
      <c r="V153" s="254"/>
      <c r="W153" s="7"/>
      <c r="X153" s="7"/>
      <c r="Y153" s="7"/>
      <c r="Z153" s="7"/>
      <c r="AA153" s="7"/>
      <c r="AB153" s="7"/>
    </row>
    <row r="154">
      <c r="A154" s="1545" t="s">
        <v>9610</v>
      </c>
      <c r="B154" s="278" t="s">
        <v>9603</v>
      </c>
      <c r="C154" s="278"/>
      <c r="D154" s="278"/>
      <c r="E154" s="1493" t="s">
        <v>9135</v>
      </c>
      <c r="F154" s="450" t="s">
        <v>9611</v>
      </c>
      <c r="G154" s="1548" t="s">
        <v>9612</v>
      </c>
      <c r="H154" s="1009">
        <v>43782.0</v>
      </c>
      <c r="I154" s="279" t="s">
        <v>97</v>
      </c>
      <c r="J154" s="254"/>
      <c r="K154" s="254"/>
      <c r="L154" s="254"/>
      <c r="M154" s="254"/>
      <c r="N154" s="254"/>
      <c r="O154" s="7"/>
      <c r="P154" s="277" t="s">
        <v>485</v>
      </c>
      <c r="Q154" s="277" t="s">
        <v>5797</v>
      </c>
      <c r="R154" s="962">
        <v>43781.0</v>
      </c>
      <c r="S154" s="7"/>
      <c r="T154" s="7"/>
      <c r="U154" s="254"/>
      <c r="V154" s="254"/>
      <c r="W154" s="7"/>
      <c r="X154" s="7"/>
      <c r="Y154" s="7"/>
      <c r="Z154" s="7"/>
      <c r="AA154" s="7"/>
      <c r="AB154" s="7"/>
    </row>
    <row r="155">
      <c r="A155" s="1428" t="s">
        <v>9613</v>
      </c>
      <c r="B155" s="1434"/>
      <c r="C155" s="1434"/>
      <c r="D155" s="1434"/>
      <c r="E155" s="1429"/>
      <c r="F155" s="1486"/>
      <c r="G155" s="1487"/>
      <c r="H155" s="1434"/>
      <c r="I155" s="1434"/>
      <c r="J155" s="1434"/>
      <c r="K155" s="1434"/>
      <c r="L155" s="1434"/>
      <c r="M155" s="1432"/>
      <c r="N155" s="1432"/>
      <c r="O155" s="1515"/>
      <c r="P155" s="1515"/>
      <c r="Q155" s="1515"/>
      <c r="R155" s="1515"/>
      <c r="S155" s="1515"/>
      <c r="T155" s="1515"/>
      <c r="U155" s="254"/>
      <c r="V155" s="254"/>
      <c r="W155" s="7"/>
      <c r="X155" s="7"/>
      <c r="Y155" s="7"/>
      <c r="Z155" s="7"/>
      <c r="AA155" s="7"/>
      <c r="AB155" s="7"/>
    </row>
    <row r="156">
      <c r="A156" s="133" t="s">
        <v>9614</v>
      </c>
      <c r="B156" s="296" t="s">
        <v>9615</v>
      </c>
      <c r="C156" s="296" t="s">
        <v>9616</v>
      </c>
      <c r="D156" s="296" t="s">
        <v>9617</v>
      </c>
      <c r="E156" s="296" t="s">
        <v>9618</v>
      </c>
      <c r="F156" s="677" t="s">
        <v>9619</v>
      </c>
      <c r="G156" s="573" t="s">
        <v>9620</v>
      </c>
      <c r="J156" s="133" t="s">
        <v>966</v>
      </c>
      <c r="K156" s="133" t="s">
        <v>383</v>
      </c>
      <c r="L156" s="337"/>
      <c r="M156" s="337"/>
      <c r="N156" s="132">
        <v>43920.0</v>
      </c>
      <c r="S156" s="133" t="s">
        <v>116</v>
      </c>
      <c r="U156" s="95"/>
      <c r="V156" s="95"/>
    </row>
    <row r="157">
      <c r="A157" s="133" t="s">
        <v>9621</v>
      </c>
      <c r="B157" s="296" t="s">
        <v>9622</v>
      </c>
      <c r="C157" s="296" t="s">
        <v>9616</v>
      </c>
      <c r="D157" s="296" t="s">
        <v>9623</v>
      </c>
      <c r="E157" s="296" t="s">
        <v>9624</v>
      </c>
      <c r="F157" s="677" t="s">
        <v>9625</v>
      </c>
      <c r="G157" s="573" t="s">
        <v>9626</v>
      </c>
      <c r="J157" s="133" t="s">
        <v>966</v>
      </c>
      <c r="K157" s="133" t="s">
        <v>383</v>
      </c>
      <c r="L157" s="337"/>
      <c r="M157" s="337"/>
      <c r="N157" s="132">
        <v>43920.0</v>
      </c>
      <c r="S157" s="133" t="s">
        <v>116</v>
      </c>
      <c r="U157" s="95"/>
      <c r="V157" s="95"/>
    </row>
    <row r="158">
      <c r="A158" s="133" t="s">
        <v>9627</v>
      </c>
      <c r="B158" s="296" t="s">
        <v>9622</v>
      </c>
      <c r="C158" s="296" t="s">
        <v>9616</v>
      </c>
      <c r="D158" s="296" t="s">
        <v>9628</v>
      </c>
      <c r="E158" s="296" t="s">
        <v>9624</v>
      </c>
      <c r="F158" s="677" t="s">
        <v>9629</v>
      </c>
      <c r="G158" s="573" t="s">
        <v>9630</v>
      </c>
      <c r="J158" s="133" t="s">
        <v>966</v>
      </c>
      <c r="K158" s="133" t="s">
        <v>383</v>
      </c>
      <c r="L158" s="337"/>
      <c r="M158" s="337"/>
      <c r="N158" s="132">
        <v>43920.0</v>
      </c>
      <c r="S158" s="133" t="s">
        <v>116</v>
      </c>
      <c r="U158" s="95"/>
      <c r="V158" s="95"/>
    </row>
    <row r="159">
      <c r="A159" s="133" t="s">
        <v>9631</v>
      </c>
      <c r="B159" s="296" t="s">
        <v>9622</v>
      </c>
      <c r="C159" s="296" t="s">
        <v>9616</v>
      </c>
      <c r="D159" s="296" t="s">
        <v>9628</v>
      </c>
      <c r="E159" s="296" t="s">
        <v>9624</v>
      </c>
      <c r="F159" s="677" t="s">
        <v>9632</v>
      </c>
      <c r="G159" s="573" t="s">
        <v>9633</v>
      </c>
      <c r="J159" s="133" t="s">
        <v>966</v>
      </c>
      <c r="K159" s="133" t="s">
        <v>383</v>
      </c>
      <c r="L159" s="337"/>
      <c r="M159" s="337"/>
      <c r="N159" s="132">
        <v>43920.0</v>
      </c>
      <c r="S159" s="133" t="s">
        <v>116</v>
      </c>
      <c r="U159" s="95"/>
      <c r="V159" s="95"/>
    </row>
    <row r="160">
      <c r="A160" s="133" t="s">
        <v>9634</v>
      </c>
      <c r="B160" s="296" t="s">
        <v>9622</v>
      </c>
      <c r="C160" s="296" t="s">
        <v>9616</v>
      </c>
      <c r="D160" s="296" t="s">
        <v>9628</v>
      </c>
      <c r="E160" s="296" t="s">
        <v>9624</v>
      </c>
      <c r="F160" s="677" t="s">
        <v>9635</v>
      </c>
      <c r="G160" s="573" t="s">
        <v>9636</v>
      </c>
      <c r="J160" s="133" t="s">
        <v>966</v>
      </c>
      <c r="K160" s="133" t="s">
        <v>383</v>
      </c>
      <c r="L160" s="337"/>
      <c r="M160" s="337"/>
      <c r="N160" s="132">
        <v>43920.0</v>
      </c>
      <c r="S160" s="133" t="s">
        <v>116</v>
      </c>
      <c r="U160" s="95"/>
      <c r="V160" s="95"/>
    </row>
    <row r="161">
      <c r="A161" s="133" t="s">
        <v>9637</v>
      </c>
      <c r="B161" s="296" t="s">
        <v>9622</v>
      </c>
      <c r="C161" s="296" t="s">
        <v>9616</v>
      </c>
      <c r="D161" s="296" t="s">
        <v>9628</v>
      </c>
      <c r="E161" s="296" t="s">
        <v>9624</v>
      </c>
      <c r="F161" s="677" t="s">
        <v>9638</v>
      </c>
      <c r="G161" s="573" t="s">
        <v>9639</v>
      </c>
      <c r="J161" s="133" t="s">
        <v>966</v>
      </c>
      <c r="K161" s="133" t="s">
        <v>383</v>
      </c>
      <c r="L161" s="337"/>
      <c r="M161" s="337"/>
      <c r="N161" s="132">
        <v>43920.0</v>
      </c>
      <c r="S161" s="133" t="s">
        <v>116</v>
      </c>
      <c r="U161" s="95"/>
      <c r="V161" s="95"/>
    </row>
    <row r="162">
      <c r="A162" s="133" t="s">
        <v>9640</v>
      </c>
      <c r="B162" s="296" t="s">
        <v>9615</v>
      </c>
      <c r="C162" s="296" t="s">
        <v>9616</v>
      </c>
      <c r="D162" s="296" t="s">
        <v>9617</v>
      </c>
      <c r="E162" s="296" t="s">
        <v>9641</v>
      </c>
      <c r="F162" s="677" t="s">
        <v>9642</v>
      </c>
      <c r="G162" s="573" t="s">
        <v>9643</v>
      </c>
      <c r="J162" s="133" t="s">
        <v>966</v>
      </c>
      <c r="K162" s="133" t="s">
        <v>383</v>
      </c>
      <c r="L162" s="337"/>
      <c r="M162" s="337"/>
      <c r="N162" s="132">
        <v>43920.0</v>
      </c>
      <c r="S162" s="133" t="s">
        <v>116</v>
      </c>
      <c r="U162" s="95"/>
      <c r="V162" s="95"/>
    </row>
    <row r="163">
      <c r="A163" s="133" t="s">
        <v>9644</v>
      </c>
      <c r="B163" s="296" t="s">
        <v>9622</v>
      </c>
      <c r="C163" s="296" t="s">
        <v>9616</v>
      </c>
      <c r="D163" s="296" t="s">
        <v>9628</v>
      </c>
      <c r="E163" s="296" t="s">
        <v>9645</v>
      </c>
      <c r="F163" s="677" t="s">
        <v>9646</v>
      </c>
      <c r="G163" s="573" t="s">
        <v>9647</v>
      </c>
      <c r="J163" s="133" t="s">
        <v>966</v>
      </c>
      <c r="K163" s="133" t="s">
        <v>383</v>
      </c>
      <c r="L163" s="337"/>
      <c r="M163" s="337"/>
      <c r="N163" s="132">
        <v>43920.0</v>
      </c>
      <c r="S163" s="133" t="s">
        <v>116</v>
      </c>
      <c r="U163" s="95"/>
      <c r="V163" s="95"/>
    </row>
    <row r="164">
      <c r="A164" s="133" t="s">
        <v>9648</v>
      </c>
      <c r="B164" s="296" t="s">
        <v>9622</v>
      </c>
      <c r="C164" s="296" t="s">
        <v>9616</v>
      </c>
      <c r="D164" s="296" t="s">
        <v>9628</v>
      </c>
      <c r="E164" s="296" t="s">
        <v>9645</v>
      </c>
      <c r="F164" s="677" t="s">
        <v>9649</v>
      </c>
      <c r="G164" s="573" t="s">
        <v>9650</v>
      </c>
      <c r="J164" s="133" t="s">
        <v>966</v>
      </c>
      <c r="K164" s="133" t="s">
        <v>383</v>
      </c>
      <c r="L164" s="337"/>
      <c r="M164" s="337"/>
      <c r="N164" s="132">
        <v>43920.0</v>
      </c>
      <c r="S164" s="133" t="s">
        <v>116</v>
      </c>
      <c r="U164" s="95"/>
      <c r="V164" s="95"/>
    </row>
    <row r="165">
      <c r="A165" s="133" t="s">
        <v>9651</v>
      </c>
      <c r="B165" s="296" t="s">
        <v>9622</v>
      </c>
      <c r="C165" s="296" t="s">
        <v>9616</v>
      </c>
      <c r="D165" s="296" t="s">
        <v>9628</v>
      </c>
      <c r="E165" s="296" t="s">
        <v>9645</v>
      </c>
      <c r="F165" s="677" t="s">
        <v>9652</v>
      </c>
      <c r="G165" s="573" t="s">
        <v>9653</v>
      </c>
      <c r="J165" s="133" t="s">
        <v>966</v>
      </c>
      <c r="K165" s="133" t="s">
        <v>383</v>
      </c>
      <c r="L165" s="337"/>
      <c r="M165" s="337"/>
      <c r="N165" s="132">
        <v>43920.0</v>
      </c>
      <c r="S165" s="133" t="s">
        <v>116</v>
      </c>
      <c r="U165" s="95"/>
      <c r="V165" s="95"/>
    </row>
    <row r="166">
      <c r="A166" s="133" t="s">
        <v>9654</v>
      </c>
      <c r="B166" s="296" t="s">
        <v>9622</v>
      </c>
      <c r="C166" s="296" t="s">
        <v>9616</v>
      </c>
      <c r="D166" s="296" t="s">
        <v>9628</v>
      </c>
      <c r="E166" s="296" t="s">
        <v>9645</v>
      </c>
      <c r="F166" s="677" t="s">
        <v>9655</v>
      </c>
      <c r="G166" s="573" t="s">
        <v>9656</v>
      </c>
      <c r="J166" s="133" t="s">
        <v>966</v>
      </c>
      <c r="K166" s="133" t="s">
        <v>383</v>
      </c>
      <c r="L166" s="337"/>
      <c r="M166" s="337"/>
      <c r="N166" s="132">
        <v>43920.0</v>
      </c>
      <c r="S166" s="133" t="s">
        <v>116</v>
      </c>
      <c r="U166" s="95"/>
      <c r="V166" s="95"/>
    </row>
    <row r="167">
      <c r="A167" s="133" t="s">
        <v>9657</v>
      </c>
      <c r="B167" s="296" t="s">
        <v>9622</v>
      </c>
      <c r="C167" s="296" t="s">
        <v>9616</v>
      </c>
      <c r="D167" s="296" t="s">
        <v>9628</v>
      </c>
      <c r="E167" s="296" t="s">
        <v>9645</v>
      </c>
      <c r="F167" s="677" t="s">
        <v>9658</v>
      </c>
      <c r="G167" s="573" t="s">
        <v>9659</v>
      </c>
      <c r="J167" s="133" t="s">
        <v>966</v>
      </c>
      <c r="K167" s="133" t="s">
        <v>383</v>
      </c>
      <c r="L167" s="337"/>
      <c r="M167" s="337"/>
      <c r="N167" s="132">
        <v>43920.0</v>
      </c>
      <c r="S167" s="133" t="s">
        <v>116</v>
      </c>
      <c r="U167" s="95"/>
      <c r="V167" s="95"/>
    </row>
    <row r="168">
      <c r="A168" s="133" t="s">
        <v>9660</v>
      </c>
      <c r="B168" s="296" t="s">
        <v>9615</v>
      </c>
      <c r="C168" s="296" t="s">
        <v>9616</v>
      </c>
      <c r="D168" s="296" t="s">
        <v>9661</v>
      </c>
      <c r="E168" s="296" t="s">
        <v>9662</v>
      </c>
      <c r="F168" s="677" t="s">
        <v>9663</v>
      </c>
      <c r="G168" s="573" t="s">
        <v>9664</v>
      </c>
      <c r="J168" s="133" t="s">
        <v>966</v>
      </c>
      <c r="K168" s="133" t="s">
        <v>383</v>
      </c>
      <c r="L168" s="337"/>
      <c r="M168" s="337"/>
      <c r="N168" s="132">
        <v>43920.0</v>
      </c>
      <c r="S168" s="133" t="s">
        <v>116</v>
      </c>
      <c r="U168" s="95"/>
      <c r="V168" s="95"/>
    </row>
    <row r="169">
      <c r="A169" s="133" t="s">
        <v>9665</v>
      </c>
      <c r="B169" s="296" t="s">
        <v>9622</v>
      </c>
      <c r="C169" s="296" t="s">
        <v>9616</v>
      </c>
      <c r="D169" s="296" t="s">
        <v>9666</v>
      </c>
      <c r="E169" s="296" t="s">
        <v>9667</v>
      </c>
      <c r="F169" s="677" t="s">
        <v>9668</v>
      </c>
      <c r="G169" s="573" t="s">
        <v>9669</v>
      </c>
      <c r="J169" s="133" t="s">
        <v>966</v>
      </c>
      <c r="K169" s="133" t="s">
        <v>383</v>
      </c>
      <c r="L169" s="337"/>
      <c r="M169" s="337"/>
      <c r="N169" s="132">
        <v>43920.0</v>
      </c>
      <c r="S169" s="133" t="s">
        <v>116</v>
      </c>
      <c r="U169" s="95"/>
      <c r="V169" s="95"/>
    </row>
    <row r="170">
      <c r="A170" s="133" t="s">
        <v>9670</v>
      </c>
      <c r="B170" s="296" t="s">
        <v>9622</v>
      </c>
      <c r="C170" s="296" t="s">
        <v>9616</v>
      </c>
      <c r="D170" s="296" t="s">
        <v>9671</v>
      </c>
      <c r="E170" s="296" t="s">
        <v>9667</v>
      </c>
      <c r="F170" s="677" t="s">
        <v>9672</v>
      </c>
      <c r="G170" s="573" t="s">
        <v>9673</v>
      </c>
      <c r="J170" s="133" t="s">
        <v>966</v>
      </c>
      <c r="K170" s="133" t="s">
        <v>383</v>
      </c>
      <c r="L170" s="337"/>
      <c r="M170" s="337"/>
      <c r="N170" s="132">
        <v>43920.0</v>
      </c>
      <c r="S170" s="133" t="s">
        <v>116</v>
      </c>
      <c r="U170" s="95"/>
      <c r="V170" s="95"/>
    </row>
    <row r="171">
      <c r="A171" s="133" t="s">
        <v>9674</v>
      </c>
      <c r="B171" s="296" t="s">
        <v>9622</v>
      </c>
      <c r="C171" s="296" t="s">
        <v>9616</v>
      </c>
      <c r="D171" s="296" t="s">
        <v>9671</v>
      </c>
      <c r="E171" s="296" t="s">
        <v>9667</v>
      </c>
      <c r="F171" s="677" t="s">
        <v>9675</v>
      </c>
      <c r="G171" s="573" t="s">
        <v>9676</v>
      </c>
      <c r="J171" s="133" t="s">
        <v>966</v>
      </c>
      <c r="K171" s="133" t="s">
        <v>383</v>
      </c>
      <c r="L171" s="337"/>
      <c r="M171" s="337"/>
      <c r="N171" s="132">
        <v>43920.0</v>
      </c>
      <c r="S171" s="133" t="s">
        <v>116</v>
      </c>
      <c r="U171" s="95"/>
      <c r="V171" s="95"/>
    </row>
    <row r="172">
      <c r="A172" s="133" t="s">
        <v>9677</v>
      </c>
      <c r="B172" s="296" t="s">
        <v>9678</v>
      </c>
      <c r="C172" s="296" t="s">
        <v>9616</v>
      </c>
      <c r="D172" s="296" t="s">
        <v>9679</v>
      </c>
      <c r="E172" s="296" t="s">
        <v>9680</v>
      </c>
      <c r="F172" s="677" t="s">
        <v>9681</v>
      </c>
      <c r="G172" s="573" t="s">
        <v>9682</v>
      </c>
      <c r="J172" s="133" t="s">
        <v>966</v>
      </c>
      <c r="K172" s="133" t="s">
        <v>383</v>
      </c>
      <c r="L172" s="337"/>
      <c r="M172" s="337"/>
      <c r="N172" s="132">
        <v>43920.0</v>
      </c>
      <c r="S172" s="133" t="s">
        <v>116</v>
      </c>
      <c r="U172" s="95"/>
      <c r="V172" s="95"/>
    </row>
    <row r="173">
      <c r="A173" s="133" t="s">
        <v>9683</v>
      </c>
      <c r="B173" s="296" t="s">
        <v>9678</v>
      </c>
      <c r="C173" s="296" t="s">
        <v>9616</v>
      </c>
      <c r="D173" s="296" t="s">
        <v>9684</v>
      </c>
      <c r="E173" s="296" t="s">
        <v>9680</v>
      </c>
      <c r="F173" s="677" t="s">
        <v>9685</v>
      </c>
      <c r="G173" s="573" t="s">
        <v>9686</v>
      </c>
      <c r="J173" s="133" t="s">
        <v>966</v>
      </c>
      <c r="K173" s="133" t="s">
        <v>383</v>
      </c>
      <c r="L173" s="337"/>
      <c r="M173" s="337"/>
      <c r="N173" s="132">
        <v>43920.0</v>
      </c>
      <c r="S173" s="133" t="s">
        <v>116</v>
      </c>
      <c r="U173" s="95"/>
      <c r="V173" s="95"/>
    </row>
    <row r="174">
      <c r="A174" s="133" t="s">
        <v>9687</v>
      </c>
      <c r="B174" s="296" t="s">
        <v>9678</v>
      </c>
      <c r="C174" s="296" t="s">
        <v>9616</v>
      </c>
      <c r="D174" s="296" t="s">
        <v>9688</v>
      </c>
      <c r="E174" s="296" t="s">
        <v>9680</v>
      </c>
      <c r="F174" s="677" t="s">
        <v>9689</v>
      </c>
      <c r="G174" s="573" t="s">
        <v>9690</v>
      </c>
      <c r="J174" s="133" t="s">
        <v>966</v>
      </c>
      <c r="K174" s="133" t="s">
        <v>383</v>
      </c>
      <c r="L174" s="337"/>
      <c r="M174" s="337"/>
      <c r="N174" s="132">
        <v>43920.0</v>
      </c>
      <c r="S174" s="133" t="s">
        <v>116</v>
      </c>
      <c r="U174" s="95"/>
      <c r="V174" s="95"/>
    </row>
    <row r="175">
      <c r="A175" s="133" t="s">
        <v>9691</v>
      </c>
      <c r="B175" s="296" t="s">
        <v>9692</v>
      </c>
      <c r="C175" s="296" t="s">
        <v>9616</v>
      </c>
      <c r="D175" s="296">
        <v>3.0</v>
      </c>
      <c r="E175" s="296" t="s">
        <v>9693</v>
      </c>
      <c r="F175" s="677" t="s">
        <v>9694</v>
      </c>
      <c r="G175" s="573" t="s">
        <v>9695</v>
      </c>
      <c r="J175" s="133" t="s">
        <v>966</v>
      </c>
      <c r="K175" s="133" t="s">
        <v>383</v>
      </c>
      <c r="L175" s="337"/>
      <c r="M175" s="337"/>
      <c r="N175" s="132">
        <v>43920.0</v>
      </c>
      <c r="S175" s="133" t="s">
        <v>116</v>
      </c>
      <c r="U175" s="95"/>
      <c r="V175" s="95"/>
    </row>
    <row r="176">
      <c r="A176" s="133" t="s">
        <v>9696</v>
      </c>
      <c r="B176" s="296" t="s">
        <v>9697</v>
      </c>
      <c r="C176" s="296" t="s">
        <v>9616</v>
      </c>
      <c r="D176" s="296" t="s">
        <v>9698</v>
      </c>
      <c r="E176" s="296" t="s">
        <v>9699</v>
      </c>
      <c r="F176" s="677" t="s">
        <v>9700</v>
      </c>
      <c r="G176" s="573" t="s">
        <v>9701</v>
      </c>
      <c r="J176" s="133" t="s">
        <v>966</v>
      </c>
      <c r="K176" s="133" t="s">
        <v>383</v>
      </c>
      <c r="L176" s="337"/>
      <c r="M176" s="337"/>
      <c r="N176" s="132">
        <v>43920.0</v>
      </c>
      <c r="S176" s="133" t="s">
        <v>116</v>
      </c>
      <c r="U176" s="95"/>
      <c r="V176" s="95"/>
    </row>
    <row r="177">
      <c r="A177" s="133" t="s">
        <v>9702</v>
      </c>
      <c r="B177" s="296" t="s">
        <v>9697</v>
      </c>
      <c r="C177" s="296" t="s">
        <v>9616</v>
      </c>
      <c r="D177" s="296" t="s">
        <v>9698</v>
      </c>
      <c r="E177" s="296" t="s">
        <v>9699</v>
      </c>
      <c r="F177" s="677" t="s">
        <v>9703</v>
      </c>
      <c r="G177" s="573" t="s">
        <v>9704</v>
      </c>
      <c r="J177" s="133" t="s">
        <v>966</v>
      </c>
      <c r="K177" s="133" t="s">
        <v>383</v>
      </c>
      <c r="L177" s="337"/>
      <c r="M177" s="337"/>
      <c r="N177" s="132">
        <v>43920.0</v>
      </c>
      <c r="S177" s="133" t="s">
        <v>116</v>
      </c>
      <c r="U177" s="95"/>
      <c r="V177" s="95"/>
    </row>
    <row r="178">
      <c r="B178" s="337"/>
      <c r="C178" s="337"/>
      <c r="D178" s="337"/>
      <c r="E178" s="337"/>
      <c r="F178" s="672"/>
      <c r="G178" s="240"/>
      <c r="L178" s="337"/>
      <c r="M178" s="337"/>
      <c r="U178" s="95"/>
      <c r="V178" s="95"/>
    </row>
    <row r="179">
      <c r="B179" s="337"/>
      <c r="C179" s="337"/>
      <c r="D179" s="337"/>
      <c r="E179" s="337"/>
      <c r="F179" s="672"/>
      <c r="G179" s="240"/>
      <c r="L179" s="337"/>
      <c r="M179" s="337"/>
      <c r="U179" s="95"/>
      <c r="V179" s="95"/>
    </row>
    <row r="180">
      <c r="B180" s="337"/>
      <c r="C180" s="337"/>
      <c r="D180" s="337"/>
      <c r="E180" s="337"/>
      <c r="F180" s="672"/>
      <c r="G180" s="240"/>
      <c r="L180" s="337"/>
      <c r="M180" s="337"/>
      <c r="U180" s="95"/>
      <c r="V180" s="95"/>
    </row>
    <row r="181">
      <c r="B181" s="337"/>
      <c r="C181" s="337"/>
      <c r="D181" s="337"/>
      <c r="E181" s="337"/>
      <c r="F181" s="672"/>
      <c r="G181" s="240"/>
      <c r="L181" s="337"/>
      <c r="M181" s="337"/>
      <c r="U181" s="95"/>
      <c r="V181" s="95"/>
    </row>
    <row r="182">
      <c r="B182" s="337"/>
      <c r="C182" s="337"/>
      <c r="D182" s="337"/>
      <c r="E182" s="337"/>
      <c r="F182" s="672"/>
      <c r="G182" s="240"/>
      <c r="L182" s="337"/>
      <c r="M182" s="337"/>
      <c r="U182" s="95"/>
      <c r="V182" s="95"/>
    </row>
    <row r="183">
      <c r="B183" s="337"/>
      <c r="C183" s="337"/>
      <c r="D183" s="337"/>
      <c r="E183" s="337"/>
      <c r="F183" s="672"/>
      <c r="G183" s="240"/>
      <c r="L183" s="337"/>
      <c r="M183" s="337"/>
      <c r="U183" s="95"/>
      <c r="V183" s="95"/>
    </row>
    <row r="184">
      <c r="B184" s="337"/>
      <c r="C184" s="337"/>
      <c r="D184" s="337"/>
      <c r="E184" s="337"/>
      <c r="F184" s="672"/>
      <c r="G184" s="240"/>
      <c r="L184" s="337"/>
      <c r="M184" s="337"/>
      <c r="U184" s="95"/>
      <c r="V184" s="95"/>
    </row>
    <row r="185">
      <c r="B185" s="337"/>
      <c r="C185" s="337"/>
      <c r="D185" s="337"/>
      <c r="E185" s="337"/>
      <c r="F185" s="672"/>
      <c r="G185" s="240"/>
      <c r="L185" s="337"/>
      <c r="M185" s="337"/>
      <c r="U185" s="95"/>
      <c r="V185" s="95"/>
    </row>
    <row r="186">
      <c r="B186" s="337"/>
      <c r="C186" s="337"/>
      <c r="D186" s="337"/>
      <c r="E186" s="337"/>
      <c r="F186" s="672"/>
      <c r="G186" s="240"/>
      <c r="L186" s="337"/>
      <c r="M186" s="337"/>
      <c r="U186" s="95"/>
      <c r="V186" s="95"/>
    </row>
    <row r="187">
      <c r="B187" s="337"/>
      <c r="C187" s="337"/>
      <c r="D187" s="337"/>
      <c r="E187" s="337"/>
      <c r="F187" s="672"/>
      <c r="G187" s="240"/>
      <c r="L187" s="337"/>
      <c r="M187" s="337"/>
      <c r="U187" s="95"/>
      <c r="V187" s="95"/>
    </row>
    <row r="188">
      <c r="B188" s="337"/>
      <c r="C188" s="337"/>
      <c r="D188" s="337"/>
      <c r="E188" s="337"/>
      <c r="F188" s="672"/>
      <c r="G188" s="240"/>
      <c r="L188" s="337"/>
      <c r="M188" s="337"/>
      <c r="U188" s="95"/>
      <c r="V188" s="95"/>
    </row>
    <row r="189">
      <c r="B189" s="337"/>
      <c r="C189" s="337"/>
      <c r="D189" s="337"/>
      <c r="E189" s="337"/>
      <c r="F189" s="672"/>
      <c r="G189" s="240"/>
      <c r="L189" s="337"/>
      <c r="M189" s="337"/>
      <c r="U189" s="95"/>
      <c r="V189" s="95"/>
    </row>
    <row r="190">
      <c r="B190" s="337"/>
      <c r="C190" s="337"/>
      <c r="D190" s="337"/>
      <c r="E190" s="337"/>
      <c r="F190" s="672"/>
      <c r="G190" s="240"/>
      <c r="L190" s="337"/>
      <c r="M190" s="337"/>
      <c r="U190" s="95"/>
      <c r="V190" s="95"/>
    </row>
    <row r="191">
      <c r="B191" s="337"/>
      <c r="C191" s="337"/>
      <c r="D191" s="337"/>
      <c r="E191" s="337"/>
      <c r="F191" s="672"/>
      <c r="G191" s="240"/>
      <c r="L191" s="337"/>
      <c r="M191" s="337"/>
      <c r="U191" s="95"/>
      <c r="V191" s="95"/>
    </row>
    <row r="192">
      <c r="B192" s="337"/>
      <c r="C192" s="337"/>
      <c r="D192" s="337"/>
      <c r="E192" s="337"/>
      <c r="F192" s="672"/>
      <c r="G192" s="240"/>
      <c r="L192" s="337"/>
      <c r="M192" s="337"/>
      <c r="U192" s="95"/>
      <c r="V192" s="95"/>
    </row>
    <row r="193">
      <c r="B193" s="337"/>
      <c r="C193" s="337"/>
      <c r="D193" s="337"/>
      <c r="E193" s="337"/>
      <c r="F193" s="672"/>
      <c r="G193" s="240"/>
      <c r="L193" s="337"/>
      <c r="M193" s="337"/>
      <c r="U193" s="95"/>
      <c r="V193" s="95"/>
    </row>
    <row r="194">
      <c r="B194" s="337"/>
      <c r="C194" s="337"/>
      <c r="D194" s="337"/>
      <c r="E194" s="337"/>
      <c r="F194" s="672"/>
      <c r="G194" s="240"/>
      <c r="L194" s="337"/>
      <c r="M194" s="337"/>
      <c r="U194" s="95"/>
      <c r="V194" s="95"/>
    </row>
    <row r="195">
      <c r="B195" s="337"/>
      <c r="C195" s="337"/>
      <c r="D195" s="337"/>
      <c r="E195" s="337"/>
      <c r="F195" s="672"/>
      <c r="G195" s="240"/>
      <c r="L195" s="337"/>
      <c r="M195" s="337"/>
      <c r="U195" s="95"/>
      <c r="V195" s="95"/>
    </row>
    <row r="196">
      <c r="B196" s="337"/>
      <c r="C196" s="337"/>
      <c r="D196" s="337"/>
      <c r="E196" s="337"/>
      <c r="F196" s="672"/>
      <c r="G196" s="240"/>
      <c r="L196" s="337"/>
      <c r="M196" s="337"/>
      <c r="U196" s="95"/>
      <c r="V196" s="95"/>
    </row>
    <row r="197">
      <c r="B197" s="337"/>
      <c r="C197" s="337"/>
      <c r="D197" s="337"/>
      <c r="E197" s="337"/>
      <c r="F197" s="672"/>
      <c r="G197" s="240"/>
      <c r="L197" s="337"/>
      <c r="M197" s="337"/>
      <c r="U197" s="95"/>
      <c r="V197" s="95"/>
    </row>
    <row r="198">
      <c r="B198" s="337"/>
      <c r="C198" s="337"/>
      <c r="D198" s="337"/>
      <c r="E198" s="337"/>
      <c r="F198" s="672"/>
      <c r="G198" s="240"/>
      <c r="L198" s="337"/>
      <c r="M198" s="337"/>
      <c r="U198" s="95"/>
      <c r="V198" s="95"/>
    </row>
    <row r="199">
      <c r="B199" s="337"/>
      <c r="C199" s="337"/>
      <c r="D199" s="337"/>
      <c r="E199" s="337"/>
      <c r="F199" s="672"/>
      <c r="G199" s="240"/>
      <c r="L199" s="337"/>
      <c r="M199" s="337"/>
      <c r="U199" s="95"/>
      <c r="V199" s="95"/>
    </row>
    <row r="200">
      <c r="B200" s="337"/>
      <c r="C200" s="337"/>
      <c r="D200" s="337"/>
      <c r="E200" s="337"/>
      <c r="F200" s="672"/>
      <c r="G200" s="240"/>
      <c r="L200" s="337"/>
      <c r="M200" s="337"/>
      <c r="U200" s="95"/>
      <c r="V200" s="95"/>
    </row>
    <row r="201">
      <c r="B201" s="337"/>
      <c r="C201" s="337"/>
      <c r="D201" s="337"/>
      <c r="E201" s="337"/>
      <c r="F201" s="672"/>
      <c r="G201" s="240"/>
      <c r="L201" s="337"/>
      <c r="M201" s="337"/>
      <c r="U201" s="95"/>
      <c r="V201" s="95"/>
    </row>
    <row r="202">
      <c r="B202" s="337"/>
      <c r="C202" s="337"/>
      <c r="D202" s="337"/>
      <c r="E202" s="337"/>
      <c r="F202" s="672"/>
      <c r="G202" s="240"/>
      <c r="L202" s="337"/>
      <c r="M202" s="337"/>
      <c r="U202" s="95"/>
      <c r="V202" s="95"/>
    </row>
    <row r="203">
      <c r="B203" s="337"/>
      <c r="C203" s="337"/>
      <c r="D203" s="337"/>
      <c r="E203" s="337"/>
      <c r="F203" s="672"/>
      <c r="G203" s="240"/>
      <c r="L203" s="337"/>
      <c r="M203" s="337"/>
      <c r="U203" s="95"/>
      <c r="V203" s="95"/>
    </row>
    <row r="204">
      <c r="B204" s="337"/>
      <c r="C204" s="337"/>
      <c r="D204" s="337"/>
      <c r="E204" s="337"/>
      <c r="F204" s="672"/>
      <c r="G204" s="240"/>
      <c r="L204" s="337"/>
      <c r="M204" s="337"/>
      <c r="U204" s="95"/>
      <c r="V204" s="95"/>
    </row>
    <row r="205">
      <c r="B205" s="337"/>
      <c r="C205" s="337"/>
      <c r="D205" s="337"/>
      <c r="E205" s="337"/>
      <c r="F205" s="672"/>
      <c r="G205" s="240"/>
      <c r="L205" s="337"/>
      <c r="M205" s="337"/>
      <c r="U205" s="95"/>
      <c r="V205" s="95"/>
    </row>
    <row r="206">
      <c r="B206" s="337"/>
      <c r="C206" s="337"/>
      <c r="D206" s="337"/>
      <c r="E206" s="337"/>
      <c r="F206" s="672"/>
      <c r="G206" s="240"/>
      <c r="L206" s="337"/>
      <c r="M206" s="337"/>
      <c r="U206" s="95"/>
      <c r="V206" s="95"/>
    </row>
    <row r="207">
      <c r="B207" s="337"/>
      <c r="C207" s="337"/>
      <c r="D207" s="337"/>
      <c r="E207" s="337"/>
      <c r="F207" s="672"/>
      <c r="G207" s="240"/>
      <c r="L207" s="337"/>
      <c r="M207" s="337"/>
      <c r="U207" s="95"/>
      <c r="V207" s="95"/>
    </row>
    <row r="208">
      <c r="B208" s="337"/>
      <c r="C208" s="337"/>
      <c r="D208" s="337"/>
      <c r="E208" s="337"/>
      <c r="F208" s="672"/>
      <c r="G208" s="240"/>
      <c r="L208" s="337"/>
      <c r="M208" s="337"/>
      <c r="U208" s="95"/>
      <c r="V208" s="95"/>
    </row>
    <row r="209">
      <c r="B209" s="337"/>
      <c r="C209" s="337"/>
      <c r="D209" s="337"/>
      <c r="E209" s="337"/>
      <c r="F209" s="672"/>
      <c r="G209" s="240"/>
      <c r="L209" s="337"/>
      <c r="M209" s="337"/>
      <c r="U209" s="95"/>
      <c r="V209" s="95"/>
    </row>
    <row r="210">
      <c r="B210" s="337"/>
      <c r="C210" s="337"/>
      <c r="D210" s="337"/>
      <c r="E210" s="337"/>
      <c r="F210" s="672"/>
      <c r="G210" s="240"/>
      <c r="L210" s="337"/>
      <c r="M210" s="337"/>
      <c r="U210" s="95"/>
      <c r="V210" s="95"/>
    </row>
    <row r="211">
      <c r="B211" s="337"/>
      <c r="C211" s="337"/>
      <c r="D211" s="337"/>
      <c r="E211" s="337"/>
      <c r="F211" s="672"/>
      <c r="G211" s="240"/>
      <c r="L211" s="337"/>
      <c r="M211" s="337"/>
      <c r="U211" s="95"/>
      <c r="V211" s="95"/>
    </row>
    <row r="212">
      <c r="B212" s="337"/>
      <c r="C212" s="337"/>
      <c r="D212" s="337"/>
      <c r="E212" s="337"/>
      <c r="F212" s="672"/>
      <c r="G212" s="240"/>
      <c r="L212" s="337"/>
      <c r="M212" s="337"/>
      <c r="U212" s="95"/>
      <c r="V212" s="95"/>
    </row>
    <row r="213">
      <c r="B213" s="337"/>
      <c r="C213" s="337"/>
      <c r="D213" s="337"/>
      <c r="E213" s="337"/>
      <c r="F213" s="672"/>
      <c r="G213" s="240"/>
      <c r="L213" s="337"/>
      <c r="M213" s="337"/>
      <c r="U213" s="95"/>
      <c r="V213" s="95"/>
    </row>
    <row r="214">
      <c r="B214" s="337"/>
      <c r="C214" s="337"/>
      <c r="D214" s="337"/>
      <c r="E214" s="337"/>
      <c r="F214" s="672"/>
      <c r="G214" s="240"/>
      <c r="L214" s="337"/>
      <c r="M214" s="337"/>
      <c r="U214" s="95"/>
      <c r="V214" s="95"/>
    </row>
    <row r="215">
      <c r="B215" s="337"/>
      <c r="C215" s="337"/>
      <c r="D215" s="337"/>
      <c r="E215" s="337"/>
      <c r="F215" s="672"/>
      <c r="G215" s="240"/>
      <c r="L215" s="337"/>
      <c r="M215" s="337"/>
      <c r="U215" s="95"/>
      <c r="V215" s="95"/>
    </row>
    <row r="216">
      <c r="B216" s="337"/>
      <c r="C216" s="337"/>
      <c r="D216" s="337"/>
      <c r="E216" s="337"/>
      <c r="F216" s="672"/>
      <c r="G216" s="240"/>
      <c r="L216" s="337"/>
      <c r="M216" s="337"/>
      <c r="U216" s="95"/>
      <c r="V216" s="95"/>
    </row>
    <row r="217">
      <c r="B217" s="337"/>
      <c r="C217" s="337"/>
      <c r="D217" s="337"/>
      <c r="E217" s="337"/>
      <c r="F217" s="672"/>
      <c r="G217" s="240"/>
      <c r="L217" s="337"/>
      <c r="M217" s="337"/>
      <c r="U217" s="95"/>
      <c r="V217" s="95"/>
    </row>
    <row r="218">
      <c r="B218" s="337"/>
      <c r="C218" s="337"/>
      <c r="D218" s="337"/>
      <c r="E218" s="337"/>
      <c r="F218" s="672"/>
      <c r="G218" s="240"/>
      <c r="L218" s="337"/>
      <c r="M218" s="337"/>
      <c r="U218" s="95"/>
      <c r="V218" s="95"/>
    </row>
    <row r="219">
      <c r="B219" s="337"/>
      <c r="C219" s="337"/>
      <c r="D219" s="337"/>
      <c r="E219" s="337"/>
      <c r="F219" s="672"/>
      <c r="G219" s="240"/>
      <c r="L219" s="337"/>
      <c r="M219" s="337"/>
      <c r="U219" s="95"/>
      <c r="V219" s="95"/>
    </row>
    <row r="220">
      <c r="B220" s="337"/>
      <c r="C220" s="337"/>
      <c r="D220" s="337"/>
      <c r="E220" s="337"/>
      <c r="F220" s="672"/>
      <c r="G220" s="240"/>
      <c r="L220" s="337"/>
      <c r="M220" s="337"/>
      <c r="U220" s="95"/>
      <c r="V220" s="95"/>
    </row>
    <row r="221">
      <c r="B221" s="337"/>
      <c r="C221" s="337"/>
      <c r="D221" s="337"/>
      <c r="E221" s="337"/>
      <c r="F221" s="672"/>
      <c r="G221" s="240"/>
      <c r="L221" s="337"/>
      <c r="M221" s="337"/>
      <c r="U221" s="95"/>
      <c r="V221" s="95"/>
    </row>
    <row r="222">
      <c r="B222" s="337"/>
      <c r="C222" s="337"/>
      <c r="D222" s="337"/>
      <c r="E222" s="337"/>
      <c r="F222" s="672"/>
      <c r="G222" s="240"/>
      <c r="L222" s="337"/>
      <c r="M222" s="337"/>
      <c r="U222" s="95"/>
      <c r="V222" s="95"/>
    </row>
    <row r="223">
      <c r="B223" s="337"/>
      <c r="C223" s="337"/>
      <c r="D223" s="337"/>
      <c r="E223" s="337"/>
      <c r="F223" s="672"/>
      <c r="G223" s="240"/>
      <c r="L223" s="337"/>
      <c r="M223" s="337"/>
      <c r="U223" s="95"/>
      <c r="V223" s="95"/>
    </row>
    <row r="224">
      <c r="B224" s="337"/>
      <c r="C224" s="337"/>
      <c r="D224" s="337"/>
      <c r="E224" s="337"/>
      <c r="F224" s="672"/>
      <c r="G224" s="240"/>
      <c r="L224" s="337"/>
      <c r="M224" s="337"/>
      <c r="U224" s="95"/>
      <c r="V224" s="95"/>
    </row>
    <row r="225">
      <c r="B225" s="337"/>
      <c r="C225" s="337"/>
      <c r="D225" s="337"/>
      <c r="E225" s="337"/>
      <c r="F225" s="672"/>
      <c r="G225" s="240"/>
      <c r="L225" s="337"/>
      <c r="M225" s="337"/>
      <c r="U225" s="95"/>
      <c r="V225" s="95"/>
    </row>
    <row r="226">
      <c r="B226" s="337"/>
      <c r="C226" s="337"/>
      <c r="D226" s="337"/>
      <c r="E226" s="337"/>
      <c r="F226" s="672"/>
      <c r="G226" s="240"/>
      <c r="L226" s="337"/>
      <c r="M226" s="337"/>
      <c r="U226" s="95"/>
      <c r="V226" s="95"/>
    </row>
    <row r="227">
      <c r="B227" s="337"/>
      <c r="C227" s="337"/>
      <c r="D227" s="337"/>
      <c r="E227" s="337"/>
      <c r="F227" s="672"/>
      <c r="G227" s="240"/>
      <c r="L227" s="337"/>
      <c r="M227" s="337"/>
      <c r="U227" s="95"/>
      <c r="V227" s="95"/>
    </row>
    <row r="228">
      <c r="B228" s="337"/>
      <c r="C228" s="337"/>
      <c r="D228" s="337"/>
      <c r="E228" s="337"/>
      <c r="F228" s="672"/>
      <c r="G228" s="240"/>
      <c r="L228" s="337"/>
      <c r="M228" s="337"/>
      <c r="U228" s="95"/>
      <c r="V228" s="95"/>
    </row>
    <row r="229">
      <c r="B229" s="337"/>
      <c r="C229" s="337"/>
      <c r="D229" s="337"/>
      <c r="E229" s="337"/>
      <c r="F229" s="672"/>
      <c r="G229" s="240"/>
      <c r="L229" s="337"/>
      <c r="M229" s="337"/>
      <c r="U229" s="95"/>
      <c r="V229" s="95"/>
    </row>
    <row r="230">
      <c r="B230" s="337"/>
      <c r="C230" s="337"/>
      <c r="D230" s="337"/>
      <c r="E230" s="337"/>
      <c r="F230" s="672"/>
      <c r="G230" s="240"/>
      <c r="L230" s="337"/>
      <c r="M230" s="337"/>
      <c r="U230" s="95"/>
      <c r="V230" s="95"/>
    </row>
    <row r="231">
      <c r="B231" s="337"/>
      <c r="C231" s="337"/>
      <c r="D231" s="337"/>
      <c r="E231" s="337"/>
      <c r="F231" s="672"/>
      <c r="G231" s="240"/>
      <c r="L231" s="337"/>
      <c r="M231" s="337"/>
      <c r="U231" s="95"/>
      <c r="V231" s="95"/>
    </row>
    <row r="232">
      <c r="B232" s="337"/>
      <c r="C232" s="337"/>
      <c r="D232" s="337"/>
      <c r="E232" s="337"/>
      <c r="F232" s="672"/>
      <c r="G232" s="240"/>
      <c r="L232" s="337"/>
      <c r="M232" s="337"/>
      <c r="U232" s="95"/>
      <c r="V232" s="95"/>
    </row>
    <row r="233">
      <c r="B233" s="337"/>
      <c r="C233" s="337"/>
      <c r="D233" s="337"/>
      <c r="E233" s="337"/>
      <c r="F233" s="672"/>
      <c r="G233" s="240"/>
      <c r="L233" s="337"/>
      <c r="M233" s="337"/>
      <c r="U233" s="95"/>
      <c r="V233" s="95"/>
    </row>
    <row r="234">
      <c r="B234" s="337"/>
      <c r="C234" s="337"/>
      <c r="D234" s="337"/>
      <c r="E234" s="337"/>
      <c r="F234" s="672"/>
      <c r="G234" s="240"/>
      <c r="L234" s="337"/>
      <c r="M234" s="337"/>
      <c r="U234" s="95"/>
      <c r="V234" s="95"/>
    </row>
    <row r="235">
      <c r="B235" s="337"/>
      <c r="C235" s="337"/>
      <c r="D235" s="337"/>
      <c r="E235" s="337"/>
      <c r="F235" s="672"/>
      <c r="G235" s="240"/>
      <c r="L235" s="337"/>
      <c r="M235" s="337"/>
      <c r="U235" s="95"/>
      <c r="V235" s="95"/>
    </row>
    <row r="236">
      <c r="B236" s="337"/>
      <c r="C236" s="337"/>
      <c r="D236" s="337"/>
      <c r="E236" s="337"/>
      <c r="F236" s="672"/>
      <c r="G236" s="240"/>
      <c r="L236" s="337"/>
      <c r="M236" s="337"/>
      <c r="U236" s="95"/>
      <c r="V236" s="95"/>
    </row>
    <row r="237">
      <c r="B237" s="337"/>
      <c r="C237" s="337"/>
      <c r="D237" s="337"/>
      <c r="E237" s="337"/>
      <c r="F237" s="672"/>
      <c r="G237" s="240"/>
      <c r="L237" s="337"/>
      <c r="M237" s="337"/>
      <c r="U237" s="95"/>
      <c r="V237" s="95"/>
    </row>
    <row r="238">
      <c r="B238" s="337"/>
      <c r="C238" s="337"/>
      <c r="D238" s="337"/>
      <c r="E238" s="337"/>
      <c r="F238" s="672"/>
      <c r="G238" s="240"/>
      <c r="L238" s="337"/>
      <c r="M238" s="337"/>
      <c r="U238" s="95"/>
      <c r="V238" s="95"/>
    </row>
    <row r="239">
      <c r="B239" s="337"/>
      <c r="C239" s="337"/>
      <c r="D239" s="337"/>
      <c r="E239" s="337"/>
      <c r="F239" s="672"/>
      <c r="G239" s="240"/>
      <c r="L239" s="337"/>
      <c r="M239" s="337"/>
      <c r="U239" s="95"/>
      <c r="V239" s="95"/>
    </row>
    <row r="240">
      <c r="B240" s="337"/>
      <c r="C240" s="337"/>
      <c r="D240" s="337"/>
      <c r="E240" s="337"/>
      <c r="F240" s="672"/>
      <c r="G240" s="240"/>
      <c r="L240" s="337"/>
      <c r="M240" s="337"/>
      <c r="U240" s="95"/>
      <c r="V240" s="95"/>
    </row>
    <row r="241">
      <c r="B241" s="337"/>
      <c r="C241" s="337"/>
      <c r="D241" s="337"/>
      <c r="E241" s="337"/>
      <c r="F241" s="672"/>
      <c r="G241" s="240"/>
      <c r="L241" s="337"/>
      <c r="M241" s="337"/>
      <c r="U241" s="95"/>
      <c r="V241" s="95"/>
    </row>
    <row r="242">
      <c r="B242" s="337"/>
      <c r="C242" s="337"/>
      <c r="D242" s="337"/>
      <c r="E242" s="337"/>
      <c r="F242" s="672"/>
      <c r="G242" s="240"/>
      <c r="L242" s="337"/>
      <c r="M242" s="337"/>
      <c r="U242" s="95"/>
      <c r="V242" s="95"/>
    </row>
    <row r="243">
      <c r="B243" s="337"/>
      <c r="C243" s="337"/>
      <c r="D243" s="337"/>
      <c r="E243" s="337"/>
      <c r="F243" s="672"/>
      <c r="G243" s="240"/>
      <c r="L243" s="337"/>
      <c r="M243" s="337"/>
      <c r="U243" s="95"/>
      <c r="V243" s="95"/>
    </row>
    <row r="244">
      <c r="B244" s="337"/>
      <c r="C244" s="337"/>
      <c r="D244" s="337"/>
      <c r="E244" s="337"/>
      <c r="F244" s="672"/>
      <c r="G244" s="240"/>
      <c r="L244" s="337"/>
      <c r="M244" s="337"/>
      <c r="U244" s="95"/>
      <c r="V244" s="95"/>
    </row>
    <row r="245">
      <c r="B245" s="337"/>
      <c r="C245" s="337"/>
      <c r="D245" s="337"/>
      <c r="E245" s="337"/>
      <c r="F245" s="672"/>
      <c r="G245" s="240"/>
      <c r="L245" s="337"/>
      <c r="M245" s="337"/>
      <c r="U245" s="95"/>
      <c r="V245" s="95"/>
    </row>
    <row r="246">
      <c r="B246" s="337"/>
      <c r="C246" s="337"/>
      <c r="D246" s="337"/>
      <c r="E246" s="337"/>
      <c r="F246" s="672"/>
      <c r="G246" s="240"/>
      <c r="L246" s="337"/>
      <c r="M246" s="337"/>
      <c r="U246" s="95"/>
      <c r="V246" s="95"/>
    </row>
    <row r="247">
      <c r="B247" s="337"/>
      <c r="C247" s="337"/>
      <c r="D247" s="337"/>
      <c r="E247" s="337"/>
      <c r="F247" s="672"/>
      <c r="G247" s="240"/>
      <c r="L247" s="337"/>
      <c r="M247" s="337"/>
      <c r="U247" s="95"/>
      <c r="V247" s="95"/>
    </row>
    <row r="248">
      <c r="B248" s="337"/>
      <c r="C248" s="337"/>
      <c r="D248" s="337"/>
      <c r="E248" s="337"/>
      <c r="F248" s="672"/>
      <c r="G248" s="240"/>
      <c r="L248" s="337"/>
      <c r="M248" s="337"/>
      <c r="U248" s="95"/>
      <c r="V248" s="95"/>
    </row>
    <row r="249">
      <c r="B249" s="337"/>
      <c r="C249" s="337"/>
      <c r="D249" s="337"/>
      <c r="E249" s="337"/>
      <c r="F249" s="672"/>
      <c r="G249" s="240"/>
      <c r="L249" s="337"/>
      <c r="M249" s="337"/>
      <c r="U249" s="95"/>
      <c r="V249" s="95"/>
    </row>
    <row r="250">
      <c r="B250" s="337"/>
      <c r="C250" s="337"/>
      <c r="D250" s="337"/>
      <c r="E250" s="337"/>
      <c r="F250" s="672"/>
      <c r="G250" s="240"/>
      <c r="L250" s="337"/>
      <c r="M250" s="337"/>
      <c r="U250" s="95"/>
      <c r="V250" s="95"/>
    </row>
    <row r="251">
      <c r="B251" s="337"/>
      <c r="C251" s="337"/>
      <c r="D251" s="337"/>
      <c r="E251" s="337"/>
      <c r="F251" s="672"/>
      <c r="G251" s="240"/>
      <c r="L251" s="337"/>
      <c r="M251" s="337"/>
      <c r="U251" s="95"/>
      <c r="V251" s="95"/>
    </row>
    <row r="252">
      <c r="B252" s="337"/>
      <c r="C252" s="337"/>
      <c r="D252" s="337"/>
      <c r="E252" s="337"/>
      <c r="F252" s="672"/>
      <c r="G252" s="240"/>
      <c r="L252" s="337"/>
      <c r="M252" s="337"/>
      <c r="U252" s="95"/>
      <c r="V252" s="95"/>
    </row>
    <row r="253">
      <c r="B253" s="337"/>
      <c r="C253" s="337"/>
      <c r="D253" s="337"/>
      <c r="E253" s="337"/>
      <c r="F253" s="672"/>
      <c r="G253" s="240"/>
      <c r="L253" s="337"/>
      <c r="M253" s="337"/>
      <c r="U253" s="95"/>
      <c r="V253" s="95"/>
    </row>
    <row r="254">
      <c r="B254" s="337"/>
      <c r="C254" s="337"/>
      <c r="D254" s="337"/>
      <c r="E254" s="337"/>
      <c r="F254" s="672"/>
      <c r="G254" s="240"/>
      <c r="L254" s="337"/>
      <c r="M254" s="337"/>
      <c r="U254" s="95"/>
      <c r="V254" s="95"/>
    </row>
    <row r="255">
      <c r="B255" s="337"/>
      <c r="C255" s="337"/>
      <c r="D255" s="337"/>
      <c r="E255" s="337"/>
      <c r="F255" s="672"/>
      <c r="G255" s="240"/>
      <c r="L255" s="337"/>
      <c r="M255" s="337"/>
      <c r="U255" s="95"/>
      <c r="V255" s="95"/>
    </row>
    <row r="256">
      <c r="B256" s="337"/>
      <c r="C256" s="337"/>
      <c r="D256" s="337"/>
      <c r="E256" s="337"/>
      <c r="F256" s="672"/>
      <c r="G256" s="240"/>
      <c r="L256" s="337"/>
      <c r="M256" s="337"/>
      <c r="U256" s="95"/>
      <c r="V256" s="95"/>
    </row>
    <row r="257">
      <c r="B257" s="337"/>
      <c r="C257" s="337"/>
      <c r="D257" s="337"/>
      <c r="E257" s="337"/>
      <c r="F257" s="672"/>
      <c r="G257" s="240"/>
      <c r="L257" s="337"/>
      <c r="M257" s="337"/>
      <c r="U257" s="95"/>
      <c r="V257" s="95"/>
    </row>
    <row r="258">
      <c r="B258" s="337"/>
      <c r="C258" s="337"/>
      <c r="D258" s="337"/>
      <c r="E258" s="337"/>
      <c r="F258" s="672"/>
      <c r="G258" s="240"/>
      <c r="L258" s="337"/>
      <c r="M258" s="337"/>
      <c r="U258" s="95"/>
      <c r="V258" s="95"/>
    </row>
    <row r="259">
      <c r="B259" s="337"/>
      <c r="C259" s="337"/>
      <c r="D259" s="337"/>
      <c r="E259" s="337"/>
      <c r="F259" s="672"/>
      <c r="G259" s="240"/>
      <c r="L259" s="337"/>
      <c r="M259" s="337"/>
      <c r="U259" s="95"/>
      <c r="V259" s="95"/>
    </row>
    <row r="260">
      <c r="B260" s="337"/>
      <c r="C260" s="337"/>
      <c r="D260" s="337"/>
      <c r="E260" s="337"/>
      <c r="F260" s="672"/>
      <c r="G260" s="240"/>
      <c r="L260" s="337"/>
      <c r="M260" s="337"/>
      <c r="U260" s="95"/>
      <c r="V260" s="95"/>
    </row>
    <row r="261">
      <c r="B261" s="337"/>
      <c r="C261" s="337"/>
      <c r="D261" s="337"/>
      <c r="E261" s="337"/>
      <c r="F261" s="672"/>
      <c r="G261" s="240"/>
      <c r="L261" s="337"/>
      <c r="M261" s="337"/>
      <c r="U261" s="95"/>
      <c r="V261" s="95"/>
    </row>
    <row r="262">
      <c r="B262" s="337"/>
      <c r="C262" s="337"/>
      <c r="D262" s="337"/>
      <c r="E262" s="337"/>
      <c r="F262" s="672"/>
      <c r="G262" s="240"/>
      <c r="L262" s="337"/>
      <c r="M262" s="337"/>
      <c r="U262" s="95"/>
      <c r="V262" s="95"/>
    </row>
    <row r="263">
      <c r="B263" s="337"/>
      <c r="C263" s="337"/>
      <c r="D263" s="337"/>
      <c r="E263" s="337"/>
      <c r="F263" s="672"/>
      <c r="G263" s="240"/>
      <c r="L263" s="337"/>
      <c r="M263" s="337"/>
      <c r="U263" s="95"/>
      <c r="V263" s="95"/>
    </row>
    <row r="264">
      <c r="B264" s="337"/>
      <c r="C264" s="337"/>
      <c r="D264" s="337"/>
      <c r="E264" s="337"/>
      <c r="F264" s="672"/>
      <c r="G264" s="240"/>
      <c r="L264" s="337"/>
      <c r="M264" s="337"/>
      <c r="U264" s="95"/>
      <c r="V264" s="95"/>
    </row>
    <row r="265">
      <c r="B265" s="337"/>
      <c r="C265" s="337"/>
      <c r="D265" s="337"/>
      <c r="E265" s="337"/>
      <c r="F265" s="672"/>
      <c r="G265" s="240"/>
      <c r="L265" s="337"/>
      <c r="M265" s="337"/>
      <c r="U265" s="95"/>
      <c r="V265" s="95"/>
    </row>
    <row r="266">
      <c r="B266" s="337"/>
      <c r="C266" s="337"/>
      <c r="D266" s="337"/>
      <c r="E266" s="337"/>
      <c r="F266" s="672"/>
      <c r="G266" s="240"/>
      <c r="L266" s="337"/>
      <c r="M266" s="337"/>
      <c r="U266" s="95"/>
      <c r="V266" s="95"/>
    </row>
    <row r="267">
      <c r="B267" s="337"/>
      <c r="C267" s="337"/>
      <c r="D267" s="337"/>
      <c r="E267" s="337"/>
      <c r="F267" s="672"/>
      <c r="G267" s="240"/>
      <c r="L267" s="337"/>
      <c r="M267" s="337"/>
      <c r="U267" s="95"/>
      <c r="V267" s="95"/>
    </row>
    <row r="268">
      <c r="B268" s="337"/>
      <c r="C268" s="337"/>
      <c r="D268" s="337"/>
      <c r="E268" s="337"/>
      <c r="F268" s="672"/>
      <c r="G268" s="240"/>
      <c r="L268" s="337"/>
      <c r="M268" s="337"/>
      <c r="U268" s="95"/>
      <c r="V268" s="95"/>
    </row>
    <row r="269">
      <c r="B269" s="337"/>
      <c r="C269" s="337"/>
      <c r="D269" s="337"/>
      <c r="E269" s="337"/>
      <c r="F269" s="672"/>
      <c r="G269" s="240"/>
      <c r="L269" s="337"/>
      <c r="M269" s="337"/>
      <c r="U269" s="95"/>
      <c r="V269" s="95"/>
    </row>
    <row r="270">
      <c r="B270" s="337"/>
      <c r="C270" s="337"/>
      <c r="D270" s="337"/>
      <c r="E270" s="337"/>
      <c r="F270" s="672"/>
      <c r="G270" s="240"/>
      <c r="L270" s="337"/>
      <c r="M270" s="337"/>
      <c r="U270" s="95"/>
      <c r="V270" s="95"/>
    </row>
    <row r="271">
      <c r="B271" s="337"/>
      <c r="C271" s="337"/>
      <c r="D271" s="337"/>
      <c r="E271" s="337"/>
      <c r="F271" s="672"/>
      <c r="G271" s="240"/>
      <c r="L271" s="337"/>
      <c r="M271" s="337"/>
      <c r="U271" s="95"/>
      <c r="V271" s="95"/>
    </row>
    <row r="272">
      <c r="B272" s="337"/>
      <c r="C272" s="337"/>
      <c r="D272" s="337"/>
      <c r="E272" s="337"/>
      <c r="F272" s="672"/>
      <c r="G272" s="240"/>
      <c r="L272" s="337"/>
      <c r="M272" s="337"/>
      <c r="U272" s="95"/>
      <c r="V272" s="95"/>
    </row>
    <row r="273">
      <c r="B273" s="337"/>
      <c r="C273" s="337"/>
      <c r="D273" s="337"/>
      <c r="E273" s="337"/>
      <c r="F273" s="672"/>
      <c r="G273" s="240"/>
      <c r="L273" s="337"/>
      <c r="M273" s="337"/>
      <c r="U273" s="95"/>
      <c r="V273" s="95"/>
    </row>
    <row r="274">
      <c r="B274" s="337"/>
      <c r="C274" s="337"/>
      <c r="D274" s="337"/>
      <c r="E274" s="337"/>
      <c r="F274" s="672"/>
      <c r="G274" s="240"/>
      <c r="L274" s="337"/>
      <c r="M274" s="337"/>
      <c r="U274" s="95"/>
      <c r="V274" s="95"/>
    </row>
    <row r="275">
      <c r="B275" s="337"/>
      <c r="C275" s="337"/>
      <c r="D275" s="337"/>
      <c r="E275" s="337"/>
      <c r="F275" s="672"/>
      <c r="G275" s="240"/>
      <c r="L275" s="337"/>
      <c r="M275" s="337"/>
      <c r="U275" s="95"/>
      <c r="V275" s="95"/>
    </row>
    <row r="276">
      <c r="B276" s="337"/>
      <c r="C276" s="337"/>
      <c r="D276" s="337"/>
      <c r="E276" s="337"/>
      <c r="F276" s="672"/>
      <c r="G276" s="240"/>
      <c r="L276" s="337"/>
      <c r="M276" s="337"/>
      <c r="U276" s="95"/>
      <c r="V276" s="95"/>
    </row>
    <row r="277">
      <c r="B277" s="337"/>
      <c r="C277" s="337"/>
      <c r="D277" s="337"/>
      <c r="E277" s="337"/>
      <c r="F277" s="672"/>
      <c r="G277" s="240"/>
      <c r="L277" s="337"/>
      <c r="M277" s="337"/>
      <c r="U277" s="95"/>
      <c r="V277" s="95"/>
    </row>
    <row r="278">
      <c r="B278" s="337"/>
      <c r="C278" s="337"/>
      <c r="D278" s="337"/>
      <c r="E278" s="337"/>
      <c r="F278" s="672"/>
      <c r="G278" s="240"/>
      <c r="L278" s="337"/>
      <c r="M278" s="337"/>
      <c r="U278" s="95"/>
      <c r="V278" s="95"/>
    </row>
    <row r="279">
      <c r="B279" s="337"/>
      <c r="C279" s="337"/>
      <c r="D279" s="337"/>
      <c r="E279" s="337"/>
      <c r="F279" s="672"/>
      <c r="G279" s="240"/>
      <c r="L279" s="337"/>
      <c r="M279" s="337"/>
      <c r="U279" s="95"/>
      <c r="V279" s="95"/>
    </row>
    <row r="280">
      <c r="B280" s="337"/>
      <c r="C280" s="337"/>
      <c r="D280" s="337"/>
      <c r="E280" s="337"/>
      <c r="F280" s="672"/>
      <c r="G280" s="240"/>
      <c r="L280" s="337"/>
      <c r="M280" s="337"/>
      <c r="U280" s="95"/>
      <c r="V280" s="95"/>
    </row>
    <row r="281">
      <c r="B281" s="337"/>
      <c r="C281" s="337"/>
      <c r="D281" s="337"/>
      <c r="E281" s="337"/>
      <c r="F281" s="672"/>
      <c r="G281" s="240"/>
      <c r="L281" s="337"/>
      <c r="M281" s="337"/>
      <c r="U281" s="95"/>
      <c r="V281" s="95"/>
    </row>
    <row r="282">
      <c r="B282" s="337"/>
      <c r="C282" s="337"/>
      <c r="D282" s="337"/>
      <c r="E282" s="337"/>
      <c r="F282" s="672"/>
      <c r="G282" s="240"/>
      <c r="L282" s="337"/>
      <c r="M282" s="337"/>
      <c r="U282" s="95"/>
      <c r="V282" s="95"/>
    </row>
    <row r="283">
      <c r="B283" s="337"/>
      <c r="C283" s="337"/>
      <c r="D283" s="337"/>
      <c r="E283" s="337"/>
      <c r="F283" s="672"/>
      <c r="G283" s="240"/>
      <c r="L283" s="337"/>
      <c r="M283" s="337"/>
      <c r="U283" s="95"/>
      <c r="V283" s="95"/>
    </row>
    <row r="284">
      <c r="B284" s="337"/>
      <c r="C284" s="337"/>
      <c r="D284" s="337"/>
      <c r="E284" s="337"/>
      <c r="F284" s="672"/>
      <c r="G284" s="240"/>
      <c r="L284" s="337"/>
      <c r="M284" s="337"/>
      <c r="U284" s="95"/>
      <c r="V284" s="95"/>
    </row>
    <row r="285">
      <c r="B285" s="337"/>
      <c r="C285" s="337"/>
      <c r="D285" s="337"/>
      <c r="E285" s="337"/>
      <c r="F285" s="672"/>
      <c r="G285" s="240"/>
      <c r="L285" s="337"/>
      <c r="M285" s="337"/>
      <c r="U285" s="95"/>
      <c r="V285" s="95"/>
    </row>
    <row r="286">
      <c r="B286" s="337"/>
      <c r="C286" s="337"/>
      <c r="D286" s="337"/>
      <c r="E286" s="337"/>
      <c r="F286" s="672"/>
      <c r="G286" s="240"/>
      <c r="L286" s="337"/>
      <c r="M286" s="337"/>
      <c r="U286" s="95"/>
      <c r="V286" s="95"/>
    </row>
    <row r="287">
      <c r="B287" s="337"/>
      <c r="C287" s="337"/>
      <c r="D287" s="337"/>
      <c r="E287" s="337"/>
      <c r="F287" s="672"/>
      <c r="G287" s="240"/>
      <c r="L287" s="337"/>
      <c r="M287" s="337"/>
      <c r="U287" s="95"/>
      <c r="V287" s="95"/>
    </row>
    <row r="288">
      <c r="B288" s="337"/>
      <c r="C288" s="337"/>
      <c r="D288" s="337"/>
      <c r="E288" s="337"/>
      <c r="F288" s="672"/>
      <c r="G288" s="240"/>
      <c r="L288" s="337"/>
      <c r="M288" s="337"/>
      <c r="U288" s="95"/>
      <c r="V288" s="95"/>
    </row>
    <row r="289">
      <c r="B289" s="337"/>
      <c r="C289" s="337"/>
      <c r="D289" s="337"/>
      <c r="E289" s="337"/>
      <c r="F289" s="672"/>
      <c r="G289" s="240"/>
      <c r="L289" s="337"/>
      <c r="M289" s="337"/>
      <c r="U289" s="95"/>
      <c r="V289" s="95"/>
    </row>
    <row r="290">
      <c r="B290" s="337"/>
      <c r="C290" s="337"/>
      <c r="D290" s="337"/>
      <c r="E290" s="337"/>
      <c r="F290" s="672"/>
      <c r="G290" s="240"/>
      <c r="L290" s="337"/>
      <c r="M290" s="337"/>
      <c r="U290" s="95"/>
      <c r="V290" s="95"/>
    </row>
    <row r="291">
      <c r="B291" s="337"/>
      <c r="C291" s="337"/>
      <c r="D291" s="337"/>
      <c r="E291" s="337"/>
      <c r="F291" s="672"/>
      <c r="G291" s="240"/>
      <c r="L291" s="337"/>
      <c r="M291" s="337"/>
      <c r="U291" s="95"/>
      <c r="V291" s="95"/>
    </row>
    <row r="292">
      <c r="B292" s="337"/>
      <c r="C292" s="337"/>
      <c r="D292" s="337"/>
      <c r="E292" s="337"/>
      <c r="F292" s="672"/>
      <c r="G292" s="240"/>
      <c r="L292" s="337"/>
      <c r="M292" s="337"/>
      <c r="U292" s="95"/>
      <c r="V292" s="95"/>
    </row>
    <row r="293">
      <c r="B293" s="337"/>
      <c r="C293" s="337"/>
      <c r="D293" s="337"/>
      <c r="E293" s="337"/>
      <c r="F293" s="672"/>
      <c r="G293" s="240"/>
      <c r="L293" s="337"/>
      <c r="M293" s="337"/>
      <c r="U293" s="95"/>
      <c r="V293" s="95"/>
    </row>
    <row r="294">
      <c r="B294" s="337"/>
      <c r="C294" s="337"/>
      <c r="D294" s="337"/>
      <c r="E294" s="337"/>
      <c r="F294" s="672"/>
      <c r="G294" s="240"/>
      <c r="L294" s="337"/>
      <c r="M294" s="337"/>
      <c r="U294" s="95"/>
      <c r="V294" s="95"/>
    </row>
    <row r="295">
      <c r="B295" s="337"/>
      <c r="C295" s="337"/>
      <c r="D295" s="337"/>
      <c r="E295" s="337"/>
      <c r="F295" s="672"/>
      <c r="G295" s="240"/>
      <c r="L295" s="337"/>
      <c r="M295" s="337"/>
      <c r="U295" s="95"/>
      <c r="V295" s="95"/>
    </row>
    <row r="296">
      <c r="B296" s="337"/>
      <c r="C296" s="337"/>
      <c r="D296" s="337"/>
      <c r="E296" s="337"/>
      <c r="F296" s="672"/>
      <c r="G296" s="240"/>
      <c r="L296" s="337"/>
      <c r="M296" s="337"/>
      <c r="U296" s="95"/>
      <c r="V296" s="95"/>
    </row>
    <row r="297">
      <c r="B297" s="337"/>
      <c r="C297" s="337"/>
      <c r="D297" s="337"/>
      <c r="E297" s="337"/>
      <c r="F297" s="672"/>
      <c r="G297" s="240"/>
      <c r="L297" s="337"/>
      <c r="M297" s="337"/>
      <c r="U297" s="95"/>
      <c r="V297" s="95"/>
    </row>
    <row r="298">
      <c r="B298" s="337"/>
      <c r="C298" s="337"/>
      <c r="D298" s="337"/>
      <c r="E298" s="337"/>
      <c r="F298" s="672"/>
      <c r="G298" s="240"/>
      <c r="L298" s="337"/>
      <c r="M298" s="337"/>
      <c r="U298" s="95"/>
      <c r="V298" s="95"/>
    </row>
    <row r="299">
      <c r="B299" s="337"/>
      <c r="C299" s="337"/>
      <c r="D299" s="337"/>
      <c r="E299" s="337"/>
      <c r="F299" s="672"/>
      <c r="G299" s="240"/>
      <c r="L299" s="337"/>
      <c r="M299" s="337"/>
      <c r="U299" s="95"/>
      <c r="V299" s="95"/>
    </row>
    <row r="300">
      <c r="B300" s="337"/>
      <c r="C300" s="337"/>
      <c r="D300" s="337"/>
      <c r="E300" s="337"/>
      <c r="F300" s="672"/>
      <c r="G300" s="240"/>
      <c r="L300" s="337"/>
      <c r="M300" s="337"/>
      <c r="U300" s="95"/>
      <c r="V300" s="95"/>
    </row>
    <row r="301">
      <c r="B301" s="337"/>
      <c r="C301" s="337"/>
      <c r="D301" s="337"/>
      <c r="E301" s="337"/>
      <c r="F301" s="672"/>
      <c r="G301" s="240"/>
      <c r="L301" s="337"/>
      <c r="M301" s="337"/>
      <c r="U301" s="95"/>
      <c r="V301" s="95"/>
    </row>
    <row r="302">
      <c r="B302" s="337"/>
      <c r="C302" s="337"/>
      <c r="D302" s="337"/>
      <c r="E302" s="337"/>
      <c r="F302" s="672"/>
      <c r="G302" s="240"/>
      <c r="L302" s="337"/>
      <c r="M302" s="337"/>
      <c r="U302" s="95"/>
      <c r="V302" s="95"/>
    </row>
    <row r="303">
      <c r="B303" s="337"/>
      <c r="C303" s="337"/>
      <c r="D303" s="337"/>
      <c r="E303" s="337"/>
      <c r="F303" s="672"/>
      <c r="G303" s="240"/>
      <c r="L303" s="337"/>
      <c r="M303" s="337"/>
      <c r="U303" s="95"/>
      <c r="V303" s="95"/>
    </row>
    <row r="304">
      <c r="B304" s="337"/>
      <c r="C304" s="337"/>
      <c r="D304" s="337"/>
      <c r="E304" s="337"/>
      <c r="F304" s="672"/>
      <c r="G304" s="240"/>
      <c r="L304" s="337"/>
      <c r="M304" s="337"/>
      <c r="U304" s="95"/>
      <c r="V304" s="95"/>
    </row>
    <row r="305">
      <c r="B305" s="337"/>
      <c r="C305" s="337"/>
      <c r="D305" s="337"/>
      <c r="E305" s="337"/>
      <c r="F305" s="672"/>
      <c r="G305" s="240"/>
      <c r="L305" s="337"/>
      <c r="M305" s="337"/>
      <c r="U305" s="95"/>
      <c r="V305" s="95"/>
    </row>
    <row r="306">
      <c r="B306" s="337"/>
      <c r="C306" s="337"/>
      <c r="D306" s="337"/>
      <c r="E306" s="337"/>
      <c r="F306" s="672"/>
      <c r="G306" s="240"/>
      <c r="L306" s="337"/>
      <c r="M306" s="337"/>
      <c r="U306" s="95"/>
      <c r="V306" s="95"/>
    </row>
    <row r="307">
      <c r="B307" s="337"/>
      <c r="C307" s="337"/>
      <c r="D307" s="337"/>
      <c r="E307" s="337"/>
      <c r="F307" s="672"/>
      <c r="G307" s="240"/>
      <c r="L307" s="337"/>
      <c r="M307" s="337"/>
      <c r="U307" s="95"/>
      <c r="V307" s="95"/>
    </row>
    <row r="308">
      <c r="B308" s="337"/>
      <c r="C308" s="337"/>
      <c r="D308" s="337"/>
      <c r="E308" s="337"/>
      <c r="F308" s="672"/>
      <c r="G308" s="240"/>
      <c r="L308" s="337"/>
      <c r="M308" s="337"/>
      <c r="U308" s="95"/>
      <c r="V308" s="95"/>
    </row>
    <row r="309">
      <c r="B309" s="337"/>
      <c r="C309" s="337"/>
      <c r="D309" s="337"/>
      <c r="E309" s="337"/>
      <c r="F309" s="672"/>
      <c r="G309" s="240"/>
      <c r="L309" s="337"/>
      <c r="M309" s="337"/>
      <c r="U309" s="95"/>
      <c r="V309" s="95"/>
    </row>
    <row r="310">
      <c r="B310" s="337"/>
      <c r="C310" s="337"/>
      <c r="D310" s="337"/>
      <c r="E310" s="337"/>
      <c r="F310" s="672"/>
      <c r="G310" s="240"/>
      <c r="L310" s="337"/>
      <c r="M310" s="337"/>
      <c r="U310" s="95"/>
      <c r="V310" s="95"/>
    </row>
    <row r="311">
      <c r="B311" s="337"/>
      <c r="C311" s="337"/>
      <c r="D311" s="337"/>
      <c r="E311" s="337"/>
      <c r="F311" s="672"/>
      <c r="G311" s="240"/>
      <c r="L311" s="337"/>
      <c r="M311" s="337"/>
      <c r="U311" s="95"/>
      <c r="V311" s="95"/>
    </row>
    <row r="312">
      <c r="B312" s="337"/>
      <c r="C312" s="337"/>
      <c r="D312" s="337"/>
      <c r="E312" s="337"/>
      <c r="F312" s="672"/>
      <c r="G312" s="240"/>
      <c r="L312" s="337"/>
      <c r="M312" s="337"/>
      <c r="U312" s="95"/>
      <c r="V312" s="95"/>
    </row>
    <row r="313">
      <c r="B313" s="337"/>
      <c r="C313" s="337"/>
      <c r="D313" s="337"/>
      <c r="E313" s="337"/>
      <c r="F313" s="672"/>
      <c r="G313" s="240"/>
      <c r="L313" s="337"/>
      <c r="M313" s="337"/>
      <c r="U313" s="95"/>
      <c r="V313" s="95"/>
    </row>
    <row r="314">
      <c r="B314" s="337"/>
      <c r="C314" s="337"/>
      <c r="D314" s="337"/>
      <c r="E314" s="337"/>
      <c r="F314" s="672"/>
      <c r="G314" s="240"/>
      <c r="L314" s="337"/>
      <c r="M314" s="337"/>
      <c r="U314" s="95"/>
      <c r="V314" s="95"/>
    </row>
    <row r="315">
      <c r="B315" s="337"/>
      <c r="C315" s="337"/>
      <c r="D315" s="337"/>
      <c r="E315" s="337"/>
      <c r="F315" s="672"/>
      <c r="G315" s="240"/>
      <c r="L315" s="337"/>
      <c r="M315" s="337"/>
      <c r="U315" s="95"/>
      <c r="V315" s="95"/>
    </row>
    <row r="316">
      <c r="B316" s="337"/>
      <c r="C316" s="337"/>
      <c r="D316" s="337"/>
      <c r="E316" s="337"/>
      <c r="F316" s="672"/>
      <c r="G316" s="240"/>
      <c r="L316" s="337"/>
      <c r="M316" s="337"/>
      <c r="U316" s="95"/>
      <c r="V316" s="95"/>
    </row>
    <row r="317">
      <c r="B317" s="337"/>
      <c r="C317" s="337"/>
      <c r="D317" s="337"/>
      <c r="E317" s="337"/>
      <c r="F317" s="672"/>
      <c r="G317" s="240"/>
      <c r="L317" s="337"/>
      <c r="M317" s="337"/>
      <c r="U317" s="95"/>
      <c r="V317" s="95"/>
    </row>
    <row r="318">
      <c r="B318" s="337"/>
      <c r="C318" s="337"/>
      <c r="D318" s="337"/>
      <c r="E318" s="337"/>
      <c r="F318" s="672"/>
      <c r="G318" s="240"/>
      <c r="L318" s="337"/>
      <c r="M318" s="337"/>
      <c r="U318" s="95"/>
      <c r="V318" s="95"/>
    </row>
    <row r="319">
      <c r="B319" s="337"/>
      <c r="C319" s="337"/>
      <c r="D319" s="337"/>
      <c r="E319" s="337"/>
      <c r="F319" s="672"/>
      <c r="G319" s="240"/>
      <c r="L319" s="337"/>
      <c r="M319" s="337"/>
      <c r="U319" s="95"/>
      <c r="V319" s="95"/>
    </row>
    <row r="320">
      <c r="B320" s="337"/>
      <c r="C320" s="337"/>
      <c r="D320" s="337"/>
      <c r="E320" s="337"/>
      <c r="F320" s="672"/>
      <c r="G320" s="240"/>
      <c r="L320" s="337"/>
      <c r="M320" s="337"/>
      <c r="U320" s="95"/>
      <c r="V320" s="95"/>
    </row>
    <row r="321">
      <c r="B321" s="337"/>
      <c r="C321" s="337"/>
      <c r="D321" s="337"/>
      <c r="E321" s="337"/>
      <c r="F321" s="672"/>
      <c r="G321" s="240"/>
      <c r="L321" s="337"/>
      <c r="M321" s="337"/>
      <c r="U321" s="95"/>
      <c r="V321" s="95"/>
    </row>
    <row r="322">
      <c r="B322" s="337"/>
      <c r="C322" s="337"/>
      <c r="D322" s="337"/>
      <c r="E322" s="337"/>
      <c r="F322" s="672"/>
      <c r="G322" s="240"/>
      <c r="L322" s="337"/>
      <c r="M322" s="337"/>
      <c r="U322" s="95"/>
      <c r="V322" s="95"/>
    </row>
    <row r="323">
      <c r="B323" s="337"/>
      <c r="C323" s="337"/>
      <c r="D323" s="337"/>
      <c r="E323" s="337"/>
      <c r="F323" s="672"/>
      <c r="G323" s="240"/>
      <c r="L323" s="337"/>
      <c r="M323" s="337"/>
      <c r="U323" s="95"/>
      <c r="V323" s="95"/>
    </row>
    <row r="324">
      <c r="B324" s="337"/>
      <c r="C324" s="337"/>
      <c r="D324" s="337"/>
      <c r="E324" s="337"/>
      <c r="F324" s="672"/>
      <c r="G324" s="240"/>
      <c r="L324" s="337"/>
      <c r="M324" s="337"/>
      <c r="U324" s="95"/>
      <c r="V324" s="95"/>
    </row>
    <row r="325">
      <c r="B325" s="337"/>
      <c r="C325" s="337"/>
      <c r="D325" s="337"/>
      <c r="E325" s="337"/>
      <c r="F325" s="672"/>
      <c r="G325" s="240"/>
      <c r="L325" s="337"/>
      <c r="M325" s="337"/>
      <c r="U325" s="95"/>
      <c r="V325" s="95"/>
    </row>
    <row r="326">
      <c r="B326" s="337"/>
      <c r="C326" s="337"/>
      <c r="D326" s="337"/>
      <c r="E326" s="337"/>
      <c r="F326" s="672"/>
      <c r="G326" s="240"/>
      <c r="L326" s="337"/>
      <c r="M326" s="337"/>
      <c r="U326" s="95"/>
      <c r="V326" s="95"/>
    </row>
    <row r="327">
      <c r="B327" s="337"/>
      <c r="C327" s="337"/>
      <c r="D327" s="337"/>
      <c r="E327" s="337"/>
      <c r="F327" s="672"/>
      <c r="G327" s="240"/>
      <c r="L327" s="337"/>
      <c r="M327" s="337"/>
      <c r="U327" s="95"/>
      <c r="V327" s="95"/>
    </row>
    <row r="328">
      <c r="B328" s="337"/>
      <c r="C328" s="337"/>
      <c r="D328" s="337"/>
      <c r="E328" s="337"/>
      <c r="F328" s="672"/>
      <c r="G328" s="240"/>
      <c r="L328" s="337"/>
      <c r="M328" s="337"/>
      <c r="U328" s="95"/>
      <c r="V328" s="95"/>
    </row>
    <row r="329">
      <c r="B329" s="337"/>
      <c r="C329" s="337"/>
      <c r="D329" s="337"/>
      <c r="E329" s="337"/>
      <c r="F329" s="672"/>
      <c r="G329" s="240"/>
      <c r="L329" s="337"/>
      <c r="M329" s="337"/>
      <c r="U329" s="95"/>
      <c r="V329" s="95"/>
    </row>
    <row r="330">
      <c r="B330" s="337"/>
      <c r="C330" s="337"/>
      <c r="D330" s="337"/>
      <c r="E330" s="337"/>
      <c r="F330" s="672"/>
      <c r="G330" s="240"/>
      <c r="L330" s="337"/>
      <c r="M330" s="337"/>
      <c r="U330" s="95"/>
      <c r="V330" s="95"/>
    </row>
    <row r="331">
      <c r="B331" s="337"/>
      <c r="C331" s="337"/>
      <c r="D331" s="337"/>
      <c r="E331" s="337"/>
      <c r="F331" s="672"/>
      <c r="G331" s="240"/>
      <c r="L331" s="337"/>
      <c r="M331" s="337"/>
      <c r="U331" s="95"/>
      <c r="V331" s="95"/>
    </row>
    <row r="332">
      <c r="B332" s="337"/>
      <c r="C332" s="337"/>
      <c r="D332" s="337"/>
      <c r="E332" s="337"/>
      <c r="F332" s="672"/>
      <c r="G332" s="240"/>
      <c r="L332" s="337"/>
      <c r="M332" s="337"/>
      <c r="U332" s="95"/>
      <c r="V332" s="95"/>
    </row>
    <row r="333">
      <c r="B333" s="337"/>
      <c r="C333" s="337"/>
      <c r="D333" s="337"/>
      <c r="E333" s="337"/>
      <c r="F333" s="672"/>
      <c r="G333" s="240"/>
      <c r="L333" s="337"/>
      <c r="M333" s="337"/>
      <c r="U333" s="95"/>
      <c r="V333" s="95"/>
    </row>
    <row r="334">
      <c r="B334" s="337"/>
      <c r="C334" s="337"/>
      <c r="D334" s="337"/>
      <c r="E334" s="337"/>
      <c r="F334" s="672"/>
      <c r="G334" s="240"/>
      <c r="L334" s="337"/>
      <c r="M334" s="337"/>
      <c r="U334" s="95"/>
      <c r="V334" s="95"/>
    </row>
    <row r="335">
      <c r="B335" s="337"/>
      <c r="C335" s="337"/>
      <c r="D335" s="337"/>
      <c r="E335" s="337"/>
      <c r="F335" s="672"/>
      <c r="G335" s="240"/>
      <c r="L335" s="337"/>
      <c r="M335" s="337"/>
      <c r="U335" s="95"/>
      <c r="V335" s="95"/>
    </row>
    <row r="336">
      <c r="B336" s="337"/>
      <c r="C336" s="337"/>
      <c r="D336" s="337"/>
      <c r="E336" s="337"/>
      <c r="F336" s="672"/>
      <c r="G336" s="240"/>
      <c r="L336" s="337"/>
      <c r="M336" s="337"/>
      <c r="U336" s="95"/>
      <c r="V336" s="95"/>
    </row>
    <row r="337">
      <c r="B337" s="337"/>
      <c r="C337" s="337"/>
      <c r="D337" s="337"/>
      <c r="E337" s="337"/>
      <c r="F337" s="672"/>
      <c r="G337" s="240"/>
      <c r="L337" s="337"/>
      <c r="M337" s="337"/>
      <c r="U337" s="95"/>
      <c r="V337" s="95"/>
    </row>
    <row r="338">
      <c r="B338" s="337"/>
      <c r="C338" s="337"/>
      <c r="D338" s="337"/>
      <c r="E338" s="337"/>
      <c r="F338" s="672"/>
      <c r="G338" s="240"/>
      <c r="L338" s="337"/>
      <c r="M338" s="337"/>
      <c r="U338" s="95"/>
      <c r="V338" s="95"/>
    </row>
    <row r="339">
      <c r="B339" s="337"/>
      <c r="C339" s="337"/>
      <c r="D339" s="337"/>
      <c r="E339" s="337"/>
      <c r="F339" s="672"/>
      <c r="G339" s="240"/>
      <c r="L339" s="337"/>
      <c r="M339" s="337"/>
      <c r="U339" s="95"/>
      <c r="V339" s="95"/>
    </row>
    <row r="340">
      <c r="B340" s="337"/>
      <c r="C340" s="337"/>
      <c r="D340" s="337"/>
      <c r="E340" s="337"/>
      <c r="F340" s="672"/>
      <c r="G340" s="240"/>
      <c r="L340" s="337"/>
      <c r="M340" s="337"/>
      <c r="U340" s="95"/>
      <c r="V340" s="95"/>
    </row>
    <row r="341">
      <c r="B341" s="337"/>
      <c r="C341" s="337"/>
      <c r="D341" s="337"/>
      <c r="E341" s="337"/>
      <c r="F341" s="672"/>
      <c r="G341" s="240"/>
      <c r="L341" s="337"/>
      <c r="M341" s="337"/>
      <c r="U341" s="95"/>
      <c r="V341" s="95"/>
    </row>
    <row r="342">
      <c r="B342" s="337"/>
      <c r="C342" s="337"/>
      <c r="D342" s="337"/>
      <c r="E342" s="337"/>
      <c r="F342" s="672"/>
      <c r="G342" s="240"/>
      <c r="L342" s="337"/>
      <c r="M342" s="337"/>
      <c r="U342" s="95"/>
      <c r="V342" s="95"/>
    </row>
    <row r="343">
      <c r="B343" s="337"/>
      <c r="C343" s="337"/>
      <c r="D343" s="337"/>
      <c r="E343" s="337"/>
      <c r="F343" s="672"/>
      <c r="G343" s="240"/>
      <c r="L343" s="337"/>
      <c r="M343" s="337"/>
      <c r="U343" s="95"/>
      <c r="V343" s="95"/>
    </row>
    <row r="344">
      <c r="B344" s="337"/>
      <c r="C344" s="337"/>
      <c r="D344" s="337"/>
      <c r="E344" s="337"/>
      <c r="F344" s="672"/>
      <c r="G344" s="240"/>
      <c r="L344" s="337"/>
      <c r="M344" s="337"/>
      <c r="U344" s="95"/>
      <c r="V344" s="95"/>
    </row>
    <row r="345">
      <c r="B345" s="337"/>
      <c r="C345" s="337"/>
      <c r="D345" s="337"/>
      <c r="E345" s="337"/>
      <c r="F345" s="672"/>
      <c r="G345" s="240"/>
      <c r="L345" s="337"/>
      <c r="M345" s="337"/>
      <c r="U345" s="95"/>
      <c r="V345" s="95"/>
    </row>
    <row r="346">
      <c r="B346" s="337"/>
      <c r="C346" s="337"/>
      <c r="D346" s="337"/>
      <c r="E346" s="337"/>
      <c r="F346" s="672"/>
      <c r="G346" s="240"/>
      <c r="L346" s="337"/>
      <c r="M346" s="337"/>
      <c r="U346" s="95"/>
      <c r="V346" s="95"/>
    </row>
    <row r="347">
      <c r="B347" s="337"/>
      <c r="C347" s="337"/>
      <c r="D347" s="337"/>
      <c r="E347" s="337"/>
      <c r="F347" s="672"/>
      <c r="G347" s="240"/>
      <c r="L347" s="337"/>
      <c r="M347" s="337"/>
      <c r="U347" s="95"/>
      <c r="V347" s="95"/>
    </row>
    <row r="348">
      <c r="B348" s="337"/>
      <c r="C348" s="337"/>
      <c r="D348" s="337"/>
      <c r="E348" s="337"/>
      <c r="F348" s="672"/>
      <c r="G348" s="240"/>
      <c r="L348" s="337"/>
      <c r="M348" s="337"/>
      <c r="U348" s="95"/>
      <c r="V348" s="95"/>
    </row>
    <row r="349">
      <c r="B349" s="337"/>
      <c r="C349" s="337"/>
      <c r="D349" s="337"/>
      <c r="E349" s="337"/>
      <c r="F349" s="672"/>
      <c r="G349" s="240"/>
      <c r="L349" s="337"/>
      <c r="M349" s="337"/>
      <c r="U349" s="95"/>
      <c r="V349" s="95"/>
    </row>
    <row r="350">
      <c r="B350" s="337"/>
      <c r="C350" s="337"/>
      <c r="D350" s="337"/>
      <c r="E350" s="337"/>
      <c r="F350" s="672"/>
      <c r="G350" s="240"/>
      <c r="L350" s="337"/>
      <c r="M350" s="337"/>
      <c r="U350" s="95"/>
      <c r="V350" s="95"/>
    </row>
    <row r="351">
      <c r="B351" s="337"/>
      <c r="C351" s="337"/>
      <c r="D351" s="337"/>
      <c r="E351" s="337"/>
      <c r="F351" s="672"/>
      <c r="G351" s="240"/>
      <c r="L351" s="337"/>
      <c r="M351" s="337"/>
      <c r="U351" s="95"/>
      <c r="V351" s="95"/>
    </row>
    <row r="352">
      <c r="B352" s="337"/>
      <c r="C352" s="337"/>
      <c r="D352" s="337"/>
      <c r="E352" s="337"/>
      <c r="F352" s="672"/>
      <c r="G352" s="240"/>
      <c r="L352" s="337"/>
      <c r="M352" s="337"/>
      <c r="U352" s="95"/>
      <c r="V352" s="95"/>
    </row>
    <row r="353">
      <c r="B353" s="337"/>
      <c r="C353" s="337"/>
      <c r="D353" s="337"/>
      <c r="E353" s="337"/>
      <c r="F353" s="672"/>
      <c r="G353" s="240"/>
      <c r="L353" s="337"/>
      <c r="M353" s="337"/>
      <c r="U353" s="95"/>
      <c r="V353" s="95"/>
    </row>
    <row r="354">
      <c r="B354" s="337"/>
      <c r="C354" s="337"/>
      <c r="D354" s="337"/>
      <c r="E354" s="337"/>
      <c r="F354" s="672"/>
      <c r="G354" s="240"/>
      <c r="L354" s="337"/>
      <c r="M354" s="337"/>
      <c r="U354" s="95"/>
      <c r="V354" s="95"/>
    </row>
    <row r="355">
      <c r="B355" s="337"/>
      <c r="C355" s="337"/>
      <c r="D355" s="337"/>
      <c r="E355" s="337"/>
      <c r="F355" s="672"/>
      <c r="G355" s="240"/>
      <c r="L355" s="337"/>
      <c r="M355" s="337"/>
      <c r="U355" s="95"/>
      <c r="V355" s="95"/>
    </row>
    <row r="356">
      <c r="B356" s="337"/>
      <c r="C356" s="337"/>
      <c r="D356" s="337"/>
      <c r="E356" s="337"/>
      <c r="F356" s="672"/>
      <c r="G356" s="240"/>
      <c r="L356" s="337"/>
      <c r="M356" s="337"/>
      <c r="U356" s="95"/>
      <c r="V356" s="95"/>
    </row>
    <row r="357">
      <c r="B357" s="337"/>
      <c r="C357" s="337"/>
      <c r="D357" s="337"/>
      <c r="E357" s="337"/>
      <c r="F357" s="672"/>
      <c r="G357" s="240"/>
      <c r="L357" s="337"/>
      <c r="M357" s="337"/>
      <c r="U357" s="95"/>
      <c r="V357" s="95"/>
    </row>
    <row r="358">
      <c r="B358" s="337"/>
      <c r="C358" s="337"/>
      <c r="D358" s="337"/>
      <c r="E358" s="337"/>
      <c r="F358" s="672"/>
      <c r="G358" s="240"/>
      <c r="L358" s="337"/>
      <c r="M358" s="337"/>
      <c r="U358" s="95"/>
      <c r="V358" s="95"/>
    </row>
    <row r="359">
      <c r="B359" s="337"/>
      <c r="C359" s="337"/>
      <c r="D359" s="337"/>
      <c r="E359" s="337"/>
      <c r="F359" s="672"/>
      <c r="G359" s="240"/>
      <c r="L359" s="337"/>
      <c r="M359" s="337"/>
      <c r="U359" s="95"/>
      <c r="V359" s="95"/>
    </row>
    <row r="360">
      <c r="B360" s="337"/>
      <c r="C360" s="337"/>
      <c r="D360" s="337"/>
      <c r="E360" s="337"/>
      <c r="F360" s="672"/>
      <c r="G360" s="240"/>
      <c r="L360" s="337"/>
      <c r="M360" s="337"/>
      <c r="U360" s="95"/>
      <c r="V360" s="95"/>
    </row>
    <row r="361">
      <c r="B361" s="337"/>
      <c r="C361" s="337"/>
      <c r="D361" s="337"/>
      <c r="E361" s="337"/>
      <c r="F361" s="672"/>
      <c r="G361" s="240"/>
      <c r="L361" s="337"/>
      <c r="M361" s="337"/>
      <c r="U361" s="95"/>
      <c r="V361" s="95"/>
    </row>
    <row r="362">
      <c r="B362" s="337"/>
      <c r="C362" s="337"/>
      <c r="D362" s="337"/>
      <c r="E362" s="337"/>
      <c r="F362" s="672"/>
      <c r="G362" s="240"/>
      <c r="L362" s="337"/>
      <c r="M362" s="337"/>
      <c r="U362" s="95"/>
      <c r="V362" s="95"/>
    </row>
    <row r="363">
      <c r="B363" s="337"/>
      <c r="C363" s="337"/>
      <c r="D363" s="337"/>
      <c r="E363" s="337"/>
      <c r="F363" s="672"/>
      <c r="G363" s="240"/>
      <c r="L363" s="337"/>
      <c r="M363" s="337"/>
      <c r="U363" s="95"/>
      <c r="V363" s="95"/>
    </row>
    <row r="364">
      <c r="B364" s="337"/>
      <c r="C364" s="337"/>
      <c r="D364" s="337"/>
      <c r="E364" s="337"/>
      <c r="F364" s="672"/>
      <c r="G364" s="240"/>
      <c r="L364" s="337"/>
      <c r="M364" s="337"/>
      <c r="U364" s="95"/>
      <c r="V364" s="95"/>
    </row>
    <row r="365">
      <c r="B365" s="337"/>
      <c r="C365" s="337"/>
      <c r="D365" s="337"/>
      <c r="E365" s="337"/>
      <c r="F365" s="672"/>
      <c r="G365" s="240"/>
      <c r="L365" s="337"/>
      <c r="M365" s="337"/>
      <c r="U365" s="95"/>
      <c r="V365" s="95"/>
    </row>
    <row r="366">
      <c r="B366" s="337"/>
      <c r="C366" s="337"/>
      <c r="D366" s="337"/>
      <c r="E366" s="337"/>
      <c r="F366" s="672"/>
      <c r="G366" s="240"/>
      <c r="L366" s="337"/>
      <c r="M366" s="337"/>
      <c r="U366" s="95"/>
      <c r="V366" s="95"/>
    </row>
    <row r="367">
      <c r="B367" s="337"/>
      <c r="C367" s="337"/>
      <c r="D367" s="337"/>
      <c r="E367" s="337"/>
      <c r="F367" s="672"/>
      <c r="G367" s="240"/>
      <c r="L367" s="337"/>
      <c r="M367" s="337"/>
      <c r="U367" s="95"/>
      <c r="V367" s="95"/>
    </row>
    <row r="368">
      <c r="B368" s="337"/>
      <c r="C368" s="337"/>
      <c r="D368" s="337"/>
      <c r="E368" s="337"/>
      <c r="F368" s="672"/>
      <c r="G368" s="240"/>
      <c r="L368" s="337"/>
      <c r="M368" s="337"/>
      <c r="U368" s="95"/>
      <c r="V368" s="95"/>
    </row>
    <row r="369">
      <c r="B369" s="337"/>
      <c r="C369" s="337"/>
      <c r="D369" s="337"/>
      <c r="E369" s="337"/>
      <c r="F369" s="672"/>
      <c r="G369" s="240"/>
      <c r="L369" s="337"/>
      <c r="M369" s="337"/>
      <c r="U369" s="95"/>
      <c r="V369" s="95"/>
    </row>
    <row r="370">
      <c r="B370" s="337"/>
      <c r="C370" s="337"/>
      <c r="D370" s="337"/>
      <c r="E370" s="337"/>
      <c r="F370" s="672"/>
      <c r="G370" s="240"/>
      <c r="L370" s="337"/>
      <c r="M370" s="337"/>
      <c r="U370" s="95"/>
      <c r="V370" s="95"/>
    </row>
    <row r="371">
      <c r="B371" s="337"/>
      <c r="C371" s="337"/>
      <c r="D371" s="337"/>
      <c r="E371" s="337"/>
      <c r="F371" s="672"/>
      <c r="G371" s="240"/>
      <c r="L371" s="337"/>
      <c r="M371" s="337"/>
      <c r="U371" s="95"/>
      <c r="V371" s="95"/>
    </row>
    <row r="372">
      <c r="B372" s="337"/>
      <c r="C372" s="337"/>
      <c r="D372" s="337"/>
      <c r="E372" s="337"/>
      <c r="F372" s="672"/>
      <c r="G372" s="240"/>
      <c r="L372" s="337"/>
      <c r="M372" s="337"/>
      <c r="U372" s="95"/>
      <c r="V372" s="95"/>
    </row>
    <row r="373">
      <c r="B373" s="337"/>
      <c r="C373" s="337"/>
      <c r="D373" s="337"/>
      <c r="E373" s="337"/>
      <c r="F373" s="672"/>
      <c r="G373" s="240"/>
      <c r="L373" s="337"/>
      <c r="M373" s="337"/>
      <c r="U373" s="95"/>
      <c r="V373" s="95"/>
    </row>
    <row r="374">
      <c r="B374" s="337"/>
      <c r="C374" s="337"/>
      <c r="D374" s="337"/>
      <c r="E374" s="337"/>
      <c r="F374" s="672"/>
      <c r="G374" s="240"/>
      <c r="L374" s="337"/>
      <c r="M374" s="337"/>
      <c r="U374" s="95"/>
      <c r="V374" s="95"/>
    </row>
    <row r="375">
      <c r="B375" s="337"/>
      <c r="C375" s="337"/>
      <c r="D375" s="337"/>
      <c r="E375" s="337"/>
      <c r="F375" s="672"/>
      <c r="G375" s="240"/>
      <c r="L375" s="337"/>
      <c r="M375" s="337"/>
      <c r="U375" s="95"/>
      <c r="V375" s="95"/>
    </row>
    <row r="376">
      <c r="B376" s="337"/>
      <c r="C376" s="337"/>
      <c r="D376" s="337"/>
      <c r="E376" s="337"/>
      <c r="F376" s="672"/>
      <c r="G376" s="240"/>
      <c r="L376" s="337"/>
      <c r="M376" s="337"/>
      <c r="U376" s="95"/>
      <c r="V376" s="95"/>
    </row>
    <row r="377">
      <c r="B377" s="337"/>
      <c r="C377" s="337"/>
      <c r="D377" s="337"/>
      <c r="E377" s="337"/>
      <c r="F377" s="672"/>
      <c r="G377" s="240"/>
      <c r="L377" s="337"/>
      <c r="M377" s="337"/>
      <c r="U377" s="95"/>
      <c r="V377" s="95"/>
    </row>
    <row r="378">
      <c r="B378" s="337"/>
      <c r="C378" s="337"/>
      <c r="D378" s="337"/>
      <c r="E378" s="337"/>
      <c r="F378" s="672"/>
      <c r="G378" s="240"/>
      <c r="L378" s="337"/>
      <c r="M378" s="337"/>
      <c r="U378" s="95"/>
      <c r="V378" s="95"/>
    </row>
    <row r="379">
      <c r="B379" s="337"/>
      <c r="C379" s="337"/>
      <c r="D379" s="337"/>
      <c r="E379" s="337"/>
      <c r="F379" s="672"/>
      <c r="G379" s="240"/>
      <c r="L379" s="337"/>
      <c r="M379" s="337"/>
      <c r="U379" s="95"/>
      <c r="V379" s="95"/>
    </row>
    <row r="380">
      <c r="B380" s="337"/>
      <c r="C380" s="337"/>
      <c r="D380" s="337"/>
      <c r="E380" s="337"/>
      <c r="F380" s="672"/>
      <c r="G380" s="240"/>
      <c r="L380" s="337"/>
      <c r="M380" s="337"/>
      <c r="U380" s="95"/>
      <c r="V380" s="95"/>
    </row>
    <row r="381">
      <c r="B381" s="337"/>
      <c r="C381" s="337"/>
      <c r="D381" s="337"/>
      <c r="E381" s="337"/>
      <c r="F381" s="672"/>
      <c r="G381" s="240"/>
      <c r="L381" s="337"/>
      <c r="M381" s="337"/>
      <c r="U381" s="95"/>
      <c r="V381" s="95"/>
    </row>
    <row r="382">
      <c r="B382" s="337"/>
      <c r="C382" s="337"/>
      <c r="D382" s="337"/>
      <c r="E382" s="337"/>
      <c r="F382" s="672"/>
      <c r="G382" s="240"/>
      <c r="L382" s="337"/>
      <c r="M382" s="337"/>
      <c r="U382" s="95"/>
      <c r="V382" s="95"/>
    </row>
    <row r="383">
      <c r="B383" s="337"/>
      <c r="C383" s="337"/>
      <c r="D383" s="337"/>
      <c r="E383" s="337"/>
      <c r="F383" s="672"/>
      <c r="G383" s="240"/>
      <c r="L383" s="337"/>
      <c r="M383" s="337"/>
      <c r="U383" s="95"/>
      <c r="V383" s="95"/>
    </row>
    <row r="384">
      <c r="B384" s="337"/>
      <c r="C384" s="337"/>
      <c r="D384" s="337"/>
      <c r="E384" s="337"/>
      <c r="F384" s="672"/>
      <c r="G384" s="240"/>
      <c r="L384" s="337"/>
      <c r="M384" s="337"/>
      <c r="U384" s="95"/>
      <c r="V384" s="95"/>
    </row>
    <row r="385">
      <c r="B385" s="337"/>
      <c r="C385" s="337"/>
      <c r="D385" s="337"/>
      <c r="E385" s="337"/>
      <c r="F385" s="672"/>
      <c r="G385" s="240"/>
      <c r="L385" s="337"/>
      <c r="M385" s="337"/>
      <c r="U385" s="95"/>
      <c r="V385" s="95"/>
    </row>
    <row r="386">
      <c r="B386" s="337"/>
      <c r="C386" s="337"/>
      <c r="D386" s="337"/>
      <c r="E386" s="337"/>
      <c r="F386" s="672"/>
      <c r="G386" s="240"/>
      <c r="L386" s="337"/>
      <c r="M386" s="337"/>
      <c r="U386" s="95"/>
      <c r="V386" s="95"/>
    </row>
    <row r="387">
      <c r="B387" s="337"/>
      <c r="C387" s="337"/>
      <c r="D387" s="337"/>
      <c r="E387" s="337"/>
      <c r="F387" s="672"/>
      <c r="G387" s="240"/>
      <c r="L387" s="337"/>
      <c r="M387" s="337"/>
      <c r="U387" s="95"/>
      <c r="V387" s="95"/>
    </row>
    <row r="388">
      <c r="B388" s="337"/>
      <c r="C388" s="337"/>
      <c r="D388" s="337"/>
      <c r="E388" s="337"/>
      <c r="F388" s="672"/>
      <c r="G388" s="240"/>
      <c r="L388" s="337"/>
      <c r="M388" s="337"/>
      <c r="U388" s="95"/>
      <c r="V388" s="95"/>
    </row>
    <row r="389">
      <c r="B389" s="337"/>
      <c r="C389" s="337"/>
      <c r="D389" s="337"/>
      <c r="E389" s="337"/>
      <c r="F389" s="672"/>
      <c r="G389" s="240"/>
      <c r="L389" s="337"/>
      <c r="M389" s="337"/>
      <c r="U389" s="95"/>
      <c r="V389" s="95"/>
    </row>
    <row r="390">
      <c r="B390" s="337"/>
      <c r="C390" s="337"/>
      <c r="D390" s="337"/>
      <c r="E390" s="337"/>
      <c r="F390" s="672"/>
      <c r="G390" s="240"/>
      <c r="L390" s="337"/>
      <c r="M390" s="337"/>
      <c r="U390" s="95"/>
      <c r="V390" s="95"/>
    </row>
    <row r="391">
      <c r="B391" s="337"/>
      <c r="C391" s="337"/>
      <c r="D391" s="337"/>
      <c r="E391" s="337"/>
      <c r="F391" s="672"/>
      <c r="G391" s="240"/>
      <c r="L391" s="337"/>
      <c r="M391" s="337"/>
      <c r="U391" s="95"/>
      <c r="V391" s="95"/>
    </row>
    <row r="392">
      <c r="B392" s="337"/>
      <c r="C392" s="337"/>
      <c r="D392" s="337"/>
      <c r="E392" s="337"/>
      <c r="F392" s="672"/>
      <c r="G392" s="240"/>
      <c r="L392" s="337"/>
      <c r="M392" s="337"/>
      <c r="U392" s="95"/>
      <c r="V392" s="95"/>
    </row>
    <row r="393">
      <c r="B393" s="337"/>
      <c r="C393" s="337"/>
      <c r="D393" s="337"/>
      <c r="E393" s="337"/>
      <c r="F393" s="672"/>
      <c r="G393" s="240"/>
      <c r="L393" s="337"/>
      <c r="M393" s="337"/>
      <c r="U393" s="95"/>
      <c r="V393" s="95"/>
    </row>
    <row r="394">
      <c r="B394" s="337"/>
      <c r="C394" s="337"/>
      <c r="D394" s="337"/>
      <c r="E394" s="337"/>
      <c r="F394" s="672"/>
      <c r="G394" s="240"/>
      <c r="L394" s="337"/>
      <c r="M394" s="337"/>
      <c r="U394" s="95"/>
      <c r="V394" s="95"/>
    </row>
    <row r="395">
      <c r="B395" s="337"/>
      <c r="C395" s="337"/>
      <c r="D395" s="337"/>
      <c r="E395" s="337"/>
      <c r="F395" s="672"/>
      <c r="G395" s="240"/>
      <c r="L395" s="337"/>
      <c r="M395" s="337"/>
      <c r="U395" s="95"/>
      <c r="V395" s="95"/>
    </row>
    <row r="396">
      <c r="B396" s="337"/>
      <c r="C396" s="337"/>
      <c r="D396" s="337"/>
      <c r="E396" s="337"/>
      <c r="F396" s="672"/>
      <c r="G396" s="240"/>
      <c r="L396" s="337"/>
      <c r="M396" s="337"/>
      <c r="U396" s="95"/>
      <c r="V396" s="95"/>
    </row>
    <row r="397">
      <c r="B397" s="337"/>
      <c r="C397" s="337"/>
      <c r="D397" s="337"/>
      <c r="E397" s="337"/>
      <c r="F397" s="672"/>
      <c r="G397" s="240"/>
      <c r="L397" s="337"/>
      <c r="M397" s="337"/>
      <c r="U397" s="95"/>
      <c r="V397" s="95"/>
    </row>
    <row r="398">
      <c r="B398" s="337"/>
      <c r="C398" s="337"/>
      <c r="D398" s="337"/>
      <c r="E398" s="337"/>
      <c r="F398" s="672"/>
      <c r="G398" s="240"/>
      <c r="L398" s="337"/>
      <c r="M398" s="337"/>
      <c r="U398" s="95"/>
      <c r="V398" s="95"/>
    </row>
    <row r="399">
      <c r="B399" s="337"/>
      <c r="C399" s="337"/>
      <c r="D399" s="337"/>
      <c r="E399" s="337"/>
      <c r="F399" s="672"/>
      <c r="G399" s="240"/>
      <c r="L399" s="337"/>
      <c r="M399" s="337"/>
      <c r="U399" s="95"/>
      <c r="V399" s="95"/>
    </row>
    <row r="400">
      <c r="B400" s="337"/>
      <c r="C400" s="337"/>
      <c r="D400" s="337"/>
      <c r="E400" s="337"/>
      <c r="F400" s="672"/>
      <c r="G400" s="240"/>
      <c r="L400" s="337"/>
      <c r="M400" s="337"/>
      <c r="U400" s="95"/>
      <c r="V400" s="95"/>
    </row>
    <row r="401">
      <c r="B401" s="337"/>
      <c r="C401" s="337"/>
      <c r="D401" s="337"/>
      <c r="E401" s="337"/>
      <c r="F401" s="672"/>
      <c r="G401" s="240"/>
      <c r="L401" s="337"/>
      <c r="M401" s="337"/>
      <c r="U401" s="95"/>
      <c r="V401" s="95"/>
    </row>
    <row r="402">
      <c r="B402" s="337"/>
      <c r="C402" s="337"/>
      <c r="D402" s="337"/>
      <c r="E402" s="337"/>
      <c r="F402" s="672"/>
      <c r="G402" s="240"/>
      <c r="L402" s="337"/>
      <c r="M402" s="337"/>
      <c r="U402" s="95"/>
      <c r="V402" s="95"/>
    </row>
    <row r="403">
      <c r="B403" s="337"/>
      <c r="C403" s="337"/>
      <c r="D403" s="337"/>
      <c r="E403" s="337"/>
      <c r="F403" s="672"/>
      <c r="G403" s="240"/>
      <c r="L403" s="337"/>
      <c r="M403" s="337"/>
      <c r="U403" s="95"/>
      <c r="V403" s="95"/>
    </row>
    <row r="404">
      <c r="B404" s="337"/>
      <c r="C404" s="337"/>
      <c r="D404" s="337"/>
      <c r="E404" s="337"/>
      <c r="F404" s="672"/>
      <c r="G404" s="240"/>
      <c r="L404" s="337"/>
      <c r="M404" s="337"/>
      <c r="U404" s="95"/>
      <c r="V404" s="95"/>
    </row>
    <row r="405">
      <c r="B405" s="337"/>
      <c r="C405" s="337"/>
      <c r="D405" s="337"/>
      <c r="E405" s="337"/>
      <c r="F405" s="672"/>
      <c r="G405" s="240"/>
      <c r="L405" s="337"/>
      <c r="M405" s="337"/>
      <c r="U405" s="95"/>
      <c r="V405" s="95"/>
    </row>
    <row r="406">
      <c r="B406" s="337"/>
      <c r="C406" s="337"/>
      <c r="D406" s="337"/>
      <c r="E406" s="337"/>
      <c r="F406" s="672"/>
      <c r="G406" s="240"/>
      <c r="L406" s="337"/>
      <c r="M406" s="337"/>
      <c r="U406" s="95"/>
      <c r="V406" s="95"/>
    </row>
    <row r="407">
      <c r="B407" s="337"/>
      <c r="C407" s="337"/>
      <c r="D407" s="337"/>
      <c r="E407" s="337"/>
      <c r="F407" s="672"/>
      <c r="G407" s="240"/>
      <c r="L407" s="337"/>
      <c r="M407" s="337"/>
      <c r="U407" s="95"/>
      <c r="V407" s="95"/>
    </row>
    <row r="408">
      <c r="B408" s="337"/>
      <c r="C408" s="337"/>
      <c r="D408" s="337"/>
      <c r="E408" s="337"/>
      <c r="F408" s="672"/>
      <c r="G408" s="240"/>
      <c r="L408" s="337"/>
      <c r="M408" s="337"/>
      <c r="U408" s="95"/>
      <c r="V408" s="95"/>
    </row>
    <row r="409">
      <c r="B409" s="337"/>
      <c r="C409" s="337"/>
      <c r="D409" s="337"/>
      <c r="E409" s="337"/>
      <c r="F409" s="672"/>
      <c r="G409" s="240"/>
      <c r="L409" s="337"/>
      <c r="M409" s="337"/>
      <c r="U409" s="95"/>
      <c r="V409" s="95"/>
    </row>
    <row r="410">
      <c r="B410" s="337"/>
      <c r="C410" s="337"/>
      <c r="D410" s="337"/>
      <c r="E410" s="337"/>
      <c r="F410" s="672"/>
      <c r="G410" s="240"/>
      <c r="L410" s="337"/>
      <c r="M410" s="337"/>
      <c r="U410" s="95"/>
      <c r="V410" s="95"/>
    </row>
    <row r="411">
      <c r="B411" s="337"/>
      <c r="C411" s="337"/>
      <c r="D411" s="337"/>
      <c r="E411" s="337"/>
      <c r="F411" s="672"/>
      <c r="G411" s="240"/>
      <c r="L411" s="337"/>
      <c r="M411" s="337"/>
      <c r="U411" s="95"/>
      <c r="V411" s="95"/>
    </row>
    <row r="412">
      <c r="B412" s="337"/>
      <c r="C412" s="337"/>
      <c r="D412" s="337"/>
      <c r="E412" s="337"/>
      <c r="F412" s="672"/>
      <c r="G412" s="240"/>
      <c r="L412" s="337"/>
      <c r="M412" s="337"/>
      <c r="U412" s="95"/>
      <c r="V412" s="95"/>
    </row>
    <row r="413">
      <c r="B413" s="337"/>
      <c r="C413" s="337"/>
      <c r="D413" s="337"/>
      <c r="E413" s="337"/>
      <c r="F413" s="672"/>
      <c r="G413" s="240"/>
      <c r="L413" s="337"/>
      <c r="M413" s="337"/>
      <c r="U413" s="95"/>
      <c r="V413" s="95"/>
    </row>
    <row r="414">
      <c r="B414" s="337"/>
      <c r="C414" s="337"/>
      <c r="D414" s="337"/>
      <c r="E414" s="337"/>
      <c r="F414" s="672"/>
      <c r="G414" s="240"/>
      <c r="L414" s="337"/>
      <c r="M414" s="337"/>
      <c r="U414" s="95"/>
      <c r="V414" s="95"/>
    </row>
    <row r="415">
      <c r="B415" s="337"/>
      <c r="C415" s="337"/>
      <c r="D415" s="337"/>
      <c r="E415" s="337"/>
      <c r="F415" s="672"/>
      <c r="G415" s="240"/>
      <c r="L415" s="337"/>
      <c r="M415" s="337"/>
      <c r="U415" s="95"/>
      <c r="V415" s="95"/>
    </row>
    <row r="416">
      <c r="B416" s="337"/>
      <c r="C416" s="337"/>
      <c r="D416" s="337"/>
      <c r="E416" s="337"/>
      <c r="F416" s="672"/>
      <c r="G416" s="240"/>
      <c r="L416" s="337"/>
      <c r="M416" s="337"/>
      <c r="U416" s="95"/>
      <c r="V416" s="95"/>
    </row>
    <row r="417">
      <c r="B417" s="337"/>
      <c r="C417" s="337"/>
      <c r="D417" s="337"/>
      <c r="E417" s="337"/>
      <c r="F417" s="672"/>
      <c r="G417" s="240"/>
      <c r="L417" s="337"/>
      <c r="M417" s="337"/>
      <c r="U417" s="95"/>
      <c r="V417" s="95"/>
    </row>
    <row r="418">
      <c r="B418" s="337"/>
      <c r="C418" s="337"/>
      <c r="D418" s="337"/>
      <c r="E418" s="337"/>
      <c r="F418" s="672"/>
      <c r="G418" s="240"/>
      <c r="L418" s="337"/>
      <c r="M418" s="337"/>
      <c r="U418" s="95"/>
      <c r="V418" s="95"/>
    </row>
    <row r="419">
      <c r="B419" s="337"/>
      <c r="C419" s="337"/>
      <c r="D419" s="337"/>
      <c r="E419" s="337"/>
      <c r="F419" s="672"/>
      <c r="G419" s="240"/>
      <c r="L419" s="337"/>
      <c r="M419" s="337"/>
      <c r="U419" s="95"/>
      <c r="V419" s="95"/>
    </row>
    <row r="420">
      <c r="B420" s="337"/>
      <c r="C420" s="337"/>
      <c r="D420" s="337"/>
      <c r="E420" s="337"/>
      <c r="F420" s="672"/>
      <c r="G420" s="240"/>
      <c r="L420" s="337"/>
      <c r="M420" s="337"/>
      <c r="U420" s="95"/>
      <c r="V420" s="95"/>
    </row>
    <row r="421">
      <c r="B421" s="337"/>
      <c r="C421" s="337"/>
      <c r="D421" s="337"/>
      <c r="E421" s="337"/>
      <c r="F421" s="672"/>
      <c r="G421" s="240"/>
      <c r="L421" s="337"/>
      <c r="M421" s="337"/>
      <c r="U421" s="95"/>
      <c r="V421" s="95"/>
    </row>
    <row r="422">
      <c r="B422" s="337"/>
      <c r="C422" s="337"/>
      <c r="D422" s="337"/>
      <c r="E422" s="337"/>
      <c r="F422" s="672"/>
      <c r="G422" s="240"/>
      <c r="L422" s="337"/>
      <c r="M422" s="337"/>
      <c r="U422" s="95"/>
      <c r="V422" s="95"/>
    </row>
    <row r="423">
      <c r="B423" s="337"/>
      <c r="C423" s="337"/>
      <c r="D423" s="337"/>
      <c r="E423" s="337"/>
      <c r="F423" s="672"/>
      <c r="G423" s="240"/>
      <c r="L423" s="337"/>
      <c r="M423" s="337"/>
      <c r="U423" s="95"/>
      <c r="V423" s="95"/>
    </row>
    <row r="424">
      <c r="B424" s="337"/>
      <c r="C424" s="337"/>
      <c r="D424" s="337"/>
      <c r="E424" s="337"/>
      <c r="F424" s="672"/>
      <c r="G424" s="240"/>
      <c r="L424" s="337"/>
      <c r="M424" s="337"/>
      <c r="U424" s="95"/>
      <c r="V424" s="95"/>
    </row>
    <row r="425">
      <c r="B425" s="337"/>
      <c r="C425" s="337"/>
      <c r="D425" s="337"/>
      <c r="E425" s="337"/>
      <c r="F425" s="672"/>
      <c r="G425" s="240"/>
      <c r="L425" s="337"/>
      <c r="M425" s="337"/>
      <c r="U425" s="95"/>
      <c r="V425" s="95"/>
    </row>
    <row r="426">
      <c r="B426" s="337"/>
      <c r="C426" s="337"/>
      <c r="D426" s="337"/>
      <c r="E426" s="337"/>
      <c r="F426" s="672"/>
      <c r="G426" s="240"/>
      <c r="L426" s="337"/>
      <c r="M426" s="337"/>
      <c r="U426" s="95"/>
      <c r="V426" s="95"/>
    </row>
    <row r="427">
      <c r="B427" s="337"/>
      <c r="C427" s="337"/>
      <c r="D427" s="337"/>
      <c r="E427" s="337"/>
      <c r="F427" s="672"/>
      <c r="G427" s="240"/>
      <c r="L427" s="337"/>
      <c r="M427" s="337"/>
      <c r="U427" s="95"/>
      <c r="V427" s="95"/>
    </row>
    <row r="428">
      <c r="B428" s="337"/>
      <c r="C428" s="337"/>
      <c r="D428" s="337"/>
      <c r="E428" s="337"/>
      <c r="F428" s="672"/>
      <c r="G428" s="240"/>
      <c r="L428" s="337"/>
      <c r="M428" s="337"/>
      <c r="U428" s="95"/>
      <c r="V428" s="95"/>
    </row>
    <row r="429">
      <c r="B429" s="337"/>
      <c r="C429" s="337"/>
      <c r="D429" s="337"/>
      <c r="E429" s="337"/>
      <c r="F429" s="672"/>
      <c r="G429" s="240"/>
      <c r="L429" s="337"/>
      <c r="M429" s="337"/>
      <c r="U429" s="95"/>
      <c r="V429" s="95"/>
    </row>
    <row r="430">
      <c r="B430" s="337"/>
      <c r="C430" s="337"/>
      <c r="D430" s="337"/>
      <c r="E430" s="337"/>
      <c r="F430" s="672"/>
      <c r="G430" s="240"/>
      <c r="L430" s="337"/>
      <c r="M430" s="337"/>
      <c r="U430" s="95"/>
      <c r="V430" s="95"/>
    </row>
    <row r="431">
      <c r="B431" s="337"/>
      <c r="C431" s="337"/>
      <c r="D431" s="337"/>
      <c r="E431" s="337"/>
      <c r="F431" s="672"/>
      <c r="G431" s="240"/>
      <c r="L431" s="337"/>
      <c r="M431" s="337"/>
      <c r="U431" s="95"/>
      <c r="V431" s="95"/>
    </row>
    <row r="432">
      <c r="B432" s="337"/>
      <c r="C432" s="337"/>
      <c r="D432" s="337"/>
      <c r="E432" s="337"/>
      <c r="F432" s="672"/>
      <c r="G432" s="240"/>
      <c r="L432" s="337"/>
      <c r="M432" s="337"/>
      <c r="U432" s="95"/>
      <c r="V432" s="95"/>
    </row>
    <row r="433">
      <c r="B433" s="337"/>
      <c r="C433" s="337"/>
      <c r="D433" s="337"/>
      <c r="E433" s="337"/>
      <c r="F433" s="672"/>
      <c r="G433" s="240"/>
      <c r="L433" s="337"/>
      <c r="M433" s="337"/>
      <c r="U433" s="95"/>
      <c r="V433" s="95"/>
    </row>
    <row r="434">
      <c r="B434" s="337"/>
      <c r="C434" s="337"/>
      <c r="D434" s="337"/>
      <c r="E434" s="337"/>
      <c r="F434" s="672"/>
      <c r="G434" s="240"/>
      <c r="L434" s="337"/>
      <c r="M434" s="337"/>
      <c r="U434" s="95"/>
      <c r="V434" s="95"/>
    </row>
    <row r="435">
      <c r="B435" s="337"/>
      <c r="C435" s="337"/>
      <c r="D435" s="337"/>
      <c r="E435" s="337"/>
      <c r="F435" s="672"/>
      <c r="G435" s="240"/>
      <c r="L435" s="337"/>
      <c r="M435" s="337"/>
      <c r="U435" s="95"/>
      <c r="V435" s="95"/>
    </row>
    <row r="436">
      <c r="B436" s="337"/>
      <c r="C436" s="337"/>
      <c r="D436" s="337"/>
      <c r="E436" s="337"/>
      <c r="F436" s="672"/>
      <c r="G436" s="240"/>
      <c r="L436" s="337"/>
      <c r="M436" s="337"/>
      <c r="U436" s="95"/>
      <c r="V436" s="95"/>
    </row>
    <row r="437">
      <c r="B437" s="337"/>
      <c r="C437" s="337"/>
      <c r="D437" s="337"/>
      <c r="E437" s="337"/>
      <c r="F437" s="672"/>
      <c r="G437" s="240"/>
      <c r="L437" s="337"/>
      <c r="M437" s="337"/>
      <c r="U437" s="95"/>
      <c r="V437" s="95"/>
    </row>
    <row r="438">
      <c r="B438" s="337"/>
      <c r="C438" s="337"/>
      <c r="D438" s="337"/>
      <c r="E438" s="337"/>
      <c r="F438" s="672"/>
      <c r="G438" s="240"/>
      <c r="L438" s="337"/>
      <c r="M438" s="337"/>
      <c r="U438" s="95"/>
      <c r="V438" s="95"/>
    </row>
    <row r="439">
      <c r="B439" s="337"/>
      <c r="C439" s="337"/>
      <c r="D439" s="337"/>
      <c r="E439" s="337"/>
      <c r="F439" s="672"/>
      <c r="G439" s="240"/>
      <c r="L439" s="337"/>
      <c r="M439" s="337"/>
      <c r="U439" s="95"/>
      <c r="V439" s="95"/>
    </row>
    <row r="440">
      <c r="B440" s="337"/>
      <c r="C440" s="337"/>
      <c r="D440" s="337"/>
      <c r="E440" s="337"/>
      <c r="F440" s="672"/>
      <c r="G440" s="240"/>
      <c r="L440" s="337"/>
      <c r="M440" s="337"/>
      <c r="U440" s="95"/>
      <c r="V440" s="95"/>
    </row>
    <row r="441">
      <c r="B441" s="337"/>
      <c r="C441" s="337"/>
      <c r="D441" s="337"/>
      <c r="E441" s="337"/>
      <c r="F441" s="672"/>
      <c r="G441" s="240"/>
      <c r="L441" s="337"/>
      <c r="M441" s="337"/>
      <c r="U441" s="95"/>
      <c r="V441" s="95"/>
    </row>
    <row r="442">
      <c r="B442" s="337"/>
      <c r="C442" s="337"/>
      <c r="D442" s="337"/>
      <c r="E442" s="337"/>
      <c r="F442" s="672"/>
      <c r="G442" s="240"/>
      <c r="L442" s="337"/>
      <c r="M442" s="337"/>
      <c r="U442" s="95"/>
      <c r="V442" s="95"/>
    </row>
    <row r="443">
      <c r="B443" s="337"/>
      <c r="C443" s="337"/>
      <c r="D443" s="337"/>
      <c r="E443" s="337"/>
      <c r="F443" s="672"/>
      <c r="G443" s="240"/>
      <c r="L443" s="337"/>
      <c r="M443" s="337"/>
      <c r="U443" s="95"/>
      <c r="V443" s="95"/>
    </row>
    <row r="444">
      <c r="B444" s="337"/>
      <c r="C444" s="337"/>
      <c r="D444" s="337"/>
      <c r="E444" s="337"/>
      <c r="F444" s="672"/>
      <c r="G444" s="240"/>
      <c r="L444" s="337"/>
      <c r="M444" s="337"/>
      <c r="U444" s="95"/>
      <c r="V444" s="95"/>
    </row>
    <row r="445">
      <c r="B445" s="337"/>
      <c r="C445" s="337"/>
      <c r="D445" s="337"/>
      <c r="E445" s="337"/>
      <c r="F445" s="672"/>
      <c r="G445" s="240"/>
      <c r="L445" s="337"/>
      <c r="M445" s="337"/>
      <c r="U445" s="95"/>
      <c r="V445" s="95"/>
    </row>
    <row r="446">
      <c r="B446" s="337"/>
      <c r="C446" s="337"/>
      <c r="D446" s="337"/>
      <c r="E446" s="337"/>
      <c r="F446" s="672"/>
      <c r="G446" s="240"/>
      <c r="L446" s="337"/>
      <c r="M446" s="337"/>
      <c r="U446" s="95"/>
      <c r="V446" s="95"/>
    </row>
    <row r="447">
      <c r="B447" s="337"/>
      <c r="C447" s="337"/>
      <c r="D447" s="337"/>
      <c r="E447" s="337"/>
      <c r="F447" s="672"/>
      <c r="G447" s="240"/>
      <c r="L447" s="337"/>
      <c r="M447" s="337"/>
      <c r="U447" s="95"/>
      <c r="V447" s="95"/>
    </row>
    <row r="448">
      <c r="B448" s="337"/>
      <c r="C448" s="337"/>
      <c r="D448" s="337"/>
      <c r="E448" s="337"/>
      <c r="F448" s="672"/>
      <c r="G448" s="240"/>
      <c r="L448" s="337"/>
      <c r="M448" s="337"/>
      <c r="U448" s="95"/>
      <c r="V448" s="95"/>
    </row>
    <row r="449">
      <c r="B449" s="337"/>
      <c r="C449" s="337"/>
      <c r="D449" s="337"/>
      <c r="E449" s="337"/>
      <c r="F449" s="672"/>
      <c r="G449" s="240"/>
      <c r="L449" s="337"/>
      <c r="M449" s="337"/>
      <c r="U449" s="95"/>
      <c r="V449" s="95"/>
    </row>
    <row r="450">
      <c r="B450" s="337"/>
      <c r="C450" s="337"/>
      <c r="D450" s="337"/>
      <c r="E450" s="337"/>
      <c r="F450" s="672"/>
      <c r="G450" s="240"/>
      <c r="L450" s="337"/>
      <c r="M450" s="337"/>
      <c r="U450" s="95"/>
      <c r="V450" s="95"/>
    </row>
    <row r="451">
      <c r="B451" s="337"/>
      <c r="C451" s="337"/>
      <c r="D451" s="337"/>
      <c r="E451" s="337"/>
      <c r="F451" s="672"/>
      <c r="G451" s="240"/>
      <c r="L451" s="337"/>
      <c r="M451" s="337"/>
      <c r="U451" s="95"/>
      <c r="V451" s="95"/>
    </row>
    <row r="452">
      <c r="B452" s="337"/>
      <c r="C452" s="337"/>
      <c r="D452" s="337"/>
      <c r="E452" s="337"/>
      <c r="F452" s="672"/>
      <c r="G452" s="240"/>
      <c r="L452" s="337"/>
      <c r="M452" s="337"/>
      <c r="U452" s="95"/>
      <c r="V452" s="95"/>
    </row>
    <row r="453">
      <c r="B453" s="337"/>
      <c r="C453" s="337"/>
      <c r="D453" s="337"/>
      <c r="E453" s="337"/>
      <c r="F453" s="672"/>
      <c r="G453" s="240"/>
      <c r="L453" s="337"/>
      <c r="M453" s="337"/>
      <c r="U453" s="95"/>
      <c r="V453" s="95"/>
    </row>
    <row r="454">
      <c r="B454" s="337"/>
      <c r="C454" s="337"/>
      <c r="D454" s="337"/>
      <c r="E454" s="337"/>
      <c r="F454" s="672"/>
      <c r="G454" s="240"/>
      <c r="L454" s="337"/>
      <c r="M454" s="337"/>
      <c r="U454" s="95"/>
      <c r="V454" s="95"/>
    </row>
    <row r="455">
      <c r="B455" s="337"/>
      <c r="C455" s="337"/>
      <c r="D455" s="337"/>
      <c r="E455" s="337"/>
      <c r="F455" s="672"/>
      <c r="G455" s="240"/>
      <c r="L455" s="337"/>
      <c r="M455" s="337"/>
      <c r="U455" s="95"/>
      <c r="V455" s="95"/>
    </row>
    <row r="456">
      <c r="B456" s="337"/>
      <c r="C456" s="337"/>
      <c r="D456" s="337"/>
      <c r="E456" s="337"/>
      <c r="F456" s="672"/>
      <c r="G456" s="240"/>
      <c r="L456" s="337"/>
      <c r="M456" s="337"/>
      <c r="U456" s="95"/>
      <c r="V456" s="95"/>
    </row>
    <row r="457">
      <c r="B457" s="337"/>
      <c r="C457" s="337"/>
      <c r="D457" s="337"/>
      <c r="E457" s="337"/>
      <c r="F457" s="672"/>
      <c r="G457" s="240"/>
      <c r="L457" s="337"/>
      <c r="M457" s="337"/>
      <c r="U457" s="95"/>
      <c r="V457" s="95"/>
    </row>
    <row r="458">
      <c r="B458" s="337"/>
      <c r="C458" s="337"/>
      <c r="D458" s="337"/>
      <c r="E458" s="337"/>
      <c r="F458" s="672"/>
      <c r="G458" s="240"/>
      <c r="L458" s="337"/>
      <c r="M458" s="337"/>
      <c r="U458" s="95"/>
      <c r="V458" s="95"/>
    </row>
    <row r="459">
      <c r="B459" s="337"/>
      <c r="C459" s="337"/>
      <c r="D459" s="337"/>
      <c r="E459" s="337"/>
      <c r="F459" s="672"/>
      <c r="G459" s="240"/>
      <c r="L459" s="337"/>
      <c r="M459" s="337"/>
      <c r="U459" s="95"/>
      <c r="V459" s="95"/>
    </row>
    <row r="460">
      <c r="B460" s="337"/>
      <c r="C460" s="337"/>
      <c r="D460" s="337"/>
      <c r="E460" s="337"/>
      <c r="F460" s="672"/>
      <c r="G460" s="240"/>
      <c r="L460" s="337"/>
      <c r="M460" s="337"/>
      <c r="U460" s="95"/>
      <c r="V460" s="95"/>
    </row>
    <row r="461">
      <c r="B461" s="337"/>
      <c r="C461" s="337"/>
      <c r="D461" s="337"/>
      <c r="E461" s="337"/>
      <c r="F461" s="672"/>
      <c r="G461" s="240"/>
      <c r="L461" s="337"/>
      <c r="M461" s="337"/>
      <c r="U461" s="95"/>
      <c r="V461" s="95"/>
    </row>
    <row r="462">
      <c r="B462" s="337"/>
      <c r="C462" s="337"/>
      <c r="D462" s="337"/>
      <c r="E462" s="337"/>
      <c r="F462" s="672"/>
      <c r="G462" s="240"/>
      <c r="L462" s="337"/>
      <c r="M462" s="337"/>
      <c r="U462" s="95"/>
      <c r="V462" s="95"/>
    </row>
    <row r="463">
      <c r="B463" s="337"/>
      <c r="C463" s="337"/>
      <c r="D463" s="337"/>
      <c r="E463" s="337"/>
      <c r="F463" s="672"/>
      <c r="G463" s="240"/>
      <c r="L463" s="337"/>
      <c r="M463" s="337"/>
      <c r="U463" s="95"/>
      <c r="V463" s="95"/>
    </row>
    <row r="464">
      <c r="B464" s="337"/>
      <c r="C464" s="337"/>
      <c r="D464" s="337"/>
      <c r="E464" s="337"/>
      <c r="F464" s="672"/>
      <c r="G464" s="240"/>
      <c r="L464" s="337"/>
      <c r="M464" s="337"/>
      <c r="U464" s="95"/>
      <c r="V464" s="95"/>
    </row>
    <row r="465">
      <c r="B465" s="337"/>
      <c r="C465" s="337"/>
      <c r="D465" s="337"/>
      <c r="E465" s="337"/>
      <c r="F465" s="672"/>
      <c r="G465" s="240"/>
      <c r="L465" s="337"/>
      <c r="M465" s="337"/>
      <c r="U465" s="95"/>
      <c r="V465" s="95"/>
    </row>
    <row r="466">
      <c r="B466" s="337"/>
      <c r="C466" s="337"/>
      <c r="D466" s="337"/>
      <c r="E466" s="337"/>
      <c r="F466" s="672"/>
      <c r="G466" s="240"/>
      <c r="L466" s="337"/>
      <c r="M466" s="337"/>
      <c r="U466" s="95"/>
      <c r="V466" s="95"/>
    </row>
    <row r="467">
      <c r="B467" s="337"/>
      <c r="C467" s="337"/>
      <c r="D467" s="337"/>
      <c r="E467" s="337"/>
      <c r="F467" s="672"/>
      <c r="G467" s="240"/>
      <c r="L467" s="337"/>
      <c r="M467" s="337"/>
      <c r="U467" s="95"/>
      <c r="V467" s="95"/>
    </row>
    <row r="468">
      <c r="B468" s="337"/>
      <c r="C468" s="337"/>
      <c r="D468" s="337"/>
      <c r="E468" s="337"/>
      <c r="F468" s="672"/>
      <c r="G468" s="240"/>
      <c r="L468" s="337"/>
      <c r="M468" s="337"/>
      <c r="U468" s="95"/>
      <c r="V468" s="95"/>
    </row>
    <row r="469">
      <c r="B469" s="337"/>
      <c r="C469" s="337"/>
      <c r="D469" s="337"/>
      <c r="E469" s="337"/>
      <c r="F469" s="672"/>
      <c r="G469" s="240"/>
      <c r="L469" s="337"/>
      <c r="M469" s="337"/>
      <c r="U469" s="95"/>
      <c r="V469" s="95"/>
    </row>
    <row r="470">
      <c r="B470" s="337"/>
      <c r="C470" s="337"/>
      <c r="D470" s="337"/>
      <c r="E470" s="337"/>
      <c r="F470" s="672"/>
      <c r="G470" s="240"/>
      <c r="L470" s="337"/>
      <c r="M470" s="337"/>
      <c r="U470" s="95"/>
      <c r="V470" s="95"/>
    </row>
    <row r="471">
      <c r="B471" s="337"/>
      <c r="C471" s="337"/>
      <c r="D471" s="337"/>
      <c r="E471" s="337"/>
      <c r="F471" s="672"/>
      <c r="G471" s="240"/>
      <c r="L471" s="337"/>
      <c r="M471" s="337"/>
      <c r="U471" s="95"/>
      <c r="V471" s="95"/>
    </row>
    <row r="472">
      <c r="B472" s="337"/>
      <c r="C472" s="337"/>
      <c r="D472" s="337"/>
      <c r="E472" s="337"/>
      <c r="F472" s="672"/>
      <c r="G472" s="240"/>
      <c r="L472" s="337"/>
      <c r="M472" s="337"/>
      <c r="U472" s="95"/>
      <c r="V472" s="95"/>
    </row>
    <row r="473">
      <c r="B473" s="337"/>
      <c r="C473" s="337"/>
      <c r="D473" s="337"/>
      <c r="E473" s="337"/>
      <c r="F473" s="672"/>
      <c r="G473" s="240"/>
      <c r="L473" s="337"/>
      <c r="M473" s="337"/>
      <c r="U473" s="95"/>
      <c r="V473" s="95"/>
    </row>
    <row r="474">
      <c r="B474" s="337"/>
      <c r="C474" s="337"/>
      <c r="D474" s="337"/>
      <c r="E474" s="337"/>
      <c r="F474" s="672"/>
      <c r="G474" s="240"/>
      <c r="L474" s="337"/>
      <c r="M474" s="337"/>
      <c r="U474" s="95"/>
      <c r="V474" s="95"/>
    </row>
    <row r="475">
      <c r="B475" s="337"/>
      <c r="C475" s="337"/>
      <c r="D475" s="337"/>
      <c r="E475" s="337"/>
      <c r="F475" s="672"/>
      <c r="G475" s="240"/>
      <c r="L475" s="337"/>
      <c r="M475" s="337"/>
      <c r="U475" s="95"/>
      <c r="V475" s="95"/>
    </row>
    <row r="476">
      <c r="B476" s="337"/>
      <c r="C476" s="337"/>
      <c r="D476" s="337"/>
      <c r="E476" s="337"/>
      <c r="F476" s="672"/>
      <c r="G476" s="240"/>
      <c r="L476" s="337"/>
      <c r="M476" s="337"/>
      <c r="U476" s="95"/>
      <c r="V476" s="95"/>
    </row>
    <row r="477">
      <c r="B477" s="337"/>
      <c r="C477" s="337"/>
      <c r="D477" s="337"/>
      <c r="E477" s="337"/>
      <c r="F477" s="672"/>
      <c r="G477" s="240"/>
      <c r="L477" s="337"/>
      <c r="M477" s="337"/>
      <c r="U477" s="95"/>
      <c r="V477" s="95"/>
    </row>
    <row r="478">
      <c r="B478" s="337"/>
      <c r="C478" s="337"/>
      <c r="D478" s="337"/>
      <c r="E478" s="337"/>
      <c r="F478" s="672"/>
      <c r="G478" s="240"/>
      <c r="L478" s="337"/>
      <c r="M478" s="337"/>
      <c r="U478" s="95"/>
      <c r="V478" s="95"/>
    </row>
    <row r="479">
      <c r="B479" s="337"/>
      <c r="C479" s="337"/>
      <c r="D479" s="337"/>
      <c r="E479" s="337"/>
      <c r="F479" s="672"/>
      <c r="G479" s="240"/>
      <c r="L479" s="337"/>
      <c r="M479" s="337"/>
      <c r="U479" s="95"/>
      <c r="V479" s="95"/>
    </row>
    <row r="480">
      <c r="B480" s="337"/>
      <c r="C480" s="337"/>
      <c r="D480" s="337"/>
      <c r="E480" s="337"/>
      <c r="F480" s="672"/>
      <c r="G480" s="240"/>
      <c r="L480" s="337"/>
      <c r="M480" s="337"/>
      <c r="U480" s="95"/>
      <c r="V480" s="95"/>
    </row>
    <row r="481">
      <c r="B481" s="337"/>
      <c r="C481" s="337"/>
      <c r="D481" s="337"/>
      <c r="E481" s="337"/>
      <c r="F481" s="672"/>
      <c r="G481" s="240"/>
      <c r="L481" s="337"/>
      <c r="M481" s="337"/>
      <c r="U481" s="95"/>
      <c r="V481" s="95"/>
    </row>
    <row r="482">
      <c r="B482" s="337"/>
      <c r="C482" s="337"/>
      <c r="D482" s="337"/>
      <c r="E482" s="337"/>
      <c r="F482" s="672"/>
      <c r="G482" s="240"/>
      <c r="L482" s="337"/>
      <c r="M482" s="337"/>
      <c r="U482" s="95"/>
      <c r="V482" s="95"/>
    </row>
    <row r="483">
      <c r="B483" s="337"/>
      <c r="C483" s="337"/>
      <c r="D483" s="337"/>
      <c r="E483" s="337"/>
      <c r="F483" s="672"/>
      <c r="G483" s="240"/>
      <c r="L483" s="337"/>
      <c r="M483" s="337"/>
      <c r="U483" s="95"/>
      <c r="V483" s="95"/>
    </row>
    <row r="484">
      <c r="B484" s="337"/>
      <c r="C484" s="337"/>
      <c r="D484" s="337"/>
      <c r="E484" s="337"/>
      <c r="F484" s="672"/>
      <c r="G484" s="240"/>
      <c r="L484" s="337"/>
      <c r="M484" s="337"/>
      <c r="U484" s="95"/>
      <c r="V484" s="95"/>
    </row>
    <row r="485">
      <c r="B485" s="337"/>
      <c r="C485" s="337"/>
      <c r="D485" s="337"/>
      <c r="E485" s="337"/>
      <c r="F485" s="672"/>
      <c r="G485" s="240"/>
      <c r="L485" s="337"/>
      <c r="M485" s="337"/>
      <c r="U485" s="95"/>
      <c r="V485" s="95"/>
    </row>
    <row r="486">
      <c r="B486" s="337"/>
      <c r="C486" s="337"/>
      <c r="D486" s="337"/>
      <c r="E486" s="337"/>
      <c r="F486" s="672"/>
      <c r="G486" s="240"/>
      <c r="L486" s="337"/>
      <c r="M486" s="337"/>
      <c r="U486" s="95"/>
      <c r="V486" s="95"/>
    </row>
    <row r="487">
      <c r="B487" s="337"/>
      <c r="C487" s="337"/>
      <c r="D487" s="337"/>
      <c r="E487" s="337"/>
      <c r="F487" s="672"/>
      <c r="G487" s="240"/>
      <c r="L487" s="337"/>
      <c r="M487" s="337"/>
      <c r="U487" s="95"/>
      <c r="V487" s="95"/>
    </row>
    <row r="488">
      <c r="B488" s="337"/>
      <c r="C488" s="337"/>
      <c r="D488" s="337"/>
      <c r="E488" s="337"/>
      <c r="F488" s="672"/>
      <c r="G488" s="240"/>
      <c r="L488" s="337"/>
      <c r="M488" s="337"/>
      <c r="U488" s="95"/>
      <c r="V488" s="95"/>
    </row>
    <row r="489">
      <c r="B489" s="337"/>
      <c r="C489" s="337"/>
      <c r="D489" s="337"/>
      <c r="E489" s="337"/>
      <c r="F489" s="672"/>
      <c r="G489" s="240"/>
      <c r="L489" s="337"/>
      <c r="M489" s="337"/>
      <c r="U489" s="95"/>
      <c r="V489" s="95"/>
    </row>
    <row r="490">
      <c r="B490" s="337"/>
      <c r="C490" s="337"/>
      <c r="D490" s="337"/>
      <c r="E490" s="337"/>
      <c r="F490" s="672"/>
      <c r="G490" s="240"/>
      <c r="L490" s="337"/>
      <c r="M490" s="337"/>
      <c r="U490" s="95"/>
      <c r="V490" s="95"/>
    </row>
    <row r="491">
      <c r="B491" s="337"/>
      <c r="C491" s="337"/>
      <c r="D491" s="337"/>
      <c r="E491" s="337"/>
      <c r="F491" s="672"/>
      <c r="G491" s="240"/>
      <c r="L491" s="337"/>
      <c r="M491" s="337"/>
      <c r="U491" s="95"/>
      <c r="V491" s="95"/>
    </row>
    <row r="492">
      <c r="B492" s="337"/>
      <c r="C492" s="337"/>
      <c r="D492" s="337"/>
      <c r="E492" s="337"/>
      <c r="F492" s="672"/>
      <c r="G492" s="240"/>
      <c r="L492" s="337"/>
      <c r="M492" s="337"/>
      <c r="U492" s="95"/>
      <c r="V492" s="95"/>
    </row>
    <row r="493">
      <c r="B493" s="337"/>
      <c r="C493" s="337"/>
      <c r="D493" s="337"/>
      <c r="E493" s="337"/>
      <c r="F493" s="672"/>
      <c r="G493" s="240"/>
      <c r="L493" s="337"/>
      <c r="M493" s="337"/>
      <c r="U493" s="95"/>
      <c r="V493" s="95"/>
    </row>
    <row r="494">
      <c r="B494" s="337"/>
      <c r="C494" s="337"/>
      <c r="D494" s="337"/>
      <c r="E494" s="337"/>
      <c r="F494" s="672"/>
      <c r="G494" s="240"/>
      <c r="L494" s="337"/>
      <c r="M494" s="337"/>
      <c r="U494" s="95"/>
      <c r="V494" s="95"/>
    </row>
    <row r="495">
      <c r="B495" s="337"/>
      <c r="C495" s="337"/>
      <c r="D495" s="337"/>
      <c r="E495" s="337"/>
      <c r="F495" s="672"/>
      <c r="G495" s="240"/>
      <c r="L495" s="337"/>
      <c r="M495" s="337"/>
      <c r="U495" s="95"/>
      <c r="V495" s="95"/>
    </row>
    <row r="496">
      <c r="B496" s="337"/>
      <c r="C496" s="337"/>
      <c r="D496" s="337"/>
      <c r="E496" s="337"/>
      <c r="F496" s="672"/>
      <c r="G496" s="240"/>
      <c r="L496" s="337"/>
      <c r="M496" s="337"/>
      <c r="U496" s="95"/>
      <c r="V496" s="95"/>
    </row>
    <row r="497">
      <c r="B497" s="337"/>
      <c r="C497" s="337"/>
      <c r="D497" s="337"/>
      <c r="E497" s="337"/>
      <c r="F497" s="672"/>
      <c r="G497" s="240"/>
      <c r="L497" s="337"/>
      <c r="M497" s="337"/>
      <c r="U497" s="95"/>
      <c r="V497" s="95"/>
    </row>
    <row r="498">
      <c r="B498" s="337"/>
      <c r="C498" s="337"/>
      <c r="D498" s="337"/>
      <c r="E498" s="337"/>
      <c r="F498" s="672"/>
      <c r="G498" s="240"/>
      <c r="L498" s="337"/>
      <c r="M498" s="337"/>
      <c r="U498" s="95"/>
      <c r="V498" s="95"/>
    </row>
    <row r="499">
      <c r="B499" s="337"/>
      <c r="C499" s="337"/>
      <c r="D499" s="337"/>
      <c r="E499" s="337"/>
      <c r="F499" s="672"/>
      <c r="G499" s="240"/>
      <c r="L499" s="337"/>
      <c r="M499" s="337"/>
      <c r="U499" s="95"/>
      <c r="V499" s="95"/>
    </row>
    <row r="500">
      <c r="B500" s="337"/>
      <c r="C500" s="337"/>
      <c r="D500" s="337"/>
      <c r="E500" s="337"/>
      <c r="F500" s="672"/>
      <c r="G500" s="240"/>
      <c r="L500" s="337"/>
      <c r="M500" s="337"/>
      <c r="U500" s="95"/>
      <c r="V500" s="95"/>
    </row>
    <row r="501">
      <c r="B501" s="337"/>
      <c r="C501" s="337"/>
      <c r="D501" s="337"/>
      <c r="E501" s="337"/>
      <c r="F501" s="672"/>
      <c r="G501" s="240"/>
      <c r="L501" s="337"/>
      <c r="M501" s="337"/>
      <c r="U501" s="95"/>
      <c r="V501" s="95"/>
    </row>
    <row r="502">
      <c r="B502" s="337"/>
      <c r="C502" s="337"/>
      <c r="D502" s="337"/>
      <c r="E502" s="337"/>
      <c r="F502" s="672"/>
      <c r="G502" s="240"/>
      <c r="L502" s="337"/>
      <c r="M502" s="337"/>
      <c r="U502" s="95"/>
      <c r="V502" s="95"/>
    </row>
    <row r="503">
      <c r="B503" s="337"/>
      <c r="C503" s="337"/>
      <c r="D503" s="337"/>
      <c r="E503" s="337"/>
      <c r="F503" s="672"/>
      <c r="G503" s="240"/>
      <c r="L503" s="337"/>
      <c r="M503" s="337"/>
      <c r="U503" s="95"/>
      <c r="V503" s="95"/>
    </row>
    <row r="504">
      <c r="B504" s="337"/>
      <c r="C504" s="337"/>
      <c r="D504" s="337"/>
      <c r="E504" s="337"/>
      <c r="F504" s="672"/>
      <c r="G504" s="240"/>
      <c r="L504" s="337"/>
      <c r="M504" s="337"/>
      <c r="U504" s="95"/>
      <c r="V504" s="95"/>
    </row>
    <row r="505">
      <c r="B505" s="337"/>
      <c r="C505" s="337"/>
      <c r="D505" s="337"/>
      <c r="E505" s="337"/>
      <c r="F505" s="672"/>
      <c r="G505" s="240"/>
      <c r="L505" s="337"/>
      <c r="M505" s="337"/>
      <c r="U505" s="95"/>
      <c r="V505" s="95"/>
    </row>
    <row r="506">
      <c r="B506" s="337"/>
      <c r="C506" s="337"/>
      <c r="D506" s="337"/>
      <c r="E506" s="337"/>
      <c r="F506" s="672"/>
      <c r="G506" s="240"/>
      <c r="L506" s="337"/>
      <c r="M506" s="337"/>
      <c r="U506" s="95"/>
      <c r="V506" s="95"/>
    </row>
    <row r="507">
      <c r="B507" s="337"/>
      <c r="C507" s="337"/>
      <c r="D507" s="337"/>
      <c r="E507" s="337"/>
      <c r="F507" s="672"/>
      <c r="G507" s="240"/>
      <c r="L507" s="337"/>
      <c r="M507" s="337"/>
      <c r="U507" s="95"/>
      <c r="V507" s="95"/>
    </row>
    <row r="508">
      <c r="B508" s="337"/>
      <c r="C508" s="337"/>
      <c r="D508" s="337"/>
      <c r="E508" s="337"/>
      <c r="F508" s="672"/>
      <c r="G508" s="240"/>
      <c r="L508" s="337"/>
      <c r="M508" s="337"/>
      <c r="U508" s="95"/>
      <c r="V508" s="95"/>
    </row>
    <row r="509">
      <c r="B509" s="337"/>
      <c r="C509" s="337"/>
      <c r="D509" s="337"/>
      <c r="E509" s="337"/>
      <c r="F509" s="672"/>
      <c r="G509" s="240"/>
      <c r="L509" s="337"/>
      <c r="M509" s="337"/>
      <c r="U509" s="95"/>
      <c r="V509" s="95"/>
    </row>
    <row r="510">
      <c r="B510" s="337"/>
      <c r="C510" s="337"/>
      <c r="D510" s="337"/>
      <c r="E510" s="337"/>
      <c r="F510" s="672"/>
      <c r="G510" s="240"/>
      <c r="L510" s="337"/>
      <c r="M510" s="337"/>
      <c r="U510" s="95"/>
      <c r="V510" s="95"/>
    </row>
    <row r="511">
      <c r="B511" s="337"/>
      <c r="C511" s="337"/>
      <c r="D511" s="337"/>
      <c r="E511" s="337"/>
      <c r="F511" s="672"/>
      <c r="G511" s="240"/>
      <c r="L511" s="337"/>
      <c r="M511" s="337"/>
      <c r="U511" s="95"/>
      <c r="V511" s="95"/>
    </row>
    <row r="512">
      <c r="B512" s="337"/>
      <c r="C512" s="337"/>
      <c r="D512" s="337"/>
      <c r="E512" s="337"/>
      <c r="F512" s="672"/>
      <c r="G512" s="240"/>
      <c r="L512" s="337"/>
      <c r="M512" s="337"/>
      <c r="U512" s="95"/>
      <c r="V512" s="95"/>
    </row>
    <row r="513">
      <c r="B513" s="337"/>
      <c r="C513" s="337"/>
      <c r="D513" s="337"/>
      <c r="E513" s="337"/>
      <c r="F513" s="672"/>
      <c r="G513" s="240"/>
      <c r="L513" s="337"/>
      <c r="M513" s="337"/>
      <c r="U513" s="95"/>
      <c r="V513" s="95"/>
    </row>
    <row r="514">
      <c r="B514" s="337"/>
      <c r="C514" s="337"/>
      <c r="D514" s="337"/>
      <c r="E514" s="337"/>
      <c r="F514" s="672"/>
      <c r="G514" s="240"/>
      <c r="L514" s="337"/>
      <c r="M514" s="337"/>
      <c r="U514" s="95"/>
      <c r="V514" s="95"/>
    </row>
    <row r="515">
      <c r="B515" s="337"/>
      <c r="C515" s="337"/>
      <c r="D515" s="337"/>
      <c r="E515" s="337"/>
      <c r="F515" s="672"/>
      <c r="G515" s="240"/>
      <c r="L515" s="337"/>
      <c r="M515" s="337"/>
      <c r="U515" s="95"/>
      <c r="V515" s="95"/>
    </row>
    <row r="516">
      <c r="B516" s="337"/>
      <c r="C516" s="337"/>
      <c r="D516" s="337"/>
      <c r="E516" s="337"/>
      <c r="F516" s="672"/>
      <c r="G516" s="240"/>
      <c r="L516" s="337"/>
      <c r="M516" s="337"/>
      <c r="U516" s="95"/>
      <c r="V516" s="95"/>
    </row>
    <row r="517">
      <c r="B517" s="337"/>
      <c r="C517" s="337"/>
      <c r="D517" s="337"/>
      <c r="E517" s="337"/>
      <c r="F517" s="672"/>
      <c r="G517" s="240"/>
      <c r="L517" s="337"/>
      <c r="M517" s="337"/>
      <c r="U517" s="95"/>
      <c r="V517" s="95"/>
    </row>
    <row r="518">
      <c r="B518" s="337"/>
      <c r="C518" s="337"/>
      <c r="D518" s="337"/>
      <c r="E518" s="337"/>
      <c r="F518" s="672"/>
      <c r="G518" s="240"/>
      <c r="L518" s="337"/>
      <c r="M518" s="337"/>
      <c r="U518" s="95"/>
      <c r="V518" s="95"/>
    </row>
    <row r="519">
      <c r="B519" s="337"/>
      <c r="C519" s="337"/>
      <c r="D519" s="337"/>
      <c r="E519" s="337"/>
      <c r="F519" s="672"/>
      <c r="G519" s="240"/>
      <c r="L519" s="337"/>
      <c r="M519" s="337"/>
      <c r="U519" s="95"/>
      <c r="V519" s="95"/>
    </row>
    <row r="520">
      <c r="B520" s="337"/>
      <c r="C520" s="337"/>
      <c r="D520" s="337"/>
      <c r="E520" s="337"/>
      <c r="F520" s="672"/>
      <c r="G520" s="240"/>
      <c r="L520" s="337"/>
      <c r="M520" s="337"/>
      <c r="U520" s="95"/>
      <c r="V520" s="95"/>
    </row>
    <row r="521">
      <c r="B521" s="337"/>
      <c r="C521" s="337"/>
      <c r="D521" s="337"/>
      <c r="E521" s="337"/>
      <c r="F521" s="672"/>
      <c r="G521" s="240"/>
      <c r="L521" s="337"/>
      <c r="M521" s="337"/>
      <c r="U521" s="95"/>
      <c r="V521" s="95"/>
    </row>
    <row r="522">
      <c r="B522" s="337"/>
      <c r="C522" s="337"/>
      <c r="D522" s="337"/>
      <c r="E522" s="337"/>
      <c r="F522" s="672"/>
      <c r="G522" s="240"/>
      <c r="L522" s="337"/>
      <c r="M522" s="337"/>
      <c r="U522" s="95"/>
      <c r="V522" s="95"/>
    </row>
    <row r="523">
      <c r="B523" s="337"/>
      <c r="C523" s="337"/>
      <c r="D523" s="337"/>
      <c r="E523" s="337"/>
      <c r="F523" s="672"/>
      <c r="G523" s="240"/>
      <c r="L523" s="337"/>
      <c r="M523" s="337"/>
      <c r="U523" s="95"/>
      <c r="V523" s="95"/>
    </row>
    <row r="524">
      <c r="B524" s="337"/>
      <c r="C524" s="337"/>
      <c r="D524" s="337"/>
      <c r="E524" s="337"/>
      <c r="F524" s="672"/>
      <c r="G524" s="240"/>
      <c r="L524" s="337"/>
      <c r="M524" s="337"/>
      <c r="U524" s="95"/>
      <c r="V524" s="95"/>
    </row>
    <row r="525">
      <c r="B525" s="337"/>
      <c r="C525" s="337"/>
      <c r="D525" s="337"/>
      <c r="E525" s="337"/>
      <c r="F525" s="672"/>
      <c r="G525" s="240"/>
      <c r="L525" s="337"/>
      <c r="M525" s="337"/>
      <c r="U525" s="95"/>
      <c r="V525" s="95"/>
    </row>
    <row r="526">
      <c r="B526" s="337"/>
      <c r="C526" s="337"/>
      <c r="D526" s="337"/>
      <c r="E526" s="337"/>
      <c r="F526" s="672"/>
      <c r="G526" s="240"/>
      <c r="L526" s="337"/>
      <c r="M526" s="337"/>
      <c r="U526" s="95"/>
      <c r="V526" s="95"/>
    </row>
    <row r="527">
      <c r="B527" s="337"/>
      <c r="C527" s="337"/>
      <c r="D527" s="337"/>
      <c r="E527" s="337"/>
      <c r="F527" s="672"/>
      <c r="G527" s="240"/>
      <c r="L527" s="337"/>
      <c r="M527" s="337"/>
      <c r="U527" s="95"/>
      <c r="V527" s="95"/>
    </row>
    <row r="528">
      <c r="B528" s="337"/>
      <c r="C528" s="337"/>
      <c r="D528" s="337"/>
      <c r="E528" s="337"/>
      <c r="F528" s="672"/>
      <c r="G528" s="240"/>
      <c r="L528" s="337"/>
      <c r="M528" s="337"/>
      <c r="U528" s="95"/>
      <c r="V528" s="95"/>
    </row>
    <row r="529">
      <c r="B529" s="337"/>
      <c r="C529" s="337"/>
      <c r="D529" s="337"/>
      <c r="E529" s="337"/>
      <c r="F529" s="672"/>
      <c r="G529" s="240"/>
      <c r="L529" s="337"/>
      <c r="M529" s="337"/>
      <c r="U529" s="95"/>
      <c r="V529" s="95"/>
    </row>
    <row r="530">
      <c r="B530" s="337"/>
      <c r="C530" s="337"/>
      <c r="D530" s="337"/>
      <c r="E530" s="337"/>
      <c r="F530" s="672"/>
      <c r="G530" s="240"/>
      <c r="L530" s="337"/>
      <c r="M530" s="337"/>
      <c r="U530" s="95"/>
      <c r="V530" s="95"/>
    </row>
    <row r="531">
      <c r="B531" s="337"/>
      <c r="C531" s="337"/>
      <c r="D531" s="337"/>
      <c r="E531" s="337"/>
      <c r="F531" s="672"/>
      <c r="G531" s="240"/>
      <c r="L531" s="337"/>
      <c r="M531" s="337"/>
      <c r="U531" s="95"/>
      <c r="V531" s="95"/>
    </row>
    <row r="532">
      <c r="B532" s="337"/>
      <c r="C532" s="337"/>
      <c r="D532" s="337"/>
      <c r="E532" s="337"/>
      <c r="F532" s="672"/>
      <c r="G532" s="240"/>
      <c r="L532" s="337"/>
      <c r="M532" s="337"/>
      <c r="U532" s="95"/>
      <c r="V532" s="95"/>
    </row>
    <row r="533">
      <c r="B533" s="337"/>
      <c r="C533" s="337"/>
      <c r="D533" s="337"/>
      <c r="E533" s="337"/>
      <c r="F533" s="672"/>
      <c r="G533" s="240"/>
      <c r="L533" s="337"/>
      <c r="M533" s="337"/>
      <c r="U533" s="95"/>
      <c r="V533" s="95"/>
    </row>
    <row r="534">
      <c r="B534" s="337"/>
      <c r="C534" s="337"/>
      <c r="D534" s="337"/>
      <c r="E534" s="337"/>
      <c r="F534" s="672"/>
      <c r="G534" s="240"/>
      <c r="L534" s="337"/>
      <c r="M534" s="337"/>
      <c r="U534" s="95"/>
      <c r="V534" s="95"/>
    </row>
    <row r="535">
      <c r="B535" s="337"/>
      <c r="C535" s="337"/>
      <c r="D535" s="337"/>
      <c r="E535" s="337"/>
      <c r="F535" s="672"/>
      <c r="G535" s="240"/>
      <c r="L535" s="337"/>
      <c r="M535" s="337"/>
      <c r="U535" s="95"/>
      <c r="V535" s="95"/>
    </row>
    <row r="536">
      <c r="B536" s="337"/>
      <c r="C536" s="337"/>
      <c r="D536" s="337"/>
      <c r="E536" s="337"/>
      <c r="F536" s="672"/>
      <c r="G536" s="240"/>
      <c r="L536" s="337"/>
      <c r="M536" s="337"/>
      <c r="U536" s="95"/>
      <c r="V536" s="95"/>
    </row>
    <row r="537">
      <c r="B537" s="337"/>
      <c r="C537" s="337"/>
      <c r="D537" s="337"/>
      <c r="E537" s="337"/>
      <c r="F537" s="672"/>
      <c r="G537" s="240"/>
      <c r="L537" s="337"/>
      <c r="M537" s="337"/>
      <c r="U537" s="95"/>
      <c r="V537" s="95"/>
    </row>
    <row r="538">
      <c r="B538" s="337"/>
      <c r="C538" s="337"/>
      <c r="D538" s="337"/>
      <c r="E538" s="337"/>
      <c r="F538" s="672"/>
      <c r="G538" s="240"/>
      <c r="L538" s="337"/>
      <c r="M538" s="337"/>
      <c r="U538" s="95"/>
      <c r="V538" s="95"/>
    </row>
    <row r="539">
      <c r="B539" s="337"/>
      <c r="C539" s="337"/>
      <c r="D539" s="337"/>
      <c r="E539" s="337"/>
      <c r="F539" s="672"/>
      <c r="G539" s="240"/>
      <c r="L539" s="337"/>
      <c r="M539" s="337"/>
      <c r="U539" s="95"/>
      <c r="V539" s="95"/>
    </row>
    <row r="540">
      <c r="B540" s="337"/>
      <c r="C540" s="337"/>
      <c r="D540" s="337"/>
      <c r="E540" s="337"/>
      <c r="F540" s="672"/>
      <c r="G540" s="240"/>
      <c r="L540" s="337"/>
      <c r="M540" s="337"/>
      <c r="U540" s="95"/>
      <c r="V540" s="95"/>
    </row>
    <row r="541">
      <c r="B541" s="337"/>
      <c r="C541" s="337"/>
      <c r="D541" s="337"/>
      <c r="E541" s="337"/>
      <c r="F541" s="672"/>
      <c r="G541" s="240"/>
      <c r="L541" s="337"/>
      <c r="M541" s="337"/>
      <c r="U541" s="95"/>
      <c r="V541" s="95"/>
    </row>
    <row r="542">
      <c r="B542" s="337"/>
      <c r="C542" s="337"/>
      <c r="D542" s="337"/>
      <c r="E542" s="337"/>
      <c r="F542" s="672"/>
      <c r="G542" s="240"/>
      <c r="L542" s="337"/>
      <c r="M542" s="337"/>
      <c r="U542" s="95"/>
      <c r="V542" s="95"/>
    </row>
    <row r="543">
      <c r="B543" s="337"/>
      <c r="C543" s="337"/>
      <c r="D543" s="337"/>
      <c r="E543" s="337"/>
      <c r="F543" s="672"/>
      <c r="G543" s="240"/>
      <c r="L543" s="337"/>
      <c r="M543" s="337"/>
      <c r="U543" s="95"/>
      <c r="V543" s="95"/>
    </row>
    <row r="544">
      <c r="B544" s="337"/>
      <c r="C544" s="337"/>
      <c r="D544" s="337"/>
      <c r="E544" s="337"/>
      <c r="F544" s="672"/>
      <c r="G544" s="240"/>
      <c r="L544" s="337"/>
      <c r="M544" s="337"/>
      <c r="U544" s="95"/>
      <c r="V544" s="95"/>
    </row>
    <row r="545">
      <c r="B545" s="337"/>
      <c r="C545" s="337"/>
      <c r="D545" s="337"/>
      <c r="E545" s="337"/>
      <c r="F545" s="672"/>
      <c r="G545" s="240"/>
      <c r="L545" s="337"/>
      <c r="M545" s="337"/>
      <c r="U545" s="95"/>
      <c r="V545" s="95"/>
    </row>
    <row r="546">
      <c r="B546" s="337"/>
      <c r="C546" s="337"/>
      <c r="D546" s="337"/>
      <c r="E546" s="337"/>
      <c r="F546" s="672"/>
      <c r="G546" s="240"/>
      <c r="L546" s="337"/>
      <c r="M546" s="337"/>
      <c r="U546" s="95"/>
      <c r="V546" s="95"/>
    </row>
    <row r="547">
      <c r="B547" s="337"/>
      <c r="C547" s="337"/>
      <c r="D547" s="337"/>
      <c r="E547" s="337"/>
      <c r="F547" s="672"/>
      <c r="G547" s="240"/>
      <c r="L547" s="337"/>
      <c r="M547" s="337"/>
      <c r="U547" s="95"/>
      <c r="V547" s="95"/>
    </row>
    <row r="548">
      <c r="B548" s="337"/>
      <c r="C548" s="337"/>
      <c r="D548" s="337"/>
      <c r="E548" s="337"/>
      <c r="F548" s="672"/>
      <c r="G548" s="240"/>
      <c r="L548" s="337"/>
      <c r="M548" s="337"/>
      <c r="U548" s="95"/>
      <c r="V548" s="95"/>
    </row>
    <row r="549">
      <c r="B549" s="337"/>
      <c r="C549" s="337"/>
      <c r="D549" s="337"/>
      <c r="E549" s="337"/>
      <c r="F549" s="672"/>
      <c r="G549" s="240"/>
      <c r="L549" s="337"/>
      <c r="M549" s="337"/>
      <c r="U549" s="95"/>
      <c r="V549" s="95"/>
    </row>
    <row r="550">
      <c r="B550" s="337"/>
      <c r="C550" s="337"/>
      <c r="D550" s="337"/>
      <c r="E550" s="337"/>
      <c r="F550" s="672"/>
      <c r="G550" s="240"/>
      <c r="L550" s="337"/>
      <c r="M550" s="337"/>
      <c r="U550" s="95"/>
      <c r="V550" s="95"/>
    </row>
    <row r="551">
      <c r="B551" s="337"/>
      <c r="C551" s="337"/>
      <c r="D551" s="337"/>
      <c r="E551" s="337"/>
      <c r="F551" s="672"/>
      <c r="G551" s="240"/>
      <c r="L551" s="337"/>
      <c r="M551" s="337"/>
      <c r="U551" s="95"/>
      <c r="V551" s="95"/>
    </row>
    <row r="552">
      <c r="B552" s="337"/>
      <c r="C552" s="337"/>
      <c r="D552" s="337"/>
      <c r="E552" s="337"/>
      <c r="F552" s="672"/>
      <c r="G552" s="240"/>
      <c r="L552" s="337"/>
      <c r="M552" s="337"/>
      <c r="U552" s="95"/>
      <c r="V552" s="95"/>
    </row>
    <row r="553">
      <c r="B553" s="337"/>
      <c r="C553" s="337"/>
      <c r="D553" s="337"/>
      <c r="E553" s="337"/>
      <c r="F553" s="672"/>
      <c r="G553" s="240"/>
      <c r="L553" s="337"/>
      <c r="M553" s="337"/>
      <c r="U553" s="95"/>
      <c r="V553" s="95"/>
    </row>
    <row r="554">
      <c r="B554" s="337"/>
      <c r="C554" s="337"/>
      <c r="D554" s="337"/>
      <c r="E554" s="337"/>
      <c r="F554" s="672"/>
      <c r="G554" s="240"/>
      <c r="L554" s="337"/>
      <c r="M554" s="337"/>
      <c r="U554" s="95"/>
      <c r="V554" s="95"/>
    </row>
    <row r="555">
      <c r="B555" s="337"/>
      <c r="C555" s="337"/>
      <c r="D555" s="337"/>
      <c r="E555" s="337"/>
      <c r="F555" s="672"/>
      <c r="G555" s="240"/>
      <c r="L555" s="337"/>
      <c r="M555" s="337"/>
      <c r="U555" s="95"/>
      <c r="V555" s="95"/>
    </row>
    <row r="556">
      <c r="B556" s="337"/>
      <c r="C556" s="337"/>
      <c r="D556" s="337"/>
      <c r="E556" s="337"/>
      <c r="F556" s="672"/>
      <c r="G556" s="240"/>
      <c r="L556" s="337"/>
      <c r="M556" s="337"/>
      <c r="U556" s="95"/>
      <c r="V556" s="95"/>
    </row>
    <row r="557">
      <c r="B557" s="337"/>
      <c r="C557" s="337"/>
      <c r="D557" s="337"/>
      <c r="E557" s="337"/>
      <c r="F557" s="672"/>
      <c r="G557" s="240"/>
      <c r="L557" s="337"/>
      <c r="M557" s="337"/>
      <c r="U557" s="95"/>
      <c r="V557" s="95"/>
    </row>
    <row r="558">
      <c r="B558" s="337"/>
      <c r="C558" s="337"/>
      <c r="D558" s="337"/>
      <c r="E558" s="337"/>
      <c r="F558" s="672"/>
      <c r="G558" s="240"/>
      <c r="L558" s="337"/>
      <c r="M558" s="337"/>
      <c r="U558" s="95"/>
      <c r="V558" s="95"/>
    </row>
    <row r="559">
      <c r="B559" s="337"/>
      <c r="C559" s="337"/>
      <c r="D559" s="337"/>
      <c r="E559" s="337"/>
      <c r="F559" s="672"/>
      <c r="G559" s="240"/>
      <c r="L559" s="337"/>
      <c r="M559" s="337"/>
      <c r="U559" s="95"/>
      <c r="V559" s="95"/>
    </row>
    <row r="560">
      <c r="B560" s="337"/>
      <c r="C560" s="337"/>
      <c r="D560" s="337"/>
      <c r="E560" s="337"/>
      <c r="F560" s="672"/>
      <c r="G560" s="240"/>
      <c r="L560" s="337"/>
      <c r="M560" s="337"/>
      <c r="U560" s="95"/>
      <c r="V560" s="95"/>
    </row>
    <row r="561">
      <c r="B561" s="337"/>
      <c r="C561" s="337"/>
      <c r="D561" s="337"/>
      <c r="E561" s="337"/>
      <c r="F561" s="672"/>
      <c r="G561" s="240"/>
      <c r="L561" s="337"/>
      <c r="M561" s="337"/>
      <c r="U561" s="95"/>
      <c r="V561" s="95"/>
    </row>
    <row r="562">
      <c r="B562" s="337"/>
      <c r="C562" s="337"/>
      <c r="D562" s="337"/>
      <c r="E562" s="337"/>
      <c r="F562" s="672"/>
      <c r="G562" s="240"/>
      <c r="L562" s="337"/>
      <c r="M562" s="337"/>
      <c r="U562" s="95"/>
      <c r="V562" s="95"/>
    </row>
    <row r="563">
      <c r="B563" s="337"/>
      <c r="C563" s="337"/>
      <c r="D563" s="337"/>
      <c r="E563" s="337"/>
      <c r="F563" s="672"/>
      <c r="G563" s="240"/>
      <c r="L563" s="337"/>
      <c r="M563" s="337"/>
      <c r="U563" s="95"/>
      <c r="V563" s="95"/>
    </row>
    <row r="564">
      <c r="B564" s="337"/>
      <c r="C564" s="337"/>
      <c r="D564" s="337"/>
      <c r="E564" s="337"/>
      <c r="F564" s="672"/>
      <c r="G564" s="240"/>
      <c r="L564" s="337"/>
      <c r="M564" s="337"/>
      <c r="U564" s="95"/>
      <c r="V564" s="95"/>
    </row>
    <row r="565">
      <c r="B565" s="337"/>
      <c r="C565" s="337"/>
      <c r="D565" s="337"/>
      <c r="E565" s="337"/>
      <c r="F565" s="672"/>
      <c r="G565" s="240"/>
      <c r="L565" s="337"/>
      <c r="M565" s="337"/>
      <c r="U565" s="95"/>
      <c r="V565" s="95"/>
    </row>
    <row r="566">
      <c r="B566" s="337"/>
      <c r="C566" s="337"/>
      <c r="D566" s="337"/>
      <c r="E566" s="337"/>
      <c r="F566" s="672"/>
      <c r="G566" s="240"/>
      <c r="L566" s="337"/>
      <c r="M566" s="337"/>
      <c r="U566" s="95"/>
      <c r="V566" s="95"/>
    </row>
    <row r="567">
      <c r="B567" s="337"/>
      <c r="C567" s="337"/>
      <c r="D567" s="337"/>
      <c r="E567" s="337"/>
      <c r="F567" s="672"/>
      <c r="G567" s="240"/>
      <c r="L567" s="337"/>
      <c r="M567" s="337"/>
      <c r="U567" s="95"/>
      <c r="V567" s="95"/>
    </row>
    <row r="568">
      <c r="B568" s="337"/>
      <c r="C568" s="337"/>
      <c r="D568" s="337"/>
      <c r="E568" s="337"/>
      <c r="F568" s="672"/>
      <c r="G568" s="240"/>
      <c r="L568" s="337"/>
      <c r="M568" s="337"/>
      <c r="U568" s="95"/>
      <c r="V568" s="95"/>
    </row>
    <row r="569">
      <c r="B569" s="337"/>
      <c r="C569" s="337"/>
      <c r="D569" s="337"/>
      <c r="E569" s="337"/>
      <c r="F569" s="672"/>
      <c r="G569" s="240"/>
      <c r="L569" s="337"/>
      <c r="M569" s="337"/>
      <c r="U569" s="95"/>
      <c r="V569" s="95"/>
    </row>
    <row r="570">
      <c r="B570" s="337"/>
      <c r="C570" s="337"/>
      <c r="D570" s="337"/>
      <c r="E570" s="337"/>
      <c r="F570" s="672"/>
      <c r="G570" s="240"/>
      <c r="L570" s="337"/>
      <c r="M570" s="337"/>
      <c r="U570" s="95"/>
      <c r="V570" s="95"/>
    </row>
    <row r="571">
      <c r="B571" s="337"/>
      <c r="C571" s="337"/>
      <c r="D571" s="337"/>
      <c r="E571" s="337"/>
      <c r="F571" s="672"/>
      <c r="G571" s="240"/>
      <c r="L571" s="337"/>
      <c r="M571" s="337"/>
      <c r="U571" s="95"/>
      <c r="V571" s="95"/>
    </row>
    <row r="572">
      <c r="B572" s="337"/>
      <c r="C572" s="337"/>
      <c r="D572" s="337"/>
      <c r="E572" s="337"/>
      <c r="F572" s="672"/>
      <c r="G572" s="240"/>
      <c r="L572" s="337"/>
      <c r="M572" s="337"/>
      <c r="U572" s="95"/>
      <c r="V572" s="95"/>
    </row>
    <row r="573">
      <c r="B573" s="337"/>
      <c r="C573" s="337"/>
      <c r="D573" s="337"/>
      <c r="E573" s="337"/>
      <c r="F573" s="672"/>
      <c r="G573" s="240"/>
      <c r="L573" s="337"/>
      <c r="M573" s="337"/>
      <c r="U573" s="95"/>
      <c r="V573" s="95"/>
    </row>
    <row r="574">
      <c r="B574" s="337"/>
      <c r="C574" s="337"/>
      <c r="D574" s="337"/>
      <c r="E574" s="337"/>
      <c r="F574" s="672"/>
      <c r="G574" s="240"/>
      <c r="L574" s="337"/>
      <c r="M574" s="337"/>
      <c r="U574" s="95"/>
      <c r="V574" s="95"/>
    </row>
    <row r="575">
      <c r="B575" s="337"/>
      <c r="C575" s="337"/>
      <c r="D575" s="337"/>
      <c r="E575" s="337"/>
      <c r="F575" s="672"/>
      <c r="G575" s="240"/>
      <c r="L575" s="337"/>
      <c r="M575" s="337"/>
      <c r="U575" s="95"/>
      <c r="V575" s="95"/>
    </row>
    <row r="576">
      <c r="B576" s="337"/>
      <c r="C576" s="337"/>
      <c r="D576" s="337"/>
      <c r="E576" s="337"/>
      <c r="F576" s="672"/>
      <c r="G576" s="240"/>
      <c r="L576" s="337"/>
      <c r="M576" s="337"/>
      <c r="U576" s="95"/>
      <c r="V576" s="95"/>
    </row>
    <row r="577">
      <c r="B577" s="337"/>
      <c r="C577" s="337"/>
      <c r="D577" s="337"/>
      <c r="E577" s="337"/>
      <c r="F577" s="672"/>
      <c r="G577" s="240"/>
      <c r="L577" s="337"/>
      <c r="M577" s="337"/>
      <c r="U577" s="95"/>
      <c r="V577" s="95"/>
    </row>
    <row r="578">
      <c r="B578" s="337"/>
      <c r="C578" s="337"/>
      <c r="D578" s="337"/>
      <c r="E578" s="337"/>
      <c r="F578" s="672"/>
      <c r="G578" s="240"/>
      <c r="L578" s="337"/>
      <c r="M578" s="337"/>
      <c r="U578" s="95"/>
      <c r="V578" s="95"/>
    </row>
    <row r="579">
      <c r="B579" s="337"/>
      <c r="C579" s="337"/>
      <c r="D579" s="337"/>
      <c r="E579" s="337"/>
      <c r="F579" s="672"/>
      <c r="G579" s="240"/>
      <c r="L579" s="337"/>
      <c r="M579" s="337"/>
      <c r="U579" s="95"/>
      <c r="V579" s="95"/>
    </row>
    <row r="580">
      <c r="B580" s="337"/>
      <c r="C580" s="337"/>
      <c r="D580" s="337"/>
      <c r="E580" s="337"/>
      <c r="F580" s="672"/>
      <c r="G580" s="240"/>
      <c r="L580" s="337"/>
      <c r="M580" s="337"/>
      <c r="U580" s="95"/>
      <c r="V580" s="95"/>
    </row>
    <row r="581">
      <c r="B581" s="337"/>
      <c r="C581" s="337"/>
      <c r="D581" s="337"/>
      <c r="E581" s="337"/>
      <c r="F581" s="672"/>
      <c r="G581" s="240"/>
      <c r="L581" s="337"/>
      <c r="M581" s="337"/>
      <c r="U581" s="95"/>
      <c r="V581" s="95"/>
    </row>
    <row r="582">
      <c r="B582" s="337"/>
      <c r="C582" s="337"/>
      <c r="D582" s="337"/>
      <c r="E582" s="337"/>
      <c r="F582" s="672"/>
      <c r="G582" s="240"/>
      <c r="L582" s="337"/>
      <c r="M582" s="337"/>
      <c r="U582" s="95"/>
      <c r="V582" s="95"/>
    </row>
    <row r="583">
      <c r="B583" s="337"/>
      <c r="C583" s="337"/>
      <c r="D583" s="337"/>
      <c r="E583" s="337"/>
      <c r="F583" s="672"/>
      <c r="G583" s="240"/>
      <c r="L583" s="337"/>
      <c r="M583" s="337"/>
      <c r="U583" s="95"/>
      <c r="V583" s="95"/>
    </row>
    <row r="584">
      <c r="B584" s="337"/>
      <c r="C584" s="337"/>
      <c r="D584" s="337"/>
      <c r="E584" s="337"/>
      <c r="F584" s="672"/>
      <c r="G584" s="240"/>
      <c r="L584" s="337"/>
      <c r="M584" s="337"/>
      <c r="U584" s="95"/>
      <c r="V584" s="95"/>
    </row>
    <row r="585">
      <c r="B585" s="337"/>
      <c r="C585" s="337"/>
      <c r="D585" s="337"/>
      <c r="E585" s="337"/>
      <c r="F585" s="672"/>
      <c r="G585" s="240"/>
      <c r="L585" s="337"/>
      <c r="M585" s="337"/>
      <c r="U585" s="95"/>
      <c r="V585" s="95"/>
    </row>
    <row r="586">
      <c r="B586" s="337"/>
      <c r="C586" s="337"/>
      <c r="D586" s="337"/>
      <c r="E586" s="337"/>
      <c r="F586" s="672"/>
      <c r="G586" s="240"/>
      <c r="L586" s="337"/>
      <c r="M586" s="337"/>
      <c r="U586" s="95"/>
      <c r="V586" s="95"/>
    </row>
    <row r="587">
      <c r="B587" s="337"/>
      <c r="C587" s="337"/>
      <c r="D587" s="337"/>
      <c r="E587" s="337"/>
      <c r="F587" s="672"/>
      <c r="G587" s="240"/>
      <c r="L587" s="337"/>
      <c r="M587" s="337"/>
      <c r="U587" s="95"/>
      <c r="V587" s="95"/>
    </row>
    <row r="588">
      <c r="B588" s="337"/>
      <c r="C588" s="337"/>
      <c r="D588" s="337"/>
      <c r="E588" s="337"/>
      <c r="F588" s="672"/>
      <c r="G588" s="240"/>
      <c r="L588" s="337"/>
      <c r="M588" s="337"/>
      <c r="U588" s="95"/>
      <c r="V588" s="95"/>
    </row>
    <row r="589">
      <c r="B589" s="337"/>
      <c r="C589" s="337"/>
      <c r="D589" s="337"/>
      <c r="E589" s="337"/>
      <c r="F589" s="672"/>
      <c r="G589" s="240"/>
      <c r="L589" s="337"/>
      <c r="M589" s="337"/>
      <c r="U589" s="95"/>
      <c r="V589" s="95"/>
    </row>
    <row r="590">
      <c r="B590" s="337"/>
      <c r="C590" s="337"/>
      <c r="D590" s="337"/>
      <c r="E590" s="337"/>
      <c r="F590" s="672"/>
      <c r="G590" s="240"/>
      <c r="L590" s="337"/>
      <c r="M590" s="337"/>
      <c r="U590" s="95"/>
      <c r="V590" s="95"/>
    </row>
    <row r="591">
      <c r="B591" s="337"/>
      <c r="C591" s="337"/>
      <c r="D591" s="337"/>
      <c r="E591" s="337"/>
      <c r="F591" s="672"/>
      <c r="G591" s="240"/>
      <c r="L591" s="337"/>
      <c r="M591" s="337"/>
      <c r="U591" s="95"/>
      <c r="V591" s="95"/>
    </row>
    <row r="592">
      <c r="B592" s="337"/>
      <c r="C592" s="337"/>
      <c r="D592" s="337"/>
      <c r="E592" s="337"/>
      <c r="F592" s="672"/>
      <c r="G592" s="240"/>
      <c r="L592" s="337"/>
      <c r="M592" s="337"/>
      <c r="U592" s="95"/>
      <c r="V592" s="95"/>
    </row>
    <row r="593">
      <c r="B593" s="337"/>
      <c r="C593" s="337"/>
      <c r="D593" s="337"/>
      <c r="E593" s="337"/>
      <c r="F593" s="672"/>
      <c r="G593" s="240"/>
      <c r="L593" s="337"/>
      <c r="M593" s="337"/>
      <c r="U593" s="95"/>
      <c r="V593" s="95"/>
    </row>
    <row r="594">
      <c r="B594" s="337"/>
      <c r="C594" s="337"/>
      <c r="D594" s="337"/>
      <c r="E594" s="337"/>
      <c r="F594" s="672"/>
      <c r="G594" s="240"/>
      <c r="L594" s="337"/>
      <c r="M594" s="337"/>
      <c r="U594" s="95"/>
      <c r="V594" s="95"/>
    </row>
    <row r="595">
      <c r="B595" s="337"/>
      <c r="C595" s="337"/>
      <c r="D595" s="337"/>
      <c r="E595" s="337"/>
      <c r="F595" s="672"/>
      <c r="G595" s="240"/>
      <c r="L595" s="337"/>
      <c r="M595" s="337"/>
      <c r="U595" s="95"/>
      <c r="V595" s="95"/>
    </row>
    <row r="596">
      <c r="B596" s="337"/>
      <c r="C596" s="337"/>
      <c r="D596" s="337"/>
      <c r="E596" s="337"/>
      <c r="F596" s="672"/>
      <c r="G596" s="240"/>
      <c r="L596" s="337"/>
      <c r="M596" s="337"/>
      <c r="U596" s="95"/>
      <c r="V596" s="95"/>
    </row>
    <row r="597">
      <c r="B597" s="337"/>
      <c r="C597" s="337"/>
      <c r="D597" s="337"/>
      <c r="E597" s="337"/>
      <c r="F597" s="672"/>
      <c r="G597" s="240"/>
      <c r="L597" s="337"/>
      <c r="M597" s="337"/>
      <c r="U597" s="95"/>
      <c r="V597" s="95"/>
    </row>
    <row r="598">
      <c r="B598" s="337"/>
      <c r="C598" s="337"/>
      <c r="D598" s="337"/>
      <c r="E598" s="337"/>
      <c r="F598" s="672"/>
      <c r="G598" s="240"/>
      <c r="L598" s="337"/>
      <c r="M598" s="337"/>
      <c r="U598" s="95"/>
      <c r="V598" s="95"/>
    </row>
    <row r="599">
      <c r="B599" s="337"/>
      <c r="C599" s="337"/>
      <c r="D599" s="337"/>
      <c r="E599" s="337"/>
      <c r="F599" s="672"/>
      <c r="G599" s="240"/>
      <c r="L599" s="337"/>
      <c r="M599" s="337"/>
      <c r="U599" s="95"/>
      <c r="V599" s="95"/>
    </row>
    <row r="600">
      <c r="B600" s="337"/>
      <c r="C600" s="337"/>
      <c r="D600" s="337"/>
      <c r="E600" s="337"/>
      <c r="F600" s="672"/>
      <c r="G600" s="240"/>
      <c r="L600" s="337"/>
      <c r="M600" s="337"/>
      <c r="U600" s="95"/>
      <c r="V600" s="95"/>
    </row>
    <row r="601">
      <c r="B601" s="337"/>
      <c r="C601" s="337"/>
      <c r="D601" s="337"/>
      <c r="E601" s="337"/>
      <c r="F601" s="672"/>
      <c r="G601" s="240"/>
      <c r="L601" s="337"/>
      <c r="M601" s="337"/>
      <c r="U601" s="95"/>
      <c r="V601" s="95"/>
    </row>
    <row r="602">
      <c r="B602" s="337"/>
      <c r="C602" s="337"/>
      <c r="D602" s="337"/>
      <c r="E602" s="337"/>
      <c r="F602" s="672"/>
      <c r="G602" s="240"/>
      <c r="L602" s="337"/>
      <c r="M602" s="337"/>
      <c r="U602" s="95"/>
      <c r="V602" s="95"/>
    </row>
    <row r="603">
      <c r="B603" s="337"/>
      <c r="C603" s="337"/>
      <c r="D603" s="337"/>
      <c r="E603" s="337"/>
      <c r="F603" s="672"/>
      <c r="G603" s="240"/>
      <c r="L603" s="337"/>
      <c r="M603" s="337"/>
      <c r="U603" s="95"/>
      <c r="V603" s="95"/>
    </row>
    <row r="604">
      <c r="B604" s="337"/>
      <c r="C604" s="337"/>
      <c r="D604" s="337"/>
      <c r="E604" s="337"/>
      <c r="F604" s="672"/>
      <c r="G604" s="240"/>
      <c r="L604" s="337"/>
      <c r="M604" s="337"/>
      <c r="U604" s="95"/>
      <c r="V604" s="95"/>
    </row>
    <row r="605">
      <c r="B605" s="337"/>
      <c r="C605" s="337"/>
      <c r="D605" s="337"/>
      <c r="E605" s="337"/>
      <c r="F605" s="672"/>
      <c r="G605" s="240"/>
      <c r="L605" s="337"/>
      <c r="M605" s="337"/>
      <c r="U605" s="95"/>
      <c r="V605" s="95"/>
    </row>
    <row r="606">
      <c r="B606" s="337"/>
      <c r="C606" s="337"/>
      <c r="D606" s="337"/>
      <c r="E606" s="337"/>
      <c r="F606" s="672"/>
      <c r="G606" s="240"/>
      <c r="L606" s="337"/>
      <c r="M606" s="337"/>
      <c r="U606" s="95"/>
      <c r="V606" s="95"/>
    </row>
    <row r="607">
      <c r="B607" s="337"/>
      <c r="C607" s="337"/>
      <c r="D607" s="337"/>
      <c r="E607" s="337"/>
      <c r="F607" s="672"/>
      <c r="G607" s="240"/>
      <c r="L607" s="337"/>
      <c r="M607" s="337"/>
      <c r="U607" s="95"/>
      <c r="V607" s="95"/>
    </row>
    <row r="608">
      <c r="B608" s="337"/>
      <c r="C608" s="337"/>
      <c r="D608" s="337"/>
      <c r="E608" s="337"/>
      <c r="F608" s="672"/>
      <c r="G608" s="240"/>
      <c r="L608" s="337"/>
      <c r="M608" s="337"/>
      <c r="U608" s="95"/>
      <c r="V608" s="95"/>
    </row>
    <row r="609">
      <c r="B609" s="337"/>
      <c r="C609" s="337"/>
      <c r="D609" s="337"/>
      <c r="E609" s="337"/>
      <c r="F609" s="672"/>
      <c r="G609" s="240"/>
      <c r="L609" s="337"/>
      <c r="M609" s="337"/>
      <c r="U609" s="95"/>
      <c r="V609" s="95"/>
    </row>
    <row r="610">
      <c r="B610" s="337"/>
      <c r="C610" s="337"/>
      <c r="D610" s="337"/>
      <c r="E610" s="337"/>
      <c r="F610" s="672"/>
      <c r="G610" s="240"/>
      <c r="L610" s="337"/>
      <c r="M610" s="337"/>
      <c r="U610" s="95"/>
      <c r="V610" s="95"/>
    </row>
    <row r="611">
      <c r="B611" s="337"/>
      <c r="C611" s="337"/>
      <c r="D611" s="337"/>
      <c r="E611" s="337"/>
      <c r="F611" s="672"/>
      <c r="G611" s="240"/>
      <c r="L611" s="337"/>
      <c r="M611" s="337"/>
      <c r="U611" s="95"/>
      <c r="V611" s="95"/>
    </row>
    <row r="612">
      <c r="B612" s="337"/>
      <c r="C612" s="337"/>
      <c r="D612" s="337"/>
      <c r="E612" s="337"/>
      <c r="F612" s="672"/>
      <c r="G612" s="240"/>
      <c r="L612" s="337"/>
      <c r="M612" s="337"/>
      <c r="U612" s="95"/>
      <c r="V612" s="95"/>
    </row>
    <row r="613">
      <c r="B613" s="337"/>
      <c r="C613" s="337"/>
      <c r="D613" s="337"/>
      <c r="E613" s="337"/>
      <c r="F613" s="672"/>
      <c r="G613" s="240"/>
      <c r="L613" s="337"/>
      <c r="M613" s="337"/>
      <c r="U613" s="95"/>
      <c r="V613" s="95"/>
    </row>
    <row r="614">
      <c r="B614" s="337"/>
      <c r="C614" s="337"/>
      <c r="D614" s="337"/>
      <c r="E614" s="337"/>
      <c r="F614" s="672"/>
      <c r="G614" s="240"/>
      <c r="L614" s="337"/>
      <c r="M614" s="337"/>
      <c r="U614" s="95"/>
      <c r="V614" s="95"/>
    </row>
    <row r="615">
      <c r="B615" s="337"/>
      <c r="C615" s="337"/>
      <c r="D615" s="337"/>
      <c r="E615" s="337"/>
      <c r="F615" s="672"/>
      <c r="G615" s="240"/>
      <c r="L615" s="337"/>
      <c r="M615" s="337"/>
      <c r="U615" s="95"/>
      <c r="V615" s="95"/>
    </row>
    <row r="616">
      <c r="B616" s="337"/>
      <c r="C616" s="337"/>
      <c r="D616" s="337"/>
      <c r="E616" s="337"/>
      <c r="F616" s="672"/>
      <c r="G616" s="240"/>
      <c r="L616" s="337"/>
      <c r="M616" s="337"/>
      <c r="U616" s="95"/>
      <c r="V616" s="95"/>
    </row>
    <row r="617">
      <c r="B617" s="337"/>
      <c r="C617" s="337"/>
      <c r="D617" s="337"/>
      <c r="E617" s="337"/>
      <c r="F617" s="672"/>
      <c r="G617" s="240"/>
      <c r="L617" s="337"/>
      <c r="M617" s="337"/>
      <c r="U617" s="95"/>
      <c r="V617" s="95"/>
    </row>
    <row r="618">
      <c r="B618" s="337"/>
      <c r="C618" s="337"/>
      <c r="D618" s="337"/>
      <c r="E618" s="337"/>
      <c r="F618" s="672"/>
      <c r="G618" s="240"/>
      <c r="L618" s="337"/>
      <c r="M618" s="337"/>
      <c r="U618" s="95"/>
      <c r="V618" s="95"/>
    </row>
    <row r="619">
      <c r="B619" s="337"/>
      <c r="C619" s="337"/>
      <c r="D619" s="337"/>
      <c r="E619" s="337"/>
      <c r="F619" s="672"/>
      <c r="G619" s="240"/>
      <c r="L619" s="337"/>
      <c r="M619" s="337"/>
      <c r="U619" s="95"/>
      <c r="V619" s="95"/>
    </row>
    <row r="620">
      <c r="B620" s="337"/>
      <c r="C620" s="337"/>
      <c r="D620" s="337"/>
      <c r="E620" s="337"/>
      <c r="F620" s="672"/>
      <c r="G620" s="240"/>
      <c r="L620" s="337"/>
      <c r="M620" s="337"/>
      <c r="U620" s="95"/>
      <c r="V620" s="95"/>
    </row>
    <row r="621">
      <c r="B621" s="337"/>
      <c r="C621" s="337"/>
      <c r="D621" s="337"/>
      <c r="E621" s="337"/>
      <c r="F621" s="672"/>
      <c r="G621" s="240"/>
      <c r="L621" s="337"/>
      <c r="M621" s="337"/>
      <c r="U621" s="95"/>
      <c r="V621" s="95"/>
    </row>
    <row r="622">
      <c r="B622" s="337"/>
      <c r="C622" s="337"/>
      <c r="D622" s="337"/>
      <c r="E622" s="337"/>
      <c r="F622" s="672"/>
      <c r="G622" s="240"/>
      <c r="L622" s="337"/>
      <c r="M622" s="337"/>
      <c r="U622" s="95"/>
      <c r="V622" s="95"/>
    </row>
    <row r="623">
      <c r="B623" s="337"/>
      <c r="C623" s="337"/>
      <c r="D623" s="337"/>
      <c r="E623" s="337"/>
      <c r="F623" s="672"/>
      <c r="G623" s="240"/>
      <c r="L623" s="337"/>
      <c r="M623" s="337"/>
      <c r="U623" s="95"/>
      <c r="V623" s="95"/>
    </row>
    <row r="624">
      <c r="B624" s="337"/>
      <c r="C624" s="337"/>
      <c r="D624" s="337"/>
      <c r="E624" s="337"/>
      <c r="F624" s="672"/>
      <c r="G624" s="240"/>
      <c r="L624" s="337"/>
      <c r="M624" s="337"/>
      <c r="U624" s="95"/>
      <c r="V624" s="95"/>
    </row>
    <row r="625">
      <c r="B625" s="337"/>
      <c r="C625" s="337"/>
      <c r="D625" s="337"/>
      <c r="E625" s="337"/>
      <c r="F625" s="672"/>
      <c r="G625" s="240"/>
      <c r="L625" s="337"/>
      <c r="M625" s="337"/>
      <c r="U625" s="95"/>
      <c r="V625" s="95"/>
    </row>
    <row r="626">
      <c r="B626" s="337"/>
      <c r="C626" s="337"/>
      <c r="D626" s="337"/>
      <c r="E626" s="337"/>
      <c r="F626" s="672"/>
      <c r="G626" s="240"/>
      <c r="L626" s="337"/>
      <c r="M626" s="337"/>
      <c r="U626" s="95"/>
      <c r="V626" s="95"/>
    </row>
    <row r="627">
      <c r="B627" s="337"/>
      <c r="C627" s="337"/>
      <c r="D627" s="337"/>
      <c r="E627" s="337"/>
      <c r="F627" s="672"/>
      <c r="G627" s="240"/>
      <c r="L627" s="337"/>
      <c r="M627" s="337"/>
      <c r="U627" s="95"/>
      <c r="V627" s="95"/>
    </row>
    <row r="628">
      <c r="B628" s="337"/>
      <c r="C628" s="337"/>
      <c r="D628" s="337"/>
      <c r="E628" s="337"/>
      <c r="F628" s="672"/>
      <c r="G628" s="240"/>
      <c r="L628" s="337"/>
      <c r="M628" s="337"/>
      <c r="U628" s="95"/>
      <c r="V628" s="95"/>
    </row>
    <row r="629">
      <c r="B629" s="337"/>
      <c r="C629" s="337"/>
      <c r="D629" s="337"/>
      <c r="E629" s="337"/>
      <c r="F629" s="672"/>
      <c r="G629" s="240"/>
      <c r="L629" s="337"/>
      <c r="M629" s="337"/>
      <c r="U629" s="95"/>
      <c r="V629" s="95"/>
    </row>
    <row r="630">
      <c r="B630" s="337"/>
      <c r="C630" s="337"/>
      <c r="D630" s="337"/>
      <c r="E630" s="337"/>
      <c r="F630" s="672"/>
      <c r="G630" s="240"/>
      <c r="L630" s="337"/>
      <c r="M630" s="337"/>
      <c r="U630" s="95"/>
      <c r="V630" s="95"/>
    </row>
    <row r="631">
      <c r="B631" s="337"/>
      <c r="C631" s="337"/>
      <c r="D631" s="337"/>
      <c r="E631" s="337"/>
      <c r="F631" s="672"/>
      <c r="G631" s="240"/>
      <c r="L631" s="337"/>
      <c r="M631" s="337"/>
      <c r="U631" s="95"/>
      <c r="V631" s="95"/>
    </row>
    <row r="632">
      <c r="B632" s="337"/>
      <c r="C632" s="337"/>
      <c r="D632" s="337"/>
      <c r="E632" s="337"/>
      <c r="F632" s="672"/>
      <c r="G632" s="240"/>
      <c r="L632" s="337"/>
      <c r="M632" s="337"/>
      <c r="U632" s="95"/>
      <c r="V632" s="95"/>
    </row>
    <row r="633">
      <c r="B633" s="337"/>
      <c r="C633" s="337"/>
      <c r="D633" s="337"/>
      <c r="E633" s="337"/>
      <c r="F633" s="672"/>
      <c r="G633" s="240"/>
      <c r="L633" s="337"/>
      <c r="M633" s="337"/>
      <c r="U633" s="95"/>
      <c r="V633" s="95"/>
    </row>
    <row r="634">
      <c r="B634" s="337"/>
      <c r="C634" s="337"/>
      <c r="D634" s="337"/>
      <c r="E634" s="337"/>
      <c r="F634" s="672"/>
      <c r="G634" s="240"/>
      <c r="L634" s="337"/>
      <c r="M634" s="337"/>
      <c r="U634" s="95"/>
      <c r="V634" s="95"/>
    </row>
    <row r="635">
      <c r="B635" s="337"/>
      <c r="C635" s="337"/>
      <c r="D635" s="337"/>
      <c r="E635" s="337"/>
      <c r="F635" s="672"/>
      <c r="G635" s="240"/>
      <c r="L635" s="337"/>
      <c r="M635" s="337"/>
      <c r="U635" s="95"/>
      <c r="V635" s="95"/>
    </row>
    <row r="636">
      <c r="B636" s="337"/>
      <c r="C636" s="337"/>
      <c r="D636" s="337"/>
      <c r="E636" s="337"/>
      <c r="F636" s="672"/>
      <c r="G636" s="240"/>
      <c r="L636" s="337"/>
      <c r="M636" s="337"/>
      <c r="U636" s="95"/>
      <c r="V636" s="95"/>
    </row>
    <row r="637">
      <c r="B637" s="337"/>
      <c r="C637" s="337"/>
      <c r="D637" s="337"/>
      <c r="E637" s="337"/>
      <c r="F637" s="672"/>
      <c r="G637" s="240"/>
      <c r="L637" s="337"/>
      <c r="M637" s="337"/>
      <c r="U637" s="95"/>
      <c r="V637" s="95"/>
    </row>
    <row r="638">
      <c r="B638" s="337"/>
      <c r="C638" s="337"/>
      <c r="D638" s="337"/>
      <c r="E638" s="337"/>
      <c r="F638" s="672"/>
      <c r="G638" s="240"/>
      <c r="L638" s="337"/>
      <c r="M638" s="337"/>
      <c r="U638" s="95"/>
      <c r="V638" s="95"/>
    </row>
    <row r="639">
      <c r="B639" s="337"/>
      <c r="C639" s="337"/>
      <c r="D639" s="337"/>
      <c r="E639" s="337"/>
      <c r="F639" s="672"/>
      <c r="G639" s="240"/>
      <c r="L639" s="337"/>
      <c r="M639" s="337"/>
      <c r="U639" s="95"/>
      <c r="V639" s="95"/>
    </row>
    <row r="640">
      <c r="B640" s="337"/>
      <c r="C640" s="337"/>
      <c r="D640" s="337"/>
      <c r="E640" s="337"/>
      <c r="F640" s="672"/>
      <c r="G640" s="240"/>
      <c r="L640" s="337"/>
      <c r="M640" s="337"/>
      <c r="U640" s="95"/>
      <c r="V640" s="95"/>
    </row>
    <row r="641">
      <c r="B641" s="337"/>
      <c r="C641" s="337"/>
      <c r="D641" s="337"/>
      <c r="E641" s="337"/>
      <c r="F641" s="672"/>
      <c r="G641" s="240"/>
      <c r="L641" s="337"/>
      <c r="M641" s="337"/>
      <c r="U641" s="95"/>
      <c r="V641" s="95"/>
    </row>
    <row r="642">
      <c r="B642" s="337"/>
      <c r="C642" s="337"/>
      <c r="D642" s="337"/>
      <c r="E642" s="337"/>
      <c r="F642" s="672"/>
      <c r="G642" s="240"/>
      <c r="L642" s="337"/>
      <c r="M642" s="337"/>
      <c r="U642" s="95"/>
      <c r="V642" s="95"/>
    </row>
    <row r="643">
      <c r="B643" s="337"/>
      <c r="C643" s="337"/>
      <c r="D643" s="337"/>
      <c r="E643" s="337"/>
      <c r="F643" s="672"/>
      <c r="G643" s="240"/>
      <c r="L643" s="337"/>
      <c r="M643" s="337"/>
      <c r="U643" s="95"/>
      <c r="V643" s="95"/>
    </row>
    <row r="644">
      <c r="B644" s="337"/>
      <c r="C644" s="337"/>
      <c r="D644" s="337"/>
      <c r="E644" s="337"/>
      <c r="F644" s="672"/>
      <c r="G644" s="240"/>
      <c r="L644" s="337"/>
      <c r="M644" s="337"/>
      <c r="U644" s="95"/>
      <c r="V644" s="95"/>
    </row>
    <row r="645">
      <c r="B645" s="337"/>
      <c r="C645" s="337"/>
      <c r="D645" s="337"/>
      <c r="E645" s="337"/>
      <c r="F645" s="672"/>
      <c r="G645" s="240"/>
      <c r="L645" s="337"/>
      <c r="M645" s="337"/>
      <c r="U645" s="95"/>
      <c r="V645" s="95"/>
    </row>
    <row r="646">
      <c r="B646" s="337"/>
      <c r="C646" s="337"/>
      <c r="D646" s="337"/>
      <c r="E646" s="337"/>
      <c r="F646" s="672"/>
      <c r="G646" s="240"/>
      <c r="L646" s="337"/>
      <c r="M646" s="337"/>
      <c r="U646" s="95"/>
      <c r="V646" s="95"/>
    </row>
    <row r="647">
      <c r="B647" s="337"/>
      <c r="C647" s="337"/>
      <c r="D647" s="337"/>
      <c r="E647" s="337"/>
      <c r="F647" s="672"/>
      <c r="G647" s="240"/>
      <c r="L647" s="337"/>
      <c r="M647" s="337"/>
      <c r="U647" s="95"/>
      <c r="V647" s="95"/>
    </row>
    <row r="648">
      <c r="B648" s="337"/>
      <c r="C648" s="337"/>
      <c r="D648" s="337"/>
      <c r="E648" s="337"/>
      <c r="F648" s="672"/>
      <c r="G648" s="240"/>
      <c r="L648" s="337"/>
      <c r="M648" s="337"/>
      <c r="U648" s="95"/>
      <c r="V648" s="95"/>
    </row>
    <row r="649">
      <c r="B649" s="337"/>
      <c r="C649" s="337"/>
      <c r="D649" s="337"/>
      <c r="E649" s="337"/>
      <c r="F649" s="672"/>
      <c r="G649" s="240"/>
      <c r="L649" s="337"/>
      <c r="M649" s="337"/>
      <c r="U649" s="95"/>
      <c r="V649" s="95"/>
    </row>
    <row r="650">
      <c r="B650" s="337"/>
      <c r="C650" s="337"/>
      <c r="D650" s="337"/>
      <c r="E650" s="337"/>
      <c r="F650" s="672"/>
      <c r="G650" s="240"/>
      <c r="L650" s="337"/>
      <c r="M650" s="337"/>
      <c r="U650" s="95"/>
      <c r="V650" s="95"/>
    </row>
    <row r="651">
      <c r="B651" s="337"/>
      <c r="C651" s="337"/>
      <c r="D651" s="337"/>
      <c r="E651" s="337"/>
      <c r="F651" s="672"/>
      <c r="G651" s="240"/>
      <c r="L651" s="337"/>
      <c r="M651" s="337"/>
      <c r="U651" s="95"/>
      <c r="V651" s="95"/>
    </row>
    <row r="652">
      <c r="B652" s="337"/>
      <c r="C652" s="337"/>
      <c r="D652" s="337"/>
      <c r="E652" s="337"/>
      <c r="F652" s="672"/>
      <c r="G652" s="240"/>
      <c r="L652" s="337"/>
      <c r="M652" s="337"/>
      <c r="U652" s="95"/>
      <c r="V652" s="95"/>
    </row>
    <row r="653">
      <c r="B653" s="337"/>
      <c r="C653" s="337"/>
      <c r="D653" s="337"/>
      <c r="E653" s="337"/>
      <c r="F653" s="672"/>
      <c r="G653" s="240"/>
      <c r="L653" s="337"/>
      <c r="M653" s="337"/>
      <c r="U653" s="95"/>
      <c r="V653" s="95"/>
    </row>
    <row r="654">
      <c r="B654" s="337"/>
      <c r="C654" s="337"/>
      <c r="D654" s="337"/>
      <c r="E654" s="337"/>
      <c r="F654" s="672"/>
      <c r="G654" s="240"/>
      <c r="L654" s="337"/>
      <c r="M654" s="337"/>
      <c r="U654" s="95"/>
      <c r="V654" s="95"/>
    </row>
    <row r="655">
      <c r="B655" s="337"/>
      <c r="C655" s="337"/>
      <c r="D655" s="337"/>
      <c r="E655" s="337"/>
      <c r="F655" s="672"/>
      <c r="G655" s="240"/>
      <c r="L655" s="337"/>
      <c r="M655" s="337"/>
      <c r="U655" s="95"/>
      <c r="V655" s="95"/>
    </row>
    <row r="656">
      <c r="B656" s="337"/>
      <c r="C656" s="337"/>
      <c r="D656" s="337"/>
      <c r="E656" s="337"/>
      <c r="F656" s="672"/>
      <c r="G656" s="240"/>
      <c r="L656" s="337"/>
      <c r="M656" s="337"/>
      <c r="U656" s="95"/>
      <c r="V656" s="95"/>
    </row>
    <row r="657">
      <c r="B657" s="337"/>
      <c r="C657" s="337"/>
      <c r="D657" s="337"/>
      <c r="E657" s="337"/>
      <c r="F657" s="672"/>
      <c r="G657" s="240"/>
      <c r="L657" s="337"/>
      <c r="M657" s="337"/>
      <c r="U657" s="95"/>
      <c r="V657" s="95"/>
    </row>
    <row r="658">
      <c r="B658" s="337"/>
      <c r="C658" s="337"/>
      <c r="D658" s="337"/>
      <c r="E658" s="337"/>
      <c r="F658" s="672"/>
      <c r="G658" s="240"/>
      <c r="L658" s="337"/>
      <c r="M658" s="337"/>
      <c r="U658" s="95"/>
      <c r="V658" s="95"/>
    </row>
    <row r="659">
      <c r="B659" s="337"/>
      <c r="C659" s="337"/>
      <c r="D659" s="337"/>
      <c r="E659" s="337"/>
      <c r="F659" s="672"/>
      <c r="G659" s="240"/>
      <c r="L659" s="337"/>
      <c r="M659" s="337"/>
      <c r="U659" s="95"/>
      <c r="V659" s="95"/>
    </row>
    <row r="660">
      <c r="B660" s="337"/>
      <c r="C660" s="337"/>
      <c r="D660" s="337"/>
      <c r="E660" s="337"/>
      <c r="F660" s="672"/>
      <c r="G660" s="240"/>
      <c r="L660" s="337"/>
      <c r="M660" s="337"/>
      <c r="U660" s="95"/>
      <c r="V660" s="95"/>
    </row>
    <row r="661">
      <c r="B661" s="337"/>
      <c r="C661" s="337"/>
      <c r="D661" s="337"/>
      <c r="E661" s="337"/>
      <c r="F661" s="672"/>
      <c r="G661" s="240"/>
      <c r="L661" s="337"/>
      <c r="M661" s="337"/>
      <c r="U661" s="95"/>
      <c r="V661" s="95"/>
    </row>
    <row r="662">
      <c r="B662" s="337"/>
      <c r="C662" s="337"/>
      <c r="D662" s="337"/>
      <c r="E662" s="337"/>
      <c r="F662" s="672"/>
      <c r="G662" s="240"/>
      <c r="L662" s="337"/>
      <c r="M662" s="337"/>
      <c r="U662" s="95"/>
      <c r="V662" s="95"/>
    </row>
    <row r="663">
      <c r="B663" s="337"/>
      <c r="C663" s="337"/>
      <c r="D663" s="337"/>
      <c r="E663" s="337"/>
      <c r="F663" s="672"/>
      <c r="G663" s="240"/>
      <c r="L663" s="337"/>
      <c r="M663" s="337"/>
      <c r="U663" s="95"/>
      <c r="V663" s="95"/>
    </row>
    <row r="664">
      <c r="B664" s="337"/>
      <c r="C664" s="337"/>
      <c r="D664" s="337"/>
      <c r="E664" s="337"/>
      <c r="F664" s="672"/>
      <c r="G664" s="240"/>
      <c r="L664" s="337"/>
      <c r="M664" s="337"/>
      <c r="U664" s="95"/>
      <c r="V664" s="95"/>
    </row>
    <row r="665">
      <c r="B665" s="337"/>
      <c r="C665" s="337"/>
      <c r="D665" s="337"/>
      <c r="E665" s="337"/>
      <c r="F665" s="672"/>
      <c r="G665" s="240"/>
      <c r="L665" s="337"/>
      <c r="M665" s="337"/>
      <c r="U665" s="95"/>
      <c r="V665" s="95"/>
    </row>
    <row r="666">
      <c r="B666" s="337"/>
      <c r="C666" s="337"/>
      <c r="D666" s="337"/>
      <c r="E666" s="337"/>
      <c r="F666" s="672"/>
      <c r="G666" s="240"/>
      <c r="L666" s="337"/>
      <c r="M666" s="337"/>
      <c r="U666" s="95"/>
      <c r="V666" s="95"/>
    </row>
    <row r="667">
      <c r="B667" s="337"/>
      <c r="C667" s="337"/>
      <c r="D667" s="337"/>
      <c r="E667" s="337"/>
      <c r="F667" s="672"/>
      <c r="G667" s="240"/>
      <c r="L667" s="337"/>
      <c r="M667" s="337"/>
      <c r="U667" s="95"/>
      <c r="V667" s="95"/>
    </row>
    <row r="668">
      <c r="B668" s="337"/>
      <c r="C668" s="337"/>
      <c r="D668" s="337"/>
      <c r="E668" s="337"/>
      <c r="F668" s="672"/>
      <c r="G668" s="240"/>
      <c r="L668" s="337"/>
      <c r="M668" s="337"/>
      <c r="U668" s="95"/>
      <c r="V668" s="95"/>
    </row>
    <row r="669">
      <c r="B669" s="337"/>
      <c r="C669" s="337"/>
      <c r="D669" s="337"/>
      <c r="E669" s="337"/>
      <c r="F669" s="672"/>
      <c r="G669" s="240"/>
      <c r="L669" s="337"/>
      <c r="M669" s="337"/>
      <c r="U669" s="95"/>
      <c r="V669" s="95"/>
    </row>
    <row r="670">
      <c r="B670" s="337"/>
      <c r="C670" s="337"/>
      <c r="D670" s="337"/>
      <c r="E670" s="337"/>
      <c r="F670" s="672"/>
      <c r="G670" s="240"/>
      <c r="L670" s="337"/>
      <c r="M670" s="337"/>
      <c r="U670" s="95"/>
      <c r="V670" s="95"/>
    </row>
    <row r="671">
      <c r="B671" s="337"/>
      <c r="C671" s="337"/>
      <c r="D671" s="337"/>
      <c r="E671" s="337"/>
      <c r="F671" s="672"/>
      <c r="G671" s="240"/>
      <c r="L671" s="337"/>
      <c r="M671" s="337"/>
      <c r="U671" s="95"/>
      <c r="V671" s="95"/>
    </row>
    <row r="672">
      <c r="B672" s="337"/>
      <c r="C672" s="337"/>
      <c r="D672" s="337"/>
      <c r="E672" s="337"/>
      <c r="F672" s="672"/>
      <c r="G672" s="240"/>
      <c r="L672" s="337"/>
      <c r="M672" s="337"/>
      <c r="U672" s="95"/>
      <c r="V672" s="95"/>
    </row>
    <row r="673">
      <c r="B673" s="337"/>
      <c r="C673" s="337"/>
      <c r="D673" s="337"/>
      <c r="E673" s="337"/>
      <c r="F673" s="672"/>
      <c r="G673" s="240"/>
      <c r="L673" s="337"/>
      <c r="M673" s="337"/>
      <c r="U673" s="95"/>
      <c r="V673" s="95"/>
    </row>
    <row r="674">
      <c r="B674" s="337"/>
      <c r="C674" s="337"/>
      <c r="D674" s="337"/>
      <c r="E674" s="337"/>
      <c r="F674" s="672"/>
      <c r="G674" s="240"/>
      <c r="L674" s="337"/>
      <c r="M674" s="337"/>
      <c r="U674" s="95"/>
      <c r="V674" s="95"/>
    </row>
    <row r="675">
      <c r="B675" s="337"/>
      <c r="C675" s="337"/>
      <c r="D675" s="337"/>
      <c r="E675" s="337"/>
      <c r="F675" s="672"/>
      <c r="G675" s="240"/>
      <c r="L675" s="337"/>
      <c r="M675" s="337"/>
      <c r="U675" s="95"/>
      <c r="V675" s="95"/>
    </row>
    <row r="676">
      <c r="B676" s="337"/>
      <c r="C676" s="337"/>
      <c r="D676" s="337"/>
      <c r="E676" s="337"/>
      <c r="F676" s="672"/>
      <c r="G676" s="240"/>
      <c r="L676" s="337"/>
      <c r="M676" s="337"/>
      <c r="U676" s="95"/>
      <c r="V676" s="95"/>
    </row>
    <row r="677">
      <c r="B677" s="337"/>
      <c r="C677" s="337"/>
      <c r="D677" s="337"/>
      <c r="E677" s="337"/>
      <c r="F677" s="672"/>
      <c r="G677" s="240"/>
      <c r="L677" s="337"/>
      <c r="M677" s="337"/>
      <c r="U677" s="95"/>
      <c r="V677" s="95"/>
    </row>
    <row r="678">
      <c r="B678" s="337"/>
      <c r="C678" s="337"/>
      <c r="D678" s="337"/>
      <c r="E678" s="337"/>
      <c r="F678" s="672"/>
      <c r="G678" s="240"/>
      <c r="L678" s="337"/>
      <c r="M678" s="337"/>
      <c r="U678" s="95"/>
      <c r="V678" s="95"/>
    </row>
    <row r="679">
      <c r="B679" s="337"/>
      <c r="C679" s="337"/>
      <c r="D679" s="337"/>
      <c r="E679" s="337"/>
      <c r="F679" s="672"/>
      <c r="G679" s="240"/>
      <c r="L679" s="337"/>
      <c r="M679" s="337"/>
      <c r="U679" s="95"/>
      <c r="V679" s="95"/>
    </row>
    <row r="680">
      <c r="B680" s="337"/>
      <c r="C680" s="337"/>
      <c r="D680" s="337"/>
      <c r="E680" s="337"/>
      <c r="F680" s="672"/>
      <c r="G680" s="240"/>
      <c r="L680" s="337"/>
      <c r="M680" s="337"/>
      <c r="U680" s="95"/>
      <c r="V680" s="95"/>
    </row>
    <row r="681">
      <c r="B681" s="337"/>
      <c r="C681" s="337"/>
      <c r="D681" s="337"/>
      <c r="E681" s="337"/>
      <c r="F681" s="672"/>
      <c r="G681" s="240"/>
      <c r="L681" s="337"/>
      <c r="M681" s="337"/>
      <c r="U681" s="95"/>
      <c r="V681" s="95"/>
    </row>
    <row r="682">
      <c r="B682" s="337"/>
      <c r="C682" s="337"/>
      <c r="D682" s="337"/>
      <c r="E682" s="337"/>
      <c r="F682" s="672"/>
      <c r="G682" s="240"/>
      <c r="L682" s="337"/>
      <c r="M682" s="337"/>
      <c r="U682" s="95"/>
      <c r="V682" s="95"/>
    </row>
    <row r="683">
      <c r="B683" s="337"/>
      <c r="C683" s="337"/>
      <c r="D683" s="337"/>
      <c r="E683" s="337"/>
      <c r="F683" s="672"/>
      <c r="G683" s="240"/>
      <c r="L683" s="337"/>
      <c r="M683" s="337"/>
      <c r="U683" s="95"/>
      <c r="V683" s="95"/>
    </row>
    <row r="684">
      <c r="B684" s="337"/>
      <c r="C684" s="337"/>
      <c r="D684" s="337"/>
      <c r="E684" s="337"/>
      <c r="F684" s="672"/>
      <c r="G684" s="240"/>
      <c r="L684" s="337"/>
      <c r="M684" s="337"/>
      <c r="U684" s="95"/>
      <c r="V684" s="95"/>
    </row>
    <row r="685">
      <c r="B685" s="337"/>
      <c r="C685" s="337"/>
      <c r="D685" s="337"/>
      <c r="E685" s="337"/>
      <c r="F685" s="672"/>
      <c r="G685" s="240"/>
      <c r="L685" s="337"/>
      <c r="M685" s="337"/>
      <c r="U685" s="95"/>
      <c r="V685" s="95"/>
    </row>
    <row r="686">
      <c r="B686" s="337"/>
      <c r="C686" s="337"/>
      <c r="D686" s="337"/>
      <c r="E686" s="337"/>
      <c r="F686" s="672"/>
      <c r="G686" s="240"/>
      <c r="L686" s="337"/>
      <c r="M686" s="337"/>
      <c r="U686" s="95"/>
      <c r="V686" s="95"/>
    </row>
    <row r="687">
      <c r="B687" s="337"/>
      <c r="C687" s="337"/>
      <c r="D687" s="337"/>
      <c r="E687" s="337"/>
      <c r="F687" s="672"/>
      <c r="G687" s="240"/>
      <c r="L687" s="337"/>
      <c r="M687" s="337"/>
      <c r="U687" s="95"/>
      <c r="V687" s="95"/>
    </row>
    <row r="688">
      <c r="B688" s="337"/>
      <c r="C688" s="337"/>
      <c r="D688" s="337"/>
      <c r="E688" s="337"/>
      <c r="F688" s="672"/>
      <c r="G688" s="240"/>
      <c r="L688" s="337"/>
      <c r="M688" s="337"/>
      <c r="U688" s="95"/>
      <c r="V688" s="95"/>
    </row>
    <row r="689">
      <c r="B689" s="337"/>
      <c r="C689" s="337"/>
      <c r="D689" s="337"/>
      <c r="E689" s="337"/>
      <c r="F689" s="672"/>
      <c r="G689" s="240"/>
      <c r="L689" s="337"/>
      <c r="M689" s="337"/>
      <c r="U689" s="95"/>
      <c r="V689" s="95"/>
    </row>
    <row r="690">
      <c r="B690" s="337"/>
      <c r="C690" s="337"/>
      <c r="D690" s="337"/>
      <c r="E690" s="337"/>
      <c r="F690" s="672"/>
      <c r="G690" s="240"/>
      <c r="L690" s="337"/>
      <c r="M690" s="337"/>
      <c r="U690" s="95"/>
      <c r="V690" s="95"/>
    </row>
    <row r="691">
      <c r="B691" s="337"/>
      <c r="C691" s="337"/>
      <c r="D691" s="337"/>
      <c r="E691" s="337"/>
      <c r="F691" s="672"/>
      <c r="G691" s="240"/>
      <c r="L691" s="337"/>
      <c r="M691" s="337"/>
      <c r="U691" s="95"/>
      <c r="V691" s="95"/>
    </row>
    <row r="692">
      <c r="B692" s="337"/>
      <c r="C692" s="337"/>
      <c r="D692" s="337"/>
      <c r="E692" s="337"/>
      <c r="F692" s="672"/>
      <c r="G692" s="240"/>
      <c r="L692" s="337"/>
      <c r="M692" s="337"/>
      <c r="U692" s="95"/>
      <c r="V692" s="95"/>
    </row>
    <row r="693">
      <c r="B693" s="337"/>
      <c r="C693" s="337"/>
      <c r="D693" s="337"/>
      <c r="E693" s="337"/>
      <c r="F693" s="672"/>
      <c r="G693" s="240"/>
      <c r="L693" s="337"/>
      <c r="M693" s="337"/>
      <c r="U693" s="95"/>
      <c r="V693" s="95"/>
    </row>
    <row r="694">
      <c r="B694" s="337"/>
      <c r="C694" s="337"/>
      <c r="D694" s="337"/>
      <c r="E694" s="337"/>
      <c r="F694" s="672"/>
      <c r="G694" s="240"/>
      <c r="L694" s="337"/>
      <c r="M694" s="337"/>
      <c r="U694" s="95"/>
      <c r="V694" s="95"/>
    </row>
    <row r="695">
      <c r="B695" s="337"/>
      <c r="C695" s="337"/>
      <c r="D695" s="337"/>
      <c r="E695" s="337"/>
      <c r="F695" s="672"/>
      <c r="G695" s="240"/>
      <c r="L695" s="337"/>
      <c r="M695" s="337"/>
      <c r="U695" s="95"/>
      <c r="V695" s="95"/>
    </row>
    <row r="696">
      <c r="B696" s="337"/>
      <c r="C696" s="337"/>
      <c r="D696" s="337"/>
      <c r="E696" s="337"/>
      <c r="F696" s="672"/>
      <c r="G696" s="240"/>
      <c r="L696" s="337"/>
      <c r="M696" s="337"/>
      <c r="U696" s="95"/>
      <c r="V696" s="95"/>
    </row>
    <row r="697">
      <c r="B697" s="337"/>
      <c r="C697" s="337"/>
      <c r="D697" s="337"/>
      <c r="E697" s="337"/>
      <c r="F697" s="672"/>
      <c r="G697" s="240"/>
      <c r="L697" s="337"/>
      <c r="M697" s="337"/>
      <c r="U697" s="95"/>
      <c r="V697" s="95"/>
    </row>
    <row r="698">
      <c r="B698" s="337"/>
      <c r="C698" s="337"/>
      <c r="D698" s="337"/>
      <c r="E698" s="337"/>
      <c r="F698" s="672"/>
      <c r="G698" s="240"/>
      <c r="L698" s="337"/>
      <c r="M698" s="337"/>
      <c r="U698" s="95"/>
      <c r="V698" s="95"/>
    </row>
    <row r="699">
      <c r="B699" s="337"/>
      <c r="C699" s="337"/>
      <c r="D699" s="337"/>
      <c r="E699" s="337"/>
      <c r="F699" s="672"/>
      <c r="G699" s="240"/>
      <c r="L699" s="337"/>
      <c r="M699" s="337"/>
      <c r="U699" s="95"/>
      <c r="V699" s="95"/>
    </row>
    <row r="700">
      <c r="B700" s="337"/>
      <c r="C700" s="337"/>
      <c r="D700" s="337"/>
      <c r="E700" s="337"/>
      <c r="F700" s="672"/>
      <c r="G700" s="240"/>
      <c r="L700" s="337"/>
      <c r="M700" s="337"/>
      <c r="U700" s="95"/>
      <c r="V700" s="95"/>
    </row>
    <row r="701">
      <c r="B701" s="337"/>
      <c r="C701" s="337"/>
      <c r="D701" s="337"/>
      <c r="E701" s="337"/>
      <c r="F701" s="672"/>
      <c r="G701" s="240"/>
      <c r="L701" s="337"/>
      <c r="M701" s="337"/>
      <c r="U701" s="95"/>
      <c r="V701" s="95"/>
    </row>
    <row r="702">
      <c r="B702" s="337"/>
      <c r="C702" s="337"/>
      <c r="D702" s="337"/>
      <c r="E702" s="337"/>
      <c r="F702" s="672"/>
      <c r="G702" s="240"/>
      <c r="L702" s="337"/>
      <c r="M702" s="337"/>
      <c r="U702" s="95"/>
      <c r="V702" s="95"/>
    </row>
    <row r="703">
      <c r="B703" s="337"/>
      <c r="C703" s="337"/>
      <c r="D703" s="337"/>
      <c r="E703" s="337"/>
      <c r="F703" s="672"/>
      <c r="G703" s="240"/>
      <c r="L703" s="337"/>
      <c r="M703" s="337"/>
      <c r="U703" s="95"/>
      <c r="V703" s="95"/>
    </row>
    <row r="704">
      <c r="B704" s="337"/>
      <c r="C704" s="337"/>
      <c r="D704" s="337"/>
      <c r="E704" s="337"/>
      <c r="F704" s="672"/>
      <c r="G704" s="240"/>
      <c r="L704" s="337"/>
      <c r="M704" s="337"/>
      <c r="U704" s="95"/>
      <c r="V704" s="95"/>
    </row>
    <row r="705">
      <c r="B705" s="337"/>
      <c r="C705" s="337"/>
      <c r="D705" s="337"/>
      <c r="E705" s="337"/>
      <c r="F705" s="672"/>
      <c r="G705" s="240"/>
      <c r="L705" s="337"/>
      <c r="M705" s="337"/>
      <c r="U705" s="95"/>
      <c r="V705" s="95"/>
    </row>
    <row r="706">
      <c r="B706" s="337"/>
      <c r="C706" s="337"/>
      <c r="D706" s="337"/>
      <c r="E706" s="337"/>
      <c r="F706" s="672"/>
      <c r="G706" s="240"/>
      <c r="L706" s="337"/>
      <c r="M706" s="337"/>
      <c r="U706" s="95"/>
      <c r="V706" s="95"/>
    </row>
    <row r="707">
      <c r="B707" s="337"/>
      <c r="C707" s="337"/>
      <c r="D707" s="337"/>
      <c r="E707" s="337"/>
      <c r="F707" s="672"/>
      <c r="G707" s="240"/>
      <c r="L707" s="337"/>
      <c r="M707" s="337"/>
      <c r="U707" s="95"/>
      <c r="V707" s="95"/>
    </row>
    <row r="708">
      <c r="B708" s="337"/>
      <c r="C708" s="337"/>
      <c r="D708" s="337"/>
      <c r="E708" s="337"/>
      <c r="F708" s="672"/>
      <c r="G708" s="240"/>
      <c r="L708" s="337"/>
      <c r="M708" s="337"/>
      <c r="U708" s="95"/>
      <c r="V708" s="95"/>
    </row>
    <row r="709">
      <c r="B709" s="337"/>
      <c r="C709" s="337"/>
      <c r="D709" s="337"/>
      <c r="E709" s="337"/>
      <c r="F709" s="672"/>
      <c r="G709" s="240"/>
      <c r="L709" s="337"/>
      <c r="M709" s="337"/>
      <c r="U709" s="95"/>
      <c r="V709" s="95"/>
    </row>
    <row r="710">
      <c r="B710" s="337"/>
      <c r="C710" s="337"/>
      <c r="D710" s="337"/>
      <c r="E710" s="337"/>
      <c r="F710" s="672"/>
      <c r="G710" s="240"/>
      <c r="L710" s="337"/>
      <c r="M710" s="337"/>
      <c r="U710" s="95"/>
      <c r="V710" s="95"/>
    </row>
    <row r="711">
      <c r="B711" s="337"/>
      <c r="C711" s="337"/>
      <c r="D711" s="337"/>
      <c r="E711" s="337"/>
      <c r="F711" s="672"/>
      <c r="G711" s="240"/>
      <c r="L711" s="337"/>
      <c r="M711" s="337"/>
      <c r="U711" s="95"/>
      <c r="V711" s="95"/>
    </row>
    <row r="712">
      <c r="B712" s="337"/>
      <c r="C712" s="337"/>
      <c r="D712" s="337"/>
      <c r="E712" s="337"/>
      <c r="F712" s="672"/>
      <c r="G712" s="240"/>
      <c r="L712" s="337"/>
      <c r="M712" s="337"/>
      <c r="U712" s="95"/>
      <c r="V712" s="95"/>
    </row>
    <row r="713">
      <c r="B713" s="337"/>
      <c r="C713" s="337"/>
      <c r="D713" s="337"/>
      <c r="E713" s="337"/>
      <c r="F713" s="672"/>
      <c r="G713" s="240"/>
      <c r="L713" s="337"/>
      <c r="M713" s="337"/>
      <c r="U713" s="95"/>
      <c r="V713" s="95"/>
    </row>
    <row r="714">
      <c r="B714" s="337"/>
      <c r="C714" s="337"/>
      <c r="D714" s="337"/>
      <c r="E714" s="337"/>
      <c r="F714" s="672"/>
      <c r="G714" s="240"/>
      <c r="L714" s="337"/>
      <c r="M714" s="337"/>
      <c r="U714" s="95"/>
      <c r="V714" s="95"/>
    </row>
    <row r="715">
      <c r="B715" s="337"/>
      <c r="C715" s="337"/>
      <c r="D715" s="337"/>
      <c r="E715" s="337"/>
      <c r="F715" s="672"/>
      <c r="G715" s="240"/>
      <c r="L715" s="337"/>
      <c r="M715" s="337"/>
      <c r="U715" s="95"/>
      <c r="V715" s="95"/>
    </row>
    <row r="716">
      <c r="B716" s="337"/>
      <c r="C716" s="337"/>
      <c r="D716" s="337"/>
      <c r="E716" s="337"/>
      <c r="F716" s="672"/>
      <c r="G716" s="240"/>
      <c r="L716" s="337"/>
      <c r="M716" s="337"/>
      <c r="U716" s="95"/>
      <c r="V716" s="95"/>
    </row>
    <row r="717">
      <c r="B717" s="337"/>
      <c r="C717" s="337"/>
      <c r="D717" s="337"/>
      <c r="E717" s="337"/>
      <c r="F717" s="672"/>
      <c r="G717" s="240"/>
      <c r="L717" s="337"/>
      <c r="M717" s="337"/>
      <c r="U717" s="95"/>
      <c r="V717" s="95"/>
    </row>
    <row r="718">
      <c r="B718" s="337"/>
      <c r="C718" s="337"/>
      <c r="D718" s="337"/>
      <c r="E718" s="337"/>
      <c r="F718" s="672"/>
      <c r="G718" s="240"/>
      <c r="L718" s="337"/>
      <c r="M718" s="337"/>
      <c r="U718" s="95"/>
      <c r="V718" s="95"/>
    </row>
    <row r="719">
      <c r="B719" s="337"/>
      <c r="C719" s="337"/>
      <c r="D719" s="337"/>
      <c r="E719" s="337"/>
      <c r="F719" s="672"/>
      <c r="G719" s="240"/>
      <c r="L719" s="337"/>
      <c r="M719" s="337"/>
      <c r="U719" s="95"/>
      <c r="V719" s="95"/>
    </row>
    <row r="720">
      <c r="B720" s="337"/>
      <c r="C720" s="337"/>
      <c r="D720" s="337"/>
      <c r="E720" s="337"/>
      <c r="F720" s="672"/>
      <c r="G720" s="240"/>
      <c r="L720" s="337"/>
      <c r="M720" s="337"/>
      <c r="U720" s="95"/>
      <c r="V720" s="95"/>
    </row>
    <row r="721">
      <c r="B721" s="337"/>
      <c r="C721" s="337"/>
      <c r="D721" s="337"/>
      <c r="E721" s="337"/>
      <c r="F721" s="672"/>
      <c r="G721" s="240"/>
      <c r="L721" s="337"/>
      <c r="M721" s="337"/>
      <c r="U721" s="95"/>
      <c r="V721" s="95"/>
    </row>
    <row r="722">
      <c r="B722" s="337"/>
      <c r="C722" s="337"/>
      <c r="D722" s="337"/>
      <c r="E722" s="337"/>
      <c r="F722" s="672"/>
      <c r="G722" s="240"/>
      <c r="L722" s="337"/>
      <c r="M722" s="337"/>
      <c r="U722" s="95"/>
      <c r="V722" s="95"/>
    </row>
    <row r="723">
      <c r="B723" s="337"/>
      <c r="C723" s="337"/>
      <c r="D723" s="337"/>
      <c r="E723" s="337"/>
      <c r="F723" s="672"/>
      <c r="G723" s="240"/>
      <c r="L723" s="337"/>
      <c r="M723" s="337"/>
      <c r="U723" s="95"/>
      <c r="V723" s="95"/>
    </row>
    <row r="724">
      <c r="B724" s="337"/>
      <c r="C724" s="337"/>
      <c r="D724" s="337"/>
      <c r="E724" s="337"/>
      <c r="F724" s="672"/>
      <c r="G724" s="240"/>
      <c r="L724" s="337"/>
      <c r="M724" s="337"/>
      <c r="U724" s="95"/>
      <c r="V724" s="95"/>
    </row>
    <row r="725">
      <c r="B725" s="337"/>
      <c r="C725" s="337"/>
      <c r="D725" s="337"/>
      <c r="E725" s="337"/>
      <c r="F725" s="672"/>
      <c r="G725" s="240"/>
      <c r="L725" s="337"/>
      <c r="M725" s="337"/>
      <c r="U725" s="95"/>
      <c r="V725" s="95"/>
    </row>
    <row r="726">
      <c r="B726" s="337"/>
      <c r="C726" s="337"/>
      <c r="D726" s="337"/>
      <c r="E726" s="337"/>
      <c r="F726" s="672"/>
      <c r="G726" s="240"/>
      <c r="L726" s="337"/>
      <c r="M726" s="337"/>
      <c r="U726" s="95"/>
      <c r="V726" s="95"/>
    </row>
    <row r="727">
      <c r="B727" s="337"/>
      <c r="C727" s="337"/>
      <c r="D727" s="337"/>
      <c r="E727" s="337"/>
      <c r="F727" s="672"/>
      <c r="G727" s="240"/>
      <c r="L727" s="337"/>
      <c r="M727" s="337"/>
      <c r="U727" s="95"/>
      <c r="V727" s="95"/>
    </row>
    <row r="728">
      <c r="B728" s="337"/>
      <c r="C728" s="337"/>
      <c r="D728" s="337"/>
      <c r="E728" s="337"/>
      <c r="F728" s="672"/>
      <c r="G728" s="240"/>
      <c r="L728" s="337"/>
      <c r="M728" s="337"/>
      <c r="U728" s="95"/>
      <c r="V728" s="95"/>
    </row>
    <row r="729">
      <c r="B729" s="337"/>
      <c r="C729" s="337"/>
      <c r="D729" s="337"/>
      <c r="E729" s="337"/>
      <c r="F729" s="672"/>
      <c r="G729" s="240"/>
      <c r="L729" s="337"/>
      <c r="M729" s="337"/>
      <c r="U729" s="95"/>
      <c r="V729" s="95"/>
    </row>
    <row r="730">
      <c r="B730" s="337"/>
      <c r="C730" s="337"/>
      <c r="D730" s="337"/>
      <c r="E730" s="337"/>
      <c r="F730" s="672"/>
      <c r="G730" s="240"/>
      <c r="L730" s="337"/>
      <c r="M730" s="337"/>
      <c r="U730" s="95"/>
      <c r="V730" s="95"/>
    </row>
    <row r="731">
      <c r="B731" s="337"/>
      <c r="C731" s="337"/>
      <c r="D731" s="337"/>
      <c r="E731" s="337"/>
      <c r="F731" s="672"/>
      <c r="G731" s="240"/>
      <c r="L731" s="337"/>
      <c r="M731" s="337"/>
      <c r="U731" s="95"/>
      <c r="V731" s="95"/>
    </row>
    <row r="732">
      <c r="B732" s="337"/>
      <c r="C732" s="337"/>
      <c r="D732" s="337"/>
      <c r="E732" s="337"/>
      <c r="F732" s="672"/>
      <c r="G732" s="240"/>
      <c r="L732" s="337"/>
      <c r="M732" s="337"/>
      <c r="U732" s="95"/>
      <c r="V732" s="95"/>
    </row>
    <row r="733">
      <c r="B733" s="337"/>
      <c r="C733" s="337"/>
      <c r="D733" s="337"/>
      <c r="E733" s="337"/>
      <c r="F733" s="672"/>
      <c r="G733" s="240"/>
      <c r="L733" s="337"/>
      <c r="M733" s="337"/>
      <c r="U733" s="95"/>
      <c r="V733" s="95"/>
    </row>
    <row r="734">
      <c r="B734" s="337"/>
      <c r="C734" s="337"/>
      <c r="D734" s="337"/>
      <c r="E734" s="337"/>
      <c r="F734" s="672"/>
      <c r="G734" s="240"/>
      <c r="L734" s="337"/>
      <c r="M734" s="337"/>
      <c r="U734" s="95"/>
      <c r="V734" s="95"/>
    </row>
    <row r="735">
      <c r="B735" s="337"/>
      <c r="C735" s="337"/>
      <c r="D735" s="337"/>
      <c r="E735" s="337"/>
      <c r="F735" s="672"/>
      <c r="G735" s="240"/>
      <c r="L735" s="337"/>
      <c r="M735" s="337"/>
      <c r="U735" s="95"/>
      <c r="V735" s="95"/>
    </row>
    <row r="736">
      <c r="B736" s="337"/>
      <c r="C736" s="337"/>
      <c r="D736" s="337"/>
      <c r="E736" s="337"/>
      <c r="F736" s="672"/>
      <c r="G736" s="240"/>
      <c r="L736" s="337"/>
      <c r="M736" s="337"/>
      <c r="U736" s="95"/>
      <c r="V736" s="95"/>
    </row>
    <row r="737">
      <c r="B737" s="337"/>
      <c r="C737" s="337"/>
      <c r="D737" s="337"/>
      <c r="E737" s="337"/>
      <c r="F737" s="672"/>
      <c r="G737" s="240"/>
      <c r="L737" s="337"/>
      <c r="M737" s="337"/>
      <c r="U737" s="95"/>
      <c r="V737" s="95"/>
    </row>
    <row r="738">
      <c r="B738" s="337"/>
      <c r="C738" s="337"/>
      <c r="D738" s="337"/>
      <c r="E738" s="337"/>
      <c r="F738" s="672"/>
      <c r="G738" s="240"/>
      <c r="L738" s="337"/>
      <c r="M738" s="337"/>
      <c r="U738" s="95"/>
      <c r="V738" s="95"/>
    </row>
    <row r="739">
      <c r="B739" s="337"/>
      <c r="C739" s="337"/>
      <c r="D739" s="337"/>
      <c r="E739" s="337"/>
      <c r="F739" s="672"/>
      <c r="G739" s="240"/>
      <c r="L739" s="337"/>
      <c r="M739" s="337"/>
      <c r="U739" s="95"/>
      <c r="V739" s="95"/>
    </row>
    <row r="740">
      <c r="B740" s="337"/>
      <c r="C740" s="337"/>
      <c r="D740" s="337"/>
      <c r="E740" s="337"/>
      <c r="F740" s="672"/>
      <c r="G740" s="240"/>
      <c r="L740" s="337"/>
      <c r="M740" s="337"/>
      <c r="U740" s="95"/>
      <c r="V740" s="95"/>
    </row>
    <row r="741">
      <c r="B741" s="337"/>
      <c r="C741" s="337"/>
      <c r="D741" s="337"/>
      <c r="E741" s="337"/>
      <c r="F741" s="672"/>
      <c r="G741" s="240"/>
      <c r="L741" s="337"/>
      <c r="M741" s="337"/>
      <c r="U741" s="95"/>
      <c r="V741" s="95"/>
    </row>
    <row r="742">
      <c r="B742" s="337"/>
      <c r="C742" s="337"/>
      <c r="D742" s="337"/>
      <c r="E742" s="337"/>
      <c r="F742" s="672"/>
      <c r="G742" s="240"/>
      <c r="L742" s="337"/>
      <c r="M742" s="337"/>
      <c r="U742" s="95"/>
      <c r="V742" s="95"/>
    </row>
    <row r="743">
      <c r="B743" s="337"/>
      <c r="C743" s="337"/>
      <c r="D743" s="337"/>
      <c r="E743" s="337"/>
      <c r="F743" s="672"/>
      <c r="G743" s="240"/>
      <c r="L743" s="337"/>
      <c r="M743" s="337"/>
      <c r="U743" s="95"/>
      <c r="V743" s="95"/>
    </row>
    <row r="744">
      <c r="B744" s="337"/>
      <c r="C744" s="337"/>
      <c r="D744" s="337"/>
      <c r="E744" s="337"/>
      <c r="F744" s="672"/>
      <c r="G744" s="240"/>
      <c r="L744" s="337"/>
      <c r="M744" s="337"/>
      <c r="U744" s="95"/>
      <c r="V744" s="95"/>
    </row>
    <row r="745">
      <c r="B745" s="337"/>
      <c r="C745" s="337"/>
      <c r="D745" s="337"/>
      <c r="E745" s="337"/>
      <c r="F745" s="672"/>
      <c r="G745" s="240"/>
      <c r="L745" s="337"/>
      <c r="M745" s="337"/>
      <c r="U745" s="95"/>
      <c r="V745" s="95"/>
    </row>
    <row r="746">
      <c r="B746" s="337"/>
      <c r="C746" s="337"/>
      <c r="D746" s="337"/>
      <c r="E746" s="337"/>
      <c r="F746" s="672"/>
      <c r="G746" s="240"/>
      <c r="L746" s="337"/>
      <c r="M746" s="337"/>
      <c r="U746" s="95"/>
      <c r="V746" s="95"/>
    </row>
    <row r="747">
      <c r="B747" s="337"/>
      <c r="C747" s="337"/>
      <c r="D747" s="337"/>
      <c r="E747" s="337"/>
      <c r="F747" s="672"/>
      <c r="G747" s="240"/>
      <c r="L747" s="337"/>
      <c r="M747" s="337"/>
      <c r="U747" s="95"/>
      <c r="V747" s="95"/>
    </row>
    <row r="748">
      <c r="B748" s="337"/>
      <c r="C748" s="337"/>
      <c r="D748" s="337"/>
      <c r="E748" s="337"/>
      <c r="F748" s="672"/>
      <c r="G748" s="240"/>
      <c r="L748" s="337"/>
      <c r="M748" s="337"/>
      <c r="U748" s="95"/>
      <c r="V748" s="95"/>
    </row>
    <row r="749">
      <c r="B749" s="337"/>
      <c r="C749" s="337"/>
      <c r="D749" s="337"/>
      <c r="E749" s="337"/>
      <c r="F749" s="672"/>
      <c r="G749" s="240"/>
      <c r="L749" s="337"/>
      <c r="M749" s="337"/>
      <c r="U749" s="95"/>
      <c r="V749" s="95"/>
    </row>
    <row r="750">
      <c r="B750" s="337"/>
      <c r="C750" s="337"/>
      <c r="D750" s="337"/>
      <c r="E750" s="337"/>
      <c r="F750" s="672"/>
      <c r="G750" s="240"/>
      <c r="L750" s="337"/>
      <c r="M750" s="337"/>
      <c r="U750" s="95"/>
      <c r="V750" s="95"/>
    </row>
    <row r="751">
      <c r="B751" s="337"/>
      <c r="C751" s="337"/>
      <c r="D751" s="337"/>
      <c r="E751" s="337"/>
      <c r="F751" s="672"/>
      <c r="G751" s="240"/>
      <c r="L751" s="337"/>
      <c r="M751" s="337"/>
      <c r="U751" s="95"/>
      <c r="V751" s="95"/>
    </row>
    <row r="752">
      <c r="B752" s="337"/>
      <c r="C752" s="337"/>
      <c r="D752" s="337"/>
      <c r="E752" s="337"/>
      <c r="F752" s="672"/>
      <c r="G752" s="240"/>
      <c r="L752" s="337"/>
      <c r="M752" s="337"/>
      <c r="U752" s="95"/>
      <c r="V752" s="95"/>
    </row>
    <row r="753">
      <c r="B753" s="337"/>
      <c r="C753" s="337"/>
      <c r="D753" s="337"/>
      <c r="E753" s="337"/>
      <c r="F753" s="672"/>
      <c r="G753" s="240"/>
      <c r="L753" s="337"/>
      <c r="M753" s="337"/>
      <c r="U753" s="95"/>
      <c r="V753" s="95"/>
    </row>
    <row r="754">
      <c r="B754" s="337"/>
      <c r="C754" s="337"/>
      <c r="D754" s="337"/>
      <c r="E754" s="337"/>
      <c r="F754" s="672"/>
      <c r="G754" s="240"/>
      <c r="L754" s="337"/>
      <c r="M754" s="337"/>
      <c r="U754" s="95"/>
      <c r="V754" s="95"/>
    </row>
    <row r="755">
      <c r="B755" s="337"/>
      <c r="C755" s="337"/>
      <c r="D755" s="337"/>
      <c r="E755" s="337"/>
      <c r="F755" s="672"/>
      <c r="G755" s="240"/>
      <c r="L755" s="337"/>
      <c r="M755" s="337"/>
      <c r="U755" s="95"/>
      <c r="V755" s="95"/>
    </row>
    <row r="756">
      <c r="B756" s="337"/>
      <c r="C756" s="337"/>
      <c r="D756" s="337"/>
      <c r="E756" s="337"/>
      <c r="F756" s="672"/>
      <c r="G756" s="240"/>
      <c r="L756" s="337"/>
      <c r="M756" s="337"/>
      <c r="U756" s="95"/>
      <c r="V756" s="95"/>
    </row>
    <row r="757">
      <c r="B757" s="337"/>
      <c r="C757" s="337"/>
      <c r="D757" s="337"/>
      <c r="E757" s="337"/>
      <c r="F757" s="672"/>
      <c r="G757" s="240"/>
      <c r="L757" s="337"/>
      <c r="M757" s="337"/>
      <c r="U757" s="95"/>
      <c r="V757" s="95"/>
    </row>
    <row r="758">
      <c r="B758" s="337"/>
      <c r="C758" s="337"/>
      <c r="D758" s="337"/>
      <c r="E758" s="337"/>
      <c r="F758" s="672"/>
      <c r="G758" s="240"/>
      <c r="L758" s="337"/>
      <c r="M758" s="337"/>
      <c r="U758" s="95"/>
      <c r="V758" s="95"/>
    </row>
    <row r="759">
      <c r="B759" s="337"/>
      <c r="C759" s="337"/>
      <c r="D759" s="337"/>
      <c r="E759" s="337"/>
      <c r="F759" s="672"/>
      <c r="G759" s="240"/>
      <c r="L759" s="337"/>
      <c r="M759" s="337"/>
      <c r="U759" s="95"/>
      <c r="V759" s="95"/>
    </row>
    <row r="760">
      <c r="B760" s="337"/>
      <c r="C760" s="337"/>
      <c r="D760" s="337"/>
      <c r="E760" s="337"/>
      <c r="F760" s="672"/>
      <c r="G760" s="240"/>
      <c r="L760" s="337"/>
      <c r="M760" s="337"/>
      <c r="U760" s="95"/>
      <c r="V760" s="95"/>
    </row>
    <row r="761">
      <c r="B761" s="337"/>
      <c r="C761" s="337"/>
      <c r="D761" s="337"/>
      <c r="E761" s="337"/>
      <c r="F761" s="672"/>
      <c r="G761" s="240"/>
      <c r="L761" s="337"/>
      <c r="M761" s="337"/>
      <c r="U761" s="95"/>
      <c r="V761" s="95"/>
    </row>
    <row r="762">
      <c r="B762" s="337"/>
      <c r="C762" s="337"/>
      <c r="D762" s="337"/>
      <c r="E762" s="337"/>
      <c r="F762" s="672"/>
      <c r="G762" s="240"/>
      <c r="L762" s="337"/>
      <c r="M762" s="337"/>
      <c r="U762" s="95"/>
      <c r="V762" s="95"/>
    </row>
    <row r="763">
      <c r="B763" s="337"/>
      <c r="C763" s="337"/>
      <c r="D763" s="337"/>
      <c r="E763" s="337"/>
      <c r="F763" s="672"/>
      <c r="G763" s="240"/>
      <c r="L763" s="337"/>
      <c r="M763" s="337"/>
      <c r="U763" s="95"/>
      <c r="V763" s="95"/>
    </row>
    <row r="764">
      <c r="B764" s="337"/>
      <c r="C764" s="337"/>
      <c r="D764" s="337"/>
      <c r="E764" s="337"/>
      <c r="F764" s="672"/>
      <c r="G764" s="240"/>
      <c r="L764" s="337"/>
      <c r="M764" s="337"/>
      <c r="U764" s="95"/>
      <c r="V764" s="95"/>
    </row>
    <row r="765">
      <c r="B765" s="337"/>
      <c r="C765" s="337"/>
      <c r="D765" s="337"/>
      <c r="E765" s="337"/>
      <c r="F765" s="672"/>
      <c r="G765" s="240"/>
      <c r="L765" s="337"/>
      <c r="M765" s="337"/>
      <c r="U765" s="95"/>
      <c r="V765" s="95"/>
    </row>
    <row r="766">
      <c r="B766" s="337"/>
      <c r="C766" s="337"/>
      <c r="D766" s="337"/>
      <c r="E766" s="337"/>
      <c r="F766" s="672"/>
      <c r="G766" s="240"/>
      <c r="L766" s="337"/>
      <c r="M766" s="337"/>
      <c r="U766" s="95"/>
      <c r="V766" s="95"/>
    </row>
    <row r="767">
      <c r="B767" s="337"/>
      <c r="C767" s="337"/>
      <c r="D767" s="337"/>
      <c r="E767" s="337"/>
      <c r="F767" s="672"/>
      <c r="G767" s="240"/>
      <c r="L767" s="337"/>
      <c r="M767" s="337"/>
      <c r="U767" s="95"/>
      <c r="V767" s="95"/>
    </row>
    <row r="768">
      <c r="B768" s="337"/>
      <c r="C768" s="337"/>
      <c r="D768" s="337"/>
      <c r="E768" s="337"/>
      <c r="F768" s="672"/>
      <c r="G768" s="240"/>
      <c r="L768" s="337"/>
      <c r="M768" s="337"/>
      <c r="U768" s="95"/>
      <c r="V768" s="95"/>
    </row>
    <row r="769">
      <c r="B769" s="337"/>
      <c r="C769" s="337"/>
      <c r="D769" s="337"/>
      <c r="E769" s="337"/>
      <c r="F769" s="672"/>
      <c r="G769" s="240"/>
      <c r="L769" s="337"/>
      <c r="M769" s="337"/>
      <c r="U769" s="95"/>
      <c r="V769" s="95"/>
    </row>
    <row r="770">
      <c r="B770" s="337"/>
      <c r="C770" s="337"/>
      <c r="D770" s="337"/>
      <c r="E770" s="337"/>
      <c r="F770" s="672"/>
      <c r="G770" s="240"/>
      <c r="L770" s="337"/>
      <c r="M770" s="337"/>
      <c r="U770" s="95"/>
      <c r="V770" s="95"/>
    </row>
    <row r="771">
      <c r="B771" s="337"/>
      <c r="C771" s="337"/>
      <c r="D771" s="337"/>
      <c r="E771" s="337"/>
      <c r="F771" s="672"/>
      <c r="G771" s="240"/>
      <c r="L771" s="337"/>
      <c r="M771" s="337"/>
      <c r="U771" s="95"/>
      <c r="V771" s="95"/>
    </row>
    <row r="772">
      <c r="B772" s="337"/>
      <c r="C772" s="337"/>
      <c r="D772" s="337"/>
      <c r="E772" s="337"/>
      <c r="F772" s="672"/>
      <c r="G772" s="240"/>
      <c r="L772" s="337"/>
      <c r="M772" s="337"/>
      <c r="U772" s="95"/>
      <c r="V772" s="95"/>
    </row>
    <row r="773">
      <c r="B773" s="337"/>
      <c r="C773" s="337"/>
      <c r="D773" s="337"/>
      <c r="E773" s="337"/>
      <c r="F773" s="672"/>
      <c r="G773" s="240"/>
      <c r="L773" s="337"/>
      <c r="M773" s="337"/>
      <c r="U773" s="95"/>
      <c r="V773" s="95"/>
    </row>
    <row r="774">
      <c r="B774" s="337"/>
      <c r="C774" s="337"/>
      <c r="D774" s="337"/>
      <c r="E774" s="337"/>
      <c r="F774" s="672"/>
      <c r="G774" s="240"/>
      <c r="L774" s="337"/>
      <c r="M774" s="337"/>
      <c r="U774" s="95"/>
      <c r="V774" s="95"/>
    </row>
    <row r="775">
      <c r="B775" s="337"/>
      <c r="C775" s="337"/>
      <c r="D775" s="337"/>
      <c r="E775" s="337"/>
      <c r="F775" s="672"/>
      <c r="G775" s="240"/>
      <c r="L775" s="337"/>
      <c r="M775" s="337"/>
      <c r="U775" s="95"/>
      <c r="V775" s="95"/>
    </row>
    <row r="776">
      <c r="B776" s="337"/>
      <c r="C776" s="337"/>
      <c r="D776" s="337"/>
      <c r="E776" s="337"/>
      <c r="F776" s="672"/>
      <c r="G776" s="240"/>
      <c r="L776" s="337"/>
      <c r="M776" s="337"/>
      <c r="U776" s="95"/>
      <c r="V776" s="95"/>
    </row>
    <row r="777">
      <c r="B777" s="337"/>
      <c r="C777" s="337"/>
      <c r="D777" s="337"/>
      <c r="E777" s="337"/>
      <c r="F777" s="672"/>
      <c r="G777" s="240"/>
      <c r="L777" s="337"/>
      <c r="M777" s="337"/>
      <c r="U777" s="95"/>
      <c r="V777" s="95"/>
    </row>
    <row r="778">
      <c r="B778" s="337"/>
      <c r="C778" s="337"/>
      <c r="D778" s="337"/>
      <c r="E778" s="337"/>
      <c r="F778" s="672"/>
      <c r="G778" s="240"/>
      <c r="L778" s="337"/>
      <c r="M778" s="337"/>
      <c r="U778" s="95"/>
      <c r="V778" s="95"/>
    </row>
    <row r="779">
      <c r="B779" s="337"/>
      <c r="C779" s="337"/>
      <c r="D779" s="337"/>
      <c r="E779" s="337"/>
      <c r="F779" s="672"/>
      <c r="G779" s="240"/>
      <c r="L779" s="337"/>
      <c r="M779" s="337"/>
      <c r="U779" s="95"/>
      <c r="V779" s="95"/>
    </row>
    <row r="780">
      <c r="B780" s="337"/>
      <c r="C780" s="337"/>
      <c r="D780" s="337"/>
      <c r="E780" s="337"/>
      <c r="F780" s="672"/>
      <c r="G780" s="240"/>
      <c r="L780" s="337"/>
      <c r="M780" s="337"/>
      <c r="U780" s="95"/>
      <c r="V780" s="95"/>
    </row>
    <row r="781">
      <c r="B781" s="337"/>
      <c r="C781" s="337"/>
      <c r="D781" s="337"/>
      <c r="E781" s="337"/>
      <c r="F781" s="672"/>
      <c r="G781" s="240"/>
      <c r="L781" s="337"/>
      <c r="M781" s="337"/>
      <c r="U781" s="95"/>
      <c r="V781" s="95"/>
    </row>
    <row r="782">
      <c r="B782" s="337"/>
      <c r="C782" s="337"/>
      <c r="D782" s="337"/>
      <c r="E782" s="337"/>
      <c r="F782" s="672"/>
      <c r="G782" s="240"/>
      <c r="L782" s="337"/>
      <c r="M782" s="337"/>
      <c r="U782" s="95"/>
      <c r="V782" s="95"/>
    </row>
    <row r="783">
      <c r="B783" s="337"/>
      <c r="C783" s="337"/>
      <c r="D783" s="337"/>
      <c r="E783" s="337"/>
      <c r="F783" s="672"/>
      <c r="G783" s="240"/>
      <c r="L783" s="337"/>
      <c r="M783" s="337"/>
      <c r="U783" s="95"/>
      <c r="V783" s="95"/>
    </row>
    <row r="784">
      <c r="B784" s="337"/>
      <c r="C784" s="337"/>
      <c r="D784" s="337"/>
      <c r="E784" s="337"/>
      <c r="F784" s="672"/>
      <c r="G784" s="240"/>
      <c r="L784" s="337"/>
      <c r="M784" s="337"/>
      <c r="U784" s="95"/>
      <c r="V784" s="95"/>
    </row>
    <row r="785">
      <c r="B785" s="337"/>
      <c r="C785" s="337"/>
      <c r="D785" s="337"/>
      <c r="E785" s="337"/>
      <c r="F785" s="672"/>
      <c r="G785" s="240"/>
      <c r="L785" s="337"/>
      <c r="M785" s="337"/>
      <c r="U785" s="95"/>
      <c r="V785" s="95"/>
    </row>
    <row r="786">
      <c r="B786" s="337"/>
      <c r="C786" s="337"/>
      <c r="D786" s="337"/>
      <c r="E786" s="337"/>
      <c r="F786" s="672"/>
      <c r="G786" s="240"/>
      <c r="L786" s="337"/>
      <c r="M786" s="337"/>
      <c r="U786" s="95"/>
      <c r="V786" s="95"/>
    </row>
    <row r="787">
      <c r="B787" s="337"/>
      <c r="C787" s="337"/>
      <c r="D787" s="337"/>
      <c r="E787" s="337"/>
      <c r="F787" s="672"/>
      <c r="G787" s="240"/>
      <c r="L787" s="337"/>
      <c r="M787" s="337"/>
      <c r="U787" s="95"/>
      <c r="V787" s="95"/>
    </row>
    <row r="788">
      <c r="B788" s="337"/>
      <c r="C788" s="337"/>
      <c r="D788" s="337"/>
      <c r="E788" s="337"/>
      <c r="F788" s="672"/>
      <c r="G788" s="240"/>
      <c r="L788" s="337"/>
      <c r="M788" s="337"/>
      <c r="U788" s="95"/>
      <c r="V788" s="95"/>
    </row>
    <row r="789">
      <c r="B789" s="337"/>
      <c r="C789" s="337"/>
      <c r="D789" s="337"/>
      <c r="E789" s="337"/>
      <c r="F789" s="672"/>
      <c r="G789" s="240"/>
      <c r="L789" s="337"/>
      <c r="M789" s="337"/>
      <c r="U789" s="95"/>
      <c r="V789" s="95"/>
    </row>
    <row r="790">
      <c r="B790" s="337"/>
      <c r="C790" s="337"/>
      <c r="D790" s="337"/>
      <c r="E790" s="337"/>
      <c r="F790" s="672"/>
      <c r="G790" s="240"/>
      <c r="L790" s="337"/>
      <c r="M790" s="337"/>
      <c r="U790" s="95"/>
      <c r="V790" s="95"/>
    </row>
    <row r="791">
      <c r="B791" s="337"/>
      <c r="C791" s="337"/>
      <c r="D791" s="337"/>
      <c r="E791" s="337"/>
      <c r="F791" s="672"/>
      <c r="G791" s="240"/>
      <c r="L791" s="337"/>
      <c r="M791" s="337"/>
      <c r="U791" s="95"/>
      <c r="V791" s="95"/>
    </row>
    <row r="792">
      <c r="B792" s="337"/>
      <c r="C792" s="337"/>
      <c r="D792" s="337"/>
      <c r="E792" s="337"/>
      <c r="F792" s="672"/>
      <c r="G792" s="240"/>
      <c r="L792" s="337"/>
      <c r="M792" s="337"/>
      <c r="U792" s="95"/>
      <c r="V792" s="95"/>
    </row>
    <row r="793">
      <c r="B793" s="337"/>
      <c r="C793" s="337"/>
      <c r="D793" s="337"/>
      <c r="E793" s="337"/>
      <c r="F793" s="672"/>
      <c r="G793" s="240"/>
      <c r="L793" s="337"/>
      <c r="M793" s="337"/>
      <c r="U793" s="95"/>
      <c r="V793" s="95"/>
    </row>
    <row r="794">
      <c r="B794" s="337"/>
      <c r="C794" s="337"/>
      <c r="D794" s="337"/>
      <c r="E794" s="337"/>
      <c r="F794" s="672"/>
      <c r="G794" s="240"/>
      <c r="L794" s="337"/>
      <c r="M794" s="337"/>
      <c r="U794" s="95"/>
      <c r="V794" s="95"/>
    </row>
    <row r="795">
      <c r="B795" s="337"/>
      <c r="C795" s="337"/>
      <c r="D795" s="337"/>
      <c r="E795" s="337"/>
      <c r="F795" s="672"/>
      <c r="G795" s="240"/>
      <c r="L795" s="337"/>
      <c r="M795" s="337"/>
      <c r="U795" s="95"/>
      <c r="V795" s="95"/>
    </row>
    <row r="796">
      <c r="B796" s="337"/>
      <c r="C796" s="337"/>
      <c r="D796" s="337"/>
      <c r="E796" s="337"/>
      <c r="F796" s="672"/>
      <c r="G796" s="240"/>
      <c r="L796" s="337"/>
      <c r="M796" s="337"/>
      <c r="U796" s="95"/>
      <c r="V796" s="95"/>
    </row>
    <row r="797">
      <c r="B797" s="337"/>
      <c r="C797" s="337"/>
      <c r="D797" s="337"/>
      <c r="E797" s="337"/>
      <c r="F797" s="672"/>
      <c r="G797" s="240"/>
      <c r="L797" s="337"/>
      <c r="M797" s="337"/>
      <c r="U797" s="95"/>
      <c r="V797" s="95"/>
    </row>
    <row r="798">
      <c r="B798" s="337"/>
      <c r="C798" s="337"/>
      <c r="D798" s="337"/>
      <c r="E798" s="337"/>
      <c r="F798" s="672"/>
      <c r="G798" s="240"/>
      <c r="L798" s="337"/>
      <c r="M798" s="337"/>
      <c r="U798" s="95"/>
      <c r="V798" s="95"/>
    </row>
    <row r="799">
      <c r="B799" s="337"/>
      <c r="C799" s="337"/>
      <c r="D799" s="337"/>
      <c r="E799" s="337"/>
      <c r="F799" s="672"/>
      <c r="G799" s="240"/>
      <c r="L799" s="337"/>
      <c r="M799" s="337"/>
      <c r="U799" s="95"/>
      <c r="V799" s="95"/>
    </row>
    <row r="800">
      <c r="B800" s="337"/>
      <c r="C800" s="337"/>
      <c r="D800" s="337"/>
      <c r="E800" s="337"/>
      <c r="F800" s="672"/>
      <c r="G800" s="240"/>
      <c r="L800" s="337"/>
      <c r="M800" s="337"/>
      <c r="U800" s="95"/>
      <c r="V800" s="95"/>
    </row>
    <row r="801">
      <c r="B801" s="337"/>
      <c r="C801" s="337"/>
      <c r="D801" s="337"/>
      <c r="E801" s="337"/>
      <c r="F801" s="672"/>
      <c r="G801" s="240"/>
      <c r="L801" s="337"/>
      <c r="M801" s="337"/>
      <c r="U801" s="95"/>
      <c r="V801" s="95"/>
    </row>
    <row r="802">
      <c r="B802" s="337"/>
      <c r="C802" s="337"/>
      <c r="D802" s="337"/>
      <c r="E802" s="337"/>
      <c r="F802" s="672"/>
      <c r="G802" s="240"/>
      <c r="L802" s="337"/>
      <c r="M802" s="337"/>
      <c r="U802" s="95"/>
      <c r="V802" s="95"/>
    </row>
    <row r="803">
      <c r="B803" s="337"/>
      <c r="C803" s="337"/>
      <c r="D803" s="337"/>
      <c r="E803" s="337"/>
      <c r="F803" s="672"/>
      <c r="G803" s="240"/>
      <c r="L803" s="337"/>
      <c r="M803" s="337"/>
      <c r="U803" s="95"/>
      <c r="V803" s="95"/>
    </row>
    <row r="804">
      <c r="B804" s="337"/>
      <c r="C804" s="337"/>
      <c r="D804" s="337"/>
      <c r="E804" s="337"/>
      <c r="F804" s="672"/>
      <c r="G804" s="240"/>
      <c r="L804" s="337"/>
      <c r="M804" s="337"/>
      <c r="U804" s="95"/>
      <c r="V804" s="95"/>
    </row>
    <row r="805">
      <c r="B805" s="337"/>
      <c r="C805" s="337"/>
      <c r="D805" s="337"/>
      <c r="E805" s="337"/>
      <c r="F805" s="672"/>
      <c r="G805" s="240"/>
      <c r="L805" s="337"/>
      <c r="M805" s="337"/>
      <c r="U805" s="95"/>
      <c r="V805" s="95"/>
    </row>
    <row r="806">
      <c r="B806" s="337"/>
      <c r="C806" s="337"/>
      <c r="D806" s="337"/>
      <c r="E806" s="337"/>
      <c r="F806" s="672"/>
      <c r="G806" s="240"/>
      <c r="L806" s="337"/>
      <c r="M806" s="337"/>
      <c r="U806" s="95"/>
      <c r="V806" s="95"/>
    </row>
    <row r="807">
      <c r="B807" s="337"/>
      <c r="C807" s="337"/>
      <c r="D807" s="337"/>
      <c r="E807" s="337"/>
      <c r="F807" s="672"/>
      <c r="G807" s="240"/>
      <c r="L807" s="337"/>
      <c r="M807" s="337"/>
      <c r="U807" s="95"/>
      <c r="V807" s="95"/>
    </row>
    <row r="808">
      <c r="B808" s="337"/>
      <c r="C808" s="337"/>
      <c r="D808" s="337"/>
      <c r="E808" s="337"/>
      <c r="F808" s="672"/>
      <c r="G808" s="240"/>
      <c r="L808" s="337"/>
      <c r="M808" s="337"/>
      <c r="U808" s="95"/>
      <c r="V808" s="95"/>
    </row>
    <row r="809">
      <c r="B809" s="337"/>
      <c r="C809" s="337"/>
      <c r="D809" s="337"/>
      <c r="E809" s="337"/>
      <c r="F809" s="672"/>
      <c r="G809" s="240"/>
      <c r="L809" s="337"/>
      <c r="M809" s="337"/>
      <c r="U809" s="95"/>
      <c r="V809" s="95"/>
    </row>
    <row r="810">
      <c r="B810" s="337"/>
      <c r="C810" s="337"/>
      <c r="D810" s="337"/>
      <c r="E810" s="337"/>
      <c r="F810" s="672"/>
      <c r="G810" s="240"/>
      <c r="L810" s="337"/>
      <c r="M810" s="337"/>
      <c r="U810" s="95"/>
      <c r="V810" s="95"/>
    </row>
    <row r="811">
      <c r="B811" s="337"/>
      <c r="C811" s="337"/>
      <c r="D811" s="337"/>
      <c r="E811" s="337"/>
      <c r="F811" s="672"/>
      <c r="G811" s="240"/>
      <c r="L811" s="337"/>
      <c r="M811" s="337"/>
      <c r="U811" s="95"/>
      <c r="V811" s="95"/>
    </row>
    <row r="812">
      <c r="B812" s="337"/>
      <c r="C812" s="337"/>
      <c r="D812" s="337"/>
      <c r="E812" s="337"/>
      <c r="F812" s="672"/>
      <c r="G812" s="240"/>
      <c r="L812" s="337"/>
      <c r="M812" s="337"/>
      <c r="U812" s="95"/>
      <c r="V812" s="95"/>
    </row>
    <row r="813">
      <c r="B813" s="337"/>
      <c r="C813" s="337"/>
      <c r="D813" s="337"/>
      <c r="E813" s="337"/>
      <c r="F813" s="672"/>
      <c r="G813" s="240"/>
      <c r="L813" s="337"/>
      <c r="M813" s="337"/>
      <c r="U813" s="95"/>
      <c r="V813" s="95"/>
    </row>
    <row r="814">
      <c r="B814" s="337"/>
      <c r="C814" s="337"/>
      <c r="D814" s="337"/>
      <c r="E814" s="337"/>
      <c r="F814" s="672"/>
      <c r="G814" s="240"/>
      <c r="L814" s="337"/>
      <c r="M814" s="337"/>
      <c r="U814" s="95"/>
      <c r="V814" s="95"/>
    </row>
    <row r="815">
      <c r="B815" s="337"/>
      <c r="C815" s="337"/>
      <c r="D815" s="337"/>
      <c r="E815" s="337"/>
      <c r="F815" s="672"/>
      <c r="G815" s="240"/>
      <c r="L815" s="337"/>
      <c r="M815" s="337"/>
      <c r="U815" s="95"/>
      <c r="V815" s="95"/>
    </row>
    <row r="816">
      <c r="B816" s="337"/>
      <c r="C816" s="337"/>
      <c r="D816" s="337"/>
      <c r="E816" s="337"/>
      <c r="F816" s="672"/>
      <c r="G816" s="240"/>
      <c r="L816" s="337"/>
      <c r="M816" s="337"/>
      <c r="U816" s="95"/>
      <c r="V816" s="95"/>
    </row>
    <row r="817">
      <c r="B817" s="337"/>
      <c r="C817" s="337"/>
      <c r="D817" s="337"/>
      <c r="E817" s="337"/>
      <c r="F817" s="672"/>
      <c r="G817" s="240"/>
      <c r="L817" s="337"/>
      <c r="M817" s="337"/>
      <c r="U817" s="95"/>
      <c r="V817" s="95"/>
    </row>
    <row r="818">
      <c r="B818" s="337"/>
      <c r="C818" s="337"/>
      <c r="D818" s="337"/>
      <c r="E818" s="337"/>
      <c r="F818" s="672"/>
      <c r="G818" s="240"/>
      <c r="L818" s="337"/>
      <c r="M818" s="337"/>
      <c r="U818" s="95"/>
      <c r="V818" s="95"/>
    </row>
    <row r="819">
      <c r="B819" s="337"/>
      <c r="C819" s="337"/>
      <c r="D819" s="337"/>
      <c r="E819" s="337"/>
      <c r="F819" s="672"/>
      <c r="G819" s="240"/>
      <c r="L819" s="337"/>
      <c r="M819" s="337"/>
      <c r="U819" s="95"/>
      <c r="V819" s="95"/>
    </row>
    <row r="820">
      <c r="B820" s="337"/>
      <c r="C820" s="337"/>
      <c r="D820" s="337"/>
      <c r="E820" s="337"/>
      <c r="F820" s="672"/>
      <c r="G820" s="240"/>
      <c r="L820" s="337"/>
      <c r="M820" s="337"/>
      <c r="U820" s="95"/>
      <c r="V820" s="95"/>
    </row>
    <row r="821">
      <c r="B821" s="337"/>
      <c r="C821" s="337"/>
      <c r="D821" s="337"/>
      <c r="E821" s="337"/>
      <c r="F821" s="672"/>
      <c r="G821" s="240"/>
      <c r="L821" s="337"/>
      <c r="M821" s="337"/>
      <c r="U821" s="95"/>
      <c r="V821" s="95"/>
    </row>
    <row r="822">
      <c r="B822" s="337"/>
      <c r="C822" s="337"/>
      <c r="D822" s="337"/>
      <c r="E822" s="337"/>
      <c r="F822" s="672"/>
      <c r="G822" s="240"/>
      <c r="L822" s="337"/>
      <c r="M822" s="337"/>
      <c r="U822" s="95"/>
      <c r="V822" s="95"/>
    </row>
    <row r="823">
      <c r="B823" s="337"/>
      <c r="C823" s="337"/>
      <c r="D823" s="337"/>
      <c r="E823" s="337"/>
      <c r="F823" s="672"/>
      <c r="G823" s="240"/>
      <c r="L823" s="337"/>
      <c r="M823" s="337"/>
      <c r="U823" s="95"/>
      <c r="V823" s="95"/>
    </row>
    <row r="824">
      <c r="B824" s="337"/>
      <c r="C824" s="337"/>
      <c r="D824" s="337"/>
      <c r="E824" s="337"/>
      <c r="F824" s="672"/>
      <c r="G824" s="240"/>
      <c r="L824" s="337"/>
      <c r="M824" s="337"/>
      <c r="U824" s="95"/>
      <c r="V824" s="95"/>
    </row>
    <row r="825">
      <c r="B825" s="337"/>
      <c r="C825" s="337"/>
      <c r="D825" s="337"/>
      <c r="E825" s="337"/>
      <c r="F825" s="672"/>
      <c r="G825" s="240"/>
      <c r="L825" s="337"/>
      <c r="M825" s="337"/>
      <c r="U825" s="95"/>
      <c r="V825" s="95"/>
    </row>
    <row r="826">
      <c r="B826" s="337"/>
      <c r="C826" s="337"/>
      <c r="D826" s="337"/>
      <c r="E826" s="337"/>
      <c r="F826" s="672"/>
      <c r="G826" s="240"/>
      <c r="L826" s="337"/>
      <c r="M826" s="337"/>
      <c r="U826" s="95"/>
      <c r="V826" s="95"/>
    </row>
    <row r="827">
      <c r="B827" s="337"/>
      <c r="C827" s="337"/>
      <c r="D827" s="337"/>
      <c r="E827" s="337"/>
      <c r="F827" s="672"/>
      <c r="G827" s="240"/>
      <c r="L827" s="337"/>
      <c r="M827" s="337"/>
      <c r="U827" s="95"/>
      <c r="V827" s="95"/>
    </row>
    <row r="828">
      <c r="B828" s="337"/>
      <c r="C828" s="337"/>
      <c r="D828" s="337"/>
      <c r="E828" s="337"/>
      <c r="F828" s="672"/>
      <c r="G828" s="240"/>
      <c r="L828" s="337"/>
      <c r="M828" s="337"/>
      <c r="U828" s="95"/>
      <c r="V828" s="95"/>
    </row>
    <row r="829">
      <c r="B829" s="337"/>
      <c r="C829" s="337"/>
      <c r="D829" s="337"/>
      <c r="E829" s="337"/>
      <c r="F829" s="672"/>
      <c r="G829" s="240"/>
      <c r="L829" s="337"/>
      <c r="M829" s="337"/>
      <c r="U829" s="95"/>
      <c r="V829" s="95"/>
    </row>
    <row r="830">
      <c r="B830" s="337"/>
      <c r="C830" s="337"/>
      <c r="D830" s="337"/>
      <c r="E830" s="337"/>
      <c r="F830" s="672"/>
      <c r="G830" s="240"/>
      <c r="L830" s="337"/>
      <c r="M830" s="337"/>
      <c r="U830" s="95"/>
      <c r="V830" s="95"/>
    </row>
    <row r="831">
      <c r="B831" s="337"/>
      <c r="C831" s="337"/>
      <c r="D831" s="337"/>
      <c r="E831" s="337"/>
      <c r="F831" s="672"/>
      <c r="G831" s="240"/>
      <c r="L831" s="337"/>
      <c r="M831" s="337"/>
      <c r="U831" s="95"/>
      <c r="V831" s="95"/>
    </row>
    <row r="832">
      <c r="B832" s="337"/>
      <c r="C832" s="337"/>
      <c r="D832" s="337"/>
      <c r="E832" s="337"/>
      <c r="F832" s="672"/>
      <c r="G832" s="240"/>
      <c r="L832" s="337"/>
      <c r="M832" s="337"/>
      <c r="U832" s="95"/>
      <c r="V832" s="95"/>
    </row>
    <row r="833">
      <c r="B833" s="337"/>
      <c r="C833" s="337"/>
      <c r="D833" s="337"/>
      <c r="E833" s="337"/>
      <c r="F833" s="672"/>
      <c r="G833" s="240"/>
      <c r="L833" s="337"/>
      <c r="M833" s="337"/>
      <c r="U833" s="95"/>
      <c r="V833" s="95"/>
    </row>
    <row r="834">
      <c r="B834" s="337"/>
      <c r="C834" s="337"/>
      <c r="D834" s="337"/>
      <c r="E834" s="337"/>
      <c r="F834" s="672"/>
      <c r="G834" s="240"/>
      <c r="L834" s="337"/>
      <c r="M834" s="337"/>
      <c r="U834" s="95"/>
      <c r="V834" s="95"/>
    </row>
    <row r="835">
      <c r="B835" s="337"/>
      <c r="C835" s="337"/>
      <c r="D835" s="337"/>
      <c r="E835" s="337"/>
      <c r="F835" s="672"/>
      <c r="G835" s="240"/>
      <c r="L835" s="337"/>
      <c r="M835" s="337"/>
      <c r="U835" s="95"/>
      <c r="V835" s="95"/>
    </row>
    <row r="836">
      <c r="B836" s="337"/>
      <c r="C836" s="337"/>
      <c r="D836" s="337"/>
      <c r="E836" s="337"/>
      <c r="F836" s="672"/>
      <c r="G836" s="240"/>
      <c r="L836" s="337"/>
      <c r="M836" s="337"/>
      <c r="U836" s="95"/>
      <c r="V836" s="95"/>
    </row>
    <row r="837">
      <c r="B837" s="337"/>
      <c r="C837" s="337"/>
      <c r="D837" s="337"/>
      <c r="E837" s="337"/>
      <c r="F837" s="672"/>
      <c r="G837" s="240"/>
      <c r="L837" s="337"/>
      <c r="M837" s="337"/>
      <c r="U837" s="95"/>
      <c r="V837" s="95"/>
    </row>
    <row r="838">
      <c r="B838" s="337"/>
      <c r="C838" s="337"/>
      <c r="D838" s="337"/>
      <c r="E838" s="337"/>
      <c r="F838" s="672"/>
      <c r="G838" s="240"/>
      <c r="L838" s="337"/>
      <c r="M838" s="337"/>
      <c r="U838" s="95"/>
      <c r="V838" s="95"/>
    </row>
    <row r="839">
      <c r="B839" s="337"/>
      <c r="C839" s="337"/>
      <c r="D839" s="337"/>
      <c r="E839" s="337"/>
      <c r="F839" s="672"/>
      <c r="G839" s="240"/>
      <c r="L839" s="337"/>
      <c r="M839" s="337"/>
      <c r="U839" s="95"/>
      <c r="V839" s="95"/>
    </row>
    <row r="840">
      <c r="B840" s="337"/>
      <c r="C840" s="337"/>
      <c r="D840" s="337"/>
      <c r="E840" s="337"/>
      <c r="F840" s="672"/>
      <c r="G840" s="240"/>
      <c r="L840" s="337"/>
      <c r="M840" s="337"/>
      <c r="U840" s="95"/>
      <c r="V840" s="95"/>
    </row>
    <row r="841">
      <c r="B841" s="337"/>
      <c r="C841" s="337"/>
      <c r="D841" s="337"/>
      <c r="E841" s="337"/>
      <c r="F841" s="672"/>
      <c r="G841" s="240"/>
      <c r="L841" s="337"/>
      <c r="M841" s="337"/>
      <c r="U841" s="95"/>
      <c r="V841" s="95"/>
    </row>
    <row r="842">
      <c r="B842" s="337"/>
      <c r="C842" s="337"/>
      <c r="D842" s="337"/>
      <c r="E842" s="337"/>
      <c r="F842" s="672"/>
      <c r="G842" s="240"/>
      <c r="L842" s="337"/>
      <c r="M842" s="337"/>
      <c r="U842" s="95"/>
      <c r="V842" s="95"/>
    </row>
    <row r="843">
      <c r="B843" s="337"/>
      <c r="C843" s="337"/>
      <c r="D843" s="337"/>
      <c r="E843" s="337"/>
      <c r="F843" s="672"/>
      <c r="G843" s="240"/>
      <c r="L843" s="337"/>
      <c r="M843" s="337"/>
      <c r="U843" s="95"/>
      <c r="V843" s="95"/>
    </row>
    <row r="844">
      <c r="B844" s="337"/>
      <c r="C844" s="337"/>
      <c r="D844" s="337"/>
      <c r="E844" s="337"/>
      <c r="F844" s="672"/>
      <c r="G844" s="240"/>
      <c r="L844" s="337"/>
      <c r="M844" s="337"/>
      <c r="U844" s="95"/>
      <c r="V844" s="95"/>
    </row>
    <row r="845">
      <c r="B845" s="337"/>
      <c r="C845" s="337"/>
      <c r="D845" s="337"/>
      <c r="E845" s="337"/>
      <c r="F845" s="672"/>
      <c r="G845" s="240"/>
      <c r="L845" s="337"/>
      <c r="M845" s="337"/>
      <c r="U845" s="95"/>
      <c r="V845" s="95"/>
    </row>
    <row r="846">
      <c r="B846" s="337"/>
      <c r="C846" s="337"/>
      <c r="D846" s="337"/>
      <c r="E846" s="337"/>
      <c r="F846" s="672"/>
      <c r="G846" s="240"/>
      <c r="L846" s="337"/>
      <c r="M846" s="337"/>
      <c r="U846" s="95"/>
      <c r="V846" s="95"/>
    </row>
    <row r="847">
      <c r="B847" s="337"/>
      <c r="C847" s="337"/>
      <c r="D847" s="337"/>
      <c r="E847" s="337"/>
      <c r="F847" s="672"/>
      <c r="G847" s="240"/>
      <c r="L847" s="337"/>
      <c r="M847" s="337"/>
      <c r="U847" s="95"/>
      <c r="V847" s="95"/>
    </row>
    <row r="848">
      <c r="B848" s="337"/>
      <c r="C848" s="337"/>
      <c r="D848" s="337"/>
      <c r="E848" s="337"/>
      <c r="F848" s="672"/>
      <c r="G848" s="240"/>
      <c r="L848" s="337"/>
      <c r="M848" s="337"/>
      <c r="U848" s="95"/>
      <c r="V848" s="95"/>
    </row>
    <row r="849">
      <c r="B849" s="337"/>
      <c r="C849" s="337"/>
      <c r="D849" s="337"/>
      <c r="E849" s="337"/>
      <c r="F849" s="672"/>
      <c r="G849" s="240"/>
      <c r="L849" s="337"/>
      <c r="M849" s="337"/>
      <c r="U849" s="95"/>
      <c r="V849" s="95"/>
    </row>
    <row r="850">
      <c r="B850" s="337"/>
      <c r="C850" s="337"/>
      <c r="D850" s="337"/>
      <c r="E850" s="337"/>
      <c r="F850" s="672"/>
      <c r="G850" s="240"/>
      <c r="L850" s="337"/>
      <c r="M850" s="337"/>
      <c r="U850" s="95"/>
      <c r="V850" s="95"/>
    </row>
    <row r="851">
      <c r="B851" s="337"/>
      <c r="C851" s="337"/>
      <c r="D851" s="337"/>
      <c r="E851" s="337"/>
      <c r="F851" s="672"/>
      <c r="G851" s="240"/>
      <c r="L851" s="337"/>
      <c r="M851" s="337"/>
      <c r="U851" s="95"/>
      <c r="V851" s="95"/>
    </row>
    <row r="852">
      <c r="B852" s="337"/>
      <c r="C852" s="337"/>
      <c r="D852" s="337"/>
      <c r="E852" s="337"/>
      <c r="F852" s="672"/>
      <c r="G852" s="240"/>
      <c r="L852" s="337"/>
      <c r="M852" s="337"/>
      <c r="U852" s="95"/>
      <c r="V852" s="95"/>
    </row>
    <row r="853">
      <c r="B853" s="337"/>
      <c r="C853" s="337"/>
      <c r="D853" s="337"/>
      <c r="E853" s="337"/>
      <c r="F853" s="672"/>
      <c r="G853" s="240"/>
      <c r="L853" s="337"/>
      <c r="M853" s="337"/>
      <c r="U853" s="95"/>
      <c r="V853" s="95"/>
    </row>
    <row r="854">
      <c r="B854" s="337"/>
      <c r="C854" s="337"/>
      <c r="D854" s="337"/>
      <c r="E854" s="337"/>
      <c r="F854" s="672"/>
      <c r="G854" s="240"/>
      <c r="L854" s="337"/>
      <c r="M854" s="337"/>
      <c r="U854" s="95"/>
      <c r="V854" s="95"/>
    </row>
    <row r="855">
      <c r="B855" s="337"/>
      <c r="C855" s="337"/>
      <c r="D855" s="337"/>
      <c r="E855" s="337"/>
      <c r="F855" s="672"/>
      <c r="G855" s="240"/>
      <c r="L855" s="337"/>
      <c r="M855" s="337"/>
      <c r="U855" s="95"/>
      <c r="V855" s="95"/>
    </row>
    <row r="856">
      <c r="B856" s="337"/>
      <c r="C856" s="337"/>
      <c r="D856" s="337"/>
      <c r="E856" s="337"/>
      <c r="F856" s="672"/>
      <c r="G856" s="240"/>
      <c r="L856" s="337"/>
      <c r="M856" s="337"/>
      <c r="U856" s="95"/>
      <c r="V856" s="95"/>
    </row>
    <row r="857">
      <c r="B857" s="337"/>
      <c r="C857" s="337"/>
      <c r="D857" s="337"/>
      <c r="E857" s="337"/>
      <c r="F857" s="672"/>
      <c r="G857" s="240"/>
      <c r="L857" s="337"/>
      <c r="M857" s="337"/>
      <c r="U857" s="95"/>
      <c r="V857" s="95"/>
    </row>
    <row r="858">
      <c r="B858" s="337"/>
      <c r="C858" s="337"/>
      <c r="D858" s="337"/>
      <c r="E858" s="337"/>
      <c r="F858" s="672"/>
      <c r="G858" s="240"/>
      <c r="L858" s="337"/>
      <c r="M858" s="337"/>
      <c r="U858" s="95"/>
      <c r="V858" s="95"/>
    </row>
    <row r="859">
      <c r="B859" s="337"/>
      <c r="C859" s="337"/>
      <c r="D859" s="337"/>
      <c r="E859" s="337"/>
      <c r="F859" s="672"/>
      <c r="G859" s="240"/>
      <c r="L859" s="337"/>
      <c r="M859" s="337"/>
      <c r="U859" s="95"/>
      <c r="V859" s="95"/>
    </row>
    <row r="860">
      <c r="B860" s="337"/>
      <c r="C860" s="337"/>
      <c r="D860" s="337"/>
      <c r="E860" s="337"/>
      <c r="F860" s="672"/>
      <c r="G860" s="240"/>
      <c r="L860" s="337"/>
      <c r="M860" s="337"/>
      <c r="U860" s="95"/>
      <c r="V860" s="95"/>
    </row>
    <row r="861">
      <c r="B861" s="337"/>
      <c r="C861" s="337"/>
      <c r="D861" s="337"/>
      <c r="E861" s="337"/>
      <c r="F861" s="672"/>
      <c r="G861" s="240"/>
      <c r="L861" s="337"/>
      <c r="M861" s="337"/>
      <c r="U861" s="95"/>
      <c r="V861" s="95"/>
    </row>
    <row r="862">
      <c r="B862" s="337"/>
      <c r="C862" s="337"/>
      <c r="D862" s="337"/>
      <c r="E862" s="337"/>
      <c r="F862" s="672"/>
      <c r="G862" s="240"/>
      <c r="L862" s="337"/>
      <c r="M862" s="337"/>
      <c r="U862" s="95"/>
      <c r="V862" s="95"/>
    </row>
    <row r="863">
      <c r="B863" s="337"/>
      <c r="C863" s="337"/>
      <c r="D863" s="337"/>
      <c r="E863" s="337"/>
      <c r="F863" s="672"/>
      <c r="G863" s="240"/>
      <c r="L863" s="337"/>
      <c r="M863" s="337"/>
      <c r="U863" s="95"/>
      <c r="V863" s="95"/>
    </row>
    <row r="864">
      <c r="B864" s="337"/>
      <c r="C864" s="337"/>
      <c r="D864" s="337"/>
      <c r="E864" s="337"/>
      <c r="F864" s="672"/>
      <c r="G864" s="240"/>
      <c r="L864" s="337"/>
      <c r="M864" s="337"/>
      <c r="U864" s="95"/>
      <c r="V864" s="95"/>
    </row>
    <row r="865">
      <c r="B865" s="337"/>
      <c r="C865" s="337"/>
      <c r="D865" s="337"/>
      <c r="E865" s="337"/>
      <c r="F865" s="672"/>
      <c r="G865" s="240"/>
      <c r="L865" s="337"/>
      <c r="M865" s="337"/>
      <c r="U865" s="95"/>
      <c r="V865" s="95"/>
    </row>
    <row r="866">
      <c r="B866" s="337"/>
      <c r="C866" s="337"/>
      <c r="D866" s="337"/>
      <c r="E866" s="337"/>
      <c r="F866" s="672"/>
      <c r="G866" s="240"/>
      <c r="L866" s="337"/>
      <c r="M866" s="337"/>
      <c r="U866" s="95"/>
      <c r="V866" s="95"/>
    </row>
    <row r="867">
      <c r="B867" s="337"/>
      <c r="C867" s="337"/>
      <c r="D867" s="337"/>
      <c r="E867" s="337"/>
      <c r="F867" s="672"/>
      <c r="G867" s="240"/>
      <c r="L867" s="337"/>
      <c r="M867" s="337"/>
      <c r="U867" s="95"/>
      <c r="V867" s="95"/>
    </row>
    <row r="868">
      <c r="B868" s="337"/>
      <c r="C868" s="337"/>
      <c r="D868" s="337"/>
      <c r="E868" s="337"/>
      <c r="F868" s="672"/>
      <c r="G868" s="240"/>
      <c r="L868" s="337"/>
      <c r="M868" s="337"/>
      <c r="U868" s="95"/>
      <c r="V868" s="95"/>
    </row>
    <row r="869">
      <c r="B869" s="337"/>
      <c r="C869" s="337"/>
      <c r="D869" s="337"/>
      <c r="E869" s="337"/>
      <c r="F869" s="672"/>
      <c r="G869" s="240"/>
      <c r="L869" s="337"/>
      <c r="M869" s="337"/>
      <c r="U869" s="95"/>
      <c r="V869" s="95"/>
    </row>
    <row r="870">
      <c r="B870" s="337"/>
      <c r="C870" s="337"/>
      <c r="D870" s="337"/>
      <c r="E870" s="337"/>
      <c r="F870" s="672"/>
      <c r="G870" s="240"/>
      <c r="L870" s="337"/>
      <c r="M870" s="337"/>
      <c r="U870" s="95"/>
      <c r="V870" s="95"/>
    </row>
    <row r="871">
      <c r="B871" s="337"/>
      <c r="C871" s="337"/>
      <c r="D871" s="337"/>
      <c r="E871" s="337"/>
      <c r="F871" s="672"/>
      <c r="G871" s="240"/>
      <c r="L871" s="337"/>
      <c r="M871" s="337"/>
      <c r="U871" s="95"/>
      <c r="V871" s="95"/>
    </row>
    <row r="872">
      <c r="B872" s="337"/>
      <c r="C872" s="337"/>
      <c r="D872" s="337"/>
      <c r="E872" s="337"/>
      <c r="F872" s="672"/>
      <c r="G872" s="240"/>
      <c r="L872" s="337"/>
      <c r="M872" s="337"/>
      <c r="U872" s="95"/>
      <c r="V872" s="95"/>
    </row>
    <row r="873">
      <c r="B873" s="337"/>
      <c r="C873" s="337"/>
      <c r="D873" s="337"/>
      <c r="E873" s="337"/>
      <c r="F873" s="672"/>
      <c r="G873" s="240"/>
      <c r="L873" s="337"/>
      <c r="M873" s="337"/>
      <c r="U873" s="95"/>
      <c r="V873" s="95"/>
    </row>
    <row r="874">
      <c r="B874" s="337"/>
      <c r="C874" s="337"/>
      <c r="D874" s="337"/>
      <c r="E874" s="337"/>
      <c r="F874" s="672"/>
      <c r="G874" s="240"/>
      <c r="L874" s="337"/>
      <c r="M874" s="337"/>
      <c r="U874" s="95"/>
      <c r="V874" s="95"/>
    </row>
    <row r="875">
      <c r="B875" s="337"/>
      <c r="C875" s="337"/>
      <c r="D875" s="337"/>
      <c r="E875" s="337"/>
      <c r="F875" s="672"/>
      <c r="G875" s="240"/>
      <c r="L875" s="337"/>
      <c r="M875" s="337"/>
      <c r="U875" s="95"/>
      <c r="V875" s="95"/>
    </row>
    <row r="876">
      <c r="B876" s="337"/>
      <c r="C876" s="337"/>
      <c r="D876" s="337"/>
      <c r="E876" s="337"/>
      <c r="F876" s="672"/>
      <c r="G876" s="240"/>
      <c r="L876" s="337"/>
      <c r="M876" s="337"/>
      <c r="U876" s="95"/>
      <c r="V876" s="95"/>
    </row>
    <row r="877">
      <c r="B877" s="337"/>
      <c r="C877" s="337"/>
      <c r="D877" s="337"/>
      <c r="E877" s="337"/>
      <c r="F877" s="672"/>
      <c r="G877" s="240"/>
      <c r="L877" s="337"/>
      <c r="M877" s="337"/>
      <c r="U877" s="95"/>
      <c r="V877" s="95"/>
    </row>
    <row r="878">
      <c r="B878" s="337"/>
      <c r="C878" s="337"/>
      <c r="D878" s="337"/>
      <c r="E878" s="337"/>
      <c r="F878" s="672"/>
      <c r="G878" s="240"/>
      <c r="L878" s="337"/>
      <c r="M878" s="337"/>
      <c r="U878" s="95"/>
      <c r="V878" s="95"/>
    </row>
    <row r="879">
      <c r="B879" s="337"/>
      <c r="C879" s="337"/>
      <c r="D879" s="337"/>
      <c r="E879" s="337"/>
      <c r="F879" s="672"/>
      <c r="G879" s="240"/>
      <c r="L879" s="337"/>
      <c r="M879" s="337"/>
      <c r="U879" s="95"/>
      <c r="V879" s="95"/>
    </row>
    <row r="880">
      <c r="B880" s="337"/>
      <c r="C880" s="337"/>
      <c r="D880" s="337"/>
      <c r="E880" s="337"/>
      <c r="F880" s="672"/>
      <c r="G880" s="240"/>
      <c r="L880" s="337"/>
      <c r="M880" s="337"/>
      <c r="U880" s="95"/>
      <c r="V880" s="95"/>
    </row>
    <row r="881">
      <c r="B881" s="337"/>
      <c r="C881" s="337"/>
      <c r="D881" s="337"/>
      <c r="E881" s="337"/>
      <c r="F881" s="672"/>
      <c r="G881" s="240"/>
      <c r="L881" s="337"/>
      <c r="M881" s="337"/>
      <c r="U881" s="95"/>
      <c r="V881" s="95"/>
    </row>
    <row r="882">
      <c r="B882" s="337"/>
      <c r="C882" s="337"/>
      <c r="D882" s="337"/>
      <c r="E882" s="337"/>
      <c r="F882" s="672"/>
      <c r="G882" s="240"/>
      <c r="L882" s="337"/>
      <c r="M882" s="337"/>
      <c r="U882" s="95"/>
      <c r="V882" s="95"/>
    </row>
    <row r="883">
      <c r="B883" s="337"/>
      <c r="C883" s="337"/>
      <c r="D883" s="337"/>
      <c r="E883" s="337"/>
      <c r="F883" s="672"/>
      <c r="G883" s="240"/>
      <c r="L883" s="337"/>
      <c r="M883" s="337"/>
      <c r="U883" s="95"/>
      <c r="V883" s="95"/>
    </row>
    <row r="884">
      <c r="B884" s="337"/>
      <c r="C884" s="337"/>
      <c r="D884" s="337"/>
      <c r="E884" s="337"/>
      <c r="F884" s="672"/>
      <c r="G884" s="240"/>
      <c r="L884" s="337"/>
      <c r="M884" s="337"/>
      <c r="U884" s="95"/>
      <c r="V884" s="95"/>
    </row>
    <row r="885">
      <c r="B885" s="337"/>
      <c r="C885" s="337"/>
      <c r="D885" s="337"/>
      <c r="E885" s="337"/>
      <c r="F885" s="672"/>
      <c r="G885" s="240"/>
      <c r="L885" s="337"/>
      <c r="M885" s="337"/>
      <c r="U885" s="95"/>
      <c r="V885" s="95"/>
    </row>
    <row r="886">
      <c r="B886" s="337"/>
      <c r="C886" s="337"/>
      <c r="D886" s="337"/>
      <c r="E886" s="337"/>
      <c r="F886" s="672"/>
      <c r="G886" s="240"/>
      <c r="L886" s="337"/>
      <c r="M886" s="337"/>
      <c r="U886" s="95"/>
      <c r="V886" s="95"/>
    </row>
    <row r="887">
      <c r="B887" s="337"/>
      <c r="C887" s="337"/>
      <c r="D887" s="337"/>
      <c r="E887" s="337"/>
      <c r="F887" s="672"/>
      <c r="G887" s="240"/>
      <c r="L887" s="337"/>
      <c r="M887" s="337"/>
      <c r="U887" s="95"/>
      <c r="V887" s="95"/>
    </row>
    <row r="888">
      <c r="B888" s="337"/>
      <c r="C888" s="337"/>
      <c r="D888" s="337"/>
      <c r="E888" s="337"/>
      <c r="F888" s="672"/>
      <c r="G888" s="240"/>
      <c r="L888" s="337"/>
      <c r="M888" s="337"/>
      <c r="U888" s="95"/>
      <c r="V888" s="95"/>
    </row>
    <row r="889">
      <c r="B889" s="337"/>
      <c r="C889" s="337"/>
      <c r="D889" s="337"/>
      <c r="E889" s="337"/>
      <c r="F889" s="672"/>
      <c r="G889" s="240"/>
      <c r="L889" s="337"/>
      <c r="M889" s="337"/>
      <c r="U889" s="95"/>
      <c r="V889" s="95"/>
    </row>
    <row r="890">
      <c r="B890" s="337"/>
      <c r="C890" s="337"/>
      <c r="D890" s="337"/>
      <c r="E890" s="337"/>
      <c r="F890" s="672"/>
      <c r="G890" s="240"/>
      <c r="L890" s="337"/>
      <c r="M890" s="337"/>
      <c r="U890" s="95"/>
      <c r="V890" s="95"/>
    </row>
    <row r="891">
      <c r="B891" s="337"/>
      <c r="C891" s="337"/>
      <c r="D891" s="337"/>
      <c r="E891" s="337"/>
      <c r="F891" s="672"/>
      <c r="G891" s="240"/>
      <c r="L891" s="337"/>
      <c r="M891" s="337"/>
      <c r="U891" s="95"/>
      <c r="V891" s="95"/>
    </row>
    <row r="892">
      <c r="B892" s="337"/>
      <c r="C892" s="337"/>
      <c r="D892" s="337"/>
      <c r="E892" s="337"/>
      <c r="F892" s="672"/>
      <c r="G892" s="240"/>
      <c r="L892" s="337"/>
      <c r="M892" s="337"/>
      <c r="U892" s="95"/>
      <c r="V892" s="95"/>
    </row>
    <row r="893">
      <c r="B893" s="337"/>
      <c r="C893" s="337"/>
      <c r="D893" s="337"/>
      <c r="E893" s="337"/>
      <c r="F893" s="672"/>
      <c r="G893" s="240"/>
      <c r="L893" s="337"/>
      <c r="M893" s="337"/>
      <c r="U893" s="95"/>
      <c r="V893" s="95"/>
    </row>
    <row r="894">
      <c r="B894" s="337"/>
      <c r="C894" s="337"/>
      <c r="D894" s="337"/>
      <c r="E894" s="337"/>
      <c r="F894" s="672"/>
      <c r="G894" s="240"/>
      <c r="L894" s="337"/>
      <c r="M894" s="337"/>
      <c r="U894" s="95"/>
      <c r="V894" s="95"/>
    </row>
    <row r="895">
      <c r="B895" s="337"/>
      <c r="C895" s="337"/>
      <c r="D895" s="337"/>
      <c r="E895" s="337"/>
      <c r="F895" s="672"/>
      <c r="G895" s="240"/>
      <c r="L895" s="337"/>
      <c r="M895" s="337"/>
      <c r="U895" s="95"/>
      <c r="V895" s="95"/>
    </row>
    <row r="896">
      <c r="B896" s="337"/>
      <c r="C896" s="337"/>
      <c r="D896" s="337"/>
      <c r="E896" s="337"/>
      <c r="F896" s="672"/>
      <c r="G896" s="240"/>
      <c r="L896" s="337"/>
      <c r="M896" s="337"/>
      <c r="U896" s="95"/>
      <c r="V896" s="95"/>
    </row>
    <row r="897">
      <c r="B897" s="337"/>
      <c r="C897" s="337"/>
      <c r="D897" s="337"/>
      <c r="E897" s="337"/>
      <c r="F897" s="672"/>
      <c r="G897" s="240"/>
      <c r="L897" s="337"/>
      <c r="M897" s="337"/>
      <c r="U897" s="95"/>
      <c r="V897" s="95"/>
    </row>
    <row r="898">
      <c r="B898" s="337"/>
      <c r="C898" s="337"/>
      <c r="D898" s="337"/>
      <c r="E898" s="337"/>
      <c r="F898" s="672"/>
      <c r="G898" s="240"/>
      <c r="L898" s="337"/>
      <c r="M898" s="337"/>
      <c r="U898" s="95"/>
      <c r="V898" s="95"/>
    </row>
    <row r="899">
      <c r="B899" s="337"/>
      <c r="C899" s="337"/>
      <c r="D899" s="337"/>
      <c r="E899" s="337"/>
      <c r="F899" s="672"/>
      <c r="G899" s="240"/>
      <c r="L899" s="337"/>
      <c r="M899" s="337"/>
      <c r="U899" s="95"/>
      <c r="V899" s="95"/>
    </row>
    <row r="900">
      <c r="B900" s="337"/>
      <c r="C900" s="337"/>
      <c r="D900" s="337"/>
      <c r="E900" s="337"/>
      <c r="F900" s="672"/>
      <c r="G900" s="240"/>
      <c r="L900" s="337"/>
      <c r="M900" s="337"/>
      <c r="U900" s="95"/>
      <c r="V900" s="95"/>
    </row>
    <row r="901">
      <c r="B901" s="337"/>
      <c r="C901" s="337"/>
      <c r="D901" s="337"/>
      <c r="E901" s="337"/>
      <c r="F901" s="672"/>
      <c r="G901" s="240"/>
      <c r="L901" s="337"/>
      <c r="M901" s="337"/>
      <c r="U901" s="95"/>
      <c r="V901" s="95"/>
    </row>
    <row r="902">
      <c r="B902" s="337"/>
      <c r="C902" s="337"/>
      <c r="D902" s="337"/>
      <c r="E902" s="337"/>
      <c r="F902" s="672"/>
      <c r="G902" s="240"/>
      <c r="L902" s="337"/>
      <c r="M902" s="337"/>
      <c r="U902" s="95"/>
      <c r="V902" s="95"/>
    </row>
    <row r="903">
      <c r="B903" s="337"/>
      <c r="C903" s="337"/>
      <c r="D903" s="337"/>
      <c r="E903" s="337"/>
      <c r="F903" s="672"/>
      <c r="G903" s="240"/>
      <c r="L903" s="337"/>
      <c r="M903" s="337"/>
      <c r="U903" s="95"/>
      <c r="V903" s="95"/>
    </row>
    <row r="904">
      <c r="B904" s="337"/>
      <c r="C904" s="337"/>
      <c r="D904" s="337"/>
      <c r="E904" s="337"/>
      <c r="F904" s="672"/>
      <c r="G904" s="240"/>
      <c r="L904" s="337"/>
      <c r="M904" s="337"/>
      <c r="U904" s="95"/>
      <c r="V904" s="95"/>
    </row>
    <row r="905">
      <c r="B905" s="337"/>
      <c r="C905" s="337"/>
      <c r="D905" s="337"/>
      <c r="E905" s="337"/>
      <c r="F905" s="672"/>
      <c r="G905" s="240"/>
      <c r="L905" s="337"/>
      <c r="M905" s="337"/>
      <c r="U905" s="95"/>
      <c r="V905" s="95"/>
    </row>
    <row r="906">
      <c r="B906" s="337"/>
      <c r="C906" s="337"/>
      <c r="D906" s="337"/>
      <c r="E906" s="337"/>
      <c r="F906" s="672"/>
      <c r="G906" s="240"/>
      <c r="L906" s="337"/>
      <c r="M906" s="337"/>
      <c r="U906" s="95"/>
      <c r="V906" s="95"/>
    </row>
    <row r="907">
      <c r="B907" s="337"/>
      <c r="C907" s="337"/>
      <c r="D907" s="337"/>
      <c r="E907" s="337"/>
      <c r="F907" s="672"/>
      <c r="G907" s="240"/>
      <c r="L907" s="337"/>
      <c r="M907" s="337"/>
      <c r="U907" s="95"/>
      <c r="V907" s="95"/>
    </row>
    <row r="908">
      <c r="B908" s="337"/>
      <c r="C908" s="337"/>
      <c r="D908" s="337"/>
      <c r="E908" s="337"/>
      <c r="F908" s="672"/>
      <c r="G908" s="240"/>
      <c r="L908" s="337"/>
      <c r="M908" s="337"/>
      <c r="U908" s="95"/>
      <c r="V908" s="95"/>
    </row>
    <row r="909">
      <c r="B909" s="337"/>
      <c r="C909" s="337"/>
      <c r="D909" s="337"/>
      <c r="E909" s="337"/>
      <c r="F909" s="672"/>
      <c r="G909" s="240"/>
      <c r="L909" s="337"/>
      <c r="M909" s="337"/>
      <c r="U909" s="95"/>
      <c r="V909" s="95"/>
    </row>
    <row r="910">
      <c r="B910" s="337"/>
      <c r="C910" s="337"/>
      <c r="D910" s="337"/>
      <c r="E910" s="337"/>
      <c r="F910" s="672"/>
      <c r="G910" s="240"/>
      <c r="L910" s="337"/>
      <c r="M910" s="337"/>
      <c r="U910" s="95"/>
      <c r="V910" s="95"/>
    </row>
    <row r="911">
      <c r="B911" s="337"/>
      <c r="C911" s="337"/>
      <c r="D911" s="337"/>
      <c r="E911" s="337"/>
      <c r="F911" s="672"/>
      <c r="G911" s="240"/>
      <c r="L911" s="337"/>
      <c r="M911" s="337"/>
      <c r="U911" s="95"/>
      <c r="V911" s="95"/>
    </row>
    <row r="912">
      <c r="B912" s="337"/>
      <c r="C912" s="337"/>
      <c r="D912" s="337"/>
      <c r="E912" s="337"/>
      <c r="F912" s="672"/>
      <c r="G912" s="240"/>
      <c r="L912" s="337"/>
      <c r="M912" s="337"/>
      <c r="U912" s="95"/>
      <c r="V912" s="95"/>
    </row>
    <row r="913">
      <c r="B913" s="337"/>
      <c r="C913" s="337"/>
      <c r="D913" s="337"/>
      <c r="E913" s="337"/>
      <c r="F913" s="672"/>
      <c r="G913" s="240"/>
      <c r="L913" s="337"/>
      <c r="M913" s="337"/>
      <c r="U913" s="95"/>
      <c r="V913" s="95"/>
    </row>
    <row r="914">
      <c r="B914" s="337"/>
      <c r="C914" s="337"/>
      <c r="D914" s="337"/>
      <c r="E914" s="337"/>
      <c r="F914" s="672"/>
      <c r="G914" s="240"/>
      <c r="L914" s="337"/>
      <c r="M914" s="337"/>
      <c r="U914" s="95"/>
      <c r="V914" s="95"/>
    </row>
    <row r="915">
      <c r="B915" s="337"/>
      <c r="C915" s="337"/>
      <c r="D915" s="337"/>
      <c r="E915" s="337"/>
      <c r="F915" s="672"/>
      <c r="G915" s="240"/>
      <c r="L915" s="337"/>
      <c r="M915" s="337"/>
      <c r="U915" s="95"/>
      <c r="V915" s="95"/>
    </row>
    <row r="916">
      <c r="B916" s="337"/>
      <c r="C916" s="337"/>
      <c r="D916" s="337"/>
      <c r="E916" s="337"/>
      <c r="F916" s="672"/>
      <c r="G916" s="240"/>
      <c r="L916" s="337"/>
      <c r="M916" s="337"/>
      <c r="U916" s="95"/>
      <c r="V916" s="95"/>
    </row>
    <row r="917">
      <c r="B917" s="337"/>
      <c r="C917" s="337"/>
      <c r="D917" s="337"/>
      <c r="E917" s="337"/>
      <c r="F917" s="672"/>
      <c r="G917" s="240"/>
      <c r="L917" s="337"/>
      <c r="M917" s="337"/>
      <c r="U917" s="95"/>
      <c r="V917" s="95"/>
    </row>
    <row r="918">
      <c r="B918" s="337"/>
      <c r="C918" s="337"/>
      <c r="D918" s="337"/>
      <c r="E918" s="337"/>
      <c r="F918" s="672"/>
      <c r="G918" s="240"/>
      <c r="L918" s="337"/>
      <c r="M918" s="337"/>
      <c r="U918" s="95"/>
      <c r="V918" s="95"/>
    </row>
    <row r="919">
      <c r="B919" s="337"/>
      <c r="C919" s="337"/>
      <c r="D919" s="337"/>
      <c r="E919" s="337"/>
      <c r="F919" s="672"/>
      <c r="G919" s="240"/>
      <c r="L919" s="337"/>
      <c r="M919" s="337"/>
      <c r="U919" s="95"/>
      <c r="V919" s="95"/>
    </row>
    <row r="920">
      <c r="B920" s="337"/>
      <c r="C920" s="337"/>
      <c r="D920" s="337"/>
      <c r="E920" s="337"/>
      <c r="F920" s="672"/>
      <c r="G920" s="240"/>
      <c r="L920" s="337"/>
      <c r="M920" s="337"/>
      <c r="U920" s="95"/>
      <c r="V920" s="95"/>
    </row>
    <row r="921">
      <c r="B921" s="337"/>
      <c r="C921" s="337"/>
      <c r="D921" s="337"/>
      <c r="E921" s="337"/>
      <c r="F921" s="672"/>
      <c r="G921" s="240"/>
      <c r="L921" s="337"/>
      <c r="M921" s="337"/>
      <c r="U921" s="95"/>
      <c r="V921" s="95"/>
    </row>
    <row r="922">
      <c r="B922" s="337"/>
      <c r="C922" s="337"/>
      <c r="D922" s="337"/>
      <c r="E922" s="337"/>
      <c r="F922" s="672"/>
      <c r="G922" s="240"/>
      <c r="L922" s="337"/>
      <c r="M922" s="337"/>
      <c r="U922" s="95"/>
      <c r="V922" s="95"/>
    </row>
    <row r="923">
      <c r="B923" s="337"/>
      <c r="C923" s="337"/>
      <c r="D923" s="337"/>
      <c r="E923" s="337"/>
      <c r="F923" s="672"/>
      <c r="G923" s="240"/>
      <c r="L923" s="337"/>
      <c r="M923" s="337"/>
      <c r="U923" s="95"/>
      <c r="V923" s="95"/>
    </row>
    <row r="924">
      <c r="B924" s="337"/>
      <c r="C924" s="337"/>
      <c r="D924" s="337"/>
      <c r="E924" s="337"/>
      <c r="F924" s="672"/>
      <c r="G924" s="240"/>
      <c r="L924" s="337"/>
      <c r="M924" s="337"/>
      <c r="U924" s="95"/>
      <c r="V924" s="95"/>
    </row>
    <row r="925">
      <c r="B925" s="337"/>
      <c r="C925" s="337"/>
      <c r="D925" s="337"/>
      <c r="E925" s="337"/>
      <c r="F925" s="672"/>
      <c r="G925" s="240"/>
      <c r="L925" s="337"/>
      <c r="M925" s="337"/>
      <c r="U925" s="95"/>
      <c r="V925" s="95"/>
    </row>
    <row r="926">
      <c r="B926" s="337"/>
      <c r="C926" s="337"/>
      <c r="D926" s="337"/>
      <c r="E926" s="337"/>
      <c r="F926" s="672"/>
      <c r="G926" s="240"/>
      <c r="L926" s="337"/>
      <c r="M926" s="337"/>
      <c r="U926" s="95"/>
      <c r="V926" s="95"/>
    </row>
    <row r="927">
      <c r="B927" s="337"/>
      <c r="C927" s="337"/>
      <c r="D927" s="337"/>
      <c r="E927" s="337"/>
      <c r="F927" s="672"/>
      <c r="G927" s="240"/>
      <c r="L927" s="337"/>
      <c r="M927" s="337"/>
      <c r="U927" s="95"/>
      <c r="V927" s="95"/>
    </row>
    <row r="928">
      <c r="B928" s="337"/>
      <c r="C928" s="337"/>
      <c r="D928" s="337"/>
      <c r="E928" s="337"/>
      <c r="F928" s="672"/>
      <c r="G928" s="240"/>
      <c r="L928" s="337"/>
      <c r="M928" s="337"/>
      <c r="U928" s="95"/>
      <c r="V928" s="95"/>
    </row>
    <row r="929">
      <c r="B929" s="337"/>
      <c r="C929" s="337"/>
      <c r="D929" s="337"/>
      <c r="E929" s="337"/>
      <c r="F929" s="672"/>
      <c r="G929" s="240"/>
      <c r="L929" s="337"/>
      <c r="M929" s="337"/>
      <c r="U929" s="95"/>
      <c r="V929" s="95"/>
    </row>
    <row r="930">
      <c r="B930" s="337"/>
      <c r="C930" s="337"/>
      <c r="D930" s="337"/>
      <c r="E930" s="337"/>
      <c r="F930" s="672"/>
      <c r="G930" s="240"/>
      <c r="L930" s="337"/>
      <c r="M930" s="337"/>
      <c r="U930" s="95"/>
      <c r="V930" s="95"/>
    </row>
    <row r="931">
      <c r="B931" s="337"/>
      <c r="C931" s="337"/>
      <c r="D931" s="337"/>
      <c r="E931" s="337"/>
      <c r="F931" s="672"/>
      <c r="G931" s="240"/>
      <c r="L931" s="337"/>
      <c r="M931" s="337"/>
      <c r="U931" s="95"/>
      <c r="V931" s="95"/>
    </row>
    <row r="932">
      <c r="B932" s="337"/>
      <c r="C932" s="337"/>
      <c r="D932" s="337"/>
      <c r="E932" s="337"/>
      <c r="F932" s="672"/>
      <c r="G932" s="240"/>
      <c r="L932" s="337"/>
      <c r="M932" s="337"/>
      <c r="U932" s="95"/>
      <c r="V932" s="95"/>
    </row>
    <row r="933">
      <c r="B933" s="337"/>
      <c r="C933" s="337"/>
      <c r="D933" s="337"/>
      <c r="E933" s="337"/>
      <c r="F933" s="672"/>
      <c r="G933" s="240"/>
      <c r="L933" s="337"/>
      <c r="M933" s="337"/>
      <c r="U933" s="95"/>
      <c r="V933" s="95"/>
    </row>
    <row r="934">
      <c r="B934" s="337"/>
      <c r="C934" s="337"/>
      <c r="D934" s="337"/>
      <c r="E934" s="337"/>
      <c r="F934" s="672"/>
      <c r="G934" s="240"/>
      <c r="L934" s="337"/>
      <c r="M934" s="337"/>
      <c r="U934" s="95"/>
      <c r="V934" s="95"/>
    </row>
    <row r="935">
      <c r="B935" s="337"/>
      <c r="C935" s="337"/>
      <c r="D935" s="337"/>
      <c r="E935" s="337"/>
      <c r="F935" s="672"/>
      <c r="G935" s="240"/>
      <c r="L935" s="337"/>
      <c r="M935" s="337"/>
      <c r="U935" s="95"/>
      <c r="V935" s="95"/>
    </row>
    <row r="936">
      <c r="B936" s="337"/>
      <c r="C936" s="337"/>
      <c r="D936" s="337"/>
      <c r="E936" s="337"/>
      <c r="F936" s="672"/>
      <c r="G936" s="240"/>
      <c r="L936" s="337"/>
      <c r="M936" s="337"/>
      <c r="U936" s="95"/>
      <c r="V936" s="95"/>
    </row>
    <row r="937">
      <c r="B937" s="337"/>
      <c r="C937" s="337"/>
      <c r="D937" s="337"/>
      <c r="E937" s="337"/>
      <c r="F937" s="672"/>
      <c r="G937" s="240"/>
      <c r="L937" s="337"/>
      <c r="M937" s="337"/>
      <c r="U937" s="95"/>
      <c r="V937" s="95"/>
    </row>
    <row r="938">
      <c r="B938" s="337"/>
      <c r="C938" s="337"/>
      <c r="D938" s="337"/>
      <c r="E938" s="337"/>
      <c r="F938" s="672"/>
      <c r="G938" s="240"/>
      <c r="L938" s="337"/>
      <c r="M938" s="337"/>
      <c r="U938" s="95"/>
      <c r="V938" s="95"/>
    </row>
    <row r="939">
      <c r="B939" s="337"/>
      <c r="C939" s="337"/>
      <c r="D939" s="337"/>
      <c r="E939" s="337"/>
      <c r="F939" s="672"/>
      <c r="G939" s="240"/>
      <c r="L939" s="337"/>
      <c r="M939" s="337"/>
      <c r="U939" s="95"/>
      <c r="V939" s="95"/>
    </row>
    <row r="940">
      <c r="B940" s="337"/>
      <c r="C940" s="337"/>
      <c r="D940" s="337"/>
      <c r="E940" s="337"/>
      <c r="F940" s="672"/>
      <c r="G940" s="240"/>
      <c r="L940" s="337"/>
      <c r="M940" s="337"/>
      <c r="U940" s="95"/>
      <c r="V940" s="95"/>
    </row>
    <row r="941">
      <c r="B941" s="337"/>
      <c r="C941" s="337"/>
      <c r="D941" s="337"/>
      <c r="E941" s="337"/>
      <c r="F941" s="672"/>
      <c r="G941" s="240"/>
      <c r="L941" s="337"/>
      <c r="M941" s="337"/>
      <c r="U941" s="95"/>
      <c r="V941" s="95"/>
    </row>
    <row r="942">
      <c r="B942" s="337"/>
      <c r="C942" s="337"/>
      <c r="D942" s="337"/>
      <c r="E942" s="337"/>
      <c r="F942" s="672"/>
      <c r="G942" s="240"/>
      <c r="L942" s="337"/>
      <c r="M942" s="337"/>
      <c r="U942" s="95"/>
      <c r="V942" s="95"/>
    </row>
    <row r="943">
      <c r="B943" s="337"/>
      <c r="C943" s="337"/>
      <c r="D943" s="337"/>
      <c r="E943" s="337"/>
      <c r="F943" s="672"/>
      <c r="G943" s="240"/>
      <c r="L943" s="337"/>
      <c r="M943" s="337"/>
      <c r="U943" s="95"/>
      <c r="V943" s="95"/>
    </row>
    <row r="944">
      <c r="B944" s="337"/>
      <c r="C944" s="337"/>
      <c r="D944" s="337"/>
      <c r="E944" s="337"/>
      <c r="F944" s="672"/>
      <c r="G944" s="240"/>
      <c r="L944" s="337"/>
      <c r="M944" s="337"/>
      <c r="U944" s="95"/>
      <c r="V944" s="95"/>
    </row>
  </sheetData>
  <conditionalFormatting sqref="H1:J944 K1:K140 N26 N106:N108 N138:N143 K144:K944">
    <cfRule type="containsText" dxfId="1" priority="1" operator="containsText" text="Pass">
      <formula>NOT(ISERROR(SEARCH(("Pass"),(H1))))</formula>
    </cfRule>
  </conditionalFormatting>
  <conditionalFormatting sqref="H1:J944 K1:K140 N26 N106:N108 N138:N143 K144:K944">
    <cfRule type="containsText" dxfId="2" priority="2" operator="containsText" text="Fail">
      <formula>NOT(ISERROR(SEARCH(("Fail"),(H1))))</formula>
    </cfRule>
  </conditionalFormatting>
  <conditionalFormatting sqref="H1:J944 K1:K140 N26 N106:N108 N138:N143 K144:K944">
    <cfRule type="containsText" dxfId="5" priority="3" operator="containsText" text="Postponed">
      <formula>NOT(ISERROR(SEARCH(("Postponed"),(H1))))</formula>
    </cfRule>
  </conditionalFormatting>
  <conditionalFormatting sqref="H1:J944 K1:K140 N26 N106:N108 N138:N143 K144:K944">
    <cfRule type="containsText" dxfId="6" priority="4" operator="containsText" text="to calculate">
      <formula>NOT(ISERROR(SEARCH(("to calculate"),(H1))))</formula>
    </cfRule>
  </conditionalFormatting>
  <conditionalFormatting sqref="H1:J944 K1:K140 N26 N106:N108 N138:N143 K144:K944">
    <cfRule type="containsText" dxfId="7" priority="5" operator="containsText" text="cannot reproduce">
      <formula>NOT(ISERROR(SEARCH(("cannot reproduce"),(H1))))</formula>
    </cfRule>
  </conditionalFormatting>
  <hyperlinks>
    <hyperlink r:id="rId1" ref="G1"/>
    <hyperlink r:id="rId2" ref="L26"/>
    <hyperlink r:id="rId3" ref="M33"/>
    <hyperlink r:id="rId4" ref="M74"/>
    <hyperlink r:id="rId5" ref="M83"/>
    <hyperlink r:id="rId6" ref="M84"/>
    <hyperlink r:id="rId7" ref="M85"/>
    <hyperlink r:id="rId8" ref="M86"/>
  </hyperlinks>
  <drawing r:id="rId9"/>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71.57"/>
    <col customWidth="1" min="5" max="5" width="45.29"/>
    <col customWidth="1" min="6" max="8" width="14.0"/>
  </cols>
  <sheetData>
    <row r="1">
      <c r="A1" s="1549"/>
      <c r="B1" s="1418"/>
      <c r="C1" s="1420"/>
      <c r="D1" s="1420"/>
      <c r="E1" s="1419"/>
      <c r="F1" s="1550"/>
      <c r="G1" s="1550"/>
      <c r="H1" s="1550"/>
      <c r="I1" s="1549"/>
      <c r="J1" s="1549"/>
      <c r="K1" s="1549"/>
      <c r="L1" s="1549"/>
      <c r="M1" s="1549"/>
      <c r="N1" s="1549"/>
      <c r="O1" s="1549"/>
      <c r="P1" s="1549"/>
      <c r="Q1" s="1549"/>
      <c r="R1" s="1549"/>
      <c r="S1" s="1551"/>
      <c r="T1" s="126"/>
      <c r="U1" s="126"/>
      <c r="V1" s="126"/>
      <c r="W1" s="126"/>
      <c r="X1" s="126"/>
      <c r="Y1" s="126"/>
      <c r="Z1" s="126"/>
      <c r="AA1" s="126"/>
      <c r="AB1" s="126"/>
      <c r="AC1" s="126"/>
      <c r="AD1" s="126"/>
      <c r="AE1" s="126"/>
      <c r="AF1" s="126"/>
      <c r="AG1" s="126"/>
    </row>
    <row r="2">
      <c r="A2" s="1549"/>
      <c r="B2" s="1418" t="s">
        <v>9104</v>
      </c>
      <c r="C2" s="1420" t="s">
        <v>247</v>
      </c>
      <c r="D2" s="1420"/>
      <c r="E2" s="1419" t="s">
        <v>9106</v>
      </c>
      <c r="F2" s="1550"/>
      <c r="G2" s="1550"/>
      <c r="H2" s="1550"/>
      <c r="I2" s="1549"/>
      <c r="J2" s="1549"/>
      <c r="K2" s="1549"/>
      <c r="L2" s="1549"/>
      <c r="M2" s="1549"/>
      <c r="N2" s="1549"/>
      <c r="O2" s="1549"/>
      <c r="P2" s="1549"/>
      <c r="Q2" s="1549"/>
      <c r="R2" s="1549"/>
      <c r="S2" s="1551"/>
      <c r="T2" s="126"/>
      <c r="U2" s="126"/>
      <c r="V2" s="126"/>
      <c r="W2" s="126"/>
      <c r="X2" s="126"/>
      <c r="Y2" s="126"/>
      <c r="Z2" s="126"/>
      <c r="AA2" s="126"/>
      <c r="AB2" s="126"/>
      <c r="AC2" s="126"/>
      <c r="AD2" s="126"/>
      <c r="AE2" s="126"/>
      <c r="AF2" s="126"/>
      <c r="AG2" s="126"/>
    </row>
    <row r="3">
      <c r="A3" s="1552" t="s">
        <v>57</v>
      </c>
      <c r="B3" s="1553" t="s">
        <v>60</v>
      </c>
      <c r="C3" s="1554" t="s">
        <v>61</v>
      </c>
      <c r="D3" s="1553" t="s">
        <v>9110</v>
      </c>
      <c r="E3" s="1553" t="s">
        <v>9705</v>
      </c>
      <c r="F3" s="1555" t="s">
        <v>65</v>
      </c>
      <c r="G3" s="1556" t="s">
        <v>66</v>
      </c>
      <c r="H3" s="1553" t="s">
        <v>9706</v>
      </c>
      <c r="I3" s="1553" t="s">
        <v>9707</v>
      </c>
      <c r="J3" s="1553" t="s">
        <v>9708</v>
      </c>
      <c r="K3" s="1553" t="s">
        <v>9709</v>
      </c>
      <c r="L3" s="1553" t="s">
        <v>9710</v>
      </c>
      <c r="M3" s="745" t="s">
        <v>72</v>
      </c>
      <c r="N3" s="745" t="s">
        <v>73</v>
      </c>
      <c r="O3" s="745" t="s">
        <v>74</v>
      </c>
      <c r="P3" s="69" t="s">
        <v>75</v>
      </c>
      <c r="Q3" s="69" t="s">
        <v>76</v>
      </c>
      <c r="R3" s="1557" t="s">
        <v>9711</v>
      </c>
      <c r="S3" s="1558">
        <f>COUNTIF(E5:E1002, "&lt;&gt;")</f>
        <v>16</v>
      </c>
    </row>
    <row r="4">
      <c r="A4" s="1559" t="s">
        <v>9712</v>
      </c>
      <c r="B4" s="1560"/>
      <c r="C4" s="1561"/>
      <c r="D4" s="1561"/>
      <c r="E4" s="1561"/>
      <c r="F4" s="1561"/>
      <c r="G4" s="1561"/>
      <c r="H4" s="1561"/>
      <c r="I4" s="1562"/>
      <c r="J4" s="1560"/>
      <c r="K4" s="1560"/>
      <c r="L4" s="1563"/>
      <c r="M4" s="1563"/>
      <c r="N4" s="1563"/>
      <c r="O4" s="1563"/>
      <c r="P4" s="1563"/>
      <c r="Q4" s="1564"/>
      <c r="R4" s="1565"/>
      <c r="S4" s="1565"/>
      <c r="T4" s="235"/>
      <c r="U4" s="235"/>
      <c r="V4" s="235"/>
    </row>
    <row r="5">
      <c r="A5" s="1566" t="s">
        <v>9713</v>
      </c>
      <c r="B5" s="277" t="s">
        <v>9714</v>
      </c>
      <c r="C5" s="277" t="s">
        <v>9715</v>
      </c>
      <c r="D5" s="277" t="s">
        <v>9716</v>
      </c>
      <c r="E5" s="277" t="s">
        <v>9717</v>
      </c>
      <c r="F5" s="277"/>
      <c r="G5" s="962">
        <v>43732.0</v>
      </c>
      <c r="H5" s="1567" t="s">
        <v>47</v>
      </c>
      <c r="I5" s="1470" t="str">
        <f>HYPERLINK("https://drive.google.com/file/d/1C_rZRukGA550tH8P1lhdD8YxU--comEJ/view?usp=sharing","Demo-new is giving me 502 after the GRAPH cannot be generated")</f>
        <v>Demo-new is giving me 502 after the GRAPH cannot be generated</v>
      </c>
      <c r="J5" s="1568" t="str">
        <f>HYPERLINK("https://p2kratinteam.atlassian.net/browse/PF-1976","PF-1976")</f>
        <v>PF-1976</v>
      </c>
      <c r="K5" s="1444">
        <v>43672.0</v>
      </c>
      <c r="L5" s="1569" t="s">
        <v>9718</v>
      </c>
      <c r="M5" s="1569"/>
      <c r="N5" s="1569"/>
      <c r="O5" s="1569"/>
      <c r="P5" s="1569"/>
      <c r="Q5" s="1570"/>
      <c r="R5" s="1571" t="s">
        <v>9719</v>
      </c>
      <c r="S5" s="1572">
        <f>COUNTIF(H:H,"Pass")</f>
        <v>15</v>
      </c>
    </row>
    <row r="6">
      <c r="A6" s="1566" t="s">
        <v>9720</v>
      </c>
      <c r="B6" s="277" t="s">
        <v>9714</v>
      </c>
      <c r="C6" s="277" t="s">
        <v>9721</v>
      </c>
      <c r="D6" s="277" t="s">
        <v>9722</v>
      </c>
      <c r="E6" s="277" t="s">
        <v>9723</v>
      </c>
      <c r="F6" s="277"/>
      <c r="G6" s="962">
        <v>43732.0</v>
      </c>
      <c r="H6" s="1567" t="s">
        <v>47</v>
      </c>
      <c r="I6" s="1470" t="str">
        <f>HYPERLINK("https://drive.google.com/file/d/1DNzzDCrZYJiBNaIOG7oL5zBY2BMu_PBv/view?usp=sharing","Demo-new")</f>
        <v>Demo-new</v>
      </c>
      <c r="J6" s="1568" t="str">
        <f>HYPERLINK("https://drive.google.com/file/d/1lyZi-zRDmqwjgxLbZg6FZyFmNx5-EQYj/view?usp=sharing","Old-test")</f>
        <v>Old-test</v>
      </c>
      <c r="K6" s="1444">
        <v>43672.0</v>
      </c>
      <c r="L6" s="242"/>
      <c r="M6" s="242"/>
      <c r="N6" s="242"/>
      <c r="O6" s="242"/>
      <c r="P6" s="242"/>
      <c r="Q6" s="1573"/>
      <c r="R6" s="1557" t="s">
        <v>9724</v>
      </c>
      <c r="S6" s="1572">
        <f>COUNTIF(H:H,"Fail")</f>
        <v>0</v>
      </c>
    </row>
    <row r="7">
      <c r="A7" s="1566" t="s">
        <v>9725</v>
      </c>
      <c r="B7" s="277" t="s">
        <v>9714</v>
      </c>
      <c r="C7" s="277" t="s">
        <v>9726</v>
      </c>
      <c r="D7" s="277" t="s">
        <v>9727</v>
      </c>
      <c r="E7" s="277" t="s">
        <v>9728</v>
      </c>
      <c r="F7" s="277" t="s">
        <v>9729</v>
      </c>
      <c r="G7" s="962">
        <v>43732.0</v>
      </c>
      <c r="H7" s="1567" t="s">
        <v>47</v>
      </c>
      <c r="I7" s="254"/>
      <c r="J7" s="254"/>
      <c r="K7" s="1444">
        <v>43672.0</v>
      </c>
      <c r="L7" s="7"/>
      <c r="M7" s="7"/>
      <c r="N7" s="7"/>
      <c r="O7" s="7"/>
      <c r="P7" s="7"/>
      <c r="Q7" s="1570"/>
      <c r="R7" s="1571" t="s">
        <v>9730</v>
      </c>
      <c r="S7" s="1572">
        <f>S3-S5-S6</f>
        <v>1</v>
      </c>
    </row>
    <row r="8">
      <c r="A8" s="1566" t="s">
        <v>9731</v>
      </c>
      <c r="B8" s="277" t="s">
        <v>9714</v>
      </c>
      <c r="C8" s="277" t="s">
        <v>9732</v>
      </c>
      <c r="D8" s="277" t="s">
        <v>9727</v>
      </c>
      <c r="E8" s="277" t="s">
        <v>9733</v>
      </c>
      <c r="F8" s="277"/>
      <c r="G8" s="277"/>
      <c r="H8" s="1567" t="s">
        <v>47</v>
      </c>
      <c r="I8" s="254"/>
      <c r="J8" s="254"/>
      <c r="K8" s="1444">
        <v>43672.0</v>
      </c>
      <c r="L8" s="7"/>
      <c r="M8" s="7"/>
      <c r="N8" s="7"/>
      <c r="O8" s="7"/>
      <c r="P8" s="7"/>
      <c r="Q8" s="7"/>
      <c r="R8" s="7"/>
      <c r="S8" s="7"/>
    </row>
    <row r="9">
      <c r="A9" s="1566" t="s">
        <v>9734</v>
      </c>
      <c r="B9" s="277" t="s">
        <v>9714</v>
      </c>
      <c r="C9" s="277" t="s">
        <v>9735</v>
      </c>
      <c r="D9" s="277" t="s">
        <v>9727</v>
      </c>
      <c r="E9" s="277" t="s">
        <v>9736</v>
      </c>
      <c r="F9" s="277"/>
      <c r="G9" s="277"/>
      <c r="H9" s="1567" t="s">
        <v>47</v>
      </c>
      <c r="I9" s="279" t="s">
        <v>9737</v>
      </c>
      <c r="J9" s="254"/>
      <c r="K9" s="1444">
        <v>43672.0</v>
      </c>
      <c r="L9" s="7"/>
      <c r="M9" s="7"/>
      <c r="N9" s="7"/>
      <c r="O9" s="7"/>
      <c r="P9" s="7"/>
      <c r="Q9" s="7"/>
      <c r="R9" s="7"/>
      <c r="S9" s="7"/>
    </row>
    <row r="10">
      <c r="A10" s="1566" t="s">
        <v>9738</v>
      </c>
      <c r="B10" s="277" t="s">
        <v>9714</v>
      </c>
      <c r="C10" s="277" t="s">
        <v>9739</v>
      </c>
      <c r="D10" s="277" t="s">
        <v>9727</v>
      </c>
      <c r="E10" s="277" t="s">
        <v>9740</v>
      </c>
      <c r="F10" s="277"/>
      <c r="G10" s="277"/>
      <c r="H10" s="1567" t="s">
        <v>47</v>
      </c>
      <c r="I10" s="254"/>
      <c r="J10" s="254"/>
      <c r="K10" s="1444">
        <v>43672.0</v>
      </c>
      <c r="L10" s="7"/>
      <c r="M10" s="7"/>
      <c r="N10" s="7"/>
      <c r="O10" s="7"/>
      <c r="P10" s="7"/>
      <c r="Q10" s="7"/>
      <c r="R10" s="7"/>
      <c r="S10" s="7"/>
    </row>
    <row r="11">
      <c r="A11" s="1566" t="s">
        <v>9741</v>
      </c>
      <c r="B11" s="277" t="s">
        <v>9714</v>
      </c>
      <c r="C11" s="277" t="s">
        <v>9742</v>
      </c>
      <c r="D11" s="277" t="s">
        <v>9727</v>
      </c>
      <c r="E11" s="277" t="s">
        <v>9743</v>
      </c>
      <c r="F11" s="277"/>
      <c r="G11" s="277"/>
      <c r="H11" s="1567" t="s">
        <v>47</v>
      </c>
      <c r="I11" s="254"/>
      <c r="J11" s="254"/>
      <c r="K11" s="1444">
        <v>43672.0</v>
      </c>
      <c r="L11" s="7"/>
      <c r="M11" s="7"/>
      <c r="N11" s="7"/>
      <c r="O11" s="7"/>
      <c r="P11" s="7"/>
      <c r="Q11" s="7"/>
      <c r="R11" s="7"/>
      <c r="S11" s="7"/>
    </row>
    <row r="12">
      <c r="A12" s="1574" t="s">
        <v>9555</v>
      </c>
      <c r="E12" s="66"/>
      <c r="F12" s="1515"/>
      <c r="G12" s="1515"/>
      <c r="H12" s="1515"/>
      <c r="I12" s="1515"/>
      <c r="J12" s="1515"/>
      <c r="K12" s="1515"/>
      <c r="L12" s="1515"/>
      <c r="M12" s="1515"/>
      <c r="N12" s="1515"/>
      <c r="O12" s="1515"/>
      <c r="P12" s="1515"/>
      <c r="Q12" s="7"/>
      <c r="R12" s="7"/>
      <c r="S12" s="7"/>
    </row>
    <row r="13">
      <c r="A13" s="1559" t="s">
        <v>9744</v>
      </c>
      <c r="B13" s="1560"/>
      <c r="C13" s="1561"/>
      <c r="D13" s="1561"/>
      <c r="E13" s="1561"/>
      <c r="F13" s="1561"/>
      <c r="G13" s="1561"/>
      <c r="H13" s="1561"/>
      <c r="I13" s="1562"/>
      <c r="J13" s="1560"/>
      <c r="K13" s="1560"/>
      <c r="L13" s="1563"/>
      <c r="M13" s="1563"/>
      <c r="N13" s="1563"/>
      <c r="O13" s="1563"/>
      <c r="P13" s="1563"/>
      <c r="Q13" s="7"/>
      <c r="R13" s="7"/>
      <c r="S13" s="7"/>
    </row>
    <row r="14">
      <c r="A14" s="1575" t="s">
        <v>9745</v>
      </c>
      <c r="B14" s="277" t="s">
        <v>9714</v>
      </c>
      <c r="C14" s="277" t="s">
        <v>9715</v>
      </c>
      <c r="D14" s="277" t="s">
        <v>9746</v>
      </c>
      <c r="E14" s="277" t="s">
        <v>9747</v>
      </c>
      <c r="F14" s="6"/>
      <c r="G14" s="6"/>
      <c r="H14" s="6" t="s">
        <v>47</v>
      </c>
      <c r="I14" s="7"/>
      <c r="J14" s="7"/>
      <c r="K14" s="7"/>
      <c r="L14" s="7"/>
      <c r="M14" s="7"/>
      <c r="N14" s="7"/>
      <c r="O14" s="7"/>
      <c r="P14" s="7"/>
      <c r="Q14" s="7"/>
      <c r="R14" s="7"/>
      <c r="S14" s="7"/>
    </row>
    <row r="15">
      <c r="A15" s="1575" t="s">
        <v>9748</v>
      </c>
      <c r="B15" s="277" t="s">
        <v>9714</v>
      </c>
      <c r="C15" s="277" t="s">
        <v>9721</v>
      </c>
      <c r="D15" s="277" t="s">
        <v>9749</v>
      </c>
      <c r="E15" s="277" t="s">
        <v>9750</v>
      </c>
      <c r="F15" s="7"/>
      <c r="G15" s="7"/>
      <c r="H15" s="7"/>
      <c r="I15" s="1576"/>
      <c r="J15" s="7"/>
      <c r="K15" s="7"/>
      <c r="L15" s="7"/>
      <c r="M15" s="7"/>
      <c r="N15" s="7"/>
      <c r="O15" s="7"/>
      <c r="P15" s="7"/>
      <c r="Q15" s="7"/>
      <c r="R15" s="7"/>
      <c r="S15" s="7"/>
    </row>
    <row r="16">
      <c r="A16" s="1575" t="s">
        <v>9751</v>
      </c>
      <c r="B16" s="277" t="s">
        <v>9714</v>
      </c>
      <c r="C16" s="277" t="s">
        <v>9726</v>
      </c>
      <c r="D16" s="277" t="s">
        <v>9749</v>
      </c>
      <c r="E16" s="277" t="s">
        <v>9752</v>
      </c>
      <c r="F16" s="6"/>
      <c r="G16" s="6"/>
      <c r="H16" s="6" t="s">
        <v>47</v>
      </c>
      <c r="I16" s="7"/>
      <c r="J16" s="7"/>
      <c r="K16" s="7"/>
      <c r="L16" s="7"/>
      <c r="M16" s="7"/>
      <c r="N16" s="7"/>
      <c r="O16" s="7"/>
      <c r="P16" s="7"/>
      <c r="Q16" s="7"/>
      <c r="R16" s="7"/>
      <c r="S16" s="7"/>
    </row>
    <row r="17">
      <c r="A17" s="1575" t="s">
        <v>9753</v>
      </c>
      <c r="B17" s="277" t="s">
        <v>9714</v>
      </c>
      <c r="C17" s="277" t="s">
        <v>9732</v>
      </c>
      <c r="D17" s="277" t="s">
        <v>9749</v>
      </c>
      <c r="E17" s="277" t="s">
        <v>9754</v>
      </c>
      <c r="F17" s="6"/>
      <c r="G17" s="6"/>
      <c r="H17" s="6" t="s">
        <v>47</v>
      </c>
      <c r="I17" s="1577"/>
      <c r="J17" s="7"/>
      <c r="K17" s="7"/>
      <c r="L17" s="7"/>
      <c r="M17" s="7"/>
      <c r="N17" s="7"/>
      <c r="O17" s="7"/>
      <c r="P17" s="7"/>
      <c r="Q17" s="7"/>
      <c r="R17" s="7"/>
      <c r="S17" s="7"/>
    </row>
    <row r="18">
      <c r="A18" s="1575" t="s">
        <v>9755</v>
      </c>
      <c r="B18" s="277" t="s">
        <v>9714</v>
      </c>
      <c r="C18" s="277" t="s">
        <v>9735</v>
      </c>
      <c r="D18" s="277" t="s">
        <v>9749</v>
      </c>
      <c r="E18" s="277" t="s">
        <v>9756</v>
      </c>
      <c r="F18" s="6"/>
      <c r="G18" s="6"/>
      <c r="H18" s="6" t="s">
        <v>47</v>
      </c>
      <c r="I18" s="7"/>
      <c r="J18" s="7"/>
      <c r="K18" s="7"/>
      <c r="L18" s="7"/>
      <c r="M18" s="7"/>
      <c r="N18" s="7"/>
      <c r="O18" s="7"/>
      <c r="P18" s="7"/>
      <c r="Q18" s="7"/>
      <c r="R18" s="7"/>
      <c r="S18" s="7"/>
    </row>
    <row r="19">
      <c r="A19" s="1575" t="s">
        <v>9757</v>
      </c>
      <c r="B19" s="277" t="s">
        <v>9714</v>
      </c>
      <c r="C19" s="277" t="s">
        <v>9739</v>
      </c>
      <c r="D19" s="277" t="s">
        <v>9749</v>
      </c>
      <c r="E19" s="277" t="s">
        <v>9758</v>
      </c>
      <c r="F19" s="6"/>
      <c r="G19" s="6"/>
      <c r="H19" s="6" t="s">
        <v>47</v>
      </c>
      <c r="I19" s="7"/>
      <c r="J19" s="7"/>
      <c r="K19" s="7"/>
      <c r="L19" s="7"/>
      <c r="M19" s="7"/>
      <c r="N19" s="7"/>
      <c r="O19" s="7"/>
      <c r="P19" s="7"/>
      <c r="Q19" s="7"/>
      <c r="R19" s="7"/>
      <c r="S19" s="7"/>
    </row>
    <row r="20">
      <c r="A20" s="1575" t="s">
        <v>9759</v>
      </c>
      <c r="B20" s="277" t="s">
        <v>9714</v>
      </c>
      <c r="C20" s="277" t="s">
        <v>9742</v>
      </c>
      <c r="D20" s="277" t="s">
        <v>9749</v>
      </c>
      <c r="E20" s="277" t="s">
        <v>9760</v>
      </c>
      <c r="F20" s="6"/>
      <c r="G20" s="6"/>
      <c r="H20" s="6" t="s">
        <v>47</v>
      </c>
      <c r="I20" s="7"/>
      <c r="J20" s="7"/>
      <c r="K20" s="7"/>
      <c r="L20" s="7"/>
      <c r="M20" s="7"/>
      <c r="N20" s="7"/>
      <c r="O20" s="7"/>
      <c r="P20" s="7"/>
      <c r="Q20" s="7"/>
      <c r="R20" s="7"/>
      <c r="S20" s="7"/>
    </row>
    <row r="21">
      <c r="A21" s="1578" t="s">
        <v>9761</v>
      </c>
      <c r="B21" s="277" t="s">
        <v>9714</v>
      </c>
      <c r="C21" s="277" t="s">
        <v>9715</v>
      </c>
      <c r="D21" s="277" t="s">
        <v>9762</v>
      </c>
      <c r="E21" s="1579" t="s">
        <v>9763</v>
      </c>
      <c r="F21" s="1580"/>
      <c r="G21" s="1580"/>
      <c r="H21" s="1581" t="s">
        <v>47</v>
      </c>
      <c r="I21" s="1580"/>
      <c r="J21" s="1580"/>
      <c r="K21" s="1580"/>
      <c r="L21" s="1580"/>
      <c r="M21" s="1580"/>
      <c r="N21" s="1580"/>
      <c r="O21" s="1580"/>
      <c r="P21" s="1580"/>
      <c r="Q21" s="1580"/>
      <c r="R21" s="1580"/>
      <c r="S21" s="1580"/>
      <c r="T21" s="1582"/>
      <c r="U21" s="1582"/>
      <c r="V21" s="1582"/>
      <c r="W21" s="1582"/>
      <c r="X21" s="1582"/>
      <c r="Y21" s="1582"/>
      <c r="Z21" s="1582"/>
      <c r="AA21" s="1582"/>
      <c r="AB21" s="1582"/>
      <c r="AC21" s="1582"/>
      <c r="AD21" s="1582"/>
      <c r="AE21" s="1582"/>
      <c r="AF21" s="1582"/>
      <c r="AG21" s="1582"/>
    </row>
    <row r="22">
      <c r="A22" s="1574" t="s">
        <v>9764</v>
      </c>
      <c r="E22" s="66"/>
      <c r="F22" s="1515"/>
      <c r="G22" s="1515"/>
      <c r="H22" s="1515"/>
      <c r="I22" s="1515"/>
      <c r="J22" s="1515"/>
      <c r="K22" s="1515"/>
      <c r="L22" s="1515"/>
      <c r="M22" s="1515"/>
      <c r="N22" s="1515"/>
      <c r="O22" s="1515"/>
      <c r="P22" s="1515"/>
      <c r="Q22" s="7"/>
      <c r="R22" s="7"/>
      <c r="S22" s="7"/>
    </row>
    <row r="23">
      <c r="A23" s="1575" t="s">
        <v>9761</v>
      </c>
      <c r="B23" s="277" t="s">
        <v>9765</v>
      </c>
      <c r="C23" s="277" t="s">
        <v>9766</v>
      </c>
      <c r="D23" s="277" t="s">
        <v>9716</v>
      </c>
      <c r="E23" s="277" t="s">
        <v>9767</v>
      </c>
      <c r="F23" s="1583"/>
      <c r="G23" s="1583">
        <v>43717.0</v>
      </c>
      <c r="H23" s="133" t="s">
        <v>47</v>
      </c>
    </row>
  </sheetData>
  <autoFilter ref="$A$1:$AG$23"/>
  <mergeCells count="2">
    <mergeCell ref="A12:E12"/>
    <mergeCell ref="A22:E22"/>
  </mergeCells>
  <conditionalFormatting sqref="F3:G3">
    <cfRule type="containsText" dxfId="1" priority="1" operator="containsText" text="Pass">
      <formula>NOT(ISERROR(SEARCH(("Pass"),(F3))))</formula>
    </cfRule>
  </conditionalFormatting>
  <conditionalFormatting sqref="F3:G3">
    <cfRule type="containsText" dxfId="2" priority="2" operator="containsText" text="Fail">
      <formula>NOT(ISERROR(SEARCH(("Fail"),(F3))))</formula>
    </cfRule>
  </conditionalFormatting>
  <conditionalFormatting sqref="F3:G3">
    <cfRule type="containsText" dxfId="8" priority="3" operator="containsText" text="Fail">
      <formula>NOT(ISERROR(SEARCH(("Fail"),(F3))))</formula>
    </cfRule>
  </conditionalFormatting>
  <conditionalFormatting sqref="J4 J13">
    <cfRule type="containsText" dxfId="9" priority="4" operator="containsText" text="Unavailable">
      <formula>NOT(ISERROR(SEARCH(("Unavailable"),(J4))))</formula>
    </cfRule>
  </conditionalFormatting>
  <conditionalFormatting sqref="F1:H1002">
    <cfRule type="containsText" dxfId="6" priority="5" operator="containsText" text="Fail">
      <formula>NOT(ISERROR(SEARCH(("Fail"),(F1))))</formula>
    </cfRule>
  </conditionalFormatting>
  <conditionalFormatting sqref="F1:H1002">
    <cfRule type="containsText" dxfId="10" priority="6" operator="containsText" text="Pass">
      <formula>NOT(ISERROR(SEARCH(("Pass"),(F1))))</formula>
    </cfRule>
  </conditionalFormatting>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2" max="2" width="20.86"/>
    <col customWidth="1" min="4" max="4" width="40.29"/>
    <col customWidth="1" min="5" max="5" width="36.14"/>
    <col customWidth="1" min="6" max="6" width="49.29"/>
    <col customWidth="1" min="7" max="7" width="38.57"/>
    <col customWidth="1" min="9" max="9" width="16.14"/>
  </cols>
  <sheetData>
    <row r="1">
      <c r="A1" s="1584" t="s">
        <v>9104</v>
      </c>
      <c r="B1" s="136"/>
      <c r="C1" s="136" t="s">
        <v>9105</v>
      </c>
      <c r="D1" s="1585"/>
      <c r="E1" s="1586" t="s">
        <v>9106</v>
      </c>
      <c r="F1" s="1587" t="s">
        <v>9768</v>
      </c>
      <c r="G1" s="514"/>
      <c r="H1" s="514"/>
      <c r="I1" s="514"/>
      <c r="J1" s="514"/>
      <c r="K1" s="514"/>
      <c r="L1" s="514"/>
      <c r="M1" s="514"/>
      <c r="N1" s="1585"/>
      <c r="O1" s="1588"/>
      <c r="P1" s="1588"/>
      <c r="Q1" s="1588"/>
      <c r="R1" s="1588"/>
      <c r="S1" s="1588"/>
      <c r="T1" s="1588"/>
      <c r="U1" s="1589"/>
      <c r="V1" s="1590"/>
      <c r="W1" s="761"/>
      <c r="X1" s="761"/>
      <c r="Y1" s="761"/>
      <c r="Z1" s="761"/>
      <c r="AA1" s="761"/>
      <c r="AB1" s="761"/>
      <c r="AC1" s="761"/>
      <c r="AD1" s="761"/>
      <c r="AE1" s="761"/>
      <c r="AF1" s="761"/>
      <c r="AG1" s="761"/>
      <c r="AH1" s="761"/>
      <c r="AI1" s="761"/>
      <c r="AJ1" s="761"/>
      <c r="AK1" s="761"/>
      <c r="AL1" s="761"/>
      <c r="AM1" s="761"/>
      <c r="AN1" s="761"/>
      <c r="AO1" s="761"/>
      <c r="AP1" s="761"/>
      <c r="AQ1" s="761"/>
      <c r="AR1" s="761"/>
    </row>
    <row r="2">
      <c r="A2" s="1591" t="s">
        <v>9108</v>
      </c>
      <c r="B2" s="155" t="s">
        <v>9769</v>
      </c>
      <c r="C2" s="479" t="s">
        <v>985</v>
      </c>
      <c r="D2" s="1592" t="s">
        <v>61</v>
      </c>
      <c r="E2" s="770" t="s">
        <v>9110</v>
      </c>
      <c r="F2" s="1593" t="s">
        <v>9770</v>
      </c>
      <c r="G2" s="247" t="s">
        <v>65</v>
      </c>
      <c r="H2" s="1364" t="s">
        <v>66</v>
      </c>
      <c r="I2" s="770" t="s">
        <v>9112</v>
      </c>
      <c r="J2" s="770" t="s">
        <v>9771</v>
      </c>
      <c r="K2" s="770" t="s">
        <v>9710</v>
      </c>
      <c r="L2" s="770" t="s">
        <v>9772</v>
      </c>
      <c r="M2" s="770" t="s">
        <v>9115</v>
      </c>
      <c r="N2" s="770" t="s">
        <v>9116</v>
      </c>
      <c r="O2" s="745" t="s">
        <v>72</v>
      </c>
      <c r="P2" s="745" t="s">
        <v>73</v>
      </c>
      <c r="Q2" s="745" t="s">
        <v>74</v>
      </c>
      <c r="R2" s="69" t="s">
        <v>75</v>
      </c>
      <c r="S2" s="69" t="s">
        <v>76</v>
      </c>
      <c r="T2" s="1584" t="s">
        <v>77</v>
      </c>
      <c r="U2" s="1594" t="s">
        <v>78</v>
      </c>
      <c r="V2" s="1595" t="s">
        <v>79</v>
      </c>
      <c r="W2" s="1596" t="s">
        <v>9773</v>
      </c>
      <c r="X2" s="1597"/>
      <c r="Y2" s="1597"/>
      <c r="Z2" s="1597"/>
      <c r="AA2" s="1597"/>
      <c r="AB2" s="1597"/>
      <c r="AC2" s="1598" t="s">
        <v>9711</v>
      </c>
      <c r="AD2" s="1599">
        <f>COUNTIF(F4:F994, "&lt;&gt;")</f>
        <v>53</v>
      </c>
      <c r="AE2" s="761"/>
      <c r="AF2" s="761"/>
      <c r="AG2" s="761"/>
      <c r="AH2" s="761"/>
      <c r="AI2" s="761"/>
      <c r="AJ2" s="761"/>
      <c r="AK2" s="761"/>
      <c r="AL2" s="761"/>
      <c r="AM2" s="761"/>
      <c r="AN2" s="761"/>
      <c r="AO2" s="761"/>
      <c r="AP2" s="761"/>
      <c r="AQ2" s="761"/>
      <c r="AR2" s="761"/>
    </row>
    <row r="3">
      <c r="A3" s="1600" t="s">
        <v>9774</v>
      </c>
      <c r="B3" s="1601"/>
      <c r="C3" s="1601"/>
      <c r="D3" s="1602"/>
      <c r="E3" s="1602"/>
      <c r="F3" s="1603"/>
      <c r="G3" s="1602"/>
      <c r="H3" s="1602"/>
      <c r="I3" s="1602"/>
      <c r="J3" s="1604"/>
      <c r="K3" s="1604"/>
      <c r="L3" s="1604"/>
      <c r="M3" s="1605"/>
      <c r="N3" s="1604"/>
      <c r="O3" s="1604"/>
      <c r="P3" s="1606"/>
      <c r="Q3" s="1606"/>
      <c r="R3" s="1606"/>
      <c r="S3" s="1606"/>
      <c r="T3" s="1606"/>
      <c r="U3" s="1607"/>
      <c r="V3" s="1608">
        <f>countif(V4:V994, "Release")</f>
        <v>0</v>
      </c>
      <c r="W3" s="1609" t="s">
        <v>9118</v>
      </c>
      <c r="X3" s="1610" t="s">
        <v>9119</v>
      </c>
      <c r="Y3" s="1610" t="s">
        <v>15</v>
      </c>
      <c r="Z3" s="1610" t="s">
        <v>16</v>
      </c>
      <c r="AA3" s="1611" t="s">
        <v>34</v>
      </c>
      <c r="AB3" s="1612" t="s">
        <v>9120</v>
      </c>
      <c r="AC3" s="1613"/>
      <c r="AD3" s="1613"/>
      <c r="AE3" s="761"/>
      <c r="AF3" s="761"/>
      <c r="AG3" s="761"/>
      <c r="AH3" s="761"/>
      <c r="AI3" s="761"/>
      <c r="AJ3" s="761"/>
      <c r="AK3" s="761"/>
      <c r="AL3" s="761"/>
      <c r="AM3" s="761"/>
      <c r="AN3" s="761"/>
      <c r="AO3" s="761"/>
      <c r="AP3" s="761"/>
      <c r="AQ3" s="761"/>
      <c r="AR3" s="761"/>
    </row>
    <row r="4">
      <c r="A4" s="296" t="s">
        <v>9775</v>
      </c>
      <c r="B4" s="1614" t="s">
        <v>9776</v>
      </c>
      <c r="C4" s="1615" t="s">
        <v>969</v>
      </c>
      <c r="D4" s="100" t="s">
        <v>9777</v>
      </c>
      <c r="E4" s="296" t="s">
        <v>9778</v>
      </c>
      <c r="F4" s="296" t="s">
        <v>9779</v>
      </c>
      <c r="G4" s="296" t="s">
        <v>9780</v>
      </c>
      <c r="H4" s="296" t="s">
        <v>719</v>
      </c>
      <c r="I4" s="1616" t="s">
        <v>966</v>
      </c>
      <c r="J4" s="296" t="s">
        <v>4395</v>
      </c>
      <c r="K4" s="337"/>
      <c r="L4" s="296" t="s">
        <v>383</v>
      </c>
      <c r="M4" s="1617" t="str">
        <f>HYPERLINK("https://tangramcare.atlassian.net/browse/P2BN-3093","P2BN-3093")</f>
        <v>P2BN-3093</v>
      </c>
      <c r="N4" s="1618">
        <v>43857.0</v>
      </c>
      <c r="O4" s="337"/>
      <c r="P4" s="337"/>
      <c r="Q4" s="337"/>
      <c r="R4" s="337"/>
      <c r="S4" s="296" t="s">
        <v>383</v>
      </c>
      <c r="T4" s="337"/>
      <c r="U4" s="337"/>
      <c r="V4" s="337"/>
      <c r="W4" s="337"/>
      <c r="X4" s="337"/>
      <c r="Y4" s="337"/>
      <c r="Z4" s="337"/>
      <c r="AA4" s="337"/>
      <c r="AB4" s="337"/>
      <c r="AC4" s="337"/>
      <c r="AD4" s="337"/>
      <c r="AE4" s="337"/>
      <c r="AF4" s="337"/>
      <c r="AG4" s="337"/>
      <c r="AH4" s="337"/>
      <c r="AI4" s="337"/>
      <c r="AJ4" s="337"/>
      <c r="AK4" s="337"/>
      <c r="AL4" s="337"/>
      <c r="AM4" s="337"/>
      <c r="AN4" s="337"/>
      <c r="AO4" s="337"/>
      <c r="AP4" s="337"/>
      <c r="AQ4" s="337"/>
      <c r="AR4" s="337"/>
    </row>
    <row r="5">
      <c r="A5" s="296" t="s">
        <v>9781</v>
      </c>
      <c r="B5" s="1614" t="s">
        <v>9776</v>
      </c>
      <c r="C5" s="1615" t="s">
        <v>969</v>
      </c>
      <c r="D5" s="100" t="s">
        <v>9782</v>
      </c>
      <c r="E5" s="296" t="s">
        <v>9783</v>
      </c>
      <c r="F5" s="296" t="s">
        <v>9784</v>
      </c>
      <c r="G5" s="296" t="s">
        <v>9785</v>
      </c>
      <c r="H5" s="296" t="s">
        <v>719</v>
      </c>
      <c r="I5" s="1616" t="s">
        <v>966</v>
      </c>
      <c r="J5" s="296" t="s">
        <v>4395</v>
      </c>
      <c r="K5" s="337"/>
      <c r="L5" s="296" t="s">
        <v>599</v>
      </c>
      <c r="M5" s="337"/>
      <c r="N5" s="1618">
        <v>43857.0</v>
      </c>
      <c r="O5" s="337"/>
      <c r="P5" s="337"/>
      <c r="Q5" s="337"/>
      <c r="R5" s="337"/>
      <c r="S5" s="296" t="s">
        <v>383</v>
      </c>
      <c r="T5" s="337"/>
      <c r="U5" s="337"/>
      <c r="V5" s="337"/>
      <c r="W5" s="337"/>
      <c r="X5" s="337"/>
      <c r="Y5" s="337"/>
      <c r="Z5" s="337"/>
      <c r="AA5" s="337"/>
      <c r="AB5" s="337"/>
      <c r="AC5" s="337"/>
      <c r="AD5" s="337"/>
      <c r="AE5" s="337"/>
      <c r="AF5" s="337"/>
      <c r="AG5" s="337"/>
      <c r="AH5" s="337"/>
      <c r="AI5" s="337"/>
      <c r="AJ5" s="337"/>
      <c r="AK5" s="337"/>
      <c r="AL5" s="337"/>
      <c r="AM5" s="337"/>
      <c r="AN5" s="337"/>
      <c r="AO5" s="337"/>
      <c r="AP5" s="337"/>
      <c r="AQ5" s="337"/>
      <c r="AR5" s="337"/>
    </row>
    <row r="6">
      <c r="A6" s="296" t="s">
        <v>9786</v>
      </c>
      <c r="B6" s="1614" t="s">
        <v>9776</v>
      </c>
      <c r="C6" s="1615" t="s">
        <v>969</v>
      </c>
      <c r="D6" s="100" t="s">
        <v>9787</v>
      </c>
      <c r="E6" s="296" t="s">
        <v>9788</v>
      </c>
      <c r="F6" s="296" t="s">
        <v>9789</v>
      </c>
      <c r="G6" s="296" t="s">
        <v>9785</v>
      </c>
      <c r="H6" s="296" t="s">
        <v>719</v>
      </c>
      <c r="I6" s="1616" t="s">
        <v>966</v>
      </c>
      <c r="J6" s="296" t="s">
        <v>4395</v>
      </c>
      <c r="K6" s="337"/>
      <c r="L6" s="296" t="s">
        <v>599</v>
      </c>
      <c r="M6" s="337"/>
      <c r="N6" s="1618">
        <v>43857.0</v>
      </c>
      <c r="O6" s="337"/>
      <c r="P6" s="337"/>
      <c r="Q6" s="337"/>
      <c r="R6" s="337"/>
      <c r="S6" s="296" t="s">
        <v>383</v>
      </c>
      <c r="T6" s="337"/>
      <c r="U6" s="337"/>
      <c r="V6" s="337"/>
      <c r="W6" s="337"/>
      <c r="X6" s="337"/>
      <c r="Y6" s="337"/>
      <c r="Z6" s="337"/>
      <c r="AA6" s="337"/>
      <c r="AB6" s="337"/>
      <c r="AC6" s="337"/>
      <c r="AD6" s="337"/>
      <c r="AE6" s="337"/>
      <c r="AF6" s="337"/>
      <c r="AG6" s="337"/>
      <c r="AH6" s="337"/>
      <c r="AI6" s="337"/>
      <c r="AJ6" s="337"/>
      <c r="AK6" s="337"/>
      <c r="AL6" s="337"/>
      <c r="AM6" s="337"/>
      <c r="AN6" s="337"/>
      <c r="AO6" s="337"/>
      <c r="AP6" s="337"/>
      <c r="AQ6" s="337"/>
      <c r="AR6" s="337"/>
    </row>
    <row r="7">
      <c r="A7" s="296" t="s">
        <v>9790</v>
      </c>
      <c r="B7" s="1614" t="s">
        <v>9776</v>
      </c>
      <c r="C7" s="1615" t="s">
        <v>969</v>
      </c>
      <c r="D7" s="100" t="s">
        <v>9791</v>
      </c>
      <c r="E7" s="296" t="s">
        <v>9792</v>
      </c>
      <c r="F7" s="296" t="s">
        <v>9793</v>
      </c>
      <c r="G7" s="296" t="s">
        <v>9785</v>
      </c>
      <c r="H7" s="296" t="s">
        <v>719</v>
      </c>
      <c r="I7" s="1616" t="s">
        <v>966</v>
      </c>
      <c r="J7" s="296" t="s">
        <v>4395</v>
      </c>
      <c r="K7" s="337"/>
      <c r="L7" s="296" t="s">
        <v>599</v>
      </c>
      <c r="M7" s="337"/>
      <c r="N7" s="1618">
        <v>43857.0</v>
      </c>
      <c r="O7" s="337"/>
      <c r="P7" s="337"/>
      <c r="Q7" s="337"/>
      <c r="R7" s="337"/>
      <c r="S7" s="296" t="s">
        <v>383</v>
      </c>
      <c r="T7" s="337"/>
      <c r="U7" s="337"/>
      <c r="V7" s="337"/>
      <c r="W7" s="337"/>
      <c r="X7" s="337"/>
      <c r="Y7" s="337"/>
      <c r="Z7" s="337"/>
      <c r="AA7" s="337"/>
      <c r="AB7" s="337"/>
      <c r="AC7" s="337"/>
      <c r="AD7" s="337"/>
      <c r="AE7" s="337"/>
      <c r="AF7" s="337"/>
      <c r="AG7" s="337"/>
      <c r="AH7" s="337"/>
      <c r="AI7" s="337"/>
      <c r="AJ7" s="337"/>
      <c r="AK7" s="337"/>
      <c r="AL7" s="337"/>
      <c r="AM7" s="337"/>
      <c r="AN7" s="337"/>
      <c r="AO7" s="337"/>
      <c r="AP7" s="337"/>
      <c r="AQ7" s="337"/>
      <c r="AR7" s="337"/>
    </row>
    <row r="8">
      <c r="A8" s="296" t="s">
        <v>9794</v>
      </c>
      <c r="B8" s="1614" t="s">
        <v>9776</v>
      </c>
      <c r="C8" s="1615" t="s">
        <v>969</v>
      </c>
      <c r="D8" s="100" t="s">
        <v>9795</v>
      </c>
      <c r="E8" s="296" t="s">
        <v>9796</v>
      </c>
      <c r="F8" s="296" t="s">
        <v>9797</v>
      </c>
      <c r="G8" s="296" t="s">
        <v>9780</v>
      </c>
      <c r="H8" s="296" t="s">
        <v>719</v>
      </c>
      <c r="I8" s="1616" t="s">
        <v>966</v>
      </c>
      <c r="J8" s="296" t="s">
        <v>4395</v>
      </c>
      <c r="K8" s="337"/>
      <c r="L8" s="296" t="s">
        <v>599</v>
      </c>
      <c r="M8" s="337"/>
      <c r="N8" s="1618">
        <v>43857.0</v>
      </c>
      <c r="O8" s="337"/>
      <c r="P8" s="337"/>
      <c r="Q8" s="337"/>
      <c r="R8" s="337"/>
      <c r="S8" s="296" t="s">
        <v>383</v>
      </c>
      <c r="T8" s="337"/>
      <c r="U8" s="337"/>
      <c r="V8" s="337"/>
      <c r="W8" s="337"/>
      <c r="X8" s="337"/>
      <c r="Y8" s="337"/>
      <c r="Z8" s="337"/>
      <c r="AA8" s="337"/>
      <c r="AB8" s="337"/>
      <c r="AC8" s="337"/>
      <c r="AD8" s="337"/>
      <c r="AE8" s="337"/>
      <c r="AF8" s="337"/>
      <c r="AG8" s="337"/>
      <c r="AH8" s="337"/>
      <c r="AI8" s="337"/>
      <c r="AJ8" s="337"/>
      <c r="AK8" s="337"/>
      <c r="AL8" s="337"/>
      <c r="AM8" s="337"/>
      <c r="AN8" s="337"/>
      <c r="AO8" s="337"/>
      <c r="AP8" s="337"/>
      <c r="AQ8" s="337"/>
      <c r="AR8" s="337"/>
    </row>
    <row r="9">
      <c r="A9" s="296" t="s">
        <v>9798</v>
      </c>
      <c r="B9" s="1614" t="s">
        <v>9776</v>
      </c>
      <c r="C9" s="1615" t="s">
        <v>969</v>
      </c>
      <c r="D9" s="734" t="s">
        <v>9799</v>
      </c>
      <c r="E9" s="734" t="s">
        <v>9800</v>
      </c>
      <c r="F9" s="590" t="s">
        <v>9801</v>
      </c>
      <c r="G9" s="590" t="s">
        <v>9802</v>
      </c>
      <c r="H9" s="590" t="s">
        <v>383</v>
      </c>
      <c r="I9" s="1616" t="s">
        <v>966</v>
      </c>
      <c r="J9" s="296" t="s">
        <v>4395</v>
      </c>
      <c r="K9" s="337"/>
      <c r="L9" s="296" t="s">
        <v>599</v>
      </c>
      <c r="M9" s="337"/>
      <c r="N9" s="1618">
        <v>43857.0</v>
      </c>
      <c r="O9" s="337"/>
      <c r="P9" s="337"/>
      <c r="Q9" s="337"/>
      <c r="R9" s="337"/>
      <c r="S9" s="296" t="s">
        <v>383</v>
      </c>
      <c r="T9" s="337"/>
      <c r="U9" s="337"/>
      <c r="V9" s="337"/>
      <c r="W9" s="337"/>
      <c r="X9" s="337"/>
      <c r="Y9" s="337"/>
      <c r="Z9" s="337"/>
      <c r="AA9" s="337"/>
      <c r="AB9" s="337"/>
      <c r="AC9" s="337"/>
      <c r="AD9" s="337"/>
      <c r="AE9" s="337"/>
      <c r="AF9" s="337"/>
      <c r="AG9" s="337"/>
      <c r="AH9" s="337"/>
      <c r="AI9" s="337"/>
      <c r="AJ9" s="337"/>
      <c r="AK9" s="337"/>
      <c r="AL9" s="337"/>
      <c r="AM9" s="337"/>
      <c r="AN9" s="337"/>
      <c r="AO9" s="337"/>
      <c r="AP9" s="337"/>
      <c r="AQ9" s="337"/>
      <c r="AR9" s="337"/>
    </row>
    <row r="10">
      <c r="A10" s="296" t="s">
        <v>9803</v>
      </c>
      <c r="B10" s="1614" t="s">
        <v>9776</v>
      </c>
      <c r="C10" s="1615" t="s">
        <v>969</v>
      </c>
      <c r="D10" s="590" t="s">
        <v>9804</v>
      </c>
      <c r="E10" s="590" t="s">
        <v>9805</v>
      </c>
      <c r="F10" s="590" t="s">
        <v>9806</v>
      </c>
      <c r="G10" s="590" t="s">
        <v>9802</v>
      </c>
      <c r="H10" s="590" t="s">
        <v>383</v>
      </c>
      <c r="I10" s="1616" t="s">
        <v>966</v>
      </c>
      <c r="J10" s="296" t="s">
        <v>4395</v>
      </c>
      <c r="K10" s="337"/>
      <c r="L10" s="296" t="s">
        <v>383</v>
      </c>
      <c r="M10" s="1617" t="str">
        <f>HYPERLINK("https://tangramcare.atlassian.net/browse/P2BN-3093","P2BN-3093")</f>
        <v>P2BN-3093</v>
      </c>
      <c r="N10" s="1618">
        <v>43857.0</v>
      </c>
      <c r="O10" s="337"/>
      <c r="P10" s="337"/>
      <c r="Q10" s="337"/>
      <c r="R10" s="337"/>
      <c r="S10" s="296" t="s">
        <v>383</v>
      </c>
      <c r="T10" s="337"/>
      <c r="U10" s="337"/>
      <c r="V10" s="337"/>
      <c r="W10" s="337"/>
      <c r="X10" s="337"/>
      <c r="Y10" s="337"/>
      <c r="Z10" s="337"/>
      <c r="AA10" s="337"/>
      <c r="AB10" s="337"/>
      <c r="AC10" s="337"/>
      <c r="AD10" s="337"/>
      <c r="AE10" s="337"/>
      <c r="AF10" s="337"/>
      <c r="AG10" s="337"/>
      <c r="AH10" s="337"/>
      <c r="AI10" s="337"/>
      <c r="AJ10" s="337"/>
      <c r="AK10" s="337"/>
      <c r="AL10" s="337"/>
      <c r="AM10" s="337"/>
      <c r="AN10" s="337"/>
      <c r="AO10" s="337"/>
      <c r="AP10" s="337"/>
      <c r="AQ10" s="337"/>
      <c r="AR10" s="337"/>
    </row>
    <row r="11">
      <c r="A11" s="296" t="s">
        <v>9807</v>
      </c>
      <c r="B11" s="1614" t="s">
        <v>9776</v>
      </c>
      <c r="C11" s="1615" t="s">
        <v>969</v>
      </c>
      <c r="D11" s="590" t="s">
        <v>9808</v>
      </c>
      <c r="E11" s="734" t="s">
        <v>9809</v>
      </c>
      <c r="F11" s="590" t="s">
        <v>9810</v>
      </c>
      <c r="G11" s="590" t="s">
        <v>9802</v>
      </c>
      <c r="H11" s="590" t="s">
        <v>383</v>
      </c>
      <c r="I11" s="1616" t="s">
        <v>966</v>
      </c>
      <c r="J11" s="296" t="s">
        <v>4395</v>
      </c>
      <c r="K11" s="337"/>
      <c r="L11" s="296" t="s">
        <v>599</v>
      </c>
      <c r="M11" s="337"/>
      <c r="N11" s="1618">
        <v>43857.0</v>
      </c>
      <c r="O11" s="337"/>
      <c r="P11" s="337"/>
      <c r="Q11" s="337"/>
      <c r="R11" s="337"/>
      <c r="S11" s="296" t="s">
        <v>383</v>
      </c>
      <c r="T11" s="337"/>
      <c r="U11" s="337"/>
      <c r="V11" s="337"/>
      <c r="W11" s="337"/>
      <c r="X11" s="337"/>
      <c r="Y11" s="337"/>
      <c r="Z11" s="337"/>
      <c r="AA11" s="337"/>
      <c r="AB11" s="337"/>
      <c r="AC11" s="337"/>
      <c r="AD11" s="337"/>
      <c r="AE11" s="337"/>
      <c r="AF11" s="337"/>
      <c r="AG11" s="337"/>
      <c r="AH11" s="337"/>
      <c r="AI11" s="337"/>
      <c r="AJ11" s="337"/>
      <c r="AK11" s="337"/>
      <c r="AL11" s="337"/>
      <c r="AM11" s="337"/>
      <c r="AN11" s="337"/>
      <c r="AO11" s="337"/>
      <c r="AP11" s="337"/>
      <c r="AQ11" s="337"/>
      <c r="AR11" s="337"/>
    </row>
    <row r="12">
      <c r="A12" s="296" t="s">
        <v>9811</v>
      </c>
      <c r="B12" s="1614" t="s">
        <v>9812</v>
      </c>
      <c r="C12" s="1615" t="s">
        <v>969</v>
      </c>
      <c r="D12" s="590" t="s">
        <v>9813</v>
      </c>
      <c r="E12" s="590" t="s">
        <v>9814</v>
      </c>
      <c r="F12" s="590" t="s">
        <v>9806</v>
      </c>
      <c r="G12" s="590" t="s">
        <v>9802</v>
      </c>
      <c r="H12" s="590" t="s">
        <v>383</v>
      </c>
      <c r="I12" s="1616" t="s">
        <v>966</v>
      </c>
      <c r="J12" s="296" t="s">
        <v>4395</v>
      </c>
      <c r="K12" s="337"/>
      <c r="L12" s="296" t="s">
        <v>599</v>
      </c>
      <c r="M12" s="1617" t="str">
        <f t="shared" ref="M12:M13" si="1">HYPERLINK("https://tangramcare.atlassian.net/browse/P2BN-3093","P2BN-3093")</f>
        <v>P2BN-3093</v>
      </c>
      <c r="N12" s="1618">
        <v>43857.0</v>
      </c>
      <c r="O12" s="337"/>
      <c r="P12" s="337"/>
      <c r="Q12" s="337"/>
      <c r="R12" s="337"/>
      <c r="S12" s="296" t="s">
        <v>383</v>
      </c>
      <c r="T12" s="337"/>
      <c r="U12" s="337"/>
      <c r="V12" s="337"/>
      <c r="W12" s="337"/>
      <c r="X12" s="337"/>
      <c r="Y12" s="337"/>
      <c r="Z12" s="337"/>
      <c r="AA12" s="337"/>
      <c r="AB12" s="337"/>
      <c r="AC12" s="337"/>
      <c r="AD12" s="337"/>
      <c r="AE12" s="337"/>
      <c r="AF12" s="337"/>
      <c r="AG12" s="337"/>
      <c r="AH12" s="337"/>
      <c r="AI12" s="337"/>
      <c r="AJ12" s="337"/>
      <c r="AK12" s="337"/>
      <c r="AL12" s="337"/>
      <c r="AM12" s="337"/>
      <c r="AN12" s="337"/>
      <c r="AO12" s="337"/>
      <c r="AP12" s="337"/>
      <c r="AQ12" s="337"/>
      <c r="AR12" s="337"/>
    </row>
    <row r="13">
      <c r="A13" s="296" t="s">
        <v>9815</v>
      </c>
      <c r="B13" s="1614" t="s">
        <v>9812</v>
      </c>
      <c r="C13" s="1615" t="s">
        <v>969</v>
      </c>
      <c r="D13" s="590" t="s">
        <v>9804</v>
      </c>
      <c r="E13" s="590" t="s">
        <v>9816</v>
      </c>
      <c r="F13" s="590" t="s">
        <v>9806</v>
      </c>
      <c r="G13" s="590" t="s">
        <v>9802</v>
      </c>
      <c r="H13" s="590" t="s">
        <v>383</v>
      </c>
      <c r="I13" s="1616" t="s">
        <v>966</v>
      </c>
      <c r="J13" s="296" t="s">
        <v>4395</v>
      </c>
      <c r="K13" s="337"/>
      <c r="L13" s="296" t="s">
        <v>599</v>
      </c>
      <c r="M13" s="1617" t="str">
        <f t="shared" si="1"/>
        <v>P2BN-3093</v>
      </c>
      <c r="N13" s="1618">
        <v>43857.0</v>
      </c>
      <c r="O13" s="337"/>
      <c r="P13" s="337"/>
      <c r="Q13" s="337"/>
      <c r="R13" s="337"/>
      <c r="S13" s="296" t="s">
        <v>383</v>
      </c>
      <c r="T13" s="337"/>
      <c r="U13" s="337"/>
      <c r="V13" s="337"/>
      <c r="W13" s="337"/>
      <c r="X13" s="337"/>
      <c r="Y13" s="337"/>
      <c r="Z13" s="337"/>
      <c r="AA13" s="337"/>
      <c r="AB13" s="337"/>
      <c r="AC13" s="337"/>
      <c r="AD13" s="337"/>
      <c r="AE13" s="337"/>
      <c r="AF13" s="337"/>
      <c r="AG13" s="337"/>
      <c r="AH13" s="337"/>
      <c r="AI13" s="337"/>
      <c r="AJ13" s="337"/>
      <c r="AK13" s="337"/>
      <c r="AL13" s="337"/>
      <c r="AM13" s="337"/>
      <c r="AN13" s="337"/>
      <c r="AO13" s="337"/>
      <c r="AP13" s="337"/>
      <c r="AQ13" s="337"/>
      <c r="AR13" s="337"/>
    </row>
    <row r="14">
      <c r="A14" s="1600" t="s">
        <v>9817</v>
      </c>
      <c r="B14" s="1600"/>
      <c r="C14" s="1600"/>
      <c r="D14" s="1600"/>
      <c r="E14" s="1600"/>
      <c r="F14" s="1619"/>
      <c r="G14" s="1600"/>
      <c r="H14" s="1600"/>
      <c r="I14" s="1600"/>
      <c r="J14" s="1600"/>
      <c r="K14" s="1600"/>
      <c r="L14" s="337"/>
      <c r="M14" s="337"/>
      <c r="N14" s="337"/>
      <c r="O14" s="337"/>
      <c r="P14" s="337"/>
      <c r="Q14" s="337"/>
      <c r="R14" s="337"/>
      <c r="S14" s="337"/>
      <c r="T14" s="337"/>
      <c r="U14" s="337"/>
      <c r="V14" s="337"/>
      <c r="W14" s="337"/>
      <c r="X14" s="337"/>
      <c r="Y14" s="337"/>
      <c r="Z14" s="337"/>
      <c r="AA14" s="337"/>
      <c r="AB14" s="337"/>
      <c r="AC14" s="337"/>
      <c r="AD14" s="337"/>
      <c r="AE14" s="337"/>
      <c r="AF14" s="337"/>
      <c r="AG14" s="337"/>
      <c r="AH14" s="337"/>
      <c r="AI14" s="337"/>
      <c r="AJ14" s="337"/>
      <c r="AK14" s="337"/>
      <c r="AL14" s="337"/>
      <c r="AM14" s="337"/>
      <c r="AN14" s="337"/>
      <c r="AO14" s="337"/>
      <c r="AP14" s="337"/>
      <c r="AQ14" s="337"/>
      <c r="AR14" s="337"/>
    </row>
    <row r="15">
      <c r="A15" s="296" t="s">
        <v>9818</v>
      </c>
      <c r="B15" s="1614" t="s">
        <v>9819</v>
      </c>
      <c r="C15" s="1620" t="s">
        <v>9820</v>
      </c>
      <c r="D15" s="590" t="s">
        <v>9821</v>
      </c>
      <c r="E15" s="734" t="s">
        <v>9822</v>
      </c>
      <c r="F15" s="734" t="s">
        <v>9823</v>
      </c>
      <c r="G15" s="734" t="s">
        <v>6393</v>
      </c>
      <c r="H15" s="734" t="s">
        <v>116</v>
      </c>
      <c r="I15" s="1616" t="s">
        <v>9824</v>
      </c>
      <c r="J15" s="296" t="s">
        <v>4395</v>
      </c>
      <c r="K15" s="337"/>
      <c r="L15" s="296" t="s">
        <v>4395</v>
      </c>
      <c r="M15" s="337"/>
      <c r="N15" s="1246">
        <v>43857.0</v>
      </c>
      <c r="O15" s="337"/>
      <c r="P15" s="337"/>
      <c r="Q15" s="337"/>
      <c r="R15" s="337"/>
      <c r="S15" s="337"/>
      <c r="T15" s="337"/>
      <c r="U15" s="337"/>
      <c r="V15" s="337"/>
      <c r="W15" s="337"/>
      <c r="X15" s="337"/>
      <c r="Y15" s="337"/>
      <c r="Z15" s="337"/>
      <c r="AA15" s="337"/>
      <c r="AB15" s="337"/>
      <c r="AC15" s="337"/>
      <c r="AD15" s="337"/>
      <c r="AE15" s="337"/>
      <c r="AF15" s="337"/>
      <c r="AG15" s="337"/>
      <c r="AH15" s="337"/>
      <c r="AI15" s="337"/>
      <c r="AJ15" s="337"/>
      <c r="AK15" s="337"/>
      <c r="AL15" s="337"/>
      <c r="AM15" s="337"/>
      <c r="AN15" s="337"/>
      <c r="AO15" s="337"/>
      <c r="AP15" s="337"/>
      <c r="AQ15" s="337"/>
      <c r="AR15" s="337"/>
    </row>
    <row r="16">
      <c r="A16" s="296" t="s">
        <v>9825</v>
      </c>
      <c r="B16" s="1614" t="s">
        <v>9819</v>
      </c>
      <c r="C16" s="1620" t="s">
        <v>9820</v>
      </c>
      <c r="D16" s="590" t="s">
        <v>9826</v>
      </c>
      <c r="E16" s="590" t="s">
        <v>9827</v>
      </c>
      <c r="F16" s="296" t="s">
        <v>9828</v>
      </c>
      <c r="G16" s="734" t="s">
        <v>6393</v>
      </c>
      <c r="H16" s="734" t="s">
        <v>116</v>
      </c>
      <c r="I16" s="1616" t="s">
        <v>9824</v>
      </c>
      <c r="J16" s="296" t="s">
        <v>4395</v>
      </c>
      <c r="K16" s="296"/>
      <c r="L16" s="296" t="s">
        <v>4395</v>
      </c>
      <c r="M16" s="337"/>
      <c r="N16" s="1246">
        <v>43857.0</v>
      </c>
      <c r="O16" s="337"/>
      <c r="P16" s="337"/>
      <c r="Q16" s="337"/>
      <c r="R16" s="337"/>
      <c r="S16" s="337"/>
      <c r="T16" s="337"/>
      <c r="U16" s="337"/>
      <c r="V16" s="337"/>
      <c r="W16" s="337"/>
      <c r="X16" s="337"/>
      <c r="Y16" s="337"/>
      <c r="Z16" s="337"/>
      <c r="AA16" s="337"/>
      <c r="AB16" s="337"/>
      <c r="AC16" s="337"/>
      <c r="AD16" s="337"/>
      <c r="AE16" s="337"/>
      <c r="AF16" s="337"/>
      <c r="AG16" s="337"/>
      <c r="AH16" s="337"/>
      <c r="AI16" s="337"/>
      <c r="AJ16" s="337"/>
      <c r="AK16" s="337"/>
      <c r="AL16" s="337"/>
      <c r="AM16" s="337"/>
      <c r="AN16" s="337"/>
      <c r="AO16" s="337"/>
      <c r="AP16" s="337"/>
      <c r="AQ16" s="337"/>
      <c r="AR16" s="337"/>
    </row>
    <row r="17">
      <c r="A17" s="296" t="s">
        <v>9829</v>
      </c>
      <c r="B17" s="1614" t="s">
        <v>9819</v>
      </c>
      <c r="C17" s="1620" t="s">
        <v>9820</v>
      </c>
      <c r="D17" s="590" t="s">
        <v>9830</v>
      </c>
      <c r="E17" s="590" t="s">
        <v>9831</v>
      </c>
      <c r="F17" s="590" t="s">
        <v>9832</v>
      </c>
      <c r="G17" s="734" t="s">
        <v>6393</v>
      </c>
      <c r="H17" s="734" t="s">
        <v>116</v>
      </c>
      <c r="I17" s="1616" t="s">
        <v>9824</v>
      </c>
      <c r="J17" s="296" t="s">
        <v>4395</v>
      </c>
      <c r="K17" s="1234"/>
      <c r="L17" s="296" t="s">
        <v>4395</v>
      </c>
      <c r="M17" s="337"/>
      <c r="N17" s="1246">
        <v>43857.0</v>
      </c>
      <c r="O17" s="337"/>
      <c r="P17" s="337"/>
      <c r="Q17" s="337"/>
      <c r="R17" s="337"/>
      <c r="S17" s="337"/>
      <c r="T17" s="337"/>
      <c r="U17" s="337"/>
      <c r="V17" s="337"/>
      <c r="W17" s="337"/>
      <c r="X17" s="337"/>
      <c r="Y17" s="337"/>
      <c r="Z17" s="337"/>
      <c r="AA17" s="337"/>
      <c r="AB17" s="337"/>
      <c r="AC17" s="337"/>
      <c r="AD17" s="337"/>
      <c r="AE17" s="337"/>
      <c r="AF17" s="337"/>
      <c r="AG17" s="337"/>
      <c r="AH17" s="337"/>
      <c r="AI17" s="337"/>
      <c r="AJ17" s="337"/>
      <c r="AK17" s="337"/>
      <c r="AL17" s="337"/>
      <c r="AM17" s="337"/>
      <c r="AN17" s="337"/>
      <c r="AO17" s="337"/>
      <c r="AP17" s="337"/>
      <c r="AQ17" s="337"/>
      <c r="AR17" s="337"/>
    </row>
    <row r="18">
      <c r="A18" s="296" t="s">
        <v>9833</v>
      </c>
      <c r="B18" s="296" t="s">
        <v>9834</v>
      </c>
      <c r="C18" s="1620" t="s">
        <v>9835</v>
      </c>
      <c r="D18" s="296" t="s">
        <v>9836</v>
      </c>
      <c r="E18" s="89" t="s">
        <v>9837</v>
      </c>
      <c r="F18" s="296" t="s">
        <v>9838</v>
      </c>
      <c r="G18" s="734" t="s">
        <v>6393</v>
      </c>
      <c r="H18" s="734" t="s">
        <v>116</v>
      </c>
      <c r="I18" s="1616" t="s">
        <v>9824</v>
      </c>
      <c r="J18" s="296" t="s">
        <v>4395</v>
      </c>
      <c r="K18" s="296"/>
      <c r="L18" s="296" t="s">
        <v>4395</v>
      </c>
      <c r="M18" s="337"/>
      <c r="N18" s="1246">
        <v>43853.0</v>
      </c>
      <c r="O18" s="337"/>
      <c r="P18" s="337"/>
      <c r="Q18" s="337"/>
      <c r="R18" s="337"/>
      <c r="S18" s="337"/>
      <c r="T18" s="337"/>
      <c r="U18" s="337"/>
      <c r="V18" s="337"/>
      <c r="W18" s="337"/>
      <c r="X18" s="337"/>
      <c r="Y18" s="337"/>
      <c r="Z18" s="337"/>
      <c r="AA18" s="337"/>
      <c r="AB18" s="337"/>
      <c r="AC18" s="337"/>
      <c r="AD18" s="337"/>
      <c r="AE18" s="337"/>
      <c r="AF18" s="337"/>
      <c r="AG18" s="337"/>
      <c r="AH18" s="337"/>
      <c r="AI18" s="337"/>
      <c r="AJ18" s="337"/>
      <c r="AK18" s="337"/>
      <c r="AL18" s="337"/>
      <c r="AM18" s="337"/>
      <c r="AN18" s="337"/>
      <c r="AO18" s="337"/>
      <c r="AP18" s="337"/>
      <c r="AQ18" s="337"/>
      <c r="AR18" s="337"/>
    </row>
    <row r="19">
      <c r="A19" s="296" t="s">
        <v>9839</v>
      </c>
      <c r="B19" s="296" t="s">
        <v>9834</v>
      </c>
      <c r="C19" s="1620" t="s">
        <v>9835</v>
      </c>
      <c r="D19" s="296" t="s">
        <v>9840</v>
      </c>
      <c r="E19" s="89" t="s">
        <v>9841</v>
      </c>
      <c r="F19" s="296" t="s">
        <v>9842</v>
      </c>
      <c r="G19" s="734" t="s">
        <v>6393</v>
      </c>
      <c r="H19" s="734" t="s">
        <v>116</v>
      </c>
      <c r="I19" s="1616" t="s">
        <v>9824</v>
      </c>
      <c r="J19" s="296" t="s">
        <v>383</v>
      </c>
      <c r="K19" s="296"/>
      <c r="L19" s="296" t="s">
        <v>4395</v>
      </c>
      <c r="M19" s="337"/>
      <c r="N19" s="1246">
        <v>43853.0</v>
      </c>
      <c r="O19" s="337"/>
      <c r="P19" s="337"/>
      <c r="Q19" s="337"/>
      <c r="R19" s="337"/>
      <c r="S19" s="337"/>
      <c r="T19" s="337"/>
      <c r="U19" s="337"/>
      <c r="V19" s="337"/>
      <c r="W19" s="337"/>
      <c r="X19" s="337"/>
      <c r="Y19" s="337"/>
      <c r="Z19" s="337"/>
      <c r="AA19" s="337"/>
      <c r="AB19" s="337"/>
      <c r="AC19" s="337"/>
      <c r="AD19" s="337"/>
      <c r="AE19" s="337"/>
      <c r="AF19" s="337"/>
      <c r="AG19" s="337"/>
      <c r="AH19" s="337"/>
      <c r="AI19" s="337"/>
      <c r="AJ19" s="337"/>
      <c r="AK19" s="337"/>
      <c r="AL19" s="337"/>
      <c r="AM19" s="337"/>
      <c r="AN19" s="337"/>
      <c r="AO19" s="337"/>
      <c r="AP19" s="337"/>
      <c r="AQ19" s="337"/>
      <c r="AR19" s="337"/>
    </row>
    <row r="20">
      <c r="A20" s="296" t="s">
        <v>9843</v>
      </c>
      <c r="B20" s="296" t="s">
        <v>9834</v>
      </c>
      <c r="C20" s="1620" t="s">
        <v>9835</v>
      </c>
      <c r="D20" s="296" t="s">
        <v>9844</v>
      </c>
      <c r="E20" s="89" t="s">
        <v>9845</v>
      </c>
      <c r="F20" s="296" t="s">
        <v>9846</v>
      </c>
      <c r="G20" s="734" t="s">
        <v>6393</v>
      </c>
      <c r="H20" s="734" t="s">
        <v>116</v>
      </c>
      <c r="I20" s="1616" t="s">
        <v>9824</v>
      </c>
      <c r="J20" s="296" t="s">
        <v>383</v>
      </c>
      <c r="K20" s="296"/>
      <c r="L20" s="296" t="s">
        <v>4395</v>
      </c>
      <c r="M20" s="337"/>
      <c r="N20" s="1246">
        <v>43853.0</v>
      </c>
      <c r="O20" s="337"/>
      <c r="P20" s="337"/>
      <c r="Q20" s="337"/>
      <c r="R20" s="337"/>
      <c r="S20" s="337"/>
      <c r="T20" s="337"/>
      <c r="U20" s="337"/>
      <c r="V20" s="337"/>
      <c r="W20" s="337"/>
      <c r="X20" s="337"/>
      <c r="Y20" s="337"/>
      <c r="Z20" s="337"/>
      <c r="AA20" s="337"/>
      <c r="AB20" s="337"/>
      <c r="AC20" s="337"/>
      <c r="AD20" s="337"/>
      <c r="AE20" s="337"/>
      <c r="AF20" s="337"/>
      <c r="AG20" s="337"/>
      <c r="AH20" s="337"/>
      <c r="AI20" s="337"/>
      <c r="AJ20" s="337"/>
      <c r="AK20" s="337"/>
      <c r="AL20" s="337"/>
      <c r="AM20" s="337"/>
      <c r="AN20" s="337"/>
      <c r="AO20" s="337"/>
      <c r="AP20" s="337"/>
      <c r="AQ20" s="337"/>
      <c r="AR20" s="337"/>
    </row>
    <row r="21">
      <c r="A21" s="296" t="s">
        <v>9847</v>
      </c>
      <c r="B21" s="296" t="s">
        <v>9834</v>
      </c>
      <c r="C21" s="1620" t="s">
        <v>9835</v>
      </c>
      <c r="D21" s="296" t="s">
        <v>9848</v>
      </c>
      <c r="E21" s="89" t="s">
        <v>9849</v>
      </c>
      <c r="F21" s="296" t="s">
        <v>9850</v>
      </c>
      <c r="G21" s="734" t="s">
        <v>6393</v>
      </c>
      <c r="H21" s="734" t="s">
        <v>116</v>
      </c>
      <c r="I21" s="1616" t="s">
        <v>9824</v>
      </c>
      <c r="J21" s="296" t="s">
        <v>383</v>
      </c>
      <c r="K21" s="296"/>
      <c r="L21" s="296" t="s">
        <v>4395</v>
      </c>
      <c r="M21" s="337"/>
      <c r="N21" s="1246">
        <v>43853.0</v>
      </c>
      <c r="O21" s="337"/>
      <c r="P21" s="337"/>
      <c r="Q21" s="337"/>
      <c r="R21" s="337"/>
      <c r="S21" s="337"/>
      <c r="T21" s="337"/>
      <c r="U21" s="337"/>
      <c r="V21" s="337"/>
      <c r="W21" s="337"/>
      <c r="X21" s="337"/>
      <c r="Y21" s="337"/>
      <c r="Z21" s="337"/>
      <c r="AA21" s="337"/>
      <c r="AB21" s="337"/>
      <c r="AC21" s="337"/>
      <c r="AD21" s="337"/>
      <c r="AE21" s="337"/>
      <c r="AF21" s="337"/>
      <c r="AG21" s="337"/>
      <c r="AH21" s="337"/>
      <c r="AI21" s="337"/>
      <c r="AJ21" s="337"/>
      <c r="AK21" s="337"/>
      <c r="AL21" s="337"/>
      <c r="AM21" s="337"/>
      <c r="AN21" s="337"/>
      <c r="AO21" s="337"/>
      <c r="AP21" s="337"/>
      <c r="AQ21" s="337"/>
      <c r="AR21" s="337"/>
    </row>
    <row r="22">
      <c r="A22" s="296" t="s">
        <v>9851</v>
      </c>
      <c r="B22" s="296" t="s">
        <v>9834</v>
      </c>
      <c r="C22" s="1620" t="s">
        <v>9835</v>
      </c>
      <c r="D22" s="296" t="s">
        <v>9852</v>
      </c>
      <c r="E22" s="89" t="s">
        <v>9853</v>
      </c>
      <c r="F22" s="296" t="s">
        <v>9854</v>
      </c>
      <c r="G22" s="734" t="s">
        <v>6393</v>
      </c>
      <c r="H22" s="734" t="s">
        <v>116</v>
      </c>
      <c r="I22" s="1616" t="s">
        <v>9824</v>
      </c>
      <c r="J22" s="296" t="s">
        <v>383</v>
      </c>
      <c r="K22" s="296"/>
      <c r="L22" s="296" t="s">
        <v>4395</v>
      </c>
      <c r="M22" s="337"/>
      <c r="N22" s="1246">
        <v>43853.0</v>
      </c>
      <c r="O22" s="337"/>
      <c r="P22" s="337"/>
      <c r="Q22" s="337"/>
      <c r="R22" s="337"/>
      <c r="S22" s="337"/>
      <c r="T22" s="337"/>
      <c r="U22" s="337"/>
      <c r="V22" s="337"/>
      <c r="W22" s="337"/>
      <c r="X22" s="337"/>
      <c r="Y22" s="337"/>
      <c r="Z22" s="337"/>
      <c r="AA22" s="337"/>
      <c r="AB22" s="337"/>
      <c r="AC22" s="337"/>
      <c r="AD22" s="337"/>
      <c r="AE22" s="337"/>
      <c r="AF22" s="337"/>
      <c r="AG22" s="337"/>
      <c r="AH22" s="337"/>
      <c r="AI22" s="337"/>
      <c r="AJ22" s="337"/>
      <c r="AK22" s="337"/>
      <c r="AL22" s="337"/>
      <c r="AM22" s="337"/>
      <c r="AN22" s="337"/>
      <c r="AO22" s="337"/>
      <c r="AP22" s="337"/>
      <c r="AQ22" s="337"/>
      <c r="AR22" s="337"/>
    </row>
    <row r="23">
      <c r="A23" s="296" t="s">
        <v>9855</v>
      </c>
      <c r="B23" s="296" t="s">
        <v>9834</v>
      </c>
      <c r="C23" s="1620" t="s">
        <v>9835</v>
      </c>
      <c r="D23" s="296" t="s">
        <v>9856</v>
      </c>
      <c r="E23" s="89" t="s">
        <v>9857</v>
      </c>
      <c r="F23" s="296" t="s">
        <v>9858</v>
      </c>
      <c r="G23" s="734" t="s">
        <v>6393</v>
      </c>
      <c r="H23" s="734" t="s">
        <v>116</v>
      </c>
      <c r="I23" s="1616" t="s">
        <v>9824</v>
      </c>
      <c r="J23" s="296" t="s">
        <v>383</v>
      </c>
      <c r="K23" s="337"/>
      <c r="L23" s="296" t="s">
        <v>4395</v>
      </c>
      <c r="M23" s="337"/>
      <c r="N23" s="1246">
        <v>43853.0</v>
      </c>
      <c r="O23" s="337"/>
      <c r="P23" s="337"/>
      <c r="Q23" s="337"/>
      <c r="R23" s="337"/>
      <c r="S23" s="337"/>
      <c r="T23" s="337"/>
      <c r="U23" s="337"/>
      <c r="V23" s="337"/>
      <c r="W23" s="337"/>
      <c r="X23" s="337"/>
      <c r="Y23" s="337"/>
      <c r="Z23" s="337"/>
      <c r="AA23" s="337"/>
      <c r="AB23" s="337"/>
      <c r="AC23" s="337"/>
      <c r="AD23" s="337"/>
      <c r="AE23" s="337"/>
      <c r="AF23" s="337"/>
      <c r="AG23" s="337"/>
      <c r="AH23" s="337"/>
      <c r="AI23" s="337"/>
      <c r="AJ23" s="337"/>
      <c r="AK23" s="337"/>
      <c r="AL23" s="337"/>
      <c r="AM23" s="337"/>
      <c r="AN23" s="337"/>
      <c r="AO23" s="337"/>
      <c r="AP23" s="337"/>
      <c r="AQ23" s="337"/>
      <c r="AR23" s="337"/>
    </row>
    <row r="24">
      <c r="A24" s="296" t="s">
        <v>9859</v>
      </c>
      <c r="B24" s="296" t="s">
        <v>9834</v>
      </c>
      <c r="C24" s="1620" t="s">
        <v>9835</v>
      </c>
      <c r="D24" s="296" t="s">
        <v>9856</v>
      </c>
      <c r="E24" s="89" t="s">
        <v>9860</v>
      </c>
      <c r="F24" s="296" t="s">
        <v>9861</v>
      </c>
      <c r="G24" s="590" t="s">
        <v>9862</v>
      </c>
      <c r="H24" s="590" t="s">
        <v>599</v>
      </c>
      <c r="I24" s="1616" t="s">
        <v>9824</v>
      </c>
      <c r="J24" s="296" t="s">
        <v>383</v>
      </c>
      <c r="K24" s="337"/>
      <c r="L24" s="296" t="s">
        <v>4395</v>
      </c>
      <c r="M24" s="337"/>
      <c r="N24" s="1246">
        <v>43853.0</v>
      </c>
      <c r="O24" s="337"/>
      <c r="P24" s="337"/>
      <c r="Q24" s="337"/>
      <c r="R24" s="337"/>
      <c r="S24" s="337"/>
      <c r="T24" s="337"/>
      <c r="U24" s="337"/>
      <c r="V24" s="337"/>
      <c r="W24" s="337"/>
      <c r="X24" s="337"/>
      <c r="Y24" s="337"/>
      <c r="Z24" s="337"/>
      <c r="AA24" s="337"/>
      <c r="AB24" s="337"/>
      <c r="AC24" s="337"/>
      <c r="AD24" s="337"/>
      <c r="AE24" s="337"/>
      <c r="AF24" s="337"/>
      <c r="AG24" s="337"/>
      <c r="AH24" s="337"/>
      <c r="AI24" s="337"/>
      <c r="AJ24" s="337"/>
      <c r="AK24" s="337"/>
      <c r="AL24" s="337"/>
      <c r="AM24" s="337"/>
      <c r="AN24" s="337"/>
      <c r="AO24" s="337"/>
      <c r="AP24" s="337"/>
      <c r="AQ24" s="337"/>
      <c r="AR24" s="337"/>
    </row>
    <row r="25">
      <c r="A25" s="296" t="s">
        <v>9863</v>
      </c>
      <c r="B25" s="296" t="s">
        <v>9834</v>
      </c>
      <c r="C25" s="1620" t="s">
        <v>9835</v>
      </c>
      <c r="D25" s="296" t="s">
        <v>9864</v>
      </c>
      <c r="E25" s="89" t="s">
        <v>9865</v>
      </c>
      <c r="F25" s="296" t="s">
        <v>9866</v>
      </c>
      <c r="G25" s="590" t="s">
        <v>9862</v>
      </c>
      <c r="H25" s="590" t="s">
        <v>383</v>
      </c>
      <c r="I25" s="1616" t="s">
        <v>9824</v>
      </c>
      <c r="J25" s="296" t="s">
        <v>383</v>
      </c>
      <c r="K25" s="337"/>
      <c r="L25" s="296" t="s">
        <v>4395</v>
      </c>
      <c r="M25" s="337"/>
      <c r="N25" s="1246">
        <v>43853.0</v>
      </c>
      <c r="O25" s="337"/>
      <c r="P25" s="337"/>
      <c r="Q25" s="337"/>
      <c r="R25" s="337"/>
      <c r="S25" s="337"/>
      <c r="T25" s="337"/>
      <c r="U25" s="337"/>
      <c r="V25" s="337"/>
      <c r="W25" s="337"/>
      <c r="X25" s="337"/>
      <c r="Y25" s="337"/>
      <c r="Z25" s="337"/>
      <c r="AA25" s="337"/>
      <c r="AB25" s="337"/>
      <c r="AC25" s="337"/>
      <c r="AD25" s="337"/>
      <c r="AE25" s="337"/>
      <c r="AF25" s="337"/>
      <c r="AG25" s="337"/>
      <c r="AH25" s="337"/>
      <c r="AI25" s="337"/>
      <c r="AJ25" s="337"/>
      <c r="AK25" s="337"/>
      <c r="AL25" s="337"/>
      <c r="AM25" s="337"/>
      <c r="AN25" s="337"/>
      <c r="AO25" s="337"/>
      <c r="AP25" s="337"/>
      <c r="AQ25" s="337"/>
      <c r="AR25" s="337"/>
    </row>
    <row r="26">
      <c r="A26" s="296" t="s">
        <v>9867</v>
      </c>
      <c r="B26" s="296" t="s">
        <v>9834</v>
      </c>
      <c r="C26" s="1620" t="s">
        <v>9835</v>
      </c>
      <c r="D26" s="296" t="s">
        <v>9868</v>
      </c>
      <c r="E26" s="89" t="s">
        <v>9865</v>
      </c>
      <c r="F26" s="296" t="s">
        <v>9866</v>
      </c>
      <c r="G26" s="590" t="s">
        <v>9862</v>
      </c>
      <c r="H26" s="590" t="s">
        <v>383</v>
      </c>
      <c r="I26" s="1616" t="s">
        <v>9824</v>
      </c>
      <c r="J26" s="296" t="s">
        <v>383</v>
      </c>
      <c r="K26" s="337"/>
      <c r="L26" s="296" t="s">
        <v>4395</v>
      </c>
      <c r="M26" s="337"/>
      <c r="N26" s="1246">
        <v>43853.0</v>
      </c>
      <c r="O26" s="337"/>
      <c r="P26" s="337"/>
      <c r="Q26" s="337"/>
      <c r="R26" s="337"/>
      <c r="S26" s="337"/>
      <c r="T26" s="337"/>
      <c r="U26" s="337"/>
      <c r="V26" s="337"/>
      <c r="W26" s="337"/>
      <c r="X26" s="337"/>
      <c r="Y26" s="337"/>
      <c r="Z26" s="337"/>
      <c r="AA26" s="337"/>
      <c r="AB26" s="337"/>
      <c r="AC26" s="337"/>
      <c r="AD26" s="337"/>
      <c r="AE26" s="337"/>
      <c r="AF26" s="337"/>
      <c r="AG26" s="337"/>
      <c r="AH26" s="337"/>
      <c r="AI26" s="337"/>
      <c r="AJ26" s="337"/>
      <c r="AK26" s="337"/>
      <c r="AL26" s="337"/>
      <c r="AM26" s="337"/>
      <c r="AN26" s="337"/>
      <c r="AO26" s="337"/>
      <c r="AP26" s="337"/>
      <c r="AQ26" s="337"/>
      <c r="AR26" s="337"/>
    </row>
    <row r="27">
      <c r="A27" s="296" t="s">
        <v>9869</v>
      </c>
      <c r="B27" s="296" t="s">
        <v>9834</v>
      </c>
      <c r="C27" s="1620" t="s">
        <v>9835</v>
      </c>
      <c r="D27" s="296" t="s">
        <v>9870</v>
      </c>
      <c r="E27" s="89" t="s">
        <v>9865</v>
      </c>
      <c r="F27" s="296" t="s">
        <v>9866</v>
      </c>
      <c r="G27" s="590" t="s">
        <v>9862</v>
      </c>
      <c r="H27" s="590" t="s">
        <v>383</v>
      </c>
      <c r="I27" s="1616" t="s">
        <v>9824</v>
      </c>
      <c r="J27" s="296" t="s">
        <v>383</v>
      </c>
      <c r="K27" s="337"/>
      <c r="L27" s="296" t="s">
        <v>4395</v>
      </c>
      <c r="M27" s="337"/>
      <c r="N27" s="1246">
        <v>43853.0</v>
      </c>
      <c r="O27" s="337"/>
      <c r="P27" s="337"/>
      <c r="Q27" s="337"/>
      <c r="R27" s="337"/>
      <c r="S27" s="337"/>
      <c r="T27" s="337"/>
      <c r="U27" s="337"/>
      <c r="V27" s="337"/>
      <c r="W27" s="337"/>
      <c r="X27" s="337"/>
      <c r="Y27" s="337"/>
      <c r="Z27" s="337"/>
      <c r="AA27" s="337"/>
      <c r="AB27" s="337"/>
      <c r="AC27" s="337"/>
      <c r="AD27" s="337"/>
      <c r="AE27" s="337"/>
      <c r="AF27" s="337"/>
      <c r="AG27" s="337"/>
      <c r="AH27" s="337"/>
      <c r="AI27" s="337"/>
      <c r="AJ27" s="337"/>
      <c r="AK27" s="337"/>
      <c r="AL27" s="337"/>
      <c r="AM27" s="337"/>
      <c r="AN27" s="337"/>
      <c r="AO27" s="337"/>
      <c r="AP27" s="337"/>
      <c r="AQ27" s="337"/>
      <c r="AR27" s="337"/>
    </row>
    <row r="28">
      <c r="A28" s="1600" t="s">
        <v>9871</v>
      </c>
      <c r="B28" s="1600"/>
      <c r="C28" s="1600"/>
      <c r="D28" s="1600"/>
      <c r="E28" s="1600"/>
      <c r="F28" s="1619"/>
      <c r="G28" s="1600"/>
      <c r="H28" s="1600"/>
      <c r="I28" s="1600"/>
      <c r="J28" s="1600"/>
      <c r="K28" s="1600"/>
      <c r="L28" s="337"/>
      <c r="M28" s="337"/>
      <c r="N28" s="337"/>
      <c r="O28" s="337"/>
      <c r="P28" s="337"/>
      <c r="Q28" s="337"/>
      <c r="R28" s="337"/>
      <c r="S28" s="337"/>
      <c r="T28" s="337"/>
      <c r="U28" s="337"/>
      <c r="V28" s="337"/>
      <c r="W28" s="337"/>
      <c r="X28" s="337"/>
      <c r="Y28" s="337"/>
      <c r="Z28" s="337"/>
      <c r="AA28" s="337"/>
      <c r="AB28" s="337"/>
      <c r="AC28" s="337"/>
      <c r="AD28" s="337"/>
      <c r="AE28" s="337"/>
      <c r="AF28" s="337"/>
      <c r="AG28" s="337"/>
      <c r="AH28" s="337"/>
      <c r="AI28" s="337"/>
      <c r="AJ28" s="337"/>
      <c r="AK28" s="337"/>
      <c r="AL28" s="337"/>
      <c r="AM28" s="337"/>
      <c r="AN28" s="337"/>
      <c r="AO28" s="337"/>
      <c r="AP28" s="337"/>
      <c r="AQ28" s="337"/>
      <c r="AR28" s="337"/>
    </row>
    <row r="29">
      <c r="A29" s="296" t="s">
        <v>9872</v>
      </c>
      <c r="B29" s="1614" t="s">
        <v>9873</v>
      </c>
      <c r="C29" s="296" t="s">
        <v>9874</v>
      </c>
      <c r="D29" s="296" t="s">
        <v>9875</v>
      </c>
      <c r="E29" s="296" t="s">
        <v>9876</v>
      </c>
      <c r="F29" s="296" t="s">
        <v>9877</v>
      </c>
      <c r="G29" s="734" t="s">
        <v>6393</v>
      </c>
      <c r="H29" s="590" t="s">
        <v>719</v>
      </c>
      <c r="I29" s="1616" t="s">
        <v>9824</v>
      </c>
      <c r="J29" s="296" t="s">
        <v>116</v>
      </c>
      <c r="K29" s="337"/>
      <c r="L29" s="337"/>
      <c r="M29" s="337"/>
      <c r="N29" s="1246">
        <v>43854.0</v>
      </c>
      <c r="O29" s="337"/>
      <c r="P29" s="337"/>
      <c r="Q29" s="337"/>
      <c r="R29" s="337"/>
      <c r="S29" s="296" t="s">
        <v>116</v>
      </c>
      <c r="T29" s="337"/>
      <c r="U29" s="337"/>
      <c r="V29" s="337"/>
      <c r="W29" s="337"/>
      <c r="X29" s="337"/>
      <c r="Y29" s="337"/>
      <c r="Z29" s="337"/>
      <c r="AA29" s="337"/>
      <c r="AB29" s="337"/>
      <c r="AC29" s="337"/>
      <c r="AD29" s="337"/>
      <c r="AE29" s="337"/>
      <c r="AF29" s="337"/>
      <c r="AG29" s="337"/>
      <c r="AH29" s="337"/>
      <c r="AI29" s="337"/>
      <c r="AJ29" s="337"/>
      <c r="AK29" s="337"/>
      <c r="AL29" s="337"/>
      <c r="AM29" s="337"/>
      <c r="AN29" s="337"/>
      <c r="AO29" s="337"/>
      <c r="AP29" s="337"/>
      <c r="AQ29" s="337"/>
      <c r="AR29" s="337"/>
    </row>
    <row r="30">
      <c r="A30" s="296" t="s">
        <v>9878</v>
      </c>
      <c r="B30" s="1614" t="s">
        <v>9873</v>
      </c>
      <c r="C30" s="1620" t="s">
        <v>9820</v>
      </c>
      <c r="D30" s="296" t="s">
        <v>9879</v>
      </c>
      <c r="E30" s="296" t="s">
        <v>9880</v>
      </c>
      <c r="F30" s="296" t="s">
        <v>9881</v>
      </c>
      <c r="G30" s="734" t="s">
        <v>6393</v>
      </c>
      <c r="H30" s="590" t="s">
        <v>719</v>
      </c>
      <c r="I30" s="1616" t="s">
        <v>9824</v>
      </c>
      <c r="J30" s="337"/>
      <c r="K30" s="337"/>
      <c r="L30" s="296" t="s">
        <v>383</v>
      </c>
      <c r="M30" s="1617" t="str">
        <f>HYPERLINK("https://tangramcare.atlassian.net/browse/P2BN-3137", "P2BN-3137")</f>
        <v>P2BN-3137</v>
      </c>
      <c r="N30" s="1246">
        <v>43857.0</v>
      </c>
      <c r="O30" s="337"/>
      <c r="P30" s="337"/>
      <c r="Q30" s="337"/>
      <c r="R30" s="337"/>
      <c r="S30" s="337"/>
      <c r="T30" s="337"/>
      <c r="U30" s="337"/>
      <c r="V30" s="337"/>
      <c r="W30" s="337"/>
      <c r="X30" s="337"/>
      <c r="Y30" s="337"/>
      <c r="Z30" s="337"/>
      <c r="AA30" s="337"/>
      <c r="AB30" s="337"/>
      <c r="AC30" s="337"/>
      <c r="AD30" s="337"/>
      <c r="AE30" s="337"/>
      <c r="AF30" s="337"/>
      <c r="AG30" s="337"/>
      <c r="AH30" s="337"/>
      <c r="AI30" s="337"/>
      <c r="AJ30" s="337"/>
      <c r="AK30" s="337"/>
      <c r="AL30" s="337"/>
      <c r="AM30" s="337"/>
      <c r="AN30" s="337"/>
      <c r="AO30" s="337"/>
      <c r="AP30" s="337"/>
      <c r="AQ30" s="337"/>
      <c r="AR30" s="337"/>
    </row>
    <row r="31">
      <c r="A31" s="296" t="s">
        <v>9882</v>
      </c>
      <c r="B31" s="1614" t="s">
        <v>9873</v>
      </c>
      <c r="C31" s="1620" t="s">
        <v>3173</v>
      </c>
      <c r="D31" s="296" t="s">
        <v>9883</v>
      </c>
      <c r="E31" s="296" t="s">
        <v>9884</v>
      </c>
      <c r="F31" s="296" t="s">
        <v>9885</v>
      </c>
      <c r="G31" s="734" t="s">
        <v>6393</v>
      </c>
      <c r="H31" s="590" t="s">
        <v>719</v>
      </c>
      <c r="I31" s="1616" t="s">
        <v>47</v>
      </c>
      <c r="J31" s="296" t="s">
        <v>4395</v>
      </c>
      <c r="K31" s="337"/>
      <c r="L31" s="296" t="s">
        <v>383</v>
      </c>
      <c r="M31" s="337"/>
      <c r="N31" s="1618">
        <v>43857.0</v>
      </c>
      <c r="O31" s="337"/>
      <c r="P31" s="337"/>
      <c r="Q31" s="337"/>
      <c r="R31" s="337"/>
      <c r="S31" s="337"/>
      <c r="T31" s="337"/>
      <c r="U31" s="337"/>
      <c r="V31" s="337"/>
      <c r="W31" s="337"/>
      <c r="X31" s="337"/>
      <c r="Y31" s="337"/>
      <c r="Z31" s="337"/>
      <c r="AA31" s="337"/>
      <c r="AB31" s="337"/>
      <c r="AC31" s="337"/>
      <c r="AD31" s="337"/>
      <c r="AE31" s="337"/>
      <c r="AF31" s="337"/>
      <c r="AG31" s="337"/>
      <c r="AH31" s="337"/>
      <c r="AI31" s="337"/>
      <c r="AJ31" s="337"/>
      <c r="AK31" s="337"/>
      <c r="AL31" s="337"/>
      <c r="AM31" s="337"/>
      <c r="AN31" s="337"/>
      <c r="AO31" s="337"/>
      <c r="AP31" s="337"/>
      <c r="AQ31" s="337"/>
      <c r="AR31" s="337"/>
    </row>
    <row r="32">
      <c r="A32" s="296" t="s">
        <v>9886</v>
      </c>
      <c r="B32" s="1614" t="s">
        <v>9873</v>
      </c>
      <c r="C32" s="1620" t="s">
        <v>9820</v>
      </c>
      <c r="D32" s="296" t="s">
        <v>9887</v>
      </c>
      <c r="E32" s="296" t="s">
        <v>9888</v>
      </c>
      <c r="F32" s="296" t="s">
        <v>9889</v>
      </c>
      <c r="G32" s="734" t="s">
        <v>6393</v>
      </c>
      <c r="H32" s="590" t="s">
        <v>719</v>
      </c>
      <c r="I32" s="1616" t="s">
        <v>47</v>
      </c>
      <c r="J32" s="337"/>
      <c r="K32" s="337"/>
      <c r="L32" s="296" t="s">
        <v>383</v>
      </c>
      <c r="M32" s="1617" t="str">
        <f t="shared" ref="M32:M33" si="2">HYPERLINK("https://tangramcare.atlassian.net/browse/P2BN-3137", "P2BN-3137")</f>
        <v>P2BN-3137</v>
      </c>
      <c r="N32" s="1246">
        <v>43857.0</v>
      </c>
      <c r="O32" s="337"/>
      <c r="P32" s="337"/>
      <c r="Q32" s="337"/>
      <c r="R32" s="337"/>
      <c r="S32" s="337"/>
      <c r="T32" s="337"/>
      <c r="U32" s="337"/>
      <c r="V32" s="337"/>
      <c r="W32" s="337"/>
      <c r="X32" s="337"/>
      <c r="Y32" s="337"/>
      <c r="Z32" s="337"/>
      <c r="AA32" s="337"/>
      <c r="AB32" s="337"/>
      <c r="AC32" s="337"/>
      <c r="AD32" s="337"/>
      <c r="AE32" s="337"/>
      <c r="AF32" s="337"/>
      <c r="AG32" s="337"/>
      <c r="AH32" s="337"/>
      <c r="AI32" s="337"/>
      <c r="AJ32" s="337"/>
      <c r="AK32" s="337"/>
      <c r="AL32" s="337"/>
      <c r="AM32" s="337"/>
      <c r="AN32" s="337"/>
      <c r="AO32" s="337"/>
      <c r="AP32" s="337"/>
      <c r="AQ32" s="337"/>
      <c r="AR32" s="337"/>
    </row>
    <row r="33">
      <c r="A33" s="296" t="s">
        <v>9890</v>
      </c>
      <c r="B33" s="1614" t="s">
        <v>9873</v>
      </c>
      <c r="C33" s="1620" t="s">
        <v>9820</v>
      </c>
      <c r="D33" s="296" t="s">
        <v>9891</v>
      </c>
      <c r="E33" s="296" t="s">
        <v>9892</v>
      </c>
      <c r="F33" s="296" t="s">
        <v>9893</v>
      </c>
      <c r="G33" s="734" t="s">
        <v>6393</v>
      </c>
      <c r="H33" s="590" t="s">
        <v>719</v>
      </c>
      <c r="I33" s="1616" t="s">
        <v>47</v>
      </c>
      <c r="J33" s="337"/>
      <c r="K33" s="337"/>
      <c r="L33" s="296" t="s">
        <v>383</v>
      </c>
      <c r="M33" s="1617" t="str">
        <f t="shared" si="2"/>
        <v>P2BN-3137</v>
      </c>
      <c r="N33" s="1246">
        <v>43857.0</v>
      </c>
      <c r="O33" s="337"/>
      <c r="P33" s="337"/>
      <c r="Q33" s="337"/>
      <c r="R33" s="337"/>
      <c r="S33" s="337"/>
      <c r="T33" s="337"/>
      <c r="U33" s="337"/>
      <c r="V33" s="337"/>
      <c r="W33" s="337"/>
      <c r="X33" s="337"/>
      <c r="Y33" s="337"/>
      <c r="Z33" s="337"/>
      <c r="AA33" s="337"/>
      <c r="AB33" s="337"/>
      <c r="AC33" s="337"/>
      <c r="AD33" s="337"/>
      <c r="AE33" s="337"/>
      <c r="AF33" s="337"/>
      <c r="AG33" s="337"/>
      <c r="AH33" s="337"/>
      <c r="AI33" s="337"/>
      <c r="AJ33" s="337"/>
      <c r="AK33" s="337"/>
      <c r="AL33" s="337"/>
      <c r="AM33" s="337"/>
      <c r="AN33" s="337"/>
      <c r="AO33" s="337"/>
      <c r="AP33" s="337"/>
      <c r="AQ33" s="337"/>
      <c r="AR33" s="337"/>
    </row>
    <row r="34">
      <c r="A34" s="296" t="s">
        <v>9894</v>
      </c>
      <c r="B34" s="1614" t="s">
        <v>9873</v>
      </c>
      <c r="C34" s="1620" t="s">
        <v>3173</v>
      </c>
      <c r="D34" s="133" t="s">
        <v>9895</v>
      </c>
      <c r="E34" s="296" t="s">
        <v>9896</v>
      </c>
      <c r="F34" s="296" t="s">
        <v>9897</v>
      </c>
      <c r="G34" s="590" t="s">
        <v>9898</v>
      </c>
      <c r="H34" s="590" t="s">
        <v>599</v>
      </c>
      <c r="I34" s="1616" t="s">
        <v>47</v>
      </c>
      <c r="J34" s="296" t="s">
        <v>4395</v>
      </c>
      <c r="K34" s="337"/>
      <c r="L34" s="296" t="s">
        <v>383</v>
      </c>
      <c r="M34" s="337"/>
      <c r="N34" s="1618">
        <v>43857.0</v>
      </c>
      <c r="O34" s="337"/>
      <c r="P34" s="337"/>
      <c r="Q34" s="337"/>
      <c r="R34" s="337"/>
      <c r="S34" s="337"/>
      <c r="T34" s="337"/>
      <c r="U34" s="337"/>
      <c r="V34" s="337"/>
      <c r="W34" s="337"/>
      <c r="X34" s="337"/>
      <c r="Y34" s="337"/>
      <c r="Z34" s="337"/>
      <c r="AA34" s="337"/>
      <c r="AB34" s="337"/>
      <c r="AC34" s="337"/>
      <c r="AD34" s="337"/>
      <c r="AE34" s="337"/>
      <c r="AF34" s="337"/>
      <c r="AG34" s="337"/>
      <c r="AH34" s="337"/>
      <c r="AI34" s="337"/>
      <c r="AJ34" s="337"/>
      <c r="AK34" s="337"/>
      <c r="AL34" s="337"/>
      <c r="AM34" s="337"/>
      <c r="AN34" s="337"/>
      <c r="AO34" s="337"/>
      <c r="AP34" s="337"/>
      <c r="AQ34" s="337"/>
      <c r="AR34" s="337"/>
    </row>
    <row r="35">
      <c r="A35" s="296" t="s">
        <v>9899</v>
      </c>
      <c r="B35" s="1614" t="s">
        <v>9873</v>
      </c>
      <c r="C35" s="296" t="s">
        <v>9874</v>
      </c>
      <c r="D35" s="1621" t="s">
        <v>9900</v>
      </c>
      <c r="E35" s="296" t="s">
        <v>9901</v>
      </c>
      <c r="F35" s="1622" t="s">
        <v>9902</v>
      </c>
      <c r="G35" s="734" t="s">
        <v>6393</v>
      </c>
      <c r="H35" s="590" t="s">
        <v>719</v>
      </c>
      <c r="I35" s="1616" t="s">
        <v>47</v>
      </c>
      <c r="J35" s="296" t="s">
        <v>116</v>
      </c>
      <c r="K35" s="337"/>
      <c r="L35" s="337"/>
      <c r="M35" s="337"/>
      <c r="N35" s="1246">
        <v>43854.0</v>
      </c>
      <c r="O35" s="337"/>
      <c r="P35" s="337"/>
      <c r="Q35" s="337"/>
      <c r="R35" s="337"/>
      <c r="S35" s="296" t="s">
        <v>116</v>
      </c>
      <c r="T35" s="337"/>
      <c r="U35" s="337"/>
      <c r="V35" s="337"/>
      <c r="W35" s="337"/>
      <c r="X35" s="337"/>
      <c r="Y35" s="337"/>
      <c r="Z35" s="337"/>
      <c r="AA35" s="337"/>
      <c r="AB35" s="337"/>
      <c r="AC35" s="337"/>
      <c r="AD35" s="337"/>
      <c r="AE35" s="337"/>
      <c r="AF35" s="337"/>
      <c r="AG35" s="337"/>
      <c r="AH35" s="337"/>
      <c r="AI35" s="337"/>
      <c r="AJ35" s="337"/>
      <c r="AK35" s="337"/>
      <c r="AL35" s="337"/>
      <c r="AM35" s="337"/>
      <c r="AN35" s="337"/>
      <c r="AO35" s="337"/>
      <c r="AP35" s="337"/>
      <c r="AQ35" s="337"/>
      <c r="AR35" s="337"/>
    </row>
    <row r="36">
      <c r="A36" s="296" t="s">
        <v>9903</v>
      </c>
      <c r="B36" s="1614" t="s">
        <v>9873</v>
      </c>
      <c r="C36" s="1620" t="s">
        <v>3173</v>
      </c>
      <c r="D36" s="133" t="s">
        <v>9904</v>
      </c>
      <c r="E36" s="296" t="s">
        <v>9905</v>
      </c>
      <c r="F36" s="296" t="s">
        <v>9906</v>
      </c>
      <c r="G36" s="590" t="s">
        <v>9898</v>
      </c>
      <c r="H36" s="590" t="s">
        <v>599</v>
      </c>
      <c r="I36" s="1616" t="s">
        <v>47</v>
      </c>
      <c r="J36" s="296" t="s">
        <v>4395</v>
      </c>
      <c r="K36" s="337"/>
      <c r="L36" s="296" t="s">
        <v>383</v>
      </c>
      <c r="M36" s="337"/>
      <c r="N36" s="1618">
        <v>43857.0</v>
      </c>
      <c r="O36" s="337"/>
      <c r="P36" s="337"/>
      <c r="Q36" s="337"/>
      <c r="R36" s="337"/>
      <c r="S36" s="337"/>
      <c r="T36" s="337"/>
      <c r="U36" s="337"/>
      <c r="V36" s="337"/>
      <c r="W36" s="337"/>
      <c r="X36" s="337"/>
      <c r="Y36" s="337"/>
      <c r="Z36" s="337"/>
      <c r="AA36" s="337"/>
      <c r="AB36" s="337"/>
      <c r="AC36" s="337"/>
      <c r="AD36" s="337"/>
      <c r="AE36" s="337"/>
      <c r="AF36" s="337"/>
      <c r="AG36" s="337"/>
      <c r="AH36" s="337"/>
      <c r="AI36" s="337"/>
      <c r="AJ36" s="337"/>
      <c r="AK36" s="337"/>
      <c r="AL36" s="337"/>
      <c r="AM36" s="337"/>
      <c r="AN36" s="337"/>
      <c r="AO36" s="337"/>
      <c r="AP36" s="337"/>
      <c r="AQ36" s="337"/>
      <c r="AR36" s="337"/>
    </row>
    <row r="37">
      <c r="A37" s="296" t="s">
        <v>9907</v>
      </c>
      <c r="B37" s="1614" t="s">
        <v>9873</v>
      </c>
      <c r="C37" s="1620" t="s">
        <v>3173</v>
      </c>
      <c r="D37" s="133" t="s">
        <v>9895</v>
      </c>
      <c r="E37" s="296" t="s">
        <v>9908</v>
      </c>
      <c r="F37" s="296" t="s">
        <v>9897</v>
      </c>
      <c r="G37" s="590" t="s">
        <v>9898</v>
      </c>
      <c r="H37" s="590" t="s">
        <v>599</v>
      </c>
      <c r="I37" s="1616" t="s">
        <v>47</v>
      </c>
      <c r="J37" s="296" t="s">
        <v>4395</v>
      </c>
      <c r="K37" s="337"/>
      <c r="L37" s="296" t="s">
        <v>383</v>
      </c>
      <c r="M37" s="337"/>
      <c r="N37" s="1618">
        <v>43857.0</v>
      </c>
      <c r="O37" s="337"/>
      <c r="P37" s="337"/>
      <c r="Q37" s="337"/>
      <c r="R37" s="337"/>
      <c r="S37" s="337"/>
      <c r="T37" s="337"/>
      <c r="U37" s="337"/>
      <c r="V37" s="337"/>
      <c r="W37" s="337"/>
      <c r="X37" s="337"/>
      <c r="Y37" s="337"/>
      <c r="Z37" s="337"/>
      <c r="AA37" s="337"/>
      <c r="AB37" s="337"/>
      <c r="AC37" s="337"/>
      <c r="AD37" s="337"/>
      <c r="AE37" s="337"/>
      <c r="AF37" s="337"/>
      <c r="AG37" s="337"/>
      <c r="AH37" s="337"/>
      <c r="AI37" s="337"/>
      <c r="AJ37" s="337"/>
      <c r="AK37" s="337"/>
      <c r="AL37" s="337"/>
      <c r="AM37" s="337"/>
      <c r="AN37" s="337"/>
      <c r="AO37" s="337"/>
      <c r="AP37" s="337"/>
      <c r="AQ37" s="337"/>
      <c r="AR37" s="337"/>
    </row>
    <row r="38">
      <c r="A38" s="296" t="s">
        <v>9909</v>
      </c>
      <c r="B38" s="1614" t="s">
        <v>9873</v>
      </c>
      <c r="C38" s="1620" t="s">
        <v>9820</v>
      </c>
      <c r="D38" s="296" t="s">
        <v>9910</v>
      </c>
      <c r="E38" s="296" t="s">
        <v>9911</v>
      </c>
      <c r="F38" s="296" t="s">
        <v>9912</v>
      </c>
      <c r="G38" s="590" t="s">
        <v>6402</v>
      </c>
      <c r="H38" s="590" t="s">
        <v>719</v>
      </c>
      <c r="I38" s="1616" t="s">
        <v>47</v>
      </c>
      <c r="J38" s="337"/>
      <c r="K38" s="337"/>
      <c r="L38" s="296" t="s">
        <v>383</v>
      </c>
      <c r="M38" s="1617" t="str">
        <f t="shared" ref="M38:M39" si="3">HYPERLINK("https://tangramcare.atlassian.net/browse/P2BN-3137", "P2BN-3137")</f>
        <v>P2BN-3137</v>
      </c>
      <c r="N38" s="1246">
        <v>43857.0</v>
      </c>
      <c r="O38" s="337"/>
      <c r="P38" s="337"/>
      <c r="Q38" s="337"/>
      <c r="R38" s="337"/>
      <c r="S38" s="337"/>
      <c r="T38" s="337"/>
      <c r="U38" s="337"/>
      <c r="V38" s="337"/>
      <c r="W38" s="337"/>
      <c r="X38" s="337"/>
      <c r="Y38" s="337"/>
      <c r="Z38" s="337"/>
      <c r="AA38" s="337"/>
      <c r="AB38" s="337"/>
      <c r="AC38" s="337"/>
      <c r="AD38" s="337"/>
      <c r="AE38" s="337"/>
      <c r="AF38" s="337"/>
      <c r="AG38" s="337"/>
      <c r="AH38" s="337"/>
      <c r="AI38" s="337"/>
      <c r="AJ38" s="337"/>
      <c r="AK38" s="337"/>
      <c r="AL38" s="337"/>
      <c r="AM38" s="337"/>
      <c r="AN38" s="337"/>
      <c r="AO38" s="337"/>
      <c r="AP38" s="337"/>
      <c r="AQ38" s="337"/>
      <c r="AR38" s="337"/>
    </row>
    <row r="39">
      <c r="A39" s="296" t="s">
        <v>9913</v>
      </c>
      <c r="B39" s="1614" t="s">
        <v>9873</v>
      </c>
      <c r="C39" s="1620" t="s">
        <v>9820</v>
      </c>
      <c r="D39" s="296" t="s">
        <v>9914</v>
      </c>
      <c r="E39" s="296" t="s">
        <v>9915</v>
      </c>
      <c r="F39" s="296" t="s">
        <v>9916</v>
      </c>
      <c r="G39" s="590" t="s">
        <v>6402</v>
      </c>
      <c r="H39" s="590" t="s">
        <v>719</v>
      </c>
      <c r="I39" s="1616" t="s">
        <v>47</v>
      </c>
      <c r="J39" s="337"/>
      <c r="K39" s="337"/>
      <c r="L39" s="296" t="s">
        <v>383</v>
      </c>
      <c r="M39" s="1617" t="str">
        <f t="shared" si="3"/>
        <v>P2BN-3137</v>
      </c>
      <c r="N39" s="1246">
        <v>43857.0</v>
      </c>
      <c r="O39" s="337"/>
      <c r="P39" s="337"/>
      <c r="Q39" s="337"/>
      <c r="R39" s="337"/>
      <c r="S39" s="337"/>
      <c r="T39" s="337"/>
      <c r="U39" s="337"/>
      <c r="V39" s="337"/>
      <c r="W39" s="337"/>
      <c r="X39" s="337"/>
      <c r="Y39" s="337"/>
      <c r="Z39" s="337"/>
      <c r="AA39" s="337"/>
      <c r="AB39" s="337"/>
      <c r="AC39" s="337"/>
      <c r="AD39" s="337"/>
      <c r="AE39" s="337"/>
      <c r="AF39" s="337"/>
      <c r="AG39" s="337"/>
      <c r="AH39" s="337"/>
      <c r="AI39" s="337"/>
      <c r="AJ39" s="337"/>
      <c r="AK39" s="337"/>
      <c r="AL39" s="337"/>
      <c r="AM39" s="337"/>
      <c r="AN39" s="337"/>
      <c r="AO39" s="337"/>
      <c r="AP39" s="337"/>
      <c r="AQ39" s="337"/>
      <c r="AR39" s="337"/>
    </row>
    <row r="40">
      <c r="A40" s="296" t="s">
        <v>9917</v>
      </c>
      <c r="B40" s="1614" t="s">
        <v>9873</v>
      </c>
      <c r="C40" s="1620" t="s">
        <v>3173</v>
      </c>
      <c r="D40" s="296" t="s">
        <v>9918</v>
      </c>
      <c r="E40" s="296" t="s">
        <v>9919</v>
      </c>
      <c r="F40" s="296" t="s">
        <v>9920</v>
      </c>
      <c r="G40" s="590" t="s">
        <v>6402</v>
      </c>
      <c r="H40" s="590" t="s">
        <v>719</v>
      </c>
      <c r="I40" s="1616" t="s">
        <v>47</v>
      </c>
      <c r="J40" s="296" t="s">
        <v>4395</v>
      </c>
      <c r="K40" s="337"/>
      <c r="L40" s="296" t="s">
        <v>383</v>
      </c>
      <c r="M40" s="337"/>
      <c r="N40" s="1618">
        <v>43857.0</v>
      </c>
      <c r="O40" s="337"/>
      <c r="P40" s="337"/>
      <c r="Q40" s="337"/>
      <c r="R40" s="337"/>
      <c r="S40" s="337"/>
      <c r="T40" s="337"/>
      <c r="U40" s="337"/>
      <c r="V40" s="337"/>
      <c r="W40" s="337"/>
      <c r="X40" s="337"/>
      <c r="Y40" s="337"/>
      <c r="Z40" s="337"/>
      <c r="AA40" s="337"/>
      <c r="AB40" s="337"/>
      <c r="AC40" s="337"/>
      <c r="AD40" s="337"/>
      <c r="AE40" s="337"/>
      <c r="AF40" s="337"/>
      <c r="AG40" s="337"/>
      <c r="AH40" s="337"/>
      <c r="AI40" s="337"/>
      <c r="AJ40" s="337"/>
      <c r="AK40" s="337"/>
      <c r="AL40" s="337"/>
      <c r="AM40" s="337"/>
      <c r="AN40" s="337"/>
      <c r="AO40" s="337"/>
      <c r="AP40" s="337"/>
      <c r="AQ40" s="337"/>
      <c r="AR40" s="337"/>
    </row>
    <row r="41">
      <c r="A41" s="296" t="s">
        <v>9921</v>
      </c>
      <c r="B41" s="337"/>
      <c r="C41" s="337"/>
      <c r="D41" s="337"/>
      <c r="E41" s="337"/>
      <c r="F41" s="337"/>
      <c r="G41" s="337"/>
      <c r="H41" s="337"/>
      <c r="I41" s="337"/>
      <c r="J41" s="337"/>
      <c r="K41" s="337"/>
      <c r="L41" s="337"/>
      <c r="M41" s="337"/>
      <c r="N41" s="337"/>
      <c r="O41" s="337"/>
      <c r="P41" s="337"/>
      <c r="Q41" s="337"/>
      <c r="R41" s="337"/>
      <c r="S41" s="337"/>
      <c r="T41" s="337"/>
      <c r="U41" s="337"/>
      <c r="V41" s="337"/>
      <c r="W41" s="337"/>
      <c r="X41" s="337"/>
      <c r="Y41" s="337"/>
      <c r="Z41" s="337"/>
      <c r="AA41" s="337"/>
      <c r="AB41" s="337"/>
      <c r="AC41" s="337"/>
      <c r="AD41" s="337"/>
      <c r="AE41" s="337"/>
      <c r="AF41" s="337"/>
      <c r="AG41" s="337"/>
      <c r="AH41" s="337"/>
      <c r="AI41" s="337"/>
      <c r="AJ41" s="337"/>
      <c r="AK41" s="337"/>
      <c r="AL41" s="337"/>
      <c r="AM41" s="337"/>
      <c r="AN41" s="337"/>
      <c r="AO41" s="337"/>
      <c r="AP41" s="337"/>
      <c r="AQ41" s="337"/>
      <c r="AR41" s="337"/>
    </row>
    <row r="42">
      <c r="A42" s="296" t="s">
        <v>9922</v>
      </c>
      <c r="B42" s="337"/>
      <c r="C42" s="337"/>
      <c r="D42" s="337"/>
      <c r="E42" s="337"/>
      <c r="F42" s="337"/>
      <c r="G42" s="337"/>
      <c r="H42" s="337"/>
      <c r="I42" s="337"/>
      <c r="J42" s="337"/>
      <c r="K42" s="337"/>
      <c r="L42" s="337"/>
      <c r="M42" s="337"/>
      <c r="N42" s="337"/>
      <c r="O42" s="337"/>
      <c r="P42" s="337"/>
      <c r="Q42" s="337"/>
      <c r="R42" s="337"/>
      <c r="S42" s="337"/>
      <c r="T42" s="337"/>
      <c r="U42" s="337"/>
      <c r="V42" s="337"/>
      <c r="W42" s="337"/>
      <c r="X42" s="337"/>
      <c r="Y42" s="337"/>
      <c r="Z42" s="337"/>
      <c r="AA42" s="337"/>
      <c r="AB42" s="337"/>
      <c r="AC42" s="337"/>
      <c r="AD42" s="337"/>
      <c r="AE42" s="337"/>
      <c r="AF42" s="337"/>
      <c r="AG42" s="337"/>
      <c r="AH42" s="337"/>
      <c r="AI42" s="337"/>
      <c r="AJ42" s="337"/>
      <c r="AK42" s="337"/>
      <c r="AL42" s="337"/>
      <c r="AM42" s="337"/>
      <c r="AN42" s="337"/>
      <c r="AO42" s="337"/>
      <c r="AP42" s="337"/>
      <c r="AQ42" s="337"/>
      <c r="AR42" s="337"/>
    </row>
    <row r="43">
      <c r="A43" s="296" t="s">
        <v>9923</v>
      </c>
      <c r="B43" s="337"/>
      <c r="C43" s="337"/>
      <c r="D43" s="337"/>
      <c r="E43" s="337"/>
      <c r="F43" s="337"/>
      <c r="G43" s="337"/>
      <c r="H43" s="337"/>
      <c r="I43" s="337"/>
      <c r="J43" s="337"/>
      <c r="K43" s="337"/>
      <c r="L43" s="337"/>
      <c r="M43" s="337"/>
      <c r="N43" s="337"/>
      <c r="O43" s="337"/>
      <c r="P43" s="337"/>
      <c r="Q43" s="337"/>
      <c r="R43" s="337"/>
      <c r="S43" s="337"/>
      <c r="T43" s="337"/>
      <c r="U43" s="337"/>
      <c r="V43" s="337"/>
      <c r="W43" s="337"/>
      <c r="X43" s="337"/>
      <c r="Y43" s="337"/>
      <c r="Z43" s="337"/>
      <c r="AA43" s="337"/>
      <c r="AB43" s="337"/>
      <c r="AC43" s="337"/>
      <c r="AD43" s="337"/>
      <c r="AE43" s="337"/>
      <c r="AF43" s="337"/>
      <c r="AG43" s="337"/>
      <c r="AH43" s="337"/>
      <c r="AI43" s="337"/>
      <c r="AJ43" s="337"/>
      <c r="AK43" s="337"/>
      <c r="AL43" s="337"/>
      <c r="AM43" s="337"/>
      <c r="AN43" s="337"/>
      <c r="AO43" s="337"/>
      <c r="AP43" s="337"/>
      <c r="AQ43" s="337"/>
      <c r="AR43" s="337"/>
    </row>
    <row r="44">
      <c r="A44" s="1600" t="s">
        <v>9924</v>
      </c>
      <c r="B44" s="1600"/>
      <c r="C44" s="1600"/>
      <c r="D44" s="1600"/>
      <c r="E44" s="1600"/>
      <c r="F44" s="1619"/>
      <c r="G44" s="1600"/>
      <c r="H44" s="1600"/>
      <c r="I44" s="1600"/>
      <c r="J44" s="1600"/>
      <c r="K44" s="1600"/>
      <c r="L44" s="337"/>
      <c r="M44" s="337"/>
      <c r="N44" s="337"/>
      <c r="O44" s="337"/>
      <c r="P44" s="337"/>
      <c r="Q44" s="337"/>
      <c r="R44" s="337"/>
      <c r="S44" s="337"/>
      <c r="T44" s="337"/>
      <c r="U44" s="337"/>
      <c r="V44" s="337"/>
      <c r="W44" s="337"/>
      <c r="X44" s="337"/>
      <c r="Y44" s="337"/>
      <c r="Z44" s="337"/>
      <c r="AA44" s="337"/>
      <c r="AB44" s="337"/>
      <c r="AC44" s="337"/>
      <c r="AD44" s="337"/>
      <c r="AE44" s="337"/>
      <c r="AF44" s="337"/>
      <c r="AG44" s="337"/>
      <c r="AH44" s="337"/>
      <c r="AI44" s="337"/>
      <c r="AJ44" s="337"/>
      <c r="AK44" s="337"/>
      <c r="AL44" s="337"/>
      <c r="AM44" s="337"/>
      <c r="AN44" s="337"/>
      <c r="AO44" s="337"/>
      <c r="AP44" s="337"/>
      <c r="AQ44" s="337"/>
      <c r="AR44" s="337"/>
    </row>
    <row r="45">
      <c r="A45" s="296" t="s">
        <v>9925</v>
      </c>
      <c r="B45" s="1614" t="s">
        <v>9926</v>
      </c>
      <c r="C45" s="1623" t="s">
        <v>9927</v>
      </c>
      <c r="D45" s="296" t="s">
        <v>9928</v>
      </c>
      <c r="E45" s="296" t="s">
        <v>9929</v>
      </c>
      <c r="F45" s="296" t="s">
        <v>9930</v>
      </c>
      <c r="G45" s="1624">
        <v>43596.0</v>
      </c>
      <c r="H45" s="296" t="s">
        <v>595</v>
      </c>
      <c r="I45" s="296" t="s">
        <v>9931</v>
      </c>
      <c r="J45" s="337"/>
      <c r="K45" s="337"/>
      <c r="L45" s="337"/>
      <c r="M45" s="337"/>
      <c r="N45" s="337"/>
      <c r="O45" s="337"/>
      <c r="P45" s="337"/>
      <c r="Q45" s="337"/>
      <c r="R45" s="337"/>
      <c r="S45" s="337"/>
      <c r="T45" s="337"/>
      <c r="U45" s="337"/>
      <c r="V45" s="337"/>
      <c r="W45" s="337"/>
      <c r="X45" s="337"/>
      <c r="Y45" s="337"/>
      <c r="Z45" s="337"/>
      <c r="AA45" s="337"/>
      <c r="AB45" s="337"/>
      <c r="AC45" s="337"/>
      <c r="AD45" s="337"/>
      <c r="AE45" s="337"/>
      <c r="AF45" s="337"/>
      <c r="AG45" s="337"/>
      <c r="AH45" s="337"/>
      <c r="AI45" s="337"/>
      <c r="AJ45" s="337"/>
      <c r="AK45" s="337"/>
      <c r="AL45" s="337"/>
      <c r="AM45" s="337"/>
      <c r="AN45" s="337"/>
      <c r="AO45" s="337"/>
      <c r="AP45" s="337"/>
      <c r="AQ45" s="337"/>
      <c r="AR45" s="337"/>
    </row>
    <row r="46">
      <c r="A46" s="296" t="s">
        <v>9932</v>
      </c>
      <c r="B46" s="1614" t="s">
        <v>9926</v>
      </c>
      <c r="C46" s="1623" t="s">
        <v>9927</v>
      </c>
      <c r="D46" s="296" t="s">
        <v>9933</v>
      </c>
      <c r="E46" s="296" t="s">
        <v>9934</v>
      </c>
      <c r="F46" s="296" t="s">
        <v>9935</v>
      </c>
      <c r="G46" s="1624">
        <v>43596.0</v>
      </c>
      <c r="H46" s="296" t="s">
        <v>595</v>
      </c>
      <c r="I46" s="296" t="s">
        <v>9931</v>
      </c>
      <c r="J46" s="337"/>
      <c r="K46" s="337"/>
      <c r="L46" s="337"/>
      <c r="M46" s="337"/>
      <c r="N46" s="337"/>
      <c r="O46" s="337"/>
      <c r="P46" s="337"/>
      <c r="Q46" s="337"/>
      <c r="R46" s="337"/>
      <c r="S46" s="337"/>
      <c r="T46" s="337"/>
      <c r="U46" s="337"/>
      <c r="V46" s="337"/>
      <c r="W46" s="337"/>
      <c r="X46" s="337"/>
      <c r="Y46" s="337"/>
      <c r="Z46" s="337"/>
      <c r="AA46" s="337"/>
      <c r="AB46" s="337"/>
      <c r="AC46" s="337"/>
      <c r="AD46" s="337"/>
      <c r="AE46" s="337"/>
      <c r="AF46" s="337"/>
      <c r="AG46" s="337"/>
      <c r="AH46" s="337"/>
      <c r="AI46" s="337"/>
      <c r="AJ46" s="337"/>
      <c r="AK46" s="337"/>
      <c r="AL46" s="337"/>
      <c r="AM46" s="337"/>
      <c r="AN46" s="337"/>
      <c r="AO46" s="337"/>
      <c r="AP46" s="337"/>
      <c r="AQ46" s="337"/>
      <c r="AR46" s="337"/>
    </row>
    <row r="47">
      <c r="A47" s="296" t="s">
        <v>9936</v>
      </c>
      <c r="B47" s="1614" t="s">
        <v>9926</v>
      </c>
      <c r="C47" s="1623" t="s">
        <v>9927</v>
      </c>
      <c r="D47" s="296" t="s">
        <v>9937</v>
      </c>
      <c r="E47" s="296" t="s">
        <v>9938</v>
      </c>
      <c r="F47" s="296" t="s">
        <v>9939</v>
      </c>
      <c r="G47" s="1624">
        <v>43596.0</v>
      </c>
      <c r="H47" s="296" t="s">
        <v>595</v>
      </c>
      <c r="I47" s="296" t="s">
        <v>9931</v>
      </c>
      <c r="J47" s="337"/>
      <c r="K47" s="337"/>
      <c r="L47" s="337"/>
      <c r="M47" s="337"/>
      <c r="N47" s="337"/>
      <c r="O47" s="337"/>
      <c r="P47" s="337"/>
      <c r="Q47" s="337"/>
      <c r="R47" s="337"/>
      <c r="S47" s="337"/>
      <c r="T47" s="337"/>
      <c r="U47" s="337"/>
      <c r="V47" s="337"/>
      <c r="W47" s="337"/>
      <c r="X47" s="337"/>
      <c r="Y47" s="337"/>
      <c r="Z47" s="337"/>
      <c r="AA47" s="337"/>
      <c r="AB47" s="337"/>
      <c r="AC47" s="337"/>
      <c r="AD47" s="337"/>
      <c r="AE47" s="337"/>
      <c r="AF47" s="337"/>
      <c r="AG47" s="337"/>
      <c r="AH47" s="337"/>
      <c r="AI47" s="337"/>
      <c r="AJ47" s="337"/>
      <c r="AK47" s="337"/>
      <c r="AL47" s="337"/>
      <c r="AM47" s="337"/>
      <c r="AN47" s="337"/>
      <c r="AO47" s="337"/>
      <c r="AP47" s="337"/>
      <c r="AQ47" s="337"/>
      <c r="AR47" s="337"/>
    </row>
    <row r="48">
      <c r="A48" s="296" t="s">
        <v>9940</v>
      </c>
      <c r="B48" s="1614" t="s">
        <v>9926</v>
      </c>
      <c r="C48" s="1623" t="s">
        <v>9927</v>
      </c>
      <c r="D48" s="296" t="s">
        <v>9941</v>
      </c>
      <c r="E48" s="296" t="s">
        <v>9942</v>
      </c>
      <c r="F48" s="296" t="s">
        <v>9943</v>
      </c>
      <c r="G48" s="1624">
        <v>43596.0</v>
      </c>
      <c r="H48" s="296" t="s">
        <v>595</v>
      </c>
      <c r="I48" s="296" t="s">
        <v>9931</v>
      </c>
      <c r="J48" s="337"/>
      <c r="K48" s="337"/>
      <c r="L48" s="337"/>
      <c r="M48" s="337"/>
      <c r="N48" s="337"/>
      <c r="O48" s="337"/>
      <c r="P48" s="337"/>
      <c r="Q48" s="337"/>
      <c r="R48" s="337"/>
      <c r="S48" s="337"/>
      <c r="T48" s="337"/>
      <c r="U48" s="337"/>
      <c r="V48" s="337"/>
      <c r="W48" s="337"/>
      <c r="X48" s="337"/>
      <c r="Y48" s="337"/>
      <c r="Z48" s="337"/>
      <c r="AA48" s="337"/>
      <c r="AB48" s="337"/>
      <c r="AC48" s="337"/>
      <c r="AD48" s="337"/>
      <c r="AE48" s="337"/>
      <c r="AF48" s="337"/>
      <c r="AG48" s="337"/>
      <c r="AH48" s="337"/>
      <c r="AI48" s="337"/>
      <c r="AJ48" s="337"/>
      <c r="AK48" s="337"/>
      <c r="AL48" s="337"/>
      <c r="AM48" s="337"/>
      <c r="AN48" s="337"/>
      <c r="AO48" s="337"/>
      <c r="AP48" s="337"/>
      <c r="AQ48" s="337"/>
      <c r="AR48" s="337"/>
    </row>
    <row r="49">
      <c r="A49" s="1600" t="s">
        <v>9944</v>
      </c>
      <c r="B49" s="1600"/>
      <c r="C49" s="1600"/>
      <c r="D49" s="1600"/>
      <c r="E49" s="1600"/>
      <c r="F49" s="1619"/>
      <c r="G49" s="1600"/>
      <c r="H49" s="1600"/>
      <c r="I49" s="1600"/>
      <c r="J49" s="1600"/>
      <c r="K49" s="1600"/>
      <c r="L49" s="337"/>
      <c r="M49" s="337"/>
      <c r="N49" s="337"/>
      <c r="O49" s="337"/>
      <c r="P49" s="337"/>
      <c r="Q49" s="337"/>
      <c r="R49" s="337"/>
      <c r="S49" s="337"/>
      <c r="T49" s="337"/>
      <c r="U49" s="337"/>
      <c r="V49" s="337"/>
      <c r="W49" s="337"/>
      <c r="X49" s="337"/>
      <c r="Y49" s="337"/>
      <c r="Z49" s="337"/>
      <c r="AA49" s="337"/>
      <c r="AB49" s="337"/>
      <c r="AC49" s="337"/>
      <c r="AD49" s="337"/>
      <c r="AE49" s="337"/>
      <c r="AF49" s="337"/>
      <c r="AG49" s="337"/>
      <c r="AH49" s="337"/>
      <c r="AI49" s="337"/>
      <c r="AJ49" s="337"/>
      <c r="AK49" s="337"/>
      <c r="AL49" s="337"/>
      <c r="AM49" s="337"/>
      <c r="AN49" s="337"/>
      <c r="AO49" s="337"/>
      <c r="AP49" s="337"/>
      <c r="AQ49" s="337"/>
      <c r="AR49" s="337"/>
    </row>
    <row r="50">
      <c r="A50" s="620" t="s">
        <v>9945</v>
      </c>
      <c r="B50" s="694" t="s">
        <v>3149</v>
      </c>
      <c r="C50" s="620" t="s">
        <v>3173</v>
      </c>
      <c r="D50" s="281" t="s">
        <v>3151</v>
      </c>
      <c r="E50" s="450" t="s">
        <v>9946</v>
      </c>
      <c r="F50" s="281" t="s">
        <v>3154</v>
      </c>
      <c r="G50" s="869">
        <v>43844.0</v>
      </c>
      <c r="H50" s="296" t="s">
        <v>383</v>
      </c>
      <c r="I50" s="1616" t="s">
        <v>47</v>
      </c>
      <c r="J50" s="296" t="s">
        <v>4395</v>
      </c>
      <c r="K50" s="337"/>
      <c r="L50" s="296" t="s">
        <v>383</v>
      </c>
      <c r="M50" s="337"/>
      <c r="N50" s="1618">
        <v>43857.0</v>
      </c>
      <c r="O50" s="337"/>
      <c r="P50" s="337"/>
      <c r="Q50" s="337"/>
      <c r="R50" s="337"/>
      <c r="S50" s="337"/>
      <c r="T50" s="337"/>
      <c r="U50" s="337"/>
      <c r="V50" s="337"/>
      <c r="W50" s="337"/>
      <c r="X50" s="337"/>
      <c r="Y50" s="337"/>
      <c r="Z50" s="337"/>
      <c r="AA50" s="337"/>
      <c r="AB50" s="337"/>
      <c r="AC50" s="337"/>
      <c r="AD50" s="337"/>
      <c r="AE50" s="337"/>
      <c r="AF50" s="337"/>
      <c r="AG50" s="337"/>
      <c r="AH50" s="337"/>
      <c r="AI50" s="337"/>
      <c r="AJ50" s="337"/>
      <c r="AK50" s="337"/>
      <c r="AL50" s="337"/>
      <c r="AM50" s="337"/>
      <c r="AN50" s="337"/>
      <c r="AO50" s="337"/>
      <c r="AP50" s="337"/>
      <c r="AQ50" s="337"/>
      <c r="AR50" s="337"/>
    </row>
    <row r="51">
      <c r="A51" s="620" t="s">
        <v>9947</v>
      </c>
      <c r="B51" s="694" t="s">
        <v>3149</v>
      </c>
      <c r="C51" s="620" t="s">
        <v>3173</v>
      </c>
      <c r="D51" s="281" t="s">
        <v>3151</v>
      </c>
      <c r="E51" s="450" t="s">
        <v>9948</v>
      </c>
      <c r="F51" s="281" t="s">
        <v>3154</v>
      </c>
      <c r="G51" s="869">
        <v>43844.0</v>
      </c>
      <c r="H51" s="296" t="s">
        <v>383</v>
      </c>
      <c r="I51" s="1616" t="s">
        <v>47</v>
      </c>
      <c r="J51" s="296" t="s">
        <v>4395</v>
      </c>
      <c r="K51" s="337"/>
      <c r="L51" s="296" t="s">
        <v>383</v>
      </c>
      <c r="M51" s="337"/>
      <c r="N51" s="1618">
        <v>43857.0</v>
      </c>
      <c r="O51" s="337"/>
      <c r="P51" s="337"/>
      <c r="Q51" s="337"/>
      <c r="R51" s="337"/>
      <c r="S51" s="337"/>
      <c r="T51" s="337"/>
      <c r="U51" s="337"/>
      <c r="V51" s="337"/>
      <c r="W51" s="337"/>
      <c r="X51" s="337"/>
      <c r="Y51" s="337"/>
      <c r="Z51" s="337"/>
      <c r="AA51" s="337"/>
      <c r="AB51" s="337"/>
      <c r="AC51" s="337"/>
      <c r="AD51" s="337"/>
      <c r="AE51" s="337"/>
      <c r="AF51" s="337"/>
      <c r="AG51" s="337"/>
      <c r="AH51" s="337"/>
      <c r="AI51" s="337"/>
      <c r="AJ51" s="337"/>
      <c r="AK51" s="337"/>
      <c r="AL51" s="337"/>
      <c r="AM51" s="337"/>
      <c r="AN51" s="337"/>
      <c r="AO51" s="337"/>
      <c r="AP51" s="337"/>
      <c r="AQ51" s="337"/>
      <c r="AR51" s="337"/>
    </row>
    <row r="52">
      <c r="A52" s="620" t="s">
        <v>9949</v>
      </c>
      <c r="B52" s="694" t="s">
        <v>3149</v>
      </c>
      <c r="C52" s="620" t="s">
        <v>3173</v>
      </c>
      <c r="D52" s="281" t="s">
        <v>3151</v>
      </c>
      <c r="E52" s="450" t="s">
        <v>9950</v>
      </c>
      <c r="F52" s="281" t="s">
        <v>3154</v>
      </c>
      <c r="G52" s="869">
        <v>43844.0</v>
      </c>
      <c r="H52" s="296" t="s">
        <v>383</v>
      </c>
      <c r="I52" s="1616" t="s">
        <v>47</v>
      </c>
      <c r="J52" s="296" t="s">
        <v>4395</v>
      </c>
      <c r="K52" s="337"/>
      <c r="L52" s="296" t="s">
        <v>383</v>
      </c>
      <c r="M52" s="337"/>
      <c r="N52" s="1618">
        <v>43857.0</v>
      </c>
      <c r="O52" s="337"/>
      <c r="P52" s="337"/>
      <c r="Q52" s="337"/>
      <c r="R52" s="337"/>
      <c r="S52" s="337"/>
      <c r="T52" s="337"/>
      <c r="U52" s="337"/>
      <c r="V52" s="337"/>
      <c r="W52" s="337"/>
      <c r="X52" s="337"/>
      <c r="Y52" s="337"/>
      <c r="Z52" s="337"/>
      <c r="AA52" s="337"/>
      <c r="AB52" s="337"/>
      <c r="AC52" s="337"/>
      <c r="AD52" s="337"/>
      <c r="AE52" s="337"/>
      <c r="AF52" s="337"/>
      <c r="AG52" s="337"/>
      <c r="AH52" s="337"/>
      <c r="AI52" s="337"/>
      <c r="AJ52" s="337"/>
      <c r="AK52" s="337"/>
      <c r="AL52" s="337"/>
      <c r="AM52" s="337"/>
      <c r="AN52" s="337"/>
      <c r="AO52" s="337"/>
      <c r="AP52" s="337"/>
      <c r="AQ52" s="337"/>
      <c r="AR52" s="337"/>
    </row>
    <row r="53">
      <c r="A53" s="620" t="s">
        <v>9951</v>
      </c>
      <c r="B53" s="694" t="s">
        <v>3149</v>
      </c>
      <c r="C53" s="620" t="s">
        <v>3173</v>
      </c>
      <c r="D53" s="281" t="s">
        <v>3151</v>
      </c>
      <c r="E53" s="450" t="s">
        <v>9952</v>
      </c>
      <c r="F53" s="281" t="s">
        <v>3154</v>
      </c>
      <c r="G53" s="869">
        <v>43844.0</v>
      </c>
      <c r="H53" s="296" t="s">
        <v>383</v>
      </c>
      <c r="I53" s="1616" t="s">
        <v>47</v>
      </c>
      <c r="J53" s="296" t="s">
        <v>4395</v>
      </c>
      <c r="K53" s="337"/>
      <c r="L53" s="296" t="s">
        <v>383</v>
      </c>
      <c r="M53" s="337"/>
      <c r="N53" s="1618">
        <v>43857.0</v>
      </c>
      <c r="O53" s="337"/>
      <c r="P53" s="337"/>
      <c r="Q53" s="337"/>
      <c r="R53" s="337"/>
      <c r="S53" s="337"/>
      <c r="T53" s="337"/>
      <c r="U53" s="337"/>
      <c r="V53" s="337"/>
      <c r="W53" s="337"/>
      <c r="X53" s="337"/>
      <c r="Y53" s="337"/>
      <c r="Z53" s="337"/>
      <c r="AA53" s="337"/>
      <c r="AB53" s="337"/>
      <c r="AC53" s="337"/>
      <c r="AD53" s="337"/>
      <c r="AE53" s="337"/>
      <c r="AF53" s="337"/>
      <c r="AG53" s="337"/>
      <c r="AH53" s="337"/>
      <c r="AI53" s="337"/>
      <c r="AJ53" s="337"/>
      <c r="AK53" s="337"/>
      <c r="AL53" s="337"/>
      <c r="AM53" s="337"/>
      <c r="AN53" s="337"/>
      <c r="AO53" s="337"/>
      <c r="AP53" s="337"/>
      <c r="AQ53" s="337"/>
      <c r="AR53" s="337"/>
    </row>
    <row r="54">
      <c r="A54" s="620" t="s">
        <v>9953</v>
      </c>
      <c r="B54" s="694" t="s">
        <v>3149</v>
      </c>
      <c r="C54" s="620" t="s">
        <v>3173</v>
      </c>
      <c r="D54" s="281" t="s">
        <v>3151</v>
      </c>
      <c r="E54" s="450" t="s">
        <v>9954</v>
      </c>
      <c r="F54" s="281" t="s">
        <v>3154</v>
      </c>
      <c r="G54" s="869">
        <v>43844.0</v>
      </c>
      <c r="H54" s="296" t="s">
        <v>383</v>
      </c>
      <c r="I54" s="1616" t="s">
        <v>47</v>
      </c>
      <c r="J54" s="296" t="s">
        <v>4395</v>
      </c>
      <c r="K54" s="337"/>
      <c r="L54" s="296" t="s">
        <v>383</v>
      </c>
      <c r="M54" s="337"/>
      <c r="N54" s="1618">
        <v>43857.0</v>
      </c>
      <c r="O54" s="337"/>
      <c r="P54" s="337"/>
      <c r="Q54" s="337"/>
      <c r="R54" s="337"/>
      <c r="S54" s="337"/>
      <c r="T54" s="337"/>
      <c r="U54" s="337"/>
      <c r="V54" s="337"/>
      <c r="W54" s="337"/>
      <c r="X54" s="337"/>
      <c r="Y54" s="337"/>
      <c r="Z54" s="337"/>
      <c r="AA54" s="337"/>
      <c r="AB54" s="337"/>
      <c r="AC54" s="337"/>
      <c r="AD54" s="337"/>
      <c r="AE54" s="337"/>
      <c r="AF54" s="337"/>
      <c r="AG54" s="337"/>
      <c r="AH54" s="337"/>
      <c r="AI54" s="337"/>
      <c r="AJ54" s="337"/>
      <c r="AK54" s="337"/>
      <c r="AL54" s="337"/>
      <c r="AM54" s="337"/>
      <c r="AN54" s="337"/>
      <c r="AO54" s="337"/>
      <c r="AP54" s="337"/>
      <c r="AQ54" s="337"/>
      <c r="AR54" s="337"/>
    </row>
    <row r="55">
      <c r="A55" s="620" t="s">
        <v>9955</v>
      </c>
      <c r="B55" s="694" t="s">
        <v>3149</v>
      </c>
      <c r="C55" s="620" t="s">
        <v>3173</v>
      </c>
      <c r="D55" s="450" t="s">
        <v>3172</v>
      </c>
      <c r="E55" s="281" t="s">
        <v>9956</v>
      </c>
      <c r="F55" s="281" t="s">
        <v>3175</v>
      </c>
      <c r="H55" s="337"/>
      <c r="I55" s="1616" t="s">
        <v>47</v>
      </c>
      <c r="J55" s="296" t="s">
        <v>4395</v>
      </c>
      <c r="K55" s="296" t="s">
        <v>9957</v>
      </c>
      <c r="L55" s="296" t="s">
        <v>383</v>
      </c>
      <c r="M55" s="337"/>
      <c r="N55" s="1618">
        <v>43857.0</v>
      </c>
      <c r="O55" s="337"/>
      <c r="P55" s="337"/>
      <c r="Q55" s="337"/>
      <c r="R55" s="337"/>
      <c r="S55" s="337"/>
      <c r="T55" s="337"/>
      <c r="U55" s="337"/>
      <c r="V55" s="337"/>
      <c r="W55" s="337"/>
      <c r="X55" s="337"/>
      <c r="Y55" s="337"/>
      <c r="Z55" s="337"/>
      <c r="AA55" s="337"/>
      <c r="AB55" s="337"/>
      <c r="AC55" s="337"/>
      <c r="AD55" s="337"/>
      <c r="AE55" s="337"/>
      <c r="AF55" s="337"/>
      <c r="AG55" s="337"/>
      <c r="AH55" s="337"/>
      <c r="AI55" s="337"/>
      <c r="AJ55" s="337"/>
      <c r="AK55" s="337"/>
      <c r="AL55" s="337"/>
      <c r="AM55" s="337"/>
      <c r="AN55" s="337"/>
      <c r="AO55" s="337"/>
      <c r="AP55" s="337"/>
      <c r="AQ55" s="337"/>
      <c r="AR55" s="337"/>
    </row>
    <row r="56">
      <c r="A56" s="620" t="s">
        <v>9958</v>
      </c>
      <c r="B56" s="694" t="s">
        <v>3149</v>
      </c>
      <c r="C56" s="620" t="s">
        <v>3173</v>
      </c>
      <c r="D56" s="450" t="s">
        <v>3178</v>
      </c>
      <c r="E56" s="281" t="s">
        <v>3179</v>
      </c>
      <c r="F56" s="281" t="s">
        <v>3180</v>
      </c>
      <c r="H56" s="337"/>
      <c r="I56" s="1616" t="s">
        <v>47</v>
      </c>
      <c r="J56" s="296" t="s">
        <v>4395</v>
      </c>
      <c r="K56" s="296" t="s">
        <v>9957</v>
      </c>
      <c r="L56" s="296" t="s">
        <v>383</v>
      </c>
      <c r="M56" s="337"/>
      <c r="N56" s="1618">
        <v>43857.0</v>
      </c>
      <c r="O56" s="337"/>
      <c r="P56" s="337"/>
      <c r="Q56" s="337"/>
      <c r="R56" s="337"/>
      <c r="S56" s="337"/>
      <c r="T56" s="337"/>
      <c r="U56" s="337"/>
      <c r="V56" s="337"/>
      <c r="W56" s="337"/>
      <c r="X56" s="337"/>
      <c r="Y56" s="337"/>
      <c r="Z56" s="337"/>
      <c r="AA56" s="337"/>
      <c r="AB56" s="337"/>
      <c r="AC56" s="337"/>
      <c r="AD56" s="337"/>
      <c r="AE56" s="337"/>
      <c r="AF56" s="337"/>
      <c r="AG56" s="337"/>
      <c r="AH56" s="337"/>
      <c r="AI56" s="337"/>
      <c r="AJ56" s="337"/>
      <c r="AK56" s="337"/>
      <c r="AL56" s="337"/>
      <c r="AM56" s="337"/>
      <c r="AN56" s="337"/>
      <c r="AO56" s="337"/>
      <c r="AP56" s="337"/>
      <c r="AQ56" s="337"/>
      <c r="AR56" s="337"/>
    </row>
    <row r="57">
      <c r="A57" s="620" t="s">
        <v>3181</v>
      </c>
      <c r="B57" s="694" t="s">
        <v>3149</v>
      </c>
      <c r="C57" s="620" t="s">
        <v>3173</v>
      </c>
      <c r="D57" s="450" t="s">
        <v>3182</v>
      </c>
      <c r="E57" s="281" t="s">
        <v>3183</v>
      </c>
      <c r="F57" s="281" t="s">
        <v>3184</v>
      </c>
      <c r="G57" s="869">
        <v>43844.0</v>
      </c>
      <c r="H57" s="296" t="s">
        <v>383</v>
      </c>
      <c r="I57" s="1616" t="s">
        <v>47</v>
      </c>
      <c r="J57" s="296" t="s">
        <v>4395</v>
      </c>
      <c r="K57" s="337"/>
      <c r="L57" s="296" t="s">
        <v>383</v>
      </c>
      <c r="M57" s="337"/>
      <c r="N57" s="1618">
        <v>43857.0</v>
      </c>
      <c r="O57" s="337"/>
      <c r="P57" s="337"/>
      <c r="Q57" s="337"/>
      <c r="R57" s="337"/>
      <c r="S57" s="337"/>
      <c r="T57" s="337"/>
      <c r="U57" s="337"/>
      <c r="V57" s="337"/>
      <c r="W57" s="337"/>
      <c r="X57" s="337"/>
      <c r="Y57" s="337"/>
      <c r="Z57" s="337"/>
      <c r="AA57" s="337"/>
      <c r="AB57" s="337"/>
      <c r="AC57" s="337"/>
      <c r="AD57" s="337"/>
      <c r="AE57" s="337"/>
      <c r="AF57" s="337"/>
      <c r="AG57" s="337"/>
      <c r="AH57" s="337"/>
      <c r="AI57" s="337"/>
      <c r="AJ57" s="337"/>
      <c r="AK57" s="337"/>
      <c r="AL57" s="337"/>
      <c r="AM57" s="337"/>
      <c r="AN57" s="337"/>
      <c r="AO57" s="337"/>
      <c r="AP57" s="337"/>
      <c r="AQ57" s="337"/>
      <c r="AR57" s="337"/>
    </row>
    <row r="58">
      <c r="A58" s="620" t="s">
        <v>9959</v>
      </c>
      <c r="B58" s="694" t="s">
        <v>3149</v>
      </c>
      <c r="C58" s="620" t="s">
        <v>3173</v>
      </c>
      <c r="D58" s="450" t="s">
        <v>9960</v>
      </c>
      <c r="E58" s="450" t="s">
        <v>9961</v>
      </c>
      <c r="F58" s="281" t="s">
        <v>9962</v>
      </c>
      <c r="H58" s="337"/>
      <c r="I58" s="1616" t="s">
        <v>47</v>
      </c>
      <c r="J58" s="296" t="s">
        <v>4395</v>
      </c>
      <c r="K58" s="337"/>
      <c r="L58" s="296" t="s">
        <v>383</v>
      </c>
      <c r="M58" s="337"/>
      <c r="N58" s="1618">
        <v>43857.0</v>
      </c>
      <c r="O58" s="337"/>
      <c r="P58" s="337"/>
      <c r="Q58" s="337"/>
      <c r="R58" s="337"/>
      <c r="S58" s="337"/>
      <c r="T58" s="337"/>
      <c r="U58" s="337"/>
      <c r="V58" s="337"/>
      <c r="W58" s="337"/>
      <c r="X58" s="337"/>
      <c r="Y58" s="337"/>
      <c r="Z58" s="337"/>
      <c r="AA58" s="337"/>
      <c r="AB58" s="337"/>
      <c r="AC58" s="337"/>
      <c r="AD58" s="337"/>
      <c r="AE58" s="337"/>
      <c r="AF58" s="337"/>
      <c r="AG58" s="337"/>
      <c r="AH58" s="337"/>
      <c r="AI58" s="337"/>
      <c r="AJ58" s="337"/>
      <c r="AK58" s="337"/>
      <c r="AL58" s="337"/>
      <c r="AM58" s="337"/>
      <c r="AN58" s="337"/>
      <c r="AO58" s="337"/>
      <c r="AP58" s="337"/>
      <c r="AQ58" s="337"/>
      <c r="AR58" s="337"/>
    </row>
    <row r="59">
      <c r="A59" s="620" t="s">
        <v>9963</v>
      </c>
      <c r="B59" s="694" t="s">
        <v>3149</v>
      </c>
      <c r="C59" s="620" t="s">
        <v>3173</v>
      </c>
      <c r="D59" s="450" t="s">
        <v>9964</v>
      </c>
      <c r="E59" s="281" t="s">
        <v>9965</v>
      </c>
      <c r="F59" s="281" t="s">
        <v>9966</v>
      </c>
      <c r="H59" s="337"/>
      <c r="I59" s="1616" t="s">
        <v>47</v>
      </c>
      <c r="J59" s="296" t="s">
        <v>4395</v>
      </c>
      <c r="K59" s="296" t="s">
        <v>9967</v>
      </c>
      <c r="L59" s="296" t="s">
        <v>383</v>
      </c>
      <c r="M59" s="337"/>
      <c r="N59" s="1618">
        <v>43857.0</v>
      </c>
      <c r="O59" s="337"/>
      <c r="P59" s="337"/>
      <c r="Q59" s="337"/>
      <c r="R59" s="337"/>
      <c r="S59" s="337"/>
      <c r="T59" s="337"/>
      <c r="U59" s="337"/>
      <c r="V59" s="337"/>
      <c r="W59" s="337"/>
      <c r="X59" s="337"/>
      <c r="Y59" s="337"/>
      <c r="Z59" s="337"/>
      <c r="AA59" s="337"/>
      <c r="AB59" s="337"/>
      <c r="AC59" s="337"/>
      <c r="AD59" s="337"/>
      <c r="AE59" s="337"/>
      <c r="AF59" s="337"/>
      <c r="AG59" s="337"/>
      <c r="AH59" s="337"/>
      <c r="AI59" s="337"/>
      <c r="AJ59" s="337"/>
      <c r="AK59" s="337"/>
      <c r="AL59" s="337"/>
      <c r="AM59" s="337"/>
      <c r="AN59" s="337"/>
      <c r="AO59" s="337"/>
      <c r="AP59" s="337"/>
      <c r="AQ59" s="337"/>
      <c r="AR59" s="337"/>
    </row>
    <row r="60">
      <c r="A60" s="620" t="s">
        <v>9968</v>
      </c>
      <c r="B60" s="694" t="s">
        <v>3149</v>
      </c>
      <c r="C60" s="620" t="s">
        <v>3173</v>
      </c>
      <c r="D60" s="450" t="s">
        <v>9969</v>
      </c>
      <c r="E60" s="450" t="s">
        <v>9970</v>
      </c>
      <c r="F60" s="281" t="s">
        <v>9971</v>
      </c>
      <c r="H60" s="337"/>
      <c r="I60" s="1616" t="s">
        <v>47</v>
      </c>
      <c r="J60" s="296" t="s">
        <v>4395</v>
      </c>
      <c r="K60" s="337"/>
      <c r="L60" s="296" t="s">
        <v>383</v>
      </c>
      <c r="M60" s="1617" t="str">
        <f t="shared" ref="M60:M63" si="4">HYPERLINK("https://tangramcare.atlassian.net/browse/P2BN-3064", "P2BN-3064")</f>
        <v>P2BN-3064</v>
      </c>
      <c r="N60" s="1618">
        <v>43857.0</v>
      </c>
      <c r="O60" s="337"/>
      <c r="P60" s="337"/>
      <c r="Q60" s="337"/>
      <c r="R60" s="337"/>
      <c r="S60" s="337"/>
      <c r="T60" s="337"/>
      <c r="U60" s="337"/>
      <c r="V60" s="337"/>
      <c r="W60" s="337"/>
      <c r="X60" s="337"/>
      <c r="Y60" s="337"/>
      <c r="Z60" s="337"/>
      <c r="AA60" s="337"/>
      <c r="AB60" s="337"/>
      <c r="AC60" s="337"/>
      <c r="AD60" s="337"/>
      <c r="AE60" s="337"/>
      <c r="AF60" s="337"/>
      <c r="AG60" s="337"/>
      <c r="AH60" s="337"/>
      <c r="AI60" s="337"/>
      <c r="AJ60" s="337"/>
      <c r="AK60" s="337"/>
      <c r="AL60" s="337"/>
      <c r="AM60" s="337"/>
      <c r="AN60" s="337"/>
      <c r="AO60" s="337"/>
      <c r="AP60" s="337"/>
      <c r="AQ60" s="337"/>
      <c r="AR60" s="337"/>
    </row>
    <row r="61">
      <c r="A61" s="620" t="s">
        <v>9972</v>
      </c>
      <c r="B61" s="694" t="s">
        <v>3149</v>
      </c>
      <c r="C61" s="620" t="s">
        <v>3173</v>
      </c>
      <c r="D61" s="450" t="s">
        <v>9973</v>
      </c>
      <c r="E61" s="450" t="s">
        <v>9974</v>
      </c>
      <c r="F61" s="281" t="s">
        <v>9975</v>
      </c>
      <c r="H61" s="337"/>
      <c r="I61" s="1616" t="s">
        <v>47</v>
      </c>
      <c r="J61" s="296" t="s">
        <v>4395</v>
      </c>
      <c r="K61" s="337"/>
      <c r="L61" s="296" t="s">
        <v>383</v>
      </c>
      <c r="M61" s="1617" t="str">
        <f t="shared" si="4"/>
        <v>P2BN-3064</v>
      </c>
      <c r="N61" s="1618">
        <v>43857.0</v>
      </c>
      <c r="O61" s="337"/>
      <c r="P61" s="337"/>
      <c r="Q61" s="337"/>
      <c r="R61" s="337"/>
      <c r="S61" s="337"/>
      <c r="T61" s="337"/>
      <c r="U61" s="337"/>
      <c r="V61" s="337"/>
      <c r="W61" s="337"/>
      <c r="X61" s="337"/>
      <c r="Y61" s="337"/>
      <c r="Z61" s="337"/>
      <c r="AA61" s="337"/>
      <c r="AB61" s="337"/>
      <c r="AC61" s="337"/>
      <c r="AD61" s="337"/>
      <c r="AE61" s="337"/>
      <c r="AF61" s="337"/>
      <c r="AG61" s="337"/>
      <c r="AH61" s="337"/>
      <c r="AI61" s="337"/>
      <c r="AJ61" s="337"/>
      <c r="AK61" s="337"/>
      <c r="AL61" s="337"/>
      <c r="AM61" s="337"/>
      <c r="AN61" s="337"/>
      <c r="AO61" s="337"/>
      <c r="AP61" s="337"/>
      <c r="AQ61" s="337"/>
      <c r="AR61" s="337"/>
    </row>
    <row r="62">
      <c r="A62" s="620" t="s">
        <v>9976</v>
      </c>
      <c r="B62" s="694" t="s">
        <v>3149</v>
      </c>
      <c r="C62" s="620" t="s">
        <v>3173</v>
      </c>
      <c r="D62" s="450" t="s">
        <v>9977</v>
      </c>
      <c r="E62" s="450" t="s">
        <v>9978</v>
      </c>
      <c r="F62" s="450" t="s">
        <v>9979</v>
      </c>
      <c r="H62" s="337"/>
      <c r="I62" s="1616" t="s">
        <v>47</v>
      </c>
      <c r="J62" s="296" t="s">
        <v>4395</v>
      </c>
      <c r="K62" s="337"/>
      <c r="L62" s="296" t="s">
        <v>383</v>
      </c>
      <c r="M62" s="1617" t="str">
        <f t="shared" si="4"/>
        <v>P2BN-3064</v>
      </c>
      <c r="N62" s="1618">
        <v>43857.0</v>
      </c>
      <c r="O62" s="337"/>
      <c r="P62" s="337"/>
      <c r="Q62" s="337"/>
      <c r="R62" s="337"/>
      <c r="S62" s="337"/>
      <c r="T62" s="337"/>
      <c r="U62" s="337"/>
      <c r="V62" s="337"/>
      <c r="W62" s="337"/>
      <c r="X62" s="337"/>
      <c r="Y62" s="337"/>
      <c r="Z62" s="337"/>
      <c r="AA62" s="337"/>
      <c r="AB62" s="337"/>
      <c r="AC62" s="337"/>
      <c r="AD62" s="337"/>
      <c r="AE62" s="337"/>
      <c r="AF62" s="337"/>
      <c r="AG62" s="337"/>
      <c r="AH62" s="337"/>
      <c r="AI62" s="337"/>
      <c r="AJ62" s="337"/>
      <c r="AK62" s="337"/>
      <c r="AL62" s="337"/>
      <c r="AM62" s="337"/>
      <c r="AN62" s="337"/>
      <c r="AO62" s="337"/>
      <c r="AP62" s="337"/>
      <c r="AQ62" s="337"/>
      <c r="AR62" s="337"/>
    </row>
    <row r="63">
      <c r="A63" s="620" t="s">
        <v>9980</v>
      </c>
      <c r="B63" s="694" t="s">
        <v>3149</v>
      </c>
      <c r="C63" s="620" t="s">
        <v>3173</v>
      </c>
      <c r="D63" s="450" t="s">
        <v>9981</v>
      </c>
      <c r="E63" s="281" t="s">
        <v>9982</v>
      </c>
      <c r="F63" s="281" t="s">
        <v>9983</v>
      </c>
      <c r="H63" s="337"/>
      <c r="I63" s="1616" t="s">
        <v>47</v>
      </c>
      <c r="J63" s="296" t="s">
        <v>4395</v>
      </c>
      <c r="K63" s="337"/>
      <c r="L63" s="296" t="s">
        <v>383</v>
      </c>
      <c r="M63" s="1617" t="str">
        <f t="shared" si="4"/>
        <v>P2BN-3064</v>
      </c>
      <c r="N63" s="1618">
        <v>43857.0</v>
      </c>
      <c r="O63" s="337"/>
      <c r="P63" s="337"/>
      <c r="Q63" s="337"/>
      <c r="R63" s="337"/>
      <c r="S63" s="337"/>
      <c r="T63" s="337"/>
      <c r="U63" s="337"/>
      <c r="V63" s="337"/>
      <c r="W63" s="337"/>
      <c r="X63" s="337"/>
      <c r="Y63" s="337"/>
      <c r="Z63" s="337"/>
      <c r="AA63" s="337"/>
      <c r="AB63" s="337"/>
      <c r="AC63" s="337"/>
      <c r="AD63" s="337"/>
      <c r="AE63" s="337"/>
      <c r="AF63" s="337"/>
      <c r="AG63" s="337"/>
      <c r="AH63" s="337"/>
      <c r="AI63" s="337"/>
      <c r="AJ63" s="337"/>
      <c r="AK63" s="337"/>
      <c r="AL63" s="337"/>
      <c r="AM63" s="337"/>
      <c r="AN63" s="337"/>
      <c r="AO63" s="337"/>
      <c r="AP63" s="337"/>
      <c r="AQ63" s="337"/>
      <c r="AR63" s="337"/>
    </row>
    <row r="64">
      <c r="A64" s="337"/>
      <c r="B64" s="337"/>
      <c r="C64" s="337"/>
      <c r="D64" s="337"/>
      <c r="E64" s="337"/>
      <c r="F64" s="337"/>
      <c r="G64" s="337"/>
      <c r="H64" s="337"/>
      <c r="I64" s="337"/>
      <c r="J64" s="337"/>
      <c r="K64" s="337"/>
      <c r="L64" s="337"/>
      <c r="M64" s="337"/>
      <c r="N64" s="337"/>
      <c r="O64" s="337"/>
      <c r="P64" s="337"/>
      <c r="Q64" s="337"/>
      <c r="R64" s="337"/>
      <c r="S64" s="337"/>
      <c r="T64" s="337"/>
      <c r="U64" s="337"/>
      <c r="V64" s="337"/>
      <c r="W64" s="337"/>
      <c r="X64" s="337"/>
      <c r="Y64" s="337"/>
      <c r="Z64" s="337"/>
      <c r="AA64" s="337"/>
      <c r="AB64" s="337"/>
      <c r="AC64" s="337"/>
      <c r="AD64" s="337"/>
      <c r="AE64" s="337"/>
      <c r="AF64" s="337"/>
      <c r="AG64" s="337"/>
      <c r="AH64" s="337"/>
      <c r="AI64" s="337"/>
      <c r="AJ64" s="337"/>
      <c r="AK64" s="337"/>
      <c r="AL64" s="337"/>
      <c r="AM64" s="337"/>
      <c r="AN64" s="337"/>
      <c r="AO64" s="337"/>
      <c r="AP64" s="337"/>
      <c r="AQ64" s="337"/>
      <c r="AR64" s="337"/>
    </row>
    <row r="65">
      <c r="A65" s="337"/>
      <c r="B65" s="337"/>
      <c r="C65" s="337"/>
      <c r="D65" s="337"/>
      <c r="E65" s="337"/>
      <c r="F65" s="337"/>
      <c r="G65" s="337"/>
      <c r="H65" s="337"/>
      <c r="I65" s="337"/>
      <c r="J65" s="337"/>
      <c r="K65" s="337"/>
      <c r="L65" s="337"/>
      <c r="M65" s="337"/>
      <c r="N65" s="337"/>
      <c r="O65" s="337"/>
      <c r="P65" s="337"/>
      <c r="Q65" s="337"/>
      <c r="R65" s="337"/>
      <c r="S65" s="337"/>
      <c r="T65" s="337"/>
      <c r="U65" s="337"/>
      <c r="V65" s="337"/>
      <c r="W65" s="337"/>
      <c r="X65" s="337"/>
      <c r="Y65" s="337"/>
      <c r="Z65" s="337"/>
      <c r="AA65" s="337"/>
      <c r="AB65" s="337"/>
      <c r="AC65" s="337"/>
      <c r="AD65" s="337"/>
      <c r="AE65" s="337"/>
      <c r="AF65" s="337"/>
      <c r="AG65" s="337"/>
      <c r="AH65" s="337"/>
      <c r="AI65" s="337"/>
      <c r="AJ65" s="337"/>
      <c r="AK65" s="337"/>
      <c r="AL65" s="337"/>
      <c r="AM65" s="337"/>
      <c r="AN65" s="337"/>
      <c r="AO65" s="337"/>
      <c r="AP65" s="337"/>
      <c r="AQ65" s="337"/>
      <c r="AR65" s="337"/>
    </row>
    <row r="66">
      <c r="A66" s="337"/>
      <c r="B66" s="337"/>
      <c r="C66" s="337"/>
      <c r="D66" s="337"/>
      <c r="E66" s="337"/>
      <c r="F66" s="337"/>
      <c r="G66" s="337"/>
      <c r="H66" s="337"/>
      <c r="I66" s="337"/>
      <c r="J66" s="337"/>
      <c r="K66" s="337"/>
      <c r="L66" s="337"/>
      <c r="M66" s="337"/>
      <c r="N66" s="337"/>
      <c r="O66" s="337"/>
      <c r="P66" s="337"/>
      <c r="Q66" s="337"/>
      <c r="R66" s="337"/>
      <c r="S66" s="337"/>
      <c r="T66" s="337"/>
      <c r="U66" s="337"/>
      <c r="V66" s="337"/>
      <c r="W66" s="337"/>
      <c r="X66" s="337"/>
      <c r="Y66" s="337"/>
      <c r="Z66" s="337"/>
      <c r="AA66" s="337"/>
      <c r="AB66" s="337"/>
      <c r="AC66" s="337"/>
      <c r="AD66" s="337"/>
      <c r="AE66" s="337"/>
      <c r="AF66" s="337"/>
      <c r="AG66" s="337"/>
      <c r="AH66" s="337"/>
      <c r="AI66" s="337"/>
      <c r="AJ66" s="337"/>
      <c r="AK66" s="337"/>
      <c r="AL66" s="337"/>
      <c r="AM66" s="337"/>
      <c r="AN66" s="337"/>
      <c r="AO66" s="337"/>
      <c r="AP66" s="337"/>
      <c r="AQ66" s="337"/>
      <c r="AR66" s="337"/>
    </row>
    <row r="67">
      <c r="A67" s="337"/>
      <c r="B67" s="337"/>
      <c r="C67" s="337"/>
      <c r="D67" s="337"/>
      <c r="E67" s="337"/>
      <c r="F67" s="337"/>
      <c r="G67" s="337"/>
      <c r="H67" s="337"/>
      <c r="I67" s="337"/>
      <c r="J67" s="337"/>
      <c r="K67" s="337"/>
      <c r="L67" s="337"/>
      <c r="M67" s="337"/>
      <c r="N67" s="337"/>
      <c r="O67" s="337"/>
      <c r="P67" s="337"/>
      <c r="Q67" s="337"/>
      <c r="R67" s="337"/>
      <c r="S67" s="337"/>
      <c r="T67" s="337"/>
      <c r="U67" s="337"/>
      <c r="V67" s="337"/>
      <c r="W67" s="337"/>
      <c r="X67" s="337"/>
      <c r="Y67" s="337"/>
      <c r="Z67" s="337"/>
      <c r="AA67" s="337"/>
      <c r="AB67" s="337"/>
      <c r="AC67" s="337"/>
      <c r="AD67" s="337"/>
      <c r="AE67" s="337"/>
      <c r="AF67" s="337"/>
      <c r="AG67" s="337"/>
      <c r="AH67" s="337"/>
      <c r="AI67" s="337"/>
      <c r="AJ67" s="337"/>
      <c r="AK67" s="337"/>
      <c r="AL67" s="337"/>
      <c r="AM67" s="337"/>
      <c r="AN67" s="337"/>
      <c r="AO67" s="337"/>
      <c r="AP67" s="337"/>
      <c r="AQ67" s="337"/>
      <c r="AR67" s="337"/>
    </row>
    <row r="68">
      <c r="A68" s="337"/>
      <c r="B68" s="337"/>
      <c r="C68" s="337"/>
      <c r="D68" s="337"/>
      <c r="E68" s="337"/>
      <c r="F68" s="337"/>
      <c r="G68" s="337"/>
      <c r="H68" s="337"/>
      <c r="I68" s="337"/>
      <c r="J68" s="337"/>
      <c r="K68" s="337"/>
      <c r="L68" s="337"/>
      <c r="M68" s="337"/>
      <c r="N68" s="337"/>
      <c r="O68" s="337"/>
      <c r="P68" s="337"/>
      <c r="Q68" s="337"/>
      <c r="R68" s="337"/>
      <c r="S68" s="337"/>
      <c r="T68" s="337"/>
      <c r="U68" s="337"/>
      <c r="V68" s="337"/>
      <c r="W68" s="337"/>
      <c r="X68" s="337"/>
      <c r="Y68" s="337"/>
      <c r="Z68" s="337"/>
      <c r="AA68" s="337"/>
      <c r="AB68" s="337"/>
      <c r="AC68" s="337"/>
      <c r="AD68" s="337"/>
      <c r="AE68" s="337"/>
      <c r="AF68" s="337"/>
      <c r="AG68" s="337"/>
      <c r="AH68" s="337"/>
      <c r="AI68" s="337"/>
      <c r="AJ68" s="337"/>
      <c r="AK68" s="337"/>
      <c r="AL68" s="337"/>
      <c r="AM68" s="337"/>
      <c r="AN68" s="337"/>
      <c r="AO68" s="337"/>
      <c r="AP68" s="337"/>
      <c r="AQ68" s="337"/>
      <c r="AR68" s="337"/>
    </row>
    <row r="69">
      <c r="A69" s="337"/>
      <c r="B69" s="337"/>
      <c r="C69" s="337"/>
      <c r="D69" s="337"/>
      <c r="E69" s="337"/>
      <c r="F69" s="337"/>
      <c r="G69" s="337"/>
      <c r="H69" s="337"/>
      <c r="I69" s="337"/>
      <c r="J69" s="337"/>
      <c r="K69" s="337"/>
      <c r="L69" s="337"/>
      <c r="M69" s="337"/>
      <c r="N69" s="337"/>
      <c r="O69" s="337"/>
      <c r="P69" s="337"/>
      <c r="Q69" s="337"/>
      <c r="R69" s="337"/>
      <c r="S69" s="337"/>
      <c r="T69" s="337"/>
      <c r="U69" s="337"/>
      <c r="V69" s="337"/>
      <c r="W69" s="337"/>
      <c r="X69" s="337"/>
      <c r="Y69" s="337"/>
      <c r="Z69" s="337"/>
      <c r="AA69" s="337"/>
      <c r="AB69" s="337"/>
      <c r="AC69" s="337"/>
      <c r="AD69" s="337"/>
      <c r="AE69" s="337"/>
      <c r="AF69" s="337"/>
      <c r="AG69" s="337"/>
      <c r="AH69" s="337"/>
      <c r="AI69" s="337"/>
      <c r="AJ69" s="337"/>
      <c r="AK69" s="337"/>
      <c r="AL69" s="337"/>
      <c r="AM69" s="337"/>
      <c r="AN69" s="337"/>
      <c r="AO69" s="337"/>
      <c r="AP69" s="337"/>
      <c r="AQ69" s="337"/>
      <c r="AR69" s="337"/>
    </row>
    <row r="70">
      <c r="A70" s="337"/>
      <c r="B70" s="337"/>
      <c r="C70" s="337"/>
      <c r="D70" s="337"/>
      <c r="E70" s="337"/>
      <c r="F70" s="337"/>
      <c r="G70" s="337"/>
      <c r="H70" s="337"/>
      <c r="I70" s="337"/>
      <c r="J70" s="337"/>
      <c r="K70" s="337"/>
      <c r="L70" s="337"/>
      <c r="M70" s="337"/>
      <c r="N70" s="337"/>
      <c r="O70" s="337"/>
      <c r="P70" s="337"/>
      <c r="Q70" s="337"/>
      <c r="R70" s="337"/>
      <c r="S70" s="337"/>
      <c r="T70" s="337"/>
      <c r="U70" s="337"/>
      <c r="V70" s="337"/>
      <c r="W70" s="337"/>
      <c r="X70" s="337"/>
      <c r="Y70" s="337"/>
      <c r="Z70" s="337"/>
      <c r="AA70" s="337"/>
      <c r="AB70" s="337"/>
      <c r="AC70" s="337"/>
      <c r="AD70" s="337"/>
      <c r="AE70" s="337"/>
      <c r="AF70" s="337"/>
      <c r="AG70" s="337"/>
      <c r="AH70" s="337"/>
      <c r="AI70" s="337"/>
      <c r="AJ70" s="337"/>
      <c r="AK70" s="337"/>
      <c r="AL70" s="337"/>
      <c r="AM70" s="337"/>
      <c r="AN70" s="337"/>
      <c r="AO70" s="337"/>
      <c r="AP70" s="337"/>
      <c r="AQ70" s="337"/>
      <c r="AR70" s="337"/>
    </row>
    <row r="71">
      <c r="A71" s="337"/>
      <c r="B71" s="337"/>
      <c r="C71" s="337"/>
      <c r="D71" s="337"/>
      <c r="E71" s="337"/>
      <c r="F71" s="337"/>
      <c r="G71" s="337"/>
      <c r="H71" s="337"/>
      <c r="I71" s="337"/>
      <c r="J71" s="337"/>
      <c r="K71" s="337"/>
      <c r="L71" s="337"/>
      <c r="M71" s="337"/>
      <c r="N71" s="337"/>
      <c r="O71" s="337"/>
      <c r="P71" s="337"/>
      <c r="Q71" s="337"/>
      <c r="R71" s="337"/>
      <c r="S71" s="337"/>
      <c r="T71" s="337"/>
      <c r="U71" s="337"/>
      <c r="V71" s="337"/>
      <c r="W71" s="337"/>
      <c r="X71" s="337"/>
      <c r="Y71" s="337"/>
      <c r="Z71" s="337"/>
      <c r="AA71" s="337"/>
      <c r="AB71" s="337"/>
      <c r="AC71" s="337"/>
      <c r="AD71" s="337"/>
      <c r="AE71" s="337"/>
      <c r="AF71" s="337"/>
      <c r="AG71" s="337"/>
      <c r="AH71" s="337"/>
      <c r="AI71" s="337"/>
      <c r="AJ71" s="337"/>
      <c r="AK71" s="337"/>
      <c r="AL71" s="337"/>
      <c r="AM71" s="337"/>
      <c r="AN71" s="337"/>
      <c r="AO71" s="337"/>
      <c r="AP71" s="337"/>
      <c r="AQ71" s="337"/>
      <c r="AR71" s="337"/>
    </row>
    <row r="72">
      <c r="A72" s="337"/>
      <c r="B72" s="337"/>
      <c r="C72" s="337"/>
      <c r="D72" s="337"/>
      <c r="E72" s="337"/>
      <c r="F72" s="337"/>
      <c r="G72" s="337"/>
      <c r="H72" s="337"/>
      <c r="I72" s="337"/>
      <c r="J72" s="337"/>
      <c r="K72" s="337"/>
      <c r="L72" s="337"/>
      <c r="M72" s="337"/>
      <c r="N72" s="337"/>
      <c r="O72" s="337"/>
      <c r="P72" s="337"/>
      <c r="Q72" s="337"/>
      <c r="R72" s="337"/>
      <c r="S72" s="337"/>
      <c r="T72" s="337"/>
      <c r="U72" s="337"/>
      <c r="V72" s="337"/>
      <c r="W72" s="337"/>
      <c r="X72" s="337"/>
      <c r="Y72" s="337"/>
      <c r="Z72" s="337"/>
      <c r="AA72" s="337"/>
      <c r="AB72" s="337"/>
      <c r="AC72" s="337"/>
      <c r="AD72" s="337"/>
      <c r="AE72" s="337"/>
      <c r="AF72" s="337"/>
      <c r="AG72" s="337"/>
      <c r="AH72" s="337"/>
      <c r="AI72" s="337"/>
      <c r="AJ72" s="337"/>
      <c r="AK72" s="337"/>
      <c r="AL72" s="337"/>
      <c r="AM72" s="337"/>
      <c r="AN72" s="337"/>
      <c r="AO72" s="337"/>
      <c r="AP72" s="337"/>
      <c r="AQ72" s="337"/>
      <c r="AR72" s="337"/>
    </row>
    <row r="73">
      <c r="A73" s="337"/>
      <c r="B73" s="337"/>
      <c r="C73" s="337"/>
      <c r="D73" s="337"/>
      <c r="E73" s="337"/>
      <c r="F73" s="337"/>
      <c r="G73" s="337"/>
      <c r="H73" s="337"/>
      <c r="I73" s="337"/>
      <c r="J73" s="337"/>
      <c r="K73" s="337"/>
      <c r="L73" s="337"/>
      <c r="M73" s="337"/>
      <c r="N73" s="337"/>
      <c r="O73" s="337"/>
      <c r="P73" s="337"/>
      <c r="Q73" s="337"/>
      <c r="R73" s="337"/>
      <c r="S73" s="337"/>
      <c r="T73" s="337"/>
      <c r="U73" s="337"/>
      <c r="V73" s="337"/>
      <c r="W73" s="337"/>
      <c r="X73" s="337"/>
      <c r="Y73" s="337"/>
      <c r="Z73" s="337"/>
      <c r="AA73" s="337"/>
      <c r="AB73" s="337"/>
      <c r="AC73" s="337"/>
      <c r="AD73" s="337"/>
      <c r="AE73" s="337"/>
      <c r="AF73" s="337"/>
      <c r="AG73" s="337"/>
      <c r="AH73" s="337"/>
      <c r="AI73" s="337"/>
      <c r="AJ73" s="337"/>
      <c r="AK73" s="337"/>
      <c r="AL73" s="337"/>
      <c r="AM73" s="337"/>
      <c r="AN73" s="337"/>
      <c r="AO73" s="337"/>
      <c r="AP73" s="337"/>
      <c r="AQ73" s="337"/>
      <c r="AR73" s="337"/>
    </row>
    <row r="74">
      <c r="A74" s="337"/>
      <c r="B74" s="337"/>
      <c r="C74" s="337"/>
      <c r="D74" s="337"/>
      <c r="E74" s="337"/>
      <c r="F74" s="337"/>
      <c r="G74" s="337"/>
      <c r="H74" s="337"/>
      <c r="I74" s="337"/>
      <c r="J74" s="337"/>
      <c r="K74" s="337"/>
      <c r="L74" s="337"/>
      <c r="M74" s="337"/>
      <c r="N74" s="337"/>
      <c r="O74" s="337"/>
      <c r="P74" s="337"/>
      <c r="Q74" s="337"/>
      <c r="R74" s="337"/>
      <c r="S74" s="337"/>
      <c r="T74" s="337"/>
      <c r="U74" s="337"/>
      <c r="V74" s="337"/>
      <c r="W74" s="337"/>
      <c r="X74" s="337"/>
      <c r="Y74" s="337"/>
      <c r="Z74" s="337"/>
      <c r="AA74" s="337"/>
      <c r="AB74" s="337"/>
      <c r="AC74" s="337"/>
      <c r="AD74" s="337"/>
      <c r="AE74" s="337"/>
      <c r="AF74" s="337"/>
      <c r="AG74" s="337"/>
      <c r="AH74" s="337"/>
      <c r="AI74" s="337"/>
      <c r="AJ74" s="337"/>
      <c r="AK74" s="337"/>
      <c r="AL74" s="337"/>
      <c r="AM74" s="337"/>
      <c r="AN74" s="337"/>
      <c r="AO74" s="337"/>
      <c r="AP74" s="337"/>
      <c r="AQ74" s="337"/>
      <c r="AR74" s="337"/>
    </row>
    <row r="75">
      <c r="A75" s="337"/>
      <c r="B75" s="337"/>
      <c r="C75" s="337"/>
      <c r="D75" s="337"/>
      <c r="E75" s="337"/>
      <c r="F75" s="337"/>
      <c r="G75" s="337"/>
      <c r="H75" s="337"/>
      <c r="I75" s="337"/>
      <c r="J75" s="337"/>
      <c r="K75" s="337"/>
      <c r="L75" s="337"/>
      <c r="M75" s="337"/>
      <c r="N75" s="337"/>
      <c r="O75" s="337"/>
      <c r="P75" s="337"/>
      <c r="Q75" s="337"/>
      <c r="R75" s="337"/>
      <c r="S75" s="337"/>
      <c r="T75" s="337"/>
      <c r="U75" s="337"/>
      <c r="V75" s="337"/>
      <c r="W75" s="337"/>
      <c r="X75" s="337"/>
      <c r="Y75" s="337"/>
      <c r="Z75" s="337"/>
      <c r="AA75" s="337"/>
      <c r="AB75" s="337"/>
      <c r="AC75" s="337"/>
      <c r="AD75" s="337"/>
      <c r="AE75" s="337"/>
      <c r="AF75" s="337"/>
      <c r="AG75" s="337"/>
      <c r="AH75" s="337"/>
      <c r="AI75" s="337"/>
      <c r="AJ75" s="337"/>
      <c r="AK75" s="337"/>
      <c r="AL75" s="337"/>
      <c r="AM75" s="337"/>
      <c r="AN75" s="337"/>
      <c r="AO75" s="337"/>
      <c r="AP75" s="337"/>
      <c r="AQ75" s="337"/>
      <c r="AR75" s="337"/>
    </row>
    <row r="76">
      <c r="A76" s="337"/>
      <c r="B76" s="337"/>
      <c r="C76" s="337"/>
      <c r="D76" s="337"/>
      <c r="E76" s="337"/>
      <c r="F76" s="337"/>
      <c r="G76" s="337"/>
      <c r="H76" s="337"/>
      <c r="I76" s="337"/>
      <c r="J76" s="337"/>
      <c r="K76" s="337"/>
      <c r="L76" s="337"/>
      <c r="M76" s="337"/>
      <c r="N76" s="337"/>
      <c r="O76" s="337"/>
      <c r="P76" s="337"/>
      <c r="Q76" s="337"/>
      <c r="R76" s="337"/>
      <c r="S76" s="337"/>
      <c r="T76" s="337"/>
      <c r="U76" s="337"/>
      <c r="V76" s="337"/>
      <c r="W76" s="337"/>
      <c r="X76" s="337"/>
      <c r="Y76" s="337"/>
      <c r="Z76" s="337"/>
      <c r="AA76" s="337"/>
      <c r="AB76" s="337"/>
      <c r="AC76" s="337"/>
      <c r="AD76" s="337"/>
      <c r="AE76" s="337"/>
      <c r="AF76" s="337"/>
      <c r="AG76" s="337"/>
      <c r="AH76" s="337"/>
      <c r="AI76" s="337"/>
      <c r="AJ76" s="337"/>
      <c r="AK76" s="337"/>
      <c r="AL76" s="337"/>
      <c r="AM76" s="337"/>
      <c r="AN76" s="337"/>
      <c r="AO76" s="337"/>
      <c r="AP76" s="337"/>
      <c r="AQ76" s="337"/>
      <c r="AR76" s="337"/>
    </row>
    <row r="77">
      <c r="A77" s="337"/>
      <c r="B77" s="337"/>
      <c r="C77" s="337"/>
      <c r="D77" s="337"/>
      <c r="E77" s="337"/>
      <c r="F77" s="337"/>
      <c r="G77" s="337"/>
      <c r="H77" s="337"/>
      <c r="I77" s="337"/>
      <c r="J77" s="337"/>
      <c r="K77" s="337"/>
      <c r="L77" s="337"/>
      <c r="M77" s="337"/>
      <c r="N77" s="337"/>
      <c r="O77" s="337"/>
      <c r="P77" s="337"/>
      <c r="Q77" s="337"/>
      <c r="R77" s="337"/>
      <c r="S77" s="337"/>
      <c r="T77" s="337"/>
      <c r="U77" s="337"/>
      <c r="V77" s="337"/>
      <c r="W77" s="337"/>
      <c r="X77" s="337"/>
      <c r="Y77" s="337"/>
      <c r="Z77" s="337"/>
      <c r="AA77" s="337"/>
      <c r="AB77" s="337"/>
      <c r="AC77" s="337"/>
      <c r="AD77" s="337"/>
      <c r="AE77" s="337"/>
      <c r="AF77" s="337"/>
      <c r="AG77" s="337"/>
      <c r="AH77" s="337"/>
      <c r="AI77" s="337"/>
      <c r="AJ77" s="337"/>
      <c r="AK77" s="337"/>
      <c r="AL77" s="337"/>
      <c r="AM77" s="337"/>
      <c r="AN77" s="337"/>
      <c r="AO77" s="337"/>
      <c r="AP77" s="337"/>
      <c r="AQ77" s="337"/>
      <c r="AR77" s="337"/>
    </row>
    <row r="78">
      <c r="A78" s="337"/>
      <c r="B78" s="337"/>
      <c r="C78" s="337"/>
      <c r="D78" s="337"/>
      <c r="E78" s="337"/>
      <c r="F78" s="337"/>
      <c r="G78" s="337"/>
      <c r="H78" s="337"/>
      <c r="I78" s="337"/>
      <c r="J78" s="337"/>
      <c r="K78" s="337"/>
      <c r="L78" s="337"/>
      <c r="M78" s="337"/>
      <c r="N78" s="337"/>
      <c r="O78" s="337"/>
      <c r="P78" s="337"/>
      <c r="Q78" s="337"/>
      <c r="R78" s="337"/>
      <c r="S78" s="337"/>
      <c r="T78" s="337"/>
      <c r="U78" s="337"/>
      <c r="V78" s="337"/>
      <c r="W78" s="337"/>
      <c r="X78" s="337"/>
      <c r="Y78" s="337"/>
      <c r="Z78" s="337"/>
      <c r="AA78" s="337"/>
      <c r="AB78" s="337"/>
      <c r="AC78" s="337"/>
      <c r="AD78" s="337"/>
      <c r="AE78" s="337"/>
      <c r="AF78" s="337"/>
      <c r="AG78" s="337"/>
      <c r="AH78" s="337"/>
      <c r="AI78" s="337"/>
      <c r="AJ78" s="337"/>
      <c r="AK78" s="337"/>
      <c r="AL78" s="337"/>
      <c r="AM78" s="337"/>
      <c r="AN78" s="337"/>
      <c r="AO78" s="337"/>
      <c r="AP78" s="337"/>
      <c r="AQ78" s="337"/>
      <c r="AR78" s="337"/>
    </row>
    <row r="79">
      <c r="A79" s="337"/>
      <c r="B79" s="337"/>
      <c r="C79" s="337"/>
      <c r="D79" s="337"/>
      <c r="E79" s="337"/>
      <c r="F79" s="337"/>
      <c r="G79" s="337"/>
      <c r="H79" s="337"/>
      <c r="I79" s="337"/>
      <c r="J79" s="337"/>
      <c r="K79" s="337"/>
      <c r="L79" s="337"/>
      <c r="M79" s="337"/>
      <c r="N79" s="337"/>
      <c r="O79" s="337"/>
      <c r="P79" s="337"/>
      <c r="Q79" s="337"/>
      <c r="R79" s="337"/>
      <c r="S79" s="337"/>
      <c r="T79" s="337"/>
      <c r="U79" s="337"/>
      <c r="V79" s="337"/>
      <c r="W79" s="337"/>
      <c r="X79" s="337"/>
      <c r="Y79" s="337"/>
      <c r="Z79" s="337"/>
      <c r="AA79" s="337"/>
      <c r="AB79" s="337"/>
      <c r="AC79" s="337"/>
      <c r="AD79" s="337"/>
      <c r="AE79" s="337"/>
      <c r="AF79" s="337"/>
      <c r="AG79" s="337"/>
      <c r="AH79" s="337"/>
      <c r="AI79" s="337"/>
      <c r="AJ79" s="337"/>
      <c r="AK79" s="337"/>
      <c r="AL79" s="337"/>
      <c r="AM79" s="337"/>
      <c r="AN79" s="337"/>
      <c r="AO79" s="337"/>
      <c r="AP79" s="337"/>
      <c r="AQ79" s="337"/>
      <c r="AR79" s="337"/>
    </row>
    <row r="80">
      <c r="A80" s="337"/>
      <c r="B80" s="337"/>
      <c r="C80" s="337"/>
      <c r="D80" s="337"/>
      <c r="E80" s="337"/>
      <c r="F80" s="337"/>
      <c r="G80" s="337"/>
      <c r="H80" s="337"/>
      <c r="I80" s="337"/>
      <c r="J80" s="337"/>
      <c r="K80" s="337"/>
      <c r="L80" s="337"/>
      <c r="M80" s="337"/>
      <c r="N80" s="337"/>
      <c r="O80" s="337"/>
      <c r="P80" s="337"/>
      <c r="Q80" s="337"/>
      <c r="R80" s="337"/>
      <c r="S80" s="337"/>
      <c r="T80" s="337"/>
      <c r="U80" s="337"/>
      <c r="V80" s="337"/>
      <c r="W80" s="337"/>
      <c r="X80" s="337"/>
      <c r="Y80" s="337"/>
      <c r="Z80" s="337"/>
      <c r="AA80" s="337"/>
      <c r="AB80" s="337"/>
      <c r="AC80" s="337"/>
      <c r="AD80" s="337"/>
      <c r="AE80" s="337"/>
      <c r="AF80" s="337"/>
      <c r="AG80" s="337"/>
      <c r="AH80" s="337"/>
      <c r="AI80" s="337"/>
      <c r="AJ80" s="337"/>
      <c r="AK80" s="337"/>
      <c r="AL80" s="337"/>
      <c r="AM80" s="337"/>
      <c r="AN80" s="337"/>
      <c r="AO80" s="337"/>
      <c r="AP80" s="337"/>
      <c r="AQ80" s="337"/>
      <c r="AR80" s="337"/>
    </row>
    <row r="81">
      <c r="A81" s="337"/>
      <c r="B81" s="337"/>
      <c r="C81" s="337"/>
      <c r="D81" s="337"/>
      <c r="E81" s="337"/>
      <c r="F81" s="337"/>
      <c r="G81" s="337"/>
      <c r="H81" s="337"/>
      <c r="I81" s="337"/>
      <c r="J81" s="337"/>
      <c r="K81" s="337"/>
      <c r="L81" s="337"/>
      <c r="M81" s="337"/>
      <c r="N81" s="337"/>
      <c r="O81" s="337"/>
      <c r="P81" s="337"/>
      <c r="Q81" s="337"/>
      <c r="R81" s="337"/>
      <c r="S81" s="337"/>
      <c r="T81" s="337"/>
      <c r="U81" s="337"/>
      <c r="V81" s="337"/>
      <c r="W81" s="337"/>
      <c r="X81" s="337"/>
      <c r="Y81" s="337"/>
      <c r="Z81" s="337"/>
      <c r="AA81" s="337"/>
      <c r="AB81" s="337"/>
      <c r="AC81" s="337"/>
      <c r="AD81" s="337"/>
      <c r="AE81" s="337"/>
      <c r="AF81" s="337"/>
      <c r="AG81" s="337"/>
      <c r="AH81" s="337"/>
      <c r="AI81" s="337"/>
      <c r="AJ81" s="337"/>
      <c r="AK81" s="337"/>
      <c r="AL81" s="337"/>
      <c r="AM81" s="337"/>
      <c r="AN81" s="337"/>
      <c r="AO81" s="337"/>
      <c r="AP81" s="337"/>
      <c r="AQ81" s="337"/>
      <c r="AR81" s="337"/>
    </row>
    <row r="82">
      <c r="A82" s="337"/>
      <c r="B82" s="337"/>
      <c r="C82" s="337"/>
      <c r="D82" s="337"/>
      <c r="E82" s="337"/>
      <c r="F82" s="337"/>
      <c r="G82" s="337"/>
      <c r="H82" s="337"/>
      <c r="I82" s="337"/>
      <c r="J82" s="337"/>
      <c r="K82" s="337"/>
      <c r="L82" s="337"/>
      <c r="M82" s="337"/>
      <c r="N82" s="337"/>
      <c r="O82" s="337"/>
      <c r="P82" s="337"/>
      <c r="Q82" s="337"/>
      <c r="R82" s="337"/>
      <c r="S82" s="337"/>
      <c r="T82" s="337"/>
      <c r="U82" s="337"/>
      <c r="V82" s="337"/>
      <c r="W82" s="337"/>
      <c r="X82" s="337"/>
      <c r="Y82" s="337"/>
      <c r="Z82" s="337"/>
      <c r="AA82" s="337"/>
      <c r="AB82" s="337"/>
      <c r="AC82" s="337"/>
      <c r="AD82" s="337"/>
      <c r="AE82" s="337"/>
      <c r="AF82" s="337"/>
      <c r="AG82" s="337"/>
      <c r="AH82" s="337"/>
      <c r="AI82" s="337"/>
      <c r="AJ82" s="337"/>
      <c r="AK82" s="337"/>
      <c r="AL82" s="337"/>
      <c r="AM82" s="337"/>
      <c r="AN82" s="337"/>
      <c r="AO82" s="337"/>
      <c r="AP82" s="337"/>
      <c r="AQ82" s="337"/>
      <c r="AR82" s="337"/>
    </row>
    <row r="83">
      <c r="A83" s="337"/>
      <c r="B83" s="337"/>
      <c r="C83" s="337"/>
      <c r="D83" s="337"/>
      <c r="E83" s="337"/>
      <c r="F83" s="337"/>
      <c r="G83" s="337"/>
      <c r="H83" s="337"/>
      <c r="I83" s="337"/>
      <c r="J83" s="337"/>
      <c r="K83" s="337"/>
      <c r="L83" s="337"/>
      <c r="M83" s="337"/>
      <c r="N83" s="337"/>
      <c r="O83" s="337"/>
      <c r="P83" s="337"/>
      <c r="Q83" s="337"/>
      <c r="R83" s="337"/>
      <c r="S83" s="337"/>
      <c r="T83" s="337"/>
      <c r="U83" s="337"/>
      <c r="V83" s="337"/>
      <c r="W83" s="337"/>
      <c r="X83" s="337"/>
      <c r="Y83" s="337"/>
      <c r="Z83" s="337"/>
      <c r="AA83" s="337"/>
      <c r="AB83" s="337"/>
      <c r="AC83" s="337"/>
      <c r="AD83" s="337"/>
      <c r="AE83" s="337"/>
      <c r="AF83" s="337"/>
      <c r="AG83" s="337"/>
      <c r="AH83" s="337"/>
      <c r="AI83" s="337"/>
      <c r="AJ83" s="337"/>
      <c r="AK83" s="337"/>
      <c r="AL83" s="337"/>
      <c r="AM83" s="337"/>
      <c r="AN83" s="337"/>
      <c r="AO83" s="337"/>
      <c r="AP83" s="337"/>
      <c r="AQ83" s="337"/>
      <c r="AR83" s="337"/>
    </row>
    <row r="84">
      <c r="A84" s="337"/>
      <c r="B84" s="337"/>
      <c r="C84" s="337"/>
      <c r="D84" s="337"/>
      <c r="E84" s="337"/>
      <c r="F84" s="337"/>
      <c r="G84" s="337"/>
      <c r="H84" s="337"/>
      <c r="I84" s="337"/>
      <c r="J84" s="337"/>
      <c r="K84" s="337"/>
      <c r="L84" s="337"/>
      <c r="M84" s="337"/>
      <c r="N84" s="337"/>
      <c r="O84" s="337"/>
      <c r="P84" s="337"/>
      <c r="Q84" s="337"/>
      <c r="R84" s="337"/>
      <c r="S84" s="337"/>
      <c r="T84" s="337"/>
      <c r="U84" s="337"/>
      <c r="V84" s="337"/>
      <c r="W84" s="337"/>
      <c r="X84" s="337"/>
      <c r="Y84" s="337"/>
      <c r="Z84" s="337"/>
      <c r="AA84" s="337"/>
      <c r="AB84" s="337"/>
      <c r="AC84" s="337"/>
      <c r="AD84" s="337"/>
      <c r="AE84" s="337"/>
      <c r="AF84" s="337"/>
      <c r="AG84" s="337"/>
      <c r="AH84" s="337"/>
      <c r="AI84" s="337"/>
      <c r="AJ84" s="337"/>
      <c r="AK84" s="337"/>
      <c r="AL84" s="337"/>
      <c r="AM84" s="337"/>
      <c r="AN84" s="337"/>
      <c r="AO84" s="337"/>
      <c r="AP84" s="337"/>
      <c r="AQ84" s="337"/>
      <c r="AR84" s="337"/>
    </row>
    <row r="85">
      <c r="A85" s="337"/>
      <c r="B85" s="337"/>
      <c r="C85" s="337"/>
      <c r="D85" s="337"/>
      <c r="E85" s="337"/>
      <c r="F85" s="337"/>
      <c r="G85" s="337"/>
      <c r="H85" s="337"/>
      <c r="I85" s="337"/>
      <c r="J85" s="337"/>
      <c r="K85" s="337"/>
      <c r="L85" s="337"/>
      <c r="M85" s="337"/>
      <c r="N85" s="337"/>
      <c r="O85" s="337"/>
      <c r="P85" s="337"/>
      <c r="Q85" s="337"/>
      <c r="R85" s="337"/>
      <c r="S85" s="337"/>
      <c r="T85" s="337"/>
      <c r="U85" s="337"/>
      <c r="V85" s="337"/>
      <c r="W85" s="337"/>
      <c r="X85" s="337"/>
      <c r="Y85" s="337"/>
      <c r="Z85" s="337"/>
      <c r="AA85" s="337"/>
      <c r="AB85" s="337"/>
      <c r="AC85" s="337"/>
      <c r="AD85" s="337"/>
      <c r="AE85" s="337"/>
      <c r="AF85" s="337"/>
      <c r="AG85" s="337"/>
      <c r="AH85" s="337"/>
      <c r="AI85" s="337"/>
      <c r="AJ85" s="337"/>
      <c r="AK85" s="337"/>
      <c r="AL85" s="337"/>
      <c r="AM85" s="337"/>
      <c r="AN85" s="337"/>
      <c r="AO85" s="337"/>
      <c r="AP85" s="337"/>
      <c r="AQ85" s="337"/>
      <c r="AR85" s="337"/>
    </row>
    <row r="86">
      <c r="A86" s="337"/>
      <c r="B86" s="337"/>
      <c r="C86" s="337"/>
      <c r="D86" s="337"/>
      <c r="E86" s="337"/>
      <c r="F86" s="337"/>
      <c r="G86" s="337"/>
      <c r="H86" s="337"/>
      <c r="I86" s="337"/>
      <c r="J86" s="337"/>
      <c r="K86" s="337"/>
      <c r="L86" s="337"/>
      <c r="M86" s="337"/>
      <c r="N86" s="337"/>
      <c r="O86" s="337"/>
      <c r="P86" s="337"/>
      <c r="Q86" s="337"/>
      <c r="R86" s="337"/>
      <c r="S86" s="337"/>
      <c r="T86" s="337"/>
      <c r="U86" s="337"/>
      <c r="V86" s="337"/>
      <c r="W86" s="337"/>
      <c r="X86" s="337"/>
      <c r="Y86" s="337"/>
      <c r="Z86" s="337"/>
      <c r="AA86" s="337"/>
      <c r="AB86" s="337"/>
      <c r="AC86" s="337"/>
      <c r="AD86" s="337"/>
      <c r="AE86" s="337"/>
      <c r="AF86" s="337"/>
      <c r="AG86" s="337"/>
      <c r="AH86" s="337"/>
      <c r="AI86" s="337"/>
      <c r="AJ86" s="337"/>
      <c r="AK86" s="337"/>
      <c r="AL86" s="337"/>
      <c r="AM86" s="337"/>
      <c r="AN86" s="337"/>
      <c r="AO86" s="337"/>
      <c r="AP86" s="337"/>
      <c r="AQ86" s="337"/>
      <c r="AR86" s="337"/>
    </row>
    <row r="87">
      <c r="A87" s="337"/>
      <c r="B87" s="337"/>
      <c r="C87" s="337"/>
      <c r="D87" s="337"/>
      <c r="E87" s="337"/>
      <c r="F87" s="337"/>
      <c r="G87" s="337"/>
      <c r="H87" s="337"/>
      <c r="I87" s="337"/>
      <c r="J87" s="337"/>
      <c r="K87" s="337"/>
      <c r="L87" s="337"/>
      <c r="M87" s="337"/>
      <c r="N87" s="337"/>
      <c r="O87" s="337"/>
      <c r="P87" s="337"/>
      <c r="Q87" s="337"/>
      <c r="R87" s="337"/>
      <c r="S87" s="337"/>
      <c r="T87" s="337"/>
      <c r="U87" s="337"/>
      <c r="V87" s="337"/>
      <c r="W87" s="337"/>
      <c r="X87" s="337"/>
      <c r="Y87" s="337"/>
      <c r="Z87" s="337"/>
      <c r="AA87" s="337"/>
      <c r="AB87" s="337"/>
      <c r="AC87" s="337"/>
      <c r="AD87" s="337"/>
      <c r="AE87" s="337"/>
      <c r="AF87" s="337"/>
      <c r="AG87" s="337"/>
      <c r="AH87" s="337"/>
      <c r="AI87" s="337"/>
      <c r="AJ87" s="337"/>
      <c r="AK87" s="337"/>
      <c r="AL87" s="337"/>
      <c r="AM87" s="337"/>
      <c r="AN87" s="337"/>
      <c r="AO87" s="337"/>
      <c r="AP87" s="337"/>
      <c r="AQ87" s="337"/>
      <c r="AR87" s="337"/>
    </row>
    <row r="88">
      <c r="A88" s="337"/>
      <c r="B88" s="337"/>
      <c r="C88" s="337"/>
      <c r="D88" s="337"/>
      <c r="E88" s="337"/>
      <c r="F88" s="337"/>
      <c r="G88" s="337"/>
      <c r="H88" s="337"/>
      <c r="I88" s="337"/>
      <c r="J88" s="337"/>
      <c r="K88" s="337"/>
      <c r="L88" s="337"/>
      <c r="M88" s="337"/>
      <c r="N88" s="337"/>
      <c r="O88" s="337"/>
      <c r="P88" s="337"/>
      <c r="Q88" s="337"/>
      <c r="R88" s="337"/>
      <c r="S88" s="337"/>
      <c r="T88" s="337"/>
      <c r="U88" s="337"/>
      <c r="V88" s="337"/>
      <c r="W88" s="337"/>
      <c r="X88" s="337"/>
      <c r="Y88" s="337"/>
      <c r="Z88" s="337"/>
      <c r="AA88" s="337"/>
      <c r="AB88" s="337"/>
      <c r="AC88" s="337"/>
      <c r="AD88" s="337"/>
      <c r="AE88" s="337"/>
      <c r="AF88" s="337"/>
      <c r="AG88" s="337"/>
      <c r="AH88" s="337"/>
      <c r="AI88" s="337"/>
      <c r="AJ88" s="337"/>
      <c r="AK88" s="337"/>
      <c r="AL88" s="337"/>
      <c r="AM88" s="337"/>
      <c r="AN88" s="337"/>
      <c r="AO88" s="337"/>
      <c r="AP88" s="337"/>
      <c r="AQ88" s="337"/>
      <c r="AR88" s="337"/>
    </row>
    <row r="89">
      <c r="A89" s="337"/>
      <c r="B89" s="337"/>
      <c r="C89" s="337"/>
      <c r="D89" s="337"/>
      <c r="E89" s="337"/>
      <c r="F89" s="337"/>
      <c r="G89" s="337"/>
      <c r="H89" s="337"/>
      <c r="I89" s="337"/>
      <c r="J89" s="337"/>
      <c r="K89" s="337"/>
      <c r="L89" s="337"/>
      <c r="M89" s="337"/>
      <c r="N89" s="337"/>
      <c r="O89" s="337"/>
      <c r="P89" s="337"/>
      <c r="Q89" s="337"/>
      <c r="R89" s="337"/>
      <c r="S89" s="337"/>
      <c r="T89" s="337"/>
      <c r="U89" s="337"/>
      <c r="V89" s="337"/>
      <c r="W89" s="337"/>
      <c r="X89" s="337"/>
      <c r="Y89" s="337"/>
      <c r="Z89" s="337"/>
      <c r="AA89" s="337"/>
      <c r="AB89" s="337"/>
      <c r="AC89" s="337"/>
      <c r="AD89" s="337"/>
      <c r="AE89" s="337"/>
      <c r="AF89" s="337"/>
      <c r="AG89" s="337"/>
      <c r="AH89" s="337"/>
      <c r="AI89" s="337"/>
      <c r="AJ89" s="337"/>
      <c r="AK89" s="337"/>
      <c r="AL89" s="337"/>
      <c r="AM89" s="337"/>
      <c r="AN89" s="337"/>
      <c r="AO89" s="337"/>
      <c r="AP89" s="337"/>
      <c r="AQ89" s="337"/>
      <c r="AR89" s="337"/>
    </row>
    <row r="90">
      <c r="A90" s="337"/>
      <c r="B90" s="337"/>
      <c r="C90" s="337"/>
      <c r="D90" s="337"/>
      <c r="E90" s="337"/>
      <c r="F90" s="337"/>
      <c r="G90" s="337"/>
      <c r="H90" s="337"/>
      <c r="I90" s="337"/>
      <c r="J90" s="337"/>
      <c r="K90" s="337"/>
      <c r="L90" s="337"/>
      <c r="M90" s="337"/>
      <c r="N90" s="337"/>
      <c r="O90" s="337"/>
      <c r="P90" s="337"/>
      <c r="Q90" s="337"/>
      <c r="R90" s="337"/>
      <c r="S90" s="337"/>
      <c r="T90" s="337"/>
      <c r="U90" s="337"/>
      <c r="V90" s="337"/>
      <c r="W90" s="337"/>
      <c r="X90" s="337"/>
      <c r="Y90" s="337"/>
      <c r="Z90" s="337"/>
      <c r="AA90" s="337"/>
      <c r="AB90" s="337"/>
      <c r="AC90" s="337"/>
      <c r="AD90" s="337"/>
      <c r="AE90" s="337"/>
      <c r="AF90" s="337"/>
      <c r="AG90" s="337"/>
      <c r="AH90" s="337"/>
      <c r="AI90" s="337"/>
      <c r="AJ90" s="337"/>
      <c r="AK90" s="337"/>
      <c r="AL90" s="337"/>
      <c r="AM90" s="337"/>
      <c r="AN90" s="337"/>
      <c r="AO90" s="337"/>
      <c r="AP90" s="337"/>
      <c r="AQ90" s="337"/>
      <c r="AR90" s="337"/>
    </row>
    <row r="91">
      <c r="A91" s="337"/>
      <c r="B91" s="337"/>
      <c r="C91" s="337"/>
      <c r="D91" s="337"/>
      <c r="E91" s="337"/>
      <c r="F91" s="337"/>
      <c r="G91" s="337"/>
      <c r="H91" s="337"/>
      <c r="I91" s="337"/>
      <c r="J91" s="337"/>
      <c r="K91" s="337"/>
      <c r="L91" s="337"/>
      <c r="M91" s="337"/>
      <c r="N91" s="337"/>
      <c r="O91" s="337"/>
      <c r="P91" s="337"/>
      <c r="Q91" s="337"/>
      <c r="R91" s="337"/>
      <c r="S91" s="337"/>
      <c r="T91" s="337"/>
      <c r="U91" s="337"/>
      <c r="V91" s="337"/>
      <c r="W91" s="337"/>
      <c r="X91" s="337"/>
      <c r="Y91" s="337"/>
      <c r="Z91" s="337"/>
      <c r="AA91" s="337"/>
      <c r="AB91" s="337"/>
      <c r="AC91" s="337"/>
      <c r="AD91" s="337"/>
      <c r="AE91" s="337"/>
      <c r="AF91" s="337"/>
      <c r="AG91" s="337"/>
      <c r="AH91" s="337"/>
      <c r="AI91" s="337"/>
      <c r="AJ91" s="337"/>
      <c r="AK91" s="337"/>
      <c r="AL91" s="337"/>
      <c r="AM91" s="337"/>
      <c r="AN91" s="337"/>
      <c r="AO91" s="337"/>
      <c r="AP91" s="337"/>
      <c r="AQ91" s="337"/>
      <c r="AR91" s="337"/>
    </row>
    <row r="92">
      <c r="A92" s="337"/>
      <c r="B92" s="337"/>
      <c r="C92" s="337"/>
      <c r="D92" s="337"/>
      <c r="E92" s="337"/>
      <c r="F92" s="337"/>
      <c r="G92" s="337"/>
      <c r="H92" s="337"/>
      <c r="I92" s="337"/>
      <c r="J92" s="337"/>
      <c r="K92" s="337"/>
      <c r="L92" s="337"/>
      <c r="M92" s="337"/>
      <c r="N92" s="337"/>
      <c r="O92" s="337"/>
      <c r="P92" s="337"/>
      <c r="Q92" s="337"/>
      <c r="R92" s="337"/>
      <c r="S92" s="337"/>
      <c r="T92" s="337"/>
      <c r="U92" s="337"/>
      <c r="V92" s="337"/>
      <c r="W92" s="337"/>
      <c r="X92" s="337"/>
      <c r="Y92" s="337"/>
      <c r="Z92" s="337"/>
      <c r="AA92" s="337"/>
      <c r="AB92" s="337"/>
      <c r="AC92" s="337"/>
      <c r="AD92" s="337"/>
      <c r="AE92" s="337"/>
      <c r="AF92" s="337"/>
      <c r="AG92" s="337"/>
      <c r="AH92" s="337"/>
      <c r="AI92" s="337"/>
      <c r="AJ92" s="337"/>
      <c r="AK92" s="337"/>
      <c r="AL92" s="337"/>
      <c r="AM92" s="337"/>
      <c r="AN92" s="337"/>
      <c r="AO92" s="337"/>
      <c r="AP92" s="337"/>
      <c r="AQ92" s="337"/>
      <c r="AR92" s="337"/>
    </row>
    <row r="93">
      <c r="A93" s="337"/>
      <c r="B93" s="337"/>
      <c r="C93" s="337"/>
      <c r="D93" s="337"/>
      <c r="E93" s="337"/>
      <c r="F93" s="337"/>
      <c r="G93" s="337"/>
      <c r="H93" s="337"/>
      <c r="I93" s="337"/>
      <c r="J93" s="337"/>
      <c r="K93" s="337"/>
      <c r="L93" s="337"/>
      <c r="M93" s="337"/>
      <c r="N93" s="337"/>
      <c r="O93" s="337"/>
      <c r="P93" s="337"/>
      <c r="Q93" s="337"/>
      <c r="R93" s="337"/>
      <c r="S93" s="337"/>
      <c r="T93" s="337"/>
      <c r="U93" s="337"/>
      <c r="V93" s="337"/>
      <c r="W93" s="337"/>
      <c r="X93" s="337"/>
      <c r="Y93" s="337"/>
      <c r="Z93" s="337"/>
      <c r="AA93" s="337"/>
      <c r="AB93" s="337"/>
      <c r="AC93" s="337"/>
      <c r="AD93" s="337"/>
      <c r="AE93" s="337"/>
      <c r="AF93" s="337"/>
      <c r="AG93" s="337"/>
      <c r="AH93" s="337"/>
      <c r="AI93" s="337"/>
      <c r="AJ93" s="337"/>
      <c r="AK93" s="337"/>
      <c r="AL93" s="337"/>
      <c r="AM93" s="337"/>
      <c r="AN93" s="337"/>
      <c r="AO93" s="337"/>
      <c r="AP93" s="337"/>
      <c r="AQ93" s="337"/>
      <c r="AR93" s="337"/>
    </row>
    <row r="94">
      <c r="A94" s="337"/>
      <c r="B94" s="337"/>
      <c r="C94" s="337"/>
      <c r="D94" s="337"/>
      <c r="E94" s="337"/>
      <c r="F94" s="337"/>
      <c r="G94" s="337"/>
      <c r="H94" s="337"/>
      <c r="I94" s="337"/>
      <c r="J94" s="337"/>
      <c r="K94" s="337"/>
      <c r="L94" s="337"/>
      <c r="M94" s="337"/>
      <c r="N94" s="337"/>
      <c r="O94" s="337"/>
      <c r="P94" s="337"/>
      <c r="Q94" s="337"/>
      <c r="R94" s="337"/>
      <c r="S94" s="337"/>
      <c r="T94" s="337"/>
      <c r="U94" s="337"/>
      <c r="V94" s="337"/>
      <c r="W94" s="337"/>
      <c r="X94" s="337"/>
      <c r="Y94" s="337"/>
      <c r="Z94" s="337"/>
      <c r="AA94" s="337"/>
      <c r="AB94" s="337"/>
      <c r="AC94" s="337"/>
      <c r="AD94" s="337"/>
      <c r="AE94" s="337"/>
      <c r="AF94" s="337"/>
      <c r="AG94" s="337"/>
      <c r="AH94" s="337"/>
      <c r="AI94" s="337"/>
      <c r="AJ94" s="337"/>
      <c r="AK94" s="337"/>
      <c r="AL94" s="337"/>
      <c r="AM94" s="337"/>
      <c r="AN94" s="337"/>
      <c r="AO94" s="337"/>
      <c r="AP94" s="337"/>
      <c r="AQ94" s="337"/>
      <c r="AR94" s="337"/>
    </row>
    <row r="95">
      <c r="A95" s="337"/>
      <c r="B95" s="337"/>
      <c r="C95" s="337"/>
      <c r="D95" s="337"/>
      <c r="E95" s="337"/>
      <c r="F95" s="337"/>
      <c r="G95" s="337"/>
      <c r="H95" s="337"/>
      <c r="I95" s="337"/>
      <c r="J95" s="337"/>
      <c r="K95" s="337"/>
      <c r="L95" s="337"/>
      <c r="M95" s="337"/>
      <c r="N95" s="337"/>
      <c r="O95" s="337"/>
      <c r="P95" s="337"/>
      <c r="Q95" s="337"/>
      <c r="R95" s="337"/>
      <c r="S95" s="337"/>
      <c r="T95" s="337"/>
      <c r="U95" s="337"/>
      <c r="V95" s="337"/>
      <c r="W95" s="337"/>
      <c r="X95" s="337"/>
      <c r="Y95" s="337"/>
      <c r="Z95" s="337"/>
      <c r="AA95" s="337"/>
      <c r="AB95" s="337"/>
      <c r="AC95" s="337"/>
      <c r="AD95" s="337"/>
      <c r="AE95" s="337"/>
      <c r="AF95" s="337"/>
      <c r="AG95" s="337"/>
      <c r="AH95" s="337"/>
      <c r="AI95" s="337"/>
      <c r="AJ95" s="337"/>
      <c r="AK95" s="337"/>
      <c r="AL95" s="337"/>
      <c r="AM95" s="337"/>
      <c r="AN95" s="337"/>
      <c r="AO95" s="337"/>
      <c r="AP95" s="337"/>
      <c r="AQ95" s="337"/>
      <c r="AR95" s="337"/>
    </row>
    <row r="96">
      <c r="A96" s="337"/>
      <c r="B96" s="337"/>
      <c r="C96" s="337"/>
      <c r="D96" s="337"/>
      <c r="E96" s="337"/>
      <c r="F96" s="337"/>
      <c r="G96" s="337"/>
      <c r="H96" s="337"/>
      <c r="I96" s="337"/>
      <c r="J96" s="337"/>
      <c r="K96" s="337"/>
      <c r="L96" s="337"/>
      <c r="M96" s="337"/>
      <c r="N96" s="337"/>
      <c r="O96" s="337"/>
      <c r="P96" s="337"/>
      <c r="Q96" s="337"/>
      <c r="R96" s="337"/>
      <c r="S96" s="337"/>
      <c r="T96" s="337"/>
      <c r="U96" s="337"/>
      <c r="V96" s="337"/>
      <c r="W96" s="337"/>
      <c r="X96" s="337"/>
      <c r="Y96" s="337"/>
      <c r="Z96" s="337"/>
      <c r="AA96" s="337"/>
      <c r="AB96" s="337"/>
      <c r="AC96" s="337"/>
      <c r="AD96" s="337"/>
      <c r="AE96" s="337"/>
      <c r="AF96" s="337"/>
      <c r="AG96" s="337"/>
      <c r="AH96" s="337"/>
      <c r="AI96" s="337"/>
      <c r="AJ96" s="337"/>
      <c r="AK96" s="337"/>
      <c r="AL96" s="337"/>
      <c r="AM96" s="337"/>
      <c r="AN96" s="337"/>
      <c r="AO96" s="337"/>
      <c r="AP96" s="337"/>
      <c r="AQ96" s="337"/>
      <c r="AR96" s="337"/>
    </row>
    <row r="97">
      <c r="A97" s="337"/>
      <c r="B97" s="337"/>
      <c r="C97" s="337"/>
      <c r="D97" s="337"/>
      <c r="E97" s="337"/>
      <c r="F97" s="337"/>
      <c r="G97" s="337"/>
      <c r="H97" s="337"/>
      <c r="I97" s="337"/>
      <c r="J97" s="337"/>
      <c r="K97" s="337"/>
      <c r="L97" s="337"/>
      <c r="M97" s="337"/>
      <c r="N97" s="337"/>
      <c r="O97" s="337"/>
      <c r="P97" s="337"/>
      <c r="Q97" s="337"/>
      <c r="R97" s="337"/>
      <c r="S97" s="337"/>
      <c r="T97" s="337"/>
      <c r="U97" s="337"/>
      <c r="V97" s="337"/>
      <c r="W97" s="337"/>
      <c r="X97" s="337"/>
      <c r="Y97" s="337"/>
      <c r="Z97" s="337"/>
      <c r="AA97" s="337"/>
      <c r="AB97" s="337"/>
      <c r="AC97" s="337"/>
      <c r="AD97" s="337"/>
      <c r="AE97" s="337"/>
      <c r="AF97" s="337"/>
      <c r="AG97" s="337"/>
      <c r="AH97" s="337"/>
      <c r="AI97" s="337"/>
      <c r="AJ97" s="337"/>
      <c r="AK97" s="337"/>
      <c r="AL97" s="337"/>
      <c r="AM97" s="337"/>
      <c r="AN97" s="337"/>
      <c r="AO97" s="337"/>
      <c r="AP97" s="337"/>
      <c r="AQ97" s="337"/>
      <c r="AR97" s="337"/>
    </row>
    <row r="98">
      <c r="A98" s="337"/>
      <c r="B98" s="337"/>
      <c r="C98" s="337"/>
      <c r="D98" s="337"/>
      <c r="E98" s="337"/>
      <c r="F98" s="337"/>
      <c r="G98" s="337"/>
      <c r="H98" s="337"/>
      <c r="I98" s="337"/>
      <c r="J98" s="337"/>
      <c r="K98" s="337"/>
      <c r="L98" s="337"/>
      <c r="M98" s="337"/>
      <c r="N98" s="337"/>
      <c r="O98" s="337"/>
      <c r="P98" s="337"/>
      <c r="Q98" s="337"/>
      <c r="R98" s="337"/>
      <c r="S98" s="337"/>
      <c r="T98" s="337"/>
      <c r="U98" s="337"/>
      <c r="V98" s="337"/>
      <c r="W98" s="337"/>
      <c r="X98" s="337"/>
      <c r="Y98" s="337"/>
      <c r="Z98" s="337"/>
      <c r="AA98" s="337"/>
      <c r="AB98" s="337"/>
      <c r="AC98" s="337"/>
      <c r="AD98" s="337"/>
      <c r="AE98" s="337"/>
      <c r="AF98" s="337"/>
      <c r="AG98" s="337"/>
      <c r="AH98" s="337"/>
      <c r="AI98" s="337"/>
      <c r="AJ98" s="337"/>
      <c r="AK98" s="337"/>
      <c r="AL98" s="337"/>
      <c r="AM98" s="337"/>
      <c r="AN98" s="337"/>
      <c r="AO98" s="337"/>
      <c r="AP98" s="337"/>
      <c r="AQ98" s="337"/>
      <c r="AR98" s="337"/>
    </row>
    <row r="99">
      <c r="A99" s="337"/>
      <c r="B99" s="337"/>
      <c r="C99" s="337"/>
      <c r="D99" s="337"/>
      <c r="E99" s="337"/>
      <c r="F99" s="337"/>
      <c r="G99" s="337"/>
      <c r="H99" s="337"/>
      <c r="I99" s="337"/>
      <c r="J99" s="337"/>
      <c r="K99" s="337"/>
      <c r="L99" s="337"/>
      <c r="M99" s="337"/>
      <c r="N99" s="337"/>
      <c r="O99" s="337"/>
      <c r="P99" s="337"/>
      <c r="Q99" s="337"/>
      <c r="R99" s="337"/>
      <c r="S99" s="337"/>
      <c r="T99" s="337"/>
      <c r="U99" s="337"/>
      <c r="V99" s="337"/>
      <c r="W99" s="337"/>
      <c r="X99" s="337"/>
      <c r="Y99" s="337"/>
      <c r="Z99" s="337"/>
      <c r="AA99" s="337"/>
      <c r="AB99" s="337"/>
      <c r="AC99" s="337"/>
      <c r="AD99" s="337"/>
      <c r="AE99" s="337"/>
      <c r="AF99" s="337"/>
      <c r="AG99" s="337"/>
      <c r="AH99" s="337"/>
      <c r="AI99" s="337"/>
      <c r="AJ99" s="337"/>
      <c r="AK99" s="337"/>
      <c r="AL99" s="337"/>
      <c r="AM99" s="337"/>
      <c r="AN99" s="337"/>
      <c r="AO99" s="337"/>
      <c r="AP99" s="337"/>
      <c r="AQ99" s="337"/>
      <c r="AR99" s="337"/>
    </row>
    <row r="100">
      <c r="A100" s="337"/>
      <c r="B100" s="337"/>
      <c r="C100" s="337"/>
      <c r="D100" s="337"/>
      <c r="E100" s="337"/>
      <c r="F100" s="337"/>
      <c r="G100" s="337"/>
      <c r="H100" s="337"/>
      <c r="I100" s="337"/>
      <c r="J100" s="337"/>
      <c r="K100" s="337"/>
      <c r="L100" s="337"/>
      <c r="M100" s="337"/>
      <c r="N100" s="337"/>
      <c r="O100" s="337"/>
      <c r="P100" s="337"/>
      <c r="Q100" s="337"/>
      <c r="R100" s="337"/>
      <c r="S100" s="337"/>
      <c r="T100" s="337"/>
      <c r="U100" s="337"/>
      <c r="V100" s="337"/>
      <c r="W100" s="337"/>
      <c r="X100" s="337"/>
      <c r="Y100" s="337"/>
      <c r="Z100" s="337"/>
      <c r="AA100" s="337"/>
      <c r="AB100" s="337"/>
      <c r="AC100" s="337"/>
      <c r="AD100" s="337"/>
      <c r="AE100" s="337"/>
      <c r="AF100" s="337"/>
      <c r="AG100" s="337"/>
      <c r="AH100" s="337"/>
      <c r="AI100" s="337"/>
      <c r="AJ100" s="337"/>
      <c r="AK100" s="337"/>
      <c r="AL100" s="337"/>
      <c r="AM100" s="337"/>
      <c r="AN100" s="337"/>
      <c r="AO100" s="337"/>
      <c r="AP100" s="337"/>
      <c r="AQ100" s="337"/>
      <c r="AR100" s="337"/>
    </row>
    <row r="101">
      <c r="A101" s="337"/>
      <c r="B101" s="337"/>
      <c r="C101" s="337"/>
      <c r="D101" s="337"/>
      <c r="E101" s="337"/>
      <c r="F101" s="337"/>
      <c r="G101" s="337"/>
      <c r="H101" s="337"/>
      <c r="I101" s="337"/>
      <c r="J101" s="337"/>
      <c r="K101" s="337"/>
      <c r="L101" s="337"/>
      <c r="M101" s="337"/>
      <c r="N101" s="337"/>
      <c r="O101" s="337"/>
      <c r="P101" s="337"/>
      <c r="Q101" s="337"/>
      <c r="R101" s="337"/>
      <c r="S101" s="337"/>
      <c r="T101" s="337"/>
      <c r="U101" s="337"/>
      <c r="V101" s="337"/>
      <c r="W101" s="337"/>
      <c r="X101" s="337"/>
      <c r="Y101" s="337"/>
      <c r="Z101" s="337"/>
      <c r="AA101" s="337"/>
      <c r="AB101" s="337"/>
      <c r="AC101" s="337"/>
      <c r="AD101" s="337"/>
      <c r="AE101" s="337"/>
      <c r="AF101" s="337"/>
      <c r="AG101" s="337"/>
      <c r="AH101" s="337"/>
      <c r="AI101" s="337"/>
      <c r="AJ101" s="337"/>
      <c r="AK101" s="337"/>
      <c r="AL101" s="337"/>
      <c r="AM101" s="337"/>
      <c r="AN101" s="337"/>
      <c r="AO101" s="337"/>
      <c r="AP101" s="337"/>
      <c r="AQ101" s="337"/>
      <c r="AR101" s="337"/>
    </row>
    <row r="102">
      <c r="A102" s="337"/>
      <c r="B102" s="337"/>
      <c r="C102" s="337"/>
      <c r="D102" s="337"/>
      <c r="E102" s="337"/>
      <c r="F102" s="337"/>
      <c r="G102" s="337"/>
      <c r="H102" s="337"/>
      <c r="I102" s="337"/>
      <c r="J102" s="337"/>
      <c r="K102" s="337"/>
      <c r="L102" s="337"/>
      <c r="M102" s="337"/>
      <c r="N102" s="337"/>
      <c r="O102" s="337"/>
      <c r="P102" s="337"/>
      <c r="Q102" s="337"/>
      <c r="R102" s="337"/>
      <c r="S102" s="337"/>
      <c r="T102" s="337"/>
      <c r="U102" s="337"/>
      <c r="V102" s="337"/>
      <c r="W102" s="337"/>
      <c r="X102" s="337"/>
      <c r="Y102" s="337"/>
      <c r="Z102" s="337"/>
      <c r="AA102" s="337"/>
      <c r="AB102" s="337"/>
      <c r="AC102" s="337"/>
      <c r="AD102" s="337"/>
      <c r="AE102" s="337"/>
      <c r="AF102" s="337"/>
      <c r="AG102" s="337"/>
      <c r="AH102" s="337"/>
      <c r="AI102" s="337"/>
      <c r="AJ102" s="337"/>
      <c r="AK102" s="337"/>
      <c r="AL102" s="337"/>
      <c r="AM102" s="337"/>
      <c r="AN102" s="337"/>
      <c r="AO102" s="337"/>
      <c r="AP102" s="337"/>
      <c r="AQ102" s="337"/>
      <c r="AR102" s="337"/>
    </row>
    <row r="103">
      <c r="A103" s="337"/>
      <c r="B103" s="337"/>
      <c r="C103" s="337"/>
      <c r="D103" s="337"/>
      <c r="E103" s="337"/>
      <c r="F103" s="337"/>
      <c r="G103" s="337"/>
      <c r="H103" s="337"/>
      <c r="I103" s="337"/>
      <c r="J103" s="337"/>
      <c r="K103" s="337"/>
      <c r="L103" s="337"/>
      <c r="M103" s="337"/>
      <c r="N103" s="337"/>
      <c r="O103" s="337"/>
      <c r="P103" s="337"/>
      <c r="Q103" s="337"/>
      <c r="R103" s="337"/>
      <c r="S103" s="337"/>
      <c r="T103" s="337"/>
      <c r="U103" s="337"/>
      <c r="V103" s="337"/>
      <c r="W103" s="337"/>
      <c r="X103" s="337"/>
      <c r="Y103" s="337"/>
      <c r="Z103" s="337"/>
      <c r="AA103" s="337"/>
      <c r="AB103" s="337"/>
      <c r="AC103" s="337"/>
      <c r="AD103" s="337"/>
      <c r="AE103" s="337"/>
      <c r="AF103" s="337"/>
      <c r="AG103" s="337"/>
      <c r="AH103" s="337"/>
      <c r="AI103" s="337"/>
      <c r="AJ103" s="337"/>
      <c r="AK103" s="337"/>
      <c r="AL103" s="337"/>
      <c r="AM103" s="337"/>
      <c r="AN103" s="337"/>
      <c r="AO103" s="337"/>
      <c r="AP103" s="337"/>
      <c r="AQ103" s="337"/>
      <c r="AR103" s="337"/>
    </row>
    <row r="104">
      <c r="A104" s="337"/>
      <c r="B104" s="337"/>
      <c r="C104" s="337"/>
      <c r="D104" s="337"/>
      <c r="E104" s="337"/>
      <c r="F104" s="337"/>
      <c r="G104" s="337"/>
      <c r="H104" s="337"/>
      <c r="I104" s="337"/>
      <c r="J104" s="337"/>
      <c r="K104" s="337"/>
      <c r="L104" s="337"/>
      <c r="M104" s="337"/>
      <c r="N104" s="337"/>
      <c r="O104" s="337"/>
      <c r="P104" s="337"/>
      <c r="Q104" s="337"/>
      <c r="R104" s="337"/>
      <c r="S104" s="337"/>
      <c r="T104" s="337"/>
      <c r="U104" s="337"/>
      <c r="V104" s="337"/>
      <c r="W104" s="337"/>
      <c r="X104" s="337"/>
      <c r="Y104" s="337"/>
      <c r="Z104" s="337"/>
      <c r="AA104" s="337"/>
      <c r="AB104" s="337"/>
      <c r="AC104" s="337"/>
      <c r="AD104" s="337"/>
      <c r="AE104" s="337"/>
      <c r="AF104" s="337"/>
      <c r="AG104" s="337"/>
      <c r="AH104" s="337"/>
      <c r="AI104" s="337"/>
      <c r="AJ104" s="337"/>
      <c r="AK104" s="337"/>
      <c r="AL104" s="337"/>
      <c r="AM104" s="337"/>
      <c r="AN104" s="337"/>
      <c r="AO104" s="337"/>
      <c r="AP104" s="337"/>
      <c r="AQ104" s="337"/>
      <c r="AR104" s="337"/>
    </row>
    <row r="105">
      <c r="A105" s="337"/>
      <c r="B105" s="337"/>
      <c r="C105" s="337"/>
      <c r="D105" s="337"/>
      <c r="E105" s="337"/>
      <c r="F105" s="337"/>
      <c r="G105" s="337"/>
      <c r="H105" s="337"/>
      <c r="I105" s="337"/>
      <c r="J105" s="337"/>
      <c r="K105" s="337"/>
      <c r="L105" s="337"/>
      <c r="M105" s="337"/>
      <c r="N105" s="337"/>
      <c r="O105" s="337"/>
      <c r="P105" s="337"/>
      <c r="Q105" s="337"/>
      <c r="R105" s="337"/>
      <c r="S105" s="337"/>
      <c r="T105" s="337"/>
      <c r="U105" s="337"/>
      <c r="V105" s="337"/>
      <c r="W105" s="337"/>
      <c r="X105" s="337"/>
      <c r="Y105" s="337"/>
      <c r="Z105" s="337"/>
      <c r="AA105" s="337"/>
      <c r="AB105" s="337"/>
      <c r="AC105" s="337"/>
      <c r="AD105" s="337"/>
      <c r="AE105" s="337"/>
      <c r="AF105" s="337"/>
      <c r="AG105" s="337"/>
      <c r="AH105" s="337"/>
      <c r="AI105" s="337"/>
      <c r="AJ105" s="337"/>
      <c r="AK105" s="337"/>
      <c r="AL105" s="337"/>
      <c r="AM105" s="337"/>
      <c r="AN105" s="337"/>
      <c r="AO105" s="337"/>
      <c r="AP105" s="337"/>
      <c r="AQ105" s="337"/>
      <c r="AR105" s="337"/>
    </row>
    <row r="106">
      <c r="A106" s="337"/>
      <c r="B106" s="337"/>
      <c r="C106" s="337"/>
      <c r="D106" s="337"/>
      <c r="E106" s="337"/>
      <c r="F106" s="337"/>
      <c r="G106" s="337"/>
      <c r="H106" s="337"/>
      <c r="I106" s="337"/>
      <c r="J106" s="337"/>
      <c r="K106" s="337"/>
      <c r="L106" s="337"/>
      <c r="M106" s="337"/>
      <c r="N106" s="337"/>
      <c r="O106" s="337"/>
      <c r="P106" s="337"/>
      <c r="Q106" s="337"/>
      <c r="R106" s="337"/>
      <c r="S106" s="337"/>
      <c r="T106" s="337"/>
      <c r="U106" s="337"/>
      <c r="V106" s="337"/>
      <c r="W106" s="337"/>
      <c r="X106" s="337"/>
      <c r="Y106" s="337"/>
      <c r="Z106" s="337"/>
      <c r="AA106" s="337"/>
      <c r="AB106" s="337"/>
      <c r="AC106" s="337"/>
      <c r="AD106" s="337"/>
      <c r="AE106" s="337"/>
      <c r="AF106" s="337"/>
      <c r="AG106" s="337"/>
      <c r="AH106" s="337"/>
      <c r="AI106" s="337"/>
      <c r="AJ106" s="337"/>
      <c r="AK106" s="337"/>
      <c r="AL106" s="337"/>
      <c r="AM106" s="337"/>
      <c r="AN106" s="337"/>
      <c r="AO106" s="337"/>
      <c r="AP106" s="337"/>
      <c r="AQ106" s="337"/>
      <c r="AR106" s="337"/>
    </row>
    <row r="107">
      <c r="A107" s="337"/>
      <c r="B107" s="337"/>
      <c r="C107" s="337"/>
      <c r="D107" s="337"/>
      <c r="E107" s="337"/>
      <c r="F107" s="337"/>
      <c r="G107" s="337"/>
      <c r="H107" s="337"/>
      <c r="I107" s="337"/>
      <c r="J107" s="337"/>
      <c r="K107" s="337"/>
      <c r="L107" s="337"/>
      <c r="M107" s="337"/>
      <c r="N107" s="337"/>
      <c r="O107" s="337"/>
      <c r="P107" s="337"/>
      <c r="Q107" s="337"/>
      <c r="R107" s="337"/>
      <c r="S107" s="337"/>
      <c r="T107" s="337"/>
      <c r="U107" s="337"/>
      <c r="V107" s="337"/>
      <c r="W107" s="337"/>
      <c r="X107" s="337"/>
      <c r="Y107" s="337"/>
      <c r="Z107" s="337"/>
      <c r="AA107" s="337"/>
      <c r="AB107" s="337"/>
      <c r="AC107" s="337"/>
      <c r="AD107" s="337"/>
      <c r="AE107" s="337"/>
      <c r="AF107" s="337"/>
      <c r="AG107" s="337"/>
      <c r="AH107" s="337"/>
      <c r="AI107" s="337"/>
      <c r="AJ107" s="337"/>
      <c r="AK107" s="337"/>
      <c r="AL107" s="337"/>
      <c r="AM107" s="337"/>
      <c r="AN107" s="337"/>
      <c r="AO107" s="337"/>
      <c r="AP107" s="337"/>
      <c r="AQ107" s="337"/>
      <c r="AR107" s="337"/>
    </row>
    <row r="108">
      <c r="A108" s="337"/>
      <c r="B108" s="337"/>
      <c r="C108" s="337"/>
      <c r="D108" s="337"/>
      <c r="E108" s="337"/>
      <c r="F108" s="337"/>
      <c r="G108" s="337"/>
      <c r="H108" s="337"/>
      <c r="I108" s="337"/>
      <c r="J108" s="337"/>
      <c r="K108" s="337"/>
      <c r="L108" s="337"/>
      <c r="M108" s="337"/>
      <c r="N108" s="337"/>
      <c r="O108" s="337"/>
      <c r="P108" s="337"/>
      <c r="Q108" s="337"/>
      <c r="R108" s="337"/>
      <c r="S108" s="337"/>
      <c r="T108" s="337"/>
      <c r="U108" s="337"/>
      <c r="V108" s="337"/>
      <c r="W108" s="337"/>
      <c r="X108" s="337"/>
      <c r="Y108" s="337"/>
      <c r="Z108" s="337"/>
      <c r="AA108" s="337"/>
      <c r="AB108" s="337"/>
      <c r="AC108" s="337"/>
      <c r="AD108" s="337"/>
      <c r="AE108" s="337"/>
      <c r="AF108" s="337"/>
      <c r="AG108" s="337"/>
      <c r="AH108" s="337"/>
      <c r="AI108" s="337"/>
      <c r="AJ108" s="337"/>
      <c r="AK108" s="337"/>
      <c r="AL108" s="337"/>
      <c r="AM108" s="337"/>
      <c r="AN108" s="337"/>
      <c r="AO108" s="337"/>
      <c r="AP108" s="337"/>
      <c r="AQ108" s="337"/>
      <c r="AR108" s="337"/>
    </row>
    <row r="109">
      <c r="A109" s="337"/>
      <c r="B109" s="337"/>
      <c r="C109" s="337"/>
      <c r="D109" s="337"/>
      <c r="E109" s="337"/>
      <c r="F109" s="337"/>
      <c r="G109" s="337"/>
      <c r="H109" s="337"/>
      <c r="I109" s="337"/>
      <c r="J109" s="337"/>
      <c r="K109" s="337"/>
      <c r="L109" s="337"/>
      <c r="M109" s="337"/>
      <c r="N109" s="337"/>
      <c r="O109" s="337"/>
      <c r="P109" s="337"/>
      <c r="Q109" s="337"/>
      <c r="R109" s="337"/>
      <c r="S109" s="337"/>
      <c r="T109" s="337"/>
      <c r="U109" s="337"/>
      <c r="V109" s="337"/>
      <c r="W109" s="337"/>
      <c r="X109" s="337"/>
      <c r="Y109" s="337"/>
      <c r="Z109" s="337"/>
      <c r="AA109" s="337"/>
      <c r="AB109" s="337"/>
      <c r="AC109" s="337"/>
      <c r="AD109" s="337"/>
      <c r="AE109" s="337"/>
      <c r="AF109" s="337"/>
      <c r="AG109" s="337"/>
      <c r="AH109" s="337"/>
      <c r="AI109" s="337"/>
      <c r="AJ109" s="337"/>
      <c r="AK109" s="337"/>
      <c r="AL109" s="337"/>
      <c r="AM109" s="337"/>
      <c r="AN109" s="337"/>
      <c r="AO109" s="337"/>
      <c r="AP109" s="337"/>
      <c r="AQ109" s="337"/>
      <c r="AR109" s="337"/>
    </row>
    <row r="110">
      <c r="A110" s="337"/>
      <c r="B110" s="337"/>
      <c r="C110" s="337"/>
      <c r="D110" s="337"/>
      <c r="E110" s="337"/>
      <c r="F110" s="337"/>
      <c r="G110" s="337"/>
      <c r="H110" s="337"/>
      <c r="I110" s="337"/>
      <c r="J110" s="337"/>
      <c r="K110" s="337"/>
      <c r="L110" s="337"/>
      <c r="M110" s="337"/>
      <c r="N110" s="337"/>
      <c r="O110" s="337"/>
      <c r="P110" s="337"/>
      <c r="Q110" s="337"/>
      <c r="R110" s="337"/>
      <c r="S110" s="337"/>
      <c r="T110" s="337"/>
      <c r="U110" s="337"/>
      <c r="V110" s="337"/>
      <c r="W110" s="337"/>
      <c r="X110" s="337"/>
      <c r="Y110" s="337"/>
      <c r="Z110" s="337"/>
      <c r="AA110" s="337"/>
      <c r="AB110" s="337"/>
      <c r="AC110" s="337"/>
      <c r="AD110" s="337"/>
      <c r="AE110" s="337"/>
      <c r="AF110" s="337"/>
      <c r="AG110" s="337"/>
      <c r="AH110" s="337"/>
      <c r="AI110" s="337"/>
      <c r="AJ110" s="337"/>
      <c r="AK110" s="337"/>
      <c r="AL110" s="337"/>
      <c r="AM110" s="337"/>
      <c r="AN110" s="337"/>
      <c r="AO110" s="337"/>
      <c r="AP110" s="337"/>
      <c r="AQ110" s="337"/>
      <c r="AR110" s="337"/>
    </row>
    <row r="111">
      <c r="A111" s="337"/>
      <c r="B111" s="337"/>
      <c r="C111" s="337"/>
      <c r="D111" s="337"/>
      <c r="E111" s="337"/>
      <c r="F111" s="337"/>
      <c r="G111" s="337"/>
      <c r="H111" s="337"/>
      <c r="I111" s="337"/>
      <c r="J111" s="337"/>
      <c r="K111" s="337"/>
      <c r="L111" s="337"/>
      <c r="M111" s="337"/>
      <c r="N111" s="337"/>
      <c r="O111" s="337"/>
      <c r="P111" s="337"/>
      <c r="Q111" s="337"/>
      <c r="R111" s="337"/>
      <c r="S111" s="337"/>
      <c r="T111" s="337"/>
      <c r="U111" s="337"/>
      <c r="V111" s="337"/>
      <c r="W111" s="337"/>
      <c r="X111" s="337"/>
      <c r="Y111" s="337"/>
      <c r="Z111" s="337"/>
      <c r="AA111" s="337"/>
      <c r="AB111" s="337"/>
      <c r="AC111" s="337"/>
      <c r="AD111" s="337"/>
      <c r="AE111" s="337"/>
      <c r="AF111" s="337"/>
      <c r="AG111" s="337"/>
      <c r="AH111" s="337"/>
      <c r="AI111" s="337"/>
      <c r="AJ111" s="337"/>
      <c r="AK111" s="337"/>
      <c r="AL111" s="337"/>
      <c r="AM111" s="337"/>
      <c r="AN111" s="337"/>
      <c r="AO111" s="337"/>
      <c r="AP111" s="337"/>
      <c r="AQ111" s="337"/>
      <c r="AR111" s="337"/>
    </row>
    <row r="112">
      <c r="A112" s="337"/>
      <c r="B112" s="337"/>
      <c r="C112" s="337"/>
      <c r="D112" s="337"/>
      <c r="E112" s="337"/>
      <c r="F112" s="337"/>
      <c r="G112" s="337"/>
      <c r="H112" s="337"/>
      <c r="I112" s="337"/>
      <c r="J112" s="337"/>
      <c r="K112" s="337"/>
      <c r="L112" s="337"/>
      <c r="M112" s="337"/>
      <c r="N112" s="337"/>
      <c r="O112" s="337"/>
      <c r="P112" s="337"/>
      <c r="Q112" s="337"/>
      <c r="R112" s="337"/>
      <c r="S112" s="337"/>
      <c r="T112" s="337"/>
      <c r="U112" s="337"/>
      <c r="V112" s="337"/>
      <c r="W112" s="337"/>
      <c r="X112" s="337"/>
      <c r="Y112" s="337"/>
      <c r="Z112" s="337"/>
      <c r="AA112" s="337"/>
      <c r="AB112" s="337"/>
      <c r="AC112" s="337"/>
      <c r="AD112" s="337"/>
      <c r="AE112" s="337"/>
      <c r="AF112" s="337"/>
      <c r="AG112" s="337"/>
      <c r="AH112" s="337"/>
      <c r="AI112" s="337"/>
      <c r="AJ112" s="337"/>
      <c r="AK112" s="337"/>
      <c r="AL112" s="337"/>
      <c r="AM112" s="337"/>
      <c r="AN112" s="337"/>
      <c r="AO112" s="337"/>
      <c r="AP112" s="337"/>
      <c r="AQ112" s="337"/>
      <c r="AR112" s="337"/>
    </row>
    <row r="113">
      <c r="A113" s="337"/>
      <c r="B113" s="337"/>
      <c r="C113" s="337"/>
      <c r="D113" s="337"/>
      <c r="E113" s="337"/>
      <c r="F113" s="337"/>
      <c r="G113" s="337"/>
      <c r="H113" s="337"/>
      <c r="I113" s="337"/>
      <c r="J113" s="337"/>
      <c r="K113" s="337"/>
      <c r="L113" s="337"/>
      <c r="M113" s="337"/>
      <c r="N113" s="337"/>
      <c r="O113" s="337"/>
      <c r="P113" s="337"/>
      <c r="Q113" s="337"/>
      <c r="R113" s="337"/>
      <c r="S113" s="337"/>
      <c r="T113" s="337"/>
      <c r="U113" s="337"/>
      <c r="V113" s="337"/>
      <c r="W113" s="337"/>
      <c r="X113" s="337"/>
      <c r="Y113" s="337"/>
      <c r="Z113" s="337"/>
      <c r="AA113" s="337"/>
      <c r="AB113" s="337"/>
      <c r="AC113" s="337"/>
      <c r="AD113" s="337"/>
      <c r="AE113" s="337"/>
      <c r="AF113" s="337"/>
      <c r="AG113" s="337"/>
      <c r="AH113" s="337"/>
      <c r="AI113" s="337"/>
      <c r="AJ113" s="337"/>
      <c r="AK113" s="337"/>
      <c r="AL113" s="337"/>
      <c r="AM113" s="337"/>
      <c r="AN113" s="337"/>
      <c r="AO113" s="337"/>
      <c r="AP113" s="337"/>
      <c r="AQ113" s="337"/>
      <c r="AR113" s="337"/>
    </row>
    <row r="114">
      <c r="A114" s="337"/>
      <c r="B114" s="337"/>
      <c r="C114" s="337"/>
      <c r="D114" s="337"/>
      <c r="E114" s="337"/>
      <c r="F114" s="337"/>
      <c r="G114" s="337"/>
      <c r="H114" s="337"/>
      <c r="I114" s="337"/>
      <c r="J114" s="337"/>
      <c r="K114" s="337"/>
      <c r="L114" s="337"/>
      <c r="M114" s="337"/>
      <c r="N114" s="337"/>
      <c r="O114" s="337"/>
      <c r="P114" s="337"/>
      <c r="Q114" s="337"/>
      <c r="R114" s="337"/>
      <c r="S114" s="337"/>
      <c r="T114" s="337"/>
      <c r="U114" s="337"/>
      <c r="V114" s="337"/>
      <c r="W114" s="337"/>
      <c r="X114" s="337"/>
      <c r="Y114" s="337"/>
      <c r="Z114" s="337"/>
      <c r="AA114" s="337"/>
      <c r="AB114" s="337"/>
      <c r="AC114" s="337"/>
      <c r="AD114" s="337"/>
      <c r="AE114" s="337"/>
      <c r="AF114" s="337"/>
      <c r="AG114" s="337"/>
      <c r="AH114" s="337"/>
      <c r="AI114" s="337"/>
      <c r="AJ114" s="337"/>
      <c r="AK114" s="337"/>
      <c r="AL114" s="337"/>
      <c r="AM114" s="337"/>
      <c r="AN114" s="337"/>
      <c r="AO114" s="337"/>
      <c r="AP114" s="337"/>
      <c r="AQ114" s="337"/>
      <c r="AR114" s="337"/>
    </row>
    <row r="115">
      <c r="A115" s="337"/>
      <c r="B115" s="337"/>
      <c r="C115" s="337"/>
      <c r="D115" s="337"/>
      <c r="E115" s="337"/>
      <c r="F115" s="337"/>
      <c r="G115" s="337"/>
      <c r="H115" s="337"/>
      <c r="I115" s="337"/>
      <c r="J115" s="337"/>
      <c r="K115" s="337"/>
      <c r="L115" s="337"/>
      <c r="M115" s="337"/>
      <c r="N115" s="337"/>
      <c r="O115" s="337"/>
      <c r="P115" s="337"/>
      <c r="Q115" s="337"/>
      <c r="R115" s="337"/>
      <c r="S115" s="337"/>
      <c r="T115" s="337"/>
      <c r="U115" s="337"/>
      <c r="V115" s="337"/>
      <c r="W115" s="337"/>
      <c r="X115" s="337"/>
      <c r="Y115" s="337"/>
      <c r="Z115" s="337"/>
      <c r="AA115" s="337"/>
      <c r="AB115" s="337"/>
      <c r="AC115" s="337"/>
      <c r="AD115" s="337"/>
      <c r="AE115" s="337"/>
      <c r="AF115" s="337"/>
      <c r="AG115" s="337"/>
      <c r="AH115" s="337"/>
      <c r="AI115" s="337"/>
      <c r="AJ115" s="337"/>
      <c r="AK115" s="337"/>
      <c r="AL115" s="337"/>
      <c r="AM115" s="337"/>
      <c r="AN115" s="337"/>
      <c r="AO115" s="337"/>
      <c r="AP115" s="337"/>
      <c r="AQ115" s="337"/>
      <c r="AR115" s="337"/>
    </row>
    <row r="116">
      <c r="A116" s="337"/>
      <c r="B116" s="337"/>
      <c r="C116" s="337"/>
      <c r="D116" s="337"/>
      <c r="E116" s="337"/>
      <c r="F116" s="337"/>
      <c r="G116" s="337"/>
      <c r="H116" s="337"/>
      <c r="I116" s="337"/>
      <c r="J116" s="337"/>
      <c r="K116" s="337"/>
      <c r="L116" s="337"/>
      <c r="M116" s="337"/>
      <c r="N116" s="337"/>
      <c r="O116" s="337"/>
      <c r="P116" s="337"/>
      <c r="Q116" s="337"/>
      <c r="R116" s="337"/>
      <c r="S116" s="337"/>
      <c r="T116" s="337"/>
      <c r="U116" s="337"/>
      <c r="V116" s="337"/>
      <c r="W116" s="337"/>
      <c r="X116" s="337"/>
      <c r="Y116" s="337"/>
      <c r="Z116" s="337"/>
      <c r="AA116" s="337"/>
      <c r="AB116" s="337"/>
      <c r="AC116" s="337"/>
      <c r="AD116" s="337"/>
      <c r="AE116" s="337"/>
      <c r="AF116" s="337"/>
      <c r="AG116" s="337"/>
      <c r="AH116" s="337"/>
      <c r="AI116" s="337"/>
      <c r="AJ116" s="337"/>
      <c r="AK116" s="337"/>
      <c r="AL116" s="337"/>
      <c r="AM116" s="337"/>
      <c r="AN116" s="337"/>
      <c r="AO116" s="337"/>
      <c r="AP116" s="337"/>
      <c r="AQ116" s="337"/>
      <c r="AR116" s="337"/>
    </row>
    <row r="117">
      <c r="A117" s="337"/>
      <c r="B117" s="337"/>
      <c r="C117" s="337"/>
      <c r="D117" s="337"/>
      <c r="E117" s="337"/>
      <c r="F117" s="337"/>
      <c r="G117" s="337"/>
      <c r="H117" s="337"/>
      <c r="I117" s="337"/>
      <c r="J117" s="337"/>
      <c r="K117" s="337"/>
      <c r="L117" s="337"/>
      <c r="M117" s="337"/>
      <c r="N117" s="337"/>
      <c r="O117" s="337"/>
      <c r="P117" s="337"/>
      <c r="Q117" s="337"/>
      <c r="R117" s="337"/>
      <c r="S117" s="337"/>
      <c r="T117" s="337"/>
      <c r="U117" s="337"/>
      <c r="V117" s="337"/>
      <c r="W117" s="337"/>
      <c r="X117" s="337"/>
      <c r="Y117" s="337"/>
      <c r="Z117" s="337"/>
      <c r="AA117" s="337"/>
      <c r="AB117" s="337"/>
      <c r="AC117" s="337"/>
      <c r="AD117" s="337"/>
      <c r="AE117" s="337"/>
      <c r="AF117" s="337"/>
      <c r="AG117" s="337"/>
      <c r="AH117" s="337"/>
      <c r="AI117" s="337"/>
      <c r="AJ117" s="337"/>
      <c r="AK117" s="337"/>
      <c r="AL117" s="337"/>
      <c r="AM117" s="337"/>
      <c r="AN117" s="337"/>
      <c r="AO117" s="337"/>
      <c r="AP117" s="337"/>
      <c r="AQ117" s="337"/>
      <c r="AR117" s="337"/>
    </row>
    <row r="118">
      <c r="A118" s="337"/>
      <c r="B118" s="337"/>
      <c r="C118" s="337"/>
      <c r="D118" s="337"/>
      <c r="E118" s="337"/>
      <c r="F118" s="337"/>
      <c r="G118" s="337"/>
      <c r="H118" s="337"/>
      <c r="I118" s="337"/>
      <c r="J118" s="337"/>
      <c r="K118" s="337"/>
      <c r="L118" s="337"/>
      <c r="M118" s="337"/>
      <c r="N118" s="337"/>
      <c r="O118" s="337"/>
      <c r="P118" s="337"/>
      <c r="Q118" s="337"/>
      <c r="R118" s="337"/>
      <c r="S118" s="337"/>
      <c r="T118" s="337"/>
      <c r="U118" s="337"/>
      <c r="V118" s="337"/>
      <c r="W118" s="337"/>
      <c r="X118" s="337"/>
      <c r="Y118" s="337"/>
      <c r="Z118" s="337"/>
      <c r="AA118" s="337"/>
      <c r="AB118" s="337"/>
      <c r="AC118" s="337"/>
      <c r="AD118" s="337"/>
      <c r="AE118" s="337"/>
      <c r="AF118" s="337"/>
      <c r="AG118" s="337"/>
      <c r="AH118" s="337"/>
      <c r="AI118" s="337"/>
      <c r="AJ118" s="337"/>
      <c r="AK118" s="337"/>
      <c r="AL118" s="337"/>
      <c r="AM118" s="337"/>
      <c r="AN118" s="337"/>
      <c r="AO118" s="337"/>
      <c r="AP118" s="337"/>
      <c r="AQ118" s="337"/>
      <c r="AR118" s="337"/>
    </row>
    <row r="119">
      <c r="A119" s="337"/>
      <c r="B119" s="337"/>
      <c r="C119" s="337"/>
      <c r="D119" s="337"/>
      <c r="E119" s="337"/>
      <c r="F119" s="337"/>
      <c r="G119" s="337"/>
      <c r="H119" s="337"/>
      <c r="I119" s="337"/>
      <c r="J119" s="337"/>
      <c r="K119" s="337"/>
      <c r="L119" s="337"/>
      <c r="M119" s="337"/>
      <c r="N119" s="337"/>
      <c r="O119" s="337"/>
      <c r="P119" s="337"/>
      <c r="Q119" s="337"/>
      <c r="R119" s="337"/>
      <c r="S119" s="337"/>
      <c r="T119" s="337"/>
      <c r="U119" s="337"/>
      <c r="V119" s="337"/>
      <c r="W119" s="337"/>
      <c r="X119" s="337"/>
      <c r="Y119" s="337"/>
      <c r="Z119" s="337"/>
      <c r="AA119" s="337"/>
      <c r="AB119" s="337"/>
      <c r="AC119" s="337"/>
      <c r="AD119" s="337"/>
      <c r="AE119" s="337"/>
      <c r="AF119" s="337"/>
      <c r="AG119" s="337"/>
      <c r="AH119" s="337"/>
      <c r="AI119" s="337"/>
      <c r="AJ119" s="337"/>
      <c r="AK119" s="337"/>
      <c r="AL119" s="337"/>
      <c r="AM119" s="337"/>
      <c r="AN119" s="337"/>
      <c r="AO119" s="337"/>
      <c r="AP119" s="337"/>
      <c r="AQ119" s="337"/>
      <c r="AR119" s="337"/>
    </row>
    <row r="120">
      <c r="A120" s="337"/>
      <c r="B120" s="337"/>
      <c r="C120" s="337"/>
      <c r="D120" s="337"/>
      <c r="E120" s="337"/>
      <c r="F120" s="337"/>
      <c r="G120" s="337"/>
      <c r="H120" s="337"/>
      <c r="I120" s="337"/>
      <c r="J120" s="337"/>
      <c r="K120" s="337"/>
      <c r="L120" s="337"/>
      <c r="M120" s="337"/>
      <c r="N120" s="337"/>
      <c r="O120" s="337"/>
      <c r="P120" s="337"/>
      <c r="Q120" s="337"/>
      <c r="R120" s="337"/>
      <c r="S120" s="337"/>
      <c r="T120" s="337"/>
      <c r="U120" s="337"/>
      <c r="V120" s="337"/>
      <c r="W120" s="337"/>
      <c r="X120" s="337"/>
      <c r="Y120" s="337"/>
      <c r="Z120" s="337"/>
      <c r="AA120" s="337"/>
      <c r="AB120" s="337"/>
      <c r="AC120" s="337"/>
      <c r="AD120" s="337"/>
      <c r="AE120" s="337"/>
      <c r="AF120" s="337"/>
      <c r="AG120" s="337"/>
      <c r="AH120" s="337"/>
      <c r="AI120" s="337"/>
      <c r="AJ120" s="337"/>
      <c r="AK120" s="337"/>
      <c r="AL120" s="337"/>
      <c r="AM120" s="337"/>
      <c r="AN120" s="337"/>
      <c r="AO120" s="337"/>
      <c r="AP120" s="337"/>
      <c r="AQ120" s="337"/>
      <c r="AR120" s="337"/>
    </row>
    <row r="121">
      <c r="A121" s="337"/>
      <c r="B121" s="337"/>
      <c r="C121" s="337"/>
      <c r="D121" s="337"/>
      <c r="E121" s="337"/>
      <c r="F121" s="337"/>
      <c r="G121" s="337"/>
      <c r="H121" s="337"/>
      <c r="I121" s="337"/>
      <c r="J121" s="337"/>
      <c r="K121" s="337"/>
      <c r="L121" s="337"/>
      <c r="M121" s="337"/>
      <c r="N121" s="337"/>
      <c r="O121" s="337"/>
      <c r="P121" s="337"/>
      <c r="Q121" s="337"/>
      <c r="R121" s="337"/>
      <c r="S121" s="337"/>
      <c r="T121" s="337"/>
      <c r="U121" s="337"/>
      <c r="V121" s="337"/>
      <c r="W121" s="337"/>
      <c r="X121" s="337"/>
      <c r="Y121" s="337"/>
      <c r="Z121" s="337"/>
      <c r="AA121" s="337"/>
      <c r="AB121" s="337"/>
      <c r="AC121" s="337"/>
      <c r="AD121" s="337"/>
      <c r="AE121" s="337"/>
      <c r="AF121" s="337"/>
      <c r="AG121" s="337"/>
      <c r="AH121" s="337"/>
      <c r="AI121" s="337"/>
      <c r="AJ121" s="337"/>
      <c r="AK121" s="337"/>
      <c r="AL121" s="337"/>
      <c r="AM121" s="337"/>
      <c r="AN121" s="337"/>
      <c r="AO121" s="337"/>
      <c r="AP121" s="337"/>
      <c r="AQ121" s="337"/>
      <c r="AR121" s="337"/>
    </row>
    <row r="122">
      <c r="A122" s="337"/>
      <c r="B122" s="337"/>
      <c r="C122" s="337"/>
      <c r="D122" s="337"/>
      <c r="E122" s="337"/>
      <c r="F122" s="337"/>
      <c r="G122" s="337"/>
      <c r="H122" s="337"/>
      <c r="I122" s="337"/>
      <c r="J122" s="337"/>
      <c r="K122" s="337"/>
      <c r="L122" s="337"/>
      <c r="M122" s="337"/>
      <c r="N122" s="337"/>
      <c r="O122" s="337"/>
      <c r="P122" s="337"/>
      <c r="Q122" s="337"/>
      <c r="R122" s="337"/>
      <c r="S122" s="337"/>
      <c r="T122" s="337"/>
      <c r="U122" s="337"/>
      <c r="V122" s="337"/>
      <c r="W122" s="337"/>
      <c r="X122" s="337"/>
      <c r="Y122" s="337"/>
      <c r="Z122" s="337"/>
      <c r="AA122" s="337"/>
      <c r="AB122" s="337"/>
      <c r="AC122" s="337"/>
      <c r="AD122" s="337"/>
      <c r="AE122" s="337"/>
      <c r="AF122" s="337"/>
      <c r="AG122" s="337"/>
      <c r="AH122" s="337"/>
      <c r="AI122" s="337"/>
      <c r="AJ122" s="337"/>
      <c r="AK122" s="337"/>
      <c r="AL122" s="337"/>
      <c r="AM122" s="337"/>
      <c r="AN122" s="337"/>
      <c r="AO122" s="337"/>
      <c r="AP122" s="337"/>
      <c r="AQ122" s="337"/>
      <c r="AR122" s="337"/>
    </row>
    <row r="123">
      <c r="A123" s="337"/>
      <c r="B123" s="337"/>
      <c r="C123" s="337"/>
      <c r="D123" s="337"/>
      <c r="E123" s="337"/>
      <c r="F123" s="337"/>
      <c r="G123" s="337"/>
      <c r="H123" s="337"/>
      <c r="I123" s="337"/>
      <c r="J123" s="337"/>
      <c r="K123" s="337"/>
      <c r="L123" s="337"/>
      <c r="M123" s="337"/>
      <c r="N123" s="337"/>
      <c r="O123" s="337"/>
      <c r="P123" s="337"/>
      <c r="Q123" s="337"/>
      <c r="R123" s="337"/>
      <c r="S123" s="337"/>
      <c r="T123" s="337"/>
      <c r="U123" s="337"/>
      <c r="V123" s="337"/>
      <c r="W123" s="337"/>
      <c r="X123" s="337"/>
      <c r="Y123" s="337"/>
      <c r="Z123" s="337"/>
      <c r="AA123" s="337"/>
      <c r="AB123" s="337"/>
      <c r="AC123" s="337"/>
      <c r="AD123" s="337"/>
      <c r="AE123" s="337"/>
      <c r="AF123" s="337"/>
      <c r="AG123" s="337"/>
      <c r="AH123" s="337"/>
      <c r="AI123" s="337"/>
      <c r="AJ123" s="337"/>
      <c r="AK123" s="337"/>
      <c r="AL123" s="337"/>
      <c r="AM123" s="337"/>
      <c r="AN123" s="337"/>
      <c r="AO123" s="337"/>
      <c r="AP123" s="337"/>
      <c r="AQ123" s="337"/>
      <c r="AR123" s="337"/>
    </row>
    <row r="124">
      <c r="A124" s="337"/>
      <c r="B124" s="337"/>
      <c r="C124" s="337"/>
      <c r="D124" s="337"/>
      <c r="E124" s="337"/>
      <c r="F124" s="337"/>
      <c r="G124" s="337"/>
      <c r="H124" s="337"/>
      <c r="I124" s="337"/>
      <c r="J124" s="337"/>
      <c r="K124" s="337"/>
      <c r="L124" s="337"/>
      <c r="M124" s="337"/>
      <c r="N124" s="337"/>
      <c r="O124" s="337"/>
      <c r="P124" s="337"/>
      <c r="Q124" s="337"/>
      <c r="R124" s="337"/>
      <c r="S124" s="337"/>
      <c r="T124" s="337"/>
      <c r="U124" s="337"/>
      <c r="V124" s="337"/>
      <c r="W124" s="337"/>
      <c r="X124" s="337"/>
      <c r="Y124" s="337"/>
      <c r="Z124" s="337"/>
      <c r="AA124" s="337"/>
      <c r="AB124" s="337"/>
      <c r="AC124" s="337"/>
      <c r="AD124" s="337"/>
      <c r="AE124" s="337"/>
      <c r="AF124" s="337"/>
      <c r="AG124" s="337"/>
      <c r="AH124" s="337"/>
      <c r="AI124" s="337"/>
      <c r="AJ124" s="337"/>
      <c r="AK124" s="337"/>
      <c r="AL124" s="337"/>
      <c r="AM124" s="337"/>
      <c r="AN124" s="337"/>
      <c r="AO124" s="337"/>
      <c r="AP124" s="337"/>
      <c r="AQ124" s="337"/>
      <c r="AR124" s="337"/>
    </row>
    <row r="125">
      <c r="A125" s="337"/>
      <c r="B125" s="337"/>
      <c r="C125" s="337"/>
      <c r="D125" s="337"/>
      <c r="E125" s="337"/>
      <c r="F125" s="337"/>
      <c r="G125" s="337"/>
      <c r="H125" s="337"/>
      <c r="I125" s="337"/>
      <c r="J125" s="337"/>
      <c r="K125" s="337"/>
      <c r="L125" s="337"/>
      <c r="M125" s="337"/>
      <c r="N125" s="337"/>
      <c r="O125" s="337"/>
      <c r="P125" s="337"/>
      <c r="Q125" s="337"/>
      <c r="R125" s="337"/>
      <c r="S125" s="337"/>
      <c r="T125" s="337"/>
      <c r="U125" s="337"/>
      <c r="V125" s="337"/>
      <c r="W125" s="337"/>
      <c r="X125" s="337"/>
      <c r="Y125" s="337"/>
      <c r="Z125" s="337"/>
      <c r="AA125" s="337"/>
      <c r="AB125" s="337"/>
      <c r="AC125" s="337"/>
      <c r="AD125" s="337"/>
      <c r="AE125" s="337"/>
      <c r="AF125" s="337"/>
      <c r="AG125" s="337"/>
      <c r="AH125" s="337"/>
      <c r="AI125" s="337"/>
      <c r="AJ125" s="337"/>
      <c r="AK125" s="337"/>
      <c r="AL125" s="337"/>
      <c r="AM125" s="337"/>
      <c r="AN125" s="337"/>
      <c r="AO125" s="337"/>
      <c r="AP125" s="337"/>
      <c r="AQ125" s="337"/>
      <c r="AR125" s="337"/>
    </row>
    <row r="126">
      <c r="A126" s="337"/>
      <c r="B126" s="337"/>
      <c r="C126" s="337"/>
      <c r="D126" s="337"/>
      <c r="E126" s="337"/>
      <c r="F126" s="337"/>
      <c r="G126" s="337"/>
      <c r="H126" s="337"/>
      <c r="I126" s="337"/>
      <c r="J126" s="337"/>
      <c r="K126" s="337"/>
      <c r="L126" s="337"/>
      <c r="M126" s="337"/>
      <c r="N126" s="337"/>
      <c r="O126" s="337"/>
      <c r="P126" s="337"/>
      <c r="Q126" s="337"/>
      <c r="R126" s="337"/>
      <c r="S126" s="337"/>
      <c r="T126" s="337"/>
      <c r="U126" s="337"/>
      <c r="V126" s="337"/>
      <c r="W126" s="337"/>
      <c r="X126" s="337"/>
      <c r="Y126" s="337"/>
      <c r="Z126" s="337"/>
      <c r="AA126" s="337"/>
      <c r="AB126" s="337"/>
      <c r="AC126" s="337"/>
      <c r="AD126" s="337"/>
      <c r="AE126" s="337"/>
      <c r="AF126" s="337"/>
      <c r="AG126" s="337"/>
      <c r="AH126" s="337"/>
      <c r="AI126" s="337"/>
      <c r="AJ126" s="337"/>
      <c r="AK126" s="337"/>
      <c r="AL126" s="337"/>
      <c r="AM126" s="337"/>
      <c r="AN126" s="337"/>
      <c r="AO126" s="337"/>
      <c r="AP126" s="337"/>
      <c r="AQ126" s="337"/>
      <c r="AR126" s="337"/>
    </row>
    <row r="127">
      <c r="A127" s="337"/>
      <c r="B127" s="337"/>
      <c r="C127" s="337"/>
      <c r="D127" s="337"/>
      <c r="E127" s="337"/>
      <c r="F127" s="337"/>
      <c r="G127" s="337"/>
      <c r="H127" s="337"/>
      <c r="I127" s="337"/>
      <c r="J127" s="337"/>
      <c r="K127" s="337"/>
      <c r="L127" s="337"/>
      <c r="M127" s="337"/>
      <c r="N127" s="337"/>
      <c r="O127" s="337"/>
      <c r="P127" s="337"/>
      <c r="Q127" s="337"/>
      <c r="R127" s="337"/>
      <c r="S127" s="337"/>
      <c r="T127" s="337"/>
      <c r="U127" s="337"/>
      <c r="V127" s="337"/>
      <c r="W127" s="337"/>
      <c r="X127" s="337"/>
      <c r="Y127" s="337"/>
      <c r="Z127" s="337"/>
      <c r="AA127" s="337"/>
      <c r="AB127" s="337"/>
      <c r="AC127" s="337"/>
      <c r="AD127" s="337"/>
      <c r="AE127" s="337"/>
      <c r="AF127" s="337"/>
      <c r="AG127" s="337"/>
      <c r="AH127" s="337"/>
      <c r="AI127" s="337"/>
      <c r="AJ127" s="337"/>
      <c r="AK127" s="337"/>
      <c r="AL127" s="337"/>
      <c r="AM127" s="337"/>
      <c r="AN127" s="337"/>
      <c r="AO127" s="337"/>
      <c r="AP127" s="337"/>
      <c r="AQ127" s="337"/>
      <c r="AR127" s="337"/>
    </row>
    <row r="128">
      <c r="A128" s="337"/>
      <c r="B128" s="337"/>
      <c r="C128" s="337"/>
      <c r="D128" s="337"/>
      <c r="E128" s="337"/>
      <c r="F128" s="337"/>
      <c r="G128" s="337"/>
      <c r="H128" s="337"/>
      <c r="I128" s="337"/>
      <c r="J128" s="337"/>
      <c r="K128" s="337"/>
      <c r="L128" s="337"/>
      <c r="M128" s="337"/>
      <c r="N128" s="337"/>
      <c r="O128" s="337"/>
      <c r="P128" s="337"/>
      <c r="Q128" s="337"/>
      <c r="R128" s="337"/>
      <c r="S128" s="337"/>
      <c r="T128" s="337"/>
      <c r="U128" s="337"/>
      <c r="V128" s="337"/>
      <c r="W128" s="337"/>
      <c r="X128" s="337"/>
      <c r="Y128" s="337"/>
      <c r="Z128" s="337"/>
      <c r="AA128" s="337"/>
      <c r="AB128" s="337"/>
      <c r="AC128" s="337"/>
      <c r="AD128" s="337"/>
      <c r="AE128" s="337"/>
      <c r="AF128" s="337"/>
      <c r="AG128" s="337"/>
      <c r="AH128" s="337"/>
      <c r="AI128" s="337"/>
      <c r="AJ128" s="337"/>
      <c r="AK128" s="337"/>
      <c r="AL128" s="337"/>
      <c r="AM128" s="337"/>
      <c r="AN128" s="337"/>
      <c r="AO128" s="337"/>
      <c r="AP128" s="337"/>
      <c r="AQ128" s="337"/>
      <c r="AR128" s="337"/>
    </row>
    <row r="129">
      <c r="A129" s="337"/>
      <c r="B129" s="337"/>
      <c r="C129" s="337"/>
      <c r="D129" s="337"/>
      <c r="E129" s="337"/>
      <c r="F129" s="337"/>
      <c r="G129" s="337"/>
      <c r="H129" s="337"/>
      <c r="I129" s="337"/>
      <c r="J129" s="337"/>
      <c r="K129" s="337"/>
      <c r="L129" s="337"/>
      <c r="M129" s="337"/>
      <c r="N129" s="337"/>
      <c r="O129" s="337"/>
      <c r="P129" s="337"/>
      <c r="Q129" s="337"/>
      <c r="R129" s="337"/>
      <c r="S129" s="337"/>
      <c r="T129" s="337"/>
      <c r="U129" s="337"/>
      <c r="V129" s="337"/>
      <c r="W129" s="337"/>
      <c r="X129" s="337"/>
      <c r="Y129" s="337"/>
      <c r="Z129" s="337"/>
      <c r="AA129" s="337"/>
      <c r="AB129" s="337"/>
      <c r="AC129" s="337"/>
      <c r="AD129" s="337"/>
      <c r="AE129" s="337"/>
      <c r="AF129" s="337"/>
      <c r="AG129" s="337"/>
      <c r="AH129" s="337"/>
      <c r="AI129" s="337"/>
      <c r="AJ129" s="337"/>
      <c r="AK129" s="337"/>
      <c r="AL129" s="337"/>
      <c r="AM129" s="337"/>
      <c r="AN129" s="337"/>
      <c r="AO129" s="337"/>
      <c r="AP129" s="337"/>
      <c r="AQ129" s="337"/>
      <c r="AR129" s="337"/>
    </row>
    <row r="130">
      <c r="A130" s="337"/>
      <c r="B130" s="337"/>
      <c r="C130" s="337"/>
      <c r="D130" s="337"/>
      <c r="E130" s="337"/>
      <c r="F130" s="337"/>
      <c r="G130" s="337"/>
      <c r="H130" s="337"/>
      <c r="I130" s="337"/>
      <c r="J130" s="337"/>
      <c r="K130" s="337"/>
      <c r="L130" s="337"/>
      <c r="M130" s="337"/>
      <c r="N130" s="337"/>
      <c r="O130" s="337"/>
      <c r="P130" s="337"/>
      <c r="Q130" s="337"/>
      <c r="R130" s="337"/>
      <c r="S130" s="337"/>
      <c r="T130" s="337"/>
      <c r="U130" s="337"/>
      <c r="V130" s="337"/>
      <c r="W130" s="337"/>
      <c r="X130" s="337"/>
      <c r="Y130" s="337"/>
      <c r="Z130" s="337"/>
      <c r="AA130" s="337"/>
      <c r="AB130" s="337"/>
      <c r="AC130" s="337"/>
      <c r="AD130" s="337"/>
      <c r="AE130" s="337"/>
      <c r="AF130" s="337"/>
      <c r="AG130" s="337"/>
      <c r="AH130" s="337"/>
      <c r="AI130" s="337"/>
      <c r="AJ130" s="337"/>
      <c r="AK130" s="337"/>
      <c r="AL130" s="337"/>
      <c r="AM130" s="337"/>
      <c r="AN130" s="337"/>
      <c r="AO130" s="337"/>
      <c r="AP130" s="337"/>
      <c r="AQ130" s="337"/>
      <c r="AR130" s="337"/>
    </row>
    <row r="131">
      <c r="A131" s="337"/>
      <c r="B131" s="337"/>
      <c r="C131" s="337"/>
      <c r="D131" s="337"/>
      <c r="E131" s="337"/>
      <c r="F131" s="337"/>
      <c r="G131" s="337"/>
      <c r="H131" s="337"/>
      <c r="I131" s="337"/>
      <c r="J131" s="337"/>
      <c r="K131" s="337"/>
      <c r="L131" s="337"/>
      <c r="M131" s="337"/>
      <c r="N131" s="337"/>
      <c r="O131" s="337"/>
      <c r="P131" s="337"/>
      <c r="Q131" s="337"/>
      <c r="R131" s="337"/>
      <c r="S131" s="337"/>
      <c r="T131" s="337"/>
      <c r="U131" s="337"/>
      <c r="V131" s="337"/>
      <c r="W131" s="337"/>
      <c r="X131" s="337"/>
      <c r="Y131" s="337"/>
      <c r="Z131" s="337"/>
      <c r="AA131" s="337"/>
      <c r="AB131" s="337"/>
      <c r="AC131" s="337"/>
      <c r="AD131" s="337"/>
      <c r="AE131" s="337"/>
      <c r="AF131" s="337"/>
      <c r="AG131" s="337"/>
      <c r="AH131" s="337"/>
      <c r="AI131" s="337"/>
      <c r="AJ131" s="337"/>
      <c r="AK131" s="337"/>
      <c r="AL131" s="337"/>
      <c r="AM131" s="337"/>
      <c r="AN131" s="337"/>
      <c r="AO131" s="337"/>
      <c r="AP131" s="337"/>
      <c r="AQ131" s="337"/>
      <c r="AR131" s="337"/>
    </row>
    <row r="132">
      <c r="A132" s="337"/>
      <c r="B132" s="337"/>
      <c r="C132" s="337"/>
      <c r="D132" s="337"/>
      <c r="E132" s="337"/>
      <c r="F132" s="337"/>
      <c r="G132" s="337"/>
      <c r="H132" s="337"/>
      <c r="I132" s="337"/>
      <c r="J132" s="337"/>
      <c r="K132" s="337"/>
      <c r="L132" s="337"/>
      <c r="M132" s="337"/>
      <c r="N132" s="337"/>
      <c r="O132" s="337"/>
      <c r="P132" s="337"/>
      <c r="Q132" s="337"/>
      <c r="R132" s="337"/>
      <c r="S132" s="337"/>
      <c r="T132" s="337"/>
      <c r="U132" s="337"/>
      <c r="V132" s="337"/>
      <c r="W132" s="337"/>
      <c r="X132" s="337"/>
      <c r="Y132" s="337"/>
      <c r="Z132" s="337"/>
      <c r="AA132" s="337"/>
      <c r="AB132" s="337"/>
      <c r="AC132" s="337"/>
      <c r="AD132" s="337"/>
      <c r="AE132" s="337"/>
      <c r="AF132" s="337"/>
      <c r="AG132" s="337"/>
      <c r="AH132" s="337"/>
      <c r="AI132" s="337"/>
      <c r="AJ132" s="337"/>
      <c r="AK132" s="337"/>
      <c r="AL132" s="337"/>
      <c r="AM132" s="337"/>
      <c r="AN132" s="337"/>
      <c r="AO132" s="337"/>
      <c r="AP132" s="337"/>
      <c r="AQ132" s="337"/>
      <c r="AR132" s="337"/>
    </row>
    <row r="133">
      <c r="A133" s="337"/>
      <c r="B133" s="337"/>
      <c r="C133" s="337"/>
      <c r="D133" s="337"/>
      <c r="E133" s="337"/>
      <c r="F133" s="337"/>
      <c r="G133" s="337"/>
      <c r="H133" s="337"/>
      <c r="I133" s="337"/>
      <c r="J133" s="337"/>
      <c r="K133" s="337"/>
      <c r="L133" s="337"/>
      <c r="M133" s="337"/>
      <c r="N133" s="337"/>
      <c r="O133" s="337"/>
      <c r="P133" s="337"/>
      <c r="Q133" s="337"/>
      <c r="R133" s="337"/>
      <c r="S133" s="337"/>
      <c r="T133" s="337"/>
      <c r="U133" s="337"/>
      <c r="V133" s="337"/>
      <c r="W133" s="337"/>
      <c r="X133" s="337"/>
      <c r="Y133" s="337"/>
      <c r="Z133" s="337"/>
      <c r="AA133" s="337"/>
      <c r="AB133" s="337"/>
      <c r="AC133" s="337"/>
      <c r="AD133" s="337"/>
      <c r="AE133" s="337"/>
      <c r="AF133" s="337"/>
      <c r="AG133" s="337"/>
      <c r="AH133" s="337"/>
      <c r="AI133" s="337"/>
      <c r="AJ133" s="337"/>
      <c r="AK133" s="337"/>
      <c r="AL133" s="337"/>
      <c r="AM133" s="337"/>
      <c r="AN133" s="337"/>
      <c r="AO133" s="337"/>
      <c r="AP133" s="337"/>
      <c r="AQ133" s="337"/>
      <c r="AR133" s="337"/>
    </row>
    <row r="134">
      <c r="A134" s="337"/>
      <c r="B134" s="337"/>
      <c r="C134" s="337"/>
      <c r="D134" s="337"/>
      <c r="E134" s="337"/>
      <c r="F134" s="337"/>
      <c r="G134" s="337"/>
      <c r="H134" s="337"/>
      <c r="I134" s="337"/>
      <c r="J134" s="337"/>
      <c r="K134" s="337"/>
      <c r="L134" s="337"/>
      <c r="M134" s="337"/>
      <c r="N134" s="337"/>
      <c r="O134" s="337"/>
      <c r="P134" s="337"/>
      <c r="Q134" s="337"/>
      <c r="R134" s="337"/>
      <c r="S134" s="337"/>
      <c r="T134" s="337"/>
      <c r="U134" s="337"/>
      <c r="V134" s="337"/>
      <c r="W134" s="337"/>
      <c r="X134" s="337"/>
      <c r="Y134" s="337"/>
      <c r="Z134" s="337"/>
      <c r="AA134" s="337"/>
      <c r="AB134" s="337"/>
      <c r="AC134" s="337"/>
      <c r="AD134" s="337"/>
      <c r="AE134" s="337"/>
      <c r="AF134" s="337"/>
      <c r="AG134" s="337"/>
      <c r="AH134" s="337"/>
      <c r="AI134" s="337"/>
      <c r="AJ134" s="337"/>
      <c r="AK134" s="337"/>
      <c r="AL134" s="337"/>
      <c r="AM134" s="337"/>
      <c r="AN134" s="337"/>
      <c r="AO134" s="337"/>
      <c r="AP134" s="337"/>
      <c r="AQ134" s="337"/>
      <c r="AR134" s="337"/>
    </row>
    <row r="135">
      <c r="A135" s="337"/>
      <c r="B135" s="337"/>
      <c r="C135" s="337"/>
      <c r="D135" s="337"/>
      <c r="E135" s="337"/>
      <c r="F135" s="337"/>
      <c r="G135" s="337"/>
      <c r="H135" s="337"/>
      <c r="I135" s="337"/>
      <c r="J135" s="337"/>
      <c r="K135" s="337"/>
      <c r="L135" s="337"/>
      <c r="M135" s="337"/>
      <c r="N135" s="337"/>
      <c r="O135" s="337"/>
      <c r="P135" s="337"/>
      <c r="Q135" s="337"/>
      <c r="R135" s="337"/>
      <c r="S135" s="337"/>
      <c r="T135" s="337"/>
      <c r="U135" s="337"/>
      <c r="V135" s="337"/>
      <c r="W135" s="337"/>
      <c r="X135" s="337"/>
      <c r="Y135" s="337"/>
      <c r="Z135" s="337"/>
      <c r="AA135" s="337"/>
      <c r="AB135" s="337"/>
      <c r="AC135" s="337"/>
      <c r="AD135" s="337"/>
      <c r="AE135" s="337"/>
      <c r="AF135" s="337"/>
      <c r="AG135" s="337"/>
      <c r="AH135" s="337"/>
      <c r="AI135" s="337"/>
      <c r="AJ135" s="337"/>
      <c r="AK135" s="337"/>
      <c r="AL135" s="337"/>
      <c r="AM135" s="337"/>
      <c r="AN135" s="337"/>
      <c r="AO135" s="337"/>
      <c r="AP135" s="337"/>
      <c r="AQ135" s="337"/>
      <c r="AR135" s="337"/>
    </row>
    <row r="136">
      <c r="A136" s="337"/>
      <c r="B136" s="337"/>
      <c r="C136" s="337"/>
      <c r="D136" s="337"/>
      <c r="E136" s="337"/>
      <c r="F136" s="337"/>
      <c r="G136" s="337"/>
      <c r="H136" s="337"/>
      <c r="I136" s="337"/>
      <c r="J136" s="337"/>
      <c r="K136" s="337"/>
      <c r="L136" s="337"/>
      <c r="M136" s="337"/>
      <c r="N136" s="337"/>
      <c r="O136" s="337"/>
      <c r="P136" s="337"/>
      <c r="Q136" s="337"/>
      <c r="R136" s="337"/>
      <c r="S136" s="337"/>
      <c r="T136" s="337"/>
      <c r="U136" s="337"/>
      <c r="V136" s="337"/>
      <c r="W136" s="337"/>
      <c r="X136" s="337"/>
      <c r="Y136" s="337"/>
      <c r="Z136" s="337"/>
      <c r="AA136" s="337"/>
      <c r="AB136" s="337"/>
      <c r="AC136" s="337"/>
      <c r="AD136" s="337"/>
      <c r="AE136" s="337"/>
      <c r="AF136" s="337"/>
      <c r="AG136" s="337"/>
      <c r="AH136" s="337"/>
      <c r="AI136" s="337"/>
      <c r="AJ136" s="337"/>
      <c r="AK136" s="337"/>
      <c r="AL136" s="337"/>
      <c r="AM136" s="337"/>
      <c r="AN136" s="337"/>
      <c r="AO136" s="337"/>
      <c r="AP136" s="337"/>
      <c r="AQ136" s="337"/>
      <c r="AR136" s="337"/>
    </row>
    <row r="137">
      <c r="A137" s="337"/>
      <c r="B137" s="337"/>
      <c r="C137" s="337"/>
      <c r="D137" s="337"/>
      <c r="E137" s="337"/>
      <c r="F137" s="337"/>
      <c r="G137" s="337"/>
      <c r="H137" s="337"/>
      <c r="I137" s="337"/>
      <c r="J137" s="337"/>
      <c r="K137" s="337"/>
      <c r="L137" s="337"/>
      <c r="M137" s="337"/>
      <c r="N137" s="337"/>
      <c r="O137" s="337"/>
      <c r="P137" s="337"/>
      <c r="Q137" s="337"/>
      <c r="R137" s="337"/>
      <c r="S137" s="337"/>
      <c r="T137" s="337"/>
      <c r="U137" s="337"/>
      <c r="V137" s="337"/>
      <c r="W137" s="337"/>
      <c r="X137" s="337"/>
      <c r="Y137" s="337"/>
      <c r="Z137" s="337"/>
      <c r="AA137" s="337"/>
      <c r="AB137" s="337"/>
      <c r="AC137" s="337"/>
      <c r="AD137" s="337"/>
      <c r="AE137" s="337"/>
      <c r="AF137" s="337"/>
      <c r="AG137" s="337"/>
      <c r="AH137" s="337"/>
      <c r="AI137" s="337"/>
      <c r="AJ137" s="337"/>
      <c r="AK137" s="337"/>
      <c r="AL137" s="337"/>
      <c r="AM137" s="337"/>
      <c r="AN137" s="337"/>
      <c r="AO137" s="337"/>
      <c r="AP137" s="337"/>
      <c r="AQ137" s="337"/>
      <c r="AR137" s="337"/>
    </row>
    <row r="138">
      <c r="A138" s="337"/>
      <c r="B138" s="337"/>
      <c r="C138" s="337"/>
      <c r="D138" s="337"/>
      <c r="E138" s="337"/>
      <c r="F138" s="337"/>
      <c r="G138" s="337"/>
      <c r="H138" s="337"/>
      <c r="I138" s="337"/>
      <c r="J138" s="337"/>
      <c r="K138" s="337"/>
      <c r="L138" s="337"/>
      <c r="M138" s="337"/>
      <c r="N138" s="337"/>
      <c r="O138" s="337"/>
      <c r="P138" s="337"/>
      <c r="Q138" s="337"/>
      <c r="R138" s="337"/>
      <c r="S138" s="337"/>
      <c r="T138" s="337"/>
      <c r="U138" s="337"/>
      <c r="V138" s="337"/>
      <c r="W138" s="337"/>
      <c r="X138" s="337"/>
      <c r="Y138" s="337"/>
      <c r="Z138" s="337"/>
      <c r="AA138" s="337"/>
      <c r="AB138" s="337"/>
      <c r="AC138" s="337"/>
      <c r="AD138" s="337"/>
      <c r="AE138" s="337"/>
      <c r="AF138" s="337"/>
      <c r="AG138" s="337"/>
      <c r="AH138" s="337"/>
      <c r="AI138" s="337"/>
      <c r="AJ138" s="337"/>
      <c r="AK138" s="337"/>
      <c r="AL138" s="337"/>
      <c r="AM138" s="337"/>
      <c r="AN138" s="337"/>
      <c r="AO138" s="337"/>
      <c r="AP138" s="337"/>
      <c r="AQ138" s="337"/>
      <c r="AR138" s="337"/>
    </row>
    <row r="139">
      <c r="A139" s="337"/>
      <c r="B139" s="337"/>
      <c r="C139" s="337"/>
      <c r="D139" s="337"/>
      <c r="E139" s="337"/>
      <c r="F139" s="337"/>
      <c r="G139" s="337"/>
      <c r="H139" s="337"/>
      <c r="I139" s="337"/>
      <c r="J139" s="337"/>
      <c r="K139" s="337"/>
      <c r="L139" s="337"/>
      <c r="M139" s="337"/>
      <c r="N139" s="337"/>
      <c r="O139" s="337"/>
      <c r="P139" s="337"/>
      <c r="Q139" s="337"/>
      <c r="R139" s="337"/>
      <c r="S139" s="337"/>
      <c r="T139" s="337"/>
      <c r="U139" s="337"/>
      <c r="V139" s="337"/>
      <c r="W139" s="337"/>
      <c r="X139" s="337"/>
      <c r="Y139" s="337"/>
      <c r="Z139" s="337"/>
      <c r="AA139" s="337"/>
      <c r="AB139" s="337"/>
      <c r="AC139" s="337"/>
      <c r="AD139" s="337"/>
      <c r="AE139" s="337"/>
      <c r="AF139" s="337"/>
      <c r="AG139" s="337"/>
      <c r="AH139" s="337"/>
      <c r="AI139" s="337"/>
      <c r="AJ139" s="337"/>
      <c r="AK139" s="337"/>
      <c r="AL139" s="337"/>
      <c r="AM139" s="337"/>
      <c r="AN139" s="337"/>
      <c r="AO139" s="337"/>
      <c r="AP139" s="337"/>
      <c r="AQ139" s="337"/>
      <c r="AR139" s="337"/>
    </row>
    <row r="140">
      <c r="A140" s="337"/>
      <c r="B140" s="337"/>
      <c r="C140" s="337"/>
      <c r="D140" s="337"/>
      <c r="E140" s="337"/>
      <c r="F140" s="337"/>
      <c r="G140" s="337"/>
      <c r="H140" s="337"/>
      <c r="I140" s="337"/>
      <c r="J140" s="337"/>
      <c r="K140" s="337"/>
      <c r="L140" s="337"/>
      <c r="M140" s="337"/>
      <c r="N140" s="337"/>
      <c r="O140" s="337"/>
      <c r="P140" s="337"/>
      <c r="Q140" s="337"/>
      <c r="R140" s="337"/>
      <c r="S140" s="337"/>
      <c r="T140" s="337"/>
      <c r="U140" s="337"/>
      <c r="V140" s="337"/>
      <c r="W140" s="337"/>
      <c r="X140" s="337"/>
      <c r="Y140" s="337"/>
      <c r="Z140" s="337"/>
      <c r="AA140" s="337"/>
      <c r="AB140" s="337"/>
      <c r="AC140" s="337"/>
      <c r="AD140" s="337"/>
      <c r="AE140" s="337"/>
      <c r="AF140" s="337"/>
      <c r="AG140" s="337"/>
      <c r="AH140" s="337"/>
      <c r="AI140" s="337"/>
      <c r="AJ140" s="337"/>
      <c r="AK140" s="337"/>
      <c r="AL140" s="337"/>
      <c r="AM140" s="337"/>
      <c r="AN140" s="337"/>
      <c r="AO140" s="337"/>
      <c r="AP140" s="337"/>
      <c r="AQ140" s="337"/>
      <c r="AR140" s="337"/>
    </row>
    <row r="141">
      <c r="A141" s="337"/>
      <c r="B141" s="337"/>
      <c r="C141" s="337"/>
      <c r="D141" s="337"/>
      <c r="E141" s="337"/>
      <c r="F141" s="337"/>
      <c r="G141" s="337"/>
      <c r="H141" s="337"/>
      <c r="I141" s="337"/>
      <c r="J141" s="337"/>
      <c r="K141" s="337"/>
      <c r="L141" s="337"/>
      <c r="M141" s="337"/>
      <c r="N141" s="337"/>
      <c r="O141" s="337"/>
      <c r="P141" s="337"/>
      <c r="Q141" s="337"/>
      <c r="R141" s="337"/>
      <c r="S141" s="337"/>
      <c r="T141" s="337"/>
      <c r="U141" s="337"/>
      <c r="V141" s="337"/>
      <c r="W141" s="337"/>
      <c r="X141" s="337"/>
      <c r="Y141" s="337"/>
      <c r="Z141" s="337"/>
      <c r="AA141" s="337"/>
      <c r="AB141" s="337"/>
      <c r="AC141" s="337"/>
      <c r="AD141" s="337"/>
      <c r="AE141" s="337"/>
      <c r="AF141" s="337"/>
      <c r="AG141" s="337"/>
      <c r="AH141" s="337"/>
      <c r="AI141" s="337"/>
      <c r="AJ141" s="337"/>
      <c r="AK141" s="337"/>
      <c r="AL141" s="337"/>
      <c r="AM141" s="337"/>
      <c r="AN141" s="337"/>
      <c r="AO141" s="337"/>
      <c r="AP141" s="337"/>
      <c r="AQ141" s="337"/>
      <c r="AR141" s="337"/>
    </row>
    <row r="142">
      <c r="A142" s="337"/>
      <c r="B142" s="337"/>
      <c r="C142" s="337"/>
      <c r="D142" s="337"/>
      <c r="E142" s="337"/>
      <c r="F142" s="337"/>
      <c r="G142" s="337"/>
      <c r="H142" s="337"/>
      <c r="I142" s="337"/>
      <c r="J142" s="337"/>
      <c r="K142" s="337"/>
      <c r="L142" s="337"/>
      <c r="M142" s="337"/>
      <c r="N142" s="337"/>
      <c r="O142" s="337"/>
      <c r="P142" s="337"/>
      <c r="Q142" s="337"/>
      <c r="R142" s="337"/>
      <c r="S142" s="337"/>
      <c r="T142" s="337"/>
      <c r="U142" s="337"/>
      <c r="V142" s="337"/>
      <c r="W142" s="337"/>
      <c r="X142" s="337"/>
      <c r="Y142" s="337"/>
      <c r="Z142" s="337"/>
      <c r="AA142" s="337"/>
      <c r="AB142" s="337"/>
      <c r="AC142" s="337"/>
      <c r="AD142" s="337"/>
      <c r="AE142" s="337"/>
      <c r="AF142" s="337"/>
      <c r="AG142" s="337"/>
      <c r="AH142" s="337"/>
      <c r="AI142" s="337"/>
      <c r="AJ142" s="337"/>
      <c r="AK142" s="337"/>
      <c r="AL142" s="337"/>
      <c r="AM142" s="337"/>
      <c r="AN142" s="337"/>
      <c r="AO142" s="337"/>
      <c r="AP142" s="337"/>
      <c r="AQ142" s="337"/>
      <c r="AR142" s="337"/>
    </row>
    <row r="143">
      <c r="A143" s="337"/>
      <c r="B143" s="337"/>
      <c r="C143" s="337"/>
      <c r="D143" s="337"/>
      <c r="E143" s="337"/>
      <c r="F143" s="337"/>
      <c r="G143" s="337"/>
      <c r="H143" s="337"/>
      <c r="I143" s="337"/>
      <c r="J143" s="337"/>
      <c r="K143" s="337"/>
      <c r="L143" s="337"/>
      <c r="M143" s="337"/>
      <c r="N143" s="337"/>
      <c r="O143" s="337"/>
      <c r="P143" s="337"/>
      <c r="Q143" s="337"/>
      <c r="R143" s="337"/>
      <c r="S143" s="337"/>
      <c r="T143" s="337"/>
      <c r="U143" s="337"/>
      <c r="V143" s="337"/>
      <c r="W143" s="337"/>
      <c r="X143" s="337"/>
      <c r="Y143" s="337"/>
      <c r="Z143" s="337"/>
      <c r="AA143" s="337"/>
      <c r="AB143" s="337"/>
      <c r="AC143" s="337"/>
      <c r="AD143" s="337"/>
      <c r="AE143" s="337"/>
      <c r="AF143" s="337"/>
      <c r="AG143" s="337"/>
      <c r="AH143" s="337"/>
      <c r="AI143" s="337"/>
      <c r="AJ143" s="337"/>
      <c r="AK143" s="337"/>
      <c r="AL143" s="337"/>
      <c r="AM143" s="337"/>
      <c r="AN143" s="337"/>
      <c r="AO143" s="337"/>
      <c r="AP143" s="337"/>
      <c r="AQ143" s="337"/>
      <c r="AR143" s="337"/>
    </row>
    <row r="144">
      <c r="A144" s="337"/>
      <c r="B144" s="337"/>
      <c r="C144" s="337"/>
      <c r="D144" s="337"/>
      <c r="E144" s="337"/>
      <c r="F144" s="337"/>
      <c r="G144" s="337"/>
      <c r="H144" s="337"/>
      <c r="I144" s="337"/>
      <c r="J144" s="337"/>
      <c r="K144" s="337"/>
      <c r="L144" s="337"/>
      <c r="M144" s="337"/>
      <c r="N144" s="337"/>
      <c r="O144" s="337"/>
      <c r="P144" s="337"/>
      <c r="Q144" s="337"/>
      <c r="R144" s="337"/>
      <c r="S144" s="337"/>
      <c r="T144" s="337"/>
      <c r="U144" s="337"/>
      <c r="V144" s="337"/>
      <c r="W144" s="337"/>
      <c r="X144" s="337"/>
      <c r="Y144" s="337"/>
      <c r="Z144" s="337"/>
      <c r="AA144" s="337"/>
      <c r="AB144" s="337"/>
      <c r="AC144" s="337"/>
      <c r="AD144" s="337"/>
      <c r="AE144" s="337"/>
      <c r="AF144" s="337"/>
      <c r="AG144" s="337"/>
      <c r="AH144" s="337"/>
      <c r="AI144" s="337"/>
      <c r="AJ144" s="337"/>
      <c r="AK144" s="337"/>
      <c r="AL144" s="337"/>
      <c r="AM144" s="337"/>
      <c r="AN144" s="337"/>
      <c r="AO144" s="337"/>
      <c r="AP144" s="337"/>
      <c r="AQ144" s="337"/>
      <c r="AR144" s="337"/>
    </row>
    <row r="145">
      <c r="A145" s="337"/>
      <c r="B145" s="337"/>
      <c r="C145" s="337"/>
      <c r="D145" s="337"/>
      <c r="E145" s="337"/>
      <c r="F145" s="337"/>
      <c r="G145" s="337"/>
      <c r="H145" s="337"/>
      <c r="I145" s="337"/>
      <c r="J145" s="337"/>
      <c r="K145" s="337"/>
      <c r="L145" s="337"/>
      <c r="M145" s="337"/>
      <c r="N145" s="337"/>
      <c r="O145" s="337"/>
      <c r="P145" s="337"/>
      <c r="Q145" s="337"/>
      <c r="R145" s="337"/>
      <c r="S145" s="337"/>
      <c r="T145" s="337"/>
      <c r="U145" s="337"/>
      <c r="V145" s="337"/>
      <c r="W145" s="337"/>
      <c r="X145" s="337"/>
      <c r="Y145" s="337"/>
      <c r="Z145" s="337"/>
      <c r="AA145" s="337"/>
      <c r="AB145" s="337"/>
      <c r="AC145" s="337"/>
      <c r="AD145" s="337"/>
      <c r="AE145" s="337"/>
      <c r="AF145" s="337"/>
      <c r="AG145" s="337"/>
      <c r="AH145" s="337"/>
      <c r="AI145" s="337"/>
      <c r="AJ145" s="337"/>
      <c r="AK145" s="337"/>
      <c r="AL145" s="337"/>
      <c r="AM145" s="337"/>
      <c r="AN145" s="337"/>
      <c r="AO145" s="337"/>
      <c r="AP145" s="337"/>
      <c r="AQ145" s="337"/>
      <c r="AR145" s="337"/>
    </row>
    <row r="146">
      <c r="A146" s="337"/>
      <c r="B146" s="337"/>
      <c r="C146" s="337"/>
      <c r="D146" s="337"/>
      <c r="E146" s="337"/>
      <c r="F146" s="337"/>
      <c r="G146" s="337"/>
      <c r="H146" s="337"/>
      <c r="I146" s="337"/>
      <c r="J146" s="337"/>
      <c r="K146" s="337"/>
      <c r="L146" s="337"/>
      <c r="M146" s="337"/>
      <c r="N146" s="337"/>
      <c r="O146" s="337"/>
      <c r="P146" s="337"/>
      <c r="Q146" s="337"/>
      <c r="R146" s="337"/>
      <c r="S146" s="337"/>
      <c r="T146" s="337"/>
      <c r="U146" s="337"/>
      <c r="V146" s="337"/>
      <c r="W146" s="337"/>
      <c r="X146" s="337"/>
      <c r="Y146" s="337"/>
      <c r="Z146" s="337"/>
      <c r="AA146" s="337"/>
      <c r="AB146" s="337"/>
      <c r="AC146" s="337"/>
      <c r="AD146" s="337"/>
      <c r="AE146" s="337"/>
      <c r="AF146" s="337"/>
      <c r="AG146" s="337"/>
      <c r="AH146" s="337"/>
      <c r="AI146" s="337"/>
      <c r="AJ146" s="337"/>
      <c r="AK146" s="337"/>
      <c r="AL146" s="337"/>
      <c r="AM146" s="337"/>
      <c r="AN146" s="337"/>
      <c r="AO146" s="337"/>
      <c r="AP146" s="337"/>
      <c r="AQ146" s="337"/>
      <c r="AR146" s="337"/>
    </row>
    <row r="147">
      <c r="A147" s="337"/>
      <c r="B147" s="337"/>
      <c r="C147" s="337"/>
      <c r="D147" s="337"/>
      <c r="E147" s="337"/>
      <c r="F147" s="337"/>
      <c r="G147" s="337"/>
      <c r="H147" s="337"/>
      <c r="I147" s="337"/>
      <c r="J147" s="337"/>
      <c r="K147" s="337"/>
      <c r="L147" s="337"/>
      <c r="M147" s="337"/>
      <c r="N147" s="337"/>
      <c r="O147" s="337"/>
      <c r="P147" s="337"/>
      <c r="Q147" s="337"/>
      <c r="R147" s="337"/>
      <c r="S147" s="337"/>
      <c r="T147" s="337"/>
      <c r="U147" s="337"/>
      <c r="V147" s="337"/>
      <c r="W147" s="337"/>
      <c r="X147" s="337"/>
      <c r="Y147" s="337"/>
      <c r="Z147" s="337"/>
      <c r="AA147" s="337"/>
      <c r="AB147" s="337"/>
      <c r="AC147" s="337"/>
      <c r="AD147" s="337"/>
      <c r="AE147" s="337"/>
      <c r="AF147" s="337"/>
      <c r="AG147" s="337"/>
      <c r="AH147" s="337"/>
      <c r="AI147" s="337"/>
      <c r="AJ147" s="337"/>
      <c r="AK147" s="337"/>
      <c r="AL147" s="337"/>
      <c r="AM147" s="337"/>
      <c r="AN147" s="337"/>
      <c r="AO147" s="337"/>
      <c r="AP147" s="337"/>
      <c r="AQ147" s="337"/>
      <c r="AR147" s="337"/>
    </row>
    <row r="148">
      <c r="A148" s="337"/>
      <c r="B148" s="337"/>
      <c r="C148" s="337"/>
      <c r="D148" s="337"/>
      <c r="E148" s="337"/>
      <c r="F148" s="337"/>
      <c r="G148" s="337"/>
      <c r="H148" s="337"/>
      <c r="I148" s="337"/>
      <c r="J148" s="337"/>
      <c r="K148" s="337"/>
      <c r="L148" s="337"/>
      <c r="M148" s="337"/>
      <c r="N148" s="337"/>
      <c r="O148" s="337"/>
      <c r="P148" s="337"/>
      <c r="Q148" s="337"/>
      <c r="R148" s="337"/>
      <c r="S148" s="337"/>
      <c r="T148" s="337"/>
      <c r="U148" s="337"/>
      <c r="V148" s="337"/>
      <c r="W148" s="337"/>
      <c r="X148" s="337"/>
      <c r="Y148" s="337"/>
      <c r="Z148" s="337"/>
      <c r="AA148" s="337"/>
      <c r="AB148" s="337"/>
      <c r="AC148" s="337"/>
      <c r="AD148" s="337"/>
      <c r="AE148" s="337"/>
      <c r="AF148" s="337"/>
      <c r="AG148" s="337"/>
      <c r="AH148" s="337"/>
      <c r="AI148" s="337"/>
      <c r="AJ148" s="337"/>
      <c r="AK148" s="337"/>
      <c r="AL148" s="337"/>
      <c r="AM148" s="337"/>
      <c r="AN148" s="337"/>
      <c r="AO148" s="337"/>
      <c r="AP148" s="337"/>
      <c r="AQ148" s="337"/>
      <c r="AR148" s="337"/>
    </row>
    <row r="149">
      <c r="A149" s="337"/>
      <c r="B149" s="337"/>
      <c r="C149" s="337"/>
      <c r="D149" s="337"/>
      <c r="E149" s="337"/>
      <c r="F149" s="337"/>
      <c r="G149" s="337"/>
      <c r="H149" s="337"/>
      <c r="I149" s="337"/>
      <c r="J149" s="337"/>
      <c r="K149" s="337"/>
      <c r="L149" s="337"/>
      <c r="M149" s="337"/>
      <c r="N149" s="337"/>
      <c r="O149" s="337"/>
      <c r="P149" s="337"/>
      <c r="Q149" s="337"/>
      <c r="R149" s="337"/>
      <c r="S149" s="337"/>
      <c r="T149" s="337"/>
      <c r="U149" s="337"/>
      <c r="V149" s="337"/>
      <c r="W149" s="337"/>
      <c r="X149" s="337"/>
      <c r="Y149" s="337"/>
      <c r="Z149" s="337"/>
      <c r="AA149" s="337"/>
      <c r="AB149" s="337"/>
      <c r="AC149" s="337"/>
      <c r="AD149" s="337"/>
      <c r="AE149" s="337"/>
      <c r="AF149" s="337"/>
      <c r="AG149" s="337"/>
      <c r="AH149" s="337"/>
      <c r="AI149" s="337"/>
      <c r="AJ149" s="337"/>
      <c r="AK149" s="337"/>
      <c r="AL149" s="337"/>
      <c r="AM149" s="337"/>
      <c r="AN149" s="337"/>
      <c r="AO149" s="337"/>
      <c r="AP149" s="337"/>
      <c r="AQ149" s="337"/>
      <c r="AR149" s="337"/>
    </row>
    <row r="150">
      <c r="A150" s="337"/>
      <c r="B150" s="337"/>
      <c r="C150" s="337"/>
      <c r="D150" s="337"/>
      <c r="E150" s="337"/>
      <c r="F150" s="337"/>
      <c r="G150" s="337"/>
      <c r="H150" s="337"/>
      <c r="I150" s="337"/>
      <c r="J150" s="337"/>
      <c r="K150" s="337"/>
      <c r="L150" s="337"/>
      <c r="M150" s="337"/>
      <c r="N150" s="337"/>
      <c r="O150" s="337"/>
      <c r="P150" s="337"/>
      <c r="Q150" s="337"/>
      <c r="R150" s="337"/>
      <c r="S150" s="337"/>
      <c r="T150" s="337"/>
      <c r="U150" s="337"/>
      <c r="V150" s="337"/>
      <c r="W150" s="337"/>
      <c r="X150" s="337"/>
      <c r="Y150" s="337"/>
      <c r="Z150" s="337"/>
      <c r="AA150" s="337"/>
      <c r="AB150" s="337"/>
      <c r="AC150" s="337"/>
      <c r="AD150" s="337"/>
      <c r="AE150" s="337"/>
      <c r="AF150" s="337"/>
      <c r="AG150" s="337"/>
      <c r="AH150" s="337"/>
      <c r="AI150" s="337"/>
      <c r="AJ150" s="337"/>
      <c r="AK150" s="337"/>
      <c r="AL150" s="337"/>
      <c r="AM150" s="337"/>
      <c r="AN150" s="337"/>
      <c r="AO150" s="337"/>
      <c r="AP150" s="337"/>
      <c r="AQ150" s="337"/>
      <c r="AR150" s="337"/>
    </row>
    <row r="151">
      <c r="A151" s="337"/>
      <c r="B151" s="337"/>
      <c r="C151" s="337"/>
      <c r="D151" s="337"/>
      <c r="E151" s="337"/>
      <c r="F151" s="337"/>
      <c r="G151" s="337"/>
      <c r="H151" s="337"/>
      <c r="I151" s="337"/>
      <c r="J151" s="337"/>
      <c r="K151" s="337"/>
      <c r="L151" s="337"/>
      <c r="M151" s="337"/>
      <c r="N151" s="337"/>
      <c r="O151" s="337"/>
      <c r="P151" s="337"/>
      <c r="Q151" s="337"/>
      <c r="R151" s="337"/>
      <c r="S151" s="337"/>
      <c r="T151" s="337"/>
      <c r="U151" s="337"/>
      <c r="V151" s="337"/>
      <c r="W151" s="337"/>
      <c r="X151" s="337"/>
      <c r="Y151" s="337"/>
      <c r="Z151" s="337"/>
      <c r="AA151" s="337"/>
      <c r="AB151" s="337"/>
      <c r="AC151" s="337"/>
      <c r="AD151" s="337"/>
      <c r="AE151" s="337"/>
      <c r="AF151" s="337"/>
      <c r="AG151" s="337"/>
      <c r="AH151" s="337"/>
      <c r="AI151" s="337"/>
      <c r="AJ151" s="337"/>
      <c r="AK151" s="337"/>
      <c r="AL151" s="337"/>
      <c r="AM151" s="337"/>
      <c r="AN151" s="337"/>
      <c r="AO151" s="337"/>
      <c r="AP151" s="337"/>
      <c r="AQ151" s="337"/>
      <c r="AR151" s="337"/>
    </row>
    <row r="152">
      <c r="A152" s="337"/>
      <c r="B152" s="337"/>
      <c r="C152" s="337"/>
      <c r="D152" s="337"/>
      <c r="E152" s="337"/>
      <c r="F152" s="337"/>
      <c r="G152" s="337"/>
      <c r="H152" s="337"/>
      <c r="I152" s="337"/>
      <c r="J152" s="337"/>
      <c r="K152" s="337"/>
      <c r="L152" s="337"/>
      <c r="M152" s="337"/>
      <c r="N152" s="337"/>
      <c r="O152" s="337"/>
      <c r="P152" s="337"/>
      <c r="Q152" s="337"/>
      <c r="R152" s="337"/>
      <c r="S152" s="337"/>
      <c r="T152" s="337"/>
      <c r="U152" s="337"/>
      <c r="V152" s="337"/>
      <c r="W152" s="337"/>
      <c r="X152" s="337"/>
      <c r="Y152" s="337"/>
      <c r="Z152" s="337"/>
      <c r="AA152" s="337"/>
      <c r="AB152" s="337"/>
      <c r="AC152" s="337"/>
      <c r="AD152" s="337"/>
      <c r="AE152" s="337"/>
      <c r="AF152" s="337"/>
      <c r="AG152" s="337"/>
      <c r="AH152" s="337"/>
      <c r="AI152" s="337"/>
      <c r="AJ152" s="337"/>
      <c r="AK152" s="337"/>
      <c r="AL152" s="337"/>
      <c r="AM152" s="337"/>
      <c r="AN152" s="337"/>
      <c r="AO152" s="337"/>
      <c r="AP152" s="337"/>
      <c r="AQ152" s="337"/>
      <c r="AR152" s="337"/>
    </row>
    <row r="153">
      <c r="A153" s="337"/>
      <c r="B153" s="337"/>
      <c r="C153" s="337"/>
      <c r="D153" s="337"/>
      <c r="E153" s="337"/>
      <c r="F153" s="337"/>
      <c r="G153" s="337"/>
      <c r="H153" s="337"/>
      <c r="I153" s="337"/>
      <c r="J153" s="337"/>
      <c r="K153" s="337"/>
      <c r="L153" s="337"/>
      <c r="M153" s="337"/>
      <c r="N153" s="337"/>
      <c r="O153" s="337"/>
      <c r="P153" s="337"/>
      <c r="Q153" s="337"/>
      <c r="R153" s="337"/>
      <c r="S153" s="337"/>
      <c r="T153" s="337"/>
      <c r="U153" s="337"/>
      <c r="V153" s="337"/>
      <c r="W153" s="337"/>
      <c r="X153" s="337"/>
      <c r="Y153" s="337"/>
      <c r="Z153" s="337"/>
      <c r="AA153" s="337"/>
      <c r="AB153" s="337"/>
      <c r="AC153" s="337"/>
      <c r="AD153" s="337"/>
      <c r="AE153" s="337"/>
      <c r="AF153" s="337"/>
      <c r="AG153" s="337"/>
      <c r="AH153" s="337"/>
      <c r="AI153" s="337"/>
      <c r="AJ153" s="337"/>
      <c r="AK153" s="337"/>
      <c r="AL153" s="337"/>
      <c r="AM153" s="337"/>
      <c r="AN153" s="337"/>
      <c r="AO153" s="337"/>
      <c r="AP153" s="337"/>
      <c r="AQ153" s="337"/>
      <c r="AR153" s="337"/>
    </row>
    <row r="154">
      <c r="A154" s="337"/>
      <c r="B154" s="337"/>
      <c r="C154" s="337"/>
      <c r="D154" s="337"/>
      <c r="E154" s="337"/>
      <c r="F154" s="337"/>
      <c r="G154" s="337"/>
      <c r="H154" s="337"/>
      <c r="I154" s="337"/>
      <c r="J154" s="337"/>
      <c r="K154" s="337"/>
      <c r="L154" s="337"/>
      <c r="M154" s="337"/>
      <c r="N154" s="337"/>
      <c r="O154" s="337"/>
      <c r="P154" s="337"/>
      <c r="Q154" s="337"/>
      <c r="R154" s="337"/>
      <c r="S154" s="337"/>
      <c r="T154" s="337"/>
      <c r="U154" s="337"/>
      <c r="V154" s="337"/>
      <c r="W154" s="337"/>
      <c r="X154" s="337"/>
      <c r="Y154" s="337"/>
      <c r="Z154" s="337"/>
      <c r="AA154" s="337"/>
      <c r="AB154" s="337"/>
      <c r="AC154" s="337"/>
      <c r="AD154" s="337"/>
      <c r="AE154" s="337"/>
      <c r="AF154" s="337"/>
      <c r="AG154" s="337"/>
      <c r="AH154" s="337"/>
      <c r="AI154" s="337"/>
      <c r="AJ154" s="337"/>
      <c r="AK154" s="337"/>
      <c r="AL154" s="337"/>
      <c r="AM154" s="337"/>
      <c r="AN154" s="337"/>
      <c r="AO154" s="337"/>
      <c r="AP154" s="337"/>
      <c r="AQ154" s="337"/>
      <c r="AR154" s="337"/>
    </row>
    <row r="155">
      <c r="A155" s="337"/>
      <c r="B155" s="337"/>
      <c r="C155" s="337"/>
      <c r="D155" s="337"/>
      <c r="E155" s="337"/>
      <c r="F155" s="337"/>
      <c r="G155" s="337"/>
      <c r="H155" s="337"/>
      <c r="I155" s="337"/>
      <c r="J155" s="337"/>
      <c r="K155" s="337"/>
      <c r="L155" s="337"/>
      <c r="M155" s="337"/>
      <c r="N155" s="337"/>
      <c r="O155" s="337"/>
      <c r="P155" s="337"/>
      <c r="Q155" s="337"/>
      <c r="R155" s="337"/>
      <c r="S155" s="337"/>
      <c r="T155" s="337"/>
      <c r="U155" s="337"/>
      <c r="V155" s="337"/>
      <c r="W155" s="337"/>
      <c r="X155" s="337"/>
      <c r="Y155" s="337"/>
      <c r="Z155" s="337"/>
      <c r="AA155" s="337"/>
      <c r="AB155" s="337"/>
      <c r="AC155" s="337"/>
      <c r="AD155" s="337"/>
      <c r="AE155" s="337"/>
      <c r="AF155" s="337"/>
      <c r="AG155" s="337"/>
      <c r="AH155" s="337"/>
      <c r="AI155" s="337"/>
      <c r="AJ155" s="337"/>
      <c r="AK155" s="337"/>
      <c r="AL155" s="337"/>
      <c r="AM155" s="337"/>
      <c r="AN155" s="337"/>
      <c r="AO155" s="337"/>
      <c r="AP155" s="337"/>
      <c r="AQ155" s="337"/>
      <c r="AR155" s="337"/>
    </row>
    <row r="156">
      <c r="A156" s="337"/>
      <c r="B156" s="337"/>
      <c r="C156" s="337"/>
      <c r="D156" s="337"/>
      <c r="E156" s="337"/>
      <c r="F156" s="337"/>
      <c r="G156" s="337"/>
      <c r="H156" s="337"/>
      <c r="I156" s="337"/>
      <c r="J156" s="337"/>
      <c r="K156" s="337"/>
      <c r="L156" s="337"/>
      <c r="M156" s="337"/>
      <c r="N156" s="337"/>
      <c r="O156" s="337"/>
      <c r="P156" s="337"/>
      <c r="Q156" s="337"/>
      <c r="R156" s="337"/>
      <c r="S156" s="337"/>
      <c r="T156" s="337"/>
      <c r="U156" s="337"/>
      <c r="V156" s="337"/>
      <c r="W156" s="337"/>
      <c r="X156" s="337"/>
      <c r="Y156" s="337"/>
      <c r="Z156" s="337"/>
      <c r="AA156" s="337"/>
      <c r="AB156" s="337"/>
      <c r="AC156" s="337"/>
      <c r="AD156" s="337"/>
      <c r="AE156" s="337"/>
      <c r="AF156" s="337"/>
      <c r="AG156" s="337"/>
      <c r="AH156" s="337"/>
      <c r="AI156" s="337"/>
      <c r="AJ156" s="337"/>
      <c r="AK156" s="337"/>
      <c r="AL156" s="337"/>
      <c r="AM156" s="337"/>
      <c r="AN156" s="337"/>
      <c r="AO156" s="337"/>
      <c r="AP156" s="337"/>
      <c r="AQ156" s="337"/>
      <c r="AR156" s="337"/>
    </row>
    <row r="157">
      <c r="A157" s="337"/>
      <c r="B157" s="337"/>
      <c r="C157" s="337"/>
      <c r="D157" s="337"/>
      <c r="E157" s="337"/>
      <c r="F157" s="337"/>
      <c r="G157" s="337"/>
      <c r="H157" s="337"/>
      <c r="I157" s="337"/>
      <c r="J157" s="337"/>
      <c r="K157" s="337"/>
      <c r="L157" s="337"/>
      <c r="M157" s="337"/>
      <c r="N157" s="337"/>
      <c r="O157" s="337"/>
      <c r="P157" s="337"/>
      <c r="Q157" s="337"/>
      <c r="R157" s="337"/>
      <c r="S157" s="337"/>
      <c r="T157" s="337"/>
      <c r="U157" s="337"/>
      <c r="V157" s="337"/>
      <c r="W157" s="337"/>
      <c r="X157" s="337"/>
      <c r="Y157" s="337"/>
      <c r="Z157" s="337"/>
      <c r="AA157" s="337"/>
      <c r="AB157" s="337"/>
      <c r="AC157" s="337"/>
      <c r="AD157" s="337"/>
      <c r="AE157" s="337"/>
      <c r="AF157" s="337"/>
      <c r="AG157" s="337"/>
      <c r="AH157" s="337"/>
      <c r="AI157" s="337"/>
      <c r="AJ157" s="337"/>
      <c r="AK157" s="337"/>
      <c r="AL157" s="337"/>
      <c r="AM157" s="337"/>
      <c r="AN157" s="337"/>
      <c r="AO157" s="337"/>
      <c r="AP157" s="337"/>
      <c r="AQ157" s="337"/>
      <c r="AR157" s="337"/>
    </row>
    <row r="158">
      <c r="A158" s="337"/>
      <c r="B158" s="337"/>
      <c r="C158" s="337"/>
      <c r="D158" s="337"/>
      <c r="E158" s="337"/>
      <c r="F158" s="337"/>
      <c r="G158" s="337"/>
      <c r="H158" s="337"/>
      <c r="I158" s="337"/>
      <c r="J158" s="337"/>
      <c r="K158" s="337"/>
      <c r="L158" s="337"/>
      <c r="M158" s="337"/>
      <c r="N158" s="337"/>
      <c r="O158" s="337"/>
      <c r="P158" s="337"/>
      <c r="Q158" s="337"/>
      <c r="R158" s="337"/>
      <c r="S158" s="337"/>
      <c r="T158" s="337"/>
      <c r="U158" s="337"/>
      <c r="V158" s="337"/>
      <c r="W158" s="337"/>
      <c r="X158" s="337"/>
      <c r="Y158" s="337"/>
      <c r="Z158" s="337"/>
      <c r="AA158" s="337"/>
      <c r="AB158" s="337"/>
      <c r="AC158" s="337"/>
      <c r="AD158" s="337"/>
      <c r="AE158" s="337"/>
      <c r="AF158" s="337"/>
      <c r="AG158" s="337"/>
      <c r="AH158" s="337"/>
      <c r="AI158" s="337"/>
      <c r="AJ158" s="337"/>
      <c r="AK158" s="337"/>
      <c r="AL158" s="337"/>
      <c r="AM158" s="337"/>
      <c r="AN158" s="337"/>
      <c r="AO158" s="337"/>
      <c r="AP158" s="337"/>
      <c r="AQ158" s="337"/>
      <c r="AR158" s="337"/>
    </row>
    <row r="159">
      <c r="A159" s="337"/>
      <c r="B159" s="337"/>
      <c r="C159" s="337"/>
      <c r="D159" s="337"/>
      <c r="E159" s="337"/>
      <c r="F159" s="337"/>
      <c r="G159" s="337"/>
      <c r="H159" s="337"/>
      <c r="I159" s="337"/>
      <c r="J159" s="337"/>
      <c r="K159" s="337"/>
      <c r="L159" s="337"/>
      <c r="M159" s="337"/>
      <c r="N159" s="337"/>
      <c r="O159" s="337"/>
      <c r="P159" s="337"/>
      <c r="Q159" s="337"/>
      <c r="R159" s="337"/>
      <c r="S159" s="337"/>
      <c r="T159" s="337"/>
      <c r="U159" s="337"/>
      <c r="V159" s="337"/>
      <c r="W159" s="337"/>
      <c r="X159" s="337"/>
      <c r="Y159" s="337"/>
      <c r="Z159" s="337"/>
      <c r="AA159" s="337"/>
      <c r="AB159" s="337"/>
      <c r="AC159" s="337"/>
      <c r="AD159" s="337"/>
      <c r="AE159" s="337"/>
      <c r="AF159" s="337"/>
      <c r="AG159" s="337"/>
      <c r="AH159" s="337"/>
      <c r="AI159" s="337"/>
      <c r="AJ159" s="337"/>
      <c r="AK159" s="337"/>
      <c r="AL159" s="337"/>
      <c r="AM159" s="337"/>
      <c r="AN159" s="337"/>
      <c r="AO159" s="337"/>
      <c r="AP159" s="337"/>
      <c r="AQ159" s="337"/>
      <c r="AR159" s="337"/>
    </row>
    <row r="160">
      <c r="A160" s="337"/>
      <c r="B160" s="337"/>
      <c r="C160" s="337"/>
      <c r="D160" s="337"/>
      <c r="E160" s="337"/>
      <c r="F160" s="337"/>
      <c r="G160" s="337"/>
      <c r="H160" s="337"/>
      <c r="I160" s="337"/>
      <c r="J160" s="337"/>
      <c r="K160" s="337"/>
      <c r="L160" s="337"/>
      <c r="M160" s="337"/>
      <c r="N160" s="337"/>
      <c r="O160" s="337"/>
      <c r="P160" s="337"/>
      <c r="Q160" s="337"/>
      <c r="R160" s="337"/>
      <c r="S160" s="337"/>
      <c r="T160" s="337"/>
      <c r="U160" s="337"/>
      <c r="V160" s="337"/>
      <c r="W160" s="337"/>
      <c r="X160" s="337"/>
      <c r="Y160" s="337"/>
      <c r="Z160" s="337"/>
      <c r="AA160" s="337"/>
      <c r="AB160" s="337"/>
      <c r="AC160" s="337"/>
      <c r="AD160" s="337"/>
      <c r="AE160" s="337"/>
      <c r="AF160" s="337"/>
      <c r="AG160" s="337"/>
      <c r="AH160" s="337"/>
      <c r="AI160" s="337"/>
      <c r="AJ160" s="337"/>
      <c r="AK160" s="337"/>
      <c r="AL160" s="337"/>
      <c r="AM160" s="337"/>
      <c r="AN160" s="337"/>
      <c r="AO160" s="337"/>
      <c r="AP160" s="337"/>
      <c r="AQ160" s="337"/>
      <c r="AR160" s="337"/>
    </row>
    <row r="161">
      <c r="A161" s="337"/>
      <c r="B161" s="337"/>
      <c r="C161" s="337"/>
      <c r="D161" s="337"/>
      <c r="E161" s="337"/>
      <c r="F161" s="337"/>
      <c r="G161" s="337"/>
      <c r="H161" s="337"/>
      <c r="I161" s="337"/>
      <c r="J161" s="337"/>
      <c r="K161" s="337"/>
      <c r="L161" s="337"/>
      <c r="M161" s="337"/>
      <c r="N161" s="337"/>
      <c r="O161" s="337"/>
      <c r="P161" s="337"/>
      <c r="Q161" s="337"/>
      <c r="R161" s="337"/>
      <c r="S161" s="337"/>
      <c r="T161" s="337"/>
      <c r="U161" s="337"/>
      <c r="V161" s="337"/>
      <c r="W161" s="337"/>
      <c r="X161" s="337"/>
      <c r="Y161" s="337"/>
      <c r="Z161" s="337"/>
      <c r="AA161" s="337"/>
      <c r="AB161" s="337"/>
      <c r="AC161" s="337"/>
      <c r="AD161" s="337"/>
      <c r="AE161" s="337"/>
      <c r="AF161" s="337"/>
      <c r="AG161" s="337"/>
      <c r="AH161" s="337"/>
      <c r="AI161" s="337"/>
      <c r="AJ161" s="337"/>
      <c r="AK161" s="337"/>
      <c r="AL161" s="337"/>
      <c r="AM161" s="337"/>
      <c r="AN161" s="337"/>
      <c r="AO161" s="337"/>
      <c r="AP161" s="337"/>
      <c r="AQ161" s="337"/>
      <c r="AR161" s="337"/>
    </row>
    <row r="162">
      <c r="A162" s="337"/>
      <c r="B162" s="337"/>
      <c r="C162" s="337"/>
      <c r="D162" s="337"/>
      <c r="E162" s="337"/>
      <c r="F162" s="337"/>
      <c r="G162" s="337"/>
      <c r="H162" s="337"/>
      <c r="I162" s="337"/>
      <c r="J162" s="337"/>
      <c r="K162" s="337"/>
      <c r="L162" s="337"/>
      <c r="M162" s="337"/>
      <c r="N162" s="337"/>
      <c r="O162" s="337"/>
      <c r="P162" s="337"/>
      <c r="Q162" s="337"/>
      <c r="R162" s="337"/>
      <c r="S162" s="337"/>
      <c r="T162" s="337"/>
      <c r="U162" s="337"/>
      <c r="V162" s="337"/>
      <c r="W162" s="337"/>
      <c r="X162" s="337"/>
      <c r="Y162" s="337"/>
      <c r="Z162" s="337"/>
      <c r="AA162" s="337"/>
      <c r="AB162" s="337"/>
      <c r="AC162" s="337"/>
      <c r="AD162" s="337"/>
      <c r="AE162" s="337"/>
      <c r="AF162" s="337"/>
      <c r="AG162" s="337"/>
      <c r="AH162" s="337"/>
      <c r="AI162" s="337"/>
      <c r="AJ162" s="337"/>
      <c r="AK162" s="337"/>
      <c r="AL162" s="337"/>
      <c r="AM162" s="337"/>
      <c r="AN162" s="337"/>
      <c r="AO162" s="337"/>
      <c r="AP162" s="337"/>
      <c r="AQ162" s="337"/>
      <c r="AR162" s="337"/>
    </row>
    <row r="163">
      <c r="A163" s="337"/>
      <c r="B163" s="337"/>
      <c r="C163" s="337"/>
      <c r="D163" s="337"/>
      <c r="E163" s="337"/>
      <c r="F163" s="337"/>
      <c r="G163" s="337"/>
      <c r="H163" s="337"/>
      <c r="I163" s="337"/>
      <c r="J163" s="337"/>
      <c r="K163" s="337"/>
      <c r="L163" s="337"/>
      <c r="M163" s="337"/>
      <c r="N163" s="337"/>
      <c r="O163" s="337"/>
      <c r="P163" s="337"/>
      <c r="Q163" s="337"/>
      <c r="R163" s="337"/>
      <c r="S163" s="337"/>
      <c r="T163" s="337"/>
      <c r="U163" s="337"/>
      <c r="V163" s="337"/>
      <c r="W163" s="337"/>
      <c r="X163" s="337"/>
      <c r="Y163" s="337"/>
      <c r="Z163" s="337"/>
      <c r="AA163" s="337"/>
      <c r="AB163" s="337"/>
      <c r="AC163" s="337"/>
      <c r="AD163" s="337"/>
      <c r="AE163" s="337"/>
      <c r="AF163" s="337"/>
      <c r="AG163" s="337"/>
      <c r="AH163" s="337"/>
      <c r="AI163" s="337"/>
      <c r="AJ163" s="337"/>
      <c r="AK163" s="337"/>
      <c r="AL163" s="337"/>
      <c r="AM163" s="337"/>
      <c r="AN163" s="337"/>
      <c r="AO163" s="337"/>
      <c r="AP163" s="337"/>
      <c r="AQ163" s="337"/>
      <c r="AR163" s="337"/>
    </row>
    <row r="164">
      <c r="A164" s="337"/>
      <c r="B164" s="337"/>
      <c r="C164" s="337"/>
      <c r="D164" s="337"/>
      <c r="E164" s="337"/>
      <c r="F164" s="337"/>
      <c r="G164" s="337"/>
      <c r="H164" s="337"/>
      <c r="I164" s="337"/>
      <c r="J164" s="337"/>
      <c r="K164" s="337"/>
      <c r="L164" s="337"/>
      <c r="M164" s="337"/>
      <c r="N164" s="337"/>
      <c r="O164" s="337"/>
      <c r="P164" s="337"/>
      <c r="Q164" s="337"/>
      <c r="R164" s="337"/>
      <c r="S164" s="337"/>
      <c r="T164" s="337"/>
      <c r="U164" s="337"/>
      <c r="V164" s="337"/>
      <c r="W164" s="337"/>
      <c r="X164" s="337"/>
      <c r="Y164" s="337"/>
      <c r="Z164" s="337"/>
      <c r="AA164" s="337"/>
      <c r="AB164" s="337"/>
      <c r="AC164" s="337"/>
      <c r="AD164" s="337"/>
      <c r="AE164" s="337"/>
      <c r="AF164" s="337"/>
      <c r="AG164" s="337"/>
      <c r="AH164" s="337"/>
      <c r="AI164" s="337"/>
      <c r="AJ164" s="337"/>
      <c r="AK164" s="337"/>
      <c r="AL164" s="337"/>
      <c r="AM164" s="337"/>
      <c r="AN164" s="337"/>
      <c r="AO164" s="337"/>
      <c r="AP164" s="337"/>
      <c r="AQ164" s="337"/>
      <c r="AR164" s="337"/>
    </row>
    <row r="165">
      <c r="A165" s="337"/>
      <c r="B165" s="337"/>
      <c r="C165" s="337"/>
      <c r="D165" s="337"/>
      <c r="E165" s="337"/>
      <c r="F165" s="337"/>
      <c r="G165" s="337"/>
      <c r="H165" s="337"/>
      <c r="I165" s="337"/>
      <c r="J165" s="337"/>
      <c r="K165" s="337"/>
      <c r="L165" s="337"/>
      <c r="M165" s="337"/>
      <c r="N165" s="337"/>
      <c r="O165" s="337"/>
      <c r="P165" s="337"/>
      <c r="Q165" s="337"/>
      <c r="R165" s="337"/>
      <c r="S165" s="337"/>
      <c r="T165" s="337"/>
      <c r="U165" s="337"/>
      <c r="V165" s="337"/>
      <c r="W165" s="337"/>
      <c r="X165" s="337"/>
      <c r="Y165" s="337"/>
      <c r="Z165" s="337"/>
      <c r="AA165" s="337"/>
      <c r="AB165" s="337"/>
      <c r="AC165" s="337"/>
      <c r="AD165" s="337"/>
      <c r="AE165" s="337"/>
      <c r="AF165" s="337"/>
      <c r="AG165" s="337"/>
      <c r="AH165" s="337"/>
      <c r="AI165" s="337"/>
      <c r="AJ165" s="337"/>
      <c r="AK165" s="337"/>
      <c r="AL165" s="337"/>
      <c r="AM165" s="337"/>
      <c r="AN165" s="337"/>
      <c r="AO165" s="337"/>
      <c r="AP165" s="337"/>
      <c r="AQ165" s="337"/>
      <c r="AR165" s="337"/>
    </row>
    <row r="166">
      <c r="A166" s="337"/>
      <c r="B166" s="337"/>
      <c r="C166" s="337"/>
      <c r="D166" s="337"/>
      <c r="E166" s="337"/>
      <c r="F166" s="337"/>
      <c r="G166" s="337"/>
      <c r="H166" s="337"/>
      <c r="I166" s="337"/>
      <c r="J166" s="337"/>
      <c r="K166" s="337"/>
      <c r="L166" s="337"/>
      <c r="M166" s="337"/>
      <c r="N166" s="337"/>
      <c r="O166" s="337"/>
      <c r="P166" s="337"/>
      <c r="Q166" s="337"/>
      <c r="R166" s="337"/>
      <c r="S166" s="337"/>
      <c r="T166" s="337"/>
      <c r="U166" s="337"/>
      <c r="V166" s="337"/>
      <c r="W166" s="337"/>
      <c r="X166" s="337"/>
      <c r="Y166" s="337"/>
      <c r="Z166" s="337"/>
      <c r="AA166" s="337"/>
      <c r="AB166" s="337"/>
      <c r="AC166" s="337"/>
      <c r="AD166" s="337"/>
      <c r="AE166" s="337"/>
      <c r="AF166" s="337"/>
      <c r="AG166" s="337"/>
      <c r="AH166" s="337"/>
      <c r="AI166" s="337"/>
      <c r="AJ166" s="337"/>
      <c r="AK166" s="337"/>
      <c r="AL166" s="337"/>
      <c r="AM166" s="337"/>
      <c r="AN166" s="337"/>
      <c r="AO166" s="337"/>
      <c r="AP166" s="337"/>
      <c r="AQ166" s="337"/>
      <c r="AR166" s="337"/>
    </row>
    <row r="167">
      <c r="A167" s="337"/>
      <c r="B167" s="337"/>
      <c r="C167" s="337"/>
      <c r="D167" s="337"/>
      <c r="E167" s="337"/>
      <c r="F167" s="337"/>
      <c r="G167" s="337"/>
      <c r="H167" s="337"/>
      <c r="I167" s="337"/>
      <c r="J167" s="337"/>
      <c r="K167" s="337"/>
      <c r="L167" s="337"/>
      <c r="M167" s="337"/>
      <c r="N167" s="337"/>
      <c r="O167" s="337"/>
      <c r="P167" s="337"/>
      <c r="Q167" s="337"/>
      <c r="R167" s="337"/>
      <c r="S167" s="337"/>
      <c r="T167" s="337"/>
      <c r="U167" s="337"/>
      <c r="V167" s="337"/>
      <c r="W167" s="337"/>
      <c r="X167" s="337"/>
      <c r="Y167" s="337"/>
      <c r="Z167" s="337"/>
      <c r="AA167" s="337"/>
      <c r="AB167" s="337"/>
      <c r="AC167" s="337"/>
      <c r="AD167" s="337"/>
      <c r="AE167" s="337"/>
      <c r="AF167" s="337"/>
      <c r="AG167" s="337"/>
      <c r="AH167" s="337"/>
      <c r="AI167" s="337"/>
      <c r="AJ167" s="337"/>
      <c r="AK167" s="337"/>
      <c r="AL167" s="337"/>
      <c r="AM167" s="337"/>
      <c r="AN167" s="337"/>
      <c r="AO167" s="337"/>
      <c r="AP167" s="337"/>
      <c r="AQ167" s="337"/>
      <c r="AR167" s="337"/>
    </row>
    <row r="168">
      <c r="A168" s="337"/>
      <c r="B168" s="337"/>
      <c r="C168" s="337"/>
      <c r="D168" s="337"/>
      <c r="E168" s="337"/>
      <c r="F168" s="337"/>
      <c r="G168" s="337"/>
      <c r="H168" s="337"/>
      <c r="I168" s="337"/>
      <c r="J168" s="337"/>
      <c r="K168" s="337"/>
      <c r="L168" s="337"/>
      <c r="M168" s="337"/>
      <c r="N168" s="337"/>
      <c r="O168" s="337"/>
      <c r="P168" s="337"/>
      <c r="Q168" s="337"/>
      <c r="R168" s="337"/>
      <c r="S168" s="337"/>
      <c r="T168" s="337"/>
      <c r="U168" s="337"/>
      <c r="V168" s="337"/>
      <c r="W168" s="337"/>
      <c r="X168" s="337"/>
      <c r="Y168" s="337"/>
      <c r="Z168" s="337"/>
      <c r="AA168" s="337"/>
      <c r="AB168" s="337"/>
      <c r="AC168" s="337"/>
      <c r="AD168" s="337"/>
      <c r="AE168" s="337"/>
      <c r="AF168" s="337"/>
      <c r="AG168" s="337"/>
      <c r="AH168" s="337"/>
      <c r="AI168" s="337"/>
      <c r="AJ168" s="337"/>
      <c r="AK168" s="337"/>
      <c r="AL168" s="337"/>
      <c r="AM168" s="337"/>
      <c r="AN168" s="337"/>
      <c r="AO168" s="337"/>
      <c r="AP168" s="337"/>
      <c r="AQ168" s="337"/>
      <c r="AR168" s="337"/>
    </row>
    <row r="169">
      <c r="A169" s="337"/>
      <c r="B169" s="337"/>
      <c r="C169" s="337"/>
      <c r="D169" s="337"/>
      <c r="E169" s="337"/>
      <c r="F169" s="337"/>
      <c r="G169" s="337"/>
      <c r="H169" s="337"/>
      <c r="I169" s="337"/>
      <c r="J169" s="337"/>
      <c r="K169" s="337"/>
      <c r="L169" s="337"/>
      <c r="M169" s="337"/>
      <c r="N169" s="337"/>
      <c r="O169" s="337"/>
      <c r="P169" s="337"/>
      <c r="Q169" s="337"/>
      <c r="R169" s="337"/>
      <c r="S169" s="337"/>
      <c r="T169" s="337"/>
      <c r="U169" s="337"/>
      <c r="V169" s="337"/>
      <c r="W169" s="337"/>
      <c r="X169" s="337"/>
      <c r="Y169" s="337"/>
      <c r="Z169" s="337"/>
      <c r="AA169" s="337"/>
      <c r="AB169" s="337"/>
      <c r="AC169" s="337"/>
      <c r="AD169" s="337"/>
      <c r="AE169" s="337"/>
      <c r="AF169" s="337"/>
      <c r="AG169" s="337"/>
      <c r="AH169" s="337"/>
      <c r="AI169" s="337"/>
      <c r="AJ169" s="337"/>
      <c r="AK169" s="337"/>
      <c r="AL169" s="337"/>
      <c r="AM169" s="337"/>
      <c r="AN169" s="337"/>
      <c r="AO169" s="337"/>
      <c r="AP169" s="337"/>
      <c r="AQ169" s="337"/>
      <c r="AR169" s="337"/>
    </row>
    <row r="170">
      <c r="A170" s="337"/>
      <c r="B170" s="337"/>
      <c r="C170" s="337"/>
      <c r="D170" s="337"/>
      <c r="E170" s="337"/>
      <c r="F170" s="337"/>
      <c r="G170" s="337"/>
      <c r="H170" s="337"/>
      <c r="I170" s="337"/>
      <c r="J170" s="337"/>
      <c r="K170" s="337"/>
      <c r="L170" s="337"/>
      <c r="M170" s="337"/>
      <c r="N170" s="337"/>
      <c r="O170" s="337"/>
      <c r="P170" s="337"/>
      <c r="Q170" s="337"/>
      <c r="R170" s="337"/>
      <c r="S170" s="337"/>
      <c r="T170" s="337"/>
      <c r="U170" s="337"/>
      <c r="V170" s="337"/>
      <c r="W170" s="337"/>
      <c r="X170" s="337"/>
      <c r="Y170" s="337"/>
      <c r="Z170" s="337"/>
      <c r="AA170" s="337"/>
      <c r="AB170" s="337"/>
      <c r="AC170" s="337"/>
      <c r="AD170" s="337"/>
      <c r="AE170" s="337"/>
      <c r="AF170" s="337"/>
      <c r="AG170" s="337"/>
      <c r="AH170" s="337"/>
      <c r="AI170" s="337"/>
      <c r="AJ170" s="337"/>
      <c r="AK170" s="337"/>
      <c r="AL170" s="337"/>
      <c r="AM170" s="337"/>
      <c r="AN170" s="337"/>
      <c r="AO170" s="337"/>
      <c r="AP170" s="337"/>
      <c r="AQ170" s="337"/>
      <c r="AR170" s="337"/>
    </row>
    <row r="171">
      <c r="A171" s="337"/>
      <c r="B171" s="337"/>
      <c r="C171" s="337"/>
      <c r="D171" s="337"/>
      <c r="E171" s="337"/>
      <c r="F171" s="337"/>
      <c r="G171" s="337"/>
      <c r="H171" s="337"/>
      <c r="I171" s="337"/>
      <c r="J171" s="337"/>
      <c r="K171" s="337"/>
      <c r="L171" s="337"/>
      <c r="M171" s="337"/>
      <c r="N171" s="337"/>
      <c r="O171" s="337"/>
      <c r="P171" s="337"/>
      <c r="Q171" s="337"/>
      <c r="R171" s="337"/>
      <c r="S171" s="337"/>
      <c r="T171" s="337"/>
      <c r="U171" s="337"/>
      <c r="V171" s="337"/>
      <c r="W171" s="337"/>
      <c r="X171" s="337"/>
      <c r="Y171" s="337"/>
      <c r="Z171" s="337"/>
      <c r="AA171" s="337"/>
      <c r="AB171" s="337"/>
      <c r="AC171" s="337"/>
      <c r="AD171" s="337"/>
      <c r="AE171" s="337"/>
      <c r="AF171" s="337"/>
      <c r="AG171" s="337"/>
      <c r="AH171" s="337"/>
      <c r="AI171" s="337"/>
      <c r="AJ171" s="337"/>
      <c r="AK171" s="337"/>
      <c r="AL171" s="337"/>
      <c r="AM171" s="337"/>
      <c r="AN171" s="337"/>
      <c r="AO171" s="337"/>
      <c r="AP171" s="337"/>
      <c r="AQ171" s="337"/>
      <c r="AR171" s="337"/>
    </row>
    <row r="172">
      <c r="A172" s="337"/>
      <c r="B172" s="337"/>
      <c r="C172" s="337"/>
      <c r="D172" s="337"/>
      <c r="E172" s="337"/>
      <c r="F172" s="337"/>
      <c r="G172" s="337"/>
      <c r="H172" s="337"/>
      <c r="I172" s="337"/>
      <c r="J172" s="337"/>
      <c r="K172" s="337"/>
      <c r="L172" s="337"/>
      <c r="M172" s="337"/>
      <c r="N172" s="337"/>
      <c r="O172" s="337"/>
      <c r="P172" s="337"/>
      <c r="Q172" s="337"/>
      <c r="R172" s="337"/>
      <c r="S172" s="337"/>
      <c r="T172" s="337"/>
      <c r="U172" s="337"/>
      <c r="V172" s="337"/>
      <c r="W172" s="337"/>
      <c r="X172" s="337"/>
      <c r="Y172" s="337"/>
      <c r="Z172" s="337"/>
      <c r="AA172" s="337"/>
      <c r="AB172" s="337"/>
      <c r="AC172" s="337"/>
      <c r="AD172" s="337"/>
      <c r="AE172" s="337"/>
      <c r="AF172" s="337"/>
      <c r="AG172" s="337"/>
      <c r="AH172" s="337"/>
      <c r="AI172" s="337"/>
      <c r="AJ172" s="337"/>
      <c r="AK172" s="337"/>
      <c r="AL172" s="337"/>
      <c r="AM172" s="337"/>
      <c r="AN172" s="337"/>
      <c r="AO172" s="337"/>
      <c r="AP172" s="337"/>
      <c r="AQ172" s="337"/>
      <c r="AR172" s="337"/>
    </row>
    <row r="173">
      <c r="A173" s="337"/>
      <c r="B173" s="337"/>
      <c r="C173" s="337"/>
      <c r="D173" s="337"/>
      <c r="E173" s="337"/>
      <c r="F173" s="337"/>
      <c r="G173" s="337"/>
      <c r="H173" s="337"/>
      <c r="I173" s="337"/>
      <c r="J173" s="337"/>
      <c r="K173" s="337"/>
      <c r="L173" s="337"/>
      <c r="M173" s="337"/>
      <c r="N173" s="337"/>
      <c r="O173" s="337"/>
      <c r="P173" s="337"/>
      <c r="Q173" s="337"/>
      <c r="R173" s="337"/>
      <c r="S173" s="337"/>
      <c r="T173" s="337"/>
      <c r="U173" s="337"/>
      <c r="V173" s="337"/>
      <c r="W173" s="337"/>
      <c r="X173" s="337"/>
      <c r="Y173" s="337"/>
      <c r="Z173" s="337"/>
      <c r="AA173" s="337"/>
      <c r="AB173" s="337"/>
      <c r="AC173" s="337"/>
      <c r="AD173" s="337"/>
      <c r="AE173" s="337"/>
      <c r="AF173" s="337"/>
      <c r="AG173" s="337"/>
      <c r="AH173" s="337"/>
      <c r="AI173" s="337"/>
      <c r="AJ173" s="337"/>
      <c r="AK173" s="337"/>
      <c r="AL173" s="337"/>
      <c r="AM173" s="337"/>
      <c r="AN173" s="337"/>
      <c r="AO173" s="337"/>
      <c r="AP173" s="337"/>
      <c r="AQ173" s="337"/>
      <c r="AR173" s="337"/>
    </row>
    <row r="174">
      <c r="A174" s="337"/>
      <c r="B174" s="337"/>
      <c r="C174" s="337"/>
      <c r="D174" s="337"/>
      <c r="E174" s="337"/>
      <c r="F174" s="337"/>
      <c r="G174" s="337"/>
      <c r="H174" s="337"/>
      <c r="I174" s="337"/>
      <c r="J174" s="337"/>
      <c r="K174" s="337"/>
      <c r="L174" s="337"/>
      <c r="M174" s="337"/>
      <c r="N174" s="337"/>
      <c r="O174" s="337"/>
      <c r="P174" s="337"/>
      <c r="Q174" s="337"/>
      <c r="R174" s="337"/>
      <c r="S174" s="337"/>
      <c r="T174" s="337"/>
      <c r="U174" s="337"/>
      <c r="V174" s="337"/>
      <c r="W174" s="337"/>
      <c r="X174" s="337"/>
      <c r="Y174" s="337"/>
      <c r="Z174" s="337"/>
      <c r="AA174" s="337"/>
      <c r="AB174" s="337"/>
      <c r="AC174" s="337"/>
      <c r="AD174" s="337"/>
      <c r="AE174" s="337"/>
      <c r="AF174" s="337"/>
      <c r="AG174" s="337"/>
      <c r="AH174" s="337"/>
      <c r="AI174" s="337"/>
      <c r="AJ174" s="337"/>
      <c r="AK174" s="337"/>
      <c r="AL174" s="337"/>
      <c r="AM174" s="337"/>
      <c r="AN174" s="337"/>
      <c r="AO174" s="337"/>
      <c r="AP174" s="337"/>
      <c r="AQ174" s="337"/>
      <c r="AR174" s="337"/>
    </row>
    <row r="175">
      <c r="A175" s="337"/>
      <c r="B175" s="337"/>
      <c r="C175" s="337"/>
      <c r="D175" s="337"/>
      <c r="E175" s="337"/>
      <c r="F175" s="337"/>
      <c r="G175" s="337"/>
      <c r="H175" s="337"/>
      <c r="I175" s="337"/>
      <c r="J175" s="337"/>
      <c r="K175" s="337"/>
      <c r="L175" s="337"/>
      <c r="M175" s="337"/>
      <c r="N175" s="337"/>
      <c r="O175" s="337"/>
      <c r="P175" s="337"/>
      <c r="Q175" s="337"/>
      <c r="R175" s="337"/>
      <c r="S175" s="337"/>
      <c r="T175" s="337"/>
      <c r="U175" s="337"/>
      <c r="V175" s="337"/>
      <c r="W175" s="337"/>
      <c r="X175" s="337"/>
      <c r="Y175" s="337"/>
      <c r="Z175" s="337"/>
      <c r="AA175" s="337"/>
      <c r="AB175" s="337"/>
      <c r="AC175" s="337"/>
      <c r="AD175" s="337"/>
      <c r="AE175" s="337"/>
      <c r="AF175" s="337"/>
      <c r="AG175" s="337"/>
      <c r="AH175" s="337"/>
      <c r="AI175" s="337"/>
      <c r="AJ175" s="337"/>
      <c r="AK175" s="337"/>
      <c r="AL175" s="337"/>
      <c r="AM175" s="337"/>
      <c r="AN175" s="337"/>
      <c r="AO175" s="337"/>
      <c r="AP175" s="337"/>
      <c r="AQ175" s="337"/>
      <c r="AR175" s="337"/>
    </row>
    <row r="176">
      <c r="A176" s="337"/>
      <c r="B176" s="337"/>
      <c r="C176" s="337"/>
      <c r="D176" s="337"/>
      <c r="E176" s="337"/>
      <c r="F176" s="337"/>
      <c r="G176" s="337"/>
      <c r="H176" s="337"/>
      <c r="I176" s="337"/>
      <c r="J176" s="337"/>
      <c r="K176" s="337"/>
      <c r="L176" s="337"/>
      <c r="M176" s="337"/>
      <c r="N176" s="337"/>
      <c r="O176" s="337"/>
      <c r="P176" s="337"/>
      <c r="Q176" s="337"/>
      <c r="R176" s="337"/>
      <c r="S176" s="337"/>
      <c r="T176" s="337"/>
      <c r="U176" s="337"/>
      <c r="V176" s="337"/>
      <c r="W176" s="337"/>
      <c r="X176" s="337"/>
      <c r="Y176" s="337"/>
      <c r="Z176" s="337"/>
      <c r="AA176" s="337"/>
      <c r="AB176" s="337"/>
      <c r="AC176" s="337"/>
      <c r="AD176" s="337"/>
      <c r="AE176" s="337"/>
      <c r="AF176" s="337"/>
      <c r="AG176" s="337"/>
      <c r="AH176" s="337"/>
      <c r="AI176" s="337"/>
      <c r="AJ176" s="337"/>
      <c r="AK176" s="337"/>
      <c r="AL176" s="337"/>
      <c r="AM176" s="337"/>
      <c r="AN176" s="337"/>
      <c r="AO176" s="337"/>
      <c r="AP176" s="337"/>
      <c r="AQ176" s="337"/>
      <c r="AR176" s="337"/>
    </row>
    <row r="177">
      <c r="A177" s="337"/>
      <c r="B177" s="337"/>
      <c r="C177" s="337"/>
      <c r="D177" s="337"/>
      <c r="E177" s="337"/>
      <c r="F177" s="337"/>
      <c r="G177" s="337"/>
      <c r="H177" s="337"/>
      <c r="I177" s="337"/>
      <c r="J177" s="337"/>
      <c r="K177" s="337"/>
      <c r="L177" s="337"/>
      <c r="M177" s="337"/>
      <c r="N177" s="337"/>
      <c r="O177" s="337"/>
      <c r="P177" s="337"/>
      <c r="Q177" s="337"/>
      <c r="R177" s="337"/>
      <c r="S177" s="337"/>
      <c r="T177" s="337"/>
      <c r="U177" s="337"/>
      <c r="V177" s="337"/>
      <c r="W177" s="337"/>
      <c r="X177" s="337"/>
      <c r="Y177" s="337"/>
      <c r="Z177" s="337"/>
      <c r="AA177" s="337"/>
      <c r="AB177" s="337"/>
      <c r="AC177" s="337"/>
      <c r="AD177" s="337"/>
      <c r="AE177" s="337"/>
      <c r="AF177" s="337"/>
      <c r="AG177" s="337"/>
      <c r="AH177" s="337"/>
      <c r="AI177" s="337"/>
      <c r="AJ177" s="337"/>
      <c r="AK177" s="337"/>
      <c r="AL177" s="337"/>
      <c r="AM177" s="337"/>
      <c r="AN177" s="337"/>
      <c r="AO177" s="337"/>
      <c r="AP177" s="337"/>
      <c r="AQ177" s="337"/>
      <c r="AR177" s="337"/>
    </row>
    <row r="178">
      <c r="A178" s="337"/>
      <c r="B178" s="337"/>
      <c r="C178" s="337"/>
      <c r="D178" s="337"/>
      <c r="E178" s="337"/>
      <c r="F178" s="337"/>
      <c r="G178" s="337"/>
      <c r="H178" s="337"/>
      <c r="I178" s="337"/>
      <c r="J178" s="337"/>
      <c r="K178" s="337"/>
      <c r="L178" s="337"/>
      <c r="M178" s="337"/>
      <c r="N178" s="337"/>
      <c r="O178" s="337"/>
      <c r="P178" s="337"/>
      <c r="Q178" s="337"/>
      <c r="R178" s="337"/>
      <c r="S178" s="337"/>
      <c r="T178" s="337"/>
      <c r="U178" s="337"/>
      <c r="V178" s="337"/>
      <c r="W178" s="337"/>
      <c r="X178" s="337"/>
      <c r="Y178" s="337"/>
      <c r="Z178" s="337"/>
      <c r="AA178" s="337"/>
      <c r="AB178" s="337"/>
      <c r="AC178" s="337"/>
      <c r="AD178" s="337"/>
      <c r="AE178" s="337"/>
      <c r="AF178" s="337"/>
      <c r="AG178" s="337"/>
      <c r="AH178" s="337"/>
      <c r="AI178" s="337"/>
      <c r="AJ178" s="337"/>
      <c r="AK178" s="337"/>
      <c r="AL178" s="337"/>
      <c r="AM178" s="337"/>
      <c r="AN178" s="337"/>
      <c r="AO178" s="337"/>
      <c r="AP178" s="337"/>
      <c r="AQ178" s="337"/>
      <c r="AR178" s="337"/>
    </row>
    <row r="179">
      <c r="A179" s="337"/>
      <c r="B179" s="337"/>
      <c r="C179" s="337"/>
      <c r="D179" s="337"/>
      <c r="E179" s="337"/>
      <c r="F179" s="337"/>
      <c r="G179" s="337"/>
      <c r="H179" s="337"/>
      <c r="I179" s="337"/>
      <c r="J179" s="337"/>
      <c r="K179" s="337"/>
      <c r="L179" s="337"/>
      <c r="M179" s="337"/>
      <c r="N179" s="337"/>
      <c r="O179" s="337"/>
      <c r="P179" s="337"/>
      <c r="Q179" s="337"/>
      <c r="R179" s="337"/>
      <c r="S179" s="337"/>
      <c r="T179" s="337"/>
      <c r="U179" s="337"/>
      <c r="V179" s="337"/>
      <c r="W179" s="337"/>
      <c r="X179" s="337"/>
      <c r="Y179" s="337"/>
      <c r="Z179" s="337"/>
      <c r="AA179" s="337"/>
      <c r="AB179" s="337"/>
      <c r="AC179" s="337"/>
      <c r="AD179" s="337"/>
      <c r="AE179" s="337"/>
      <c r="AF179" s="337"/>
      <c r="AG179" s="337"/>
      <c r="AH179" s="337"/>
      <c r="AI179" s="337"/>
      <c r="AJ179" s="337"/>
      <c r="AK179" s="337"/>
      <c r="AL179" s="337"/>
      <c r="AM179" s="337"/>
      <c r="AN179" s="337"/>
      <c r="AO179" s="337"/>
      <c r="AP179" s="337"/>
      <c r="AQ179" s="337"/>
      <c r="AR179" s="337"/>
    </row>
    <row r="180">
      <c r="A180" s="337"/>
      <c r="B180" s="337"/>
      <c r="C180" s="337"/>
      <c r="D180" s="337"/>
      <c r="E180" s="337"/>
      <c r="F180" s="337"/>
      <c r="G180" s="337"/>
      <c r="H180" s="337"/>
      <c r="I180" s="337"/>
      <c r="J180" s="337"/>
      <c r="K180" s="337"/>
      <c r="L180" s="337"/>
      <c r="M180" s="337"/>
      <c r="N180" s="337"/>
      <c r="O180" s="337"/>
      <c r="P180" s="337"/>
      <c r="Q180" s="337"/>
      <c r="R180" s="337"/>
      <c r="S180" s="337"/>
      <c r="T180" s="337"/>
      <c r="U180" s="337"/>
      <c r="V180" s="337"/>
      <c r="W180" s="337"/>
      <c r="X180" s="337"/>
      <c r="Y180" s="337"/>
      <c r="Z180" s="337"/>
      <c r="AA180" s="337"/>
      <c r="AB180" s="337"/>
      <c r="AC180" s="337"/>
      <c r="AD180" s="337"/>
      <c r="AE180" s="337"/>
      <c r="AF180" s="337"/>
      <c r="AG180" s="337"/>
      <c r="AH180" s="337"/>
      <c r="AI180" s="337"/>
      <c r="AJ180" s="337"/>
      <c r="AK180" s="337"/>
      <c r="AL180" s="337"/>
      <c r="AM180" s="337"/>
      <c r="AN180" s="337"/>
      <c r="AO180" s="337"/>
      <c r="AP180" s="337"/>
      <c r="AQ180" s="337"/>
      <c r="AR180" s="337"/>
    </row>
    <row r="181">
      <c r="A181" s="337"/>
      <c r="B181" s="337"/>
      <c r="C181" s="337"/>
      <c r="D181" s="337"/>
      <c r="E181" s="337"/>
      <c r="F181" s="337"/>
      <c r="G181" s="337"/>
      <c r="H181" s="337"/>
      <c r="I181" s="337"/>
      <c r="J181" s="337"/>
      <c r="K181" s="337"/>
      <c r="L181" s="337"/>
      <c r="M181" s="337"/>
      <c r="N181" s="337"/>
      <c r="O181" s="337"/>
      <c r="P181" s="337"/>
      <c r="Q181" s="337"/>
      <c r="R181" s="337"/>
      <c r="S181" s="337"/>
      <c r="T181" s="337"/>
      <c r="U181" s="337"/>
      <c r="V181" s="337"/>
      <c r="W181" s="337"/>
      <c r="X181" s="337"/>
      <c r="Y181" s="337"/>
      <c r="Z181" s="337"/>
      <c r="AA181" s="337"/>
      <c r="AB181" s="337"/>
      <c r="AC181" s="337"/>
      <c r="AD181" s="337"/>
      <c r="AE181" s="337"/>
      <c r="AF181" s="337"/>
      <c r="AG181" s="337"/>
      <c r="AH181" s="337"/>
      <c r="AI181" s="337"/>
      <c r="AJ181" s="337"/>
      <c r="AK181" s="337"/>
      <c r="AL181" s="337"/>
      <c r="AM181" s="337"/>
      <c r="AN181" s="337"/>
      <c r="AO181" s="337"/>
      <c r="AP181" s="337"/>
      <c r="AQ181" s="337"/>
      <c r="AR181" s="337"/>
    </row>
    <row r="182">
      <c r="A182" s="337"/>
      <c r="B182" s="337"/>
      <c r="C182" s="337"/>
      <c r="D182" s="337"/>
      <c r="E182" s="337"/>
      <c r="F182" s="337"/>
      <c r="G182" s="337"/>
      <c r="H182" s="337"/>
      <c r="I182" s="337"/>
      <c r="J182" s="337"/>
      <c r="K182" s="337"/>
      <c r="L182" s="337"/>
      <c r="M182" s="337"/>
      <c r="N182" s="337"/>
      <c r="O182" s="337"/>
      <c r="P182" s="337"/>
      <c r="Q182" s="337"/>
      <c r="R182" s="337"/>
      <c r="S182" s="337"/>
      <c r="T182" s="337"/>
      <c r="U182" s="337"/>
      <c r="V182" s="337"/>
      <c r="W182" s="337"/>
      <c r="X182" s="337"/>
      <c r="Y182" s="337"/>
      <c r="Z182" s="337"/>
      <c r="AA182" s="337"/>
      <c r="AB182" s="337"/>
      <c r="AC182" s="337"/>
      <c r="AD182" s="337"/>
      <c r="AE182" s="337"/>
      <c r="AF182" s="337"/>
      <c r="AG182" s="337"/>
      <c r="AH182" s="337"/>
      <c r="AI182" s="337"/>
      <c r="AJ182" s="337"/>
      <c r="AK182" s="337"/>
      <c r="AL182" s="337"/>
      <c r="AM182" s="337"/>
      <c r="AN182" s="337"/>
      <c r="AO182" s="337"/>
      <c r="AP182" s="337"/>
      <c r="AQ182" s="337"/>
      <c r="AR182" s="337"/>
    </row>
    <row r="183">
      <c r="A183" s="337"/>
      <c r="B183" s="337"/>
      <c r="C183" s="337"/>
      <c r="D183" s="337"/>
      <c r="E183" s="337"/>
      <c r="F183" s="337"/>
      <c r="G183" s="337"/>
      <c r="H183" s="337"/>
      <c r="I183" s="337"/>
      <c r="J183" s="337"/>
      <c r="K183" s="337"/>
      <c r="L183" s="337"/>
      <c r="M183" s="337"/>
      <c r="N183" s="337"/>
      <c r="O183" s="337"/>
      <c r="P183" s="337"/>
      <c r="Q183" s="337"/>
      <c r="R183" s="337"/>
      <c r="S183" s="337"/>
      <c r="T183" s="337"/>
      <c r="U183" s="337"/>
      <c r="V183" s="337"/>
      <c r="W183" s="337"/>
      <c r="X183" s="337"/>
      <c r="Y183" s="337"/>
      <c r="Z183" s="337"/>
      <c r="AA183" s="337"/>
      <c r="AB183" s="337"/>
      <c r="AC183" s="337"/>
      <c r="AD183" s="337"/>
      <c r="AE183" s="337"/>
      <c r="AF183" s="337"/>
      <c r="AG183" s="337"/>
      <c r="AH183" s="337"/>
      <c r="AI183" s="337"/>
      <c r="AJ183" s="337"/>
      <c r="AK183" s="337"/>
      <c r="AL183" s="337"/>
      <c r="AM183" s="337"/>
      <c r="AN183" s="337"/>
      <c r="AO183" s="337"/>
      <c r="AP183" s="337"/>
      <c r="AQ183" s="337"/>
      <c r="AR183" s="337"/>
    </row>
    <row r="184">
      <c r="A184" s="337"/>
      <c r="B184" s="337"/>
      <c r="C184" s="337"/>
      <c r="D184" s="337"/>
      <c r="E184" s="337"/>
      <c r="F184" s="337"/>
      <c r="G184" s="337"/>
      <c r="H184" s="337"/>
      <c r="I184" s="337"/>
      <c r="J184" s="337"/>
      <c r="K184" s="337"/>
      <c r="L184" s="337"/>
      <c r="M184" s="337"/>
      <c r="N184" s="337"/>
      <c r="O184" s="337"/>
      <c r="P184" s="337"/>
      <c r="Q184" s="337"/>
      <c r="R184" s="337"/>
      <c r="S184" s="337"/>
      <c r="T184" s="337"/>
      <c r="U184" s="337"/>
      <c r="V184" s="337"/>
      <c r="W184" s="337"/>
      <c r="X184" s="337"/>
      <c r="Y184" s="337"/>
      <c r="Z184" s="337"/>
      <c r="AA184" s="337"/>
      <c r="AB184" s="337"/>
      <c r="AC184" s="337"/>
      <c r="AD184" s="337"/>
      <c r="AE184" s="337"/>
      <c r="AF184" s="337"/>
      <c r="AG184" s="337"/>
      <c r="AH184" s="337"/>
      <c r="AI184" s="337"/>
      <c r="AJ184" s="337"/>
      <c r="AK184" s="337"/>
      <c r="AL184" s="337"/>
      <c r="AM184" s="337"/>
      <c r="AN184" s="337"/>
      <c r="AO184" s="337"/>
      <c r="AP184" s="337"/>
      <c r="AQ184" s="337"/>
      <c r="AR184" s="337"/>
    </row>
    <row r="185">
      <c r="A185" s="337"/>
      <c r="B185" s="337"/>
      <c r="C185" s="337"/>
      <c r="D185" s="337"/>
      <c r="E185" s="337"/>
      <c r="F185" s="337"/>
      <c r="G185" s="337"/>
      <c r="H185" s="337"/>
      <c r="I185" s="337"/>
      <c r="J185" s="337"/>
      <c r="K185" s="337"/>
      <c r="L185" s="337"/>
      <c r="M185" s="337"/>
      <c r="N185" s="337"/>
      <c r="O185" s="337"/>
      <c r="P185" s="337"/>
      <c r="Q185" s="337"/>
      <c r="R185" s="337"/>
      <c r="S185" s="337"/>
      <c r="T185" s="337"/>
      <c r="U185" s="337"/>
      <c r="V185" s="337"/>
      <c r="W185" s="337"/>
      <c r="X185" s="337"/>
      <c r="Y185" s="337"/>
      <c r="Z185" s="337"/>
      <c r="AA185" s="337"/>
      <c r="AB185" s="337"/>
      <c r="AC185" s="337"/>
      <c r="AD185" s="337"/>
      <c r="AE185" s="337"/>
      <c r="AF185" s="337"/>
      <c r="AG185" s="337"/>
      <c r="AH185" s="337"/>
      <c r="AI185" s="337"/>
      <c r="AJ185" s="337"/>
      <c r="AK185" s="337"/>
      <c r="AL185" s="337"/>
      <c r="AM185" s="337"/>
      <c r="AN185" s="337"/>
      <c r="AO185" s="337"/>
      <c r="AP185" s="337"/>
      <c r="AQ185" s="337"/>
      <c r="AR185" s="337"/>
    </row>
    <row r="186">
      <c r="A186" s="337"/>
      <c r="B186" s="337"/>
      <c r="C186" s="337"/>
      <c r="D186" s="337"/>
      <c r="E186" s="337"/>
      <c r="F186" s="337"/>
      <c r="G186" s="337"/>
      <c r="H186" s="337"/>
      <c r="I186" s="337"/>
      <c r="J186" s="337"/>
      <c r="K186" s="337"/>
      <c r="L186" s="337"/>
      <c r="M186" s="337"/>
      <c r="N186" s="337"/>
      <c r="O186" s="337"/>
      <c r="P186" s="337"/>
      <c r="Q186" s="337"/>
      <c r="R186" s="337"/>
      <c r="S186" s="337"/>
      <c r="T186" s="337"/>
      <c r="U186" s="337"/>
      <c r="V186" s="337"/>
      <c r="W186" s="337"/>
      <c r="X186" s="337"/>
      <c r="Y186" s="337"/>
      <c r="Z186" s="337"/>
      <c r="AA186" s="337"/>
      <c r="AB186" s="337"/>
      <c r="AC186" s="337"/>
      <c r="AD186" s="337"/>
      <c r="AE186" s="337"/>
      <c r="AF186" s="337"/>
      <c r="AG186" s="337"/>
      <c r="AH186" s="337"/>
      <c r="AI186" s="337"/>
      <c r="AJ186" s="337"/>
      <c r="AK186" s="337"/>
      <c r="AL186" s="337"/>
      <c r="AM186" s="337"/>
      <c r="AN186" s="337"/>
      <c r="AO186" s="337"/>
      <c r="AP186" s="337"/>
      <c r="AQ186" s="337"/>
      <c r="AR186" s="337"/>
    </row>
    <row r="187">
      <c r="A187" s="337"/>
      <c r="B187" s="337"/>
      <c r="C187" s="337"/>
      <c r="D187" s="337"/>
      <c r="E187" s="337"/>
      <c r="F187" s="337"/>
      <c r="G187" s="337"/>
      <c r="H187" s="337"/>
      <c r="I187" s="337"/>
      <c r="J187" s="337"/>
      <c r="K187" s="337"/>
      <c r="L187" s="337"/>
      <c r="M187" s="337"/>
      <c r="N187" s="337"/>
      <c r="O187" s="337"/>
      <c r="P187" s="337"/>
      <c r="Q187" s="337"/>
      <c r="R187" s="337"/>
      <c r="S187" s="337"/>
      <c r="T187" s="337"/>
      <c r="U187" s="337"/>
      <c r="V187" s="337"/>
      <c r="W187" s="337"/>
      <c r="X187" s="337"/>
      <c r="Y187" s="337"/>
      <c r="Z187" s="337"/>
      <c r="AA187" s="337"/>
      <c r="AB187" s="337"/>
      <c r="AC187" s="337"/>
      <c r="AD187" s="337"/>
      <c r="AE187" s="337"/>
      <c r="AF187" s="337"/>
      <c r="AG187" s="337"/>
      <c r="AH187" s="337"/>
      <c r="AI187" s="337"/>
      <c r="AJ187" s="337"/>
      <c r="AK187" s="337"/>
      <c r="AL187" s="337"/>
      <c r="AM187" s="337"/>
      <c r="AN187" s="337"/>
      <c r="AO187" s="337"/>
      <c r="AP187" s="337"/>
      <c r="AQ187" s="337"/>
      <c r="AR187" s="337"/>
    </row>
    <row r="188">
      <c r="A188" s="337"/>
      <c r="B188" s="337"/>
      <c r="C188" s="337"/>
      <c r="D188" s="337"/>
      <c r="E188" s="337"/>
      <c r="F188" s="337"/>
      <c r="G188" s="337"/>
      <c r="H188" s="337"/>
      <c r="I188" s="337"/>
      <c r="J188" s="337"/>
      <c r="K188" s="337"/>
      <c r="L188" s="337"/>
      <c r="M188" s="337"/>
      <c r="N188" s="337"/>
      <c r="O188" s="337"/>
      <c r="P188" s="337"/>
      <c r="Q188" s="337"/>
      <c r="R188" s="337"/>
      <c r="S188" s="337"/>
      <c r="T188" s="337"/>
      <c r="U188" s="337"/>
      <c r="V188" s="337"/>
      <c r="W188" s="337"/>
      <c r="X188" s="337"/>
      <c r="Y188" s="337"/>
      <c r="Z188" s="337"/>
      <c r="AA188" s="337"/>
      <c r="AB188" s="337"/>
      <c r="AC188" s="337"/>
      <c r="AD188" s="337"/>
      <c r="AE188" s="337"/>
      <c r="AF188" s="337"/>
      <c r="AG188" s="337"/>
      <c r="AH188" s="337"/>
      <c r="AI188" s="337"/>
      <c r="AJ188" s="337"/>
      <c r="AK188" s="337"/>
      <c r="AL188" s="337"/>
      <c r="AM188" s="337"/>
      <c r="AN188" s="337"/>
      <c r="AO188" s="337"/>
      <c r="AP188" s="337"/>
      <c r="AQ188" s="337"/>
      <c r="AR188" s="337"/>
    </row>
    <row r="189">
      <c r="A189" s="337"/>
      <c r="B189" s="337"/>
      <c r="C189" s="337"/>
      <c r="D189" s="337"/>
      <c r="E189" s="337"/>
      <c r="F189" s="337"/>
      <c r="G189" s="337"/>
      <c r="H189" s="337"/>
      <c r="I189" s="337"/>
      <c r="J189" s="337"/>
      <c r="K189" s="337"/>
      <c r="L189" s="337"/>
      <c r="M189" s="337"/>
      <c r="N189" s="337"/>
      <c r="O189" s="337"/>
      <c r="P189" s="337"/>
      <c r="Q189" s="337"/>
      <c r="R189" s="337"/>
      <c r="S189" s="337"/>
      <c r="T189" s="337"/>
      <c r="U189" s="337"/>
      <c r="V189" s="337"/>
      <c r="W189" s="337"/>
      <c r="X189" s="337"/>
      <c r="Y189" s="337"/>
      <c r="Z189" s="337"/>
      <c r="AA189" s="337"/>
      <c r="AB189" s="337"/>
      <c r="AC189" s="337"/>
      <c r="AD189" s="337"/>
      <c r="AE189" s="337"/>
      <c r="AF189" s="337"/>
      <c r="AG189" s="337"/>
      <c r="AH189" s="337"/>
      <c r="AI189" s="337"/>
      <c r="AJ189" s="337"/>
      <c r="AK189" s="337"/>
      <c r="AL189" s="337"/>
      <c r="AM189" s="337"/>
      <c r="AN189" s="337"/>
      <c r="AO189" s="337"/>
      <c r="AP189" s="337"/>
      <c r="AQ189" s="337"/>
      <c r="AR189" s="337"/>
    </row>
    <row r="190">
      <c r="A190" s="337"/>
      <c r="B190" s="337"/>
      <c r="C190" s="337"/>
      <c r="D190" s="337"/>
      <c r="E190" s="337"/>
      <c r="F190" s="337"/>
      <c r="G190" s="337"/>
      <c r="H190" s="337"/>
      <c r="I190" s="337"/>
      <c r="J190" s="337"/>
      <c r="K190" s="337"/>
      <c r="L190" s="337"/>
      <c r="M190" s="337"/>
      <c r="N190" s="337"/>
      <c r="O190" s="337"/>
      <c r="P190" s="337"/>
      <c r="Q190" s="337"/>
      <c r="R190" s="337"/>
      <c r="S190" s="337"/>
      <c r="T190" s="337"/>
      <c r="U190" s="337"/>
      <c r="V190" s="337"/>
      <c r="W190" s="337"/>
      <c r="X190" s="337"/>
      <c r="Y190" s="337"/>
      <c r="Z190" s="337"/>
      <c r="AA190" s="337"/>
      <c r="AB190" s="337"/>
      <c r="AC190" s="337"/>
      <c r="AD190" s="337"/>
      <c r="AE190" s="337"/>
      <c r="AF190" s="337"/>
      <c r="AG190" s="337"/>
      <c r="AH190" s="337"/>
      <c r="AI190" s="337"/>
      <c r="AJ190" s="337"/>
      <c r="AK190" s="337"/>
      <c r="AL190" s="337"/>
      <c r="AM190" s="337"/>
      <c r="AN190" s="337"/>
      <c r="AO190" s="337"/>
      <c r="AP190" s="337"/>
      <c r="AQ190" s="337"/>
      <c r="AR190" s="337"/>
    </row>
    <row r="191">
      <c r="A191" s="337"/>
      <c r="B191" s="337"/>
      <c r="C191" s="337"/>
      <c r="D191" s="337"/>
      <c r="E191" s="337"/>
      <c r="F191" s="337"/>
      <c r="G191" s="337"/>
      <c r="H191" s="337"/>
      <c r="I191" s="337"/>
      <c r="J191" s="337"/>
      <c r="K191" s="337"/>
      <c r="L191" s="337"/>
      <c r="M191" s="337"/>
      <c r="N191" s="337"/>
      <c r="O191" s="337"/>
      <c r="P191" s="337"/>
      <c r="Q191" s="337"/>
      <c r="R191" s="337"/>
      <c r="S191" s="337"/>
      <c r="T191" s="337"/>
      <c r="U191" s="337"/>
      <c r="V191" s="337"/>
      <c r="W191" s="337"/>
      <c r="X191" s="337"/>
      <c r="Y191" s="337"/>
      <c r="Z191" s="337"/>
      <c r="AA191" s="337"/>
      <c r="AB191" s="337"/>
      <c r="AC191" s="337"/>
      <c r="AD191" s="337"/>
      <c r="AE191" s="337"/>
      <c r="AF191" s="337"/>
      <c r="AG191" s="337"/>
      <c r="AH191" s="337"/>
      <c r="AI191" s="337"/>
      <c r="AJ191" s="337"/>
      <c r="AK191" s="337"/>
      <c r="AL191" s="337"/>
      <c r="AM191" s="337"/>
      <c r="AN191" s="337"/>
      <c r="AO191" s="337"/>
      <c r="AP191" s="337"/>
      <c r="AQ191" s="337"/>
      <c r="AR191" s="337"/>
    </row>
    <row r="192">
      <c r="A192" s="337"/>
      <c r="B192" s="337"/>
      <c r="C192" s="337"/>
      <c r="D192" s="337"/>
      <c r="E192" s="337"/>
      <c r="F192" s="337"/>
      <c r="G192" s="337"/>
      <c r="H192" s="337"/>
      <c r="I192" s="337"/>
      <c r="J192" s="337"/>
      <c r="K192" s="337"/>
      <c r="L192" s="337"/>
      <c r="M192" s="337"/>
      <c r="N192" s="337"/>
      <c r="O192" s="337"/>
      <c r="P192" s="337"/>
      <c r="Q192" s="337"/>
      <c r="R192" s="337"/>
      <c r="S192" s="337"/>
      <c r="T192" s="337"/>
      <c r="U192" s="337"/>
      <c r="V192" s="337"/>
      <c r="W192" s="337"/>
      <c r="X192" s="337"/>
      <c r="Y192" s="337"/>
      <c r="Z192" s="337"/>
      <c r="AA192" s="337"/>
      <c r="AB192" s="337"/>
      <c r="AC192" s="337"/>
      <c r="AD192" s="337"/>
      <c r="AE192" s="337"/>
      <c r="AF192" s="337"/>
      <c r="AG192" s="337"/>
      <c r="AH192" s="337"/>
      <c r="AI192" s="337"/>
      <c r="AJ192" s="337"/>
      <c r="AK192" s="337"/>
      <c r="AL192" s="337"/>
      <c r="AM192" s="337"/>
      <c r="AN192" s="337"/>
      <c r="AO192" s="337"/>
      <c r="AP192" s="337"/>
      <c r="AQ192" s="337"/>
      <c r="AR192" s="337"/>
    </row>
    <row r="193">
      <c r="A193" s="337"/>
      <c r="B193" s="337"/>
      <c r="C193" s="337"/>
      <c r="D193" s="337"/>
      <c r="E193" s="337"/>
      <c r="F193" s="337"/>
      <c r="G193" s="337"/>
      <c r="H193" s="337"/>
      <c r="I193" s="337"/>
      <c r="J193" s="337"/>
      <c r="K193" s="337"/>
      <c r="L193" s="337"/>
      <c r="M193" s="337"/>
      <c r="N193" s="337"/>
      <c r="O193" s="337"/>
      <c r="P193" s="337"/>
      <c r="Q193" s="337"/>
      <c r="R193" s="337"/>
      <c r="S193" s="337"/>
      <c r="T193" s="337"/>
      <c r="U193" s="337"/>
      <c r="V193" s="337"/>
      <c r="W193" s="337"/>
      <c r="X193" s="337"/>
      <c r="Y193" s="337"/>
      <c r="Z193" s="337"/>
      <c r="AA193" s="337"/>
      <c r="AB193" s="337"/>
      <c r="AC193" s="337"/>
      <c r="AD193" s="337"/>
      <c r="AE193" s="337"/>
      <c r="AF193" s="337"/>
      <c r="AG193" s="337"/>
      <c r="AH193" s="337"/>
      <c r="AI193" s="337"/>
      <c r="AJ193" s="337"/>
      <c r="AK193" s="337"/>
      <c r="AL193" s="337"/>
      <c r="AM193" s="337"/>
      <c r="AN193" s="337"/>
      <c r="AO193" s="337"/>
      <c r="AP193" s="337"/>
      <c r="AQ193" s="337"/>
      <c r="AR193" s="337"/>
    </row>
    <row r="194">
      <c r="A194" s="337"/>
      <c r="B194" s="337"/>
      <c r="C194" s="337"/>
      <c r="D194" s="337"/>
      <c r="E194" s="337"/>
      <c r="F194" s="337"/>
      <c r="G194" s="337"/>
      <c r="H194" s="337"/>
      <c r="I194" s="337"/>
      <c r="J194" s="337"/>
      <c r="K194" s="337"/>
      <c r="L194" s="337"/>
      <c r="M194" s="337"/>
      <c r="N194" s="337"/>
      <c r="O194" s="337"/>
      <c r="P194" s="337"/>
      <c r="Q194" s="337"/>
      <c r="R194" s="337"/>
      <c r="S194" s="337"/>
      <c r="T194" s="337"/>
      <c r="U194" s="337"/>
      <c r="V194" s="337"/>
      <c r="W194" s="337"/>
      <c r="X194" s="337"/>
      <c r="Y194" s="337"/>
      <c r="Z194" s="337"/>
      <c r="AA194" s="337"/>
      <c r="AB194" s="337"/>
      <c r="AC194" s="337"/>
      <c r="AD194" s="337"/>
      <c r="AE194" s="337"/>
      <c r="AF194" s="337"/>
      <c r="AG194" s="337"/>
      <c r="AH194" s="337"/>
      <c r="AI194" s="337"/>
      <c r="AJ194" s="337"/>
      <c r="AK194" s="337"/>
      <c r="AL194" s="337"/>
      <c r="AM194" s="337"/>
      <c r="AN194" s="337"/>
      <c r="AO194" s="337"/>
      <c r="AP194" s="337"/>
      <c r="AQ194" s="337"/>
      <c r="AR194" s="337"/>
    </row>
    <row r="195">
      <c r="A195" s="337"/>
      <c r="B195" s="337"/>
      <c r="C195" s="337"/>
      <c r="D195" s="337"/>
      <c r="E195" s="337"/>
      <c r="F195" s="337"/>
      <c r="G195" s="337"/>
      <c r="H195" s="337"/>
      <c r="I195" s="337"/>
      <c r="J195" s="337"/>
      <c r="K195" s="337"/>
      <c r="L195" s="337"/>
      <c r="M195" s="337"/>
      <c r="N195" s="337"/>
      <c r="O195" s="337"/>
      <c r="P195" s="337"/>
      <c r="Q195" s="337"/>
      <c r="R195" s="337"/>
      <c r="S195" s="337"/>
      <c r="T195" s="337"/>
      <c r="U195" s="337"/>
      <c r="V195" s="337"/>
      <c r="W195" s="337"/>
      <c r="X195" s="337"/>
      <c r="Y195" s="337"/>
      <c r="Z195" s="337"/>
      <c r="AA195" s="337"/>
      <c r="AB195" s="337"/>
      <c r="AC195" s="337"/>
      <c r="AD195" s="337"/>
      <c r="AE195" s="337"/>
      <c r="AF195" s="337"/>
      <c r="AG195" s="337"/>
      <c r="AH195" s="337"/>
      <c r="AI195" s="337"/>
      <c r="AJ195" s="337"/>
      <c r="AK195" s="337"/>
      <c r="AL195" s="337"/>
      <c r="AM195" s="337"/>
      <c r="AN195" s="337"/>
      <c r="AO195" s="337"/>
      <c r="AP195" s="337"/>
      <c r="AQ195" s="337"/>
      <c r="AR195" s="337"/>
    </row>
    <row r="196">
      <c r="A196" s="337"/>
      <c r="B196" s="337"/>
      <c r="C196" s="337"/>
      <c r="D196" s="337"/>
      <c r="E196" s="337"/>
      <c r="F196" s="337"/>
      <c r="G196" s="337"/>
      <c r="H196" s="337"/>
      <c r="I196" s="337"/>
      <c r="J196" s="337"/>
      <c r="K196" s="337"/>
      <c r="L196" s="337"/>
      <c r="M196" s="337"/>
      <c r="N196" s="337"/>
      <c r="O196" s="337"/>
      <c r="P196" s="337"/>
      <c r="Q196" s="337"/>
      <c r="R196" s="337"/>
      <c r="S196" s="337"/>
      <c r="T196" s="337"/>
      <c r="U196" s="337"/>
      <c r="V196" s="337"/>
      <c r="W196" s="337"/>
      <c r="X196" s="337"/>
      <c r="Y196" s="337"/>
      <c r="Z196" s="337"/>
      <c r="AA196" s="337"/>
      <c r="AB196" s="337"/>
      <c r="AC196" s="337"/>
      <c r="AD196" s="337"/>
      <c r="AE196" s="337"/>
      <c r="AF196" s="337"/>
      <c r="AG196" s="337"/>
      <c r="AH196" s="337"/>
      <c r="AI196" s="337"/>
      <c r="AJ196" s="337"/>
      <c r="AK196" s="337"/>
      <c r="AL196" s="337"/>
      <c r="AM196" s="337"/>
      <c r="AN196" s="337"/>
      <c r="AO196" s="337"/>
      <c r="AP196" s="337"/>
      <c r="AQ196" s="337"/>
      <c r="AR196" s="337"/>
    </row>
    <row r="197">
      <c r="A197" s="337"/>
      <c r="B197" s="337"/>
      <c r="C197" s="337"/>
      <c r="D197" s="337"/>
      <c r="E197" s="337"/>
      <c r="F197" s="337"/>
      <c r="G197" s="337"/>
      <c r="H197" s="337"/>
      <c r="I197" s="337"/>
      <c r="J197" s="337"/>
      <c r="K197" s="337"/>
      <c r="L197" s="337"/>
      <c r="M197" s="337"/>
      <c r="N197" s="337"/>
      <c r="O197" s="337"/>
      <c r="P197" s="337"/>
      <c r="Q197" s="337"/>
      <c r="R197" s="337"/>
      <c r="S197" s="337"/>
      <c r="T197" s="337"/>
      <c r="U197" s="337"/>
      <c r="V197" s="337"/>
      <c r="W197" s="337"/>
      <c r="X197" s="337"/>
      <c r="Y197" s="337"/>
      <c r="Z197" s="337"/>
      <c r="AA197" s="337"/>
      <c r="AB197" s="337"/>
      <c r="AC197" s="337"/>
      <c r="AD197" s="337"/>
      <c r="AE197" s="337"/>
      <c r="AF197" s="337"/>
      <c r="AG197" s="337"/>
      <c r="AH197" s="337"/>
      <c r="AI197" s="337"/>
      <c r="AJ197" s="337"/>
      <c r="AK197" s="337"/>
      <c r="AL197" s="337"/>
      <c r="AM197" s="337"/>
      <c r="AN197" s="337"/>
      <c r="AO197" s="337"/>
      <c r="AP197" s="337"/>
      <c r="AQ197" s="337"/>
      <c r="AR197" s="337"/>
    </row>
    <row r="198">
      <c r="A198" s="337"/>
      <c r="B198" s="337"/>
      <c r="C198" s="337"/>
      <c r="D198" s="337"/>
      <c r="E198" s="337"/>
      <c r="F198" s="337"/>
      <c r="G198" s="337"/>
      <c r="H198" s="337"/>
      <c r="I198" s="337"/>
      <c r="J198" s="337"/>
      <c r="K198" s="337"/>
      <c r="L198" s="337"/>
      <c r="M198" s="337"/>
      <c r="N198" s="337"/>
      <c r="O198" s="337"/>
      <c r="P198" s="337"/>
      <c r="Q198" s="337"/>
      <c r="R198" s="337"/>
      <c r="S198" s="337"/>
      <c r="T198" s="337"/>
      <c r="U198" s="337"/>
      <c r="V198" s="337"/>
      <c r="W198" s="337"/>
      <c r="X198" s="337"/>
      <c r="Y198" s="337"/>
      <c r="Z198" s="337"/>
      <c r="AA198" s="337"/>
      <c r="AB198" s="337"/>
      <c r="AC198" s="337"/>
      <c r="AD198" s="337"/>
      <c r="AE198" s="337"/>
      <c r="AF198" s="337"/>
      <c r="AG198" s="337"/>
      <c r="AH198" s="337"/>
      <c r="AI198" s="337"/>
      <c r="AJ198" s="337"/>
      <c r="AK198" s="337"/>
      <c r="AL198" s="337"/>
      <c r="AM198" s="337"/>
      <c r="AN198" s="337"/>
      <c r="AO198" s="337"/>
      <c r="AP198" s="337"/>
      <c r="AQ198" s="337"/>
      <c r="AR198" s="337"/>
    </row>
    <row r="199">
      <c r="A199" s="337"/>
      <c r="B199" s="337"/>
      <c r="C199" s="337"/>
      <c r="D199" s="337"/>
      <c r="E199" s="337"/>
      <c r="F199" s="337"/>
      <c r="G199" s="337"/>
      <c r="H199" s="337"/>
      <c r="I199" s="337"/>
      <c r="J199" s="337"/>
      <c r="K199" s="337"/>
      <c r="L199" s="337"/>
      <c r="M199" s="337"/>
      <c r="N199" s="337"/>
      <c r="O199" s="337"/>
      <c r="P199" s="337"/>
      <c r="Q199" s="337"/>
      <c r="R199" s="337"/>
      <c r="S199" s="337"/>
      <c r="T199" s="337"/>
      <c r="U199" s="337"/>
      <c r="V199" s="337"/>
      <c r="W199" s="337"/>
      <c r="X199" s="337"/>
      <c r="Y199" s="337"/>
      <c r="Z199" s="337"/>
      <c r="AA199" s="337"/>
      <c r="AB199" s="337"/>
      <c r="AC199" s="337"/>
      <c r="AD199" s="337"/>
      <c r="AE199" s="337"/>
      <c r="AF199" s="337"/>
      <c r="AG199" s="337"/>
      <c r="AH199" s="337"/>
      <c r="AI199" s="337"/>
      <c r="AJ199" s="337"/>
      <c r="AK199" s="337"/>
      <c r="AL199" s="337"/>
      <c r="AM199" s="337"/>
      <c r="AN199" s="337"/>
      <c r="AO199" s="337"/>
      <c r="AP199" s="337"/>
      <c r="AQ199" s="337"/>
      <c r="AR199" s="337"/>
    </row>
    <row r="200">
      <c r="A200" s="337"/>
      <c r="B200" s="337"/>
      <c r="C200" s="337"/>
      <c r="D200" s="337"/>
      <c r="E200" s="337"/>
      <c r="F200" s="337"/>
      <c r="G200" s="337"/>
      <c r="H200" s="337"/>
      <c r="I200" s="337"/>
      <c r="J200" s="337"/>
      <c r="K200" s="337"/>
      <c r="L200" s="337"/>
      <c r="M200" s="337"/>
      <c r="N200" s="337"/>
      <c r="O200" s="337"/>
      <c r="P200" s="337"/>
      <c r="Q200" s="337"/>
      <c r="R200" s="337"/>
      <c r="S200" s="337"/>
      <c r="T200" s="337"/>
      <c r="U200" s="337"/>
      <c r="V200" s="337"/>
      <c r="W200" s="337"/>
      <c r="X200" s="337"/>
      <c r="Y200" s="337"/>
      <c r="Z200" s="337"/>
      <c r="AA200" s="337"/>
      <c r="AB200" s="337"/>
      <c r="AC200" s="337"/>
      <c r="AD200" s="337"/>
      <c r="AE200" s="337"/>
      <c r="AF200" s="337"/>
      <c r="AG200" s="337"/>
      <c r="AH200" s="337"/>
      <c r="AI200" s="337"/>
      <c r="AJ200" s="337"/>
      <c r="AK200" s="337"/>
      <c r="AL200" s="337"/>
      <c r="AM200" s="337"/>
      <c r="AN200" s="337"/>
      <c r="AO200" s="337"/>
      <c r="AP200" s="337"/>
      <c r="AQ200" s="337"/>
      <c r="AR200" s="337"/>
    </row>
    <row r="201">
      <c r="A201" s="337"/>
      <c r="B201" s="337"/>
      <c r="C201" s="337"/>
      <c r="D201" s="337"/>
      <c r="E201" s="337"/>
      <c r="F201" s="337"/>
      <c r="G201" s="337"/>
      <c r="H201" s="337"/>
      <c r="I201" s="337"/>
      <c r="J201" s="337"/>
      <c r="K201" s="337"/>
      <c r="L201" s="337"/>
      <c r="M201" s="337"/>
      <c r="N201" s="337"/>
      <c r="O201" s="337"/>
      <c r="P201" s="337"/>
      <c r="Q201" s="337"/>
      <c r="R201" s="337"/>
      <c r="S201" s="337"/>
      <c r="T201" s="337"/>
      <c r="U201" s="337"/>
      <c r="V201" s="337"/>
      <c r="W201" s="337"/>
      <c r="X201" s="337"/>
      <c r="Y201" s="337"/>
      <c r="Z201" s="337"/>
      <c r="AA201" s="337"/>
      <c r="AB201" s="337"/>
      <c r="AC201" s="337"/>
      <c r="AD201" s="337"/>
      <c r="AE201" s="337"/>
      <c r="AF201" s="337"/>
      <c r="AG201" s="337"/>
      <c r="AH201" s="337"/>
      <c r="AI201" s="337"/>
      <c r="AJ201" s="337"/>
      <c r="AK201" s="337"/>
      <c r="AL201" s="337"/>
      <c r="AM201" s="337"/>
      <c r="AN201" s="337"/>
      <c r="AO201" s="337"/>
      <c r="AP201" s="337"/>
      <c r="AQ201" s="337"/>
      <c r="AR201" s="337"/>
    </row>
    <row r="202">
      <c r="A202" s="337"/>
      <c r="B202" s="337"/>
      <c r="C202" s="337"/>
      <c r="D202" s="337"/>
      <c r="E202" s="337"/>
      <c r="F202" s="337"/>
      <c r="G202" s="337"/>
      <c r="H202" s="337"/>
      <c r="I202" s="337"/>
      <c r="J202" s="337"/>
      <c r="K202" s="337"/>
      <c r="L202" s="337"/>
      <c r="M202" s="337"/>
      <c r="N202" s="337"/>
      <c r="O202" s="337"/>
      <c r="P202" s="337"/>
      <c r="Q202" s="337"/>
      <c r="R202" s="337"/>
      <c r="S202" s="337"/>
      <c r="T202" s="337"/>
      <c r="U202" s="337"/>
      <c r="V202" s="337"/>
      <c r="W202" s="337"/>
      <c r="X202" s="337"/>
      <c r="Y202" s="337"/>
      <c r="Z202" s="337"/>
      <c r="AA202" s="337"/>
      <c r="AB202" s="337"/>
      <c r="AC202" s="337"/>
      <c r="AD202" s="337"/>
      <c r="AE202" s="337"/>
      <c r="AF202" s="337"/>
      <c r="AG202" s="337"/>
      <c r="AH202" s="337"/>
      <c r="AI202" s="337"/>
      <c r="AJ202" s="337"/>
      <c r="AK202" s="337"/>
      <c r="AL202" s="337"/>
      <c r="AM202" s="337"/>
      <c r="AN202" s="337"/>
      <c r="AO202" s="337"/>
      <c r="AP202" s="337"/>
      <c r="AQ202" s="337"/>
      <c r="AR202" s="337"/>
    </row>
    <row r="203">
      <c r="A203" s="337"/>
      <c r="B203" s="337"/>
      <c r="C203" s="337"/>
      <c r="D203" s="337"/>
      <c r="E203" s="337"/>
      <c r="F203" s="337"/>
      <c r="G203" s="337"/>
      <c r="H203" s="337"/>
      <c r="I203" s="337"/>
      <c r="J203" s="337"/>
      <c r="K203" s="337"/>
      <c r="L203" s="337"/>
      <c r="M203" s="337"/>
      <c r="N203" s="337"/>
      <c r="O203" s="337"/>
      <c r="P203" s="337"/>
      <c r="Q203" s="337"/>
      <c r="R203" s="337"/>
      <c r="S203" s="337"/>
      <c r="T203" s="337"/>
      <c r="U203" s="337"/>
      <c r="V203" s="337"/>
      <c r="W203" s="337"/>
      <c r="X203" s="337"/>
      <c r="Y203" s="337"/>
      <c r="Z203" s="337"/>
      <c r="AA203" s="337"/>
      <c r="AB203" s="337"/>
      <c r="AC203" s="337"/>
      <c r="AD203" s="337"/>
      <c r="AE203" s="337"/>
      <c r="AF203" s="337"/>
      <c r="AG203" s="337"/>
      <c r="AH203" s="337"/>
      <c r="AI203" s="337"/>
      <c r="AJ203" s="337"/>
      <c r="AK203" s="337"/>
      <c r="AL203" s="337"/>
      <c r="AM203" s="337"/>
      <c r="AN203" s="337"/>
      <c r="AO203" s="337"/>
      <c r="AP203" s="337"/>
      <c r="AQ203" s="337"/>
      <c r="AR203" s="337"/>
    </row>
    <row r="204">
      <c r="A204" s="337"/>
      <c r="B204" s="337"/>
      <c r="C204" s="337"/>
      <c r="D204" s="337"/>
      <c r="E204" s="337"/>
      <c r="F204" s="337"/>
      <c r="G204" s="337"/>
      <c r="H204" s="337"/>
      <c r="I204" s="337"/>
      <c r="J204" s="337"/>
      <c r="K204" s="337"/>
      <c r="L204" s="337"/>
      <c r="M204" s="337"/>
      <c r="N204" s="337"/>
      <c r="O204" s="337"/>
      <c r="P204" s="337"/>
      <c r="Q204" s="337"/>
      <c r="R204" s="337"/>
      <c r="S204" s="337"/>
      <c r="T204" s="337"/>
      <c r="U204" s="337"/>
      <c r="V204" s="337"/>
      <c r="W204" s="337"/>
      <c r="X204" s="337"/>
      <c r="Y204" s="337"/>
      <c r="Z204" s="337"/>
      <c r="AA204" s="337"/>
      <c r="AB204" s="337"/>
      <c r="AC204" s="337"/>
      <c r="AD204" s="337"/>
      <c r="AE204" s="337"/>
      <c r="AF204" s="337"/>
      <c r="AG204" s="337"/>
      <c r="AH204" s="337"/>
      <c r="AI204" s="337"/>
      <c r="AJ204" s="337"/>
      <c r="AK204" s="337"/>
      <c r="AL204" s="337"/>
      <c r="AM204" s="337"/>
      <c r="AN204" s="337"/>
      <c r="AO204" s="337"/>
      <c r="AP204" s="337"/>
      <c r="AQ204" s="337"/>
      <c r="AR204" s="337"/>
    </row>
    <row r="205">
      <c r="A205" s="337"/>
      <c r="B205" s="337"/>
      <c r="C205" s="337"/>
      <c r="D205" s="337"/>
      <c r="E205" s="337"/>
      <c r="F205" s="337"/>
      <c r="G205" s="337"/>
      <c r="H205" s="337"/>
      <c r="I205" s="337"/>
      <c r="J205" s="337"/>
      <c r="K205" s="337"/>
      <c r="L205" s="337"/>
      <c r="M205" s="337"/>
      <c r="N205" s="337"/>
      <c r="O205" s="337"/>
      <c r="P205" s="337"/>
      <c r="Q205" s="337"/>
      <c r="R205" s="337"/>
      <c r="S205" s="337"/>
      <c r="T205" s="337"/>
      <c r="U205" s="337"/>
      <c r="V205" s="337"/>
      <c r="W205" s="337"/>
      <c r="X205" s="337"/>
      <c r="Y205" s="337"/>
      <c r="Z205" s="337"/>
      <c r="AA205" s="337"/>
      <c r="AB205" s="337"/>
      <c r="AC205" s="337"/>
      <c r="AD205" s="337"/>
      <c r="AE205" s="337"/>
      <c r="AF205" s="337"/>
      <c r="AG205" s="337"/>
      <c r="AH205" s="337"/>
      <c r="AI205" s="337"/>
      <c r="AJ205" s="337"/>
      <c r="AK205" s="337"/>
      <c r="AL205" s="337"/>
      <c r="AM205" s="337"/>
      <c r="AN205" s="337"/>
      <c r="AO205" s="337"/>
      <c r="AP205" s="337"/>
      <c r="AQ205" s="337"/>
      <c r="AR205" s="337"/>
    </row>
    <row r="206">
      <c r="A206" s="337"/>
      <c r="B206" s="337"/>
      <c r="C206" s="337"/>
      <c r="D206" s="337"/>
      <c r="E206" s="337"/>
      <c r="F206" s="337"/>
      <c r="G206" s="337"/>
      <c r="H206" s="337"/>
      <c r="I206" s="337"/>
      <c r="J206" s="337"/>
      <c r="K206" s="337"/>
      <c r="L206" s="337"/>
      <c r="M206" s="337"/>
      <c r="N206" s="337"/>
      <c r="O206" s="337"/>
      <c r="P206" s="337"/>
      <c r="Q206" s="337"/>
      <c r="R206" s="337"/>
      <c r="S206" s="337"/>
      <c r="T206" s="337"/>
      <c r="U206" s="337"/>
      <c r="V206" s="337"/>
      <c r="W206" s="337"/>
      <c r="X206" s="337"/>
      <c r="Y206" s="337"/>
      <c r="Z206" s="337"/>
      <c r="AA206" s="337"/>
      <c r="AB206" s="337"/>
      <c r="AC206" s="337"/>
      <c r="AD206" s="337"/>
      <c r="AE206" s="337"/>
      <c r="AF206" s="337"/>
      <c r="AG206" s="337"/>
      <c r="AH206" s="337"/>
      <c r="AI206" s="337"/>
      <c r="AJ206" s="337"/>
      <c r="AK206" s="337"/>
      <c r="AL206" s="337"/>
      <c r="AM206" s="337"/>
      <c r="AN206" s="337"/>
      <c r="AO206" s="337"/>
      <c r="AP206" s="337"/>
      <c r="AQ206" s="337"/>
      <c r="AR206" s="337"/>
    </row>
    <row r="207">
      <c r="A207" s="337"/>
      <c r="B207" s="337"/>
      <c r="C207" s="337"/>
      <c r="D207" s="337"/>
      <c r="E207" s="337"/>
      <c r="F207" s="337"/>
      <c r="G207" s="337"/>
      <c r="H207" s="337"/>
      <c r="I207" s="337"/>
      <c r="J207" s="337"/>
      <c r="K207" s="337"/>
      <c r="L207" s="337"/>
      <c r="M207" s="337"/>
      <c r="N207" s="337"/>
      <c r="O207" s="337"/>
      <c r="P207" s="337"/>
      <c r="Q207" s="337"/>
      <c r="R207" s="337"/>
      <c r="S207" s="337"/>
      <c r="T207" s="337"/>
      <c r="U207" s="337"/>
      <c r="V207" s="337"/>
      <c r="W207" s="337"/>
      <c r="X207" s="337"/>
      <c r="Y207" s="337"/>
      <c r="Z207" s="337"/>
      <c r="AA207" s="337"/>
      <c r="AB207" s="337"/>
      <c r="AC207" s="337"/>
      <c r="AD207" s="337"/>
      <c r="AE207" s="337"/>
      <c r="AF207" s="337"/>
      <c r="AG207" s="337"/>
      <c r="AH207" s="337"/>
      <c r="AI207" s="337"/>
      <c r="AJ207" s="337"/>
      <c r="AK207" s="337"/>
      <c r="AL207" s="337"/>
      <c r="AM207" s="337"/>
      <c r="AN207" s="337"/>
      <c r="AO207" s="337"/>
      <c r="AP207" s="337"/>
      <c r="AQ207" s="337"/>
      <c r="AR207" s="337"/>
    </row>
    <row r="208">
      <c r="A208" s="337"/>
      <c r="B208" s="337"/>
      <c r="C208" s="337"/>
      <c r="D208" s="337"/>
      <c r="E208" s="337"/>
      <c r="F208" s="337"/>
      <c r="G208" s="337"/>
      <c r="H208" s="337"/>
      <c r="I208" s="337"/>
      <c r="J208" s="337"/>
      <c r="K208" s="337"/>
      <c r="L208" s="337"/>
      <c r="M208" s="337"/>
      <c r="N208" s="337"/>
      <c r="O208" s="337"/>
      <c r="P208" s="337"/>
      <c r="Q208" s="337"/>
      <c r="R208" s="337"/>
      <c r="S208" s="337"/>
      <c r="T208" s="337"/>
      <c r="U208" s="337"/>
      <c r="V208" s="337"/>
      <c r="W208" s="337"/>
      <c r="X208" s="337"/>
      <c r="Y208" s="337"/>
      <c r="Z208" s="337"/>
      <c r="AA208" s="337"/>
      <c r="AB208" s="337"/>
      <c r="AC208" s="337"/>
      <c r="AD208" s="337"/>
      <c r="AE208" s="337"/>
      <c r="AF208" s="337"/>
      <c r="AG208" s="337"/>
      <c r="AH208" s="337"/>
      <c r="AI208" s="337"/>
      <c r="AJ208" s="337"/>
      <c r="AK208" s="337"/>
      <c r="AL208" s="337"/>
      <c r="AM208" s="337"/>
      <c r="AN208" s="337"/>
      <c r="AO208" s="337"/>
      <c r="AP208" s="337"/>
      <c r="AQ208" s="337"/>
      <c r="AR208" s="337"/>
    </row>
    <row r="209">
      <c r="A209" s="337"/>
      <c r="B209" s="337"/>
      <c r="C209" s="337"/>
      <c r="D209" s="337"/>
      <c r="E209" s="337"/>
      <c r="F209" s="337"/>
      <c r="G209" s="337"/>
      <c r="H209" s="337"/>
      <c r="I209" s="337"/>
      <c r="J209" s="337"/>
      <c r="K209" s="337"/>
      <c r="L209" s="337"/>
      <c r="M209" s="337"/>
      <c r="N209" s="337"/>
      <c r="O209" s="337"/>
      <c r="P209" s="337"/>
      <c r="Q209" s="337"/>
      <c r="R209" s="337"/>
      <c r="S209" s="337"/>
      <c r="T209" s="337"/>
      <c r="U209" s="337"/>
      <c r="V209" s="337"/>
      <c r="W209" s="337"/>
      <c r="X209" s="337"/>
      <c r="Y209" s="337"/>
      <c r="Z209" s="337"/>
      <c r="AA209" s="337"/>
      <c r="AB209" s="337"/>
      <c r="AC209" s="337"/>
      <c r="AD209" s="337"/>
      <c r="AE209" s="337"/>
      <c r="AF209" s="337"/>
      <c r="AG209" s="337"/>
      <c r="AH209" s="337"/>
      <c r="AI209" s="337"/>
      <c r="AJ209" s="337"/>
      <c r="AK209" s="337"/>
      <c r="AL209" s="337"/>
      <c r="AM209" s="337"/>
      <c r="AN209" s="337"/>
      <c r="AO209" s="337"/>
      <c r="AP209" s="337"/>
      <c r="AQ209" s="337"/>
      <c r="AR209" s="337"/>
    </row>
    <row r="210">
      <c r="A210" s="337"/>
      <c r="B210" s="337"/>
      <c r="C210" s="337"/>
      <c r="D210" s="337"/>
      <c r="E210" s="337"/>
      <c r="F210" s="337"/>
      <c r="G210" s="337"/>
      <c r="H210" s="337"/>
      <c r="I210" s="337"/>
      <c r="J210" s="337"/>
      <c r="K210" s="337"/>
      <c r="L210" s="337"/>
      <c r="M210" s="337"/>
      <c r="N210" s="337"/>
      <c r="O210" s="337"/>
      <c r="P210" s="337"/>
      <c r="Q210" s="337"/>
      <c r="R210" s="337"/>
      <c r="S210" s="337"/>
      <c r="T210" s="337"/>
      <c r="U210" s="337"/>
      <c r="V210" s="337"/>
      <c r="W210" s="337"/>
      <c r="X210" s="337"/>
      <c r="Y210" s="337"/>
      <c r="Z210" s="337"/>
      <c r="AA210" s="337"/>
      <c r="AB210" s="337"/>
      <c r="AC210" s="337"/>
      <c r="AD210" s="337"/>
      <c r="AE210" s="337"/>
      <c r="AF210" s="337"/>
      <c r="AG210" s="337"/>
      <c r="AH210" s="337"/>
      <c r="AI210" s="337"/>
      <c r="AJ210" s="337"/>
      <c r="AK210" s="337"/>
      <c r="AL210" s="337"/>
      <c r="AM210" s="337"/>
      <c r="AN210" s="337"/>
      <c r="AO210" s="337"/>
      <c r="AP210" s="337"/>
      <c r="AQ210" s="337"/>
      <c r="AR210" s="337"/>
    </row>
    <row r="211">
      <c r="A211" s="337"/>
      <c r="B211" s="337"/>
      <c r="C211" s="337"/>
      <c r="D211" s="337"/>
      <c r="E211" s="337"/>
      <c r="F211" s="337"/>
      <c r="G211" s="337"/>
      <c r="H211" s="337"/>
      <c r="I211" s="337"/>
      <c r="J211" s="337"/>
      <c r="K211" s="337"/>
      <c r="L211" s="337"/>
      <c r="M211" s="337"/>
      <c r="N211" s="337"/>
      <c r="O211" s="337"/>
      <c r="P211" s="337"/>
      <c r="Q211" s="337"/>
      <c r="R211" s="337"/>
      <c r="S211" s="337"/>
      <c r="T211" s="337"/>
      <c r="U211" s="337"/>
      <c r="V211" s="337"/>
      <c r="W211" s="337"/>
      <c r="X211" s="337"/>
      <c r="Y211" s="337"/>
      <c r="Z211" s="337"/>
      <c r="AA211" s="337"/>
      <c r="AB211" s="337"/>
      <c r="AC211" s="337"/>
      <c r="AD211" s="337"/>
      <c r="AE211" s="337"/>
      <c r="AF211" s="337"/>
      <c r="AG211" s="337"/>
      <c r="AH211" s="337"/>
      <c r="AI211" s="337"/>
      <c r="AJ211" s="337"/>
      <c r="AK211" s="337"/>
      <c r="AL211" s="337"/>
      <c r="AM211" s="337"/>
      <c r="AN211" s="337"/>
      <c r="AO211" s="337"/>
      <c r="AP211" s="337"/>
      <c r="AQ211" s="337"/>
      <c r="AR211" s="337"/>
    </row>
    <row r="212">
      <c r="A212" s="337"/>
      <c r="B212" s="337"/>
      <c r="C212" s="337"/>
      <c r="D212" s="337"/>
      <c r="E212" s="337"/>
      <c r="F212" s="337"/>
      <c r="G212" s="337"/>
      <c r="H212" s="337"/>
      <c r="I212" s="337"/>
      <c r="J212" s="337"/>
      <c r="K212" s="337"/>
      <c r="L212" s="337"/>
      <c r="M212" s="337"/>
      <c r="N212" s="337"/>
      <c r="O212" s="337"/>
      <c r="P212" s="337"/>
      <c r="Q212" s="337"/>
      <c r="R212" s="337"/>
      <c r="S212" s="337"/>
      <c r="T212" s="337"/>
      <c r="U212" s="337"/>
      <c r="V212" s="337"/>
      <c r="W212" s="337"/>
      <c r="X212" s="337"/>
      <c r="Y212" s="337"/>
      <c r="Z212" s="337"/>
      <c r="AA212" s="337"/>
      <c r="AB212" s="337"/>
      <c r="AC212" s="337"/>
      <c r="AD212" s="337"/>
      <c r="AE212" s="337"/>
      <c r="AF212" s="337"/>
      <c r="AG212" s="337"/>
      <c r="AH212" s="337"/>
      <c r="AI212" s="337"/>
      <c r="AJ212" s="337"/>
      <c r="AK212" s="337"/>
      <c r="AL212" s="337"/>
      <c r="AM212" s="337"/>
      <c r="AN212" s="337"/>
      <c r="AO212" s="337"/>
      <c r="AP212" s="337"/>
      <c r="AQ212" s="337"/>
      <c r="AR212" s="337"/>
    </row>
    <row r="213">
      <c r="A213" s="337"/>
      <c r="B213" s="337"/>
      <c r="C213" s="337"/>
      <c r="D213" s="337"/>
      <c r="E213" s="337"/>
      <c r="F213" s="337"/>
      <c r="G213" s="337"/>
      <c r="H213" s="337"/>
      <c r="I213" s="337"/>
      <c r="J213" s="337"/>
      <c r="K213" s="337"/>
      <c r="L213" s="337"/>
      <c r="M213" s="337"/>
      <c r="N213" s="337"/>
      <c r="O213" s="337"/>
      <c r="P213" s="337"/>
      <c r="Q213" s="337"/>
      <c r="R213" s="337"/>
      <c r="S213" s="337"/>
      <c r="T213" s="337"/>
      <c r="U213" s="337"/>
      <c r="V213" s="337"/>
      <c r="W213" s="337"/>
      <c r="X213" s="337"/>
      <c r="Y213" s="337"/>
      <c r="Z213" s="337"/>
      <c r="AA213" s="337"/>
      <c r="AB213" s="337"/>
      <c r="AC213" s="337"/>
      <c r="AD213" s="337"/>
      <c r="AE213" s="337"/>
      <c r="AF213" s="337"/>
      <c r="AG213" s="337"/>
      <c r="AH213" s="337"/>
      <c r="AI213" s="337"/>
      <c r="AJ213" s="337"/>
      <c r="AK213" s="337"/>
      <c r="AL213" s="337"/>
      <c r="AM213" s="337"/>
      <c r="AN213" s="337"/>
      <c r="AO213" s="337"/>
      <c r="AP213" s="337"/>
      <c r="AQ213" s="337"/>
      <c r="AR213" s="337"/>
    </row>
    <row r="214">
      <c r="A214" s="337"/>
      <c r="B214" s="337"/>
      <c r="C214" s="337"/>
      <c r="D214" s="337"/>
      <c r="E214" s="337"/>
      <c r="F214" s="337"/>
      <c r="G214" s="337"/>
      <c r="H214" s="337"/>
      <c r="I214" s="337"/>
      <c r="J214" s="337"/>
      <c r="K214" s="337"/>
      <c r="L214" s="337"/>
      <c r="M214" s="337"/>
      <c r="N214" s="337"/>
      <c r="O214" s="337"/>
      <c r="P214" s="337"/>
      <c r="Q214" s="337"/>
      <c r="R214" s="337"/>
      <c r="S214" s="337"/>
      <c r="T214" s="337"/>
      <c r="U214" s="337"/>
      <c r="V214" s="337"/>
      <c r="W214" s="337"/>
      <c r="X214" s="337"/>
      <c r="Y214" s="337"/>
      <c r="Z214" s="337"/>
      <c r="AA214" s="337"/>
      <c r="AB214" s="337"/>
      <c r="AC214" s="337"/>
      <c r="AD214" s="337"/>
      <c r="AE214" s="337"/>
      <c r="AF214" s="337"/>
      <c r="AG214" s="337"/>
      <c r="AH214" s="337"/>
      <c r="AI214" s="337"/>
      <c r="AJ214" s="337"/>
      <c r="AK214" s="337"/>
      <c r="AL214" s="337"/>
      <c r="AM214" s="337"/>
      <c r="AN214" s="337"/>
      <c r="AO214" s="337"/>
      <c r="AP214" s="337"/>
      <c r="AQ214" s="337"/>
      <c r="AR214" s="337"/>
    </row>
    <row r="215">
      <c r="A215" s="337"/>
      <c r="B215" s="337"/>
      <c r="C215" s="337"/>
      <c r="D215" s="337"/>
      <c r="E215" s="337"/>
      <c r="F215" s="337"/>
      <c r="G215" s="337"/>
      <c r="H215" s="337"/>
      <c r="I215" s="337"/>
      <c r="J215" s="337"/>
      <c r="K215" s="337"/>
      <c r="L215" s="337"/>
      <c r="M215" s="337"/>
      <c r="N215" s="337"/>
      <c r="O215" s="337"/>
      <c r="P215" s="337"/>
      <c r="Q215" s="337"/>
      <c r="R215" s="337"/>
      <c r="S215" s="337"/>
      <c r="T215" s="337"/>
      <c r="U215" s="337"/>
      <c r="V215" s="337"/>
      <c r="W215" s="337"/>
      <c r="X215" s="337"/>
      <c r="Y215" s="337"/>
      <c r="Z215" s="337"/>
      <c r="AA215" s="337"/>
      <c r="AB215" s="337"/>
      <c r="AC215" s="337"/>
      <c r="AD215" s="337"/>
      <c r="AE215" s="337"/>
      <c r="AF215" s="337"/>
      <c r="AG215" s="337"/>
      <c r="AH215" s="337"/>
      <c r="AI215" s="337"/>
      <c r="AJ215" s="337"/>
      <c r="AK215" s="337"/>
      <c r="AL215" s="337"/>
      <c r="AM215" s="337"/>
      <c r="AN215" s="337"/>
      <c r="AO215" s="337"/>
      <c r="AP215" s="337"/>
      <c r="AQ215" s="337"/>
      <c r="AR215" s="337"/>
    </row>
    <row r="216">
      <c r="A216" s="337"/>
      <c r="B216" s="337"/>
      <c r="C216" s="337"/>
      <c r="D216" s="337"/>
      <c r="E216" s="337"/>
      <c r="F216" s="337"/>
      <c r="G216" s="337"/>
      <c r="H216" s="337"/>
      <c r="I216" s="337"/>
      <c r="J216" s="337"/>
      <c r="K216" s="337"/>
      <c r="L216" s="337"/>
      <c r="M216" s="337"/>
      <c r="N216" s="337"/>
      <c r="O216" s="337"/>
      <c r="P216" s="337"/>
      <c r="Q216" s="337"/>
      <c r="R216" s="337"/>
      <c r="S216" s="337"/>
      <c r="T216" s="337"/>
      <c r="U216" s="337"/>
      <c r="V216" s="337"/>
      <c r="W216" s="337"/>
      <c r="X216" s="337"/>
      <c r="Y216" s="337"/>
      <c r="Z216" s="337"/>
      <c r="AA216" s="337"/>
      <c r="AB216" s="337"/>
      <c r="AC216" s="337"/>
      <c r="AD216" s="337"/>
      <c r="AE216" s="337"/>
      <c r="AF216" s="337"/>
      <c r="AG216" s="337"/>
      <c r="AH216" s="337"/>
      <c r="AI216" s="337"/>
      <c r="AJ216" s="337"/>
      <c r="AK216" s="337"/>
      <c r="AL216" s="337"/>
      <c r="AM216" s="337"/>
      <c r="AN216" s="337"/>
      <c r="AO216" s="337"/>
      <c r="AP216" s="337"/>
      <c r="AQ216" s="337"/>
      <c r="AR216" s="337"/>
    </row>
    <row r="217">
      <c r="A217" s="337"/>
      <c r="B217" s="337"/>
      <c r="C217" s="337"/>
      <c r="D217" s="337"/>
      <c r="E217" s="337"/>
      <c r="F217" s="337"/>
      <c r="G217" s="337"/>
      <c r="H217" s="337"/>
      <c r="I217" s="337"/>
      <c r="J217" s="337"/>
      <c r="K217" s="337"/>
      <c r="L217" s="337"/>
      <c r="M217" s="337"/>
      <c r="N217" s="337"/>
      <c r="O217" s="337"/>
      <c r="P217" s="337"/>
      <c r="Q217" s="337"/>
      <c r="R217" s="337"/>
      <c r="S217" s="337"/>
      <c r="T217" s="337"/>
      <c r="U217" s="337"/>
      <c r="V217" s="337"/>
      <c r="W217" s="337"/>
      <c r="X217" s="337"/>
      <c r="Y217" s="337"/>
      <c r="Z217" s="337"/>
      <c r="AA217" s="337"/>
      <c r="AB217" s="337"/>
      <c r="AC217" s="337"/>
      <c r="AD217" s="337"/>
      <c r="AE217" s="337"/>
      <c r="AF217" s="337"/>
      <c r="AG217" s="337"/>
      <c r="AH217" s="337"/>
      <c r="AI217" s="337"/>
      <c r="AJ217" s="337"/>
      <c r="AK217" s="337"/>
      <c r="AL217" s="337"/>
      <c r="AM217" s="337"/>
      <c r="AN217" s="337"/>
      <c r="AO217" s="337"/>
      <c r="AP217" s="337"/>
      <c r="AQ217" s="337"/>
      <c r="AR217" s="337"/>
    </row>
    <row r="218">
      <c r="A218" s="337"/>
      <c r="B218" s="337"/>
      <c r="C218" s="337"/>
      <c r="D218" s="337"/>
      <c r="E218" s="337"/>
      <c r="F218" s="337"/>
      <c r="G218" s="337"/>
      <c r="H218" s="337"/>
      <c r="I218" s="337"/>
      <c r="J218" s="337"/>
      <c r="K218" s="337"/>
      <c r="L218" s="337"/>
      <c r="M218" s="337"/>
      <c r="N218" s="337"/>
      <c r="O218" s="337"/>
      <c r="P218" s="337"/>
      <c r="Q218" s="337"/>
      <c r="R218" s="337"/>
      <c r="S218" s="337"/>
      <c r="T218" s="337"/>
      <c r="U218" s="337"/>
      <c r="V218" s="337"/>
      <c r="W218" s="337"/>
      <c r="X218" s="337"/>
      <c r="Y218" s="337"/>
      <c r="Z218" s="337"/>
      <c r="AA218" s="337"/>
      <c r="AB218" s="337"/>
      <c r="AC218" s="337"/>
      <c r="AD218" s="337"/>
      <c r="AE218" s="337"/>
      <c r="AF218" s="337"/>
      <c r="AG218" s="337"/>
      <c r="AH218" s="337"/>
      <c r="AI218" s="337"/>
      <c r="AJ218" s="337"/>
      <c r="AK218" s="337"/>
      <c r="AL218" s="337"/>
      <c r="AM218" s="337"/>
      <c r="AN218" s="337"/>
      <c r="AO218" s="337"/>
      <c r="AP218" s="337"/>
      <c r="AQ218" s="337"/>
      <c r="AR218" s="337"/>
    </row>
    <row r="219">
      <c r="A219" s="337"/>
      <c r="B219" s="337"/>
      <c r="C219" s="337"/>
      <c r="D219" s="337"/>
      <c r="E219" s="337"/>
      <c r="F219" s="337"/>
      <c r="G219" s="337"/>
      <c r="H219" s="337"/>
      <c r="I219" s="337"/>
      <c r="J219" s="337"/>
      <c r="K219" s="337"/>
      <c r="L219" s="337"/>
      <c r="M219" s="337"/>
      <c r="N219" s="337"/>
      <c r="O219" s="337"/>
      <c r="P219" s="337"/>
      <c r="Q219" s="337"/>
      <c r="R219" s="337"/>
      <c r="S219" s="337"/>
      <c r="T219" s="337"/>
      <c r="U219" s="337"/>
      <c r="V219" s="337"/>
      <c r="W219" s="337"/>
      <c r="X219" s="337"/>
      <c r="Y219" s="337"/>
      <c r="Z219" s="337"/>
      <c r="AA219" s="337"/>
      <c r="AB219" s="337"/>
      <c r="AC219" s="337"/>
      <c r="AD219" s="337"/>
      <c r="AE219" s="337"/>
      <c r="AF219" s="337"/>
      <c r="AG219" s="337"/>
      <c r="AH219" s="337"/>
      <c r="AI219" s="337"/>
      <c r="AJ219" s="337"/>
      <c r="AK219" s="337"/>
      <c r="AL219" s="337"/>
      <c r="AM219" s="337"/>
      <c r="AN219" s="337"/>
      <c r="AO219" s="337"/>
      <c r="AP219" s="337"/>
      <c r="AQ219" s="337"/>
      <c r="AR219" s="337"/>
    </row>
    <row r="220">
      <c r="A220" s="337"/>
      <c r="B220" s="337"/>
      <c r="C220" s="337"/>
      <c r="D220" s="337"/>
      <c r="E220" s="337"/>
      <c r="F220" s="337"/>
      <c r="G220" s="337"/>
      <c r="H220" s="337"/>
      <c r="I220" s="337"/>
      <c r="J220" s="337"/>
      <c r="K220" s="337"/>
      <c r="L220" s="337"/>
      <c r="M220" s="337"/>
      <c r="N220" s="337"/>
      <c r="O220" s="337"/>
      <c r="P220" s="337"/>
      <c r="Q220" s="337"/>
      <c r="R220" s="337"/>
      <c r="S220" s="337"/>
      <c r="T220" s="337"/>
      <c r="U220" s="337"/>
      <c r="V220" s="337"/>
      <c r="W220" s="337"/>
      <c r="X220" s="337"/>
      <c r="Y220" s="337"/>
      <c r="Z220" s="337"/>
      <c r="AA220" s="337"/>
      <c r="AB220" s="337"/>
      <c r="AC220" s="337"/>
      <c r="AD220" s="337"/>
      <c r="AE220" s="337"/>
      <c r="AF220" s="337"/>
      <c r="AG220" s="337"/>
      <c r="AH220" s="337"/>
      <c r="AI220" s="337"/>
      <c r="AJ220" s="337"/>
      <c r="AK220" s="337"/>
      <c r="AL220" s="337"/>
      <c r="AM220" s="337"/>
      <c r="AN220" s="337"/>
      <c r="AO220" s="337"/>
      <c r="AP220" s="337"/>
      <c r="AQ220" s="337"/>
      <c r="AR220" s="337"/>
    </row>
    <row r="221">
      <c r="A221" s="337"/>
      <c r="B221" s="337"/>
      <c r="C221" s="337"/>
      <c r="D221" s="337"/>
      <c r="E221" s="337"/>
      <c r="F221" s="337"/>
      <c r="G221" s="337"/>
      <c r="H221" s="337"/>
      <c r="I221" s="337"/>
      <c r="J221" s="337"/>
      <c r="K221" s="337"/>
      <c r="L221" s="337"/>
      <c r="M221" s="337"/>
      <c r="N221" s="337"/>
      <c r="O221" s="337"/>
      <c r="P221" s="337"/>
      <c r="Q221" s="337"/>
      <c r="R221" s="337"/>
      <c r="S221" s="337"/>
      <c r="T221" s="337"/>
      <c r="U221" s="337"/>
      <c r="V221" s="337"/>
      <c r="W221" s="337"/>
      <c r="X221" s="337"/>
      <c r="Y221" s="337"/>
      <c r="Z221" s="337"/>
      <c r="AA221" s="337"/>
      <c r="AB221" s="337"/>
      <c r="AC221" s="337"/>
      <c r="AD221" s="337"/>
      <c r="AE221" s="337"/>
      <c r="AF221" s="337"/>
      <c r="AG221" s="337"/>
      <c r="AH221" s="337"/>
      <c r="AI221" s="337"/>
      <c r="AJ221" s="337"/>
      <c r="AK221" s="337"/>
      <c r="AL221" s="337"/>
      <c r="AM221" s="337"/>
      <c r="AN221" s="337"/>
      <c r="AO221" s="337"/>
      <c r="AP221" s="337"/>
      <c r="AQ221" s="337"/>
      <c r="AR221" s="337"/>
    </row>
    <row r="222">
      <c r="A222" s="337"/>
      <c r="B222" s="337"/>
      <c r="C222" s="337"/>
      <c r="D222" s="337"/>
      <c r="E222" s="337"/>
      <c r="F222" s="337"/>
      <c r="G222" s="337"/>
      <c r="H222" s="337"/>
      <c r="I222" s="337"/>
      <c r="J222" s="337"/>
      <c r="K222" s="337"/>
      <c r="L222" s="337"/>
      <c r="M222" s="337"/>
      <c r="N222" s="337"/>
      <c r="O222" s="337"/>
      <c r="P222" s="337"/>
      <c r="Q222" s="337"/>
      <c r="R222" s="337"/>
      <c r="S222" s="337"/>
      <c r="T222" s="337"/>
      <c r="U222" s="337"/>
      <c r="V222" s="337"/>
      <c r="W222" s="337"/>
      <c r="X222" s="337"/>
      <c r="Y222" s="337"/>
      <c r="Z222" s="337"/>
      <c r="AA222" s="337"/>
      <c r="AB222" s="337"/>
      <c r="AC222" s="337"/>
      <c r="AD222" s="337"/>
      <c r="AE222" s="337"/>
      <c r="AF222" s="337"/>
      <c r="AG222" s="337"/>
      <c r="AH222" s="337"/>
      <c r="AI222" s="337"/>
      <c r="AJ222" s="337"/>
      <c r="AK222" s="337"/>
      <c r="AL222" s="337"/>
      <c r="AM222" s="337"/>
      <c r="AN222" s="337"/>
      <c r="AO222" s="337"/>
      <c r="AP222" s="337"/>
      <c r="AQ222" s="337"/>
      <c r="AR222" s="337"/>
    </row>
    <row r="223">
      <c r="A223" s="337"/>
      <c r="B223" s="337"/>
      <c r="C223" s="337"/>
      <c r="D223" s="337"/>
      <c r="E223" s="337"/>
      <c r="F223" s="337"/>
      <c r="G223" s="337"/>
      <c r="H223" s="337"/>
      <c r="I223" s="337"/>
      <c r="J223" s="337"/>
      <c r="K223" s="337"/>
      <c r="L223" s="337"/>
      <c r="M223" s="337"/>
      <c r="N223" s="337"/>
      <c r="O223" s="337"/>
      <c r="P223" s="337"/>
      <c r="Q223" s="337"/>
      <c r="R223" s="337"/>
      <c r="S223" s="337"/>
      <c r="T223" s="337"/>
      <c r="U223" s="337"/>
      <c r="V223" s="337"/>
      <c r="W223" s="337"/>
      <c r="X223" s="337"/>
      <c r="Y223" s="337"/>
      <c r="Z223" s="337"/>
      <c r="AA223" s="337"/>
      <c r="AB223" s="337"/>
      <c r="AC223" s="337"/>
      <c r="AD223" s="337"/>
      <c r="AE223" s="337"/>
      <c r="AF223" s="337"/>
      <c r="AG223" s="337"/>
      <c r="AH223" s="337"/>
      <c r="AI223" s="337"/>
      <c r="AJ223" s="337"/>
      <c r="AK223" s="337"/>
      <c r="AL223" s="337"/>
      <c r="AM223" s="337"/>
      <c r="AN223" s="337"/>
      <c r="AO223" s="337"/>
      <c r="AP223" s="337"/>
      <c r="AQ223" s="337"/>
      <c r="AR223" s="337"/>
    </row>
    <row r="224">
      <c r="A224" s="337"/>
      <c r="B224" s="337"/>
      <c r="C224" s="337"/>
      <c r="D224" s="337"/>
      <c r="E224" s="337"/>
      <c r="F224" s="337"/>
      <c r="G224" s="337"/>
      <c r="H224" s="337"/>
      <c r="I224" s="337"/>
      <c r="J224" s="337"/>
      <c r="K224" s="337"/>
      <c r="L224" s="337"/>
      <c r="M224" s="337"/>
      <c r="N224" s="337"/>
      <c r="O224" s="337"/>
      <c r="P224" s="337"/>
      <c r="Q224" s="337"/>
      <c r="R224" s="337"/>
      <c r="S224" s="337"/>
      <c r="T224" s="337"/>
      <c r="U224" s="337"/>
      <c r="V224" s="337"/>
      <c r="W224" s="337"/>
      <c r="X224" s="337"/>
      <c r="Y224" s="337"/>
      <c r="Z224" s="337"/>
      <c r="AA224" s="337"/>
      <c r="AB224" s="337"/>
      <c r="AC224" s="337"/>
      <c r="AD224" s="337"/>
      <c r="AE224" s="337"/>
      <c r="AF224" s="337"/>
      <c r="AG224" s="337"/>
      <c r="AH224" s="337"/>
      <c r="AI224" s="337"/>
      <c r="AJ224" s="337"/>
      <c r="AK224" s="337"/>
      <c r="AL224" s="337"/>
      <c r="AM224" s="337"/>
      <c r="AN224" s="337"/>
      <c r="AO224" s="337"/>
      <c r="AP224" s="337"/>
      <c r="AQ224" s="337"/>
      <c r="AR224" s="337"/>
    </row>
    <row r="225">
      <c r="A225" s="337"/>
      <c r="B225" s="337"/>
      <c r="C225" s="337"/>
      <c r="D225" s="337"/>
      <c r="E225" s="337"/>
      <c r="F225" s="337"/>
      <c r="G225" s="337"/>
      <c r="H225" s="337"/>
      <c r="I225" s="337"/>
      <c r="J225" s="337"/>
      <c r="K225" s="337"/>
      <c r="L225" s="337"/>
      <c r="M225" s="337"/>
      <c r="N225" s="337"/>
      <c r="O225" s="337"/>
      <c r="P225" s="337"/>
      <c r="Q225" s="337"/>
      <c r="R225" s="337"/>
      <c r="S225" s="337"/>
      <c r="T225" s="337"/>
      <c r="U225" s="337"/>
      <c r="V225" s="337"/>
      <c r="W225" s="337"/>
      <c r="X225" s="337"/>
      <c r="Y225" s="337"/>
      <c r="Z225" s="337"/>
      <c r="AA225" s="337"/>
      <c r="AB225" s="337"/>
      <c r="AC225" s="337"/>
      <c r="AD225" s="337"/>
      <c r="AE225" s="337"/>
      <c r="AF225" s="337"/>
      <c r="AG225" s="337"/>
      <c r="AH225" s="337"/>
      <c r="AI225" s="337"/>
      <c r="AJ225" s="337"/>
      <c r="AK225" s="337"/>
      <c r="AL225" s="337"/>
      <c r="AM225" s="337"/>
      <c r="AN225" s="337"/>
      <c r="AO225" s="337"/>
      <c r="AP225" s="337"/>
      <c r="AQ225" s="337"/>
      <c r="AR225" s="337"/>
    </row>
    <row r="226">
      <c r="A226" s="337"/>
      <c r="B226" s="337"/>
      <c r="C226" s="337"/>
      <c r="D226" s="337"/>
      <c r="E226" s="337"/>
      <c r="F226" s="337"/>
      <c r="G226" s="337"/>
      <c r="H226" s="337"/>
      <c r="I226" s="337"/>
      <c r="J226" s="337"/>
      <c r="K226" s="337"/>
      <c r="L226" s="337"/>
      <c r="M226" s="337"/>
      <c r="N226" s="337"/>
      <c r="O226" s="337"/>
      <c r="P226" s="337"/>
      <c r="Q226" s="337"/>
      <c r="R226" s="337"/>
      <c r="S226" s="337"/>
      <c r="T226" s="337"/>
      <c r="U226" s="337"/>
      <c r="V226" s="337"/>
      <c r="W226" s="337"/>
      <c r="X226" s="337"/>
      <c r="Y226" s="337"/>
      <c r="Z226" s="337"/>
      <c r="AA226" s="337"/>
      <c r="AB226" s="337"/>
      <c r="AC226" s="337"/>
      <c r="AD226" s="337"/>
      <c r="AE226" s="337"/>
      <c r="AF226" s="337"/>
      <c r="AG226" s="337"/>
      <c r="AH226" s="337"/>
      <c r="AI226" s="337"/>
      <c r="AJ226" s="337"/>
      <c r="AK226" s="337"/>
      <c r="AL226" s="337"/>
      <c r="AM226" s="337"/>
      <c r="AN226" s="337"/>
      <c r="AO226" s="337"/>
      <c r="AP226" s="337"/>
      <c r="AQ226" s="337"/>
      <c r="AR226" s="337"/>
    </row>
    <row r="227">
      <c r="A227" s="337"/>
      <c r="B227" s="337"/>
      <c r="C227" s="337"/>
      <c r="D227" s="337"/>
      <c r="E227" s="337"/>
      <c r="F227" s="337"/>
      <c r="G227" s="337"/>
      <c r="H227" s="337"/>
      <c r="I227" s="337"/>
      <c r="J227" s="337"/>
      <c r="K227" s="337"/>
      <c r="L227" s="337"/>
      <c r="M227" s="337"/>
      <c r="N227" s="337"/>
      <c r="O227" s="337"/>
      <c r="P227" s="337"/>
      <c r="Q227" s="337"/>
      <c r="R227" s="337"/>
      <c r="S227" s="337"/>
      <c r="T227" s="337"/>
      <c r="U227" s="337"/>
      <c r="V227" s="337"/>
      <c r="W227" s="337"/>
      <c r="X227" s="337"/>
      <c r="Y227" s="337"/>
      <c r="Z227" s="337"/>
      <c r="AA227" s="337"/>
      <c r="AB227" s="337"/>
      <c r="AC227" s="337"/>
      <c r="AD227" s="337"/>
      <c r="AE227" s="337"/>
      <c r="AF227" s="337"/>
      <c r="AG227" s="337"/>
      <c r="AH227" s="337"/>
      <c r="AI227" s="337"/>
      <c r="AJ227" s="337"/>
      <c r="AK227" s="337"/>
      <c r="AL227" s="337"/>
      <c r="AM227" s="337"/>
      <c r="AN227" s="337"/>
      <c r="AO227" s="337"/>
      <c r="AP227" s="337"/>
      <c r="AQ227" s="337"/>
      <c r="AR227" s="337"/>
    </row>
    <row r="228">
      <c r="A228" s="337"/>
      <c r="B228" s="337"/>
      <c r="C228" s="337"/>
      <c r="D228" s="337"/>
      <c r="E228" s="337"/>
      <c r="F228" s="337"/>
      <c r="G228" s="337"/>
      <c r="H228" s="337"/>
      <c r="I228" s="337"/>
      <c r="J228" s="337"/>
      <c r="K228" s="337"/>
      <c r="L228" s="337"/>
      <c r="M228" s="337"/>
      <c r="N228" s="337"/>
      <c r="O228" s="337"/>
      <c r="P228" s="337"/>
      <c r="Q228" s="337"/>
      <c r="R228" s="337"/>
      <c r="S228" s="337"/>
      <c r="T228" s="337"/>
      <c r="U228" s="337"/>
      <c r="V228" s="337"/>
      <c r="W228" s="337"/>
      <c r="X228" s="337"/>
      <c r="Y228" s="337"/>
      <c r="Z228" s="337"/>
      <c r="AA228" s="337"/>
      <c r="AB228" s="337"/>
      <c r="AC228" s="337"/>
      <c r="AD228" s="337"/>
      <c r="AE228" s="337"/>
      <c r="AF228" s="337"/>
      <c r="AG228" s="337"/>
      <c r="AH228" s="337"/>
      <c r="AI228" s="337"/>
      <c r="AJ228" s="337"/>
      <c r="AK228" s="337"/>
      <c r="AL228" s="337"/>
      <c r="AM228" s="337"/>
      <c r="AN228" s="337"/>
      <c r="AO228" s="337"/>
      <c r="AP228" s="337"/>
      <c r="AQ228" s="337"/>
      <c r="AR228" s="337"/>
    </row>
    <row r="229">
      <c r="A229" s="337"/>
      <c r="B229" s="337"/>
      <c r="C229" s="337"/>
      <c r="D229" s="337"/>
      <c r="E229" s="337"/>
      <c r="F229" s="337"/>
      <c r="G229" s="337"/>
      <c r="H229" s="337"/>
      <c r="I229" s="337"/>
      <c r="J229" s="337"/>
      <c r="K229" s="337"/>
      <c r="L229" s="337"/>
      <c r="M229" s="337"/>
      <c r="N229" s="337"/>
      <c r="O229" s="337"/>
      <c r="P229" s="337"/>
      <c r="Q229" s="337"/>
      <c r="R229" s="337"/>
      <c r="S229" s="337"/>
      <c r="T229" s="337"/>
      <c r="U229" s="337"/>
      <c r="V229" s="337"/>
      <c r="W229" s="337"/>
      <c r="X229" s="337"/>
      <c r="Y229" s="337"/>
      <c r="Z229" s="337"/>
      <c r="AA229" s="337"/>
      <c r="AB229" s="337"/>
      <c r="AC229" s="337"/>
      <c r="AD229" s="337"/>
      <c r="AE229" s="337"/>
      <c r="AF229" s="337"/>
      <c r="AG229" s="337"/>
      <c r="AH229" s="337"/>
      <c r="AI229" s="337"/>
      <c r="AJ229" s="337"/>
      <c r="AK229" s="337"/>
      <c r="AL229" s="337"/>
      <c r="AM229" s="337"/>
      <c r="AN229" s="337"/>
      <c r="AO229" s="337"/>
      <c r="AP229" s="337"/>
      <c r="AQ229" s="337"/>
      <c r="AR229" s="337"/>
    </row>
    <row r="230">
      <c r="A230" s="337"/>
      <c r="B230" s="337"/>
      <c r="C230" s="337"/>
      <c r="D230" s="337"/>
      <c r="E230" s="337"/>
      <c r="F230" s="337"/>
      <c r="G230" s="337"/>
      <c r="H230" s="337"/>
      <c r="I230" s="337"/>
      <c r="J230" s="337"/>
      <c r="K230" s="337"/>
      <c r="L230" s="337"/>
      <c r="M230" s="337"/>
      <c r="N230" s="337"/>
      <c r="O230" s="337"/>
      <c r="P230" s="337"/>
      <c r="Q230" s="337"/>
      <c r="R230" s="337"/>
      <c r="S230" s="337"/>
      <c r="T230" s="337"/>
      <c r="U230" s="337"/>
      <c r="V230" s="337"/>
      <c r="W230" s="337"/>
      <c r="X230" s="337"/>
      <c r="Y230" s="337"/>
      <c r="Z230" s="337"/>
      <c r="AA230" s="337"/>
      <c r="AB230" s="337"/>
      <c r="AC230" s="337"/>
      <c r="AD230" s="337"/>
      <c r="AE230" s="337"/>
      <c r="AF230" s="337"/>
      <c r="AG230" s="337"/>
      <c r="AH230" s="337"/>
      <c r="AI230" s="337"/>
      <c r="AJ230" s="337"/>
      <c r="AK230" s="337"/>
      <c r="AL230" s="337"/>
      <c r="AM230" s="337"/>
      <c r="AN230" s="337"/>
      <c r="AO230" s="337"/>
      <c r="AP230" s="337"/>
      <c r="AQ230" s="337"/>
      <c r="AR230" s="337"/>
    </row>
    <row r="231">
      <c r="A231" s="337"/>
      <c r="B231" s="337"/>
      <c r="C231" s="337"/>
      <c r="D231" s="337"/>
      <c r="E231" s="337"/>
      <c r="F231" s="337"/>
      <c r="G231" s="337"/>
      <c r="H231" s="337"/>
      <c r="I231" s="337"/>
      <c r="J231" s="337"/>
      <c r="K231" s="337"/>
      <c r="L231" s="337"/>
      <c r="M231" s="337"/>
      <c r="N231" s="337"/>
      <c r="O231" s="337"/>
      <c r="P231" s="337"/>
      <c r="Q231" s="337"/>
      <c r="R231" s="337"/>
      <c r="S231" s="337"/>
      <c r="T231" s="337"/>
      <c r="U231" s="337"/>
      <c r="V231" s="337"/>
      <c r="W231" s="337"/>
      <c r="X231" s="337"/>
      <c r="Y231" s="337"/>
      <c r="Z231" s="337"/>
      <c r="AA231" s="337"/>
      <c r="AB231" s="337"/>
      <c r="AC231" s="337"/>
      <c r="AD231" s="337"/>
      <c r="AE231" s="337"/>
      <c r="AF231" s="337"/>
      <c r="AG231" s="337"/>
      <c r="AH231" s="337"/>
      <c r="AI231" s="337"/>
      <c r="AJ231" s="337"/>
      <c r="AK231" s="337"/>
      <c r="AL231" s="337"/>
      <c r="AM231" s="337"/>
      <c r="AN231" s="337"/>
      <c r="AO231" s="337"/>
      <c r="AP231" s="337"/>
      <c r="AQ231" s="337"/>
      <c r="AR231" s="337"/>
    </row>
    <row r="232">
      <c r="A232" s="337"/>
      <c r="B232" s="337"/>
      <c r="C232" s="337"/>
      <c r="D232" s="337"/>
      <c r="E232" s="337"/>
      <c r="F232" s="337"/>
      <c r="G232" s="337"/>
      <c r="H232" s="337"/>
      <c r="I232" s="337"/>
      <c r="J232" s="337"/>
      <c r="K232" s="337"/>
      <c r="L232" s="337"/>
      <c r="M232" s="337"/>
      <c r="N232" s="337"/>
      <c r="O232" s="337"/>
      <c r="P232" s="337"/>
      <c r="Q232" s="337"/>
      <c r="R232" s="337"/>
      <c r="S232" s="337"/>
      <c r="T232" s="337"/>
      <c r="U232" s="337"/>
      <c r="V232" s="337"/>
      <c r="W232" s="337"/>
      <c r="X232" s="337"/>
      <c r="Y232" s="337"/>
      <c r="Z232" s="337"/>
      <c r="AA232" s="337"/>
      <c r="AB232" s="337"/>
      <c r="AC232" s="337"/>
      <c r="AD232" s="337"/>
      <c r="AE232" s="337"/>
      <c r="AF232" s="337"/>
      <c r="AG232" s="337"/>
      <c r="AH232" s="337"/>
      <c r="AI232" s="337"/>
      <c r="AJ232" s="337"/>
      <c r="AK232" s="337"/>
      <c r="AL232" s="337"/>
      <c r="AM232" s="337"/>
      <c r="AN232" s="337"/>
      <c r="AO232" s="337"/>
      <c r="AP232" s="337"/>
      <c r="AQ232" s="337"/>
      <c r="AR232" s="337"/>
    </row>
    <row r="233">
      <c r="A233" s="337"/>
      <c r="B233" s="337"/>
      <c r="C233" s="337"/>
      <c r="D233" s="337"/>
      <c r="E233" s="337"/>
      <c r="F233" s="337"/>
      <c r="G233" s="337"/>
      <c r="H233" s="337"/>
      <c r="I233" s="337"/>
      <c r="J233" s="337"/>
      <c r="K233" s="337"/>
      <c r="L233" s="337"/>
      <c r="M233" s="337"/>
      <c r="N233" s="337"/>
      <c r="O233" s="337"/>
      <c r="P233" s="337"/>
      <c r="Q233" s="337"/>
      <c r="R233" s="337"/>
      <c r="S233" s="337"/>
      <c r="T233" s="337"/>
      <c r="U233" s="337"/>
      <c r="V233" s="337"/>
      <c r="W233" s="337"/>
      <c r="X233" s="337"/>
      <c r="Y233" s="337"/>
      <c r="Z233" s="337"/>
      <c r="AA233" s="337"/>
      <c r="AB233" s="337"/>
      <c r="AC233" s="337"/>
      <c r="AD233" s="337"/>
      <c r="AE233" s="337"/>
      <c r="AF233" s="337"/>
      <c r="AG233" s="337"/>
      <c r="AH233" s="337"/>
      <c r="AI233" s="337"/>
      <c r="AJ233" s="337"/>
      <c r="AK233" s="337"/>
      <c r="AL233" s="337"/>
      <c r="AM233" s="337"/>
      <c r="AN233" s="337"/>
      <c r="AO233" s="337"/>
      <c r="AP233" s="337"/>
      <c r="AQ233" s="337"/>
      <c r="AR233" s="337"/>
    </row>
    <row r="234">
      <c r="A234" s="337"/>
      <c r="B234" s="337"/>
      <c r="C234" s="337"/>
      <c r="D234" s="337"/>
      <c r="E234" s="337"/>
      <c r="F234" s="337"/>
      <c r="G234" s="337"/>
      <c r="H234" s="337"/>
      <c r="I234" s="337"/>
      <c r="J234" s="337"/>
      <c r="K234" s="337"/>
      <c r="L234" s="337"/>
      <c r="M234" s="337"/>
      <c r="N234" s="337"/>
      <c r="O234" s="337"/>
      <c r="P234" s="337"/>
      <c r="Q234" s="337"/>
      <c r="R234" s="337"/>
      <c r="S234" s="337"/>
      <c r="T234" s="337"/>
      <c r="U234" s="337"/>
      <c r="V234" s="337"/>
      <c r="W234" s="337"/>
      <c r="X234" s="337"/>
      <c r="Y234" s="337"/>
      <c r="Z234" s="337"/>
      <c r="AA234" s="337"/>
      <c r="AB234" s="337"/>
      <c r="AC234" s="337"/>
      <c r="AD234" s="337"/>
      <c r="AE234" s="337"/>
      <c r="AF234" s="337"/>
      <c r="AG234" s="337"/>
      <c r="AH234" s="337"/>
      <c r="AI234" s="337"/>
      <c r="AJ234" s="337"/>
      <c r="AK234" s="337"/>
      <c r="AL234" s="337"/>
      <c r="AM234" s="337"/>
      <c r="AN234" s="337"/>
      <c r="AO234" s="337"/>
      <c r="AP234" s="337"/>
      <c r="AQ234" s="337"/>
      <c r="AR234" s="337"/>
    </row>
    <row r="235">
      <c r="A235" s="337"/>
      <c r="B235" s="337"/>
      <c r="C235" s="337"/>
      <c r="D235" s="337"/>
      <c r="E235" s="337"/>
      <c r="F235" s="337"/>
      <c r="G235" s="337"/>
      <c r="H235" s="337"/>
      <c r="I235" s="337"/>
      <c r="J235" s="337"/>
      <c r="K235" s="337"/>
      <c r="L235" s="337"/>
      <c r="M235" s="337"/>
      <c r="N235" s="337"/>
      <c r="O235" s="337"/>
      <c r="P235" s="337"/>
      <c r="Q235" s="337"/>
      <c r="R235" s="337"/>
      <c r="S235" s="337"/>
      <c r="T235" s="337"/>
      <c r="U235" s="337"/>
      <c r="V235" s="337"/>
      <c r="W235" s="337"/>
      <c r="X235" s="337"/>
      <c r="Y235" s="337"/>
      <c r="Z235" s="337"/>
      <c r="AA235" s="337"/>
      <c r="AB235" s="337"/>
      <c r="AC235" s="337"/>
      <c r="AD235" s="337"/>
      <c r="AE235" s="337"/>
      <c r="AF235" s="337"/>
      <c r="AG235" s="337"/>
      <c r="AH235" s="337"/>
      <c r="AI235" s="337"/>
      <c r="AJ235" s="337"/>
      <c r="AK235" s="337"/>
      <c r="AL235" s="337"/>
      <c r="AM235" s="337"/>
      <c r="AN235" s="337"/>
      <c r="AO235" s="337"/>
      <c r="AP235" s="337"/>
      <c r="AQ235" s="337"/>
      <c r="AR235" s="337"/>
    </row>
    <row r="236">
      <c r="A236" s="337"/>
      <c r="B236" s="337"/>
      <c r="C236" s="337"/>
      <c r="D236" s="337"/>
      <c r="E236" s="337"/>
      <c r="F236" s="337"/>
      <c r="G236" s="337"/>
      <c r="H236" s="337"/>
      <c r="I236" s="337"/>
      <c r="J236" s="337"/>
      <c r="K236" s="337"/>
      <c r="L236" s="337"/>
      <c r="M236" s="337"/>
      <c r="N236" s="337"/>
      <c r="O236" s="337"/>
      <c r="P236" s="337"/>
      <c r="Q236" s="337"/>
      <c r="R236" s="337"/>
      <c r="S236" s="337"/>
      <c r="T236" s="337"/>
      <c r="U236" s="337"/>
      <c r="V236" s="337"/>
      <c r="W236" s="337"/>
      <c r="X236" s="337"/>
      <c r="Y236" s="337"/>
      <c r="Z236" s="337"/>
      <c r="AA236" s="337"/>
      <c r="AB236" s="337"/>
      <c r="AC236" s="337"/>
      <c r="AD236" s="337"/>
      <c r="AE236" s="337"/>
      <c r="AF236" s="337"/>
      <c r="AG236" s="337"/>
      <c r="AH236" s="337"/>
      <c r="AI236" s="337"/>
      <c r="AJ236" s="337"/>
      <c r="AK236" s="337"/>
      <c r="AL236" s="337"/>
      <c r="AM236" s="337"/>
      <c r="AN236" s="337"/>
      <c r="AO236" s="337"/>
      <c r="AP236" s="337"/>
      <c r="AQ236" s="337"/>
      <c r="AR236" s="337"/>
    </row>
    <row r="237">
      <c r="A237" s="337"/>
      <c r="B237" s="337"/>
      <c r="C237" s="337"/>
      <c r="D237" s="337"/>
      <c r="E237" s="337"/>
      <c r="F237" s="337"/>
      <c r="G237" s="337"/>
      <c r="H237" s="337"/>
      <c r="I237" s="337"/>
      <c r="J237" s="337"/>
      <c r="K237" s="337"/>
      <c r="L237" s="337"/>
      <c r="M237" s="337"/>
      <c r="N237" s="337"/>
      <c r="O237" s="337"/>
      <c r="P237" s="337"/>
      <c r="Q237" s="337"/>
      <c r="R237" s="337"/>
      <c r="S237" s="337"/>
      <c r="T237" s="337"/>
      <c r="U237" s="337"/>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337"/>
      <c r="AR237" s="337"/>
    </row>
    <row r="238">
      <c r="A238" s="337"/>
      <c r="B238" s="337"/>
      <c r="C238" s="337"/>
      <c r="D238" s="337"/>
      <c r="E238" s="337"/>
      <c r="F238" s="337"/>
      <c r="G238" s="337"/>
      <c r="H238" s="337"/>
      <c r="I238" s="337"/>
      <c r="J238" s="337"/>
      <c r="K238" s="337"/>
      <c r="L238" s="337"/>
      <c r="M238" s="337"/>
      <c r="N238" s="337"/>
      <c r="O238" s="337"/>
      <c r="P238" s="337"/>
      <c r="Q238" s="337"/>
      <c r="R238" s="337"/>
      <c r="S238" s="337"/>
      <c r="T238" s="337"/>
      <c r="U238" s="337"/>
      <c r="V238" s="337"/>
      <c r="W238" s="337"/>
      <c r="X238" s="337"/>
      <c r="Y238" s="337"/>
      <c r="Z238" s="337"/>
      <c r="AA238" s="337"/>
      <c r="AB238" s="337"/>
      <c r="AC238" s="337"/>
      <c r="AD238" s="337"/>
      <c r="AE238" s="337"/>
      <c r="AF238" s="337"/>
      <c r="AG238" s="337"/>
      <c r="AH238" s="337"/>
      <c r="AI238" s="337"/>
      <c r="AJ238" s="337"/>
      <c r="AK238" s="337"/>
      <c r="AL238" s="337"/>
      <c r="AM238" s="337"/>
      <c r="AN238" s="337"/>
      <c r="AO238" s="337"/>
      <c r="AP238" s="337"/>
      <c r="AQ238" s="337"/>
      <c r="AR238" s="337"/>
    </row>
    <row r="239">
      <c r="A239" s="337"/>
      <c r="B239" s="337"/>
      <c r="C239" s="337"/>
      <c r="D239" s="337"/>
      <c r="E239" s="337"/>
      <c r="F239" s="337"/>
      <c r="G239" s="337"/>
      <c r="H239" s="337"/>
      <c r="I239" s="337"/>
      <c r="J239" s="337"/>
      <c r="K239" s="337"/>
      <c r="L239" s="337"/>
      <c r="M239" s="337"/>
      <c r="N239" s="337"/>
      <c r="O239" s="337"/>
      <c r="P239" s="337"/>
      <c r="Q239" s="337"/>
      <c r="R239" s="337"/>
      <c r="S239" s="337"/>
      <c r="T239" s="337"/>
      <c r="U239" s="337"/>
      <c r="V239" s="337"/>
      <c r="W239" s="337"/>
      <c r="X239" s="337"/>
      <c r="Y239" s="337"/>
      <c r="Z239" s="337"/>
      <c r="AA239" s="337"/>
      <c r="AB239" s="337"/>
      <c r="AC239" s="337"/>
      <c r="AD239" s="337"/>
      <c r="AE239" s="337"/>
      <c r="AF239" s="337"/>
      <c r="AG239" s="337"/>
      <c r="AH239" s="337"/>
      <c r="AI239" s="337"/>
      <c r="AJ239" s="337"/>
      <c r="AK239" s="337"/>
      <c r="AL239" s="337"/>
      <c r="AM239" s="337"/>
      <c r="AN239" s="337"/>
      <c r="AO239" s="337"/>
      <c r="AP239" s="337"/>
      <c r="AQ239" s="337"/>
      <c r="AR239" s="337"/>
    </row>
    <row r="240">
      <c r="A240" s="337"/>
      <c r="B240" s="337"/>
      <c r="C240" s="337"/>
      <c r="D240" s="337"/>
      <c r="E240" s="337"/>
      <c r="F240" s="337"/>
      <c r="G240" s="337"/>
      <c r="H240" s="337"/>
      <c r="I240" s="337"/>
      <c r="J240" s="337"/>
      <c r="K240" s="337"/>
      <c r="L240" s="337"/>
      <c r="M240" s="337"/>
      <c r="N240" s="337"/>
      <c r="O240" s="337"/>
      <c r="P240" s="337"/>
      <c r="Q240" s="337"/>
      <c r="R240" s="337"/>
      <c r="S240" s="337"/>
      <c r="T240" s="337"/>
      <c r="U240" s="337"/>
      <c r="V240" s="337"/>
      <c r="W240" s="337"/>
      <c r="X240" s="337"/>
      <c r="Y240" s="337"/>
      <c r="Z240" s="337"/>
      <c r="AA240" s="337"/>
      <c r="AB240" s="337"/>
      <c r="AC240" s="337"/>
      <c r="AD240" s="337"/>
      <c r="AE240" s="337"/>
      <c r="AF240" s="337"/>
      <c r="AG240" s="337"/>
      <c r="AH240" s="337"/>
      <c r="AI240" s="337"/>
      <c r="AJ240" s="337"/>
      <c r="AK240" s="337"/>
      <c r="AL240" s="337"/>
      <c r="AM240" s="337"/>
      <c r="AN240" s="337"/>
      <c r="AO240" s="337"/>
      <c r="AP240" s="337"/>
      <c r="AQ240" s="337"/>
      <c r="AR240" s="337"/>
    </row>
    <row r="241">
      <c r="A241" s="337"/>
      <c r="B241" s="337"/>
      <c r="C241" s="337"/>
      <c r="D241" s="337"/>
      <c r="E241" s="337"/>
      <c r="F241" s="337"/>
      <c r="G241" s="337"/>
      <c r="H241" s="337"/>
      <c r="I241" s="337"/>
      <c r="J241" s="337"/>
      <c r="K241" s="337"/>
      <c r="L241" s="337"/>
      <c r="M241" s="337"/>
      <c r="N241" s="337"/>
      <c r="O241" s="337"/>
      <c r="P241" s="337"/>
      <c r="Q241" s="337"/>
      <c r="R241" s="337"/>
      <c r="S241" s="337"/>
      <c r="T241" s="337"/>
      <c r="U241" s="337"/>
      <c r="V241" s="337"/>
      <c r="W241" s="337"/>
      <c r="X241" s="337"/>
      <c r="Y241" s="337"/>
      <c r="Z241" s="337"/>
      <c r="AA241" s="337"/>
      <c r="AB241" s="337"/>
      <c r="AC241" s="337"/>
      <c r="AD241" s="337"/>
      <c r="AE241" s="337"/>
      <c r="AF241" s="337"/>
      <c r="AG241" s="337"/>
      <c r="AH241" s="337"/>
      <c r="AI241" s="337"/>
      <c r="AJ241" s="337"/>
      <c r="AK241" s="337"/>
      <c r="AL241" s="337"/>
      <c r="AM241" s="337"/>
      <c r="AN241" s="337"/>
      <c r="AO241" s="337"/>
      <c r="AP241" s="337"/>
      <c r="AQ241" s="337"/>
      <c r="AR241" s="337"/>
    </row>
    <row r="242">
      <c r="A242" s="337"/>
      <c r="B242" s="337"/>
      <c r="C242" s="337"/>
      <c r="D242" s="337"/>
      <c r="E242" s="337"/>
      <c r="F242" s="337"/>
      <c r="G242" s="337"/>
      <c r="H242" s="337"/>
      <c r="I242" s="337"/>
      <c r="J242" s="337"/>
      <c r="K242" s="337"/>
      <c r="L242" s="337"/>
      <c r="M242" s="337"/>
      <c r="N242" s="337"/>
      <c r="O242" s="337"/>
      <c r="P242" s="337"/>
      <c r="Q242" s="337"/>
      <c r="R242" s="337"/>
      <c r="S242" s="337"/>
      <c r="T242" s="337"/>
      <c r="U242" s="337"/>
      <c r="V242" s="337"/>
      <c r="W242" s="337"/>
      <c r="X242" s="337"/>
      <c r="Y242" s="337"/>
      <c r="Z242" s="337"/>
      <c r="AA242" s="337"/>
      <c r="AB242" s="337"/>
      <c r="AC242" s="337"/>
      <c r="AD242" s="337"/>
      <c r="AE242" s="337"/>
      <c r="AF242" s="337"/>
      <c r="AG242" s="337"/>
      <c r="AH242" s="337"/>
      <c r="AI242" s="337"/>
      <c r="AJ242" s="337"/>
      <c r="AK242" s="337"/>
      <c r="AL242" s="337"/>
      <c r="AM242" s="337"/>
      <c r="AN242" s="337"/>
      <c r="AO242" s="337"/>
      <c r="AP242" s="337"/>
      <c r="AQ242" s="337"/>
      <c r="AR242" s="337"/>
    </row>
    <row r="243">
      <c r="A243" s="337"/>
      <c r="B243" s="337"/>
      <c r="C243" s="337"/>
      <c r="D243" s="337"/>
      <c r="E243" s="337"/>
      <c r="F243" s="337"/>
      <c r="G243" s="337"/>
      <c r="H243" s="337"/>
      <c r="I243" s="337"/>
      <c r="J243" s="337"/>
      <c r="K243" s="337"/>
      <c r="L243" s="337"/>
      <c r="M243" s="337"/>
      <c r="N243" s="337"/>
      <c r="O243" s="337"/>
      <c r="P243" s="337"/>
      <c r="Q243" s="337"/>
      <c r="R243" s="337"/>
      <c r="S243" s="337"/>
      <c r="T243" s="337"/>
      <c r="U243" s="337"/>
      <c r="V243" s="337"/>
      <c r="W243" s="337"/>
      <c r="X243" s="337"/>
      <c r="Y243" s="337"/>
      <c r="Z243" s="337"/>
      <c r="AA243" s="337"/>
      <c r="AB243" s="337"/>
      <c r="AC243" s="337"/>
      <c r="AD243" s="337"/>
      <c r="AE243" s="337"/>
      <c r="AF243" s="337"/>
      <c r="AG243" s="337"/>
      <c r="AH243" s="337"/>
      <c r="AI243" s="337"/>
      <c r="AJ243" s="337"/>
      <c r="AK243" s="337"/>
      <c r="AL243" s="337"/>
      <c r="AM243" s="337"/>
      <c r="AN243" s="337"/>
      <c r="AO243" s="337"/>
      <c r="AP243" s="337"/>
      <c r="AQ243" s="337"/>
      <c r="AR243" s="337"/>
    </row>
    <row r="244">
      <c r="A244" s="337"/>
      <c r="B244" s="337"/>
      <c r="C244" s="337"/>
      <c r="D244" s="337"/>
      <c r="E244" s="337"/>
      <c r="F244" s="337"/>
      <c r="G244" s="337"/>
      <c r="H244" s="337"/>
      <c r="I244" s="337"/>
      <c r="J244" s="337"/>
      <c r="K244" s="337"/>
      <c r="L244" s="337"/>
      <c r="M244" s="337"/>
      <c r="N244" s="337"/>
      <c r="O244" s="337"/>
      <c r="P244" s="337"/>
      <c r="Q244" s="337"/>
      <c r="R244" s="337"/>
      <c r="S244" s="337"/>
      <c r="T244" s="337"/>
      <c r="U244" s="337"/>
      <c r="V244" s="337"/>
      <c r="W244" s="337"/>
      <c r="X244" s="337"/>
      <c r="Y244" s="337"/>
      <c r="Z244" s="337"/>
      <c r="AA244" s="337"/>
      <c r="AB244" s="337"/>
      <c r="AC244" s="337"/>
      <c r="AD244" s="337"/>
      <c r="AE244" s="337"/>
      <c r="AF244" s="337"/>
      <c r="AG244" s="337"/>
      <c r="AH244" s="337"/>
      <c r="AI244" s="337"/>
      <c r="AJ244" s="337"/>
      <c r="AK244" s="337"/>
      <c r="AL244" s="337"/>
      <c r="AM244" s="337"/>
      <c r="AN244" s="337"/>
      <c r="AO244" s="337"/>
      <c r="AP244" s="337"/>
      <c r="AQ244" s="337"/>
      <c r="AR244" s="337"/>
    </row>
    <row r="245">
      <c r="A245" s="337"/>
      <c r="B245" s="337"/>
      <c r="C245" s="337"/>
      <c r="D245" s="337"/>
      <c r="E245" s="337"/>
      <c r="F245" s="337"/>
      <c r="G245" s="337"/>
      <c r="H245" s="337"/>
      <c r="I245" s="337"/>
      <c r="J245" s="337"/>
      <c r="K245" s="337"/>
      <c r="L245" s="337"/>
      <c r="M245" s="337"/>
      <c r="N245" s="337"/>
      <c r="O245" s="337"/>
      <c r="P245" s="337"/>
      <c r="Q245" s="337"/>
      <c r="R245" s="337"/>
      <c r="S245" s="337"/>
      <c r="T245" s="337"/>
      <c r="U245" s="337"/>
      <c r="V245" s="337"/>
      <c r="W245" s="337"/>
      <c r="X245" s="337"/>
      <c r="Y245" s="337"/>
      <c r="Z245" s="337"/>
      <c r="AA245" s="337"/>
      <c r="AB245" s="337"/>
      <c r="AC245" s="337"/>
      <c r="AD245" s="337"/>
      <c r="AE245" s="337"/>
      <c r="AF245" s="337"/>
      <c r="AG245" s="337"/>
      <c r="AH245" s="337"/>
      <c r="AI245" s="337"/>
      <c r="AJ245" s="337"/>
      <c r="AK245" s="337"/>
      <c r="AL245" s="337"/>
      <c r="AM245" s="337"/>
      <c r="AN245" s="337"/>
      <c r="AO245" s="337"/>
      <c r="AP245" s="337"/>
      <c r="AQ245" s="337"/>
      <c r="AR245" s="337"/>
    </row>
    <row r="246">
      <c r="A246" s="337"/>
      <c r="B246" s="337"/>
      <c r="C246" s="337"/>
      <c r="D246" s="337"/>
      <c r="E246" s="337"/>
      <c r="F246" s="337"/>
      <c r="G246" s="337"/>
      <c r="H246" s="337"/>
      <c r="I246" s="337"/>
      <c r="J246" s="337"/>
      <c r="K246" s="337"/>
      <c r="L246" s="337"/>
      <c r="M246" s="337"/>
      <c r="N246" s="337"/>
      <c r="O246" s="337"/>
      <c r="P246" s="337"/>
      <c r="Q246" s="337"/>
      <c r="R246" s="337"/>
      <c r="S246" s="337"/>
      <c r="T246" s="337"/>
      <c r="U246" s="337"/>
      <c r="V246" s="337"/>
      <c r="W246" s="337"/>
      <c r="X246" s="337"/>
      <c r="Y246" s="337"/>
      <c r="Z246" s="337"/>
      <c r="AA246" s="337"/>
      <c r="AB246" s="337"/>
      <c r="AC246" s="337"/>
      <c r="AD246" s="337"/>
      <c r="AE246" s="337"/>
      <c r="AF246" s="337"/>
      <c r="AG246" s="337"/>
      <c r="AH246" s="337"/>
      <c r="AI246" s="337"/>
      <c r="AJ246" s="337"/>
      <c r="AK246" s="337"/>
      <c r="AL246" s="337"/>
      <c r="AM246" s="337"/>
      <c r="AN246" s="337"/>
      <c r="AO246" s="337"/>
      <c r="AP246" s="337"/>
      <c r="AQ246" s="337"/>
      <c r="AR246" s="337"/>
    </row>
    <row r="247">
      <c r="A247" s="337"/>
      <c r="B247" s="337"/>
      <c r="C247" s="337"/>
      <c r="D247" s="337"/>
      <c r="E247" s="337"/>
      <c r="F247" s="337"/>
      <c r="G247" s="337"/>
      <c r="H247" s="337"/>
      <c r="I247" s="337"/>
      <c r="J247" s="337"/>
      <c r="K247" s="337"/>
      <c r="L247" s="337"/>
      <c r="M247" s="337"/>
      <c r="N247" s="337"/>
      <c r="O247" s="337"/>
      <c r="P247" s="337"/>
      <c r="Q247" s="337"/>
      <c r="R247" s="337"/>
      <c r="S247" s="337"/>
      <c r="T247" s="337"/>
      <c r="U247" s="337"/>
      <c r="V247" s="337"/>
      <c r="W247" s="337"/>
      <c r="X247" s="337"/>
      <c r="Y247" s="337"/>
      <c r="Z247" s="337"/>
      <c r="AA247" s="337"/>
      <c r="AB247" s="337"/>
      <c r="AC247" s="337"/>
      <c r="AD247" s="337"/>
      <c r="AE247" s="337"/>
      <c r="AF247" s="337"/>
      <c r="AG247" s="337"/>
      <c r="AH247" s="337"/>
      <c r="AI247" s="337"/>
      <c r="AJ247" s="337"/>
      <c r="AK247" s="337"/>
      <c r="AL247" s="337"/>
      <c r="AM247" s="337"/>
      <c r="AN247" s="337"/>
      <c r="AO247" s="337"/>
      <c r="AP247" s="337"/>
      <c r="AQ247" s="337"/>
      <c r="AR247" s="337"/>
    </row>
    <row r="248">
      <c r="A248" s="337"/>
      <c r="B248" s="337"/>
      <c r="C248" s="337"/>
      <c r="D248" s="337"/>
      <c r="E248" s="337"/>
      <c r="F248" s="337"/>
      <c r="G248" s="337"/>
      <c r="H248" s="337"/>
      <c r="I248" s="337"/>
      <c r="J248" s="337"/>
      <c r="K248" s="337"/>
      <c r="L248" s="337"/>
      <c r="M248" s="337"/>
      <c r="N248" s="337"/>
      <c r="O248" s="337"/>
      <c r="P248" s="337"/>
      <c r="Q248" s="337"/>
      <c r="R248" s="337"/>
      <c r="S248" s="337"/>
      <c r="T248" s="337"/>
      <c r="U248" s="337"/>
      <c r="V248" s="337"/>
      <c r="W248" s="337"/>
      <c r="X248" s="337"/>
      <c r="Y248" s="337"/>
      <c r="Z248" s="337"/>
      <c r="AA248" s="337"/>
      <c r="AB248" s="337"/>
      <c r="AC248" s="337"/>
      <c r="AD248" s="337"/>
      <c r="AE248" s="337"/>
      <c r="AF248" s="337"/>
      <c r="AG248" s="337"/>
      <c r="AH248" s="337"/>
      <c r="AI248" s="337"/>
      <c r="AJ248" s="337"/>
      <c r="AK248" s="337"/>
      <c r="AL248" s="337"/>
      <c r="AM248" s="337"/>
      <c r="AN248" s="337"/>
      <c r="AO248" s="337"/>
      <c r="AP248" s="337"/>
      <c r="AQ248" s="337"/>
      <c r="AR248" s="337"/>
    </row>
    <row r="249">
      <c r="A249" s="337"/>
      <c r="B249" s="337"/>
      <c r="C249" s="337"/>
      <c r="D249" s="337"/>
      <c r="E249" s="337"/>
      <c r="F249" s="337"/>
      <c r="G249" s="337"/>
      <c r="H249" s="337"/>
      <c r="I249" s="337"/>
      <c r="J249" s="337"/>
      <c r="K249" s="337"/>
      <c r="L249" s="337"/>
      <c r="M249" s="337"/>
      <c r="N249" s="337"/>
      <c r="O249" s="337"/>
      <c r="P249" s="337"/>
      <c r="Q249" s="337"/>
      <c r="R249" s="337"/>
      <c r="S249" s="337"/>
      <c r="T249" s="337"/>
      <c r="U249" s="337"/>
      <c r="V249" s="337"/>
      <c r="W249" s="337"/>
      <c r="X249" s="337"/>
      <c r="Y249" s="337"/>
      <c r="Z249" s="337"/>
      <c r="AA249" s="337"/>
      <c r="AB249" s="337"/>
      <c r="AC249" s="337"/>
      <c r="AD249" s="337"/>
      <c r="AE249" s="337"/>
      <c r="AF249" s="337"/>
      <c r="AG249" s="337"/>
      <c r="AH249" s="337"/>
      <c r="AI249" s="337"/>
      <c r="AJ249" s="337"/>
      <c r="AK249" s="337"/>
      <c r="AL249" s="337"/>
      <c r="AM249" s="337"/>
      <c r="AN249" s="337"/>
      <c r="AO249" s="337"/>
      <c r="AP249" s="337"/>
      <c r="AQ249" s="337"/>
      <c r="AR249" s="337"/>
    </row>
    <row r="250">
      <c r="A250" s="337"/>
      <c r="B250" s="337"/>
      <c r="C250" s="337"/>
      <c r="D250" s="337"/>
      <c r="E250" s="337"/>
      <c r="F250" s="337"/>
      <c r="G250" s="337"/>
      <c r="H250" s="337"/>
      <c r="I250" s="337"/>
      <c r="J250" s="337"/>
      <c r="K250" s="337"/>
      <c r="L250" s="337"/>
      <c r="M250" s="337"/>
      <c r="N250" s="337"/>
      <c r="O250" s="337"/>
      <c r="P250" s="337"/>
      <c r="Q250" s="337"/>
      <c r="R250" s="337"/>
      <c r="S250" s="337"/>
      <c r="T250" s="337"/>
      <c r="U250" s="337"/>
      <c r="V250" s="337"/>
      <c r="W250" s="337"/>
      <c r="X250" s="337"/>
      <c r="Y250" s="337"/>
      <c r="Z250" s="337"/>
      <c r="AA250" s="337"/>
      <c r="AB250" s="337"/>
      <c r="AC250" s="337"/>
      <c r="AD250" s="337"/>
      <c r="AE250" s="337"/>
      <c r="AF250" s="337"/>
      <c r="AG250" s="337"/>
      <c r="AH250" s="337"/>
      <c r="AI250" s="337"/>
      <c r="AJ250" s="337"/>
      <c r="AK250" s="337"/>
      <c r="AL250" s="337"/>
      <c r="AM250" s="337"/>
      <c r="AN250" s="337"/>
      <c r="AO250" s="337"/>
      <c r="AP250" s="337"/>
      <c r="AQ250" s="337"/>
      <c r="AR250" s="337"/>
    </row>
    <row r="251">
      <c r="A251" s="337"/>
      <c r="B251" s="337"/>
      <c r="C251" s="337"/>
      <c r="D251" s="337"/>
      <c r="E251" s="337"/>
      <c r="F251" s="337"/>
      <c r="G251" s="337"/>
      <c r="H251" s="337"/>
      <c r="I251" s="337"/>
      <c r="J251" s="337"/>
      <c r="K251" s="337"/>
      <c r="L251" s="337"/>
      <c r="M251" s="337"/>
      <c r="N251" s="337"/>
      <c r="O251" s="337"/>
      <c r="P251" s="337"/>
      <c r="Q251" s="337"/>
      <c r="R251" s="337"/>
      <c r="S251" s="337"/>
      <c r="T251" s="337"/>
      <c r="U251" s="337"/>
      <c r="V251" s="337"/>
      <c r="W251" s="337"/>
      <c r="X251" s="337"/>
      <c r="Y251" s="337"/>
      <c r="Z251" s="337"/>
      <c r="AA251" s="337"/>
      <c r="AB251" s="337"/>
      <c r="AC251" s="337"/>
      <c r="AD251" s="337"/>
      <c r="AE251" s="337"/>
      <c r="AF251" s="337"/>
      <c r="AG251" s="337"/>
      <c r="AH251" s="337"/>
      <c r="AI251" s="337"/>
      <c r="AJ251" s="337"/>
      <c r="AK251" s="337"/>
      <c r="AL251" s="337"/>
      <c r="AM251" s="337"/>
      <c r="AN251" s="337"/>
      <c r="AO251" s="337"/>
      <c r="AP251" s="337"/>
      <c r="AQ251" s="337"/>
      <c r="AR251" s="337"/>
    </row>
    <row r="252">
      <c r="A252" s="337"/>
      <c r="B252" s="337"/>
      <c r="C252" s="337"/>
      <c r="D252" s="337"/>
      <c r="E252" s="337"/>
      <c r="F252" s="337"/>
      <c r="G252" s="337"/>
      <c r="H252" s="337"/>
      <c r="I252" s="337"/>
      <c r="J252" s="337"/>
      <c r="K252" s="337"/>
      <c r="L252" s="337"/>
      <c r="M252" s="337"/>
      <c r="N252" s="337"/>
      <c r="O252" s="337"/>
      <c r="P252" s="337"/>
      <c r="Q252" s="337"/>
      <c r="R252" s="337"/>
      <c r="S252" s="337"/>
      <c r="T252" s="337"/>
      <c r="U252" s="337"/>
      <c r="V252" s="337"/>
      <c r="W252" s="337"/>
      <c r="X252" s="337"/>
      <c r="Y252" s="337"/>
      <c r="Z252" s="337"/>
      <c r="AA252" s="337"/>
      <c r="AB252" s="337"/>
      <c r="AC252" s="337"/>
      <c r="AD252" s="337"/>
      <c r="AE252" s="337"/>
      <c r="AF252" s="337"/>
      <c r="AG252" s="337"/>
      <c r="AH252" s="337"/>
      <c r="AI252" s="337"/>
      <c r="AJ252" s="337"/>
      <c r="AK252" s="337"/>
      <c r="AL252" s="337"/>
      <c r="AM252" s="337"/>
      <c r="AN252" s="337"/>
      <c r="AO252" s="337"/>
      <c r="AP252" s="337"/>
      <c r="AQ252" s="337"/>
      <c r="AR252" s="337"/>
    </row>
    <row r="253">
      <c r="A253" s="337"/>
      <c r="B253" s="337"/>
      <c r="C253" s="337"/>
      <c r="D253" s="337"/>
      <c r="E253" s="337"/>
      <c r="F253" s="337"/>
      <c r="G253" s="337"/>
      <c r="H253" s="337"/>
      <c r="I253" s="337"/>
      <c r="J253" s="337"/>
      <c r="K253" s="337"/>
      <c r="L253" s="337"/>
      <c r="M253" s="337"/>
      <c r="N253" s="337"/>
      <c r="O253" s="337"/>
      <c r="P253" s="337"/>
      <c r="Q253" s="337"/>
      <c r="R253" s="337"/>
      <c r="S253" s="337"/>
      <c r="T253" s="337"/>
      <c r="U253" s="337"/>
      <c r="V253" s="337"/>
      <c r="W253" s="337"/>
      <c r="X253" s="337"/>
      <c r="Y253" s="337"/>
      <c r="Z253" s="337"/>
      <c r="AA253" s="337"/>
      <c r="AB253" s="337"/>
      <c r="AC253" s="337"/>
      <c r="AD253" s="337"/>
      <c r="AE253" s="337"/>
      <c r="AF253" s="337"/>
      <c r="AG253" s="337"/>
      <c r="AH253" s="337"/>
      <c r="AI253" s="337"/>
      <c r="AJ253" s="337"/>
      <c r="AK253" s="337"/>
      <c r="AL253" s="337"/>
      <c r="AM253" s="337"/>
      <c r="AN253" s="337"/>
      <c r="AO253" s="337"/>
      <c r="AP253" s="337"/>
      <c r="AQ253" s="337"/>
      <c r="AR253" s="337"/>
    </row>
    <row r="254">
      <c r="A254" s="337"/>
      <c r="B254" s="337"/>
      <c r="C254" s="337"/>
      <c r="D254" s="337"/>
      <c r="E254" s="337"/>
      <c r="F254" s="337"/>
      <c r="G254" s="337"/>
      <c r="H254" s="337"/>
      <c r="I254" s="337"/>
      <c r="J254" s="337"/>
      <c r="K254" s="337"/>
      <c r="L254" s="337"/>
      <c r="M254" s="337"/>
      <c r="N254" s="337"/>
      <c r="O254" s="337"/>
      <c r="P254" s="337"/>
      <c r="Q254" s="337"/>
      <c r="R254" s="337"/>
      <c r="S254" s="337"/>
      <c r="T254" s="337"/>
      <c r="U254" s="337"/>
      <c r="V254" s="337"/>
      <c r="W254" s="337"/>
      <c r="X254" s="337"/>
      <c r="Y254" s="337"/>
      <c r="Z254" s="337"/>
      <c r="AA254" s="337"/>
      <c r="AB254" s="337"/>
      <c r="AC254" s="337"/>
      <c r="AD254" s="337"/>
      <c r="AE254" s="337"/>
      <c r="AF254" s="337"/>
      <c r="AG254" s="337"/>
      <c r="AH254" s="337"/>
      <c r="AI254" s="337"/>
      <c r="AJ254" s="337"/>
      <c r="AK254" s="337"/>
      <c r="AL254" s="337"/>
      <c r="AM254" s="337"/>
      <c r="AN254" s="337"/>
      <c r="AO254" s="337"/>
      <c r="AP254" s="337"/>
      <c r="AQ254" s="337"/>
      <c r="AR254" s="337"/>
    </row>
    <row r="255">
      <c r="A255" s="337"/>
      <c r="B255" s="337"/>
      <c r="C255" s="337"/>
      <c r="D255" s="337"/>
      <c r="E255" s="337"/>
      <c r="F255" s="337"/>
      <c r="G255" s="337"/>
      <c r="H255" s="337"/>
      <c r="I255" s="337"/>
      <c r="J255" s="337"/>
      <c r="K255" s="337"/>
      <c r="L255" s="337"/>
      <c r="M255" s="337"/>
      <c r="N255" s="337"/>
      <c r="O255" s="337"/>
      <c r="P255" s="337"/>
      <c r="Q255" s="337"/>
      <c r="R255" s="337"/>
      <c r="S255" s="337"/>
      <c r="T255" s="337"/>
      <c r="U255" s="337"/>
      <c r="V255" s="337"/>
      <c r="W255" s="337"/>
      <c r="X255" s="337"/>
      <c r="Y255" s="337"/>
      <c r="Z255" s="337"/>
      <c r="AA255" s="337"/>
      <c r="AB255" s="337"/>
      <c r="AC255" s="337"/>
      <c r="AD255" s="337"/>
      <c r="AE255" s="337"/>
      <c r="AF255" s="337"/>
      <c r="AG255" s="337"/>
      <c r="AH255" s="337"/>
      <c r="AI255" s="337"/>
      <c r="AJ255" s="337"/>
      <c r="AK255" s="337"/>
      <c r="AL255" s="337"/>
      <c r="AM255" s="337"/>
      <c r="AN255" s="337"/>
      <c r="AO255" s="337"/>
      <c r="AP255" s="337"/>
      <c r="AQ255" s="337"/>
      <c r="AR255" s="337"/>
    </row>
    <row r="256">
      <c r="A256" s="337"/>
      <c r="B256" s="337"/>
      <c r="C256" s="337"/>
      <c r="D256" s="337"/>
      <c r="E256" s="337"/>
      <c r="F256" s="337"/>
      <c r="G256" s="337"/>
      <c r="H256" s="337"/>
      <c r="I256" s="337"/>
      <c r="J256" s="337"/>
      <c r="K256" s="337"/>
      <c r="L256" s="337"/>
      <c r="M256" s="337"/>
      <c r="N256" s="337"/>
      <c r="O256" s="337"/>
      <c r="P256" s="337"/>
      <c r="Q256" s="337"/>
      <c r="R256" s="337"/>
      <c r="S256" s="337"/>
      <c r="T256" s="337"/>
      <c r="U256" s="337"/>
      <c r="V256" s="337"/>
      <c r="W256" s="337"/>
      <c r="X256" s="337"/>
      <c r="Y256" s="337"/>
      <c r="Z256" s="337"/>
      <c r="AA256" s="337"/>
      <c r="AB256" s="337"/>
      <c r="AC256" s="337"/>
      <c r="AD256" s="337"/>
      <c r="AE256" s="337"/>
      <c r="AF256" s="337"/>
      <c r="AG256" s="337"/>
      <c r="AH256" s="337"/>
      <c r="AI256" s="337"/>
      <c r="AJ256" s="337"/>
      <c r="AK256" s="337"/>
      <c r="AL256" s="337"/>
      <c r="AM256" s="337"/>
      <c r="AN256" s="337"/>
      <c r="AO256" s="337"/>
      <c r="AP256" s="337"/>
      <c r="AQ256" s="337"/>
      <c r="AR256" s="337"/>
    </row>
    <row r="257">
      <c r="A257" s="337"/>
      <c r="B257" s="337"/>
      <c r="C257" s="337"/>
      <c r="D257" s="337"/>
      <c r="E257" s="337"/>
      <c r="F257" s="337"/>
      <c r="G257" s="337"/>
      <c r="H257" s="337"/>
      <c r="I257" s="337"/>
      <c r="J257" s="337"/>
      <c r="K257" s="337"/>
      <c r="L257" s="337"/>
      <c r="M257" s="337"/>
      <c r="N257" s="337"/>
      <c r="O257" s="337"/>
      <c r="P257" s="337"/>
      <c r="Q257" s="337"/>
      <c r="R257" s="337"/>
      <c r="S257" s="337"/>
      <c r="T257" s="337"/>
      <c r="U257" s="337"/>
      <c r="V257" s="337"/>
      <c r="W257" s="337"/>
      <c r="X257" s="337"/>
      <c r="Y257" s="337"/>
      <c r="Z257" s="337"/>
      <c r="AA257" s="337"/>
      <c r="AB257" s="337"/>
      <c r="AC257" s="337"/>
      <c r="AD257" s="337"/>
      <c r="AE257" s="337"/>
      <c r="AF257" s="337"/>
      <c r="AG257" s="337"/>
      <c r="AH257" s="337"/>
      <c r="AI257" s="337"/>
      <c r="AJ257" s="337"/>
      <c r="AK257" s="337"/>
      <c r="AL257" s="337"/>
      <c r="AM257" s="337"/>
      <c r="AN257" s="337"/>
      <c r="AO257" s="337"/>
      <c r="AP257" s="337"/>
      <c r="AQ257" s="337"/>
      <c r="AR257" s="337"/>
    </row>
    <row r="258">
      <c r="A258" s="337"/>
      <c r="B258" s="337"/>
      <c r="C258" s="337"/>
      <c r="D258" s="337"/>
      <c r="E258" s="337"/>
      <c r="F258" s="337"/>
      <c r="G258" s="337"/>
      <c r="H258" s="337"/>
      <c r="I258" s="337"/>
      <c r="J258" s="337"/>
      <c r="K258" s="337"/>
      <c r="L258" s="337"/>
      <c r="M258" s="337"/>
      <c r="N258" s="337"/>
      <c r="O258" s="337"/>
      <c r="P258" s="337"/>
      <c r="Q258" s="337"/>
      <c r="R258" s="337"/>
      <c r="S258" s="337"/>
      <c r="T258" s="337"/>
      <c r="U258" s="337"/>
      <c r="V258" s="337"/>
      <c r="W258" s="337"/>
      <c r="X258" s="337"/>
      <c r="Y258" s="337"/>
      <c r="Z258" s="337"/>
      <c r="AA258" s="337"/>
      <c r="AB258" s="337"/>
      <c r="AC258" s="337"/>
      <c r="AD258" s="337"/>
      <c r="AE258" s="337"/>
      <c r="AF258" s="337"/>
      <c r="AG258" s="337"/>
      <c r="AH258" s="337"/>
      <c r="AI258" s="337"/>
      <c r="AJ258" s="337"/>
      <c r="AK258" s="337"/>
      <c r="AL258" s="337"/>
      <c r="AM258" s="337"/>
      <c r="AN258" s="337"/>
      <c r="AO258" s="337"/>
      <c r="AP258" s="337"/>
      <c r="AQ258" s="337"/>
      <c r="AR258" s="337"/>
    </row>
    <row r="259">
      <c r="A259" s="337"/>
      <c r="B259" s="337"/>
      <c r="C259" s="337"/>
      <c r="D259" s="337"/>
      <c r="E259" s="337"/>
      <c r="F259" s="337"/>
      <c r="G259" s="337"/>
      <c r="H259" s="337"/>
      <c r="I259" s="337"/>
      <c r="J259" s="337"/>
      <c r="K259" s="337"/>
      <c r="L259" s="337"/>
      <c r="M259" s="337"/>
      <c r="N259" s="337"/>
      <c r="O259" s="337"/>
      <c r="P259" s="337"/>
      <c r="Q259" s="337"/>
      <c r="R259" s="337"/>
      <c r="S259" s="337"/>
      <c r="T259" s="337"/>
      <c r="U259" s="337"/>
      <c r="V259" s="337"/>
      <c r="W259" s="337"/>
      <c r="X259" s="337"/>
      <c r="Y259" s="337"/>
      <c r="Z259" s="337"/>
      <c r="AA259" s="337"/>
      <c r="AB259" s="337"/>
      <c r="AC259" s="337"/>
      <c r="AD259" s="337"/>
      <c r="AE259" s="337"/>
      <c r="AF259" s="337"/>
      <c r="AG259" s="337"/>
      <c r="AH259" s="337"/>
      <c r="AI259" s="337"/>
      <c r="AJ259" s="337"/>
      <c r="AK259" s="337"/>
      <c r="AL259" s="337"/>
      <c r="AM259" s="337"/>
      <c r="AN259" s="337"/>
      <c r="AO259" s="337"/>
      <c r="AP259" s="337"/>
      <c r="AQ259" s="337"/>
      <c r="AR259" s="337"/>
    </row>
    <row r="260">
      <c r="A260" s="337"/>
      <c r="B260" s="337"/>
      <c r="C260" s="337"/>
      <c r="D260" s="337"/>
      <c r="E260" s="337"/>
      <c r="F260" s="337"/>
      <c r="G260" s="337"/>
      <c r="H260" s="337"/>
      <c r="I260" s="337"/>
      <c r="J260" s="337"/>
      <c r="K260" s="337"/>
      <c r="L260" s="337"/>
      <c r="M260" s="337"/>
      <c r="N260" s="337"/>
      <c r="O260" s="337"/>
      <c r="P260" s="337"/>
      <c r="Q260" s="337"/>
      <c r="R260" s="337"/>
      <c r="S260" s="337"/>
      <c r="T260" s="337"/>
      <c r="U260" s="337"/>
      <c r="V260" s="337"/>
      <c r="W260" s="337"/>
      <c r="X260" s="337"/>
      <c r="Y260" s="337"/>
      <c r="Z260" s="337"/>
      <c r="AA260" s="337"/>
      <c r="AB260" s="337"/>
      <c r="AC260" s="337"/>
      <c r="AD260" s="337"/>
      <c r="AE260" s="337"/>
      <c r="AF260" s="337"/>
      <c r="AG260" s="337"/>
      <c r="AH260" s="337"/>
      <c r="AI260" s="337"/>
      <c r="AJ260" s="337"/>
      <c r="AK260" s="337"/>
      <c r="AL260" s="337"/>
      <c r="AM260" s="337"/>
      <c r="AN260" s="337"/>
      <c r="AO260" s="337"/>
      <c r="AP260" s="337"/>
      <c r="AQ260" s="337"/>
      <c r="AR260" s="337"/>
    </row>
    <row r="261">
      <c r="A261" s="337"/>
      <c r="B261" s="337"/>
      <c r="C261" s="337"/>
      <c r="D261" s="337"/>
      <c r="E261" s="337"/>
      <c r="F261" s="337"/>
      <c r="G261" s="337"/>
      <c r="H261" s="337"/>
      <c r="I261" s="337"/>
      <c r="J261" s="337"/>
      <c r="K261" s="337"/>
      <c r="L261" s="337"/>
      <c r="M261" s="337"/>
      <c r="N261" s="337"/>
      <c r="O261" s="337"/>
      <c r="P261" s="337"/>
      <c r="Q261" s="337"/>
      <c r="R261" s="337"/>
      <c r="S261" s="337"/>
      <c r="T261" s="337"/>
      <c r="U261" s="337"/>
      <c r="V261" s="337"/>
      <c r="W261" s="337"/>
      <c r="X261" s="337"/>
      <c r="Y261" s="337"/>
      <c r="Z261" s="337"/>
      <c r="AA261" s="337"/>
      <c r="AB261" s="337"/>
      <c r="AC261" s="337"/>
      <c r="AD261" s="337"/>
      <c r="AE261" s="337"/>
      <c r="AF261" s="337"/>
      <c r="AG261" s="337"/>
      <c r="AH261" s="337"/>
      <c r="AI261" s="337"/>
      <c r="AJ261" s="337"/>
      <c r="AK261" s="337"/>
      <c r="AL261" s="337"/>
      <c r="AM261" s="337"/>
      <c r="AN261" s="337"/>
      <c r="AO261" s="337"/>
      <c r="AP261" s="337"/>
      <c r="AQ261" s="337"/>
      <c r="AR261" s="337"/>
    </row>
    <row r="262">
      <c r="A262" s="337"/>
      <c r="B262" s="337"/>
      <c r="C262" s="337"/>
      <c r="D262" s="337"/>
      <c r="E262" s="337"/>
      <c r="F262" s="337"/>
      <c r="G262" s="337"/>
      <c r="H262" s="337"/>
      <c r="I262" s="337"/>
      <c r="J262" s="337"/>
      <c r="K262" s="337"/>
      <c r="L262" s="337"/>
      <c r="M262" s="337"/>
      <c r="N262" s="337"/>
      <c r="O262" s="337"/>
      <c r="P262" s="337"/>
      <c r="Q262" s="337"/>
      <c r="R262" s="337"/>
      <c r="S262" s="337"/>
      <c r="T262" s="337"/>
      <c r="U262" s="337"/>
      <c r="V262" s="337"/>
      <c r="W262" s="337"/>
      <c r="X262" s="337"/>
      <c r="Y262" s="337"/>
      <c r="Z262" s="337"/>
      <c r="AA262" s="337"/>
      <c r="AB262" s="337"/>
      <c r="AC262" s="337"/>
      <c r="AD262" s="337"/>
      <c r="AE262" s="337"/>
      <c r="AF262" s="337"/>
      <c r="AG262" s="337"/>
      <c r="AH262" s="337"/>
      <c r="AI262" s="337"/>
      <c r="AJ262" s="337"/>
      <c r="AK262" s="337"/>
      <c r="AL262" s="337"/>
      <c r="AM262" s="337"/>
      <c r="AN262" s="337"/>
      <c r="AO262" s="337"/>
      <c r="AP262" s="337"/>
      <c r="AQ262" s="337"/>
      <c r="AR262" s="337"/>
    </row>
    <row r="263">
      <c r="A263" s="337"/>
      <c r="B263" s="337"/>
      <c r="C263" s="337"/>
      <c r="D263" s="337"/>
      <c r="E263" s="337"/>
      <c r="F263" s="337"/>
      <c r="G263" s="337"/>
      <c r="H263" s="337"/>
      <c r="I263" s="337"/>
      <c r="J263" s="337"/>
      <c r="K263" s="337"/>
      <c r="L263" s="337"/>
      <c r="M263" s="337"/>
      <c r="N263" s="337"/>
      <c r="O263" s="337"/>
      <c r="P263" s="337"/>
      <c r="Q263" s="337"/>
      <c r="R263" s="337"/>
      <c r="S263" s="337"/>
      <c r="T263" s="337"/>
      <c r="U263" s="337"/>
      <c r="V263" s="337"/>
      <c r="W263" s="337"/>
      <c r="X263" s="337"/>
      <c r="Y263" s="337"/>
      <c r="Z263" s="337"/>
      <c r="AA263" s="337"/>
      <c r="AB263" s="337"/>
      <c r="AC263" s="337"/>
      <c r="AD263" s="337"/>
      <c r="AE263" s="337"/>
      <c r="AF263" s="337"/>
      <c r="AG263" s="337"/>
      <c r="AH263" s="337"/>
      <c r="AI263" s="337"/>
      <c r="AJ263" s="337"/>
      <c r="AK263" s="337"/>
      <c r="AL263" s="337"/>
      <c r="AM263" s="337"/>
      <c r="AN263" s="337"/>
      <c r="AO263" s="337"/>
      <c r="AP263" s="337"/>
      <c r="AQ263" s="337"/>
      <c r="AR263" s="337"/>
    </row>
    <row r="264">
      <c r="A264" s="337"/>
      <c r="B264" s="337"/>
      <c r="C264" s="337"/>
      <c r="D264" s="337"/>
      <c r="E264" s="337"/>
      <c r="F264" s="337"/>
      <c r="G264" s="337"/>
      <c r="H264" s="337"/>
      <c r="I264" s="337"/>
      <c r="J264" s="337"/>
      <c r="K264" s="337"/>
      <c r="L264" s="337"/>
      <c r="M264" s="337"/>
      <c r="N264" s="337"/>
      <c r="O264" s="337"/>
      <c r="P264" s="337"/>
      <c r="Q264" s="337"/>
      <c r="R264" s="337"/>
      <c r="S264" s="337"/>
      <c r="T264" s="337"/>
      <c r="U264" s="337"/>
      <c r="V264" s="337"/>
      <c r="W264" s="337"/>
      <c r="X264" s="337"/>
      <c r="Y264" s="337"/>
      <c r="Z264" s="337"/>
      <c r="AA264" s="337"/>
      <c r="AB264" s="337"/>
      <c r="AC264" s="337"/>
      <c r="AD264" s="337"/>
      <c r="AE264" s="337"/>
      <c r="AF264" s="337"/>
      <c r="AG264" s="337"/>
      <c r="AH264" s="337"/>
      <c r="AI264" s="337"/>
      <c r="AJ264" s="337"/>
      <c r="AK264" s="337"/>
      <c r="AL264" s="337"/>
      <c r="AM264" s="337"/>
      <c r="AN264" s="337"/>
      <c r="AO264" s="337"/>
      <c r="AP264" s="337"/>
      <c r="AQ264" s="337"/>
      <c r="AR264" s="337"/>
    </row>
    <row r="265">
      <c r="A265" s="337"/>
      <c r="B265" s="337"/>
      <c r="C265" s="337"/>
      <c r="D265" s="337"/>
      <c r="E265" s="337"/>
      <c r="F265" s="337"/>
      <c r="G265" s="337"/>
      <c r="H265" s="337"/>
      <c r="I265" s="337"/>
      <c r="J265" s="337"/>
      <c r="K265" s="337"/>
      <c r="L265" s="337"/>
      <c r="M265" s="337"/>
      <c r="N265" s="337"/>
      <c r="O265" s="337"/>
      <c r="P265" s="337"/>
      <c r="Q265" s="337"/>
      <c r="R265" s="337"/>
      <c r="S265" s="337"/>
      <c r="T265" s="337"/>
      <c r="U265" s="337"/>
      <c r="V265" s="337"/>
      <c r="W265" s="337"/>
      <c r="X265" s="337"/>
      <c r="Y265" s="337"/>
      <c r="Z265" s="337"/>
      <c r="AA265" s="337"/>
      <c r="AB265" s="337"/>
      <c r="AC265" s="337"/>
      <c r="AD265" s="337"/>
      <c r="AE265" s="337"/>
      <c r="AF265" s="337"/>
      <c r="AG265" s="337"/>
      <c r="AH265" s="337"/>
      <c r="AI265" s="337"/>
      <c r="AJ265" s="337"/>
      <c r="AK265" s="337"/>
      <c r="AL265" s="337"/>
      <c r="AM265" s="337"/>
      <c r="AN265" s="337"/>
      <c r="AO265" s="337"/>
      <c r="AP265" s="337"/>
      <c r="AQ265" s="337"/>
      <c r="AR265" s="337"/>
    </row>
    <row r="266">
      <c r="A266" s="337"/>
      <c r="B266" s="337"/>
      <c r="C266" s="337"/>
      <c r="D266" s="337"/>
      <c r="E266" s="337"/>
      <c r="F266" s="337"/>
      <c r="G266" s="337"/>
      <c r="H266" s="337"/>
      <c r="I266" s="337"/>
      <c r="J266" s="337"/>
      <c r="K266" s="337"/>
      <c r="L266" s="337"/>
      <c r="M266" s="337"/>
      <c r="N266" s="337"/>
      <c r="O266" s="337"/>
      <c r="P266" s="337"/>
      <c r="Q266" s="337"/>
      <c r="R266" s="337"/>
      <c r="S266" s="337"/>
      <c r="T266" s="337"/>
      <c r="U266" s="337"/>
      <c r="V266" s="337"/>
      <c r="W266" s="337"/>
      <c r="X266" s="337"/>
      <c r="Y266" s="337"/>
      <c r="Z266" s="337"/>
      <c r="AA266" s="337"/>
      <c r="AB266" s="337"/>
      <c r="AC266" s="337"/>
      <c r="AD266" s="337"/>
      <c r="AE266" s="337"/>
      <c r="AF266" s="337"/>
      <c r="AG266" s="337"/>
      <c r="AH266" s="337"/>
      <c r="AI266" s="337"/>
      <c r="AJ266" s="337"/>
      <c r="AK266" s="337"/>
      <c r="AL266" s="337"/>
      <c r="AM266" s="337"/>
      <c r="AN266" s="337"/>
      <c r="AO266" s="337"/>
      <c r="AP266" s="337"/>
      <c r="AQ266" s="337"/>
      <c r="AR266" s="337"/>
    </row>
    <row r="267">
      <c r="A267" s="337"/>
      <c r="B267" s="337"/>
      <c r="C267" s="337"/>
      <c r="D267" s="337"/>
      <c r="E267" s="337"/>
      <c r="F267" s="337"/>
      <c r="G267" s="337"/>
      <c r="H267" s="337"/>
      <c r="I267" s="337"/>
      <c r="J267" s="337"/>
      <c r="K267" s="337"/>
      <c r="L267" s="337"/>
      <c r="M267" s="337"/>
      <c r="N267" s="337"/>
      <c r="O267" s="337"/>
      <c r="P267" s="337"/>
      <c r="Q267" s="337"/>
      <c r="R267" s="337"/>
      <c r="S267" s="337"/>
      <c r="T267" s="337"/>
      <c r="U267" s="337"/>
      <c r="V267" s="337"/>
      <c r="W267" s="337"/>
      <c r="X267" s="337"/>
      <c r="Y267" s="337"/>
      <c r="Z267" s="337"/>
      <c r="AA267" s="337"/>
      <c r="AB267" s="337"/>
      <c r="AC267" s="337"/>
      <c r="AD267" s="337"/>
      <c r="AE267" s="337"/>
      <c r="AF267" s="337"/>
      <c r="AG267" s="337"/>
      <c r="AH267" s="337"/>
      <c r="AI267" s="337"/>
      <c r="AJ267" s="337"/>
      <c r="AK267" s="337"/>
      <c r="AL267" s="337"/>
      <c r="AM267" s="337"/>
      <c r="AN267" s="337"/>
      <c r="AO267" s="337"/>
      <c r="AP267" s="337"/>
      <c r="AQ267" s="337"/>
      <c r="AR267" s="337"/>
    </row>
    <row r="268">
      <c r="A268" s="337"/>
      <c r="B268" s="337"/>
      <c r="C268" s="337"/>
      <c r="D268" s="337"/>
      <c r="E268" s="337"/>
      <c r="F268" s="337"/>
      <c r="G268" s="337"/>
      <c r="H268" s="337"/>
      <c r="I268" s="337"/>
      <c r="J268" s="337"/>
      <c r="K268" s="337"/>
      <c r="L268" s="337"/>
      <c r="M268" s="337"/>
      <c r="N268" s="337"/>
      <c r="O268" s="337"/>
      <c r="P268" s="337"/>
      <c r="Q268" s="337"/>
      <c r="R268" s="337"/>
      <c r="S268" s="337"/>
      <c r="T268" s="337"/>
      <c r="U268" s="337"/>
      <c r="V268" s="337"/>
      <c r="W268" s="337"/>
      <c r="X268" s="337"/>
      <c r="Y268" s="337"/>
      <c r="Z268" s="337"/>
      <c r="AA268" s="337"/>
      <c r="AB268" s="337"/>
      <c r="AC268" s="337"/>
      <c r="AD268" s="337"/>
      <c r="AE268" s="337"/>
      <c r="AF268" s="337"/>
      <c r="AG268" s="337"/>
      <c r="AH268" s="337"/>
      <c r="AI268" s="337"/>
      <c r="AJ268" s="337"/>
      <c r="AK268" s="337"/>
      <c r="AL268" s="337"/>
      <c r="AM268" s="337"/>
      <c r="AN268" s="337"/>
      <c r="AO268" s="337"/>
      <c r="AP268" s="337"/>
      <c r="AQ268" s="337"/>
      <c r="AR268" s="337"/>
    </row>
    <row r="269">
      <c r="A269" s="337"/>
      <c r="B269" s="337"/>
      <c r="C269" s="337"/>
      <c r="D269" s="337"/>
      <c r="E269" s="337"/>
      <c r="F269" s="337"/>
      <c r="G269" s="337"/>
      <c r="H269" s="337"/>
      <c r="I269" s="337"/>
      <c r="J269" s="337"/>
      <c r="K269" s="337"/>
      <c r="L269" s="337"/>
      <c r="M269" s="337"/>
      <c r="N269" s="337"/>
      <c r="O269" s="337"/>
      <c r="P269" s="337"/>
      <c r="Q269" s="337"/>
      <c r="R269" s="337"/>
      <c r="S269" s="337"/>
      <c r="T269" s="337"/>
      <c r="U269" s="337"/>
      <c r="V269" s="337"/>
      <c r="W269" s="337"/>
      <c r="X269" s="337"/>
      <c r="Y269" s="337"/>
      <c r="Z269" s="337"/>
      <c r="AA269" s="337"/>
      <c r="AB269" s="337"/>
      <c r="AC269" s="337"/>
      <c r="AD269" s="337"/>
      <c r="AE269" s="337"/>
      <c r="AF269" s="337"/>
      <c r="AG269" s="337"/>
      <c r="AH269" s="337"/>
      <c r="AI269" s="337"/>
      <c r="AJ269" s="337"/>
      <c r="AK269" s="337"/>
      <c r="AL269" s="337"/>
      <c r="AM269" s="337"/>
      <c r="AN269" s="337"/>
      <c r="AO269" s="337"/>
      <c r="AP269" s="337"/>
      <c r="AQ269" s="337"/>
      <c r="AR269" s="337"/>
    </row>
    <row r="270">
      <c r="A270" s="337"/>
      <c r="B270" s="337"/>
      <c r="C270" s="337"/>
      <c r="D270" s="337"/>
      <c r="E270" s="337"/>
      <c r="F270" s="337"/>
      <c r="G270" s="337"/>
      <c r="H270" s="337"/>
      <c r="I270" s="337"/>
      <c r="J270" s="337"/>
      <c r="K270" s="337"/>
      <c r="L270" s="337"/>
      <c r="M270" s="337"/>
      <c r="N270" s="337"/>
      <c r="O270" s="337"/>
      <c r="P270" s="337"/>
      <c r="Q270" s="337"/>
      <c r="R270" s="337"/>
      <c r="S270" s="337"/>
      <c r="T270" s="337"/>
      <c r="U270" s="337"/>
      <c r="V270" s="337"/>
      <c r="W270" s="337"/>
      <c r="X270" s="337"/>
      <c r="Y270" s="337"/>
      <c r="Z270" s="337"/>
      <c r="AA270" s="337"/>
      <c r="AB270" s="337"/>
      <c r="AC270" s="337"/>
      <c r="AD270" s="337"/>
      <c r="AE270" s="337"/>
      <c r="AF270" s="337"/>
      <c r="AG270" s="337"/>
      <c r="AH270" s="337"/>
      <c r="AI270" s="337"/>
      <c r="AJ270" s="337"/>
      <c r="AK270" s="337"/>
      <c r="AL270" s="337"/>
      <c r="AM270" s="337"/>
      <c r="AN270" s="337"/>
      <c r="AO270" s="337"/>
      <c r="AP270" s="337"/>
      <c r="AQ270" s="337"/>
      <c r="AR270" s="337"/>
    </row>
    <row r="271">
      <c r="A271" s="337"/>
      <c r="B271" s="337"/>
      <c r="C271" s="337"/>
      <c r="D271" s="337"/>
      <c r="E271" s="337"/>
      <c r="F271" s="337"/>
      <c r="G271" s="337"/>
      <c r="H271" s="337"/>
      <c r="I271" s="337"/>
      <c r="J271" s="337"/>
      <c r="K271" s="337"/>
      <c r="L271" s="337"/>
      <c r="M271" s="337"/>
      <c r="N271" s="337"/>
      <c r="O271" s="337"/>
      <c r="P271" s="337"/>
      <c r="Q271" s="337"/>
      <c r="R271" s="337"/>
      <c r="S271" s="337"/>
      <c r="T271" s="337"/>
      <c r="U271" s="337"/>
      <c r="V271" s="337"/>
      <c r="W271" s="337"/>
      <c r="X271" s="337"/>
      <c r="Y271" s="337"/>
      <c r="Z271" s="337"/>
      <c r="AA271" s="337"/>
      <c r="AB271" s="337"/>
      <c r="AC271" s="337"/>
      <c r="AD271" s="337"/>
      <c r="AE271" s="337"/>
      <c r="AF271" s="337"/>
      <c r="AG271" s="337"/>
      <c r="AH271" s="337"/>
      <c r="AI271" s="337"/>
      <c r="AJ271" s="337"/>
      <c r="AK271" s="337"/>
      <c r="AL271" s="337"/>
      <c r="AM271" s="337"/>
      <c r="AN271" s="337"/>
      <c r="AO271" s="337"/>
      <c r="AP271" s="337"/>
      <c r="AQ271" s="337"/>
      <c r="AR271" s="337"/>
    </row>
    <row r="272">
      <c r="A272" s="337"/>
      <c r="B272" s="337"/>
      <c r="C272" s="337"/>
      <c r="D272" s="337"/>
      <c r="E272" s="337"/>
      <c r="F272" s="337"/>
      <c r="G272" s="337"/>
      <c r="H272" s="337"/>
      <c r="I272" s="337"/>
      <c r="J272" s="337"/>
      <c r="K272" s="337"/>
      <c r="L272" s="337"/>
      <c r="M272" s="337"/>
      <c r="N272" s="337"/>
      <c r="O272" s="337"/>
      <c r="P272" s="337"/>
      <c r="Q272" s="337"/>
      <c r="R272" s="337"/>
      <c r="S272" s="337"/>
      <c r="T272" s="337"/>
      <c r="U272" s="337"/>
      <c r="V272" s="337"/>
      <c r="W272" s="337"/>
      <c r="X272" s="337"/>
      <c r="Y272" s="337"/>
      <c r="Z272" s="337"/>
      <c r="AA272" s="337"/>
      <c r="AB272" s="337"/>
      <c r="AC272" s="337"/>
      <c r="AD272" s="337"/>
      <c r="AE272" s="337"/>
      <c r="AF272" s="337"/>
      <c r="AG272" s="337"/>
      <c r="AH272" s="337"/>
      <c r="AI272" s="337"/>
      <c r="AJ272" s="337"/>
      <c r="AK272" s="337"/>
      <c r="AL272" s="337"/>
      <c r="AM272" s="337"/>
      <c r="AN272" s="337"/>
      <c r="AO272" s="337"/>
      <c r="AP272" s="337"/>
      <c r="AQ272" s="337"/>
      <c r="AR272" s="337"/>
    </row>
    <row r="273">
      <c r="A273" s="337"/>
      <c r="B273" s="337"/>
      <c r="C273" s="337"/>
      <c r="D273" s="337"/>
      <c r="E273" s="337"/>
      <c r="F273" s="337"/>
      <c r="G273" s="337"/>
      <c r="H273" s="337"/>
      <c r="I273" s="337"/>
      <c r="J273" s="337"/>
      <c r="K273" s="337"/>
      <c r="L273" s="337"/>
      <c r="M273" s="337"/>
      <c r="N273" s="337"/>
      <c r="O273" s="337"/>
      <c r="P273" s="337"/>
      <c r="Q273" s="337"/>
      <c r="R273" s="337"/>
      <c r="S273" s="337"/>
      <c r="T273" s="337"/>
      <c r="U273" s="337"/>
      <c r="V273" s="337"/>
      <c r="W273" s="337"/>
      <c r="X273" s="337"/>
      <c r="Y273" s="337"/>
      <c r="Z273" s="337"/>
      <c r="AA273" s="337"/>
      <c r="AB273" s="337"/>
      <c r="AC273" s="337"/>
      <c r="AD273" s="337"/>
      <c r="AE273" s="337"/>
      <c r="AF273" s="337"/>
      <c r="AG273" s="337"/>
      <c r="AH273" s="337"/>
      <c r="AI273" s="337"/>
      <c r="AJ273" s="337"/>
      <c r="AK273" s="337"/>
      <c r="AL273" s="337"/>
      <c r="AM273" s="337"/>
      <c r="AN273" s="337"/>
      <c r="AO273" s="337"/>
      <c r="AP273" s="337"/>
      <c r="AQ273" s="337"/>
      <c r="AR273" s="337"/>
    </row>
    <row r="274">
      <c r="A274" s="337"/>
      <c r="B274" s="337"/>
      <c r="C274" s="337"/>
      <c r="D274" s="337"/>
      <c r="E274" s="337"/>
      <c r="F274" s="337"/>
      <c r="G274" s="337"/>
      <c r="H274" s="337"/>
      <c r="I274" s="337"/>
      <c r="J274" s="337"/>
      <c r="K274" s="337"/>
      <c r="L274" s="337"/>
      <c r="M274" s="337"/>
      <c r="N274" s="337"/>
      <c r="O274" s="337"/>
      <c r="P274" s="337"/>
      <c r="Q274" s="337"/>
      <c r="R274" s="337"/>
      <c r="S274" s="337"/>
      <c r="T274" s="337"/>
      <c r="U274" s="337"/>
      <c r="V274" s="337"/>
      <c r="W274" s="337"/>
      <c r="X274" s="337"/>
      <c r="Y274" s="337"/>
      <c r="Z274" s="337"/>
      <c r="AA274" s="337"/>
      <c r="AB274" s="337"/>
      <c r="AC274" s="337"/>
      <c r="AD274" s="337"/>
      <c r="AE274" s="337"/>
      <c r="AF274" s="337"/>
      <c r="AG274" s="337"/>
      <c r="AH274" s="337"/>
      <c r="AI274" s="337"/>
      <c r="AJ274" s="337"/>
      <c r="AK274" s="337"/>
      <c r="AL274" s="337"/>
      <c r="AM274" s="337"/>
      <c r="AN274" s="337"/>
      <c r="AO274" s="337"/>
      <c r="AP274" s="337"/>
      <c r="AQ274" s="337"/>
      <c r="AR274" s="337"/>
    </row>
    <row r="275">
      <c r="A275" s="337"/>
      <c r="B275" s="337"/>
      <c r="C275" s="337"/>
      <c r="D275" s="337"/>
      <c r="E275" s="337"/>
      <c r="F275" s="337"/>
      <c r="G275" s="337"/>
      <c r="H275" s="337"/>
      <c r="I275" s="337"/>
      <c r="J275" s="337"/>
      <c r="K275" s="337"/>
      <c r="L275" s="337"/>
      <c r="M275" s="337"/>
      <c r="N275" s="337"/>
      <c r="O275" s="337"/>
      <c r="P275" s="337"/>
      <c r="Q275" s="337"/>
      <c r="R275" s="337"/>
      <c r="S275" s="337"/>
      <c r="T275" s="337"/>
      <c r="U275" s="337"/>
      <c r="V275" s="337"/>
      <c r="W275" s="337"/>
      <c r="X275" s="337"/>
      <c r="Y275" s="337"/>
      <c r="Z275" s="337"/>
      <c r="AA275" s="337"/>
      <c r="AB275" s="337"/>
      <c r="AC275" s="337"/>
      <c r="AD275" s="337"/>
      <c r="AE275" s="337"/>
      <c r="AF275" s="337"/>
      <c r="AG275" s="337"/>
      <c r="AH275" s="337"/>
      <c r="AI275" s="337"/>
      <c r="AJ275" s="337"/>
      <c r="AK275" s="337"/>
      <c r="AL275" s="337"/>
      <c r="AM275" s="337"/>
      <c r="AN275" s="337"/>
      <c r="AO275" s="337"/>
      <c r="AP275" s="337"/>
      <c r="AQ275" s="337"/>
      <c r="AR275" s="337"/>
    </row>
    <row r="276">
      <c r="A276" s="337"/>
      <c r="B276" s="337"/>
      <c r="C276" s="337"/>
      <c r="D276" s="337"/>
      <c r="E276" s="337"/>
      <c r="F276" s="337"/>
      <c r="G276" s="337"/>
      <c r="H276" s="337"/>
      <c r="I276" s="337"/>
      <c r="J276" s="337"/>
      <c r="K276" s="337"/>
      <c r="L276" s="337"/>
      <c r="M276" s="337"/>
      <c r="N276" s="337"/>
      <c r="O276" s="337"/>
      <c r="P276" s="337"/>
      <c r="Q276" s="337"/>
      <c r="R276" s="337"/>
      <c r="S276" s="337"/>
      <c r="T276" s="337"/>
      <c r="U276" s="337"/>
      <c r="V276" s="337"/>
      <c r="W276" s="337"/>
      <c r="X276" s="337"/>
      <c r="Y276" s="337"/>
      <c r="Z276" s="337"/>
      <c r="AA276" s="337"/>
      <c r="AB276" s="337"/>
      <c r="AC276" s="337"/>
      <c r="AD276" s="337"/>
      <c r="AE276" s="337"/>
      <c r="AF276" s="337"/>
      <c r="AG276" s="337"/>
      <c r="AH276" s="337"/>
      <c r="AI276" s="337"/>
      <c r="AJ276" s="337"/>
      <c r="AK276" s="337"/>
      <c r="AL276" s="337"/>
      <c r="AM276" s="337"/>
      <c r="AN276" s="337"/>
      <c r="AO276" s="337"/>
      <c r="AP276" s="337"/>
      <c r="AQ276" s="337"/>
      <c r="AR276" s="337"/>
    </row>
    <row r="277">
      <c r="A277" s="337"/>
      <c r="B277" s="337"/>
      <c r="C277" s="337"/>
      <c r="D277" s="337"/>
      <c r="E277" s="337"/>
      <c r="F277" s="337"/>
      <c r="G277" s="337"/>
      <c r="H277" s="337"/>
      <c r="I277" s="337"/>
      <c r="J277" s="337"/>
      <c r="K277" s="337"/>
      <c r="L277" s="337"/>
      <c r="M277" s="337"/>
      <c r="N277" s="337"/>
      <c r="O277" s="337"/>
      <c r="P277" s="337"/>
      <c r="Q277" s="337"/>
      <c r="R277" s="337"/>
      <c r="S277" s="337"/>
      <c r="T277" s="337"/>
      <c r="U277" s="337"/>
      <c r="V277" s="337"/>
      <c r="W277" s="337"/>
      <c r="X277" s="337"/>
      <c r="Y277" s="337"/>
      <c r="Z277" s="337"/>
      <c r="AA277" s="337"/>
      <c r="AB277" s="337"/>
      <c r="AC277" s="337"/>
      <c r="AD277" s="337"/>
      <c r="AE277" s="337"/>
      <c r="AF277" s="337"/>
      <c r="AG277" s="337"/>
      <c r="AH277" s="337"/>
      <c r="AI277" s="337"/>
      <c r="AJ277" s="337"/>
      <c r="AK277" s="337"/>
      <c r="AL277" s="337"/>
      <c r="AM277" s="337"/>
      <c r="AN277" s="337"/>
      <c r="AO277" s="337"/>
      <c r="AP277" s="337"/>
      <c r="AQ277" s="337"/>
      <c r="AR277" s="337"/>
    </row>
    <row r="278">
      <c r="A278" s="337"/>
      <c r="B278" s="337"/>
      <c r="C278" s="337"/>
      <c r="D278" s="337"/>
      <c r="E278" s="337"/>
      <c r="F278" s="337"/>
      <c r="G278" s="337"/>
      <c r="H278" s="337"/>
      <c r="I278" s="337"/>
      <c r="J278" s="337"/>
      <c r="K278" s="337"/>
      <c r="L278" s="337"/>
      <c r="M278" s="337"/>
      <c r="N278" s="337"/>
      <c r="O278" s="337"/>
      <c r="P278" s="337"/>
      <c r="Q278" s="337"/>
      <c r="R278" s="337"/>
      <c r="S278" s="337"/>
      <c r="T278" s="337"/>
      <c r="U278" s="337"/>
      <c r="V278" s="337"/>
      <c r="W278" s="337"/>
      <c r="X278" s="337"/>
      <c r="Y278" s="337"/>
      <c r="Z278" s="337"/>
      <c r="AA278" s="337"/>
      <c r="AB278" s="337"/>
      <c r="AC278" s="337"/>
      <c r="AD278" s="337"/>
      <c r="AE278" s="337"/>
      <c r="AF278" s="337"/>
      <c r="AG278" s="337"/>
      <c r="AH278" s="337"/>
      <c r="AI278" s="337"/>
      <c r="AJ278" s="337"/>
      <c r="AK278" s="337"/>
      <c r="AL278" s="337"/>
      <c r="AM278" s="337"/>
      <c r="AN278" s="337"/>
      <c r="AO278" s="337"/>
      <c r="AP278" s="337"/>
      <c r="AQ278" s="337"/>
      <c r="AR278" s="337"/>
    </row>
    <row r="279">
      <c r="A279" s="337"/>
      <c r="B279" s="337"/>
      <c r="C279" s="337"/>
      <c r="D279" s="337"/>
      <c r="E279" s="337"/>
      <c r="F279" s="337"/>
      <c r="G279" s="337"/>
      <c r="H279" s="337"/>
      <c r="I279" s="337"/>
      <c r="J279" s="337"/>
      <c r="K279" s="337"/>
      <c r="L279" s="337"/>
      <c r="M279" s="337"/>
      <c r="N279" s="337"/>
      <c r="O279" s="337"/>
      <c r="P279" s="337"/>
      <c r="Q279" s="337"/>
      <c r="R279" s="337"/>
      <c r="S279" s="337"/>
      <c r="T279" s="337"/>
      <c r="U279" s="337"/>
      <c r="V279" s="337"/>
      <c r="W279" s="337"/>
      <c r="X279" s="337"/>
      <c r="Y279" s="337"/>
      <c r="Z279" s="337"/>
      <c r="AA279" s="337"/>
      <c r="AB279" s="337"/>
      <c r="AC279" s="337"/>
      <c r="AD279" s="337"/>
      <c r="AE279" s="337"/>
      <c r="AF279" s="337"/>
      <c r="AG279" s="337"/>
      <c r="AH279" s="337"/>
      <c r="AI279" s="337"/>
      <c r="AJ279" s="337"/>
      <c r="AK279" s="337"/>
      <c r="AL279" s="337"/>
      <c r="AM279" s="337"/>
      <c r="AN279" s="337"/>
      <c r="AO279" s="337"/>
      <c r="AP279" s="337"/>
      <c r="AQ279" s="337"/>
      <c r="AR279" s="337"/>
    </row>
    <row r="280">
      <c r="A280" s="337"/>
      <c r="B280" s="337"/>
      <c r="C280" s="337"/>
      <c r="D280" s="337"/>
      <c r="E280" s="337"/>
      <c r="F280" s="337"/>
      <c r="G280" s="337"/>
      <c r="H280" s="337"/>
      <c r="I280" s="337"/>
      <c r="J280" s="337"/>
      <c r="K280" s="337"/>
      <c r="L280" s="337"/>
      <c r="M280" s="337"/>
      <c r="N280" s="337"/>
      <c r="O280" s="337"/>
      <c r="P280" s="337"/>
      <c r="Q280" s="337"/>
      <c r="R280" s="337"/>
      <c r="S280" s="337"/>
      <c r="T280" s="337"/>
      <c r="U280" s="337"/>
      <c r="V280" s="337"/>
      <c r="W280" s="337"/>
      <c r="X280" s="337"/>
      <c r="Y280" s="337"/>
      <c r="Z280" s="337"/>
      <c r="AA280" s="337"/>
      <c r="AB280" s="337"/>
      <c r="AC280" s="337"/>
      <c r="AD280" s="337"/>
      <c r="AE280" s="337"/>
      <c r="AF280" s="337"/>
      <c r="AG280" s="337"/>
      <c r="AH280" s="337"/>
      <c r="AI280" s="337"/>
      <c r="AJ280" s="337"/>
      <c r="AK280" s="337"/>
      <c r="AL280" s="337"/>
      <c r="AM280" s="337"/>
      <c r="AN280" s="337"/>
      <c r="AO280" s="337"/>
      <c r="AP280" s="337"/>
      <c r="AQ280" s="337"/>
      <c r="AR280" s="337"/>
    </row>
    <row r="281">
      <c r="A281" s="337"/>
      <c r="B281" s="337"/>
      <c r="C281" s="337"/>
      <c r="D281" s="337"/>
      <c r="E281" s="337"/>
      <c r="F281" s="337"/>
      <c r="G281" s="337"/>
      <c r="H281" s="337"/>
      <c r="I281" s="337"/>
      <c r="J281" s="337"/>
      <c r="K281" s="337"/>
      <c r="L281" s="337"/>
      <c r="M281" s="337"/>
      <c r="N281" s="337"/>
      <c r="O281" s="337"/>
      <c r="P281" s="337"/>
      <c r="Q281" s="337"/>
      <c r="R281" s="337"/>
      <c r="S281" s="337"/>
      <c r="T281" s="337"/>
      <c r="U281" s="337"/>
      <c r="V281" s="337"/>
      <c r="W281" s="337"/>
      <c r="X281" s="337"/>
      <c r="Y281" s="337"/>
      <c r="Z281" s="337"/>
      <c r="AA281" s="337"/>
      <c r="AB281" s="337"/>
      <c r="AC281" s="337"/>
      <c r="AD281" s="337"/>
      <c r="AE281" s="337"/>
      <c r="AF281" s="337"/>
      <c r="AG281" s="337"/>
      <c r="AH281" s="337"/>
      <c r="AI281" s="337"/>
      <c r="AJ281" s="337"/>
      <c r="AK281" s="337"/>
      <c r="AL281" s="337"/>
      <c r="AM281" s="337"/>
      <c r="AN281" s="337"/>
      <c r="AO281" s="337"/>
      <c r="AP281" s="337"/>
      <c r="AQ281" s="337"/>
      <c r="AR281" s="337"/>
    </row>
    <row r="282">
      <c r="A282" s="337"/>
      <c r="B282" s="337"/>
      <c r="C282" s="337"/>
      <c r="D282" s="337"/>
      <c r="E282" s="337"/>
      <c r="F282" s="337"/>
      <c r="G282" s="337"/>
      <c r="H282" s="337"/>
      <c r="I282" s="337"/>
      <c r="J282" s="337"/>
      <c r="K282" s="337"/>
      <c r="L282" s="337"/>
      <c r="M282" s="337"/>
      <c r="N282" s="337"/>
      <c r="O282" s="337"/>
      <c r="P282" s="337"/>
      <c r="Q282" s="337"/>
      <c r="R282" s="337"/>
      <c r="S282" s="337"/>
      <c r="T282" s="337"/>
      <c r="U282" s="337"/>
      <c r="V282" s="337"/>
      <c r="W282" s="337"/>
      <c r="X282" s="337"/>
      <c r="Y282" s="337"/>
      <c r="Z282" s="337"/>
      <c r="AA282" s="337"/>
      <c r="AB282" s="337"/>
      <c r="AC282" s="337"/>
      <c r="AD282" s="337"/>
      <c r="AE282" s="337"/>
      <c r="AF282" s="337"/>
      <c r="AG282" s="337"/>
      <c r="AH282" s="337"/>
      <c r="AI282" s="337"/>
      <c r="AJ282" s="337"/>
      <c r="AK282" s="337"/>
      <c r="AL282" s="337"/>
      <c r="AM282" s="337"/>
      <c r="AN282" s="337"/>
      <c r="AO282" s="337"/>
      <c r="AP282" s="337"/>
      <c r="AQ282" s="337"/>
      <c r="AR282" s="337"/>
    </row>
    <row r="283">
      <c r="A283" s="337"/>
      <c r="B283" s="337"/>
      <c r="C283" s="337"/>
      <c r="D283" s="337"/>
      <c r="E283" s="337"/>
      <c r="F283" s="337"/>
      <c r="G283" s="337"/>
      <c r="H283" s="337"/>
      <c r="I283" s="337"/>
      <c r="J283" s="337"/>
      <c r="K283" s="337"/>
      <c r="L283" s="337"/>
      <c r="M283" s="337"/>
      <c r="N283" s="337"/>
      <c r="O283" s="337"/>
      <c r="P283" s="337"/>
      <c r="Q283" s="337"/>
      <c r="R283" s="337"/>
      <c r="S283" s="337"/>
      <c r="T283" s="337"/>
      <c r="U283" s="337"/>
      <c r="V283" s="337"/>
      <c r="W283" s="337"/>
      <c r="X283" s="337"/>
      <c r="Y283" s="337"/>
      <c r="Z283" s="337"/>
      <c r="AA283" s="337"/>
      <c r="AB283" s="337"/>
      <c r="AC283" s="337"/>
      <c r="AD283" s="337"/>
      <c r="AE283" s="337"/>
      <c r="AF283" s="337"/>
      <c r="AG283" s="337"/>
      <c r="AH283" s="337"/>
      <c r="AI283" s="337"/>
      <c r="AJ283" s="337"/>
      <c r="AK283" s="337"/>
      <c r="AL283" s="337"/>
      <c r="AM283" s="337"/>
      <c r="AN283" s="337"/>
      <c r="AO283" s="337"/>
      <c r="AP283" s="337"/>
      <c r="AQ283" s="337"/>
      <c r="AR283" s="337"/>
    </row>
    <row r="284">
      <c r="A284" s="337"/>
      <c r="B284" s="337"/>
      <c r="C284" s="337"/>
      <c r="D284" s="337"/>
      <c r="E284" s="337"/>
      <c r="F284" s="337"/>
      <c r="G284" s="337"/>
      <c r="H284" s="337"/>
      <c r="I284" s="337"/>
      <c r="J284" s="337"/>
      <c r="K284" s="337"/>
      <c r="L284" s="337"/>
      <c r="M284" s="337"/>
      <c r="N284" s="337"/>
      <c r="O284" s="337"/>
      <c r="P284" s="337"/>
      <c r="Q284" s="337"/>
      <c r="R284" s="337"/>
      <c r="S284" s="337"/>
      <c r="T284" s="337"/>
      <c r="U284" s="337"/>
      <c r="V284" s="337"/>
      <c r="W284" s="337"/>
      <c r="X284" s="337"/>
      <c r="Y284" s="337"/>
      <c r="Z284" s="337"/>
      <c r="AA284" s="337"/>
      <c r="AB284" s="337"/>
      <c r="AC284" s="337"/>
      <c r="AD284" s="337"/>
      <c r="AE284" s="337"/>
      <c r="AF284" s="337"/>
      <c r="AG284" s="337"/>
      <c r="AH284" s="337"/>
      <c r="AI284" s="337"/>
      <c r="AJ284" s="337"/>
      <c r="AK284" s="337"/>
      <c r="AL284" s="337"/>
      <c r="AM284" s="337"/>
      <c r="AN284" s="337"/>
      <c r="AO284" s="337"/>
      <c r="AP284" s="337"/>
      <c r="AQ284" s="337"/>
      <c r="AR284" s="337"/>
    </row>
    <row r="285">
      <c r="A285" s="337"/>
      <c r="B285" s="337"/>
      <c r="C285" s="337"/>
      <c r="D285" s="337"/>
      <c r="E285" s="337"/>
      <c r="F285" s="337"/>
      <c r="G285" s="337"/>
      <c r="H285" s="337"/>
      <c r="I285" s="337"/>
      <c r="J285" s="337"/>
      <c r="K285" s="337"/>
      <c r="L285" s="337"/>
      <c r="M285" s="337"/>
      <c r="N285" s="337"/>
      <c r="O285" s="337"/>
      <c r="P285" s="337"/>
      <c r="Q285" s="337"/>
      <c r="R285" s="337"/>
      <c r="S285" s="337"/>
      <c r="T285" s="337"/>
      <c r="U285" s="337"/>
      <c r="V285" s="337"/>
      <c r="W285" s="337"/>
      <c r="X285" s="337"/>
      <c r="Y285" s="337"/>
      <c r="Z285" s="337"/>
      <c r="AA285" s="337"/>
      <c r="AB285" s="337"/>
      <c r="AC285" s="337"/>
      <c r="AD285" s="337"/>
      <c r="AE285" s="337"/>
      <c r="AF285" s="337"/>
      <c r="AG285" s="337"/>
      <c r="AH285" s="337"/>
      <c r="AI285" s="337"/>
      <c r="AJ285" s="337"/>
      <c r="AK285" s="337"/>
      <c r="AL285" s="337"/>
      <c r="AM285" s="337"/>
      <c r="AN285" s="337"/>
      <c r="AO285" s="337"/>
      <c r="AP285" s="337"/>
      <c r="AQ285" s="337"/>
      <c r="AR285" s="337"/>
    </row>
    <row r="286">
      <c r="A286" s="337"/>
      <c r="B286" s="337"/>
      <c r="C286" s="337"/>
      <c r="D286" s="337"/>
      <c r="E286" s="337"/>
      <c r="F286" s="337"/>
      <c r="G286" s="337"/>
      <c r="H286" s="337"/>
      <c r="I286" s="337"/>
      <c r="J286" s="337"/>
      <c r="K286" s="337"/>
      <c r="L286" s="337"/>
      <c r="M286" s="337"/>
      <c r="N286" s="337"/>
      <c r="O286" s="337"/>
      <c r="P286" s="337"/>
      <c r="Q286" s="337"/>
      <c r="R286" s="337"/>
      <c r="S286" s="337"/>
      <c r="T286" s="337"/>
      <c r="U286" s="337"/>
      <c r="V286" s="337"/>
      <c r="W286" s="337"/>
      <c r="X286" s="337"/>
      <c r="Y286" s="337"/>
      <c r="Z286" s="337"/>
      <c r="AA286" s="337"/>
      <c r="AB286" s="337"/>
      <c r="AC286" s="337"/>
      <c r="AD286" s="337"/>
      <c r="AE286" s="337"/>
      <c r="AF286" s="337"/>
      <c r="AG286" s="337"/>
      <c r="AH286" s="337"/>
      <c r="AI286" s="337"/>
      <c r="AJ286" s="337"/>
      <c r="AK286" s="337"/>
      <c r="AL286" s="337"/>
      <c r="AM286" s="337"/>
      <c r="AN286" s="337"/>
      <c r="AO286" s="337"/>
      <c r="AP286" s="337"/>
      <c r="AQ286" s="337"/>
      <c r="AR286" s="337"/>
    </row>
    <row r="287">
      <c r="A287" s="337"/>
      <c r="B287" s="337"/>
      <c r="C287" s="337"/>
      <c r="D287" s="337"/>
      <c r="E287" s="337"/>
      <c r="F287" s="337"/>
      <c r="G287" s="337"/>
      <c r="H287" s="337"/>
      <c r="I287" s="337"/>
      <c r="J287" s="337"/>
      <c r="K287" s="337"/>
      <c r="L287" s="337"/>
      <c r="M287" s="337"/>
      <c r="N287" s="337"/>
      <c r="O287" s="337"/>
      <c r="P287" s="337"/>
      <c r="Q287" s="337"/>
      <c r="R287" s="337"/>
      <c r="S287" s="337"/>
      <c r="T287" s="337"/>
      <c r="U287" s="337"/>
      <c r="V287" s="337"/>
      <c r="W287" s="337"/>
      <c r="X287" s="337"/>
      <c r="Y287" s="337"/>
      <c r="Z287" s="337"/>
      <c r="AA287" s="337"/>
      <c r="AB287" s="337"/>
      <c r="AC287" s="337"/>
      <c r="AD287" s="337"/>
      <c r="AE287" s="337"/>
      <c r="AF287" s="337"/>
      <c r="AG287" s="337"/>
      <c r="AH287" s="337"/>
      <c r="AI287" s="337"/>
      <c r="AJ287" s="337"/>
      <c r="AK287" s="337"/>
      <c r="AL287" s="337"/>
      <c r="AM287" s="337"/>
      <c r="AN287" s="337"/>
      <c r="AO287" s="337"/>
      <c r="AP287" s="337"/>
      <c r="AQ287" s="337"/>
      <c r="AR287" s="337"/>
    </row>
    <row r="288">
      <c r="A288" s="337"/>
      <c r="B288" s="337"/>
      <c r="C288" s="337"/>
      <c r="D288" s="337"/>
      <c r="E288" s="337"/>
      <c r="F288" s="337"/>
      <c r="G288" s="337"/>
      <c r="H288" s="337"/>
      <c r="I288" s="337"/>
      <c r="J288" s="337"/>
      <c r="K288" s="337"/>
      <c r="L288" s="337"/>
      <c r="M288" s="337"/>
      <c r="N288" s="337"/>
      <c r="O288" s="337"/>
      <c r="P288" s="337"/>
      <c r="Q288" s="337"/>
      <c r="R288" s="337"/>
      <c r="S288" s="337"/>
      <c r="T288" s="337"/>
      <c r="U288" s="337"/>
      <c r="V288" s="337"/>
      <c r="W288" s="337"/>
      <c r="X288" s="337"/>
      <c r="Y288" s="337"/>
      <c r="Z288" s="337"/>
      <c r="AA288" s="337"/>
      <c r="AB288" s="337"/>
      <c r="AC288" s="337"/>
      <c r="AD288" s="337"/>
      <c r="AE288" s="337"/>
      <c r="AF288" s="337"/>
      <c r="AG288" s="337"/>
      <c r="AH288" s="337"/>
      <c r="AI288" s="337"/>
      <c r="AJ288" s="337"/>
      <c r="AK288" s="337"/>
      <c r="AL288" s="337"/>
      <c r="AM288" s="337"/>
      <c r="AN288" s="337"/>
      <c r="AO288" s="337"/>
      <c r="AP288" s="337"/>
      <c r="AQ288" s="337"/>
      <c r="AR288" s="337"/>
    </row>
    <row r="289">
      <c r="A289" s="337"/>
      <c r="B289" s="337"/>
      <c r="C289" s="337"/>
      <c r="D289" s="337"/>
      <c r="E289" s="337"/>
      <c r="F289" s="337"/>
      <c r="G289" s="337"/>
      <c r="H289" s="337"/>
      <c r="I289" s="337"/>
      <c r="J289" s="337"/>
      <c r="K289" s="337"/>
      <c r="L289" s="337"/>
      <c r="M289" s="337"/>
      <c r="N289" s="337"/>
      <c r="O289" s="337"/>
      <c r="P289" s="337"/>
      <c r="Q289" s="337"/>
      <c r="R289" s="337"/>
      <c r="S289" s="337"/>
      <c r="T289" s="337"/>
      <c r="U289" s="337"/>
      <c r="V289" s="337"/>
      <c r="W289" s="337"/>
      <c r="X289" s="337"/>
      <c r="Y289" s="337"/>
      <c r="Z289" s="337"/>
      <c r="AA289" s="337"/>
      <c r="AB289" s="337"/>
      <c r="AC289" s="337"/>
      <c r="AD289" s="337"/>
      <c r="AE289" s="337"/>
      <c r="AF289" s="337"/>
      <c r="AG289" s="337"/>
      <c r="AH289" s="337"/>
      <c r="AI289" s="337"/>
      <c r="AJ289" s="337"/>
      <c r="AK289" s="337"/>
      <c r="AL289" s="337"/>
      <c r="AM289" s="337"/>
      <c r="AN289" s="337"/>
      <c r="AO289" s="337"/>
      <c r="AP289" s="337"/>
      <c r="AQ289" s="337"/>
      <c r="AR289" s="337"/>
    </row>
    <row r="290">
      <c r="A290" s="337"/>
      <c r="B290" s="337"/>
      <c r="C290" s="337"/>
      <c r="D290" s="337"/>
      <c r="E290" s="337"/>
      <c r="F290" s="337"/>
      <c r="G290" s="337"/>
      <c r="H290" s="337"/>
      <c r="I290" s="337"/>
      <c r="J290" s="337"/>
      <c r="K290" s="337"/>
      <c r="L290" s="337"/>
      <c r="M290" s="337"/>
      <c r="N290" s="337"/>
      <c r="O290" s="337"/>
      <c r="P290" s="337"/>
      <c r="Q290" s="337"/>
      <c r="R290" s="337"/>
      <c r="S290" s="337"/>
      <c r="T290" s="337"/>
      <c r="U290" s="337"/>
      <c r="V290" s="337"/>
      <c r="W290" s="337"/>
      <c r="X290" s="337"/>
      <c r="Y290" s="337"/>
      <c r="Z290" s="337"/>
      <c r="AA290" s="337"/>
      <c r="AB290" s="337"/>
      <c r="AC290" s="337"/>
      <c r="AD290" s="337"/>
      <c r="AE290" s="337"/>
      <c r="AF290" s="337"/>
      <c r="AG290" s="337"/>
      <c r="AH290" s="337"/>
      <c r="AI290" s="337"/>
      <c r="AJ290" s="337"/>
      <c r="AK290" s="337"/>
      <c r="AL290" s="337"/>
      <c r="AM290" s="337"/>
      <c r="AN290" s="337"/>
      <c r="AO290" s="337"/>
      <c r="AP290" s="337"/>
      <c r="AQ290" s="337"/>
      <c r="AR290" s="337"/>
    </row>
    <row r="291">
      <c r="A291" s="337"/>
      <c r="B291" s="337"/>
      <c r="C291" s="337"/>
      <c r="D291" s="337"/>
      <c r="E291" s="337"/>
      <c r="F291" s="337"/>
      <c r="G291" s="337"/>
      <c r="H291" s="337"/>
      <c r="I291" s="337"/>
      <c r="J291" s="337"/>
      <c r="K291" s="337"/>
      <c r="L291" s="337"/>
      <c r="M291" s="337"/>
      <c r="N291" s="337"/>
      <c r="O291" s="337"/>
      <c r="P291" s="337"/>
      <c r="Q291" s="337"/>
      <c r="R291" s="337"/>
      <c r="S291" s="337"/>
      <c r="T291" s="337"/>
      <c r="U291" s="337"/>
      <c r="V291" s="337"/>
      <c r="W291" s="337"/>
      <c r="X291" s="337"/>
      <c r="Y291" s="337"/>
      <c r="Z291" s="337"/>
      <c r="AA291" s="337"/>
      <c r="AB291" s="337"/>
      <c r="AC291" s="337"/>
      <c r="AD291" s="337"/>
      <c r="AE291" s="337"/>
      <c r="AF291" s="337"/>
      <c r="AG291" s="337"/>
      <c r="AH291" s="337"/>
      <c r="AI291" s="337"/>
      <c r="AJ291" s="337"/>
      <c r="AK291" s="337"/>
      <c r="AL291" s="337"/>
      <c r="AM291" s="337"/>
      <c r="AN291" s="337"/>
      <c r="AO291" s="337"/>
      <c r="AP291" s="337"/>
      <c r="AQ291" s="337"/>
      <c r="AR291" s="337"/>
    </row>
    <row r="292">
      <c r="A292" s="337"/>
      <c r="B292" s="337"/>
      <c r="C292" s="337"/>
      <c r="D292" s="337"/>
      <c r="E292" s="337"/>
      <c r="F292" s="337"/>
      <c r="G292" s="337"/>
      <c r="H292" s="337"/>
      <c r="I292" s="337"/>
      <c r="J292" s="337"/>
      <c r="K292" s="337"/>
      <c r="L292" s="337"/>
      <c r="M292" s="337"/>
      <c r="N292" s="337"/>
      <c r="O292" s="337"/>
      <c r="P292" s="337"/>
      <c r="Q292" s="337"/>
      <c r="R292" s="337"/>
      <c r="S292" s="337"/>
      <c r="T292" s="337"/>
      <c r="U292" s="337"/>
      <c r="V292" s="337"/>
      <c r="W292" s="337"/>
      <c r="X292" s="337"/>
      <c r="Y292" s="337"/>
      <c r="Z292" s="337"/>
      <c r="AA292" s="337"/>
      <c r="AB292" s="337"/>
      <c r="AC292" s="337"/>
      <c r="AD292" s="337"/>
      <c r="AE292" s="337"/>
      <c r="AF292" s="337"/>
      <c r="AG292" s="337"/>
      <c r="AH292" s="337"/>
      <c r="AI292" s="337"/>
      <c r="AJ292" s="337"/>
      <c r="AK292" s="337"/>
      <c r="AL292" s="337"/>
      <c r="AM292" s="337"/>
      <c r="AN292" s="337"/>
      <c r="AO292" s="337"/>
      <c r="AP292" s="337"/>
      <c r="AQ292" s="337"/>
      <c r="AR292" s="337"/>
    </row>
    <row r="293">
      <c r="A293" s="337"/>
      <c r="B293" s="337"/>
      <c r="C293" s="337"/>
      <c r="D293" s="337"/>
      <c r="E293" s="337"/>
      <c r="F293" s="337"/>
      <c r="G293" s="337"/>
      <c r="H293" s="337"/>
      <c r="I293" s="337"/>
      <c r="J293" s="337"/>
      <c r="K293" s="337"/>
      <c r="L293" s="337"/>
      <c r="M293" s="337"/>
      <c r="N293" s="337"/>
      <c r="O293" s="337"/>
      <c r="P293" s="337"/>
      <c r="Q293" s="337"/>
      <c r="R293" s="337"/>
      <c r="S293" s="337"/>
      <c r="T293" s="337"/>
      <c r="U293" s="337"/>
      <c r="V293" s="337"/>
      <c r="W293" s="337"/>
      <c r="X293" s="337"/>
      <c r="Y293" s="337"/>
      <c r="Z293" s="337"/>
      <c r="AA293" s="337"/>
      <c r="AB293" s="337"/>
      <c r="AC293" s="337"/>
      <c r="AD293" s="337"/>
      <c r="AE293" s="337"/>
      <c r="AF293" s="337"/>
      <c r="AG293" s="337"/>
      <c r="AH293" s="337"/>
      <c r="AI293" s="337"/>
      <c r="AJ293" s="337"/>
      <c r="AK293" s="337"/>
      <c r="AL293" s="337"/>
      <c r="AM293" s="337"/>
      <c r="AN293" s="337"/>
      <c r="AO293" s="337"/>
      <c r="AP293" s="337"/>
      <c r="AQ293" s="337"/>
      <c r="AR293" s="337"/>
    </row>
    <row r="294">
      <c r="A294" s="337"/>
      <c r="B294" s="337"/>
      <c r="C294" s="337"/>
      <c r="D294" s="337"/>
      <c r="E294" s="337"/>
      <c r="F294" s="337"/>
      <c r="G294" s="337"/>
      <c r="H294" s="337"/>
      <c r="I294" s="337"/>
      <c r="J294" s="337"/>
      <c r="K294" s="337"/>
      <c r="L294" s="337"/>
      <c r="M294" s="337"/>
      <c r="N294" s="337"/>
      <c r="O294" s="337"/>
      <c r="P294" s="337"/>
      <c r="Q294" s="337"/>
      <c r="R294" s="337"/>
      <c r="S294" s="337"/>
      <c r="T294" s="337"/>
      <c r="U294" s="337"/>
      <c r="V294" s="337"/>
      <c r="W294" s="337"/>
      <c r="X294" s="337"/>
      <c r="Y294" s="337"/>
      <c r="Z294" s="337"/>
      <c r="AA294" s="337"/>
      <c r="AB294" s="337"/>
      <c r="AC294" s="337"/>
      <c r="AD294" s="337"/>
      <c r="AE294" s="337"/>
      <c r="AF294" s="337"/>
      <c r="AG294" s="337"/>
      <c r="AH294" s="337"/>
      <c r="AI294" s="337"/>
      <c r="AJ294" s="337"/>
      <c r="AK294" s="337"/>
      <c r="AL294" s="337"/>
      <c r="AM294" s="337"/>
      <c r="AN294" s="337"/>
      <c r="AO294" s="337"/>
      <c r="AP294" s="337"/>
      <c r="AQ294" s="337"/>
      <c r="AR294" s="337"/>
    </row>
    <row r="295">
      <c r="A295" s="337"/>
      <c r="B295" s="337"/>
      <c r="C295" s="337"/>
      <c r="D295" s="337"/>
      <c r="E295" s="337"/>
      <c r="F295" s="337"/>
      <c r="G295" s="337"/>
      <c r="H295" s="337"/>
      <c r="I295" s="337"/>
      <c r="J295" s="337"/>
      <c r="K295" s="337"/>
      <c r="L295" s="337"/>
      <c r="M295" s="337"/>
      <c r="N295" s="337"/>
      <c r="O295" s="337"/>
      <c r="P295" s="337"/>
      <c r="Q295" s="337"/>
      <c r="R295" s="337"/>
      <c r="S295" s="337"/>
      <c r="T295" s="337"/>
      <c r="U295" s="337"/>
      <c r="V295" s="337"/>
      <c r="W295" s="337"/>
      <c r="X295" s="337"/>
      <c r="Y295" s="337"/>
      <c r="Z295" s="337"/>
      <c r="AA295" s="337"/>
      <c r="AB295" s="337"/>
      <c r="AC295" s="337"/>
      <c r="AD295" s="337"/>
      <c r="AE295" s="337"/>
      <c r="AF295" s="337"/>
      <c r="AG295" s="337"/>
      <c r="AH295" s="337"/>
      <c r="AI295" s="337"/>
      <c r="AJ295" s="337"/>
      <c r="AK295" s="337"/>
      <c r="AL295" s="337"/>
      <c r="AM295" s="337"/>
      <c r="AN295" s="337"/>
      <c r="AO295" s="337"/>
      <c r="AP295" s="337"/>
      <c r="AQ295" s="337"/>
      <c r="AR295" s="337"/>
    </row>
    <row r="296">
      <c r="A296" s="337"/>
      <c r="B296" s="337"/>
      <c r="C296" s="337"/>
      <c r="D296" s="337"/>
      <c r="E296" s="337"/>
      <c r="F296" s="337"/>
      <c r="G296" s="337"/>
      <c r="H296" s="337"/>
      <c r="I296" s="337"/>
      <c r="J296" s="337"/>
      <c r="K296" s="337"/>
      <c r="L296" s="337"/>
      <c r="M296" s="337"/>
      <c r="N296" s="337"/>
      <c r="O296" s="337"/>
      <c r="P296" s="337"/>
      <c r="Q296" s="337"/>
      <c r="R296" s="337"/>
      <c r="S296" s="337"/>
      <c r="T296" s="337"/>
      <c r="U296" s="337"/>
      <c r="V296" s="337"/>
      <c r="W296" s="337"/>
      <c r="X296" s="337"/>
      <c r="Y296" s="337"/>
      <c r="Z296" s="337"/>
      <c r="AA296" s="337"/>
      <c r="AB296" s="337"/>
      <c r="AC296" s="337"/>
      <c r="AD296" s="337"/>
      <c r="AE296" s="337"/>
      <c r="AF296" s="337"/>
      <c r="AG296" s="337"/>
      <c r="AH296" s="337"/>
      <c r="AI296" s="337"/>
      <c r="AJ296" s="337"/>
      <c r="AK296" s="337"/>
      <c r="AL296" s="337"/>
      <c r="AM296" s="337"/>
      <c r="AN296" s="337"/>
      <c r="AO296" s="337"/>
      <c r="AP296" s="337"/>
      <c r="AQ296" s="337"/>
      <c r="AR296" s="337"/>
    </row>
    <row r="297">
      <c r="A297" s="337"/>
      <c r="B297" s="337"/>
      <c r="C297" s="337"/>
      <c r="D297" s="337"/>
      <c r="E297" s="337"/>
      <c r="F297" s="337"/>
      <c r="G297" s="337"/>
      <c r="H297" s="337"/>
      <c r="I297" s="337"/>
      <c r="J297" s="337"/>
      <c r="K297" s="337"/>
      <c r="L297" s="337"/>
      <c r="M297" s="337"/>
      <c r="N297" s="337"/>
      <c r="O297" s="337"/>
      <c r="P297" s="337"/>
      <c r="Q297" s="337"/>
      <c r="R297" s="337"/>
      <c r="S297" s="337"/>
      <c r="T297" s="337"/>
      <c r="U297" s="337"/>
      <c r="V297" s="337"/>
      <c r="W297" s="337"/>
      <c r="X297" s="337"/>
      <c r="Y297" s="337"/>
      <c r="Z297" s="337"/>
      <c r="AA297" s="337"/>
      <c r="AB297" s="337"/>
      <c r="AC297" s="337"/>
      <c r="AD297" s="337"/>
      <c r="AE297" s="337"/>
      <c r="AF297" s="337"/>
      <c r="AG297" s="337"/>
      <c r="AH297" s="337"/>
      <c r="AI297" s="337"/>
      <c r="AJ297" s="337"/>
      <c r="AK297" s="337"/>
      <c r="AL297" s="337"/>
      <c r="AM297" s="337"/>
      <c r="AN297" s="337"/>
      <c r="AO297" s="337"/>
      <c r="AP297" s="337"/>
      <c r="AQ297" s="337"/>
      <c r="AR297" s="337"/>
    </row>
    <row r="298">
      <c r="A298" s="337"/>
      <c r="B298" s="337"/>
      <c r="C298" s="337"/>
      <c r="D298" s="337"/>
      <c r="E298" s="337"/>
      <c r="F298" s="337"/>
      <c r="G298" s="337"/>
      <c r="H298" s="337"/>
      <c r="I298" s="337"/>
      <c r="J298" s="337"/>
      <c r="K298" s="337"/>
      <c r="L298" s="337"/>
      <c r="M298" s="337"/>
      <c r="N298" s="337"/>
      <c r="O298" s="337"/>
      <c r="P298" s="337"/>
      <c r="Q298" s="337"/>
      <c r="R298" s="337"/>
      <c r="S298" s="337"/>
      <c r="T298" s="337"/>
      <c r="U298" s="337"/>
      <c r="V298" s="337"/>
      <c r="W298" s="337"/>
      <c r="X298" s="337"/>
      <c r="Y298" s="337"/>
      <c r="Z298" s="337"/>
      <c r="AA298" s="337"/>
      <c r="AB298" s="337"/>
      <c r="AC298" s="337"/>
      <c r="AD298" s="337"/>
      <c r="AE298" s="337"/>
      <c r="AF298" s="337"/>
      <c r="AG298" s="337"/>
      <c r="AH298" s="337"/>
      <c r="AI298" s="337"/>
      <c r="AJ298" s="337"/>
      <c r="AK298" s="337"/>
      <c r="AL298" s="337"/>
      <c r="AM298" s="337"/>
      <c r="AN298" s="337"/>
      <c r="AO298" s="337"/>
      <c r="AP298" s="337"/>
      <c r="AQ298" s="337"/>
      <c r="AR298" s="337"/>
    </row>
    <row r="299">
      <c r="A299" s="337"/>
      <c r="B299" s="337"/>
      <c r="C299" s="337"/>
      <c r="D299" s="337"/>
      <c r="E299" s="337"/>
      <c r="F299" s="337"/>
      <c r="G299" s="337"/>
      <c r="H299" s="337"/>
      <c r="I299" s="337"/>
      <c r="J299" s="337"/>
      <c r="K299" s="337"/>
      <c r="L299" s="337"/>
      <c r="M299" s="337"/>
      <c r="N299" s="337"/>
      <c r="O299" s="337"/>
      <c r="P299" s="337"/>
      <c r="Q299" s="337"/>
      <c r="R299" s="337"/>
      <c r="S299" s="337"/>
      <c r="T299" s="337"/>
      <c r="U299" s="337"/>
      <c r="V299" s="337"/>
      <c r="W299" s="337"/>
      <c r="X299" s="337"/>
      <c r="Y299" s="337"/>
      <c r="Z299" s="337"/>
      <c r="AA299" s="337"/>
      <c r="AB299" s="337"/>
      <c r="AC299" s="337"/>
      <c r="AD299" s="337"/>
      <c r="AE299" s="337"/>
      <c r="AF299" s="337"/>
      <c r="AG299" s="337"/>
      <c r="AH299" s="337"/>
      <c r="AI299" s="337"/>
      <c r="AJ299" s="337"/>
      <c r="AK299" s="337"/>
      <c r="AL299" s="337"/>
      <c r="AM299" s="337"/>
      <c r="AN299" s="337"/>
      <c r="AO299" s="337"/>
      <c r="AP299" s="337"/>
      <c r="AQ299" s="337"/>
      <c r="AR299" s="337"/>
    </row>
    <row r="300">
      <c r="A300" s="337"/>
      <c r="B300" s="337"/>
      <c r="C300" s="337"/>
      <c r="D300" s="337"/>
      <c r="E300" s="337"/>
      <c r="F300" s="337"/>
      <c r="G300" s="337"/>
      <c r="H300" s="337"/>
      <c r="I300" s="337"/>
      <c r="J300" s="337"/>
      <c r="K300" s="337"/>
      <c r="L300" s="337"/>
      <c r="M300" s="337"/>
      <c r="N300" s="337"/>
      <c r="O300" s="337"/>
      <c r="P300" s="337"/>
      <c r="Q300" s="337"/>
      <c r="R300" s="337"/>
      <c r="S300" s="337"/>
      <c r="T300" s="337"/>
      <c r="U300" s="337"/>
      <c r="V300" s="337"/>
      <c r="W300" s="337"/>
      <c r="X300" s="337"/>
      <c r="Y300" s="337"/>
      <c r="Z300" s="337"/>
      <c r="AA300" s="337"/>
      <c r="AB300" s="337"/>
      <c r="AC300" s="337"/>
      <c r="AD300" s="337"/>
      <c r="AE300" s="337"/>
      <c r="AF300" s="337"/>
      <c r="AG300" s="337"/>
      <c r="AH300" s="337"/>
      <c r="AI300" s="337"/>
      <c r="AJ300" s="337"/>
      <c r="AK300" s="337"/>
      <c r="AL300" s="337"/>
      <c r="AM300" s="337"/>
      <c r="AN300" s="337"/>
      <c r="AO300" s="337"/>
      <c r="AP300" s="337"/>
      <c r="AQ300" s="337"/>
      <c r="AR300" s="337"/>
    </row>
    <row r="301">
      <c r="A301" s="337"/>
      <c r="B301" s="337"/>
      <c r="C301" s="337"/>
      <c r="D301" s="337"/>
      <c r="E301" s="337"/>
      <c r="F301" s="337"/>
      <c r="G301" s="337"/>
      <c r="H301" s="337"/>
      <c r="I301" s="337"/>
      <c r="J301" s="337"/>
      <c r="K301" s="337"/>
      <c r="L301" s="337"/>
      <c r="M301" s="337"/>
      <c r="N301" s="337"/>
      <c r="O301" s="337"/>
      <c r="P301" s="337"/>
      <c r="Q301" s="337"/>
      <c r="R301" s="337"/>
      <c r="S301" s="337"/>
      <c r="T301" s="337"/>
      <c r="U301" s="337"/>
      <c r="V301" s="337"/>
      <c r="W301" s="337"/>
      <c r="X301" s="337"/>
      <c r="Y301" s="337"/>
      <c r="Z301" s="337"/>
      <c r="AA301" s="337"/>
      <c r="AB301" s="337"/>
      <c r="AC301" s="337"/>
      <c r="AD301" s="337"/>
      <c r="AE301" s="337"/>
      <c r="AF301" s="337"/>
      <c r="AG301" s="337"/>
      <c r="AH301" s="337"/>
      <c r="AI301" s="337"/>
      <c r="AJ301" s="337"/>
      <c r="AK301" s="337"/>
      <c r="AL301" s="337"/>
      <c r="AM301" s="337"/>
      <c r="AN301" s="337"/>
      <c r="AO301" s="337"/>
      <c r="AP301" s="337"/>
      <c r="AQ301" s="337"/>
      <c r="AR301" s="337"/>
    </row>
    <row r="302">
      <c r="A302" s="337"/>
      <c r="B302" s="337"/>
      <c r="C302" s="337"/>
      <c r="D302" s="337"/>
      <c r="E302" s="337"/>
      <c r="F302" s="337"/>
      <c r="G302" s="337"/>
      <c r="H302" s="337"/>
      <c r="I302" s="337"/>
      <c r="J302" s="337"/>
      <c r="K302" s="337"/>
      <c r="L302" s="337"/>
      <c r="M302" s="337"/>
      <c r="N302" s="337"/>
      <c r="O302" s="337"/>
      <c r="P302" s="337"/>
      <c r="Q302" s="337"/>
      <c r="R302" s="337"/>
      <c r="S302" s="337"/>
      <c r="T302" s="337"/>
      <c r="U302" s="337"/>
      <c r="V302" s="337"/>
      <c r="W302" s="337"/>
      <c r="X302" s="337"/>
      <c r="Y302" s="337"/>
      <c r="Z302" s="337"/>
      <c r="AA302" s="337"/>
      <c r="AB302" s="337"/>
      <c r="AC302" s="337"/>
      <c r="AD302" s="337"/>
      <c r="AE302" s="337"/>
      <c r="AF302" s="337"/>
      <c r="AG302" s="337"/>
      <c r="AH302" s="337"/>
      <c r="AI302" s="337"/>
      <c r="AJ302" s="337"/>
      <c r="AK302" s="337"/>
      <c r="AL302" s="337"/>
      <c r="AM302" s="337"/>
      <c r="AN302" s="337"/>
      <c r="AO302" s="337"/>
      <c r="AP302" s="337"/>
      <c r="AQ302" s="337"/>
      <c r="AR302" s="337"/>
    </row>
    <row r="303">
      <c r="A303" s="337"/>
      <c r="B303" s="337"/>
      <c r="C303" s="337"/>
      <c r="D303" s="337"/>
      <c r="E303" s="337"/>
      <c r="F303" s="337"/>
      <c r="G303" s="337"/>
      <c r="H303" s="337"/>
      <c r="I303" s="337"/>
      <c r="J303" s="337"/>
      <c r="K303" s="337"/>
      <c r="L303" s="337"/>
      <c r="M303" s="337"/>
      <c r="N303" s="337"/>
      <c r="O303" s="337"/>
      <c r="P303" s="337"/>
      <c r="Q303" s="337"/>
      <c r="R303" s="337"/>
      <c r="S303" s="337"/>
      <c r="T303" s="337"/>
      <c r="U303" s="337"/>
      <c r="V303" s="337"/>
      <c r="W303" s="337"/>
      <c r="X303" s="337"/>
      <c r="Y303" s="337"/>
      <c r="Z303" s="337"/>
      <c r="AA303" s="337"/>
      <c r="AB303" s="337"/>
      <c r="AC303" s="337"/>
      <c r="AD303" s="337"/>
      <c r="AE303" s="337"/>
      <c r="AF303" s="337"/>
      <c r="AG303" s="337"/>
      <c r="AH303" s="337"/>
      <c r="AI303" s="337"/>
      <c r="AJ303" s="337"/>
      <c r="AK303" s="337"/>
      <c r="AL303" s="337"/>
      <c r="AM303" s="337"/>
      <c r="AN303" s="337"/>
      <c r="AO303" s="337"/>
      <c r="AP303" s="337"/>
      <c r="AQ303" s="337"/>
      <c r="AR303" s="337"/>
    </row>
    <row r="304">
      <c r="A304" s="337"/>
      <c r="B304" s="337"/>
      <c r="C304" s="337"/>
      <c r="D304" s="337"/>
      <c r="E304" s="337"/>
      <c r="F304" s="337"/>
      <c r="G304" s="337"/>
      <c r="H304" s="337"/>
      <c r="I304" s="337"/>
      <c r="J304" s="337"/>
      <c r="K304" s="337"/>
      <c r="L304" s="337"/>
      <c r="M304" s="337"/>
      <c r="N304" s="337"/>
      <c r="O304" s="337"/>
      <c r="P304" s="337"/>
      <c r="Q304" s="337"/>
      <c r="R304" s="337"/>
      <c r="S304" s="337"/>
      <c r="T304" s="337"/>
      <c r="U304" s="337"/>
      <c r="V304" s="337"/>
      <c r="W304" s="337"/>
      <c r="X304" s="337"/>
      <c r="Y304" s="337"/>
      <c r="Z304" s="337"/>
      <c r="AA304" s="337"/>
      <c r="AB304" s="337"/>
      <c r="AC304" s="337"/>
      <c r="AD304" s="337"/>
      <c r="AE304" s="337"/>
      <c r="AF304" s="337"/>
      <c r="AG304" s="337"/>
      <c r="AH304" s="337"/>
      <c r="AI304" s="337"/>
      <c r="AJ304" s="337"/>
      <c r="AK304" s="337"/>
      <c r="AL304" s="337"/>
      <c r="AM304" s="337"/>
      <c r="AN304" s="337"/>
      <c r="AO304" s="337"/>
      <c r="AP304" s="337"/>
      <c r="AQ304" s="337"/>
      <c r="AR304" s="337"/>
    </row>
    <row r="305">
      <c r="A305" s="337"/>
      <c r="B305" s="337"/>
      <c r="C305" s="337"/>
      <c r="D305" s="337"/>
      <c r="E305" s="337"/>
      <c r="F305" s="337"/>
      <c r="G305" s="337"/>
      <c r="H305" s="337"/>
      <c r="I305" s="337"/>
      <c r="J305" s="337"/>
      <c r="K305" s="337"/>
      <c r="L305" s="337"/>
      <c r="M305" s="337"/>
      <c r="N305" s="337"/>
      <c r="O305" s="337"/>
      <c r="P305" s="337"/>
      <c r="Q305" s="337"/>
      <c r="R305" s="337"/>
      <c r="S305" s="337"/>
      <c r="T305" s="337"/>
      <c r="U305" s="337"/>
      <c r="V305" s="337"/>
      <c r="W305" s="337"/>
      <c r="X305" s="337"/>
      <c r="Y305" s="337"/>
      <c r="Z305" s="337"/>
      <c r="AA305" s="337"/>
      <c r="AB305" s="337"/>
      <c r="AC305" s="337"/>
      <c r="AD305" s="337"/>
      <c r="AE305" s="337"/>
      <c r="AF305" s="337"/>
      <c r="AG305" s="337"/>
      <c r="AH305" s="337"/>
      <c r="AI305" s="337"/>
      <c r="AJ305" s="337"/>
      <c r="AK305" s="337"/>
      <c r="AL305" s="337"/>
      <c r="AM305" s="337"/>
      <c r="AN305" s="337"/>
      <c r="AO305" s="337"/>
      <c r="AP305" s="337"/>
      <c r="AQ305" s="337"/>
      <c r="AR305" s="337"/>
    </row>
    <row r="306">
      <c r="A306" s="337"/>
      <c r="B306" s="337"/>
      <c r="C306" s="337"/>
      <c r="D306" s="337"/>
      <c r="E306" s="337"/>
      <c r="F306" s="337"/>
      <c r="G306" s="337"/>
      <c r="H306" s="337"/>
      <c r="I306" s="337"/>
      <c r="J306" s="337"/>
      <c r="K306" s="337"/>
      <c r="L306" s="337"/>
      <c r="M306" s="337"/>
      <c r="N306" s="337"/>
      <c r="O306" s="337"/>
      <c r="P306" s="337"/>
      <c r="Q306" s="337"/>
      <c r="R306" s="337"/>
      <c r="S306" s="337"/>
      <c r="T306" s="337"/>
      <c r="U306" s="337"/>
      <c r="V306" s="337"/>
      <c r="W306" s="337"/>
      <c r="X306" s="337"/>
      <c r="Y306" s="337"/>
      <c r="Z306" s="337"/>
      <c r="AA306" s="337"/>
      <c r="AB306" s="337"/>
      <c r="AC306" s="337"/>
      <c r="AD306" s="337"/>
      <c r="AE306" s="337"/>
      <c r="AF306" s="337"/>
      <c r="AG306" s="337"/>
      <c r="AH306" s="337"/>
      <c r="AI306" s="337"/>
      <c r="AJ306" s="337"/>
      <c r="AK306" s="337"/>
      <c r="AL306" s="337"/>
      <c r="AM306" s="337"/>
      <c r="AN306" s="337"/>
      <c r="AO306" s="337"/>
      <c r="AP306" s="337"/>
      <c r="AQ306" s="337"/>
      <c r="AR306" s="337"/>
    </row>
    <row r="307">
      <c r="A307" s="337"/>
      <c r="B307" s="337"/>
      <c r="C307" s="337"/>
      <c r="D307" s="337"/>
      <c r="E307" s="337"/>
      <c r="F307" s="337"/>
      <c r="G307" s="337"/>
      <c r="H307" s="337"/>
      <c r="I307" s="337"/>
      <c r="J307" s="337"/>
      <c r="K307" s="337"/>
      <c r="L307" s="337"/>
      <c r="M307" s="337"/>
      <c r="N307" s="337"/>
      <c r="O307" s="337"/>
      <c r="P307" s="337"/>
      <c r="Q307" s="337"/>
      <c r="R307" s="337"/>
      <c r="S307" s="337"/>
      <c r="T307" s="337"/>
      <c r="U307" s="337"/>
      <c r="V307" s="337"/>
      <c r="W307" s="337"/>
      <c r="X307" s="337"/>
      <c r="Y307" s="337"/>
      <c r="Z307" s="337"/>
      <c r="AA307" s="337"/>
      <c r="AB307" s="337"/>
      <c r="AC307" s="337"/>
      <c r="AD307" s="337"/>
      <c r="AE307" s="337"/>
      <c r="AF307" s="337"/>
      <c r="AG307" s="337"/>
      <c r="AH307" s="337"/>
      <c r="AI307" s="337"/>
      <c r="AJ307" s="337"/>
      <c r="AK307" s="337"/>
      <c r="AL307" s="337"/>
      <c r="AM307" s="337"/>
      <c r="AN307" s="337"/>
      <c r="AO307" s="337"/>
      <c r="AP307" s="337"/>
      <c r="AQ307" s="337"/>
      <c r="AR307" s="337"/>
    </row>
    <row r="308">
      <c r="A308" s="337"/>
      <c r="B308" s="337"/>
      <c r="C308" s="337"/>
      <c r="D308" s="337"/>
      <c r="E308" s="337"/>
      <c r="F308" s="337"/>
      <c r="G308" s="337"/>
      <c r="H308" s="337"/>
      <c r="I308" s="337"/>
      <c r="J308" s="337"/>
      <c r="K308" s="337"/>
      <c r="L308" s="337"/>
      <c r="M308" s="337"/>
      <c r="N308" s="337"/>
      <c r="O308" s="337"/>
      <c r="P308" s="337"/>
      <c r="Q308" s="337"/>
      <c r="R308" s="337"/>
      <c r="S308" s="337"/>
      <c r="T308" s="337"/>
      <c r="U308" s="337"/>
      <c r="V308" s="337"/>
      <c r="W308" s="337"/>
      <c r="X308" s="337"/>
      <c r="Y308" s="337"/>
      <c r="Z308" s="337"/>
      <c r="AA308" s="337"/>
      <c r="AB308" s="337"/>
      <c r="AC308" s="337"/>
      <c r="AD308" s="337"/>
      <c r="AE308" s="337"/>
      <c r="AF308" s="337"/>
      <c r="AG308" s="337"/>
      <c r="AH308" s="337"/>
      <c r="AI308" s="337"/>
      <c r="AJ308" s="337"/>
      <c r="AK308" s="337"/>
      <c r="AL308" s="337"/>
      <c r="AM308" s="337"/>
      <c r="AN308" s="337"/>
      <c r="AO308" s="337"/>
      <c r="AP308" s="337"/>
      <c r="AQ308" s="337"/>
      <c r="AR308" s="337"/>
    </row>
    <row r="309">
      <c r="A309" s="337"/>
      <c r="B309" s="337"/>
      <c r="C309" s="337"/>
      <c r="D309" s="337"/>
      <c r="E309" s="337"/>
      <c r="F309" s="337"/>
      <c r="G309" s="337"/>
      <c r="H309" s="337"/>
      <c r="I309" s="337"/>
      <c r="J309" s="337"/>
      <c r="K309" s="337"/>
      <c r="L309" s="337"/>
      <c r="M309" s="337"/>
      <c r="N309" s="337"/>
      <c r="O309" s="337"/>
      <c r="P309" s="337"/>
      <c r="Q309" s="337"/>
      <c r="R309" s="337"/>
      <c r="S309" s="337"/>
      <c r="T309" s="337"/>
      <c r="U309" s="337"/>
      <c r="V309" s="337"/>
      <c r="W309" s="337"/>
      <c r="X309" s="337"/>
      <c r="Y309" s="337"/>
      <c r="Z309" s="337"/>
      <c r="AA309" s="337"/>
      <c r="AB309" s="337"/>
      <c r="AC309" s="337"/>
      <c r="AD309" s="337"/>
      <c r="AE309" s="337"/>
      <c r="AF309" s="337"/>
      <c r="AG309" s="337"/>
      <c r="AH309" s="337"/>
      <c r="AI309" s="337"/>
      <c r="AJ309" s="337"/>
      <c r="AK309" s="337"/>
      <c r="AL309" s="337"/>
      <c r="AM309" s="337"/>
      <c r="AN309" s="337"/>
      <c r="AO309" s="337"/>
      <c r="AP309" s="337"/>
      <c r="AQ309" s="337"/>
      <c r="AR309" s="337"/>
    </row>
    <row r="310">
      <c r="A310" s="337"/>
      <c r="B310" s="337"/>
      <c r="C310" s="337"/>
      <c r="D310" s="337"/>
      <c r="E310" s="337"/>
      <c r="F310" s="337"/>
      <c r="G310" s="337"/>
      <c r="H310" s="337"/>
      <c r="I310" s="337"/>
      <c r="J310" s="337"/>
      <c r="K310" s="337"/>
      <c r="L310" s="337"/>
      <c r="M310" s="337"/>
      <c r="N310" s="337"/>
      <c r="O310" s="337"/>
      <c r="P310" s="337"/>
      <c r="Q310" s="337"/>
      <c r="R310" s="337"/>
      <c r="S310" s="337"/>
      <c r="T310" s="337"/>
      <c r="U310" s="337"/>
      <c r="V310" s="337"/>
      <c r="W310" s="337"/>
      <c r="X310" s="337"/>
      <c r="Y310" s="337"/>
      <c r="Z310" s="337"/>
      <c r="AA310" s="337"/>
      <c r="AB310" s="337"/>
      <c r="AC310" s="337"/>
      <c r="AD310" s="337"/>
      <c r="AE310" s="337"/>
      <c r="AF310" s="337"/>
      <c r="AG310" s="337"/>
      <c r="AH310" s="337"/>
      <c r="AI310" s="337"/>
      <c r="AJ310" s="337"/>
      <c r="AK310" s="337"/>
      <c r="AL310" s="337"/>
      <c r="AM310" s="337"/>
      <c r="AN310" s="337"/>
      <c r="AO310" s="337"/>
      <c r="AP310" s="337"/>
      <c r="AQ310" s="337"/>
      <c r="AR310" s="337"/>
    </row>
    <row r="311">
      <c r="A311" s="337"/>
      <c r="B311" s="337"/>
      <c r="C311" s="337"/>
      <c r="D311" s="337"/>
      <c r="E311" s="337"/>
      <c r="F311" s="337"/>
      <c r="G311" s="337"/>
      <c r="H311" s="337"/>
      <c r="I311" s="337"/>
      <c r="J311" s="337"/>
      <c r="K311" s="337"/>
      <c r="L311" s="337"/>
      <c r="M311" s="337"/>
      <c r="N311" s="337"/>
      <c r="O311" s="337"/>
      <c r="P311" s="337"/>
      <c r="Q311" s="337"/>
      <c r="R311" s="337"/>
      <c r="S311" s="337"/>
      <c r="T311" s="337"/>
      <c r="U311" s="337"/>
      <c r="V311" s="337"/>
      <c r="W311" s="337"/>
      <c r="X311" s="337"/>
      <c r="Y311" s="337"/>
      <c r="Z311" s="337"/>
      <c r="AA311" s="337"/>
      <c r="AB311" s="337"/>
      <c r="AC311" s="337"/>
      <c r="AD311" s="337"/>
      <c r="AE311" s="337"/>
      <c r="AF311" s="337"/>
      <c r="AG311" s="337"/>
      <c r="AH311" s="337"/>
      <c r="AI311" s="337"/>
      <c r="AJ311" s="337"/>
      <c r="AK311" s="337"/>
      <c r="AL311" s="337"/>
      <c r="AM311" s="337"/>
      <c r="AN311" s="337"/>
      <c r="AO311" s="337"/>
      <c r="AP311" s="337"/>
      <c r="AQ311" s="337"/>
      <c r="AR311" s="337"/>
    </row>
    <row r="312">
      <c r="A312" s="337"/>
      <c r="B312" s="337"/>
      <c r="C312" s="337"/>
      <c r="D312" s="337"/>
      <c r="E312" s="337"/>
      <c r="F312" s="337"/>
      <c r="G312" s="337"/>
      <c r="H312" s="337"/>
      <c r="I312" s="337"/>
      <c r="J312" s="337"/>
      <c r="K312" s="337"/>
      <c r="L312" s="337"/>
      <c r="M312" s="337"/>
      <c r="N312" s="337"/>
      <c r="O312" s="337"/>
      <c r="P312" s="337"/>
      <c r="Q312" s="337"/>
      <c r="R312" s="337"/>
      <c r="S312" s="337"/>
      <c r="T312" s="337"/>
      <c r="U312" s="337"/>
      <c r="V312" s="337"/>
      <c r="W312" s="337"/>
      <c r="X312" s="337"/>
      <c r="Y312" s="337"/>
      <c r="Z312" s="337"/>
      <c r="AA312" s="337"/>
      <c r="AB312" s="337"/>
      <c r="AC312" s="337"/>
      <c r="AD312" s="337"/>
      <c r="AE312" s="337"/>
      <c r="AF312" s="337"/>
      <c r="AG312" s="337"/>
      <c r="AH312" s="337"/>
      <c r="AI312" s="337"/>
      <c r="AJ312" s="337"/>
      <c r="AK312" s="337"/>
      <c r="AL312" s="337"/>
      <c r="AM312" s="337"/>
      <c r="AN312" s="337"/>
      <c r="AO312" s="337"/>
      <c r="AP312" s="337"/>
      <c r="AQ312" s="337"/>
      <c r="AR312" s="337"/>
    </row>
    <row r="313">
      <c r="A313" s="337"/>
      <c r="B313" s="337"/>
      <c r="C313" s="337"/>
      <c r="D313" s="337"/>
      <c r="E313" s="337"/>
      <c r="F313" s="337"/>
      <c r="G313" s="337"/>
      <c r="H313" s="337"/>
      <c r="I313" s="337"/>
      <c r="J313" s="337"/>
      <c r="K313" s="337"/>
      <c r="L313" s="337"/>
      <c r="M313" s="337"/>
      <c r="N313" s="337"/>
      <c r="O313" s="337"/>
      <c r="P313" s="337"/>
      <c r="Q313" s="337"/>
      <c r="R313" s="337"/>
      <c r="S313" s="337"/>
      <c r="T313" s="337"/>
      <c r="U313" s="337"/>
      <c r="V313" s="337"/>
      <c r="W313" s="337"/>
      <c r="X313" s="337"/>
      <c r="Y313" s="337"/>
      <c r="Z313" s="337"/>
      <c r="AA313" s="337"/>
      <c r="AB313" s="337"/>
      <c r="AC313" s="337"/>
      <c r="AD313" s="337"/>
      <c r="AE313" s="337"/>
      <c r="AF313" s="337"/>
      <c r="AG313" s="337"/>
      <c r="AH313" s="337"/>
      <c r="AI313" s="337"/>
      <c r="AJ313" s="337"/>
      <c r="AK313" s="337"/>
      <c r="AL313" s="337"/>
      <c r="AM313" s="337"/>
      <c r="AN313" s="337"/>
      <c r="AO313" s="337"/>
      <c r="AP313" s="337"/>
      <c r="AQ313" s="337"/>
      <c r="AR313" s="337"/>
    </row>
    <row r="314">
      <c r="A314" s="337"/>
      <c r="B314" s="337"/>
      <c r="C314" s="337"/>
      <c r="D314" s="337"/>
      <c r="E314" s="337"/>
      <c r="F314" s="337"/>
      <c r="G314" s="337"/>
      <c r="H314" s="337"/>
      <c r="I314" s="337"/>
      <c r="J314" s="337"/>
      <c r="K314" s="337"/>
      <c r="L314" s="337"/>
      <c r="M314" s="337"/>
      <c r="N314" s="337"/>
      <c r="O314" s="337"/>
      <c r="P314" s="337"/>
      <c r="Q314" s="337"/>
      <c r="R314" s="337"/>
      <c r="S314" s="337"/>
      <c r="T314" s="337"/>
      <c r="U314" s="337"/>
      <c r="V314" s="337"/>
      <c r="W314" s="337"/>
      <c r="X314" s="337"/>
      <c r="Y314" s="337"/>
      <c r="Z314" s="337"/>
      <c r="AA314" s="337"/>
      <c r="AB314" s="337"/>
      <c r="AC314" s="337"/>
      <c r="AD314" s="337"/>
      <c r="AE314" s="337"/>
      <c r="AF314" s="337"/>
      <c r="AG314" s="337"/>
      <c r="AH314" s="337"/>
      <c r="AI314" s="337"/>
      <c r="AJ314" s="337"/>
      <c r="AK314" s="337"/>
      <c r="AL314" s="337"/>
      <c r="AM314" s="337"/>
      <c r="AN314" s="337"/>
      <c r="AO314" s="337"/>
      <c r="AP314" s="337"/>
      <c r="AQ314" s="337"/>
      <c r="AR314" s="337"/>
    </row>
    <row r="315">
      <c r="A315" s="337"/>
      <c r="B315" s="337"/>
      <c r="C315" s="337"/>
      <c r="D315" s="337"/>
      <c r="E315" s="337"/>
      <c r="F315" s="337"/>
      <c r="G315" s="337"/>
      <c r="H315" s="337"/>
      <c r="I315" s="337"/>
      <c r="J315" s="337"/>
      <c r="K315" s="337"/>
      <c r="L315" s="337"/>
      <c r="M315" s="337"/>
      <c r="N315" s="337"/>
      <c r="O315" s="337"/>
      <c r="P315" s="337"/>
      <c r="Q315" s="337"/>
      <c r="R315" s="337"/>
      <c r="S315" s="337"/>
      <c r="T315" s="337"/>
      <c r="U315" s="337"/>
      <c r="V315" s="337"/>
      <c r="W315" s="337"/>
      <c r="X315" s="337"/>
      <c r="Y315" s="337"/>
      <c r="Z315" s="337"/>
      <c r="AA315" s="337"/>
      <c r="AB315" s="337"/>
      <c r="AC315" s="337"/>
      <c r="AD315" s="337"/>
      <c r="AE315" s="337"/>
      <c r="AF315" s="337"/>
      <c r="AG315" s="337"/>
      <c r="AH315" s="337"/>
      <c r="AI315" s="337"/>
      <c r="AJ315" s="337"/>
      <c r="AK315" s="337"/>
      <c r="AL315" s="337"/>
      <c r="AM315" s="337"/>
      <c r="AN315" s="337"/>
      <c r="AO315" s="337"/>
      <c r="AP315" s="337"/>
      <c r="AQ315" s="337"/>
      <c r="AR315" s="337"/>
    </row>
    <row r="316">
      <c r="A316" s="337"/>
      <c r="B316" s="337"/>
      <c r="C316" s="337"/>
      <c r="D316" s="337"/>
      <c r="E316" s="337"/>
      <c r="F316" s="337"/>
      <c r="G316" s="337"/>
      <c r="H316" s="337"/>
      <c r="I316" s="337"/>
      <c r="J316" s="337"/>
      <c r="K316" s="337"/>
      <c r="L316" s="337"/>
      <c r="M316" s="337"/>
      <c r="N316" s="337"/>
      <c r="O316" s="337"/>
      <c r="P316" s="337"/>
      <c r="Q316" s="337"/>
      <c r="R316" s="337"/>
      <c r="S316" s="337"/>
      <c r="T316" s="337"/>
      <c r="U316" s="337"/>
      <c r="V316" s="337"/>
      <c r="W316" s="337"/>
      <c r="X316" s="337"/>
      <c r="Y316" s="337"/>
      <c r="Z316" s="337"/>
      <c r="AA316" s="337"/>
      <c r="AB316" s="337"/>
      <c r="AC316" s="337"/>
      <c r="AD316" s="337"/>
      <c r="AE316" s="337"/>
      <c r="AF316" s="337"/>
      <c r="AG316" s="337"/>
      <c r="AH316" s="337"/>
      <c r="AI316" s="337"/>
      <c r="AJ316" s="337"/>
      <c r="AK316" s="337"/>
      <c r="AL316" s="337"/>
      <c r="AM316" s="337"/>
      <c r="AN316" s="337"/>
      <c r="AO316" s="337"/>
      <c r="AP316" s="337"/>
      <c r="AQ316" s="337"/>
      <c r="AR316" s="337"/>
    </row>
    <row r="317">
      <c r="A317" s="337"/>
      <c r="B317" s="337"/>
      <c r="C317" s="337"/>
      <c r="D317" s="337"/>
      <c r="E317" s="337"/>
      <c r="F317" s="337"/>
      <c r="G317" s="337"/>
      <c r="H317" s="337"/>
      <c r="I317" s="337"/>
      <c r="J317" s="337"/>
      <c r="K317" s="337"/>
      <c r="L317" s="337"/>
      <c r="M317" s="337"/>
      <c r="N317" s="337"/>
      <c r="O317" s="337"/>
      <c r="P317" s="337"/>
      <c r="Q317" s="337"/>
      <c r="R317" s="337"/>
      <c r="S317" s="337"/>
      <c r="T317" s="337"/>
      <c r="U317" s="337"/>
      <c r="V317" s="337"/>
      <c r="W317" s="337"/>
      <c r="X317" s="337"/>
      <c r="Y317" s="337"/>
      <c r="Z317" s="337"/>
      <c r="AA317" s="337"/>
      <c r="AB317" s="337"/>
      <c r="AC317" s="337"/>
      <c r="AD317" s="337"/>
      <c r="AE317" s="337"/>
      <c r="AF317" s="337"/>
      <c r="AG317" s="337"/>
      <c r="AH317" s="337"/>
      <c r="AI317" s="337"/>
      <c r="AJ317" s="337"/>
      <c r="AK317" s="337"/>
      <c r="AL317" s="337"/>
      <c r="AM317" s="337"/>
      <c r="AN317" s="337"/>
      <c r="AO317" s="337"/>
      <c r="AP317" s="337"/>
      <c r="AQ317" s="337"/>
      <c r="AR317" s="337"/>
    </row>
    <row r="318">
      <c r="A318" s="337"/>
      <c r="B318" s="337"/>
      <c r="C318" s="337"/>
      <c r="D318" s="337"/>
      <c r="E318" s="337"/>
      <c r="F318" s="337"/>
      <c r="G318" s="337"/>
      <c r="H318" s="337"/>
      <c r="I318" s="337"/>
      <c r="J318" s="337"/>
      <c r="K318" s="337"/>
      <c r="L318" s="337"/>
      <c r="M318" s="337"/>
      <c r="N318" s="337"/>
      <c r="O318" s="337"/>
      <c r="P318" s="337"/>
      <c r="Q318" s="337"/>
      <c r="R318" s="337"/>
      <c r="S318" s="337"/>
      <c r="T318" s="337"/>
      <c r="U318" s="337"/>
      <c r="V318" s="337"/>
      <c r="W318" s="337"/>
      <c r="X318" s="337"/>
      <c r="Y318" s="337"/>
      <c r="Z318" s="337"/>
      <c r="AA318" s="337"/>
      <c r="AB318" s="337"/>
      <c r="AC318" s="337"/>
      <c r="AD318" s="337"/>
      <c r="AE318" s="337"/>
      <c r="AF318" s="337"/>
      <c r="AG318" s="337"/>
      <c r="AH318" s="337"/>
      <c r="AI318" s="337"/>
      <c r="AJ318" s="337"/>
      <c r="AK318" s="337"/>
      <c r="AL318" s="337"/>
      <c r="AM318" s="337"/>
      <c r="AN318" s="337"/>
      <c r="AO318" s="337"/>
      <c r="AP318" s="337"/>
      <c r="AQ318" s="337"/>
      <c r="AR318" s="337"/>
    </row>
    <row r="319">
      <c r="A319" s="337"/>
      <c r="B319" s="337"/>
      <c r="C319" s="337"/>
      <c r="D319" s="337"/>
      <c r="E319" s="337"/>
      <c r="F319" s="337"/>
      <c r="G319" s="337"/>
      <c r="H319" s="337"/>
      <c r="I319" s="337"/>
      <c r="J319" s="337"/>
      <c r="K319" s="337"/>
      <c r="L319" s="337"/>
      <c r="M319" s="337"/>
      <c r="N319" s="337"/>
      <c r="O319" s="337"/>
      <c r="P319" s="337"/>
      <c r="Q319" s="337"/>
      <c r="R319" s="337"/>
      <c r="S319" s="337"/>
      <c r="T319" s="337"/>
      <c r="U319" s="337"/>
      <c r="V319" s="337"/>
      <c r="W319" s="337"/>
      <c r="X319" s="337"/>
      <c r="Y319" s="337"/>
      <c r="Z319" s="337"/>
      <c r="AA319" s="337"/>
      <c r="AB319" s="337"/>
      <c r="AC319" s="337"/>
      <c r="AD319" s="337"/>
      <c r="AE319" s="337"/>
      <c r="AF319" s="337"/>
      <c r="AG319" s="337"/>
      <c r="AH319" s="337"/>
      <c r="AI319" s="337"/>
      <c r="AJ319" s="337"/>
      <c r="AK319" s="337"/>
      <c r="AL319" s="337"/>
      <c r="AM319" s="337"/>
      <c r="AN319" s="337"/>
      <c r="AO319" s="337"/>
      <c r="AP319" s="337"/>
      <c r="AQ319" s="337"/>
      <c r="AR319" s="337"/>
    </row>
    <row r="320">
      <c r="A320" s="337"/>
      <c r="B320" s="337"/>
      <c r="C320" s="337"/>
      <c r="D320" s="337"/>
      <c r="E320" s="337"/>
      <c r="F320" s="337"/>
      <c r="G320" s="337"/>
      <c r="H320" s="337"/>
      <c r="I320" s="337"/>
      <c r="J320" s="337"/>
      <c r="K320" s="337"/>
      <c r="L320" s="337"/>
      <c r="M320" s="337"/>
      <c r="N320" s="337"/>
      <c r="O320" s="337"/>
      <c r="P320" s="337"/>
      <c r="Q320" s="337"/>
      <c r="R320" s="337"/>
      <c r="S320" s="337"/>
      <c r="T320" s="337"/>
      <c r="U320" s="337"/>
      <c r="V320" s="337"/>
      <c r="W320" s="337"/>
      <c r="X320" s="337"/>
      <c r="Y320" s="337"/>
      <c r="Z320" s="337"/>
      <c r="AA320" s="337"/>
      <c r="AB320" s="337"/>
      <c r="AC320" s="337"/>
      <c r="AD320" s="337"/>
      <c r="AE320" s="337"/>
      <c r="AF320" s="337"/>
      <c r="AG320" s="337"/>
      <c r="AH320" s="337"/>
      <c r="AI320" s="337"/>
      <c r="AJ320" s="337"/>
      <c r="AK320" s="337"/>
      <c r="AL320" s="337"/>
      <c r="AM320" s="337"/>
      <c r="AN320" s="337"/>
      <c r="AO320" s="337"/>
      <c r="AP320" s="337"/>
      <c r="AQ320" s="337"/>
      <c r="AR320" s="337"/>
    </row>
    <row r="321">
      <c r="A321" s="337"/>
      <c r="B321" s="337"/>
      <c r="C321" s="337"/>
      <c r="D321" s="337"/>
      <c r="E321" s="337"/>
      <c r="F321" s="337"/>
      <c r="G321" s="337"/>
      <c r="H321" s="337"/>
      <c r="I321" s="337"/>
      <c r="J321" s="337"/>
      <c r="K321" s="337"/>
      <c r="L321" s="337"/>
      <c r="M321" s="337"/>
      <c r="N321" s="337"/>
      <c r="O321" s="337"/>
      <c r="P321" s="337"/>
      <c r="Q321" s="337"/>
      <c r="R321" s="337"/>
      <c r="S321" s="337"/>
      <c r="T321" s="337"/>
      <c r="U321" s="337"/>
      <c r="V321" s="337"/>
      <c r="W321" s="337"/>
      <c r="X321" s="337"/>
      <c r="Y321" s="337"/>
      <c r="Z321" s="337"/>
      <c r="AA321" s="337"/>
      <c r="AB321" s="337"/>
      <c r="AC321" s="337"/>
      <c r="AD321" s="337"/>
      <c r="AE321" s="337"/>
      <c r="AF321" s="337"/>
      <c r="AG321" s="337"/>
      <c r="AH321" s="337"/>
      <c r="AI321" s="337"/>
      <c r="AJ321" s="337"/>
      <c r="AK321" s="337"/>
      <c r="AL321" s="337"/>
      <c r="AM321" s="337"/>
      <c r="AN321" s="337"/>
      <c r="AO321" s="337"/>
      <c r="AP321" s="337"/>
      <c r="AQ321" s="337"/>
      <c r="AR321" s="337"/>
    </row>
    <row r="322">
      <c r="A322" s="337"/>
      <c r="B322" s="337"/>
      <c r="C322" s="337"/>
      <c r="D322" s="337"/>
      <c r="E322" s="337"/>
      <c r="F322" s="337"/>
      <c r="G322" s="337"/>
      <c r="H322" s="337"/>
      <c r="I322" s="337"/>
      <c r="J322" s="337"/>
      <c r="K322" s="337"/>
      <c r="L322" s="337"/>
      <c r="M322" s="337"/>
      <c r="N322" s="337"/>
      <c r="O322" s="337"/>
      <c r="P322" s="337"/>
      <c r="Q322" s="337"/>
      <c r="R322" s="337"/>
      <c r="S322" s="337"/>
      <c r="T322" s="337"/>
      <c r="U322" s="337"/>
      <c r="V322" s="337"/>
      <c r="W322" s="337"/>
      <c r="X322" s="337"/>
      <c r="Y322" s="337"/>
      <c r="Z322" s="337"/>
      <c r="AA322" s="337"/>
      <c r="AB322" s="337"/>
      <c r="AC322" s="337"/>
      <c r="AD322" s="337"/>
      <c r="AE322" s="337"/>
      <c r="AF322" s="337"/>
      <c r="AG322" s="337"/>
      <c r="AH322" s="337"/>
      <c r="AI322" s="337"/>
      <c r="AJ322" s="337"/>
      <c r="AK322" s="337"/>
      <c r="AL322" s="337"/>
      <c r="AM322" s="337"/>
      <c r="AN322" s="337"/>
      <c r="AO322" s="337"/>
      <c r="AP322" s="337"/>
      <c r="AQ322" s="337"/>
      <c r="AR322" s="337"/>
    </row>
    <row r="323">
      <c r="A323" s="337"/>
      <c r="B323" s="337"/>
      <c r="C323" s="337"/>
      <c r="D323" s="337"/>
      <c r="E323" s="337"/>
      <c r="F323" s="337"/>
      <c r="G323" s="337"/>
      <c r="H323" s="337"/>
      <c r="I323" s="337"/>
      <c r="J323" s="337"/>
      <c r="K323" s="337"/>
      <c r="L323" s="337"/>
      <c r="M323" s="337"/>
      <c r="N323" s="337"/>
      <c r="O323" s="337"/>
      <c r="P323" s="337"/>
      <c r="Q323" s="337"/>
      <c r="R323" s="337"/>
      <c r="S323" s="337"/>
      <c r="T323" s="337"/>
      <c r="U323" s="337"/>
      <c r="V323" s="337"/>
      <c r="W323" s="337"/>
      <c r="X323" s="337"/>
      <c r="Y323" s="337"/>
      <c r="Z323" s="337"/>
      <c r="AA323" s="337"/>
      <c r="AB323" s="337"/>
      <c r="AC323" s="337"/>
      <c r="AD323" s="337"/>
      <c r="AE323" s="337"/>
      <c r="AF323" s="337"/>
      <c r="AG323" s="337"/>
      <c r="AH323" s="337"/>
      <c r="AI323" s="337"/>
      <c r="AJ323" s="337"/>
      <c r="AK323" s="337"/>
      <c r="AL323" s="337"/>
      <c r="AM323" s="337"/>
      <c r="AN323" s="337"/>
      <c r="AO323" s="337"/>
      <c r="AP323" s="337"/>
      <c r="AQ323" s="337"/>
      <c r="AR323" s="337"/>
    </row>
    <row r="324">
      <c r="A324" s="337"/>
      <c r="B324" s="337"/>
      <c r="C324" s="337"/>
      <c r="D324" s="337"/>
      <c r="E324" s="337"/>
      <c r="F324" s="337"/>
      <c r="G324" s="337"/>
      <c r="H324" s="337"/>
      <c r="I324" s="337"/>
      <c r="J324" s="337"/>
      <c r="K324" s="337"/>
      <c r="L324" s="337"/>
      <c r="M324" s="337"/>
      <c r="N324" s="337"/>
      <c r="O324" s="337"/>
      <c r="P324" s="337"/>
      <c r="Q324" s="337"/>
      <c r="R324" s="337"/>
      <c r="S324" s="337"/>
      <c r="T324" s="337"/>
      <c r="U324" s="337"/>
      <c r="V324" s="337"/>
      <c r="W324" s="337"/>
      <c r="X324" s="337"/>
      <c r="Y324" s="337"/>
      <c r="Z324" s="337"/>
      <c r="AA324" s="337"/>
      <c r="AB324" s="337"/>
      <c r="AC324" s="337"/>
      <c r="AD324" s="337"/>
      <c r="AE324" s="337"/>
      <c r="AF324" s="337"/>
      <c r="AG324" s="337"/>
      <c r="AH324" s="337"/>
      <c r="AI324" s="337"/>
      <c r="AJ324" s="337"/>
      <c r="AK324" s="337"/>
      <c r="AL324" s="337"/>
      <c r="AM324" s="337"/>
      <c r="AN324" s="337"/>
      <c r="AO324" s="337"/>
      <c r="AP324" s="337"/>
      <c r="AQ324" s="337"/>
      <c r="AR324" s="337"/>
    </row>
    <row r="325">
      <c r="A325" s="337"/>
      <c r="B325" s="337"/>
      <c r="C325" s="337"/>
      <c r="D325" s="337"/>
      <c r="E325" s="337"/>
      <c r="F325" s="337"/>
      <c r="G325" s="337"/>
      <c r="H325" s="337"/>
      <c r="I325" s="337"/>
      <c r="J325" s="337"/>
      <c r="K325" s="337"/>
      <c r="L325" s="337"/>
      <c r="M325" s="337"/>
      <c r="N325" s="337"/>
      <c r="O325" s="337"/>
      <c r="P325" s="337"/>
      <c r="Q325" s="337"/>
      <c r="R325" s="337"/>
      <c r="S325" s="337"/>
      <c r="T325" s="337"/>
      <c r="U325" s="337"/>
      <c r="V325" s="337"/>
      <c r="W325" s="337"/>
      <c r="X325" s="337"/>
      <c r="Y325" s="337"/>
      <c r="Z325" s="337"/>
      <c r="AA325" s="337"/>
      <c r="AB325" s="337"/>
      <c r="AC325" s="337"/>
      <c r="AD325" s="337"/>
      <c r="AE325" s="337"/>
      <c r="AF325" s="337"/>
      <c r="AG325" s="337"/>
      <c r="AH325" s="337"/>
      <c r="AI325" s="337"/>
      <c r="AJ325" s="337"/>
      <c r="AK325" s="337"/>
      <c r="AL325" s="337"/>
      <c r="AM325" s="337"/>
      <c r="AN325" s="337"/>
      <c r="AO325" s="337"/>
      <c r="AP325" s="337"/>
      <c r="AQ325" s="337"/>
      <c r="AR325" s="337"/>
    </row>
    <row r="326">
      <c r="A326" s="337"/>
      <c r="B326" s="337"/>
      <c r="C326" s="337"/>
      <c r="D326" s="337"/>
      <c r="E326" s="337"/>
      <c r="F326" s="337"/>
      <c r="G326" s="337"/>
      <c r="H326" s="337"/>
      <c r="I326" s="337"/>
      <c r="J326" s="337"/>
      <c r="K326" s="337"/>
      <c r="L326" s="337"/>
      <c r="M326" s="337"/>
      <c r="N326" s="337"/>
      <c r="O326" s="337"/>
      <c r="P326" s="337"/>
      <c r="Q326" s="337"/>
      <c r="R326" s="337"/>
      <c r="S326" s="337"/>
      <c r="T326" s="337"/>
      <c r="U326" s="337"/>
      <c r="V326" s="337"/>
      <c r="W326" s="337"/>
      <c r="X326" s="337"/>
      <c r="Y326" s="337"/>
      <c r="Z326" s="337"/>
      <c r="AA326" s="337"/>
      <c r="AB326" s="337"/>
      <c r="AC326" s="337"/>
      <c r="AD326" s="337"/>
      <c r="AE326" s="337"/>
      <c r="AF326" s="337"/>
      <c r="AG326" s="337"/>
      <c r="AH326" s="337"/>
      <c r="AI326" s="337"/>
      <c r="AJ326" s="337"/>
      <c r="AK326" s="337"/>
      <c r="AL326" s="337"/>
      <c r="AM326" s="337"/>
      <c r="AN326" s="337"/>
      <c r="AO326" s="337"/>
      <c r="AP326" s="337"/>
      <c r="AQ326" s="337"/>
      <c r="AR326" s="337"/>
    </row>
    <row r="327">
      <c r="A327" s="337"/>
      <c r="B327" s="337"/>
      <c r="C327" s="337"/>
      <c r="D327" s="337"/>
      <c r="E327" s="337"/>
      <c r="F327" s="337"/>
      <c r="G327" s="337"/>
      <c r="H327" s="337"/>
      <c r="I327" s="337"/>
      <c r="J327" s="337"/>
      <c r="K327" s="337"/>
      <c r="L327" s="337"/>
      <c r="M327" s="337"/>
      <c r="N327" s="337"/>
      <c r="O327" s="337"/>
      <c r="P327" s="337"/>
      <c r="Q327" s="337"/>
      <c r="R327" s="337"/>
      <c r="S327" s="337"/>
      <c r="T327" s="337"/>
      <c r="U327" s="337"/>
      <c r="V327" s="337"/>
      <c r="W327" s="337"/>
      <c r="X327" s="337"/>
      <c r="Y327" s="337"/>
      <c r="Z327" s="337"/>
      <c r="AA327" s="337"/>
      <c r="AB327" s="337"/>
      <c r="AC327" s="337"/>
      <c r="AD327" s="337"/>
      <c r="AE327" s="337"/>
      <c r="AF327" s="337"/>
      <c r="AG327" s="337"/>
      <c r="AH327" s="337"/>
      <c r="AI327" s="337"/>
      <c r="AJ327" s="337"/>
      <c r="AK327" s="337"/>
      <c r="AL327" s="337"/>
      <c r="AM327" s="337"/>
      <c r="AN327" s="337"/>
      <c r="AO327" s="337"/>
      <c r="AP327" s="337"/>
      <c r="AQ327" s="337"/>
      <c r="AR327" s="337"/>
    </row>
    <row r="328">
      <c r="A328" s="337"/>
      <c r="B328" s="337"/>
      <c r="C328" s="337"/>
      <c r="D328" s="337"/>
      <c r="E328" s="337"/>
      <c r="F328" s="337"/>
      <c r="G328" s="337"/>
      <c r="H328" s="337"/>
      <c r="I328" s="337"/>
      <c r="J328" s="337"/>
      <c r="K328" s="337"/>
      <c r="L328" s="337"/>
      <c r="M328" s="337"/>
      <c r="N328" s="337"/>
      <c r="O328" s="337"/>
      <c r="P328" s="337"/>
      <c r="Q328" s="337"/>
      <c r="R328" s="337"/>
      <c r="S328" s="337"/>
      <c r="T328" s="337"/>
      <c r="U328" s="337"/>
      <c r="V328" s="337"/>
      <c r="W328" s="337"/>
      <c r="X328" s="337"/>
      <c r="Y328" s="337"/>
      <c r="Z328" s="337"/>
      <c r="AA328" s="337"/>
      <c r="AB328" s="337"/>
      <c r="AC328" s="337"/>
      <c r="AD328" s="337"/>
      <c r="AE328" s="337"/>
      <c r="AF328" s="337"/>
      <c r="AG328" s="337"/>
      <c r="AH328" s="337"/>
      <c r="AI328" s="337"/>
      <c r="AJ328" s="337"/>
      <c r="AK328" s="337"/>
      <c r="AL328" s="337"/>
      <c r="AM328" s="337"/>
      <c r="AN328" s="337"/>
      <c r="AO328" s="337"/>
      <c r="AP328" s="337"/>
      <c r="AQ328" s="337"/>
      <c r="AR328" s="337"/>
    </row>
    <row r="329">
      <c r="A329" s="337"/>
      <c r="B329" s="337"/>
      <c r="C329" s="337"/>
      <c r="D329" s="337"/>
      <c r="E329" s="337"/>
      <c r="F329" s="337"/>
      <c r="G329" s="337"/>
      <c r="H329" s="337"/>
      <c r="I329" s="337"/>
      <c r="J329" s="337"/>
      <c r="K329" s="337"/>
      <c r="L329" s="337"/>
      <c r="M329" s="337"/>
      <c r="N329" s="337"/>
      <c r="O329" s="337"/>
      <c r="P329" s="337"/>
      <c r="Q329" s="337"/>
      <c r="R329" s="337"/>
      <c r="S329" s="337"/>
      <c r="T329" s="337"/>
      <c r="U329" s="337"/>
      <c r="V329" s="337"/>
      <c r="W329" s="337"/>
      <c r="X329" s="337"/>
      <c r="Y329" s="337"/>
      <c r="Z329" s="337"/>
      <c r="AA329" s="337"/>
      <c r="AB329" s="337"/>
      <c r="AC329" s="337"/>
      <c r="AD329" s="337"/>
      <c r="AE329" s="337"/>
      <c r="AF329" s="337"/>
      <c r="AG329" s="337"/>
      <c r="AH329" s="337"/>
      <c r="AI329" s="337"/>
      <c r="AJ329" s="337"/>
      <c r="AK329" s="337"/>
      <c r="AL329" s="337"/>
      <c r="AM329" s="337"/>
      <c r="AN329" s="337"/>
      <c r="AO329" s="337"/>
      <c r="AP329" s="337"/>
      <c r="AQ329" s="337"/>
      <c r="AR329" s="337"/>
    </row>
    <row r="330">
      <c r="A330" s="337"/>
      <c r="B330" s="337"/>
      <c r="C330" s="337"/>
      <c r="D330" s="337"/>
      <c r="E330" s="337"/>
      <c r="F330" s="337"/>
      <c r="G330" s="337"/>
      <c r="H330" s="337"/>
      <c r="I330" s="337"/>
      <c r="J330" s="337"/>
      <c r="K330" s="337"/>
      <c r="L330" s="337"/>
      <c r="M330" s="337"/>
      <c r="N330" s="337"/>
      <c r="O330" s="337"/>
      <c r="P330" s="337"/>
      <c r="Q330" s="337"/>
      <c r="R330" s="337"/>
      <c r="S330" s="337"/>
      <c r="T330" s="337"/>
      <c r="U330" s="337"/>
      <c r="V330" s="337"/>
      <c r="W330" s="337"/>
      <c r="X330" s="337"/>
      <c r="Y330" s="337"/>
      <c r="Z330" s="337"/>
      <c r="AA330" s="337"/>
      <c r="AB330" s="337"/>
      <c r="AC330" s="337"/>
      <c r="AD330" s="337"/>
      <c r="AE330" s="337"/>
      <c r="AF330" s="337"/>
      <c r="AG330" s="337"/>
      <c r="AH330" s="337"/>
      <c r="AI330" s="337"/>
      <c r="AJ330" s="337"/>
      <c r="AK330" s="337"/>
      <c r="AL330" s="337"/>
      <c r="AM330" s="337"/>
      <c r="AN330" s="337"/>
      <c r="AO330" s="337"/>
      <c r="AP330" s="337"/>
      <c r="AQ330" s="337"/>
      <c r="AR330" s="337"/>
    </row>
    <row r="331">
      <c r="A331" s="337"/>
      <c r="B331" s="337"/>
      <c r="C331" s="337"/>
      <c r="D331" s="337"/>
      <c r="E331" s="337"/>
      <c r="F331" s="337"/>
      <c r="G331" s="337"/>
      <c r="H331" s="337"/>
      <c r="I331" s="337"/>
      <c r="J331" s="337"/>
      <c r="K331" s="337"/>
      <c r="L331" s="337"/>
      <c r="M331" s="337"/>
      <c r="N331" s="337"/>
      <c r="O331" s="337"/>
      <c r="P331" s="337"/>
      <c r="Q331" s="337"/>
      <c r="R331" s="337"/>
      <c r="S331" s="337"/>
      <c r="T331" s="337"/>
      <c r="U331" s="337"/>
      <c r="V331" s="337"/>
      <c r="W331" s="337"/>
      <c r="X331" s="337"/>
      <c r="Y331" s="337"/>
      <c r="Z331" s="337"/>
      <c r="AA331" s="337"/>
      <c r="AB331" s="337"/>
      <c r="AC331" s="337"/>
      <c r="AD331" s="337"/>
      <c r="AE331" s="337"/>
      <c r="AF331" s="337"/>
      <c r="AG331" s="337"/>
      <c r="AH331" s="337"/>
      <c r="AI331" s="337"/>
      <c r="AJ331" s="337"/>
      <c r="AK331" s="337"/>
      <c r="AL331" s="337"/>
      <c r="AM331" s="337"/>
      <c r="AN331" s="337"/>
      <c r="AO331" s="337"/>
      <c r="AP331" s="337"/>
      <c r="AQ331" s="337"/>
      <c r="AR331" s="337"/>
    </row>
    <row r="332">
      <c r="A332" s="337"/>
      <c r="B332" s="337"/>
      <c r="C332" s="337"/>
      <c r="D332" s="337"/>
      <c r="E332" s="337"/>
      <c r="F332" s="337"/>
      <c r="G332" s="337"/>
      <c r="H332" s="337"/>
      <c r="I332" s="337"/>
      <c r="J332" s="337"/>
      <c r="K332" s="337"/>
      <c r="L332" s="337"/>
      <c r="M332" s="337"/>
      <c r="N332" s="337"/>
      <c r="O332" s="337"/>
      <c r="P332" s="337"/>
      <c r="Q332" s="337"/>
      <c r="R332" s="337"/>
      <c r="S332" s="337"/>
      <c r="T332" s="337"/>
      <c r="U332" s="337"/>
      <c r="V332" s="337"/>
      <c r="W332" s="337"/>
      <c r="X332" s="337"/>
      <c r="Y332" s="337"/>
      <c r="Z332" s="337"/>
      <c r="AA332" s="337"/>
      <c r="AB332" s="337"/>
      <c r="AC332" s="337"/>
      <c r="AD332" s="337"/>
      <c r="AE332" s="337"/>
      <c r="AF332" s="337"/>
      <c r="AG332" s="337"/>
      <c r="AH332" s="337"/>
      <c r="AI332" s="337"/>
      <c r="AJ332" s="337"/>
      <c r="AK332" s="337"/>
      <c r="AL332" s="337"/>
      <c r="AM332" s="337"/>
      <c r="AN332" s="337"/>
      <c r="AO332" s="337"/>
      <c r="AP332" s="337"/>
      <c r="AQ332" s="337"/>
      <c r="AR332" s="337"/>
    </row>
    <row r="333">
      <c r="A333" s="337"/>
      <c r="B333" s="337"/>
      <c r="C333" s="337"/>
      <c r="D333" s="337"/>
      <c r="E333" s="337"/>
      <c r="F333" s="337"/>
      <c r="G333" s="337"/>
      <c r="H333" s="337"/>
      <c r="I333" s="337"/>
      <c r="J333" s="337"/>
      <c r="K333" s="337"/>
      <c r="L333" s="337"/>
      <c r="M333" s="337"/>
      <c r="N333" s="337"/>
      <c r="O333" s="337"/>
      <c r="P333" s="337"/>
      <c r="Q333" s="337"/>
      <c r="R333" s="337"/>
      <c r="S333" s="337"/>
      <c r="T333" s="337"/>
      <c r="U333" s="337"/>
      <c r="V333" s="337"/>
      <c r="W333" s="337"/>
      <c r="X333" s="337"/>
      <c r="Y333" s="337"/>
      <c r="Z333" s="337"/>
      <c r="AA333" s="337"/>
      <c r="AB333" s="337"/>
      <c r="AC333" s="337"/>
      <c r="AD333" s="337"/>
      <c r="AE333" s="337"/>
      <c r="AF333" s="337"/>
      <c r="AG333" s="337"/>
      <c r="AH333" s="337"/>
      <c r="AI333" s="337"/>
      <c r="AJ333" s="337"/>
      <c r="AK333" s="337"/>
      <c r="AL333" s="337"/>
      <c r="AM333" s="337"/>
      <c r="AN333" s="337"/>
      <c r="AO333" s="337"/>
      <c r="AP333" s="337"/>
      <c r="AQ333" s="337"/>
      <c r="AR333" s="337"/>
    </row>
    <row r="334">
      <c r="A334" s="337"/>
      <c r="B334" s="337"/>
      <c r="C334" s="337"/>
      <c r="D334" s="337"/>
      <c r="E334" s="337"/>
      <c r="F334" s="337"/>
      <c r="G334" s="337"/>
      <c r="H334" s="337"/>
      <c r="I334" s="337"/>
      <c r="J334" s="337"/>
      <c r="K334" s="337"/>
      <c r="L334" s="337"/>
      <c r="M334" s="337"/>
      <c r="N334" s="337"/>
      <c r="O334" s="337"/>
      <c r="P334" s="337"/>
      <c r="Q334" s="337"/>
      <c r="R334" s="337"/>
      <c r="S334" s="337"/>
      <c r="T334" s="337"/>
      <c r="U334" s="337"/>
      <c r="V334" s="337"/>
      <c r="W334" s="337"/>
      <c r="X334" s="337"/>
      <c r="Y334" s="337"/>
      <c r="Z334" s="337"/>
      <c r="AA334" s="337"/>
      <c r="AB334" s="337"/>
      <c r="AC334" s="337"/>
      <c r="AD334" s="337"/>
      <c r="AE334" s="337"/>
      <c r="AF334" s="337"/>
      <c r="AG334" s="337"/>
      <c r="AH334" s="337"/>
      <c r="AI334" s="337"/>
      <c r="AJ334" s="337"/>
      <c r="AK334" s="337"/>
      <c r="AL334" s="337"/>
      <c r="AM334" s="337"/>
      <c r="AN334" s="337"/>
      <c r="AO334" s="337"/>
      <c r="AP334" s="337"/>
      <c r="AQ334" s="337"/>
      <c r="AR334" s="337"/>
    </row>
    <row r="335">
      <c r="A335" s="337"/>
      <c r="B335" s="337"/>
      <c r="C335" s="337"/>
      <c r="D335" s="337"/>
      <c r="E335" s="337"/>
      <c r="F335" s="337"/>
      <c r="G335" s="337"/>
      <c r="H335" s="337"/>
      <c r="I335" s="337"/>
      <c r="J335" s="337"/>
      <c r="K335" s="337"/>
      <c r="L335" s="337"/>
      <c r="M335" s="337"/>
      <c r="N335" s="337"/>
      <c r="O335" s="337"/>
      <c r="P335" s="337"/>
      <c r="Q335" s="337"/>
      <c r="R335" s="337"/>
      <c r="S335" s="337"/>
      <c r="T335" s="337"/>
      <c r="U335" s="337"/>
      <c r="V335" s="337"/>
      <c r="W335" s="337"/>
      <c r="X335" s="337"/>
      <c r="Y335" s="337"/>
      <c r="Z335" s="337"/>
      <c r="AA335" s="337"/>
      <c r="AB335" s="337"/>
      <c r="AC335" s="337"/>
      <c r="AD335" s="337"/>
      <c r="AE335" s="337"/>
      <c r="AF335" s="337"/>
      <c r="AG335" s="337"/>
      <c r="AH335" s="337"/>
      <c r="AI335" s="337"/>
      <c r="AJ335" s="337"/>
      <c r="AK335" s="337"/>
      <c r="AL335" s="337"/>
      <c r="AM335" s="337"/>
      <c r="AN335" s="337"/>
      <c r="AO335" s="337"/>
      <c r="AP335" s="337"/>
      <c r="AQ335" s="337"/>
      <c r="AR335" s="337"/>
    </row>
    <row r="336">
      <c r="A336" s="337"/>
      <c r="B336" s="337"/>
      <c r="C336" s="337"/>
      <c r="D336" s="337"/>
      <c r="E336" s="337"/>
      <c r="F336" s="337"/>
      <c r="G336" s="337"/>
      <c r="H336" s="337"/>
      <c r="I336" s="337"/>
      <c r="J336" s="337"/>
      <c r="K336" s="337"/>
      <c r="L336" s="337"/>
      <c r="M336" s="337"/>
      <c r="N336" s="337"/>
      <c r="O336" s="337"/>
      <c r="P336" s="337"/>
      <c r="Q336" s="337"/>
      <c r="R336" s="337"/>
      <c r="S336" s="337"/>
      <c r="T336" s="337"/>
      <c r="U336" s="337"/>
      <c r="V336" s="337"/>
      <c r="W336" s="337"/>
      <c r="X336" s="337"/>
      <c r="Y336" s="337"/>
      <c r="Z336" s="337"/>
      <c r="AA336" s="337"/>
      <c r="AB336" s="337"/>
      <c r="AC336" s="337"/>
      <c r="AD336" s="337"/>
      <c r="AE336" s="337"/>
      <c r="AF336" s="337"/>
      <c r="AG336" s="337"/>
      <c r="AH336" s="337"/>
      <c r="AI336" s="337"/>
      <c r="AJ336" s="337"/>
      <c r="AK336" s="337"/>
      <c r="AL336" s="337"/>
      <c r="AM336" s="337"/>
      <c r="AN336" s="337"/>
      <c r="AO336" s="337"/>
      <c r="AP336" s="337"/>
      <c r="AQ336" s="337"/>
      <c r="AR336" s="337"/>
    </row>
    <row r="337">
      <c r="A337" s="337"/>
      <c r="B337" s="337"/>
      <c r="C337" s="337"/>
      <c r="D337" s="337"/>
      <c r="E337" s="337"/>
      <c r="F337" s="337"/>
      <c r="G337" s="337"/>
      <c r="H337" s="337"/>
      <c r="I337" s="337"/>
      <c r="J337" s="337"/>
      <c r="K337" s="337"/>
      <c r="L337" s="337"/>
      <c r="M337" s="337"/>
      <c r="N337" s="337"/>
      <c r="O337" s="337"/>
      <c r="P337" s="337"/>
      <c r="Q337" s="337"/>
      <c r="R337" s="337"/>
      <c r="S337" s="337"/>
      <c r="T337" s="337"/>
      <c r="U337" s="337"/>
      <c r="V337" s="337"/>
      <c r="W337" s="337"/>
      <c r="X337" s="337"/>
      <c r="Y337" s="337"/>
      <c r="Z337" s="337"/>
      <c r="AA337" s="337"/>
      <c r="AB337" s="337"/>
      <c r="AC337" s="337"/>
      <c r="AD337" s="337"/>
      <c r="AE337" s="337"/>
      <c r="AF337" s="337"/>
      <c r="AG337" s="337"/>
      <c r="AH337" s="337"/>
      <c r="AI337" s="337"/>
      <c r="AJ337" s="337"/>
      <c r="AK337" s="337"/>
      <c r="AL337" s="337"/>
      <c r="AM337" s="337"/>
      <c r="AN337" s="337"/>
      <c r="AO337" s="337"/>
      <c r="AP337" s="337"/>
      <c r="AQ337" s="337"/>
      <c r="AR337" s="337"/>
    </row>
    <row r="338">
      <c r="A338" s="337"/>
      <c r="B338" s="337"/>
      <c r="C338" s="337"/>
      <c r="D338" s="337"/>
      <c r="E338" s="337"/>
      <c r="F338" s="337"/>
      <c r="G338" s="337"/>
      <c r="H338" s="337"/>
      <c r="I338" s="337"/>
      <c r="J338" s="337"/>
      <c r="K338" s="337"/>
      <c r="L338" s="337"/>
      <c r="M338" s="337"/>
      <c r="N338" s="337"/>
      <c r="O338" s="337"/>
      <c r="P338" s="337"/>
      <c r="Q338" s="337"/>
      <c r="R338" s="337"/>
      <c r="S338" s="337"/>
      <c r="T338" s="337"/>
      <c r="U338" s="337"/>
      <c r="V338" s="337"/>
      <c r="W338" s="337"/>
      <c r="X338" s="337"/>
      <c r="Y338" s="337"/>
      <c r="Z338" s="337"/>
      <c r="AA338" s="337"/>
      <c r="AB338" s="337"/>
      <c r="AC338" s="337"/>
      <c r="AD338" s="337"/>
      <c r="AE338" s="337"/>
      <c r="AF338" s="337"/>
      <c r="AG338" s="337"/>
      <c r="AH338" s="337"/>
      <c r="AI338" s="337"/>
      <c r="AJ338" s="337"/>
      <c r="AK338" s="337"/>
      <c r="AL338" s="337"/>
      <c r="AM338" s="337"/>
      <c r="AN338" s="337"/>
      <c r="AO338" s="337"/>
      <c r="AP338" s="337"/>
      <c r="AQ338" s="337"/>
      <c r="AR338" s="337"/>
    </row>
    <row r="339">
      <c r="A339" s="337"/>
      <c r="B339" s="337"/>
      <c r="C339" s="337"/>
      <c r="D339" s="337"/>
      <c r="E339" s="337"/>
      <c r="F339" s="337"/>
      <c r="G339" s="337"/>
      <c r="H339" s="337"/>
      <c r="I339" s="337"/>
      <c r="J339" s="337"/>
      <c r="K339" s="337"/>
      <c r="L339" s="337"/>
      <c r="M339" s="337"/>
      <c r="N339" s="337"/>
      <c r="O339" s="337"/>
      <c r="P339" s="337"/>
      <c r="Q339" s="337"/>
      <c r="R339" s="337"/>
      <c r="S339" s="337"/>
      <c r="T339" s="337"/>
      <c r="U339" s="337"/>
      <c r="V339" s="337"/>
      <c r="W339" s="337"/>
      <c r="X339" s="337"/>
      <c r="Y339" s="337"/>
      <c r="Z339" s="337"/>
      <c r="AA339" s="337"/>
      <c r="AB339" s="337"/>
      <c r="AC339" s="337"/>
      <c r="AD339" s="337"/>
      <c r="AE339" s="337"/>
      <c r="AF339" s="337"/>
      <c r="AG339" s="337"/>
      <c r="AH339" s="337"/>
      <c r="AI339" s="337"/>
      <c r="AJ339" s="337"/>
      <c r="AK339" s="337"/>
      <c r="AL339" s="337"/>
      <c r="AM339" s="337"/>
      <c r="AN339" s="337"/>
      <c r="AO339" s="337"/>
      <c r="AP339" s="337"/>
      <c r="AQ339" s="337"/>
      <c r="AR339" s="337"/>
    </row>
    <row r="340">
      <c r="A340" s="337"/>
      <c r="B340" s="337"/>
      <c r="C340" s="337"/>
      <c r="D340" s="337"/>
      <c r="E340" s="337"/>
      <c r="F340" s="337"/>
      <c r="G340" s="337"/>
      <c r="H340" s="337"/>
      <c r="I340" s="337"/>
      <c r="J340" s="337"/>
      <c r="K340" s="337"/>
      <c r="L340" s="337"/>
      <c r="M340" s="337"/>
      <c r="N340" s="337"/>
      <c r="O340" s="337"/>
      <c r="P340" s="337"/>
      <c r="Q340" s="337"/>
      <c r="R340" s="337"/>
      <c r="S340" s="337"/>
      <c r="T340" s="337"/>
      <c r="U340" s="337"/>
      <c r="V340" s="337"/>
      <c r="W340" s="337"/>
      <c r="X340" s="337"/>
      <c r="Y340" s="337"/>
      <c r="Z340" s="337"/>
      <c r="AA340" s="337"/>
      <c r="AB340" s="337"/>
      <c r="AC340" s="337"/>
      <c r="AD340" s="337"/>
      <c r="AE340" s="337"/>
      <c r="AF340" s="337"/>
      <c r="AG340" s="337"/>
      <c r="AH340" s="337"/>
      <c r="AI340" s="337"/>
      <c r="AJ340" s="337"/>
      <c r="AK340" s="337"/>
      <c r="AL340" s="337"/>
      <c r="AM340" s="337"/>
      <c r="AN340" s="337"/>
      <c r="AO340" s="337"/>
      <c r="AP340" s="337"/>
      <c r="AQ340" s="337"/>
      <c r="AR340" s="337"/>
    </row>
    <row r="341">
      <c r="A341" s="337"/>
      <c r="B341" s="337"/>
      <c r="C341" s="337"/>
      <c r="D341" s="337"/>
      <c r="E341" s="337"/>
      <c r="F341" s="337"/>
      <c r="G341" s="337"/>
      <c r="H341" s="337"/>
      <c r="I341" s="337"/>
      <c r="J341" s="337"/>
      <c r="K341" s="337"/>
      <c r="L341" s="337"/>
      <c r="M341" s="337"/>
      <c r="N341" s="337"/>
      <c r="O341" s="337"/>
      <c r="P341" s="337"/>
      <c r="Q341" s="337"/>
      <c r="R341" s="337"/>
      <c r="S341" s="337"/>
      <c r="T341" s="337"/>
      <c r="U341" s="337"/>
      <c r="V341" s="337"/>
      <c r="W341" s="337"/>
      <c r="X341" s="337"/>
      <c r="Y341" s="337"/>
      <c r="Z341" s="337"/>
      <c r="AA341" s="337"/>
      <c r="AB341" s="337"/>
      <c r="AC341" s="337"/>
      <c r="AD341" s="337"/>
      <c r="AE341" s="337"/>
      <c r="AF341" s="337"/>
      <c r="AG341" s="337"/>
      <c r="AH341" s="337"/>
      <c r="AI341" s="337"/>
      <c r="AJ341" s="337"/>
      <c r="AK341" s="337"/>
      <c r="AL341" s="337"/>
      <c r="AM341" s="337"/>
      <c r="AN341" s="337"/>
      <c r="AO341" s="337"/>
      <c r="AP341" s="337"/>
      <c r="AQ341" s="337"/>
      <c r="AR341" s="337"/>
    </row>
    <row r="342">
      <c r="A342" s="337"/>
      <c r="B342" s="337"/>
      <c r="C342" s="337"/>
      <c r="D342" s="337"/>
      <c r="E342" s="337"/>
      <c r="F342" s="337"/>
      <c r="G342" s="337"/>
      <c r="H342" s="337"/>
      <c r="I342" s="337"/>
      <c r="J342" s="337"/>
      <c r="K342" s="337"/>
      <c r="L342" s="337"/>
      <c r="M342" s="337"/>
      <c r="N342" s="337"/>
      <c r="O342" s="337"/>
      <c r="P342" s="337"/>
      <c r="Q342" s="337"/>
      <c r="R342" s="337"/>
      <c r="S342" s="337"/>
      <c r="T342" s="337"/>
      <c r="U342" s="337"/>
      <c r="V342" s="337"/>
      <c r="W342" s="337"/>
      <c r="X342" s="337"/>
      <c r="Y342" s="337"/>
      <c r="Z342" s="337"/>
      <c r="AA342" s="337"/>
      <c r="AB342" s="337"/>
      <c r="AC342" s="337"/>
      <c r="AD342" s="337"/>
      <c r="AE342" s="337"/>
      <c r="AF342" s="337"/>
      <c r="AG342" s="337"/>
      <c r="AH342" s="337"/>
      <c r="AI342" s="337"/>
      <c r="AJ342" s="337"/>
      <c r="AK342" s="337"/>
      <c r="AL342" s="337"/>
      <c r="AM342" s="337"/>
      <c r="AN342" s="337"/>
      <c r="AO342" s="337"/>
      <c r="AP342" s="337"/>
      <c r="AQ342" s="337"/>
      <c r="AR342" s="337"/>
    </row>
    <row r="343">
      <c r="A343" s="337"/>
      <c r="B343" s="337"/>
      <c r="C343" s="337"/>
      <c r="D343" s="337"/>
      <c r="E343" s="337"/>
      <c r="F343" s="337"/>
      <c r="G343" s="337"/>
      <c r="H343" s="337"/>
      <c r="I343" s="337"/>
      <c r="J343" s="337"/>
      <c r="K343" s="337"/>
      <c r="L343" s="337"/>
      <c r="M343" s="337"/>
      <c r="N343" s="337"/>
      <c r="O343" s="337"/>
      <c r="P343" s="337"/>
      <c r="Q343" s="337"/>
      <c r="R343" s="337"/>
      <c r="S343" s="337"/>
      <c r="T343" s="337"/>
      <c r="U343" s="337"/>
      <c r="V343" s="337"/>
      <c r="W343" s="337"/>
      <c r="X343" s="337"/>
      <c r="Y343" s="337"/>
      <c r="Z343" s="337"/>
      <c r="AA343" s="337"/>
      <c r="AB343" s="337"/>
      <c r="AC343" s="337"/>
      <c r="AD343" s="337"/>
      <c r="AE343" s="337"/>
      <c r="AF343" s="337"/>
      <c r="AG343" s="337"/>
      <c r="AH343" s="337"/>
      <c r="AI343" s="337"/>
      <c r="AJ343" s="337"/>
      <c r="AK343" s="337"/>
      <c r="AL343" s="337"/>
      <c r="AM343" s="337"/>
      <c r="AN343" s="337"/>
      <c r="AO343" s="337"/>
      <c r="AP343" s="337"/>
      <c r="AQ343" s="337"/>
      <c r="AR343" s="337"/>
    </row>
    <row r="344">
      <c r="A344" s="337"/>
      <c r="B344" s="337"/>
      <c r="C344" s="337"/>
      <c r="D344" s="337"/>
      <c r="E344" s="337"/>
      <c r="F344" s="337"/>
      <c r="G344" s="337"/>
      <c r="H344" s="337"/>
      <c r="I344" s="337"/>
      <c r="J344" s="337"/>
      <c r="K344" s="337"/>
      <c r="L344" s="337"/>
      <c r="M344" s="337"/>
      <c r="N344" s="337"/>
      <c r="O344" s="337"/>
      <c r="P344" s="337"/>
      <c r="Q344" s="337"/>
      <c r="R344" s="337"/>
      <c r="S344" s="337"/>
      <c r="T344" s="337"/>
      <c r="U344" s="337"/>
      <c r="V344" s="337"/>
      <c r="W344" s="337"/>
      <c r="X344" s="337"/>
      <c r="Y344" s="337"/>
      <c r="Z344" s="337"/>
      <c r="AA344" s="337"/>
      <c r="AB344" s="337"/>
      <c r="AC344" s="337"/>
      <c r="AD344" s="337"/>
      <c r="AE344" s="337"/>
      <c r="AF344" s="337"/>
      <c r="AG344" s="337"/>
      <c r="AH344" s="337"/>
      <c r="AI344" s="337"/>
      <c r="AJ344" s="337"/>
      <c r="AK344" s="337"/>
      <c r="AL344" s="337"/>
      <c r="AM344" s="337"/>
      <c r="AN344" s="337"/>
      <c r="AO344" s="337"/>
      <c r="AP344" s="337"/>
      <c r="AQ344" s="337"/>
      <c r="AR344" s="337"/>
    </row>
    <row r="345">
      <c r="A345" s="337"/>
      <c r="B345" s="337"/>
      <c r="C345" s="337"/>
      <c r="D345" s="337"/>
      <c r="E345" s="337"/>
      <c r="F345" s="337"/>
      <c r="G345" s="337"/>
      <c r="H345" s="337"/>
      <c r="I345" s="337"/>
      <c r="J345" s="337"/>
      <c r="K345" s="337"/>
      <c r="L345" s="337"/>
      <c r="M345" s="337"/>
      <c r="N345" s="337"/>
      <c r="O345" s="337"/>
      <c r="P345" s="337"/>
      <c r="Q345" s="337"/>
      <c r="R345" s="337"/>
      <c r="S345" s="337"/>
      <c r="T345" s="337"/>
      <c r="U345" s="337"/>
      <c r="V345" s="337"/>
      <c r="W345" s="337"/>
      <c r="X345" s="337"/>
      <c r="Y345" s="337"/>
      <c r="Z345" s="337"/>
      <c r="AA345" s="337"/>
      <c r="AB345" s="337"/>
      <c r="AC345" s="337"/>
      <c r="AD345" s="337"/>
      <c r="AE345" s="337"/>
      <c r="AF345" s="337"/>
      <c r="AG345" s="337"/>
      <c r="AH345" s="337"/>
      <c r="AI345" s="337"/>
      <c r="AJ345" s="337"/>
      <c r="AK345" s="337"/>
      <c r="AL345" s="337"/>
      <c r="AM345" s="337"/>
      <c r="AN345" s="337"/>
      <c r="AO345" s="337"/>
      <c r="AP345" s="337"/>
      <c r="AQ345" s="337"/>
      <c r="AR345" s="337"/>
    </row>
    <row r="346">
      <c r="A346" s="337"/>
      <c r="B346" s="337"/>
      <c r="C346" s="337"/>
      <c r="D346" s="337"/>
      <c r="E346" s="337"/>
      <c r="F346" s="337"/>
      <c r="G346" s="337"/>
      <c r="H346" s="337"/>
      <c r="I346" s="337"/>
      <c r="J346" s="337"/>
      <c r="K346" s="337"/>
      <c r="L346" s="337"/>
      <c r="M346" s="337"/>
      <c r="N346" s="337"/>
      <c r="O346" s="337"/>
      <c r="P346" s="337"/>
      <c r="Q346" s="337"/>
      <c r="R346" s="337"/>
      <c r="S346" s="337"/>
      <c r="T346" s="337"/>
      <c r="U346" s="337"/>
      <c r="V346" s="337"/>
      <c r="W346" s="337"/>
      <c r="X346" s="337"/>
      <c r="Y346" s="337"/>
      <c r="Z346" s="337"/>
      <c r="AA346" s="337"/>
      <c r="AB346" s="337"/>
      <c r="AC346" s="337"/>
      <c r="AD346" s="337"/>
      <c r="AE346" s="337"/>
      <c r="AF346" s="337"/>
      <c r="AG346" s="337"/>
      <c r="AH346" s="337"/>
      <c r="AI346" s="337"/>
      <c r="AJ346" s="337"/>
      <c r="AK346" s="337"/>
      <c r="AL346" s="337"/>
      <c r="AM346" s="337"/>
      <c r="AN346" s="337"/>
      <c r="AO346" s="337"/>
      <c r="AP346" s="337"/>
      <c r="AQ346" s="337"/>
      <c r="AR346" s="337"/>
    </row>
    <row r="347">
      <c r="A347" s="337"/>
      <c r="B347" s="337"/>
      <c r="C347" s="337"/>
      <c r="D347" s="337"/>
      <c r="E347" s="337"/>
      <c r="F347" s="337"/>
      <c r="G347" s="337"/>
      <c r="H347" s="337"/>
      <c r="I347" s="337"/>
      <c r="J347" s="337"/>
      <c r="K347" s="337"/>
      <c r="L347" s="337"/>
      <c r="M347" s="337"/>
      <c r="N347" s="337"/>
      <c r="O347" s="337"/>
      <c r="P347" s="337"/>
      <c r="Q347" s="337"/>
      <c r="R347" s="337"/>
      <c r="S347" s="337"/>
      <c r="T347" s="337"/>
      <c r="U347" s="337"/>
      <c r="V347" s="337"/>
      <c r="W347" s="337"/>
      <c r="X347" s="337"/>
      <c r="Y347" s="337"/>
      <c r="Z347" s="337"/>
      <c r="AA347" s="337"/>
      <c r="AB347" s="337"/>
      <c r="AC347" s="337"/>
      <c r="AD347" s="337"/>
      <c r="AE347" s="337"/>
      <c r="AF347" s="337"/>
      <c r="AG347" s="337"/>
      <c r="AH347" s="337"/>
      <c r="AI347" s="337"/>
      <c r="AJ347" s="337"/>
      <c r="AK347" s="337"/>
      <c r="AL347" s="337"/>
      <c r="AM347" s="337"/>
      <c r="AN347" s="337"/>
      <c r="AO347" s="337"/>
      <c r="AP347" s="337"/>
      <c r="AQ347" s="337"/>
      <c r="AR347" s="337"/>
    </row>
    <row r="348">
      <c r="A348" s="337"/>
      <c r="B348" s="337"/>
      <c r="C348" s="337"/>
      <c r="D348" s="337"/>
      <c r="E348" s="337"/>
      <c r="F348" s="337"/>
      <c r="G348" s="337"/>
      <c r="H348" s="337"/>
      <c r="I348" s="337"/>
      <c r="J348" s="337"/>
      <c r="K348" s="337"/>
      <c r="L348" s="337"/>
      <c r="M348" s="337"/>
      <c r="N348" s="337"/>
      <c r="O348" s="337"/>
      <c r="P348" s="337"/>
      <c r="Q348" s="337"/>
      <c r="R348" s="337"/>
      <c r="S348" s="337"/>
      <c r="T348" s="337"/>
      <c r="U348" s="337"/>
      <c r="V348" s="337"/>
      <c r="W348" s="337"/>
      <c r="X348" s="337"/>
      <c r="Y348" s="337"/>
      <c r="Z348" s="337"/>
      <c r="AA348" s="337"/>
      <c r="AB348" s="337"/>
      <c r="AC348" s="337"/>
      <c r="AD348" s="337"/>
      <c r="AE348" s="337"/>
      <c r="AF348" s="337"/>
      <c r="AG348" s="337"/>
      <c r="AH348" s="337"/>
      <c r="AI348" s="337"/>
      <c r="AJ348" s="337"/>
      <c r="AK348" s="337"/>
      <c r="AL348" s="337"/>
      <c r="AM348" s="337"/>
      <c r="AN348" s="337"/>
      <c r="AO348" s="337"/>
      <c r="AP348" s="337"/>
      <c r="AQ348" s="337"/>
      <c r="AR348" s="337"/>
    </row>
    <row r="349">
      <c r="A349" s="337"/>
      <c r="B349" s="337"/>
      <c r="C349" s="337"/>
      <c r="D349" s="337"/>
      <c r="E349" s="337"/>
      <c r="F349" s="337"/>
      <c r="G349" s="337"/>
      <c r="H349" s="337"/>
      <c r="I349" s="337"/>
      <c r="J349" s="337"/>
      <c r="K349" s="337"/>
      <c r="L349" s="337"/>
      <c r="M349" s="337"/>
      <c r="N349" s="337"/>
      <c r="O349" s="337"/>
      <c r="P349" s="337"/>
      <c r="Q349" s="337"/>
      <c r="R349" s="337"/>
      <c r="S349" s="337"/>
      <c r="T349" s="337"/>
      <c r="U349" s="337"/>
      <c r="V349" s="337"/>
      <c r="W349" s="337"/>
      <c r="X349" s="337"/>
      <c r="Y349" s="337"/>
      <c r="Z349" s="337"/>
      <c r="AA349" s="337"/>
      <c r="AB349" s="337"/>
      <c r="AC349" s="337"/>
      <c r="AD349" s="337"/>
      <c r="AE349" s="337"/>
      <c r="AF349" s="337"/>
      <c r="AG349" s="337"/>
      <c r="AH349" s="337"/>
      <c r="AI349" s="337"/>
      <c r="AJ349" s="337"/>
      <c r="AK349" s="337"/>
      <c r="AL349" s="337"/>
      <c r="AM349" s="337"/>
      <c r="AN349" s="337"/>
      <c r="AO349" s="337"/>
      <c r="AP349" s="337"/>
      <c r="AQ349" s="337"/>
      <c r="AR349" s="337"/>
    </row>
    <row r="350">
      <c r="A350" s="337"/>
      <c r="B350" s="337"/>
      <c r="C350" s="337"/>
      <c r="D350" s="337"/>
      <c r="E350" s="337"/>
      <c r="F350" s="337"/>
      <c r="G350" s="337"/>
      <c r="H350" s="337"/>
      <c r="I350" s="337"/>
      <c r="J350" s="337"/>
      <c r="K350" s="337"/>
      <c r="L350" s="337"/>
      <c r="M350" s="337"/>
      <c r="N350" s="337"/>
      <c r="O350" s="337"/>
      <c r="P350" s="337"/>
      <c r="Q350" s="337"/>
      <c r="R350" s="337"/>
      <c r="S350" s="337"/>
      <c r="T350" s="337"/>
      <c r="U350" s="337"/>
      <c r="V350" s="337"/>
      <c r="W350" s="337"/>
      <c r="X350" s="337"/>
      <c r="Y350" s="337"/>
      <c r="Z350" s="337"/>
      <c r="AA350" s="337"/>
      <c r="AB350" s="337"/>
      <c r="AC350" s="337"/>
      <c r="AD350" s="337"/>
      <c r="AE350" s="337"/>
      <c r="AF350" s="337"/>
      <c r="AG350" s="337"/>
      <c r="AH350" s="337"/>
      <c r="AI350" s="337"/>
      <c r="AJ350" s="337"/>
      <c r="AK350" s="337"/>
      <c r="AL350" s="337"/>
      <c r="AM350" s="337"/>
      <c r="AN350" s="337"/>
      <c r="AO350" s="337"/>
      <c r="AP350" s="337"/>
      <c r="AQ350" s="337"/>
      <c r="AR350" s="337"/>
    </row>
    <row r="351">
      <c r="A351" s="337"/>
      <c r="B351" s="337"/>
      <c r="C351" s="337"/>
      <c r="D351" s="337"/>
      <c r="E351" s="337"/>
      <c r="F351" s="337"/>
      <c r="G351" s="337"/>
      <c r="H351" s="337"/>
      <c r="I351" s="337"/>
      <c r="J351" s="337"/>
      <c r="K351" s="337"/>
      <c r="L351" s="337"/>
      <c r="M351" s="337"/>
      <c r="N351" s="337"/>
      <c r="O351" s="337"/>
      <c r="P351" s="337"/>
      <c r="Q351" s="337"/>
      <c r="R351" s="337"/>
      <c r="S351" s="337"/>
      <c r="T351" s="337"/>
      <c r="U351" s="337"/>
      <c r="V351" s="337"/>
      <c r="W351" s="337"/>
      <c r="X351" s="337"/>
      <c r="Y351" s="337"/>
      <c r="Z351" s="337"/>
      <c r="AA351" s="337"/>
      <c r="AB351" s="337"/>
      <c r="AC351" s="337"/>
      <c r="AD351" s="337"/>
      <c r="AE351" s="337"/>
      <c r="AF351" s="337"/>
      <c r="AG351" s="337"/>
      <c r="AH351" s="337"/>
      <c r="AI351" s="337"/>
      <c r="AJ351" s="337"/>
      <c r="AK351" s="337"/>
      <c r="AL351" s="337"/>
      <c r="AM351" s="337"/>
      <c r="AN351" s="337"/>
      <c r="AO351" s="337"/>
      <c r="AP351" s="337"/>
      <c r="AQ351" s="337"/>
      <c r="AR351" s="337"/>
    </row>
    <row r="352">
      <c r="A352" s="337"/>
      <c r="B352" s="337"/>
      <c r="C352" s="337"/>
      <c r="D352" s="337"/>
      <c r="E352" s="337"/>
      <c r="F352" s="337"/>
      <c r="G352" s="337"/>
      <c r="H352" s="337"/>
      <c r="I352" s="337"/>
      <c r="J352" s="337"/>
      <c r="K352" s="337"/>
      <c r="L352" s="337"/>
      <c r="M352" s="337"/>
      <c r="N352" s="337"/>
      <c r="O352" s="337"/>
      <c r="P352" s="337"/>
      <c r="Q352" s="337"/>
      <c r="R352" s="337"/>
      <c r="S352" s="337"/>
      <c r="T352" s="337"/>
      <c r="U352" s="337"/>
      <c r="V352" s="337"/>
      <c r="W352" s="337"/>
      <c r="X352" s="337"/>
      <c r="Y352" s="337"/>
      <c r="Z352" s="337"/>
      <c r="AA352" s="337"/>
      <c r="AB352" s="337"/>
      <c r="AC352" s="337"/>
      <c r="AD352" s="337"/>
      <c r="AE352" s="337"/>
      <c r="AF352" s="337"/>
      <c r="AG352" s="337"/>
      <c r="AH352" s="337"/>
      <c r="AI352" s="337"/>
      <c r="AJ352" s="337"/>
      <c r="AK352" s="337"/>
      <c r="AL352" s="337"/>
      <c r="AM352" s="337"/>
      <c r="AN352" s="337"/>
      <c r="AO352" s="337"/>
      <c r="AP352" s="337"/>
      <c r="AQ352" s="337"/>
      <c r="AR352" s="337"/>
    </row>
    <row r="353">
      <c r="A353" s="337"/>
      <c r="B353" s="337"/>
      <c r="C353" s="337"/>
      <c r="D353" s="337"/>
      <c r="E353" s="337"/>
      <c r="F353" s="337"/>
      <c r="G353" s="337"/>
      <c r="H353" s="337"/>
      <c r="I353" s="337"/>
      <c r="J353" s="337"/>
      <c r="K353" s="337"/>
      <c r="L353" s="337"/>
      <c r="M353" s="337"/>
      <c r="N353" s="337"/>
      <c r="O353" s="337"/>
      <c r="P353" s="337"/>
      <c r="Q353" s="337"/>
      <c r="R353" s="337"/>
      <c r="S353" s="337"/>
      <c r="T353" s="337"/>
      <c r="U353" s="337"/>
      <c r="V353" s="337"/>
      <c r="W353" s="337"/>
      <c r="X353" s="337"/>
      <c r="Y353" s="337"/>
      <c r="Z353" s="337"/>
      <c r="AA353" s="337"/>
      <c r="AB353" s="337"/>
      <c r="AC353" s="337"/>
      <c r="AD353" s="337"/>
      <c r="AE353" s="337"/>
      <c r="AF353" s="337"/>
      <c r="AG353" s="337"/>
      <c r="AH353" s="337"/>
      <c r="AI353" s="337"/>
      <c r="AJ353" s="337"/>
      <c r="AK353" s="337"/>
      <c r="AL353" s="337"/>
      <c r="AM353" s="337"/>
      <c r="AN353" s="337"/>
      <c r="AO353" s="337"/>
      <c r="AP353" s="337"/>
      <c r="AQ353" s="337"/>
      <c r="AR353" s="337"/>
    </row>
    <row r="354">
      <c r="A354" s="337"/>
      <c r="B354" s="337"/>
      <c r="C354" s="337"/>
      <c r="D354" s="337"/>
      <c r="E354" s="337"/>
      <c r="F354" s="337"/>
      <c r="G354" s="337"/>
      <c r="H354" s="337"/>
      <c r="I354" s="337"/>
      <c r="J354" s="337"/>
      <c r="K354" s="337"/>
      <c r="L354" s="337"/>
      <c r="M354" s="337"/>
      <c r="N354" s="337"/>
      <c r="O354" s="337"/>
      <c r="P354" s="337"/>
      <c r="Q354" s="337"/>
      <c r="R354" s="337"/>
      <c r="S354" s="337"/>
      <c r="T354" s="337"/>
      <c r="U354" s="337"/>
      <c r="V354" s="337"/>
      <c r="W354" s="337"/>
      <c r="X354" s="337"/>
      <c r="Y354" s="337"/>
      <c r="Z354" s="337"/>
      <c r="AA354" s="337"/>
      <c r="AB354" s="337"/>
      <c r="AC354" s="337"/>
      <c r="AD354" s="337"/>
      <c r="AE354" s="337"/>
      <c r="AF354" s="337"/>
      <c r="AG354" s="337"/>
      <c r="AH354" s="337"/>
      <c r="AI354" s="337"/>
      <c r="AJ354" s="337"/>
      <c r="AK354" s="337"/>
      <c r="AL354" s="337"/>
      <c r="AM354" s="337"/>
      <c r="AN354" s="337"/>
      <c r="AO354" s="337"/>
      <c r="AP354" s="337"/>
      <c r="AQ354" s="337"/>
      <c r="AR354" s="337"/>
    </row>
    <row r="355">
      <c r="A355" s="337"/>
      <c r="B355" s="337"/>
      <c r="C355" s="337"/>
      <c r="D355" s="337"/>
      <c r="E355" s="337"/>
      <c r="F355" s="337"/>
      <c r="G355" s="337"/>
      <c r="H355" s="337"/>
      <c r="I355" s="337"/>
      <c r="J355" s="337"/>
      <c r="K355" s="337"/>
      <c r="L355" s="337"/>
      <c r="M355" s="337"/>
      <c r="N355" s="337"/>
      <c r="O355" s="337"/>
      <c r="P355" s="337"/>
      <c r="Q355" s="337"/>
      <c r="R355" s="337"/>
      <c r="S355" s="337"/>
      <c r="T355" s="337"/>
      <c r="U355" s="337"/>
      <c r="V355" s="337"/>
      <c r="W355" s="337"/>
      <c r="X355" s="337"/>
      <c r="Y355" s="337"/>
      <c r="Z355" s="337"/>
      <c r="AA355" s="337"/>
      <c r="AB355" s="337"/>
      <c r="AC355" s="337"/>
      <c r="AD355" s="337"/>
      <c r="AE355" s="337"/>
      <c r="AF355" s="337"/>
      <c r="AG355" s="337"/>
      <c r="AH355" s="337"/>
      <c r="AI355" s="337"/>
      <c r="AJ355" s="337"/>
      <c r="AK355" s="337"/>
      <c r="AL355" s="337"/>
      <c r="AM355" s="337"/>
      <c r="AN355" s="337"/>
      <c r="AO355" s="337"/>
      <c r="AP355" s="337"/>
      <c r="AQ355" s="337"/>
      <c r="AR355" s="337"/>
    </row>
    <row r="356">
      <c r="A356" s="337"/>
      <c r="B356" s="337"/>
      <c r="C356" s="337"/>
      <c r="D356" s="337"/>
      <c r="E356" s="337"/>
      <c r="F356" s="337"/>
      <c r="G356" s="337"/>
      <c r="H356" s="337"/>
      <c r="I356" s="337"/>
      <c r="J356" s="337"/>
      <c r="K356" s="337"/>
      <c r="L356" s="337"/>
      <c r="M356" s="337"/>
      <c r="N356" s="337"/>
      <c r="O356" s="337"/>
      <c r="P356" s="337"/>
      <c r="Q356" s="337"/>
      <c r="R356" s="337"/>
      <c r="S356" s="337"/>
      <c r="T356" s="337"/>
      <c r="U356" s="337"/>
      <c r="V356" s="337"/>
      <c r="W356" s="337"/>
      <c r="X356" s="337"/>
      <c r="Y356" s="337"/>
      <c r="Z356" s="337"/>
      <c r="AA356" s="337"/>
      <c r="AB356" s="337"/>
      <c r="AC356" s="337"/>
      <c r="AD356" s="337"/>
      <c r="AE356" s="337"/>
      <c r="AF356" s="337"/>
      <c r="AG356" s="337"/>
      <c r="AH356" s="337"/>
      <c r="AI356" s="337"/>
      <c r="AJ356" s="337"/>
      <c r="AK356" s="337"/>
      <c r="AL356" s="337"/>
      <c r="AM356" s="337"/>
      <c r="AN356" s="337"/>
      <c r="AO356" s="337"/>
      <c r="AP356" s="337"/>
      <c r="AQ356" s="337"/>
      <c r="AR356" s="337"/>
    </row>
    <row r="357">
      <c r="A357" s="337"/>
      <c r="B357" s="337"/>
      <c r="C357" s="337"/>
      <c r="D357" s="337"/>
      <c r="E357" s="337"/>
      <c r="F357" s="337"/>
      <c r="G357" s="337"/>
      <c r="H357" s="337"/>
      <c r="I357" s="337"/>
      <c r="J357" s="337"/>
      <c r="K357" s="337"/>
      <c r="L357" s="337"/>
      <c r="M357" s="337"/>
      <c r="N357" s="337"/>
      <c r="O357" s="337"/>
      <c r="P357" s="337"/>
      <c r="Q357" s="337"/>
      <c r="R357" s="337"/>
      <c r="S357" s="337"/>
      <c r="T357" s="337"/>
      <c r="U357" s="337"/>
      <c r="V357" s="337"/>
      <c r="W357" s="337"/>
      <c r="X357" s="337"/>
      <c r="Y357" s="337"/>
      <c r="Z357" s="337"/>
      <c r="AA357" s="337"/>
      <c r="AB357" s="337"/>
      <c r="AC357" s="337"/>
      <c r="AD357" s="337"/>
      <c r="AE357" s="337"/>
      <c r="AF357" s="337"/>
      <c r="AG357" s="337"/>
      <c r="AH357" s="337"/>
      <c r="AI357" s="337"/>
      <c r="AJ357" s="337"/>
      <c r="AK357" s="337"/>
      <c r="AL357" s="337"/>
      <c r="AM357" s="337"/>
      <c r="AN357" s="337"/>
      <c r="AO357" s="337"/>
      <c r="AP357" s="337"/>
      <c r="AQ357" s="337"/>
      <c r="AR357" s="337"/>
    </row>
    <row r="358">
      <c r="A358" s="337"/>
      <c r="B358" s="337"/>
      <c r="C358" s="337"/>
      <c r="D358" s="337"/>
      <c r="E358" s="337"/>
      <c r="F358" s="337"/>
      <c r="G358" s="337"/>
      <c r="H358" s="337"/>
      <c r="I358" s="337"/>
      <c r="J358" s="337"/>
      <c r="K358" s="337"/>
      <c r="L358" s="337"/>
      <c r="M358" s="337"/>
      <c r="N358" s="337"/>
      <c r="O358" s="337"/>
      <c r="P358" s="337"/>
      <c r="Q358" s="337"/>
      <c r="R358" s="337"/>
      <c r="S358" s="337"/>
      <c r="T358" s="337"/>
      <c r="U358" s="337"/>
      <c r="V358" s="337"/>
      <c r="W358" s="337"/>
      <c r="X358" s="337"/>
      <c r="Y358" s="337"/>
      <c r="Z358" s="337"/>
      <c r="AA358" s="337"/>
      <c r="AB358" s="337"/>
      <c r="AC358" s="337"/>
      <c r="AD358" s="337"/>
      <c r="AE358" s="337"/>
      <c r="AF358" s="337"/>
      <c r="AG358" s="337"/>
      <c r="AH358" s="337"/>
      <c r="AI358" s="337"/>
      <c r="AJ358" s="337"/>
      <c r="AK358" s="337"/>
      <c r="AL358" s="337"/>
      <c r="AM358" s="337"/>
      <c r="AN358" s="337"/>
      <c r="AO358" s="337"/>
      <c r="AP358" s="337"/>
      <c r="AQ358" s="337"/>
      <c r="AR358" s="337"/>
    </row>
    <row r="359">
      <c r="A359" s="337"/>
      <c r="B359" s="337"/>
      <c r="C359" s="337"/>
      <c r="D359" s="337"/>
      <c r="E359" s="337"/>
      <c r="F359" s="337"/>
      <c r="G359" s="337"/>
      <c r="H359" s="337"/>
      <c r="I359" s="337"/>
      <c r="J359" s="337"/>
      <c r="K359" s="337"/>
      <c r="L359" s="337"/>
      <c r="M359" s="337"/>
      <c r="N359" s="337"/>
      <c r="O359" s="337"/>
      <c r="P359" s="337"/>
      <c r="Q359" s="337"/>
      <c r="R359" s="337"/>
      <c r="S359" s="337"/>
      <c r="T359" s="337"/>
      <c r="U359" s="337"/>
      <c r="V359" s="337"/>
      <c r="W359" s="337"/>
      <c r="X359" s="337"/>
      <c r="Y359" s="337"/>
      <c r="Z359" s="337"/>
      <c r="AA359" s="337"/>
      <c r="AB359" s="337"/>
      <c r="AC359" s="337"/>
      <c r="AD359" s="337"/>
      <c r="AE359" s="337"/>
      <c r="AF359" s="337"/>
      <c r="AG359" s="337"/>
      <c r="AH359" s="337"/>
      <c r="AI359" s="337"/>
      <c r="AJ359" s="337"/>
      <c r="AK359" s="337"/>
      <c r="AL359" s="337"/>
      <c r="AM359" s="337"/>
      <c r="AN359" s="337"/>
      <c r="AO359" s="337"/>
      <c r="AP359" s="337"/>
      <c r="AQ359" s="337"/>
      <c r="AR359" s="337"/>
    </row>
    <row r="360">
      <c r="A360" s="337"/>
      <c r="B360" s="337"/>
      <c r="C360" s="337"/>
      <c r="D360" s="337"/>
      <c r="E360" s="337"/>
      <c r="F360" s="337"/>
      <c r="G360" s="337"/>
      <c r="H360" s="337"/>
      <c r="I360" s="337"/>
      <c r="J360" s="337"/>
      <c r="K360" s="337"/>
      <c r="L360" s="337"/>
      <c r="M360" s="337"/>
      <c r="N360" s="337"/>
      <c r="O360" s="337"/>
      <c r="P360" s="337"/>
      <c r="Q360" s="337"/>
      <c r="R360" s="337"/>
      <c r="S360" s="337"/>
      <c r="T360" s="337"/>
      <c r="U360" s="337"/>
      <c r="V360" s="337"/>
      <c r="W360" s="337"/>
      <c r="X360" s="337"/>
      <c r="Y360" s="337"/>
      <c r="Z360" s="337"/>
      <c r="AA360" s="337"/>
      <c r="AB360" s="337"/>
      <c r="AC360" s="337"/>
      <c r="AD360" s="337"/>
      <c r="AE360" s="337"/>
      <c r="AF360" s="337"/>
      <c r="AG360" s="337"/>
      <c r="AH360" s="337"/>
      <c r="AI360" s="337"/>
      <c r="AJ360" s="337"/>
      <c r="AK360" s="337"/>
      <c r="AL360" s="337"/>
      <c r="AM360" s="337"/>
      <c r="AN360" s="337"/>
      <c r="AO360" s="337"/>
      <c r="AP360" s="337"/>
      <c r="AQ360" s="337"/>
      <c r="AR360" s="337"/>
    </row>
    <row r="361">
      <c r="A361" s="337"/>
      <c r="B361" s="337"/>
      <c r="C361" s="337"/>
      <c r="D361" s="337"/>
      <c r="E361" s="337"/>
      <c r="F361" s="337"/>
      <c r="G361" s="337"/>
      <c r="H361" s="337"/>
      <c r="I361" s="337"/>
      <c r="J361" s="337"/>
      <c r="K361" s="337"/>
      <c r="L361" s="337"/>
      <c r="M361" s="337"/>
      <c r="N361" s="337"/>
      <c r="O361" s="337"/>
      <c r="P361" s="337"/>
      <c r="Q361" s="337"/>
      <c r="R361" s="337"/>
      <c r="S361" s="337"/>
      <c r="T361" s="337"/>
      <c r="U361" s="337"/>
      <c r="V361" s="337"/>
      <c r="W361" s="337"/>
      <c r="X361" s="337"/>
      <c r="Y361" s="337"/>
      <c r="Z361" s="337"/>
      <c r="AA361" s="337"/>
      <c r="AB361" s="337"/>
      <c r="AC361" s="337"/>
      <c r="AD361" s="337"/>
      <c r="AE361" s="337"/>
      <c r="AF361" s="337"/>
      <c r="AG361" s="337"/>
      <c r="AH361" s="337"/>
      <c r="AI361" s="337"/>
      <c r="AJ361" s="337"/>
      <c r="AK361" s="337"/>
      <c r="AL361" s="337"/>
      <c r="AM361" s="337"/>
      <c r="AN361" s="337"/>
      <c r="AO361" s="337"/>
      <c r="AP361" s="337"/>
      <c r="AQ361" s="337"/>
      <c r="AR361" s="337"/>
    </row>
    <row r="362">
      <c r="A362" s="337"/>
      <c r="B362" s="337"/>
      <c r="C362" s="337"/>
      <c r="D362" s="337"/>
      <c r="E362" s="337"/>
      <c r="F362" s="337"/>
      <c r="G362" s="337"/>
      <c r="H362" s="337"/>
      <c r="I362" s="337"/>
      <c r="J362" s="337"/>
      <c r="K362" s="337"/>
      <c r="L362" s="337"/>
      <c r="M362" s="337"/>
      <c r="N362" s="337"/>
      <c r="O362" s="337"/>
      <c r="P362" s="337"/>
      <c r="Q362" s="337"/>
      <c r="R362" s="337"/>
      <c r="S362" s="337"/>
      <c r="T362" s="337"/>
      <c r="U362" s="337"/>
      <c r="V362" s="337"/>
      <c r="W362" s="337"/>
      <c r="X362" s="337"/>
      <c r="Y362" s="337"/>
      <c r="Z362" s="337"/>
      <c r="AA362" s="337"/>
      <c r="AB362" s="337"/>
      <c r="AC362" s="337"/>
      <c r="AD362" s="337"/>
      <c r="AE362" s="337"/>
      <c r="AF362" s="337"/>
      <c r="AG362" s="337"/>
      <c r="AH362" s="337"/>
      <c r="AI362" s="337"/>
      <c r="AJ362" s="337"/>
      <c r="AK362" s="337"/>
      <c r="AL362" s="337"/>
      <c r="AM362" s="337"/>
      <c r="AN362" s="337"/>
      <c r="AO362" s="337"/>
      <c r="AP362" s="337"/>
      <c r="AQ362" s="337"/>
      <c r="AR362" s="337"/>
    </row>
    <row r="363">
      <c r="A363" s="337"/>
      <c r="B363" s="337"/>
      <c r="C363" s="337"/>
      <c r="D363" s="337"/>
      <c r="E363" s="337"/>
      <c r="F363" s="337"/>
      <c r="G363" s="337"/>
      <c r="H363" s="337"/>
      <c r="I363" s="337"/>
      <c r="J363" s="337"/>
      <c r="K363" s="337"/>
      <c r="L363" s="337"/>
      <c r="M363" s="337"/>
      <c r="N363" s="337"/>
      <c r="O363" s="337"/>
      <c r="P363" s="337"/>
      <c r="Q363" s="337"/>
      <c r="R363" s="337"/>
      <c r="S363" s="337"/>
      <c r="T363" s="337"/>
      <c r="U363" s="337"/>
      <c r="V363" s="337"/>
      <c r="W363" s="337"/>
      <c r="X363" s="337"/>
      <c r="Y363" s="337"/>
      <c r="Z363" s="337"/>
      <c r="AA363" s="337"/>
      <c r="AB363" s="337"/>
      <c r="AC363" s="337"/>
      <c r="AD363" s="337"/>
      <c r="AE363" s="337"/>
      <c r="AF363" s="337"/>
      <c r="AG363" s="337"/>
      <c r="AH363" s="337"/>
      <c r="AI363" s="337"/>
      <c r="AJ363" s="337"/>
      <c r="AK363" s="337"/>
      <c r="AL363" s="337"/>
      <c r="AM363" s="337"/>
      <c r="AN363" s="337"/>
      <c r="AO363" s="337"/>
      <c r="AP363" s="337"/>
      <c r="AQ363" s="337"/>
      <c r="AR363" s="337"/>
    </row>
    <row r="364">
      <c r="A364" s="337"/>
      <c r="B364" s="337"/>
      <c r="C364" s="337"/>
      <c r="D364" s="337"/>
      <c r="E364" s="337"/>
      <c r="F364" s="337"/>
      <c r="G364" s="337"/>
      <c r="H364" s="337"/>
      <c r="I364" s="337"/>
      <c r="J364" s="337"/>
      <c r="K364" s="337"/>
      <c r="L364" s="337"/>
      <c r="M364" s="337"/>
      <c r="N364" s="337"/>
      <c r="O364" s="337"/>
      <c r="P364" s="337"/>
      <c r="Q364" s="337"/>
      <c r="R364" s="337"/>
      <c r="S364" s="337"/>
      <c r="T364" s="337"/>
      <c r="U364" s="337"/>
      <c r="V364" s="337"/>
      <c r="W364" s="337"/>
      <c r="X364" s="337"/>
      <c r="Y364" s="337"/>
      <c r="Z364" s="337"/>
      <c r="AA364" s="337"/>
      <c r="AB364" s="337"/>
      <c r="AC364" s="337"/>
      <c r="AD364" s="337"/>
      <c r="AE364" s="337"/>
      <c r="AF364" s="337"/>
      <c r="AG364" s="337"/>
      <c r="AH364" s="337"/>
      <c r="AI364" s="337"/>
      <c r="AJ364" s="337"/>
      <c r="AK364" s="337"/>
      <c r="AL364" s="337"/>
      <c r="AM364" s="337"/>
      <c r="AN364" s="337"/>
      <c r="AO364" s="337"/>
      <c r="AP364" s="337"/>
      <c r="AQ364" s="337"/>
      <c r="AR364" s="337"/>
    </row>
    <row r="365">
      <c r="A365" s="337"/>
      <c r="B365" s="337"/>
      <c r="C365" s="337"/>
      <c r="D365" s="337"/>
      <c r="E365" s="337"/>
      <c r="F365" s="337"/>
      <c r="G365" s="337"/>
      <c r="H365" s="337"/>
      <c r="I365" s="337"/>
      <c r="J365" s="337"/>
      <c r="K365" s="337"/>
      <c r="L365" s="337"/>
      <c r="M365" s="337"/>
      <c r="N365" s="337"/>
      <c r="O365" s="337"/>
      <c r="P365" s="337"/>
      <c r="Q365" s="337"/>
      <c r="R365" s="337"/>
      <c r="S365" s="337"/>
      <c r="T365" s="337"/>
      <c r="U365" s="337"/>
      <c r="V365" s="337"/>
      <c r="W365" s="337"/>
      <c r="X365" s="337"/>
      <c r="Y365" s="337"/>
      <c r="Z365" s="337"/>
      <c r="AA365" s="337"/>
      <c r="AB365" s="337"/>
      <c r="AC365" s="337"/>
      <c r="AD365" s="337"/>
      <c r="AE365" s="337"/>
      <c r="AF365" s="337"/>
      <c r="AG365" s="337"/>
      <c r="AH365" s="337"/>
      <c r="AI365" s="337"/>
      <c r="AJ365" s="337"/>
      <c r="AK365" s="337"/>
      <c r="AL365" s="337"/>
      <c r="AM365" s="337"/>
      <c r="AN365" s="337"/>
      <c r="AO365" s="337"/>
      <c r="AP365" s="337"/>
      <c r="AQ365" s="337"/>
      <c r="AR365" s="337"/>
    </row>
    <row r="366">
      <c r="A366" s="337"/>
      <c r="B366" s="337"/>
      <c r="C366" s="337"/>
      <c r="D366" s="337"/>
      <c r="E366" s="337"/>
      <c r="F366" s="337"/>
      <c r="G366" s="337"/>
      <c r="H366" s="337"/>
      <c r="I366" s="337"/>
      <c r="J366" s="337"/>
      <c r="K366" s="337"/>
      <c r="L366" s="337"/>
      <c r="M366" s="337"/>
      <c r="N366" s="337"/>
      <c r="O366" s="337"/>
      <c r="P366" s="337"/>
      <c r="Q366" s="337"/>
      <c r="R366" s="337"/>
      <c r="S366" s="337"/>
      <c r="T366" s="337"/>
      <c r="U366" s="337"/>
      <c r="V366" s="337"/>
      <c r="W366" s="337"/>
      <c r="X366" s="337"/>
      <c r="Y366" s="337"/>
      <c r="Z366" s="337"/>
      <c r="AA366" s="337"/>
      <c r="AB366" s="337"/>
      <c r="AC366" s="337"/>
      <c r="AD366" s="337"/>
      <c r="AE366" s="337"/>
      <c r="AF366" s="337"/>
      <c r="AG366" s="337"/>
      <c r="AH366" s="337"/>
      <c r="AI366" s="337"/>
      <c r="AJ366" s="337"/>
      <c r="AK366" s="337"/>
      <c r="AL366" s="337"/>
      <c r="AM366" s="337"/>
      <c r="AN366" s="337"/>
      <c r="AO366" s="337"/>
      <c r="AP366" s="337"/>
      <c r="AQ366" s="337"/>
      <c r="AR366" s="337"/>
    </row>
    <row r="367">
      <c r="A367" s="337"/>
      <c r="B367" s="337"/>
      <c r="C367" s="337"/>
      <c r="D367" s="337"/>
      <c r="E367" s="337"/>
      <c r="F367" s="337"/>
      <c r="G367" s="337"/>
      <c r="H367" s="337"/>
      <c r="I367" s="337"/>
      <c r="J367" s="337"/>
      <c r="K367" s="337"/>
      <c r="L367" s="337"/>
      <c r="M367" s="337"/>
      <c r="N367" s="337"/>
      <c r="O367" s="337"/>
      <c r="P367" s="337"/>
      <c r="Q367" s="337"/>
      <c r="R367" s="337"/>
      <c r="S367" s="337"/>
      <c r="T367" s="337"/>
      <c r="U367" s="337"/>
      <c r="V367" s="337"/>
      <c r="W367" s="337"/>
      <c r="X367" s="337"/>
      <c r="Y367" s="337"/>
      <c r="Z367" s="337"/>
      <c r="AA367" s="337"/>
      <c r="AB367" s="337"/>
      <c r="AC367" s="337"/>
      <c r="AD367" s="337"/>
      <c r="AE367" s="337"/>
      <c r="AF367" s="337"/>
      <c r="AG367" s="337"/>
      <c r="AH367" s="337"/>
      <c r="AI367" s="337"/>
      <c r="AJ367" s="337"/>
      <c r="AK367" s="337"/>
      <c r="AL367" s="337"/>
      <c r="AM367" s="337"/>
      <c r="AN367" s="337"/>
      <c r="AO367" s="337"/>
      <c r="AP367" s="337"/>
      <c r="AQ367" s="337"/>
      <c r="AR367" s="337"/>
    </row>
    <row r="368">
      <c r="A368" s="337"/>
      <c r="B368" s="337"/>
      <c r="C368" s="337"/>
      <c r="D368" s="337"/>
      <c r="E368" s="337"/>
      <c r="F368" s="337"/>
      <c r="G368" s="337"/>
      <c r="H368" s="337"/>
      <c r="I368" s="337"/>
      <c r="J368" s="337"/>
      <c r="K368" s="337"/>
      <c r="L368" s="337"/>
      <c r="M368" s="337"/>
      <c r="N368" s="337"/>
      <c r="O368" s="337"/>
      <c r="P368" s="337"/>
      <c r="Q368" s="337"/>
      <c r="R368" s="337"/>
      <c r="S368" s="337"/>
      <c r="T368" s="337"/>
      <c r="U368" s="337"/>
      <c r="V368" s="337"/>
      <c r="W368" s="337"/>
      <c r="X368" s="337"/>
      <c r="Y368" s="337"/>
      <c r="Z368" s="337"/>
      <c r="AA368" s="337"/>
      <c r="AB368" s="337"/>
      <c r="AC368" s="337"/>
      <c r="AD368" s="337"/>
      <c r="AE368" s="337"/>
      <c r="AF368" s="337"/>
      <c r="AG368" s="337"/>
      <c r="AH368" s="337"/>
      <c r="AI368" s="337"/>
      <c r="AJ368" s="337"/>
      <c r="AK368" s="337"/>
      <c r="AL368" s="337"/>
      <c r="AM368" s="337"/>
      <c r="AN368" s="337"/>
      <c r="AO368" s="337"/>
      <c r="AP368" s="337"/>
      <c r="AQ368" s="337"/>
      <c r="AR368" s="337"/>
    </row>
    <row r="369">
      <c r="A369" s="337"/>
      <c r="B369" s="337"/>
      <c r="C369" s="337"/>
      <c r="D369" s="337"/>
      <c r="E369" s="337"/>
      <c r="F369" s="337"/>
      <c r="G369" s="337"/>
      <c r="H369" s="337"/>
      <c r="I369" s="337"/>
      <c r="J369" s="337"/>
      <c r="K369" s="337"/>
      <c r="L369" s="337"/>
      <c r="M369" s="337"/>
      <c r="N369" s="337"/>
      <c r="O369" s="337"/>
      <c r="P369" s="337"/>
      <c r="Q369" s="337"/>
      <c r="R369" s="337"/>
      <c r="S369" s="337"/>
      <c r="T369" s="337"/>
      <c r="U369" s="337"/>
      <c r="V369" s="337"/>
      <c r="W369" s="337"/>
      <c r="X369" s="337"/>
      <c r="Y369" s="337"/>
      <c r="Z369" s="337"/>
      <c r="AA369" s="337"/>
      <c r="AB369" s="337"/>
      <c r="AC369" s="337"/>
      <c r="AD369" s="337"/>
      <c r="AE369" s="337"/>
      <c r="AF369" s="337"/>
      <c r="AG369" s="337"/>
      <c r="AH369" s="337"/>
      <c r="AI369" s="337"/>
      <c r="AJ369" s="337"/>
      <c r="AK369" s="337"/>
      <c r="AL369" s="337"/>
      <c r="AM369" s="337"/>
      <c r="AN369" s="337"/>
      <c r="AO369" s="337"/>
      <c r="AP369" s="337"/>
      <c r="AQ369" s="337"/>
      <c r="AR369" s="337"/>
    </row>
    <row r="370">
      <c r="A370" s="337"/>
      <c r="B370" s="337"/>
      <c r="C370" s="337"/>
      <c r="D370" s="337"/>
      <c r="E370" s="337"/>
      <c r="F370" s="337"/>
      <c r="G370" s="337"/>
      <c r="H370" s="337"/>
      <c r="I370" s="337"/>
      <c r="J370" s="337"/>
      <c r="K370" s="337"/>
      <c r="L370" s="337"/>
      <c r="M370" s="337"/>
      <c r="N370" s="337"/>
      <c r="O370" s="337"/>
      <c r="P370" s="337"/>
      <c r="Q370" s="337"/>
      <c r="R370" s="337"/>
      <c r="S370" s="337"/>
      <c r="T370" s="337"/>
      <c r="U370" s="337"/>
      <c r="V370" s="337"/>
      <c r="W370" s="337"/>
      <c r="X370" s="337"/>
      <c r="Y370" s="337"/>
      <c r="Z370" s="337"/>
      <c r="AA370" s="337"/>
      <c r="AB370" s="337"/>
      <c r="AC370" s="337"/>
      <c r="AD370" s="337"/>
      <c r="AE370" s="337"/>
      <c r="AF370" s="337"/>
      <c r="AG370" s="337"/>
      <c r="AH370" s="337"/>
      <c r="AI370" s="337"/>
      <c r="AJ370" s="337"/>
      <c r="AK370" s="337"/>
      <c r="AL370" s="337"/>
      <c r="AM370" s="337"/>
      <c r="AN370" s="337"/>
      <c r="AO370" s="337"/>
      <c r="AP370" s="337"/>
      <c r="AQ370" s="337"/>
      <c r="AR370" s="337"/>
    </row>
    <row r="371">
      <c r="A371" s="337"/>
      <c r="B371" s="337"/>
      <c r="C371" s="337"/>
      <c r="D371" s="337"/>
      <c r="E371" s="337"/>
      <c r="F371" s="337"/>
      <c r="G371" s="337"/>
      <c r="H371" s="337"/>
      <c r="I371" s="337"/>
      <c r="J371" s="337"/>
      <c r="K371" s="337"/>
      <c r="L371" s="337"/>
      <c r="M371" s="337"/>
      <c r="N371" s="337"/>
      <c r="O371" s="337"/>
      <c r="P371" s="337"/>
      <c r="Q371" s="337"/>
      <c r="R371" s="337"/>
      <c r="S371" s="337"/>
      <c r="T371" s="337"/>
      <c r="U371" s="337"/>
      <c r="V371" s="337"/>
      <c r="W371" s="337"/>
      <c r="X371" s="337"/>
      <c r="Y371" s="337"/>
      <c r="Z371" s="337"/>
      <c r="AA371" s="337"/>
      <c r="AB371" s="337"/>
      <c r="AC371" s="337"/>
      <c r="AD371" s="337"/>
      <c r="AE371" s="337"/>
      <c r="AF371" s="337"/>
      <c r="AG371" s="337"/>
      <c r="AH371" s="337"/>
      <c r="AI371" s="337"/>
      <c r="AJ371" s="337"/>
      <c r="AK371" s="337"/>
      <c r="AL371" s="337"/>
      <c r="AM371" s="337"/>
      <c r="AN371" s="337"/>
      <c r="AO371" s="337"/>
      <c r="AP371" s="337"/>
      <c r="AQ371" s="337"/>
      <c r="AR371" s="337"/>
    </row>
    <row r="372">
      <c r="A372" s="337"/>
      <c r="B372" s="337"/>
      <c r="C372" s="337"/>
      <c r="D372" s="337"/>
      <c r="E372" s="337"/>
      <c r="F372" s="337"/>
      <c r="G372" s="337"/>
      <c r="H372" s="337"/>
      <c r="I372" s="337"/>
      <c r="J372" s="337"/>
      <c r="K372" s="337"/>
      <c r="L372" s="337"/>
      <c r="M372" s="337"/>
      <c r="N372" s="337"/>
      <c r="O372" s="337"/>
      <c r="P372" s="337"/>
      <c r="Q372" s="337"/>
      <c r="R372" s="337"/>
      <c r="S372" s="337"/>
      <c r="T372" s="337"/>
      <c r="U372" s="337"/>
      <c r="V372" s="337"/>
      <c r="W372" s="337"/>
      <c r="X372" s="337"/>
      <c r="Y372" s="337"/>
      <c r="Z372" s="337"/>
      <c r="AA372" s="337"/>
      <c r="AB372" s="337"/>
      <c r="AC372" s="337"/>
      <c r="AD372" s="337"/>
      <c r="AE372" s="337"/>
      <c r="AF372" s="337"/>
      <c r="AG372" s="337"/>
      <c r="AH372" s="337"/>
      <c r="AI372" s="337"/>
      <c r="AJ372" s="337"/>
      <c r="AK372" s="337"/>
      <c r="AL372" s="337"/>
      <c r="AM372" s="337"/>
      <c r="AN372" s="337"/>
      <c r="AO372" s="337"/>
      <c r="AP372" s="337"/>
      <c r="AQ372" s="337"/>
      <c r="AR372" s="337"/>
    </row>
    <row r="373">
      <c r="A373" s="337"/>
      <c r="B373" s="337"/>
      <c r="C373" s="337"/>
      <c r="D373" s="337"/>
      <c r="E373" s="337"/>
      <c r="F373" s="337"/>
      <c r="G373" s="337"/>
      <c r="H373" s="337"/>
      <c r="I373" s="337"/>
      <c r="J373" s="337"/>
      <c r="K373" s="337"/>
      <c r="L373" s="337"/>
      <c r="M373" s="337"/>
      <c r="N373" s="337"/>
      <c r="O373" s="337"/>
      <c r="P373" s="337"/>
      <c r="Q373" s="337"/>
      <c r="R373" s="337"/>
      <c r="S373" s="337"/>
      <c r="T373" s="337"/>
      <c r="U373" s="337"/>
      <c r="V373" s="337"/>
      <c r="W373" s="337"/>
      <c r="X373" s="337"/>
      <c r="Y373" s="337"/>
      <c r="Z373" s="337"/>
      <c r="AA373" s="337"/>
      <c r="AB373" s="337"/>
      <c r="AC373" s="337"/>
      <c r="AD373" s="337"/>
      <c r="AE373" s="337"/>
      <c r="AF373" s="337"/>
      <c r="AG373" s="337"/>
      <c r="AH373" s="337"/>
      <c r="AI373" s="337"/>
      <c r="AJ373" s="337"/>
      <c r="AK373" s="337"/>
      <c r="AL373" s="337"/>
      <c r="AM373" s="337"/>
      <c r="AN373" s="337"/>
      <c r="AO373" s="337"/>
      <c r="AP373" s="337"/>
      <c r="AQ373" s="337"/>
      <c r="AR373" s="337"/>
    </row>
    <row r="374">
      <c r="A374" s="337"/>
      <c r="B374" s="337"/>
      <c r="C374" s="337"/>
      <c r="D374" s="337"/>
      <c r="E374" s="337"/>
      <c r="F374" s="337"/>
      <c r="G374" s="337"/>
      <c r="H374" s="337"/>
      <c r="I374" s="337"/>
      <c r="J374" s="337"/>
      <c r="K374" s="337"/>
      <c r="L374" s="337"/>
      <c r="M374" s="337"/>
      <c r="N374" s="337"/>
      <c r="O374" s="337"/>
      <c r="P374" s="337"/>
      <c r="Q374" s="337"/>
      <c r="R374" s="337"/>
      <c r="S374" s="337"/>
      <c r="T374" s="337"/>
      <c r="U374" s="337"/>
      <c r="V374" s="337"/>
      <c r="W374" s="337"/>
      <c r="X374" s="337"/>
      <c r="Y374" s="337"/>
      <c r="Z374" s="337"/>
      <c r="AA374" s="337"/>
      <c r="AB374" s="337"/>
      <c r="AC374" s="337"/>
      <c r="AD374" s="337"/>
      <c r="AE374" s="337"/>
      <c r="AF374" s="337"/>
      <c r="AG374" s="337"/>
      <c r="AH374" s="337"/>
      <c r="AI374" s="337"/>
      <c r="AJ374" s="337"/>
      <c r="AK374" s="337"/>
      <c r="AL374" s="337"/>
      <c r="AM374" s="337"/>
      <c r="AN374" s="337"/>
      <c r="AO374" s="337"/>
      <c r="AP374" s="337"/>
      <c r="AQ374" s="337"/>
      <c r="AR374" s="337"/>
    </row>
    <row r="375">
      <c r="A375" s="337"/>
      <c r="B375" s="337"/>
      <c r="C375" s="337"/>
      <c r="D375" s="337"/>
      <c r="E375" s="337"/>
      <c r="F375" s="337"/>
      <c r="G375" s="337"/>
      <c r="H375" s="337"/>
      <c r="I375" s="337"/>
      <c r="J375" s="337"/>
      <c r="K375" s="337"/>
      <c r="L375" s="337"/>
      <c r="M375" s="337"/>
      <c r="N375" s="337"/>
      <c r="O375" s="337"/>
      <c r="P375" s="337"/>
      <c r="Q375" s="337"/>
      <c r="R375" s="337"/>
      <c r="S375" s="337"/>
      <c r="T375" s="337"/>
      <c r="U375" s="337"/>
      <c r="V375" s="337"/>
      <c r="W375" s="337"/>
      <c r="X375" s="337"/>
      <c r="Y375" s="337"/>
      <c r="Z375" s="337"/>
      <c r="AA375" s="337"/>
      <c r="AB375" s="337"/>
      <c r="AC375" s="337"/>
      <c r="AD375" s="337"/>
      <c r="AE375" s="337"/>
      <c r="AF375" s="337"/>
      <c r="AG375" s="337"/>
      <c r="AH375" s="337"/>
      <c r="AI375" s="337"/>
      <c r="AJ375" s="337"/>
      <c r="AK375" s="337"/>
      <c r="AL375" s="337"/>
      <c r="AM375" s="337"/>
      <c r="AN375" s="337"/>
      <c r="AO375" s="337"/>
      <c r="AP375" s="337"/>
      <c r="AQ375" s="337"/>
      <c r="AR375" s="337"/>
    </row>
    <row r="376">
      <c r="A376" s="337"/>
      <c r="B376" s="337"/>
      <c r="C376" s="337"/>
      <c r="D376" s="337"/>
      <c r="E376" s="337"/>
      <c r="F376" s="337"/>
      <c r="G376" s="337"/>
      <c r="H376" s="337"/>
      <c r="I376" s="337"/>
      <c r="J376" s="337"/>
      <c r="K376" s="337"/>
      <c r="L376" s="337"/>
      <c r="M376" s="337"/>
      <c r="N376" s="337"/>
      <c r="O376" s="337"/>
      <c r="P376" s="337"/>
      <c r="Q376" s="337"/>
      <c r="R376" s="337"/>
      <c r="S376" s="337"/>
      <c r="T376" s="337"/>
      <c r="U376" s="337"/>
      <c r="V376" s="337"/>
      <c r="W376" s="337"/>
      <c r="X376" s="337"/>
      <c r="Y376" s="337"/>
      <c r="Z376" s="337"/>
      <c r="AA376" s="337"/>
      <c r="AB376" s="337"/>
      <c r="AC376" s="337"/>
      <c r="AD376" s="337"/>
      <c r="AE376" s="337"/>
      <c r="AF376" s="337"/>
      <c r="AG376" s="337"/>
      <c r="AH376" s="337"/>
      <c r="AI376" s="337"/>
      <c r="AJ376" s="337"/>
      <c r="AK376" s="337"/>
      <c r="AL376" s="337"/>
      <c r="AM376" s="337"/>
      <c r="AN376" s="337"/>
      <c r="AO376" s="337"/>
      <c r="AP376" s="337"/>
      <c r="AQ376" s="337"/>
      <c r="AR376" s="337"/>
    </row>
    <row r="377">
      <c r="A377" s="337"/>
      <c r="B377" s="337"/>
      <c r="C377" s="337"/>
      <c r="D377" s="337"/>
      <c r="E377" s="337"/>
      <c r="F377" s="337"/>
      <c r="G377" s="337"/>
      <c r="H377" s="337"/>
      <c r="I377" s="337"/>
      <c r="J377" s="337"/>
      <c r="K377" s="337"/>
      <c r="L377" s="337"/>
      <c r="M377" s="337"/>
      <c r="N377" s="337"/>
      <c r="O377" s="337"/>
      <c r="P377" s="337"/>
      <c r="Q377" s="337"/>
      <c r="R377" s="337"/>
      <c r="S377" s="337"/>
      <c r="T377" s="337"/>
      <c r="U377" s="337"/>
      <c r="V377" s="337"/>
      <c r="W377" s="337"/>
      <c r="X377" s="337"/>
      <c r="Y377" s="337"/>
      <c r="Z377" s="337"/>
      <c r="AA377" s="337"/>
      <c r="AB377" s="337"/>
      <c r="AC377" s="337"/>
      <c r="AD377" s="337"/>
      <c r="AE377" s="337"/>
      <c r="AF377" s="337"/>
      <c r="AG377" s="337"/>
      <c r="AH377" s="337"/>
      <c r="AI377" s="337"/>
      <c r="AJ377" s="337"/>
      <c r="AK377" s="337"/>
      <c r="AL377" s="337"/>
      <c r="AM377" s="337"/>
      <c r="AN377" s="337"/>
      <c r="AO377" s="337"/>
      <c r="AP377" s="337"/>
      <c r="AQ377" s="337"/>
      <c r="AR377" s="337"/>
    </row>
    <row r="378">
      <c r="A378" s="337"/>
      <c r="B378" s="337"/>
      <c r="C378" s="337"/>
      <c r="D378" s="337"/>
      <c r="E378" s="337"/>
      <c r="F378" s="337"/>
      <c r="G378" s="337"/>
      <c r="H378" s="337"/>
      <c r="I378" s="337"/>
      <c r="J378" s="337"/>
      <c r="K378" s="337"/>
      <c r="L378" s="337"/>
      <c r="M378" s="337"/>
      <c r="N378" s="337"/>
      <c r="O378" s="337"/>
      <c r="P378" s="337"/>
      <c r="Q378" s="337"/>
      <c r="R378" s="337"/>
      <c r="S378" s="337"/>
      <c r="T378" s="337"/>
      <c r="U378" s="337"/>
      <c r="V378" s="337"/>
      <c r="W378" s="337"/>
      <c r="X378" s="337"/>
      <c r="Y378" s="337"/>
      <c r="Z378" s="337"/>
      <c r="AA378" s="337"/>
      <c r="AB378" s="337"/>
      <c r="AC378" s="337"/>
      <c r="AD378" s="337"/>
      <c r="AE378" s="337"/>
      <c r="AF378" s="337"/>
      <c r="AG378" s="337"/>
      <c r="AH378" s="337"/>
      <c r="AI378" s="337"/>
      <c r="AJ378" s="337"/>
      <c r="AK378" s="337"/>
      <c r="AL378" s="337"/>
      <c r="AM378" s="337"/>
      <c r="AN378" s="337"/>
      <c r="AO378" s="337"/>
      <c r="AP378" s="337"/>
      <c r="AQ378" s="337"/>
      <c r="AR378" s="337"/>
    </row>
    <row r="379">
      <c r="A379" s="337"/>
      <c r="B379" s="337"/>
      <c r="C379" s="337"/>
      <c r="D379" s="337"/>
      <c r="E379" s="337"/>
      <c r="F379" s="337"/>
      <c r="G379" s="337"/>
      <c r="H379" s="337"/>
      <c r="I379" s="337"/>
      <c r="J379" s="337"/>
      <c r="K379" s="337"/>
      <c r="L379" s="337"/>
      <c r="M379" s="337"/>
      <c r="N379" s="337"/>
      <c r="O379" s="337"/>
      <c r="P379" s="337"/>
      <c r="Q379" s="337"/>
      <c r="R379" s="337"/>
      <c r="S379" s="337"/>
      <c r="T379" s="337"/>
      <c r="U379" s="337"/>
      <c r="V379" s="337"/>
      <c r="W379" s="337"/>
      <c r="X379" s="337"/>
      <c r="Y379" s="337"/>
      <c r="Z379" s="337"/>
      <c r="AA379" s="337"/>
      <c r="AB379" s="337"/>
      <c r="AC379" s="337"/>
      <c r="AD379" s="337"/>
      <c r="AE379" s="337"/>
      <c r="AF379" s="337"/>
      <c r="AG379" s="337"/>
      <c r="AH379" s="337"/>
      <c r="AI379" s="337"/>
      <c r="AJ379" s="337"/>
      <c r="AK379" s="337"/>
      <c r="AL379" s="337"/>
      <c r="AM379" s="337"/>
      <c r="AN379" s="337"/>
      <c r="AO379" s="337"/>
      <c r="AP379" s="337"/>
      <c r="AQ379" s="337"/>
      <c r="AR379" s="337"/>
    </row>
    <row r="380">
      <c r="A380" s="337"/>
      <c r="B380" s="337"/>
      <c r="C380" s="337"/>
      <c r="D380" s="337"/>
      <c r="E380" s="337"/>
      <c r="F380" s="337"/>
      <c r="G380" s="337"/>
      <c r="H380" s="337"/>
      <c r="I380" s="337"/>
      <c r="J380" s="337"/>
      <c r="K380" s="337"/>
      <c r="L380" s="337"/>
      <c r="M380" s="337"/>
      <c r="N380" s="337"/>
      <c r="O380" s="337"/>
      <c r="P380" s="337"/>
      <c r="Q380" s="337"/>
      <c r="R380" s="337"/>
      <c r="S380" s="337"/>
      <c r="T380" s="337"/>
      <c r="U380" s="337"/>
      <c r="V380" s="337"/>
      <c r="W380" s="337"/>
      <c r="X380" s="337"/>
      <c r="Y380" s="337"/>
      <c r="Z380" s="337"/>
      <c r="AA380" s="337"/>
      <c r="AB380" s="337"/>
      <c r="AC380" s="337"/>
      <c r="AD380" s="337"/>
      <c r="AE380" s="337"/>
      <c r="AF380" s="337"/>
      <c r="AG380" s="337"/>
      <c r="AH380" s="337"/>
      <c r="AI380" s="337"/>
      <c r="AJ380" s="337"/>
      <c r="AK380" s="337"/>
      <c r="AL380" s="337"/>
      <c r="AM380" s="337"/>
      <c r="AN380" s="337"/>
      <c r="AO380" s="337"/>
      <c r="AP380" s="337"/>
      <c r="AQ380" s="337"/>
      <c r="AR380" s="337"/>
    </row>
    <row r="381">
      <c r="A381" s="337"/>
      <c r="B381" s="337"/>
      <c r="C381" s="337"/>
      <c r="D381" s="337"/>
      <c r="E381" s="337"/>
      <c r="F381" s="337"/>
      <c r="G381" s="337"/>
      <c r="H381" s="337"/>
      <c r="I381" s="337"/>
      <c r="J381" s="337"/>
      <c r="K381" s="337"/>
      <c r="L381" s="337"/>
      <c r="M381" s="337"/>
      <c r="N381" s="337"/>
      <c r="O381" s="337"/>
      <c r="P381" s="337"/>
      <c r="Q381" s="337"/>
      <c r="R381" s="337"/>
      <c r="S381" s="337"/>
      <c r="T381" s="337"/>
      <c r="U381" s="337"/>
      <c r="V381" s="337"/>
      <c r="W381" s="337"/>
      <c r="X381" s="337"/>
      <c r="Y381" s="337"/>
      <c r="Z381" s="337"/>
      <c r="AA381" s="337"/>
      <c r="AB381" s="337"/>
      <c r="AC381" s="337"/>
      <c r="AD381" s="337"/>
      <c r="AE381" s="337"/>
      <c r="AF381" s="337"/>
      <c r="AG381" s="337"/>
      <c r="AH381" s="337"/>
      <c r="AI381" s="337"/>
      <c r="AJ381" s="337"/>
      <c r="AK381" s="337"/>
      <c r="AL381" s="337"/>
      <c r="AM381" s="337"/>
      <c r="AN381" s="337"/>
      <c r="AO381" s="337"/>
      <c r="AP381" s="337"/>
      <c r="AQ381" s="337"/>
      <c r="AR381" s="337"/>
    </row>
    <row r="382">
      <c r="A382" s="337"/>
      <c r="B382" s="337"/>
      <c r="C382" s="337"/>
      <c r="D382" s="337"/>
      <c r="E382" s="337"/>
      <c r="F382" s="337"/>
      <c r="G382" s="337"/>
      <c r="H382" s="337"/>
      <c r="I382" s="337"/>
      <c r="J382" s="337"/>
      <c r="K382" s="337"/>
      <c r="L382" s="337"/>
      <c r="M382" s="337"/>
      <c r="N382" s="337"/>
      <c r="O382" s="337"/>
      <c r="P382" s="337"/>
      <c r="Q382" s="337"/>
      <c r="R382" s="337"/>
      <c r="S382" s="337"/>
      <c r="T382" s="337"/>
      <c r="U382" s="337"/>
      <c r="V382" s="337"/>
      <c r="W382" s="337"/>
      <c r="X382" s="337"/>
      <c r="Y382" s="337"/>
      <c r="Z382" s="337"/>
      <c r="AA382" s="337"/>
      <c r="AB382" s="337"/>
      <c r="AC382" s="337"/>
      <c r="AD382" s="337"/>
      <c r="AE382" s="337"/>
      <c r="AF382" s="337"/>
      <c r="AG382" s="337"/>
      <c r="AH382" s="337"/>
      <c r="AI382" s="337"/>
      <c r="AJ382" s="337"/>
      <c r="AK382" s="337"/>
      <c r="AL382" s="337"/>
      <c r="AM382" s="337"/>
      <c r="AN382" s="337"/>
      <c r="AO382" s="337"/>
      <c r="AP382" s="337"/>
      <c r="AQ382" s="337"/>
      <c r="AR382" s="337"/>
    </row>
    <row r="383">
      <c r="A383" s="337"/>
      <c r="B383" s="337"/>
      <c r="C383" s="337"/>
      <c r="D383" s="337"/>
      <c r="E383" s="337"/>
      <c r="F383" s="337"/>
      <c r="G383" s="337"/>
      <c r="H383" s="337"/>
      <c r="I383" s="337"/>
      <c r="J383" s="337"/>
      <c r="K383" s="337"/>
      <c r="L383" s="337"/>
      <c r="M383" s="337"/>
      <c r="N383" s="337"/>
      <c r="O383" s="337"/>
      <c r="P383" s="337"/>
      <c r="Q383" s="337"/>
      <c r="R383" s="337"/>
      <c r="S383" s="337"/>
      <c r="T383" s="337"/>
      <c r="U383" s="337"/>
      <c r="V383" s="337"/>
      <c r="W383" s="337"/>
      <c r="X383" s="337"/>
      <c r="Y383" s="337"/>
      <c r="Z383" s="337"/>
      <c r="AA383" s="337"/>
      <c r="AB383" s="337"/>
      <c r="AC383" s="337"/>
      <c r="AD383" s="337"/>
      <c r="AE383" s="337"/>
      <c r="AF383" s="337"/>
      <c r="AG383" s="337"/>
      <c r="AH383" s="337"/>
      <c r="AI383" s="337"/>
      <c r="AJ383" s="337"/>
      <c r="AK383" s="337"/>
      <c r="AL383" s="337"/>
      <c r="AM383" s="337"/>
      <c r="AN383" s="337"/>
      <c r="AO383" s="337"/>
      <c r="AP383" s="337"/>
      <c r="AQ383" s="337"/>
      <c r="AR383" s="337"/>
    </row>
    <row r="384">
      <c r="A384" s="337"/>
      <c r="B384" s="337"/>
      <c r="C384" s="337"/>
      <c r="D384" s="337"/>
      <c r="E384" s="337"/>
      <c r="F384" s="337"/>
      <c r="G384" s="337"/>
      <c r="H384" s="337"/>
      <c r="I384" s="337"/>
      <c r="J384" s="337"/>
      <c r="K384" s="337"/>
      <c r="L384" s="337"/>
      <c r="M384" s="337"/>
      <c r="N384" s="337"/>
      <c r="O384" s="337"/>
      <c r="P384" s="337"/>
      <c r="Q384" s="337"/>
      <c r="R384" s="337"/>
      <c r="S384" s="337"/>
      <c r="T384" s="337"/>
      <c r="U384" s="337"/>
      <c r="V384" s="337"/>
      <c r="W384" s="337"/>
      <c r="X384" s="337"/>
      <c r="Y384" s="337"/>
      <c r="Z384" s="337"/>
      <c r="AA384" s="337"/>
      <c r="AB384" s="337"/>
      <c r="AC384" s="337"/>
      <c r="AD384" s="337"/>
      <c r="AE384" s="337"/>
      <c r="AF384" s="337"/>
      <c r="AG384" s="337"/>
      <c r="AH384" s="337"/>
      <c r="AI384" s="337"/>
      <c r="AJ384" s="337"/>
      <c r="AK384" s="337"/>
      <c r="AL384" s="337"/>
      <c r="AM384" s="337"/>
      <c r="AN384" s="337"/>
      <c r="AO384" s="337"/>
      <c r="AP384" s="337"/>
      <c r="AQ384" s="337"/>
      <c r="AR384" s="337"/>
    </row>
    <row r="385">
      <c r="A385" s="337"/>
      <c r="B385" s="337"/>
      <c r="C385" s="337"/>
      <c r="D385" s="337"/>
      <c r="E385" s="337"/>
      <c r="F385" s="337"/>
      <c r="G385" s="337"/>
      <c r="H385" s="337"/>
      <c r="I385" s="337"/>
      <c r="J385" s="337"/>
      <c r="K385" s="337"/>
      <c r="L385" s="337"/>
      <c r="M385" s="337"/>
      <c r="N385" s="337"/>
      <c r="O385" s="337"/>
      <c r="P385" s="337"/>
      <c r="Q385" s="337"/>
      <c r="R385" s="337"/>
      <c r="S385" s="337"/>
      <c r="T385" s="337"/>
      <c r="U385" s="337"/>
      <c r="V385" s="337"/>
      <c r="W385" s="337"/>
      <c r="X385" s="337"/>
      <c r="Y385" s="337"/>
      <c r="Z385" s="337"/>
      <c r="AA385" s="337"/>
      <c r="AB385" s="337"/>
      <c r="AC385" s="337"/>
      <c r="AD385" s="337"/>
      <c r="AE385" s="337"/>
      <c r="AF385" s="337"/>
      <c r="AG385" s="337"/>
      <c r="AH385" s="337"/>
      <c r="AI385" s="337"/>
      <c r="AJ385" s="337"/>
      <c r="AK385" s="337"/>
      <c r="AL385" s="337"/>
      <c r="AM385" s="337"/>
      <c r="AN385" s="337"/>
      <c r="AO385" s="337"/>
      <c r="AP385" s="337"/>
      <c r="AQ385" s="337"/>
      <c r="AR385" s="337"/>
    </row>
    <row r="386">
      <c r="A386" s="337"/>
      <c r="B386" s="337"/>
      <c r="C386" s="337"/>
      <c r="D386" s="337"/>
      <c r="E386" s="337"/>
      <c r="F386" s="337"/>
      <c r="G386" s="337"/>
      <c r="H386" s="337"/>
      <c r="I386" s="337"/>
      <c r="J386" s="337"/>
      <c r="K386" s="337"/>
      <c r="L386" s="337"/>
      <c r="M386" s="337"/>
      <c r="N386" s="337"/>
      <c r="O386" s="337"/>
      <c r="P386" s="337"/>
      <c r="Q386" s="337"/>
      <c r="R386" s="337"/>
      <c r="S386" s="337"/>
      <c r="T386" s="337"/>
      <c r="U386" s="337"/>
      <c r="V386" s="337"/>
      <c r="W386" s="337"/>
      <c r="X386" s="337"/>
      <c r="Y386" s="337"/>
      <c r="Z386" s="337"/>
      <c r="AA386" s="337"/>
      <c r="AB386" s="337"/>
      <c r="AC386" s="337"/>
      <c r="AD386" s="337"/>
      <c r="AE386" s="337"/>
      <c r="AF386" s="337"/>
      <c r="AG386" s="337"/>
      <c r="AH386" s="337"/>
      <c r="AI386" s="337"/>
      <c r="AJ386" s="337"/>
      <c r="AK386" s="337"/>
      <c r="AL386" s="337"/>
      <c r="AM386" s="337"/>
      <c r="AN386" s="337"/>
      <c r="AO386" s="337"/>
      <c r="AP386" s="337"/>
      <c r="AQ386" s="337"/>
      <c r="AR386" s="337"/>
    </row>
    <row r="387">
      <c r="A387" s="337"/>
      <c r="B387" s="337"/>
      <c r="C387" s="337"/>
      <c r="D387" s="337"/>
      <c r="E387" s="337"/>
      <c r="F387" s="337"/>
      <c r="G387" s="337"/>
      <c r="H387" s="337"/>
      <c r="I387" s="337"/>
      <c r="J387" s="337"/>
      <c r="K387" s="337"/>
      <c r="L387" s="337"/>
      <c r="M387" s="337"/>
      <c r="N387" s="337"/>
      <c r="O387" s="337"/>
      <c r="P387" s="337"/>
      <c r="Q387" s="337"/>
      <c r="R387" s="337"/>
      <c r="S387" s="337"/>
      <c r="T387" s="337"/>
      <c r="U387" s="337"/>
      <c r="V387" s="337"/>
      <c r="W387" s="337"/>
      <c r="X387" s="337"/>
      <c r="Y387" s="337"/>
      <c r="Z387" s="337"/>
      <c r="AA387" s="337"/>
      <c r="AB387" s="337"/>
      <c r="AC387" s="337"/>
      <c r="AD387" s="337"/>
      <c r="AE387" s="337"/>
      <c r="AF387" s="337"/>
      <c r="AG387" s="337"/>
      <c r="AH387" s="337"/>
      <c r="AI387" s="337"/>
      <c r="AJ387" s="337"/>
      <c r="AK387" s="337"/>
      <c r="AL387" s="337"/>
      <c r="AM387" s="337"/>
      <c r="AN387" s="337"/>
      <c r="AO387" s="337"/>
      <c r="AP387" s="337"/>
      <c r="AQ387" s="337"/>
      <c r="AR387" s="337"/>
    </row>
    <row r="388">
      <c r="A388" s="337"/>
      <c r="B388" s="337"/>
      <c r="C388" s="337"/>
      <c r="D388" s="337"/>
      <c r="E388" s="337"/>
      <c r="F388" s="337"/>
      <c r="G388" s="337"/>
      <c r="H388" s="337"/>
      <c r="I388" s="337"/>
      <c r="J388" s="337"/>
      <c r="K388" s="337"/>
      <c r="L388" s="337"/>
      <c r="M388" s="337"/>
      <c r="N388" s="337"/>
      <c r="O388" s="337"/>
      <c r="P388" s="337"/>
      <c r="Q388" s="337"/>
      <c r="R388" s="337"/>
      <c r="S388" s="337"/>
      <c r="T388" s="337"/>
      <c r="U388" s="337"/>
      <c r="V388" s="337"/>
      <c r="W388" s="337"/>
      <c r="X388" s="337"/>
      <c r="Y388" s="337"/>
      <c r="Z388" s="337"/>
      <c r="AA388" s="337"/>
      <c r="AB388" s="337"/>
      <c r="AC388" s="337"/>
      <c r="AD388" s="337"/>
      <c r="AE388" s="337"/>
      <c r="AF388" s="337"/>
      <c r="AG388" s="337"/>
      <c r="AH388" s="337"/>
      <c r="AI388" s="337"/>
      <c r="AJ388" s="337"/>
      <c r="AK388" s="337"/>
      <c r="AL388" s="337"/>
      <c r="AM388" s="337"/>
      <c r="AN388" s="337"/>
      <c r="AO388" s="337"/>
      <c r="AP388" s="337"/>
      <c r="AQ388" s="337"/>
      <c r="AR388" s="337"/>
    </row>
    <row r="389">
      <c r="A389" s="337"/>
      <c r="B389" s="337"/>
      <c r="C389" s="337"/>
      <c r="D389" s="337"/>
      <c r="E389" s="337"/>
      <c r="F389" s="337"/>
      <c r="G389" s="337"/>
      <c r="H389" s="337"/>
      <c r="I389" s="337"/>
      <c r="J389" s="337"/>
      <c r="K389" s="337"/>
      <c r="L389" s="337"/>
      <c r="M389" s="337"/>
      <c r="N389" s="337"/>
      <c r="O389" s="337"/>
      <c r="P389" s="337"/>
      <c r="Q389" s="337"/>
      <c r="R389" s="337"/>
      <c r="S389" s="337"/>
      <c r="T389" s="337"/>
      <c r="U389" s="337"/>
      <c r="V389" s="337"/>
      <c r="W389" s="337"/>
      <c r="X389" s="337"/>
      <c r="Y389" s="337"/>
      <c r="Z389" s="337"/>
      <c r="AA389" s="337"/>
      <c r="AB389" s="337"/>
      <c r="AC389" s="337"/>
      <c r="AD389" s="337"/>
      <c r="AE389" s="337"/>
      <c r="AF389" s="337"/>
      <c r="AG389" s="337"/>
      <c r="AH389" s="337"/>
      <c r="AI389" s="337"/>
      <c r="AJ389" s="337"/>
      <c r="AK389" s="337"/>
      <c r="AL389" s="337"/>
      <c r="AM389" s="337"/>
      <c r="AN389" s="337"/>
      <c r="AO389" s="337"/>
      <c r="AP389" s="337"/>
      <c r="AQ389" s="337"/>
      <c r="AR389" s="337"/>
    </row>
    <row r="390">
      <c r="A390" s="337"/>
      <c r="B390" s="337"/>
      <c r="C390" s="337"/>
      <c r="D390" s="337"/>
      <c r="E390" s="337"/>
      <c r="F390" s="337"/>
      <c r="G390" s="337"/>
      <c r="H390" s="337"/>
      <c r="I390" s="337"/>
      <c r="J390" s="337"/>
      <c r="K390" s="337"/>
      <c r="L390" s="337"/>
      <c r="M390" s="337"/>
      <c r="N390" s="337"/>
      <c r="O390" s="337"/>
      <c r="P390" s="337"/>
      <c r="Q390" s="337"/>
      <c r="R390" s="337"/>
      <c r="S390" s="337"/>
      <c r="T390" s="337"/>
      <c r="U390" s="337"/>
      <c r="V390" s="337"/>
      <c r="W390" s="337"/>
      <c r="X390" s="337"/>
      <c r="Y390" s="337"/>
      <c r="Z390" s="337"/>
      <c r="AA390" s="337"/>
      <c r="AB390" s="337"/>
      <c r="AC390" s="337"/>
      <c r="AD390" s="337"/>
      <c r="AE390" s="337"/>
      <c r="AF390" s="337"/>
      <c r="AG390" s="337"/>
      <c r="AH390" s="337"/>
      <c r="AI390" s="337"/>
      <c r="AJ390" s="337"/>
      <c r="AK390" s="337"/>
      <c r="AL390" s="337"/>
      <c r="AM390" s="337"/>
      <c r="AN390" s="337"/>
      <c r="AO390" s="337"/>
      <c r="AP390" s="337"/>
      <c r="AQ390" s="337"/>
      <c r="AR390" s="337"/>
    </row>
    <row r="391">
      <c r="A391" s="337"/>
      <c r="B391" s="337"/>
      <c r="C391" s="337"/>
      <c r="D391" s="337"/>
      <c r="E391" s="337"/>
      <c r="F391" s="337"/>
      <c r="G391" s="337"/>
      <c r="H391" s="337"/>
      <c r="I391" s="337"/>
      <c r="J391" s="337"/>
      <c r="K391" s="337"/>
      <c r="L391" s="337"/>
      <c r="M391" s="337"/>
      <c r="N391" s="337"/>
      <c r="O391" s="337"/>
      <c r="P391" s="337"/>
      <c r="Q391" s="337"/>
      <c r="R391" s="337"/>
      <c r="S391" s="337"/>
      <c r="T391" s="337"/>
      <c r="U391" s="337"/>
      <c r="V391" s="337"/>
      <c r="W391" s="337"/>
      <c r="X391" s="337"/>
      <c r="Y391" s="337"/>
      <c r="Z391" s="337"/>
      <c r="AA391" s="337"/>
      <c r="AB391" s="337"/>
      <c r="AC391" s="337"/>
      <c r="AD391" s="337"/>
      <c r="AE391" s="337"/>
      <c r="AF391" s="337"/>
      <c r="AG391" s="337"/>
      <c r="AH391" s="337"/>
      <c r="AI391" s="337"/>
      <c r="AJ391" s="337"/>
      <c r="AK391" s="337"/>
      <c r="AL391" s="337"/>
      <c r="AM391" s="337"/>
      <c r="AN391" s="337"/>
      <c r="AO391" s="337"/>
      <c r="AP391" s="337"/>
      <c r="AQ391" s="337"/>
      <c r="AR391" s="337"/>
    </row>
    <row r="392">
      <c r="A392" s="337"/>
      <c r="B392" s="337"/>
      <c r="C392" s="337"/>
      <c r="D392" s="337"/>
      <c r="E392" s="337"/>
      <c r="F392" s="337"/>
      <c r="G392" s="337"/>
      <c r="H392" s="337"/>
      <c r="I392" s="337"/>
      <c r="J392" s="337"/>
      <c r="K392" s="337"/>
      <c r="L392" s="337"/>
      <c r="M392" s="337"/>
      <c r="N392" s="337"/>
      <c r="O392" s="337"/>
      <c r="P392" s="337"/>
      <c r="Q392" s="337"/>
      <c r="R392" s="337"/>
      <c r="S392" s="337"/>
      <c r="T392" s="337"/>
      <c r="U392" s="337"/>
      <c r="V392" s="337"/>
      <c r="W392" s="337"/>
      <c r="X392" s="337"/>
      <c r="Y392" s="337"/>
      <c r="Z392" s="337"/>
      <c r="AA392" s="337"/>
      <c r="AB392" s="337"/>
      <c r="AC392" s="337"/>
      <c r="AD392" s="337"/>
      <c r="AE392" s="337"/>
      <c r="AF392" s="337"/>
      <c r="AG392" s="337"/>
      <c r="AH392" s="337"/>
      <c r="AI392" s="337"/>
      <c r="AJ392" s="337"/>
      <c r="AK392" s="337"/>
      <c r="AL392" s="337"/>
      <c r="AM392" s="337"/>
      <c r="AN392" s="337"/>
      <c r="AO392" s="337"/>
      <c r="AP392" s="337"/>
      <c r="AQ392" s="337"/>
      <c r="AR392" s="337"/>
    </row>
    <row r="393">
      <c r="A393" s="337"/>
      <c r="B393" s="337"/>
      <c r="C393" s="337"/>
      <c r="D393" s="337"/>
      <c r="E393" s="337"/>
      <c r="F393" s="337"/>
      <c r="G393" s="337"/>
      <c r="H393" s="337"/>
      <c r="I393" s="337"/>
      <c r="J393" s="337"/>
      <c r="K393" s="337"/>
      <c r="L393" s="337"/>
      <c r="M393" s="337"/>
      <c r="N393" s="337"/>
      <c r="O393" s="337"/>
      <c r="P393" s="337"/>
      <c r="Q393" s="337"/>
      <c r="R393" s="337"/>
      <c r="S393" s="337"/>
      <c r="T393" s="337"/>
      <c r="U393" s="337"/>
      <c r="V393" s="337"/>
      <c r="W393" s="337"/>
      <c r="X393" s="337"/>
      <c r="Y393" s="337"/>
      <c r="Z393" s="337"/>
      <c r="AA393" s="337"/>
      <c r="AB393" s="337"/>
      <c r="AC393" s="337"/>
      <c r="AD393" s="337"/>
      <c r="AE393" s="337"/>
      <c r="AF393" s="337"/>
      <c r="AG393" s="337"/>
      <c r="AH393" s="337"/>
      <c r="AI393" s="337"/>
      <c r="AJ393" s="337"/>
      <c r="AK393" s="337"/>
      <c r="AL393" s="337"/>
      <c r="AM393" s="337"/>
      <c r="AN393" s="337"/>
      <c r="AO393" s="337"/>
      <c r="AP393" s="337"/>
      <c r="AQ393" s="337"/>
      <c r="AR393" s="337"/>
    </row>
    <row r="394">
      <c r="A394" s="337"/>
      <c r="B394" s="337"/>
      <c r="C394" s="337"/>
      <c r="D394" s="337"/>
      <c r="E394" s="337"/>
      <c r="F394" s="337"/>
      <c r="G394" s="337"/>
      <c r="H394" s="337"/>
      <c r="I394" s="337"/>
      <c r="J394" s="337"/>
      <c r="K394" s="337"/>
      <c r="L394" s="337"/>
      <c r="M394" s="337"/>
      <c r="N394" s="337"/>
      <c r="O394" s="337"/>
      <c r="P394" s="337"/>
      <c r="Q394" s="337"/>
      <c r="R394" s="337"/>
      <c r="S394" s="337"/>
      <c r="T394" s="337"/>
      <c r="U394" s="337"/>
      <c r="V394" s="337"/>
      <c r="W394" s="337"/>
      <c r="X394" s="337"/>
      <c r="Y394" s="337"/>
      <c r="Z394" s="337"/>
      <c r="AA394" s="337"/>
      <c r="AB394" s="337"/>
      <c r="AC394" s="337"/>
      <c r="AD394" s="337"/>
      <c r="AE394" s="337"/>
      <c r="AF394" s="337"/>
      <c r="AG394" s="337"/>
      <c r="AH394" s="337"/>
      <c r="AI394" s="337"/>
      <c r="AJ394" s="337"/>
      <c r="AK394" s="337"/>
      <c r="AL394" s="337"/>
      <c r="AM394" s="337"/>
      <c r="AN394" s="337"/>
      <c r="AO394" s="337"/>
      <c r="AP394" s="337"/>
      <c r="AQ394" s="337"/>
      <c r="AR394" s="337"/>
    </row>
    <row r="395">
      <c r="A395" s="337"/>
      <c r="B395" s="337"/>
      <c r="C395" s="337"/>
      <c r="D395" s="337"/>
      <c r="E395" s="337"/>
      <c r="F395" s="337"/>
      <c r="G395" s="337"/>
      <c r="H395" s="337"/>
      <c r="I395" s="337"/>
      <c r="J395" s="337"/>
      <c r="K395" s="337"/>
      <c r="L395" s="337"/>
      <c r="M395" s="337"/>
      <c r="N395" s="337"/>
      <c r="O395" s="337"/>
      <c r="P395" s="337"/>
      <c r="Q395" s="337"/>
      <c r="R395" s="337"/>
      <c r="S395" s="337"/>
      <c r="T395" s="337"/>
      <c r="U395" s="337"/>
      <c r="V395" s="337"/>
      <c r="W395" s="337"/>
      <c r="X395" s="337"/>
      <c r="Y395" s="337"/>
      <c r="Z395" s="337"/>
      <c r="AA395" s="337"/>
      <c r="AB395" s="337"/>
      <c r="AC395" s="337"/>
      <c r="AD395" s="337"/>
      <c r="AE395" s="337"/>
      <c r="AF395" s="337"/>
      <c r="AG395" s="337"/>
      <c r="AH395" s="337"/>
      <c r="AI395" s="337"/>
      <c r="AJ395" s="337"/>
      <c r="AK395" s="337"/>
      <c r="AL395" s="337"/>
      <c r="AM395" s="337"/>
      <c r="AN395" s="337"/>
      <c r="AO395" s="337"/>
      <c r="AP395" s="337"/>
      <c r="AQ395" s="337"/>
      <c r="AR395" s="337"/>
    </row>
    <row r="396">
      <c r="A396" s="337"/>
      <c r="B396" s="337"/>
      <c r="C396" s="337"/>
      <c r="D396" s="337"/>
      <c r="E396" s="337"/>
      <c r="F396" s="337"/>
      <c r="G396" s="337"/>
      <c r="H396" s="337"/>
      <c r="I396" s="337"/>
      <c r="J396" s="337"/>
      <c r="K396" s="337"/>
      <c r="L396" s="337"/>
      <c r="M396" s="337"/>
      <c r="N396" s="337"/>
      <c r="O396" s="337"/>
      <c r="P396" s="337"/>
      <c r="Q396" s="337"/>
      <c r="R396" s="337"/>
      <c r="S396" s="337"/>
      <c r="T396" s="337"/>
      <c r="U396" s="337"/>
      <c r="V396" s="337"/>
      <c r="W396" s="337"/>
      <c r="X396" s="337"/>
      <c r="Y396" s="337"/>
      <c r="Z396" s="337"/>
      <c r="AA396" s="337"/>
      <c r="AB396" s="337"/>
      <c r="AC396" s="337"/>
      <c r="AD396" s="337"/>
      <c r="AE396" s="337"/>
      <c r="AF396" s="337"/>
      <c r="AG396" s="337"/>
      <c r="AH396" s="337"/>
      <c r="AI396" s="337"/>
      <c r="AJ396" s="337"/>
      <c r="AK396" s="337"/>
      <c r="AL396" s="337"/>
      <c r="AM396" s="337"/>
      <c r="AN396" s="337"/>
      <c r="AO396" s="337"/>
      <c r="AP396" s="337"/>
      <c r="AQ396" s="337"/>
      <c r="AR396" s="337"/>
    </row>
    <row r="397">
      <c r="A397" s="337"/>
      <c r="B397" s="337"/>
      <c r="C397" s="337"/>
      <c r="D397" s="337"/>
      <c r="E397" s="337"/>
      <c r="F397" s="337"/>
      <c r="G397" s="337"/>
      <c r="H397" s="337"/>
      <c r="I397" s="337"/>
      <c r="J397" s="337"/>
      <c r="K397" s="337"/>
      <c r="L397" s="337"/>
      <c r="M397" s="337"/>
      <c r="N397" s="337"/>
      <c r="O397" s="337"/>
      <c r="P397" s="337"/>
      <c r="Q397" s="337"/>
      <c r="R397" s="337"/>
      <c r="S397" s="337"/>
      <c r="T397" s="337"/>
      <c r="U397" s="337"/>
      <c r="V397" s="337"/>
      <c r="W397" s="337"/>
      <c r="X397" s="337"/>
      <c r="Y397" s="337"/>
      <c r="Z397" s="337"/>
      <c r="AA397" s="337"/>
      <c r="AB397" s="337"/>
      <c r="AC397" s="337"/>
      <c r="AD397" s="337"/>
      <c r="AE397" s="337"/>
      <c r="AF397" s="337"/>
      <c r="AG397" s="337"/>
      <c r="AH397" s="337"/>
      <c r="AI397" s="337"/>
      <c r="AJ397" s="337"/>
      <c r="AK397" s="337"/>
      <c r="AL397" s="337"/>
      <c r="AM397" s="337"/>
      <c r="AN397" s="337"/>
      <c r="AO397" s="337"/>
      <c r="AP397" s="337"/>
      <c r="AQ397" s="337"/>
      <c r="AR397" s="337"/>
    </row>
    <row r="398">
      <c r="A398" s="337"/>
      <c r="B398" s="337"/>
      <c r="C398" s="337"/>
      <c r="D398" s="337"/>
      <c r="E398" s="337"/>
      <c r="F398" s="337"/>
      <c r="G398" s="337"/>
      <c r="H398" s="337"/>
      <c r="I398" s="337"/>
      <c r="J398" s="337"/>
      <c r="K398" s="337"/>
      <c r="L398" s="337"/>
      <c r="M398" s="337"/>
      <c r="N398" s="337"/>
      <c r="O398" s="337"/>
      <c r="P398" s="337"/>
      <c r="Q398" s="337"/>
      <c r="R398" s="337"/>
      <c r="S398" s="337"/>
      <c r="T398" s="337"/>
      <c r="U398" s="337"/>
      <c r="V398" s="337"/>
      <c r="W398" s="337"/>
      <c r="X398" s="337"/>
      <c r="Y398" s="337"/>
      <c r="Z398" s="337"/>
      <c r="AA398" s="337"/>
      <c r="AB398" s="337"/>
      <c r="AC398" s="337"/>
      <c r="AD398" s="337"/>
      <c r="AE398" s="337"/>
      <c r="AF398" s="337"/>
      <c r="AG398" s="337"/>
      <c r="AH398" s="337"/>
      <c r="AI398" s="337"/>
      <c r="AJ398" s="337"/>
      <c r="AK398" s="337"/>
      <c r="AL398" s="337"/>
      <c r="AM398" s="337"/>
      <c r="AN398" s="337"/>
      <c r="AO398" s="337"/>
      <c r="AP398" s="337"/>
      <c r="AQ398" s="337"/>
      <c r="AR398" s="337"/>
    </row>
    <row r="399">
      <c r="A399" s="337"/>
      <c r="B399" s="337"/>
      <c r="C399" s="337"/>
      <c r="D399" s="337"/>
      <c r="E399" s="337"/>
      <c r="F399" s="337"/>
      <c r="G399" s="337"/>
      <c r="H399" s="337"/>
      <c r="I399" s="337"/>
      <c r="J399" s="337"/>
      <c r="K399" s="337"/>
      <c r="L399" s="337"/>
      <c r="M399" s="337"/>
      <c r="N399" s="337"/>
      <c r="O399" s="337"/>
      <c r="P399" s="337"/>
      <c r="Q399" s="337"/>
      <c r="R399" s="337"/>
      <c r="S399" s="337"/>
      <c r="T399" s="337"/>
      <c r="U399" s="337"/>
      <c r="V399" s="337"/>
      <c r="W399" s="337"/>
      <c r="X399" s="337"/>
      <c r="Y399" s="337"/>
      <c r="Z399" s="337"/>
      <c r="AA399" s="337"/>
      <c r="AB399" s="337"/>
      <c r="AC399" s="337"/>
      <c r="AD399" s="337"/>
      <c r="AE399" s="337"/>
      <c r="AF399" s="337"/>
      <c r="AG399" s="337"/>
      <c r="AH399" s="337"/>
      <c r="AI399" s="337"/>
      <c r="AJ399" s="337"/>
      <c r="AK399" s="337"/>
      <c r="AL399" s="337"/>
      <c r="AM399" s="337"/>
      <c r="AN399" s="337"/>
      <c r="AO399" s="337"/>
      <c r="AP399" s="337"/>
      <c r="AQ399" s="337"/>
      <c r="AR399" s="337"/>
    </row>
    <row r="400">
      <c r="A400" s="337"/>
      <c r="B400" s="337"/>
      <c r="C400" s="337"/>
      <c r="D400" s="337"/>
      <c r="E400" s="337"/>
      <c r="F400" s="337"/>
      <c r="G400" s="337"/>
      <c r="H400" s="337"/>
      <c r="I400" s="337"/>
      <c r="J400" s="337"/>
      <c r="K400" s="337"/>
      <c r="L400" s="337"/>
      <c r="M400" s="337"/>
      <c r="N400" s="337"/>
      <c r="O400" s="337"/>
      <c r="P400" s="337"/>
      <c r="Q400" s="337"/>
      <c r="R400" s="337"/>
      <c r="S400" s="337"/>
      <c r="T400" s="337"/>
      <c r="U400" s="337"/>
      <c r="V400" s="337"/>
      <c r="W400" s="337"/>
      <c r="X400" s="337"/>
      <c r="Y400" s="337"/>
      <c r="Z400" s="337"/>
      <c r="AA400" s="337"/>
      <c r="AB400" s="337"/>
      <c r="AC400" s="337"/>
      <c r="AD400" s="337"/>
      <c r="AE400" s="337"/>
      <c r="AF400" s="337"/>
      <c r="AG400" s="337"/>
      <c r="AH400" s="337"/>
      <c r="AI400" s="337"/>
      <c r="AJ400" s="337"/>
      <c r="AK400" s="337"/>
      <c r="AL400" s="337"/>
      <c r="AM400" s="337"/>
      <c r="AN400" s="337"/>
      <c r="AO400" s="337"/>
      <c r="AP400" s="337"/>
      <c r="AQ400" s="337"/>
      <c r="AR400" s="337"/>
    </row>
    <row r="401">
      <c r="A401" s="337"/>
      <c r="B401" s="337"/>
      <c r="C401" s="337"/>
      <c r="D401" s="337"/>
      <c r="E401" s="337"/>
      <c r="F401" s="337"/>
      <c r="G401" s="337"/>
      <c r="H401" s="337"/>
      <c r="I401" s="337"/>
      <c r="J401" s="337"/>
      <c r="K401" s="337"/>
      <c r="L401" s="337"/>
      <c r="M401" s="337"/>
      <c r="N401" s="337"/>
      <c r="O401" s="337"/>
      <c r="P401" s="337"/>
      <c r="Q401" s="337"/>
      <c r="R401" s="337"/>
      <c r="S401" s="337"/>
      <c r="T401" s="337"/>
      <c r="U401" s="337"/>
      <c r="V401" s="337"/>
      <c r="W401" s="337"/>
      <c r="X401" s="337"/>
      <c r="Y401" s="337"/>
      <c r="Z401" s="337"/>
      <c r="AA401" s="337"/>
      <c r="AB401" s="337"/>
      <c r="AC401" s="337"/>
      <c r="AD401" s="337"/>
      <c r="AE401" s="337"/>
      <c r="AF401" s="337"/>
      <c r="AG401" s="337"/>
      <c r="AH401" s="337"/>
      <c r="AI401" s="337"/>
      <c r="AJ401" s="337"/>
      <c r="AK401" s="337"/>
      <c r="AL401" s="337"/>
      <c r="AM401" s="337"/>
      <c r="AN401" s="337"/>
      <c r="AO401" s="337"/>
      <c r="AP401" s="337"/>
      <c r="AQ401" s="337"/>
      <c r="AR401" s="337"/>
    </row>
    <row r="402">
      <c r="A402" s="337"/>
      <c r="B402" s="337"/>
      <c r="C402" s="337"/>
      <c r="D402" s="337"/>
      <c r="E402" s="337"/>
      <c r="F402" s="337"/>
      <c r="G402" s="337"/>
      <c r="H402" s="337"/>
      <c r="I402" s="337"/>
      <c r="J402" s="337"/>
      <c r="K402" s="337"/>
      <c r="L402" s="337"/>
      <c r="M402" s="337"/>
      <c r="N402" s="337"/>
      <c r="O402" s="337"/>
      <c r="P402" s="337"/>
      <c r="Q402" s="337"/>
      <c r="R402" s="337"/>
      <c r="S402" s="337"/>
      <c r="T402" s="337"/>
      <c r="U402" s="337"/>
      <c r="V402" s="337"/>
      <c r="W402" s="337"/>
      <c r="X402" s="337"/>
      <c r="Y402" s="337"/>
      <c r="Z402" s="337"/>
      <c r="AA402" s="337"/>
      <c r="AB402" s="337"/>
      <c r="AC402" s="337"/>
      <c r="AD402" s="337"/>
      <c r="AE402" s="337"/>
      <c r="AF402" s="337"/>
      <c r="AG402" s="337"/>
      <c r="AH402" s="337"/>
      <c r="AI402" s="337"/>
      <c r="AJ402" s="337"/>
      <c r="AK402" s="337"/>
      <c r="AL402" s="337"/>
      <c r="AM402" s="337"/>
      <c r="AN402" s="337"/>
      <c r="AO402" s="337"/>
      <c r="AP402" s="337"/>
      <c r="AQ402" s="337"/>
      <c r="AR402" s="337"/>
    </row>
    <row r="403">
      <c r="A403" s="337"/>
      <c r="B403" s="337"/>
      <c r="C403" s="337"/>
      <c r="D403" s="337"/>
      <c r="E403" s="337"/>
      <c r="F403" s="337"/>
      <c r="G403" s="337"/>
      <c r="H403" s="337"/>
      <c r="I403" s="337"/>
      <c r="J403" s="337"/>
      <c r="K403" s="337"/>
      <c r="L403" s="337"/>
      <c r="M403" s="337"/>
      <c r="N403" s="337"/>
      <c r="O403" s="337"/>
      <c r="P403" s="337"/>
      <c r="Q403" s="337"/>
      <c r="R403" s="337"/>
      <c r="S403" s="337"/>
      <c r="T403" s="337"/>
      <c r="U403" s="337"/>
      <c r="V403" s="337"/>
      <c r="W403" s="337"/>
      <c r="X403" s="337"/>
      <c r="Y403" s="337"/>
      <c r="Z403" s="337"/>
      <c r="AA403" s="337"/>
      <c r="AB403" s="337"/>
      <c r="AC403" s="337"/>
      <c r="AD403" s="337"/>
      <c r="AE403" s="337"/>
      <c r="AF403" s="337"/>
      <c r="AG403" s="337"/>
      <c r="AH403" s="337"/>
      <c r="AI403" s="337"/>
      <c r="AJ403" s="337"/>
      <c r="AK403" s="337"/>
      <c r="AL403" s="337"/>
      <c r="AM403" s="337"/>
      <c r="AN403" s="337"/>
      <c r="AO403" s="337"/>
      <c r="AP403" s="337"/>
      <c r="AQ403" s="337"/>
      <c r="AR403" s="337"/>
    </row>
    <row r="404">
      <c r="A404" s="337"/>
      <c r="B404" s="337"/>
      <c r="C404" s="337"/>
      <c r="D404" s="337"/>
      <c r="E404" s="337"/>
      <c r="F404" s="337"/>
      <c r="G404" s="337"/>
      <c r="H404" s="337"/>
      <c r="I404" s="337"/>
      <c r="J404" s="337"/>
      <c r="K404" s="337"/>
      <c r="L404" s="337"/>
      <c r="M404" s="337"/>
      <c r="N404" s="337"/>
      <c r="O404" s="337"/>
      <c r="P404" s="337"/>
      <c r="Q404" s="337"/>
      <c r="R404" s="337"/>
      <c r="S404" s="337"/>
      <c r="T404" s="337"/>
      <c r="U404" s="337"/>
      <c r="V404" s="337"/>
      <c r="W404" s="337"/>
      <c r="X404" s="337"/>
      <c r="Y404" s="337"/>
      <c r="Z404" s="337"/>
      <c r="AA404" s="337"/>
      <c r="AB404" s="337"/>
      <c r="AC404" s="337"/>
      <c r="AD404" s="337"/>
      <c r="AE404" s="337"/>
      <c r="AF404" s="337"/>
      <c r="AG404" s="337"/>
      <c r="AH404" s="337"/>
      <c r="AI404" s="337"/>
      <c r="AJ404" s="337"/>
      <c r="AK404" s="337"/>
      <c r="AL404" s="337"/>
      <c r="AM404" s="337"/>
      <c r="AN404" s="337"/>
      <c r="AO404" s="337"/>
      <c r="AP404" s="337"/>
      <c r="AQ404" s="337"/>
      <c r="AR404" s="337"/>
    </row>
    <row r="405">
      <c r="A405" s="337"/>
      <c r="B405" s="337"/>
      <c r="C405" s="337"/>
      <c r="D405" s="337"/>
      <c r="E405" s="337"/>
      <c r="F405" s="337"/>
      <c r="G405" s="337"/>
      <c r="H405" s="337"/>
      <c r="I405" s="337"/>
      <c r="J405" s="337"/>
      <c r="K405" s="337"/>
      <c r="L405" s="337"/>
      <c r="M405" s="337"/>
      <c r="N405" s="337"/>
      <c r="O405" s="337"/>
      <c r="P405" s="337"/>
      <c r="Q405" s="337"/>
      <c r="R405" s="337"/>
      <c r="S405" s="337"/>
      <c r="T405" s="337"/>
      <c r="U405" s="337"/>
      <c r="V405" s="337"/>
      <c r="W405" s="337"/>
      <c r="X405" s="337"/>
      <c r="Y405" s="337"/>
      <c r="Z405" s="337"/>
      <c r="AA405" s="337"/>
      <c r="AB405" s="337"/>
      <c r="AC405" s="337"/>
      <c r="AD405" s="337"/>
      <c r="AE405" s="337"/>
      <c r="AF405" s="337"/>
      <c r="AG405" s="337"/>
      <c r="AH405" s="337"/>
      <c r="AI405" s="337"/>
      <c r="AJ405" s="337"/>
      <c r="AK405" s="337"/>
      <c r="AL405" s="337"/>
      <c r="AM405" s="337"/>
      <c r="AN405" s="337"/>
      <c r="AO405" s="337"/>
      <c r="AP405" s="337"/>
      <c r="AQ405" s="337"/>
      <c r="AR405" s="337"/>
    </row>
    <row r="406">
      <c r="A406" s="337"/>
      <c r="B406" s="337"/>
      <c r="C406" s="337"/>
      <c r="D406" s="337"/>
      <c r="E406" s="337"/>
      <c r="F406" s="337"/>
      <c r="G406" s="337"/>
      <c r="H406" s="337"/>
      <c r="I406" s="337"/>
      <c r="J406" s="337"/>
      <c r="K406" s="337"/>
      <c r="L406" s="337"/>
      <c r="M406" s="337"/>
      <c r="N406" s="337"/>
      <c r="O406" s="337"/>
      <c r="P406" s="337"/>
      <c r="Q406" s="337"/>
      <c r="R406" s="337"/>
      <c r="S406" s="337"/>
      <c r="T406" s="337"/>
      <c r="U406" s="337"/>
      <c r="V406" s="337"/>
      <c r="W406" s="337"/>
      <c r="X406" s="337"/>
      <c r="Y406" s="337"/>
      <c r="Z406" s="337"/>
      <c r="AA406" s="337"/>
      <c r="AB406" s="337"/>
      <c r="AC406" s="337"/>
      <c r="AD406" s="337"/>
      <c r="AE406" s="337"/>
      <c r="AF406" s="337"/>
      <c r="AG406" s="337"/>
      <c r="AH406" s="337"/>
      <c r="AI406" s="337"/>
      <c r="AJ406" s="337"/>
      <c r="AK406" s="337"/>
      <c r="AL406" s="337"/>
      <c r="AM406" s="337"/>
      <c r="AN406" s="337"/>
      <c r="AO406" s="337"/>
      <c r="AP406" s="337"/>
      <c r="AQ406" s="337"/>
      <c r="AR406" s="337"/>
    </row>
    <row r="407">
      <c r="A407" s="337"/>
      <c r="B407" s="337"/>
      <c r="C407" s="337"/>
      <c r="D407" s="337"/>
      <c r="E407" s="337"/>
      <c r="F407" s="337"/>
      <c r="G407" s="337"/>
      <c r="H407" s="337"/>
      <c r="I407" s="337"/>
      <c r="J407" s="337"/>
      <c r="K407" s="337"/>
      <c r="L407" s="337"/>
      <c r="M407" s="337"/>
      <c r="N407" s="337"/>
      <c r="O407" s="337"/>
      <c r="P407" s="337"/>
      <c r="Q407" s="337"/>
      <c r="R407" s="337"/>
      <c r="S407" s="337"/>
      <c r="T407" s="337"/>
      <c r="U407" s="337"/>
      <c r="V407" s="337"/>
      <c r="W407" s="337"/>
      <c r="X407" s="337"/>
      <c r="Y407" s="337"/>
      <c r="Z407" s="337"/>
      <c r="AA407" s="337"/>
      <c r="AB407" s="337"/>
      <c r="AC407" s="337"/>
      <c r="AD407" s="337"/>
      <c r="AE407" s="337"/>
      <c r="AF407" s="337"/>
      <c r="AG407" s="337"/>
      <c r="AH407" s="337"/>
      <c r="AI407" s="337"/>
      <c r="AJ407" s="337"/>
      <c r="AK407" s="337"/>
      <c r="AL407" s="337"/>
      <c r="AM407" s="337"/>
      <c r="AN407" s="337"/>
      <c r="AO407" s="337"/>
      <c r="AP407" s="337"/>
      <c r="AQ407" s="337"/>
      <c r="AR407" s="337"/>
    </row>
    <row r="408">
      <c r="A408" s="337"/>
      <c r="B408" s="337"/>
      <c r="C408" s="337"/>
      <c r="D408" s="337"/>
      <c r="E408" s="337"/>
      <c r="F408" s="337"/>
      <c r="G408" s="337"/>
      <c r="H408" s="337"/>
      <c r="I408" s="337"/>
      <c r="J408" s="337"/>
      <c r="K408" s="337"/>
      <c r="L408" s="337"/>
      <c r="M408" s="337"/>
      <c r="N408" s="337"/>
      <c r="O408" s="337"/>
      <c r="P408" s="337"/>
      <c r="Q408" s="337"/>
      <c r="R408" s="337"/>
      <c r="S408" s="337"/>
      <c r="T408" s="337"/>
      <c r="U408" s="337"/>
      <c r="V408" s="337"/>
      <c r="W408" s="337"/>
      <c r="X408" s="337"/>
      <c r="Y408" s="337"/>
      <c r="Z408" s="337"/>
      <c r="AA408" s="337"/>
      <c r="AB408" s="337"/>
      <c r="AC408" s="337"/>
      <c r="AD408" s="337"/>
      <c r="AE408" s="337"/>
      <c r="AF408" s="337"/>
      <c r="AG408" s="337"/>
      <c r="AH408" s="337"/>
      <c r="AI408" s="337"/>
      <c r="AJ408" s="337"/>
      <c r="AK408" s="337"/>
      <c r="AL408" s="337"/>
      <c r="AM408" s="337"/>
      <c r="AN408" s="337"/>
      <c r="AO408" s="337"/>
      <c r="AP408" s="337"/>
      <c r="AQ408" s="337"/>
      <c r="AR408" s="337"/>
    </row>
    <row r="409">
      <c r="A409" s="337"/>
      <c r="B409" s="337"/>
      <c r="C409" s="337"/>
      <c r="D409" s="337"/>
      <c r="E409" s="337"/>
      <c r="F409" s="337"/>
      <c r="G409" s="337"/>
      <c r="H409" s="337"/>
      <c r="I409" s="337"/>
      <c r="J409" s="337"/>
      <c r="K409" s="337"/>
      <c r="L409" s="337"/>
      <c r="M409" s="337"/>
      <c r="N409" s="337"/>
      <c r="O409" s="337"/>
      <c r="P409" s="337"/>
      <c r="Q409" s="337"/>
      <c r="R409" s="337"/>
      <c r="S409" s="337"/>
      <c r="T409" s="337"/>
      <c r="U409" s="337"/>
      <c r="V409" s="337"/>
      <c r="W409" s="337"/>
      <c r="X409" s="337"/>
      <c r="Y409" s="337"/>
      <c r="Z409" s="337"/>
      <c r="AA409" s="337"/>
      <c r="AB409" s="337"/>
      <c r="AC409" s="337"/>
      <c r="AD409" s="337"/>
      <c r="AE409" s="337"/>
      <c r="AF409" s="337"/>
      <c r="AG409" s="337"/>
      <c r="AH409" s="337"/>
      <c r="AI409" s="337"/>
      <c r="AJ409" s="337"/>
      <c r="AK409" s="337"/>
      <c r="AL409" s="337"/>
      <c r="AM409" s="337"/>
      <c r="AN409" s="337"/>
      <c r="AO409" s="337"/>
      <c r="AP409" s="337"/>
      <c r="AQ409" s="337"/>
      <c r="AR409" s="337"/>
    </row>
    <row r="410">
      <c r="A410" s="337"/>
      <c r="B410" s="337"/>
      <c r="C410" s="337"/>
      <c r="D410" s="337"/>
      <c r="E410" s="337"/>
      <c r="F410" s="337"/>
      <c r="G410" s="337"/>
      <c r="H410" s="337"/>
      <c r="I410" s="337"/>
      <c r="J410" s="337"/>
      <c r="K410" s="337"/>
      <c r="L410" s="337"/>
      <c r="M410" s="337"/>
      <c r="N410" s="337"/>
      <c r="O410" s="337"/>
      <c r="P410" s="337"/>
      <c r="Q410" s="337"/>
      <c r="R410" s="337"/>
      <c r="S410" s="337"/>
      <c r="T410" s="337"/>
      <c r="U410" s="337"/>
      <c r="V410" s="337"/>
      <c r="W410" s="337"/>
      <c r="X410" s="337"/>
      <c r="Y410" s="337"/>
      <c r="Z410" s="337"/>
      <c r="AA410" s="337"/>
      <c r="AB410" s="337"/>
      <c r="AC410" s="337"/>
      <c r="AD410" s="337"/>
      <c r="AE410" s="337"/>
      <c r="AF410" s="337"/>
      <c r="AG410" s="337"/>
      <c r="AH410" s="337"/>
      <c r="AI410" s="337"/>
      <c r="AJ410" s="337"/>
      <c r="AK410" s="337"/>
      <c r="AL410" s="337"/>
      <c r="AM410" s="337"/>
      <c r="AN410" s="337"/>
      <c r="AO410" s="337"/>
      <c r="AP410" s="337"/>
      <c r="AQ410" s="337"/>
      <c r="AR410" s="337"/>
    </row>
    <row r="411">
      <c r="A411" s="337"/>
      <c r="B411" s="337"/>
      <c r="C411" s="337"/>
      <c r="D411" s="337"/>
      <c r="E411" s="337"/>
      <c r="F411" s="337"/>
      <c r="G411" s="337"/>
      <c r="H411" s="337"/>
      <c r="I411" s="337"/>
      <c r="J411" s="337"/>
      <c r="K411" s="337"/>
      <c r="L411" s="337"/>
      <c r="M411" s="337"/>
      <c r="N411" s="337"/>
      <c r="O411" s="337"/>
      <c r="P411" s="337"/>
      <c r="Q411" s="337"/>
      <c r="R411" s="337"/>
      <c r="S411" s="337"/>
      <c r="T411" s="337"/>
      <c r="U411" s="337"/>
      <c r="V411" s="337"/>
      <c r="W411" s="337"/>
      <c r="X411" s="337"/>
      <c r="Y411" s="337"/>
      <c r="Z411" s="337"/>
      <c r="AA411" s="337"/>
      <c r="AB411" s="337"/>
      <c r="AC411" s="337"/>
      <c r="AD411" s="337"/>
      <c r="AE411" s="337"/>
      <c r="AF411" s="337"/>
      <c r="AG411" s="337"/>
      <c r="AH411" s="337"/>
      <c r="AI411" s="337"/>
      <c r="AJ411" s="337"/>
      <c r="AK411" s="337"/>
      <c r="AL411" s="337"/>
      <c r="AM411" s="337"/>
      <c r="AN411" s="337"/>
      <c r="AO411" s="337"/>
      <c r="AP411" s="337"/>
      <c r="AQ411" s="337"/>
      <c r="AR411" s="337"/>
    </row>
    <row r="412">
      <c r="A412" s="337"/>
      <c r="B412" s="337"/>
      <c r="C412" s="337"/>
      <c r="D412" s="337"/>
      <c r="E412" s="337"/>
      <c r="F412" s="337"/>
      <c r="G412" s="337"/>
      <c r="H412" s="337"/>
      <c r="I412" s="337"/>
      <c r="J412" s="337"/>
      <c r="K412" s="337"/>
      <c r="L412" s="337"/>
      <c r="M412" s="337"/>
      <c r="N412" s="337"/>
      <c r="O412" s="337"/>
      <c r="P412" s="337"/>
      <c r="Q412" s="337"/>
      <c r="R412" s="337"/>
      <c r="S412" s="337"/>
      <c r="T412" s="337"/>
      <c r="U412" s="337"/>
      <c r="V412" s="337"/>
      <c r="W412" s="337"/>
      <c r="X412" s="337"/>
      <c r="Y412" s="337"/>
      <c r="Z412" s="337"/>
      <c r="AA412" s="337"/>
      <c r="AB412" s="337"/>
      <c r="AC412" s="337"/>
      <c r="AD412" s="337"/>
      <c r="AE412" s="337"/>
      <c r="AF412" s="337"/>
      <c r="AG412" s="337"/>
      <c r="AH412" s="337"/>
      <c r="AI412" s="337"/>
      <c r="AJ412" s="337"/>
      <c r="AK412" s="337"/>
      <c r="AL412" s="337"/>
      <c r="AM412" s="337"/>
      <c r="AN412" s="337"/>
      <c r="AO412" s="337"/>
      <c r="AP412" s="337"/>
      <c r="AQ412" s="337"/>
      <c r="AR412" s="337"/>
    </row>
    <row r="413">
      <c r="A413" s="337"/>
      <c r="B413" s="337"/>
      <c r="C413" s="337"/>
      <c r="D413" s="337"/>
      <c r="E413" s="337"/>
      <c r="F413" s="337"/>
      <c r="G413" s="337"/>
      <c r="H413" s="337"/>
      <c r="I413" s="337"/>
      <c r="J413" s="337"/>
      <c r="K413" s="337"/>
      <c r="L413" s="337"/>
      <c r="M413" s="337"/>
      <c r="N413" s="337"/>
      <c r="O413" s="337"/>
      <c r="P413" s="337"/>
      <c r="Q413" s="337"/>
      <c r="R413" s="337"/>
      <c r="S413" s="337"/>
      <c r="T413" s="337"/>
      <c r="U413" s="337"/>
      <c r="V413" s="337"/>
      <c r="W413" s="337"/>
      <c r="X413" s="337"/>
      <c r="Y413" s="337"/>
      <c r="Z413" s="337"/>
      <c r="AA413" s="337"/>
      <c r="AB413" s="337"/>
      <c r="AC413" s="337"/>
      <c r="AD413" s="337"/>
      <c r="AE413" s="337"/>
      <c r="AF413" s="337"/>
      <c r="AG413" s="337"/>
      <c r="AH413" s="337"/>
      <c r="AI413" s="337"/>
      <c r="AJ413" s="337"/>
      <c r="AK413" s="337"/>
      <c r="AL413" s="337"/>
      <c r="AM413" s="337"/>
      <c r="AN413" s="337"/>
      <c r="AO413" s="337"/>
      <c r="AP413" s="337"/>
      <c r="AQ413" s="337"/>
      <c r="AR413" s="337"/>
    </row>
    <row r="414">
      <c r="A414" s="337"/>
      <c r="B414" s="337"/>
      <c r="C414" s="337"/>
      <c r="D414" s="337"/>
      <c r="E414" s="337"/>
      <c r="F414" s="337"/>
      <c r="G414" s="337"/>
      <c r="H414" s="337"/>
      <c r="I414" s="337"/>
      <c r="J414" s="337"/>
      <c r="K414" s="337"/>
      <c r="L414" s="337"/>
      <c r="M414" s="337"/>
      <c r="N414" s="337"/>
      <c r="O414" s="337"/>
      <c r="P414" s="337"/>
      <c r="Q414" s="337"/>
      <c r="R414" s="337"/>
      <c r="S414" s="337"/>
      <c r="T414" s="337"/>
      <c r="U414" s="337"/>
      <c r="V414" s="337"/>
      <c r="W414" s="337"/>
      <c r="X414" s="337"/>
      <c r="Y414" s="337"/>
      <c r="Z414" s="337"/>
      <c r="AA414" s="337"/>
      <c r="AB414" s="337"/>
      <c r="AC414" s="337"/>
      <c r="AD414" s="337"/>
      <c r="AE414" s="337"/>
      <c r="AF414" s="337"/>
      <c r="AG414" s="337"/>
      <c r="AH414" s="337"/>
      <c r="AI414" s="337"/>
      <c r="AJ414" s="337"/>
      <c r="AK414" s="337"/>
      <c r="AL414" s="337"/>
      <c r="AM414" s="337"/>
      <c r="AN414" s="337"/>
      <c r="AO414" s="337"/>
      <c r="AP414" s="337"/>
      <c r="AQ414" s="337"/>
      <c r="AR414" s="337"/>
    </row>
    <row r="415">
      <c r="A415" s="337"/>
      <c r="B415" s="337"/>
      <c r="C415" s="337"/>
      <c r="D415" s="337"/>
      <c r="E415" s="337"/>
      <c r="F415" s="337"/>
      <c r="G415" s="337"/>
      <c r="H415" s="337"/>
      <c r="I415" s="337"/>
      <c r="J415" s="337"/>
      <c r="K415" s="337"/>
      <c r="L415" s="337"/>
      <c r="M415" s="337"/>
      <c r="N415" s="337"/>
      <c r="O415" s="337"/>
      <c r="P415" s="337"/>
      <c r="Q415" s="337"/>
      <c r="R415" s="337"/>
      <c r="S415" s="337"/>
      <c r="T415" s="337"/>
      <c r="U415" s="337"/>
      <c r="V415" s="337"/>
      <c r="W415" s="337"/>
      <c r="X415" s="337"/>
      <c r="Y415" s="337"/>
      <c r="Z415" s="337"/>
      <c r="AA415" s="337"/>
      <c r="AB415" s="337"/>
      <c r="AC415" s="337"/>
      <c r="AD415" s="337"/>
      <c r="AE415" s="337"/>
      <c r="AF415" s="337"/>
      <c r="AG415" s="337"/>
      <c r="AH415" s="337"/>
      <c r="AI415" s="337"/>
      <c r="AJ415" s="337"/>
      <c r="AK415" s="337"/>
      <c r="AL415" s="337"/>
      <c r="AM415" s="337"/>
      <c r="AN415" s="337"/>
      <c r="AO415" s="337"/>
      <c r="AP415" s="337"/>
      <c r="AQ415" s="337"/>
      <c r="AR415" s="337"/>
    </row>
    <row r="416">
      <c r="A416" s="337"/>
      <c r="B416" s="337"/>
      <c r="C416" s="337"/>
      <c r="D416" s="337"/>
      <c r="E416" s="337"/>
      <c r="F416" s="337"/>
      <c r="G416" s="337"/>
      <c r="H416" s="337"/>
      <c r="I416" s="337"/>
      <c r="J416" s="337"/>
      <c r="K416" s="337"/>
      <c r="L416" s="337"/>
      <c r="M416" s="337"/>
      <c r="N416" s="337"/>
      <c r="O416" s="337"/>
      <c r="P416" s="337"/>
      <c r="Q416" s="337"/>
      <c r="R416" s="337"/>
      <c r="S416" s="337"/>
      <c r="T416" s="337"/>
      <c r="U416" s="337"/>
      <c r="V416" s="337"/>
      <c r="W416" s="337"/>
      <c r="X416" s="337"/>
      <c r="Y416" s="337"/>
      <c r="Z416" s="337"/>
      <c r="AA416" s="337"/>
      <c r="AB416" s="337"/>
      <c r="AC416" s="337"/>
      <c r="AD416" s="337"/>
      <c r="AE416" s="337"/>
      <c r="AF416" s="337"/>
      <c r="AG416" s="337"/>
      <c r="AH416" s="337"/>
      <c r="AI416" s="337"/>
      <c r="AJ416" s="337"/>
      <c r="AK416" s="337"/>
      <c r="AL416" s="337"/>
      <c r="AM416" s="337"/>
      <c r="AN416" s="337"/>
      <c r="AO416" s="337"/>
      <c r="AP416" s="337"/>
      <c r="AQ416" s="337"/>
      <c r="AR416" s="337"/>
    </row>
    <row r="417">
      <c r="A417" s="337"/>
      <c r="B417" s="337"/>
      <c r="C417" s="337"/>
      <c r="D417" s="337"/>
      <c r="E417" s="337"/>
      <c r="F417" s="337"/>
      <c r="G417" s="337"/>
      <c r="H417" s="337"/>
      <c r="I417" s="337"/>
      <c r="J417" s="337"/>
      <c r="K417" s="337"/>
      <c r="L417" s="337"/>
      <c r="M417" s="337"/>
      <c r="N417" s="337"/>
      <c r="O417" s="337"/>
      <c r="P417" s="337"/>
      <c r="Q417" s="337"/>
      <c r="R417" s="337"/>
      <c r="S417" s="337"/>
      <c r="T417" s="337"/>
      <c r="U417" s="337"/>
      <c r="V417" s="337"/>
      <c r="W417" s="337"/>
      <c r="X417" s="337"/>
      <c r="Y417" s="337"/>
      <c r="Z417" s="337"/>
      <c r="AA417" s="337"/>
      <c r="AB417" s="337"/>
      <c r="AC417" s="337"/>
      <c r="AD417" s="337"/>
      <c r="AE417" s="337"/>
      <c r="AF417" s="337"/>
      <c r="AG417" s="337"/>
      <c r="AH417" s="337"/>
      <c r="AI417" s="337"/>
      <c r="AJ417" s="337"/>
      <c r="AK417" s="337"/>
      <c r="AL417" s="337"/>
      <c r="AM417" s="337"/>
      <c r="AN417" s="337"/>
      <c r="AO417" s="337"/>
      <c r="AP417" s="337"/>
      <c r="AQ417" s="337"/>
      <c r="AR417" s="337"/>
    </row>
    <row r="418">
      <c r="A418" s="337"/>
      <c r="B418" s="337"/>
      <c r="C418" s="337"/>
      <c r="D418" s="337"/>
      <c r="E418" s="337"/>
      <c r="F418" s="337"/>
      <c r="G418" s="337"/>
      <c r="H418" s="337"/>
      <c r="I418" s="337"/>
      <c r="J418" s="337"/>
      <c r="K418" s="337"/>
      <c r="L418" s="337"/>
      <c r="M418" s="337"/>
      <c r="N418" s="337"/>
      <c r="O418" s="337"/>
      <c r="P418" s="337"/>
      <c r="Q418" s="337"/>
      <c r="R418" s="337"/>
      <c r="S418" s="337"/>
      <c r="T418" s="337"/>
      <c r="U418" s="337"/>
      <c r="V418" s="337"/>
      <c r="W418" s="337"/>
      <c r="X418" s="337"/>
      <c r="Y418" s="337"/>
      <c r="Z418" s="337"/>
      <c r="AA418" s="337"/>
      <c r="AB418" s="337"/>
      <c r="AC418" s="337"/>
      <c r="AD418" s="337"/>
      <c r="AE418" s="337"/>
      <c r="AF418" s="337"/>
      <c r="AG418" s="337"/>
      <c r="AH418" s="337"/>
      <c r="AI418" s="337"/>
      <c r="AJ418" s="337"/>
      <c r="AK418" s="337"/>
      <c r="AL418" s="337"/>
      <c r="AM418" s="337"/>
      <c r="AN418" s="337"/>
      <c r="AO418" s="337"/>
      <c r="AP418" s="337"/>
      <c r="AQ418" s="337"/>
      <c r="AR418" s="337"/>
    </row>
    <row r="419">
      <c r="A419" s="337"/>
      <c r="B419" s="337"/>
      <c r="C419" s="337"/>
      <c r="D419" s="337"/>
      <c r="E419" s="337"/>
      <c r="F419" s="337"/>
      <c r="G419" s="337"/>
      <c r="H419" s="337"/>
      <c r="I419" s="337"/>
      <c r="J419" s="337"/>
      <c r="K419" s="337"/>
      <c r="L419" s="337"/>
      <c r="M419" s="337"/>
      <c r="N419" s="337"/>
      <c r="O419" s="337"/>
      <c r="P419" s="337"/>
      <c r="Q419" s="337"/>
      <c r="R419" s="337"/>
      <c r="S419" s="337"/>
      <c r="T419" s="337"/>
      <c r="U419" s="337"/>
      <c r="V419" s="337"/>
      <c r="W419" s="337"/>
      <c r="X419" s="337"/>
      <c r="Y419" s="337"/>
      <c r="Z419" s="337"/>
      <c r="AA419" s="337"/>
      <c r="AB419" s="337"/>
      <c r="AC419" s="337"/>
      <c r="AD419" s="337"/>
      <c r="AE419" s="337"/>
      <c r="AF419" s="337"/>
      <c r="AG419" s="337"/>
      <c r="AH419" s="337"/>
      <c r="AI419" s="337"/>
      <c r="AJ419" s="337"/>
      <c r="AK419" s="337"/>
      <c r="AL419" s="337"/>
      <c r="AM419" s="337"/>
      <c r="AN419" s="337"/>
      <c r="AO419" s="337"/>
      <c r="AP419" s="337"/>
      <c r="AQ419" s="337"/>
      <c r="AR419" s="337"/>
    </row>
    <row r="420">
      <c r="A420" s="337"/>
      <c r="B420" s="337"/>
      <c r="C420" s="337"/>
      <c r="D420" s="337"/>
      <c r="E420" s="337"/>
      <c r="F420" s="337"/>
      <c r="G420" s="337"/>
      <c r="H420" s="337"/>
      <c r="I420" s="337"/>
      <c r="J420" s="337"/>
      <c r="K420" s="337"/>
      <c r="L420" s="337"/>
      <c r="M420" s="337"/>
      <c r="N420" s="337"/>
      <c r="O420" s="337"/>
      <c r="P420" s="337"/>
      <c r="Q420" s="337"/>
      <c r="R420" s="337"/>
      <c r="S420" s="337"/>
      <c r="T420" s="337"/>
      <c r="U420" s="337"/>
      <c r="V420" s="337"/>
      <c r="W420" s="337"/>
      <c r="X420" s="337"/>
      <c r="Y420" s="337"/>
      <c r="Z420" s="337"/>
      <c r="AA420" s="337"/>
      <c r="AB420" s="337"/>
      <c r="AC420" s="337"/>
      <c r="AD420" s="337"/>
      <c r="AE420" s="337"/>
      <c r="AF420" s="337"/>
      <c r="AG420" s="337"/>
      <c r="AH420" s="337"/>
      <c r="AI420" s="337"/>
      <c r="AJ420" s="337"/>
      <c r="AK420" s="337"/>
      <c r="AL420" s="337"/>
      <c r="AM420" s="337"/>
      <c r="AN420" s="337"/>
      <c r="AO420" s="337"/>
      <c r="AP420" s="337"/>
      <c r="AQ420" s="337"/>
      <c r="AR420" s="337"/>
    </row>
    <row r="421">
      <c r="A421" s="337"/>
      <c r="B421" s="337"/>
      <c r="C421" s="337"/>
      <c r="D421" s="337"/>
      <c r="E421" s="337"/>
      <c r="F421" s="337"/>
      <c r="G421" s="337"/>
      <c r="H421" s="337"/>
      <c r="I421" s="337"/>
      <c r="J421" s="337"/>
      <c r="K421" s="337"/>
      <c r="L421" s="337"/>
      <c r="M421" s="337"/>
      <c r="N421" s="337"/>
      <c r="O421" s="337"/>
      <c r="P421" s="337"/>
      <c r="Q421" s="337"/>
      <c r="R421" s="337"/>
      <c r="S421" s="337"/>
      <c r="T421" s="337"/>
      <c r="U421" s="337"/>
      <c r="V421" s="337"/>
      <c r="W421" s="337"/>
      <c r="X421" s="337"/>
      <c r="Y421" s="337"/>
      <c r="Z421" s="337"/>
      <c r="AA421" s="337"/>
      <c r="AB421" s="337"/>
      <c r="AC421" s="337"/>
      <c r="AD421" s="337"/>
      <c r="AE421" s="337"/>
      <c r="AF421" s="337"/>
      <c r="AG421" s="337"/>
      <c r="AH421" s="337"/>
      <c r="AI421" s="337"/>
      <c r="AJ421" s="337"/>
      <c r="AK421" s="337"/>
      <c r="AL421" s="337"/>
      <c r="AM421" s="337"/>
      <c r="AN421" s="337"/>
      <c r="AO421" s="337"/>
      <c r="AP421" s="337"/>
      <c r="AQ421" s="337"/>
      <c r="AR421" s="337"/>
    </row>
    <row r="422">
      <c r="A422" s="337"/>
      <c r="B422" s="337"/>
      <c r="C422" s="337"/>
      <c r="D422" s="337"/>
      <c r="E422" s="337"/>
      <c r="F422" s="337"/>
      <c r="G422" s="337"/>
      <c r="H422" s="337"/>
      <c r="I422" s="337"/>
      <c r="J422" s="337"/>
      <c r="K422" s="337"/>
      <c r="L422" s="337"/>
      <c r="M422" s="337"/>
      <c r="N422" s="337"/>
      <c r="O422" s="337"/>
      <c r="P422" s="337"/>
      <c r="Q422" s="337"/>
      <c r="R422" s="337"/>
      <c r="S422" s="337"/>
      <c r="T422" s="337"/>
      <c r="U422" s="337"/>
      <c r="V422" s="337"/>
      <c r="W422" s="337"/>
      <c r="X422" s="337"/>
      <c r="Y422" s="337"/>
      <c r="Z422" s="337"/>
      <c r="AA422" s="337"/>
      <c r="AB422" s="337"/>
      <c r="AC422" s="337"/>
      <c r="AD422" s="337"/>
      <c r="AE422" s="337"/>
      <c r="AF422" s="337"/>
      <c r="AG422" s="337"/>
      <c r="AH422" s="337"/>
      <c r="AI422" s="337"/>
      <c r="AJ422" s="337"/>
      <c r="AK422" s="337"/>
      <c r="AL422" s="337"/>
      <c r="AM422" s="337"/>
      <c r="AN422" s="337"/>
      <c r="AO422" s="337"/>
      <c r="AP422" s="337"/>
      <c r="AQ422" s="337"/>
      <c r="AR422" s="337"/>
    </row>
    <row r="423">
      <c r="A423" s="337"/>
      <c r="B423" s="337"/>
      <c r="C423" s="337"/>
      <c r="D423" s="337"/>
      <c r="E423" s="337"/>
      <c r="F423" s="337"/>
      <c r="G423" s="337"/>
      <c r="H423" s="337"/>
      <c r="I423" s="337"/>
      <c r="J423" s="337"/>
      <c r="K423" s="337"/>
      <c r="L423" s="337"/>
      <c r="M423" s="337"/>
      <c r="N423" s="337"/>
      <c r="O423" s="337"/>
      <c r="P423" s="337"/>
      <c r="Q423" s="337"/>
      <c r="R423" s="337"/>
      <c r="S423" s="337"/>
      <c r="T423" s="337"/>
      <c r="U423" s="337"/>
      <c r="V423" s="337"/>
      <c r="W423" s="337"/>
      <c r="X423" s="337"/>
      <c r="Y423" s="337"/>
      <c r="Z423" s="337"/>
      <c r="AA423" s="337"/>
      <c r="AB423" s="337"/>
      <c r="AC423" s="337"/>
      <c r="AD423" s="337"/>
      <c r="AE423" s="337"/>
      <c r="AF423" s="337"/>
      <c r="AG423" s="337"/>
      <c r="AH423" s="337"/>
      <c r="AI423" s="337"/>
      <c r="AJ423" s="337"/>
      <c r="AK423" s="337"/>
      <c r="AL423" s="337"/>
      <c r="AM423" s="337"/>
      <c r="AN423" s="337"/>
      <c r="AO423" s="337"/>
      <c r="AP423" s="337"/>
      <c r="AQ423" s="337"/>
      <c r="AR423" s="337"/>
    </row>
    <row r="424">
      <c r="A424" s="337"/>
      <c r="B424" s="337"/>
      <c r="C424" s="337"/>
      <c r="D424" s="337"/>
      <c r="E424" s="337"/>
      <c r="F424" s="337"/>
      <c r="G424" s="337"/>
      <c r="H424" s="337"/>
      <c r="I424" s="337"/>
      <c r="J424" s="337"/>
      <c r="K424" s="337"/>
      <c r="L424" s="337"/>
      <c r="M424" s="337"/>
      <c r="N424" s="337"/>
      <c r="O424" s="337"/>
      <c r="P424" s="337"/>
      <c r="Q424" s="337"/>
      <c r="R424" s="337"/>
      <c r="S424" s="337"/>
      <c r="T424" s="337"/>
      <c r="U424" s="337"/>
      <c r="V424" s="337"/>
      <c r="W424" s="337"/>
      <c r="X424" s="337"/>
      <c r="Y424" s="337"/>
      <c r="Z424" s="337"/>
      <c r="AA424" s="337"/>
      <c r="AB424" s="337"/>
      <c r="AC424" s="337"/>
      <c r="AD424" s="337"/>
      <c r="AE424" s="337"/>
      <c r="AF424" s="337"/>
      <c r="AG424" s="337"/>
      <c r="AH424" s="337"/>
      <c r="AI424" s="337"/>
      <c r="AJ424" s="337"/>
      <c r="AK424" s="337"/>
      <c r="AL424" s="337"/>
      <c r="AM424" s="337"/>
      <c r="AN424" s="337"/>
      <c r="AO424" s="337"/>
      <c r="AP424" s="337"/>
      <c r="AQ424" s="337"/>
      <c r="AR424" s="337"/>
    </row>
    <row r="425">
      <c r="A425" s="337"/>
      <c r="B425" s="337"/>
      <c r="C425" s="337"/>
      <c r="D425" s="337"/>
      <c r="E425" s="337"/>
      <c r="F425" s="337"/>
      <c r="G425" s="337"/>
      <c r="H425" s="337"/>
      <c r="I425" s="337"/>
      <c r="J425" s="337"/>
      <c r="K425" s="337"/>
      <c r="L425" s="337"/>
      <c r="M425" s="337"/>
      <c r="N425" s="337"/>
      <c r="O425" s="337"/>
      <c r="P425" s="337"/>
      <c r="Q425" s="337"/>
      <c r="R425" s="337"/>
      <c r="S425" s="337"/>
      <c r="T425" s="337"/>
      <c r="U425" s="337"/>
      <c r="V425" s="337"/>
      <c r="W425" s="337"/>
      <c r="X425" s="337"/>
      <c r="Y425" s="337"/>
      <c r="Z425" s="337"/>
      <c r="AA425" s="337"/>
      <c r="AB425" s="337"/>
      <c r="AC425" s="337"/>
      <c r="AD425" s="337"/>
      <c r="AE425" s="337"/>
      <c r="AF425" s="337"/>
      <c r="AG425" s="337"/>
      <c r="AH425" s="337"/>
      <c r="AI425" s="337"/>
      <c r="AJ425" s="337"/>
      <c r="AK425" s="337"/>
      <c r="AL425" s="337"/>
      <c r="AM425" s="337"/>
      <c r="AN425" s="337"/>
      <c r="AO425" s="337"/>
      <c r="AP425" s="337"/>
      <c r="AQ425" s="337"/>
      <c r="AR425" s="337"/>
    </row>
    <row r="426">
      <c r="A426" s="337"/>
      <c r="B426" s="337"/>
      <c r="C426" s="337"/>
      <c r="D426" s="337"/>
      <c r="E426" s="337"/>
      <c r="F426" s="337"/>
      <c r="G426" s="337"/>
      <c r="H426" s="337"/>
      <c r="I426" s="337"/>
      <c r="J426" s="337"/>
      <c r="K426" s="337"/>
      <c r="L426" s="337"/>
      <c r="M426" s="337"/>
      <c r="N426" s="337"/>
      <c r="O426" s="337"/>
      <c r="P426" s="337"/>
      <c r="Q426" s="337"/>
      <c r="R426" s="337"/>
      <c r="S426" s="337"/>
      <c r="T426" s="337"/>
      <c r="U426" s="337"/>
      <c r="V426" s="337"/>
      <c r="W426" s="337"/>
      <c r="X426" s="337"/>
      <c r="Y426" s="337"/>
      <c r="Z426" s="337"/>
      <c r="AA426" s="337"/>
      <c r="AB426" s="337"/>
      <c r="AC426" s="337"/>
      <c r="AD426" s="337"/>
      <c r="AE426" s="337"/>
      <c r="AF426" s="337"/>
      <c r="AG426" s="337"/>
      <c r="AH426" s="337"/>
      <c r="AI426" s="337"/>
      <c r="AJ426" s="337"/>
      <c r="AK426" s="337"/>
      <c r="AL426" s="337"/>
      <c r="AM426" s="337"/>
      <c r="AN426" s="337"/>
      <c r="AO426" s="337"/>
      <c r="AP426" s="337"/>
      <c r="AQ426" s="337"/>
      <c r="AR426" s="337"/>
    </row>
    <row r="427">
      <c r="A427" s="337"/>
      <c r="B427" s="337"/>
      <c r="C427" s="337"/>
      <c r="D427" s="337"/>
      <c r="E427" s="337"/>
      <c r="F427" s="337"/>
      <c r="G427" s="337"/>
      <c r="H427" s="337"/>
      <c r="I427" s="337"/>
      <c r="J427" s="337"/>
      <c r="K427" s="337"/>
      <c r="L427" s="337"/>
      <c r="M427" s="337"/>
      <c r="N427" s="337"/>
      <c r="O427" s="337"/>
      <c r="P427" s="337"/>
      <c r="Q427" s="337"/>
      <c r="R427" s="337"/>
      <c r="S427" s="337"/>
      <c r="T427" s="337"/>
      <c r="U427" s="337"/>
      <c r="V427" s="337"/>
      <c r="W427" s="337"/>
      <c r="X427" s="337"/>
      <c r="Y427" s="337"/>
      <c r="Z427" s="337"/>
      <c r="AA427" s="337"/>
      <c r="AB427" s="337"/>
      <c r="AC427" s="337"/>
      <c r="AD427" s="337"/>
      <c r="AE427" s="337"/>
      <c r="AF427" s="337"/>
      <c r="AG427" s="337"/>
      <c r="AH427" s="337"/>
      <c r="AI427" s="337"/>
      <c r="AJ427" s="337"/>
      <c r="AK427" s="337"/>
      <c r="AL427" s="337"/>
      <c r="AM427" s="337"/>
      <c r="AN427" s="337"/>
      <c r="AO427" s="337"/>
      <c r="AP427" s="337"/>
      <c r="AQ427" s="337"/>
      <c r="AR427" s="337"/>
    </row>
    <row r="428">
      <c r="A428" s="337"/>
      <c r="B428" s="337"/>
      <c r="C428" s="337"/>
      <c r="D428" s="337"/>
      <c r="E428" s="337"/>
      <c r="F428" s="337"/>
      <c r="G428" s="337"/>
      <c r="H428" s="337"/>
      <c r="I428" s="337"/>
      <c r="J428" s="337"/>
      <c r="K428" s="337"/>
      <c r="L428" s="337"/>
      <c r="M428" s="337"/>
      <c r="N428" s="337"/>
      <c r="O428" s="337"/>
      <c r="P428" s="337"/>
      <c r="Q428" s="337"/>
      <c r="R428" s="337"/>
      <c r="S428" s="337"/>
      <c r="T428" s="337"/>
      <c r="U428" s="337"/>
      <c r="V428" s="337"/>
      <c r="W428" s="337"/>
      <c r="X428" s="337"/>
      <c r="Y428" s="337"/>
      <c r="Z428" s="337"/>
      <c r="AA428" s="337"/>
      <c r="AB428" s="337"/>
      <c r="AC428" s="337"/>
      <c r="AD428" s="337"/>
      <c r="AE428" s="337"/>
      <c r="AF428" s="337"/>
      <c r="AG428" s="337"/>
      <c r="AH428" s="337"/>
      <c r="AI428" s="337"/>
      <c r="AJ428" s="337"/>
      <c r="AK428" s="337"/>
      <c r="AL428" s="337"/>
      <c r="AM428" s="337"/>
      <c r="AN428" s="337"/>
      <c r="AO428" s="337"/>
      <c r="AP428" s="337"/>
      <c r="AQ428" s="337"/>
      <c r="AR428" s="337"/>
    </row>
    <row r="429">
      <c r="A429" s="337"/>
      <c r="B429" s="337"/>
      <c r="C429" s="337"/>
      <c r="D429" s="337"/>
      <c r="E429" s="337"/>
      <c r="F429" s="337"/>
      <c r="G429" s="337"/>
      <c r="H429" s="337"/>
      <c r="I429" s="337"/>
      <c r="J429" s="337"/>
      <c r="K429" s="337"/>
      <c r="L429" s="337"/>
      <c r="M429" s="337"/>
      <c r="N429" s="337"/>
      <c r="O429" s="337"/>
      <c r="P429" s="337"/>
      <c r="Q429" s="337"/>
      <c r="R429" s="337"/>
      <c r="S429" s="337"/>
      <c r="T429" s="337"/>
      <c r="U429" s="337"/>
      <c r="V429" s="337"/>
      <c r="W429" s="337"/>
      <c r="X429" s="337"/>
      <c r="Y429" s="337"/>
      <c r="Z429" s="337"/>
      <c r="AA429" s="337"/>
      <c r="AB429" s="337"/>
      <c r="AC429" s="337"/>
      <c r="AD429" s="337"/>
      <c r="AE429" s="337"/>
      <c r="AF429" s="337"/>
      <c r="AG429" s="337"/>
      <c r="AH429" s="337"/>
      <c r="AI429" s="337"/>
      <c r="AJ429" s="337"/>
      <c r="AK429" s="337"/>
      <c r="AL429" s="337"/>
      <c r="AM429" s="337"/>
      <c r="AN429" s="337"/>
      <c r="AO429" s="337"/>
      <c r="AP429" s="337"/>
      <c r="AQ429" s="337"/>
      <c r="AR429" s="337"/>
    </row>
    <row r="430">
      <c r="A430" s="337"/>
      <c r="B430" s="337"/>
      <c r="C430" s="337"/>
      <c r="D430" s="337"/>
      <c r="E430" s="337"/>
      <c r="F430" s="337"/>
      <c r="G430" s="337"/>
      <c r="H430" s="337"/>
      <c r="I430" s="337"/>
      <c r="J430" s="337"/>
      <c r="K430" s="337"/>
      <c r="L430" s="337"/>
      <c r="M430" s="337"/>
      <c r="N430" s="337"/>
      <c r="O430" s="337"/>
      <c r="P430" s="337"/>
      <c r="Q430" s="337"/>
      <c r="R430" s="337"/>
      <c r="S430" s="337"/>
      <c r="T430" s="337"/>
      <c r="U430" s="337"/>
      <c r="V430" s="337"/>
      <c r="W430" s="337"/>
      <c r="X430" s="337"/>
      <c r="Y430" s="337"/>
      <c r="Z430" s="337"/>
      <c r="AA430" s="337"/>
      <c r="AB430" s="337"/>
      <c r="AC430" s="337"/>
      <c r="AD430" s="337"/>
      <c r="AE430" s="337"/>
      <c r="AF430" s="337"/>
      <c r="AG430" s="337"/>
      <c r="AH430" s="337"/>
      <c r="AI430" s="337"/>
      <c r="AJ430" s="337"/>
      <c r="AK430" s="337"/>
      <c r="AL430" s="337"/>
      <c r="AM430" s="337"/>
      <c r="AN430" s="337"/>
      <c r="AO430" s="337"/>
      <c r="AP430" s="337"/>
      <c r="AQ430" s="337"/>
      <c r="AR430" s="337"/>
    </row>
    <row r="431">
      <c r="A431" s="337"/>
      <c r="B431" s="337"/>
      <c r="C431" s="337"/>
      <c r="D431" s="337"/>
      <c r="E431" s="337"/>
      <c r="F431" s="337"/>
      <c r="G431" s="337"/>
      <c r="H431" s="337"/>
      <c r="I431" s="337"/>
      <c r="J431" s="337"/>
      <c r="K431" s="337"/>
      <c r="L431" s="337"/>
      <c r="M431" s="337"/>
      <c r="N431" s="337"/>
      <c r="O431" s="337"/>
      <c r="P431" s="337"/>
      <c r="Q431" s="337"/>
      <c r="R431" s="337"/>
      <c r="S431" s="337"/>
      <c r="T431" s="337"/>
      <c r="U431" s="337"/>
      <c r="V431" s="337"/>
      <c r="W431" s="337"/>
      <c r="X431" s="337"/>
      <c r="Y431" s="337"/>
      <c r="Z431" s="337"/>
      <c r="AA431" s="337"/>
      <c r="AB431" s="337"/>
      <c r="AC431" s="337"/>
      <c r="AD431" s="337"/>
      <c r="AE431" s="337"/>
      <c r="AF431" s="337"/>
      <c r="AG431" s="337"/>
      <c r="AH431" s="337"/>
      <c r="AI431" s="337"/>
      <c r="AJ431" s="337"/>
      <c r="AK431" s="337"/>
      <c r="AL431" s="337"/>
      <c r="AM431" s="337"/>
      <c r="AN431" s="337"/>
      <c r="AO431" s="337"/>
      <c r="AP431" s="337"/>
      <c r="AQ431" s="337"/>
      <c r="AR431" s="337"/>
    </row>
    <row r="432">
      <c r="A432" s="337"/>
      <c r="B432" s="337"/>
      <c r="C432" s="337"/>
      <c r="D432" s="337"/>
      <c r="E432" s="337"/>
      <c r="F432" s="337"/>
      <c r="G432" s="337"/>
      <c r="H432" s="337"/>
      <c r="I432" s="337"/>
      <c r="J432" s="337"/>
      <c r="K432" s="337"/>
      <c r="L432" s="337"/>
      <c r="M432" s="337"/>
      <c r="N432" s="337"/>
      <c r="O432" s="337"/>
      <c r="P432" s="337"/>
      <c r="Q432" s="337"/>
      <c r="R432" s="337"/>
      <c r="S432" s="337"/>
      <c r="T432" s="337"/>
      <c r="U432" s="337"/>
      <c r="V432" s="337"/>
      <c r="W432" s="337"/>
      <c r="X432" s="337"/>
      <c r="Y432" s="337"/>
      <c r="Z432" s="337"/>
      <c r="AA432" s="337"/>
      <c r="AB432" s="337"/>
      <c r="AC432" s="337"/>
      <c r="AD432" s="337"/>
      <c r="AE432" s="337"/>
      <c r="AF432" s="337"/>
      <c r="AG432" s="337"/>
      <c r="AH432" s="337"/>
      <c r="AI432" s="337"/>
      <c r="AJ432" s="337"/>
      <c r="AK432" s="337"/>
      <c r="AL432" s="337"/>
      <c r="AM432" s="337"/>
      <c r="AN432" s="337"/>
      <c r="AO432" s="337"/>
      <c r="AP432" s="337"/>
      <c r="AQ432" s="337"/>
      <c r="AR432" s="337"/>
    </row>
    <row r="433">
      <c r="A433" s="337"/>
      <c r="B433" s="337"/>
      <c r="C433" s="337"/>
      <c r="D433" s="337"/>
      <c r="E433" s="337"/>
      <c r="F433" s="337"/>
      <c r="G433" s="337"/>
      <c r="H433" s="337"/>
      <c r="I433" s="337"/>
      <c r="J433" s="337"/>
      <c r="K433" s="337"/>
      <c r="L433" s="337"/>
      <c r="M433" s="337"/>
      <c r="N433" s="337"/>
      <c r="O433" s="337"/>
      <c r="P433" s="337"/>
      <c r="Q433" s="337"/>
      <c r="R433" s="337"/>
      <c r="S433" s="337"/>
      <c r="T433" s="337"/>
      <c r="U433" s="337"/>
      <c r="V433" s="337"/>
      <c r="W433" s="337"/>
      <c r="X433" s="337"/>
      <c r="Y433" s="337"/>
      <c r="Z433" s="337"/>
      <c r="AA433" s="337"/>
      <c r="AB433" s="337"/>
      <c r="AC433" s="337"/>
      <c r="AD433" s="337"/>
      <c r="AE433" s="337"/>
      <c r="AF433" s="337"/>
      <c r="AG433" s="337"/>
      <c r="AH433" s="337"/>
      <c r="AI433" s="337"/>
      <c r="AJ433" s="337"/>
      <c r="AK433" s="337"/>
      <c r="AL433" s="337"/>
      <c r="AM433" s="337"/>
      <c r="AN433" s="337"/>
      <c r="AO433" s="337"/>
      <c r="AP433" s="337"/>
      <c r="AQ433" s="337"/>
      <c r="AR433" s="337"/>
    </row>
    <row r="434">
      <c r="A434" s="337"/>
      <c r="B434" s="337"/>
      <c r="C434" s="337"/>
      <c r="D434" s="337"/>
      <c r="E434" s="337"/>
      <c r="F434" s="337"/>
      <c r="G434" s="337"/>
      <c r="H434" s="337"/>
      <c r="I434" s="337"/>
      <c r="J434" s="337"/>
      <c r="K434" s="337"/>
      <c r="L434" s="337"/>
      <c r="M434" s="337"/>
      <c r="N434" s="337"/>
      <c r="O434" s="337"/>
      <c r="P434" s="337"/>
      <c r="Q434" s="337"/>
      <c r="R434" s="337"/>
      <c r="S434" s="337"/>
      <c r="T434" s="337"/>
      <c r="U434" s="337"/>
      <c r="V434" s="337"/>
      <c r="W434" s="337"/>
      <c r="X434" s="337"/>
      <c r="Y434" s="337"/>
      <c r="Z434" s="337"/>
      <c r="AA434" s="337"/>
      <c r="AB434" s="337"/>
      <c r="AC434" s="337"/>
      <c r="AD434" s="337"/>
      <c r="AE434" s="337"/>
      <c r="AF434" s="337"/>
      <c r="AG434" s="337"/>
      <c r="AH434" s="337"/>
      <c r="AI434" s="337"/>
      <c r="AJ434" s="337"/>
      <c r="AK434" s="337"/>
      <c r="AL434" s="337"/>
      <c r="AM434" s="337"/>
      <c r="AN434" s="337"/>
      <c r="AO434" s="337"/>
      <c r="AP434" s="337"/>
      <c r="AQ434" s="337"/>
      <c r="AR434" s="337"/>
    </row>
    <row r="435">
      <c r="A435" s="337"/>
      <c r="B435" s="337"/>
      <c r="C435" s="337"/>
      <c r="D435" s="337"/>
      <c r="E435" s="337"/>
      <c r="F435" s="337"/>
      <c r="G435" s="337"/>
      <c r="H435" s="337"/>
      <c r="I435" s="337"/>
      <c r="J435" s="337"/>
      <c r="K435" s="337"/>
      <c r="L435" s="337"/>
      <c r="M435" s="337"/>
      <c r="N435" s="337"/>
      <c r="O435" s="337"/>
      <c r="P435" s="337"/>
      <c r="Q435" s="337"/>
      <c r="R435" s="337"/>
      <c r="S435" s="337"/>
      <c r="T435" s="337"/>
      <c r="U435" s="337"/>
      <c r="V435" s="337"/>
      <c r="W435" s="337"/>
      <c r="X435" s="337"/>
      <c r="Y435" s="337"/>
      <c r="Z435" s="337"/>
      <c r="AA435" s="337"/>
      <c r="AB435" s="337"/>
      <c r="AC435" s="337"/>
      <c r="AD435" s="337"/>
      <c r="AE435" s="337"/>
      <c r="AF435" s="337"/>
      <c r="AG435" s="337"/>
      <c r="AH435" s="337"/>
      <c r="AI435" s="337"/>
      <c r="AJ435" s="337"/>
      <c r="AK435" s="337"/>
      <c r="AL435" s="337"/>
      <c r="AM435" s="337"/>
      <c r="AN435" s="337"/>
      <c r="AO435" s="337"/>
      <c r="AP435" s="337"/>
      <c r="AQ435" s="337"/>
      <c r="AR435" s="337"/>
    </row>
    <row r="436">
      <c r="A436" s="337"/>
      <c r="B436" s="337"/>
      <c r="C436" s="337"/>
      <c r="D436" s="337"/>
      <c r="E436" s="337"/>
      <c r="F436" s="337"/>
      <c r="G436" s="337"/>
      <c r="H436" s="337"/>
      <c r="I436" s="337"/>
      <c r="J436" s="337"/>
      <c r="K436" s="337"/>
      <c r="L436" s="337"/>
      <c r="M436" s="337"/>
      <c r="N436" s="337"/>
      <c r="O436" s="337"/>
      <c r="P436" s="337"/>
      <c r="Q436" s="337"/>
      <c r="R436" s="337"/>
      <c r="S436" s="337"/>
      <c r="T436" s="337"/>
      <c r="U436" s="337"/>
      <c r="V436" s="337"/>
      <c r="W436" s="337"/>
      <c r="X436" s="337"/>
      <c r="Y436" s="337"/>
      <c r="Z436" s="337"/>
      <c r="AA436" s="337"/>
      <c r="AB436" s="337"/>
      <c r="AC436" s="337"/>
      <c r="AD436" s="337"/>
      <c r="AE436" s="337"/>
      <c r="AF436" s="337"/>
      <c r="AG436" s="337"/>
      <c r="AH436" s="337"/>
      <c r="AI436" s="337"/>
      <c r="AJ436" s="337"/>
      <c r="AK436" s="337"/>
      <c r="AL436" s="337"/>
      <c r="AM436" s="337"/>
      <c r="AN436" s="337"/>
      <c r="AO436" s="337"/>
      <c r="AP436" s="337"/>
      <c r="AQ436" s="337"/>
      <c r="AR436" s="337"/>
    </row>
    <row r="437">
      <c r="A437" s="337"/>
      <c r="B437" s="337"/>
      <c r="C437" s="337"/>
      <c r="D437" s="337"/>
      <c r="E437" s="337"/>
      <c r="F437" s="337"/>
      <c r="G437" s="337"/>
      <c r="H437" s="337"/>
      <c r="I437" s="337"/>
      <c r="J437" s="337"/>
      <c r="K437" s="337"/>
      <c r="L437" s="337"/>
      <c r="M437" s="337"/>
      <c r="N437" s="337"/>
      <c r="O437" s="337"/>
      <c r="P437" s="337"/>
      <c r="Q437" s="337"/>
      <c r="R437" s="337"/>
      <c r="S437" s="337"/>
      <c r="T437" s="337"/>
      <c r="U437" s="337"/>
      <c r="V437" s="337"/>
      <c r="W437" s="337"/>
      <c r="X437" s="337"/>
      <c r="Y437" s="337"/>
      <c r="Z437" s="337"/>
      <c r="AA437" s="337"/>
      <c r="AB437" s="337"/>
      <c r="AC437" s="337"/>
      <c r="AD437" s="337"/>
      <c r="AE437" s="337"/>
      <c r="AF437" s="337"/>
      <c r="AG437" s="337"/>
      <c r="AH437" s="337"/>
      <c r="AI437" s="337"/>
      <c r="AJ437" s="337"/>
      <c r="AK437" s="337"/>
      <c r="AL437" s="337"/>
      <c r="AM437" s="337"/>
      <c r="AN437" s="337"/>
      <c r="AO437" s="337"/>
      <c r="AP437" s="337"/>
      <c r="AQ437" s="337"/>
      <c r="AR437" s="337"/>
    </row>
    <row r="438">
      <c r="A438" s="337"/>
      <c r="B438" s="337"/>
      <c r="C438" s="337"/>
      <c r="D438" s="337"/>
      <c r="E438" s="337"/>
      <c r="F438" s="337"/>
      <c r="G438" s="337"/>
      <c r="H438" s="337"/>
      <c r="I438" s="337"/>
      <c r="J438" s="337"/>
      <c r="K438" s="337"/>
      <c r="L438" s="337"/>
      <c r="M438" s="337"/>
      <c r="N438" s="337"/>
      <c r="O438" s="337"/>
      <c r="P438" s="337"/>
      <c r="Q438" s="337"/>
      <c r="R438" s="337"/>
      <c r="S438" s="337"/>
      <c r="T438" s="337"/>
      <c r="U438" s="337"/>
      <c r="V438" s="337"/>
      <c r="W438" s="337"/>
      <c r="X438" s="337"/>
      <c r="Y438" s="337"/>
      <c r="Z438" s="337"/>
      <c r="AA438" s="337"/>
      <c r="AB438" s="337"/>
      <c r="AC438" s="337"/>
      <c r="AD438" s="337"/>
      <c r="AE438" s="337"/>
      <c r="AF438" s="337"/>
      <c r="AG438" s="337"/>
      <c r="AH438" s="337"/>
      <c r="AI438" s="337"/>
      <c r="AJ438" s="337"/>
      <c r="AK438" s="337"/>
      <c r="AL438" s="337"/>
      <c r="AM438" s="337"/>
      <c r="AN438" s="337"/>
      <c r="AO438" s="337"/>
      <c r="AP438" s="337"/>
      <c r="AQ438" s="337"/>
      <c r="AR438" s="337"/>
    </row>
    <row r="439">
      <c r="A439" s="337"/>
      <c r="B439" s="337"/>
      <c r="C439" s="337"/>
      <c r="D439" s="337"/>
      <c r="E439" s="337"/>
      <c r="F439" s="337"/>
      <c r="G439" s="337"/>
      <c r="H439" s="337"/>
      <c r="I439" s="337"/>
      <c r="J439" s="337"/>
      <c r="K439" s="337"/>
      <c r="L439" s="337"/>
      <c r="M439" s="337"/>
      <c r="N439" s="337"/>
      <c r="O439" s="337"/>
      <c r="P439" s="337"/>
      <c r="Q439" s="337"/>
      <c r="R439" s="337"/>
      <c r="S439" s="337"/>
      <c r="T439" s="337"/>
      <c r="U439" s="337"/>
      <c r="V439" s="337"/>
      <c r="W439" s="337"/>
      <c r="X439" s="337"/>
      <c r="Y439" s="337"/>
      <c r="Z439" s="337"/>
      <c r="AA439" s="337"/>
      <c r="AB439" s="337"/>
      <c r="AC439" s="337"/>
      <c r="AD439" s="337"/>
      <c r="AE439" s="337"/>
      <c r="AF439" s="337"/>
      <c r="AG439" s="337"/>
      <c r="AH439" s="337"/>
      <c r="AI439" s="337"/>
      <c r="AJ439" s="337"/>
      <c r="AK439" s="337"/>
      <c r="AL439" s="337"/>
      <c r="AM439" s="337"/>
      <c r="AN439" s="337"/>
      <c r="AO439" s="337"/>
      <c r="AP439" s="337"/>
      <c r="AQ439" s="337"/>
      <c r="AR439" s="337"/>
    </row>
    <row r="440">
      <c r="A440" s="337"/>
      <c r="B440" s="337"/>
      <c r="C440" s="337"/>
      <c r="D440" s="337"/>
      <c r="E440" s="337"/>
      <c r="F440" s="337"/>
      <c r="G440" s="337"/>
      <c r="H440" s="337"/>
      <c r="I440" s="337"/>
      <c r="J440" s="337"/>
      <c r="K440" s="337"/>
      <c r="L440" s="337"/>
      <c r="M440" s="337"/>
      <c r="N440" s="337"/>
      <c r="O440" s="337"/>
      <c r="P440" s="337"/>
      <c r="Q440" s="337"/>
      <c r="R440" s="337"/>
      <c r="S440" s="337"/>
      <c r="T440" s="337"/>
      <c r="U440" s="337"/>
      <c r="V440" s="337"/>
      <c r="W440" s="337"/>
      <c r="X440" s="337"/>
      <c r="Y440" s="337"/>
      <c r="Z440" s="337"/>
      <c r="AA440" s="337"/>
      <c r="AB440" s="337"/>
      <c r="AC440" s="337"/>
      <c r="AD440" s="337"/>
      <c r="AE440" s="337"/>
      <c r="AF440" s="337"/>
      <c r="AG440" s="337"/>
      <c r="AH440" s="337"/>
      <c r="AI440" s="337"/>
      <c r="AJ440" s="337"/>
      <c r="AK440" s="337"/>
      <c r="AL440" s="337"/>
      <c r="AM440" s="337"/>
      <c r="AN440" s="337"/>
      <c r="AO440" s="337"/>
      <c r="AP440" s="337"/>
      <c r="AQ440" s="337"/>
      <c r="AR440" s="337"/>
    </row>
    <row r="441">
      <c r="A441" s="337"/>
      <c r="B441" s="337"/>
      <c r="C441" s="337"/>
      <c r="D441" s="337"/>
      <c r="E441" s="337"/>
      <c r="F441" s="337"/>
      <c r="G441" s="337"/>
      <c r="H441" s="337"/>
      <c r="I441" s="337"/>
      <c r="J441" s="337"/>
      <c r="K441" s="337"/>
      <c r="L441" s="337"/>
      <c r="M441" s="337"/>
      <c r="N441" s="337"/>
      <c r="O441" s="337"/>
      <c r="P441" s="337"/>
      <c r="Q441" s="337"/>
      <c r="R441" s="337"/>
      <c r="S441" s="337"/>
      <c r="T441" s="337"/>
      <c r="U441" s="337"/>
      <c r="V441" s="337"/>
      <c r="W441" s="337"/>
      <c r="X441" s="337"/>
      <c r="Y441" s="337"/>
      <c r="Z441" s="337"/>
      <c r="AA441" s="337"/>
      <c r="AB441" s="337"/>
      <c r="AC441" s="337"/>
      <c r="AD441" s="337"/>
      <c r="AE441" s="337"/>
      <c r="AF441" s="337"/>
      <c r="AG441" s="337"/>
      <c r="AH441" s="337"/>
      <c r="AI441" s="337"/>
      <c r="AJ441" s="337"/>
      <c r="AK441" s="337"/>
      <c r="AL441" s="337"/>
      <c r="AM441" s="337"/>
      <c r="AN441" s="337"/>
      <c r="AO441" s="337"/>
      <c r="AP441" s="337"/>
      <c r="AQ441" s="337"/>
      <c r="AR441" s="337"/>
    </row>
    <row r="442">
      <c r="A442" s="337"/>
      <c r="B442" s="337"/>
      <c r="C442" s="337"/>
      <c r="D442" s="337"/>
      <c r="E442" s="337"/>
      <c r="F442" s="337"/>
      <c r="G442" s="337"/>
      <c r="H442" s="337"/>
      <c r="I442" s="337"/>
      <c r="J442" s="337"/>
      <c r="K442" s="337"/>
      <c r="L442" s="337"/>
      <c r="M442" s="337"/>
      <c r="N442" s="337"/>
      <c r="O442" s="337"/>
      <c r="P442" s="337"/>
      <c r="Q442" s="337"/>
      <c r="R442" s="337"/>
      <c r="S442" s="337"/>
      <c r="T442" s="337"/>
      <c r="U442" s="337"/>
      <c r="V442" s="337"/>
      <c r="W442" s="337"/>
      <c r="X442" s="337"/>
      <c r="Y442" s="337"/>
      <c r="Z442" s="337"/>
      <c r="AA442" s="337"/>
      <c r="AB442" s="337"/>
      <c r="AC442" s="337"/>
      <c r="AD442" s="337"/>
      <c r="AE442" s="337"/>
      <c r="AF442" s="337"/>
      <c r="AG442" s="337"/>
      <c r="AH442" s="337"/>
      <c r="AI442" s="337"/>
      <c r="AJ442" s="337"/>
      <c r="AK442" s="337"/>
      <c r="AL442" s="337"/>
      <c r="AM442" s="337"/>
      <c r="AN442" s="337"/>
      <c r="AO442" s="337"/>
      <c r="AP442" s="337"/>
      <c r="AQ442" s="337"/>
      <c r="AR442" s="337"/>
    </row>
    <row r="443">
      <c r="A443" s="337"/>
      <c r="B443" s="337"/>
      <c r="C443" s="337"/>
      <c r="D443" s="337"/>
      <c r="E443" s="337"/>
      <c r="F443" s="337"/>
      <c r="G443" s="337"/>
      <c r="H443" s="337"/>
      <c r="I443" s="337"/>
      <c r="J443" s="337"/>
      <c r="K443" s="337"/>
      <c r="L443" s="337"/>
      <c r="M443" s="337"/>
      <c r="N443" s="337"/>
      <c r="O443" s="337"/>
      <c r="P443" s="337"/>
      <c r="Q443" s="337"/>
      <c r="R443" s="337"/>
      <c r="S443" s="337"/>
      <c r="T443" s="337"/>
      <c r="U443" s="337"/>
      <c r="V443" s="337"/>
      <c r="W443" s="337"/>
      <c r="X443" s="337"/>
      <c r="Y443" s="337"/>
      <c r="Z443" s="337"/>
      <c r="AA443" s="337"/>
      <c r="AB443" s="337"/>
      <c r="AC443" s="337"/>
      <c r="AD443" s="337"/>
      <c r="AE443" s="337"/>
      <c r="AF443" s="337"/>
      <c r="AG443" s="337"/>
      <c r="AH443" s="337"/>
      <c r="AI443" s="337"/>
      <c r="AJ443" s="337"/>
      <c r="AK443" s="337"/>
      <c r="AL443" s="337"/>
      <c r="AM443" s="337"/>
      <c r="AN443" s="337"/>
      <c r="AO443" s="337"/>
      <c r="AP443" s="337"/>
      <c r="AQ443" s="337"/>
      <c r="AR443" s="337"/>
    </row>
    <row r="444">
      <c r="A444" s="337"/>
      <c r="B444" s="337"/>
      <c r="C444" s="337"/>
      <c r="D444" s="337"/>
      <c r="E444" s="337"/>
      <c r="F444" s="337"/>
      <c r="G444" s="337"/>
      <c r="H444" s="337"/>
      <c r="I444" s="337"/>
      <c r="J444" s="337"/>
      <c r="K444" s="337"/>
      <c r="L444" s="337"/>
      <c r="M444" s="337"/>
      <c r="N444" s="337"/>
      <c r="O444" s="337"/>
      <c r="P444" s="337"/>
      <c r="Q444" s="337"/>
      <c r="R444" s="337"/>
      <c r="S444" s="337"/>
      <c r="T444" s="337"/>
      <c r="U444" s="337"/>
      <c r="V444" s="337"/>
      <c r="W444" s="337"/>
      <c r="X444" s="337"/>
      <c r="Y444" s="337"/>
      <c r="Z444" s="337"/>
      <c r="AA444" s="337"/>
      <c r="AB444" s="337"/>
      <c r="AC444" s="337"/>
      <c r="AD444" s="337"/>
      <c r="AE444" s="337"/>
      <c r="AF444" s="337"/>
      <c r="AG444" s="337"/>
      <c r="AH444" s="337"/>
      <c r="AI444" s="337"/>
      <c r="AJ444" s="337"/>
      <c r="AK444" s="337"/>
      <c r="AL444" s="337"/>
      <c r="AM444" s="337"/>
      <c r="AN444" s="337"/>
      <c r="AO444" s="337"/>
      <c r="AP444" s="337"/>
      <c r="AQ444" s="337"/>
      <c r="AR444" s="337"/>
    </row>
    <row r="445">
      <c r="A445" s="337"/>
      <c r="B445" s="337"/>
      <c r="C445" s="337"/>
      <c r="D445" s="337"/>
      <c r="E445" s="337"/>
      <c r="F445" s="337"/>
      <c r="G445" s="337"/>
      <c r="H445" s="337"/>
      <c r="I445" s="337"/>
      <c r="J445" s="337"/>
      <c r="K445" s="337"/>
      <c r="L445" s="337"/>
      <c r="M445" s="337"/>
      <c r="N445" s="337"/>
      <c r="O445" s="337"/>
      <c r="P445" s="337"/>
      <c r="Q445" s="337"/>
      <c r="R445" s="337"/>
      <c r="S445" s="337"/>
      <c r="T445" s="337"/>
      <c r="U445" s="337"/>
      <c r="V445" s="337"/>
      <c r="W445" s="337"/>
      <c r="X445" s="337"/>
      <c r="Y445" s="337"/>
      <c r="Z445" s="337"/>
      <c r="AA445" s="337"/>
      <c r="AB445" s="337"/>
      <c r="AC445" s="337"/>
      <c r="AD445" s="337"/>
      <c r="AE445" s="337"/>
      <c r="AF445" s="337"/>
      <c r="AG445" s="337"/>
      <c r="AH445" s="337"/>
      <c r="AI445" s="337"/>
      <c r="AJ445" s="337"/>
      <c r="AK445" s="337"/>
      <c r="AL445" s="337"/>
      <c r="AM445" s="337"/>
      <c r="AN445" s="337"/>
      <c r="AO445" s="337"/>
      <c r="AP445" s="337"/>
      <c r="AQ445" s="337"/>
      <c r="AR445" s="337"/>
    </row>
    <row r="446">
      <c r="A446" s="337"/>
      <c r="B446" s="337"/>
      <c r="C446" s="337"/>
      <c r="D446" s="337"/>
      <c r="E446" s="337"/>
      <c r="F446" s="337"/>
      <c r="G446" s="337"/>
      <c r="H446" s="337"/>
      <c r="I446" s="337"/>
      <c r="J446" s="337"/>
      <c r="K446" s="337"/>
      <c r="L446" s="337"/>
      <c r="M446" s="337"/>
      <c r="N446" s="337"/>
      <c r="O446" s="337"/>
      <c r="P446" s="337"/>
      <c r="Q446" s="337"/>
      <c r="R446" s="337"/>
      <c r="S446" s="337"/>
      <c r="T446" s="337"/>
      <c r="U446" s="337"/>
      <c r="V446" s="337"/>
      <c r="W446" s="337"/>
      <c r="X446" s="337"/>
      <c r="Y446" s="337"/>
      <c r="Z446" s="337"/>
      <c r="AA446" s="337"/>
      <c r="AB446" s="337"/>
      <c r="AC446" s="337"/>
      <c r="AD446" s="337"/>
      <c r="AE446" s="337"/>
      <c r="AF446" s="337"/>
      <c r="AG446" s="337"/>
      <c r="AH446" s="337"/>
      <c r="AI446" s="337"/>
      <c r="AJ446" s="337"/>
      <c r="AK446" s="337"/>
      <c r="AL446" s="337"/>
      <c r="AM446" s="337"/>
      <c r="AN446" s="337"/>
      <c r="AO446" s="337"/>
      <c r="AP446" s="337"/>
      <c r="AQ446" s="337"/>
      <c r="AR446" s="337"/>
    </row>
    <row r="447">
      <c r="A447" s="337"/>
      <c r="B447" s="337"/>
      <c r="C447" s="337"/>
      <c r="D447" s="337"/>
      <c r="E447" s="337"/>
      <c r="F447" s="337"/>
      <c r="G447" s="337"/>
      <c r="H447" s="337"/>
      <c r="I447" s="337"/>
      <c r="J447" s="337"/>
      <c r="K447" s="337"/>
      <c r="L447" s="337"/>
      <c r="M447" s="337"/>
      <c r="N447" s="337"/>
      <c r="O447" s="337"/>
      <c r="P447" s="337"/>
      <c r="Q447" s="337"/>
      <c r="R447" s="337"/>
      <c r="S447" s="337"/>
      <c r="T447" s="337"/>
      <c r="U447" s="337"/>
      <c r="V447" s="337"/>
      <c r="W447" s="337"/>
      <c r="X447" s="337"/>
      <c r="Y447" s="337"/>
      <c r="Z447" s="337"/>
      <c r="AA447" s="337"/>
      <c r="AB447" s="337"/>
      <c r="AC447" s="337"/>
      <c r="AD447" s="337"/>
      <c r="AE447" s="337"/>
      <c r="AF447" s="337"/>
      <c r="AG447" s="337"/>
      <c r="AH447" s="337"/>
      <c r="AI447" s="337"/>
      <c r="AJ447" s="337"/>
      <c r="AK447" s="337"/>
      <c r="AL447" s="337"/>
      <c r="AM447" s="337"/>
      <c r="AN447" s="337"/>
      <c r="AO447" s="337"/>
      <c r="AP447" s="337"/>
      <c r="AQ447" s="337"/>
      <c r="AR447" s="337"/>
    </row>
    <row r="448">
      <c r="A448" s="337"/>
      <c r="B448" s="337"/>
      <c r="C448" s="337"/>
      <c r="D448" s="337"/>
      <c r="E448" s="337"/>
      <c r="F448" s="337"/>
      <c r="G448" s="337"/>
      <c r="H448" s="337"/>
      <c r="I448" s="337"/>
      <c r="J448" s="337"/>
      <c r="K448" s="337"/>
      <c r="L448" s="337"/>
      <c r="M448" s="337"/>
      <c r="N448" s="337"/>
      <c r="O448" s="337"/>
      <c r="P448" s="337"/>
      <c r="Q448" s="337"/>
      <c r="R448" s="337"/>
      <c r="S448" s="337"/>
      <c r="T448" s="337"/>
      <c r="U448" s="337"/>
      <c r="V448" s="337"/>
      <c r="W448" s="337"/>
      <c r="X448" s="337"/>
      <c r="Y448" s="337"/>
      <c r="Z448" s="337"/>
      <c r="AA448" s="337"/>
      <c r="AB448" s="337"/>
      <c r="AC448" s="337"/>
      <c r="AD448" s="337"/>
      <c r="AE448" s="337"/>
      <c r="AF448" s="337"/>
      <c r="AG448" s="337"/>
      <c r="AH448" s="337"/>
      <c r="AI448" s="337"/>
      <c r="AJ448" s="337"/>
      <c r="AK448" s="337"/>
      <c r="AL448" s="337"/>
      <c r="AM448" s="337"/>
      <c r="AN448" s="337"/>
      <c r="AO448" s="337"/>
      <c r="AP448" s="337"/>
      <c r="AQ448" s="337"/>
      <c r="AR448" s="337"/>
    </row>
    <row r="449">
      <c r="A449" s="337"/>
      <c r="B449" s="337"/>
      <c r="C449" s="337"/>
      <c r="D449" s="337"/>
      <c r="E449" s="337"/>
      <c r="F449" s="337"/>
      <c r="G449" s="337"/>
      <c r="H449" s="337"/>
      <c r="I449" s="337"/>
      <c r="J449" s="337"/>
      <c r="K449" s="337"/>
      <c r="L449" s="337"/>
      <c r="M449" s="337"/>
      <c r="N449" s="337"/>
      <c r="O449" s="337"/>
      <c r="P449" s="337"/>
      <c r="Q449" s="337"/>
      <c r="R449" s="337"/>
      <c r="S449" s="337"/>
      <c r="T449" s="337"/>
      <c r="U449" s="337"/>
      <c r="V449" s="337"/>
      <c r="W449" s="337"/>
      <c r="X449" s="337"/>
      <c r="Y449" s="337"/>
      <c r="Z449" s="337"/>
      <c r="AA449" s="337"/>
      <c r="AB449" s="337"/>
      <c r="AC449" s="337"/>
      <c r="AD449" s="337"/>
      <c r="AE449" s="337"/>
      <c r="AF449" s="337"/>
      <c r="AG449" s="337"/>
      <c r="AH449" s="337"/>
      <c r="AI449" s="337"/>
      <c r="AJ449" s="337"/>
      <c r="AK449" s="337"/>
      <c r="AL449" s="337"/>
      <c r="AM449" s="337"/>
      <c r="AN449" s="337"/>
      <c r="AO449" s="337"/>
      <c r="AP449" s="337"/>
      <c r="AQ449" s="337"/>
      <c r="AR449" s="337"/>
    </row>
    <row r="450">
      <c r="A450" s="337"/>
      <c r="B450" s="337"/>
      <c r="C450" s="337"/>
      <c r="D450" s="337"/>
      <c r="E450" s="337"/>
      <c r="F450" s="337"/>
      <c r="G450" s="337"/>
      <c r="H450" s="337"/>
      <c r="I450" s="337"/>
      <c r="J450" s="337"/>
      <c r="K450" s="337"/>
      <c r="L450" s="337"/>
      <c r="M450" s="337"/>
      <c r="N450" s="337"/>
      <c r="O450" s="337"/>
      <c r="P450" s="337"/>
      <c r="Q450" s="337"/>
      <c r="R450" s="337"/>
      <c r="S450" s="337"/>
      <c r="T450" s="337"/>
      <c r="U450" s="337"/>
      <c r="V450" s="337"/>
      <c r="W450" s="337"/>
      <c r="X450" s="337"/>
      <c r="Y450" s="337"/>
      <c r="Z450" s="337"/>
      <c r="AA450" s="337"/>
      <c r="AB450" s="337"/>
      <c r="AC450" s="337"/>
      <c r="AD450" s="337"/>
      <c r="AE450" s="337"/>
      <c r="AF450" s="337"/>
      <c r="AG450" s="337"/>
      <c r="AH450" s="337"/>
      <c r="AI450" s="337"/>
      <c r="AJ450" s="337"/>
      <c r="AK450" s="337"/>
      <c r="AL450" s="337"/>
      <c r="AM450" s="337"/>
      <c r="AN450" s="337"/>
      <c r="AO450" s="337"/>
      <c r="AP450" s="337"/>
      <c r="AQ450" s="337"/>
      <c r="AR450" s="337"/>
    </row>
    <row r="451">
      <c r="A451" s="337"/>
      <c r="B451" s="337"/>
      <c r="C451" s="337"/>
      <c r="D451" s="337"/>
      <c r="E451" s="337"/>
      <c r="F451" s="337"/>
      <c r="G451" s="337"/>
      <c r="H451" s="337"/>
      <c r="I451" s="337"/>
      <c r="J451" s="337"/>
      <c r="K451" s="337"/>
      <c r="L451" s="337"/>
      <c r="M451" s="337"/>
      <c r="N451" s="337"/>
      <c r="O451" s="337"/>
      <c r="P451" s="337"/>
      <c r="Q451" s="337"/>
      <c r="R451" s="337"/>
      <c r="S451" s="337"/>
      <c r="T451" s="337"/>
      <c r="U451" s="337"/>
      <c r="V451" s="337"/>
      <c r="W451" s="337"/>
      <c r="X451" s="337"/>
      <c r="Y451" s="337"/>
      <c r="Z451" s="337"/>
      <c r="AA451" s="337"/>
      <c r="AB451" s="337"/>
      <c r="AC451" s="337"/>
      <c r="AD451" s="337"/>
      <c r="AE451" s="337"/>
      <c r="AF451" s="337"/>
      <c r="AG451" s="337"/>
      <c r="AH451" s="337"/>
      <c r="AI451" s="337"/>
      <c r="AJ451" s="337"/>
      <c r="AK451" s="337"/>
      <c r="AL451" s="337"/>
      <c r="AM451" s="337"/>
      <c r="AN451" s="337"/>
      <c r="AO451" s="337"/>
      <c r="AP451" s="337"/>
      <c r="AQ451" s="337"/>
      <c r="AR451" s="337"/>
    </row>
    <row r="452">
      <c r="A452" s="337"/>
      <c r="B452" s="337"/>
      <c r="C452" s="337"/>
      <c r="D452" s="337"/>
      <c r="E452" s="337"/>
      <c r="F452" s="337"/>
      <c r="G452" s="337"/>
      <c r="H452" s="337"/>
      <c r="I452" s="337"/>
      <c r="J452" s="337"/>
      <c r="K452" s="337"/>
      <c r="L452" s="337"/>
      <c r="M452" s="337"/>
      <c r="N452" s="337"/>
      <c r="O452" s="337"/>
      <c r="P452" s="337"/>
      <c r="Q452" s="337"/>
      <c r="R452" s="337"/>
      <c r="S452" s="337"/>
      <c r="T452" s="337"/>
      <c r="U452" s="337"/>
      <c r="V452" s="337"/>
      <c r="W452" s="337"/>
      <c r="X452" s="337"/>
      <c r="Y452" s="337"/>
      <c r="Z452" s="337"/>
      <c r="AA452" s="337"/>
      <c r="AB452" s="337"/>
      <c r="AC452" s="337"/>
      <c r="AD452" s="337"/>
      <c r="AE452" s="337"/>
      <c r="AF452" s="337"/>
      <c r="AG452" s="337"/>
      <c r="AH452" s="337"/>
      <c r="AI452" s="337"/>
      <c r="AJ452" s="337"/>
      <c r="AK452" s="337"/>
      <c r="AL452" s="337"/>
      <c r="AM452" s="337"/>
      <c r="AN452" s="337"/>
      <c r="AO452" s="337"/>
      <c r="AP452" s="337"/>
      <c r="AQ452" s="337"/>
      <c r="AR452" s="337"/>
    </row>
    <row r="453">
      <c r="A453" s="337"/>
      <c r="B453" s="337"/>
      <c r="C453" s="337"/>
      <c r="D453" s="337"/>
      <c r="E453" s="337"/>
      <c r="F453" s="337"/>
      <c r="G453" s="337"/>
      <c r="H453" s="337"/>
      <c r="I453" s="337"/>
      <c r="J453" s="337"/>
      <c r="K453" s="337"/>
      <c r="L453" s="337"/>
      <c r="M453" s="337"/>
      <c r="N453" s="337"/>
      <c r="O453" s="337"/>
      <c r="P453" s="337"/>
      <c r="Q453" s="337"/>
      <c r="R453" s="337"/>
      <c r="S453" s="337"/>
      <c r="T453" s="337"/>
      <c r="U453" s="337"/>
      <c r="V453" s="337"/>
      <c r="W453" s="337"/>
      <c r="X453" s="337"/>
      <c r="Y453" s="337"/>
      <c r="Z453" s="337"/>
      <c r="AA453" s="337"/>
      <c r="AB453" s="337"/>
      <c r="AC453" s="337"/>
      <c r="AD453" s="337"/>
      <c r="AE453" s="337"/>
      <c r="AF453" s="337"/>
      <c r="AG453" s="337"/>
      <c r="AH453" s="337"/>
      <c r="AI453" s="337"/>
      <c r="AJ453" s="337"/>
      <c r="AK453" s="337"/>
      <c r="AL453" s="337"/>
      <c r="AM453" s="337"/>
      <c r="AN453" s="337"/>
      <c r="AO453" s="337"/>
      <c r="AP453" s="337"/>
      <c r="AQ453" s="337"/>
      <c r="AR453" s="337"/>
    </row>
    <row r="454">
      <c r="A454" s="337"/>
      <c r="B454" s="337"/>
      <c r="C454" s="337"/>
      <c r="D454" s="337"/>
      <c r="E454" s="337"/>
      <c r="F454" s="337"/>
      <c r="G454" s="337"/>
      <c r="H454" s="337"/>
      <c r="I454" s="337"/>
      <c r="J454" s="337"/>
      <c r="K454" s="337"/>
      <c r="L454" s="337"/>
      <c r="M454" s="337"/>
      <c r="N454" s="337"/>
      <c r="O454" s="337"/>
      <c r="P454" s="337"/>
      <c r="Q454" s="337"/>
      <c r="R454" s="337"/>
      <c r="S454" s="337"/>
      <c r="T454" s="337"/>
      <c r="U454" s="337"/>
      <c r="V454" s="337"/>
      <c r="W454" s="337"/>
      <c r="X454" s="337"/>
      <c r="Y454" s="337"/>
      <c r="Z454" s="337"/>
      <c r="AA454" s="337"/>
      <c r="AB454" s="337"/>
      <c r="AC454" s="337"/>
      <c r="AD454" s="337"/>
      <c r="AE454" s="337"/>
      <c r="AF454" s="337"/>
      <c r="AG454" s="337"/>
      <c r="AH454" s="337"/>
      <c r="AI454" s="337"/>
      <c r="AJ454" s="337"/>
      <c r="AK454" s="337"/>
      <c r="AL454" s="337"/>
      <c r="AM454" s="337"/>
      <c r="AN454" s="337"/>
      <c r="AO454" s="337"/>
      <c r="AP454" s="337"/>
      <c r="AQ454" s="337"/>
      <c r="AR454" s="337"/>
    </row>
    <row r="455">
      <c r="A455" s="337"/>
      <c r="B455" s="337"/>
      <c r="C455" s="337"/>
      <c r="D455" s="337"/>
      <c r="E455" s="337"/>
      <c r="F455" s="337"/>
      <c r="G455" s="337"/>
      <c r="H455" s="337"/>
      <c r="I455" s="337"/>
      <c r="J455" s="337"/>
      <c r="K455" s="337"/>
      <c r="L455" s="337"/>
      <c r="M455" s="337"/>
      <c r="N455" s="337"/>
      <c r="O455" s="337"/>
      <c r="P455" s="337"/>
      <c r="Q455" s="337"/>
      <c r="R455" s="337"/>
      <c r="S455" s="337"/>
      <c r="T455" s="337"/>
      <c r="U455" s="337"/>
      <c r="V455" s="337"/>
      <c r="W455" s="337"/>
      <c r="X455" s="337"/>
      <c r="Y455" s="337"/>
      <c r="Z455" s="337"/>
      <c r="AA455" s="337"/>
      <c r="AB455" s="337"/>
      <c r="AC455" s="337"/>
      <c r="AD455" s="337"/>
      <c r="AE455" s="337"/>
      <c r="AF455" s="337"/>
      <c r="AG455" s="337"/>
      <c r="AH455" s="337"/>
      <c r="AI455" s="337"/>
      <c r="AJ455" s="337"/>
      <c r="AK455" s="337"/>
      <c r="AL455" s="337"/>
      <c r="AM455" s="337"/>
      <c r="AN455" s="337"/>
      <c r="AO455" s="337"/>
      <c r="AP455" s="337"/>
      <c r="AQ455" s="337"/>
      <c r="AR455" s="337"/>
    </row>
    <row r="456">
      <c r="A456" s="337"/>
      <c r="B456" s="337"/>
      <c r="C456" s="337"/>
      <c r="D456" s="337"/>
      <c r="E456" s="337"/>
      <c r="F456" s="337"/>
      <c r="G456" s="337"/>
      <c r="H456" s="337"/>
      <c r="I456" s="337"/>
      <c r="J456" s="337"/>
      <c r="K456" s="337"/>
      <c r="L456" s="337"/>
      <c r="M456" s="337"/>
      <c r="N456" s="337"/>
      <c r="O456" s="337"/>
      <c r="P456" s="337"/>
      <c r="Q456" s="337"/>
      <c r="R456" s="337"/>
      <c r="S456" s="337"/>
      <c r="T456" s="337"/>
      <c r="U456" s="337"/>
      <c r="V456" s="337"/>
      <c r="W456" s="337"/>
      <c r="X456" s="337"/>
      <c r="Y456" s="337"/>
      <c r="Z456" s="337"/>
      <c r="AA456" s="337"/>
      <c r="AB456" s="337"/>
      <c r="AC456" s="337"/>
      <c r="AD456" s="337"/>
      <c r="AE456" s="337"/>
      <c r="AF456" s="337"/>
      <c r="AG456" s="337"/>
      <c r="AH456" s="337"/>
      <c r="AI456" s="337"/>
      <c r="AJ456" s="337"/>
      <c r="AK456" s="337"/>
      <c r="AL456" s="337"/>
      <c r="AM456" s="337"/>
      <c r="AN456" s="337"/>
      <c r="AO456" s="337"/>
      <c r="AP456" s="337"/>
      <c r="AQ456" s="337"/>
      <c r="AR456" s="337"/>
    </row>
    <row r="457">
      <c r="A457" s="337"/>
      <c r="B457" s="337"/>
      <c r="C457" s="337"/>
      <c r="D457" s="337"/>
      <c r="E457" s="337"/>
      <c r="F457" s="337"/>
      <c r="G457" s="337"/>
      <c r="H457" s="337"/>
      <c r="I457" s="337"/>
      <c r="J457" s="337"/>
      <c r="K457" s="337"/>
      <c r="L457" s="337"/>
      <c r="M457" s="337"/>
      <c r="N457" s="337"/>
      <c r="O457" s="337"/>
      <c r="P457" s="337"/>
      <c r="Q457" s="337"/>
      <c r="R457" s="337"/>
      <c r="S457" s="337"/>
      <c r="T457" s="337"/>
      <c r="U457" s="337"/>
      <c r="V457" s="337"/>
      <c r="W457" s="337"/>
      <c r="X457" s="337"/>
      <c r="Y457" s="337"/>
      <c r="Z457" s="337"/>
      <c r="AA457" s="337"/>
      <c r="AB457" s="337"/>
      <c r="AC457" s="337"/>
      <c r="AD457" s="337"/>
      <c r="AE457" s="337"/>
      <c r="AF457" s="337"/>
      <c r="AG457" s="337"/>
      <c r="AH457" s="337"/>
      <c r="AI457" s="337"/>
      <c r="AJ457" s="337"/>
      <c r="AK457" s="337"/>
      <c r="AL457" s="337"/>
      <c r="AM457" s="337"/>
      <c r="AN457" s="337"/>
      <c r="AO457" s="337"/>
      <c r="AP457" s="337"/>
      <c r="AQ457" s="337"/>
      <c r="AR457" s="337"/>
    </row>
    <row r="458">
      <c r="A458" s="337"/>
      <c r="B458" s="337"/>
      <c r="C458" s="337"/>
      <c r="D458" s="337"/>
      <c r="E458" s="337"/>
      <c r="F458" s="337"/>
      <c r="G458" s="337"/>
      <c r="H458" s="337"/>
      <c r="I458" s="337"/>
      <c r="J458" s="337"/>
      <c r="K458" s="337"/>
      <c r="L458" s="337"/>
      <c r="M458" s="337"/>
      <c r="N458" s="337"/>
      <c r="O458" s="337"/>
      <c r="P458" s="337"/>
      <c r="Q458" s="337"/>
      <c r="R458" s="337"/>
      <c r="S458" s="337"/>
      <c r="T458" s="337"/>
      <c r="U458" s="337"/>
      <c r="V458" s="337"/>
      <c r="W458" s="337"/>
      <c r="X458" s="337"/>
      <c r="Y458" s="337"/>
      <c r="Z458" s="337"/>
      <c r="AA458" s="337"/>
      <c r="AB458" s="337"/>
      <c r="AC458" s="337"/>
      <c r="AD458" s="337"/>
      <c r="AE458" s="337"/>
      <c r="AF458" s="337"/>
      <c r="AG458" s="337"/>
      <c r="AH458" s="337"/>
      <c r="AI458" s="337"/>
      <c r="AJ458" s="337"/>
      <c r="AK458" s="337"/>
      <c r="AL458" s="337"/>
      <c r="AM458" s="337"/>
      <c r="AN458" s="337"/>
      <c r="AO458" s="337"/>
      <c r="AP458" s="337"/>
      <c r="AQ458" s="337"/>
      <c r="AR458" s="337"/>
    </row>
    <row r="459">
      <c r="A459" s="337"/>
      <c r="B459" s="337"/>
      <c r="C459" s="337"/>
      <c r="D459" s="337"/>
      <c r="E459" s="337"/>
      <c r="F459" s="337"/>
      <c r="G459" s="337"/>
      <c r="H459" s="337"/>
      <c r="I459" s="337"/>
      <c r="J459" s="337"/>
      <c r="K459" s="337"/>
      <c r="L459" s="337"/>
      <c r="M459" s="337"/>
      <c r="N459" s="337"/>
      <c r="O459" s="337"/>
      <c r="P459" s="337"/>
      <c r="Q459" s="337"/>
      <c r="R459" s="337"/>
      <c r="S459" s="337"/>
      <c r="T459" s="337"/>
      <c r="U459" s="337"/>
      <c r="V459" s="337"/>
      <c r="W459" s="337"/>
      <c r="X459" s="337"/>
      <c r="Y459" s="337"/>
      <c r="Z459" s="337"/>
      <c r="AA459" s="337"/>
      <c r="AB459" s="337"/>
      <c r="AC459" s="337"/>
      <c r="AD459" s="337"/>
      <c r="AE459" s="337"/>
      <c r="AF459" s="337"/>
      <c r="AG459" s="337"/>
      <c r="AH459" s="337"/>
      <c r="AI459" s="337"/>
      <c r="AJ459" s="337"/>
      <c r="AK459" s="337"/>
      <c r="AL459" s="337"/>
      <c r="AM459" s="337"/>
      <c r="AN459" s="337"/>
      <c r="AO459" s="337"/>
      <c r="AP459" s="337"/>
      <c r="AQ459" s="337"/>
      <c r="AR459" s="337"/>
    </row>
    <row r="460">
      <c r="A460" s="337"/>
      <c r="B460" s="337"/>
      <c r="C460" s="337"/>
      <c r="D460" s="337"/>
      <c r="E460" s="337"/>
      <c r="F460" s="337"/>
      <c r="G460" s="337"/>
      <c r="H460" s="337"/>
      <c r="I460" s="337"/>
      <c r="J460" s="337"/>
      <c r="K460" s="337"/>
      <c r="L460" s="337"/>
      <c r="M460" s="337"/>
      <c r="N460" s="337"/>
      <c r="O460" s="337"/>
      <c r="P460" s="337"/>
      <c r="Q460" s="337"/>
      <c r="R460" s="337"/>
      <c r="S460" s="337"/>
      <c r="T460" s="337"/>
      <c r="U460" s="337"/>
      <c r="V460" s="337"/>
      <c r="W460" s="337"/>
      <c r="X460" s="337"/>
      <c r="Y460" s="337"/>
      <c r="Z460" s="337"/>
      <c r="AA460" s="337"/>
      <c r="AB460" s="337"/>
      <c r="AC460" s="337"/>
      <c r="AD460" s="337"/>
      <c r="AE460" s="337"/>
      <c r="AF460" s="337"/>
      <c r="AG460" s="337"/>
      <c r="AH460" s="337"/>
      <c r="AI460" s="337"/>
      <c r="AJ460" s="337"/>
      <c r="AK460" s="337"/>
      <c r="AL460" s="337"/>
      <c r="AM460" s="337"/>
      <c r="AN460" s="337"/>
      <c r="AO460" s="337"/>
      <c r="AP460" s="337"/>
      <c r="AQ460" s="337"/>
      <c r="AR460" s="337"/>
    </row>
    <row r="461">
      <c r="A461" s="337"/>
      <c r="B461" s="337"/>
      <c r="C461" s="337"/>
      <c r="D461" s="337"/>
      <c r="E461" s="337"/>
      <c r="F461" s="337"/>
      <c r="G461" s="337"/>
      <c r="H461" s="337"/>
      <c r="I461" s="337"/>
      <c r="J461" s="337"/>
      <c r="K461" s="337"/>
      <c r="L461" s="337"/>
      <c r="M461" s="337"/>
      <c r="N461" s="337"/>
      <c r="O461" s="337"/>
      <c r="P461" s="337"/>
      <c r="Q461" s="337"/>
      <c r="R461" s="337"/>
      <c r="S461" s="337"/>
      <c r="T461" s="337"/>
      <c r="U461" s="337"/>
      <c r="V461" s="337"/>
      <c r="W461" s="337"/>
      <c r="X461" s="337"/>
      <c r="Y461" s="337"/>
      <c r="Z461" s="337"/>
      <c r="AA461" s="337"/>
      <c r="AB461" s="337"/>
      <c r="AC461" s="337"/>
      <c r="AD461" s="337"/>
      <c r="AE461" s="337"/>
      <c r="AF461" s="337"/>
      <c r="AG461" s="337"/>
      <c r="AH461" s="337"/>
      <c r="AI461" s="337"/>
      <c r="AJ461" s="337"/>
      <c r="AK461" s="337"/>
      <c r="AL461" s="337"/>
      <c r="AM461" s="337"/>
      <c r="AN461" s="337"/>
      <c r="AO461" s="337"/>
      <c r="AP461" s="337"/>
      <c r="AQ461" s="337"/>
      <c r="AR461" s="337"/>
    </row>
    <row r="462">
      <c r="A462" s="337"/>
      <c r="B462" s="337"/>
      <c r="C462" s="337"/>
      <c r="D462" s="337"/>
      <c r="E462" s="337"/>
      <c r="F462" s="337"/>
      <c r="G462" s="337"/>
      <c r="H462" s="337"/>
      <c r="I462" s="337"/>
      <c r="J462" s="337"/>
      <c r="K462" s="337"/>
      <c r="L462" s="337"/>
      <c r="M462" s="337"/>
      <c r="N462" s="337"/>
      <c r="O462" s="337"/>
      <c r="P462" s="337"/>
      <c r="Q462" s="337"/>
      <c r="R462" s="337"/>
      <c r="S462" s="337"/>
      <c r="T462" s="337"/>
      <c r="U462" s="337"/>
      <c r="V462" s="337"/>
      <c r="W462" s="337"/>
      <c r="X462" s="337"/>
      <c r="Y462" s="337"/>
      <c r="Z462" s="337"/>
      <c r="AA462" s="337"/>
      <c r="AB462" s="337"/>
      <c r="AC462" s="337"/>
      <c r="AD462" s="337"/>
      <c r="AE462" s="337"/>
      <c r="AF462" s="337"/>
      <c r="AG462" s="337"/>
      <c r="AH462" s="337"/>
      <c r="AI462" s="337"/>
      <c r="AJ462" s="337"/>
      <c r="AK462" s="337"/>
      <c r="AL462" s="337"/>
      <c r="AM462" s="337"/>
      <c r="AN462" s="337"/>
      <c r="AO462" s="337"/>
      <c r="AP462" s="337"/>
      <c r="AQ462" s="337"/>
      <c r="AR462" s="337"/>
    </row>
    <row r="463">
      <c r="A463" s="337"/>
      <c r="B463" s="337"/>
      <c r="C463" s="337"/>
      <c r="D463" s="337"/>
      <c r="E463" s="337"/>
      <c r="F463" s="337"/>
      <c r="G463" s="337"/>
      <c r="H463" s="337"/>
      <c r="I463" s="337"/>
      <c r="J463" s="337"/>
      <c r="K463" s="337"/>
      <c r="L463" s="337"/>
      <c r="M463" s="337"/>
      <c r="N463" s="337"/>
      <c r="O463" s="337"/>
      <c r="P463" s="337"/>
      <c r="Q463" s="337"/>
      <c r="R463" s="337"/>
      <c r="S463" s="337"/>
      <c r="T463" s="337"/>
      <c r="U463" s="337"/>
      <c r="V463" s="337"/>
      <c r="W463" s="337"/>
      <c r="X463" s="337"/>
      <c r="Y463" s="337"/>
      <c r="Z463" s="337"/>
      <c r="AA463" s="337"/>
      <c r="AB463" s="337"/>
      <c r="AC463" s="337"/>
      <c r="AD463" s="337"/>
      <c r="AE463" s="337"/>
      <c r="AF463" s="337"/>
      <c r="AG463" s="337"/>
      <c r="AH463" s="337"/>
      <c r="AI463" s="337"/>
      <c r="AJ463" s="337"/>
      <c r="AK463" s="337"/>
      <c r="AL463" s="337"/>
      <c r="AM463" s="337"/>
      <c r="AN463" s="337"/>
      <c r="AO463" s="337"/>
      <c r="AP463" s="337"/>
      <c r="AQ463" s="337"/>
      <c r="AR463" s="337"/>
    </row>
    <row r="464">
      <c r="A464" s="337"/>
      <c r="B464" s="337"/>
      <c r="C464" s="337"/>
      <c r="D464" s="337"/>
      <c r="E464" s="337"/>
      <c r="F464" s="337"/>
      <c r="G464" s="337"/>
      <c r="H464" s="337"/>
      <c r="I464" s="337"/>
      <c r="J464" s="337"/>
      <c r="K464" s="337"/>
      <c r="L464" s="337"/>
      <c r="M464" s="337"/>
      <c r="N464" s="337"/>
      <c r="O464" s="337"/>
      <c r="P464" s="337"/>
      <c r="Q464" s="337"/>
      <c r="R464" s="337"/>
      <c r="S464" s="337"/>
      <c r="T464" s="337"/>
      <c r="U464" s="337"/>
      <c r="V464" s="337"/>
      <c r="W464" s="337"/>
      <c r="X464" s="337"/>
      <c r="Y464" s="337"/>
      <c r="Z464" s="337"/>
      <c r="AA464" s="337"/>
      <c r="AB464" s="337"/>
      <c r="AC464" s="337"/>
      <c r="AD464" s="337"/>
      <c r="AE464" s="337"/>
      <c r="AF464" s="337"/>
      <c r="AG464" s="337"/>
      <c r="AH464" s="337"/>
      <c r="AI464" s="337"/>
      <c r="AJ464" s="337"/>
      <c r="AK464" s="337"/>
      <c r="AL464" s="337"/>
      <c r="AM464" s="337"/>
      <c r="AN464" s="337"/>
      <c r="AO464" s="337"/>
      <c r="AP464" s="337"/>
      <c r="AQ464" s="337"/>
      <c r="AR464" s="337"/>
    </row>
    <row r="465">
      <c r="A465" s="337"/>
      <c r="B465" s="337"/>
      <c r="C465" s="337"/>
      <c r="D465" s="337"/>
      <c r="E465" s="337"/>
      <c r="F465" s="337"/>
      <c r="G465" s="337"/>
      <c r="H465" s="337"/>
      <c r="I465" s="337"/>
      <c r="J465" s="337"/>
      <c r="K465" s="337"/>
      <c r="L465" s="337"/>
      <c r="M465" s="337"/>
      <c r="N465" s="337"/>
      <c r="O465" s="337"/>
      <c r="P465" s="337"/>
      <c r="Q465" s="337"/>
      <c r="R465" s="337"/>
      <c r="S465" s="337"/>
      <c r="T465" s="337"/>
      <c r="U465" s="337"/>
      <c r="V465" s="337"/>
      <c r="W465" s="337"/>
      <c r="X465" s="337"/>
      <c r="Y465" s="337"/>
      <c r="Z465" s="337"/>
      <c r="AA465" s="337"/>
      <c r="AB465" s="337"/>
      <c r="AC465" s="337"/>
      <c r="AD465" s="337"/>
      <c r="AE465" s="337"/>
      <c r="AF465" s="337"/>
      <c r="AG465" s="337"/>
      <c r="AH465" s="337"/>
      <c r="AI465" s="337"/>
      <c r="AJ465" s="337"/>
      <c r="AK465" s="337"/>
      <c r="AL465" s="337"/>
      <c r="AM465" s="337"/>
      <c r="AN465" s="337"/>
      <c r="AO465" s="337"/>
      <c r="AP465" s="337"/>
      <c r="AQ465" s="337"/>
      <c r="AR465" s="337"/>
    </row>
    <row r="466">
      <c r="A466" s="337"/>
      <c r="B466" s="337"/>
      <c r="C466" s="337"/>
      <c r="D466" s="337"/>
      <c r="E466" s="337"/>
      <c r="F466" s="337"/>
      <c r="G466" s="337"/>
      <c r="H466" s="337"/>
      <c r="I466" s="337"/>
      <c r="J466" s="337"/>
      <c r="K466" s="337"/>
      <c r="L466" s="337"/>
      <c r="M466" s="337"/>
      <c r="N466" s="337"/>
      <c r="O466" s="337"/>
      <c r="P466" s="337"/>
      <c r="Q466" s="337"/>
      <c r="R466" s="337"/>
      <c r="S466" s="337"/>
      <c r="T466" s="337"/>
      <c r="U466" s="337"/>
      <c r="V466" s="337"/>
      <c r="W466" s="337"/>
      <c r="X466" s="337"/>
      <c r="Y466" s="337"/>
      <c r="Z466" s="337"/>
      <c r="AA466" s="337"/>
      <c r="AB466" s="337"/>
      <c r="AC466" s="337"/>
      <c r="AD466" s="337"/>
      <c r="AE466" s="337"/>
      <c r="AF466" s="337"/>
      <c r="AG466" s="337"/>
      <c r="AH466" s="337"/>
      <c r="AI466" s="337"/>
      <c r="AJ466" s="337"/>
      <c r="AK466" s="337"/>
      <c r="AL466" s="337"/>
      <c r="AM466" s="337"/>
      <c r="AN466" s="337"/>
      <c r="AO466" s="337"/>
      <c r="AP466" s="337"/>
      <c r="AQ466" s="337"/>
      <c r="AR466" s="337"/>
    </row>
    <row r="467">
      <c r="A467" s="337"/>
      <c r="B467" s="337"/>
      <c r="C467" s="337"/>
      <c r="D467" s="337"/>
      <c r="E467" s="337"/>
      <c r="F467" s="337"/>
      <c r="G467" s="337"/>
      <c r="H467" s="337"/>
      <c r="I467" s="337"/>
      <c r="J467" s="337"/>
      <c r="K467" s="337"/>
      <c r="L467" s="337"/>
      <c r="M467" s="337"/>
      <c r="N467" s="337"/>
      <c r="O467" s="337"/>
      <c r="P467" s="337"/>
      <c r="Q467" s="337"/>
      <c r="R467" s="337"/>
      <c r="S467" s="337"/>
      <c r="T467" s="337"/>
      <c r="U467" s="337"/>
      <c r="V467" s="337"/>
      <c r="W467" s="337"/>
      <c r="X467" s="337"/>
      <c r="Y467" s="337"/>
      <c r="Z467" s="337"/>
      <c r="AA467" s="337"/>
      <c r="AB467" s="337"/>
      <c r="AC467" s="337"/>
      <c r="AD467" s="337"/>
      <c r="AE467" s="337"/>
      <c r="AF467" s="337"/>
      <c r="AG467" s="337"/>
      <c r="AH467" s="337"/>
      <c r="AI467" s="337"/>
      <c r="AJ467" s="337"/>
      <c r="AK467" s="337"/>
      <c r="AL467" s="337"/>
      <c r="AM467" s="337"/>
      <c r="AN467" s="337"/>
      <c r="AO467" s="337"/>
      <c r="AP467" s="337"/>
      <c r="AQ467" s="337"/>
      <c r="AR467" s="337"/>
    </row>
    <row r="468">
      <c r="A468" s="337"/>
      <c r="B468" s="337"/>
      <c r="C468" s="337"/>
      <c r="D468" s="337"/>
      <c r="E468" s="337"/>
      <c r="F468" s="337"/>
      <c r="G468" s="337"/>
      <c r="H468" s="337"/>
      <c r="I468" s="337"/>
      <c r="J468" s="337"/>
      <c r="K468" s="337"/>
      <c r="L468" s="337"/>
      <c r="M468" s="337"/>
      <c r="N468" s="337"/>
      <c r="O468" s="337"/>
      <c r="P468" s="337"/>
      <c r="Q468" s="337"/>
      <c r="R468" s="337"/>
      <c r="S468" s="337"/>
      <c r="T468" s="337"/>
      <c r="U468" s="337"/>
      <c r="V468" s="337"/>
      <c r="W468" s="337"/>
      <c r="X468" s="337"/>
      <c r="Y468" s="337"/>
      <c r="Z468" s="337"/>
      <c r="AA468" s="337"/>
      <c r="AB468" s="337"/>
      <c r="AC468" s="337"/>
      <c r="AD468" s="337"/>
      <c r="AE468" s="337"/>
      <c r="AF468" s="337"/>
      <c r="AG468" s="337"/>
      <c r="AH468" s="337"/>
      <c r="AI468" s="337"/>
      <c r="AJ468" s="337"/>
      <c r="AK468" s="337"/>
      <c r="AL468" s="337"/>
      <c r="AM468" s="337"/>
      <c r="AN468" s="337"/>
      <c r="AO468" s="337"/>
      <c r="AP468" s="337"/>
      <c r="AQ468" s="337"/>
      <c r="AR468" s="337"/>
    </row>
    <row r="469">
      <c r="A469" s="337"/>
      <c r="B469" s="337"/>
      <c r="C469" s="337"/>
      <c r="D469" s="337"/>
      <c r="E469" s="337"/>
      <c r="F469" s="337"/>
      <c r="G469" s="337"/>
      <c r="H469" s="337"/>
      <c r="I469" s="337"/>
      <c r="J469" s="337"/>
      <c r="K469" s="337"/>
      <c r="L469" s="337"/>
      <c r="M469" s="337"/>
      <c r="N469" s="337"/>
      <c r="O469" s="337"/>
      <c r="P469" s="337"/>
      <c r="Q469" s="337"/>
      <c r="R469" s="337"/>
      <c r="S469" s="337"/>
      <c r="T469" s="337"/>
      <c r="U469" s="337"/>
      <c r="V469" s="337"/>
      <c r="W469" s="337"/>
      <c r="X469" s="337"/>
      <c r="Y469" s="337"/>
      <c r="Z469" s="337"/>
      <c r="AA469" s="337"/>
      <c r="AB469" s="337"/>
      <c r="AC469" s="337"/>
      <c r="AD469" s="337"/>
      <c r="AE469" s="337"/>
      <c r="AF469" s="337"/>
      <c r="AG469" s="337"/>
      <c r="AH469" s="337"/>
      <c r="AI469" s="337"/>
      <c r="AJ469" s="337"/>
      <c r="AK469" s="337"/>
      <c r="AL469" s="337"/>
      <c r="AM469" s="337"/>
      <c r="AN469" s="337"/>
      <c r="AO469" s="337"/>
      <c r="AP469" s="337"/>
      <c r="AQ469" s="337"/>
      <c r="AR469" s="337"/>
    </row>
    <row r="470">
      <c r="A470" s="337"/>
      <c r="B470" s="337"/>
      <c r="C470" s="337"/>
      <c r="D470" s="337"/>
      <c r="E470" s="337"/>
      <c r="F470" s="337"/>
      <c r="G470" s="337"/>
      <c r="H470" s="337"/>
      <c r="I470" s="337"/>
      <c r="J470" s="337"/>
      <c r="K470" s="337"/>
      <c r="L470" s="337"/>
      <c r="M470" s="337"/>
      <c r="N470" s="337"/>
      <c r="O470" s="337"/>
      <c r="P470" s="337"/>
      <c r="Q470" s="337"/>
      <c r="R470" s="337"/>
      <c r="S470" s="337"/>
      <c r="T470" s="337"/>
      <c r="U470" s="337"/>
      <c r="V470" s="337"/>
      <c r="W470" s="337"/>
      <c r="X470" s="337"/>
      <c r="Y470" s="337"/>
      <c r="Z470" s="337"/>
      <c r="AA470" s="337"/>
      <c r="AB470" s="337"/>
      <c r="AC470" s="337"/>
      <c r="AD470" s="337"/>
      <c r="AE470" s="337"/>
      <c r="AF470" s="337"/>
      <c r="AG470" s="337"/>
      <c r="AH470" s="337"/>
      <c r="AI470" s="337"/>
      <c r="AJ470" s="337"/>
      <c r="AK470" s="337"/>
      <c r="AL470" s="337"/>
      <c r="AM470" s="337"/>
      <c r="AN470" s="337"/>
      <c r="AO470" s="337"/>
      <c r="AP470" s="337"/>
      <c r="AQ470" s="337"/>
      <c r="AR470" s="337"/>
    </row>
    <row r="471">
      <c r="A471" s="337"/>
      <c r="B471" s="337"/>
      <c r="C471" s="337"/>
      <c r="D471" s="337"/>
      <c r="E471" s="337"/>
      <c r="F471" s="337"/>
      <c r="G471" s="337"/>
      <c r="H471" s="337"/>
      <c r="I471" s="337"/>
      <c r="J471" s="337"/>
      <c r="K471" s="337"/>
      <c r="L471" s="337"/>
      <c r="M471" s="337"/>
      <c r="N471" s="337"/>
      <c r="O471" s="337"/>
      <c r="P471" s="337"/>
      <c r="Q471" s="337"/>
      <c r="R471" s="337"/>
      <c r="S471" s="337"/>
      <c r="T471" s="337"/>
      <c r="U471" s="337"/>
      <c r="V471" s="337"/>
      <c r="W471" s="337"/>
      <c r="X471" s="337"/>
      <c r="Y471" s="337"/>
      <c r="Z471" s="337"/>
      <c r="AA471" s="337"/>
      <c r="AB471" s="337"/>
      <c r="AC471" s="337"/>
      <c r="AD471" s="337"/>
      <c r="AE471" s="337"/>
      <c r="AF471" s="337"/>
      <c r="AG471" s="337"/>
      <c r="AH471" s="337"/>
      <c r="AI471" s="337"/>
      <c r="AJ471" s="337"/>
      <c r="AK471" s="337"/>
      <c r="AL471" s="337"/>
      <c r="AM471" s="337"/>
      <c r="AN471" s="337"/>
      <c r="AO471" s="337"/>
      <c r="AP471" s="337"/>
      <c r="AQ471" s="337"/>
      <c r="AR471" s="337"/>
    </row>
    <row r="472">
      <c r="A472" s="337"/>
      <c r="B472" s="337"/>
      <c r="C472" s="337"/>
      <c r="D472" s="337"/>
      <c r="E472" s="337"/>
      <c r="F472" s="337"/>
      <c r="G472" s="337"/>
      <c r="H472" s="337"/>
      <c r="I472" s="337"/>
      <c r="J472" s="337"/>
      <c r="K472" s="337"/>
      <c r="L472" s="337"/>
      <c r="M472" s="337"/>
      <c r="N472" s="337"/>
      <c r="O472" s="337"/>
      <c r="P472" s="337"/>
      <c r="Q472" s="337"/>
      <c r="R472" s="337"/>
      <c r="S472" s="337"/>
      <c r="T472" s="337"/>
      <c r="U472" s="337"/>
      <c r="V472" s="337"/>
      <c r="W472" s="337"/>
      <c r="X472" s="337"/>
      <c r="Y472" s="337"/>
      <c r="Z472" s="337"/>
      <c r="AA472" s="337"/>
      <c r="AB472" s="337"/>
      <c r="AC472" s="337"/>
      <c r="AD472" s="337"/>
      <c r="AE472" s="337"/>
      <c r="AF472" s="337"/>
      <c r="AG472" s="337"/>
      <c r="AH472" s="337"/>
      <c r="AI472" s="337"/>
      <c r="AJ472" s="337"/>
      <c r="AK472" s="337"/>
      <c r="AL472" s="337"/>
      <c r="AM472" s="337"/>
      <c r="AN472" s="337"/>
      <c r="AO472" s="337"/>
      <c r="AP472" s="337"/>
      <c r="AQ472" s="337"/>
      <c r="AR472" s="337"/>
    </row>
    <row r="473">
      <c r="A473" s="337"/>
      <c r="B473" s="337"/>
      <c r="C473" s="337"/>
      <c r="D473" s="337"/>
      <c r="E473" s="337"/>
      <c r="F473" s="337"/>
      <c r="G473" s="337"/>
      <c r="H473" s="337"/>
      <c r="I473" s="337"/>
      <c r="J473" s="337"/>
      <c r="K473" s="337"/>
      <c r="L473" s="337"/>
      <c r="M473" s="337"/>
      <c r="N473" s="337"/>
      <c r="O473" s="337"/>
      <c r="P473" s="337"/>
      <c r="Q473" s="337"/>
      <c r="R473" s="337"/>
      <c r="S473" s="337"/>
      <c r="T473" s="337"/>
      <c r="U473" s="337"/>
      <c r="V473" s="337"/>
      <c r="W473" s="337"/>
      <c r="X473" s="337"/>
      <c r="Y473" s="337"/>
      <c r="Z473" s="337"/>
      <c r="AA473" s="337"/>
      <c r="AB473" s="337"/>
      <c r="AC473" s="337"/>
      <c r="AD473" s="337"/>
      <c r="AE473" s="337"/>
      <c r="AF473" s="337"/>
      <c r="AG473" s="337"/>
      <c r="AH473" s="337"/>
      <c r="AI473" s="337"/>
      <c r="AJ473" s="337"/>
      <c r="AK473" s="337"/>
      <c r="AL473" s="337"/>
      <c r="AM473" s="337"/>
      <c r="AN473" s="337"/>
      <c r="AO473" s="337"/>
      <c r="AP473" s="337"/>
      <c r="AQ473" s="337"/>
      <c r="AR473" s="337"/>
    </row>
    <row r="474">
      <c r="A474" s="337"/>
      <c r="B474" s="337"/>
      <c r="C474" s="337"/>
      <c r="D474" s="337"/>
      <c r="E474" s="337"/>
      <c r="F474" s="337"/>
      <c r="G474" s="337"/>
      <c r="H474" s="337"/>
      <c r="I474" s="337"/>
      <c r="J474" s="337"/>
      <c r="K474" s="337"/>
      <c r="L474" s="337"/>
      <c r="M474" s="337"/>
      <c r="N474" s="337"/>
      <c r="O474" s="337"/>
      <c r="P474" s="337"/>
      <c r="Q474" s="337"/>
      <c r="R474" s="337"/>
      <c r="S474" s="337"/>
      <c r="T474" s="337"/>
      <c r="U474" s="337"/>
      <c r="V474" s="337"/>
      <c r="W474" s="337"/>
      <c r="X474" s="337"/>
      <c r="Y474" s="337"/>
      <c r="Z474" s="337"/>
      <c r="AA474" s="337"/>
      <c r="AB474" s="337"/>
      <c r="AC474" s="337"/>
      <c r="AD474" s="337"/>
      <c r="AE474" s="337"/>
      <c r="AF474" s="337"/>
      <c r="AG474" s="337"/>
      <c r="AH474" s="337"/>
      <c r="AI474" s="337"/>
      <c r="AJ474" s="337"/>
      <c r="AK474" s="337"/>
      <c r="AL474" s="337"/>
      <c r="AM474" s="337"/>
      <c r="AN474" s="337"/>
      <c r="AO474" s="337"/>
      <c r="AP474" s="337"/>
      <c r="AQ474" s="337"/>
      <c r="AR474" s="337"/>
    </row>
    <row r="475">
      <c r="A475" s="337"/>
      <c r="B475" s="337"/>
      <c r="C475" s="337"/>
      <c r="D475" s="337"/>
      <c r="E475" s="337"/>
      <c r="F475" s="337"/>
      <c r="G475" s="337"/>
      <c r="H475" s="337"/>
      <c r="I475" s="337"/>
      <c r="J475" s="337"/>
      <c r="K475" s="337"/>
      <c r="L475" s="337"/>
      <c r="M475" s="337"/>
      <c r="N475" s="337"/>
      <c r="O475" s="337"/>
      <c r="P475" s="337"/>
      <c r="Q475" s="337"/>
      <c r="R475" s="337"/>
      <c r="S475" s="337"/>
      <c r="T475" s="337"/>
      <c r="U475" s="337"/>
      <c r="V475" s="337"/>
      <c r="W475" s="337"/>
      <c r="X475" s="337"/>
      <c r="Y475" s="337"/>
      <c r="Z475" s="337"/>
      <c r="AA475" s="337"/>
      <c r="AB475" s="337"/>
      <c r="AC475" s="337"/>
      <c r="AD475" s="337"/>
      <c r="AE475" s="337"/>
      <c r="AF475" s="337"/>
      <c r="AG475" s="337"/>
      <c r="AH475" s="337"/>
      <c r="AI475" s="337"/>
      <c r="AJ475" s="337"/>
      <c r="AK475" s="337"/>
      <c r="AL475" s="337"/>
      <c r="AM475" s="337"/>
      <c r="AN475" s="337"/>
      <c r="AO475" s="337"/>
      <c r="AP475" s="337"/>
      <c r="AQ475" s="337"/>
      <c r="AR475" s="337"/>
    </row>
    <row r="476">
      <c r="A476" s="337"/>
      <c r="B476" s="337"/>
      <c r="C476" s="337"/>
      <c r="D476" s="337"/>
      <c r="E476" s="337"/>
      <c r="F476" s="337"/>
      <c r="G476" s="337"/>
      <c r="H476" s="337"/>
      <c r="I476" s="337"/>
      <c r="J476" s="337"/>
      <c r="K476" s="337"/>
      <c r="L476" s="337"/>
      <c r="M476" s="337"/>
      <c r="N476" s="337"/>
      <c r="O476" s="337"/>
      <c r="P476" s="337"/>
      <c r="Q476" s="337"/>
      <c r="R476" s="337"/>
      <c r="S476" s="337"/>
      <c r="T476" s="337"/>
      <c r="U476" s="337"/>
      <c r="V476" s="337"/>
      <c r="W476" s="337"/>
      <c r="X476" s="337"/>
      <c r="Y476" s="337"/>
      <c r="Z476" s="337"/>
      <c r="AA476" s="337"/>
      <c r="AB476" s="337"/>
      <c r="AC476" s="337"/>
      <c r="AD476" s="337"/>
      <c r="AE476" s="337"/>
      <c r="AF476" s="337"/>
      <c r="AG476" s="337"/>
      <c r="AH476" s="337"/>
      <c r="AI476" s="337"/>
      <c r="AJ476" s="337"/>
      <c r="AK476" s="337"/>
      <c r="AL476" s="337"/>
      <c r="AM476" s="337"/>
      <c r="AN476" s="337"/>
      <c r="AO476" s="337"/>
      <c r="AP476" s="337"/>
      <c r="AQ476" s="337"/>
      <c r="AR476" s="337"/>
    </row>
    <row r="477">
      <c r="A477" s="337"/>
      <c r="B477" s="337"/>
      <c r="C477" s="337"/>
      <c r="D477" s="337"/>
      <c r="E477" s="337"/>
      <c r="F477" s="337"/>
      <c r="G477" s="337"/>
      <c r="H477" s="337"/>
      <c r="I477" s="337"/>
      <c r="J477" s="337"/>
      <c r="K477" s="337"/>
      <c r="L477" s="337"/>
      <c r="M477" s="337"/>
      <c r="N477" s="337"/>
      <c r="O477" s="337"/>
      <c r="P477" s="337"/>
      <c r="Q477" s="337"/>
      <c r="R477" s="337"/>
      <c r="S477" s="337"/>
      <c r="T477" s="337"/>
      <c r="U477" s="337"/>
      <c r="V477" s="337"/>
      <c r="W477" s="337"/>
      <c r="X477" s="337"/>
      <c r="Y477" s="337"/>
      <c r="Z477" s="337"/>
      <c r="AA477" s="337"/>
      <c r="AB477" s="337"/>
      <c r="AC477" s="337"/>
      <c r="AD477" s="337"/>
      <c r="AE477" s="337"/>
      <c r="AF477" s="337"/>
      <c r="AG477" s="337"/>
      <c r="AH477" s="337"/>
      <c r="AI477" s="337"/>
      <c r="AJ477" s="337"/>
      <c r="AK477" s="337"/>
      <c r="AL477" s="337"/>
      <c r="AM477" s="337"/>
      <c r="AN477" s="337"/>
      <c r="AO477" s="337"/>
      <c r="AP477" s="337"/>
      <c r="AQ477" s="337"/>
      <c r="AR477" s="337"/>
    </row>
    <row r="478">
      <c r="A478" s="337"/>
      <c r="B478" s="337"/>
      <c r="C478" s="337"/>
      <c r="D478" s="337"/>
      <c r="E478" s="337"/>
      <c r="F478" s="337"/>
      <c r="G478" s="337"/>
      <c r="H478" s="337"/>
      <c r="I478" s="337"/>
      <c r="J478" s="337"/>
      <c r="K478" s="337"/>
      <c r="L478" s="337"/>
      <c r="M478" s="337"/>
      <c r="N478" s="337"/>
      <c r="O478" s="337"/>
      <c r="P478" s="337"/>
      <c r="Q478" s="337"/>
      <c r="R478" s="337"/>
      <c r="S478" s="337"/>
      <c r="T478" s="337"/>
      <c r="U478" s="337"/>
      <c r="V478" s="337"/>
      <c r="W478" s="337"/>
      <c r="X478" s="337"/>
      <c r="Y478" s="337"/>
      <c r="Z478" s="337"/>
      <c r="AA478" s="337"/>
      <c r="AB478" s="337"/>
      <c r="AC478" s="337"/>
      <c r="AD478" s="337"/>
      <c r="AE478" s="337"/>
      <c r="AF478" s="337"/>
      <c r="AG478" s="337"/>
      <c r="AH478" s="337"/>
      <c r="AI478" s="337"/>
      <c r="AJ478" s="337"/>
      <c r="AK478" s="337"/>
      <c r="AL478" s="337"/>
      <c r="AM478" s="337"/>
      <c r="AN478" s="337"/>
      <c r="AO478" s="337"/>
      <c r="AP478" s="337"/>
      <c r="AQ478" s="337"/>
      <c r="AR478" s="337"/>
    </row>
    <row r="479">
      <c r="A479" s="337"/>
      <c r="B479" s="337"/>
      <c r="C479" s="337"/>
      <c r="D479" s="337"/>
      <c r="E479" s="337"/>
      <c r="F479" s="337"/>
      <c r="G479" s="337"/>
      <c r="H479" s="337"/>
      <c r="I479" s="337"/>
      <c r="J479" s="337"/>
      <c r="K479" s="337"/>
      <c r="L479" s="337"/>
      <c r="M479" s="337"/>
      <c r="N479" s="337"/>
      <c r="O479" s="337"/>
      <c r="P479" s="337"/>
      <c r="Q479" s="337"/>
      <c r="R479" s="337"/>
      <c r="S479" s="337"/>
      <c r="T479" s="337"/>
      <c r="U479" s="337"/>
      <c r="V479" s="337"/>
      <c r="W479" s="337"/>
      <c r="X479" s="337"/>
      <c r="Y479" s="337"/>
      <c r="Z479" s="337"/>
      <c r="AA479" s="337"/>
      <c r="AB479" s="337"/>
      <c r="AC479" s="337"/>
      <c r="AD479" s="337"/>
      <c r="AE479" s="337"/>
      <c r="AF479" s="337"/>
      <c r="AG479" s="337"/>
      <c r="AH479" s="337"/>
      <c r="AI479" s="337"/>
      <c r="AJ479" s="337"/>
      <c r="AK479" s="337"/>
      <c r="AL479" s="337"/>
      <c r="AM479" s="337"/>
      <c r="AN479" s="337"/>
      <c r="AO479" s="337"/>
      <c r="AP479" s="337"/>
      <c r="AQ479" s="337"/>
      <c r="AR479" s="337"/>
    </row>
    <row r="480">
      <c r="A480" s="337"/>
      <c r="B480" s="337"/>
      <c r="C480" s="337"/>
      <c r="D480" s="337"/>
      <c r="E480" s="337"/>
      <c r="F480" s="337"/>
      <c r="G480" s="337"/>
      <c r="H480" s="337"/>
      <c r="I480" s="337"/>
      <c r="J480" s="337"/>
      <c r="K480" s="337"/>
      <c r="L480" s="337"/>
      <c r="M480" s="337"/>
      <c r="N480" s="337"/>
      <c r="O480" s="337"/>
      <c r="P480" s="337"/>
      <c r="Q480" s="337"/>
      <c r="R480" s="337"/>
      <c r="S480" s="337"/>
      <c r="T480" s="337"/>
      <c r="U480" s="337"/>
      <c r="V480" s="337"/>
      <c r="W480" s="337"/>
      <c r="X480" s="337"/>
      <c r="Y480" s="337"/>
      <c r="Z480" s="337"/>
      <c r="AA480" s="337"/>
      <c r="AB480" s="337"/>
      <c r="AC480" s="337"/>
      <c r="AD480" s="337"/>
      <c r="AE480" s="337"/>
      <c r="AF480" s="337"/>
      <c r="AG480" s="337"/>
      <c r="AH480" s="337"/>
      <c r="AI480" s="337"/>
      <c r="AJ480" s="337"/>
      <c r="AK480" s="337"/>
      <c r="AL480" s="337"/>
      <c r="AM480" s="337"/>
      <c r="AN480" s="337"/>
      <c r="AO480" s="337"/>
      <c r="AP480" s="337"/>
      <c r="AQ480" s="337"/>
      <c r="AR480" s="337"/>
    </row>
    <row r="481">
      <c r="A481" s="337"/>
      <c r="B481" s="337"/>
      <c r="C481" s="337"/>
      <c r="D481" s="337"/>
      <c r="E481" s="337"/>
      <c r="F481" s="337"/>
      <c r="G481" s="337"/>
      <c r="H481" s="337"/>
      <c r="I481" s="337"/>
      <c r="J481" s="337"/>
      <c r="K481" s="337"/>
      <c r="L481" s="337"/>
      <c r="M481" s="337"/>
      <c r="N481" s="337"/>
      <c r="O481" s="337"/>
      <c r="P481" s="337"/>
      <c r="Q481" s="337"/>
      <c r="R481" s="337"/>
      <c r="S481" s="337"/>
      <c r="T481" s="337"/>
      <c r="U481" s="337"/>
      <c r="V481" s="337"/>
      <c r="W481" s="337"/>
      <c r="X481" s="337"/>
      <c r="Y481" s="337"/>
      <c r="Z481" s="337"/>
      <c r="AA481" s="337"/>
      <c r="AB481" s="337"/>
      <c r="AC481" s="337"/>
      <c r="AD481" s="337"/>
      <c r="AE481" s="337"/>
      <c r="AF481" s="337"/>
      <c r="AG481" s="337"/>
      <c r="AH481" s="337"/>
      <c r="AI481" s="337"/>
      <c r="AJ481" s="337"/>
      <c r="AK481" s="337"/>
      <c r="AL481" s="337"/>
      <c r="AM481" s="337"/>
      <c r="AN481" s="337"/>
      <c r="AO481" s="337"/>
      <c r="AP481" s="337"/>
      <c r="AQ481" s="337"/>
      <c r="AR481" s="337"/>
    </row>
    <row r="482">
      <c r="A482" s="337"/>
      <c r="B482" s="337"/>
      <c r="C482" s="337"/>
      <c r="D482" s="337"/>
      <c r="E482" s="337"/>
      <c r="F482" s="337"/>
      <c r="G482" s="337"/>
      <c r="H482" s="337"/>
      <c r="I482" s="337"/>
      <c r="J482" s="337"/>
      <c r="K482" s="337"/>
      <c r="L482" s="337"/>
      <c r="M482" s="337"/>
      <c r="N482" s="337"/>
      <c r="O482" s="337"/>
      <c r="P482" s="337"/>
      <c r="Q482" s="337"/>
      <c r="R482" s="337"/>
      <c r="S482" s="337"/>
      <c r="T482" s="337"/>
      <c r="U482" s="337"/>
      <c r="V482" s="337"/>
      <c r="W482" s="337"/>
      <c r="X482" s="337"/>
      <c r="Y482" s="337"/>
      <c r="Z482" s="337"/>
      <c r="AA482" s="337"/>
      <c r="AB482" s="337"/>
      <c r="AC482" s="337"/>
      <c r="AD482" s="337"/>
      <c r="AE482" s="337"/>
      <c r="AF482" s="337"/>
      <c r="AG482" s="337"/>
      <c r="AH482" s="337"/>
      <c r="AI482" s="337"/>
      <c r="AJ482" s="337"/>
      <c r="AK482" s="337"/>
      <c r="AL482" s="337"/>
      <c r="AM482" s="337"/>
      <c r="AN482" s="337"/>
      <c r="AO482" s="337"/>
      <c r="AP482" s="337"/>
      <c r="AQ482" s="337"/>
      <c r="AR482" s="337"/>
    </row>
    <row r="483">
      <c r="A483" s="337"/>
      <c r="B483" s="337"/>
      <c r="C483" s="337"/>
      <c r="D483" s="337"/>
      <c r="E483" s="337"/>
      <c r="F483" s="337"/>
      <c r="G483" s="337"/>
      <c r="H483" s="337"/>
      <c r="I483" s="337"/>
      <c r="J483" s="337"/>
      <c r="K483" s="337"/>
      <c r="L483" s="337"/>
      <c r="M483" s="337"/>
      <c r="N483" s="337"/>
      <c r="O483" s="337"/>
      <c r="P483" s="337"/>
      <c r="Q483" s="337"/>
      <c r="R483" s="337"/>
      <c r="S483" s="337"/>
      <c r="T483" s="337"/>
      <c r="U483" s="337"/>
      <c r="V483" s="337"/>
      <c r="W483" s="337"/>
      <c r="X483" s="337"/>
      <c r="Y483" s="337"/>
      <c r="Z483" s="337"/>
      <c r="AA483" s="337"/>
      <c r="AB483" s="337"/>
      <c r="AC483" s="337"/>
      <c r="AD483" s="337"/>
      <c r="AE483" s="337"/>
      <c r="AF483" s="337"/>
      <c r="AG483" s="337"/>
      <c r="AH483" s="337"/>
      <c r="AI483" s="337"/>
      <c r="AJ483" s="337"/>
      <c r="AK483" s="337"/>
      <c r="AL483" s="337"/>
      <c r="AM483" s="337"/>
      <c r="AN483" s="337"/>
      <c r="AO483" s="337"/>
      <c r="AP483" s="337"/>
      <c r="AQ483" s="337"/>
      <c r="AR483" s="337"/>
    </row>
    <row r="484">
      <c r="A484" s="337"/>
      <c r="B484" s="337"/>
      <c r="C484" s="337"/>
      <c r="D484" s="337"/>
      <c r="E484" s="337"/>
      <c r="F484" s="337"/>
      <c r="G484" s="337"/>
      <c r="H484" s="337"/>
      <c r="I484" s="337"/>
      <c r="J484" s="337"/>
      <c r="K484" s="337"/>
      <c r="L484" s="337"/>
      <c r="M484" s="337"/>
      <c r="N484" s="337"/>
      <c r="O484" s="337"/>
      <c r="P484" s="337"/>
      <c r="Q484" s="337"/>
      <c r="R484" s="337"/>
      <c r="S484" s="337"/>
      <c r="T484" s="337"/>
      <c r="U484" s="337"/>
      <c r="V484" s="337"/>
      <c r="W484" s="337"/>
      <c r="X484" s="337"/>
      <c r="Y484" s="337"/>
      <c r="Z484" s="337"/>
      <c r="AA484" s="337"/>
      <c r="AB484" s="337"/>
      <c r="AC484" s="337"/>
      <c r="AD484" s="337"/>
      <c r="AE484" s="337"/>
      <c r="AF484" s="337"/>
      <c r="AG484" s="337"/>
      <c r="AH484" s="337"/>
      <c r="AI484" s="337"/>
      <c r="AJ484" s="337"/>
      <c r="AK484" s="337"/>
      <c r="AL484" s="337"/>
      <c r="AM484" s="337"/>
      <c r="AN484" s="337"/>
      <c r="AO484" s="337"/>
      <c r="AP484" s="337"/>
      <c r="AQ484" s="337"/>
      <c r="AR484" s="337"/>
    </row>
    <row r="485">
      <c r="A485" s="337"/>
      <c r="B485" s="337"/>
      <c r="C485" s="337"/>
      <c r="D485" s="337"/>
      <c r="E485" s="337"/>
      <c r="F485" s="337"/>
      <c r="G485" s="337"/>
      <c r="H485" s="337"/>
      <c r="I485" s="337"/>
      <c r="J485" s="337"/>
      <c r="K485" s="337"/>
      <c r="L485" s="337"/>
      <c r="M485" s="337"/>
      <c r="N485" s="337"/>
      <c r="O485" s="337"/>
      <c r="P485" s="337"/>
      <c r="Q485" s="337"/>
      <c r="R485" s="337"/>
      <c r="S485" s="337"/>
      <c r="T485" s="337"/>
      <c r="U485" s="337"/>
      <c r="V485" s="337"/>
      <c r="W485" s="337"/>
      <c r="X485" s="337"/>
      <c r="Y485" s="337"/>
      <c r="Z485" s="337"/>
      <c r="AA485" s="337"/>
      <c r="AB485" s="337"/>
      <c r="AC485" s="337"/>
      <c r="AD485" s="337"/>
      <c r="AE485" s="337"/>
      <c r="AF485" s="337"/>
      <c r="AG485" s="337"/>
      <c r="AH485" s="337"/>
      <c r="AI485" s="337"/>
      <c r="AJ485" s="337"/>
      <c r="AK485" s="337"/>
      <c r="AL485" s="337"/>
      <c r="AM485" s="337"/>
      <c r="AN485" s="337"/>
      <c r="AO485" s="337"/>
      <c r="AP485" s="337"/>
      <c r="AQ485" s="337"/>
      <c r="AR485" s="337"/>
    </row>
    <row r="486">
      <c r="A486" s="337"/>
      <c r="B486" s="337"/>
      <c r="C486" s="337"/>
      <c r="D486" s="337"/>
      <c r="E486" s="337"/>
      <c r="F486" s="337"/>
      <c r="G486" s="337"/>
      <c r="H486" s="337"/>
      <c r="I486" s="337"/>
      <c r="J486" s="337"/>
      <c r="K486" s="337"/>
      <c r="L486" s="337"/>
      <c r="M486" s="337"/>
      <c r="N486" s="337"/>
      <c r="O486" s="337"/>
      <c r="P486" s="337"/>
      <c r="Q486" s="337"/>
      <c r="R486" s="337"/>
      <c r="S486" s="337"/>
      <c r="T486" s="337"/>
      <c r="U486" s="337"/>
      <c r="V486" s="337"/>
      <c r="W486" s="337"/>
      <c r="X486" s="337"/>
      <c r="Y486" s="337"/>
      <c r="Z486" s="337"/>
      <c r="AA486" s="337"/>
      <c r="AB486" s="337"/>
      <c r="AC486" s="337"/>
      <c r="AD486" s="337"/>
      <c r="AE486" s="337"/>
      <c r="AF486" s="337"/>
      <c r="AG486" s="337"/>
      <c r="AH486" s="337"/>
      <c r="AI486" s="337"/>
      <c r="AJ486" s="337"/>
      <c r="AK486" s="337"/>
      <c r="AL486" s="337"/>
      <c r="AM486" s="337"/>
      <c r="AN486" s="337"/>
      <c r="AO486" s="337"/>
      <c r="AP486" s="337"/>
      <c r="AQ486" s="337"/>
      <c r="AR486" s="337"/>
    </row>
    <row r="487">
      <c r="A487" s="337"/>
      <c r="B487" s="337"/>
      <c r="C487" s="337"/>
      <c r="D487" s="337"/>
      <c r="E487" s="337"/>
      <c r="F487" s="337"/>
      <c r="G487" s="337"/>
      <c r="H487" s="337"/>
      <c r="I487" s="337"/>
      <c r="J487" s="337"/>
      <c r="K487" s="337"/>
      <c r="L487" s="337"/>
      <c r="M487" s="337"/>
      <c r="N487" s="337"/>
      <c r="O487" s="337"/>
      <c r="P487" s="337"/>
      <c r="Q487" s="337"/>
      <c r="R487" s="337"/>
      <c r="S487" s="337"/>
      <c r="T487" s="337"/>
      <c r="U487" s="337"/>
      <c r="V487" s="337"/>
      <c r="W487" s="337"/>
      <c r="X487" s="337"/>
      <c r="Y487" s="337"/>
      <c r="Z487" s="337"/>
      <c r="AA487" s="337"/>
      <c r="AB487" s="337"/>
      <c r="AC487" s="337"/>
      <c r="AD487" s="337"/>
      <c r="AE487" s="337"/>
      <c r="AF487" s="337"/>
      <c r="AG487" s="337"/>
      <c r="AH487" s="337"/>
      <c r="AI487" s="337"/>
      <c r="AJ487" s="337"/>
      <c r="AK487" s="337"/>
      <c r="AL487" s="337"/>
      <c r="AM487" s="337"/>
      <c r="AN487" s="337"/>
      <c r="AO487" s="337"/>
      <c r="AP487" s="337"/>
      <c r="AQ487" s="337"/>
      <c r="AR487" s="337"/>
    </row>
    <row r="488">
      <c r="A488" s="337"/>
      <c r="B488" s="337"/>
      <c r="C488" s="337"/>
      <c r="D488" s="337"/>
      <c r="E488" s="337"/>
      <c r="F488" s="337"/>
      <c r="G488" s="337"/>
      <c r="H488" s="337"/>
      <c r="I488" s="337"/>
      <c r="J488" s="337"/>
      <c r="K488" s="337"/>
      <c r="L488" s="337"/>
      <c r="M488" s="337"/>
      <c r="N488" s="337"/>
      <c r="O488" s="337"/>
      <c r="P488" s="337"/>
      <c r="Q488" s="337"/>
      <c r="R488" s="337"/>
      <c r="S488" s="337"/>
      <c r="T488" s="337"/>
      <c r="U488" s="337"/>
      <c r="V488" s="337"/>
      <c r="W488" s="337"/>
      <c r="X488" s="337"/>
      <c r="Y488" s="337"/>
      <c r="Z488" s="337"/>
      <c r="AA488" s="337"/>
      <c r="AB488" s="337"/>
      <c r="AC488" s="337"/>
      <c r="AD488" s="337"/>
      <c r="AE488" s="337"/>
      <c r="AF488" s="337"/>
      <c r="AG488" s="337"/>
      <c r="AH488" s="337"/>
      <c r="AI488" s="337"/>
      <c r="AJ488" s="337"/>
      <c r="AK488" s="337"/>
      <c r="AL488" s="337"/>
      <c r="AM488" s="337"/>
      <c r="AN488" s="337"/>
      <c r="AO488" s="337"/>
      <c r="AP488" s="337"/>
      <c r="AQ488" s="337"/>
      <c r="AR488" s="337"/>
    </row>
    <row r="489">
      <c r="A489" s="337"/>
      <c r="B489" s="337"/>
      <c r="C489" s="337"/>
      <c r="D489" s="337"/>
      <c r="E489" s="337"/>
      <c r="F489" s="337"/>
      <c r="G489" s="337"/>
      <c r="H489" s="337"/>
      <c r="I489" s="337"/>
      <c r="J489" s="337"/>
      <c r="K489" s="337"/>
      <c r="L489" s="337"/>
      <c r="M489" s="337"/>
      <c r="N489" s="337"/>
      <c r="O489" s="337"/>
      <c r="P489" s="337"/>
      <c r="Q489" s="337"/>
      <c r="R489" s="337"/>
      <c r="S489" s="337"/>
      <c r="T489" s="337"/>
      <c r="U489" s="337"/>
      <c r="V489" s="337"/>
      <c r="W489" s="337"/>
      <c r="X489" s="337"/>
      <c r="Y489" s="337"/>
      <c r="Z489" s="337"/>
      <c r="AA489" s="337"/>
      <c r="AB489" s="337"/>
      <c r="AC489" s="337"/>
      <c r="AD489" s="337"/>
      <c r="AE489" s="337"/>
      <c r="AF489" s="337"/>
      <c r="AG489" s="337"/>
      <c r="AH489" s="337"/>
      <c r="AI489" s="337"/>
      <c r="AJ489" s="337"/>
      <c r="AK489" s="337"/>
      <c r="AL489" s="337"/>
      <c r="AM489" s="337"/>
      <c r="AN489" s="337"/>
      <c r="AO489" s="337"/>
      <c r="AP489" s="337"/>
      <c r="AQ489" s="337"/>
      <c r="AR489" s="337"/>
    </row>
    <row r="490">
      <c r="A490" s="337"/>
      <c r="B490" s="337"/>
      <c r="C490" s="337"/>
      <c r="D490" s="337"/>
      <c r="E490" s="337"/>
      <c r="F490" s="337"/>
      <c r="G490" s="337"/>
      <c r="H490" s="337"/>
      <c r="I490" s="337"/>
      <c r="J490" s="337"/>
      <c r="K490" s="337"/>
      <c r="L490" s="337"/>
      <c r="M490" s="337"/>
      <c r="N490" s="337"/>
      <c r="O490" s="337"/>
      <c r="P490" s="337"/>
      <c r="Q490" s="337"/>
      <c r="R490" s="337"/>
      <c r="S490" s="337"/>
      <c r="T490" s="337"/>
      <c r="U490" s="337"/>
      <c r="V490" s="337"/>
      <c r="W490" s="337"/>
      <c r="X490" s="337"/>
      <c r="Y490" s="337"/>
      <c r="Z490" s="337"/>
      <c r="AA490" s="337"/>
      <c r="AB490" s="337"/>
      <c r="AC490" s="337"/>
      <c r="AD490" s="337"/>
      <c r="AE490" s="337"/>
      <c r="AF490" s="337"/>
      <c r="AG490" s="337"/>
      <c r="AH490" s="337"/>
      <c r="AI490" s="337"/>
      <c r="AJ490" s="337"/>
      <c r="AK490" s="337"/>
      <c r="AL490" s="337"/>
      <c r="AM490" s="337"/>
      <c r="AN490" s="337"/>
      <c r="AO490" s="337"/>
      <c r="AP490" s="337"/>
      <c r="AQ490" s="337"/>
      <c r="AR490" s="337"/>
    </row>
    <row r="491">
      <c r="A491" s="337"/>
      <c r="B491" s="337"/>
      <c r="C491" s="337"/>
      <c r="D491" s="337"/>
      <c r="E491" s="337"/>
      <c r="F491" s="337"/>
      <c r="G491" s="337"/>
      <c r="H491" s="337"/>
      <c r="I491" s="337"/>
      <c r="J491" s="337"/>
      <c r="K491" s="337"/>
      <c r="L491" s="337"/>
      <c r="M491" s="337"/>
      <c r="N491" s="337"/>
      <c r="O491" s="337"/>
      <c r="P491" s="337"/>
      <c r="Q491" s="337"/>
      <c r="R491" s="337"/>
      <c r="S491" s="337"/>
      <c r="T491" s="337"/>
      <c r="U491" s="337"/>
      <c r="V491" s="337"/>
      <c r="W491" s="337"/>
      <c r="X491" s="337"/>
      <c r="Y491" s="337"/>
      <c r="Z491" s="337"/>
      <c r="AA491" s="337"/>
      <c r="AB491" s="337"/>
      <c r="AC491" s="337"/>
      <c r="AD491" s="337"/>
      <c r="AE491" s="337"/>
      <c r="AF491" s="337"/>
      <c r="AG491" s="337"/>
      <c r="AH491" s="337"/>
      <c r="AI491" s="337"/>
      <c r="AJ491" s="337"/>
      <c r="AK491" s="337"/>
      <c r="AL491" s="337"/>
      <c r="AM491" s="337"/>
      <c r="AN491" s="337"/>
      <c r="AO491" s="337"/>
      <c r="AP491" s="337"/>
      <c r="AQ491" s="337"/>
      <c r="AR491" s="337"/>
    </row>
    <row r="492">
      <c r="A492" s="337"/>
      <c r="B492" s="337"/>
      <c r="C492" s="337"/>
      <c r="D492" s="337"/>
      <c r="E492" s="337"/>
      <c r="F492" s="337"/>
      <c r="G492" s="337"/>
      <c r="H492" s="337"/>
      <c r="I492" s="337"/>
      <c r="J492" s="337"/>
      <c r="K492" s="337"/>
      <c r="L492" s="337"/>
      <c r="M492" s="337"/>
      <c r="N492" s="337"/>
      <c r="O492" s="337"/>
      <c r="P492" s="337"/>
      <c r="Q492" s="337"/>
      <c r="R492" s="337"/>
      <c r="S492" s="337"/>
      <c r="T492" s="337"/>
      <c r="U492" s="337"/>
      <c r="V492" s="337"/>
      <c r="W492" s="337"/>
      <c r="X492" s="337"/>
      <c r="Y492" s="337"/>
      <c r="Z492" s="337"/>
      <c r="AA492" s="337"/>
      <c r="AB492" s="337"/>
      <c r="AC492" s="337"/>
      <c r="AD492" s="337"/>
      <c r="AE492" s="337"/>
      <c r="AF492" s="337"/>
      <c r="AG492" s="337"/>
      <c r="AH492" s="337"/>
      <c r="AI492" s="337"/>
      <c r="AJ492" s="337"/>
      <c r="AK492" s="337"/>
      <c r="AL492" s="337"/>
      <c r="AM492" s="337"/>
      <c r="AN492" s="337"/>
      <c r="AO492" s="337"/>
      <c r="AP492" s="337"/>
      <c r="AQ492" s="337"/>
      <c r="AR492" s="337"/>
    </row>
    <row r="493">
      <c r="A493" s="337"/>
      <c r="B493" s="337"/>
      <c r="C493" s="337"/>
      <c r="D493" s="337"/>
      <c r="E493" s="337"/>
      <c r="F493" s="337"/>
      <c r="G493" s="337"/>
      <c r="H493" s="337"/>
      <c r="I493" s="337"/>
      <c r="J493" s="337"/>
      <c r="K493" s="337"/>
      <c r="L493" s="337"/>
      <c r="M493" s="337"/>
      <c r="N493" s="337"/>
      <c r="O493" s="337"/>
      <c r="P493" s="337"/>
      <c r="Q493" s="337"/>
      <c r="R493" s="337"/>
      <c r="S493" s="337"/>
      <c r="T493" s="337"/>
      <c r="U493" s="337"/>
      <c r="V493" s="337"/>
      <c r="W493" s="337"/>
      <c r="X493" s="337"/>
      <c r="Y493" s="337"/>
      <c r="Z493" s="337"/>
      <c r="AA493" s="337"/>
      <c r="AB493" s="337"/>
      <c r="AC493" s="337"/>
      <c r="AD493" s="337"/>
      <c r="AE493" s="337"/>
      <c r="AF493" s="337"/>
      <c r="AG493" s="337"/>
      <c r="AH493" s="337"/>
      <c r="AI493" s="337"/>
      <c r="AJ493" s="337"/>
      <c r="AK493" s="337"/>
      <c r="AL493" s="337"/>
      <c r="AM493" s="337"/>
      <c r="AN493" s="337"/>
      <c r="AO493" s="337"/>
      <c r="AP493" s="337"/>
      <c r="AQ493" s="337"/>
      <c r="AR493" s="337"/>
    </row>
    <row r="494">
      <c r="A494" s="337"/>
      <c r="B494" s="337"/>
      <c r="C494" s="337"/>
      <c r="D494" s="337"/>
      <c r="E494" s="337"/>
      <c r="F494" s="337"/>
      <c r="G494" s="337"/>
      <c r="H494" s="337"/>
      <c r="I494" s="337"/>
      <c r="J494" s="337"/>
      <c r="K494" s="337"/>
      <c r="L494" s="337"/>
      <c r="M494" s="337"/>
      <c r="N494" s="337"/>
      <c r="O494" s="337"/>
      <c r="P494" s="337"/>
      <c r="Q494" s="337"/>
      <c r="R494" s="337"/>
      <c r="S494" s="337"/>
      <c r="T494" s="337"/>
      <c r="U494" s="337"/>
      <c r="V494" s="337"/>
      <c r="W494" s="337"/>
      <c r="X494" s="337"/>
      <c r="Y494" s="337"/>
      <c r="Z494" s="337"/>
      <c r="AA494" s="337"/>
      <c r="AB494" s="337"/>
      <c r="AC494" s="337"/>
      <c r="AD494" s="337"/>
      <c r="AE494" s="337"/>
      <c r="AF494" s="337"/>
      <c r="AG494" s="337"/>
      <c r="AH494" s="337"/>
      <c r="AI494" s="337"/>
      <c r="AJ494" s="337"/>
      <c r="AK494" s="337"/>
      <c r="AL494" s="337"/>
      <c r="AM494" s="337"/>
      <c r="AN494" s="337"/>
      <c r="AO494" s="337"/>
      <c r="AP494" s="337"/>
      <c r="AQ494" s="337"/>
      <c r="AR494" s="337"/>
    </row>
    <row r="495">
      <c r="A495" s="337"/>
      <c r="B495" s="337"/>
      <c r="C495" s="337"/>
      <c r="D495" s="337"/>
      <c r="E495" s="337"/>
      <c r="F495" s="337"/>
      <c r="G495" s="337"/>
      <c r="H495" s="337"/>
      <c r="I495" s="337"/>
      <c r="J495" s="337"/>
      <c r="K495" s="337"/>
      <c r="L495" s="337"/>
      <c r="M495" s="337"/>
      <c r="N495" s="337"/>
      <c r="O495" s="337"/>
      <c r="P495" s="337"/>
      <c r="Q495" s="337"/>
      <c r="R495" s="337"/>
      <c r="S495" s="337"/>
      <c r="T495" s="337"/>
      <c r="U495" s="337"/>
      <c r="V495" s="337"/>
      <c r="W495" s="337"/>
      <c r="X495" s="337"/>
      <c r="Y495" s="337"/>
      <c r="Z495" s="337"/>
      <c r="AA495" s="337"/>
      <c r="AB495" s="337"/>
      <c r="AC495" s="337"/>
      <c r="AD495" s="337"/>
      <c r="AE495" s="337"/>
      <c r="AF495" s="337"/>
      <c r="AG495" s="337"/>
      <c r="AH495" s="337"/>
      <c r="AI495" s="337"/>
      <c r="AJ495" s="337"/>
      <c r="AK495" s="337"/>
      <c r="AL495" s="337"/>
      <c r="AM495" s="337"/>
      <c r="AN495" s="337"/>
      <c r="AO495" s="337"/>
      <c r="AP495" s="337"/>
      <c r="AQ495" s="337"/>
      <c r="AR495" s="337"/>
    </row>
    <row r="496">
      <c r="A496" s="337"/>
      <c r="B496" s="337"/>
      <c r="C496" s="337"/>
      <c r="D496" s="337"/>
      <c r="E496" s="337"/>
      <c r="F496" s="337"/>
      <c r="G496" s="337"/>
      <c r="H496" s="337"/>
      <c r="I496" s="337"/>
      <c r="J496" s="337"/>
      <c r="K496" s="337"/>
      <c r="L496" s="337"/>
      <c r="M496" s="337"/>
      <c r="N496" s="337"/>
      <c r="O496" s="337"/>
      <c r="P496" s="337"/>
      <c r="Q496" s="337"/>
      <c r="R496" s="337"/>
      <c r="S496" s="337"/>
      <c r="T496" s="337"/>
      <c r="U496" s="337"/>
      <c r="V496" s="337"/>
      <c r="W496" s="337"/>
      <c r="X496" s="337"/>
      <c r="Y496" s="337"/>
      <c r="Z496" s="337"/>
      <c r="AA496" s="337"/>
      <c r="AB496" s="337"/>
      <c r="AC496" s="337"/>
      <c r="AD496" s="337"/>
      <c r="AE496" s="337"/>
      <c r="AF496" s="337"/>
      <c r="AG496" s="337"/>
      <c r="AH496" s="337"/>
      <c r="AI496" s="337"/>
      <c r="AJ496" s="337"/>
      <c r="AK496" s="337"/>
      <c r="AL496" s="337"/>
      <c r="AM496" s="337"/>
      <c r="AN496" s="337"/>
      <c r="AO496" s="337"/>
      <c r="AP496" s="337"/>
      <c r="AQ496" s="337"/>
      <c r="AR496" s="337"/>
    </row>
    <row r="497">
      <c r="A497" s="337"/>
      <c r="B497" s="337"/>
      <c r="C497" s="337"/>
      <c r="D497" s="337"/>
      <c r="E497" s="337"/>
      <c r="F497" s="337"/>
      <c r="G497" s="337"/>
      <c r="H497" s="337"/>
      <c r="I497" s="337"/>
      <c r="J497" s="337"/>
      <c r="K497" s="337"/>
      <c r="L497" s="337"/>
      <c r="M497" s="337"/>
      <c r="N497" s="337"/>
      <c r="O497" s="337"/>
      <c r="P497" s="337"/>
      <c r="Q497" s="337"/>
      <c r="R497" s="337"/>
      <c r="S497" s="337"/>
      <c r="T497" s="337"/>
      <c r="U497" s="337"/>
      <c r="V497" s="337"/>
      <c r="W497" s="337"/>
      <c r="X497" s="337"/>
      <c r="Y497" s="337"/>
      <c r="Z497" s="337"/>
      <c r="AA497" s="337"/>
      <c r="AB497" s="337"/>
      <c r="AC497" s="337"/>
      <c r="AD497" s="337"/>
      <c r="AE497" s="337"/>
      <c r="AF497" s="337"/>
      <c r="AG497" s="337"/>
      <c r="AH497" s="337"/>
      <c r="AI497" s="337"/>
      <c r="AJ497" s="337"/>
      <c r="AK497" s="337"/>
      <c r="AL497" s="337"/>
      <c r="AM497" s="337"/>
      <c r="AN497" s="337"/>
      <c r="AO497" s="337"/>
      <c r="AP497" s="337"/>
      <c r="AQ497" s="337"/>
      <c r="AR497" s="337"/>
    </row>
    <row r="498">
      <c r="A498" s="337"/>
      <c r="B498" s="337"/>
      <c r="C498" s="337"/>
      <c r="D498" s="337"/>
      <c r="E498" s="337"/>
      <c r="F498" s="337"/>
      <c r="G498" s="337"/>
      <c r="H498" s="337"/>
      <c r="I498" s="337"/>
      <c r="J498" s="337"/>
      <c r="K498" s="337"/>
      <c r="L498" s="337"/>
      <c r="M498" s="337"/>
      <c r="N498" s="337"/>
      <c r="O498" s="337"/>
      <c r="P498" s="337"/>
      <c r="Q498" s="337"/>
      <c r="R498" s="337"/>
      <c r="S498" s="337"/>
      <c r="T498" s="337"/>
      <c r="U498" s="337"/>
      <c r="V498" s="337"/>
      <c r="W498" s="337"/>
      <c r="X498" s="337"/>
      <c r="Y498" s="337"/>
      <c r="Z498" s="337"/>
      <c r="AA498" s="337"/>
      <c r="AB498" s="337"/>
      <c r="AC498" s="337"/>
      <c r="AD498" s="337"/>
      <c r="AE498" s="337"/>
      <c r="AF498" s="337"/>
      <c r="AG498" s="337"/>
      <c r="AH498" s="337"/>
      <c r="AI498" s="337"/>
      <c r="AJ498" s="337"/>
      <c r="AK498" s="337"/>
      <c r="AL498" s="337"/>
      <c r="AM498" s="337"/>
      <c r="AN498" s="337"/>
      <c r="AO498" s="337"/>
      <c r="AP498" s="337"/>
      <c r="AQ498" s="337"/>
      <c r="AR498" s="337"/>
    </row>
    <row r="499">
      <c r="A499" s="337"/>
      <c r="B499" s="337"/>
      <c r="C499" s="337"/>
      <c r="D499" s="337"/>
      <c r="E499" s="337"/>
      <c r="F499" s="337"/>
      <c r="G499" s="337"/>
      <c r="H499" s="337"/>
      <c r="I499" s="337"/>
      <c r="J499" s="337"/>
      <c r="K499" s="337"/>
      <c r="L499" s="337"/>
      <c r="M499" s="337"/>
      <c r="N499" s="337"/>
      <c r="O499" s="337"/>
      <c r="P499" s="337"/>
      <c r="Q499" s="337"/>
      <c r="R499" s="337"/>
      <c r="S499" s="337"/>
      <c r="T499" s="337"/>
      <c r="U499" s="337"/>
      <c r="V499" s="337"/>
      <c r="W499" s="337"/>
      <c r="X499" s="337"/>
      <c r="Y499" s="337"/>
      <c r="Z499" s="337"/>
      <c r="AA499" s="337"/>
      <c r="AB499" s="337"/>
      <c r="AC499" s="337"/>
      <c r="AD499" s="337"/>
      <c r="AE499" s="337"/>
      <c r="AF499" s="337"/>
      <c r="AG499" s="337"/>
      <c r="AH499" s="337"/>
      <c r="AI499" s="337"/>
      <c r="AJ499" s="337"/>
      <c r="AK499" s="337"/>
      <c r="AL499" s="337"/>
      <c r="AM499" s="337"/>
      <c r="AN499" s="337"/>
      <c r="AO499" s="337"/>
      <c r="AP499" s="337"/>
      <c r="AQ499" s="337"/>
      <c r="AR499" s="337"/>
    </row>
    <row r="500">
      <c r="A500" s="337"/>
      <c r="B500" s="337"/>
      <c r="C500" s="337"/>
      <c r="D500" s="337"/>
      <c r="E500" s="337"/>
      <c r="F500" s="337"/>
      <c r="G500" s="337"/>
      <c r="H500" s="337"/>
      <c r="I500" s="337"/>
      <c r="J500" s="337"/>
      <c r="K500" s="337"/>
      <c r="L500" s="337"/>
      <c r="M500" s="337"/>
      <c r="N500" s="337"/>
      <c r="O500" s="337"/>
      <c r="P500" s="337"/>
      <c r="Q500" s="337"/>
      <c r="R500" s="337"/>
      <c r="S500" s="337"/>
      <c r="T500" s="337"/>
      <c r="U500" s="337"/>
      <c r="V500" s="337"/>
      <c r="W500" s="337"/>
      <c r="X500" s="337"/>
      <c r="Y500" s="337"/>
      <c r="Z500" s="337"/>
      <c r="AA500" s="337"/>
      <c r="AB500" s="337"/>
      <c r="AC500" s="337"/>
      <c r="AD500" s="337"/>
      <c r="AE500" s="337"/>
      <c r="AF500" s="337"/>
      <c r="AG500" s="337"/>
      <c r="AH500" s="337"/>
      <c r="AI500" s="337"/>
      <c r="AJ500" s="337"/>
      <c r="AK500" s="337"/>
      <c r="AL500" s="337"/>
      <c r="AM500" s="337"/>
      <c r="AN500" s="337"/>
      <c r="AO500" s="337"/>
      <c r="AP500" s="337"/>
      <c r="AQ500" s="337"/>
      <c r="AR500" s="337"/>
    </row>
    <row r="501">
      <c r="A501" s="337"/>
      <c r="B501" s="337"/>
      <c r="C501" s="337"/>
      <c r="D501" s="337"/>
      <c r="E501" s="337"/>
      <c r="F501" s="337"/>
      <c r="G501" s="337"/>
      <c r="H501" s="337"/>
      <c r="I501" s="337"/>
      <c r="J501" s="337"/>
      <c r="K501" s="337"/>
      <c r="L501" s="337"/>
      <c r="M501" s="337"/>
      <c r="N501" s="337"/>
      <c r="O501" s="337"/>
      <c r="P501" s="337"/>
      <c r="Q501" s="337"/>
      <c r="R501" s="337"/>
      <c r="S501" s="337"/>
      <c r="T501" s="337"/>
      <c r="U501" s="337"/>
      <c r="V501" s="337"/>
      <c r="W501" s="337"/>
      <c r="X501" s="337"/>
      <c r="Y501" s="337"/>
      <c r="Z501" s="337"/>
      <c r="AA501" s="337"/>
      <c r="AB501" s="337"/>
      <c r="AC501" s="337"/>
      <c r="AD501" s="337"/>
      <c r="AE501" s="337"/>
      <c r="AF501" s="337"/>
      <c r="AG501" s="337"/>
      <c r="AH501" s="337"/>
      <c r="AI501" s="337"/>
      <c r="AJ501" s="337"/>
      <c r="AK501" s="337"/>
      <c r="AL501" s="337"/>
      <c r="AM501" s="337"/>
      <c r="AN501" s="337"/>
      <c r="AO501" s="337"/>
      <c r="AP501" s="337"/>
      <c r="AQ501" s="337"/>
      <c r="AR501" s="337"/>
    </row>
    <row r="502">
      <c r="A502" s="337"/>
      <c r="B502" s="337"/>
      <c r="C502" s="337"/>
      <c r="D502" s="337"/>
      <c r="E502" s="337"/>
      <c r="F502" s="337"/>
      <c r="G502" s="337"/>
      <c r="H502" s="337"/>
      <c r="I502" s="337"/>
      <c r="J502" s="337"/>
      <c r="K502" s="337"/>
      <c r="L502" s="337"/>
      <c r="M502" s="337"/>
      <c r="N502" s="337"/>
      <c r="O502" s="337"/>
      <c r="P502" s="337"/>
      <c r="Q502" s="337"/>
      <c r="R502" s="337"/>
      <c r="S502" s="337"/>
      <c r="T502" s="337"/>
      <c r="U502" s="337"/>
      <c r="V502" s="337"/>
      <c r="W502" s="337"/>
      <c r="X502" s="337"/>
      <c r="Y502" s="337"/>
      <c r="Z502" s="337"/>
      <c r="AA502" s="337"/>
      <c r="AB502" s="337"/>
      <c r="AC502" s="337"/>
      <c r="AD502" s="337"/>
      <c r="AE502" s="337"/>
      <c r="AF502" s="337"/>
      <c r="AG502" s="337"/>
      <c r="AH502" s="337"/>
      <c r="AI502" s="337"/>
      <c r="AJ502" s="337"/>
      <c r="AK502" s="337"/>
      <c r="AL502" s="337"/>
      <c r="AM502" s="337"/>
      <c r="AN502" s="337"/>
      <c r="AO502" s="337"/>
      <c r="AP502" s="337"/>
      <c r="AQ502" s="337"/>
      <c r="AR502" s="337"/>
    </row>
    <row r="503">
      <c r="A503" s="337"/>
      <c r="B503" s="337"/>
      <c r="C503" s="337"/>
      <c r="D503" s="337"/>
      <c r="E503" s="337"/>
      <c r="F503" s="337"/>
      <c r="G503" s="337"/>
      <c r="H503" s="337"/>
      <c r="I503" s="337"/>
      <c r="J503" s="337"/>
      <c r="K503" s="337"/>
      <c r="L503" s="337"/>
      <c r="M503" s="337"/>
      <c r="N503" s="337"/>
      <c r="O503" s="337"/>
      <c r="P503" s="337"/>
      <c r="Q503" s="337"/>
      <c r="R503" s="337"/>
      <c r="S503" s="337"/>
      <c r="T503" s="337"/>
      <c r="U503" s="337"/>
      <c r="V503" s="337"/>
      <c r="W503" s="337"/>
      <c r="X503" s="337"/>
      <c r="Y503" s="337"/>
      <c r="Z503" s="337"/>
      <c r="AA503" s="337"/>
      <c r="AB503" s="337"/>
      <c r="AC503" s="337"/>
      <c r="AD503" s="337"/>
      <c r="AE503" s="337"/>
      <c r="AF503" s="337"/>
      <c r="AG503" s="337"/>
      <c r="AH503" s="337"/>
      <c r="AI503" s="337"/>
      <c r="AJ503" s="337"/>
      <c r="AK503" s="337"/>
      <c r="AL503" s="337"/>
      <c r="AM503" s="337"/>
      <c r="AN503" s="337"/>
      <c r="AO503" s="337"/>
      <c r="AP503" s="337"/>
      <c r="AQ503" s="337"/>
      <c r="AR503" s="337"/>
    </row>
    <row r="504">
      <c r="A504" s="337"/>
      <c r="B504" s="337"/>
      <c r="C504" s="337"/>
      <c r="D504" s="337"/>
      <c r="E504" s="337"/>
      <c r="F504" s="337"/>
      <c r="G504" s="337"/>
      <c r="H504" s="337"/>
      <c r="I504" s="337"/>
      <c r="J504" s="337"/>
      <c r="K504" s="337"/>
      <c r="L504" s="337"/>
      <c r="M504" s="337"/>
      <c r="N504" s="337"/>
      <c r="O504" s="337"/>
      <c r="P504" s="337"/>
      <c r="Q504" s="337"/>
      <c r="R504" s="337"/>
      <c r="S504" s="337"/>
      <c r="T504" s="337"/>
      <c r="U504" s="337"/>
      <c r="V504" s="337"/>
      <c r="W504" s="337"/>
      <c r="X504" s="337"/>
      <c r="Y504" s="337"/>
      <c r="Z504" s="337"/>
      <c r="AA504" s="337"/>
      <c r="AB504" s="337"/>
      <c r="AC504" s="337"/>
      <c r="AD504" s="337"/>
      <c r="AE504" s="337"/>
      <c r="AF504" s="337"/>
      <c r="AG504" s="337"/>
      <c r="AH504" s="337"/>
      <c r="AI504" s="337"/>
      <c r="AJ504" s="337"/>
      <c r="AK504" s="337"/>
      <c r="AL504" s="337"/>
      <c r="AM504" s="337"/>
      <c r="AN504" s="337"/>
      <c r="AO504" s="337"/>
      <c r="AP504" s="337"/>
      <c r="AQ504" s="337"/>
      <c r="AR504" s="337"/>
    </row>
    <row r="505">
      <c r="A505" s="337"/>
      <c r="B505" s="337"/>
      <c r="C505" s="337"/>
      <c r="D505" s="337"/>
      <c r="E505" s="337"/>
      <c r="F505" s="337"/>
      <c r="G505" s="337"/>
      <c r="H505" s="337"/>
      <c r="I505" s="337"/>
      <c r="J505" s="337"/>
      <c r="K505" s="337"/>
      <c r="L505" s="337"/>
      <c r="M505" s="337"/>
      <c r="N505" s="337"/>
      <c r="O505" s="337"/>
      <c r="P505" s="337"/>
      <c r="Q505" s="337"/>
      <c r="R505" s="337"/>
      <c r="S505" s="337"/>
      <c r="T505" s="337"/>
      <c r="U505" s="337"/>
      <c r="V505" s="337"/>
      <c r="W505" s="337"/>
      <c r="X505" s="337"/>
      <c r="Y505" s="337"/>
      <c r="Z505" s="337"/>
      <c r="AA505" s="337"/>
      <c r="AB505" s="337"/>
      <c r="AC505" s="337"/>
      <c r="AD505" s="337"/>
      <c r="AE505" s="337"/>
      <c r="AF505" s="337"/>
      <c r="AG505" s="337"/>
      <c r="AH505" s="337"/>
      <c r="AI505" s="337"/>
      <c r="AJ505" s="337"/>
      <c r="AK505" s="337"/>
      <c r="AL505" s="337"/>
      <c r="AM505" s="337"/>
      <c r="AN505" s="337"/>
      <c r="AO505" s="337"/>
      <c r="AP505" s="337"/>
      <c r="AQ505" s="337"/>
      <c r="AR505" s="337"/>
    </row>
    <row r="506">
      <c r="A506" s="337"/>
      <c r="B506" s="337"/>
      <c r="C506" s="337"/>
      <c r="D506" s="337"/>
      <c r="E506" s="337"/>
      <c r="F506" s="337"/>
      <c r="G506" s="337"/>
      <c r="H506" s="337"/>
      <c r="I506" s="337"/>
      <c r="J506" s="337"/>
      <c r="K506" s="337"/>
      <c r="L506" s="337"/>
      <c r="M506" s="337"/>
      <c r="N506" s="337"/>
      <c r="O506" s="337"/>
      <c r="P506" s="337"/>
      <c r="Q506" s="337"/>
      <c r="R506" s="337"/>
      <c r="S506" s="337"/>
      <c r="T506" s="337"/>
      <c r="U506" s="337"/>
      <c r="V506" s="337"/>
      <c r="W506" s="337"/>
      <c r="X506" s="337"/>
      <c r="Y506" s="337"/>
      <c r="Z506" s="337"/>
      <c r="AA506" s="337"/>
      <c r="AB506" s="337"/>
      <c r="AC506" s="337"/>
      <c r="AD506" s="337"/>
      <c r="AE506" s="337"/>
      <c r="AF506" s="337"/>
      <c r="AG506" s="337"/>
      <c r="AH506" s="337"/>
      <c r="AI506" s="337"/>
      <c r="AJ506" s="337"/>
      <c r="AK506" s="337"/>
      <c r="AL506" s="337"/>
      <c r="AM506" s="337"/>
      <c r="AN506" s="337"/>
      <c r="AO506" s="337"/>
      <c r="AP506" s="337"/>
      <c r="AQ506" s="337"/>
      <c r="AR506" s="337"/>
    </row>
    <row r="507">
      <c r="A507" s="337"/>
      <c r="B507" s="337"/>
      <c r="C507" s="337"/>
      <c r="D507" s="337"/>
      <c r="E507" s="337"/>
      <c r="F507" s="337"/>
      <c r="G507" s="337"/>
      <c r="H507" s="337"/>
      <c r="I507" s="337"/>
      <c r="J507" s="337"/>
      <c r="K507" s="337"/>
      <c r="L507" s="337"/>
      <c r="M507" s="337"/>
      <c r="N507" s="337"/>
      <c r="O507" s="337"/>
      <c r="P507" s="337"/>
      <c r="Q507" s="337"/>
      <c r="R507" s="337"/>
      <c r="S507" s="337"/>
      <c r="T507" s="337"/>
      <c r="U507" s="337"/>
      <c r="V507" s="337"/>
      <c r="W507" s="337"/>
      <c r="X507" s="337"/>
      <c r="Y507" s="337"/>
      <c r="Z507" s="337"/>
      <c r="AA507" s="337"/>
      <c r="AB507" s="337"/>
      <c r="AC507" s="337"/>
      <c r="AD507" s="337"/>
      <c r="AE507" s="337"/>
      <c r="AF507" s="337"/>
      <c r="AG507" s="337"/>
      <c r="AH507" s="337"/>
      <c r="AI507" s="337"/>
      <c r="AJ507" s="337"/>
      <c r="AK507" s="337"/>
      <c r="AL507" s="337"/>
      <c r="AM507" s="337"/>
      <c r="AN507" s="337"/>
      <c r="AO507" s="337"/>
      <c r="AP507" s="337"/>
      <c r="AQ507" s="337"/>
      <c r="AR507" s="337"/>
    </row>
    <row r="508">
      <c r="A508" s="337"/>
      <c r="B508" s="337"/>
      <c r="C508" s="337"/>
      <c r="D508" s="337"/>
      <c r="E508" s="337"/>
      <c r="F508" s="337"/>
      <c r="G508" s="337"/>
      <c r="H508" s="337"/>
      <c r="I508" s="337"/>
      <c r="J508" s="337"/>
      <c r="K508" s="337"/>
      <c r="L508" s="337"/>
      <c r="M508" s="337"/>
      <c r="N508" s="337"/>
      <c r="O508" s="337"/>
      <c r="P508" s="337"/>
      <c r="Q508" s="337"/>
      <c r="R508" s="337"/>
      <c r="S508" s="337"/>
      <c r="T508" s="337"/>
      <c r="U508" s="337"/>
      <c r="V508" s="337"/>
      <c r="W508" s="337"/>
      <c r="X508" s="337"/>
      <c r="Y508" s="337"/>
      <c r="Z508" s="337"/>
      <c r="AA508" s="337"/>
      <c r="AB508" s="337"/>
      <c r="AC508" s="337"/>
      <c r="AD508" s="337"/>
      <c r="AE508" s="337"/>
      <c r="AF508" s="337"/>
      <c r="AG508" s="337"/>
      <c r="AH508" s="337"/>
      <c r="AI508" s="337"/>
      <c r="AJ508" s="337"/>
      <c r="AK508" s="337"/>
      <c r="AL508" s="337"/>
      <c r="AM508" s="337"/>
      <c r="AN508" s="337"/>
      <c r="AO508" s="337"/>
      <c r="AP508" s="337"/>
      <c r="AQ508" s="337"/>
      <c r="AR508" s="337"/>
    </row>
    <row r="509">
      <c r="A509" s="337"/>
      <c r="B509" s="337"/>
      <c r="C509" s="337"/>
      <c r="D509" s="337"/>
      <c r="E509" s="337"/>
      <c r="F509" s="337"/>
      <c r="G509" s="337"/>
      <c r="H509" s="337"/>
      <c r="I509" s="337"/>
      <c r="J509" s="337"/>
      <c r="K509" s="337"/>
      <c r="L509" s="337"/>
      <c r="M509" s="337"/>
      <c r="N509" s="337"/>
      <c r="O509" s="337"/>
      <c r="P509" s="337"/>
      <c r="Q509" s="337"/>
      <c r="R509" s="337"/>
      <c r="S509" s="337"/>
      <c r="T509" s="337"/>
      <c r="U509" s="337"/>
      <c r="V509" s="337"/>
      <c r="W509" s="337"/>
      <c r="X509" s="337"/>
      <c r="Y509" s="337"/>
      <c r="Z509" s="337"/>
      <c r="AA509" s="337"/>
      <c r="AB509" s="337"/>
      <c r="AC509" s="337"/>
      <c r="AD509" s="337"/>
      <c r="AE509" s="337"/>
      <c r="AF509" s="337"/>
      <c r="AG509" s="337"/>
      <c r="AH509" s="337"/>
      <c r="AI509" s="337"/>
      <c r="AJ509" s="337"/>
      <c r="AK509" s="337"/>
      <c r="AL509" s="337"/>
      <c r="AM509" s="337"/>
      <c r="AN509" s="337"/>
      <c r="AO509" s="337"/>
      <c r="AP509" s="337"/>
      <c r="AQ509" s="337"/>
      <c r="AR509" s="337"/>
    </row>
    <row r="510">
      <c r="A510" s="337"/>
      <c r="B510" s="337"/>
      <c r="C510" s="337"/>
      <c r="D510" s="337"/>
      <c r="E510" s="337"/>
      <c r="F510" s="337"/>
      <c r="G510" s="337"/>
      <c r="H510" s="337"/>
      <c r="I510" s="337"/>
      <c r="J510" s="337"/>
      <c r="K510" s="337"/>
      <c r="L510" s="337"/>
      <c r="M510" s="337"/>
      <c r="N510" s="337"/>
      <c r="O510" s="337"/>
      <c r="P510" s="337"/>
      <c r="Q510" s="337"/>
      <c r="R510" s="337"/>
      <c r="S510" s="337"/>
      <c r="T510" s="337"/>
      <c r="U510" s="337"/>
      <c r="V510" s="337"/>
      <c r="W510" s="337"/>
      <c r="X510" s="337"/>
      <c r="Y510" s="337"/>
      <c r="Z510" s="337"/>
      <c r="AA510" s="337"/>
      <c r="AB510" s="337"/>
      <c r="AC510" s="337"/>
      <c r="AD510" s="337"/>
      <c r="AE510" s="337"/>
      <c r="AF510" s="337"/>
      <c r="AG510" s="337"/>
      <c r="AH510" s="337"/>
      <c r="AI510" s="337"/>
      <c r="AJ510" s="337"/>
      <c r="AK510" s="337"/>
      <c r="AL510" s="337"/>
      <c r="AM510" s="337"/>
      <c r="AN510" s="337"/>
      <c r="AO510" s="337"/>
      <c r="AP510" s="337"/>
      <c r="AQ510" s="337"/>
      <c r="AR510" s="337"/>
    </row>
    <row r="511">
      <c r="A511" s="337"/>
      <c r="B511" s="337"/>
      <c r="C511" s="337"/>
      <c r="D511" s="337"/>
      <c r="E511" s="337"/>
      <c r="F511" s="337"/>
      <c r="G511" s="337"/>
      <c r="H511" s="337"/>
      <c r="I511" s="337"/>
      <c r="J511" s="337"/>
      <c r="K511" s="337"/>
      <c r="L511" s="337"/>
      <c r="M511" s="337"/>
      <c r="N511" s="337"/>
      <c r="O511" s="337"/>
      <c r="P511" s="337"/>
      <c r="Q511" s="337"/>
      <c r="R511" s="337"/>
      <c r="S511" s="337"/>
      <c r="T511" s="337"/>
      <c r="U511" s="337"/>
      <c r="V511" s="337"/>
      <c r="W511" s="337"/>
      <c r="X511" s="337"/>
      <c r="Y511" s="337"/>
      <c r="Z511" s="337"/>
      <c r="AA511" s="337"/>
      <c r="AB511" s="337"/>
      <c r="AC511" s="337"/>
      <c r="AD511" s="337"/>
      <c r="AE511" s="337"/>
      <c r="AF511" s="337"/>
      <c r="AG511" s="337"/>
      <c r="AH511" s="337"/>
      <c r="AI511" s="337"/>
      <c r="AJ511" s="337"/>
      <c r="AK511" s="337"/>
      <c r="AL511" s="337"/>
      <c r="AM511" s="337"/>
      <c r="AN511" s="337"/>
      <c r="AO511" s="337"/>
      <c r="AP511" s="337"/>
      <c r="AQ511" s="337"/>
      <c r="AR511" s="337"/>
    </row>
    <row r="512">
      <c r="A512" s="337"/>
      <c r="B512" s="337"/>
      <c r="C512" s="337"/>
      <c r="D512" s="337"/>
      <c r="E512" s="337"/>
      <c r="F512" s="337"/>
      <c r="G512" s="337"/>
      <c r="H512" s="337"/>
      <c r="I512" s="337"/>
      <c r="J512" s="337"/>
      <c r="K512" s="337"/>
      <c r="L512" s="337"/>
      <c r="M512" s="337"/>
      <c r="N512" s="337"/>
      <c r="O512" s="337"/>
      <c r="P512" s="337"/>
      <c r="Q512" s="337"/>
      <c r="R512" s="337"/>
      <c r="S512" s="337"/>
      <c r="T512" s="337"/>
      <c r="U512" s="337"/>
      <c r="V512" s="337"/>
      <c r="W512" s="337"/>
      <c r="X512" s="337"/>
      <c r="Y512" s="337"/>
      <c r="Z512" s="337"/>
      <c r="AA512" s="337"/>
      <c r="AB512" s="337"/>
      <c r="AC512" s="337"/>
      <c r="AD512" s="337"/>
      <c r="AE512" s="337"/>
      <c r="AF512" s="337"/>
      <c r="AG512" s="337"/>
      <c r="AH512" s="337"/>
      <c r="AI512" s="337"/>
      <c r="AJ512" s="337"/>
      <c r="AK512" s="337"/>
      <c r="AL512" s="337"/>
      <c r="AM512" s="337"/>
      <c r="AN512" s="337"/>
      <c r="AO512" s="337"/>
      <c r="AP512" s="337"/>
      <c r="AQ512" s="337"/>
      <c r="AR512" s="337"/>
    </row>
    <row r="513">
      <c r="A513" s="337"/>
      <c r="B513" s="337"/>
      <c r="C513" s="337"/>
      <c r="D513" s="337"/>
      <c r="E513" s="337"/>
      <c r="F513" s="337"/>
      <c r="G513" s="337"/>
      <c r="H513" s="337"/>
      <c r="I513" s="337"/>
      <c r="J513" s="337"/>
      <c r="K513" s="337"/>
      <c r="L513" s="337"/>
      <c r="M513" s="337"/>
      <c r="N513" s="337"/>
      <c r="O513" s="337"/>
      <c r="P513" s="337"/>
      <c r="Q513" s="337"/>
      <c r="R513" s="337"/>
      <c r="S513" s="337"/>
      <c r="T513" s="337"/>
      <c r="U513" s="337"/>
      <c r="V513" s="337"/>
      <c r="W513" s="337"/>
      <c r="X513" s="337"/>
      <c r="Y513" s="337"/>
      <c r="Z513" s="337"/>
      <c r="AA513" s="337"/>
      <c r="AB513" s="337"/>
      <c r="AC513" s="337"/>
      <c r="AD513" s="337"/>
      <c r="AE513" s="337"/>
      <c r="AF513" s="337"/>
      <c r="AG513" s="337"/>
      <c r="AH513" s="337"/>
      <c r="AI513" s="337"/>
      <c r="AJ513" s="337"/>
      <c r="AK513" s="337"/>
      <c r="AL513" s="337"/>
      <c r="AM513" s="337"/>
      <c r="AN513" s="337"/>
      <c r="AO513" s="337"/>
      <c r="AP513" s="337"/>
      <c r="AQ513" s="337"/>
      <c r="AR513" s="337"/>
    </row>
    <row r="514">
      <c r="A514" s="337"/>
      <c r="B514" s="337"/>
      <c r="C514" s="337"/>
      <c r="D514" s="337"/>
      <c r="E514" s="337"/>
      <c r="F514" s="337"/>
      <c r="G514" s="337"/>
      <c r="H514" s="337"/>
      <c r="I514" s="337"/>
      <c r="J514" s="337"/>
      <c r="K514" s="337"/>
      <c r="L514" s="337"/>
      <c r="M514" s="337"/>
      <c r="N514" s="337"/>
      <c r="O514" s="337"/>
      <c r="P514" s="337"/>
      <c r="Q514" s="337"/>
      <c r="R514" s="337"/>
      <c r="S514" s="337"/>
      <c r="T514" s="337"/>
      <c r="U514" s="337"/>
      <c r="V514" s="337"/>
      <c r="W514" s="337"/>
      <c r="X514" s="337"/>
      <c r="Y514" s="337"/>
      <c r="Z514" s="337"/>
      <c r="AA514" s="337"/>
      <c r="AB514" s="337"/>
      <c r="AC514" s="337"/>
      <c r="AD514" s="337"/>
      <c r="AE514" s="337"/>
      <c r="AF514" s="337"/>
      <c r="AG514" s="337"/>
      <c r="AH514" s="337"/>
      <c r="AI514" s="337"/>
      <c r="AJ514" s="337"/>
      <c r="AK514" s="337"/>
      <c r="AL514" s="337"/>
      <c r="AM514" s="337"/>
      <c r="AN514" s="337"/>
      <c r="AO514" s="337"/>
      <c r="AP514" s="337"/>
      <c r="AQ514" s="337"/>
      <c r="AR514" s="337"/>
    </row>
    <row r="515">
      <c r="A515" s="337"/>
      <c r="B515" s="337"/>
      <c r="C515" s="337"/>
      <c r="D515" s="337"/>
      <c r="E515" s="337"/>
      <c r="F515" s="337"/>
      <c r="G515" s="337"/>
      <c r="H515" s="337"/>
      <c r="I515" s="337"/>
      <c r="J515" s="337"/>
      <c r="K515" s="337"/>
      <c r="L515" s="337"/>
      <c r="M515" s="337"/>
      <c r="N515" s="337"/>
      <c r="O515" s="337"/>
      <c r="P515" s="337"/>
      <c r="Q515" s="337"/>
      <c r="R515" s="337"/>
      <c r="S515" s="337"/>
      <c r="T515" s="337"/>
      <c r="U515" s="337"/>
      <c r="V515" s="337"/>
      <c r="W515" s="337"/>
      <c r="X515" s="337"/>
      <c r="Y515" s="337"/>
      <c r="Z515" s="337"/>
      <c r="AA515" s="337"/>
      <c r="AB515" s="337"/>
      <c r="AC515" s="337"/>
      <c r="AD515" s="337"/>
      <c r="AE515" s="337"/>
      <c r="AF515" s="337"/>
      <c r="AG515" s="337"/>
      <c r="AH515" s="337"/>
      <c r="AI515" s="337"/>
      <c r="AJ515" s="337"/>
      <c r="AK515" s="337"/>
      <c r="AL515" s="337"/>
      <c r="AM515" s="337"/>
      <c r="AN515" s="337"/>
      <c r="AO515" s="337"/>
      <c r="AP515" s="337"/>
      <c r="AQ515" s="337"/>
      <c r="AR515" s="337"/>
    </row>
    <row r="516">
      <c r="A516" s="337"/>
      <c r="B516" s="337"/>
      <c r="C516" s="337"/>
      <c r="D516" s="337"/>
      <c r="E516" s="337"/>
      <c r="F516" s="337"/>
      <c r="G516" s="337"/>
      <c r="H516" s="337"/>
      <c r="I516" s="337"/>
      <c r="J516" s="337"/>
      <c r="K516" s="337"/>
      <c r="L516" s="337"/>
      <c r="M516" s="337"/>
      <c r="N516" s="337"/>
      <c r="O516" s="337"/>
      <c r="P516" s="337"/>
      <c r="Q516" s="337"/>
      <c r="R516" s="337"/>
      <c r="S516" s="337"/>
      <c r="T516" s="337"/>
      <c r="U516" s="337"/>
      <c r="V516" s="337"/>
      <c r="W516" s="337"/>
      <c r="X516" s="337"/>
      <c r="Y516" s="337"/>
      <c r="Z516" s="337"/>
      <c r="AA516" s="337"/>
      <c r="AB516" s="337"/>
      <c r="AC516" s="337"/>
      <c r="AD516" s="337"/>
      <c r="AE516" s="337"/>
      <c r="AF516" s="337"/>
      <c r="AG516" s="337"/>
      <c r="AH516" s="337"/>
      <c r="AI516" s="337"/>
      <c r="AJ516" s="337"/>
      <c r="AK516" s="337"/>
      <c r="AL516" s="337"/>
      <c r="AM516" s="337"/>
      <c r="AN516" s="337"/>
      <c r="AO516" s="337"/>
      <c r="AP516" s="337"/>
      <c r="AQ516" s="337"/>
      <c r="AR516" s="337"/>
    </row>
    <row r="517">
      <c r="A517" s="337"/>
      <c r="B517" s="337"/>
      <c r="C517" s="337"/>
      <c r="D517" s="337"/>
      <c r="E517" s="337"/>
      <c r="F517" s="337"/>
      <c r="G517" s="337"/>
      <c r="H517" s="337"/>
      <c r="I517" s="337"/>
      <c r="J517" s="337"/>
      <c r="K517" s="337"/>
      <c r="L517" s="337"/>
      <c r="M517" s="337"/>
      <c r="N517" s="337"/>
      <c r="O517" s="337"/>
      <c r="P517" s="337"/>
      <c r="Q517" s="337"/>
      <c r="R517" s="337"/>
      <c r="S517" s="337"/>
      <c r="T517" s="337"/>
      <c r="U517" s="337"/>
      <c r="V517" s="337"/>
      <c r="W517" s="337"/>
      <c r="X517" s="337"/>
      <c r="Y517" s="337"/>
      <c r="Z517" s="337"/>
      <c r="AA517" s="337"/>
      <c r="AB517" s="337"/>
      <c r="AC517" s="337"/>
      <c r="AD517" s="337"/>
      <c r="AE517" s="337"/>
      <c r="AF517" s="337"/>
      <c r="AG517" s="337"/>
      <c r="AH517" s="337"/>
      <c r="AI517" s="337"/>
      <c r="AJ517" s="337"/>
      <c r="AK517" s="337"/>
      <c r="AL517" s="337"/>
      <c r="AM517" s="337"/>
      <c r="AN517" s="337"/>
      <c r="AO517" s="337"/>
      <c r="AP517" s="337"/>
      <c r="AQ517" s="337"/>
      <c r="AR517" s="337"/>
    </row>
    <row r="518">
      <c r="A518" s="337"/>
      <c r="B518" s="337"/>
      <c r="C518" s="337"/>
      <c r="D518" s="337"/>
      <c r="E518" s="337"/>
      <c r="F518" s="337"/>
      <c r="G518" s="337"/>
      <c r="H518" s="337"/>
      <c r="I518" s="337"/>
      <c r="J518" s="337"/>
      <c r="K518" s="337"/>
      <c r="L518" s="337"/>
      <c r="M518" s="337"/>
      <c r="N518" s="337"/>
      <c r="O518" s="337"/>
      <c r="P518" s="337"/>
      <c r="Q518" s="337"/>
      <c r="R518" s="337"/>
      <c r="S518" s="337"/>
      <c r="T518" s="337"/>
      <c r="U518" s="337"/>
      <c r="V518" s="337"/>
      <c r="W518" s="337"/>
      <c r="X518" s="337"/>
      <c r="Y518" s="337"/>
      <c r="Z518" s="337"/>
      <c r="AA518" s="337"/>
      <c r="AB518" s="337"/>
      <c r="AC518" s="337"/>
      <c r="AD518" s="337"/>
      <c r="AE518" s="337"/>
      <c r="AF518" s="337"/>
      <c r="AG518" s="337"/>
      <c r="AH518" s="337"/>
      <c r="AI518" s="337"/>
      <c r="AJ518" s="337"/>
      <c r="AK518" s="337"/>
      <c r="AL518" s="337"/>
      <c r="AM518" s="337"/>
      <c r="AN518" s="337"/>
      <c r="AO518" s="337"/>
      <c r="AP518" s="337"/>
      <c r="AQ518" s="337"/>
      <c r="AR518" s="337"/>
    </row>
    <row r="519">
      <c r="A519" s="337"/>
      <c r="B519" s="337"/>
      <c r="C519" s="337"/>
      <c r="D519" s="337"/>
      <c r="E519" s="337"/>
      <c r="F519" s="337"/>
      <c r="G519" s="337"/>
      <c r="H519" s="337"/>
      <c r="I519" s="337"/>
      <c r="J519" s="337"/>
      <c r="K519" s="337"/>
      <c r="L519" s="337"/>
      <c r="M519" s="337"/>
      <c r="N519" s="337"/>
      <c r="O519" s="337"/>
      <c r="P519" s="337"/>
      <c r="Q519" s="337"/>
      <c r="R519" s="337"/>
      <c r="S519" s="337"/>
      <c r="T519" s="337"/>
      <c r="U519" s="337"/>
      <c r="V519" s="337"/>
      <c r="W519" s="337"/>
      <c r="X519" s="337"/>
      <c r="Y519" s="337"/>
      <c r="Z519" s="337"/>
      <c r="AA519" s="337"/>
      <c r="AB519" s="337"/>
      <c r="AC519" s="337"/>
      <c r="AD519" s="337"/>
      <c r="AE519" s="337"/>
      <c r="AF519" s="337"/>
      <c r="AG519" s="337"/>
      <c r="AH519" s="337"/>
      <c r="AI519" s="337"/>
      <c r="AJ519" s="337"/>
      <c r="AK519" s="337"/>
      <c r="AL519" s="337"/>
      <c r="AM519" s="337"/>
      <c r="AN519" s="337"/>
      <c r="AO519" s="337"/>
      <c r="AP519" s="337"/>
      <c r="AQ519" s="337"/>
      <c r="AR519" s="337"/>
    </row>
    <row r="520">
      <c r="A520" s="337"/>
      <c r="B520" s="337"/>
      <c r="C520" s="337"/>
      <c r="D520" s="337"/>
      <c r="E520" s="337"/>
      <c r="F520" s="337"/>
      <c r="G520" s="337"/>
      <c r="H520" s="337"/>
      <c r="I520" s="337"/>
      <c r="J520" s="337"/>
      <c r="K520" s="337"/>
      <c r="L520" s="337"/>
      <c r="M520" s="337"/>
      <c r="N520" s="337"/>
      <c r="O520" s="337"/>
      <c r="P520" s="337"/>
      <c r="Q520" s="337"/>
      <c r="R520" s="337"/>
      <c r="S520" s="337"/>
      <c r="T520" s="337"/>
      <c r="U520" s="337"/>
      <c r="V520" s="337"/>
      <c r="W520" s="337"/>
      <c r="X520" s="337"/>
      <c r="Y520" s="337"/>
      <c r="Z520" s="337"/>
      <c r="AA520" s="337"/>
      <c r="AB520" s="337"/>
      <c r="AC520" s="337"/>
      <c r="AD520" s="337"/>
      <c r="AE520" s="337"/>
      <c r="AF520" s="337"/>
      <c r="AG520" s="337"/>
      <c r="AH520" s="337"/>
      <c r="AI520" s="337"/>
      <c r="AJ520" s="337"/>
      <c r="AK520" s="337"/>
      <c r="AL520" s="337"/>
      <c r="AM520" s="337"/>
      <c r="AN520" s="337"/>
      <c r="AO520" s="337"/>
      <c r="AP520" s="337"/>
      <c r="AQ520" s="337"/>
      <c r="AR520" s="337"/>
    </row>
    <row r="521">
      <c r="A521" s="337"/>
      <c r="B521" s="337"/>
      <c r="C521" s="337"/>
      <c r="D521" s="337"/>
      <c r="E521" s="337"/>
      <c r="F521" s="337"/>
      <c r="G521" s="337"/>
      <c r="H521" s="337"/>
      <c r="I521" s="337"/>
      <c r="J521" s="337"/>
      <c r="K521" s="337"/>
      <c r="L521" s="337"/>
      <c r="M521" s="337"/>
      <c r="N521" s="337"/>
      <c r="O521" s="337"/>
      <c r="P521" s="337"/>
      <c r="Q521" s="337"/>
      <c r="R521" s="337"/>
      <c r="S521" s="337"/>
      <c r="T521" s="337"/>
      <c r="U521" s="337"/>
      <c r="V521" s="337"/>
      <c r="W521" s="337"/>
      <c r="X521" s="337"/>
      <c r="Y521" s="337"/>
      <c r="Z521" s="337"/>
      <c r="AA521" s="337"/>
      <c r="AB521" s="337"/>
      <c r="AC521" s="337"/>
      <c r="AD521" s="337"/>
      <c r="AE521" s="337"/>
      <c r="AF521" s="337"/>
      <c r="AG521" s="337"/>
      <c r="AH521" s="337"/>
      <c r="AI521" s="337"/>
      <c r="AJ521" s="337"/>
      <c r="AK521" s="337"/>
      <c r="AL521" s="337"/>
      <c r="AM521" s="337"/>
      <c r="AN521" s="337"/>
      <c r="AO521" s="337"/>
      <c r="AP521" s="337"/>
      <c r="AQ521" s="337"/>
      <c r="AR521" s="337"/>
    </row>
    <row r="522">
      <c r="A522" s="337"/>
      <c r="B522" s="337"/>
      <c r="C522" s="337"/>
      <c r="D522" s="337"/>
      <c r="E522" s="337"/>
      <c r="F522" s="337"/>
      <c r="G522" s="337"/>
      <c r="H522" s="337"/>
      <c r="I522" s="337"/>
      <c r="J522" s="337"/>
      <c r="K522" s="337"/>
      <c r="L522" s="337"/>
      <c r="M522" s="337"/>
      <c r="N522" s="337"/>
      <c r="O522" s="337"/>
      <c r="P522" s="337"/>
      <c r="Q522" s="337"/>
      <c r="R522" s="337"/>
      <c r="S522" s="337"/>
      <c r="T522" s="337"/>
      <c r="U522" s="337"/>
      <c r="V522" s="337"/>
      <c r="W522" s="337"/>
      <c r="X522" s="337"/>
      <c r="Y522" s="337"/>
      <c r="Z522" s="337"/>
      <c r="AA522" s="337"/>
      <c r="AB522" s="337"/>
      <c r="AC522" s="337"/>
      <c r="AD522" s="337"/>
      <c r="AE522" s="337"/>
      <c r="AF522" s="337"/>
      <c r="AG522" s="337"/>
      <c r="AH522" s="337"/>
      <c r="AI522" s="337"/>
      <c r="AJ522" s="337"/>
      <c r="AK522" s="337"/>
      <c r="AL522" s="337"/>
      <c r="AM522" s="337"/>
      <c r="AN522" s="337"/>
      <c r="AO522" s="337"/>
      <c r="AP522" s="337"/>
      <c r="AQ522" s="337"/>
      <c r="AR522" s="337"/>
    </row>
    <row r="523">
      <c r="A523" s="337"/>
      <c r="B523" s="337"/>
      <c r="C523" s="337"/>
      <c r="D523" s="337"/>
      <c r="E523" s="337"/>
      <c r="F523" s="337"/>
      <c r="G523" s="337"/>
      <c r="H523" s="337"/>
      <c r="I523" s="337"/>
      <c r="J523" s="337"/>
      <c r="K523" s="337"/>
      <c r="L523" s="337"/>
      <c r="M523" s="337"/>
      <c r="N523" s="337"/>
      <c r="O523" s="337"/>
      <c r="P523" s="337"/>
      <c r="Q523" s="337"/>
      <c r="R523" s="337"/>
      <c r="S523" s="337"/>
      <c r="T523" s="337"/>
      <c r="U523" s="337"/>
      <c r="V523" s="337"/>
      <c r="W523" s="337"/>
      <c r="X523" s="337"/>
      <c r="Y523" s="337"/>
      <c r="Z523" s="337"/>
      <c r="AA523" s="337"/>
      <c r="AB523" s="337"/>
      <c r="AC523" s="337"/>
      <c r="AD523" s="337"/>
      <c r="AE523" s="337"/>
      <c r="AF523" s="337"/>
      <c r="AG523" s="337"/>
      <c r="AH523" s="337"/>
      <c r="AI523" s="337"/>
      <c r="AJ523" s="337"/>
      <c r="AK523" s="337"/>
      <c r="AL523" s="337"/>
      <c r="AM523" s="337"/>
      <c r="AN523" s="337"/>
      <c r="AO523" s="337"/>
      <c r="AP523" s="337"/>
      <c r="AQ523" s="337"/>
      <c r="AR523" s="337"/>
    </row>
    <row r="524">
      <c r="A524" s="337"/>
      <c r="B524" s="337"/>
      <c r="C524" s="337"/>
      <c r="D524" s="337"/>
      <c r="E524" s="337"/>
      <c r="F524" s="337"/>
      <c r="G524" s="337"/>
      <c r="H524" s="337"/>
      <c r="I524" s="337"/>
      <c r="J524" s="337"/>
      <c r="K524" s="337"/>
      <c r="L524" s="337"/>
      <c r="M524" s="337"/>
      <c r="N524" s="337"/>
      <c r="O524" s="337"/>
      <c r="P524" s="337"/>
      <c r="Q524" s="337"/>
      <c r="R524" s="337"/>
      <c r="S524" s="337"/>
      <c r="T524" s="337"/>
      <c r="U524" s="337"/>
      <c r="V524" s="337"/>
      <c r="W524" s="337"/>
      <c r="X524" s="337"/>
      <c r="Y524" s="337"/>
      <c r="Z524" s="337"/>
      <c r="AA524" s="337"/>
      <c r="AB524" s="337"/>
      <c r="AC524" s="337"/>
      <c r="AD524" s="337"/>
      <c r="AE524" s="337"/>
      <c r="AF524" s="337"/>
      <c r="AG524" s="337"/>
      <c r="AH524" s="337"/>
      <c r="AI524" s="337"/>
      <c r="AJ524" s="337"/>
      <c r="AK524" s="337"/>
      <c r="AL524" s="337"/>
      <c r="AM524" s="337"/>
      <c r="AN524" s="337"/>
      <c r="AO524" s="337"/>
      <c r="AP524" s="337"/>
      <c r="AQ524" s="337"/>
      <c r="AR524" s="337"/>
    </row>
    <row r="525">
      <c r="A525" s="337"/>
      <c r="B525" s="337"/>
      <c r="C525" s="337"/>
      <c r="D525" s="337"/>
      <c r="E525" s="337"/>
      <c r="F525" s="337"/>
      <c r="G525" s="337"/>
      <c r="H525" s="337"/>
      <c r="I525" s="337"/>
      <c r="J525" s="337"/>
      <c r="K525" s="337"/>
      <c r="L525" s="337"/>
      <c r="M525" s="337"/>
      <c r="N525" s="337"/>
      <c r="O525" s="337"/>
      <c r="P525" s="337"/>
      <c r="Q525" s="337"/>
      <c r="R525" s="337"/>
      <c r="S525" s="337"/>
      <c r="T525" s="337"/>
      <c r="U525" s="337"/>
      <c r="V525" s="337"/>
      <c r="W525" s="337"/>
      <c r="X525" s="337"/>
      <c r="Y525" s="337"/>
      <c r="Z525" s="337"/>
      <c r="AA525" s="337"/>
      <c r="AB525" s="337"/>
      <c r="AC525" s="337"/>
      <c r="AD525" s="337"/>
      <c r="AE525" s="337"/>
      <c r="AF525" s="337"/>
      <c r="AG525" s="337"/>
      <c r="AH525" s="337"/>
      <c r="AI525" s="337"/>
      <c r="AJ525" s="337"/>
      <c r="AK525" s="337"/>
      <c r="AL525" s="337"/>
      <c r="AM525" s="337"/>
      <c r="AN525" s="337"/>
      <c r="AO525" s="337"/>
      <c r="AP525" s="337"/>
      <c r="AQ525" s="337"/>
      <c r="AR525" s="337"/>
    </row>
    <row r="526">
      <c r="A526" s="337"/>
      <c r="B526" s="337"/>
      <c r="C526" s="337"/>
      <c r="D526" s="337"/>
      <c r="E526" s="337"/>
      <c r="F526" s="337"/>
      <c r="G526" s="337"/>
      <c r="H526" s="337"/>
      <c r="I526" s="337"/>
      <c r="J526" s="337"/>
      <c r="K526" s="337"/>
      <c r="L526" s="337"/>
      <c r="M526" s="337"/>
      <c r="N526" s="337"/>
      <c r="O526" s="337"/>
      <c r="P526" s="337"/>
      <c r="Q526" s="337"/>
      <c r="R526" s="337"/>
      <c r="S526" s="337"/>
      <c r="T526" s="337"/>
      <c r="U526" s="337"/>
      <c r="V526" s="337"/>
      <c r="W526" s="337"/>
      <c r="X526" s="337"/>
      <c r="Y526" s="337"/>
      <c r="Z526" s="337"/>
      <c r="AA526" s="337"/>
      <c r="AB526" s="337"/>
      <c r="AC526" s="337"/>
      <c r="AD526" s="337"/>
      <c r="AE526" s="337"/>
      <c r="AF526" s="337"/>
      <c r="AG526" s="337"/>
      <c r="AH526" s="337"/>
      <c r="AI526" s="337"/>
      <c r="AJ526" s="337"/>
      <c r="AK526" s="337"/>
      <c r="AL526" s="337"/>
      <c r="AM526" s="337"/>
      <c r="AN526" s="337"/>
      <c r="AO526" s="337"/>
      <c r="AP526" s="337"/>
      <c r="AQ526" s="337"/>
      <c r="AR526" s="337"/>
    </row>
    <row r="527">
      <c r="A527" s="337"/>
      <c r="B527" s="337"/>
      <c r="C527" s="337"/>
      <c r="D527" s="337"/>
      <c r="E527" s="337"/>
      <c r="F527" s="337"/>
      <c r="G527" s="337"/>
      <c r="H527" s="337"/>
      <c r="I527" s="337"/>
      <c r="J527" s="337"/>
      <c r="K527" s="337"/>
      <c r="L527" s="337"/>
      <c r="M527" s="337"/>
      <c r="N527" s="337"/>
      <c r="O527" s="337"/>
      <c r="P527" s="337"/>
      <c r="Q527" s="337"/>
      <c r="R527" s="337"/>
      <c r="S527" s="337"/>
      <c r="T527" s="337"/>
      <c r="U527" s="337"/>
      <c r="V527" s="337"/>
      <c r="W527" s="337"/>
      <c r="X527" s="337"/>
      <c r="Y527" s="337"/>
      <c r="Z527" s="337"/>
      <c r="AA527" s="337"/>
      <c r="AB527" s="337"/>
      <c r="AC527" s="337"/>
      <c r="AD527" s="337"/>
      <c r="AE527" s="337"/>
      <c r="AF527" s="337"/>
      <c r="AG527" s="337"/>
      <c r="AH527" s="337"/>
      <c r="AI527" s="337"/>
      <c r="AJ527" s="337"/>
      <c r="AK527" s="337"/>
      <c r="AL527" s="337"/>
      <c r="AM527" s="337"/>
      <c r="AN527" s="337"/>
      <c r="AO527" s="337"/>
      <c r="AP527" s="337"/>
      <c r="AQ527" s="337"/>
      <c r="AR527" s="337"/>
    </row>
    <row r="528">
      <c r="A528" s="337"/>
      <c r="B528" s="337"/>
      <c r="C528" s="337"/>
      <c r="D528" s="337"/>
      <c r="E528" s="337"/>
      <c r="F528" s="337"/>
      <c r="G528" s="337"/>
      <c r="H528" s="337"/>
      <c r="I528" s="337"/>
      <c r="J528" s="337"/>
      <c r="K528" s="337"/>
      <c r="L528" s="337"/>
      <c r="M528" s="337"/>
      <c r="N528" s="337"/>
      <c r="O528" s="337"/>
      <c r="P528" s="337"/>
      <c r="Q528" s="337"/>
      <c r="R528" s="337"/>
      <c r="S528" s="337"/>
      <c r="T528" s="337"/>
      <c r="U528" s="337"/>
      <c r="V528" s="337"/>
      <c r="W528" s="337"/>
      <c r="X528" s="337"/>
      <c r="Y528" s="337"/>
      <c r="Z528" s="337"/>
      <c r="AA528" s="337"/>
      <c r="AB528" s="337"/>
      <c r="AC528" s="337"/>
      <c r="AD528" s="337"/>
      <c r="AE528" s="337"/>
      <c r="AF528" s="337"/>
      <c r="AG528" s="337"/>
      <c r="AH528" s="337"/>
      <c r="AI528" s="337"/>
      <c r="AJ528" s="337"/>
      <c r="AK528" s="337"/>
      <c r="AL528" s="337"/>
      <c r="AM528" s="337"/>
      <c r="AN528" s="337"/>
      <c r="AO528" s="337"/>
      <c r="AP528" s="337"/>
      <c r="AQ528" s="337"/>
      <c r="AR528" s="337"/>
    </row>
    <row r="529">
      <c r="A529" s="337"/>
      <c r="B529" s="337"/>
      <c r="C529" s="337"/>
      <c r="D529" s="337"/>
      <c r="E529" s="337"/>
      <c r="F529" s="337"/>
      <c r="G529" s="337"/>
      <c r="H529" s="337"/>
      <c r="I529" s="337"/>
      <c r="J529" s="337"/>
      <c r="K529" s="337"/>
      <c r="L529" s="337"/>
      <c r="M529" s="337"/>
      <c r="N529" s="337"/>
      <c r="O529" s="337"/>
      <c r="P529" s="337"/>
      <c r="Q529" s="337"/>
      <c r="R529" s="337"/>
      <c r="S529" s="337"/>
      <c r="T529" s="337"/>
      <c r="U529" s="337"/>
      <c r="V529" s="337"/>
      <c r="W529" s="337"/>
      <c r="X529" s="337"/>
      <c r="Y529" s="337"/>
      <c r="Z529" s="337"/>
      <c r="AA529" s="337"/>
      <c r="AB529" s="337"/>
      <c r="AC529" s="337"/>
      <c r="AD529" s="337"/>
      <c r="AE529" s="337"/>
      <c r="AF529" s="337"/>
      <c r="AG529" s="337"/>
      <c r="AH529" s="337"/>
      <c r="AI529" s="337"/>
      <c r="AJ529" s="337"/>
      <c r="AK529" s="337"/>
      <c r="AL529" s="337"/>
      <c r="AM529" s="337"/>
      <c r="AN529" s="337"/>
      <c r="AO529" s="337"/>
      <c r="AP529" s="337"/>
      <c r="AQ529" s="337"/>
      <c r="AR529" s="337"/>
    </row>
    <row r="530">
      <c r="A530" s="337"/>
      <c r="B530" s="337"/>
      <c r="C530" s="337"/>
      <c r="D530" s="337"/>
      <c r="E530" s="337"/>
      <c r="F530" s="337"/>
      <c r="G530" s="337"/>
      <c r="H530" s="337"/>
      <c r="I530" s="337"/>
      <c r="J530" s="337"/>
      <c r="K530" s="337"/>
      <c r="L530" s="337"/>
      <c r="M530" s="337"/>
      <c r="N530" s="337"/>
      <c r="O530" s="337"/>
      <c r="P530" s="337"/>
      <c r="Q530" s="337"/>
      <c r="R530" s="337"/>
      <c r="S530" s="337"/>
      <c r="T530" s="337"/>
      <c r="U530" s="337"/>
      <c r="V530" s="337"/>
      <c r="W530" s="337"/>
      <c r="X530" s="337"/>
      <c r="Y530" s="337"/>
      <c r="Z530" s="337"/>
      <c r="AA530" s="337"/>
      <c r="AB530" s="337"/>
      <c r="AC530" s="337"/>
      <c r="AD530" s="337"/>
      <c r="AE530" s="337"/>
      <c r="AF530" s="337"/>
      <c r="AG530" s="337"/>
      <c r="AH530" s="337"/>
      <c r="AI530" s="337"/>
      <c r="AJ530" s="337"/>
      <c r="AK530" s="337"/>
      <c r="AL530" s="337"/>
      <c r="AM530" s="337"/>
      <c r="AN530" s="337"/>
      <c r="AO530" s="337"/>
      <c r="AP530" s="337"/>
      <c r="AQ530" s="337"/>
      <c r="AR530" s="337"/>
    </row>
    <row r="531">
      <c r="A531" s="337"/>
      <c r="B531" s="337"/>
      <c r="C531" s="337"/>
      <c r="D531" s="337"/>
      <c r="E531" s="337"/>
      <c r="F531" s="337"/>
      <c r="G531" s="337"/>
      <c r="H531" s="337"/>
      <c r="I531" s="337"/>
      <c r="J531" s="337"/>
      <c r="K531" s="337"/>
      <c r="L531" s="337"/>
      <c r="M531" s="337"/>
      <c r="N531" s="337"/>
      <c r="O531" s="337"/>
      <c r="P531" s="337"/>
      <c r="Q531" s="337"/>
      <c r="R531" s="337"/>
      <c r="S531" s="337"/>
      <c r="T531" s="337"/>
      <c r="U531" s="337"/>
      <c r="V531" s="337"/>
      <c r="W531" s="337"/>
      <c r="X531" s="337"/>
      <c r="Y531" s="337"/>
      <c r="Z531" s="337"/>
      <c r="AA531" s="337"/>
      <c r="AB531" s="337"/>
      <c r="AC531" s="337"/>
      <c r="AD531" s="337"/>
      <c r="AE531" s="337"/>
      <c r="AF531" s="337"/>
      <c r="AG531" s="337"/>
      <c r="AH531" s="337"/>
      <c r="AI531" s="337"/>
      <c r="AJ531" s="337"/>
      <c r="AK531" s="337"/>
      <c r="AL531" s="337"/>
      <c r="AM531" s="337"/>
      <c r="AN531" s="337"/>
      <c r="AO531" s="337"/>
      <c r="AP531" s="337"/>
      <c r="AQ531" s="337"/>
      <c r="AR531" s="337"/>
    </row>
    <row r="532">
      <c r="A532" s="337"/>
      <c r="B532" s="337"/>
      <c r="C532" s="337"/>
      <c r="D532" s="337"/>
      <c r="E532" s="337"/>
      <c r="F532" s="337"/>
      <c r="G532" s="337"/>
      <c r="H532" s="337"/>
      <c r="I532" s="337"/>
      <c r="J532" s="337"/>
      <c r="K532" s="337"/>
      <c r="L532" s="337"/>
      <c r="M532" s="337"/>
      <c r="N532" s="337"/>
      <c r="O532" s="337"/>
      <c r="P532" s="337"/>
      <c r="Q532" s="337"/>
      <c r="R532" s="337"/>
      <c r="S532" s="337"/>
      <c r="T532" s="337"/>
      <c r="U532" s="337"/>
      <c r="V532" s="337"/>
      <c r="W532" s="337"/>
      <c r="X532" s="337"/>
      <c r="Y532" s="337"/>
      <c r="Z532" s="337"/>
      <c r="AA532" s="337"/>
      <c r="AB532" s="337"/>
      <c r="AC532" s="337"/>
      <c r="AD532" s="337"/>
      <c r="AE532" s="337"/>
      <c r="AF532" s="337"/>
      <c r="AG532" s="337"/>
      <c r="AH532" s="337"/>
      <c r="AI532" s="337"/>
      <c r="AJ532" s="337"/>
      <c r="AK532" s="337"/>
      <c r="AL532" s="337"/>
      <c r="AM532" s="337"/>
      <c r="AN532" s="337"/>
      <c r="AO532" s="337"/>
      <c r="AP532" s="337"/>
      <c r="AQ532" s="337"/>
      <c r="AR532" s="337"/>
    </row>
    <row r="533">
      <c r="A533" s="337"/>
      <c r="B533" s="337"/>
      <c r="C533" s="337"/>
      <c r="D533" s="337"/>
      <c r="E533" s="337"/>
      <c r="F533" s="337"/>
      <c r="G533" s="337"/>
      <c r="H533" s="337"/>
      <c r="I533" s="337"/>
      <c r="J533" s="337"/>
      <c r="K533" s="337"/>
      <c r="L533" s="337"/>
      <c r="M533" s="337"/>
      <c r="N533" s="337"/>
      <c r="O533" s="337"/>
      <c r="P533" s="337"/>
      <c r="Q533" s="337"/>
      <c r="R533" s="337"/>
      <c r="S533" s="337"/>
      <c r="T533" s="337"/>
      <c r="U533" s="337"/>
      <c r="V533" s="337"/>
      <c r="W533" s="337"/>
      <c r="X533" s="337"/>
      <c r="Y533" s="337"/>
      <c r="Z533" s="337"/>
      <c r="AA533" s="337"/>
      <c r="AB533" s="337"/>
      <c r="AC533" s="337"/>
      <c r="AD533" s="337"/>
      <c r="AE533" s="337"/>
      <c r="AF533" s="337"/>
      <c r="AG533" s="337"/>
      <c r="AH533" s="337"/>
      <c r="AI533" s="337"/>
      <c r="AJ533" s="337"/>
      <c r="AK533" s="337"/>
      <c r="AL533" s="337"/>
      <c r="AM533" s="337"/>
      <c r="AN533" s="337"/>
      <c r="AO533" s="337"/>
      <c r="AP533" s="337"/>
      <c r="AQ533" s="337"/>
      <c r="AR533" s="337"/>
    </row>
    <row r="534">
      <c r="A534" s="337"/>
      <c r="B534" s="337"/>
      <c r="C534" s="337"/>
      <c r="D534" s="337"/>
      <c r="E534" s="337"/>
      <c r="F534" s="337"/>
      <c r="G534" s="337"/>
      <c r="H534" s="337"/>
      <c r="I534" s="337"/>
      <c r="J534" s="337"/>
      <c r="K534" s="337"/>
      <c r="L534" s="337"/>
      <c r="M534" s="337"/>
      <c r="N534" s="337"/>
      <c r="O534" s="337"/>
      <c r="P534" s="337"/>
      <c r="Q534" s="337"/>
      <c r="R534" s="337"/>
      <c r="S534" s="337"/>
      <c r="T534" s="337"/>
      <c r="U534" s="337"/>
      <c r="V534" s="337"/>
      <c r="W534" s="337"/>
      <c r="X534" s="337"/>
      <c r="Y534" s="337"/>
      <c r="Z534" s="337"/>
      <c r="AA534" s="337"/>
      <c r="AB534" s="337"/>
      <c r="AC534" s="337"/>
      <c r="AD534" s="337"/>
      <c r="AE534" s="337"/>
      <c r="AF534" s="337"/>
      <c r="AG534" s="337"/>
      <c r="AH534" s="337"/>
      <c r="AI534" s="337"/>
      <c r="AJ534" s="337"/>
      <c r="AK534" s="337"/>
      <c r="AL534" s="337"/>
      <c r="AM534" s="337"/>
      <c r="AN534" s="337"/>
      <c r="AO534" s="337"/>
      <c r="AP534" s="337"/>
      <c r="AQ534" s="337"/>
      <c r="AR534" s="337"/>
    </row>
    <row r="535">
      <c r="A535" s="337"/>
      <c r="B535" s="337"/>
      <c r="C535" s="337"/>
      <c r="D535" s="337"/>
      <c r="E535" s="337"/>
      <c r="F535" s="337"/>
      <c r="G535" s="337"/>
      <c r="H535" s="337"/>
      <c r="I535" s="337"/>
      <c r="J535" s="337"/>
      <c r="K535" s="337"/>
      <c r="L535" s="337"/>
      <c r="M535" s="337"/>
      <c r="N535" s="337"/>
      <c r="O535" s="337"/>
      <c r="P535" s="337"/>
      <c r="Q535" s="337"/>
      <c r="R535" s="337"/>
      <c r="S535" s="337"/>
      <c r="T535" s="337"/>
      <c r="U535" s="337"/>
      <c r="V535" s="337"/>
      <c r="W535" s="337"/>
      <c r="X535" s="337"/>
      <c r="Y535" s="337"/>
      <c r="Z535" s="337"/>
      <c r="AA535" s="337"/>
      <c r="AB535" s="337"/>
      <c r="AC535" s="337"/>
      <c r="AD535" s="337"/>
      <c r="AE535" s="337"/>
      <c r="AF535" s="337"/>
      <c r="AG535" s="337"/>
      <c r="AH535" s="337"/>
      <c r="AI535" s="337"/>
      <c r="AJ535" s="337"/>
      <c r="AK535" s="337"/>
      <c r="AL535" s="337"/>
      <c r="AM535" s="337"/>
      <c r="AN535" s="337"/>
      <c r="AO535" s="337"/>
      <c r="AP535" s="337"/>
      <c r="AQ535" s="337"/>
      <c r="AR535" s="337"/>
    </row>
    <row r="536">
      <c r="A536" s="337"/>
      <c r="B536" s="337"/>
      <c r="C536" s="337"/>
      <c r="D536" s="337"/>
      <c r="E536" s="337"/>
      <c r="F536" s="337"/>
      <c r="G536" s="337"/>
      <c r="H536" s="337"/>
      <c r="I536" s="337"/>
      <c r="J536" s="337"/>
      <c r="K536" s="337"/>
      <c r="L536" s="337"/>
      <c r="M536" s="337"/>
      <c r="N536" s="337"/>
      <c r="O536" s="337"/>
      <c r="P536" s="337"/>
      <c r="Q536" s="337"/>
      <c r="R536" s="337"/>
      <c r="S536" s="337"/>
      <c r="T536" s="337"/>
      <c r="U536" s="337"/>
      <c r="V536" s="337"/>
      <c r="W536" s="337"/>
      <c r="X536" s="337"/>
      <c r="Y536" s="337"/>
      <c r="Z536" s="337"/>
      <c r="AA536" s="337"/>
      <c r="AB536" s="337"/>
      <c r="AC536" s="337"/>
      <c r="AD536" s="337"/>
      <c r="AE536" s="337"/>
      <c r="AF536" s="337"/>
      <c r="AG536" s="337"/>
      <c r="AH536" s="337"/>
      <c r="AI536" s="337"/>
      <c r="AJ536" s="337"/>
      <c r="AK536" s="337"/>
      <c r="AL536" s="337"/>
      <c r="AM536" s="337"/>
      <c r="AN536" s="337"/>
      <c r="AO536" s="337"/>
      <c r="AP536" s="337"/>
      <c r="AQ536" s="337"/>
      <c r="AR536" s="337"/>
    </row>
    <row r="537">
      <c r="A537" s="337"/>
      <c r="B537" s="337"/>
      <c r="C537" s="337"/>
      <c r="D537" s="337"/>
      <c r="E537" s="337"/>
      <c r="F537" s="337"/>
      <c r="G537" s="337"/>
      <c r="H537" s="337"/>
      <c r="I537" s="337"/>
      <c r="J537" s="337"/>
      <c r="K537" s="337"/>
      <c r="L537" s="337"/>
      <c r="M537" s="337"/>
      <c r="N537" s="337"/>
      <c r="O537" s="337"/>
      <c r="P537" s="337"/>
      <c r="Q537" s="337"/>
      <c r="R537" s="337"/>
      <c r="S537" s="337"/>
      <c r="T537" s="337"/>
      <c r="U537" s="337"/>
      <c r="V537" s="337"/>
      <c r="W537" s="337"/>
      <c r="X537" s="337"/>
      <c r="Y537" s="337"/>
      <c r="Z537" s="337"/>
      <c r="AA537" s="337"/>
      <c r="AB537" s="337"/>
      <c r="AC537" s="337"/>
      <c r="AD537" s="337"/>
      <c r="AE537" s="337"/>
      <c r="AF537" s="337"/>
      <c r="AG537" s="337"/>
      <c r="AH537" s="337"/>
      <c r="AI537" s="337"/>
      <c r="AJ537" s="337"/>
      <c r="AK537" s="337"/>
      <c r="AL537" s="337"/>
      <c r="AM537" s="337"/>
      <c r="AN537" s="337"/>
      <c r="AO537" s="337"/>
      <c r="AP537" s="337"/>
      <c r="AQ537" s="337"/>
      <c r="AR537" s="337"/>
    </row>
    <row r="538">
      <c r="A538" s="337"/>
      <c r="B538" s="337"/>
      <c r="C538" s="337"/>
      <c r="D538" s="337"/>
      <c r="E538" s="337"/>
      <c r="F538" s="337"/>
      <c r="G538" s="337"/>
      <c r="H538" s="337"/>
      <c r="I538" s="337"/>
      <c r="J538" s="337"/>
      <c r="K538" s="337"/>
      <c r="L538" s="337"/>
      <c r="M538" s="337"/>
      <c r="N538" s="337"/>
      <c r="O538" s="337"/>
      <c r="P538" s="337"/>
      <c r="Q538" s="337"/>
      <c r="R538" s="337"/>
      <c r="S538" s="337"/>
      <c r="T538" s="337"/>
      <c r="U538" s="337"/>
      <c r="V538" s="337"/>
      <c r="W538" s="337"/>
      <c r="X538" s="337"/>
      <c r="Y538" s="337"/>
      <c r="Z538" s="337"/>
      <c r="AA538" s="337"/>
      <c r="AB538" s="337"/>
      <c r="AC538" s="337"/>
      <c r="AD538" s="337"/>
      <c r="AE538" s="337"/>
      <c r="AF538" s="337"/>
      <c r="AG538" s="337"/>
      <c r="AH538" s="337"/>
      <c r="AI538" s="337"/>
      <c r="AJ538" s="337"/>
      <c r="AK538" s="337"/>
      <c r="AL538" s="337"/>
      <c r="AM538" s="337"/>
      <c r="AN538" s="337"/>
      <c r="AO538" s="337"/>
      <c r="AP538" s="337"/>
      <c r="AQ538" s="337"/>
      <c r="AR538" s="337"/>
    </row>
    <row r="539">
      <c r="A539" s="337"/>
      <c r="B539" s="337"/>
      <c r="C539" s="337"/>
      <c r="D539" s="337"/>
      <c r="E539" s="337"/>
      <c r="F539" s="337"/>
      <c r="G539" s="337"/>
      <c r="H539" s="337"/>
      <c r="I539" s="337"/>
      <c r="J539" s="337"/>
      <c r="K539" s="337"/>
      <c r="L539" s="337"/>
      <c r="M539" s="337"/>
      <c r="N539" s="337"/>
      <c r="O539" s="337"/>
      <c r="P539" s="337"/>
      <c r="Q539" s="337"/>
      <c r="R539" s="337"/>
      <c r="S539" s="337"/>
      <c r="T539" s="337"/>
      <c r="U539" s="337"/>
      <c r="V539" s="337"/>
      <c r="W539" s="337"/>
      <c r="X539" s="337"/>
      <c r="Y539" s="337"/>
      <c r="Z539" s="337"/>
      <c r="AA539" s="337"/>
      <c r="AB539" s="337"/>
      <c r="AC539" s="337"/>
      <c r="AD539" s="337"/>
      <c r="AE539" s="337"/>
      <c r="AF539" s="337"/>
      <c r="AG539" s="337"/>
      <c r="AH539" s="337"/>
      <c r="AI539" s="337"/>
      <c r="AJ539" s="337"/>
      <c r="AK539" s="337"/>
      <c r="AL539" s="337"/>
      <c r="AM539" s="337"/>
      <c r="AN539" s="337"/>
      <c r="AO539" s="337"/>
      <c r="AP539" s="337"/>
      <c r="AQ539" s="337"/>
      <c r="AR539" s="337"/>
    </row>
    <row r="540">
      <c r="A540" s="337"/>
      <c r="B540" s="337"/>
      <c r="C540" s="337"/>
      <c r="D540" s="337"/>
      <c r="E540" s="337"/>
      <c r="F540" s="337"/>
      <c r="G540" s="337"/>
      <c r="H540" s="337"/>
      <c r="I540" s="337"/>
      <c r="J540" s="337"/>
      <c r="K540" s="337"/>
      <c r="L540" s="337"/>
      <c r="M540" s="337"/>
      <c r="N540" s="337"/>
      <c r="O540" s="337"/>
      <c r="P540" s="337"/>
      <c r="Q540" s="337"/>
      <c r="R540" s="337"/>
      <c r="S540" s="337"/>
      <c r="T540" s="337"/>
      <c r="U540" s="337"/>
      <c r="V540" s="337"/>
      <c r="W540" s="337"/>
      <c r="X540" s="337"/>
      <c r="Y540" s="337"/>
      <c r="Z540" s="337"/>
      <c r="AA540" s="337"/>
      <c r="AB540" s="337"/>
      <c r="AC540" s="337"/>
      <c r="AD540" s="337"/>
      <c r="AE540" s="337"/>
      <c r="AF540" s="337"/>
      <c r="AG540" s="337"/>
      <c r="AH540" s="337"/>
      <c r="AI540" s="337"/>
      <c r="AJ540" s="337"/>
      <c r="AK540" s="337"/>
      <c r="AL540" s="337"/>
      <c r="AM540" s="337"/>
      <c r="AN540" s="337"/>
      <c r="AO540" s="337"/>
      <c r="AP540" s="337"/>
      <c r="AQ540" s="337"/>
      <c r="AR540" s="337"/>
    </row>
    <row r="541">
      <c r="A541" s="337"/>
      <c r="B541" s="337"/>
      <c r="C541" s="337"/>
      <c r="D541" s="337"/>
      <c r="E541" s="337"/>
      <c r="F541" s="337"/>
      <c r="G541" s="337"/>
      <c r="H541" s="337"/>
      <c r="I541" s="337"/>
      <c r="J541" s="337"/>
      <c r="K541" s="337"/>
      <c r="L541" s="337"/>
      <c r="M541" s="337"/>
      <c r="N541" s="337"/>
      <c r="O541" s="337"/>
      <c r="P541" s="337"/>
      <c r="Q541" s="337"/>
      <c r="R541" s="337"/>
      <c r="S541" s="337"/>
      <c r="T541" s="337"/>
      <c r="U541" s="337"/>
      <c r="V541" s="337"/>
      <c r="W541" s="337"/>
      <c r="X541" s="337"/>
      <c r="Y541" s="337"/>
      <c r="Z541" s="337"/>
      <c r="AA541" s="337"/>
      <c r="AB541" s="337"/>
      <c r="AC541" s="337"/>
      <c r="AD541" s="337"/>
      <c r="AE541" s="337"/>
      <c r="AF541" s="337"/>
      <c r="AG541" s="337"/>
      <c r="AH541" s="337"/>
      <c r="AI541" s="337"/>
      <c r="AJ541" s="337"/>
      <c r="AK541" s="337"/>
      <c r="AL541" s="337"/>
      <c r="AM541" s="337"/>
      <c r="AN541" s="337"/>
      <c r="AO541" s="337"/>
      <c r="AP541" s="337"/>
      <c r="AQ541" s="337"/>
      <c r="AR541" s="337"/>
    </row>
    <row r="542">
      <c r="A542" s="337"/>
      <c r="B542" s="337"/>
      <c r="C542" s="337"/>
      <c r="D542" s="337"/>
      <c r="E542" s="337"/>
      <c r="F542" s="337"/>
      <c r="G542" s="337"/>
      <c r="H542" s="337"/>
      <c r="I542" s="337"/>
      <c r="J542" s="337"/>
      <c r="K542" s="337"/>
      <c r="L542" s="337"/>
      <c r="M542" s="337"/>
      <c r="N542" s="337"/>
      <c r="O542" s="337"/>
      <c r="P542" s="337"/>
      <c r="Q542" s="337"/>
      <c r="R542" s="337"/>
      <c r="S542" s="337"/>
      <c r="T542" s="337"/>
      <c r="U542" s="337"/>
      <c r="V542" s="337"/>
      <c r="W542" s="337"/>
      <c r="X542" s="337"/>
      <c r="Y542" s="337"/>
      <c r="Z542" s="337"/>
      <c r="AA542" s="337"/>
      <c r="AB542" s="337"/>
      <c r="AC542" s="337"/>
      <c r="AD542" s="337"/>
      <c r="AE542" s="337"/>
      <c r="AF542" s="337"/>
      <c r="AG542" s="337"/>
      <c r="AH542" s="337"/>
      <c r="AI542" s="337"/>
      <c r="AJ542" s="337"/>
      <c r="AK542" s="337"/>
      <c r="AL542" s="337"/>
      <c r="AM542" s="337"/>
      <c r="AN542" s="337"/>
      <c r="AO542" s="337"/>
      <c r="AP542" s="337"/>
      <c r="AQ542" s="337"/>
      <c r="AR542" s="337"/>
    </row>
    <row r="543">
      <c r="A543" s="337"/>
      <c r="B543" s="337"/>
      <c r="C543" s="337"/>
      <c r="D543" s="337"/>
      <c r="E543" s="337"/>
      <c r="F543" s="337"/>
      <c r="G543" s="337"/>
      <c r="H543" s="337"/>
      <c r="I543" s="337"/>
      <c r="J543" s="337"/>
      <c r="K543" s="337"/>
      <c r="L543" s="337"/>
      <c r="M543" s="337"/>
      <c r="N543" s="337"/>
      <c r="O543" s="337"/>
      <c r="P543" s="337"/>
      <c r="Q543" s="337"/>
      <c r="R543" s="337"/>
      <c r="S543" s="337"/>
      <c r="T543" s="337"/>
      <c r="U543" s="337"/>
      <c r="V543" s="337"/>
      <c r="W543" s="337"/>
      <c r="X543" s="337"/>
      <c r="Y543" s="337"/>
      <c r="Z543" s="337"/>
      <c r="AA543" s="337"/>
      <c r="AB543" s="337"/>
      <c r="AC543" s="337"/>
      <c r="AD543" s="337"/>
      <c r="AE543" s="337"/>
      <c r="AF543" s="337"/>
      <c r="AG543" s="337"/>
      <c r="AH543" s="337"/>
      <c r="AI543" s="337"/>
      <c r="AJ543" s="337"/>
      <c r="AK543" s="337"/>
      <c r="AL543" s="337"/>
      <c r="AM543" s="337"/>
      <c r="AN543" s="337"/>
      <c r="AO543" s="337"/>
      <c r="AP543" s="337"/>
      <c r="AQ543" s="337"/>
      <c r="AR543" s="337"/>
    </row>
    <row r="544">
      <c r="A544" s="337"/>
      <c r="B544" s="337"/>
      <c r="C544" s="337"/>
      <c r="D544" s="337"/>
      <c r="E544" s="337"/>
      <c r="F544" s="337"/>
      <c r="G544" s="337"/>
      <c r="H544" s="337"/>
      <c r="I544" s="337"/>
      <c r="J544" s="337"/>
      <c r="K544" s="337"/>
      <c r="L544" s="337"/>
      <c r="M544" s="337"/>
      <c r="N544" s="337"/>
      <c r="O544" s="337"/>
      <c r="P544" s="337"/>
      <c r="Q544" s="337"/>
      <c r="R544" s="337"/>
      <c r="S544" s="337"/>
      <c r="T544" s="337"/>
      <c r="U544" s="337"/>
      <c r="V544" s="337"/>
      <c r="W544" s="337"/>
      <c r="X544" s="337"/>
      <c r="Y544" s="337"/>
      <c r="Z544" s="337"/>
      <c r="AA544" s="337"/>
      <c r="AB544" s="337"/>
      <c r="AC544" s="337"/>
      <c r="AD544" s="337"/>
      <c r="AE544" s="337"/>
      <c r="AF544" s="337"/>
      <c r="AG544" s="337"/>
      <c r="AH544" s="337"/>
      <c r="AI544" s="337"/>
      <c r="AJ544" s="337"/>
      <c r="AK544" s="337"/>
      <c r="AL544" s="337"/>
      <c r="AM544" s="337"/>
      <c r="AN544" s="337"/>
      <c r="AO544" s="337"/>
      <c r="AP544" s="337"/>
      <c r="AQ544" s="337"/>
      <c r="AR544" s="337"/>
    </row>
    <row r="545">
      <c r="A545" s="337"/>
      <c r="B545" s="337"/>
      <c r="C545" s="337"/>
      <c r="D545" s="337"/>
      <c r="E545" s="337"/>
      <c r="F545" s="337"/>
      <c r="G545" s="337"/>
      <c r="H545" s="337"/>
      <c r="I545" s="337"/>
      <c r="J545" s="337"/>
      <c r="K545" s="337"/>
      <c r="L545" s="337"/>
      <c r="M545" s="337"/>
      <c r="N545" s="337"/>
      <c r="O545" s="337"/>
      <c r="P545" s="337"/>
      <c r="Q545" s="337"/>
      <c r="R545" s="337"/>
      <c r="S545" s="337"/>
      <c r="T545" s="337"/>
      <c r="U545" s="337"/>
      <c r="V545" s="337"/>
      <c r="W545" s="337"/>
      <c r="X545" s="337"/>
      <c r="Y545" s="337"/>
      <c r="Z545" s="337"/>
      <c r="AA545" s="337"/>
      <c r="AB545" s="337"/>
      <c r="AC545" s="337"/>
      <c r="AD545" s="337"/>
      <c r="AE545" s="337"/>
      <c r="AF545" s="337"/>
      <c r="AG545" s="337"/>
      <c r="AH545" s="337"/>
      <c r="AI545" s="337"/>
      <c r="AJ545" s="337"/>
      <c r="AK545" s="337"/>
      <c r="AL545" s="337"/>
      <c r="AM545" s="337"/>
      <c r="AN545" s="337"/>
      <c r="AO545" s="337"/>
      <c r="AP545" s="337"/>
      <c r="AQ545" s="337"/>
      <c r="AR545" s="337"/>
    </row>
    <row r="546">
      <c r="A546" s="337"/>
      <c r="B546" s="337"/>
      <c r="C546" s="337"/>
      <c r="D546" s="337"/>
      <c r="E546" s="337"/>
      <c r="F546" s="337"/>
      <c r="G546" s="337"/>
      <c r="H546" s="337"/>
      <c r="I546" s="337"/>
      <c r="J546" s="337"/>
      <c r="K546" s="337"/>
      <c r="L546" s="337"/>
      <c r="M546" s="337"/>
      <c r="N546" s="337"/>
      <c r="O546" s="337"/>
      <c r="P546" s="337"/>
      <c r="Q546" s="337"/>
      <c r="R546" s="337"/>
      <c r="S546" s="337"/>
      <c r="T546" s="337"/>
      <c r="U546" s="337"/>
      <c r="V546" s="337"/>
      <c r="W546" s="337"/>
      <c r="X546" s="337"/>
      <c r="Y546" s="337"/>
      <c r="Z546" s="337"/>
      <c r="AA546" s="337"/>
      <c r="AB546" s="337"/>
      <c r="AC546" s="337"/>
      <c r="AD546" s="337"/>
      <c r="AE546" s="337"/>
      <c r="AF546" s="337"/>
      <c r="AG546" s="337"/>
      <c r="AH546" s="337"/>
      <c r="AI546" s="337"/>
      <c r="AJ546" s="337"/>
      <c r="AK546" s="337"/>
      <c r="AL546" s="337"/>
      <c r="AM546" s="337"/>
      <c r="AN546" s="337"/>
      <c r="AO546" s="337"/>
      <c r="AP546" s="337"/>
      <c r="AQ546" s="337"/>
      <c r="AR546" s="337"/>
    </row>
    <row r="547">
      <c r="A547" s="337"/>
      <c r="B547" s="337"/>
      <c r="C547" s="337"/>
      <c r="D547" s="337"/>
      <c r="E547" s="337"/>
      <c r="F547" s="337"/>
      <c r="G547" s="337"/>
      <c r="H547" s="337"/>
      <c r="I547" s="337"/>
      <c r="J547" s="337"/>
      <c r="K547" s="337"/>
      <c r="L547" s="337"/>
      <c r="M547" s="337"/>
      <c r="N547" s="337"/>
      <c r="O547" s="337"/>
      <c r="P547" s="337"/>
      <c r="Q547" s="337"/>
      <c r="R547" s="337"/>
      <c r="S547" s="337"/>
      <c r="T547" s="337"/>
      <c r="U547" s="337"/>
      <c r="V547" s="337"/>
      <c r="W547" s="337"/>
      <c r="X547" s="337"/>
      <c r="Y547" s="337"/>
      <c r="Z547" s="337"/>
      <c r="AA547" s="337"/>
      <c r="AB547" s="337"/>
      <c r="AC547" s="337"/>
      <c r="AD547" s="337"/>
      <c r="AE547" s="337"/>
      <c r="AF547" s="337"/>
      <c r="AG547" s="337"/>
      <c r="AH547" s="337"/>
      <c r="AI547" s="337"/>
      <c r="AJ547" s="337"/>
      <c r="AK547" s="337"/>
      <c r="AL547" s="337"/>
      <c r="AM547" s="337"/>
      <c r="AN547" s="337"/>
      <c r="AO547" s="337"/>
      <c r="AP547" s="337"/>
      <c r="AQ547" s="337"/>
      <c r="AR547" s="337"/>
    </row>
    <row r="548">
      <c r="A548" s="337"/>
      <c r="B548" s="337"/>
      <c r="C548" s="337"/>
      <c r="D548" s="337"/>
      <c r="E548" s="337"/>
      <c r="F548" s="337"/>
      <c r="G548" s="337"/>
      <c r="H548" s="337"/>
      <c r="I548" s="337"/>
      <c r="J548" s="337"/>
      <c r="K548" s="337"/>
      <c r="L548" s="337"/>
      <c r="M548" s="337"/>
      <c r="N548" s="337"/>
      <c r="O548" s="337"/>
      <c r="P548" s="337"/>
      <c r="Q548" s="337"/>
      <c r="R548" s="337"/>
      <c r="S548" s="337"/>
      <c r="T548" s="337"/>
      <c r="U548" s="337"/>
      <c r="V548" s="337"/>
      <c r="W548" s="337"/>
      <c r="X548" s="337"/>
      <c r="Y548" s="337"/>
      <c r="Z548" s="337"/>
      <c r="AA548" s="337"/>
      <c r="AB548" s="337"/>
      <c r="AC548" s="337"/>
      <c r="AD548" s="337"/>
      <c r="AE548" s="337"/>
      <c r="AF548" s="337"/>
      <c r="AG548" s="337"/>
      <c r="AH548" s="337"/>
      <c r="AI548" s="337"/>
      <c r="AJ548" s="337"/>
      <c r="AK548" s="337"/>
      <c r="AL548" s="337"/>
      <c r="AM548" s="337"/>
      <c r="AN548" s="337"/>
      <c r="AO548" s="337"/>
      <c r="AP548" s="337"/>
      <c r="AQ548" s="337"/>
      <c r="AR548" s="337"/>
    </row>
    <row r="549">
      <c r="A549" s="337"/>
      <c r="B549" s="337"/>
      <c r="C549" s="337"/>
      <c r="D549" s="337"/>
      <c r="E549" s="337"/>
      <c r="F549" s="337"/>
      <c r="G549" s="337"/>
      <c r="H549" s="337"/>
      <c r="I549" s="337"/>
      <c r="J549" s="337"/>
      <c r="K549" s="337"/>
      <c r="L549" s="337"/>
      <c r="M549" s="337"/>
      <c r="N549" s="337"/>
      <c r="O549" s="337"/>
      <c r="P549" s="337"/>
      <c r="Q549" s="337"/>
      <c r="R549" s="337"/>
      <c r="S549" s="337"/>
      <c r="T549" s="337"/>
      <c r="U549" s="337"/>
      <c r="V549" s="337"/>
      <c r="W549" s="337"/>
      <c r="X549" s="337"/>
      <c r="Y549" s="337"/>
      <c r="Z549" s="337"/>
      <c r="AA549" s="337"/>
      <c r="AB549" s="337"/>
      <c r="AC549" s="337"/>
      <c r="AD549" s="337"/>
      <c r="AE549" s="337"/>
      <c r="AF549" s="337"/>
      <c r="AG549" s="337"/>
      <c r="AH549" s="337"/>
      <c r="AI549" s="337"/>
      <c r="AJ549" s="337"/>
      <c r="AK549" s="337"/>
      <c r="AL549" s="337"/>
      <c r="AM549" s="337"/>
      <c r="AN549" s="337"/>
      <c r="AO549" s="337"/>
      <c r="AP549" s="337"/>
      <c r="AQ549" s="337"/>
      <c r="AR549" s="337"/>
    </row>
    <row r="550">
      <c r="A550" s="337"/>
      <c r="B550" s="337"/>
      <c r="C550" s="337"/>
      <c r="D550" s="337"/>
      <c r="E550" s="337"/>
      <c r="F550" s="337"/>
      <c r="G550" s="337"/>
      <c r="H550" s="337"/>
      <c r="I550" s="337"/>
      <c r="J550" s="337"/>
      <c r="K550" s="337"/>
      <c r="L550" s="337"/>
      <c r="M550" s="337"/>
      <c r="N550" s="337"/>
      <c r="O550" s="337"/>
      <c r="P550" s="337"/>
      <c r="Q550" s="337"/>
      <c r="R550" s="337"/>
      <c r="S550" s="337"/>
      <c r="T550" s="337"/>
      <c r="U550" s="337"/>
      <c r="V550" s="337"/>
      <c r="W550" s="337"/>
      <c r="X550" s="337"/>
      <c r="Y550" s="337"/>
      <c r="Z550" s="337"/>
      <c r="AA550" s="337"/>
      <c r="AB550" s="337"/>
      <c r="AC550" s="337"/>
      <c r="AD550" s="337"/>
      <c r="AE550" s="337"/>
      <c r="AF550" s="337"/>
      <c r="AG550" s="337"/>
      <c r="AH550" s="337"/>
      <c r="AI550" s="337"/>
      <c r="AJ550" s="337"/>
      <c r="AK550" s="337"/>
      <c r="AL550" s="337"/>
      <c r="AM550" s="337"/>
      <c r="AN550" s="337"/>
      <c r="AO550" s="337"/>
      <c r="AP550" s="337"/>
      <c r="AQ550" s="337"/>
      <c r="AR550" s="337"/>
    </row>
    <row r="551">
      <c r="A551" s="337"/>
      <c r="B551" s="337"/>
      <c r="C551" s="337"/>
      <c r="D551" s="337"/>
      <c r="E551" s="337"/>
      <c r="F551" s="337"/>
      <c r="G551" s="337"/>
      <c r="H551" s="337"/>
      <c r="I551" s="337"/>
      <c r="J551" s="337"/>
      <c r="K551" s="337"/>
      <c r="L551" s="337"/>
      <c r="M551" s="337"/>
      <c r="N551" s="337"/>
      <c r="O551" s="337"/>
      <c r="P551" s="337"/>
      <c r="Q551" s="337"/>
      <c r="R551" s="337"/>
      <c r="S551" s="337"/>
      <c r="T551" s="337"/>
      <c r="U551" s="337"/>
      <c r="V551" s="337"/>
      <c r="W551" s="337"/>
      <c r="X551" s="337"/>
      <c r="Y551" s="337"/>
      <c r="Z551" s="337"/>
      <c r="AA551" s="337"/>
      <c r="AB551" s="337"/>
      <c r="AC551" s="337"/>
      <c r="AD551" s="337"/>
      <c r="AE551" s="337"/>
      <c r="AF551" s="337"/>
      <c r="AG551" s="337"/>
      <c r="AH551" s="337"/>
      <c r="AI551" s="337"/>
      <c r="AJ551" s="337"/>
      <c r="AK551" s="337"/>
      <c r="AL551" s="337"/>
      <c r="AM551" s="337"/>
      <c r="AN551" s="337"/>
      <c r="AO551" s="337"/>
      <c r="AP551" s="337"/>
      <c r="AQ551" s="337"/>
      <c r="AR551" s="337"/>
    </row>
    <row r="552">
      <c r="A552" s="337"/>
      <c r="B552" s="337"/>
      <c r="C552" s="337"/>
      <c r="D552" s="337"/>
      <c r="E552" s="337"/>
      <c r="F552" s="337"/>
      <c r="G552" s="337"/>
      <c r="H552" s="337"/>
      <c r="I552" s="337"/>
      <c r="J552" s="337"/>
      <c r="K552" s="337"/>
      <c r="L552" s="337"/>
      <c r="M552" s="337"/>
      <c r="N552" s="337"/>
      <c r="O552" s="337"/>
      <c r="P552" s="337"/>
      <c r="Q552" s="337"/>
      <c r="R552" s="337"/>
      <c r="S552" s="337"/>
      <c r="T552" s="337"/>
      <c r="U552" s="337"/>
      <c r="V552" s="337"/>
      <c r="W552" s="337"/>
      <c r="X552" s="337"/>
      <c r="Y552" s="337"/>
      <c r="Z552" s="337"/>
      <c r="AA552" s="337"/>
      <c r="AB552" s="337"/>
      <c r="AC552" s="337"/>
      <c r="AD552" s="337"/>
      <c r="AE552" s="337"/>
      <c r="AF552" s="337"/>
      <c r="AG552" s="337"/>
      <c r="AH552" s="337"/>
      <c r="AI552" s="337"/>
      <c r="AJ552" s="337"/>
      <c r="AK552" s="337"/>
      <c r="AL552" s="337"/>
      <c r="AM552" s="337"/>
      <c r="AN552" s="337"/>
      <c r="AO552" s="337"/>
      <c r="AP552" s="337"/>
      <c r="AQ552" s="337"/>
      <c r="AR552" s="337"/>
    </row>
    <row r="553">
      <c r="A553" s="337"/>
      <c r="B553" s="337"/>
      <c r="C553" s="337"/>
      <c r="D553" s="337"/>
      <c r="E553" s="337"/>
      <c r="F553" s="337"/>
      <c r="G553" s="337"/>
      <c r="H553" s="337"/>
      <c r="I553" s="337"/>
      <c r="J553" s="337"/>
      <c r="K553" s="337"/>
      <c r="L553" s="337"/>
      <c r="M553" s="337"/>
      <c r="N553" s="337"/>
      <c r="O553" s="337"/>
      <c r="P553" s="337"/>
      <c r="Q553" s="337"/>
      <c r="R553" s="337"/>
      <c r="S553" s="337"/>
      <c r="T553" s="337"/>
      <c r="U553" s="337"/>
      <c r="V553" s="337"/>
      <c r="W553" s="337"/>
      <c r="X553" s="337"/>
      <c r="Y553" s="337"/>
      <c r="Z553" s="337"/>
      <c r="AA553" s="337"/>
      <c r="AB553" s="337"/>
      <c r="AC553" s="337"/>
      <c r="AD553" s="337"/>
      <c r="AE553" s="337"/>
      <c r="AF553" s="337"/>
      <c r="AG553" s="337"/>
      <c r="AH553" s="337"/>
      <c r="AI553" s="337"/>
      <c r="AJ553" s="337"/>
      <c r="AK553" s="337"/>
      <c r="AL553" s="337"/>
      <c r="AM553" s="337"/>
      <c r="AN553" s="337"/>
      <c r="AO553" s="337"/>
      <c r="AP553" s="337"/>
      <c r="AQ553" s="337"/>
      <c r="AR553" s="337"/>
    </row>
    <row r="554">
      <c r="A554" s="337"/>
      <c r="B554" s="337"/>
      <c r="C554" s="337"/>
      <c r="D554" s="337"/>
      <c r="E554" s="337"/>
      <c r="F554" s="337"/>
      <c r="G554" s="337"/>
      <c r="H554" s="337"/>
      <c r="I554" s="337"/>
      <c r="J554" s="337"/>
      <c r="K554" s="337"/>
      <c r="L554" s="337"/>
      <c r="M554" s="337"/>
      <c r="N554" s="337"/>
      <c r="O554" s="337"/>
      <c r="P554" s="337"/>
      <c r="Q554" s="337"/>
      <c r="R554" s="337"/>
      <c r="S554" s="337"/>
      <c r="T554" s="337"/>
      <c r="U554" s="337"/>
      <c r="V554" s="337"/>
      <c r="W554" s="337"/>
      <c r="X554" s="337"/>
      <c r="Y554" s="337"/>
      <c r="Z554" s="337"/>
      <c r="AA554" s="337"/>
      <c r="AB554" s="337"/>
      <c r="AC554" s="337"/>
      <c r="AD554" s="337"/>
      <c r="AE554" s="337"/>
      <c r="AF554" s="337"/>
      <c r="AG554" s="337"/>
      <c r="AH554" s="337"/>
      <c r="AI554" s="337"/>
      <c r="AJ554" s="337"/>
      <c r="AK554" s="337"/>
      <c r="AL554" s="337"/>
      <c r="AM554" s="337"/>
      <c r="AN554" s="337"/>
      <c r="AO554" s="337"/>
      <c r="AP554" s="337"/>
      <c r="AQ554" s="337"/>
      <c r="AR554" s="337"/>
    </row>
    <row r="555">
      <c r="A555" s="337"/>
      <c r="B555" s="337"/>
      <c r="C555" s="337"/>
      <c r="D555" s="337"/>
      <c r="E555" s="337"/>
      <c r="F555" s="337"/>
      <c r="G555" s="337"/>
      <c r="H555" s="337"/>
      <c r="I555" s="337"/>
      <c r="J555" s="337"/>
      <c r="K555" s="337"/>
      <c r="L555" s="337"/>
      <c r="M555" s="337"/>
      <c r="N555" s="337"/>
      <c r="O555" s="337"/>
      <c r="P555" s="337"/>
      <c r="Q555" s="337"/>
      <c r="R555" s="337"/>
      <c r="S555" s="337"/>
      <c r="T555" s="337"/>
      <c r="U555" s="337"/>
      <c r="V555" s="337"/>
      <c r="W555" s="337"/>
      <c r="X555" s="337"/>
      <c r="Y555" s="337"/>
      <c r="Z555" s="337"/>
      <c r="AA555" s="337"/>
      <c r="AB555" s="337"/>
      <c r="AC555" s="337"/>
      <c r="AD555" s="337"/>
      <c r="AE555" s="337"/>
      <c r="AF555" s="337"/>
      <c r="AG555" s="337"/>
      <c r="AH555" s="337"/>
      <c r="AI555" s="337"/>
      <c r="AJ555" s="337"/>
      <c r="AK555" s="337"/>
      <c r="AL555" s="337"/>
      <c r="AM555" s="337"/>
      <c r="AN555" s="337"/>
      <c r="AO555" s="337"/>
      <c r="AP555" s="337"/>
      <c r="AQ555" s="337"/>
      <c r="AR555" s="337"/>
    </row>
    <row r="556">
      <c r="A556" s="337"/>
      <c r="B556" s="337"/>
      <c r="C556" s="337"/>
      <c r="D556" s="337"/>
      <c r="E556" s="337"/>
      <c r="F556" s="337"/>
      <c r="G556" s="337"/>
      <c r="H556" s="337"/>
      <c r="I556" s="337"/>
      <c r="J556" s="337"/>
      <c r="K556" s="337"/>
      <c r="L556" s="337"/>
      <c r="M556" s="337"/>
      <c r="N556" s="337"/>
      <c r="O556" s="337"/>
      <c r="P556" s="337"/>
      <c r="Q556" s="337"/>
      <c r="R556" s="337"/>
      <c r="S556" s="337"/>
      <c r="T556" s="337"/>
      <c r="U556" s="337"/>
      <c r="V556" s="337"/>
      <c r="W556" s="337"/>
      <c r="X556" s="337"/>
      <c r="Y556" s="337"/>
      <c r="Z556" s="337"/>
      <c r="AA556" s="337"/>
      <c r="AB556" s="337"/>
      <c r="AC556" s="337"/>
      <c r="AD556" s="337"/>
      <c r="AE556" s="337"/>
      <c r="AF556" s="337"/>
      <c r="AG556" s="337"/>
      <c r="AH556" s="337"/>
      <c r="AI556" s="337"/>
      <c r="AJ556" s="337"/>
      <c r="AK556" s="337"/>
      <c r="AL556" s="337"/>
      <c r="AM556" s="337"/>
      <c r="AN556" s="337"/>
      <c r="AO556" s="337"/>
      <c r="AP556" s="337"/>
      <c r="AQ556" s="337"/>
      <c r="AR556" s="337"/>
    </row>
    <row r="557">
      <c r="A557" s="337"/>
      <c r="B557" s="337"/>
      <c r="C557" s="337"/>
      <c r="D557" s="337"/>
      <c r="E557" s="337"/>
      <c r="F557" s="337"/>
      <c r="G557" s="337"/>
      <c r="H557" s="337"/>
      <c r="I557" s="337"/>
      <c r="J557" s="337"/>
      <c r="K557" s="337"/>
      <c r="L557" s="337"/>
      <c r="M557" s="337"/>
      <c r="N557" s="337"/>
      <c r="O557" s="337"/>
      <c r="P557" s="337"/>
      <c r="Q557" s="337"/>
      <c r="R557" s="337"/>
      <c r="S557" s="337"/>
      <c r="T557" s="337"/>
      <c r="U557" s="337"/>
      <c r="V557" s="337"/>
      <c r="W557" s="337"/>
      <c r="X557" s="337"/>
      <c r="Y557" s="337"/>
      <c r="Z557" s="337"/>
      <c r="AA557" s="337"/>
      <c r="AB557" s="337"/>
      <c r="AC557" s="337"/>
      <c r="AD557" s="337"/>
      <c r="AE557" s="337"/>
      <c r="AF557" s="337"/>
      <c r="AG557" s="337"/>
      <c r="AH557" s="337"/>
      <c r="AI557" s="337"/>
      <c r="AJ557" s="337"/>
      <c r="AK557" s="337"/>
      <c r="AL557" s="337"/>
      <c r="AM557" s="337"/>
      <c r="AN557" s="337"/>
      <c r="AO557" s="337"/>
      <c r="AP557" s="337"/>
      <c r="AQ557" s="337"/>
      <c r="AR557" s="337"/>
    </row>
    <row r="558">
      <c r="A558" s="337"/>
      <c r="B558" s="337"/>
      <c r="C558" s="337"/>
      <c r="D558" s="337"/>
      <c r="E558" s="337"/>
      <c r="F558" s="337"/>
      <c r="G558" s="337"/>
      <c r="H558" s="337"/>
      <c r="I558" s="337"/>
      <c r="J558" s="337"/>
      <c r="K558" s="337"/>
      <c r="L558" s="337"/>
      <c r="M558" s="337"/>
      <c r="N558" s="337"/>
      <c r="O558" s="337"/>
      <c r="P558" s="337"/>
      <c r="Q558" s="337"/>
      <c r="R558" s="337"/>
      <c r="S558" s="337"/>
      <c r="T558" s="337"/>
      <c r="U558" s="337"/>
      <c r="V558" s="337"/>
      <c r="W558" s="337"/>
      <c r="X558" s="337"/>
      <c r="Y558" s="337"/>
      <c r="Z558" s="337"/>
      <c r="AA558" s="337"/>
      <c r="AB558" s="337"/>
      <c r="AC558" s="337"/>
      <c r="AD558" s="337"/>
      <c r="AE558" s="337"/>
      <c r="AF558" s="337"/>
      <c r="AG558" s="337"/>
      <c r="AH558" s="337"/>
      <c r="AI558" s="337"/>
      <c r="AJ558" s="337"/>
      <c r="AK558" s="337"/>
      <c r="AL558" s="337"/>
      <c r="AM558" s="337"/>
      <c r="AN558" s="337"/>
      <c r="AO558" s="337"/>
      <c r="AP558" s="337"/>
      <c r="AQ558" s="337"/>
      <c r="AR558" s="337"/>
    </row>
    <row r="559">
      <c r="A559" s="337"/>
      <c r="B559" s="337"/>
      <c r="C559" s="337"/>
      <c r="D559" s="337"/>
      <c r="E559" s="337"/>
      <c r="F559" s="337"/>
      <c r="G559" s="337"/>
      <c r="H559" s="337"/>
      <c r="I559" s="337"/>
      <c r="J559" s="337"/>
      <c r="K559" s="337"/>
      <c r="L559" s="337"/>
      <c r="M559" s="337"/>
      <c r="N559" s="337"/>
      <c r="O559" s="337"/>
      <c r="P559" s="337"/>
      <c r="Q559" s="337"/>
      <c r="R559" s="337"/>
      <c r="S559" s="337"/>
      <c r="T559" s="337"/>
      <c r="U559" s="337"/>
      <c r="V559" s="337"/>
      <c r="W559" s="337"/>
      <c r="X559" s="337"/>
      <c r="Y559" s="337"/>
      <c r="Z559" s="337"/>
      <c r="AA559" s="337"/>
      <c r="AB559" s="337"/>
      <c r="AC559" s="337"/>
      <c r="AD559" s="337"/>
      <c r="AE559" s="337"/>
      <c r="AF559" s="337"/>
      <c r="AG559" s="337"/>
      <c r="AH559" s="337"/>
      <c r="AI559" s="337"/>
      <c r="AJ559" s="337"/>
      <c r="AK559" s="337"/>
      <c r="AL559" s="337"/>
      <c r="AM559" s="337"/>
      <c r="AN559" s="337"/>
      <c r="AO559" s="337"/>
      <c r="AP559" s="337"/>
      <c r="AQ559" s="337"/>
      <c r="AR559" s="337"/>
    </row>
    <row r="560">
      <c r="A560" s="337"/>
      <c r="B560" s="337"/>
      <c r="C560" s="337"/>
      <c r="D560" s="337"/>
      <c r="E560" s="337"/>
      <c r="F560" s="337"/>
      <c r="G560" s="337"/>
      <c r="H560" s="337"/>
      <c r="I560" s="337"/>
      <c r="J560" s="337"/>
      <c r="K560" s="337"/>
      <c r="L560" s="337"/>
      <c r="M560" s="337"/>
      <c r="N560" s="337"/>
      <c r="O560" s="337"/>
      <c r="P560" s="337"/>
      <c r="Q560" s="337"/>
      <c r="R560" s="337"/>
      <c r="S560" s="337"/>
      <c r="T560" s="337"/>
      <c r="U560" s="337"/>
      <c r="V560" s="337"/>
      <c r="W560" s="337"/>
      <c r="X560" s="337"/>
      <c r="Y560" s="337"/>
      <c r="Z560" s="337"/>
      <c r="AA560" s="337"/>
      <c r="AB560" s="337"/>
      <c r="AC560" s="337"/>
      <c r="AD560" s="337"/>
      <c r="AE560" s="337"/>
      <c r="AF560" s="337"/>
      <c r="AG560" s="337"/>
      <c r="AH560" s="337"/>
      <c r="AI560" s="337"/>
      <c r="AJ560" s="337"/>
      <c r="AK560" s="337"/>
      <c r="AL560" s="337"/>
      <c r="AM560" s="337"/>
      <c r="AN560" s="337"/>
      <c r="AO560" s="337"/>
      <c r="AP560" s="337"/>
      <c r="AQ560" s="337"/>
      <c r="AR560" s="337"/>
    </row>
    <row r="561">
      <c r="A561" s="337"/>
      <c r="B561" s="337"/>
      <c r="C561" s="337"/>
      <c r="D561" s="337"/>
      <c r="E561" s="337"/>
      <c r="F561" s="337"/>
      <c r="G561" s="337"/>
      <c r="H561" s="337"/>
      <c r="I561" s="337"/>
      <c r="J561" s="337"/>
      <c r="K561" s="337"/>
      <c r="L561" s="337"/>
      <c r="M561" s="337"/>
      <c r="N561" s="337"/>
      <c r="O561" s="337"/>
      <c r="P561" s="337"/>
      <c r="Q561" s="337"/>
      <c r="R561" s="337"/>
      <c r="S561" s="337"/>
      <c r="T561" s="337"/>
      <c r="U561" s="337"/>
      <c r="V561" s="337"/>
      <c r="W561" s="337"/>
      <c r="X561" s="337"/>
      <c r="Y561" s="337"/>
      <c r="Z561" s="337"/>
      <c r="AA561" s="337"/>
      <c r="AB561" s="337"/>
      <c r="AC561" s="337"/>
      <c r="AD561" s="337"/>
      <c r="AE561" s="337"/>
      <c r="AF561" s="337"/>
      <c r="AG561" s="337"/>
      <c r="AH561" s="337"/>
      <c r="AI561" s="337"/>
      <c r="AJ561" s="337"/>
      <c r="AK561" s="337"/>
      <c r="AL561" s="337"/>
      <c r="AM561" s="337"/>
      <c r="AN561" s="337"/>
      <c r="AO561" s="337"/>
      <c r="AP561" s="337"/>
      <c r="AQ561" s="337"/>
      <c r="AR561" s="337"/>
    </row>
    <row r="562">
      <c r="A562" s="337"/>
      <c r="B562" s="337"/>
      <c r="C562" s="337"/>
      <c r="D562" s="337"/>
      <c r="E562" s="337"/>
      <c r="F562" s="337"/>
      <c r="G562" s="337"/>
      <c r="H562" s="337"/>
      <c r="I562" s="337"/>
      <c r="J562" s="337"/>
      <c r="K562" s="337"/>
      <c r="L562" s="337"/>
      <c r="M562" s="337"/>
      <c r="N562" s="337"/>
      <c r="O562" s="337"/>
      <c r="P562" s="337"/>
      <c r="Q562" s="337"/>
      <c r="R562" s="337"/>
      <c r="S562" s="337"/>
      <c r="T562" s="337"/>
      <c r="U562" s="337"/>
      <c r="V562" s="337"/>
      <c r="W562" s="337"/>
      <c r="X562" s="337"/>
      <c r="Y562" s="337"/>
      <c r="Z562" s="337"/>
      <c r="AA562" s="337"/>
      <c r="AB562" s="337"/>
      <c r="AC562" s="337"/>
      <c r="AD562" s="337"/>
      <c r="AE562" s="337"/>
      <c r="AF562" s="337"/>
      <c r="AG562" s="337"/>
      <c r="AH562" s="337"/>
      <c r="AI562" s="337"/>
      <c r="AJ562" s="337"/>
      <c r="AK562" s="337"/>
      <c r="AL562" s="337"/>
      <c r="AM562" s="337"/>
      <c r="AN562" s="337"/>
      <c r="AO562" s="337"/>
      <c r="AP562" s="337"/>
      <c r="AQ562" s="337"/>
      <c r="AR562" s="337"/>
    </row>
    <row r="563">
      <c r="A563" s="337"/>
      <c r="B563" s="337"/>
      <c r="C563" s="337"/>
      <c r="D563" s="337"/>
      <c r="E563" s="337"/>
      <c r="F563" s="337"/>
      <c r="G563" s="337"/>
      <c r="H563" s="337"/>
      <c r="I563" s="337"/>
      <c r="J563" s="337"/>
      <c r="K563" s="337"/>
      <c r="L563" s="337"/>
      <c r="M563" s="337"/>
      <c r="N563" s="337"/>
      <c r="O563" s="337"/>
      <c r="P563" s="337"/>
      <c r="Q563" s="337"/>
      <c r="R563" s="337"/>
      <c r="S563" s="337"/>
      <c r="T563" s="337"/>
      <c r="U563" s="337"/>
      <c r="V563" s="337"/>
      <c r="W563" s="337"/>
      <c r="X563" s="337"/>
      <c r="Y563" s="337"/>
      <c r="Z563" s="337"/>
      <c r="AA563" s="337"/>
      <c r="AB563" s="337"/>
      <c r="AC563" s="337"/>
      <c r="AD563" s="337"/>
      <c r="AE563" s="337"/>
      <c r="AF563" s="337"/>
      <c r="AG563" s="337"/>
      <c r="AH563" s="337"/>
      <c r="AI563" s="337"/>
      <c r="AJ563" s="337"/>
      <c r="AK563" s="337"/>
      <c r="AL563" s="337"/>
      <c r="AM563" s="337"/>
      <c r="AN563" s="337"/>
      <c r="AO563" s="337"/>
      <c r="AP563" s="337"/>
      <c r="AQ563" s="337"/>
      <c r="AR563" s="337"/>
    </row>
    <row r="564">
      <c r="A564" s="337"/>
      <c r="B564" s="337"/>
      <c r="C564" s="337"/>
      <c r="D564" s="337"/>
      <c r="E564" s="337"/>
      <c r="F564" s="337"/>
      <c r="G564" s="337"/>
      <c r="H564" s="337"/>
      <c r="I564" s="337"/>
      <c r="J564" s="337"/>
      <c r="K564" s="337"/>
      <c r="L564" s="337"/>
      <c r="M564" s="337"/>
      <c r="N564" s="337"/>
      <c r="O564" s="337"/>
      <c r="P564" s="337"/>
      <c r="Q564" s="337"/>
      <c r="R564" s="337"/>
      <c r="S564" s="337"/>
      <c r="T564" s="337"/>
      <c r="U564" s="337"/>
      <c r="V564" s="337"/>
      <c r="W564" s="337"/>
      <c r="X564" s="337"/>
      <c r="Y564" s="337"/>
      <c r="Z564" s="337"/>
      <c r="AA564" s="337"/>
      <c r="AB564" s="337"/>
      <c r="AC564" s="337"/>
      <c r="AD564" s="337"/>
      <c r="AE564" s="337"/>
      <c r="AF564" s="337"/>
      <c r="AG564" s="337"/>
      <c r="AH564" s="337"/>
      <c r="AI564" s="337"/>
      <c r="AJ564" s="337"/>
      <c r="AK564" s="337"/>
      <c r="AL564" s="337"/>
      <c r="AM564" s="337"/>
      <c r="AN564" s="337"/>
      <c r="AO564" s="337"/>
      <c r="AP564" s="337"/>
      <c r="AQ564" s="337"/>
      <c r="AR564" s="337"/>
    </row>
    <row r="565">
      <c r="A565" s="337"/>
      <c r="B565" s="337"/>
      <c r="C565" s="337"/>
      <c r="D565" s="337"/>
      <c r="E565" s="337"/>
      <c r="F565" s="337"/>
      <c r="G565" s="337"/>
      <c r="H565" s="337"/>
      <c r="I565" s="337"/>
      <c r="J565" s="337"/>
      <c r="K565" s="337"/>
      <c r="L565" s="337"/>
      <c r="M565" s="337"/>
      <c r="N565" s="337"/>
      <c r="O565" s="337"/>
      <c r="P565" s="337"/>
      <c r="Q565" s="337"/>
      <c r="R565" s="337"/>
      <c r="S565" s="337"/>
      <c r="T565" s="337"/>
      <c r="U565" s="337"/>
      <c r="V565" s="337"/>
      <c r="W565" s="337"/>
      <c r="X565" s="337"/>
      <c r="Y565" s="337"/>
      <c r="Z565" s="337"/>
      <c r="AA565" s="337"/>
      <c r="AB565" s="337"/>
      <c r="AC565" s="337"/>
      <c r="AD565" s="337"/>
      <c r="AE565" s="337"/>
      <c r="AF565" s="337"/>
      <c r="AG565" s="337"/>
      <c r="AH565" s="337"/>
      <c r="AI565" s="337"/>
      <c r="AJ565" s="337"/>
      <c r="AK565" s="337"/>
      <c r="AL565" s="337"/>
      <c r="AM565" s="337"/>
      <c r="AN565" s="337"/>
      <c r="AO565" s="337"/>
      <c r="AP565" s="337"/>
      <c r="AQ565" s="337"/>
      <c r="AR565" s="337"/>
    </row>
    <row r="566">
      <c r="A566" s="337"/>
      <c r="B566" s="337"/>
      <c r="C566" s="337"/>
      <c r="D566" s="337"/>
      <c r="E566" s="337"/>
      <c r="F566" s="337"/>
      <c r="G566" s="337"/>
      <c r="H566" s="337"/>
      <c r="I566" s="337"/>
      <c r="J566" s="337"/>
      <c r="K566" s="337"/>
      <c r="L566" s="337"/>
      <c r="M566" s="337"/>
      <c r="N566" s="337"/>
      <c r="O566" s="337"/>
      <c r="P566" s="337"/>
      <c r="Q566" s="337"/>
      <c r="R566" s="337"/>
      <c r="S566" s="337"/>
      <c r="T566" s="337"/>
      <c r="U566" s="337"/>
      <c r="V566" s="337"/>
      <c r="W566" s="337"/>
      <c r="X566" s="337"/>
      <c r="Y566" s="337"/>
      <c r="Z566" s="337"/>
      <c r="AA566" s="337"/>
      <c r="AB566" s="337"/>
      <c r="AC566" s="337"/>
      <c r="AD566" s="337"/>
      <c r="AE566" s="337"/>
      <c r="AF566" s="337"/>
      <c r="AG566" s="337"/>
      <c r="AH566" s="337"/>
      <c r="AI566" s="337"/>
      <c r="AJ566" s="337"/>
      <c r="AK566" s="337"/>
      <c r="AL566" s="337"/>
      <c r="AM566" s="337"/>
      <c r="AN566" s="337"/>
      <c r="AO566" s="337"/>
      <c r="AP566" s="337"/>
      <c r="AQ566" s="337"/>
      <c r="AR566" s="337"/>
    </row>
    <row r="567">
      <c r="A567" s="337"/>
      <c r="B567" s="337"/>
      <c r="C567" s="337"/>
      <c r="D567" s="337"/>
      <c r="E567" s="337"/>
      <c r="F567" s="337"/>
      <c r="G567" s="337"/>
      <c r="H567" s="337"/>
      <c r="I567" s="337"/>
      <c r="J567" s="337"/>
      <c r="K567" s="337"/>
      <c r="L567" s="337"/>
      <c r="M567" s="337"/>
      <c r="N567" s="337"/>
      <c r="O567" s="337"/>
      <c r="P567" s="337"/>
      <c r="Q567" s="337"/>
      <c r="R567" s="337"/>
      <c r="S567" s="337"/>
      <c r="T567" s="337"/>
      <c r="U567" s="337"/>
      <c r="V567" s="337"/>
      <c r="W567" s="337"/>
      <c r="X567" s="337"/>
      <c r="Y567" s="337"/>
      <c r="Z567" s="337"/>
      <c r="AA567" s="337"/>
      <c r="AB567" s="337"/>
      <c r="AC567" s="337"/>
      <c r="AD567" s="337"/>
      <c r="AE567" s="337"/>
      <c r="AF567" s="337"/>
      <c r="AG567" s="337"/>
      <c r="AH567" s="337"/>
      <c r="AI567" s="337"/>
      <c r="AJ567" s="337"/>
      <c r="AK567" s="337"/>
      <c r="AL567" s="337"/>
      <c r="AM567" s="337"/>
      <c r="AN567" s="337"/>
      <c r="AO567" s="337"/>
      <c r="AP567" s="337"/>
      <c r="AQ567" s="337"/>
      <c r="AR567" s="337"/>
    </row>
    <row r="568">
      <c r="A568" s="337"/>
      <c r="B568" s="337"/>
      <c r="C568" s="337"/>
      <c r="D568" s="337"/>
      <c r="E568" s="337"/>
      <c r="F568" s="337"/>
      <c r="G568" s="337"/>
      <c r="H568" s="337"/>
      <c r="I568" s="337"/>
      <c r="J568" s="337"/>
      <c r="K568" s="337"/>
      <c r="L568" s="337"/>
      <c r="M568" s="337"/>
      <c r="N568" s="337"/>
      <c r="O568" s="337"/>
      <c r="P568" s="337"/>
      <c r="Q568" s="337"/>
      <c r="R568" s="337"/>
      <c r="S568" s="337"/>
      <c r="T568" s="337"/>
      <c r="U568" s="337"/>
      <c r="V568" s="337"/>
      <c r="W568" s="337"/>
      <c r="X568" s="337"/>
      <c r="Y568" s="337"/>
      <c r="Z568" s="337"/>
      <c r="AA568" s="337"/>
      <c r="AB568" s="337"/>
      <c r="AC568" s="337"/>
      <c r="AD568" s="337"/>
      <c r="AE568" s="337"/>
      <c r="AF568" s="337"/>
      <c r="AG568" s="337"/>
      <c r="AH568" s="337"/>
      <c r="AI568" s="337"/>
      <c r="AJ568" s="337"/>
      <c r="AK568" s="337"/>
      <c r="AL568" s="337"/>
      <c r="AM568" s="337"/>
      <c r="AN568" s="337"/>
      <c r="AO568" s="337"/>
      <c r="AP568" s="337"/>
      <c r="AQ568" s="337"/>
      <c r="AR568" s="337"/>
    </row>
    <row r="569">
      <c r="A569" s="337"/>
      <c r="B569" s="337"/>
      <c r="C569" s="337"/>
      <c r="D569" s="337"/>
      <c r="E569" s="337"/>
      <c r="F569" s="337"/>
      <c r="G569" s="337"/>
      <c r="H569" s="337"/>
      <c r="I569" s="337"/>
      <c r="J569" s="337"/>
      <c r="K569" s="337"/>
      <c r="L569" s="337"/>
      <c r="M569" s="337"/>
      <c r="N569" s="337"/>
      <c r="O569" s="337"/>
      <c r="P569" s="337"/>
      <c r="Q569" s="337"/>
      <c r="R569" s="337"/>
      <c r="S569" s="337"/>
      <c r="T569" s="337"/>
      <c r="U569" s="337"/>
      <c r="V569" s="337"/>
      <c r="W569" s="337"/>
      <c r="X569" s="337"/>
      <c r="Y569" s="337"/>
      <c r="Z569" s="337"/>
      <c r="AA569" s="337"/>
      <c r="AB569" s="337"/>
      <c r="AC569" s="337"/>
      <c r="AD569" s="337"/>
      <c r="AE569" s="337"/>
      <c r="AF569" s="337"/>
      <c r="AG569" s="337"/>
      <c r="AH569" s="337"/>
      <c r="AI569" s="337"/>
      <c r="AJ569" s="337"/>
      <c r="AK569" s="337"/>
      <c r="AL569" s="337"/>
      <c r="AM569" s="337"/>
      <c r="AN569" s="337"/>
      <c r="AO569" s="337"/>
      <c r="AP569" s="337"/>
      <c r="AQ569" s="337"/>
      <c r="AR569" s="337"/>
    </row>
    <row r="570">
      <c r="A570" s="337"/>
      <c r="B570" s="337"/>
      <c r="C570" s="337"/>
      <c r="D570" s="337"/>
      <c r="E570" s="337"/>
      <c r="F570" s="337"/>
      <c r="G570" s="337"/>
      <c r="H570" s="337"/>
      <c r="I570" s="337"/>
      <c r="J570" s="337"/>
      <c r="K570" s="337"/>
      <c r="L570" s="337"/>
      <c r="M570" s="337"/>
      <c r="N570" s="337"/>
      <c r="O570" s="337"/>
      <c r="P570" s="337"/>
      <c r="Q570" s="337"/>
      <c r="R570" s="337"/>
      <c r="S570" s="337"/>
      <c r="T570" s="337"/>
      <c r="U570" s="337"/>
      <c r="V570" s="337"/>
      <c r="W570" s="337"/>
      <c r="X570" s="337"/>
      <c r="Y570" s="337"/>
      <c r="Z570" s="337"/>
      <c r="AA570" s="337"/>
      <c r="AB570" s="337"/>
      <c r="AC570" s="337"/>
      <c r="AD570" s="337"/>
      <c r="AE570" s="337"/>
      <c r="AF570" s="337"/>
      <c r="AG570" s="337"/>
      <c r="AH570" s="337"/>
      <c r="AI570" s="337"/>
      <c r="AJ570" s="337"/>
      <c r="AK570" s="337"/>
      <c r="AL570" s="337"/>
      <c r="AM570" s="337"/>
      <c r="AN570" s="337"/>
      <c r="AO570" s="337"/>
      <c r="AP570" s="337"/>
      <c r="AQ570" s="337"/>
      <c r="AR570" s="337"/>
    </row>
    <row r="571">
      <c r="A571" s="337"/>
      <c r="B571" s="337"/>
      <c r="C571" s="337"/>
      <c r="D571" s="337"/>
      <c r="E571" s="337"/>
      <c r="F571" s="337"/>
      <c r="G571" s="337"/>
      <c r="H571" s="337"/>
      <c r="I571" s="337"/>
      <c r="J571" s="337"/>
      <c r="K571" s="337"/>
      <c r="L571" s="337"/>
      <c r="M571" s="337"/>
      <c r="N571" s="337"/>
      <c r="O571" s="337"/>
      <c r="P571" s="337"/>
      <c r="Q571" s="337"/>
      <c r="R571" s="337"/>
      <c r="S571" s="337"/>
      <c r="T571" s="337"/>
      <c r="U571" s="337"/>
      <c r="V571" s="337"/>
      <c r="W571" s="337"/>
      <c r="X571" s="337"/>
      <c r="Y571" s="337"/>
      <c r="Z571" s="337"/>
      <c r="AA571" s="337"/>
      <c r="AB571" s="337"/>
      <c r="AC571" s="337"/>
      <c r="AD571" s="337"/>
      <c r="AE571" s="337"/>
      <c r="AF571" s="337"/>
      <c r="AG571" s="337"/>
      <c r="AH571" s="337"/>
      <c r="AI571" s="337"/>
      <c r="AJ571" s="337"/>
      <c r="AK571" s="337"/>
      <c r="AL571" s="337"/>
      <c r="AM571" s="337"/>
      <c r="AN571" s="337"/>
      <c r="AO571" s="337"/>
      <c r="AP571" s="337"/>
      <c r="AQ571" s="337"/>
      <c r="AR571" s="337"/>
    </row>
    <row r="572">
      <c r="A572" s="337"/>
      <c r="B572" s="337"/>
      <c r="C572" s="337"/>
      <c r="D572" s="337"/>
      <c r="E572" s="337"/>
      <c r="F572" s="337"/>
      <c r="G572" s="337"/>
      <c r="H572" s="337"/>
      <c r="I572" s="337"/>
      <c r="J572" s="337"/>
      <c r="K572" s="337"/>
      <c r="L572" s="337"/>
      <c r="M572" s="337"/>
      <c r="N572" s="337"/>
      <c r="O572" s="337"/>
      <c r="P572" s="337"/>
      <c r="Q572" s="337"/>
      <c r="R572" s="337"/>
      <c r="S572" s="337"/>
      <c r="T572" s="337"/>
      <c r="U572" s="337"/>
      <c r="V572" s="337"/>
      <c r="W572" s="337"/>
      <c r="X572" s="337"/>
      <c r="Y572" s="337"/>
      <c r="Z572" s="337"/>
      <c r="AA572" s="337"/>
      <c r="AB572" s="337"/>
      <c r="AC572" s="337"/>
      <c r="AD572" s="337"/>
      <c r="AE572" s="337"/>
      <c r="AF572" s="337"/>
      <c r="AG572" s="337"/>
      <c r="AH572" s="337"/>
      <c r="AI572" s="337"/>
      <c r="AJ572" s="337"/>
      <c r="AK572" s="337"/>
      <c r="AL572" s="337"/>
      <c r="AM572" s="337"/>
      <c r="AN572" s="337"/>
      <c r="AO572" s="337"/>
      <c r="AP572" s="337"/>
      <c r="AQ572" s="337"/>
      <c r="AR572" s="337"/>
    </row>
    <row r="573">
      <c r="A573" s="337"/>
      <c r="B573" s="337"/>
      <c r="C573" s="337"/>
      <c r="D573" s="337"/>
      <c r="E573" s="337"/>
      <c r="F573" s="337"/>
      <c r="G573" s="337"/>
      <c r="H573" s="337"/>
      <c r="I573" s="337"/>
      <c r="J573" s="337"/>
      <c r="K573" s="337"/>
      <c r="L573" s="337"/>
      <c r="M573" s="337"/>
      <c r="N573" s="337"/>
      <c r="O573" s="337"/>
      <c r="P573" s="337"/>
      <c r="Q573" s="337"/>
      <c r="R573" s="337"/>
      <c r="S573" s="337"/>
      <c r="T573" s="337"/>
      <c r="U573" s="337"/>
      <c r="V573" s="337"/>
      <c r="W573" s="337"/>
      <c r="X573" s="337"/>
      <c r="Y573" s="337"/>
      <c r="Z573" s="337"/>
      <c r="AA573" s="337"/>
      <c r="AB573" s="337"/>
      <c r="AC573" s="337"/>
      <c r="AD573" s="337"/>
      <c r="AE573" s="337"/>
      <c r="AF573" s="337"/>
      <c r="AG573" s="337"/>
      <c r="AH573" s="337"/>
      <c r="AI573" s="337"/>
      <c r="AJ573" s="337"/>
      <c r="AK573" s="337"/>
      <c r="AL573" s="337"/>
      <c r="AM573" s="337"/>
      <c r="AN573" s="337"/>
      <c r="AO573" s="337"/>
      <c r="AP573" s="337"/>
      <c r="AQ573" s="337"/>
      <c r="AR573" s="337"/>
    </row>
    <row r="574">
      <c r="A574" s="337"/>
      <c r="B574" s="337"/>
      <c r="C574" s="337"/>
      <c r="D574" s="337"/>
      <c r="E574" s="337"/>
      <c r="F574" s="337"/>
      <c r="G574" s="337"/>
      <c r="H574" s="337"/>
      <c r="I574" s="337"/>
      <c r="J574" s="337"/>
      <c r="K574" s="337"/>
      <c r="L574" s="337"/>
      <c r="M574" s="337"/>
      <c r="N574" s="337"/>
      <c r="O574" s="337"/>
      <c r="P574" s="337"/>
      <c r="Q574" s="337"/>
      <c r="R574" s="337"/>
      <c r="S574" s="337"/>
      <c r="T574" s="337"/>
      <c r="U574" s="337"/>
      <c r="V574" s="337"/>
      <c r="W574" s="337"/>
      <c r="X574" s="337"/>
      <c r="Y574" s="337"/>
      <c r="Z574" s="337"/>
      <c r="AA574" s="337"/>
      <c r="AB574" s="337"/>
      <c r="AC574" s="337"/>
      <c r="AD574" s="337"/>
      <c r="AE574" s="337"/>
      <c r="AF574" s="337"/>
      <c r="AG574" s="337"/>
      <c r="AH574" s="337"/>
      <c r="AI574" s="337"/>
      <c r="AJ574" s="337"/>
      <c r="AK574" s="337"/>
      <c r="AL574" s="337"/>
      <c r="AM574" s="337"/>
      <c r="AN574" s="337"/>
      <c r="AO574" s="337"/>
      <c r="AP574" s="337"/>
      <c r="AQ574" s="337"/>
      <c r="AR574" s="337"/>
    </row>
    <row r="575">
      <c r="A575" s="337"/>
      <c r="B575" s="337"/>
      <c r="C575" s="337"/>
      <c r="D575" s="337"/>
      <c r="E575" s="337"/>
      <c r="F575" s="337"/>
      <c r="G575" s="337"/>
      <c r="H575" s="337"/>
      <c r="I575" s="337"/>
      <c r="J575" s="337"/>
      <c r="K575" s="337"/>
      <c r="L575" s="337"/>
      <c r="M575" s="337"/>
      <c r="N575" s="337"/>
      <c r="O575" s="337"/>
      <c r="P575" s="337"/>
      <c r="Q575" s="337"/>
      <c r="R575" s="337"/>
      <c r="S575" s="337"/>
      <c r="T575" s="337"/>
      <c r="U575" s="337"/>
      <c r="V575" s="337"/>
      <c r="W575" s="337"/>
      <c r="X575" s="337"/>
      <c r="Y575" s="337"/>
      <c r="Z575" s="337"/>
      <c r="AA575" s="337"/>
      <c r="AB575" s="337"/>
      <c r="AC575" s="337"/>
      <c r="AD575" s="337"/>
      <c r="AE575" s="337"/>
      <c r="AF575" s="337"/>
      <c r="AG575" s="337"/>
      <c r="AH575" s="337"/>
      <c r="AI575" s="337"/>
      <c r="AJ575" s="337"/>
      <c r="AK575" s="337"/>
      <c r="AL575" s="337"/>
      <c r="AM575" s="337"/>
      <c r="AN575" s="337"/>
      <c r="AO575" s="337"/>
      <c r="AP575" s="337"/>
      <c r="AQ575" s="337"/>
      <c r="AR575" s="337"/>
    </row>
    <row r="576">
      <c r="A576" s="337"/>
      <c r="B576" s="337"/>
      <c r="C576" s="337"/>
      <c r="D576" s="337"/>
      <c r="E576" s="337"/>
      <c r="F576" s="337"/>
      <c r="G576" s="337"/>
      <c r="H576" s="337"/>
      <c r="I576" s="337"/>
      <c r="J576" s="337"/>
      <c r="K576" s="337"/>
      <c r="L576" s="337"/>
      <c r="M576" s="337"/>
      <c r="N576" s="337"/>
      <c r="O576" s="337"/>
      <c r="P576" s="337"/>
      <c r="Q576" s="337"/>
      <c r="R576" s="337"/>
      <c r="S576" s="337"/>
      <c r="T576" s="337"/>
      <c r="U576" s="337"/>
      <c r="V576" s="337"/>
      <c r="W576" s="337"/>
      <c r="X576" s="337"/>
      <c r="Y576" s="337"/>
      <c r="Z576" s="337"/>
      <c r="AA576" s="337"/>
      <c r="AB576" s="337"/>
      <c r="AC576" s="337"/>
      <c r="AD576" s="337"/>
      <c r="AE576" s="337"/>
      <c r="AF576" s="337"/>
      <c r="AG576" s="337"/>
      <c r="AH576" s="337"/>
      <c r="AI576" s="337"/>
      <c r="AJ576" s="337"/>
      <c r="AK576" s="337"/>
      <c r="AL576" s="337"/>
      <c r="AM576" s="337"/>
      <c r="AN576" s="337"/>
      <c r="AO576" s="337"/>
      <c r="AP576" s="337"/>
      <c r="AQ576" s="337"/>
      <c r="AR576" s="337"/>
    </row>
    <row r="577">
      <c r="A577" s="337"/>
      <c r="B577" s="337"/>
      <c r="C577" s="337"/>
      <c r="D577" s="337"/>
      <c r="E577" s="337"/>
      <c r="F577" s="337"/>
      <c r="G577" s="337"/>
      <c r="H577" s="337"/>
      <c r="I577" s="337"/>
      <c r="J577" s="337"/>
      <c r="K577" s="337"/>
      <c r="L577" s="337"/>
      <c r="M577" s="337"/>
      <c r="N577" s="337"/>
      <c r="O577" s="337"/>
      <c r="P577" s="337"/>
      <c r="Q577" s="337"/>
      <c r="R577" s="337"/>
      <c r="S577" s="337"/>
      <c r="T577" s="337"/>
      <c r="U577" s="337"/>
      <c r="V577" s="337"/>
      <c r="W577" s="337"/>
      <c r="X577" s="337"/>
      <c r="Y577" s="337"/>
      <c r="Z577" s="337"/>
      <c r="AA577" s="337"/>
      <c r="AB577" s="337"/>
      <c r="AC577" s="337"/>
      <c r="AD577" s="337"/>
      <c r="AE577" s="337"/>
      <c r="AF577" s="337"/>
      <c r="AG577" s="337"/>
      <c r="AH577" s="337"/>
      <c r="AI577" s="337"/>
      <c r="AJ577" s="337"/>
      <c r="AK577" s="337"/>
      <c r="AL577" s="337"/>
      <c r="AM577" s="337"/>
      <c r="AN577" s="337"/>
      <c r="AO577" s="337"/>
      <c r="AP577" s="337"/>
      <c r="AQ577" s="337"/>
      <c r="AR577" s="337"/>
    </row>
    <row r="578">
      <c r="A578" s="337"/>
      <c r="B578" s="337"/>
      <c r="C578" s="337"/>
      <c r="D578" s="337"/>
      <c r="E578" s="337"/>
      <c r="F578" s="337"/>
      <c r="G578" s="337"/>
      <c r="H578" s="337"/>
      <c r="I578" s="337"/>
      <c r="J578" s="337"/>
      <c r="K578" s="337"/>
      <c r="L578" s="337"/>
      <c r="M578" s="337"/>
      <c r="N578" s="337"/>
      <c r="O578" s="337"/>
      <c r="P578" s="337"/>
      <c r="Q578" s="337"/>
      <c r="R578" s="337"/>
      <c r="S578" s="337"/>
      <c r="T578" s="337"/>
      <c r="U578" s="337"/>
      <c r="V578" s="337"/>
      <c r="W578" s="337"/>
      <c r="X578" s="337"/>
      <c r="Y578" s="337"/>
      <c r="Z578" s="337"/>
      <c r="AA578" s="337"/>
      <c r="AB578" s="337"/>
      <c r="AC578" s="337"/>
      <c r="AD578" s="337"/>
      <c r="AE578" s="337"/>
      <c r="AF578" s="337"/>
      <c r="AG578" s="337"/>
      <c r="AH578" s="337"/>
      <c r="AI578" s="337"/>
      <c r="AJ578" s="337"/>
      <c r="AK578" s="337"/>
      <c r="AL578" s="337"/>
      <c r="AM578" s="337"/>
      <c r="AN578" s="337"/>
      <c r="AO578" s="337"/>
      <c r="AP578" s="337"/>
      <c r="AQ578" s="337"/>
      <c r="AR578" s="337"/>
    </row>
    <row r="579">
      <c r="A579" s="337"/>
      <c r="B579" s="337"/>
      <c r="C579" s="337"/>
      <c r="D579" s="337"/>
      <c r="E579" s="337"/>
      <c r="F579" s="337"/>
      <c r="G579" s="337"/>
      <c r="H579" s="337"/>
      <c r="I579" s="337"/>
      <c r="J579" s="337"/>
      <c r="K579" s="337"/>
      <c r="L579" s="337"/>
      <c r="M579" s="337"/>
      <c r="N579" s="337"/>
      <c r="O579" s="337"/>
      <c r="P579" s="337"/>
      <c r="Q579" s="337"/>
      <c r="R579" s="337"/>
      <c r="S579" s="337"/>
      <c r="T579" s="337"/>
      <c r="U579" s="337"/>
      <c r="V579" s="337"/>
      <c r="W579" s="337"/>
      <c r="X579" s="337"/>
      <c r="Y579" s="337"/>
      <c r="Z579" s="337"/>
      <c r="AA579" s="337"/>
      <c r="AB579" s="337"/>
      <c r="AC579" s="337"/>
      <c r="AD579" s="337"/>
      <c r="AE579" s="337"/>
      <c r="AF579" s="337"/>
      <c r="AG579" s="337"/>
      <c r="AH579" s="337"/>
      <c r="AI579" s="337"/>
      <c r="AJ579" s="337"/>
      <c r="AK579" s="337"/>
      <c r="AL579" s="337"/>
      <c r="AM579" s="337"/>
      <c r="AN579" s="337"/>
      <c r="AO579" s="337"/>
      <c r="AP579" s="337"/>
      <c r="AQ579" s="337"/>
      <c r="AR579" s="337"/>
    </row>
    <row r="580">
      <c r="A580" s="337"/>
      <c r="B580" s="337"/>
      <c r="C580" s="337"/>
      <c r="D580" s="337"/>
      <c r="E580" s="337"/>
      <c r="F580" s="337"/>
      <c r="G580" s="337"/>
      <c r="H580" s="337"/>
      <c r="I580" s="337"/>
      <c r="J580" s="337"/>
      <c r="K580" s="337"/>
      <c r="L580" s="337"/>
      <c r="M580" s="337"/>
      <c r="N580" s="337"/>
      <c r="O580" s="337"/>
      <c r="P580" s="337"/>
      <c r="Q580" s="337"/>
      <c r="R580" s="337"/>
      <c r="S580" s="337"/>
      <c r="T580" s="337"/>
      <c r="U580" s="337"/>
      <c r="V580" s="337"/>
      <c r="W580" s="337"/>
      <c r="X580" s="337"/>
      <c r="Y580" s="337"/>
      <c r="Z580" s="337"/>
      <c r="AA580" s="337"/>
      <c r="AB580" s="337"/>
      <c r="AC580" s="337"/>
      <c r="AD580" s="337"/>
      <c r="AE580" s="337"/>
      <c r="AF580" s="337"/>
      <c r="AG580" s="337"/>
      <c r="AH580" s="337"/>
      <c r="AI580" s="337"/>
      <c r="AJ580" s="337"/>
      <c r="AK580" s="337"/>
      <c r="AL580" s="337"/>
      <c r="AM580" s="337"/>
      <c r="AN580" s="337"/>
      <c r="AO580" s="337"/>
      <c r="AP580" s="337"/>
      <c r="AQ580" s="337"/>
      <c r="AR580" s="337"/>
    </row>
    <row r="581">
      <c r="A581" s="337"/>
      <c r="B581" s="337"/>
      <c r="C581" s="337"/>
      <c r="D581" s="337"/>
      <c r="E581" s="337"/>
      <c r="F581" s="337"/>
      <c r="G581" s="337"/>
      <c r="H581" s="337"/>
      <c r="I581" s="337"/>
      <c r="J581" s="337"/>
      <c r="K581" s="337"/>
      <c r="L581" s="337"/>
      <c r="M581" s="337"/>
      <c r="N581" s="337"/>
      <c r="O581" s="337"/>
      <c r="P581" s="337"/>
      <c r="Q581" s="337"/>
      <c r="R581" s="337"/>
      <c r="S581" s="337"/>
      <c r="T581" s="337"/>
      <c r="U581" s="337"/>
      <c r="V581" s="337"/>
      <c r="W581" s="337"/>
      <c r="X581" s="337"/>
      <c r="Y581" s="337"/>
      <c r="Z581" s="337"/>
      <c r="AA581" s="337"/>
      <c r="AB581" s="337"/>
      <c r="AC581" s="337"/>
      <c r="AD581" s="337"/>
      <c r="AE581" s="337"/>
      <c r="AF581" s="337"/>
      <c r="AG581" s="337"/>
      <c r="AH581" s="337"/>
      <c r="AI581" s="337"/>
      <c r="AJ581" s="337"/>
      <c r="AK581" s="337"/>
      <c r="AL581" s="337"/>
      <c r="AM581" s="337"/>
      <c r="AN581" s="337"/>
      <c r="AO581" s="337"/>
      <c r="AP581" s="337"/>
      <c r="AQ581" s="337"/>
      <c r="AR581" s="337"/>
    </row>
    <row r="582">
      <c r="A582" s="337"/>
      <c r="B582" s="337"/>
      <c r="C582" s="337"/>
      <c r="D582" s="337"/>
      <c r="E582" s="337"/>
      <c r="F582" s="337"/>
      <c r="G582" s="337"/>
      <c r="H582" s="337"/>
      <c r="I582" s="337"/>
      <c r="J582" s="337"/>
      <c r="K582" s="337"/>
      <c r="L582" s="337"/>
      <c r="M582" s="337"/>
      <c r="N582" s="337"/>
      <c r="O582" s="337"/>
      <c r="P582" s="337"/>
      <c r="Q582" s="337"/>
      <c r="R582" s="337"/>
      <c r="S582" s="337"/>
      <c r="T582" s="337"/>
      <c r="U582" s="337"/>
      <c r="V582" s="337"/>
      <c r="W582" s="337"/>
      <c r="X582" s="337"/>
      <c r="Y582" s="337"/>
      <c r="Z582" s="337"/>
      <c r="AA582" s="337"/>
      <c r="AB582" s="337"/>
      <c r="AC582" s="337"/>
      <c r="AD582" s="337"/>
      <c r="AE582" s="337"/>
      <c r="AF582" s="337"/>
      <c r="AG582" s="337"/>
      <c r="AH582" s="337"/>
      <c r="AI582" s="337"/>
      <c r="AJ582" s="337"/>
      <c r="AK582" s="337"/>
      <c r="AL582" s="337"/>
      <c r="AM582" s="337"/>
      <c r="AN582" s="337"/>
      <c r="AO582" s="337"/>
      <c r="AP582" s="337"/>
      <c r="AQ582" s="337"/>
      <c r="AR582" s="337"/>
    </row>
    <row r="583">
      <c r="A583" s="337"/>
      <c r="B583" s="337"/>
      <c r="C583" s="337"/>
      <c r="D583" s="337"/>
      <c r="E583" s="337"/>
      <c r="F583" s="337"/>
      <c r="G583" s="337"/>
      <c r="H583" s="337"/>
      <c r="I583" s="337"/>
      <c r="J583" s="337"/>
      <c r="K583" s="337"/>
      <c r="L583" s="337"/>
      <c r="M583" s="337"/>
      <c r="N583" s="337"/>
      <c r="O583" s="337"/>
      <c r="P583" s="337"/>
      <c r="Q583" s="337"/>
      <c r="R583" s="337"/>
      <c r="S583" s="337"/>
      <c r="T583" s="337"/>
      <c r="U583" s="337"/>
      <c r="V583" s="337"/>
      <c r="W583" s="337"/>
      <c r="X583" s="337"/>
      <c r="Y583" s="337"/>
      <c r="Z583" s="337"/>
      <c r="AA583" s="337"/>
      <c r="AB583" s="337"/>
      <c r="AC583" s="337"/>
      <c r="AD583" s="337"/>
      <c r="AE583" s="337"/>
      <c r="AF583" s="337"/>
      <c r="AG583" s="337"/>
      <c r="AH583" s="337"/>
      <c r="AI583" s="337"/>
      <c r="AJ583" s="337"/>
      <c r="AK583" s="337"/>
      <c r="AL583" s="337"/>
      <c r="AM583" s="337"/>
      <c r="AN583" s="337"/>
      <c r="AO583" s="337"/>
      <c r="AP583" s="337"/>
      <c r="AQ583" s="337"/>
      <c r="AR583" s="337"/>
    </row>
    <row r="584">
      <c r="A584" s="337"/>
      <c r="B584" s="337"/>
      <c r="C584" s="337"/>
      <c r="D584" s="337"/>
      <c r="E584" s="337"/>
      <c r="F584" s="337"/>
      <c r="G584" s="337"/>
      <c r="H584" s="337"/>
      <c r="I584" s="337"/>
      <c r="J584" s="337"/>
      <c r="K584" s="337"/>
      <c r="L584" s="337"/>
      <c r="M584" s="337"/>
      <c r="N584" s="337"/>
      <c r="O584" s="337"/>
      <c r="P584" s="337"/>
      <c r="Q584" s="337"/>
      <c r="R584" s="337"/>
      <c r="S584" s="337"/>
      <c r="T584" s="337"/>
      <c r="U584" s="337"/>
      <c r="V584" s="337"/>
      <c r="W584" s="337"/>
      <c r="X584" s="337"/>
      <c r="Y584" s="337"/>
      <c r="Z584" s="337"/>
      <c r="AA584" s="337"/>
      <c r="AB584" s="337"/>
      <c r="AC584" s="337"/>
      <c r="AD584" s="337"/>
      <c r="AE584" s="337"/>
      <c r="AF584" s="337"/>
      <c r="AG584" s="337"/>
      <c r="AH584" s="337"/>
      <c r="AI584" s="337"/>
      <c r="AJ584" s="337"/>
      <c r="AK584" s="337"/>
      <c r="AL584" s="337"/>
      <c r="AM584" s="337"/>
      <c r="AN584" s="337"/>
      <c r="AO584" s="337"/>
      <c r="AP584" s="337"/>
      <c r="AQ584" s="337"/>
      <c r="AR584" s="337"/>
    </row>
    <row r="585">
      <c r="A585" s="337"/>
      <c r="B585" s="337"/>
      <c r="C585" s="337"/>
      <c r="D585" s="337"/>
      <c r="E585" s="337"/>
      <c r="F585" s="337"/>
      <c r="G585" s="337"/>
      <c r="H585" s="337"/>
      <c r="I585" s="337"/>
      <c r="J585" s="337"/>
      <c r="K585" s="337"/>
      <c r="L585" s="337"/>
      <c r="M585" s="337"/>
      <c r="N585" s="337"/>
      <c r="O585" s="337"/>
      <c r="P585" s="337"/>
      <c r="Q585" s="337"/>
      <c r="R585" s="337"/>
      <c r="S585" s="337"/>
      <c r="T585" s="337"/>
      <c r="U585" s="337"/>
      <c r="V585" s="337"/>
      <c r="W585" s="337"/>
      <c r="X585" s="337"/>
      <c r="Y585" s="337"/>
      <c r="Z585" s="337"/>
      <c r="AA585" s="337"/>
      <c r="AB585" s="337"/>
      <c r="AC585" s="337"/>
      <c r="AD585" s="337"/>
      <c r="AE585" s="337"/>
      <c r="AF585" s="337"/>
      <c r="AG585" s="337"/>
      <c r="AH585" s="337"/>
      <c r="AI585" s="337"/>
      <c r="AJ585" s="337"/>
      <c r="AK585" s="337"/>
      <c r="AL585" s="337"/>
      <c r="AM585" s="337"/>
      <c r="AN585" s="337"/>
      <c r="AO585" s="337"/>
      <c r="AP585" s="337"/>
      <c r="AQ585" s="337"/>
      <c r="AR585" s="337"/>
    </row>
    <row r="586">
      <c r="A586" s="337"/>
      <c r="B586" s="337"/>
      <c r="C586" s="337"/>
      <c r="D586" s="337"/>
      <c r="E586" s="337"/>
      <c r="F586" s="337"/>
      <c r="G586" s="337"/>
      <c r="H586" s="337"/>
      <c r="I586" s="337"/>
      <c r="J586" s="337"/>
      <c r="K586" s="337"/>
      <c r="L586" s="337"/>
      <c r="M586" s="337"/>
      <c r="N586" s="337"/>
      <c r="O586" s="337"/>
      <c r="P586" s="337"/>
      <c r="Q586" s="337"/>
      <c r="R586" s="337"/>
      <c r="S586" s="337"/>
      <c r="T586" s="337"/>
      <c r="U586" s="337"/>
      <c r="V586" s="337"/>
      <c r="W586" s="337"/>
      <c r="X586" s="337"/>
      <c r="Y586" s="337"/>
      <c r="Z586" s="337"/>
      <c r="AA586" s="337"/>
      <c r="AB586" s="337"/>
      <c r="AC586" s="337"/>
      <c r="AD586" s="337"/>
      <c r="AE586" s="337"/>
      <c r="AF586" s="337"/>
      <c r="AG586" s="337"/>
      <c r="AH586" s="337"/>
      <c r="AI586" s="337"/>
      <c r="AJ586" s="337"/>
      <c r="AK586" s="337"/>
      <c r="AL586" s="337"/>
      <c r="AM586" s="337"/>
      <c r="AN586" s="337"/>
      <c r="AO586" s="337"/>
      <c r="AP586" s="337"/>
      <c r="AQ586" s="337"/>
      <c r="AR586" s="337"/>
    </row>
    <row r="587">
      <c r="A587" s="337"/>
      <c r="B587" s="337"/>
      <c r="C587" s="337"/>
      <c r="D587" s="337"/>
      <c r="E587" s="337"/>
      <c r="F587" s="337"/>
      <c r="G587" s="337"/>
      <c r="H587" s="337"/>
      <c r="I587" s="337"/>
      <c r="J587" s="337"/>
      <c r="K587" s="337"/>
      <c r="L587" s="337"/>
      <c r="M587" s="337"/>
      <c r="N587" s="337"/>
      <c r="O587" s="337"/>
      <c r="P587" s="337"/>
      <c r="Q587" s="337"/>
      <c r="R587" s="337"/>
      <c r="S587" s="337"/>
      <c r="T587" s="337"/>
      <c r="U587" s="337"/>
      <c r="V587" s="337"/>
      <c r="W587" s="337"/>
      <c r="X587" s="337"/>
      <c r="Y587" s="337"/>
      <c r="Z587" s="337"/>
      <c r="AA587" s="337"/>
      <c r="AB587" s="337"/>
      <c r="AC587" s="337"/>
      <c r="AD587" s="337"/>
      <c r="AE587" s="337"/>
      <c r="AF587" s="337"/>
      <c r="AG587" s="337"/>
      <c r="AH587" s="337"/>
      <c r="AI587" s="337"/>
      <c r="AJ587" s="337"/>
      <c r="AK587" s="337"/>
      <c r="AL587" s="337"/>
      <c r="AM587" s="337"/>
      <c r="AN587" s="337"/>
      <c r="AO587" s="337"/>
      <c r="AP587" s="337"/>
      <c r="AQ587" s="337"/>
      <c r="AR587" s="337"/>
    </row>
    <row r="588">
      <c r="A588" s="337"/>
      <c r="B588" s="337"/>
      <c r="C588" s="337"/>
      <c r="D588" s="337"/>
      <c r="E588" s="337"/>
      <c r="F588" s="337"/>
      <c r="G588" s="337"/>
      <c r="H588" s="337"/>
      <c r="I588" s="337"/>
      <c r="J588" s="337"/>
      <c r="K588" s="337"/>
      <c r="L588" s="337"/>
      <c r="M588" s="337"/>
      <c r="N588" s="337"/>
      <c r="O588" s="337"/>
      <c r="P588" s="337"/>
      <c r="Q588" s="337"/>
      <c r="R588" s="337"/>
      <c r="S588" s="337"/>
      <c r="T588" s="337"/>
      <c r="U588" s="337"/>
      <c r="V588" s="337"/>
      <c r="W588" s="337"/>
      <c r="X588" s="337"/>
      <c r="Y588" s="337"/>
      <c r="Z588" s="337"/>
      <c r="AA588" s="337"/>
      <c r="AB588" s="337"/>
      <c r="AC588" s="337"/>
      <c r="AD588" s="337"/>
      <c r="AE588" s="337"/>
      <c r="AF588" s="337"/>
      <c r="AG588" s="337"/>
      <c r="AH588" s="337"/>
      <c r="AI588" s="337"/>
      <c r="AJ588" s="337"/>
      <c r="AK588" s="337"/>
      <c r="AL588" s="337"/>
      <c r="AM588" s="337"/>
      <c r="AN588" s="337"/>
      <c r="AO588" s="337"/>
      <c r="AP588" s="337"/>
      <c r="AQ588" s="337"/>
      <c r="AR588" s="337"/>
    </row>
    <row r="589">
      <c r="A589" s="337"/>
      <c r="B589" s="337"/>
      <c r="C589" s="337"/>
      <c r="D589" s="337"/>
      <c r="E589" s="337"/>
      <c r="F589" s="337"/>
      <c r="G589" s="337"/>
      <c r="H589" s="337"/>
      <c r="I589" s="337"/>
      <c r="J589" s="337"/>
      <c r="K589" s="337"/>
      <c r="L589" s="337"/>
      <c r="M589" s="337"/>
      <c r="N589" s="337"/>
      <c r="O589" s="337"/>
      <c r="P589" s="337"/>
      <c r="Q589" s="337"/>
      <c r="R589" s="337"/>
      <c r="S589" s="337"/>
      <c r="T589" s="337"/>
      <c r="U589" s="337"/>
      <c r="V589" s="337"/>
      <c r="W589" s="337"/>
      <c r="X589" s="337"/>
      <c r="Y589" s="337"/>
      <c r="Z589" s="337"/>
      <c r="AA589" s="337"/>
      <c r="AB589" s="337"/>
      <c r="AC589" s="337"/>
      <c r="AD589" s="337"/>
      <c r="AE589" s="337"/>
      <c r="AF589" s="337"/>
      <c r="AG589" s="337"/>
      <c r="AH589" s="337"/>
      <c r="AI589" s="337"/>
      <c r="AJ589" s="337"/>
      <c r="AK589" s="337"/>
      <c r="AL589" s="337"/>
      <c r="AM589" s="337"/>
      <c r="AN589" s="337"/>
      <c r="AO589" s="337"/>
      <c r="AP589" s="337"/>
      <c r="AQ589" s="337"/>
      <c r="AR589" s="337"/>
    </row>
    <row r="590">
      <c r="A590" s="337"/>
      <c r="B590" s="337"/>
      <c r="C590" s="337"/>
      <c r="D590" s="337"/>
      <c r="E590" s="337"/>
      <c r="F590" s="337"/>
      <c r="G590" s="337"/>
      <c r="H590" s="337"/>
      <c r="I590" s="337"/>
      <c r="J590" s="337"/>
      <c r="K590" s="337"/>
      <c r="L590" s="337"/>
      <c r="M590" s="337"/>
      <c r="N590" s="337"/>
      <c r="O590" s="337"/>
      <c r="P590" s="337"/>
      <c r="Q590" s="337"/>
      <c r="R590" s="337"/>
      <c r="S590" s="337"/>
      <c r="T590" s="337"/>
      <c r="U590" s="337"/>
      <c r="V590" s="337"/>
      <c r="W590" s="337"/>
      <c r="X590" s="337"/>
      <c r="Y590" s="337"/>
      <c r="Z590" s="337"/>
      <c r="AA590" s="337"/>
      <c r="AB590" s="337"/>
      <c r="AC590" s="337"/>
      <c r="AD590" s="337"/>
      <c r="AE590" s="337"/>
      <c r="AF590" s="337"/>
      <c r="AG590" s="337"/>
      <c r="AH590" s="337"/>
      <c r="AI590" s="337"/>
      <c r="AJ590" s="337"/>
      <c r="AK590" s="337"/>
      <c r="AL590" s="337"/>
      <c r="AM590" s="337"/>
      <c r="AN590" s="337"/>
      <c r="AO590" s="337"/>
      <c r="AP590" s="337"/>
      <c r="AQ590" s="337"/>
      <c r="AR590" s="337"/>
    </row>
    <row r="591">
      <c r="A591" s="337"/>
      <c r="B591" s="337"/>
      <c r="C591" s="337"/>
      <c r="D591" s="337"/>
      <c r="E591" s="337"/>
      <c r="F591" s="337"/>
      <c r="G591" s="337"/>
      <c r="H591" s="337"/>
      <c r="I591" s="337"/>
      <c r="J591" s="337"/>
      <c r="K591" s="337"/>
      <c r="L591" s="337"/>
      <c r="M591" s="337"/>
      <c r="N591" s="337"/>
      <c r="O591" s="337"/>
      <c r="P591" s="337"/>
      <c r="Q591" s="337"/>
      <c r="R591" s="337"/>
      <c r="S591" s="337"/>
      <c r="T591" s="337"/>
      <c r="U591" s="337"/>
      <c r="V591" s="337"/>
      <c r="W591" s="337"/>
      <c r="X591" s="337"/>
      <c r="Y591" s="337"/>
      <c r="Z591" s="337"/>
      <c r="AA591" s="337"/>
      <c r="AB591" s="337"/>
      <c r="AC591" s="337"/>
      <c r="AD591" s="337"/>
      <c r="AE591" s="337"/>
      <c r="AF591" s="337"/>
      <c r="AG591" s="337"/>
      <c r="AH591" s="337"/>
      <c r="AI591" s="337"/>
      <c r="AJ591" s="337"/>
      <c r="AK591" s="337"/>
      <c r="AL591" s="337"/>
      <c r="AM591" s="337"/>
      <c r="AN591" s="337"/>
      <c r="AO591" s="337"/>
      <c r="AP591" s="337"/>
      <c r="AQ591" s="337"/>
      <c r="AR591" s="337"/>
    </row>
    <row r="592">
      <c r="A592" s="337"/>
      <c r="B592" s="337"/>
      <c r="C592" s="337"/>
      <c r="D592" s="337"/>
      <c r="E592" s="337"/>
      <c r="F592" s="337"/>
      <c r="G592" s="337"/>
      <c r="H592" s="337"/>
      <c r="I592" s="337"/>
      <c r="J592" s="337"/>
      <c r="K592" s="337"/>
      <c r="L592" s="337"/>
      <c r="M592" s="337"/>
      <c r="N592" s="337"/>
      <c r="O592" s="337"/>
      <c r="P592" s="337"/>
      <c r="Q592" s="337"/>
      <c r="R592" s="337"/>
      <c r="S592" s="337"/>
      <c r="T592" s="337"/>
      <c r="U592" s="337"/>
      <c r="V592" s="337"/>
      <c r="W592" s="337"/>
      <c r="X592" s="337"/>
      <c r="Y592" s="337"/>
      <c r="Z592" s="337"/>
      <c r="AA592" s="337"/>
      <c r="AB592" s="337"/>
      <c r="AC592" s="337"/>
      <c r="AD592" s="337"/>
      <c r="AE592" s="337"/>
      <c r="AF592" s="337"/>
      <c r="AG592" s="337"/>
      <c r="AH592" s="337"/>
      <c r="AI592" s="337"/>
      <c r="AJ592" s="337"/>
      <c r="AK592" s="337"/>
      <c r="AL592" s="337"/>
      <c r="AM592" s="337"/>
      <c r="AN592" s="337"/>
      <c r="AO592" s="337"/>
      <c r="AP592" s="337"/>
      <c r="AQ592" s="337"/>
      <c r="AR592" s="337"/>
    </row>
    <row r="593">
      <c r="A593" s="337"/>
      <c r="B593" s="337"/>
      <c r="C593" s="337"/>
      <c r="D593" s="337"/>
      <c r="E593" s="337"/>
      <c r="F593" s="337"/>
      <c r="G593" s="337"/>
      <c r="H593" s="337"/>
      <c r="I593" s="337"/>
      <c r="J593" s="337"/>
      <c r="K593" s="337"/>
      <c r="L593" s="337"/>
      <c r="M593" s="337"/>
      <c r="N593" s="337"/>
      <c r="O593" s="337"/>
      <c r="P593" s="337"/>
      <c r="Q593" s="337"/>
      <c r="R593" s="337"/>
      <c r="S593" s="337"/>
      <c r="T593" s="337"/>
      <c r="U593" s="337"/>
      <c r="V593" s="337"/>
      <c r="W593" s="337"/>
      <c r="X593" s="337"/>
      <c r="Y593" s="337"/>
      <c r="Z593" s="337"/>
      <c r="AA593" s="337"/>
      <c r="AB593" s="337"/>
      <c r="AC593" s="337"/>
      <c r="AD593" s="337"/>
      <c r="AE593" s="337"/>
      <c r="AF593" s="337"/>
      <c r="AG593" s="337"/>
      <c r="AH593" s="337"/>
      <c r="AI593" s="337"/>
      <c r="AJ593" s="337"/>
      <c r="AK593" s="337"/>
      <c r="AL593" s="337"/>
      <c r="AM593" s="337"/>
      <c r="AN593" s="337"/>
      <c r="AO593" s="337"/>
      <c r="AP593" s="337"/>
      <c r="AQ593" s="337"/>
      <c r="AR593" s="337"/>
    </row>
    <row r="594">
      <c r="A594" s="337"/>
      <c r="B594" s="337"/>
      <c r="C594" s="337"/>
      <c r="D594" s="337"/>
      <c r="E594" s="337"/>
      <c r="F594" s="337"/>
      <c r="G594" s="337"/>
      <c r="H594" s="337"/>
      <c r="I594" s="337"/>
      <c r="J594" s="337"/>
      <c r="K594" s="337"/>
      <c r="L594" s="337"/>
      <c r="M594" s="337"/>
      <c r="N594" s="337"/>
      <c r="O594" s="337"/>
      <c r="P594" s="337"/>
      <c r="Q594" s="337"/>
      <c r="R594" s="337"/>
      <c r="S594" s="337"/>
      <c r="T594" s="337"/>
      <c r="U594" s="337"/>
      <c r="V594" s="337"/>
      <c r="W594" s="337"/>
      <c r="X594" s="337"/>
      <c r="Y594" s="337"/>
      <c r="Z594" s="337"/>
      <c r="AA594" s="337"/>
      <c r="AB594" s="337"/>
      <c r="AC594" s="337"/>
      <c r="AD594" s="337"/>
      <c r="AE594" s="337"/>
      <c r="AF594" s="337"/>
      <c r="AG594" s="337"/>
      <c r="AH594" s="337"/>
      <c r="AI594" s="337"/>
      <c r="AJ594" s="337"/>
      <c r="AK594" s="337"/>
      <c r="AL594" s="337"/>
      <c r="AM594" s="337"/>
      <c r="AN594" s="337"/>
      <c r="AO594" s="337"/>
      <c r="AP594" s="337"/>
      <c r="AQ594" s="337"/>
      <c r="AR594" s="337"/>
    </row>
    <row r="595">
      <c r="A595" s="337"/>
      <c r="B595" s="337"/>
      <c r="C595" s="337"/>
      <c r="D595" s="337"/>
      <c r="E595" s="337"/>
      <c r="F595" s="337"/>
      <c r="G595" s="337"/>
      <c r="H595" s="337"/>
      <c r="I595" s="337"/>
      <c r="J595" s="337"/>
      <c r="K595" s="337"/>
      <c r="L595" s="337"/>
      <c r="M595" s="337"/>
      <c r="N595" s="337"/>
      <c r="O595" s="337"/>
      <c r="P595" s="337"/>
      <c r="Q595" s="337"/>
      <c r="R595" s="337"/>
      <c r="S595" s="337"/>
      <c r="T595" s="337"/>
      <c r="U595" s="337"/>
      <c r="V595" s="337"/>
      <c r="W595" s="337"/>
      <c r="X595" s="337"/>
      <c r="Y595" s="337"/>
      <c r="Z595" s="337"/>
      <c r="AA595" s="337"/>
      <c r="AB595" s="337"/>
      <c r="AC595" s="337"/>
      <c r="AD595" s="337"/>
      <c r="AE595" s="337"/>
      <c r="AF595" s="337"/>
      <c r="AG595" s="337"/>
      <c r="AH595" s="337"/>
      <c r="AI595" s="337"/>
      <c r="AJ595" s="337"/>
      <c r="AK595" s="337"/>
      <c r="AL595" s="337"/>
      <c r="AM595" s="337"/>
      <c r="AN595" s="337"/>
      <c r="AO595" s="337"/>
      <c r="AP595" s="337"/>
      <c r="AQ595" s="337"/>
      <c r="AR595" s="337"/>
    </row>
    <row r="596">
      <c r="A596" s="337"/>
      <c r="B596" s="337"/>
      <c r="C596" s="337"/>
      <c r="D596" s="337"/>
      <c r="E596" s="337"/>
      <c r="F596" s="337"/>
      <c r="G596" s="337"/>
      <c r="H596" s="337"/>
      <c r="I596" s="337"/>
      <c r="J596" s="337"/>
      <c r="K596" s="337"/>
      <c r="L596" s="337"/>
      <c r="M596" s="337"/>
      <c r="N596" s="337"/>
      <c r="O596" s="337"/>
      <c r="P596" s="337"/>
      <c r="Q596" s="337"/>
      <c r="R596" s="337"/>
      <c r="S596" s="337"/>
      <c r="T596" s="337"/>
      <c r="U596" s="337"/>
      <c r="V596" s="337"/>
      <c r="W596" s="337"/>
      <c r="X596" s="337"/>
      <c r="Y596" s="337"/>
      <c r="Z596" s="337"/>
      <c r="AA596" s="337"/>
      <c r="AB596" s="337"/>
      <c r="AC596" s="337"/>
      <c r="AD596" s="337"/>
      <c r="AE596" s="337"/>
      <c r="AF596" s="337"/>
      <c r="AG596" s="337"/>
      <c r="AH596" s="337"/>
      <c r="AI596" s="337"/>
      <c r="AJ596" s="337"/>
      <c r="AK596" s="337"/>
      <c r="AL596" s="337"/>
      <c r="AM596" s="337"/>
      <c r="AN596" s="337"/>
      <c r="AO596" s="337"/>
      <c r="AP596" s="337"/>
      <c r="AQ596" s="337"/>
      <c r="AR596" s="337"/>
    </row>
    <row r="597">
      <c r="A597" s="337"/>
      <c r="B597" s="337"/>
      <c r="C597" s="337"/>
      <c r="D597" s="337"/>
      <c r="E597" s="337"/>
      <c r="F597" s="337"/>
      <c r="G597" s="337"/>
      <c r="H597" s="337"/>
      <c r="I597" s="337"/>
      <c r="J597" s="337"/>
      <c r="K597" s="337"/>
      <c r="L597" s="337"/>
      <c r="M597" s="337"/>
      <c r="N597" s="337"/>
      <c r="O597" s="337"/>
      <c r="P597" s="337"/>
      <c r="Q597" s="337"/>
      <c r="R597" s="337"/>
      <c r="S597" s="337"/>
      <c r="T597" s="337"/>
      <c r="U597" s="337"/>
      <c r="V597" s="337"/>
      <c r="W597" s="337"/>
      <c r="X597" s="337"/>
      <c r="Y597" s="337"/>
      <c r="Z597" s="337"/>
      <c r="AA597" s="337"/>
      <c r="AB597" s="337"/>
      <c r="AC597" s="337"/>
      <c r="AD597" s="337"/>
      <c r="AE597" s="337"/>
      <c r="AF597" s="337"/>
      <c r="AG597" s="337"/>
      <c r="AH597" s="337"/>
      <c r="AI597" s="337"/>
      <c r="AJ597" s="337"/>
      <c r="AK597" s="337"/>
      <c r="AL597" s="337"/>
      <c r="AM597" s="337"/>
      <c r="AN597" s="337"/>
      <c r="AO597" s="337"/>
      <c r="AP597" s="337"/>
      <c r="AQ597" s="337"/>
      <c r="AR597" s="337"/>
    </row>
    <row r="598">
      <c r="A598" s="337"/>
      <c r="B598" s="337"/>
      <c r="C598" s="337"/>
      <c r="D598" s="337"/>
      <c r="E598" s="337"/>
      <c r="F598" s="337"/>
      <c r="G598" s="337"/>
      <c r="H598" s="337"/>
      <c r="I598" s="337"/>
      <c r="J598" s="337"/>
      <c r="K598" s="337"/>
      <c r="L598" s="337"/>
      <c r="M598" s="337"/>
      <c r="N598" s="337"/>
      <c r="O598" s="337"/>
      <c r="P598" s="337"/>
      <c r="Q598" s="337"/>
      <c r="R598" s="337"/>
      <c r="S598" s="337"/>
      <c r="T598" s="337"/>
      <c r="U598" s="337"/>
      <c r="V598" s="337"/>
      <c r="W598" s="337"/>
      <c r="X598" s="337"/>
      <c r="Y598" s="337"/>
      <c r="Z598" s="337"/>
      <c r="AA598" s="337"/>
      <c r="AB598" s="337"/>
      <c r="AC598" s="337"/>
      <c r="AD598" s="337"/>
      <c r="AE598" s="337"/>
      <c r="AF598" s="337"/>
      <c r="AG598" s="337"/>
      <c r="AH598" s="337"/>
      <c r="AI598" s="337"/>
      <c r="AJ598" s="337"/>
      <c r="AK598" s="337"/>
      <c r="AL598" s="337"/>
      <c r="AM598" s="337"/>
      <c r="AN598" s="337"/>
      <c r="AO598" s="337"/>
      <c r="AP598" s="337"/>
      <c r="AQ598" s="337"/>
      <c r="AR598" s="337"/>
    </row>
    <row r="599">
      <c r="A599" s="337"/>
      <c r="B599" s="337"/>
      <c r="C599" s="337"/>
      <c r="D599" s="337"/>
      <c r="E599" s="337"/>
      <c r="F599" s="337"/>
      <c r="G599" s="337"/>
      <c r="H599" s="337"/>
      <c r="I599" s="337"/>
      <c r="J599" s="337"/>
      <c r="K599" s="337"/>
      <c r="L599" s="337"/>
      <c r="M599" s="337"/>
      <c r="N599" s="337"/>
      <c r="O599" s="337"/>
      <c r="P599" s="337"/>
      <c r="Q599" s="337"/>
      <c r="R599" s="337"/>
      <c r="S599" s="337"/>
      <c r="T599" s="337"/>
      <c r="U599" s="337"/>
      <c r="V599" s="337"/>
      <c r="W599" s="337"/>
      <c r="X599" s="337"/>
      <c r="Y599" s="337"/>
      <c r="Z599" s="337"/>
      <c r="AA599" s="337"/>
      <c r="AB599" s="337"/>
      <c r="AC599" s="337"/>
      <c r="AD599" s="337"/>
      <c r="AE599" s="337"/>
      <c r="AF599" s="337"/>
      <c r="AG599" s="337"/>
      <c r="AH599" s="337"/>
      <c r="AI599" s="337"/>
      <c r="AJ599" s="337"/>
      <c r="AK599" s="337"/>
      <c r="AL599" s="337"/>
      <c r="AM599" s="337"/>
      <c r="AN599" s="337"/>
      <c r="AO599" s="337"/>
      <c r="AP599" s="337"/>
      <c r="AQ599" s="337"/>
      <c r="AR599" s="337"/>
    </row>
    <row r="600">
      <c r="A600" s="337"/>
      <c r="B600" s="337"/>
      <c r="C600" s="337"/>
      <c r="D600" s="337"/>
      <c r="E600" s="337"/>
      <c r="F600" s="337"/>
      <c r="G600" s="337"/>
      <c r="H600" s="337"/>
      <c r="I600" s="337"/>
      <c r="J600" s="337"/>
      <c r="K600" s="337"/>
      <c r="L600" s="337"/>
      <c r="M600" s="337"/>
      <c r="N600" s="337"/>
      <c r="O600" s="337"/>
      <c r="P600" s="337"/>
      <c r="Q600" s="337"/>
      <c r="R600" s="337"/>
      <c r="S600" s="337"/>
      <c r="T600" s="337"/>
      <c r="U600" s="337"/>
      <c r="V600" s="337"/>
      <c r="W600" s="337"/>
      <c r="X600" s="337"/>
      <c r="Y600" s="337"/>
      <c r="Z600" s="337"/>
      <c r="AA600" s="337"/>
      <c r="AB600" s="337"/>
      <c r="AC600" s="337"/>
      <c r="AD600" s="337"/>
      <c r="AE600" s="337"/>
      <c r="AF600" s="337"/>
      <c r="AG600" s="337"/>
      <c r="AH600" s="337"/>
      <c r="AI600" s="337"/>
      <c r="AJ600" s="337"/>
      <c r="AK600" s="337"/>
      <c r="AL600" s="337"/>
      <c r="AM600" s="337"/>
      <c r="AN600" s="337"/>
      <c r="AO600" s="337"/>
      <c r="AP600" s="337"/>
      <c r="AQ600" s="337"/>
      <c r="AR600" s="337"/>
    </row>
    <row r="601">
      <c r="A601" s="337"/>
      <c r="B601" s="337"/>
      <c r="C601" s="337"/>
      <c r="D601" s="337"/>
      <c r="E601" s="337"/>
      <c r="F601" s="337"/>
      <c r="G601" s="337"/>
      <c r="H601" s="337"/>
      <c r="I601" s="337"/>
      <c r="J601" s="337"/>
      <c r="K601" s="337"/>
      <c r="L601" s="337"/>
      <c r="M601" s="337"/>
      <c r="N601" s="337"/>
      <c r="O601" s="337"/>
      <c r="P601" s="337"/>
      <c r="Q601" s="337"/>
      <c r="R601" s="337"/>
      <c r="S601" s="337"/>
      <c r="T601" s="337"/>
      <c r="U601" s="337"/>
      <c r="V601" s="337"/>
      <c r="W601" s="337"/>
      <c r="X601" s="337"/>
      <c r="Y601" s="337"/>
      <c r="Z601" s="337"/>
      <c r="AA601" s="337"/>
      <c r="AB601" s="337"/>
      <c r="AC601" s="337"/>
      <c r="AD601" s="337"/>
      <c r="AE601" s="337"/>
      <c r="AF601" s="337"/>
      <c r="AG601" s="337"/>
      <c r="AH601" s="337"/>
      <c r="AI601" s="337"/>
      <c r="AJ601" s="337"/>
      <c r="AK601" s="337"/>
      <c r="AL601" s="337"/>
      <c r="AM601" s="337"/>
      <c r="AN601" s="337"/>
      <c r="AO601" s="337"/>
      <c r="AP601" s="337"/>
      <c r="AQ601" s="337"/>
      <c r="AR601" s="337"/>
    </row>
    <row r="602">
      <c r="A602" s="337"/>
      <c r="B602" s="337"/>
      <c r="C602" s="337"/>
      <c r="D602" s="337"/>
      <c r="E602" s="337"/>
      <c r="F602" s="337"/>
      <c r="G602" s="337"/>
      <c r="H602" s="337"/>
      <c r="I602" s="337"/>
      <c r="J602" s="337"/>
      <c r="K602" s="337"/>
      <c r="L602" s="337"/>
      <c r="M602" s="337"/>
      <c r="N602" s="337"/>
      <c r="O602" s="337"/>
      <c r="P602" s="337"/>
      <c r="Q602" s="337"/>
      <c r="R602" s="337"/>
      <c r="S602" s="337"/>
      <c r="T602" s="337"/>
      <c r="U602" s="337"/>
      <c r="V602" s="337"/>
      <c r="W602" s="337"/>
      <c r="X602" s="337"/>
      <c r="Y602" s="337"/>
      <c r="Z602" s="337"/>
      <c r="AA602" s="337"/>
      <c r="AB602" s="337"/>
      <c r="AC602" s="337"/>
      <c r="AD602" s="337"/>
      <c r="AE602" s="337"/>
      <c r="AF602" s="337"/>
      <c r="AG602" s="337"/>
      <c r="AH602" s="337"/>
      <c r="AI602" s="337"/>
      <c r="AJ602" s="337"/>
      <c r="AK602" s="337"/>
      <c r="AL602" s="337"/>
      <c r="AM602" s="337"/>
      <c r="AN602" s="337"/>
      <c r="AO602" s="337"/>
      <c r="AP602" s="337"/>
      <c r="AQ602" s="337"/>
      <c r="AR602" s="337"/>
    </row>
    <row r="603">
      <c r="A603" s="337"/>
      <c r="B603" s="337"/>
      <c r="C603" s="337"/>
      <c r="D603" s="337"/>
      <c r="E603" s="337"/>
      <c r="F603" s="337"/>
      <c r="G603" s="337"/>
      <c r="H603" s="337"/>
      <c r="I603" s="337"/>
      <c r="J603" s="337"/>
      <c r="K603" s="337"/>
      <c r="L603" s="337"/>
      <c r="M603" s="337"/>
      <c r="N603" s="337"/>
      <c r="O603" s="337"/>
      <c r="P603" s="337"/>
      <c r="Q603" s="337"/>
      <c r="R603" s="337"/>
      <c r="S603" s="337"/>
      <c r="T603" s="337"/>
      <c r="U603" s="337"/>
      <c r="V603" s="337"/>
      <c r="W603" s="337"/>
      <c r="X603" s="337"/>
      <c r="Y603" s="337"/>
      <c r="Z603" s="337"/>
      <c r="AA603" s="337"/>
      <c r="AB603" s="337"/>
      <c r="AC603" s="337"/>
      <c r="AD603" s="337"/>
      <c r="AE603" s="337"/>
      <c r="AF603" s="337"/>
      <c r="AG603" s="337"/>
      <c r="AH603" s="337"/>
      <c r="AI603" s="337"/>
      <c r="AJ603" s="337"/>
      <c r="AK603" s="337"/>
      <c r="AL603" s="337"/>
      <c r="AM603" s="337"/>
      <c r="AN603" s="337"/>
      <c r="AO603" s="337"/>
      <c r="AP603" s="337"/>
      <c r="AQ603" s="337"/>
      <c r="AR603" s="337"/>
    </row>
    <row r="604">
      <c r="A604" s="337"/>
      <c r="B604" s="337"/>
      <c r="C604" s="337"/>
      <c r="D604" s="337"/>
      <c r="E604" s="337"/>
      <c r="F604" s="337"/>
      <c r="G604" s="337"/>
      <c r="H604" s="337"/>
      <c r="I604" s="337"/>
      <c r="J604" s="337"/>
      <c r="K604" s="337"/>
      <c r="L604" s="337"/>
      <c r="M604" s="337"/>
      <c r="N604" s="337"/>
      <c r="O604" s="337"/>
      <c r="P604" s="337"/>
      <c r="Q604" s="337"/>
      <c r="R604" s="337"/>
      <c r="S604" s="337"/>
      <c r="T604" s="337"/>
      <c r="U604" s="337"/>
      <c r="V604" s="337"/>
      <c r="W604" s="337"/>
      <c r="X604" s="337"/>
      <c r="Y604" s="337"/>
      <c r="Z604" s="337"/>
      <c r="AA604" s="337"/>
      <c r="AB604" s="337"/>
      <c r="AC604" s="337"/>
      <c r="AD604" s="337"/>
      <c r="AE604" s="337"/>
      <c r="AF604" s="337"/>
      <c r="AG604" s="337"/>
      <c r="AH604" s="337"/>
      <c r="AI604" s="337"/>
      <c r="AJ604" s="337"/>
      <c r="AK604" s="337"/>
      <c r="AL604" s="337"/>
      <c r="AM604" s="337"/>
      <c r="AN604" s="337"/>
      <c r="AO604" s="337"/>
      <c r="AP604" s="337"/>
      <c r="AQ604" s="337"/>
      <c r="AR604" s="337"/>
    </row>
    <row r="605">
      <c r="A605" s="337"/>
      <c r="B605" s="337"/>
      <c r="C605" s="337"/>
      <c r="D605" s="337"/>
      <c r="E605" s="337"/>
      <c r="F605" s="337"/>
      <c r="G605" s="337"/>
      <c r="H605" s="337"/>
      <c r="I605" s="337"/>
      <c r="J605" s="337"/>
      <c r="K605" s="337"/>
      <c r="L605" s="337"/>
      <c r="M605" s="337"/>
      <c r="N605" s="337"/>
      <c r="O605" s="337"/>
      <c r="P605" s="337"/>
      <c r="Q605" s="337"/>
      <c r="R605" s="337"/>
      <c r="S605" s="337"/>
      <c r="T605" s="337"/>
      <c r="U605" s="337"/>
      <c r="V605" s="337"/>
      <c r="W605" s="337"/>
      <c r="X605" s="337"/>
      <c r="Y605" s="337"/>
      <c r="Z605" s="337"/>
      <c r="AA605" s="337"/>
      <c r="AB605" s="337"/>
      <c r="AC605" s="337"/>
      <c r="AD605" s="337"/>
      <c r="AE605" s="337"/>
      <c r="AF605" s="337"/>
      <c r="AG605" s="337"/>
      <c r="AH605" s="337"/>
      <c r="AI605" s="337"/>
      <c r="AJ605" s="337"/>
      <c r="AK605" s="337"/>
      <c r="AL605" s="337"/>
      <c r="AM605" s="337"/>
      <c r="AN605" s="337"/>
      <c r="AO605" s="337"/>
      <c r="AP605" s="337"/>
      <c r="AQ605" s="337"/>
      <c r="AR605" s="337"/>
    </row>
    <row r="606">
      <c r="A606" s="337"/>
      <c r="B606" s="337"/>
      <c r="C606" s="337"/>
      <c r="D606" s="337"/>
      <c r="E606" s="337"/>
      <c r="F606" s="337"/>
      <c r="G606" s="337"/>
      <c r="H606" s="337"/>
      <c r="I606" s="337"/>
      <c r="J606" s="337"/>
      <c r="K606" s="337"/>
      <c r="L606" s="337"/>
      <c r="M606" s="337"/>
      <c r="N606" s="337"/>
      <c r="O606" s="337"/>
      <c r="P606" s="337"/>
      <c r="Q606" s="337"/>
      <c r="R606" s="337"/>
      <c r="S606" s="337"/>
      <c r="T606" s="337"/>
      <c r="U606" s="337"/>
      <c r="V606" s="337"/>
      <c r="W606" s="337"/>
      <c r="X606" s="337"/>
      <c r="Y606" s="337"/>
      <c r="Z606" s="337"/>
      <c r="AA606" s="337"/>
      <c r="AB606" s="337"/>
      <c r="AC606" s="337"/>
      <c r="AD606" s="337"/>
      <c r="AE606" s="337"/>
      <c r="AF606" s="337"/>
      <c r="AG606" s="337"/>
      <c r="AH606" s="337"/>
      <c r="AI606" s="337"/>
      <c r="AJ606" s="337"/>
      <c r="AK606" s="337"/>
      <c r="AL606" s="337"/>
      <c r="AM606" s="337"/>
      <c r="AN606" s="337"/>
      <c r="AO606" s="337"/>
      <c r="AP606" s="337"/>
      <c r="AQ606" s="337"/>
      <c r="AR606" s="337"/>
    </row>
    <row r="607">
      <c r="A607" s="337"/>
      <c r="B607" s="337"/>
      <c r="C607" s="337"/>
      <c r="D607" s="337"/>
      <c r="E607" s="337"/>
      <c r="F607" s="337"/>
      <c r="G607" s="337"/>
      <c r="H607" s="337"/>
      <c r="I607" s="337"/>
      <c r="J607" s="337"/>
      <c r="K607" s="337"/>
      <c r="L607" s="337"/>
      <c r="M607" s="337"/>
      <c r="N607" s="337"/>
      <c r="O607" s="337"/>
      <c r="P607" s="337"/>
      <c r="Q607" s="337"/>
      <c r="R607" s="337"/>
      <c r="S607" s="337"/>
      <c r="T607" s="337"/>
      <c r="U607" s="337"/>
      <c r="V607" s="337"/>
      <c r="W607" s="337"/>
      <c r="X607" s="337"/>
      <c r="Y607" s="337"/>
      <c r="Z607" s="337"/>
      <c r="AA607" s="337"/>
      <c r="AB607" s="337"/>
      <c r="AC607" s="337"/>
      <c r="AD607" s="337"/>
      <c r="AE607" s="337"/>
      <c r="AF607" s="337"/>
      <c r="AG607" s="337"/>
      <c r="AH607" s="337"/>
      <c r="AI607" s="337"/>
      <c r="AJ607" s="337"/>
      <c r="AK607" s="337"/>
      <c r="AL607" s="337"/>
      <c r="AM607" s="337"/>
      <c r="AN607" s="337"/>
      <c r="AO607" s="337"/>
      <c r="AP607" s="337"/>
      <c r="AQ607" s="337"/>
      <c r="AR607" s="337"/>
    </row>
    <row r="608">
      <c r="A608" s="337"/>
      <c r="B608" s="337"/>
      <c r="C608" s="337"/>
      <c r="D608" s="337"/>
      <c r="E608" s="337"/>
      <c r="F608" s="337"/>
      <c r="G608" s="337"/>
      <c r="H608" s="337"/>
      <c r="I608" s="337"/>
      <c r="J608" s="337"/>
      <c r="K608" s="337"/>
      <c r="L608" s="337"/>
      <c r="M608" s="337"/>
      <c r="N608" s="337"/>
      <c r="O608" s="337"/>
      <c r="P608" s="337"/>
      <c r="Q608" s="337"/>
      <c r="R608" s="337"/>
      <c r="S608" s="337"/>
      <c r="T608" s="337"/>
      <c r="U608" s="337"/>
      <c r="V608" s="337"/>
      <c r="W608" s="337"/>
      <c r="X608" s="337"/>
      <c r="Y608" s="337"/>
      <c r="Z608" s="337"/>
      <c r="AA608" s="337"/>
      <c r="AB608" s="337"/>
      <c r="AC608" s="337"/>
      <c r="AD608" s="337"/>
      <c r="AE608" s="337"/>
      <c r="AF608" s="337"/>
      <c r="AG608" s="337"/>
      <c r="AH608" s="337"/>
      <c r="AI608" s="337"/>
      <c r="AJ608" s="337"/>
      <c r="AK608" s="337"/>
      <c r="AL608" s="337"/>
      <c r="AM608" s="337"/>
      <c r="AN608" s="337"/>
      <c r="AO608" s="337"/>
      <c r="AP608" s="337"/>
      <c r="AQ608" s="337"/>
      <c r="AR608" s="337"/>
    </row>
    <row r="609">
      <c r="A609" s="337"/>
      <c r="B609" s="337"/>
      <c r="C609" s="337"/>
      <c r="D609" s="337"/>
      <c r="E609" s="337"/>
      <c r="F609" s="337"/>
      <c r="G609" s="337"/>
      <c r="H609" s="337"/>
      <c r="I609" s="337"/>
      <c r="J609" s="337"/>
      <c r="K609" s="337"/>
      <c r="L609" s="337"/>
      <c r="M609" s="337"/>
      <c r="N609" s="337"/>
      <c r="O609" s="337"/>
      <c r="P609" s="337"/>
      <c r="Q609" s="337"/>
      <c r="R609" s="337"/>
      <c r="S609" s="337"/>
      <c r="T609" s="337"/>
      <c r="U609" s="337"/>
      <c r="V609" s="337"/>
      <c r="W609" s="337"/>
      <c r="X609" s="337"/>
      <c r="Y609" s="337"/>
      <c r="Z609" s="337"/>
      <c r="AA609" s="337"/>
      <c r="AB609" s="337"/>
      <c r="AC609" s="337"/>
      <c r="AD609" s="337"/>
      <c r="AE609" s="337"/>
      <c r="AF609" s="337"/>
      <c r="AG609" s="337"/>
      <c r="AH609" s="337"/>
      <c r="AI609" s="337"/>
      <c r="AJ609" s="337"/>
      <c r="AK609" s="337"/>
      <c r="AL609" s="337"/>
      <c r="AM609" s="337"/>
      <c r="AN609" s="337"/>
      <c r="AO609" s="337"/>
      <c r="AP609" s="337"/>
      <c r="AQ609" s="337"/>
      <c r="AR609" s="337"/>
    </row>
    <row r="610">
      <c r="A610" s="337"/>
      <c r="B610" s="337"/>
      <c r="C610" s="337"/>
      <c r="D610" s="337"/>
      <c r="E610" s="337"/>
      <c r="F610" s="337"/>
      <c r="G610" s="337"/>
      <c r="H610" s="337"/>
      <c r="I610" s="337"/>
      <c r="J610" s="337"/>
      <c r="K610" s="337"/>
      <c r="L610" s="337"/>
      <c r="M610" s="337"/>
      <c r="N610" s="337"/>
      <c r="O610" s="337"/>
      <c r="P610" s="337"/>
      <c r="Q610" s="337"/>
      <c r="R610" s="337"/>
      <c r="S610" s="337"/>
      <c r="T610" s="337"/>
      <c r="U610" s="337"/>
      <c r="V610" s="337"/>
      <c r="W610" s="337"/>
      <c r="X610" s="337"/>
      <c r="Y610" s="337"/>
      <c r="Z610" s="337"/>
      <c r="AA610" s="337"/>
      <c r="AB610" s="337"/>
      <c r="AC610" s="337"/>
      <c r="AD610" s="337"/>
      <c r="AE610" s="337"/>
      <c r="AF610" s="337"/>
      <c r="AG610" s="337"/>
      <c r="AH610" s="337"/>
      <c r="AI610" s="337"/>
      <c r="AJ610" s="337"/>
      <c r="AK610" s="337"/>
      <c r="AL610" s="337"/>
      <c r="AM610" s="337"/>
      <c r="AN610" s="337"/>
      <c r="AO610" s="337"/>
      <c r="AP610" s="337"/>
      <c r="AQ610" s="337"/>
      <c r="AR610" s="337"/>
    </row>
    <row r="611">
      <c r="A611" s="337"/>
      <c r="B611" s="337"/>
      <c r="C611" s="337"/>
      <c r="D611" s="337"/>
      <c r="E611" s="337"/>
      <c r="F611" s="337"/>
      <c r="G611" s="337"/>
      <c r="H611" s="337"/>
      <c r="I611" s="337"/>
      <c r="J611" s="337"/>
      <c r="K611" s="337"/>
      <c r="L611" s="337"/>
      <c r="M611" s="337"/>
      <c r="N611" s="337"/>
      <c r="O611" s="337"/>
      <c r="P611" s="337"/>
      <c r="Q611" s="337"/>
      <c r="R611" s="337"/>
      <c r="S611" s="337"/>
      <c r="T611" s="337"/>
      <c r="U611" s="337"/>
      <c r="V611" s="337"/>
      <c r="W611" s="337"/>
      <c r="X611" s="337"/>
      <c r="Y611" s="337"/>
      <c r="Z611" s="337"/>
      <c r="AA611" s="337"/>
      <c r="AB611" s="337"/>
      <c r="AC611" s="337"/>
      <c r="AD611" s="337"/>
      <c r="AE611" s="337"/>
      <c r="AF611" s="337"/>
      <c r="AG611" s="337"/>
      <c r="AH611" s="337"/>
      <c r="AI611" s="337"/>
      <c r="AJ611" s="337"/>
      <c r="AK611" s="337"/>
      <c r="AL611" s="337"/>
      <c r="AM611" s="337"/>
      <c r="AN611" s="337"/>
      <c r="AO611" s="337"/>
      <c r="AP611" s="337"/>
      <c r="AQ611" s="337"/>
      <c r="AR611" s="337"/>
    </row>
    <row r="612">
      <c r="A612" s="337"/>
      <c r="B612" s="337"/>
      <c r="C612" s="337"/>
      <c r="D612" s="337"/>
      <c r="E612" s="337"/>
      <c r="F612" s="337"/>
      <c r="G612" s="337"/>
      <c r="H612" s="337"/>
      <c r="I612" s="337"/>
      <c r="J612" s="337"/>
      <c r="K612" s="337"/>
      <c r="L612" s="337"/>
      <c r="M612" s="337"/>
      <c r="N612" s="337"/>
      <c r="O612" s="337"/>
      <c r="P612" s="337"/>
      <c r="Q612" s="337"/>
      <c r="R612" s="337"/>
      <c r="S612" s="337"/>
      <c r="T612" s="337"/>
      <c r="U612" s="337"/>
      <c r="V612" s="337"/>
      <c r="W612" s="337"/>
      <c r="X612" s="337"/>
      <c r="Y612" s="337"/>
      <c r="Z612" s="337"/>
      <c r="AA612" s="337"/>
      <c r="AB612" s="337"/>
      <c r="AC612" s="337"/>
      <c r="AD612" s="337"/>
      <c r="AE612" s="337"/>
      <c r="AF612" s="337"/>
      <c r="AG612" s="337"/>
      <c r="AH612" s="337"/>
      <c r="AI612" s="337"/>
      <c r="AJ612" s="337"/>
      <c r="AK612" s="337"/>
      <c r="AL612" s="337"/>
      <c r="AM612" s="337"/>
      <c r="AN612" s="337"/>
      <c r="AO612" s="337"/>
      <c r="AP612" s="337"/>
      <c r="AQ612" s="337"/>
      <c r="AR612" s="337"/>
    </row>
    <row r="613">
      <c r="A613" s="337"/>
      <c r="B613" s="337"/>
      <c r="C613" s="337"/>
      <c r="D613" s="337"/>
      <c r="E613" s="337"/>
      <c r="F613" s="337"/>
      <c r="G613" s="337"/>
      <c r="H613" s="337"/>
      <c r="I613" s="337"/>
      <c r="J613" s="337"/>
      <c r="K613" s="337"/>
      <c r="L613" s="337"/>
      <c r="M613" s="337"/>
      <c r="N613" s="337"/>
      <c r="O613" s="337"/>
      <c r="P613" s="337"/>
      <c r="Q613" s="337"/>
      <c r="R613" s="337"/>
      <c r="S613" s="337"/>
      <c r="T613" s="337"/>
      <c r="U613" s="337"/>
      <c r="V613" s="337"/>
      <c r="W613" s="337"/>
      <c r="X613" s="337"/>
      <c r="Y613" s="337"/>
      <c r="Z613" s="337"/>
      <c r="AA613" s="337"/>
      <c r="AB613" s="337"/>
      <c r="AC613" s="337"/>
      <c r="AD613" s="337"/>
      <c r="AE613" s="337"/>
      <c r="AF613" s="337"/>
      <c r="AG613" s="337"/>
      <c r="AH613" s="337"/>
      <c r="AI613" s="337"/>
      <c r="AJ613" s="337"/>
      <c r="AK613" s="337"/>
      <c r="AL613" s="337"/>
      <c r="AM613" s="337"/>
      <c r="AN613" s="337"/>
      <c r="AO613" s="337"/>
      <c r="AP613" s="337"/>
      <c r="AQ613" s="337"/>
      <c r="AR613" s="337"/>
    </row>
    <row r="614">
      <c r="A614" s="337"/>
      <c r="B614" s="337"/>
      <c r="C614" s="337"/>
      <c r="D614" s="337"/>
      <c r="E614" s="337"/>
      <c r="F614" s="337"/>
      <c r="G614" s="337"/>
      <c r="H614" s="337"/>
      <c r="I614" s="337"/>
      <c r="J614" s="337"/>
      <c r="K614" s="337"/>
      <c r="L614" s="337"/>
      <c r="M614" s="337"/>
      <c r="N614" s="337"/>
      <c r="O614" s="337"/>
      <c r="P614" s="337"/>
      <c r="Q614" s="337"/>
      <c r="R614" s="337"/>
      <c r="S614" s="337"/>
      <c r="T614" s="337"/>
      <c r="U614" s="337"/>
      <c r="V614" s="337"/>
      <c r="W614" s="337"/>
      <c r="X614" s="337"/>
      <c r="Y614" s="337"/>
      <c r="Z614" s="337"/>
      <c r="AA614" s="337"/>
      <c r="AB614" s="337"/>
      <c r="AC614" s="337"/>
      <c r="AD614" s="337"/>
      <c r="AE614" s="337"/>
      <c r="AF614" s="337"/>
      <c r="AG614" s="337"/>
      <c r="AH614" s="337"/>
      <c r="AI614" s="337"/>
      <c r="AJ614" s="337"/>
      <c r="AK614" s="337"/>
      <c r="AL614" s="337"/>
      <c r="AM614" s="337"/>
      <c r="AN614" s="337"/>
      <c r="AO614" s="337"/>
      <c r="AP614" s="337"/>
      <c r="AQ614" s="337"/>
      <c r="AR614" s="337"/>
    </row>
    <row r="615">
      <c r="A615" s="337"/>
      <c r="B615" s="337"/>
      <c r="C615" s="337"/>
      <c r="D615" s="337"/>
      <c r="E615" s="337"/>
      <c r="F615" s="337"/>
      <c r="G615" s="337"/>
      <c r="H615" s="337"/>
      <c r="I615" s="337"/>
      <c r="J615" s="337"/>
      <c r="K615" s="337"/>
      <c r="L615" s="337"/>
      <c r="M615" s="337"/>
      <c r="N615" s="337"/>
      <c r="O615" s="337"/>
      <c r="P615" s="337"/>
      <c r="Q615" s="337"/>
      <c r="R615" s="337"/>
      <c r="S615" s="337"/>
      <c r="T615" s="337"/>
      <c r="U615" s="337"/>
      <c r="V615" s="337"/>
      <c r="W615" s="337"/>
      <c r="X615" s="337"/>
      <c r="Y615" s="337"/>
      <c r="Z615" s="337"/>
      <c r="AA615" s="337"/>
      <c r="AB615" s="337"/>
      <c r="AC615" s="337"/>
      <c r="AD615" s="337"/>
      <c r="AE615" s="337"/>
      <c r="AF615" s="337"/>
      <c r="AG615" s="337"/>
      <c r="AH615" s="337"/>
      <c r="AI615" s="337"/>
      <c r="AJ615" s="337"/>
      <c r="AK615" s="337"/>
      <c r="AL615" s="337"/>
      <c r="AM615" s="337"/>
      <c r="AN615" s="337"/>
      <c r="AO615" s="337"/>
      <c r="AP615" s="337"/>
      <c r="AQ615" s="337"/>
      <c r="AR615" s="337"/>
    </row>
    <row r="616">
      <c r="A616" s="337"/>
      <c r="B616" s="337"/>
      <c r="C616" s="337"/>
      <c r="D616" s="337"/>
      <c r="E616" s="337"/>
      <c r="F616" s="337"/>
      <c r="G616" s="337"/>
      <c r="H616" s="337"/>
      <c r="I616" s="337"/>
      <c r="J616" s="337"/>
      <c r="K616" s="337"/>
      <c r="L616" s="337"/>
      <c r="M616" s="337"/>
      <c r="N616" s="337"/>
      <c r="O616" s="337"/>
      <c r="P616" s="337"/>
      <c r="Q616" s="337"/>
      <c r="R616" s="337"/>
      <c r="S616" s="337"/>
      <c r="T616" s="337"/>
      <c r="U616" s="337"/>
      <c r="V616" s="337"/>
      <c r="W616" s="337"/>
      <c r="X616" s="337"/>
      <c r="Y616" s="337"/>
      <c r="Z616" s="337"/>
      <c r="AA616" s="337"/>
      <c r="AB616" s="337"/>
      <c r="AC616" s="337"/>
      <c r="AD616" s="337"/>
      <c r="AE616" s="337"/>
      <c r="AF616" s="337"/>
      <c r="AG616" s="337"/>
      <c r="AH616" s="337"/>
      <c r="AI616" s="337"/>
      <c r="AJ616" s="337"/>
      <c r="AK616" s="337"/>
      <c r="AL616" s="337"/>
      <c r="AM616" s="337"/>
      <c r="AN616" s="337"/>
      <c r="AO616" s="337"/>
      <c r="AP616" s="337"/>
      <c r="AQ616" s="337"/>
      <c r="AR616" s="337"/>
    </row>
    <row r="617">
      <c r="A617" s="337"/>
      <c r="B617" s="337"/>
      <c r="C617" s="337"/>
      <c r="D617" s="337"/>
      <c r="E617" s="337"/>
      <c r="F617" s="337"/>
      <c r="G617" s="337"/>
      <c r="H617" s="337"/>
      <c r="I617" s="337"/>
      <c r="J617" s="337"/>
      <c r="K617" s="337"/>
      <c r="L617" s="337"/>
      <c r="M617" s="337"/>
      <c r="N617" s="337"/>
      <c r="O617" s="337"/>
      <c r="P617" s="337"/>
      <c r="Q617" s="337"/>
      <c r="R617" s="337"/>
      <c r="S617" s="337"/>
      <c r="T617" s="337"/>
      <c r="U617" s="337"/>
      <c r="V617" s="337"/>
      <c r="W617" s="337"/>
      <c r="X617" s="337"/>
      <c r="Y617" s="337"/>
      <c r="Z617" s="337"/>
      <c r="AA617" s="337"/>
      <c r="AB617" s="337"/>
      <c r="AC617" s="337"/>
      <c r="AD617" s="337"/>
      <c r="AE617" s="337"/>
      <c r="AF617" s="337"/>
      <c r="AG617" s="337"/>
      <c r="AH617" s="337"/>
      <c r="AI617" s="337"/>
      <c r="AJ617" s="337"/>
      <c r="AK617" s="337"/>
      <c r="AL617" s="337"/>
      <c r="AM617" s="337"/>
      <c r="AN617" s="337"/>
      <c r="AO617" s="337"/>
      <c r="AP617" s="337"/>
      <c r="AQ617" s="337"/>
      <c r="AR617" s="337"/>
    </row>
    <row r="618">
      <c r="A618" s="337"/>
      <c r="B618" s="337"/>
      <c r="C618" s="337"/>
      <c r="D618" s="337"/>
      <c r="E618" s="337"/>
      <c r="F618" s="337"/>
      <c r="G618" s="337"/>
      <c r="H618" s="337"/>
      <c r="I618" s="337"/>
      <c r="J618" s="337"/>
      <c r="K618" s="337"/>
      <c r="L618" s="337"/>
      <c r="M618" s="337"/>
      <c r="N618" s="337"/>
      <c r="O618" s="337"/>
      <c r="P618" s="337"/>
      <c r="Q618" s="337"/>
      <c r="R618" s="337"/>
      <c r="S618" s="337"/>
      <c r="T618" s="337"/>
      <c r="U618" s="337"/>
      <c r="V618" s="337"/>
      <c r="W618" s="337"/>
      <c r="X618" s="337"/>
      <c r="Y618" s="337"/>
      <c r="Z618" s="337"/>
      <c r="AA618" s="337"/>
      <c r="AB618" s="337"/>
      <c r="AC618" s="337"/>
      <c r="AD618" s="337"/>
      <c r="AE618" s="337"/>
      <c r="AF618" s="337"/>
      <c r="AG618" s="337"/>
      <c r="AH618" s="337"/>
      <c r="AI618" s="337"/>
      <c r="AJ618" s="337"/>
      <c r="AK618" s="337"/>
      <c r="AL618" s="337"/>
      <c r="AM618" s="337"/>
      <c r="AN618" s="337"/>
      <c r="AO618" s="337"/>
      <c r="AP618" s="337"/>
      <c r="AQ618" s="337"/>
      <c r="AR618" s="337"/>
    </row>
    <row r="619">
      <c r="A619" s="337"/>
      <c r="B619" s="337"/>
      <c r="C619" s="337"/>
      <c r="D619" s="337"/>
      <c r="E619" s="337"/>
      <c r="F619" s="337"/>
      <c r="G619" s="337"/>
      <c r="H619" s="337"/>
      <c r="I619" s="337"/>
      <c r="J619" s="337"/>
      <c r="K619" s="337"/>
      <c r="L619" s="337"/>
      <c r="M619" s="337"/>
      <c r="N619" s="337"/>
      <c r="O619" s="337"/>
      <c r="P619" s="337"/>
      <c r="Q619" s="337"/>
      <c r="R619" s="337"/>
      <c r="S619" s="337"/>
      <c r="T619" s="337"/>
      <c r="U619" s="337"/>
      <c r="V619" s="337"/>
      <c r="W619" s="337"/>
      <c r="X619" s="337"/>
      <c r="Y619" s="337"/>
      <c r="Z619" s="337"/>
      <c r="AA619" s="337"/>
      <c r="AB619" s="337"/>
      <c r="AC619" s="337"/>
      <c r="AD619" s="337"/>
      <c r="AE619" s="337"/>
      <c r="AF619" s="337"/>
      <c r="AG619" s="337"/>
      <c r="AH619" s="337"/>
      <c r="AI619" s="337"/>
      <c r="AJ619" s="337"/>
      <c r="AK619" s="337"/>
      <c r="AL619" s="337"/>
      <c r="AM619" s="337"/>
      <c r="AN619" s="337"/>
      <c r="AO619" s="337"/>
      <c r="AP619" s="337"/>
      <c r="AQ619" s="337"/>
      <c r="AR619" s="337"/>
    </row>
    <row r="620">
      <c r="A620" s="337"/>
      <c r="B620" s="337"/>
      <c r="C620" s="337"/>
      <c r="D620" s="337"/>
      <c r="E620" s="337"/>
      <c r="F620" s="337"/>
      <c r="G620" s="337"/>
      <c r="H620" s="337"/>
      <c r="I620" s="337"/>
      <c r="J620" s="337"/>
      <c r="K620" s="337"/>
      <c r="L620" s="337"/>
      <c r="M620" s="337"/>
      <c r="N620" s="337"/>
      <c r="O620" s="337"/>
      <c r="P620" s="337"/>
      <c r="Q620" s="337"/>
      <c r="R620" s="337"/>
      <c r="S620" s="337"/>
      <c r="T620" s="337"/>
      <c r="U620" s="337"/>
      <c r="V620" s="337"/>
      <c r="W620" s="337"/>
      <c r="X620" s="337"/>
      <c r="Y620" s="337"/>
      <c r="Z620" s="337"/>
      <c r="AA620" s="337"/>
      <c r="AB620" s="337"/>
      <c r="AC620" s="337"/>
      <c r="AD620" s="337"/>
      <c r="AE620" s="337"/>
      <c r="AF620" s="337"/>
      <c r="AG620" s="337"/>
      <c r="AH620" s="337"/>
      <c r="AI620" s="337"/>
      <c r="AJ620" s="337"/>
      <c r="AK620" s="337"/>
      <c r="AL620" s="337"/>
      <c r="AM620" s="337"/>
      <c r="AN620" s="337"/>
      <c r="AO620" s="337"/>
      <c r="AP620" s="337"/>
      <c r="AQ620" s="337"/>
      <c r="AR620" s="337"/>
    </row>
    <row r="621">
      <c r="A621" s="337"/>
      <c r="B621" s="337"/>
      <c r="C621" s="337"/>
      <c r="D621" s="337"/>
      <c r="E621" s="337"/>
      <c r="F621" s="337"/>
      <c r="G621" s="337"/>
      <c r="H621" s="337"/>
      <c r="I621" s="337"/>
      <c r="J621" s="337"/>
      <c r="K621" s="337"/>
      <c r="L621" s="337"/>
      <c r="M621" s="337"/>
      <c r="N621" s="337"/>
      <c r="O621" s="337"/>
      <c r="P621" s="337"/>
      <c r="Q621" s="337"/>
      <c r="R621" s="337"/>
      <c r="S621" s="337"/>
      <c r="T621" s="337"/>
      <c r="U621" s="337"/>
      <c r="V621" s="337"/>
      <c r="W621" s="337"/>
      <c r="X621" s="337"/>
      <c r="Y621" s="337"/>
      <c r="Z621" s="337"/>
      <c r="AA621" s="337"/>
      <c r="AB621" s="337"/>
      <c r="AC621" s="337"/>
      <c r="AD621" s="337"/>
      <c r="AE621" s="337"/>
      <c r="AF621" s="337"/>
      <c r="AG621" s="337"/>
      <c r="AH621" s="337"/>
      <c r="AI621" s="337"/>
      <c r="AJ621" s="337"/>
      <c r="AK621" s="337"/>
      <c r="AL621" s="337"/>
      <c r="AM621" s="337"/>
      <c r="AN621" s="337"/>
      <c r="AO621" s="337"/>
      <c r="AP621" s="337"/>
      <c r="AQ621" s="337"/>
      <c r="AR621" s="337"/>
    </row>
    <row r="622">
      <c r="A622" s="337"/>
      <c r="B622" s="337"/>
      <c r="C622" s="337"/>
      <c r="D622" s="337"/>
      <c r="E622" s="337"/>
      <c r="F622" s="337"/>
      <c r="G622" s="337"/>
      <c r="H622" s="337"/>
      <c r="I622" s="337"/>
      <c r="J622" s="337"/>
      <c r="K622" s="337"/>
      <c r="L622" s="337"/>
      <c r="M622" s="337"/>
      <c r="N622" s="337"/>
      <c r="O622" s="337"/>
      <c r="P622" s="337"/>
      <c r="Q622" s="337"/>
      <c r="R622" s="337"/>
      <c r="S622" s="337"/>
      <c r="T622" s="337"/>
      <c r="U622" s="337"/>
      <c r="V622" s="337"/>
      <c r="W622" s="337"/>
      <c r="X622" s="337"/>
      <c r="Y622" s="337"/>
      <c r="Z622" s="337"/>
      <c r="AA622" s="337"/>
      <c r="AB622" s="337"/>
      <c r="AC622" s="337"/>
      <c r="AD622" s="337"/>
      <c r="AE622" s="337"/>
      <c r="AF622" s="337"/>
      <c r="AG622" s="337"/>
      <c r="AH622" s="337"/>
      <c r="AI622" s="337"/>
      <c r="AJ622" s="337"/>
      <c r="AK622" s="337"/>
      <c r="AL622" s="337"/>
      <c r="AM622" s="337"/>
      <c r="AN622" s="337"/>
      <c r="AO622" s="337"/>
      <c r="AP622" s="337"/>
      <c r="AQ622" s="337"/>
      <c r="AR622" s="337"/>
    </row>
    <row r="623">
      <c r="A623" s="337"/>
      <c r="B623" s="337"/>
      <c r="C623" s="337"/>
      <c r="D623" s="337"/>
      <c r="E623" s="337"/>
      <c r="F623" s="337"/>
      <c r="G623" s="337"/>
      <c r="H623" s="337"/>
      <c r="I623" s="337"/>
      <c r="J623" s="337"/>
      <c r="K623" s="337"/>
      <c r="L623" s="337"/>
      <c r="M623" s="337"/>
      <c r="N623" s="337"/>
      <c r="O623" s="337"/>
      <c r="P623" s="337"/>
      <c r="Q623" s="337"/>
      <c r="R623" s="337"/>
      <c r="S623" s="337"/>
      <c r="T623" s="337"/>
      <c r="U623" s="337"/>
      <c r="V623" s="337"/>
      <c r="W623" s="337"/>
      <c r="X623" s="337"/>
      <c r="Y623" s="337"/>
      <c r="Z623" s="337"/>
      <c r="AA623" s="337"/>
      <c r="AB623" s="337"/>
      <c r="AC623" s="337"/>
      <c r="AD623" s="337"/>
      <c r="AE623" s="337"/>
      <c r="AF623" s="337"/>
      <c r="AG623" s="337"/>
      <c r="AH623" s="337"/>
      <c r="AI623" s="337"/>
      <c r="AJ623" s="337"/>
      <c r="AK623" s="337"/>
      <c r="AL623" s="337"/>
      <c r="AM623" s="337"/>
      <c r="AN623" s="337"/>
      <c r="AO623" s="337"/>
      <c r="AP623" s="337"/>
      <c r="AQ623" s="337"/>
      <c r="AR623" s="337"/>
    </row>
    <row r="624">
      <c r="A624" s="337"/>
      <c r="B624" s="337"/>
      <c r="C624" s="337"/>
      <c r="D624" s="337"/>
      <c r="E624" s="337"/>
      <c r="F624" s="337"/>
      <c r="G624" s="337"/>
      <c r="H624" s="337"/>
      <c r="I624" s="337"/>
      <c r="J624" s="337"/>
      <c r="K624" s="337"/>
      <c r="L624" s="337"/>
      <c r="M624" s="337"/>
      <c r="N624" s="337"/>
      <c r="O624" s="337"/>
      <c r="P624" s="337"/>
      <c r="Q624" s="337"/>
      <c r="R624" s="337"/>
      <c r="S624" s="337"/>
      <c r="T624" s="337"/>
      <c r="U624" s="337"/>
      <c r="V624" s="337"/>
      <c r="W624" s="337"/>
      <c r="X624" s="337"/>
      <c r="Y624" s="337"/>
      <c r="Z624" s="337"/>
      <c r="AA624" s="337"/>
      <c r="AB624" s="337"/>
      <c r="AC624" s="337"/>
      <c r="AD624" s="337"/>
      <c r="AE624" s="337"/>
      <c r="AF624" s="337"/>
      <c r="AG624" s="337"/>
      <c r="AH624" s="337"/>
      <c r="AI624" s="337"/>
      <c r="AJ624" s="337"/>
      <c r="AK624" s="337"/>
      <c r="AL624" s="337"/>
      <c r="AM624" s="337"/>
      <c r="AN624" s="337"/>
      <c r="AO624" s="337"/>
      <c r="AP624" s="337"/>
      <c r="AQ624" s="337"/>
      <c r="AR624" s="337"/>
    </row>
    <row r="625">
      <c r="A625" s="337"/>
      <c r="B625" s="337"/>
      <c r="C625" s="337"/>
      <c r="D625" s="337"/>
      <c r="E625" s="337"/>
      <c r="F625" s="337"/>
      <c r="G625" s="337"/>
      <c r="H625" s="337"/>
      <c r="I625" s="337"/>
      <c r="J625" s="337"/>
      <c r="K625" s="337"/>
      <c r="L625" s="337"/>
      <c r="M625" s="337"/>
      <c r="N625" s="337"/>
      <c r="O625" s="337"/>
      <c r="P625" s="337"/>
      <c r="Q625" s="337"/>
      <c r="R625" s="337"/>
      <c r="S625" s="337"/>
      <c r="T625" s="337"/>
      <c r="U625" s="337"/>
      <c r="V625" s="337"/>
      <c r="W625" s="337"/>
      <c r="X625" s="337"/>
      <c r="Y625" s="337"/>
      <c r="Z625" s="337"/>
      <c r="AA625" s="337"/>
      <c r="AB625" s="337"/>
      <c r="AC625" s="337"/>
      <c r="AD625" s="337"/>
      <c r="AE625" s="337"/>
      <c r="AF625" s="337"/>
      <c r="AG625" s="337"/>
      <c r="AH625" s="337"/>
      <c r="AI625" s="337"/>
      <c r="AJ625" s="337"/>
      <c r="AK625" s="337"/>
      <c r="AL625" s="337"/>
      <c r="AM625" s="337"/>
      <c r="AN625" s="337"/>
      <c r="AO625" s="337"/>
      <c r="AP625" s="337"/>
      <c r="AQ625" s="337"/>
      <c r="AR625" s="337"/>
    </row>
    <row r="626">
      <c r="A626" s="337"/>
      <c r="B626" s="337"/>
      <c r="C626" s="337"/>
      <c r="D626" s="337"/>
      <c r="E626" s="337"/>
      <c r="F626" s="337"/>
      <c r="G626" s="337"/>
      <c r="H626" s="337"/>
      <c r="I626" s="337"/>
      <c r="J626" s="337"/>
      <c r="K626" s="337"/>
      <c r="L626" s="337"/>
      <c r="M626" s="337"/>
      <c r="N626" s="337"/>
      <c r="O626" s="337"/>
      <c r="P626" s="337"/>
      <c r="Q626" s="337"/>
      <c r="R626" s="337"/>
      <c r="S626" s="337"/>
      <c r="T626" s="337"/>
      <c r="U626" s="337"/>
      <c r="V626" s="337"/>
      <c r="W626" s="337"/>
      <c r="X626" s="337"/>
      <c r="Y626" s="337"/>
      <c r="Z626" s="337"/>
      <c r="AA626" s="337"/>
      <c r="AB626" s="337"/>
      <c r="AC626" s="337"/>
      <c r="AD626" s="337"/>
      <c r="AE626" s="337"/>
      <c r="AF626" s="337"/>
      <c r="AG626" s="337"/>
      <c r="AH626" s="337"/>
      <c r="AI626" s="337"/>
      <c r="AJ626" s="337"/>
      <c r="AK626" s="337"/>
      <c r="AL626" s="337"/>
      <c r="AM626" s="337"/>
      <c r="AN626" s="337"/>
      <c r="AO626" s="337"/>
      <c r="AP626" s="337"/>
      <c r="AQ626" s="337"/>
      <c r="AR626" s="337"/>
    </row>
    <row r="627">
      <c r="A627" s="337"/>
      <c r="B627" s="337"/>
      <c r="C627" s="337"/>
      <c r="D627" s="337"/>
      <c r="E627" s="337"/>
      <c r="F627" s="337"/>
      <c r="G627" s="337"/>
      <c r="H627" s="337"/>
      <c r="I627" s="337"/>
      <c r="J627" s="337"/>
      <c r="K627" s="337"/>
      <c r="L627" s="337"/>
      <c r="M627" s="337"/>
      <c r="N627" s="337"/>
      <c r="O627" s="337"/>
      <c r="P627" s="337"/>
      <c r="Q627" s="337"/>
      <c r="R627" s="337"/>
      <c r="S627" s="337"/>
      <c r="T627" s="337"/>
      <c r="U627" s="337"/>
      <c r="V627" s="337"/>
      <c r="W627" s="337"/>
      <c r="X627" s="337"/>
      <c r="Y627" s="337"/>
      <c r="Z627" s="337"/>
      <c r="AA627" s="337"/>
      <c r="AB627" s="337"/>
      <c r="AC627" s="337"/>
      <c r="AD627" s="337"/>
      <c r="AE627" s="337"/>
      <c r="AF627" s="337"/>
      <c r="AG627" s="337"/>
      <c r="AH627" s="337"/>
      <c r="AI627" s="337"/>
      <c r="AJ627" s="337"/>
      <c r="AK627" s="337"/>
      <c r="AL627" s="337"/>
      <c r="AM627" s="337"/>
      <c r="AN627" s="337"/>
      <c r="AO627" s="337"/>
      <c r="AP627" s="337"/>
      <c r="AQ627" s="337"/>
      <c r="AR627" s="337"/>
    </row>
    <row r="628">
      <c r="A628" s="337"/>
      <c r="B628" s="337"/>
      <c r="C628" s="337"/>
      <c r="D628" s="337"/>
      <c r="E628" s="337"/>
      <c r="F628" s="337"/>
      <c r="G628" s="337"/>
      <c r="H628" s="337"/>
      <c r="I628" s="337"/>
      <c r="J628" s="337"/>
      <c r="K628" s="337"/>
      <c r="L628" s="337"/>
      <c r="M628" s="337"/>
      <c r="N628" s="337"/>
      <c r="O628" s="337"/>
      <c r="P628" s="337"/>
      <c r="Q628" s="337"/>
      <c r="R628" s="337"/>
      <c r="S628" s="337"/>
      <c r="T628" s="337"/>
      <c r="U628" s="337"/>
      <c r="V628" s="337"/>
      <c r="W628" s="337"/>
      <c r="X628" s="337"/>
      <c r="Y628" s="337"/>
      <c r="Z628" s="337"/>
      <c r="AA628" s="337"/>
      <c r="AB628" s="337"/>
      <c r="AC628" s="337"/>
      <c r="AD628" s="337"/>
      <c r="AE628" s="337"/>
      <c r="AF628" s="337"/>
      <c r="AG628" s="337"/>
      <c r="AH628" s="337"/>
      <c r="AI628" s="337"/>
      <c r="AJ628" s="337"/>
      <c r="AK628" s="337"/>
      <c r="AL628" s="337"/>
      <c r="AM628" s="337"/>
      <c r="AN628" s="337"/>
      <c r="AO628" s="337"/>
      <c r="AP628" s="337"/>
      <c r="AQ628" s="337"/>
      <c r="AR628" s="337"/>
    </row>
    <row r="629">
      <c r="A629" s="337"/>
      <c r="B629" s="337"/>
      <c r="C629" s="337"/>
      <c r="D629" s="337"/>
      <c r="E629" s="337"/>
      <c r="F629" s="337"/>
      <c r="G629" s="337"/>
      <c r="H629" s="337"/>
      <c r="I629" s="337"/>
      <c r="J629" s="337"/>
      <c r="K629" s="337"/>
      <c r="L629" s="337"/>
      <c r="M629" s="337"/>
      <c r="N629" s="337"/>
      <c r="O629" s="337"/>
      <c r="P629" s="337"/>
      <c r="Q629" s="337"/>
      <c r="R629" s="337"/>
      <c r="S629" s="337"/>
      <c r="T629" s="337"/>
      <c r="U629" s="337"/>
      <c r="V629" s="337"/>
      <c r="W629" s="337"/>
      <c r="X629" s="337"/>
      <c r="Y629" s="337"/>
      <c r="Z629" s="337"/>
      <c r="AA629" s="337"/>
      <c r="AB629" s="337"/>
      <c r="AC629" s="337"/>
      <c r="AD629" s="337"/>
      <c r="AE629" s="337"/>
      <c r="AF629" s="337"/>
      <c r="AG629" s="337"/>
      <c r="AH629" s="337"/>
      <c r="AI629" s="337"/>
      <c r="AJ629" s="337"/>
      <c r="AK629" s="337"/>
      <c r="AL629" s="337"/>
      <c r="AM629" s="337"/>
      <c r="AN629" s="337"/>
      <c r="AO629" s="337"/>
      <c r="AP629" s="337"/>
      <c r="AQ629" s="337"/>
      <c r="AR629" s="337"/>
    </row>
    <row r="630">
      <c r="A630" s="337"/>
      <c r="B630" s="337"/>
      <c r="C630" s="337"/>
      <c r="D630" s="337"/>
      <c r="E630" s="337"/>
      <c r="F630" s="337"/>
      <c r="G630" s="337"/>
      <c r="H630" s="337"/>
      <c r="I630" s="337"/>
      <c r="J630" s="337"/>
      <c r="K630" s="337"/>
      <c r="L630" s="337"/>
      <c r="M630" s="337"/>
      <c r="N630" s="337"/>
      <c r="O630" s="337"/>
      <c r="P630" s="337"/>
      <c r="Q630" s="337"/>
      <c r="R630" s="337"/>
      <c r="S630" s="337"/>
      <c r="T630" s="337"/>
      <c r="U630" s="337"/>
      <c r="V630" s="337"/>
      <c r="W630" s="337"/>
      <c r="X630" s="337"/>
      <c r="Y630" s="337"/>
      <c r="Z630" s="337"/>
      <c r="AA630" s="337"/>
      <c r="AB630" s="337"/>
      <c r="AC630" s="337"/>
      <c r="AD630" s="337"/>
      <c r="AE630" s="337"/>
      <c r="AF630" s="337"/>
      <c r="AG630" s="337"/>
      <c r="AH630" s="337"/>
      <c r="AI630" s="337"/>
      <c r="AJ630" s="337"/>
      <c r="AK630" s="337"/>
      <c r="AL630" s="337"/>
      <c r="AM630" s="337"/>
      <c r="AN630" s="337"/>
      <c r="AO630" s="337"/>
      <c r="AP630" s="337"/>
      <c r="AQ630" s="337"/>
      <c r="AR630" s="337"/>
    </row>
    <row r="631">
      <c r="A631" s="337"/>
      <c r="B631" s="337"/>
      <c r="C631" s="337"/>
      <c r="D631" s="337"/>
      <c r="E631" s="337"/>
      <c r="F631" s="337"/>
      <c r="G631" s="337"/>
      <c r="H631" s="337"/>
      <c r="I631" s="337"/>
      <c r="J631" s="337"/>
      <c r="K631" s="337"/>
      <c r="L631" s="337"/>
      <c r="M631" s="337"/>
      <c r="N631" s="337"/>
      <c r="O631" s="337"/>
      <c r="P631" s="337"/>
      <c r="Q631" s="337"/>
      <c r="R631" s="337"/>
      <c r="S631" s="337"/>
      <c r="T631" s="337"/>
      <c r="U631" s="337"/>
      <c r="V631" s="337"/>
      <c r="W631" s="337"/>
      <c r="X631" s="337"/>
      <c r="Y631" s="337"/>
      <c r="Z631" s="337"/>
      <c r="AA631" s="337"/>
      <c r="AB631" s="337"/>
      <c r="AC631" s="337"/>
      <c r="AD631" s="337"/>
      <c r="AE631" s="337"/>
      <c r="AF631" s="337"/>
      <c r="AG631" s="337"/>
      <c r="AH631" s="337"/>
      <c r="AI631" s="337"/>
      <c r="AJ631" s="337"/>
      <c r="AK631" s="337"/>
      <c r="AL631" s="337"/>
      <c r="AM631" s="337"/>
      <c r="AN631" s="337"/>
      <c r="AO631" s="337"/>
      <c r="AP631" s="337"/>
      <c r="AQ631" s="337"/>
      <c r="AR631" s="337"/>
    </row>
    <row r="632">
      <c r="A632" s="337"/>
      <c r="B632" s="337"/>
      <c r="C632" s="337"/>
      <c r="D632" s="337"/>
      <c r="E632" s="337"/>
      <c r="F632" s="337"/>
      <c r="G632" s="337"/>
      <c r="H632" s="337"/>
      <c r="I632" s="337"/>
      <c r="J632" s="337"/>
      <c r="K632" s="337"/>
      <c r="L632" s="337"/>
      <c r="M632" s="337"/>
      <c r="N632" s="337"/>
      <c r="O632" s="337"/>
      <c r="P632" s="337"/>
      <c r="Q632" s="337"/>
      <c r="R632" s="337"/>
      <c r="S632" s="337"/>
      <c r="T632" s="337"/>
      <c r="U632" s="337"/>
      <c r="V632" s="337"/>
      <c r="W632" s="337"/>
      <c r="X632" s="337"/>
      <c r="Y632" s="337"/>
      <c r="Z632" s="337"/>
      <c r="AA632" s="337"/>
      <c r="AB632" s="337"/>
      <c r="AC632" s="337"/>
      <c r="AD632" s="337"/>
      <c r="AE632" s="337"/>
      <c r="AF632" s="337"/>
      <c r="AG632" s="337"/>
      <c r="AH632" s="337"/>
      <c r="AI632" s="337"/>
      <c r="AJ632" s="337"/>
      <c r="AK632" s="337"/>
      <c r="AL632" s="337"/>
      <c r="AM632" s="337"/>
      <c r="AN632" s="337"/>
      <c r="AO632" s="337"/>
      <c r="AP632" s="337"/>
      <c r="AQ632" s="337"/>
      <c r="AR632" s="337"/>
    </row>
    <row r="633">
      <c r="A633" s="337"/>
      <c r="B633" s="337"/>
      <c r="C633" s="337"/>
      <c r="D633" s="337"/>
      <c r="E633" s="337"/>
      <c r="F633" s="337"/>
      <c r="G633" s="337"/>
      <c r="H633" s="337"/>
      <c r="I633" s="337"/>
      <c r="J633" s="337"/>
      <c r="K633" s="337"/>
      <c r="L633" s="337"/>
      <c r="M633" s="337"/>
      <c r="N633" s="337"/>
      <c r="O633" s="337"/>
      <c r="P633" s="337"/>
      <c r="Q633" s="337"/>
      <c r="R633" s="337"/>
      <c r="S633" s="337"/>
      <c r="T633" s="337"/>
      <c r="U633" s="337"/>
      <c r="V633" s="337"/>
      <c r="W633" s="337"/>
      <c r="X633" s="337"/>
      <c r="Y633" s="337"/>
      <c r="Z633" s="337"/>
      <c r="AA633" s="337"/>
      <c r="AB633" s="337"/>
      <c r="AC633" s="337"/>
      <c r="AD633" s="337"/>
      <c r="AE633" s="337"/>
      <c r="AF633" s="337"/>
      <c r="AG633" s="337"/>
      <c r="AH633" s="337"/>
      <c r="AI633" s="337"/>
      <c r="AJ633" s="337"/>
      <c r="AK633" s="337"/>
      <c r="AL633" s="337"/>
      <c r="AM633" s="337"/>
      <c r="AN633" s="337"/>
      <c r="AO633" s="337"/>
      <c r="AP633" s="337"/>
      <c r="AQ633" s="337"/>
      <c r="AR633" s="337"/>
    </row>
    <row r="634">
      <c r="A634" s="337"/>
      <c r="B634" s="337"/>
      <c r="C634" s="337"/>
      <c r="D634" s="337"/>
      <c r="E634" s="337"/>
      <c r="F634" s="337"/>
      <c r="G634" s="337"/>
      <c r="H634" s="337"/>
      <c r="I634" s="337"/>
      <c r="J634" s="337"/>
      <c r="K634" s="337"/>
      <c r="L634" s="337"/>
      <c r="M634" s="337"/>
      <c r="N634" s="337"/>
      <c r="O634" s="337"/>
      <c r="P634" s="337"/>
      <c r="Q634" s="337"/>
      <c r="R634" s="337"/>
      <c r="S634" s="337"/>
      <c r="T634" s="337"/>
      <c r="U634" s="337"/>
      <c r="V634" s="337"/>
      <c r="W634" s="337"/>
      <c r="X634" s="337"/>
      <c r="Y634" s="337"/>
      <c r="Z634" s="337"/>
      <c r="AA634" s="337"/>
      <c r="AB634" s="337"/>
      <c r="AC634" s="337"/>
      <c r="AD634" s="337"/>
      <c r="AE634" s="337"/>
      <c r="AF634" s="337"/>
      <c r="AG634" s="337"/>
      <c r="AH634" s="337"/>
      <c r="AI634" s="337"/>
      <c r="AJ634" s="337"/>
      <c r="AK634" s="337"/>
      <c r="AL634" s="337"/>
      <c r="AM634" s="337"/>
      <c r="AN634" s="337"/>
      <c r="AO634" s="337"/>
      <c r="AP634" s="337"/>
      <c r="AQ634" s="337"/>
      <c r="AR634" s="337"/>
    </row>
    <row r="635">
      <c r="A635" s="337"/>
      <c r="B635" s="337"/>
      <c r="C635" s="337"/>
      <c r="D635" s="337"/>
      <c r="E635" s="337"/>
      <c r="F635" s="337"/>
      <c r="G635" s="337"/>
      <c r="H635" s="337"/>
      <c r="I635" s="337"/>
      <c r="J635" s="337"/>
      <c r="K635" s="337"/>
      <c r="L635" s="337"/>
      <c r="M635" s="337"/>
      <c r="N635" s="337"/>
      <c r="O635" s="337"/>
      <c r="P635" s="337"/>
      <c r="Q635" s="337"/>
      <c r="R635" s="337"/>
      <c r="S635" s="337"/>
      <c r="T635" s="337"/>
      <c r="U635" s="337"/>
      <c r="V635" s="337"/>
      <c r="W635" s="337"/>
      <c r="X635" s="337"/>
      <c r="Y635" s="337"/>
      <c r="Z635" s="337"/>
      <c r="AA635" s="337"/>
      <c r="AB635" s="337"/>
      <c r="AC635" s="337"/>
      <c r="AD635" s="337"/>
      <c r="AE635" s="337"/>
      <c r="AF635" s="337"/>
      <c r="AG635" s="337"/>
      <c r="AH635" s="337"/>
      <c r="AI635" s="337"/>
      <c r="AJ635" s="337"/>
      <c r="AK635" s="337"/>
      <c r="AL635" s="337"/>
      <c r="AM635" s="337"/>
      <c r="AN635" s="337"/>
      <c r="AO635" s="337"/>
      <c r="AP635" s="337"/>
      <c r="AQ635" s="337"/>
      <c r="AR635" s="337"/>
    </row>
    <row r="636">
      <c r="A636" s="337"/>
      <c r="B636" s="337"/>
      <c r="C636" s="337"/>
      <c r="D636" s="337"/>
      <c r="E636" s="337"/>
      <c r="F636" s="337"/>
      <c r="G636" s="337"/>
      <c r="H636" s="337"/>
      <c r="I636" s="337"/>
      <c r="J636" s="337"/>
      <c r="K636" s="337"/>
      <c r="L636" s="337"/>
      <c r="M636" s="337"/>
      <c r="N636" s="337"/>
      <c r="O636" s="337"/>
      <c r="P636" s="337"/>
      <c r="Q636" s="337"/>
      <c r="R636" s="337"/>
      <c r="S636" s="337"/>
      <c r="T636" s="337"/>
      <c r="U636" s="337"/>
      <c r="V636" s="337"/>
      <c r="W636" s="337"/>
      <c r="X636" s="337"/>
      <c r="Y636" s="337"/>
      <c r="Z636" s="337"/>
      <c r="AA636" s="337"/>
      <c r="AB636" s="337"/>
      <c r="AC636" s="337"/>
      <c r="AD636" s="337"/>
      <c r="AE636" s="337"/>
      <c r="AF636" s="337"/>
      <c r="AG636" s="337"/>
      <c r="AH636" s="337"/>
      <c r="AI636" s="337"/>
      <c r="AJ636" s="337"/>
      <c r="AK636" s="337"/>
      <c r="AL636" s="337"/>
      <c r="AM636" s="337"/>
      <c r="AN636" s="337"/>
      <c r="AO636" s="337"/>
      <c r="AP636" s="337"/>
      <c r="AQ636" s="337"/>
      <c r="AR636" s="337"/>
    </row>
    <row r="637">
      <c r="A637" s="337"/>
      <c r="B637" s="337"/>
      <c r="C637" s="337"/>
      <c r="D637" s="337"/>
      <c r="E637" s="337"/>
      <c r="F637" s="337"/>
      <c r="G637" s="337"/>
      <c r="H637" s="337"/>
      <c r="I637" s="337"/>
      <c r="J637" s="337"/>
      <c r="K637" s="337"/>
      <c r="L637" s="337"/>
      <c r="M637" s="337"/>
      <c r="N637" s="337"/>
      <c r="O637" s="337"/>
      <c r="P637" s="337"/>
      <c r="Q637" s="337"/>
      <c r="R637" s="337"/>
      <c r="S637" s="337"/>
      <c r="T637" s="337"/>
      <c r="U637" s="337"/>
      <c r="V637" s="337"/>
      <c r="W637" s="337"/>
      <c r="X637" s="337"/>
      <c r="Y637" s="337"/>
      <c r="Z637" s="337"/>
      <c r="AA637" s="337"/>
      <c r="AB637" s="337"/>
      <c r="AC637" s="337"/>
      <c r="AD637" s="337"/>
      <c r="AE637" s="337"/>
      <c r="AF637" s="337"/>
      <c r="AG637" s="337"/>
      <c r="AH637" s="337"/>
      <c r="AI637" s="337"/>
      <c r="AJ637" s="337"/>
      <c r="AK637" s="337"/>
      <c r="AL637" s="337"/>
      <c r="AM637" s="337"/>
      <c r="AN637" s="337"/>
      <c r="AO637" s="337"/>
      <c r="AP637" s="337"/>
      <c r="AQ637" s="337"/>
      <c r="AR637" s="337"/>
    </row>
    <row r="638">
      <c r="A638" s="337"/>
      <c r="B638" s="337"/>
      <c r="C638" s="337"/>
      <c r="D638" s="337"/>
      <c r="E638" s="337"/>
      <c r="F638" s="337"/>
      <c r="G638" s="337"/>
      <c r="H638" s="337"/>
      <c r="I638" s="337"/>
      <c r="J638" s="337"/>
      <c r="K638" s="337"/>
      <c r="L638" s="337"/>
      <c r="M638" s="337"/>
      <c r="N638" s="337"/>
      <c r="O638" s="337"/>
      <c r="P638" s="337"/>
      <c r="Q638" s="337"/>
      <c r="R638" s="337"/>
      <c r="S638" s="337"/>
      <c r="T638" s="337"/>
      <c r="U638" s="337"/>
      <c r="V638" s="337"/>
      <c r="W638" s="337"/>
      <c r="X638" s="337"/>
      <c r="Y638" s="337"/>
      <c r="Z638" s="337"/>
      <c r="AA638" s="337"/>
      <c r="AB638" s="337"/>
      <c r="AC638" s="337"/>
      <c r="AD638" s="337"/>
      <c r="AE638" s="337"/>
      <c r="AF638" s="337"/>
      <c r="AG638" s="337"/>
      <c r="AH638" s="337"/>
      <c r="AI638" s="337"/>
      <c r="AJ638" s="337"/>
      <c r="AK638" s="337"/>
      <c r="AL638" s="337"/>
      <c r="AM638" s="337"/>
      <c r="AN638" s="337"/>
      <c r="AO638" s="337"/>
      <c r="AP638" s="337"/>
      <c r="AQ638" s="337"/>
      <c r="AR638" s="337"/>
    </row>
    <row r="639">
      <c r="A639" s="337"/>
      <c r="B639" s="337"/>
      <c r="C639" s="337"/>
      <c r="D639" s="337"/>
      <c r="E639" s="337"/>
      <c r="F639" s="337"/>
      <c r="G639" s="337"/>
      <c r="H639" s="337"/>
      <c r="I639" s="337"/>
      <c r="J639" s="337"/>
      <c r="K639" s="337"/>
      <c r="L639" s="337"/>
      <c r="M639" s="337"/>
      <c r="N639" s="337"/>
      <c r="O639" s="337"/>
      <c r="P639" s="337"/>
      <c r="Q639" s="337"/>
      <c r="R639" s="337"/>
      <c r="S639" s="337"/>
      <c r="T639" s="337"/>
      <c r="U639" s="337"/>
      <c r="V639" s="337"/>
      <c r="W639" s="337"/>
      <c r="X639" s="337"/>
      <c r="Y639" s="337"/>
      <c r="Z639" s="337"/>
      <c r="AA639" s="337"/>
      <c r="AB639" s="337"/>
      <c r="AC639" s="337"/>
      <c r="AD639" s="337"/>
      <c r="AE639" s="337"/>
      <c r="AF639" s="337"/>
      <c r="AG639" s="337"/>
      <c r="AH639" s="337"/>
      <c r="AI639" s="337"/>
      <c r="AJ639" s="337"/>
      <c r="AK639" s="337"/>
      <c r="AL639" s="337"/>
      <c r="AM639" s="337"/>
      <c r="AN639" s="337"/>
      <c r="AO639" s="337"/>
      <c r="AP639" s="337"/>
      <c r="AQ639" s="337"/>
      <c r="AR639" s="337"/>
    </row>
    <row r="640">
      <c r="A640" s="337"/>
      <c r="B640" s="337"/>
      <c r="C640" s="337"/>
      <c r="D640" s="337"/>
      <c r="E640" s="337"/>
      <c r="F640" s="337"/>
      <c r="G640" s="337"/>
      <c r="H640" s="337"/>
      <c r="I640" s="337"/>
      <c r="J640" s="337"/>
      <c r="K640" s="337"/>
      <c r="L640" s="337"/>
      <c r="M640" s="337"/>
      <c r="N640" s="337"/>
      <c r="O640" s="337"/>
      <c r="P640" s="337"/>
      <c r="Q640" s="337"/>
      <c r="R640" s="337"/>
      <c r="S640" s="337"/>
      <c r="T640" s="337"/>
      <c r="U640" s="337"/>
      <c r="V640" s="337"/>
      <c r="W640" s="337"/>
      <c r="X640" s="337"/>
      <c r="Y640" s="337"/>
      <c r="Z640" s="337"/>
      <c r="AA640" s="337"/>
      <c r="AB640" s="337"/>
      <c r="AC640" s="337"/>
      <c r="AD640" s="337"/>
      <c r="AE640" s="337"/>
      <c r="AF640" s="337"/>
      <c r="AG640" s="337"/>
      <c r="AH640" s="337"/>
      <c r="AI640" s="337"/>
      <c r="AJ640" s="337"/>
      <c r="AK640" s="337"/>
      <c r="AL640" s="337"/>
      <c r="AM640" s="337"/>
      <c r="AN640" s="337"/>
      <c r="AO640" s="337"/>
      <c r="AP640" s="337"/>
      <c r="AQ640" s="337"/>
      <c r="AR640" s="337"/>
    </row>
    <row r="641">
      <c r="A641" s="337"/>
      <c r="B641" s="337"/>
      <c r="C641" s="337"/>
      <c r="D641" s="337"/>
      <c r="E641" s="337"/>
      <c r="F641" s="337"/>
      <c r="G641" s="337"/>
      <c r="H641" s="337"/>
      <c r="I641" s="337"/>
      <c r="J641" s="337"/>
      <c r="K641" s="337"/>
      <c r="L641" s="337"/>
      <c r="M641" s="337"/>
      <c r="N641" s="337"/>
      <c r="O641" s="337"/>
      <c r="P641" s="337"/>
      <c r="Q641" s="337"/>
      <c r="R641" s="337"/>
      <c r="S641" s="337"/>
      <c r="T641" s="337"/>
      <c r="U641" s="337"/>
      <c r="V641" s="337"/>
      <c r="W641" s="337"/>
      <c r="X641" s="337"/>
      <c r="Y641" s="337"/>
      <c r="Z641" s="337"/>
      <c r="AA641" s="337"/>
      <c r="AB641" s="337"/>
      <c r="AC641" s="337"/>
      <c r="AD641" s="337"/>
      <c r="AE641" s="337"/>
      <c r="AF641" s="337"/>
      <c r="AG641" s="337"/>
      <c r="AH641" s="337"/>
      <c r="AI641" s="337"/>
      <c r="AJ641" s="337"/>
      <c r="AK641" s="337"/>
      <c r="AL641" s="337"/>
      <c r="AM641" s="337"/>
      <c r="AN641" s="337"/>
      <c r="AO641" s="337"/>
      <c r="AP641" s="337"/>
      <c r="AQ641" s="337"/>
      <c r="AR641" s="337"/>
    </row>
    <row r="642">
      <c r="A642" s="337"/>
      <c r="B642" s="337"/>
      <c r="C642" s="337"/>
      <c r="D642" s="337"/>
      <c r="E642" s="337"/>
      <c r="F642" s="337"/>
      <c r="G642" s="337"/>
      <c r="H642" s="337"/>
      <c r="I642" s="337"/>
      <c r="J642" s="337"/>
      <c r="K642" s="337"/>
      <c r="L642" s="337"/>
      <c r="M642" s="337"/>
      <c r="N642" s="337"/>
      <c r="O642" s="337"/>
      <c r="P642" s="337"/>
      <c r="Q642" s="337"/>
      <c r="R642" s="337"/>
      <c r="S642" s="337"/>
      <c r="T642" s="337"/>
      <c r="U642" s="337"/>
      <c r="V642" s="337"/>
      <c r="W642" s="337"/>
      <c r="X642" s="337"/>
      <c r="Y642" s="337"/>
      <c r="Z642" s="337"/>
      <c r="AA642" s="337"/>
      <c r="AB642" s="337"/>
      <c r="AC642" s="337"/>
      <c r="AD642" s="337"/>
      <c r="AE642" s="337"/>
      <c r="AF642" s="337"/>
      <c r="AG642" s="337"/>
      <c r="AH642" s="337"/>
      <c r="AI642" s="337"/>
      <c r="AJ642" s="337"/>
      <c r="AK642" s="337"/>
      <c r="AL642" s="337"/>
      <c r="AM642" s="337"/>
      <c r="AN642" s="337"/>
      <c r="AO642" s="337"/>
      <c r="AP642" s="337"/>
      <c r="AQ642" s="337"/>
      <c r="AR642" s="337"/>
    </row>
    <row r="643">
      <c r="A643" s="337"/>
      <c r="B643" s="337"/>
      <c r="C643" s="337"/>
      <c r="D643" s="337"/>
      <c r="E643" s="337"/>
      <c r="F643" s="337"/>
      <c r="G643" s="337"/>
      <c r="H643" s="337"/>
      <c r="I643" s="337"/>
      <c r="J643" s="337"/>
      <c r="K643" s="337"/>
      <c r="L643" s="337"/>
      <c r="M643" s="337"/>
      <c r="N643" s="337"/>
      <c r="O643" s="337"/>
      <c r="P643" s="337"/>
      <c r="Q643" s="337"/>
      <c r="R643" s="337"/>
      <c r="S643" s="337"/>
      <c r="T643" s="337"/>
      <c r="U643" s="337"/>
      <c r="V643" s="337"/>
      <c r="W643" s="337"/>
      <c r="X643" s="337"/>
      <c r="Y643" s="337"/>
      <c r="Z643" s="337"/>
      <c r="AA643" s="337"/>
      <c r="AB643" s="337"/>
      <c r="AC643" s="337"/>
      <c r="AD643" s="337"/>
      <c r="AE643" s="337"/>
      <c r="AF643" s="337"/>
      <c r="AG643" s="337"/>
      <c r="AH643" s="337"/>
      <c r="AI643" s="337"/>
      <c r="AJ643" s="337"/>
      <c r="AK643" s="337"/>
      <c r="AL643" s="337"/>
      <c r="AM643" s="337"/>
      <c r="AN643" s="337"/>
      <c r="AO643" s="337"/>
      <c r="AP643" s="337"/>
      <c r="AQ643" s="337"/>
      <c r="AR643" s="337"/>
    </row>
    <row r="644">
      <c r="A644" s="337"/>
      <c r="B644" s="337"/>
      <c r="C644" s="337"/>
      <c r="D644" s="337"/>
      <c r="E644" s="337"/>
      <c r="F644" s="337"/>
      <c r="G644" s="337"/>
      <c r="H644" s="337"/>
      <c r="I644" s="337"/>
      <c r="J644" s="337"/>
      <c r="K644" s="337"/>
      <c r="L644" s="337"/>
      <c r="M644" s="337"/>
      <c r="N644" s="337"/>
      <c r="O644" s="337"/>
      <c r="P644" s="337"/>
      <c r="Q644" s="337"/>
      <c r="R644" s="337"/>
      <c r="S644" s="337"/>
      <c r="T644" s="337"/>
      <c r="U644" s="337"/>
      <c r="V644" s="337"/>
      <c r="W644" s="337"/>
      <c r="X644" s="337"/>
      <c r="Y644" s="337"/>
      <c r="Z644" s="337"/>
      <c r="AA644" s="337"/>
      <c r="AB644" s="337"/>
      <c r="AC644" s="337"/>
      <c r="AD644" s="337"/>
      <c r="AE644" s="337"/>
      <c r="AF644" s="337"/>
      <c r="AG644" s="337"/>
      <c r="AH644" s="337"/>
      <c r="AI644" s="337"/>
      <c r="AJ644" s="337"/>
      <c r="AK644" s="337"/>
      <c r="AL644" s="337"/>
      <c r="AM644" s="337"/>
      <c r="AN644" s="337"/>
      <c r="AO644" s="337"/>
      <c r="AP644" s="337"/>
      <c r="AQ644" s="337"/>
      <c r="AR644" s="337"/>
    </row>
    <row r="645">
      <c r="A645" s="337"/>
      <c r="B645" s="337"/>
      <c r="C645" s="337"/>
      <c r="D645" s="337"/>
      <c r="E645" s="337"/>
      <c r="F645" s="337"/>
      <c r="G645" s="337"/>
      <c r="H645" s="337"/>
      <c r="I645" s="337"/>
      <c r="J645" s="337"/>
      <c r="K645" s="337"/>
      <c r="L645" s="337"/>
      <c r="M645" s="337"/>
      <c r="N645" s="337"/>
      <c r="O645" s="337"/>
      <c r="P645" s="337"/>
      <c r="Q645" s="337"/>
      <c r="R645" s="337"/>
      <c r="S645" s="337"/>
      <c r="T645" s="337"/>
      <c r="U645" s="337"/>
      <c r="V645" s="337"/>
      <c r="W645" s="337"/>
      <c r="X645" s="337"/>
      <c r="Y645" s="337"/>
      <c r="Z645" s="337"/>
      <c r="AA645" s="337"/>
      <c r="AB645" s="337"/>
      <c r="AC645" s="337"/>
      <c r="AD645" s="337"/>
      <c r="AE645" s="337"/>
      <c r="AF645" s="337"/>
      <c r="AG645" s="337"/>
      <c r="AH645" s="337"/>
      <c r="AI645" s="337"/>
      <c r="AJ645" s="337"/>
      <c r="AK645" s="337"/>
      <c r="AL645" s="337"/>
      <c r="AM645" s="337"/>
      <c r="AN645" s="337"/>
      <c r="AO645" s="337"/>
      <c r="AP645" s="337"/>
      <c r="AQ645" s="337"/>
      <c r="AR645" s="337"/>
    </row>
    <row r="646">
      <c r="A646" s="337"/>
      <c r="B646" s="337"/>
      <c r="C646" s="337"/>
      <c r="D646" s="337"/>
      <c r="E646" s="337"/>
      <c r="F646" s="337"/>
      <c r="G646" s="337"/>
      <c r="H646" s="337"/>
      <c r="I646" s="337"/>
      <c r="J646" s="337"/>
      <c r="K646" s="337"/>
      <c r="L646" s="337"/>
      <c r="M646" s="337"/>
      <c r="N646" s="337"/>
      <c r="O646" s="337"/>
      <c r="P646" s="337"/>
      <c r="Q646" s="337"/>
      <c r="R646" s="337"/>
      <c r="S646" s="337"/>
      <c r="T646" s="337"/>
      <c r="U646" s="337"/>
      <c r="V646" s="337"/>
      <c r="W646" s="337"/>
      <c r="X646" s="337"/>
      <c r="Y646" s="337"/>
      <c r="Z646" s="337"/>
      <c r="AA646" s="337"/>
      <c r="AB646" s="337"/>
      <c r="AC646" s="337"/>
      <c r="AD646" s="337"/>
      <c r="AE646" s="337"/>
      <c r="AF646" s="337"/>
      <c r="AG646" s="337"/>
      <c r="AH646" s="337"/>
      <c r="AI646" s="337"/>
      <c r="AJ646" s="337"/>
      <c r="AK646" s="337"/>
      <c r="AL646" s="337"/>
      <c r="AM646" s="337"/>
      <c r="AN646" s="337"/>
      <c r="AO646" s="337"/>
      <c r="AP646" s="337"/>
      <c r="AQ646" s="337"/>
      <c r="AR646" s="337"/>
    </row>
    <row r="647">
      <c r="A647" s="337"/>
      <c r="B647" s="337"/>
      <c r="C647" s="337"/>
      <c r="D647" s="337"/>
      <c r="E647" s="337"/>
      <c r="F647" s="337"/>
      <c r="G647" s="337"/>
      <c r="H647" s="337"/>
      <c r="I647" s="337"/>
      <c r="J647" s="337"/>
      <c r="K647" s="337"/>
      <c r="L647" s="337"/>
      <c r="M647" s="337"/>
      <c r="N647" s="337"/>
      <c r="O647" s="337"/>
      <c r="P647" s="337"/>
      <c r="Q647" s="337"/>
      <c r="R647" s="337"/>
      <c r="S647" s="337"/>
      <c r="T647" s="337"/>
      <c r="U647" s="337"/>
      <c r="V647" s="337"/>
      <c r="W647" s="337"/>
      <c r="X647" s="337"/>
      <c r="Y647" s="337"/>
      <c r="Z647" s="337"/>
      <c r="AA647" s="337"/>
      <c r="AB647" s="337"/>
      <c r="AC647" s="337"/>
      <c r="AD647" s="337"/>
      <c r="AE647" s="337"/>
      <c r="AF647" s="337"/>
      <c r="AG647" s="337"/>
      <c r="AH647" s="337"/>
      <c r="AI647" s="337"/>
      <c r="AJ647" s="337"/>
      <c r="AK647" s="337"/>
      <c r="AL647" s="337"/>
      <c r="AM647" s="337"/>
      <c r="AN647" s="337"/>
      <c r="AO647" s="337"/>
      <c r="AP647" s="337"/>
      <c r="AQ647" s="337"/>
      <c r="AR647" s="337"/>
    </row>
    <row r="648">
      <c r="A648" s="337"/>
      <c r="B648" s="337"/>
      <c r="C648" s="337"/>
      <c r="D648" s="337"/>
      <c r="E648" s="337"/>
      <c r="F648" s="337"/>
      <c r="G648" s="337"/>
      <c r="H648" s="337"/>
      <c r="I648" s="337"/>
      <c r="J648" s="337"/>
      <c r="K648" s="337"/>
      <c r="L648" s="337"/>
      <c r="M648" s="337"/>
      <c r="N648" s="337"/>
      <c r="O648" s="337"/>
      <c r="P648" s="337"/>
      <c r="Q648" s="337"/>
      <c r="R648" s="337"/>
      <c r="S648" s="337"/>
      <c r="T648" s="337"/>
      <c r="U648" s="337"/>
      <c r="V648" s="337"/>
      <c r="W648" s="337"/>
      <c r="X648" s="337"/>
      <c r="Y648" s="337"/>
      <c r="Z648" s="337"/>
      <c r="AA648" s="337"/>
      <c r="AB648" s="337"/>
      <c r="AC648" s="337"/>
      <c r="AD648" s="337"/>
      <c r="AE648" s="337"/>
      <c r="AF648" s="337"/>
      <c r="AG648" s="337"/>
      <c r="AH648" s="337"/>
      <c r="AI648" s="337"/>
      <c r="AJ648" s="337"/>
      <c r="AK648" s="337"/>
      <c r="AL648" s="337"/>
      <c r="AM648" s="337"/>
      <c r="AN648" s="337"/>
      <c r="AO648" s="337"/>
      <c r="AP648" s="337"/>
      <c r="AQ648" s="337"/>
      <c r="AR648" s="337"/>
    </row>
    <row r="649">
      <c r="A649" s="337"/>
      <c r="B649" s="337"/>
      <c r="C649" s="337"/>
      <c r="D649" s="337"/>
      <c r="E649" s="337"/>
      <c r="F649" s="337"/>
      <c r="G649" s="337"/>
      <c r="H649" s="337"/>
      <c r="I649" s="337"/>
      <c r="J649" s="337"/>
      <c r="K649" s="337"/>
      <c r="L649" s="337"/>
      <c r="M649" s="337"/>
      <c r="N649" s="337"/>
      <c r="O649" s="337"/>
      <c r="P649" s="337"/>
      <c r="Q649" s="337"/>
      <c r="R649" s="337"/>
      <c r="S649" s="337"/>
      <c r="T649" s="337"/>
      <c r="U649" s="337"/>
      <c r="V649" s="337"/>
      <c r="W649" s="337"/>
      <c r="X649" s="337"/>
      <c r="Y649" s="337"/>
      <c r="Z649" s="337"/>
      <c r="AA649" s="337"/>
      <c r="AB649" s="337"/>
      <c r="AC649" s="337"/>
      <c r="AD649" s="337"/>
      <c r="AE649" s="337"/>
      <c r="AF649" s="337"/>
      <c r="AG649" s="337"/>
      <c r="AH649" s="337"/>
      <c r="AI649" s="337"/>
      <c r="AJ649" s="337"/>
      <c r="AK649" s="337"/>
      <c r="AL649" s="337"/>
      <c r="AM649" s="337"/>
      <c r="AN649" s="337"/>
      <c r="AO649" s="337"/>
      <c r="AP649" s="337"/>
      <c r="AQ649" s="337"/>
      <c r="AR649" s="337"/>
    </row>
    <row r="650">
      <c r="A650" s="337"/>
      <c r="B650" s="337"/>
      <c r="C650" s="337"/>
      <c r="D650" s="337"/>
      <c r="E650" s="337"/>
      <c r="F650" s="337"/>
      <c r="G650" s="337"/>
      <c r="H650" s="337"/>
      <c r="I650" s="337"/>
      <c r="J650" s="337"/>
      <c r="K650" s="337"/>
      <c r="L650" s="337"/>
      <c r="M650" s="337"/>
      <c r="N650" s="337"/>
      <c r="O650" s="337"/>
      <c r="P650" s="337"/>
      <c r="Q650" s="337"/>
      <c r="R650" s="337"/>
      <c r="S650" s="337"/>
      <c r="T650" s="337"/>
      <c r="U650" s="337"/>
      <c r="V650" s="337"/>
      <c r="W650" s="337"/>
      <c r="X650" s="337"/>
      <c r="Y650" s="337"/>
      <c r="Z650" s="337"/>
      <c r="AA650" s="337"/>
      <c r="AB650" s="337"/>
      <c r="AC650" s="337"/>
      <c r="AD650" s="337"/>
      <c r="AE650" s="337"/>
      <c r="AF650" s="337"/>
      <c r="AG650" s="337"/>
      <c r="AH650" s="337"/>
      <c r="AI650" s="337"/>
      <c r="AJ650" s="337"/>
      <c r="AK650" s="337"/>
      <c r="AL650" s="337"/>
      <c r="AM650" s="337"/>
      <c r="AN650" s="337"/>
      <c r="AO650" s="337"/>
      <c r="AP650" s="337"/>
      <c r="AQ650" s="337"/>
      <c r="AR650" s="337"/>
    </row>
    <row r="651">
      <c r="A651" s="337"/>
      <c r="B651" s="337"/>
      <c r="C651" s="337"/>
      <c r="D651" s="337"/>
      <c r="E651" s="337"/>
      <c r="F651" s="337"/>
      <c r="G651" s="337"/>
      <c r="H651" s="337"/>
      <c r="I651" s="337"/>
      <c r="J651" s="337"/>
      <c r="K651" s="337"/>
      <c r="L651" s="337"/>
      <c r="M651" s="337"/>
      <c r="N651" s="337"/>
      <c r="O651" s="337"/>
      <c r="P651" s="337"/>
      <c r="Q651" s="337"/>
      <c r="R651" s="337"/>
      <c r="S651" s="337"/>
      <c r="T651" s="337"/>
      <c r="U651" s="337"/>
      <c r="V651" s="337"/>
      <c r="W651" s="337"/>
      <c r="X651" s="337"/>
      <c r="Y651" s="337"/>
      <c r="Z651" s="337"/>
      <c r="AA651" s="337"/>
      <c r="AB651" s="337"/>
      <c r="AC651" s="337"/>
      <c r="AD651" s="337"/>
      <c r="AE651" s="337"/>
      <c r="AF651" s="337"/>
      <c r="AG651" s="337"/>
      <c r="AH651" s="337"/>
      <c r="AI651" s="337"/>
      <c r="AJ651" s="337"/>
      <c r="AK651" s="337"/>
      <c r="AL651" s="337"/>
      <c r="AM651" s="337"/>
      <c r="AN651" s="337"/>
      <c r="AO651" s="337"/>
      <c r="AP651" s="337"/>
      <c r="AQ651" s="337"/>
      <c r="AR651" s="337"/>
    </row>
    <row r="652">
      <c r="A652" s="337"/>
      <c r="B652" s="337"/>
      <c r="C652" s="337"/>
      <c r="D652" s="337"/>
      <c r="E652" s="337"/>
      <c r="F652" s="337"/>
      <c r="G652" s="337"/>
      <c r="H652" s="337"/>
      <c r="I652" s="337"/>
      <c r="J652" s="337"/>
      <c r="K652" s="337"/>
      <c r="L652" s="337"/>
      <c r="M652" s="337"/>
      <c r="N652" s="337"/>
      <c r="O652" s="337"/>
      <c r="P652" s="337"/>
      <c r="Q652" s="337"/>
      <c r="R652" s="337"/>
      <c r="S652" s="337"/>
      <c r="T652" s="337"/>
      <c r="U652" s="337"/>
      <c r="V652" s="337"/>
      <c r="W652" s="337"/>
      <c r="X652" s="337"/>
      <c r="Y652" s="337"/>
      <c r="Z652" s="337"/>
      <c r="AA652" s="337"/>
      <c r="AB652" s="337"/>
      <c r="AC652" s="337"/>
      <c r="AD652" s="337"/>
      <c r="AE652" s="337"/>
      <c r="AF652" s="337"/>
      <c r="AG652" s="337"/>
      <c r="AH652" s="337"/>
      <c r="AI652" s="337"/>
      <c r="AJ652" s="337"/>
      <c r="AK652" s="337"/>
      <c r="AL652" s="337"/>
      <c r="AM652" s="337"/>
      <c r="AN652" s="337"/>
      <c r="AO652" s="337"/>
      <c r="AP652" s="337"/>
      <c r="AQ652" s="337"/>
      <c r="AR652" s="337"/>
    </row>
    <row r="653">
      <c r="A653" s="337"/>
      <c r="B653" s="337"/>
      <c r="C653" s="337"/>
      <c r="D653" s="337"/>
      <c r="E653" s="337"/>
      <c r="F653" s="337"/>
      <c r="G653" s="337"/>
      <c r="H653" s="337"/>
      <c r="I653" s="337"/>
      <c r="J653" s="337"/>
      <c r="K653" s="337"/>
      <c r="L653" s="337"/>
      <c r="M653" s="337"/>
      <c r="N653" s="337"/>
      <c r="O653" s="337"/>
      <c r="P653" s="337"/>
      <c r="Q653" s="337"/>
      <c r="R653" s="337"/>
      <c r="S653" s="337"/>
      <c r="T653" s="337"/>
      <c r="U653" s="337"/>
      <c r="V653" s="337"/>
      <c r="W653" s="337"/>
      <c r="X653" s="337"/>
      <c r="Y653" s="337"/>
      <c r="Z653" s="337"/>
      <c r="AA653" s="337"/>
      <c r="AB653" s="337"/>
      <c r="AC653" s="337"/>
      <c r="AD653" s="337"/>
      <c r="AE653" s="337"/>
      <c r="AF653" s="337"/>
      <c r="AG653" s="337"/>
      <c r="AH653" s="337"/>
      <c r="AI653" s="337"/>
      <c r="AJ653" s="337"/>
      <c r="AK653" s="337"/>
      <c r="AL653" s="337"/>
      <c r="AM653" s="337"/>
      <c r="AN653" s="337"/>
      <c r="AO653" s="337"/>
      <c r="AP653" s="337"/>
      <c r="AQ653" s="337"/>
      <c r="AR653" s="337"/>
    </row>
    <row r="654">
      <c r="A654" s="337"/>
      <c r="B654" s="337"/>
      <c r="C654" s="337"/>
      <c r="D654" s="337"/>
      <c r="E654" s="337"/>
      <c r="F654" s="337"/>
      <c r="G654" s="337"/>
      <c r="H654" s="337"/>
      <c r="I654" s="337"/>
      <c r="J654" s="337"/>
      <c r="K654" s="337"/>
      <c r="L654" s="337"/>
      <c r="M654" s="337"/>
      <c r="N654" s="337"/>
      <c r="O654" s="337"/>
      <c r="P654" s="337"/>
      <c r="Q654" s="337"/>
      <c r="R654" s="337"/>
      <c r="S654" s="337"/>
      <c r="T654" s="337"/>
      <c r="U654" s="337"/>
      <c r="V654" s="337"/>
      <c r="W654" s="337"/>
      <c r="X654" s="337"/>
      <c r="Y654" s="337"/>
      <c r="Z654" s="337"/>
      <c r="AA654" s="337"/>
      <c r="AB654" s="337"/>
      <c r="AC654" s="337"/>
      <c r="AD654" s="337"/>
      <c r="AE654" s="337"/>
      <c r="AF654" s="337"/>
      <c r="AG654" s="337"/>
      <c r="AH654" s="337"/>
      <c r="AI654" s="337"/>
      <c r="AJ654" s="337"/>
      <c r="AK654" s="337"/>
      <c r="AL654" s="337"/>
      <c r="AM654" s="337"/>
      <c r="AN654" s="337"/>
      <c r="AO654" s="337"/>
      <c r="AP654" s="337"/>
      <c r="AQ654" s="337"/>
      <c r="AR654" s="337"/>
    </row>
    <row r="655">
      <c r="A655" s="337"/>
      <c r="B655" s="337"/>
      <c r="C655" s="337"/>
      <c r="D655" s="337"/>
      <c r="E655" s="337"/>
      <c r="F655" s="337"/>
      <c r="G655" s="337"/>
      <c r="H655" s="337"/>
      <c r="I655" s="337"/>
      <c r="J655" s="337"/>
      <c r="K655" s="337"/>
      <c r="L655" s="337"/>
      <c r="M655" s="337"/>
      <c r="N655" s="337"/>
      <c r="O655" s="337"/>
      <c r="P655" s="337"/>
      <c r="Q655" s="337"/>
      <c r="R655" s="337"/>
      <c r="S655" s="337"/>
      <c r="T655" s="337"/>
      <c r="U655" s="337"/>
      <c r="V655" s="337"/>
      <c r="W655" s="337"/>
      <c r="X655" s="337"/>
      <c r="Y655" s="337"/>
      <c r="Z655" s="337"/>
      <c r="AA655" s="337"/>
      <c r="AB655" s="337"/>
      <c r="AC655" s="337"/>
      <c r="AD655" s="337"/>
      <c r="AE655" s="337"/>
      <c r="AF655" s="337"/>
      <c r="AG655" s="337"/>
      <c r="AH655" s="337"/>
      <c r="AI655" s="337"/>
      <c r="AJ655" s="337"/>
      <c r="AK655" s="337"/>
      <c r="AL655" s="337"/>
      <c r="AM655" s="337"/>
      <c r="AN655" s="337"/>
      <c r="AO655" s="337"/>
      <c r="AP655" s="337"/>
      <c r="AQ655" s="337"/>
      <c r="AR655" s="337"/>
    </row>
    <row r="656">
      <c r="A656" s="337"/>
      <c r="B656" s="337"/>
      <c r="C656" s="337"/>
      <c r="D656" s="337"/>
      <c r="E656" s="337"/>
      <c r="F656" s="337"/>
      <c r="G656" s="337"/>
      <c r="H656" s="337"/>
      <c r="I656" s="337"/>
      <c r="J656" s="337"/>
      <c r="K656" s="337"/>
      <c r="L656" s="337"/>
      <c r="M656" s="337"/>
      <c r="N656" s="337"/>
      <c r="O656" s="337"/>
      <c r="P656" s="337"/>
      <c r="Q656" s="337"/>
      <c r="R656" s="337"/>
      <c r="S656" s="337"/>
      <c r="T656" s="337"/>
      <c r="U656" s="337"/>
      <c r="V656" s="337"/>
      <c r="W656" s="337"/>
      <c r="X656" s="337"/>
      <c r="Y656" s="337"/>
      <c r="Z656" s="337"/>
      <c r="AA656" s="337"/>
      <c r="AB656" s="337"/>
      <c r="AC656" s="337"/>
      <c r="AD656" s="337"/>
      <c r="AE656" s="337"/>
      <c r="AF656" s="337"/>
      <c r="AG656" s="337"/>
      <c r="AH656" s="337"/>
      <c r="AI656" s="337"/>
      <c r="AJ656" s="337"/>
      <c r="AK656" s="337"/>
      <c r="AL656" s="337"/>
      <c r="AM656" s="337"/>
      <c r="AN656" s="337"/>
      <c r="AO656" s="337"/>
      <c r="AP656" s="337"/>
      <c r="AQ656" s="337"/>
      <c r="AR656" s="337"/>
    </row>
    <row r="657">
      <c r="A657" s="337"/>
      <c r="B657" s="337"/>
      <c r="C657" s="337"/>
      <c r="D657" s="337"/>
      <c r="E657" s="337"/>
      <c r="F657" s="337"/>
      <c r="G657" s="337"/>
      <c r="H657" s="337"/>
      <c r="I657" s="337"/>
      <c r="J657" s="337"/>
      <c r="K657" s="337"/>
      <c r="L657" s="337"/>
      <c r="M657" s="337"/>
      <c r="N657" s="337"/>
      <c r="O657" s="337"/>
      <c r="P657" s="337"/>
      <c r="Q657" s="337"/>
      <c r="R657" s="337"/>
      <c r="S657" s="337"/>
      <c r="T657" s="337"/>
      <c r="U657" s="337"/>
      <c r="V657" s="337"/>
      <c r="W657" s="337"/>
      <c r="X657" s="337"/>
      <c r="Y657" s="337"/>
      <c r="Z657" s="337"/>
      <c r="AA657" s="337"/>
      <c r="AB657" s="337"/>
      <c r="AC657" s="337"/>
      <c r="AD657" s="337"/>
      <c r="AE657" s="337"/>
      <c r="AF657" s="337"/>
      <c r="AG657" s="337"/>
      <c r="AH657" s="337"/>
      <c r="AI657" s="337"/>
      <c r="AJ657" s="337"/>
      <c r="AK657" s="337"/>
      <c r="AL657" s="337"/>
      <c r="AM657" s="337"/>
      <c r="AN657" s="337"/>
      <c r="AO657" s="337"/>
      <c r="AP657" s="337"/>
      <c r="AQ657" s="337"/>
      <c r="AR657" s="337"/>
    </row>
    <row r="658">
      <c r="A658" s="337"/>
      <c r="B658" s="337"/>
      <c r="C658" s="337"/>
      <c r="D658" s="337"/>
      <c r="E658" s="337"/>
      <c r="F658" s="337"/>
      <c r="G658" s="337"/>
      <c r="H658" s="337"/>
      <c r="I658" s="337"/>
      <c r="J658" s="337"/>
      <c r="K658" s="337"/>
      <c r="L658" s="337"/>
      <c r="M658" s="337"/>
      <c r="N658" s="337"/>
      <c r="O658" s="337"/>
      <c r="P658" s="337"/>
      <c r="Q658" s="337"/>
      <c r="R658" s="337"/>
      <c r="S658" s="337"/>
      <c r="T658" s="337"/>
      <c r="U658" s="337"/>
      <c r="V658" s="337"/>
      <c r="W658" s="337"/>
      <c r="X658" s="337"/>
      <c r="Y658" s="337"/>
      <c r="Z658" s="337"/>
      <c r="AA658" s="337"/>
      <c r="AB658" s="337"/>
      <c r="AC658" s="337"/>
      <c r="AD658" s="337"/>
      <c r="AE658" s="337"/>
      <c r="AF658" s="337"/>
      <c r="AG658" s="337"/>
      <c r="AH658" s="337"/>
      <c r="AI658" s="337"/>
      <c r="AJ658" s="337"/>
      <c r="AK658" s="337"/>
      <c r="AL658" s="337"/>
      <c r="AM658" s="337"/>
      <c r="AN658" s="337"/>
      <c r="AO658" s="337"/>
      <c r="AP658" s="337"/>
      <c r="AQ658" s="337"/>
      <c r="AR658" s="337"/>
    </row>
    <row r="659">
      <c r="A659" s="337"/>
      <c r="B659" s="337"/>
      <c r="C659" s="337"/>
      <c r="D659" s="337"/>
      <c r="E659" s="337"/>
      <c r="F659" s="337"/>
      <c r="G659" s="337"/>
      <c r="H659" s="337"/>
      <c r="I659" s="337"/>
      <c r="J659" s="337"/>
      <c r="K659" s="337"/>
      <c r="L659" s="337"/>
      <c r="M659" s="337"/>
      <c r="N659" s="337"/>
      <c r="O659" s="337"/>
      <c r="P659" s="337"/>
      <c r="Q659" s="337"/>
      <c r="R659" s="337"/>
      <c r="S659" s="337"/>
      <c r="T659" s="337"/>
      <c r="U659" s="337"/>
      <c r="V659" s="337"/>
      <c r="W659" s="337"/>
      <c r="X659" s="337"/>
      <c r="Y659" s="337"/>
      <c r="Z659" s="337"/>
      <c r="AA659" s="337"/>
      <c r="AB659" s="337"/>
      <c r="AC659" s="337"/>
      <c r="AD659" s="337"/>
      <c r="AE659" s="337"/>
      <c r="AF659" s="337"/>
      <c r="AG659" s="337"/>
      <c r="AH659" s="337"/>
      <c r="AI659" s="337"/>
      <c r="AJ659" s="337"/>
      <c r="AK659" s="337"/>
      <c r="AL659" s="337"/>
      <c r="AM659" s="337"/>
      <c r="AN659" s="337"/>
      <c r="AO659" s="337"/>
      <c r="AP659" s="337"/>
      <c r="AQ659" s="337"/>
      <c r="AR659" s="337"/>
    </row>
    <row r="660">
      <c r="A660" s="337"/>
      <c r="B660" s="337"/>
      <c r="C660" s="337"/>
      <c r="D660" s="337"/>
      <c r="E660" s="337"/>
      <c r="F660" s="337"/>
      <c r="G660" s="337"/>
      <c r="H660" s="337"/>
      <c r="I660" s="337"/>
      <c r="J660" s="337"/>
      <c r="K660" s="337"/>
      <c r="L660" s="337"/>
      <c r="M660" s="337"/>
      <c r="N660" s="337"/>
      <c r="O660" s="337"/>
      <c r="P660" s="337"/>
      <c r="Q660" s="337"/>
      <c r="R660" s="337"/>
      <c r="S660" s="337"/>
      <c r="T660" s="337"/>
      <c r="U660" s="337"/>
      <c r="V660" s="337"/>
      <c r="W660" s="337"/>
      <c r="X660" s="337"/>
      <c r="Y660" s="337"/>
      <c r="Z660" s="337"/>
      <c r="AA660" s="337"/>
      <c r="AB660" s="337"/>
      <c r="AC660" s="337"/>
      <c r="AD660" s="337"/>
      <c r="AE660" s="337"/>
      <c r="AF660" s="337"/>
      <c r="AG660" s="337"/>
      <c r="AH660" s="337"/>
      <c r="AI660" s="337"/>
      <c r="AJ660" s="337"/>
      <c r="AK660" s="337"/>
      <c r="AL660" s="337"/>
      <c r="AM660" s="337"/>
      <c r="AN660" s="337"/>
      <c r="AO660" s="337"/>
      <c r="AP660" s="337"/>
      <c r="AQ660" s="337"/>
      <c r="AR660" s="337"/>
    </row>
    <row r="661">
      <c r="A661" s="337"/>
      <c r="B661" s="337"/>
      <c r="C661" s="337"/>
      <c r="D661" s="337"/>
      <c r="E661" s="337"/>
      <c r="F661" s="337"/>
      <c r="G661" s="337"/>
      <c r="H661" s="337"/>
      <c r="I661" s="337"/>
      <c r="J661" s="337"/>
      <c r="K661" s="337"/>
      <c r="L661" s="337"/>
      <c r="M661" s="337"/>
      <c r="N661" s="337"/>
      <c r="O661" s="337"/>
      <c r="P661" s="337"/>
      <c r="Q661" s="337"/>
      <c r="R661" s="337"/>
      <c r="S661" s="337"/>
      <c r="T661" s="337"/>
      <c r="U661" s="337"/>
      <c r="V661" s="337"/>
      <c r="W661" s="337"/>
      <c r="X661" s="337"/>
      <c r="Y661" s="337"/>
      <c r="Z661" s="337"/>
      <c r="AA661" s="337"/>
      <c r="AB661" s="337"/>
      <c r="AC661" s="337"/>
      <c r="AD661" s="337"/>
      <c r="AE661" s="337"/>
      <c r="AF661" s="337"/>
      <c r="AG661" s="337"/>
      <c r="AH661" s="337"/>
      <c r="AI661" s="337"/>
      <c r="AJ661" s="337"/>
      <c r="AK661" s="337"/>
      <c r="AL661" s="337"/>
      <c r="AM661" s="337"/>
      <c r="AN661" s="337"/>
      <c r="AO661" s="337"/>
      <c r="AP661" s="337"/>
      <c r="AQ661" s="337"/>
      <c r="AR661" s="337"/>
    </row>
    <row r="662">
      <c r="A662" s="337"/>
      <c r="B662" s="337"/>
      <c r="C662" s="337"/>
      <c r="D662" s="337"/>
      <c r="E662" s="337"/>
      <c r="F662" s="337"/>
      <c r="G662" s="337"/>
      <c r="H662" s="337"/>
      <c r="I662" s="337"/>
      <c r="J662" s="337"/>
      <c r="K662" s="337"/>
      <c r="L662" s="337"/>
      <c r="M662" s="337"/>
      <c r="N662" s="337"/>
      <c r="O662" s="337"/>
      <c r="P662" s="337"/>
      <c r="Q662" s="337"/>
      <c r="R662" s="337"/>
      <c r="S662" s="337"/>
      <c r="T662" s="337"/>
      <c r="U662" s="337"/>
      <c r="V662" s="337"/>
      <c r="W662" s="337"/>
      <c r="X662" s="337"/>
      <c r="Y662" s="337"/>
      <c r="Z662" s="337"/>
      <c r="AA662" s="337"/>
      <c r="AB662" s="337"/>
      <c r="AC662" s="337"/>
      <c r="AD662" s="337"/>
      <c r="AE662" s="337"/>
      <c r="AF662" s="337"/>
      <c r="AG662" s="337"/>
      <c r="AH662" s="337"/>
      <c r="AI662" s="337"/>
      <c r="AJ662" s="337"/>
      <c r="AK662" s="337"/>
      <c r="AL662" s="337"/>
      <c r="AM662" s="337"/>
      <c r="AN662" s="337"/>
      <c r="AO662" s="337"/>
      <c r="AP662" s="337"/>
      <c r="AQ662" s="337"/>
      <c r="AR662" s="337"/>
    </row>
    <row r="663">
      <c r="A663" s="337"/>
      <c r="B663" s="337"/>
      <c r="C663" s="337"/>
      <c r="D663" s="337"/>
      <c r="E663" s="337"/>
      <c r="F663" s="337"/>
      <c r="G663" s="337"/>
      <c r="H663" s="337"/>
      <c r="I663" s="337"/>
      <c r="J663" s="337"/>
      <c r="K663" s="337"/>
      <c r="L663" s="337"/>
      <c r="M663" s="337"/>
      <c r="N663" s="337"/>
      <c r="O663" s="337"/>
      <c r="P663" s="337"/>
      <c r="Q663" s="337"/>
      <c r="R663" s="337"/>
      <c r="S663" s="337"/>
      <c r="T663" s="337"/>
      <c r="U663" s="337"/>
      <c r="V663" s="337"/>
      <c r="W663" s="337"/>
      <c r="X663" s="337"/>
      <c r="Y663" s="337"/>
      <c r="Z663" s="337"/>
      <c r="AA663" s="337"/>
      <c r="AB663" s="337"/>
      <c r="AC663" s="337"/>
      <c r="AD663" s="337"/>
      <c r="AE663" s="337"/>
      <c r="AF663" s="337"/>
      <c r="AG663" s="337"/>
      <c r="AH663" s="337"/>
      <c r="AI663" s="337"/>
      <c r="AJ663" s="337"/>
      <c r="AK663" s="337"/>
      <c r="AL663" s="337"/>
      <c r="AM663" s="337"/>
      <c r="AN663" s="337"/>
      <c r="AO663" s="337"/>
      <c r="AP663" s="337"/>
      <c r="AQ663" s="337"/>
      <c r="AR663" s="337"/>
    </row>
    <row r="664">
      <c r="A664" s="337"/>
      <c r="B664" s="337"/>
      <c r="C664" s="337"/>
      <c r="D664" s="337"/>
      <c r="E664" s="337"/>
      <c r="F664" s="337"/>
      <c r="G664" s="337"/>
      <c r="H664" s="337"/>
      <c r="I664" s="337"/>
      <c r="J664" s="337"/>
      <c r="K664" s="337"/>
      <c r="L664" s="337"/>
      <c r="M664" s="337"/>
      <c r="N664" s="337"/>
      <c r="O664" s="337"/>
      <c r="P664" s="337"/>
      <c r="Q664" s="337"/>
      <c r="R664" s="337"/>
      <c r="S664" s="337"/>
      <c r="T664" s="337"/>
      <c r="U664" s="337"/>
      <c r="V664" s="337"/>
      <c r="W664" s="337"/>
      <c r="X664" s="337"/>
      <c r="Y664" s="337"/>
      <c r="Z664" s="337"/>
      <c r="AA664" s="337"/>
      <c r="AB664" s="337"/>
      <c r="AC664" s="337"/>
      <c r="AD664" s="337"/>
      <c r="AE664" s="337"/>
      <c r="AF664" s="337"/>
      <c r="AG664" s="337"/>
      <c r="AH664" s="337"/>
      <c r="AI664" s="337"/>
      <c r="AJ664" s="337"/>
      <c r="AK664" s="337"/>
      <c r="AL664" s="337"/>
      <c r="AM664" s="337"/>
      <c r="AN664" s="337"/>
      <c r="AO664" s="337"/>
      <c r="AP664" s="337"/>
      <c r="AQ664" s="337"/>
      <c r="AR664" s="337"/>
    </row>
    <row r="665">
      <c r="A665" s="337"/>
      <c r="B665" s="337"/>
      <c r="C665" s="337"/>
      <c r="D665" s="337"/>
      <c r="E665" s="337"/>
      <c r="F665" s="337"/>
      <c r="G665" s="337"/>
      <c r="H665" s="337"/>
      <c r="I665" s="337"/>
      <c r="J665" s="337"/>
      <c r="K665" s="337"/>
      <c r="L665" s="337"/>
      <c r="M665" s="337"/>
      <c r="N665" s="337"/>
      <c r="O665" s="337"/>
      <c r="P665" s="337"/>
      <c r="Q665" s="337"/>
      <c r="R665" s="337"/>
      <c r="S665" s="337"/>
      <c r="T665" s="337"/>
      <c r="U665" s="337"/>
      <c r="V665" s="337"/>
      <c r="W665" s="337"/>
      <c r="X665" s="337"/>
      <c r="Y665" s="337"/>
      <c r="Z665" s="337"/>
      <c r="AA665" s="337"/>
      <c r="AB665" s="337"/>
      <c r="AC665" s="337"/>
      <c r="AD665" s="337"/>
      <c r="AE665" s="337"/>
      <c r="AF665" s="337"/>
      <c r="AG665" s="337"/>
      <c r="AH665" s="337"/>
      <c r="AI665" s="337"/>
      <c r="AJ665" s="337"/>
      <c r="AK665" s="337"/>
      <c r="AL665" s="337"/>
      <c r="AM665" s="337"/>
      <c r="AN665" s="337"/>
      <c r="AO665" s="337"/>
      <c r="AP665" s="337"/>
      <c r="AQ665" s="337"/>
      <c r="AR665" s="337"/>
    </row>
    <row r="666">
      <c r="A666" s="337"/>
      <c r="B666" s="337"/>
      <c r="C666" s="337"/>
      <c r="D666" s="337"/>
      <c r="E666" s="337"/>
      <c r="F666" s="337"/>
      <c r="G666" s="337"/>
      <c r="H666" s="337"/>
      <c r="I666" s="337"/>
      <c r="J666" s="337"/>
      <c r="K666" s="337"/>
      <c r="L666" s="337"/>
      <c r="M666" s="337"/>
      <c r="N666" s="337"/>
      <c r="O666" s="337"/>
      <c r="P666" s="337"/>
      <c r="Q666" s="337"/>
      <c r="R666" s="337"/>
      <c r="S666" s="337"/>
      <c r="T666" s="337"/>
      <c r="U666" s="337"/>
      <c r="V666" s="337"/>
      <c r="W666" s="337"/>
      <c r="X666" s="337"/>
      <c r="Y666" s="337"/>
      <c r="Z666" s="337"/>
      <c r="AA666" s="337"/>
      <c r="AB666" s="337"/>
      <c r="AC666" s="337"/>
      <c r="AD666" s="337"/>
      <c r="AE666" s="337"/>
      <c r="AF666" s="337"/>
      <c r="AG666" s="337"/>
      <c r="AH666" s="337"/>
      <c r="AI666" s="337"/>
      <c r="AJ666" s="337"/>
      <c r="AK666" s="337"/>
      <c r="AL666" s="337"/>
      <c r="AM666" s="337"/>
      <c r="AN666" s="337"/>
      <c r="AO666" s="337"/>
      <c r="AP666" s="337"/>
      <c r="AQ666" s="337"/>
      <c r="AR666" s="337"/>
    </row>
    <row r="667">
      <c r="A667" s="337"/>
      <c r="B667" s="337"/>
      <c r="C667" s="337"/>
      <c r="D667" s="337"/>
      <c r="E667" s="337"/>
      <c r="F667" s="337"/>
      <c r="G667" s="337"/>
      <c r="H667" s="337"/>
      <c r="I667" s="337"/>
      <c r="J667" s="337"/>
      <c r="K667" s="337"/>
      <c r="L667" s="337"/>
      <c r="M667" s="337"/>
      <c r="N667" s="337"/>
      <c r="O667" s="337"/>
      <c r="P667" s="337"/>
      <c r="Q667" s="337"/>
      <c r="R667" s="337"/>
      <c r="S667" s="337"/>
      <c r="T667" s="337"/>
      <c r="U667" s="337"/>
      <c r="V667" s="337"/>
      <c r="W667" s="337"/>
      <c r="X667" s="337"/>
      <c r="Y667" s="337"/>
      <c r="Z667" s="337"/>
      <c r="AA667" s="337"/>
      <c r="AB667" s="337"/>
      <c r="AC667" s="337"/>
      <c r="AD667" s="337"/>
      <c r="AE667" s="337"/>
      <c r="AF667" s="337"/>
      <c r="AG667" s="337"/>
      <c r="AH667" s="337"/>
      <c r="AI667" s="337"/>
      <c r="AJ667" s="337"/>
      <c r="AK667" s="337"/>
      <c r="AL667" s="337"/>
      <c r="AM667" s="337"/>
      <c r="AN667" s="337"/>
      <c r="AO667" s="337"/>
      <c r="AP667" s="337"/>
      <c r="AQ667" s="337"/>
      <c r="AR667" s="337"/>
    </row>
    <row r="668">
      <c r="A668" s="337"/>
      <c r="B668" s="337"/>
      <c r="C668" s="337"/>
      <c r="D668" s="337"/>
      <c r="E668" s="337"/>
      <c r="F668" s="337"/>
      <c r="G668" s="337"/>
      <c r="H668" s="337"/>
      <c r="I668" s="337"/>
      <c r="J668" s="337"/>
      <c r="K668" s="337"/>
      <c r="L668" s="337"/>
      <c r="M668" s="337"/>
      <c r="N668" s="337"/>
      <c r="O668" s="337"/>
      <c r="P668" s="337"/>
      <c r="Q668" s="337"/>
      <c r="R668" s="337"/>
      <c r="S668" s="337"/>
      <c r="T668" s="337"/>
      <c r="U668" s="337"/>
      <c r="V668" s="337"/>
      <c r="W668" s="337"/>
      <c r="X668" s="337"/>
      <c r="Y668" s="337"/>
      <c r="Z668" s="337"/>
      <c r="AA668" s="337"/>
      <c r="AB668" s="337"/>
      <c r="AC668" s="337"/>
      <c r="AD668" s="337"/>
      <c r="AE668" s="337"/>
      <c r="AF668" s="337"/>
      <c r="AG668" s="337"/>
      <c r="AH668" s="337"/>
      <c r="AI668" s="337"/>
      <c r="AJ668" s="337"/>
      <c r="AK668" s="337"/>
      <c r="AL668" s="337"/>
      <c r="AM668" s="337"/>
      <c r="AN668" s="337"/>
      <c r="AO668" s="337"/>
      <c r="AP668" s="337"/>
      <c r="AQ668" s="337"/>
      <c r="AR668" s="337"/>
    </row>
    <row r="669">
      <c r="A669" s="337"/>
      <c r="B669" s="337"/>
      <c r="C669" s="337"/>
      <c r="D669" s="337"/>
      <c r="E669" s="337"/>
      <c r="F669" s="337"/>
      <c r="G669" s="337"/>
      <c r="H669" s="337"/>
      <c r="I669" s="337"/>
      <c r="J669" s="337"/>
      <c r="K669" s="337"/>
      <c r="L669" s="337"/>
      <c r="M669" s="337"/>
      <c r="N669" s="337"/>
      <c r="O669" s="337"/>
      <c r="P669" s="337"/>
      <c r="Q669" s="337"/>
      <c r="R669" s="337"/>
      <c r="S669" s="337"/>
      <c r="T669" s="337"/>
      <c r="U669" s="337"/>
      <c r="V669" s="337"/>
      <c r="W669" s="337"/>
      <c r="X669" s="337"/>
      <c r="Y669" s="337"/>
      <c r="Z669" s="337"/>
      <c r="AA669" s="337"/>
      <c r="AB669" s="337"/>
      <c r="AC669" s="337"/>
      <c r="AD669" s="337"/>
      <c r="AE669" s="337"/>
      <c r="AF669" s="337"/>
      <c r="AG669" s="337"/>
      <c r="AH669" s="337"/>
      <c r="AI669" s="337"/>
      <c r="AJ669" s="337"/>
      <c r="AK669" s="337"/>
      <c r="AL669" s="337"/>
      <c r="AM669" s="337"/>
      <c r="AN669" s="337"/>
      <c r="AO669" s="337"/>
      <c r="AP669" s="337"/>
      <c r="AQ669" s="337"/>
      <c r="AR669" s="337"/>
    </row>
    <row r="670">
      <c r="A670" s="337"/>
      <c r="B670" s="337"/>
      <c r="C670" s="337"/>
      <c r="D670" s="337"/>
      <c r="E670" s="337"/>
      <c r="F670" s="337"/>
      <c r="G670" s="337"/>
      <c r="H670" s="337"/>
      <c r="I670" s="337"/>
      <c r="J670" s="337"/>
      <c r="K670" s="337"/>
      <c r="L670" s="337"/>
      <c r="M670" s="337"/>
      <c r="N670" s="337"/>
      <c r="O670" s="337"/>
      <c r="P670" s="337"/>
      <c r="Q670" s="337"/>
      <c r="R670" s="337"/>
      <c r="S670" s="337"/>
      <c r="T670" s="337"/>
      <c r="U670" s="337"/>
      <c r="V670" s="337"/>
      <c r="W670" s="337"/>
      <c r="X670" s="337"/>
      <c r="Y670" s="337"/>
      <c r="Z670" s="337"/>
      <c r="AA670" s="337"/>
      <c r="AB670" s="337"/>
      <c r="AC670" s="337"/>
      <c r="AD670" s="337"/>
      <c r="AE670" s="337"/>
      <c r="AF670" s="337"/>
      <c r="AG670" s="337"/>
      <c r="AH670" s="337"/>
      <c r="AI670" s="337"/>
      <c r="AJ670" s="337"/>
      <c r="AK670" s="337"/>
      <c r="AL670" s="337"/>
      <c r="AM670" s="337"/>
      <c r="AN670" s="337"/>
      <c r="AO670" s="337"/>
      <c r="AP670" s="337"/>
      <c r="AQ670" s="337"/>
      <c r="AR670" s="337"/>
    </row>
    <row r="671">
      <c r="A671" s="337"/>
      <c r="B671" s="337"/>
      <c r="C671" s="337"/>
      <c r="D671" s="337"/>
      <c r="E671" s="337"/>
      <c r="F671" s="337"/>
      <c r="G671" s="337"/>
      <c r="H671" s="337"/>
      <c r="I671" s="337"/>
      <c r="J671" s="337"/>
      <c r="K671" s="337"/>
      <c r="L671" s="337"/>
      <c r="M671" s="337"/>
      <c r="N671" s="337"/>
      <c r="O671" s="337"/>
      <c r="P671" s="337"/>
      <c r="Q671" s="337"/>
      <c r="R671" s="337"/>
      <c r="S671" s="337"/>
      <c r="T671" s="337"/>
      <c r="U671" s="337"/>
      <c r="V671" s="337"/>
      <c r="W671" s="337"/>
      <c r="X671" s="337"/>
      <c r="Y671" s="337"/>
      <c r="Z671" s="337"/>
      <c r="AA671" s="337"/>
      <c r="AB671" s="337"/>
      <c r="AC671" s="337"/>
      <c r="AD671" s="337"/>
      <c r="AE671" s="337"/>
      <c r="AF671" s="337"/>
      <c r="AG671" s="337"/>
      <c r="AH671" s="337"/>
      <c r="AI671" s="337"/>
      <c r="AJ671" s="337"/>
      <c r="AK671" s="337"/>
      <c r="AL671" s="337"/>
      <c r="AM671" s="337"/>
      <c r="AN671" s="337"/>
      <c r="AO671" s="337"/>
      <c r="AP671" s="337"/>
      <c r="AQ671" s="337"/>
      <c r="AR671" s="337"/>
    </row>
    <row r="672">
      <c r="A672" s="337"/>
      <c r="B672" s="337"/>
      <c r="C672" s="337"/>
      <c r="D672" s="337"/>
      <c r="E672" s="337"/>
      <c r="F672" s="337"/>
      <c r="G672" s="337"/>
      <c r="H672" s="337"/>
      <c r="I672" s="337"/>
      <c r="J672" s="337"/>
      <c r="K672" s="337"/>
      <c r="L672" s="337"/>
      <c r="M672" s="337"/>
      <c r="N672" s="337"/>
      <c r="O672" s="337"/>
      <c r="P672" s="337"/>
      <c r="Q672" s="337"/>
      <c r="R672" s="337"/>
      <c r="S672" s="337"/>
      <c r="T672" s="337"/>
      <c r="U672" s="337"/>
      <c r="V672" s="337"/>
      <c r="W672" s="337"/>
      <c r="X672" s="337"/>
      <c r="Y672" s="337"/>
      <c r="Z672" s="337"/>
      <c r="AA672" s="337"/>
      <c r="AB672" s="337"/>
      <c r="AC672" s="337"/>
      <c r="AD672" s="337"/>
      <c r="AE672" s="337"/>
      <c r="AF672" s="337"/>
      <c r="AG672" s="337"/>
      <c r="AH672" s="337"/>
      <c r="AI672" s="337"/>
      <c r="AJ672" s="337"/>
      <c r="AK672" s="337"/>
      <c r="AL672" s="337"/>
      <c r="AM672" s="337"/>
      <c r="AN672" s="337"/>
      <c r="AO672" s="337"/>
      <c r="AP672" s="337"/>
      <c r="AQ672" s="337"/>
      <c r="AR672" s="337"/>
    </row>
    <row r="673">
      <c r="A673" s="337"/>
      <c r="B673" s="337"/>
      <c r="C673" s="337"/>
      <c r="D673" s="337"/>
      <c r="E673" s="337"/>
      <c r="F673" s="337"/>
      <c r="G673" s="337"/>
      <c r="H673" s="337"/>
      <c r="I673" s="337"/>
      <c r="J673" s="337"/>
      <c r="K673" s="337"/>
      <c r="L673" s="337"/>
      <c r="M673" s="337"/>
      <c r="N673" s="337"/>
      <c r="O673" s="337"/>
      <c r="P673" s="337"/>
      <c r="Q673" s="337"/>
      <c r="R673" s="337"/>
      <c r="S673" s="337"/>
      <c r="T673" s="337"/>
      <c r="U673" s="337"/>
      <c r="V673" s="337"/>
      <c r="W673" s="337"/>
      <c r="X673" s="337"/>
      <c r="Y673" s="337"/>
      <c r="Z673" s="337"/>
      <c r="AA673" s="337"/>
      <c r="AB673" s="337"/>
      <c r="AC673" s="337"/>
      <c r="AD673" s="337"/>
      <c r="AE673" s="337"/>
      <c r="AF673" s="337"/>
      <c r="AG673" s="337"/>
      <c r="AH673" s="337"/>
      <c r="AI673" s="337"/>
      <c r="AJ673" s="337"/>
      <c r="AK673" s="337"/>
      <c r="AL673" s="337"/>
      <c r="AM673" s="337"/>
      <c r="AN673" s="337"/>
      <c r="AO673" s="337"/>
      <c r="AP673" s="337"/>
      <c r="AQ673" s="337"/>
      <c r="AR673" s="337"/>
    </row>
    <row r="674">
      <c r="A674" s="337"/>
      <c r="B674" s="337"/>
      <c r="C674" s="337"/>
      <c r="D674" s="337"/>
      <c r="E674" s="337"/>
      <c r="F674" s="337"/>
      <c r="G674" s="337"/>
      <c r="H674" s="337"/>
      <c r="I674" s="337"/>
      <c r="J674" s="337"/>
      <c r="K674" s="337"/>
      <c r="L674" s="337"/>
      <c r="M674" s="337"/>
      <c r="N674" s="337"/>
      <c r="O674" s="337"/>
      <c r="P674" s="337"/>
      <c r="Q674" s="337"/>
      <c r="R674" s="337"/>
      <c r="S674" s="337"/>
      <c r="T674" s="337"/>
      <c r="U674" s="337"/>
      <c r="V674" s="337"/>
      <c r="W674" s="337"/>
      <c r="X674" s="337"/>
      <c r="Y674" s="337"/>
      <c r="Z674" s="337"/>
      <c r="AA674" s="337"/>
      <c r="AB674" s="337"/>
      <c r="AC674" s="337"/>
      <c r="AD674" s="337"/>
      <c r="AE674" s="337"/>
      <c r="AF674" s="337"/>
      <c r="AG674" s="337"/>
      <c r="AH674" s="337"/>
      <c r="AI674" s="337"/>
      <c r="AJ674" s="337"/>
      <c r="AK674" s="337"/>
      <c r="AL674" s="337"/>
      <c r="AM674" s="337"/>
      <c r="AN674" s="337"/>
      <c r="AO674" s="337"/>
      <c r="AP674" s="337"/>
      <c r="AQ674" s="337"/>
      <c r="AR674" s="337"/>
    </row>
    <row r="675">
      <c r="A675" s="337"/>
      <c r="B675" s="337"/>
      <c r="C675" s="337"/>
      <c r="D675" s="337"/>
      <c r="E675" s="337"/>
      <c r="F675" s="337"/>
      <c r="G675" s="337"/>
      <c r="H675" s="337"/>
      <c r="I675" s="337"/>
      <c r="J675" s="337"/>
      <c r="K675" s="337"/>
      <c r="L675" s="337"/>
      <c r="M675" s="337"/>
      <c r="N675" s="337"/>
      <c r="O675" s="337"/>
      <c r="P675" s="337"/>
      <c r="Q675" s="337"/>
      <c r="R675" s="337"/>
      <c r="S675" s="337"/>
      <c r="T675" s="337"/>
      <c r="U675" s="337"/>
      <c r="V675" s="337"/>
      <c r="W675" s="337"/>
      <c r="X675" s="337"/>
      <c r="Y675" s="337"/>
      <c r="Z675" s="337"/>
      <c r="AA675" s="337"/>
      <c r="AB675" s="337"/>
      <c r="AC675" s="337"/>
      <c r="AD675" s="337"/>
      <c r="AE675" s="337"/>
      <c r="AF675" s="337"/>
      <c r="AG675" s="337"/>
      <c r="AH675" s="337"/>
      <c r="AI675" s="337"/>
      <c r="AJ675" s="337"/>
      <c r="AK675" s="337"/>
      <c r="AL675" s="337"/>
      <c r="AM675" s="337"/>
      <c r="AN675" s="337"/>
      <c r="AO675" s="337"/>
      <c r="AP675" s="337"/>
      <c r="AQ675" s="337"/>
      <c r="AR675" s="337"/>
    </row>
    <row r="676">
      <c r="A676" s="337"/>
      <c r="B676" s="337"/>
      <c r="C676" s="337"/>
      <c r="D676" s="337"/>
      <c r="E676" s="337"/>
      <c r="F676" s="337"/>
      <c r="G676" s="337"/>
      <c r="H676" s="337"/>
      <c r="I676" s="337"/>
      <c r="J676" s="337"/>
      <c r="K676" s="337"/>
      <c r="L676" s="337"/>
      <c r="M676" s="337"/>
      <c r="N676" s="337"/>
      <c r="O676" s="337"/>
      <c r="P676" s="337"/>
      <c r="Q676" s="337"/>
      <c r="R676" s="337"/>
      <c r="S676" s="337"/>
      <c r="T676" s="337"/>
      <c r="U676" s="337"/>
      <c r="V676" s="337"/>
      <c r="W676" s="337"/>
      <c r="X676" s="337"/>
      <c r="Y676" s="337"/>
      <c r="Z676" s="337"/>
      <c r="AA676" s="337"/>
      <c r="AB676" s="337"/>
      <c r="AC676" s="337"/>
      <c r="AD676" s="337"/>
      <c r="AE676" s="337"/>
      <c r="AF676" s="337"/>
      <c r="AG676" s="337"/>
      <c r="AH676" s="337"/>
      <c r="AI676" s="337"/>
      <c r="AJ676" s="337"/>
      <c r="AK676" s="337"/>
      <c r="AL676" s="337"/>
      <c r="AM676" s="337"/>
      <c r="AN676" s="337"/>
      <c r="AO676" s="337"/>
      <c r="AP676" s="337"/>
      <c r="AQ676" s="337"/>
      <c r="AR676" s="337"/>
    </row>
    <row r="677">
      <c r="A677" s="337"/>
      <c r="B677" s="337"/>
      <c r="C677" s="337"/>
      <c r="D677" s="337"/>
      <c r="E677" s="337"/>
      <c r="F677" s="337"/>
      <c r="G677" s="337"/>
      <c r="H677" s="337"/>
      <c r="I677" s="337"/>
      <c r="J677" s="337"/>
      <c r="K677" s="337"/>
      <c r="L677" s="337"/>
      <c r="M677" s="337"/>
      <c r="N677" s="337"/>
      <c r="O677" s="337"/>
      <c r="P677" s="337"/>
      <c r="Q677" s="337"/>
      <c r="R677" s="337"/>
      <c r="S677" s="337"/>
      <c r="T677" s="337"/>
      <c r="U677" s="337"/>
      <c r="V677" s="337"/>
      <c r="W677" s="337"/>
      <c r="X677" s="337"/>
      <c r="Y677" s="337"/>
      <c r="Z677" s="337"/>
      <c r="AA677" s="337"/>
      <c r="AB677" s="337"/>
      <c r="AC677" s="337"/>
      <c r="AD677" s="337"/>
      <c r="AE677" s="337"/>
      <c r="AF677" s="337"/>
      <c r="AG677" s="337"/>
      <c r="AH677" s="337"/>
      <c r="AI677" s="337"/>
      <c r="AJ677" s="337"/>
      <c r="AK677" s="337"/>
      <c r="AL677" s="337"/>
      <c r="AM677" s="337"/>
      <c r="AN677" s="337"/>
      <c r="AO677" s="337"/>
      <c r="AP677" s="337"/>
      <c r="AQ677" s="337"/>
      <c r="AR677" s="337"/>
    </row>
    <row r="678">
      <c r="A678" s="337"/>
      <c r="B678" s="337"/>
      <c r="C678" s="337"/>
      <c r="D678" s="337"/>
      <c r="E678" s="337"/>
      <c r="F678" s="337"/>
      <c r="G678" s="337"/>
      <c r="H678" s="337"/>
      <c r="I678" s="337"/>
      <c r="J678" s="337"/>
      <c r="K678" s="337"/>
      <c r="L678" s="337"/>
      <c r="M678" s="337"/>
      <c r="N678" s="337"/>
      <c r="O678" s="337"/>
      <c r="P678" s="337"/>
      <c r="Q678" s="337"/>
      <c r="R678" s="337"/>
      <c r="S678" s="337"/>
      <c r="T678" s="337"/>
      <c r="U678" s="337"/>
      <c r="V678" s="337"/>
      <c r="W678" s="337"/>
      <c r="X678" s="337"/>
      <c r="Y678" s="337"/>
      <c r="Z678" s="337"/>
      <c r="AA678" s="337"/>
      <c r="AB678" s="337"/>
      <c r="AC678" s="337"/>
      <c r="AD678" s="337"/>
      <c r="AE678" s="337"/>
      <c r="AF678" s="337"/>
      <c r="AG678" s="337"/>
      <c r="AH678" s="337"/>
      <c r="AI678" s="337"/>
      <c r="AJ678" s="337"/>
      <c r="AK678" s="337"/>
      <c r="AL678" s="337"/>
      <c r="AM678" s="337"/>
      <c r="AN678" s="337"/>
      <c r="AO678" s="337"/>
      <c r="AP678" s="337"/>
      <c r="AQ678" s="337"/>
      <c r="AR678" s="337"/>
    </row>
    <row r="679">
      <c r="A679" s="337"/>
      <c r="B679" s="337"/>
      <c r="C679" s="337"/>
      <c r="D679" s="337"/>
      <c r="E679" s="337"/>
      <c r="F679" s="337"/>
      <c r="G679" s="337"/>
      <c r="H679" s="337"/>
      <c r="I679" s="337"/>
      <c r="J679" s="337"/>
      <c r="K679" s="337"/>
      <c r="L679" s="337"/>
      <c r="M679" s="337"/>
      <c r="N679" s="337"/>
      <c r="O679" s="337"/>
      <c r="P679" s="337"/>
      <c r="Q679" s="337"/>
      <c r="R679" s="337"/>
      <c r="S679" s="337"/>
      <c r="T679" s="337"/>
      <c r="U679" s="337"/>
      <c r="V679" s="337"/>
      <c r="W679" s="337"/>
      <c r="X679" s="337"/>
      <c r="Y679" s="337"/>
      <c r="Z679" s="337"/>
      <c r="AA679" s="337"/>
      <c r="AB679" s="337"/>
      <c r="AC679" s="337"/>
      <c r="AD679" s="337"/>
      <c r="AE679" s="337"/>
      <c r="AF679" s="337"/>
      <c r="AG679" s="337"/>
      <c r="AH679" s="337"/>
      <c r="AI679" s="337"/>
      <c r="AJ679" s="337"/>
      <c r="AK679" s="337"/>
      <c r="AL679" s="337"/>
      <c r="AM679" s="337"/>
      <c r="AN679" s="337"/>
      <c r="AO679" s="337"/>
      <c r="AP679" s="337"/>
      <c r="AQ679" s="337"/>
      <c r="AR679" s="337"/>
    </row>
    <row r="680">
      <c r="A680" s="337"/>
      <c r="B680" s="337"/>
      <c r="C680" s="337"/>
      <c r="D680" s="337"/>
      <c r="E680" s="337"/>
      <c r="F680" s="337"/>
      <c r="G680" s="337"/>
      <c r="H680" s="337"/>
      <c r="I680" s="337"/>
      <c r="J680" s="337"/>
      <c r="K680" s="337"/>
      <c r="L680" s="337"/>
      <c r="M680" s="337"/>
      <c r="N680" s="337"/>
      <c r="O680" s="337"/>
      <c r="P680" s="337"/>
      <c r="Q680" s="337"/>
      <c r="R680" s="337"/>
      <c r="S680" s="337"/>
      <c r="T680" s="337"/>
      <c r="U680" s="337"/>
      <c r="V680" s="337"/>
      <c r="W680" s="337"/>
      <c r="X680" s="337"/>
      <c r="Y680" s="337"/>
      <c r="Z680" s="337"/>
      <c r="AA680" s="337"/>
      <c r="AB680" s="337"/>
      <c r="AC680" s="337"/>
      <c r="AD680" s="337"/>
      <c r="AE680" s="337"/>
      <c r="AF680" s="337"/>
      <c r="AG680" s="337"/>
      <c r="AH680" s="337"/>
      <c r="AI680" s="337"/>
      <c r="AJ680" s="337"/>
      <c r="AK680" s="337"/>
      <c r="AL680" s="337"/>
      <c r="AM680" s="337"/>
      <c r="AN680" s="337"/>
      <c r="AO680" s="337"/>
      <c r="AP680" s="337"/>
      <c r="AQ680" s="337"/>
      <c r="AR680" s="337"/>
    </row>
    <row r="681">
      <c r="A681" s="337"/>
      <c r="B681" s="337"/>
      <c r="C681" s="337"/>
      <c r="D681" s="337"/>
      <c r="E681" s="337"/>
      <c r="F681" s="337"/>
      <c r="G681" s="337"/>
      <c r="H681" s="337"/>
      <c r="I681" s="337"/>
      <c r="J681" s="337"/>
      <c r="K681" s="337"/>
      <c r="L681" s="337"/>
      <c r="M681" s="337"/>
      <c r="N681" s="337"/>
      <c r="O681" s="337"/>
      <c r="P681" s="337"/>
      <c r="Q681" s="337"/>
      <c r="R681" s="337"/>
      <c r="S681" s="337"/>
      <c r="T681" s="337"/>
      <c r="U681" s="337"/>
      <c r="V681" s="337"/>
      <c r="W681" s="337"/>
      <c r="X681" s="337"/>
      <c r="Y681" s="337"/>
      <c r="Z681" s="337"/>
      <c r="AA681" s="337"/>
      <c r="AB681" s="337"/>
      <c r="AC681" s="337"/>
      <c r="AD681" s="337"/>
      <c r="AE681" s="337"/>
      <c r="AF681" s="337"/>
      <c r="AG681" s="337"/>
      <c r="AH681" s="337"/>
      <c r="AI681" s="337"/>
      <c r="AJ681" s="337"/>
      <c r="AK681" s="337"/>
      <c r="AL681" s="337"/>
      <c r="AM681" s="337"/>
      <c r="AN681" s="337"/>
      <c r="AO681" s="337"/>
      <c r="AP681" s="337"/>
      <c r="AQ681" s="337"/>
      <c r="AR681" s="337"/>
    </row>
    <row r="682">
      <c r="A682" s="337"/>
      <c r="B682" s="337"/>
      <c r="C682" s="337"/>
      <c r="D682" s="337"/>
      <c r="E682" s="337"/>
      <c r="F682" s="337"/>
      <c r="G682" s="337"/>
      <c r="H682" s="337"/>
      <c r="I682" s="337"/>
      <c r="J682" s="337"/>
      <c r="K682" s="337"/>
      <c r="L682" s="337"/>
      <c r="M682" s="337"/>
      <c r="N682" s="337"/>
      <c r="O682" s="337"/>
      <c r="P682" s="337"/>
      <c r="Q682" s="337"/>
      <c r="R682" s="337"/>
      <c r="S682" s="337"/>
      <c r="T682" s="337"/>
      <c r="U682" s="337"/>
      <c r="V682" s="337"/>
      <c r="W682" s="337"/>
      <c r="X682" s="337"/>
      <c r="Y682" s="337"/>
      <c r="Z682" s="337"/>
      <c r="AA682" s="337"/>
      <c r="AB682" s="337"/>
      <c r="AC682" s="337"/>
      <c r="AD682" s="337"/>
      <c r="AE682" s="337"/>
      <c r="AF682" s="337"/>
      <c r="AG682" s="337"/>
      <c r="AH682" s="337"/>
      <c r="AI682" s="337"/>
      <c r="AJ682" s="337"/>
      <c r="AK682" s="337"/>
      <c r="AL682" s="337"/>
      <c r="AM682" s="337"/>
      <c r="AN682" s="337"/>
      <c r="AO682" s="337"/>
      <c r="AP682" s="337"/>
      <c r="AQ682" s="337"/>
      <c r="AR682" s="337"/>
    </row>
    <row r="683">
      <c r="A683" s="337"/>
      <c r="B683" s="337"/>
      <c r="C683" s="337"/>
      <c r="D683" s="337"/>
      <c r="E683" s="337"/>
      <c r="F683" s="337"/>
      <c r="G683" s="337"/>
      <c r="H683" s="337"/>
      <c r="I683" s="337"/>
      <c r="J683" s="337"/>
      <c r="K683" s="337"/>
      <c r="L683" s="337"/>
      <c r="M683" s="337"/>
      <c r="N683" s="337"/>
      <c r="O683" s="337"/>
      <c r="P683" s="337"/>
      <c r="Q683" s="337"/>
      <c r="R683" s="337"/>
      <c r="S683" s="337"/>
      <c r="T683" s="337"/>
      <c r="U683" s="337"/>
      <c r="V683" s="337"/>
      <c r="W683" s="337"/>
      <c r="X683" s="337"/>
      <c r="Y683" s="337"/>
      <c r="Z683" s="337"/>
      <c r="AA683" s="337"/>
      <c r="AB683" s="337"/>
      <c r="AC683" s="337"/>
      <c r="AD683" s="337"/>
      <c r="AE683" s="337"/>
      <c r="AF683" s="337"/>
      <c r="AG683" s="337"/>
      <c r="AH683" s="337"/>
      <c r="AI683" s="337"/>
      <c r="AJ683" s="337"/>
      <c r="AK683" s="337"/>
      <c r="AL683" s="337"/>
      <c r="AM683" s="337"/>
      <c r="AN683" s="337"/>
      <c r="AO683" s="337"/>
      <c r="AP683" s="337"/>
      <c r="AQ683" s="337"/>
      <c r="AR683" s="337"/>
    </row>
    <row r="684">
      <c r="A684" s="337"/>
      <c r="B684" s="337"/>
      <c r="C684" s="337"/>
      <c r="D684" s="337"/>
      <c r="E684" s="337"/>
      <c r="F684" s="337"/>
      <c r="G684" s="337"/>
      <c r="H684" s="337"/>
      <c r="I684" s="337"/>
      <c r="J684" s="337"/>
      <c r="K684" s="337"/>
      <c r="L684" s="337"/>
      <c r="M684" s="337"/>
      <c r="N684" s="337"/>
      <c r="O684" s="337"/>
      <c r="P684" s="337"/>
      <c r="Q684" s="337"/>
      <c r="R684" s="337"/>
      <c r="S684" s="337"/>
      <c r="T684" s="337"/>
      <c r="U684" s="337"/>
      <c r="V684" s="337"/>
      <c r="W684" s="337"/>
      <c r="X684" s="337"/>
      <c r="Y684" s="337"/>
      <c r="Z684" s="337"/>
      <c r="AA684" s="337"/>
      <c r="AB684" s="337"/>
      <c r="AC684" s="337"/>
      <c r="AD684" s="337"/>
      <c r="AE684" s="337"/>
      <c r="AF684" s="337"/>
      <c r="AG684" s="337"/>
      <c r="AH684" s="337"/>
      <c r="AI684" s="337"/>
      <c r="AJ684" s="337"/>
      <c r="AK684" s="337"/>
      <c r="AL684" s="337"/>
      <c r="AM684" s="337"/>
      <c r="AN684" s="337"/>
      <c r="AO684" s="337"/>
      <c r="AP684" s="337"/>
      <c r="AQ684" s="337"/>
      <c r="AR684" s="337"/>
    </row>
    <row r="685">
      <c r="A685" s="337"/>
      <c r="B685" s="337"/>
      <c r="C685" s="337"/>
      <c r="D685" s="337"/>
      <c r="E685" s="337"/>
      <c r="F685" s="337"/>
      <c r="G685" s="337"/>
      <c r="H685" s="337"/>
      <c r="I685" s="337"/>
      <c r="J685" s="337"/>
      <c r="K685" s="337"/>
      <c r="L685" s="337"/>
      <c r="M685" s="337"/>
      <c r="N685" s="337"/>
      <c r="O685" s="337"/>
      <c r="P685" s="337"/>
      <c r="Q685" s="337"/>
      <c r="R685" s="337"/>
      <c r="S685" s="337"/>
      <c r="T685" s="337"/>
      <c r="U685" s="337"/>
      <c r="V685" s="337"/>
      <c r="W685" s="337"/>
      <c r="X685" s="337"/>
      <c r="Y685" s="337"/>
      <c r="Z685" s="337"/>
      <c r="AA685" s="337"/>
      <c r="AB685" s="337"/>
      <c r="AC685" s="337"/>
      <c r="AD685" s="337"/>
      <c r="AE685" s="337"/>
      <c r="AF685" s="337"/>
      <c r="AG685" s="337"/>
      <c r="AH685" s="337"/>
      <c r="AI685" s="337"/>
      <c r="AJ685" s="337"/>
      <c r="AK685" s="337"/>
      <c r="AL685" s="337"/>
      <c r="AM685" s="337"/>
      <c r="AN685" s="337"/>
      <c r="AO685" s="337"/>
      <c r="AP685" s="337"/>
      <c r="AQ685" s="337"/>
      <c r="AR685" s="337"/>
    </row>
    <row r="686">
      <c r="A686" s="337"/>
      <c r="B686" s="337"/>
      <c r="C686" s="337"/>
      <c r="D686" s="337"/>
      <c r="E686" s="337"/>
      <c r="F686" s="337"/>
      <c r="G686" s="337"/>
      <c r="H686" s="337"/>
      <c r="I686" s="337"/>
      <c r="J686" s="337"/>
      <c r="K686" s="337"/>
      <c r="L686" s="337"/>
      <c r="M686" s="337"/>
      <c r="N686" s="337"/>
      <c r="O686" s="337"/>
      <c r="P686" s="337"/>
      <c r="Q686" s="337"/>
      <c r="R686" s="337"/>
      <c r="S686" s="337"/>
      <c r="T686" s="337"/>
      <c r="U686" s="337"/>
      <c r="V686" s="337"/>
      <c r="W686" s="337"/>
      <c r="X686" s="337"/>
      <c r="Y686" s="337"/>
      <c r="Z686" s="337"/>
      <c r="AA686" s="337"/>
      <c r="AB686" s="337"/>
      <c r="AC686" s="337"/>
      <c r="AD686" s="337"/>
      <c r="AE686" s="337"/>
      <c r="AF686" s="337"/>
      <c r="AG686" s="337"/>
      <c r="AH686" s="337"/>
      <c r="AI686" s="337"/>
      <c r="AJ686" s="337"/>
      <c r="AK686" s="337"/>
      <c r="AL686" s="337"/>
      <c r="AM686" s="337"/>
      <c r="AN686" s="337"/>
      <c r="AO686" s="337"/>
      <c r="AP686" s="337"/>
      <c r="AQ686" s="337"/>
      <c r="AR686" s="337"/>
    </row>
    <row r="687">
      <c r="A687" s="337"/>
      <c r="B687" s="337"/>
      <c r="C687" s="337"/>
      <c r="D687" s="337"/>
      <c r="E687" s="337"/>
      <c r="F687" s="337"/>
      <c r="G687" s="337"/>
      <c r="H687" s="337"/>
      <c r="I687" s="337"/>
      <c r="J687" s="337"/>
      <c r="K687" s="337"/>
      <c r="L687" s="337"/>
      <c r="M687" s="337"/>
      <c r="N687" s="337"/>
      <c r="O687" s="337"/>
      <c r="P687" s="337"/>
      <c r="Q687" s="337"/>
      <c r="R687" s="337"/>
      <c r="S687" s="337"/>
      <c r="T687" s="337"/>
      <c r="U687" s="337"/>
      <c r="V687" s="337"/>
      <c r="W687" s="337"/>
      <c r="X687" s="337"/>
      <c r="Y687" s="337"/>
      <c r="Z687" s="337"/>
      <c r="AA687" s="337"/>
      <c r="AB687" s="337"/>
      <c r="AC687" s="337"/>
      <c r="AD687" s="337"/>
      <c r="AE687" s="337"/>
      <c r="AF687" s="337"/>
      <c r="AG687" s="337"/>
      <c r="AH687" s="337"/>
      <c r="AI687" s="337"/>
      <c r="AJ687" s="337"/>
      <c r="AK687" s="337"/>
      <c r="AL687" s="337"/>
      <c r="AM687" s="337"/>
      <c r="AN687" s="337"/>
      <c r="AO687" s="337"/>
      <c r="AP687" s="337"/>
      <c r="AQ687" s="337"/>
      <c r="AR687" s="337"/>
    </row>
    <row r="688">
      <c r="A688" s="337"/>
      <c r="B688" s="337"/>
      <c r="C688" s="337"/>
      <c r="D688" s="337"/>
      <c r="E688" s="337"/>
      <c r="F688" s="337"/>
      <c r="G688" s="337"/>
      <c r="H688" s="337"/>
      <c r="I688" s="337"/>
      <c r="J688" s="337"/>
      <c r="K688" s="337"/>
      <c r="L688" s="337"/>
      <c r="M688" s="337"/>
      <c r="N688" s="337"/>
      <c r="O688" s="337"/>
      <c r="P688" s="337"/>
      <c r="Q688" s="337"/>
      <c r="R688" s="337"/>
      <c r="S688" s="337"/>
      <c r="T688" s="337"/>
      <c r="U688" s="337"/>
      <c r="V688" s="337"/>
      <c r="W688" s="337"/>
      <c r="X688" s="337"/>
      <c r="Y688" s="337"/>
      <c r="Z688" s="337"/>
      <c r="AA688" s="337"/>
      <c r="AB688" s="337"/>
      <c r="AC688" s="337"/>
      <c r="AD688" s="337"/>
      <c r="AE688" s="337"/>
      <c r="AF688" s="337"/>
      <c r="AG688" s="337"/>
      <c r="AH688" s="337"/>
      <c r="AI688" s="337"/>
      <c r="AJ688" s="337"/>
      <c r="AK688" s="337"/>
      <c r="AL688" s="337"/>
      <c r="AM688" s="337"/>
      <c r="AN688" s="337"/>
      <c r="AO688" s="337"/>
      <c r="AP688" s="337"/>
      <c r="AQ688" s="337"/>
      <c r="AR688" s="337"/>
    </row>
    <row r="689">
      <c r="A689" s="337"/>
      <c r="B689" s="337"/>
      <c r="C689" s="337"/>
      <c r="D689" s="337"/>
      <c r="E689" s="337"/>
      <c r="F689" s="337"/>
      <c r="G689" s="337"/>
      <c r="H689" s="337"/>
      <c r="I689" s="337"/>
      <c r="J689" s="337"/>
      <c r="K689" s="337"/>
      <c r="L689" s="337"/>
      <c r="M689" s="337"/>
      <c r="N689" s="337"/>
      <c r="O689" s="337"/>
      <c r="P689" s="337"/>
      <c r="Q689" s="337"/>
      <c r="R689" s="337"/>
      <c r="S689" s="337"/>
      <c r="T689" s="337"/>
      <c r="U689" s="337"/>
      <c r="V689" s="337"/>
      <c r="W689" s="337"/>
      <c r="X689" s="337"/>
      <c r="Y689" s="337"/>
      <c r="Z689" s="337"/>
      <c r="AA689" s="337"/>
      <c r="AB689" s="337"/>
      <c r="AC689" s="337"/>
      <c r="AD689" s="337"/>
      <c r="AE689" s="337"/>
      <c r="AF689" s="337"/>
      <c r="AG689" s="337"/>
      <c r="AH689" s="337"/>
      <c r="AI689" s="337"/>
      <c r="AJ689" s="337"/>
      <c r="AK689" s="337"/>
      <c r="AL689" s="337"/>
      <c r="AM689" s="337"/>
      <c r="AN689" s="337"/>
      <c r="AO689" s="337"/>
      <c r="AP689" s="337"/>
      <c r="AQ689" s="337"/>
      <c r="AR689" s="337"/>
    </row>
    <row r="690">
      <c r="A690" s="337"/>
      <c r="B690" s="337"/>
      <c r="C690" s="337"/>
      <c r="D690" s="337"/>
      <c r="E690" s="337"/>
      <c r="F690" s="337"/>
      <c r="G690" s="337"/>
      <c r="H690" s="337"/>
      <c r="I690" s="337"/>
      <c r="J690" s="337"/>
      <c r="K690" s="337"/>
      <c r="L690" s="337"/>
      <c r="M690" s="337"/>
      <c r="N690" s="337"/>
      <c r="O690" s="337"/>
      <c r="P690" s="337"/>
      <c r="Q690" s="337"/>
      <c r="R690" s="337"/>
      <c r="S690" s="337"/>
      <c r="T690" s="337"/>
      <c r="U690" s="337"/>
      <c r="V690" s="337"/>
      <c r="W690" s="337"/>
      <c r="X690" s="337"/>
      <c r="Y690" s="337"/>
      <c r="Z690" s="337"/>
      <c r="AA690" s="337"/>
      <c r="AB690" s="337"/>
      <c r="AC690" s="337"/>
      <c r="AD690" s="337"/>
      <c r="AE690" s="337"/>
      <c r="AF690" s="337"/>
      <c r="AG690" s="337"/>
      <c r="AH690" s="337"/>
      <c r="AI690" s="337"/>
      <c r="AJ690" s="337"/>
      <c r="AK690" s="337"/>
      <c r="AL690" s="337"/>
      <c r="AM690" s="337"/>
      <c r="AN690" s="337"/>
      <c r="AO690" s="337"/>
      <c r="AP690" s="337"/>
      <c r="AQ690" s="337"/>
      <c r="AR690" s="337"/>
    </row>
    <row r="691">
      <c r="A691" s="337"/>
      <c r="B691" s="337"/>
      <c r="C691" s="337"/>
      <c r="D691" s="337"/>
      <c r="E691" s="337"/>
      <c r="F691" s="337"/>
      <c r="G691" s="337"/>
      <c r="H691" s="337"/>
      <c r="I691" s="337"/>
      <c r="J691" s="337"/>
      <c r="K691" s="337"/>
      <c r="L691" s="337"/>
      <c r="M691" s="337"/>
      <c r="N691" s="337"/>
      <c r="O691" s="337"/>
      <c r="P691" s="337"/>
      <c r="Q691" s="337"/>
      <c r="R691" s="337"/>
      <c r="S691" s="337"/>
      <c r="T691" s="337"/>
      <c r="U691" s="337"/>
      <c r="V691" s="337"/>
      <c r="W691" s="337"/>
      <c r="X691" s="337"/>
      <c r="Y691" s="337"/>
      <c r="Z691" s="337"/>
      <c r="AA691" s="337"/>
      <c r="AB691" s="337"/>
      <c r="AC691" s="337"/>
      <c r="AD691" s="337"/>
      <c r="AE691" s="337"/>
      <c r="AF691" s="337"/>
      <c r="AG691" s="337"/>
      <c r="AH691" s="337"/>
      <c r="AI691" s="337"/>
      <c r="AJ691" s="337"/>
      <c r="AK691" s="337"/>
      <c r="AL691" s="337"/>
      <c r="AM691" s="337"/>
      <c r="AN691" s="337"/>
      <c r="AO691" s="337"/>
      <c r="AP691" s="337"/>
      <c r="AQ691" s="337"/>
      <c r="AR691" s="337"/>
    </row>
    <row r="692">
      <c r="A692" s="337"/>
      <c r="B692" s="337"/>
      <c r="C692" s="337"/>
      <c r="D692" s="337"/>
      <c r="E692" s="337"/>
      <c r="F692" s="337"/>
      <c r="G692" s="337"/>
      <c r="H692" s="337"/>
      <c r="I692" s="337"/>
      <c r="J692" s="337"/>
      <c r="K692" s="337"/>
      <c r="L692" s="337"/>
      <c r="M692" s="337"/>
      <c r="N692" s="337"/>
      <c r="O692" s="337"/>
      <c r="P692" s="337"/>
      <c r="Q692" s="337"/>
      <c r="R692" s="337"/>
      <c r="S692" s="337"/>
      <c r="T692" s="337"/>
      <c r="U692" s="337"/>
      <c r="V692" s="337"/>
      <c r="W692" s="337"/>
      <c r="X692" s="337"/>
      <c r="Y692" s="337"/>
      <c r="Z692" s="337"/>
      <c r="AA692" s="337"/>
      <c r="AB692" s="337"/>
      <c r="AC692" s="337"/>
      <c r="AD692" s="337"/>
      <c r="AE692" s="337"/>
      <c r="AF692" s="337"/>
      <c r="AG692" s="337"/>
      <c r="AH692" s="337"/>
      <c r="AI692" s="337"/>
      <c r="AJ692" s="337"/>
      <c r="AK692" s="337"/>
      <c r="AL692" s="337"/>
      <c r="AM692" s="337"/>
      <c r="AN692" s="337"/>
      <c r="AO692" s="337"/>
      <c r="AP692" s="337"/>
      <c r="AQ692" s="337"/>
      <c r="AR692" s="337"/>
    </row>
    <row r="693">
      <c r="A693" s="337"/>
      <c r="B693" s="337"/>
      <c r="C693" s="337"/>
      <c r="D693" s="337"/>
      <c r="E693" s="337"/>
      <c r="F693" s="337"/>
      <c r="G693" s="337"/>
      <c r="H693" s="337"/>
      <c r="I693" s="337"/>
      <c r="J693" s="337"/>
      <c r="K693" s="337"/>
      <c r="L693" s="337"/>
      <c r="M693" s="337"/>
      <c r="N693" s="337"/>
      <c r="O693" s="337"/>
      <c r="P693" s="337"/>
      <c r="Q693" s="337"/>
      <c r="R693" s="337"/>
      <c r="S693" s="337"/>
      <c r="T693" s="337"/>
      <c r="U693" s="337"/>
      <c r="V693" s="337"/>
      <c r="W693" s="337"/>
      <c r="X693" s="337"/>
      <c r="Y693" s="337"/>
      <c r="Z693" s="337"/>
      <c r="AA693" s="337"/>
      <c r="AB693" s="337"/>
      <c r="AC693" s="337"/>
      <c r="AD693" s="337"/>
      <c r="AE693" s="337"/>
      <c r="AF693" s="337"/>
      <c r="AG693" s="337"/>
      <c r="AH693" s="337"/>
      <c r="AI693" s="337"/>
      <c r="AJ693" s="337"/>
      <c r="AK693" s="337"/>
      <c r="AL693" s="337"/>
      <c r="AM693" s="337"/>
      <c r="AN693" s="337"/>
      <c r="AO693" s="337"/>
      <c r="AP693" s="337"/>
      <c r="AQ693" s="337"/>
      <c r="AR693" s="337"/>
    </row>
    <row r="694">
      <c r="A694" s="337"/>
      <c r="B694" s="337"/>
      <c r="C694" s="337"/>
      <c r="D694" s="337"/>
      <c r="E694" s="337"/>
      <c r="F694" s="337"/>
      <c r="G694" s="337"/>
      <c r="H694" s="337"/>
      <c r="I694" s="337"/>
      <c r="J694" s="337"/>
      <c r="K694" s="337"/>
      <c r="L694" s="337"/>
      <c r="M694" s="337"/>
      <c r="N694" s="337"/>
      <c r="O694" s="337"/>
      <c r="P694" s="337"/>
      <c r="Q694" s="337"/>
      <c r="R694" s="337"/>
      <c r="S694" s="337"/>
      <c r="T694" s="337"/>
      <c r="U694" s="337"/>
      <c r="V694" s="337"/>
      <c r="W694" s="337"/>
      <c r="X694" s="337"/>
      <c r="Y694" s="337"/>
      <c r="Z694" s="337"/>
      <c r="AA694" s="337"/>
      <c r="AB694" s="337"/>
      <c r="AC694" s="337"/>
      <c r="AD694" s="337"/>
      <c r="AE694" s="337"/>
      <c r="AF694" s="337"/>
      <c r="AG694" s="337"/>
      <c r="AH694" s="337"/>
      <c r="AI694" s="337"/>
      <c r="AJ694" s="337"/>
      <c r="AK694" s="337"/>
      <c r="AL694" s="337"/>
      <c r="AM694" s="337"/>
      <c r="AN694" s="337"/>
      <c r="AO694" s="337"/>
      <c r="AP694" s="337"/>
      <c r="AQ694" s="337"/>
      <c r="AR694" s="337"/>
    </row>
    <row r="695">
      <c r="A695" s="337"/>
      <c r="B695" s="337"/>
      <c r="C695" s="337"/>
      <c r="D695" s="337"/>
      <c r="E695" s="337"/>
      <c r="F695" s="337"/>
      <c r="G695" s="337"/>
      <c r="H695" s="337"/>
      <c r="I695" s="337"/>
      <c r="J695" s="337"/>
      <c r="K695" s="337"/>
      <c r="L695" s="337"/>
      <c r="M695" s="337"/>
      <c r="N695" s="337"/>
      <c r="O695" s="337"/>
      <c r="P695" s="337"/>
      <c r="Q695" s="337"/>
      <c r="R695" s="337"/>
      <c r="S695" s="337"/>
      <c r="T695" s="337"/>
      <c r="U695" s="337"/>
      <c r="V695" s="337"/>
      <c r="W695" s="337"/>
      <c r="X695" s="337"/>
      <c r="Y695" s="337"/>
      <c r="Z695" s="337"/>
      <c r="AA695" s="337"/>
      <c r="AB695" s="337"/>
      <c r="AC695" s="337"/>
      <c r="AD695" s="337"/>
      <c r="AE695" s="337"/>
      <c r="AF695" s="337"/>
      <c r="AG695" s="337"/>
      <c r="AH695" s="337"/>
      <c r="AI695" s="337"/>
      <c r="AJ695" s="337"/>
      <c r="AK695" s="337"/>
      <c r="AL695" s="337"/>
      <c r="AM695" s="337"/>
      <c r="AN695" s="337"/>
      <c r="AO695" s="337"/>
      <c r="AP695" s="337"/>
      <c r="AQ695" s="337"/>
      <c r="AR695" s="337"/>
    </row>
    <row r="696">
      <c r="A696" s="337"/>
      <c r="B696" s="337"/>
      <c r="C696" s="337"/>
      <c r="D696" s="337"/>
      <c r="E696" s="337"/>
      <c r="F696" s="337"/>
      <c r="G696" s="337"/>
      <c r="H696" s="337"/>
      <c r="I696" s="337"/>
      <c r="J696" s="337"/>
      <c r="K696" s="337"/>
      <c r="L696" s="337"/>
      <c r="M696" s="337"/>
      <c r="N696" s="337"/>
      <c r="O696" s="337"/>
      <c r="P696" s="337"/>
      <c r="Q696" s="337"/>
      <c r="R696" s="337"/>
      <c r="S696" s="337"/>
      <c r="T696" s="337"/>
      <c r="U696" s="337"/>
      <c r="V696" s="337"/>
      <c r="W696" s="337"/>
      <c r="X696" s="337"/>
      <c r="Y696" s="337"/>
      <c r="Z696" s="337"/>
      <c r="AA696" s="337"/>
      <c r="AB696" s="337"/>
      <c r="AC696" s="337"/>
      <c r="AD696" s="337"/>
      <c r="AE696" s="337"/>
      <c r="AF696" s="337"/>
      <c r="AG696" s="337"/>
      <c r="AH696" s="337"/>
      <c r="AI696" s="337"/>
      <c r="AJ696" s="337"/>
      <c r="AK696" s="337"/>
      <c r="AL696" s="337"/>
      <c r="AM696" s="337"/>
      <c r="AN696" s="337"/>
      <c r="AO696" s="337"/>
      <c r="AP696" s="337"/>
      <c r="AQ696" s="337"/>
      <c r="AR696" s="337"/>
    </row>
    <row r="697">
      <c r="A697" s="337"/>
      <c r="B697" s="337"/>
      <c r="C697" s="337"/>
      <c r="D697" s="337"/>
      <c r="E697" s="337"/>
      <c r="F697" s="337"/>
      <c r="G697" s="337"/>
      <c r="H697" s="337"/>
      <c r="I697" s="337"/>
      <c r="J697" s="337"/>
      <c r="K697" s="337"/>
      <c r="L697" s="337"/>
      <c r="M697" s="337"/>
      <c r="N697" s="337"/>
      <c r="O697" s="337"/>
      <c r="P697" s="337"/>
      <c r="Q697" s="337"/>
      <c r="R697" s="337"/>
      <c r="S697" s="337"/>
      <c r="T697" s="337"/>
      <c r="U697" s="337"/>
      <c r="V697" s="337"/>
      <c r="W697" s="337"/>
      <c r="X697" s="337"/>
      <c r="Y697" s="337"/>
      <c r="Z697" s="337"/>
      <c r="AA697" s="337"/>
      <c r="AB697" s="337"/>
      <c r="AC697" s="337"/>
      <c r="AD697" s="337"/>
      <c r="AE697" s="337"/>
      <c r="AF697" s="337"/>
      <c r="AG697" s="337"/>
      <c r="AH697" s="337"/>
      <c r="AI697" s="337"/>
      <c r="AJ697" s="337"/>
      <c r="AK697" s="337"/>
      <c r="AL697" s="337"/>
      <c r="AM697" s="337"/>
      <c r="AN697" s="337"/>
      <c r="AO697" s="337"/>
      <c r="AP697" s="337"/>
      <c r="AQ697" s="337"/>
      <c r="AR697" s="337"/>
    </row>
    <row r="698">
      <c r="A698" s="337"/>
      <c r="B698" s="337"/>
      <c r="C698" s="337"/>
      <c r="D698" s="337"/>
      <c r="E698" s="337"/>
      <c r="F698" s="337"/>
      <c r="G698" s="337"/>
      <c r="H698" s="337"/>
      <c r="I698" s="337"/>
      <c r="J698" s="337"/>
      <c r="K698" s="337"/>
      <c r="L698" s="337"/>
      <c r="M698" s="337"/>
      <c r="N698" s="337"/>
      <c r="O698" s="337"/>
      <c r="P698" s="337"/>
      <c r="Q698" s="337"/>
      <c r="R698" s="337"/>
      <c r="S698" s="337"/>
      <c r="T698" s="337"/>
      <c r="U698" s="337"/>
      <c r="V698" s="337"/>
      <c r="W698" s="337"/>
      <c r="X698" s="337"/>
      <c r="Y698" s="337"/>
      <c r="Z698" s="337"/>
      <c r="AA698" s="337"/>
      <c r="AB698" s="337"/>
      <c r="AC698" s="337"/>
      <c r="AD698" s="337"/>
      <c r="AE698" s="337"/>
      <c r="AF698" s="337"/>
      <c r="AG698" s="337"/>
      <c r="AH698" s="337"/>
      <c r="AI698" s="337"/>
      <c r="AJ698" s="337"/>
      <c r="AK698" s="337"/>
      <c r="AL698" s="337"/>
      <c r="AM698" s="337"/>
      <c r="AN698" s="337"/>
      <c r="AO698" s="337"/>
      <c r="AP698" s="337"/>
      <c r="AQ698" s="337"/>
      <c r="AR698" s="337"/>
    </row>
    <row r="699">
      <c r="A699" s="337"/>
      <c r="B699" s="337"/>
      <c r="C699" s="337"/>
      <c r="D699" s="337"/>
      <c r="E699" s="337"/>
      <c r="F699" s="337"/>
      <c r="G699" s="337"/>
      <c r="H699" s="337"/>
      <c r="I699" s="337"/>
      <c r="J699" s="337"/>
      <c r="K699" s="337"/>
      <c r="L699" s="337"/>
      <c r="M699" s="337"/>
      <c r="N699" s="337"/>
      <c r="O699" s="337"/>
      <c r="P699" s="337"/>
      <c r="Q699" s="337"/>
      <c r="R699" s="337"/>
      <c r="S699" s="337"/>
      <c r="T699" s="337"/>
      <c r="U699" s="337"/>
      <c r="V699" s="337"/>
      <c r="W699" s="337"/>
      <c r="X699" s="337"/>
      <c r="Y699" s="337"/>
      <c r="Z699" s="337"/>
      <c r="AA699" s="337"/>
      <c r="AB699" s="337"/>
      <c r="AC699" s="337"/>
      <c r="AD699" s="337"/>
      <c r="AE699" s="337"/>
      <c r="AF699" s="337"/>
      <c r="AG699" s="337"/>
      <c r="AH699" s="337"/>
      <c r="AI699" s="337"/>
      <c r="AJ699" s="337"/>
      <c r="AK699" s="337"/>
      <c r="AL699" s="337"/>
      <c r="AM699" s="337"/>
      <c r="AN699" s="337"/>
      <c r="AO699" s="337"/>
      <c r="AP699" s="337"/>
      <c r="AQ699" s="337"/>
      <c r="AR699" s="337"/>
    </row>
    <row r="700">
      <c r="A700" s="337"/>
      <c r="B700" s="337"/>
      <c r="C700" s="337"/>
      <c r="D700" s="337"/>
      <c r="E700" s="337"/>
      <c r="F700" s="337"/>
      <c r="G700" s="337"/>
      <c r="H700" s="337"/>
      <c r="I700" s="337"/>
      <c r="J700" s="337"/>
      <c r="K700" s="337"/>
      <c r="L700" s="337"/>
      <c r="M700" s="337"/>
      <c r="N700" s="337"/>
      <c r="O700" s="337"/>
      <c r="P700" s="337"/>
      <c r="Q700" s="337"/>
      <c r="R700" s="337"/>
      <c r="S700" s="337"/>
      <c r="T700" s="337"/>
      <c r="U700" s="337"/>
      <c r="V700" s="337"/>
      <c r="W700" s="337"/>
      <c r="X700" s="337"/>
      <c r="Y700" s="337"/>
      <c r="Z700" s="337"/>
      <c r="AA700" s="337"/>
      <c r="AB700" s="337"/>
      <c r="AC700" s="337"/>
      <c r="AD700" s="337"/>
      <c r="AE700" s="337"/>
      <c r="AF700" s="337"/>
      <c r="AG700" s="337"/>
      <c r="AH700" s="337"/>
      <c r="AI700" s="337"/>
      <c r="AJ700" s="337"/>
      <c r="AK700" s="337"/>
      <c r="AL700" s="337"/>
      <c r="AM700" s="337"/>
      <c r="AN700" s="337"/>
      <c r="AO700" s="337"/>
      <c r="AP700" s="337"/>
      <c r="AQ700" s="337"/>
      <c r="AR700" s="337"/>
    </row>
    <row r="701">
      <c r="A701" s="337"/>
      <c r="B701" s="337"/>
      <c r="C701" s="337"/>
      <c r="D701" s="337"/>
      <c r="E701" s="337"/>
      <c r="F701" s="337"/>
      <c r="G701" s="337"/>
      <c r="H701" s="337"/>
      <c r="I701" s="337"/>
      <c r="J701" s="337"/>
      <c r="K701" s="337"/>
      <c r="L701" s="337"/>
      <c r="M701" s="337"/>
      <c r="N701" s="337"/>
      <c r="O701" s="337"/>
      <c r="P701" s="337"/>
      <c r="Q701" s="337"/>
      <c r="R701" s="337"/>
      <c r="S701" s="337"/>
      <c r="T701" s="337"/>
      <c r="U701" s="337"/>
      <c r="V701" s="337"/>
      <c r="W701" s="337"/>
      <c r="X701" s="337"/>
      <c r="Y701" s="337"/>
      <c r="Z701" s="337"/>
      <c r="AA701" s="337"/>
      <c r="AB701" s="337"/>
      <c r="AC701" s="337"/>
      <c r="AD701" s="337"/>
      <c r="AE701" s="337"/>
      <c r="AF701" s="337"/>
      <c r="AG701" s="337"/>
      <c r="AH701" s="337"/>
      <c r="AI701" s="337"/>
      <c r="AJ701" s="337"/>
      <c r="AK701" s="337"/>
      <c r="AL701" s="337"/>
      <c r="AM701" s="337"/>
      <c r="AN701" s="337"/>
      <c r="AO701" s="337"/>
      <c r="AP701" s="337"/>
      <c r="AQ701" s="337"/>
      <c r="AR701" s="337"/>
    </row>
    <row r="702">
      <c r="A702" s="337"/>
      <c r="B702" s="337"/>
      <c r="C702" s="337"/>
      <c r="D702" s="337"/>
      <c r="E702" s="337"/>
      <c r="F702" s="337"/>
      <c r="G702" s="337"/>
      <c r="H702" s="337"/>
      <c r="I702" s="337"/>
      <c r="J702" s="337"/>
      <c r="K702" s="337"/>
      <c r="L702" s="337"/>
      <c r="M702" s="337"/>
      <c r="N702" s="337"/>
      <c r="O702" s="337"/>
      <c r="P702" s="337"/>
      <c r="Q702" s="337"/>
      <c r="R702" s="337"/>
      <c r="S702" s="337"/>
      <c r="T702" s="337"/>
      <c r="U702" s="337"/>
      <c r="V702" s="337"/>
      <c r="W702" s="337"/>
      <c r="X702" s="337"/>
      <c r="Y702" s="337"/>
      <c r="Z702" s="337"/>
      <c r="AA702" s="337"/>
      <c r="AB702" s="337"/>
      <c r="AC702" s="337"/>
      <c r="AD702" s="337"/>
      <c r="AE702" s="337"/>
      <c r="AF702" s="337"/>
      <c r="AG702" s="337"/>
      <c r="AH702" s="337"/>
      <c r="AI702" s="337"/>
      <c r="AJ702" s="337"/>
      <c r="AK702" s="337"/>
      <c r="AL702" s="337"/>
      <c r="AM702" s="337"/>
      <c r="AN702" s="337"/>
      <c r="AO702" s="337"/>
      <c r="AP702" s="337"/>
      <c r="AQ702" s="337"/>
      <c r="AR702" s="337"/>
    </row>
    <row r="703">
      <c r="A703" s="337"/>
      <c r="B703" s="337"/>
      <c r="C703" s="337"/>
      <c r="D703" s="337"/>
      <c r="E703" s="337"/>
      <c r="F703" s="337"/>
      <c r="G703" s="337"/>
      <c r="H703" s="337"/>
      <c r="I703" s="337"/>
      <c r="J703" s="337"/>
      <c r="K703" s="337"/>
      <c r="L703" s="337"/>
      <c r="M703" s="337"/>
      <c r="N703" s="337"/>
      <c r="O703" s="337"/>
      <c r="P703" s="337"/>
      <c r="Q703" s="337"/>
      <c r="R703" s="337"/>
      <c r="S703" s="337"/>
      <c r="T703" s="337"/>
      <c r="U703" s="337"/>
      <c r="V703" s="337"/>
      <c r="W703" s="337"/>
      <c r="X703" s="337"/>
      <c r="Y703" s="337"/>
      <c r="Z703" s="337"/>
      <c r="AA703" s="337"/>
      <c r="AB703" s="337"/>
      <c r="AC703" s="337"/>
      <c r="AD703" s="337"/>
      <c r="AE703" s="337"/>
      <c r="AF703" s="337"/>
      <c r="AG703" s="337"/>
      <c r="AH703" s="337"/>
      <c r="AI703" s="337"/>
      <c r="AJ703" s="337"/>
      <c r="AK703" s="337"/>
      <c r="AL703" s="337"/>
      <c r="AM703" s="337"/>
      <c r="AN703" s="337"/>
      <c r="AO703" s="337"/>
      <c r="AP703" s="337"/>
      <c r="AQ703" s="337"/>
      <c r="AR703" s="337"/>
    </row>
    <row r="704">
      <c r="A704" s="337"/>
      <c r="B704" s="337"/>
      <c r="C704" s="337"/>
      <c r="D704" s="337"/>
      <c r="E704" s="337"/>
      <c r="F704" s="337"/>
      <c r="G704" s="337"/>
      <c r="H704" s="337"/>
      <c r="I704" s="337"/>
      <c r="J704" s="337"/>
      <c r="K704" s="337"/>
      <c r="L704" s="337"/>
      <c r="M704" s="337"/>
      <c r="N704" s="337"/>
      <c r="O704" s="337"/>
      <c r="P704" s="337"/>
      <c r="Q704" s="337"/>
      <c r="R704" s="337"/>
      <c r="S704" s="337"/>
      <c r="T704" s="337"/>
      <c r="U704" s="337"/>
      <c r="V704" s="337"/>
      <c r="W704" s="337"/>
      <c r="X704" s="337"/>
      <c r="Y704" s="337"/>
      <c r="Z704" s="337"/>
      <c r="AA704" s="337"/>
      <c r="AB704" s="337"/>
      <c r="AC704" s="337"/>
      <c r="AD704" s="337"/>
      <c r="AE704" s="337"/>
      <c r="AF704" s="337"/>
      <c r="AG704" s="337"/>
      <c r="AH704" s="337"/>
      <c r="AI704" s="337"/>
      <c r="AJ704" s="337"/>
      <c r="AK704" s="337"/>
      <c r="AL704" s="337"/>
      <c r="AM704" s="337"/>
      <c r="AN704" s="337"/>
      <c r="AO704" s="337"/>
      <c r="AP704" s="337"/>
      <c r="AQ704" s="337"/>
      <c r="AR704" s="337"/>
    </row>
    <row r="705">
      <c r="A705" s="337"/>
      <c r="B705" s="337"/>
      <c r="C705" s="337"/>
      <c r="D705" s="337"/>
      <c r="E705" s="337"/>
      <c r="F705" s="337"/>
      <c r="G705" s="337"/>
      <c r="H705" s="337"/>
      <c r="I705" s="337"/>
      <c r="J705" s="337"/>
      <c r="K705" s="337"/>
      <c r="L705" s="337"/>
      <c r="M705" s="337"/>
      <c r="N705" s="337"/>
      <c r="O705" s="337"/>
      <c r="P705" s="337"/>
      <c r="Q705" s="337"/>
      <c r="R705" s="337"/>
      <c r="S705" s="337"/>
      <c r="T705" s="337"/>
      <c r="U705" s="337"/>
      <c r="V705" s="337"/>
      <c r="W705" s="337"/>
      <c r="X705" s="337"/>
      <c r="Y705" s="337"/>
      <c r="Z705" s="337"/>
      <c r="AA705" s="337"/>
      <c r="AB705" s="337"/>
      <c r="AC705" s="337"/>
      <c r="AD705" s="337"/>
      <c r="AE705" s="337"/>
      <c r="AF705" s="337"/>
      <c r="AG705" s="337"/>
      <c r="AH705" s="337"/>
      <c r="AI705" s="337"/>
      <c r="AJ705" s="337"/>
      <c r="AK705" s="337"/>
      <c r="AL705" s="337"/>
      <c r="AM705" s="337"/>
      <c r="AN705" s="337"/>
      <c r="AO705" s="337"/>
      <c r="AP705" s="337"/>
      <c r="AQ705" s="337"/>
      <c r="AR705" s="337"/>
    </row>
    <row r="706">
      <c r="A706" s="337"/>
      <c r="B706" s="337"/>
      <c r="C706" s="337"/>
      <c r="D706" s="337"/>
      <c r="E706" s="337"/>
      <c r="F706" s="337"/>
      <c r="G706" s="337"/>
      <c r="H706" s="337"/>
      <c r="I706" s="337"/>
      <c r="J706" s="337"/>
      <c r="K706" s="337"/>
      <c r="L706" s="337"/>
      <c r="M706" s="337"/>
      <c r="N706" s="337"/>
      <c r="O706" s="337"/>
      <c r="P706" s="337"/>
      <c r="Q706" s="337"/>
      <c r="R706" s="337"/>
      <c r="S706" s="337"/>
      <c r="T706" s="337"/>
      <c r="U706" s="337"/>
      <c r="V706" s="337"/>
      <c r="W706" s="337"/>
      <c r="X706" s="337"/>
      <c r="Y706" s="337"/>
      <c r="Z706" s="337"/>
      <c r="AA706" s="337"/>
      <c r="AB706" s="337"/>
      <c r="AC706" s="337"/>
      <c r="AD706" s="337"/>
      <c r="AE706" s="337"/>
      <c r="AF706" s="337"/>
      <c r="AG706" s="337"/>
      <c r="AH706" s="337"/>
      <c r="AI706" s="337"/>
      <c r="AJ706" s="337"/>
      <c r="AK706" s="337"/>
      <c r="AL706" s="337"/>
      <c r="AM706" s="337"/>
      <c r="AN706" s="337"/>
      <c r="AO706" s="337"/>
      <c r="AP706" s="337"/>
      <c r="AQ706" s="337"/>
      <c r="AR706" s="337"/>
    </row>
    <row r="707">
      <c r="A707" s="337"/>
      <c r="B707" s="337"/>
      <c r="C707" s="337"/>
      <c r="D707" s="337"/>
      <c r="E707" s="337"/>
      <c r="F707" s="337"/>
      <c r="G707" s="337"/>
      <c r="H707" s="337"/>
      <c r="I707" s="337"/>
      <c r="J707" s="337"/>
      <c r="K707" s="337"/>
      <c r="L707" s="337"/>
      <c r="M707" s="337"/>
      <c r="N707" s="337"/>
      <c r="O707" s="337"/>
      <c r="P707" s="337"/>
      <c r="Q707" s="337"/>
      <c r="R707" s="337"/>
      <c r="S707" s="337"/>
      <c r="T707" s="337"/>
      <c r="U707" s="337"/>
      <c r="V707" s="337"/>
      <c r="W707" s="337"/>
      <c r="X707" s="337"/>
      <c r="Y707" s="337"/>
      <c r="Z707" s="337"/>
      <c r="AA707" s="337"/>
      <c r="AB707" s="337"/>
      <c r="AC707" s="337"/>
      <c r="AD707" s="337"/>
      <c r="AE707" s="337"/>
      <c r="AF707" s="337"/>
      <c r="AG707" s="337"/>
      <c r="AH707" s="337"/>
      <c r="AI707" s="337"/>
      <c r="AJ707" s="337"/>
      <c r="AK707" s="337"/>
      <c r="AL707" s="337"/>
      <c r="AM707" s="337"/>
      <c r="AN707" s="337"/>
      <c r="AO707" s="337"/>
      <c r="AP707" s="337"/>
      <c r="AQ707" s="337"/>
      <c r="AR707" s="337"/>
    </row>
    <row r="708">
      <c r="A708" s="337"/>
      <c r="B708" s="337"/>
      <c r="C708" s="337"/>
      <c r="D708" s="337"/>
      <c r="E708" s="337"/>
      <c r="F708" s="337"/>
      <c r="G708" s="337"/>
      <c r="H708" s="337"/>
      <c r="I708" s="337"/>
      <c r="J708" s="337"/>
      <c r="K708" s="337"/>
      <c r="L708" s="337"/>
      <c r="M708" s="337"/>
      <c r="N708" s="337"/>
      <c r="O708" s="337"/>
      <c r="P708" s="337"/>
      <c r="Q708" s="337"/>
      <c r="R708" s="337"/>
      <c r="S708" s="337"/>
      <c r="T708" s="337"/>
      <c r="U708" s="337"/>
      <c r="V708" s="337"/>
      <c r="W708" s="337"/>
      <c r="X708" s="337"/>
      <c r="Y708" s="337"/>
      <c r="Z708" s="337"/>
      <c r="AA708" s="337"/>
      <c r="AB708" s="337"/>
      <c r="AC708" s="337"/>
      <c r="AD708" s="337"/>
      <c r="AE708" s="337"/>
      <c r="AF708" s="337"/>
      <c r="AG708" s="337"/>
      <c r="AH708" s="337"/>
      <c r="AI708" s="337"/>
      <c r="AJ708" s="337"/>
      <c r="AK708" s="337"/>
      <c r="AL708" s="337"/>
      <c r="AM708" s="337"/>
      <c r="AN708" s="337"/>
      <c r="AO708" s="337"/>
      <c r="AP708" s="337"/>
      <c r="AQ708" s="337"/>
      <c r="AR708" s="337"/>
    </row>
    <row r="709">
      <c r="A709" s="337"/>
      <c r="B709" s="337"/>
      <c r="C709" s="337"/>
      <c r="D709" s="337"/>
      <c r="E709" s="337"/>
      <c r="F709" s="337"/>
      <c r="G709" s="337"/>
      <c r="H709" s="337"/>
      <c r="I709" s="337"/>
      <c r="J709" s="337"/>
      <c r="K709" s="337"/>
      <c r="L709" s="337"/>
      <c r="M709" s="337"/>
      <c r="N709" s="337"/>
      <c r="O709" s="337"/>
      <c r="P709" s="337"/>
      <c r="Q709" s="337"/>
      <c r="R709" s="337"/>
      <c r="S709" s="337"/>
      <c r="T709" s="337"/>
      <c r="U709" s="337"/>
      <c r="V709" s="337"/>
      <c r="W709" s="337"/>
      <c r="X709" s="337"/>
      <c r="Y709" s="337"/>
      <c r="Z709" s="337"/>
      <c r="AA709" s="337"/>
      <c r="AB709" s="337"/>
      <c r="AC709" s="337"/>
      <c r="AD709" s="337"/>
      <c r="AE709" s="337"/>
      <c r="AF709" s="337"/>
      <c r="AG709" s="337"/>
      <c r="AH709" s="337"/>
      <c r="AI709" s="337"/>
      <c r="AJ709" s="337"/>
      <c r="AK709" s="337"/>
      <c r="AL709" s="337"/>
      <c r="AM709" s="337"/>
      <c r="AN709" s="337"/>
      <c r="AO709" s="337"/>
      <c r="AP709" s="337"/>
      <c r="AQ709" s="337"/>
      <c r="AR709" s="337"/>
    </row>
    <row r="710">
      <c r="A710" s="337"/>
      <c r="B710" s="337"/>
      <c r="C710" s="337"/>
      <c r="D710" s="337"/>
      <c r="E710" s="337"/>
      <c r="F710" s="337"/>
      <c r="G710" s="337"/>
      <c r="H710" s="337"/>
      <c r="I710" s="337"/>
      <c r="J710" s="337"/>
      <c r="K710" s="337"/>
      <c r="L710" s="337"/>
      <c r="M710" s="337"/>
      <c r="N710" s="337"/>
      <c r="O710" s="337"/>
      <c r="P710" s="337"/>
      <c r="Q710" s="337"/>
      <c r="R710" s="337"/>
      <c r="S710" s="337"/>
      <c r="T710" s="337"/>
      <c r="U710" s="337"/>
      <c r="V710" s="337"/>
      <c r="W710" s="337"/>
      <c r="X710" s="337"/>
      <c r="Y710" s="337"/>
      <c r="Z710" s="337"/>
      <c r="AA710" s="337"/>
      <c r="AB710" s="337"/>
      <c r="AC710" s="337"/>
      <c r="AD710" s="337"/>
      <c r="AE710" s="337"/>
      <c r="AF710" s="337"/>
      <c r="AG710" s="337"/>
      <c r="AH710" s="337"/>
      <c r="AI710" s="337"/>
      <c r="AJ710" s="337"/>
      <c r="AK710" s="337"/>
      <c r="AL710" s="337"/>
      <c r="AM710" s="337"/>
      <c r="AN710" s="337"/>
      <c r="AO710" s="337"/>
      <c r="AP710" s="337"/>
      <c r="AQ710" s="337"/>
      <c r="AR710" s="337"/>
    </row>
    <row r="711">
      <c r="A711" s="337"/>
      <c r="B711" s="337"/>
      <c r="C711" s="337"/>
      <c r="D711" s="337"/>
      <c r="E711" s="337"/>
      <c r="F711" s="337"/>
      <c r="G711" s="337"/>
      <c r="H711" s="337"/>
      <c r="I711" s="337"/>
      <c r="J711" s="337"/>
      <c r="K711" s="337"/>
      <c r="L711" s="337"/>
      <c r="M711" s="337"/>
      <c r="N711" s="337"/>
      <c r="O711" s="337"/>
      <c r="P711" s="337"/>
      <c r="Q711" s="337"/>
      <c r="R711" s="337"/>
      <c r="S711" s="337"/>
      <c r="T711" s="337"/>
      <c r="U711" s="337"/>
      <c r="V711" s="337"/>
      <c r="W711" s="337"/>
      <c r="X711" s="337"/>
      <c r="Y711" s="337"/>
      <c r="Z711" s="337"/>
      <c r="AA711" s="337"/>
      <c r="AB711" s="337"/>
      <c r="AC711" s="337"/>
      <c r="AD711" s="337"/>
      <c r="AE711" s="337"/>
      <c r="AF711" s="337"/>
      <c r="AG711" s="337"/>
      <c r="AH711" s="337"/>
      <c r="AI711" s="337"/>
      <c r="AJ711" s="337"/>
      <c r="AK711" s="337"/>
      <c r="AL711" s="337"/>
      <c r="AM711" s="337"/>
      <c r="AN711" s="337"/>
      <c r="AO711" s="337"/>
      <c r="AP711" s="337"/>
      <c r="AQ711" s="337"/>
      <c r="AR711" s="337"/>
    </row>
    <row r="712">
      <c r="A712" s="337"/>
      <c r="B712" s="337"/>
      <c r="C712" s="337"/>
      <c r="D712" s="337"/>
      <c r="E712" s="337"/>
      <c r="F712" s="337"/>
      <c r="G712" s="337"/>
      <c r="H712" s="337"/>
      <c r="I712" s="337"/>
      <c r="J712" s="337"/>
      <c r="K712" s="337"/>
      <c r="L712" s="337"/>
      <c r="M712" s="337"/>
      <c r="N712" s="337"/>
      <c r="O712" s="337"/>
      <c r="P712" s="337"/>
      <c r="Q712" s="337"/>
      <c r="R712" s="337"/>
      <c r="S712" s="337"/>
      <c r="T712" s="337"/>
      <c r="U712" s="337"/>
      <c r="V712" s="337"/>
      <c r="W712" s="337"/>
      <c r="X712" s="337"/>
      <c r="Y712" s="337"/>
      <c r="Z712" s="337"/>
      <c r="AA712" s="337"/>
      <c r="AB712" s="337"/>
      <c r="AC712" s="337"/>
      <c r="AD712" s="337"/>
      <c r="AE712" s="337"/>
      <c r="AF712" s="337"/>
      <c r="AG712" s="337"/>
      <c r="AH712" s="337"/>
      <c r="AI712" s="337"/>
      <c r="AJ712" s="337"/>
      <c r="AK712" s="337"/>
      <c r="AL712" s="337"/>
      <c r="AM712" s="337"/>
      <c r="AN712" s="337"/>
      <c r="AO712" s="337"/>
      <c r="AP712" s="337"/>
      <c r="AQ712" s="337"/>
      <c r="AR712" s="337"/>
    </row>
    <row r="713">
      <c r="A713" s="337"/>
      <c r="B713" s="337"/>
      <c r="C713" s="337"/>
      <c r="D713" s="337"/>
      <c r="E713" s="337"/>
      <c r="F713" s="337"/>
      <c r="G713" s="337"/>
      <c r="H713" s="337"/>
      <c r="I713" s="337"/>
      <c r="J713" s="337"/>
      <c r="K713" s="337"/>
      <c r="L713" s="337"/>
      <c r="M713" s="337"/>
      <c r="N713" s="337"/>
      <c r="O713" s="337"/>
      <c r="P713" s="337"/>
      <c r="Q713" s="337"/>
      <c r="R713" s="337"/>
      <c r="S713" s="337"/>
      <c r="T713" s="337"/>
      <c r="U713" s="337"/>
      <c r="V713" s="337"/>
      <c r="W713" s="337"/>
      <c r="X713" s="337"/>
      <c r="Y713" s="337"/>
      <c r="Z713" s="337"/>
      <c r="AA713" s="337"/>
      <c r="AB713" s="337"/>
      <c r="AC713" s="337"/>
      <c r="AD713" s="337"/>
      <c r="AE713" s="337"/>
      <c r="AF713" s="337"/>
      <c r="AG713" s="337"/>
      <c r="AH713" s="337"/>
      <c r="AI713" s="337"/>
      <c r="AJ713" s="337"/>
      <c r="AK713" s="337"/>
      <c r="AL713" s="337"/>
      <c r="AM713" s="337"/>
      <c r="AN713" s="337"/>
      <c r="AO713" s="337"/>
      <c r="AP713" s="337"/>
      <c r="AQ713" s="337"/>
      <c r="AR713" s="337"/>
    </row>
    <row r="714">
      <c r="A714" s="337"/>
      <c r="B714" s="337"/>
      <c r="C714" s="337"/>
      <c r="D714" s="337"/>
      <c r="E714" s="337"/>
      <c r="F714" s="337"/>
      <c r="G714" s="337"/>
      <c r="H714" s="337"/>
      <c r="I714" s="337"/>
      <c r="J714" s="337"/>
      <c r="K714" s="337"/>
      <c r="L714" s="337"/>
      <c r="M714" s="337"/>
      <c r="N714" s="337"/>
      <c r="O714" s="337"/>
      <c r="P714" s="337"/>
      <c r="Q714" s="337"/>
      <c r="R714" s="337"/>
      <c r="S714" s="337"/>
      <c r="T714" s="337"/>
      <c r="U714" s="337"/>
      <c r="V714" s="337"/>
      <c r="W714" s="337"/>
      <c r="X714" s="337"/>
      <c r="Y714" s="337"/>
      <c r="Z714" s="337"/>
      <c r="AA714" s="337"/>
      <c r="AB714" s="337"/>
      <c r="AC714" s="337"/>
      <c r="AD714" s="337"/>
      <c r="AE714" s="337"/>
      <c r="AF714" s="337"/>
      <c r="AG714" s="337"/>
      <c r="AH714" s="337"/>
      <c r="AI714" s="337"/>
      <c r="AJ714" s="337"/>
      <c r="AK714" s="337"/>
      <c r="AL714" s="337"/>
      <c r="AM714" s="337"/>
      <c r="AN714" s="337"/>
      <c r="AO714" s="337"/>
      <c r="AP714" s="337"/>
      <c r="AQ714" s="337"/>
      <c r="AR714" s="337"/>
    </row>
    <row r="715">
      <c r="A715" s="337"/>
      <c r="B715" s="337"/>
      <c r="C715" s="337"/>
      <c r="D715" s="337"/>
      <c r="E715" s="337"/>
      <c r="F715" s="337"/>
      <c r="G715" s="337"/>
      <c r="H715" s="337"/>
      <c r="I715" s="337"/>
      <c r="J715" s="337"/>
      <c r="K715" s="337"/>
      <c r="L715" s="337"/>
      <c r="M715" s="337"/>
      <c r="N715" s="337"/>
      <c r="O715" s="337"/>
      <c r="P715" s="337"/>
      <c r="Q715" s="337"/>
      <c r="R715" s="337"/>
      <c r="S715" s="337"/>
      <c r="T715" s="337"/>
      <c r="U715" s="337"/>
      <c r="V715" s="337"/>
      <c r="W715" s="337"/>
      <c r="X715" s="337"/>
      <c r="Y715" s="337"/>
      <c r="Z715" s="337"/>
      <c r="AA715" s="337"/>
      <c r="AB715" s="337"/>
      <c r="AC715" s="337"/>
      <c r="AD715" s="337"/>
      <c r="AE715" s="337"/>
      <c r="AF715" s="337"/>
      <c r="AG715" s="337"/>
      <c r="AH715" s="337"/>
      <c r="AI715" s="337"/>
      <c r="AJ715" s="337"/>
      <c r="AK715" s="337"/>
      <c r="AL715" s="337"/>
      <c r="AM715" s="337"/>
      <c r="AN715" s="337"/>
      <c r="AO715" s="337"/>
      <c r="AP715" s="337"/>
      <c r="AQ715" s="337"/>
      <c r="AR715" s="337"/>
    </row>
    <row r="716">
      <c r="A716" s="337"/>
      <c r="B716" s="337"/>
      <c r="C716" s="337"/>
      <c r="D716" s="337"/>
      <c r="E716" s="337"/>
      <c r="F716" s="337"/>
      <c r="G716" s="337"/>
      <c r="H716" s="337"/>
      <c r="I716" s="337"/>
      <c r="J716" s="337"/>
      <c r="K716" s="337"/>
      <c r="L716" s="337"/>
      <c r="M716" s="337"/>
      <c r="N716" s="337"/>
      <c r="O716" s="337"/>
      <c r="P716" s="337"/>
      <c r="Q716" s="337"/>
      <c r="R716" s="337"/>
      <c r="S716" s="337"/>
      <c r="T716" s="337"/>
      <c r="U716" s="337"/>
      <c r="V716" s="337"/>
      <c r="W716" s="337"/>
      <c r="X716" s="337"/>
      <c r="Y716" s="337"/>
      <c r="Z716" s="337"/>
      <c r="AA716" s="337"/>
      <c r="AB716" s="337"/>
      <c r="AC716" s="337"/>
      <c r="AD716" s="337"/>
      <c r="AE716" s="337"/>
      <c r="AF716" s="337"/>
      <c r="AG716" s="337"/>
      <c r="AH716" s="337"/>
      <c r="AI716" s="337"/>
      <c r="AJ716" s="337"/>
      <c r="AK716" s="337"/>
      <c r="AL716" s="337"/>
      <c r="AM716" s="337"/>
      <c r="AN716" s="337"/>
      <c r="AO716" s="337"/>
      <c r="AP716" s="337"/>
      <c r="AQ716" s="337"/>
      <c r="AR716" s="337"/>
    </row>
    <row r="717">
      <c r="A717" s="337"/>
      <c r="B717" s="337"/>
      <c r="C717" s="337"/>
      <c r="D717" s="337"/>
      <c r="E717" s="337"/>
      <c r="F717" s="337"/>
      <c r="G717" s="337"/>
      <c r="H717" s="337"/>
      <c r="I717" s="337"/>
      <c r="J717" s="337"/>
      <c r="K717" s="337"/>
      <c r="L717" s="337"/>
      <c r="M717" s="337"/>
      <c r="N717" s="337"/>
      <c r="O717" s="337"/>
      <c r="P717" s="337"/>
      <c r="Q717" s="337"/>
      <c r="R717" s="337"/>
      <c r="S717" s="337"/>
      <c r="T717" s="337"/>
      <c r="U717" s="337"/>
      <c r="V717" s="337"/>
      <c r="W717" s="337"/>
      <c r="X717" s="337"/>
      <c r="Y717" s="337"/>
      <c r="Z717" s="337"/>
      <c r="AA717" s="337"/>
      <c r="AB717" s="337"/>
      <c r="AC717" s="337"/>
      <c r="AD717" s="337"/>
      <c r="AE717" s="337"/>
      <c r="AF717" s="337"/>
      <c r="AG717" s="337"/>
      <c r="AH717" s="337"/>
      <c r="AI717" s="337"/>
      <c r="AJ717" s="337"/>
      <c r="AK717" s="337"/>
      <c r="AL717" s="337"/>
      <c r="AM717" s="337"/>
      <c r="AN717" s="337"/>
      <c r="AO717" s="337"/>
      <c r="AP717" s="337"/>
      <c r="AQ717" s="337"/>
      <c r="AR717" s="337"/>
    </row>
    <row r="718">
      <c r="A718" s="337"/>
      <c r="B718" s="337"/>
      <c r="C718" s="337"/>
      <c r="D718" s="337"/>
      <c r="E718" s="337"/>
      <c r="F718" s="337"/>
      <c r="G718" s="337"/>
      <c r="H718" s="337"/>
      <c r="I718" s="337"/>
      <c r="J718" s="337"/>
      <c r="K718" s="337"/>
      <c r="L718" s="337"/>
      <c r="M718" s="337"/>
      <c r="N718" s="337"/>
      <c r="O718" s="337"/>
      <c r="P718" s="337"/>
      <c r="Q718" s="337"/>
      <c r="R718" s="337"/>
      <c r="S718" s="337"/>
      <c r="T718" s="337"/>
      <c r="U718" s="337"/>
      <c r="V718" s="337"/>
      <c r="W718" s="337"/>
      <c r="X718" s="337"/>
      <c r="Y718" s="337"/>
      <c r="Z718" s="337"/>
      <c r="AA718" s="337"/>
      <c r="AB718" s="337"/>
      <c r="AC718" s="337"/>
      <c r="AD718" s="337"/>
      <c r="AE718" s="337"/>
      <c r="AF718" s="337"/>
      <c r="AG718" s="337"/>
      <c r="AH718" s="337"/>
      <c r="AI718" s="337"/>
      <c r="AJ718" s="337"/>
      <c r="AK718" s="337"/>
      <c r="AL718" s="337"/>
      <c r="AM718" s="337"/>
      <c r="AN718" s="337"/>
      <c r="AO718" s="337"/>
      <c r="AP718" s="337"/>
      <c r="AQ718" s="337"/>
      <c r="AR718" s="337"/>
    </row>
    <row r="719">
      <c r="A719" s="337"/>
      <c r="B719" s="337"/>
      <c r="C719" s="337"/>
      <c r="D719" s="337"/>
      <c r="E719" s="337"/>
      <c r="F719" s="337"/>
      <c r="G719" s="337"/>
      <c r="H719" s="337"/>
      <c r="I719" s="337"/>
      <c r="J719" s="337"/>
      <c r="K719" s="337"/>
      <c r="L719" s="337"/>
      <c r="M719" s="337"/>
      <c r="N719" s="337"/>
      <c r="O719" s="337"/>
      <c r="P719" s="337"/>
      <c r="Q719" s="337"/>
      <c r="R719" s="337"/>
      <c r="S719" s="337"/>
      <c r="T719" s="337"/>
      <c r="U719" s="337"/>
      <c r="V719" s="337"/>
      <c r="W719" s="337"/>
      <c r="X719" s="337"/>
      <c r="Y719" s="337"/>
      <c r="Z719" s="337"/>
      <c r="AA719" s="337"/>
      <c r="AB719" s="337"/>
      <c r="AC719" s="337"/>
      <c r="AD719" s="337"/>
      <c r="AE719" s="337"/>
      <c r="AF719" s="337"/>
      <c r="AG719" s="337"/>
      <c r="AH719" s="337"/>
      <c r="AI719" s="337"/>
      <c r="AJ719" s="337"/>
      <c r="AK719" s="337"/>
      <c r="AL719" s="337"/>
      <c r="AM719" s="337"/>
      <c r="AN719" s="337"/>
      <c r="AO719" s="337"/>
      <c r="AP719" s="337"/>
      <c r="AQ719" s="337"/>
      <c r="AR719" s="337"/>
    </row>
    <row r="720">
      <c r="A720" s="337"/>
      <c r="B720" s="337"/>
      <c r="C720" s="337"/>
      <c r="D720" s="337"/>
      <c r="E720" s="337"/>
      <c r="F720" s="337"/>
      <c r="G720" s="337"/>
      <c r="H720" s="337"/>
      <c r="I720" s="337"/>
      <c r="J720" s="337"/>
      <c r="K720" s="337"/>
      <c r="L720" s="337"/>
      <c r="M720" s="337"/>
      <c r="N720" s="337"/>
      <c r="O720" s="337"/>
      <c r="P720" s="337"/>
      <c r="Q720" s="337"/>
      <c r="R720" s="337"/>
      <c r="S720" s="337"/>
      <c r="T720" s="337"/>
      <c r="U720" s="337"/>
      <c r="V720" s="337"/>
      <c r="W720" s="337"/>
      <c r="X720" s="337"/>
      <c r="Y720" s="337"/>
      <c r="Z720" s="337"/>
      <c r="AA720" s="337"/>
      <c r="AB720" s="337"/>
      <c r="AC720" s="337"/>
      <c r="AD720" s="337"/>
      <c r="AE720" s="337"/>
      <c r="AF720" s="337"/>
      <c r="AG720" s="337"/>
      <c r="AH720" s="337"/>
      <c r="AI720" s="337"/>
      <c r="AJ720" s="337"/>
      <c r="AK720" s="337"/>
      <c r="AL720" s="337"/>
      <c r="AM720" s="337"/>
      <c r="AN720" s="337"/>
      <c r="AO720" s="337"/>
      <c r="AP720" s="337"/>
      <c r="AQ720" s="337"/>
      <c r="AR720" s="337"/>
    </row>
    <row r="721">
      <c r="A721" s="337"/>
      <c r="B721" s="337"/>
      <c r="C721" s="337"/>
      <c r="D721" s="337"/>
      <c r="E721" s="337"/>
      <c r="F721" s="337"/>
      <c r="G721" s="337"/>
      <c r="H721" s="337"/>
      <c r="I721" s="337"/>
      <c r="J721" s="337"/>
      <c r="K721" s="337"/>
      <c r="L721" s="337"/>
      <c r="M721" s="337"/>
      <c r="N721" s="337"/>
      <c r="O721" s="337"/>
      <c r="P721" s="337"/>
      <c r="Q721" s="337"/>
      <c r="R721" s="337"/>
      <c r="S721" s="337"/>
      <c r="T721" s="337"/>
      <c r="U721" s="337"/>
      <c r="V721" s="337"/>
      <c r="W721" s="337"/>
      <c r="X721" s="337"/>
      <c r="Y721" s="337"/>
      <c r="Z721" s="337"/>
      <c r="AA721" s="337"/>
      <c r="AB721" s="337"/>
      <c r="AC721" s="337"/>
      <c r="AD721" s="337"/>
      <c r="AE721" s="337"/>
      <c r="AF721" s="337"/>
      <c r="AG721" s="337"/>
      <c r="AH721" s="337"/>
      <c r="AI721" s="337"/>
      <c r="AJ721" s="337"/>
      <c r="AK721" s="337"/>
      <c r="AL721" s="337"/>
      <c r="AM721" s="337"/>
      <c r="AN721" s="337"/>
      <c r="AO721" s="337"/>
      <c r="AP721" s="337"/>
      <c r="AQ721" s="337"/>
      <c r="AR721" s="337"/>
    </row>
    <row r="722">
      <c r="A722" s="337"/>
      <c r="B722" s="337"/>
      <c r="C722" s="337"/>
      <c r="D722" s="337"/>
      <c r="E722" s="337"/>
      <c r="F722" s="337"/>
      <c r="G722" s="337"/>
      <c r="H722" s="337"/>
      <c r="I722" s="337"/>
      <c r="J722" s="337"/>
      <c r="K722" s="337"/>
      <c r="L722" s="337"/>
      <c r="M722" s="337"/>
      <c r="N722" s="337"/>
      <c r="O722" s="337"/>
      <c r="P722" s="337"/>
      <c r="Q722" s="337"/>
      <c r="R722" s="337"/>
      <c r="S722" s="337"/>
      <c r="T722" s="337"/>
      <c r="U722" s="337"/>
      <c r="V722" s="337"/>
      <c r="W722" s="337"/>
      <c r="X722" s="337"/>
      <c r="Y722" s="337"/>
      <c r="Z722" s="337"/>
      <c r="AA722" s="337"/>
      <c r="AB722" s="337"/>
      <c r="AC722" s="337"/>
      <c r="AD722" s="337"/>
      <c r="AE722" s="337"/>
      <c r="AF722" s="337"/>
      <c r="AG722" s="337"/>
      <c r="AH722" s="337"/>
      <c r="AI722" s="337"/>
      <c r="AJ722" s="337"/>
      <c r="AK722" s="337"/>
      <c r="AL722" s="337"/>
      <c r="AM722" s="337"/>
      <c r="AN722" s="337"/>
      <c r="AO722" s="337"/>
      <c r="AP722" s="337"/>
      <c r="AQ722" s="337"/>
      <c r="AR722" s="337"/>
    </row>
    <row r="723">
      <c r="A723" s="337"/>
      <c r="B723" s="337"/>
      <c r="C723" s="337"/>
      <c r="D723" s="337"/>
      <c r="E723" s="337"/>
      <c r="F723" s="337"/>
      <c r="G723" s="337"/>
      <c r="H723" s="337"/>
      <c r="I723" s="337"/>
      <c r="J723" s="337"/>
      <c r="K723" s="337"/>
      <c r="L723" s="337"/>
      <c r="M723" s="337"/>
      <c r="N723" s="337"/>
      <c r="O723" s="337"/>
      <c r="P723" s="337"/>
      <c r="Q723" s="337"/>
      <c r="R723" s="337"/>
      <c r="S723" s="337"/>
      <c r="T723" s="337"/>
      <c r="U723" s="337"/>
      <c r="V723" s="337"/>
      <c r="W723" s="337"/>
      <c r="X723" s="337"/>
      <c r="Y723" s="337"/>
      <c r="Z723" s="337"/>
      <c r="AA723" s="337"/>
      <c r="AB723" s="337"/>
      <c r="AC723" s="337"/>
      <c r="AD723" s="337"/>
      <c r="AE723" s="337"/>
      <c r="AF723" s="337"/>
      <c r="AG723" s="337"/>
      <c r="AH723" s="337"/>
      <c r="AI723" s="337"/>
      <c r="AJ723" s="337"/>
      <c r="AK723" s="337"/>
      <c r="AL723" s="337"/>
      <c r="AM723" s="337"/>
      <c r="AN723" s="337"/>
      <c r="AO723" s="337"/>
      <c r="AP723" s="337"/>
      <c r="AQ723" s="337"/>
      <c r="AR723" s="337"/>
    </row>
    <row r="724">
      <c r="A724" s="337"/>
      <c r="B724" s="337"/>
      <c r="C724" s="337"/>
      <c r="D724" s="337"/>
      <c r="E724" s="337"/>
      <c r="F724" s="337"/>
      <c r="G724" s="337"/>
      <c r="H724" s="337"/>
      <c r="I724" s="337"/>
      <c r="J724" s="337"/>
      <c r="K724" s="337"/>
      <c r="L724" s="337"/>
      <c r="M724" s="337"/>
      <c r="N724" s="337"/>
      <c r="O724" s="337"/>
      <c r="P724" s="337"/>
      <c r="Q724" s="337"/>
      <c r="R724" s="337"/>
      <c r="S724" s="337"/>
      <c r="T724" s="337"/>
      <c r="U724" s="337"/>
      <c r="V724" s="337"/>
      <c r="W724" s="337"/>
      <c r="X724" s="337"/>
      <c r="Y724" s="337"/>
      <c r="Z724" s="337"/>
      <c r="AA724" s="337"/>
      <c r="AB724" s="337"/>
      <c r="AC724" s="337"/>
      <c r="AD724" s="337"/>
      <c r="AE724" s="337"/>
      <c r="AF724" s="337"/>
      <c r="AG724" s="337"/>
      <c r="AH724" s="337"/>
      <c r="AI724" s="337"/>
      <c r="AJ724" s="337"/>
      <c r="AK724" s="337"/>
      <c r="AL724" s="337"/>
      <c r="AM724" s="337"/>
      <c r="AN724" s="337"/>
      <c r="AO724" s="337"/>
      <c r="AP724" s="337"/>
      <c r="AQ724" s="337"/>
      <c r="AR724" s="337"/>
    </row>
    <row r="725">
      <c r="A725" s="337"/>
      <c r="B725" s="337"/>
      <c r="C725" s="337"/>
      <c r="D725" s="337"/>
      <c r="E725" s="337"/>
      <c r="F725" s="337"/>
      <c r="G725" s="337"/>
      <c r="H725" s="337"/>
      <c r="I725" s="337"/>
      <c r="J725" s="337"/>
      <c r="K725" s="337"/>
      <c r="L725" s="337"/>
      <c r="M725" s="337"/>
      <c r="N725" s="337"/>
      <c r="O725" s="337"/>
      <c r="P725" s="337"/>
      <c r="Q725" s="337"/>
      <c r="R725" s="337"/>
      <c r="S725" s="337"/>
      <c r="T725" s="337"/>
      <c r="U725" s="337"/>
      <c r="V725" s="337"/>
      <c r="W725" s="337"/>
      <c r="X725" s="337"/>
      <c r="Y725" s="337"/>
      <c r="Z725" s="337"/>
      <c r="AA725" s="337"/>
      <c r="AB725" s="337"/>
      <c r="AC725" s="337"/>
      <c r="AD725" s="337"/>
      <c r="AE725" s="337"/>
      <c r="AF725" s="337"/>
      <c r="AG725" s="337"/>
      <c r="AH725" s="337"/>
      <c r="AI725" s="337"/>
      <c r="AJ725" s="337"/>
      <c r="AK725" s="337"/>
      <c r="AL725" s="337"/>
      <c r="AM725" s="337"/>
      <c r="AN725" s="337"/>
      <c r="AO725" s="337"/>
      <c r="AP725" s="337"/>
      <c r="AQ725" s="337"/>
      <c r="AR725" s="337"/>
    </row>
    <row r="726">
      <c r="A726" s="337"/>
      <c r="B726" s="337"/>
      <c r="C726" s="337"/>
      <c r="D726" s="337"/>
      <c r="E726" s="337"/>
      <c r="F726" s="337"/>
      <c r="G726" s="337"/>
      <c r="H726" s="337"/>
      <c r="I726" s="337"/>
      <c r="J726" s="337"/>
      <c r="K726" s="337"/>
      <c r="L726" s="337"/>
      <c r="M726" s="337"/>
      <c r="N726" s="337"/>
      <c r="O726" s="337"/>
      <c r="P726" s="337"/>
      <c r="Q726" s="337"/>
      <c r="R726" s="337"/>
      <c r="S726" s="337"/>
      <c r="T726" s="337"/>
      <c r="U726" s="337"/>
      <c r="V726" s="337"/>
      <c r="W726" s="337"/>
      <c r="X726" s="337"/>
      <c r="Y726" s="337"/>
      <c r="Z726" s="337"/>
      <c r="AA726" s="337"/>
      <c r="AB726" s="337"/>
      <c r="AC726" s="337"/>
      <c r="AD726" s="337"/>
      <c r="AE726" s="337"/>
      <c r="AF726" s="337"/>
      <c r="AG726" s="337"/>
      <c r="AH726" s="337"/>
      <c r="AI726" s="337"/>
      <c r="AJ726" s="337"/>
      <c r="AK726" s="337"/>
      <c r="AL726" s="337"/>
      <c r="AM726" s="337"/>
      <c r="AN726" s="337"/>
      <c r="AO726" s="337"/>
      <c r="AP726" s="337"/>
      <c r="AQ726" s="337"/>
      <c r="AR726" s="337"/>
    </row>
    <row r="727">
      <c r="A727" s="337"/>
      <c r="B727" s="337"/>
      <c r="C727" s="337"/>
      <c r="D727" s="337"/>
      <c r="E727" s="337"/>
      <c r="F727" s="337"/>
      <c r="G727" s="337"/>
      <c r="H727" s="337"/>
      <c r="I727" s="337"/>
      <c r="J727" s="337"/>
      <c r="K727" s="337"/>
      <c r="L727" s="337"/>
      <c r="M727" s="337"/>
      <c r="N727" s="337"/>
      <c r="O727" s="337"/>
      <c r="P727" s="337"/>
      <c r="Q727" s="337"/>
      <c r="R727" s="337"/>
      <c r="S727" s="337"/>
      <c r="T727" s="337"/>
      <c r="U727" s="337"/>
      <c r="V727" s="337"/>
      <c r="W727" s="337"/>
      <c r="X727" s="337"/>
      <c r="Y727" s="337"/>
      <c r="Z727" s="337"/>
      <c r="AA727" s="337"/>
      <c r="AB727" s="337"/>
      <c r="AC727" s="337"/>
      <c r="AD727" s="337"/>
      <c r="AE727" s="337"/>
      <c r="AF727" s="337"/>
      <c r="AG727" s="337"/>
      <c r="AH727" s="337"/>
      <c r="AI727" s="337"/>
      <c r="AJ727" s="337"/>
      <c r="AK727" s="337"/>
      <c r="AL727" s="337"/>
      <c r="AM727" s="337"/>
      <c r="AN727" s="337"/>
      <c r="AO727" s="337"/>
      <c r="AP727" s="337"/>
      <c r="AQ727" s="337"/>
      <c r="AR727" s="337"/>
    </row>
    <row r="728">
      <c r="A728" s="337"/>
      <c r="B728" s="337"/>
      <c r="C728" s="337"/>
      <c r="D728" s="337"/>
      <c r="E728" s="337"/>
      <c r="F728" s="337"/>
      <c r="G728" s="337"/>
      <c r="H728" s="337"/>
      <c r="I728" s="337"/>
      <c r="J728" s="337"/>
      <c r="K728" s="337"/>
      <c r="L728" s="337"/>
      <c r="M728" s="337"/>
      <c r="N728" s="337"/>
      <c r="O728" s="337"/>
      <c r="P728" s="337"/>
      <c r="Q728" s="337"/>
      <c r="R728" s="337"/>
      <c r="S728" s="337"/>
      <c r="T728" s="337"/>
      <c r="U728" s="337"/>
      <c r="V728" s="337"/>
      <c r="W728" s="337"/>
      <c r="X728" s="337"/>
      <c r="Y728" s="337"/>
      <c r="Z728" s="337"/>
      <c r="AA728" s="337"/>
      <c r="AB728" s="337"/>
      <c r="AC728" s="337"/>
      <c r="AD728" s="337"/>
      <c r="AE728" s="337"/>
      <c r="AF728" s="337"/>
      <c r="AG728" s="337"/>
      <c r="AH728" s="337"/>
      <c r="AI728" s="337"/>
      <c r="AJ728" s="337"/>
      <c r="AK728" s="337"/>
      <c r="AL728" s="337"/>
      <c r="AM728" s="337"/>
      <c r="AN728" s="337"/>
      <c r="AO728" s="337"/>
      <c r="AP728" s="337"/>
      <c r="AQ728" s="337"/>
      <c r="AR728" s="337"/>
    </row>
    <row r="729">
      <c r="A729" s="337"/>
      <c r="B729" s="337"/>
      <c r="C729" s="337"/>
      <c r="D729" s="337"/>
      <c r="E729" s="337"/>
      <c r="F729" s="337"/>
      <c r="G729" s="337"/>
      <c r="H729" s="337"/>
      <c r="I729" s="337"/>
      <c r="J729" s="337"/>
      <c r="K729" s="337"/>
      <c r="L729" s="337"/>
      <c r="M729" s="337"/>
      <c r="N729" s="337"/>
      <c r="O729" s="337"/>
      <c r="P729" s="337"/>
      <c r="Q729" s="337"/>
      <c r="R729" s="337"/>
      <c r="S729" s="337"/>
      <c r="T729" s="337"/>
      <c r="U729" s="337"/>
      <c r="V729" s="337"/>
      <c r="W729" s="337"/>
      <c r="X729" s="337"/>
      <c r="Y729" s="337"/>
      <c r="Z729" s="337"/>
      <c r="AA729" s="337"/>
      <c r="AB729" s="337"/>
      <c r="AC729" s="337"/>
      <c r="AD729" s="337"/>
      <c r="AE729" s="337"/>
      <c r="AF729" s="337"/>
      <c r="AG729" s="337"/>
      <c r="AH729" s="337"/>
      <c r="AI729" s="337"/>
      <c r="AJ729" s="337"/>
      <c r="AK729" s="337"/>
      <c r="AL729" s="337"/>
      <c r="AM729" s="337"/>
      <c r="AN729" s="337"/>
      <c r="AO729" s="337"/>
      <c r="AP729" s="337"/>
      <c r="AQ729" s="337"/>
      <c r="AR729" s="337"/>
    </row>
    <row r="730">
      <c r="A730" s="337"/>
      <c r="B730" s="337"/>
      <c r="C730" s="337"/>
      <c r="D730" s="337"/>
      <c r="E730" s="337"/>
      <c r="F730" s="337"/>
      <c r="G730" s="337"/>
      <c r="H730" s="337"/>
      <c r="I730" s="337"/>
      <c r="J730" s="337"/>
      <c r="K730" s="337"/>
      <c r="L730" s="337"/>
      <c r="M730" s="337"/>
      <c r="N730" s="337"/>
      <c r="O730" s="337"/>
      <c r="P730" s="337"/>
      <c r="Q730" s="337"/>
      <c r="R730" s="337"/>
      <c r="S730" s="337"/>
      <c r="T730" s="337"/>
      <c r="U730" s="337"/>
      <c r="V730" s="337"/>
      <c r="W730" s="337"/>
      <c r="X730" s="337"/>
      <c r="Y730" s="337"/>
      <c r="Z730" s="337"/>
      <c r="AA730" s="337"/>
      <c r="AB730" s="337"/>
      <c r="AC730" s="337"/>
      <c r="AD730" s="337"/>
      <c r="AE730" s="337"/>
      <c r="AF730" s="337"/>
      <c r="AG730" s="337"/>
      <c r="AH730" s="337"/>
      <c r="AI730" s="337"/>
      <c r="AJ730" s="337"/>
      <c r="AK730" s="337"/>
      <c r="AL730" s="337"/>
      <c r="AM730" s="337"/>
      <c r="AN730" s="337"/>
      <c r="AO730" s="337"/>
      <c r="AP730" s="337"/>
      <c r="AQ730" s="337"/>
      <c r="AR730" s="337"/>
    </row>
    <row r="731">
      <c r="A731" s="337"/>
      <c r="B731" s="337"/>
      <c r="C731" s="337"/>
      <c r="D731" s="337"/>
      <c r="E731" s="337"/>
      <c r="F731" s="337"/>
      <c r="G731" s="337"/>
      <c r="H731" s="337"/>
      <c r="I731" s="337"/>
      <c r="J731" s="337"/>
      <c r="K731" s="337"/>
      <c r="L731" s="337"/>
      <c r="M731" s="337"/>
      <c r="N731" s="337"/>
      <c r="O731" s="337"/>
      <c r="P731" s="337"/>
      <c r="Q731" s="337"/>
      <c r="R731" s="337"/>
      <c r="S731" s="337"/>
      <c r="T731" s="337"/>
      <c r="U731" s="337"/>
      <c r="V731" s="337"/>
      <c r="W731" s="337"/>
      <c r="X731" s="337"/>
      <c r="Y731" s="337"/>
      <c r="Z731" s="337"/>
      <c r="AA731" s="337"/>
      <c r="AB731" s="337"/>
      <c r="AC731" s="337"/>
      <c r="AD731" s="337"/>
      <c r="AE731" s="337"/>
      <c r="AF731" s="337"/>
      <c r="AG731" s="337"/>
      <c r="AH731" s="337"/>
      <c r="AI731" s="337"/>
      <c r="AJ731" s="337"/>
      <c r="AK731" s="337"/>
      <c r="AL731" s="337"/>
      <c r="AM731" s="337"/>
      <c r="AN731" s="337"/>
      <c r="AO731" s="337"/>
      <c r="AP731" s="337"/>
      <c r="AQ731" s="337"/>
      <c r="AR731" s="337"/>
    </row>
    <row r="732">
      <c r="A732" s="337"/>
      <c r="B732" s="337"/>
      <c r="C732" s="337"/>
      <c r="D732" s="337"/>
      <c r="E732" s="337"/>
      <c r="F732" s="337"/>
      <c r="G732" s="337"/>
      <c r="H732" s="337"/>
      <c r="I732" s="337"/>
      <c r="J732" s="337"/>
      <c r="K732" s="337"/>
      <c r="L732" s="337"/>
      <c r="M732" s="337"/>
      <c r="N732" s="337"/>
      <c r="O732" s="337"/>
      <c r="P732" s="337"/>
      <c r="Q732" s="337"/>
      <c r="R732" s="337"/>
      <c r="S732" s="337"/>
      <c r="T732" s="337"/>
      <c r="U732" s="337"/>
      <c r="V732" s="337"/>
      <c r="W732" s="337"/>
      <c r="X732" s="337"/>
      <c r="Y732" s="337"/>
      <c r="Z732" s="337"/>
      <c r="AA732" s="337"/>
      <c r="AB732" s="337"/>
      <c r="AC732" s="337"/>
      <c r="AD732" s="337"/>
      <c r="AE732" s="337"/>
      <c r="AF732" s="337"/>
      <c r="AG732" s="337"/>
      <c r="AH732" s="337"/>
      <c r="AI732" s="337"/>
      <c r="AJ732" s="337"/>
      <c r="AK732" s="337"/>
      <c r="AL732" s="337"/>
      <c r="AM732" s="337"/>
      <c r="AN732" s="337"/>
      <c r="AO732" s="337"/>
      <c r="AP732" s="337"/>
      <c r="AQ732" s="337"/>
      <c r="AR732" s="337"/>
    </row>
    <row r="733">
      <c r="A733" s="337"/>
      <c r="B733" s="337"/>
      <c r="C733" s="337"/>
      <c r="D733" s="337"/>
      <c r="E733" s="337"/>
      <c r="F733" s="337"/>
      <c r="G733" s="337"/>
      <c r="H733" s="337"/>
      <c r="I733" s="337"/>
      <c r="J733" s="337"/>
      <c r="K733" s="337"/>
      <c r="L733" s="337"/>
      <c r="M733" s="337"/>
      <c r="N733" s="337"/>
      <c r="O733" s="337"/>
      <c r="P733" s="337"/>
      <c r="Q733" s="337"/>
      <c r="R733" s="337"/>
      <c r="S733" s="337"/>
      <c r="T733" s="337"/>
      <c r="U733" s="337"/>
      <c r="V733" s="337"/>
      <c r="W733" s="337"/>
      <c r="X733" s="337"/>
      <c r="Y733" s="337"/>
      <c r="Z733" s="337"/>
      <c r="AA733" s="337"/>
      <c r="AB733" s="337"/>
      <c r="AC733" s="337"/>
      <c r="AD733" s="337"/>
      <c r="AE733" s="337"/>
      <c r="AF733" s="337"/>
      <c r="AG733" s="337"/>
      <c r="AH733" s="337"/>
      <c r="AI733" s="337"/>
      <c r="AJ733" s="337"/>
      <c r="AK733" s="337"/>
      <c r="AL733" s="337"/>
      <c r="AM733" s="337"/>
      <c r="AN733" s="337"/>
      <c r="AO733" s="337"/>
      <c r="AP733" s="337"/>
      <c r="AQ733" s="337"/>
      <c r="AR733" s="337"/>
    </row>
    <row r="734">
      <c r="A734" s="337"/>
      <c r="B734" s="337"/>
      <c r="C734" s="337"/>
      <c r="D734" s="337"/>
      <c r="E734" s="337"/>
      <c r="F734" s="337"/>
      <c r="G734" s="337"/>
      <c r="H734" s="337"/>
      <c r="I734" s="337"/>
      <c r="J734" s="337"/>
      <c r="K734" s="337"/>
      <c r="L734" s="337"/>
      <c r="M734" s="337"/>
      <c r="N734" s="337"/>
      <c r="O734" s="337"/>
      <c r="P734" s="337"/>
      <c r="Q734" s="337"/>
      <c r="R734" s="337"/>
      <c r="S734" s="337"/>
      <c r="T734" s="337"/>
      <c r="U734" s="337"/>
      <c r="V734" s="337"/>
      <c r="W734" s="337"/>
      <c r="X734" s="337"/>
      <c r="Y734" s="337"/>
      <c r="Z734" s="337"/>
      <c r="AA734" s="337"/>
      <c r="AB734" s="337"/>
      <c r="AC734" s="337"/>
      <c r="AD734" s="337"/>
      <c r="AE734" s="337"/>
      <c r="AF734" s="337"/>
      <c r="AG734" s="337"/>
      <c r="AH734" s="337"/>
      <c r="AI734" s="337"/>
      <c r="AJ734" s="337"/>
      <c r="AK734" s="337"/>
      <c r="AL734" s="337"/>
      <c r="AM734" s="337"/>
      <c r="AN734" s="337"/>
      <c r="AO734" s="337"/>
      <c r="AP734" s="337"/>
      <c r="AQ734" s="337"/>
      <c r="AR734" s="337"/>
    </row>
    <row r="735">
      <c r="A735" s="337"/>
      <c r="B735" s="337"/>
      <c r="C735" s="337"/>
      <c r="D735" s="337"/>
      <c r="E735" s="337"/>
      <c r="F735" s="337"/>
      <c r="G735" s="337"/>
      <c r="H735" s="337"/>
      <c r="I735" s="337"/>
      <c r="J735" s="337"/>
      <c r="K735" s="337"/>
      <c r="L735" s="337"/>
      <c r="M735" s="337"/>
      <c r="N735" s="337"/>
      <c r="O735" s="337"/>
      <c r="P735" s="337"/>
      <c r="Q735" s="337"/>
      <c r="R735" s="337"/>
      <c r="S735" s="337"/>
      <c r="T735" s="337"/>
      <c r="U735" s="337"/>
      <c r="V735" s="337"/>
      <c r="W735" s="337"/>
      <c r="X735" s="337"/>
      <c r="Y735" s="337"/>
      <c r="Z735" s="337"/>
      <c r="AA735" s="337"/>
      <c r="AB735" s="337"/>
      <c r="AC735" s="337"/>
      <c r="AD735" s="337"/>
      <c r="AE735" s="337"/>
      <c r="AF735" s="337"/>
      <c r="AG735" s="337"/>
      <c r="AH735" s="337"/>
      <c r="AI735" s="337"/>
      <c r="AJ735" s="337"/>
      <c r="AK735" s="337"/>
      <c r="AL735" s="337"/>
      <c r="AM735" s="337"/>
      <c r="AN735" s="337"/>
      <c r="AO735" s="337"/>
      <c r="AP735" s="337"/>
      <c r="AQ735" s="337"/>
      <c r="AR735" s="337"/>
    </row>
    <row r="736">
      <c r="A736" s="337"/>
      <c r="B736" s="337"/>
      <c r="C736" s="337"/>
      <c r="D736" s="337"/>
      <c r="E736" s="337"/>
      <c r="F736" s="337"/>
      <c r="G736" s="337"/>
      <c r="H736" s="337"/>
      <c r="I736" s="337"/>
      <c r="J736" s="337"/>
      <c r="K736" s="337"/>
      <c r="L736" s="337"/>
      <c r="M736" s="337"/>
      <c r="N736" s="337"/>
      <c r="O736" s="337"/>
      <c r="P736" s="337"/>
      <c r="Q736" s="337"/>
      <c r="R736" s="337"/>
      <c r="S736" s="337"/>
      <c r="T736" s="337"/>
      <c r="U736" s="337"/>
      <c r="V736" s="337"/>
      <c r="W736" s="337"/>
      <c r="X736" s="337"/>
      <c r="Y736" s="337"/>
      <c r="Z736" s="337"/>
      <c r="AA736" s="337"/>
      <c r="AB736" s="337"/>
      <c r="AC736" s="337"/>
      <c r="AD736" s="337"/>
      <c r="AE736" s="337"/>
      <c r="AF736" s="337"/>
      <c r="AG736" s="337"/>
      <c r="AH736" s="337"/>
      <c r="AI736" s="337"/>
      <c r="AJ736" s="337"/>
      <c r="AK736" s="337"/>
      <c r="AL736" s="337"/>
      <c r="AM736" s="337"/>
      <c r="AN736" s="337"/>
      <c r="AO736" s="337"/>
      <c r="AP736" s="337"/>
      <c r="AQ736" s="337"/>
      <c r="AR736" s="337"/>
    </row>
    <row r="737">
      <c r="A737" s="337"/>
      <c r="B737" s="337"/>
      <c r="C737" s="337"/>
      <c r="D737" s="337"/>
      <c r="E737" s="337"/>
      <c r="F737" s="337"/>
      <c r="G737" s="337"/>
      <c r="H737" s="337"/>
      <c r="I737" s="337"/>
      <c r="J737" s="337"/>
      <c r="K737" s="337"/>
      <c r="L737" s="337"/>
      <c r="M737" s="337"/>
      <c r="N737" s="337"/>
      <c r="O737" s="337"/>
      <c r="P737" s="337"/>
      <c r="Q737" s="337"/>
      <c r="R737" s="337"/>
      <c r="S737" s="337"/>
      <c r="T737" s="337"/>
      <c r="U737" s="337"/>
      <c r="V737" s="337"/>
      <c r="W737" s="337"/>
      <c r="X737" s="337"/>
      <c r="Y737" s="337"/>
      <c r="Z737" s="337"/>
      <c r="AA737" s="337"/>
      <c r="AB737" s="337"/>
      <c r="AC737" s="337"/>
      <c r="AD737" s="337"/>
      <c r="AE737" s="337"/>
      <c r="AF737" s="337"/>
      <c r="AG737" s="337"/>
      <c r="AH737" s="337"/>
      <c r="AI737" s="337"/>
      <c r="AJ737" s="337"/>
      <c r="AK737" s="337"/>
      <c r="AL737" s="337"/>
      <c r="AM737" s="337"/>
      <c r="AN737" s="337"/>
      <c r="AO737" s="337"/>
      <c r="AP737" s="337"/>
      <c r="AQ737" s="337"/>
      <c r="AR737" s="337"/>
    </row>
    <row r="738">
      <c r="A738" s="337"/>
      <c r="B738" s="337"/>
      <c r="C738" s="337"/>
      <c r="D738" s="337"/>
      <c r="E738" s="337"/>
      <c r="F738" s="337"/>
      <c r="G738" s="337"/>
      <c r="H738" s="337"/>
      <c r="I738" s="337"/>
      <c r="J738" s="337"/>
      <c r="K738" s="337"/>
      <c r="L738" s="337"/>
      <c r="M738" s="337"/>
      <c r="N738" s="337"/>
      <c r="O738" s="337"/>
      <c r="P738" s="337"/>
      <c r="Q738" s="337"/>
      <c r="R738" s="337"/>
      <c r="S738" s="337"/>
      <c r="T738" s="337"/>
      <c r="U738" s="337"/>
      <c r="V738" s="337"/>
      <c r="W738" s="337"/>
      <c r="X738" s="337"/>
      <c r="Y738" s="337"/>
      <c r="Z738" s="337"/>
      <c r="AA738" s="337"/>
      <c r="AB738" s="337"/>
      <c r="AC738" s="337"/>
      <c r="AD738" s="337"/>
      <c r="AE738" s="337"/>
      <c r="AF738" s="337"/>
      <c r="AG738" s="337"/>
      <c r="AH738" s="337"/>
      <c r="AI738" s="337"/>
      <c r="AJ738" s="337"/>
      <c r="AK738" s="337"/>
      <c r="AL738" s="337"/>
      <c r="AM738" s="337"/>
      <c r="AN738" s="337"/>
      <c r="AO738" s="337"/>
      <c r="AP738" s="337"/>
      <c r="AQ738" s="337"/>
      <c r="AR738" s="337"/>
    </row>
    <row r="739">
      <c r="A739" s="337"/>
      <c r="B739" s="337"/>
      <c r="C739" s="337"/>
      <c r="D739" s="337"/>
      <c r="E739" s="337"/>
      <c r="F739" s="337"/>
      <c r="G739" s="337"/>
      <c r="H739" s="337"/>
      <c r="I739" s="337"/>
      <c r="J739" s="337"/>
      <c r="K739" s="337"/>
      <c r="L739" s="337"/>
      <c r="M739" s="337"/>
      <c r="N739" s="337"/>
      <c r="O739" s="337"/>
      <c r="P739" s="337"/>
      <c r="Q739" s="337"/>
      <c r="R739" s="337"/>
      <c r="S739" s="337"/>
      <c r="T739" s="337"/>
      <c r="U739" s="337"/>
      <c r="V739" s="337"/>
      <c r="W739" s="337"/>
      <c r="X739" s="337"/>
      <c r="Y739" s="337"/>
      <c r="Z739" s="337"/>
      <c r="AA739" s="337"/>
      <c r="AB739" s="337"/>
      <c r="AC739" s="337"/>
      <c r="AD739" s="337"/>
      <c r="AE739" s="337"/>
      <c r="AF739" s="337"/>
      <c r="AG739" s="337"/>
      <c r="AH739" s="337"/>
      <c r="AI739" s="337"/>
      <c r="AJ739" s="337"/>
      <c r="AK739" s="337"/>
      <c r="AL739" s="337"/>
      <c r="AM739" s="337"/>
      <c r="AN739" s="337"/>
      <c r="AO739" s="337"/>
      <c r="AP739" s="337"/>
      <c r="AQ739" s="337"/>
      <c r="AR739" s="337"/>
    </row>
    <row r="740">
      <c r="A740" s="337"/>
      <c r="B740" s="337"/>
      <c r="C740" s="337"/>
      <c r="D740" s="337"/>
      <c r="E740" s="337"/>
      <c r="F740" s="337"/>
      <c r="G740" s="337"/>
      <c r="H740" s="337"/>
      <c r="I740" s="337"/>
      <c r="J740" s="337"/>
      <c r="K740" s="337"/>
      <c r="L740" s="337"/>
      <c r="M740" s="337"/>
      <c r="N740" s="337"/>
      <c r="O740" s="337"/>
      <c r="P740" s="337"/>
      <c r="Q740" s="337"/>
      <c r="R740" s="337"/>
      <c r="S740" s="337"/>
      <c r="T740" s="337"/>
      <c r="U740" s="337"/>
      <c r="V740" s="337"/>
      <c r="W740" s="337"/>
      <c r="X740" s="337"/>
      <c r="Y740" s="337"/>
      <c r="Z740" s="337"/>
      <c r="AA740" s="337"/>
      <c r="AB740" s="337"/>
      <c r="AC740" s="337"/>
      <c r="AD740" s="337"/>
      <c r="AE740" s="337"/>
      <c r="AF740" s="337"/>
      <c r="AG740" s="337"/>
      <c r="AH740" s="337"/>
      <c r="AI740" s="337"/>
      <c r="AJ740" s="337"/>
      <c r="AK740" s="337"/>
      <c r="AL740" s="337"/>
      <c r="AM740" s="337"/>
      <c r="AN740" s="337"/>
      <c r="AO740" s="337"/>
      <c r="AP740" s="337"/>
      <c r="AQ740" s="337"/>
      <c r="AR740" s="337"/>
    </row>
    <row r="741">
      <c r="A741" s="337"/>
      <c r="B741" s="337"/>
      <c r="C741" s="337"/>
      <c r="D741" s="337"/>
      <c r="E741" s="337"/>
      <c r="F741" s="337"/>
      <c r="G741" s="337"/>
      <c r="H741" s="337"/>
      <c r="I741" s="337"/>
      <c r="J741" s="337"/>
      <c r="K741" s="337"/>
      <c r="L741" s="337"/>
      <c r="M741" s="337"/>
      <c r="N741" s="337"/>
      <c r="O741" s="337"/>
      <c r="P741" s="337"/>
      <c r="Q741" s="337"/>
      <c r="R741" s="337"/>
      <c r="S741" s="337"/>
      <c r="T741" s="337"/>
      <c r="U741" s="337"/>
      <c r="V741" s="337"/>
      <c r="W741" s="337"/>
      <c r="X741" s="337"/>
      <c r="Y741" s="337"/>
      <c r="Z741" s="337"/>
      <c r="AA741" s="337"/>
      <c r="AB741" s="337"/>
      <c r="AC741" s="337"/>
      <c r="AD741" s="337"/>
      <c r="AE741" s="337"/>
      <c r="AF741" s="337"/>
      <c r="AG741" s="337"/>
      <c r="AH741" s="337"/>
      <c r="AI741" s="337"/>
      <c r="AJ741" s="337"/>
      <c r="AK741" s="337"/>
      <c r="AL741" s="337"/>
      <c r="AM741" s="337"/>
      <c r="AN741" s="337"/>
      <c r="AO741" s="337"/>
      <c r="AP741" s="337"/>
      <c r="AQ741" s="337"/>
      <c r="AR741" s="337"/>
    </row>
    <row r="742">
      <c r="A742" s="337"/>
      <c r="B742" s="337"/>
      <c r="C742" s="337"/>
      <c r="D742" s="337"/>
      <c r="E742" s="337"/>
      <c r="F742" s="337"/>
      <c r="G742" s="337"/>
      <c r="H742" s="337"/>
      <c r="I742" s="337"/>
      <c r="J742" s="337"/>
      <c r="K742" s="337"/>
      <c r="L742" s="337"/>
      <c r="M742" s="337"/>
      <c r="N742" s="337"/>
      <c r="O742" s="337"/>
      <c r="P742" s="337"/>
      <c r="Q742" s="337"/>
      <c r="R742" s="337"/>
      <c r="S742" s="337"/>
      <c r="T742" s="337"/>
      <c r="U742" s="337"/>
      <c r="V742" s="337"/>
      <c r="W742" s="337"/>
      <c r="X742" s="337"/>
      <c r="Y742" s="337"/>
      <c r="Z742" s="337"/>
      <c r="AA742" s="337"/>
      <c r="AB742" s="337"/>
      <c r="AC742" s="337"/>
      <c r="AD742" s="337"/>
      <c r="AE742" s="337"/>
      <c r="AF742" s="337"/>
      <c r="AG742" s="337"/>
      <c r="AH742" s="337"/>
      <c r="AI742" s="337"/>
      <c r="AJ742" s="337"/>
      <c r="AK742" s="337"/>
      <c r="AL742" s="337"/>
      <c r="AM742" s="337"/>
      <c r="AN742" s="337"/>
      <c r="AO742" s="337"/>
      <c r="AP742" s="337"/>
      <c r="AQ742" s="337"/>
      <c r="AR742" s="337"/>
    </row>
    <row r="743">
      <c r="A743" s="337"/>
      <c r="B743" s="337"/>
      <c r="C743" s="337"/>
      <c r="D743" s="337"/>
      <c r="E743" s="337"/>
      <c r="F743" s="337"/>
      <c r="G743" s="337"/>
      <c r="H743" s="337"/>
      <c r="I743" s="337"/>
      <c r="J743" s="337"/>
      <c r="K743" s="337"/>
      <c r="L743" s="337"/>
      <c r="M743" s="337"/>
      <c r="N743" s="337"/>
      <c r="O743" s="337"/>
      <c r="P743" s="337"/>
      <c r="Q743" s="337"/>
      <c r="R743" s="337"/>
      <c r="S743" s="337"/>
      <c r="T743" s="337"/>
      <c r="U743" s="337"/>
      <c r="V743" s="337"/>
      <c r="W743" s="337"/>
      <c r="X743" s="337"/>
      <c r="Y743" s="337"/>
      <c r="Z743" s="337"/>
      <c r="AA743" s="337"/>
      <c r="AB743" s="337"/>
      <c r="AC743" s="337"/>
      <c r="AD743" s="337"/>
      <c r="AE743" s="337"/>
      <c r="AF743" s="337"/>
      <c r="AG743" s="337"/>
      <c r="AH743" s="337"/>
      <c r="AI743" s="337"/>
      <c r="AJ743" s="337"/>
      <c r="AK743" s="337"/>
      <c r="AL743" s="337"/>
      <c r="AM743" s="337"/>
      <c r="AN743" s="337"/>
      <c r="AO743" s="337"/>
      <c r="AP743" s="337"/>
      <c r="AQ743" s="337"/>
      <c r="AR743" s="337"/>
    </row>
    <row r="744">
      <c r="A744" s="337"/>
      <c r="B744" s="337"/>
      <c r="C744" s="337"/>
      <c r="D744" s="337"/>
      <c r="E744" s="337"/>
      <c r="F744" s="337"/>
      <c r="G744" s="337"/>
      <c r="H744" s="337"/>
      <c r="I744" s="337"/>
      <c r="J744" s="337"/>
      <c r="K744" s="337"/>
      <c r="L744" s="337"/>
      <c r="M744" s="337"/>
      <c r="N744" s="337"/>
      <c r="O744" s="337"/>
      <c r="P744" s="337"/>
      <c r="Q744" s="337"/>
      <c r="R744" s="337"/>
      <c r="S744" s="337"/>
      <c r="T744" s="337"/>
      <c r="U744" s="337"/>
      <c r="V744" s="337"/>
      <c r="W744" s="337"/>
      <c r="X744" s="337"/>
      <c r="Y744" s="337"/>
      <c r="Z744" s="337"/>
      <c r="AA744" s="337"/>
      <c r="AB744" s="337"/>
      <c r="AC744" s="337"/>
      <c r="AD744" s="337"/>
      <c r="AE744" s="337"/>
      <c r="AF744" s="337"/>
      <c r="AG744" s="337"/>
      <c r="AH744" s="337"/>
      <c r="AI744" s="337"/>
      <c r="AJ744" s="337"/>
      <c r="AK744" s="337"/>
      <c r="AL744" s="337"/>
      <c r="AM744" s="337"/>
      <c r="AN744" s="337"/>
      <c r="AO744" s="337"/>
      <c r="AP744" s="337"/>
      <c r="AQ744" s="337"/>
      <c r="AR744" s="337"/>
    </row>
    <row r="745">
      <c r="A745" s="337"/>
      <c r="B745" s="337"/>
      <c r="C745" s="337"/>
      <c r="D745" s="337"/>
      <c r="E745" s="337"/>
      <c r="F745" s="337"/>
      <c r="G745" s="337"/>
      <c r="H745" s="337"/>
      <c r="I745" s="337"/>
      <c r="J745" s="337"/>
      <c r="K745" s="337"/>
      <c r="L745" s="337"/>
      <c r="M745" s="337"/>
      <c r="N745" s="337"/>
      <c r="O745" s="337"/>
      <c r="P745" s="337"/>
      <c r="Q745" s="337"/>
      <c r="R745" s="337"/>
      <c r="S745" s="337"/>
      <c r="T745" s="337"/>
      <c r="U745" s="337"/>
      <c r="V745" s="337"/>
      <c r="W745" s="337"/>
      <c r="X745" s="337"/>
      <c r="Y745" s="337"/>
      <c r="Z745" s="337"/>
      <c r="AA745" s="337"/>
      <c r="AB745" s="337"/>
      <c r="AC745" s="337"/>
      <c r="AD745" s="337"/>
      <c r="AE745" s="337"/>
      <c r="AF745" s="337"/>
      <c r="AG745" s="337"/>
      <c r="AH745" s="337"/>
      <c r="AI745" s="337"/>
      <c r="AJ745" s="337"/>
      <c r="AK745" s="337"/>
      <c r="AL745" s="337"/>
      <c r="AM745" s="337"/>
      <c r="AN745" s="337"/>
      <c r="AO745" s="337"/>
      <c r="AP745" s="337"/>
      <c r="AQ745" s="337"/>
      <c r="AR745" s="337"/>
    </row>
    <row r="746">
      <c r="A746" s="337"/>
      <c r="B746" s="337"/>
      <c r="C746" s="337"/>
      <c r="D746" s="337"/>
      <c r="E746" s="337"/>
      <c r="F746" s="337"/>
      <c r="G746" s="337"/>
      <c r="H746" s="337"/>
      <c r="I746" s="337"/>
      <c r="J746" s="337"/>
      <c r="K746" s="337"/>
      <c r="L746" s="337"/>
      <c r="M746" s="337"/>
      <c r="N746" s="337"/>
      <c r="O746" s="337"/>
      <c r="P746" s="337"/>
      <c r="Q746" s="337"/>
      <c r="R746" s="337"/>
      <c r="S746" s="337"/>
      <c r="T746" s="337"/>
      <c r="U746" s="337"/>
      <c r="V746" s="337"/>
      <c r="W746" s="337"/>
      <c r="X746" s="337"/>
      <c r="Y746" s="337"/>
      <c r="Z746" s="337"/>
      <c r="AA746" s="337"/>
      <c r="AB746" s="337"/>
      <c r="AC746" s="337"/>
      <c r="AD746" s="337"/>
      <c r="AE746" s="337"/>
      <c r="AF746" s="337"/>
      <c r="AG746" s="337"/>
      <c r="AH746" s="337"/>
      <c r="AI746" s="337"/>
      <c r="AJ746" s="337"/>
      <c r="AK746" s="337"/>
      <c r="AL746" s="337"/>
      <c r="AM746" s="337"/>
      <c r="AN746" s="337"/>
      <c r="AO746" s="337"/>
      <c r="AP746" s="337"/>
      <c r="AQ746" s="337"/>
      <c r="AR746" s="337"/>
    </row>
    <row r="747">
      <c r="A747" s="337"/>
      <c r="B747" s="337"/>
      <c r="C747" s="337"/>
      <c r="D747" s="337"/>
      <c r="E747" s="337"/>
      <c r="F747" s="337"/>
      <c r="G747" s="337"/>
      <c r="H747" s="337"/>
      <c r="I747" s="337"/>
      <c r="J747" s="337"/>
      <c r="K747" s="337"/>
      <c r="L747" s="337"/>
      <c r="M747" s="337"/>
      <c r="N747" s="337"/>
      <c r="O747" s="337"/>
      <c r="P747" s="337"/>
      <c r="Q747" s="337"/>
      <c r="R747" s="337"/>
      <c r="S747" s="337"/>
      <c r="T747" s="337"/>
      <c r="U747" s="337"/>
      <c r="V747" s="337"/>
      <c r="W747" s="337"/>
      <c r="X747" s="337"/>
      <c r="Y747" s="337"/>
      <c r="Z747" s="337"/>
      <c r="AA747" s="337"/>
      <c r="AB747" s="337"/>
      <c r="AC747" s="337"/>
      <c r="AD747" s="337"/>
      <c r="AE747" s="337"/>
      <c r="AF747" s="337"/>
      <c r="AG747" s="337"/>
      <c r="AH747" s="337"/>
      <c r="AI747" s="337"/>
      <c r="AJ747" s="337"/>
      <c r="AK747" s="337"/>
      <c r="AL747" s="337"/>
      <c r="AM747" s="337"/>
      <c r="AN747" s="337"/>
      <c r="AO747" s="337"/>
      <c r="AP747" s="337"/>
      <c r="AQ747" s="337"/>
      <c r="AR747" s="337"/>
    </row>
    <row r="748">
      <c r="A748" s="337"/>
      <c r="B748" s="337"/>
      <c r="C748" s="337"/>
      <c r="D748" s="337"/>
      <c r="E748" s="337"/>
      <c r="F748" s="337"/>
      <c r="G748" s="337"/>
      <c r="H748" s="337"/>
      <c r="I748" s="337"/>
      <c r="J748" s="337"/>
      <c r="K748" s="337"/>
      <c r="L748" s="337"/>
      <c r="M748" s="337"/>
      <c r="N748" s="337"/>
      <c r="O748" s="337"/>
      <c r="P748" s="337"/>
      <c r="Q748" s="337"/>
      <c r="R748" s="337"/>
      <c r="S748" s="337"/>
      <c r="T748" s="337"/>
      <c r="U748" s="337"/>
      <c r="V748" s="337"/>
      <c r="W748" s="337"/>
      <c r="X748" s="337"/>
      <c r="Y748" s="337"/>
      <c r="Z748" s="337"/>
      <c r="AA748" s="337"/>
      <c r="AB748" s="337"/>
      <c r="AC748" s="337"/>
      <c r="AD748" s="337"/>
      <c r="AE748" s="337"/>
      <c r="AF748" s="337"/>
      <c r="AG748" s="337"/>
      <c r="AH748" s="337"/>
      <c r="AI748" s="337"/>
      <c r="AJ748" s="337"/>
      <c r="AK748" s="337"/>
      <c r="AL748" s="337"/>
      <c r="AM748" s="337"/>
      <c r="AN748" s="337"/>
      <c r="AO748" s="337"/>
      <c r="AP748" s="337"/>
      <c r="AQ748" s="337"/>
      <c r="AR748" s="337"/>
    </row>
    <row r="749">
      <c r="A749" s="337"/>
      <c r="B749" s="337"/>
      <c r="C749" s="337"/>
      <c r="D749" s="337"/>
      <c r="E749" s="337"/>
      <c r="F749" s="337"/>
      <c r="G749" s="337"/>
      <c r="H749" s="337"/>
      <c r="I749" s="337"/>
      <c r="J749" s="337"/>
      <c r="K749" s="337"/>
      <c r="L749" s="337"/>
      <c r="M749" s="337"/>
      <c r="N749" s="337"/>
      <c r="O749" s="337"/>
      <c r="P749" s="337"/>
      <c r="Q749" s="337"/>
      <c r="R749" s="337"/>
      <c r="S749" s="337"/>
      <c r="T749" s="337"/>
      <c r="U749" s="337"/>
      <c r="V749" s="337"/>
      <c r="W749" s="337"/>
      <c r="X749" s="337"/>
      <c r="Y749" s="337"/>
      <c r="Z749" s="337"/>
      <c r="AA749" s="337"/>
      <c r="AB749" s="337"/>
      <c r="AC749" s="337"/>
      <c r="AD749" s="337"/>
      <c r="AE749" s="337"/>
      <c r="AF749" s="337"/>
      <c r="AG749" s="337"/>
      <c r="AH749" s="337"/>
      <c r="AI749" s="337"/>
      <c r="AJ749" s="337"/>
      <c r="AK749" s="337"/>
      <c r="AL749" s="337"/>
      <c r="AM749" s="337"/>
      <c r="AN749" s="337"/>
      <c r="AO749" s="337"/>
      <c r="AP749" s="337"/>
      <c r="AQ749" s="337"/>
      <c r="AR749" s="337"/>
    </row>
    <row r="750">
      <c r="A750" s="337"/>
      <c r="B750" s="337"/>
      <c r="C750" s="337"/>
      <c r="D750" s="337"/>
      <c r="E750" s="337"/>
      <c r="F750" s="337"/>
      <c r="G750" s="337"/>
      <c r="H750" s="337"/>
      <c r="I750" s="337"/>
      <c r="J750" s="337"/>
      <c r="K750" s="337"/>
      <c r="L750" s="337"/>
      <c r="M750" s="337"/>
      <c r="N750" s="337"/>
      <c r="O750" s="337"/>
      <c r="P750" s="337"/>
      <c r="Q750" s="337"/>
      <c r="R750" s="337"/>
      <c r="S750" s="337"/>
      <c r="T750" s="337"/>
      <c r="U750" s="337"/>
      <c r="V750" s="337"/>
      <c r="W750" s="337"/>
      <c r="X750" s="337"/>
      <c r="Y750" s="337"/>
      <c r="Z750" s="337"/>
      <c r="AA750" s="337"/>
      <c r="AB750" s="337"/>
      <c r="AC750" s="337"/>
      <c r="AD750" s="337"/>
      <c r="AE750" s="337"/>
      <c r="AF750" s="337"/>
      <c r="AG750" s="337"/>
      <c r="AH750" s="337"/>
      <c r="AI750" s="337"/>
      <c r="AJ750" s="337"/>
      <c r="AK750" s="337"/>
      <c r="AL750" s="337"/>
      <c r="AM750" s="337"/>
      <c r="AN750" s="337"/>
      <c r="AO750" s="337"/>
      <c r="AP750" s="337"/>
      <c r="AQ750" s="337"/>
      <c r="AR750" s="337"/>
    </row>
    <row r="751">
      <c r="A751" s="337"/>
      <c r="B751" s="337"/>
      <c r="C751" s="337"/>
      <c r="D751" s="337"/>
      <c r="E751" s="337"/>
      <c r="F751" s="337"/>
      <c r="G751" s="337"/>
      <c r="H751" s="337"/>
      <c r="I751" s="337"/>
      <c r="J751" s="337"/>
      <c r="K751" s="337"/>
      <c r="L751" s="337"/>
      <c r="M751" s="337"/>
      <c r="N751" s="337"/>
      <c r="O751" s="337"/>
      <c r="P751" s="337"/>
      <c r="Q751" s="337"/>
      <c r="R751" s="337"/>
      <c r="S751" s="337"/>
      <c r="T751" s="337"/>
      <c r="U751" s="337"/>
      <c r="V751" s="337"/>
      <c r="W751" s="337"/>
      <c r="X751" s="337"/>
      <c r="Y751" s="337"/>
      <c r="Z751" s="337"/>
      <c r="AA751" s="337"/>
      <c r="AB751" s="337"/>
      <c r="AC751" s="337"/>
      <c r="AD751" s="337"/>
      <c r="AE751" s="337"/>
      <c r="AF751" s="337"/>
      <c r="AG751" s="337"/>
      <c r="AH751" s="337"/>
      <c r="AI751" s="337"/>
      <c r="AJ751" s="337"/>
      <c r="AK751" s="337"/>
      <c r="AL751" s="337"/>
      <c r="AM751" s="337"/>
      <c r="AN751" s="337"/>
      <c r="AO751" s="337"/>
      <c r="AP751" s="337"/>
      <c r="AQ751" s="337"/>
      <c r="AR751" s="337"/>
    </row>
    <row r="752">
      <c r="A752" s="337"/>
      <c r="B752" s="337"/>
      <c r="C752" s="337"/>
      <c r="D752" s="337"/>
      <c r="E752" s="337"/>
      <c r="F752" s="337"/>
      <c r="G752" s="337"/>
      <c r="H752" s="337"/>
      <c r="I752" s="337"/>
      <c r="J752" s="337"/>
      <c r="K752" s="337"/>
      <c r="L752" s="337"/>
      <c r="M752" s="337"/>
      <c r="N752" s="337"/>
      <c r="O752" s="337"/>
      <c r="P752" s="337"/>
      <c r="Q752" s="337"/>
      <c r="R752" s="337"/>
      <c r="S752" s="337"/>
      <c r="T752" s="337"/>
      <c r="U752" s="337"/>
      <c r="V752" s="337"/>
      <c r="W752" s="337"/>
      <c r="X752" s="337"/>
      <c r="Y752" s="337"/>
      <c r="Z752" s="337"/>
      <c r="AA752" s="337"/>
      <c r="AB752" s="337"/>
      <c r="AC752" s="337"/>
      <c r="AD752" s="337"/>
      <c r="AE752" s="337"/>
      <c r="AF752" s="337"/>
      <c r="AG752" s="337"/>
      <c r="AH752" s="337"/>
      <c r="AI752" s="337"/>
      <c r="AJ752" s="337"/>
      <c r="AK752" s="337"/>
      <c r="AL752" s="337"/>
      <c r="AM752" s="337"/>
      <c r="AN752" s="337"/>
      <c r="AO752" s="337"/>
      <c r="AP752" s="337"/>
      <c r="AQ752" s="337"/>
      <c r="AR752" s="337"/>
    </row>
    <row r="753">
      <c r="A753" s="337"/>
      <c r="B753" s="337"/>
      <c r="C753" s="337"/>
      <c r="D753" s="337"/>
      <c r="E753" s="337"/>
      <c r="F753" s="337"/>
      <c r="G753" s="337"/>
      <c r="H753" s="337"/>
      <c r="I753" s="337"/>
      <c r="J753" s="337"/>
      <c r="K753" s="337"/>
      <c r="L753" s="337"/>
      <c r="M753" s="337"/>
      <c r="N753" s="337"/>
      <c r="O753" s="337"/>
      <c r="P753" s="337"/>
      <c r="Q753" s="337"/>
      <c r="R753" s="337"/>
      <c r="S753" s="337"/>
      <c r="T753" s="337"/>
      <c r="U753" s="337"/>
      <c r="V753" s="337"/>
      <c r="W753" s="337"/>
      <c r="X753" s="337"/>
      <c r="Y753" s="337"/>
      <c r="Z753" s="337"/>
      <c r="AA753" s="337"/>
      <c r="AB753" s="337"/>
      <c r="AC753" s="337"/>
      <c r="AD753" s="337"/>
      <c r="AE753" s="337"/>
      <c r="AF753" s="337"/>
      <c r="AG753" s="337"/>
      <c r="AH753" s="337"/>
      <c r="AI753" s="337"/>
      <c r="AJ753" s="337"/>
      <c r="AK753" s="337"/>
      <c r="AL753" s="337"/>
      <c r="AM753" s="337"/>
      <c r="AN753" s="337"/>
      <c r="AO753" s="337"/>
      <c r="AP753" s="337"/>
      <c r="AQ753" s="337"/>
      <c r="AR753" s="337"/>
    </row>
    <row r="754">
      <c r="A754" s="337"/>
      <c r="B754" s="337"/>
      <c r="C754" s="337"/>
      <c r="D754" s="337"/>
      <c r="E754" s="337"/>
      <c r="F754" s="337"/>
      <c r="G754" s="337"/>
      <c r="H754" s="337"/>
      <c r="I754" s="337"/>
      <c r="J754" s="337"/>
      <c r="K754" s="337"/>
      <c r="L754" s="337"/>
      <c r="M754" s="337"/>
      <c r="N754" s="337"/>
      <c r="O754" s="337"/>
      <c r="P754" s="337"/>
      <c r="Q754" s="337"/>
      <c r="R754" s="337"/>
      <c r="S754" s="337"/>
      <c r="T754" s="337"/>
      <c r="U754" s="337"/>
      <c r="V754" s="337"/>
      <c r="W754" s="337"/>
      <c r="X754" s="337"/>
      <c r="Y754" s="337"/>
      <c r="Z754" s="337"/>
      <c r="AA754" s="337"/>
      <c r="AB754" s="337"/>
      <c r="AC754" s="337"/>
      <c r="AD754" s="337"/>
      <c r="AE754" s="337"/>
      <c r="AF754" s="337"/>
      <c r="AG754" s="337"/>
      <c r="AH754" s="337"/>
      <c r="AI754" s="337"/>
      <c r="AJ754" s="337"/>
      <c r="AK754" s="337"/>
      <c r="AL754" s="337"/>
      <c r="AM754" s="337"/>
      <c r="AN754" s="337"/>
      <c r="AO754" s="337"/>
      <c r="AP754" s="337"/>
      <c r="AQ754" s="337"/>
      <c r="AR754" s="337"/>
    </row>
    <row r="755">
      <c r="A755" s="337"/>
      <c r="B755" s="337"/>
      <c r="C755" s="337"/>
      <c r="D755" s="337"/>
      <c r="E755" s="337"/>
      <c r="F755" s="337"/>
      <c r="G755" s="337"/>
      <c r="H755" s="337"/>
      <c r="I755" s="337"/>
      <c r="J755" s="337"/>
      <c r="K755" s="337"/>
      <c r="L755" s="337"/>
      <c r="M755" s="337"/>
      <c r="N755" s="337"/>
      <c r="O755" s="337"/>
      <c r="P755" s="337"/>
      <c r="Q755" s="337"/>
      <c r="R755" s="337"/>
      <c r="S755" s="337"/>
      <c r="T755" s="337"/>
      <c r="U755" s="337"/>
      <c r="V755" s="337"/>
      <c r="W755" s="337"/>
      <c r="X755" s="337"/>
      <c r="Y755" s="337"/>
      <c r="Z755" s="337"/>
      <c r="AA755" s="337"/>
      <c r="AB755" s="337"/>
      <c r="AC755" s="337"/>
      <c r="AD755" s="337"/>
      <c r="AE755" s="337"/>
      <c r="AF755" s="337"/>
      <c r="AG755" s="337"/>
      <c r="AH755" s="337"/>
      <c r="AI755" s="337"/>
      <c r="AJ755" s="337"/>
      <c r="AK755" s="337"/>
      <c r="AL755" s="337"/>
      <c r="AM755" s="337"/>
      <c r="AN755" s="337"/>
      <c r="AO755" s="337"/>
      <c r="AP755" s="337"/>
      <c r="AQ755" s="337"/>
      <c r="AR755" s="337"/>
    </row>
    <row r="756">
      <c r="A756" s="337"/>
      <c r="B756" s="337"/>
      <c r="C756" s="337"/>
      <c r="D756" s="337"/>
      <c r="E756" s="337"/>
      <c r="F756" s="337"/>
      <c r="G756" s="337"/>
      <c r="H756" s="337"/>
      <c r="I756" s="337"/>
      <c r="J756" s="337"/>
      <c r="K756" s="337"/>
      <c r="L756" s="337"/>
      <c r="M756" s="337"/>
      <c r="N756" s="337"/>
      <c r="O756" s="337"/>
      <c r="P756" s="337"/>
      <c r="Q756" s="337"/>
      <c r="R756" s="337"/>
      <c r="S756" s="337"/>
      <c r="T756" s="337"/>
      <c r="U756" s="337"/>
      <c r="V756" s="337"/>
      <c r="W756" s="337"/>
      <c r="X756" s="337"/>
      <c r="Y756" s="337"/>
      <c r="Z756" s="337"/>
      <c r="AA756" s="337"/>
      <c r="AB756" s="337"/>
      <c r="AC756" s="337"/>
      <c r="AD756" s="337"/>
      <c r="AE756" s="337"/>
      <c r="AF756" s="337"/>
      <c r="AG756" s="337"/>
      <c r="AH756" s="337"/>
      <c r="AI756" s="337"/>
      <c r="AJ756" s="337"/>
      <c r="AK756" s="337"/>
      <c r="AL756" s="337"/>
      <c r="AM756" s="337"/>
      <c r="AN756" s="337"/>
      <c r="AO756" s="337"/>
      <c r="AP756" s="337"/>
      <c r="AQ756" s="337"/>
      <c r="AR756" s="337"/>
    </row>
    <row r="757">
      <c r="A757" s="337"/>
      <c r="B757" s="337"/>
      <c r="C757" s="337"/>
      <c r="D757" s="337"/>
      <c r="E757" s="337"/>
      <c r="F757" s="337"/>
      <c r="G757" s="337"/>
      <c r="H757" s="337"/>
      <c r="I757" s="337"/>
      <c r="J757" s="337"/>
      <c r="K757" s="337"/>
      <c r="L757" s="337"/>
      <c r="M757" s="337"/>
      <c r="N757" s="337"/>
      <c r="O757" s="337"/>
      <c r="P757" s="337"/>
      <c r="Q757" s="337"/>
      <c r="R757" s="337"/>
      <c r="S757" s="337"/>
      <c r="T757" s="337"/>
      <c r="U757" s="337"/>
      <c r="V757" s="337"/>
      <c r="W757" s="337"/>
      <c r="X757" s="337"/>
      <c r="Y757" s="337"/>
      <c r="Z757" s="337"/>
      <c r="AA757" s="337"/>
      <c r="AB757" s="337"/>
      <c r="AC757" s="337"/>
      <c r="AD757" s="337"/>
      <c r="AE757" s="337"/>
      <c r="AF757" s="337"/>
      <c r="AG757" s="337"/>
      <c r="AH757" s="337"/>
      <c r="AI757" s="337"/>
      <c r="AJ757" s="337"/>
      <c r="AK757" s="337"/>
      <c r="AL757" s="337"/>
      <c r="AM757" s="337"/>
      <c r="AN757" s="337"/>
      <c r="AO757" s="337"/>
      <c r="AP757" s="337"/>
      <c r="AQ757" s="337"/>
      <c r="AR757" s="337"/>
    </row>
    <row r="758">
      <c r="A758" s="337"/>
      <c r="B758" s="337"/>
      <c r="C758" s="337"/>
      <c r="D758" s="337"/>
      <c r="E758" s="337"/>
      <c r="F758" s="337"/>
      <c r="G758" s="337"/>
      <c r="H758" s="337"/>
      <c r="I758" s="337"/>
      <c r="J758" s="337"/>
      <c r="K758" s="337"/>
      <c r="L758" s="337"/>
      <c r="M758" s="337"/>
      <c r="N758" s="337"/>
      <c r="O758" s="337"/>
      <c r="P758" s="337"/>
      <c r="Q758" s="337"/>
      <c r="R758" s="337"/>
      <c r="S758" s="337"/>
      <c r="T758" s="337"/>
      <c r="U758" s="337"/>
      <c r="V758" s="337"/>
      <c r="W758" s="337"/>
      <c r="X758" s="337"/>
      <c r="Y758" s="337"/>
      <c r="Z758" s="337"/>
      <c r="AA758" s="337"/>
      <c r="AB758" s="337"/>
      <c r="AC758" s="337"/>
      <c r="AD758" s="337"/>
      <c r="AE758" s="337"/>
      <c r="AF758" s="337"/>
      <c r="AG758" s="337"/>
      <c r="AH758" s="337"/>
      <c r="AI758" s="337"/>
      <c r="AJ758" s="337"/>
      <c r="AK758" s="337"/>
      <c r="AL758" s="337"/>
      <c r="AM758" s="337"/>
      <c r="AN758" s="337"/>
      <c r="AO758" s="337"/>
      <c r="AP758" s="337"/>
      <c r="AQ758" s="337"/>
      <c r="AR758" s="337"/>
    </row>
    <row r="759">
      <c r="A759" s="337"/>
      <c r="B759" s="337"/>
      <c r="C759" s="337"/>
      <c r="D759" s="337"/>
      <c r="E759" s="337"/>
      <c r="F759" s="337"/>
      <c r="G759" s="337"/>
      <c r="H759" s="337"/>
      <c r="I759" s="337"/>
      <c r="J759" s="337"/>
      <c r="K759" s="337"/>
      <c r="L759" s="337"/>
      <c r="M759" s="337"/>
      <c r="N759" s="337"/>
      <c r="O759" s="337"/>
      <c r="P759" s="337"/>
      <c r="Q759" s="337"/>
      <c r="R759" s="337"/>
      <c r="S759" s="337"/>
      <c r="T759" s="337"/>
      <c r="U759" s="337"/>
      <c r="V759" s="337"/>
      <c r="W759" s="337"/>
      <c r="X759" s="337"/>
      <c r="Y759" s="337"/>
      <c r="Z759" s="337"/>
      <c r="AA759" s="337"/>
      <c r="AB759" s="337"/>
      <c r="AC759" s="337"/>
      <c r="AD759" s="337"/>
      <c r="AE759" s="337"/>
      <c r="AF759" s="337"/>
      <c r="AG759" s="337"/>
      <c r="AH759" s="337"/>
      <c r="AI759" s="337"/>
      <c r="AJ759" s="337"/>
      <c r="AK759" s="337"/>
      <c r="AL759" s="337"/>
      <c r="AM759" s="337"/>
      <c r="AN759" s="337"/>
      <c r="AO759" s="337"/>
      <c r="AP759" s="337"/>
      <c r="AQ759" s="337"/>
      <c r="AR759" s="337"/>
    </row>
    <row r="760">
      <c r="A760" s="337"/>
      <c r="B760" s="337"/>
      <c r="C760" s="337"/>
      <c r="D760" s="337"/>
      <c r="E760" s="337"/>
      <c r="F760" s="337"/>
      <c r="G760" s="337"/>
      <c r="H760" s="337"/>
      <c r="I760" s="337"/>
      <c r="J760" s="337"/>
      <c r="K760" s="337"/>
      <c r="L760" s="337"/>
      <c r="M760" s="337"/>
      <c r="N760" s="337"/>
      <c r="O760" s="337"/>
      <c r="P760" s="337"/>
      <c r="Q760" s="337"/>
      <c r="R760" s="337"/>
      <c r="S760" s="337"/>
      <c r="T760" s="337"/>
      <c r="U760" s="337"/>
      <c r="V760" s="337"/>
      <c r="W760" s="337"/>
      <c r="X760" s="337"/>
      <c r="Y760" s="337"/>
      <c r="Z760" s="337"/>
      <c r="AA760" s="337"/>
      <c r="AB760" s="337"/>
      <c r="AC760" s="337"/>
      <c r="AD760" s="337"/>
      <c r="AE760" s="337"/>
      <c r="AF760" s="337"/>
      <c r="AG760" s="337"/>
      <c r="AH760" s="337"/>
      <c r="AI760" s="337"/>
      <c r="AJ760" s="337"/>
      <c r="AK760" s="337"/>
      <c r="AL760" s="337"/>
      <c r="AM760" s="337"/>
      <c r="AN760" s="337"/>
      <c r="AO760" s="337"/>
      <c r="AP760" s="337"/>
      <c r="AQ760" s="337"/>
      <c r="AR760" s="337"/>
    </row>
    <row r="761">
      <c r="A761" s="337"/>
      <c r="B761" s="337"/>
      <c r="C761" s="337"/>
      <c r="D761" s="337"/>
      <c r="E761" s="337"/>
      <c r="F761" s="337"/>
      <c r="G761" s="337"/>
      <c r="H761" s="337"/>
      <c r="I761" s="337"/>
      <c r="J761" s="337"/>
      <c r="K761" s="337"/>
      <c r="L761" s="337"/>
      <c r="M761" s="337"/>
      <c r="N761" s="337"/>
      <c r="O761" s="337"/>
      <c r="P761" s="337"/>
      <c r="Q761" s="337"/>
      <c r="R761" s="337"/>
      <c r="S761" s="337"/>
      <c r="T761" s="337"/>
      <c r="U761" s="337"/>
      <c r="V761" s="337"/>
      <c r="W761" s="337"/>
      <c r="X761" s="337"/>
      <c r="Y761" s="337"/>
      <c r="Z761" s="337"/>
      <c r="AA761" s="337"/>
      <c r="AB761" s="337"/>
      <c r="AC761" s="337"/>
      <c r="AD761" s="337"/>
      <c r="AE761" s="337"/>
      <c r="AF761" s="337"/>
      <c r="AG761" s="337"/>
      <c r="AH761" s="337"/>
      <c r="AI761" s="337"/>
      <c r="AJ761" s="337"/>
      <c r="AK761" s="337"/>
      <c r="AL761" s="337"/>
      <c r="AM761" s="337"/>
      <c r="AN761" s="337"/>
      <c r="AO761" s="337"/>
      <c r="AP761" s="337"/>
      <c r="AQ761" s="337"/>
      <c r="AR761" s="337"/>
    </row>
    <row r="762">
      <c r="A762" s="337"/>
      <c r="B762" s="337"/>
      <c r="C762" s="337"/>
      <c r="D762" s="337"/>
      <c r="E762" s="337"/>
      <c r="F762" s="337"/>
      <c r="G762" s="337"/>
      <c r="H762" s="337"/>
      <c r="I762" s="337"/>
      <c r="J762" s="337"/>
      <c r="K762" s="337"/>
      <c r="L762" s="337"/>
      <c r="M762" s="337"/>
      <c r="N762" s="337"/>
      <c r="O762" s="337"/>
      <c r="P762" s="337"/>
      <c r="Q762" s="337"/>
      <c r="R762" s="337"/>
      <c r="S762" s="337"/>
      <c r="T762" s="337"/>
      <c r="U762" s="337"/>
      <c r="V762" s="337"/>
      <c r="W762" s="337"/>
      <c r="X762" s="337"/>
      <c r="Y762" s="337"/>
      <c r="Z762" s="337"/>
      <c r="AA762" s="337"/>
      <c r="AB762" s="337"/>
      <c r="AC762" s="337"/>
      <c r="AD762" s="337"/>
      <c r="AE762" s="337"/>
      <c r="AF762" s="337"/>
      <c r="AG762" s="337"/>
      <c r="AH762" s="337"/>
      <c r="AI762" s="337"/>
      <c r="AJ762" s="337"/>
      <c r="AK762" s="337"/>
      <c r="AL762" s="337"/>
      <c r="AM762" s="337"/>
      <c r="AN762" s="337"/>
      <c r="AO762" s="337"/>
      <c r="AP762" s="337"/>
      <c r="AQ762" s="337"/>
      <c r="AR762" s="337"/>
    </row>
    <row r="763">
      <c r="A763" s="337"/>
      <c r="B763" s="337"/>
      <c r="C763" s="337"/>
      <c r="D763" s="337"/>
      <c r="E763" s="337"/>
      <c r="F763" s="337"/>
      <c r="G763" s="337"/>
      <c r="H763" s="337"/>
      <c r="I763" s="337"/>
      <c r="J763" s="337"/>
      <c r="K763" s="337"/>
      <c r="L763" s="337"/>
      <c r="M763" s="337"/>
      <c r="N763" s="337"/>
      <c r="O763" s="337"/>
      <c r="P763" s="337"/>
      <c r="Q763" s="337"/>
      <c r="R763" s="337"/>
      <c r="S763" s="337"/>
      <c r="T763" s="337"/>
      <c r="U763" s="337"/>
      <c r="V763" s="337"/>
      <c r="W763" s="337"/>
      <c r="X763" s="337"/>
      <c r="Y763" s="337"/>
      <c r="Z763" s="337"/>
      <c r="AA763" s="337"/>
      <c r="AB763" s="337"/>
      <c r="AC763" s="337"/>
      <c r="AD763" s="337"/>
      <c r="AE763" s="337"/>
      <c r="AF763" s="337"/>
      <c r="AG763" s="337"/>
      <c r="AH763" s="337"/>
      <c r="AI763" s="337"/>
      <c r="AJ763" s="337"/>
      <c r="AK763" s="337"/>
      <c r="AL763" s="337"/>
      <c r="AM763" s="337"/>
      <c r="AN763" s="337"/>
      <c r="AO763" s="337"/>
      <c r="AP763" s="337"/>
      <c r="AQ763" s="337"/>
      <c r="AR763" s="337"/>
    </row>
    <row r="764">
      <c r="A764" s="337"/>
      <c r="B764" s="337"/>
      <c r="C764" s="337"/>
      <c r="D764" s="337"/>
      <c r="E764" s="337"/>
      <c r="F764" s="337"/>
      <c r="G764" s="337"/>
      <c r="H764" s="337"/>
      <c r="I764" s="337"/>
      <c r="J764" s="337"/>
      <c r="K764" s="337"/>
      <c r="L764" s="337"/>
      <c r="M764" s="337"/>
      <c r="N764" s="337"/>
      <c r="O764" s="337"/>
      <c r="P764" s="337"/>
      <c r="Q764" s="337"/>
      <c r="R764" s="337"/>
      <c r="S764" s="337"/>
      <c r="T764" s="337"/>
      <c r="U764" s="337"/>
      <c r="V764" s="337"/>
      <c r="W764" s="337"/>
      <c r="X764" s="337"/>
      <c r="Y764" s="337"/>
      <c r="Z764" s="337"/>
      <c r="AA764" s="337"/>
      <c r="AB764" s="337"/>
      <c r="AC764" s="337"/>
      <c r="AD764" s="337"/>
      <c r="AE764" s="337"/>
      <c r="AF764" s="337"/>
      <c r="AG764" s="337"/>
      <c r="AH764" s="337"/>
      <c r="AI764" s="337"/>
      <c r="AJ764" s="337"/>
      <c r="AK764" s="337"/>
      <c r="AL764" s="337"/>
      <c r="AM764" s="337"/>
      <c r="AN764" s="337"/>
      <c r="AO764" s="337"/>
      <c r="AP764" s="337"/>
      <c r="AQ764" s="337"/>
      <c r="AR764" s="337"/>
    </row>
    <row r="765">
      <c r="A765" s="337"/>
      <c r="B765" s="337"/>
      <c r="C765" s="337"/>
      <c r="D765" s="337"/>
      <c r="E765" s="337"/>
      <c r="F765" s="337"/>
      <c r="G765" s="337"/>
      <c r="H765" s="337"/>
      <c r="I765" s="337"/>
      <c r="J765" s="337"/>
      <c r="K765" s="337"/>
      <c r="L765" s="337"/>
      <c r="M765" s="337"/>
      <c r="N765" s="337"/>
      <c r="O765" s="337"/>
      <c r="P765" s="337"/>
      <c r="Q765" s="337"/>
      <c r="R765" s="337"/>
      <c r="S765" s="337"/>
      <c r="T765" s="337"/>
      <c r="U765" s="337"/>
      <c r="V765" s="337"/>
      <c r="W765" s="337"/>
      <c r="X765" s="337"/>
      <c r="Y765" s="337"/>
      <c r="Z765" s="337"/>
      <c r="AA765" s="337"/>
      <c r="AB765" s="337"/>
      <c r="AC765" s="337"/>
      <c r="AD765" s="337"/>
      <c r="AE765" s="337"/>
      <c r="AF765" s="337"/>
      <c r="AG765" s="337"/>
      <c r="AH765" s="337"/>
      <c r="AI765" s="337"/>
      <c r="AJ765" s="337"/>
      <c r="AK765" s="337"/>
      <c r="AL765" s="337"/>
      <c r="AM765" s="337"/>
      <c r="AN765" s="337"/>
      <c r="AO765" s="337"/>
      <c r="AP765" s="337"/>
      <c r="AQ765" s="337"/>
      <c r="AR765" s="337"/>
    </row>
    <row r="766">
      <c r="A766" s="337"/>
      <c r="B766" s="337"/>
      <c r="C766" s="337"/>
      <c r="D766" s="337"/>
      <c r="E766" s="337"/>
      <c r="F766" s="337"/>
      <c r="G766" s="337"/>
      <c r="H766" s="337"/>
      <c r="I766" s="337"/>
      <c r="J766" s="337"/>
      <c r="K766" s="337"/>
      <c r="L766" s="337"/>
      <c r="M766" s="337"/>
      <c r="N766" s="337"/>
      <c r="O766" s="337"/>
      <c r="P766" s="337"/>
      <c r="Q766" s="337"/>
      <c r="R766" s="337"/>
      <c r="S766" s="337"/>
      <c r="T766" s="337"/>
      <c r="U766" s="337"/>
      <c r="V766" s="337"/>
      <c r="W766" s="337"/>
      <c r="X766" s="337"/>
      <c r="Y766" s="337"/>
      <c r="Z766" s="337"/>
      <c r="AA766" s="337"/>
      <c r="AB766" s="337"/>
      <c r="AC766" s="337"/>
      <c r="AD766" s="337"/>
      <c r="AE766" s="337"/>
      <c r="AF766" s="337"/>
      <c r="AG766" s="337"/>
      <c r="AH766" s="337"/>
      <c r="AI766" s="337"/>
      <c r="AJ766" s="337"/>
      <c r="AK766" s="337"/>
      <c r="AL766" s="337"/>
      <c r="AM766" s="337"/>
      <c r="AN766" s="337"/>
      <c r="AO766" s="337"/>
      <c r="AP766" s="337"/>
      <c r="AQ766" s="337"/>
      <c r="AR766" s="337"/>
    </row>
    <row r="767">
      <c r="A767" s="337"/>
      <c r="B767" s="337"/>
      <c r="C767" s="337"/>
      <c r="D767" s="337"/>
      <c r="E767" s="337"/>
      <c r="F767" s="337"/>
      <c r="G767" s="337"/>
      <c r="H767" s="337"/>
      <c r="I767" s="337"/>
      <c r="J767" s="337"/>
      <c r="K767" s="337"/>
      <c r="L767" s="337"/>
      <c r="M767" s="337"/>
      <c r="N767" s="337"/>
      <c r="O767" s="337"/>
      <c r="P767" s="337"/>
      <c r="Q767" s="337"/>
      <c r="R767" s="337"/>
      <c r="S767" s="337"/>
      <c r="T767" s="337"/>
      <c r="U767" s="337"/>
      <c r="V767" s="337"/>
      <c r="W767" s="337"/>
      <c r="X767" s="337"/>
      <c r="Y767" s="337"/>
      <c r="Z767" s="337"/>
      <c r="AA767" s="337"/>
      <c r="AB767" s="337"/>
      <c r="AC767" s="337"/>
      <c r="AD767" s="337"/>
      <c r="AE767" s="337"/>
      <c r="AF767" s="337"/>
      <c r="AG767" s="337"/>
      <c r="AH767" s="337"/>
      <c r="AI767" s="337"/>
      <c r="AJ767" s="337"/>
      <c r="AK767" s="337"/>
      <c r="AL767" s="337"/>
      <c r="AM767" s="337"/>
      <c r="AN767" s="337"/>
      <c r="AO767" s="337"/>
      <c r="AP767" s="337"/>
      <c r="AQ767" s="337"/>
      <c r="AR767" s="337"/>
    </row>
    <row r="768">
      <c r="A768" s="337"/>
      <c r="B768" s="337"/>
      <c r="C768" s="337"/>
      <c r="D768" s="337"/>
      <c r="E768" s="337"/>
      <c r="F768" s="337"/>
      <c r="G768" s="337"/>
      <c r="H768" s="337"/>
      <c r="I768" s="337"/>
      <c r="J768" s="337"/>
      <c r="K768" s="337"/>
      <c r="L768" s="337"/>
      <c r="M768" s="337"/>
      <c r="N768" s="337"/>
      <c r="O768" s="337"/>
      <c r="P768" s="337"/>
      <c r="Q768" s="337"/>
      <c r="R768" s="337"/>
      <c r="S768" s="337"/>
      <c r="T768" s="337"/>
      <c r="U768" s="337"/>
      <c r="V768" s="337"/>
      <c r="W768" s="337"/>
      <c r="X768" s="337"/>
      <c r="Y768" s="337"/>
      <c r="Z768" s="337"/>
      <c r="AA768" s="337"/>
      <c r="AB768" s="337"/>
      <c r="AC768" s="337"/>
      <c r="AD768" s="337"/>
      <c r="AE768" s="337"/>
      <c r="AF768" s="337"/>
      <c r="AG768" s="337"/>
      <c r="AH768" s="337"/>
      <c r="AI768" s="337"/>
      <c r="AJ768" s="337"/>
      <c r="AK768" s="337"/>
      <c r="AL768" s="337"/>
      <c r="AM768" s="337"/>
      <c r="AN768" s="337"/>
      <c r="AO768" s="337"/>
      <c r="AP768" s="337"/>
      <c r="AQ768" s="337"/>
      <c r="AR768" s="337"/>
    </row>
    <row r="769">
      <c r="A769" s="337"/>
      <c r="B769" s="337"/>
      <c r="C769" s="337"/>
      <c r="D769" s="337"/>
      <c r="E769" s="337"/>
      <c r="F769" s="337"/>
      <c r="G769" s="337"/>
      <c r="H769" s="337"/>
      <c r="I769" s="337"/>
      <c r="J769" s="337"/>
      <c r="K769" s="337"/>
      <c r="L769" s="337"/>
      <c r="M769" s="337"/>
      <c r="N769" s="337"/>
      <c r="O769" s="337"/>
      <c r="P769" s="337"/>
      <c r="Q769" s="337"/>
      <c r="R769" s="337"/>
      <c r="S769" s="337"/>
      <c r="T769" s="337"/>
      <c r="U769" s="337"/>
      <c r="V769" s="337"/>
      <c r="W769" s="337"/>
      <c r="X769" s="337"/>
      <c r="Y769" s="337"/>
      <c r="Z769" s="337"/>
      <c r="AA769" s="337"/>
      <c r="AB769" s="337"/>
      <c r="AC769" s="337"/>
      <c r="AD769" s="337"/>
      <c r="AE769" s="337"/>
      <c r="AF769" s="337"/>
      <c r="AG769" s="337"/>
      <c r="AH769" s="337"/>
      <c r="AI769" s="337"/>
      <c r="AJ769" s="337"/>
      <c r="AK769" s="337"/>
      <c r="AL769" s="337"/>
      <c r="AM769" s="337"/>
      <c r="AN769" s="337"/>
      <c r="AO769" s="337"/>
      <c r="AP769" s="337"/>
      <c r="AQ769" s="337"/>
      <c r="AR769" s="337"/>
    </row>
    <row r="770">
      <c r="A770" s="337"/>
      <c r="B770" s="337"/>
      <c r="C770" s="337"/>
      <c r="D770" s="337"/>
      <c r="E770" s="337"/>
      <c r="F770" s="337"/>
      <c r="G770" s="337"/>
      <c r="H770" s="337"/>
      <c r="I770" s="337"/>
      <c r="J770" s="337"/>
      <c r="K770" s="337"/>
      <c r="L770" s="337"/>
      <c r="M770" s="337"/>
      <c r="N770" s="337"/>
      <c r="O770" s="337"/>
      <c r="P770" s="337"/>
      <c r="Q770" s="337"/>
      <c r="R770" s="337"/>
      <c r="S770" s="337"/>
      <c r="T770" s="337"/>
      <c r="U770" s="337"/>
      <c r="V770" s="337"/>
      <c r="W770" s="337"/>
      <c r="X770" s="337"/>
      <c r="Y770" s="337"/>
      <c r="Z770" s="337"/>
      <c r="AA770" s="337"/>
      <c r="AB770" s="337"/>
      <c r="AC770" s="337"/>
      <c r="AD770" s="337"/>
      <c r="AE770" s="337"/>
      <c r="AF770" s="337"/>
      <c r="AG770" s="337"/>
      <c r="AH770" s="337"/>
      <c r="AI770" s="337"/>
      <c r="AJ770" s="337"/>
      <c r="AK770" s="337"/>
      <c r="AL770" s="337"/>
      <c r="AM770" s="337"/>
      <c r="AN770" s="337"/>
      <c r="AO770" s="337"/>
      <c r="AP770" s="337"/>
      <c r="AQ770" s="337"/>
      <c r="AR770" s="337"/>
    </row>
    <row r="771">
      <c r="A771" s="337"/>
      <c r="B771" s="337"/>
      <c r="C771" s="337"/>
      <c r="D771" s="337"/>
      <c r="E771" s="337"/>
      <c r="F771" s="337"/>
      <c r="G771" s="337"/>
      <c r="H771" s="337"/>
      <c r="I771" s="337"/>
      <c r="J771" s="337"/>
      <c r="K771" s="337"/>
      <c r="L771" s="337"/>
      <c r="M771" s="337"/>
      <c r="N771" s="337"/>
      <c r="O771" s="337"/>
      <c r="P771" s="337"/>
      <c r="Q771" s="337"/>
      <c r="R771" s="337"/>
      <c r="S771" s="337"/>
      <c r="T771" s="337"/>
      <c r="U771" s="337"/>
      <c r="V771" s="337"/>
      <c r="W771" s="337"/>
      <c r="X771" s="337"/>
      <c r="Y771" s="337"/>
      <c r="Z771" s="337"/>
      <c r="AA771" s="337"/>
      <c r="AB771" s="337"/>
      <c r="AC771" s="337"/>
      <c r="AD771" s="337"/>
      <c r="AE771" s="337"/>
      <c r="AF771" s="337"/>
      <c r="AG771" s="337"/>
      <c r="AH771" s="337"/>
      <c r="AI771" s="337"/>
      <c r="AJ771" s="337"/>
      <c r="AK771" s="337"/>
      <c r="AL771" s="337"/>
      <c r="AM771" s="337"/>
      <c r="AN771" s="337"/>
      <c r="AO771" s="337"/>
      <c r="AP771" s="337"/>
      <c r="AQ771" s="337"/>
      <c r="AR771" s="337"/>
    </row>
    <row r="772">
      <c r="A772" s="337"/>
      <c r="B772" s="337"/>
      <c r="C772" s="337"/>
      <c r="D772" s="337"/>
      <c r="E772" s="337"/>
      <c r="F772" s="337"/>
      <c r="G772" s="337"/>
      <c r="H772" s="337"/>
      <c r="I772" s="337"/>
      <c r="J772" s="337"/>
      <c r="K772" s="337"/>
      <c r="L772" s="337"/>
      <c r="M772" s="337"/>
      <c r="N772" s="337"/>
      <c r="O772" s="337"/>
      <c r="P772" s="337"/>
      <c r="Q772" s="337"/>
      <c r="R772" s="337"/>
      <c r="S772" s="337"/>
      <c r="T772" s="337"/>
      <c r="U772" s="337"/>
      <c r="V772" s="337"/>
      <c r="W772" s="337"/>
      <c r="X772" s="337"/>
      <c r="Y772" s="337"/>
      <c r="Z772" s="337"/>
      <c r="AA772" s="337"/>
      <c r="AB772" s="337"/>
      <c r="AC772" s="337"/>
      <c r="AD772" s="337"/>
      <c r="AE772" s="337"/>
      <c r="AF772" s="337"/>
      <c r="AG772" s="337"/>
      <c r="AH772" s="337"/>
      <c r="AI772" s="337"/>
      <c r="AJ772" s="337"/>
      <c r="AK772" s="337"/>
      <c r="AL772" s="337"/>
      <c r="AM772" s="337"/>
      <c r="AN772" s="337"/>
      <c r="AO772" s="337"/>
      <c r="AP772" s="337"/>
      <c r="AQ772" s="337"/>
      <c r="AR772" s="337"/>
    </row>
    <row r="773">
      <c r="A773" s="337"/>
      <c r="B773" s="337"/>
      <c r="C773" s="337"/>
      <c r="D773" s="337"/>
      <c r="E773" s="337"/>
      <c r="F773" s="337"/>
      <c r="G773" s="337"/>
      <c r="H773" s="337"/>
      <c r="I773" s="337"/>
      <c r="J773" s="337"/>
      <c r="K773" s="337"/>
      <c r="L773" s="337"/>
      <c r="M773" s="337"/>
      <c r="N773" s="337"/>
      <c r="O773" s="337"/>
      <c r="P773" s="337"/>
      <c r="Q773" s="337"/>
      <c r="R773" s="337"/>
      <c r="S773" s="337"/>
      <c r="T773" s="337"/>
      <c r="U773" s="337"/>
      <c r="V773" s="337"/>
      <c r="W773" s="337"/>
      <c r="X773" s="337"/>
      <c r="Y773" s="337"/>
      <c r="Z773" s="337"/>
      <c r="AA773" s="337"/>
      <c r="AB773" s="337"/>
      <c r="AC773" s="337"/>
      <c r="AD773" s="337"/>
      <c r="AE773" s="337"/>
      <c r="AF773" s="337"/>
      <c r="AG773" s="337"/>
      <c r="AH773" s="337"/>
      <c r="AI773" s="337"/>
      <c r="AJ773" s="337"/>
      <c r="AK773" s="337"/>
      <c r="AL773" s="337"/>
      <c r="AM773" s="337"/>
      <c r="AN773" s="337"/>
      <c r="AO773" s="337"/>
      <c r="AP773" s="337"/>
      <c r="AQ773" s="337"/>
      <c r="AR773" s="337"/>
    </row>
    <row r="774">
      <c r="A774" s="337"/>
      <c r="B774" s="337"/>
      <c r="C774" s="337"/>
      <c r="D774" s="337"/>
      <c r="E774" s="337"/>
      <c r="F774" s="337"/>
      <c r="G774" s="337"/>
      <c r="H774" s="337"/>
      <c r="I774" s="337"/>
      <c r="J774" s="337"/>
      <c r="K774" s="337"/>
      <c r="L774" s="337"/>
      <c r="M774" s="337"/>
      <c r="N774" s="337"/>
      <c r="O774" s="337"/>
      <c r="P774" s="337"/>
      <c r="Q774" s="337"/>
      <c r="R774" s="337"/>
      <c r="S774" s="337"/>
      <c r="T774" s="337"/>
      <c r="U774" s="337"/>
      <c r="V774" s="337"/>
      <c r="W774" s="337"/>
      <c r="X774" s="337"/>
      <c r="Y774" s="337"/>
      <c r="Z774" s="337"/>
      <c r="AA774" s="337"/>
      <c r="AB774" s="337"/>
      <c r="AC774" s="337"/>
      <c r="AD774" s="337"/>
      <c r="AE774" s="337"/>
      <c r="AF774" s="337"/>
      <c r="AG774" s="337"/>
      <c r="AH774" s="337"/>
      <c r="AI774" s="337"/>
      <c r="AJ774" s="337"/>
      <c r="AK774" s="337"/>
      <c r="AL774" s="337"/>
      <c r="AM774" s="337"/>
      <c r="AN774" s="337"/>
      <c r="AO774" s="337"/>
      <c r="AP774" s="337"/>
      <c r="AQ774" s="337"/>
      <c r="AR774" s="337"/>
    </row>
    <row r="775">
      <c r="A775" s="337"/>
      <c r="B775" s="337"/>
      <c r="C775" s="337"/>
      <c r="D775" s="337"/>
      <c r="E775" s="337"/>
      <c r="F775" s="337"/>
      <c r="G775" s="337"/>
      <c r="H775" s="337"/>
      <c r="I775" s="337"/>
      <c r="J775" s="337"/>
      <c r="K775" s="337"/>
      <c r="L775" s="337"/>
      <c r="M775" s="337"/>
      <c r="N775" s="337"/>
      <c r="O775" s="337"/>
      <c r="P775" s="337"/>
      <c r="Q775" s="337"/>
      <c r="R775" s="337"/>
      <c r="S775" s="337"/>
      <c r="T775" s="337"/>
      <c r="U775" s="337"/>
      <c r="V775" s="337"/>
      <c r="W775" s="337"/>
      <c r="X775" s="337"/>
      <c r="Y775" s="337"/>
      <c r="Z775" s="337"/>
      <c r="AA775" s="337"/>
      <c r="AB775" s="337"/>
      <c r="AC775" s="337"/>
      <c r="AD775" s="337"/>
      <c r="AE775" s="337"/>
      <c r="AF775" s="337"/>
      <c r="AG775" s="337"/>
      <c r="AH775" s="337"/>
      <c r="AI775" s="337"/>
      <c r="AJ775" s="337"/>
      <c r="AK775" s="337"/>
      <c r="AL775" s="337"/>
      <c r="AM775" s="337"/>
      <c r="AN775" s="337"/>
      <c r="AO775" s="337"/>
      <c r="AP775" s="337"/>
      <c r="AQ775" s="337"/>
      <c r="AR775" s="337"/>
    </row>
    <row r="776">
      <c r="A776" s="337"/>
      <c r="B776" s="337"/>
      <c r="C776" s="337"/>
      <c r="D776" s="337"/>
      <c r="E776" s="337"/>
      <c r="F776" s="337"/>
      <c r="G776" s="337"/>
      <c r="H776" s="337"/>
      <c r="I776" s="337"/>
      <c r="J776" s="337"/>
      <c r="K776" s="337"/>
      <c r="L776" s="337"/>
      <c r="M776" s="337"/>
      <c r="N776" s="337"/>
      <c r="O776" s="337"/>
      <c r="P776" s="337"/>
      <c r="Q776" s="337"/>
      <c r="R776" s="337"/>
      <c r="S776" s="337"/>
      <c r="T776" s="337"/>
      <c r="U776" s="337"/>
      <c r="V776" s="337"/>
      <c r="W776" s="337"/>
      <c r="X776" s="337"/>
      <c r="Y776" s="337"/>
      <c r="Z776" s="337"/>
      <c r="AA776" s="337"/>
      <c r="AB776" s="337"/>
      <c r="AC776" s="337"/>
      <c r="AD776" s="337"/>
      <c r="AE776" s="337"/>
      <c r="AF776" s="337"/>
      <c r="AG776" s="337"/>
      <c r="AH776" s="337"/>
      <c r="AI776" s="337"/>
      <c r="AJ776" s="337"/>
      <c r="AK776" s="337"/>
      <c r="AL776" s="337"/>
      <c r="AM776" s="337"/>
      <c r="AN776" s="337"/>
      <c r="AO776" s="337"/>
      <c r="AP776" s="337"/>
      <c r="AQ776" s="337"/>
      <c r="AR776" s="337"/>
    </row>
    <row r="777">
      <c r="A777" s="337"/>
      <c r="B777" s="337"/>
      <c r="C777" s="337"/>
      <c r="D777" s="337"/>
      <c r="E777" s="337"/>
      <c r="F777" s="337"/>
      <c r="G777" s="337"/>
      <c r="H777" s="337"/>
      <c r="I777" s="337"/>
      <c r="J777" s="337"/>
      <c r="K777" s="337"/>
      <c r="L777" s="337"/>
      <c r="M777" s="337"/>
      <c r="N777" s="337"/>
      <c r="O777" s="337"/>
      <c r="P777" s="337"/>
      <c r="Q777" s="337"/>
      <c r="R777" s="337"/>
      <c r="S777" s="337"/>
      <c r="T777" s="337"/>
      <c r="U777" s="337"/>
      <c r="V777" s="337"/>
      <c r="W777" s="337"/>
      <c r="X777" s="337"/>
      <c r="Y777" s="337"/>
      <c r="Z777" s="337"/>
      <c r="AA777" s="337"/>
      <c r="AB777" s="337"/>
      <c r="AC777" s="337"/>
      <c r="AD777" s="337"/>
      <c r="AE777" s="337"/>
      <c r="AF777" s="337"/>
      <c r="AG777" s="337"/>
      <c r="AH777" s="337"/>
      <c r="AI777" s="337"/>
      <c r="AJ777" s="337"/>
      <c r="AK777" s="337"/>
      <c r="AL777" s="337"/>
      <c r="AM777" s="337"/>
      <c r="AN777" s="337"/>
      <c r="AO777" s="337"/>
      <c r="AP777" s="337"/>
      <c r="AQ777" s="337"/>
      <c r="AR777" s="337"/>
    </row>
    <row r="778">
      <c r="A778" s="337"/>
      <c r="B778" s="337"/>
      <c r="C778" s="337"/>
      <c r="D778" s="337"/>
      <c r="E778" s="337"/>
      <c r="F778" s="337"/>
      <c r="G778" s="337"/>
      <c r="H778" s="337"/>
      <c r="I778" s="337"/>
      <c r="J778" s="337"/>
      <c r="K778" s="337"/>
      <c r="L778" s="337"/>
      <c r="M778" s="337"/>
      <c r="N778" s="337"/>
      <c r="O778" s="337"/>
      <c r="P778" s="337"/>
      <c r="Q778" s="337"/>
      <c r="R778" s="337"/>
      <c r="S778" s="337"/>
      <c r="T778" s="337"/>
      <c r="U778" s="337"/>
      <c r="V778" s="337"/>
      <c r="W778" s="337"/>
      <c r="X778" s="337"/>
      <c r="Y778" s="337"/>
      <c r="Z778" s="337"/>
      <c r="AA778" s="337"/>
      <c r="AB778" s="337"/>
      <c r="AC778" s="337"/>
      <c r="AD778" s="337"/>
      <c r="AE778" s="337"/>
      <c r="AF778" s="337"/>
      <c r="AG778" s="337"/>
      <c r="AH778" s="337"/>
      <c r="AI778" s="337"/>
      <c r="AJ778" s="337"/>
      <c r="AK778" s="337"/>
      <c r="AL778" s="337"/>
      <c r="AM778" s="337"/>
      <c r="AN778" s="337"/>
      <c r="AO778" s="337"/>
      <c r="AP778" s="337"/>
      <c r="AQ778" s="337"/>
      <c r="AR778" s="337"/>
    </row>
    <row r="779">
      <c r="A779" s="337"/>
      <c r="B779" s="337"/>
      <c r="C779" s="337"/>
      <c r="D779" s="337"/>
      <c r="E779" s="337"/>
      <c r="F779" s="337"/>
      <c r="G779" s="337"/>
      <c r="H779" s="337"/>
      <c r="I779" s="337"/>
      <c r="J779" s="337"/>
      <c r="K779" s="337"/>
      <c r="L779" s="337"/>
      <c r="M779" s="337"/>
      <c r="N779" s="337"/>
      <c r="O779" s="337"/>
      <c r="P779" s="337"/>
      <c r="Q779" s="337"/>
      <c r="R779" s="337"/>
      <c r="S779" s="337"/>
      <c r="T779" s="337"/>
      <c r="U779" s="337"/>
      <c r="V779" s="337"/>
      <c r="W779" s="337"/>
      <c r="X779" s="337"/>
      <c r="Y779" s="337"/>
      <c r="Z779" s="337"/>
      <c r="AA779" s="337"/>
      <c r="AB779" s="337"/>
      <c r="AC779" s="337"/>
      <c r="AD779" s="337"/>
      <c r="AE779" s="337"/>
      <c r="AF779" s="337"/>
      <c r="AG779" s="337"/>
      <c r="AH779" s="337"/>
      <c r="AI779" s="337"/>
      <c r="AJ779" s="337"/>
      <c r="AK779" s="337"/>
      <c r="AL779" s="337"/>
      <c r="AM779" s="337"/>
      <c r="AN779" s="337"/>
      <c r="AO779" s="337"/>
      <c r="AP779" s="337"/>
      <c r="AQ779" s="337"/>
      <c r="AR779" s="337"/>
    </row>
    <row r="780">
      <c r="A780" s="337"/>
      <c r="B780" s="337"/>
      <c r="C780" s="337"/>
      <c r="D780" s="337"/>
      <c r="E780" s="337"/>
      <c r="F780" s="337"/>
      <c r="G780" s="337"/>
      <c r="H780" s="337"/>
      <c r="I780" s="337"/>
      <c r="J780" s="337"/>
      <c r="K780" s="337"/>
      <c r="L780" s="337"/>
      <c r="M780" s="337"/>
      <c r="N780" s="337"/>
      <c r="O780" s="337"/>
      <c r="P780" s="337"/>
      <c r="Q780" s="337"/>
      <c r="R780" s="337"/>
      <c r="S780" s="337"/>
      <c r="T780" s="337"/>
      <c r="U780" s="337"/>
      <c r="V780" s="337"/>
      <c r="W780" s="337"/>
      <c r="X780" s="337"/>
      <c r="Y780" s="337"/>
      <c r="Z780" s="337"/>
      <c r="AA780" s="337"/>
      <c r="AB780" s="337"/>
      <c r="AC780" s="337"/>
      <c r="AD780" s="337"/>
      <c r="AE780" s="337"/>
      <c r="AF780" s="337"/>
      <c r="AG780" s="337"/>
      <c r="AH780" s="337"/>
      <c r="AI780" s="337"/>
      <c r="AJ780" s="337"/>
      <c r="AK780" s="337"/>
      <c r="AL780" s="337"/>
      <c r="AM780" s="337"/>
      <c r="AN780" s="337"/>
      <c r="AO780" s="337"/>
      <c r="AP780" s="337"/>
      <c r="AQ780" s="337"/>
      <c r="AR780" s="337"/>
    </row>
    <row r="781">
      <c r="A781" s="337"/>
      <c r="B781" s="337"/>
      <c r="C781" s="337"/>
      <c r="D781" s="337"/>
      <c r="E781" s="337"/>
      <c r="F781" s="337"/>
      <c r="G781" s="337"/>
      <c r="H781" s="337"/>
      <c r="I781" s="337"/>
      <c r="J781" s="337"/>
      <c r="K781" s="337"/>
      <c r="L781" s="337"/>
      <c r="M781" s="337"/>
      <c r="N781" s="337"/>
      <c r="O781" s="337"/>
      <c r="P781" s="337"/>
      <c r="Q781" s="337"/>
      <c r="R781" s="337"/>
      <c r="S781" s="337"/>
      <c r="T781" s="337"/>
      <c r="U781" s="337"/>
      <c r="V781" s="337"/>
      <c r="W781" s="337"/>
      <c r="X781" s="337"/>
      <c r="Y781" s="337"/>
      <c r="Z781" s="337"/>
      <c r="AA781" s="337"/>
      <c r="AB781" s="337"/>
      <c r="AC781" s="337"/>
      <c r="AD781" s="337"/>
      <c r="AE781" s="337"/>
      <c r="AF781" s="337"/>
      <c r="AG781" s="337"/>
      <c r="AH781" s="337"/>
      <c r="AI781" s="337"/>
      <c r="AJ781" s="337"/>
      <c r="AK781" s="337"/>
      <c r="AL781" s="337"/>
      <c r="AM781" s="337"/>
      <c r="AN781" s="337"/>
      <c r="AO781" s="337"/>
      <c r="AP781" s="337"/>
      <c r="AQ781" s="337"/>
      <c r="AR781" s="337"/>
    </row>
    <row r="782">
      <c r="A782" s="337"/>
      <c r="B782" s="337"/>
      <c r="C782" s="337"/>
      <c r="D782" s="337"/>
      <c r="E782" s="337"/>
      <c r="F782" s="337"/>
      <c r="G782" s="337"/>
      <c r="H782" s="337"/>
      <c r="I782" s="337"/>
      <c r="J782" s="337"/>
      <c r="K782" s="337"/>
      <c r="L782" s="337"/>
      <c r="M782" s="337"/>
      <c r="N782" s="337"/>
      <c r="O782" s="337"/>
      <c r="P782" s="337"/>
      <c r="Q782" s="337"/>
      <c r="R782" s="337"/>
      <c r="S782" s="337"/>
      <c r="T782" s="337"/>
      <c r="U782" s="337"/>
      <c r="V782" s="337"/>
      <c r="W782" s="337"/>
      <c r="X782" s="337"/>
      <c r="Y782" s="337"/>
      <c r="Z782" s="337"/>
      <c r="AA782" s="337"/>
      <c r="AB782" s="337"/>
      <c r="AC782" s="337"/>
      <c r="AD782" s="337"/>
      <c r="AE782" s="337"/>
      <c r="AF782" s="337"/>
      <c r="AG782" s="337"/>
      <c r="AH782" s="337"/>
      <c r="AI782" s="337"/>
      <c r="AJ782" s="337"/>
      <c r="AK782" s="337"/>
      <c r="AL782" s="337"/>
      <c r="AM782" s="337"/>
      <c r="AN782" s="337"/>
      <c r="AO782" s="337"/>
      <c r="AP782" s="337"/>
      <c r="AQ782" s="337"/>
      <c r="AR782" s="337"/>
    </row>
    <row r="783">
      <c r="A783" s="337"/>
      <c r="B783" s="337"/>
      <c r="C783" s="337"/>
      <c r="D783" s="337"/>
      <c r="E783" s="337"/>
      <c r="F783" s="337"/>
      <c r="G783" s="337"/>
      <c r="H783" s="337"/>
      <c r="I783" s="337"/>
      <c r="J783" s="337"/>
      <c r="K783" s="337"/>
      <c r="L783" s="337"/>
      <c r="M783" s="337"/>
      <c r="N783" s="337"/>
      <c r="O783" s="337"/>
      <c r="P783" s="337"/>
      <c r="Q783" s="337"/>
      <c r="R783" s="337"/>
      <c r="S783" s="337"/>
      <c r="T783" s="337"/>
      <c r="U783" s="337"/>
      <c r="V783" s="337"/>
      <c r="W783" s="337"/>
      <c r="X783" s="337"/>
      <c r="Y783" s="337"/>
      <c r="Z783" s="337"/>
      <c r="AA783" s="337"/>
      <c r="AB783" s="337"/>
      <c r="AC783" s="337"/>
      <c r="AD783" s="337"/>
      <c r="AE783" s="337"/>
      <c r="AF783" s="337"/>
      <c r="AG783" s="337"/>
      <c r="AH783" s="337"/>
      <c r="AI783" s="337"/>
      <c r="AJ783" s="337"/>
      <c r="AK783" s="337"/>
      <c r="AL783" s="337"/>
      <c r="AM783" s="337"/>
      <c r="AN783" s="337"/>
      <c r="AO783" s="337"/>
      <c r="AP783" s="337"/>
      <c r="AQ783" s="337"/>
      <c r="AR783" s="337"/>
    </row>
    <row r="784">
      <c r="A784" s="337"/>
      <c r="B784" s="337"/>
      <c r="C784" s="337"/>
      <c r="D784" s="337"/>
      <c r="E784" s="337"/>
      <c r="F784" s="337"/>
      <c r="G784" s="337"/>
      <c r="H784" s="337"/>
      <c r="I784" s="337"/>
      <c r="J784" s="337"/>
      <c r="K784" s="337"/>
      <c r="L784" s="337"/>
      <c r="M784" s="337"/>
      <c r="N784" s="337"/>
      <c r="O784" s="337"/>
      <c r="P784" s="337"/>
      <c r="Q784" s="337"/>
      <c r="R784" s="337"/>
      <c r="S784" s="337"/>
      <c r="T784" s="337"/>
      <c r="U784" s="337"/>
      <c r="V784" s="337"/>
      <c r="W784" s="337"/>
      <c r="X784" s="337"/>
      <c r="Y784" s="337"/>
      <c r="Z784" s="337"/>
      <c r="AA784" s="337"/>
      <c r="AB784" s="337"/>
      <c r="AC784" s="337"/>
      <c r="AD784" s="337"/>
      <c r="AE784" s="337"/>
      <c r="AF784" s="337"/>
      <c r="AG784" s="337"/>
      <c r="AH784" s="337"/>
      <c r="AI784" s="337"/>
      <c r="AJ784" s="337"/>
      <c r="AK784" s="337"/>
      <c r="AL784" s="337"/>
      <c r="AM784" s="337"/>
      <c r="AN784" s="337"/>
      <c r="AO784" s="337"/>
      <c r="AP784" s="337"/>
      <c r="AQ784" s="337"/>
      <c r="AR784" s="337"/>
    </row>
    <row r="785">
      <c r="A785" s="337"/>
      <c r="B785" s="337"/>
      <c r="C785" s="337"/>
      <c r="D785" s="337"/>
      <c r="E785" s="337"/>
      <c r="F785" s="337"/>
      <c r="G785" s="337"/>
      <c r="H785" s="337"/>
      <c r="I785" s="337"/>
      <c r="J785" s="337"/>
      <c r="K785" s="337"/>
      <c r="L785" s="337"/>
      <c r="M785" s="337"/>
      <c r="N785" s="337"/>
      <c r="O785" s="337"/>
      <c r="P785" s="337"/>
      <c r="Q785" s="337"/>
      <c r="R785" s="337"/>
      <c r="S785" s="337"/>
      <c r="T785" s="337"/>
      <c r="U785" s="337"/>
      <c r="V785" s="337"/>
      <c r="W785" s="337"/>
      <c r="X785" s="337"/>
      <c r="Y785" s="337"/>
      <c r="Z785" s="337"/>
      <c r="AA785" s="337"/>
      <c r="AB785" s="337"/>
      <c r="AC785" s="337"/>
      <c r="AD785" s="337"/>
      <c r="AE785" s="337"/>
      <c r="AF785" s="337"/>
      <c r="AG785" s="337"/>
      <c r="AH785" s="337"/>
      <c r="AI785" s="337"/>
      <c r="AJ785" s="337"/>
      <c r="AK785" s="337"/>
      <c r="AL785" s="337"/>
      <c r="AM785" s="337"/>
      <c r="AN785" s="337"/>
      <c r="AO785" s="337"/>
      <c r="AP785" s="337"/>
      <c r="AQ785" s="337"/>
      <c r="AR785" s="337"/>
    </row>
    <row r="786">
      <c r="A786" s="337"/>
      <c r="B786" s="337"/>
      <c r="C786" s="337"/>
      <c r="D786" s="337"/>
      <c r="E786" s="337"/>
      <c r="F786" s="337"/>
      <c r="G786" s="337"/>
      <c r="H786" s="337"/>
      <c r="I786" s="337"/>
      <c r="J786" s="337"/>
      <c r="K786" s="337"/>
      <c r="L786" s="337"/>
      <c r="M786" s="337"/>
      <c r="N786" s="337"/>
      <c r="O786" s="337"/>
      <c r="P786" s="337"/>
      <c r="Q786" s="337"/>
      <c r="R786" s="337"/>
      <c r="S786" s="337"/>
      <c r="T786" s="337"/>
      <c r="U786" s="337"/>
      <c r="V786" s="337"/>
      <c r="W786" s="337"/>
      <c r="X786" s="337"/>
      <c r="Y786" s="337"/>
      <c r="Z786" s="337"/>
      <c r="AA786" s="337"/>
      <c r="AB786" s="337"/>
      <c r="AC786" s="337"/>
      <c r="AD786" s="337"/>
      <c r="AE786" s="337"/>
      <c r="AF786" s="337"/>
      <c r="AG786" s="337"/>
      <c r="AH786" s="337"/>
      <c r="AI786" s="337"/>
      <c r="AJ786" s="337"/>
      <c r="AK786" s="337"/>
      <c r="AL786" s="337"/>
      <c r="AM786" s="337"/>
      <c r="AN786" s="337"/>
      <c r="AO786" s="337"/>
      <c r="AP786" s="337"/>
      <c r="AQ786" s="337"/>
      <c r="AR786" s="337"/>
    </row>
    <row r="787">
      <c r="A787" s="337"/>
      <c r="B787" s="337"/>
      <c r="C787" s="337"/>
      <c r="D787" s="337"/>
      <c r="E787" s="337"/>
      <c r="F787" s="337"/>
      <c r="G787" s="337"/>
      <c r="H787" s="337"/>
      <c r="I787" s="337"/>
      <c r="J787" s="337"/>
      <c r="K787" s="337"/>
      <c r="L787" s="337"/>
      <c r="M787" s="337"/>
      <c r="N787" s="337"/>
      <c r="O787" s="337"/>
      <c r="P787" s="337"/>
      <c r="Q787" s="337"/>
      <c r="R787" s="337"/>
      <c r="S787" s="337"/>
      <c r="T787" s="337"/>
      <c r="U787" s="337"/>
      <c r="V787" s="337"/>
      <c r="W787" s="337"/>
      <c r="X787" s="337"/>
      <c r="Y787" s="337"/>
      <c r="Z787" s="337"/>
      <c r="AA787" s="337"/>
      <c r="AB787" s="337"/>
      <c r="AC787" s="337"/>
      <c r="AD787" s="337"/>
      <c r="AE787" s="337"/>
      <c r="AF787" s="337"/>
      <c r="AG787" s="337"/>
      <c r="AH787" s="337"/>
      <c r="AI787" s="337"/>
      <c r="AJ787" s="337"/>
      <c r="AK787" s="337"/>
      <c r="AL787" s="337"/>
      <c r="AM787" s="337"/>
      <c r="AN787" s="337"/>
      <c r="AO787" s="337"/>
      <c r="AP787" s="337"/>
      <c r="AQ787" s="337"/>
      <c r="AR787" s="337"/>
    </row>
    <row r="788">
      <c r="A788" s="337"/>
      <c r="B788" s="337"/>
      <c r="C788" s="337"/>
      <c r="D788" s="337"/>
      <c r="E788" s="337"/>
      <c r="F788" s="337"/>
      <c r="G788" s="337"/>
      <c r="H788" s="337"/>
      <c r="I788" s="337"/>
      <c r="J788" s="337"/>
      <c r="K788" s="337"/>
      <c r="L788" s="337"/>
      <c r="M788" s="337"/>
      <c r="N788" s="337"/>
      <c r="O788" s="337"/>
      <c r="P788" s="337"/>
      <c r="Q788" s="337"/>
      <c r="R788" s="337"/>
      <c r="S788" s="337"/>
      <c r="T788" s="337"/>
      <c r="U788" s="337"/>
      <c r="V788" s="337"/>
      <c r="W788" s="337"/>
      <c r="X788" s="337"/>
      <c r="Y788" s="337"/>
      <c r="Z788" s="337"/>
      <c r="AA788" s="337"/>
      <c r="AB788" s="337"/>
      <c r="AC788" s="337"/>
      <c r="AD788" s="337"/>
      <c r="AE788" s="337"/>
      <c r="AF788" s="337"/>
      <c r="AG788" s="337"/>
      <c r="AH788" s="337"/>
      <c r="AI788" s="337"/>
      <c r="AJ788" s="337"/>
      <c r="AK788" s="337"/>
      <c r="AL788" s="337"/>
      <c r="AM788" s="337"/>
      <c r="AN788" s="337"/>
      <c r="AO788" s="337"/>
      <c r="AP788" s="337"/>
      <c r="AQ788" s="337"/>
      <c r="AR788" s="337"/>
    </row>
    <row r="789">
      <c r="A789" s="337"/>
      <c r="B789" s="337"/>
      <c r="C789" s="337"/>
      <c r="D789" s="337"/>
      <c r="E789" s="337"/>
      <c r="F789" s="337"/>
      <c r="G789" s="337"/>
      <c r="H789" s="337"/>
      <c r="I789" s="337"/>
      <c r="J789" s="337"/>
      <c r="K789" s="337"/>
      <c r="L789" s="337"/>
      <c r="M789" s="337"/>
      <c r="N789" s="337"/>
      <c r="O789" s="337"/>
      <c r="P789" s="337"/>
      <c r="Q789" s="337"/>
      <c r="R789" s="337"/>
      <c r="S789" s="337"/>
      <c r="T789" s="337"/>
      <c r="U789" s="337"/>
      <c r="V789" s="337"/>
      <c r="W789" s="337"/>
      <c r="X789" s="337"/>
      <c r="Y789" s="337"/>
      <c r="Z789" s="337"/>
      <c r="AA789" s="337"/>
      <c r="AB789" s="337"/>
      <c r="AC789" s="337"/>
      <c r="AD789" s="337"/>
      <c r="AE789" s="337"/>
      <c r="AF789" s="337"/>
      <c r="AG789" s="337"/>
      <c r="AH789" s="337"/>
      <c r="AI789" s="337"/>
      <c r="AJ789" s="337"/>
      <c r="AK789" s="337"/>
      <c r="AL789" s="337"/>
      <c r="AM789" s="337"/>
      <c r="AN789" s="337"/>
      <c r="AO789" s="337"/>
      <c r="AP789" s="337"/>
      <c r="AQ789" s="337"/>
      <c r="AR789" s="337"/>
    </row>
    <row r="790">
      <c r="A790" s="337"/>
      <c r="B790" s="337"/>
      <c r="C790" s="337"/>
      <c r="D790" s="337"/>
      <c r="E790" s="337"/>
      <c r="F790" s="337"/>
      <c r="G790" s="337"/>
      <c r="H790" s="337"/>
      <c r="I790" s="337"/>
      <c r="J790" s="337"/>
      <c r="K790" s="337"/>
      <c r="L790" s="337"/>
      <c r="M790" s="337"/>
      <c r="N790" s="337"/>
      <c r="O790" s="337"/>
      <c r="P790" s="337"/>
      <c r="Q790" s="337"/>
      <c r="R790" s="337"/>
      <c r="S790" s="337"/>
      <c r="T790" s="337"/>
      <c r="U790" s="337"/>
      <c r="V790" s="337"/>
      <c r="W790" s="337"/>
      <c r="X790" s="337"/>
      <c r="Y790" s="337"/>
      <c r="Z790" s="337"/>
      <c r="AA790" s="337"/>
      <c r="AB790" s="337"/>
      <c r="AC790" s="337"/>
      <c r="AD790" s="337"/>
      <c r="AE790" s="337"/>
      <c r="AF790" s="337"/>
      <c r="AG790" s="337"/>
      <c r="AH790" s="337"/>
      <c r="AI790" s="337"/>
      <c r="AJ790" s="337"/>
      <c r="AK790" s="337"/>
      <c r="AL790" s="337"/>
      <c r="AM790" s="337"/>
      <c r="AN790" s="337"/>
      <c r="AO790" s="337"/>
      <c r="AP790" s="337"/>
      <c r="AQ790" s="337"/>
      <c r="AR790" s="337"/>
    </row>
    <row r="791">
      <c r="A791" s="337"/>
      <c r="B791" s="337"/>
      <c r="C791" s="337"/>
      <c r="D791" s="337"/>
      <c r="E791" s="337"/>
      <c r="F791" s="337"/>
      <c r="G791" s="337"/>
      <c r="H791" s="337"/>
      <c r="I791" s="337"/>
      <c r="J791" s="337"/>
      <c r="K791" s="337"/>
      <c r="L791" s="337"/>
      <c r="M791" s="337"/>
      <c r="N791" s="337"/>
      <c r="O791" s="337"/>
      <c r="P791" s="337"/>
      <c r="Q791" s="337"/>
      <c r="R791" s="337"/>
      <c r="S791" s="337"/>
      <c r="T791" s="337"/>
      <c r="U791" s="337"/>
      <c r="V791" s="337"/>
      <c r="W791" s="337"/>
      <c r="X791" s="337"/>
      <c r="Y791" s="337"/>
      <c r="Z791" s="337"/>
      <c r="AA791" s="337"/>
      <c r="AB791" s="337"/>
      <c r="AC791" s="337"/>
      <c r="AD791" s="337"/>
      <c r="AE791" s="337"/>
      <c r="AF791" s="337"/>
      <c r="AG791" s="337"/>
      <c r="AH791" s="337"/>
      <c r="AI791" s="337"/>
      <c r="AJ791" s="337"/>
      <c r="AK791" s="337"/>
      <c r="AL791" s="337"/>
      <c r="AM791" s="337"/>
      <c r="AN791" s="337"/>
      <c r="AO791" s="337"/>
      <c r="AP791" s="337"/>
      <c r="AQ791" s="337"/>
      <c r="AR791" s="337"/>
    </row>
    <row r="792">
      <c r="A792" s="337"/>
      <c r="B792" s="337"/>
      <c r="C792" s="337"/>
      <c r="D792" s="337"/>
      <c r="E792" s="337"/>
      <c r="F792" s="337"/>
      <c r="G792" s="337"/>
      <c r="H792" s="337"/>
      <c r="I792" s="337"/>
      <c r="J792" s="337"/>
      <c r="K792" s="337"/>
      <c r="L792" s="337"/>
      <c r="M792" s="337"/>
      <c r="N792" s="337"/>
      <c r="O792" s="337"/>
      <c r="P792" s="337"/>
      <c r="Q792" s="337"/>
      <c r="R792" s="337"/>
      <c r="S792" s="337"/>
      <c r="T792" s="337"/>
      <c r="U792" s="337"/>
      <c r="V792" s="337"/>
      <c r="W792" s="337"/>
      <c r="X792" s="337"/>
      <c r="Y792" s="337"/>
      <c r="Z792" s="337"/>
      <c r="AA792" s="337"/>
      <c r="AB792" s="337"/>
      <c r="AC792" s="337"/>
      <c r="AD792" s="337"/>
      <c r="AE792" s="337"/>
      <c r="AF792" s="337"/>
      <c r="AG792" s="337"/>
      <c r="AH792" s="337"/>
      <c r="AI792" s="337"/>
      <c r="AJ792" s="337"/>
      <c r="AK792" s="337"/>
      <c r="AL792" s="337"/>
      <c r="AM792" s="337"/>
      <c r="AN792" s="337"/>
      <c r="AO792" s="337"/>
      <c r="AP792" s="337"/>
      <c r="AQ792" s="337"/>
      <c r="AR792" s="337"/>
    </row>
    <row r="793">
      <c r="A793" s="337"/>
      <c r="B793" s="337"/>
      <c r="C793" s="337"/>
      <c r="D793" s="337"/>
      <c r="E793" s="337"/>
      <c r="F793" s="337"/>
      <c r="G793" s="337"/>
      <c r="H793" s="337"/>
      <c r="I793" s="337"/>
      <c r="J793" s="337"/>
      <c r="K793" s="337"/>
      <c r="L793" s="337"/>
      <c r="M793" s="337"/>
      <c r="N793" s="337"/>
      <c r="O793" s="337"/>
      <c r="P793" s="337"/>
      <c r="Q793" s="337"/>
      <c r="R793" s="337"/>
      <c r="S793" s="337"/>
      <c r="T793" s="337"/>
      <c r="U793" s="337"/>
      <c r="V793" s="337"/>
      <c r="W793" s="337"/>
      <c r="X793" s="337"/>
      <c r="Y793" s="337"/>
      <c r="Z793" s="337"/>
      <c r="AA793" s="337"/>
      <c r="AB793" s="337"/>
      <c r="AC793" s="337"/>
      <c r="AD793" s="337"/>
      <c r="AE793" s="337"/>
      <c r="AF793" s="337"/>
      <c r="AG793" s="337"/>
      <c r="AH793" s="337"/>
      <c r="AI793" s="337"/>
      <c r="AJ793" s="337"/>
      <c r="AK793" s="337"/>
      <c r="AL793" s="337"/>
      <c r="AM793" s="337"/>
      <c r="AN793" s="337"/>
      <c r="AO793" s="337"/>
      <c r="AP793" s="337"/>
      <c r="AQ793" s="337"/>
      <c r="AR793" s="337"/>
    </row>
    <row r="794">
      <c r="A794" s="337"/>
      <c r="B794" s="337"/>
      <c r="C794" s="337"/>
      <c r="D794" s="337"/>
      <c r="E794" s="337"/>
      <c r="F794" s="337"/>
      <c r="G794" s="337"/>
      <c r="H794" s="337"/>
      <c r="I794" s="337"/>
      <c r="J794" s="337"/>
      <c r="K794" s="337"/>
      <c r="L794" s="337"/>
      <c r="M794" s="337"/>
      <c r="N794" s="337"/>
      <c r="O794" s="337"/>
      <c r="P794" s="337"/>
      <c r="Q794" s="337"/>
      <c r="R794" s="337"/>
      <c r="S794" s="337"/>
      <c r="T794" s="337"/>
      <c r="U794" s="337"/>
      <c r="V794" s="337"/>
      <c r="W794" s="337"/>
      <c r="X794" s="337"/>
      <c r="Y794" s="337"/>
      <c r="Z794" s="337"/>
      <c r="AA794" s="337"/>
      <c r="AB794" s="337"/>
      <c r="AC794" s="337"/>
      <c r="AD794" s="337"/>
      <c r="AE794" s="337"/>
      <c r="AF794" s="337"/>
      <c r="AG794" s="337"/>
      <c r="AH794" s="337"/>
      <c r="AI794" s="337"/>
      <c r="AJ794" s="337"/>
      <c r="AK794" s="337"/>
      <c r="AL794" s="337"/>
      <c r="AM794" s="337"/>
      <c r="AN794" s="337"/>
      <c r="AO794" s="337"/>
      <c r="AP794" s="337"/>
      <c r="AQ794" s="337"/>
      <c r="AR794" s="337"/>
    </row>
    <row r="795">
      <c r="A795" s="337"/>
      <c r="B795" s="337"/>
      <c r="C795" s="337"/>
      <c r="D795" s="337"/>
      <c r="E795" s="337"/>
      <c r="F795" s="337"/>
      <c r="G795" s="337"/>
      <c r="H795" s="337"/>
      <c r="I795" s="337"/>
      <c r="J795" s="337"/>
      <c r="K795" s="337"/>
      <c r="L795" s="337"/>
      <c r="M795" s="337"/>
      <c r="N795" s="337"/>
      <c r="O795" s="337"/>
      <c r="P795" s="337"/>
      <c r="Q795" s="337"/>
      <c r="R795" s="337"/>
      <c r="S795" s="337"/>
      <c r="T795" s="337"/>
      <c r="U795" s="337"/>
      <c r="V795" s="337"/>
      <c r="W795" s="337"/>
      <c r="X795" s="337"/>
      <c r="Y795" s="337"/>
      <c r="Z795" s="337"/>
      <c r="AA795" s="337"/>
      <c r="AB795" s="337"/>
      <c r="AC795" s="337"/>
      <c r="AD795" s="337"/>
      <c r="AE795" s="337"/>
      <c r="AF795" s="337"/>
      <c r="AG795" s="337"/>
      <c r="AH795" s="337"/>
      <c r="AI795" s="337"/>
      <c r="AJ795" s="337"/>
      <c r="AK795" s="337"/>
      <c r="AL795" s="337"/>
      <c r="AM795" s="337"/>
      <c r="AN795" s="337"/>
      <c r="AO795" s="337"/>
      <c r="AP795" s="337"/>
      <c r="AQ795" s="337"/>
      <c r="AR795" s="337"/>
    </row>
    <row r="796">
      <c r="A796" s="337"/>
      <c r="B796" s="337"/>
      <c r="C796" s="337"/>
      <c r="D796" s="337"/>
      <c r="E796" s="337"/>
      <c r="F796" s="337"/>
      <c r="G796" s="337"/>
      <c r="H796" s="337"/>
      <c r="I796" s="337"/>
      <c r="J796" s="337"/>
      <c r="K796" s="337"/>
      <c r="L796" s="337"/>
      <c r="M796" s="337"/>
      <c r="N796" s="337"/>
      <c r="O796" s="337"/>
      <c r="P796" s="337"/>
      <c r="Q796" s="337"/>
      <c r="R796" s="337"/>
      <c r="S796" s="337"/>
      <c r="T796" s="337"/>
      <c r="U796" s="337"/>
      <c r="V796" s="337"/>
      <c r="W796" s="337"/>
      <c r="X796" s="337"/>
      <c r="Y796" s="337"/>
      <c r="Z796" s="337"/>
      <c r="AA796" s="337"/>
      <c r="AB796" s="337"/>
      <c r="AC796" s="337"/>
      <c r="AD796" s="337"/>
      <c r="AE796" s="337"/>
      <c r="AF796" s="337"/>
      <c r="AG796" s="337"/>
      <c r="AH796" s="337"/>
      <c r="AI796" s="337"/>
      <c r="AJ796" s="337"/>
      <c r="AK796" s="337"/>
      <c r="AL796" s="337"/>
      <c r="AM796" s="337"/>
      <c r="AN796" s="337"/>
      <c r="AO796" s="337"/>
      <c r="AP796" s="337"/>
      <c r="AQ796" s="337"/>
      <c r="AR796" s="337"/>
    </row>
    <row r="797">
      <c r="A797" s="337"/>
      <c r="B797" s="337"/>
      <c r="C797" s="337"/>
      <c r="D797" s="337"/>
      <c r="E797" s="337"/>
      <c r="F797" s="337"/>
      <c r="G797" s="337"/>
      <c r="H797" s="337"/>
      <c r="I797" s="337"/>
      <c r="J797" s="337"/>
      <c r="K797" s="337"/>
      <c r="L797" s="337"/>
      <c r="M797" s="337"/>
      <c r="N797" s="337"/>
      <c r="O797" s="337"/>
      <c r="P797" s="337"/>
      <c r="Q797" s="337"/>
      <c r="R797" s="337"/>
      <c r="S797" s="337"/>
      <c r="T797" s="337"/>
      <c r="U797" s="337"/>
      <c r="V797" s="337"/>
      <c r="W797" s="337"/>
      <c r="X797" s="337"/>
      <c r="Y797" s="337"/>
      <c r="Z797" s="337"/>
      <c r="AA797" s="337"/>
      <c r="AB797" s="337"/>
      <c r="AC797" s="337"/>
      <c r="AD797" s="337"/>
      <c r="AE797" s="337"/>
      <c r="AF797" s="337"/>
      <c r="AG797" s="337"/>
      <c r="AH797" s="337"/>
      <c r="AI797" s="337"/>
      <c r="AJ797" s="337"/>
      <c r="AK797" s="337"/>
      <c r="AL797" s="337"/>
      <c r="AM797" s="337"/>
      <c r="AN797" s="337"/>
      <c r="AO797" s="337"/>
      <c r="AP797" s="337"/>
      <c r="AQ797" s="337"/>
      <c r="AR797" s="337"/>
    </row>
    <row r="798">
      <c r="A798" s="337"/>
      <c r="B798" s="337"/>
      <c r="C798" s="337"/>
      <c r="D798" s="337"/>
      <c r="E798" s="337"/>
      <c r="F798" s="337"/>
      <c r="G798" s="337"/>
      <c r="H798" s="337"/>
      <c r="I798" s="337"/>
      <c r="J798" s="337"/>
      <c r="K798" s="337"/>
      <c r="L798" s="337"/>
      <c r="M798" s="337"/>
      <c r="N798" s="337"/>
      <c r="O798" s="337"/>
      <c r="P798" s="337"/>
      <c r="Q798" s="337"/>
      <c r="R798" s="337"/>
      <c r="S798" s="337"/>
      <c r="T798" s="337"/>
      <c r="U798" s="337"/>
      <c r="V798" s="337"/>
      <c r="W798" s="337"/>
      <c r="X798" s="337"/>
      <c r="Y798" s="337"/>
      <c r="Z798" s="337"/>
      <c r="AA798" s="337"/>
      <c r="AB798" s="337"/>
      <c r="AC798" s="337"/>
      <c r="AD798" s="337"/>
      <c r="AE798" s="337"/>
      <c r="AF798" s="337"/>
      <c r="AG798" s="337"/>
      <c r="AH798" s="337"/>
      <c r="AI798" s="337"/>
      <c r="AJ798" s="337"/>
      <c r="AK798" s="337"/>
      <c r="AL798" s="337"/>
      <c r="AM798" s="337"/>
      <c r="AN798" s="337"/>
      <c r="AO798" s="337"/>
      <c r="AP798" s="337"/>
      <c r="AQ798" s="337"/>
      <c r="AR798" s="337"/>
    </row>
    <row r="799">
      <c r="A799" s="337"/>
      <c r="B799" s="337"/>
      <c r="C799" s="337"/>
      <c r="D799" s="337"/>
      <c r="E799" s="337"/>
      <c r="F799" s="337"/>
      <c r="G799" s="337"/>
      <c r="H799" s="337"/>
      <c r="I799" s="337"/>
      <c r="J799" s="337"/>
      <c r="K799" s="337"/>
      <c r="L799" s="337"/>
      <c r="M799" s="337"/>
      <c r="N799" s="337"/>
      <c r="O799" s="337"/>
      <c r="P799" s="337"/>
      <c r="Q799" s="337"/>
      <c r="R799" s="337"/>
      <c r="S799" s="337"/>
      <c r="T799" s="337"/>
      <c r="U799" s="337"/>
      <c r="V799" s="337"/>
      <c r="W799" s="337"/>
      <c r="X799" s="337"/>
      <c r="Y799" s="337"/>
      <c r="Z799" s="337"/>
      <c r="AA799" s="337"/>
      <c r="AB799" s="337"/>
      <c r="AC799" s="337"/>
      <c r="AD799" s="337"/>
      <c r="AE799" s="337"/>
      <c r="AF799" s="337"/>
      <c r="AG799" s="337"/>
      <c r="AH799" s="337"/>
      <c r="AI799" s="337"/>
      <c r="AJ799" s="337"/>
      <c r="AK799" s="337"/>
      <c r="AL799" s="337"/>
      <c r="AM799" s="337"/>
      <c r="AN799" s="337"/>
      <c r="AO799" s="337"/>
      <c r="AP799" s="337"/>
      <c r="AQ799" s="337"/>
      <c r="AR799" s="337"/>
    </row>
    <row r="800">
      <c r="A800" s="337"/>
      <c r="B800" s="337"/>
      <c r="C800" s="337"/>
      <c r="D800" s="337"/>
      <c r="E800" s="337"/>
      <c r="F800" s="337"/>
      <c r="G800" s="337"/>
      <c r="H800" s="337"/>
      <c r="I800" s="337"/>
      <c r="J800" s="337"/>
      <c r="K800" s="337"/>
      <c r="L800" s="337"/>
      <c r="M800" s="337"/>
      <c r="N800" s="337"/>
      <c r="O800" s="337"/>
      <c r="P800" s="337"/>
      <c r="Q800" s="337"/>
      <c r="R800" s="337"/>
      <c r="S800" s="337"/>
      <c r="T800" s="337"/>
      <c r="U800" s="337"/>
      <c r="V800" s="337"/>
      <c r="W800" s="337"/>
      <c r="X800" s="337"/>
      <c r="Y800" s="337"/>
      <c r="Z800" s="337"/>
      <c r="AA800" s="337"/>
      <c r="AB800" s="337"/>
      <c r="AC800" s="337"/>
      <c r="AD800" s="337"/>
      <c r="AE800" s="337"/>
      <c r="AF800" s="337"/>
      <c r="AG800" s="337"/>
      <c r="AH800" s="337"/>
      <c r="AI800" s="337"/>
      <c r="AJ800" s="337"/>
      <c r="AK800" s="337"/>
      <c r="AL800" s="337"/>
      <c r="AM800" s="337"/>
      <c r="AN800" s="337"/>
      <c r="AO800" s="337"/>
      <c r="AP800" s="337"/>
      <c r="AQ800" s="337"/>
      <c r="AR800" s="337"/>
    </row>
    <row r="801">
      <c r="A801" s="337"/>
      <c r="B801" s="337"/>
      <c r="C801" s="337"/>
      <c r="D801" s="337"/>
      <c r="E801" s="337"/>
      <c r="F801" s="337"/>
      <c r="G801" s="337"/>
      <c r="H801" s="337"/>
      <c r="I801" s="337"/>
      <c r="J801" s="337"/>
      <c r="K801" s="337"/>
      <c r="L801" s="337"/>
      <c r="M801" s="337"/>
      <c r="N801" s="337"/>
      <c r="O801" s="337"/>
      <c r="P801" s="337"/>
      <c r="Q801" s="337"/>
      <c r="R801" s="337"/>
      <c r="S801" s="337"/>
      <c r="T801" s="337"/>
      <c r="U801" s="337"/>
      <c r="V801" s="337"/>
      <c r="W801" s="337"/>
      <c r="X801" s="337"/>
      <c r="Y801" s="337"/>
      <c r="Z801" s="337"/>
      <c r="AA801" s="337"/>
      <c r="AB801" s="337"/>
      <c r="AC801" s="337"/>
      <c r="AD801" s="337"/>
      <c r="AE801" s="337"/>
      <c r="AF801" s="337"/>
      <c r="AG801" s="337"/>
      <c r="AH801" s="337"/>
      <c r="AI801" s="337"/>
      <c r="AJ801" s="337"/>
      <c r="AK801" s="337"/>
      <c r="AL801" s="337"/>
      <c r="AM801" s="337"/>
      <c r="AN801" s="337"/>
      <c r="AO801" s="337"/>
      <c r="AP801" s="337"/>
      <c r="AQ801" s="337"/>
      <c r="AR801" s="337"/>
    </row>
    <row r="802">
      <c r="A802" s="337"/>
      <c r="B802" s="337"/>
      <c r="C802" s="337"/>
      <c r="D802" s="337"/>
      <c r="E802" s="337"/>
      <c r="F802" s="337"/>
      <c r="G802" s="337"/>
      <c r="H802" s="337"/>
      <c r="I802" s="337"/>
      <c r="J802" s="337"/>
      <c r="K802" s="337"/>
      <c r="L802" s="337"/>
      <c r="M802" s="337"/>
      <c r="N802" s="337"/>
      <c r="O802" s="337"/>
      <c r="P802" s="337"/>
      <c r="Q802" s="337"/>
      <c r="R802" s="337"/>
      <c r="S802" s="337"/>
      <c r="T802" s="337"/>
      <c r="U802" s="337"/>
      <c r="V802" s="337"/>
      <c r="W802" s="337"/>
      <c r="X802" s="337"/>
      <c r="Y802" s="337"/>
      <c r="Z802" s="337"/>
      <c r="AA802" s="337"/>
      <c r="AB802" s="337"/>
      <c r="AC802" s="337"/>
      <c r="AD802" s="337"/>
      <c r="AE802" s="337"/>
      <c r="AF802" s="337"/>
      <c r="AG802" s="337"/>
      <c r="AH802" s="337"/>
      <c r="AI802" s="337"/>
      <c r="AJ802" s="337"/>
      <c r="AK802" s="337"/>
      <c r="AL802" s="337"/>
      <c r="AM802" s="337"/>
      <c r="AN802" s="337"/>
      <c r="AO802" s="337"/>
      <c r="AP802" s="337"/>
      <c r="AQ802" s="337"/>
      <c r="AR802" s="337"/>
    </row>
    <row r="803">
      <c r="A803" s="337"/>
      <c r="B803" s="337"/>
      <c r="C803" s="337"/>
      <c r="D803" s="337"/>
      <c r="E803" s="337"/>
      <c r="F803" s="337"/>
      <c r="G803" s="337"/>
      <c r="H803" s="337"/>
      <c r="I803" s="337"/>
      <c r="J803" s="337"/>
      <c r="K803" s="337"/>
      <c r="L803" s="337"/>
      <c r="M803" s="337"/>
      <c r="N803" s="337"/>
      <c r="O803" s="337"/>
      <c r="P803" s="337"/>
      <c r="Q803" s="337"/>
      <c r="R803" s="337"/>
      <c r="S803" s="337"/>
      <c r="T803" s="337"/>
      <c r="U803" s="337"/>
      <c r="V803" s="337"/>
      <c r="W803" s="337"/>
      <c r="X803" s="337"/>
      <c r="Y803" s="337"/>
      <c r="Z803" s="337"/>
      <c r="AA803" s="337"/>
      <c r="AB803" s="337"/>
      <c r="AC803" s="337"/>
      <c r="AD803" s="337"/>
      <c r="AE803" s="337"/>
      <c r="AF803" s="337"/>
      <c r="AG803" s="337"/>
      <c r="AH803" s="337"/>
      <c r="AI803" s="337"/>
      <c r="AJ803" s="337"/>
      <c r="AK803" s="337"/>
      <c r="AL803" s="337"/>
      <c r="AM803" s="337"/>
      <c r="AN803" s="337"/>
      <c r="AO803" s="337"/>
      <c r="AP803" s="337"/>
      <c r="AQ803" s="337"/>
      <c r="AR803" s="337"/>
    </row>
    <row r="804">
      <c r="A804" s="337"/>
      <c r="B804" s="337"/>
      <c r="C804" s="337"/>
      <c r="D804" s="337"/>
      <c r="E804" s="337"/>
      <c r="F804" s="337"/>
      <c r="G804" s="337"/>
      <c r="H804" s="337"/>
      <c r="I804" s="337"/>
      <c r="J804" s="337"/>
      <c r="K804" s="337"/>
      <c r="L804" s="337"/>
      <c r="M804" s="337"/>
      <c r="N804" s="337"/>
      <c r="O804" s="337"/>
      <c r="P804" s="337"/>
      <c r="Q804" s="337"/>
      <c r="R804" s="337"/>
      <c r="S804" s="337"/>
      <c r="T804" s="337"/>
      <c r="U804" s="337"/>
      <c r="V804" s="337"/>
      <c r="W804" s="337"/>
      <c r="X804" s="337"/>
      <c r="Y804" s="337"/>
      <c r="Z804" s="337"/>
      <c r="AA804" s="337"/>
      <c r="AB804" s="337"/>
      <c r="AC804" s="337"/>
      <c r="AD804" s="337"/>
      <c r="AE804" s="337"/>
      <c r="AF804" s="337"/>
      <c r="AG804" s="337"/>
      <c r="AH804" s="337"/>
      <c r="AI804" s="337"/>
      <c r="AJ804" s="337"/>
      <c r="AK804" s="337"/>
      <c r="AL804" s="337"/>
      <c r="AM804" s="337"/>
      <c r="AN804" s="337"/>
      <c r="AO804" s="337"/>
      <c r="AP804" s="337"/>
      <c r="AQ804" s="337"/>
      <c r="AR804" s="337"/>
    </row>
    <row r="805">
      <c r="A805" s="337"/>
      <c r="B805" s="337"/>
      <c r="C805" s="337"/>
      <c r="D805" s="337"/>
      <c r="E805" s="337"/>
      <c r="F805" s="337"/>
      <c r="G805" s="337"/>
      <c r="H805" s="337"/>
      <c r="I805" s="337"/>
      <c r="J805" s="337"/>
      <c r="K805" s="337"/>
      <c r="L805" s="337"/>
      <c r="M805" s="337"/>
      <c r="N805" s="337"/>
      <c r="O805" s="337"/>
      <c r="P805" s="337"/>
      <c r="Q805" s="337"/>
      <c r="R805" s="337"/>
      <c r="S805" s="337"/>
      <c r="T805" s="337"/>
      <c r="U805" s="337"/>
      <c r="V805" s="337"/>
      <c r="W805" s="337"/>
      <c r="X805" s="337"/>
      <c r="Y805" s="337"/>
      <c r="Z805" s="337"/>
      <c r="AA805" s="337"/>
      <c r="AB805" s="337"/>
      <c r="AC805" s="337"/>
      <c r="AD805" s="337"/>
      <c r="AE805" s="337"/>
      <c r="AF805" s="337"/>
      <c r="AG805" s="337"/>
      <c r="AH805" s="337"/>
      <c r="AI805" s="337"/>
      <c r="AJ805" s="337"/>
      <c r="AK805" s="337"/>
      <c r="AL805" s="337"/>
      <c r="AM805" s="337"/>
      <c r="AN805" s="337"/>
      <c r="AO805" s="337"/>
      <c r="AP805" s="337"/>
      <c r="AQ805" s="337"/>
      <c r="AR805" s="337"/>
    </row>
    <row r="806">
      <c r="A806" s="337"/>
      <c r="B806" s="337"/>
      <c r="C806" s="337"/>
      <c r="D806" s="337"/>
      <c r="E806" s="337"/>
      <c r="F806" s="337"/>
      <c r="G806" s="337"/>
      <c r="H806" s="337"/>
      <c r="I806" s="337"/>
      <c r="J806" s="337"/>
      <c r="K806" s="337"/>
      <c r="L806" s="337"/>
      <c r="M806" s="337"/>
      <c r="N806" s="337"/>
      <c r="O806" s="337"/>
      <c r="P806" s="337"/>
      <c r="Q806" s="337"/>
      <c r="R806" s="337"/>
      <c r="S806" s="337"/>
      <c r="T806" s="337"/>
      <c r="U806" s="337"/>
      <c r="V806" s="337"/>
      <c r="W806" s="337"/>
      <c r="X806" s="337"/>
      <c r="Y806" s="337"/>
      <c r="Z806" s="337"/>
      <c r="AA806" s="337"/>
      <c r="AB806" s="337"/>
      <c r="AC806" s="337"/>
      <c r="AD806" s="337"/>
      <c r="AE806" s="337"/>
      <c r="AF806" s="337"/>
      <c r="AG806" s="337"/>
      <c r="AH806" s="337"/>
      <c r="AI806" s="337"/>
      <c r="AJ806" s="337"/>
      <c r="AK806" s="337"/>
      <c r="AL806" s="337"/>
      <c r="AM806" s="337"/>
      <c r="AN806" s="337"/>
      <c r="AO806" s="337"/>
      <c r="AP806" s="337"/>
      <c r="AQ806" s="337"/>
      <c r="AR806" s="337"/>
    </row>
    <row r="807">
      <c r="A807" s="337"/>
      <c r="B807" s="337"/>
      <c r="C807" s="337"/>
      <c r="D807" s="337"/>
      <c r="E807" s="337"/>
      <c r="F807" s="337"/>
      <c r="G807" s="337"/>
      <c r="H807" s="337"/>
      <c r="I807" s="337"/>
      <c r="J807" s="337"/>
      <c r="K807" s="337"/>
      <c r="L807" s="337"/>
      <c r="M807" s="337"/>
      <c r="N807" s="337"/>
      <c r="O807" s="337"/>
      <c r="P807" s="337"/>
      <c r="Q807" s="337"/>
      <c r="R807" s="337"/>
      <c r="S807" s="337"/>
      <c r="T807" s="337"/>
      <c r="U807" s="337"/>
      <c r="V807" s="337"/>
      <c r="W807" s="337"/>
      <c r="X807" s="337"/>
      <c r="Y807" s="337"/>
      <c r="Z807" s="337"/>
      <c r="AA807" s="337"/>
      <c r="AB807" s="337"/>
      <c r="AC807" s="337"/>
      <c r="AD807" s="337"/>
      <c r="AE807" s="337"/>
      <c r="AF807" s="337"/>
      <c r="AG807" s="337"/>
      <c r="AH807" s="337"/>
      <c r="AI807" s="337"/>
      <c r="AJ807" s="337"/>
      <c r="AK807" s="337"/>
      <c r="AL807" s="337"/>
      <c r="AM807" s="337"/>
      <c r="AN807" s="337"/>
      <c r="AO807" s="337"/>
      <c r="AP807" s="337"/>
      <c r="AQ807" s="337"/>
      <c r="AR807" s="337"/>
    </row>
    <row r="808">
      <c r="A808" s="337"/>
      <c r="B808" s="337"/>
      <c r="C808" s="337"/>
      <c r="D808" s="337"/>
      <c r="E808" s="337"/>
      <c r="F808" s="337"/>
      <c r="G808" s="337"/>
      <c r="H808" s="337"/>
      <c r="I808" s="337"/>
      <c r="J808" s="337"/>
      <c r="K808" s="337"/>
      <c r="L808" s="337"/>
      <c r="M808" s="337"/>
      <c r="N808" s="337"/>
      <c r="O808" s="337"/>
      <c r="P808" s="337"/>
      <c r="Q808" s="337"/>
      <c r="R808" s="337"/>
      <c r="S808" s="337"/>
      <c r="T808" s="337"/>
      <c r="U808" s="337"/>
      <c r="V808" s="337"/>
      <c r="W808" s="337"/>
      <c r="X808" s="337"/>
      <c r="Y808" s="337"/>
      <c r="Z808" s="337"/>
      <c r="AA808" s="337"/>
      <c r="AB808" s="337"/>
      <c r="AC808" s="337"/>
      <c r="AD808" s="337"/>
      <c r="AE808" s="337"/>
      <c r="AF808" s="337"/>
      <c r="AG808" s="337"/>
      <c r="AH808" s="337"/>
      <c r="AI808" s="337"/>
      <c r="AJ808" s="337"/>
      <c r="AK808" s="337"/>
      <c r="AL808" s="337"/>
      <c r="AM808" s="337"/>
      <c r="AN808" s="337"/>
      <c r="AO808" s="337"/>
      <c r="AP808" s="337"/>
      <c r="AQ808" s="337"/>
      <c r="AR808" s="337"/>
    </row>
    <row r="809">
      <c r="A809" s="337"/>
      <c r="B809" s="337"/>
      <c r="C809" s="337"/>
      <c r="D809" s="337"/>
      <c r="E809" s="337"/>
      <c r="F809" s="337"/>
      <c r="G809" s="337"/>
      <c r="H809" s="337"/>
      <c r="I809" s="337"/>
      <c r="J809" s="337"/>
      <c r="K809" s="337"/>
      <c r="L809" s="337"/>
      <c r="M809" s="337"/>
      <c r="N809" s="337"/>
      <c r="O809" s="337"/>
      <c r="P809" s="337"/>
      <c r="Q809" s="337"/>
      <c r="R809" s="337"/>
      <c r="S809" s="337"/>
      <c r="T809" s="337"/>
      <c r="U809" s="337"/>
      <c r="V809" s="337"/>
      <c r="W809" s="337"/>
      <c r="X809" s="337"/>
      <c r="Y809" s="337"/>
      <c r="Z809" s="337"/>
      <c r="AA809" s="337"/>
      <c r="AB809" s="337"/>
      <c r="AC809" s="337"/>
      <c r="AD809" s="337"/>
      <c r="AE809" s="337"/>
      <c r="AF809" s="337"/>
      <c r="AG809" s="337"/>
      <c r="AH809" s="337"/>
      <c r="AI809" s="337"/>
      <c r="AJ809" s="337"/>
      <c r="AK809" s="337"/>
      <c r="AL809" s="337"/>
      <c r="AM809" s="337"/>
      <c r="AN809" s="337"/>
      <c r="AO809" s="337"/>
      <c r="AP809" s="337"/>
      <c r="AQ809" s="337"/>
      <c r="AR809" s="337"/>
    </row>
    <row r="810">
      <c r="A810" s="337"/>
      <c r="B810" s="337"/>
      <c r="C810" s="337"/>
      <c r="D810" s="337"/>
      <c r="E810" s="337"/>
      <c r="F810" s="337"/>
      <c r="G810" s="337"/>
      <c r="H810" s="337"/>
      <c r="I810" s="337"/>
      <c r="J810" s="337"/>
      <c r="K810" s="337"/>
      <c r="L810" s="337"/>
      <c r="M810" s="337"/>
      <c r="N810" s="337"/>
      <c r="O810" s="337"/>
      <c r="P810" s="337"/>
      <c r="Q810" s="337"/>
      <c r="R810" s="337"/>
      <c r="S810" s="337"/>
      <c r="T810" s="337"/>
      <c r="U810" s="337"/>
      <c r="V810" s="337"/>
      <c r="W810" s="337"/>
      <c r="X810" s="337"/>
      <c r="Y810" s="337"/>
      <c r="Z810" s="337"/>
      <c r="AA810" s="337"/>
      <c r="AB810" s="337"/>
      <c r="AC810" s="337"/>
      <c r="AD810" s="337"/>
      <c r="AE810" s="337"/>
      <c r="AF810" s="337"/>
      <c r="AG810" s="337"/>
      <c r="AH810" s="337"/>
      <c r="AI810" s="337"/>
      <c r="AJ810" s="337"/>
      <c r="AK810" s="337"/>
      <c r="AL810" s="337"/>
      <c r="AM810" s="337"/>
      <c r="AN810" s="337"/>
      <c r="AO810" s="337"/>
      <c r="AP810" s="337"/>
      <c r="AQ810" s="337"/>
      <c r="AR810" s="337"/>
    </row>
    <row r="811">
      <c r="A811" s="337"/>
      <c r="B811" s="337"/>
      <c r="C811" s="337"/>
      <c r="D811" s="337"/>
      <c r="E811" s="337"/>
      <c r="F811" s="337"/>
      <c r="G811" s="337"/>
      <c r="H811" s="337"/>
      <c r="I811" s="337"/>
      <c r="J811" s="337"/>
      <c r="K811" s="337"/>
      <c r="L811" s="337"/>
      <c r="M811" s="337"/>
      <c r="N811" s="337"/>
      <c r="O811" s="337"/>
      <c r="P811" s="337"/>
      <c r="Q811" s="337"/>
      <c r="R811" s="337"/>
      <c r="S811" s="337"/>
      <c r="T811" s="337"/>
      <c r="U811" s="337"/>
      <c r="V811" s="337"/>
      <c r="W811" s="337"/>
      <c r="X811" s="337"/>
      <c r="Y811" s="337"/>
      <c r="Z811" s="337"/>
      <c r="AA811" s="337"/>
      <c r="AB811" s="337"/>
      <c r="AC811" s="337"/>
      <c r="AD811" s="337"/>
      <c r="AE811" s="337"/>
      <c r="AF811" s="337"/>
      <c r="AG811" s="337"/>
      <c r="AH811" s="337"/>
      <c r="AI811" s="337"/>
      <c r="AJ811" s="337"/>
      <c r="AK811" s="337"/>
      <c r="AL811" s="337"/>
      <c r="AM811" s="337"/>
      <c r="AN811" s="337"/>
      <c r="AO811" s="337"/>
      <c r="AP811" s="337"/>
      <c r="AQ811" s="337"/>
      <c r="AR811" s="337"/>
    </row>
    <row r="812">
      <c r="A812" s="337"/>
      <c r="B812" s="337"/>
      <c r="C812" s="337"/>
      <c r="D812" s="337"/>
      <c r="E812" s="337"/>
      <c r="F812" s="337"/>
      <c r="G812" s="337"/>
      <c r="H812" s="337"/>
      <c r="I812" s="337"/>
      <c r="J812" s="337"/>
      <c r="K812" s="337"/>
      <c r="L812" s="337"/>
      <c r="M812" s="337"/>
      <c r="N812" s="337"/>
      <c r="O812" s="337"/>
      <c r="P812" s="337"/>
      <c r="Q812" s="337"/>
      <c r="R812" s="337"/>
      <c r="S812" s="337"/>
      <c r="T812" s="337"/>
      <c r="U812" s="337"/>
      <c r="V812" s="337"/>
      <c r="W812" s="337"/>
      <c r="X812" s="337"/>
      <c r="Y812" s="337"/>
      <c r="Z812" s="337"/>
      <c r="AA812" s="337"/>
      <c r="AB812" s="337"/>
      <c r="AC812" s="337"/>
      <c r="AD812" s="337"/>
      <c r="AE812" s="337"/>
      <c r="AF812" s="337"/>
      <c r="AG812" s="337"/>
      <c r="AH812" s="337"/>
      <c r="AI812" s="337"/>
      <c r="AJ812" s="337"/>
      <c r="AK812" s="337"/>
      <c r="AL812" s="337"/>
      <c r="AM812" s="337"/>
      <c r="AN812" s="337"/>
      <c r="AO812" s="337"/>
      <c r="AP812" s="337"/>
      <c r="AQ812" s="337"/>
      <c r="AR812" s="337"/>
    </row>
    <row r="813">
      <c r="A813" s="337"/>
      <c r="B813" s="337"/>
      <c r="C813" s="337"/>
      <c r="D813" s="337"/>
      <c r="E813" s="337"/>
      <c r="F813" s="337"/>
      <c r="G813" s="337"/>
      <c r="H813" s="337"/>
      <c r="I813" s="337"/>
      <c r="J813" s="337"/>
      <c r="K813" s="337"/>
      <c r="L813" s="337"/>
      <c r="M813" s="337"/>
      <c r="N813" s="337"/>
      <c r="O813" s="337"/>
      <c r="P813" s="337"/>
      <c r="Q813" s="337"/>
      <c r="R813" s="337"/>
      <c r="S813" s="337"/>
      <c r="T813" s="337"/>
      <c r="U813" s="337"/>
      <c r="V813" s="337"/>
      <c r="W813" s="337"/>
      <c r="X813" s="337"/>
      <c r="Y813" s="337"/>
      <c r="Z813" s="337"/>
      <c r="AA813" s="337"/>
      <c r="AB813" s="337"/>
      <c r="AC813" s="337"/>
      <c r="AD813" s="337"/>
      <c r="AE813" s="337"/>
      <c r="AF813" s="337"/>
      <c r="AG813" s="337"/>
      <c r="AH813" s="337"/>
      <c r="AI813" s="337"/>
      <c r="AJ813" s="337"/>
      <c r="AK813" s="337"/>
      <c r="AL813" s="337"/>
      <c r="AM813" s="337"/>
      <c r="AN813" s="337"/>
      <c r="AO813" s="337"/>
      <c r="AP813" s="337"/>
      <c r="AQ813" s="337"/>
      <c r="AR813" s="337"/>
    </row>
    <row r="814">
      <c r="A814" s="337"/>
      <c r="B814" s="337"/>
      <c r="C814" s="337"/>
      <c r="D814" s="337"/>
      <c r="E814" s="337"/>
      <c r="F814" s="337"/>
      <c r="G814" s="337"/>
      <c r="H814" s="337"/>
      <c r="I814" s="337"/>
      <c r="J814" s="337"/>
      <c r="K814" s="337"/>
      <c r="L814" s="337"/>
      <c r="M814" s="337"/>
      <c r="N814" s="337"/>
      <c r="O814" s="337"/>
      <c r="P814" s="337"/>
      <c r="Q814" s="337"/>
      <c r="R814" s="337"/>
      <c r="S814" s="337"/>
      <c r="T814" s="337"/>
      <c r="U814" s="337"/>
      <c r="V814" s="337"/>
      <c r="W814" s="337"/>
      <c r="X814" s="337"/>
      <c r="Y814" s="337"/>
      <c r="Z814" s="337"/>
      <c r="AA814" s="337"/>
      <c r="AB814" s="337"/>
      <c r="AC814" s="337"/>
      <c r="AD814" s="337"/>
      <c r="AE814" s="337"/>
      <c r="AF814" s="337"/>
      <c r="AG814" s="337"/>
      <c r="AH814" s="337"/>
      <c r="AI814" s="337"/>
      <c r="AJ814" s="337"/>
      <c r="AK814" s="337"/>
      <c r="AL814" s="337"/>
      <c r="AM814" s="337"/>
      <c r="AN814" s="337"/>
      <c r="AO814" s="337"/>
      <c r="AP814" s="337"/>
      <c r="AQ814" s="337"/>
      <c r="AR814" s="337"/>
    </row>
    <row r="815">
      <c r="A815" s="337"/>
      <c r="B815" s="337"/>
      <c r="C815" s="337"/>
      <c r="D815" s="337"/>
      <c r="E815" s="337"/>
      <c r="F815" s="337"/>
      <c r="G815" s="337"/>
      <c r="H815" s="337"/>
      <c r="I815" s="337"/>
      <c r="J815" s="337"/>
      <c r="K815" s="337"/>
      <c r="L815" s="337"/>
      <c r="M815" s="337"/>
      <c r="N815" s="337"/>
      <c r="O815" s="337"/>
      <c r="P815" s="337"/>
      <c r="Q815" s="337"/>
      <c r="R815" s="337"/>
      <c r="S815" s="337"/>
      <c r="T815" s="337"/>
      <c r="U815" s="337"/>
      <c r="V815" s="337"/>
      <c r="W815" s="337"/>
      <c r="X815" s="337"/>
      <c r="Y815" s="337"/>
      <c r="Z815" s="337"/>
      <c r="AA815" s="337"/>
      <c r="AB815" s="337"/>
      <c r="AC815" s="337"/>
      <c r="AD815" s="337"/>
      <c r="AE815" s="337"/>
      <c r="AF815" s="337"/>
      <c r="AG815" s="337"/>
      <c r="AH815" s="337"/>
      <c r="AI815" s="337"/>
      <c r="AJ815" s="337"/>
      <c r="AK815" s="337"/>
      <c r="AL815" s="337"/>
      <c r="AM815" s="337"/>
      <c r="AN815" s="337"/>
      <c r="AO815" s="337"/>
      <c r="AP815" s="337"/>
      <c r="AQ815" s="337"/>
      <c r="AR815" s="337"/>
    </row>
    <row r="816">
      <c r="A816" s="337"/>
      <c r="B816" s="337"/>
      <c r="C816" s="337"/>
      <c r="D816" s="337"/>
      <c r="E816" s="337"/>
      <c r="F816" s="337"/>
      <c r="G816" s="337"/>
      <c r="H816" s="337"/>
      <c r="I816" s="337"/>
      <c r="J816" s="337"/>
      <c r="K816" s="337"/>
      <c r="L816" s="337"/>
      <c r="M816" s="337"/>
      <c r="N816" s="337"/>
      <c r="O816" s="337"/>
      <c r="P816" s="337"/>
      <c r="Q816" s="337"/>
      <c r="R816" s="337"/>
      <c r="S816" s="337"/>
      <c r="T816" s="337"/>
      <c r="U816" s="337"/>
      <c r="V816" s="337"/>
      <c r="W816" s="337"/>
      <c r="X816" s="337"/>
      <c r="Y816" s="337"/>
      <c r="Z816" s="337"/>
      <c r="AA816" s="337"/>
      <c r="AB816" s="337"/>
      <c r="AC816" s="337"/>
      <c r="AD816" s="337"/>
      <c r="AE816" s="337"/>
      <c r="AF816" s="337"/>
      <c r="AG816" s="337"/>
      <c r="AH816" s="337"/>
      <c r="AI816" s="337"/>
      <c r="AJ816" s="337"/>
      <c r="AK816" s="337"/>
      <c r="AL816" s="337"/>
      <c r="AM816" s="337"/>
      <c r="AN816" s="337"/>
      <c r="AO816" s="337"/>
      <c r="AP816" s="337"/>
      <c r="AQ816" s="337"/>
      <c r="AR816" s="337"/>
    </row>
    <row r="817">
      <c r="A817" s="337"/>
      <c r="B817" s="337"/>
      <c r="C817" s="337"/>
      <c r="D817" s="337"/>
      <c r="E817" s="337"/>
      <c r="F817" s="337"/>
      <c r="G817" s="337"/>
      <c r="H817" s="337"/>
      <c r="I817" s="337"/>
      <c r="J817" s="337"/>
      <c r="K817" s="337"/>
      <c r="L817" s="337"/>
      <c r="M817" s="337"/>
      <c r="N817" s="337"/>
      <c r="O817" s="337"/>
      <c r="P817" s="337"/>
      <c r="Q817" s="337"/>
      <c r="R817" s="337"/>
      <c r="S817" s="337"/>
      <c r="T817" s="337"/>
      <c r="U817" s="337"/>
      <c r="V817" s="337"/>
      <c r="W817" s="337"/>
      <c r="X817" s="337"/>
      <c r="Y817" s="337"/>
      <c r="Z817" s="337"/>
      <c r="AA817" s="337"/>
      <c r="AB817" s="337"/>
      <c r="AC817" s="337"/>
      <c r="AD817" s="337"/>
      <c r="AE817" s="337"/>
      <c r="AF817" s="337"/>
      <c r="AG817" s="337"/>
      <c r="AH817" s="337"/>
      <c r="AI817" s="337"/>
      <c r="AJ817" s="337"/>
      <c r="AK817" s="337"/>
      <c r="AL817" s="337"/>
      <c r="AM817" s="337"/>
      <c r="AN817" s="337"/>
      <c r="AO817" s="337"/>
      <c r="AP817" s="337"/>
      <c r="AQ817" s="337"/>
      <c r="AR817" s="337"/>
    </row>
    <row r="818">
      <c r="A818" s="337"/>
      <c r="B818" s="337"/>
      <c r="C818" s="337"/>
      <c r="D818" s="337"/>
      <c r="E818" s="337"/>
      <c r="F818" s="337"/>
      <c r="G818" s="337"/>
      <c r="H818" s="337"/>
      <c r="I818" s="337"/>
      <c r="J818" s="337"/>
      <c r="K818" s="337"/>
      <c r="L818" s="337"/>
      <c r="M818" s="337"/>
      <c r="N818" s="337"/>
      <c r="O818" s="337"/>
      <c r="P818" s="337"/>
      <c r="Q818" s="337"/>
      <c r="R818" s="337"/>
      <c r="S818" s="337"/>
      <c r="T818" s="337"/>
      <c r="U818" s="337"/>
      <c r="V818" s="337"/>
      <c r="W818" s="337"/>
      <c r="X818" s="337"/>
      <c r="Y818" s="337"/>
      <c r="Z818" s="337"/>
      <c r="AA818" s="337"/>
      <c r="AB818" s="337"/>
      <c r="AC818" s="337"/>
      <c r="AD818" s="337"/>
      <c r="AE818" s="337"/>
      <c r="AF818" s="337"/>
      <c r="AG818" s="337"/>
      <c r="AH818" s="337"/>
      <c r="AI818" s="337"/>
      <c r="AJ818" s="337"/>
      <c r="AK818" s="337"/>
      <c r="AL818" s="337"/>
      <c r="AM818" s="337"/>
      <c r="AN818" s="337"/>
      <c r="AO818" s="337"/>
      <c r="AP818" s="337"/>
      <c r="AQ818" s="337"/>
      <c r="AR818" s="337"/>
    </row>
    <row r="819">
      <c r="A819" s="337"/>
      <c r="B819" s="337"/>
      <c r="C819" s="337"/>
      <c r="D819" s="337"/>
      <c r="E819" s="337"/>
      <c r="F819" s="337"/>
      <c r="G819" s="337"/>
      <c r="H819" s="337"/>
      <c r="I819" s="337"/>
      <c r="J819" s="337"/>
      <c r="K819" s="337"/>
      <c r="L819" s="337"/>
      <c r="M819" s="337"/>
      <c r="N819" s="337"/>
      <c r="O819" s="337"/>
      <c r="P819" s="337"/>
      <c r="Q819" s="337"/>
      <c r="R819" s="337"/>
      <c r="S819" s="337"/>
      <c r="T819" s="337"/>
      <c r="U819" s="337"/>
      <c r="V819" s="337"/>
      <c r="W819" s="337"/>
      <c r="X819" s="337"/>
      <c r="Y819" s="337"/>
      <c r="Z819" s="337"/>
      <c r="AA819" s="337"/>
      <c r="AB819" s="337"/>
      <c r="AC819" s="337"/>
      <c r="AD819" s="337"/>
      <c r="AE819" s="337"/>
      <c r="AF819" s="337"/>
      <c r="AG819" s="337"/>
      <c r="AH819" s="337"/>
      <c r="AI819" s="337"/>
      <c r="AJ819" s="337"/>
      <c r="AK819" s="337"/>
      <c r="AL819" s="337"/>
      <c r="AM819" s="337"/>
      <c r="AN819" s="337"/>
      <c r="AO819" s="337"/>
      <c r="AP819" s="337"/>
      <c r="AQ819" s="337"/>
      <c r="AR819" s="337"/>
    </row>
    <row r="820">
      <c r="A820" s="337"/>
      <c r="B820" s="337"/>
      <c r="C820" s="337"/>
      <c r="D820" s="337"/>
      <c r="E820" s="337"/>
      <c r="F820" s="337"/>
      <c r="G820" s="337"/>
      <c r="H820" s="337"/>
      <c r="I820" s="337"/>
      <c r="J820" s="337"/>
      <c r="K820" s="337"/>
      <c r="L820" s="337"/>
      <c r="M820" s="337"/>
      <c r="N820" s="337"/>
      <c r="O820" s="337"/>
      <c r="P820" s="337"/>
      <c r="Q820" s="337"/>
      <c r="R820" s="337"/>
      <c r="S820" s="337"/>
      <c r="T820" s="337"/>
      <c r="U820" s="337"/>
      <c r="V820" s="337"/>
      <c r="W820" s="337"/>
      <c r="X820" s="337"/>
      <c r="Y820" s="337"/>
      <c r="Z820" s="337"/>
      <c r="AA820" s="337"/>
      <c r="AB820" s="337"/>
      <c r="AC820" s="337"/>
      <c r="AD820" s="337"/>
      <c r="AE820" s="337"/>
      <c r="AF820" s="337"/>
      <c r="AG820" s="337"/>
      <c r="AH820" s="337"/>
      <c r="AI820" s="337"/>
      <c r="AJ820" s="337"/>
      <c r="AK820" s="337"/>
      <c r="AL820" s="337"/>
      <c r="AM820" s="337"/>
      <c r="AN820" s="337"/>
      <c r="AO820" s="337"/>
      <c r="AP820" s="337"/>
      <c r="AQ820" s="337"/>
      <c r="AR820" s="337"/>
    </row>
    <row r="821">
      <c r="A821" s="337"/>
      <c r="B821" s="337"/>
      <c r="C821" s="337"/>
      <c r="D821" s="337"/>
      <c r="E821" s="337"/>
      <c r="F821" s="337"/>
      <c r="G821" s="337"/>
      <c r="H821" s="337"/>
      <c r="I821" s="337"/>
      <c r="J821" s="337"/>
      <c r="K821" s="337"/>
      <c r="L821" s="337"/>
      <c r="M821" s="337"/>
      <c r="N821" s="337"/>
      <c r="O821" s="337"/>
      <c r="P821" s="337"/>
      <c r="Q821" s="337"/>
      <c r="R821" s="337"/>
      <c r="S821" s="337"/>
      <c r="T821" s="337"/>
      <c r="U821" s="337"/>
      <c r="V821" s="337"/>
      <c r="W821" s="337"/>
      <c r="X821" s="337"/>
      <c r="Y821" s="337"/>
      <c r="Z821" s="337"/>
      <c r="AA821" s="337"/>
      <c r="AB821" s="337"/>
      <c r="AC821" s="337"/>
      <c r="AD821" s="337"/>
      <c r="AE821" s="337"/>
      <c r="AF821" s="337"/>
      <c r="AG821" s="337"/>
      <c r="AH821" s="337"/>
      <c r="AI821" s="337"/>
      <c r="AJ821" s="337"/>
      <c r="AK821" s="337"/>
      <c r="AL821" s="337"/>
      <c r="AM821" s="337"/>
      <c r="AN821" s="337"/>
      <c r="AO821" s="337"/>
      <c r="AP821" s="337"/>
      <c r="AQ821" s="337"/>
      <c r="AR821" s="337"/>
    </row>
    <row r="822">
      <c r="A822" s="337"/>
      <c r="B822" s="337"/>
      <c r="C822" s="337"/>
      <c r="D822" s="337"/>
      <c r="E822" s="337"/>
      <c r="F822" s="337"/>
      <c r="G822" s="337"/>
      <c r="H822" s="337"/>
      <c r="I822" s="337"/>
      <c r="J822" s="337"/>
      <c r="K822" s="337"/>
      <c r="L822" s="337"/>
      <c r="M822" s="337"/>
      <c r="N822" s="337"/>
      <c r="O822" s="337"/>
      <c r="P822" s="337"/>
      <c r="Q822" s="337"/>
      <c r="R822" s="337"/>
      <c r="S822" s="337"/>
      <c r="T822" s="337"/>
      <c r="U822" s="337"/>
      <c r="V822" s="337"/>
      <c r="W822" s="337"/>
      <c r="X822" s="337"/>
      <c r="Y822" s="337"/>
      <c r="Z822" s="337"/>
      <c r="AA822" s="337"/>
      <c r="AB822" s="337"/>
      <c r="AC822" s="337"/>
      <c r="AD822" s="337"/>
      <c r="AE822" s="337"/>
      <c r="AF822" s="337"/>
      <c r="AG822" s="337"/>
      <c r="AH822" s="337"/>
      <c r="AI822" s="337"/>
      <c r="AJ822" s="337"/>
      <c r="AK822" s="337"/>
      <c r="AL822" s="337"/>
      <c r="AM822" s="337"/>
      <c r="AN822" s="337"/>
      <c r="AO822" s="337"/>
      <c r="AP822" s="337"/>
      <c r="AQ822" s="337"/>
      <c r="AR822" s="337"/>
    </row>
    <row r="823">
      <c r="A823" s="337"/>
      <c r="B823" s="337"/>
      <c r="C823" s="337"/>
      <c r="D823" s="337"/>
      <c r="E823" s="337"/>
      <c r="F823" s="337"/>
      <c r="G823" s="337"/>
      <c r="H823" s="337"/>
      <c r="I823" s="337"/>
      <c r="J823" s="337"/>
      <c r="K823" s="337"/>
      <c r="L823" s="337"/>
      <c r="M823" s="337"/>
      <c r="N823" s="337"/>
      <c r="O823" s="337"/>
      <c r="P823" s="337"/>
      <c r="Q823" s="337"/>
      <c r="R823" s="337"/>
      <c r="S823" s="337"/>
      <c r="T823" s="337"/>
      <c r="U823" s="337"/>
      <c r="V823" s="337"/>
      <c r="W823" s="337"/>
      <c r="X823" s="337"/>
      <c r="Y823" s="337"/>
      <c r="Z823" s="337"/>
      <c r="AA823" s="337"/>
      <c r="AB823" s="337"/>
      <c r="AC823" s="337"/>
      <c r="AD823" s="337"/>
      <c r="AE823" s="337"/>
      <c r="AF823" s="337"/>
      <c r="AG823" s="337"/>
      <c r="AH823" s="337"/>
      <c r="AI823" s="337"/>
      <c r="AJ823" s="337"/>
      <c r="AK823" s="337"/>
      <c r="AL823" s="337"/>
      <c r="AM823" s="337"/>
      <c r="AN823" s="337"/>
      <c r="AO823" s="337"/>
      <c r="AP823" s="337"/>
      <c r="AQ823" s="337"/>
      <c r="AR823" s="337"/>
    </row>
    <row r="824">
      <c r="A824" s="337"/>
      <c r="B824" s="337"/>
      <c r="C824" s="337"/>
      <c r="D824" s="337"/>
      <c r="E824" s="337"/>
      <c r="F824" s="337"/>
      <c r="G824" s="337"/>
      <c r="H824" s="337"/>
      <c r="I824" s="337"/>
      <c r="J824" s="337"/>
      <c r="K824" s="337"/>
      <c r="L824" s="337"/>
      <c r="M824" s="337"/>
      <c r="N824" s="337"/>
      <c r="O824" s="337"/>
      <c r="P824" s="337"/>
      <c r="Q824" s="337"/>
      <c r="R824" s="337"/>
      <c r="S824" s="337"/>
      <c r="T824" s="337"/>
      <c r="U824" s="337"/>
      <c r="V824" s="337"/>
      <c r="W824" s="337"/>
      <c r="X824" s="337"/>
      <c r="Y824" s="337"/>
      <c r="Z824" s="337"/>
      <c r="AA824" s="337"/>
      <c r="AB824" s="337"/>
      <c r="AC824" s="337"/>
      <c r="AD824" s="337"/>
      <c r="AE824" s="337"/>
      <c r="AF824" s="337"/>
      <c r="AG824" s="337"/>
      <c r="AH824" s="337"/>
      <c r="AI824" s="337"/>
      <c r="AJ824" s="337"/>
      <c r="AK824" s="337"/>
      <c r="AL824" s="337"/>
      <c r="AM824" s="337"/>
      <c r="AN824" s="337"/>
      <c r="AO824" s="337"/>
      <c r="AP824" s="337"/>
      <c r="AQ824" s="337"/>
      <c r="AR824" s="337"/>
    </row>
    <row r="825">
      <c r="A825" s="337"/>
      <c r="B825" s="337"/>
      <c r="C825" s="337"/>
      <c r="D825" s="337"/>
      <c r="E825" s="337"/>
      <c r="F825" s="337"/>
      <c r="G825" s="337"/>
      <c r="H825" s="337"/>
      <c r="I825" s="337"/>
      <c r="J825" s="337"/>
      <c r="K825" s="337"/>
      <c r="L825" s="337"/>
      <c r="M825" s="337"/>
      <c r="N825" s="337"/>
      <c r="O825" s="337"/>
      <c r="P825" s="337"/>
      <c r="Q825" s="337"/>
      <c r="R825" s="337"/>
      <c r="S825" s="337"/>
      <c r="T825" s="337"/>
      <c r="U825" s="337"/>
      <c r="V825" s="337"/>
      <c r="W825" s="337"/>
      <c r="X825" s="337"/>
      <c r="Y825" s="337"/>
      <c r="Z825" s="337"/>
      <c r="AA825" s="337"/>
      <c r="AB825" s="337"/>
      <c r="AC825" s="337"/>
      <c r="AD825" s="337"/>
      <c r="AE825" s="337"/>
      <c r="AF825" s="337"/>
      <c r="AG825" s="337"/>
      <c r="AH825" s="337"/>
      <c r="AI825" s="337"/>
      <c r="AJ825" s="337"/>
      <c r="AK825" s="337"/>
      <c r="AL825" s="337"/>
      <c r="AM825" s="337"/>
      <c r="AN825" s="337"/>
      <c r="AO825" s="337"/>
      <c r="AP825" s="337"/>
      <c r="AQ825" s="337"/>
      <c r="AR825" s="337"/>
    </row>
    <row r="826">
      <c r="A826" s="337"/>
      <c r="B826" s="337"/>
      <c r="C826" s="337"/>
      <c r="D826" s="337"/>
      <c r="E826" s="337"/>
      <c r="F826" s="337"/>
      <c r="G826" s="337"/>
      <c r="H826" s="337"/>
      <c r="I826" s="337"/>
      <c r="J826" s="337"/>
      <c r="K826" s="337"/>
      <c r="L826" s="337"/>
      <c r="M826" s="337"/>
      <c r="N826" s="337"/>
      <c r="O826" s="337"/>
      <c r="P826" s="337"/>
      <c r="Q826" s="337"/>
      <c r="R826" s="337"/>
      <c r="S826" s="337"/>
      <c r="T826" s="337"/>
      <c r="U826" s="337"/>
      <c r="V826" s="337"/>
      <c r="W826" s="337"/>
      <c r="X826" s="337"/>
      <c r="Y826" s="337"/>
      <c r="Z826" s="337"/>
      <c r="AA826" s="337"/>
      <c r="AB826" s="337"/>
      <c r="AC826" s="337"/>
      <c r="AD826" s="337"/>
      <c r="AE826" s="337"/>
      <c r="AF826" s="337"/>
      <c r="AG826" s="337"/>
      <c r="AH826" s="337"/>
      <c r="AI826" s="337"/>
      <c r="AJ826" s="337"/>
      <c r="AK826" s="337"/>
      <c r="AL826" s="337"/>
      <c r="AM826" s="337"/>
      <c r="AN826" s="337"/>
      <c r="AO826" s="337"/>
      <c r="AP826" s="337"/>
      <c r="AQ826" s="337"/>
      <c r="AR826" s="337"/>
    </row>
    <row r="827">
      <c r="A827" s="337"/>
      <c r="B827" s="337"/>
      <c r="C827" s="337"/>
      <c r="D827" s="337"/>
      <c r="E827" s="337"/>
      <c r="F827" s="337"/>
      <c r="G827" s="337"/>
      <c r="H827" s="337"/>
      <c r="I827" s="337"/>
      <c r="J827" s="337"/>
      <c r="K827" s="337"/>
      <c r="L827" s="337"/>
      <c r="M827" s="337"/>
      <c r="N827" s="337"/>
      <c r="O827" s="337"/>
      <c r="P827" s="337"/>
      <c r="Q827" s="337"/>
      <c r="R827" s="337"/>
      <c r="S827" s="337"/>
      <c r="T827" s="337"/>
      <c r="U827" s="337"/>
      <c r="V827" s="337"/>
      <c r="W827" s="337"/>
      <c r="X827" s="337"/>
      <c r="Y827" s="337"/>
      <c r="Z827" s="337"/>
      <c r="AA827" s="337"/>
      <c r="AB827" s="337"/>
      <c r="AC827" s="337"/>
      <c r="AD827" s="337"/>
      <c r="AE827" s="337"/>
      <c r="AF827" s="337"/>
      <c r="AG827" s="337"/>
      <c r="AH827" s="337"/>
      <c r="AI827" s="337"/>
      <c r="AJ827" s="337"/>
      <c r="AK827" s="337"/>
      <c r="AL827" s="337"/>
      <c r="AM827" s="337"/>
      <c r="AN827" s="337"/>
      <c r="AO827" s="337"/>
      <c r="AP827" s="337"/>
      <c r="AQ827" s="337"/>
      <c r="AR827" s="337"/>
    </row>
    <row r="828">
      <c r="A828" s="337"/>
      <c r="B828" s="337"/>
      <c r="C828" s="337"/>
      <c r="D828" s="337"/>
      <c r="E828" s="337"/>
      <c r="F828" s="337"/>
      <c r="G828" s="337"/>
      <c r="H828" s="337"/>
      <c r="I828" s="337"/>
      <c r="J828" s="337"/>
      <c r="K828" s="337"/>
      <c r="L828" s="337"/>
      <c r="M828" s="337"/>
      <c r="N828" s="337"/>
      <c r="O828" s="337"/>
      <c r="P828" s="337"/>
      <c r="Q828" s="337"/>
      <c r="R828" s="337"/>
      <c r="S828" s="337"/>
      <c r="T828" s="337"/>
      <c r="U828" s="337"/>
      <c r="V828" s="337"/>
      <c r="W828" s="337"/>
      <c r="X828" s="337"/>
      <c r="Y828" s="337"/>
      <c r="Z828" s="337"/>
      <c r="AA828" s="337"/>
      <c r="AB828" s="337"/>
      <c r="AC828" s="337"/>
      <c r="AD828" s="337"/>
      <c r="AE828" s="337"/>
      <c r="AF828" s="337"/>
      <c r="AG828" s="337"/>
      <c r="AH828" s="337"/>
      <c r="AI828" s="337"/>
      <c r="AJ828" s="337"/>
      <c r="AK828" s="337"/>
      <c r="AL828" s="337"/>
      <c r="AM828" s="337"/>
      <c r="AN828" s="337"/>
      <c r="AO828" s="337"/>
      <c r="AP828" s="337"/>
      <c r="AQ828" s="337"/>
      <c r="AR828" s="337"/>
    </row>
    <row r="829">
      <c r="A829" s="337"/>
      <c r="B829" s="337"/>
      <c r="C829" s="337"/>
      <c r="D829" s="337"/>
      <c r="E829" s="337"/>
      <c r="F829" s="337"/>
      <c r="G829" s="337"/>
      <c r="H829" s="337"/>
      <c r="I829" s="337"/>
      <c r="J829" s="337"/>
      <c r="K829" s="337"/>
      <c r="L829" s="337"/>
      <c r="M829" s="337"/>
      <c r="N829" s="337"/>
      <c r="O829" s="337"/>
      <c r="P829" s="337"/>
      <c r="Q829" s="337"/>
      <c r="R829" s="337"/>
      <c r="S829" s="337"/>
      <c r="T829" s="337"/>
      <c r="U829" s="337"/>
      <c r="V829" s="337"/>
      <c r="W829" s="337"/>
      <c r="X829" s="337"/>
      <c r="Y829" s="337"/>
      <c r="Z829" s="337"/>
      <c r="AA829" s="337"/>
      <c r="AB829" s="337"/>
      <c r="AC829" s="337"/>
      <c r="AD829" s="337"/>
      <c r="AE829" s="337"/>
      <c r="AF829" s="337"/>
      <c r="AG829" s="337"/>
      <c r="AH829" s="337"/>
      <c r="AI829" s="337"/>
      <c r="AJ829" s="337"/>
      <c r="AK829" s="337"/>
      <c r="AL829" s="337"/>
      <c r="AM829" s="337"/>
      <c r="AN829" s="337"/>
      <c r="AO829" s="337"/>
      <c r="AP829" s="337"/>
      <c r="AQ829" s="337"/>
      <c r="AR829" s="337"/>
    </row>
    <row r="830">
      <c r="A830" s="337"/>
      <c r="B830" s="337"/>
      <c r="C830" s="337"/>
      <c r="D830" s="337"/>
      <c r="E830" s="337"/>
      <c r="F830" s="337"/>
      <c r="G830" s="337"/>
      <c r="H830" s="337"/>
      <c r="I830" s="337"/>
      <c r="J830" s="337"/>
      <c r="K830" s="337"/>
      <c r="L830" s="337"/>
      <c r="M830" s="337"/>
      <c r="N830" s="337"/>
      <c r="O830" s="337"/>
      <c r="P830" s="337"/>
      <c r="Q830" s="337"/>
      <c r="R830" s="337"/>
      <c r="S830" s="337"/>
      <c r="T830" s="337"/>
      <c r="U830" s="337"/>
      <c r="V830" s="337"/>
      <c r="W830" s="337"/>
      <c r="X830" s="337"/>
      <c r="Y830" s="337"/>
      <c r="Z830" s="337"/>
      <c r="AA830" s="337"/>
      <c r="AB830" s="337"/>
      <c r="AC830" s="337"/>
      <c r="AD830" s="337"/>
      <c r="AE830" s="337"/>
      <c r="AF830" s="337"/>
      <c r="AG830" s="337"/>
      <c r="AH830" s="337"/>
      <c r="AI830" s="337"/>
      <c r="AJ830" s="337"/>
      <c r="AK830" s="337"/>
      <c r="AL830" s="337"/>
      <c r="AM830" s="337"/>
      <c r="AN830" s="337"/>
      <c r="AO830" s="337"/>
      <c r="AP830" s="337"/>
      <c r="AQ830" s="337"/>
      <c r="AR830" s="337"/>
    </row>
    <row r="831">
      <c r="A831" s="337"/>
      <c r="B831" s="337"/>
      <c r="C831" s="337"/>
      <c r="D831" s="337"/>
      <c r="E831" s="337"/>
      <c r="F831" s="337"/>
      <c r="G831" s="337"/>
      <c r="H831" s="337"/>
      <c r="I831" s="337"/>
      <c r="J831" s="337"/>
      <c r="K831" s="337"/>
      <c r="L831" s="337"/>
      <c r="M831" s="337"/>
      <c r="N831" s="337"/>
      <c r="O831" s="337"/>
      <c r="P831" s="337"/>
      <c r="Q831" s="337"/>
      <c r="R831" s="337"/>
      <c r="S831" s="337"/>
      <c r="T831" s="337"/>
      <c r="U831" s="337"/>
      <c r="V831" s="337"/>
      <c r="W831" s="337"/>
      <c r="X831" s="337"/>
      <c r="Y831" s="337"/>
      <c r="Z831" s="337"/>
      <c r="AA831" s="337"/>
      <c r="AB831" s="337"/>
      <c r="AC831" s="337"/>
      <c r="AD831" s="337"/>
      <c r="AE831" s="337"/>
      <c r="AF831" s="337"/>
      <c r="AG831" s="337"/>
      <c r="AH831" s="337"/>
      <c r="AI831" s="337"/>
      <c r="AJ831" s="337"/>
      <c r="AK831" s="337"/>
      <c r="AL831" s="337"/>
      <c r="AM831" s="337"/>
      <c r="AN831" s="337"/>
      <c r="AO831" s="337"/>
      <c r="AP831" s="337"/>
      <c r="AQ831" s="337"/>
      <c r="AR831" s="337"/>
    </row>
    <row r="832">
      <c r="A832" s="337"/>
      <c r="B832" s="337"/>
      <c r="C832" s="337"/>
      <c r="D832" s="337"/>
      <c r="E832" s="337"/>
      <c r="F832" s="337"/>
      <c r="G832" s="337"/>
      <c r="H832" s="337"/>
      <c r="I832" s="337"/>
      <c r="J832" s="337"/>
      <c r="K832" s="337"/>
      <c r="L832" s="337"/>
      <c r="M832" s="337"/>
      <c r="N832" s="337"/>
      <c r="O832" s="337"/>
      <c r="P832" s="337"/>
      <c r="Q832" s="337"/>
      <c r="R832" s="337"/>
      <c r="S832" s="337"/>
      <c r="T832" s="337"/>
      <c r="U832" s="337"/>
      <c r="V832" s="337"/>
      <c r="W832" s="337"/>
      <c r="X832" s="337"/>
      <c r="Y832" s="337"/>
      <c r="Z832" s="337"/>
      <c r="AA832" s="337"/>
      <c r="AB832" s="337"/>
      <c r="AC832" s="337"/>
      <c r="AD832" s="337"/>
      <c r="AE832" s="337"/>
      <c r="AF832" s="337"/>
      <c r="AG832" s="337"/>
      <c r="AH832" s="337"/>
      <c r="AI832" s="337"/>
      <c r="AJ832" s="337"/>
      <c r="AK832" s="337"/>
      <c r="AL832" s="337"/>
      <c r="AM832" s="337"/>
      <c r="AN832" s="337"/>
      <c r="AO832" s="337"/>
      <c r="AP832" s="337"/>
      <c r="AQ832" s="337"/>
      <c r="AR832" s="337"/>
    </row>
    <row r="833">
      <c r="A833" s="337"/>
      <c r="B833" s="337"/>
      <c r="C833" s="337"/>
      <c r="D833" s="337"/>
      <c r="E833" s="337"/>
      <c r="F833" s="337"/>
      <c r="G833" s="337"/>
      <c r="H833" s="337"/>
      <c r="I833" s="337"/>
      <c r="J833" s="337"/>
      <c r="K833" s="337"/>
      <c r="L833" s="337"/>
      <c r="M833" s="337"/>
      <c r="N833" s="337"/>
      <c r="O833" s="337"/>
      <c r="P833" s="337"/>
      <c r="Q833" s="337"/>
      <c r="R833" s="337"/>
      <c r="S833" s="337"/>
      <c r="T833" s="337"/>
      <c r="U833" s="337"/>
      <c r="V833" s="337"/>
      <c r="W833" s="337"/>
      <c r="X833" s="337"/>
      <c r="Y833" s="337"/>
      <c r="Z833" s="337"/>
      <c r="AA833" s="337"/>
      <c r="AB833" s="337"/>
      <c r="AC833" s="337"/>
      <c r="AD833" s="337"/>
      <c r="AE833" s="337"/>
      <c r="AF833" s="337"/>
      <c r="AG833" s="337"/>
      <c r="AH833" s="337"/>
      <c r="AI833" s="337"/>
      <c r="AJ833" s="337"/>
      <c r="AK833" s="337"/>
      <c r="AL833" s="337"/>
      <c r="AM833" s="337"/>
      <c r="AN833" s="337"/>
      <c r="AO833" s="337"/>
      <c r="AP833" s="337"/>
      <c r="AQ833" s="337"/>
      <c r="AR833" s="337"/>
    </row>
    <row r="834">
      <c r="A834" s="337"/>
      <c r="B834" s="337"/>
      <c r="C834" s="337"/>
      <c r="D834" s="337"/>
      <c r="E834" s="337"/>
      <c r="F834" s="337"/>
      <c r="G834" s="337"/>
      <c r="H834" s="337"/>
      <c r="I834" s="337"/>
      <c r="J834" s="337"/>
      <c r="K834" s="337"/>
      <c r="L834" s="337"/>
      <c r="M834" s="337"/>
      <c r="N834" s="337"/>
      <c r="O834" s="337"/>
      <c r="P834" s="337"/>
      <c r="Q834" s="337"/>
      <c r="R834" s="337"/>
      <c r="S834" s="337"/>
      <c r="T834" s="337"/>
      <c r="U834" s="337"/>
      <c r="V834" s="337"/>
      <c r="W834" s="337"/>
      <c r="X834" s="337"/>
      <c r="Y834" s="337"/>
      <c r="Z834" s="337"/>
      <c r="AA834" s="337"/>
      <c r="AB834" s="337"/>
      <c r="AC834" s="337"/>
      <c r="AD834" s="337"/>
      <c r="AE834" s="337"/>
      <c r="AF834" s="337"/>
      <c r="AG834" s="337"/>
      <c r="AH834" s="337"/>
      <c r="AI834" s="337"/>
      <c r="AJ834" s="337"/>
      <c r="AK834" s="337"/>
      <c r="AL834" s="337"/>
      <c r="AM834" s="337"/>
      <c r="AN834" s="337"/>
      <c r="AO834" s="337"/>
      <c r="AP834" s="337"/>
      <c r="AQ834" s="337"/>
      <c r="AR834" s="337"/>
    </row>
    <row r="835">
      <c r="A835" s="337"/>
      <c r="B835" s="337"/>
      <c r="C835" s="337"/>
      <c r="D835" s="337"/>
      <c r="E835" s="337"/>
      <c r="F835" s="337"/>
      <c r="G835" s="337"/>
      <c r="H835" s="337"/>
      <c r="I835" s="337"/>
      <c r="J835" s="337"/>
      <c r="K835" s="337"/>
      <c r="L835" s="337"/>
      <c r="M835" s="337"/>
      <c r="N835" s="337"/>
      <c r="O835" s="337"/>
      <c r="P835" s="337"/>
      <c r="Q835" s="337"/>
      <c r="R835" s="337"/>
      <c r="S835" s="337"/>
      <c r="T835" s="337"/>
      <c r="U835" s="337"/>
      <c r="V835" s="337"/>
      <c r="W835" s="337"/>
      <c r="X835" s="337"/>
      <c r="Y835" s="337"/>
      <c r="Z835" s="337"/>
      <c r="AA835" s="337"/>
      <c r="AB835" s="337"/>
      <c r="AC835" s="337"/>
      <c r="AD835" s="337"/>
      <c r="AE835" s="337"/>
      <c r="AF835" s="337"/>
      <c r="AG835" s="337"/>
      <c r="AH835" s="337"/>
      <c r="AI835" s="337"/>
      <c r="AJ835" s="337"/>
      <c r="AK835" s="337"/>
      <c r="AL835" s="337"/>
      <c r="AM835" s="337"/>
      <c r="AN835" s="337"/>
      <c r="AO835" s="337"/>
      <c r="AP835" s="337"/>
      <c r="AQ835" s="337"/>
      <c r="AR835" s="337"/>
    </row>
    <row r="836">
      <c r="A836" s="337"/>
      <c r="B836" s="337"/>
      <c r="C836" s="337"/>
      <c r="D836" s="337"/>
      <c r="E836" s="337"/>
      <c r="F836" s="337"/>
      <c r="G836" s="337"/>
      <c r="H836" s="337"/>
      <c r="I836" s="337"/>
      <c r="J836" s="337"/>
      <c r="K836" s="337"/>
      <c r="L836" s="337"/>
      <c r="M836" s="337"/>
      <c r="N836" s="337"/>
      <c r="O836" s="337"/>
      <c r="P836" s="337"/>
      <c r="Q836" s="337"/>
      <c r="R836" s="337"/>
      <c r="S836" s="337"/>
      <c r="T836" s="337"/>
      <c r="U836" s="337"/>
      <c r="V836" s="337"/>
      <c r="W836" s="337"/>
      <c r="X836" s="337"/>
      <c r="Y836" s="337"/>
      <c r="Z836" s="337"/>
      <c r="AA836" s="337"/>
      <c r="AB836" s="337"/>
      <c r="AC836" s="337"/>
      <c r="AD836" s="337"/>
      <c r="AE836" s="337"/>
      <c r="AF836" s="337"/>
      <c r="AG836" s="337"/>
      <c r="AH836" s="337"/>
      <c r="AI836" s="337"/>
      <c r="AJ836" s="337"/>
      <c r="AK836" s="337"/>
      <c r="AL836" s="337"/>
      <c r="AM836" s="337"/>
      <c r="AN836" s="337"/>
      <c r="AO836" s="337"/>
      <c r="AP836" s="337"/>
      <c r="AQ836" s="337"/>
      <c r="AR836" s="337"/>
    </row>
    <row r="837">
      <c r="A837" s="337"/>
      <c r="B837" s="337"/>
      <c r="C837" s="337"/>
      <c r="D837" s="337"/>
      <c r="E837" s="337"/>
      <c r="F837" s="337"/>
      <c r="G837" s="337"/>
      <c r="H837" s="337"/>
      <c r="I837" s="337"/>
      <c r="J837" s="337"/>
      <c r="K837" s="337"/>
      <c r="L837" s="337"/>
      <c r="M837" s="337"/>
      <c r="N837" s="337"/>
      <c r="O837" s="337"/>
      <c r="P837" s="337"/>
      <c r="Q837" s="337"/>
      <c r="R837" s="337"/>
      <c r="S837" s="337"/>
      <c r="T837" s="337"/>
      <c r="U837" s="337"/>
      <c r="V837" s="337"/>
      <c r="W837" s="337"/>
      <c r="X837" s="337"/>
      <c r="Y837" s="337"/>
      <c r="Z837" s="337"/>
      <c r="AA837" s="337"/>
      <c r="AB837" s="337"/>
      <c r="AC837" s="337"/>
      <c r="AD837" s="337"/>
      <c r="AE837" s="337"/>
      <c r="AF837" s="337"/>
      <c r="AG837" s="337"/>
      <c r="AH837" s="337"/>
      <c r="AI837" s="337"/>
      <c r="AJ837" s="337"/>
      <c r="AK837" s="337"/>
      <c r="AL837" s="337"/>
      <c r="AM837" s="337"/>
      <c r="AN837" s="337"/>
      <c r="AO837" s="337"/>
      <c r="AP837" s="337"/>
      <c r="AQ837" s="337"/>
      <c r="AR837" s="337"/>
    </row>
    <row r="838">
      <c r="A838" s="337"/>
      <c r="B838" s="337"/>
      <c r="C838" s="337"/>
      <c r="D838" s="337"/>
      <c r="E838" s="337"/>
      <c r="F838" s="337"/>
      <c r="G838" s="337"/>
      <c r="H838" s="337"/>
      <c r="I838" s="337"/>
      <c r="J838" s="337"/>
      <c r="K838" s="337"/>
      <c r="L838" s="337"/>
      <c r="M838" s="337"/>
      <c r="N838" s="337"/>
      <c r="O838" s="337"/>
      <c r="P838" s="337"/>
      <c r="Q838" s="337"/>
      <c r="R838" s="337"/>
      <c r="S838" s="337"/>
      <c r="T838" s="337"/>
      <c r="U838" s="337"/>
      <c r="V838" s="337"/>
      <c r="W838" s="337"/>
      <c r="X838" s="337"/>
      <c r="Y838" s="337"/>
      <c r="Z838" s="337"/>
      <c r="AA838" s="337"/>
      <c r="AB838" s="337"/>
      <c r="AC838" s="337"/>
      <c r="AD838" s="337"/>
      <c r="AE838" s="337"/>
      <c r="AF838" s="337"/>
      <c r="AG838" s="337"/>
      <c r="AH838" s="337"/>
      <c r="AI838" s="337"/>
      <c r="AJ838" s="337"/>
      <c r="AK838" s="337"/>
      <c r="AL838" s="337"/>
      <c r="AM838" s="337"/>
      <c r="AN838" s="337"/>
      <c r="AO838" s="337"/>
      <c r="AP838" s="337"/>
      <c r="AQ838" s="337"/>
      <c r="AR838" s="337"/>
    </row>
    <row r="839">
      <c r="A839" s="337"/>
      <c r="B839" s="337"/>
      <c r="C839" s="337"/>
      <c r="D839" s="337"/>
      <c r="E839" s="337"/>
      <c r="F839" s="337"/>
      <c r="G839" s="337"/>
      <c r="H839" s="337"/>
      <c r="I839" s="337"/>
      <c r="J839" s="337"/>
      <c r="K839" s="337"/>
      <c r="L839" s="337"/>
      <c r="M839" s="337"/>
      <c r="N839" s="337"/>
      <c r="O839" s="337"/>
      <c r="P839" s="337"/>
      <c r="Q839" s="337"/>
      <c r="R839" s="337"/>
      <c r="S839" s="337"/>
      <c r="T839" s="337"/>
      <c r="U839" s="337"/>
      <c r="V839" s="337"/>
      <c r="W839" s="337"/>
      <c r="X839" s="337"/>
      <c r="Y839" s="337"/>
      <c r="Z839" s="337"/>
      <c r="AA839" s="337"/>
      <c r="AB839" s="337"/>
      <c r="AC839" s="337"/>
      <c r="AD839" s="337"/>
      <c r="AE839" s="337"/>
      <c r="AF839" s="337"/>
      <c r="AG839" s="337"/>
      <c r="AH839" s="337"/>
      <c r="AI839" s="337"/>
      <c r="AJ839" s="337"/>
      <c r="AK839" s="337"/>
      <c r="AL839" s="337"/>
      <c r="AM839" s="337"/>
      <c r="AN839" s="337"/>
      <c r="AO839" s="337"/>
      <c r="AP839" s="337"/>
      <c r="AQ839" s="337"/>
      <c r="AR839" s="337"/>
    </row>
    <row r="840">
      <c r="A840" s="337"/>
      <c r="B840" s="337"/>
      <c r="C840" s="337"/>
      <c r="D840" s="337"/>
      <c r="E840" s="337"/>
      <c r="F840" s="337"/>
      <c r="G840" s="337"/>
      <c r="H840" s="337"/>
      <c r="I840" s="337"/>
      <c r="J840" s="337"/>
      <c r="K840" s="337"/>
      <c r="L840" s="337"/>
      <c r="M840" s="337"/>
      <c r="N840" s="337"/>
      <c r="O840" s="337"/>
      <c r="P840" s="337"/>
      <c r="Q840" s="337"/>
      <c r="R840" s="337"/>
      <c r="S840" s="337"/>
      <c r="T840" s="337"/>
      <c r="U840" s="337"/>
      <c r="V840" s="337"/>
      <c r="W840" s="337"/>
      <c r="X840" s="337"/>
      <c r="Y840" s="337"/>
      <c r="Z840" s="337"/>
      <c r="AA840" s="337"/>
      <c r="AB840" s="337"/>
      <c r="AC840" s="337"/>
      <c r="AD840" s="337"/>
      <c r="AE840" s="337"/>
      <c r="AF840" s="337"/>
      <c r="AG840" s="337"/>
      <c r="AH840" s="337"/>
      <c r="AI840" s="337"/>
      <c r="AJ840" s="337"/>
      <c r="AK840" s="337"/>
      <c r="AL840" s="337"/>
      <c r="AM840" s="337"/>
      <c r="AN840" s="337"/>
      <c r="AO840" s="337"/>
      <c r="AP840" s="337"/>
      <c r="AQ840" s="337"/>
      <c r="AR840" s="337"/>
    </row>
    <row r="841">
      <c r="A841" s="337"/>
      <c r="B841" s="337"/>
      <c r="C841" s="337"/>
      <c r="D841" s="337"/>
      <c r="E841" s="337"/>
      <c r="F841" s="337"/>
      <c r="G841" s="337"/>
      <c r="H841" s="337"/>
      <c r="I841" s="337"/>
      <c r="J841" s="337"/>
      <c r="K841" s="337"/>
      <c r="L841" s="337"/>
      <c r="M841" s="337"/>
      <c r="N841" s="337"/>
      <c r="O841" s="337"/>
      <c r="P841" s="337"/>
      <c r="Q841" s="337"/>
      <c r="R841" s="337"/>
      <c r="S841" s="337"/>
      <c r="T841" s="337"/>
      <c r="U841" s="337"/>
      <c r="V841" s="337"/>
      <c r="W841" s="337"/>
      <c r="X841" s="337"/>
      <c r="Y841" s="337"/>
      <c r="Z841" s="337"/>
      <c r="AA841" s="337"/>
      <c r="AB841" s="337"/>
      <c r="AC841" s="337"/>
      <c r="AD841" s="337"/>
      <c r="AE841" s="337"/>
      <c r="AF841" s="337"/>
      <c r="AG841" s="337"/>
      <c r="AH841" s="337"/>
      <c r="AI841" s="337"/>
      <c r="AJ841" s="337"/>
      <c r="AK841" s="337"/>
      <c r="AL841" s="337"/>
      <c r="AM841" s="337"/>
      <c r="AN841" s="337"/>
      <c r="AO841" s="337"/>
      <c r="AP841" s="337"/>
      <c r="AQ841" s="337"/>
      <c r="AR841" s="337"/>
    </row>
    <row r="842">
      <c r="A842" s="337"/>
      <c r="B842" s="337"/>
      <c r="C842" s="337"/>
      <c r="D842" s="337"/>
      <c r="E842" s="337"/>
      <c r="F842" s="337"/>
      <c r="G842" s="337"/>
      <c r="H842" s="337"/>
      <c r="I842" s="337"/>
      <c r="J842" s="337"/>
      <c r="K842" s="337"/>
      <c r="L842" s="337"/>
      <c r="M842" s="337"/>
      <c r="N842" s="337"/>
      <c r="O842" s="337"/>
      <c r="P842" s="337"/>
      <c r="Q842" s="337"/>
      <c r="R842" s="337"/>
      <c r="S842" s="337"/>
      <c r="T842" s="337"/>
      <c r="U842" s="337"/>
      <c r="V842" s="337"/>
      <c r="W842" s="337"/>
      <c r="X842" s="337"/>
      <c r="Y842" s="337"/>
      <c r="Z842" s="337"/>
      <c r="AA842" s="337"/>
      <c r="AB842" s="337"/>
      <c r="AC842" s="337"/>
      <c r="AD842" s="337"/>
      <c r="AE842" s="337"/>
      <c r="AF842" s="337"/>
      <c r="AG842" s="337"/>
      <c r="AH842" s="337"/>
      <c r="AI842" s="337"/>
      <c r="AJ842" s="337"/>
      <c r="AK842" s="337"/>
      <c r="AL842" s="337"/>
      <c r="AM842" s="337"/>
      <c r="AN842" s="337"/>
      <c r="AO842" s="337"/>
      <c r="AP842" s="337"/>
      <c r="AQ842" s="337"/>
      <c r="AR842" s="337"/>
    </row>
    <row r="843">
      <c r="A843" s="337"/>
      <c r="B843" s="337"/>
      <c r="C843" s="337"/>
      <c r="D843" s="337"/>
      <c r="E843" s="337"/>
      <c r="F843" s="337"/>
      <c r="G843" s="337"/>
      <c r="H843" s="337"/>
      <c r="I843" s="337"/>
      <c r="J843" s="337"/>
      <c r="K843" s="337"/>
      <c r="L843" s="337"/>
      <c r="M843" s="337"/>
      <c r="N843" s="337"/>
      <c r="O843" s="337"/>
      <c r="P843" s="337"/>
      <c r="Q843" s="337"/>
      <c r="R843" s="337"/>
      <c r="S843" s="337"/>
      <c r="T843" s="337"/>
      <c r="U843" s="337"/>
      <c r="V843" s="337"/>
      <c r="W843" s="337"/>
      <c r="X843" s="337"/>
      <c r="Y843" s="337"/>
      <c r="Z843" s="337"/>
      <c r="AA843" s="337"/>
      <c r="AB843" s="337"/>
      <c r="AC843" s="337"/>
      <c r="AD843" s="337"/>
      <c r="AE843" s="337"/>
      <c r="AF843" s="337"/>
      <c r="AG843" s="337"/>
      <c r="AH843" s="337"/>
      <c r="AI843" s="337"/>
      <c r="AJ843" s="337"/>
      <c r="AK843" s="337"/>
      <c r="AL843" s="337"/>
      <c r="AM843" s="337"/>
      <c r="AN843" s="337"/>
      <c r="AO843" s="337"/>
      <c r="AP843" s="337"/>
      <c r="AQ843" s="337"/>
      <c r="AR843" s="337"/>
    </row>
    <row r="844">
      <c r="A844" s="337"/>
      <c r="B844" s="337"/>
      <c r="C844" s="337"/>
      <c r="D844" s="337"/>
      <c r="E844" s="337"/>
      <c r="F844" s="337"/>
      <c r="G844" s="337"/>
      <c r="H844" s="337"/>
      <c r="I844" s="337"/>
      <c r="J844" s="337"/>
      <c r="K844" s="337"/>
      <c r="L844" s="337"/>
      <c r="M844" s="337"/>
      <c r="N844" s="337"/>
      <c r="O844" s="337"/>
      <c r="P844" s="337"/>
      <c r="Q844" s="337"/>
      <c r="R844" s="337"/>
      <c r="S844" s="337"/>
      <c r="T844" s="337"/>
      <c r="U844" s="337"/>
      <c r="V844" s="337"/>
      <c r="W844" s="337"/>
      <c r="X844" s="337"/>
      <c r="Y844" s="337"/>
      <c r="Z844" s="337"/>
      <c r="AA844" s="337"/>
      <c r="AB844" s="337"/>
      <c r="AC844" s="337"/>
      <c r="AD844" s="337"/>
      <c r="AE844" s="337"/>
      <c r="AF844" s="337"/>
      <c r="AG844" s="337"/>
      <c r="AH844" s="337"/>
      <c r="AI844" s="337"/>
      <c r="AJ844" s="337"/>
      <c r="AK844" s="337"/>
      <c r="AL844" s="337"/>
      <c r="AM844" s="337"/>
      <c r="AN844" s="337"/>
      <c r="AO844" s="337"/>
      <c r="AP844" s="337"/>
      <c r="AQ844" s="337"/>
      <c r="AR844" s="337"/>
    </row>
    <row r="845">
      <c r="A845" s="337"/>
      <c r="B845" s="337"/>
      <c r="C845" s="337"/>
      <c r="D845" s="337"/>
      <c r="E845" s="337"/>
      <c r="F845" s="337"/>
      <c r="G845" s="337"/>
      <c r="H845" s="337"/>
      <c r="I845" s="337"/>
      <c r="J845" s="337"/>
      <c r="K845" s="337"/>
      <c r="L845" s="337"/>
      <c r="M845" s="337"/>
      <c r="N845" s="337"/>
      <c r="O845" s="337"/>
      <c r="P845" s="337"/>
      <c r="Q845" s="337"/>
      <c r="R845" s="337"/>
      <c r="S845" s="337"/>
      <c r="T845" s="337"/>
      <c r="U845" s="337"/>
      <c r="V845" s="337"/>
      <c r="W845" s="337"/>
      <c r="X845" s="337"/>
      <c r="Y845" s="337"/>
      <c r="Z845" s="337"/>
      <c r="AA845" s="337"/>
      <c r="AB845" s="337"/>
      <c r="AC845" s="337"/>
      <c r="AD845" s="337"/>
      <c r="AE845" s="337"/>
      <c r="AF845" s="337"/>
      <c r="AG845" s="337"/>
      <c r="AH845" s="337"/>
      <c r="AI845" s="337"/>
      <c r="AJ845" s="337"/>
      <c r="AK845" s="337"/>
      <c r="AL845" s="337"/>
      <c r="AM845" s="337"/>
      <c r="AN845" s="337"/>
      <c r="AO845" s="337"/>
      <c r="AP845" s="337"/>
      <c r="AQ845" s="337"/>
      <c r="AR845" s="337"/>
    </row>
    <row r="846">
      <c r="A846" s="337"/>
      <c r="B846" s="337"/>
      <c r="C846" s="337"/>
      <c r="D846" s="337"/>
      <c r="E846" s="337"/>
      <c r="F846" s="337"/>
      <c r="G846" s="337"/>
      <c r="H846" s="337"/>
      <c r="I846" s="337"/>
      <c r="J846" s="337"/>
      <c r="K846" s="337"/>
      <c r="L846" s="337"/>
      <c r="M846" s="337"/>
      <c r="N846" s="337"/>
      <c r="O846" s="337"/>
      <c r="P846" s="337"/>
      <c r="Q846" s="337"/>
      <c r="R846" s="337"/>
      <c r="S846" s="337"/>
      <c r="T846" s="337"/>
      <c r="U846" s="337"/>
      <c r="V846" s="337"/>
      <c r="W846" s="337"/>
      <c r="X846" s="337"/>
      <c r="Y846" s="337"/>
      <c r="Z846" s="337"/>
      <c r="AA846" s="337"/>
      <c r="AB846" s="337"/>
      <c r="AC846" s="337"/>
      <c r="AD846" s="337"/>
      <c r="AE846" s="337"/>
      <c r="AF846" s="337"/>
      <c r="AG846" s="337"/>
      <c r="AH846" s="337"/>
      <c r="AI846" s="337"/>
      <c r="AJ846" s="337"/>
      <c r="AK846" s="337"/>
      <c r="AL846" s="337"/>
      <c r="AM846" s="337"/>
      <c r="AN846" s="337"/>
      <c r="AO846" s="337"/>
      <c r="AP846" s="337"/>
      <c r="AQ846" s="337"/>
      <c r="AR846" s="337"/>
    </row>
    <row r="847">
      <c r="A847" s="337"/>
      <c r="B847" s="337"/>
      <c r="C847" s="337"/>
      <c r="D847" s="337"/>
      <c r="E847" s="337"/>
      <c r="F847" s="337"/>
      <c r="G847" s="337"/>
      <c r="H847" s="337"/>
      <c r="I847" s="337"/>
      <c r="J847" s="337"/>
      <c r="K847" s="337"/>
      <c r="L847" s="337"/>
      <c r="M847" s="337"/>
      <c r="N847" s="337"/>
      <c r="O847" s="337"/>
      <c r="P847" s="337"/>
      <c r="Q847" s="337"/>
      <c r="R847" s="337"/>
      <c r="S847" s="337"/>
      <c r="T847" s="337"/>
      <c r="U847" s="337"/>
      <c r="V847" s="337"/>
      <c r="W847" s="337"/>
      <c r="X847" s="337"/>
      <c r="Y847" s="337"/>
      <c r="Z847" s="337"/>
      <c r="AA847" s="337"/>
      <c r="AB847" s="337"/>
      <c r="AC847" s="337"/>
      <c r="AD847" s="337"/>
      <c r="AE847" s="337"/>
      <c r="AF847" s="337"/>
      <c r="AG847" s="337"/>
      <c r="AH847" s="337"/>
      <c r="AI847" s="337"/>
      <c r="AJ847" s="337"/>
      <c r="AK847" s="337"/>
      <c r="AL847" s="337"/>
      <c r="AM847" s="337"/>
      <c r="AN847" s="337"/>
      <c r="AO847" s="337"/>
      <c r="AP847" s="337"/>
      <c r="AQ847" s="337"/>
      <c r="AR847" s="337"/>
    </row>
    <row r="848">
      <c r="A848" s="337"/>
      <c r="B848" s="337"/>
      <c r="C848" s="337"/>
      <c r="D848" s="337"/>
      <c r="E848" s="337"/>
      <c r="F848" s="337"/>
      <c r="G848" s="337"/>
      <c r="H848" s="337"/>
      <c r="I848" s="337"/>
      <c r="J848" s="337"/>
      <c r="K848" s="337"/>
      <c r="L848" s="337"/>
      <c r="M848" s="337"/>
      <c r="N848" s="337"/>
      <c r="O848" s="337"/>
      <c r="P848" s="337"/>
      <c r="Q848" s="337"/>
      <c r="R848" s="337"/>
      <c r="S848" s="337"/>
      <c r="T848" s="337"/>
      <c r="U848" s="337"/>
      <c r="V848" s="337"/>
      <c r="W848" s="337"/>
      <c r="X848" s="337"/>
      <c r="Y848" s="337"/>
      <c r="Z848" s="337"/>
      <c r="AA848" s="337"/>
      <c r="AB848" s="337"/>
      <c r="AC848" s="337"/>
      <c r="AD848" s="337"/>
      <c r="AE848" s="337"/>
      <c r="AF848" s="337"/>
      <c r="AG848" s="337"/>
      <c r="AH848" s="337"/>
      <c r="AI848" s="337"/>
      <c r="AJ848" s="337"/>
      <c r="AK848" s="337"/>
      <c r="AL848" s="337"/>
      <c r="AM848" s="337"/>
      <c r="AN848" s="337"/>
      <c r="AO848" s="337"/>
      <c r="AP848" s="337"/>
      <c r="AQ848" s="337"/>
      <c r="AR848" s="337"/>
    </row>
    <row r="849">
      <c r="A849" s="337"/>
      <c r="B849" s="337"/>
      <c r="C849" s="337"/>
      <c r="D849" s="337"/>
      <c r="E849" s="337"/>
      <c r="F849" s="337"/>
      <c r="G849" s="337"/>
      <c r="H849" s="337"/>
      <c r="I849" s="337"/>
      <c r="J849" s="337"/>
      <c r="K849" s="337"/>
      <c r="L849" s="337"/>
      <c r="M849" s="337"/>
      <c r="N849" s="337"/>
      <c r="O849" s="337"/>
      <c r="P849" s="337"/>
      <c r="Q849" s="337"/>
      <c r="R849" s="337"/>
      <c r="S849" s="337"/>
      <c r="T849" s="337"/>
      <c r="U849" s="337"/>
      <c r="V849" s="337"/>
      <c r="W849" s="337"/>
      <c r="X849" s="337"/>
      <c r="Y849" s="337"/>
      <c r="Z849" s="337"/>
      <c r="AA849" s="337"/>
      <c r="AB849" s="337"/>
      <c r="AC849" s="337"/>
      <c r="AD849" s="337"/>
      <c r="AE849" s="337"/>
      <c r="AF849" s="337"/>
      <c r="AG849" s="337"/>
      <c r="AH849" s="337"/>
      <c r="AI849" s="337"/>
      <c r="AJ849" s="337"/>
      <c r="AK849" s="337"/>
      <c r="AL849" s="337"/>
      <c r="AM849" s="337"/>
      <c r="AN849" s="337"/>
      <c r="AO849" s="337"/>
      <c r="AP849" s="337"/>
      <c r="AQ849" s="337"/>
      <c r="AR849" s="337"/>
    </row>
    <row r="850">
      <c r="A850" s="337"/>
      <c r="B850" s="337"/>
      <c r="C850" s="337"/>
      <c r="D850" s="337"/>
      <c r="E850" s="337"/>
      <c r="F850" s="337"/>
      <c r="G850" s="337"/>
      <c r="H850" s="337"/>
      <c r="I850" s="337"/>
      <c r="J850" s="337"/>
      <c r="K850" s="337"/>
      <c r="L850" s="337"/>
      <c r="M850" s="337"/>
      <c r="N850" s="337"/>
      <c r="O850" s="337"/>
      <c r="P850" s="337"/>
      <c r="Q850" s="337"/>
      <c r="R850" s="337"/>
      <c r="S850" s="337"/>
      <c r="T850" s="337"/>
      <c r="U850" s="337"/>
      <c r="V850" s="337"/>
      <c r="W850" s="337"/>
      <c r="X850" s="337"/>
      <c r="Y850" s="337"/>
      <c r="Z850" s="337"/>
      <c r="AA850" s="337"/>
      <c r="AB850" s="337"/>
      <c r="AC850" s="337"/>
      <c r="AD850" s="337"/>
      <c r="AE850" s="337"/>
      <c r="AF850" s="337"/>
      <c r="AG850" s="337"/>
      <c r="AH850" s="337"/>
      <c r="AI850" s="337"/>
      <c r="AJ850" s="337"/>
      <c r="AK850" s="337"/>
      <c r="AL850" s="337"/>
      <c r="AM850" s="337"/>
      <c r="AN850" s="337"/>
      <c r="AO850" s="337"/>
      <c r="AP850" s="337"/>
      <c r="AQ850" s="337"/>
      <c r="AR850" s="337"/>
    </row>
    <row r="851">
      <c r="A851" s="337"/>
      <c r="B851" s="337"/>
      <c r="C851" s="337"/>
      <c r="D851" s="337"/>
      <c r="E851" s="337"/>
      <c r="F851" s="337"/>
      <c r="G851" s="337"/>
      <c r="H851" s="337"/>
      <c r="I851" s="337"/>
      <c r="J851" s="337"/>
      <c r="K851" s="337"/>
      <c r="L851" s="337"/>
      <c r="M851" s="337"/>
      <c r="N851" s="337"/>
      <c r="O851" s="337"/>
      <c r="P851" s="337"/>
      <c r="Q851" s="337"/>
      <c r="R851" s="337"/>
      <c r="S851" s="337"/>
      <c r="T851" s="337"/>
      <c r="U851" s="337"/>
      <c r="V851" s="337"/>
      <c r="W851" s="337"/>
      <c r="X851" s="337"/>
      <c r="Y851" s="337"/>
      <c r="Z851" s="337"/>
      <c r="AA851" s="337"/>
      <c r="AB851" s="337"/>
      <c r="AC851" s="337"/>
      <c r="AD851" s="337"/>
      <c r="AE851" s="337"/>
      <c r="AF851" s="337"/>
      <c r="AG851" s="337"/>
      <c r="AH851" s="337"/>
      <c r="AI851" s="337"/>
      <c r="AJ851" s="337"/>
      <c r="AK851" s="337"/>
      <c r="AL851" s="337"/>
      <c r="AM851" s="337"/>
      <c r="AN851" s="337"/>
      <c r="AO851" s="337"/>
      <c r="AP851" s="337"/>
      <c r="AQ851" s="337"/>
      <c r="AR851" s="337"/>
    </row>
    <row r="852">
      <c r="A852" s="337"/>
      <c r="B852" s="337"/>
      <c r="C852" s="337"/>
      <c r="D852" s="337"/>
      <c r="E852" s="337"/>
      <c r="F852" s="337"/>
      <c r="G852" s="337"/>
      <c r="H852" s="337"/>
      <c r="I852" s="337"/>
      <c r="J852" s="337"/>
      <c r="K852" s="337"/>
      <c r="L852" s="337"/>
      <c r="M852" s="337"/>
      <c r="N852" s="337"/>
      <c r="O852" s="337"/>
      <c r="P852" s="337"/>
      <c r="Q852" s="337"/>
      <c r="R852" s="337"/>
      <c r="S852" s="337"/>
      <c r="T852" s="337"/>
      <c r="U852" s="337"/>
      <c r="V852" s="337"/>
      <c r="W852" s="337"/>
      <c r="X852" s="337"/>
      <c r="Y852" s="337"/>
      <c r="Z852" s="337"/>
      <c r="AA852" s="337"/>
      <c r="AB852" s="337"/>
      <c r="AC852" s="337"/>
      <c r="AD852" s="337"/>
      <c r="AE852" s="337"/>
      <c r="AF852" s="337"/>
      <c r="AG852" s="337"/>
      <c r="AH852" s="337"/>
      <c r="AI852" s="337"/>
      <c r="AJ852" s="337"/>
      <c r="AK852" s="337"/>
      <c r="AL852" s="337"/>
      <c r="AM852" s="337"/>
      <c r="AN852" s="337"/>
      <c r="AO852" s="337"/>
      <c r="AP852" s="337"/>
      <c r="AQ852" s="337"/>
      <c r="AR852" s="337"/>
    </row>
    <row r="853">
      <c r="A853" s="337"/>
      <c r="B853" s="337"/>
      <c r="C853" s="337"/>
      <c r="D853" s="337"/>
      <c r="E853" s="337"/>
      <c r="F853" s="337"/>
      <c r="G853" s="337"/>
      <c r="H853" s="337"/>
      <c r="I853" s="337"/>
      <c r="J853" s="337"/>
      <c r="K853" s="337"/>
      <c r="L853" s="337"/>
      <c r="M853" s="337"/>
      <c r="N853" s="337"/>
      <c r="O853" s="337"/>
      <c r="P853" s="337"/>
      <c r="Q853" s="337"/>
      <c r="R853" s="337"/>
      <c r="S853" s="337"/>
      <c r="T853" s="337"/>
      <c r="U853" s="337"/>
      <c r="V853" s="337"/>
      <c r="W853" s="337"/>
      <c r="X853" s="337"/>
      <c r="Y853" s="337"/>
      <c r="Z853" s="337"/>
      <c r="AA853" s="337"/>
      <c r="AB853" s="337"/>
      <c r="AC853" s="337"/>
      <c r="AD853" s="337"/>
      <c r="AE853" s="337"/>
      <c r="AF853" s="337"/>
      <c r="AG853" s="337"/>
      <c r="AH853" s="337"/>
      <c r="AI853" s="337"/>
      <c r="AJ853" s="337"/>
      <c r="AK853" s="337"/>
      <c r="AL853" s="337"/>
      <c r="AM853" s="337"/>
      <c r="AN853" s="337"/>
      <c r="AO853" s="337"/>
      <c r="AP853" s="337"/>
      <c r="AQ853" s="337"/>
      <c r="AR853" s="337"/>
    </row>
    <row r="854">
      <c r="A854" s="337"/>
      <c r="B854" s="337"/>
      <c r="C854" s="337"/>
      <c r="D854" s="337"/>
      <c r="E854" s="337"/>
      <c r="F854" s="337"/>
      <c r="G854" s="337"/>
      <c r="H854" s="337"/>
      <c r="I854" s="337"/>
      <c r="J854" s="337"/>
      <c r="K854" s="337"/>
      <c r="L854" s="337"/>
      <c r="M854" s="337"/>
      <c r="N854" s="337"/>
      <c r="O854" s="337"/>
      <c r="P854" s="337"/>
      <c r="Q854" s="337"/>
      <c r="R854" s="337"/>
      <c r="S854" s="337"/>
      <c r="T854" s="337"/>
      <c r="U854" s="337"/>
      <c r="V854" s="337"/>
      <c r="W854" s="337"/>
      <c r="X854" s="337"/>
      <c r="Y854" s="337"/>
      <c r="Z854" s="337"/>
      <c r="AA854" s="337"/>
      <c r="AB854" s="337"/>
      <c r="AC854" s="337"/>
      <c r="AD854" s="337"/>
      <c r="AE854" s="337"/>
      <c r="AF854" s="337"/>
      <c r="AG854" s="337"/>
      <c r="AH854" s="337"/>
      <c r="AI854" s="337"/>
      <c r="AJ854" s="337"/>
      <c r="AK854" s="337"/>
      <c r="AL854" s="337"/>
      <c r="AM854" s="337"/>
      <c r="AN854" s="337"/>
      <c r="AO854" s="337"/>
      <c r="AP854" s="337"/>
      <c r="AQ854" s="337"/>
      <c r="AR854" s="337"/>
    </row>
    <row r="855">
      <c r="A855" s="337"/>
      <c r="B855" s="337"/>
      <c r="C855" s="337"/>
      <c r="D855" s="337"/>
      <c r="E855" s="337"/>
      <c r="F855" s="337"/>
      <c r="G855" s="337"/>
      <c r="H855" s="337"/>
      <c r="I855" s="337"/>
      <c r="J855" s="337"/>
      <c r="K855" s="337"/>
      <c r="L855" s="337"/>
      <c r="M855" s="337"/>
      <c r="N855" s="337"/>
      <c r="O855" s="337"/>
      <c r="P855" s="337"/>
      <c r="Q855" s="337"/>
      <c r="R855" s="337"/>
      <c r="S855" s="337"/>
      <c r="T855" s="337"/>
      <c r="U855" s="337"/>
      <c r="V855" s="337"/>
      <c r="W855" s="337"/>
      <c r="X855" s="337"/>
      <c r="Y855" s="337"/>
      <c r="Z855" s="337"/>
      <c r="AA855" s="337"/>
      <c r="AB855" s="337"/>
      <c r="AC855" s="337"/>
      <c r="AD855" s="337"/>
      <c r="AE855" s="337"/>
      <c r="AF855" s="337"/>
      <c r="AG855" s="337"/>
      <c r="AH855" s="337"/>
      <c r="AI855" s="337"/>
      <c r="AJ855" s="337"/>
      <c r="AK855" s="337"/>
      <c r="AL855" s="337"/>
      <c r="AM855" s="337"/>
      <c r="AN855" s="337"/>
      <c r="AO855" s="337"/>
      <c r="AP855" s="337"/>
      <c r="AQ855" s="337"/>
      <c r="AR855" s="337"/>
    </row>
    <row r="856">
      <c r="A856" s="337"/>
      <c r="B856" s="337"/>
      <c r="C856" s="337"/>
      <c r="D856" s="337"/>
      <c r="E856" s="337"/>
      <c r="F856" s="337"/>
      <c r="G856" s="337"/>
      <c r="H856" s="337"/>
      <c r="I856" s="337"/>
      <c r="J856" s="337"/>
      <c r="K856" s="337"/>
      <c r="L856" s="337"/>
      <c r="M856" s="337"/>
      <c r="N856" s="337"/>
      <c r="O856" s="337"/>
      <c r="P856" s="337"/>
      <c r="Q856" s="337"/>
      <c r="R856" s="337"/>
      <c r="S856" s="337"/>
      <c r="T856" s="337"/>
      <c r="U856" s="337"/>
      <c r="V856" s="337"/>
      <c r="W856" s="337"/>
      <c r="X856" s="337"/>
      <c r="Y856" s="337"/>
      <c r="Z856" s="337"/>
      <c r="AA856" s="337"/>
      <c r="AB856" s="337"/>
      <c r="AC856" s="337"/>
      <c r="AD856" s="337"/>
      <c r="AE856" s="337"/>
      <c r="AF856" s="337"/>
      <c r="AG856" s="337"/>
      <c r="AH856" s="337"/>
      <c r="AI856" s="337"/>
      <c r="AJ856" s="337"/>
      <c r="AK856" s="337"/>
      <c r="AL856" s="337"/>
      <c r="AM856" s="337"/>
      <c r="AN856" s="337"/>
      <c r="AO856" s="337"/>
      <c r="AP856" s="337"/>
      <c r="AQ856" s="337"/>
      <c r="AR856" s="337"/>
    </row>
    <row r="857">
      <c r="A857" s="337"/>
      <c r="B857" s="337"/>
      <c r="C857" s="337"/>
      <c r="D857" s="337"/>
      <c r="E857" s="337"/>
      <c r="F857" s="337"/>
      <c r="G857" s="337"/>
      <c r="H857" s="337"/>
      <c r="I857" s="337"/>
      <c r="J857" s="337"/>
      <c r="K857" s="337"/>
      <c r="L857" s="337"/>
      <c r="M857" s="337"/>
      <c r="N857" s="337"/>
      <c r="O857" s="337"/>
      <c r="P857" s="337"/>
      <c r="Q857" s="337"/>
      <c r="R857" s="337"/>
      <c r="S857" s="337"/>
      <c r="T857" s="337"/>
      <c r="U857" s="337"/>
      <c r="V857" s="337"/>
      <c r="W857" s="337"/>
      <c r="X857" s="337"/>
      <c r="Y857" s="337"/>
      <c r="Z857" s="337"/>
      <c r="AA857" s="337"/>
      <c r="AB857" s="337"/>
      <c r="AC857" s="337"/>
      <c r="AD857" s="337"/>
      <c r="AE857" s="337"/>
      <c r="AF857" s="337"/>
      <c r="AG857" s="337"/>
      <c r="AH857" s="337"/>
      <c r="AI857" s="337"/>
      <c r="AJ857" s="337"/>
      <c r="AK857" s="337"/>
      <c r="AL857" s="337"/>
      <c r="AM857" s="337"/>
      <c r="AN857" s="337"/>
      <c r="AO857" s="337"/>
      <c r="AP857" s="337"/>
      <c r="AQ857" s="337"/>
      <c r="AR857" s="337"/>
    </row>
    <row r="858">
      <c r="A858" s="337"/>
      <c r="B858" s="337"/>
      <c r="C858" s="337"/>
      <c r="D858" s="337"/>
      <c r="E858" s="337"/>
      <c r="F858" s="337"/>
      <c r="G858" s="337"/>
      <c r="H858" s="337"/>
      <c r="I858" s="337"/>
      <c r="J858" s="337"/>
      <c r="K858" s="337"/>
      <c r="L858" s="337"/>
      <c r="M858" s="337"/>
      <c r="N858" s="337"/>
      <c r="O858" s="337"/>
      <c r="P858" s="337"/>
      <c r="Q858" s="337"/>
      <c r="R858" s="337"/>
      <c r="S858" s="337"/>
      <c r="T858" s="337"/>
      <c r="U858" s="337"/>
      <c r="V858" s="337"/>
      <c r="W858" s="337"/>
      <c r="X858" s="337"/>
      <c r="Y858" s="337"/>
      <c r="Z858" s="337"/>
      <c r="AA858" s="337"/>
      <c r="AB858" s="337"/>
      <c r="AC858" s="337"/>
      <c r="AD858" s="337"/>
      <c r="AE858" s="337"/>
      <c r="AF858" s="337"/>
      <c r="AG858" s="337"/>
      <c r="AH858" s="337"/>
      <c r="AI858" s="337"/>
      <c r="AJ858" s="337"/>
      <c r="AK858" s="337"/>
      <c r="AL858" s="337"/>
      <c r="AM858" s="337"/>
      <c r="AN858" s="337"/>
      <c r="AO858" s="337"/>
      <c r="AP858" s="337"/>
      <c r="AQ858" s="337"/>
      <c r="AR858" s="337"/>
    </row>
    <row r="859">
      <c r="A859" s="337"/>
      <c r="B859" s="337"/>
      <c r="C859" s="337"/>
      <c r="D859" s="337"/>
      <c r="E859" s="337"/>
      <c r="F859" s="337"/>
      <c r="G859" s="337"/>
      <c r="H859" s="337"/>
      <c r="I859" s="337"/>
      <c r="J859" s="337"/>
      <c r="K859" s="337"/>
      <c r="L859" s="337"/>
      <c r="M859" s="337"/>
      <c r="N859" s="337"/>
      <c r="O859" s="337"/>
      <c r="P859" s="337"/>
      <c r="Q859" s="337"/>
      <c r="R859" s="337"/>
      <c r="S859" s="337"/>
      <c r="T859" s="337"/>
      <c r="U859" s="337"/>
      <c r="V859" s="337"/>
      <c r="W859" s="337"/>
      <c r="X859" s="337"/>
      <c r="Y859" s="337"/>
      <c r="Z859" s="337"/>
      <c r="AA859" s="337"/>
      <c r="AB859" s="337"/>
      <c r="AC859" s="337"/>
      <c r="AD859" s="337"/>
      <c r="AE859" s="337"/>
      <c r="AF859" s="337"/>
      <c r="AG859" s="337"/>
      <c r="AH859" s="337"/>
      <c r="AI859" s="337"/>
      <c r="AJ859" s="337"/>
      <c r="AK859" s="337"/>
      <c r="AL859" s="337"/>
      <c r="AM859" s="337"/>
      <c r="AN859" s="337"/>
      <c r="AO859" s="337"/>
      <c r="AP859" s="337"/>
      <c r="AQ859" s="337"/>
      <c r="AR859" s="337"/>
    </row>
    <row r="860">
      <c r="A860" s="337"/>
      <c r="B860" s="337"/>
      <c r="C860" s="337"/>
      <c r="D860" s="337"/>
      <c r="E860" s="337"/>
      <c r="F860" s="337"/>
      <c r="G860" s="337"/>
      <c r="H860" s="337"/>
      <c r="I860" s="337"/>
      <c r="J860" s="337"/>
      <c r="K860" s="337"/>
      <c r="L860" s="337"/>
      <c r="M860" s="337"/>
      <c r="N860" s="337"/>
      <c r="O860" s="337"/>
      <c r="P860" s="337"/>
      <c r="Q860" s="337"/>
      <c r="R860" s="337"/>
      <c r="S860" s="337"/>
      <c r="T860" s="337"/>
      <c r="U860" s="337"/>
      <c r="V860" s="337"/>
      <c r="W860" s="337"/>
      <c r="X860" s="337"/>
      <c r="Y860" s="337"/>
      <c r="Z860" s="337"/>
      <c r="AA860" s="337"/>
      <c r="AB860" s="337"/>
      <c r="AC860" s="337"/>
      <c r="AD860" s="337"/>
      <c r="AE860" s="337"/>
      <c r="AF860" s="337"/>
      <c r="AG860" s="337"/>
      <c r="AH860" s="337"/>
      <c r="AI860" s="337"/>
      <c r="AJ860" s="337"/>
      <c r="AK860" s="337"/>
      <c r="AL860" s="337"/>
      <c r="AM860" s="337"/>
      <c r="AN860" s="337"/>
      <c r="AO860" s="337"/>
      <c r="AP860" s="337"/>
      <c r="AQ860" s="337"/>
      <c r="AR860" s="337"/>
    </row>
    <row r="861">
      <c r="A861" s="337"/>
      <c r="B861" s="337"/>
      <c r="C861" s="337"/>
      <c r="D861" s="337"/>
      <c r="E861" s="337"/>
      <c r="F861" s="337"/>
      <c r="G861" s="337"/>
      <c r="H861" s="337"/>
      <c r="I861" s="337"/>
      <c r="J861" s="337"/>
      <c r="K861" s="337"/>
      <c r="L861" s="337"/>
      <c r="M861" s="337"/>
      <c r="N861" s="337"/>
      <c r="O861" s="337"/>
      <c r="P861" s="337"/>
      <c r="Q861" s="337"/>
      <c r="R861" s="337"/>
      <c r="S861" s="337"/>
      <c r="T861" s="337"/>
      <c r="U861" s="337"/>
      <c r="V861" s="337"/>
      <c r="W861" s="337"/>
      <c r="X861" s="337"/>
      <c r="Y861" s="337"/>
      <c r="Z861" s="337"/>
      <c r="AA861" s="337"/>
      <c r="AB861" s="337"/>
      <c r="AC861" s="337"/>
      <c r="AD861" s="337"/>
      <c r="AE861" s="337"/>
      <c r="AF861" s="337"/>
      <c r="AG861" s="337"/>
      <c r="AH861" s="337"/>
      <c r="AI861" s="337"/>
      <c r="AJ861" s="337"/>
      <c r="AK861" s="337"/>
      <c r="AL861" s="337"/>
      <c r="AM861" s="337"/>
      <c r="AN861" s="337"/>
      <c r="AO861" s="337"/>
      <c r="AP861" s="337"/>
      <c r="AQ861" s="337"/>
      <c r="AR861" s="337"/>
    </row>
    <row r="862">
      <c r="A862" s="337"/>
      <c r="B862" s="337"/>
      <c r="C862" s="337"/>
      <c r="D862" s="337"/>
      <c r="E862" s="337"/>
      <c r="F862" s="337"/>
      <c r="G862" s="337"/>
      <c r="H862" s="337"/>
      <c r="I862" s="337"/>
      <c r="J862" s="337"/>
      <c r="K862" s="337"/>
      <c r="L862" s="337"/>
      <c r="M862" s="337"/>
      <c r="N862" s="337"/>
      <c r="O862" s="337"/>
      <c r="P862" s="337"/>
      <c r="Q862" s="337"/>
      <c r="R862" s="337"/>
      <c r="S862" s="337"/>
      <c r="T862" s="337"/>
      <c r="U862" s="337"/>
      <c r="V862" s="337"/>
      <c r="W862" s="337"/>
      <c r="X862" s="337"/>
      <c r="Y862" s="337"/>
      <c r="Z862" s="337"/>
      <c r="AA862" s="337"/>
      <c r="AB862" s="337"/>
      <c r="AC862" s="337"/>
      <c r="AD862" s="337"/>
      <c r="AE862" s="337"/>
      <c r="AF862" s="337"/>
      <c r="AG862" s="337"/>
      <c r="AH862" s="337"/>
      <c r="AI862" s="337"/>
      <c r="AJ862" s="337"/>
      <c r="AK862" s="337"/>
      <c r="AL862" s="337"/>
      <c r="AM862" s="337"/>
      <c r="AN862" s="337"/>
      <c r="AO862" s="337"/>
      <c r="AP862" s="337"/>
      <c r="AQ862" s="337"/>
      <c r="AR862" s="337"/>
    </row>
    <row r="863">
      <c r="A863" s="337"/>
      <c r="B863" s="337"/>
      <c r="C863" s="337"/>
      <c r="D863" s="337"/>
      <c r="E863" s="337"/>
      <c r="F863" s="337"/>
      <c r="G863" s="337"/>
      <c r="H863" s="337"/>
      <c r="I863" s="337"/>
      <c r="J863" s="337"/>
      <c r="K863" s="337"/>
      <c r="L863" s="337"/>
      <c r="M863" s="337"/>
      <c r="N863" s="337"/>
      <c r="O863" s="337"/>
      <c r="P863" s="337"/>
      <c r="Q863" s="337"/>
      <c r="R863" s="337"/>
      <c r="S863" s="337"/>
      <c r="T863" s="337"/>
      <c r="U863" s="337"/>
      <c r="V863" s="337"/>
      <c r="W863" s="337"/>
      <c r="X863" s="337"/>
      <c r="Y863" s="337"/>
      <c r="Z863" s="337"/>
      <c r="AA863" s="337"/>
      <c r="AB863" s="337"/>
      <c r="AC863" s="337"/>
      <c r="AD863" s="337"/>
      <c r="AE863" s="337"/>
      <c r="AF863" s="337"/>
      <c r="AG863" s="337"/>
      <c r="AH863" s="337"/>
      <c r="AI863" s="337"/>
      <c r="AJ863" s="337"/>
      <c r="AK863" s="337"/>
      <c r="AL863" s="337"/>
      <c r="AM863" s="337"/>
      <c r="AN863" s="337"/>
      <c r="AO863" s="337"/>
      <c r="AP863" s="337"/>
      <c r="AQ863" s="337"/>
      <c r="AR863" s="337"/>
    </row>
    <row r="864">
      <c r="A864" s="337"/>
      <c r="B864" s="337"/>
      <c r="C864" s="337"/>
      <c r="D864" s="337"/>
      <c r="E864" s="337"/>
      <c r="F864" s="337"/>
      <c r="G864" s="337"/>
      <c r="H864" s="337"/>
      <c r="I864" s="337"/>
      <c r="J864" s="337"/>
      <c r="K864" s="337"/>
      <c r="L864" s="337"/>
      <c r="M864" s="337"/>
      <c r="N864" s="337"/>
      <c r="O864" s="337"/>
      <c r="P864" s="337"/>
      <c r="Q864" s="337"/>
      <c r="R864" s="337"/>
      <c r="S864" s="337"/>
      <c r="T864" s="337"/>
      <c r="U864" s="337"/>
      <c r="V864" s="337"/>
      <c r="W864" s="337"/>
      <c r="X864" s="337"/>
      <c r="Y864" s="337"/>
      <c r="Z864" s="337"/>
      <c r="AA864" s="337"/>
      <c r="AB864" s="337"/>
      <c r="AC864" s="337"/>
      <c r="AD864" s="337"/>
      <c r="AE864" s="337"/>
      <c r="AF864" s="337"/>
      <c r="AG864" s="337"/>
      <c r="AH864" s="337"/>
      <c r="AI864" s="337"/>
      <c r="AJ864" s="337"/>
      <c r="AK864" s="337"/>
      <c r="AL864" s="337"/>
      <c r="AM864" s="337"/>
      <c r="AN864" s="337"/>
      <c r="AO864" s="337"/>
      <c r="AP864" s="337"/>
      <c r="AQ864" s="337"/>
      <c r="AR864" s="337"/>
    </row>
    <row r="865">
      <c r="A865" s="337"/>
      <c r="B865" s="337"/>
      <c r="C865" s="337"/>
      <c r="D865" s="337"/>
      <c r="E865" s="337"/>
      <c r="F865" s="337"/>
      <c r="G865" s="337"/>
      <c r="H865" s="337"/>
      <c r="I865" s="337"/>
      <c r="J865" s="337"/>
      <c r="K865" s="337"/>
      <c r="L865" s="337"/>
      <c r="M865" s="337"/>
      <c r="N865" s="337"/>
      <c r="O865" s="337"/>
      <c r="P865" s="337"/>
      <c r="Q865" s="337"/>
      <c r="R865" s="337"/>
      <c r="S865" s="337"/>
      <c r="T865" s="337"/>
      <c r="U865" s="337"/>
      <c r="V865" s="337"/>
      <c r="W865" s="337"/>
      <c r="X865" s="337"/>
      <c r="Y865" s="337"/>
      <c r="Z865" s="337"/>
      <c r="AA865" s="337"/>
      <c r="AB865" s="337"/>
      <c r="AC865" s="337"/>
      <c r="AD865" s="337"/>
      <c r="AE865" s="337"/>
      <c r="AF865" s="337"/>
      <c r="AG865" s="337"/>
      <c r="AH865" s="337"/>
      <c r="AI865" s="337"/>
      <c r="AJ865" s="337"/>
      <c r="AK865" s="337"/>
      <c r="AL865" s="337"/>
      <c r="AM865" s="337"/>
      <c r="AN865" s="337"/>
      <c r="AO865" s="337"/>
      <c r="AP865" s="337"/>
      <c r="AQ865" s="337"/>
      <c r="AR865" s="337"/>
    </row>
    <row r="866">
      <c r="A866" s="337"/>
      <c r="B866" s="337"/>
      <c r="C866" s="337"/>
      <c r="D866" s="337"/>
      <c r="E866" s="337"/>
      <c r="F866" s="337"/>
      <c r="G866" s="337"/>
      <c r="H866" s="337"/>
      <c r="I866" s="337"/>
      <c r="J866" s="337"/>
      <c r="K866" s="337"/>
      <c r="L866" s="337"/>
      <c r="M866" s="337"/>
      <c r="N866" s="337"/>
      <c r="O866" s="337"/>
      <c r="P866" s="337"/>
      <c r="Q866" s="337"/>
      <c r="R866" s="337"/>
      <c r="S866" s="337"/>
      <c r="T866" s="337"/>
      <c r="U866" s="337"/>
      <c r="V866" s="337"/>
      <c r="W866" s="337"/>
      <c r="X866" s="337"/>
      <c r="Y866" s="337"/>
      <c r="Z866" s="337"/>
      <c r="AA866" s="337"/>
      <c r="AB866" s="337"/>
      <c r="AC866" s="337"/>
      <c r="AD866" s="337"/>
      <c r="AE866" s="337"/>
      <c r="AF866" s="337"/>
      <c r="AG866" s="337"/>
      <c r="AH866" s="337"/>
      <c r="AI866" s="337"/>
      <c r="AJ866" s="337"/>
      <c r="AK866" s="337"/>
      <c r="AL866" s="337"/>
      <c r="AM866" s="337"/>
      <c r="AN866" s="337"/>
      <c r="AO866" s="337"/>
      <c r="AP866" s="337"/>
      <c r="AQ866" s="337"/>
      <c r="AR866" s="337"/>
    </row>
    <row r="867">
      <c r="A867" s="337"/>
      <c r="B867" s="337"/>
      <c r="C867" s="337"/>
      <c r="D867" s="337"/>
      <c r="E867" s="337"/>
      <c r="F867" s="337"/>
      <c r="G867" s="337"/>
      <c r="H867" s="337"/>
      <c r="I867" s="337"/>
      <c r="J867" s="337"/>
      <c r="K867" s="337"/>
      <c r="L867" s="337"/>
      <c r="M867" s="337"/>
      <c r="N867" s="337"/>
      <c r="O867" s="337"/>
      <c r="P867" s="337"/>
      <c r="Q867" s="337"/>
      <c r="R867" s="337"/>
      <c r="S867" s="337"/>
      <c r="T867" s="337"/>
      <c r="U867" s="337"/>
      <c r="V867" s="337"/>
      <c r="W867" s="337"/>
      <c r="X867" s="337"/>
      <c r="Y867" s="337"/>
      <c r="Z867" s="337"/>
      <c r="AA867" s="337"/>
      <c r="AB867" s="337"/>
      <c r="AC867" s="337"/>
      <c r="AD867" s="337"/>
      <c r="AE867" s="337"/>
      <c r="AF867" s="337"/>
      <c r="AG867" s="337"/>
      <c r="AH867" s="337"/>
      <c r="AI867" s="337"/>
      <c r="AJ867" s="337"/>
      <c r="AK867" s="337"/>
      <c r="AL867" s="337"/>
      <c r="AM867" s="337"/>
      <c r="AN867" s="337"/>
      <c r="AO867" s="337"/>
      <c r="AP867" s="337"/>
      <c r="AQ867" s="337"/>
      <c r="AR867" s="337"/>
    </row>
    <row r="868">
      <c r="A868" s="337"/>
      <c r="B868" s="337"/>
      <c r="C868" s="337"/>
      <c r="D868" s="337"/>
      <c r="E868" s="337"/>
      <c r="F868" s="337"/>
      <c r="G868" s="337"/>
      <c r="H868" s="337"/>
      <c r="I868" s="337"/>
      <c r="J868" s="337"/>
      <c r="K868" s="337"/>
      <c r="L868" s="337"/>
      <c r="M868" s="337"/>
      <c r="N868" s="337"/>
      <c r="O868" s="337"/>
      <c r="P868" s="337"/>
      <c r="Q868" s="337"/>
      <c r="R868" s="337"/>
      <c r="S868" s="337"/>
      <c r="T868" s="337"/>
      <c r="U868" s="337"/>
      <c r="V868" s="337"/>
      <c r="W868" s="337"/>
      <c r="X868" s="337"/>
      <c r="Y868" s="337"/>
      <c r="Z868" s="337"/>
      <c r="AA868" s="337"/>
      <c r="AB868" s="337"/>
      <c r="AC868" s="337"/>
      <c r="AD868" s="337"/>
      <c r="AE868" s="337"/>
      <c r="AF868" s="337"/>
      <c r="AG868" s="337"/>
      <c r="AH868" s="337"/>
      <c r="AI868" s="337"/>
      <c r="AJ868" s="337"/>
      <c r="AK868" s="337"/>
      <c r="AL868" s="337"/>
      <c r="AM868" s="337"/>
      <c r="AN868" s="337"/>
      <c r="AO868" s="337"/>
      <c r="AP868" s="337"/>
      <c r="AQ868" s="337"/>
      <c r="AR868" s="337"/>
    </row>
    <row r="869">
      <c r="A869" s="337"/>
      <c r="B869" s="337"/>
      <c r="C869" s="337"/>
      <c r="D869" s="337"/>
      <c r="E869" s="337"/>
      <c r="F869" s="337"/>
      <c r="G869" s="337"/>
      <c r="H869" s="337"/>
      <c r="I869" s="337"/>
      <c r="J869" s="337"/>
      <c r="K869" s="337"/>
      <c r="L869" s="337"/>
      <c r="M869" s="337"/>
      <c r="N869" s="337"/>
      <c r="O869" s="337"/>
      <c r="P869" s="337"/>
      <c r="Q869" s="337"/>
      <c r="R869" s="337"/>
      <c r="S869" s="337"/>
      <c r="T869" s="337"/>
      <c r="U869" s="337"/>
      <c r="V869" s="337"/>
      <c r="W869" s="337"/>
      <c r="X869" s="337"/>
      <c r="Y869" s="337"/>
      <c r="Z869" s="337"/>
      <c r="AA869" s="337"/>
      <c r="AB869" s="337"/>
      <c r="AC869" s="337"/>
      <c r="AD869" s="337"/>
      <c r="AE869" s="337"/>
      <c r="AF869" s="337"/>
      <c r="AG869" s="337"/>
      <c r="AH869" s="337"/>
      <c r="AI869" s="337"/>
      <c r="AJ869" s="337"/>
      <c r="AK869" s="337"/>
      <c r="AL869" s="337"/>
      <c r="AM869" s="337"/>
      <c r="AN869" s="337"/>
      <c r="AO869" s="337"/>
      <c r="AP869" s="337"/>
      <c r="AQ869" s="337"/>
      <c r="AR869" s="337"/>
    </row>
    <row r="870">
      <c r="A870" s="337"/>
      <c r="B870" s="337"/>
      <c r="C870" s="337"/>
      <c r="D870" s="337"/>
      <c r="E870" s="337"/>
      <c r="F870" s="337"/>
      <c r="G870" s="337"/>
      <c r="H870" s="337"/>
      <c r="I870" s="337"/>
      <c r="J870" s="337"/>
      <c r="K870" s="337"/>
      <c r="L870" s="337"/>
      <c r="M870" s="337"/>
      <c r="N870" s="337"/>
      <c r="O870" s="337"/>
      <c r="P870" s="337"/>
      <c r="Q870" s="337"/>
      <c r="R870" s="337"/>
      <c r="S870" s="337"/>
      <c r="T870" s="337"/>
      <c r="U870" s="337"/>
      <c r="V870" s="337"/>
      <c r="W870" s="337"/>
      <c r="X870" s="337"/>
      <c r="Y870" s="337"/>
      <c r="Z870" s="337"/>
      <c r="AA870" s="337"/>
      <c r="AB870" s="337"/>
      <c r="AC870" s="337"/>
      <c r="AD870" s="337"/>
      <c r="AE870" s="337"/>
      <c r="AF870" s="337"/>
      <c r="AG870" s="337"/>
      <c r="AH870" s="337"/>
      <c r="AI870" s="337"/>
      <c r="AJ870" s="337"/>
      <c r="AK870" s="337"/>
      <c r="AL870" s="337"/>
      <c r="AM870" s="337"/>
      <c r="AN870" s="337"/>
      <c r="AO870" s="337"/>
      <c r="AP870" s="337"/>
      <c r="AQ870" s="337"/>
      <c r="AR870" s="337"/>
    </row>
    <row r="871">
      <c r="A871" s="337"/>
      <c r="B871" s="337"/>
      <c r="C871" s="337"/>
      <c r="D871" s="337"/>
      <c r="E871" s="337"/>
      <c r="F871" s="337"/>
      <c r="G871" s="337"/>
      <c r="H871" s="337"/>
      <c r="I871" s="337"/>
      <c r="J871" s="337"/>
      <c r="K871" s="337"/>
      <c r="L871" s="337"/>
      <c r="M871" s="337"/>
      <c r="N871" s="337"/>
      <c r="O871" s="337"/>
      <c r="P871" s="337"/>
      <c r="Q871" s="337"/>
      <c r="R871" s="337"/>
      <c r="S871" s="337"/>
      <c r="T871" s="337"/>
      <c r="U871" s="337"/>
      <c r="V871" s="337"/>
      <c r="W871" s="337"/>
      <c r="X871" s="337"/>
      <c r="Y871" s="337"/>
      <c r="Z871" s="337"/>
      <c r="AA871" s="337"/>
      <c r="AB871" s="337"/>
      <c r="AC871" s="337"/>
      <c r="AD871" s="337"/>
      <c r="AE871" s="337"/>
      <c r="AF871" s="337"/>
      <c r="AG871" s="337"/>
      <c r="AH871" s="337"/>
      <c r="AI871" s="337"/>
      <c r="AJ871" s="337"/>
      <c r="AK871" s="337"/>
      <c r="AL871" s="337"/>
      <c r="AM871" s="337"/>
      <c r="AN871" s="337"/>
      <c r="AO871" s="337"/>
      <c r="AP871" s="337"/>
      <c r="AQ871" s="337"/>
      <c r="AR871" s="337"/>
    </row>
    <row r="872">
      <c r="A872" s="337"/>
      <c r="B872" s="337"/>
      <c r="C872" s="337"/>
      <c r="D872" s="337"/>
      <c r="E872" s="337"/>
      <c r="F872" s="337"/>
      <c r="G872" s="337"/>
      <c r="H872" s="337"/>
      <c r="I872" s="337"/>
      <c r="J872" s="337"/>
      <c r="K872" s="337"/>
      <c r="L872" s="337"/>
      <c r="M872" s="337"/>
      <c r="N872" s="337"/>
      <c r="O872" s="337"/>
      <c r="P872" s="337"/>
      <c r="Q872" s="337"/>
      <c r="R872" s="337"/>
      <c r="S872" s="337"/>
      <c r="T872" s="337"/>
      <c r="U872" s="337"/>
      <c r="V872" s="337"/>
      <c r="W872" s="337"/>
      <c r="X872" s="337"/>
      <c r="Y872" s="337"/>
      <c r="Z872" s="337"/>
      <c r="AA872" s="337"/>
      <c r="AB872" s="337"/>
      <c r="AC872" s="337"/>
      <c r="AD872" s="337"/>
      <c r="AE872" s="337"/>
      <c r="AF872" s="337"/>
      <c r="AG872" s="337"/>
      <c r="AH872" s="337"/>
      <c r="AI872" s="337"/>
      <c r="AJ872" s="337"/>
      <c r="AK872" s="337"/>
      <c r="AL872" s="337"/>
      <c r="AM872" s="337"/>
      <c r="AN872" s="337"/>
      <c r="AO872" s="337"/>
      <c r="AP872" s="337"/>
      <c r="AQ872" s="337"/>
      <c r="AR872" s="337"/>
    </row>
    <row r="873">
      <c r="A873" s="337"/>
      <c r="B873" s="337"/>
      <c r="C873" s="337"/>
      <c r="D873" s="337"/>
      <c r="E873" s="337"/>
      <c r="F873" s="337"/>
      <c r="G873" s="337"/>
      <c r="H873" s="337"/>
      <c r="I873" s="337"/>
      <c r="J873" s="337"/>
      <c r="K873" s="337"/>
      <c r="L873" s="337"/>
      <c r="M873" s="337"/>
      <c r="N873" s="337"/>
      <c r="O873" s="337"/>
      <c r="P873" s="337"/>
      <c r="Q873" s="337"/>
      <c r="R873" s="337"/>
      <c r="S873" s="337"/>
      <c r="T873" s="337"/>
      <c r="U873" s="337"/>
      <c r="V873" s="337"/>
      <c r="W873" s="337"/>
      <c r="X873" s="337"/>
      <c r="Y873" s="337"/>
      <c r="Z873" s="337"/>
      <c r="AA873" s="337"/>
      <c r="AB873" s="337"/>
      <c r="AC873" s="337"/>
      <c r="AD873" s="337"/>
      <c r="AE873" s="337"/>
      <c r="AF873" s="337"/>
      <c r="AG873" s="337"/>
      <c r="AH873" s="337"/>
      <c r="AI873" s="337"/>
      <c r="AJ873" s="337"/>
      <c r="AK873" s="337"/>
      <c r="AL873" s="337"/>
      <c r="AM873" s="337"/>
      <c r="AN873" s="337"/>
      <c r="AO873" s="337"/>
      <c r="AP873" s="337"/>
      <c r="AQ873" s="337"/>
      <c r="AR873" s="337"/>
    </row>
    <row r="874">
      <c r="A874" s="337"/>
      <c r="B874" s="337"/>
      <c r="C874" s="337"/>
      <c r="D874" s="337"/>
      <c r="E874" s="337"/>
      <c r="F874" s="337"/>
      <c r="G874" s="337"/>
      <c r="H874" s="337"/>
      <c r="I874" s="337"/>
      <c r="J874" s="337"/>
      <c r="K874" s="337"/>
      <c r="L874" s="337"/>
      <c r="M874" s="337"/>
      <c r="N874" s="337"/>
      <c r="O874" s="337"/>
      <c r="P874" s="337"/>
      <c r="Q874" s="337"/>
      <c r="R874" s="337"/>
      <c r="S874" s="337"/>
      <c r="T874" s="337"/>
      <c r="U874" s="337"/>
      <c r="V874" s="337"/>
      <c r="W874" s="337"/>
      <c r="X874" s="337"/>
      <c r="Y874" s="337"/>
      <c r="Z874" s="337"/>
      <c r="AA874" s="337"/>
      <c r="AB874" s="337"/>
      <c r="AC874" s="337"/>
      <c r="AD874" s="337"/>
      <c r="AE874" s="337"/>
      <c r="AF874" s="337"/>
      <c r="AG874" s="337"/>
      <c r="AH874" s="337"/>
      <c r="AI874" s="337"/>
      <c r="AJ874" s="337"/>
      <c r="AK874" s="337"/>
      <c r="AL874" s="337"/>
      <c r="AM874" s="337"/>
      <c r="AN874" s="337"/>
      <c r="AO874" s="337"/>
      <c r="AP874" s="337"/>
      <c r="AQ874" s="337"/>
      <c r="AR874" s="337"/>
    </row>
    <row r="875">
      <c r="A875" s="337"/>
      <c r="B875" s="337"/>
      <c r="C875" s="337"/>
      <c r="D875" s="337"/>
      <c r="E875" s="337"/>
      <c r="F875" s="337"/>
      <c r="G875" s="337"/>
      <c r="H875" s="337"/>
      <c r="I875" s="337"/>
      <c r="J875" s="337"/>
      <c r="K875" s="337"/>
      <c r="L875" s="337"/>
      <c r="M875" s="337"/>
      <c r="N875" s="337"/>
      <c r="O875" s="337"/>
      <c r="P875" s="337"/>
      <c r="Q875" s="337"/>
      <c r="R875" s="337"/>
      <c r="S875" s="337"/>
      <c r="T875" s="337"/>
      <c r="U875" s="337"/>
      <c r="V875" s="337"/>
      <c r="W875" s="337"/>
      <c r="X875" s="337"/>
      <c r="Y875" s="337"/>
      <c r="Z875" s="337"/>
      <c r="AA875" s="337"/>
      <c r="AB875" s="337"/>
      <c r="AC875" s="337"/>
      <c r="AD875" s="337"/>
      <c r="AE875" s="337"/>
      <c r="AF875" s="337"/>
      <c r="AG875" s="337"/>
      <c r="AH875" s="337"/>
      <c r="AI875" s="337"/>
      <c r="AJ875" s="337"/>
      <c r="AK875" s="337"/>
      <c r="AL875" s="337"/>
      <c r="AM875" s="337"/>
      <c r="AN875" s="337"/>
      <c r="AO875" s="337"/>
      <c r="AP875" s="337"/>
      <c r="AQ875" s="337"/>
      <c r="AR875" s="337"/>
    </row>
    <row r="876">
      <c r="A876" s="337"/>
      <c r="B876" s="337"/>
      <c r="C876" s="337"/>
      <c r="D876" s="337"/>
      <c r="E876" s="337"/>
      <c r="F876" s="337"/>
      <c r="G876" s="337"/>
      <c r="H876" s="337"/>
      <c r="I876" s="337"/>
      <c r="J876" s="337"/>
      <c r="K876" s="337"/>
      <c r="L876" s="337"/>
      <c r="M876" s="337"/>
      <c r="N876" s="337"/>
      <c r="O876" s="337"/>
      <c r="P876" s="337"/>
      <c r="Q876" s="337"/>
      <c r="R876" s="337"/>
      <c r="S876" s="337"/>
      <c r="T876" s="337"/>
      <c r="U876" s="337"/>
      <c r="V876" s="337"/>
      <c r="W876" s="337"/>
      <c r="X876" s="337"/>
      <c r="Y876" s="337"/>
      <c r="Z876" s="337"/>
      <c r="AA876" s="337"/>
      <c r="AB876" s="337"/>
      <c r="AC876" s="337"/>
      <c r="AD876" s="337"/>
      <c r="AE876" s="337"/>
      <c r="AF876" s="337"/>
      <c r="AG876" s="337"/>
      <c r="AH876" s="337"/>
      <c r="AI876" s="337"/>
      <c r="AJ876" s="337"/>
      <c r="AK876" s="337"/>
      <c r="AL876" s="337"/>
      <c r="AM876" s="337"/>
      <c r="AN876" s="337"/>
      <c r="AO876" s="337"/>
      <c r="AP876" s="337"/>
      <c r="AQ876" s="337"/>
      <c r="AR876" s="337"/>
    </row>
    <row r="877">
      <c r="A877" s="337"/>
      <c r="B877" s="337"/>
      <c r="C877" s="337"/>
      <c r="D877" s="337"/>
      <c r="E877" s="337"/>
      <c r="F877" s="337"/>
      <c r="G877" s="337"/>
      <c r="H877" s="337"/>
      <c r="I877" s="337"/>
      <c r="J877" s="337"/>
      <c r="K877" s="337"/>
      <c r="L877" s="337"/>
      <c r="M877" s="337"/>
      <c r="N877" s="337"/>
      <c r="O877" s="337"/>
      <c r="P877" s="337"/>
      <c r="Q877" s="337"/>
      <c r="R877" s="337"/>
      <c r="S877" s="337"/>
      <c r="T877" s="337"/>
      <c r="U877" s="337"/>
      <c r="V877" s="337"/>
      <c r="W877" s="337"/>
      <c r="X877" s="337"/>
      <c r="Y877" s="337"/>
      <c r="Z877" s="337"/>
      <c r="AA877" s="337"/>
      <c r="AB877" s="337"/>
      <c r="AC877" s="337"/>
      <c r="AD877" s="337"/>
      <c r="AE877" s="337"/>
      <c r="AF877" s="337"/>
      <c r="AG877" s="337"/>
      <c r="AH877" s="337"/>
      <c r="AI877" s="337"/>
      <c r="AJ877" s="337"/>
      <c r="AK877" s="337"/>
      <c r="AL877" s="337"/>
      <c r="AM877" s="337"/>
      <c r="AN877" s="337"/>
      <c r="AO877" s="337"/>
      <c r="AP877" s="337"/>
      <c r="AQ877" s="337"/>
      <c r="AR877" s="337"/>
    </row>
    <row r="878">
      <c r="A878" s="337"/>
      <c r="B878" s="337"/>
      <c r="C878" s="337"/>
      <c r="D878" s="337"/>
      <c r="E878" s="337"/>
      <c r="F878" s="337"/>
      <c r="G878" s="337"/>
      <c r="H878" s="337"/>
      <c r="I878" s="337"/>
      <c r="J878" s="337"/>
      <c r="K878" s="337"/>
      <c r="L878" s="337"/>
      <c r="M878" s="337"/>
      <c r="N878" s="337"/>
      <c r="O878" s="337"/>
      <c r="P878" s="337"/>
      <c r="Q878" s="337"/>
      <c r="R878" s="337"/>
      <c r="S878" s="337"/>
      <c r="T878" s="337"/>
      <c r="U878" s="337"/>
      <c r="V878" s="337"/>
      <c r="W878" s="337"/>
      <c r="X878" s="337"/>
      <c r="Y878" s="337"/>
      <c r="Z878" s="337"/>
      <c r="AA878" s="337"/>
      <c r="AB878" s="337"/>
      <c r="AC878" s="337"/>
      <c r="AD878" s="337"/>
      <c r="AE878" s="337"/>
      <c r="AF878" s="337"/>
      <c r="AG878" s="337"/>
      <c r="AH878" s="337"/>
      <c r="AI878" s="337"/>
      <c r="AJ878" s="337"/>
      <c r="AK878" s="337"/>
      <c r="AL878" s="337"/>
      <c r="AM878" s="337"/>
      <c r="AN878" s="337"/>
      <c r="AO878" s="337"/>
      <c r="AP878" s="337"/>
      <c r="AQ878" s="337"/>
      <c r="AR878" s="337"/>
    </row>
    <row r="879">
      <c r="A879" s="337"/>
      <c r="B879" s="337"/>
      <c r="C879" s="337"/>
      <c r="D879" s="337"/>
      <c r="E879" s="337"/>
      <c r="F879" s="337"/>
      <c r="G879" s="337"/>
      <c r="H879" s="337"/>
      <c r="I879" s="337"/>
      <c r="J879" s="337"/>
      <c r="K879" s="337"/>
      <c r="L879" s="337"/>
      <c r="M879" s="337"/>
      <c r="N879" s="337"/>
      <c r="O879" s="337"/>
      <c r="P879" s="337"/>
      <c r="Q879" s="337"/>
      <c r="R879" s="337"/>
      <c r="S879" s="337"/>
      <c r="T879" s="337"/>
      <c r="U879" s="337"/>
      <c r="V879" s="337"/>
      <c r="W879" s="337"/>
      <c r="X879" s="337"/>
      <c r="Y879" s="337"/>
      <c r="Z879" s="337"/>
      <c r="AA879" s="337"/>
      <c r="AB879" s="337"/>
      <c r="AC879" s="337"/>
      <c r="AD879" s="337"/>
      <c r="AE879" s="337"/>
      <c r="AF879" s="337"/>
      <c r="AG879" s="337"/>
      <c r="AH879" s="337"/>
      <c r="AI879" s="337"/>
      <c r="AJ879" s="337"/>
      <c r="AK879" s="337"/>
      <c r="AL879" s="337"/>
      <c r="AM879" s="337"/>
      <c r="AN879" s="337"/>
      <c r="AO879" s="337"/>
      <c r="AP879" s="337"/>
      <c r="AQ879" s="337"/>
      <c r="AR879" s="337"/>
    </row>
    <row r="880">
      <c r="A880" s="337"/>
      <c r="B880" s="337"/>
      <c r="C880" s="337"/>
      <c r="D880" s="337"/>
      <c r="E880" s="337"/>
      <c r="F880" s="337"/>
      <c r="G880" s="337"/>
      <c r="H880" s="337"/>
      <c r="I880" s="337"/>
      <c r="J880" s="337"/>
      <c r="K880" s="337"/>
      <c r="L880" s="337"/>
      <c r="M880" s="337"/>
      <c r="N880" s="337"/>
      <c r="O880" s="337"/>
      <c r="P880" s="337"/>
      <c r="Q880" s="337"/>
      <c r="R880" s="337"/>
      <c r="S880" s="337"/>
      <c r="T880" s="337"/>
      <c r="U880" s="337"/>
      <c r="V880" s="337"/>
      <c r="W880" s="337"/>
      <c r="X880" s="337"/>
      <c r="Y880" s="337"/>
      <c r="Z880" s="337"/>
      <c r="AA880" s="337"/>
      <c r="AB880" s="337"/>
      <c r="AC880" s="337"/>
      <c r="AD880" s="337"/>
      <c r="AE880" s="337"/>
      <c r="AF880" s="337"/>
      <c r="AG880" s="337"/>
      <c r="AH880" s="337"/>
      <c r="AI880" s="337"/>
      <c r="AJ880" s="337"/>
      <c r="AK880" s="337"/>
      <c r="AL880" s="337"/>
      <c r="AM880" s="337"/>
      <c r="AN880" s="337"/>
      <c r="AO880" s="337"/>
      <c r="AP880" s="337"/>
      <c r="AQ880" s="337"/>
      <c r="AR880" s="337"/>
    </row>
    <row r="881">
      <c r="A881" s="337"/>
      <c r="B881" s="337"/>
      <c r="C881" s="337"/>
      <c r="D881" s="337"/>
      <c r="E881" s="337"/>
      <c r="F881" s="337"/>
      <c r="G881" s="337"/>
      <c r="H881" s="337"/>
      <c r="I881" s="337"/>
      <c r="J881" s="337"/>
      <c r="K881" s="337"/>
      <c r="L881" s="337"/>
      <c r="M881" s="337"/>
      <c r="N881" s="337"/>
      <c r="O881" s="337"/>
      <c r="P881" s="337"/>
      <c r="Q881" s="337"/>
      <c r="R881" s="337"/>
      <c r="S881" s="337"/>
      <c r="T881" s="337"/>
      <c r="U881" s="337"/>
      <c r="V881" s="337"/>
      <c r="W881" s="337"/>
      <c r="X881" s="337"/>
      <c r="Y881" s="337"/>
      <c r="Z881" s="337"/>
      <c r="AA881" s="337"/>
      <c r="AB881" s="337"/>
      <c r="AC881" s="337"/>
      <c r="AD881" s="337"/>
      <c r="AE881" s="337"/>
      <c r="AF881" s="337"/>
      <c r="AG881" s="337"/>
      <c r="AH881" s="337"/>
      <c r="AI881" s="337"/>
      <c r="AJ881" s="337"/>
      <c r="AK881" s="337"/>
      <c r="AL881" s="337"/>
      <c r="AM881" s="337"/>
      <c r="AN881" s="337"/>
      <c r="AO881" s="337"/>
      <c r="AP881" s="337"/>
      <c r="AQ881" s="337"/>
      <c r="AR881" s="337"/>
    </row>
    <row r="882">
      <c r="A882" s="337"/>
      <c r="B882" s="337"/>
      <c r="C882" s="337"/>
      <c r="D882" s="337"/>
      <c r="E882" s="337"/>
      <c r="F882" s="337"/>
      <c r="G882" s="337"/>
      <c r="H882" s="337"/>
      <c r="I882" s="337"/>
      <c r="J882" s="337"/>
      <c r="K882" s="337"/>
      <c r="L882" s="337"/>
      <c r="M882" s="337"/>
      <c r="N882" s="337"/>
      <c r="O882" s="337"/>
      <c r="P882" s="337"/>
      <c r="Q882" s="337"/>
      <c r="R882" s="337"/>
      <c r="S882" s="337"/>
      <c r="T882" s="337"/>
      <c r="U882" s="337"/>
      <c r="V882" s="337"/>
      <c r="W882" s="337"/>
      <c r="X882" s="337"/>
      <c r="Y882" s="337"/>
      <c r="Z882" s="337"/>
      <c r="AA882" s="337"/>
      <c r="AB882" s="337"/>
      <c r="AC882" s="337"/>
      <c r="AD882" s="337"/>
      <c r="AE882" s="337"/>
      <c r="AF882" s="337"/>
      <c r="AG882" s="337"/>
      <c r="AH882" s="337"/>
      <c r="AI882" s="337"/>
      <c r="AJ882" s="337"/>
      <c r="AK882" s="337"/>
      <c r="AL882" s="337"/>
      <c r="AM882" s="337"/>
      <c r="AN882" s="337"/>
      <c r="AO882" s="337"/>
      <c r="AP882" s="337"/>
      <c r="AQ882" s="337"/>
      <c r="AR882" s="337"/>
    </row>
    <row r="883">
      <c r="A883" s="337"/>
      <c r="B883" s="337"/>
      <c r="C883" s="337"/>
      <c r="D883" s="337"/>
      <c r="E883" s="337"/>
      <c r="F883" s="337"/>
      <c r="G883" s="337"/>
      <c r="H883" s="337"/>
      <c r="I883" s="337"/>
      <c r="J883" s="337"/>
      <c r="K883" s="337"/>
      <c r="L883" s="337"/>
      <c r="M883" s="337"/>
      <c r="N883" s="337"/>
      <c r="O883" s="337"/>
      <c r="P883" s="337"/>
      <c r="Q883" s="337"/>
      <c r="R883" s="337"/>
      <c r="S883" s="337"/>
      <c r="T883" s="337"/>
      <c r="U883" s="337"/>
      <c r="V883" s="337"/>
      <c r="W883" s="337"/>
      <c r="X883" s="337"/>
      <c r="Y883" s="337"/>
      <c r="Z883" s="337"/>
      <c r="AA883" s="337"/>
      <c r="AB883" s="337"/>
      <c r="AC883" s="337"/>
      <c r="AD883" s="337"/>
      <c r="AE883" s="337"/>
      <c r="AF883" s="337"/>
      <c r="AG883" s="337"/>
      <c r="AH883" s="337"/>
      <c r="AI883" s="337"/>
      <c r="AJ883" s="337"/>
      <c r="AK883" s="337"/>
      <c r="AL883" s="337"/>
      <c r="AM883" s="337"/>
      <c r="AN883" s="337"/>
      <c r="AO883" s="337"/>
      <c r="AP883" s="337"/>
      <c r="AQ883" s="337"/>
      <c r="AR883" s="337"/>
    </row>
    <row r="884">
      <c r="A884" s="337"/>
      <c r="B884" s="337"/>
      <c r="C884" s="337"/>
      <c r="D884" s="337"/>
      <c r="E884" s="337"/>
      <c r="F884" s="337"/>
      <c r="G884" s="337"/>
      <c r="H884" s="337"/>
      <c r="I884" s="337"/>
      <c r="J884" s="337"/>
      <c r="K884" s="337"/>
      <c r="L884" s="337"/>
      <c r="M884" s="337"/>
      <c r="N884" s="337"/>
      <c r="O884" s="337"/>
      <c r="P884" s="337"/>
      <c r="Q884" s="337"/>
      <c r="R884" s="337"/>
      <c r="S884" s="337"/>
      <c r="T884" s="337"/>
      <c r="U884" s="337"/>
      <c r="V884" s="337"/>
      <c r="W884" s="337"/>
      <c r="X884" s="337"/>
      <c r="Y884" s="337"/>
      <c r="Z884" s="337"/>
      <c r="AA884" s="337"/>
      <c r="AB884" s="337"/>
      <c r="AC884" s="337"/>
      <c r="AD884" s="337"/>
      <c r="AE884" s="337"/>
      <c r="AF884" s="337"/>
      <c r="AG884" s="337"/>
      <c r="AH884" s="337"/>
      <c r="AI884" s="337"/>
      <c r="AJ884" s="337"/>
      <c r="AK884" s="337"/>
      <c r="AL884" s="337"/>
      <c r="AM884" s="337"/>
      <c r="AN884" s="337"/>
      <c r="AO884" s="337"/>
      <c r="AP884" s="337"/>
      <c r="AQ884" s="337"/>
      <c r="AR884" s="337"/>
    </row>
    <row r="885">
      <c r="A885" s="337"/>
      <c r="B885" s="337"/>
      <c r="C885" s="337"/>
      <c r="D885" s="337"/>
      <c r="E885" s="337"/>
      <c r="F885" s="337"/>
      <c r="G885" s="337"/>
      <c r="H885" s="337"/>
      <c r="I885" s="337"/>
      <c r="J885" s="337"/>
      <c r="K885" s="337"/>
      <c r="L885" s="337"/>
      <c r="M885" s="337"/>
      <c r="N885" s="337"/>
      <c r="O885" s="337"/>
      <c r="P885" s="337"/>
      <c r="Q885" s="337"/>
      <c r="R885" s="337"/>
      <c r="S885" s="337"/>
      <c r="T885" s="337"/>
      <c r="U885" s="337"/>
      <c r="V885" s="337"/>
      <c r="W885" s="337"/>
      <c r="X885" s="337"/>
      <c r="Y885" s="337"/>
      <c r="Z885" s="337"/>
      <c r="AA885" s="337"/>
      <c r="AB885" s="337"/>
      <c r="AC885" s="337"/>
      <c r="AD885" s="337"/>
      <c r="AE885" s="337"/>
      <c r="AF885" s="337"/>
      <c r="AG885" s="337"/>
      <c r="AH885" s="337"/>
      <c r="AI885" s="337"/>
      <c r="AJ885" s="337"/>
      <c r="AK885" s="337"/>
      <c r="AL885" s="337"/>
      <c r="AM885" s="337"/>
      <c r="AN885" s="337"/>
      <c r="AO885" s="337"/>
      <c r="AP885" s="337"/>
      <c r="AQ885" s="337"/>
      <c r="AR885" s="337"/>
    </row>
    <row r="886">
      <c r="A886" s="337"/>
      <c r="B886" s="337"/>
      <c r="C886" s="337"/>
      <c r="D886" s="337"/>
      <c r="E886" s="337"/>
      <c r="F886" s="337"/>
      <c r="G886" s="337"/>
      <c r="H886" s="337"/>
      <c r="I886" s="337"/>
      <c r="J886" s="337"/>
      <c r="K886" s="337"/>
      <c r="L886" s="337"/>
      <c r="M886" s="337"/>
      <c r="N886" s="337"/>
      <c r="O886" s="337"/>
      <c r="P886" s="337"/>
      <c r="Q886" s="337"/>
      <c r="R886" s="337"/>
      <c r="S886" s="337"/>
      <c r="T886" s="337"/>
      <c r="U886" s="337"/>
      <c r="V886" s="337"/>
      <c r="W886" s="337"/>
      <c r="X886" s="337"/>
      <c r="Y886" s="337"/>
      <c r="Z886" s="337"/>
      <c r="AA886" s="337"/>
      <c r="AB886" s="337"/>
      <c r="AC886" s="337"/>
      <c r="AD886" s="337"/>
      <c r="AE886" s="337"/>
      <c r="AF886" s="337"/>
      <c r="AG886" s="337"/>
      <c r="AH886" s="337"/>
      <c r="AI886" s="337"/>
      <c r="AJ886" s="337"/>
      <c r="AK886" s="337"/>
      <c r="AL886" s="337"/>
      <c r="AM886" s="337"/>
      <c r="AN886" s="337"/>
      <c r="AO886" s="337"/>
      <c r="AP886" s="337"/>
      <c r="AQ886" s="337"/>
      <c r="AR886" s="337"/>
    </row>
    <row r="887">
      <c r="A887" s="337"/>
      <c r="B887" s="337"/>
      <c r="C887" s="337"/>
      <c r="D887" s="337"/>
      <c r="E887" s="337"/>
      <c r="F887" s="337"/>
      <c r="G887" s="337"/>
      <c r="H887" s="337"/>
      <c r="I887" s="337"/>
      <c r="J887" s="337"/>
      <c r="K887" s="337"/>
      <c r="L887" s="337"/>
      <c r="M887" s="337"/>
      <c r="N887" s="337"/>
      <c r="O887" s="337"/>
      <c r="P887" s="337"/>
      <c r="Q887" s="337"/>
      <c r="R887" s="337"/>
      <c r="S887" s="337"/>
      <c r="T887" s="337"/>
      <c r="U887" s="337"/>
      <c r="V887" s="337"/>
      <c r="W887" s="337"/>
      <c r="X887" s="337"/>
      <c r="Y887" s="337"/>
      <c r="Z887" s="337"/>
      <c r="AA887" s="337"/>
      <c r="AB887" s="337"/>
      <c r="AC887" s="337"/>
      <c r="AD887" s="337"/>
      <c r="AE887" s="337"/>
      <c r="AF887" s="337"/>
      <c r="AG887" s="337"/>
      <c r="AH887" s="337"/>
      <c r="AI887" s="337"/>
      <c r="AJ887" s="337"/>
      <c r="AK887" s="337"/>
      <c r="AL887" s="337"/>
      <c r="AM887" s="337"/>
      <c r="AN887" s="337"/>
      <c r="AO887" s="337"/>
      <c r="AP887" s="337"/>
      <c r="AQ887" s="337"/>
      <c r="AR887" s="337"/>
    </row>
    <row r="888">
      <c r="A888" s="337"/>
      <c r="B888" s="337"/>
      <c r="C888" s="337"/>
      <c r="D888" s="337"/>
      <c r="E888" s="337"/>
      <c r="F888" s="337"/>
      <c r="G888" s="337"/>
      <c r="H888" s="337"/>
      <c r="I888" s="337"/>
      <c r="J888" s="337"/>
      <c r="K888" s="337"/>
      <c r="L888" s="337"/>
      <c r="M888" s="337"/>
      <c r="N888" s="337"/>
      <c r="O888" s="337"/>
      <c r="P888" s="337"/>
      <c r="Q888" s="337"/>
      <c r="R888" s="337"/>
      <c r="S888" s="337"/>
      <c r="T888" s="337"/>
      <c r="U888" s="337"/>
      <c r="V888" s="337"/>
      <c r="W888" s="337"/>
      <c r="X888" s="337"/>
      <c r="Y888" s="337"/>
      <c r="Z888" s="337"/>
      <c r="AA888" s="337"/>
      <c r="AB888" s="337"/>
      <c r="AC888" s="337"/>
      <c r="AD888" s="337"/>
      <c r="AE888" s="337"/>
      <c r="AF888" s="337"/>
      <c r="AG888" s="337"/>
      <c r="AH888" s="337"/>
      <c r="AI888" s="337"/>
      <c r="AJ888" s="337"/>
      <c r="AK888" s="337"/>
      <c r="AL888" s="337"/>
      <c r="AM888" s="337"/>
      <c r="AN888" s="337"/>
      <c r="AO888" s="337"/>
      <c r="AP888" s="337"/>
      <c r="AQ888" s="337"/>
      <c r="AR888" s="337"/>
    </row>
    <row r="889">
      <c r="A889" s="337"/>
      <c r="B889" s="337"/>
      <c r="C889" s="337"/>
      <c r="D889" s="337"/>
      <c r="E889" s="337"/>
      <c r="F889" s="337"/>
      <c r="G889" s="337"/>
      <c r="H889" s="337"/>
      <c r="I889" s="337"/>
      <c r="J889" s="337"/>
      <c r="K889" s="337"/>
      <c r="L889" s="337"/>
      <c r="M889" s="337"/>
      <c r="N889" s="337"/>
      <c r="O889" s="337"/>
      <c r="P889" s="337"/>
      <c r="Q889" s="337"/>
      <c r="R889" s="337"/>
      <c r="S889" s="337"/>
      <c r="T889" s="337"/>
      <c r="U889" s="337"/>
      <c r="V889" s="337"/>
      <c r="W889" s="337"/>
      <c r="X889" s="337"/>
      <c r="Y889" s="337"/>
      <c r="Z889" s="337"/>
      <c r="AA889" s="337"/>
      <c r="AB889" s="337"/>
      <c r="AC889" s="337"/>
      <c r="AD889" s="337"/>
      <c r="AE889" s="337"/>
      <c r="AF889" s="337"/>
      <c r="AG889" s="337"/>
      <c r="AH889" s="337"/>
      <c r="AI889" s="337"/>
      <c r="AJ889" s="337"/>
      <c r="AK889" s="337"/>
      <c r="AL889" s="337"/>
      <c r="AM889" s="337"/>
      <c r="AN889" s="337"/>
      <c r="AO889" s="337"/>
      <c r="AP889" s="337"/>
      <c r="AQ889" s="337"/>
      <c r="AR889" s="337"/>
    </row>
    <row r="890">
      <c r="A890" s="337"/>
      <c r="B890" s="337"/>
      <c r="C890" s="337"/>
      <c r="D890" s="337"/>
      <c r="E890" s="337"/>
      <c r="F890" s="337"/>
      <c r="G890" s="337"/>
      <c r="H890" s="337"/>
      <c r="I890" s="337"/>
      <c r="J890" s="337"/>
      <c r="K890" s="337"/>
      <c r="L890" s="337"/>
      <c r="M890" s="337"/>
      <c r="N890" s="337"/>
      <c r="O890" s="337"/>
      <c r="P890" s="337"/>
      <c r="Q890" s="337"/>
      <c r="R890" s="337"/>
      <c r="S890" s="337"/>
      <c r="T890" s="337"/>
      <c r="U890" s="337"/>
      <c r="V890" s="337"/>
      <c r="W890" s="337"/>
      <c r="X890" s="337"/>
      <c r="Y890" s="337"/>
      <c r="Z890" s="337"/>
      <c r="AA890" s="337"/>
      <c r="AB890" s="337"/>
      <c r="AC890" s="337"/>
      <c r="AD890" s="337"/>
      <c r="AE890" s="337"/>
      <c r="AF890" s="337"/>
      <c r="AG890" s="337"/>
      <c r="AH890" s="337"/>
      <c r="AI890" s="337"/>
      <c r="AJ890" s="337"/>
      <c r="AK890" s="337"/>
      <c r="AL890" s="337"/>
      <c r="AM890" s="337"/>
      <c r="AN890" s="337"/>
      <c r="AO890" s="337"/>
      <c r="AP890" s="337"/>
      <c r="AQ890" s="337"/>
      <c r="AR890" s="337"/>
    </row>
    <row r="891">
      <c r="A891" s="337"/>
      <c r="B891" s="337"/>
      <c r="C891" s="337"/>
      <c r="D891" s="337"/>
      <c r="E891" s="337"/>
      <c r="F891" s="337"/>
      <c r="G891" s="337"/>
      <c r="H891" s="337"/>
      <c r="I891" s="337"/>
      <c r="J891" s="337"/>
      <c r="K891" s="337"/>
      <c r="L891" s="337"/>
      <c r="M891" s="337"/>
      <c r="N891" s="337"/>
      <c r="O891" s="337"/>
      <c r="P891" s="337"/>
      <c r="Q891" s="337"/>
      <c r="R891" s="337"/>
      <c r="S891" s="337"/>
      <c r="T891" s="337"/>
      <c r="U891" s="337"/>
      <c r="V891" s="337"/>
      <c r="W891" s="337"/>
      <c r="X891" s="337"/>
      <c r="Y891" s="337"/>
      <c r="Z891" s="337"/>
      <c r="AA891" s="337"/>
      <c r="AB891" s="337"/>
      <c r="AC891" s="337"/>
      <c r="AD891" s="337"/>
      <c r="AE891" s="337"/>
      <c r="AF891" s="337"/>
      <c r="AG891" s="337"/>
      <c r="AH891" s="337"/>
      <c r="AI891" s="337"/>
      <c r="AJ891" s="337"/>
      <c r="AK891" s="337"/>
      <c r="AL891" s="337"/>
      <c r="AM891" s="337"/>
      <c r="AN891" s="337"/>
      <c r="AO891" s="337"/>
      <c r="AP891" s="337"/>
      <c r="AQ891" s="337"/>
      <c r="AR891" s="337"/>
    </row>
    <row r="892">
      <c r="A892" s="337"/>
      <c r="B892" s="337"/>
      <c r="C892" s="337"/>
      <c r="D892" s="337"/>
      <c r="E892" s="337"/>
      <c r="F892" s="337"/>
      <c r="G892" s="337"/>
      <c r="H892" s="337"/>
      <c r="I892" s="337"/>
      <c r="J892" s="337"/>
      <c r="K892" s="337"/>
      <c r="L892" s="337"/>
      <c r="M892" s="337"/>
      <c r="N892" s="337"/>
      <c r="O892" s="337"/>
      <c r="P892" s="337"/>
      <c r="Q892" s="337"/>
      <c r="R892" s="337"/>
      <c r="S892" s="337"/>
      <c r="T892" s="337"/>
      <c r="U892" s="337"/>
      <c r="V892" s="337"/>
      <c r="W892" s="337"/>
      <c r="X892" s="337"/>
      <c r="Y892" s="337"/>
      <c r="Z892" s="337"/>
      <c r="AA892" s="337"/>
      <c r="AB892" s="337"/>
      <c r="AC892" s="337"/>
      <c r="AD892" s="337"/>
      <c r="AE892" s="337"/>
      <c r="AF892" s="337"/>
      <c r="AG892" s="337"/>
      <c r="AH892" s="337"/>
      <c r="AI892" s="337"/>
      <c r="AJ892" s="337"/>
      <c r="AK892" s="337"/>
      <c r="AL892" s="337"/>
      <c r="AM892" s="337"/>
      <c r="AN892" s="337"/>
      <c r="AO892" s="337"/>
      <c r="AP892" s="337"/>
      <c r="AQ892" s="337"/>
      <c r="AR892" s="337"/>
    </row>
    <row r="893">
      <c r="A893" s="337"/>
      <c r="B893" s="337"/>
      <c r="C893" s="337"/>
      <c r="D893" s="337"/>
      <c r="E893" s="337"/>
      <c r="F893" s="337"/>
      <c r="G893" s="337"/>
      <c r="H893" s="337"/>
      <c r="I893" s="337"/>
      <c r="J893" s="337"/>
      <c r="K893" s="337"/>
      <c r="L893" s="337"/>
      <c r="M893" s="337"/>
      <c r="N893" s="337"/>
      <c r="O893" s="337"/>
      <c r="P893" s="337"/>
      <c r="Q893" s="337"/>
      <c r="R893" s="337"/>
      <c r="S893" s="337"/>
      <c r="T893" s="337"/>
      <c r="U893" s="337"/>
      <c r="V893" s="337"/>
      <c r="W893" s="337"/>
      <c r="X893" s="337"/>
      <c r="Y893" s="337"/>
      <c r="Z893" s="337"/>
      <c r="AA893" s="337"/>
      <c r="AB893" s="337"/>
      <c r="AC893" s="337"/>
      <c r="AD893" s="337"/>
      <c r="AE893" s="337"/>
      <c r="AF893" s="337"/>
      <c r="AG893" s="337"/>
      <c r="AH893" s="337"/>
      <c r="AI893" s="337"/>
      <c r="AJ893" s="337"/>
      <c r="AK893" s="337"/>
      <c r="AL893" s="337"/>
      <c r="AM893" s="337"/>
      <c r="AN893" s="337"/>
      <c r="AO893" s="337"/>
      <c r="AP893" s="337"/>
      <c r="AQ893" s="337"/>
      <c r="AR893" s="337"/>
    </row>
    <row r="894">
      <c r="A894" s="337"/>
      <c r="B894" s="337"/>
      <c r="C894" s="337"/>
      <c r="D894" s="337"/>
      <c r="E894" s="337"/>
      <c r="F894" s="337"/>
      <c r="G894" s="337"/>
      <c r="H894" s="337"/>
      <c r="I894" s="337"/>
      <c r="J894" s="337"/>
      <c r="K894" s="337"/>
      <c r="L894" s="337"/>
      <c r="M894" s="337"/>
      <c r="N894" s="337"/>
      <c r="O894" s="337"/>
      <c r="P894" s="337"/>
      <c r="Q894" s="337"/>
      <c r="R894" s="337"/>
      <c r="S894" s="337"/>
      <c r="T894" s="337"/>
      <c r="U894" s="337"/>
      <c r="V894" s="337"/>
      <c r="W894" s="337"/>
      <c r="X894" s="337"/>
      <c r="Y894" s="337"/>
      <c r="Z894" s="337"/>
      <c r="AA894" s="337"/>
      <c r="AB894" s="337"/>
      <c r="AC894" s="337"/>
      <c r="AD894" s="337"/>
      <c r="AE894" s="337"/>
      <c r="AF894" s="337"/>
      <c r="AG894" s="337"/>
      <c r="AH894" s="337"/>
      <c r="AI894" s="337"/>
      <c r="AJ894" s="337"/>
      <c r="AK894" s="337"/>
      <c r="AL894" s="337"/>
      <c r="AM894" s="337"/>
      <c r="AN894" s="337"/>
      <c r="AO894" s="337"/>
      <c r="AP894" s="337"/>
      <c r="AQ894" s="337"/>
      <c r="AR894" s="337"/>
    </row>
    <row r="895">
      <c r="A895" s="337"/>
      <c r="B895" s="337"/>
      <c r="C895" s="337"/>
      <c r="D895" s="337"/>
      <c r="E895" s="337"/>
      <c r="F895" s="337"/>
      <c r="G895" s="337"/>
      <c r="H895" s="337"/>
      <c r="I895" s="337"/>
      <c r="J895" s="337"/>
      <c r="K895" s="337"/>
      <c r="L895" s="337"/>
      <c r="M895" s="337"/>
      <c r="N895" s="337"/>
      <c r="O895" s="337"/>
      <c r="P895" s="337"/>
      <c r="Q895" s="337"/>
      <c r="R895" s="337"/>
      <c r="S895" s="337"/>
      <c r="T895" s="337"/>
      <c r="U895" s="337"/>
      <c r="V895" s="337"/>
      <c r="W895" s="337"/>
      <c r="X895" s="337"/>
      <c r="Y895" s="337"/>
      <c r="Z895" s="337"/>
      <c r="AA895" s="337"/>
      <c r="AB895" s="337"/>
      <c r="AC895" s="337"/>
      <c r="AD895" s="337"/>
      <c r="AE895" s="337"/>
      <c r="AF895" s="337"/>
      <c r="AG895" s="337"/>
      <c r="AH895" s="337"/>
      <c r="AI895" s="337"/>
      <c r="AJ895" s="337"/>
      <c r="AK895" s="337"/>
      <c r="AL895" s="337"/>
      <c r="AM895" s="337"/>
      <c r="AN895" s="337"/>
      <c r="AO895" s="337"/>
      <c r="AP895" s="337"/>
      <c r="AQ895" s="337"/>
      <c r="AR895" s="337"/>
    </row>
    <row r="896">
      <c r="A896" s="337"/>
      <c r="B896" s="337"/>
      <c r="C896" s="337"/>
      <c r="D896" s="337"/>
      <c r="E896" s="337"/>
      <c r="F896" s="337"/>
      <c r="G896" s="337"/>
      <c r="H896" s="337"/>
      <c r="I896" s="337"/>
      <c r="J896" s="337"/>
      <c r="K896" s="337"/>
      <c r="L896" s="337"/>
      <c r="M896" s="337"/>
      <c r="N896" s="337"/>
      <c r="O896" s="337"/>
      <c r="P896" s="337"/>
      <c r="Q896" s="337"/>
      <c r="R896" s="337"/>
      <c r="S896" s="337"/>
      <c r="T896" s="337"/>
      <c r="U896" s="337"/>
      <c r="V896" s="337"/>
      <c r="W896" s="337"/>
      <c r="X896" s="337"/>
      <c r="Y896" s="337"/>
      <c r="Z896" s="337"/>
      <c r="AA896" s="337"/>
      <c r="AB896" s="337"/>
      <c r="AC896" s="337"/>
      <c r="AD896" s="337"/>
      <c r="AE896" s="337"/>
      <c r="AF896" s="337"/>
      <c r="AG896" s="337"/>
      <c r="AH896" s="337"/>
      <c r="AI896" s="337"/>
      <c r="AJ896" s="337"/>
      <c r="AK896" s="337"/>
      <c r="AL896" s="337"/>
      <c r="AM896" s="337"/>
      <c r="AN896" s="337"/>
      <c r="AO896" s="337"/>
      <c r="AP896" s="337"/>
      <c r="AQ896" s="337"/>
      <c r="AR896" s="337"/>
    </row>
    <row r="897">
      <c r="A897" s="337"/>
      <c r="B897" s="337"/>
      <c r="C897" s="337"/>
      <c r="D897" s="337"/>
      <c r="E897" s="337"/>
      <c r="F897" s="337"/>
      <c r="G897" s="337"/>
      <c r="H897" s="337"/>
      <c r="I897" s="337"/>
      <c r="J897" s="337"/>
      <c r="K897" s="337"/>
      <c r="L897" s="337"/>
      <c r="M897" s="337"/>
      <c r="N897" s="337"/>
      <c r="O897" s="337"/>
      <c r="P897" s="337"/>
      <c r="Q897" s="337"/>
      <c r="R897" s="337"/>
      <c r="S897" s="337"/>
      <c r="T897" s="337"/>
      <c r="U897" s="337"/>
      <c r="V897" s="337"/>
      <c r="W897" s="337"/>
      <c r="X897" s="337"/>
      <c r="Y897" s="337"/>
      <c r="Z897" s="337"/>
      <c r="AA897" s="337"/>
      <c r="AB897" s="337"/>
      <c r="AC897" s="337"/>
      <c r="AD897" s="337"/>
      <c r="AE897" s="337"/>
      <c r="AF897" s="337"/>
      <c r="AG897" s="337"/>
      <c r="AH897" s="337"/>
      <c r="AI897" s="337"/>
      <c r="AJ897" s="337"/>
      <c r="AK897" s="337"/>
      <c r="AL897" s="337"/>
      <c r="AM897" s="337"/>
      <c r="AN897" s="337"/>
      <c r="AO897" s="337"/>
      <c r="AP897" s="337"/>
      <c r="AQ897" s="337"/>
      <c r="AR897" s="337"/>
    </row>
    <row r="898">
      <c r="A898" s="337"/>
      <c r="B898" s="337"/>
      <c r="C898" s="337"/>
      <c r="D898" s="337"/>
      <c r="E898" s="337"/>
      <c r="F898" s="337"/>
      <c r="G898" s="337"/>
      <c r="H898" s="337"/>
      <c r="I898" s="337"/>
      <c r="J898" s="337"/>
      <c r="K898" s="337"/>
      <c r="L898" s="337"/>
      <c r="M898" s="337"/>
      <c r="N898" s="337"/>
      <c r="O898" s="337"/>
      <c r="P898" s="337"/>
      <c r="Q898" s="337"/>
      <c r="R898" s="337"/>
      <c r="S898" s="337"/>
      <c r="T898" s="337"/>
      <c r="U898" s="337"/>
      <c r="V898" s="337"/>
      <c r="W898" s="337"/>
      <c r="X898" s="337"/>
      <c r="Y898" s="337"/>
      <c r="Z898" s="337"/>
      <c r="AA898" s="337"/>
      <c r="AB898" s="337"/>
      <c r="AC898" s="337"/>
      <c r="AD898" s="337"/>
      <c r="AE898" s="337"/>
      <c r="AF898" s="337"/>
      <c r="AG898" s="337"/>
      <c r="AH898" s="337"/>
      <c r="AI898" s="337"/>
      <c r="AJ898" s="337"/>
      <c r="AK898" s="337"/>
      <c r="AL898" s="337"/>
      <c r="AM898" s="337"/>
      <c r="AN898" s="337"/>
      <c r="AO898" s="337"/>
      <c r="AP898" s="337"/>
      <c r="AQ898" s="337"/>
      <c r="AR898" s="337"/>
    </row>
    <row r="899">
      <c r="A899" s="337"/>
      <c r="B899" s="337"/>
      <c r="C899" s="337"/>
      <c r="D899" s="337"/>
      <c r="E899" s="337"/>
      <c r="F899" s="337"/>
      <c r="G899" s="337"/>
      <c r="H899" s="337"/>
      <c r="I899" s="337"/>
      <c r="J899" s="337"/>
      <c r="K899" s="337"/>
      <c r="L899" s="337"/>
      <c r="M899" s="337"/>
      <c r="N899" s="337"/>
      <c r="O899" s="337"/>
      <c r="P899" s="337"/>
      <c r="Q899" s="337"/>
      <c r="R899" s="337"/>
      <c r="S899" s="337"/>
      <c r="T899" s="337"/>
      <c r="U899" s="337"/>
      <c r="V899" s="337"/>
      <c r="W899" s="337"/>
      <c r="X899" s="337"/>
      <c r="Y899" s="337"/>
      <c r="Z899" s="337"/>
      <c r="AA899" s="337"/>
      <c r="AB899" s="337"/>
      <c r="AC899" s="337"/>
      <c r="AD899" s="337"/>
      <c r="AE899" s="337"/>
      <c r="AF899" s="337"/>
      <c r="AG899" s="337"/>
      <c r="AH899" s="337"/>
      <c r="AI899" s="337"/>
      <c r="AJ899" s="337"/>
      <c r="AK899" s="337"/>
      <c r="AL899" s="337"/>
      <c r="AM899" s="337"/>
      <c r="AN899" s="337"/>
      <c r="AO899" s="337"/>
      <c r="AP899" s="337"/>
      <c r="AQ899" s="337"/>
      <c r="AR899" s="337"/>
    </row>
    <row r="900">
      <c r="A900" s="337"/>
      <c r="B900" s="337"/>
      <c r="C900" s="337"/>
      <c r="D900" s="337"/>
      <c r="E900" s="337"/>
      <c r="F900" s="337"/>
      <c r="G900" s="337"/>
      <c r="H900" s="337"/>
      <c r="I900" s="337"/>
      <c r="J900" s="337"/>
      <c r="K900" s="337"/>
      <c r="L900" s="337"/>
      <c r="M900" s="337"/>
      <c r="N900" s="337"/>
      <c r="O900" s="337"/>
      <c r="P900" s="337"/>
      <c r="Q900" s="337"/>
      <c r="R900" s="337"/>
      <c r="S900" s="337"/>
      <c r="T900" s="337"/>
      <c r="U900" s="337"/>
      <c r="V900" s="337"/>
      <c r="W900" s="337"/>
      <c r="X900" s="337"/>
      <c r="Y900" s="337"/>
      <c r="Z900" s="337"/>
      <c r="AA900" s="337"/>
      <c r="AB900" s="337"/>
      <c r="AC900" s="337"/>
      <c r="AD900" s="337"/>
      <c r="AE900" s="337"/>
      <c r="AF900" s="337"/>
      <c r="AG900" s="337"/>
      <c r="AH900" s="337"/>
      <c r="AI900" s="337"/>
      <c r="AJ900" s="337"/>
      <c r="AK900" s="337"/>
      <c r="AL900" s="337"/>
      <c r="AM900" s="337"/>
      <c r="AN900" s="337"/>
      <c r="AO900" s="337"/>
      <c r="AP900" s="337"/>
      <c r="AQ900" s="337"/>
      <c r="AR900" s="337"/>
    </row>
    <row r="901">
      <c r="A901" s="337"/>
      <c r="B901" s="337"/>
      <c r="C901" s="337"/>
      <c r="D901" s="337"/>
      <c r="E901" s="337"/>
      <c r="F901" s="337"/>
      <c r="G901" s="337"/>
      <c r="H901" s="337"/>
      <c r="I901" s="337"/>
      <c r="J901" s="337"/>
      <c r="K901" s="337"/>
      <c r="L901" s="337"/>
      <c r="M901" s="337"/>
      <c r="N901" s="337"/>
      <c r="O901" s="337"/>
      <c r="P901" s="337"/>
      <c r="Q901" s="337"/>
      <c r="R901" s="337"/>
      <c r="S901" s="337"/>
      <c r="T901" s="337"/>
      <c r="U901" s="337"/>
      <c r="V901" s="337"/>
      <c r="W901" s="337"/>
      <c r="X901" s="337"/>
      <c r="Y901" s="337"/>
      <c r="Z901" s="337"/>
      <c r="AA901" s="337"/>
      <c r="AB901" s="337"/>
      <c r="AC901" s="337"/>
      <c r="AD901" s="337"/>
      <c r="AE901" s="337"/>
      <c r="AF901" s="337"/>
      <c r="AG901" s="337"/>
      <c r="AH901" s="337"/>
      <c r="AI901" s="337"/>
      <c r="AJ901" s="337"/>
      <c r="AK901" s="337"/>
      <c r="AL901" s="337"/>
      <c r="AM901" s="337"/>
      <c r="AN901" s="337"/>
      <c r="AO901" s="337"/>
      <c r="AP901" s="337"/>
      <c r="AQ901" s="337"/>
      <c r="AR901" s="337"/>
    </row>
    <row r="902">
      <c r="A902" s="337"/>
      <c r="B902" s="337"/>
      <c r="C902" s="337"/>
      <c r="D902" s="337"/>
      <c r="E902" s="337"/>
      <c r="F902" s="337"/>
      <c r="G902" s="337"/>
      <c r="H902" s="337"/>
      <c r="I902" s="337"/>
      <c r="J902" s="337"/>
      <c r="K902" s="337"/>
      <c r="L902" s="337"/>
      <c r="M902" s="337"/>
      <c r="N902" s="337"/>
      <c r="O902" s="337"/>
      <c r="P902" s="337"/>
      <c r="Q902" s="337"/>
      <c r="R902" s="337"/>
      <c r="S902" s="337"/>
      <c r="T902" s="337"/>
      <c r="U902" s="337"/>
      <c r="V902" s="337"/>
      <c r="W902" s="337"/>
      <c r="X902" s="337"/>
      <c r="Y902" s="337"/>
      <c r="Z902" s="337"/>
      <c r="AA902" s="337"/>
      <c r="AB902" s="337"/>
      <c r="AC902" s="337"/>
      <c r="AD902" s="337"/>
      <c r="AE902" s="337"/>
      <c r="AF902" s="337"/>
      <c r="AG902" s="337"/>
      <c r="AH902" s="337"/>
      <c r="AI902" s="337"/>
      <c r="AJ902" s="337"/>
      <c r="AK902" s="337"/>
      <c r="AL902" s="337"/>
      <c r="AM902" s="337"/>
      <c r="AN902" s="337"/>
      <c r="AO902" s="337"/>
      <c r="AP902" s="337"/>
      <c r="AQ902" s="337"/>
      <c r="AR902" s="337"/>
    </row>
    <row r="903">
      <c r="A903" s="337"/>
      <c r="B903" s="337"/>
      <c r="C903" s="337"/>
      <c r="D903" s="337"/>
      <c r="E903" s="337"/>
      <c r="F903" s="337"/>
      <c r="G903" s="337"/>
      <c r="H903" s="337"/>
      <c r="I903" s="337"/>
      <c r="J903" s="337"/>
      <c r="K903" s="337"/>
      <c r="L903" s="337"/>
      <c r="M903" s="337"/>
      <c r="N903" s="337"/>
      <c r="O903" s="337"/>
      <c r="P903" s="337"/>
      <c r="Q903" s="337"/>
      <c r="R903" s="337"/>
      <c r="S903" s="337"/>
      <c r="T903" s="337"/>
      <c r="U903" s="337"/>
      <c r="V903" s="337"/>
      <c r="W903" s="337"/>
      <c r="X903" s="337"/>
      <c r="Y903" s="337"/>
      <c r="Z903" s="337"/>
      <c r="AA903" s="337"/>
      <c r="AB903" s="337"/>
      <c r="AC903" s="337"/>
      <c r="AD903" s="337"/>
      <c r="AE903" s="337"/>
      <c r="AF903" s="337"/>
      <c r="AG903" s="337"/>
      <c r="AH903" s="337"/>
      <c r="AI903" s="337"/>
      <c r="AJ903" s="337"/>
      <c r="AK903" s="337"/>
      <c r="AL903" s="337"/>
      <c r="AM903" s="337"/>
      <c r="AN903" s="337"/>
      <c r="AO903" s="337"/>
      <c r="AP903" s="337"/>
      <c r="AQ903" s="337"/>
      <c r="AR903" s="337"/>
    </row>
    <row r="904">
      <c r="A904" s="337"/>
      <c r="B904" s="337"/>
      <c r="C904" s="337"/>
      <c r="D904" s="337"/>
      <c r="E904" s="337"/>
      <c r="F904" s="337"/>
      <c r="G904" s="337"/>
      <c r="H904" s="337"/>
      <c r="I904" s="337"/>
      <c r="J904" s="337"/>
      <c r="K904" s="337"/>
      <c r="L904" s="337"/>
      <c r="M904" s="337"/>
      <c r="N904" s="337"/>
      <c r="O904" s="337"/>
      <c r="P904" s="337"/>
      <c r="Q904" s="337"/>
      <c r="R904" s="337"/>
      <c r="S904" s="337"/>
      <c r="T904" s="337"/>
      <c r="U904" s="337"/>
      <c r="V904" s="337"/>
      <c r="W904" s="337"/>
      <c r="X904" s="337"/>
      <c r="Y904" s="337"/>
      <c r="Z904" s="337"/>
      <c r="AA904" s="337"/>
      <c r="AB904" s="337"/>
      <c r="AC904" s="337"/>
      <c r="AD904" s="337"/>
      <c r="AE904" s="337"/>
      <c r="AF904" s="337"/>
      <c r="AG904" s="337"/>
      <c r="AH904" s="337"/>
      <c r="AI904" s="337"/>
      <c r="AJ904" s="337"/>
      <c r="AK904" s="337"/>
      <c r="AL904" s="337"/>
      <c r="AM904" s="337"/>
      <c r="AN904" s="337"/>
      <c r="AO904" s="337"/>
      <c r="AP904" s="337"/>
      <c r="AQ904" s="337"/>
      <c r="AR904" s="337"/>
    </row>
    <row r="905">
      <c r="A905" s="337"/>
      <c r="B905" s="337"/>
      <c r="C905" s="337"/>
      <c r="D905" s="337"/>
      <c r="E905" s="337"/>
      <c r="F905" s="337"/>
      <c r="G905" s="337"/>
      <c r="H905" s="337"/>
      <c r="I905" s="337"/>
      <c r="J905" s="337"/>
      <c r="K905" s="337"/>
      <c r="L905" s="337"/>
      <c r="M905" s="337"/>
      <c r="N905" s="337"/>
      <c r="O905" s="337"/>
      <c r="P905" s="337"/>
      <c r="Q905" s="337"/>
      <c r="R905" s="337"/>
      <c r="S905" s="337"/>
      <c r="T905" s="337"/>
      <c r="U905" s="337"/>
      <c r="V905" s="337"/>
      <c r="W905" s="337"/>
      <c r="X905" s="337"/>
      <c r="Y905" s="337"/>
      <c r="Z905" s="337"/>
      <c r="AA905" s="337"/>
      <c r="AB905" s="337"/>
      <c r="AC905" s="337"/>
      <c r="AD905" s="337"/>
      <c r="AE905" s="337"/>
      <c r="AF905" s="337"/>
      <c r="AG905" s="337"/>
      <c r="AH905" s="337"/>
      <c r="AI905" s="337"/>
      <c r="AJ905" s="337"/>
      <c r="AK905" s="337"/>
      <c r="AL905" s="337"/>
      <c r="AM905" s="337"/>
      <c r="AN905" s="337"/>
      <c r="AO905" s="337"/>
      <c r="AP905" s="337"/>
      <c r="AQ905" s="337"/>
      <c r="AR905" s="337"/>
    </row>
    <row r="906">
      <c r="A906" s="337"/>
      <c r="B906" s="337"/>
      <c r="C906" s="337"/>
      <c r="D906" s="337"/>
      <c r="E906" s="337"/>
      <c r="F906" s="337"/>
      <c r="G906" s="337"/>
      <c r="H906" s="337"/>
      <c r="I906" s="337"/>
      <c r="J906" s="337"/>
      <c r="K906" s="337"/>
      <c r="L906" s="337"/>
      <c r="M906" s="337"/>
      <c r="N906" s="337"/>
      <c r="O906" s="337"/>
      <c r="P906" s="337"/>
      <c r="Q906" s="337"/>
      <c r="R906" s="337"/>
      <c r="S906" s="337"/>
      <c r="T906" s="337"/>
      <c r="U906" s="337"/>
      <c r="V906" s="337"/>
      <c r="W906" s="337"/>
      <c r="X906" s="337"/>
      <c r="Y906" s="337"/>
      <c r="Z906" s="337"/>
      <c r="AA906" s="337"/>
      <c r="AB906" s="337"/>
      <c r="AC906" s="337"/>
      <c r="AD906" s="337"/>
      <c r="AE906" s="337"/>
      <c r="AF906" s="337"/>
      <c r="AG906" s="337"/>
      <c r="AH906" s="337"/>
      <c r="AI906" s="337"/>
      <c r="AJ906" s="337"/>
      <c r="AK906" s="337"/>
      <c r="AL906" s="337"/>
      <c r="AM906" s="337"/>
      <c r="AN906" s="337"/>
      <c r="AO906" s="337"/>
      <c r="AP906" s="337"/>
      <c r="AQ906" s="337"/>
      <c r="AR906" s="337"/>
    </row>
    <row r="907">
      <c r="A907" s="337"/>
      <c r="B907" s="337"/>
      <c r="C907" s="337"/>
      <c r="D907" s="337"/>
      <c r="E907" s="337"/>
      <c r="F907" s="337"/>
      <c r="G907" s="337"/>
      <c r="H907" s="337"/>
      <c r="I907" s="337"/>
      <c r="J907" s="337"/>
      <c r="K907" s="337"/>
      <c r="L907" s="337"/>
      <c r="M907" s="337"/>
      <c r="N907" s="337"/>
      <c r="O907" s="337"/>
      <c r="P907" s="337"/>
      <c r="Q907" s="337"/>
      <c r="R907" s="337"/>
      <c r="S907" s="337"/>
      <c r="T907" s="337"/>
      <c r="U907" s="337"/>
      <c r="V907" s="337"/>
      <c r="W907" s="337"/>
      <c r="X907" s="337"/>
      <c r="Y907" s="337"/>
      <c r="Z907" s="337"/>
      <c r="AA907" s="337"/>
      <c r="AB907" s="337"/>
      <c r="AC907" s="337"/>
      <c r="AD907" s="337"/>
      <c r="AE907" s="337"/>
      <c r="AF907" s="337"/>
      <c r="AG907" s="337"/>
      <c r="AH907" s="337"/>
      <c r="AI907" s="337"/>
      <c r="AJ907" s="337"/>
      <c r="AK907" s="337"/>
      <c r="AL907" s="337"/>
      <c r="AM907" s="337"/>
      <c r="AN907" s="337"/>
      <c r="AO907" s="337"/>
      <c r="AP907" s="337"/>
      <c r="AQ907" s="337"/>
      <c r="AR907" s="337"/>
    </row>
    <row r="908">
      <c r="A908" s="337"/>
      <c r="B908" s="337"/>
      <c r="C908" s="337"/>
      <c r="D908" s="337"/>
      <c r="E908" s="337"/>
      <c r="F908" s="337"/>
      <c r="G908" s="337"/>
      <c r="H908" s="337"/>
      <c r="I908" s="337"/>
      <c r="J908" s="337"/>
      <c r="K908" s="337"/>
      <c r="L908" s="337"/>
      <c r="M908" s="337"/>
      <c r="N908" s="337"/>
      <c r="O908" s="337"/>
      <c r="P908" s="337"/>
      <c r="Q908" s="337"/>
      <c r="R908" s="337"/>
      <c r="S908" s="337"/>
      <c r="T908" s="337"/>
      <c r="U908" s="337"/>
      <c r="V908" s="337"/>
      <c r="W908" s="337"/>
      <c r="X908" s="337"/>
      <c r="Y908" s="337"/>
      <c r="Z908" s="337"/>
      <c r="AA908" s="337"/>
      <c r="AB908" s="337"/>
      <c r="AC908" s="337"/>
      <c r="AD908" s="337"/>
      <c r="AE908" s="337"/>
      <c r="AF908" s="337"/>
      <c r="AG908" s="337"/>
      <c r="AH908" s="337"/>
      <c r="AI908" s="337"/>
      <c r="AJ908" s="337"/>
      <c r="AK908" s="337"/>
      <c r="AL908" s="337"/>
      <c r="AM908" s="337"/>
      <c r="AN908" s="337"/>
      <c r="AO908" s="337"/>
      <c r="AP908" s="337"/>
      <c r="AQ908" s="337"/>
      <c r="AR908" s="337"/>
    </row>
    <row r="909">
      <c r="A909" s="337"/>
      <c r="B909" s="337"/>
      <c r="C909" s="337"/>
      <c r="D909" s="337"/>
      <c r="E909" s="337"/>
      <c r="F909" s="337"/>
      <c r="G909" s="337"/>
      <c r="H909" s="337"/>
      <c r="I909" s="337"/>
      <c r="J909" s="337"/>
      <c r="K909" s="337"/>
      <c r="L909" s="337"/>
      <c r="M909" s="337"/>
      <c r="N909" s="337"/>
      <c r="O909" s="337"/>
      <c r="P909" s="337"/>
      <c r="Q909" s="337"/>
      <c r="R909" s="337"/>
      <c r="S909" s="337"/>
      <c r="T909" s="337"/>
      <c r="U909" s="337"/>
      <c r="V909" s="337"/>
      <c r="W909" s="337"/>
      <c r="X909" s="337"/>
      <c r="Y909" s="337"/>
      <c r="Z909" s="337"/>
      <c r="AA909" s="337"/>
      <c r="AB909" s="337"/>
      <c r="AC909" s="337"/>
      <c r="AD909" s="337"/>
      <c r="AE909" s="337"/>
      <c r="AF909" s="337"/>
      <c r="AG909" s="337"/>
      <c r="AH909" s="337"/>
      <c r="AI909" s="337"/>
      <c r="AJ909" s="337"/>
      <c r="AK909" s="337"/>
      <c r="AL909" s="337"/>
      <c r="AM909" s="337"/>
      <c r="AN909" s="337"/>
      <c r="AO909" s="337"/>
      <c r="AP909" s="337"/>
      <c r="AQ909" s="337"/>
      <c r="AR909" s="337"/>
    </row>
    <row r="910">
      <c r="A910" s="337"/>
      <c r="B910" s="337"/>
      <c r="C910" s="337"/>
      <c r="D910" s="337"/>
      <c r="E910" s="337"/>
      <c r="F910" s="337"/>
      <c r="G910" s="337"/>
      <c r="H910" s="337"/>
      <c r="I910" s="337"/>
      <c r="J910" s="337"/>
      <c r="K910" s="337"/>
      <c r="L910" s="337"/>
      <c r="M910" s="337"/>
      <c r="N910" s="337"/>
      <c r="O910" s="337"/>
      <c r="P910" s="337"/>
      <c r="Q910" s="337"/>
      <c r="R910" s="337"/>
      <c r="S910" s="337"/>
      <c r="T910" s="337"/>
      <c r="U910" s="337"/>
      <c r="V910" s="337"/>
      <c r="W910" s="337"/>
      <c r="X910" s="337"/>
      <c r="Y910" s="337"/>
      <c r="Z910" s="337"/>
      <c r="AA910" s="337"/>
      <c r="AB910" s="337"/>
      <c r="AC910" s="337"/>
      <c r="AD910" s="337"/>
      <c r="AE910" s="337"/>
      <c r="AF910" s="337"/>
      <c r="AG910" s="337"/>
      <c r="AH910" s="337"/>
      <c r="AI910" s="337"/>
      <c r="AJ910" s="337"/>
      <c r="AK910" s="337"/>
      <c r="AL910" s="337"/>
      <c r="AM910" s="337"/>
      <c r="AN910" s="337"/>
      <c r="AO910" s="337"/>
      <c r="AP910" s="337"/>
      <c r="AQ910" s="337"/>
      <c r="AR910" s="337"/>
    </row>
    <row r="911">
      <c r="A911" s="337"/>
      <c r="B911" s="337"/>
      <c r="C911" s="337"/>
      <c r="D911" s="337"/>
      <c r="E911" s="337"/>
      <c r="F911" s="337"/>
      <c r="G911" s="337"/>
      <c r="H911" s="337"/>
      <c r="I911" s="337"/>
      <c r="J911" s="337"/>
      <c r="K911" s="337"/>
      <c r="L911" s="337"/>
      <c r="M911" s="337"/>
      <c r="N911" s="337"/>
      <c r="O911" s="337"/>
      <c r="P911" s="337"/>
      <c r="Q911" s="337"/>
      <c r="R911" s="337"/>
      <c r="S911" s="337"/>
      <c r="T911" s="337"/>
      <c r="U911" s="337"/>
      <c r="V911" s="337"/>
      <c r="W911" s="337"/>
      <c r="X911" s="337"/>
      <c r="Y911" s="337"/>
      <c r="Z911" s="337"/>
      <c r="AA911" s="337"/>
      <c r="AB911" s="337"/>
      <c r="AC911" s="337"/>
      <c r="AD911" s="337"/>
      <c r="AE911" s="337"/>
      <c r="AF911" s="337"/>
      <c r="AG911" s="337"/>
      <c r="AH911" s="337"/>
      <c r="AI911" s="337"/>
      <c r="AJ911" s="337"/>
      <c r="AK911" s="337"/>
      <c r="AL911" s="337"/>
      <c r="AM911" s="337"/>
      <c r="AN911" s="337"/>
      <c r="AO911" s="337"/>
      <c r="AP911" s="337"/>
      <c r="AQ911" s="337"/>
      <c r="AR911" s="337"/>
    </row>
    <row r="912">
      <c r="A912" s="337"/>
      <c r="B912" s="337"/>
      <c r="C912" s="337"/>
      <c r="D912" s="337"/>
      <c r="E912" s="337"/>
      <c r="F912" s="337"/>
      <c r="G912" s="337"/>
      <c r="H912" s="337"/>
      <c r="I912" s="337"/>
      <c r="J912" s="337"/>
      <c r="K912" s="337"/>
      <c r="L912" s="337"/>
      <c r="M912" s="337"/>
      <c r="N912" s="337"/>
      <c r="O912" s="337"/>
      <c r="P912" s="337"/>
      <c r="Q912" s="337"/>
      <c r="R912" s="337"/>
      <c r="S912" s="337"/>
      <c r="T912" s="337"/>
      <c r="U912" s="337"/>
      <c r="V912" s="337"/>
      <c r="W912" s="337"/>
      <c r="X912" s="337"/>
      <c r="Y912" s="337"/>
      <c r="Z912" s="337"/>
      <c r="AA912" s="337"/>
      <c r="AB912" s="337"/>
      <c r="AC912" s="337"/>
      <c r="AD912" s="337"/>
      <c r="AE912" s="337"/>
      <c r="AF912" s="337"/>
      <c r="AG912" s="337"/>
      <c r="AH912" s="337"/>
      <c r="AI912" s="337"/>
      <c r="AJ912" s="337"/>
      <c r="AK912" s="337"/>
      <c r="AL912" s="337"/>
      <c r="AM912" s="337"/>
      <c r="AN912" s="337"/>
      <c r="AO912" s="337"/>
      <c r="AP912" s="337"/>
      <c r="AQ912" s="337"/>
      <c r="AR912" s="337"/>
    </row>
    <row r="913">
      <c r="A913" s="337"/>
      <c r="B913" s="337"/>
      <c r="C913" s="337"/>
      <c r="D913" s="337"/>
      <c r="E913" s="337"/>
      <c r="F913" s="337"/>
      <c r="G913" s="337"/>
      <c r="H913" s="337"/>
      <c r="I913" s="337"/>
      <c r="J913" s="337"/>
      <c r="K913" s="337"/>
      <c r="L913" s="337"/>
      <c r="M913" s="337"/>
      <c r="N913" s="337"/>
      <c r="O913" s="337"/>
      <c r="P913" s="337"/>
      <c r="Q913" s="337"/>
      <c r="R913" s="337"/>
      <c r="S913" s="337"/>
      <c r="T913" s="337"/>
      <c r="U913" s="337"/>
      <c r="V913" s="337"/>
      <c r="W913" s="337"/>
      <c r="X913" s="337"/>
      <c r="Y913" s="337"/>
      <c r="Z913" s="337"/>
      <c r="AA913" s="337"/>
      <c r="AB913" s="337"/>
      <c r="AC913" s="337"/>
      <c r="AD913" s="337"/>
      <c r="AE913" s="337"/>
      <c r="AF913" s="337"/>
      <c r="AG913" s="337"/>
      <c r="AH913" s="337"/>
      <c r="AI913" s="337"/>
      <c r="AJ913" s="337"/>
      <c r="AK913" s="337"/>
      <c r="AL913" s="337"/>
      <c r="AM913" s="337"/>
      <c r="AN913" s="337"/>
      <c r="AO913" s="337"/>
      <c r="AP913" s="337"/>
      <c r="AQ913" s="337"/>
      <c r="AR913" s="337"/>
    </row>
    <row r="914">
      <c r="A914" s="337"/>
      <c r="B914" s="337"/>
      <c r="C914" s="337"/>
      <c r="D914" s="337"/>
      <c r="E914" s="337"/>
      <c r="F914" s="337"/>
      <c r="G914" s="337"/>
      <c r="H914" s="337"/>
      <c r="I914" s="337"/>
      <c r="J914" s="337"/>
      <c r="K914" s="337"/>
      <c r="L914" s="337"/>
      <c r="M914" s="337"/>
      <c r="N914" s="337"/>
      <c r="O914" s="337"/>
      <c r="P914" s="337"/>
      <c r="Q914" s="337"/>
      <c r="R914" s="337"/>
      <c r="S914" s="337"/>
      <c r="T914" s="337"/>
      <c r="U914" s="337"/>
      <c r="V914" s="337"/>
      <c r="W914" s="337"/>
      <c r="X914" s="337"/>
      <c r="Y914" s="337"/>
      <c r="Z914" s="337"/>
      <c r="AA914" s="337"/>
      <c r="AB914" s="337"/>
      <c r="AC914" s="337"/>
      <c r="AD914" s="337"/>
      <c r="AE914" s="337"/>
      <c r="AF914" s="337"/>
      <c r="AG914" s="337"/>
      <c r="AH914" s="337"/>
      <c r="AI914" s="337"/>
      <c r="AJ914" s="337"/>
      <c r="AK914" s="337"/>
      <c r="AL914" s="337"/>
      <c r="AM914" s="337"/>
      <c r="AN914" s="337"/>
      <c r="AO914" s="337"/>
      <c r="AP914" s="337"/>
      <c r="AQ914" s="337"/>
      <c r="AR914" s="337"/>
    </row>
    <row r="915">
      <c r="A915" s="337"/>
      <c r="B915" s="337"/>
      <c r="C915" s="337"/>
      <c r="D915" s="337"/>
      <c r="E915" s="337"/>
      <c r="F915" s="337"/>
      <c r="G915" s="337"/>
      <c r="H915" s="337"/>
      <c r="I915" s="337"/>
      <c r="J915" s="337"/>
      <c r="K915" s="337"/>
      <c r="L915" s="337"/>
      <c r="M915" s="337"/>
      <c r="N915" s="337"/>
      <c r="O915" s="337"/>
      <c r="P915" s="337"/>
      <c r="Q915" s="337"/>
      <c r="R915" s="337"/>
      <c r="S915" s="337"/>
      <c r="T915" s="337"/>
      <c r="U915" s="337"/>
      <c r="V915" s="337"/>
      <c r="W915" s="337"/>
      <c r="X915" s="337"/>
      <c r="Y915" s="337"/>
      <c r="Z915" s="337"/>
      <c r="AA915" s="337"/>
      <c r="AB915" s="337"/>
      <c r="AC915" s="337"/>
      <c r="AD915" s="337"/>
      <c r="AE915" s="337"/>
      <c r="AF915" s="337"/>
      <c r="AG915" s="337"/>
      <c r="AH915" s="337"/>
      <c r="AI915" s="337"/>
      <c r="AJ915" s="337"/>
      <c r="AK915" s="337"/>
      <c r="AL915" s="337"/>
      <c r="AM915" s="337"/>
      <c r="AN915" s="337"/>
      <c r="AO915" s="337"/>
      <c r="AP915" s="337"/>
      <c r="AQ915" s="337"/>
      <c r="AR915" s="337"/>
    </row>
    <row r="916">
      <c r="A916" s="337"/>
      <c r="B916" s="337"/>
      <c r="C916" s="337"/>
      <c r="D916" s="337"/>
      <c r="E916" s="337"/>
      <c r="F916" s="337"/>
      <c r="G916" s="337"/>
      <c r="H916" s="337"/>
      <c r="I916" s="337"/>
      <c r="J916" s="337"/>
      <c r="K916" s="337"/>
      <c r="L916" s="337"/>
      <c r="M916" s="337"/>
      <c r="N916" s="337"/>
      <c r="O916" s="337"/>
      <c r="P916" s="337"/>
      <c r="Q916" s="337"/>
      <c r="R916" s="337"/>
      <c r="S916" s="337"/>
      <c r="T916" s="337"/>
      <c r="U916" s="337"/>
      <c r="V916" s="337"/>
      <c r="W916" s="337"/>
      <c r="X916" s="337"/>
      <c r="Y916" s="337"/>
      <c r="Z916" s="337"/>
      <c r="AA916" s="337"/>
      <c r="AB916" s="337"/>
      <c r="AC916" s="337"/>
      <c r="AD916" s="337"/>
      <c r="AE916" s="337"/>
      <c r="AF916" s="337"/>
      <c r="AG916" s="337"/>
      <c r="AH916" s="337"/>
      <c r="AI916" s="337"/>
      <c r="AJ916" s="337"/>
      <c r="AK916" s="337"/>
      <c r="AL916" s="337"/>
      <c r="AM916" s="337"/>
      <c r="AN916" s="337"/>
      <c r="AO916" s="337"/>
      <c r="AP916" s="337"/>
      <c r="AQ916" s="337"/>
      <c r="AR916" s="337"/>
    </row>
    <row r="917">
      <c r="A917" s="337"/>
      <c r="B917" s="337"/>
      <c r="C917" s="337"/>
      <c r="D917" s="337"/>
      <c r="E917" s="337"/>
      <c r="F917" s="337"/>
      <c r="G917" s="337"/>
      <c r="H917" s="337"/>
      <c r="I917" s="337"/>
      <c r="J917" s="337"/>
      <c r="K917" s="337"/>
      <c r="L917" s="337"/>
      <c r="M917" s="337"/>
      <c r="N917" s="337"/>
      <c r="O917" s="337"/>
      <c r="P917" s="337"/>
      <c r="Q917" s="337"/>
      <c r="R917" s="337"/>
      <c r="S917" s="337"/>
      <c r="T917" s="337"/>
      <c r="U917" s="337"/>
      <c r="V917" s="337"/>
      <c r="W917" s="337"/>
      <c r="X917" s="337"/>
      <c r="Y917" s="337"/>
      <c r="Z917" s="337"/>
      <c r="AA917" s="337"/>
      <c r="AB917" s="337"/>
      <c r="AC917" s="337"/>
      <c r="AD917" s="337"/>
      <c r="AE917" s="337"/>
      <c r="AF917" s="337"/>
      <c r="AG917" s="337"/>
      <c r="AH917" s="337"/>
      <c r="AI917" s="337"/>
      <c r="AJ917" s="337"/>
      <c r="AK917" s="337"/>
      <c r="AL917" s="337"/>
      <c r="AM917" s="337"/>
      <c r="AN917" s="337"/>
      <c r="AO917" s="337"/>
      <c r="AP917" s="337"/>
      <c r="AQ917" s="337"/>
      <c r="AR917" s="337"/>
    </row>
    <row r="918">
      <c r="A918" s="337"/>
      <c r="B918" s="337"/>
      <c r="C918" s="337"/>
      <c r="D918" s="337"/>
      <c r="E918" s="337"/>
      <c r="F918" s="337"/>
      <c r="G918" s="337"/>
      <c r="H918" s="337"/>
      <c r="I918" s="337"/>
      <c r="J918" s="337"/>
      <c r="K918" s="337"/>
      <c r="L918" s="337"/>
      <c r="M918" s="337"/>
      <c r="N918" s="337"/>
      <c r="O918" s="337"/>
      <c r="P918" s="337"/>
      <c r="Q918" s="337"/>
      <c r="R918" s="337"/>
      <c r="S918" s="337"/>
      <c r="T918" s="337"/>
      <c r="U918" s="337"/>
      <c r="V918" s="337"/>
      <c r="W918" s="337"/>
      <c r="X918" s="337"/>
      <c r="Y918" s="337"/>
      <c r="Z918" s="337"/>
      <c r="AA918" s="337"/>
      <c r="AB918" s="337"/>
      <c r="AC918" s="337"/>
      <c r="AD918" s="337"/>
      <c r="AE918" s="337"/>
      <c r="AF918" s="337"/>
      <c r="AG918" s="337"/>
      <c r="AH918" s="337"/>
      <c r="AI918" s="337"/>
      <c r="AJ918" s="337"/>
      <c r="AK918" s="337"/>
      <c r="AL918" s="337"/>
      <c r="AM918" s="337"/>
      <c r="AN918" s="337"/>
      <c r="AO918" s="337"/>
      <c r="AP918" s="337"/>
      <c r="AQ918" s="337"/>
      <c r="AR918" s="337"/>
    </row>
    <row r="919">
      <c r="A919" s="337"/>
      <c r="B919" s="337"/>
      <c r="C919" s="337"/>
      <c r="D919" s="337"/>
      <c r="E919" s="337"/>
      <c r="F919" s="337"/>
      <c r="G919" s="337"/>
      <c r="H919" s="337"/>
      <c r="I919" s="337"/>
      <c r="J919" s="337"/>
      <c r="K919" s="337"/>
      <c r="L919" s="337"/>
      <c r="M919" s="337"/>
      <c r="N919" s="337"/>
      <c r="O919" s="337"/>
      <c r="P919" s="337"/>
      <c r="Q919" s="337"/>
      <c r="R919" s="337"/>
      <c r="S919" s="337"/>
      <c r="T919" s="337"/>
      <c r="U919" s="337"/>
      <c r="V919" s="337"/>
      <c r="W919" s="337"/>
      <c r="X919" s="337"/>
      <c r="Y919" s="337"/>
      <c r="Z919" s="337"/>
      <c r="AA919" s="337"/>
      <c r="AB919" s="337"/>
      <c r="AC919" s="337"/>
      <c r="AD919" s="337"/>
      <c r="AE919" s="337"/>
      <c r="AF919" s="337"/>
      <c r="AG919" s="337"/>
      <c r="AH919" s="337"/>
      <c r="AI919" s="337"/>
      <c r="AJ919" s="337"/>
      <c r="AK919" s="337"/>
      <c r="AL919" s="337"/>
      <c r="AM919" s="337"/>
      <c r="AN919" s="337"/>
      <c r="AO919" s="337"/>
      <c r="AP919" s="337"/>
      <c r="AQ919" s="337"/>
      <c r="AR919" s="337"/>
    </row>
    <row r="920">
      <c r="A920" s="337"/>
      <c r="B920" s="337"/>
      <c r="C920" s="337"/>
      <c r="D920" s="337"/>
      <c r="E920" s="337"/>
      <c r="F920" s="337"/>
      <c r="G920" s="337"/>
      <c r="H920" s="337"/>
      <c r="I920" s="337"/>
      <c r="J920" s="337"/>
      <c r="K920" s="337"/>
      <c r="L920" s="337"/>
      <c r="M920" s="337"/>
      <c r="N920" s="337"/>
      <c r="O920" s="337"/>
      <c r="P920" s="337"/>
      <c r="Q920" s="337"/>
      <c r="R920" s="337"/>
      <c r="S920" s="337"/>
      <c r="T920" s="337"/>
      <c r="U920" s="337"/>
      <c r="V920" s="337"/>
      <c r="W920" s="337"/>
      <c r="X920" s="337"/>
      <c r="Y920" s="337"/>
      <c r="Z920" s="337"/>
      <c r="AA920" s="337"/>
      <c r="AB920" s="337"/>
      <c r="AC920" s="337"/>
      <c r="AD920" s="337"/>
      <c r="AE920" s="337"/>
      <c r="AF920" s="337"/>
      <c r="AG920" s="337"/>
      <c r="AH920" s="337"/>
      <c r="AI920" s="337"/>
      <c r="AJ920" s="337"/>
      <c r="AK920" s="337"/>
      <c r="AL920" s="337"/>
      <c r="AM920" s="337"/>
      <c r="AN920" s="337"/>
      <c r="AO920" s="337"/>
      <c r="AP920" s="337"/>
      <c r="AQ920" s="337"/>
      <c r="AR920" s="337"/>
    </row>
    <row r="921">
      <c r="A921" s="337"/>
      <c r="B921" s="337"/>
      <c r="C921" s="337"/>
      <c r="D921" s="337"/>
      <c r="E921" s="337"/>
      <c r="F921" s="337"/>
      <c r="G921" s="337"/>
      <c r="H921" s="337"/>
      <c r="I921" s="337"/>
      <c r="J921" s="337"/>
      <c r="K921" s="337"/>
      <c r="L921" s="337"/>
      <c r="M921" s="337"/>
      <c r="N921" s="337"/>
      <c r="O921" s="337"/>
      <c r="P921" s="337"/>
      <c r="Q921" s="337"/>
      <c r="R921" s="337"/>
      <c r="S921" s="337"/>
      <c r="T921" s="337"/>
      <c r="U921" s="337"/>
      <c r="V921" s="337"/>
      <c r="W921" s="337"/>
      <c r="X921" s="337"/>
      <c r="Y921" s="337"/>
      <c r="Z921" s="337"/>
      <c r="AA921" s="337"/>
      <c r="AB921" s="337"/>
      <c r="AC921" s="337"/>
      <c r="AD921" s="337"/>
      <c r="AE921" s="337"/>
      <c r="AF921" s="337"/>
      <c r="AG921" s="337"/>
      <c r="AH921" s="337"/>
      <c r="AI921" s="337"/>
      <c r="AJ921" s="337"/>
      <c r="AK921" s="337"/>
      <c r="AL921" s="337"/>
      <c r="AM921" s="337"/>
      <c r="AN921" s="337"/>
      <c r="AO921" s="337"/>
      <c r="AP921" s="337"/>
      <c r="AQ921" s="337"/>
      <c r="AR921" s="337"/>
    </row>
    <row r="922">
      <c r="A922" s="337"/>
      <c r="B922" s="337"/>
      <c r="C922" s="337"/>
      <c r="D922" s="337"/>
      <c r="E922" s="337"/>
      <c r="F922" s="337"/>
      <c r="G922" s="337"/>
      <c r="H922" s="337"/>
      <c r="I922" s="337"/>
      <c r="J922" s="337"/>
      <c r="K922" s="337"/>
      <c r="L922" s="337"/>
      <c r="M922" s="337"/>
      <c r="N922" s="337"/>
      <c r="O922" s="337"/>
      <c r="P922" s="337"/>
      <c r="Q922" s="337"/>
      <c r="R922" s="337"/>
      <c r="S922" s="337"/>
      <c r="T922" s="337"/>
      <c r="U922" s="337"/>
      <c r="V922" s="337"/>
      <c r="W922" s="337"/>
      <c r="X922" s="337"/>
      <c r="Y922" s="337"/>
      <c r="Z922" s="337"/>
      <c r="AA922" s="337"/>
      <c r="AB922" s="337"/>
      <c r="AC922" s="337"/>
      <c r="AD922" s="337"/>
      <c r="AE922" s="337"/>
      <c r="AF922" s="337"/>
      <c r="AG922" s="337"/>
      <c r="AH922" s="337"/>
      <c r="AI922" s="337"/>
      <c r="AJ922" s="337"/>
      <c r="AK922" s="337"/>
      <c r="AL922" s="337"/>
      <c r="AM922" s="337"/>
      <c r="AN922" s="337"/>
      <c r="AO922" s="337"/>
      <c r="AP922" s="337"/>
      <c r="AQ922" s="337"/>
      <c r="AR922" s="337"/>
    </row>
    <row r="923">
      <c r="A923" s="337"/>
      <c r="B923" s="337"/>
      <c r="C923" s="337"/>
      <c r="D923" s="337"/>
      <c r="E923" s="337"/>
      <c r="F923" s="337"/>
      <c r="G923" s="337"/>
      <c r="H923" s="337"/>
      <c r="I923" s="337"/>
      <c r="J923" s="337"/>
      <c r="K923" s="337"/>
      <c r="L923" s="337"/>
      <c r="M923" s="337"/>
      <c r="N923" s="337"/>
      <c r="O923" s="337"/>
      <c r="P923" s="337"/>
      <c r="Q923" s="337"/>
      <c r="R923" s="337"/>
      <c r="S923" s="337"/>
      <c r="T923" s="337"/>
      <c r="U923" s="337"/>
      <c r="V923" s="337"/>
      <c r="W923" s="337"/>
      <c r="X923" s="337"/>
      <c r="Y923" s="337"/>
      <c r="Z923" s="337"/>
      <c r="AA923" s="337"/>
      <c r="AB923" s="337"/>
      <c r="AC923" s="337"/>
      <c r="AD923" s="337"/>
      <c r="AE923" s="337"/>
      <c r="AF923" s="337"/>
      <c r="AG923" s="337"/>
      <c r="AH923" s="337"/>
      <c r="AI923" s="337"/>
      <c r="AJ923" s="337"/>
      <c r="AK923" s="337"/>
      <c r="AL923" s="337"/>
      <c r="AM923" s="337"/>
      <c r="AN923" s="337"/>
      <c r="AO923" s="337"/>
      <c r="AP923" s="337"/>
      <c r="AQ923" s="337"/>
      <c r="AR923" s="337"/>
    </row>
    <row r="924">
      <c r="A924" s="337"/>
      <c r="B924" s="337"/>
      <c r="C924" s="337"/>
      <c r="D924" s="337"/>
      <c r="E924" s="337"/>
      <c r="F924" s="337"/>
      <c r="G924" s="337"/>
      <c r="H924" s="337"/>
      <c r="I924" s="337"/>
      <c r="J924" s="337"/>
      <c r="K924" s="337"/>
      <c r="L924" s="337"/>
      <c r="M924" s="337"/>
      <c r="N924" s="337"/>
      <c r="O924" s="337"/>
      <c r="P924" s="337"/>
      <c r="Q924" s="337"/>
      <c r="R924" s="337"/>
      <c r="S924" s="337"/>
      <c r="T924" s="337"/>
      <c r="U924" s="337"/>
      <c r="V924" s="337"/>
      <c r="W924" s="337"/>
      <c r="X924" s="337"/>
      <c r="Y924" s="337"/>
      <c r="Z924" s="337"/>
      <c r="AA924" s="337"/>
      <c r="AB924" s="337"/>
      <c r="AC924" s="337"/>
      <c r="AD924" s="337"/>
      <c r="AE924" s="337"/>
      <c r="AF924" s="337"/>
      <c r="AG924" s="337"/>
      <c r="AH924" s="337"/>
      <c r="AI924" s="337"/>
      <c r="AJ924" s="337"/>
      <c r="AK924" s="337"/>
      <c r="AL924" s="337"/>
      <c r="AM924" s="337"/>
      <c r="AN924" s="337"/>
      <c r="AO924" s="337"/>
      <c r="AP924" s="337"/>
      <c r="AQ924" s="337"/>
      <c r="AR924" s="337"/>
    </row>
    <row r="925">
      <c r="A925" s="337"/>
      <c r="B925" s="337"/>
      <c r="C925" s="337"/>
      <c r="D925" s="337"/>
      <c r="E925" s="337"/>
      <c r="F925" s="337"/>
      <c r="G925" s="337"/>
      <c r="H925" s="337"/>
      <c r="I925" s="337"/>
      <c r="J925" s="337"/>
      <c r="K925" s="337"/>
      <c r="L925" s="337"/>
      <c r="M925" s="337"/>
      <c r="N925" s="337"/>
      <c r="O925" s="337"/>
      <c r="P925" s="337"/>
      <c r="Q925" s="337"/>
      <c r="R925" s="337"/>
      <c r="S925" s="337"/>
      <c r="T925" s="337"/>
      <c r="U925" s="337"/>
      <c r="V925" s="337"/>
      <c r="W925" s="337"/>
      <c r="X925" s="337"/>
      <c r="Y925" s="337"/>
      <c r="Z925" s="337"/>
      <c r="AA925" s="337"/>
      <c r="AB925" s="337"/>
      <c r="AC925" s="337"/>
      <c r="AD925" s="337"/>
      <c r="AE925" s="337"/>
      <c r="AF925" s="337"/>
      <c r="AG925" s="337"/>
      <c r="AH925" s="337"/>
      <c r="AI925" s="337"/>
      <c r="AJ925" s="337"/>
      <c r="AK925" s="337"/>
      <c r="AL925" s="337"/>
      <c r="AM925" s="337"/>
      <c r="AN925" s="337"/>
      <c r="AO925" s="337"/>
      <c r="AP925" s="337"/>
      <c r="AQ925" s="337"/>
      <c r="AR925" s="337"/>
    </row>
    <row r="926">
      <c r="A926" s="337"/>
      <c r="B926" s="337"/>
      <c r="C926" s="337"/>
      <c r="D926" s="337"/>
      <c r="E926" s="337"/>
      <c r="F926" s="337"/>
      <c r="G926" s="337"/>
      <c r="H926" s="337"/>
      <c r="I926" s="337"/>
      <c r="J926" s="337"/>
      <c r="K926" s="337"/>
      <c r="L926" s="337"/>
      <c r="M926" s="337"/>
      <c r="N926" s="337"/>
      <c r="O926" s="337"/>
      <c r="P926" s="337"/>
      <c r="Q926" s="337"/>
      <c r="R926" s="337"/>
      <c r="S926" s="337"/>
      <c r="T926" s="337"/>
      <c r="U926" s="337"/>
      <c r="V926" s="337"/>
      <c r="W926" s="337"/>
      <c r="X926" s="337"/>
      <c r="Y926" s="337"/>
      <c r="Z926" s="337"/>
      <c r="AA926" s="337"/>
      <c r="AB926" s="337"/>
      <c r="AC926" s="337"/>
      <c r="AD926" s="337"/>
      <c r="AE926" s="337"/>
      <c r="AF926" s="337"/>
      <c r="AG926" s="337"/>
      <c r="AH926" s="337"/>
      <c r="AI926" s="337"/>
      <c r="AJ926" s="337"/>
      <c r="AK926" s="337"/>
      <c r="AL926" s="337"/>
      <c r="AM926" s="337"/>
      <c r="AN926" s="337"/>
      <c r="AO926" s="337"/>
      <c r="AP926" s="337"/>
      <c r="AQ926" s="337"/>
      <c r="AR926" s="337"/>
    </row>
    <row r="927">
      <c r="A927" s="337"/>
      <c r="B927" s="337"/>
      <c r="C927" s="337"/>
      <c r="D927" s="337"/>
      <c r="E927" s="337"/>
      <c r="F927" s="337"/>
      <c r="G927" s="337"/>
      <c r="H927" s="337"/>
      <c r="I927" s="337"/>
      <c r="J927" s="337"/>
      <c r="K927" s="337"/>
      <c r="L927" s="337"/>
      <c r="M927" s="337"/>
      <c r="N927" s="337"/>
      <c r="O927" s="337"/>
      <c r="P927" s="337"/>
      <c r="Q927" s="337"/>
      <c r="R927" s="337"/>
      <c r="S927" s="337"/>
      <c r="T927" s="337"/>
      <c r="U927" s="337"/>
      <c r="V927" s="337"/>
      <c r="W927" s="337"/>
      <c r="X927" s="337"/>
      <c r="Y927" s="337"/>
      <c r="Z927" s="337"/>
      <c r="AA927" s="337"/>
      <c r="AB927" s="337"/>
      <c r="AC927" s="337"/>
      <c r="AD927" s="337"/>
      <c r="AE927" s="337"/>
      <c r="AF927" s="337"/>
      <c r="AG927" s="337"/>
      <c r="AH927" s="337"/>
      <c r="AI927" s="337"/>
      <c r="AJ927" s="337"/>
      <c r="AK927" s="337"/>
      <c r="AL927" s="337"/>
      <c r="AM927" s="337"/>
      <c r="AN927" s="337"/>
      <c r="AO927" s="337"/>
      <c r="AP927" s="337"/>
      <c r="AQ927" s="337"/>
      <c r="AR927" s="337"/>
    </row>
    <row r="928">
      <c r="A928" s="337"/>
      <c r="B928" s="337"/>
      <c r="C928" s="337"/>
      <c r="D928" s="337"/>
      <c r="E928" s="337"/>
      <c r="F928" s="337"/>
      <c r="G928" s="337"/>
      <c r="H928" s="337"/>
      <c r="I928" s="337"/>
      <c r="J928" s="337"/>
      <c r="K928" s="337"/>
      <c r="L928" s="337"/>
      <c r="M928" s="337"/>
      <c r="N928" s="337"/>
      <c r="O928" s="337"/>
      <c r="P928" s="337"/>
      <c r="Q928" s="337"/>
      <c r="R928" s="337"/>
      <c r="S928" s="337"/>
      <c r="T928" s="337"/>
      <c r="U928" s="337"/>
      <c r="V928" s="337"/>
      <c r="W928" s="337"/>
      <c r="X928" s="337"/>
      <c r="Y928" s="337"/>
      <c r="Z928" s="337"/>
      <c r="AA928" s="337"/>
      <c r="AB928" s="337"/>
      <c r="AC928" s="337"/>
      <c r="AD928" s="337"/>
      <c r="AE928" s="337"/>
      <c r="AF928" s="337"/>
      <c r="AG928" s="337"/>
      <c r="AH928" s="337"/>
      <c r="AI928" s="337"/>
      <c r="AJ928" s="337"/>
      <c r="AK928" s="337"/>
      <c r="AL928" s="337"/>
      <c r="AM928" s="337"/>
      <c r="AN928" s="337"/>
      <c r="AO928" s="337"/>
      <c r="AP928" s="337"/>
      <c r="AQ928" s="337"/>
      <c r="AR928" s="337"/>
    </row>
    <row r="929">
      <c r="A929" s="337"/>
      <c r="B929" s="337"/>
      <c r="C929" s="337"/>
      <c r="D929" s="337"/>
      <c r="E929" s="337"/>
      <c r="F929" s="337"/>
      <c r="G929" s="337"/>
      <c r="H929" s="337"/>
      <c r="I929" s="337"/>
      <c r="J929" s="337"/>
      <c r="K929" s="337"/>
      <c r="L929" s="337"/>
      <c r="M929" s="337"/>
      <c r="N929" s="337"/>
      <c r="O929" s="337"/>
      <c r="P929" s="337"/>
      <c r="Q929" s="337"/>
      <c r="R929" s="337"/>
      <c r="S929" s="337"/>
      <c r="T929" s="337"/>
      <c r="U929" s="337"/>
      <c r="V929" s="337"/>
      <c r="W929" s="337"/>
      <c r="X929" s="337"/>
      <c r="Y929" s="337"/>
      <c r="Z929" s="337"/>
      <c r="AA929" s="337"/>
      <c r="AB929" s="337"/>
      <c r="AC929" s="337"/>
      <c r="AD929" s="337"/>
      <c r="AE929" s="337"/>
      <c r="AF929" s="337"/>
      <c r="AG929" s="337"/>
      <c r="AH929" s="337"/>
      <c r="AI929" s="337"/>
      <c r="AJ929" s="337"/>
      <c r="AK929" s="337"/>
      <c r="AL929" s="337"/>
      <c r="AM929" s="337"/>
      <c r="AN929" s="337"/>
      <c r="AO929" s="337"/>
      <c r="AP929" s="337"/>
      <c r="AQ929" s="337"/>
      <c r="AR929" s="337"/>
    </row>
    <row r="930">
      <c r="A930" s="337"/>
      <c r="B930" s="337"/>
      <c r="C930" s="337"/>
      <c r="D930" s="337"/>
      <c r="E930" s="337"/>
      <c r="F930" s="337"/>
      <c r="G930" s="337"/>
      <c r="H930" s="337"/>
      <c r="I930" s="337"/>
      <c r="J930" s="337"/>
      <c r="K930" s="337"/>
      <c r="L930" s="337"/>
      <c r="M930" s="337"/>
      <c r="N930" s="337"/>
      <c r="O930" s="337"/>
      <c r="P930" s="337"/>
      <c r="Q930" s="337"/>
      <c r="R930" s="337"/>
      <c r="S930" s="337"/>
      <c r="T930" s="337"/>
      <c r="U930" s="337"/>
      <c r="V930" s="337"/>
      <c r="W930" s="337"/>
      <c r="X930" s="337"/>
      <c r="Y930" s="337"/>
      <c r="Z930" s="337"/>
      <c r="AA930" s="337"/>
      <c r="AB930" s="337"/>
      <c r="AC930" s="337"/>
      <c r="AD930" s="337"/>
      <c r="AE930" s="337"/>
      <c r="AF930" s="337"/>
      <c r="AG930" s="337"/>
      <c r="AH930" s="337"/>
      <c r="AI930" s="337"/>
      <c r="AJ930" s="337"/>
      <c r="AK930" s="337"/>
      <c r="AL930" s="337"/>
      <c r="AM930" s="337"/>
      <c r="AN930" s="337"/>
      <c r="AO930" s="337"/>
      <c r="AP930" s="337"/>
      <c r="AQ930" s="337"/>
      <c r="AR930" s="337"/>
    </row>
    <row r="931">
      <c r="A931" s="337"/>
      <c r="B931" s="337"/>
      <c r="C931" s="337"/>
      <c r="D931" s="337"/>
      <c r="E931" s="337"/>
      <c r="F931" s="337"/>
      <c r="G931" s="337"/>
      <c r="H931" s="337"/>
      <c r="I931" s="337"/>
      <c r="J931" s="337"/>
      <c r="K931" s="337"/>
      <c r="L931" s="337"/>
      <c r="M931" s="337"/>
      <c r="N931" s="337"/>
      <c r="O931" s="337"/>
      <c r="P931" s="337"/>
      <c r="Q931" s="337"/>
      <c r="R931" s="337"/>
      <c r="S931" s="337"/>
      <c r="T931" s="337"/>
      <c r="U931" s="337"/>
      <c r="V931" s="337"/>
      <c r="W931" s="337"/>
      <c r="X931" s="337"/>
      <c r="Y931" s="337"/>
      <c r="Z931" s="337"/>
      <c r="AA931" s="337"/>
      <c r="AB931" s="337"/>
      <c r="AC931" s="337"/>
      <c r="AD931" s="337"/>
      <c r="AE931" s="337"/>
      <c r="AF931" s="337"/>
      <c r="AG931" s="337"/>
      <c r="AH931" s="337"/>
      <c r="AI931" s="337"/>
      <c r="AJ931" s="337"/>
      <c r="AK931" s="337"/>
      <c r="AL931" s="337"/>
      <c r="AM931" s="337"/>
      <c r="AN931" s="337"/>
      <c r="AO931" s="337"/>
      <c r="AP931" s="337"/>
      <c r="AQ931" s="337"/>
      <c r="AR931" s="337"/>
    </row>
    <row r="932">
      <c r="A932" s="337"/>
      <c r="B932" s="337"/>
      <c r="C932" s="337"/>
      <c r="D932" s="337"/>
      <c r="E932" s="337"/>
      <c r="F932" s="337"/>
      <c r="G932" s="337"/>
      <c r="H932" s="337"/>
      <c r="I932" s="337"/>
      <c r="J932" s="337"/>
      <c r="K932" s="337"/>
      <c r="L932" s="337"/>
      <c r="M932" s="337"/>
      <c r="N932" s="337"/>
      <c r="O932" s="337"/>
      <c r="P932" s="337"/>
      <c r="Q932" s="337"/>
      <c r="R932" s="337"/>
      <c r="S932" s="337"/>
      <c r="T932" s="337"/>
      <c r="U932" s="337"/>
      <c r="V932" s="337"/>
      <c r="W932" s="337"/>
      <c r="X932" s="337"/>
      <c r="Y932" s="337"/>
      <c r="Z932" s="337"/>
      <c r="AA932" s="337"/>
      <c r="AB932" s="337"/>
      <c r="AC932" s="337"/>
      <c r="AD932" s="337"/>
      <c r="AE932" s="337"/>
      <c r="AF932" s="337"/>
      <c r="AG932" s="337"/>
      <c r="AH932" s="337"/>
      <c r="AI932" s="337"/>
      <c r="AJ932" s="337"/>
      <c r="AK932" s="337"/>
      <c r="AL932" s="337"/>
      <c r="AM932" s="337"/>
      <c r="AN932" s="337"/>
      <c r="AO932" s="337"/>
      <c r="AP932" s="337"/>
      <c r="AQ932" s="337"/>
      <c r="AR932" s="337"/>
    </row>
    <row r="933">
      <c r="A933" s="337"/>
      <c r="B933" s="337"/>
      <c r="C933" s="337"/>
      <c r="D933" s="337"/>
      <c r="E933" s="337"/>
      <c r="F933" s="337"/>
      <c r="G933" s="337"/>
      <c r="H933" s="337"/>
      <c r="I933" s="337"/>
      <c r="J933" s="337"/>
      <c r="K933" s="337"/>
      <c r="L933" s="337"/>
      <c r="M933" s="337"/>
      <c r="N933" s="337"/>
      <c r="O933" s="337"/>
      <c r="P933" s="337"/>
      <c r="Q933" s="337"/>
      <c r="R933" s="337"/>
      <c r="S933" s="337"/>
      <c r="T933" s="337"/>
      <c r="U933" s="337"/>
      <c r="V933" s="337"/>
      <c r="W933" s="337"/>
      <c r="X933" s="337"/>
      <c r="Y933" s="337"/>
      <c r="Z933" s="337"/>
      <c r="AA933" s="337"/>
      <c r="AB933" s="337"/>
      <c r="AC933" s="337"/>
      <c r="AD933" s="337"/>
      <c r="AE933" s="337"/>
      <c r="AF933" s="337"/>
      <c r="AG933" s="337"/>
      <c r="AH933" s="337"/>
      <c r="AI933" s="337"/>
      <c r="AJ933" s="337"/>
      <c r="AK933" s="337"/>
      <c r="AL933" s="337"/>
      <c r="AM933" s="337"/>
      <c r="AN933" s="337"/>
      <c r="AO933" s="337"/>
      <c r="AP933" s="337"/>
      <c r="AQ933" s="337"/>
      <c r="AR933" s="337"/>
    </row>
    <row r="934">
      <c r="A934" s="337"/>
      <c r="B934" s="337"/>
      <c r="C934" s="337"/>
      <c r="D934" s="337"/>
      <c r="E934" s="337"/>
      <c r="F934" s="337"/>
      <c r="G934" s="337"/>
      <c r="H934" s="337"/>
      <c r="I934" s="337"/>
      <c r="J934" s="337"/>
      <c r="K934" s="337"/>
      <c r="L934" s="337"/>
      <c r="M934" s="337"/>
      <c r="N934" s="337"/>
      <c r="O934" s="337"/>
      <c r="P934" s="337"/>
      <c r="Q934" s="337"/>
      <c r="R934" s="337"/>
      <c r="S934" s="337"/>
      <c r="T934" s="337"/>
      <c r="U934" s="337"/>
      <c r="V934" s="337"/>
      <c r="W934" s="337"/>
      <c r="X934" s="337"/>
      <c r="Y934" s="337"/>
      <c r="Z934" s="337"/>
      <c r="AA934" s="337"/>
      <c r="AB934" s="337"/>
      <c r="AC934" s="337"/>
      <c r="AD934" s="337"/>
      <c r="AE934" s="337"/>
      <c r="AF934" s="337"/>
      <c r="AG934" s="337"/>
      <c r="AH934" s="337"/>
      <c r="AI934" s="337"/>
      <c r="AJ934" s="337"/>
      <c r="AK934" s="337"/>
      <c r="AL934" s="337"/>
      <c r="AM934" s="337"/>
      <c r="AN934" s="337"/>
      <c r="AO934" s="337"/>
      <c r="AP934" s="337"/>
      <c r="AQ934" s="337"/>
      <c r="AR934" s="337"/>
    </row>
    <row r="935">
      <c r="A935" s="337"/>
      <c r="B935" s="337"/>
      <c r="C935" s="337"/>
      <c r="D935" s="337"/>
      <c r="E935" s="337"/>
      <c r="F935" s="337"/>
      <c r="G935" s="337"/>
      <c r="H935" s="337"/>
      <c r="I935" s="337"/>
      <c r="J935" s="337"/>
      <c r="K935" s="337"/>
      <c r="L935" s="337"/>
      <c r="M935" s="337"/>
      <c r="N935" s="337"/>
      <c r="O935" s="337"/>
      <c r="P935" s="337"/>
      <c r="Q935" s="337"/>
      <c r="R935" s="337"/>
      <c r="S935" s="337"/>
      <c r="T935" s="337"/>
      <c r="U935" s="337"/>
      <c r="V935" s="337"/>
      <c r="W935" s="337"/>
      <c r="X935" s="337"/>
      <c r="Y935" s="337"/>
      <c r="Z935" s="337"/>
      <c r="AA935" s="337"/>
      <c r="AB935" s="337"/>
      <c r="AC935" s="337"/>
      <c r="AD935" s="337"/>
      <c r="AE935" s="337"/>
      <c r="AF935" s="337"/>
      <c r="AG935" s="337"/>
      <c r="AH935" s="337"/>
      <c r="AI935" s="337"/>
      <c r="AJ935" s="337"/>
      <c r="AK935" s="337"/>
      <c r="AL935" s="337"/>
      <c r="AM935" s="337"/>
      <c r="AN935" s="337"/>
      <c r="AO935" s="337"/>
      <c r="AP935" s="337"/>
      <c r="AQ935" s="337"/>
      <c r="AR935" s="337"/>
    </row>
    <row r="936">
      <c r="A936" s="337"/>
      <c r="B936" s="337"/>
      <c r="C936" s="337"/>
      <c r="D936" s="337"/>
      <c r="E936" s="337"/>
      <c r="F936" s="337"/>
      <c r="G936" s="337"/>
      <c r="H936" s="337"/>
      <c r="I936" s="337"/>
      <c r="J936" s="337"/>
      <c r="K936" s="337"/>
      <c r="L936" s="337"/>
      <c r="M936" s="337"/>
      <c r="N936" s="337"/>
      <c r="O936" s="337"/>
      <c r="P936" s="337"/>
      <c r="Q936" s="337"/>
      <c r="R936" s="337"/>
      <c r="S936" s="337"/>
      <c r="T936" s="337"/>
      <c r="U936" s="337"/>
      <c r="V936" s="337"/>
      <c r="W936" s="337"/>
      <c r="X936" s="337"/>
      <c r="Y936" s="337"/>
      <c r="Z936" s="337"/>
      <c r="AA936" s="337"/>
      <c r="AB936" s="337"/>
      <c r="AC936" s="337"/>
      <c r="AD936" s="337"/>
      <c r="AE936" s="337"/>
      <c r="AF936" s="337"/>
      <c r="AG936" s="337"/>
      <c r="AH936" s="337"/>
      <c r="AI936" s="337"/>
      <c r="AJ936" s="337"/>
      <c r="AK936" s="337"/>
      <c r="AL936" s="337"/>
      <c r="AM936" s="337"/>
      <c r="AN936" s="337"/>
      <c r="AO936" s="337"/>
      <c r="AP936" s="337"/>
      <c r="AQ936" s="337"/>
      <c r="AR936" s="337"/>
    </row>
    <row r="937">
      <c r="A937" s="337"/>
      <c r="B937" s="337"/>
      <c r="C937" s="337"/>
      <c r="D937" s="337"/>
      <c r="E937" s="337"/>
      <c r="F937" s="337"/>
      <c r="G937" s="337"/>
      <c r="H937" s="337"/>
      <c r="I937" s="337"/>
      <c r="J937" s="337"/>
      <c r="K937" s="337"/>
      <c r="L937" s="337"/>
      <c r="M937" s="337"/>
      <c r="N937" s="337"/>
      <c r="O937" s="337"/>
      <c r="P937" s="337"/>
      <c r="Q937" s="337"/>
      <c r="R937" s="337"/>
      <c r="S937" s="337"/>
      <c r="T937" s="337"/>
      <c r="U937" s="337"/>
      <c r="V937" s="337"/>
      <c r="W937" s="337"/>
      <c r="X937" s="337"/>
      <c r="Y937" s="337"/>
      <c r="Z937" s="337"/>
      <c r="AA937" s="337"/>
      <c r="AB937" s="337"/>
      <c r="AC937" s="337"/>
      <c r="AD937" s="337"/>
      <c r="AE937" s="337"/>
      <c r="AF937" s="337"/>
      <c r="AG937" s="337"/>
      <c r="AH937" s="337"/>
      <c r="AI937" s="337"/>
      <c r="AJ937" s="337"/>
      <c r="AK937" s="337"/>
      <c r="AL937" s="337"/>
      <c r="AM937" s="337"/>
      <c r="AN937" s="337"/>
      <c r="AO937" s="337"/>
      <c r="AP937" s="337"/>
      <c r="AQ937" s="337"/>
      <c r="AR937" s="337"/>
    </row>
    <row r="938">
      <c r="A938" s="337"/>
      <c r="B938" s="337"/>
      <c r="C938" s="337"/>
      <c r="D938" s="337"/>
      <c r="E938" s="337"/>
      <c r="F938" s="337"/>
      <c r="G938" s="337"/>
      <c r="H938" s="337"/>
      <c r="I938" s="337"/>
      <c r="J938" s="337"/>
      <c r="K938" s="337"/>
      <c r="L938" s="337"/>
      <c r="M938" s="337"/>
      <c r="N938" s="337"/>
      <c r="O938" s="337"/>
      <c r="P938" s="337"/>
      <c r="Q938" s="337"/>
      <c r="R938" s="337"/>
      <c r="S938" s="337"/>
      <c r="T938" s="337"/>
      <c r="U938" s="337"/>
      <c r="V938" s="337"/>
      <c r="W938" s="337"/>
      <c r="X938" s="337"/>
      <c r="Y938" s="337"/>
      <c r="Z938" s="337"/>
      <c r="AA938" s="337"/>
      <c r="AB938" s="337"/>
      <c r="AC938" s="337"/>
      <c r="AD938" s="337"/>
      <c r="AE938" s="337"/>
      <c r="AF938" s="337"/>
      <c r="AG938" s="337"/>
      <c r="AH938" s="337"/>
      <c r="AI938" s="337"/>
      <c r="AJ938" s="337"/>
      <c r="AK938" s="337"/>
      <c r="AL938" s="337"/>
      <c r="AM938" s="337"/>
      <c r="AN938" s="337"/>
      <c r="AO938" s="337"/>
      <c r="AP938" s="337"/>
      <c r="AQ938" s="337"/>
      <c r="AR938" s="337"/>
    </row>
    <row r="939">
      <c r="A939" s="337"/>
      <c r="B939" s="337"/>
      <c r="C939" s="337"/>
      <c r="D939" s="337"/>
      <c r="E939" s="337"/>
      <c r="F939" s="337"/>
      <c r="G939" s="337"/>
      <c r="H939" s="337"/>
      <c r="I939" s="337"/>
      <c r="J939" s="337"/>
      <c r="K939" s="337"/>
      <c r="L939" s="337"/>
      <c r="M939" s="337"/>
      <c r="N939" s="337"/>
      <c r="O939" s="337"/>
      <c r="P939" s="337"/>
      <c r="Q939" s="337"/>
      <c r="R939" s="337"/>
      <c r="S939" s="337"/>
      <c r="T939" s="337"/>
      <c r="U939" s="337"/>
      <c r="V939" s="337"/>
      <c r="W939" s="337"/>
      <c r="X939" s="337"/>
      <c r="Y939" s="337"/>
      <c r="Z939" s="337"/>
      <c r="AA939" s="337"/>
      <c r="AB939" s="337"/>
      <c r="AC939" s="337"/>
      <c r="AD939" s="337"/>
      <c r="AE939" s="337"/>
      <c r="AF939" s="337"/>
      <c r="AG939" s="337"/>
      <c r="AH939" s="337"/>
      <c r="AI939" s="337"/>
      <c r="AJ939" s="337"/>
      <c r="AK939" s="337"/>
      <c r="AL939" s="337"/>
      <c r="AM939" s="337"/>
      <c r="AN939" s="337"/>
      <c r="AO939" s="337"/>
      <c r="AP939" s="337"/>
      <c r="AQ939" s="337"/>
      <c r="AR939" s="337"/>
    </row>
    <row r="940">
      <c r="A940" s="337"/>
      <c r="B940" s="337"/>
      <c r="C940" s="337"/>
      <c r="D940" s="337"/>
      <c r="E940" s="337"/>
      <c r="F940" s="337"/>
      <c r="G940" s="337"/>
      <c r="H940" s="337"/>
      <c r="I940" s="337"/>
      <c r="J940" s="337"/>
      <c r="K940" s="337"/>
      <c r="L940" s="337"/>
      <c r="M940" s="337"/>
      <c r="N940" s="337"/>
      <c r="O940" s="337"/>
      <c r="P940" s="337"/>
      <c r="Q940" s="337"/>
      <c r="R940" s="337"/>
      <c r="S940" s="337"/>
      <c r="T940" s="337"/>
      <c r="U940" s="337"/>
      <c r="V940" s="337"/>
      <c r="W940" s="337"/>
      <c r="X940" s="337"/>
      <c r="Y940" s="337"/>
      <c r="Z940" s="337"/>
      <c r="AA940" s="337"/>
      <c r="AB940" s="337"/>
      <c r="AC940" s="337"/>
      <c r="AD940" s="337"/>
      <c r="AE940" s="337"/>
      <c r="AF940" s="337"/>
      <c r="AG940" s="337"/>
      <c r="AH940" s="337"/>
      <c r="AI940" s="337"/>
      <c r="AJ940" s="337"/>
      <c r="AK940" s="337"/>
      <c r="AL940" s="337"/>
      <c r="AM940" s="337"/>
      <c r="AN940" s="337"/>
      <c r="AO940" s="337"/>
      <c r="AP940" s="337"/>
      <c r="AQ940" s="337"/>
      <c r="AR940" s="337"/>
    </row>
    <row r="941">
      <c r="A941" s="337"/>
      <c r="B941" s="337"/>
      <c r="C941" s="337"/>
      <c r="D941" s="337"/>
      <c r="E941" s="337"/>
      <c r="F941" s="337"/>
      <c r="G941" s="337"/>
      <c r="H941" s="337"/>
      <c r="I941" s="337"/>
      <c r="J941" s="337"/>
      <c r="K941" s="337"/>
      <c r="L941" s="337"/>
      <c r="M941" s="337"/>
      <c r="N941" s="337"/>
      <c r="O941" s="337"/>
      <c r="P941" s="337"/>
      <c r="Q941" s="337"/>
      <c r="R941" s="337"/>
      <c r="S941" s="337"/>
      <c r="T941" s="337"/>
      <c r="U941" s="337"/>
      <c r="V941" s="337"/>
      <c r="W941" s="337"/>
      <c r="X941" s="337"/>
      <c r="Y941" s="337"/>
      <c r="Z941" s="337"/>
      <c r="AA941" s="337"/>
      <c r="AB941" s="337"/>
      <c r="AC941" s="337"/>
      <c r="AD941" s="337"/>
      <c r="AE941" s="337"/>
      <c r="AF941" s="337"/>
      <c r="AG941" s="337"/>
      <c r="AH941" s="337"/>
      <c r="AI941" s="337"/>
      <c r="AJ941" s="337"/>
      <c r="AK941" s="337"/>
      <c r="AL941" s="337"/>
      <c r="AM941" s="337"/>
      <c r="AN941" s="337"/>
      <c r="AO941" s="337"/>
      <c r="AP941" s="337"/>
      <c r="AQ941" s="337"/>
      <c r="AR941" s="337"/>
    </row>
    <row r="942">
      <c r="A942" s="337"/>
      <c r="B942" s="337"/>
      <c r="C942" s="337"/>
      <c r="D942" s="337"/>
      <c r="E942" s="337"/>
      <c r="F942" s="337"/>
      <c r="G942" s="337"/>
      <c r="H942" s="337"/>
      <c r="I942" s="337"/>
      <c r="J942" s="337"/>
      <c r="K942" s="337"/>
      <c r="L942" s="337"/>
      <c r="M942" s="337"/>
      <c r="N942" s="337"/>
      <c r="O942" s="337"/>
      <c r="P942" s="337"/>
      <c r="Q942" s="337"/>
      <c r="R942" s="337"/>
      <c r="S942" s="337"/>
      <c r="T942" s="337"/>
      <c r="U942" s="337"/>
      <c r="V942" s="337"/>
      <c r="W942" s="337"/>
      <c r="X942" s="337"/>
      <c r="Y942" s="337"/>
      <c r="Z942" s="337"/>
      <c r="AA942" s="337"/>
      <c r="AB942" s="337"/>
      <c r="AC942" s="337"/>
      <c r="AD942" s="337"/>
      <c r="AE942" s="337"/>
      <c r="AF942" s="337"/>
      <c r="AG942" s="337"/>
      <c r="AH942" s="337"/>
      <c r="AI942" s="337"/>
      <c r="AJ942" s="337"/>
      <c r="AK942" s="337"/>
      <c r="AL942" s="337"/>
      <c r="AM942" s="337"/>
      <c r="AN942" s="337"/>
      <c r="AO942" s="337"/>
      <c r="AP942" s="337"/>
      <c r="AQ942" s="337"/>
      <c r="AR942" s="337"/>
    </row>
    <row r="943">
      <c r="A943" s="337"/>
      <c r="B943" s="337"/>
      <c r="C943" s="337"/>
      <c r="D943" s="337"/>
      <c r="E943" s="337"/>
      <c r="F943" s="337"/>
      <c r="G943" s="337"/>
      <c r="H943" s="337"/>
      <c r="I943" s="337"/>
      <c r="J943" s="337"/>
      <c r="K943" s="337"/>
      <c r="L943" s="337"/>
      <c r="M943" s="337"/>
      <c r="N943" s="337"/>
      <c r="O943" s="337"/>
      <c r="P943" s="337"/>
      <c r="Q943" s="337"/>
      <c r="R943" s="337"/>
      <c r="S943" s="337"/>
      <c r="T943" s="337"/>
      <c r="U943" s="337"/>
      <c r="V943" s="337"/>
      <c r="W943" s="337"/>
      <c r="X943" s="337"/>
      <c r="Y943" s="337"/>
      <c r="Z943" s="337"/>
      <c r="AA943" s="337"/>
      <c r="AB943" s="337"/>
      <c r="AC943" s="337"/>
      <c r="AD943" s="337"/>
      <c r="AE943" s="337"/>
      <c r="AF943" s="337"/>
      <c r="AG943" s="337"/>
      <c r="AH943" s="337"/>
      <c r="AI943" s="337"/>
      <c r="AJ943" s="337"/>
      <c r="AK943" s="337"/>
      <c r="AL943" s="337"/>
      <c r="AM943" s="337"/>
      <c r="AN943" s="337"/>
      <c r="AO943" s="337"/>
      <c r="AP943" s="337"/>
      <c r="AQ943" s="337"/>
      <c r="AR943" s="337"/>
    </row>
    <row r="944">
      <c r="A944" s="337"/>
      <c r="B944" s="337"/>
      <c r="C944" s="337"/>
      <c r="D944" s="337"/>
      <c r="E944" s="337"/>
      <c r="F944" s="337"/>
      <c r="G944" s="337"/>
      <c r="H944" s="337"/>
      <c r="I944" s="337"/>
      <c r="J944" s="337"/>
      <c r="K944" s="337"/>
      <c r="L944" s="337"/>
      <c r="M944" s="337"/>
      <c r="N944" s="337"/>
      <c r="O944" s="337"/>
      <c r="P944" s="337"/>
      <c r="Q944" s="337"/>
      <c r="R944" s="337"/>
      <c r="S944" s="337"/>
      <c r="T944" s="337"/>
      <c r="U944" s="337"/>
      <c r="V944" s="337"/>
      <c r="W944" s="337"/>
      <c r="X944" s="337"/>
      <c r="Y944" s="337"/>
      <c r="Z944" s="337"/>
      <c r="AA944" s="337"/>
      <c r="AB944" s="337"/>
      <c r="AC944" s="337"/>
      <c r="AD944" s="337"/>
      <c r="AE944" s="337"/>
      <c r="AF944" s="337"/>
      <c r="AG944" s="337"/>
      <c r="AH944" s="337"/>
      <c r="AI944" s="337"/>
      <c r="AJ944" s="337"/>
      <c r="AK944" s="337"/>
      <c r="AL944" s="337"/>
      <c r="AM944" s="337"/>
      <c r="AN944" s="337"/>
      <c r="AO944" s="337"/>
      <c r="AP944" s="337"/>
      <c r="AQ944" s="337"/>
      <c r="AR944" s="337"/>
    </row>
    <row r="945">
      <c r="A945" s="337"/>
      <c r="B945" s="337"/>
      <c r="C945" s="337"/>
      <c r="D945" s="337"/>
      <c r="E945" s="337"/>
      <c r="F945" s="337"/>
      <c r="G945" s="337"/>
      <c r="H945" s="337"/>
      <c r="I945" s="337"/>
      <c r="J945" s="337"/>
      <c r="K945" s="337"/>
      <c r="L945" s="337"/>
      <c r="M945" s="337"/>
      <c r="N945" s="337"/>
      <c r="O945" s="337"/>
      <c r="P945" s="337"/>
      <c r="Q945" s="337"/>
      <c r="R945" s="337"/>
      <c r="S945" s="337"/>
      <c r="T945" s="337"/>
      <c r="U945" s="337"/>
      <c r="V945" s="337"/>
      <c r="W945" s="337"/>
      <c r="X945" s="337"/>
      <c r="Y945" s="337"/>
      <c r="Z945" s="337"/>
      <c r="AA945" s="337"/>
      <c r="AB945" s="337"/>
      <c r="AC945" s="337"/>
      <c r="AD945" s="337"/>
      <c r="AE945" s="337"/>
      <c r="AF945" s="337"/>
      <c r="AG945" s="337"/>
      <c r="AH945" s="337"/>
      <c r="AI945" s="337"/>
      <c r="AJ945" s="337"/>
      <c r="AK945" s="337"/>
      <c r="AL945" s="337"/>
      <c r="AM945" s="337"/>
      <c r="AN945" s="337"/>
      <c r="AO945" s="337"/>
      <c r="AP945" s="337"/>
      <c r="AQ945" s="337"/>
      <c r="AR945" s="337"/>
    </row>
    <row r="946">
      <c r="A946" s="337"/>
      <c r="B946" s="337"/>
      <c r="C946" s="337"/>
      <c r="D946" s="337"/>
      <c r="E946" s="337"/>
      <c r="F946" s="337"/>
      <c r="G946" s="337"/>
      <c r="H946" s="337"/>
      <c r="I946" s="337"/>
      <c r="J946" s="337"/>
      <c r="K946" s="337"/>
      <c r="L946" s="337"/>
      <c r="M946" s="337"/>
      <c r="N946" s="337"/>
      <c r="O946" s="337"/>
      <c r="P946" s="337"/>
      <c r="Q946" s="337"/>
      <c r="R946" s="337"/>
      <c r="S946" s="337"/>
      <c r="T946" s="337"/>
      <c r="U946" s="337"/>
      <c r="V946" s="337"/>
      <c r="W946" s="337"/>
      <c r="X946" s="337"/>
      <c r="Y946" s="337"/>
      <c r="Z946" s="337"/>
      <c r="AA946" s="337"/>
      <c r="AB946" s="337"/>
      <c r="AC946" s="337"/>
      <c r="AD946" s="337"/>
      <c r="AE946" s="337"/>
      <c r="AF946" s="337"/>
      <c r="AG946" s="337"/>
      <c r="AH946" s="337"/>
      <c r="AI946" s="337"/>
      <c r="AJ946" s="337"/>
      <c r="AK946" s="337"/>
      <c r="AL946" s="337"/>
      <c r="AM946" s="337"/>
      <c r="AN946" s="337"/>
      <c r="AO946" s="337"/>
      <c r="AP946" s="337"/>
      <c r="AQ946" s="337"/>
      <c r="AR946" s="337"/>
    </row>
    <row r="947">
      <c r="A947" s="337"/>
      <c r="B947" s="337"/>
      <c r="C947" s="337"/>
      <c r="D947" s="337"/>
      <c r="E947" s="337"/>
      <c r="F947" s="337"/>
      <c r="G947" s="337"/>
      <c r="H947" s="337"/>
      <c r="I947" s="337"/>
      <c r="J947" s="337"/>
      <c r="K947" s="337"/>
      <c r="L947" s="337"/>
      <c r="M947" s="337"/>
      <c r="N947" s="337"/>
      <c r="O947" s="337"/>
      <c r="P947" s="337"/>
      <c r="Q947" s="337"/>
      <c r="R947" s="337"/>
      <c r="S947" s="337"/>
      <c r="T947" s="337"/>
      <c r="U947" s="337"/>
      <c r="V947" s="337"/>
      <c r="W947" s="337"/>
      <c r="X947" s="337"/>
      <c r="Y947" s="337"/>
      <c r="Z947" s="337"/>
      <c r="AA947" s="337"/>
      <c r="AB947" s="337"/>
      <c r="AC947" s="337"/>
      <c r="AD947" s="337"/>
      <c r="AE947" s="337"/>
      <c r="AF947" s="337"/>
      <c r="AG947" s="337"/>
      <c r="AH947" s="337"/>
      <c r="AI947" s="337"/>
      <c r="AJ947" s="337"/>
      <c r="AK947" s="337"/>
      <c r="AL947" s="337"/>
      <c r="AM947" s="337"/>
      <c r="AN947" s="337"/>
      <c r="AO947" s="337"/>
      <c r="AP947" s="337"/>
      <c r="AQ947" s="337"/>
      <c r="AR947" s="337"/>
    </row>
    <row r="948">
      <c r="A948" s="337"/>
      <c r="B948" s="337"/>
      <c r="C948" s="337"/>
      <c r="D948" s="337"/>
      <c r="E948" s="337"/>
      <c r="F948" s="337"/>
      <c r="G948" s="337"/>
      <c r="H948" s="337"/>
      <c r="I948" s="337"/>
      <c r="J948" s="337"/>
      <c r="K948" s="337"/>
      <c r="L948" s="337"/>
      <c r="M948" s="337"/>
      <c r="N948" s="337"/>
      <c r="O948" s="337"/>
      <c r="P948" s="337"/>
      <c r="Q948" s="337"/>
      <c r="R948" s="337"/>
      <c r="S948" s="337"/>
      <c r="T948" s="337"/>
      <c r="U948" s="337"/>
      <c r="V948" s="337"/>
      <c r="W948" s="337"/>
      <c r="X948" s="337"/>
      <c r="Y948" s="337"/>
      <c r="Z948" s="337"/>
      <c r="AA948" s="337"/>
      <c r="AB948" s="337"/>
      <c r="AC948" s="337"/>
      <c r="AD948" s="337"/>
      <c r="AE948" s="337"/>
      <c r="AF948" s="337"/>
      <c r="AG948" s="337"/>
      <c r="AH948" s="337"/>
      <c r="AI948" s="337"/>
      <c r="AJ948" s="337"/>
      <c r="AK948" s="337"/>
      <c r="AL948" s="337"/>
      <c r="AM948" s="337"/>
      <c r="AN948" s="337"/>
      <c r="AO948" s="337"/>
      <c r="AP948" s="337"/>
      <c r="AQ948" s="337"/>
      <c r="AR948" s="337"/>
    </row>
    <row r="949">
      <c r="A949" s="337"/>
      <c r="B949" s="337"/>
      <c r="C949" s="337"/>
      <c r="D949" s="337"/>
      <c r="E949" s="337"/>
      <c r="F949" s="337"/>
      <c r="G949" s="337"/>
      <c r="H949" s="337"/>
      <c r="I949" s="337"/>
      <c r="J949" s="337"/>
      <c r="K949" s="337"/>
      <c r="L949" s="337"/>
      <c r="M949" s="337"/>
      <c r="N949" s="337"/>
      <c r="O949" s="337"/>
      <c r="P949" s="337"/>
      <c r="Q949" s="337"/>
      <c r="R949" s="337"/>
      <c r="S949" s="337"/>
      <c r="T949" s="337"/>
      <c r="U949" s="337"/>
      <c r="V949" s="337"/>
      <c r="W949" s="337"/>
      <c r="X949" s="337"/>
      <c r="Y949" s="337"/>
      <c r="Z949" s="337"/>
      <c r="AA949" s="337"/>
      <c r="AB949" s="337"/>
      <c r="AC949" s="337"/>
      <c r="AD949" s="337"/>
      <c r="AE949" s="337"/>
      <c r="AF949" s="337"/>
      <c r="AG949" s="337"/>
      <c r="AH949" s="337"/>
      <c r="AI949" s="337"/>
      <c r="AJ949" s="337"/>
      <c r="AK949" s="337"/>
      <c r="AL949" s="337"/>
      <c r="AM949" s="337"/>
      <c r="AN949" s="337"/>
      <c r="AO949" s="337"/>
      <c r="AP949" s="337"/>
      <c r="AQ949" s="337"/>
      <c r="AR949" s="337"/>
    </row>
    <row r="950">
      <c r="A950" s="337"/>
      <c r="B950" s="337"/>
      <c r="C950" s="337"/>
      <c r="D950" s="337"/>
      <c r="E950" s="337"/>
      <c r="F950" s="337"/>
      <c r="G950" s="337"/>
      <c r="H950" s="337"/>
      <c r="I950" s="337"/>
      <c r="J950" s="337"/>
      <c r="K950" s="337"/>
      <c r="L950" s="337"/>
      <c r="M950" s="337"/>
      <c r="N950" s="337"/>
      <c r="O950" s="337"/>
      <c r="P950" s="337"/>
      <c r="Q950" s="337"/>
      <c r="R950" s="337"/>
      <c r="S950" s="337"/>
      <c r="T950" s="337"/>
      <c r="U950" s="337"/>
      <c r="V950" s="337"/>
      <c r="W950" s="337"/>
      <c r="X950" s="337"/>
      <c r="Y950" s="337"/>
      <c r="Z950" s="337"/>
      <c r="AA950" s="337"/>
      <c r="AB950" s="337"/>
      <c r="AC950" s="337"/>
      <c r="AD950" s="337"/>
      <c r="AE950" s="337"/>
      <c r="AF950" s="337"/>
      <c r="AG950" s="337"/>
      <c r="AH950" s="337"/>
      <c r="AI950" s="337"/>
      <c r="AJ950" s="337"/>
      <c r="AK950" s="337"/>
      <c r="AL950" s="337"/>
      <c r="AM950" s="337"/>
      <c r="AN950" s="337"/>
      <c r="AO950" s="337"/>
      <c r="AP950" s="337"/>
      <c r="AQ950" s="337"/>
      <c r="AR950" s="337"/>
    </row>
    <row r="951">
      <c r="A951" s="337"/>
      <c r="B951" s="337"/>
      <c r="C951" s="337"/>
      <c r="D951" s="337"/>
      <c r="E951" s="337"/>
      <c r="F951" s="337"/>
      <c r="G951" s="337"/>
      <c r="H951" s="337"/>
      <c r="I951" s="337"/>
      <c r="J951" s="337"/>
      <c r="K951" s="337"/>
      <c r="L951" s="337"/>
      <c r="M951" s="337"/>
      <c r="N951" s="337"/>
      <c r="O951" s="337"/>
      <c r="P951" s="337"/>
      <c r="Q951" s="337"/>
      <c r="R951" s="337"/>
      <c r="S951" s="337"/>
      <c r="T951" s="337"/>
      <c r="U951" s="337"/>
      <c r="V951" s="337"/>
      <c r="W951" s="337"/>
      <c r="X951" s="337"/>
      <c r="Y951" s="337"/>
      <c r="Z951" s="337"/>
      <c r="AA951" s="337"/>
      <c r="AB951" s="337"/>
      <c r="AC951" s="337"/>
      <c r="AD951" s="337"/>
      <c r="AE951" s="337"/>
      <c r="AF951" s="337"/>
      <c r="AG951" s="337"/>
      <c r="AH951" s="337"/>
      <c r="AI951" s="337"/>
      <c r="AJ951" s="337"/>
      <c r="AK951" s="337"/>
      <c r="AL951" s="337"/>
      <c r="AM951" s="337"/>
      <c r="AN951" s="337"/>
      <c r="AO951" s="337"/>
      <c r="AP951" s="337"/>
      <c r="AQ951" s="337"/>
      <c r="AR951" s="337"/>
    </row>
    <row r="952">
      <c r="A952" s="337"/>
      <c r="B952" s="337"/>
      <c r="C952" s="337"/>
      <c r="D952" s="337"/>
      <c r="E952" s="337"/>
      <c r="F952" s="337"/>
      <c r="G952" s="337"/>
      <c r="H952" s="337"/>
      <c r="I952" s="337"/>
      <c r="J952" s="337"/>
      <c r="K952" s="337"/>
      <c r="L952" s="337"/>
      <c r="M952" s="337"/>
      <c r="N952" s="337"/>
      <c r="O952" s="337"/>
      <c r="P952" s="337"/>
      <c r="Q952" s="337"/>
      <c r="R952" s="337"/>
      <c r="S952" s="337"/>
      <c r="T952" s="337"/>
      <c r="U952" s="337"/>
      <c r="V952" s="337"/>
      <c r="W952" s="337"/>
      <c r="X952" s="337"/>
      <c r="Y952" s="337"/>
      <c r="Z952" s="337"/>
      <c r="AA952" s="337"/>
      <c r="AB952" s="337"/>
      <c r="AC952" s="337"/>
      <c r="AD952" s="337"/>
      <c r="AE952" s="337"/>
      <c r="AF952" s="337"/>
      <c r="AG952" s="337"/>
      <c r="AH952" s="337"/>
      <c r="AI952" s="337"/>
      <c r="AJ952" s="337"/>
      <c r="AK952" s="337"/>
      <c r="AL952" s="337"/>
      <c r="AM952" s="337"/>
      <c r="AN952" s="337"/>
      <c r="AO952" s="337"/>
      <c r="AP952" s="337"/>
      <c r="AQ952" s="337"/>
      <c r="AR952" s="337"/>
    </row>
    <row r="953">
      <c r="A953" s="337"/>
      <c r="B953" s="337"/>
      <c r="C953" s="337"/>
      <c r="D953" s="337"/>
      <c r="E953" s="337"/>
      <c r="F953" s="337"/>
      <c r="G953" s="337"/>
      <c r="H953" s="337"/>
      <c r="I953" s="337"/>
      <c r="J953" s="337"/>
      <c r="K953" s="337"/>
      <c r="L953" s="337"/>
      <c r="M953" s="337"/>
      <c r="N953" s="337"/>
      <c r="O953" s="337"/>
      <c r="P953" s="337"/>
      <c r="Q953" s="337"/>
      <c r="R953" s="337"/>
      <c r="S953" s="337"/>
      <c r="T953" s="337"/>
      <c r="U953" s="337"/>
      <c r="V953" s="337"/>
      <c r="W953" s="337"/>
      <c r="X953" s="337"/>
      <c r="Y953" s="337"/>
      <c r="Z953" s="337"/>
      <c r="AA953" s="337"/>
      <c r="AB953" s="337"/>
      <c r="AC953" s="337"/>
      <c r="AD953" s="337"/>
      <c r="AE953" s="337"/>
      <c r="AF953" s="337"/>
      <c r="AG953" s="337"/>
      <c r="AH953" s="337"/>
      <c r="AI953" s="337"/>
      <c r="AJ953" s="337"/>
      <c r="AK953" s="337"/>
      <c r="AL953" s="337"/>
      <c r="AM953" s="337"/>
      <c r="AN953" s="337"/>
      <c r="AO953" s="337"/>
      <c r="AP953" s="337"/>
      <c r="AQ953" s="337"/>
      <c r="AR953" s="337"/>
    </row>
    <row r="954">
      <c r="A954" s="337"/>
      <c r="B954" s="337"/>
      <c r="C954" s="337"/>
      <c r="D954" s="337"/>
      <c r="E954" s="337"/>
      <c r="F954" s="337"/>
      <c r="G954" s="337"/>
      <c r="H954" s="337"/>
      <c r="I954" s="337"/>
      <c r="J954" s="337"/>
      <c r="K954" s="337"/>
      <c r="L954" s="337"/>
      <c r="M954" s="337"/>
      <c r="N954" s="337"/>
      <c r="O954" s="337"/>
      <c r="P954" s="337"/>
      <c r="Q954" s="337"/>
      <c r="R954" s="337"/>
      <c r="S954" s="337"/>
      <c r="T954" s="337"/>
      <c r="U954" s="337"/>
      <c r="V954" s="337"/>
      <c r="W954" s="337"/>
      <c r="X954" s="337"/>
      <c r="Y954" s="337"/>
      <c r="Z954" s="337"/>
      <c r="AA954" s="337"/>
      <c r="AB954" s="337"/>
      <c r="AC954" s="337"/>
      <c r="AD954" s="337"/>
      <c r="AE954" s="337"/>
      <c r="AF954" s="337"/>
      <c r="AG954" s="337"/>
      <c r="AH954" s="337"/>
      <c r="AI954" s="337"/>
      <c r="AJ954" s="337"/>
      <c r="AK954" s="337"/>
      <c r="AL954" s="337"/>
      <c r="AM954" s="337"/>
      <c r="AN954" s="337"/>
      <c r="AO954" s="337"/>
      <c r="AP954" s="337"/>
      <c r="AQ954" s="337"/>
      <c r="AR954" s="337"/>
    </row>
    <row r="955">
      <c r="A955" s="337"/>
      <c r="B955" s="337"/>
      <c r="C955" s="337"/>
      <c r="D955" s="337"/>
      <c r="E955" s="337"/>
      <c r="F955" s="337"/>
      <c r="G955" s="337"/>
      <c r="H955" s="337"/>
      <c r="I955" s="337"/>
      <c r="J955" s="337"/>
      <c r="K955" s="337"/>
      <c r="L955" s="337"/>
      <c r="M955" s="337"/>
      <c r="N955" s="337"/>
      <c r="O955" s="337"/>
      <c r="P955" s="337"/>
      <c r="Q955" s="337"/>
      <c r="R955" s="337"/>
      <c r="S955" s="337"/>
      <c r="T955" s="337"/>
      <c r="U955" s="337"/>
      <c r="V955" s="337"/>
      <c r="W955" s="337"/>
      <c r="X955" s="337"/>
      <c r="Y955" s="337"/>
      <c r="Z955" s="337"/>
      <c r="AA955" s="337"/>
      <c r="AB955" s="337"/>
      <c r="AC955" s="337"/>
      <c r="AD955" s="337"/>
      <c r="AE955" s="337"/>
      <c r="AF955" s="337"/>
      <c r="AG955" s="337"/>
      <c r="AH955" s="337"/>
      <c r="AI955" s="337"/>
      <c r="AJ955" s="337"/>
      <c r="AK955" s="337"/>
      <c r="AL955" s="337"/>
      <c r="AM955" s="337"/>
      <c r="AN955" s="337"/>
      <c r="AO955" s="337"/>
      <c r="AP955" s="337"/>
      <c r="AQ955" s="337"/>
      <c r="AR955" s="337"/>
    </row>
    <row r="956">
      <c r="A956" s="337"/>
      <c r="B956" s="337"/>
      <c r="C956" s="337"/>
      <c r="D956" s="337"/>
      <c r="E956" s="337"/>
      <c r="F956" s="337"/>
      <c r="G956" s="337"/>
      <c r="H956" s="337"/>
      <c r="I956" s="337"/>
      <c r="J956" s="337"/>
      <c r="K956" s="337"/>
      <c r="L956" s="337"/>
      <c r="M956" s="337"/>
      <c r="N956" s="337"/>
      <c r="O956" s="337"/>
      <c r="P956" s="337"/>
      <c r="Q956" s="337"/>
      <c r="R956" s="337"/>
      <c r="S956" s="337"/>
      <c r="T956" s="337"/>
      <c r="U956" s="337"/>
      <c r="V956" s="337"/>
      <c r="W956" s="337"/>
      <c r="X956" s="337"/>
      <c r="Y956" s="337"/>
      <c r="Z956" s="337"/>
      <c r="AA956" s="337"/>
      <c r="AB956" s="337"/>
      <c r="AC956" s="337"/>
      <c r="AD956" s="337"/>
      <c r="AE956" s="337"/>
      <c r="AF956" s="337"/>
      <c r="AG956" s="337"/>
      <c r="AH956" s="337"/>
      <c r="AI956" s="337"/>
      <c r="AJ956" s="337"/>
      <c r="AK956" s="337"/>
      <c r="AL956" s="337"/>
      <c r="AM956" s="337"/>
      <c r="AN956" s="337"/>
      <c r="AO956" s="337"/>
      <c r="AP956" s="337"/>
      <c r="AQ956" s="337"/>
      <c r="AR956" s="337"/>
    </row>
    <row r="957">
      <c r="A957" s="337"/>
      <c r="B957" s="337"/>
      <c r="C957" s="337"/>
      <c r="D957" s="337"/>
      <c r="E957" s="337"/>
      <c r="F957" s="337"/>
      <c r="G957" s="337"/>
      <c r="H957" s="337"/>
      <c r="I957" s="337"/>
      <c r="J957" s="337"/>
      <c r="K957" s="337"/>
      <c r="L957" s="337"/>
      <c r="M957" s="337"/>
      <c r="N957" s="337"/>
      <c r="O957" s="337"/>
      <c r="P957" s="337"/>
      <c r="Q957" s="337"/>
      <c r="R957" s="337"/>
      <c r="S957" s="337"/>
      <c r="T957" s="337"/>
      <c r="U957" s="337"/>
      <c r="V957" s="337"/>
      <c r="W957" s="337"/>
      <c r="X957" s="337"/>
      <c r="Y957" s="337"/>
      <c r="Z957" s="337"/>
      <c r="AA957" s="337"/>
      <c r="AB957" s="337"/>
      <c r="AC957" s="337"/>
      <c r="AD957" s="337"/>
      <c r="AE957" s="337"/>
      <c r="AF957" s="337"/>
      <c r="AG957" s="337"/>
      <c r="AH957" s="337"/>
      <c r="AI957" s="337"/>
      <c r="AJ957" s="337"/>
      <c r="AK957" s="337"/>
      <c r="AL957" s="337"/>
      <c r="AM957" s="337"/>
      <c r="AN957" s="337"/>
      <c r="AO957" s="337"/>
      <c r="AP957" s="337"/>
      <c r="AQ957" s="337"/>
      <c r="AR957" s="337"/>
    </row>
    <row r="958">
      <c r="A958" s="337"/>
      <c r="B958" s="337"/>
      <c r="C958" s="337"/>
      <c r="D958" s="337"/>
      <c r="E958" s="337"/>
      <c r="F958" s="337"/>
      <c r="G958" s="337"/>
      <c r="H958" s="337"/>
      <c r="I958" s="337"/>
      <c r="J958" s="337"/>
      <c r="K958" s="337"/>
      <c r="L958" s="337"/>
      <c r="M958" s="337"/>
      <c r="N958" s="337"/>
      <c r="O958" s="337"/>
      <c r="P958" s="337"/>
      <c r="Q958" s="337"/>
      <c r="R958" s="337"/>
      <c r="S958" s="337"/>
      <c r="T958" s="337"/>
      <c r="U958" s="337"/>
      <c r="V958" s="337"/>
      <c r="W958" s="337"/>
      <c r="X958" s="337"/>
      <c r="Y958" s="337"/>
      <c r="Z958" s="337"/>
      <c r="AA958" s="337"/>
      <c r="AB958" s="337"/>
      <c r="AC958" s="337"/>
      <c r="AD958" s="337"/>
      <c r="AE958" s="337"/>
      <c r="AF958" s="337"/>
      <c r="AG958" s="337"/>
      <c r="AH958" s="337"/>
      <c r="AI958" s="337"/>
      <c r="AJ958" s="337"/>
      <c r="AK958" s="337"/>
      <c r="AL958" s="337"/>
      <c r="AM958" s="337"/>
      <c r="AN958" s="337"/>
      <c r="AO958" s="337"/>
      <c r="AP958" s="337"/>
      <c r="AQ958" s="337"/>
      <c r="AR958" s="337"/>
    </row>
    <row r="959">
      <c r="A959" s="337"/>
      <c r="B959" s="337"/>
      <c r="C959" s="337"/>
      <c r="D959" s="337"/>
      <c r="E959" s="337"/>
      <c r="F959" s="337"/>
      <c r="G959" s="337"/>
      <c r="H959" s="337"/>
      <c r="I959" s="337"/>
      <c r="J959" s="337"/>
      <c r="K959" s="337"/>
      <c r="L959" s="337"/>
      <c r="M959" s="337"/>
      <c r="N959" s="337"/>
      <c r="O959" s="337"/>
      <c r="P959" s="337"/>
      <c r="Q959" s="337"/>
      <c r="R959" s="337"/>
      <c r="S959" s="337"/>
      <c r="T959" s="337"/>
      <c r="U959" s="337"/>
      <c r="V959" s="337"/>
      <c r="W959" s="337"/>
      <c r="X959" s="337"/>
      <c r="Y959" s="337"/>
      <c r="Z959" s="337"/>
      <c r="AA959" s="337"/>
      <c r="AB959" s="337"/>
      <c r="AC959" s="337"/>
      <c r="AD959" s="337"/>
      <c r="AE959" s="337"/>
      <c r="AF959" s="337"/>
      <c r="AG959" s="337"/>
      <c r="AH959" s="337"/>
      <c r="AI959" s="337"/>
      <c r="AJ959" s="337"/>
      <c r="AK959" s="337"/>
      <c r="AL959" s="337"/>
      <c r="AM959" s="337"/>
      <c r="AN959" s="337"/>
      <c r="AO959" s="337"/>
      <c r="AP959" s="337"/>
      <c r="AQ959" s="337"/>
      <c r="AR959" s="337"/>
    </row>
    <row r="960">
      <c r="A960" s="337"/>
      <c r="B960" s="337"/>
      <c r="C960" s="337"/>
      <c r="D960" s="337"/>
      <c r="E960" s="337"/>
      <c r="F960" s="337"/>
      <c r="G960" s="337"/>
      <c r="H960" s="337"/>
      <c r="I960" s="337"/>
      <c r="J960" s="337"/>
      <c r="K960" s="337"/>
      <c r="L960" s="337"/>
      <c r="M960" s="337"/>
      <c r="N960" s="337"/>
      <c r="O960" s="337"/>
      <c r="P960" s="337"/>
      <c r="Q960" s="337"/>
      <c r="R960" s="337"/>
      <c r="S960" s="337"/>
      <c r="T960" s="337"/>
      <c r="U960" s="337"/>
      <c r="V960" s="337"/>
      <c r="W960" s="337"/>
      <c r="X960" s="337"/>
      <c r="Y960" s="337"/>
      <c r="Z960" s="337"/>
      <c r="AA960" s="337"/>
      <c r="AB960" s="337"/>
      <c r="AC960" s="337"/>
      <c r="AD960" s="337"/>
      <c r="AE960" s="337"/>
      <c r="AF960" s="337"/>
      <c r="AG960" s="337"/>
      <c r="AH960" s="337"/>
      <c r="AI960" s="337"/>
      <c r="AJ960" s="337"/>
      <c r="AK960" s="337"/>
      <c r="AL960" s="337"/>
      <c r="AM960" s="337"/>
      <c r="AN960" s="337"/>
      <c r="AO960" s="337"/>
      <c r="AP960" s="337"/>
      <c r="AQ960" s="337"/>
      <c r="AR960" s="337"/>
    </row>
    <row r="961">
      <c r="A961" s="337"/>
      <c r="B961" s="337"/>
      <c r="C961" s="337"/>
      <c r="D961" s="337"/>
      <c r="E961" s="337"/>
      <c r="F961" s="337"/>
      <c r="G961" s="337"/>
      <c r="H961" s="337"/>
      <c r="I961" s="337"/>
      <c r="J961" s="337"/>
      <c r="K961" s="337"/>
      <c r="L961" s="337"/>
      <c r="M961" s="337"/>
      <c r="N961" s="337"/>
      <c r="O961" s="337"/>
      <c r="P961" s="337"/>
      <c r="Q961" s="337"/>
      <c r="R961" s="337"/>
      <c r="S961" s="337"/>
      <c r="T961" s="337"/>
      <c r="U961" s="337"/>
      <c r="V961" s="337"/>
      <c r="W961" s="337"/>
      <c r="X961" s="337"/>
      <c r="Y961" s="337"/>
      <c r="Z961" s="337"/>
      <c r="AA961" s="337"/>
      <c r="AB961" s="337"/>
      <c r="AC961" s="337"/>
      <c r="AD961" s="337"/>
      <c r="AE961" s="337"/>
      <c r="AF961" s="337"/>
      <c r="AG961" s="337"/>
      <c r="AH961" s="337"/>
      <c r="AI961" s="337"/>
      <c r="AJ961" s="337"/>
      <c r="AK961" s="337"/>
      <c r="AL961" s="337"/>
      <c r="AM961" s="337"/>
      <c r="AN961" s="337"/>
      <c r="AO961" s="337"/>
      <c r="AP961" s="337"/>
      <c r="AQ961" s="337"/>
      <c r="AR961" s="337"/>
    </row>
    <row r="962">
      <c r="A962" s="337"/>
      <c r="B962" s="337"/>
      <c r="C962" s="337"/>
      <c r="D962" s="337"/>
      <c r="E962" s="337"/>
      <c r="F962" s="337"/>
      <c r="G962" s="337"/>
      <c r="H962" s="337"/>
      <c r="I962" s="337"/>
      <c r="J962" s="337"/>
      <c r="K962" s="337"/>
      <c r="L962" s="337"/>
      <c r="M962" s="337"/>
      <c r="N962" s="337"/>
      <c r="O962" s="337"/>
      <c r="P962" s="337"/>
      <c r="Q962" s="337"/>
      <c r="R962" s="337"/>
      <c r="S962" s="337"/>
      <c r="T962" s="337"/>
      <c r="U962" s="337"/>
      <c r="V962" s="337"/>
      <c r="W962" s="337"/>
      <c r="X962" s="337"/>
      <c r="Y962" s="337"/>
      <c r="Z962" s="337"/>
      <c r="AA962" s="337"/>
      <c r="AB962" s="337"/>
      <c r="AC962" s="337"/>
      <c r="AD962" s="337"/>
      <c r="AE962" s="337"/>
      <c r="AF962" s="337"/>
      <c r="AG962" s="337"/>
      <c r="AH962" s="337"/>
      <c r="AI962" s="337"/>
      <c r="AJ962" s="337"/>
      <c r="AK962" s="337"/>
      <c r="AL962" s="337"/>
      <c r="AM962" s="337"/>
      <c r="AN962" s="337"/>
      <c r="AO962" s="337"/>
      <c r="AP962" s="337"/>
      <c r="AQ962" s="337"/>
      <c r="AR962" s="337"/>
    </row>
    <row r="963">
      <c r="A963" s="337"/>
      <c r="B963" s="337"/>
      <c r="C963" s="337"/>
      <c r="D963" s="337"/>
      <c r="E963" s="337"/>
      <c r="F963" s="337"/>
      <c r="G963" s="337"/>
      <c r="H963" s="337"/>
      <c r="I963" s="337"/>
      <c r="J963" s="337"/>
      <c r="K963" s="337"/>
      <c r="L963" s="337"/>
      <c r="M963" s="337"/>
      <c r="N963" s="337"/>
      <c r="O963" s="337"/>
      <c r="P963" s="337"/>
      <c r="Q963" s="337"/>
      <c r="R963" s="337"/>
      <c r="S963" s="337"/>
      <c r="T963" s="337"/>
      <c r="U963" s="337"/>
      <c r="V963" s="337"/>
      <c r="W963" s="337"/>
      <c r="X963" s="337"/>
      <c r="Y963" s="337"/>
      <c r="Z963" s="337"/>
      <c r="AA963" s="337"/>
      <c r="AB963" s="337"/>
      <c r="AC963" s="337"/>
      <c r="AD963" s="337"/>
      <c r="AE963" s="337"/>
      <c r="AF963" s="337"/>
      <c r="AG963" s="337"/>
      <c r="AH963" s="337"/>
      <c r="AI963" s="337"/>
      <c r="AJ963" s="337"/>
      <c r="AK963" s="337"/>
      <c r="AL963" s="337"/>
      <c r="AM963" s="337"/>
      <c r="AN963" s="337"/>
      <c r="AO963" s="337"/>
      <c r="AP963" s="337"/>
      <c r="AQ963" s="337"/>
      <c r="AR963" s="337"/>
    </row>
    <row r="964">
      <c r="A964" s="337"/>
      <c r="B964" s="337"/>
      <c r="C964" s="337"/>
      <c r="D964" s="337"/>
      <c r="E964" s="337"/>
      <c r="F964" s="337"/>
      <c r="G964" s="337"/>
      <c r="H964" s="337"/>
      <c r="I964" s="337"/>
      <c r="J964" s="337"/>
      <c r="K964" s="337"/>
      <c r="L964" s="337"/>
      <c r="M964" s="337"/>
      <c r="N964" s="337"/>
      <c r="O964" s="337"/>
      <c r="P964" s="337"/>
      <c r="Q964" s="337"/>
      <c r="R964" s="337"/>
      <c r="S964" s="337"/>
      <c r="T964" s="337"/>
      <c r="U964" s="337"/>
      <c r="V964" s="337"/>
      <c r="W964" s="337"/>
      <c r="X964" s="337"/>
      <c r="Y964" s="337"/>
      <c r="Z964" s="337"/>
      <c r="AA964" s="337"/>
      <c r="AB964" s="337"/>
      <c r="AC964" s="337"/>
      <c r="AD964" s="337"/>
      <c r="AE964" s="337"/>
      <c r="AF964" s="337"/>
      <c r="AG964" s="337"/>
      <c r="AH964" s="337"/>
      <c r="AI964" s="337"/>
      <c r="AJ964" s="337"/>
      <c r="AK964" s="337"/>
      <c r="AL964" s="337"/>
      <c r="AM964" s="337"/>
      <c r="AN964" s="337"/>
      <c r="AO964" s="337"/>
      <c r="AP964" s="337"/>
      <c r="AQ964" s="337"/>
      <c r="AR964" s="337"/>
    </row>
    <row r="965">
      <c r="A965" s="337"/>
      <c r="B965" s="337"/>
      <c r="C965" s="337"/>
      <c r="D965" s="337"/>
      <c r="E965" s="337"/>
      <c r="F965" s="337"/>
      <c r="G965" s="337"/>
      <c r="H965" s="337"/>
      <c r="I965" s="337"/>
      <c r="J965" s="337"/>
      <c r="K965" s="337"/>
      <c r="L965" s="337"/>
      <c r="M965" s="337"/>
      <c r="N965" s="337"/>
      <c r="O965" s="337"/>
      <c r="P965" s="337"/>
      <c r="Q965" s="337"/>
      <c r="R965" s="337"/>
      <c r="S965" s="337"/>
      <c r="T965" s="337"/>
      <c r="U965" s="337"/>
      <c r="V965" s="337"/>
      <c r="W965" s="337"/>
      <c r="X965" s="337"/>
      <c r="Y965" s="337"/>
      <c r="Z965" s="337"/>
      <c r="AA965" s="337"/>
      <c r="AB965" s="337"/>
      <c r="AC965" s="337"/>
      <c r="AD965" s="337"/>
      <c r="AE965" s="337"/>
      <c r="AF965" s="337"/>
      <c r="AG965" s="337"/>
      <c r="AH965" s="337"/>
      <c r="AI965" s="337"/>
      <c r="AJ965" s="337"/>
      <c r="AK965" s="337"/>
      <c r="AL965" s="337"/>
      <c r="AM965" s="337"/>
      <c r="AN965" s="337"/>
      <c r="AO965" s="337"/>
      <c r="AP965" s="337"/>
      <c r="AQ965" s="337"/>
      <c r="AR965" s="337"/>
    </row>
    <row r="966">
      <c r="A966" s="337"/>
      <c r="B966" s="337"/>
      <c r="C966" s="337"/>
      <c r="D966" s="337"/>
      <c r="E966" s="337"/>
      <c r="F966" s="337"/>
      <c r="G966" s="337"/>
      <c r="H966" s="337"/>
      <c r="I966" s="337"/>
      <c r="J966" s="337"/>
      <c r="K966" s="337"/>
      <c r="L966" s="337"/>
      <c r="M966" s="337"/>
      <c r="N966" s="337"/>
      <c r="O966" s="337"/>
      <c r="P966" s="337"/>
      <c r="Q966" s="337"/>
      <c r="R966" s="337"/>
      <c r="S966" s="337"/>
      <c r="T966" s="337"/>
      <c r="U966" s="337"/>
      <c r="V966" s="337"/>
      <c r="W966" s="337"/>
      <c r="X966" s="337"/>
      <c r="Y966" s="337"/>
      <c r="Z966" s="337"/>
      <c r="AA966" s="337"/>
      <c r="AB966" s="337"/>
      <c r="AC966" s="337"/>
      <c r="AD966" s="337"/>
      <c r="AE966" s="337"/>
      <c r="AF966" s="337"/>
      <c r="AG966" s="337"/>
      <c r="AH966" s="337"/>
      <c r="AI966" s="337"/>
      <c r="AJ966" s="337"/>
      <c r="AK966" s="337"/>
      <c r="AL966" s="337"/>
      <c r="AM966" s="337"/>
      <c r="AN966" s="337"/>
      <c r="AO966" s="337"/>
      <c r="AP966" s="337"/>
      <c r="AQ966" s="337"/>
      <c r="AR966" s="337"/>
    </row>
    <row r="967">
      <c r="A967" s="337"/>
      <c r="B967" s="337"/>
      <c r="C967" s="337"/>
      <c r="D967" s="337"/>
      <c r="E967" s="337"/>
      <c r="F967" s="337"/>
      <c r="G967" s="337"/>
      <c r="H967" s="337"/>
      <c r="I967" s="337"/>
      <c r="J967" s="337"/>
      <c r="K967" s="337"/>
      <c r="L967" s="337"/>
      <c r="M967" s="337"/>
      <c r="N967" s="337"/>
      <c r="O967" s="337"/>
      <c r="P967" s="337"/>
      <c r="Q967" s="337"/>
      <c r="R967" s="337"/>
      <c r="S967" s="337"/>
      <c r="T967" s="337"/>
      <c r="U967" s="337"/>
      <c r="V967" s="337"/>
      <c r="W967" s="337"/>
      <c r="X967" s="337"/>
      <c r="Y967" s="337"/>
      <c r="Z967" s="337"/>
      <c r="AA967" s="337"/>
      <c r="AB967" s="337"/>
      <c r="AC967" s="337"/>
      <c r="AD967" s="337"/>
      <c r="AE967" s="337"/>
      <c r="AF967" s="337"/>
      <c r="AG967" s="337"/>
      <c r="AH967" s="337"/>
      <c r="AI967" s="337"/>
      <c r="AJ967" s="337"/>
      <c r="AK967" s="337"/>
      <c r="AL967" s="337"/>
      <c r="AM967" s="337"/>
      <c r="AN967" s="337"/>
      <c r="AO967" s="337"/>
      <c r="AP967" s="337"/>
      <c r="AQ967" s="337"/>
      <c r="AR967" s="337"/>
    </row>
    <row r="968">
      <c r="A968" s="337"/>
      <c r="B968" s="337"/>
      <c r="C968" s="337"/>
      <c r="D968" s="337"/>
      <c r="E968" s="337"/>
      <c r="F968" s="337"/>
      <c r="G968" s="337"/>
      <c r="H968" s="337"/>
      <c r="I968" s="337"/>
      <c r="J968" s="337"/>
      <c r="K968" s="337"/>
      <c r="L968" s="337"/>
      <c r="M968" s="337"/>
      <c r="N968" s="337"/>
      <c r="O968" s="337"/>
      <c r="P968" s="337"/>
      <c r="Q968" s="337"/>
      <c r="R968" s="337"/>
      <c r="S968" s="337"/>
      <c r="T968" s="337"/>
      <c r="U968" s="337"/>
      <c r="V968" s="337"/>
      <c r="W968" s="337"/>
      <c r="X968" s="337"/>
      <c r="Y968" s="337"/>
      <c r="Z968" s="337"/>
      <c r="AA968" s="337"/>
      <c r="AB968" s="337"/>
      <c r="AC968" s="337"/>
      <c r="AD968" s="337"/>
      <c r="AE968" s="337"/>
      <c r="AF968" s="337"/>
      <c r="AG968" s="337"/>
      <c r="AH968" s="337"/>
      <c r="AI968" s="337"/>
      <c r="AJ968" s="337"/>
      <c r="AK968" s="337"/>
      <c r="AL968" s="337"/>
      <c r="AM968" s="337"/>
      <c r="AN968" s="337"/>
      <c r="AO968" s="337"/>
      <c r="AP968" s="337"/>
      <c r="AQ968" s="337"/>
      <c r="AR968" s="337"/>
    </row>
    <row r="969">
      <c r="A969" s="337"/>
      <c r="B969" s="337"/>
      <c r="C969" s="337"/>
      <c r="D969" s="337"/>
      <c r="E969" s="337"/>
      <c r="F969" s="337"/>
      <c r="G969" s="337"/>
      <c r="H969" s="337"/>
      <c r="I969" s="337"/>
      <c r="J969" s="337"/>
      <c r="K969" s="337"/>
      <c r="L969" s="337"/>
      <c r="M969" s="337"/>
      <c r="N969" s="337"/>
      <c r="O969" s="337"/>
      <c r="P969" s="337"/>
      <c r="Q969" s="337"/>
      <c r="R969" s="337"/>
      <c r="S969" s="337"/>
      <c r="T969" s="337"/>
      <c r="U969" s="337"/>
      <c r="V969" s="337"/>
      <c r="W969" s="337"/>
      <c r="X969" s="337"/>
      <c r="Y969" s="337"/>
      <c r="Z969" s="337"/>
      <c r="AA969" s="337"/>
      <c r="AB969" s="337"/>
      <c r="AC969" s="337"/>
      <c r="AD969" s="337"/>
      <c r="AE969" s="337"/>
      <c r="AF969" s="337"/>
      <c r="AG969" s="337"/>
      <c r="AH969" s="337"/>
      <c r="AI969" s="337"/>
      <c r="AJ969" s="337"/>
      <c r="AK969" s="337"/>
      <c r="AL969" s="337"/>
      <c r="AM969" s="337"/>
      <c r="AN969" s="337"/>
      <c r="AO969" s="337"/>
      <c r="AP969" s="337"/>
      <c r="AQ969" s="337"/>
      <c r="AR969" s="337"/>
    </row>
    <row r="970">
      <c r="A970" s="337"/>
      <c r="B970" s="337"/>
      <c r="C970" s="337"/>
      <c r="D970" s="337"/>
      <c r="E970" s="337"/>
      <c r="F970" s="337"/>
      <c r="G970" s="337"/>
      <c r="H970" s="337"/>
      <c r="I970" s="337"/>
      <c r="J970" s="337"/>
      <c r="K970" s="337"/>
      <c r="L970" s="337"/>
      <c r="M970" s="337"/>
      <c r="N970" s="337"/>
      <c r="O970" s="337"/>
      <c r="P970" s="337"/>
      <c r="Q970" s="337"/>
      <c r="R970" s="337"/>
      <c r="S970" s="337"/>
      <c r="T970" s="337"/>
      <c r="U970" s="337"/>
      <c r="V970" s="337"/>
      <c r="W970" s="337"/>
      <c r="X970" s="337"/>
      <c r="Y970" s="337"/>
      <c r="Z970" s="337"/>
      <c r="AA970" s="337"/>
      <c r="AB970" s="337"/>
      <c r="AC970" s="337"/>
      <c r="AD970" s="337"/>
      <c r="AE970" s="337"/>
      <c r="AF970" s="337"/>
      <c r="AG970" s="337"/>
      <c r="AH970" s="337"/>
      <c r="AI970" s="337"/>
      <c r="AJ970" s="337"/>
      <c r="AK970" s="337"/>
      <c r="AL970" s="337"/>
      <c r="AM970" s="337"/>
      <c r="AN970" s="337"/>
      <c r="AO970" s="337"/>
      <c r="AP970" s="337"/>
      <c r="AQ970" s="337"/>
      <c r="AR970" s="337"/>
    </row>
    <row r="971">
      <c r="A971" s="337"/>
      <c r="B971" s="337"/>
      <c r="C971" s="337"/>
      <c r="D971" s="337"/>
      <c r="E971" s="337"/>
      <c r="F971" s="337"/>
      <c r="G971" s="337"/>
      <c r="H971" s="337"/>
      <c r="I971" s="337"/>
      <c r="J971" s="337"/>
      <c r="K971" s="337"/>
      <c r="L971" s="337"/>
      <c r="M971" s="337"/>
      <c r="N971" s="337"/>
      <c r="O971" s="337"/>
      <c r="P971" s="337"/>
      <c r="Q971" s="337"/>
      <c r="R971" s="337"/>
      <c r="S971" s="337"/>
      <c r="T971" s="337"/>
      <c r="U971" s="337"/>
      <c r="V971" s="337"/>
      <c r="W971" s="337"/>
      <c r="X971" s="337"/>
      <c r="Y971" s="337"/>
      <c r="Z971" s="337"/>
      <c r="AA971" s="337"/>
      <c r="AB971" s="337"/>
      <c r="AC971" s="337"/>
      <c r="AD971" s="337"/>
      <c r="AE971" s="337"/>
      <c r="AF971" s="337"/>
      <c r="AG971" s="337"/>
      <c r="AH971" s="337"/>
      <c r="AI971" s="337"/>
      <c r="AJ971" s="337"/>
      <c r="AK971" s="337"/>
      <c r="AL971" s="337"/>
      <c r="AM971" s="337"/>
      <c r="AN971" s="337"/>
      <c r="AO971" s="337"/>
      <c r="AP971" s="337"/>
      <c r="AQ971" s="337"/>
      <c r="AR971" s="337"/>
    </row>
    <row r="972">
      <c r="A972" s="337"/>
      <c r="B972" s="337"/>
      <c r="C972" s="337"/>
      <c r="D972" s="337"/>
      <c r="E972" s="337"/>
      <c r="F972" s="337"/>
      <c r="G972" s="337"/>
      <c r="H972" s="337"/>
      <c r="I972" s="337"/>
      <c r="J972" s="337"/>
      <c r="K972" s="337"/>
      <c r="L972" s="337"/>
      <c r="M972" s="337"/>
      <c r="N972" s="337"/>
      <c r="O972" s="337"/>
      <c r="P972" s="337"/>
      <c r="Q972" s="337"/>
      <c r="R972" s="337"/>
      <c r="S972" s="337"/>
      <c r="T972" s="337"/>
      <c r="U972" s="337"/>
      <c r="V972" s="337"/>
      <c r="W972" s="337"/>
      <c r="X972" s="337"/>
      <c r="Y972" s="337"/>
      <c r="Z972" s="337"/>
      <c r="AA972" s="337"/>
      <c r="AB972" s="337"/>
      <c r="AC972" s="337"/>
      <c r="AD972" s="337"/>
      <c r="AE972" s="337"/>
      <c r="AF972" s="337"/>
      <c r="AG972" s="337"/>
      <c r="AH972" s="337"/>
      <c r="AI972" s="337"/>
      <c r="AJ972" s="337"/>
      <c r="AK972" s="337"/>
      <c r="AL972" s="337"/>
      <c r="AM972" s="337"/>
      <c r="AN972" s="337"/>
      <c r="AO972" s="337"/>
      <c r="AP972" s="337"/>
      <c r="AQ972" s="337"/>
      <c r="AR972" s="337"/>
    </row>
    <row r="973">
      <c r="A973" s="337"/>
      <c r="B973" s="337"/>
      <c r="C973" s="337"/>
      <c r="D973" s="337"/>
      <c r="E973" s="337"/>
      <c r="F973" s="337"/>
      <c r="G973" s="337"/>
      <c r="H973" s="337"/>
      <c r="I973" s="337"/>
      <c r="J973" s="337"/>
      <c r="K973" s="337"/>
      <c r="L973" s="337"/>
      <c r="M973" s="337"/>
      <c r="N973" s="337"/>
      <c r="O973" s="337"/>
      <c r="P973" s="337"/>
      <c r="Q973" s="337"/>
      <c r="R973" s="337"/>
      <c r="S973" s="337"/>
      <c r="T973" s="337"/>
      <c r="U973" s="337"/>
      <c r="V973" s="337"/>
      <c r="W973" s="337"/>
      <c r="X973" s="337"/>
      <c r="Y973" s="337"/>
      <c r="Z973" s="337"/>
      <c r="AA973" s="337"/>
      <c r="AB973" s="337"/>
      <c r="AC973" s="337"/>
      <c r="AD973" s="337"/>
      <c r="AE973" s="337"/>
      <c r="AF973" s="337"/>
      <c r="AG973" s="337"/>
      <c r="AH973" s="337"/>
      <c r="AI973" s="337"/>
      <c r="AJ973" s="337"/>
      <c r="AK973" s="337"/>
      <c r="AL973" s="337"/>
      <c r="AM973" s="337"/>
      <c r="AN973" s="337"/>
      <c r="AO973" s="337"/>
      <c r="AP973" s="337"/>
      <c r="AQ973" s="337"/>
      <c r="AR973" s="337"/>
    </row>
    <row r="974">
      <c r="A974" s="337"/>
      <c r="B974" s="337"/>
      <c r="C974" s="337"/>
      <c r="D974" s="337"/>
      <c r="E974" s="337"/>
      <c r="F974" s="337"/>
      <c r="G974" s="337"/>
      <c r="H974" s="337"/>
      <c r="I974" s="337"/>
      <c r="J974" s="337"/>
      <c r="K974" s="337"/>
      <c r="L974" s="337"/>
      <c r="M974" s="337"/>
      <c r="N974" s="337"/>
      <c r="O974" s="337"/>
      <c r="P974" s="337"/>
      <c r="Q974" s="337"/>
      <c r="R974" s="337"/>
      <c r="S974" s="337"/>
      <c r="T974" s="337"/>
      <c r="U974" s="337"/>
      <c r="V974" s="337"/>
      <c r="W974" s="337"/>
      <c r="X974" s="337"/>
      <c r="Y974" s="337"/>
      <c r="Z974" s="337"/>
      <c r="AA974" s="337"/>
      <c r="AB974" s="337"/>
      <c r="AC974" s="337"/>
      <c r="AD974" s="337"/>
      <c r="AE974" s="337"/>
      <c r="AF974" s="337"/>
      <c r="AG974" s="337"/>
      <c r="AH974" s="337"/>
      <c r="AI974" s="337"/>
      <c r="AJ974" s="337"/>
      <c r="AK974" s="337"/>
      <c r="AL974" s="337"/>
      <c r="AM974" s="337"/>
      <c r="AN974" s="337"/>
      <c r="AO974" s="337"/>
      <c r="AP974" s="337"/>
      <c r="AQ974" s="337"/>
      <c r="AR974" s="337"/>
    </row>
    <row r="975">
      <c r="A975" s="337"/>
      <c r="B975" s="337"/>
      <c r="C975" s="337"/>
      <c r="D975" s="337"/>
      <c r="E975" s="337"/>
      <c r="F975" s="337"/>
      <c r="G975" s="337"/>
      <c r="H975" s="337"/>
      <c r="I975" s="337"/>
      <c r="J975" s="337"/>
      <c r="K975" s="337"/>
      <c r="L975" s="337"/>
      <c r="M975" s="337"/>
      <c r="N975" s="337"/>
      <c r="O975" s="337"/>
      <c r="P975" s="337"/>
      <c r="Q975" s="337"/>
      <c r="R975" s="337"/>
      <c r="S975" s="337"/>
      <c r="T975" s="337"/>
      <c r="U975" s="337"/>
      <c r="V975" s="337"/>
      <c r="W975" s="337"/>
      <c r="X975" s="337"/>
      <c r="Y975" s="337"/>
      <c r="Z975" s="337"/>
      <c r="AA975" s="337"/>
      <c r="AB975" s="337"/>
      <c r="AC975" s="337"/>
      <c r="AD975" s="337"/>
      <c r="AE975" s="337"/>
      <c r="AF975" s="337"/>
      <c r="AG975" s="337"/>
      <c r="AH975" s="337"/>
      <c r="AI975" s="337"/>
      <c r="AJ975" s="337"/>
      <c r="AK975" s="337"/>
      <c r="AL975" s="337"/>
      <c r="AM975" s="337"/>
      <c r="AN975" s="337"/>
      <c r="AO975" s="337"/>
      <c r="AP975" s="337"/>
      <c r="AQ975" s="337"/>
      <c r="AR975" s="337"/>
    </row>
    <row r="976">
      <c r="A976" s="337"/>
      <c r="B976" s="337"/>
      <c r="C976" s="337"/>
      <c r="D976" s="337"/>
      <c r="E976" s="337"/>
      <c r="F976" s="337"/>
      <c r="G976" s="337"/>
      <c r="H976" s="337"/>
      <c r="I976" s="337"/>
      <c r="J976" s="337"/>
      <c r="K976" s="337"/>
      <c r="L976" s="337"/>
      <c r="M976" s="337"/>
      <c r="N976" s="337"/>
      <c r="O976" s="337"/>
      <c r="P976" s="337"/>
      <c r="Q976" s="337"/>
      <c r="R976" s="337"/>
      <c r="S976" s="337"/>
      <c r="T976" s="337"/>
      <c r="U976" s="337"/>
      <c r="V976" s="337"/>
      <c r="W976" s="337"/>
      <c r="X976" s="337"/>
      <c r="Y976" s="337"/>
      <c r="Z976" s="337"/>
      <c r="AA976" s="337"/>
      <c r="AB976" s="337"/>
      <c r="AC976" s="337"/>
      <c r="AD976" s="337"/>
      <c r="AE976" s="337"/>
      <c r="AF976" s="337"/>
      <c r="AG976" s="337"/>
      <c r="AH976" s="337"/>
      <c r="AI976" s="337"/>
      <c r="AJ976" s="337"/>
      <c r="AK976" s="337"/>
      <c r="AL976" s="337"/>
      <c r="AM976" s="337"/>
      <c r="AN976" s="337"/>
      <c r="AO976" s="337"/>
      <c r="AP976" s="337"/>
      <c r="AQ976" s="337"/>
      <c r="AR976" s="337"/>
    </row>
    <row r="977">
      <c r="A977" s="337"/>
      <c r="B977" s="337"/>
      <c r="C977" s="337"/>
      <c r="D977" s="337"/>
      <c r="E977" s="337"/>
      <c r="F977" s="337"/>
      <c r="G977" s="337"/>
      <c r="H977" s="337"/>
      <c r="I977" s="337"/>
      <c r="J977" s="337"/>
      <c r="K977" s="337"/>
      <c r="L977" s="337"/>
      <c r="M977" s="337"/>
      <c r="N977" s="337"/>
      <c r="O977" s="337"/>
      <c r="P977" s="337"/>
      <c r="Q977" s="337"/>
      <c r="R977" s="337"/>
      <c r="S977" s="337"/>
      <c r="T977" s="337"/>
      <c r="U977" s="337"/>
      <c r="V977" s="337"/>
      <c r="W977" s="337"/>
      <c r="X977" s="337"/>
      <c r="Y977" s="337"/>
      <c r="Z977" s="337"/>
      <c r="AA977" s="337"/>
      <c r="AB977" s="337"/>
      <c r="AC977" s="337"/>
      <c r="AD977" s="337"/>
      <c r="AE977" s="337"/>
      <c r="AF977" s="337"/>
      <c r="AG977" s="337"/>
      <c r="AH977" s="337"/>
      <c r="AI977" s="337"/>
      <c r="AJ977" s="337"/>
      <c r="AK977" s="337"/>
      <c r="AL977" s="337"/>
      <c r="AM977" s="337"/>
      <c r="AN977" s="337"/>
      <c r="AO977" s="337"/>
      <c r="AP977" s="337"/>
      <c r="AQ977" s="337"/>
      <c r="AR977" s="337"/>
    </row>
    <row r="978">
      <c r="A978" s="337"/>
      <c r="B978" s="337"/>
      <c r="C978" s="337"/>
      <c r="D978" s="337"/>
      <c r="E978" s="337"/>
      <c r="F978" s="337"/>
      <c r="G978" s="337"/>
      <c r="H978" s="337"/>
      <c r="I978" s="337"/>
      <c r="J978" s="337"/>
      <c r="K978" s="337"/>
      <c r="L978" s="337"/>
      <c r="M978" s="337"/>
      <c r="N978" s="337"/>
      <c r="O978" s="337"/>
      <c r="P978" s="337"/>
      <c r="Q978" s="337"/>
      <c r="R978" s="337"/>
      <c r="S978" s="337"/>
      <c r="T978" s="337"/>
      <c r="U978" s="337"/>
      <c r="V978" s="337"/>
      <c r="W978" s="337"/>
      <c r="X978" s="337"/>
      <c r="Y978" s="337"/>
      <c r="Z978" s="337"/>
      <c r="AA978" s="337"/>
      <c r="AB978" s="337"/>
      <c r="AC978" s="337"/>
      <c r="AD978" s="337"/>
      <c r="AE978" s="337"/>
      <c r="AF978" s="337"/>
      <c r="AG978" s="337"/>
      <c r="AH978" s="337"/>
      <c r="AI978" s="337"/>
      <c r="AJ978" s="337"/>
      <c r="AK978" s="337"/>
      <c r="AL978" s="337"/>
      <c r="AM978" s="337"/>
      <c r="AN978" s="337"/>
      <c r="AO978" s="337"/>
      <c r="AP978" s="337"/>
      <c r="AQ978" s="337"/>
      <c r="AR978" s="337"/>
    </row>
    <row r="979">
      <c r="A979" s="337"/>
      <c r="B979" s="337"/>
      <c r="C979" s="337"/>
      <c r="D979" s="337"/>
      <c r="E979" s="337"/>
      <c r="F979" s="337"/>
      <c r="G979" s="337"/>
      <c r="H979" s="337"/>
      <c r="I979" s="337"/>
      <c r="J979" s="337"/>
      <c r="K979" s="337"/>
      <c r="L979" s="337"/>
      <c r="M979" s="337"/>
      <c r="N979" s="337"/>
      <c r="O979" s="337"/>
      <c r="P979" s="337"/>
      <c r="Q979" s="337"/>
      <c r="R979" s="337"/>
      <c r="S979" s="337"/>
      <c r="T979" s="337"/>
      <c r="U979" s="337"/>
      <c r="V979" s="337"/>
      <c r="W979" s="337"/>
      <c r="X979" s="337"/>
      <c r="Y979" s="337"/>
      <c r="Z979" s="337"/>
      <c r="AA979" s="337"/>
      <c r="AB979" s="337"/>
      <c r="AC979" s="337"/>
      <c r="AD979" s="337"/>
      <c r="AE979" s="337"/>
      <c r="AF979" s="337"/>
      <c r="AG979" s="337"/>
      <c r="AH979" s="337"/>
      <c r="AI979" s="337"/>
      <c r="AJ979" s="337"/>
      <c r="AK979" s="337"/>
      <c r="AL979" s="337"/>
      <c r="AM979" s="337"/>
      <c r="AN979" s="337"/>
      <c r="AO979" s="337"/>
      <c r="AP979" s="337"/>
      <c r="AQ979" s="337"/>
      <c r="AR979" s="337"/>
    </row>
    <row r="980">
      <c r="A980" s="337"/>
      <c r="B980" s="337"/>
      <c r="C980" s="337"/>
      <c r="D980" s="337"/>
      <c r="E980" s="337"/>
      <c r="F980" s="337"/>
      <c r="G980" s="337"/>
      <c r="H980" s="337"/>
      <c r="I980" s="337"/>
      <c r="J980" s="337"/>
      <c r="K980" s="337"/>
      <c r="L980" s="337"/>
      <c r="M980" s="337"/>
      <c r="N980" s="337"/>
      <c r="O980" s="337"/>
      <c r="P980" s="337"/>
      <c r="Q980" s="337"/>
      <c r="R980" s="337"/>
      <c r="S980" s="337"/>
      <c r="T980" s="337"/>
      <c r="U980" s="337"/>
      <c r="V980" s="337"/>
      <c r="W980" s="337"/>
      <c r="X980" s="337"/>
      <c r="Y980" s="337"/>
      <c r="Z980" s="337"/>
      <c r="AA980" s="337"/>
      <c r="AB980" s="337"/>
      <c r="AC980" s="337"/>
      <c r="AD980" s="337"/>
      <c r="AE980" s="337"/>
      <c r="AF980" s="337"/>
      <c r="AG980" s="337"/>
      <c r="AH980" s="337"/>
      <c r="AI980" s="337"/>
      <c r="AJ980" s="337"/>
      <c r="AK980" s="337"/>
      <c r="AL980" s="337"/>
      <c r="AM980" s="337"/>
      <c r="AN980" s="337"/>
      <c r="AO980" s="337"/>
      <c r="AP980" s="337"/>
      <c r="AQ980" s="337"/>
      <c r="AR980" s="337"/>
    </row>
    <row r="981">
      <c r="A981" s="337"/>
      <c r="B981" s="337"/>
      <c r="C981" s="337"/>
      <c r="D981" s="337"/>
      <c r="E981" s="337"/>
      <c r="F981" s="337"/>
      <c r="G981" s="337"/>
      <c r="H981" s="337"/>
      <c r="I981" s="337"/>
      <c r="J981" s="337"/>
      <c r="K981" s="337"/>
      <c r="L981" s="337"/>
      <c r="M981" s="337"/>
      <c r="N981" s="337"/>
      <c r="O981" s="337"/>
      <c r="P981" s="337"/>
      <c r="Q981" s="337"/>
      <c r="R981" s="337"/>
      <c r="S981" s="337"/>
      <c r="T981" s="337"/>
      <c r="U981" s="337"/>
      <c r="V981" s="337"/>
      <c r="W981" s="337"/>
      <c r="X981" s="337"/>
      <c r="Y981" s="337"/>
      <c r="Z981" s="337"/>
      <c r="AA981" s="337"/>
      <c r="AB981" s="337"/>
      <c r="AC981" s="337"/>
      <c r="AD981" s="337"/>
      <c r="AE981" s="337"/>
      <c r="AF981" s="337"/>
      <c r="AG981" s="337"/>
      <c r="AH981" s="337"/>
      <c r="AI981" s="337"/>
      <c r="AJ981" s="337"/>
      <c r="AK981" s="337"/>
      <c r="AL981" s="337"/>
      <c r="AM981" s="337"/>
      <c r="AN981" s="337"/>
      <c r="AO981" s="337"/>
      <c r="AP981" s="337"/>
      <c r="AQ981" s="337"/>
      <c r="AR981" s="337"/>
    </row>
    <row r="982">
      <c r="A982" s="337"/>
      <c r="B982" s="337"/>
      <c r="C982" s="337"/>
      <c r="D982" s="337"/>
      <c r="E982" s="337"/>
      <c r="F982" s="337"/>
      <c r="G982" s="337"/>
      <c r="H982" s="337"/>
      <c r="I982" s="337"/>
      <c r="J982" s="337"/>
      <c r="K982" s="337"/>
      <c r="L982" s="337"/>
      <c r="M982" s="337"/>
      <c r="N982" s="337"/>
      <c r="O982" s="337"/>
      <c r="P982" s="337"/>
      <c r="Q982" s="337"/>
      <c r="R982" s="337"/>
      <c r="S982" s="337"/>
      <c r="T982" s="337"/>
      <c r="U982" s="337"/>
      <c r="V982" s="337"/>
      <c r="W982" s="337"/>
      <c r="X982" s="337"/>
      <c r="Y982" s="337"/>
      <c r="Z982" s="337"/>
      <c r="AA982" s="337"/>
      <c r="AB982" s="337"/>
      <c r="AC982" s="337"/>
      <c r="AD982" s="337"/>
      <c r="AE982" s="337"/>
      <c r="AF982" s="337"/>
      <c r="AG982" s="337"/>
      <c r="AH982" s="337"/>
      <c r="AI982" s="337"/>
      <c r="AJ982" s="337"/>
      <c r="AK982" s="337"/>
      <c r="AL982" s="337"/>
      <c r="AM982" s="337"/>
      <c r="AN982" s="337"/>
      <c r="AO982" s="337"/>
      <c r="AP982" s="337"/>
      <c r="AQ982" s="337"/>
      <c r="AR982" s="337"/>
    </row>
    <row r="983">
      <c r="A983" s="337"/>
      <c r="B983" s="337"/>
      <c r="C983" s="337"/>
      <c r="D983" s="337"/>
      <c r="E983" s="337"/>
      <c r="F983" s="337"/>
      <c r="G983" s="337"/>
      <c r="H983" s="337"/>
      <c r="I983" s="337"/>
      <c r="J983" s="337"/>
      <c r="K983" s="337"/>
      <c r="L983" s="337"/>
      <c r="M983" s="337"/>
      <c r="N983" s="337"/>
      <c r="O983" s="337"/>
      <c r="P983" s="337"/>
      <c r="Q983" s="337"/>
      <c r="R983" s="337"/>
      <c r="S983" s="337"/>
      <c r="T983" s="337"/>
      <c r="U983" s="337"/>
      <c r="V983" s="337"/>
      <c r="W983" s="337"/>
      <c r="X983" s="337"/>
      <c r="Y983" s="337"/>
      <c r="Z983" s="337"/>
      <c r="AA983" s="337"/>
      <c r="AB983" s="337"/>
      <c r="AC983" s="337"/>
      <c r="AD983" s="337"/>
      <c r="AE983" s="337"/>
      <c r="AF983" s="337"/>
      <c r="AG983" s="337"/>
      <c r="AH983" s="337"/>
      <c r="AI983" s="337"/>
      <c r="AJ983" s="337"/>
      <c r="AK983" s="337"/>
      <c r="AL983" s="337"/>
      <c r="AM983" s="337"/>
      <c r="AN983" s="337"/>
      <c r="AO983" s="337"/>
      <c r="AP983" s="337"/>
      <c r="AQ983" s="337"/>
      <c r="AR983" s="337"/>
    </row>
    <row r="984">
      <c r="A984" s="337"/>
      <c r="B984" s="337"/>
      <c r="C984" s="337"/>
      <c r="D984" s="337"/>
      <c r="E984" s="337"/>
      <c r="F984" s="337"/>
      <c r="G984" s="337"/>
      <c r="H984" s="337"/>
      <c r="I984" s="337"/>
      <c r="J984" s="337"/>
      <c r="K984" s="337"/>
      <c r="L984" s="337"/>
      <c r="M984" s="337"/>
      <c r="N984" s="337"/>
      <c r="O984" s="337"/>
      <c r="P984" s="337"/>
      <c r="Q984" s="337"/>
      <c r="R984" s="337"/>
      <c r="S984" s="337"/>
      <c r="T984" s="337"/>
      <c r="U984" s="337"/>
      <c r="V984" s="337"/>
      <c r="W984" s="337"/>
      <c r="X984" s="337"/>
      <c r="Y984" s="337"/>
      <c r="Z984" s="337"/>
      <c r="AA984" s="337"/>
      <c r="AB984" s="337"/>
      <c r="AC984" s="337"/>
      <c r="AD984" s="337"/>
      <c r="AE984" s="337"/>
      <c r="AF984" s="337"/>
      <c r="AG984" s="337"/>
      <c r="AH984" s="337"/>
      <c r="AI984" s="337"/>
      <c r="AJ984" s="337"/>
      <c r="AK984" s="337"/>
      <c r="AL984" s="337"/>
      <c r="AM984" s="337"/>
      <c r="AN984" s="337"/>
      <c r="AO984" s="337"/>
      <c r="AP984" s="337"/>
      <c r="AQ984" s="337"/>
      <c r="AR984" s="337"/>
    </row>
    <row r="985">
      <c r="A985" s="337"/>
      <c r="B985" s="337"/>
      <c r="C985" s="337"/>
      <c r="D985" s="337"/>
      <c r="E985" s="337"/>
      <c r="F985" s="337"/>
      <c r="G985" s="337"/>
      <c r="H985" s="337"/>
      <c r="I985" s="337"/>
      <c r="J985" s="337"/>
      <c r="K985" s="337"/>
      <c r="L985" s="337"/>
      <c r="M985" s="337"/>
      <c r="N985" s="337"/>
      <c r="O985" s="337"/>
      <c r="P985" s="337"/>
      <c r="Q985" s="337"/>
      <c r="R985" s="337"/>
      <c r="S985" s="337"/>
      <c r="T985" s="337"/>
      <c r="U985" s="337"/>
      <c r="V985" s="337"/>
      <c r="W985" s="337"/>
      <c r="X985" s="337"/>
      <c r="Y985" s="337"/>
      <c r="Z985" s="337"/>
      <c r="AA985" s="337"/>
      <c r="AB985" s="337"/>
      <c r="AC985" s="337"/>
      <c r="AD985" s="337"/>
      <c r="AE985" s="337"/>
      <c r="AF985" s="337"/>
      <c r="AG985" s="337"/>
      <c r="AH985" s="337"/>
      <c r="AI985" s="337"/>
      <c r="AJ985" s="337"/>
      <c r="AK985" s="337"/>
      <c r="AL985" s="337"/>
      <c r="AM985" s="337"/>
      <c r="AN985" s="337"/>
      <c r="AO985" s="337"/>
      <c r="AP985" s="337"/>
      <c r="AQ985" s="337"/>
      <c r="AR985" s="337"/>
    </row>
    <row r="986">
      <c r="A986" s="337"/>
      <c r="B986" s="337"/>
      <c r="C986" s="337"/>
      <c r="D986" s="337"/>
      <c r="E986" s="337"/>
      <c r="F986" s="337"/>
      <c r="G986" s="337"/>
      <c r="H986" s="337"/>
      <c r="I986" s="337"/>
      <c r="J986" s="337"/>
      <c r="K986" s="337"/>
      <c r="L986" s="337"/>
      <c r="M986" s="337"/>
      <c r="N986" s="337"/>
      <c r="O986" s="337"/>
      <c r="P986" s="337"/>
      <c r="Q986" s="337"/>
      <c r="R986" s="337"/>
      <c r="S986" s="337"/>
      <c r="T986" s="337"/>
      <c r="U986" s="337"/>
      <c r="V986" s="337"/>
      <c r="W986" s="337"/>
      <c r="X986" s="337"/>
      <c r="Y986" s="337"/>
      <c r="Z986" s="337"/>
      <c r="AA986" s="337"/>
      <c r="AB986" s="337"/>
      <c r="AC986" s="337"/>
      <c r="AD986" s="337"/>
      <c r="AE986" s="337"/>
      <c r="AF986" s="337"/>
      <c r="AG986" s="337"/>
      <c r="AH986" s="337"/>
      <c r="AI986" s="337"/>
      <c r="AJ986" s="337"/>
      <c r="AK986" s="337"/>
      <c r="AL986" s="337"/>
      <c r="AM986" s="337"/>
      <c r="AN986" s="337"/>
      <c r="AO986" s="337"/>
      <c r="AP986" s="337"/>
      <c r="AQ986" s="337"/>
      <c r="AR986" s="337"/>
    </row>
    <row r="987">
      <c r="A987" s="337"/>
      <c r="B987" s="337"/>
      <c r="C987" s="337"/>
      <c r="D987" s="337"/>
      <c r="E987" s="337"/>
      <c r="F987" s="337"/>
      <c r="G987" s="337"/>
      <c r="H987" s="337"/>
      <c r="I987" s="337"/>
      <c r="J987" s="337"/>
      <c r="K987" s="337"/>
      <c r="L987" s="337"/>
      <c r="M987" s="337"/>
      <c r="N987" s="337"/>
      <c r="O987" s="337"/>
      <c r="P987" s="337"/>
      <c r="Q987" s="337"/>
      <c r="R987" s="337"/>
      <c r="S987" s="337"/>
      <c r="T987" s="337"/>
      <c r="U987" s="337"/>
      <c r="V987" s="337"/>
      <c r="W987" s="337"/>
      <c r="X987" s="337"/>
      <c r="Y987" s="337"/>
      <c r="Z987" s="337"/>
      <c r="AA987" s="337"/>
      <c r="AB987" s="337"/>
      <c r="AC987" s="337"/>
      <c r="AD987" s="337"/>
      <c r="AE987" s="337"/>
      <c r="AF987" s="337"/>
      <c r="AG987" s="337"/>
      <c r="AH987" s="337"/>
      <c r="AI987" s="337"/>
      <c r="AJ987" s="337"/>
      <c r="AK987" s="337"/>
      <c r="AL987" s="337"/>
      <c r="AM987" s="337"/>
      <c r="AN987" s="337"/>
      <c r="AO987" s="337"/>
      <c r="AP987" s="337"/>
      <c r="AQ987" s="337"/>
      <c r="AR987" s="337"/>
    </row>
    <row r="988">
      <c r="A988" s="337"/>
      <c r="B988" s="337"/>
      <c r="C988" s="337"/>
      <c r="D988" s="337"/>
      <c r="E988" s="337"/>
      <c r="F988" s="337"/>
      <c r="G988" s="337"/>
      <c r="H988" s="337"/>
      <c r="I988" s="337"/>
      <c r="J988" s="337"/>
      <c r="K988" s="337"/>
      <c r="L988" s="337"/>
      <c r="M988" s="337"/>
      <c r="N988" s="337"/>
      <c r="O988" s="337"/>
      <c r="P988" s="337"/>
      <c r="Q988" s="337"/>
      <c r="R988" s="337"/>
      <c r="S988" s="337"/>
      <c r="T988" s="337"/>
      <c r="U988" s="337"/>
      <c r="V988" s="337"/>
      <c r="W988" s="337"/>
      <c r="X988" s="337"/>
      <c r="Y988" s="337"/>
      <c r="Z988" s="337"/>
      <c r="AA988" s="337"/>
      <c r="AB988" s="337"/>
      <c r="AC988" s="337"/>
      <c r="AD988" s="337"/>
      <c r="AE988" s="337"/>
      <c r="AF988" s="337"/>
      <c r="AG988" s="337"/>
      <c r="AH988" s="337"/>
      <c r="AI988" s="337"/>
      <c r="AJ988" s="337"/>
      <c r="AK988" s="337"/>
      <c r="AL988" s="337"/>
      <c r="AM988" s="337"/>
      <c r="AN988" s="337"/>
      <c r="AO988" s="337"/>
      <c r="AP988" s="337"/>
      <c r="AQ988" s="337"/>
      <c r="AR988" s="337"/>
    </row>
    <row r="989">
      <c r="A989" s="337"/>
      <c r="B989" s="337"/>
      <c r="C989" s="337"/>
      <c r="D989" s="337"/>
      <c r="E989" s="337"/>
      <c r="F989" s="337"/>
      <c r="G989" s="337"/>
      <c r="H989" s="337"/>
      <c r="I989" s="337"/>
      <c r="J989" s="337"/>
      <c r="K989" s="337"/>
      <c r="L989" s="337"/>
      <c r="M989" s="337"/>
      <c r="N989" s="337"/>
      <c r="O989" s="337"/>
      <c r="P989" s="337"/>
      <c r="Q989" s="337"/>
      <c r="R989" s="337"/>
      <c r="S989" s="337"/>
      <c r="T989" s="337"/>
      <c r="U989" s="337"/>
      <c r="V989" s="337"/>
      <c r="W989" s="337"/>
      <c r="X989" s="337"/>
      <c r="Y989" s="337"/>
      <c r="Z989" s="337"/>
      <c r="AA989" s="337"/>
      <c r="AB989" s="337"/>
      <c r="AC989" s="337"/>
      <c r="AD989" s="337"/>
      <c r="AE989" s="337"/>
      <c r="AF989" s="337"/>
      <c r="AG989" s="337"/>
      <c r="AH989" s="337"/>
      <c r="AI989" s="337"/>
      <c r="AJ989" s="337"/>
      <c r="AK989" s="337"/>
      <c r="AL989" s="337"/>
      <c r="AM989" s="337"/>
      <c r="AN989" s="337"/>
      <c r="AO989" s="337"/>
      <c r="AP989" s="337"/>
      <c r="AQ989" s="337"/>
      <c r="AR989" s="337"/>
    </row>
    <row r="990">
      <c r="A990" s="337"/>
      <c r="B990" s="337"/>
      <c r="C990" s="337"/>
      <c r="D990" s="337"/>
      <c r="E990" s="337"/>
      <c r="F990" s="337"/>
      <c r="G990" s="337"/>
      <c r="H990" s="337"/>
      <c r="I990" s="337"/>
      <c r="J990" s="337"/>
      <c r="K990" s="337"/>
      <c r="L990" s="337"/>
      <c r="M990" s="337"/>
      <c r="N990" s="337"/>
      <c r="O990" s="337"/>
      <c r="P990" s="337"/>
      <c r="Q990" s="337"/>
      <c r="R990" s="337"/>
      <c r="S990" s="337"/>
      <c r="T990" s="337"/>
      <c r="U990" s="337"/>
      <c r="V990" s="337"/>
      <c r="W990" s="337"/>
      <c r="X990" s="337"/>
      <c r="Y990" s="337"/>
      <c r="Z990" s="337"/>
      <c r="AA990" s="337"/>
      <c r="AB990" s="337"/>
      <c r="AC990" s="337"/>
      <c r="AD990" s="337"/>
      <c r="AE990" s="337"/>
      <c r="AF990" s="337"/>
      <c r="AG990" s="337"/>
      <c r="AH990" s="337"/>
      <c r="AI990" s="337"/>
      <c r="AJ990" s="337"/>
      <c r="AK990" s="337"/>
      <c r="AL990" s="337"/>
      <c r="AM990" s="337"/>
      <c r="AN990" s="337"/>
      <c r="AO990" s="337"/>
      <c r="AP990" s="337"/>
      <c r="AQ990" s="337"/>
      <c r="AR990" s="337"/>
    </row>
    <row r="991">
      <c r="A991" s="337"/>
      <c r="B991" s="337"/>
      <c r="C991" s="337"/>
      <c r="D991" s="337"/>
      <c r="E991" s="337"/>
      <c r="F991" s="337"/>
      <c r="G991" s="337"/>
      <c r="H991" s="337"/>
      <c r="I991" s="337"/>
      <c r="J991" s="337"/>
      <c r="K991" s="337"/>
      <c r="L991" s="337"/>
      <c r="M991" s="337"/>
      <c r="N991" s="337"/>
      <c r="O991" s="337"/>
      <c r="P991" s="337"/>
      <c r="Q991" s="337"/>
      <c r="R991" s="337"/>
      <c r="S991" s="337"/>
      <c r="T991" s="337"/>
      <c r="U991" s="337"/>
      <c r="V991" s="337"/>
      <c r="W991" s="337"/>
      <c r="X991" s="337"/>
      <c r="Y991" s="337"/>
      <c r="Z991" s="337"/>
      <c r="AA991" s="337"/>
      <c r="AB991" s="337"/>
      <c r="AC991" s="337"/>
      <c r="AD991" s="337"/>
      <c r="AE991" s="337"/>
      <c r="AF991" s="337"/>
      <c r="AG991" s="337"/>
      <c r="AH991" s="337"/>
      <c r="AI991" s="337"/>
      <c r="AJ991" s="337"/>
      <c r="AK991" s="337"/>
      <c r="AL991" s="337"/>
      <c r="AM991" s="337"/>
      <c r="AN991" s="337"/>
      <c r="AO991" s="337"/>
      <c r="AP991" s="337"/>
      <c r="AQ991" s="337"/>
      <c r="AR991" s="337"/>
    </row>
    <row r="992">
      <c r="A992" s="337"/>
      <c r="B992" s="337"/>
      <c r="C992" s="337"/>
      <c r="D992" s="337"/>
      <c r="E992" s="337"/>
      <c r="F992" s="337"/>
      <c r="G992" s="337"/>
      <c r="H992" s="337"/>
      <c r="I992" s="337"/>
      <c r="J992" s="337"/>
      <c r="K992" s="337"/>
      <c r="L992" s="337"/>
      <c r="M992" s="337"/>
      <c r="N992" s="337"/>
      <c r="O992" s="337"/>
      <c r="P992" s="337"/>
      <c r="Q992" s="337"/>
      <c r="R992" s="337"/>
      <c r="S992" s="337"/>
      <c r="T992" s="337"/>
      <c r="U992" s="337"/>
      <c r="V992" s="337"/>
      <c r="W992" s="337"/>
      <c r="X992" s="337"/>
      <c r="Y992" s="337"/>
      <c r="Z992" s="337"/>
      <c r="AA992" s="337"/>
      <c r="AB992" s="337"/>
      <c r="AC992" s="337"/>
      <c r="AD992" s="337"/>
      <c r="AE992" s="337"/>
      <c r="AF992" s="337"/>
      <c r="AG992" s="337"/>
      <c r="AH992" s="337"/>
      <c r="AI992" s="337"/>
      <c r="AJ992" s="337"/>
      <c r="AK992" s="337"/>
      <c r="AL992" s="337"/>
      <c r="AM992" s="337"/>
      <c r="AN992" s="337"/>
      <c r="AO992" s="337"/>
      <c r="AP992" s="337"/>
      <c r="AQ992" s="337"/>
      <c r="AR992" s="337"/>
    </row>
    <row r="993">
      <c r="A993" s="337"/>
      <c r="B993" s="337"/>
      <c r="C993" s="337"/>
      <c r="D993" s="337"/>
      <c r="E993" s="337"/>
      <c r="F993" s="337"/>
      <c r="G993" s="337"/>
      <c r="H993" s="337"/>
      <c r="I993" s="337"/>
      <c r="J993" s="337"/>
      <c r="K993" s="337"/>
      <c r="L993" s="337"/>
      <c r="M993" s="337"/>
      <c r="N993" s="337"/>
      <c r="O993" s="337"/>
      <c r="P993" s="337"/>
      <c r="Q993" s="337"/>
      <c r="R993" s="337"/>
      <c r="S993" s="337"/>
      <c r="T993" s="337"/>
      <c r="U993" s="337"/>
      <c r="V993" s="337"/>
      <c r="W993" s="337"/>
      <c r="X993" s="337"/>
      <c r="Y993" s="337"/>
      <c r="Z993" s="337"/>
      <c r="AA993" s="337"/>
      <c r="AB993" s="337"/>
      <c r="AC993" s="337"/>
      <c r="AD993" s="337"/>
      <c r="AE993" s="337"/>
      <c r="AF993" s="337"/>
      <c r="AG993" s="337"/>
      <c r="AH993" s="337"/>
      <c r="AI993" s="337"/>
      <c r="AJ993" s="337"/>
      <c r="AK993" s="337"/>
      <c r="AL993" s="337"/>
      <c r="AM993" s="337"/>
      <c r="AN993" s="337"/>
      <c r="AO993" s="337"/>
      <c r="AP993" s="337"/>
      <c r="AQ993" s="337"/>
      <c r="AR993" s="337"/>
    </row>
    <row r="994">
      <c r="A994" s="337"/>
      <c r="B994" s="337"/>
      <c r="C994" s="337"/>
      <c r="D994" s="337"/>
      <c r="E994" s="337"/>
      <c r="F994" s="337"/>
      <c r="G994" s="337"/>
      <c r="H994" s="337"/>
      <c r="I994" s="337"/>
      <c r="J994" s="337"/>
      <c r="K994" s="337"/>
      <c r="L994" s="337"/>
      <c r="M994" s="337"/>
      <c r="N994" s="337"/>
      <c r="O994" s="337"/>
      <c r="P994" s="337"/>
      <c r="Q994" s="337"/>
      <c r="R994" s="337"/>
      <c r="S994" s="337"/>
      <c r="T994" s="337"/>
      <c r="U994" s="337"/>
      <c r="V994" s="337"/>
      <c r="W994" s="337"/>
      <c r="X994" s="337"/>
      <c r="Y994" s="337"/>
      <c r="Z994" s="337"/>
      <c r="AA994" s="337"/>
      <c r="AB994" s="337"/>
      <c r="AC994" s="337"/>
      <c r="AD994" s="337"/>
      <c r="AE994" s="337"/>
      <c r="AF994" s="337"/>
      <c r="AG994" s="337"/>
      <c r="AH994" s="337"/>
      <c r="AI994" s="337"/>
      <c r="AJ994" s="337"/>
      <c r="AK994" s="337"/>
      <c r="AL994" s="337"/>
      <c r="AM994" s="337"/>
      <c r="AN994" s="337"/>
      <c r="AO994" s="337"/>
      <c r="AP994" s="337"/>
      <c r="AQ994" s="337"/>
      <c r="AR994" s="337"/>
    </row>
  </sheetData>
  <conditionalFormatting sqref="G2:H2">
    <cfRule type="containsText" dxfId="8" priority="1" operator="containsText" text="Fail">
      <formula>NOT(ISERROR(SEARCH(("Fail"),(G2))))</formula>
    </cfRule>
  </conditionalFormatting>
  <conditionalFormatting sqref="G1:I3">
    <cfRule type="containsText" dxfId="1" priority="2" operator="containsText" text="Pass">
      <formula>NOT(ISERROR(SEARCH(("Pass"),(G1))))</formula>
    </cfRule>
  </conditionalFormatting>
  <conditionalFormatting sqref="G1:I3">
    <cfRule type="containsText" dxfId="2" priority="3" operator="containsText" text="Fail">
      <formula>NOT(ISERROR(SEARCH(("Fail"),(G1))))</formula>
    </cfRule>
  </conditionalFormatting>
  <hyperlinks>
    <hyperlink r:id="rId2" ref="F1"/>
  </hyperlinks>
  <drawing r:id="rId3"/>
  <legacyDrawing r:id="rId4"/>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45.43"/>
    <col customWidth="1" min="2" max="2" width="20.71"/>
    <col customWidth="1" min="3" max="3" width="21.86"/>
    <col customWidth="1" min="4" max="4" width="73.29"/>
    <col customWidth="1" min="5" max="5" width="37.86"/>
    <col customWidth="1" min="10" max="10" width="16.57"/>
    <col customWidth="1" min="20" max="20" width="25.71"/>
    <col customWidth="1" min="21" max="21" width="9.86"/>
    <col customWidth="1" min="22" max="22" width="10.29"/>
    <col customWidth="1" min="23" max="23" width="9.14"/>
    <col customWidth="1" min="24" max="24" width="11.0"/>
    <col customWidth="1" min="25" max="25" width="9.57"/>
  </cols>
  <sheetData>
    <row r="1">
      <c r="A1" s="1625" t="s">
        <v>9984</v>
      </c>
      <c r="B1" s="1419" t="s">
        <v>9105</v>
      </c>
      <c r="C1" s="1420" t="s">
        <v>247</v>
      </c>
      <c r="D1" s="1419" t="s">
        <v>9106</v>
      </c>
      <c r="E1" s="1421" t="s">
        <v>9107</v>
      </c>
      <c r="F1" s="833"/>
      <c r="G1" s="833"/>
      <c r="H1" s="833"/>
      <c r="I1" s="833"/>
      <c r="J1" s="833"/>
      <c r="K1" s="1626"/>
      <c r="L1" s="1420"/>
      <c r="M1" s="269"/>
      <c r="N1" s="269"/>
      <c r="O1" s="269"/>
      <c r="P1" s="269"/>
      <c r="Q1" s="269"/>
      <c r="R1" s="269"/>
      <c r="S1" s="1627"/>
      <c r="T1" s="7"/>
      <c r="U1" s="7"/>
      <c r="V1" s="7"/>
      <c r="W1" s="7"/>
      <c r="X1" s="7"/>
      <c r="Y1" s="7"/>
      <c r="Z1" s="7"/>
      <c r="AA1" s="7"/>
      <c r="AB1" s="7"/>
      <c r="AC1" s="7"/>
      <c r="AD1" s="7"/>
      <c r="AE1" s="7"/>
      <c r="AF1" s="7"/>
      <c r="AG1" s="7"/>
      <c r="AH1" s="7"/>
      <c r="AI1" s="7"/>
      <c r="AJ1" s="7"/>
      <c r="AK1" s="7"/>
      <c r="AL1" s="7"/>
      <c r="AM1" s="7"/>
      <c r="AN1" s="7"/>
      <c r="AO1" s="7"/>
      <c r="AP1" s="7"/>
    </row>
    <row r="2">
      <c r="A2" s="1628" t="s">
        <v>9108</v>
      </c>
      <c r="B2" s="1629" t="s">
        <v>9109</v>
      </c>
      <c r="C2" s="1630" t="s">
        <v>61</v>
      </c>
      <c r="D2" s="1629" t="s">
        <v>9110</v>
      </c>
      <c r="E2" s="1629" t="s">
        <v>9111</v>
      </c>
      <c r="F2" s="247" t="s">
        <v>65</v>
      </c>
      <c r="G2" s="1364" t="s">
        <v>66</v>
      </c>
      <c r="H2" s="247" t="s">
        <v>9772</v>
      </c>
      <c r="I2" s="1629" t="s">
        <v>9112</v>
      </c>
      <c r="J2" s="1630" t="s">
        <v>9114</v>
      </c>
      <c r="K2" s="1631" t="s">
        <v>9115</v>
      </c>
      <c r="L2" s="1629" t="s">
        <v>9116</v>
      </c>
      <c r="M2" s="745" t="s">
        <v>72</v>
      </c>
      <c r="N2" s="745" t="s">
        <v>73</v>
      </c>
      <c r="O2" s="745" t="s">
        <v>74</v>
      </c>
      <c r="P2" s="69" t="s">
        <v>75</v>
      </c>
      <c r="Q2" s="69" t="s">
        <v>76</v>
      </c>
      <c r="R2" s="1632" t="s">
        <v>77</v>
      </c>
      <c r="S2" s="1427" t="s">
        <v>79</v>
      </c>
      <c r="T2" s="1633" t="s">
        <v>9773</v>
      </c>
      <c r="U2" s="1634"/>
      <c r="V2" s="1634"/>
      <c r="W2" s="1634"/>
      <c r="X2" s="1634"/>
      <c r="Y2" s="1634"/>
      <c r="Z2" s="1634"/>
      <c r="AA2" s="1634"/>
      <c r="AB2" s="1634"/>
      <c r="AC2" s="1634"/>
      <c r="AD2" s="1634"/>
      <c r="AE2" s="1634"/>
      <c r="AF2" s="1634"/>
      <c r="AG2" s="1634"/>
      <c r="AH2" s="1634"/>
      <c r="AI2" s="1634"/>
      <c r="AJ2" s="1634"/>
      <c r="AK2" s="1634"/>
      <c r="AL2" s="1634"/>
      <c r="AM2" s="1634"/>
      <c r="AN2" s="1634"/>
      <c r="AO2" s="1634"/>
      <c r="AP2" s="1634"/>
    </row>
    <row r="3">
      <c r="A3" s="1635" t="s">
        <v>9985</v>
      </c>
      <c r="R3" s="66"/>
      <c r="S3" s="1636"/>
      <c r="T3" s="1637" t="s">
        <v>9118</v>
      </c>
      <c r="U3" s="1638" t="s">
        <v>9119</v>
      </c>
      <c r="V3" s="1637" t="s">
        <v>15</v>
      </c>
      <c r="W3" s="1637" t="s">
        <v>16</v>
      </c>
      <c r="X3" s="1637" t="s">
        <v>34</v>
      </c>
      <c r="Y3" s="1639" t="s">
        <v>9120</v>
      </c>
      <c r="Z3" s="1640"/>
      <c r="AA3" s="1641" t="s">
        <v>9118</v>
      </c>
      <c r="AB3" s="1642" t="s">
        <v>9119</v>
      </c>
      <c r="AC3" s="1641" t="s">
        <v>15</v>
      </c>
      <c r="AD3" s="1641" t="s">
        <v>16</v>
      </c>
      <c r="AE3" s="1641" t="s">
        <v>34</v>
      </c>
      <c r="AF3" s="1642" t="s">
        <v>9986</v>
      </c>
      <c r="AG3" s="1643" t="s">
        <v>9120</v>
      </c>
      <c r="AH3" s="7"/>
      <c r="AI3" s="7"/>
      <c r="AJ3" s="7"/>
      <c r="AK3" s="7"/>
      <c r="AL3" s="7"/>
      <c r="AM3" s="7"/>
      <c r="AN3" s="7"/>
      <c r="AO3" s="7"/>
      <c r="AP3" s="7"/>
    </row>
    <row r="4">
      <c r="A4" s="279" t="s">
        <v>9987</v>
      </c>
      <c r="B4" s="281" t="s">
        <v>9988</v>
      </c>
      <c r="C4" s="281" t="s">
        <v>8833</v>
      </c>
      <c r="D4" s="277" t="s">
        <v>9989</v>
      </c>
      <c r="E4" s="1354" t="s">
        <v>9990</v>
      </c>
      <c r="F4" s="278"/>
      <c r="G4" s="278"/>
      <c r="H4" s="277" t="s">
        <v>595</v>
      </c>
      <c r="I4" s="278" t="s">
        <v>47</v>
      </c>
      <c r="J4" s="254"/>
      <c r="K4" s="1644"/>
      <c r="L4" s="1444">
        <v>43735.0</v>
      </c>
      <c r="M4" s="277" t="s">
        <v>96</v>
      </c>
      <c r="N4" s="277" t="s">
        <v>249</v>
      </c>
      <c r="O4" s="277" t="s">
        <v>98</v>
      </c>
      <c r="P4" s="962">
        <v>43735.0</v>
      </c>
      <c r="Q4" s="278"/>
      <c r="R4" s="278" t="s">
        <v>99</v>
      </c>
      <c r="S4" s="95"/>
      <c r="T4" s="1645" t="str">
        <f>A3</f>
        <v>IA. Dataset Benchmark Calculation (Dataset: Orange) - Benchmark Graph</v>
      </c>
      <c r="U4" s="1645">
        <f>COUNTIF(E4:E129, "&lt;&gt;")</f>
        <v>126</v>
      </c>
      <c r="V4" s="1645">
        <f>COUNTIF($I4:$I129,"Pass")</f>
        <v>126</v>
      </c>
      <c r="W4" s="1645">
        <f>COUNTIF(I4:I129,"Fail")</f>
        <v>0</v>
      </c>
      <c r="X4" s="1645">
        <f t="shared" ref="X4:X12" si="1">U4-V4-W4</f>
        <v>0</v>
      </c>
      <c r="Y4" s="1645"/>
      <c r="Z4" s="277"/>
      <c r="AA4" s="1646" t="s">
        <v>9991</v>
      </c>
      <c r="AB4" s="1647">
        <f>countif(E3:E1161, "&lt;&gt;")</f>
        <v>565</v>
      </c>
      <c r="AC4" s="1647">
        <f>countif(I:I,"Pass")</f>
        <v>258</v>
      </c>
      <c r="AD4" s="1647">
        <f>countif(I:I,"Fail")</f>
        <v>29</v>
      </c>
      <c r="AE4" s="1647">
        <f t="shared" ref="AE4:AE14" si="2">AB4-AC4-AD4</f>
        <v>278</v>
      </c>
      <c r="AF4" s="1647">
        <f>countif(L:L,$AG$4)</f>
        <v>0</v>
      </c>
      <c r="AG4" s="1648">
        <f>today()</f>
        <v>44238</v>
      </c>
      <c r="AH4" s="7"/>
      <c r="AI4" s="7"/>
      <c r="AJ4" s="7"/>
      <c r="AK4" s="7"/>
      <c r="AL4" s="7"/>
      <c r="AM4" s="7"/>
      <c r="AN4" s="7"/>
      <c r="AO4" s="7"/>
      <c r="AP4" s="7"/>
    </row>
    <row r="5">
      <c r="A5" s="279" t="s">
        <v>9992</v>
      </c>
      <c r="B5" s="281" t="s">
        <v>9988</v>
      </c>
      <c r="C5" s="281" t="s">
        <v>8838</v>
      </c>
      <c r="D5" s="279" t="s">
        <v>9993</v>
      </c>
      <c r="E5" s="1354" t="s">
        <v>9994</v>
      </c>
      <c r="F5" s="278"/>
      <c r="G5" s="278"/>
      <c r="H5" s="277" t="s">
        <v>595</v>
      </c>
      <c r="I5" s="278" t="s">
        <v>47</v>
      </c>
      <c r="J5" s="254"/>
      <c r="K5" s="1644"/>
      <c r="L5" s="1444">
        <v>43735.0</v>
      </c>
      <c r="M5" s="277" t="s">
        <v>96</v>
      </c>
      <c r="N5" s="277" t="s">
        <v>249</v>
      </c>
      <c r="O5" s="277" t="s">
        <v>98</v>
      </c>
      <c r="P5" s="962">
        <v>43735.0</v>
      </c>
      <c r="Q5" s="278"/>
      <c r="R5" s="278" t="s">
        <v>99</v>
      </c>
      <c r="S5" s="95"/>
      <c r="T5" s="1445" t="str">
        <f>A191</f>
        <v>II.A. National Benchmark Calculation (Dataset: Orange; Pennsylvania as National Benchmark) - Benchmark Graph</v>
      </c>
      <c r="U5" s="1645">
        <f>COUNTIF(E192:E221, "&lt;&gt;")</f>
        <v>30</v>
      </c>
      <c r="V5" s="1645">
        <f>COUNTIF(I192:I221,"Pass")</f>
        <v>12</v>
      </c>
      <c r="W5" s="1645">
        <f>COUNTIF(I192:I221,"Fail")</f>
        <v>18</v>
      </c>
      <c r="X5" s="1645">
        <f t="shared" si="1"/>
        <v>0</v>
      </c>
      <c r="Y5" s="1445"/>
      <c r="Z5" s="278"/>
      <c r="AA5" s="1649" t="str">
        <f>A3</f>
        <v>IA. Dataset Benchmark Calculation (Dataset: Orange) - Benchmark Graph</v>
      </c>
      <c r="AB5" s="1647">
        <f>IFERROR(__xludf.DUMMYFUNCTION("COUNTUNIQUE(A4:A129)"),126.0)</f>
        <v>126</v>
      </c>
      <c r="AC5" s="1647">
        <f>countif(I4:I129,"Pass")</f>
        <v>126</v>
      </c>
      <c r="AD5" s="1647">
        <f>countif(I4:I129,"Fail")</f>
        <v>0</v>
      </c>
      <c r="AE5" s="1647">
        <f t="shared" si="2"/>
        <v>0</v>
      </c>
      <c r="AF5" s="1647">
        <f>countif(L4:L129,$AG$4)</f>
        <v>0</v>
      </c>
      <c r="AG5" s="1650"/>
      <c r="AH5" s="7"/>
      <c r="AI5" s="7"/>
      <c r="AJ5" s="7"/>
      <c r="AK5" s="7"/>
      <c r="AL5" s="7"/>
      <c r="AM5" s="7"/>
      <c r="AN5" s="7"/>
      <c r="AO5" s="7"/>
      <c r="AP5" s="7"/>
    </row>
    <row r="6">
      <c r="A6" s="279" t="s">
        <v>9995</v>
      </c>
      <c r="B6" s="281" t="s">
        <v>9988</v>
      </c>
      <c r="C6" s="281" t="s">
        <v>8841</v>
      </c>
      <c r="D6" s="279" t="s">
        <v>9996</v>
      </c>
      <c r="E6" s="1354" t="s">
        <v>9997</v>
      </c>
      <c r="F6" s="278"/>
      <c r="G6" s="278"/>
      <c r="H6" s="277" t="s">
        <v>595</v>
      </c>
      <c r="I6" s="278" t="s">
        <v>47</v>
      </c>
      <c r="J6" s="254"/>
      <c r="K6" s="1644"/>
      <c r="L6" s="1444">
        <v>43735.0</v>
      </c>
      <c r="M6" s="277" t="s">
        <v>96</v>
      </c>
      <c r="N6" s="277" t="s">
        <v>249</v>
      </c>
      <c r="O6" s="277" t="s">
        <v>98</v>
      </c>
      <c r="P6" s="962">
        <v>43735.0</v>
      </c>
      <c r="Q6" s="278"/>
      <c r="R6" s="278" t="s">
        <v>99</v>
      </c>
      <c r="S6" s="95"/>
      <c r="T6" s="1445" t="str">
        <f>A222</f>
        <v>II.B. National Benchmark Calculation (Dataset: Pennsylvania; Pennsylvania as National Benchmark) - Benchmark Graph</v>
      </c>
      <c r="U6" s="1645">
        <f>COUNTIF(E223:E282, "&lt;&gt;")</f>
        <v>60</v>
      </c>
      <c r="V6" s="1645">
        <f>COUNTIF(I223:I282,"Pass")</f>
        <v>0</v>
      </c>
      <c r="W6" s="1645">
        <f>COUNTIF(I223:I282,"Fail")</f>
        <v>0</v>
      </c>
      <c r="X6" s="1645">
        <f t="shared" si="1"/>
        <v>60</v>
      </c>
      <c r="Y6" s="1445"/>
      <c r="Z6" s="278"/>
      <c r="AA6" s="1649" t="str">
        <f>A191</f>
        <v>II.A. National Benchmark Calculation (Dataset: Orange; Pennsylvania as National Benchmark) - Benchmark Graph</v>
      </c>
      <c r="AB6" s="1647">
        <f>IFERROR(__xludf.DUMMYFUNCTION("COUNTUNIQUE(A192:A221)"),30.0)</f>
        <v>30</v>
      </c>
      <c r="AC6" s="1647">
        <f>countif(I192:I221,"Pass")</f>
        <v>12</v>
      </c>
      <c r="AD6" s="1647">
        <f>countif(I192:I221,"Fail")</f>
        <v>18</v>
      </c>
      <c r="AE6" s="1647">
        <f t="shared" si="2"/>
        <v>0</v>
      </c>
      <c r="AF6" s="1647">
        <f>countif(L192:L282,$AG$4)</f>
        <v>0</v>
      </c>
      <c r="AG6" s="1650"/>
      <c r="AH6" s="7"/>
      <c r="AI6" s="7"/>
      <c r="AJ6" s="7"/>
      <c r="AK6" s="7"/>
      <c r="AL6" s="7"/>
      <c r="AM6" s="7"/>
      <c r="AN6" s="7"/>
      <c r="AO6" s="7"/>
      <c r="AP6" s="7"/>
    </row>
    <row r="7">
      <c r="A7" s="279" t="s">
        <v>9998</v>
      </c>
      <c r="B7" s="281" t="s">
        <v>9988</v>
      </c>
      <c r="C7" s="281" t="s">
        <v>8844</v>
      </c>
      <c r="D7" s="279" t="s">
        <v>9999</v>
      </c>
      <c r="E7" s="1354" t="s">
        <v>10000</v>
      </c>
      <c r="F7" s="278"/>
      <c r="G7" s="278"/>
      <c r="H7" s="277" t="s">
        <v>595</v>
      </c>
      <c r="I7" s="278" t="s">
        <v>47</v>
      </c>
      <c r="J7" s="254"/>
      <c r="K7" s="1644"/>
      <c r="L7" s="1444">
        <v>43735.0</v>
      </c>
      <c r="M7" s="277" t="s">
        <v>96</v>
      </c>
      <c r="N7" s="277" t="s">
        <v>249</v>
      </c>
      <c r="O7" s="277" t="s">
        <v>98</v>
      </c>
      <c r="P7" s="962">
        <v>43735.0</v>
      </c>
      <c r="Q7" s="278"/>
      <c r="R7" s="278" t="s">
        <v>99</v>
      </c>
      <c r="S7" s="95"/>
      <c r="T7" s="1445" t="str">
        <f>A283</f>
        <v>II.C. NATIONAL Benchmark Calculation (LDS-year-2016 as National benchmark)</v>
      </c>
      <c r="U7" s="1645">
        <f>COUNTIF(E284:E307, "&lt;&gt;")</f>
        <v>24</v>
      </c>
      <c r="V7" s="1645">
        <f>COUNTIF(I284:I307,"Pass")</f>
        <v>24</v>
      </c>
      <c r="W7" s="1645">
        <f>COUNTIF(I284:I307,"Fail")</f>
        <v>0</v>
      </c>
      <c r="X7" s="1645">
        <f t="shared" si="1"/>
        <v>0</v>
      </c>
      <c r="Y7" s="1445"/>
      <c r="Z7" s="278"/>
      <c r="AA7" s="1649" t="str">
        <f>A222</f>
        <v>II.B. National Benchmark Calculation (Dataset: Pennsylvania; Pennsylvania as National Benchmark) - Benchmark Graph</v>
      </c>
      <c r="AB7" s="1647">
        <f>IFERROR(__xludf.DUMMYFUNCTION("COUNTUNIQUE(A223:A282)"),60.0)</f>
        <v>60</v>
      </c>
      <c r="AC7" s="1647">
        <f>countif(I223:I282,"Pass")</f>
        <v>0</v>
      </c>
      <c r="AD7" s="1647">
        <f>countif(I223:I282,"Fail")</f>
        <v>0</v>
      </c>
      <c r="AE7" s="1647">
        <f t="shared" si="2"/>
        <v>60</v>
      </c>
      <c r="AF7" s="1647">
        <f>countif(L223:L282,$AG$4)</f>
        <v>0</v>
      </c>
      <c r="AG7" s="1650">
        <f>AB6+AB7</f>
        <v>90</v>
      </c>
      <c r="AH7" s="7"/>
      <c r="AI7" s="7"/>
      <c r="AJ7" s="7"/>
      <c r="AK7" s="7"/>
      <c r="AL7" s="7"/>
      <c r="AM7" s="7"/>
      <c r="AN7" s="7"/>
      <c r="AO7" s="7"/>
      <c r="AP7" s="7"/>
    </row>
    <row r="8">
      <c r="A8" s="279" t="s">
        <v>10001</v>
      </c>
      <c r="B8" s="281" t="s">
        <v>9988</v>
      </c>
      <c r="C8" s="281" t="s">
        <v>8847</v>
      </c>
      <c r="D8" s="279" t="s">
        <v>10002</v>
      </c>
      <c r="E8" s="1354" t="s">
        <v>10003</v>
      </c>
      <c r="F8" s="278"/>
      <c r="G8" s="278"/>
      <c r="H8" s="277" t="s">
        <v>595</v>
      </c>
      <c r="I8" s="278" t="s">
        <v>47</v>
      </c>
      <c r="J8" s="254"/>
      <c r="K8" s="1644"/>
      <c r="L8" s="1444">
        <v>43735.0</v>
      </c>
      <c r="M8" s="277" t="s">
        <v>96</v>
      </c>
      <c r="N8" s="277" t="s">
        <v>249</v>
      </c>
      <c r="O8" s="277" t="s">
        <v>98</v>
      </c>
      <c r="P8" s="962">
        <v>43735.0</v>
      </c>
      <c r="Q8" s="278"/>
      <c r="R8" s="278" t="s">
        <v>99</v>
      </c>
      <c r="S8" s="95"/>
      <c r="T8" s="1445" t="str">
        <f>A360</f>
        <v>III.A. State Benchmark Calculation (Dataset: Pennsylvania; LDS-year-2016 as State Benchmark) - Benchmark Graph</v>
      </c>
      <c r="U8" s="1645">
        <f>COUNTIF(E361:E390, "&lt;&gt;")</f>
        <v>30</v>
      </c>
      <c r="V8" s="1645">
        <f>COUNTIF(I361:I390,"Pass")</f>
        <v>0</v>
      </c>
      <c r="W8" s="1645">
        <f>COUNTIF(I361:I390,"Fail")</f>
        <v>0</v>
      </c>
      <c r="X8" s="1645">
        <f t="shared" si="1"/>
        <v>30</v>
      </c>
      <c r="Y8" s="1445"/>
      <c r="Z8" s="278"/>
      <c r="AA8" s="1649" t="str">
        <f>Labels!A3</f>
        <v>IA. Node: Label &amp; tooltip (Dataset Orange) - Benchmark Graph</v>
      </c>
      <c r="AB8" s="1647">
        <f>IFERROR(__xludf.DUMMYFUNCTION("COUNTUNIQUE(Labels!A4:A30)"),27.0)</f>
        <v>27</v>
      </c>
      <c r="AC8" s="1647">
        <f>countif(Labels!J4:J30,"Pass")</f>
        <v>27</v>
      </c>
      <c r="AD8" s="1647">
        <f>countif(Labels!J4:J30,"Fail")</f>
        <v>0</v>
      </c>
      <c r="AE8" s="1647">
        <f t="shared" si="2"/>
        <v>0</v>
      </c>
      <c r="AF8" s="1647">
        <f>countif(Labels!N4:N30,$AG$4)</f>
        <v>0</v>
      </c>
      <c r="AG8" s="1650"/>
      <c r="AH8" s="7"/>
      <c r="AI8" s="7"/>
      <c r="AJ8" s="7"/>
      <c r="AK8" s="7"/>
      <c r="AL8" s="7"/>
      <c r="AM8" s="7"/>
      <c r="AN8" s="7"/>
      <c r="AO8" s="7"/>
      <c r="AP8" s="7"/>
    </row>
    <row r="9">
      <c r="A9" s="277" t="s">
        <v>10004</v>
      </c>
      <c r="B9" s="281" t="s">
        <v>9988</v>
      </c>
      <c r="C9" s="281" t="s">
        <v>8850</v>
      </c>
      <c r="D9" s="277" t="s">
        <v>10005</v>
      </c>
      <c r="E9" s="277" t="s">
        <v>10006</v>
      </c>
      <c r="F9" s="278"/>
      <c r="G9" s="278"/>
      <c r="H9" s="278"/>
      <c r="I9" s="278" t="s">
        <v>47</v>
      </c>
      <c r="J9" s="254"/>
      <c r="K9" s="1644"/>
      <c r="L9" s="1651">
        <v>43619.0</v>
      </c>
      <c r="M9" s="277" t="s">
        <v>96</v>
      </c>
      <c r="N9" s="277" t="s">
        <v>249</v>
      </c>
      <c r="O9" s="277" t="s">
        <v>98</v>
      </c>
      <c r="P9" s="962">
        <v>43735.0</v>
      </c>
      <c r="Q9" s="278"/>
      <c r="R9" s="278" t="s">
        <v>99</v>
      </c>
      <c r="S9" s="95"/>
      <c r="T9" s="1445" t="str">
        <f>A391</f>
        <v>III.B. State Benchmark Calculation (Dataset: LSD-year-2016; LDS-year-2016 as State Benchmark) - Benchmark Graph</v>
      </c>
      <c r="U9" s="1645">
        <f>COUNTIF(E392:E457, "&lt;&gt;")</f>
        <v>66</v>
      </c>
      <c r="V9" s="1645">
        <f>COUNTIF(I390:I457,"Pass")</f>
        <v>0</v>
      </c>
      <c r="W9" s="1645">
        <f>COUNTIF(I390:I457,"Fail")</f>
        <v>0</v>
      </c>
      <c r="X9" s="1645">
        <f t="shared" si="1"/>
        <v>66</v>
      </c>
      <c r="Y9" s="1445"/>
      <c r="Z9" s="278"/>
      <c r="AA9" s="1649" t="str">
        <f>Labels!A34</f>
        <v>IB. Node: Label &amp; tooltip (Dataset: Pennsylvania) - Benchmark Graph</v>
      </c>
      <c r="AB9" s="1652">
        <f>IFERROR(__xludf.DUMMYFUNCTION("COUNTUNIQUE(Labels!A35:A73)"),36.0)</f>
        <v>36</v>
      </c>
      <c r="AC9" s="1647">
        <f>countif(Labels!J35:J73,"Pass")</f>
        <v>39</v>
      </c>
      <c r="AD9" s="1647">
        <f>countif(Labels!J35:J73,"Fail")</f>
        <v>0</v>
      </c>
      <c r="AE9" s="1647">
        <f t="shared" si="2"/>
        <v>-3</v>
      </c>
      <c r="AF9" s="1647">
        <f>countif(Labels!N35:N73,$AG$4)</f>
        <v>0</v>
      </c>
      <c r="AG9" s="1650"/>
      <c r="AH9" s="7"/>
      <c r="AI9" s="7"/>
      <c r="AJ9" s="7"/>
      <c r="AK9" s="7"/>
      <c r="AL9" s="7"/>
      <c r="AM9" s="7"/>
      <c r="AN9" s="7"/>
      <c r="AO9" s="7"/>
      <c r="AP9" s="7"/>
    </row>
    <row r="10">
      <c r="A10" s="279" t="s">
        <v>10007</v>
      </c>
      <c r="B10" s="281" t="s">
        <v>10008</v>
      </c>
      <c r="C10" s="281" t="s">
        <v>8833</v>
      </c>
      <c r="D10" s="279" t="s">
        <v>10009</v>
      </c>
      <c r="E10" s="1354" t="s">
        <v>10010</v>
      </c>
      <c r="F10" s="278"/>
      <c r="G10" s="278"/>
      <c r="H10" s="278"/>
      <c r="I10" s="278" t="s">
        <v>47</v>
      </c>
      <c r="J10" s="254"/>
      <c r="K10" s="1644"/>
      <c r="L10" s="1651">
        <v>43619.0</v>
      </c>
      <c r="M10" s="277" t="s">
        <v>96</v>
      </c>
      <c r="N10" s="277" t="s">
        <v>249</v>
      </c>
      <c r="O10" s="277" t="s">
        <v>98</v>
      </c>
      <c r="P10" s="962">
        <v>43735.0</v>
      </c>
      <c r="Q10" s="278"/>
      <c r="R10" s="278" t="s">
        <v>99</v>
      </c>
      <c r="S10" s="95"/>
      <c r="T10" s="1645" t="str">
        <f>A458</f>
        <v>IVA. County Benchmark Calculation (Dataset: Orange; LDS-year-2016 as County Benchmark)</v>
      </c>
      <c r="U10" s="1653">
        <f>COUNTIF(E459:E494, "&lt;&gt;")</f>
        <v>36</v>
      </c>
      <c r="V10" s="1653">
        <f>COUNTIF(I459:I494,"Pass")</f>
        <v>0</v>
      </c>
      <c r="W10" s="1653">
        <f>COUNTIF(I459:I494,"Fail")</f>
        <v>0</v>
      </c>
      <c r="X10" s="1645">
        <f t="shared" si="1"/>
        <v>36</v>
      </c>
      <c r="Y10" s="1445"/>
      <c r="Z10" s="278"/>
      <c r="AA10" s="1649" t="str">
        <f>Labels!A88</f>
        <v>ID. Node: Label &amp; tooltip (Dataset: Pennsylvania &amp; Orange) - Benchmark Graph</v>
      </c>
      <c r="AB10" s="1652">
        <f>IFERROR(__xludf.DUMMYFUNCTION("COUNTUNIQUE(Labels!A89)"),1.0)</f>
        <v>1</v>
      </c>
      <c r="AC10" s="1647">
        <f>countif(Labels!J89,"Pass")</f>
        <v>1</v>
      </c>
      <c r="AD10" s="1647">
        <f>countif(Labels!J89,"Fail")</f>
        <v>0</v>
      </c>
      <c r="AE10" s="1647">
        <f t="shared" si="2"/>
        <v>0</v>
      </c>
      <c r="AF10" s="1647">
        <f>countif(Labels!N89,$AG$4)</f>
        <v>0</v>
      </c>
      <c r="AG10" s="1650">
        <f>AB8+AB9+AB10</f>
        <v>64</v>
      </c>
      <c r="AH10" s="7"/>
      <c r="AI10" s="7"/>
      <c r="AJ10" s="7"/>
      <c r="AK10" s="7"/>
      <c r="AL10" s="7"/>
      <c r="AM10" s="7"/>
      <c r="AN10" s="7"/>
      <c r="AO10" s="7"/>
      <c r="AP10" s="7"/>
    </row>
    <row r="11">
      <c r="A11" s="279" t="s">
        <v>10011</v>
      </c>
      <c r="B11" s="281" t="s">
        <v>10008</v>
      </c>
      <c r="C11" s="281" t="s">
        <v>8838</v>
      </c>
      <c r="D11" s="279" t="s">
        <v>10012</v>
      </c>
      <c r="E11" s="1354" t="s">
        <v>10013</v>
      </c>
      <c r="F11" s="278"/>
      <c r="G11" s="278"/>
      <c r="H11" s="278"/>
      <c r="I11" s="278" t="s">
        <v>47</v>
      </c>
      <c r="J11" s="254"/>
      <c r="K11" s="1644"/>
      <c r="L11" s="1651">
        <v>43619.0</v>
      </c>
      <c r="M11" s="277" t="s">
        <v>96</v>
      </c>
      <c r="N11" s="277" t="s">
        <v>249</v>
      </c>
      <c r="O11" s="277" t="s">
        <v>98</v>
      </c>
      <c r="P11" s="962">
        <v>43735.0</v>
      </c>
      <c r="Q11" s="278"/>
      <c r="R11" s="278" t="s">
        <v>99</v>
      </c>
      <c r="S11" s="95"/>
      <c r="T11" s="1645" t="str">
        <f>A495</f>
        <v>IVB. County Benchmark Calculation (Dataset: Pennsylvania; LDS-year-2016 as County Benchmark)</v>
      </c>
      <c r="U11" s="1653">
        <f>COUNTIF(E496:E567, "&lt;&gt;")</f>
        <v>72</v>
      </c>
      <c r="V11" s="1653">
        <f>COUNTIF(I496:I567,"Pass")</f>
        <v>0</v>
      </c>
      <c r="W11" s="1653">
        <f>COUNTIF(I496:I567,"Fail")</f>
        <v>0</v>
      </c>
      <c r="X11" s="1645">
        <f t="shared" si="1"/>
        <v>72</v>
      </c>
      <c r="Y11" s="1445"/>
      <c r="Z11" s="278"/>
      <c r="AA11" s="1649" t="str">
        <f>'Benchmark Percentile on Graph'!A3</f>
        <v>IA. Dataset Percentile Calculation (Dataset: Orange) - Benchmark Graph </v>
      </c>
      <c r="AB11" s="1647">
        <f>IFERROR(__xludf.DUMMYFUNCTION("COUNTUNIQUE('Benchmark Percentile on Graph'!A4:A39)"),36.0)</f>
        <v>36</v>
      </c>
      <c r="AC11" s="1647">
        <f>countif('Benchmark Percentile on Graph'!I4:I39,"Pass")</f>
        <v>31</v>
      </c>
      <c r="AD11" s="1647">
        <f>countif('Benchmark Percentile on Graph'!I4:I39,"Fail")</f>
        <v>5</v>
      </c>
      <c r="AE11" s="1647">
        <f t="shared" si="2"/>
        <v>0</v>
      </c>
      <c r="AF11" s="1647">
        <f>countif('Benchmark Percentile on Graph'!L4:L39,$AG$4)</f>
        <v>0</v>
      </c>
      <c r="AG11" s="1650"/>
      <c r="AH11" s="7"/>
      <c r="AI11" s="7"/>
      <c r="AJ11" s="7"/>
      <c r="AK11" s="7"/>
      <c r="AL11" s="7"/>
      <c r="AM11" s="7"/>
      <c r="AN11" s="7"/>
      <c r="AO11" s="7"/>
      <c r="AP11" s="7"/>
    </row>
    <row r="12">
      <c r="A12" s="279" t="s">
        <v>10014</v>
      </c>
      <c r="B12" s="281" t="s">
        <v>10008</v>
      </c>
      <c r="C12" s="281" t="s">
        <v>8841</v>
      </c>
      <c r="D12" s="279" t="s">
        <v>10015</v>
      </c>
      <c r="E12" s="1354" t="s">
        <v>10016</v>
      </c>
      <c r="F12" s="278"/>
      <c r="G12" s="278"/>
      <c r="H12" s="278"/>
      <c r="I12" s="278" t="s">
        <v>47</v>
      </c>
      <c r="J12" s="1654"/>
      <c r="K12" s="1644"/>
      <c r="L12" s="1651">
        <v>43619.0</v>
      </c>
      <c r="M12" s="277" t="s">
        <v>96</v>
      </c>
      <c r="N12" s="277" t="s">
        <v>249</v>
      </c>
      <c r="O12" s="277" t="s">
        <v>98</v>
      </c>
      <c r="P12" s="962">
        <v>43735.0</v>
      </c>
      <c r="Q12" s="278"/>
      <c r="R12" s="278" t="s">
        <v>99</v>
      </c>
      <c r="S12" s="95"/>
      <c r="T12" s="1645" t="str">
        <f>A568</f>
        <v>V. Time Benchmark Calculation (Pennsylvania as Time benchmark)</v>
      </c>
      <c r="U12" s="1653">
        <f>COUNTIF(E569:E573, "&lt;&gt;")</f>
        <v>5</v>
      </c>
      <c r="V12" s="1653">
        <f>COUNTIF(I569:I573,"Pass")</f>
        <v>5</v>
      </c>
      <c r="W12" s="1653">
        <f>COUNTIF(I569:I573,"Fail")</f>
        <v>0</v>
      </c>
      <c r="X12" s="1645">
        <f t="shared" si="1"/>
        <v>0</v>
      </c>
      <c r="Y12" s="1445"/>
      <c r="Z12" s="278"/>
      <c r="AA12" s="1649" t="str">
        <f>'Benchmark Percentile on Graph'!A95</f>
        <v>IIA. National Percentile Calculation (Dataset: Orange / Pennsylvania) - Benchmark Graph </v>
      </c>
      <c r="AB12" s="1647">
        <f>IFERROR(__xludf.DUMMYFUNCTION("COUNTUNIQUE('Benchmark Percentile on Graph'!A96:A155)"),60.0)</f>
        <v>60</v>
      </c>
      <c r="AC12" s="1647">
        <f>countif('Benchmark Percentile on Graph'!I96:I155,"Pass")</f>
        <v>60</v>
      </c>
      <c r="AD12" s="1647">
        <f>countif('Benchmark Percentile on Graph'!I96:I155,"Fail")</f>
        <v>0</v>
      </c>
      <c r="AE12" s="1647">
        <f t="shared" si="2"/>
        <v>0</v>
      </c>
      <c r="AF12" s="1647">
        <f>countif('Benchmark Percentile on Graph'!L96:L155,$AG$4)</f>
        <v>0</v>
      </c>
      <c r="AG12" s="1650"/>
      <c r="AH12" s="7"/>
      <c r="AI12" s="7"/>
      <c r="AJ12" s="7"/>
      <c r="AK12" s="7"/>
      <c r="AL12" s="7"/>
      <c r="AM12" s="7"/>
      <c r="AN12" s="7"/>
      <c r="AO12" s="7"/>
      <c r="AP12" s="7"/>
    </row>
    <row r="13">
      <c r="A13" s="279" t="s">
        <v>10017</v>
      </c>
      <c r="B13" s="281" t="s">
        <v>10008</v>
      </c>
      <c r="C13" s="281" t="s">
        <v>8844</v>
      </c>
      <c r="D13" s="279" t="s">
        <v>10018</v>
      </c>
      <c r="E13" s="1354" t="s">
        <v>10019</v>
      </c>
      <c r="F13" s="278"/>
      <c r="G13" s="278"/>
      <c r="H13" s="278"/>
      <c r="I13" s="278" t="s">
        <v>47</v>
      </c>
      <c r="J13" s="1655"/>
      <c r="K13" s="1644"/>
      <c r="L13" s="1651">
        <v>43619.0</v>
      </c>
      <c r="M13" s="277" t="s">
        <v>96</v>
      </c>
      <c r="N13" s="277" t="s">
        <v>249</v>
      </c>
      <c r="O13" s="277" t="s">
        <v>98</v>
      </c>
      <c r="P13" s="962">
        <v>43735.0</v>
      </c>
      <c r="Q13" s="278"/>
      <c r="R13" s="278" t="s">
        <v>99</v>
      </c>
      <c r="S13" s="95"/>
      <c r="T13" s="277" t="s">
        <v>9119</v>
      </c>
      <c r="U13" s="278">
        <f t="shared" ref="U13:X13" si="3">sum(U4:U12)</f>
        <v>449</v>
      </c>
      <c r="V13" s="278">
        <f t="shared" si="3"/>
        <v>167</v>
      </c>
      <c r="W13" s="278">
        <f t="shared" si="3"/>
        <v>18</v>
      </c>
      <c r="X13" s="278">
        <f t="shared" si="3"/>
        <v>264</v>
      </c>
      <c r="Y13" s="278"/>
      <c r="Z13" s="278"/>
      <c r="AA13" s="1649" t="str">
        <f>A360</f>
        <v>III.A. State Benchmark Calculation (Dataset: Pennsylvania; LDS-year-2016 as State Benchmark) - Benchmark Graph</v>
      </c>
      <c r="AB13" s="1647">
        <f>IFERROR(__xludf.DUMMYFUNCTION("COUNTUNIQUE(A361:A390)"),30.0)</f>
        <v>30</v>
      </c>
      <c r="AC13" s="1647">
        <f>countif(I361:I390,"Pass")</f>
        <v>0</v>
      </c>
      <c r="AD13" s="1647">
        <f>countif(I361:I390,"Fail")</f>
        <v>0</v>
      </c>
      <c r="AE13" s="1647">
        <f t="shared" si="2"/>
        <v>30</v>
      </c>
      <c r="AF13" s="1647">
        <f>countif(L361:L390,$AG$4)</f>
        <v>0</v>
      </c>
      <c r="AG13" s="1650"/>
      <c r="AH13" s="7"/>
      <c r="AI13" s="7"/>
      <c r="AJ13" s="7"/>
      <c r="AK13" s="7"/>
      <c r="AL13" s="7"/>
      <c r="AM13" s="7"/>
      <c r="AN13" s="7"/>
      <c r="AO13" s="7"/>
      <c r="AP13" s="7"/>
    </row>
    <row r="14">
      <c r="A14" s="279" t="s">
        <v>10020</v>
      </c>
      <c r="B14" s="281" t="s">
        <v>10008</v>
      </c>
      <c r="C14" s="281" t="s">
        <v>8847</v>
      </c>
      <c r="D14" s="279" t="s">
        <v>10021</v>
      </c>
      <c r="E14" s="1354" t="s">
        <v>10022</v>
      </c>
      <c r="F14" s="278"/>
      <c r="G14" s="278"/>
      <c r="H14" s="278"/>
      <c r="I14" s="278" t="s">
        <v>47</v>
      </c>
      <c r="J14" s="1656"/>
      <c r="K14" s="1644"/>
      <c r="L14" s="1651">
        <v>43619.0</v>
      </c>
      <c r="M14" s="277" t="s">
        <v>96</v>
      </c>
      <c r="N14" s="277" t="s">
        <v>249</v>
      </c>
      <c r="O14" s="277" t="s">
        <v>98</v>
      </c>
      <c r="P14" s="962">
        <v>43735.0</v>
      </c>
      <c r="Q14" s="278"/>
      <c r="R14" s="278" t="s">
        <v>99</v>
      </c>
      <c r="S14" s="95"/>
      <c r="T14" s="278"/>
      <c r="U14" s="278"/>
      <c r="V14" s="278"/>
      <c r="W14" s="278"/>
      <c r="X14" s="278"/>
      <c r="Y14" s="278"/>
      <c r="Z14" s="278"/>
      <c r="AA14" s="1649" t="str">
        <f>A391</f>
        <v>III.B. State Benchmark Calculation (Dataset: LSD-year-2016; LDS-year-2016 as State Benchmark) - Benchmark Graph</v>
      </c>
      <c r="AB14" s="1647">
        <f>IFERROR(__xludf.DUMMYFUNCTION("COUNTUNIQUE(A392:A457)"),66.0)</f>
        <v>66</v>
      </c>
      <c r="AC14" s="1647">
        <f>countif(I392:I457,"Pass")</f>
        <v>0</v>
      </c>
      <c r="AD14" s="1647">
        <f>countif(I392:I457,"Fail")</f>
        <v>0</v>
      </c>
      <c r="AE14" s="1647">
        <f t="shared" si="2"/>
        <v>66</v>
      </c>
      <c r="AF14" s="1647">
        <f>countif(L392:L457,$AG$4)</f>
        <v>0</v>
      </c>
      <c r="AG14" s="1650"/>
      <c r="AH14" s="7"/>
      <c r="AI14" s="7"/>
      <c r="AJ14" s="7"/>
      <c r="AK14" s="7"/>
      <c r="AL14" s="7"/>
      <c r="AM14" s="7"/>
      <c r="AN14" s="7"/>
      <c r="AO14" s="7"/>
      <c r="AP14" s="7"/>
    </row>
    <row r="15">
      <c r="A15" s="277" t="s">
        <v>10023</v>
      </c>
      <c r="B15" s="281" t="s">
        <v>10008</v>
      </c>
      <c r="C15" s="281" t="s">
        <v>8850</v>
      </c>
      <c r="D15" s="277" t="s">
        <v>10024</v>
      </c>
      <c r="E15" s="277" t="s">
        <v>10006</v>
      </c>
      <c r="F15" s="278"/>
      <c r="G15" s="278"/>
      <c r="H15" s="278"/>
      <c r="I15" s="278" t="s">
        <v>47</v>
      </c>
      <c r="J15" s="254"/>
      <c r="K15" s="1644"/>
      <c r="L15" s="1651">
        <v>43619.0</v>
      </c>
      <c r="M15" s="277" t="s">
        <v>96</v>
      </c>
      <c r="N15" s="277" t="s">
        <v>249</v>
      </c>
      <c r="O15" s="277" t="s">
        <v>98</v>
      </c>
      <c r="P15" s="962">
        <v>43735.0</v>
      </c>
      <c r="Q15" s="278"/>
      <c r="R15" s="278" t="s">
        <v>99</v>
      </c>
      <c r="S15" s="95"/>
      <c r="T15" s="278"/>
      <c r="U15" s="278"/>
      <c r="V15" s="278"/>
      <c r="W15" s="278"/>
      <c r="X15" s="278"/>
      <c r="Y15" s="278"/>
      <c r="Z15" s="254"/>
      <c r="AA15" s="254"/>
      <c r="AB15" s="254"/>
      <c r="AC15" s="254"/>
      <c r="AD15" s="254"/>
      <c r="AE15" s="254"/>
      <c r="AF15" s="254"/>
      <c r="AG15" s="254"/>
      <c r="AH15" s="7"/>
      <c r="AI15" s="7"/>
      <c r="AJ15" s="7"/>
      <c r="AK15" s="7"/>
      <c r="AL15" s="7"/>
      <c r="AM15" s="7"/>
      <c r="AN15" s="7"/>
      <c r="AO15" s="7"/>
      <c r="AP15" s="7"/>
    </row>
    <row r="16">
      <c r="A16" s="279" t="s">
        <v>10025</v>
      </c>
      <c r="B16" s="281" t="s">
        <v>10026</v>
      </c>
      <c r="C16" s="281" t="s">
        <v>8833</v>
      </c>
      <c r="D16" s="279" t="s">
        <v>10027</v>
      </c>
      <c r="E16" s="1354" t="s">
        <v>10028</v>
      </c>
      <c r="F16" s="278"/>
      <c r="G16" s="278"/>
      <c r="H16" s="278"/>
      <c r="I16" s="278" t="s">
        <v>47</v>
      </c>
      <c r="J16" s="254"/>
      <c r="K16" s="1644"/>
      <c r="L16" s="1651">
        <v>43619.0</v>
      </c>
      <c r="M16" s="277" t="s">
        <v>96</v>
      </c>
      <c r="N16" s="277" t="s">
        <v>97</v>
      </c>
      <c r="O16" s="277" t="s">
        <v>98</v>
      </c>
      <c r="P16" s="961">
        <v>43775.0</v>
      </c>
      <c r="Q16" s="278"/>
      <c r="R16" s="278" t="s">
        <v>99</v>
      </c>
      <c r="S16" s="95"/>
      <c r="T16" s="278"/>
      <c r="U16" s="278"/>
      <c r="V16" s="278"/>
      <c r="W16" s="278"/>
      <c r="X16" s="278"/>
      <c r="Y16" s="278"/>
      <c r="Z16" s="254"/>
      <c r="AA16" s="254"/>
      <c r="AB16" s="254"/>
      <c r="AC16" s="254"/>
      <c r="AD16" s="254"/>
      <c r="AE16" s="254"/>
      <c r="AF16" s="254"/>
      <c r="AG16" s="254"/>
      <c r="AH16" s="7"/>
      <c r="AI16" s="7"/>
      <c r="AJ16" s="7"/>
      <c r="AK16" s="7"/>
      <c r="AL16" s="7"/>
      <c r="AM16" s="7"/>
      <c r="AN16" s="7"/>
      <c r="AO16" s="7"/>
      <c r="AP16" s="7"/>
    </row>
    <row r="17">
      <c r="A17" s="279" t="s">
        <v>10029</v>
      </c>
      <c r="B17" s="281" t="s">
        <v>10026</v>
      </c>
      <c r="C17" s="281" t="s">
        <v>8838</v>
      </c>
      <c r="D17" s="279" t="s">
        <v>10030</v>
      </c>
      <c r="E17" s="1354" t="s">
        <v>10031</v>
      </c>
      <c r="F17" s="278"/>
      <c r="G17" s="278"/>
      <c r="H17" s="278"/>
      <c r="I17" s="278" t="s">
        <v>47</v>
      </c>
      <c r="J17" s="254"/>
      <c r="K17" s="1644"/>
      <c r="L17" s="1651">
        <v>43619.0</v>
      </c>
      <c r="M17" s="277" t="s">
        <v>96</v>
      </c>
      <c r="N17" s="277" t="s">
        <v>97</v>
      </c>
      <c r="O17" s="277" t="s">
        <v>98</v>
      </c>
      <c r="P17" s="961">
        <v>43775.0</v>
      </c>
      <c r="Q17" s="278"/>
      <c r="R17" s="278" t="s">
        <v>99</v>
      </c>
      <c r="S17" s="95"/>
      <c r="T17" s="254"/>
      <c r="U17" s="254"/>
      <c r="V17" s="254"/>
      <c r="W17" s="254"/>
      <c r="X17" s="254"/>
      <c r="Y17" s="254"/>
      <c r="Z17" s="254"/>
      <c r="AA17" s="254"/>
      <c r="AB17" s="254"/>
      <c r="AC17" s="254"/>
      <c r="AD17" s="254"/>
      <c r="AE17" s="254"/>
      <c r="AF17" s="254"/>
      <c r="AG17" s="254"/>
      <c r="AH17" s="7"/>
      <c r="AI17" s="7"/>
      <c r="AJ17" s="7"/>
      <c r="AK17" s="7"/>
      <c r="AL17" s="7"/>
      <c r="AM17" s="7"/>
      <c r="AN17" s="7"/>
      <c r="AO17" s="7"/>
      <c r="AP17" s="7"/>
    </row>
    <row r="18">
      <c r="A18" s="279" t="s">
        <v>10032</v>
      </c>
      <c r="B18" s="281" t="s">
        <v>10026</v>
      </c>
      <c r="C18" s="281" t="s">
        <v>8841</v>
      </c>
      <c r="D18" s="279" t="s">
        <v>10033</v>
      </c>
      <c r="E18" s="1354" t="s">
        <v>10034</v>
      </c>
      <c r="F18" s="278"/>
      <c r="G18" s="278"/>
      <c r="H18" s="278"/>
      <c r="I18" s="278" t="s">
        <v>47</v>
      </c>
      <c r="J18" s="254"/>
      <c r="K18" s="1644"/>
      <c r="L18" s="1651">
        <v>43619.0</v>
      </c>
      <c r="M18" s="277" t="s">
        <v>96</v>
      </c>
      <c r="N18" s="277" t="s">
        <v>97</v>
      </c>
      <c r="O18" s="277" t="s">
        <v>98</v>
      </c>
      <c r="P18" s="961">
        <v>43775.0</v>
      </c>
      <c r="Q18" s="278"/>
      <c r="R18" s="278" t="s">
        <v>99</v>
      </c>
      <c r="S18" s="95"/>
      <c r="T18" s="254"/>
      <c r="U18" s="254"/>
      <c r="V18" s="254"/>
      <c r="W18" s="254"/>
      <c r="X18" s="254"/>
      <c r="Y18" s="254"/>
      <c r="Z18" s="254"/>
      <c r="AA18" s="254"/>
      <c r="AB18" s="254"/>
      <c r="AC18" s="254"/>
      <c r="AD18" s="254"/>
      <c r="AE18" s="254"/>
      <c r="AF18" s="254"/>
      <c r="AG18" s="254"/>
      <c r="AH18" s="7"/>
      <c r="AI18" s="7"/>
      <c r="AJ18" s="7"/>
      <c r="AK18" s="7"/>
      <c r="AL18" s="7"/>
      <c r="AM18" s="7"/>
      <c r="AN18" s="7"/>
      <c r="AO18" s="7"/>
      <c r="AP18" s="7"/>
    </row>
    <row r="19">
      <c r="A19" s="279" t="s">
        <v>10035</v>
      </c>
      <c r="B19" s="281" t="s">
        <v>10026</v>
      </c>
      <c r="C19" s="281" t="s">
        <v>8844</v>
      </c>
      <c r="D19" s="279" t="s">
        <v>10036</v>
      </c>
      <c r="E19" s="1354" t="s">
        <v>10037</v>
      </c>
      <c r="F19" s="278"/>
      <c r="G19" s="278"/>
      <c r="H19" s="278"/>
      <c r="I19" s="278" t="s">
        <v>47</v>
      </c>
      <c r="J19" s="254"/>
      <c r="K19" s="1644"/>
      <c r="L19" s="1651">
        <v>43619.0</v>
      </c>
      <c r="M19" s="277" t="s">
        <v>96</v>
      </c>
      <c r="N19" s="277" t="s">
        <v>97</v>
      </c>
      <c r="O19" s="277" t="s">
        <v>98</v>
      </c>
      <c r="P19" s="961">
        <v>43775.0</v>
      </c>
      <c r="Q19" s="278"/>
      <c r="R19" s="278" t="s">
        <v>99</v>
      </c>
      <c r="S19" s="95"/>
      <c r="T19" s="254"/>
      <c r="U19" s="254"/>
      <c r="V19" s="254"/>
      <c r="W19" s="254"/>
      <c r="X19" s="254"/>
      <c r="Y19" s="254"/>
      <c r="Z19" s="254"/>
      <c r="AA19" s="254"/>
      <c r="AB19" s="254"/>
      <c r="AC19" s="254"/>
      <c r="AD19" s="254"/>
      <c r="AE19" s="254"/>
      <c r="AF19" s="254"/>
      <c r="AG19" s="254"/>
      <c r="AH19" s="7"/>
      <c r="AI19" s="7"/>
      <c r="AJ19" s="7"/>
      <c r="AK19" s="7"/>
      <c r="AL19" s="7"/>
      <c r="AM19" s="7"/>
      <c r="AN19" s="7"/>
      <c r="AO19" s="7"/>
      <c r="AP19" s="7"/>
    </row>
    <row r="20">
      <c r="A20" s="279" t="s">
        <v>10038</v>
      </c>
      <c r="B20" s="281" t="s">
        <v>10026</v>
      </c>
      <c r="C20" s="281" t="s">
        <v>8847</v>
      </c>
      <c r="D20" s="279" t="s">
        <v>10039</v>
      </c>
      <c r="E20" s="1354" t="s">
        <v>10040</v>
      </c>
      <c r="F20" s="278"/>
      <c r="G20" s="278"/>
      <c r="H20" s="278"/>
      <c r="I20" s="278" t="s">
        <v>47</v>
      </c>
      <c r="J20" s="254"/>
      <c r="K20" s="1644"/>
      <c r="L20" s="1651">
        <v>43619.0</v>
      </c>
      <c r="M20" s="277" t="s">
        <v>96</v>
      </c>
      <c r="N20" s="277" t="s">
        <v>97</v>
      </c>
      <c r="O20" s="277" t="s">
        <v>98</v>
      </c>
      <c r="P20" s="961">
        <v>43775.0</v>
      </c>
      <c r="Q20" s="278"/>
      <c r="R20" s="278" t="s">
        <v>99</v>
      </c>
      <c r="S20" s="95"/>
      <c r="T20" s="254"/>
      <c r="U20" s="254"/>
      <c r="V20" s="254"/>
      <c r="W20" s="254"/>
      <c r="X20" s="254"/>
      <c r="Y20" s="254"/>
      <c r="Z20" s="254"/>
      <c r="AA20" s="254"/>
      <c r="AB20" s="254"/>
      <c r="AC20" s="254"/>
      <c r="AD20" s="254"/>
      <c r="AE20" s="254"/>
      <c r="AF20" s="254"/>
      <c r="AG20" s="254"/>
      <c r="AH20" s="7"/>
      <c r="AI20" s="7"/>
      <c r="AJ20" s="7"/>
      <c r="AK20" s="7"/>
      <c r="AL20" s="7"/>
      <c r="AM20" s="7"/>
      <c r="AN20" s="7"/>
      <c r="AO20" s="7"/>
      <c r="AP20" s="7"/>
    </row>
    <row r="21">
      <c r="A21" s="277" t="s">
        <v>10041</v>
      </c>
      <c r="B21" s="281" t="s">
        <v>10026</v>
      </c>
      <c r="C21" s="281" t="s">
        <v>8850</v>
      </c>
      <c r="D21" s="277" t="s">
        <v>10042</v>
      </c>
      <c r="E21" s="277" t="s">
        <v>10006</v>
      </c>
      <c r="F21" s="278"/>
      <c r="G21" s="278"/>
      <c r="H21" s="278"/>
      <c r="I21" s="278" t="s">
        <v>47</v>
      </c>
      <c r="J21" s="254"/>
      <c r="K21" s="1644"/>
      <c r="L21" s="1651">
        <v>43619.0</v>
      </c>
      <c r="M21" s="277" t="s">
        <v>96</v>
      </c>
      <c r="N21" s="277" t="s">
        <v>97</v>
      </c>
      <c r="O21" s="277" t="s">
        <v>98</v>
      </c>
      <c r="P21" s="961">
        <v>43775.0</v>
      </c>
      <c r="Q21" s="278"/>
      <c r="R21" s="278" t="s">
        <v>99</v>
      </c>
      <c r="S21" s="95"/>
      <c r="T21" s="254"/>
      <c r="U21" s="254"/>
      <c r="V21" s="254"/>
      <c r="W21" s="254"/>
      <c r="X21" s="254"/>
      <c r="Y21" s="254"/>
      <c r="Z21" s="254"/>
      <c r="AA21" s="254"/>
      <c r="AB21" s="254"/>
      <c r="AC21" s="254"/>
      <c r="AD21" s="254"/>
      <c r="AE21" s="254"/>
      <c r="AF21" s="254"/>
      <c r="AG21" s="254"/>
      <c r="AH21" s="7"/>
      <c r="AI21" s="7"/>
      <c r="AJ21" s="7"/>
      <c r="AK21" s="7"/>
      <c r="AL21" s="7"/>
      <c r="AM21" s="7"/>
      <c r="AN21" s="7"/>
      <c r="AO21" s="7"/>
      <c r="AP21" s="7"/>
    </row>
    <row r="22">
      <c r="A22" s="279" t="s">
        <v>10043</v>
      </c>
      <c r="B22" s="281" t="s">
        <v>10044</v>
      </c>
      <c r="C22" s="281" t="s">
        <v>8833</v>
      </c>
      <c r="D22" s="279" t="s">
        <v>10045</v>
      </c>
      <c r="E22" s="1354" t="s">
        <v>10046</v>
      </c>
      <c r="F22" s="278"/>
      <c r="G22" s="278"/>
      <c r="H22" s="278"/>
      <c r="I22" s="278" t="s">
        <v>47</v>
      </c>
      <c r="J22" s="254"/>
      <c r="K22" s="1644"/>
      <c r="L22" s="1651">
        <v>43620.0</v>
      </c>
      <c r="M22" s="277" t="s">
        <v>96</v>
      </c>
      <c r="N22" s="277" t="s">
        <v>97</v>
      </c>
      <c r="O22" s="277" t="s">
        <v>98</v>
      </c>
      <c r="P22" s="961">
        <v>43775.0</v>
      </c>
      <c r="Q22" s="278"/>
      <c r="R22" s="278" t="s">
        <v>99</v>
      </c>
      <c r="S22" s="95"/>
      <c r="T22" s="254"/>
      <c r="U22" s="254"/>
      <c r="V22" s="254"/>
      <c r="W22" s="254"/>
      <c r="X22" s="254"/>
      <c r="Y22" s="254"/>
      <c r="Z22" s="254"/>
      <c r="AA22" s="254"/>
      <c r="AB22" s="254"/>
      <c r="AC22" s="254"/>
      <c r="AD22" s="254"/>
      <c r="AE22" s="254"/>
      <c r="AF22" s="254"/>
      <c r="AG22" s="254"/>
      <c r="AH22" s="7"/>
      <c r="AI22" s="7"/>
      <c r="AJ22" s="7"/>
      <c r="AK22" s="7"/>
      <c r="AL22" s="7"/>
      <c r="AM22" s="7"/>
      <c r="AN22" s="7"/>
      <c r="AO22" s="7"/>
      <c r="AP22" s="7"/>
    </row>
    <row r="23">
      <c r="A23" s="279" t="s">
        <v>10047</v>
      </c>
      <c r="B23" s="281" t="s">
        <v>10044</v>
      </c>
      <c r="C23" s="281" t="s">
        <v>8838</v>
      </c>
      <c r="D23" s="279" t="s">
        <v>10048</v>
      </c>
      <c r="E23" s="1354" t="s">
        <v>10049</v>
      </c>
      <c r="F23" s="278"/>
      <c r="G23" s="278"/>
      <c r="H23" s="278"/>
      <c r="I23" s="278" t="s">
        <v>47</v>
      </c>
      <c r="J23" s="254"/>
      <c r="K23" s="1644"/>
      <c r="L23" s="1651">
        <v>43620.0</v>
      </c>
      <c r="M23" s="277" t="s">
        <v>96</v>
      </c>
      <c r="N23" s="277" t="s">
        <v>97</v>
      </c>
      <c r="O23" s="277" t="s">
        <v>98</v>
      </c>
      <c r="P23" s="961">
        <v>43775.0</v>
      </c>
      <c r="Q23" s="278"/>
      <c r="R23" s="278" t="s">
        <v>99</v>
      </c>
      <c r="S23" s="95"/>
      <c r="T23" s="254"/>
      <c r="U23" s="254"/>
      <c r="V23" s="254"/>
      <c r="W23" s="254"/>
      <c r="X23" s="254"/>
      <c r="Y23" s="254"/>
      <c r="Z23" s="254"/>
      <c r="AA23" s="254"/>
      <c r="AB23" s="254"/>
      <c r="AC23" s="254"/>
      <c r="AD23" s="254"/>
      <c r="AE23" s="254"/>
      <c r="AF23" s="254"/>
      <c r="AG23" s="254"/>
      <c r="AH23" s="7"/>
      <c r="AI23" s="7"/>
      <c r="AJ23" s="7"/>
      <c r="AK23" s="7"/>
      <c r="AL23" s="7"/>
      <c r="AM23" s="7"/>
      <c r="AN23" s="7"/>
      <c r="AO23" s="7"/>
      <c r="AP23" s="7"/>
    </row>
    <row r="24">
      <c r="A24" s="279" t="s">
        <v>10050</v>
      </c>
      <c r="B24" s="281" t="s">
        <v>10044</v>
      </c>
      <c r="C24" s="281" t="s">
        <v>8841</v>
      </c>
      <c r="D24" s="279" t="s">
        <v>10051</v>
      </c>
      <c r="E24" s="1354" t="s">
        <v>10052</v>
      </c>
      <c r="F24" s="278"/>
      <c r="G24" s="278"/>
      <c r="H24" s="278"/>
      <c r="I24" s="278" t="s">
        <v>47</v>
      </c>
      <c r="J24" s="254"/>
      <c r="K24" s="1644"/>
      <c r="L24" s="1651">
        <v>43620.0</v>
      </c>
      <c r="M24" s="277" t="s">
        <v>96</v>
      </c>
      <c r="N24" s="277" t="s">
        <v>97</v>
      </c>
      <c r="O24" s="277" t="s">
        <v>98</v>
      </c>
      <c r="P24" s="961">
        <v>43775.0</v>
      </c>
      <c r="Q24" s="278"/>
      <c r="R24" s="278" t="s">
        <v>99</v>
      </c>
      <c r="S24" s="95"/>
      <c r="T24" s="254"/>
      <c r="U24" s="254"/>
      <c r="V24" s="254"/>
      <c r="W24" s="254"/>
      <c r="X24" s="254"/>
      <c r="Y24" s="254"/>
      <c r="Z24" s="254"/>
      <c r="AA24" s="254"/>
      <c r="AB24" s="254"/>
      <c r="AC24" s="254"/>
      <c r="AD24" s="254"/>
      <c r="AE24" s="254"/>
      <c r="AF24" s="254"/>
      <c r="AG24" s="254"/>
      <c r="AH24" s="7"/>
      <c r="AI24" s="7"/>
      <c r="AJ24" s="7"/>
      <c r="AK24" s="7"/>
      <c r="AL24" s="7"/>
      <c r="AM24" s="7"/>
      <c r="AN24" s="7"/>
      <c r="AO24" s="7"/>
      <c r="AP24" s="7"/>
    </row>
    <row r="25">
      <c r="A25" s="279" t="s">
        <v>10053</v>
      </c>
      <c r="B25" s="281" t="s">
        <v>10044</v>
      </c>
      <c r="C25" s="281" t="s">
        <v>8844</v>
      </c>
      <c r="D25" s="279" t="s">
        <v>10054</v>
      </c>
      <c r="E25" s="1354" t="s">
        <v>10055</v>
      </c>
      <c r="F25" s="278"/>
      <c r="G25" s="278"/>
      <c r="H25" s="278"/>
      <c r="I25" s="278" t="s">
        <v>47</v>
      </c>
      <c r="J25" s="254"/>
      <c r="K25" s="1644"/>
      <c r="L25" s="1651">
        <v>43620.0</v>
      </c>
      <c r="M25" s="277" t="s">
        <v>96</v>
      </c>
      <c r="N25" s="277" t="s">
        <v>97</v>
      </c>
      <c r="O25" s="277" t="s">
        <v>98</v>
      </c>
      <c r="P25" s="961">
        <v>43775.0</v>
      </c>
      <c r="Q25" s="278"/>
      <c r="R25" s="278" t="s">
        <v>99</v>
      </c>
      <c r="S25" s="95"/>
      <c r="T25" s="254"/>
      <c r="U25" s="254"/>
      <c r="V25" s="254"/>
      <c r="W25" s="254"/>
      <c r="X25" s="254"/>
      <c r="Y25" s="254"/>
      <c r="Z25" s="254"/>
      <c r="AA25" s="254"/>
      <c r="AB25" s="254"/>
      <c r="AC25" s="254"/>
      <c r="AD25" s="254"/>
      <c r="AE25" s="254"/>
      <c r="AF25" s="254"/>
      <c r="AG25" s="254"/>
      <c r="AH25" s="7"/>
      <c r="AI25" s="7"/>
      <c r="AJ25" s="7"/>
      <c r="AK25" s="7"/>
      <c r="AL25" s="7"/>
      <c r="AM25" s="7"/>
      <c r="AN25" s="7"/>
      <c r="AO25" s="7"/>
      <c r="AP25" s="7"/>
    </row>
    <row r="26">
      <c r="A26" s="279" t="s">
        <v>10056</v>
      </c>
      <c r="B26" s="281" t="s">
        <v>10044</v>
      </c>
      <c r="C26" s="281" t="s">
        <v>8847</v>
      </c>
      <c r="D26" s="279" t="s">
        <v>10057</v>
      </c>
      <c r="E26" s="1354" t="s">
        <v>10058</v>
      </c>
      <c r="F26" s="278"/>
      <c r="G26" s="278"/>
      <c r="H26" s="278"/>
      <c r="I26" s="278" t="s">
        <v>47</v>
      </c>
      <c r="J26" s="254"/>
      <c r="K26" s="1644"/>
      <c r="L26" s="1651">
        <v>43620.0</v>
      </c>
      <c r="M26" s="277" t="s">
        <v>96</v>
      </c>
      <c r="N26" s="277" t="s">
        <v>97</v>
      </c>
      <c r="O26" s="277" t="s">
        <v>98</v>
      </c>
      <c r="P26" s="961">
        <v>43775.0</v>
      </c>
      <c r="Q26" s="278"/>
      <c r="R26" s="278" t="s">
        <v>99</v>
      </c>
      <c r="S26" s="95"/>
      <c r="T26" s="254"/>
      <c r="U26" s="254"/>
      <c r="V26" s="254"/>
      <c r="W26" s="254"/>
      <c r="X26" s="254"/>
      <c r="Y26" s="254"/>
      <c r="Z26" s="254"/>
      <c r="AA26" s="254"/>
      <c r="AB26" s="254"/>
      <c r="AC26" s="254"/>
      <c r="AD26" s="254"/>
      <c r="AE26" s="254"/>
      <c r="AF26" s="254"/>
      <c r="AG26" s="254"/>
      <c r="AH26" s="7"/>
      <c r="AI26" s="7"/>
      <c r="AJ26" s="7"/>
      <c r="AK26" s="7"/>
      <c r="AL26" s="7"/>
      <c r="AM26" s="7"/>
      <c r="AN26" s="7"/>
      <c r="AO26" s="7"/>
      <c r="AP26" s="7"/>
    </row>
    <row r="27">
      <c r="A27" s="277" t="s">
        <v>10059</v>
      </c>
      <c r="B27" s="281" t="s">
        <v>10044</v>
      </c>
      <c r="C27" s="281" t="s">
        <v>8850</v>
      </c>
      <c r="D27" s="277" t="s">
        <v>10060</v>
      </c>
      <c r="E27" s="277" t="s">
        <v>10061</v>
      </c>
      <c r="F27" s="278"/>
      <c r="G27" s="278"/>
      <c r="H27" s="278"/>
      <c r="I27" s="278" t="s">
        <v>47</v>
      </c>
      <c r="J27" s="254"/>
      <c r="K27" s="1644"/>
      <c r="L27" s="1651">
        <v>43620.0</v>
      </c>
      <c r="M27" s="277" t="s">
        <v>96</v>
      </c>
      <c r="N27" s="277" t="s">
        <v>97</v>
      </c>
      <c r="O27" s="277" t="s">
        <v>98</v>
      </c>
      <c r="P27" s="961">
        <v>43775.0</v>
      </c>
      <c r="Q27" s="278"/>
      <c r="R27" s="278" t="s">
        <v>99</v>
      </c>
      <c r="S27" s="95"/>
      <c r="T27" s="254"/>
      <c r="U27" s="254"/>
      <c r="V27" s="254"/>
      <c r="W27" s="254"/>
      <c r="X27" s="254"/>
      <c r="Y27" s="254"/>
      <c r="Z27" s="254"/>
      <c r="AA27" s="254"/>
      <c r="AB27" s="254"/>
      <c r="AC27" s="254"/>
      <c r="AD27" s="254"/>
      <c r="AE27" s="254"/>
      <c r="AF27" s="254"/>
      <c r="AG27" s="254"/>
      <c r="AH27" s="7"/>
      <c r="AI27" s="7"/>
      <c r="AJ27" s="7"/>
      <c r="AK27" s="7"/>
      <c r="AL27" s="7"/>
      <c r="AM27" s="7"/>
      <c r="AN27" s="7"/>
      <c r="AO27" s="7"/>
      <c r="AP27" s="7"/>
    </row>
    <row r="28">
      <c r="A28" s="279" t="s">
        <v>10062</v>
      </c>
      <c r="B28" s="281" t="s">
        <v>10063</v>
      </c>
      <c r="C28" s="281" t="s">
        <v>8833</v>
      </c>
      <c r="D28" s="277" t="s">
        <v>10064</v>
      </c>
      <c r="E28" s="1354" t="s">
        <v>10065</v>
      </c>
      <c r="F28" s="278"/>
      <c r="G28" s="278"/>
      <c r="H28" s="278"/>
      <c r="I28" s="278" t="s">
        <v>47</v>
      </c>
      <c r="J28" s="1657"/>
      <c r="K28" s="1644"/>
      <c r="L28" s="1651">
        <v>43620.0</v>
      </c>
      <c r="M28" s="277" t="s">
        <v>96</v>
      </c>
      <c r="N28" s="277" t="s">
        <v>97</v>
      </c>
      <c r="O28" s="277" t="s">
        <v>98</v>
      </c>
      <c r="P28" s="961">
        <v>43775.0</v>
      </c>
      <c r="Q28" s="278"/>
      <c r="R28" s="278" t="s">
        <v>99</v>
      </c>
      <c r="S28" s="95"/>
      <c r="T28" s="254"/>
      <c r="U28" s="254"/>
      <c r="V28" s="254"/>
      <c r="W28" s="254"/>
      <c r="X28" s="254"/>
      <c r="Y28" s="254"/>
      <c r="Z28" s="254"/>
      <c r="AA28" s="254"/>
      <c r="AB28" s="254"/>
      <c r="AC28" s="254"/>
      <c r="AD28" s="254"/>
      <c r="AE28" s="254"/>
      <c r="AF28" s="254"/>
      <c r="AG28" s="254"/>
      <c r="AH28" s="7"/>
      <c r="AI28" s="7"/>
      <c r="AJ28" s="7"/>
      <c r="AK28" s="7"/>
      <c r="AL28" s="7"/>
      <c r="AM28" s="7"/>
      <c r="AN28" s="7"/>
      <c r="AO28" s="7"/>
      <c r="AP28" s="7"/>
    </row>
    <row r="29">
      <c r="A29" s="279" t="s">
        <v>10066</v>
      </c>
      <c r="B29" s="281" t="s">
        <v>10063</v>
      </c>
      <c r="C29" s="281" t="s">
        <v>8838</v>
      </c>
      <c r="D29" s="277" t="s">
        <v>10067</v>
      </c>
      <c r="E29" s="1354" t="s">
        <v>10068</v>
      </c>
      <c r="F29" s="278"/>
      <c r="G29" s="278"/>
      <c r="H29" s="278"/>
      <c r="I29" s="278" t="s">
        <v>47</v>
      </c>
      <c r="J29" s="1657"/>
      <c r="K29" s="1644"/>
      <c r="L29" s="1651">
        <v>43620.0</v>
      </c>
      <c r="M29" s="277" t="s">
        <v>96</v>
      </c>
      <c r="N29" s="277" t="s">
        <v>97</v>
      </c>
      <c r="O29" s="277" t="s">
        <v>98</v>
      </c>
      <c r="P29" s="961">
        <v>43775.0</v>
      </c>
      <c r="Q29" s="278"/>
      <c r="R29" s="278" t="s">
        <v>99</v>
      </c>
      <c r="S29" s="95"/>
      <c r="T29" s="254"/>
      <c r="U29" s="254"/>
      <c r="V29" s="254"/>
      <c r="W29" s="254"/>
      <c r="X29" s="254"/>
      <c r="Y29" s="254"/>
      <c r="Z29" s="254"/>
      <c r="AA29" s="254"/>
      <c r="AB29" s="254"/>
      <c r="AC29" s="254"/>
      <c r="AD29" s="254"/>
      <c r="AE29" s="254"/>
      <c r="AF29" s="254"/>
      <c r="AG29" s="254"/>
      <c r="AH29" s="7"/>
      <c r="AI29" s="7"/>
      <c r="AJ29" s="7"/>
      <c r="AK29" s="7"/>
      <c r="AL29" s="7"/>
      <c r="AM29" s="7"/>
      <c r="AN29" s="7"/>
      <c r="AO29" s="7"/>
      <c r="AP29" s="7"/>
    </row>
    <row r="30">
      <c r="A30" s="279" t="s">
        <v>10069</v>
      </c>
      <c r="B30" s="281" t="s">
        <v>10063</v>
      </c>
      <c r="C30" s="281" t="s">
        <v>8841</v>
      </c>
      <c r="D30" s="277" t="s">
        <v>10070</v>
      </c>
      <c r="E30" s="1354" t="s">
        <v>10071</v>
      </c>
      <c r="F30" s="278"/>
      <c r="G30" s="278"/>
      <c r="H30" s="278"/>
      <c r="I30" s="278" t="s">
        <v>47</v>
      </c>
      <c r="J30" s="1657"/>
      <c r="K30" s="1644"/>
      <c r="L30" s="1651">
        <v>43620.0</v>
      </c>
      <c r="M30" s="277" t="s">
        <v>96</v>
      </c>
      <c r="N30" s="277" t="s">
        <v>97</v>
      </c>
      <c r="O30" s="277" t="s">
        <v>98</v>
      </c>
      <c r="P30" s="961">
        <v>43775.0</v>
      </c>
      <c r="Q30" s="278"/>
      <c r="R30" s="278" t="s">
        <v>99</v>
      </c>
      <c r="S30" s="95"/>
      <c r="T30" s="254"/>
      <c r="U30" s="254"/>
      <c r="V30" s="254"/>
      <c r="W30" s="254"/>
      <c r="X30" s="254"/>
      <c r="Y30" s="254"/>
      <c r="Z30" s="254"/>
      <c r="AA30" s="254"/>
      <c r="AB30" s="254"/>
      <c r="AC30" s="254"/>
      <c r="AD30" s="254"/>
      <c r="AE30" s="254"/>
      <c r="AF30" s="254"/>
      <c r="AG30" s="254"/>
      <c r="AH30" s="7"/>
      <c r="AI30" s="7"/>
      <c r="AJ30" s="7"/>
      <c r="AK30" s="7"/>
      <c r="AL30" s="7"/>
      <c r="AM30" s="7"/>
      <c r="AN30" s="7"/>
      <c r="AO30" s="7"/>
      <c r="AP30" s="7"/>
    </row>
    <row r="31">
      <c r="A31" s="279" t="s">
        <v>10072</v>
      </c>
      <c r="B31" s="281" t="s">
        <v>10063</v>
      </c>
      <c r="C31" s="281" t="s">
        <v>8844</v>
      </c>
      <c r="D31" s="277" t="s">
        <v>10073</v>
      </c>
      <c r="E31" s="1354" t="s">
        <v>10074</v>
      </c>
      <c r="F31" s="278"/>
      <c r="G31" s="278"/>
      <c r="H31" s="278"/>
      <c r="I31" s="278" t="s">
        <v>47</v>
      </c>
      <c r="J31" s="1657"/>
      <c r="K31" s="1644"/>
      <c r="L31" s="1651">
        <v>43620.0</v>
      </c>
      <c r="M31" s="277" t="s">
        <v>96</v>
      </c>
      <c r="N31" s="277" t="s">
        <v>97</v>
      </c>
      <c r="O31" s="277" t="s">
        <v>98</v>
      </c>
      <c r="P31" s="961">
        <v>43775.0</v>
      </c>
      <c r="Q31" s="278"/>
      <c r="R31" s="278" t="s">
        <v>99</v>
      </c>
      <c r="S31" s="95"/>
      <c r="T31" s="254"/>
      <c r="U31" s="254"/>
      <c r="V31" s="254"/>
      <c r="W31" s="254"/>
      <c r="X31" s="254"/>
      <c r="Y31" s="254"/>
      <c r="Z31" s="254"/>
      <c r="AA31" s="254"/>
      <c r="AB31" s="254"/>
      <c r="AC31" s="254"/>
      <c r="AD31" s="254"/>
      <c r="AE31" s="254"/>
      <c r="AF31" s="254"/>
      <c r="AG31" s="254"/>
      <c r="AH31" s="7"/>
      <c r="AI31" s="7"/>
      <c r="AJ31" s="7"/>
      <c r="AK31" s="7"/>
      <c r="AL31" s="7"/>
      <c r="AM31" s="7"/>
      <c r="AN31" s="7"/>
      <c r="AO31" s="7"/>
      <c r="AP31" s="7"/>
    </row>
    <row r="32">
      <c r="A32" s="279" t="s">
        <v>10075</v>
      </c>
      <c r="B32" s="281" t="s">
        <v>10063</v>
      </c>
      <c r="C32" s="281" t="s">
        <v>8847</v>
      </c>
      <c r="D32" s="277" t="s">
        <v>10076</v>
      </c>
      <c r="E32" s="1354" t="s">
        <v>10077</v>
      </c>
      <c r="F32" s="278"/>
      <c r="G32" s="278"/>
      <c r="H32" s="278"/>
      <c r="I32" s="278" t="s">
        <v>47</v>
      </c>
      <c r="J32" s="1657"/>
      <c r="K32" s="1644"/>
      <c r="L32" s="1651">
        <v>43620.0</v>
      </c>
      <c r="M32" s="277" t="s">
        <v>96</v>
      </c>
      <c r="N32" s="277" t="s">
        <v>97</v>
      </c>
      <c r="O32" s="277" t="s">
        <v>98</v>
      </c>
      <c r="P32" s="961">
        <v>43775.0</v>
      </c>
      <c r="Q32" s="278"/>
      <c r="R32" s="278" t="s">
        <v>99</v>
      </c>
      <c r="S32" s="95"/>
      <c r="T32" s="254"/>
      <c r="U32" s="254"/>
      <c r="V32" s="254"/>
      <c r="W32" s="254"/>
      <c r="X32" s="254"/>
      <c r="Y32" s="254"/>
      <c r="Z32" s="254"/>
      <c r="AA32" s="254"/>
      <c r="AB32" s="254"/>
      <c r="AC32" s="254"/>
      <c r="AD32" s="254"/>
      <c r="AE32" s="254"/>
      <c r="AF32" s="254"/>
      <c r="AG32" s="254"/>
      <c r="AH32" s="7"/>
      <c r="AI32" s="7"/>
      <c r="AJ32" s="7"/>
      <c r="AK32" s="7"/>
      <c r="AL32" s="7"/>
      <c r="AM32" s="7"/>
      <c r="AN32" s="7"/>
      <c r="AO32" s="7"/>
      <c r="AP32" s="7"/>
    </row>
    <row r="33">
      <c r="A33" s="277" t="s">
        <v>10078</v>
      </c>
      <c r="B33" s="281" t="s">
        <v>10063</v>
      </c>
      <c r="C33" s="281" t="s">
        <v>8850</v>
      </c>
      <c r="D33" s="277" t="s">
        <v>10079</v>
      </c>
      <c r="E33" s="277" t="s">
        <v>10061</v>
      </c>
      <c r="F33" s="278"/>
      <c r="G33" s="278"/>
      <c r="H33" s="278"/>
      <c r="I33" s="278" t="s">
        <v>47</v>
      </c>
      <c r="J33" s="278"/>
      <c r="K33" s="1644"/>
      <c r="L33" s="1651">
        <v>43620.0</v>
      </c>
      <c r="M33" s="277" t="s">
        <v>96</v>
      </c>
      <c r="N33" s="277" t="s">
        <v>97</v>
      </c>
      <c r="O33" s="277" t="s">
        <v>98</v>
      </c>
      <c r="P33" s="961">
        <v>43775.0</v>
      </c>
      <c r="Q33" s="278"/>
      <c r="R33" s="278" t="s">
        <v>99</v>
      </c>
      <c r="S33" s="95"/>
      <c r="T33" s="254"/>
      <c r="U33" s="254"/>
      <c r="V33" s="254"/>
      <c r="W33" s="254"/>
      <c r="X33" s="254"/>
      <c r="Y33" s="254"/>
      <c r="Z33" s="254"/>
      <c r="AA33" s="254"/>
      <c r="AB33" s="254"/>
      <c r="AC33" s="254"/>
      <c r="AD33" s="254"/>
      <c r="AE33" s="254"/>
      <c r="AF33" s="254"/>
      <c r="AG33" s="254"/>
      <c r="AH33" s="7"/>
      <c r="AI33" s="7"/>
      <c r="AJ33" s="7"/>
      <c r="AK33" s="7"/>
      <c r="AL33" s="7"/>
      <c r="AM33" s="7"/>
      <c r="AN33" s="7"/>
      <c r="AO33" s="7"/>
      <c r="AP33" s="7"/>
    </row>
    <row r="34">
      <c r="A34" s="279" t="s">
        <v>10080</v>
      </c>
      <c r="B34" s="281" t="s">
        <v>10081</v>
      </c>
      <c r="C34" s="281" t="s">
        <v>8833</v>
      </c>
      <c r="D34" s="279" t="s">
        <v>10082</v>
      </c>
      <c r="E34" s="1485" t="s">
        <v>10083</v>
      </c>
      <c r="F34" s="278"/>
      <c r="G34" s="278"/>
      <c r="H34" s="278"/>
      <c r="I34" s="278" t="s">
        <v>47</v>
      </c>
      <c r="J34" s="254"/>
      <c r="K34" s="1644"/>
      <c r="L34" s="1651">
        <v>43620.0</v>
      </c>
      <c r="M34" s="277" t="s">
        <v>96</v>
      </c>
      <c r="N34" s="277" t="s">
        <v>97</v>
      </c>
      <c r="O34" s="277" t="s">
        <v>98</v>
      </c>
      <c r="P34" s="961">
        <v>43775.0</v>
      </c>
      <c r="Q34" s="278"/>
      <c r="R34" s="278" t="s">
        <v>99</v>
      </c>
      <c r="S34" s="95"/>
      <c r="T34" s="254"/>
      <c r="U34" s="254"/>
      <c r="V34" s="254"/>
      <c r="W34" s="254"/>
      <c r="X34" s="254"/>
      <c r="Y34" s="254"/>
      <c r="Z34" s="254"/>
      <c r="AA34" s="254"/>
      <c r="AB34" s="254"/>
      <c r="AC34" s="254"/>
      <c r="AD34" s="254"/>
      <c r="AE34" s="254"/>
      <c r="AF34" s="254"/>
      <c r="AG34" s="254"/>
      <c r="AH34" s="7"/>
      <c r="AI34" s="7"/>
      <c r="AJ34" s="7"/>
      <c r="AK34" s="7"/>
      <c r="AL34" s="7"/>
      <c r="AM34" s="7"/>
      <c r="AN34" s="7"/>
      <c r="AO34" s="7"/>
      <c r="AP34" s="7"/>
    </row>
    <row r="35">
      <c r="A35" s="279" t="s">
        <v>10084</v>
      </c>
      <c r="B35" s="281" t="s">
        <v>10081</v>
      </c>
      <c r="C35" s="281" t="s">
        <v>8838</v>
      </c>
      <c r="D35" s="279" t="s">
        <v>10085</v>
      </c>
      <c r="E35" s="1485" t="s">
        <v>10086</v>
      </c>
      <c r="F35" s="278"/>
      <c r="G35" s="278"/>
      <c r="H35" s="278"/>
      <c r="I35" s="278" t="s">
        <v>47</v>
      </c>
      <c r="J35" s="254"/>
      <c r="K35" s="1644"/>
      <c r="L35" s="1651">
        <v>43620.0</v>
      </c>
      <c r="M35" s="277" t="s">
        <v>96</v>
      </c>
      <c r="N35" s="277" t="s">
        <v>97</v>
      </c>
      <c r="O35" s="277" t="s">
        <v>98</v>
      </c>
      <c r="P35" s="961">
        <v>43775.0</v>
      </c>
      <c r="Q35" s="278"/>
      <c r="R35" s="278" t="s">
        <v>99</v>
      </c>
      <c r="S35" s="95"/>
      <c r="T35" s="254"/>
      <c r="U35" s="254"/>
      <c r="V35" s="254"/>
      <c r="W35" s="254"/>
      <c r="X35" s="254"/>
      <c r="Y35" s="254"/>
      <c r="Z35" s="254"/>
      <c r="AA35" s="254"/>
      <c r="AB35" s="254"/>
      <c r="AC35" s="254"/>
      <c r="AD35" s="254"/>
      <c r="AE35" s="254"/>
      <c r="AF35" s="254"/>
      <c r="AG35" s="254"/>
      <c r="AH35" s="7"/>
      <c r="AI35" s="7"/>
      <c r="AJ35" s="7"/>
      <c r="AK35" s="7"/>
      <c r="AL35" s="7"/>
      <c r="AM35" s="7"/>
      <c r="AN35" s="7"/>
      <c r="AO35" s="7"/>
      <c r="AP35" s="7"/>
    </row>
    <row r="36">
      <c r="A36" s="279" t="s">
        <v>10087</v>
      </c>
      <c r="B36" s="281" t="s">
        <v>10081</v>
      </c>
      <c r="C36" s="281" t="s">
        <v>8841</v>
      </c>
      <c r="D36" s="279" t="s">
        <v>10088</v>
      </c>
      <c r="E36" s="1485" t="s">
        <v>10089</v>
      </c>
      <c r="F36" s="278"/>
      <c r="G36" s="278"/>
      <c r="H36" s="278"/>
      <c r="I36" s="278" t="s">
        <v>47</v>
      </c>
      <c r="J36" s="254"/>
      <c r="K36" s="1644"/>
      <c r="L36" s="1651">
        <v>43620.0</v>
      </c>
      <c r="M36" s="277" t="s">
        <v>96</v>
      </c>
      <c r="N36" s="277" t="s">
        <v>97</v>
      </c>
      <c r="O36" s="277" t="s">
        <v>98</v>
      </c>
      <c r="P36" s="961">
        <v>43775.0</v>
      </c>
      <c r="Q36" s="278"/>
      <c r="R36" s="278" t="s">
        <v>99</v>
      </c>
      <c r="S36" s="95"/>
      <c r="T36" s="254"/>
      <c r="U36" s="254"/>
      <c r="V36" s="254"/>
      <c r="W36" s="254"/>
      <c r="X36" s="254"/>
      <c r="Y36" s="254"/>
      <c r="Z36" s="254"/>
      <c r="AA36" s="254"/>
      <c r="AB36" s="254"/>
      <c r="AC36" s="254"/>
      <c r="AD36" s="254"/>
      <c r="AE36" s="254"/>
      <c r="AF36" s="254"/>
      <c r="AG36" s="254"/>
      <c r="AH36" s="7"/>
      <c r="AI36" s="7"/>
      <c r="AJ36" s="7"/>
      <c r="AK36" s="7"/>
      <c r="AL36" s="7"/>
      <c r="AM36" s="7"/>
      <c r="AN36" s="7"/>
      <c r="AO36" s="7"/>
      <c r="AP36" s="7"/>
    </row>
    <row r="37">
      <c r="A37" s="279" t="s">
        <v>10090</v>
      </c>
      <c r="B37" s="281" t="s">
        <v>10081</v>
      </c>
      <c r="C37" s="281" t="s">
        <v>8844</v>
      </c>
      <c r="D37" s="279" t="s">
        <v>10091</v>
      </c>
      <c r="E37" s="1485" t="s">
        <v>10092</v>
      </c>
      <c r="F37" s="278"/>
      <c r="G37" s="278"/>
      <c r="H37" s="278"/>
      <c r="I37" s="278" t="s">
        <v>47</v>
      </c>
      <c r="J37" s="254"/>
      <c r="K37" s="1644"/>
      <c r="L37" s="1651">
        <v>43620.0</v>
      </c>
      <c r="M37" s="277" t="s">
        <v>96</v>
      </c>
      <c r="N37" s="277" t="s">
        <v>97</v>
      </c>
      <c r="O37" s="277" t="s">
        <v>98</v>
      </c>
      <c r="P37" s="961">
        <v>43775.0</v>
      </c>
      <c r="Q37" s="278"/>
      <c r="R37" s="278" t="s">
        <v>99</v>
      </c>
      <c r="S37" s="95"/>
      <c r="T37" s="254"/>
      <c r="U37" s="254"/>
      <c r="V37" s="254"/>
      <c r="W37" s="254"/>
      <c r="X37" s="254"/>
      <c r="Y37" s="254"/>
      <c r="Z37" s="254"/>
      <c r="AA37" s="254"/>
      <c r="AB37" s="254"/>
      <c r="AC37" s="254"/>
      <c r="AD37" s="254"/>
      <c r="AE37" s="254"/>
      <c r="AF37" s="254"/>
      <c r="AG37" s="254"/>
      <c r="AH37" s="7"/>
      <c r="AI37" s="7"/>
      <c r="AJ37" s="7"/>
      <c r="AK37" s="7"/>
      <c r="AL37" s="7"/>
      <c r="AM37" s="7"/>
      <c r="AN37" s="7"/>
      <c r="AO37" s="7"/>
      <c r="AP37" s="7"/>
    </row>
    <row r="38">
      <c r="A38" s="279" t="s">
        <v>10093</v>
      </c>
      <c r="B38" s="281" t="s">
        <v>10081</v>
      </c>
      <c r="C38" s="281" t="s">
        <v>8847</v>
      </c>
      <c r="D38" s="279" t="s">
        <v>10094</v>
      </c>
      <c r="E38" s="1354" t="s">
        <v>10095</v>
      </c>
      <c r="F38" s="278"/>
      <c r="G38" s="278"/>
      <c r="H38" s="278"/>
      <c r="I38" s="278" t="s">
        <v>47</v>
      </c>
      <c r="J38" s="254"/>
      <c r="K38" s="1644"/>
      <c r="L38" s="1651">
        <v>43620.0</v>
      </c>
      <c r="M38" s="277" t="s">
        <v>96</v>
      </c>
      <c r="N38" s="277" t="s">
        <v>97</v>
      </c>
      <c r="O38" s="277" t="s">
        <v>98</v>
      </c>
      <c r="P38" s="961">
        <v>43775.0</v>
      </c>
      <c r="Q38" s="278"/>
      <c r="R38" s="278" t="s">
        <v>99</v>
      </c>
      <c r="S38" s="95"/>
      <c r="T38" s="254"/>
      <c r="U38" s="254"/>
      <c r="V38" s="254"/>
      <c r="W38" s="254"/>
      <c r="X38" s="254"/>
      <c r="Y38" s="254"/>
      <c r="Z38" s="254"/>
      <c r="AA38" s="254"/>
      <c r="AB38" s="254"/>
      <c r="AC38" s="254"/>
      <c r="AD38" s="254"/>
      <c r="AE38" s="254"/>
      <c r="AF38" s="254"/>
      <c r="AG38" s="254"/>
      <c r="AH38" s="7"/>
      <c r="AI38" s="7"/>
      <c r="AJ38" s="7"/>
      <c r="AK38" s="7"/>
      <c r="AL38" s="7"/>
      <c r="AM38" s="7"/>
      <c r="AN38" s="7"/>
      <c r="AO38" s="7"/>
      <c r="AP38" s="7"/>
    </row>
    <row r="39">
      <c r="A39" s="277" t="s">
        <v>10096</v>
      </c>
      <c r="B39" s="281" t="s">
        <v>10081</v>
      </c>
      <c r="C39" s="281" t="s">
        <v>8850</v>
      </c>
      <c r="D39" s="277" t="s">
        <v>10097</v>
      </c>
      <c r="E39" s="277" t="s">
        <v>10061</v>
      </c>
      <c r="F39" s="278"/>
      <c r="G39" s="278"/>
      <c r="H39" s="278"/>
      <c r="I39" s="278" t="s">
        <v>47</v>
      </c>
      <c r="J39" s="254"/>
      <c r="K39" s="1644"/>
      <c r="L39" s="1651">
        <v>43620.0</v>
      </c>
      <c r="M39" s="277" t="s">
        <v>96</v>
      </c>
      <c r="N39" s="277" t="s">
        <v>97</v>
      </c>
      <c r="O39" s="277" t="s">
        <v>98</v>
      </c>
      <c r="P39" s="961">
        <v>43775.0</v>
      </c>
      <c r="Q39" s="278"/>
      <c r="R39" s="278" t="s">
        <v>99</v>
      </c>
      <c r="S39" s="95"/>
      <c r="T39" s="254"/>
      <c r="U39" s="254"/>
      <c r="V39" s="254"/>
      <c r="W39" s="254"/>
      <c r="X39" s="254"/>
      <c r="Y39" s="254"/>
      <c r="Z39" s="254"/>
      <c r="AA39" s="254"/>
      <c r="AB39" s="254"/>
      <c r="AC39" s="254"/>
      <c r="AD39" s="254"/>
      <c r="AE39" s="254"/>
      <c r="AF39" s="254"/>
      <c r="AG39" s="254"/>
      <c r="AH39" s="7"/>
      <c r="AI39" s="7"/>
      <c r="AJ39" s="7"/>
      <c r="AK39" s="7"/>
      <c r="AL39" s="7"/>
      <c r="AM39" s="7"/>
      <c r="AN39" s="7"/>
      <c r="AO39" s="7"/>
      <c r="AP39" s="7"/>
    </row>
    <row r="40">
      <c r="A40" s="279" t="s">
        <v>10098</v>
      </c>
      <c r="B40" s="281" t="s">
        <v>10099</v>
      </c>
      <c r="C40" s="281" t="s">
        <v>8833</v>
      </c>
      <c r="D40" s="279" t="s">
        <v>10100</v>
      </c>
      <c r="E40" s="1354" t="s">
        <v>10101</v>
      </c>
      <c r="F40" s="278"/>
      <c r="G40" s="278"/>
      <c r="H40" s="278"/>
      <c r="I40" s="278" t="s">
        <v>47</v>
      </c>
      <c r="J40" s="254"/>
      <c r="K40" s="1644"/>
      <c r="L40" s="1651">
        <v>43620.0</v>
      </c>
      <c r="M40" s="277" t="s">
        <v>96</v>
      </c>
      <c r="N40" s="277" t="s">
        <v>97</v>
      </c>
      <c r="O40" s="277" t="s">
        <v>98</v>
      </c>
      <c r="P40" s="961">
        <v>43775.0</v>
      </c>
      <c r="Q40" s="278"/>
      <c r="R40" s="278" t="s">
        <v>99</v>
      </c>
      <c r="S40" s="95"/>
      <c r="T40" s="254"/>
      <c r="U40" s="254"/>
      <c r="V40" s="254"/>
      <c r="W40" s="254"/>
      <c r="X40" s="254"/>
      <c r="Y40" s="254"/>
      <c r="Z40" s="254"/>
      <c r="AA40" s="254"/>
      <c r="AB40" s="254"/>
      <c r="AC40" s="254"/>
      <c r="AD40" s="254"/>
      <c r="AE40" s="254"/>
      <c r="AF40" s="254"/>
      <c r="AG40" s="254"/>
      <c r="AH40" s="7"/>
      <c r="AI40" s="7"/>
      <c r="AJ40" s="7"/>
      <c r="AK40" s="7"/>
      <c r="AL40" s="7"/>
      <c r="AM40" s="7"/>
      <c r="AN40" s="7"/>
      <c r="AO40" s="7"/>
      <c r="AP40" s="7"/>
    </row>
    <row r="41">
      <c r="A41" s="279" t="s">
        <v>10102</v>
      </c>
      <c r="B41" s="281" t="s">
        <v>10099</v>
      </c>
      <c r="C41" s="281" t="s">
        <v>8838</v>
      </c>
      <c r="D41" s="279" t="s">
        <v>10103</v>
      </c>
      <c r="E41" s="1354" t="s">
        <v>10104</v>
      </c>
      <c r="F41" s="278"/>
      <c r="G41" s="278"/>
      <c r="H41" s="278"/>
      <c r="I41" s="278" t="s">
        <v>47</v>
      </c>
      <c r="J41" s="254"/>
      <c r="K41" s="1644"/>
      <c r="L41" s="1651">
        <v>43620.0</v>
      </c>
      <c r="M41" s="277" t="s">
        <v>96</v>
      </c>
      <c r="N41" s="277" t="s">
        <v>97</v>
      </c>
      <c r="O41" s="277" t="s">
        <v>98</v>
      </c>
      <c r="P41" s="961">
        <v>43775.0</v>
      </c>
      <c r="Q41" s="278"/>
      <c r="R41" s="278" t="s">
        <v>99</v>
      </c>
      <c r="S41" s="95"/>
      <c r="T41" s="254"/>
      <c r="U41" s="254"/>
      <c r="V41" s="254"/>
      <c r="W41" s="254"/>
      <c r="X41" s="254"/>
      <c r="Y41" s="254"/>
      <c r="Z41" s="254"/>
      <c r="AA41" s="254"/>
      <c r="AB41" s="254"/>
      <c r="AC41" s="254"/>
      <c r="AD41" s="254"/>
      <c r="AE41" s="254"/>
      <c r="AF41" s="254"/>
      <c r="AG41" s="254"/>
      <c r="AH41" s="7"/>
      <c r="AI41" s="7"/>
      <c r="AJ41" s="7"/>
      <c r="AK41" s="7"/>
      <c r="AL41" s="7"/>
      <c r="AM41" s="7"/>
      <c r="AN41" s="7"/>
      <c r="AO41" s="7"/>
      <c r="AP41" s="7"/>
    </row>
    <row r="42">
      <c r="A42" s="279" t="s">
        <v>10105</v>
      </c>
      <c r="B42" s="281" t="s">
        <v>10099</v>
      </c>
      <c r="C42" s="281" t="s">
        <v>8841</v>
      </c>
      <c r="D42" s="279" t="s">
        <v>10106</v>
      </c>
      <c r="E42" s="1354" t="s">
        <v>10107</v>
      </c>
      <c r="F42" s="278"/>
      <c r="G42" s="278"/>
      <c r="H42" s="278"/>
      <c r="I42" s="278" t="s">
        <v>47</v>
      </c>
      <c r="J42" s="254"/>
      <c r="K42" s="1644"/>
      <c r="L42" s="1651">
        <v>43620.0</v>
      </c>
      <c r="M42" s="277" t="s">
        <v>96</v>
      </c>
      <c r="N42" s="277" t="s">
        <v>97</v>
      </c>
      <c r="O42" s="277" t="s">
        <v>98</v>
      </c>
      <c r="P42" s="961">
        <v>43775.0</v>
      </c>
      <c r="Q42" s="278"/>
      <c r="R42" s="278" t="s">
        <v>99</v>
      </c>
      <c r="S42" s="95"/>
      <c r="T42" s="254"/>
      <c r="U42" s="254"/>
      <c r="V42" s="254"/>
      <c r="W42" s="254"/>
      <c r="X42" s="254"/>
      <c r="Y42" s="254"/>
      <c r="Z42" s="254"/>
      <c r="AA42" s="254"/>
      <c r="AB42" s="254"/>
      <c r="AC42" s="254"/>
      <c r="AD42" s="254"/>
      <c r="AE42" s="254"/>
      <c r="AF42" s="254"/>
      <c r="AG42" s="254"/>
      <c r="AH42" s="7"/>
      <c r="AI42" s="7"/>
      <c r="AJ42" s="7"/>
      <c r="AK42" s="7"/>
      <c r="AL42" s="7"/>
      <c r="AM42" s="7"/>
      <c r="AN42" s="7"/>
      <c r="AO42" s="7"/>
      <c r="AP42" s="7"/>
    </row>
    <row r="43">
      <c r="A43" s="279" t="s">
        <v>10108</v>
      </c>
      <c r="B43" s="281" t="s">
        <v>10099</v>
      </c>
      <c r="C43" s="281" t="s">
        <v>8844</v>
      </c>
      <c r="D43" s="279" t="s">
        <v>10109</v>
      </c>
      <c r="E43" s="1354" t="s">
        <v>10110</v>
      </c>
      <c r="F43" s="278"/>
      <c r="G43" s="278"/>
      <c r="H43" s="278"/>
      <c r="I43" s="278" t="s">
        <v>47</v>
      </c>
      <c r="J43" s="254"/>
      <c r="K43" s="1644"/>
      <c r="L43" s="1651">
        <v>43620.0</v>
      </c>
      <c r="M43" s="277" t="s">
        <v>96</v>
      </c>
      <c r="N43" s="277" t="s">
        <v>97</v>
      </c>
      <c r="O43" s="277" t="s">
        <v>98</v>
      </c>
      <c r="P43" s="961">
        <v>43775.0</v>
      </c>
      <c r="Q43" s="278"/>
      <c r="R43" s="278" t="s">
        <v>99</v>
      </c>
      <c r="S43" s="95"/>
      <c r="T43" s="254"/>
      <c r="U43" s="254"/>
      <c r="V43" s="254"/>
      <c r="W43" s="254"/>
      <c r="X43" s="254"/>
      <c r="Y43" s="254"/>
      <c r="Z43" s="254"/>
      <c r="AA43" s="254"/>
      <c r="AB43" s="254"/>
      <c r="AC43" s="254"/>
      <c r="AD43" s="254"/>
      <c r="AE43" s="254"/>
      <c r="AF43" s="254"/>
      <c r="AG43" s="254"/>
      <c r="AH43" s="7"/>
      <c r="AI43" s="7"/>
      <c r="AJ43" s="7"/>
      <c r="AK43" s="7"/>
      <c r="AL43" s="7"/>
      <c r="AM43" s="7"/>
      <c r="AN43" s="7"/>
      <c r="AO43" s="7"/>
      <c r="AP43" s="7"/>
    </row>
    <row r="44">
      <c r="A44" s="279" t="s">
        <v>10111</v>
      </c>
      <c r="B44" s="281" t="s">
        <v>10099</v>
      </c>
      <c r="C44" s="281" t="s">
        <v>8847</v>
      </c>
      <c r="D44" s="279" t="s">
        <v>10112</v>
      </c>
      <c r="E44" s="1354" t="s">
        <v>10113</v>
      </c>
      <c r="F44" s="278"/>
      <c r="G44" s="278"/>
      <c r="H44" s="278"/>
      <c r="I44" s="278" t="s">
        <v>47</v>
      </c>
      <c r="J44" s="254"/>
      <c r="K44" s="1644"/>
      <c r="L44" s="1651">
        <v>43620.0</v>
      </c>
      <c r="M44" s="277" t="s">
        <v>96</v>
      </c>
      <c r="N44" s="277" t="s">
        <v>97</v>
      </c>
      <c r="O44" s="277" t="s">
        <v>98</v>
      </c>
      <c r="P44" s="961">
        <v>43775.0</v>
      </c>
      <c r="Q44" s="278"/>
      <c r="R44" s="278" t="s">
        <v>99</v>
      </c>
      <c r="S44" s="95"/>
      <c r="T44" s="254"/>
      <c r="U44" s="254"/>
      <c r="V44" s="254"/>
      <c r="W44" s="254"/>
      <c r="X44" s="254"/>
      <c r="Y44" s="254"/>
      <c r="Z44" s="254"/>
      <c r="AA44" s="254"/>
      <c r="AB44" s="254"/>
      <c r="AC44" s="254"/>
      <c r="AD44" s="254"/>
      <c r="AE44" s="254"/>
      <c r="AF44" s="254"/>
      <c r="AG44" s="254"/>
      <c r="AH44" s="7"/>
      <c r="AI44" s="7"/>
      <c r="AJ44" s="7"/>
      <c r="AK44" s="7"/>
      <c r="AL44" s="7"/>
      <c r="AM44" s="7"/>
      <c r="AN44" s="7"/>
      <c r="AO44" s="7"/>
      <c r="AP44" s="7"/>
    </row>
    <row r="45">
      <c r="A45" s="277" t="s">
        <v>10114</v>
      </c>
      <c r="B45" s="281" t="s">
        <v>10099</v>
      </c>
      <c r="C45" s="281" t="s">
        <v>8850</v>
      </c>
      <c r="D45" s="277" t="s">
        <v>10115</v>
      </c>
      <c r="E45" s="277" t="s">
        <v>10061</v>
      </c>
      <c r="F45" s="278"/>
      <c r="G45" s="278"/>
      <c r="H45" s="278"/>
      <c r="I45" s="278" t="s">
        <v>47</v>
      </c>
      <c r="J45" s="254"/>
      <c r="K45" s="1644"/>
      <c r="L45" s="1651">
        <v>43620.0</v>
      </c>
      <c r="M45" s="277" t="s">
        <v>96</v>
      </c>
      <c r="N45" s="277" t="s">
        <v>97</v>
      </c>
      <c r="O45" s="277" t="s">
        <v>98</v>
      </c>
      <c r="P45" s="961">
        <v>43775.0</v>
      </c>
      <c r="Q45" s="278"/>
      <c r="R45" s="278" t="s">
        <v>99</v>
      </c>
      <c r="S45" s="95"/>
      <c r="T45" s="254"/>
      <c r="U45" s="254"/>
      <c r="V45" s="254"/>
      <c r="W45" s="254"/>
      <c r="X45" s="254"/>
      <c r="Y45" s="254"/>
      <c r="Z45" s="254"/>
      <c r="AA45" s="254"/>
      <c r="AB45" s="254"/>
      <c r="AC45" s="254"/>
      <c r="AD45" s="254"/>
      <c r="AE45" s="254"/>
      <c r="AF45" s="254"/>
      <c r="AG45" s="254"/>
      <c r="AH45" s="7"/>
      <c r="AI45" s="7"/>
      <c r="AJ45" s="7"/>
      <c r="AK45" s="7"/>
      <c r="AL45" s="7"/>
      <c r="AM45" s="7"/>
      <c r="AN45" s="7"/>
      <c r="AO45" s="7"/>
      <c r="AP45" s="7"/>
    </row>
    <row r="46">
      <c r="A46" s="279" t="s">
        <v>10116</v>
      </c>
      <c r="B46" s="281" t="s">
        <v>10117</v>
      </c>
      <c r="C46" s="281" t="s">
        <v>8833</v>
      </c>
      <c r="D46" s="279" t="s">
        <v>10118</v>
      </c>
      <c r="E46" s="1354" t="s">
        <v>10119</v>
      </c>
      <c r="F46" s="278"/>
      <c r="G46" s="278"/>
      <c r="H46" s="278"/>
      <c r="I46" s="278" t="s">
        <v>47</v>
      </c>
      <c r="J46" s="254"/>
      <c r="K46" s="1644"/>
      <c r="L46" s="1651">
        <v>43620.0</v>
      </c>
      <c r="M46" s="277" t="s">
        <v>96</v>
      </c>
      <c r="N46" s="277" t="s">
        <v>97</v>
      </c>
      <c r="O46" s="277" t="s">
        <v>98</v>
      </c>
      <c r="P46" s="961">
        <v>43775.0</v>
      </c>
      <c r="Q46" s="278"/>
      <c r="R46" s="278" t="s">
        <v>99</v>
      </c>
      <c r="S46" s="95"/>
      <c r="T46" s="254"/>
      <c r="U46" s="254"/>
      <c r="V46" s="254"/>
      <c r="W46" s="254"/>
      <c r="X46" s="254"/>
      <c r="Y46" s="254"/>
      <c r="Z46" s="254"/>
      <c r="AA46" s="254"/>
      <c r="AB46" s="254"/>
      <c r="AC46" s="254"/>
      <c r="AD46" s="254"/>
      <c r="AE46" s="254"/>
      <c r="AF46" s="254"/>
      <c r="AG46" s="254"/>
      <c r="AH46" s="7"/>
      <c r="AI46" s="7"/>
      <c r="AJ46" s="7"/>
      <c r="AK46" s="7"/>
      <c r="AL46" s="7"/>
      <c r="AM46" s="7"/>
      <c r="AN46" s="7"/>
      <c r="AO46" s="7"/>
      <c r="AP46" s="7"/>
    </row>
    <row r="47">
      <c r="A47" s="279" t="s">
        <v>10120</v>
      </c>
      <c r="B47" s="281" t="s">
        <v>10117</v>
      </c>
      <c r="C47" s="281" t="s">
        <v>8838</v>
      </c>
      <c r="D47" s="279" t="s">
        <v>10121</v>
      </c>
      <c r="E47" s="1354" t="s">
        <v>10122</v>
      </c>
      <c r="F47" s="278"/>
      <c r="G47" s="278"/>
      <c r="H47" s="278"/>
      <c r="I47" s="278" t="s">
        <v>47</v>
      </c>
      <c r="J47" s="254"/>
      <c r="K47" s="1644"/>
      <c r="L47" s="1651">
        <v>43620.0</v>
      </c>
      <c r="M47" s="277" t="s">
        <v>96</v>
      </c>
      <c r="N47" s="277" t="s">
        <v>97</v>
      </c>
      <c r="O47" s="277" t="s">
        <v>98</v>
      </c>
      <c r="P47" s="961">
        <v>43775.0</v>
      </c>
      <c r="Q47" s="278"/>
      <c r="R47" s="278" t="s">
        <v>99</v>
      </c>
      <c r="S47" s="95"/>
      <c r="T47" s="254"/>
      <c r="U47" s="254"/>
      <c r="V47" s="254"/>
      <c r="W47" s="254"/>
      <c r="X47" s="254"/>
      <c r="Y47" s="254"/>
      <c r="Z47" s="254"/>
      <c r="AA47" s="254"/>
      <c r="AB47" s="254"/>
      <c r="AC47" s="254"/>
      <c r="AD47" s="254"/>
      <c r="AE47" s="254"/>
      <c r="AF47" s="254"/>
      <c r="AG47" s="254"/>
      <c r="AH47" s="7"/>
      <c r="AI47" s="7"/>
      <c r="AJ47" s="7"/>
      <c r="AK47" s="7"/>
      <c r="AL47" s="7"/>
      <c r="AM47" s="7"/>
      <c r="AN47" s="7"/>
      <c r="AO47" s="7"/>
      <c r="AP47" s="7"/>
    </row>
    <row r="48">
      <c r="A48" s="279" t="s">
        <v>10123</v>
      </c>
      <c r="B48" s="281" t="s">
        <v>10117</v>
      </c>
      <c r="C48" s="281" t="s">
        <v>8841</v>
      </c>
      <c r="D48" s="279" t="s">
        <v>10124</v>
      </c>
      <c r="E48" s="1354" t="s">
        <v>10125</v>
      </c>
      <c r="F48" s="278"/>
      <c r="G48" s="278"/>
      <c r="H48" s="278"/>
      <c r="I48" s="278" t="s">
        <v>47</v>
      </c>
      <c r="J48" s="254"/>
      <c r="K48" s="1644"/>
      <c r="L48" s="1651">
        <v>43620.0</v>
      </c>
      <c r="M48" s="277" t="s">
        <v>96</v>
      </c>
      <c r="N48" s="277" t="s">
        <v>97</v>
      </c>
      <c r="O48" s="277" t="s">
        <v>98</v>
      </c>
      <c r="P48" s="961">
        <v>43775.0</v>
      </c>
      <c r="Q48" s="278"/>
      <c r="R48" s="278" t="s">
        <v>99</v>
      </c>
      <c r="S48" s="95"/>
      <c r="T48" s="254"/>
      <c r="U48" s="254"/>
      <c r="V48" s="254"/>
      <c r="W48" s="254"/>
      <c r="X48" s="254"/>
      <c r="Y48" s="254"/>
      <c r="Z48" s="254"/>
      <c r="AA48" s="254"/>
      <c r="AB48" s="254"/>
      <c r="AC48" s="254"/>
      <c r="AD48" s="254"/>
      <c r="AE48" s="254"/>
      <c r="AF48" s="254"/>
      <c r="AG48" s="254"/>
      <c r="AH48" s="7"/>
      <c r="AI48" s="7"/>
      <c r="AJ48" s="7"/>
      <c r="AK48" s="7"/>
      <c r="AL48" s="7"/>
      <c r="AM48" s="7"/>
      <c r="AN48" s="7"/>
      <c r="AO48" s="7"/>
      <c r="AP48" s="7"/>
    </row>
    <row r="49">
      <c r="A49" s="279" t="s">
        <v>10126</v>
      </c>
      <c r="B49" s="281" t="s">
        <v>10117</v>
      </c>
      <c r="C49" s="281" t="s">
        <v>8844</v>
      </c>
      <c r="D49" s="279" t="s">
        <v>10127</v>
      </c>
      <c r="E49" s="1354" t="s">
        <v>10128</v>
      </c>
      <c r="F49" s="278"/>
      <c r="G49" s="278"/>
      <c r="H49" s="278"/>
      <c r="I49" s="278" t="s">
        <v>47</v>
      </c>
      <c r="J49" s="254"/>
      <c r="K49" s="1644"/>
      <c r="L49" s="1651">
        <v>43620.0</v>
      </c>
      <c r="M49" s="277" t="s">
        <v>96</v>
      </c>
      <c r="N49" s="277" t="s">
        <v>97</v>
      </c>
      <c r="O49" s="277" t="s">
        <v>98</v>
      </c>
      <c r="P49" s="961">
        <v>43775.0</v>
      </c>
      <c r="Q49" s="278"/>
      <c r="R49" s="278" t="s">
        <v>99</v>
      </c>
      <c r="S49" s="95"/>
      <c r="T49" s="254"/>
      <c r="U49" s="254"/>
      <c r="V49" s="254"/>
      <c r="W49" s="254"/>
      <c r="X49" s="254"/>
      <c r="Y49" s="254"/>
      <c r="Z49" s="254"/>
      <c r="AA49" s="254"/>
      <c r="AB49" s="254"/>
      <c r="AC49" s="254"/>
      <c r="AD49" s="254"/>
      <c r="AE49" s="254"/>
      <c r="AF49" s="254"/>
      <c r="AG49" s="254"/>
      <c r="AH49" s="7"/>
      <c r="AI49" s="7"/>
      <c r="AJ49" s="7"/>
      <c r="AK49" s="7"/>
      <c r="AL49" s="7"/>
      <c r="AM49" s="7"/>
      <c r="AN49" s="7"/>
      <c r="AO49" s="7"/>
      <c r="AP49" s="7"/>
    </row>
    <row r="50">
      <c r="A50" s="279" t="s">
        <v>10129</v>
      </c>
      <c r="B50" s="281" t="s">
        <v>10117</v>
      </c>
      <c r="C50" s="281" t="s">
        <v>8847</v>
      </c>
      <c r="D50" s="279" t="s">
        <v>10130</v>
      </c>
      <c r="E50" s="1354" t="s">
        <v>10131</v>
      </c>
      <c r="F50" s="278"/>
      <c r="G50" s="278"/>
      <c r="H50" s="278"/>
      <c r="I50" s="278" t="s">
        <v>47</v>
      </c>
      <c r="J50" s="254"/>
      <c r="K50" s="1644"/>
      <c r="L50" s="1651">
        <v>43620.0</v>
      </c>
      <c r="M50" s="277" t="s">
        <v>96</v>
      </c>
      <c r="N50" s="277" t="s">
        <v>97</v>
      </c>
      <c r="O50" s="277" t="s">
        <v>98</v>
      </c>
      <c r="P50" s="961">
        <v>43775.0</v>
      </c>
      <c r="Q50" s="278"/>
      <c r="R50" s="278" t="s">
        <v>99</v>
      </c>
      <c r="S50" s="95"/>
      <c r="T50" s="254"/>
      <c r="U50" s="254"/>
      <c r="V50" s="254"/>
      <c r="W50" s="254"/>
      <c r="X50" s="254"/>
      <c r="Y50" s="254"/>
      <c r="Z50" s="254"/>
      <c r="AA50" s="254"/>
      <c r="AB50" s="254"/>
      <c r="AC50" s="254"/>
      <c r="AD50" s="254"/>
      <c r="AE50" s="254"/>
      <c r="AF50" s="254"/>
      <c r="AG50" s="254"/>
      <c r="AH50" s="7"/>
      <c r="AI50" s="7"/>
      <c r="AJ50" s="7"/>
      <c r="AK50" s="7"/>
      <c r="AL50" s="7"/>
      <c r="AM50" s="7"/>
      <c r="AN50" s="7"/>
      <c r="AO50" s="7"/>
      <c r="AP50" s="7"/>
    </row>
    <row r="51">
      <c r="A51" s="277" t="s">
        <v>10132</v>
      </c>
      <c r="B51" s="281" t="s">
        <v>10117</v>
      </c>
      <c r="C51" s="281" t="s">
        <v>8850</v>
      </c>
      <c r="D51" s="277" t="s">
        <v>10133</v>
      </c>
      <c r="E51" s="277" t="s">
        <v>10061</v>
      </c>
      <c r="F51" s="278"/>
      <c r="G51" s="278"/>
      <c r="H51" s="278"/>
      <c r="I51" s="278" t="s">
        <v>47</v>
      </c>
      <c r="J51" s="254"/>
      <c r="K51" s="1644"/>
      <c r="L51" s="1651">
        <v>43620.0</v>
      </c>
      <c r="M51" s="277" t="s">
        <v>96</v>
      </c>
      <c r="N51" s="277" t="s">
        <v>97</v>
      </c>
      <c r="O51" s="277" t="s">
        <v>98</v>
      </c>
      <c r="P51" s="961">
        <v>43775.0</v>
      </c>
      <c r="Q51" s="278"/>
      <c r="R51" s="278" t="s">
        <v>99</v>
      </c>
      <c r="S51" s="95"/>
      <c r="T51" s="254"/>
      <c r="U51" s="254"/>
      <c r="V51" s="254"/>
      <c r="W51" s="254"/>
      <c r="X51" s="254"/>
      <c r="Y51" s="254"/>
      <c r="Z51" s="254"/>
      <c r="AA51" s="254"/>
      <c r="AB51" s="254"/>
      <c r="AC51" s="254"/>
      <c r="AD51" s="254"/>
      <c r="AE51" s="254"/>
      <c r="AF51" s="254"/>
      <c r="AG51" s="254"/>
      <c r="AH51" s="7"/>
      <c r="AI51" s="7"/>
      <c r="AJ51" s="7"/>
      <c r="AK51" s="7"/>
      <c r="AL51" s="7"/>
      <c r="AM51" s="7"/>
      <c r="AN51" s="7"/>
      <c r="AO51" s="7"/>
      <c r="AP51" s="7"/>
    </row>
    <row r="52">
      <c r="A52" s="279" t="s">
        <v>10134</v>
      </c>
      <c r="B52" s="281" t="s">
        <v>10135</v>
      </c>
      <c r="C52" s="281" t="s">
        <v>8833</v>
      </c>
      <c r="D52" s="277" t="s">
        <v>10136</v>
      </c>
      <c r="E52" s="1354" t="s">
        <v>10137</v>
      </c>
      <c r="F52" s="278"/>
      <c r="G52" s="278"/>
      <c r="H52" s="278"/>
      <c r="I52" s="278" t="s">
        <v>47</v>
      </c>
      <c r="J52" s="1657"/>
      <c r="K52" s="1644"/>
      <c r="L52" s="1651">
        <v>43620.0</v>
      </c>
      <c r="M52" s="277" t="s">
        <v>96</v>
      </c>
      <c r="N52" s="277" t="s">
        <v>97</v>
      </c>
      <c r="O52" s="277" t="s">
        <v>98</v>
      </c>
      <c r="P52" s="961">
        <v>43776.0</v>
      </c>
      <c r="Q52" s="278"/>
      <c r="R52" s="278" t="s">
        <v>99</v>
      </c>
      <c r="S52" s="95"/>
      <c r="T52" s="254"/>
      <c r="U52" s="254"/>
      <c r="V52" s="254"/>
      <c r="W52" s="254"/>
      <c r="X52" s="254"/>
      <c r="Y52" s="254"/>
      <c r="Z52" s="254"/>
      <c r="AA52" s="254"/>
      <c r="AB52" s="254"/>
      <c r="AC52" s="254"/>
      <c r="AD52" s="254"/>
      <c r="AE52" s="254"/>
      <c r="AF52" s="254"/>
      <c r="AG52" s="254"/>
      <c r="AH52" s="7"/>
      <c r="AI52" s="7"/>
      <c r="AJ52" s="7"/>
      <c r="AK52" s="7"/>
      <c r="AL52" s="7"/>
      <c r="AM52" s="7"/>
      <c r="AN52" s="7"/>
      <c r="AO52" s="7"/>
      <c r="AP52" s="7"/>
    </row>
    <row r="53">
      <c r="A53" s="279" t="s">
        <v>10138</v>
      </c>
      <c r="B53" s="281" t="s">
        <v>10135</v>
      </c>
      <c r="C53" s="281" t="s">
        <v>8838</v>
      </c>
      <c r="D53" s="277" t="s">
        <v>10139</v>
      </c>
      <c r="E53" s="1354" t="s">
        <v>10140</v>
      </c>
      <c r="F53" s="278"/>
      <c r="G53" s="278"/>
      <c r="H53" s="278"/>
      <c r="I53" s="278" t="s">
        <v>47</v>
      </c>
      <c r="J53" s="1657"/>
      <c r="K53" s="1644"/>
      <c r="L53" s="1651">
        <v>43620.0</v>
      </c>
      <c r="M53" s="277" t="s">
        <v>96</v>
      </c>
      <c r="N53" s="277" t="s">
        <v>97</v>
      </c>
      <c r="O53" s="277" t="s">
        <v>98</v>
      </c>
      <c r="P53" s="961">
        <v>43776.0</v>
      </c>
      <c r="Q53" s="278"/>
      <c r="R53" s="278" t="s">
        <v>99</v>
      </c>
      <c r="S53" s="95"/>
      <c r="T53" s="254"/>
      <c r="U53" s="254"/>
      <c r="V53" s="254"/>
      <c r="W53" s="254"/>
      <c r="X53" s="254"/>
      <c r="Y53" s="254"/>
      <c r="Z53" s="254"/>
      <c r="AA53" s="254"/>
      <c r="AB53" s="254"/>
      <c r="AC53" s="254"/>
      <c r="AD53" s="254"/>
      <c r="AE53" s="254"/>
      <c r="AF53" s="254"/>
      <c r="AG53" s="254"/>
      <c r="AH53" s="7"/>
      <c r="AI53" s="7"/>
      <c r="AJ53" s="7"/>
      <c r="AK53" s="7"/>
      <c r="AL53" s="7"/>
      <c r="AM53" s="7"/>
      <c r="AN53" s="7"/>
      <c r="AO53" s="7"/>
      <c r="AP53" s="7"/>
    </row>
    <row r="54">
      <c r="A54" s="279" t="s">
        <v>10141</v>
      </c>
      <c r="B54" s="281" t="s">
        <v>10135</v>
      </c>
      <c r="C54" s="281" t="s">
        <v>8841</v>
      </c>
      <c r="D54" s="277" t="s">
        <v>10142</v>
      </c>
      <c r="E54" s="1354" t="s">
        <v>10143</v>
      </c>
      <c r="F54" s="278"/>
      <c r="G54" s="278"/>
      <c r="H54" s="278"/>
      <c r="I54" s="278" t="s">
        <v>47</v>
      </c>
      <c r="J54" s="1657"/>
      <c r="K54" s="1644"/>
      <c r="L54" s="1651">
        <v>43620.0</v>
      </c>
      <c r="M54" s="277" t="s">
        <v>96</v>
      </c>
      <c r="N54" s="277" t="s">
        <v>97</v>
      </c>
      <c r="O54" s="277" t="s">
        <v>98</v>
      </c>
      <c r="P54" s="961">
        <v>43776.0</v>
      </c>
      <c r="Q54" s="278"/>
      <c r="R54" s="278" t="s">
        <v>99</v>
      </c>
      <c r="S54" s="95"/>
      <c r="T54" s="254"/>
      <c r="U54" s="254"/>
      <c r="V54" s="254"/>
      <c r="W54" s="254"/>
      <c r="X54" s="254"/>
      <c r="Y54" s="254"/>
      <c r="Z54" s="254"/>
      <c r="AA54" s="254"/>
      <c r="AB54" s="254"/>
      <c r="AC54" s="254"/>
      <c r="AD54" s="254"/>
      <c r="AE54" s="254"/>
      <c r="AF54" s="254"/>
      <c r="AG54" s="254"/>
      <c r="AH54" s="7"/>
      <c r="AI54" s="7"/>
      <c r="AJ54" s="7"/>
      <c r="AK54" s="7"/>
      <c r="AL54" s="7"/>
      <c r="AM54" s="7"/>
      <c r="AN54" s="7"/>
      <c r="AO54" s="7"/>
      <c r="AP54" s="7"/>
    </row>
    <row r="55">
      <c r="A55" s="279" t="s">
        <v>10144</v>
      </c>
      <c r="B55" s="281" t="s">
        <v>10135</v>
      </c>
      <c r="C55" s="281" t="s">
        <v>8844</v>
      </c>
      <c r="D55" s="277" t="s">
        <v>10145</v>
      </c>
      <c r="E55" s="1354" t="s">
        <v>10146</v>
      </c>
      <c r="F55" s="278"/>
      <c r="G55" s="278"/>
      <c r="H55" s="278"/>
      <c r="I55" s="278" t="s">
        <v>47</v>
      </c>
      <c r="J55" s="1657"/>
      <c r="K55" s="1644"/>
      <c r="L55" s="1651">
        <v>43620.0</v>
      </c>
      <c r="M55" s="277" t="s">
        <v>96</v>
      </c>
      <c r="N55" s="277" t="s">
        <v>97</v>
      </c>
      <c r="O55" s="277" t="s">
        <v>98</v>
      </c>
      <c r="P55" s="961">
        <v>43776.0</v>
      </c>
      <c r="Q55" s="278"/>
      <c r="R55" s="278" t="s">
        <v>99</v>
      </c>
      <c r="S55" s="95"/>
      <c r="T55" s="254"/>
      <c r="U55" s="254"/>
      <c r="V55" s="254"/>
      <c r="W55" s="254"/>
      <c r="X55" s="254"/>
      <c r="Y55" s="254"/>
      <c r="Z55" s="254"/>
      <c r="AA55" s="254"/>
      <c r="AB55" s="254"/>
      <c r="AC55" s="254"/>
      <c r="AD55" s="254"/>
      <c r="AE55" s="254"/>
      <c r="AF55" s="254"/>
      <c r="AG55" s="254"/>
      <c r="AH55" s="7"/>
      <c r="AI55" s="7"/>
      <c r="AJ55" s="7"/>
      <c r="AK55" s="7"/>
      <c r="AL55" s="7"/>
      <c r="AM55" s="7"/>
      <c r="AN55" s="7"/>
      <c r="AO55" s="7"/>
      <c r="AP55" s="7"/>
    </row>
    <row r="56">
      <c r="A56" s="279" t="s">
        <v>10147</v>
      </c>
      <c r="B56" s="281" t="s">
        <v>10135</v>
      </c>
      <c r="C56" s="281" t="s">
        <v>8847</v>
      </c>
      <c r="D56" s="277" t="s">
        <v>10148</v>
      </c>
      <c r="E56" s="1354" t="s">
        <v>10149</v>
      </c>
      <c r="F56" s="278"/>
      <c r="G56" s="278"/>
      <c r="H56" s="278"/>
      <c r="I56" s="278" t="s">
        <v>47</v>
      </c>
      <c r="J56" s="1657"/>
      <c r="K56" s="1644"/>
      <c r="L56" s="1651">
        <v>43620.0</v>
      </c>
      <c r="M56" s="277" t="s">
        <v>96</v>
      </c>
      <c r="N56" s="277" t="s">
        <v>97</v>
      </c>
      <c r="O56" s="277" t="s">
        <v>98</v>
      </c>
      <c r="P56" s="961">
        <v>43776.0</v>
      </c>
      <c r="Q56" s="278"/>
      <c r="R56" s="278" t="s">
        <v>99</v>
      </c>
      <c r="S56" s="95"/>
      <c r="T56" s="254"/>
      <c r="U56" s="254"/>
      <c r="V56" s="254"/>
      <c r="W56" s="254"/>
      <c r="X56" s="254"/>
      <c r="Y56" s="254"/>
      <c r="Z56" s="254"/>
      <c r="AA56" s="254"/>
      <c r="AB56" s="254"/>
      <c r="AC56" s="254"/>
      <c r="AD56" s="254"/>
      <c r="AE56" s="254"/>
      <c r="AF56" s="254"/>
      <c r="AG56" s="254"/>
      <c r="AH56" s="7"/>
      <c r="AI56" s="7"/>
      <c r="AJ56" s="7"/>
      <c r="AK56" s="7"/>
      <c r="AL56" s="7"/>
      <c r="AM56" s="7"/>
      <c r="AN56" s="7"/>
      <c r="AO56" s="7"/>
      <c r="AP56" s="7"/>
    </row>
    <row r="57">
      <c r="A57" s="277" t="s">
        <v>10150</v>
      </c>
      <c r="B57" s="281" t="s">
        <v>10135</v>
      </c>
      <c r="C57" s="281" t="s">
        <v>8850</v>
      </c>
      <c r="D57" s="277" t="s">
        <v>10151</v>
      </c>
      <c r="E57" s="277" t="s">
        <v>10061</v>
      </c>
      <c r="F57" s="278"/>
      <c r="G57" s="278"/>
      <c r="H57" s="278"/>
      <c r="I57" s="278" t="s">
        <v>47</v>
      </c>
      <c r="J57" s="254"/>
      <c r="K57" s="1644"/>
      <c r="L57" s="1651">
        <v>43620.0</v>
      </c>
      <c r="M57" s="277" t="s">
        <v>96</v>
      </c>
      <c r="N57" s="277" t="s">
        <v>97</v>
      </c>
      <c r="O57" s="277" t="s">
        <v>98</v>
      </c>
      <c r="P57" s="961">
        <v>43776.0</v>
      </c>
      <c r="Q57" s="278"/>
      <c r="R57" s="278" t="s">
        <v>99</v>
      </c>
      <c r="S57" s="95"/>
      <c r="T57" s="254"/>
      <c r="U57" s="254"/>
      <c r="V57" s="254"/>
      <c r="W57" s="254"/>
      <c r="X57" s="254"/>
      <c r="Y57" s="254"/>
      <c r="Z57" s="254"/>
      <c r="AA57" s="254"/>
      <c r="AB57" s="254"/>
      <c r="AC57" s="254"/>
      <c r="AD57" s="254"/>
      <c r="AE57" s="254"/>
      <c r="AF57" s="254"/>
      <c r="AG57" s="254"/>
      <c r="AH57" s="7"/>
      <c r="AI57" s="7"/>
      <c r="AJ57" s="7"/>
      <c r="AK57" s="7"/>
      <c r="AL57" s="7"/>
      <c r="AM57" s="7"/>
      <c r="AN57" s="7"/>
      <c r="AO57" s="7"/>
      <c r="AP57" s="7"/>
    </row>
    <row r="58">
      <c r="A58" s="279" t="s">
        <v>10152</v>
      </c>
      <c r="B58" s="281" t="s">
        <v>10153</v>
      </c>
      <c r="C58" s="281" t="s">
        <v>8833</v>
      </c>
      <c r="D58" s="279" t="s">
        <v>10154</v>
      </c>
      <c r="E58" s="277" t="s">
        <v>10155</v>
      </c>
      <c r="F58" s="278"/>
      <c r="G58" s="278"/>
      <c r="H58" s="278"/>
      <c r="I58" s="278" t="s">
        <v>47</v>
      </c>
      <c r="J58" s="254"/>
      <c r="K58" s="1644"/>
      <c r="L58" s="1651">
        <v>43620.0</v>
      </c>
      <c r="M58" s="277" t="s">
        <v>96</v>
      </c>
      <c r="N58" s="277" t="s">
        <v>97</v>
      </c>
      <c r="O58" s="277" t="s">
        <v>98</v>
      </c>
      <c r="P58" s="961">
        <v>43776.0</v>
      </c>
      <c r="Q58" s="278"/>
      <c r="R58" s="278" t="s">
        <v>99</v>
      </c>
      <c r="S58" s="95"/>
      <c r="T58" s="254"/>
      <c r="U58" s="254"/>
      <c r="V58" s="254"/>
      <c r="W58" s="254"/>
      <c r="X58" s="254"/>
      <c r="Y58" s="254"/>
      <c r="Z58" s="254"/>
      <c r="AA58" s="254"/>
      <c r="AB58" s="254"/>
      <c r="AC58" s="254"/>
      <c r="AD58" s="254"/>
      <c r="AE58" s="254"/>
      <c r="AF58" s="254"/>
      <c r="AG58" s="254"/>
      <c r="AH58" s="7"/>
      <c r="AI58" s="7"/>
      <c r="AJ58" s="7"/>
      <c r="AK58" s="7"/>
      <c r="AL58" s="7"/>
      <c r="AM58" s="7"/>
      <c r="AN58" s="7"/>
      <c r="AO58" s="7"/>
      <c r="AP58" s="7"/>
    </row>
    <row r="59">
      <c r="A59" s="279" t="s">
        <v>10156</v>
      </c>
      <c r="B59" s="281" t="s">
        <v>10153</v>
      </c>
      <c r="C59" s="281" t="s">
        <v>8838</v>
      </c>
      <c r="D59" s="279" t="s">
        <v>10157</v>
      </c>
      <c r="E59" s="277" t="s">
        <v>10158</v>
      </c>
      <c r="F59" s="278"/>
      <c r="G59" s="278"/>
      <c r="H59" s="278"/>
      <c r="I59" s="278" t="s">
        <v>47</v>
      </c>
      <c r="J59" s="254"/>
      <c r="K59" s="1644"/>
      <c r="L59" s="1651">
        <v>43620.0</v>
      </c>
      <c r="M59" s="277" t="s">
        <v>96</v>
      </c>
      <c r="N59" s="277" t="s">
        <v>97</v>
      </c>
      <c r="O59" s="277" t="s">
        <v>98</v>
      </c>
      <c r="P59" s="961">
        <v>43776.0</v>
      </c>
      <c r="Q59" s="278"/>
      <c r="R59" s="278" t="s">
        <v>99</v>
      </c>
      <c r="S59" s="95"/>
      <c r="T59" s="254"/>
      <c r="U59" s="254"/>
      <c r="V59" s="254"/>
      <c r="W59" s="254"/>
      <c r="X59" s="254"/>
      <c r="Y59" s="254"/>
      <c r="Z59" s="254"/>
      <c r="AA59" s="254"/>
      <c r="AB59" s="254"/>
      <c r="AC59" s="254"/>
      <c r="AD59" s="254"/>
      <c r="AE59" s="254"/>
      <c r="AF59" s="254"/>
      <c r="AG59" s="254"/>
      <c r="AH59" s="7"/>
      <c r="AI59" s="7"/>
      <c r="AJ59" s="7"/>
      <c r="AK59" s="7"/>
      <c r="AL59" s="7"/>
      <c r="AM59" s="7"/>
      <c r="AN59" s="7"/>
      <c r="AO59" s="7"/>
      <c r="AP59" s="7"/>
    </row>
    <row r="60">
      <c r="A60" s="279" t="s">
        <v>10159</v>
      </c>
      <c r="B60" s="281" t="s">
        <v>10153</v>
      </c>
      <c r="C60" s="281" t="s">
        <v>8841</v>
      </c>
      <c r="D60" s="279" t="s">
        <v>10160</v>
      </c>
      <c r="E60" s="277" t="s">
        <v>10161</v>
      </c>
      <c r="F60" s="278"/>
      <c r="G60" s="278"/>
      <c r="H60" s="278"/>
      <c r="I60" s="278" t="s">
        <v>47</v>
      </c>
      <c r="J60" s="254"/>
      <c r="K60" s="1644"/>
      <c r="L60" s="1651">
        <v>43620.0</v>
      </c>
      <c r="M60" s="277" t="s">
        <v>96</v>
      </c>
      <c r="N60" s="277" t="s">
        <v>97</v>
      </c>
      <c r="O60" s="277" t="s">
        <v>98</v>
      </c>
      <c r="P60" s="961">
        <v>43776.0</v>
      </c>
      <c r="Q60" s="278"/>
      <c r="R60" s="278" t="s">
        <v>99</v>
      </c>
      <c r="S60" s="95"/>
      <c r="T60" s="254"/>
      <c r="U60" s="254"/>
      <c r="V60" s="254"/>
      <c r="W60" s="254"/>
      <c r="X60" s="254"/>
      <c r="Y60" s="254"/>
      <c r="Z60" s="254"/>
      <c r="AA60" s="254"/>
      <c r="AB60" s="254"/>
      <c r="AC60" s="254"/>
      <c r="AD60" s="254"/>
      <c r="AE60" s="254"/>
      <c r="AF60" s="254"/>
      <c r="AG60" s="254"/>
      <c r="AH60" s="7"/>
      <c r="AI60" s="7"/>
      <c r="AJ60" s="7"/>
      <c r="AK60" s="7"/>
      <c r="AL60" s="7"/>
      <c r="AM60" s="7"/>
      <c r="AN60" s="7"/>
      <c r="AO60" s="7"/>
      <c r="AP60" s="7"/>
    </row>
    <row r="61">
      <c r="A61" s="279" t="s">
        <v>10162</v>
      </c>
      <c r="B61" s="281" t="s">
        <v>10153</v>
      </c>
      <c r="C61" s="281" t="s">
        <v>8844</v>
      </c>
      <c r="D61" s="279" t="s">
        <v>10163</v>
      </c>
      <c r="E61" s="277" t="s">
        <v>10164</v>
      </c>
      <c r="F61" s="278"/>
      <c r="G61" s="278"/>
      <c r="H61" s="278"/>
      <c r="I61" s="278" t="s">
        <v>47</v>
      </c>
      <c r="J61" s="254"/>
      <c r="K61" s="1644"/>
      <c r="L61" s="1651">
        <v>43620.0</v>
      </c>
      <c r="M61" s="277" t="s">
        <v>96</v>
      </c>
      <c r="N61" s="277" t="s">
        <v>97</v>
      </c>
      <c r="O61" s="277" t="s">
        <v>98</v>
      </c>
      <c r="P61" s="961">
        <v>43776.0</v>
      </c>
      <c r="Q61" s="278"/>
      <c r="R61" s="278" t="s">
        <v>99</v>
      </c>
      <c r="S61" s="95"/>
      <c r="T61" s="254"/>
      <c r="U61" s="254"/>
      <c r="V61" s="254"/>
      <c r="W61" s="254"/>
      <c r="X61" s="254"/>
      <c r="Y61" s="254"/>
      <c r="Z61" s="254"/>
      <c r="AA61" s="254"/>
      <c r="AB61" s="254"/>
      <c r="AC61" s="254"/>
      <c r="AD61" s="254"/>
      <c r="AE61" s="254"/>
      <c r="AF61" s="254"/>
      <c r="AG61" s="254"/>
      <c r="AH61" s="7"/>
      <c r="AI61" s="7"/>
      <c r="AJ61" s="7"/>
      <c r="AK61" s="7"/>
      <c r="AL61" s="7"/>
      <c r="AM61" s="7"/>
      <c r="AN61" s="7"/>
      <c r="AO61" s="7"/>
      <c r="AP61" s="7"/>
    </row>
    <row r="62">
      <c r="A62" s="279" t="s">
        <v>10165</v>
      </c>
      <c r="B62" s="281" t="s">
        <v>10153</v>
      </c>
      <c r="C62" s="281" t="s">
        <v>8847</v>
      </c>
      <c r="D62" s="279" t="s">
        <v>10166</v>
      </c>
      <c r="E62" s="277" t="s">
        <v>10167</v>
      </c>
      <c r="F62" s="278"/>
      <c r="G62" s="278"/>
      <c r="H62" s="278"/>
      <c r="I62" s="278" t="s">
        <v>47</v>
      </c>
      <c r="J62" s="254"/>
      <c r="K62" s="1644"/>
      <c r="L62" s="1651">
        <v>43620.0</v>
      </c>
      <c r="M62" s="277" t="s">
        <v>96</v>
      </c>
      <c r="N62" s="277" t="s">
        <v>97</v>
      </c>
      <c r="O62" s="277" t="s">
        <v>98</v>
      </c>
      <c r="P62" s="961">
        <v>43776.0</v>
      </c>
      <c r="Q62" s="278"/>
      <c r="R62" s="278" t="s">
        <v>99</v>
      </c>
      <c r="S62" s="95"/>
      <c r="T62" s="254"/>
      <c r="U62" s="254"/>
      <c r="V62" s="254"/>
      <c r="W62" s="254"/>
      <c r="X62" s="254"/>
      <c r="Y62" s="254"/>
      <c r="Z62" s="254"/>
      <c r="AA62" s="254"/>
      <c r="AB62" s="254"/>
      <c r="AC62" s="254"/>
      <c r="AD62" s="254"/>
      <c r="AE62" s="254"/>
      <c r="AF62" s="254"/>
      <c r="AG62" s="254"/>
      <c r="AH62" s="7"/>
      <c r="AI62" s="7"/>
      <c r="AJ62" s="7"/>
      <c r="AK62" s="7"/>
      <c r="AL62" s="7"/>
      <c r="AM62" s="7"/>
      <c r="AN62" s="7"/>
      <c r="AO62" s="7"/>
      <c r="AP62" s="7"/>
    </row>
    <row r="63">
      <c r="A63" s="277" t="s">
        <v>10168</v>
      </c>
      <c r="B63" s="281" t="s">
        <v>10153</v>
      </c>
      <c r="C63" s="281" t="s">
        <v>8850</v>
      </c>
      <c r="D63" s="277" t="s">
        <v>10169</v>
      </c>
      <c r="E63" s="277" t="s">
        <v>10061</v>
      </c>
      <c r="F63" s="278"/>
      <c r="G63" s="278"/>
      <c r="H63" s="278"/>
      <c r="I63" s="278" t="s">
        <v>47</v>
      </c>
      <c r="J63" s="254"/>
      <c r="K63" s="1644"/>
      <c r="L63" s="1651">
        <v>43620.0</v>
      </c>
      <c r="M63" s="277" t="s">
        <v>96</v>
      </c>
      <c r="N63" s="277" t="s">
        <v>97</v>
      </c>
      <c r="O63" s="277" t="s">
        <v>98</v>
      </c>
      <c r="P63" s="961">
        <v>43776.0</v>
      </c>
      <c r="Q63" s="278"/>
      <c r="R63" s="278" t="s">
        <v>99</v>
      </c>
      <c r="S63" s="95"/>
      <c r="T63" s="254"/>
      <c r="U63" s="254"/>
      <c r="V63" s="254"/>
      <c r="W63" s="254"/>
      <c r="X63" s="254"/>
      <c r="Y63" s="254"/>
      <c r="Z63" s="254"/>
      <c r="AA63" s="254"/>
      <c r="AB63" s="254"/>
      <c r="AC63" s="254"/>
      <c r="AD63" s="254"/>
      <c r="AE63" s="254"/>
      <c r="AF63" s="254"/>
      <c r="AG63" s="254"/>
      <c r="AH63" s="7"/>
      <c r="AI63" s="7"/>
      <c r="AJ63" s="7"/>
      <c r="AK63" s="7"/>
      <c r="AL63" s="7"/>
      <c r="AM63" s="7"/>
      <c r="AN63" s="7"/>
      <c r="AO63" s="7"/>
      <c r="AP63" s="7"/>
    </row>
    <row r="64">
      <c r="A64" s="277" t="s">
        <v>10170</v>
      </c>
      <c r="B64" s="281" t="s">
        <v>10171</v>
      </c>
      <c r="C64" s="281" t="s">
        <v>8833</v>
      </c>
      <c r="D64" s="277" t="s">
        <v>10172</v>
      </c>
      <c r="E64" s="277" t="s">
        <v>10173</v>
      </c>
      <c r="F64" s="278"/>
      <c r="G64" s="278"/>
      <c r="H64" s="278"/>
      <c r="I64" s="278" t="s">
        <v>47</v>
      </c>
      <c r="J64" s="254"/>
      <c r="K64" s="1644"/>
      <c r="L64" s="1651">
        <v>43620.0</v>
      </c>
      <c r="M64" s="277" t="s">
        <v>96</v>
      </c>
      <c r="N64" s="277" t="s">
        <v>97</v>
      </c>
      <c r="O64" s="277" t="s">
        <v>98</v>
      </c>
      <c r="P64" s="961">
        <v>43776.0</v>
      </c>
      <c r="Q64" s="278"/>
      <c r="R64" s="278" t="s">
        <v>99</v>
      </c>
      <c r="S64" s="95"/>
      <c r="T64" s="254"/>
      <c r="U64" s="254"/>
      <c r="V64" s="254"/>
      <c r="W64" s="254"/>
      <c r="X64" s="254"/>
      <c r="Y64" s="254"/>
      <c r="Z64" s="254"/>
      <c r="AA64" s="254"/>
      <c r="AB64" s="254"/>
      <c r="AC64" s="254"/>
      <c r="AD64" s="254"/>
      <c r="AE64" s="254"/>
      <c r="AF64" s="254"/>
      <c r="AG64" s="254"/>
      <c r="AH64" s="7"/>
      <c r="AI64" s="7"/>
      <c r="AJ64" s="7"/>
      <c r="AK64" s="7"/>
      <c r="AL64" s="7"/>
      <c r="AM64" s="7"/>
      <c r="AN64" s="7"/>
      <c r="AO64" s="7"/>
      <c r="AP64" s="7"/>
    </row>
    <row r="65">
      <c r="A65" s="277" t="s">
        <v>10174</v>
      </c>
      <c r="B65" s="281" t="s">
        <v>10171</v>
      </c>
      <c r="C65" s="281" t="s">
        <v>8838</v>
      </c>
      <c r="D65" s="277" t="s">
        <v>10175</v>
      </c>
      <c r="E65" s="277" t="s">
        <v>10176</v>
      </c>
      <c r="F65" s="961">
        <v>43923.0</v>
      </c>
      <c r="G65" s="277" t="s">
        <v>383</v>
      </c>
      <c r="H65" s="278"/>
      <c r="I65" s="278" t="s">
        <v>47</v>
      </c>
      <c r="J65" s="254"/>
      <c r="K65" s="1644"/>
      <c r="L65" s="1651">
        <v>43620.0</v>
      </c>
      <c r="M65" s="277" t="s">
        <v>96</v>
      </c>
      <c r="N65" s="277" t="s">
        <v>97</v>
      </c>
      <c r="O65" s="277" t="s">
        <v>98</v>
      </c>
      <c r="P65" s="961">
        <v>43776.0</v>
      </c>
      <c r="Q65" s="278"/>
      <c r="R65" s="278" t="s">
        <v>99</v>
      </c>
      <c r="S65" s="95"/>
      <c r="T65" s="254"/>
      <c r="U65" s="254"/>
      <c r="V65" s="254"/>
      <c r="W65" s="254"/>
      <c r="X65" s="254"/>
      <c r="Y65" s="254"/>
      <c r="Z65" s="254"/>
      <c r="AA65" s="254"/>
      <c r="AB65" s="254"/>
      <c r="AC65" s="254"/>
      <c r="AD65" s="254"/>
      <c r="AE65" s="254"/>
      <c r="AF65" s="254"/>
      <c r="AG65" s="254"/>
      <c r="AH65" s="7"/>
      <c r="AI65" s="7"/>
      <c r="AJ65" s="7"/>
      <c r="AK65" s="7"/>
      <c r="AL65" s="7"/>
      <c r="AM65" s="7"/>
      <c r="AN65" s="7"/>
      <c r="AO65" s="7"/>
      <c r="AP65" s="7"/>
    </row>
    <row r="66">
      <c r="A66" s="277" t="s">
        <v>10177</v>
      </c>
      <c r="B66" s="281" t="s">
        <v>10171</v>
      </c>
      <c r="C66" s="281" t="s">
        <v>8841</v>
      </c>
      <c r="D66" s="277" t="s">
        <v>10178</v>
      </c>
      <c r="E66" s="277" t="s">
        <v>10179</v>
      </c>
      <c r="F66" s="961">
        <v>43923.0</v>
      </c>
      <c r="G66" s="277" t="s">
        <v>383</v>
      </c>
      <c r="H66" s="278"/>
      <c r="I66" s="278" t="s">
        <v>47</v>
      </c>
      <c r="J66" s="254"/>
      <c r="K66" s="1644"/>
      <c r="L66" s="1651">
        <v>43620.0</v>
      </c>
      <c r="M66" s="277" t="s">
        <v>96</v>
      </c>
      <c r="N66" s="277" t="s">
        <v>97</v>
      </c>
      <c r="O66" s="277" t="s">
        <v>98</v>
      </c>
      <c r="P66" s="961">
        <v>43776.0</v>
      </c>
      <c r="Q66" s="278"/>
      <c r="R66" s="278" t="s">
        <v>99</v>
      </c>
      <c r="S66" s="95"/>
      <c r="T66" s="254"/>
      <c r="U66" s="254"/>
      <c r="V66" s="254"/>
      <c r="W66" s="254"/>
      <c r="X66" s="254"/>
      <c r="Y66" s="254"/>
      <c r="Z66" s="254"/>
      <c r="AA66" s="254"/>
      <c r="AB66" s="254"/>
      <c r="AC66" s="254"/>
      <c r="AD66" s="254"/>
      <c r="AE66" s="254"/>
      <c r="AF66" s="254"/>
      <c r="AG66" s="254"/>
      <c r="AH66" s="7"/>
      <c r="AI66" s="7"/>
      <c r="AJ66" s="7"/>
      <c r="AK66" s="7"/>
      <c r="AL66" s="7"/>
      <c r="AM66" s="7"/>
      <c r="AN66" s="7"/>
      <c r="AO66" s="7"/>
      <c r="AP66" s="7"/>
    </row>
    <row r="67">
      <c r="A67" s="277" t="s">
        <v>10180</v>
      </c>
      <c r="B67" s="281" t="s">
        <v>10171</v>
      </c>
      <c r="C67" s="281" t="s">
        <v>8844</v>
      </c>
      <c r="D67" s="277" t="s">
        <v>10181</v>
      </c>
      <c r="E67" s="277" t="s">
        <v>10182</v>
      </c>
      <c r="F67" s="961">
        <v>43923.0</v>
      </c>
      <c r="G67" s="277" t="s">
        <v>383</v>
      </c>
      <c r="H67" s="278"/>
      <c r="I67" s="278" t="s">
        <v>47</v>
      </c>
      <c r="J67" s="254"/>
      <c r="K67" s="1644"/>
      <c r="L67" s="1651">
        <v>43620.0</v>
      </c>
      <c r="M67" s="277" t="s">
        <v>96</v>
      </c>
      <c r="N67" s="277" t="s">
        <v>97</v>
      </c>
      <c r="O67" s="277" t="s">
        <v>98</v>
      </c>
      <c r="P67" s="961">
        <v>43776.0</v>
      </c>
      <c r="Q67" s="278"/>
      <c r="R67" s="278" t="s">
        <v>99</v>
      </c>
      <c r="S67" s="95"/>
      <c r="T67" s="254"/>
      <c r="U67" s="254"/>
      <c r="V67" s="254"/>
      <c r="W67" s="254"/>
      <c r="X67" s="254"/>
      <c r="Y67" s="254"/>
      <c r="Z67" s="254"/>
      <c r="AA67" s="254"/>
      <c r="AB67" s="254"/>
      <c r="AC67" s="254"/>
      <c r="AD67" s="254"/>
      <c r="AE67" s="254"/>
      <c r="AF67" s="254"/>
      <c r="AG67" s="254"/>
      <c r="AH67" s="7"/>
      <c r="AI67" s="7"/>
      <c r="AJ67" s="7"/>
      <c r="AK67" s="7"/>
      <c r="AL67" s="7"/>
      <c r="AM67" s="7"/>
      <c r="AN67" s="7"/>
      <c r="AO67" s="7"/>
      <c r="AP67" s="7"/>
    </row>
    <row r="68">
      <c r="A68" s="277" t="s">
        <v>10183</v>
      </c>
      <c r="B68" s="281" t="s">
        <v>10171</v>
      </c>
      <c r="C68" s="281" t="s">
        <v>8847</v>
      </c>
      <c r="D68" s="277" t="s">
        <v>10184</v>
      </c>
      <c r="E68" s="277" t="s">
        <v>10185</v>
      </c>
      <c r="F68" s="961">
        <v>43923.0</v>
      </c>
      <c r="G68" s="277" t="s">
        <v>383</v>
      </c>
      <c r="H68" s="278"/>
      <c r="I68" s="278" t="s">
        <v>47</v>
      </c>
      <c r="J68" s="254"/>
      <c r="K68" s="1644"/>
      <c r="L68" s="1651">
        <v>43620.0</v>
      </c>
      <c r="M68" s="277" t="s">
        <v>96</v>
      </c>
      <c r="N68" s="277" t="s">
        <v>97</v>
      </c>
      <c r="O68" s="277" t="s">
        <v>98</v>
      </c>
      <c r="P68" s="961">
        <v>43776.0</v>
      </c>
      <c r="Q68" s="278"/>
      <c r="R68" s="278" t="s">
        <v>99</v>
      </c>
      <c r="S68" s="95"/>
      <c r="T68" s="254"/>
      <c r="U68" s="254"/>
      <c r="V68" s="254"/>
      <c r="W68" s="254"/>
      <c r="X68" s="254"/>
      <c r="Y68" s="254"/>
      <c r="Z68" s="254"/>
      <c r="AA68" s="254"/>
      <c r="AB68" s="254"/>
      <c r="AC68" s="254"/>
      <c r="AD68" s="254"/>
      <c r="AE68" s="254"/>
      <c r="AF68" s="254"/>
      <c r="AG68" s="254"/>
      <c r="AH68" s="7"/>
      <c r="AI68" s="7"/>
      <c r="AJ68" s="7"/>
      <c r="AK68" s="7"/>
      <c r="AL68" s="7"/>
      <c r="AM68" s="7"/>
      <c r="AN68" s="7"/>
      <c r="AO68" s="7"/>
      <c r="AP68" s="7"/>
    </row>
    <row r="69">
      <c r="A69" s="277" t="s">
        <v>10186</v>
      </c>
      <c r="B69" s="281" t="s">
        <v>10171</v>
      </c>
      <c r="C69" s="281" t="s">
        <v>8850</v>
      </c>
      <c r="D69" s="277" t="s">
        <v>10187</v>
      </c>
      <c r="E69" s="277" t="s">
        <v>10061</v>
      </c>
      <c r="F69" s="961">
        <v>43923.0</v>
      </c>
      <c r="G69" s="277" t="s">
        <v>383</v>
      </c>
      <c r="H69" s="278"/>
      <c r="I69" s="278" t="s">
        <v>47</v>
      </c>
      <c r="J69" s="254"/>
      <c r="K69" s="1644"/>
      <c r="L69" s="1651">
        <v>43620.0</v>
      </c>
      <c r="M69" s="277" t="s">
        <v>96</v>
      </c>
      <c r="N69" s="277" t="s">
        <v>97</v>
      </c>
      <c r="O69" s="277" t="s">
        <v>98</v>
      </c>
      <c r="P69" s="961">
        <v>43776.0</v>
      </c>
      <c r="Q69" s="278"/>
      <c r="R69" s="278" t="s">
        <v>99</v>
      </c>
      <c r="S69" s="95"/>
      <c r="T69" s="254"/>
      <c r="U69" s="254"/>
      <c r="V69" s="254"/>
      <c r="W69" s="254"/>
      <c r="X69" s="254"/>
      <c r="Y69" s="254"/>
      <c r="Z69" s="254"/>
      <c r="AA69" s="254"/>
      <c r="AB69" s="254"/>
      <c r="AC69" s="254"/>
      <c r="AD69" s="254"/>
      <c r="AE69" s="254"/>
      <c r="AF69" s="254"/>
      <c r="AG69" s="254"/>
      <c r="AH69" s="7"/>
      <c r="AI69" s="7"/>
      <c r="AJ69" s="7"/>
      <c r="AK69" s="7"/>
      <c r="AL69" s="7"/>
      <c r="AM69" s="7"/>
      <c r="AN69" s="7"/>
      <c r="AO69" s="7"/>
      <c r="AP69" s="7"/>
    </row>
    <row r="70">
      <c r="A70" s="277" t="s">
        <v>10188</v>
      </c>
      <c r="B70" s="281" t="s">
        <v>10189</v>
      </c>
      <c r="C70" s="281" t="s">
        <v>8833</v>
      </c>
      <c r="D70" s="277" t="s">
        <v>10190</v>
      </c>
      <c r="E70" s="277" t="s">
        <v>10191</v>
      </c>
      <c r="F70" s="961">
        <v>43923.0</v>
      </c>
      <c r="G70" s="277" t="s">
        <v>383</v>
      </c>
      <c r="H70" s="278"/>
      <c r="I70" s="278" t="s">
        <v>47</v>
      </c>
      <c r="J70" s="254"/>
      <c r="K70" s="1644"/>
      <c r="L70" s="1651">
        <v>43620.0</v>
      </c>
      <c r="M70" s="277" t="s">
        <v>96</v>
      </c>
      <c r="N70" s="277" t="s">
        <v>97</v>
      </c>
      <c r="O70" s="277" t="s">
        <v>98</v>
      </c>
      <c r="P70" s="961">
        <v>43776.0</v>
      </c>
      <c r="Q70" s="278"/>
      <c r="R70" s="278" t="s">
        <v>99</v>
      </c>
      <c r="S70" s="95"/>
      <c r="T70" s="254"/>
      <c r="U70" s="254"/>
      <c r="V70" s="254"/>
      <c r="W70" s="254"/>
      <c r="X70" s="254"/>
      <c r="Y70" s="254"/>
      <c r="Z70" s="254"/>
      <c r="AA70" s="254"/>
      <c r="AB70" s="254"/>
      <c r="AC70" s="254"/>
      <c r="AD70" s="254"/>
      <c r="AE70" s="254"/>
      <c r="AF70" s="254"/>
      <c r="AG70" s="254"/>
      <c r="AH70" s="7"/>
      <c r="AI70" s="7"/>
      <c r="AJ70" s="7"/>
      <c r="AK70" s="7"/>
      <c r="AL70" s="7"/>
      <c r="AM70" s="7"/>
      <c r="AN70" s="7"/>
      <c r="AO70" s="7"/>
      <c r="AP70" s="7"/>
    </row>
    <row r="71">
      <c r="A71" s="277" t="s">
        <v>10192</v>
      </c>
      <c r="B71" s="281" t="s">
        <v>10189</v>
      </c>
      <c r="C71" s="281" t="s">
        <v>8838</v>
      </c>
      <c r="D71" s="277" t="s">
        <v>10193</v>
      </c>
      <c r="E71" s="277" t="s">
        <v>10194</v>
      </c>
      <c r="F71" s="278"/>
      <c r="G71" s="278"/>
      <c r="H71" s="278"/>
      <c r="I71" s="278" t="s">
        <v>47</v>
      </c>
      <c r="J71" s="254"/>
      <c r="K71" s="1644"/>
      <c r="L71" s="1651">
        <v>43620.0</v>
      </c>
      <c r="M71" s="277" t="s">
        <v>96</v>
      </c>
      <c r="N71" s="277" t="s">
        <v>97</v>
      </c>
      <c r="O71" s="277" t="s">
        <v>98</v>
      </c>
      <c r="P71" s="961">
        <v>43776.0</v>
      </c>
      <c r="Q71" s="278"/>
      <c r="R71" s="278" t="s">
        <v>99</v>
      </c>
      <c r="S71" s="95"/>
      <c r="T71" s="254"/>
      <c r="U71" s="254"/>
      <c r="V71" s="254"/>
      <c r="W71" s="254"/>
      <c r="X71" s="254"/>
      <c r="Y71" s="254"/>
      <c r="Z71" s="254"/>
      <c r="AA71" s="254"/>
      <c r="AB71" s="254"/>
      <c r="AC71" s="254"/>
      <c r="AD71" s="254"/>
      <c r="AE71" s="254"/>
      <c r="AF71" s="254"/>
      <c r="AG71" s="254"/>
      <c r="AH71" s="7"/>
      <c r="AI71" s="7"/>
      <c r="AJ71" s="7"/>
      <c r="AK71" s="7"/>
      <c r="AL71" s="7"/>
      <c r="AM71" s="7"/>
      <c r="AN71" s="7"/>
      <c r="AO71" s="7"/>
      <c r="AP71" s="7"/>
    </row>
    <row r="72">
      <c r="A72" s="277" t="s">
        <v>10195</v>
      </c>
      <c r="B72" s="281" t="s">
        <v>10189</v>
      </c>
      <c r="C72" s="281" t="s">
        <v>8841</v>
      </c>
      <c r="D72" s="277" t="s">
        <v>10196</v>
      </c>
      <c r="E72" s="277" t="s">
        <v>10197</v>
      </c>
      <c r="F72" s="278"/>
      <c r="G72" s="278"/>
      <c r="H72" s="278"/>
      <c r="I72" s="278" t="s">
        <v>47</v>
      </c>
      <c r="J72" s="254"/>
      <c r="K72" s="1644"/>
      <c r="L72" s="1651">
        <v>43620.0</v>
      </c>
      <c r="M72" s="277" t="s">
        <v>96</v>
      </c>
      <c r="N72" s="277" t="s">
        <v>97</v>
      </c>
      <c r="O72" s="277" t="s">
        <v>98</v>
      </c>
      <c r="P72" s="961">
        <v>43776.0</v>
      </c>
      <c r="Q72" s="278"/>
      <c r="R72" s="278" t="s">
        <v>99</v>
      </c>
      <c r="S72" s="95"/>
      <c r="T72" s="254"/>
      <c r="U72" s="254"/>
      <c r="V72" s="254"/>
      <c r="W72" s="254"/>
      <c r="X72" s="254"/>
      <c r="Y72" s="254"/>
      <c r="Z72" s="254"/>
      <c r="AA72" s="254"/>
      <c r="AB72" s="254"/>
      <c r="AC72" s="254"/>
      <c r="AD72" s="254"/>
      <c r="AE72" s="254"/>
      <c r="AF72" s="254"/>
      <c r="AG72" s="254"/>
      <c r="AH72" s="7"/>
      <c r="AI72" s="7"/>
      <c r="AJ72" s="7"/>
      <c r="AK72" s="7"/>
      <c r="AL72" s="7"/>
      <c r="AM72" s="7"/>
      <c r="AN72" s="7"/>
      <c r="AO72" s="7"/>
      <c r="AP72" s="7"/>
    </row>
    <row r="73">
      <c r="A73" s="277" t="s">
        <v>10198</v>
      </c>
      <c r="B73" s="281" t="s">
        <v>10189</v>
      </c>
      <c r="C73" s="281" t="s">
        <v>8844</v>
      </c>
      <c r="D73" s="277" t="s">
        <v>10199</v>
      </c>
      <c r="E73" s="277" t="s">
        <v>10200</v>
      </c>
      <c r="F73" s="278"/>
      <c r="G73" s="278"/>
      <c r="H73" s="278"/>
      <c r="I73" s="278" t="s">
        <v>47</v>
      </c>
      <c r="J73" s="254"/>
      <c r="K73" s="1644"/>
      <c r="L73" s="1651">
        <v>43620.0</v>
      </c>
      <c r="M73" s="277" t="s">
        <v>96</v>
      </c>
      <c r="N73" s="277" t="s">
        <v>97</v>
      </c>
      <c r="O73" s="277" t="s">
        <v>98</v>
      </c>
      <c r="P73" s="961">
        <v>43776.0</v>
      </c>
      <c r="Q73" s="278"/>
      <c r="R73" s="278" t="s">
        <v>99</v>
      </c>
      <c r="S73" s="95"/>
      <c r="T73" s="254"/>
      <c r="U73" s="254"/>
      <c r="V73" s="254"/>
      <c r="W73" s="254"/>
      <c r="X73" s="254"/>
      <c r="Y73" s="254"/>
      <c r="Z73" s="254"/>
      <c r="AA73" s="254"/>
      <c r="AB73" s="254"/>
      <c r="AC73" s="254"/>
      <c r="AD73" s="254"/>
      <c r="AE73" s="254"/>
      <c r="AF73" s="254"/>
      <c r="AG73" s="254"/>
      <c r="AH73" s="7"/>
      <c r="AI73" s="7"/>
      <c r="AJ73" s="7"/>
      <c r="AK73" s="7"/>
      <c r="AL73" s="7"/>
      <c r="AM73" s="7"/>
      <c r="AN73" s="7"/>
      <c r="AO73" s="7"/>
      <c r="AP73" s="7"/>
    </row>
    <row r="74">
      <c r="A74" s="277" t="s">
        <v>10201</v>
      </c>
      <c r="B74" s="281" t="s">
        <v>10189</v>
      </c>
      <c r="C74" s="281" t="s">
        <v>8847</v>
      </c>
      <c r="D74" s="277" t="s">
        <v>10202</v>
      </c>
      <c r="E74" s="277" t="s">
        <v>10203</v>
      </c>
      <c r="F74" s="278"/>
      <c r="G74" s="278"/>
      <c r="H74" s="278"/>
      <c r="I74" s="278" t="s">
        <v>47</v>
      </c>
      <c r="J74" s="254"/>
      <c r="K74" s="1644"/>
      <c r="L74" s="1651">
        <v>43620.0</v>
      </c>
      <c r="M74" s="277" t="s">
        <v>96</v>
      </c>
      <c r="N74" s="277" t="s">
        <v>97</v>
      </c>
      <c r="O74" s="277" t="s">
        <v>98</v>
      </c>
      <c r="P74" s="961">
        <v>43776.0</v>
      </c>
      <c r="Q74" s="278"/>
      <c r="R74" s="278" t="s">
        <v>99</v>
      </c>
      <c r="S74" s="95"/>
      <c r="T74" s="254"/>
      <c r="U74" s="254"/>
      <c r="V74" s="254"/>
      <c r="W74" s="254"/>
      <c r="X74" s="254"/>
      <c r="Y74" s="254"/>
      <c r="Z74" s="254"/>
      <c r="AA74" s="254"/>
      <c r="AB74" s="254"/>
      <c r="AC74" s="254"/>
      <c r="AD74" s="254"/>
      <c r="AE74" s="254"/>
      <c r="AF74" s="254"/>
      <c r="AG74" s="254"/>
      <c r="AH74" s="7"/>
      <c r="AI74" s="7"/>
      <c r="AJ74" s="7"/>
      <c r="AK74" s="7"/>
      <c r="AL74" s="7"/>
      <c r="AM74" s="7"/>
      <c r="AN74" s="7"/>
      <c r="AO74" s="7"/>
      <c r="AP74" s="7"/>
    </row>
    <row r="75">
      <c r="A75" s="277" t="s">
        <v>10204</v>
      </c>
      <c r="B75" s="281" t="s">
        <v>10189</v>
      </c>
      <c r="C75" s="281" t="s">
        <v>8850</v>
      </c>
      <c r="D75" s="277" t="s">
        <v>10205</v>
      </c>
      <c r="E75" s="277" t="s">
        <v>10061</v>
      </c>
      <c r="F75" s="278"/>
      <c r="G75" s="278"/>
      <c r="H75" s="278"/>
      <c r="I75" s="278" t="s">
        <v>47</v>
      </c>
      <c r="J75" s="254"/>
      <c r="K75" s="1644"/>
      <c r="L75" s="1651">
        <v>43620.0</v>
      </c>
      <c r="M75" s="277" t="s">
        <v>96</v>
      </c>
      <c r="N75" s="277" t="s">
        <v>97</v>
      </c>
      <c r="O75" s="277" t="s">
        <v>98</v>
      </c>
      <c r="P75" s="961">
        <v>43776.0</v>
      </c>
      <c r="Q75" s="278"/>
      <c r="R75" s="278" t="s">
        <v>99</v>
      </c>
      <c r="S75" s="95"/>
      <c r="T75" s="254"/>
      <c r="U75" s="254"/>
      <c r="V75" s="254"/>
      <c r="W75" s="254"/>
      <c r="X75" s="254"/>
      <c r="Y75" s="254"/>
      <c r="Z75" s="254"/>
      <c r="AA75" s="254"/>
      <c r="AB75" s="254"/>
      <c r="AC75" s="254"/>
      <c r="AD75" s="254"/>
      <c r="AE75" s="254"/>
      <c r="AF75" s="254"/>
      <c r="AG75" s="254"/>
      <c r="AH75" s="7"/>
      <c r="AI75" s="7"/>
      <c r="AJ75" s="7"/>
      <c r="AK75" s="7"/>
      <c r="AL75" s="7"/>
      <c r="AM75" s="7"/>
      <c r="AN75" s="7"/>
      <c r="AO75" s="7"/>
      <c r="AP75" s="7"/>
    </row>
    <row r="76">
      <c r="A76" s="277" t="s">
        <v>10206</v>
      </c>
      <c r="B76" s="281" t="s">
        <v>10207</v>
      </c>
      <c r="C76" s="281" t="s">
        <v>8833</v>
      </c>
      <c r="D76" s="277" t="s">
        <v>10208</v>
      </c>
      <c r="E76" s="277" t="s">
        <v>10209</v>
      </c>
      <c r="F76" s="278"/>
      <c r="G76" s="278"/>
      <c r="H76" s="278"/>
      <c r="I76" s="278" t="s">
        <v>47</v>
      </c>
      <c r="J76" s="278"/>
      <c r="K76" s="1644"/>
      <c r="L76" s="1651">
        <v>43620.0</v>
      </c>
      <c r="M76" s="277" t="s">
        <v>96</v>
      </c>
      <c r="N76" s="277" t="s">
        <v>97</v>
      </c>
      <c r="O76" s="277" t="s">
        <v>98</v>
      </c>
      <c r="P76" s="961">
        <v>43776.0</v>
      </c>
      <c r="Q76" s="278"/>
      <c r="R76" s="278" t="s">
        <v>99</v>
      </c>
      <c r="S76" s="95"/>
      <c r="T76" s="254"/>
      <c r="U76" s="254"/>
      <c r="V76" s="254"/>
      <c r="W76" s="254"/>
      <c r="X76" s="254"/>
      <c r="Y76" s="254"/>
      <c r="Z76" s="254"/>
      <c r="AA76" s="254"/>
      <c r="AB76" s="254"/>
      <c r="AC76" s="254"/>
      <c r="AD76" s="254"/>
      <c r="AE76" s="254"/>
      <c r="AF76" s="254"/>
      <c r="AG76" s="254"/>
      <c r="AH76" s="7"/>
      <c r="AI76" s="7"/>
      <c r="AJ76" s="7"/>
      <c r="AK76" s="7"/>
      <c r="AL76" s="7"/>
      <c r="AM76" s="7"/>
      <c r="AN76" s="7"/>
      <c r="AO76" s="7"/>
      <c r="AP76" s="7"/>
    </row>
    <row r="77">
      <c r="A77" s="277" t="s">
        <v>10210</v>
      </c>
      <c r="B77" s="281" t="s">
        <v>10207</v>
      </c>
      <c r="C77" s="281" t="s">
        <v>8838</v>
      </c>
      <c r="D77" s="277" t="s">
        <v>10211</v>
      </c>
      <c r="E77" s="277" t="s">
        <v>10212</v>
      </c>
      <c r="F77" s="278"/>
      <c r="G77" s="278"/>
      <c r="H77" s="278"/>
      <c r="I77" s="278" t="s">
        <v>47</v>
      </c>
      <c r="J77" s="278"/>
      <c r="K77" s="1644"/>
      <c r="L77" s="1651">
        <v>43620.0</v>
      </c>
      <c r="M77" s="277" t="s">
        <v>96</v>
      </c>
      <c r="N77" s="277" t="s">
        <v>97</v>
      </c>
      <c r="O77" s="277" t="s">
        <v>98</v>
      </c>
      <c r="P77" s="961">
        <v>43776.0</v>
      </c>
      <c r="Q77" s="278"/>
      <c r="R77" s="278" t="s">
        <v>99</v>
      </c>
      <c r="S77" s="95"/>
      <c r="T77" s="254"/>
      <c r="U77" s="254"/>
      <c r="V77" s="254"/>
      <c r="W77" s="254"/>
      <c r="X77" s="254"/>
      <c r="Y77" s="254"/>
      <c r="Z77" s="254"/>
      <c r="AA77" s="254"/>
      <c r="AB77" s="254"/>
      <c r="AC77" s="254"/>
      <c r="AD77" s="254"/>
      <c r="AE77" s="254"/>
      <c r="AF77" s="254"/>
      <c r="AG77" s="254"/>
      <c r="AH77" s="7"/>
      <c r="AI77" s="7"/>
      <c r="AJ77" s="7"/>
      <c r="AK77" s="7"/>
      <c r="AL77" s="7"/>
      <c r="AM77" s="7"/>
      <c r="AN77" s="7"/>
      <c r="AO77" s="7"/>
      <c r="AP77" s="7"/>
    </row>
    <row r="78">
      <c r="A78" s="277" t="s">
        <v>10213</v>
      </c>
      <c r="B78" s="281" t="s">
        <v>10207</v>
      </c>
      <c r="C78" s="281" t="s">
        <v>8841</v>
      </c>
      <c r="D78" s="277" t="s">
        <v>10214</v>
      </c>
      <c r="E78" s="277" t="s">
        <v>10215</v>
      </c>
      <c r="F78" s="278"/>
      <c r="G78" s="278"/>
      <c r="H78" s="278"/>
      <c r="I78" s="278" t="s">
        <v>47</v>
      </c>
      <c r="J78" s="278"/>
      <c r="K78" s="1644"/>
      <c r="L78" s="1651">
        <v>43620.0</v>
      </c>
      <c r="M78" s="277" t="s">
        <v>96</v>
      </c>
      <c r="N78" s="277" t="s">
        <v>97</v>
      </c>
      <c r="O78" s="277" t="s">
        <v>98</v>
      </c>
      <c r="P78" s="961">
        <v>43776.0</v>
      </c>
      <c r="Q78" s="278"/>
      <c r="R78" s="278" t="s">
        <v>99</v>
      </c>
      <c r="S78" s="95"/>
      <c r="T78" s="254"/>
      <c r="U78" s="254"/>
      <c r="V78" s="254"/>
      <c r="W78" s="254"/>
      <c r="X78" s="254"/>
      <c r="Y78" s="254"/>
      <c r="Z78" s="254"/>
      <c r="AA78" s="254"/>
      <c r="AB78" s="254"/>
      <c r="AC78" s="254"/>
      <c r="AD78" s="254"/>
      <c r="AE78" s="254"/>
      <c r="AF78" s="254"/>
      <c r="AG78" s="254"/>
      <c r="AH78" s="7"/>
      <c r="AI78" s="7"/>
      <c r="AJ78" s="7"/>
      <c r="AK78" s="7"/>
      <c r="AL78" s="7"/>
      <c r="AM78" s="7"/>
      <c r="AN78" s="7"/>
      <c r="AO78" s="7"/>
      <c r="AP78" s="7"/>
    </row>
    <row r="79">
      <c r="A79" s="277" t="s">
        <v>10216</v>
      </c>
      <c r="B79" s="281" t="s">
        <v>10207</v>
      </c>
      <c r="C79" s="281" t="s">
        <v>8844</v>
      </c>
      <c r="D79" s="277" t="s">
        <v>10217</v>
      </c>
      <c r="E79" s="277" t="s">
        <v>10218</v>
      </c>
      <c r="F79" s="278"/>
      <c r="G79" s="278"/>
      <c r="H79" s="278"/>
      <c r="I79" s="278" t="s">
        <v>47</v>
      </c>
      <c r="J79" s="278"/>
      <c r="K79" s="1644"/>
      <c r="L79" s="1651">
        <v>43620.0</v>
      </c>
      <c r="M79" s="277" t="s">
        <v>96</v>
      </c>
      <c r="N79" s="277" t="s">
        <v>97</v>
      </c>
      <c r="O79" s="277" t="s">
        <v>98</v>
      </c>
      <c r="P79" s="961">
        <v>43776.0</v>
      </c>
      <c r="Q79" s="278"/>
      <c r="R79" s="278" t="s">
        <v>99</v>
      </c>
      <c r="S79" s="95"/>
      <c r="T79" s="254"/>
      <c r="U79" s="254"/>
      <c r="V79" s="254"/>
      <c r="W79" s="254"/>
      <c r="X79" s="254"/>
      <c r="Y79" s="254"/>
      <c r="Z79" s="254"/>
      <c r="AA79" s="254"/>
      <c r="AB79" s="254"/>
      <c r="AC79" s="254"/>
      <c r="AD79" s="254"/>
      <c r="AE79" s="254"/>
      <c r="AF79" s="254"/>
      <c r="AG79" s="254"/>
      <c r="AH79" s="7"/>
      <c r="AI79" s="7"/>
      <c r="AJ79" s="7"/>
      <c r="AK79" s="7"/>
      <c r="AL79" s="7"/>
      <c r="AM79" s="7"/>
      <c r="AN79" s="7"/>
      <c r="AO79" s="7"/>
      <c r="AP79" s="7"/>
    </row>
    <row r="80">
      <c r="A80" s="277" t="s">
        <v>10219</v>
      </c>
      <c r="B80" s="281" t="s">
        <v>10207</v>
      </c>
      <c r="C80" s="281" t="s">
        <v>8847</v>
      </c>
      <c r="D80" s="277" t="s">
        <v>10220</v>
      </c>
      <c r="E80" s="277" t="s">
        <v>10221</v>
      </c>
      <c r="F80" s="278"/>
      <c r="G80" s="278"/>
      <c r="H80" s="278"/>
      <c r="I80" s="278" t="s">
        <v>47</v>
      </c>
      <c r="J80" s="278"/>
      <c r="K80" s="1644"/>
      <c r="L80" s="1651">
        <v>43620.0</v>
      </c>
      <c r="M80" s="277" t="s">
        <v>96</v>
      </c>
      <c r="N80" s="277" t="s">
        <v>97</v>
      </c>
      <c r="O80" s="277" t="s">
        <v>98</v>
      </c>
      <c r="P80" s="961">
        <v>43776.0</v>
      </c>
      <c r="Q80" s="278"/>
      <c r="R80" s="278" t="s">
        <v>99</v>
      </c>
      <c r="S80" s="95"/>
      <c r="T80" s="254"/>
      <c r="U80" s="254"/>
      <c r="V80" s="254"/>
      <c r="W80" s="254"/>
      <c r="X80" s="254"/>
      <c r="Y80" s="254"/>
      <c r="Z80" s="254"/>
      <c r="AA80" s="254"/>
      <c r="AB80" s="254"/>
      <c r="AC80" s="254"/>
      <c r="AD80" s="254"/>
      <c r="AE80" s="254"/>
      <c r="AF80" s="254"/>
      <c r="AG80" s="254"/>
      <c r="AH80" s="7"/>
      <c r="AI80" s="7"/>
      <c r="AJ80" s="7"/>
      <c r="AK80" s="7"/>
      <c r="AL80" s="7"/>
      <c r="AM80" s="7"/>
      <c r="AN80" s="7"/>
      <c r="AO80" s="7"/>
      <c r="AP80" s="7"/>
    </row>
    <row r="81">
      <c r="A81" s="277" t="s">
        <v>10222</v>
      </c>
      <c r="B81" s="281" t="s">
        <v>10207</v>
      </c>
      <c r="C81" s="281" t="s">
        <v>8850</v>
      </c>
      <c r="D81" s="277" t="s">
        <v>10223</v>
      </c>
      <c r="E81" s="277" t="s">
        <v>10061</v>
      </c>
      <c r="F81" s="278"/>
      <c r="G81" s="278"/>
      <c r="H81" s="278"/>
      <c r="I81" s="278" t="s">
        <v>47</v>
      </c>
      <c r="J81" s="254"/>
      <c r="K81" s="1644"/>
      <c r="L81" s="1651">
        <v>43620.0</v>
      </c>
      <c r="M81" s="277" t="s">
        <v>96</v>
      </c>
      <c r="N81" s="277" t="s">
        <v>97</v>
      </c>
      <c r="O81" s="277" t="s">
        <v>98</v>
      </c>
      <c r="P81" s="961">
        <v>43776.0</v>
      </c>
      <c r="Q81" s="278"/>
      <c r="R81" s="278" t="s">
        <v>99</v>
      </c>
      <c r="S81" s="95"/>
      <c r="T81" s="254"/>
      <c r="U81" s="254"/>
      <c r="V81" s="254"/>
      <c r="W81" s="254"/>
      <c r="X81" s="254"/>
      <c r="Y81" s="254"/>
      <c r="Z81" s="254"/>
      <c r="AA81" s="254"/>
      <c r="AB81" s="254"/>
      <c r="AC81" s="254"/>
      <c r="AD81" s="254"/>
      <c r="AE81" s="254"/>
      <c r="AF81" s="254"/>
      <c r="AG81" s="254"/>
      <c r="AH81" s="7"/>
      <c r="AI81" s="7"/>
      <c r="AJ81" s="7"/>
      <c r="AK81" s="7"/>
      <c r="AL81" s="7"/>
      <c r="AM81" s="7"/>
      <c r="AN81" s="7"/>
      <c r="AO81" s="7"/>
      <c r="AP81" s="7"/>
    </row>
    <row r="82">
      <c r="A82" s="277" t="s">
        <v>10224</v>
      </c>
      <c r="B82" s="281" t="s">
        <v>10225</v>
      </c>
      <c r="C82" s="281" t="s">
        <v>8833</v>
      </c>
      <c r="D82" s="277" t="s">
        <v>10226</v>
      </c>
      <c r="E82" s="277" t="s">
        <v>10227</v>
      </c>
      <c r="F82" s="278"/>
      <c r="G82" s="278"/>
      <c r="H82" s="278"/>
      <c r="I82" s="278" t="s">
        <v>47</v>
      </c>
      <c r="J82" s="278"/>
      <c r="K82" s="1644"/>
      <c r="L82" s="1651">
        <v>43620.0</v>
      </c>
      <c r="M82" s="277" t="s">
        <v>96</v>
      </c>
      <c r="N82" s="277" t="s">
        <v>97</v>
      </c>
      <c r="O82" s="277" t="s">
        <v>98</v>
      </c>
      <c r="P82" s="961">
        <v>43776.0</v>
      </c>
      <c r="Q82" s="278"/>
      <c r="R82" s="278" t="s">
        <v>99</v>
      </c>
      <c r="S82" s="95"/>
      <c r="T82" s="254"/>
      <c r="U82" s="254"/>
      <c r="V82" s="254"/>
      <c r="W82" s="254"/>
      <c r="X82" s="254"/>
      <c r="Y82" s="254"/>
      <c r="Z82" s="254"/>
      <c r="AA82" s="254"/>
      <c r="AB82" s="254"/>
      <c r="AC82" s="254"/>
      <c r="AD82" s="254"/>
      <c r="AE82" s="254"/>
      <c r="AF82" s="254"/>
      <c r="AG82" s="254"/>
      <c r="AH82" s="7"/>
      <c r="AI82" s="7"/>
      <c r="AJ82" s="7"/>
      <c r="AK82" s="7"/>
      <c r="AL82" s="7"/>
      <c r="AM82" s="7"/>
      <c r="AN82" s="7"/>
      <c r="AO82" s="7"/>
      <c r="AP82" s="7"/>
    </row>
    <row r="83">
      <c r="A83" s="277" t="s">
        <v>10228</v>
      </c>
      <c r="B83" s="281" t="s">
        <v>10225</v>
      </c>
      <c r="C83" s="281" t="s">
        <v>8838</v>
      </c>
      <c r="D83" s="277" t="s">
        <v>10229</v>
      </c>
      <c r="E83" s="277" t="s">
        <v>10230</v>
      </c>
      <c r="F83" s="278"/>
      <c r="G83" s="278"/>
      <c r="H83" s="278"/>
      <c r="I83" s="278" t="s">
        <v>47</v>
      </c>
      <c r="J83" s="278"/>
      <c r="K83" s="1644"/>
      <c r="L83" s="1651">
        <v>43620.0</v>
      </c>
      <c r="M83" s="277" t="s">
        <v>96</v>
      </c>
      <c r="N83" s="277" t="s">
        <v>97</v>
      </c>
      <c r="O83" s="277" t="s">
        <v>98</v>
      </c>
      <c r="P83" s="961">
        <v>43776.0</v>
      </c>
      <c r="Q83" s="278"/>
      <c r="R83" s="278" t="s">
        <v>99</v>
      </c>
      <c r="S83" s="95"/>
      <c r="T83" s="254"/>
      <c r="U83" s="254"/>
      <c r="V83" s="254"/>
      <c r="W83" s="254"/>
      <c r="X83" s="254"/>
      <c r="Y83" s="254"/>
      <c r="Z83" s="254"/>
      <c r="AA83" s="254"/>
      <c r="AB83" s="254"/>
      <c r="AC83" s="254"/>
      <c r="AD83" s="254"/>
      <c r="AE83" s="254"/>
      <c r="AF83" s="254"/>
      <c r="AG83" s="254"/>
      <c r="AH83" s="7"/>
      <c r="AI83" s="7"/>
      <c r="AJ83" s="7"/>
      <c r="AK83" s="7"/>
      <c r="AL83" s="7"/>
      <c r="AM83" s="7"/>
      <c r="AN83" s="7"/>
      <c r="AO83" s="7"/>
      <c r="AP83" s="7"/>
    </row>
    <row r="84">
      <c r="A84" s="277" t="s">
        <v>10231</v>
      </c>
      <c r="B84" s="281" t="s">
        <v>10225</v>
      </c>
      <c r="C84" s="281" t="s">
        <v>8841</v>
      </c>
      <c r="D84" s="277" t="s">
        <v>10232</v>
      </c>
      <c r="E84" s="277" t="s">
        <v>10233</v>
      </c>
      <c r="F84" s="278"/>
      <c r="G84" s="278"/>
      <c r="H84" s="278"/>
      <c r="I84" s="278" t="s">
        <v>47</v>
      </c>
      <c r="J84" s="278"/>
      <c r="K84" s="1644"/>
      <c r="L84" s="1651">
        <v>43620.0</v>
      </c>
      <c r="M84" s="277" t="s">
        <v>96</v>
      </c>
      <c r="N84" s="277" t="s">
        <v>97</v>
      </c>
      <c r="O84" s="277" t="s">
        <v>98</v>
      </c>
      <c r="P84" s="961">
        <v>43776.0</v>
      </c>
      <c r="Q84" s="278"/>
      <c r="R84" s="278" t="s">
        <v>99</v>
      </c>
      <c r="S84" s="95"/>
      <c r="T84" s="254"/>
      <c r="U84" s="254"/>
      <c r="V84" s="254"/>
      <c r="W84" s="254"/>
      <c r="X84" s="254"/>
      <c r="Y84" s="254"/>
      <c r="Z84" s="254"/>
      <c r="AA84" s="254"/>
      <c r="AB84" s="254"/>
      <c r="AC84" s="254"/>
      <c r="AD84" s="254"/>
      <c r="AE84" s="254"/>
      <c r="AF84" s="254"/>
      <c r="AG84" s="254"/>
      <c r="AH84" s="7"/>
      <c r="AI84" s="7"/>
      <c r="AJ84" s="7"/>
      <c r="AK84" s="7"/>
      <c r="AL84" s="7"/>
      <c r="AM84" s="7"/>
      <c r="AN84" s="7"/>
      <c r="AO84" s="7"/>
      <c r="AP84" s="7"/>
    </row>
    <row r="85">
      <c r="A85" s="277" t="s">
        <v>10234</v>
      </c>
      <c r="B85" s="281" t="s">
        <v>10225</v>
      </c>
      <c r="C85" s="281" t="s">
        <v>8844</v>
      </c>
      <c r="D85" s="277" t="s">
        <v>10235</v>
      </c>
      <c r="E85" s="277" t="s">
        <v>10236</v>
      </c>
      <c r="F85" s="278"/>
      <c r="G85" s="278"/>
      <c r="H85" s="278"/>
      <c r="I85" s="278" t="s">
        <v>47</v>
      </c>
      <c r="J85" s="278"/>
      <c r="K85" s="1644"/>
      <c r="L85" s="1651">
        <v>43620.0</v>
      </c>
      <c r="M85" s="277" t="s">
        <v>96</v>
      </c>
      <c r="N85" s="277" t="s">
        <v>97</v>
      </c>
      <c r="O85" s="277" t="s">
        <v>98</v>
      </c>
      <c r="P85" s="961">
        <v>43776.0</v>
      </c>
      <c r="Q85" s="278"/>
      <c r="R85" s="278" t="s">
        <v>99</v>
      </c>
      <c r="S85" s="95"/>
      <c r="T85" s="254"/>
      <c r="U85" s="254"/>
      <c r="V85" s="254"/>
      <c r="W85" s="254"/>
      <c r="X85" s="254"/>
      <c r="Y85" s="254"/>
      <c r="Z85" s="254"/>
      <c r="AA85" s="254"/>
      <c r="AB85" s="254"/>
      <c r="AC85" s="254"/>
      <c r="AD85" s="254"/>
      <c r="AE85" s="254"/>
      <c r="AF85" s="254"/>
      <c r="AG85" s="254"/>
      <c r="AH85" s="7"/>
      <c r="AI85" s="7"/>
      <c r="AJ85" s="7"/>
      <c r="AK85" s="7"/>
      <c r="AL85" s="7"/>
      <c r="AM85" s="7"/>
      <c r="AN85" s="7"/>
      <c r="AO85" s="7"/>
      <c r="AP85" s="7"/>
    </row>
    <row r="86">
      <c r="A86" s="277" t="s">
        <v>10237</v>
      </c>
      <c r="B86" s="281" t="s">
        <v>10225</v>
      </c>
      <c r="C86" s="281" t="s">
        <v>8847</v>
      </c>
      <c r="D86" s="277" t="s">
        <v>10238</v>
      </c>
      <c r="E86" s="277" t="s">
        <v>10239</v>
      </c>
      <c r="F86" s="278"/>
      <c r="G86" s="278"/>
      <c r="H86" s="278"/>
      <c r="I86" s="278" t="s">
        <v>47</v>
      </c>
      <c r="J86" s="278"/>
      <c r="K86" s="1644"/>
      <c r="L86" s="1651">
        <v>43620.0</v>
      </c>
      <c r="M86" s="277" t="s">
        <v>96</v>
      </c>
      <c r="N86" s="277" t="s">
        <v>97</v>
      </c>
      <c r="O86" s="277" t="s">
        <v>98</v>
      </c>
      <c r="P86" s="961">
        <v>43776.0</v>
      </c>
      <c r="Q86" s="278"/>
      <c r="R86" s="278" t="s">
        <v>99</v>
      </c>
      <c r="S86" s="95"/>
      <c r="T86" s="254"/>
      <c r="U86" s="254"/>
      <c r="V86" s="254"/>
      <c r="W86" s="254"/>
      <c r="X86" s="254"/>
      <c r="Y86" s="254"/>
      <c r="Z86" s="254"/>
      <c r="AA86" s="254"/>
      <c r="AB86" s="254"/>
      <c r="AC86" s="254"/>
      <c r="AD86" s="254"/>
      <c r="AE86" s="254"/>
      <c r="AF86" s="254"/>
      <c r="AG86" s="254"/>
      <c r="AH86" s="7"/>
      <c r="AI86" s="7"/>
      <c r="AJ86" s="7"/>
      <c r="AK86" s="7"/>
      <c r="AL86" s="7"/>
      <c r="AM86" s="7"/>
      <c r="AN86" s="7"/>
      <c r="AO86" s="7"/>
      <c r="AP86" s="7"/>
    </row>
    <row r="87">
      <c r="A87" s="277" t="s">
        <v>10240</v>
      </c>
      <c r="B87" s="281" t="s">
        <v>10225</v>
      </c>
      <c r="C87" s="281" t="s">
        <v>8850</v>
      </c>
      <c r="D87" s="277" t="s">
        <v>10241</v>
      </c>
      <c r="E87" s="277" t="s">
        <v>10061</v>
      </c>
      <c r="F87" s="278"/>
      <c r="G87" s="278"/>
      <c r="H87" s="278"/>
      <c r="I87" s="278" t="s">
        <v>47</v>
      </c>
      <c r="J87" s="254"/>
      <c r="K87" s="1644"/>
      <c r="L87" s="1651">
        <v>43620.0</v>
      </c>
      <c r="M87" s="277" t="s">
        <v>96</v>
      </c>
      <c r="N87" s="277" t="s">
        <v>97</v>
      </c>
      <c r="O87" s="277" t="s">
        <v>98</v>
      </c>
      <c r="P87" s="961">
        <v>43776.0</v>
      </c>
      <c r="Q87" s="278"/>
      <c r="R87" s="278" t="s">
        <v>99</v>
      </c>
      <c r="S87" s="95"/>
      <c r="T87" s="254"/>
      <c r="U87" s="254"/>
      <c r="V87" s="254"/>
      <c r="W87" s="254"/>
      <c r="X87" s="254"/>
      <c r="Y87" s="254"/>
      <c r="Z87" s="254"/>
      <c r="AA87" s="254"/>
      <c r="AB87" s="254"/>
      <c r="AC87" s="254"/>
      <c r="AD87" s="254"/>
      <c r="AE87" s="254"/>
      <c r="AF87" s="254"/>
      <c r="AG87" s="254"/>
      <c r="AH87" s="7"/>
      <c r="AI87" s="7"/>
      <c r="AJ87" s="7"/>
      <c r="AK87" s="7"/>
      <c r="AL87" s="7"/>
      <c r="AM87" s="7"/>
      <c r="AN87" s="7"/>
      <c r="AO87" s="7"/>
      <c r="AP87" s="7"/>
    </row>
    <row r="88">
      <c r="A88" s="277" t="s">
        <v>10242</v>
      </c>
      <c r="B88" s="281" t="s">
        <v>10243</v>
      </c>
      <c r="C88" s="281" t="s">
        <v>8833</v>
      </c>
      <c r="D88" s="277" t="s">
        <v>10244</v>
      </c>
      <c r="E88" s="277" t="s">
        <v>10245</v>
      </c>
      <c r="F88" s="278"/>
      <c r="G88" s="278"/>
      <c r="H88" s="278"/>
      <c r="I88" s="278" t="s">
        <v>47</v>
      </c>
      <c r="J88" s="254"/>
      <c r="K88" s="1644"/>
      <c r="L88" s="1651">
        <v>43620.0</v>
      </c>
      <c r="M88" s="277" t="s">
        <v>96</v>
      </c>
      <c r="N88" s="277" t="s">
        <v>97</v>
      </c>
      <c r="O88" s="277" t="s">
        <v>98</v>
      </c>
      <c r="P88" s="961">
        <v>43776.0</v>
      </c>
      <c r="Q88" s="278"/>
      <c r="R88" s="278" t="s">
        <v>99</v>
      </c>
      <c r="S88" s="95"/>
      <c r="T88" s="254"/>
      <c r="U88" s="254"/>
      <c r="V88" s="254"/>
      <c r="W88" s="254"/>
      <c r="X88" s="254"/>
      <c r="Y88" s="254"/>
      <c r="Z88" s="254"/>
      <c r="AA88" s="254"/>
      <c r="AB88" s="254"/>
      <c r="AC88" s="254"/>
      <c r="AD88" s="254"/>
      <c r="AE88" s="254"/>
      <c r="AF88" s="254"/>
      <c r="AG88" s="254"/>
      <c r="AH88" s="7"/>
      <c r="AI88" s="7"/>
      <c r="AJ88" s="7"/>
      <c r="AK88" s="7"/>
      <c r="AL88" s="7"/>
      <c r="AM88" s="7"/>
      <c r="AN88" s="7"/>
      <c r="AO88" s="7"/>
      <c r="AP88" s="7"/>
    </row>
    <row r="89">
      <c r="A89" s="277" t="s">
        <v>10246</v>
      </c>
      <c r="B89" s="281" t="s">
        <v>10243</v>
      </c>
      <c r="C89" s="281" t="s">
        <v>8838</v>
      </c>
      <c r="D89" s="277" t="s">
        <v>10247</v>
      </c>
      <c r="E89" s="277" t="s">
        <v>10248</v>
      </c>
      <c r="F89" s="278"/>
      <c r="G89" s="278"/>
      <c r="H89" s="278"/>
      <c r="I89" s="278" t="s">
        <v>47</v>
      </c>
      <c r="J89" s="254"/>
      <c r="K89" s="1644"/>
      <c r="L89" s="1651">
        <v>43620.0</v>
      </c>
      <c r="M89" s="277" t="s">
        <v>96</v>
      </c>
      <c r="N89" s="277" t="s">
        <v>97</v>
      </c>
      <c r="O89" s="277" t="s">
        <v>98</v>
      </c>
      <c r="P89" s="961">
        <v>43776.0</v>
      </c>
      <c r="Q89" s="278"/>
      <c r="R89" s="278" t="s">
        <v>99</v>
      </c>
      <c r="S89" s="95"/>
      <c r="T89" s="254"/>
      <c r="U89" s="254"/>
      <c r="V89" s="254"/>
      <c r="W89" s="254"/>
      <c r="X89" s="254"/>
      <c r="Y89" s="254"/>
      <c r="Z89" s="254"/>
      <c r="AA89" s="254"/>
      <c r="AB89" s="254"/>
      <c r="AC89" s="254"/>
      <c r="AD89" s="254"/>
      <c r="AE89" s="254"/>
      <c r="AF89" s="254"/>
      <c r="AG89" s="254"/>
      <c r="AH89" s="7"/>
      <c r="AI89" s="7"/>
      <c r="AJ89" s="7"/>
      <c r="AK89" s="7"/>
      <c r="AL89" s="7"/>
      <c r="AM89" s="7"/>
      <c r="AN89" s="7"/>
      <c r="AO89" s="7"/>
      <c r="AP89" s="7"/>
    </row>
    <row r="90">
      <c r="A90" s="277" t="s">
        <v>10249</v>
      </c>
      <c r="B90" s="281" t="s">
        <v>10243</v>
      </c>
      <c r="C90" s="281" t="s">
        <v>8841</v>
      </c>
      <c r="D90" s="277" t="s">
        <v>10250</v>
      </c>
      <c r="E90" s="277" t="s">
        <v>10251</v>
      </c>
      <c r="F90" s="278"/>
      <c r="G90" s="278"/>
      <c r="H90" s="278"/>
      <c r="I90" s="278" t="s">
        <v>47</v>
      </c>
      <c r="J90" s="254"/>
      <c r="K90" s="1644"/>
      <c r="L90" s="1651">
        <v>43620.0</v>
      </c>
      <c r="M90" s="277" t="s">
        <v>96</v>
      </c>
      <c r="N90" s="277" t="s">
        <v>97</v>
      </c>
      <c r="O90" s="277" t="s">
        <v>98</v>
      </c>
      <c r="P90" s="961">
        <v>43776.0</v>
      </c>
      <c r="Q90" s="278"/>
      <c r="R90" s="278" t="s">
        <v>99</v>
      </c>
      <c r="S90" s="95"/>
      <c r="T90" s="254"/>
      <c r="U90" s="254"/>
      <c r="V90" s="254"/>
      <c r="W90" s="254"/>
      <c r="X90" s="254"/>
      <c r="Y90" s="254"/>
      <c r="Z90" s="254"/>
      <c r="AA90" s="254"/>
      <c r="AB90" s="254"/>
      <c r="AC90" s="254"/>
      <c r="AD90" s="254"/>
      <c r="AE90" s="254"/>
      <c r="AF90" s="254"/>
      <c r="AG90" s="254"/>
      <c r="AH90" s="7"/>
      <c r="AI90" s="7"/>
      <c r="AJ90" s="7"/>
      <c r="AK90" s="7"/>
      <c r="AL90" s="7"/>
      <c r="AM90" s="7"/>
      <c r="AN90" s="7"/>
      <c r="AO90" s="7"/>
      <c r="AP90" s="7"/>
    </row>
    <row r="91">
      <c r="A91" s="277" t="s">
        <v>10252</v>
      </c>
      <c r="B91" s="281" t="s">
        <v>10243</v>
      </c>
      <c r="C91" s="281" t="s">
        <v>8844</v>
      </c>
      <c r="D91" s="277" t="s">
        <v>10253</v>
      </c>
      <c r="E91" s="277" t="s">
        <v>10254</v>
      </c>
      <c r="F91" s="278"/>
      <c r="G91" s="278"/>
      <c r="H91" s="278"/>
      <c r="I91" s="278" t="s">
        <v>47</v>
      </c>
      <c r="J91" s="254"/>
      <c r="K91" s="1644"/>
      <c r="L91" s="1651">
        <v>43620.0</v>
      </c>
      <c r="M91" s="277" t="s">
        <v>96</v>
      </c>
      <c r="N91" s="277" t="s">
        <v>97</v>
      </c>
      <c r="O91" s="277" t="s">
        <v>98</v>
      </c>
      <c r="P91" s="961">
        <v>43776.0</v>
      </c>
      <c r="Q91" s="278"/>
      <c r="R91" s="278" t="s">
        <v>99</v>
      </c>
      <c r="S91" s="95"/>
      <c r="T91" s="254"/>
      <c r="U91" s="254"/>
      <c r="V91" s="254"/>
      <c r="W91" s="254"/>
      <c r="X91" s="254"/>
      <c r="Y91" s="254"/>
      <c r="Z91" s="254"/>
      <c r="AA91" s="254"/>
      <c r="AB91" s="254"/>
      <c r="AC91" s="254"/>
      <c r="AD91" s="254"/>
      <c r="AE91" s="254"/>
      <c r="AF91" s="254"/>
      <c r="AG91" s="254"/>
      <c r="AH91" s="7"/>
      <c r="AI91" s="7"/>
      <c r="AJ91" s="7"/>
      <c r="AK91" s="7"/>
      <c r="AL91" s="7"/>
      <c r="AM91" s="7"/>
      <c r="AN91" s="7"/>
      <c r="AO91" s="7"/>
      <c r="AP91" s="7"/>
    </row>
    <row r="92">
      <c r="A92" s="277" t="s">
        <v>10255</v>
      </c>
      <c r="B92" s="281" t="s">
        <v>10243</v>
      </c>
      <c r="C92" s="281" t="s">
        <v>8847</v>
      </c>
      <c r="D92" s="277" t="s">
        <v>10256</v>
      </c>
      <c r="E92" s="277" t="s">
        <v>10257</v>
      </c>
      <c r="F92" s="278"/>
      <c r="G92" s="278"/>
      <c r="H92" s="278"/>
      <c r="I92" s="278" t="s">
        <v>47</v>
      </c>
      <c r="J92" s="254"/>
      <c r="K92" s="1644"/>
      <c r="L92" s="1651">
        <v>43620.0</v>
      </c>
      <c r="M92" s="277" t="s">
        <v>96</v>
      </c>
      <c r="N92" s="277" t="s">
        <v>97</v>
      </c>
      <c r="O92" s="277" t="s">
        <v>98</v>
      </c>
      <c r="P92" s="961">
        <v>43776.0</v>
      </c>
      <c r="Q92" s="278"/>
      <c r="R92" s="278" t="s">
        <v>99</v>
      </c>
      <c r="S92" s="95"/>
      <c r="T92" s="254"/>
      <c r="U92" s="254"/>
      <c r="V92" s="254"/>
      <c r="W92" s="254"/>
      <c r="X92" s="254"/>
      <c r="Y92" s="254"/>
      <c r="Z92" s="254"/>
      <c r="AA92" s="254"/>
      <c r="AB92" s="254"/>
      <c r="AC92" s="254"/>
      <c r="AD92" s="254"/>
      <c r="AE92" s="254"/>
      <c r="AF92" s="254"/>
      <c r="AG92" s="254"/>
      <c r="AH92" s="7"/>
      <c r="AI92" s="7"/>
      <c r="AJ92" s="7"/>
      <c r="AK92" s="7"/>
      <c r="AL92" s="7"/>
      <c r="AM92" s="7"/>
      <c r="AN92" s="7"/>
      <c r="AO92" s="7"/>
      <c r="AP92" s="7"/>
    </row>
    <row r="93">
      <c r="A93" s="277" t="s">
        <v>10258</v>
      </c>
      <c r="B93" s="281" t="s">
        <v>10243</v>
      </c>
      <c r="C93" s="281" t="s">
        <v>8850</v>
      </c>
      <c r="D93" s="277" t="s">
        <v>10259</v>
      </c>
      <c r="E93" s="277" t="s">
        <v>10061</v>
      </c>
      <c r="F93" s="278"/>
      <c r="G93" s="278"/>
      <c r="H93" s="278"/>
      <c r="I93" s="278" t="s">
        <v>47</v>
      </c>
      <c r="J93" s="254"/>
      <c r="K93" s="1644"/>
      <c r="L93" s="1651">
        <v>43620.0</v>
      </c>
      <c r="M93" s="277" t="s">
        <v>96</v>
      </c>
      <c r="N93" s="277" t="s">
        <v>97</v>
      </c>
      <c r="O93" s="277" t="s">
        <v>98</v>
      </c>
      <c r="P93" s="961">
        <v>43776.0</v>
      </c>
      <c r="Q93" s="278"/>
      <c r="R93" s="278" t="s">
        <v>99</v>
      </c>
      <c r="S93" s="95"/>
      <c r="T93" s="254"/>
      <c r="U93" s="254"/>
      <c r="V93" s="254"/>
      <c r="W93" s="254"/>
      <c r="X93" s="254"/>
      <c r="Y93" s="254"/>
      <c r="Z93" s="254"/>
      <c r="AA93" s="254"/>
      <c r="AB93" s="254"/>
      <c r="AC93" s="254"/>
      <c r="AD93" s="254"/>
      <c r="AE93" s="254"/>
      <c r="AF93" s="254"/>
      <c r="AG93" s="254"/>
      <c r="AH93" s="7"/>
      <c r="AI93" s="7"/>
      <c r="AJ93" s="7"/>
      <c r="AK93" s="7"/>
      <c r="AL93" s="7"/>
      <c r="AM93" s="7"/>
      <c r="AN93" s="7"/>
      <c r="AO93" s="7"/>
      <c r="AP93" s="7"/>
    </row>
    <row r="94">
      <c r="A94" s="277" t="s">
        <v>10260</v>
      </c>
      <c r="B94" s="281" t="s">
        <v>10261</v>
      </c>
      <c r="C94" s="281" t="s">
        <v>8833</v>
      </c>
      <c r="D94" s="277" t="s">
        <v>10262</v>
      </c>
      <c r="E94" s="277" t="s">
        <v>10263</v>
      </c>
      <c r="F94" s="278"/>
      <c r="G94" s="278"/>
      <c r="H94" s="278"/>
      <c r="I94" s="278" t="s">
        <v>47</v>
      </c>
      <c r="J94" s="278"/>
      <c r="K94" s="1644"/>
      <c r="L94" s="1651">
        <v>43620.0</v>
      </c>
      <c r="M94" s="277" t="s">
        <v>96</v>
      </c>
      <c r="N94" s="277" t="s">
        <v>97</v>
      </c>
      <c r="O94" s="277" t="s">
        <v>98</v>
      </c>
      <c r="P94" s="961">
        <v>43776.0</v>
      </c>
      <c r="Q94" s="278"/>
      <c r="R94" s="278" t="s">
        <v>99</v>
      </c>
      <c r="S94" s="95"/>
      <c r="T94" s="254"/>
      <c r="U94" s="254"/>
      <c r="V94" s="254"/>
      <c r="W94" s="254"/>
      <c r="X94" s="254"/>
      <c r="Y94" s="254"/>
      <c r="Z94" s="254"/>
      <c r="AA94" s="254"/>
      <c r="AB94" s="254"/>
      <c r="AC94" s="254"/>
      <c r="AD94" s="254"/>
      <c r="AE94" s="254"/>
      <c r="AF94" s="254"/>
      <c r="AG94" s="254"/>
      <c r="AH94" s="7"/>
      <c r="AI94" s="7"/>
      <c r="AJ94" s="7"/>
      <c r="AK94" s="7"/>
      <c r="AL94" s="7"/>
      <c r="AM94" s="7"/>
      <c r="AN94" s="7"/>
      <c r="AO94" s="7"/>
      <c r="AP94" s="7"/>
    </row>
    <row r="95">
      <c r="A95" s="277" t="s">
        <v>10264</v>
      </c>
      <c r="B95" s="281" t="s">
        <v>10261</v>
      </c>
      <c r="C95" s="281" t="s">
        <v>8838</v>
      </c>
      <c r="D95" s="277" t="s">
        <v>10265</v>
      </c>
      <c r="E95" s="277" t="s">
        <v>10266</v>
      </c>
      <c r="F95" s="278"/>
      <c r="G95" s="278"/>
      <c r="H95" s="278"/>
      <c r="I95" s="278" t="s">
        <v>47</v>
      </c>
      <c r="J95" s="278"/>
      <c r="K95" s="1644"/>
      <c r="L95" s="1651">
        <v>43620.0</v>
      </c>
      <c r="M95" s="277" t="s">
        <v>96</v>
      </c>
      <c r="N95" s="277" t="s">
        <v>97</v>
      </c>
      <c r="O95" s="277" t="s">
        <v>98</v>
      </c>
      <c r="P95" s="961">
        <v>43776.0</v>
      </c>
      <c r="Q95" s="278"/>
      <c r="R95" s="278" t="s">
        <v>99</v>
      </c>
      <c r="S95" s="95"/>
      <c r="T95" s="254"/>
      <c r="U95" s="254"/>
      <c r="V95" s="254"/>
      <c r="W95" s="254"/>
      <c r="X95" s="254"/>
      <c r="Y95" s="254"/>
      <c r="Z95" s="254"/>
      <c r="AA95" s="254"/>
      <c r="AB95" s="254"/>
      <c r="AC95" s="254"/>
      <c r="AD95" s="254"/>
      <c r="AE95" s="254"/>
      <c r="AF95" s="254"/>
      <c r="AG95" s="254"/>
      <c r="AH95" s="7"/>
      <c r="AI95" s="7"/>
      <c r="AJ95" s="7"/>
      <c r="AK95" s="7"/>
      <c r="AL95" s="7"/>
      <c r="AM95" s="7"/>
      <c r="AN95" s="7"/>
      <c r="AO95" s="7"/>
      <c r="AP95" s="7"/>
    </row>
    <row r="96">
      <c r="A96" s="277" t="s">
        <v>10267</v>
      </c>
      <c r="B96" s="281" t="s">
        <v>10261</v>
      </c>
      <c r="C96" s="281" t="s">
        <v>8841</v>
      </c>
      <c r="D96" s="277" t="s">
        <v>10268</v>
      </c>
      <c r="E96" s="277" t="s">
        <v>10269</v>
      </c>
      <c r="F96" s="278"/>
      <c r="G96" s="278"/>
      <c r="H96" s="278"/>
      <c r="I96" s="278" t="s">
        <v>47</v>
      </c>
      <c r="J96" s="278"/>
      <c r="K96" s="1644"/>
      <c r="L96" s="1651">
        <v>43620.0</v>
      </c>
      <c r="M96" s="277" t="s">
        <v>96</v>
      </c>
      <c r="N96" s="277" t="s">
        <v>97</v>
      </c>
      <c r="O96" s="277" t="s">
        <v>98</v>
      </c>
      <c r="P96" s="961">
        <v>43776.0</v>
      </c>
      <c r="Q96" s="278"/>
      <c r="R96" s="278" t="s">
        <v>99</v>
      </c>
      <c r="S96" s="95"/>
      <c r="T96" s="254"/>
      <c r="U96" s="254"/>
      <c r="V96" s="254"/>
      <c r="W96" s="254"/>
      <c r="X96" s="254"/>
      <c r="Y96" s="254"/>
      <c r="Z96" s="254"/>
      <c r="AA96" s="254"/>
      <c r="AB96" s="254"/>
      <c r="AC96" s="254"/>
      <c r="AD96" s="254"/>
      <c r="AE96" s="254"/>
      <c r="AF96" s="254"/>
      <c r="AG96" s="254"/>
      <c r="AH96" s="7"/>
      <c r="AI96" s="7"/>
      <c r="AJ96" s="7"/>
      <c r="AK96" s="7"/>
      <c r="AL96" s="7"/>
      <c r="AM96" s="7"/>
      <c r="AN96" s="7"/>
      <c r="AO96" s="7"/>
      <c r="AP96" s="7"/>
    </row>
    <row r="97">
      <c r="A97" s="277" t="s">
        <v>10270</v>
      </c>
      <c r="B97" s="281" t="s">
        <v>10261</v>
      </c>
      <c r="C97" s="281" t="s">
        <v>8844</v>
      </c>
      <c r="D97" s="277" t="s">
        <v>10271</v>
      </c>
      <c r="E97" s="277" t="s">
        <v>10272</v>
      </c>
      <c r="F97" s="278"/>
      <c r="G97" s="278"/>
      <c r="H97" s="278"/>
      <c r="I97" s="278" t="s">
        <v>47</v>
      </c>
      <c r="J97" s="278"/>
      <c r="K97" s="1644"/>
      <c r="L97" s="1651">
        <v>43620.0</v>
      </c>
      <c r="M97" s="277" t="s">
        <v>96</v>
      </c>
      <c r="N97" s="277" t="s">
        <v>97</v>
      </c>
      <c r="O97" s="277" t="s">
        <v>98</v>
      </c>
      <c r="P97" s="961">
        <v>43776.0</v>
      </c>
      <c r="Q97" s="278"/>
      <c r="R97" s="278" t="s">
        <v>99</v>
      </c>
      <c r="S97" s="95"/>
      <c r="T97" s="254"/>
      <c r="U97" s="254"/>
      <c r="V97" s="254"/>
      <c r="W97" s="254"/>
      <c r="X97" s="254"/>
      <c r="Y97" s="254"/>
      <c r="Z97" s="254"/>
      <c r="AA97" s="254"/>
      <c r="AB97" s="254"/>
      <c r="AC97" s="254"/>
      <c r="AD97" s="254"/>
      <c r="AE97" s="254"/>
      <c r="AF97" s="254"/>
      <c r="AG97" s="254"/>
      <c r="AH97" s="7"/>
      <c r="AI97" s="7"/>
      <c r="AJ97" s="7"/>
      <c r="AK97" s="7"/>
      <c r="AL97" s="7"/>
      <c r="AM97" s="7"/>
      <c r="AN97" s="7"/>
      <c r="AO97" s="7"/>
      <c r="AP97" s="7"/>
    </row>
    <row r="98">
      <c r="A98" s="277" t="s">
        <v>10273</v>
      </c>
      <c r="B98" s="281" t="s">
        <v>10261</v>
      </c>
      <c r="C98" s="281" t="s">
        <v>8847</v>
      </c>
      <c r="D98" s="277" t="s">
        <v>10274</v>
      </c>
      <c r="E98" s="277" t="s">
        <v>10275</v>
      </c>
      <c r="F98" s="278"/>
      <c r="G98" s="278"/>
      <c r="H98" s="278"/>
      <c r="I98" s="278" t="s">
        <v>47</v>
      </c>
      <c r="J98" s="278"/>
      <c r="K98" s="1644"/>
      <c r="L98" s="1651">
        <v>43620.0</v>
      </c>
      <c r="M98" s="277" t="s">
        <v>96</v>
      </c>
      <c r="N98" s="277" t="s">
        <v>97</v>
      </c>
      <c r="O98" s="277" t="s">
        <v>98</v>
      </c>
      <c r="P98" s="961">
        <v>43776.0</v>
      </c>
      <c r="Q98" s="278"/>
      <c r="R98" s="278" t="s">
        <v>99</v>
      </c>
      <c r="S98" s="95"/>
      <c r="T98" s="254"/>
      <c r="U98" s="254"/>
      <c r="V98" s="254"/>
      <c r="W98" s="254"/>
      <c r="X98" s="254"/>
      <c r="Y98" s="254"/>
      <c r="Z98" s="254"/>
      <c r="AA98" s="254"/>
      <c r="AB98" s="254"/>
      <c r="AC98" s="254"/>
      <c r="AD98" s="254"/>
      <c r="AE98" s="254"/>
      <c r="AF98" s="254"/>
      <c r="AG98" s="254"/>
      <c r="AH98" s="7"/>
      <c r="AI98" s="7"/>
      <c r="AJ98" s="7"/>
      <c r="AK98" s="7"/>
      <c r="AL98" s="7"/>
      <c r="AM98" s="7"/>
      <c r="AN98" s="7"/>
      <c r="AO98" s="7"/>
      <c r="AP98" s="7"/>
    </row>
    <row r="99">
      <c r="A99" s="277" t="s">
        <v>10276</v>
      </c>
      <c r="B99" s="281" t="s">
        <v>10261</v>
      </c>
      <c r="C99" s="281" t="s">
        <v>8850</v>
      </c>
      <c r="D99" s="277" t="s">
        <v>10277</v>
      </c>
      <c r="E99" s="277" t="s">
        <v>10061</v>
      </c>
      <c r="F99" s="278"/>
      <c r="G99" s="278"/>
      <c r="H99" s="278"/>
      <c r="I99" s="278" t="s">
        <v>47</v>
      </c>
      <c r="J99" s="254"/>
      <c r="K99" s="1644"/>
      <c r="L99" s="1651">
        <v>43620.0</v>
      </c>
      <c r="M99" s="277" t="s">
        <v>96</v>
      </c>
      <c r="N99" s="277" t="s">
        <v>97</v>
      </c>
      <c r="O99" s="277" t="s">
        <v>98</v>
      </c>
      <c r="P99" s="961">
        <v>43776.0</v>
      </c>
      <c r="Q99" s="278"/>
      <c r="R99" s="278" t="s">
        <v>99</v>
      </c>
      <c r="S99" s="95"/>
      <c r="T99" s="254"/>
      <c r="U99" s="254"/>
      <c r="V99" s="254"/>
      <c r="W99" s="254"/>
      <c r="X99" s="254"/>
      <c r="Y99" s="254"/>
      <c r="Z99" s="254"/>
      <c r="AA99" s="254"/>
      <c r="AB99" s="254"/>
      <c r="AC99" s="254"/>
      <c r="AD99" s="254"/>
      <c r="AE99" s="254"/>
      <c r="AF99" s="254"/>
      <c r="AG99" s="254"/>
      <c r="AH99" s="7"/>
      <c r="AI99" s="7"/>
      <c r="AJ99" s="7"/>
      <c r="AK99" s="7"/>
      <c r="AL99" s="7"/>
      <c r="AM99" s="7"/>
      <c r="AN99" s="7"/>
      <c r="AO99" s="7"/>
      <c r="AP99" s="7"/>
    </row>
    <row r="100">
      <c r="A100" s="277" t="s">
        <v>10278</v>
      </c>
      <c r="B100" s="281" t="s">
        <v>10279</v>
      </c>
      <c r="C100" s="281" t="s">
        <v>8833</v>
      </c>
      <c r="D100" s="277" t="s">
        <v>10280</v>
      </c>
      <c r="E100" s="277" t="s">
        <v>10281</v>
      </c>
      <c r="F100" s="278"/>
      <c r="G100" s="278"/>
      <c r="H100" s="278"/>
      <c r="I100" s="278" t="s">
        <v>47</v>
      </c>
      <c r="J100" s="254"/>
      <c r="K100" s="1644"/>
      <c r="L100" s="1651">
        <v>43620.0</v>
      </c>
      <c r="M100" s="277" t="s">
        <v>96</v>
      </c>
      <c r="N100" s="277" t="s">
        <v>97</v>
      </c>
      <c r="O100" s="277" t="s">
        <v>98</v>
      </c>
      <c r="P100" s="961">
        <v>43776.0</v>
      </c>
      <c r="Q100" s="278"/>
      <c r="R100" s="278" t="s">
        <v>99</v>
      </c>
      <c r="S100" s="95"/>
      <c r="T100" s="254"/>
      <c r="U100" s="254"/>
      <c r="V100" s="254"/>
      <c r="W100" s="254"/>
      <c r="X100" s="254"/>
      <c r="Y100" s="254"/>
      <c r="Z100" s="254"/>
      <c r="AA100" s="254"/>
      <c r="AB100" s="254"/>
      <c r="AC100" s="254"/>
      <c r="AD100" s="254"/>
      <c r="AE100" s="254"/>
      <c r="AF100" s="254"/>
      <c r="AG100" s="254"/>
      <c r="AH100" s="7"/>
      <c r="AI100" s="7"/>
      <c r="AJ100" s="7"/>
      <c r="AK100" s="7"/>
      <c r="AL100" s="7"/>
      <c r="AM100" s="7"/>
      <c r="AN100" s="7"/>
      <c r="AO100" s="7"/>
      <c r="AP100" s="7"/>
    </row>
    <row r="101">
      <c r="A101" s="277" t="s">
        <v>10282</v>
      </c>
      <c r="B101" s="281" t="s">
        <v>10279</v>
      </c>
      <c r="C101" s="281" t="s">
        <v>8838</v>
      </c>
      <c r="D101" s="277" t="s">
        <v>10283</v>
      </c>
      <c r="E101" s="277" t="s">
        <v>10284</v>
      </c>
      <c r="F101" s="278"/>
      <c r="G101" s="278"/>
      <c r="H101" s="278"/>
      <c r="I101" s="278" t="s">
        <v>47</v>
      </c>
      <c r="J101" s="254"/>
      <c r="K101" s="1644"/>
      <c r="L101" s="1651">
        <v>43620.0</v>
      </c>
      <c r="M101" s="277" t="s">
        <v>96</v>
      </c>
      <c r="N101" s="277" t="s">
        <v>97</v>
      </c>
      <c r="O101" s="277" t="s">
        <v>98</v>
      </c>
      <c r="P101" s="961">
        <v>43776.0</v>
      </c>
      <c r="Q101" s="278"/>
      <c r="R101" s="278" t="s">
        <v>99</v>
      </c>
      <c r="S101" s="95"/>
      <c r="T101" s="254"/>
      <c r="U101" s="254"/>
      <c r="V101" s="254"/>
      <c r="W101" s="254"/>
      <c r="X101" s="254"/>
      <c r="Y101" s="254"/>
      <c r="Z101" s="254"/>
      <c r="AA101" s="254"/>
      <c r="AB101" s="254"/>
      <c r="AC101" s="254"/>
      <c r="AD101" s="254"/>
      <c r="AE101" s="254"/>
      <c r="AF101" s="254"/>
      <c r="AG101" s="254"/>
      <c r="AH101" s="7"/>
      <c r="AI101" s="7"/>
      <c r="AJ101" s="7"/>
      <c r="AK101" s="7"/>
      <c r="AL101" s="7"/>
      <c r="AM101" s="7"/>
      <c r="AN101" s="7"/>
      <c r="AO101" s="7"/>
      <c r="AP101" s="7"/>
    </row>
    <row r="102">
      <c r="A102" s="277" t="s">
        <v>10285</v>
      </c>
      <c r="B102" s="281" t="s">
        <v>10279</v>
      </c>
      <c r="C102" s="281" t="s">
        <v>8841</v>
      </c>
      <c r="D102" s="277" t="s">
        <v>10286</v>
      </c>
      <c r="E102" s="277" t="s">
        <v>10287</v>
      </c>
      <c r="F102" s="278"/>
      <c r="G102" s="278"/>
      <c r="H102" s="278"/>
      <c r="I102" s="278" t="s">
        <v>47</v>
      </c>
      <c r="J102" s="254"/>
      <c r="K102" s="1644"/>
      <c r="L102" s="1651">
        <v>43620.0</v>
      </c>
      <c r="M102" s="277" t="s">
        <v>96</v>
      </c>
      <c r="N102" s="277" t="s">
        <v>97</v>
      </c>
      <c r="O102" s="277" t="s">
        <v>98</v>
      </c>
      <c r="P102" s="961">
        <v>43776.0</v>
      </c>
      <c r="Q102" s="278"/>
      <c r="R102" s="278" t="s">
        <v>99</v>
      </c>
      <c r="S102" s="95"/>
      <c r="T102" s="254"/>
      <c r="U102" s="254"/>
      <c r="V102" s="254"/>
      <c r="W102" s="254"/>
      <c r="X102" s="254"/>
      <c r="Y102" s="254"/>
      <c r="Z102" s="254"/>
      <c r="AA102" s="254"/>
      <c r="AB102" s="254"/>
      <c r="AC102" s="254"/>
      <c r="AD102" s="254"/>
      <c r="AE102" s="254"/>
      <c r="AF102" s="254"/>
      <c r="AG102" s="254"/>
      <c r="AH102" s="7"/>
      <c r="AI102" s="7"/>
      <c r="AJ102" s="7"/>
      <c r="AK102" s="7"/>
      <c r="AL102" s="7"/>
      <c r="AM102" s="7"/>
      <c r="AN102" s="7"/>
      <c r="AO102" s="7"/>
      <c r="AP102" s="7"/>
    </row>
    <row r="103">
      <c r="A103" s="277" t="s">
        <v>10288</v>
      </c>
      <c r="B103" s="281" t="s">
        <v>10279</v>
      </c>
      <c r="C103" s="281" t="s">
        <v>8844</v>
      </c>
      <c r="D103" s="277" t="s">
        <v>10289</v>
      </c>
      <c r="E103" s="277" t="s">
        <v>10290</v>
      </c>
      <c r="F103" s="278"/>
      <c r="G103" s="278"/>
      <c r="H103" s="278"/>
      <c r="I103" s="278" t="s">
        <v>47</v>
      </c>
      <c r="J103" s="254"/>
      <c r="K103" s="1644"/>
      <c r="L103" s="1651">
        <v>43620.0</v>
      </c>
      <c r="M103" s="277" t="s">
        <v>96</v>
      </c>
      <c r="N103" s="277" t="s">
        <v>97</v>
      </c>
      <c r="O103" s="277" t="s">
        <v>98</v>
      </c>
      <c r="P103" s="961">
        <v>43776.0</v>
      </c>
      <c r="Q103" s="278"/>
      <c r="R103" s="278" t="s">
        <v>99</v>
      </c>
      <c r="S103" s="95"/>
      <c r="T103" s="254"/>
      <c r="U103" s="254"/>
      <c r="V103" s="254"/>
      <c r="W103" s="254"/>
      <c r="X103" s="254"/>
      <c r="Y103" s="254"/>
      <c r="Z103" s="254"/>
      <c r="AA103" s="254"/>
      <c r="AB103" s="254"/>
      <c r="AC103" s="254"/>
      <c r="AD103" s="254"/>
      <c r="AE103" s="254"/>
      <c r="AF103" s="254"/>
      <c r="AG103" s="254"/>
      <c r="AH103" s="7"/>
      <c r="AI103" s="7"/>
      <c r="AJ103" s="7"/>
      <c r="AK103" s="7"/>
      <c r="AL103" s="7"/>
      <c r="AM103" s="7"/>
      <c r="AN103" s="7"/>
      <c r="AO103" s="7"/>
      <c r="AP103" s="7"/>
    </row>
    <row r="104">
      <c r="A104" s="277" t="s">
        <v>10291</v>
      </c>
      <c r="B104" s="281" t="s">
        <v>10279</v>
      </c>
      <c r="C104" s="281" t="s">
        <v>8847</v>
      </c>
      <c r="D104" s="277" t="s">
        <v>10292</v>
      </c>
      <c r="E104" s="277" t="s">
        <v>10293</v>
      </c>
      <c r="F104" s="278"/>
      <c r="G104" s="278"/>
      <c r="H104" s="278"/>
      <c r="I104" s="278" t="s">
        <v>47</v>
      </c>
      <c r="J104" s="254"/>
      <c r="K104" s="1644"/>
      <c r="L104" s="1651">
        <v>43620.0</v>
      </c>
      <c r="M104" s="277" t="s">
        <v>96</v>
      </c>
      <c r="N104" s="277" t="s">
        <v>97</v>
      </c>
      <c r="O104" s="277" t="s">
        <v>98</v>
      </c>
      <c r="P104" s="961">
        <v>43776.0</v>
      </c>
      <c r="Q104" s="278"/>
      <c r="R104" s="278" t="s">
        <v>99</v>
      </c>
      <c r="S104" s="95"/>
      <c r="T104" s="254"/>
      <c r="U104" s="254"/>
      <c r="V104" s="254"/>
      <c r="W104" s="254"/>
      <c r="X104" s="254"/>
      <c r="Y104" s="254"/>
      <c r="Z104" s="254"/>
      <c r="AA104" s="254"/>
      <c r="AB104" s="254"/>
      <c r="AC104" s="254"/>
      <c r="AD104" s="254"/>
      <c r="AE104" s="254"/>
      <c r="AF104" s="254"/>
      <c r="AG104" s="254"/>
      <c r="AH104" s="7"/>
      <c r="AI104" s="7"/>
      <c r="AJ104" s="7"/>
      <c r="AK104" s="7"/>
      <c r="AL104" s="7"/>
      <c r="AM104" s="7"/>
      <c r="AN104" s="7"/>
      <c r="AO104" s="7"/>
      <c r="AP104" s="7"/>
    </row>
    <row r="105">
      <c r="A105" s="277" t="s">
        <v>10294</v>
      </c>
      <c r="B105" s="281" t="s">
        <v>10279</v>
      </c>
      <c r="C105" s="281" t="s">
        <v>8850</v>
      </c>
      <c r="D105" s="277" t="s">
        <v>10295</v>
      </c>
      <c r="E105" s="277" t="s">
        <v>10061</v>
      </c>
      <c r="F105" s="278"/>
      <c r="G105" s="278"/>
      <c r="H105" s="278"/>
      <c r="I105" s="278" t="s">
        <v>47</v>
      </c>
      <c r="J105" s="278"/>
      <c r="K105" s="1644"/>
      <c r="L105" s="1651">
        <v>43620.0</v>
      </c>
      <c r="M105" s="277" t="s">
        <v>96</v>
      </c>
      <c r="N105" s="277" t="s">
        <v>97</v>
      </c>
      <c r="O105" s="277" t="s">
        <v>98</v>
      </c>
      <c r="P105" s="961">
        <v>43776.0</v>
      </c>
      <c r="Q105" s="278"/>
      <c r="R105" s="278" t="s">
        <v>99</v>
      </c>
      <c r="S105" s="95"/>
      <c r="T105" s="254"/>
      <c r="U105" s="254"/>
      <c r="V105" s="254"/>
      <c r="W105" s="254"/>
      <c r="X105" s="254"/>
      <c r="Y105" s="254"/>
      <c r="Z105" s="254"/>
      <c r="AA105" s="254"/>
      <c r="AB105" s="254"/>
      <c r="AC105" s="254"/>
      <c r="AD105" s="254"/>
      <c r="AE105" s="254"/>
      <c r="AF105" s="254"/>
      <c r="AG105" s="254"/>
      <c r="AH105" s="7"/>
      <c r="AI105" s="7"/>
      <c r="AJ105" s="7"/>
      <c r="AK105" s="7"/>
      <c r="AL105" s="7"/>
      <c r="AM105" s="7"/>
      <c r="AN105" s="7"/>
      <c r="AO105" s="7"/>
      <c r="AP105" s="7"/>
    </row>
    <row r="106">
      <c r="A106" s="277" t="s">
        <v>10296</v>
      </c>
      <c r="B106" s="281" t="s">
        <v>10297</v>
      </c>
      <c r="C106" s="281" t="s">
        <v>8833</v>
      </c>
      <c r="D106" s="277" t="s">
        <v>10298</v>
      </c>
      <c r="E106" s="277" t="s">
        <v>10299</v>
      </c>
      <c r="F106" s="278"/>
      <c r="G106" s="278"/>
      <c r="H106" s="278"/>
      <c r="I106" s="278" t="s">
        <v>47</v>
      </c>
      <c r="J106" s="278"/>
      <c r="K106" s="1644"/>
      <c r="L106" s="1651">
        <v>43620.0</v>
      </c>
      <c r="M106" s="277" t="s">
        <v>96</v>
      </c>
      <c r="N106" s="277" t="s">
        <v>97</v>
      </c>
      <c r="O106" s="277" t="s">
        <v>98</v>
      </c>
      <c r="P106" s="961">
        <v>43777.0</v>
      </c>
      <c r="Q106" s="278"/>
      <c r="R106" s="278" t="s">
        <v>99</v>
      </c>
      <c r="S106" s="95"/>
      <c r="T106" s="254"/>
      <c r="U106" s="254"/>
      <c r="V106" s="254"/>
      <c r="W106" s="254"/>
      <c r="X106" s="254"/>
      <c r="Y106" s="254"/>
      <c r="Z106" s="254"/>
      <c r="AA106" s="254"/>
      <c r="AB106" s="254"/>
      <c r="AC106" s="254"/>
      <c r="AD106" s="254"/>
      <c r="AE106" s="254"/>
      <c r="AF106" s="254"/>
      <c r="AG106" s="254"/>
      <c r="AH106" s="7"/>
      <c r="AI106" s="7"/>
      <c r="AJ106" s="7"/>
      <c r="AK106" s="7"/>
      <c r="AL106" s="7"/>
      <c r="AM106" s="7"/>
      <c r="AN106" s="7"/>
      <c r="AO106" s="7"/>
      <c r="AP106" s="7"/>
    </row>
    <row r="107">
      <c r="A107" s="277" t="s">
        <v>10300</v>
      </c>
      <c r="B107" s="281" t="s">
        <v>10297</v>
      </c>
      <c r="C107" s="281" t="s">
        <v>8838</v>
      </c>
      <c r="D107" s="277" t="s">
        <v>10301</v>
      </c>
      <c r="E107" s="277" t="s">
        <v>10302</v>
      </c>
      <c r="F107" s="278"/>
      <c r="G107" s="278"/>
      <c r="H107" s="278"/>
      <c r="I107" s="278" t="s">
        <v>47</v>
      </c>
      <c r="J107" s="278"/>
      <c r="K107" s="1644"/>
      <c r="L107" s="1651">
        <v>43620.0</v>
      </c>
      <c r="M107" s="277" t="s">
        <v>96</v>
      </c>
      <c r="N107" s="277" t="s">
        <v>97</v>
      </c>
      <c r="O107" s="277" t="s">
        <v>98</v>
      </c>
      <c r="P107" s="961">
        <v>43777.0</v>
      </c>
      <c r="Q107" s="278"/>
      <c r="R107" s="278" t="s">
        <v>99</v>
      </c>
      <c r="S107" s="95"/>
      <c r="T107" s="254"/>
      <c r="U107" s="254"/>
      <c r="V107" s="254"/>
      <c r="W107" s="254"/>
      <c r="X107" s="254"/>
      <c r="Y107" s="254"/>
      <c r="Z107" s="254"/>
      <c r="AA107" s="254"/>
      <c r="AB107" s="254"/>
      <c r="AC107" s="254"/>
      <c r="AD107" s="254"/>
      <c r="AE107" s="254"/>
      <c r="AF107" s="254"/>
      <c r="AG107" s="254"/>
      <c r="AH107" s="7"/>
      <c r="AI107" s="7"/>
      <c r="AJ107" s="7"/>
      <c r="AK107" s="7"/>
      <c r="AL107" s="7"/>
      <c r="AM107" s="7"/>
      <c r="AN107" s="7"/>
      <c r="AO107" s="7"/>
      <c r="AP107" s="7"/>
    </row>
    <row r="108">
      <c r="A108" s="277" t="s">
        <v>10303</v>
      </c>
      <c r="B108" s="281" t="s">
        <v>10297</v>
      </c>
      <c r="C108" s="281" t="s">
        <v>8841</v>
      </c>
      <c r="D108" s="277" t="s">
        <v>10304</v>
      </c>
      <c r="E108" s="277" t="s">
        <v>10305</v>
      </c>
      <c r="F108" s="278"/>
      <c r="G108" s="278"/>
      <c r="H108" s="278"/>
      <c r="I108" s="278" t="s">
        <v>47</v>
      </c>
      <c r="J108" s="278"/>
      <c r="K108" s="1644"/>
      <c r="L108" s="1651">
        <v>43620.0</v>
      </c>
      <c r="M108" s="277" t="s">
        <v>96</v>
      </c>
      <c r="N108" s="277" t="s">
        <v>97</v>
      </c>
      <c r="O108" s="277" t="s">
        <v>98</v>
      </c>
      <c r="P108" s="961">
        <v>43777.0</v>
      </c>
      <c r="Q108" s="278"/>
      <c r="R108" s="278" t="s">
        <v>99</v>
      </c>
      <c r="S108" s="95"/>
      <c r="T108" s="254"/>
      <c r="U108" s="254"/>
      <c r="V108" s="254"/>
      <c r="W108" s="254"/>
      <c r="X108" s="254"/>
      <c r="Y108" s="254"/>
      <c r="Z108" s="254"/>
      <c r="AA108" s="254"/>
      <c r="AB108" s="254"/>
      <c r="AC108" s="254"/>
      <c r="AD108" s="254"/>
      <c r="AE108" s="254"/>
      <c r="AF108" s="254"/>
      <c r="AG108" s="254"/>
      <c r="AH108" s="7"/>
      <c r="AI108" s="7"/>
      <c r="AJ108" s="7"/>
      <c r="AK108" s="7"/>
      <c r="AL108" s="7"/>
      <c r="AM108" s="7"/>
      <c r="AN108" s="7"/>
      <c r="AO108" s="7"/>
      <c r="AP108" s="7"/>
    </row>
    <row r="109">
      <c r="A109" s="277" t="s">
        <v>10306</v>
      </c>
      <c r="B109" s="281" t="s">
        <v>10297</v>
      </c>
      <c r="C109" s="281" t="s">
        <v>8844</v>
      </c>
      <c r="D109" s="277" t="s">
        <v>10307</v>
      </c>
      <c r="E109" s="277" t="s">
        <v>10308</v>
      </c>
      <c r="F109" s="278"/>
      <c r="G109" s="278"/>
      <c r="H109" s="278"/>
      <c r="I109" s="278" t="s">
        <v>47</v>
      </c>
      <c r="J109" s="278"/>
      <c r="K109" s="1644"/>
      <c r="L109" s="1651">
        <v>43620.0</v>
      </c>
      <c r="M109" s="277" t="s">
        <v>96</v>
      </c>
      <c r="N109" s="277" t="s">
        <v>97</v>
      </c>
      <c r="O109" s="277" t="s">
        <v>98</v>
      </c>
      <c r="P109" s="961">
        <v>43777.0</v>
      </c>
      <c r="Q109" s="278"/>
      <c r="R109" s="278" t="s">
        <v>99</v>
      </c>
      <c r="S109" s="95"/>
      <c r="T109" s="254"/>
      <c r="U109" s="254"/>
      <c r="V109" s="254"/>
      <c r="W109" s="254"/>
      <c r="X109" s="254"/>
      <c r="Y109" s="254"/>
      <c r="Z109" s="254"/>
      <c r="AA109" s="254"/>
      <c r="AB109" s="254"/>
      <c r="AC109" s="254"/>
      <c r="AD109" s="254"/>
      <c r="AE109" s="254"/>
      <c r="AF109" s="254"/>
      <c r="AG109" s="254"/>
      <c r="AH109" s="7"/>
      <c r="AI109" s="7"/>
      <c r="AJ109" s="7"/>
      <c r="AK109" s="7"/>
      <c r="AL109" s="7"/>
      <c r="AM109" s="7"/>
      <c r="AN109" s="7"/>
      <c r="AO109" s="7"/>
      <c r="AP109" s="7"/>
    </row>
    <row r="110">
      <c r="A110" s="277" t="s">
        <v>10309</v>
      </c>
      <c r="B110" s="281" t="s">
        <v>10297</v>
      </c>
      <c r="C110" s="281" t="s">
        <v>8847</v>
      </c>
      <c r="D110" s="277" t="s">
        <v>10310</v>
      </c>
      <c r="E110" s="277" t="s">
        <v>10311</v>
      </c>
      <c r="F110" s="278"/>
      <c r="G110" s="278"/>
      <c r="H110" s="278"/>
      <c r="I110" s="278" t="s">
        <v>47</v>
      </c>
      <c r="J110" s="278"/>
      <c r="K110" s="1644"/>
      <c r="L110" s="1651">
        <v>43620.0</v>
      </c>
      <c r="M110" s="277" t="s">
        <v>96</v>
      </c>
      <c r="N110" s="277" t="s">
        <v>97</v>
      </c>
      <c r="O110" s="277" t="s">
        <v>98</v>
      </c>
      <c r="P110" s="961">
        <v>43777.0</v>
      </c>
      <c r="Q110" s="278"/>
      <c r="R110" s="278" t="s">
        <v>99</v>
      </c>
      <c r="S110" s="95"/>
      <c r="T110" s="254"/>
      <c r="U110" s="254"/>
      <c r="V110" s="254"/>
      <c r="W110" s="254"/>
      <c r="X110" s="254"/>
      <c r="Y110" s="254"/>
      <c r="Z110" s="254"/>
      <c r="AA110" s="254"/>
      <c r="AB110" s="254"/>
      <c r="AC110" s="254"/>
      <c r="AD110" s="254"/>
      <c r="AE110" s="254"/>
      <c r="AF110" s="254"/>
      <c r="AG110" s="254"/>
      <c r="AH110" s="7"/>
      <c r="AI110" s="7"/>
      <c r="AJ110" s="7"/>
      <c r="AK110" s="7"/>
      <c r="AL110" s="7"/>
      <c r="AM110" s="7"/>
      <c r="AN110" s="7"/>
      <c r="AO110" s="7"/>
      <c r="AP110" s="7"/>
    </row>
    <row r="111">
      <c r="A111" s="277" t="s">
        <v>10312</v>
      </c>
      <c r="B111" s="281" t="s">
        <v>10313</v>
      </c>
      <c r="C111" s="281" t="s">
        <v>8850</v>
      </c>
      <c r="D111" s="277" t="s">
        <v>10314</v>
      </c>
      <c r="E111" s="277" t="s">
        <v>10061</v>
      </c>
      <c r="F111" s="278"/>
      <c r="G111" s="278"/>
      <c r="H111" s="278"/>
      <c r="I111" s="278" t="s">
        <v>47</v>
      </c>
      <c r="J111" s="278"/>
      <c r="K111" s="1644"/>
      <c r="L111" s="1651">
        <v>43620.0</v>
      </c>
      <c r="M111" s="277" t="s">
        <v>96</v>
      </c>
      <c r="N111" s="277" t="s">
        <v>97</v>
      </c>
      <c r="O111" s="277" t="s">
        <v>98</v>
      </c>
      <c r="P111" s="961">
        <v>43777.0</v>
      </c>
      <c r="Q111" s="278"/>
      <c r="R111" s="278" t="s">
        <v>99</v>
      </c>
      <c r="S111" s="95"/>
      <c r="T111" s="254"/>
      <c r="U111" s="254"/>
      <c r="V111" s="254"/>
      <c r="W111" s="254"/>
      <c r="X111" s="254"/>
      <c r="Y111" s="254"/>
      <c r="Z111" s="254"/>
      <c r="AA111" s="254"/>
      <c r="AB111" s="254"/>
      <c r="AC111" s="254"/>
      <c r="AD111" s="254"/>
      <c r="AE111" s="254"/>
      <c r="AF111" s="254"/>
      <c r="AG111" s="254"/>
      <c r="AH111" s="7"/>
      <c r="AI111" s="7"/>
      <c r="AJ111" s="7"/>
      <c r="AK111" s="7"/>
      <c r="AL111" s="7"/>
      <c r="AM111" s="7"/>
      <c r="AN111" s="7"/>
      <c r="AO111" s="7"/>
      <c r="AP111" s="7"/>
    </row>
    <row r="112">
      <c r="A112" s="277" t="s">
        <v>10315</v>
      </c>
      <c r="B112" s="281" t="s">
        <v>10316</v>
      </c>
      <c r="C112" s="281" t="s">
        <v>8833</v>
      </c>
      <c r="D112" s="277" t="s">
        <v>10317</v>
      </c>
      <c r="E112" s="277" t="s">
        <v>10318</v>
      </c>
      <c r="F112" s="278"/>
      <c r="G112" s="278"/>
      <c r="H112" s="278"/>
      <c r="I112" s="278" t="s">
        <v>47</v>
      </c>
      <c r="J112" s="254"/>
      <c r="K112" s="1644"/>
      <c r="L112" s="1651">
        <v>43620.0</v>
      </c>
      <c r="M112" s="277" t="s">
        <v>96</v>
      </c>
      <c r="N112" s="277" t="s">
        <v>97</v>
      </c>
      <c r="O112" s="277" t="s">
        <v>98</v>
      </c>
      <c r="P112" s="961">
        <v>43777.0</v>
      </c>
      <c r="Q112" s="278"/>
      <c r="R112" s="278" t="s">
        <v>99</v>
      </c>
      <c r="S112" s="95"/>
      <c r="T112" s="254"/>
      <c r="U112" s="254"/>
      <c r="V112" s="254"/>
      <c r="W112" s="254"/>
      <c r="X112" s="254"/>
      <c r="Y112" s="254"/>
      <c r="Z112" s="254"/>
      <c r="AA112" s="254"/>
      <c r="AB112" s="254"/>
      <c r="AC112" s="254"/>
      <c r="AD112" s="254"/>
      <c r="AE112" s="254"/>
      <c r="AF112" s="254"/>
      <c r="AG112" s="254"/>
      <c r="AH112" s="7"/>
      <c r="AI112" s="7"/>
      <c r="AJ112" s="7"/>
      <c r="AK112" s="7"/>
      <c r="AL112" s="7"/>
      <c r="AM112" s="7"/>
      <c r="AN112" s="7"/>
      <c r="AO112" s="7"/>
      <c r="AP112" s="7"/>
    </row>
    <row r="113">
      <c r="A113" s="277" t="s">
        <v>10319</v>
      </c>
      <c r="B113" s="281" t="s">
        <v>10316</v>
      </c>
      <c r="C113" s="281" t="s">
        <v>8838</v>
      </c>
      <c r="D113" s="277" t="s">
        <v>10320</v>
      </c>
      <c r="E113" s="277" t="s">
        <v>10321</v>
      </c>
      <c r="F113" s="278"/>
      <c r="G113" s="278"/>
      <c r="H113" s="278"/>
      <c r="I113" s="278" t="s">
        <v>47</v>
      </c>
      <c r="J113" s="254"/>
      <c r="K113" s="1644"/>
      <c r="L113" s="1651">
        <v>43620.0</v>
      </c>
      <c r="M113" s="277" t="s">
        <v>96</v>
      </c>
      <c r="N113" s="277" t="s">
        <v>97</v>
      </c>
      <c r="O113" s="277" t="s">
        <v>98</v>
      </c>
      <c r="P113" s="961">
        <v>43777.0</v>
      </c>
      <c r="Q113" s="278"/>
      <c r="R113" s="278" t="s">
        <v>99</v>
      </c>
      <c r="S113" s="95"/>
      <c r="T113" s="254"/>
      <c r="U113" s="254"/>
      <c r="V113" s="254"/>
      <c r="W113" s="254"/>
      <c r="X113" s="254"/>
      <c r="Y113" s="254"/>
      <c r="Z113" s="254"/>
      <c r="AA113" s="254"/>
      <c r="AB113" s="254"/>
      <c r="AC113" s="254"/>
      <c r="AD113" s="254"/>
      <c r="AE113" s="254"/>
      <c r="AF113" s="254"/>
      <c r="AG113" s="254"/>
      <c r="AH113" s="7"/>
      <c r="AI113" s="7"/>
      <c r="AJ113" s="7"/>
      <c r="AK113" s="7"/>
      <c r="AL113" s="7"/>
      <c r="AM113" s="7"/>
      <c r="AN113" s="7"/>
      <c r="AO113" s="7"/>
      <c r="AP113" s="7"/>
    </row>
    <row r="114">
      <c r="A114" s="277" t="s">
        <v>10322</v>
      </c>
      <c r="B114" s="281" t="s">
        <v>10316</v>
      </c>
      <c r="C114" s="281" t="s">
        <v>8841</v>
      </c>
      <c r="D114" s="277" t="s">
        <v>10323</v>
      </c>
      <c r="E114" s="277" t="s">
        <v>10324</v>
      </c>
      <c r="F114" s="278"/>
      <c r="G114" s="278"/>
      <c r="H114" s="278"/>
      <c r="I114" s="278" t="s">
        <v>47</v>
      </c>
      <c r="J114" s="254"/>
      <c r="K114" s="1644"/>
      <c r="L114" s="1651">
        <v>43620.0</v>
      </c>
      <c r="M114" s="277" t="s">
        <v>96</v>
      </c>
      <c r="N114" s="277" t="s">
        <v>97</v>
      </c>
      <c r="O114" s="277" t="s">
        <v>98</v>
      </c>
      <c r="P114" s="961">
        <v>43777.0</v>
      </c>
      <c r="Q114" s="278"/>
      <c r="R114" s="278" t="s">
        <v>99</v>
      </c>
      <c r="S114" s="95"/>
      <c r="T114" s="254"/>
      <c r="U114" s="254"/>
      <c r="V114" s="254"/>
      <c r="W114" s="254"/>
      <c r="X114" s="254"/>
      <c r="Y114" s="254"/>
      <c r="Z114" s="254"/>
      <c r="AA114" s="254"/>
      <c r="AB114" s="254"/>
      <c r="AC114" s="254"/>
      <c r="AD114" s="254"/>
      <c r="AE114" s="254"/>
      <c r="AF114" s="254"/>
      <c r="AG114" s="254"/>
      <c r="AH114" s="7"/>
      <c r="AI114" s="7"/>
      <c r="AJ114" s="7"/>
      <c r="AK114" s="7"/>
      <c r="AL114" s="7"/>
      <c r="AM114" s="7"/>
      <c r="AN114" s="7"/>
      <c r="AO114" s="7"/>
      <c r="AP114" s="7"/>
    </row>
    <row r="115">
      <c r="A115" s="277" t="s">
        <v>10325</v>
      </c>
      <c r="B115" s="281" t="s">
        <v>10316</v>
      </c>
      <c r="C115" s="281" t="s">
        <v>8844</v>
      </c>
      <c r="D115" s="277" t="s">
        <v>10326</v>
      </c>
      <c r="E115" s="277" t="s">
        <v>10327</v>
      </c>
      <c r="F115" s="278"/>
      <c r="G115" s="278"/>
      <c r="H115" s="278"/>
      <c r="I115" s="278" t="s">
        <v>47</v>
      </c>
      <c r="J115" s="254"/>
      <c r="K115" s="1644"/>
      <c r="L115" s="1651">
        <v>43620.0</v>
      </c>
      <c r="M115" s="277" t="s">
        <v>96</v>
      </c>
      <c r="N115" s="277" t="s">
        <v>97</v>
      </c>
      <c r="O115" s="277" t="s">
        <v>98</v>
      </c>
      <c r="P115" s="961">
        <v>43777.0</v>
      </c>
      <c r="Q115" s="278"/>
      <c r="R115" s="278" t="s">
        <v>99</v>
      </c>
      <c r="S115" s="95"/>
      <c r="T115" s="254"/>
      <c r="U115" s="254"/>
      <c r="V115" s="254"/>
      <c r="W115" s="254"/>
      <c r="X115" s="254"/>
      <c r="Y115" s="254"/>
      <c r="Z115" s="254"/>
      <c r="AA115" s="254"/>
      <c r="AB115" s="254"/>
      <c r="AC115" s="254"/>
      <c r="AD115" s="254"/>
      <c r="AE115" s="254"/>
      <c r="AF115" s="254"/>
      <c r="AG115" s="254"/>
      <c r="AH115" s="7"/>
      <c r="AI115" s="7"/>
      <c r="AJ115" s="7"/>
      <c r="AK115" s="7"/>
      <c r="AL115" s="7"/>
      <c r="AM115" s="7"/>
      <c r="AN115" s="7"/>
      <c r="AO115" s="7"/>
      <c r="AP115" s="7"/>
    </row>
    <row r="116">
      <c r="A116" s="277" t="s">
        <v>10328</v>
      </c>
      <c r="B116" s="281" t="s">
        <v>10316</v>
      </c>
      <c r="C116" s="281" t="s">
        <v>8847</v>
      </c>
      <c r="D116" s="277" t="s">
        <v>10329</v>
      </c>
      <c r="E116" s="277" t="s">
        <v>10330</v>
      </c>
      <c r="F116" s="278"/>
      <c r="G116" s="278"/>
      <c r="H116" s="278"/>
      <c r="I116" s="278" t="s">
        <v>47</v>
      </c>
      <c r="J116" s="254"/>
      <c r="K116" s="1644"/>
      <c r="L116" s="1651">
        <v>43620.0</v>
      </c>
      <c r="M116" s="277" t="s">
        <v>96</v>
      </c>
      <c r="N116" s="277" t="s">
        <v>97</v>
      </c>
      <c r="O116" s="277" t="s">
        <v>98</v>
      </c>
      <c r="P116" s="961">
        <v>43777.0</v>
      </c>
      <c r="Q116" s="278"/>
      <c r="R116" s="278" t="s">
        <v>99</v>
      </c>
      <c r="S116" s="95"/>
      <c r="T116" s="254"/>
      <c r="U116" s="254"/>
      <c r="V116" s="254"/>
      <c r="W116" s="254"/>
      <c r="X116" s="254"/>
      <c r="Y116" s="254"/>
      <c r="Z116" s="254"/>
      <c r="AA116" s="254"/>
      <c r="AB116" s="254"/>
      <c r="AC116" s="254"/>
      <c r="AD116" s="254"/>
      <c r="AE116" s="254"/>
      <c r="AF116" s="254"/>
      <c r="AG116" s="254"/>
      <c r="AH116" s="7"/>
      <c r="AI116" s="7"/>
      <c r="AJ116" s="7"/>
      <c r="AK116" s="7"/>
      <c r="AL116" s="7"/>
      <c r="AM116" s="7"/>
      <c r="AN116" s="7"/>
      <c r="AO116" s="7"/>
      <c r="AP116" s="7"/>
    </row>
    <row r="117">
      <c r="A117" s="277" t="s">
        <v>10331</v>
      </c>
      <c r="B117" s="281" t="s">
        <v>10316</v>
      </c>
      <c r="C117" s="281" t="s">
        <v>8850</v>
      </c>
      <c r="D117" s="277" t="s">
        <v>10332</v>
      </c>
      <c r="E117" s="277" t="s">
        <v>10061</v>
      </c>
      <c r="F117" s="278"/>
      <c r="G117" s="278"/>
      <c r="H117" s="278"/>
      <c r="I117" s="278" t="s">
        <v>47</v>
      </c>
      <c r="J117" s="278"/>
      <c r="K117" s="1644"/>
      <c r="L117" s="1651">
        <v>43620.0</v>
      </c>
      <c r="M117" s="277" t="s">
        <v>96</v>
      </c>
      <c r="N117" s="277" t="s">
        <v>97</v>
      </c>
      <c r="O117" s="277" t="s">
        <v>98</v>
      </c>
      <c r="P117" s="961">
        <v>43777.0</v>
      </c>
      <c r="Q117" s="278"/>
      <c r="R117" s="278" t="s">
        <v>99</v>
      </c>
      <c r="S117" s="95"/>
      <c r="T117" s="254"/>
      <c r="U117" s="254"/>
      <c r="V117" s="254"/>
      <c r="W117" s="254"/>
      <c r="X117" s="254"/>
      <c r="Y117" s="254"/>
      <c r="Z117" s="254"/>
      <c r="AA117" s="254"/>
      <c r="AB117" s="254"/>
      <c r="AC117" s="254"/>
      <c r="AD117" s="254"/>
      <c r="AE117" s="254"/>
      <c r="AF117" s="254"/>
      <c r="AG117" s="254"/>
      <c r="AH117" s="7"/>
      <c r="AI117" s="7"/>
      <c r="AJ117" s="7"/>
      <c r="AK117" s="7"/>
      <c r="AL117" s="7"/>
      <c r="AM117" s="7"/>
      <c r="AN117" s="7"/>
      <c r="AO117" s="7"/>
      <c r="AP117" s="7"/>
    </row>
    <row r="118">
      <c r="A118" s="277" t="s">
        <v>10333</v>
      </c>
      <c r="B118" s="281" t="s">
        <v>10334</v>
      </c>
      <c r="C118" s="281" t="s">
        <v>8833</v>
      </c>
      <c r="D118" s="277" t="s">
        <v>10335</v>
      </c>
      <c r="E118" s="277" t="s">
        <v>10336</v>
      </c>
      <c r="F118" s="278"/>
      <c r="G118" s="278"/>
      <c r="H118" s="278"/>
      <c r="I118" s="278" t="s">
        <v>47</v>
      </c>
      <c r="J118" s="278"/>
      <c r="K118" s="1644"/>
      <c r="L118" s="1651">
        <v>43620.0</v>
      </c>
      <c r="M118" s="277" t="s">
        <v>96</v>
      </c>
      <c r="N118" s="277" t="s">
        <v>97</v>
      </c>
      <c r="O118" s="277" t="s">
        <v>98</v>
      </c>
      <c r="P118" s="961">
        <v>43777.0</v>
      </c>
      <c r="Q118" s="278"/>
      <c r="R118" s="278" t="s">
        <v>99</v>
      </c>
      <c r="S118" s="95"/>
      <c r="T118" s="254"/>
      <c r="U118" s="254"/>
      <c r="V118" s="254"/>
      <c r="W118" s="254"/>
      <c r="X118" s="254"/>
      <c r="Y118" s="254"/>
      <c r="Z118" s="254"/>
      <c r="AA118" s="254"/>
      <c r="AB118" s="254"/>
      <c r="AC118" s="254"/>
      <c r="AD118" s="254"/>
      <c r="AE118" s="254"/>
      <c r="AF118" s="254"/>
      <c r="AG118" s="254"/>
      <c r="AH118" s="7"/>
      <c r="AI118" s="7"/>
      <c r="AJ118" s="7"/>
      <c r="AK118" s="7"/>
      <c r="AL118" s="7"/>
      <c r="AM118" s="7"/>
      <c r="AN118" s="7"/>
      <c r="AO118" s="7"/>
      <c r="AP118" s="7"/>
    </row>
    <row r="119">
      <c r="A119" s="277" t="s">
        <v>10337</v>
      </c>
      <c r="B119" s="281" t="s">
        <v>10334</v>
      </c>
      <c r="C119" s="281" t="s">
        <v>8838</v>
      </c>
      <c r="D119" s="277" t="s">
        <v>10338</v>
      </c>
      <c r="E119" s="277" t="s">
        <v>10339</v>
      </c>
      <c r="F119" s="278"/>
      <c r="G119" s="278"/>
      <c r="H119" s="278"/>
      <c r="I119" s="278" t="s">
        <v>47</v>
      </c>
      <c r="J119" s="278"/>
      <c r="K119" s="1644"/>
      <c r="L119" s="1651">
        <v>43620.0</v>
      </c>
      <c r="M119" s="277" t="s">
        <v>96</v>
      </c>
      <c r="N119" s="277" t="s">
        <v>97</v>
      </c>
      <c r="O119" s="277" t="s">
        <v>98</v>
      </c>
      <c r="P119" s="961">
        <v>43777.0</v>
      </c>
      <c r="Q119" s="278"/>
      <c r="R119" s="278" t="s">
        <v>99</v>
      </c>
      <c r="S119" s="95"/>
      <c r="T119" s="254"/>
      <c r="U119" s="254"/>
      <c r="V119" s="254"/>
      <c r="W119" s="254"/>
      <c r="X119" s="254"/>
      <c r="Y119" s="254"/>
      <c r="Z119" s="254"/>
      <c r="AA119" s="254"/>
      <c r="AB119" s="254"/>
      <c r="AC119" s="254"/>
      <c r="AD119" s="254"/>
      <c r="AE119" s="254"/>
      <c r="AF119" s="254"/>
      <c r="AG119" s="254"/>
      <c r="AH119" s="7"/>
      <c r="AI119" s="7"/>
      <c r="AJ119" s="7"/>
      <c r="AK119" s="7"/>
      <c r="AL119" s="7"/>
      <c r="AM119" s="7"/>
      <c r="AN119" s="7"/>
      <c r="AO119" s="7"/>
      <c r="AP119" s="7"/>
    </row>
    <row r="120">
      <c r="A120" s="277" t="s">
        <v>10340</v>
      </c>
      <c r="B120" s="281" t="s">
        <v>10334</v>
      </c>
      <c r="C120" s="281" t="s">
        <v>8841</v>
      </c>
      <c r="D120" s="277" t="s">
        <v>10341</v>
      </c>
      <c r="E120" s="277" t="s">
        <v>10342</v>
      </c>
      <c r="F120" s="278"/>
      <c r="G120" s="278"/>
      <c r="H120" s="278"/>
      <c r="I120" s="278" t="s">
        <v>47</v>
      </c>
      <c r="J120" s="278"/>
      <c r="K120" s="1644"/>
      <c r="L120" s="1651">
        <v>43620.0</v>
      </c>
      <c r="M120" s="277" t="s">
        <v>96</v>
      </c>
      <c r="N120" s="277" t="s">
        <v>97</v>
      </c>
      <c r="O120" s="277" t="s">
        <v>98</v>
      </c>
      <c r="P120" s="961">
        <v>43777.0</v>
      </c>
      <c r="Q120" s="278"/>
      <c r="R120" s="278" t="s">
        <v>99</v>
      </c>
      <c r="S120" s="95"/>
      <c r="T120" s="254"/>
      <c r="U120" s="254"/>
      <c r="V120" s="254"/>
      <c r="W120" s="254"/>
      <c r="X120" s="254"/>
      <c r="Y120" s="254"/>
      <c r="Z120" s="254"/>
      <c r="AA120" s="254"/>
      <c r="AB120" s="254"/>
      <c r="AC120" s="254"/>
      <c r="AD120" s="254"/>
      <c r="AE120" s="254"/>
      <c r="AF120" s="254"/>
      <c r="AG120" s="254"/>
      <c r="AH120" s="7"/>
      <c r="AI120" s="7"/>
      <c r="AJ120" s="7"/>
      <c r="AK120" s="7"/>
      <c r="AL120" s="7"/>
      <c r="AM120" s="7"/>
      <c r="AN120" s="7"/>
      <c r="AO120" s="7"/>
      <c r="AP120" s="7"/>
    </row>
    <row r="121">
      <c r="A121" s="277" t="s">
        <v>10343</v>
      </c>
      <c r="B121" s="281" t="s">
        <v>10334</v>
      </c>
      <c r="C121" s="281" t="s">
        <v>8844</v>
      </c>
      <c r="D121" s="277" t="s">
        <v>10344</v>
      </c>
      <c r="E121" s="277" t="s">
        <v>10345</v>
      </c>
      <c r="F121" s="278"/>
      <c r="G121" s="278"/>
      <c r="H121" s="278"/>
      <c r="I121" s="278" t="s">
        <v>47</v>
      </c>
      <c r="J121" s="278"/>
      <c r="K121" s="1644"/>
      <c r="L121" s="1651">
        <v>43620.0</v>
      </c>
      <c r="M121" s="277" t="s">
        <v>96</v>
      </c>
      <c r="N121" s="277" t="s">
        <v>97</v>
      </c>
      <c r="O121" s="277" t="s">
        <v>98</v>
      </c>
      <c r="P121" s="961">
        <v>43777.0</v>
      </c>
      <c r="Q121" s="278"/>
      <c r="R121" s="278" t="s">
        <v>99</v>
      </c>
      <c r="S121" s="95"/>
      <c r="T121" s="254"/>
      <c r="U121" s="254"/>
      <c r="V121" s="254"/>
      <c r="W121" s="254"/>
      <c r="X121" s="254"/>
      <c r="Y121" s="254"/>
      <c r="Z121" s="254"/>
      <c r="AA121" s="254"/>
      <c r="AB121" s="254"/>
      <c r="AC121" s="254"/>
      <c r="AD121" s="254"/>
      <c r="AE121" s="254"/>
      <c r="AF121" s="254"/>
      <c r="AG121" s="254"/>
      <c r="AH121" s="7"/>
      <c r="AI121" s="7"/>
      <c r="AJ121" s="7"/>
      <c r="AK121" s="7"/>
      <c r="AL121" s="7"/>
      <c r="AM121" s="7"/>
      <c r="AN121" s="7"/>
      <c r="AO121" s="7"/>
      <c r="AP121" s="7"/>
    </row>
    <row r="122">
      <c r="A122" s="277" t="s">
        <v>10346</v>
      </c>
      <c r="B122" s="281" t="s">
        <v>10334</v>
      </c>
      <c r="C122" s="281" t="s">
        <v>8847</v>
      </c>
      <c r="D122" s="277" t="s">
        <v>10347</v>
      </c>
      <c r="E122" s="277" t="s">
        <v>10348</v>
      </c>
      <c r="F122" s="278"/>
      <c r="G122" s="278"/>
      <c r="H122" s="278"/>
      <c r="I122" s="278" t="s">
        <v>47</v>
      </c>
      <c r="J122" s="278"/>
      <c r="K122" s="1644"/>
      <c r="L122" s="1651">
        <v>43620.0</v>
      </c>
      <c r="M122" s="277" t="s">
        <v>96</v>
      </c>
      <c r="N122" s="277" t="s">
        <v>97</v>
      </c>
      <c r="O122" s="277" t="s">
        <v>98</v>
      </c>
      <c r="P122" s="961">
        <v>43777.0</v>
      </c>
      <c r="Q122" s="278"/>
      <c r="R122" s="278" t="s">
        <v>99</v>
      </c>
      <c r="S122" s="95"/>
      <c r="T122" s="254"/>
      <c r="U122" s="254"/>
      <c r="V122" s="254"/>
      <c r="W122" s="254"/>
      <c r="X122" s="254"/>
      <c r="Y122" s="254"/>
      <c r="Z122" s="254"/>
      <c r="AA122" s="254"/>
      <c r="AB122" s="254"/>
      <c r="AC122" s="254"/>
      <c r="AD122" s="254"/>
      <c r="AE122" s="254"/>
      <c r="AF122" s="254"/>
      <c r="AG122" s="254"/>
      <c r="AH122" s="7"/>
      <c r="AI122" s="7"/>
      <c r="AJ122" s="7"/>
      <c r="AK122" s="7"/>
      <c r="AL122" s="7"/>
      <c r="AM122" s="7"/>
      <c r="AN122" s="7"/>
      <c r="AO122" s="7"/>
      <c r="AP122" s="7"/>
    </row>
    <row r="123">
      <c r="A123" s="277" t="s">
        <v>10349</v>
      </c>
      <c r="B123" s="281" t="s">
        <v>10334</v>
      </c>
      <c r="C123" s="281" t="s">
        <v>8850</v>
      </c>
      <c r="D123" s="277" t="s">
        <v>10350</v>
      </c>
      <c r="E123" s="277" t="s">
        <v>10061</v>
      </c>
      <c r="F123" s="278"/>
      <c r="G123" s="278"/>
      <c r="H123" s="278"/>
      <c r="I123" s="278" t="s">
        <v>47</v>
      </c>
      <c r="J123" s="278"/>
      <c r="K123" s="1644"/>
      <c r="L123" s="1651">
        <v>43620.0</v>
      </c>
      <c r="M123" s="277" t="s">
        <v>96</v>
      </c>
      <c r="N123" s="277" t="s">
        <v>97</v>
      </c>
      <c r="O123" s="277" t="s">
        <v>98</v>
      </c>
      <c r="P123" s="961">
        <v>43777.0</v>
      </c>
      <c r="Q123" s="278"/>
      <c r="R123" s="278" t="s">
        <v>99</v>
      </c>
      <c r="S123" s="95"/>
      <c r="T123" s="254"/>
      <c r="U123" s="254"/>
      <c r="V123" s="254"/>
      <c r="W123" s="254"/>
      <c r="X123" s="254"/>
      <c r="Y123" s="254"/>
      <c r="Z123" s="254"/>
      <c r="AA123" s="254"/>
      <c r="AB123" s="254"/>
      <c r="AC123" s="254"/>
      <c r="AD123" s="254"/>
      <c r="AE123" s="254"/>
      <c r="AF123" s="254"/>
      <c r="AG123" s="254"/>
      <c r="AH123" s="7"/>
      <c r="AI123" s="7"/>
      <c r="AJ123" s="7"/>
      <c r="AK123" s="7"/>
      <c r="AL123" s="7"/>
      <c r="AM123" s="7"/>
      <c r="AN123" s="7"/>
      <c r="AO123" s="7"/>
      <c r="AP123" s="7"/>
    </row>
    <row r="124">
      <c r="A124" s="277" t="s">
        <v>10351</v>
      </c>
      <c r="B124" s="281" t="s">
        <v>10352</v>
      </c>
      <c r="C124" s="281" t="s">
        <v>8833</v>
      </c>
      <c r="D124" s="277" t="s">
        <v>10353</v>
      </c>
      <c r="E124" s="277" t="s">
        <v>10354</v>
      </c>
      <c r="F124" s="277" t="s">
        <v>10355</v>
      </c>
      <c r="G124" s="277" t="s">
        <v>719</v>
      </c>
      <c r="H124" s="278"/>
      <c r="I124" s="278" t="s">
        <v>47</v>
      </c>
      <c r="J124" s="275"/>
      <c r="K124" s="1644"/>
      <c r="L124" s="1651">
        <v>43619.0</v>
      </c>
      <c r="M124" s="277" t="s">
        <v>96</v>
      </c>
      <c r="N124" s="277" t="s">
        <v>97</v>
      </c>
      <c r="O124" s="277" t="s">
        <v>98</v>
      </c>
      <c r="P124" s="961">
        <v>43777.0</v>
      </c>
      <c r="Q124" s="278"/>
      <c r="R124" s="278" t="s">
        <v>99</v>
      </c>
      <c r="S124" s="95"/>
      <c r="T124" s="254"/>
      <c r="U124" s="254"/>
      <c r="V124" s="254"/>
      <c r="W124" s="254"/>
      <c r="X124" s="254"/>
      <c r="Y124" s="254"/>
      <c r="Z124" s="254"/>
      <c r="AA124" s="254"/>
      <c r="AB124" s="254"/>
      <c r="AC124" s="254"/>
      <c r="AD124" s="254"/>
      <c r="AE124" s="254"/>
      <c r="AF124" s="254"/>
      <c r="AG124" s="254"/>
      <c r="AH124" s="7"/>
      <c r="AI124" s="7"/>
      <c r="AJ124" s="7"/>
      <c r="AK124" s="7"/>
      <c r="AL124" s="7"/>
      <c r="AM124" s="7"/>
      <c r="AN124" s="7"/>
      <c r="AO124" s="7"/>
      <c r="AP124" s="7"/>
    </row>
    <row r="125">
      <c r="A125" s="277" t="s">
        <v>10356</v>
      </c>
      <c r="B125" s="281" t="s">
        <v>10352</v>
      </c>
      <c r="C125" s="281" t="s">
        <v>8838</v>
      </c>
      <c r="D125" s="277" t="s">
        <v>10357</v>
      </c>
      <c r="E125" s="277" t="s">
        <v>10358</v>
      </c>
      <c r="F125" s="277" t="s">
        <v>10355</v>
      </c>
      <c r="G125" s="277" t="s">
        <v>719</v>
      </c>
      <c r="H125" s="278"/>
      <c r="I125" s="278" t="s">
        <v>47</v>
      </c>
      <c r="J125" s="275"/>
      <c r="K125" s="1644"/>
      <c r="L125" s="1651">
        <v>43619.0</v>
      </c>
      <c r="M125" s="277" t="s">
        <v>96</v>
      </c>
      <c r="N125" s="277" t="s">
        <v>97</v>
      </c>
      <c r="O125" s="277" t="s">
        <v>98</v>
      </c>
      <c r="P125" s="961">
        <v>43777.0</v>
      </c>
      <c r="Q125" s="278"/>
      <c r="R125" s="278" t="s">
        <v>99</v>
      </c>
      <c r="S125" s="95"/>
      <c r="T125" s="254"/>
      <c r="U125" s="254"/>
      <c r="V125" s="254"/>
      <c r="W125" s="254"/>
      <c r="X125" s="254"/>
      <c r="Y125" s="254"/>
      <c r="Z125" s="254"/>
      <c r="AA125" s="254"/>
      <c r="AB125" s="254"/>
      <c r="AC125" s="254"/>
      <c r="AD125" s="254"/>
      <c r="AE125" s="254"/>
      <c r="AF125" s="254"/>
      <c r="AG125" s="254"/>
      <c r="AH125" s="7"/>
      <c r="AI125" s="7"/>
      <c r="AJ125" s="7"/>
      <c r="AK125" s="7"/>
      <c r="AL125" s="7"/>
      <c r="AM125" s="7"/>
      <c r="AN125" s="7"/>
      <c r="AO125" s="7"/>
      <c r="AP125" s="7"/>
    </row>
    <row r="126">
      <c r="A126" s="277" t="s">
        <v>10359</v>
      </c>
      <c r="B126" s="281" t="s">
        <v>10352</v>
      </c>
      <c r="C126" s="281" t="s">
        <v>8841</v>
      </c>
      <c r="D126" s="277" t="s">
        <v>10360</v>
      </c>
      <c r="E126" s="277" t="s">
        <v>10361</v>
      </c>
      <c r="F126" s="277" t="s">
        <v>10355</v>
      </c>
      <c r="G126" s="277" t="s">
        <v>719</v>
      </c>
      <c r="H126" s="278"/>
      <c r="I126" s="278" t="s">
        <v>47</v>
      </c>
      <c r="J126" s="275"/>
      <c r="K126" s="1644"/>
      <c r="L126" s="1651">
        <v>43619.0</v>
      </c>
      <c r="M126" s="277" t="s">
        <v>96</v>
      </c>
      <c r="N126" s="277" t="s">
        <v>97</v>
      </c>
      <c r="O126" s="277" t="s">
        <v>98</v>
      </c>
      <c r="P126" s="961">
        <v>43777.0</v>
      </c>
      <c r="Q126" s="278"/>
      <c r="R126" s="278" t="s">
        <v>99</v>
      </c>
      <c r="S126" s="95"/>
      <c r="T126" s="254"/>
      <c r="U126" s="254"/>
      <c r="V126" s="254"/>
      <c r="W126" s="254"/>
      <c r="X126" s="254"/>
      <c r="Y126" s="254"/>
      <c r="Z126" s="254"/>
      <c r="AA126" s="254"/>
      <c r="AB126" s="254"/>
      <c r="AC126" s="254"/>
      <c r="AD126" s="254"/>
      <c r="AE126" s="254"/>
      <c r="AF126" s="254"/>
      <c r="AG126" s="254"/>
      <c r="AH126" s="7"/>
      <c r="AI126" s="7"/>
      <c r="AJ126" s="7"/>
      <c r="AK126" s="7"/>
      <c r="AL126" s="7"/>
      <c r="AM126" s="7"/>
      <c r="AN126" s="7"/>
      <c r="AO126" s="7"/>
      <c r="AP126" s="7"/>
    </row>
    <row r="127">
      <c r="A127" s="277" t="s">
        <v>10362</v>
      </c>
      <c r="B127" s="281" t="s">
        <v>10352</v>
      </c>
      <c r="C127" s="281" t="s">
        <v>8844</v>
      </c>
      <c r="D127" s="277" t="s">
        <v>10363</v>
      </c>
      <c r="E127" s="277" t="s">
        <v>10364</v>
      </c>
      <c r="F127" s="277" t="s">
        <v>10355</v>
      </c>
      <c r="G127" s="277" t="s">
        <v>719</v>
      </c>
      <c r="H127" s="278"/>
      <c r="I127" s="278" t="s">
        <v>47</v>
      </c>
      <c r="J127" s="275"/>
      <c r="K127" s="1644"/>
      <c r="L127" s="1651">
        <v>43619.0</v>
      </c>
      <c r="M127" s="277" t="s">
        <v>96</v>
      </c>
      <c r="N127" s="277" t="s">
        <v>97</v>
      </c>
      <c r="O127" s="277" t="s">
        <v>98</v>
      </c>
      <c r="P127" s="961">
        <v>43777.0</v>
      </c>
      <c r="Q127" s="278"/>
      <c r="R127" s="278" t="s">
        <v>99</v>
      </c>
      <c r="S127" s="95"/>
      <c r="T127" s="254"/>
      <c r="U127" s="254"/>
      <c r="V127" s="254"/>
      <c r="W127" s="254"/>
      <c r="X127" s="254"/>
      <c r="Y127" s="254"/>
      <c r="Z127" s="254"/>
      <c r="AA127" s="254"/>
      <c r="AB127" s="254"/>
      <c r="AC127" s="254"/>
      <c r="AD127" s="254"/>
      <c r="AE127" s="254"/>
      <c r="AF127" s="254"/>
      <c r="AG127" s="254"/>
      <c r="AH127" s="7"/>
      <c r="AI127" s="7"/>
      <c r="AJ127" s="7"/>
      <c r="AK127" s="7"/>
      <c r="AL127" s="7"/>
      <c r="AM127" s="7"/>
      <c r="AN127" s="7"/>
      <c r="AO127" s="7"/>
      <c r="AP127" s="7"/>
    </row>
    <row r="128">
      <c r="A128" s="277" t="s">
        <v>10365</v>
      </c>
      <c r="B128" s="281" t="s">
        <v>10352</v>
      </c>
      <c r="C128" s="281" t="s">
        <v>8847</v>
      </c>
      <c r="D128" s="277" t="s">
        <v>10366</v>
      </c>
      <c r="E128" s="277" t="s">
        <v>10367</v>
      </c>
      <c r="F128" s="277" t="s">
        <v>10355</v>
      </c>
      <c r="G128" s="277" t="s">
        <v>719</v>
      </c>
      <c r="H128" s="278"/>
      <c r="I128" s="278" t="s">
        <v>47</v>
      </c>
      <c r="J128" s="275"/>
      <c r="K128" s="1644"/>
      <c r="L128" s="1651">
        <v>43619.0</v>
      </c>
      <c r="M128" s="277" t="s">
        <v>96</v>
      </c>
      <c r="N128" s="277" t="s">
        <v>97</v>
      </c>
      <c r="O128" s="277" t="s">
        <v>98</v>
      </c>
      <c r="P128" s="961">
        <v>43777.0</v>
      </c>
      <c r="Q128" s="278"/>
      <c r="R128" s="278" t="s">
        <v>99</v>
      </c>
      <c r="S128" s="95"/>
      <c r="T128" s="254"/>
      <c r="U128" s="254"/>
      <c r="V128" s="254"/>
      <c r="W128" s="254"/>
      <c r="X128" s="254"/>
      <c r="Y128" s="254"/>
      <c r="Z128" s="254"/>
      <c r="AA128" s="254"/>
      <c r="AB128" s="254"/>
      <c r="AC128" s="254"/>
      <c r="AD128" s="254"/>
      <c r="AE128" s="254"/>
      <c r="AF128" s="254"/>
      <c r="AG128" s="254"/>
      <c r="AH128" s="7"/>
      <c r="AI128" s="7"/>
      <c r="AJ128" s="7"/>
      <c r="AK128" s="7"/>
      <c r="AL128" s="7"/>
      <c r="AM128" s="7"/>
      <c r="AN128" s="7"/>
      <c r="AO128" s="7"/>
      <c r="AP128" s="7"/>
    </row>
    <row r="129">
      <c r="A129" s="277" t="s">
        <v>10368</v>
      </c>
      <c r="B129" s="281" t="s">
        <v>10352</v>
      </c>
      <c r="C129" s="281" t="s">
        <v>8850</v>
      </c>
      <c r="D129" s="277" t="s">
        <v>10369</v>
      </c>
      <c r="E129" s="277" t="s">
        <v>10061</v>
      </c>
      <c r="F129" s="277" t="s">
        <v>10355</v>
      </c>
      <c r="G129" s="277" t="s">
        <v>719</v>
      </c>
      <c r="H129" s="278"/>
      <c r="I129" s="278" t="s">
        <v>47</v>
      </c>
      <c r="J129" s="278"/>
      <c r="K129" s="1644"/>
      <c r="L129" s="1651">
        <v>43619.0</v>
      </c>
      <c r="M129" s="277" t="s">
        <v>96</v>
      </c>
      <c r="N129" s="277" t="s">
        <v>97</v>
      </c>
      <c r="O129" s="277" t="s">
        <v>98</v>
      </c>
      <c r="P129" s="961">
        <v>43777.0</v>
      </c>
      <c r="Q129" s="278"/>
      <c r="R129" s="278" t="s">
        <v>99</v>
      </c>
      <c r="S129" s="95"/>
      <c r="T129" s="254"/>
      <c r="U129" s="254"/>
      <c r="V129" s="254"/>
      <c r="W129" s="254"/>
      <c r="X129" s="254"/>
      <c r="Y129" s="254"/>
      <c r="Z129" s="254"/>
      <c r="AA129" s="254"/>
      <c r="AB129" s="254"/>
      <c r="AC129" s="254"/>
      <c r="AD129" s="254"/>
      <c r="AE129" s="254"/>
      <c r="AF129" s="254"/>
      <c r="AG129" s="254"/>
      <c r="AH129" s="7"/>
      <c r="AI129" s="7"/>
      <c r="AJ129" s="7"/>
      <c r="AK129" s="7"/>
      <c r="AL129" s="7"/>
      <c r="AM129" s="7"/>
      <c r="AN129" s="7"/>
      <c r="AO129" s="7"/>
      <c r="AP129" s="7"/>
    </row>
    <row r="130">
      <c r="A130" s="1658" t="s">
        <v>10370</v>
      </c>
      <c r="B130" s="1659"/>
      <c r="C130" s="1659"/>
      <c r="D130" s="1658"/>
      <c r="E130" s="1658"/>
      <c r="F130" s="1658"/>
      <c r="G130" s="1658"/>
      <c r="H130" s="1658"/>
      <c r="I130" s="1658"/>
      <c r="J130" s="278"/>
      <c r="K130" s="1644"/>
      <c r="L130" s="1651"/>
      <c r="M130" s="277"/>
      <c r="N130" s="278"/>
      <c r="O130" s="278"/>
      <c r="P130" s="278"/>
      <c r="Q130" s="278"/>
      <c r="R130" s="278"/>
      <c r="S130" s="95"/>
      <c r="T130" s="254"/>
      <c r="U130" s="254"/>
      <c r="V130" s="254"/>
      <c r="W130" s="254"/>
      <c r="X130" s="254"/>
      <c r="Y130" s="254"/>
      <c r="Z130" s="254"/>
      <c r="AA130" s="254"/>
      <c r="AB130" s="254"/>
      <c r="AC130" s="254"/>
      <c r="AD130" s="254"/>
      <c r="AE130" s="254"/>
      <c r="AF130" s="254"/>
      <c r="AG130" s="254"/>
      <c r="AH130" s="7"/>
      <c r="AI130" s="7"/>
      <c r="AJ130" s="7"/>
      <c r="AK130" s="7"/>
      <c r="AL130" s="7"/>
      <c r="AM130" s="7"/>
      <c r="AN130" s="7"/>
      <c r="AO130" s="7"/>
      <c r="AP130" s="7"/>
    </row>
    <row r="131">
      <c r="A131" s="277" t="s">
        <v>10371</v>
      </c>
      <c r="B131" s="329" t="s">
        <v>10372</v>
      </c>
      <c r="C131" s="329" t="s">
        <v>8833</v>
      </c>
      <c r="D131" s="252" t="s">
        <v>10373</v>
      </c>
      <c r="E131" s="252" t="s">
        <v>10374</v>
      </c>
      <c r="F131" s="278"/>
      <c r="G131" s="278"/>
      <c r="H131" s="278"/>
      <c r="I131" s="1660" t="s">
        <v>47</v>
      </c>
      <c r="J131" s="95"/>
      <c r="K131" s="1644"/>
      <c r="L131" s="1661">
        <v>43700.0</v>
      </c>
      <c r="M131" s="277" t="s">
        <v>96</v>
      </c>
      <c r="N131" s="277" t="s">
        <v>97</v>
      </c>
      <c r="O131" s="277" t="s">
        <v>98</v>
      </c>
      <c r="P131" s="961">
        <v>42651.0</v>
      </c>
      <c r="Q131" s="278"/>
      <c r="R131" s="278"/>
      <c r="S131" s="95"/>
      <c r="T131" s="254"/>
      <c r="U131" s="254"/>
      <c r="V131" s="254"/>
      <c r="W131" s="254"/>
      <c r="X131" s="254"/>
      <c r="Y131" s="254"/>
      <c r="Z131" s="254"/>
      <c r="AA131" s="254"/>
      <c r="AB131" s="254"/>
      <c r="AC131" s="254"/>
      <c r="AD131" s="254"/>
      <c r="AE131" s="254"/>
      <c r="AF131" s="254"/>
      <c r="AG131" s="254"/>
      <c r="AH131" s="7"/>
      <c r="AI131" s="7"/>
      <c r="AJ131" s="7"/>
      <c r="AK131" s="7"/>
      <c r="AL131" s="7"/>
      <c r="AM131" s="7"/>
      <c r="AN131" s="7"/>
      <c r="AO131" s="7"/>
      <c r="AP131" s="7"/>
    </row>
    <row r="132">
      <c r="A132" s="277" t="s">
        <v>10375</v>
      </c>
      <c r="B132" s="329" t="s">
        <v>10372</v>
      </c>
      <c r="C132" s="329" t="s">
        <v>8838</v>
      </c>
      <c r="D132" s="252" t="s">
        <v>10376</v>
      </c>
      <c r="E132" s="252" t="s">
        <v>10377</v>
      </c>
      <c r="F132" s="278"/>
      <c r="G132" s="278"/>
      <c r="H132" s="278"/>
      <c r="I132" s="1660" t="s">
        <v>47</v>
      </c>
      <c r="J132" s="95"/>
      <c r="K132" s="1644"/>
      <c r="L132" s="1661">
        <v>43700.0</v>
      </c>
      <c r="M132" s="277" t="s">
        <v>96</v>
      </c>
      <c r="N132" s="277" t="s">
        <v>97</v>
      </c>
      <c r="O132" s="277" t="s">
        <v>98</v>
      </c>
      <c r="P132" s="961">
        <v>42651.0</v>
      </c>
      <c r="Q132" s="278"/>
      <c r="R132" s="278"/>
      <c r="S132" s="95"/>
      <c r="T132" s="254"/>
      <c r="U132" s="254"/>
      <c r="V132" s="254"/>
      <c r="W132" s="254"/>
      <c r="X132" s="254"/>
      <c r="Y132" s="254"/>
      <c r="Z132" s="254"/>
      <c r="AA132" s="254"/>
      <c r="AB132" s="254"/>
      <c r="AC132" s="254"/>
      <c r="AD132" s="254"/>
      <c r="AE132" s="254"/>
      <c r="AF132" s="254"/>
      <c r="AG132" s="254"/>
      <c r="AH132" s="7"/>
      <c r="AI132" s="7"/>
      <c r="AJ132" s="7"/>
      <c r="AK132" s="7"/>
      <c r="AL132" s="7"/>
      <c r="AM132" s="7"/>
      <c r="AN132" s="7"/>
      <c r="AO132" s="7"/>
      <c r="AP132" s="7"/>
    </row>
    <row r="133">
      <c r="A133" s="277" t="s">
        <v>10378</v>
      </c>
      <c r="B133" s="329" t="s">
        <v>10372</v>
      </c>
      <c r="C133" s="329" t="s">
        <v>8841</v>
      </c>
      <c r="D133" s="252" t="s">
        <v>10379</v>
      </c>
      <c r="E133" s="252" t="s">
        <v>10380</v>
      </c>
      <c r="F133" s="278"/>
      <c r="G133" s="278"/>
      <c r="H133" s="278"/>
      <c r="I133" s="1660" t="s">
        <v>47</v>
      </c>
      <c r="J133" s="95"/>
      <c r="K133" s="1644"/>
      <c r="L133" s="1661">
        <v>43700.0</v>
      </c>
      <c r="M133" s="277" t="s">
        <v>96</v>
      </c>
      <c r="N133" s="277" t="s">
        <v>97</v>
      </c>
      <c r="O133" s="277" t="s">
        <v>98</v>
      </c>
      <c r="P133" s="961">
        <v>42651.0</v>
      </c>
      <c r="Q133" s="278"/>
      <c r="R133" s="278"/>
      <c r="S133" s="95"/>
      <c r="T133" s="254"/>
      <c r="U133" s="254"/>
      <c r="V133" s="254"/>
      <c r="W133" s="254"/>
      <c r="X133" s="254"/>
      <c r="Y133" s="254"/>
      <c r="Z133" s="254"/>
      <c r="AA133" s="254"/>
      <c r="AB133" s="254"/>
      <c r="AC133" s="254"/>
      <c r="AD133" s="254"/>
      <c r="AE133" s="254"/>
      <c r="AF133" s="254"/>
      <c r="AG133" s="254"/>
      <c r="AH133" s="7"/>
      <c r="AI133" s="7"/>
      <c r="AJ133" s="7"/>
      <c r="AK133" s="7"/>
      <c r="AL133" s="7"/>
      <c r="AM133" s="7"/>
      <c r="AN133" s="7"/>
      <c r="AO133" s="7"/>
      <c r="AP133" s="7"/>
    </row>
    <row r="134">
      <c r="A134" s="277" t="s">
        <v>10381</v>
      </c>
      <c r="B134" s="329" t="s">
        <v>10372</v>
      </c>
      <c r="C134" s="329" t="s">
        <v>8844</v>
      </c>
      <c r="D134" s="252" t="s">
        <v>10382</v>
      </c>
      <c r="E134" s="252" t="s">
        <v>10383</v>
      </c>
      <c r="F134" s="278"/>
      <c r="G134" s="278"/>
      <c r="H134" s="278"/>
      <c r="I134" s="1660" t="s">
        <v>47</v>
      </c>
      <c r="J134" s="95"/>
      <c r="K134" s="1644"/>
      <c r="L134" s="1661">
        <v>43700.0</v>
      </c>
      <c r="M134" s="277" t="s">
        <v>96</v>
      </c>
      <c r="N134" s="277" t="s">
        <v>97</v>
      </c>
      <c r="O134" s="277" t="s">
        <v>98</v>
      </c>
      <c r="P134" s="961">
        <v>42651.0</v>
      </c>
      <c r="Q134" s="278"/>
      <c r="R134" s="278"/>
      <c r="S134" s="95"/>
      <c r="T134" s="254"/>
      <c r="U134" s="254"/>
      <c r="V134" s="254"/>
      <c r="W134" s="254"/>
      <c r="X134" s="254"/>
      <c r="Y134" s="254"/>
      <c r="Z134" s="254"/>
      <c r="AA134" s="254"/>
      <c r="AB134" s="254"/>
      <c r="AC134" s="254"/>
      <c r="AD134" s="254"/>
      <c r="AE134" s="254"/>
      <c r="AF134" s="254"/>
      <c r="AG134" s="254"/>
      <c r="AH134" s="7"/>
      <c r="AI134" s="7"/>
      <c r="AJ134" s="7"/>
      <c r="AK134" s="7"/>
      <c r="AL134" s="7"/>
      <c r="AM134" s="7"/>
      <c r="AN134" s="7"/>
      <c r="AO134" s="7"/>
      <c r="AP134" s="7"/>
    </row>
    <row r="135">
      <c r="A135" s="277" t="s">
        <v>10384</v>
      </c>
      <c r="B135" s="329" t="s">
        <v>10372</v>
      </c>
      <c r="C135" s="329" t="s">
        <v>8847</v>
      </c>
      <c r="D135" s="252" t="s">
        <v>10385</v>
      </c>
      <c r="E135" s="277" t="s">
        <v>10386</v>
      </c>
      <c r="F135" s="278"/>
      <c r="G135" s="278"/>
      <c r="H135" s="278"/>
      <c r="I135" s="1660" t="s">
        <v>47</v>
      </c>
      <c r="J135" s="95"/>
      <c r="K135" s="1644"/>
      <c r="L135" s="1661">
        <v>43700.0</v>
      </c>
      <c r="M135" s="277" t="s">
        <v>96</v>
      </c>
      <c r="N135" s="277" t="s">
        <v>97</v>
      </c>
      <c r="O135" s="277" t="s">
        <v>98</v>
      </c>
      <c r="P135" s="961">
        <v>42651.0</v>
      </c>
      <c r="Q135" s="278"/>
      <c r="R135" s="278"/>
      <c r="S135" s="95"/>
      <c r="T135" s="254"/>
      <c r="U135" s="254"/>
      <c r="V135" s="254"/>
      <c r="W135" s="254"/>
      <c r="X135" s="254"/>
      <c r="Y135" s="254"/>
      <c r="Z135" s="254"/>
      <c r="AA135" s="254"/>
      <c r="AB135" s="254"/>
      <c r="AC135" s="254"/>
      <c r="AD135" s="254"/>
      <c r="AE135" s="254"/>
      <c r="AF135" s="254"/>
      <c r="AG135" s="254"/>
      <c r="AH135" s="7"/>
      <c r="AI135" s="7"/>
      <c r="AJ135" s="7"/>
      <c r="AK135" s="7"/>
      <c r="AL135" s="7"/>
      <c r="AM135" s="7"/>
      <c r="AN135" s="7"/>
      <c r="AO135" s="7"/>
      <c r="AP135" s="7"/>
    </row>
    <row r="136">
      <c r="A136" s="277" t="s">
        <v>10387</v>
      </c>
      <c r="B136" s="329" t="s">
        <v>10372</v>
      </c>
      <c r="C136" s="329" t="s">
        <v>8850</v>
      </c>
      <c r="D136" s="252" t="s">
        <v>10388</v>
      </c>
      <c r="E136" s="277" t="s">
        <v>10389</v>
      </c>
      <c r="F136" s="278"/>
      <c r="G136" s="278"/>
      <c r="H136" s="278"/>
      <c r="I136" s="1660" t="s">
        <v>47</v>
      </c>
      <c r="J136" s="95"/>
      <c r="K136" s="1644"/>
      <c r="L136" s="1661">
        <v>43700.0</v>
      </c>
      <c r="M136" s="277" t="s">
        <v>96</v>
      </c>
      <c r="N136" s="277" t="s">
        <v>97</v>
      </c>
      <c r="O136" s="277" t="s">
        <v>98</v>
      </c>
      <c r="P136" s="961">
        <v>42651.0</v>
      </c>
      <c r="Q136" s="278"/>
      <c r="R136" s="278"/>
      <c r="S136" s="95"/>
      <c r="T136" s="254"/>
      <c r="U136" s="254"/>
      <c r="V136" s="254"/>
      <c r="W136" s="254"/>
      <c r="X136" s="254"/>
      <c r="Y136" s="254"/>
      <c r="Z136" s="254"/>
      <c r="AA136" s="254"/>
      <c r="AB136" s="254"/>
      <c r="AC136" s="254"/>
      <c r="AD136" s="254"/>
      <c r="AE136" s="254"/>
      <c r="AF136" s="254"/>
      <c r="AG136" s="254"/>
      <c r="AH136" s="7"/>
      <c r="AI136" s="7"/>
      <c r="AJ136" s="7"/>
      <c r="AK136" s="7"/>
      <c r="AL136" s="7"/>
      <c r="AM136" s="7"/>
      <c r="AN136" s="7"/>
      <c r="AO136" s="7"/>
      <c r="AP136" s="7"/>
    </row>
    <row r="137">
      <c r="A137" s="277" t="s">
        <v>10390</v>
      </c>
      <c r="B137" s="329" t="s">
        <v>10391</v>
      </c>
      <c r="C137" s="329" t="s">
        <v>8833</v>
      </c>
      <c r="D137" s="252" t="s">
        <v>10392</v>
      </c>
      <c r="E137" s="277" t="s">
        <v>10393</v>
      </c>
      <c r="F137" s="254"/>
      <c r="G137" s="254"/>
      <c r="H137" s="254"/>
      <c r="I137" s="1509" t="s">
        <v>47</v>
      </c>
      <c r="J137" s="95"/>
      <c r="K137" s="1644"/>
      <c r="L137" s="1661">
        <v>43700.0</v>
      </c>
      <c r="M137" s="277" t="s">
        <v>96</v>
      </c>
      <c r="N137" s="277" t="s">
        <v>97</v>
      </c>
      <c r="O137" s="277" t="s">
        <v>98</v>
      </c>
      <c r="P137" s="961">
        <v>42651.0</v>
      </c>
      <c r="Q137" s="278"/>
      <c r="R137" s="278"/>
      <c r="S137" s="95"/>
      <c r="T137" s="254"/>
      <c r="U137" s="254"/>
      <c r="V137" s="254"/>
      <c r="W137" s="254"/>
      <c r="X137" s="254"/>
      <c r="Y137" s="254"/>
      <c r="Z137" s="254"/>
      <c r="AA137" s="254"/>
      <c r="AB137" s="254"/>
      <c r="AC137" s="254"/>
      <c r="AD137" s="254"/>
      <c r="AE137" s="254"/>
      <c r="AF137" s="254"/>
      <c r="AG137" s="254"/>
      <c r="AH137" s="7"/>
      <c r="AI137" s="7"/>
      <c r="AJ137" s="7"/>
      <c r="AK137" s="7"/>
      <c r="AL137" s="7"/>
      <c r="AM137" s="7"/>
      <c r="AN137" s="7"/>
      <c r="AO137" s="7"/>
      <c r="AP137" s="7"/>
    </row>
    <row r="138">
      <c r="A138" s="277" t="s">
        <v>10394</v>
      </c>
      <c r="B138" s="329" t="s">
        <v>10395</v>
      </c>
      <c r="C138" s="329" t="s">
        <v>8838</v>
      </c>
      <c r="D138" s="252" t="s">
        <v>10396</v>
      </c>
      <c r="E138" s="277" t="s">
        <v>10397</v>
      </c>
      <c r="F138" s="254"/>
      <c r="G138" s="254"/>
      <c r="H138" s="254"/>
      <c r="I138" s="1509" t="s">
        <v>47</v>
      </c>
      <c r="J138" s="95"/>
      <c r="K138" s="1644"/>
      <c r="L138" s="1661">
        <v>43700.0</v>
      </c>
      <c r="M138" s="277" t="s">
        <v>96</v>
      </c>
      <c r="N138" s="277" t="s">
        <v>97</v>
      </c>
      <c r="O138" s="277" t="s">
        <v>98</v>
      </c>
      <c r="P138" s="961">
        <v>42651.0</v>
      </c>
      <c r="Q138" s="278"/>
      <c r="R138" s="278"/>
      <c r="S138" s="95"/>
      <c r="T138" s="254"/>
      <c r="U138" s="254"/>
      <c r="V138" s="254"/>
      <c r="W138" s="254"/>
      <c r="X138" s="254"/>
      <c r="Y138" s="254"/>
      <c r="Z138" s="254"/>
      <c r="AA138" s="254"/>
      <c r="AB138" s="254"/>
      <c r="AC138" s="254"/>
      <c r="AD138" s="254"/>
      <c r="AE138" s="254"/>
      <c r="AF138" s="254"/>
      <c r="AG138" s="254"/>
      <c r="AH138" s="7"/>
      <c r="AI138" s="7"/>
      <c r="AJ138" s="7"/>
      <c r="AK138" s="7"/>
      <c r="AL138" s="7"/>
      <c r="AM138" s="7"/>
      <c r="AN138" s="7"/>
      <c r="AO138" s="7"/>
      <c r="AP138" s="7"/>
    </row>
    <row r="139">
      <c r="A139" s="277" t="s">
        <v>10398</v>
      </c>
      <c r="B139" s="329" t="s">
        <v>10395</v>
      </c>
      <c r="C139" s="329" t="s">
        <v>8841</v>
      </c>
      <c r="D139" s="252" t="s">
        <v>10399</v>
      </c>
      <c r="E139" s="277" t="s">
        <v>10400</v>
      </c>
      <c r="F139" s="254"/>
      <c r="G139" s="254"/>
      <c r="H139" s="254"/>
      <c r="I139" s="1509" t="s">
        <v>47</v>
      </c>
      <c r="J139" s="95"/>
      <c r="K139" s="1644"/>
      <c r="L139" s="1661">
        <v>43700.0</v>
      </c>
      <c r="M139" s="277" t="s">
        <v>96</v>
      </c>
      <c r="N139" s="277" t="s">
        <v>97</v>
      </c>
      <c r="O139" s="277" t="s">
        <v>98</v>
      </c>
      <c r="P139" s="961">
        <v>42651.0</v>
      </c>
      <c r="Q139" s="278"/>
      <c r="R139" s="278"/>
      <c r="S139" s="95"/>
      <c r="T139" s="254"/>
      <c r="U139" s="254"/>
      <c r="V139" s="254"/>
      <c r="W139" s="254"/>
      <c r="X139" s="254"/>
      <c r="Y139" s="254"/>
      <c r="Z139" s="254"/>
      <c r="AA139" s="254"/>
      <c r="AB139" s="254"/>
      <c r="AC139" s="254"/>
      <c r="AD139" s="254"/>
      <c r="AE139" s="254"/>
      <c r="AF139" s="254"/>
      <c r="AG139" s="254"/>
      <c r="AH139" s="7"/>
      <c r="AI139" s="7"/>
      <c r="AJ139" s="7"/>
      <c r="AK139" s="7"/>
      <c r="AL139" s="7"/>
      <c r="AM139" s="7"/>
      <c r="AN139" s="7"/>
      <c r="AO139" s="7"/>
      <c r="AP139" s="7"/>
    </row>
    <row r="140">
      <c r="A140" s="277" t="s">
        <v>10401</v>
      </c>
      <c r="B140" s="329" t="s">
        <v>10395</v>
      </c>
      <c r="C140" s="329" t="s">
        <v>8844</v>
      </c>
      <c r="D140" s="252" t="s">
        <v>10402</v>
      </c>
      <c r="E140" s="277" t="s">
        <v>10403</v>
      </c>
      <c r="F140" s="254"/>
      <c r="G140" s="254"/>
      <c r="H140" s="254"/>
      <c r="I140" s="1509" t="s">
        <v>47</v>
      </c>
      <c r="J140" s="95"/>
      <c r="K140" s="1644"/>
      <c r="L140" s="1661">
        <v>43700.0</v>
      </c>
      <c r="M140" s="277" t="s">
        <v>96</v>
      </c>
      <c r="N140" s="277" t="s">
        <v>97</v>
      </c>
      <c r="O140" s="277" t="s">
        <v>98</v>
      </c>
      <c r="P140" s="961">
        <v>42651.0</v>
      </c>
      <c r="Q140" s="278"/>
      <c r="R140" s="278"/>
      <c r="S140" s="95"/>
      <c r="T140" s="254"/>
      <c r="U140" s="254"/>
      <c r="V140" s="254"/>
      <c r="W140" s="254"/>
      <c r="X140" s="254"/>
      <c r="Y140" s="254"/>
      <c r="Z140" s="254"/>
      <c r="AA140" s="254"/>
      <c r="AB140" s="254"/>
      <c r="AC140" s="254"/>
      <c r="AD140" s="254"/>
      <c r="AE140" s="254"/>
      <c r="AF140" s="254"/>
      <c r="AG140" s="254"/>
      <c r="AH140" s="7"/>
      <c r="AI140" s="7"/>
      <c r="AJ140" s="7"/>
      <c r="AK140" s="7"/>
      <c r="AL140" s="7"/>
      <c r="AM140" s="7"/>
      <c r="AN140" s="7"/>
      <c r="AO140" s="7"/>
      <c r="AP140" s="7"/>
    </row>
    <row r="141">
      <c r="A141" s="277" t="s">
        <v>10404</v>
      </c>
      <c r="B141" s="329" t="s">
        <v>10395</v>
      </c>
      <c r="C141" s="329" t="s">
        <v>8847</v>
      </c>
      <c r="D141" s="252" t="s">
        <v>10405</v>
      </c>
      <c r="E141" s="277" t="s">
        <v>10406</v>
      </c>
      <c r="F141" s="254"/>
      <c r="G141" s="254"/>
      <c r="H141" s="254"/>
      <c r="I141" s="1509" t="s">
        <v>47</v>
      </c>
      <c r="J141" s="95"/>
      <c r="K141" s="1644"/>
      <c r="L141" s="1661">
        <v>43700.0</v>
      </c>
      <c r="M141" s="277" t="s">
        <v>96</v>
      </c>
      <c r="N141" s="277" t="s">
        <v>97</v>
      </c>
      <c r="O141" s="277" t="s">
        <v>98</v>
      </c>
      <c r="P141" s="961">
        <v>42651.0</v>
      </c>
      <c r="Q141" s="278"/>
      <c r="R141" s="278"/>
      <c r="S141" s="95"/>
      <c r="T141" s="254"/>
      <c r="U141" s="254"/>
      <c r="V141" s="254"/>
      <c r="W141" s="254"/>
      <c r="X141" s="254"/>
      <c r="Y141" s="254"/>
      <c r="Z141" s="254"/>
      <c r="AA141" s="254"/>
      <c r="AB141" s="254"/>
      <c r="AC141" s="254"/>
      <c r="AD141" s="254"/>
      <c r="AE141" s="254"/>
      <c r="AF141" s="254"/>
      <c r="AG141" s="254"/>
      <c r="AH141" s="7"/>
      <c r="AI141" s="7"/>
      <c r="AJ141" s="7"/>
      <c r="AK141" s="7"/>
      <c r="AL141" s="7"/>
      <c r="AM141" s="7"/>
      <c r="AN141" s="7"/>
      <c r="AO141" s="7"/>
      <c r="AP141" s="7"/>
    </row>
    <row r="142">
      <c r="A142" s="277" t="s">
        <v>10407</v>
      </c>
      <c r="B142" s="329" t="s">
        <v>10395</v>
      </c>
      <c r="C142" s="329" t="s">
        <v>8850</v>
      </c>
      <c r="D142" s="252" t="s">
        <v>10408</v>
      </c>
      <c r="E142" s="277" t="s">
        <v>10409</v>
      </c>
      <c r="F142" s="254"/>
      <c r="G142" s="254"/>
      <c r="H142" s="254"/>
      <c r="I142" s="1509" t="s">
        <v>47</v>
      </c>
      <c r="J142" s="95"/>
      <c r="K142" s="1644"/>
      <c r="L142" s="1661">
        <v>43700.0</v>
      </c>
      <c r="M142" s="277" t="s">
        <v>96</v>
      </c>
      <c r="N142" s="277" t="s">
        <v>97</v>
      </c>
      <c r="O142" s="277" t="s">
        <v>98</v>
      </c>
      <c r="P142" s="961">
        <v>42651.0</v>
      </c>
      <c r="Q142" s="278"/>
      <c r="R142" s="278"/>
      <c r="S142" s="95"/>
      <c r="T142" s="254"/>
      <c r="U142" s="254"/>
      <c r="V142" s="254"/>
      <c r="W142" s="254"/>
      <c r="X142" s="254"/>
      <c r="Y142" s="254"/>
      <c r="Z142" s="254"/>
      <c r="AA142" s="254"/>
      <c r="AB142" s="254"/>
      <c r="AC142" s="254"/>
      <c r="AD142" s="254"/>
      <c r="AE142" s="254"/>
      <c r="AF142" s="254"/>
      <c r="AG142" s="254"/>
      <c r="AH142" s="7"/>
      <c r="AI142" s="7"/>
      <c r="AJ142" s="7"/>
      <c r="AK142" s="7"/>
      <c r="AL142" s="7"/>
      <c r="AM142" s="7"/>
      <c r="AN142" s="7"/>
      <c r="AO142" s="7"/>
      <c r="AP142" s="7"/>
    </row>
    <row r="143">
      <c r="A143" s="277" t="s">
        <v>10410</v>
      </c>
      <c r="B143" s="329" t="s">
        <v>10411</v>
      </c>
      <c r="C143" s="329" t="s">
        <v>8833</v>
      </c>
      <c r="D143" s="252" t="s">
        <v>10412</v>
      </c>
      <c r="E143" s="252" t="s">
        <v>10413</v>
      </c>
      <c r="F143" s="254"/>
      <c r="G143" s="254"/>
      <c r="H143" s="254"/>
      <c r="I143" s="1509" t="s">
        <v>47</v>
      </c>
      <c r="J143" s="95"/>
      <c r="K143" s="1644"/>
      <c r="L143" s="1661">
        <v>43700.0</v>
      </c>
      <c r="M143" s="277" t="s">
        <v>96</v>
      </c>
      <c r="N143" s="277" t="s">
        <v>97</v>
      </c>
      <c r="O143" s="277" t="s">
        <v>98</v>
      </c>
      <c r="P143" s="961">
        <v>42658.0</v>
      </c>
      <c r="Q143" s="278"/>
      <c r="R143" s="278"/>
      <c r="S143" s="95"/>
      <c r="T143" s="254"/>
      <c r="U143" s="254"/>
      <c r="V143" s="254"/>
      <c r="W143" s="254"/>
      <c r="X143" s="254"/>
      <c r="Y143" s="254"/>
      <c r="Z143" s="254"/>
      <c r="AA143" s="254"/>
      <c r="AB143" s="254"/>
      <c r="AC143" s="254"/>
      <c r="AD143" s="254"/>
      <c r="AE143" s="254"/>
      <c r="AF143" s="254"/>
      <c r="AG143" s="254"/>
      <c r="AH143" s="7"/>
      <c r="AI143" s="7"/>
      <c r="AJ143" s="7"/>
      <c r="AK143" s="7"/>
      <c r="AL143" s="7"/>
      <c r="AM143" s="7"/>
      <c r="AN143" s="7"/>
      <c r="AO143" s="7"/>
      <c r="AP143" s="7"/>
    </row>
    <row r="144">
      <c r="A144" s="277" t="s">
        <v>10414</v>
      </c>
      <c r="B144" s="329" t="s">
        <v>10411</v>
      </c>
      <c r="C144" s="329" t="s">
        <v>8838</v>
      </c>
      <c r="D144" s="252" t="s">
        <v>10415</v>
      </c>
      <c r="E144" s="252" t="s">
        <v>10416</v>
      </c>
      <c r="F144" s="254"/>
      <c r="G144" s="254"/>
      <c r="H144" s="254"/>
      <c r="I144" s="1509" t="s">
        <v>47</v>
      </c>
      <c r="J144" s="95"/>
      <c r="K144" s="1644"/>
      <c r="L144" s="1661">
        <v>43700.0</v>
      </c>
      <c r="M144" s="277" t="s">
        <v>96</v>
      </c>
      <c r="N144" s="277" t="s">
        <v>97</v>
      </c>
      <c r="O144" s="277" t="s">
        <v>98</v>
      </c>
      <c r="P144" s="961">
        <v>42658.0</v>
      </c>
      <c r="Q144" s="278"/>
      <c r="R144" s="278"/>
      <c r="S144" s="95"/>
      <c r="T144" s="254"/>
      <c r="U144" s="254"/>
      <c r="V144" s="254"/>
      <c r="W144" s="254"/>
      <c r="X144" s="254"/>
      <c r="Y144" s="254"/>
      <c r="Z144" s="254"/>
      <c r="AA144" s="254"/>
      <c r="AB144" s="254"/>
      <c r="AC144" s="254"/>
      <c r="AD144" s="254"/>
      <c r="AE144" s="254"/>
      <c r="AF144" s="254"/>
      <c r="AG144" s="254"/>
      <c r="AH144" s="7"/>
      <c r="AI144" s="7"/>
      <c r="AJ144" s="7"/>
      <c r="AK144" s="7"/>
      <c r="AL144" s="7"/>
      <c r="AM144" s="7"/>
      <c r="AN144" s="7"/>
      <c r="AO144" s="7"/>
      <c r="AP144" s="7"/>
    </row>
    <row r="145">
      <c r="A145" s="277" t="s">
        <v>10417</v>
      </c>
      <c r="B145" s="329" t="s">
        <v>10411</v>
      </c>
      <c r="C145" s="329" t="s">
        <v>8841</v>
      </c>
      <c r="D145" s="252" t="s">
        <v>10418</v>
      </c>
      <c r="E145" s="252" t="s">
        <v>10419</v>
      </c>
      <c r="F145" s="254"/>
      <c r="G145" s="254"/>
      <c r="H145" s="254"/>
      <c r="I145" s="1509" t="s">
        <v>47</v>
      </c>
      <c r="J145" s="95"/>
      <c r="K145" s="1644"/>
      <c r="L145" s="1661">
        <v>43700.0</v>
      </c>
      <c r="M145" s="277" t="s">
        <v>96</v>
      </c>
      <c r="N145" s="277" t="s">
        <v>97</v>
      </c>
      <c r="O145" s="277" t="s">
        <v>98</v>
      </c>
      <c r="P145" s="961">
        <v>42658.0</v>
      </c>
      <c r="Q145" s="278"/>
      <c r="R145" s="278"/>
      <c r="S145" s="95"/>
      <c r="T145" s="254"/>
      <c r="U145" s="254"/>
      <c r="V145" s="254"/>
      <c r="W145" s="254"/>
      <c r="X145" s="254"/>
      <c r="Y145" s="254"/>
      <c r="Z145" s="254"/>
      <c r="AA145" s="254"/>
      <c r="AB145" s="254"/>
      <c r="AC145" s="254"/>
      <c r="AD145" s="254"/>
      <c r="AE145" s="254"/>
      <c r="AF145" s="254"/>
      <c r="AG145" s="254"/>
      <c r="AH145" s="7"/>
      <c r="AI145" s="7"/>
      <c r="AJ145" s="7"/>
      <c r="AK145" s="7"/>
      <c r="AL145" s="7"/>
      <c r="AM145" s="7"/>
      <c r="AN145" s="7"/>
      <c r="AO145" s="7"/>
      <c r="AP145" s="7"/>
    </row>
    <row r="146">
      <c r="A146" s="277" t="s">
        <v>10420</v>
      </c>
      <c r="B146" s="329" t="s">
        <v>10411</v>
      </c>
      <c r="C146" s="329" t="s">
        <v>8844</v>
      </c>
      <c r="D146" s="252" t="s">
        <v>10421</v>
      </c>
      <c r="E146" s="252" t="s">
        <v>10422</v>
      </c>
      <c r="F146" s="254"/>
      <c r="G146" s="254"/>
      <c r="H146" s="254"/>
      <c r="I146" s="1509" t="s">
        <v>47</v>
      </c>
      <c r="J146" s="95"/>
      <c r="K146" s="1644"/>
      <c r="L146" s="1661">
        <v>43700.0</v>
      </c>
      <c r="M146" s="277" t="s">
        <v>96</v>
      </c>
      <c r="N146" s="277" t="s">
        <v>97</v>
      </c>
      <c r="O146" s="277" t="s">
        <v>98</v>
      </c>
      <c r="P146" s="961">
        <v>42658.0</v>
      </c>
      <c r="Q146" s="278"/>
      <c r="R146" s="278"/>
      <c r="S146" s="95"/>
      <c r="T146" s="254"/>
      <c r="U146" s="254"/>
      <c r="V146" s="254"/>
      <c r="W146" s="254"/>
      <c r="X146" s="254"/>
      <c r="Y146" s="254"/>
      <c r="Z146" s="254"/>
      <c r="AA146" s="254"/>
      <c r="AB146" s="254"/>
      <c r="AC146" s="254"/>
      <c r="AD146" s="254"/>
      <c r="AE146" s="254"/>
      <c r="AF146" s="254"/>
      <c r="AG146" s="254"/>
      <c r="AH146" s="7"/>
      <c r="AI146" s="7"/>
      <c r="AJ146" s="7"/>
      <c r="AK146" s="7"/>
      <c r="AL146" s="7"/>
      <c r="AM146" s="7"/>
      <c r="AN146" s="7"/>
      <c r="AO146" s="7"/>
      <c r="AP146" s="7"/>
    </row>
    <row r="147">
      <c r="A147" s="277" t="s">
        <v>10423</v>
      </c>
      <c r="B147" s="329" t="s">
        <v>10411</v>
      </c>
      <c r="C147" s="329" t="s">
        <v>8847</v>
      </c>
      <c r="D147" s="252" t="s">
        <v>10424</v>
      </c>
      <c r="E147" s="252" t="s">
        <v>10425</v>
      </c>
      <c r="F147" s="254"/>
      <c r="G147" s="254"/>
      <c r="H147" s="254"/>
      <c r="I147" s="1509" t="s">
        <v>47</v>
      </c>
      <c r="J147" s="95"/>
      <c r="K147" s="1644"/>
      <c r="L147" s="1661">
        <v>43700.0</v>
      </c>
      <c r="M147" s="277" t="s">
        <v>96</v>
      </c>
      <c r="N147" s="277" t="s">
        <v>97</v>
      </c>
      <c r="O147" s="277" t="s">
        <v>98</v>
      </c>
      <c r="P147" s="961">
        <v>42658.0</v>
      </c>
      <c r="Q147" s="278"/>
      <c r="R147" s="278"/>
      <c r="S147" s="95"/>
      <c r="T147" s="254"/>
      <c r="U147" s="254"/>
      <c r="V147" s="254"/>
      <c r="W147" s="254"/>
      <c r="X147" s="254"/>
      <c r="Y147" s="254"/>
      <c r="Z147" s="254"/>
      <c r="AA147" s="254"/>
      <c r="AB147" s="254"/>
      <c r="AC147" s="254"/>
      <c r="AD147" s="254"/>
      <c r="AE147" s="254"/>
      <c r="AF147" s="254"/>
      <c r="AG147" s="254"/>
      <c r="AH147" s="7"/>
      <c r="AI147" s="7"/>
      <c r="AJ147" s="7"/>
      <c r="AK147" s="7"/>
      <c r="AL147" s="7"/>
      <c r="AM147" s="7"/>
      <c r="AN147" s="7"/>
      <c r="AO147" s="7"/>
      <c r="AP147" s="7"/>
    </row>
    <row r="148">
      <c r="A148" s="277" t="s">
        <v>10426</v>
      </c>
      <c r="B148" s="329" t="s">
        <v>10411</v>
      </c>
      <c r="C148" s="329" t="s">
        <v>8850</v>
      </c>
      <c r="D148" s="252" t="s">
        <v>10427</v>
      </c>
      <c r="E148" s="252" t="s">
        <v>10428</v>
      </c>
      <c r="F148" s="254"/>
      <c r="G148" s="254"/>
      <c r="H148" s="254"/>
      <c r="I148" s="1509" t="s">
        <v>47</v>
      </c>
      <c r="J148" s="95"/>
      <c r="K148" s="1644"/>
      <c r="L148" s="1661">
        <v>43700.0</v>
      </c>
      <c r="M148" s="277" t="s">
        <v>96</v>
      </c>
      <c r="N148" s="277" t="s">
        <v>97</v>
      </c>
      <c r="O148" s="277" t="s">
        <v>98</v>
      </c>
      <c r="P148" s="961">
        <v>42658.0</v>
      </c>
      <c r="Q148" s="278"/>
      <c r="R148" s="278"/>
      <c r="S148" s="95"/>
      <c r="T148" s="254"/>
      <c r="U148" s="254"/>
      <c r="V148" s="254"/>
      <c r="W148" s="254"/>
      <c r="X148" s="254"/>
      <c r="Y148" s="254"/>
      <c r="Z148" s="254"/>
      <c r="AA148" s="254"/>
      <c r="AB148" s="254"/>
      <c r="AC148" s="254"/>
      <c r="AD148" s="254"/>
      <c r="AE148" s="254"/>
      <c r="AF148" s="254"/>
      <c r="AG148" s="254"/>
      <c r="AH148" s="7"/>
      <c r="AI148" s="7"/>
      <c r="AJ148" s="7"/>
      <c r="AK148" s="7"/>
      <c r="AL148" s="7"/>
      <c r="AM148" s="7"/>
      <c r="AN148" s="7"/>
      <c r="AO148" s="7"/>
      <c r="AP148" s="7"/>
    </row>
    <row r="149">
      <c r="A149" s="277" t="s">
        <v>10429</v>
      </c>
      <c r="B149" s="329" t="s">
        <v>10430</v>
      </c>
      <c r="C149" s="329" t="s">
        <v>8833</v>
      </c>
      <c r="D149" s="252" t="s">
        <v>10431</v>
      </c>
      <c r="E149" s="252" t="s">
        <v>10374</v>
      </c>
      <c r="F149" s="279" t="s">
        <v>2826</v>
      </c>
      <c r="G149" s="279" t="s">
        <v>10432</v>
      </c>
      <c r="H149" s="254"/>
      <c r="I149" s="1509" t="s">
        <v>47</v>
      </c>
      <c r="J149" s="96" t="s">
        <v>10433</v>
      </c>
      <c r="K149" s="1644"/>
      <c r="L149" s="1661">
        <v>43700.0</v>
      </c>
      <c r="M149" s="277" t="s">
        <v>96</v>
      </c>
      <c r="N149" s="277" t="s">
        <v>97</v>
      </c>
      <c r="O149" s="277" t="s">
        <v>98</v>
      </c>
      <c r="P149" s="961">
        <v>42658.0</v>
      </c>
      <c r="Q149" s="278"/>
      <c r="R149" s="278"/>
      <c r="S149" s="95"/>
      <c r="T149" s="254"/>
      <c r="U149" s="254"/>
      <c r="V149" s="254"/>
      <c r="W149" s="254"/>
      <c r="X149" s="254"/>
      <c r="Y149" s="254"/>
      <c r="Z149" s="254"/>
      <c r="AA149" s="254"/>
      <c r="AB149" s="254"/>
      <c r="AC149" s="254"/>
      <c r="AD149" s="254"/>
      <c r="AE149" s="254"/>
      <c r="AF149" s="254"/>
      <c r="AG149" s="254"/>
      <c r="AH149" s="7"/>
      <c r="AI149" s="7"/>
      <c r="AJ149" s="7"/>
      <c r="AK149" s="7"/>
      <c r="AL149" s="7"/>
      <c r="AM149" s="7"/>
      <c r="AN149" s="7"/>
      <c r="AO149" s="7"/>
      <c r="AP149" s="7"/>
    </row>
    <row r="150">
      <c r="A150" s="277" t="s">
        <v>10434</v>
      </c>
      <c r="B150" s="329" t="s">
        <v>10430</v>
      </c>
      <c r="C150" s="329" t="s">
        <v>8838</v>
      </c>
      <c r="D150" s="252" t="s">
        <v>10435</v>
      </c>
      <c r="E150" s="252" t="s">
        <v>10436</v>
      </c>
      <c r="F150" s="279" t="s">
        <v>2826</v>
      </c>
      <c r="G150" s="279" t="s">
        <v>10432</v>
      </c>
      <c r="H150" s="254"/>
      <c r="I150" s="1509" t="s">
        <v>47</v>
      </c>
      <c r="J150" s="278"/>
      <c r="K150" s="1644"/>
      <c r="L150" s="1661">
        <v>43700.0</v>
      </c>
      <c r="M150" s="277" t="s">
        <v>96</v>
      </c>
      <c r="N150" s="277" t="s">
        <v>97</v>
      </c>
      <c r="O150" s="277" t="s">
        <v>98</v>
      </c>
      <c r="P150" s="961">
        <v>42658.0</v>
      </c>
      <c r="Q150" s="278"/>
      <c r="R150" s="278"/>
      <c r="S150" s="95"/>
      <c r="T150" s="254"/>
      <c r="U150" s="254"/>
      <c r="V150" s="254"/>
      <c r="W150" s="254"/>
      <c r="X150" s="254"/>
      <c r="Y150" s="254"/>
      <c r="Z150" s="254"/>
      <c r="AA150" s="254"/>
      <c r="AB150" s="254"/>
      <c r="AC150" s="254"/>
      <c r="AD150" s="254"/>
      <c r="AE150" s="254"/>
      <c r="AF150" s="254"/>
      <c r="AG150" s="254"/>
      <c r="AH150" s="7"/>
      <c r="AI150" s="7"/>
      <c r="AJ150" s="7"/>
      <c r="AK150" s="7"/>
      <c r="AL150" s="7"/>
      <c r="AM150" s="7"/>
      <c r="AN150" s="7"/>
      <c r="AO150" s="7"/>
      <c r="AP150" s="7"/>
    </row>
    <row r="151">
      <c r="A151" s="277" t="s">
        <v>10437</v>
      </c>
      <c r="B151" s="329" t="s">
        <v>10430</v>
      </c>
      <c r="C151" s="329" t="s">
        <v>8841</v>
      </c>
      <c r="D151" s="252" t="s">
        <v>10438</v>
      </c>
      <c r="E151" s="252" t="s">
        <v>10439</v>
      </c>
      <c r="F151" s="279" t="s">
        <v>2826</v>
      </c>
      <c r="G151" s="279" t="s">
        <v>10432</v>
      </c>
      <c r="H151" s="254"/>
      <c r="I151" s="1509" t="s">
        <v>47</v>
      </c>
      <c r="J151" s="278"/>
      <c r="K151" s="1644"/>
      <c r="L151" s="1661">
        <v>43700.0</v>
      </c>
      <c r="M151" s="277" t="s">
        <v>96</v>
      </c>
      <c r="N151" s="277" t="s">
        <v>97</v>
      </c>
      <c r="O151" s="277" t="s">
        <v>98</v>
      </c>
      <c r="P151" s="961">
        <v>42658.0</v>
      </c>
      <c r="Q151" s="278"/>
      <c r="R151" s="278"/>
      <c r="S151" s="95"/>
      <c r="T151" s="254"/>
      <c r="U151" s="254"/>
      <c r="V151" s="254"/>
      <c r="W151" s="254"/>
      <c r="X151" s="254"/>
      <c r="Y151" s="254"/>
      <c r="Z151" s="254"/>
      <c r="AA151" s="254"/>
      <c r="AB151" s="254"/>
      <c r="AC151" s="254"/>
      <c r="AD151" s="254"/>
      <c r="AE151" s="254"/>
      <c r="AF151" s="254"/>
      <c r="AG151" s="254"/>
      <c r="AH151" s="7"/>
      <c r="AI151" s="7"/>
      <c r="AJ151" s="7"/>
      <c r="AK151" s="7"/>
      <c r="AL151" s="7"/>
      <c r="AM151" s="7"/>
      <c r="AN151" s="7"/>
      <c r="AO151" s="7"/>
      <c r="AP151" s="7"/>
    </row>
    <row r="152">
      <c r="A152" s="277" t="s">
        <v>10440</v>
      </c>
      <c r="B152" s="329" t="s">
        <v>10430</v>
      </c>
      <c r="C152" s="329" t="s">
        <v>8844</v>
      </c>
      <c r="D152" s="252" t="s">
        <v>10441</v>
      </c>
      <c r="E152" s="252" t="s">
        <v>10442</v>
      </c>
      <c r="F152" s="279" t="s">
        <v>2826</v>
      </c>
      <c r="G152" s="279" t="s">
        <v>10432</v>
      </c>
      <c r="H152" s="254"/>
      <c r="I152" s="1509" t="s">
        <v>47</v>
      </c>
      <c r="J152" s="278"/>
      <c r="K152" s="1644"/>
      <c r="L152" s="1661">
        <v>43700.0</v>
      </c>
      <c r="M152" s="277" t="s">
        <v>96</v>
      </c>
      <c r="N152" s="277" t="s">
        <v>97</v>
      </c>
      <c r="O152" s="277" t="s">
        <v>98</v>
      </c>
      <c r="P152" s="961">
        <v>42658.0</v>
      </c>
      <c r="Q152" s="278"/>
      <c r="R152" s="278"/>
      <c r="S152" s="95"/>
      <c r="T152" s="254"/>
      <c r="U152" s="254"/>
      <c r="V152" s="254"/>
      <c r="W152" s="254"/>
      <c r="X152" s="254"/>
      <c r="Y152" s="254"/>
      <c r="Z152" s="254"/>
      <c r="AA152" s="254"/>
      <c r="AB152" s="254"/>
      <c r="AC152" s="254"/>
      <c r="AD152" s="254"/>
      <c r="AE152" s="254"/>
      <c r="AF152" s="254"/>
      <c r="AG152" s="254"/>
      <c r="AH152" s="7"/>
      <c r="AI152" s="7"/>
      <c r="AJ152" s="7"/>
      <c r="AK152" s="7"/>
      <c r="AL152" s="7"/>
      <c r="AM152" s="7"/>
      <c r="AN152" s="7"/>
      <c r="AO152" s="7"/>
      <c r="AP152" s="7"/>
    </row>
    <row r="153">
      <c r="A153" s="277" t="s">
        <v>10443</v>
      </c>
      <c r="B153" s="329" t="s">
        <v>10430</v>
      </c>
      <c r="C153" s="329" t="s">
        <v>8847</v>
      </c>
      <c r="D153" s="252" t="s">
        <v>10444</v>
      </c>
      <c r="E153" s="277" t="s">
        <v>10445</v>
      </c>
      <c r="F153" s="279" t="s">
        <v>10446</v>
      </c>
      <c r="G153" s="279" t="s">
        <v>8467</v>
      </c>
      <c r="H153" s="254"/>
      <c r="I153" s="1509" t="s">
        <v>47</v>
      </c>
      <c r="J153" s="278"/>
      <c r="K153" s="1644"/>
      <c r="L153" s="1661">
        <v>43700.0</v>
      </c>
      <c r="M153" s="277" t="s">
        <v>96</v>
      </c>
      <c r="N153" s="277" t="s">
        <v>97</v>
      </c>
      <c r="O153" s="277" t="s">
        <v>98</v>
      </c>
      <c r="P153" s="961">
        <v>42658.0</v>
      </c>
      <c r="Q153" s="278"/>
      <c r="R153" s="278"/>
      <c r="S153" s="95"/>
      <c r="T153" s="254"/>
      <c r="U153" s="254"/>
      <c r="V153" s="254"/>
      <c r="W153" s="254"/>
      <c r="X153" s="254"/>
      <c r="Y153" s="254"/>
      <c r="Z153" s="254"/>
      <c r="AA153" s="254"/>
      <c r="AB153" s="254"/>
      <c r="AC153" s="254"/>
      <c r="AD153" s="254"/>
      <c r="AE153" s="254"/>
      <c r="AF153" s="254"/>
      <c r="AG153" s="254"/>
      <c r="AH153" s="7"/>
      <c r="AI153" s="7"/>
      <c r="AJ153" s="7"/>
      <c r="AK153" s="7"/>
      <c r="AL153" s="7"/>
      <c r="AM153" s="7"/>
      <c r="AN153" s="7"/>
      <c r="AO153" s="7"/>
      <c r="AP153" s="7"/>
    </row>
    <row r="154">
      <c r="A154" s="277" t="s">
        <v>10447</v>
      </c>
      <c r="B154" s="329" t="s">
        <v>10448</v>
      </c>
      <c r="C154" s="329" t="s">
        <v>8850</v>
      </c>
      <c r="D154" s="252" t="s">
        <v>10449</v>
      </c>
      <c r="E154" s="277" t="s">
        <v>10450</v>
      </c>
      <c r="F154" s="279" t="s">
        <v>10446</v>
      </c>
      <c r="G154" s="279" t="s">
        <v>8467</v>
      </c>
      <c r="H154" s="254"/>
      <c r="I154" s="1509" t="s">
        <v>47</v>
      </c>
      <c r="J154" s="278"/>
      <c r="K154" s="1644"/>
      <c r="L154" s="1661">
        <v>43700.0</v>
      </c>
      <c r="M154" s="277" t="s">
        <v>96</v>
      </c>
      <c r="N154" s="277" t="s">
        <v>97</v>
      </c>
      <c r="O154" s="277" t="s">
        <v>98</v>
      </c>
      <c r="P154" s="961">
        <v>42658.0</v>
      </c>
      <c r="Q154" s="278"/>
      <c r="R154" s="278"/>
      <c r="S154" s="95"/>
      <c r="T154" s="254"/>
      <c r="U154" s="254"/>
      <c r="V154" s="254"/>
      <c r="W154" s="254"/>
      <c r="X154" s="254"/>
      <c r="Y154" s="254"/>
      <c r="Z154" s="254"/>
      <c r="AA154" s="254"/>
      <c r="AB154" s="254"/>
      <c r="AC154" s="254"/>
      <c r="AD154" s="254"/>
      <c r="AE154" s="254"/>
      <c r="AF154" s="254"/>
      <c r="AG154" s="254"/>
      <c r="AH154" s="7"/>
      <c r="AI154" s="7"/>
      <c r="AJ154" s="7"/>
      <c r="AK154" s="7"/>
      <c r="AL154" s="7"/>
      <c r="AM154" s="7"/>
      <c r="AN154" s="7"/>
      <c r="AO154" s="7"/>
      <c r="AP154" s="7"/>
    </row>
    <row r="155">
      <c r="A155" s="277" t="s">
        <v>10451</v>
      </c>
      <c r="B155" s="329" t="s">
        <v>10452</v>
      </c>
      <c r="C155" s="329" t="s">
        <v>8833</v>
      </c>
      <c r="D155" s="252" t="s">
        <v>10453</v>
      </c>
      <c r="E155" s="252" t="s">
        <v>10454</v>
      </c>
      <c r="F155" s="254"/>
      <c r="G155" s="254"/>
      <c r="H155" s="254"/>
      <c r="I155" s="1509" t="s">
        <v>9180</v>
      </c>
      <c r="J155" s="95"/>
      <c r="K155" s="1644"/>
      <c r="L155" s="1661">
        <v>43700.0</v>
      </c>
      <c r="M155" s="277" t="s">
        <v>96</v>
      </c>
      <c r="N155" s="277" t="s">
        <v>97</v>
      </c>
      <c r="O155" s="277" t="s">
        <v>98</v>
      </c>
      <c r="P155" s="961">
        <v>42658.0</v>
      </c>
      <c r="Q155" s="278"/>
      <c r="R155" s="278"/>
      <c r="S155" s="95"/>
      <c r="T155" s="254"/>
      <c r="U155" s="254"/>
      <c r="V155" s="254"/>
      <c r="W155" s="254"/>
      <c r="X155" s="254"/>
      <c r="Y155" s="254"/>
      <c r="Z155" s="254"/>
      <c r="AA155" s="254"/>
      <c r="AB155" s="254"/>
      <c r="AC155" s="254"/>
      <c r="AD155" s="254"/>
      <c r="AE155" s="254"/>
      <c r="AF155" s="254"/>
      <c r="AG155" s="254"/>
      <c r="AH155" s="7"/>
      <c r="AI155" s="7"/>
      <c r="AJ155" s="7"/>
      <c r="AK155" s="7"/>
      <c r="AL155" s="7"/>
      <c r="AM155" s="7"/>
      <c r="AN155" s="7"/>
      <c r="AO155" s="7"/>
      <c r="AP155" s="7"/>
    </row>
    <row r="156">
      <c r="A156" s="277" t="s">
        <v>10455</v>
      </c>
      <c r="B156" s="329" t="s">
        <v>10452</v>
      </c>
      <c r="C156" s="329" t="s">
        <v>8838</v>
      </c>
      <c r="D156" s="252" t="s">
        <v>10456</v>
      </c>
      <c r="E156" s="252" t="s">
        <v>10457</v>
      </c>
      <c r="F156" s="254"/>
      <c r="G156" s="254"/>
      <c r="H156" s="254"/>
      <c r="I156" s="1509" t="s">
        <v>9180</v>
      </c>
      <c r="J156" s="95"/>
      <c r="K156" s="1644"/>
      <c r="L156" s="1661">
        <v>43700.0</v>
      </c>
      <c r="M156" s="277" t="s">
        <v>96</v>
      </c>
      <c r="N156" s="277" t="s">
        <v>97</v>
      </c>
      <c r="O156" s="277" t="s">
        <v>98</v>
      </c>
      <c r="P156" s="961">
        <v>42658.0</v>
      </c>
      <c r="Q156" s="278"/>
      <c r="R156" s="278"/>
      <c r="S156" s="95"/>
      <c r="T156" s="254"/>
      <c r="U156" s="254"/>
      <c r="V156" s="254"/>
      <c r="W156" s="254"/>
      <c r="X156" s="254"/>
      <c r="Y156" s="254"/>
      <c r="Z156" s="254"/>
      <c r="AA156" s="254"/>
      <c r="AB156" s="254"/>
      <c r="AC156" s="254"/>
      <c r="AD156" s="254"/>
      <c r="AE156" s="254"/>
      <c r="AF156" s="254"/>
      <c r="AG156" s="254"/>
      <c r="AH156" s="7"/>
      <c r="AI156" s="7"/>
      <c r="AJ156" s="7"/>
      <c r="AK156" s="7"/>
      <c r="AL156" s="7"/>
      <c r="AM156" s="7"/>
      <c r="AN156" s="7"/>
      <c r="AO156" s="7"/>
      <c r="AP156" s="7"/>
    </row>
    <row r="157">
      <c r="A157" s="277" t="s">
        <v>10458</v>
      </c>
      <c r="B157" s="329" t="s">
        <v>10452</v>
      </c>
      <c r="C157" s="329" t="s">
        <v>8841</v>
      </c>
      <c r="D157" s="252" t="s">
        <v>10459</v>
      </c>
      <c r="E157" s="252" t="s">
        <v>10460</v>
      </c>
      <c r="F157" s="254"/>
      <c r="G157" s="254"/>
      <c r="H157" s="254"/>
      <c r="I157" s="1509" t="s">
        <v>9180</v>
      </c>
      <c r="J157" s="95"/>
      <c r="K157" s="1644"/>
      <c r="L157" s="1661">
        <v>43700.0</v>
      </c>
      <c r="M157" s="277" t="s">
        <v>96</v>
      </c>
      <c r="N157" s="277" t="s">
        <v>97</v>
      </c>
      <c r="O157" s="277" t="s">
        <v>98</v>
      </c>
      <c r="P157" s="961">
        <v>42658.0</v>
      </c>
      <c r="Q157" s="278"/>
      <c r="R157" s="278"/>
      <c r="S157" s="95"/>
      <c r="T157" s="254"/>
      <c r="U157" s="254"/>
      <c r="V157" s="254"/>
      <c r="W157" s="254"/>
      <c r="X157" s="254"/>
      <c r="Y157" s="254"/>
      <c r="Z157" s="254"/>
      <c r="AA157" s="254"/>
      <c r="AB157" s="254"/>
      <c r="AC157" s="254"/>
      <c r="AD157" s="254"/>
      <c r="AE157" s="254"/>
      <c r="AF157" s="254"/>
      <c r="AG157" s="254"/>
      <c r="AH157" s="7"/>
      <c r="AI157" s="7"/>
      <c r="AJ157" s="7"/>
      <c r="AK157" s="7"/>
      <c r="AL157" s="7"/>
      <c r="AM157" s="7"/>
      <c r="AN157" s="7"/>
      <c r="AO157" s="7"/>
      <c r="AP157" s="7"/>
    </row>
    <row r="158">
      <c r="A158" s="277" t="s">
        <v>10461</v>
      </c>
      <c r="B158" s="329" t="s">
        <v>10452</v>
      </c>
      <c r="C158" s="329" t="s">
        <v>8844</v>
      </c>
      <c r="D158" s="252" t="s">
        <v>10462</v>
      </c>
      <c r="E158" s="252" t="s">
        <v>10463</v>
      </c>
      <c r="F158" s="254"/>
      <c r="G158" s="254"/>
      <c r="H158" s="254"/>
      <c r="I158" s="1509" t="s">
        <v>9180</v>
      </c>
      <c r="J158" s="95"/>
      <c r="K158" s="1644"/>
      <c r="L158" s="1661">
        <v>43700.0</v>
      </c>
      <c r="M158" s="277" t="s">
        <v>96</v>
      </c>
      <c r="N158" s="277" t="s">
        <v>97</v>
      </c>
      <c r="O158" s="277" t="s">
        <v>98</v>
      </c>
      <c r="P158" s="961">
        <v>42658.0</v>
      </c>
      <c r="Q158" s="278"/>
      <c r="R158" s="278"/>
      <c r="S158" s="95"/>
      <c r="T158" s="254"/>
      <c r="U158" s="254"/>
      <c r="V158" s="254"/>
      <c r="W158" s="254"/>
      <c r="X158" s="254"/>
      <c r="Y158" s="254"/>
      <c r="Z158" s="254"/>
      <c r="AA158" s="254"/>
      <c r="AB158" s="254"/>
      <c r="AC158" s="254"/>
      <c r="AD158" s="254"/>
      <c r="AE158" s="254"/>
      <c r="AF158" s="254"/>
      <c r="AG158" s="254"/>
      <c r="AH158" s="7"/>
      <c r="AI158" s="7"/>
      <c r="AJ158" s="7"/>
      <c r="AK158" s="7"/>
      <c r="AL158" s="7"/>
      <c r="AM158" s="7"/>
      <c r="AN158" s="7"/>
      <c r="AO158" s="7"/>
      <c r="AP158" s="7"/>
    </row>
    <row r="159">
      <c r="A159" s="277" t="s">
        <v>10464</v>
      </c>
      <c r="B159" s="329" t="s">
        <v>10452</v>
      </c>
      <c r="C159" s="329" t="s">
        <v>8847</v>
      </c>
      <c r="D159" s="252" t="s">
        <v>10465</v>
      </c>
      <c r="E159" s="252" t="s">
        <v>10466</v>
      </c>
      <c r="F159" s="254"/>
      <c r="G159" s="254"/>
      <c r="H159" s="254"/>
      <c r="I159" s="1509" t="s">
        <v>9180</v>
      </c>
      <c r="J159" s="95"/>
      <c r="K159" s="1644"/>
      <c r="L159" s="1661">
        <v>43700.0</v>
      </c>
      <c r="M159" s="277" t="s">
        <v>96</v>
      </c>
      <c r="N159" s="277" t="s">
        <v>97</v>
      </c>
      <c r="O159" s="277" t="s">
        <v>98</v>
      </c>
      <c r="P159" s="961">
        <v>42658.0</v>
      </c>
      <c r="Q159" s="278"/>
      <c r="R159" s="278"/>
      <c r="S159" s="95"/>
      <c r="T159" s="254"/>
      <c r="U159" s="254"/>
      <c r="V159" s="254"/>
      <c r="W159" s="254"/>
      <c r="X159" s="254"/>
      <c r="Y159" s="254"/>
      <c r="Z159" s="254"/>
      <c r="AA159" s="254"/>
      <c r="AB159" s="254"/>
      <c r="AC159" s="254"/>
      <c r="AD159" s="254"/>
      <c r="AE159" s="254"/>
      <c r="AF159" s="254"/>
      <c r="AG159" s="254"/>
      <c r="AH159" s="7"/>
      <c r="AI159" s="7"/>
      <c r="AJ159" s="7"/>
      <c r="AK159" s="7"/>
      <c r="AL159" s="7"/>
      <c r="AM159" s="7"/>
      <c r="AN159" s="7"/>
      <c r="AO159" s="7"/>
      <c r="AP159" s="7"/>
    </row>
    <row r="160">
      <c r="A160" s="277" t="s">
        <v>10467</v>
      </c>
      <c r="B160" s="329" t="s">
        <v>10452</v>
      </c>
      <c r="C160" s="329" t="s">
        <v>8850</v>
      </c>
      <c r="D160" s="252" t="s">
        <v>10468</v>
      </c>
      <c r="E160" s="252" t="s">
        <v>10469</v>
      </c>
      <c r="F160" s="254"/>
      <c r="G160" s="254"/>
      <c r="H160" s="254"/>
      <c r="I160" s="1509" t="s">
        <v>9180</v>
      </c>
      <c r="J160" s="95"/>
      <c r="K160" s="1644"/>
      <c r="L160" s="1661">
        <v>43700.0</v>
      </c>
      <c r="M160" s="277" t="s">
        <v>96</v>
      </c>
      <c r="N160" s="277" t="s">
        <v>97</v>
      </c>
      <c r="O160" s="277" t="s">
        <v>98</v>
      </c>
      <c r="P160" s="961">
        <v>42658.0</v>
      </c>
      <c r="Q160" s="278"/>
      <c r="R160" s="278"/>
      <c r="S160" s="95"/>
      <c r="T160" s="254"/>
      <c r="U160" s="254"/>
      <c r="V160" s="254"/>
      <c r="W160" s="254"/>
      <c r="X160" s="254"/>
      <c r="Y160" s="254"/>
      <c r="Z160" s="254"/>
      <c r="AA160" s="254"/>
      <c r="AB160" s="254"/>
      <c r="AC160" s="254"/>
      <c r="AD160" s="254"/>
      <c r="AE160" s="254"/>
      <c r="AF160" s="254"/>
      <c r="AG160" s="254"/>
      <c r="AH160" s="7"/>
      <c r="AI160" s="7"/>
      <c r="AJ160" s="7"/>
      <c r="AK160" s="7"/>
      <c r="AL160" s="7"/>
      <c r="AM160" s="7"/>
      <c r="AN160" s="7"/>
      <c r="AO160" s="7"/>
      <c r="AP160" s="7"/>
    </row>
    <row r="161">
      <c r="A161" s="277" t="s">
        <v>10470</v>
      </c>
      <c r="B161" s="329" t="s">
        <v>10471</v>
      </c>
      <c r="C161" s="329" t="s">
        <v>8833</v>
      </c>
      <c r="D161" s="252" t="s">
        <v>10472</v>
      </c>
      <c r="E161" s="252" t="s">
        <v>10374</v>
      </c>
      <c r="F161" s="254"/>
      <c r="G161" s="254"/>
      <c r="H161" s="254"/>
      <c r="I161" s="1509" t="s">
        <v>9180</v>
      </c>
      <c r="J161" s="95"/>
      <c r="K161" s="1644"/>
      <c r="L161" s="1661">
        <v>43700.0</v>
      </c>
      <c r="M161" s="277" t="s">
        <v>96</v>
      </c>
      <c r="N161" s="277" t="s">
        <v>97</v>
      </c>
      <c r="O161" s="277" t="s">
        <v>98</v>
      </c>
      <c r="P161" s="961">
        <v>42651.0</v>
      </c>
      <c r="Q161" s="278"/>
      <c r="R161" s="278"/>
      <c r="S161" s="95"/>
      <c r="T161" s="254"/>
      <c r="U161" s="254"/>
      <c r="V161" s="254"/>
      <c r="W161" s="254"/>
      <c r="X161" s="254"/>
      <c r="Y161" s="254"/>
      <c r="Z161" s="254"/>
      <c r="AA161" s="254"/>
      <c r="AB161" s="254"/>
      <c r="AC161" s="254"/>
      <c r="AD161" s="254"/>
      <c r="AE161" s="254"/>
      <c r="AF161" s="254"/>
      <c r="AG161" s="254"/>
      <c r="AH161" s="7"/>
      <c r="AI161" s="7"/>
      <c r="AJ161" s="7"/>
      <c r="AK161" s="7"/>
      <c r="AL161" s="7"/>
      <c r="AM161" s="7"/>
      <c r="AN161" s="7"/>
      <c r="AO161" s="7"/>
      <c r="AP161" s="7"/>
    </row>
    <row r="162">
      <c r="A162" s="277" t="s">
        <v>10473</v>
      </c>
      <c r="B162" s="329" t="s">
        <v>10471</v>
      </c>
      <c r="C162" s="329" t="s">
        <v>8838</v>
      </c>
      <c r="D162" s="252" t="s">
        <v>10474</v>
      </c>
      <c r="E162" s="252" t="s">
        <v>10436</v>
      </c>
      <c r="F162" s="254"/>
      <c r="G162" s="254"/>
      <c r="H162" s="254"/>
      <c r="I162" s="1509" t="s">
        <v>9180</v>
      </c>
      <c r="J162" s="95"/>
      <c r="K162" s="1644"/>
      <c r="L162" s="1661">
        <v>43700.0</v>
      </c>
      <c r="M162" s="277" t="s">
        <v>96</v>
      </c>
      <c r="N162" s="277" t="s">
        <v>97</v>
      </c>
      <c r="O162" s="277" t="s">
        <v>98</v>
      </c>
      <c r="P162" s="961">
        <v>42651.0</v>
      </c>
      <c r="Q162" s="278"/>
      <c r="R162" s="278"/>
      <c r="S162" s="95"/>
      <c r="T162" s="254"/>
      <c r="U162" s="254"/>
      <c r="V162" s="254"/>
      <c r="W162" s="254"/>
      <c r="X162" s="254"/>
      <c r="Y162" s="254"/>
      <c r="Z162" s="254"/>
      <c r="AA162" s="254"/>
      <c r="AB162" s="254"/>
      <c r="AC162" s="254"/>
      <c r="AD162" s="254"/>
      <c r="AE162" s="254"/>
      <c r="AF162" s="254"/>
      <c r="AG162" s="254"/>
      <c r="AH162" s="7"/>
      <c r="AI162" s="7"/>
      <c r="AJ162" s="7"/>
      <c r="AK162" s="7"/>
      <c r="AL162" s="7"/>
      <c r="AM162" s="7"/>
      <c r="AN162" s="7"/>
      <c r="AO162" s="7"/>
      <c r="AP162" s="7"/>
    </row>
    <row r="163">
      <c r="A163" s="277" t="s">
        <v>10475</v>
      </c>
      <c r="B163" s="329" t="s">
        <v>10471</v>
      </c>
      <c r="C163" s="329" t="s">
        <v>8841</v>
      </c>
      <c r="D163" s="252" t="s">
        <v>10476</v>
      </c>
      <c r="E163" s="252" t="s">
        <v>10400</v>
      </c>
      <c r="F163" s="254"/>
      <c r="G163" s="254"/>
      <c r="H163" s="254"/>
      <c r="I163" s="1509" t="s">
        <v>9180</v>
      </c>
      <c r="J163" s="95"/>
      <c r="K163" s="1644"/>
      <c r="L163" s="1661">
        <v>43700.0</v>
      </c>
      <c r="M163" s="277" t="s">
        <v>96</v>
      </c>
      <c r="N163" s="277" t="s">
        <v>97</v>
      </c>
      <c r="O163" s="277" t="s">
        <v>98</v>
      </c>
      <c r="P163" s="961">
        <v>42651.0</v>
      </c>
      <c r="Q163" s="278"/>
      <c r="R163" s="278"/>
      <c r="S163" s="95"/>
      <c r="T163" s="254"/>
      <c r="U163" s="254"/>
      <c r="V163" s="254"/>
      <c r="W163" s="254"/>
      <c r="X163" s="254"/>
      <c r="Y163" s="254"/>
      <c r="Z163" s="254"/>
      <c r="AA163" s="254"/>
      <c r="AB163" s="254"/>
      <c r="AC163" s="254"/>
      <c r="AD163" s="254"/>
      <c r="AE163" s="254"/>
      <c r="AF163" s="254"/>
      <c r="AG163" s="254"/>
      <c r="AH163" s="7"/>
      <c r="AI163" s="7"/>
      <c r="AJ163" s="7"/>
      <c r="AK163" s="7"/>
      <c r="AL163" s="7"/>
      <c r="AM163" s="7"/>
      <c r="AN163" s="7"/>
      <c r="AO163" s="7"/>
      <c r="AP163" s="7"/>
    </row>
    <row r="164">
      <c r="A164" s="277" t="s">
        <v>10477</v>
      </c>
      <c r="B164" s="329" t="s">
        <v>10471</v>
      </c>
      <c r="C164" s="329" t="s">
        <v>8844</v>
      </c>
      <c r="D164" s="252" t="s">
        <v>10478</v>
      </c>
      <c r="E164" s="252" t="s">
        <v>10403</v>
      </c>
      <c r="F164" s="254"/>
      <c r="G164" s="254"/>
      <c r="H164" s="254"/>
      <c r="I164" s="1509" t="s">
        <v>9180</v>
      </c>
      <c r="J164" s="95"/>
      <c r="K164" s="1644"/>
      <c r="L164" s="1661">
        <v>43700.0</v>
      </c>
      <c r="M164" s="277" t="s">
        <v>96</v>
      </c>
      <c r="N164" s="277" t="s">
        <v>97</v>
      </c>
      <c r="O164" s="277" t="s">
        <v>98</v>
      </c>
      <c r="P164" s="961">
        <v>42651.0</v>
      </c>
      <c r="Q164" s="278"/>
      <c r="R164" s="278"/>
      <c r="S164" s="95"/>
      <c r="T164" s="254"/>
      <c r="U164" s="254"/>
      <c r="V164" s="254"/>
      <c r="W164" s="254"/>
      <c r="X164" s="254"/>
      <c r="Y164" s="254"/>
      <c r="Z164" s="254"/>
      <c r="AA164" s="254"/>
      <c r="AB164" s="254"/>
      <c r="AC164" s="254"/>
      <c r="AD164" s="254"/>
      <c r="AE164" s="254"/>
      <c r="AF164" s="254"/>
      <c r="AG164" s="254"/>
      <c r="AH164" s="7"/>
      <c r="AI164" s="7"/>
      <c r="AJ164" s="7"/>
      <c r="AK164" s="7"/>
      <c r="AL164" s="7"/>
      <c r="AM164" s="7"/>
      <c r="AN164" s="7"/>
      <c r="AO164" s="7"/>
      <c r="AP164" s="7"/>
    </row>
    <row r="165">
      <c r="A165" s="277" t="s">
        <v>10479</v>
      </c>
      <c r="B165" s="329" t="s">
        <v>10471</v>
      </c>
      <c r="C165" s="329" t="s">
        <v>8847</v>
      </c>
      <c r="D165" s="252" t="s">
        <v>10480</v>
      </c>
      <c r="E165" s="252" t="s">
        <v>10481</v>
      </c>
      <c r="F165" s="254"/>
      <c r="G165" s="254"/>
      <c r="H165" s="254"/>
      <c r="I165" s="1509" t="s">
        <v>9180</v>
      </c>
      <c r="J165" s="95"/>
      <c r="K165" s="1644"/>
      <c r="L165" s="1661">
        <v>43700.0</v>
      </c>
      <c r="M165" s="277" t="s">
        <v>96</v>
      </c>
      <c r="N165" s="277" t="s">
        <v>97</v>
      </c>
      <c r="O165" s="277" t="s">
        <v>98</v>
      </c>
      <c r="P165" s="961">
        <v>42651.0</v>
      </c>
      <c r="Q165" s="278"/>
      <c r="R165" s="278"/>
      <c r="S165" s="95"/>
      <c r="T165" s="254"/>
      <c r="U165" s="254"/>
      <c r="V165" s="254"/>
      <c r="W165" s="254"/>
      <c r="X165" s="254"/>
      <c r="Y165" s="254"/>
      <c r="Z165" s="254"/>
      <c r="AA165" s="254"/>
      <c r="AB165" s="254"/>
      <c r="AC165" s="254"/>
      <c r="AD165" s="254"/>
      <c r="AE165" s="254"/>
      <c r="AF165" s="254"/>
      <c r="AG165" s="254"/>
      <c r="AH165" s="7"/>
      <c r="AI165" s="7"/>
      <c r="AJ165" s="7"/>
      <c r="AK165" s="7"/>
      <c r="AL165" s="7"/>
      <c r="AM165" s="7"/>
      <c r="AN165" s="7"/>
      <c r="AO165" s="7"/>
      <c r="AP165" s="7"/>
    </row>
    <row r="166">
      <c r="A166" s="277" t="s">
        <v>10482</v>
      </c>
      <c r="B166" s="329" t="s">
        <v>10471</v>
      </c>
      <c r="C166" s="329" t="s">
        <v>8850</v>
      </c>
      <c r="D166" s="252" t="s">
        <v>10483</v>
      </c>
      <c r="E166" s="252" t="s">
        <v>10484</v>
      </c>
      <c r="F166" s="254"/>
      <c r="G166" s="254"/>
      <c r="H166" s="254"/>
      <c r="I166" s="1509" t="s">
        <v>9180</v>
      </c>
      <c r="J166" s="95"/>
      <c r="K166" s="1644"/>
      <c r="L166" s="1661">
        <v>43700.0</v>
      </c>
      <c r="M166" s="277" t="s">
        <v>96</v>
      </c>
      <c r="N166" s="277" t="s">
        <v>97</v>
      </c>
      <c r="O166" s="277" t="s">
        <v>98</v>
      </c>
      <c r="P166" s="961">
        <v>42651.0</v>
      </c>
      <c r="Q166" s="278"/>
      <c r="R166" s="278"/>
      <c r="S166" s="95"/>
      <c r="T166" s="254"/>
      <c r="U166" s="254"/>
      <c r="V166" s="254"/>
      <c r="W166" s="254"/>
      <c r="X166" s="254"/>
      <c r="Y166" s="254"/>
      <c r="Z166" s="254"/>
      <c r="AA166" s="254"/>
      <c r="AB166" s="254"/>
      <c r="AC166" s="254"/>
      <c r="AD166" s="254"/>
      <c r="AE166" s="254"/>
      <c r="AF166" s="254"/>
      <c r="AG166" s="254"/>
      <c r="AH166" s="7"/>
      <c r="AI166" s="7"/>
      <c r="AJ166" s="7"/>
      <c r="AK166" s="7"/>
      <c r="AL166" s="7"/>
      <c r="AM166" s="7"/>
      <c r="AN166" s="7"/>
      <c r="AO166" s="7"/>
      <c r="AP166" s="7"/>
    </row>
    <row r="167">
      <c r="A167" s="277" t="s">
        <v>10485</v>
      </c>
      <c r="B167" s="329" t="s">
        <v>10486</v>
      </c>
      <c r="C167" s="329" t="s">
        <v>8833</v>
      </c>
      <c r="D167" s="277" t="s">
        <v>10487</v>
      </c>
      <c r="E167" s="252" t="s">
        <v>10374</v>
      </c>
      <c r="F167" s="254"/>
      <c r="G167" s="254"/>
      <c r="H167" s="254"/>
      <c r="I167" s="1509" t="s">
        <v>9180</v>
      </c>
      <c r="J167" s="95"/>
      <c r="K167" s="1644"/>
      <c r="L167" s="1661">
        <v>43700.0</v>
      </c>
      <c r="M167" s="277" t="s">
        <v>96</v>
      </c>
      <c r="N167" s="277" t="s">
        <v>97</v>
      </c>
      <c r="O167" s="277" t="s">
        <v>98</v>
      </c>
      <c r="P167" s="961">
        <v>42651.0</v>
      </c>
      <c r="Q167" s="278"/>
      <c r="R167" s="278"/>
      <c r="S167" s="95"/>
      <c r="T167" s="254"/>
      <c r="U167" s="254"/>
      <c r="V167" s="254"/>
      <c r="W167" s="254"/>
      <c r="X167" s="254"/>
      <c r="Y167" s="254"/>
      <c r="Z167" s="254"/>
      <c r="AA167" s="254"/>
      <c r="AB167" s="254"/>
      <c r="AC167" s="254"/>
      <c r="AD167" s="254"/>
      <c r="AE167" s="254"/>
      <c r="AF167" s="254"/>
      <c r="AG167" s="254"/>
      <c r="AH167" s="7"/>
      <c r="AI167" s="7"/>
      <c r="AJ167" s="7"/>
      <c r="AK167" s="7"/>
      <c r="AL167" s="7"/>
      <c r="AM167" s="7"/>
      <c r="AN167" s="7"/>
      <c r="AO167" s="7"/>
      <c r="AP167" s="7"/>
    </row>
    <row r="168">
      <c r="A168" s="277" t="s">
        <v>10488</v>
      </c>
      <c r="B168" s="329" t="s">
        <v>10486</v>
      </c>
      <c r="C168" s="329" t="s">
        <v>8838</v>
      </c>
      <c r="D168" s="252" t="s">
        <v>10489</v>
      </c>
      <c r="E168" s="252" t="s">
        <v>10436</v>
      </c>
      <c r="F168" s="254"/>
      <c r="G168" s="254"/>
      <c r="H168" s="254"/>
      <c r="I168" s="1509" t="s">
        <v>9180</v>
      </c>
      <c r="J168" s="95"/>
      <c r="K168" s="1644"/>
      <c r="L168" s="1661">
        <v>43700.0</v>
      </c>
      <c r="M168" s="277" t="s">
        <v>96</v>
      </c>
      <c r="N168" s="277" t="s">
        <v>97</v>
      </c>
      <c r="O168" s="277" t="s">
        <v>98</v>
      </c>
      <c r="P168" s="961">
        <v>42651.0</v>
      </c>
      <c r="Q168" s="278"/>
      <c r="R168" s="278"/>
      <c r="S168" s="95"/>
      <c r="T168" s="254"/>
      <c r="U168" s="254"/>
      <c r="V168" s="254"/>
      <c r="W168" s="254"/>
      <c r="X168" s="254"/>
      <c r="Y168" s="254"/>
      <c r="Z168" s="254"/>
      <c r="AA168" s="254"/>
      <c r="AB168" s="254"/>
      <c r="AC168" s="254"/>
      <c r="AD168" s="254"/>
      <c r="AE168" s="254"/>
      <c r="AF168" s="254"/>
      <c r="AG168" s="254"/>
      <c r="AH168" s="7"/>
      <c r="AI168" s="7"/>
      <c r="AJ168" s="7"/>
      <c r="AK168" s="7"/>
      <c r="AL168" s="7"/>
      <c r="AM168" s="7"/>
      <c r="AN168" s="7"/>
      <c r="AO168" s="7"/>
      <c r="AP168" s="7"/>
    </row>
    <row r="169">
      <c r="A169" s="277" t="s">
        <v>10490</v>
      </c>
      <c r="B169" s="329" t="s">
        <v>10486</v>
      </c>
      <c r="C169" s="329" t="s">
        <v>8841</v>
      </c>
      <c r="D169" s="252" t="s">
        <v>10491</v>
      </c>
      <c r="E169" s="252" t="s">
        <v>10400</v>
      </c>
      <c r="F169" s="254"/>
      <c r="G169" s="254"/>
      <c r="H169" s="254"/>
      <c r="I169" s="1509" t="s">
        <v>9180</v>
      </c>
      <c r="J169" s="95"/>
      <c r="K169" s="1644"/>
      <c r="L169" s="1661">
        <v>43700.0</v>
      </c>
      <c r="M169" s="277" t="s">
        <v>96</v>
      </c>
      <c r="N169" s="277" t="s">
        <v>97</v>
      </c>
      <c r="O169" s="277" t="s">
        <v>98</v>
      </c>
      <c r="P169" s="961">
        <v>42651.0</v>
      </c>
      <c r="Q169" s="278"/>
      <c r="R169" s="278"/>
      <c r="S169" s="95"/>
      <c r="T169" s="254"/>
      <c r="U169" s="254"/>
      <c r="V169" s="254"/>
      <c r="W169" s="254"/>
      <c r="X169" s="254"/>
      <c r="Y169" s="254"/>
      <c r="Z169" s="254"/>
      <c r="AA169" s="254"/>
      <c r="AB169" s="254"/>
      <c r="AC169" s="254"/>
      <c r="AD169" s="254"/>
      <c r="AE169" s="254"/>
      <c r="AF169" s="254"/>
      <c r="AG169" s="254"/>
      <c r="AH169" s="7"/>
      <c r="AI169" s="7"/>
      <c r="AJ169" s="7"/>
      <c r="AK169" s="7"/>
      <c r="AL169" s="7"/>
      <c r="AM169" s="7"/>
      <c r="AN169" s="7"/>
      <c r="AO169" s="7"/>
      <c r="AP169" s="7"/>
    </row>
    <row r="170">
      <c r="A170" s="277" t="s">
        <v>10492</v>
      </c>
      <c r="B170" s="329" t="s">
        <v>10486</v>
      </c>
      <c r="C170" s="329" t="s">
        <v>8844</v>
      </c>
      <c r="D170" s="252" t="s">
        <v>10493</v>
      </c>
      <c r="E170" s="252" t="s">
        <v>10403</v>
      </c>
      <c r="F170" s="254"/>
      <c r="G170" s="254"/>
      <c r="H170" s="254"/>
      <c r="I170" s="1509" t="s">
        <v>9180</v>
      </c>
      <c r="J170" s="95"/>
      <c r="K170" s="1644"/>
      <c r="L170" s="1661">
        <v>43700.0</v>
      </c>
      <c r="M170" s="277" t="s">
        <v>96</v>
      </c>
      <c r="N170" s="277" t="s">
        <v>97</v>
      </c>
      <c r="O170" s="277" t="s">
        <v>98</v>
      </c>
      <c r="P170" s="961">
        <v>42651.0</v>
      </c>
      <c r="Q170" s="278"/>
      <c r="R170" s="278"/>
      <c r="S170" s="95"/>
      <c r="T170" s="254"/>
      <c r="U170" s="254"/>
      <c r="V170" s="254"/>
      <c r="W170" s="254"/>
      <c r="X170" s="254"/>
      <c r="Y170" s="254"/>
      <c r="Z170" s="254"/>
      <c r="AA170" s="254"/>
      <c r="AB170" s="254"/>
      <c r="AC170" s="254"/>
      <c r="AD170" s="254"/>
      <c r="AE170" s="254"/>
      <c r="AF170" s="254"/>
      <c r="AG170" s="254"/>
      <c r="AH170" s="7"/>
      <c r="AI170" s="7"/>
      <c r="AJ170" s="7"/>
      <c r="AK170" s="7"/>
      <c r="AL170" s="7"/>
      <c r="AM170" s="7"/>
      <c r="AN170" s="7"/>
      <c r="AO170" s="7"/>
      <c r="AP170" s="7"/>
    </row>
    <row r="171">
      <c r="A171" s="277" t="s">
        <v>10494</v>
      </c>
      <c r="B171" s="329" t="s">
        <v>10486</v>
      </c>
      <c r="C171" s="329" t="s">
        <v>8847</v>
      </c>
      <c r="D171" s="252" t="s">
        <v>10495</v>
      </c>
      <c r="E171" s="252" t="s">
        <v>10496</v>
      </c>
      <c r="F171" s="254"/>
      <c r="G171" s="254"/>
      <c r="H171" s="254"/>
      <c r="I171" s="1509" t="s">
        <v>9180</v>
      </c>
      <c r="J171" s="95"/>
      <c r="K171" s="1644"/>
      <c r="L171" s="1661">
        <v>43700.0</v>
      </c>
      <c r="M171" s="277" t="s">
        <v>96</v>
      </c>
      <c r="N171" s="277" t="s">
        <v>97</v>
      </c>
      <c r="O171" s="277" t="s">
        <v>98</v>
      </c>
      <c r="P171" s="961">
        <v>42651.0</v>
      </c>
      <c r="Q171" s="278"/>
      <c r="R171" s="278"/>
      <c r="S171" s="95"/>
      <c r="T171" s="254"/>
      <c r="U171" s="254"/>
      <c r="V171" s="254"/>
      <c r="W171" s="254"/>
      <c r="X171" s="254"/>
      <c r="Y171" s="254"/>
      <c r="Z171" s="254"/>
      <c r="AA171" s="254"/>
      <c r="AB171" s="254"/>
      <c r="AC171" s="254"/>
      <c r="AD171" s="254"/>
      <c r="AE171" s="254"/>
      <c r="AF171" s="254"/>
      <c r="AG171" s="254"/>
      <c r="AH171" s="7"/>
      <c r="AI171" s="7"/>
      <c r="AJ171" s="7"/>
      <c r="AK171" s="7"/>
      <c r="AL171" s="7"/>
      <c r="AM171" s="7"/>
      <c r="AN171" s="7"/>
      <c r="AO171" s="7"/>
      <c r="AP171" s="7"/>
    </row>
    <row r="172">
      <c r="A172" s="277" t="s">
        <v>10497</v>
      </c>
      <c r="B172" s="329" t="s">
        <v>10486</v>
      </c>
      <c r="C172" s="329" t="s">
        <v>8850</v>
      </c>
      <c r="D172" s="252" t="s">
        <v>10498</v>
      </c>
      <c r="E172" s="252" t="s">
        <v>10499</v>
      </c>
      <c r="F172" s="254"/>
      <c r="G172" s="254"/>
      <c r="H172" s="254"/>
      <c r="I172" s="1509" t="s">
        <v>9180</v>
      </c>
      <c r="J172" s="95"/>
      <c r="K172" s="1644"/>
      <c r="L172" s="1661">
        <v>43700.0</v>
      </c>
      <c r="M172" s="277" t="s">
        <v>96</v>
      </c>
      <c r="N172" s="277" t="s">
        <v>97</v>
      </c>
      <c r="O172" s="277" t="s">
        <v>98</v>
      </c>
      <c r="P172" s="961">
        <v>42651.0</v>
      </c>
      <c r="Q172" s="278"/>
      <c r="R172" s="278"/>
      <c r="S172" s="95"/>
      <c r="T172" s="254"/>
      <c r="U172" s="254"/>
      <c r="V172" s="254"/>
      <c r="W172" s="254"/>
      <c r="X172" s="254"/>
      <c r="Y172" s="254"/>
      <c r="Z172" s="254"/>
      <c r="AA172" s="254"/>
      <c r="AB172" s="254"/>
      <c r="AC172" s="254"/>
      <c r="AD172" s="254"/>
      <c r="AE172" s="254"/>
      <c r="AF172" s="254"/>
      <c r="AG172" s="254"/>
      <c r="AH172" s="7"/>
      <c r="AI172" s="7"/>
      <c r="AJ172" s="7"/>
      <c r="AK172" s="7"/>
      <c r="AL172" s="7"/>
      <c r="AM172" s="7"/>
      <c r="AN172" s="7"/>
      <c r="AO172" s="7"/>
      <c r="AP172" s="7"/>
    </row>
    <row r="173">
      <c r="A173" s="277" t="s">
        <v>10500</v>
      </c>
      <c r="B173" s="329" t="s">
        <v>10501</v>
      </c>
      <c r="C173" s="329" t="s">
        <v>8833</v>
      </c>
      <c r="D173" s="252" t="s">
        <v>10502</v>
      </c>
      <c r="E173" s="252" t="s">
        <v>10374</v>
      </c>
      <c r="F173" s="279" t="s">
        <v>10503</v>
      </c>
      <c r="G173" s="279" t="s">
        <v>719</v>
      </c>
      <c r="H173" s="254"/>
      <c r="I173" s="1509" t="s">
        <v>9180</v>
      </c>
      <c r="J173" s="95"/>
      <c r="K173" s="1644"/>
      <c r="L173" s="1661">
        <v>43700.0</v>
      </c>
      <c r="M173" s="277" t="s">
        <v>96</v>
      </c>
      <c r="N173" s="277" t="s">
        <v>97</v>
      </c>
      <c r="O173" s="277" t="s">
        <v>98</v>
      </c>
      <c r="P173" s="961">
        <v>42651.0</v>
      </c>
      <c r="Q173" s="278"/>
      <c r="R173" s="278"/>
      <c r="S173" s="95"/>
      <c r="T173" s="254"/>
      <c r="U173" s="254"/>
      <c r="V173" s="254"/>
      <c r="W173" s="254"/>
      <c r="X173" s="254"/>
      <c r="Y173" s="254"/>
      <c r="Z173" s="254"/>
      <c r="AA173" s="254"/>
      <c r="AB173" s="254"/>
      <c r="AC173" s="254"/>
      <c r="AD173" s="254"/>
      <c r="AE173" s="254"/>
      <c r="AF173" s="254"/>
      <c r="AG173" s="254"/>
      <c r="AH173" s="7"/>
      <c r="AI173" s="7"/>
      <c r="AJ173" s="7"/>
      <c r="AK173" s="7"/>
      <c r="AL173" s="7"/>
      <c r="AM173" s="7"/>
      <c r="AN173" s="7"/>
      <c r="AO173" s="7"/>
      <c r="AP173" s="7"/>
    </row>
    <row r="174">
      <c r="A174" s="277" t="s">
        <v>10504</v>
      </c>
      <c r="B174" s="329" t="s">
        <v>10501</v>
      </c>
      <c r="C174" s="329" t="s">
        <v>8838</v>
      </c>
      <c r="D174" s="252" t="s">
        <v>10505</v>
      </c>
      <c r="E174" s="252" t="s">
        <v>10436</v>
      </c>
      <c r="F174" s="279" t="s">
        <v>10503</v>
      </c>
      <c r="G174" s="279" t="s">
        <v>719</v>
      </c>
      <c r="H174" s="254"/>
      <c r="I174" s="1509" t="s">
        <v>9180</v>
      </c>
      <c r="J174" s="95"/>
      <c r="K174" s="1644"/>
      <c r="L174" s="1661">
        <v>43700.0</v>
      </c>
      <c r="M174" s="277" t="s">
        <v>96</v>
      </c>
      <c r="N174" s="277" t="s">
        <v>97</v>
      </c>
      <c r="O174" s="277" t="s">
        <v>98</v>
      </c>
      <c r="P174" s="961">
        <v>42651.0</v>
      </c>
      <c r="Q174" s="278"/>
      <c r="R174" s="278"/>
      <c r="S174" s="95"/>
      <c r="T174" s="254"/>
      <c r="U174" s="254"/>
      <c r="V174" s="254"/>
      <c r="W174" s="254"/>
      <c r="X174" s="254"/>
      <c r="Y174" s="254"/>
      <c r="Z174" s="254"/>
      <c r="AA174" s="254"/>
      <c r="AB174" s="254"/>
      <c r="AC174" s="254"/>
      <c r="AD174" s="254"/>
      <c r="AE174" s="254"/>
      <c r="AF174" s="254"/>
      <c r="AG174" s="254"/>
      <c r="AH174" s="7"/>
      <c r="AI174" s="7"/>
      <c r="AJ174" s="7"/>
      <c r="AK174" s="7"/>
      <c r="AL174" s="7"/>
      <c r="AM174" s="7"/>
      <c r="AN174" s="7"/>
      <c r="AO174" s="7"/>
      <c r="AP174" s="7"/>
    </row>
    <row r="175">
      <c r="A175" s="277" t="s">
        <v>10506</v>
      </c>
      <c r="B175" s="329" t="s">
        <v>10501</v>
      </c>
      <c r="C175" s="329" t="s">
        <v>8841</v>
      </c>
      <c r="D175" s="252" t="s">
        <v>10507</v>
      </c>
      <c r="E175" s="252" t="s">
        <v>10400</v>
      </c>
      <c r="F175" s="279" t="s">
        <v>10503</v>
      </c>
      <c r="G175" s="279" t="s">
        <v>719</v>
      </c>
      <c r="H175" s="254"/>
      <c r="I175" s="1509" t="s">
        <v>9180</v>
      </c>
      <c r="J175" s="95"/>
      <c r="K175" s="1644"/>
      <c r="L175" s="1661">
        <v>43700.0</v>
      </c>
      <c r="M175" s="277" t="s">
        <v>96</v>
      </c>
      <c r="N175" s="277" t="s">
        <v>97</v>
      </c>
      <c r="O175" s="277" t="s">
        <v>98</v>
      </c>
      <c r="P175" s="961">
        <v>42651.0</v>
      </c>
      <c r="Q175" s="278"/>
      <c r="R175" s="278"/>
      <c r="S175" s="95"/>
      <c r="T175" s="254"/>
      <c r="U175" s="254"/>
      <c r="V175" s="254"/>
      <c r="W175" s="254"/>
      <c r="X175" s="254"/>
      <c r="Y175" s="254"/>
      <c r="Z175" s="254"/>
      <c r="AA175" s="254"/>
      <c r="AB175" s="254"/>
      <c r="AC175" s="254"/>
      <c r="AD175" s="254"/>
      <c r="AE175" s="254"/>
      <c r="AF175" s="254"/>
      <c r="AG175" s="254"/>
      <c r="AH175" s="7"/>
      <c r="AI175" s="7"/>
      <c r="AJ175" s="7"/>
      <c r="AK175" s="7"/>
      <c r="AL175" s="7"/>
      <c r="AM175" s="7"/>
      <c r="AN175" s="7"/>
      <c r="AO175" s="7"/>
      <c r="AP175" s="7"/>
    </row>
    <row r="176">
      <c r="A176" s="277" t="s">
        <v>10508</v>
      </c>
      <c r="B176" s="329" t="s">
        <v>10501</v>
      </c>
      <c r="C176" s="329" t="s">
        <v>8844</v>
      </c>
      <c r="D176" s="252" t="s">
        <v>10509</v>
      </c>
      <c r="E176" s="252" t="s">
        <v>10403</v>
      </c>
      <c r="F176" s="279" t="s">
        <v>10503</v>
      </c>
      <c r="G176" s="279" t="s">
        <v>719</v>
      </c>
      <c r="H176" s="254"/>
      <c r="I176" s="1509" t="s">
        <v>9180</v>
      </c>
      <c r="J176" s="95"/>
      <c r="K176" s="1644"/>
      <c r="L176" s="1661">
        <v>43700.0</v>
      </c>
      <c r="M176" s="277" t="s">
        <v>96</v>
      </c>
      <c r="N176" s="277" t="s">
        <v>97</v>
      </c>
      <c r="O176" s="277" t="s">
        <v>98</v>
      </c>
      <c r="P176" s="961">
        <v>42651.0</v>
      </c>
      <c r="Q176" s="278"/>
      <c r="R176" s="278"/>
      <c r="S176" s="95"/>
      <c r="T176" s="254"/>
      <c r="U176" s="254"/>
      <c r="V176" s="254"/>
      <c r="W176" s="254"/>
      <c r="X176" s="254"/>
      <c r="Y176" s="254"/>
      <c r="Z176" s="254"/>
      <c r="AA176" s="254"/>
      <c r="AB176" s="254"/>
      <c r="AC176" s="254"/>
      <c r="AD176" s="254"/>
      <c r="AE176" s="254"/>
      <c r="AF176" s="254"/>
      <c r="AG176" s="254"/>
      <c r="AH176" s="7"/>
      <c r="AI176" s="7"/>
      <c r="AJ176" s="7"/>
      <c r="AK176" s="7"/>
      <c r="AL176" s="7"/>
      <c r="AM176" s="7"/>
      <c r="AN176" s="7"/>
      <c r="AO176" s="7"/>
      <c r="AP176" s="7"/>
    </row>
    <row r="177">
      <c r="A177" s="277" t="s">
        <v>10510</v>
      </c>
      <c r="B177" s="329" t="s">
        <v>10511</v>
      </c>
      <c r="C177" s="329" t="s">
        <v>8847</v>
      </c>
      <c r="D177" s="252" t="s">
        <v>10512</v>
      </c>
      <c r="E177" s="277" t="s">
        <v>10513</v>
      </c>
      <c r="F177" s="279" t="s">
        <v>10503</v>
      </c>
      <c r="G177" s="279" t="s">
        <v>719</v>
      </c>
      <c r="H177" s="254"/>
      <c r="I177" s="1509" t="s">
        <v>9180</v>
      </c>
      <c r="J177" s="95"/>
      <c r="K177" s="1644"/>
      <c r="L177" s="1661">
        <v>43700.0</v>
      </c>
      <c r="M177" s="277" t="s">
        <v>96</v>
      </c>
      <c r="N177" s="277" t="s">
        <v>97</v>
      </c>
      <c r="O177" s="277" t="s">
        <v>98</v>
      </c>
      <c r="P177" s="961">
        <v>42651.0</v>
      </c>
      <c r="Q177" s="278"/>
      <c r="R177" s="278"/>
      <c r="S177" s="95"/>
      <c r="T177" s="254"/>
      <c r="U177" s="254"/>
      <c r="V177" s="254"/>
      <c r="W177" s="254"/>
      <c r="X177" s="254"/>
      <c r="Y177" s="254"/>
      <c r="Z177" s="254"/>
      <c r="AA177" s="254"/>
      <c r="AB177" s="254"/>
      <c r="AC177" s="254"/>
      <c r="AD177" s="254"/>
      <c r="AE177" s="254"/>
      <c r="AF177" s="254"/>
      <c r="AG177" s="254"/>
      <c r="AH177" s="7"/>
      <c r="AI177" s="7"/>
      <c r="AJ177" s="7"/>
      <c r="AK177" s="7"/>
      <c r="AL177" s="7"/>
      <c r="AM177" s="7"/>
      <c r="AN177" s="7"/>
      <c r="AO177" s="7"/>
      <c r="AP177" s="7"/>
    </row>
    <row r="178">
      <c r="A178" s="277" t="s">
        <v>10514</v>
      </c>
      <c r="B178" s="329" t="s">
        <v>10501</v>
      </c>
      <c r="C178" s="329" t="s">
        <v>8850</v>
      </c>
      <c r="D178" s="252" t="s">
        <v>10515</v>
      </c>
      <c r="E178" s="277" t="s">
        <v>10516</v>
      </c>
      <c r="F178" s="279" t="s">
        <v>10503</v>
      </c>
      <c r="G178" s="279" t="s">
        <v>719</v>
      </c>
      <c r="H178" s="254"/>
      <c r="I178" s="1509" t="s">
        <v>9180</v>
      </c>
      <c r="J178" s="95"/>
      <c r="K178" s="1644"/>
      <c r="L178" s="1661">
        <v>43700.0</v>
      </c>
      <c r="M178" s="277" t="s">
        <v>96</v>
      </c>
      <c r="N178" s="277" t="s">
        <v>97</v>
      </c>
      <c r="O178" s="277" t="s">
        <v>98</v>
      </c>
      <c r="P178" s="961">
        <v>42651.0</v>
      </c>
      <c r="Q178" s="278"/>
      <c r="R178" s="278"/>
      <c r="S178" s="95"/>
      <c r="T178" s="254"/>
      <c r="U178" s="254"/>
      <c r="V178" s="254"/>
      <c r="W178" s="254"/>
      <c r="X178" s="254"/>
      <c r="Y178" s="254"/>
      <c r="Z178" s="254"/>
      <c r="AA178" s="254"/>
      <c r="AB178" s="254"/>
      <c r="AC178" s="254"/>
      <c r="AD178" s="254"/>
      <c r="AE178" s="254"/>
      <c r="AF178" s="254"/>
      <c r="AG178" s="254"/>
      <c r="AH178" s="7"/>
      <c r="AI178" s="7"/>
      <c r="AJ178" s="7"/>
      <c r="AK178" s="7"/>
      <c r="AL178" s="7"/>
      <c r="AM178" s="7"/>
      <c r="AN178" s="7"/>
      <c r="AO178" s="7"/>
      <c r="AP178" s="7"/>
    </row>
    <row r="179">
      <c r="A179" s="277" t="s">
        <v>10517</v>
      </c>
      <c r="B179" s="252" t="s">
        <v>10518</v>
      </c>
      <c r="C179" s="252" t="s">
        <v>8833</v>
      </c>
      <c r="D179" s="252" t="s">
        <v>10519</v>
      </c>
      <c r="E179" s="1545" t="s">
        <v>10520</v>
      </c>
      <c r="F179" s="279" t="s">
        <v>10503</v>
      </c>
      <c r="G179" s="279" t="s">
        <v>719</v>
      </c>
      <c r="H179" s="279" t="s">
        <v>8467</v>
      </c>
      <c r="I179" s="1030" t="s">
        <v>47</v>
      </c>
      <c r="J179" s="95"/>
      <c r="K179" s="1523"/>
      <c r="L179" s="1444">
        <v>43833.0</v>
      </c>
      <c r="M179" s="277" t="s">
        <v>96</v>
      </c>
      <c r="N179" s="277" t="s">
        <v>97</v>
      </c>
      <c r="O179" s="277" t="s">
        <v>98</v>
      </c>
      <c r="P179" s="278"/>
      <c r="Q179" s="278"/>
      <c r="R179" s="278"/>
      <c r="S179" s="95"/>
      <c r="T179" s="254"/>
      <c r="U179" s="254"/>
      <c r="V179" s="254"/>
      <c r="W179" s="254"/>
      <c r="X179" s="254"/>
      <c r="Y179" s="254"/>
      <c r="Z179" s="254"/>
      <c r="AA179" s="254"/>
      <c r="AB179" s="254"/>
      <c r="AC179" s="254"/>
      <c r="AD179" s="254"/>
      <c r="AE179" s="254"/>
      <c r="AF179" s="254"/>
      <c r="AG179" s="254"/>
      <c r="AH179" s="7"/>
      <c r="AI179" s="7"/>
      <c r="AJ179" s="7"/>
      <c r="AK179" s="7"/>
      <c r="AL179" s="7"/>
      <c r="AM179" s="7"/>
      <c r="AN179" s="7"/>
      <c r="AO179" s="7"/>
      <c r="AP179" s="7"/>
    </row>
    <row r="180">
      <c r="A180" s="277" t="s">
        <v>10521</v>
      </c>
      <c r="B180" s="252" t="s">
        <v>10518</v>
      </c>
      <c r="C180" s="252" t="s">
        <v>8838</v>
      </c>
      <c r="D180" s="252" t="s">
        <v>10522</v>
      </c>
      <c r="E180" s="1662" t="s">
        <v>10523</v>
      </c>
      <c r="F180" s="279" t="s">
        <v>10503</v>
      </c>
      <c r="G180" s="279" t="s">
        <v>719</v>
      </c>
      <c r="H180" s="279" t="s">
        <v>8467</v>
      </c>
      <c r="I180" s="1030" t="s">
        <v>47</v>
      </c>
      <c r="J180" s="95"/>
      <c r="K180" s="1523"/>
      <c r="L180" s="1444">
        <v>43833.0</v>
      </c>
      <c r="M180" s="277" t="s">
        <v>96</v>
      </c>
      <c r="N180" s="277" t="s">
        <v>97</v>
      </c>
      <c r="O180" s="277" t="s">
        <v>98</v>
      </c>
      <c r="P180" s="278"/>
      <c r="Q180" s="278"/>
      <c r="R180" s="278"/>
      <c r="S180" s="95"/>
      <c r="T180" s="254"/>
      <c r="U180" s="254"/>
      <c r="V180" s="254"/>
      <c r="W180" s="254"/>
      <c r="X180" s="254"/>
      <c r="Y180" s="254"/>
      <c r="Z180" s="254"/>
      <c r="AA180" s="254"/>
      <c r="AB180" s="254"/>
      <c r="AC180" s="254"/>
      <c r="AD180" s="254"/>
      <c r="AE180" s="254"/>
      <c r="AF180" s="254"/>
      <c r="AG180" s="254"/>
      <c r="AH180" s="7"/>
      <c r="AI180" s="7"/>
      <c r="AJ180" s="7"/>
      <c r="AK180" s="7"/>
      <c r="AL180" s="7"/>
      <c r="AM180" s="7"/>
      <c r="AN180" s="7"/>
      <c r="AO180" s="7"/>
      <c r="AP180" s="7"/>
    </row>
    <row r="181">
      <c r="A181" s="277" t="s">
        <v>10524</v>
      </c>
      <c r="B181" s="252" t="s">
        <v>10518</v>
      </c>
      <c r="C181" s="252" t="s">
        <v>8841</v>
      </c>
      <c r="D181" s="252" t="s">
        <v>10525</v>
      </c>
      <c r="E181" s="1545" t="s">
        <v>10526</v>
      </c>
      <c r="F181" s="1009">
        <v>43833.0</v>
      </c>
      <c r="G181" s="279" t="s">
        <v>8467</v>
      </c>
      <c r="H181" s="279" t="s">
        <v>8467</v>
      </c>
      <c r="I181" s="1030" t="s">
        <v>48</v>
      </c>
      <c r="J181" s="254"/>
      <c r="K181" s="1663" t="str">
        <f t="shared" ref="K181:K182" si="4">HYPERLINK("https://tangramcare.atlassian.net/browse/P2BN-3020","P2BN-3020")</f>
        <v>P2BN-3020</v>
      </c>
      <c r="L181" s="1444">
        <v>43833.0</v>
      </c>
      <c r="M181" s="277" t="s">
        <v>96</v>
      </c>
      <c r="N181" s="277" t="s">
        <v>97</v>
      </c>
      <c r="O181" s="277" t="s">
        <v>98</v>
      </c>
      <c r="P181" s="278"/>
      <c r="Q181" s="278"/>
      <c r="R181" s="278"/>
      <c r="S181" s="95"/>
      <c r="T181" s="254"/>
      <c r="U181" s="254"/>
      <c r="V181" s="254"/>
      <c r="W181" s="254"/>
      <c r="X181" s="254"/>
      <c r="Y181" s="254"/>
      <c r="Z181" s="254"/>
      <c r="AA181" s="254"/>
      <c r="AB181" s="254"/>
      <c r="AC181" s="254"/>
      <c r="AD181" s="254"/>
      <c r="AE181" s="254"/>
      <c r="AF181" s="254"/>
      <c r="AG181" s="254"/>
      <c r="AH181" s="7"/>
      <c r="AI181" s="7"/>
      <c r="AJ181" s="7"/>
      <c r="AK181" s="7"/>
      <c r="AL181" s="7"/>
      <c r="AM181" s="7"/>
      <c r="AN181" s="7"/>
      <c r="AO181" s="7"/>
      <c r="AP181" s="7"/>
    </row>
    <row r="182">
      <c r="A182" s="277" t="s">
        <v>10527</v>
      </c>
      <c r="B182" s="252" t="s">
        <v>10518</v>
      </c>
      <c r="C182" s="252" t="s">
        <v>8844</v>
      </c>
      <c r="D182" s="252" t="s">
        <v>10528</v>
      </c>
      <c r="E182" s="1545" t="s">
        <v>10529</v>
      </c>
      <c r="F182" s="1009">
        <v>43833.0</v>
      </c>
      <c r="G182" s="279" t="s">
        <v>6624</v>
      </c>
      <c r="H182" s="279" t="s">
        <v>8467</v>
      </c>
      <c r="I182" s="1030" t="s">
        <v>48</v>
      </c>
      <c r="J182" s="254"/>
      <c r="K182" s="1663" t="str">
        <f t="shared" si="4"/>
        <v>P2BN-3020</v>
      </c>
      <c r="L182" s="1444">
        <v>43833.0</v>
      </c>
      <c r="M182" s="277" t="s">
        <v>96</v>
      </c>
      <c r="N182" s="277" t="s">
        <v>97</v>
      </c>
      <c r="O182" s="277" t="s">
        <v>98</v>
      </c>
      <c r="P182" s="278"/>
      <c r="Q182" s="278"/>
      <c r="R182" s="278"/>
      <c r="S182" s="95"/>
      <c r="T182" s="254"/>
      <c r="U182" s="254"/>
      <c r="V182" s="254"/>
      <c r="W182" s="254"/>
      <c r="X182" s="254"/>
      <c r="Y182" s="254"/>
      <c r="Z182" s="254"/>
      <c r="AA182" s="254"/>
      <c r="AB182" s="254"/>
      <c r="AC182" s="254"/>
      <c r="AD182" s="254"/>
      <c r="AE182" s="254"/>
      <c r="AF182" s="254"/>
      <c r="AG182" s="254"/>
      <c r="AH182" s="7"/>
      <c r="AI182" s="7"/>
      <c r="AJ182" s="7"/>
      <c r="AK182" s="7"/>
      <c r="AL182" s="7"/>
      <c r="AM182" s="7"/>
      <c r="AN182" s="7"/>
      <c r="AO182" s="7"/>
      <c r="AP182" s="7"/>
    </row>
    <row r="183">
      <c r="A183" s="277" t="s">
        <v>10530</v>
      </c>
      <c r="B183" s="252" t="s">
        <v>10518</v>
      </c>
      <c r="C183" s="252" t="s">
        <v>8847</v>
      </c>
      <c r="D183" s="252" t="s">
        <v>10531</v>
      </c>
      <c r="E183" s="1545" t="s">
        <v>10532</v>
      </c>
      <c r="F183" s="1009">
        <v>43833.0</v>
      </c>
      <c r="G183" s="279" t="s">
        <v>6624</v>
      </c>
      <c r="H183" s="279" t="s">
        <v>8467</v>
      </c>
      <c r="I183" s="1509"/>
      <c r="J183" s="963"/>
      <c r="K183" s="1523"/>
      <c r="L183" s="1444">
        <v>43833.0</v>
      </c>
      <c r="M183" s="277" t="s">
        <v>96</v>
      </c>
      <c r="N183" s="277" t="s">
        <v>97</v>
      </c>
      <c r="O183" s="277" t="s">
        <v>98</v>
      </c>
      <c r="P183" s="278"/>
      <c r="Q183" s="278"/>
      <c r="R183" s="278"/>
      <c r="S183" s="95"/>
      <c r="T183" s="254"/>
      <c r="U183" s="254"/>
      <c r="V183" s="254"/>
      <c r="W183" s="254"/>
      <c r="X183" s="254"/>
      <c r="Y183" s="254"/>
      <c r="Z183" s="254"/>
      <c r="AA183" s="254"/>
      <c r="AB183" s="254"/>
      <c r="AC183" s="254"/>
      <c r="AD183" s="254"/>
      <c r="AE183" s="254"/>
      <c r="AF183" s="254"/>
      <c r="AG183" s="254"/>
      <c r="AH183" s="7"/>
      <c r="AI183" s="7"/>
      <c r="AJ183" s="7"/>
      <c r="AK183" s="7"/>
      <c r="AL183" s="7"/>
      <c r="AM183" s="7"/>
      <c r="AN183" s="7"/>
      <c r="AO183" s="7"/>
      <c r="AP183" s="7"/>
    </row>
    <row r="184">
      <c r="A184" s="277" t="s">
        <v>10533</v>
      </c>
      <c r="B184" s="252" t="s">
        <v>10518</v>
      </c>
      <c r="C184" s="252" t="s">
        <v>8850</v>
      </c>
      <c r="D184" s="252" t="s">
        <v>10534</v>
      </c>
      <c r="E184" s="111" t="s">
        <v>10535</v>
      </c>
      <c r="F184" s="279" t="s">
        <v>10503</v>
      </c>
      <c r="G184" s="279" t="s">
        <v>719</v>
      </c>
      <c r="H184" s="279" t="s">
        <v>8467</v>
      </c>
      <c r="I184" s="1509"/>
      <c r="J184" s="95"/>
      <c r="K184" s="1523"/>
      <c r="L184" s="1444">
        <v>43833.0</v>
      </c>
      <c r="M184" s="277" t="s">
        <v>96</v>
      </c>
      <c r="N184" s="277" t="s">
        <v>97</v>
      </c>
      <c r="O184" s="277" t="s">
        <v>98</v>
      </c>
      <c r="P184" s="278"/>
      <c r="Q184" s="278"/>
      <c r="R184" s="278"/>
      <c r="S184" s="95"/>
      <c r="T184" s="254"/>
      <c r="U184" s="254"/>
      <c r="V184" s="254"/>
      <c r="W184" s="254"/>
      <c r="X184" s="254"/>
      <c r="Y184" s="254"/>
      <c r="Z184" s="254"/>
      <c r="AA184" s="254"/>
      <c r="AB184" s="254"/>
      <c r="AC184" s="254"/>
      <c r="AD184" s="254"/>
      <c r="AE184" s="254"/>
      <c r="AF184" s="254"/>
      <c r="AG184" s="254"/>
      <c r="AH184" s="7"/>
      <c r="AI184" s="7"/>
      <c r="AJ184" s="7"/>
      <c r="AK184" s="7"/>
      <c r="AL184" s="7"/>
      <c r="AM184" s="7"/>
      <c r="AN184" s="7"/>
      <c r="AO184" s="7"/>
      <c r="AP184" s="7"/>
    </row>
    <row r="185">
      <c r="A185" s="277" t="s">
        <v>10536</v>
      </c>
      <c r="B185" s="252" t="s">
        <v>10537</v>
      </c>
      <c r="C185" s="252" t="s">
        <v>8833</v>
      </c>
      <c r="D185" s="252" t="s">
        <v>10538</v>
      </c>
      <c r="E185" s="1545" t="s">
        <v>10539</v>
      </c>
      <c r="F185" s="279" t="s">
        <v>10503</v>
      </c>
      <c r="G185" s="279" t="s">
        <v>719</v>
      </c>
      <c r="H185" s="279" t="s">
        <v>8467</v>
      </c>
      <c r="I185" s="1509"/>
      <c r="J185" s="95"/>
      <c r="K185" s="1523"/>
      <c r="L185" s="1444">
        <v>43833.0</v>
      </c>
      <c r="M185" s="277" t="s">
        <v>96</v>
      </c>
      <c r="N185" s="277" t="s">
        <v>97</v>
      </c>
      <c r="O185" s="277" t="s">
        <v>98</v>
      </c>
      <c r="P185" s="278"/>
      <c r="Q185" s="278"/>
      <c r="R185" s="278"/>
      <c r="S185" s="95"/>
      <c r="T185" s="254"/>
      <c r="U185" s="254"/>
      <c r="V185" s="254"/>
      <c r="W185" s="254"/>
      <c r="X185" s="254"/>
      <c r="Y185" s="254"/>
      <c r="Z185" s="254"/>
      <c r="AA185" s="254"/>
      <c r="AB185" s="254"/>
      <c r="AC185" s="254"/>
      <c r="AD185" s="254"/>
      <c r="AE185" s="254"/>
      <c r="AF185" s="254"/>
      <c r="AG185" s="254"/>
      <c r="AH185" s="7"/>
      <c r="AI185" s="7"/>
      <c r="AJ185" s="7"/>
      <c r="AK185" s="7"/>
      <c r="AL185" s="7"/>
      <c r="AM185" s="7"/>
      <c r="AN185" s="7"/>
      <c r="AO185" s="7"/>
      <c r="AP185" s="7"/>
    </row>
    <row r="186">
      <c r="A186" s="277" t="s">
        <v>10540</v>
      </c>
      <c r="B186" s="252" t="s">
        <v>10537</v>
      </c>
      <c r="C186" s="252" t="s">
        <v>8838</v>
      </c>
      <c r="D186" s="252" t="s">
        <v>10541</v>
      </c>
      <c r="E186" s="1662" t="s">
        <v>10523</v>
      </c>
      <c r="F186" s="279" t="s">
        <v>10503</v>
      </c>
      <c r="G186" s="279" t="s">
        <v>719</v>
      </c>
      <c r="H186" s="279" t="s">
        <v>8467</v>
      </c>
      <c r="I186" s="1509"/>
      <c r="J186" s="95"/>
      <c r="K186" s="1523"/>
      <c r="L186" s="1444">
        <v>43833.0</v>
      </c>
      <c r="M186" s="277" t="s">
        <v>96</v>
      </c>
      <c r="N186" s="277" t="s">
        <v>97</v>
      </c>
      <c r="O186" s="277" t="s">
        <v>98</v>
      </c>
      <c r="P186" s="278"/>
      <c r="Q186" s="278"/>
      <c r="R186" s="278"/>
      <c r="S186" s="95"/>
      <c r="T186" s="254"/>
      <c r="U186" s="254"/>
      <c r="V186" s="254"/>
      <c r="W186" s="254"/>
      <c r="X186" s="254"/>
      <c r="Y186" s="254"/>
      <c r="Z186" s="254"/>
      <c r="AA186" s="254"/>
      <c r="AB186" s="254"/>
      <c r="AC186" s="254"/>
      <c r="AD186" s="254"/>
      <c r="AE186" s="254"/>
      <c r="AF186" s="254"/>
      <c r="AG186" s="254"/>
      <c r="AH186" s="7"/>
      <c r="AI186" s="7"/>
      <c r="AJ186" s="7"/>
      <c r="AK186" s="7"/>
      <c r="AL186" s="7"/>
      <c r="AM186" s="7"/>
      <c r="AN186" s="7"/>
      <c r="AO186" s="7"/>
      <c r="AP186" s="7"/>
    </row>
    <row r="187">
      <c r="A187" s="277" t="s">
        <v>10542</v>
      </c>
      <c r="B187" s="252" t="s">
        <v>10537</v>
      </c>
      <c r="C187" s="252" t="s">
        <v>8841</v>
      </c>
      <c r="D187" s="252" t="s">
        <v>10543</v>
      </c>
      <c r="E187" s="1545" t="s">
        <v>10544</v>
      </c>
      <c r="F187" s="279" t="s">
        <v>10503</v>
      </c>
      <c r="G187" s="279" t="s">
        <v>719</v>
      </c>
      <c r="H187" s="279" t="s">
        <v>8467</v>
      </c>
      <c r="I187" s="1509"/>
      <c r="J187" s="95"/>
      <c r="K187" s="1523"/>
      <c r="L187" s="1444">
        <v>43833.0</v>
      </c>
      <c r="M187" s="277" t="s">
        <v>96</v>
      </c>
      <c r="N187" s="277" t="s">
        <v>97</v>
      </c>
      <c r="O187" s="277" t="s">
        <v>98</v>
      </c>
      <c r="P187" s="278"/>
      <c r="Q187" s="278"/>
      <c r="R187" s="278"/>
      <c r="S187" s="95"/>
      <c r="T187" s="254"/>
      <c r="U187" s="254"/>
      <c r="V187" s="254"/>
      <c r="W187" s="254"/>
      <c r="X187" s="254"/>
      <c r="Y187" s="254"/>
      <c r="Z187" s="254"/>
      <c r="AA187" s="254"/>
      <c r="AB187" s="254"/>
      <c r="AC187" s="254"/>
      <c r="AD187" s="254"/>
      <c r="AE187" s="254"/>
      <c r="AF187" s="254"/>
      <c r="AG187" s="254"/>
      <c r="AH187" s="7"/>
      <c r="AI187" s="7"/>
      <c r="AJ187" s="7"/>
      <c r="AK187" s="7"/>
      <c r="AL187" s="7"/>
      <c r="AM187" s="7"/>
      <c r="AN187" s="7"/>
      <c r="AO187" s="7"/>
      <c r="AP187" s="7"/>
    </row>
    <row r="188">
      <c r="A188" s="277" t="s">
        <v>10545</v>
      </c>
      <c r="B188" s="252" t="s">
        <v>10537</v>
      </c>
      <c r="C188" s="252" t="s">
        <v>8844</v>
      </c>
      <c r="D188" s="252" t="s">
        <v>10546</v>
      </c>
      <c r="E188" s="1545" t="s">
        <v>10547</v>
      </c>
      <c r="F188" s="279" t="s">
        <v>10503</v>
      </c>
      <c r="G188" s="279" t="s">
        <v>719</v>
      </c>
      <c r="H188" s="279" t="s">
        <v>8467</v>
      </c>
      <c r="I188" s="1509"/>
      <c r="J188" s="95"/>
      <c r="K188" s="1523"/>
      <c r="L188" s="1444">
        <v>43833.0</v>
      </c>
      <c r="M188" s="277" t="s">
        <v>96</v>
      </c>
      <c r="N188" s="277" t="s">
        <v>97</v>
      </c>
      <c r="O188" s="277" t="s">
        <v>98</v>
      </c>
      <c r="P188" s="278"/>
      <c r="Q188" s="278"/>
      <c r="R188" s="278"/>
      <c r="S188" s="95"/>
      <c r="T188" s="254"/>
      <c r="U188" s="254"/>
      <c r="V188" s="254"/>
      <c r="W188" s="254"/>
      <c r="X188" s="254"/>
      <c r="Y188" s="254"/>
      <c r="Z188" s="254"/>
      <c r="AA188" s="254"/>
      <c r="AB188" s="254"/>
      <c r="AC188" s="254"/>
      <c r="AD188" s="254"/>
      <c r="AE188" s="254"/>
      <c r="AF188" s="254"/>
      <c r="AG188" s="254"/>
      <c r="AH188" s="7"/>
      <c r="AI188" s="7"/>
      <c r="AJ188" s="7"/>
      <c r="AK188" s="7"/>
      <c r="AL188" s="7"/>
      <c r="AM188" s="7"/>
      <c r="AN188" s="7"/>
      <c r="AO188" s="7"/>
      <c r="AP188" s="7"/>
    </row>
    <row r="189">
      <c r="A189" s="277" t="s">
        <v>10548</v>
      </c>
      <c r="B189" s="252" t="s">
        <v>10537</v>
      </c>
      <c r="C189" s="252" t="s">
        <v>8847</v>
      </c>
      <c r="D189" s="252" t="s">
        <v>10549</v>
      </c>
      <c r="E189" s="1545" t="s">
        <v>10550</v>
      </c>
      <c r="F189" s="279" t="s">
        <v>10446</v>
      </c>
      <c r="G189" s="279" t="s">
        <v>8467</v>
      </c>
      <c r="H189" s="279" t="s">
        <v>8467</v>
      </c>
      <c r="I189" s="1030" t="s">
        <v>48</v>
      </c>
      <c r="J189" s="95"/>
      <c r="K189" s="1663" t="str">
        <f t="shared" ref="K189:K190" si="5">HYPERLINK("https://tangramcare.atlassian.net/browse/P2BN-3020","P2BN-3020")</f>
        <v>P2BN-3020</v>
      </c>
      <c r="L189" s="1444">
        <v>43833.0</v>
      </c>
      <c r="M189" s="277" t="s">
        <v>96</v>
      </c>
      <c r="N189" s="277" t="s">
        <v>97</v>
      </c>
      <c r="O189" s="277" t="s">
        <v>98</v>
      </c>
      <c r="P189" s="278"/>
      <c r="Q189" s="278"/>
      <c r="R189" s="278"/>
      <c r="S189" s="95"/>
      <c r="T189" s="254"/>
      <c r="U189" s="254"/>
      <c r="V189" s="254"/>
      <c r="W189" s="254"/>
      <c r="X189" s="254"/>
      <c r="Y189" s="254"/>
      <c r="Z189" s="254"/>
      <c r="AA189" s="254"/>
      <c r="AB189" s="254"/>
      <c r="AC189" s="254"/>
      <c r="AD189" s="254"/>
      <c r="AE189" s="254"/>
      <c r="AF189" s="254"/>
      <c r="AG189" s="254"/>
      <c r="AH189" s="7"/>
      <c r="AI189" s="7"/>
      <c r="AJ189" s="7"/>
      <c r="AK189" s="7"/>
      <c r="AL189" s="7"/>
      <c r="AM189" s="7"/>
      <c r="AN189" s="7"/>
      <c r="AO189" s="7"/>
      <c r="AP189" s="7"/>
    </row>
    <row r="190">
      <c r="A190" s="277" t="s">
        <v>10551</v>
      </c>
      <c r="B190" s="252" t="s">
        <v>10537</v>
      </c>
      <c r="C190" s="252" t="s">
        <v>8850</v>
      </c>
      <c r="D190" s="252" t="s">
        <v>10552</v>
      </c>
      <c r="E190" s="618" t="s">
        <v>10553</v>
      </c>
      <c r="F190" s="279" t="s">
        <v>10446</v>
      </c>
      <c r="G190" s="279" t="s">
        <v>8467</v>
      </c>
      <c r="H190" s="279" t="s">
        <v>8467</v>
      </c>
      <c r="I190" s="1030" t="s">
        <v>48</v>
      </c>
      <c r="J190" s="95"/>
      <c r="K190" s="1663" t="str">
        <f t="shared" si="5"/>
        <v>P2BN-3020</v>
      </c>
      <c r="L190" s="1444">
        <v>43833.0</v>
      </c>
      <c r="M190" s="277" t="s">
        <v>96</v>
      </c>
      <c r="N190" s="277" t="s">
        <v>97</v>
      </c>
      <c r="O190" s="277" t="s">
        <v>98</v>
      </c>
      <c r="P190" s="278"/>
      <c r="Q190" s="278"/>
      <c r="R190" s="278"/>
      <c r="S190" s="95"/>
      <c r="T190" s="254"/>
      <c r="U190" s="254"/>
      <c r="V190" s="254"/>
      <c r="W190" s="254"/>
      <c r="X190" s="254"/>
      <c r="Y190" s="254"/>
      <c r="Z190" s="254"/>
      <c r="AA190" s="254"/>
      <c r="AB190" s="254"/>
      <c r="AC190" s="254"/>
      <c r="AD190" s="254"/>
      <c r="AE190" s="254"/>
      <c r="AF190" s="254"/>
      <c r="AG190" s="254"/>
      <c r="AH190" s="7"/>
      <c r="AI190" s="7"/>
      <c r="AJ190" s="7"/>
      <c r="AK190" s="7"/>
      <c r="AL190" s="7"/>
      <c r="AM190" s="7"/>
      <c r="AN190" s="7"/>
      <c r="AO190" s="7"/>
      <c r="AP190" s="7"/>
    </row>
    <row r="191">
      <c r="A191" s="1664" t="s">
        <v>10554</v>
      </c>
      <c r="B191" s="1665"/>
      <c r="C191" s="1665"/>
      <c r="D191" s="1666"/>
      <c r="E191" s="1667"/>
      <c r="F191" s="1667"/>
      <c r="G191" s="1667"/>
      <c r="H191" s="1667"/>
      <c r="I191" s="1667"/>
      <c r="J191" s="1667"/>
      <c r="K191" s="1668"/>
      <c r="L191" s="1667"/>
      <c r="M191" s="1667"/>
      <c r="N191" s="1667"/>
      <c r="O191" s="1667"/>
      <c r="P191" s="1667"/>
      <c r="Q191" s="1667"/>
      <c r="R191" s="1666"/>
      <c r="S191" s="1669"/>
      <c r="T191" s="1667"/>
      <c r="U191" s="1667"/>
      <c r="V191" s="1667"/>
      <c r="W191" s="1667"/>
      <c r="X191" s="1667"/>
      <c r="Y191" s="1667"/>
      <c r="Z191" s="1667"/>
      <c r="AA191" s="1667"/>
      <c r="AB191" s="1667"/>
      <c r="AC191" s="1667"/>
      <c r="AD191" s="1667"/>
      <c r="AE191" s="1667"/>
      <c r="AF191" s="1667"/>
      <c r="AG191" s="1667"/>
      <c r="AH191" s="1670"/>
      <c r="AI191" s="1670"/>
      <c r="AJ191" s="1670"/>
      <c r="AK191" s="1670"/>
      <c r="AL191" s="1670"/>
      <c r="AM191" s="1670"/>
      <c r="AN191" s="1670"/>
      <c r="AO191" s="1670"/>
      <c r="AP191" s="1670"/>
    </row>
    <row r="192">
      <c r="A192" s="278" t="s">
        <v>10555</v>
      </c>
      <c r="B192" s="281" t="s">
        <v>10556</v>
      </c>
      <c r="C192" s="281" t="s">
        <v>8833</v>
      </c>
      <c r="D192" s="277" t="s">
        <v>10557</v>
      </c>
      <c r="E192" s="1354" t="s">
        <v>10558</v>
      </c>
      <c r="F192" s="305">
        <v>43930.0</v>
      </c>
      <c r="G192" s="279" t="s">
        <v>383</v>
      </c>
      <c r="H192" s="277" t="s">
        <v>383</v>
      </c>
      <c r="I192" s="277" t="s">
        <v>966</v>
      </c>
      <c r="J192" s="279"/>
      <c r="K192" s="1644"/>
      <c r="L192" s="305">
        <v>43930.0</v>
      </c>
      <c r="M192" s="277" t="s">
        <v>96</v>
      </c>
      <c r="N192" s="277" t="s">
        <v>249</v>
      </c>
      <c r="O192" s="277" t="s">
        <v>98</v>
      </c>
      <c r="P192" s="962">
        <v>43791.0</v>
      </c>
      <c r="Q192" s="278"/>
      <c r="R192" s="278" t="s">
        <v>99</v>
      </c>
      <c r="S192" s="95"/>
      <c r="T192" s="254"/>
      <c r="U192" s="254"/>
      <c r="V192" s="254"/>
      <c r="W192" s="254"/>
      <c r="X192" s="254"/>
      <c r="Y192" s="254"/>
      <c r="Z192" s="254"/>
      <c r="AA192" s="254"/>
      <c r="AB192" s="254"/>
      <c r="AC192" s="254"/>
      <c r="AD192" s="254"/>
      <c r="AE192" s="254"/>
      <c r="AF192" s="254"/>
      <c r="AG192" s="254"/>
      <c r="AH192" s="7"/>
      <c r="AI192" s="7"/>
      <c r="AJ192" s="7"/>
      <c r="AK192" s="7"/>
      <c r="AL192" s="7"/>
      <c r="AM192" s="7"/>
      <c r="AN192" s="7"/>
      <c r="AO192" s="7"/>
      <c r="AP192" s="7"/>
    </row>
    <row r="193">
      <c r="A193" s="278" t="s">
        <v>10559</v>
      </c>
      <c r="B193" s="281" t="s">
        <v>10556</v>
      </c>
      <c r="C193" s="281" t="s">
        <v>8838</v>
      </c>
      <c r="D193" s="277" t="s">
        <v>10560</v>
      </c>
      <c r="E193" s="1354" t="s">
        <v>10561</v>
      </c>
      <c r="F193" s="305">
        <v>43930.0</v>
      </c>
      <c r="G193" s="279" t="s">
        <v>383</v>
      </c>
      <c r="H193" s="277" t="s">
        <v>383</v>
      </c>
      <c r="I193" s="277" t="s">
        <v>966</v>
      </c>
      <c r="J193" s="279"/>
      <c r="K193" s="1644"/>
      <c r="L193" s="305">
        <v>43930.0</v>
      </c>
      <c r="M193" s="277" t="s">
        <v>96</v>
      </c>
      <c r="N193" s="277" t="s">
        <v>249</v>
      </c>
      <c r="O193" s="277" t="s">
        <v>98</v>
      </c>
      <c r="P193" s="962">
        <v>43791.0</v>
      </c>
      <c r="Q193" s="278"/>
      <c r="R193" s="278" t="s">
        <v>99</v>
      </c>
      <c r="S193" s="95"/>
      <c r="T193" s="254"/>
      <c r="U193" s="254"/>
      <c r="V193" s="254"/>
      <c r="W193" s="254"/>
      <c r="X193" s="254"/>
      <c r="Y193" s="254"/>
      <c r="Z193" s="254"/>
      <c r="AA193" s="254"/>
      <c r="AB193" s="254"/>
      <c r="AC193" s="254"/>
      <c r="AD193" s="254"/>
      <c r="AE193" s="254"/>
      <c r="AF193" s="254"/>
      <c r="AG193" s="254"/>
      <c r="AH193" s="7"/>
      <c r="AI193" s="7"/>
      <c r="AJ193" s="7"/>
      <c r="AK193" s="7"/>
      <c r="AL193" s="7"/>
      <c r="AM193" s="7"/>
      <c r="AN193" s="7"/>
      <c r="AO193" s="7"/>
      <c r="AP193" s="7"/>
    </row>
    <row r="194">
      <c r="A194" s="278" t="s">
        <v>10562</v>
      </c>
      <c r="B194" s="281" t="s">
        <v>10556</v>
      </c>
      <c r="C194" s="281" t="s">
        <v>8841</v>
      </c>
      <c r="D194" s="277" t="s">
        <v>10563</v>
      </c>
      <c r="E194" s="1354" t="s">
        <v>10564</v>
      </c>
      <c r="F194" s="305">
        <v>43930.0</v>
      </c>
      <c r="G194" s="279" t="s">
        <v>383</v>
      </c>
      <c r="H194" s="277" t="s">
        <v>383</v>
      </c>
      <c r="I194" s="277" t="s">
        <v>966</v>
      </c>
      <c r="J194" s="279"/>
      <c r="K194" s="1644"/>
      <c r="L194" s="305">
        <v>43930.0</v>
      </c>
      <c r="M194" s="277" t="s">
        <v>96</v>
      </c>
      <c r="N194" s="277" t="s">
        <v>249</v>
      </c>
      <c r="O194" s="277" t="s">
        <v>98</v>
      </c>
      <c r="P194" s="962">
        <v>43791.0</v>
      </c>
      <c r="Q194" s="278"/>
      <c r="R194" s="278" t="s">
        <v>99</v>
      </c>
      <c r="S194" s="95"/>
      <c r="T194" s="254"/>
      <c r="U194" s="254"/>
      <c r="V194" s="254"/>
      <c r="W194" s="254"/>
      <c r="X194" s="254"/>
      <c r="Y194" s="254"/>
      <c r="Z194" s="254"/>
      <c r="AA194" s="254"/>
      <c r="AB194" s="254"/>
      <c r="AC194" s="254"/>
      <c r="AD194" s="254"/>
      <c r="AE194" s="254"/>
      <c r="AF194" s="254"/>
      <c r="AG194" s="254"/>
      <c r="AH194" s="7"/>
      <c r="AI194" s="7"/>
      <c r="AJ194" s="7"/>
      <c r="AK194" s="7"/>
      <c r="AL194" s="7"/>
      <c r="AM194" s="7"/>
      <c r="AN194" s="7"/>
      <c r="AO194" s="7"/>
      <c r="AP194" s="7"/>
    </row>
    <row r="195">
      <c r="A195" s="278" t="s">
        <v>10565</v>
      </c>
      <c r="B195" s="281" t="s">
        <v>10556</v>
      </c>
      <c r="C195" s="281" t="s">
        <v>8844</v>
      </c>
      <c r="D195" s="277" t="s">
        <v>10566</v>
      </c>
      <c r="E195" s="1354" t="s">
        <v>10567</v>
      </c>
      <c r="F195" s="305">
        <v>43930.0</v>
      </c>
      <c r="G195" s="279" t="s">
        <v>383</v>
      </c>
      <c r="H195" s="277" t="s">
        <v>383</v>
      </c>
      <c r="I195" s="277" t="s">
        <v>966</v>
      </c>
      <c r="J195" s="279"/>
      <c r="K195" s="1644"/>
      <c r="L195" s="305">
        <v>43930.0</v>
      </c>
      <c r="M195" s="277" t="s">
        <v>96</v>
      </c>
      <c r="N195" s="277" t="s">
        <v>249</v>
      </c>
      <c r="O195" s="277" t="s">
        <v>98</v>
      </c>
      <c r="P195" s="962">
        <v>43791.0</v>
      </c>
      <c r="Q195" s="278"/>
      <c r="R195" s="278" t="s">
        <v>99</v>
      </c>
      <c r="S195" s="95"/>
      <c r="T195" s="254"/>
      <c r="U195" s="254"/>
      <c r="V195" s="254"/>
      <c r="W195" s="254"/>
      <c r="X195" s="254"/>
      <c r="Y195" s="254"/>
      <c r="Z195" s="254"/>
      <c r="AA195" s="254"/>
      <c r="AB195" s="254"/>
      <c r="AC195" s="254"/>
      <c r="AD195" s="254"/>
      <c r="AE195" s="254"/>
      <c r="AF195" s="254"/>
      <c r="AG195" s="254"/>
      <c r="AH195" s="7"/>
      <c r="AI195" s="7"/>
      <c r="AJ195" s="7"/>
      <c r="AK195" s="7"/>
      <c r="AL195" s="7"/>
      <c r="AM195" s="7"/>
      <c r="AN195" s="7"/>
      <c r="AO195" s="7"/>
      <c r="AP195" s="7"/>
    </row>
    <row r="196">
      <c r="A196" s="278" t="s">
        <v>10568</v>
      </c>
      <c r="B196" s="281" t="s">
        <v>10556</v>
      </c>
      <c r="C196" s="281" t="s">
        <v>8847</v>
      </c>
      <c r="D196" s="277" t="s">
        <v>10569</v>
      </c>
      <c r="E196" s="1354" t="s">
        <v>10570</v>
      </c>
      <c r="F196" s="305">
        <v>43930.0</v>
      </c>
      <c r="G196" s="279" t="s">
        <v>383</v>
      </c>
      <c r="H196" s="277" t="s">
        <v>383</v>
      </c>
      <c r="I196" s="277" t="s">
        <v>966</v>
      </c>
      <c r="J196" s="279"/>
      <c r="K196" s="1644"/>
      <c r="L196" s="305">
        <v>43930.0</v>
      </c>
      <c r="M196" s="277" t="s">
        <v>96</v>
      </c>
      <c r="N196" s="277" t="s">
        <v>249</v>
      </c>
      <c r="O196" s="277" t="s">
        <v>98</v>
      </c>
      <c r="P196" s="962">
        <v>43791.0</v>
      </c>
      <c r="Q196" s="278"/>
      <c r="R196" s="278" t="s">
        <v>99</v>
      </c>
      <c r="S196" s="95"/>
      <c r="T196" s="254"/>
      <c r="U196" s="254"/>
      <c r="V196" s="254"/>
      <c r="W196" s="254"/>
      <c r="X196" s="254"/>
      <c r="Y196" s="254"/>
      <c r="Z196" s="254"/>
      <c r="AA196" s="254"/>
      <c r="AB196" s="254"/>
      <c r="AC196" s="254"/>
      <c r="AD196" s="254"/>
      <c r="AE196" s="254"/>
      <c r="AF196" s="254"/>
      <c r="AG196" s="254"/>
      <c r="AH196" s="7"/>
      <c r="AI196" s="7"/>
      <c r="AJ196" s="7"/>
      <c r="AK196" s="7"/>
      <c r="AL196" s="7"/>
      <c r="AM196" s="7"/>
      <c r="AN196" s="7"/>
      <c r="AO196" s="7"/>
      <c r="AP196" s="7"/>
    </row>
    <row r="197">
      <c r="A197" s="277" t="s">
        <v>10571</v>
      </c>
      <c r="B197" s="281" t="s">
        <v>10556</v>
      </c>
      <c r="C197" s="1671" t="s">
        <v>8850</v>
      </c>
      <c r="D197" s="277" t="s">
        <v>10572</v>
      </c>
      <c r="E197" s="1354" t="s">
        <v>10573</v>
      </c>
      <c r="F197" s="305">
        <v>43930.0</v>
      </c>
      <c r="G197" s="279" t="s">
        <v>383</v>
      </c>
      <c r="H197" s="277" t="s">
        <v>383</v>
      </c>
      <c r="I197" s="277" t="s">
        <v>966</v>
      </c>
      <c r="J197" s="279"/>
      <c r="K197" s="1644"/>
      <c r="L197" s="305">
        <v>43930.0</v>
      </c>
      <c r="M197" s="277" t="s">
        <v>96</v>
      </c>
      <c r="N197" s="277" t="s">
        <v>249</v>
      </c>
      <c r="O197" s="277" t="s">
        <v>98</v>
      </c>
      <c r="P197" s="962">
        <v>43791.0</v>
      </c>
      <c r="Q197" s="278"/>
      <c r="R197" s="278" t="s">
        <v>99</v>
      </c>
      <c r="S197" s="95"/>
      <c r="T197" s="254"/>
      <c r="U197" s="254"/>
      <c r="V197" s="254"/>
      <c r="W197" s="254"/>
      <c r="X197" s="254"/>
      <c r="Y197" s="254"/>
      <c r="Z197" s="254"/>
      <c r="AA197" s="254"/>
      <c r="AB197" s="254"/>
      <c r="AC197" s="254"/>
      <c r="AD197" s="254"/>
      <c r="AE197" s="254"/>
      <c r="AF197" s="254"/>
      <c r="AG197" s="254"/>
      <c r="AH197" s="7"/>
      <c r="AI197" s="7"/>
      <c r="AJ197" s="7"/>
      <c r="AK197" s="7"/>
      <c r="AL197" s="7"/>
      <c r="AM197" s="7"/>
      <c r="AN197" s="7"/>
      <c r="AO197" s="7"/>
      <c r="AP197" s="7"/>
    </row>
    <row r="198">
      <c r="A198" s="278" t="s">
        <v>10574</v>
      </c>
      <c r="B198" s="281" t="s">
        <v>10575</v>
      </c>
      <c r="C198" s="281" t="s">
        <v>8833</v>
      </c>
      <c r="D198" s="277" t="s">
        <v>10576</v>
      </c>
      <c r="E198" s="1354" t="s">
        <v>10577</v>
      </c>
      <c r="F198" s="305">
        <v>43930.0</v>
      </c>
      <c r="G198" s="279" t="s">
        <v>383</v>
      </c>
      <c r="H198" s="277" t="s">
        <v>383</v>
      </c>
      <c r="I198" s="277" t="s">
        <v>966</v>
      </c>
      <c r="J198" s="279"/>
      <c r="K198" s="1644"/>
      <c r="L198" s="305">
        <v>43930.0</v>
      </c>
      <c r="M198" s="277" t="s">
        <v>96</v>
      </c>
      <c r="N198" s="277" t="s">
        <v>249</v>
      </c>
      <c r="O198" s="277" t="s">
        <v>98</v>
      </c>
      <c r="P198" s="962">
        <v>43791.0</v>
      </c>
      <c r="Q198" s="278"/>
      <c r="R198" s="278" t="s">
        <v>99</v>
      </c>
      <c r="S198" s="95"/>
      <c r="T198" s="254"/>
      <c r="U198" s="254"/>
      <c r="V198" s="254"/>
      <c r="W198" s="254"/>
      <c r="X198" s="254"/>
      <c r="Y198" s="254"/>
      <c r="Z198" s="254"/>
      <c r="AA198" s="254"/>
      <c r="AB198" s="254"/>
      <c r="AC198" s="254"/>
      <c r="AD198" s="254"/>
      <c r="AE198" s="254"/>
      <c r="AF198" s="254"/>
      <c r="AG198" s="254"/>
      <c r="AH198" s="7"/>
      <c r="AI198" s="7"/>
      <c r="AJ198" s="7"/>
      <c r="AK198" s="7"/>
      <c r="AL198" s="7"/>
      <c r="AM198" s="7"/>
      <c r="AN198" s="7"/>
      <c r="AO198" s="7"/>
      <c r="AP198" s="7"/>
    </row>
    <row r="199">
      <c r="A199" s="278" t="s">
        <v>10578</v>
      </c>
      <c r="B199" s="281" t="s">
        <v>10575</v>
      </c>
      <c r="C199" s="281" t="s">
        <v>8838</v>
      </c>
      <c r="D199" s="277" t="s">
        <v>10579</v>
      </c>
      <c r="E199" s="1354" t="s">
        <v>10580</v>
      </c>
      <c r="F199" s="305">
        <v>43930.0</v>
      </c>
      <c r="G199" s="279" t="s">
        <v>383</v>
      </c>
      <c r="H199" s="277" t="s">
        <v>383</v>
      </c>
      <c r="I199" s="277" t="s">
        <v>966</v>
      </c>
      <c r="J199" s="279"/>
      <c r="K199" s="1644"/>
      <c r="L199" s="305">
        <v>43930.0</v>
      </c>
      <c r="M199" s="277" t="s">
        <v>96</v>
      </c>
      <c r="N199" s="277" t="s">
        <v>249</v>
      </c>
      <c r="O199" s="277" t="s">
        <v>98</v>
      </c>
      <c r="P199" s="962">
        <v>43791.0</v>
      </c>
      <c r="Q199" s="278"/>
      <c r="R199" s="278" t="s">
        <v>99</v>
      </c>
      <c r="S199" s="95"/>
      <c r="T199" s="254"/>
      <c r="U199" s="254"/>
      <c r="V199" s="254"/>
      <c r="W199" s="254"/>
      <c r="X199" s="254"/>
      <c r="Y199" s="254"/>
      <c r="Z199" s="254"/>
      <c r="AA199" s="254"/>
      <c r="AB199" s="254"/>
      <c r="AC199" s="254"/>
      <c r="AD199" s="254"/>
      <c r="AE199" s="254"/>
      <c r="AF199" s="254"/>
      <c r="AG199" s="254"/>
      <c r="AH199" s="7"/>
      <c r="AI199" s="7"/>
      <c r="AJ199" s="7"/>
      <c r="AK199" s="7"/>
      <c r="AL199" s="7"/>
      <c r="AM199" s="7"/>
      <c r="AN199" s="7"/>
      <c r="AO199" s="7"/>
      <c r="AP199" s="7"/>
    </row>
    <row r="200">
      <c r="A200" s="278" t="s">
        <v>10581</v>
      </c>
      <c r="B200" s="281" t="s">
        <v>10575</v>
      </c>
      <c r="C200" s="281" t="s">
        <v>8841</v>
      </c>
      <c r="D200" s="277" t="s">
        <v>10582</v>
      </c>
      <c r="E200" s="1354" t="s">
        <v>10583</v>
      </c>
      <c r="F200" s="305">
        <v>43930.0</v>
      </c>
      <c r="G200" s="279" t="s">
        <v>383</v>
      </c>
      <c r="H200" s="277" t="s">
        <v>383</v>
      </c>
      <c r="I200" s="277" t="s">
        <v>966</v>
      </c>
      <c r="J200" s="279"/>
      <c r="K200" s="1644"/>
      <c r="L200" s="305">
        <v>43930.0</v>
      </c>
      <c r="M200" s="277" t="s">
        <v>96</v>
      </c>
      <c r="N200" s="277" t="s">
        <v>249</v>
      </c>
      <c r="O200" s="277" t="s">
        <v>98</v>
      </c>
      <c r="P200" s="962">
        <v>43791.0</v>
      </c>
      <c r="Q200" s="278"/>
      <c r="R200" s="278" t="s">
        <v>99</v>
      </c>
      <c r="S200" s="95"/>
      <c r="T200" s="254"/>
      <c r="U200" s="254"/>
      <c r="V200" s="254"/>
      <c r="W200" s="254"/>
      <c r="X200" s="254"/>
      <c r="Y200" s="254"/>
      <c r="Z200" s="254"/>
      <c r="AA200" s="254"/>
      <c r="AB200" s="254"/>
      <c r="AC200" s="254"/>
      <c r="AD200" s="254"/>
      <c r="AE200" s="254"/>
      <c r="AF200" s="254"/>
      <c r="AG200" s="254"/>
      <c r="AH200" s="7"/>
      <c r="AI200" s="7"/>
      <c r="AJ200" s="7"/>
      <c r="AK200" s="7"/>
      <c r="AL200" s="7"/>
      <c r="AM200" s="7"/>
      <c r="AN200" s="7"/>
      <c r="AO200" s="7"/>
      <c r="AP200" s="7"/>
    </row>
    <row r="201">
      <c r="A201" s="278" t="s">
        <v>10584</v>
      </c>
      <c r="B201" s="281" t="s">
        <v>10575</v>
      </c>
      <c r="C201" s="281" t="s">
        <v>8844</v>
      </c>
      <c r="D201" s="277" t="s">
        <v>10585</v>
      </c>
      <c r="E201" s="1354" t="s">
        <v>10586</v>
      </c>
      <c r="F201" s="305">
        <v>43930.0</v>
      </c>
      <c r="G201" s="279" t="s">
        <v>383</v>
      </c>
      <c r="H201" s="277" t="s">
        <v>383</v>
      </c>
      <c r="I201" s="277" t="s">
        <v>966</v>
      </c>
      <c r="J201" s="279"/>
      <c r="K201" s="1644"/>
      <c r="L201" s="305">
        <v>43930.0</v>
      </c>
      <c r="M201" s="277" t="s">
        <v>96</v>
      </c>
      <c r="N201" s="277" t="s">
        <v>249</v>
      </c>
      <c r="O201" s="277" t="s">
        <v>98</v>
      </c>
      <c r="P201" s="962">
        <v>43791.0</v>
      </c>
      <c r="Q201" s="278"/>
      <c r="R201" s="278" t="s">
        <v>99</v>
      </c>
      <c r="S201" s="95"/>
      <c r="T201" s="254"/>
      <c r="U201" s="254"/>
      <c r="V201" s="254"/>
      <c r="W201" s="254"/>
      <c r="X201" s="254"/>
      <c r="Y201" s="254"/>
      <c r="Z201" s="254"/>
      <c r="AA201" s="254"/>
      <c r="AB201" s="254"/>
      <c r="AC201" s="254"/>
      <c r="AD201" s="254"/>
      <c r="AE201" s="254"/>
      <c r="AF201" s="254"/>
      <c r="AG201" s="254"/>
      <c r="AH201" s="7"/>
      <c r="AI201" s="7"/>
      <c r="AJ201" s="7"/>
      <c r="AK201" s="7"/>
      <c r="AL201" s="7"/>
      <c r="AM201" s="7"/>
      <c r="AN201" s="7"/>
      <c r="AO201" s="7"/>
      <c r="AP201" s="7"/>
    </row>
    <row r="202">
      <c r="A202" s="278" t="s">
        <v>10587</v>
      </c>
      <c r="B202" s="281" t="s">
        <v>10575</v>
      </c>
      <c r="C202" s="281" t="s">
        <v>8847</v>
      </c>
      <c r="D202" s="277" t="s">
        <v>10588</v>
      </c>
      <c r="E202" s="1354" t="s">
        <v>10589</v>
      </c>
      <c r="F202" s="305">
        <v>43930.0</v>
      </c>
      <c r="G202" s="279" t="s">
        <v>383</v>
      </c>
      <c r="H202" s="277" t="s">
        <v>383</v>
      </c>
      <c r="I202" s="277" t="s">
        <v>966</v>
      </c>
      <c r="J202" s="279"/>
      <c r="K202" s="1644"/>
      <c r="L202" s="305">
        <v>43930.0</v>
      </c>
      <c r="M202" s="277" t="s">
        <v>96</v>
      </c>
      <c r="N202" s="277" t="s">
        <v>249</v>
      </c>
      <c r="O202" s="277" t="s">
        <v>98</v>
      </c>
      <c r="P202" s="962">
        <v>43791.0</v>
      </c>
      <c r="Q202" s="278"/>
      <c r="R202" s="278" t="s">
        <v>99</v>
      </c>
      <c r="S202" s="95"/>
      <c r="T202" s="254"/>
      <c r="U202" s="254"/>
      <c r="V202" s="254"/>
      <c r="W202" s="254"/>
      <c r="X202" s="254"/>
      <c r="Y202" s="254"/>
      <c r="Z202" s="254"/>
      <c r="AA202" s="254"/>
      <c r="AB202" s="254"/>
      <c r="AC202" s="254"/>
      <c r="AD202" s="254"/>
      <c r="AE202" s="254"/>
      <c r="AF202" s="254"/>
      <c r="AG202" s="254"/>
      <c r="AH202" s="7"/>
      <c r="AI202" s="7"/>
      <c r="AJ202" s="7"/>
      <c r="AK202" s="7"/>
      <c r="AL202" s="7"/>
      <c r="AM202" s="7"/>
      <c r="AN202" s="7"/>
      <c r="AO202" s="7"/>
      <c r="AP202" s="7"/>
    </row>
    <row r="203">
      <c r="A203" s="278" t="s">
        <v>10590</v>
      </c>
      <c r="B203" s="281" t="s">
        <v>10575</v>
      </c>
      <c r="C203" s="281" t="s">
        <v>8850</v>
      </c>
      <c r="D203" s="277" t="s">
        <v>10591</v>
      </c>
      <c r="E203" s="1354" t="s">
        <v>10592</v>
      </c>
      <c r="F203" s="305">
        <v>43930.0</v>
      </c>
      <c r="G203" s="279" t="s">
        <v>383</v>
      </c>
      <c r="H203" s="277" t="s">
        <v>383</v>
      </c>
      <c r="I203" s="277" t="s">
        <v>966</v>
      </c>
      <c r="J203" s="279"/>
      <c r="K203" s="1644"/>
      <c r="L203" s="305">
        <v>43930.0</v>
      </c>
      <c r="M203" s="277" t="s">
        <v>96</v>
      </c>
      <c r="N203" s="277" t="s">
        <v>249</v>
      </c>
      <c r="O203" s="277" t="s">
        <v>98</v>
      </c>
      <c r="P203" s="962">
        <v>43791.0</v>
      </c>
      <c r="Q203" s="278"/>
      <c r="R203" s="278" t="s">
        <v>99</v>
      </c>
      <c r="S203" s="95"/>
      <c r="T203" s="254"/>
      <c r="U203" s="254"/>
      <c r="V203" s="254"/>
      <c r="W203" s="254"/>
      <c r="X203" s="254"/>
      <c r="Y203" s="254"/>
      <c r="Z203" s="254"/>
      <c r="AA203" s="254"/>
      <c r="AB203" s="254"/>
      <c r="AC203" s="254"/>
      <c r="AD203" s="254"/>
      <c r="AE203" s="254"/>
      <c r="AF203" s="254"/>
      <c r="AG203" s="254"/>
      <c r="AH203" s="7"/>
      <c r="AI203" s="7"/>
      <c r="AJ203" s="7"/>
      <c r="AK203" s="7"/>
      <c r="AL203" s="7"/>
      <c r="AM203" s="7"/>
      <c r="AN203" s="7"/>
      <c r="AO203" s="7"/>
      <c r="AP203" s="7"/>
    </row>
    <row r="204">
      <c r="A204" s="278" t="s">
        <v>10593</v>
      </c>
      <c r="B204" s="281" t="s">
        <v>10297</v>
      </c>
      <c r="C204" s="1453" t="s">
        <v>10594</v>
      </c>
      <c r="D204" s="277" t="s">
        <v>10595</v>
      </c>
      <c r="E204" s="277" t="s">
        <v>10596</v>
      </c>
      <c r="F204" s="961">
        <v>43931.0</v>
      </c>
      <c r="G204" s="277" t="s">
        <v>383</v>
      </c>
      <c r="H204" s="277" t="s">
        <v>383</v>
      </c>
      <c r="I204" s="277" t="s">
        <v>48</v>
      </c>
      <c r="J204" s="277"/>
      <c r="K204" s="1523" t="s">
        <v>10597</v>
      </c>
      <c r="L204" s="1444">
        <v>43931.0</v>
      </c>
      <c r="M204" s="277" t="s">
        <v>96</v>
      </c>
      <c r="N204" s="277" t="s">
        <v>249</v>
      </c>
      <c r="O204" s="277" t="s">
        <v>98</v>
      </c>
      <c r="P204" s="962">
        <v>43791.0</v>
      </c>
      <c r="Q204" s="278"/>
      <c r="R204" s="278" t="s">
        <v>99</v>
      </c>
      <c r="S204" s="95"/>
      <c r="T204" s="254"/>
      <c r="U204" s="254"/>
      <c r="V204" s="254"/>
      <c r="W204" s="254"/>
      <c r="X204" s="254"/>
      <c r="Y204" s="254"/>
      <c r="Z204" s="254"/>
      <c r="AA204" s="254"/>
      <c r="AB204" s="254"/>
      <c r="AC204" s="254"/>
      <c r="AD204" s="254"/>
      <c r="AE204" s="254"/>
      <c r="AF204" s="254"/>
      <c r="AG204" s="254"/>
      <c r="AH204" s="7"/>
      <c r="AI204" s="7"/>
      <c r="AJ204" s="7"/>
      <c r="AK204" s="7"/>
      <c r="AL204" s="7"/>
      <c r="AM204" s="7"/>
      <c r="AN204" s="7"/>
      <c r="AO204" s="7"/>
      <c r="AP204" s="7"/>
    </row>
    <row r="205">
      <c r="A205" s="278" t="s">
        <v>10598</v>
      </c>
      <c r="B205" s="281" t="s">
        <v>10297</v>
      </c>
      <c r="C205" s="1453" t="s">
        <v>10599</v>
      </c>
      <c r="D205" s="277" t="s">
        <v>10600</v>
      </c>
      <c r="E205" s="277" t="s">
        <v>10601</v>
      </c>
      <c r="F205" s="961">
        <v>43931.0</v>
      </c>
      <c r="G205" s="277" t="s">
        <v>383</v>
      </c>
      <c r="H205" s="277" t="s">
        <v>383</v>
      </c>
      <c r="I205" s="277" t="s">
        <v>48</v>
      </c>
      <c r="J205" s="277"/>
      <c r="K205" s="1523" t="s">
        <v>10597</v>
      </c>
      <c r="L205" s="1444">
        <v>43931.0</v>
      </c>
      <c r="M205" s="277" t="s">
        <v>96</v>
      </c>
      <c r="N205" s="277" t="s">
        <v>249</v>
      </c>
      <c r="O205" s="277" t="s">
        <v>98</v>
      </c>
      <c r="P205" s="962">
        <v>43791.0</v>
      </c>
      <c r="Q205" s="278"/>
      <c r="R205" s="278" t="s">
        <v>99</v>
      </c>
      <c r="S205" s="95"/>
      <c r="T205" s="254"/>
      <c r="U205" s="254"/>
      <c r="V205" s="254"/>
      <c r="W205" s="254"/>
      <c r="X205" s="254"/>
      <c r="Y205" s="254"/>
      <c r="Z205" s="254"/>
      <c r="AA205" s="254"/>
      <c r="AB205" s="254"/>
      <c r="AC205" s="254"/>
      <c r="AD205" s="254"/>
      <c r="AE205" s="254"/>
      <c r="AF205" s="254"/>
      <c r="AG205" s="254"/>
      <c r="AH205" s="7"/>
      <c r="AI205" s="7"/>
      <c r="AJ205" s="7"/>
      <c r="AK205" s="7"/>
      <c r="AL205" s="7"/>
      <c r="AM205" s="7"/>
      <c r="AN205" s="7"/>
      <c r="AO205" s="7"/>
      <c r="AP205" s="7"/>
    </row>
    <row r="206">
      <c r="A206" s="278" t="s">
        <v>10602</v>
      </c>
      <c r="B206" s="281" t="s">
        <v>10297</v>
      </c>
      <c r="C206" s="1453" t="s">
        <v>10603</v>
      </c>
      <c r="D206" s="277" t="s">
        <v>10604</v>
      </c>
      <c r="E206" s="277" t="s">
        <v>10605</v>
      </c>
      <c r="F206" s="961">
        <v>43931.0</v>
      </c>
      <c r="G206" s="277" t="s">
        <v>383</v>
      </c>
      <c r="H206" s="277" t="s">
        <v>383</v>
      </c>
      <c r="I206" s="277" t="s">
        <v>48</v>
      </c>
      <c r="J206" s="277"/>
      <c r="K206" s="1523" t="s">
        <v>10597</v>
      </c>
      <c r="L206" s="1444">
        <v>43931.0</v>
      </c>
      <c r="M206" s="277" t="s">
        <v>96</v>
      </c>
      <c r="N206" s="277" t="s">
        <v>249</v>
      </c>
      <c r="O206" s="277" t="s">
        <v>98</v>
      </c>
      <c r="P206" s="962">
        <v>43791.0</v>
      </c>
      <c r="Q206" s="278"/>
      <c r="R206" s="278" t="s">
        <v>99</v>
      </c>
      <c r="S206" s="95"/>
      <c r="T206" s="254"/>
      <c r="U206" s="254"/>
      <c r="V206" s="254"/>
      <c r="W206" s="254"/>
      <c r="X206" s="254"/>
      <c r="Y206" s="254"/>
      <c r="Z206" s="254"/>
      <c r="AA206" s="254"/>
      <c r="AB206" s="254"/>
      <c r="AC206" s="254"/>
      <c r="AD206" s="254"/>
      <c r="AE206" s="254"/>
      <c r="AF206" s="254"/>
      <c r="AG206" s="254"/>
      <c r="AH206" s="7"/>
      <c r="AI206" s="7"/>
      <c r="AJ206" s="7"/>
      <c r="AK206" s="7"/>
      <c r="AL206" s="7"/>
      <c r="AM206" s="7"/>
      <c r="AN206" s="7"/>
      <c r="AO206" s="7"/>
      <c r="AP206" s="7"/>
    </row>
    <row r="207">
      <c r="A207" s="278" t="s">
        <v>10606</v>
      </c>
      <c r="B207" s="281" t="s">
        <v>10297</v>
      </c>
      <c r="C207" s="1453" t="s">
        <v>10607</v>
      </c>
      <c r="D207" s="277" t="s">
        <v>10608</v>
      </c>
      <c r="E207" s="277" t="s">
        <v>10609</v>
      </c>
      <c r="F207" s="961">
        <v>43931.0</v>
      </c>
      <c r="G207" s="277" t="s">
        <v>383</v>
      </c>
      <c r="H207" s="277" t="s">
        <v>383</v>
      </c>
      <c r="I207" s="277" t="s">
        <v>48</v>
      </c>
      <c r="J207" s="277"/>
      <c r="K207" s="1523" t="s">
        <v>10597</v>
      </c>
      <c r="L207" s="1444">
        <v>43931.0</v>
      </c>
      <c r="M207" s="277" t="s">
        <v>96</v>
      </c>
      <c r="N207" s="277" t="s">
        <v>249</v>
      </c>
      <c r="O207" s="277" t="s">
        <v>98</v>
      </c>
      <c r="P207" s="962">
        <v>43791.0</v>
      </c>
      <c r="Q207" s="278"/>
      <c r="R207" s="278" t="s">
        <v>99</v>
      </c>
      <c r="S207" s="95"/>
      <c r="T207" s="254"/>
      <c r="U207" s="254"/>
      <c r="V207" s="254"/>
      <c r="W207" s="254"/>
      <c r="X207" s="254"/>
      <c r="Y207" s="254"/>
      <c r="Z207" s="254"/>
      <c r="AA207" s="254"/>
      <c r="AB207" s="254"/>
      <c r="AC207" s="254"/>
      <c r="AD207" s="254"/>
      <c r="AE207" s="254"/>
      <c r="AF207" s="254"/>
      <c r="AG207" s="254"/>
      <c r="AH207" s="7"/>
      <c r="AI207" s="7"/>
      <c r="AJ207" s="7"/>
      <c r="AK207" s="7"/>
      <c r="AL207" s="7"/>
      <c r="AM207" s="7"/>
      <c r="AN207" s="7"/>
      <c r="AO207" s="7"/>
      <c r="AP207" s="7"/>
    </row>
    <row r="208">
      <c r="A208" s="278" t="s">
        <v>10610</v>
      </c>
      <c r="B208" s="281" t="s">
        <v>10297</v>
      </c>
      <c r="C208" s="1671" t="s">
        <v>10611</v>
      </c>
      <c r="D208" s="277" t="s">
        <v>10612</v>
      </c>
      <c r="E208" s="277" t="s">
        <v>10613</v>
      </c>
      <c r="F208" s="961">
        <v>43931.0</v>
      </c>
      <c r="G208" s="277" t="s">
        <v>383</v>
      </c>
      <c r="H208" s="277" t="s">
        <v>383</v>
      </c>
      <c r="I208" s="277" t="s">
        <v>48</v>
      </c>
      <c r="J208" s="277"/>
      <c r="K208" s="1523" t="s">
        <v>10597</v>
      </c>
      <c r="L208" s="1444">
        <v>43931.0</v>
      </c>
      <c r="M208" s="277" t="s">
        <v>96</v>
      </c>
      <c r="N208" s="277" t="s">
        <v>249</v>
      </c>
      <c r="O208" s="277" t="s">
        <v>98</v>
      </c>
      <c r="P208" s="962">
        <v>43791.0</v>
      </c>
      <c r="Q208" s="278"/>
      <c r="R208" s="278" t="s">
        <v>99</v>
      </c>
      <c r="S208" s="95"/>
      <c r="T208" s="254"/>
      <c r="U208" s="254"/>
      <c r="V208" s="254"/>
      <c r="W208" s="254"/>
      <c r="X208" s="254"/>
      <c r="Y208" s="254"/>
      <c r="Z208" s="254"/>
      <c r="AA208" s="254"/>
      <c r="AB208" s="254"/>
      <c r="AC208" s="254"/>
      <c r="AD208" s="254"/>
      <c r="AE208" s="254"/>
      <c r="AF208" s="254"/>
      <c r="AG208" s="254"/>
      <c r="AH208" s="7"/>
      <c r="AI208" s="7"/>
      <c r="AJ208" s="7"/>
      <c r="AK208" s="7"/>
      <c r="AL208" s="7"/>
      <c r="AM208" s="7"/>
      <c r="AN208" s="7"/>
      <c r="AO208" s="7"/>
      <c r="AP208" s="7"/>
    </row>
    <row r="209">
      <c r="A209" s="278" t="s">
        <v>10614</v>
      </c>
      <c r="B209" s="281" t="s">
        <v>10297</v>
      </c>
      <c r="C209" s="1671" t="s">
        <v>10615</v>
      </c>
      <c r="D209" s="277" t="s">
        <v>10616</v>
      </c>
      <c r="E209" s="277" t="s">
        <v>10617</v>
      </c>
      <c r="F209" s="961">
        <v>43931.0</v>
      </c>
      <c r="G209" s="277" t="s">
        <v>383</v>
      </c>
      <c r="H209" s="277" t="s">
        <v>383</v>
      </c>
      <c r="I209" s="277" t="s">
        <v>48</v>
      </c>
      <c r="J209" s="277"/>
      <c r="K209" s="1523" t="s">
        <v>10597</v>
      </c>
      <c r="L209" s="1444">
        <v>43931.0</v>
      </c>
      <c r="M209" s="277" t="s">
        <v>96</v>
      </c>
      <c r="N209" s="277" t="s">
        <v>249</v>
      </c>
      <c r="O209" s="277" t="s">
        <v>98</v>
      </c>
      <c r="P209" s="962">
        <v>43791.0</v>
      </c>
      <c r="Q209" s="278"/>
      <c r="R209" s="278" t="s">
        <v>99</v>
      </c>
      <c r="S209" s="95"/>
      <c r="T209" s="254"/>
      <c r="U209" s="254"/>
      <c r="V209" s="254"/>
      <c r="W209" s="254"/>
      <c r="X209" s="254"/>
      <c r="Y209" s="254"/>
      <c r="Z209" s="254"/>
      <c r="AA209" s="254"/>
      <c r="AB209" s="254"/>
      <c r="AC209" s="254"/>
      <c r="AD209" s="254"/>
      <c r="AE209" s="254"/>
      <c r="AF209" s="254"/>
      <c r="AG209" s="254"/>
      <c r="AH209" s="7"/>
      <c r="AI209" s="7"/>
      <c r="AJ209" s="7"/>
      <c r="AK209" s="7"/>
      <c r="AL209" s="7"/>
      <c r="AM209" s="7"/>
      <c r="AN209" s="7"/>
      <c r="AO209" s="7"/>
      <c r="AP209" s="7"/>
    </row>
    <row r="210">
      <c r="A210" s="278" t="s">
        <v>10618</v>
      </c>
      <c r="B210" s="281" t="s">
        <v>10334</v>
      </c>
      <c r="C210" s="1453" t="s">
        <v>10594</v>
      </c>
      <c r="D210" s="277" t="s">
        <v>10619</v>
      </c>
      <c r="E210" s="277" t="s">
        <v>10620</v>
      </c>
      <c r="F210" s="961">
        <v>43931.0</v>
      </c>
      <c r="G210" s="277" t="s">
        <v>383</v>
      </c>
      <c r="H210" s="277" t="s">
        <v>383</v>
      </c>
      <c r="I210" s="277" t="s">
        <v>48</v>
      </c>
      <c r="J210" s="277"/>
      <c r="K210" s="1523" t="s">
        <v>10597</v>
      </c>
      <c r="L210" s="1444">
        <v>43931.0</v>
      </c>
      <c r="M210" s="277" t="s">
        <v>96</v>
      </c>
      <c r="N210" s="277" t="s">
        <v>249</v>
      </c>
      <c r="O210" s="277" t="s">
        <v>98</v>
      </c>
      <c r="P210" s="962">
        <v>43794.0</v>
      </c>
      <c r="Q210" s="278"/>
      <c r="R210" s="278" t="s">
        <v>99</v>
      </c>
      <c r="S210" s="95"/>
      <c r="T210" s="254"/>
      <c r="U210" s="254"/>
      <c r="V210" s="254"/>
      <c r="W210" s="254"/>
      <c r="X210" s="254"/>
      <c r="Y210" s="254"/>
      <c r="Z210" s="254"/>
      <c r="AA210" s="254"/>
      <c r="AB210" s="254"/>
      <c r="AC210" s="254"/>
      <c r="AD210" s="254"/>
      <c r="AE210" s="254"/>
      <c r="AF210" s="254"/>
      <c r="AG210" s="254"/>
      <c r="AH210" s="7"/>
      <c r="AI210" s="7"/>
      <c r="AJ210" s="7"/>
      <c r="AK210" s="7"/>
      <c r="AL210" s="7"/>
      <c r="AM210" s="7"/>
      <c r="AN210" s="7"/>
      <c r="AO210" s="7"/>
      <c r="AP210" s="7"/>
    </row>
    <row r="211">
      <c r="A211" s="278" t="s">
        <v>10621</v>
      </c>
      <c r="B211" s="281" t="s">
        <v>10334</v>
      </c>
      <c r="C211" s="1453" t="s">
        <v>10599</v>
      </c>
      <c r="D211" s="277" t="s">
        <v>10622</v>
      </c>
      <c r="E211" s="277" t="s">
        <v>10623</v>
      </c>
      <c r="F211" s="961">
        <v>43931.0</v>
      </c>
      <c r="G211" s="277" t="s">
        <v>383</v>
      </c>
      <c r="H211" s="277" t="s">
        <v>383</v>
      </c>
      <c r="I211" s="277" t="s">
        <v>48</v>
      </c>
      <c r="J211" s="277"/>
      <c r="K211" s="1523" t="s">
        <v>10597</v>
      </c>
      <c r="L211" s="1444">
        <v>43931.0</v>
      </c>
      <c r="M211" s="277" t="s">
        <v>96</v>
      </c>
      <c r="N211" s="277" t="s">
        <v>249</v>
      </c>
      <c r="O211" s="277" t="s">
        <v>98</v>
      </c>
      <c r="P211" s="962">
        <v>43794.0</v>
      </c>
      <c r="Q211" s="278"/>
      <c r="R211" s="278" t="s">
        <v>99</v>
      </c>
      <c r="S211" s="95"/>
      <c r="T211" s="254"/>
      <c r="U211" s="254"/>
      <c r="V211" s="254"/>
      <c r="W211" s="254"/>
      <c r="X211" s="254"/>
      <c r="Y211" s="254"/>
      <c r="Z211" s="254"/>
      <c r="AA211" s="254"/>
      <c r="AB211" s="254"/>
      <c r="AC211" s="254"/>
      <c r="AD211" s="254"/>
      <c r="AE211" s="254"/>
      <c r="AF211" s="254"/>
      <c r="AG211" s="254"/>
      <c r="AH211" s="7"/>
      <c r="AI211" s="7"/>
      <c r="AJ211" s="7"/>
      <c r="AK211" s="7"/>
      <c r="AL211" s="7"/>
      <c r="AM211" s="7"/>
      <c r="AN211" s="7"/>
      <c r="AO211" s="7"/>
      <c r="AP211" s="7"/>
    </row>
    <row r="212">
      <c r="A212" s="278" t="s">
        <v>10624</v>
      </c>
      <c r="B212" s="281" t="s">
        <v>10334</v>
      </c>
      <c r="C212" s="1453" t="s">
        <v>10603</v>
      </c>
      <c r="D212" s="277" t="s">
        <v>10625</v>
      </c>
      <c r="E212" s="277" t="s">
        <v>10626</v>
      </c>
      <c r="F212" s="961">
        <v>43931.0</v>
      </c>
      <c r="G212" s="277" t="s">
        <v>383</v>
      </c>
      <c r="H212" s="277" t="s">
        <v>383</v>
      </c>
      <c r="I212" s="277" t="s">
        <v>48</v>
      </c>
      <c r="J212" s="277"/>
      <c r="K212" s="1523" t="s">
        <v>10597</v>
      </c>
      <c r="L212" s="1444">
        <v>43931.0</v>
      </c>
      <c r="M212" s="277" t="s">
        <v>96</v>
      </c>
      <c r="N212" s="277" t="s">
        <v>249</v>
      </c>
      <c r="O212" s="277" t="s">
        <v>98</v>
      </c>
      <c r="P212" s="962">
        <v>43794.0</v>
      </c>
      <c r="Q212" s="278"/>
      <c r="R212" s="278" t="s">
        <v>99</v>
      </c>
      <c r="S212" s="95"/>
      <c r="T212" s="254"/>
      <c r="U212" s="254"/>
      <c r="V212" s="254"/>
      <c r="W212" s="254"/>
      <c r="X212" s="254"/>
      <c r="Y212" s="254"/>
      <c r="Z212" s="254"/>
      <c r="AA212" s="254"/>
      <c r="AB212" s="254"/>
      <c r="AC212" s="254"/>
      <c r="AD212" s="254"/>
      <c r="AE212" s="254"/>
      <c r="AF212" s="254"/>
      <c r="AG212" s="254"/>
      <c r="AH212" s="7"/>
      <c r="AI212" s="7"/>
      <c r="AJ212" s="7"/>
      <c r="AK212" s="7"/>
      <c r="AL212" s="7"/>
      <c r="AM212" s="7"/>
      <c r="AN212" s="7"/>
      <c r="AO212" s="7"/>
      <c r="AP212" s="7"/>
    </row>
    <row r="213">
      <c r="A213" s="278" t="s">
        <v>10627</v>
      </c>
      <c r="B213" s="281" t="s">
        <v>10334</v>
      </c>
      <c r="C213" s="1453" t="s">
        <v>10607</v>
      </c>
      <c r="D213" s="277" t="s">
        <v>10628</v>
      </c>
      <c r="E213" s="277" t="s">
        <v>10629</v>
      </c>
      <c r="F213" s="961">
        <v>43931.0</v>
      </c>
      <c r="G213" s="277" t="s">
        <v>383</v>
      </c>
      <c r="H213" s="277" t="s">
        <v>383</v>
      </c>
      <c r="I213" s="277" t="s">
        <v>48</v>
      </c>
      <c r="J213" s="277"/>
      <c r="K213" s="1523" t="s">
        <v>10597</v>
      </c>
      <c r="L213" s="1444">
        <v>43931.0</v>
      </c>
      <c r="M213" s="277" t="s">
        <v>96</v>
      </c>
      <c r="N213" s="277" t="s">
        <v>249</v>
      </c>
      <c r="O213" s="277" t="s">
        <v>98</v>
      </c>
      <c r="P213" s="962">
        <v>43794.0</v>
      </c>
      <c r="Q213" s="278"/>
      <c r="R213" s="278" t="s">
        <v>99</v>
      </c>
      <c r="S213" s="95"/>
      <c r="T213" s="254"/>
      <c r="U213" s="254"/>
      <c r="V213" s="254"/>
      <c r="W213" s="254"/>
      <c r="X213" s="254"/>
      <c r="Y213" s="254"/>
      <c r="Z213" s="254"/>
      <c r="AA213" s="254"/>
      <c r="AB213" s="254"/>
      <c r="AC213" s="254"/>
      <c r="AD213" s="254"/>
      <c r="AE213" s="254"/>
      <c r="AF213" s="254"/>
      <c r="AG213" s="254"/>
      <c r="AH213" s="7"/>
      <c r="AI213" s="7"/>
      <c r="AJ213" s="7"/>
      <c r="AK213" s="7"/>
      <c r="AL213" s="7"/>
      <c r="AM213" s="7"/>
      <c r="AN213" s="7"/>
      <c r="AO213" s="7"/>
      <c r="AP213" s="7"/>
    </row>
    <row r="214">
      <c r="A214" s="278" t="s">
        <v>10630</v>
      </c>
      <c r="B214" s="281" t="s">
        <v>10334</v>
      </c>
      <c r="C214" s="1671" t="s">
        <v>10611</v>
      </c>
      <c r="D214" s="277" t="s">
        <v>10631</v>
      </c>
      <c r="E214" s="277" t="s">
        <v>10632</v>
      </c>
      <c r="F214" s="961">
        <v>43931.0</v>
      </c>
      <c r="G214" s="277" t="s">
        <v>383</v>
      </c>
      <c r="H214" s="277" t="s">
        <v>383</v>
      </c>
      <c r="I214" s="277" t="s">
        <v>48</v>
      </c>
      <c r="J214" s="277"/>
      <c r="K214" s="1523" t="s">
        <v>10597</v>
      </c>
      <c r="L214" s="1444">
        <v>43931.0</v>
      </c>
      <c r="M214" s="277" t="s">
        <v>96</v>
      </c>
      <c r="N214" s="277" t="s">
        <v>249</v>
      </c>
      <c r="O214" s="277" t="s">
        <v>98</v>
      </c>
      <c r="P214" s="962">
        <v>43794.0</v>
      </c>
      <c r="Q214" s="278"/>
      <c r="R214" s="278" t="s">
        <v>99</v>
      </c>
      <c r="S214" s="95"/>
      <c r="T214" s="254"/>
      <c r="U214" s="254"/>
      <c r="V214" s="254"/>
      <c r="W214" s="254"/>
      <c r="X214" s="254"/>
      <c r="Y214" s="254"/>
      <c r="Z214" s="254"/>
      <c r="AA214" s="254"/>
      <c r="AB214" s="254"/>
      <c r="AC214" s="254"/>
      <c r="AD214" s="254"/>
      <c r="AE214" s="254"/>
      <c r="AF214" s="254"/>
      <c r="AG214" s="254"/>
      <c r="AH214" s="7"/>
      <c r="AI214" s="7"/>
      <c r="AJ214" s="7"/>
      <c r="AK214" s="7"/>
      <c r="AL214" s="7"/>
      <c r="AM214" s="7"/>
      <c r="AN214" s="7"/>
      <c r="AO214" s="7"/>
      <c r="AP214" s="7"/>
    </row>
    <row r="215">
      <c r="A215" s="278" t="s">
        <v>10633</v>
      </c>
      <c r="B215" s="281" t="s">
        <v>10334</v>
      </c>
      <c r="C215" s="1671" t="s">
        <v>10615</v>
      </c>
      <c r="D215" s="277" t="s">
        <v>10634</v>
      </c>
      <c r="E215" s="277" t="s">
        <v>10635</v>
      </c>
      <c r="F215" s="961">
        <v>43931.0</v>
      </c>
      <c r="G215" s="277" t="s">
        <v>383</v>
      </c>
      <c r="H215" s="277" t="s">
        <v>383</v>
      </c>
      <c r="I215" s="277" t="s">
        <v>48</v>
      </c>
      <c r="J215" s="277"/>
      <c r="K215" s="1523" t="s">
        <v>10597</v>
      </c>
      <c r="L215" s="1444">
        <v>43931.0</v>
      </c>
      <c r="M215" s="277" t="s">
        <v>96</v>
      </c>
      <c r="N215" s="277" t="s">
        <v>249</v>
      </c>
      <c r="O215" s="277" t="s">
        <v>98</v>
      </c>
      <c r="P215" s="962">
        <v>43794.0</v>
      </c>
      <c r="Q215" s="278"/>
      <c r="R215" s="278" t="s">
        <v>99</v>
      </c>
      <c r="S215" s="95"/>
      <c r="T215" s="254"/>
      <c r="U215" s="254"/>
      <c r="V215" s="254"/>
      <c r="W215" s="254"/>
      <c r="X215" s="254"/>
      <c r="Y215" s="254"/>
      <c r="Z215" s="254"/>
      <c r="AA215" s="254"/>
      <c r="AB215" s="254"/>
      <c r="AC215" s="254"/>
      <c r="AD215" s="254"/>
      <c r="AE215" s="254"/>
      <c r="AF215" s="254"/>
      <c r="AG215" s="254"/>
      <c r="AH215" s="7"/>
      <c r="AI215" s="7"/>
      <c r="AJ215" s="7"/>
      <c r="AK215" s="7"/>
      <c r="AL215" s="7"/>
      <c r="AM215" s="7"/>
      <c r="AN215" s="7"/>
      <c r="AO215" s="7"/>
      <c r="AP215" s="7"/>
    </row>
    <row r="216">
      <c r="A216" s="278" t="s">
        <v>10636</v>
      </c>
      <c r="B216" s="281" t="s">
        <v>10637</v>
      </c>
      <c r="C216" s="1453" t="s">
        <v>10594</v>
      </c>
      <c r="D216" s="277" t="s">
        <v>10638</v>
      </c>
      <c r="E216" s="277" t="s">
        <v>10639</v>
      </c>
      <c r="F216" s="961">
        <v>43931.0</v>
      </c>
      <c r="G216" s="277" t="s">
        <v>383</v>
      </c>
      <c r="H216" s="277" t="s">
        <v>383</v>
      </c>
      <c r="I216" s="277" t="s">
        <v>48</v>
      </c>
      <c r="J216" s="277"/>
      <c r="K216" s="1523" t="s">
        <v>10640</v>
      </c>
      <c r="L216" s="1444">
        <v>43931.0</v>
      </c>
      <c r="M216" s="277" t="s">
        <v>96</v>
      </c>
      <c r="N216" s="277" t="s">
        <v>249</v>
      </c>
      <c r="O216" s="277" t="s">
        <v>98</v>
      </c>
      <c r="P216" s="962">
        <v>43794.0</v>
      </c>
      <c r="Q216" s="278"/>
      <c r="R216" s="278" t="s">
        <v>99</v>
      </c>
      <c r="S216" s="95"/>
      <c r="T216" s="254"/>
      <c r="U216" s="254"/>
      <c r="V216" s="254"/>
      <c r="W216" s="254"/>
      <c r="X216" s="254"/>
      <c r="Y216" s="254"/>
      <c r="Z216" s="254"/>
      <c r="AA216" s="254"/>
      <c r="AB216" s="254"/>
      <c r="AC216" s="254"/>
      <c r="AD216" s="254"/>
      <c r="AE216" s="254"/>
      <c r="AF216" s="254"/>
      <c r="AG216" s="254"/>
      <c r="AH216" s="7"/>
      <c r="AI216" s="7"/>
      <c r="AJ216" s="7"/>
      <c r="AK216" s="7"/>
      <c r="AL216" s="7"/>
      <c r="AM216" s="7"/>
      <c r="AN216" s="7"/>
      <c r="AO216" s="7"/>
      <c r="AP216" s="7"/>
    </row>
    <row r="217">
      <c r="A217" s="278" t="s">
        <v>10641</v>
      </c>
      <c r="B217" s="281" t="s">
        <v>10637</v>
      </c>
      <c r="C217" s="1453" t="s">
        <v>10599</v>
      </c>
      <c r="D217" s="277" t="s">
        <v>10642</v>
      </c>
      <c r="E217" s="277" t="s">
        <v>10643</v>
      </c>
      <c r="F217" s="961">
        <v>43931.0</v>
      </c>
      <c r="G217" s="277" t="s">
        <v>383</v>
      </c>
      <c r="H217" s="277" t="s">
        <v>383</v>
      </c>
      <c r="I217" s="277" t="s">
        <v>48</v>
      </c>
      <c r="J217" s="277"/>
      <c r="K217" s="1523" t="s">
        <v>10640</v>
      </c>
      <c r="L217" s="1444">
        <v>43931.0</v>
      </c>
      <c r="M217" s="277" t="s">
        <v>96</v>
      </c>
      <c r="N217" s="277" t="s">
        <v>249</v>
      </c>
      <c r="O217" s="277" t="s">
        <v>98</v>
      </c>
      <c r="P217" s="962">
        <v>43794.0</v>
      </c>
      <c r="Q217" s="278"/>
      <c r="R217" s="278" t="s">
        <v>99</v>
      </c>
      <c r="S217" s="95"/>
      <c r="T217" s="254"/>
      <c r="U217" s="254"/>
      <c r="V217" s="254"/>
      <c r="W217" s="254"/>
      <c r="X217" s="254"/>
      <c r="Y217" s="254"/>
      <c r="Z217" s="254"/>
      <c r="AA217" s="254"/>
      <c r="AB217" s="254"/>
      <c r="AC217" s="254"/>
      <c r="AD217" s="254"/>
      <c r="AE217" s="254"/>
      <c r="AF217" s="254"/>
      <c r="AG217" s="254"/>
      <c r="AH217" s="7"/>
      <c r="AI217" s="7"/>
      <c r="AJ217" s="7"/>
      <c r="AK217" s="7"/>
      <c r="AL217" s="7"/>
      <c r="AM217" s="7"/>
      <c r="AN217" s="7"/>
      <c r="AO217" s="7"/>
      <c r="AP217" s="7"/>
    </row>
    <row r="218">
      <c r="A218" s="278" t="s">
        <v>10644</v>
      </c>
      <c r="B218" s="281" t="s">
        <v>10637</v>
      </c>
      <c r="C218" s="1453" t="s">
        <v>10603</v>
      </c>
      <c r="D218" s="277" t="s">
        <v>10645</v>
      </c>
      <c r="E218" s="277" t="s">
        <v>10646</v>
      </c>
      <c r="F218" s="961">
        <v>43931.0</v>
      </c>
      <c r="G218" s="277" t="s">
        <v>383</v>
      </c>
      <c r="H218" s="277" t="s">
        <v>383</v>
      </c>
      <c r="I218" s="277" t="s">
        <v>48</v>
      </c>
      <c r="J218" s="277"/>
      <c r="K218" s="1523" t="s">
        <v>10640</v>
      </c>
      <c r="L218" s="1444">
        <v>43931.0</v>
      </c>
      <c r="M218" s="277" t="s">
        <v>96</v>
      </c>
      <c r="N218" s="277" t="s">
        <v>249</v>
      </c>
      <c r="O218" s="277" t="s">
        <v>98</v>
      </c>
      <c r="P218" s="962">
        <v>43794.0</v>
      </c>
      <c r="Q218" s="278"/>
      <c r="R218" s="278" t="s">
        <v>99</v>
      </c>
      <c r="S218" s="95"/>
      <c r="T218" s="254"/>
      <c r="U218" s="254"/>
      <c r="V218" s="254"/>
      <c r="W218" s="254"/>
      <c r="X218" s="254"/>
      <c r="Y218" s="254"/>
      <c r="Z218" s="254"/>
      <c r="AA218" s="254"/>
      <c r="AB218" s="254"/>
      <c r="AC218" s="254"/>
      <c r="AD218" s="254"/>
      <c r="AE218" s="254"/>
      <c r="AF218" s="254"/>
      <c r="AG218" s="254"/>
      <c r="AH218" s="7"/>
      <c r="AI218" s="7"/>
      <c r="AJ218" s="7"/>
      <c r="AK218" s="7"/>
      <c r="AL218" s="7"/>
      <c r="AM218" s="7"/>
      <c r="AN218" s="7"/>
      <c r="AO218" s="7"/>
      <c r="AP218" s="7"/>
    </row>
    <row r="219">
      <c r="A219" s="278" t="s">
        <v>10647</v>
      </c>
      <c r="B219" s="281" t="s">
        <v>10637</v>
      </c>
      <c r="C219" s="1453" t="s">
        <v>10607</v>
      </c>
      <c r="D219" s="277" t="s">
        <v>10648</v>
      </c>
      <c r="E219" s="277" t="s">
        <v>10649</v>
      </c>
      <c r="F219" s="961">
        <v>43931.0</v>
      </c>
      <c r="G219" s="277" t="s">
        <v>383</v>
      </c>
      <c r="H219" s="277" t="s">
        <v>383</v>
      </c>
      <c r="I219" s="277" t="s">
        <v>48</v>
      </c>
      <c r="J219" s="277"/>
      <c r="K219" s="1523" t="s">
        <v>10640</v>
      </c>
      <c r="L219" s="1444">
        <v>43931.0</v>
      </c>
      <c r="M219" s="277" t="s">
        <v>96</v>
      </c>
      <c r="N219" s="277" t="s">
        <v>249</v>
      </c>
      <c r="O219" s="277" t="s">
        <v>98</v>
      </c>
      <c r="P219" s="962">
        <v>43794.0</v>
      </c>
      <c r="Q219" s="278"/>
      <c r="R219" s="278" t="s">
        <v>99</v>
      </c>
      <c r="S219" s="95"/>
      <c r="T219" s="254"/>
      <c r="U219" s="254"/>
      <c r="V219" s="254"/>
      <c r="W219" s="254"/>
      <c r="X219" s="254"/>
      <c r="Y219" s="254"/>
      <c r="Z219" s="254"/>
      <c r="AA219" s="254"/>
      <c r="AB219" s="254"/>
      <c r="AC219" s="254"/>
      <c r="AD219" s="254"/>
      <c r="AE219" s="254"/>
      <c r="AF219" s="254"/>
      <c r="AG219" s="254"/>
      <c r="AH219" s="7"/>
      <c r="AI219" s="7"/>
      <c r="AJ219" s="7"/>
      <c r="AK219" s="7"/>
      <c r="AL219" s="7"/>
      <c r="AM219" s="7"/>
      <c r="AN219" s="7"/>
      <c r="AO219" s="7"/>
      <c r="AP219" s="7"/>
    </row>
    <row r="220">
      <c r="A220" s="278" t="s">
        <v>10650</v>
      </c>
      <c r="B220" s="281" t="s">
        <v>10637</v>
      </c>
      <c r="C220" s="1671" t="s">
        <v>10611</v>
      </c>
      <c r="D220" s="277" t="s">
        <v>10651</v>
      </c>
      <c r="E220" s="277" t="s">
        <v>10652</v>
      </c>
      <c r="F220" s="961">
        <v>43931.0</v>
      </c>
      <c r="G220" s="277" t="s">
        <v>383</v>
      </c>
      <c r="H220" s="277" t="s">
        <v>383</v>
      </c>
      <c r="I220" s="277" t="s">
        <v>48</v>
      </c>
      <c r="J220" s="277"/>
      <c r="K220" s="1523" t="s">
        <v>10640</v>
      </c>
      <c r="L220" s="1444">
        <v>43931.0</v>
      </c>
      <c r="M220" s="277" t="s">
        <v>96</v>
      </c>
      <c r="N220" s="277" t="s">
        <v>249</v>
      </c>
      <c r="O220" s="277" t="s">
        <v>98</v>
      </c>
      <c r="P220" s="962">
        <v>43794.0</v>
      </c>
      <c r="Q220" s="278"/>
      <c r="R220" s="278" t="s">
        <v>99</v>
      </c>
      <c r="S220" s="95"/>
      <c r="T220" s="254"/>
      <c r="U220" s="254"/>
      <c r="V220" s="254"/>
      <c r="W220" s="254"/>
      <c r="X220" s="254"/>
      <c r="Y220" s="254"/>
      <c r="Z220" s="254"/>
      <c r="AA220" s="254"/>
      <c r="AB220" s="254"/>
      <c r="AC220" s="254"/>
      <c r="AD220" s="254"/>
      <c r="AE220" s="254"/>
      <c r="AF220" s="254"/>
      <c r="AG220" s="254"/>
      <c r="AH220" s="7"/>
      <c r="AI220" s="7"/>
      <c r="AJ220" s="7"/>
      <c r="AK220" s="7"/>
      <c r="AL220" s="7"/>
      <c r="AM220" s="7"/>
      <c r="AN220" s="7"/>
      <c r="AO220" s="7"/>
      <c r="AP220" s="7"/>
    </row>
    <row r="221">
      <c r="A221" s="278" t="s">
        <v>10653</v>
      </c>
      <c r="B221" s="281" t="s">
        <v>10637</v>
      </c>
      <c r="C221" s="1671" t="s">
        <v>10615</v>
      </c>
      <c r="D221" s="277" t="s">
        <v>10654</v>
      </c>
      <c r="E221" s="277" t="s">
        <v>10655</v>
      </c>
      <c r="F221" s="961">
        <v>43931.0</v>
      </c>
      <c r="G221" s="277" t="s">
        <v>383</v>
      </c>
      <c r="H221" s="277" t="s">
        <v>383</v>
      </c>
      <c r="I221" s="277" t="s">
        <v>48</v>
      </c>
      <c r="J221" s="277"/>
      <c r="K221" s="1523" t="s">
        <v>10640</v>
      </c>
      <c r="L221" s="1444">
        <v>43931.0</v>
      </c>
      <c r="M221" s="277" t="s">
        <v>96</v>
      </c>
      <c r="N221" s="277" t="s">
        <v>249</v>
      </c>
      <c r="O221" s="277" t="s">
        <v>98</v>
      </c>
      <c r="P221" s="962">
        <v>43794.0</v>
      </c>
      <c r="Q221" s="278"/>
      <c r="R221" s="278" t="s">
        <v>99</v>
      </c>
      <c r="S221" s="95"/>
      <c r="T221" s="254"/>
      <c r="U221" s="254"/>
      <c r="V221" s="254"/>
      <c r="W221" s="254"/>
      <c r="X221" s="254"/>
      <c r="Y221" s="254"/>
      <c r="Z221" s="254"/>
      <c r="AA221" s="254"/>
      <c r="AB221" s="254"/>
      <c r="AC221" s="254"/>
      <c r="AD221" s="254"/>
      <c r="AE221" s="254"/>
      <c r="AF221" s="254"/>
      <c r="AG221" s="254"/>
      <c r="AH221" s="7"/>
      <c r="AI221" s="7"/>
      <c r="AJ221" s="7"/>
      <c r="AK221" s="7"/>
      <c r="AL221" s="7"/>
      <c r="AM221" s="7"/>
      <c r="AN221" s="7"/>
      <c r="AO221" s="7"/>
      <c r="AP221" s="7"/>
    </row>
    <row r="222">
      <c r="A222" s="1664" t="s">
        <v>10656</v>
      </c>
      <c r="B222" s="1665"/>
      <c r="C222" s="1665"/>
      <c r="D222" s="1666"/>
      <c r="E222" s="1667"/>
      <c r="F222" s="1667"/>
      <c r="G222" s="1667"/>
      <c r="H222" s="1667"/>
      <c r="I222" s="1667"/>
      <c r="J222" s="1667"/>
      <c r="K222" s="1668"/>
      <c r="L222" s="1667"/>
      <c r="M222" s="1667"/>
      <c r="N222" s="1667"/>
      <c r="O222" s="1667"/>
      <c r="P222" s="1667"/>
      <c r="Q222" s="1667"/>
      <c r="R222" s="1666"/>
      <c r="S222" s="1669"/>
      <c r="T222" s="1667"/>
      <c r="U222" s="1667"/>
      <c r="V222" s="1667"/>
      <c r="W222" s="1667"/>
      <c r="X222" s="1667"/>
      <c r="Y222" s="1667"/>
      <c r="Z222" s="1667"/>
      <c r="AA222" s="1667"/>
      <c r="AB222" s="1667"/>
      <c r="AC222" s="1667"/>
      <c r="AD222" s="1667"/>
      <c r="AE222" s="1667"/>
      <c r="AF222" s="1667"/>
      <c r="AG222" s="1667"/>
      <c r="AH222" s="1670"/>
      <c r="AI222" s="1670"/>
      <c r="AJ222" s="1670"/>
      <c r="AK222" s="1670"/>
      <c r="AL222" s="1670"/>
      <c r="AM222" s="1670"/>
      <c r="AN222" s="1670"/>
      <c r="AO222" s="1670"/>
      <c r="AP222" s="1670"/>
    </row>
    <row r="223">
      <c r="A223" s="1672" t="s">
        <v>10657</v>
      </c>
      <c r="B223" s="281" t="s">
        <v>10658</v>
      </c>
      <c r="C223" s="281" t="s">
        <v>8833</v>
      </c>
      <c r="D223" s="279" t="s">
        <v>10659</v>
      </c>
      <c r="E223" s="1354" t="s">
        <v>10660</v>
      </c>
      <c r="F223" s="278"/>
      <c r="G223" s="278"/>
      <c r="H223" s="278"/>
      <c r="I223" s="277" t="s">
        <v>10661</v>
      </c>
      <c r="J223" s="254"/>
      <c r="K223" s="1644"/>
      <c r="L223" s="1651">
        <v>43620.0</v>
      </c>
      <c r="M223" s="277" t="s">
        <v>96</v>
      </c>
      <c r="N223" s="278"/>
      <c r="O223" s="278"/>
      <c r="P223" s="278"/>
      <c r="Q223" s="278"/>
      <c r="R223" s="278" t="s">
        <v>99</v>
      </c>
      <c r="S223" s="95"/>
      <c r="T223" s="254"/>
      <c r="U223" s="254"/>
      <c r="V223" s="254"/>
      <c r="W223" s="254"/>
      <c r="X223" s="254"/>
      <c r="Y223" s="254"/>
      <c r="Z223" s="254"/>
      <c r="AA223" s="254"/>
      <c r="AB223" s="254"/>
      <c r="AC223" s="254"/>
      <c r="AD223" s="254"/>
      <c r="AE223" s="254"/>
      <c r="AF223" s="254"/>
      <c r="AG223" s="254"/>
      <c r="AH223" s="7"/>
      <c r="AI223" s="7"/>
      <c r="AJ223" s="7"/>
      <c r="AK223" s="7"/>
      <c r="AL223" s="7"/>
      <c r="AM223" s="7"/>
      <c r="AN223" s="7"/>
      <c r="AO223" s="7"/>
      <c r="AP223" s="7"/>
    </row>
    <row r="224">
      <c r="A224" s="1672" t="s">
        <v>10662</v>
      </c>
      <c r="B224" s="281" t="s">
        <v>10658</v>
      </c>
      <c r="C224" s="1453" t="s">
        <v>10663</v>
      </c>
      <c r="D224" s="279" t="s">
        <v>10664</v>
      </c>
      <c r="E224" s="1354" t="s">
        <v>10665</v>
      </c>
      <c r="F224" s="278"/>
      <c r="G224" s="278"/>
      <c r="H224" s="278"/>
      <c r="I224" s="277" t="s">
        <v>10661</v>
      </c>
      <c r="J224" s="254"/>
      <c r="K224" s="1644"/>
      <c r="L224" s="1651">
        <v>43620.0</v>
      </c>
      <c r="M224" s="277" t="s">
        <v>96</v>
      </c>
      <c r="N224" s="278"/>
      <c r="O224" s="278"/>
      <c r="P224" s="278"/>
      <c r="Q224" s="278"/>
      <c r="R224" s="278" t="s">
        <v>99</v>
      </c>
      <c r="S224" s="95"/>
      <c r="T224" s="254"/>
      <c r="U224" s="254"/>
      <c r="V224" s="254"/>
      <c r="W224" s="254"/>
      <c r="X224" s="254"/>
      <c r="Y224" s="254"/>
      <c r="Z224" s="254"/>
      <c r="AA224" s="254"/>
      <c r="AB224" s="254"/>
      <c r="AC224" s="254"/>
      <c r="AD224" s="254"/>
      <c r="AE224" s="254"/>
      <c r="AF224" s="254"/>
      <c r="AG224" s="254"/>
      <c r="AH224" s="7"/>
      <c r="AI224" s="7"/>
      <c r="AJ224" s="7"/>
      <c r="AK224" s="7"/>
      <c r="AL224" s="7"/>
      <c r="AM224" s="7"/>
      <c r="AN224" s="7"/>
      <c r="AO224" s="7"/>
      <c r="AP224" s="7"/>
    </row>
    <row r="225">
      <c r="A225" s="1672" t="s">
        <v>10666</v>
      </c>
      <c r="B225" s="281" t="s">
        <v>10658</v>
      </c>
      <c r="C225" s="1453" t="s">
        <v>10667</v>
      </c>
      <c r="D225" s="279" t="s">
        <v>10668</v>
      </c>
      <c r="E225" s="1354" t="s">
        <v>10669</v>
      </c>
      <c r="F225" s="278"/>
      <c r="G225" s="278"/>
      <c r="H225" s="278"/>
      <c r="I225" s="277" t="s">
        <v>10661</v>
      </c>
      <c r="J225" s="254"/>
      <c r="K225" s="1644"/>
      <c r="L225" s="1651">
        <v>43620.0</v>
      </c>
      <c r="M225" s="277" t="s">
        <v>96</v>
      </c>
      <c r="N225" s="278"/>
      <c r="O225" s="278"/>
      <c r="P225" s="278"/>
      <c r="Q225" s="278"/>
      <c r="R225" s="278" t="s">
        <v>99</v>
      </c>
      <c r="S225" s="95"/>
      <c r="T225" s="254"/>
      <c r="U225" s="254"/>
      <c r="V225" s="254"/>
      <c r="W225" s="254"/>
      <c r="X225" s="254"/>
      <c r="Y225" s="254"/>
      <c r="Z225" s="254"/>
      <c r="AA225" s="254"/>
      <c r="AB225" s="254"/>
      <c r="AC225" s="254"/>
      <c r="AD225" s="254"/>
      <c r="AE225" s="254"/>
      <c r="AF225" s="254"/>
      <c r="AG225" s="254"/>
      <c r="AH225" s="7"/>
      <c r="AI225" s="7"/>
      <c r="AJ225" s="7"/>
      <c r="AK225" s="7"/>
      <c r="AL225" s="7"/>
      <c r="AM225" s="7"/>
      <c r="AN225" s="7"/>
      <c r="AO225" s="7"/>
      <c r="AP225" s="7"/>
    </row>
    <row r="226">
      <c r="A226" s="1672" t="s">
        <v>10670</v>
      </c>
      <c r="B226" s="281" t="s">
        <v>10658</v>
      </c>
      <c r="C226" s="1453" t="s">
        <v>10671</v>
      </c>
      <c r="D226" s="279" t="s">
        <v>10672</v>
      </c>
      <c r="E226" s="1354" t="s">
        <v>10673</v>
      </c>
      <c r="F226" s="278"/>
      <c r="G226" s="278"/>
      <c r="H226" s="278"/>
      <c r="I226" s="277" t="s">
        <v>10661</v>
      </c>
      <c r="J226" s="254"/>
      <c r="K226" s="1644"/>
      <c r="L226" s="1651">
        <v>43620.0</v>
      </c>
      <c r="M226" s="277" t="s">
        <v>96</v>
      </c>
      <c r="N226" s="278"/>
      <c r="O226" s="278"/>
      <c r="P226" s="278"/>
      <c r="Q226" s="278"/>
      <c r="R226" s="278" t="s">
        <v>99</v>
      </c>
      <c r="S226" s="95"/>
      <c r="T226" s="254"/>
      <c r="U226" s="254"/>
      <c r="V226" s="254"/>
      <c r="W226" s="254"/>
      <c r="X226" s="254"/>
      <c r="Y226" s="254"/>
      <c r="Z226" s="254"/>
      <c r="AA226" s="254"/>
      <c r="AB226" s="254"/>
      <c r="AC226" s="254"/>
      <c r="AD226" s="254"/>
      <c r="AE226" s="254"/>
      <c r="AF226" s="254"/>
      <c r="AG226" s="254"/>
      <c r="AH226" s="7"/>
      <c r="AI226" s="7"/>
      <c r="AJ226" s="7"/>
      <c r="AK226" s="7"/>
      <c r="AL226" s="7"/>
      <c r="AM226" s="7"/>
      <c r="AN226" s="7"/>
      <c r="AO226" s="7"/>
      <c r="AP226" s="7"/>
    </row>
    <row r="227">
      <c r="A227" s="1672" t="s">
        <v>10674</v>
      </c>
      <c r="B227" s="281" t="s">
        <v>10658</v>
      </c>
      <c r="C227" s="281" t="s">
        <v>10675</v>
      </c>
      <c r="D227" s="279" t="s">
        <v>10676</v>
      </c>
      <c r="E227" s="1354" t="s">
        <v>10677</v>
      </c>
      <c r="F227" s="278"/>
      <c r="G227" s="278"/>
      <c r="H227" s="278"/>
      <c r="I227" s="277" t="s">
        <v>10661</v>
      </c>
      <c r="J227" s="278"/>
      <c r="K227" s="1644"/>
      <c r="L227" s="1651">
        <v>43620.0</v>
      </c>
      <c r="M227" s="277" t="s">
        <v>96</v>
      </c>
      <c r="N227" s="278"/>
      <c r="O227" s="278"/>
      <c r="P227" s="278"/>
      <c r="Q227" s="278"/>
      <c r="R227" s="278" t="s">
        <v>99</v>
      </c>
      <c r="S227" s="95"/>
      <c r="T227" s="254"/>
      <c r="U227" s="254"/>
      <c r="V227" s="254"/>
      <c r="W227" s="254"/>
      <c r="X227" s="254"/>
      <c r="Y227" s="254"/>
      <c r="Z227" s="254"/>
      <c r="AA227" s="254"/>
      <c r="AB227" s="254"/>
      <c r="AC227" s="254"/>
      <c r="AD227" s="254"/>
      <c r="AE227" s="254"/>
      <c r="AF227" s="254"/>
      <c r="AG227" s="254"/>
      <c r="AH227" s="7"/>
      <c r="AI227" s="7"/>
      <c r="AJ227" s="7"/>
      <c r="AK227" s="7"/>
      <c r="AL227" s="7"/>
      <c r="AM227" s="7"/>
      <c r="AN227" s="7"/>
      <c r="AO227" s="7"/>
      <c r="AP227" s="7"/>
    </row>
    <row r="228">
      <c r="A228" s="1672" t="s">
        <v>10678</v>
      </c>
      <c r="B228" s="281" t="s">
        <v>10658</v>
      </c>
      <c r="C228" s="281" t="s">
        <v>8850</v>
      </c>
      <c r="D228" s="279" t="s">
        <v>10679</v>
      </c>
      <c r="E228" s="1354" t="s">
        <v>10680</v>
      </c>
      <c r="F228" s="278"/>
      <c r="G228" s="278"/>
      <c r="H228" s="278"/>
      <c r="I228" s="277" t="s">
        <v>10661</v>
      </c>
      <c r="J228" s="1657"/>
      <c r="K228" s="1644"/>
      <c r="L228" s="1651">
        <v>43621.0</v>
      </c>
      <c r="M228" s="277" t="s">
        <v>96</v>
      </c>
      <c r="N228" s="278"/>
      <c r="O228" s="278"/>
      <c r="P228" s="278"/>
      <c r="Q228" s="278"/>
      <c r="R228" s="278" t="s">
        <v>99</v>
      </c>
      <c r="S228" s="95"/>
      <c r="T228" s="254"/>
      <c r="U228" s="254"/>
      <c r="V228" s="254"/>
      <c r="W228" s="254"/>
      <c r="X228" s="254"/>
      <c r="Y228" s="254"/>
      <c r="Z228" s="254"/>
      <c r="AA228" s="254"/>
      <c r="AB228" s="254"/>
      <c r="AC228" s="254"/>
      <c r="AD228" s="254"/>
      <c r="AE228" s="254"/>
      <c r="AF228" s="254"/>
      <c r="AG228" s="254"/>
      <c r="AH228" s="7"/>
      <c r="AI228" s="7"/>
      <c r="AJ228" s="7"/>
      <c r="AK228" s="7"/>
      <c r="AL228" s="7"/>
      <c r="AM228" s="7"/>
      <c r="AN228" s="7"/>
      <c r="AO228" s="7"/>
      <c r="AP228" s="7"/>
    </row>
    <row r="229">
      <c r="A229" s="1672" t="s">
        <v>10681</v>
      </c>
      <c r="B229" s="281" t="s">
        <v>10682</v>
      </c>
      <c r="C229" s="281" t="s">
        <v>8833</v>
      </c>
      <c r="D229" s="279" t="s">
        <v>10683</v>
      </c>
      <c r="E229" s="1354" t="s">
        <v>10684</v>
      </c>
      <c r="F229" s="278"/>
      <c r="G229" s="278"/>
      <c r="H229" s="278"/>
      <c r="I229" s="277" t="s">
        <v>10661</v>
      </c>
      <c r="J229" s="254"/>
      <c r="K229" s="1644"/>
      <c r="L229" s="1651">
        <v>43620.0</v>
      </c>
      <c r="M229" s="277" t="s">
        <v>96</v>
      </c>
      <c r="N229" s="278"/>
      <c r="O229" s="278"/>
      <c r="P229" s="278"/>
      <c r="Q229" s="278"/>
      <c r="R229" s="278" t="s">
        <v>99</v>
      </c>
      <c r="S229" s="95"/>
      <c r="T229" s="254"/>
      <c r="U229" s="254"/>
      <c r="V229" s="254"/>
      <c r="W229" s="254"/>
      <c r="X229" s="254"/>
      <c r="Y229" s="254"/>
      <c r="Z229" s="254"/>
      <c r="AA229" s="254"/>
      <c r="AB229" s="254"/>
      <c r="AC229" s="254"/>
      <c r="AD229" s="254"/>
      <c r="AE229" s="254"/>
      <c r="AF229" s="254"/>
      <c r="AG229" s="254"/>
      <c r="AH229" s="7"/>
      <c r="AI229" s="7"/>
      <c r="AJ229" s="7"/>
      <c r="AK229" s="7"/>
      <c r="AL229" s="7"/>
      <c r="AM229" s="7"/>
      <c r="AN229" s="7"/>
      <c r="AO229" s="7"/>
      <c r="AP229" s="7"/>
    </row>
    <row r="230">
      <c r="A230" s="1672" t="s">
        <v>10685</v>
      </c>
      <c r="B230" s="281" t="s">
        <v>10682</v>
      </c>
      <c r="C230" s="1453" t="s">
        <v>10663</v>
      </c>
      <c r="D230" s="279" t="s">
        <v>10686</v>
      </c>
      <c r="E230" s="1354" t="s">
        <v>10687</v>
      </c>
      <c r="F230" s="278"/>
      <c r="G230" s="278"/>
      <c r="H230" s="278"/>
      <c r="I230" s="277" t="s">
        <v>10661</v>
      </c>
      <c r="J230" s="254"/>
      <c r="K230" s="1644"/>
      <c r="L230" s="1651">
        <v>43620.0</v>
      </c>
      <c r="M230" s="277" t="s">
        <v>96</v>
      </c>
      <c r="N230" s="278"/>
      <c r="O230" s="278"/>
      <c r="P230" s="278"/>
      <c r="Q230" s="278"/>
      <c r="R230" s="278" t="s">
        <v>99</v>
      </c>
      <c r="S230" s="95"/>
      <c r="T230" s="254"/>
      <c r="U230" s="254"/>
      <c r="V230" s="254"/>
      <c r="W230" s="254"/>
      <c r="X230" s="254"/>
      <c r="Y230" s="254"/>
      <c r="Z230" s="254"/>
      <c r="AA230" s="254"/>
      <c r="AB230" s="254"/>
      <c r="AC230" s="254"/>
      <c r="AD230" s="254"/>
      <c r="AE230" s="254"/>
      <c r="AF230" s="254"/>
      <c r="AG230" s="254"/>
      <c r="AH230" s="7"/>
      <c r="AI230" s="7"/>
      <c r="AJ230" s="7"/>
      <c r="AK230" s="7"/>
      <c r="AL230" s="7"/>
      <c r="AM230" s="7"/>
      <c r="AN230" s="7"/>
      <c r="AO230" s="7"/>
      <c r="AP230" s="7"/>
    </row>
    <row r="231">
      <c r="A231" s="1672" t="s">
        <v>10688</v>
      </c>
      <c r="B231" s="281" t="s">
        <v>10682</v>
      </c>
      <c r="C231" s="1453" t="s">
        <v>10667</v>
      </c>
      <c r="D231" s="279" t="s">
        <v>10689</v>
      </c>
      <c r="E231" s="1354" t="s">
        <v>10690</v>
      </c>
      <c r="F231" s="278"/>
      <c r="G231" s="278"/>
      <c r="H231" s="278"/>
      <c r="I231" s="277" t="s">
        <v>10661</v>
      </c>
      <c r="J231" s="254"/>
      <c r="K231" s="1644"/>
      <c r="L231" s="1651">
        <v>43620.0</v>
      </c>
      <c r="M231" s="277" t="s">
        <v>96</v>
      </c>
      <c r="N231" s="278"/>
      <c r="O231" s="278"/>
      <c r="P231" s="278"/>
      <c r="Q231" s="278"/>
      <c r="R231" s="278" t="s">
        <v>99</v>
      </c>
      <c r="S231" s="95"/>
      <c r="T231" s="254"/>
      <c r="U231" s="254"/>
      <c r="V231" s="254"/>
      <c r="W231" s="254"/>
      <c r="X231" s="254"/>
      <c r="Y231" s="254"/>
      <c r="Z231" s="254"/>
      <c r="AA231" s="254"/>
      <c r="AB231" s="254"/>
      <c r="AC231" s="254"/>
      <c r="AD231" s="254"/>
      <c r="AE231" s="254"/>
      <c r="AF231" s="254"/>
      <c r="AG231" s="254"/>
      <c r="AH231" s="7"/>
      <c r="AI231" s="7"/>
      <c r="AJ231" s="7"/>
      <c r="AK231" s="7"/>
      <c r="AL231" s="7"/>
      <c r="AM231" s="7"/>
      <c r="AN231" s="7"/>
      <c r="AO231" s="7"/>
      <c r="AP231" s="7"/>
    </row>
    <row r="232">
      <c r="A232" s="1672" t="s">
        <v>10691</v>
      </c>
      <c r="B232" s="281" t="s">
        <v>10682</v>
      </c>
      <c r="C232" s="1453" t="s">
        <v>10671</v>
      </c>
      <c r="D232" s="279" t="s">
        <v>10692</v>
      </c>
      <c r="E232" s="1354" t="s">
        <v>10693</v>
      </c>
      <c r="F232" s="278"/>
      <c r="G232" s="278"/>
      <c r="H232" s="278"/>
      <c r="I232" s="277" t="s">
        <v>10661</v>
      </c>
      <c r="J232" s="254"/>
      <c r="K232" s="1644"/>
      <c r="L232" s="1651">
        <v>43620.0</v>
      </c>
      <c r="M232" s="277" t="s">
        <v>96</v>
      </c>
      <c r="N232" s="278"/>
      <c r="O232" s="278"/>
      <c r="P232" s="278"/>
      <c r="Q232" s="278"/>
      <c r="R232" s="278" t="s">
        <v>99</v>
      </c>
      <c r="S232" s="95"/>
      <c r="T232" s="254"/>
      <c r="U232" s="254"/>
      <c r="V232" s="254"/>
      <c r="W232" s="254"/>
      <c r="X232" s="254"/>
      <c r="Y232" s="254"/>
      <c r="Z232" s="254"/>
      <c r="AA232" s="254"/>
      <c r="AB232" s="254"/>
      <c r="AC232" s="254"/>
      <c r="AD232" s="254"/>
      <c r="AE232" s="254"/>
      <c r="AF232" s="254"/>
      <c r="AG232" s="254"/>
      <c r="AH232" s="7"/>
      <c r="AI232" s="7"/>
      <c r="AJ232" s="7"/>
      <c r="AK232" s="7"/>
      <c r="AL232" s="7"/>
      <c r="AM232" s="7"/>
      <c r="AN232" s="7"/>
      <c r="AO232" s="7"/>
      <c r="AP232" s="7"/>
    </row>
    <row r="233">
      <c r="A233" s="1672" t="s">
        <v>10694</v>
      </c>
      <c r="B233" s="281" t="s">
        <v>10682</v>
      </c>
      <c r="C233" s="281" t="s">
        <v>10675</v>
      </c>
      <c r="D233" s="279" t="s">
        <v>10695</v>
      </c>
      <c r="E233" s="1354" t="s">
        <v>10696</v>
      </c>
      <c r="F233" s="278"/>
      <c r="G233" s="278"/>
      <c r="H233" s="278"/>
      <c r="I233" s="277" t="s">
        <v>10661</v>
      </c>
      <c r="J233" s="254"/>
      <c r="K233" s="1644"/>
      <c r="L233" s="1651">
        <v>43620.0</v>
      </c>
      <c r="M233" s="277" t="s">
        <v>96</v>
      </c>
      <c r="N233" s="278"/>
      <c r="O233" s="278"/>
      <c r="P233" s="278"/>
      <c r="Q233" s="278"/>
      <c r="R233" s="278" t="s">
        <v>99</v>
      </c>
      <c r="S233" s="95"/>
      <c r="T233" s="254"/>
      <c r="U233" s="254"/>
      <c r="V233" s="254"/>
      <c r="W233" s="254"/>
      <c r="X233" s="254"/>
      <c r="Y233" s="254"/>
      <c r="Z233" s="254"/>
      <c r="AA233" s="254"/>
      <c r="AB233" s="254"/>
      <c r="AC233" s="254"/>
      <c r="AD233" s="254"/>
      <c r="AE233" s="254"/>
      <c r="AF233" s="254"/>
      <c r="AG233" s="254"/>
      <c r="AH233" s="7"/>
      <c r="AI233" s="7"/>
      <c r="AJ233" s="7"/>
      <c r="AK233" s="7"/>
      <c r="AL233" s="7"/>
      <c r="AM233" s="7"/>
      <c r="AN233" s="7"/>
      <c r="AO233" s="7"/>
      <c r="AP233" s="7"/>
    </row>
    <row r="234">
      <c r="A234" s="1672" t="s">
        <v>10697</v>
      </c>
      <c r="B234" s="281" t="s">
        <v>10682</v>
      </c>
      <c r="C234" s="281" t="s">
        <v>8850</v>
      </c>
      <c r="D234" s="279" t="s">
        <v>10698</v>
      </c>
      <c r="E234" s="1354" t="s">
        <v>10699</v>
      </c>
      <c r="F234" s="278"/>
      <c r="G234" s="278"/>
      <c r="H234" s="278"/>
      <c r="I234" s="277" t="s">
        <v>10661</v>
      </c>
      <c r="J234" s="278"/>
      <c r="K234" s="1644"/>
      <c r="L234" s="1651">
        <v>43621.0</v>
      </c>
      <c r="M234" s="277" t="s">
        <v>96</v>
      </c>
      <c r="N234" s="278"/>
      <c r="O234" s="278"/>
      <c r="P234" s="278"/>
      <c r="Q234" s="278"/>
      <c r="R234" s="278" t="s">
        <v>99</v>
      </c>
      <c r="S234" s="95"/>
      <c r="T234" s="254"/>
      <c r="U234" s="254"/>
      <c r="V234" s="254"/>
      <c r="W234" s="254"/>
      <c r="X234" s="254"/>
      <c r="Y234" s="254"/>
      <c r="Z234" s="254"/>
      <c r="AA234" s="254"/>
      <c r="AB234" s="254"/>
      <c r="AC234" s="254"/>
      <c r="AD234" s="254"/>
      <c r="AE234" s="254"/>
      <c r="AF234" s="254"/>
      <c r="AG234" s="254"/>
      <c r="AH234" s="7"/>
      <c r="AI234" s="7"/>
      <c r="AJ234" s="7"/>
      <c r="AK234" s="7"/>
      <c r="AL234" s="7"/>
      <c r="AM234" s="7"/>
      <c r="AN234" s="7"/>
      <c r="AO234" s="7"/>
      <c r="AP234" s="7"/>
    </row>
    <row r="235">
      <c r="A235" s="1672" t="s">
        <v>10700</v>
      </c>
      <c r="B235" s="281" t="s">
        <v>10701</v>
      </c>
      <c r="C235" s="281" t="s">
        <v>8833</v>
      </c>
      <c r="D235" s="279" t="s">
        <v>10702</v>
      </c>
      <c r="E235" s="1354" t="s">
        <v>10703</v>
      </c>
      <c r="F235" s="278"/>
      <c r="G235" s="278"/>
      <c r="H235" s="278"/>
      <c r="I235" s="277" t="s">
        <v>10661</v>
      </c>
      <c r="J235" s="254"/>
      <c r="K235" s="1644"/>
      <c r="L235" s="1651">
        <v>43620.0</v>
      </c>
      <c r="M235" s="277" t="s">
        <v>96</v>
      </c>
      <c r="N235" s="278"/>
      <c r="O235" s="278"/>
      <c r="P235" s="278"/>
      <c r="Q235" s="278"/>
      <c r="R235" s="278" t="s">
        <v>99</v>
      </c>
      <c r="S235" s="95"/>
      <c r="T235" s="254"/>
      <c r="U235" s="254"/>
      <c r="V235" s="254"/>
      <c r="W235" s="254"/>
      <c r="X235" s="254"/>
      <c r="Y235" s="254"/>
      <c r="Z235" s="254"/>
      <c r="AA235" s="254"/>
      <c r="AB235" s="254"/>
      <c r="AC235" s="254"/>
      <c r="AD235" s="254"/>
      <c r="AE235" s="254"/>
      <c r="AF235" s="254"/>
      <c r="AG235" s="254"/>
      <c r="AH235" s="7"/>
      <c r="AI235" s="7"/>
      <c r="AJ235" s="7"/>
      <c r="AK235" s="7"/>
      <c r="AL235" s="7"/>
      <c r="AM235" s="7"/>
      <c r="AN235" s="7"/>
      <c r="AO235" s="7"/>
      <c r="AP235" s="7"/>
    </row>
    <row r="236">
      <c r="A236" s="1672" t="s">
        <v>10704</v>
      </c>
      <c r="B236" s="281" t="s">
        <v>10701</v>
      </c>
      <c r="C236" s="1453" t="s">
        <v>10663</v>
      </c>
      <c r="D236" s="279" t="s">
        <v>10705</v>
      </c>
      <c r="E236" s="1354" t="s">
        <v>10706</v>
      </c>
      <c r="F236" s="278"/>
      <c r="G236" s="278"/>
      <c r="H236" s="278"/>
      <c r="I236" s="277" t="s">
        <v>10661</v>
      </c>
      <c r="J236" s="254"/>
      <c r="K236" s="1644"/>
      <c r="L236" s="1651">
        <v>43620.0</v>
      </c>
      <c r="M236" s="277" t="s">
        <v>96</v>
      </c>
      <c r="N236" s="278"/>
      <c r="O236" s="278"/>
      <c r="P236" s="278"/>
      <c r="Q236" s="278"/>
      <c r="R236" s="278" t="s">
        <v>99</v>
      </c>
      <c r="S236" s="95"/>
      <c r="T236" s="254"/>
      <c r="U236" s="254"/>
      <c r="V236" s="254"/>
      <c r="W236" s="254"/>
      <c r="X236" s="254"/>
      <c r="Y236" s="254"/>
      <c r="Z236" s="254"/>
      <c r="AA236" s="254"/>
      <c r="AB236" s="254"/>
      <c r="AC236" s="254"/>
      <c r="AD236" s="254"/>
      <c r="AE236" s="254"/>
      <c r="AF236" s="254"/>
      <c r="AG236" s="254"/>
      <c r="AH236" s="7"/>
      <c r="AI236" s="7"/>
      <c r="AJ236" s="7"/>
      <c r="AK236" s="7"/>
      <c r="AL236" s="7"/>
      <c r="AM236" s="7"/>
      <c r="AN236" s="7"/>
      <c r="AO236" s="7"/>
      <c r="AP236" s="7"/>
    </row>
    <row r="237">
      <c r="A237" s="1672" t="s">
        <v>10707</v>
      </c>
      <c r="B237" s="281" t="s">
        <v>10701</v>
      </c>
      <c r="C237" s="1453" t="s">
        <v>10667</v>
      </c>
      <c r="D237" s="279" t="s">
        <v>10708</v>
      </c>
      <c r="E237" s="1354" t="s">
        <v>10709</v>
      </c>
      <c r="F237" s="278"/>
      <c r="G237" s="278"/>
      <c r="H237" s="278"/>
      <c r="I237" s="277" t="s">
        <v>10661</v>
      </c>
      <c r="J237" s="254"/>
      <c r="K237" s="1644"/>
      <c r="L237" s="1651">
        <v>43620.0</v>
      </c>
      <c r="M237" s="277" t="s">
        <v>96</v>
      </c>
      <c r="N237" s="278"/>
      <c r="O237" s="278"/>
      <c r="P237" s="278"/>
      <c r="Q237" s="278"/>
      <c r="R237" s="278" t="s">
        <v>99</v>
      </c>
      <c r="S237" s="95"/>
      <c r="T237" s="254"/>
      <c r="U237" s="254"/>
      <c r="V237" s="254"/>
      <c r="W237" s="254"/>
      <c r="X237" s="254"/>
      <c r="Y237" s="254"/>
      <c r="Z237" s="254"/>
      <c r="AA237" s="254"/>
      <c r="AB237" s="254"/>
      <c r="AC237" s="254"/>
      <c r="AD237" s="254"/>
      <c r="AE237" s="254"/>
      <c r="AF237" s="254"/>
      <c r="AG237" s="254"/>
      <c r="AH237" s="7"/>
      <c r="AI237" s="7"/>
      <c r="AJ237" s="7"/>
      <c r="AK237" s="7"/>
      <c r="AL237" s="7"/>
      <c r="AM237" s="7"/>
      <c r="AN237" s="7"/>
      <c r="AO237" s="7"/>
      <c r="AP237" s="7"/>
    </row>
    <row r="238">
      <c r="A238" s="1672" t="s">
        <v>10710</v>
      </c>
      <c r="B238" s="281" t="s">
        <v>10701</v>
      </c>
      <c r="C238" s="1453" t="s">
        <v>10671</v>
      </c>
      <c r="D238" s="279" t="s">
        <v>10711</v>
      </c>
      <c r="E238" s="1354" t="s">
        <v>10712</v>
      </c>
      <c r="F238" s="278"/>
      <c r="G238" s="278"/>
      <c r="H238" s="278"/>
      <c r="I238" s="277" t="s">
        <v>10661</v>
      </c>
      <c r="J238" s="254"/>
      <c r="K238" s="1644"/>
      <c r="L238" s="1651">
        <v>43620.0</v>
      </c>
      <c r="M238" s="277" t="s">
        <v>96</v>
      </c>
      <c r="N238" s="278"/>
      <c r="O238" s="278"/>
      <c r="P238" s="278"/>
      <c r="Q238" s="278"/>
      <c r="R238" s="278" t="s">
        <v>99</v>
      </c>
      <c r="S238" s="95"/>
      <c r="T238" s="254"/>
      <c r="U238" s="254"/>
      <c r="V238" s="254"/>
      <c r="W238" s="254"/>
      <c r="X238" s="254"/>
      <c r="Y238" s="254"/>
      <c r="Z238" s="254"/>
      <c r="AA238" s="254"/>
      <c r="AB238" s="254"/>
      <c r="AC238" s="254"/>
      <c r="AD238" s="254"/>
      <c r="AE238" s="254"/>
      <c r="AF238" s="254"/>
      <c r="AG238" s="254"/>
      <c r="AH238" s="7"/>
      <c r="AI238" s="7"/>
      <c r="AJ238" s="7"/>
      <c r="AK238" s="7"/>
      <c r="AL238" s="7"/>
      <c r="AM238" s="7"/>
      <c r="AN238" s="7"/>
      <c r="AO238" s="7"/>
      <c r="AP238" s="7"/>
    </row>
    <row r="239">
      <c r="A239" s="1672" t="s">
        <v>10713</v>
      </c>
      <c r="B239" s="281" t="s">
        <v>10701</v>
      </c>
      <c r="C239" s="281" t="s">
        <v>10675</v>
      </c>
      <c r="D239" s="279" t="s">
        <v>10714</v>
      </c>
      <c r="E239" s="1354" t="s">
        <v>10715</v>
      </c>
      <c r="F239" s="278"/>
      <c r="G239" s="278"/>
      <c r="H239" s="278"/>
      <c r="I239" s="277" t="s">
        <v>10661</v>
      </c>
      <c r="J239" s="254"/>
      <c r="K239" s="1644"/>
      <c r="L239" s="1651">
        <v>43620.0</v>
      </c>
      <c r="M239" s="277" t="s">
        <v>96</v>
      </c>
      <c r="N239" s="278"/>
      <c r="O239" s="278"/>
      <c r="P239" s="278"/>
      <c r="Q239" s="278"/>
      <c r="R239" s="278" t="s">
        <v>99</v>
      </c>
      <c r="S239" s="95"/>
      <c r="T239" s="254"/>
      <c r="U239" s="254"/>
      <c r="V239" s="254"/>
      <c r="W239" s="254"/>
      <c r="X239" s="254"/>
      <c r="Y239" s="254"/>
      <c r="Z239" s="254"/>
      <c r="AA239" s="254"/>
      <c r="AB239" s="254"/>
      <c r="AC239" s="254"/>
      <c r="AD239" s="254"/>
      <c r="AE239" s="254"/>
      <c r="AF239" s="254"/>
      <c r="AG239" s="254"/>
      <c r="AH239" s="7"/>
      <c r="AI239" s="7"/>
      <c r="AJ239" s="7"/>
      <c r="AK239" s="7"/>
      <c r="AL239" s="7"/>
      <c r="AM239" s="7"/>
      <c r="AN239" s="7"/>
      <c r="AO239" s="7"/>
      <c r="AP239" s="7"/>
    </row>
    <row r="240">
      <c r="A240" s="1672" t="s">
        <v>10716</v>
      </c>
      <c r="B240" s="281" t="s">
        <v>10701</v>
      </c>
      <c r="C240" s="281" t="s">
        <v>8850</v>
      </c>
      <c r="D240" s="279" t="s">
        <v>10717</v>
      </c>
      <c r="E240" s="1354" t="s">
        <v>10718</v>
      </c>
      <c r="F240" s="278"/>
      <c r="G240" s="278"/>
      <c r="H240" s="278"/>
      <c r="I240" s="277" t="s">
        <v>10661</v>
      </c>
      <c r="J240" s="1657"/>
      <c r="K240" s="1644"/>
      <c r="L240" s="1651">
        <v>43620.0</v>
      </c>
      <c r="M240" s="277" t="s">
        <v>96</v>
      </c>
      <c r="N240" s="278"/>
      <c r="O240" s="278"/>
      <c r="P240" s="278"/>
      <c r="Q240" s="278"/>
      <c r="R240" s="278" t="s">
        <v>99</v>
      </c>
      <c r="S240" s="95"/>
      <c r="T240" s="254"/>
      <c r="U240" s="254"/>
      <c r="V240" s="254"/>
      <c r="W240" s="254"/>
      <c r="X240" s="254"/>
      <c r="Y240" s="254"/>
      <c r="Z240" s="254"/>
      <c r="AA240" s="254"/>
      <c r="AB240" s="254"/>
      <c r="AC240" s="254"/>
      <c r="AD240" s="254"/>
      <c r="AE240" s="254"/>
      <c r="AF240" s="254"/>
      <c r="AG240" s="254"/>
      <c r="AH240" s="7"/>
      <c r="AI240" s="7"/>
      <c r="AJ240" s="7"/>
      <c r="AK240" s="7"/>
      <c r="AL240" s="7"/>
      <c r="AM240" s="7"/>
      <c r="AN240" s="7"/>
      <c r="AO240" s="7"/>
      <c r="AP240" s="7"/>
    </row>
    <row r="241">
      <c r="A241" s="1672" t="s">
        <v>10719</v>
      </c>
      <c r="B241" s="281" t="s">
        <v>10720</v>
      </c>
      <c r="C241" s="281" t="s">
        <v>8833</v>
      </c>
      <c r="D241" s="277" t="s">
        <v>10721</v>
      </c>
      <c r="E241" s="1354" t="s">
        <v>10722</v>
      </c>
      <c r="F241" s="278"/>
      <c r="G241" s="278"/>
      <c r="H241" s="278"/>
      <c r="I241" s="277" t="s">
        <v>10661</v>
      </c>
      <c r="J241" s="1657"/>
      <c r="K241" s="1644"/>
      <c r="L241" s="1651">
        <v>43620.0</v>
      </c>
      <c r="M241" s="277" t="s">
        <v>96</v>
      </c>
      <c r="N241" s="278"/>
      <c r="O241" s="278"/>
      <c r="P241" s="278"/>
      <c r="Q241" s="278"/>
      <c r="R241" s="278" t="s">
        <v>99</v>
      </c>
      <c r="S241" s="95"/>
      <c r="T241" s="254"/>
      <c r="U241" s="254"/>
      <c r="V241" s="254"/>
      <c r="W241" s="254"/>
      <c r="X241" s="254"/>
      <c r="Y241" s="254"/>
      <c r="Z241" s="254"/>
      <c r="AA241" s="254"/>
      <c r="AB241" s="254"/>
      <c r="AC241" s="254"/>
      <c r="AD241" s="254"/>
      <c r="AE241" s="254"/>
      <c r="AF241" s="254"/>
      <c r="AG241" s="254"/>
      <c r="AH241" s="7"/>
      <c r="AI241" s="7"/>
      <c r="AJ241" s="7"/>
      <c r="AK241" s="7"/>
      <c r="AL241" s="7"/>
      <c r="AM241" s="7"/>
      <c r="AN241" s="7"/>
      <c r="AO241" s="7"/>
      <c r="AP241" s="7"/>
    </row>
    <row r="242">
      <c r="A242" s="1672" t="s">
        <v>10723</v>
      </c>
      <c r="B242" s="281" t="s">
        <v>10720</v>
      </c>
      <c r="C242" s="1453" t="s">
        <v>10663</v>
      </c>
      <c r="D242" s="277" t="s">
        <v>10724</v>
      </c>
      <c r="E242" s="1354" t="s">
        <v>10725</v>
      </c>
      <c r="F242" s="278"/>
      <c r="G242" s="278"/>
      <c r="H242" s="278"/>
      <c r="I242" s="277" t="s">
        <v>10661</v>
      </c>
      <c r="J242" s="1657"/>
      <c r="K242" s="1644"/>
      <c r="L242" s="1651">
        <v>43620.0</v>
      </c>
      <c r="M242" s="277" t="s">
        <v>96</v>
      </c>
      <c r="N242" s="278"/>
      <c r="O242" s="278"/>
      <c r="P242" s="278"/>
      <c r="Q242" s="278"/>
      <c r="R242" s="278" t="s">
        <v>99</v>
      </c>
      <c r="S242" s="95"/>
      <c r="T242" s="254"/>
      <c r="U242" s="254"/>
      <c r="V242" s="254"/>
      <c r="W242" s="254"/>
      <c r="X242" s="254"/>
      <c r="Y242" s="254"/>
      <c r="Z242" s="254"/>
      <c r="AA242" s="254"/>
      <c r="AB242" s="254"/>
      <c r="AC242" s="254"/>
      <c r="AD242" s="254"/>
      <c r="AE242" s="254"/>
      <c r="AF242" s="254"/>
      <c r="AG242" s="254"/>
      <c r="AH242" s="7"/>
      <c r="AI242" s="7"/>
      <c r="AJ242" s="7"/>
      <c r="AK242" s="7"/>
      <c r="AL242" s="7"/>
      <c r="AM242" s="7"/>
      <c r="AN242" s="7"/>
      <c r="AO242" s="7"/>
      <c r="AP242" s="7"/>
    </row>
    <row r="243">
      <c r="A243" s="1672" t="s">
        <v>10726</v>
      </c>
      <c r="B243" s="281" t="s">
        <v>10720</v>
      </c>
      <c r="C243" s="1453" t="s">
        <v>10667</v>
      </c>
      <c r="D243" s="277" t="s">
        <v>10727</v>
      </c>
      <c r="E243" s="1354" t="s">
        <v>10728</v>
      </c>
      <c r="F243" s="278"/>
      <c r="G243" s="278"/>
      <c r="H243" s="278"/>
      <c r="I243" s="277" t="s">
        <v>10661</v>
      </c>
      <c r="J243" s="1657"/>
      <c r="K243" s="1644"/>
      <c r="L243" s="1651">
        <v>43620.0</v>
      </c>
      <c r="M243" s="277" t="s">
        <v>96</v>
      </c>
      <c r="N243" s="278"/>
      <c r="O243" s="278"/>
      <c r="P243" s="278"/>
      <c r="Q243" s="278"/>
      <c r="R243" s="278" t="s">
        <v>99</v>
      </c>
      <c r="S243" s="95"/>
      <c r="T243" s="254"/>
      <c r="U243" s="254"/>
      <c r="V243" s="254"/>
      <c r="W243" s="254"/>
      <c r="X243" s="254"/>
      <c r="Y243" s="254"/>
      <c r="Z243" s="254"/>
      <c r="AA243" s="254"/>
      <c r="AB243" s="254"/>
      <c r="AC243" s="254"/>
      <c r="AD243" s="254"/>
      <c r="AE243" s="254"/>
      <c r="AF243" s="254"/>
      <c r="AG243" s="254"/>
      <c r="AH243" s="7"/>
      <c r="AI243" s="7"/>
      <c r="AJ243" s="7"/>
      <c r="AK243" s="7"/>
      <c r="AL243" s="7"/>
      <c r="AM243" s="7"/>
      <c r="AN243" s="7"/>
      <c r="AO243" s="7"/>
      <c r="AP243" s="7"/>
    </row>
    <row r="244">
      <c r="A244" s="1672" t="s">
        <v>10729</v>
      </c>
      <c r="B244" s="281" t="s">
        <v>10720</v>
      </c>
      <c r="C244" s="1453" t="s">
        <v>10671</v>
      </c>
      <c r="D244" s="277" t="s">
        <v>10730</v>
      </c>
      <c r="E244" s="1354" t="s">
        <v>10731</v>
      </c>
      <c r="F244" s="278"/>
      <c r="G244" s="278"/>
      <c r="H244" s="278"/>
      <c r="I244" s="277" t="s">
        <v>10661</v>
      </c>
      <c r="J244" s="1657"/>
      <c r="K244" s="1644"/>
      <c r="L244" s="1651">
        <v>43620.0</v>
      </c>
      <c r="M244" s="277" t="s">
        <v>96</v>
      </c>
      <c r="N244" s="278"/>
      <c r="O244" s="278"/>
      <c r="P244" s="278"/>
      <c r="Q244" s="278"/>
      <c r="R244" s="278" t="s">
        <v>99</v>
      </c>
      <c r="S244" s="95"/>
      <c r="T244" s="254"/>
      <c r="U244" s="254"/>
      <c r="V244" s="254"/>
      <c r="W244" s="254"/>
      <c r="X244" s="254"/>
      <c r="Y244" s="254"/>
      <c r="Z244" s="254"/>
      <c r="AA244" s="254"/>
      <c r="AB244" s="254"/>
      <c r="AC244" s="254"/>
      <c r="AD244" s="254"/>
      <c r="AE244" s="254"/>
      <c r="AF244" s="254"/>
      <c r="AG244" s="254"/>
      <c r="AH244" s="7"/>
      <c r="AI244" s="7"/>
      <c r="AJ244" s="7"/>
      <c r="AK244" s="7"/>
      <c r="AL244" s="7"/>
      <c r="AM244" s="7"/>
      <c r="AN244" s="7"/>
      <c r="AO244" s="7"/>
      <c r="AP244" s="7"/>
    </row>
    <row r="245">
      <c r="A245" s="1672" t="s">
        <v>10732</v>
      </c>
      <c r="B245" s="281" t="s">
        <v>10720</v>
      </c>
      <c r="C245" s="281" t="s">
        <v>10675</v>
      </c>
      <c r="D245" s="277" t="s">
        <v>10733</v>
      </c>
      <c r="E245" s="1354" t="s">
        <v>10734</v>
      </c>
      <c r="F245" s="278"/>
      <c r="G245" s="278"/>
      <c r="H245" s="278"/>
      <c r="I245" s="277" t="s">
        <v>10661</v>
      </c>
      <c r="J245" s="1657"/>
      <c r="K245" s="1644"/>
      <c r="L245" s="1651">
        <v>43620.0</v>
      </c>
      <c r="M245" s="277" t="s">
        <v>96</v>
      </c>
      <c r="N245" s="278"/>
      <c r="O245" s="278"/>
      <c r="P245" s="278"/>
      <c r="Q245" s="278"/>
      <c r="R245" s="278" t="s">
        <v>99</v>
      </c>
      <c r="S245" s="95"/>
      <c r="T245" s="254"/>
      <c r="U245" s="254"/>
      <c r="V245" s="254"/>
      <c r="W245" s="254"/>
      <c r="X245" s="254"/>
      <c r="Y245" s="254"/>
      <c r="Z245" s="254"/>
      <c r="AA245" s="254"/>
      <c r="AB245" s="254"/>
      <c r="AC245" s="254"/>
      <c r="AD245" s="254"/>
      <c r="AE245" s="254"/>
      <c r="AF245" s="254"/>
      <c r="AG245" s="254"/>
      <c r="AH245" s="7"/>
      <c r="AI245" s="7"/>
      <c r="AJ245" s="7"/>
      <c r="AK245" s="7"/>
      <c r="AL245" s="7"/>
      <c r="AM245" s="7"/>
      <c r="AN245" s="7"/>
      <c r="AO245" s="7"/>
      <c r="AP245" s="7"/>
    </row>
    <row r="246">
      <c r="A246" s="1672" t="s">
        <v>10735</v>
      </c>
      <c r="B246" s="281" t="s">
        <v>10720</v>
      </c>
      <c r="C246" s="281" t="s">
        <v>8850</v>
      </c>
      <c r="D246" s="277" t="s">
        <v>10736</v>
      </c>
      <c r="E246" s="1354" t="s">
        <v>10737</v>
      </c>
      <c r="F246" s="278"/>
      <c r="G246" s="278"/>
      <c r="H246" s="278"/>
      <c r="I246" s="277" t="s">
        <v>10661</v>
      </c>
      <c r="J246" s="1657"/>
      <c r="K246" s="1644"/>
      <c r="L246" s="1651">
        <v>43620.0</v>
      </c>
      <c r="M246" s="277" t="s">
        <v>96</v>
      </c>
      <c r="N246" s="278"/>
      <c r="O246" s="278"/>
      <c r="P246" s="278"/>
      <c r="Q246" s="278"/>
      <c r="R246" s="278" t="s">
        <v>99</v>
      </c>
      <c r="S246" s="95"/>
      <c r="T246" s="254"/>
      <c r="U246" s="254"/>
      <c r="V246" s="254"/>
      <c r="W246" s="254"/>
      <c r="X246" s="254"/>
      <c r="Y246" s="254"/>
      <c r="Z246" s="254"/>
      <c r="AA246" s="254"/>
      <c r="AB246" s="254"/>
      <c r="AC246" s="254"/>
      <c r="AD246" s="254"/>
      <c r="AE246" s="254"/>
      <c r="AF246" s="254"/>
      <c r="AG246" s="254"/>
      <c r="AH246" s="7"/>
      <c r="AI246" s="7"/>
      <c r="AJ246" s="7"/>
      <c r="AK246" s="7"/>
      <c r="AL246" s="7"/>
      <c r="AM246" s="7"/>
      <c r="AN246" s="7"/>
      <c r="AO246" s="7"/>
      <c r="AP246" s="7"/>
    </row>
    <row r="247">
      <c r="A247" s="1672" t="s">
        <v>10738</v>
      </c>
      <c r="B247" s="281" t="s">
        <v>10739</v>
      </c>
      <c r="C247" s="281" t="s">
        <v>8833</v>
      </c>
      <c r="D247" s="279" t="s">
        <v>10740</v>
      </c>
      <c r="E247" s="1354" t="s">
        <v>10741</v>
      </c>
      <c r="F247" s="278"/>
      <c r="G247" s="278"/>
      <c r="H247" s="278"/>
      <c r="I247" s="277" t="s">
        <v>10661</v>
      </c>
      <c r="J247" s="254"/>
      <c r="K247" s="1644"/>
      <c r="L247" s="1651">
        <v>43620.0</v>
      </c>
      <c r="M247" s="277" t="s">
        <v>96</v>
      </c>
      <c r="N247" s="278"/>
      <c r="O247" s="278"/>
      <c r="P247" s="278"/>
      <c r="Q247" s="278"/>
      <c r="R247" s="278" t="s">
        <v>99</v>
      </c>
      <c r="S247" s="95"/>
      <c r="T247" s="254"/>
      <c r="U247" s="254"/>
      <c r="V247" s="254"/>
      <c r="W247" s="254"/>
      <c r="X247" s="254"/>
      <c r="Y247" s="254"/>
      <c r="Z247" s="254"/>
      <c r="AA247" s="254"/>
      <c r="AB247" s="254"/>
      <c r="AC247" s="254"/>
      <c r="AD247" s="254"/>
      <c r="AE247" s="254"/>
      <c r="AF247" s="254"/>
      <c r="AG247" s="254"/>
      <c r="AH247" s="7"/>
      <c r="AI247" s="7"/>
      <c r="AJ247" s="7"/>
      <c r="AK247" s="7"/>
      <c r="AL247" s="7"/>
      <c r="AM247" s="7"/>
      <c r="AN247" s="7"/>
      <c r="AO247" s="7"/>
      <c r="AP247" s="7"/>
    </row>
    <row r="248">
      <c r="A248" s="1672" t="s">
        <v>10742</v>
      </c>
      <c r="B248" s="281" t="s">
        <v>10739</v>
      </c>
      <c r="C248" s="1453" t="s">
        <v>10663</v>
      </c>
      <c r="D248" s="279" t="s">
        <v>10743</v>
      </c>
      <c r="E248" s="1354" t="s">
        <v>10744</v>
      </c>
      <c r="F248" s="278"/>
      <c r="G248" s="278"/>
      <c r="H248" s="278"/>
      <c r="I248" s="277" t="s">
        <v>10661</v>
      </c>
      <c r="J248" s="254"/>
      <c r="K248" s="1644"/>
      <c r="L248" s="1651">
        <v>43620.0</v>
      </c>
      <c r="M248" s="277" t="s">
        <v>96</v>
      </c>
      <c r="N248" s="278"/>
      <c r="O248" s="278"/>
      <c r="P248" s="278"/>
      <c r="Q248" s="278"/>
      <c r="R248" s="278" t="s">
        <v>99</v>
      </c>
      <c r="S248" s="95"/>
      <c r="T248" s="254"/>
      <c r="U248" s="254"/>
      <c r="V248" s="254"/>
      <c r="W248" s="254"/>
      <c r="X248" s="254"/>
      <c r="Y248" s="254"/>
      <c r="Z248" s="254"/>
      <c r="AA248" s="254"/>
      <c r="AB248" s="254"/>
      <c r="AC248" s="254"/>
      <c r="AD248" s="254"/>
      <c r="AE248" s="254"/>
      <c r="AF248" s="254"/>
      <c r="AG248" s="254"/>
      <c r="AH248" s="7"/>
      <c r="AI248" s="7"/>
      <c r="AJ248" s="7"/>
      <c r="AK248" s="7"/>
      <c r="AL248" s="7"/>
      <c r="AM248" s="7"/>
      <c r="AN248" s="7"/>
      <c r="AO248" s="7"/>
      <c r="AP248" s="7"/>
    </row>
    <row r="249">
      <c r="A249" s="1672" t="s">
        <v>10745</v>
      </c>
      <c r="B249" s="281" t="s">
        <v>10739</v>
      </c>
      <c r="C249" s="1453" t="s">
        <v>10667</v>
      </c>
      <c r="D249" s="279" t="s">
        <v>10746</v>
      </c>
      <c r="E249" s="1354" t="s">
        <v>10747</v>
      </c>
      <c r="F249" s="278"/>
      <c r="G249" s="278"/>
      <c r="H249" s="278"/>
      <c r="I249" s="277" t="s">
        <v>10661</v>
      </c>
      <c r="J249" s="254"/>
      <c r="K249" s="1644"/>
      <c r="L249" s="1651">
        <v>43620.0</v>
      </c>
      <c r="M249" s="277" t="s">
        <v>96</v>
      </c>
      <c r="N249" s="278"/>
      <c r="O249" s="278"/>
      <c r="P249" s="278"/>
      <c r="Q249" s="278"/>
      <c r="R249" s="278" t="s">
        <v>99</v>
      </c>
      <c r="S249" s="95"/>
      <c r="T249" s="254"/>
      <c r="U249" s="254"/>
      <c r="V249" s="254"/>
      <c r="W249" s="254"/>
      <c r="X249" s="254"/>
      <c r="Y249" s="254"/>
      <c r="Z249" s="254"/>
      <c r="AA249" s="254"/>
      <c r="AB249" s="254"/>
      <c r="AC249" s="254"/>
      <c r="AD249" s="254"/>
      <c r="AE249" s="254"/>
      <c r="AF249" s="254"/>
      <c r="AG249" s="254"/>
      <c r="AH249" s="7"/>
      <c r="AI249" s="7"/>
      <c r="AJ249" s="7"/>
      <c r="AK249" s="7"/>
      <c r="AL249" s="7"/>
      <c r="AM249" s="7"/>
      <c r="AN249" s="7"/>
      <c r="AO249" s="7"/>
      <c r="AP249" s="7"/>
    </row>
    <row r="250">
      <c r="A250" s="1672" t="s">
        <v>10748</v>
      </c>
      <c r="B250" s="281" t="s">
        <v>10739</v>
      </c>
      <c r="C250" s="1453" t="s">
        <v>10671</v>
      </c>
      <c r="D250" s="279" t="s">
        <v>10749</v>
      </c>
      <c r="E250" s="1354" t="s">
        <v>10750</v>
      </c>
      <c r="F250" s="278"/>
      <c r="G250" s="278"/>
      <c r="H250" s="278"/>
      <c r="I250" s="277" t="s">
        <v>10661</v>
      </c>
      <c r="J250" s="254"/>
      <c r="K250" s="1644"/>
      <c r="L250" s="1651">
        <v>43620.0</v>
      </c>
      <c r="M250" s="277" t="s">
        <v>96</v>
      </c>
      <c r="N250" s="278"/>
      <c r="O250" s="278"/>
      <c r="P250" s="278"/>
      <c r="Q250" s="278"/>
      <c r="R250" s="278" t="s">
        <v>99</v>
      </c>
      <c r="S250" s="95"/>
      <c r="T250" s="254"/>
      <c r="U250" s="254"/>
      <c r="V250" s="254"/>
      <c r="W250" s="254"/>
      <c r="X250" s="254"/>
      <c r="Y250" s="254"/>
      <c r="Z250" s="254"/>
      <c r="AA250" s="254"/>
      <c r="AB250" s="254"/>
      <c r="AC250" s="254"/>
      <c r="AD250" s="254"/>
      <c r="AE250" s="254"/>
      <c r="AF250" s="254"/>
      <c r="AG250" s="254"/>
      <c r="AH250" s="7"/>
      <c r="AI250" s="7"/>
      <c r="AJ250" s="7"/>
      <c r="AK250" s="7"/>
      <c r="AL250" s="7"/>
      <c r="AM250" s="7"/>
      <c r="AN250" s="7"/>
      <c r="AO250" s="7"/>
      <c r="AP250" s="7"/>
    </row>
    <row r="251">
      <c r="A251" s="1672" t="s">
        <v>10751</v>
      </c>
      <c r="B251" s="281" t="s">
        <v>10739</v>
      </c>
      <c r="C251" s="281" t="s">
        <v>10675</v>
      </c>
      <c r="D251" s="279" t="s">
        <v>10752</v>
      </c>
      <c r="E251" s="1354" t="s">
        <v>10753</v>
      </c>
      <c r="F251" s="278"/>
      <c r="G251" s="278"/>
      <c r="H251" s="278"/>
      <c r="I251" s="277" t="s">
        <v>10661</v>
      </c>
      <c r="J251" s="254"/>
      <c r="K251" s="1644"/>
      <c r="L251" s="1651">
        <v>43620.0</v>
      </c>
      <c r="M251" s="277" t="s">
        <v>96</v>
      </c>
      <c r="N251" s="278"/>
      <c r="O251" s="278"/>
      <c r="P251" s="278"/>
      <c r="Q251" s="278"/>
      <c r="R251" s="278" t="s">
        <v>99</v>
      </c>
      <c r="S251" s="95"/>
      <c r="T251" s="254"/>
      <c r="U251" s="254"/>
      <c r="V251" s="254"/>
      <c r="W251" s="254"/>
      <c r="X251" s="254"/>
      <c r="Y251" s="254"/>
      <c r="Z251" s="254"/>
      <c r="AA251" s="254"/>
      <c r="AB251" s="254"/>
      <c r="AC251" s="254"/>
      <c r="AD251" s="254"/>
      <c r="AE251" s="254"/>
      <c r="AF251" s="254"/>
      <c r="AG251" s="254"/>
      <c r="AH251" s="7"/>
      <c r="AI251" s="7"/>
      <c r="AJ251" s="7"/>
      <c r="AK251" s="7"/>
      <c r="AL251" s="7"/>
      <c r="AM251" s="7"/>
      <c r="AN251" s="7"/>
      <c r="AO251" s="7"/>
      <c r="AP251" s="7"/>
    </row>
    <row r="252">
      <c r="A252" s="1672" t="s">
        <v>10754</v>
      </c>
      <c r="B252" s="281" t="s">
        <v>10739</v>
      </c>
      <c r="C252" s="1453" t="s">
        <v>8850</v>
      </c>
      <c r="D252" s="279" t="s">
        <v>10755</v>
      </c>
      <c r="E252" s="1354" t="s">
        <v>10756</v>
      </c>
      <c r="F252" s="278"/>
      <c r="G252" s="278"/>
      <c r="H252" s="278"/>
      <c r="I252" s="277" t="s">
        <v>10661</v>
      </c>
      <c r="J252" s="1657"/>
      <c r="K252" s="1644"/>
      <c r="L252" s="1651">
        <v>43620.0</v>
      </c>
      <c r="M252" s="277" t="s">
        <v>96</v>
      </c>
      <c r="N252" s="278"/>
      <c r="O252" s="278"/>
      <c r="P252" s="278"/>
      <c r="Q252" s="278"/>
      <c r="R252" s="278" t="s">
        <v>99</v>
      </c>
      <c r="S252" s="95"/>
      <c r="T252" s="254"/>
      <c r="U252" s="254"/>
      <c r="V252" s="254"/>
      <c r="W252" s="254"/>
      <c r="X252" s="254"/>
      <c r="Y252" s="254"/>
      <c r="Z252" s="254"/>
      <c r="AA252" s="254"/>
      <c r="AB252" s="254"/>
      <c r="AC252" s="254"/>
      <c r="AD252" s="254"/>
      <c r="AE252" s="254"/>
      <c r="AF252" s="254"/>
      <c r="AG252" s="254"/>
      <c r="AH252" s="7"/>
      <c r="AI252" s="7"/>
      <c r="AJ252" s="7"/>
      <c r="AK252" s="7"/>
      <c r="AL252" s="7"/>
      <c r="AM252" s="7"/>
      <c r="AN252" s="7"/>
      <c r="AO252" s="7"/>
      <c r="AP252" s="7"/>
    </row>
    <row r="253">
      <c r="A253" s="1672" t="s">
        <v>10757</v>
      </c>
      <c r="B253" s="281" t="s">
        <v>10758</v>
      </c>
      <c r="C253" s="281" t="s">
        <v>8833</v>
      </c>
      <c r="D253" s="279" t="s">
        <v>10759</v>
      </c>
      <c r="E253" s="1354" t="s">
        <v>10760</v>
      </c>
      <c r="F253" s="278"/>
      <c r="G253" s="278"/>
      <c r="H253" s="278"/>
      <c r="I253" s="277" t="s">
        <v>10661</v>
      </c>
      <c r="J253" s="254"/>
      <c r="K253" s="1644"/>
      <c r="L253" s="1651">
        <v>43620.0</v>
      </c>
      <c r="M253" s="277" t="s">
        <v>96</v>
      </c>
      <c r="N253" s="278"/>
      <c r="O253" s="278"/>
      <c r="P253" s="278"/>
      <c r="Q253" s="278"/>
      <c r="R253" s="278" t="s">
        <v>99</v>
      </c>
      <c r="S253" s="95"/>
      <c r="T253" s="254"/>
      <c r="U253" s="254"/>
      <c r="V253" s="254"/>
      <c r="W253" s="254"/>
      <c r="X253" s="254"/>
      <c r="Y253" s="254"/>
      <c r="Z253" s="254"/>
      <c r="AA253" s="254"/>
      <c r="AB253" s="254"/>
      <c r="AC253" s="254"/>
      <c r="AD253" s="254"/>
      <c r="AE253" s="254"/>
      <c r="AF253" s="254"/>
      <c r="AG253" s="254"/>
      <c r="AH253" s="7"/>
      <c r="AI253" s="7"/>
      <c r="AJ253" s="7"/>
      <c r="AK253" s="7"/>
      <c r="AL253" s="7"/>
      <c r="AM253" s="7"/>
      <c r="AN253" s="7"/>
      <c r="AO253" s="7"/>
      <c r="AP253" s="7"/>
    </row>
    <row r="254">
      <c r="A254" s="1672" t="s">
        <v>10761</v>
      </c>
      <c r="B254" s="281" t="s">
        <v>10758</v>
      </c>
      <c r="C254" s="1453" t="s">
        <v>10663</v>
      </c>
      <c r="D254" s="279" t="s">
        <v>10762</v>
      </c>
      <c r="E254" s="1354" t="s">
        <v>10665</v>
      </c>
      <c r="F254" s="278"/>
      <c r="G254" s="278"/>
      <c r="H254" s="278"/>
      <c r="I254" s="277" t="s">
        <v>10661</v>
      </c>
      <c r="J254" s="254"/>
      <c r="K254" s="1644"/>
      <c r="L254" s="1651">
        <v>43620.0</v>
      </c>
      <c r="M254" s="277" t="s">
        <v>96</v>
      </c>
      <c r="N254" s="278"/>
      <c r="O254" s="278"/>
      <c r="P254" s="278"/>
      <c r="Q254" s="278"/>
      <c r="R254" s="278" t="s">
        <v>99</v>
      </c>
      <c r="S254" s="95"/>
      <c r="T254" s="254"/>
      <c r="U254" s="254"/>
      <c r="V254" s="254"/>
      <c r="W254" s="254"/>
      <c r="X254" s="254"/>
      <c r="Y254" s="254"/>
      <c r="Z254" s="254"/>
      <c r="AA254" s="254"/>
      <c r="AB254" s="254"/>
      <c r="AC254" s="254"/>
      <c r="AD254" s="254"/>
      <c r="AE254" s="254"/>
      <c r="AF254" s="254"/>
      <c r="AG254" s="254"/>
      <c r="AH254" s="7"/>
      <c r="AI254" s="7"/>
      <c r="AJ254" s="7"/>
      <c r="AK254" s="7"/>
      <c r="AL254" s="7"/>
      <c r="AM254" s="7"/>
      <c r="AN254" s="7"/>
      <c r="AO254" s="7"/>
      <c r="AP254" s="7"/>
    </row>
    <row r="255">
      <c r="A255" s="1672" t="s">
        <v>10763</v>
      </c>
      <c r="B255" s="281" t="s">
        <v>10758</v>
      </c>
      <c r="C255" s="1453" t="s">
        <v>10667</v>
      </c>
      <c r="D255" s="279" t="s">
        <v>10764</v>
      </c>
      <c r="E255" s="1354" t="s">
        <v>10669</v>
      </c>
      <c r="F255" s="278"/>
      <c r="G255" s="278"/>
      <c r="H255" s="278"/>
      <c r="I255" s="277" t="s">
        <v>10661</v>
      </c>
      <c r="J255" s="254"/>
      <c r="K255" s="1644"/>
      <c r="L255" s="1651">
        <v>43620.0</v>
      </c>
      <c r="M255" s="277" t="s">
        <v>96</v>
      </c>
      <c r="N255" s="278"/>
      <c r="O255" s="278"/>
      <c r="P255" s="278"/>
      <c r="Q255" s="278"/>
      <c r="R255" s="278" t="s">
        <v>99</v>
      </c>
      <c r="S255" s="95"/>
      <c r="T255" s="254"/>
      <c r="U255" s="254"/>
      <c r="V255" s="254"/>
      <c r="W255" s="254"/>
      <c r="X255" s="254"/>
      <c r="Y255" s="254"/>
      <c r="Z255" s="254"/>
      <c r="AA255" s="254"/>
      <c r="AB255" s="254"/>
      <c r="AC255" s="254"/>
      <c r="AD255" s="254"/>
      <c r="AE255" s="254"/>
      <c r="AF255" s="254"/>
      <c r="AG255" s="254"/>
      <c r="AH255" s="7"/>
      <c r="AI255" s="7"/>
      <c r="AJ255" s="7"/>
      <c r="AK255" s="7"/>
      <c r="AL255" s="7"/>
      <c r="AM255" s="7"/>
      <c r="AN255" s="7"/>
      <c r="AO255" s="7"/>
      <c r="AP255" s="7"/>
    </row>
    <row r="256">
      <c r="A256" s="1672" t="s">
        <v>10765</v>
      </c>
      <c r="B256" s="281" t="s">
        <v>10758</v>
      </c>
      <c r="C256" s="1453" t="s">
        <v>10671</v>
      </c>
      <c r="D256" s="279" t="s">
        <v>10766</v>
      </c>
      <c r="E256" s="1354" t="s">
        <v>10767</v>
      </c>
      <c r="F256" s="278"/>
      <c r="G256" s="278"/>
      <c r="H256" s="278"/>
      <c r="I256" s="277" t="s">
        <v>10661</v>
      </c>
      <c r="J256" s="254"/>
      <c r="K256" s="1644"/>
      <c r="L256" s="1651">
        <v>43620.0</v>
      </c>
      <c r="M256" s="277" t="s">
        <v>96</v>
      </c>
      <c r="N256" s="278"/>
      <c r="O256" s="278"/>
      <c r="P256" s="278"/>
      <c r="Q256" s="278"/>
      <c r="R256" s="278" t="s">
        <v>99</v>
      </c>
      <c r="S256" s="95"/>
      <c r="T256" s="254"/>
      <c r="U256" s="254"/>
      <c r="V256" s="254"/>
      <c r="W256" s="254"/>
      <c r="X256" s="254"/>
      <c r="Y256" s="254"/>
      <c r="Z256" s="254"/>
      <c r="AA256" s="254"/>
      <c r="AB256" s="254"/>
      <c r="AC256" s="254"/>
      <c r="AD256" s="254"/>
      <c r="AE256" s="254"/>
      <c r="AF256" s="254"/>
      <c r="AG256" s="254"/>
      <c r="AH256" s="7"/>
      <c r="AI256" s="7"/>
      <c r="AJ256" s="7"/>
      <c r="AK256" s="7"/>
      <c r="AL256" s="7"/>
      <c r="AM256" s="7"/>
      <c r="AN256" s="7"/>
      <c r="AO256" s="7"/>
      <c r="AP256" s="7"/>
    </row>
    <row r="257">
      <c r="A257" s="1672" t="s">
        <v>10768</v>
      </c>
      <c r="B257" s="281" t="s">
        <v>10758</v>
      </c>
      <c r="C257" s="281" t="s">
        <v>10675</v>
      </c>
      <c r="D257" s="279" t="s">
        <v>10769</v>
      </c>
      <c r="E257" s="1354" t="s">
        <v>10770</v>
      </c>
      <c r="F257" s="278"/>
      <c r="G257" s="278"/>
      <c r="H257" s="278"/>
      <c r="I257" s="277" t="s">
        <v>10661</v>
      </c>
      <c r="J257" s="278"/>
      <c r="K257" s="1644"/>
      <c r="L257" s="1651">
        <v>43620.0</v>
      </c>
      <c r="M257" s="277" t="s">
        <v>96</v>
      </c>
      <c r="N257" s="278"/>
      <c r="O257" s="278"/>
      <c r="P257" s="278"/>
      <c r="Q257" s="278"/>
      <c r="R257" s="278" t="s">
        <v>99</v>
      </c>
      <c r="S257" s="95"/>
      <c r="T257" s="254"/>
      <c r="U257" s="254"/>
      <c r="V257" s="254"/>
      <c r="W257" s="254"/>
      <c r="X257" s="254"/>
      <c r="Y257" s="254"/>
      <c r="Z257" s="254"/>
      <c r="AA257" s="254"/>
      <c r="AB257" s="254"/>
      <c r="AC257" s="254"/>
      <c r="AD257" s="254"/>
      <c r="AE257" s="254"/>
      <c r="AF257" s="254"/>
      <c r="AG257" s="254"/>
      <c r="AH257" s="7"/>
      <c r="AI257" s="7"/>
      <c r="AJ257" s="7"/>
      <c r="AK257" s="7"/>
      <c r="AL257" s="7"/>
      <c r="AM257" s="7"/>
      <c r="AN257" s="7"/>
      <c r="AO257" s="7"/>
      <c r="AP257" s="7"/>
    </row>
    <row r="258">
      <c r="A258" s="1672" t="s">
        <v>10771</v>
      </c>
      <c r="B258" s="281" t="s">
        <v>10758</v>
      </c>
      <c r="C258" s="281" t="s">
        <v>8850</v>
      </c>
      <c r="D258" s="279" t="s">
        <v>10772</v>
      </c>
      <c r="E258" s="1354" t="s">
        <v>10680</v>
      </c>
      <c r="F258" s="278"/>
      <c r="G258" s="278"/>
      <c r="H258" s="278"/>
      <c r="I258" s="277" t="s">
        <v>10661</v>
      </c>
      <c r="J258" s="1657"/>
      <c r="K258" s="1644"/>
      <c r="L258" s="1651">
        <v>43621.0</v>
      </c>
      <c r="M258" s="277" t="s">
        <v>96</v>
      </c>
      <c r="N258" s="278"/>
      <c r="O258" s="278"/>
      <c r="P258" s="278"/>
      <c r="Q258" s="278"/>
      <c r="R258" s="278" t="s">
        <v>99</v>
      </c>
      <c r="S258" s="95"/>
      <c r="T258" s="254"/>
      <c r="U258" s="254"/>
      <c r="V258" s="254"/>
      <c r="W258" s="254"/>
      <c r="X258" s="254"/>
      <c r="Y258" s="254"/>
      <c r="Z258" s="254"/>
      <c r="AA258" s="254"/>
      <c r="AB258" s="254"/>
      <c r="AC258" s="254"/>
      <c r="AD258" s="254"/>
      <c r="AE258" s="254"/>
      <c r="AF258" s="254"/>
      <c r="AG258" s="254"/>
      <c r="AH258" s="7"/>
      <c r="AI258" s="7"/>
      <c r="AJ258" s="7"/>
      <c r="AK258" s="7"/>
      <c r="AL258" s="7"/>
      <c r="AM258" s="7"/>
      <c r="AN258" s="7"/>
      <c r="AO258" s="7"/>
      <c r="AP258" s="7"/>
    </row>
    <row r="259">
      <c r="A259" s="1672" t="s">
        <v>10773</v>
      </c>
      <c r="B259" s="281" t="s">
        <v>10774</v>
      </c>
      <c r="C259" s="281" t="s">
        <v>8833</v>
      </c>
      <c r="D259" s="279" t="s">
        <v>10775</v>
      </c>
      <c r="E259" s="1354" t="s">
        <v>10741</v>
      </c>
      <c r="F259" s="278"/>
      <c r="G259" s="278"/>
      <c r="H259" s="278"/>
      <c r="I259" s="277" t="s">
        <v>10661</v>
      </c>
      <c r="J259" s="254"/>
      <c r="K259" s="1644"/>
      <c r="L259" s="1651">
        <v>43620.0</v>
      </c>
      <c r="M259" s="277" t="s">
        <v>96</v>
      </c>
      <c r="N259" s="278"/>
      <c r="O259" s="278"/>
      <c r="P259" s="278"/>
      <c r="Q259" s="278"/>
      <c r="R259" s="278" t="s">
        <v>99</v>
      </c>
      <c r="S259" s="95"/>
      <c r="T259" s="254"/>
      <c r="U259" s="254"/>
      <c r="V259" s="254"/>
      <c r="W259" s="254"/>
      <c r="X259" s="254"/>
      <c r="Y259" s="254"/>
      <c r="Z259" s="254"/>
      <c r="AA259" s="254"/>
      <c r="AB259" s="254"/>
      <c r="AC259" s="254"/>
      <c r="AD259" s="254"/>
      <c r="AE259" s="254"/>
      <c r="AF259" s="254"/>
      <c r="AG259" s="254"/>
      <c r="AH259" s="7"/>
      <c r="AI259" s="7"/>
      <c r="AJ259" s="7"/>
      <c r="AK259" s="7"/>
      <c r="AL259" s="7"/>
      <c r="AM259" s="7"/>
      <c r="AN259" s="7"/>
      <c r="AO259" s="7"/>
      <c r="AP259" s="7"/>
    </row>
    <row r="260">
      <c r="A260" s="1672" t="s">
        <v>10776</v>
      </c>
      <c r="B260" s="281" t="s">
        <v>10774</v>
      </c>
      <c r="C260" s="1453" t="s">
        <v>10663</v>
      </c>
      <c r="D260" s="279" t="s">
        <v>10777</v>
      </c>
      <c r="E260" s="1354" t="s">
        <v>10778</v>
      </c>
      <c r="F260" s="278"/>
      <c r="G260" s="278"/>
      <c r="H260" s="278"/>
      <c r="I260" s="277" t="s">
        <v>10661</v>
      </c>
      <c r="J260" s="254"/>
      <c r="K260" s="1644"/>
      <c r="L260" s="1651">
        <v>43620.0</v>
      </c>
      <c r="M260" s="277" t="s">
        <v>96</v>
      </c>
      <c r="N260" s="278"/>
      <c r="O260" s="278"/>
      <c r="P260" s="278"/>
      <c r="Q260" s="278"/>
      <c r="R260" s="278" t="s">
        <v>99</v>
      </c>
      <c r="S260" s="95"/>
      <c r="T260" s="254"/>
      <c r="U260" s="254"/>
      <c r="V260" s="254"/>
      <c r="W260" s="254"/>
      <c r="X260" s="254"/>
      <c r="Y260" s="254"/>
      <c r="Z260" s="254"/>
      <c r="AA260" s="254"/>
      <c r="AB260" s="254"/>
      <c r="AC260" s="254"/>
      <c r="AD260" s="254"/>
      <c r="AE260" s="254"/>
      <c r="AF260" s="254"/>
      <c r="AG260" s="254"/>
      <c r="AH260" s="7"/>
      <c r="AI260" s="7"/>
      <c r="AJ260" s="7"/>
      <c r="AK260" s="7"/>
      <c r="AL260" s="7"/>
      <c r="AM260" s="7"/>
      <c r="AN260" s="7"/>
      <c r="AO260" s="7"/>
      <c r="AP260" s="7"/>
    </row>
    <row r="261">
      <c r="A261" s="1672" t="s">
        <v>10779</v>
      </c>
      <c r="B261" s="281" t="s">
        <v>10774</v>
      </c>
      <c r="C261" s="1453" t="s">
        <v>10667</v>
      </c>
      <c r="D261" s="279" t="s">
        <v>10780</v>
      </c>
      <c r="E261" s="1354" t="s">
        <v>10781</v>
      </c>
      <c r="F261" s="278"/>
      <c r="G261" s="278"/>
      <c r="H261" s="278"/>
      <c r="I261" s="277" t="s">
        <v>10661</v>
      </c>
      <c r="J261" s="254"/>
      <c r="K261" s="1644"/>
      <c r="L261" s="1651">
        <v>43620.0</v>
      </c>
      <c r="M261" s="277" t="s">
        <v>96</v>
      </c>
      <c r="N261" s="278"/>
      <c r="O261" s="278"/>
      <c r="P261" s="278"/>
      <c r="Q261" s="278"/>
      <c r="R261" s="278" t="s">
        <v>99</v>
      </c>
      <c r="S261" s="95"/>
      <c r="T261" s="254"/>
      <c r="U261" s="254"/>
      <c r="V261" s="254"/>
      <c r="W261" s="254"/>
      <c r="X261" s="254"/>
      <c r="Y261" s="254"/>
      <c r="Z261" s="254"/>
      <c r="AA261" s="254"/>
      <c r="AB261" s="254"/>
      <c r="AC261" s="254"/>
      <c r="AD261" s="254"/>
      <c r="AE261" s="254"/>
      <c r="AF261" s="254"/>
      <c r="AG261" s="254"/>
      <c r="AH261" s="7"/>
      <c r="AI261" s="7"/>
      <c r="AJ261" s="7"/>
      <c r="AK261" s="7"/>
      <c r="AL261" s="7"/>
      <c r="AM261" s="7"/>
      <c r="AN261" s="7"/>
      <c r="AO261" s="7"/>
      <c r="AP261" s="7"/>
    </row>
    <row r="262">
      <c r="A262" s="1672" t="s">
        <v>10782</v>
      </c>
      <c r="B262" s="281" t="s">
        <v>10774</v>
      </c>
      <c r="C262" s="1453" t="s">
        <v>10671</v>
      </c>
      <c r="D262" s="279" t="s">
        <v>10783</v>
      </c>
      <c r="E262" s="1354" t="s">
        <v>10750</v>
      </c>
      <c r="F262" s="278"/>
      <c r="G262" s="278"/>
      <c r="H262" s="278"/>
      <c r="I262" s="277" t="s">
        <v>10661</v>
      </c>
      <c r="J262" s="254"/>
      <c r="K262" s="1644"/>
      <c r="L262" s="1651">
        <v>43620.0</v>
      </c>
      <c r="M262" s="277" t="s">
        <v>96</v>
      </c>
      <c r="N262" s="278"/>
      <c r="O262" s="278"/>
      <c r="P262" s="278"/>
      <c r="Q262" s="278"/>
      <c r="R262" s="278" t="s">
        <v>99</v>
      </c>
      <c r="S262" s="95"/>
      <c r="T262" s="254"/>
      <c r="U262" s="254"/>
      <c r="V262" s="254"/>
      <c r="W262" s="254"/>
      <c r="X262" s="254"/>
      <c r="Y262" s="254"/>
      <c r="Z262" s="254"/>
      <c r="AA262" s="254"/>
      <c r="AB262" s="254"/>
      <c r="AC262" s="254"/>
      <c r="AD262" s="254"/>
      <c r="AE262" s="254"/>
      <c r="AF262" s="254"/>
      <c r="AG262" s="254"/>
      <c r="AH262" s="7"/>
      <c r="AI262" s="7"/>
      <c r="AJ262" s="7"/>
      <c r="AK262" s="7"/>
      <c r="AL262" s="7"/>
      <c r="AM262" s="7"/>
      <c r="AN262" s="7"/>
      <c r="AO262" s="7"/>
      <c r="AP262" s="7"/>
    </row>
    <row r="263">
      <c r="A263" s="1672" t="s">
        <v>10784</v>
      </c>
      <c r="B263" s="281" t="s">
        <v>10774</v>
      </c>
      <c r="C263" s="281" t="s">
        <v>10675</v>
      </c>
      <c r="D263" s="279" t="s">
        <v>10785</v>
      </c>
      <c r="E263" s="1354" t="s">
        <v>10753</v>
      </c>
      <c r="F263" s="278"/>
      <c r="G263" s="278"/>
      <c r="H263" s="278"/>
      <c r="I263" s="277" t="s">
        <v>10661</v>
      </c>
      <c r="J263" s="254"/>
      <c r="K263" s="1644"/>
      <c r="L263" s="1651">
        <v>43620.0</v>
      </c>
      <c r="M263" s="277" t="s">
        <v>96</v>
      </c>
      <c r="N263" s="278"/>
      <c r="O263" s="278"/>
      <c r="P263" s="278"/>
      <c r="Q263" s="278"/>
      <c r="R263" s="278" t="s">
        <v>99</v>
      </c>
      <c r="S263" s="95"/>
      <c r="T263" s="254"/>
      <c r="U263" s="254"/>
      <c r="V263" s="254"/>
      <c r="W263" s="254"/>
      <c r="X263" s="254"/>
      <c r="Y263" s="254"/>
      <c r="Z263" s="254"/>
      <c r="AA263" s="254"/>
      <c r="AB263" s="254"/>
      <c r="AC263" s="254"/>
      <c r="AD263" s="254"/>
      <c r="AE263" s="254"/>
      <c r="AF263" s="254"/>
      <c r="AG263" s="254"/>
      <c r="AH263" s="7"/>
      <c r="AI263" s="7"/>
      <c r="AJ263" s="7"/>
      <c r="AK263" s="7"/>
      <c r="AL263" s="7"/>
      <c r="AM263" s="7"/>
      <c r="AN263" s="7"/>
      <c r="AO263" s="7"/>
      <c r="AP263" s="7"/>
    </row>
    <row r="264">
      <c r="A264" s="1672" t="s">
        <v>10786</v>
      </c>
      <c r="B264" s="281" t="s">
        <v>10774</v>
      </c>
      <c r="C264" s="281" t="s">
        <v>8850</v>
      </c>
      <c r="D264" s="279" t="s">
        <v>10787</v>
      </c>
      <c r="E264" s="1354" t="s">
        <v>10756</v>
      </c>
      <c r="F264" s="278"/>
      <c r="G264" s="278"/>
      <c r="H264" s="278"/>
      <c r="I264" s="277" t="s">
        <v>10661</v>
      </c>
      <c r="J264" s="278"/>
      <c r="K264" s="1644"/>
      <c r="L264" s="1651">
        <v>43620.0</v>
      </c>
      <c r="M264" s="277" t="s">
        <v>96</v>
      </c>
      <c r="N264" s="278"/>
      <c r="O264" s="278"/>
      <c r="P264" s="278"/>
      <c r="Q264" s="278"/>
      <c r="R264" s="278" t="s">
        <v>99</v>
      </c>
      <c r="S264" s="95"/>
      <c r="T264" s="254"/>
      <c r="U264" s="254"/>
      <c r="V264" s="254"/>
      <c r="W264" s="254"/>
      <c r="X264" s="254"/>
      <c r="Y264" s="254"/>
      <c r="Z264" s="254"/>
      <c r="AA264" s="254"/>
      <c r="AB264" s="254"/>
      <c r="AC264" s="254"/>
      <c r="AD264" s="254"/>
      <c r="AE264" s="254"/>
      <c r="AF264" s="254"/>
      <c r="AG264" s="254"/>
      <c r="AH264" s="7"/>
      <c r="AI264" s="7"/>
      <c r="AJ264" s="7"/>
      <c r="AK264" s="7"/>
      <c r="AL264" s="7"/>
      <c r="AM264" s="7"/>
      <c r="AN264" s="7"/>
      <c r="AO264" s="7"/>
      <c r="AP264" s="7"/>
    </row>
    <row r="265">
      <c r="A265" s="1672" t="s">
        <v>10788</v>
      </c>
      <c r="B265" s="281" t="s">
        <v>10789</v>
      </c>
      <c r="C265" s="281" t="s">
        <v>8833</v>
      </c>
      <c r="D265" s="277" t="s">
        <v>10790</v>
      </c>
      <c r="E265" s="1354" t="s">
        <v>10741</v>
      </c>
      <c r="F265" s="278"/>
      <c r="G265" s="278"/>
      <c r="H265" s="278"/>
      <c r="I265" s="277" t="s">
        <v>10661</v>
      </c>
      <c r="J265" s="254"/>
      <c r="K265" s="1644"/>
      <c r="L265" s="1651">
        <v>43620.0</v>
      </c>
      <c r="M265" s="277" t="s">
        <v>96</v>
      </c>
      <c r="N265" s="278"/>
      <c r="O265" s="278"/>
      <c r="P265" s="278"/>
      <c r="Q265" s="278"/>
      <c r="R265" s="278" t="s">
        <v>99</v>
      </c>
      <c r="S265" s="95"/>
      <c r="T265" s="254"/>
      <c r="U265" s="254"/>
      <c r="V265" s="254"/>
      <c r="W265" s="254"/>
      <c r="X265" s="254"/>
      <c r="Y265" s="254"/>
      <c r="Z265" s="254"/>
      <c r="AA265" s="254"/>
      <c r="AB265" s="254"/>
      <c r="AC265" s="254"/>
      <c r="AD265" s="254"/>
      <c r="AE265" s="254"/>
      <c r="AF265" s="254"/>
      <c r="AG265" s="254"/>
      <c r="AH265" s="7"/>
      <c r="AI265" s="7"/>
      <c r="AJ265" s="7"/>
      <c r="AK265" s="7"/>
      <c r="AL265" s="7"/>
      <c r="AM265" s="7"/>
      <c r="AN265" s="7"/>
      <c r="AO265" s="7"/>
      <c r="AP265" s="7"/>
    </row>
    <row r="266">
      <c r="A266" s="1672" t="s">
        <v>10791</v>
      </c>
      <c r="B266" s="281" t="s">
        <v>10789</v>
      </c>
      <c r="C266" s="1453" t="s">
        <v>10663</v>
      </c>
      <c r="D266" s="277" t="s">
        <v>10792</v>
      </c>
      <c r="E266" s="1354" t="s">
        <v>10793</v>
      </c>
      <c r="F266" s="278"/>
      <c r="G266" s="278"/>
      <c r="H266" s="278"/>
      <c r="I266" s="277" t="s">
        <v>10661</v>
      </c>
      <c r="J266" s="254"/>
      <c r="K266" s="1644"/>
      <c r="L266" s="1651">
        <v>43620.0</v>
      </c>
      <c r="M266" s="277" t="s">
        <v>96</v>
      </c>
      <c r="N266" s="278"/>
      <c r="O266" s="278"/>
      <c r="P266" s="278"/>
      <c r="Q266" s="278"/>
      <c r="R266" s="278" t="s">
        <v>99</v>
      </c>
      <c r="S266" s="95"/>
      <c r="T266" s="254"/>
      <c r="U266" s="254"/>
      <c r="V266" s="254"/>
      <c r="W266" s="254"/>
      <c r="X266" s="254"/>
      <c r="Y266" s="254"/>
      <c r="Z266" s="254"/>
      <c r="AA266" s="254"/>
      <c r="AB266" s="254"/>
      <c r="AC266" s="254"/>
      <c r="AD266" s="254"/>
      <c r="AE266" s="254"/>
      <c r="AF266" s="254"/>
      <c r="AG266" s="254"/>
      <c r="AH266" s="7"/>
      <c r="AI266" s="7"/>
      <c r="AJ266" s="7"/>
      <c r="AK266" s="7"/>
      <c r="AL266" s="7"/>
      <c r="AM266" s="7"/>
      <c r="AN266" s="7"/>
      <c r="AO266" s="7"/>
      <c r="AP266" s="7"/>
    </row>
    <row r="267">
      <c r="A267" s="1672" t="s">
        <v>10794</v>
      </c>
      <c r="B267" s="281" t="s">
        <v>10789</v>
      </c>
      <c r="C267" s="1453" t="s">
        <v>10667</v>
      </c>
      <c r="D267" s="277" t="s">
        <v>10795</v>
      </c>
      <c r="E267" s="1354" t="s">
        <v>10747</v>
      </c>
      <c r="F267" s="278"/>
      <c r="G267" s="278"/>
      <c r="H267" s="278"/>
      <c r="I267" s="277" t="s">
        <v>10661</v>
      </c>
      <c r="J267" s="254"/>
      <c r="K267" s="1644"/>
      <c r="L267" s="1651">
        <v>43620.0</v>
      </c>
      <c r="M267" s="277" t="s">
        <v>96</v>
      </c>
      <c r="N267" s="278"/>
      <c r="O267" s="278"/>
      <c r="P267" s="278"/>
      <c r="Q267" s="278"/>
      <c r="R267" s="278" t="s">
        <v>99</v>
      </c>
      <c r="S267" s="95"/>
      <c r="T267" s="254"/>
      <c r="U267" s="254"/>
      <c r="V267" s="254"/>
      <c r="W267" s="254"/>
      <c r="X267" s="254"/>
      <c r="Y267" s="254"/>
      <c r="Z267" s="254"/>
      <c r="AA267" s="254"/>
      <c r="AB267" s="254"/>
      <c r="AC267" s="254"/>
      <c r="AD267" s="254"/>
      <c r="AE267" s="254"/>
      <c r="AF267" s="254"/>
      <c r="AG267" s="254"/>
      <c r="AH267" s="7"/>
      <c r="AI267" s="7"/>
      <c r="AJ267" s="7"/>
      <c r="AK267" s="7"/>
      <c r="AL267" s="7"/>
      <c r="AM267" s="7"/>
      <c r="AN267" s="7"/>
      <c r="AO267" s="7"/>
      <c r="AP267" s="7"/>
    </row>
    <row r="268">
      <c r="A268" s="1672" t="s">
        <v>10796</v>
      </c>
      <c r="B268" s="281" t="s">
        <v>10789</v>
      </c>
      <c r="C268" s="1453" t="s">
        <v>10671</v>
      </c>
      <c r="D268" s="277" t="s">
        <v>10797</v>
      </c>
      <c r="E268" s="1354" t="s">
        <v>10750</v>
      </c>
      <c r="F268" s="278"/>
      <c r="G268" s="278"/>
      <c r="H268" s="278"/>
      <c r="I268" s="277" t="s">
        <v>10661</v>
      </c>
      <c r="J268" s="254"/>
      <c r="K268" s="1644"/>
      <c r="L268" s="1651">
        <v>43620.0</v>
      </c>
      <c r="M268" s="277" t="s">
        <v>96</v>
      </c>
      <c r="N268" s="278"/>
      <c r="O268" s="278"/>
      <c r="P268" s="278"/>
      <c r="Q268" s="278"/>
      <c r="R268" s="278" t="s">
        <v>99</v>
      </c>
      <c r="S268" s="95"/>
      <c r="T268" s="254"/>
      <c r="U268" s="254"/>
      <c r="V268" s="254"/>
      <c r="W268" s="254"/>
      <c r="X268" s="254"/>
      <c r="Y268" s="254"/>
      <c r="Z268" s="254"/>
      <c r="AA268" s="254"/>
      <c r="AB268" s="254"/>
      <c r="AC268" s="254"/>
      <c r="AD268" s="254"/>
      <c r="AE268" s="254"/>
      <c r="AF268" s="254"/>
      <c r="AG268" s="254"/>
      <c r="AH268" s="7"/>
      <c r="AI268" s="7"/>
      <c r="AJ268" s="7"/>
      <c r="AK268" s="7"/>
      <c r="AL268" s="7"/>
      <c r="AM268" s="7"/>
      <c r="AN268" s="7"/>
      <c r="AO268" s="7"/>
      <c r="AP268" s="7"/>
    </row>
    <row r="269">
      <c r="A269" s="1672" t="s">
        <v>10798</v>
      </c>
      <c r="B269" s="281" t="s">
        <v>10789</v>
      </c>
      <c r="C269" s="281" t="s">
        <v>10675</v>
      </c>
      <c r="D269" s="277" t="s">
        <v>10799</v>
      </c>
      <c r="E269" s="1354" t="s">
        <v>10753</v>
      </c>
      <c r="F269" s="278"/>
      <c r="G269" s="278"/>
      <c r="H269" s="278"/>
      <c r="I269" s="277" t="s">
        <v>10661</v>
      </c>
      <c r="J269" s="254"/>
      <c r="K269" s="1644"/>
      <c r="L269" s="1651">
        <v>43620.0</v>
      </c>
      <c r="M269" s="277" t="s">
        <v>96</v>
      </c>
      <c r="N269" s="278"/>
      <c r="O269" s="278"/>
      <c r="P269" s="278"/>
      <c r="Q269" s="278"/>
      <c r="R269" s="278" t="s">
        <v>99</v>
      </c>
      <c r="S269" s="95"/>
      <c r="T269" s="254"/>
      <c r="U269" s="254"/>
      <c r="V269" s="254"/>
      <c r="W269" s="254"/>
      <c r="X269" s="254"/>
      <c r="Y269" s="254"/>
      <c r="Z269" s="254"/>
      <c r="AA269" s="254"/>
      <c r="AB269" s="254"/>
      <c r="AC269" s="254"/>
      <c r="AD269" s="254"/>
      <c r="AE269" s="254"/>
      <c r="AF269" s="254"/>
      <c r="AG269" s="254"/>
      <c r="AH269" s="7"/>
      <c r="AI269" s="7"/>
      <c r="AJ269" s="7"/>
      <c r="AK269" s="7"/>
      <c r="AL269" s="7"/>
      <c r="AM269" s="7"/>
      <c r="AN269" s="7"/>
      <c r="AO269" s="7"/>
      <c r="AP269" s="7"/>
    </row>
    <row r="270">
      <c r="A270" s="1672" t="s">
        <v>10800</v>
      </c>
      <c r="B270" s="281" t="s">
        <v>10789</v>
      </c>
      <c r="C270" s="281" t="s">
        <v>8850</v>
      </c>
      <c r="D270" s="277" t="s">
        <v>10801</v>
      </c>
      <c r="E270" s="1354" t="s">
        <v>10756</v>
      </c>
      <c r="F270" s="278"/>
      <c r="G270" s="278"/>
      <c r="H270" s="278"/>
      <c r="I270" s="277" t="s">
        <v>10661</v>
      </c>
      <c r="J270" s="1657"/>
      <c r="K270" s="1644"/>
      <c r="L270" s="1651">
        <v>43621.0</v>
      </c>
      <c r="M270" s="277" t="s">
        <v>96</v>
      </c>
      <c r="N270" s="278"/>
      <c r="O270" s="278"/>
      <c r="P270" s="278"/>
      <c r="Q270" s="278"/>
      <c r="R270" s="278" t="s">
        <v>99</v>
      </c>
      <c r="S270" s="95"/>
      <c r="T270" s="254"/>
      <c r="U270" s="254"/>
      <c r="V270" s="254"/>
      <c r="W270" s="254"/>
      <c r="X270" s="254"/>
      <c r="Y270" s="254"/>
      <c r="Z270" s="254"/>
      <c r="AA270" s="254"/>
      <c r="AB270" s="254"/>
      <c r="AC270" s="254"/>
      <c r="AD270" s="254"/>
      <c r="AE270" s="254"/>
      <c r="AF270" s="254"/>
      <c r="AG270" s="254"/>
      <c r="AH270" s="7"/>
      <c r="AI270" s="7"/>
      <c r="AJ270" s="7"/>
      <c r="AK270" s="7"/>
      <c r="AL270" s="7"/>
      <c r="AM270" s="7"/>
      <c r="AN270" s="7"/>
      <c r="AO270" s="7"/>
      <c r="AP270" s="7"/>
    </row>
    <row r="271">
      <c r="A271" s="1672" t="s">
        <v>10802</v>
      </c>
      <c r="B271" s="281" t="s">
        <v>10803</v>
      </c>
      <c r="C271" s="281" t="s">
        <v>8833</v>
      </c>
      <c r="D271" s="279" t="s">
        <v>10804</v>
      </c>
      <c r="E271" s="1354" t="s">
        <v>10805</v>
      </c>
      <c r="F271" s="278"/>
      <c r="G271" s="278"/>
      <c r="H271" s="278"/>
      <c r="I271" s="277" t="s">
        <v>10661</v>
      </c>
      <c r="J271" s="254"/>
      <c r="K271" s="1644"/>
      <c r="L271" s="1651">
        <v>43620.0</v>
      </c>
      <c r="M271" s="277" t="s">
        <v>96</v>
      </c>
      <c r="N271" s="278"/>
      <c r="O271" s="278"/>
      <c r="P271" s="278"/>
      <c r="Q271" s="278"/>
      <c r="R271" s="278" t="s">
        <v>99</v>
      </c>
      <c r="S271" s="95"/>
      <c r="T271" s="254"/>
      <c r="U271" s="254"/>
      <c r="V271" s="254"/>
      <c r="W271" s="254"/>
      <c r="X271" s="254"/>
      <c r="Y271" s="254"/>
      <c r="Z271" s="254"/>
      <c r="AA271" s="254"/>
      <c r="AB271" s="254"/>
      <c r="AC271" s="254"/>
      <c r="AD271" s="254"/>
      <c r="AE271" s="254"/>
      <c r="AF271" s="254"/>
      <c r="AG271" s="254"/>
      <c r="AH271" s="7"/>
      <c r="AI271" s="7"/>
      <c r="AJ271" s="7"/>
      <c r="AK271" s="7"/>
      <c r="AL271" s="7"/>
      <c r="AM271" s="7"/>
      <c r="AN271" s="7"/>
      <c r="AO271" s="7"/>
      <c r="AP271" s="7"/>
    </row>
    <row r="272">
      <c r="A272" s="1672" t="s">
        <v>10806</v>
      </c>
      <c r="B272" s="281" t="s">
        <v>10803</v>
      </c>
      <c r="C272" s="1453" t="s">
        <v>10663</v>
      </c>
      <c r="D272" s="279" t="s">
        <v>10807</v>
      </c>
      <c r="E272" s="1354" t="s">
        <v>10808</v>
      </c>
      <c r="F272" s="278"/>
      <c r="G272" s="278"/>
      <c r="H272" s="278"/>
      <c r="I272" s="277" t="s">
        <v>10661</v>
      </c>
      <c r="J272" s="254"/>
      <c r="K272" s="1644"/>
      <c r="L272" s="1651">
        <v>43620.0</v>
      </c>
      <c r="M272" s="277" t="s">
        <v>96</v>
      </c>
      <c r="N272" s="278"/>
      <c r="O272" s="278"/>
      <c r="P272" s="278"/>
      <c r="Q272" s="278"/>
      <c r="R272" s="278" t="s">
        <v>99</v>
      </c>
      <c r="S272" s="95"/>
      <c r="T272" s="254"/>
      <c r="U272" s="254"/>
      <c r="V272" s="254"/>
      <c r="W272" s="254"/>
      <c r="X272" s="254"/>
      <c r="Y272" s="254"/>
      <c r="Z272" s="254"/>
      <c r="AA272" s="254"/>
      <c r="AB272" s="254"/>
      <c r="AC272" s="254"/>
      <c r="AD272" s="254"/>
      <c r="AE272" s="254"/>
      <c r="AF272" s="254"/>
      <c r="AG272" s="254"/>
      <c r="AH272" s="7"/>
      <c r="AI272" s="7"/>
      <c r="AJ272" s="7"/>
      <c r="AK272" s="7"/>
      <c r="AL272" s="7"/>
      <c r="AM272" s="7"/>
      <c r="AN272" s="7"/>
      <c r="AO272" s="7"/>
      <c r="AP272" s="7"/>
    </row>
    <row r="273">
      <c r="A273" s="1672" t="s">
        <v>10809</v>
      </c>
      <c r="B273" s="281" t="s">
        <v>10803</v>
      </c>
      <c r="C273" s="1453" t="s">
        <v>10667</v>
      </c>
      <c r="D273" s="279" t="s">
        <v>10810</v>
      </c>
      <c r="E273" s="1354" t="s">
        <v>10811</v>
      </c>
      <c r="F273" s="278"/>
      <c r="G273" s="278"/>
      <c r="H273" s="278"/>
      <c r="I273" s="277" t="s">
        <v>10661</v>
      </c>
      <c r="J273" s="254"/>
      <c r="K273" s="1644"/>
      <c r="L273" s="1651">
        <v>43620.0</v>
      </c>
      <c r="M273" s="277" t="s">
        <v>96</v>
      </c>
      <c r="N273" s="278"/>
      <c r="O273" s="278"/>
      <c r="P273" s="278"/>
      <c r="Q273" s="278"/>
      <c r="R273" s="278" t="s">
        <v>99</v>
      </c>
      <c r="S273" s="95"/>
      <c r="T273" s="254"/>
      <c r="U273" s="254"/>
      <c r="V273" s="254"/>
      <c r="W273" s="254"/>
      <c r="X273" s="254"/>
      <c r="Y273" s="254"/>
      <c r="Z273" s="254"/>
      <c r="AA273" s="254"/>
      <c r="AB273" s="254"/>
      <c r="AC273" s="254"/>
      <c r="AD273" s="254"/>
      <c r="AE273" s="254"/>
      <c r="AF273" s="254"/>
      <c r="AG273" s="254"/>
      <c r="AH273" s="7"/>
      <c r="AI273" s="7"/>
      <c r="AJ273" s="7"/>
      <c r="AK273" s="7"/>
      <c r="AL273" s="7"/>
      <c r="AM273" s="7"/>
      <c r="AN273" s="7"/>
      <c r="AO273" s="7"/>
      <c r="AP273" s="7"/>
    </row>
    <row r="274">
      <c r="A274" s="1672" t="s">
        <v>10812</v>
      </c>
      <c r="B274" s="281" t="s">
        <v>10803</v>
      </c>
      <c r="C274" s="1453" t="s">
        <v>10671</v>
      </c>
      <c r="D274" s="279" t="s">
        <v>10813</v>
      </c>
      <c r="E274" s="1354" t="s">
        <v>10814</v>
      </c>
      <c r="F274" s="278"/>
      <c r="G274" s="278"/>
      <c r="H274" s="278"/>
      <c r="I274" s="277" t="s">
        <v>10661</v>
      </c>
      <c r="J274" s="254"/>
      <c r="K274" s="1644"/>
      <c r="L274" s="1651">
        <v>43620.0</v>
      </c>
      <c r="M274" s="277" t="s">
        <v>96</v>
      </c>
      <c r="N274" s="278"/>
      <c r="O274" s="278"/>
      <c r="P274" s="278"/>
      <c r="Q274" s="278"/>
      <c r="R274" s="278" t="s">
        <v>99</v>
      </c>
      <c r="S274" s="95"/>
      <c r="T274" s="254"/>
      <c r="U274" s="254"/>
      <c r="V274" s="254"/>
      <c r="W274" s="254"/>
      <c r="X274" s="254"/>
      <c r="Y274" s="254"/>
      <c r="Z274" s="254"/>
      <c r="AA274" s="254"/>
      <c r="AB274" s="254"/>
      <c r="AC274" s="254"/>
      <c r="AD274" s="254"/>
      <c r="AE274" s="254"/>
      <c r="AF274" s="254"/>
      <c r="AG274" s="254"/>
      <c r="AH274" s="7"/>
      <c r="AI274" s="7"/>
      <c r="AJ274" s="7"/>
      <c r="AK274" s="7"/>
      <c r="AL274" s="7"/>
      <c r="AM274" s="7"/>
      <c r="AN274" s="7"/>
      <c r="AO274" s="7"/>
      <c r="AP274" s="7"/>
    </row>
    <row r="275">
      <c r="A275" s="1672" t="s">
        <v>10815</v>
      </c>
      <c r="B275" s="281" t="s">
        <v>10803</v>
      </c>
      <c r="C275" s="281" t="s">
        <v>10675</v>
      </c>
      <c r="D275" s="279" t="s">
        <v>10816</v>
      </c>
      <c r="E275" s="1354" t="s">
        <v>10817</v>
      </c>
      <c r="F275" s="278"/>
      <c r="G275" s="278"/>
      <c r="H275" s="278"/>
      <c r="I275" s="277" t="s">
        <v>10661</v>
      </c>
      <c r="J275" s="254"/>
      <c r="K275" s="1644"/>
      <c r="L275" s="1651">
        <v>43620.0</v>
      </c>
      <c r="M275" s="277" t="s">
        <v>96</v>
      </c>
      <c r="N275" s="278"/>
      <c r="O275" s="278"/>
      <c r="P275" s="278"/>
      <c r="Q275" s="278"/>
      <c r="R275" s="278" t="s">
        <v>99</v>
      </c>
      <c r="S275" s="95"/>
      <c r="T275" s="254"/>
      <c r="U275" s="254"/>
      <c r="V275" s="254"/>
      <c r="W275" s="254"/>
      <c r="X275" s="254"/>
      <c r="Y275" s="254"/>
      <c r="Z275" s="254"/>
      <c r="AA275" s="254"/>
      <c r="AB275" s="254"/>
      <c r="AC275" s="254"/>
      <c r="AD275" s="254"/>
      <c r="AE275" s="254"/>
      <c r="AF275" s="254"/>
      <c r="AG275" s="254"/>
      <c r="AH275" s="7"/>
      <c r="AI275" s="7"/>
      <c r="AJ275" s="7"/>
      <c r="AK275" s="7"/>
      <c r="AL275" s="7"/>
      <c r="AM275" s="7"/>
      <c r="AN275" s="7"/>
      <c r="AO275" s="7"/>
      <c r="AP275" s="7"/>
    </row>
    <row r="276">
      <c r="A276" s="1672" t="s">
        <v>10818</v>
      </c>
      <c r="B276" s="281" t="s">
        <v>10803</v>
      </c>
      <c r="C276" s="281" t="s">
        <v>8850</v>
      </c>
      <c r="D276" s="279" t="s">
        <v>10819</v>
      </c>
      <c r="E276" s="1354" t="s">
        <v>10820</v>
      </c>
      <c r="F276" s="278"/>
      <c r="G276" s="278"/>
      <c r="H276" s="278"/>
      <c r="I276" s="277" t="s">
        <v>10661</v>
      </c>
      <c r="J276" s="278"/>
      <c r="K276" s="1644"/>
      <c r="L276" s="1651">
        <v>43620.0</v>
      </c>
      <c r="M276" s="277" t="s">
        <v>96</v>
      </c>
      <c r="N276" s="278"/>
      <c r="O276" s="278"/>
      <c r="P276" s="278"/>
      <c r="Q276" s="278"/>
      <c r="R276" s="278" t="s">
        <v>99</v>
      </c>
      <c r="S276" s="95"/>
      <c r="T276" s="254"/>
      <c r="U276" s="254"/>
      <c r="V276" s="254"/>
      <c r="W276" s="254"/>
      <c r="X276" s="254"/>
      <c r="Y276" s="254"/>
      <c r="Z276" s="254"/>
      <c r="AA276" s="254"/>
      <c r="AB276" s="254"/>
      <c r="AC276" s="254"/>
      <c r="AD276" s="254"/>
      <c r="AE276" s="254"/>
      <c r="AF276" s="254"/>
      <c r="AG276" s="254"/>
      <c r="AH276" s="7"/>
      <c r="AI276" s="7"/>
      <c r="AJ276" s="7"/>
      <c r="AK276" s="7"/>
      <c r="AL276" s="7"/>
      <c r="AM276" s="7"/>
      <c r="AN276" s="7"/>
      <c r="AO276" s="7"/>
      <c r="AP276" s="7"/>
    </row>
    <row r="277">
      <c r="A277" s="1672" t="s">
        <v>10821</v>
      </c>
      <c r="B277" s="281" t="s">
        <v>10822</v>
      </c>
      <c r="C277" s="281" t="s">
        <v>8833</v>
      </c>
      <c r="D277" s="279" t="s">
        <v>10823</v>
      </c>
      <c r="E277" s="1354" t="s">
        <v>10805</v>
      </c>
      <c r="F277" s="278"/>
      <c r="G277" s="278"/>
      <c r="H277" s="278"/>
      <c r="I277" s="277" t="s">
        <v>10661</v>
      </c>
      <c r="J277" s="254"/>
      <c r="K277" s="1644"/>
      <c r="L277" s="1651">
        <v>43620.0</v>
      </c>
      <c r="M277" s="277" t="s">
        <v>96</v>
      </c>
      <c r="N277" s="278"/>
      <c r="O277" s="278"/>
      <c r="P277" s="278"/>
      <c r="Q277" s="278"/>
      <c r="R277" s="278" t="s">
        <v>99</v>
      </c>
      <c r="S277" s="95"/>
      <c r="T277" s="254"/>
      <c r="U277" s="254"/>
      <c r="V277" s="254"/>
      <c r="W277" s="254"/>
      <c r="X277" s="254"/>
      <c r="Y277" s="254"/>
      <c r="Z277" s="254"/>
      <c r="AA277" s="254"/>
      <c r="AB277" s="254"/>
      <c r="AC277" s="254"/>
      <c r="AD277" s="254"/>
      <c r="AE277" s="254"/>
      <c r="AF277" s="254"/>
      <c r="AG277" s="254"/>
      <c r="AH277" s="7"/>
      <c r="AI277" s="7"/>
      <c r="AJ277" s="7"/>
      <c r="AK277" s="7"/>
      <c r="AL277" s="7"/>
      <c r="AM277" s="7"/>
      <c r="AN277" s="7"/>
      <c r="AO277" s="7"/>
      <c r="AP277" s="7"/>
    </row>
    <row r="278">
      <c r="A278" s="1672" t="s">
        <v>10824</v>
      </c>
      <c r="B278" s="281" t="s">
        <v>10822</v>
      </c>
      <c r="C278" s="1453" t="s">
        <v>10663</v>
      </c>
      <c r="D278" s="279" t="s">
        <v>10825</v>
      </c>
      <c r="E278" s="1354" t="s">
        <v>10826</v>
      </c>
      <c r="F278" s="278"/>
      <c r="G278" s="278"/>
      <c r="H278" s="278"/>
      <c r="I278" s="277" t="s">
        <v>10661</v>
      </c>
      <c r="J278" s="254"/>
      <c r="K278" s="1644"/>
      <c r="L278" s="1651">
        <v>43621.0</v>
      </c>
      <c r="M278" s="277" t="s">
        <v>96</v>
      </c>
      <c r="N278" s="278"/>
      <c r="O278" s="278"/>
      <c r="P278" s="278"/>
      <c r="Q278" s="278"/>
      <c r="R278" s="278" t="s">
        <v>99</v>
      </c>
      <c r="S278" s="95"/>
      <c r="T278" s="254"/>
      <c r="U278" s="254"/>
      <c r="V278" s="254"/>
      <c r="W278" s="254"/>
      <c r="X278" s="254"/>
      <c r="Y278" s="254"/>
      <c r="Z278" s="254"/>
      <c r="AA278" s="254"/>
      <c r="AB278" s="254"/>
      <c r="AC278" s="254"/>
      <c r="AD278" s="254"/>
      <c r="AE278" s="254"/>
      <c r="AF278" s="254"/>
      <c r="AG278" s="254"/>
      <c r="AH278" s="7"/>
      <c r="AI278" s="7"/>
      <c r="AJ278" s="7"/>
      <c r="AK278" s="7"/>
      <c r="AL278" s="7"/>
      <c r="AM278" s="7"/>
      <c r="AN278" s="7"/>
      <c r="AO278" s="7"/>
      <c r="AP278" s="7"/>
    </row>
    <row r="279">
      <c r="A279" s="1672" t="s">
        <v>10827</v>
      </c>
      <c r="B279" s="281" t="s">
        <v>10822</v>
      </c>
      <c r="C279" s="1453" t="s">
        <v>10667</v>
      </c>
      <c r="D279" s="279" t="s">
        <v>10828</v>
      </c>
      <c r="E279" s="1354" t="s">
        <v>10811</v>
      </c>
      <c r="F279" s="278"/>
      <c r="G279" s="278"/>
      <c r="H279" s="278"/>
      <c r="I279" s="277" t="s">
        <v>10661</v>
      </c>
      <c r="J279" s="1657"/>
      <c r="K279" s="1644"/>
      <c r="L279" s="1651">
        <v>43621.0</v>
      </c>
      <c r="M279" s="277" t="s">
        <v>96</v>
      </c>
      <c r="N279" s="278"/>
      <c r="O279" s="278"/>
      <c r="P279" s="278"/>
      <c r="Q279" s="278"/>
      <c r="R279" s="278" t="s">
        <v>99</v>
      </c>
      <c r="S279" s="95"/>
      <c r="T279" s="254"/>
      <c r="U279" s="254"/>
      <c r="V279" s="254"/>
      <c r="W279" s="254"/>
      <c r="X279" s="254"/>
      <c r="Y279" s="254"/>
      <c r="Z279" s="254"/>
      <c r="AA279" s="254"/>
      <c r="AB279" s="254"/>
      <c r="AC279" s="254"/>
      <c r="AD279" s="254"/>
      <c r="AE279" s="254"/>
      <c r="AF279" s="254"/>
      <c r="AG279" s="254"/>
      <c r="AH279" s="7"/>
      <c r="AI279" s="7"/>
      <c r="AJ279" s="7"/>
      <c r="AK279" s="7"/>
      <c r="AL279" s="7"/>
      <c r="AM279" s="7"/>
      <c r="AN279" s="7"/>
      <c r="AO279" s="7"/>
      <c r="AP279" s="7"/>
    </row>
    <row r="280">
      <c r="A280" s="1672" t="s">
        <v>10829</v>
      </c>
      <c r="B280" s="281" t="s">
        <v>10822</v>
      </c>
      <c r="C280" s="1453" t="s">
        <v>10671</v>
      </c>
      <c r="D280" s="279" t="s">
        <v>10830</v>
      </c>
      <c r="E280" s="1354" t="s">
        <v>10814</v>
      </c>
      <c r="F280" s="278"/>
      <c r="G280" s="278"/>
      <c r="H280" s="278"/>
      <c r="I280" s="277" t="s">
        <v>10661</v>
      </c>
      <c r="J280" s="1657"/>
      <c r="K280" s="1644"/>
      <c r="L280" s="1651">
        <v>43621.0</v>
      </c>
      <c r="M280" s="277" t="s">
        <v>96</v>
      </c>
      <c r="N280" s="278"/>
      <c r="O280" s="278"/>
      <c r="P280" s="278"/>
      <c r="Q280" s="278"/>
      <c r="R280" s="278" t="s">
        <v>99</v>
      </c>
      <c r="S280" s="95"/>
      <c r="T280" s="254"/>
      <c r="U280" s="254"/>
      <c r="V280" s="254"/>
      <c r="W280" s="254"/>
      <c r="X280" s="254"/>
      <c r="Y280" s="254"/>
      <c r="Z280" s="254"/>
      <c r="AA280" s="254"/>
      <c r="AB280" s="254"/>
      <c r="AC280" s="254"/>
      <c r="AD280" s="254"/>
      <c r="AE280" s="254"/>
      <c r="AF280" s="254"/>
      <c r="AG280" s="254"/>
      <c r="AH280" s="7"/>
      <c r="AI280" s="7"/>
      <c r="AJ280" s="7"/>
      <c r="AK280" s="7"/>
      <c r="AL280" s="7"/>
      <c r="AM280" s="7"/>
      <c r="AN280" s="7"/>
      <c r="AO280" s="7"/>
      <c r="AP280" s="7"/>
    </row>
    <row r="281">
      <c r="A281" s="1672" t="s">
        <v>10831</v>
      </c>
      <c r="B281" s="281" t="s">
        <v>10822</v>
      </c>
      <c r="C281" s="281" t="s">
        <v>10675</v>
      </c>
      <c r="D281" s="279" t="s">
        <v>10832</v>
      </c>
      <c r="E281" s="1354" t="s">
        <v>10833</v>
      </c>
      <c r="F281" s="278"/>
      <c r="G281" s="278"/>
      <c r="H281" s="278"/>
      <c r="I281" s="277" t="s">
        <v>10661</v>
      </c>
      <c r="J281" s="254"/>
      <c r="K281" s="1644"/>
      <c r="L281" s="1651">
        <v>43621.0</v>
      </c>
      <c r="M281" s="277" t="s">
        <v>96</v>
      </c>
      <c r="N281" s="278"/>
      <c r="O281" s="278"/>
      <c r="P281" s="278"/>
      <c r="Q281" s="278"/>
      <c r="R281" s="278" t="s">
        <v>99</v>
      </c>
      <c r="S281" s="95"/>
      <c r="T281" s="254"/>
      <c r="U281" s="254"/>
      <c r="V281" s="254"/>
      <c r="W281" s="254"/>
      <c r="X281" s="254"/>
      <c r="Y281" s="254"/>
      <c r="Z281" s="254"/>
      <c r="AA281" s="254"/>
      <c r="AB281" s="254"/>
      <c r="AC281" s="254"/>
      <c r="AD281" s="254"/>
      <c r="AE281" s="254"/>
      <c r="AF281" s="254"/>
      <c r="AG281" s="254"/>
      <c r="AH281" s="7"/>
      <c r="AI281" s="7"/>
      <c r="AJ281" s="7"/>
      <c r="AK281" s="7"/>
      <c r="AL281" s="7"/>
      <c r="AM281" s="7"/>
      <c r="AN281" s="7"/>
      <c r="AO281" s="7"/>
      <c r="AP281" s="7"/>
    </row>
    <row r="282">
      <c r="A282" s="1672" t="s">
        <v>10834</v>
      </c>
      <c r="B282" s="281" t="s">
        <v>10822</v>
      </c>
      <c r="C282" s="281" t="s">
        <v>8850</v>
      </c>
      <c r="D282" s="279" t="s">
        <v>10835</v>
      </c>
      <c r="E282" s="1354" t="s">
        <v>10836</v>
      </c>
      <c r="F282" s="278"/>
      <c r="G282" s="278"/>
      <c r="H282" s="278"/>
      <c r="I282" s="277" t="s">
        <v>10661</v>
      </c>
      <c r="J282" s="1657"/>
      <c r="K282" s="1644"/>
      <c r="L282" s="1651">
        <v>43621.0</v>
      </c>
      <c r="M282" s="277" t="s">
        <v>96</v>
      </c>
      <c r="N282" s="278"/>
      <c r="O282" s="278"/>
      <c r="P282" s="278"/>
      <c r="Q282" s="278"/>
      <c r="R282" s="278" t="s">
        <v>99</v>
      </c>
      <c r="S282" s="95"/>
      <c r="T282" s="254"/>
      <c r="U282" s="254"/>
      <c r="V282" s="254"/>
      <c r="W282" s="254"/>
      <c r="X282" s="254"/>
      <c r="Y282" s="254"/>
      <c r="Z282" s="254"/>
      <c r="AA282" s="254"/>
      <c r="AB282" s="254"/>
      <c r="AC282" s="254"/>
      <c r="AD282" s="254"/>
      <c r="AE282" s="254"/>
      <c r="AF282" s="254"/>
      <c r="AG282" s="254"/>
      <c r="AH282" s="7"/>
      <c r="AI282" s="7"/>
      <c r="AJ282" s="7"/>
      <c r="AK282" s="7"/>
      <c r="AL282" s="7"/>
      <c r="AM282" s="7"/>
      <c r="AN282" s="7"/>
      <c r="AO282" s="7"/>
      <c r="AP282" s="7"/>
    </row>
    <row r="283">
      <c r="A283" s="1673" t="s">
        <v>10837</v>
      </c>
      <c r="E283" s="66"/>
      <c r="F283" s="1674"/>
      <c r="G283" s="1674"/>
      <c r="H283" s="1674"/>
      <c r="I283" s="1674"/>
      <c r="J283" s="1674"/>
      <c r="K283" s="1675"/>
      <c r="L283" s="1676"/>
      <c r="M283" s="1677"/>
      <c r="N283" s="1677"/>
      <c r="O283" s="1677"/>
      <c r="P283" s="1677"/>
      <c r="Q283" s="1677"/>
      <c r="R283" s="1677"/>
      <c r="S283" s="1678"/>
      <c r="T283" s="254"/>
      <c r="U283" s="254"/>
      <c r="V283" s="254"/>
      <c r="W283" s="254"/>
      <c r="X283" s="254"/>
      <c r="Y283" s="254"/>
      <c r="Z283" s="254"/>
      <c r="AA283" s="254"/>
      <c r="AB283" s="254"/>
      <c r="AC283" s="254"/>
      <c r="AD283" s="254"/>
      <c r="AE283" s="254"/>
      <c r="AF283" s="254"/>
      <c r="AG283" s="254"/>
      <c r="AH283" s="7"/>
      <c r="AI283" s="7"/>
      <c r="AJ283" s="7"/>
      <c r="AK283" s="7"/>
      <c r="AL283" s="7"/>
      <c r="AM283" s="7"/>
      <c r="AN283" s="7"/>
      <c r="AO283" s="7"/>
      <c r="AP283" s="7"/>
    </row>
    <row r="284">
      <c r="A284" s="254" t="s">
        <v>10838</v>
      </c>
      <c r="B284" s="281" t="s">
        <v>10839</v>
      </c>
      <c r="C284" s="281" t="s">
        <v>8833</v>
      </c>
      <c r="D284" s="277" t="s">
        <v>10840</v>
      </c>
      <c r="E284" s="279" t="s">
        <v>10841</v>
      </c>
      <c r="F284" s="978"/>
      <c r="G284" s="978"/>
      <c r="H284" s="978"/>
      <c r="I284" s="978" t="s">
        <v>47</v>
      </c>
      <c r="J284" s="1679"/>
      <c r="K284" s="1680"/>
      <c r="L284" s="1444">
        <v>43637.0</v>
      </c>
      <c r="M284" s="277" t="s">
        <v>96</v>
      </c>
      <c r="N284" s="984" t="s">
        <v>105</v>
      </c>
      <c r="O284" s="984" t="s">
        <v>98</v>
      </c>
      <c r="P284" s="1681">
        <v>43791.0</v>
      </c>
      <c r="Q284" s="984"/>
      <c r="R284" s="984"/>
      <c r="S284" s="111"/>
      <c r="T284" s="254"/>
      <c r="U284" s="254"/>
      <c r="V284" s="254"/>
      <c r="W284" s="254"/>
      <c r="X284" s="254"/>
      <c r="Y284" s="254"/>
      <c r="Z284" s="254"/>
      <c r="AA284" s="254"/>
      <c r="AB284" s="254"/>
      <c r="AC284" s="254"/>
      <c r="AD284" s="254"/>
      <c r="AE284" s="254"/>
      <c r="AF284" s="254"/>
      <c r="AG284" s="254"/>
      <c r="AH284" s="7"/>
      <c r="AI284" s="7"/>
      <c r="AJ284" s="7"/>
      <c r="AK284" s="7"/>
      <c r="AL284" s="7"/>
      <c r="AM284" s="7"/>
      <c r="AN284" s="7"/>
      <c r="AO284" s="7"/>
      <c r="AP284" s="7"/>
    </row>
    <row r="285">
      <c r="A285" s="254" t="s">
        <v>10842</v>
      </c>
      <c r="B285" s="281" t="s">
        <v>10839</v>
      </c>
      <c r="C285" s="1453" t="s">
        <v>10663</v>
      </c>
      <c r="D285" s="277" t="s">
        <v>10843</v>
      </c>
      <c r="E285" s="279" t="s">
        <v>10844</v>
      </c>
      <c r="F285" s="978"/>
      <c r="G285" s="978"/>
      <c r="H285" s="978"/>
      <c r="I285" s="978" t="s">
        <v>47</v>
      </c>
      <c r="J285" s="1682"/>
      <c r="K285" s="1680"/>
      <c r="L285" s="1444">
        <v>43637.0</v>
      </c>
      <c r="M285" s="277" t="s">
        <v>96</v>
      </c>
      <c r="N285" s="984" t="s">
        <v>105</v>
      </c>
      <c r="O285" s="984" t="s">
        <v>98</v>
      </c>
      <c r="P285" s="1681">
        <v>43791.0</v>
      </c>
      <c r="Q285" s="984"/>
      <c r="R285" s="984"/>
      <c r="S285" s="111"/>
      <c r="T285" s="254"/>
      <c r="U285" s="254"/>
      <c r="V285" s="254"/>
      <c r="W285" s="254"/>
      <c r="X285" s="254"/>
      <c r="Y285" s="254"/>
      <c r="Z285" s="254"/>
      <c r="AA285" s="254"/>
      <c r="AB285" s="254"/>
      <c r="AC285" s="254"/>
      <c r="AD285" s="254"/>
      <c r="AE285" s="254"/>
      <c r="AF285" s="254"/>
      <c r="AG285" s="254"/>
      <c r="AH285" s="7"/>
      <c r="AI285" s="7"/>
      <c r="AJ285" s="7"/>
      <c r="AK285" s="7"/>
      <c r="AL285" s="7"/>
      <c r="AM285" s="7"/>
      <c r="AN285" s="7"/>
      <c r="AO285" s="7"/>
      <c r="AP285" s="7"/>
    </row>
    <row r="286">
      <c r="A286" s="254" t="s">
        <v>10845</v>
      </c>
      <c r="B286" s="281" t="s">
        <v>10839</v>
      </c>
      <c r="C286" s="1453" t="s">
        <v>10667</v>
      </c>
      <c r="D286" s="277" t="s">
        <v>10846</v>
      </c>
      <c r="E286" s="279" t="s">
        <v>10847</v>
      </c>
      <c r="F286" s="978"/>
      <c r="G286" s="978"/>
      <c r="H286" s="978"/>
      <c r="I286" s="978" t="s">
        <v>47</v>
      </c>
      <c r="J286" s="1683"/>
      <c r="K286" s="1680"/>
      <c r="L286" s="1444">
        <v>43637.0</v>
      </c>
      <c r="M286" s="277" t="s">
        <v>96</v>
      </c>
      <c r="N286" s="984" t="s">
        <v>105</v>
      </c>
      <c r="O286" s="984" t="s">
        <v>98</v>
      </c>
      <c r="P286" s="1681">
        <v>43791.0</v>
      </c>
      <c r="Q286" s="984"/>
      <c r="R286" s="984"/>
      <c r="S286" s="111"/>
      <c r="T286" s="254"/>
      <c r="U286" s="254"/>
      <c r="V286" s="254"/>
      <c r="W286" s="254"/>
      <c r="X286" s="254"/>
      <c r="Y286" s="254"/>
      <c r="Z286" s="254"/>
      <c r="AA286" s="254"/>
      <c r="AB286" s="254"/>
      <c r="AC286" s="254"/>
      <c r="AD286" s="254"/>
      <c r="AE286" s="254"/>
      <c r="AF286" s="254"/>
      <c r="AG286" s="254"/>
      <c r="AH286" s="7"/>
      <c r="AI286" s="7"/>
      <c r="AJ286" s="7"/>
      <c r="AK286" s="7"/>
      <c r="AL286" s="7"/>
      <c r="AM286" s="7"/>
      <c r="AN286" s="7"/>
      <c r="AO286" s="7"/>
      <c r="AP286" s="7"/>
    </row>
    <row r="287">
      <c r="A287" s="254" t="s">
        <v>10848</v>
      </c>
      <c r="B287" s="281" t="s">
        <v>10839</v>
      </c>
      <c r="C287" s="1453" t="s">
        <v>10671</v>
      </c>
      <c r="D287" s="277" t="s">
        <v>10846</v>
      </c>
      <c r="E287" s="279" t="s">
        <v>10849</v>
      </c>
      <c r="F287" s="978"/>
      <c r="G287" s="978"/>
      <c r="H287" s="978"/>
      <c r="I287" s="978" t="s">
        <v>47</v>
      </c>
      <c r="J287" s="976"/>
      <c r="K287" s="1680"/>
      <c r="L287" s="1444">
        <v>43637.0</v>
      </c>
      <c r="M287" s="277" t="s">
        <v>96</v>
      </c>
      <c r="N287" s="984" t="s">
        <v>105</v>
      </c>
      <c r="O287" s="984" t="s">
        <v>98</v>
      </c>
      <c r="P287" s="1681">
        <v>43791.0</v>
      </c>
      <c r="Q287" s="984"/>
      <c r="R287" s="984"/>
      <c r="S287" s="111"/>
      <c r="T287" s="254"/>
      <c r="U287" s="254"/>
      <c r="V287" s="254"/>
      <c r="W287" s="254"/>
      <c r="X287" s="254"/>
      <c r="Y287" s="254"/>
      <c r="Z287" s="254"/>
      <c r="AA287" s="254"/>
      <c r="AB287" s="254"/>
      <c r="AC287" s="254"/>
      <c r="AD287" s="254"/>
      <c r="AE287" s="254"/>
      <c r="AF287" s="254"/>
      <c r="AG287" s="254"/>
      <c r="AH287" s="7"/>
      <c r="AI287" s="7"/>
      <c r="AJ287" s="7"/>
      <c r="AK287" s="7"/>
      <c r="AL287" s="7"/>
      <c r="AM287" s="7"/>
      <c r="AN287" s="7"/>
      <c r="AO287" s="7"/>
      <c r="AP287" s="7"/>
    </row>
    <row r="288">
      <c r="A288" s="254" t="s">
        <v>10850</v>
      </c>
      <c r="B288" s="281" t="s">
        <v>10839</v>
      </c>
      <c r="C288" s="281" t="s">
        <v>10675</v>
      </c>
      <c r="D288" s="277" t="s">
        <v>10851</v>
      </c>
      <c r="E288" s="279" t="s">
        <v>10852</v>
      </c>
      <c r="F288" s="978"/>
      <c r="G288" s="978"/>
      <c r="H288" s="978"/>
      <c r="I288" s="978" t="s">
        <v>47</v>
      </c>
      <c r="J288" s="976"/>
      <c r="K288" s="1680"/>
      <c r="L288" s="1444">
        <v>43637.0</v>
      </c>
      <c r="M288" s="277" t="s">
        <v>96</v>
      </c>
      <c r="N288" s="984" t="s">
        <v>105</v>
      </c>
      <c r="O288" s="984" t="s">
        <v>98</v>
      </c>
      <c r="P288" s="1681">
        <v>43791.0</v>
      </c>
      <c r="Q288" s="984"/>
      <c r="R288" s="984"/>
      <c r="S288" s="111"/>
      <c r="T288" s="254"/>
      <c r="U288" s="254"/>
      <c r="V288" s="254"/>
      <c r="W288" s="254"/>
      <c r="X288" s="254"/>
      <c r="Y288" s="254"/>
      <c r="Z288" s="254"/>
      <c r="AA288" s="254"/>
      <c r="AB288" s="254"/>
      <c r="AC288" s="254"/>
      <c r="AD288" s="254"/>
      <c r="AE288" s="254"/>
      <c r="AF288" s="254"/>
      <c r="AG288" s="254"/>
      <c r="AH288" s="7"/>
      <c r="AI288" s="7"/>
      <c r="AJ288" s="7"/>
      <c r="AK288" s="7"/>
      <c r="AL288" s="7"/>
      <c r="AM288" s="7"/>
      <c r="AN288" s="7"/>
      <c r="AO288" s="7"/>
      <c r="AP288" s="7"/>
    </row>
    <row r="289">
      <c r="A289" s="254" t="s">
        <v>10853</v>
      </c>
      <c r="B289" s="281" t="s">
        <v>10839</v>
      </c>
      <c r="C289" s="281" t="s">
        <v>8850</v>
      </c>
      <c r="D289" s="277" t="s">
        <v>10854</v>
      </c>
      <c r="E289" s="279" t="s">
        <v>10855</v>
      </c>
      <c r="F289" s="978"/>
      <c r="G289" s="978"/>
      <c r="H289" s="978"/>
      <c r="I289" s="978" t="s">
        <v>47</v>
      </c>
      <c r="J289" s="976"/>
      <c r="K289" s="1680"/>
      <c r="L289" s="1444">
        <v>43637.0</v>
      </c>
      <c r="M289" s="277" t="s">
        <v>96</v>
      </c>
      <c r="N289" s="984" t="s">
        <v>105</v>
      </c>
      <c r="O289" s="984" t="s">
        <v>98</v>
      </c>
      <c r="P289" s="1681">
        <v>43791.0</v>
      </c>
      <c r="Q289" s="984"/>
      <c r="R289" s="984"/>
      <c r="S289" s="111"/>
      <c r="T289" s="254"/>
      <c r="U289" s="254"/>
      <c r="V289" s="254"/>
      <c r="W289" s="254"/>
      <c r="X289" s="254"/>
      <c r="Y289" s="254"/>
      <c r="Z289" s="254"/>
      <c r="AA289" s="254"/>
      <c r="AB289" s="254"/>
      <c r="AC289" s="254"/>
      <c r="AD289" s="254"/>
      <c r="AE289" s="254"/>
      <c r="AF289" s="254"/>
      <c r="AG289" s="254"/>
      <c r="AH289" s="7"/>
      <c r="AI289" s="7"/>
      <c r="AJ289" s="7"/>
      <c r="AK289" s="7"/>
      <c r="AL289" s="7"/>
      <c r="AM289" s="7"/>
      <c r="AN289" s="7"/>
      <c r="AO289" s="7"/>
      <c r="AP289" s="7"/>
    </row>
    <row r="290">
      <c r="A290" s="254" t="s">
        <v>10856</v>
      </c>
      <c r="B290" s="281" t="s">
        <v>10857</v>
      </c>
      <c r="C290" s="281" t="s">
        <v>8833</v>
      </c>
      <c r="D290" s="277" t="s">
        <v>10858</v>
      </c>
      <c r="E290" s="279" t="s">
        <v>10859</v>
      </c>
      <c r="F290" s="978"/>
      <c r="G290" s="978"/>
      <c r="H290" s="978"/>
      <c r="I290" s="978" t="s">
        <v>47</v>
      </c>
      <c r="J290" s="978" t="s">
        <v>10860</v>
      </c>
      <c r="K290" s="1684" t="s">
        <v>10861</v>
      </c>
      <c r="L290" s="1444"/>
      <c r="M290" s="277" t="s">
        <v>96</v>
      </c>
      <c r="N290" s="984" t="s">
        <v>105</v>
      </c>
      <c r="O290" s="984" t="s">
        <v>98</v>
      </c>
      <c r="P290" s="1681">
        <v>43791.0</v>
      </c>
      <c r="Q290" s="984"/>
      <c r="R290" s="984"/>
      <c r="S290" s="111"/>
      <c r="T290" s="254"/>
      <c r="U290" s="254"/>
      <c r="V290" s="254"/>
      <c r="W290" s="254"/>
      <c r="X290" s="254"/>
      <c r="Y290" s="254"/>
      <c r="Z290" s="254"/>
      <c r="AA290" s="254"/>
      <c r="AB290" s="254"/>
      <c r="AC290" s="254"/>
      <c r="AD290" s="254"/>
      <c r="AE290" s="254"/>
      <c r="AF290" s="254"/>
      <c r="AG290" s="254"/>
      <c r="AH290" s="7"/>
      <c r="AI290" s="7"/>
      <c r="AJ290" s="7"/>
      <c r="AK290" s="7"/>
      <c r="AL290" s="7"/>
      <c r="AM290" s="7"/>
      <c r="AN290" s="7"/>
      <c r="AO290" s="7"/>
      <c r="AP290" s="7"/>
    </row>
    <row r="291">
      <c r="A291" s="254" t="s">
        <v>10862</v>
      </c>
      <c r="B291" s="281" t="s">
        <v>10857</v>
      </c>
      <c r="C291" s="1453" t="s">
        <v>10663</v>
      </c>
      <c r="D291" s="277" t="s">
        <v>10863</v>
      </c>
      <c r="E291" s="279" t="s">
        <v>10864</v>
      </c>
      <c r="F291" s="978"/>
      <c r="G291" s="978"/>
      <c r="H291" s="978"/>
      <c r="I291" s="978" t="s">
        <v>47</v>
      </c>
      <c r="J291" s="279" t="s">
        <v>10865</v>
      </c>
      <c r="K291" s="1684" t="s">
        <v>10861</v>
      </c>
      <c r="L291" s="1444"/>
      <c r="M291" s="277" t="s">
        <v>96</v>
      </c>
      <c r="N291" s="984" t="s">
        <v>105</v>
      </c>
      <c r="O291" s="984" t="s">
        <v>98</v>
      </c>
      <c r="P291" s="1681">
        <v>43791.0</v>
      </c>
      <c r="Q291" s="984"/>
      <c r="R291" s="984"/>
      <c r="S291" s="111"/>
      <c r="T291" s="254"/>
      <c r="U291" s="254"/>
      <c r="V291" s="254"/>
      <c r="W291" s="254"/>
      <c r="X291" s="254"/>
      <c r="Y291" s="254"/>
      <c r="Z291" s="254"/>
      <c r="AA291" s="254"/>
      <c r="AB291" s="254"/>
      <c r="AC291" s="254"/>
      <c r="AD291" s="254"/>
      <c r="AE291" s="254"/>
      <c r="AF291" s="254"/>
      <c r="AG291" s="254"/>
      <c r="AH291" s="7"/>
      <c r="AI291" s="7"/>
      <c r="AJ291" s="7"/>
      <c r="AK291" s="7"/>
      <c r="AL291" s="7"/>
      <c r="AM291" s="7"/>
      <c r="AN291" s="7"/>
      <c r="AO291" s="7"/>
      <c r="AP291" s="7"/>
    </row>
    <row r="292">
      <c r="A292" s="254" t="s">
        <v>10866</v>
      </c>
      <c r="B292" s="281" t="s">
        <v>10857</v>
      </c>
      <c r="C292" s="1453" t="s">
        <v>10667</v>
      </c>
      <c r="D292" s="277" t="s">
        <v>10867</v>
      </c>
      <c r="E292" s="279" t="s">
        <v>10868</v>
      </c>
      <c r="F292" s="978"/>
      <c r="G292" s="978"/>
      <c r="H292" s="978"/>
      <c r="I292" s="978" t="s">
        <v>47</v>
      </c>
      <c r="J292" s="279"/>
      <c r="K292" s="1680"/>
      <c r="L292" s="1444">
        <v>43637.0</v>
      </c>
      <c r="M292" s="277" t="s">
        <v>96</v>
      </c>
      <c r="N292" s="984" t="s">
        <v>105</v>
      </c>
      <c r="O292" s="984" t="s">
        <v>98</v>
      </c>
      <c r="P292" s="1681">
        <v>43791.0</v>
      </c>
      <c r="Q292" s="984"/>
      <c r="R292" s="984"/>
      <c r="S292" s="111"/>
      <c r="T292" s="254"/>
      <c r="U292" s="254"/>
      <c r="V292" s="254"/>
      <c r="W292" s="254"/>
      <c r="X292" s="254"/>
      <c r="Y292" s="254"/>
      <c r="Z292" s="254"/>
      <c r="AA292" s="254"/>
      <c r="AB292" s="254"/>
      <c r="AC292" s="254"/>
      <c r="AD292" s="254"/>
      <c r="AE292" s="254"/>
      <c r="AF292" s="254"/>
      <c r="AG292" s="254"/>
      <c r="AH292" s="7"/>
      <c r="AI292" s="7"/>
      <c r="AJ292" s="7"/>
      <c r="AK292" s="7"/>
      <c r="AL292" s="7"/>
      <c r="AM292" s="7"/>
      <c r="AN292" s="7"/>
      <c r="AO292" s="7"/>
      <c r="AP292" s="7"/>
    </row>
    <row r="293">
      <c r="A293" s="254" t="s">
        <v>10869</v>
      </c>
      <c r="B293" s="281" t="s">
        <v>10857</v>
      </c>
      <c r="C293" s="1453" t="s">
        <v>10671</v>
      </c>
      <c r="D293" s="277" t="s">
        <v>10870</v>
      </c>
      <c r="E293" s="279" t="s">
        <v>10871</v>
      </c>
      <c r="F293" s="978"/>
      <c r="G293" s="978"/>
      <c r="H293" s="978"/>
      <c r="I293" s="978" t="s">
        <v>47</v>
      </c>
      <c r="J293" s="976"/>
      <c r="K293" s="1680"/>
      <c r="L293" s="1444">
        <v>43637.0</v>
      </c>
      <c r="M293" s="277" t="s">
        <v>96</v>
      </c>
      <c r="N293" s="984" t="s">
        <v>105</v>
      </c>
      <c r="O293" s="984" t="s">
        <v>98</v>
      </c>
      <c r="P293" s="1681">
        <v>43791.0</v>
      </c>
      <c r="Q293" s="984"/>
      <c r="R293" s="984"/>
      <c r="S293" s="111"/>
      <c r="T293" s="254"/>
      <c r="U293" s="254"/>
      <c r="V293" s="254"/>
      <c r="W293" s="254"/>
      <c r="X293" s="254"/>
      <c r="Y293" s="254"/>
      <c r="Z293" s="254"/>
      <c r="AA293" s="254"/>
      <c r="AB293" s="254"/>
      <c r="AC293" s="254"/>
      <c r="AD293" s="254"/>
      <c r="AE293" s="254"/>
      <c r="AF293" s="254"/>
      <c r="AG293" s="254"/>
      <c r="AH293" s="7"/>
      <c r="AI293" s="7"/>
      <c r="AJ293" s="7"/>
      <c r="AK293" s="7"/>
      <c r="AL293" s="7"/>
      <c r="AM293" s="7"/>
      <c r="AN293" s="7"/>
      <c r="AO293" s="7"/>
      <c r="AP293" s="7"/>
    </row>
    <row r="294">
      <c r="A294" s="254" t="s">
        <v>10872</v>
      </c>
      <c r="B294" s="281" t="s">
        <v>10857</v>
      </c>
      <c r="C294" s="281" t="s">
        <v>10675</v>
      </c>
      <c r="D294" s="277" t="s">
        <v>10873</v>
      </c>
      <c r="E294" s="279" t="s">
        <v>10874</v>
      </c>
      <c r="F294" s="978"/>
      <c r="G294" s="978"/>
      <c r="H294" s="978"/>
      <c r="I294" s="978" t="s">
        <v>47</v>
      </c>
      <c r="J294" s="976"/>
      <c r="K294" s="1680"/>
      <c r="L294" s="1444">
        <v>43637.0</v>
      </c>
      <c r="M294" s="277" t="s">
        <v>96</v>
      </c>
      <c r="N294" s="984" t="s">
        <v>105</v>
      </c>
      <c r="O294" s="984" t="s">
        <v>98</v>
      </c>
      <c r="P294" s="1681">
        <v>43791.0</v>
      </c>
      <c r="Q294" s="984"/>
      <c r="R294" s="984"/>
      <c r="S294" s="111"/>
      <c r="T294" s="254"/>
      <c r="U294" s="254"/>
      <c r="V294" s="254"/>
      <c r="W294" s="254"/>
      <c r="X294" s="254"/>
      <c r="Y294" s="254"/>
      <c r="Z294" s="254"/>
      <c r="AA294" s="254"/>
      <c r="AB294" s="254"/>
      <c r="AC294" s="254"/>
      <c r="AD294" s="254"/>
      <c r="AE294" s="254"/>
      <c r="AF294" s="254"/>
      <c r="AG294" s="254"/>
      <c r="AH294" s="7"/>
      <c r="AI294" s="7"/>
      <c r="AJ294" s="7"/>
      <c r="AK294" s="7"/>
      <c r="AL294" s="7"/>
      <c r="AM294" s="7"/>
      <c r="AN294" s="7"/>
      <c r="AO294" s="7"/>
      <c r="AP294" s="7"/>
    </row>
    <row r="295">
      <c r="A295" s="254" t="s">
        <v>10875</v>
      </c>
      <c r="B295" s="281" t="s">
        <v>10857</v>
      </c>
      <c r="C295" s="281" t="s">
        <v>8850</v>
      </c>
      <c r="D295" s="277" t="s">
        <v>10876</v>
      </c>
      <c r="E295" s="279" t="s">
        <v>10877</v>
      </c>
      <c r="F295" s="978"/>
      <c r="G295" s="978"/>
      <c r="H295" s="978"/>
      <c r="I295" s="978" t="s">
        <v>47</v>
      </c>
      <c r="J295" s="976"/>
      <c r="K295" s="1680"/>
      <c r="L295" s="1444">
        <v>43637.0</v>
      </c>
      <c r="M295" s="277" t="s">
        <v>96</v>
      </c>
      <c r="N295" s="984" t="s">
        <v>105</v>
      </c>
      <c r="O295" s="984" t="s">
        <v>98</v>
      </c>
      <c r="P295" s="1681">
        <v>43791.0</v>
      </c>
      <c r="Q295" s="984"/>
      <c r="R295" s="984"/>
      <c r="S295" s="111"/>
      <c r="T295" s="254"/>
      <c r="U295" s="254"/>
      <c r="V295" s="254"/>
      <c r="W295" s="254"/>
      <c r="X295" s="254"/>
      <c r="Y295" s="254"/>
      <c r="Z295" s="254"/>
      <c r="AA295" s="254"/>
      <c r="AB295" s="254"/>
      <c r="AC295" s="254"/>
      <c r="AD295" s="254"/>
      <c r="AE295" s="254"/>
      <c r="AF295" s="254"/>
      <c r="AG295" s="254"/>
      <c r="AH295" s="7"/>
      <c r="AI295" s="7"/>
      <c r="AJ295" s="7"/>
      <c r="AK295" s="7"/>
      <c r="AL295" s="7"/>
      <c r="AM295" s="7"/>
      <c r="AN295" s="7"/>
      <c r="AO295" s="7"/>
      <c r="AP295" s="7"/>
    </row>
    <row r="296">
      <c r="A296" s="254" t="s">
        <v>10878</v>
      </c>
      <c r="B296" s="281" t="s">
        <v>10879</v>
      </c>
      <c r="C296" s="281" t="s">
        <v>8833</v>
      </c>
      <c r="D296" s="277" t="s">
        <v>10880</v>
      </c>
      <c r="E296" s="279" t="s">
        <v>10881</v>
      </c>
      <c r="F296" s="978"/>
      <c r="G296" s="978"/>
      <c r="H296" s="978"/>
      <c r="I296" s="978" t="s">
        <v>47</v>
      </c>
      <c r="J296" s="976"/>
      <c r="K296" s="1680"/>
      <c r="L296" s="1444">
        <v>43637.0</v>
      </c>
      <c r="M296" s="277" t="s">
        <v>96</v>
      </c>
      <c r="N296" s="984" t="s">
        <v>105</v>
      </c>
      <c r="O296" s="984" t="s">
        <v>98</v>
      </c>
      <c r="P296" s="1681">
        <v>43791.0</v>
      </c>
      <c r="Q296" s="984"/>
      <c r="R296" s="984"/>
      <c r="S296" s="111"/>
      <c r="T296" s="254"/>
      <c r="U296" s="254"/>
      <c r="V296" s="254"/>
      <c r="W296" s="254"/>
      <c r="X296" s="254"/>
      <c r="Y296" s="254"/>
      <c r="Z296" s="254"/>
      <c r="AA296" s="254"/>
      <c r="AB296" s="254"/>
      <c r="AC296" s="254"/>
      <c r="AD296" s="254"/>
      <c r="AE296" s="254"/>
      <c r="AF296" s="254"/>
      <c r="AG296" s="254"/>
      <c r="AH296" s="7"/>
      <c r="AI296" s="7"/>
      <c r="AJ296" s="7"/>
      <c r="AK296" s="7"/>
      <c r="AL296" s="7"/>
      <c r="AM296" s="7"/>
      <c r="AN296" s="7"/>
      <c r="AO296" s="7"/>
      <c r="AP296" s="7"/>
    </row>
    <row r="297">
      <c r="A297" s="254" t="s">
        <v>10882</v>
      </c>
      <c r="B297" s="281" t="s">
        <v>10879</v>
      </c>
      <c r="C297" s="1453" t="s">
        <v>10663</v>
      </c>
      <c r="D297" s="277" t="s">
        <v>10883</v>
      </c>
      <c r="E297" s="279" t="s">
        <v>10884</v>
      </c>
      <c r="F297" s="978"/>
      <c r="G297" s="978"/>
      <c r="H297" s="978"/>
      <c r="I297" s="978" t="s">
        <v>47</v>
      </c>
      <c r="J297" s="976"/>
      <c r="K297" s="1680"/>
      <c r="L297" s="1444">
        <v>43637.0</v>
      </c>
      <c r="M297" s="277" t="s">
        <v>96</v>
      </c>
      <c r="N297" s="984" t="s">
        <v>105</v>
      </c>
      <c r="O297" s="984" t="s">
        <v>98</v>
      </c>
      <c r="P297" s="1681">
        <v>43791.0</v>
      </c>
      <c r="Q297" s="984"/>
      <c r="R297" s="984"/>
      <c r="S297" s="111"/>
      <c r="T297" s="254"/>
      <c r="U297" s="254"/>
      <c r="V297" s="254"/>
      <c r="W297" s="254"/>
      <c r="X297" s="254"/>
      <c r="Y297" s="254"/>
      <c r="Z297" s="254"/>
      <c r="AA297" s="254"/>
      <c r="AB297" s="254"/>
      <c r="AC297" s="254"/>
      <c r="AD297" s="254"/>
      <c r="AE297" s="254"/>
      <c r="AF297" s="254"/>
      <c r="AG297" s="254"/>
      <c r="AH297" s="7"/>
      <c r="AI297" s="7"/>
      <c r="AJ297" s="7"/>
      <c r="AK297" s="7"/>
      <c r="AL297" s="7"/>
      <c r="AM297" s="7"/>
      <c r="AN297" s="7"/>
      <c r="AO297" s="7"/>
      <c r="AP297" s="7"/>
    </row>
    <row r="298">
      <c r="A298" s="254" t="s">
        <v>10885</v>
      </c>
      <c r="B298" s="281" t="s">
        <v>10879</v>
      </c>
      <c r="C298" s="1453" t="s">
        <v>10667</v>
      </c>
      <c r="D298" s="277" t="s">
        <v>10886</v>
      </c>
      <c r="E298" s="279" t="s">
        <v>10847</v>
      </c>
      <c r="F298" s="978"/>
      <c r="G298" s="978"/>
      <c r="H298" s="978"/>
      <c r="I298" s="978" t="s">
        <v>47</v>
      </c>
      <c r="J298" s="976"/>
      <c r="K298" s="1680"/>
      <c r="L298" s="1444">
        <v>43637.0</v>
      </c>
      <c r="M298" s="277" t="s">
        <v>96</v>
      </c>
      <c r="N298" s="984" t="s">
        <v>105</v>
      </c>
      <c r="O298" s="984" t="s">
        <v>98</v>
      </c>
      <c r="P298" s="1681">
        <v>43791.0</v>
      </c>
      <c r="Q298" s="984"/>
      <c r="R298" s="984"/>
      <c r="S298" s="111"/>
      <c r="T298" s="254"/>
      <c r="U298" s="254"/>
      <c r="V298" s="254"/>
      <c r="W298" s="254"/>
      <c r="X298" s="254"/>
      <c r="Y298" s="254"/>
      <c r="Z298" s="254"/>
      <c r="AA298" s="254"/>
      <c r="AB298" s="254"/>
      <c r="AC298" s="254"/>
      <c r="AD298" s="254"/>
      <c r="AE298" s="254"/>
      <c r="AF298" s="254"/>
      <c r="AG298" s="254"/>
      <c r="AH298" s="7"/>
      <c r="AI298" s="7"/>
      <c r="AJ298" s="7"/>
      <c r="AK298" s="7"/>
      <c r="AL298" s="7"/>
      <c r="AM298" s="7"/>
      <c r="AN298" s="7"/>
      <c r="AO298" s="7"/>
      <c r="AP298" s="7"/>
    </row>
    <row r="299">
      <c r="A299" s="254" t="s">
        <v>10887</v>
      </c>
      <c r="B299" s="281" t="s">
        <v>10879</v>
      </c>
      <c r="C299" s="1453" t="s">
        <v>10671</v>
      </c>
      <c r="D299" s="277" t="s">
        <v>10888</v>
      </c>
      <c r="E299" s="279" t="s">
        <v>10849</v>
      </c>
      <c r="F299" s="978"/>
      <c r="G299" s="978"/>
      <c r="H299" s="978"/>
      <c r="I299" s="978" t="s">
        <v>47</v>
      </c>
      <c r="J299" s="976"/>
      <c r="K299" s="1680"/>
      <c r="L299" s="1444">
        <v>43637.0</v>
      </c>
      <c r="M299" s="277" t="s">
        <v>96</v>
      </c>
      <c r="N299" s="984" t="s">
        <v>105</v>
      </c>
      <c r="O299" s="984" t="s">
        <v>98</v>
      </c>
      <c r="P299" s="1681">
        <v>43791.0</v>
      </c>
      <c r="Q299" s="984"/>
      <c r="R299" s="984"/>
      <c r="S299" s="111"/>
      <c r="T299" s="254"/>
      <c r="U299" s="254"/>
      <c r="V299" s="254"/>
      <c r="W299" s="254"/>
      <c r="X299" s="254"/>
      <c r="Y299" s="254"/>
      <c r="Z299" s="254"/>
      <c r="AA299" s="254"/>
      <c r="AB299" s="254"/>
      <c r="AC299" s="254"/>
      <c r="AD299" s="254"/>
      <c r="AE299" s="254"/>
      <c r="AF299" s="254"/>
      <c r="AG299" s="254"/>
      <c r="AH299" s="7"/>
      <c r="AI299" s="7"/>
      <c r="AJ299" s="7"/>
      <c r="AK299" s="7"/>
      <c r="AL299" s="7"/>
      <c r="AM299" s="7"/>
      <c r="AN299" s="7"/>
      <c r="AO299" s="7"/>
      <c r="AP299" s="7"/>
    </row>
    <row r="300">
      <c r="A300" s="254" t="s">
        <v>10889</v>
      </c>
      <c r="B300" s="281" t="s">
        <v>10879</v>
      </c>
      <c r="C300" s="281" t="s">
        <v>10675</v>
      </c>
      <c r="D300" s="277" t="s">
        <v>10890</v>
      </c>
      <c r="E300" s="279" t="s">
        <v>10852</v>
      </c>
      <c r="F300" s="978"/>
      <c r="G300" s="978"/>
      <c r="H300" s="978"/>
      <c r="I300" s="978" t="s">
        <v>47</v>
      </c>
      <c r="J300" s="976"/>
      <c r="K300" s="1680"/>
      <c r="L300" s="1444">
        <v>43637.0</v>
      </c>
      <c r="M300" s="277" t="s">
        <v>96</v>
      </c>
      <c r="N300" s="984" t="s">
        <v>105</v>
      </c>
      <c r="O300" s="984" t="s">
        <v>98</v>
      </c>
      <c r="P300" s="1681">
        <v>43791.0</v>
      </c>
      <c r="Q300" s="984"/>
      <c r="R300" s="984"/>
      <c r="S300" s="111"/>
      <c r="T300" s="254"/>
      <c r="U300" s="254"/>
      <c r="V300" s="254"/>
      <c r="W300" s="254"/>
      <c r="X300" s="254"/>
      <c r="Y300" s="254"/>
      <c r="Z300" s="254"/>
      <c r="AA300" s="254"/>
      <c r="AB300" s="254"/>
      <c r="AC300" s="254"/>
      <c r="AD300" s="254"/>
      <c r="AE300" s="254"/>
      <c r="AF300" s="254"/>
      <c r="AG300" s="254"/>
      <c r="AH300" s="7"/>
      <c r="AI300" s="7"/>
      <c r="AJ300" s="7"/>
      <c r="AK300" s="7"/>
      <c r="AL300" s="7"/>
      <c r="AM300" s="7"/>
      <c r="AN300" s="7"/>
      <c r="AO300" s="7"/>
      <c r="AP300" s="7"/>
    </row>
    <row r="301">
      <c r="A301" s="254" t="s">
        <v>10891</v>
      </c>
      <c r="B301" s="281" t="s">
        <v>10879</v>
      </c>
      <c r="C301" s="281" t="s">
        <v>8850</v>
      </c>
      <c r="D301" s="277" t="s">
        <v>10892</v>
      </c>
      <c r="E301" s="279" t="s">
        <v>10855</v>
      </c>
      <c r="F301" s="978"/>
      <c r="G301" s="978"/>
      <c r="H301" s="978"/>
      <c r="I301" s="978" t="s">
        <v>47</v>
      </c>
      <c r="J301" s="976"/>
      <c r="K301" s="1680"/>
      <c r="L301" s="1444">
        <v>43637.0</v>
      </c>
      <c r="M301" s="277" t="s">
        <v>96</v>
      </c>
      <c r="N301" s="984" t="s">
        <v>105</v>
      </c>
      <c r="O301" s="984" t="s">
        <v>98</v>
      </c>
      <c r="P301" s="1681">
        <v>43791.0</v>
      </c>
      <c r="Q301" s="984"/>
      <c r="R301" s="984"/>
      <c r="S301" s="111"/>
      <c r="T301" s="254"/>
      <c r="U301" s="254"/>
      <c r="V301" s="254"/>
      <c r="W301" s="254"/>
      <c r="X301" s="254"/>
      <c r="Y301" s="254"/>
      <c r="Z301" s="254"/>
      <c r="AA301" s="254"/>
      <c r="AB301" s="254"/>
      <c r="AC301" s="254"/>
      <c r="AD301" s="254"/>
      <c r="AE301" s="254"/>
      <c r="AF301" s="254"/>
      <c r="AG301" s="254"/>
      <c r="AH301" s="7"/>
      <c r="AI301" s="7"/>
      <c r="AJ301" s="7"/>
      <c r="AK301" s="7"/>
      <c r="AL301" s="7"/>
      <c r="AM301" s="7"/>
      <c r="AN301" s="7"/>
      <c r="AO301" s="7"/>
      <c r="AP301" s="7"/>
    </row>
    <row r="302">
      <c r="A302" s="254" t="s">
        <v>10893</v>
      </c>
      <c r="B302" s="281" t="s">
        <v>10894</v>
      </c>
      <c r="C302" s="281" t="s">
        <v>8833</v>
      </c>
      <c r="D302" s="277" t="s">
        <v>10895</v>
      </c>
      <c r="E302" s="279" t="s">
        <v>10896</v>
      </c>
      <c r="F302" s="978" t="s">
        <v>10355</v>
      </c>
      <c r="G302" s="978" t="s">
        <v>719</v>
      </c>
      <c r="H302" s="978" t="s">
        <v>599</v>
      </c>
      <c r="I302" s="978" t="s">
        <v>47</v>
      </c>
      <c r="J302" s="254" t="s">
        <v>10897</v>
      </c>
      <c r="K302" s="1684" t="s">
        <v>10898</v>
      </c>
      <c r="L302" s="1661">
        <v>43864.0</v>
      </c>
      <c r="M302" s="277" t="s">
        <v>96</v>
      </c>
      <c r="N302" s="984" t="s">
        <v>105</v>
      </c>
      <c r="O302" s="984" t="s">
        <v>98</v>
      </c>
      <c r="P302" s="1681">
        <v>43791.0</v>
      </c>
      <c r="Q302" s="984"/>
      <c r="R302" s="984"/>
      <c r="S302" s="111"/>
      <c r="T302" s="254"/>
      <c r="U302" s="254"/>
      <c r="V302" s="254"/>
      <c r="W302" s="254"/>
      <c r="X302" s="254"/>
      <c r="Y302" s="254"/>
      <c r="Z302" s="254"/>
      <c r="AA302" s="254"/>
      <c r="AB302" s="254"/>
      <c r="AC302" s="254"/>
      <c r="AD302" s="254"/>
      <c r="AE302" s="254"/>
      <c r="AF302" s="254"/>
      <c r="AG302" s="254"/>
      <c r="AH302" s="7"/>
      <c r="AI302" s="7"/>
      <c r="AJ302" s="7"/>
      <c r="AK302" s="7"/>
      <c r="AL302" s="7"/>
      <c r="AM302" s="7"/>
      <c r="AN302" s="7"/>
      <c r="AO302" s="7"/>
      <c r="AP302" s="7"/>
    </row>
    <row r="303">
      <c r="A303" s="254" t="s">
        <v>10899</v>
      </c>
      <c r="B303" s="281" t="s">
        <v>10894</v>
      </c>
      <c r="C303" s="1453" t="s">
        <v>10663</v>
      </c>
      <c r="D303" s="277" t="s">
        <v>10900</v>
      </c>
      <c r="E303" s="279" t="s">
        <v>10901</v>
      </c>
      <c r="F303" s="978" t="s">
        <v>10355</v>
      </c>
      <c r="G303" s="978" t="s">
        <v>719</v>
      </c>
      <c r="H303" s="978" t="s">
        <v>599</v>
      </c>
      <c r="I303" s="978" t="s">
        <v>47</v>
      </c>
      <c r="J303" s="277" t="s">
        <v>10902</v>
      </c>
      <c r="K303" s="1684" t="s">
        <v>10898</v>
      </c>
      <c r="L303" s="1661">
        <v>43864.0</v>
      </c>
      <c r="M303" s="277" t="s">
        <v>96</v>
      </c>
      <c r="N303" s="984" t="s">
        <v>105</v>
      </c>
      <c r="O303" s="984" t="s">
        <v>98</v>
      </c>
      <c r="P303" s="1681">
        <v>43791.0</v>
      </c>
      <c r="Q303" s="984"/>
      <c r="R303" s="984"/>
      <c r="S303" s="111"/>
      <c r="T303" s="254"/>
      <c r="U303" s="254"/>
      <c r="V303" s="254"/>
      <c r="W303" s="254"/>
      <c r="X303" s="254"/>
      <c r="Y303" s="254"/>
      <c r="Z303" s="254"/>
      <c r="AA303" s="254"/>
      <c r="AB303" s="254"/>
      <c r="AC303" s="254"/>
      <c r="AD303" s="254"/>
      <c r="AE303" s="254"/>
      <c r="AF303" s="254"/>
      <c r="AG303" s="254"/>
      <c r="AH303" s="7"/>
      <c r="AI303" s="7"/>
      <c r="AJ303" s="7"/>
      <c r="AK303" s="7"/>
      <c r="AL303" s="7"/>
      <c r="AM303" s="7"/>
      <c r="AN303" s="7"/>
      <c r="AO303" s="7"/>
      <c r="AP303" s="7"/>
    </row>
    <row r="304">
      <c r="A304" s="254" t="s">
        <v>10903</v>
      </c>
      <c r="B304" s="281" t="s">
        <v>10894</v>
      </c>
      <c r="C304" s="1453" t="s">
        <v>10667</v>
      </c>
      <c r="D304" s="277" t="s">
        <v>10904</v>
      </c>
      <c r="E304" s="279" t="s">
        <v>10905</v>
      </c>
      <c r="F304" s="978" t="s">
        <v>10355</v>
      </c>
      <c r="G304" s="978" t="s">
        <v>719</v>
      </c>
      <c r="H304" s="978" t="s">
        <v>599</v>
      </c>
      <c r="I304" s="978" t="s">
        <v>47</v>
      </c>
      <c r="J304" s="277" t="s">
        <v>10906</v>
      </c>
      <c r="K304" s="1684" t="s">
        <v>10898</v>
      </c>
      <c r="L304" s="1661">
        <v>43864.0</v>
      </c>
      <c r="M304" s="277" t="s">
        <v>96</v>
      </c>
      <c r="N304" s="984" t="s">
        <v>105</v>
      </c>
      <c r="O304" s="984" t="s">
        <v>98</v>
      </c>
      <c r="P304" s="1681">
        <v>43791.0</v>
      </c>
      <c r="Q304" s="984"/>
      <c r="R304" s="984"/>
      <c r="S304" s="111"/>
      <c r="T304" s="254"/>
      <c r="U304" s="254"/>
      <c r="V304" s="254"/>
      <c r="W304" s="254"/>
      <c r="X304" s="254"/>
      <c r="Y304" s="254"/>
      <c r="Z304" s="254"/>
      <c r="AA304" s="254"/>
      <c r="AB304" s="254"/>
      <c r="AC304" s="254"/>
      <c r="AD304" s="254"/>
      <c r="AE304" s="254"/>
      <c r="AF304" s="254"/>
      <c r="AG304" s="254"/>
      <c r="AH304" s="7"/>
      <c r="AI304" s="7"/>
      <c r="AJ304" s="7"/>
      <c r="AK304" s="7"/>
      <c r="AL304" s="7"/>
      <c r="AM304" s="7"/>
      <c r="AN304" s="7"/>
      <c r="AO304" s="7"/>
      <c r="AP304" s="7"/>
    </row>
    <row r="305">
      <c r="A305" s="254" t="s">
        <v>10907</v>
      </c>
      <c r="B305" s="281" t="s">
        <v>10894</v>
      </c>
      <c r="C305" s="1453" t="s">
        <v>10671</v>
      </c>
      <c r="D305" s="277" t="s">
        <v>10908</v>
      </c>
      <c r="E305" s="279" t="s">
        <v>10909</v>
      </c>
      <c r="F305" s="978" t="s">
        <v>10355</v>
      </c>
      <c r="G305" s="978" t="s">
        <v>719</v>
      </c>
      <c r="H305" s="978" t="s">
        <v>599</v>
      </c>
      <c r="I305" s="978" t="s">
        <v>47</v>
      </c>
      <c r="J305" s="277" t="s">
        <v>10910</v>
      </c>
      <c r="K305" s="1684" t="s">
        <v>10898</v>
      </c>
      <c r="L305" s="1661">
        <v>43864.0</v>
      </c>
      <c r="M305" s="277" t="s">
        <v>96</v>
      </c>
      <c r="N305" s="984" t="s">
        <v>105</v>
      </c>
      <c r="O305" s="984" t="s">
        <v>98</v>
      </c>
      <c r="P305" s="1681">
        <v>43791.0</v>
      </c>
      <c r="Q305" s="984"/>
      <c r="R305" s="984"/>
      <c r="S305" s="111"/>
      <c r="T305" s="254"/>
      <c r="U305" s="254"/>
      <c r="V305" s="254"/>
      <c r="W305" s="254"/>
      <c r="X305" s="254"/>
      <c r="Y305" s="254"/>
      <c r="Z305" s="254"/>
      <c r="AA305" s="254"/>
      <c r="AB305" s="254"/>
      <c r="AC305" s="254"/>
      <c r="AD305" s="254"/>
      <c r="AE305" s="254"/>
      <c r="AF305" s="254"/>
      <c r="AG305" s="254"/>
      <c r="AH305" s="7"/>
      <c r="AI305" s="7"/>
      <c r="AJ305" s="7"/>
      <c r="AK305" s="7"/>
      <c r="AL305" s="7"/>
      <c r="AM305" s="7"/>
      <c r="AN305" s="7"/>
      <c r="AO305" s="7"/>
      <c r="AP305" s="7"/>
    </row>
    <row r="306">
      <c r="A306" s="254" t="s">
        <v>10911</v>
      </c>
      <c r="B306" s="281" t="s">
        <v>10894</v>
      </c>
      <c r="C306" s="281" t="s">
        <v>10675</v>
      </c>
      <c r="D306" s="277" t="s">
        <v>10912</v>
      </c>
      <c r="E306" s="279" t="s">
        <v>10913</v>
      </c>
      <c r="F306" s="978" t="s">
        <v>10355</v>
      </c>
      <c r="G306" s="978" t="s">
        <v>719</v>
      </c>
      <c r="H306" s="978" t="s">
        <v>599</v>
      </c>
      <c r="I306" s="978" t="s">
        <v>47</v>
      </c>
      <c r="J306" s="277" t="s">
        <v>10914</v>
      </c>
      <c r="K306" s="1684" t="s">
        <v>10898</v>
      </c>
      <c r="L306" s="1661">
        <v>43864.0</v>
      </c>
      <c r="M306" s="277" t="s">
        <v>96</v>
      </c>
      <c r="N306" s="984" t="s">
        <v>105</v>
      </c>
      <c r="O306" s="984" t="s">
        <v>98</v>
      </c>
      <c r="P306" s="1681">
        <v>43791.0</v>
      </c>
      <c r="Q306" s="984"/>
      <c r="R306" s="984"/>
      <c r="S306" s="111"/>
      <c r="T306" s="254"/>
      <c r="U306" s="254"/>
      <c r="V306" s="254"/>
      <c r="W306" s="254"/>
      <c r="X306" s="254"/>
      <c r="Y306" s="254"/>
      <c r="Z306" s="254"/>
      <c r="AA306" s="254"/>
      <c r="AB306" s="254"/>
      <c r="AC306" s="254"/>
      <c r="AD306" s="254"/>
      <c r="AE306" s="254"/>
      <c r="AF306" s="254"/>
      <c r="AG306" s="254"/>
      <c r="AH306" s="7"/>
      <c r="AI306" s="7"/>
      <c r="AJ306" s="7"/>
      <c r="AK306" s="7"/>
      <c r="AL306" s="7"/>
      <c r="AM306" s="7"/>
      <c r="AN306" s="7"/>
      <c r="AO306" s="7"/>
      <c r="AP306" s="7"/>
    </row>
    <row r="307">
      <c r="A307" s="254" t="s">
        <v>10915</v>
      </c>
      <c r="B307" s="281" t="s">
        <v>10894</v>
      </c>
      <c r="C307" s="281" t="s">
        <v>8850</v>
      </c>
      <c r="D307" s="277" t="s">
        <v>10916</v>
      </c>
      <c r="E307" s="279" t="s">
        <v>10917</v>
      </c>
      <c r="F307" s="978" t="s">
        <v>10355</v>
      </c>
      <c r="G307" s="978" t="s">
        <v>719</v>
      </c>
      <c r="H307" s="978" t="s">
        <v>599</v>
      </c>
      <c r="I307" s="978" t="s">
        <v>47</v>
      </c>
      <c r="J307" s="277" t="s">
        <v>10918</v>
      </c>
      <c r="K307" s="1684" t="s">
        <v>10898</v>
      </c>
      <c r="L307" s="1661">
        <v>43864.0</v>
      </c>
      <c r="M307" s="277" t="s">
        <v>96</v>
      </c>
      <c r="N307" s="984" t="s">
        <v>105</v>
      </c>
      <c r="O307" s="984" t="s">
        <v>98</v>
      </c>
      <c r="P307" s="1681">
        <v>43791.0</v>
      </c>
      <c r="Q307" s="984"/>
      <c r="R307" s="984"/>
      <c r="S307" s="111"/>
      <c r="T307" s="254"/>
      <c r="U307" s="254"/>
      <c r="V307" s="254"/>
      <c r="W307" s="254"/>
      <c r="X307" s="254"/>
      <c r="Y307" s="254"/>
      <c r="Z307" s="254"/>
      <c r="AA307" s="254"/>
      <c r="AB307" s="254"/>
      <c r="AC307" s="254"/>
      <c r="AD307" s="254"/>
      <c r="AE307" s="254"/>
      <c r="AF307" s="254"/>
      <c r="AG307" s="254"/>
      <c r="AH307" s="7"/>
      <c r="AI307" s="7"/>
      <c r="AJ307" s="7"/>
      <c r="AK307" s="7"/>
      <c r="AL307" s="7"/>
      <c r="AM307" s="7"/>
      <c r="AN307" s="7"/>
      <c r="AO307" s="7"/>
      <c r="AP307" s="7"/>
    </row>
    <row r="308">
      <c r="A308" s="254" t="s">
        <v>10919</v>
      </c>
      <c r="B308" s="329" t="s">
        <v>10920</v>
      </c>
      <c r="C308" s="329" t="s">
        <v>8833</v>
      </c>
      <c r="D308" s="1685" t="s">
        <v>10921</v>
      </c>
      <c r="E308" s="252" t="s">
        <v>10922</v>
      </c>
      <c r="F308" s="252"/>
      <c r="G308" s="252"/>
      <c r="H308" s="252"/>
      <c r="I308" s="252" t="s">
        <v>47</v>
      </c>
      <c r="J308" s="277"/>
      <c r="K308" s="1686"/>
      <c r="L308" s="1661">
        <v>43679.0</v>
      </c>
      <c r="M308" s="277" t="s">
        <v>96</v>
      </c>
      <c r="N308" s="984" t="s">
        <v>249</v>
      </c>
      <c r="O308" s="984" t="s">
        <v>98</v>
      </c>
      <c r="P308" s="1681">
        <v>43790.0</v>
      </c>
      <c r="Q308" s="984"/>
      <c r="R308" s="984"/>
      <c r="S308" s="111"/>
      <c r="T308" s="254"/>
      <c r="U308" s="254"/>
      <c r="V308" s="254"/>
      <c r="W308" s="254"/>
      <c r="X308" s="254"/>
      <c r="Y308" s="254"/>
      <c r="Z308" s="254"/>
      <c r="AA308" s="254"/>
      <c r="AB308" s="254"/>
      <c r="AC308" s="254"/>
      <c r="AD308" s="254"/>
      <c r="AE308" s="254"/>
      <c r="AF308" s="254"/>
      <c r="AG308" s="254"/>
      <c r="AH308" s="7"/>
      <c r="AI308" s="7"/>
      <c r="AJ308" s="7"/>
      <c r="AK308" s="7"/>
      <c r="AL308" s="7"/>
      <c r="AM308" s="7"/>
      <c r="AN308" s="7"/>
      <c r="AO308" s="7"/>
      <c r="AP308" s="7"/>
    </row>
    <row r="309">
      <c r="A309" s="254" t="s">
        <v>10923</v>
      </c>
      <c r="B309" s="329" t="s">
        <v>10920</v>
      </c>
      <c r="C309" s="329" t="s">
        <v>8838</v>
      </c>
      <c r="D309" s="1687" t="s">
        <v>10924</v>
      </c>
      <c r="E309" s="252" t="s">
        <v>10925</v>
      </c>
      <c r="F309" s="252"/>
      <c r="G309" s="252"/>
      <c r="H309" s="252"/>
      <c r="I309" s="252" t="s">
        <v>47</v>
      </c>
      <c r="J309" s="277"/>
      <c r="K309" s="1686"/>
      <c r="L309" s="1661">
        <v>43679.0</v>
      </c>
      <c r="M309" s="277" t="s">
        <v>96</v>
      </c>
      <c r="N309" s="984" t="s">
        <v>249</v>
      </c>
      <c r="O309" s="984" t="s">
        <v>98</v>
      </c>
      <c r="P309" s="1681">
        <v>43790.0</v>
      </c>
      <c r="Q309" s="984"/>
      <c r="R309" s="984"/>
      <c r="S309" s="111"/>
      <c r="T309" s="254"/>
      <c r="U309" s="254"/>
      <c r="V309" s="254"/>
      <c r="W309" s="254"/>
      <c r="X309" s="254"/>
      <c r="Y309" s="254"/>
      <c r="Z309" s="254"/>
      <c r="AA309" s="254"/>
      <c r="AB309" s="254"/>
      <c r="AC309" s="254"/>
      <c r="AD309" s="254"/>
      <c r="AE309" s="254"/>
      <c r="AF309" s="254"/>
      <c r="AG309" s="254"/>
      <c r="AH309" s="7"/>
      <c r="AI309" s="7"/>
      <c r="AJ309" s="7"/>
      <c r="AK309" s="7"/>
      <c r="AL309" s="7"/>
      <c r="AM309" s="7"/>
      <c r="AN309" s="7"/>
      <c r="AO309" s="7"/>
      <c r="AP309" s="7"/>
    </row>
    <row r="310">
      <c r="A310" s="254" t="s">
        <v>10926</v>
      </c>
      <c r="B310" s="329" t="s">
        <v>10920</v>
      </c>
      <c r="C310" s="329" t="s">
        <v>8841</v>
      </c>
      <c r="D310" s="1687" t="s">
        <v>10927</v>
      </c>
      <c r="E310" s="252" t="s">
        <v>10928</v>
      </c>
      <c r="F310" s="252"/>
      <c r="G310" s="252"/>
      <c r="H310" s="252"/>
      <c r="I310" s="252" t="s">
        <v>47</v>
      </c>
      <c r="J310" s="277"/>
      <c r="K310" s="1686"/>
      <c r="L310" s="1661">
        <v>43679.0</v>
      </c>
      <c r="M310" s="277" t="s">
        <v>96</v>
      </c>
      <c r="N310" s="984" t="s">
        <v>249</v>
      </c>
      <c r="O310" s="984" t="s">
        <v>98</v>
      </c>
      <c r="P310" s="1681">
        <v>43790.0</v>
      </c>
      <c r="Q310" s="984"/>
      <c r="R310" s="984"/>
      <c r="S310" s="111"/>
      <c r="T310" s="254"/>
      <c r="U310" s="254"/>
      <c r="V310" s="254"/>
      <c r="W310" s="254"/>
      <c r="X310" s="254"/>
      <c r="Y310" s="254"/>
      <c r="Z310" s="254"/>
      <c r="AA310" s="254"/>
      <c r="AB310" s="254"/>
      <c r="AC310" s="254"/>
      <c r="AD310" s="254"/>
      <c r="AE310" s="254"/>
      <c r="AF310" s="254"/>
      <c r="AG310" s="254"/>
      <c r="AH310" s="7"/>
      <c r="AI310" s="7"/>
      <c r="AJ310" s="7"/>
      <c r="AK310" s="7"/>
      <c r="AL310" s="7"/>
      <c r="AM310" s="7"/>
      <c r="AN310" s="7"/>
      <c r="AO310" s="7"/>
      <c r="AP310" s="7"/>
    </row>
    <row r="311">
      <c r="A311" s="254" t="s">
        <v>10929</v>
      </c>
      <c r="B311" s="329" t="s">
        <v>10920</v>
      </c>
      <c r="C311" s="329" t="s">
        <v>8844</v>
      </c>
      <c r="D311" s="1687" t="s">
        <v>10930</v>
      </c>
      <c r="E311" s="252" t="s">
        <v>10931</v>
      </c>
      <c r="F311" s="252"/>
      <c r="G311" s="252"/>
      <c r="H311" s="252"/>
      <c r="I311" s="252" t="s">
        <v>47</v>
      </c>
      <c r="J311" s="277"/>
      <c r="K311" s="1686"/>
      <c r="L311" s="1661">
        <v>43679.0</v>
      </c>
      <c r="M311" s="277" t="s">
        <v>96</v>
      </c>
      <c r="N311" s="984" t="s">
        <v>249</v>
      </c>
      <c r="O311" s="984" t="s">
        <v>98</v>
      </c>
      <c r="P311" s="1681">
        <v>43790.0</v>
      </c>
      <c r="Q311" s="984"/>
      <c r="R311" s="984"/>
      <c r="S311" s="111"/>
      <c r="T311" s="254"/>
      <c r="U311" s="254"/>
      <c r="V311" s="254"/>
      <c r="W311" s="254"/>
      <c r="X311" s="254"/>
      <c r="Y311" s="254"/>
      <c r="Z311" s="254"/>
      <c r="AA311" s="254"/>
      <c r="AB311" s="254"/>
      <c r="AC311" s="254"/>
      <c r="AD311" s="254"/>
      <c r="AE311" s="254"/>
      <c r="AF311" s="254"/>
      <c r="AG311" s="254"/>
      <c r="AH311" s="7"/>
      <c r="AI311" s="7"/>
      <c r="AJ311" s="7"/>
      <c r="AK311" s="7"/>
      <c r="AL311" s="7"/>
      <c r="AM311" s="7"/>
      <c r="AN311" s="7"/>
      <c r="AO311" s="7"/>
      <c r="AP311" s="7"/>
    </row>
    <row r="312">
      <c r="A312" s="254" t="s">
        <v>10932</v>
      </c>
      <c r="B312" s="329" t="s">
        <v>10920</v>
      </c>
      <c r="C312" s="329" t="s">
        <v>8847</v>
      </c>
      <c r="D312" s="1687" t="s">
        <v>10933</v>
      </c>
      <c r="E312" s="252" t="s">
        <v>10934</v>
      </c>
      <c r="F312" s="252"/>
      <c r="G312" s="252"/>
      <c r="H312" s="252"/>
      <c r="I312" s="252" t="s">
        <v>47</v>
      </c>
      <c r="J312" s="277"/>
      <c r="K312" s="1686"/>
      <c r="L312" s="1661">
        <v>43679.0</v>
      </c>
      <c r="M312" s="277" t="s">
        <v>96</v>
      </c>
      <c r="N312" s="984" t="s">
        <v>249</v>
      </c>
      <c r="O312" s="984" t="s">
        <v>98</v>
      </c>
      <c r="P312" s="1681">
        <v>43790.0</v>
      </c>
      <c r="Q312" s="984"/>
      <c r="R312" s="984"/>
      <c r="S312" s="111"/>
      <c r="T312" s="254"/>
      <c r="U312" s="254"/>
      <c r="V312" s="254"/>
      <c r="W312" s="254"/>
      <c r="X312" s="254"/>
      <c r="Y312" s="254"/>
      <c r="Z312" s="254"/>
      <c r="AA312" s="254"/>
      <c r="AB312" s="254"/>
      <c r="AC312" s="254"/>
      <c r="AD312" s="254"/>
      <c r="AE312" s="254"/>
      <c r="AF312" s="254"/>
      <c r="AG312" s="254"/>
      <c r="AH312" s="7"/>
      <c r="AI312" s="7"/>
      <c r="AJ312" s="7"/>
      <c r="AK312" s="7"/>
      <c r="AL312" s="7"/>
      <c r="AM312" s="7"/>
      <c r="AN312" s="7"/>
      <c r="AO312" s="7"/>
      <c r="AP312" s="7"/>
    </row>
    <row r="313">
      <c r="A313" s="254" t="s">
        <v>10935</v>
      </c>
      <c r="B313" s="329" t="s">
        <v>10920</v>
      </c>
      <c r="C313" s="329" t="s">
        <v>8850</v>
      </c>
      <c r="D313" s="1687" t="s">
        <v>10936</v>
      </c>
      <c r="E313" s="252" t="s">
        <v>10937</v>
      </c>
      <c r="F313" s="252"/>
      <c r="G313" s="252"/>
      <c r="H313" s="252"/>
      <c r="I313" s="252" t="s">
        <v>47</v>
      </c>
      <c r="J313" s="277"/>
      <c r="K313" s="1686"/>
      <c r="L313" s="1661">
        <v>43679.0</v>
      </c>
      <c r="M313" s="277" t="s">
        <v>96</v>
      </c>
      <c r="N313" s="984" t="s">
        <v>249</v>
      </c>
      <c r="O313" s="984" t="s">
        <v>98</v>
      </c>
      <c r="P313" s="1681">
        <v>43790.0</v>
      </c>
      <c r="Q313" s="984"/>
      <c r="R313" s="984"/>
      <c r="S313" s="111"/>
      <c r="T313" s="254"/>
      <c r="U313" s="254"/>
      <c r="V313" s="254"/>
      <c r="W313" s="254"/>
      <c r="X313" s="254"/>
      <c r="Y313" s="254"/>
      <c r="Z313" s="254"/>
      <c r="AA313" s="254"/>
      <c r="AB313" s="254"/>
      <c r="AC313" s="254"/>
      <c r="AD313" s="254"/>
      <c r="AE313" s="254"/>
      <c r="AF313" s="254"/>
      <c r="AG313" s="254"/>
      <c r="AH313" s="7"/>
      <c r="AI313" s="7"/>
      <c r="AJ313" s="7"/>
      <c r="AK313" s="7"/>
      <c r="AL313" s="7"/>
      <c r="AM313" s="7"/>
      <c r="AN313" s="7"/>
      <c r="AO313" s="7"/>
      <c r="AP313" s="7"/>
    </row>
    <row r="314">
      <c r="A314" s="254" t="s">
        <v>10938</v>
      </c>
      <c r="B314" s="329" t="s">
        <v>10939</v>
      </c>
      <c r="C314" s="329" t="s">
        <v>8833</v>
      </c>
      <c r="D314" s="1687" t="s">
        <v>10940</v>
      </c>
      <c r="E314" s="252" t="s">
        <v>10941</v>
      </c>
      <c r="F314" s="252"/>
      <c r="G314" s="252"/>
      <c r="H314" s="252"/>
      <c r="I314" s="252" t="s">
        <v>47</v>
      </c>
      <c r="J314" s="277"/>
      <c r="K314" s="1686"/>
      <c r="L314" s="1661">
        <v>43679.0</v>
      </c>
      <c r="M314" s="277" t="s">
        <v>96</v>
      </c>
      <c r="N314" s="984" t="s">
        <v>249</v>
      </c>
      <c r="O314" s="984" t="s">
        <v>98</v>
      </c>
      <c r="P314" s="1681">
        <v>43790.0</v>
      </c>
      <c r="Q314" s="984"/>
      <c r="R314" s="984"/>
      <c r="S314" s="111"/>
      <c r="T314" s="254"/>
      <c r="U314" s="254"/>
      <c r="V314" s="254"/>
      <c r="W314" s="254"/>
      <c r="X314" s="254"/>
      <c r="Y314" s="254"/>
      <c r="Z314" s="254"/>
      <c r="AA314" s="254"/>
      <c r="AB314" s="254"/>
      <c r="AC314" s="254"/>
      <c r="AD314" s="254"/>
      <c r="AE314" s="254"/>
      <c r="AF314" s="254"/>
      <c r="AG314" s="254"/>
      <c r="AH314" s="7"/>
      <c r="AI314" s="7"/>
      <c r="AJ314" s="7"/>
      <c r="AK314" s="7"/>
      <c r="AL314" s="7"/>
      <c r="AM314" s="7"/>
      <c r="AN314" s="7"/>
      <c r="AO314" s="7"/>
      <c r="AP314" s="7"/>
    </row>
    <row r="315">
      <c r="A315" s="254" t="s">
        <v>10942</v>
      </c>
      <c r="B315" s="329" t="s">
        <v>10939</v>
      </c>
      <c r="C315" s="329" t="s">
        <v>8838</v>
      </c>
      <c r="D315" s="1687" t="s">
        <v>10943</v>
      </c>
      <c r="E315" s="252" t="s">
        <v>10944</v>
      </c>
      <c r="F315" s="252"/>
      <c r="G315" s="252"/>
      <c r="H315" s="252"/>
      <c r="I315" s="252" t="s">
        <v>47</v>
      </c>
      <c r="J315" s="277"/>
      <c r="K315" s="1686"/>
      <c r="L315" s="1661">
        <v>43679.0</v>
      </c>
      <c r="M315" s="277" t="s">
        <v>96</v>
      </c>
      <c r="N315" s="984" t="s">
        <v>249</v>
      </c>
      <c r="O315" s="984" t="s">
        <v>98</v>
      </c>
      <c r="P315" s="1681">
        <v>43790.0</v>
      </c>
      <c r="Q315" s="984"/>
      <c r="R315" s="984"/>
      <c r="S315" s="111"/>
      <c r="T315" s="254"/>
      <c r="U315" s="254"/>
      <c r="V315" s="254"/>
      <c r="W315" s="254"/>
      <c r="X315" s="254"/>
      <c r="Y315" s="254"/>
      <c r="Z315" s="254"/>
      <c r="AA315" s="254"/>
      <c r="AB315" s="254"/>
      <c r="AC315" s="254"/>
      <c r="AD315" s="254"/>
      <c r="AE315" s="254"/>
      <c r="AF315" s="254"/>
      <c r="AG315" s="254"/>
      <c r="AH315" s="7"/>
      <c r="AI315" s="7"/>
      <c r="AJ315" s="7"/>
      <c r="AK315" s="7"/>
      <c r="AL315" s="7"/>
      <c r="AM315" s="7"/>
      <c r="AN315" s="7"/>
      <c r="AO315" s="7"/>
      <c r="AP315" s="7"/>
    </row>
    <row r="316">
      <c r="A316" s="254" t="s">
        <v>10945</v>
      </c>
      <c r="B316" s="329" t="s">
        <v>10939</v>
      </c>
      <c r="C316" s="329" t="s">
        <v>8841</v>
      </c>
      <c r="D316" s="1687" t="s">
        <v>10946</v>
      </c>
      <c r="E316" s="252" t="s">
        <v>10947</v>
      </c>
      <c r="F316" s="252"/>
      <c r="G316" s="252"/>
      <c r="H316" s="252"/>
      <c r="I316" s="252" t="s">
        <v>47</v>
      </c>
      <c r="J316" s="277"/>
      <c r="K316" s="1686"/>
      <c r="L316" s="1661">
        <v>43679.0</v>
      </c>
      <c r="M316" s="277" t="s">
        <v>96</v>
      </c>
      <c r="N316" s="984" t="s">
        <v>249</v>
      </c>
      <c r="O316" s="984" t="s">
        <v>98</v>
      </c>
      <c r="P316" s="1681">
        <v>43790.0</v>
      </c>
      <c r="Q316" s="984"/>
      <c r="R316" s="984"/>
      <c r="S316" s="111"/>
      <c r="T316" s="254"/>
      <c r="U316" s="254"/>
      <c r="V316" s="254"/>
      <c r="W316" s="254"/>
      <c r="X316" s="254"/>
      <c r="Y316" s="254"/>
      <c r="Z316" s="254"/>
      <c r="AA316" s="254"/>
      <c r="AB316" s="254"/>
      <c r="AC316" s="254"/>
      <c r="AD316" s="254"/>
      <c r="AE316" s="254"/>
      <c r="AF316" s="254"/>
      <c r="AG316" s="254"/>
      <c r="AH316" s="7"/>
      <c r="AI316" s="7"/>
      <c r="AJ316" s="7"/>
      <c r="AK316" s="7"/>
      <c r="AL316" s="7"/>
      <c r="AM316" s="7"/>
      <c r="AN316" s="7"/>
      <c r="AO316" s="7"/>
      <c r="AP316" s="7"/>
    </row>
    <row r="317">
      <c r="A317" s="254" t="s">
        <v>10948</v>
      </c>
      <c r="B317" s="329" t="s">
        <v>10939</v>
      </c>
      <c r="C317" s="329" t="s">
        <v>8844</v>
      </c>
      <c r="D317" s="1687" t="s">
        <v>10949</v>
      </c>
      <c r="E317" s="252" t="s">
        <v>10950</v>
      </c>
      <c r="F317" s="252"/>
      <c r="G317" s="252"/>
      <c r="H317" s="252"/>
      <c r="I317" s="252" t="s">
        <v>47</v>
      </c>
      <c r="J317" s="277"/>
      <c r="K317" s="1686"/>
      <c r="L317" s="1661">
        <v>43679.0</v>
      </c>
      <c r="M317" s="277" t="s">
        <v>96</v>
      </c>
      <c r="N317" s="984" t="s">
        <v>249</v>
      </c>
      <c r="O317" s="984" t="s">
        <v>98</v>
      </c>
      <c r="P317" s="1681">
        <v>43790.0</v>
      </c>
      <c r="Q317" s="984"/>
      <c r="R317" s="984"/>
      <c r="S317" s="111"/>
      <c r="T317" s="254"/>
      <c r="U317" s="254"/>
      <c r="V317" s="254"/>
      <c r="W317" s="254"/>
      <c r="X317" s="254"/>
      <c r="Y317" s="254"/>
      <c r="Z317" s="254"/>
      <c r="AA317" s="254"/>
      <c r="AB317" s="254"/>
      <c r="AC317" s="254"/>
      <c r="AD317" s="254"/>
      <c r="AE317" s="254"/>
      <c r="AF317" s="254"/>
      <c r="AG317" s="254"/>
      <c r="AH317" s="7"/>
      <c r="AI317" s="7"/>
      <c r="AJ317" s="7"/>
      <c r="AK317" s="7"/>
      <c r="AL317" s="7"/>
      <c r="AM317" s="7"/>
      <c r="AN317" s="7"/>
      <c r="AO317" s="7"/>
      <c r="AP317" s="7"/>
    </row>
    <row r="318">
      <c r="A318" s="254" t="s">
        <v>10951</v>
      </c>
      <c r="B318" s="329" t="s">
        <v>10939</v>
      </c>
      <c r="C318" s="329" t="s">
        <v>8847</v>
      </c>
      <c r="D318" s="1687" t="s">
        <v>10952</v>
      </c>
      <c r="E318" s="252" t="s">
        <v>10953</v>
      </c>
      <c r="F318" s="252"/>
      <c r="G318" s="252"/>
      <c r="H318" s="252"/>
      <c r="I318" s="252" t="s">
        <v>47</v>
      </c>
      <c r="J318" s="277"/>
      <c r="K318" s="1686"/>
      <c r="L318" s="1661">
        <v>43679.0</v>
      </c>
      <c r="M318" s="277" t="s">
        <v>96</v>
      </c>
      <c r="N318" s="984" t="s">
        <v>249</v>
      </c>
      <c r="O318" s="984" t="s">
        <v>98</v>
      </c>
      <c r="P318" s="1681">
        <v>43790.0</v>
      </c>
      <c r="Q318" s="984"/>
      <c r="R318" s="984"/>
      <c r="S318" s="111"/>
      <c r="T318" s="254"/>
      <c r="U318" s="254"/>
      <c r="V318" s="254"/>
      <c r="W318" s="254"/>
      <c r="X318" s="254"/>
      <c r="Y318" s="254"/>
      <c r="Z318" s="254"/>
      <c r="AA318" s="254"/>
      <c r="AB318" s="254"/>
      <c r="AC318" s="254"/>
      <c r="AD318" s="254"/>
      <c r="AE318" s="254"/>
      <c r="AF318" s="254"/>
      <c r="AG318" s="254"/>
      <c r="AH318" s="7"/>
      <c r="AI318" s="7"/>
      <c r="AJ318" s="7"/>
      <c r="AK318" s="7"/>
      <c r="AL318" s="7"/>
      <c r="AM318" s="7"/>
      <c r="AN318" s="7"/>
      <c r="AO318" s="7"/>
      <c r="AP318" s="7"/>
    </row>
    <row r="319">
      <c r="A319" s="254" t="s">
        <v>10954</v>
      </c>
      <c r="B319" s="329" t="s">
        <v>10939</v>
      </c>
      <c r="C319" s="329" t="s">
        <v>8850</v>
      </c>
      <c r="D319" s="1687" t="s">
        <v>10955</v>
      </c>
      <c r="E319" s="252" t="s">
        <v>10956</v>
      </c>
      <c r="F319" s="252"/>
      <c r="G319" s="252"/>
      <c r="H319" s="252"/>
      <c r="I319" s="252" t="s">
        <v>47</v>
      </c>
      <c r="J319" s="277"/>
      <c r="K319" s="1686"/>
      <c r="L319" s="1661">
        <v>43679.0</v>
      </c>
      <c r="M319" s="277" t="s">
        <v>96</v>
      </c>
      <c r="N319" s="984" t="s">
        <v>249</v>
      </c>
      <c r="O319" s="984" t="s">
        <v>98</v>
      </c>
      <c r="P319" s="1681">
        <v>43790.0</v>
      </c>
      <c r="Q319" s="984"/>
      <c r="R319" s="984"/>
      <c r="S319" s="111"/>
      <c r="T319" s="254"/>
      <c r="U319" s="254"/>
      <c r="V319" s="254"/>
      <c r="W319" s="254"/>
      <c r="X319" s="254"/>
      <c r="Y319" s="254"/>
      <c r="Z319" s="254"/>
      <c r="AA319" s="254"/>
      <c r="AB319" s="254"/>
      <c r="AC319" s="254"/>
      <c r="AD319" s="254"/>
      <c r="AE319" s="254"/>
      <c r="AF319" s="254"/>
      <c r="AG319" s="254"/>
      <c r="AH319" s="7"/>
      <c r="AI319" s="7"/>
      <c r="AJ319" s="7"/>
      <c r="AK319" s="7"/>
      <c r="AL319" s="7"/>
      <c r="AM319" s="7"/>
      <c r="AN319" s="7"/>
      <c r="AO319" s="7"/>
      <c r="AP319" s="7"/>
    </row>
    <row r="320">
      <c r="A320" s="254" t="s">
        <v>10957</v>
      </c>
      <c r="B320" s="252" t="s">
        <v>10958</v>
      </c>
      <c r="C320" s="252" t="s">
        <v>8833</v>
      </c>
      <c r="D320" s="1687" t="s">
        <v>10959</v>
      </c>
      <c r="E320" s="252" t="s">
        <v>10960</v>
      </c>
      <c r="F320" s="978"/>
      <c r="G320" s="978"/>
      <c r="H320" s="978"/>
      <c r="I320" s="978" t="s">
        <v>48</v>
      </c>
      <c r="J320" s="252" t="s">
        <v>10961</v>
      </c>
      <c r="K320" s="1688"/>
      <c r="L320" s="1661">
        <v>43679.0</v>
      </c>
      <c r="M320" s="277" t="s">
        <v>96</v>
      </c>
      <c r="N320" s="984" t="s">
        <v>249</v>
      </c>
      <c r="O320" s="984" t="s">
        <v>98</v>
      </c>
      <c r="P320" s="1681">
        <v>43790.0</v>
      </c>
      <c r="Q320" s="984"/>
      <c r="R320" s="984"/>
      <c r="S320" s="111"/>
      <c r="T320" s="254"/>
      <c r="U320" s="254"/>
      <c r="V320" s="254"/>
      <c r="W320" s="254"/>
      <c r="X320" s="254"/>
      <c r="Y320" s="254"/>
      <c r="Z320" s="254"/>
      <c r="AA320" s="254"/>
      <c r="AB320" s="254"/>
      <c r="AC320" s="254"/>
      <c r="AD320" s="254"/>
      <c r="AE320" s="254"/>
      <c r="AF320" s="254"/>
      <c r="AG320" s="254"/>
      <c r="AH320" s="7"/>
      <c r="AI320" s="7"/>
      <c r="AJ320" s="7"/>
      <c r="AK320" s="7"/>
      <c r="AL320" s="7"/>
      <c r="AM320" s="7"/>
      <c r="AN320" s="7"/>
      <c r="AO320" s="7"/>
      <c r="AP320" s="7"/>
    </row>
    <row r="321">
      <c r="A321" s="254" t="s">
        <v>10962</v>
      </c>
      <c r="B321" s="252" t="s">
        <v>10958</v>
      </c>
      <c r="C321" s="252" t="s">
        <v>8838</v>
      </c>
      <c r="D321" s="1687" t="s">
        <v>10963</v>
      </c>
      <c r="E321" s="252" t="s">
        <v>10964</v>
      </c>
      <c r="F321" s="978"/>
      <c r="G321" s="978"/>
      <c r="H321" s="978"/>
      <c r="I321" s="978" t="s">
        <v>48</v>
      </c>
      <c r="J321" s="252" t="s">
        <v>10965</v>
      </c>
      <c r="K321" s="1686"/>
      <c r="L321" s="1661">
        <v>43679.0</v>
      </c>
      <c r="M321" s="277" t="s">
        <v>96</v>
      </c>
      <c r="N321" s="984" t="s">
        <v>249</v>
      </c>
      <c r="O321" s="984" t="s">
        <v>98</v>
      </c>
      <c r="P321" s="1681">
        <v>43790.0</v>
      </c>
      <c r="Q321" s="984"/>
      <c r="R321" s="984"/>
      <c r="S321" s="111"/>
      <c r="T321" s="254"/>
      <c r="U321" s="254"/>
      <c r="V321" s="254"/>
      <c r="W321" s="254"/>
      <c r="X321" s="254"/>
      <c r="Y321" s="254"/>
      <c r="Z321" s="254"/>
      <c r="AA321" s="254"/>
      <c r="AB321" s="254"/>
      <c r="AC321" s="254"/>
      <c r="AD321" s="254"/>
      <c r="AE321" s="254"/>
      <c r="AF321" s="254"/>
      <c r="AG321" s="254"/>
      <c r="AH321" s="7"/>
      <c r="AI321" s="7"/>
      <c r="AJ321" s="7"/>
      <c r="AK321" s="7"/>
      <c r="AL321" s="7"/>
      <c r="AM321" s="7"/>
      <c r="AN321" s="7"/>
      <c r="AO321" s="7"/>
      <c r="AP321" s="7"/>
    </row>
    <row r="322">
      <c r="A322" s="254" t="s">
        <v>10966</v>
      </c>
      <c r="B322" s="252" t="s">
        <v>10958</v>
      </c>
      <c r="C322" s="252" t="s">
        <v>8841</v>
      </c>
      <c r="D322" s="1687" t="s">
        <v>10967</v>
      </c>
      <c r="E322" s="252" t="s">
        <v>10968</v>
      </c>
      <c r="F322" s="978"/>
      <c r="G322" s="978"/>
      <c r="H322" s="978"/>
      <c r="I322" s="978" t="s">
        <v>48</v>
      </c>
      <c r="J322" s="252" t="s">
        <v>10969</v>
      </c>
      <c r="K322" s="1686"/>
      <c r="L322" s="1661">
        <v>43679.0</v>
      </c>
      <c r="M322" s="277" t="s">
        <v>96</v>
      </c>
      <c r="N322" s="984" t="s">
        <v>249</v>
      </c>
      <c r="O322" s="984" t="s">
        <v>98</v>
      </c>
      <c r="P322" s="1681">
        <v>43790.0</v>
      </c>
      <c r="Q322" s="984"/>
      <c r="R322" s="984"/>
      <c r="S322" s="111"/>
      <c r="T322" s="254"/>
      <c r="U322" s="254"/>
      <c r="V322" s="254"/>
      <c r="W322" s="254"/>
      <c r="X322" s="254"/>
      <c r="Y322" s="254"/>
      <c r="Z322" s="254"/>
      <c r="AA322" s="254"/>
      <c r="AB322" s="254"/>
      <c r="AC322" s="254"/>
      <c r="AD322" s="254"/>
      <c r="AE322" s="254"/>
      <c r="AF322" s="254"/>
      <c r="AG322" s="254"/>
      <c r="AH322" s="7"/>
      <c r="AI322" s="7"/>
      <c r="AJ322" s="7"/>
      <c r="AK322" s="7"/>
      <c r="AL322" s="7"/>
      <c r="AM322" s="7"/>
      <c r="AN322" s="7"/>
      <c r="AO322" s="7"/>
      <c r="AP322" s="7"/>
    </row>
    <row r="323">
      <c r="A323" s="254" t="s">
        <v>10970</v>
      </c>
      <c r="B323" s="252" t="s">
        <v>10958</v>
      </c>
      <c r="C323" s="252" t="s">
        <v>8844</v>
      </c>
      <c r="D323" s="1687" t="s">
        <v>10971</v>
      </c>
      <c r="E323" s="252" t="s">
        <v>10972</v>
      </c>
      <c r="F323" s="978"/>
      <c r="G323" s="978"/>
      <c r="H323" s="978"/>
      <c r="I323" s="978" t="s">
        <v>48</v>
      </c>
      <c r="J323" s="252" t="s">
        <v>10973</v>
      </c>
      <c r="K323" s="1686"/>
      <c r="L323" s="1661">
        <v>43679.0</v>
      </c>
      <c r="M323" s="277" t="s">
        <v>96</v>
      </c>
      <c r="N323" s="984" t="s">
        <v>249</v>
      </c>
      <c r="O323" s="984" t="s">
        <v>98</v>
      </c>
      <c r="P323" s="1681">
        <v>43790.0</v>
      </c>
      <c r="Q323" s="984"/>
      <c r="R323" s="984"/>
      <c r="S323" s="111"/>
      <c r="T323" s="254"/>
      <c r="U323" s="254"/>
      <c r="V323" s="254"/>
      <c r="W323" s="254"/>
      <c r="X323" s="254"/>
      <c r="Y323" s="254"/>
      <c r="Z323" s="254"/>
      <c r="AA323" s="254"/>
      <c r="AB323" s="254"/>
      <c r="AC323" s="254"/>
      <c r="AD323" s="254"/>
      <c r="AE323" s="254"/>
      <c r="AF323" s="254"/>
      <c r="AG323" s="254"/>
      <c r="AH323" s="7"/>
      <c r="AI323" s="7"/>
      <c r="AJ323" s="7"/>
      <c r="AK323" s="7"/>
      <c r="AL323" s="7"/>
      <c r="AM323" s="7"/>
      <c r="AN323" s="7"/>
      <c r="AO323" s="7"/>
      <c r="AP323" s="7"/>
    </row>
    <row r="324">
      <c r="A324" s="254" t="s">
        <v>10974</v>
      </c>
      <c r="B324" s="252" t="s">
        <v>10958</v>
      </c>
      <c r="C324" s="252" t="s">
        <v>8847</v>
      </c>
      <c r="D324" s="1687" t="s">
        <v>10975</v>
      </c>
      <c r="E324" s="252" t="s">
        <v>10976</v>
      </c>
      <c r="F324" s="978"/>
      <c r="G324" s="978"/>
      <c r="H324" s="978"/>
      <c r="I324" s="978" t="s">
        <v>48</v>
      </c>
      <c r="J324" s="252" t="s">
        <v>10977</v>
      </c>
      <c r="K324" s="1686"/>
      <c r="L324" s="1661">
        <v>43679.0</v>
      </c>
      <c r="M324" s="277" t="s">
        <v>96</v>
      </c>
      <c r="N324" s="984" t="s">
        <v>249</v>
      </c>
      <c r="O324" s="984" t="s">
        <v>98</v>
      </c>
      <c r="P324" s="1681">
        <v>43790.0</v>
      </c>
      <c r="Q324" s="984"/>
      <c r="R324" s="984"/>
      <c r="S324" s="111"/>
      <c r="T324" s="254"/>
      <c r="U324" s="254"/>
      <c r="V324" s="254"/>
      <c r="W324" s="254"/>
      <c r="X324" s="254"/>
      <c r="Y324" s="254"/>
      <c r="Z324" s="254"/>
      <c r="AA324" s="254"/>
      <c r="AB324" s="254"/>
      <c r="AC324" s="254"/>
      <c r="AD324" s="254"/>
      <c r="AE324" s="254"/>
      <c r="AF324" s="254"/>
      <c r="AG324" s="254"/>
      <c r="AH324" s="7"/>
      <c r="AI324" s="7"/>
      <c r="AJ324" s="7"/>
      <c r="AK324" s="7"/>
      <c r="AL324" s="7"/>
      <c r="AM324" s="7"/>
      <c r="AN324" s="7"/>
      <c r="AO324" s="7"/>
      <c r="AP324" s="7"/>
    </row>
    <row r="325">
      <c r="A325" s="254" t="s">
        <v>10978</v>
      </c>
      <c r="B325" s="252" t="s">
        <v>10958</v>
      </c>
      <c r="C325" s="252" t="s">
        <v>8850</v>
      </c>
      <c r="D325" s="1687" t="s">
        <v>10979</v>
      </c>
      <c r="E325" s="252" t="s">
        <v>10980</v>
      </c>
      <c r="F325" s="978"/>
      <c r="G325" s="978"/>
      <c r="H325" s="978"/>
      <c r="I325" s="978" t="s">
        <v>48</v>
      </c>
      <c r="J325" s="252" t="s">
        <v>10981</v>
      </c>
      <c r="K325" s="1686"/>
      <c r="L325" s="1661">
        <v>43679.0</v>
      </c>
      <c r="M325" s="277" t="s">
        <v>96</v>
      </c>
      <c r="N325" s="984" t="s">
        <v>249</v>
      </c>
      <c r="O325" s="984" t="s">
        <v>98</v>
      </c>
      <c r="P325" s="1681">
        <v>43790.0</v>
      </c>
      <c r="Q325" s="984"/>
      <c r="R325" s="984"/>
      <c r="S325" s="111"/>
      <c r="T325" s="254"/>
      <c r="U325" s="254"/>
      <c r="V325" s="254"/>
      <c r="W325" s="254"/>
      <c r="X325" s="254"/>
      <c r="Y325" s="254"/>
      <c r="Z325" s="254"/>
      <c r="AA325" s="254"/>
      <c r="AB325" s="254"/>
      <c r="AC325" s="254"/>
      <c r="AD325" s="254"/>
      <c r="AE325" s="254"/>
      <c r="AF325" s="254"/>
      <c r="AG325" s="254"/>
      <c r="AH325" s="7"/>
      <c r="AI325" s="7"/>
      <c r="AJ325" s="7"/>
      <c r="AK325" s="7"/>
      <c r="AL325" s="7"/>
      <c r="AM325" s="7"/>
      <c r="AN325" s="7"/>
      <c r="AO325" s="7"/>
      <c r="AP325" s="7"/>
    </row>
    <row r="326">
      <c r="A326" s="1673" t="s">
        <v>10982</v>
      </c>
      <c r="E326" s="66"/>
      <c r="F326" s="1674"/>
      <c r="G326" s="1674"/>
      <c r="H326" s="1674"/>
      <c r="I326" s="1674"/>
      <c r="J326" s="252"/>
      <c r="K326" s="1686"/>
      <c r="L326" s="1444"/>
      <c r="M326" s="277"/>
      <c r="N326" s="984"/>
      <c r="O326" s="984"/>
      <c r="P326" s="984"/>
      <c r="Q326" s="984"/>
      <c r="R326" s="984"/>
      <c r="S326" s="111"/>
      <c r="T326" s="254"/>
      <c r="U326" s="254"/>
      <c r="V326" s="254"/>
      <c r="W326" s="254"/>
      <c r="X326" s="254"/>
      <c r="Y326" s="254"/>
      <c r="Z326" s="254"/>
      <c r="AA326" s="254"/>
      <c r="AB326" s="254"/>
      <c r="AC326" s="254"/>
      <c r="AD326" s="254"/>
      <c r="AE326" s="254"/>
      <c r="AF326" s="254"/>
      <c r="AG326" s="254"/>
      <c r="AH326" s="7"/>
      <c r="AI326" s="7"/>
      <c r="AJ326" s="7"/>
      <c r="AK326" s="7"/>
      <c r="AL326" s="7"/>
      <c r="AM326" s="7"/>
      <c r="AN326" s="7"/>
      <c r="AO326" s="7"/>
      <c r="AP326" s="7"/>
    </row>
    <row r="327">
      <c r="A327" s="279" t="s">
        <v>10983</v>
      </c>
      <c r="B327" s="329" t="s">
        <v>10984</v>
      </c>
      <c r="C327" s="329" t="s">
        <v>8833</v>
      </c>
      <c r="D327" s="1495" t="s">
        <v>10985</v>
      </c>
      <c r="E327" s="277" t="s">
        <v>10986</v>
      </c>
      <c r="F327" s="1030" t="s">
        <v>10987</v>
      </c>
      <c r="G327" s="1030" t="s">
        <v>719</v>
      </c>
      <c r="H327" s="258"/>
      <c r="I327" s="258" t="s">
        <v>47</v>
      </c>
      <c r="J327" s="252"/>
      <c r="K327" s="1686"/>
      <c r="L327" s="1661">
        <v>43700.0</v>
      </c>
      <c r="M327" s="277" t="s">
        <v>96</v>
      </c>
      <c r="N327" s="984" t="s">
        <v>97</v>
      </c>
      <c r="O327" s="984" t="s">
        <v>98</v>
      </c>
      <c r="P327" s="1681">
        <v>43754.0</v>
      </c>
      <c r="Q327" s="984"/>
      <c r="R327" s="984"/>
      <c r="S327" s="111"/>
      <c r="T327" s="254"/>
      <c r="U327" s="254"/>
      <c r="V327" s="254"/>
      <c r="W327" s="254"/>
      <c r="X327" s="254"/>
      <c r="Y327" s="254"/>
      <c r="Z327" s="254"/>
      <c r="AA327" s="254"/>
      <c r="AB327" s="254"/>
      <c r="AC327" s="254"/>
      <c r="AD327" s="254"/>
      <c r="AE327" s="254"/>
      <c r="AF327" s="254"/>
      <c r="AG327" s="254"/>
      <c r="AH327" s="7"/>
      <c r="AI327" s="7"/>
      <c r="AJ327" s="7"/>
      <c r="AK327" s="7"/>
      <c r="AL327" s="7"/>
      <c r="AM327" s="7"/>
      <c r="AN327" s="7"/>
      <c r="AO327" s="7"/>
      <c r="AP327" s="7"/>
    </row>
    <row r="328">
      <c r="A328" s="279" t="s">
        <v>10988</v>
      </c>
      <c r="B328" s="329" t="s">
        <v>10984</v>
      </c>
      <c r="C328" s="329" t="s">
        <v>8838</v>
      </c>
      <c r="D328" s="252" t="s">
        <v>10989</v>
      </c>
      <c r="E328" s="277" t="s">
        <v>10990</v>
      </c>
      <c r="F328" s="1030" t="s">
        <v>10987</v>
      </c>
      <c r="G328" s="1030" t="s">
        <v>719</v>
      </c>
      <c r="H328" s="258"/>
      <c r="I328" s="258" t="s">
        <v>9180</v>
      </c>
      <c r="J328" s="252"/>
      <c r="K328" s="1686"/>
      <c r="L328" s="1661">
        <v>43700.0</v>
      </c>
      <c r="M328" s="277" t="s">
        <v>96</v>
      </c>
      <c r="N328" s="984" t="s">
        <v>97</v>
      </c>
      <c r="O328" s="984" t="s">
        <v>98</v>
      </c>
      <c r="P328" s="1681">
        <v>43754.0</v>
      </c>
      <c r="Q328" s="984"/>
      <c r="R328" s="984"/>
      <c r="S328" s="111"/>
      <c r="T328" s="254"/>
      <c r="U328" s="254"/>
      <c r="V328" s="254"/>
      <c r="W328" s="254"/>
      <c r="X328" s="254"/>
      <c r="Y328" s="254"/>
      <c r="Z328" s="254"/>
      <c r="AA328" s="254"/>
      <c r="AB328" s="254"/>
      <c r="AC328" s="254"/>
      <c r="AD328" s="254"/>
      <c r="AE328" s="254"/>
      <c r="AF328" s="254"/>
      <c r="AG328" s="254"/>
      <c r="AH328" s="7"/>
      <c r="AI328" s="7"/>
      <c r="AJ328" s="7"/>
      <c r="AK328" s="7"/>
      <c r="AL328" s="7"/>
      <c r="AM328" s="7"/>
      <c r="AN328" s="7"/>
      <c r="AO328" s="7"/>
      <c r="AP328" s="7"/>
    </row>
    <row r="329">
      <c r="A329" s="279" t="s">
        <v>10991</v>
      </c>
      <c r="B329" s="329" t="s">
        <v>10984</v>
      </c>
      <c r="C329" s="329" t="s">
        <v>8841</v>
      </c>
      <c r="D329" s="252" t="s">
        <v>10992</v>
      </c>
      <c r="E329" s="277" t="s">
        <v>10993</v>
      </c>
      <c r="F329" s="1030" t="s">
        <v>10987</v>
      </c>
      <c r="G329" s="1030" t="s">
        <v>719</v>
      </c>
      <c r="H329" s="1030" t="s">
        <v>719</v>
      </c>
      <c r="I329" s="1030" t="s">
        <v>48</v>
      </c>
      <c r="J329" s="277" t="s">
        <v>10994</v>
      </c>
      <c r="K329" s="1689" t="s">
        <v>10995</v>
      </c>
      <c r="L329" s="1661">
        <v>43794.0</v>
      </c>
      <c r="M329" s="277" t="s">
        <v>96</v>
      </c>
      <c r="N329" s="984" t="s">
        <v>97</v>
      </c>
      <c r="O329" s="984" t="s">
        <v>98</v>
      </c>
      <c r="P329" s="1681">
        <v>43754.0</v>
      </c>
      <c r="Q329" s="984"/>
      <c r="R329" s="984"/>
      <c r="S329" s="111"/>
      <c r="T329" s="254"/>
      <c r="U329" s="254"/>
      <c r="V329" s="254"/>
      <c r="W329" s="254"/>
      <c r="X329" s="254"/>
      <c r="Y329" s="254"/>
      <c r="Z329" s="254"/>
      <c r="AA329" s="254"/>
      <c r="AB329" s="254"/>
      <c r="AC329" s="254"/>
      <c r="AD329" s="254"/>
      <c r="AE329" s="254"/>
      <c r="AF329" s="254"/>
      <c r="AG329" s="254"/>
      <c r="AH329" s="7"/>
      <c r="AI329" s="7"/>
      <c r="AJ329" s="7"/>
      <c r="AK329" s="7"/>
      <c r="AL329" s="7"/>
      <c r="AM329" s="7"/>
      <c r="AN329" s="7"/>
      <c r="AO329" s="7"/>
      <c r="AP329" s="7"/>
    </row>
    <row r="330">
      <c r="A330" s="279" t="s">
        <v>10996</v>
      </c>
      <c r="B330" s="329" t="s">
        <v>10984</v>
      </c>
      <c r="C330" s="329" t="s">
        <v>8844</v>
      </c>
      <c r="D330" s="252" t="s">
        <v>10997</v>
      </c>
      <c r="E330" s="277" t="s">
        <v>10998</v>
      </c>
      <c r="F330" s="1030" t="s">
        <v>10987</v>
      </c>
      <c r="G330" s="1030" t="s">
        <v>719</v>
      </c>
      <c r="H330" s="258"/>
      <c r="I330" s="258" t="s">
        <v>4985</v>
      </c>
      <c r="J330" s="252"/>
      <c r="K330" s="1686"/>
      <c r="L330" s="1661">
        <v>43700.0</v>
      </c>
      <c r="M330" s="277" t="s">
        <v>96</v>
      </c>
      <c r="N330" s="984" t="s">
        <v>97</v>
      </c>
      <c r="O330" s="984" t="s">
        <v>98</v>
      </c>
      <c r="P330" s="1681">
        <v>43754.0</v>
      </c>
      <c r="Q330" s="984"/>
      <c r="R330" s="984"/>
      <c r="S330" s="111"/>
      <c r="T330" s="254"/>
      <c r="U330" s="254"/>
      <c r="V330" s="254"/>
      <c r="W330" s="254"/>
      <c r="X330" s="254"/>
      <c r="Y330" s="254"/>
      <c r="Z330" s="254"/>
      <c r="AA330" s="254"/>
      <c r="AB330" s="254"/>
      <c r="AC330" s="254"/>
      <c r="AD330" s="254"/>
      <c r="AE330" s="254"/>
      <c r="AF330" s="254"/>
      <c r="AG330" s="254"/>
      <c r="AH330" s="7"/>
      <c r="AI330" s="7"/>
      <c r="AJ330" s="7"/>
      <c r="AK330" s="7"/>
      <c r="AL330" s="7"/>
      <c r="AM330" s="7"/>
      <c r="AN330" s="7"/>
      <c r="AO330" s="7"/>
      <c r="AP330" s="7"/>
    </row>
    <row r="331">
      <c r="A331" s="279" t="s">
        <v>10999</v>
      </c>
      <c r="B331" s="329" t="s">
        <v>10984</v>
      </c>
      <c r="C331" s="329" t="s">
        <v>8847</v>
      </c>
      <c r="D331" s="250" t="s">
        <v>11000</v>
      </c>
      <c r="E331" s="277" t="s">
        <v>11001</v>
      </c>
      <c r="F331" s="1030" t="s">
        <v>10987</v>
      </c>
      <c r="G331" s="1030" t="s">
        <v>719</v>
      </c>
      <c r="H331" s="258"/>
      <c r="I331" s="258" t="s">
        <v>4985</v>
      </c>
      <c r="J331" s="252"/>
      <c r="K331" s="1686"/>
      <c r="L331" s="1661">
        <v>43700.0</v>
      </c>
      <c r="M331" s="277" t="s">
        <v>96</v>
      </c>
      <c r="N331" s="984" t="s">
        <v>97</v>
      </c>
      <c r="O331" s="984" t="s">
        <v>98</v>
      </c>
      <c r="P331" s="1681">
        <v>43754.0</v>
      </c>
      <c r="Q331" s="984"/>
      <c r="R331" s="984"/>
      <c r="S331" s="111"/>
      <c r="T331" s="254"/>
      <c r="U331" s="254"/>
      <c r="V331" s="254"/>
      <c r="W331" s="254"/>
      <c r="X331" s="254"/>
      <c r="Y331" s="254"/>
      <c r="Z331" s="254"/>
      <c r="AA331" s="254"/>
      <c r="AB331" s="254"/>
      <c r="AC331" s="254"/>
      <c r="AD331" s="254"/>
      <c r="AE331" s="254"/>
      <c r="AF331" s="254"/>
      <c r="AG331" s="254"/>
      <c r="AH331" s="7"/>
      <c r="AI331" s="7"/>
      <c r="AJ331" s="7"/>
      <c r="AK331" s="7"/>
      <c r="AL331" s="7"/>
      <c r="AM331" s="7"/>
      <c r="AN331" s="7"/>
      <c r="AO331" s="7"/>
      <c r="AP331" s="7"/>
    </row>
    <row r="332">
      <c r="A332" s="279" t="s">
        <v>11002</v>
      </c>
      <c r="B332" s="329" t="s">
        <v>10984</v>
      </c>
      <c r="C332" s="329" t="s">
        <v>8850</v>
      </c>
      <c r="D332" s="252" t="s">
        <v>11003</v>
      </c>
      <c r="E332" s="277" t="s">
        <v>11004</v>
      </c>
      <c r="F332" s="1030" t="s">
        <v>10987</v>
      </c>
      <c r="G332" s="1030" t="s">
        <v>719</v>
      </c>
      <c r="H332" s="258"/>
      <c r="I332" s="258" t="s">
        <v>4985</v>
      </c>
      <c r="J332" s="252"/>
      <c r="K332" s="1686"/>
      <c r="L332" s="1661">
        <v>43700.0</v>
      </c>
      <c r="M332" s="277" t="s">
        <v>96</v>
      </c>
      <c r="N332" s="984" t="s">
        <v>97</v>
      </c>
      <c r="O332" s="984" t="s">
        <v>98</v>
      </c>
      <c r="P332" s="1681">
        <v>43754.0</v>
      </c>
      <c r="Q332" s="984"/>
      <c r="R332" s="984"/>
      <c r="S332" s="111"/>
      <c r="T332" s="254"/>
      <c r="U332" s="254"/>
      <c r="V332" s="254"/>
      <c r="W332" s="254"/>
      <c r="X332" s="254"/>
      <c r="Y332" s="254"/>
      <c r="Z332" s="254"/>
      <c r="AA332" s="254"/>
      <c r="AB332" s="254"/>
      <c r="AC332" s="254"/>
      <c r="AD332" s="254"/>
      <c r="AE332" s="254"/>
      <c r="AF332" s="254"/>
      <c r="AG332" s="254"/>
      <c r="AH332" s="7"/>
      <c r="AI332" s="7"/>
      <c r="AJ332" s="7"/>
      <c r="AK332" s="7"/>
      <c r="AL332" s="7"/>
      <c r="AM332" s="7"/>
      <c r="AN332" s="7"/>
      <c r="AO332" s="7"/>
      <c r="AP332" s="7"/>
    </row>
    <row r="333">
      <c r="A333" s="279" t="s">
        <v>11005</v>
      </c>
      <c r="B333" s="329" t="s">
        <v>11006</v>
      </c>
      <c r="C333" s="329" t="s">
        <v>8833</v>
      </c>
      <c r="D333" s="252" t="s">
        <v>11007</v>
      </c>
      <c r="E333" s="277" t="s">
        <v>11008</v>
      </c>
      <c r="F333" s="1030" t="s">
        <v>10987</v>
      </c>
      <c r="G333" s="1030" t="s">
        <v>719</v>
      </c>
      <c r="H333" s="258"/>
      <c r="I333" s="258" t="s">
        <v>47</v>
      </c>
      <c r="J333" s="252"/>
      <c r="K333" s="1686"/>
      <c r="L333" s="1661">
        <v>43700.0</v>
      </c>
      <c r="M333" s="277" t="s">
        <v>96</v>
      </c>
      <c r="N333" s="984" t="s">
        <v>97</v>
      </c>
      <c r="O333" s="984" t="s">
        <v>98</v>
      </c>
      <c r="P333" s="1681">
        <v>43754.0</v>
      </c>
      <c r="Q333" s="984"/>
      <c r="R333" s="984"/>
      <c r="S333" s="111"/>
      <c r="T333" s="254"/>
      <c r="U333" s="254"/>
      <c r="V333" s="254"/>
      <c r="W333" s="254"/>
      <c r="X333" s="254"/>
      <c r="Y333" s="254"/>
      <c r="Z333" s="254"/>
      <c r="AA333" s="254"/>
      <c r="AB333" s="254"/>
      <c r="AC333" s="254"/>
      <c r="AD333" s="254"/>
      <c r="AE333" s="254"/>
      <c r="AF333" s="254"/>
      <c r="AG333" s="254"/>
      <c r="AH333" s="7"/>
      <c r="AI333" s="7"/>
      <c r="AJ333" s="7"/>
      <c r="AK333" s="7"/>
      <c r="AL333" s="7"/>
      <c r="AM333" s="7"/>
      <c r="AN333" s="7"/>
      <c r="AO333" s="7"/>
      <c r="AP333" s="7"/>
    </row>
    <row r="334">
      <c r="A334" s="279" t="s">
        <v>11009</v>
      </c>
      <c r="B334" s="329" t="s">
        <v>11006</v>
      </c>
      <c r="C334" s="329" t="s">
        <v>8838</v>
      </c>
      <c r="D334" s="252" t="s">
        <v>11010</v>
      </c>
      <c r="E334" s="277" t="s">
        <v>11011</v>
      </c>
      <c r="F334" s="1030" t="s">
        <v>10987</v>
      </c>
      <c r="G334" s="1030" t="s">
        <v>719</v>
      </c>
      <c r="H334" s="258"/>
      <c r="I334" s="258" t="s">
        <v>47</v>
      </c>
      <c r="J334" s="252"/>
      <c r="K334" s="1686"/>
      <c r="L334" s="1661">
        <v>43700.0</v>
      </c>
      <c r="M334" s="277" t="s">
        <v>96</v>
      </c>
      <c r="N334" s="984" t="s">
        <v>97</v>
      </c>
      <c r="O334" s="984" t="s">
        <v>98</v>
      </c>
      <c r="P334" s="1681">
        <v>43754.0</v>
      </c>
      <c r="Q334" s="984"/>
      <c r="R334" s="984"/>
      <c r="S334" s="111"/>
      <c r="T334" s="254"/>
      <c r="U334" s="254"/>
      <c r="V334" s="254"/>
      <c r="W334" s="254"/>
      <c r="X334" s="254"/>
      <c r="Y334" s="254"/>
      <c r="Z334" s="254"/>
      <c r="AA334" s="254"/>
      <c r="AB334" s="254"/>
      <c r="AC334" s="254"/>
      <c r="AD334" s="254"/>
      <c r="AE334" s="254"/>
      <c r="AF334" s="254"/>
      <c r="AG334" s="254"/>
      <c r="AH334" s="7"/>
      <c r="AI334" s="7"/>
      <c r="AJ334" s="7"/>
      <c r="AK334" s="7"/>
      <c r="AL334" s="7"/>
      <c r="AM334" s="7"/>
      <c r="AN334" s="7"/>
      <c r="AO334" s="7"/>
      <c r="AP334" s="7"/>
    </row>
    <row r="335">
      <c r="A335" s="279" t="s">
        <v>11012</v>
      </c>
      <c r="B335" s="329" t="s">
        <v>11006</v>
      </c>
      <c r="C335" s="329" t="s">
        <v>8841</v>
      </c>
      <c r="D335" s="252" t="s">
        <v>11013</v>
      </c>
      <c r="E335" s="277" t="s">
        <v>11014</v>
      </c>
      <c r="F335" s="1030" t="s">
        <v>10987</v>
      </c>
      <c r="G335" s="1030" t="s">
        <v>719</v>
      </c>
      <c r="H335" s="258"/>
      <c r="I335" s="258" t="s">
        <v>47</v>
      </c>
      <c r="J335" s="252"/>
      <c r="K335" s="1686"/>
      <c r="L335" s="1661">
        <v>43700.0</v>
      </c>
      <c r="M335" s="277" t="s">
        <v>96</v>
      </c>
      <c r="N335" s="984" t="s">
        <v>97</v>
      </c>
      <c r="O335" s="984" t="s">
        <v>98</v>
      </c>
      <c r="P335" s="1681">
        <v>43754.0</v>
      </c>
      <c r="Q335" s="984"/>
      <c r="R335" s="984"/>
      <c r="S335" s="111"/>
      <c r="T335" s="254"/>
      <c r="U335" s="254"/>
      <c r="V335" s="254"/>
      <c r="W335" s="254"/>
      <c r="X335" s="254"/>
      <c r="Y335" s="254"/>
      <c r="Z335" s="254"/>
      <c r="AA335" s="254"/>
      <c r="AB335" s="254"/>
      <c r="AC335" s="254"/>
      <c r="AD335" s="254"/>
      <c r="AE335" s="254"/>
      <c r="AF335" s="254"/>
      <c r="AG335" s="254"/>
      <c r="AH335" s="7"/>
      <c r="AI335" s="7"/>
      <c r="AJ335" s="7"/>
      <c r="AK335" s="7"/>
      <c r="AL335" s="7"/>
      <c r="AM335" s="7"/>
      <c r="AN335" s="7"/>
      <c r="AO335" s="7"/>
      <c r="AP335" s="7"/>
    </row>
    <row r="336">
      <c r="A336" s="279" t="s">
        <v>11015</v>
      </c>
      <c r="B336" s="329" t="s">
        <v>11006</v>
      </c>
      <c r="C336" s="329" t="s">
        <v>8844</v>
      </c>
      <c r="D336" s="252" t="s">
        <v>11016</v>
      </c>
      <c r="E336" s="277" t="s">
        <v>11017</v>
      </c>
      <c r="F336" s="1030" t="s">
        <v>10987</v>
      </c>
      <c r="G336" s="1030" t="s">
        <v>719</v>
      </c>
      <c r="H336" s="258"/>
      <c r="I336" s="258" t="s">
        <v>47</v>
      </c>
      <c r="J336" s="252"/>
      <c r="K336" s="1686"/>
      <c r="L336" s="1661">
        <v>43700.0</v>
      </c>
      <c r="M336" s="277" t="s">
        <v>96</v>
      </c>
      <c r="N336" s="984" t="s">
        <v>97</v>
      </c>
      <c r="O336" s="984" t="s">
        <v>98</v>
      </c>
      <c r="P336" s="1681">
        <v>43754.0</v>
      </c>
      <c r="Q336" s="984"/>
      <c r="R336" s="984"/>
      <c r="S336" s="111"/>
      <c r="T336" s="254"/>
      <c r="U336" s="254"/>
      <c r="V336" s="254"/>
      <c r="W336" s="254"/>
      <c r="X336" s="254"/>
      <c r="Y336" s="254"/>
      <c r="Z336" s="254"/>
      <c r="AA336" s="254"/>
      <c r="AB336" s="254"/>
      <c r="AC336" s="254"/>
      <c r="AD336" s="254"/>
      <c r="AE336" s="254"/>
      <c r="AF336" s="254"/>
      <c r="AG336" s="254"/>
      <c r="AH336" s="7"/>
      <c r="AI336" s="7"/>
      <c r="AJ336" s="7"/>
      <c r="AK336" s="7"/>
      <c r="AL336" s="7"/>
      <c r="AM336" s="7"/>
      <c r="AN336" s="7"/>
      <c r="AO336" s="7"/>
      <c r="AP336" s="7"/>
    </row>
    <row r="337">
      <c r="A337" s="279" t="s">
        <v>11018</v>
      </c>
      <c r="B337" s="329" t="s">
        <v>11006</v>
      </c>
      <c r="C337" s="329" t="s">
        <v>8847</v>
      </c>
      <c r="D337" s="252" t="s">
        <v>11019</v>
      </c>
      <c r="E337" s="277" t="s">
        <v>11020</v>
      </c>
      <c r="F337" s="1030" t="s">
        <v>10987</v>
      </c>
      <c r="G337" s="1030" t="s">
        <v>719</v>
      </c>
      <c r="H337" s="258"/>
      <c r="I337" s="258" t="s">
        <v>47</v>
      </c>
      <c r="J337" s="252"/>
      <c r="K337" s="1686"/>
      <c r="L337" s="1661">
        <v>43700.0</v>
      </c>
      <c r="M337" s="277" t="s">
        <v>96</v>
      </c>
      <c r="N337" s="984" t="s">
        <v>97</v>
      </c>
      <c r="O337" s="984" t="s">
        <v>98</v>
      </c>
      <c r="P337" s="1681">
        <v>43754.0</v>
      </c>
      <c r="Q337" s="984"/>
      <c r="R337" s="984"/>
      <c r="S337" s="111"/>
      <c r="T337" s="254"/>
      <c r="U337" s="254"/>
      <c r="V337" s="254"/>
      <c r="W337" s="254"/>
      <c r="X337" s="254"/>
      <c r="Y337" s="254"/>
      <c r="Z337" s="254"/>
      <c r="AA337" s="254"/>
      <c r="AB337" s="254"/>
      <c r="AC337" s="254"/>
      <c r="AD337" s="254"/>
      <c r="AE337" s="254"/>
      <c r="AF337" s="254"/>
      <c r="AG337" s="254"/>
      <c r="AH337" s="7"/>
      <c r="AI337" s="7"/>
      <c r="AJ337" s="7"/>
      <c r="AK337" s="7"/>
      <c r="AL337" s="7"/>
      <c r="AM337" s="7"/>
      <c r="AN337" s="7"/>
      <c r="AO337" s="7"/>
      <c r="AP337" s="7"/>
    </row>
    <row r="338">
      <c r="A338" s="279" t="s">
        <v>11021</v>
      </c>
      <c r="B338" s="329" t="s">
        <v>11006</v>
      </c>
      <c r="C338" s="329" t="s">
        <v>8850</v>
      </c>
      <c r="D338" s="252" t="s">
        <v>11022</v>
      </c>
      <c r="E338" s="277" t="s">
        <v>11023</v>
      </c>
      <c r="F338" s="1030" t="s">
        <v>10987</v>
      </c>
      <c r="G338" s="1030" t="s">
        <v>719</v>
      </c>
      <c r="H338" s="258"/>
      <c r="I338" s="258" t="s">
        <v>47</v>
      </c>
      <c r="J338" s="252"/>
      <c r="K338" s="1686"/>
      <c r="L338" s="1661">
        <v>43700.0</v>
      </c>
      <c r="M338" s="277" t="s">
        <v>96</v>
      </c>
      <c r="N338" s="984" t="s">
        <v>97</v>
      </c>
      <c r="O338" s="984" t="s">
        <v>98</v>
      </c>
      <c r="P338" s="1681">
        <v>43754.0</v>
      </c>
      <c r="Q338" s="984"/>
      <c r="R338" s="984"/>
      <c r="S338" s="111"/>
      <c r="T338" s="254"/>
      <c r="U338" s="254"/>
      <c r="V338" s="254"/>
      <c r="W338" s="254"/>
      <c r="X338" s="254"/>
      <c r="Y338" s="254"/>
      <c r="Z338" s="254"/>
      <c r="AA338" s="254"/>
      <c r="AB338" s="254"/>
      <c r="AC338" s="254"/>
      <c r="AD338" s="254"/>
      <c r="AE338" s="254"/>
      <c r="AF338" s="254"/>
      <c r="AG338" s="254"/>
      <c r="AH338" s="7"/>
      <c r="AI338" s="7"/>
      <c r="AJ338" s="7"/>
      <c r="AK338" s="7"/>
      <c r="AL338" s="7"/>
      <c r="AM338" s="7"/>
      <c r="AN338" s="7"/>
      <c r="AO338" s="7"/>
      <c r="AP338" s="7"/>
    </row>
    <row r="339">
      <c r="A339" s="279" t="s">
        <v>11024</v>
      </c>
      <c r="B339" s="329" t="s">
        <v>11025</v>
      </c>
      <c r="C339" s="329" t="s">
        <v>8833</v>
      </c>
      <c r="D339" s="252" t="s">
        <v>11026</v>
      </c>
      <c r="E339" s="277" t="s">
        <v>11027</v>
      </c>
      <c r="F339" s="1030" t="s">
        <v>10987</v>
      </c>
      <c r="G339" s="1030" t="s">
        <v>719</v>
      </c>
      <c r="H339" s="1690"/>
      <c r="I339" s="1690" t="s">
        <v>47</v>
      </c>
      <c r="J339" s="277" t="s">
        <v>11028</v>
      </c>
      <c r="K339" s="1686"/>
      <c r="L339" s="1661">
        <v>43700.0</v>
      </c>
      <c r="M339" s="277" t="s">
        <v>96</v>
      </c>
      <c r="N339" s="984" t="s">
        <v>97</v>
      </c>
      <c r="O339" s="984" t="s">
        <v>98</v>
      </c>
      <c r="P339" s="1681">
        <v>43755.0</v>
      </c>
      <c r="Q339" s="984"/>
      <c r="R339" s="984"/>
      <c r="S339" s="111"/>
      <c r="T339" s="254"/>
      <c r="U339" s="254"/>
      <c r="V339" s="254"/>
      <c r="W339" s="254"/>
      <c r="X339" s="254"/>
      <c r="Y339" s="254"/>
      <c r="Z339" s="254"/>
      <c r="AA339" s="254"/>
      <c r="AB339" s="254"/>
      <c r="AC339" s="254"/>
      <c r="AD339" s="254"/>
      <c r="AE339" s="254"/>
      <c r="AF339" s="254"/>
      <c r="AG339" s="254"/>
      <c r="AH339" s="7"/>
      <c r="AI339" s="7"/>
      <c r="AJ339" s="7"/>
      <c r="AK339" s="7"/>
      <c r="AL339" s="7"/>
      <c r="AM339" s="7"/>
      <c r="AN339" s="7"/>
      <c r="AO339" s="7"/>
      <c r="AP339" s="7"/>
    </row>
    <row r="340">
      <c r="A340" s="279" t="s">
        <v>11029</v>
      </c>
      <c r="B340" s="329" t="s">
        <v>11025</v>
      </c>
      <c r="C340" s="329" t="s">
        <v>8838</v>
      </c>
      <c r="D340" s="252" t="s">
        <v>11030</v>
      </c>
      <c r="E340" s="277" t="s">
        <v>11031</v>
      </c>
      <c r="F340" s="1030" t="s">
        <v>10987</v>
      </c>
      <c r="G340" s="1030" t="s">
        <v>719</v>
      </c>
      <c r="H340" s="1690"/>
      <c r="I340" s="1690" t="s">
        <v>47</v>
      </c>
      <c r="J340" s="252"/>
      <c r="K340" s="1686"/>
      <c r="L340" s="1661">
        <v>43700.0</v>
      </c>
      <c r="M340" s="277" t="s">
        <v>96</v>
      </c>
      <c r="N340" s="984" t="s">
        <v>97</v>
      </c>
      <c r="O340" s="984" t="s">
        <v>98</v>
      </c>
      <c r="P340" s="1681">
        <v>43755.0</v>
      </c>
      <c r="Q340" s="984"/>
      <c r="R340" s="984"/>
      <c r="S340" s="111"/>
      <c r="T340" s="254"/>
      <c r="U340" s="254"/>
      <c r="V340" s="254"/>
      <c r="W340" s="254"/>
      <c r="X340" s="254"/>
      <c r="Y340" s="254"/>
      <c r="Z340" s="254"/>
      <c r="AA340" s="254"/>
      <c r="AB340" s="254"/>
      <c r="AC340" s="254"/>
      <c r="AD340" s="254"/>
      <c r="AE340" s="254"/>
      <c r="AF340" s="254"/>
      <c r="AG340" s="254"/>
      <c r="AH340" s="7"/>
      <c r="AI340" s="7"/>
      <c r="AJ340" s="7"/>
      <c r="AK340" s="7"/>
      <c r="AL340" s="7"/>
      <c r="AM340" s="7"/>
      <c r="AN340" s="7"/>
      <c r="AO340" s="7"/>
      <c r="AP340" s="7"/>
    </row>
    <row r="341">
      <c r="A341" s="279" t="s">
        <v>11032</v>
      </c>
      <c r="B341" s="329" t="s">
        <v>11025</v>
      </c>
      <c r="C341" s="329" t="s">
        <v>8841</v>
      </c>
      <c r="D341" s="252" t="s">
        <v>11033</v>
      </c>
      <c r="E341" s="277" t="s">
        <v>11034</v>
      </c>
      <c r="F341" s="1030" t="s">
        <v>10987</v>
      </c>
      <c r="G341" s="1030" t="s">
        <v>719</v>
      </c>
      <c r="H341" s="1690"/>
      <c r="I341" s="1690" t="s">
        <v>47</v>
      </c>
      <c r="J341" s="252"/>
      <c r="K341" s="1686"/>
      <c r="L341" s="1661">
        <v>43700.0</v>
      </c>
      <c r="M341" s="277" t="s">
        <v>96</v>
      </c>
      <c r="N341" s="984" t="s">
        <v>97</v>
      </c>
      <c r="O341" s="984" t="s">
        <v>98</v>
      </c>
      <c r="P341" s="1681">
        <v>43755.0</v>
      </c>
      <c r="Q341" s="984"/>
      <c r="R341" s="984"/>
      <c r="S341" s="111"/>
      <c r="T341" s="254"/>
      <c r="U341" s="254"/>
      <c r="V341" s="254"/>
      <c r="W341" s="254"/>
      <c r="X341" s="254"/>
      <c r="Y341" s="254"/>
      <c r="Z341" s="254"/>
      <c r="AA341" s="254"/>
      <c r="AB341" s="254"/>
      <c r="AC341" s="254"/>
      <c r="AD341" s="254"/>
      <c r="AE341" s="254"/>
      <c r="AF341" s="254"/>
      <c r="AG341" s="254"/>
      <c r="AH341" s="7"/>
      <c r="AI341" s="7"/>
      <c r="AJ341" s="7"/>
      <c r="AK341" s="7"/>
      <c r="AL341" s="7"/>
      <c r="AM341" s="7"/>
      <c r="AN341" s="7"/>
      <c r="AO341" s="7"/>
      <c r="AP341" s="7"/>
    </row>
    <row r="342">
      <c r="A342" s="279" t="s">
        <v>11035</v>
      </c>
      <c r="B342" s="329" t="s">
        <v>11025</v>
      </c>
      <c r="C342" s="329" t="s">
        <v>8844</v>
      </c>
      <c r="D342" s="252" t="s">
        <v>11036</v>
      </c>
      <c r="E342" s="277" t="s">
        <v>11037</v>
      </c>
      <c r="F342" s="1030" t="s">
        <v>10987</v>
      </c>
      <c r="G342" s="1030" t="s">
        <v>719</v>
      </c>
      <c r="H342" s="1690"/>
      <c r="I342" s="1690" t="s">
        <v>47</v>
      </c>
      <c r="J342" s="252"/>
      <c r="K342" s="1686"/>
      <c r="L342" s="1661">
        <v>43700.0</v>
      </c>
      <c r="M342" s="277" t="s">
        <v>96</v>
      </c>
      <c r="N342" s="984" t="s">
        <v>97</v>
      </c>
      <c r="O342" s="984" t="s">
        <v>98</v>
      </c>
      <c r="P342" s="1681">
        <v>43755.0</v>
      </c>
      <c r="Q342" s="984"/>
      <c r="R342" s="984"/>
      <c r="S342" s="111"/>
      <c r="T342" s="254"/>
      <c r="U342" s="254"/>
      <c r="V342" s="254"/>
      <c r="W342" s="254"/>
      <c r="X342" s="254"/>
      <c r="Y342" s="254"/>
      <c r="Z342" s="254"/>
      <c r="AA342" s="254"/>
      <c r="AB342" s="254"/>
      <c r="AC342" s="254"/>
      <c r="AD342" s="254"/>
      <c r="AE342" s="254"/>
      <c r="AF342" s="254"/>
      <c r="AG342" s="254"/>
      <c r="AH342" s="7"/>
      <c r="AI342" s="7"/>
      <c r="AJ342" s="7"/>
      <c r="AK342" s="7"/>
      <c r="AL342" s="7"/>
      <c r="AM342" s="7"/>
      <c r="AN342" s="7"/>
      <c r="AO342" s="7"/>
      <c r="AP342" s="7"/>
    </row>
    <row r="343">
      <c r="A343" s="279" t="s">
        <v>11038</v>
      </c>
      <c r="B343" s="329" t="s">
        <v>11025</v>
      </c>
      <c r="C343" s="329" t="s">
        <v>8847</v>
      </c>
      <c r="D343" s="252" t="s">
        <v>11039</v>
      </c>
      <c r="E343" s="277" t="s">
        <v>11040</v>
      </c>
      <c r="F343" s="1030" t="s">
        <v>10987</v>
      </c>
      <c r="G343" s="1030" t="s">
        <v>719</v>
      </c>
      <c r="H343" s="1690"/>
      <c r="I343" s="1690" t="s">
        <v>47</v>
      </c>
      <c r="J343" s="252"/>
      <c r="K343" s="1686"/>
      <c r="L343" s="1661">
        <v>43700.0</v>
      </c>
      <c r="M343" s="277" t="s">
        <v>96</v>
      </c>
      <c r="N343" s="984" t="s">
        <v>97</v>
      </c>
      <c r="O343" s="984" t="s">
        <v>98</v>
      </c>
      <c r="P343" s="1681">
        <v>43755.0</v>
      </c>
      <c r="Q343" s="984"/>
      <c r="R343" s="984"/>
      <c r="S343" s="111"/>
      <c r="T343" s="254"/>
      <c r="U343" s="254"/>
      <c r="V343" s="254"/>
      <c r="W343" s="254"/>
      <c r="X343" s="254"/>
      <c r="Y343" s="254"/>
      <c r="Z343" s="254"/>
      <c r="AA343" s="254"/>
      <c r="AB343" s="254"/>
      <c r="AC343" s="254"/>
      <c r="AD343" s="254"/>
      <c r="AE343" s="254"/>
      <c r="AF343" s="254"/>
      <c r="AG343" s="254"/>
      <c r="AH343" s="7"/>
      <c r="AI343" s="7"/>
      <c r="AJ343" s="7"/>
      <c r="AK343" s="7"/>
      <c r="AL343" s="7"/>
      <c r="AM343" s="7"/>
      <c r="AN343" s="7"/>
      <c r="AO343" s="7"/>
      <c r="AP343" s="7"/>
    </row>
    <row r="344">
      <c r="A344" s="279" t="s">
        <v>11041</v>
      </c>
      <c r="B344" s="329" t="s">
        <v>11025</v>
      </c>
      <c r="C344" s="329" t="s">
        <v>8850</v>
      </c>
      <c r="D344" s="252" t="s">
        <v>11042</v>
      </c>
      <c r="E344" s="277" t="s">
        <v>11043</v>
      </c>
      <c r="F344" s="1030" t="s">
        <v>10987</v>
      </c>
      <c r="G344" s="1030" t="s">
        <v>719</v>
      </c>
      <c r="H344" s="1690"/>
      <c r="I344" s="1690" t="s">
        <v>47</v>
      </c>
      <c r="J344" s="252"/>
      <c r="K344" s="1686"/>
      <c r="L344" s="1661">
        <v>43700.0</v>
      </c>
      <c r="M344" s="277" t="s">
        <v>96</v>
      </c>
      <c r="N344" s="984" t="s">
        <v>97</v>
      </c>
      <c r="O344" s="984" t="s">
        <v>98</v>
      </c>
      <c r="P344" s="1681">
        <v>43755.0</v>
      </c>
      <c r="Q344" s="984"/>
      <c r="R344" s="984"/>
      <c r="S344" s="111"/>
      <c r="T344" s="254"/>
      <c r="U344" s="254"/>
      <c r="V344" s="254"/>
      <c r="W344" s="254"/>
      <c r="X344" s="254"/>
      <c r="Y344" s="254"/>
      <c r="Z344" s="254"/>
      <c r="AA344" s="254"/>
      <c r="AB344" s="254"/>
      <c r="AC344" s="254"/>
      <c r="AD344" s="254"/>
      <c r="AE344" s="254"/>
      <c r="AF344" s="254"/>
      <c r="AG344" s="254"/>
      <c r="AH344" s="7"/>
      <c r="AI344" s="7"/>
      <c r="AJ344" s="7"/>
      <c r="AK344" s="7"/>
      <c r="AL344" s="7"/>
      <c r="AM344" s="7"/>
      <c r="AN344" s="7"/>
      <c r="AO344" s="7"/>
      <c r="AP344" s="7"/>
    </row>
    <row r="345">
      <c r="A345" s="279" t="s">
        <v>11044</v>
      </c>
      <c r="B345" s="252" t="s">
        <v>11045</v>
      </c>
      <c r="C345" s="252" t="s">
        <v>8833</v>
      </c>
      <c r="D345" s="1685" t="s">
        <v>11046</v>
      </c>
      <c r="E345" s="252" t="s">
        <v>11047</v>
      </c>
      <c r="F345" s="1691"/>
      <c r="G345" s="1691"/>
      <c r="H345" s="1691"/>
      <c r="I345" s="1692" t="s">
        <v>11048</v>
      </c>
      <c r="J345" s="252"/>
      <c r="K345" s="1686"/>
      <c r="L345" s="1661">
        <v>43700.0</v>
      </c>
      <c r="M345" s="277"/>
      <c r="N345" s="984"/>
      <c r="O345" s="984"/>
      <c r="P345" s="984"/>
      <c r="Q345" s="984"/>
      <c r="R345" s="984"/>
      <c r="S345" s="111"/>
      <c r="T345" s="254"/>
      <c r="U345" s="254"/>
      <c r="V345" s="254"/>
      <c r="W345" s="254"/>
      <c r="X345" s="254"/>
      <c r="Y345" s="254"/>
      <c r="Z345" s="254"/>
      <c r="AA345" s="254"/>
      <c r="AB345" s="254"/>
      <c r="AC345" s="254"/>
      <c r="AD345" s="254"/>
      <c r="AE345" s="254"/>
      <c r="AF345" s="254"/>
      <c r="AG345" s="254"/>
      <c r="AH345" s="7"/>
      <c r="AI345" s="7"/>
      <c r="AJ345" s="7"/>
      <c r="AK345" s="7"/>
      <c r="AL345" s="7"/>
      <c r="AM345" s="7"/>
      <c r="AN345" s="7"/>
      <c r="AO345" s="7"/>
      <c r="AP345" s="7"/>
    </row>
    <row r="346">
      <c r="A346" s="279" t="s">
        <v>11049</v>
      </c>
      <c r="B346" s="252" t="s">
        <v>11045</v>
      </c>
      <c r="C346" s="252" t="s">
        <v>8838</v>
      </c>
      <c r="D346" s="1685" t="s">
        <v>11050</v>
      </c>
      <c r="E346" s="252" t="s">
        <v>11051</v>
      </c>
      <c r="F346" s="1691"/>
      <c r="G346" s="1691"/>
      <c r="H346" s="1691"/>
      <c r="I346" s="1692" t="s">
        <v>9061</v>
      </c>
      <c r="J346" s="252"/>
      <c r="K346" s="1686"/>
      <c r="L346" s="1661">
        <v>43700.0</v>
      </c>
      <c r="M346" s="277"/>
      <c r="N346" s="984"/>
      <c r="O346" s="984"/>
      <c r="P346" s="984"/>
      <c r="Q346" s="984"/>
      <c r="R346" s="984"/>
      <c r="S346" s="111"/>
      <c r="T346" s="254"/>
      <c r="U346" s="254"/>
      <c r="V346" s="254"/>
      <c r="W346" s="254"/>
      <c r="X346" s="254"/>
      <c r="Y346" s="254"/>
      <c r="Z346" s="254"/>
      <c r="AA346" s="254"/>
      <c r="AB346" s="254"/>
      <c r="AC346" s="254"/>
      <c r="AD346" s="254"/>
      <c r="AE346" s="254"/>
      <c r="AF346" s="254"/>
      <c r="AG346" s="254"/>
      <c r="AH346" s="7"/>
      <c r="AI346" s="7"/>
      <c r="AJ346" s="7"/>
      <c r="AK346" s="7"/>
      <c r="AL346" s="7"/>
      <c r="AM346" s="7"/>
      <c r="AN346" s="7"/>
      <c r="AO346" s="7"/>
      <c r="AP346" s="7"/>
    </row>
    <row r="347">
      <c r="A347" s="279" t="s">
        <v>11044</v>
      </c>
      <c r="B347" s="329" t="s">
        <v>11045</v>
      </c>
      <c r="C347" s="281" t="s">
        <v>8833</v>
      </c>
      <c r="D347" s="1685" t="s">
        <v>11052</v>
      </c>
      <c r="E347" s="100" t="s">
        <v>11053</v>
      </c>
      <c r="F347" s="1693"/>
      <c r="G347" s="1693"/>
      <c r="H347" s="1693"/>
      <c r="I347" s="1693" t="s">
        <v>47</v>
      </c>
      <c r="J347" s="252"/>
      <c r="K347" s="1686"/>
      <c r="L347" s="1661"/>
      <c r="M347" s="277" t="s">
        <v>96</v>
      </c>
      <c r="N347" s="984" t="s">
        <v>97</v>
      </c>
      <c r="O347" s="984" t="s">
        <v>98</v>
      </c>
      <c r="P347" s="1681">
        <v>43755.0</v>
      </c>
      <c r="Q347" s="984"/>
      <c r="R347" s="984"/>
      <c r="S347" s="111"/>
      <c r="T347" s="254"/>
      <c r="U347" s="254"/>
      <c r="V347" s="254"/>
      <c r="W347" s="254"/>
      <c r="X347" s="254"/>
      <c r="Y347" s="254"/>
      <c r="Z347" s="254"/>
      <c r="AA347" s="254"/>
      <c r="AB347" s="254"/>
      <c r="AC347" s="254"/>
      <c r="AD347" s="254"/>
      <c r="AE347" s="254"/>
      <c r="AF347" s="254"/>
      <c r="AG347" s="254"/>
      <c r="AH347" s="7"/>
      <c r="AI347" s="7"/>
      <c r="AJ347" s="7"/>
      <c r="AK347" s="7"/>
      <c r="AL347" s="7"/>
      <c r="AM347" s="7"/>
      <c r="AN347" s="7"/>
      <c r="AO347" s="7"/>
      <c r="AP347" s="7"/>
    </row>
    <row r="348">
      <c r="A348" s="279" t="s">
        <v>11049</v>
      </c>
      <c r="B348" s="329" t="s">
        <v>11045</v>
      </c>
      <c r="C348" s="281" t="s">
        <v>8838</v>
      </c>
      <c r="D348" s="1685" t="s">
        <v>11052</v>
      </c>
      <c r="E348" s="100" t="s">
        <v>11054</v>
      </c>
      <c r="F348" s="1693"/>
      <c r="G348" s="1693"/>
      <c r="H348" s="1693"/>
      <c r="I348" s="1693" t="s">
        <v>47</v>
      </c>
      <c r="J348" s="252"/>
      <c r="K348" s="1686"/>
      <c r="L348" s="1661"/>
      <c r="M348" s="277" t="s">
        <v>96</v>
      </c>
      <c r="N348" s="984" t="s">
        <v>97</v>
      </c>
      <c r="O348" s="984" t="s">
        <v>98</v>
      </c>
      <c r="P348" s="1681">
        <v>43755.0</v>
      </c>
      <c r="Q348" s="984"/>
      <c r="R348" s="984"/>
      <c r="S348" s="111"/>
      <c r="T348" s="254"/>
      <c r="U348" s="254"/>
      <c r="V348" s="254"/>
      <c r="W348" s="254"/>
      <c r="X348" s="254"/>
      <c r="Y348" s="254"/>
      <c r="Z348" s="254"/>
      <c r="AA348" s="254"/>
      <c r="AB348" s="254"/>
      <c r="AC348" s="254"/>
      <c r="AD348" s="254"/>
      <c r="AE348" s="254"/>
      <c r="AF348" s="254"/>
      <c r="AG348" s="254"/>
      <c r="AH348" s="7"/>
      <c r="AI348" s="7"/>
      <c r="AJ348" s="7"/>
      <c r="AK348" s="7"/>
      <c r="AL348" s="7"/>
      <c r="AM348" s="7"/>
      <c r="AN348" s="7"/>
      <c r="AO348" s="7"/>
      <c r="AP348" s="7"/>
    </row>
    <row r="349">
      <c r="A349" s="279" t="s">
        <v>11055</v>
      </c>
      <c r="B349" s="329" t="s">
        <v>11045</v>
      </c>
      <c r="C349" s="329" t="s">
        <v>8841</v>
      </c>
      <c r="D349" s="1685" t="s">
        <v>11052</v>
      </c>
      <c r="E349" s="621" t="s">
        <v>11056</v>
      </c>
      <c r="F349" s="1693"/>
      <c r="G349" s="1693"/>
      <c r="H349" s="1693"/>
      <c r="I349" s="1693" t="s">
        <v>47</v>
      </c>
      <c r="J349" s="252"/>
      <c r="K349" s="1686"/>
      <c r="L349" s="1661">
        <v>43700.0</v>
      </c>
      <c r="M349" s="277" t="s">
        <v>96</v>
      </c>
      <c r="N349" s="984" t="s">
        <v>97</v>
      </c>
      <c r="O349" s="984" t="s">
        <v>98</v>
      </c>
      <c r="P349" s="1681">
        <v>43755.0</v>
      </c>
      <c r="Q349" s="984"/>
      <c r="R349" s="984"/>
      <c r="S349" s="111"/>
      <c r="T349" s="254"/>
      <c r="U349" s="254"/>
      <c r="V349" s="254"/>
      <c r="W349" s="254"/>
      <c r="X349" s="254"/>
      <c r="Y349" s="254"/>
      <c r="Z349" s="254"/>
      <c r="AA349" s="254"/>
      <c r="AB349" s="254"/>
      <c r="AC349" s="254"/>
      <c r="AD349" s="254"/>
      <c r="AE349" s="254"/>
      <c r="AF349" s="254"/>
      <c r="AG349" s="254"/>
      <c r="AH349" s="7"/>
      <c r="AI349" s="7"/>
      <c r="AJ349" s="7"/>
      <c r="AK349" s="7"/>
      <c r="AL349" s="7"/>
      <c r="AM349" s="7"/>
      <c r="AN349" s="7"/>
      <c r="AO349" s="7"/>
      <c r="AP349" s="7"/>
    </row>
    <row r="350">
      <c r="A350" s="279" t="s">
        <v>11057</v>
      </c>
      <c r="B350" s="329" t="s">
        <v>11045</v>
      </c>
      <c r="C350" s="329" t="s">
        <v>8844</v>
      </c>
      <c r="D350" s="1685" t="s">
        <v>11058</v>
      </c>
      <c r="E350" s="621" t="s">
        <v>11059</v>
      </c>
      <c r="F350" s="1693"/>
      <c r="G350" s="1693"/>
      <c r="H350" s="1693"/>
      <c r="I350" s="1693" t="s">
        <v>47</v>
      </c>
      <c r="J350" s="252"/>
      <c r="K350" s="1686"/>
      <c r="L350" s="1661">
        <v>43700.0</v>
      </c>
      <c r="M350" s="277" t="s">
        <v>96</v>
      </c>
      <c r="N350" s="984" t="s">
        <v>97</v>
      </c>
      <c r="O350" s="984" t="s">
        <v>98</v>
      </c>
      <c r="P350" s="1681">
        <v>43755.0</v>
      </c>
      <c r="Q350" s="984"/>
      <c r="R350" s="984"/>
      <c r="S350" s="111"/>
      <c r="T350" s="254"/>
      <c r="U350" s="254"/>
      <c r="V350" s="254"/>
      <c r="W350" s="254"/>
      <c r="X350" s="254"/>
      <c r="Y350" s="254"/>
      <c r="Z350" s="254"/>
      <c r="AA350" s="254"/>
      <c r="AB350" s="254"/>
      <c r="AC350" s="254"/>
      <c r="AD350" s="254"/>
      <c r="AE350" s="254"/>
      <c r="AF350" s="254"/>
      <c r="AG350" s="254"/>
      <c r="AH350" s="7"/>
      <c r="AI350" s="7"/>
      <c r="AJ350" s="7"/>
      <c r="AK350" s="7"/>
      <c r="AL350" s="7"/>
      <c r="AM350" s="7"/>
      <c r="AN350" s="7"/>
      <c r="AO350" s="7"/>
      <c r="AP350" s="7"/>
    </row>
    <row r="351">
      <c r="A351" s="279" t="s">
        <v>11060</v>
      </c>
      <c r="B351" s="329" t="s">
        <v>11045</v>
      </c>
      <c r="C351" s="329" t="s">
        <v>8847</v>
      </c>
      <c r="D351" s="1354" t="s">
        <v>11061</v>
      </c>
      <c r="E351" s="621" t="s">
        <v>11062</v>
      </c>
      <c r="F351" s="1693"/>
      <c r="G351" s="1693"/>
      <c r="H351" s="1693"/>
      <c r="I351" s="1693" t="s">
        <v>47</v>
      </c>
      <c r="J351" s="252"/>
      <c r="K351" s="1686"/>
      <c r="L351" s="1661">
        <v>43700.0</v>
      </c>
      <c r="M351" s="277" t="s">
        <v>96</v>
      </c>
      <c r="N351" s="984" t="s">
        <v>97</v>
      </c>
      <c r="O351" s="984" t="s">
        <v>98</v>
      </c>
      <c r="P351" s="1681">
        <v>43755.0</v>
      </c>
      <c r="Q351" s="984"/>
      <c r="R351" s="984"/>
      <c r="S351" s="111"/>
      <c r="T351" s="254"/>
      <c r="U351" s="254"/>
      <c r="V351" s="254"/>
      <c r="W351" s="254"/>
      <c r="X351" s="254"/>
      <c r="Y351" s="254"/>
      <c r="Z351" s="254"/>
      <c r="AA351" s="254"/>
      <c r="AB351" s="254"/>
      <c r="AC351" s="254"/>
      <c r="AD351" s="254"/>
      <c r="AE351" s="254"/>
      <c r="AF351" s="254"/>
      <c r="AG351" s="254"/>
      <c r="AH351" s="7"/>
      <c r="AI351" s="7"/>
      <c r="AJ351" s="7"/>
      <c r="AK351" s="7"/>
      <c r="AL351" s="7"/>
      <c r="AM351" s="7"/>
      <c r="AN351" s="7"/>
      <c r="AO351" s="7"/>
      <c r="AP351" s="7"/>
    </row>
    <row r="352">
      <c r="A352" s="279" t="s">
        <v>11063</v>
      </c>
      <c r="B352" s="329" t="s">
        <v>11045</v>
      </c>
      <c r="C352" s="329" t="s">
        <v>8850</v>
      </c>
      <c r="D352" s="1685" t="s">
        <v>11064</v>
      </c>
      <c r="E352" s="621" t="s">
        <v>11065</v>
      </c>
      <c r="F352" s="1693"/>
      <c r="G352" s="1693"/>
      <c r="H352" s="1693"/>
      <c r="I352" s="1693" t="s">
        <v>47</v>
      </c>
      <c r="J352" s="252"/>
      <c r="K352" s="1686"/>
      <c r="L352" s="1661">
        <v>43700.0</v>
      </c>
      <c r="M352" s="277" t="s">
        <v>96</v>
      </c>
      <c r="N352" s="984" t="s">
        <v>97</v>
      </c>
      <c r="O352" s="984" t="s">
        <v>98</v>
      </c>
      <c r="P352" s="1681">
        <v>43755.0</v>
      </c>
      <c r="Q352" s="984"/>
      <c r="R352" s="984"/>
      <c r="S352" s="111"/>
      <c r="T352" s="254"/>
      <c r="U352" s="254"/>
      <c r="V352" s="254"/>
      <c r="W352" s="254"/>
      <c r="X352" s="254"/>
      <c r="Y352" s="254"/>
      <c r="Z352" s="254"/>
      <c r="AA352" s="254"/>
      <c r="AB352" s="254"/>
      <c r="AC352" s="254"/>
      <c r="AD352" s="254"/>
      <c r="AE352" s="254"/>
      <c r="AF352" s="254"/>
      <c r="AG352" s="254"/>
      <c r="AH352" s="7"/>
      <c r="AI352" s="7"/>
      <c r="AJ352" s="7"/>
      <c r="AK352" s="7"/>
      <c r="AL352" s="7"/>
      <c r="AM352" s="7"/>
      <c r="AN352" s="7"/>
      <c r="AO352" s="7"/>
      <c r="AP352" s="7"/>
    </row>
    <row r="353">
      <c r="A353" s="1694" t="s">
        <v>11066</v>
      </c>
      <c r="B353" s="1695"/>
      <c r="C353" s="1695"/>
      <c r="D353" s="1696"/>
      <c r="E353" s="1696"/>
      <c r="F353" s="1696"/>
      <c r="G353" s="1696"/>
      <c r="H353" s="1696"/>
      <c r="I353" s="1696"/>
      <c r="J353" s="1697"/>
      <c r="K353" s="1698"/>
      <c r="L353" s="1699"/>
      <c r="M353" s="1700"/>
      <c r="N353" s="1701"/>
      <c r="O353" s="1701"/>
      <c r="P353" s="1701"/>
      <c r="Q353" s="1701"/>
      <c r="R353" s="1701"/>
      <c r="S353" s="1696"/>
      <c r="T353" s="1667"/>
      <c r="U353" s="1667"/>
      <c r="V353" s="1667"/>
      <c r="W353" s="1667"/>
      <c r="X353" s="1667"/>
      <c r="Y353" s="1667"/>
      <c r="Z353" s="1667"/>
      <c r="AA353" s="1667"/>
      <c r="AB353" s="1667"/>
      <c r="AC353" s="1667"/>
      <c r="AD353" s="1667"/>
      <c r="AE353" s="1667"/>
      <c r="AF353" s="1667"/>
      <c r="AG353" s="1667"/>
      <c r="AH353" s="1670"/>
      <c r="AI353" s="1670"/>
      <c r="AJ353" s="1670"/>
      <c r="AK353" s="1670"/>
      <c r="AL353" s="1670"/>
      <c r="AM353" s="1670"/>
      <c r="AN353" s="1670"/>
      <c r="AO353" s="1670"/>
      <c r="AP353" s="1670"/>
    </row>
    <row r="354">
      <c r="A354" s="1702" t="s">
        <v>11067</v>
      </c>
      <c r="B354" s="329" t="s">
        <v>11068</v>
      </c>
      <c r="C354" s="329" t="s">
        <v>8833</v>
      </c>
      <c r="D354" s="252" t="s">
        <v>11069</v>
      </c>
      <c r="E354" s="252" t="s">
        <v>11070</v>
      </c>
      <c r="F354" s="978"/>
      <c r="G354" s="978"/>
      <c r="H354" s="978"/>
      <c r="I354" s="978" t="s">
        <v>11071</v>
      </c>
      <c r="J354" s="252"/>
      <c r="K354" s="1686"/>
      <c r="L354" s="1444"/>
      <c r="M354" s="277"/>
      <c r="N354" s="984"/>
      <c r="O354" s="984"/>
      <c r="P354" s="984"/>
      <c r="Q354" s="984"/>
      <c r="R354" s="984"/>
      <c r="S354" s="111"/>
      <c r="T354" s="254"/>
      <c r="U354" s="254"/>
      <c r="V354" s="254"/>
      <c r="W354" s="254"/>
      <c r="X354" s="254"/>
      <c r="Y354" s="254"/>
      <c r="Z354" s="254"/>
      <c r="AA354" s="254"/>
      <c r="AB354" s="254"/>
      <c r="AC354" s="254"/>
      <c r="AD354" s="254"/>
      <c r="AE354" s="254"/>
      <c r="AF354" s="254"/>
      <c r="AG354" s="254"/>
      <c r="AH354" s="7"/>
      <c r="AI354" s="7"/>
      <c r="AJ354" s="7"/>
      <c r="AK354" s="7"/>
      <c r="AL354" s="7"/>
      <c r="AM354" s="7"/>
      <c r="AN354" s="7"/>
      <c r="AO354" s="7"/>
      <c r="AP354" s="7"/>
    </row>
    <row r="355">
      <c r="A355" s="1702" t="s">
        <v>11072</v>
      </c>
      <c r="B355" s="329" t="s">
        <v>11068</v>
      </c>
      <c r="C355" s="329" t="s">
        <v>8838</v>
      </c>
      <c r="D355" s="252" t="s">
        <v>11073</v>
      </c>
      <c r="E355" s="252" t="s">
        <v>11074</v>
      </c>
      <c r="F355" s="978"/>
      <c r="G355" s="978"/>
      <c r="H355" s="978"/>
      <c r="I355" s="978" t="s">
        <v>11071</v>
      </c>
      <c r="J355" s="252"/>
      <c r="K355" s="1686"/>
      <c r="L355" s="1444"/>
      <c r="M355" s="277"/>
      <c r="N355" s="984"/>
      <c r="O355" s="984"/>
      <c r="P355" s="984"/>
      <c r="Q355" s="984"/>
      <c r="R355" s="984"/>
      <c r="S355" s="111"/>
      <c r="T355" s="254"/>
      <c r="U355" s="254"/>
      <c r="V355" s="254"/>
      <c r="W355" s="254"/>
      <c r="X355" s="254"/>
      <c r="Y355" s="254"/>
      <c r="Z355" s="254"/>
      <c r="AA355" s="254"/>
      <c r="AB355" s="254"/>
      <c r="AC355" s="254"/>
      <c r="AD355" s="254"/>
      <c r="AE355" s="254"/>
      <c r="AF355" s="254"/>
      <c r="AG355" s="254"/>
      <c r="AH355" s="7"/>
      <c r="AI355" s="7"/>
      <c r="AJ355" s="7"/>
      <c r="AK355" s="7"/>
      <c r="AL355" s="7"/>
      <c r="AM355" s="7"/>
      <c r="AN355" s="7"/>
      <c r="AO355" s="7"/>
      <c r="AP355" s="7"/>
    </row>
    <row r="356">
      <c r="A356" s="1702" t="s">
        <v>11075</v>
      </c>
      <c r="B356" s="329" t="s">
        <v>11068</v>
      </c>
      <c r="C356" s="329" t="s">
        <v>8841</v>
      </c>
      <c r="D356" s="252" t="s">
        <v>11076</v>
      </c>
      <c r="E356" s="252" t="s">
        <v>11077</v>
      </c>
      <c r="F356" s="978"/>
      <c r="G356" s="978"/>
      <c r="H356" s="978"/>
      <c r="I356" s="978" t="s">
        <v>11071</v>
      </c>
      <c r="J356" s="252"/>
      <c r="K356" s="1686"/>
      <c r="L356" s="1444"/>
      <c r="M356" s="277"/>
      <c r="N356" s="984"/>
      <c r="O356" s="984"/>
      <c r="P356" s="984"/>
      <c r="Q356" s="984"/>
      <c r="R356" s="984"/>
      <c r="S356" s="111"/>
      <c r="T356" s="254"/>
      <c r="U356" s="254"/>
      <c r="V356" s="254"/>
      <c r="W356" s="254"/>
      <c r="X356" s="254"/>
      <c r="Y356" s="254"/>
      <c r="Z356" s="254"/>
      <c r="AA356" s="254"/>
      <c r="AB356" s="254"/>
      <c r="AC356" s="254"/>
      <c r="AD356" s="254"/>
      <c r="AE356" s="254"/>
      <c r="AF356" s="254"/>
      <c r="AG356" s="254"/>
      <c r="AH356" s="7"/>
      <c r="AI356" s="7"/>
      <c r="AJ356" s="7"/>
      <c r="AK356" s="7"/>
      <c r="AL356" s="7"/>
      <c r="AM356" s="7"/>
      <c r="AN356" s="7"/>
      <c r="AO356" s="7"/>
      <c r="AP356" s="7"/>
    </row>
    <row r="357">
      <c r="A357" s="1702" t="s">
        <v>11078</v>
      </c>
      <c r="B357" s="329" t="s">
        <v>11079</v>
      </c>
      <c r="C357" s="329" t="s">
        <v>8844</v>
      </c>
      <c r="D357" s="252" t="s">
        <v>11080</v>
      </c>
      <c r="E357" s="252" t="s">
        <v>11081</v>
      </c>
      <c r="F357" s="978"/>
      <c r="G357" s="978"/>
      <c r="H357" s="978"/>
      <c r="I357" s="978" t="s">
        <v>11071</v>
      </c>
      <c r="J357" s="252"/>
      <c r="K357" s="1686"/>
      <c r="L357" s="1444"/>
      <c r="M357" s="277"/>
      <c r="N357" s="984"/>
      <c r="O357" s="984"/>
      <c r="P357" s="984"/>
      <c r="Q357" s="984"/>
      <c r="R357" s="984"/>
      <c r="S357" s="111"/>
      <c r="T357" s="254"/>
      <c r="U357" s="254"/>
      <c r="V357" s="254"/>
      <c r="W357" s="254"/>
      <c r="X357" s="254"/>
      <c r="Y357" s="254"/>
      <c r="Z357" s="254"/>
      <c r="AA357" s="254"/>
      <c r="AB357" s="254"/>
      <c r="AC357" s="254"/>
      <c r="AD357" s="254"/>
      <c r="AE357" s="254"/>
      <c r="AF357" s="254"/>
      <c r="AG357" s="254"/>
      <c r="AH357" s="7"/>
      <c r="AI357" s="7"/>
      <c r="AJ357" s="7"/>
      <c r="AK357" s="7"/>
      <c r="AL357" s="7"/>
      <c r="AM357" s="7"/>
      <c r="AN357" s="7"/>
      <c r="AO357" s="7"/>
      <c r="AP357" s="7"/>
    </row>
    <row r="358">
      <c r="A358" s="1702" t="s">
        <v>11082</v>
      </c>
      <c r="B358" s="329" t="s">
        <v>11083</v>
      </c>
      <c r="C358" s="329" t="s">
        <v>8847</v>
      </c>
      <c r="D358" s="252" t="s">
        <v>11084</v>
      </c>
      <c r="E358" s="252" t="s">
        <v>11085</v>
      </c>
      <c r="F358" s="978"/>
      <c r="G358" s="978"/>
      <c r="H358" s="978"/>
      <c r="I358" s="978" t="s">
        <v>11071</v>
      </c>
      <c r="J358" s="252"/>
      <c r="K358" s="1686"/>
      <c r="L358" s="1444"/>
      <c r="M358" s="277"/>
      <c r="N358" s="984"/>
      <c r="O358" s="984"/>
      <c r="P358" s="984"/>
      <c r="Q358" s="984"/>
      <c r="R358" s="984"/>
      <c r="S358" s="111"/>
      <c r="T358" s="254"/>
      <c r="U358" s="254"/>
      <c r="V358" s="254"/>
      <c r="W358" s="254"/>
      <c r="X358" s="254"/>
      <c r="Y358" s="254"/>
      <c r="Z358" s="254"/>
      <c r="AA358" s="254"/>
      <c r="AB358" s="254"/>
      <c r="AC358" s="254"/>
      <c r="AD358" s="254"/>
      <c r="AE358" s="254"/>
      <c r="AF358" s="254"/>
      <c r="AG358" s="254"/>
      <c r="AH358" s="7"/>
      <c r="AI358" s="7"/>
      <c r="AJ358" s="7"/>
      <c r="AK358" s="7"/>
      <c r="AL358" s="7"/>
      <c r="AM358" s="7"/>
      <c r="AN358" s="7"/>
      <c r="AO358" s="7"/>
      <c r="AP358" s="7"/>
    </row>
    <row r="359">
      <c r="A359" s="1702" t="s">
        <v>11086</v>
      </c>
      <c r="B359" s="329" t="s">
        <v>11087</v>
      </c>
      <c r="C359" s="329" t="s">
        <v>8850</v>
      </c>
      <c r="D359" s="252" t="s">
        <v>11088</v>
      </c>
      <c r="E359" s="252" t="s">
        <v>11089</v>
      </c>
      <c r="F359" s="978"/>
      <c r="G359" s="978"/>
      <c r="H359" s="978"/>
      <c r="I359" s="978" t="s">
        <v>11071</v>
      </c>
      <c r="J359" s="252"/>
      <c r="K359" s="1686"/>
      <c r="L359" s="1444"/>
      <c r="M359" s="277"/>
      <c r="N359" s="984"/>
      <c r="O359" s="984"/>
      <c r="P359" s="984"/>
      <c r="Q359" s="984"/>
      <c r="R359" s="984"/>
      <c r="S359" s="111"/>
      <c r="T359" s="254"/>
      <c r="U359" s="254"/>
      <c r="V359" s="254"/>
      <c r="W359" s="254"/>
      <c r="X359" s="254"/>
      <c r="Y359" s="254"/>
      <c r="Z359" s="254"/>
      <c r="AA359" s="254"/>
      <c r="AB359" s="254"/>
      <c r="AC359" s="254"/>
      <c r="AD359" s="254"/>
      <c r="AE359" s="254"/>
      <c r="AF359" s="254"/>
      <c r="AG359" s="254"/>
      <c r="AH359" s="7"/>
      <c r="AI359" s="7"/>
      <c r="AJ359" s="7"/>
      <c r="AK359" s="7"/>
      <c r="AL359" s="7"/>
      <c r="AM359" s="7"/>
      <c r="AN359" s="7"/>
      <c r="AO359" s="7"/>
      <c r="AP359" s="7"/>
    </row>
    <row r="360">
      <c r="A360" s="1703" t="s">
        <v>11090</v>
      </c>
      <c r="B360" s="1704"/>
      <c r="C360" s="1704"/>
      <c r="D360" s="1705"/>
      <c r="E360" s="1705"/>
      <c r="F360" s="1705"/>
      <c r="G360" s="1705"/>
      <c r="H360" s="1705"/>
      <c r="I360" s="1705"/>
      <c r="J360" s="1705"/>
      <c r="K360" s="1706"/>
      <c r="L360" s="1705"/>
      <c r="M360" s="1705"/>
      <c r="N360" s="1705"/>
      <c r="O360" s="1705"/>
      <c r="P360" s="1705"/>
      <c r="Q360" s="1705"/>
      <c r="R360" s="1705"/>
      <c r="S360" s="1678"/>
      <c r="T360" s="254"/>
      <c r="U360" s="254"/>
      <c r="V360" s="254"/>
      <c r="W360" s="254"/>
      <c r="X360" s="254"/>
      <c r="Y360" s="254"/>
      <c r="Z360" s="254"/>
      <c r="AA360" s="254"/>
      <c r="AB360" s="254"/>
      <c r="AC360" s="254"/>
      <c r="AD360" s="254"/>
      <c r="AE360" s="254"/>
      <c r="AF360" s="254"/>
      <c r="AG360" s="254"/>
      <c r="AH360" s="7"/>
      <c r="AI360" s="7"/>
      <c r="AJ360" s="7"/>
      <c r="AK360" s="7"/>
      <c r="AL360" s="7"/>
      <c r="AM360" s="7"/>
      <c r="AN360" s="7"/>
      <c r="AO360" s="7"/>
      <c r="AP360" s="7"/>
    </row>
    <row r="361">
      <c r="A361" s="977" t="s">
        <v>11091</v>
      </c>
      <c r="B361" s="386" t="s">
        <v>11092</v>
      </c>
      <c r="C361" s="386" t="s">
        <v>8833</v>
      </c>
      <c r="D361" s="984" t="s">
        <v>11093</v>
      </c>
      <c r="E361" s="1707" t="s">
        <v>11094</v>
      </c>
      <c r="F361" s="45"/>
      <c r="G361" s="45"/>
      <c r="H361" s="45"/>
      <c r="I361" s="45"/>
      <c r="J361" s="45"/>
      <c r="K361" s="1708"/>
      <c r="L361" s="45"/>
      <c r="M361" s="277" t="s">
        <v>96</v>
      </c>
      <c r="N361" s="45"/>
      <c r="O361" s="45"/>
      <c r="P361" s="45"/>
      <c r="Q361" s="45"/>
      <c r="R361" s="45"/>
      <c r="S361" s="95"/>
      <c r="T361" s="254"/>
      <c r="U361" s="254"/>
      <c r="V361" s="254"/>
      <c r="W361" s="254"/>
      <c r="X361" s="254"/>
      <c r="Y361" s="254"/>
      <c r="Z361" s="254"/>
      <c r="AA361" s="254"/>
      <c r="AB361" s="254"/>
      <c r="AC361" s="254"/>
      <c r="AD361" s="254"/>
      <c r="AE361" s="254"/>
      <c r="AF361" s="254"/>
      <c r="AG361" s="254"/>
      <c r="AH361" s="7"/>
      <c r="AI361" s="7"/>
      <c r="AJ361" s="7"/>
      <c r="AK361" s="7"/>
      <c r="AL361" s="7"/>
      <c r="AM361" s="7"/>
      <c r="AN361" s="7"/>
      <c r="AO361" s="7"/>
      <c r="AP361" s="7"/>
    </row>
    <row r="362">
      <c r="A362" s="977" t="s">
        <v>11095</v>
      </c>
      <c r="B362" s="386" t="s">
        <v>11092</v>
      </c>
      <c r="C362" s="386" t="s">
        <v>8838</v>
      </c>
      <c r="D362" s="984" t="s">
        <v>11096</v>
      </c>
      <c r="E362" s="1707" t="s">
        <v>11097</v>
      </c>
      <c r="F362" s="45"/>
      <c r="G362" s="45"/>
      <c r="H362" s="45"/>
      <c r="I362" s="45"/>
      <c r="J362" s="45"/>
      <c r="K362" s="1708"/>
      <c r="L362" s="45"/>
      <c r="M362" s="277" t="s">
        <v>96</v>
      </c>
      <c r="N362" s="45"/>
      <c r="O362" s="45"/>
      <c r="P362" s="45"/>
      <c r="Q362" s="45"/>
      <c r="R362" s="45"/>
      <c r="S362" s="95"/>
      <c r="T362" s="254"/>
      <c r="U362" s="254"/>
      <c r="V362" s="254"/>
      <c r="W362" s="254"/>
      <c r="X362" s="254"/>
      <c r="Y362" s="254"/>
      <c r="Z362" s="254"/>
      <c r="AA362" s="254"/>
      <c r="AB362" s="254"/>
      <c r="AC362" s="254"/>
      <c r="AD362" s="254"/>
      <c r="AE362" s="254"/>
      <c r="AF362" s="254"/>
      <c r="AG362" s="254"/>
      <c r="AH362" s="7"/>
      <c r="AI362" s="7"/>
      <c r="AJ362" s="7"/>
      <c r="AK362" s="7"/>
      <c r="AL362" s="7"/>
      <c r="AM362" s="7"/>
      <c r="AN362" s="7"/>
      <c r="AO362" s="7"/>
      <c r="AP362" s="7"/>
    </row>
    <row r="363">
      <c r="A363" s="977" t="s">
        <v>11098</v>
      </c>
      <c r="B363" s="386" t="s">
        <v>11092</v>
      </c>
      <c r="C363" s="386" t="s">
        <v>8841</v>
      </c>
      <c r="D363" s="984" t="s">
        <v>11099</v>
      </c>
      <c r="E363" s="1707" t="s">
        <v>11100</v>
      </c>
      <c r="F363" s="45"/>
      <c r="G363" s="45"/>
      <c r="H363" s="45"/>
      <c r="I363" s="45"/>
      <c r="J363" s="45"/>
      <c r="K363" s="1708"/>
      <c r="L363" s="45"/>
      <c r="M363" s="277" t="s">
        <v>96</v>
      </c>
      <c r="N363" s="45"/>
      <c r="O363" s="45"/>
      <c r="P363" s="45"/>
      <c r="Q363" s="45"/>
      <c r="R363" s="45"/>
      <c r="S363" s="95"/>
      <c r="T363" s="254"/>
      <c r="U363" s="254"/>
      <c r="V363" s="254"/>
      <c r="W363" s="254"/>
      <c r="X363" s="254"/>
      <c r="Y363" s="254"/>
      <c r="Z363" s="254"/>
      <c r="AA363" s="254"/>
      <c r="AB363" s="254"/>
      <c r="AC363" s="254"/>
      <c r="AD363" s="254"/>
      <c r="AE363" s="254"/>
      <c r="AF363" s="254"/>
      <c r="AG363" s="254"/>
      <c r="AH363" s="7"/>
      <c r="AI363" s="7"/>
      <c r="AJ363" s="7"/>
      <c r="AK363" s="7"/>
      <c r="AL363" s="7"/>
      <c r="AM363" s="7"/>
      <c r="AN363" s="7"/>
      <c r="AO363" s="7"/>
      <c r="AP363" s="7"/>
    </row>
    <row r="364">
      <c r="A364" s="977" t="s">
        <v>11101</v>
      </c>
      <c r="B364" s="386" t="s">
        <v>11092</v>
      </c>
      <c r="C364" s="386" t="s">
        <v>8844</v>
      </c>
      <c r="D364" s="984" t="s">
        <v>11102</v>
      </c>
      <c r="E364" s="1707" t="s">
        <v>11103</v>
      </c>
      <c r="F364" s="45"/>
      <c r="G364" s="45"/>
      <c r="H364" s="45"/>
      <c r="I364" s="45"/>
      <c r="J364" s="45"/>
      <c r="K364" s="1708"/>
      <c r="L364" s="45"/>
      <c r="M364" s="277" t="s">
        <v>96</v>
      </c>
      <c r="N364" s="45"/>
      <c r="O364" s="45"/>
      <c r="P364" s="45"/>
      <c r="Q364" s="45"/>
      <c r="R364" s="45"/>
      <c r="S364" s="95"/>
      <c r="T364" s="254"/>
      <c r="U364" s="254"/>
      <c r="V364" s="254"/>
      <c r="W364" s="254"/>
      <c r="X364" s="254"/>
      <c r="Y364" s="254"/>
      <c r="Z364" s="254"/>
      <c r="AA364" s="254"/>
      <c r="AB364" s="254"/>
      <c r="AC364" s="254"/>
      <c r="AD364" s="254"/>
      <c r="AE364" s="254"/>
      <c r="AF364" s="254"/>
      <c r="AG364" s="254"/>
      <c r="AH364" s="7"/>
      <c r="AI364" s="7"/>
      <c r="AJ364" s="7"/>
      <c r="AK364" s="7"/>
      <c r="AL364" s="7"/>
      <c r="AM364" s="7"/>
      <c r="AN364" s="7"/>
      <c r="AO364" s="7"/>
      <c r="AP364" s="7"/>
    </row>
    <row r="365">
      <c r="A365" s="977" t="s">
        <v>11104</v>
      </c>
      <c r="B365" s="386" t="s">
        <v>11092</v>
      </c>
      <c r="C365" s="386" t="s">
        <v>8847</v>
      </c>
      <c r="D365" s="984" t="s">
        <v>11105</v>
      </c>
      <c r="E365" s="1707" t="s">
        <v>11106</v>
      </c>
      <c r="F365" s="45"/>
      <c r="G365" s="45"/>
      <c r="H365" s="45"/>
      <c r="I365" s="45"/>
      <c r="J365" s="45"/>
      <c r="K365" s="1708"/>
      <c r="L365" s="45"/>
      <c r="M365" s="277" t="s">
        <v>96</v>
      </c>
      <c r="N365" s="45"/>
      <c r="O365" s="45"/>
      <c r="P365" s="45"/>
      <c r="Q365" s="45"/>
      <c r="R365" s="45"/>
      <c r="S365" s="95"/>
      <c r="T365" s="254"/>
      <c r="U365" s="254"/>
      <c r="V365" s="254"/>
      <c r="W365" s="254"/>
      <c r="X365" s="254"/>
      <c r="Y365" s="254"/>
      <c r="Z365" s="254"/>
      <c r="AA365" s="254"/>
      <c r="AB365" s="254"/>
      <c r="AC365" s="254"/>
      <c r="AD365" s="254"/>
      <c r="AE365" s="254"/>
      <c r="AF365" s="254"/>
      <c r="AG365" s="254"/>
      <c r="AH365" s="7"/>
      <c r="AI365" s="7"/>
      <c r="AJ365" s="7"/>
      <c r="AK365" s="7"/>
      <c r="AL365" s="7"/>
      <c r="AM365" s="7"/>
      <c r="AN365" s="7"/>
      <c r="AO365" s="7"/>
      <c r="AP365" s="7"/>
    </row>
    <row r="366">
      <c r="A366" s="977" t="s">
        <v>11107</v>
      </c>
      <c r="B366" s="386" t="s">
        <v>11092</v>
      </c>
      <c r="C366" s="386" t="s">
        <v>8850</v>
      </c>
      <c r="D366" s="984" t="s">
        <v>11108</v>
      </c>
      <c r="E366" s="1707" t="s">
        <v>11109</v>
      </c>
      <c r="F366" s="45"/>
      <c r="G366" s="45"/>
      <c r="H366" s="45"/>
      <c r="I366" s="45"/>
      <c r="J366" s="45"/>
      <c r="K366" s="1708"/>
      <c r="L366" s="45"/>
      <c r="M366" s="277" t="s">
        <v>96</v>
      </c>
      <c r="N366" s="45"/>
      <c r="O366" s="45"/>
      <c r="P366" s="45"/>
      <c r="Q366" s="45"/>
      <c r="R366" s="45"/>
      <c r="S366" s="95"/>
      <c r="T366" s="254"/>
      <c r="U366" s="254"/>
      <c r="V366" s="254"/>
      <c r="W366" s="254"/>
      <c r="X366" s="254"/>
      <c r="Y366" s="254"/>
      <c r="Z366" s="254"/>
      <c r="AA366" s="254"/>
      <c r="AB366" s="254"/>
      <c r="AC366" s="254"/>
      <c r="AD366" s="254"/>
      <c r="AE366" s="254"/>
      <c r="AF366" s="254"/>
      <c r="AG366" s="254"/>
      <c r="AH366" s="7"/>
      <c r="AI366" s="7"/>
      <c r="AJ366" s="7"/>
      <c r="AK366" s="7"/>
      <c r="AL366" s="7"/>
      <c r="AM366" s="7"/>
      <c r="AN366" s="7"/>
      <c r="AO366" s="7"/>
      <c r="AP366" s="7"/>
    </row>
    <row r="367">
      <c r="A367" s="977" t="s">
        <v>11110</v>
      </c>
      <c r="B367" s="386" t="s">
        <v>11111</v>
      </c>
      <c r="C367" s="386" t="s">
        <v>8833</v>
      </c>
      <c r="D367" s="984" t="s">
        <v>11112</v>
      </c>
      <c r="E367" s="1707" t="s">
        <v>11113</v>
      </c>
      <c r="F367" s="45"/>
      <c r="G367" s="45"/>
      <c r="H367" s="45"/>
      <c r="I367" s="45"/>
      <c r="J367" s="45"/>
      <c r="K367" s="1708"/>
      <c r="L367" s="45"/>
      <c r="M367" s="277" t="s">
        <v>96</v>
      </c>
      <c r="N367" s="45"/>
      <c r="O367" s="45"/>
      <c r="P367" s="45"/>
      <c r="Q367" s="45"/>
      <c r="R367" s="45"/>
      <c r="S367" s="95"/>
      <c r="T367" s="254"/>
      <c r="U367" s="254"/>
      <c r="V367" s="254"/>
      <c r="W367" s="254"/>
      <c r="X367" s="254"/>
      <c r="Y367" s="254"/>
      <c r="Z367" s="254"/>
      <c r="AA367" s="254"/>
      <c r="AB367" s="254"/>
      <c r="AC367" s="254"/>
      <c r="AD367" s="254"/>
      <c r="AE367" s="254"/>
      <c r="AF367" s="254"/>
      <c r="AG367" s="254"/>
      <c r="AH367" s="7"/>
      <c r="AI367" s="7"/>
      <c r="AJ367" s="7"/>
      <c r="AK367" s="7"/>
      <c r="AL367" s="7"/>
      <c r="AM367" s="7"/>
      <c r="AN367" s="7"/>
      <c r="AO367" s="7"/>
      <c r="AP367" s="7"/>
    </row>
    <row r="368">
      <c r="A368" s="977" t="s">
        <v>11114</v>
      </c>
      <c r="B368" s="386" t="s">
        <v>11111</v>
      </c>
      <c r="C368" s="384" t="s">
        <v>10663</v>
      </c>
      <c r="D368" s="984" t="s">
        <v>11115</v>
      </c>
      <c r="E368" s="1707" t="s">
        <v>11116</v>
      </c>
      <c r="F368" s="45"/>
      <c r="G368" s="45"/>
      <c r="H368" s="45"/>
      <c r="I368" s="45"/>
      <c r="J368" s="45"/>
      <c r="K368" s="1708"/>
      <c r="L368" s="45"/>
      <c r="M368" s="277" t="s">
        <v>96</v>
      </c>
      <c r="N368" s="45"/>
      <c r="O368" s="45"/>
      <c r="P368" s="45"/>
      <c r="Q368" s="45"/>
      <c r="R368" s="45"/>
      <c r="S368" s="95"/>
      <c r="T368" s="254"/>
      <c r="U368" s="254"/>
      <c r="V368" s="254"/>
      <c r="W368" s="254"/>
      <c r="X368" s="254"/>
      <c r="Y368" s="254"/>
      <c r="Z368" s="254"/>
      <c r="AA368" s="254"/>
      <c r="AB368" s="254"/>
      <c r="AC368" s="254"/>
      <c r="AD368" s="254"/>
      <c r="AE368" s="254"/>
      <c r="AF368" s="254"/>
      <c r="AG368" s="254"/>
      <c r="AH368" s="7"/>
      <c r="AI368" s="7"/>
      <c r="AJ368" s="7"/>
      <c r="AK368" s="7"/>
      <c r="AL368" s="7"/>
      <c r="AM368" s="7"/>
      <c r="AN368" s="7"/>
      <c r="AO368" s="7"/>
      <c r="AP368" s="7"/>
    </row>
    <row r="369">
      <c r="A369" s="977" t="s">
        <v>11117</v>
      </c>
      <c r="B369" s="386" t="s">
        <v>11111</v>
      </c>
      <c r="C369" s="384" t="s">
        <v>10667</v>
      </c>
      <c r="D369" s="984" t="s">
        <v>11118</v>
      </c>
      <c r="E369" s="1707" t="s">
        <v>11119</v>
      </c>
      <c r="F369" s="45"/>
      <c r="G369" s="45"/>
      <c r="H369" s="45"/>
      <c r="I369" s="45"/>
      <c r="J369" s="45"/>
      <c r="K369" s="1708"/>
      <c r="L369" s="45"/>
      <c r="M369" s="277" t="s">
        <v>96</v>
      </c>
      <c r="N369" s="45"/>
      <c r="O369" s="45"/>
      <c r="P369" s="45"/>
      <c r="Q369" s="45"/>
      <c r="R369" s="45"/>
      <c r="S369" s="95"/>
      <c r="T369" s="254"/>
      <c r="U369" s="254"/>
      <c r="V369" s="254"/>
      <c r="W369" s="254"/>
      <c r="X369" s="254"/>
      <c r="Y369" s="254"/>
      <c r="Z369" s="254"/>
      <c r="AA369" s="254"/>
      <c r="AB369" s="254"/>
      <c r="AC369" s="254"/>
      <c r="AD369" s="254"/>
      <c r="AE369" s="254"/>
      <c r="AF369" s="254"/>
      <c r="AG369" s="254"/>
      <c r="AH369" s="7"/>
      <c r="AI369" s="7"/>
      <c r="AJ369" s="7"/>
      <c r="AK369" s="7"/>
      <c r="AL369" s="7"/>
      <c r="AM369" s="7"/>
      <c r="AN369" s="7"/>
      <c r="AO369" s="7"/>
      <c r="AP369" s="7"/>
    </row>
    <row r="370">
      <c r="A370" s="977" t="s">
        <v>11120</v>
      </c>
      <c r="B370" s="386" t="s">
        <v>11111</v>
      </c>
      <c r="C370" s="384" t="s">
        <v>10671</v>
      </c>
      <c r="D370" s="984" t="s">
        <v>11121</v>
      </c>
      <c r="E370" s="1707" t="s">
        <v>11122</v>
      </c>
      <c r="F370" s="45"/>
      <c r="G370" s="45"/>
      <c r="H370" s="45"/>
      <c r="I370" s="45"/>
      <c r="J370" s="45"/>
      <c r="K370" s="1708"/>
      <c r="L370" s="45"/>
      <c r="M370" s="277" t="s">
        <v>96</v>
      </c>
      <c r="N370" s="45"/>
      <c r="O370" s="45"/>
      <c r="P370" s="45"/>
      <c r="Q370" s="45"/>
      <c r="R370" s="45"/>
      <c r="S370" s="95"/>
      <c r="T370" s="254"/>
      <c r="U370" s="254"/>
      <c r="V370" s="254"/>
      <c r="W370" s="254"/>
      <c r="X370" s="254"/>
      <c r="Y370" s="254"/>
      <c r="Z370" s="254"/>
      <c r="AA370" s="254"/>
      <c r="AB370" s="254"/>
      <c r="AC370" s="254"/>
      <c r="AD370" s="254"/>
      <c r="AE370" s="254"/>
      <c r="AF370" s="254"/>
      <c r="AG370" s="254"/>
      <c r="AH370" s="7"/>
      <c r="AI370" s="7"/>
      <c r="AJ370" s="7"/>
      <c r="AK370" s="7"/>
      <c r="AL370" s="7"/>
      <c r="AM370" s="7"/>
      <c r="AN370" s="7"/>
      <c r="AO370" s="7"/>
      <c r="AP370" s="7"/>
    </row>
    <row r="371">
      <c r="A371" s="977" t="s">
        <v>11123</v>
      </c>
      <c r="B371" s="386" t="s">
        <v>11111</v>
      </c>
      <c r="C371" s="386" t="s">
        <v>10675</v>
      </c>
      <c r="D371" s="984" t="s">
        <v>11124</v>
      </c>
      <c r="E371" s="1707" t="s">
        <v>11125</v>
      </c>
      <c r="F371" s="45"/>
      <c r="G371" s="45"/>
      <c r="H371" s="45"/>
      <c r="I371" s="45"/>
      <c r="J371" s="45"/>
      <c r="K371" s="1708"/>
      <c r="L371" s="45"/>
      <c r="M371" s="277" t="s">
        <v>96</v>
      </c>
      <c r="N371" s="45"/>
      <c r="O371" s="45"/>
      <c r="P371" s="45"/>
      <c r="Q371" s="45"/>
      <c r="R371" s="45"/>
      <c r="S371" s="95"/>
      <c r="T371" s="254"/>
      <c r="U371" s="254"/>
      <c r="V371" s="254"/>
      <c r="W371" s="254"/>
      <c r="X371" s="254"/>
      <c r="Y371" s="254"/>
      <c r="Z371" s="254"/>
      <c r="AA371" s="254"/>
      <c r="AB371" s="254"/>
      <c r="AC371" s="254"/>
      <c r="AD371" s="254"/>
      <c r="AE371" s="254"/>
      <c r="AF371" s="254"/>
      <c r="AG371" s="254"/>
      <c r="AH371" s="7"/>
      <c r="AI371" s="7"/>
      <c r="AJ371" s="7"/>
      <c r="AK371" s="7"/>
      <c r="AL371" s="7"/>
      <c r="AM371" s="7"/>
      <c r="AN371" s="7"/>
      <c r="AO371" s="7"/>
      <c r="AP371" s="7"/>
    </row>
    <row r="372">
      <c r="A372" s="977" t="s">
        <v>11126</v>
      </c>
      <c r="B372" s="386" t="s">
        <v>11111</v>
      </c>
      <c r="C372" s="386" t="s">
        <v>8850</v>
      </c>
      <c r="D372" s="984" t="s">
        <v>11127</v>
      </c>
      <c r="E372" s="1707" t="s">
        <v>11128</v>
      </c>
      <c r="F372" s="45"/>
      <c r="G372" s="45"/>
      <c r="H372" s="45"/>
      <c r="I372" s="45"/>
      <c r="J372" s="45"/>
      <c r="K372" s="1708"/>
      <c r="L372" s="45"/>
      <c r="M372" s="277" t="s">
        <v>96</v>
      </c>
      <c r="N372" s="45"/>
      <c r="O372" s="45"/>
      <c r="P372" s="45"/>
      <c r="Q372" s="45"/>
      <c r="R372" s="45"/>
      <c r="S372" s="95"/>
      <c r="T372" s="254"/>
      <c r="U372" s="254"/>
      <c r="V372" s="254"/>
      <c r="W372" s="254"/>
      <c r="X372" s="254"/>
      <c r="Y372" s="254"/>
      <c r="Z372" s="254"/>
      <c r="AA372" s="254"/>
      <c r="AB372" s="254"/>
      <c r="AC372" s="254"/>
      <c r="AD372" s="254"/>
      <c r="AE372" s="254"/>
      <c r="AF372" s="254"/>
      <c r="AG372" s="254"/>
      <c r="AH372" s="7"/>
      <c r="AI372" s="7"/>
      <c r="AJ372" s="7"/>
      <c r="AK372" s="7"/>
      <c r="AL372" s="7"/>
      <c r="AM372" s="7"/>
      <c r="AN372" s="7"/>
      <c r="AO372" s="7"/>
      <c r="AP372" s="7"/>
    </row>
    <row r="373">
      <c r="A373" s="977" t="s">
        <v>11129</v>
      </c>
      <c r="B373" s="386" t="s">
        <v>10701</v>
      </c>
      <c r="C373" s="386" t="s">
        <v>8833</v>
      </c>
      <c r="D373" s="984" t="s">
        <v>11130</v>
      </c>
      <c r="E373" s="1524" t="s">
        <v>11131</v>
      </c>
      <c r="F373" s="45"/>
      <c r="G373" s="45"/>
      <c r="H373" s="45"/>
      <c r="I373" s="45"/>
      <c r="J373" s="45"/>
      <c r="K373" s="1708"/>
      <c r="L373" s="45"/>
      <c r="M373" s="277" t="s">
        <v>96</v>
      </c>
      <c r="N373" s="45"/>
      <c r="O373" s="45"/>
      <c r="P373" s="45"/>
      <c r="Q373" s="45"/>
      <c r="R373" s="45"/>
      <c r="S373" s="95"/>
      <c r="T373" s="254"/>
      <c r="U373" s="254"/>
      <c r="V373" s="254"/>
      <c r="W373" s="254"/>
      <c r="X373" s="254"/>
      <c r="Y373" s="254"/>
      <c r="Z373" s="254"/>
      <c r="AA373" s="254"/>
      <c r="AB373" s="254"/>
      <c r="AC373" s="254"/>
      <c r="AD373" s="254"/>
      <c r="AE373" s="254"/>
      <c r="AF373" s="254"/>
      <c r="AG373" s="254"/>
      <c r="AH373" s="7"/>
      <c r="AI373" s="7"/>
      <c r="AJ373" s="7"/>
      <c r="AK373" s="7"/>
      <c r="AL373" s="7"/>
      <c r="AM373" s="7"/>
      <c r="AN373" s="7"/>
      <c r="AO373" s="7"/>
      <c r="AP373" s="7"/>
    </row>
    <row r="374">
      <c r="A374" s="977" t="s">
        <v>11132</v>
      </c>
      <c r="B374" s="386" t="s">
        <v>10701</v>
      </c>
      <c r="C374" s="384" t="s">
        <v>10663</v>
      </c>
      <c r="D374" s="984" t="s">
        <v>11133</v>
      </c>
      <c r="E374" s="1524" t="s">
        <v>11134</v>
      </c>
      <c r="F374" s="45"/>
      <c r="G374" s="45"/>
      <c r="H374" s="45"/>
      <c r="I374" s="45"/>
      <c r="J374" s="45"/>
      <c r="K374" s="1708"/>
      <c r="L374" s="45"/>
      <c r="M374" s="277" t="s">
        <v>96</v>
      </c>
      <c r="N374" s="45"/>
      <c r="O374" s="45"/>
      <c r="P374" s="45"/>
      <c r="Q374" s="45"/>
      <c r="R374" s="45"/>
      <c r="S374" s="95"/>
      <c r="T374" s="254"/>
      <c r="U374" s="254"/>
      <c r="V374" s="254"/>
      <c r="W374" s="254"/>
      <c r="X374" s="254"/>
      <c r="Y374" s="254"/>
      <c r="Z374" s="254"/>
      <c r="AA374" s="254"/>
      <c r="AB374" s="254"/>
      <c r="AC374" s="254"/>
      <c r="AD374" s="254"/>
      <c r="AE374" s="254"/>
      <c r="AF374" s="254"/>
      <c r="AG374" s="254"/>
      <c r="AH374" s="7"/>
      <c r="AI374" s="7"/>
      <c r="AJ374" s="7"/>
      <c r="AK374" s="7"/>
      <c r="AL374" s="7"/>
      <c r="AM374" s="7"/>
      <c r="AN374" s="7"/>
      <c r="AO374" s="7"/>
      <c r="AP374" s="7"/>
    </row>
    <row r="375">
      <c r="A375" s="977" t="s">
        <v>11135</v>
      </c>
      <c r="B375" s="386" t="s">
        <v>10701</v>
      </c>
      <c r="C375" s="384" t="s">
        <v>10667</v>
      </c>
      <c r="D375" s="984" t="s">
        <v>11136</v>
      </c>
      <c r="E375" s="1524" t="s">
        <v>11137</v>
      </c>
      <c r="F375" s="45"/>
      <c r="G375" s="45"/>
      <c r="H375" s="45"/>
      <c r="I375" s="45"/>
      <c r="J375" s="45"/>
      <c r="K375" s="1708"/>
      <c r="L375" s="45"/>
      <c r="M375" s="277" t="s">
        <v>96</v>
      </c>
      <c r="N375" s="45"/>
      <c r="O375" s="45"/>
      <c r="P375" s="45"/>
      <c r="Q375" s="45"/>
      <c r="R375" s="45"/>
      <c r="S375" s="95"/>
      <c r="T375" s="254"/>
      <c r="U375" s="254"/>
      <c r="V375" s="254"/>
      <c r="W375" s="254"/>
      <c r="X375" s="254"/>
      <c r="Y375" s="254"/>
      <c r="Z375" s="254"/>
      <c r="AA375" s="254"/>
      <c r="AB375" s="254"/>
      <c r="AC375" s="254"/>
      <c r="AD375" s="254"/>
      <c r="AE375" s="254"/>
      <c r="AF375" s="254"/>
      <c r="AG375" s="254"/>
      <c r="AH375" s="7"/>
      <c r="AI375" s="7"/>
      <c r="AJ375" s="7"/>
      <c r="AK375" s="7"/>
      <c r="AL375" s="7"/>
      <c r="AM375" s="7"/>
      <c r="AN375" s="7"/>
      <c r="AO375" s="7"/>
      <c r="AP375" s="7"/>
    </row>
    <row r="376">
      <c r="A376" s="977" t="s">
        <v>11138</v>
      </c>
      <c r="B376" s="386" t="s">
        <v>10701</v>
      </c>
      <c r="C376" s="384" t="s">
        <v>10671</v>
      </c>
      <c r="D376" s="984" t="s">
        <v>11139</v>
      </c>
      <c r="E376" s="1524" t="s">
        <v>11140</v>
      </c>
      <c r="F376" s="45"/>
      <c r="G376" s="45"/>
      <c r="H376" s="45"/>
      <c r="I376" s="45"/>
      <c r="J376" s="45"/>
      <c r="K376" s="1708"/>
      <c r="L376" s="45"/>
      <c r="M376" s="277" t="s">
        <v>96</v>
      </c>
      <c r="N376" s="45"/>
      <c r="O376" s="45"/>
      <c r="P376" s="45"/>
      <c r="Q376" s="45"/>
      <c r="R376" s="45"/>
      <c r="S376" s="95"/>
      <c r="T376" s="254"/>
      <c r="U376" s="254"/>
      <c r="V376" s="254"/>
      <c r="W376" s="254"/>
      <c r="X376" s="254"/>
      <c r="Y376" s="254"/>
      <c r="Z376" s="254"/>
      <c r="AA376" s="254"/>
      <c r="AB376" s="254"/>
      <c r="AC376" s="254"/>
      <c r="AD376" s="254"/>
      <c r="AE376" s="254"/>
      <c r="AF376" s="254"/>
      <c r="AG376" s="254"/>
      <c r="AH376" s="7"/>
      <c r="AI376" s="7"/>
      <c r="AJ376" s="7"/>
      <c r="AK376" s="7"/>
      <c r="AL376" s="7"/>
      <c r="AM376" s="7"/>
      <c r="AN376" s="7"/>
      <c r="AO376" s="7"/>
      <c r="AP376" s="7"/>
    </row>
    <row r="377">
      <c r="A377" s="977" t="s">
        <v>11141</v>
      </c>
      <c r="B377" s="386" t="s">
        <v>10701</v>
      </c>
      <c r="C377" s="386" t="s">
        <v>10675</v>
      </c>
      <c r="D377" s="984" t="s">
        <v>11142</v>
      </c>
      <c r="E377" s="1524" t="s">
        <v>11143</v>
      </c>
      <c r="F377" s="45"/>
      <c r="G377" s="45"/>
      <c r="H377" s="45"/>
      <c r="I377" s="45"/>
      <c r="J377" s="45"/>
      <c r="K377" s="1708"/>
      <c r="L377" s="45"/>
      <c r="M377" s="277" t="s">
        <v>96</v>
      </c>
      <c r="N377" s="45"/>
      <c r="O377" s="45"/>
      <c r="P377" s="45"/>
      <c r="Q377" s="45"/>
      <c r="R377" s="45"/>
      <c r="S377" s="95"/>
      <c r="T377" s="254"/>
      <c r="U377" s="254"/>
      <c r="V377" s="254"/>
      <c r="W377" s="254"/>
      <c r="X377" s="254"/>
      <c r="Y377" s="254"/>
      <c r="Z377" s="254"/>
      <c r="AA377" s="254"/>
      <c r="AB377" s="254"/>
      <c r="AC377" s="254"/>
      <c r="AD377" s="254"/>
      <c r="AE377" s="254"/>
      <c r="AF377" s="254"/>
      <c r="AG377" s="254"/>
      <c r="AH377" s="7"/>
      <c r="AI377" s="7"/>
      <c r="AJ377" s="7"/>
      <c r="AK377" s="7"/>
      <c r="AL377" s="7"/>
      <c r="AM377" s="7"/>
      <c r="AN377" s="7"/>
      <c r="AO377" s="7"/>
      <c r="AP377" s="7"/>
    </row>
    <row r="378">
      <c r="A378" s="977" t="s">
        <v>11144</v>
      </c>
      <c r="B378" s="386" t="s">
        <v>10701</v>
      </c>
      <c r="C378" s="386" t="s">
        <v>8850</v>
      </c>
      <c r="D378" s="984" t="s">
        <v>11145</v>
      </c>
      <c r="E378" s="1524" t="s">
        <v>11146</v>
      </c>
      <c r="F378" s="45"/>
      <c r="G378" s="45"/>
      <c r="H378" s="45"/>
      <c r="I378" s="45"/>
      <c r="J378" s="45"/>
      <c r="K378" s="1708"/>
      <c r="L378" s="45"/>
      <c r="M378" s="277" t="s">
        <v>96</v>
      </c>
      <c r="N378" s="45"/>
      <c r="O378" s="45"/>
      <c r="P378" s="45"/>
      <c r="Q378" s="45"/>
      <c r="R378" s="45"/>
      <c r="S378" s="95"/>
      <c r="T378" s="254"/>
      <c r="U378" s="254"/>
      <c r="V378" s="254"/>
      <c r="W378" s="254"/>
      <c r="X378" s="254"/>
      <c r="Y378" s="254"/>
      <c r="Z378" s="254"/>
      <c r="AA378" s="254"/>
      <c r="AB378" s="254"/>
      <c r="AC378" s="254"/>
      <c r="AD378" s="254"/>
      <c r="AE378" s="254"/>
      <c r="AF378" s="254"/>
      <c r="AG378" s="254"/>
      <c r="AH378" s="7"/>
      <c r="AI378" s="7"/>
      <c r="AJ378" s="7"/>
      <c r="AK378" s="7"/>
      <c r="AL378" s="7"/>
      <c r="AM378" s="7"/>
      <c r="AN378" s="7"/>
      <c r="AO378" s="7"/>
      <c r="AP378" s="7"/>
    </row>
    <row r="379">
      <c r="A379" s="977" t="s">
        <v>11147</v>
      </c>
      <c r="B379" s="386" t="s">
        <v>11148</v>
      </c>
      <c r="C379" s="386" t="s">
        <v>8833</v>
      </c>
      <c r="D379" s="984" t="s">
        <v>11149</v>
      </c>
      <c r="E379" s="1524" t="s">
        <v>11150</v>
      </c>
      <c r="F379" s="45"/>
      <c r="G379" s="45"/>
      <c r="H379" s="45"/>
      <c r="I379" s="45"/>
      <c r="J379" s="45"/>
      <c r="K379" s="1708"/>
      <c r="L379" s="45"/>
      <c r="M379" s="277" t="s">
        <v>96</v>
      </c>
      <c r="N379" s="45"/>
      <c r="O379" s="45"/>
      <c r="P379" s="45"/>
      <c r="Q379" s="45"/>
      <c r="R379" s="45"/>
      <c r="S379" s="95"/>
      <c r="T379" s="254"/>
      <c r="U379" s="254"/>
      <c r="V379" s="254"/>
      <c r="W379" s="254"/>
      <c r="X379" s="254"/>
      <c r="Y379" s="254"/>
      <c r="Z379" s="254"/>
      <c r="AA379" s="254"/>
      <c r="AB379" s="254"/>
      <c r="AC379" s="254"/>
      <c r="AD379" s="254"/>
      <c r="AE379" s="254"/>
      <c r="AF379" s="254"/>
      <c r="AG379" s="254"/>
      <c r="AH379" s="7"/>
      <c r="AI379" s="7"/>
      <c r="AJ379" s="7"/>
      <c r="AK379" s="7"/>
      <c r="AL379" s="7"/>
      <c r="AM379" s="7"/>
      <c r="AN379" s="7"/>
      <c r="AO379" s="7"/>
      <c r="AP379" s="7"/>
    </row>
    <row r="380">
      <c r="A380" s="977" t="s">
        <v>11151</v>
      </c>
      <c r="B380" s="386" t="s">
        <v>11148</v>
      </c>
      <c r="C380" s="384" t="s">
        <v>10663</v>
      </c>
      <c r="D380" s="984" t="s">
        <v>11152</v>
      </c>
      <c r="E380" s="1524" t="s">
        <v>11153</v>
      </c>
      <c r="F380" s="45"/>
      <c r="G380" s="45"/>
      <c r="H380" s="45"/>
      <c r="I380" s="45"/>
      <c r="J380" s="45"/>
      <c r="K380" s="1708"/>
      <c r="L380" s="45"/>
      <c r="M380" s="277" t="s">
        <v>96</v>
      </c>
      <c r="N380" s="45"/>
      <c r="O380" s="45"/>
      <c r="P380" s="45"/>
      <c r="Q380" s="45"/>
      <c r="R380" s="45"/>
      <c r="S380" s="95"/>
      <c r="T380" s="254"/>
      <c r="U380" s="254"/>
      <c r="V380" s="254"/>
      <c r="W380" s="254"/>
      <c r="X380" s="254"/>
      <c r="Y380" s="254"/>
      <c r="Z380" s="254"/>
      <c r="AA380" s="254"/>
      <c r="AB380" s="254"/>
      <c r="AC380" s="254"/>
      <c r="AD380" s="254"/>
      <c r="AE380" s="254"/>
      <c r="AF380" s="254"/>
      <c r="AG380" s="254"/>
      <c r="AH380" s="7"/>
      <c r="AI380" s="7"/>
      <c r="AJ380" s="7"/>
      <c r="AK380" s="7"/>
      <c r="AL380" s="7"/>
      <c r="AM380" s="7"/>
      <c r="AN380" s="7"/>
      <c r="AO380" s="7"/>
      <c r="AP380" s="7"/>
    </row>
    <row r="381">
      <c r="A381" s="977" t="s">
        <v>11154</v>
      </c>
      <c r="B381" s="386" t="s">
        <v>11148</v>
      </c>
      <c r="C381" s="384" t="s">
        <v>10667</v>
      </c>
      <c r="D381" s="984" t="s">
        <v>11155</v>
      </c>
      <c r="E381" s="1524" t="s">
        <v>11156</v>
      </c>
      <c r="F381" s="45"/>
      <c r="G381" s="45"/>
      <c r="H381" s="45"/>
      <c r="I381" s="45"/>
      <c r="J381" s="45"/>
      <c r="K381" s="1708"/>
      <c r="L381" s="45"/>
      <c r="M381" s="277" t="s">
        <v>96</v>
      </c>
      <c r="N381" s="45"/>
      <c r="O381" s="45"/>
      <c r="P381" s="45"/>
      <c r="Q381" s="45"/>
      <c r="R381" s="45"/>
      <c r="S381" s="95"/>
      <c r="T381" s="254"/>
      <c r="U381" s="254"/>
      <c r="V381" s="254"/>
      <c r="W381" s="254"/>
      <c r="X381" s="254"/>
      <c r="Y381" s="254"/>
      <c r="Z381" s="254"/>
      <c r="AA381" s="254"/>
      <c r="AB381" s="254"/>
      <c r="AC381" s="254"/>
      <c r="AD381" s="254"/>
      <c r="AE381" s="254"/>
      <c r="AF381" s="254"/>
      <c r="AG381" s="254"/>
      <c r="AH381" s="7"/>
      <c r="AI381" s="7"/>
      <c r="AJ381" s="7"/>
      <c r="AK381" s="7"/>
      <c r="AL381" s="7"/>
      <c r="AM381" s="7"/>
      <c r="AN381" s="7"/>
      <c r="AO381" s="7"/>
      <c r="AP381" s="7"/>
    </row>
    <row r="382">
      <c r="A382" s="977" t="s">
        <v>11157</v>
      </c>
      <c r="B382" s="386" t="s">
        <v>11148</v>
      </c>
      <c r="C382" s="384" t="s">
        <v>10671</v>
      </c>
      <c r="D382" s="984" t="s">
        <v>11158</v>
      </c>
      <c r="E382" s="1524" t="s">
        <v>11159</v>
      </c>
      <c r="F382" s="45"/>
      <c r="G382" s="45"/>
      <c r="H382" s="45"/>
      <c r="I382" s="45"/>
      <c r="J382" s="45"/>
      <c r="K382" s="1708"/>
      <c r="L382" s="45"/>
      <c r="M382" s="277" t="s">
        <v>96</v>
      </c>
      <c r="N382" s="45"/>
      <c r="O382" s="45"/>
      <c r="P382" s="45"/>
      <c r="Q382" s="45"/>
      <c r="R382" s="45"/>
      <c r="S382" s="95"/>
      <c r="T382" s="254"/>
      <c r="U382" s="254"/>
      <c r="V382" s="254"/>
      <c r="W382" s="254"/>
      <c r="X382" s="254"/>
      <c r="Y382" s="254"/>
      <c r="Z382" s="254"/>
      <c r="AA382" s="254"/>
      <c r="AB382" s="254"/>
      <c r="AC382" s="254"/>
      <c r="AD382" s="254"/>
      <c r="AE382" s="254"/>
      <c r="AF382" s="254"/>
      <c r="AG382" s="254"/>
      <c r="AH382" s="7"/>
      <c r="AI382" s="7"/>
      <c r="AJ382" s="7"/>
      <c r="AK382" s="7"/>
      <c r="AL382" s="7"/>
      <c r="AM382" s="7"/>
      <c r="AN382" s="7"/>
      <c r="AO382" s="7"/>
      <c r="AP382" s="7"/>
    </row>
    <row r="383">
      <c r="A383" s="977" t="s">
        <v>11160</v>
      </c>
      <c r="B383" s="386" t="s">
        <v>11148</v>
      </c>
      <c r="C383" s="386" t="s">
        <v>10675</v>
      </c>
      <c r="D383" s="984" t="s">
        <v>11161</v>
      </c>
      <c r="E383" s="1524" t="s">
        <v>11162</v>
      </c>
      <c r="F383" s="45"/>
      <c r="G383" s="45"/>
      <c r="H383" s="45"/>
      <c r="I383" s="45"/>
      <c r="J383" s="45"/>
      <c r="K383" s="1708"/>
      <c r="L383" s="45"/>
      <c r="M383" s="277" t="s">
        <v>96</v>
      </c>
      <c r="N383" s="45"/>
      <c r="O383" s="45"/>
      <c r="P383" s="45"/>
      <c r="Q383" s="45"/>
      <c r="R383" s="45"/>
      <c r="S383" s="95"/>
      <c r="T383" s="254"/>
      <c r="U383" s="254"/>
      <c r="V383" s="254"/>
      <c r="W383" s="254"/>
      <c r="X383" s="254"/>
      <c r="Y383" s="254"/>
      <c r="Z383" s="254"/>
      <c r="AA383" s="254"/>
      <c r="AB383" s="254"/>
      <c r="AC383" s="254"/>
      <c r="AD383" s="254"/>
      <c r="AE383" s="254"/>
      <c r="AF383" s="254"/>
      <c r="AG383" s="254"/>
      <c r="AH383" s="7"/>
      <c r="AI383" s="7"/>
      <c r="AJ383" s="7"/>
      <c r="AK383" s="7"/>
      <c r="AL383" s="7"/>
      <c r="AM383" s="7"/>
      <c r="AN383" s="7"/>
      <c r="AO383" s="7"/>
      <c r="AP383" s="7"/>
    </row>
    <row r="384">
      <c r="A384" s="977" t="s">
        <v>11163</v>
      </c>
      <c r="B384" s="386" t="s">
        <v>11148</v>
      </c>
      <c r="C384" s="386" t="s">
        <v>8850</v>
      </c>
      <c r="D384" s="984" t="s">
        <v>11164</v>
      </c>
      <c r="E384" s="1524" t="s">
        <v>11165</v>
      </c>
      <c r="F384" s="45"/>
      <c r="G384" s="45"/>
      <c r="H384" s="45"/>
      <c r="I384" s="45"/>
      <c r="J384" s="45"/>
      <c r="K384" s="1708"/>
      <c r="L384" s="45"/>
      <c r="M384" s="277" t="s">
        <v>96</v>
      </c>
      <c r="N384" s="45"/>
      <c r="O384" s="45"/>
      <c r="P384" s="45"/>
      <c r="Q384" s="45"/>
      <c r="R384" s="45"/>
      <c r="S384" s="95"/>
      <c r="T384" s="254"/>
      <c r="U384" s="254"/>
      <c r="V384" s="254"/>
      <c r="W384" s="254"/>
      <c r="X384" s="254"/>
      <c r="Y384" s="254"/>
      <c r="Z384" s="254"/>
      <c r="AA384" s="254"/>
      <c r="AB384" s="254"/>
      <c r="AC384" s="254"/>
      <c r="AD384" s="254"/>
      <c r="AE384" s="254"/>
      <c r="AF384" s="254"/>
      <c r="AG384" s="254"/>
      <c r="AH384" s="7"/>
      <c r="AI384" s="7"/>
      <c r="AJ384" s="7"/>
      <c r="AK384" s="7"/>
      <c r="AL384" s="7"/>
      <c r="AM384" s="7"/>
      <c r="AN384" s="7"/>
      <c r="AO384" s="7"/>
      <c r="AP384" s="7"/>
    </row>
    <row r="385">
      <c r="A385" s="977" t="s">
        <v>11166</v>
      </c>
      <c r="B385" s="386" t="s">
        <v>10774</v>
      </c>
      <c r="C385" s="386" t="s">
        <v>8833</v>
      </c>
      <c r="D385" s="984" t="s">
        <v>11167</v>
      </c>
      <c r="E385" s="1524" t="s">
        <v>11168</v>
      </c>
      <c r="F385" s="45"/>
      <c r="G385" s="45"/>
      <c r="H385" s="45"/>
      <c r="I385" s="45"/>
      <c r="J385" s="45"/>
      <c r="K385" s="1708"/>
      <c r="L385" s="45"/>
      <c r="M385" s="277" t="s">
        <v>96</v>
      </c>
      <c r="N385" s="45"/>
      <c r="O385" s="45"/>
      <c r="P385" s="45"/>
      <c r="Q385" s="45"/>
      <c r="R385" s="45"/>
      <c r="S385" s="95"/>
      <c r="T385" s="254"/>
      <c r="U385" s="254"/>
      <c r="V385" s="254"/>
      <c r="W385" s="254"/>
      <c r="X385" s="254"/>
      <c r="Y385" s="254"/>
      <c r="Z385" s="254"/>
      <c r="AA385" s="254"/>
      <c r="AB385" s="254"/>
      <c r="AC385" s="254"/>
      <c r="AD385" s="254"/>
      <c r="AE385" s="254"/>
      <c r="AF385" s="254"/>
      <c r="AG385" s="254"/>
      <c r="AH385" s="7"/>
      <c r="AI385" s="7"/>
      <c r="AJ385" s="7"/>
      <c r="AK385" s="7"/>
      <c r="AL385" s="7"/>
      <c r="AM385" s="7"/>
      <c r="AN385" s="7"/>
      <c r="AO385" s="7"/>
      <c r="AP385" s="7"/>
    </row>
    <row r="386">
      <c r="A386" s="977" t="s">
        <v>11169</v>
      </c>
      <c r="B386" s="386" t="s">
        <v>10774</v>
      </c>
      <c r="C386" s="384" t="s">
        <v>10663</v>
      </c>
      <c r="D386" s="984" t="s">
        <v>11170</v>
      </c>
      <c r="E386" s="1524" t="s">
        <v>11171</v>
      </c>
      <c r="F386" s="45"/>
      <c r="G386" s="45"/>
      <c r="H386" s="45"/>
      <c r="I386" s="45"/>
      <c r="J386" s="45"/>
      <c r="K386" s="1708"/>
      <c r="L386" s="45"/>
      <c r="M386" s="277" t="s">
        <v>96</v>
      </c>
      <c r="N386" s="45"/>
      <c r="O386" s="45"/>
      <c r="P386" s="45"/>
      <c r="Q386" s="45"/>
      <c r="R386" s="45"/>
      <c r="S386" s="95"/>
      <c r="T386" s="254"/>
      <c r="U386" s="254"/>
      <c r="V386" s="254"/>
      <c r="W386" s="254"/>
      <c r="X386" s="254"/>
      <c r="Y386" s="254"/>
      <c r="Z386" s="254"/>
      <c r="AA386" s="254"/>
      <c r="AB386" s="254"/>
      <c r="AC386" s="254"/>
      <c r="AD386" s="254"/>
      <c r="AE386" s="254"/>
      <c r="AF386" s="254"/>
      <c r="AG386" s="254"/>
      <c r="AH386" s="7"/>
      <c r="AI386" s="7"/>
      <c r="AJ386" s="7"/>
      <c r="AK386" s="7"/>
      <c r="AL386" s="7"/>
      <c r="AM386" s="7"/>
      <c r="AN386" s="7"/>
      <c r="AO386" s="7"/>
      <c r="AP386" s="7"/>
    </row>
    <row r="387">
      <c r="A387" s="977" t="s">
        <v>11172</v>
      </c>
      <c r="B387" s="386" t="s">
        <v>10774</v>
      </c>
      <c r="C387" s="384" t="s">
        <v>10667</v>
      </c>
      <c r="D387" s="984" t="s">
        <v>11173</v>
      </c>
      <c r="E387" s="1524" t="s">
        <v>11174</v>
      </c>
      <c r="F387" s="45"/>
      <c r="G387" s="45"/>
      <c r="H387" s="45"/>
      <c r="I387" s="45"/>
      <c r="J387" s="45"/>
      <c r="K387" s="1708"/>
      <c r="L387" s="45"/>
      <c r="M387" s="277" t="s">
        <v>96</v>
      </c>
      <c r="N387" s="45"/>
      <c r="O387" s="45"/>
      <c r="P387" s="45"/>
      <c r="Q387" s="45"/>
      <c r="R387" s="45"/>
      <c r="S387" s="95"/>
      <c r="T387" s="254"/>
      <c r="U387" s="254"/>
      <c r="V387" s="254"/>
      <c r="W387" s="254"/>
      <c r="X387" s="254"/>
      <c r="Y387" s="254"/>
      <c r="Z387" s="254"/>
      <c r="AA387" s="254"/>
      <c r="AB387" s="254"/>
      <c r="AC387" s="254"/>
      <c r="AD387" s="254"/>
      <c r="AE387" s="254"/>
      <c r="AF387" s="254"/>
      <c r="AG387" s="254"/>
      <c r="AH387" s="7"/>
      <c r="AI387" s="7"/>
      <c r="AJ387" s="7"/>
      <c r="AK387" s="7"/>
      <c r="AL387" s="7"/>
      <c r="AM387" s="7"/>
      <c r="AN387" s="7"/>
      <c r="AO387" s="7"/>
      <c r="AP387" s="7"/>
    </row>
    <row r="388">
      <c r="A388" s="977" t="s">
        <v>11175</v>
      </c>
      <c r="B388" s="386" t="s">
        <v>10774</v>
      </c>
      <c r="C388" s="384" t="s">
        <v>10671</v>
      </c>
      <c r="D388" s="984" t="s">
        <v>11176</v>
      </c>
      <c r="E388" s="1524" t="s">
        <v>11177</v>
      </c>
      <c r="F388" s="45"/>
      <c r="G388" s="45"/>
      <c r="H388" s="45"/>
      <c r="I388" s="45"/>
      <c r="J388" s="45"/>
      <c r="K388" s="1708"/>
      <c r="L388" s="45"/>
      <c r="M388" s="277" t="s">
        <v>96</v>
      </c>
      <c r="N388" s="45"/>
      <c r="O388" s="45"/>
      <c r="P388" s="45"/>
      <c r="Q388" s="45"/>
      <c r="R388" s="45"/>
      <c r="S388" s="95"/>
      <c r="T388" s="254"/>
      <c r="U388" s="254"/>
      <c r="V388" s="254"/>
      <c r="W388" s="254"/>
      <c r="X388" s="254"/>
      <c r="Y388" s="254"/>
      <c r="Z388" s="254"/>
      <c r="AA388" s="254"/>
      <c r="AB388" s="254"/>
      <c r="AC388" s="254"/>
      <c r="AD388" s="254"/>
      <c r="AE388" s="254"/>
      <c r="AF388" s="254"/>
      <c r="AG388" s="254"/>
      <c r="AH388" s="7"/>
      <c r="AI388" s="7"/>
      <c r="AJ388" s="7"/>
      <c r="AK388" s="7"/>
      <c r="AL388" s="7"/>
      <c r="AM388" s="7"/>
      <c r="AN388" s="7"/>
      <c r="AO388" s="7"/>
      <c r="AP388" s="7"/>
    </row>
    <row r="389">
      <c r="A389" s="977" t="s">
        <v>11178</v>
      </c>
      <c r="B389" s="386" t="s">
        <v>10774</v>
      </c>
      <c r="C389" s="386" t="s">
        <v>10675</v>
      </c>
      <c r="D389" s="984" t="s">
        <v>11179</v>
      </c>
      <c r="E389" s="1524" t="s">
        <v>11180</v>
      </c>
      <c r="F389" s="45"/>
      <c r="G389" s="45"/>
      <c r="H389" s="45"/>
      <c r="I389" s="45"/>
      <c r="J389" s="45"/>
      <c r="K389" s="1708"/>
      <c r="L389" s="45"/>
      <c r="M389" s="277" t="s">
        <v>96</v>
      </c>
      <c r="N389" s="45"/>
      <c r="O389" s="45"/>
      <c r="P389" s="45"/>
      <c r="Q389" s="45"/>
      <c r="R389" s="45"/>
      <c r="S389" s="95"/>
      <c r="T389" s="254"/>
      <c r="U389" s="254"/>
      <c r="V389" s="254"/>
      <c r="W389" s="254"/>
      <c r="X389" s="254"/>
      <c r="Y389" s="254"/>
      <c r="Z389" s="254"/>
      <c r="AA389" s="254"/>
      <c r="AB389" s="254"/>
      <c r="AC389" s="254"/>
      <c r="AD389" s="254"/>
      <c r="AE389" s="254"/>
      <c r="AF389" s="254"/>
      <c r="AG389" s="254"/>
      <c r="AH389" s="7"/>
      <c r="AI389" s="7"/>
      <c r="AJ389" s="7"/>
      <c r="AK389" s="7"/>
      <c r="AL389" s="7"/>
      <c r="AM389" s="7"/>
      <c r="AN389" s="7"/>
      <c r="AO389" s="7"/>
      <c r="AP389" s="7"/>
    </row>
    <row r="390">
      <c r="A390" s="977" t="s">
        <v>11181</v>
      </c>
      <c r="B390" s="386" t="s">
        <v>10774</v>
      </c>
      <c r="C390" s="386" t="s">
        <v>8850</v>
      </c>
      <c r="D390" s="984" t="s">
        <v>11182</v>
      </c>
      <c r="E390" s="1524" t="s">
        <v>11183</v>
      </c>
      <c r="F390" s="45"/>
      <c r="G390" s="45"/>
      <c r="H390" s="45"/>
      <c r="I390" s="45"/>
      <c r="J390" s="45"/>
      <c r="K390" s="1708"/>
      <c r="L390" s="45"/>
      <c r="M390" s="277" t="s">
        <v>96</v>
      </c>
      <c r="N390" s="45"/>
      <c r="O390" s="45"/>
      <c r="P390" s="45"/>
      <c r="Q390" s="45"/>
      <c r="R390" s="45"/>
      <c r="S390" s="95"/>
      <c r="T390" s="254"/>
      <c r="U390" s="254"/>
      <c r="V390" s="254"/>
      <c r="W390" s="254"/>
      <c r="X390" s="254"/>
      <c r="Y390" s="254"/>
      <c r="Z390" s="254"/>
      <c r="AA390" s="254"/>
      <c r="AB390" s="254"/>
      <c r="AC390" s="254"/>
      <c r="AD390" s="254"/>
      <c r="AE390" s="254"/>
      <c r="AF390" s="254"/>
      <c r="AG390" s="254"/>
      <c r="AH390" s="7"/>
      <c r="AI390" s="7"/>
      <c r="AJ390" s="7"/>
      <c r="AK390" s="7"/>
      <c r="AL390" s="7"/>
      <c r="AM390" s="7"/>
      <c r="AN390" s="7"/>
      <c r="AO390" s="7"/>
      <c r="AP390" s="7"/>
    </row>
    <row r="391">
      <c r="A391" s="1703" t="s">
        <v>11184</v>
      </c>
      <c r="B391" s="1704"/>
      <c r="C391" s="1704"/>
      <c r="D391" s="1705"/>
      <c r="E391" s="1432"/>
      <c r="F391" s="1705"/>
      <c r="G391" s="1705"/>
      <c r="H391" s="1705"/>
      <c r="I391" s="1705"/>
      <c r="J391" s="1705"/>
      <c r="K391" s="1706"/>
      <c r="L391" s="1705"/>
      <c r="M391" s="1705"/>
      <c r="N391" s="1705"/>
      <c r="O391" s="1705"/>
      <c r="P391" s="1705"/>
      <c r="Q391" s="1705"/>
      <c r="R391" s="1705"/>
      <c r="S391" s="1678"/>
      <c r="T391" s="254"/>
      <c r="U391" s="254"/>
      <c r="V391" s="254"/>
      <c r="W391" s="254"/>
      <c r="X391" s="254"/>
      <c r="Y391" s="254"/>
      <c r="Z391" s="254"/>
      <c r="AA391" s="254"/>
      <c r="AB391" s="254"/>
      <c r="AC391" s="254"/>
      <c r="AD391" s="254"/>
      <c r="AE391" s="254"/>
      <c r="AF391" s="254"/>
      <c r="AG391" s="254"/>
      <c r="AH391" s="7"/>
      <c r="AI391" s="7"/>
      <c r="AJ391" s="7"/>
      <c r="AK391" s="7"/>
      <c r="AL391" s="7"/>
      <c r="AM391" s="7"/>
      <c r="AN391" s="7"/>
      <c r="AO391" s="7"/>
      <c r="AP391" s="7"/>
    </row>
    <row r="392">
      <c r="A392" s="978" t="s">
        <v>11185</v>
      </c>
      <c r="B392" s="1709" t="s">
        <v>11186</v>
      </c>
      <c r="C392" s="855" t="s">
        <v>8833</v>
      </c>
      <c r="D392" s="1710" t="s">
        <v>11187</v>
      </c>
      <c r="E392" s="277" t="s">
        <v>11188</v>
      </c>
      <c r="F392" s="45"/>
      <c r="G392" s="45"/>
      <c r="H392" s="45"/>
      <c r="I392" s="45"/>
      <c r="J392" s="45"/>
      <c r="K392" s="1708"/>
      <c r="L392" s="45"/>
      <c r="M392" s="277" t="s">
        <v>96</v>
      </c>
      <c r="N392" s="45"/>
      <c r="O392" s="45"/>
      <c r="P392" s="45"/>
      <c r="Q392" s="45"/>
      <c r="R392" s="45"/>
      <c r="S392" s="95"/>
      <c r="T392" s="254"/>
      <c r="U392" s="254"/>
      <c r="V392" s="254"/>
      <c r="W392" s="254"/>
      <c r="X392" s="254"/>
      <c r="Y392" s="254"/>
      <c r="Z392" s="254"/>
      <c r="AA392" s="254"/>
      <c r="AB392" s="254"/>
      <c r="AC392" s="254"/>
      <c r="AD392" s="254"/>
      <c r="AE392" s="254"/>
      <c r="AF392" s="254"/>
      <c r="AG392" s="254"/>
      <c r="AH392" s="7"/>
      <c r="AI392" s="7"/>
      <c r="AJ392" s="7"/>
      <c r="AK392" s="7"/>
      <c r="AL392" s="7"/>
      <c r="AM392" s="7"/>
      <c r="AN392" s="7"/>
      <c r="AO392" s="7"/>
      <c r="AP392" s="7"/>
    </row>
    <row r="393">
      <c r="A393" s="978" t="s">
        <v>11189</v>
      </c>
      <c r="B393" s="340" t="s">
        <v>11186</v>
      </c>
      <c r="C393" s="386" t="s">
        <v>8838</v>
      </c>
      <c r="D393" s="978" t="s">
        <v>11190</v>
      </c>
      <c r="E393" s="277" t="s">
        <v>11191</v>
      </c>
      <c r="F393" s="45"/>
      <c r="G393" s="45"/>
      <c r="H393" s="45"/>
      <c r="I393" s="45"/>
      <c r="J393" s="45"/>
      <c r="K393" s="1708"/>
      <c r="L393" s="45"/>
      <c r="M393" s="277" t="s">
        <v>96</v>
      </c>
      <c r="N393" s="45"/>
      <c r="O393" s="45"/>
      <c r="P393" s="45"/>
      <c r="Q393" s="45"/>
      <c r="R393" s="45"/>
      <c r="S393" s="95"/>
      <c r="T393" s="254"/>
      <c r="U393" s="254"/>
      <c r="V393" s="254"/>
      <c r="W393" s="254"/>
      <c r="X393" s="254"/>
      <c r="Y393" s="254"/>
      <c r="Z393" s="254"/>
      <c r="AA393" s="254"/>
      <c r="AB393" s="254"/>
      <c r="AC393" s="254"/>
      <c r="AD393" s="254"/>
      <c r="AE393" s="254"/>
      <c r="AF393" s="254"/>
      <c r="AG393" s="254"/>
      <c r="AH393" s="7"/>
      <c r="AI393" s="7"/>
      <c r="AJ393" s="7"/>
      <c r="AK393" s="7"/>
      <c r="AL393" s="7"/>
      <c r="AM393" s="7"/>
      <c r="AN393" s="7"/>
      <c r="AO393" s="7"/>
      <c r="AP393" s="7"/>
    </row>
    <row r="394">
      <c r="A394" s="978" t="s">
        <v>11192</v>
      </c>
      <c r="B394" s="340" t="s">
        <v>11186</v>
      </c>
      <c r="C394" s="386" t="s">
        <v>8841</v>
      </c>
      <c r="D394" s="978" t="s">
        <v>11193</v>
      </c>
      <c r="E394" s="277" t="s">
        <v>11194</v>
      </c>
      <c r="F394" s="45"/>
      <c r="G394" s="45"/>
      <c r="H394" s="45"/>
      <c r="I394" s="45"/>
      <c r="J394" s="45"/>
      <c r="K394" s="1708"/>
      <c r="L394" s="45"/>
      <c r="M394" s="277" t="s">
        <v>96</v>
      </c>
      <c r="N394" s="45"/>
      <c r="O394" s="45"/>
      <c r="P394" s="45"/>
      <c r="Q394" s="45"/>
      <c r="R394" s="45"/>
      <c r="S394" s="95"/>
      <c r="T394" s="254"/>
      <c r="U394" s="254"/>
      <c r="V394" s="254"/>
      <c r="W394" s="254"/>
      <c r="X394" s="254"/>
      <c r="Y394" s="254"/>
      <c r="Z394" s="254"/>
      <c r="AA394" s="254"/>
      <c r="AB394" s="254"/>
      <c r="AC394" s="254"/>
      <c r="AD394" s="254"/>
      <c r="AE394" s="254"/>
      <c r="AF394" s="254"/>
      <c r="AG394" s="254"/>
      <c r="AH394" s="7"/>
      <c r="AI394" s="7"/>
      <c r="AJ394" s="7"/>
      <c r="AK394" s="7"/>
      <c r="AL394" s="7"/>
      <c r="AM394" s="7"/>
      <c r="AN394" s="7"/>
      <c r="AO394" s="7"/>
      <c r="AP394" s="7"/>
    </row>
    <row r="395">
      <c r="A395" s="978" t="s">
        <v>11195</v>
      </c>
      <c r="B395" s="340" t="s">
        <v>11186</v>
      </c>
      <c r="C395" s="386" t="s">
        <v>8844</v>
      </c>
      <c r="D395" s="978" t="s">
        <v>11196</v>
      </c>
      <c r="E395" s="277" t="s">
        <v>11197</v>
      </c>
      <c r="F395" s="45"/>
      <c r="G395" s="45"/>
      <c r="H395" s="45"/>
      <c r="I395" s="45"/>
      <c r="J395" s="45"/>
      <c r="K395" s="1708"/>
      <c r="L395" s="45"/>
      <c r="M395" s="277" t="s">
        <v>96</v>
      </c>
      <c r="N395" s="45"/>
      <c r="O395" s="45"/>
      <c r="P395" s="45"/>
      <c r="Q395" s="45"/>
      <c r="R395" s="45"/>
      <c r="S395" s="95"/>
      <c r="T395" s="254"/>
      <c r="U395" s="254"/>
      <c r="V395" s="254"/>
      <c r="W395" s="254"/>
      <c r="X395" s="254"/>
      <c r="Y395" s="254"/>
      <c r="Z395" s="254"/>
      <c r="AA395" s="254"/>
      <c r="AB395" s="254"/>
      <c r="AC395" s="254"/>
      <c r="AD395" s="254"/>
      <c r="AE395" s="254"/>
      <c r="AF395" s="254"/>
      <c r="AG395" s="254"/>
      <c r="AH395" s="7"/>
      <c r="AI395" s="7"/>
      <c r="AJ395" s="7"/>
      <c r="AK395" s="7"/>
      <c r="AL395" s="7"/>
      <c r="AM395" s="7"/>
      <c r="AN395" s="7"/>
      <c r="AO395" s="7"/>
      <c r="AP395" s="7"/>
    </row>
    <row r="396">
      <c r="A396" s="978" t="s">
        <v>11198</v>
      </c>
      <c r="B396" s="340" t="s">
        <v>11186</v>
      </c>
      <c r="C396" s="386" t="s">
        <v>8847</v>
      </c>
      <c r="D396" s="978" t="s">
        <v>11199</v>
      </c>
      <c r="E396" s="277" t="s">
        <v>11200</v>
      </c>
      <c r="F396" s="45"/>
      <c r="G396" s="45"/>
      <c r="H396" s="45"/>
      <c r="I396" s="45"/>
      <c r="J396" s="45"/>
      <c r="K396" s="1708"/>
      <c r="L396" s="45"/>
      <c r="M396" s="277" t="s">
        <v>96</v>
      </c>
      <c r="N396" s="45"/>
      <c r="O396" s="45"/>
      <c r="P396" s="45"/>
      <c r="Q396" s="45"/>
      <c r="R396" s="45"/>
      <c r="S396" s="95"/>
      <c r="T396" s="254"/>
      <c r="U396" s="254"/>
      <c r="V396" s="254"/>
      <c r="W396" s="254"/>
      <c r="X396" s="254"/>
      <c r="Y396" s="254"/>
      <c r="Z396" s="254"/>
      <c r="AA396" s="254"/>
      <c r="AB396" s="254"/>
      <c r="AC396" s="254"/>
      <c r="AD396" s="254"/>
      <c r="AE396" s="254"/>
      <c r="AF396" s="254"/>
      <c r="AG396" s="254"/>
      <c r="AH396" s="7"/>
      <c r="AI396" s="7"/>
      <c r="AJ396" s="7"/>
      <c r="AK396" s="7"/>
      <c r="AL396" s="7"/>
      <c r="AM396" s="7"/>
      <c r="AN396" s="7"/>
      <c r="AO396" s="7"/>
      <c r="AP396" s="7"/>
    </row>
    <row r="397">
      <c r="A397" s="978" t="s">
        <v>11201</v>
      </c>
      <c r="B397" s="340" t="s">
        <v>11186</v>
      </c>
      <c r="C397" s="386" t="s">
        <v>8850</v>
      </c>
      <c r="D397" s="978" t="s">
        <v>11202</v>
      </c>
      <c r="E397" s="277" t="s">
        <v>11203</v>
      </c>
      <c r="F397" s="45"/>
      <c r="G397" s="45"/>
      <c r="H397" s="45"/>
      <c r="I397" s="45"/>
      <c r="J397" s="45"/>
      <c r="K397" s="1708"/>
      <c r="L397" s="45"/>
      <c r="M397" s="277" t="s">
        <v>96</v>
      </c>
      <c r="N397" s="45"/>
      <c r="O397" s="45"/>
      <c r="P397" s="45"/>
      <c r="Q397" s="45"/>
      <c r="R397" s="45"/>
      <c r="S397" s="95"/>
      <c r="T397" s="254"/>
      <c r="U397" s="254"/>
      <c r="V397" s="254"/>
      <c r="W397" s="254"/>
      <c r="X397" s="254"/>
      <c r="Y397" s="254"/>
      <c r="Z397" s="254"/>
      <c r="AA397" s="254"/>
      <c r="AB397" s="254"/>
      <c r="AC397" s="254"/>
      <c r="AD397" s="254"/>
      <c r="AE397" s="254"/>
      <c r="AF397" s="254"/>
      <c r="AG397" s="254"/>
      <c r="AH397" s="7"/>
      <c r="AI397" s="7"/>
      <c r="AJ397" s="7"/>
      <c r="AK397" s="7"/>
      <c r="AL397" s="7"/>
      <c r="AM397" s="7"/>
      <c r="AN397" s="7"/>
      <c r="AO397" s="7"/>
      <c r="AP397" s="7"/>
    </row>
    <row r="398">
      <c r="A398" s="978" t="s">
        <v>11204</v>
      </c>
      <c r="B398" s="386" t="s">
        <v>11205</v>
      </c>
      <c r="C398" s="386" t="s">
        <v>8833</v>
      </c>
      <c r="D398" s="978" t="s">
        <v>11206</v>
      </c>
      <c r="E398" s="277" t="s">
        <v>11207</v>
      </c>
      <c r="F398" s="45"/>
      <c r="G398" s="45"/>
      <c r="H398" s="45"/>
      <c r="I398" s="45"/>
      <c r="J398" s="45"/>
      <c r="K398" s="1708"/>
      <c r="L398" s="45"/>
      <c r="M398" s="277" t="s">
        <v>96</v>
      </c>
      <c r="N398" s="45"/>
      <c r="O398" s="45"/>
      <c r="P398" s="45"/>
      <c r="Q398" s="45"/>
      <c r="R398" s="45"/>
      <c r="S398" s="95"/>
      <c r="T398" s="254"/>
      <c r="U398" s="254"/>
      <c r="V398" s="254"/>
      <c r="W398" s="254"/>
      <c r="X398" s="254"/>
      <c r="Y398" s="254"/>
      <c r="Z398" s="254"/>
      <c r="AA398" s="254"/>
      <c r="AB398" s="254"/>
      <c r="AC398" s="254"/>
      <c r="AD398" s="254"/>
      <c r="AE398" s="254"/>
      <c r="AF398" s="254"/>
      <c r="AG398" s="254"/>
      <c r="AH398" s="7"/>
      <c r="AI398" s="7"/>
      <c r="AJ398" s="7"/>
      <c r="AK398" s="7"/>
      <c r="AL398" s="7"/>
      <c r="AM398" s="7"/>
      <c r="AN398" s="7"/>
      <c r="AO398" s="7"/>
      <c r="AP398" s="7"/>
    </row>
    <row r="399">
      <c r="A399" s="978" t="s">
        <v>11208</v>
      </c>
      <c r="B399" s="386" t="s">
        <v>11205</v>
      </c>
      <c r="C399" s="386" t="s">
        <v>8838</v>
      </c>
      <c r="D399" s="978" t="s">
        <v>11209</v>
      </c>
      <c r="E399" s="277" t="s">
        <v>11210</v>
      </c>
      <c r="F399" s="45"/>
      <c r="G399" s="45"/>
      <c r="H399" s="45"/>
      <c r="I399" s="45"/>
      <c r="J399" s="45"/>
      <c r="K399" s="1708"/>
      <c r="L399" s="45"/>
      <c r="M399" s="277" t="s">
        <v>96</v>
      </c>
      <c r="N399" s="45"/>
      <c r="O399" s="45"/>
      <c r="P399" s="45"/>
      <c r="Q399" s="45"/>
      <c r="R399" s="45"/>
      <c r="S399" s="95"/>
      <c r="T399" s="254"/>
      <c r="U399" s="254"/>
      <c r="V399" s="254"/>
      <c r="W399" s="254"/>
      <c r="X399" s="254"/>
      <c r="Y399" s="254"/>
      <c r="Z399" s="254"/>
      <c r="AA399" s="254"/>
      <c r="AB399" s="254"/>
      <c r="AC399" s="254"/>
      <c r="AD399" s="254"/>
      <c r="AE399" s="254"/>
      <c r="AF399" s="254"/>
      <c r="AG399" s="254"/>
      <c r="AH399" s="7"/>
      <c r="AI399" s="7"/>
      <c r="AJ399" s="7"/>
      <c r="AK399" s="7"/>
      <c r="AL399" s="7"/>
      <c r="AM399" s="7"/>
      <c r="AN399" s="7"/>
      <c r="AO399" s="7"/>
      <c r="AP399" s="7"/>
    </row>
    <row r="400">
      <c r="A400" s="978" t="s">
        <v>11211</v>
      </c>
      <c r="B400" s="386" t="s">
        <v>11205</v>
      </c>
      <c r="C400" s="386" t="s">
        <v>8841</v>
      </c>
      <c r="D400" s="978" t="s">
        <v>11212</v>
      </c>
      <c r="E400" s="277" t="s">
        <v>11213</v>
      </c>
      <c r="F400" s="45"/>
      <c r="G400" s="45"/>
      <c r="H400" s="45"/>
      <c r="I400" s="45"/>
      <c r="J400" s="45"/>
      <c r="K400" s="1708"/>
      <c r="L400" s="45"/>
      <c r="M400" s="277" t="s">
        <v>96</v>
      </c>
      <c r="N400" s="45"/>
      <c r="O400" s="45"/>
      <c r="P400" s="45"/>
      <c r="Q400" s="45"/>
      <c r="R400" s="45"/>
      <c r="S400" s="95"/>
      <c r="T400" s="254"/>
      <c r="U400" s="254"/>
      <c r="V400" s="254"/>
      <c r="W400" s="254"/>
      <c r="X400" s="254"/>
      <c r="Y400" s="254"/>
      <c r="Z400" s="254"/>
      <c r="AA400" s="254"/>
      <c r="AB400" s="254"/>
      <c r="AC400" s="254"/>
      <c r="AD400" s="254"/>
      <c r="AE400" s="254"/>
      <c r="AF400" s="254"/>
      <c r="AG400" s="254"/>
      <c r="AH400" s="7"/>
      <c r="AI400" s="7"/>
      <c r="AJ400" s="7"/>
      <c r="AK400" s="7"/>
      <c r="AL400" s="7"/>
      <c r="AM400" s="7"/>
      <c r="AN400" s="7"/>
      <c r="AO400" s="7"/>
      <c r="AP400" s="7"/>
    </row>
    <row r="401">
      <c r="A401" s="978" t="s">
        <v>11214</v>
      </c>
      <c r="B401" s="386" t="s">
        <v>11205</v>
      </c>
      <c r="C401" s="386" t="s">
        <v>8844</v>
      </c>
      <c r="D401" s="978" t="s">
        <v>11215</v>
      </c>
      <c r="E401" s="277" t="s">
        <v>11216</v>
      </c>
      <c r="F401" s="45"/>
      <c r="G401" s="45"/>
      <c r="H401" s="45"/>
      <c r="I401" s="45"/>
      <c r="J401" s="45"/>
      <c r="K401" s="1708"/>
      <c r="L401" s="45"/>
      <c r="M401" s="277" t="s">
        <v>96</v>
      </c>
      <c r="N401" s="45"/>
      <c r="O401" s="45"/>
      <c r="P401" s="45"/>
      <c r="Q401" s="45"/>
      <c r="R401" s="45"/>
      <c r="S401" s="95"/>
      <c r="T401" s="254"/>
      <c r="U401" s="254"/>
      <c r="V401" s="254"/>
      <c r="W401" s="254"/>
      <c r="X401" s="254"/>
      <c r="Y401" s="254"/>
      <c r="Z401" s="254"/>
      <c r="AA401" s="254"/>
      <c r="AB401" s="254"/>
      <c r="AC401" s="254"/>
      <c r="AD401" s="254"/>
      <c r="AE401" s="254"/>
      <c r="AF401" s="254"/>
      <c r="AG401" s="254"/>
      <c r="AH401" s="7"/>
      <c r="AI401" s="7"/>
      <c r="AJ401" s="7"/>
      <c r="AK401" s="7"/>
      <c r="AL401" s="7"/>
      <c r="AM401" s="7"/>
      <c r="AN401" s="7"/>
      <c r="AO401" s="7"/>
      <c r="AP401" s="7"/>
    </row>
    <row r="402">
      <c r="A402" s="978" t="s">
        <v>11217</v>
      </c>
      <c r="B402" s="386" t="s">
        <v>11205</v>
      </c>
      <c r="C402" s="386" t="s">
        <v>8847</v>
      </c>
      <c r="D402" s="978" t="s">
        <v>11218</v>
      </c>
      <c r="E402" s="277" t="s">
        <v>11219</v>
      </c>
      <c r="F402" s="45"/>
      <c r="G402" s="45"/>
      <c r="H402" s="45"/>
      <c r="I402" s="45"/>
      <c r="J402" s="45"/>
      <c r="K402" s="1708"/>
      <c r="L402" s="45"/>
      <c r="M402" s="277" t="s">
        <v>96</v>
      </c>
      <c r="N402" s="45"/>
      <c r="O402" s="45"/>
      <c r="P402" s="45"/>
      <c r="Q402" s="45"/>
      <c r="R402" s="45"/>
      <c r="S402" s="95"/>
      <c r="T402" s="254"/>
      <c r="U402" s="254"/>
      <c r="V402" s="254"/>
      <c r="W402" s="254"/>
      <c r="X402" s="254"/>
      <c r="Y402" s="254"/>
      <c r="Z402" s="254"/>
      <c r="AA402" s="254"/>
      <c r="AB402" s="254"/>
      <c r="AC402" s="254"/>
      <c r="AD402" s="254"/>
      <c r="AE402" s="254"/>
      <c r="AF402" s="254"/>
      <c r="AG402" s="254"/>
      <c r="AH402" s="7"/>
      <c r="AI402" s="7"/>
      <c r="AJ402" s="7"/>
      <c r="AK402" s="7"/>
      <c r="AL402" s="7"/>
      <c r="AM402" s="7"/>
      <c r="AN402" s="7"/>
      <c r="AO402" s="7"/>
      <c r="AP402" s="7"/>
    </row>
    <row r="403">
      <c r="A403" s="978" t="s">
        <v>11220</v>
      </c>
      <c r="B403" s="386" t="s">
        <v>11205</v>
      </c>
      <c r="C403" s="386" t="s">
        <v>8850</v>
      </c>
      <c r="D403" s="978" t="s">
        <v>11221</v>
      </c>
      <c r="E403" s="277" t="s">
        <v>11222</v>
      </c>
      <c r="F403" s="45"/>
      <c r="G403" s="45"/>
      <c r="H403" s="45"/>
      <c r="I403" s="45"/>
      <c r="J403" s="45"/>
      <c r="K403" s="1708"/>
      <c r="L403" s="45"/>
      <c r="M403" s="277" t="s">
        <v>96</v>
      </c>
      <c r="N403" s="45"/>
      <c r="O403" s="45"/>
      <c r="P403" s="45"/>
      <c r="Q403" s="45"/>
      <c r="R403" s="45"/>
      <c r="S403" s="95"/>
      <c r="T403" s="254"/>
      <c r="U403" s="254"/>
      <c r="V403" s="254"/>
      <c r="W403" s="254"/>
      <c r="X403" s="254"/>
      <c r="Y403" s="254"/>
      <c r="Z403" s="254"/>
      <c r="AA403" s="254"/>
      <c r="AB403" s="254"/>
      <c r="AC403" s="254"/>
      <c r="AD403" s="254"/>
      <c r="AE403" s="254"/>
      <c r="AF403" s="254"/>
      <c r="AG403" s="254"/>
      <c r="AH403" s="7"/>
      <c r="AI403" s="7"/>
      <c r="AJ403" s="7"/>
      <c r="AK403" s="7"/>
      <c r="AL403" s="7"/>
      <c r="AM403" s="7"/>
      <c r="AN403" s="7"/>
      <c r="AO403" s="7"/>
      <c r="AP403" s="7"/>
    </row>
    <row r="404">
      <c r="A404" s="978" t="s">
        <v>11223</v>
      </c>
      <c r="B404" s="386" t="s">
        <v>11224</v>
      </c>
      <c r="C404" s="386" t="s">
        <v>8833</v>
      </c>
      <c r="D404" s="978" t="s">
        <v>11225</v>
      </c>
      <c r="E404" s="277" t="s">
        <v>11226</v>
      </c>
      <c r="F404" s="45"/>
      <c r="G404" s="45"/>
      <c r="H404" s="45"/>
      <c r="I404" s="45"/>
      <c r="J404" s="45"/>
      <c r="K404" s="1708"/>
      <c r="L404" s="45"/>
      <c r="M404" s="277" t="s">
        <v>96</v>
      </c>
      <c r="N404" s="45"/>
      <c r="O404" s="45"/>
      <c r="P404" s="45"/>
      <c r="Q404" s="45"/>
      <c r="R404" s="45"/>
      <c r="S404" s="95"/>
      <c r="T404" s="254"/>
      <c r="U404" s="254"/>
      <c r="V404" s="254"/>
      <c r="W404" s="254"/>
      <c r="X404" s="254"/>
      <c r="Y404" s="254"/>
      <c r="Z404" s="254"/>
      <c r="AA404" s="254"/>
      <c r="AB404" s="254"/>
      <c r="AC404" s="254"/>
      <c r="AD404" s="254"/>
      <c r="AE404" s="254"/>
      <c r="AF404" s="254"/>
      <c r="AG404" s="254"/>
      <c r="AH404" s="7"/>
      <c r="AI404" s="7"/>
      <c r="AJ404" s="7"/>
      <c r="AK404" s="7"/>
      <c r="AL404" s="7"/>
      <c r="AM404" s="7"/>
      <c r="AN404" s="7"/>
      <c r="AO404" s="7"/>
      <c r="AP404" s="7"/>
    </row>
    <row r="405">
      <c r="A405" s="978" t="s">
        <v>11227</v>
      </c>
      <c r="B405" s="386" t="s">
        <v>11224</v>
      </c>
      <c r="C405" s="386" t="s">
        <v>8838</v>
      </c>
      <c r="D405" s="978" t="s">
        <v>11225</v>
      </c>
      <c r="E405" s="277" t="s">
        <v>11228</v>
      </c>
      <c r="F405" s="45"/>
      <c r="G405" s="45"/>
      <c r="H405" s="45"/>
      <c r="I405" s="45"/>
      <c r="J405" s="45"/>
      <c r="K405" s="1708"/>
      <c r="L405" s="45"/>
      <c r="M405" s="277" t="s">
        <v>96</v>
      </c>
      <c r="N405" s="45"/>
      <c r="O405" s="45"/>
      <c r="P405" s="45"/>
      <c r="Q405" s="45"/>
      <c r="R405" s="45"/>
      <c r="S405" s="95"/>
      <c r="T405" s="254"/>
      <c r="U405" s="254"/>
      <c r="V405" s="254"/>
      <c r="W405" s="254"/>
      <c r="X405" s="254"/>
      <c r="Y405" s="254"/>
      <c r="Z405" s="254"/>
      <c r="AA405" s="254"/>
      <c r="AB405" s="254"/>
      <c r="AC405" s="254"/>
      <c r="AD405" s="254"/>
      <c r="AE405" s="254"/>
      <c r="AF405" s="254"/>
      <c r="AG405" s="254"/>
      <c r="AH405" s="7"/>
      <c r="AI405" s="7"/>
      <c r="AJ405" s="7"/>
      <c r="AK405" s="7"/>
      <c r="AL405" s="7"/>
      <c r="AM405" s="7"/>
      <c r="AN405" s="7"/>
      <c r="AO405" s="7"/>
      <c r="AP405" s="7"/>
    </row>
    <row r="406">
      <c r="A406" s="978" t="s">
        <v>11229</v>
      </c>
      <c r="B406" s="386" t="s">
        <v>11224</v>
      </c>
      <c r="C406" s="386" t="s">
        <v>8841</v>
      </c>
      <c r="D406" s="978" t="s">
        <v>11225</v>
      </c>
      <c r="E406" s="277" t="s">
        <v>11230</v>
      </c>
      <c r="F406" s="45"/>
      <c r="G406" s="45"/>
      <c r="H406" s="45"/>
      <c r="I406" s="45"/>
      <c r="J406" s="45"/>
      <c r="K406" s="1708"/>
      <c r="L406" s="45"/>
      <c r="M406" s="277" t="s">
        <v>96</v>
      </c>
      <c r="N406" s="45"/>
      <c r="O406" s="45"/>
      <c r="P406" s="45"/>
      <c r="Q406" s="45"/>
      <c r="R406" s="45"/>
      <c r="S406" s="95"/>
      <c r="T406" s="254"/>
      <c r="U406" s="254"/>
      <c r="V406" s="254"/>
      <c r="W406" s="254"/>
      <c r="X406" s="254"/>
      <c r="Y406" s="254"/>
      <c r="Z406" s="254"/>
      <c r="AA406" s="254"/>
      <c r="AB406" s="254"/>
      <c r="AC406" s="254"/>
      <c r="AD406" s="254"/>
      <c r="AE406" s="254"/>
      <c r="AF406" s="254"/>
      <c r="AG406" s="254"/>
      <c r="AH406" s="7"/>
      <c r="AI406" s="7"/>
      <c r="AJ406" s="7"/>
      <c r="AK406" s="7"/>
      <c r="AL406" s="7"/>
      <c r="AM406" s="7"/>
      <c r="AN406" s="7"/>
      <c r="AO406" s="7"/>
      <c r="AP406" s="7"/>
    </row>
    <row r="407">
      <c r="A407" s="978" t="s">
        <v>11231</v>
      </c>
      <c r="B407" s="386" t="s">
        <v>11224</v>
      </c>
      <c r="C407" s="386" t="s">
        <v>8844</v>
      </c>
      <c r="D407" s="978" t="s">
        <v>11225</v>
      </c>
      <c r="E407" s="277" t="s">
        <v>11232</v>
      </c>
      <c r="F407" s="45"/>
      <c r="G407" s="45"/>
      <c r="H407" s="45"/>
      <c r="I407" s="45"/>
      <c r="J407" s="45"/>
      <c r="K407" s="1708"/>
      <c r="L407" s="45"/>
      <c r="M407" s="277" t="s">
        <v>96</v>
      </c>
      <c r="N407" s="45"/>
      <c r="O407" s="45"/>
      <c r="P407" s="45"/>
      <c r="Q407" s="45"/>
      <c r="R407" s="45"/>
      <c r="S407" s="95"/>
      <c r="T407" s="254"/>
      <c r="U407" s="254"/>
      <c r="V407" s="254"/>
      <c r="W407" s="254"/>
      <c r="X407" s="254"/>
      <c r="Y407" s="254"/>
      <c r="Z407" s="254"/>
      <c r="AA407" s="254"/>
      <c r="AB407" s="254"/>
      <c r="AC407" s="254"/>
      <c r="AD407" s="254"/>
      <c r="AE407" s="254"/>
      <c r="AF407" s="254"/>
      <c r="AG407" s="254"/>
      <c r="AH407" s="7"/>
      <c r="AI407" s="7"/>
      <c r="AJ407" s="7"/>
      <c r="AK407" s="7"/>
      <c r="AL407" s="7"/>
      <c r="AM407" s="7"/>
      <c r="AN407" s="7"/>
      <c r="AO407" s="7"/>
      <c r="AP407" s="7"/>
    </row>
    <row r="408">
      <c r="A408" s="978" t="s">
        <v>11233</v>
      </c>
      <c r="B408" s="386" t="s">
        <v>11224</v>
      </c>
      <c r="C408" s="386" t="s">
        <v>8847</v>
      </c>
      <c r="D408" s="978" t="s">
        <v>11225</v>
      </c>
      <c r="E408" s="277" t="s">
        <v>11234</v>
      </c>
      <c r="F408" s="45"/>
      <c r="G408" s="45"/>
      <c r="H408" s="45"/>
      <c r="I408" s="45"/>
      <c r="J408" s="45"/>
      <c r="K408" s="1708"/>
      <c r="L408" s="45"/>
      <c r="M408" s="277" t="s">
        <v>96</v>
      </c>
      <c r="N408" s="45"/>
      <c r="O408" s="45"/>
      <c r="P408" s="45"/>
      <c r="Q408" s="45"/>
      <c r="R408" s="45"/>
      <c r="S408" s="95"/>
      <c r="T408" s="254"/>
      <c r="U408" s="254"/>
      <c r="V408" s="254"/>
      <c r="W408" s="254"/>
      <c r="X408" s="254"/>
      <c r="Y408" s="254"/>
      <c r="Z408" s="254"/>
      <c r="AA408" s="254"/>
      <c r="AB408" s="254"/>
      <c r="AC408" s="254"/>
      <c r="AD408" s="254"/>
      <c r="AE408" s="254"/>
      <c r="AF408" s="254"/>
      <c r="AG408" s="254"/>
      <c r="AH408" s="7"/>
      <c r="AI408" s="7"/>
      <c r="AJ408" s="7"/>
      <c r="AK408" s="7"/>
      <c r="AL408" s="7"/>
      <c r="AM408" s="7"/>
      <c r="AN408" s="7"/>
      <c r="AO408" s="7"/>
      <c r="AP408" s="7"/>
    </row>
    <row r="409">
      <c r="A409" s="978" t="s">
        <v>11235</v>
      </c>
      <c r="B409" s="386" t="s">
        <v>11224</v>
      </c>
      <c r="C409" s="386" t="s">
        <v>8850</v>
      </c>
      <c r="D409" s="978" t="s">
        <v>11225</v>
      </c>
      <c r="E409" s="277" t="s">
        <v>11236</v>
      </c>
      <c r="F409" s="45"/>
      <c r="G409" s="45"/>
      <c r="H409" s="45"/>
      <c r="I409" s="45"/>
      <c r="J409" s="45"/>
      <c r="K409" s="1708"/>
      <c r="L409" s="45"/>
      <c r="M409" s="277" t="s">
        <v>96</v>
      </c>
      <c r="N409" s="45"/>
      <c r="O409" s="45"/>
      <c r="P409" s="45"/>
      <c r="Q409" s="45"/>
      <c r="R409" s="45"/>
      <c r="S409" s="95"/>
      <c r="T409" s="254"/>
      <c r="U409" s="254"/>
      <c r="V409" s="254"/>
      <c r="W409" s="254"/>
      <c r="X409" s="254"/>
      <c r="Y409" s="254"/>
      <c r="Z409" s="254"/>
      <c r="AA409" s="254"/>
      <c r="AB409" s="254"/>
      <c r="AC409" s="254"/>
      <c r="AD409" s="254"/>
      <c r="AE409" s="254"/>
      <c r="AF409" s="254"/>
      <c r="AG409" s="254"/>
      <c r="AH409" s="7"/>
      <c r="AI409" s="7"/>
      <c r="AJ409" s="7"/>
      <c r="AK409" s="7"/>
      <c r="AL409" s="7"/>
      <c r="AM409" s="7"/>
      <c r="AN409" s="7"/>
      <c r="AO409" s="7"/>
      <c r="AP409" s="7"/>
    </row>
    <row r="410">
      <c r="A410" s="978" t="s">
        <v>11237</v>
      </c>
      <c r="B410" s="386" t="s">
        <v>11238</v>
      </c>
      <c r="C410" s="386" t="s">
        <v>8833</v>
      </c>
      <c r="D410" s="978" t="s">
        <v>11239</v>
      </c>
      <c r="E410" s="277" t="s">
        <v>11240</v>
      </c>
      <c r="F410" s="45"/>
      <c r="G410" s="45"/>
      <c r="H410" s="45"/>
      <c r="I410" s="45"/>
      <c r="J410" s="45"/>
      <c r="K410" s="1708"/>
      <c r="L410" s="45"/>
      <c r="M410" s="277" t="s">
        <v>96</v>
      </c>
      <c r="N410" s="45"/>
      <c r="O410" s="45"/>
      <c r="P410" s="45"/>
      <c r="Q410" s="45"/>
      <c r="R410" s="45"/>
      <c r="S410" s="95"/>
      <c r="T410" s="254"/>
      <c r="U410" s="254"/>
      <c r="V410" s="254"/>
      <c r="W410" s="254"/>
      <c r="X410" s="254"/>
      <c r="Y410" s="254"/>
      <c r="Z410" s="254"/>
      <c r="AA410" s="254"/>
      <c r="AB410" s="254"/>
      <c r="AC410" s="254"/>
      <c r="AD410" s="254"/>
      <c r="AE410" s="254"/>
      <c r="AF410" s="254"/>
      <c r="AG410" s="254"/>
      <c r="AH410" s="7"/>
      <c r="AI410" s="7"/>
      <c r="AJ410" s="7"/>
      <c r="AK410" s="7"/>
      <c r="AL410" s="7"/>
      <c r="AM410" s="7"/>
      <c r="AN410" s="7"/>
      <c r="AO410" s="7"/>
      <c r="AP410" s="7"/>
    </row>
    <row r="411">
      <c r="A411" s="978" t="s">
        <v>11241</v>
      </c>
      <c r="B411" s="386" t="s">
        <v>11238</v>
      </c>
      <c r="C411" s="386" t="s">
        <v>8838</v>
      </c>
      <c r="D411" s="978" t="s">
        <v>11242</v>
      </c>
      <c r="E411" s="277" t="s">
        <v>11243</v>
      </c>
      <c r="F411" s="45"/>
      <c r="G411" s="45"/>
      <c r="H411" s="45"/>
      <c r="I411" s="45"/>
      <c r="J411" s="45"/>
      <c r="K411" s="1708"/>
      <c r="L411" s="45"/>
      <c r="M411" s="277" t="s">
        <v>96</v>
      </c>
      <c r="N411" s="45"/>
      <c r="O411" s="45"/>
      <c r="P411" s="45"/>
      <c r="Q411" s="45"/>
      <c r="R411" s="45"/>
      <c r="S411" s="95"/>
      <c r="T411" s="254"/>
      <c r="U411" s="254"/>
      <c r="V411" s="254"/>
      <c r="W411" s="254"/>
      <c r="X411" s="254"/>
      <c r="Y411" s="254"/>
      <c r="Z411" s="254"/>
      <c r="AA411" s="254"/>
      <c r="AB411" s="254"/>
      <c r="AC411" s="254"/>
      <c r="AD411" s="254"/>
      <c r="AE411" s="254"/>
      <c r="AF411" s="254"/>
      <c r="AG411" s="254"/>
      <c r="AH411" s="7"/>
      <c r="AI411" s="7"/>
      <c r="AJ411" s="7"/>
      <c r="AK411" s="7"/>
      <c r="AL411" s="7"/>
      <c r="AM411" s="7"/>
      <c r="AN411" s="7"/>
      <c r="AO411" s="7"/>
      <c r="AP411" s="7"/>
    </row>
    <row r="412">
      <c r="A412" s="978" t="s">
        <v>11244</v>
      </c>
      <c r="B412" s="386" t="s">
        <v>11238</v>
      </c>
      <c r="C412" s="386" t="s">
        <v>8841</v>
      </c>
      <c r="D412" s="978" t="s">
        <v>11245</v>
      </c>
      <c r="E412" s="277" t="s">
        <v>11246</v>
      </c>
      <c r="F412" s="45"/>
      <c r="G412" s="45"/>
      <c r="H412" s="45"/>
      <c r="I412" s="45"/>
      <c r="J412" s="45"/>
      <c r="K412" s="1708"/>
      <c r="L412" s="45"/>
      <c r="M412" s="277" t="s">
        <v>96</v>
      </c>
      <c r="N412" s="45"/>
      <c r="O412" s="45"/>
      <c r="P412" s="45"/>
      <c r="Q412" s="45"/>
      <c r="R412" s="45"/>
      <c r="S412" s="95"/>
      <c r="T412" s="254"/>
      <c r="U412" s="254"/>
      <c r="V412" s="254"/>
      <c r="W412" s="254"/>
      <c r="X412" s="254"/>
      <c r="Y412" s="254"/>
      <c r="Z412" s="254"/>
      <c r="AA412" s="254"/>
      <c r="AB412" s="254"/>
      <c r="AC412" s="254"/>
      <c r="AD412" s="254"/>
      <c r="AE412" s="254"/>
      <c r="AF412" s="254"/>
      <c r="AG412" s="254"/>
      <c r="AH412" s="7"/>
      <c r="AI412" s="7"/>
      <c r="AJ412" s="7"/>
      <c r="AK412" s="7"/>
      <c r="AL412" s="7"/>
      <c r="AM412" s="7"/>
      <c r="AN412" s="7"/>
      <c r="AO412" s="7"/>
      <c r="AP412" s="7"/>
    </row>
    <row r="413">
      <c r="A413" s="978" t="s">
        <v>11247</v>
      </c>
      <c r="B413" s="386" t="s">
        <v>11238</v>
      </c>
      <c r="C413" s="386" t="s">
        <v>8844</v>
      </c>
      <c r="D413" s="978" t="s">
        <v>11248</v>
      </c>
      <c r="E413" s="277" t="s">
        <v>11249</v>
      </c>
      <c r="F413" s="45"/>
      <c r="G413" s="45"/>
      <c r="H413" s="45"/>
      <c r="I413" s="45"/>
      <c r="J413" s="45"/>
      <c r="K413" s="1708"/>
      <c r="L413" s="45"/>
      <c r="M413" s="277" t="s">
        <v>96</v>
      </c>
      <c r="N413" s="45"/>
      <c r="O413" s="45"/>
      <c r="P413" s="45"/>
      <c r="Q413" s="45"/>
      <c r="R413" s="45"/>
      <c r="S413" s="95"/>
      <c r="T413" s="254"/>
      <c r="U413" s="254"/>
      <c r="V413" s="254"/>
      <c r="W413" s="254"/>
      <c r="X413" s="254"/>
      <c r="Y413" s="254"/>
      <c r="Z413" s="254"/>
      <c r="AA413" s="254"/>
      <c r="AB413" s="254"/>
      <c r="AC413" s="254"/>
      <c r="AD413" s="254"/>
      <c r="AE413" s="254"/>
      <c r="AF413" s="254"/>
      <c r="AG413" s="254"/>
      <c r="AH413" s="7"/>
      <c r="AI413" s="7"/>
      <c r="AJ413" s="7"/>
      <c r="AK413" s="7"/>
      <c r="AL413" s="7"/>
      <c r="AM413" s="7"/>
      <c r="AN413" s="7"/>
      <c r="AO413" s="7"/>
      <c r="AP413" s="7"/>
    </row>
    <row r="414">
      <c r="A414" s="978" t="s">
        <v>11250</v>
      </c>
      <c r="B414" s="386" t="s">
        <v>11238</v>
      </c>
      <c r="C414" s="386" t="s">
        <v>8847</v>
      </c>
      <c r="D414" s="978" t="s">
        <v>11251</v>
      </c>
      <c r="E414" s="277" t="s">
        <v>11252</v>
      </c>
      <c r="F414" s="45"/>
      <c r="G414" s="45"/>
      <c r="H414" s="45"/>
      <c r="I414" s="45"/>
      <c r="J414" s="45"/>
      <c r="K414" s="1708"/>
      <c r="L414" s="45"/>
      <c r="M414" s="277" t="s">
        <v>96</v>
      </c>
      <c r="N414" s="45"/>
      <c r="O414" s="45"/>
      <c r="P414" s="45"/>
      <c r="Q414" s="45"/>
      <c r="R414" s="45"/>
      <c r="S414" s="95"/>
      <c r="T414" s="254"/>
      <c r="U414" s="254"/>
      <c r="V414" s="254"/>
      <c r="W414" s="254"/>
      <c r="X414" s="254"/>
      <c r="Y414" s="254"/>
      <c r="Z414" s="254"/>
      <c r="AA414" s="254"/>
      <c r="AB414" s="254"/>
      <c r="AC414" s="254"/>
      <c r="AD414" s="254"/>
      <c r="AE414" s="254"/>
      <c r="AF414" s="254"/>
      <c r="AG414" s="254"/>
      <c r="AH414" s="7"/>
      <c r="AI414" s="7"/>
      <c r="AJ414" s="7"/>
      <c r="AK414" s="7"/>
      <c r="AL414" s="7"/>
      <c r="AM414" s="7"/>
      <c r="AN414" s="7"/>
      <c r="AO414" s="7"/>
      <c r="AP414" s="7"/>
    </row>
    <row r="415">
      <c r="A415" s="978" t="s">
        <v>11253</v>
      </c>
      <c r="B415" s="386" t="s">
        <v>11238</v>
      </c>
      <c r="C415" s="386" t="s">
        <v>8850</v>
      </c>
      <c r="D415" s="978" t="s">
        <v>11254</v>
      </c>
      <c r="E415" s="277" t="s">
        <v>11255</v>
      </c>
      <c r="F415" s="45"/>
      <c r="G415" s="45"/>
      <c r="H415" s="45"/>
      <c r="I415" s="45"/>
      <c r="J415" s="45"/>
      <c r="K415" s="1708"/>
      <c r="L415" s="45"/>
      <c r="M415" s="277" t="s">
        <v>96</v>
      </c>
      <c r="N415" s="45"/>
      <c r="O415" s="45"/>
      <c r="P415" s="45"/>
      <c r="Q415" s="45"/>
      <c r="R415" s="45"/>
      <c r="S415" s="95"/>
      <c r="T415" s="254"/>
      <c r="U415" s="254"/>
      <c r="V415" s="254"/>
      <c r="W415" s="254"/>
      <c r="X415" s="254"/>
      <c r="Y415" s="254"/>
      <c r="Z415" s="254"/>
      <c r="AA415" s="254"/>
      <c r="AB415" s="254"/>
      <c r="AC415" s="254"/>
      <c r="AD415" s="254"/>
      <c r="AE415" s="254"/>
      <c r="AF415" s="254"/>
      <c r="AG415" s="254"/>
      <c r="AH415" s="7"/>
      <c r="AI415" s="7"/>
      <c r="AJ415" s="7"/>
      <c r="AK415" s="7"/>
      <c r="AL415" s="7"/>
      <c r="AM415" s="7"/>
      <c r="AN415" s="7"/>
      <c r="AO415" s="7"/>
      <c r="AP415" s="7"/>
    </row>
    <row r="416">
      <c r="A416" s="978" t="s">
        <v>11256</v>
      </c>
      <c r="B416" s="386" t="s">
        <v>11257</v>
      </c>
      <c r="C416" s="386" t="s">
        <v>8833</v>
      </c>
      <c r="D416" s="978" t="s">
        <v>11258</v>
      </c>
      <c r="E416" s="277" t="s">
        <v>11259</v>
      </c>
      <c r="F416" s="45"/>
      <c r="G416" s="45"/>
      <c r="H416" s="45"/>
      <c r="I416" s="45"/>
      <c r="J416" s="45"/>
      <c r="K416" s="1708"/>
      <c r="L416" s="45"/>
      <c r="M416" s="277" t="s">
        <v>96</v>
      </c>
      <c r="N416" s="45"/>
      <c r="O416" s="45"/>
      <c r="P416" s="45"/>
      <c r="Q416" s="45"/>
      <c r="R416" s="45"/>
      <c r="S416" s="95"/>
      <c r="T416" s="254"/>
      <c r="U416" s="254"/>
      <c r="V416" s="254"/>
      <c r="W416" s="254"/>
      <c r="X416" s="254"/>
      <c r="Y416" s="254"/>
      <c r="Z416" s="254"/>
      <c r="AA416" s="254"/>
      <c r="AB416" s="254"/>
      <c r="AC416" s="254"/>
      <c r="AD416" s="254"/>
      <c r="AE416" s="254"/>
      <c r="AF416" s="254"/>
      <c r="AG416" s="254"/>
      <c r="AH416" s="7"/>
      <c r="AI416" s="7"/>
      <c r="AJ416" s="7"/>
      <c r="AK416" s="7"/>
      <c r="AL416" s="7"/>
      <c r="AM416" s="7"/>
      <c r="AN416" s="7"/>
      <c r="AO416" s="7"/>
      <c r="AP416" s="7"/>
    </row>
    <row r="417">
      <c r="A417" s="978" t="s">
        <v>11260</v>
      </c>
      <c r="B417" s="386" t="s">
        <v>11257</v>
      </c>
      <c r="C417" s="386" t="s">
        <v>8838</v>
      </c>
      <c r="D417" s="978" t="s">
        <v>11261</v>
      </c>
      <c r="E417" s="277" t="s">
        <v>11262</v>
      </c>
      <c r="F417" s="45"/>
      <c r="G417" s="45"/>
      <c r="H417" s="45"/>
      <c r="I417" s="45"/>
      <c r="J417" s="45"/>
      <c r="K417" s="1708"/>
      <c r="L417" s="45"/>
      <c r="M417" s="277" t="s">
        <v>96</v>
      </c>
      <c r="N417" s="45"/>
      <c r="O417" s="45"/>
      <c r="P417" s="45"/>
      <c r="Q417" s="45"/>
      <c r="R417" s="45"/>
      <c r="S417" s="95"/>
      <c r="T417" s="254"/>
      <c r="U417" s="254"/>
      <c r="V417" s="254"/>
      <c r="W417" s="254"/>
      <c r="X417" s="254"/>
      <c r="Y417" s="254"/>
      <c r="Z417" s="254"/>
      <c r="AA417" s="254"/>
      <c r="AB417" s="254"/>
      <c r="AC417" s="254"/>
      <c r="AD417" s="254"/>
      <c r="AE417" s="254"/>
      <c r="AF417" s="254"/>
      <c r="AG417" s="254"/>
      <c r="AH417" s="7"/>
      <c r="AI417" s="7"/>
      <c r="AJ417" s="7"/>
      <c r="AK417" s="7"/>
      <c r="AL417" s="7"/>
      <c r="AM417" s="7"/>
      <c r="AN417" s="7"/>
      <c r="AO417" s="7"/>
      <c r="AP417" s="7"/>
    </row>
    <row r="418">
      <c r="A418" s="978" t="s">
        <v>11263</v>
      </c>
      <c r="B418" s="386" t="s">
        <v>11257</v>
      </c>
      <c r="C418" s="386" t="s">
        <v>8841</v>
      </c>
      <c r="D418" s="978" t="s">
        <v>11264</v>
      </c>
      <c r="E418" s="277" t="s">
        <v>11265</v>
      </c>
      <c r="F418" s="45"/>
      <c r="G418" s="45"/>
      <c r="H418" s="45"/>
      <c r="I418" s="45"/>
      <c r="J418" s="45"/>
      <c r="K418" s="1708"/>
      <c r="L418" s="45"/>
      <c r="M418" s="277" t="s">
        <v>96</v>
      </c>
      <c r="N418" s="45"/>
      <c r="O418" s="45"/>
      <c r="P418" s="45"/>
      <c r="Q418" s="45"/>
      <c r="R418" s="45"/>
      <c r="S418" s="95"/>
      <c r="T418" s="254"/>
      <c r="U418" s="254"/>
      <c r="V418" s="254"/>
      <c r="W418" s="254"/>
      <c r="X418" s="254"/>
      <c r="Y418" s="254"/>
      <c r="Z418" s="254"/>
      <c r="AA418" s="254"/>
      <c r="AB418" s="254"/>
      <c r="AC418" s="254"/>
      <c r="AD418" s="254"/>
      <c r="AE418" s="254"/>
      <c r="AF418" s="254"/>
      <c r="AG418" s="254"/>
      <c r="AH418" s="7"/>
      <c r="AI418" s="7"/>
      <c r="AJ418" s="7"/>
      <c r="AK418" s="7"/>
      <c r="AL418" s="7"/>
      <c r="AM418" s="7"/>
      <c r="AN418" s="7"/>
      <c r="AO418" s="7"/>
      <c r="AP418" s="7"/>
    </row>
    <row r="419">
      <c r="A419" s="978" t="s">
        <v>11266</v>
      </c>
      <c r="B419" s="386" t="s">
        <v>11257</v>
      </c>
      <c r="C419" s="386" t="s">
        <v>8844</v>
      </c>
      <c r="D419" s="978" t="s">
        <v>11267</v>
      </c>
      <c r="E419" s="277" t="s">
        <v>11268</v>
      </c>
      <c r="F419" s="45"/>
      <c r="G419" s="45"/>
      <c r="H419" s="45"/>
      <c r="I419" s="45"/>
      <c r="J419" s="45"/>
      <c r="K419" s="1708"/>
      <c r="L419" s="45"/>
      <c r="M419" s="277" t="s">
        <v>96</v>
      </c>
      <c r="N419" s="45"/>
      <c r="O419" s="45"/>
      <c r="P419" s="45"/>
      <c r="Q419" s="45"/>
      <c r="R419" s="45"/>
      <c r="S419" s="95"/>
      <c r="T419" s="254"/>
      <c r="U419" s="254"/>
      <c r="V419" s="254"/>
      <c r="W419" s="254"/>
      <c r="X419" s="254"/>
      <c r="Y419" s="254"/>
      <c r="Z419" s="254"/>
      <c r="AA419" s="254"/>
      <c r="AB419" s="254"/>
      <c r="AC419" s="254"/>
      <c r="AD419" s="254"/>
      <c r="AE419" s="254"/>
      <c r="AF419" s="254"/>
      <c r="AG419" s="254"/>
      <c r="AH419" s="7"/>
      <c r="AI419" s="7"/>
      <c r="AJ419" s="7"/>
      <c r="AK419" s="7"/>
      <c r="AL419" s="7"/>
      <c r="AM419" s="7"/>
      <c r="AN419" s="7"/>
      <c r="AO419" s="7"/>
      <c r="AP419" s="7"/>
    </row>
    <row r="420">
      <c r="A420" s="978" t="s">
        <v>11269</v>
      </c>
      <c r="B420" s="386" t="s">
        <v>11257</v>
      </c>
      <c r="C420" s="386" t="s">
        <v>8847</v>
      </c>
      <c r="D420" s="978" t="s">
        <v>11270</v>
      </c>
      <c r="E420" s="277" t="s">
        <v>11271</v>
      </c>
      <c r="F420" s="45"/>
      <c r="G420" s="45"/>
      <c r="H420" s="45"/>
      <c r="I420" s="45"/>
      <c r="J420" s="45"/>
      <c r="K420" s="1708"/>
      <c r="L420" s="45"/>
      <c r="M420" s="277" t="s">
        <v>96</v>
      </c>
      <c r="N420" s="45"/>
      <c r="O420" s="45"/>
      <c r="P420" s="45"/>
      <c r="Q420" s="45"/>
      <c r="R420" s="45"/>
      <c r="S420" s="95"/>
      <c r="T420" s="254"/>
      <c r="U420" s="254"/>
      <c r="V420" s="254"/>
      <c r="W420" s="254"/>
      <c r="X420" s="254"/>
      <c r="Y420" s="254"/>
      <c r="Z420" s="254"/>
      <c r="AA420" s="254"/>
      <c r="AB420" s="254"/>
      <c r="AC420" s="254"/>
      <c r="AD420" s="254"/>
      <c r="AE420" s="254"/>
      <c r="AF420" s="254"/>
      <c r="AG420" s="254"/>
      <c r="AH420" s="7"/>
      <c r="AI420" s="7"/>
      <c r="AJ420" s="7"/>
      <c r="AK420" s="7"/>
      <c r="AL420" s="7"/>
      <c r="AM420" s="7"/>
      <c r="AN420" s="7"/>
      <c r="AO420" s="7"/>
      <c r="AP420" s="7"/>
    </row>
    <row r="421">
      <c r="A421" s="978" t="s">
        <v>11272</v>
      </c>
      <c r="B421" s="386" t="s">
        <v>11257</v>
      </c>
      <c r="C421" s="386" t="s">
        <v>8850</v>
      </c>
      <c r="D421" s="978" t="s">
        <v>11273</v>
      </c>
      <c r="E421" s="277" t="s">
        <v>11274</v>
      </c>
      <c r="F421" s="45"/>
      <c r="G421" s="45"/>
      <c r="H421" s="45"/>
      <c r="I421" s="45"/>
      <c r="J421" s="45"/>
      <c r="K421" s="1708"/>
      <c r="L421" s="45"/>
      <c r="M421" s="277" t="s">
        <v>96</v>
      </c>
      <c r="N421" s="45"/>
      <c r="O421" s="45"/>
      <c r="P421" s="45"/>
      <c r="Q421" s="45"/>
      <c r="R421" s="45"/>
      <c r="S421" s="95"/>
      <c r="T421" s="254"/>
      <c r="U421" s="254"/>
      <c r="V421" s="254"/>
      <c r="W421" s="254"/>
      <c r="X421" s="254"/>
      <c r="Y421" s="254"/>
      <c r="Z421" s="254"/>
      <c r="AA421" s="254"/>
      <c r="AB421" s="254"/>
      <c r="AC421" s="254"/>
      <c r="AD421" s="254"/>
      <c r="AE421" s="254"/>
      <c r="AF421" s="254"/>
      <c r="AG421" s="254"/>
      <c r="AH421" s="7"/>
      <c r="AI421" s="7"/>
      <c r="AJ421" s="7"/>
      <c r="AK421" s="7"/>
      <c r="AL421" s="7"/>
      <c r="AM421" s="7"/>
      <c r="AN421" s="7"/>
      <c r="AO421" s="7"/>
      <c r="AP421" s="7"/>
    </row>
    <row r="422">
      <c r="A422" s="978" t="s">
        <v>11275</v>
      </c>
      <c r="B422" s="386" t="s">
        <v>11276</v>
      </c>
      <c r="C422" s="386" t="s">
        <v>8833</v>
      </c>
      <c r="D422" s="978" t="s">
        <v>11277</v>
      </c>
      <c r="E422" s="277" t="s">
        <v>11278</v>
      </c>
      <c r="F422" s="45"/>
      <c r="G422" s="45"/>
      <c r="H422" s="45"/>
      <c r="I422" s="45"/>
      <c r="J422" s="45"/>
      <c r="K422" s="1708"/>
      <c r="L422" s="45"/>
      <c r="M422" s="277" t="s">
        <v>96</v>
      </c>
      <c r="N422" s="45"/>
      <c r="O422" s="45"/>
      <c r="P422" s="45"/>
      <c r="Q422" s="45"/>
      <c r="R422" s="45"/>
      <c r="S422" s="95"/>
      <c r="T422" s="254"/>
      <c r="U422" s="254"/>
      <c r="V422" s="254"/>
      <c r="W422" s="254"/>
      <c r="X422" s="254"/>
      <c r="Y422" s="254"/>
      <c r="Z422" s="254"/>
      <c r="AA422" s="254"/>
      <c r="AB422" s="254"/>
      <c r="AC422" s="254"/>
      <c r="AD422" s="254"/>
      <c r="AE422" s="254"/>
      <c r="AF422" s="254"/>
      <c r="AG422" s="254"/>
      <c r="AH422" s="7"/>
      <c r="AI422" s="7"/>
      <c r="AJ422" s="7"/>
      <c r="AK422" s="7"/>
      <c r="AL422" s="7"/>
      <c r="AM422" s="7"/>
      <c r="AN422" s="7"/>
      <c r="AO422" s="7"/>
      <c r="AP422" s="7"/>
    </row>
    <row r="423">
      <c r="A423" s="978" t="s">
        <v>11279</v>
      </c>
      <c r="B423" s="386" t="s">
        <v>11276</v>
      </c>
      <c r="C423" s="386" t="s">
        <v>8838</v>
      </c>
      <c r="D423" s="978" t="s">
        <v>11280</v>
      </c>
      <c r="E423" s="277" t="s">
        <v>11281</v>
      </c>
      <c r="F423" s="45"/>
      <c r="G423" s="45"/>
      <c r="H423" s="45"/>
      <c r="I423" s="45"/>
      <c r="J423" s="45"/>
      <c r="K423" s="1708"/>
      <c r="L423" s="45"/>
      <c r="M423" s="277" t="s">
        <v>96</v>
      </c>
      <c r="N423" s="45"/>
      <c r="O423" s="45"/>
      <c r="P423" s="45"/>
      <c r="Q423" s="45"/>
      <c r="R423" s="45"/>
      <c r="S423" s="95"/>
      <c r="T423" s="254"/>
      <c r="U423" s="254"/>
      <c r="V423" s="254"/>
      <c r="W423" s="254"/>
      <c r="X423" s="254"/>
      <c r="Y423" s="254"/>
      <c r="Z423" s="254"/>
      <c r="AA423" s="254"/>
      <c r="AB423" s="254"/>
      <c r="AC423" s="254"/>
      <c r="AD423" s="254"/>
      <c r="AE423" s="254"/>
      <c r="AF423" s="254"/>
      <c r="AG423" s="254"/>
      <c r="AH423" s="7"/>
      <c r="AI423" s="7"/>
      <c r="AJ423" s="7"/>
      <c r="AK423" s="7"/>
      <c r="AL423" s="7"/>
      <c r="AM423" s="7"/>
      <c r="AN423" s="7"/>
      <c r="AO423" s="7"/>
      <c r="AP423" s="7"/>
    </row>
    <row r="424">
      <c r="A424" s="978" t="s">
        <v>11282</v>
      </c>
      <c r="B424" s="386" t="s">
        <v>11276</v>
      </c>
      <c r="C424" s="386" t="s">
        <v>8841</v>
      </c>
      <c r="D424" s="978" t="s">
        <v>11283</v>
      </c>
      <c r="E424" s="277" t="s">
        <v>11284</v>
      </c>
      <c r="F424" s="45"/>
      <c r="G424" s="45"/>
      <c r="H424" s="45"/>
      <c r="I424" s="45"/>
      <c r="J424" s="45"/>
      <c r="K424" s="1708"/>
      <c r="L424" s="45"/>
      <c r="M424" s="277" t="s">
        <v>96</v>
      </c>
      <c r="N424" s="45"/>
      <c r="O424" s="45"/>
      <c r="P424" s="45"/>
      <c r="Q424" s="45"/>
      <c r="R424" s="45"/>
      <c r="S424" s="95"/>
      <c r="T424" s="254"/>
      <c r="U424" s="254"/>
      <c r="V424" s="254"/>
      <c r="W424" s="254"/>
      <c r="X424" s="254"/>
      <c r="Y424" s="254"/>
      <c r="Z424" s="254"/>
      <c r="AA424" s="254"/>
      <c r="AB424" s="254"/>
      <c r="AC424" s="254"/>
      <c r="AD424" s="254"/>
      <c r="AE424" s="254"/>
      <c r="AF424" s="254"/>
      <c r="AG424" s="254"/>
      <c r="AH424" s="7"/>
      <c r="AI424" s="7"/>
      <c r="AJ424" s="7"/>
      <c r="AK424" s="7"/>
      <c r="AL424" s="7"/>
      <c r="AM424" s="7"/>
      <c r="AN424" s="7"/>
      <c r="AO424" s="7"/>
      <c r="AP424" s="7"/>
    </row>
    <row r="425">
      <c r="A425" s="978" t="s">
        <v>11285</v>
      </c>
      <c r="B425" s="386" t="s">
        <v>11276</v>
      </c>
      <c r="C425" s="386" t="s">
        <v>8844</v>
      </c>
      <c r="D425" s="978" t="s">
        <v>11286</v>
      </c>
      <c r="E425" s="277" t="s">
        <v>11287</v>
      </c>
      <c r="F425" s="45"/>
      <c r="G425" s="45"/>
      <c r="H425" s="45"/>
      <c r="I425" s="45"/>
      <c r="J425" s="45"/>
      <c r="K425" s="1708"/>
      <c r="L425" s="45"/>
      <c r="M425" s="277" t="s">
        <v>96</v>
      </c>
      <c r="N425" s="45"/>
      <c r="O425" s="45"/>
      <c r="P425" s="45"/>
      <c r="Q425" s="45"/>
      <c r="R425" s="45"/>
      <c r="S425" s="95"/>
      <c r="T425" s="254"/>
      <c r="U425" s="254"/>
      <c r="V425" s="254"/>
      <c r="W425" s="254"/>
      <c r="X425" s="254"/>
      <c r="Y425" s="254"/>
      <c r="Z425" s="254"/>
      <c r="AA425" s="254"/>
      <c r="AB425" s="254"/>
      <c r="AC425" s="254"/>
      <c r="AD425" s="254"/>
      <c r="AE425" s="254"/>
      <c r="AF425" s="254"/>
      <c r="AG425" s="254"/>
      <c r="AH425" s="7"/>
      <c r="AI425" s="7"/>
      <c r="AJ425" s="7"/>
      <c r="AK425" s="7"/>
      <c r="AL425" s="7"/>
      <c r="AM425" s="7"/>
      <c r="AN425" s="7"/>
      <c r="AO425" s="7"/>
      <c r="AP425" s="7"/>
    </row>
    <row r="426">
      <c r="A426" s="978" t="s">
        <v>11288</v>
      </c>
      <c r="B426" s="386" t="s">
        <v>11276</v>
      </c>
      <c r="C426" s="386" t="s">
        <v>8847</v>
      </c>
      <c r="D426" s="978" t="s">
        <v>11289</v>
      </c>
      <c r="E426" s="277" t="s">
        <v>11290</v>
      </c>
      <c r="F426" s="45"/>
      <c r="G426" s="45"/>
      <c r="H426" s="45"/>
      <c r="I426" s="45"/>
      <c r="J426" s="45"/>
      <c r="K426" s="1708"/>
      <c r="L426" s="45"/>
      <c r="M426" s="277" t="s">
        <v>96</v>
      </c>
      <c r="N426" s="45"/>
      <c r="O426" s="45"/>
      <c r="P426" s="45"/>
      <c r="Q426" s="45"/>
      <c r="R426" s="45"/>
      <c r="S426" s="95"/>
      <c r="T426" s="254"/>
      <c r="U426" s="254"/>
      <c r="V426" s="254"/>
      <c r="W426" s="254"/>
      <c r="X426" s="254"/>
      <c r="Y426" s="254"/>
      <c r="Z426" s="254"/>
      <c r="AA426" s="254"/>
      <c r="AB426" s="254"/>
      <c r="AC426" s="254"/>
      <c r="AD426" s="254"/>
      <c r="AE426" s="254"/>
      <c r="AF426" s="254"/>
      <c r="AG426" s="254"/>
      <c r="AH426" s="7"/>
      <c r="AI426" s="7"/>
      <c r="AJ426" s="7"/>
      <c r="AK426" s="7"/>
      <c r="AL426" s="7"/>
      <c r="AM426" s="7"/>
      <c r="AN426" s="7"/>
      <c r="AO426" s="7"/>
      <c r="AP426" s="7"/>
    </row>
    <row r="427">
      <c r="A427" s="978" t="s">
        <v>11291</v>
      </c>
      <c r="B427" s="386" t="s">
        <v>11276</v>
      </c>
      <c r="C427" s="386" t="s">
        <v>8850</v>
      </c>
      <c r="D427" s="978" t="s">
        <v>11292</v>
      </c>
      <c r="E427" s="277" t="s">
        <v>11293</v>
      </c>
      <c r="F427" s="45"/>
      <c r="G427" s="45"/>
      <c r="H427" s="45"/>
      <c r="I427" s="45"/>
      <c r="J427" s="45"/>
      <c r="K427" s="1708"/>
      <c r="L427" s="45"/>
      <c r="M427" s="277" t="s">
        <v>96</v>
      </c>
      <c r="N427" s="45"/>
      <c r="O427" s="45"/>
      <c r="P427" s="45"/>
      <c r="Q427" s="45"/>
      <c r="R427" s="45"/>
      <c r="S427" s="95"/>
      <c r="T427" s="254"/>
      <c r="U427" s="254"/>
      <c r="V427" s="254"/>
      <c r="W427" s="254"/>
      <c r="X427" s="254"/>
      <c r="Y427" s="254"/>
      <c r="Z427" s="254"/>
      <c r="AA427" s="254"/>
      <c r="AB427" s="254"/>
      <c r="AC427" s="254"/>
      <c r="AD427" s="254"/>
      <c r="AE427" s="254"/>
      <c r="AF427" s="254"/>
      <c r="AG427" s="254"/>
      <c r="AH427" s="7"/>
      <c r="AI427" s="7"/>
      <c r="AJ427" s="7"/>
      <c r="AK427" s="7"/>
      <c r="AL427" s="7"/>
      <c r="AM427" s="7"/>
      <c r="AN427" s="7"/>
      <c r="AO427" s="7"/>
      <c r="AP427" s="7"/>
    </row>
    <row r="428">
      <c r="A428" s="978" t="s">
        <v>11294</v>
      </c>
      <c r="B428" s="386" t="s">
        <v>11295</v>
      </c>
      <c r="C428" s="386" t="s">
        <v>8833</v>
      </c>
      <c r="D428" s="978" t="s">
        <v>11296</v>
      </c>
      <c r="E428" s="277" t="s">
        <v>11297</v>
      </c>
      <c r="F428" s="45"/>
      <c r="G428" s="45"/>
      <c r="H428" s="45"/>
      <c r="I428" s="45"/>
      <c r="J428" s="45"/>
      <c r="K428" s="1708"/>
      <c r="L428" s="45"/>
      <c r="M428" s="277" t="s">
        <v>96</v>
      </c>
      <c r="N428" s="45"/>
      <c r="O428" s="45"/>
      <c r="P428" s="45"/>
      <c r="Q428" s="45"/>
      <c r="R428" s="45"/>
      <c r="S428" s="95"/>
      <c r="T428" s="254"/>
      <c r="U428" s="254"/>
      <c r="V428" s="254"/>
      <c r="W428" s="254"/>
      <c r="X428" s="254"/>
      <c r="Y428" s="254"/>
      <c r="Z428" s="254"/>
      <c r="AA428" s="254"/>
      <c r="AB428" s="254"/>
      <c r="AC428" s="254"/>
      <c r="AD428" s="254"/>
      <c r="AE428" s="254"/>
      <c r="AF428" s="254"/>
      <c r="AG428" s="254"/>
      <c r="AH428" s="7"/>
      <c r="AI428" s="7"/>
      <c r="AJ428" s="7"/>
      <c r="AK428" s="7"/>
      <c r="AL428" s="7"/>
      <c r="AM428" s="7"/>
      <c r="AN428" s="7"/>
      <c r="AO428" s="7"/>
      <c r="AP428" s="7"/>
    </row>
    <row r="429">
      <c r="A429" s="978" t="s">
        <v>11298</v>
      </c>
      <c r="B429" s="386" t="s">
        <v>11295</v>
      </c>
      <c r="C429" s="386" t="s">
        <v>8838</v>
      </c>
      <c r="D429" s="978" t="s">
        <v>11299</v>
      </c>
      <c r="E429" s="277" t="s">
        <v>11300</v>
      </c>
      <c r="F429" s="45"/>
      <c r="G429" s="45"/>
      <c r="H429" s="45"/>
      <c r="I429" s="45"/>
      <c r="J429" s="45"/>
      <c r="K429" s="1708"/>
      <c r="L429" s="45"/>
      <c r="M429" s="277" t="s">
        <v>96</v>
      </c>
      <c r="N429" s="45"/>
      <c r="O429" s="45"/>
      <c r="P429" s="45"/>
      <c r="Q429" s="45"/>
      <c r="R429" s="45"/>
      <c r="S429" s="95"/>
      <c r="T429" s="254"/>
      <c r="U429" s="254"/>
      <c r="V429" s="254"/>
      <c r="W429" s="254"/>
      <c r="X429" s="254"/>
      <c r="Y429" s="254"/>
      <c r="Z429" s="254"/>
      <c r="AA429" s="254"/>
      <c r="AB429" s="254"/>
      <c r="AC429" s="254"/>
      <c r="AD429" s="254"/>
      <c r="AE429" s="254"/>
      <c r="AF429" s="254"/>
      <c r="AG429" s="254"/>
      <c r="AH429" s="7"/>
      <c r="AI429" s="7"/>
      <c r="AJ429" s="7"/>
      <c r="AK429" s="7"/>
      <c r="AL429" s="7"/>
      <c r="AM429" s="7"/>
      <c r="AN429" s="7"/>
      <c r="AO429" s="7"/>
      <c r="AP429" s="7"/>
    </row>
    <row r="430">
      <c r="A430" s="978" t="s">
        <v>11301</v>
      </c>
      <c r="B430" s="386" t="s">
        <v>11295</v>
      </c>
      <c r="C430" s="386" t="s">
        <v>8841</v>
      </c>
      <c r="D430" s="978" t="s">
        <v>11302</v>
      </c>
      <c r="E430" s="277" t="s">
        <v>11303</v>
      </c>
      <c r="F430" s="45"/>
      <c r="G430" s="45"/>
      <c r="H430" s="45"/>
      <c r="I430" s="45"/>
      <c r="J430" s="45"/>
      <c r="K430" s="1708"/>
      <c r="L430" s="45"/>
      <c r="M430" s="277" t="s">
        <v>96</v>
      </c>
      <c r="N430" s="45"/>
      <c r="O430" s="45"/>
      <c r="P430" s="45"/>
      <c r="Q430" s="45"/>
      <c r="R430" s="45"/>
      <c r="S430" s="95"/>
      <c r="T430" s="254"/>
      <c r="U430" s="254"/>
      <c r="V430" s="254"/>
      <c r="W430" s="254"/>
      <c r="X430" s="254"/>
      <c r="Y430" s="254"/>
      <c r="Z430" s="254"/>
      <c r="AA430" s="254"/>
      <c r="AB430" s="254"/>
      <c r="AC430" s="254"/>
      <c r="AD430" s="254"/>
      <c r="AE430" s="254"/>
      <c r="AF430" s="254"/>
      <c r="AG430" s="254"/>
      <c r="AH430" s="7"/>
      <c r="AI430" s="7"/>
      <c r="AJ430" s="7"/>
      <c r="AK430" s="7"/>
      <c r="AL430" s="7"/>
      <c r="AM430" s="7"/>
      <c r="AN430" s="7"/>
      <c r="AO430" s="7"/>
      <c r="AP430" s="7"/>
    </row>
    <row r="431">
      <c r="A431" s="978" t="s">
        <v>11304</v>
      </c>
      <c r="B431" s="386" t="s">
        <v>11295</v>
      </c>
      <c r="C431" s="386" t="s">
        <v>8844</v>
      </c>
      <c r="D431" s="978" t="s">
        <v>11305</v>
      </c>
      <c r="E431" s="277" t="s">
        <v>11306</v>
      </c>
      <c r="F431" s="45"/>
      <c r="G431" s="45"/>
      <c r="H431" s="45"/>
      <c r="I431" s="45"/>
      <c r="J431" s="45"/>
      <c r="K431" s="1708"/>
      <c r="L431" s="45"/>
      <c r="M431" s="277" t="s">
        <v>96</v>
      </c>
      <c r="N431" s="45"/>
      <c r="O431" s="45"/>
      <c r="P431" s="45"/>
      <c r="Q431" s="45"/>
      <c r="R431" s="45"/>
      <c r="S431" s="95"/>
      <c r="T431" s="254"/>
      <c r="U431" s="254"/>
      <c r="V431" s="254"/>
      <c r="W431" s="254"/>
      <c r="X431" s="254"/>
      <c r="Y431" s="254"/>
      <c r="Z431" s="254"/>
      <c r="AA431" s="254"/>
      <c r="AB431" s="254"/>
      <c r="AC431" s="254"/>
      <c r="AD431" s="254"/>
      <c r="AE431" s="254"/>
      <c r="AF431" s="254"/>
      <c r="AG431" s="254"/>
      <c r="AH431" s="7"/>
      <c r="AI431" s="7"/>
      <c r="AJ431" s="7"/>
      <c r="AK431" s="7"/>
      <c r="AL431" s="7"/>
      <c r="AM431" s="7"/>
      <c r="AN431" s="7"/>
      <c r="AO431" s="7"/>
      <c r="AP431" s="7"/>
    </row>
    <row r="432">
      <c r="A432" s="978" t="s">
        <v>11307</v>
      </c>
      <c r="B432" s="386" t="s">
        <v>11295</v>
      </c>
      <c r="C432" s="386" t="s">
        <v>8847</v>
      </c>
      <c r="D432" s="978" t="s">
        <v>11308</v>
      </c>
      <c r="E432" s="277" t="s">
        <v>11309</v>
      </c>
      <c r="F432" s="45"/>
      <c r="G432" s="45"/>
      <c r="H432" s="45"/>
      <c r="I432" s="45"/>
      <c r="J432" s="45"/>
      <c r="K432" s="1708"/>
      <c r="L432" s="45"/>
      <c r="M432" s="277" t="s">
        <v>96</v>
      </c>
      <c r="N432" s="45"/>
      <c r="O432" s="45"/>
      <c r="P432" s="45"/>
      <c r="Q432" s="45"/>
      <c r="R432" s="45"/>
      <c r="S432" s="95"/>
      <c r="T432" s="254"/>
      <c r="U432" s="254"/>
      <c r="V432" s="254"/>
      <c r="W432" s="254"/>
      <c r="X432" s="254"/>
      <c r="Y432" s="254"/>
      <c r="Z432" s="254"/>
      <c r="AA432" s="254"/>
      <c r="AB432" s="254"/>
      <c r="AC432" s="254"/>
      <c r="AD432" s="254"/>
      <c r="AE432" s="254"/>
      <c r="AF432" s="254"/>
      <c r="AG432" s="254"/>
      <c r="AH432" s="7"/>
      <c r="AI432" s="7"/>
      <c r="AJ432" s="7"/>
      <c r="AK432" s="7"/>
      <c r="AL432" s="7"/>
      <c r="AM432" s="7"/>
      <c r="AN432" s="7"/>
      <c r="AO432" s="7"/>
      <c r="AP432" s="7"/>
    </row>
    <row r="433">
      <c r="A433" s="978" t="s">
        <v>11310</v>
      </c>
      <c r="B433" s="386" t="s">
        <v>11295</v>
      </c>
      <c r="C433" s="386" t="s">
        <v>8850</v>
      </c>
      <c r="D433" s="978" t="s">
        <v>11311</v>
      </c>
      <c r="E433" s="277" t="s">
        <v>11312</v>
      </c>
      <c r="F433" s="45"/>
      <c r="G433" s="45"/>
      <c r="H433" s="45"/>
      <c r="I433" s="45"/>
      <c r="J433" s="45"/>
      <c r="K433" s="1708"/>
      <c r="L433" s="45"/>
      <c r="M433" s="277" t="s">
        <v>96</v>
      </c>
      <c r="N433" s="45"/>
      <c r="O433" s="45"/>
      <c r="P433" s="45"/>
      <c r="Q433" s="45"/>
      <c r="R433" s="45"/>
      <c r="S433" s="95"/>
      <c r="T433" s="254"/>
      <c r="U433" s="254"/>
      <c r="V433" s="254"/>
      <c r="W433" s="254"/>
      <c r="X433" s="254"/>
      <c r="Y433" s="254"/>
      <c r="Z433" s="254"/>
      <c r="AA433" s="254"/>
      <c r="AB433" s="254"/>
      <c r="AC433" s="254"/>
      <c r="AD433" s="254"/>
      <c r="AE433" s="254"/>
      <c r="AF433" s="254"/>
      <c r="AG433" s="254"/>
      <c r="AH433" s="7"/>
      <c r="AI433" s="7"/>
      <c r="AJ433" s="7"/>
      <c r="AK433" s="7"/>
      <c r="AL433" s="7"/>
      <c r="AM433" s="7"/>
      <c r="AN433" s="7"/>
      <c r="AO433" s="7"/>
      <c r="AP433" s="7"/>
    </row>
    <row r="434">
      <c r="A434" s="978" t="s">
        <v>11313</v>
      </c>
      <c r="B434" s="386" t="s">
        <v>11314</v>
      </c>
      <c r="C434" s="386" t="s">
        <v>8833</v>
      </c>
      <c r="D434" s="978" t="s">
        <v>11315</v>
      </c>
      <c r="E434" s="277" t="s">
        <v>11316</v>
      </c>
      <c r="F434" s="45"/>
      <c r="G434" s="45"/>
      <c r="H434" s="45"/>
      <c r="I434" s="45"/>
      <c r="J434" s="45"/>
      <c r="K434" s="1708"/>
      <c r="L434" s="45"/>
      <c r="M434" s="277" t="s">
        <v>96</v>
      </c>
      <c r="N434" s="45"/>
      <c r="O434" s="45"/>
      <c r="P434" s="45"/>
      <c r="Q434" s="45"/>
      <c r="R434" s="45"/>
      <c r="S434" s="95"/>
      <c r="T434" s="254"/>
      <c r="U434" s="254"/>
      <c r="V434" s="254"/>
      <c r="W434" s="254"/>
      <c r="X434" s="254"/>
      <c r="Y434" s="254"/>
      <c r="Z434" s="254"/>
      <c r="AA434" s="254"/>
      <c r="AB434" s="254"/>
      <c r="AC434" s="254"/>
      <c r="AD434" s="254"/>
      <c r="AE434" s="254"/>
      <c r="AF434" s="254"/>
      <c r="AG434" s="254"/>
      <c r="AH434" s="7"/>
      <c r="AI434" s="7"/>
      <c r="AJ434" s="7"/>
      <c r="AK434" s="7"/>
      <c r="AL434" s="7"/>
      <c r="AM434" s="7"/>
      <c r="AN434" s="7"/>
      <c r="AO434" s="7"/>
      <c r="AP434" s="7"/>
    </row>
    <row r="435">
      <c r="A435" s="978" t="s">
        <v>11317</v>
      </c>
      <c r="B435" s="386" t="s">
        <v>11314</v>
      </c>
      <c r="C435" s="386" t="s">
        <v>8838</v>
      </c>
      <c r="D435" s="978" t="s">
        <v>11318</v>
      </c>
      <c r="E435" s="277" t="s">
        <v>11319</v>
      </c>
      <c r="F435" s="45"/>
      <c r="G435" s="45"/>
      <c r="H435" s="45"/>
      <c r="I435" s="45"/>
      <c r="J435" s="45"/>
      <c r="K435" s="1708"/>
      <c r="L435" s="45"/>
      <c r="M435" s="277" t="s">
        <v>96</v>
      </c>
      <c r="N435" s="45"/>
      <c r="O435" s="45"/>
      <c r="P435" s="45"/>
      <c r="Q435" s="45"/>
      <c r="R435" s="45"/>
      <c r="S435" s="95"/>
      <c r="T435" s="254"/>
      <c r="U435" s="254"/>
      <c r="V435" s="254"/>
      <c r="W435" s="254"/>
      <c r="X435" s="254"/>
      <c r="Y435" s="254"/>
      <c r="Z435" s="254"/>
      <c r="AA435" s="254"/>
      <c r="AB435" s="254"/>
      <c r="AC435" s="254"/>
      <c r="AD435" s="254"/>
      <c r="AE435" s="254"/>
      <c r="AF435" s="254"/>
      <c r="AG435" s="254"/>
      <c r="AH435" s="7"/>
      <c r="AI435" s="7"/>
      <c r="AJ435" s="7"/>
      <c r="AK435" s="7"/>
      <c r="AL435" s="7"/>
      <c r="AM435" s="7"/>
      <c r="AN435" s="7"/>
      <c r="AO435" s="7"/>
      <c r="AP435" s="7"/>
    </row>
    <row r="436">
      <c r="A436" s="978" t="s">
        <v>11320</v>
      </c>
      <c r="B436" s="386" t="s">
        <v>11314</v>
      </c>
      <c r="C436" s="386" t="s">
        <v>8841</v>
      </c>
      <c r="D436" s="978" t="s">
        <v>11321</v>
      </c>
      <c r="E436" s="277" t="s">
        <v>11322</v>
      </c>
      <c r="F436" s="45"/>
      <c r="G436" s="45"/>
      <c r="H436" s="45"/>
      <c r="I436" s="45"/>
      <c r="J436" s="45"/>
      <c r="K436" s="1708"/>
      <c r="L436" s="45"/>
      <c r="M436" s="277" t="s">
        <v>96</v>
      </c>
      <c r="N436" s="45"/>
      <c r="O436" s="45"/>
      <c r="P436" s="45"/>
      <c r="Q436" s="45"/>
      <c r="R436" s="45"/>
      <c r="S436" s="95"/>
      <c r="T436" s="254"/>
      <c r="U436" s="254"/>
      <c r="V436" s="254"/>
      <c r="W436" s="254"/>
      <c r="X436" s="254"/>
      <c r="Y436" s="254"/>
      <c r="Z436" s="254"/>
      <c r="AA436" s="254"/>
      <c r="AB436" s="254"/>
      <c r="AC436" s="254"/>
      <c r="AD436" s="254"/>
      <c r="AE436" s="254"/>
      <c r="AF436" s="254"/>
      <c r="AG436" s="254"/>
      <c r="AH436" s="7"/>
      <c r="AI436" s="7"/>
      <c r="AJ436" s="7"/>
      <c r="AK436" s="7"/>
      <c r="AL436" s="7"/>
      <c r="AM436" s="7"/>
      <c r="AN436" s="7"/>
      <c r="AO436" s="7"/>
      <c r="AP436" s="7"/>
    </row>
    <row r="437">
      <c r="A437" s="978" t="s">
        <v>11323</v>
      </c>
      <c r="B437" s="386" t="s">
        <v>11314</v>
      </c>
      <c r="C437" s="386" t="s">
        <v>8844</v>
      </c>
      <c r="D437" s="978" t="s">
        <v>11324</v>
      </c>
      <c r="E437" s="277" t="s">
        <v>11325</v>
      </c>
      <c r="F437" s="45"/>
      <c r="G437" s="45"/>
      <c r="H437" s="45"/>
      <c r="I437" s="45"/>
      <c r="J437" s="45"/>
      <c r="K437" s="1708"/>
      <c r="L437" s="45"/>
      <c r="M437" s="277" t="s">
        <v>96</v>
      </c>
      <c r="N437" s="45"/>
      <c r="O437" s="45"/>
      <c r="P437" s="45"/>
      <c r="Q437" s="45"/>
      <c r="R437" s="45"/>
      <c r="S437" s="95"/>
      <c r="T437" s="254"/>
      <c r="U437" s="254"/>
      <c r="V437" s="254"/>
      <c r="W437" s="254"/>
      <c r="X437" s="254"/>
      <c r="Y437" s="254"/>
      <c r="Z437" s="254"/>
      <c r="AA437" s="254"/>
      <c r="AB437" s="254"/>
      <c r="AC437" s="254"/>
      <c r="AD437" s="254"/>
      <c r="AE437" s="254"/>
      <c r="AF437" s="254"/>
      <c r="AG437" s="254"/>
      <c r="AH437" s="7"/>
      <c r="AI437" s="7"/>
      <c r="AJ437" s="7"/>
      <c r="AK437" s="7"/>
      <c r="AL437" s="7"/>
      <c r="AM437" s="7"/>
      <c r="AN437" s="7"/>
      <c r="AO437" s="7"/>
      <c r="AP437" s="7"/>
    </row>
    <row r="438">
      <c r="A438" s="978" t="s">
        <v>11326</v>
      </c>
      <c r="B438" s="386" t="s">
        <v>11314</v>
      </c>
      <c r="C438" s="386" t="s">
        <v>8847</v>
      </c>
      <c r="D438" s="978" t="s">
        <v>11327</v>
      </c>
      <c r="E438" s="277" t="s">
        <v>11328</v>
      </c>
      <c r="F438" s="45"/>
      <c r="G438" s="45"/>
      <c r="H438" s="45"/>
      <c r="I438" s="45"/>
      <c r="J438" s="45"/>
      <c r="K438" s="1708"/>
      <c r="L438" s="45"/>
      <c r="M438" s="277" t="s">
        <v>96</v>
      </c>
      <c r="N438" s="45"/>
      <c r="O438" s="45"/>
      <c r="P438" s="45"/>
      <c r="Q438" s="45"/>
      <c r="R438" s="45"/>
      <c r="S438" s="95"/>
      <c r="T438" s="254"/>
      <c r="U438" s="254"/>
      <c r="V438" s="254"/>
      <c r="W438" s="254"/>
      <c r="X438" s="254"/>
      <c r="Y438" s="254"/>
      <c r="Z438" s="254"/>
      <c r="AA438" s="254"/>
      <c r="AB438" s="254"/>
      <c r="AC438" s="254"/>
      <c r="AD438" s="254"/>
      <c r="AE438" s="254"/>
      <c r="AF438" s="254"/>
      <c r="AG438" s="254"/>
      <c r="AH438" s="7"/>
      <c r="AI438" s="7"/>
      <c r="AJ438" s="7"/>
      <c r="AK438" s="7"/>
      <c r="AL438" s="7"/>
      <c r="AM438" s="7"/>
      <c r="AN438" s="7"/>
      <c r="AO438" s="7"/>
      <c r="AP438" s="7"/>
    </row>
    <row r="439">
      <c r="A439" s="978" t="s">
        <v>11329</v>
      </c>
      <c r="B439" s="386" t="s">
        <v>11314</v>
      </c>
      <c r="C439" s="386" t="s">
        <v>8850</v>
      </c>
      <c r="D439" s="978" t="s">
        <v>11330</v>
      </c>
      <c r="E439" s="277" t="s">
        <v>11331</v>
      </c>
      <c r="F439" s="45"/>
      <c r="G439" s="45"/>
      <c r="H439" s="45"/>
      <c r="I439" s="45"/>
      <c r="J439" s="45"/>
      <c r="K439" s="1708"/>
      <c r="L439" s="45"/>
      <c r="M439" s="277" t="s">
        <v>96</v>
      </c>
      <c r="N439" s="45"/>
      <c r="O439" s="45"/>
      <c r="P439" s="45"/>
      <c r="Q439" s="45"/>
      <c r="R439" s="45"/>
      <c r="S439" s="95"/>
      <c r="T439" s="254"/>
      <c r="U439" s="254"/>
      <c r="V439" s="254"/>
      <c r="W439" s="254"/>
      <c r="X439" s="254"/>
      <c r="Y439" s="254"/>
      <c r="Z439" s="254"/>
      <c r="AA439" s="254"/>
      <c r="AB439" s="254"/>
      <c r="AC439" s="254"/>
      <c r="AD439" s="254"/>
      <c r="AE439" s="254"/>
      <c r="AF439" s="254"/>
      <c r="AG439" s="254"/>
      <c r="AH439" s="7"/>
      <c r="AI439" s="7"/>
      <c r="AJ439" s="7"/>
      <c r="AK439" s="7"/>
      <c r="AL439" s="7"/>
      <c r="AM439" s="7"/>
      <c r="AN439" s="7"/>
      <c r="AO439" s="7"/>
      <c r="AP439" s="7"/>
    </row>
    <row r="440">
      <c r="A440" s="978" t="s">
        <v>11332</v>
      </c>
      <c r="B440" s="386" t="s">
        <v>11333</v>
      </c>
      <c r="C440" s="386" t="s">
        <v>8833</v>
      </c>
      <c r="D440" s="978" t="s">
        <v>11334</v>
      </c>
      <c r="E440" s="277" t="s">
        <v>11335</v>
      </c>
      <c r="F440" s="45"/>
      <c r="G440" s="45"/>
      <c r="H440" s="45"/>
      <c r="I440" s="45"/>
      <c r="J440" s="45"/>
      <c r="K440" s="1708"/>
      <c r="L440" s="45"/>
      <c r="M440" s="277" t="s">
        <v>96</v>
      </c>
      <c r="N440" s="45"/>
      <c r="O440" s="45"/>
      <c r="P440" s="45"/>
      <c r="Q440" s="45"/>
      <c r="R440" s="45"/>
      <c r="S440" s="95"/>
      <c r="T440" s="254"/>
      <c r="U440" s="254"/>
      <c r="V440" s="254"/>
      <c r="W440" s="254"/>
      <c r="X440" s="254"/>
      <c r="Y440" s="254"/>
      <c r="Z440" s="254"/>
      <c r="AA440" s="254"/>
      <c r="AB440" s="254"/>
      <c r="AC440" s="254"/>
      <c r="AD440" s="254"/>
      <c r="AE440" s="254"/>
      <c r="AF440" s="254"/>
      <c r="AG440" s="254"/>
      <c r="AH440" s="7"/>
      <c r="AI440" s="7"/>
      <c r="AJ440" s="7"/>
      <c r="AK440" s="7"/>
      <c r="AL440" s="7"/>
      <c r="AM440" s="7"/>
      <c r="AN440" s="7"/>
      <c r="AO440" s="7"/>
      <c r="AP440" s="7"/>
    </row>
    <row r="441">
      <c r="A441" s="978" t="s">
        <v>11336</v>
      </c>
      <c r="B441" s="386" t="s">
        <v>11333</v>
      </c>
      <c r="C441" s="386" t="s">
        <v>8838</v>
      </c>
      <c r="D441" s="978" t="s">
        <v>11337</v>
      </c>
      <c r="E441" s="277" t="s">
        <v>11338</v>
      </c>
      <c r="F441" s="45"/>
      <c r="G441" s="45"/>
      <c r="H441" s="45"/>
      <c r="I441" s="45"/>
      <c r="J441" s="45"/>
      <c r="K441" s="1708"/>
      <c r="L441" s="45"/>
      <c r="M441" s="277" t="s">
        <v>96</v>
      </c>
      <c r="N441" s="45"/>
      <c r="O441" s="45"/>
      <c r="P441" s="45"/>
      <c r="Q441" s="45"/>
      <c r="R441" s="45"/>
      <c r="S441" s="95"/>
      <c r="T441" s="254"/>
      <c r="U441" s="254"/>
      <c r="V441" s="254"/>
      <c r="W441" s="254"/>
      <c r="X441" s="254"/>
      <c r="Y441" s="254"/>
      <c r="Z441" s="254"/>
      <c r="AA441" s="254"/>
      <c r="AB441" s="254"/>
      <c r="AC441" s="254"/>
      <c r="AD441" s="254"/>
      <c r="AE441" s="254"/>
      <c r="AF441" s="254"/>
      <c r="AG441" s="254"/>
      <c r="AH441" s="7"/>
      <c r="AI441" s="7"/>
      <c r="AJ441" s="7"/>
      <c r="AK441" s="7"/>
      <c r="AL441" s="7"/>
      <c r="AM441" s="7"/>
      <c r="AN441" s="7"/>
      <c r="AO441" s="7"/>
      <c r="AP441" s="7"/>
    </row>
    <row r="442">
      <c r="A442" s="978" t="s">
        <v>11339</v>
      </c>
      <c r="B442" s="386" t="s">
        <v>11333</v>
      </c>
      <c r="C442" s="386" t="s">
        <v>8841</v>
      </c>
      <c r="D442" s="978" t="s">
        <v>11340</v>
      </c>
      <c r="E442" s="277" t="s">
        <v>11341</v>
      </c>
      <c r="F442" s="45"/>
      <c r="G442" s="45"/>
      <c r="H442" s="45"/>
      <c r="I442" s="45"/>
      <c r="J442" s="45"/>
      <c r="K442" s="1708"/>
      <c r="L442" s="45"/>
      <c r="M442" s="277" t="s">
        <v>96</v>
      </c>
      <c r="N442" s="45"/>
      <c r="O442" s="45"/>
      <c r="P442" s="45"/>
      <c r="Q442" s="45"/>
      <c r="R442" s="45"/>
      <c r="S442" s="95"/>
      <c r="T442" s="254"/>
      <c r="U442" s="254"/>
      <c r="V442" s="254"/>
      <c r="W442" s="254"/>
      <c r="X442" s="254"/>
      <c r="Y442" s="254"/>
      <c r="Z442" s="254"/>
      <c r="AA442" s="254"/>
      <c r="AB442" s="254"/>
      <c r="AC442" s="254"/>
      <c r="AD442" s="254"/>
      <c r="AE442" s="254"/>
      <c r="AF442" s="254"/>
      <c r="AG442" s="254"/>
      <c r="AH442" s="7"/>
      <c r="AI442" s="7"/>
      <c r="AJ442" s="7"/>
      <c r="AK442" s="7"/>
      <c r="AL442" s="7"/>
      <c r="AM442" s="7"/>
      <c r="AN442" s="7"/>
      <c r="AO442" s="7"/>
      <c r="AP442" s="7"/>
    </row>
    <row r="443">
      <c r="A443" s="978" t="s">
        <v>11342</v>
      </c>
      <c r="B443" s="386" t="s">
        <v>11333</v>
      </c>
      <c r="C443" s="386" t="s">
        <v>8844</v>
      </c>
      <c r="D443" s="978" t="s">
        <v>11343</v>
      </c>
      <c r="E443" s="277" t="s">
        <v>11344</v>
      </c>
      <c r="F443" s="45"/>
      <c r="G443" s="45"/>
      <c r="H443" s="45"/>
      <c r="I443" s="45"/>
      <c r="J443" s="45"/>
      <c r="K443" s="1708"/>
      <c r="L443" s="45"/>
      <c r="M443" s="277" t="s">
        <v>96</v>
      </c>
      <c r="N443" s="45"/>
      <c r="O443" s="45"/>
      <c r="P443" s="45"/>
      <c r="Q443" s="45"/>
      <c r="R443" s="45"/>
      <c r="S443" s="95"/>
      <c r="T443" s="254"/>
      <c r="U443" s="254"/>
      <c r="V443" s="254"/>
      <c r="W443" s="254"/>
      <c r="X443" s="254"/>
      <c r="Y443" s="254"/>
      <c r="Z443" s="254"/>
      <c r="AA443" s="254"/>
      <c r="AB443" s="254"/>
      <c r="AC443" s="254"/>
      <c r="AD443" s="254"/>
      <c r="AE443" s="254"/>
      <c r="AF443" s="254"/>
      <c r="AG443" s="254"/>
      <c r="AH443" s="7"/>
      <c r="AI443" s="7"/>
      <c r="AJ443" s="7"/>
      <c r="AK443" s="7"/>
      <c r="AL443" s="7"/>
      <c r="AM443" s="7"/>
      <c r="AN443" s="7"/>
      <c r="AO443" s="7"/>
      <c r="AP443" s="7"/>
    </row>
    <row r="444">
      <c r="A444" s="978" t="s">
        <v>11345</v>
      </c>
      <c r="B444" s="386" t="s">
        <v>11333</v>
      </c>
      <c r="C444" s="386" t="s">
        <v>8847</v>
      </c>
      <c r="D444" s="978" t="s">
        <v>11346</v>
      </c>
      <c r="E444" s="277" t="s">
        <v>11347</v>
      </c>
      <c r="F444" s="45"/>
      <c r="G444" s="45"/>
      <c r="H444" s="45"/>
      <c r="I444" s="45"/>
      <c r="J444" s="45"/>
      <c r="K444" s="1708"/>
      <c r="L444" s="45"/>
      <c r="M444" s="277" t="s">
        <v>96</v>
      </c>
      <c r="N444" s="45"/>
      <c r="O444" s="45"/>
      <c r="P444" s="45"/>
      <c r="Q444" s="45"/>
      <c r="R444" s="45"/>
      <c r="S444" s="95"/>
      <c r="T444" s="254"/>
      <c r="U444" s="254"/>
      <c r="V444" s="254"/>
      <c r="W444" s="254"/>
      <c r="X444" s="254"/>
      <c r="Y444" s="254"/>
      <c r="Z444" s="254"/>
      <c r="AA444" s="254"/>
      <c r="AB444" s="254"/>
      <c r="AC444" s="254"/>
      <c r="AD444" s="254"/>
      <c r="AE444" s="254"/>
      <c r="AF444" s="254"/>
      <c r="AG444" s="254"/>
      <c r="AH444" s="7"/>
      <c r="AI444" s="7"/>
      <c r="AJ444" s="7"/>
      <c r="AK444" s="7"/>
      <c r="AL444" s="7"/>
      <c r="AM444" s="7"/>
      <c r="AN444" s="7"/>
      <c r="AO444" s="7"/>
      <c r="AP444" s="7"/>
    </row>
    <row r="445">
      <c r="A445" s="978" t="s">
        <v>11348</v>
      </c>
      <c r="B445" s="386" t="s">
        <v>11333</v>
      </c>
      <c r="C445" s="386" t="s">
        <v>8850</v>
      </c>
      <c r="D445" s="978" t="s">
        <v>11349</v>
      </c>
      <c r="E445" s="277" t="s">
        <v>11350</v>
      </c>
      <c r="F445" s="45"/>
      <c r="G445" s="45"/>
      <c r="H445" s="45"/>
      <c r="I445" s="45"/>
      <c r="J445" s="45"/>
      <c r="K445" s="1708"/>
      <c r="L445" s="45"/>
      <c r="M445" s="277" t="s">
        <v>96</v>
      </c>
      <c r="N445" s="45"/>
      <c r="O445" s="45"/>
      <c r="P445" s="45"/>
      <c r="Q445" s="45"/>
      <c r="R445" s="45"/>
      <c r="S445" s="95"/>
      <c r="T445" s="254"/>
      <c r="U445" s="254"/>
      <c r="V445" s="254"/>
      <c r="W445" s="254"/>
      <c r="X445" s="254"/>
      <c r="Y445" s="254"/>
      <c r="Z445" s="254"/>
      <c r="AA445" s="254"/>
      <c r="AB445" s="254"/>
      <c r="AC445" s="254"/>
      <c r="AD445" s="254"/>
      <c r="AE445" s="254"/>
      <c r="AF445" s="254"/>
      <c r="AG445" s="254"/>
      <c r="AH445" s="7"/>
      <c r="AI445" s="7"/>
      <c r="AJ445" s="7"/>
      <c r="AK445" s="7"/>
      <c r="AL445" s="7"/>
      <c r="AM445" s="7"/>
      <c r="AN445" s="7"/>
      <c r="AO445" s="7"/>
      <c r="AP445" s="7"/>
    </row>
    <row r="446">
      <c r="A446" s="978" t="s">
        <v>11351</v>
      </c>
      <c r="B446" s="386" t="s">
        <v>11352</v>
      </c>
      <c r="C446" s="386" t="s">
        <v>8833</v>
      </c>
      <c r="D446" s="978" t="s">
        <v>11353</v>
      </c>
      <c r="E446" s="277" t="s">
        <v>11354</v>
      </c>
      <c r="F446" s="45"/>
      <c r="G446" s="45"/>
      <c r="H446" s="45"/>
      <c r="I446" s="45"/>
      <c r="J446" s="45"/>
      <c r="K446" s="1708"/>
      <c r="L446" s="45"/>
      <c r="M446" s="277" t="s">
        <v>96</v>
      </c>
      <c r="N446" s="45"/>
      <c r="O446" s="45"/>
      <c r="P446" s="45"/>
      <c r="Q446" s="45"/>
      <c r="R446" s="45"/>
      <c r="S446" s="95"/>
      <c r="T446" s="254"/>
      <c r="U446" s="254"/>
      <c r="V446" s="254"/>
      <c r="W446" s="254"/>
      <c r="X446" s="254"/>
      <c r="Y446" s="254"/>
      <c r="Z446" s="254"/>
      <c r="AA446" s="254"/>
      <c r="AB446" s="254"/>
      <c r="AC446" s="254"/>
      <c r="AD446" s="254"/>
      <c r="AE446" s="254"/>
      <c r="AF446" s="254"/>
      <c r="AG446" s="254"/>
      <c r="AH446" s="7"/>
      <c r="AI446" s="7"/>
      <c r="AJ446" s="7"/>
      <c r="AK446" s="7"/>
      <c r="AL446" s="7"/>
      <c r="AM446" s="7"/>
      <c r="AN446" s="7"/>
      <c r="AO446" s="7"/>
      <c r="AP446" s="7"/>
    </row>
    <row r="447">
      <c r="A447" s="978" t="s">
        <v>11355</v>
      </c>
      <c r="B447" s="386" t="s">
        <v>11352</v>
      </c>
      <c r="C447" s="386" t="s">
        <v>8838</v>
      </c>
      <c r="D447" s="978" t="s">
        <v>11356</v>
      </c>
      <c r="E447" s="277" t="s">
        <v>11357</v>
      </c>
      <c r="F447" s="45"/>
      <c r="G447" s="45"/>
      <c r="H447" s="45"/>
      <c r="I447" s="45"/>
      <c r="J447" s="45"/>
      <c r="K447" s="1708"/>
      <c r="L447" s="45"/>
      <c r="M447" s="277" t="s">
        <v>96</v>
      </c>
      <c r="N447" s="45"/>
      <c r="O447" s="45"/>
      <c r="P447" s="45"/>
      <c r="Q447" s="45"/>
      <c r="R447" s="45"/>
      <c r="S447" s="95"/>
      <c r="T447" s="254"/>
      <c r="U447" s="254"/>
      <c r="V447" s="254"/>
      <c r="W447" s="254"/>
      <c r="X447" s="254"/>
      <c r="Y447" s="254"/>
      <c r="Z447" s="254"/>
      <c r="AA447" s="254"/>
      <c r="AB447" s="254"/>
      <c r="AC447" s="254"/>
      <c r="AD447" s="254"/>
      <c r="AE447" s="254"/>
      <c r="AF447" s="254"/>
      <c r="AG447" s="254"/>
      <c r="AH447" s="7"/>
      <c r="AI447" s="7"/>
      <c r="AJ447" s="7"/>
      <c r="AK447" s="7"/>
      <c r="AL447" s="7"/>
      <c r="AM447" s="7"/>
      <c r="AN447" s="7"/>
      <c r="AO447" s="7"/>
      <c r="AP447" s="7"/>
    </row>
    <row r="448">
      <c r="A448" s="978" t="s">
        <v>11358</v>
      </c>
      <c r="B448" s="386" t="s">
        <v>11352</v>
      </c>
      <c r="C448" s="386" t="s">
        <v>8841</v>
      </c>
      <c r="D448" s="978" t="s">
        <v>11359</v>
      </c>
      <c r="E448" s="277" t="s">
        <v>11360</v>
      </c>
      <c r="F448" s="45"/>
      <c r="G448" s="45"/>
      <c r="H448" s="45"/>
      <c r="I448" s="45"/>
      <c r="J448" s="45"/>
      <c r="K448" s="1708"/>
      <c r="L448" s="45"/>
      <c r="M448" s="277" t="s">
        <v>96</v>
      </c>
      <c r="N448" s="45"/>
      <c r="O448" s="45"/>
      <c r="P448" s="45"/>
      <c r="Q448" s="45"/>
      <c r="R448" s="45"/>
      <c r="S448" s="95"/>
      <c r="T448" s="254"/>
      <c r="U448" s="254"/>
      <c r="V448" s="254"/>
      <c r="W448" s="254"/>
      <c r="X448" s="254"/>
      <c r="Y448" s="254"/>
      <c r="Z448" s="254"/>
      <c r="AA448" s="254"/>
      <c r="AB448" s="254"/>
      <c r="AC448" s="254"/>
      <c r="AD448" s="254"/>
      <c r="AE448" s="254"/>
      <c r="AF448" s="254"/>
      <c r="AG448" s="254"/>
      <c r="AH448" s="7"/>
      <c r="AI448" s="7"/>
      <c r="AJ448" s="7"/>
      <c r="AK448" s="7"/>
      <c r="AL448" s="7"/>
      <c r="AM448" s="7"/>
      <c r="AN448" s="7"/>
      <c r="AO448" s="7"/>
      <c r="AP448" s="7"/>
    </row>
    <row r="449">
      <c r="A449" s="978" t="s">
        <v>11361</v>
      </c>
      <c r="B449" s="386" t="s">
        <v>11352</v>
      </c>
      <c r="C449" s="386" t="s">
        <v>8844</v>
      </c>
      <c r="D449" s="978" t="s">
        <v>11362</v>
      </c>
      <c r="E449" s="277" t="s">
        <v>11363</v>
      </c>
      <c r="F449" s="45"/>
      <c r="G449" s="45"/>
      <c r="H449" s="45"/>
      <c r="I449" s="45"/>
      <c r="J449" s="45"/>
      <c r="K449" s="1708"/>
      <c r="L449" s="45"/>
      <c r="M449" s="277" t="s">
        <v>96</v>
      </c>
      <c r="N449" s="45"/>
      <c r="O449" s="45"/>
      <c r="P449" s="45"/>
      <c r="Q449" s="45"/>
      <c r="R449" s="45"/>
      <c r="S449" s="95"/>
      <c r="T449" s="254"/>
      <c r="U449" s="254"/>
      <c r="V449" s="254"/>
      <c r="W449" s="254"/>
      <c r="X449" s="254"/>
      <c r="Y449" s="254"/>
      <c r="Z449" s="254"/>
      <c r="AA449" s="254"/>
      <c r="AB449" s="254"/>
      <c r="AC449" s="254"/>
      <c r="AD449" s="254"/>
      <c r="AE449" s="254"/>
      <c r="AF449" s="254"/>
      <c r="AG449" s="254"/>
      <c r="AH449" s="7"/>
      <c r="AI449" s="7"/>
      <c r="AJ449" s="7"/>
      <c r="AK449" s="7"/>
      <c r="AL449" s="7"/>
      <c r="AM449" s="7"/>
      <c r="AN449" s="7"/>
      <c r="AO449" s="7"/>
      <c r="AP449" s="7"/>
    </row>
    <row r="450">
      <c r="A450" s="978" t="s">
        <v>11364</v>
      </c>
      <c r="B450" s="386" t="s">
        <v>11352</v>
      </c>
      <c r="C450" s="386" t="s">
        <v>8847</v>
      </c>
      <c r="D450" s="978" t="s">
        <v>11365</v>
      </c>
      <c r="E450" s="277" t="s">
        <v>11366</v>
      </c>
      <c r="F450" s="45"/>
      <c r="G450" s="45"/>
      <c r="H450" s="45"/>
      <c r="I450" s="45"/>
      <c r="J450" s="45"/>
      <c r="K450" s="1708"/>
      <c r="L450" s="45"/>
      <c r="M450" s="277" t="s">
        <v>96</v>
      </c>
      <c r="N450" s="45"/>
      <c r="O450" s="45"/>
      <c r="P450" s="45"/>
      <c r="Q450" s="45"/>
      <c r="R450" s="45"/>
      <c r="S450" s="95"/>
      <c r="T450" s="254"/>
      <c r="U450" s="254"/>
      <c r="V450" s="254"/>
      <c r="W450" s="254"/>
      <c r="X450" s="254"/>
      <c r="Y450" s="254"/>
      <c r="Z450" s="254"/>
      <c r="AA450" s="254"/>
      <c r="AB450" s="254"/>
      <c r="AC450" s="254"/>
      <c r="AD450" s="254"/>
      <c r="AE450" s="254"/>
      <c r="AF450" s="254"/>
      <c r="AG450" s="254"/>
      <c r="AH450" s="7"/>
      <c r="AI450" s="7"/>
      <c r="AJ450" s="7"/>
      <c r="AK450" s="7"/>
      <c r="AL450" s="7"/>
      <c r="AM450" s="7"/>
      <c r="AN450" s="7"/>
      <c r="AO450" s="7"/>
      <c r="AP450" s="7"/>
    </row>
    <row r="451">
      <c r="A451" s="978" t="s">
        <v>11367</v>
      </c>
      <c r="B451" s="386" t="s">
        <v>11352</v>
      </c>
      <c r="C451" s="386" t="s">
        <v>8850</v>
      </c>
      <c r="D451" s="978" t="s">
        <v>11368</v>
      </c>
      <c r="E451" s="277" t="s">
        <v>11369</v>
      </c>
      <c r="F451" s="45"/>
      <c r="G451" s="45"/>
      <c r="H451" s="45"/>
      <c r="I451" s="45"/>
      <c r="J451" s="45"/>
      <c r="K451" s="1708"/>
      <c r="L451" s="45"/>
      <c r="M451" s="277" t="s">
        <v>96</v>
      </c>
      <c r="N451" s="45"/>
      <c r="O451" s="45"/>
      <c r="P451" s="45"/>
      <c r="Q451" s="45"/>
      <c r="R451" s="45"/>
      <c r="S451" s="95"/>
      <c r="T451" s="254"/>
      <c r="U451" s="254"/>
      <c r="V451" s="254"/>
      <c r="W451" s="254"/>
      <c r="X451" s="254"/>
      <c r="Y451" s="254"/>
      <c r="Z451" s="254"/>
      <c r="AA451" s="254"/>
      <c r="AB451" s="254"/>
      <c r="AC451" s="254"/>
      <c r="AD451" s="254"/>
      <c r="AE451" s="254"/>
      <c r="AF451" s="254"/>
      <c r="AG451" s="254"/>
      <c r="AH451" s="7"/>
      <c r="AI451" s="7"/>
      <c r="AJ451" s="7"/>
      <c r="AK451" s="7"/>
      <c r="AL451" s="7"/>
      <c r="AM451" s="7"/>
      <c r="AN451" s="7"/>
      <c r="AO451" s="7"/>
      <c r="AP451" s="7"/>
    </row>
    <row r="452">
      <c r="A452" s="978" t="s">
        <v>11370</v>
      </c>
      <c r="B452" s="386" t="s">
        <v>11371</v>
      </c>
      <c r="C452" s="386" t="s">
        <v>8833</v>
      </c>
      <c r="D452" s="978" t="s">
        <v>11372</v>
      </c>
      <c r="E452" s="277" t="s">
        <v>11373</v>
      </c>
      <c r="F452" s="45"/>
      <c r="G452" s="45"/>
      <c r="H452" s="45"/>
      <c r="I452" s="45"/>
      <c r="J452" s="45"/>
      <c r="K452" s="1708"/>
      <c r="L452" s="45"/>
      <c r="M452" s="277" t="s">
        <v>96</v>
      </c>
      <c r="N452" s="45"/>
      <c r="O452" s="45"/>
      <c r="P452" s="45"/>
      <c r="Q452" s="45"/>
      <c r="R452" s="45"/>
      <c r="S452" s="95"/>
      <c r="T452" s="254"/>
      <c r="U452" s="254"/>
      <c r="V452" s="254"/>
      <c r="W452" s="254"/>
      <c r="X452" s="254"/>
      <c r="Y452" s="254"/>
      <c r="Z452" s="254"/>
      <c r="AA452" s="254"/>
      <c r="AB452" s="254"/>
      <c r="AC452" s="254"/>
      <c r="AD452" s="254"/>
      <c r="AE452" s="254"/>
      <c r="AF452" s="254"/>
      <c r="AG452" s="254"/>
      <c r="AH452" s="7"/>
      <c r="AI452" s="7"/>
      <c r="AJ452" s="7"/>
      <c r="AK452" s="7"/>
      <c r="AL452" s="7"/>
      <c r="AM452" s="7"/>
      <c r="AN452" s="7"/>
      <c r="AO452" s="7"/>
      <c r="AP452" s="7"/>
    </row>
    <row r="453">
      <c r="A453" s="978" t="s">
        <v>11374</v>
      </c>
      <c r="B453" s="386" t="s">
        <v>11371</v>
      </c>
      <c r="C453" s="386" t="s">
        <v>8838</v>
      </c>
      <c r="D453" s="978" t="s">
        <v>11375</v>
      </c>
      <c r="E453" s="277" t="s">
        <v>11376</v>
      </c>
      <c r="F453" s="45"/>
      <c r="G453" s="45"/>
      <c r="H453" s="45"/>
      <c r="I453" s="45"/>
      <c r="J453" s="45"/>
      <c r="K453" s="1708"/>
      <c r="L453" s="45"/>
      <c r="M453" s="277" t="s">
        <v>96</v>
      </c>
      <c r="N453" s="45"/>
      <c r="O453" s="45"/>
      <c r="P453" s="45"/>
      <c r="Q453" s="45"/>
      <c r="R453" s="45"/>
      <c r="S453" s="95"/>
      <c r="T453" s="254"/>
      <c r="U453" s="254"/>
      <c r="V453" s="254"/>
      <c r="W453" s="254"/>
      <c r="X453" s="254"/>
      <c r="Y453" s="254"/>
      <c r="Z453" s="254"/>
      <c r="AA453" s="254"/>
      <c r="AB453" s="254"/>
      <c r="AC453" s="254"/>
      <c r="AD453" s="254"/>
      <c r="AE453" s="254"/>
      <c r="AF453" s="254"/>
      <c r="AG453" s="254"/>
      <c r="AH453" s="7"/>
      <c r="AI453" s="7"/>
      <c r="AJ453" s="7"/>
      <c r="AK453" s="7"/>
      <c r="AL453" s="7"/>
      <c r="AM453" s="7"/>
      <c r="AN453" s="7"/>
      <c r="AO453" s="7"/>
      <c r="AP453" s="7"/>
    </row>
    <row r="454">
      <c r="A454" s="978" t="s">
        <v>11377</v>
      </c>
      <c r="B454" s="386" t="s">
        <v>11371</v>
      </c>
      <c r="C454" s="386" t="s">
        <v>8841</v>
      </c>
      <c r="D454" s="978" t="s">
        <v>11378</v>
      </c>
      <c r="E454" s="277" t="s">
        <v>11379</v>
      </c>
      <c r="F454" s="45"/>
      <c r="G454" s="45"/>
      <c r="H454" s="45"/>
      <c r="I454" s="45"/>
      <c r="J454" s="45"/>
      <c r="K454" s="1708"/>
      <c r="L454" s="45"/>
      <c r="M454" s="277" t="s">
        <v>96</v>
      </c>
      <c r="N454" s="45"/>
      <c r="O454" s="45"/>
      <c r="P454" s="45"/>
      <c r="Q454" s="45"/>
      <c r="R454" s="45"/>
      <c r="S454" s="95"/>
      <c r="T454" s="254"/>
      <c r="U454" s="254"/>
      <c r="V454" s="254"/>
      <c r="W454" s="254"/>
      <c r="X454" s="254"/>
      <c r="Y454" s="254"/>
      <c r="Z454" s="254"/>
      <c r="AA454" s="254"/>
      <c r="AB454" s="254"/>
      <c r="AC454" s="254"/>
      <c r="AD454" s="254"/>
      <c r="AE454" s="254"/>
      <c r="AF454" s="254"/>
      <c r="AG454" s="254"/>
      <c r="AH454" s="7"/>
      <c r="AI454" s="7"/>
      <c r="AJ454" s="7"/>
      <c r="AK454" s="7"/>
      <c r="AL454" s="7"/>
      <c r="AM454" s="7"/>
      <c r="AN454" s="7"/>
      <c r="AO454" s="7"/>
      <c r="AP454" s="7"/>
    </row>
    <row r="455">
      <c r="A455" s="978" t="s">
        <v>11380</v>
      </c>
      <c r="B455" s="386" t="s">
        <v>11371</v>
      </c>
      <c r="C455" s="386" t="s">
        <v>8844</v>
      </c>
      <c r="D455" s="978" t="s">
        <v>11381</v>
      </c>
      <c r="E455" s="277" t="s">
        <v>11382</v>
      </c>
      <c r="F455" s="45"/>
      <c r="G455" s="45"/>
      <c r="H455" s="45"/>
      <c r="I455" s="45"/>
      <c r="J455" s="45"/>
      <c r="K455" s="1708"/>
      <c r="L455" s="45"/>
      <c r="M455" s="277" t="s">
        <v>96</v>
      </c>
      <c r="N455" s="45"/>
      <c r="O455" s="45"/>
      <c r="P455" s="45"/>
      <c r="Q455" s="45"/>
      <c r="R455" s="45"/>
      <c r="S455" s="95"/>
      <c r="T455" s="254"/>
      <c r="U455" s="254"/>
      <c r="V455" s="254"/>
      <c r="W455" s="254"/>
      <c r="X455" s="254"/>
      <c r="Y455" s="254"/>
      <c r="Z455" s="254"/>
      <c r="AA455" s="254"/>
      <c r="AB455" s="254"/>
      <c r="AC455" s="254"/>
      <c r="AD455" s="254"/>
      <c r="AE455" s="254"/>
      <c r="AF455" s="254"/>
      <c r="AG455" s="254"/>
      <c r="AH455" s="7"/>
      <c r="AI455" s="7"/>
      <c r="AJ455" s="7"/>
      <c r="AK455" s="7"/>
      <c r="AL455" s="7"/>
      <c r="AM455" s="7"/>
      <c r="AN455" s="7"/>
      <c r="AO455" s="7"/>
      <c r="AP455" s="7"/>
    </row>
    <row r="456">
      <c r="A456" s="978" t="s">
        <v>11383</v>
      </c>
      <c r="B456" s="386" t="s">
        <v>11371</v>
      </c>
      <c r="C456" s="386" t="s">
        <v>8847</v>
      </c>
      <c r="D456" s="978" t="s">
        <v>11384</v>
      </c>
      <c r="E456" s="277" t="s">
        <v>11385</v>
      </c>
      <c r="F456" s="45"/>
      <c r="G456" s="45"/>
      <c r="H456" s="45"/>
      <c r="I456" s="45"/>
      <c r="J456" s="45"/>
      <c r="K456" s="1708"/>
      <c r="L456" s="45"/>
      <c r="M456" s="277" t="s">
        <v>96</v>
      </c>
      <c r="N456" s="45"/>
      <c r="O456" s="45"/>
      <c r="P456" s="45"/>
      <c r="Q456" s="45"/>
      <c r="R456" s="45"/>
      <c r="S456" s="95"/>
      <c r="T456" s="254"/>
      <c r="U456" s="254"/>
      <c r="V456" s="254"/>
      <c r="W456" s="254"/>
      <c r="X456" s="254"/>
      <c r="Y456" s="254"/>
      <c r="Z456" s="254"/>
      <c r="AA456" s="254"/>
      <c r="AB456" s="254"/>
      <c r="AC456" s="254"/>
      <c r="AD456" s="254"/>
      <c r="AE456" s="254"/>
      <c r="AF456" s="254"/>
      <c r="AG456" s="254"/>
      <c r="AH456" s="7"/>
      <c r="AI456" s="7"/>
      <c r="AJ456" s="7"/>
      <c r="AK456" s="7"/>
      <c r="AL456" s="7"/>
      <c r="AM456" s="7"/>
      <c r="AN456" s="7"/>
      <c r="AO456" s="7"/>
      <c r="AP456" s="7"/>
    </row>
    <row r="457">
      <c r="A457" s="978" t="s">
        <v>11386</v>
      </c>
      <c r="B457" s="386" t="s">
        <v>11371</v>
      </c>
      <c r="C457" s="386" t="s">
        <v>8850</v>
      </c>
      <c r="D457" s="978" t="s">
        <v>11387</v>
      </c>
      <c r="E457" s="277" t="s">
        <v>11388</v>
      </c>
      <c r="F457" s="45"/>
      <c r="G457" s="45"/>
      <c r="H457" s="45"/>
      <c r="I457" s="45"/>
      <c r="J457" s="45"/>
      <c r="K457" s="1708"/>
      <c r="L457" s="45"/>
      <c r="M457" s="277" t="s">
        <v>96</v>
      </c>
      <c r="N457" s="45"/>
      <c r="O457" s="45"/>
      <c r="P457" s="45"/>
      <c r="Q457" s="45"/>
      <c r="R457" s="45"/>
      <c r="S457" s="95"/>
      <c r="T457" s="254"/>
      <c r="U457" s="254"/>
      <c r="V457" s="254"/>
      <c r="W457" s="254"/>
      <c r="X457" s="254"/>
      <c r="Y457" s="254"/>
      <c r="Z457" s="254"/>
      <c r="AA457" s="254"/>
      <c r="AB457" s="254"/>
      <c r="AC457" s="254"/>
      <c r="AD457" s="254"/>
      <c r="AE457" s="254"/>
      <c r="AF457" s="254"/>
      <c r="AG457" s="254"/>
      <c r="AH457" s="7"/>
      <c r="AI457" s="7"/>
      <c r="AJ457" s="7"/>
      <c r="AK457" s="7"/>
      <c r="AL457" s="7"/>
      <c r="AM457" s="7"/>
      <c r="AN457" s="7"/>
      <c r="AO457" s="7"/>
      <c r="AP457" s="7"/>
    </row>
    <row r="458">
      <c r="A458" s="1282" t="s">
        <v>11389</v>
      </c>
      <c r="B458" s="1487"/>
      <c r="C458" s="1487"/>
      <c r="D458" s="1432"/>
      <c r="E458" s="1711"/>
      <c r="F458" s="1432"/>
      <c r="G458" s="1432"/>
      <c r="H458" s="1432"/>
      <c r="I458" s="1432"/>
      <c r="J458" s="1432"/>
      <c r="K458" s="1712"/>
      <c r="L458" s="1432"/>
      <c r="M458" s="1674"/>
      <c r="N458" s="1674"/>
      <c r="O458" s="1674"/>
      <c r="P458" s="1674"/>
      <c r="Q458" s="1674"/>
      <c r="R458" s="1674"/>
      <c r="S458" s="1678"/>
      <c r="T458" s="254"/>
      <c r="U458" s="254"/>
      <c r="V458" s="254"/>
      <c r="W458" s="254"/>
      <c r="X458" s="254"/>
      <c r="Y458" s="254"/>
      <c r="Z458" s="254"/>
      <c r="AA458" s="254"/>
      <c r="AB458" s="254"/>
      <c r="AC458" s="254"/>
      <c r="AD458" s="254"/>
      <c r="AE458" s="254"/>
      <c r="AF458" s="254"/>
      <c r="AG458" s="254"/>
      <c r="AH458" s="7"/>
      <c r="AI458" s="7"/>
      <c r="AJ458" s="7"/>
      <c r="AK458" s="7"/>
      <c r="AL458" s="7"/>
      <c r="AM458" s="7"/>
      <c r="AN458" s="7"/>
      <c r="AO458" s="7"/>
      <c r="AP458" s="7"/>
    </row>
    <row r="459">
      <c r="A459" s="250" t="s">
        <v>11390</v>
      </c>
      <c r="B459" s="281" t="s">
        <v>11391</v>
      </c>
      <c r="C459" s="281" t="s">
        <v>8833</v>
      </c>
      <c r="D459" s="277" t="s">
        <v>11392</v>
      </c>
      <c r="E459" s="1354" t="s">
        <v>11393</v>
      </c>
      <c r="F459" s="254"/>
      <c r="G459" s="254"/>
      <c r="H459" s="254"/>
      <c r="I459" s="254"/>
      <c r="J459" s="254"/>
      <c r="K459" s="1713" t="s">
        <v>11394</v>
      </c>
      <c r="L459" s="1714"/>
      <c r="M459" s="277" t="s">
        <v>96</v>
      </c>
      <c r="N459" s="984"/>
      <c r="O459" s="984"/>
      <c r="P459" s="984"/>
      <c r="Q459" s="984"/>
      <c r="R459" s="984"/>
      <c r="S459" s="111"/>
      <c r="T459" s="254"/>
      <c r="U459" s="254"/>
      <c r="V459" s="254"/>
      <c r="W459" s="254"/>
      <c r="X459" s="254"/>
      <c r="Y459" s="254"/>
      <c r="Z459" s="254"/>
      <c r="AA459" s="254"/>
      <c r="AB459" s="254"/>
      <c r="AC459" s="254"/>
      <c r="AD459" s="254"/>
      <c r="AE459" s="254"/>
      <c r="AF459" s="254"/>
      <c r="AG459" s="254"/>
      <c r="AH459" s="7"/>
      <c r="AI459" s="7"/>
      <c r="AJ459" s="7"/>
      <c r="AK459" s="7"/>
      <c r="AL459" s="7"/>
      <c r="AM459" s="7"/>
      <c r="AN459" s="7"/>
      <c r="AO459" s="7"/>
      <c r="AP459" s="7"/>
    </row>
    <row r="460">
      <c r="A460" s="254" t="s">
        <v>11395</v>
      </c>
      <c r="B460" s="281" t="s">
        <v>11391</v>
      </c>
      <c r="C460" s="281" t="s">
        <v>8838</v>
      </c>
      <c r="D460" s="277" t="s">
        <v>11396</v>
      </c>
      <c r="E460" s="1354" t="s">
        <v>11397</v>
      </c>
      <c r="F460" s="254"/>
      <c r="G460" s="254"/>
      <c r="H460" s="254"/>
      <c r="I460" s="254"/>
      <c r="J460" s="254"/>
      <c r="K460" s="1644"/>
      <c r="L460" s="254"/>
      <c r="M460" s="277" t="s">
        <v>96</v>
      </c>
      <c r="N460" s="984"/>
      <c r="O460" s="984"/>
      <c r="P460" s="984"/>
      <c r="Q460" s="984"/>
      <c r="R460" s="984"/>
      <c r="S460" s="111"/>
      <c r="T460" s="254"/>
      <c r="U460" s="254"/>
      <c r="V460" s="254"/>
      <c r="W460" s="254"/>
      <c r="X460" s="254"/>
      <c r="Y460" s="254"/>
      <c r="Z460" s="254"/>
      <c r="AA460" s="254"/>
      <c r="AB460" s="254"/>
      <c r="AC460" s="254"/>
      <c r="AD460" s="254"/>
      <c r="AE460" s="254"/>
      <c r="AF460" s="254"/>
      <c r="AG460" s="254"/>
      <c r="AH460" s="7"/>
      <c r="AI460" s="7"/>
      <c r="AJ460" s="7"/>
      <c r="AK460" s="7"/>
      <c r="AL460" s="7"/>
      <c r="AM460" s="7"/>
      <c r="AN460" s="7"/>
      <c r="AO460" s="7"/>
      <c r="AP460" s="7"/>
    </row>
    <row r="461">
      <c r="A461" s="254" t="s">
        <v>11398</v>
      </c>
      <c r="B461" s="281" t="s">
        <v>11391</v>
      </c>
      <c r="C461" s="281" t="s">
        <v>8841</v>
      </c>
      <c r="D461" s="277" t="s">
        <v>11399</v>
      </c>
      <c r="E461" s="1354" t="s">
        <v>11400</v>
      </c>
      <c r="F461" s="254"/>
      <c r="G461" s="254"/>
      <c r="H461" s="254"/>
      <c r="I461" s="254"/>
      <c r="J461" s="254"/>
      <c r="K461" s="1644"/>
      <c r="L461" s="254"/>
      <c r="M461" s="277" t="s">
        <v>96</v>
      </c>
      <c r="N461" s="984"/>
      <c r="O461" s="984"/>
      <c r="P461" s="984"/>
      <c r="Q461" s="984"/>
      <c r="R461" s="984"/>
      <c r="S461" s="111"/>
      <c r="T461" s="254"/>
      <c r="U461" s="254"/>
      <c r="V461" s="254"/>
      <c r="W461" s="254"/>
      <c r="X461" s="254"/>
      <c r="Y461" s="254"/>
      <c r="Z461" s="254"/>
      <c r="AA461" s="254"/>
      <c r="AB461" s="254"/>
      <c r="AC461" s="254"/>
      <c r="AD461" s="254"/>
      <c r="AE461" s="254"/>
      <c r="AF461" s="254"/>
      <c r="AG461" s="254"/>
      <c r="AH461" s="7"/>
      <c r="AI461" s="7"/>
      <c r="AJ461" s="7"/>
      <c r="AK461" s="7"/>
      <c r="AL461" s="7"/>
      <c r="AM461" s="7"/>
      <c r="AN461" s="7"/>
      <c r="AO461" s="7"/>
      <c r="AP461" s="7"/>
    </row>
    <row r="462">
      <c r="A462" s="254" t="s">
        <v>11401</v>
      </c>
      <c r="B462" s="281" t="s">
        <v>11391</v>
      </c>
      <c r="C462" s="281" t="s">
        <v>8844</v>
      </c>
      <c r="D462" s="277" t="s">
        <v>11402</v>
      </c>
      <c r="E462" s="1354" t="s">
        <v>11403</v>
      </c>
      <c r="F462" s="254"/>
      <c r="G462" s="254"/>
      <c r="H462" s="254"/>
      <c r="I462" s="254"/>
      <c r="J462" s="254"/>
      <c r="K462" s="1644"/>
      <c r="L462" s="254"/>
      <c r="M462" s="277" t="s">
        <v>96</v>
      </c>
      <c r="N462" s="984"/>
      <c r="O462" s="984"/>
      <c r="P462" s="984"/>
      <c r="Q462" s="984"/>
      <c r="R462" s="984"/>
      <c r="S462" s="111"/>
      <c r="T462" s="254"/>
      <c r="U462" s="254"/>
      <c r="V462" s="254"/>
      <c r="W462" s="254"/>
      <c r="X462" s="254"/>
      <c r="Y462" s="254"/>
      <c r="Z462" s="254"/>
      <c r="AA462" s="254"/>
      <c r="AB462" s="254"/>
      <c r="AC462" s="254"/>
      <c r="AD462" s="254"/>
      <c r="AE462" s="254"/>
      <c r="AF462" s="254"/>
      <c r="AG462" s="254"/>
      <c r="AH462" s="7"/>
      <c r="AI462" s="7"/>
      <c r="AJ462" s="7"/>
      <c r="AK462" s="7"/>
      <c r="AL462" s="7"/>
      <c r="AM462" s="7"/>
      <c r="AN462" s="7"/>
      <c r="AO462" s="7"/>
      <c r="AP462" s="7"/>
    </row>
    <row r="463">
      <c r="A463" s="254" t="s">
        <v>11404</v>
      </c>
      <c r="B463" s="281" t="s">
        <v>11391</v>
      </c>
      <c r="C463" s="281" t="s">
        <v>8847</v>
      </c>
      <c r="D463" s="277" t="s">
        <v>11405</v>
      </c>
      <c r="E463" s="1354" t="s">
        <v>11406</v>
      </c>
      <c r="F463" s="254"/>
      <c r="G463" s="254"/>
      <c r="H463" s="254"/>
      <c r="I463" s="254"/>
      <c r="J463" s="254"/>
      <c r="K463" s="1644"/>
      <c r="L463" s="254"/>
      <c r="M463" s="277" t="s">
        <v>96</v>
      </c>
      <c r="N463" s="984"/>
      <c r="O463" s="984"/>
      <c r="P463" s="984"/>
      <c r="Q463" s="984"/>
      <c r="R463" s="984"/>
      <c r="S463" s="111"/>
      <c r="T463" s="254"/>
      <c r="U463" s="254"/>
      <c r="V463" s="254"/>
      <c r="W463" s="254"/>
      <c r="X463" s="254"/>
      <c r="Y463" s="254"/>
      <c r="Z463" s="254"/>
      <c r="AA463" s="254"/>
      <c r="AB463" s="254"/>
      <c r="AC463" s="254"/>
      <c r="AD463" s="254"/>
      <c r="AE463" s="254"/>
      <c r="AF463" s="254"/>
      <c r="AG463" s="254"/>
      <c r="AH463" s="7"/>
      <c r="AI463" s="7"/>
      <c r="AJ463" s="7"/>
      <c r="AK463" s="7"/>
      <c r="AL463" s="7"/>
      <c r="AM463" s="7"/>
      <c r="AN463" s="7"/>
      <c r="AO463" s="7"/>
      <c r="AP463" s="7"/>
    </row>
    <row r="464">
      <c r="A464" s="254" t="s">
        <v>11407</v>
      </c>
      <c r="B464" s="281" t="s">
        <v>11391</v>
      </c>
      <c r="C464" s="324" t="s">
        <v>8850</v>
      </c>
      <c r="D464" s="277" t="s">
        <v>11408</v>
      </c>
      <c r="E464" s="1354" t="s">
        <v>11409</v>
      </c>
      <c r="F464" s="254"/>
      <c r="G464" s="254"/>
      <c r="H464" s="254"/>
      <c r="I464" s="254"/>
      <c r="J464" s="254"/>
      <c r="K464" s="1644"/>
      <c r="L464" s="283"/>
      <c r="M464" s="277" t="s">
        <v>96</v>
      </c>
      <c r="N464" s="1715"/>
      <c r="O464" s="1715"/>
      <c r="P464" s="1715"/>
      <c r="Q464" s="1715"/>
      <c r="R464" s="1679"/>
      <c r="S464" s="1716"/>
      <c r="T464" s="254"/>
      <c r="U464" s="254"/>
      <c r="V464" s="254"/>
      <c r="W464" s="254"/>
      <c r="X464" s="254"/>
      <c r="Y464" s="254"/>
      <c r="Z464" s="254"/>
      <c r="AA464" s="254"/>
      <c r="AB464" s="254"/>
      <c r="AC464" s="254"/>
      <c r="AD464" s="254"/>
      <c r="AE464" s="254"/>
      <c r="AF464" s="254"/>
      <c r="AG464" s="254"/>
      <c r="AH464" s="7"/>
      <c r="AI464" s="7"/>
      <c r="AJ464" s="7"/>
      <c r="AK464" s="7"/>
      <c r="AL464" s="7"/>
      <c r="AM464" s="7"/>
      <c r="AN464" s="7"/>
      <c r="AO464" s="7"/>
      <c r="AP464" s="7"/>
    </row>
    <row r="465">
      <c r="A465" s="254" t="s">
        <v>11410</v>
      </c>
      <c r="B465" s="281" t="s">
        <v>11411</v>
      </c>
      <c r="C465" s="281" t="s">
        <v>8833</v>
      </c>
      <c r="D465" s="277" t="s">
        <v>11412</v>
      </c>
      <c r="E465" s="1354" t="s">
        <v>11413</v>
      </c>
      <c r="F465" s="254"/>
      <c r="G465" s="254"/>
      <c r="H465" s="254"/>
      <c r="I465" s="254"/>
      <c r="J465" s="1524" t="s">
        <v>11394</v>
      </c>
      <c r="K465" s="1717" t="str">
        <f t="shared" ref="K465:K469" si="6">HYPERLINK("https://p2kratinteam.atlassian.net/browse/PF-1926","1926")</f>
        <v>1926</v>
      </c>
      <c r="L465" s="7"/>
      <c r="M465" s="277" t="s">
        <v>96</v>
      </c>
      <c r="N465" s="984"/>
      <c r="O465" s="984"/>
      <c r="P465" s="984"/>
      <c r="Q465" s="984"/>
      <c r="R465" s="984"/>
      <c r="S465" s="111"/>
      <c r="T465" s="254"/>
      <c r="U465" s="254"/>
      <c r="V465" s="254"/>
      <c r="W465" s="254"/>
      <c r="X465" s="254"/>
      <c r="Y465" s="254"/>
      <c r="Z465" s="254"/>
      <c r="AA465" s="254"/>
      <c r="AB465" s="254"/>
      <c r="AC465" s="254"/>
      <c r="AD465" s="254"/>
      <c r="AE465" s="254"/>
      <c r="AF465" s="254"/>
      <c r="AG465" s="254"/>
      <c r="AH465" s="7"/>
      <c r="AI465" s="7"/>
      <c r="AJ465" s="7"/>
      <c r="AK465" s="7"/>
      <c r="AL465" s="7"/>
      <c r="AM465" s="7"/>
      <c r="AN465" s="7"/>
      <c r="AO465" s="7"/>
      <c r="AP465" s="7"/>
    </row>
    <row r="466">
      <c r="A466" s="254" t="s">
        <v>11414</v>
      </c>
      <c r="B466" s="281" t="s">
        <v>11411</v>
      </c>
      <c r="C466" s="281" t="s">
        <v>8838</v>
      </c>
      <c r="D466" s="277" t="s">
        <v>11415</v>
      </c>
      <c r="E466" s="1354" t="s">
        <v>11416</v>
      </c>
      <c r="F466" s="254"/>
      <c r="G466" s="254"/>
      <c r="H466" s="254"/>
      <c r="I466" s="254"/>
      <c r="J466" s="253"/>
      <c r="K466" s="1717" t="str">
        <f t="shared" si="6"/>
        <v>1926</v>
      </c>
      <c r="L466" s="7"/>
      <c r="M466" s="277" t="s">
        <v>96</v>
      </c>
      <c r="N466" s="984"/>
      <c r="O466" s="984"/>
      <c r="P466" s="984"/>
      <c r="Q466" s="984"/>
      <c r="R466" s="984"/>
      <c r="S466" s="111"/>
      <c r="T466" s="254"/>
      <c r="U466" s="254"/>
      <c r="V466" s="254"/>
      <c r="W466" s="254"/>
      <c r="X466" s="254"/>
      <c r="Y466" s="254"/>
      <c r="Z466" s="254"/>
      <c r="AA466" s="254"/>
      <c r="AB466" s="254"/>
      <c r="AC466" s="254"/>
      <c r="AD466" s="254"/>
      <c r="AE466" s="254"/>
      <c r="AF466" s="254"/>
      <c r="AG466" s="254"/>
      <c r="AH466" s="7"/>
      <c r="AI466" s="7"/>
      <c r="AJ466" s="7"/>
      <c r="AK466" s="7"/>
      <c r="AL466" s="7"/>
      <c r="AM466" s="7"/>
      <c r="AN466" s="7"/>
      <c r="AO466" s="7"/>
      <c r="AP466" s="7"/>
    </row>
    <row r="467">
      <c r="A467" s="254" t="s">
        <v>11417</v>
      </c>
      <c r="B467" s="281" t="s">
        <v>11411</v>
      </c>
      <c r="C467" s="281" t="s">
        <v>8841</v>
      </c>
      <c r="D467" s="277" t="s">
        <v>11418</v>
      </c>
      <c r="E467" s="1354" t="s">
        <v>11419</v>
      </c>
      <c r="F467" s="254"/>
      <c r="G467" s="254"/>
      <c r="H467" s="254"/>
      <c r="I467" s="254"/>
      <c r="J467" s="253"/>
      <c r="K467" s="1717" t="str">
        <f t="shared" si="6"/>
        <v>1926</v>
      </c>
      <c r="L467" s="7"/>
      <c r="M467" s="277" t="s">
        <v>96</v>
      </c>
      <c r="N467" s="984"/>
      <c r="O467" s="984"/>
      <c r="P467" s="984"/>
      <c r="Q467" s="984"/>
      <c r="R467" s="984"/>
      <c r="S467" s="111"/>
      <c r="T467" s="254"/>
      <c r="U467" s="254"/>
      <c r="V467" s="254"/>
      <c r="W467" s="254"/>
      <c r="X467" s="254"/>
      <c r="Y467" s="254"/>
      <c r="Z467" s="254"/>
      <c r="AA467" s="254"/>
      <c r="AB467" s="254"/>
      <c r="AC467" s="254"/>
      <c r="AD467" s="254"/>
      <c r="AE467" s="254"/>
      <c r="AF467" s="254"/>
      <c r="AG467" s="254"/>
      <c r="AH467" s="7"/>
      <c r="AI467" s="7"/>
      <c r="AJ467" s="7"/>
      <c r="AK467" s="7"/>
      <c r="AL467" s="7"/>
      <c r="AM467" s="7"/>
      <c r="AN467" s="7"/>
      <c r="AO467" s="7"/>
      <c r="AP467" s="7"/>
    </row>
    <row r="468">
      <c r="A468" s="254" t="s">
        <v>11420</v>
      </c>
      <c r="B468" s="281" t="s">
        <v>11411</v>
      </c>
      <c r="C468" s="281" t="s">
        <v>8844</v>
      </c>
      <c r="D468" s="277" t="s">
        <v>11421</v>
      </c>
      <c r="E468" s="1354" t="s">
        <v>11422</v>
      </c>
      <c r="F468" s="254"/>
      <c r="G468" s="254"/>
      <c r="H468" s="254"/>
      <c r="I468" s="254"/>
      <c r="J468" s="253"/>
      <c r="K468" s="1717" t="str">
        <f t="shared" si="6"/>
        <v>1926</v>
      </c>
      <c r="L468" s="7"/>
      <c r="M468" s="277" t="s">
        <v>96</v>
      </c>
      <c r="N468" s="984"/>
      <c r="O468" s="984"/>
      <c r="P468" s="984"/>
      <c r="Q468" s="984"/>
      <c r="R468" s="984"/>
      <c r="S468" s="111"/>
      <c r="T468" s="254"/>
      <c r="U468" s="254"/>
      <c r="V468" s="254"/>
      <c r="W468" s="254"/>
      <c r="X468" s="254"/>
      <c r="Y468" s="254"/>
      <c r="Z468" s="254"/>
      <c r="AA468" s="254"/>
      <c r="AB468" s="254"/>
      <c r="AC468" s="254"/>
      <c r="AD468" s="254"/>
      <c r="AE468" s="254"/>
      <c r="AF468" s="254"/>
      <c r="AG468" s="254"/>
      <c r="AH468" s="7"/>
      <c r="AI468" s="7"/>
      <c r="AJ468" s="7"/>
      <c r="AK468" s="7"/>
      <c r="AL468" s="7"/>
      <c r="AM468" s="7"/>
      <c r="AN468" s="7"/>
      <c r="AO468" s="7"/>
      <c r="AP468" s="7"/>
    </row>
    <row r="469">
      <c r="A469" s="254" t="s">
        <v>11423</v>
      </c>
      <c r="B469" s="281" t="s">
        <v>11411</v>
      </c>
      <c r="C469" s="281" t="s">
        <v>8847</v>
      </c>
      <c r="D469" s="277" t="s">
        <v>11424</v>
      </c>
      <c r="E469" s="1354" t="s">
        <v>11425</v>
      </c>
      <c r="F469" s="254"/>
      <c r="G469" s="254"/>
      <c r="H469" s="254"/>
      <c r="I469" s="254"/>
      <c r="J469" s="253"/>
      <c r="K469" s="1717" t="str">
        <f t="shared" si="6"/>
        <v>1926</v>
      </c>
      <c r="L469" s="7"/>
      <c r="M469" s="277" t="s">
        <v>96</v>
      </c>
      <c r="N469" s="984"/>
      <c r="O469" s="984"/>
      <c r="P469" s="984"/>
      <c r="Q469" s="984"/>
      <c r="R469" s="984"/>
      <c r="S469" s="111"/>
      <c r="T469" s="254"/>
      <c r="U469" s="254"/>
      <c r="V469" s="254"/>
      <c r="W469" s="254"/>
      <c r="X469" s="254"/>
      <c r="Y469" s="254"/>
      <c r="Z469" s="254"/>
      <c r="AA469" s="254"/>
      <c r="AB469" s="254"/>
      <c r="AC469" s="254"/>
      <c r="AD469" s="254"/>
      <c r="AE469" s="254"/>
      <c r="AF469" s="254"/>
      <c r="AG469" s="254"/>
      <c r="AH469" s="7"/>
      <c r="AI469" s="7"/>
      <c r="AJ469" s="7"/>
      <c r="AK469" s="7"/>
      <c r="AL469" s="7"/>
      <c r="AM469" s="7"/>
      <c r="AN469" s="7"/>
      <c r="AO469" s="7"/>
      <c r="AP469" s="7"/>
    </row>
    <row r="470">
      <c r="A470" s="254" t="s">
        <v>11426</v>
      </c>
      <c r="B470" s="281" t="s">
        <v>11411</v>
      </c>
      <c r="C470" s="324" t="s">
        <v>8850</v>
      </c>
      <c r="D470" s="277" t="s">
        <v>11427</v>
      </c>
      <c r="E470" s="1354" t="s">
        <v>11428</v>
      </c>
      <c r="F470" s="254"/>
      <c r="G470" s="254"/>
      <c r="H470" s="254"/>
      <c r="I470" s="254"/>
      <c r="J470" s="253"/>
      <c r="K470" s="1717"/>
      <c r="L470" s="7"/>
      <c r="M470" s="277" t="s">
        <v>96</v>
      </c>
      <c r="N470" s="984"/>
      <c r="O470" s="984"/>
      <c r="P470" s="984"/>
      <c r="Q470" s="984"/>
      <c r="R470" s="984"/>
      <c r="S470" s="111"/>
      <c r="T470" s="254"/>
      <c r="U470" s="254"/>
      <c r="V470" s="254"/>
      <c r="W470" s="254"/>
      <c r="X470" s="254"/>
      <c r="Y470" s="254"/>
      <c r="Z470" s="254"/>
      <c r="AA470" s="254"/>
      <c r="AB470" s="254"/>
      <c r="AC470" s="254"/>
      <c r="AD470" s="254"/>
      <c r="AE470" s="254"/>
      <c r="AF470" s="254"/>
      <c r="AG470" s="254"/>
      <c r="AH470" s="7"/>
      <c r="AI470" s="7"/>
      <c r="AJ470" s="7"/>
      <c r="AK470" s="7"/>
      <c r="AL470" s="7"/>
      <c r="AM470" s="7"/>
      <c r="AN470" s="7"/>
      <c r="AO470" s="7"/>
      <c r="AP470" s="7"/>
    </row>
    <row r="471">
      <c r="A471" s="254" t="s">
        <v>11429</v>
      </c>
      <c r="B471" s="281" t="s">
        <v>11430</v>
      </c>
      <c r="C471" s="281" t="s">
        <v>8833</v>
      </c>
      <c r="D471" s="279" t="s">
        <v>11431</v>
      </c>
      <c r="E471" s="1354" t="s">
        <v>11432</v>
      </c>
      <c r="F471" s="254"/>
      <c r="G471" s="254"/>
      <c r="H471" s="254"/>
      <c r="I471" s="254"/>
      <c r="J471" s="279" t="s">
        <v>11433</v>
      </c>
      <c r="K471" s="1717" t="str">
        <f>HYPERLINK("https://p2kratinteam.atlassian.net/browse/PF-1981","PF-1981")</f>
        <v>PF-1981</v>
      </c>
      <c r="L471" s="7"/>
      <c r="M471" s="277" t="s">
        <v>96</v>
      </c>
      <c r="N471" s="984"/>
      <c r="O471" s="984"/>
      <c r="P471" s="984"/>
      <c r="Q471" s="984"/>
      <c r="R471" s="984"/>
      <c r="S471" s="111"/>
      <c r="T471" s="254"/>
      <c r="U471" s="254"/>
      <c r="V471" s="254"/>
      <c r="W471" s="254"/>
      <c r="X471" s="254"/>
      <c r="Y471" s="254"/>
      <c r="Z471" s="254"/>
      <c r="AA471" s="254"/>
      <c r="AB471" s="254"/>
      <c r="AC471" s="254"/>
      <c r="AD471" s="254"/>
      <c r="AE471" s="254"/>
      <c r="AF471" s="254"/>
      <c r="AG471" s="254"/>
      <c r="AH471" s="7"/>
      <c r="AI471" s="7"/>
      <c r="AJ471" s="7"/>
      <c r="AK471" s="7"/>
      <c r="AL471" s="7"/>
      <c r="AM471" s="7"/>
      <c r="AN471" s="7"/>
      <c r="AO471" s="7"/>
      <c r="AP471" s="7"/>
    </row>
    <row r="472">
      <c r="A472" s="254" t="s">
        <v>11434</v>
      </c>
      <c r="B472" s="281" t="s">
        <v>11430</v>
      </c>
      <c r="C472" s="281" t="s">
        <v>8838</v>
      </c>
      <c r="D472" s="279" t="s">
        <v>11435</v>
      </c>
      <c r="E472" s="1354" t="s">
        <v>11436</v>
      </c>
      <c r="F472" s="254"/>
      <c r="G472" s="254"/>
      <c r="H472" s="254"/>
      <c r="I472" s="254"/>
      <c r="J472" s="253"/>
      <c r="K472" s="1717"/>
      <c r="L472" s="7"/>
      <c r="M472" s="277" t="s">
        <v>96</v>
      </c>
      <c r="N472" s="984"/>
      <c r="O472" s="984"/>
      <c r="P472" s="984"/>
      <c r="Q472" s="984"/>
      <c r="R472" s="984"/>
      <c r="S472" s="111"/>
      <c r="T472" s="254"/>
      <c r="U472" s="254"/>
      <c r="V472" s="254"/>
      <c r="W472" s="254"/>
      <c r="X472" s="254"/>
      <c r="Y472" s="254"/>
      <c r="Z472" s="254"/>
      <c r="AA472" s="254"/>
      <c r="AB472" s="254"/>
      <c r="AC472" s="254"/>
      <c r="AD472" s="254"/>
      <c r="AE472" s="254"/>
      <c r="AF472" s="254"/>
      <c r="AG472" s="254"/>
      <c r="AH472" s="7"/>
      <c r="AI472" s="7"/>
      <c r="AJ472" s="7"/>
      <c r="AK472" s="7"/>
      <c r="AL472" s="7"/>
      <c r="AM472" s="7"/>
      <c r="AN472" s="7"/>
      <c r="AO472" s="7"/>
      <c r="AP472" s="7"/>
    </row>
    <row r="473">
      <c r="A473" s="254" t="s">
        <v>11437</v>
      </c>
      <c r="B473" s="281" t="s">
        <v>11430</v>
      </c>
      <c r="C473" s="281" t="s">
        <v>8841</v>
      </c>
      <c r="D473" s="279" t="s">
        <v>11438</v>
      </c>
      <c r="E473" s="1354" t="s">
        <v>11439</v>
      </c>
      <c r="F473" s="254"/>
      <c r="G473" s="254"/>
      <c r="H473" s="254"/>
      <c r="I473" s="254"/>
      <c r="J473" s="253"/>
      <c r="K473" s="1717"/>
      <c r="L473" s="7"/>
      <c r="M473" s="277" t="s">
        <v>96</v>
      </c>
      <c r="N473" s="984"/>
      <c r="O473" s="984"/>
      <c r="P473" s="984"/>
      <c r="Q473" s="984"/>
      <c r="R473" s="984"/>
      <c r="S473" s="111"/>
      <c r="T473" s="254"/>
      <c r="U473" s="254"/>
      <c r="V473" s="254"/>
      <c r="W473" s="254"/>
      <c r="X473" s="254"/>
      <c r="Y473" s="254"/>
      <c r="Z473" s="254"/>
      <c r="AA473" s="254"/>
      <c r="AB473" s="254"/>
      <c r="AC473" s="254"/>
      <c r="AD473" s="254"/>
      <c r="AE473" s="254"/>
      <c r="AF473" s="254"/>
      <c r="AG473" s="254"/>
      <c r="AH473" s="7"/>
      <c r="AI473" s="7"/>
      <c r="AJ473" s="7"/>
      <c r="AK473" s="7"/>
      <c r="AL473" s="7"/>
      <c r="AM473" s="7"/>
      <c r="AN473" s="7"/>
      <c r="AO473" s="7"/>
      <c r="AP473" s="7"/>
    </row>
    <row r="474">
      <c r="A474" s="254" t="s">
        <v>11440</v>
      </c>
      <c r="B474" s="281" t="s">
        <v>11430</v>
      </c>
      <c r="C474" s="281" t="s">
        <v>8844</v>
      </c>
      <c r="D474" s="279" t="s">
        <v>11441</v>
      </c>
      <c r="E474" s="1354" t="s">
        <v>11442</v>
      </c>
      <c r="F474" s="254"/>
      <c r="G474" s="254"/>
      <c r="H474" s="254"/>
      <c r="I474" s="254"/>
      <c r="J474" s="253"/>
      <c r="K474" s="1717"/>
      <c r="L474" s="7"/>
      <c r="M474" s="277" t="s">
        <v>96</v>
      </c>
      <c r="N474" s="984"/>
      <c r="O474" s="984"/>
      <c r="P474" s="984"/>
      <c r="Q474" s="984"/>
      <c r="R474" s="984"/>
      <c r="S474" s="111"/>
      <c r="T474" s="254"/>
      <c r="U474" s="254"/>
      <c r="V474" s="254"/>
      <c r="W474" s="254"/>
      <c r="X474" s="254"/>
      <c r="Y474" s="254"/>
      <c r="Z474" s="254"/>
      <c r="AA474" s="254"/>
      <c r="AB474" s="254"/>
      <c r="AC474" s="254"/>
      <c r="AD474" s="254"/>
      <c r="AE474" s="254"/>
      <c r="AF474" s="254"/>
      <c r="AG474" s="254"/>
      <c r="AH474" s="7"/>
      <c r="AI474" s="7"/>
      <c r="AJ474" s="7"/>
      <c r="AK474" s="7"/>
      <c r="AL474" s="7"/>
      <c r="AM474" s="7"/>
      <c r="AN474" s="7"/>
      <c r="AO474" s="7"/>
      <c r="AP474" s="7"/>
    </row>
    <row r="475">
      <c r="A475" s="254" t="s">
        <v>11443</v>
      </c>
      <c r="B475" s="281" t="s">
        <v>11430</v>
      </c>
      <c r="C475" s="281" t="s">
        <v>8847</v>
      </c>
      <c r="D475" s="279" t="s">
        <v>11444</v>
      </c>
      <c r="E475" s="1354" t="s">
        <v>11445</v>
      </c>
      <c r="F475" s="250"/>
      <c r="G475" s="250"/>
      <c r="H475" s="250"/>
      <c r="I475" s="250"/>
      <c r="J475" s="253"/>
      <c r="K475" s="1717"/>
      <c r="L475" s="7"/>
      <c r="M475" s="277" t="s">
        <v>96</v>
      </c>
      <c r="N475" s="984"/>
      <c r="O475" s="984"/>
      <c r="P475" s="984"/>
      <c r="Q475" s="984"/>
      <c r="R475" s="984"/>
      <c r="S475" s="111"/>
      <c r="T475" s="254"/>
      <c r="U475" s="254"/>
      <c r="V475" s="254"/>
      <c r="W475" s="254"/>
      <c r="X475" s="254"/>
      <c r="Y475" s="254"/>
      <c r="Z475" s="254"/>
      <c r="AA475" s="254"/>
      <c r="AB475" s="254"/>
      <c r="AC475" s="254"/>
      <c r="AD475" s="254"/>
      <c r="AE475" s="254"/>
      <c r="AF475" s="254"/>
      <c r="AG475" s="254"/>
      <c r="AH475" s="7"/>
      <c r="AI475" s="7"/>
      <c r="AJ475" s="7"/>
      <c r="AK475" s="7"/>
      <c r="AL475" s="7"/>
      <c r="AM475" s="7"/>
      <c r="AN475" s="7"/>
      <c r="AO475" s="7"/>
      <c r="AP475" s="7"/>
    </row>
    <row r="476">
      <c r="A476" s="254" t="s">
        <v>11446</v>
      </c>
      <c r="B476" s="281" t="s">
        <v>11430</v>
      </c>
      <c r="C476" s="324" t="s">
        <v>8850</v>
      </c>
      <c r="D476" s="279" t="s">
        <v>11447</v>
      </c>
      <c r="E476" s="1354" t="s">
        <v>11448</v>
      </c>
      <c r="F476" s="250"/>
      <c r="G476" s="250"/>
      <c r="H476" s="250"/>
      <c r="I476" s="250"/>
      <c r="J476" s="253"/>
      <c r="K476" s="1717"/>
      <c r="L476" s="7"/>
      <c r="M476" s="277" t="s">
        <v>96</v>
      </c>
      <c r="N476" s="984"/>
      <c r="O476" s="984"/>
      <c r="P476" s="984"/>
      <c r="Q476" s="984"/>
      <c r="R476" s="984"/>
      <c r="S476" s="111"/>
      <c r="T476" s="254"/>
      <c r="U476" s="254"/>
      <c r="V476" s="254"/>
      <c r="W476" s="254"/>
      <c r="X476" s="254"/>
      <c r="Y476" s="254"/>
      <c r="Z476" s="254"/>
      <c r="AA476" s="254"/>
      <c r="AB476" s="254"/>
      <c r="AC476" s="254"/>
      <c r="AD476" s="254"/>
      <c r="AE476" s="254"/>
      <c r="AF476" s="254"/>
      <c r="AG476" s="254"/>
      <c r="AH476" s="7"/>
      <c r="AI476" s="7"/>
      <c r="AJ476" s="7"/>
      <c r="AK476" s="7"/>
      <c r="AL476" s="7"/>
      <c r="AM476" s="7"/>
      <c r="AN476" s="7"/>
      <c r="AO476" s="7"/>
      <c r="AP476" s="7"/>
    </row>
    <row r="477">
      <c r="A477" s="254" t="s">
        <v>11449</v>
      </c>
      <c r="B477" s="281" t="s">
        <v>11450</v>
      </c>
      <c r="C477" s="281" t="s">
        <v>8833</v>
      </c>
      <c r="D477" s="279" t="s">
        <v>11451</v>
      </c>
      <c r="E477" s="1354" t="s">
        <v>11452</v>
      </c>
      <c r="F477" s="250"/>
      <c r="G477" s="250"/>
      <c r="H477" s="250"/>
      <c r="I477" s="250"/>
      <c r="J477" s="279" t="s">
        <v>11453</v>
      </c>
      <c r="K477" s="1717" t="str">
        <f>HYPERLINK("https://p2kratinteam.atlassian.net/browse/PF-1981","PF-1981")</f>
        <v>PF-1981</v>
      </c>
      <c r="L477" s="7"/>
      <c r="M477" s="277" t="s">
        <v>96</v>
      </c>
      <c r="N477" s="984"/>
      <c r="O477" s="984"/>
      <c r="P477" s="984"/>
      <c r="Q477" s="984"/>
      <c r="R477" s="984"/>
      <c r="S477" s="111"/>
      <c r="T477" s="254"/>
      <c r="U477" s="254"/>
      <c r="V477" s="254"/>
      <c r="W477" s="254"/>
      <c r="X477" s="254"/>
      <c r="Y477" s="254"/>
      <c r="Z477" s="254"/>
      <c r="AA477" s="254"/>
      <c r="AB477" s="254"/>
      <c r="AC477" s="254"/>
      <c r="AD477" s="254"/>
      <c r="AE477" s="254"/>
      <c r="AF477" s="254"/>
      <c r="AG477" s="254"/>
      <c r="AH477" s="7"/>
      <c r="AI477" s="7"/>
      <c r="AJ477" s="7"/>
      <c r="AK477" s="7"/>
      <c r="AL477" s="7"/>
      <c r="AM477" s="7"/>
      <c r="AN477" s="7"/>
      <c r="AO477" s="7"/>
      <c r="AP477" s="7"/>
    </row>
    <row r="478">
      <c r="A478" s="254" t="s">
        <v>11454</v>
      </c>
      <c r="B478" s="281" t="s">
        <v>11450</v>
      </c>
      <c r="C478" s="281" t="s">
        <v>8838</v>
      </c>
      <c r="D478" s="279" t="s">
        <v>11455</v>
      </c>
      <c r="E478" s="1354" t="s">
        <v>11456</v>
      </c>
      <c r="F478" s="250"/>
      <c r="G478" s="250"/>
      <c r="H478" s="250"/>
      <c r="I478" s="250"/>
      <c r="J478" s="253"/>
      <c r="K478" s="1717"/>
      <c r="L478" s="7"/>
      <c r="M478" s="277" t="s">
        <v>96</v>
      </c>
      <c r="N478" s="984"/>
      <c r="O478" s="984"/>
      <c r="P478" s="984"/>
      <c r="Q478" s="984"/>
      <c r="R478" s="984"/>
      <c r="S478" s="111"/>
      <c r="T478" s="254"/>
      <c r="U478" s="254"/>
      <c r="V478" s="254"/>
      <c r="W478" s="254"/>
      <c r="X478" s="254"/>
      <c r="Y478" s="254"/>
      <c r="Z478" s="254"/>
      <c r="AA478" s="254"/>
      <c r="AB478" s="254"/>
      <c r="AC478" s="254"/>
      <c r="AD478" s="254"/>
      <c r="AE478" s="254"/>
      <c r="AF478" s="254"/>
      <c r="AG478" s="254"/>
      <c r="AH478" s="7"/>
      <c r="AI478" s="7"/>
      <c r="AJ478" s="7"/>
      <c r="AK478" s="7"/>
      <c r="AL478" s="7"/>
      <c r="AM478" s="7"/>
      <c r="AN478" s="7"/>
      <c r="AO478" s="7"/>
      <c r="AP478" s="7"/>
    </row>
    <row r="479">
      <c r="A479" s="254" t="s">
        <v>11457</v>
      </c>
      <c r="B479" s="281" t="s">
        <v>11450</v>
      </c>
      <c r="C479" s="281" t="s">
        <v>8841</v>
      </c>
      <c r="D479" s="279" t="s">
        <v>11458</v>
      </c>
      <c r="E479" s="1354" t="s">
        <v>11459</v>
      </c>
      <c r="F479" s="254"/>
      <c r="G479" s="254"/>
      <c r="H479" s="254"/>
      <c r="I479" s="254"/>
      <c r="J479" s="253"/>
      <c r="K479" s="1717"/>
      <c r="L479" s="7"/>
      <c r="M479" s="277" t="s">
        <v>96</v>
      </c>
      <c r="N479" s="984"/>
      <c r="O479" s="984"/>
      <c r="P479" s="984"/>
      <c r="Q479" s="984"/>
      <c r="R479" s="984"/>
      <c r="S479" s="111"/>
      <c r="T479" s="254"/>
      <c r="U479" s="254"/>
      <c r="V479" s="254"/>
      <c r="W479" s="254"/>
      <c r="X479" s="254"/>
      <c r="Y479" s="254"/>
      <c r="Z479" s="254"/>
      <c r="AA479" s="254"/>
      <c r="AB479" s="254"/>
      <c r="AC479" s="254"/>
      <c r="AD479" s="254"/>
      <c r="AE479" s="254"/>
      <c r="AF479" s="254"/>
      <c r="AG479" s="254"/>
      <c r="AH479" s="7"/>
      <c r="AI479" s="7"/>
      <c r="AJ479" s="7"/>
      <c r="AK479" s="7"/>
      <c r="AL479" s="7"/>
      <c r="AM479" s="7"/>
      <c r="AN479" s="7"/>
      <c r="AO479" s="7"/>
      <c r="AP479" s="7"/>
    </row>
    <row r="480">
      <c r="A480" s="254" t="s">
        <v>11460</v>
      </c>
      <c r="B480" s="281" t="s">
        <v>11450</v>
      </c>
      <c r="C480" s="281" t="s">
        <v>8844</v>
      </c>
      <c r="D480" s="279" t="s">
        <v>11461</v>
      </c>
      <c r="E480" s="1354" t="s">
        <v>11462</v>
      </c>
      <c r="F480" s="254"/>
      <c r="G480" s="254"/>
      <c r="H480" s="254"/>
      <c r="I480" s="254"/>
      <c r="J480" s="253"/>
      <c r="K480" s="1717"/>
      <c r="L480" s="7"/>
      <c r="M480" s="277" t="s">
        <v>96</v>
      </c>
      <c r="N480" s="984"/>
      <c r="O480" s="984"/>
      <c r="P480" s="984"/>
      <c r="Q480" s="984"/>
      <c r="R480" s="984"/>
      <c r="S480" s="111"/>
      <c r="T480" s="254"/>
      <c r="U480" s="254"/>
      <c r="V480" s="254"/>
      <c r="W480" s="254"/>
      <c r="X480" s="254"/>
      <c r="Y480" s="254"/>
      <c r="Z480" s="254"/>
      <c r="AA480" s="254"/>
      <c r="AB480" s="254"/>
      <c r="AC480" s="254"/>
      <c r="AD480" s="254"/>
      <c r="AE480" s="254"/>
      <c r="AF480" s="254"/>
      <c r="AG480" s="254"/>
      <c r="AH480" s="7"/>
      <c r="AI480" s="7"/>
      <c r="AJ480" s="7"/>
      <c r="AK480" s="7"/>
      <c r="AL480" s="7"/>
      <c r="AM480" s="7"/>
      <c r="AN480" s="7"/>
      <c r="AO480" s="7"/>
      <c r="AP480" s="7"/>
    </row>
    <row r="481">
      <c r="A481" s="254" t="s">
        <v>11463</v>
      </c>
      <c r="B481" s="281" t="s">
        <v>11450</v>
      </c>
      <c r="C481" s="281" t="s">
        <v>8847</v>
      </c>
      <c r="D481" s="279" t="s">
        <v>11464</v>
      </c>
      <c r="E481" s="1354" t="s">
        <v>11465</v>
      </c>
      <c r="F481" s="254"/>
      <c r="G481" s="254"/>
      <c r="H481" s="254"/>
      <c r="I481" s="254"/>
      <c r="J481" s="253"/>
      <c r="K481" s="1717"/>
      <c r="L481" s="7"/>
      <c r="M481" s="277" t="s">
        <v>96</v>
      </c>
      <c r="N481" s="984"/>
      <c r="O481" s="984"/>
      <c r="P481" s="984"/>
      <c r="Q481" s="984"/>
      <c r="R481" s="984"/>
      <c r="S481" s="111"/>
      <c r="T481" s="254"/>
      <c r="U481" s="254"/>
      <c r="V481" s="254"/>
      <c r="W481" s="254"/>
      <c r="X481" s="254"/>
      <c r="Y481" s="254"/>
      <c r="Z481" s="254"/>
      <c r="AA481" s="254"/>
      <c r="AB481" s="254"/>
      <c r="AC481" s="254"/>
      <c r="AD481" s="254"/>
      <c r="AE481" s="254"/>
      <c r="AF481" s="254"/>
      <c r="AG481" s="254"/>
      <c r="AH481" s="7"/>
      <c r="AI481" s="7"/>
      <c r="AJ481" s="7"/>
      <c r="AK481" s="7"/>
      <c r="AL481" s="7"/>
      <c r="AM481" s="7"/>
      <c r="AN481" s="7"/>
      <c r="AO481" s="7"/>
      <c r="AP481" s="7"/>
    </row>
    <row r="482">
      <c r="A482" s="254" t="s">
        <v>11466</v>
      </c>
      <c r="B482" s="281" t="s">
        <v>11450</v>
      </c>
      <c r="C482" s="324" t="s">
        <v>8850</v>
      </c>
      <c r="D482" s="279" t="s">
        <v>11467</v>
      </c>
      <c r="E482" s="1354" t="s">
        <v>11468</v>
      </c>
      <c r="F482" s="254"/>
      <c r="G482" s="254"/>
      <c r="H482" s="254"/>
      <c r="I482" s="254"/>
      <c r="J482" s="253"/>
      <c r="K482" s="1717"/>
      <c r="L482" s="7"/>
      <c r="M482" s="277" t="s">
        <v>96</v>
      </c>
      <c r="N482" s="984"/>
      <c r="O482" s="984"/>
      <c r="P482" s="984"/>
      <c r="Q482" s="984"/>
      <c r="R482" s="984"/>
      <c r="S482" s="111"/>
      <c r="T482" s="254"/>
      <c r="U482" s="254"/>
      <c r="V482" s="254"/>
      <c r="W482" s="254"/>
      <c r="X482" s="254"/>
      <c r="Y482" s="254"/>
      <c r="Z482" s="254"/>
      <c r="AA482" s="254"/>
      <c r="AB482" s="254"/>
      <c r="AC482" s="254"/>
      <c r="AD482" s="254"/>
      <c r="AE482" s="254"/>
      <c r="AF482" s="254"/>
      <c r="AG482" s="254"/>
      <c r="AH482" s="7"/>
      <c r="AI482" s="7"/>
      <c r="AJ482" s="7"/>
      <c r="AK482" s="7"/>
      <c r="AL482" s="7"/>
      <c r="AM482" s="7"/>
      <c r="AN482" s="7"/>
      <c r="AO482" s="7"/>
      <c r="AP482" s="7"/>
    </row>
    <row r="483">
      <c r="A483" s="254" t="s">
        <v>11469</v>
      </c>
      <c r="B483" s="281" t="s">
        <v>11470</v>
      </c>
      <c r="C483" s="281" t="s">
        <v>8833</v>
      </c>
      <c r="D483" s="279" t="s">
        <v>11471</v>
      </c>
      <c r="E483" s="1354" t="s">
        <v>11472</v>
      </c>
      <c r="F483" s="254"/>
      <c r="G483" s="254"/>
      <c r="H483" s="254"/>
      <c r="I483" s="254"/>
      <c r="J483" s="279" t="s">
        <v>11433</v>
      </c>
      <c r="K483" s="1717" t="str">
        <f>HYPERLINK("https://p2kratinteam.atlassian.net/browse/PF-1981","PF-1981")</f>
        <v>PF-1981</v>
      </c>
      <c r="L483" s="7"/>
      <c r="M483" s="277" t="s">
        <v>96</v>
      </c>
      <c r="N483" s="984"/>
      <c r="O483" s="984"/>
      <c r="P483" s="984"/>
      <c r="Q483" s="984"/>
      <c r="R483" s="984"/>
      <c r="S483" s="111"/>
      <c r="T483" s="254"/>
      <c r="U483" s="254"/>
      <c r="V483" s="254"/>
      <c r="W483" s="254"/>
      <c r="X483" s="254"/>
      <c r="Y483" s="254"/>
      <c r="Z483" s="254"/>
      <c r="AA483" s="254"/>
      <c r="AB483" s="254"/>
      <c r="AC483" s="254"/>
      <c r="AD483" s="254"/>
      <c r="AE483" s="254"/>
      <c r="AF483" s="254"/>
      <c r="AG483" s="254"/>
      <c r="AH483" s="7"/>
      <c r="AI483" s="7"/>
      <c r="AJ483" s="7"/>
      <c r="AK483" s="7"/>
      <c r="AL483" s="7"/>
      <c r="AM483" s="7"/>
      <c r="AN483" s="7"/>
      <c r="AO483" s="7"/>
      <c r="AP483" s="7"/>
    </row>
    <row r="484">
      <c r="A484" s="254" t="s">
        <v>11473</v>
      </c>
      <c r="B484" s="281" t="s">
        <v>11470</v>
      </c>
      <c r="C484" s="281" t="s">
        <v>8838</v>
      </c>
      <c r="D484" s="279" t="s">
        <v>11474</v>
      </c>
      <c r="E484" s="1354" t="s">
        <v>11475</v>
      </c>
      <c r="F484" s="254"/>
      <c r="G484" s="254"/>
      <c r="H484" s="254"/>
      <c r="I484" s="254"/>
      <c r="J484" s="1656"/>
      <c r="K484" s="1717"/>
      <c r="L484" s="253"/>
      <c r="M484" s="277" t="s">
        <v>96</v>
      </c>
      <c r="N484" s="984"/>
      <c r="O484" s="984"/>
      <c r="P484" s="984"/>
      <c r="Q484" s="984"/>
      <c r="R484" s="984"/>
      <c r="S484" s="111"/>
      <c r="T484" s="254"/>
      <c r="U484" s="254"/>
      <c r="V484" s="254"/>
      <c r="W484" s="254"/>
      <c r="X484" s="254"/>
      <c r="Y484" s="254"/>
      <c r="Z484" s="254"/>
      <c r="AA484" s="254"/>
      <c r="AB484" s="254"/>
      <c r="AC484" s="254"/>
      <c r="AD484" s="254"/>
      <c r="AE484" s="254"/>
      <c r="AF484" s="254"/>
      <c r="AG484" s="254"/>
      <c r="AH484" s="7"/>
      <c r="AI484" s="7"/>
      <c r="AJ484" s="7"/>
      <c r="AK484" s="7"/>
      <c r="AL484" s="7"/>
      <c r="AM484" s="7"/>
      <c r="AN484" s="7"/>
      <c r="AO484" s="7"/>
      <c r="AP484" s="7"/>
    </row>
    <row r="485">
      <c r="A485" s="254" t="s">
        <v>11476</v>
      </c>
      <c r="B485" s="281" t="s">
        <v>11470</v>
      </c>
      <c r="C485" s="281" t="s">
        <v>8841</v>
      </c>
      <c r="D485" s="279" t="s">
        <v>11477</v>
      </c>
      <c r="E485" s="1354" t="s">
        <v>11478</v>
      </c>
      <c r="F485" s="254"/>
      <c r="G485" s="254"/>
      <c r="H485" s="254"/>
      <c r="I485" s="254"/>
      <c r="J485" s="1656"/>
      <c r="K485" s="1717"/>
      <c r="L485" s="253"/>
      <c r="M485" s="277" t="s">
        <v>96</v>
      </c>
      <c r="N485" s="984"/>
      <c r="O485" s="984"/>
      <c r="P485" s="984"/>
      <c r="Q485" s="984"/>
      <c r="R485" s="984"/>
      <c r="S485" s="111"/>
      <c r="T485" s="254"/>
      <c r="U485" s="254"/>
      <c r="V485" s="254"/>
      <c r="W485" s="254"/>
      <c r="X485" s="254"/>
      <c r="Y485" s="254"/>
      <c r="Z485" s="254"/>
      <c r="AA485" s="254"/>
      <c r="AB485" s="254"/>
      <c r="AC485" s="254"/>
      <c r="AD485" s="254"/>
      <c r="AE485" s="254"/>
      <c r="AF485" s="254"/>
      <c r="AG485" s="254"/>
      <c r="AH485" s="7"/>
      <c r="AI485" s="7"/>
      <c r="AJ485" s="7"/>
      <c r="AK485" s="7"/>
      <c r="AL485" s="7"/>
      <c r="AM485" s="7"/>
      <c r="AN485" s="7"/>
      <c r="AO485" s="7"/>
      <c r="AP485" s="7"/>
    </row>
    <row r="486">
      <c r="A486" s="254" t="s">
        <v>11479</v>
      </c>
      <c r="B486" s="281" t="s">
        <v>11470</v>
      </c>
      <c r="C486" s="281" t="s">
        <v>8844</v>
      </c>
      <c r="D486" s="279" t="s">
        <v>11480</v>
      </c>
      <c r="E486" s="1354" t="s">
        <v>11481</v>
      </c>
      <c r="F486" s="254"/>
      <c r="G486" s="254"/>
      <c r="H486" s="254"/>
      <c r="I486" s="254"/>
      <c r="J486" s="1656"/>
      <c r="K486" s="1717"/>
      <c r="L486" s="253"/>
      <c r="M486" s="277" t="s">
        <v>96</v>
      </c>
      <c r="N486" s="984"/>
      <c r="O486" s="984"/>
      <c r="P486" s="984"/>
      <c r="Q486" s="984"/>
      <c r="R486" s="984"/>
      <c r="S486" s="111"/>
      <c r="T486" s="254"/>
      <c r="U486" s="254"/>
      <c r="V486" s="254"/>
      <c r="W486" s="254"/>
      <c r="X486" s="254"/>
      <c r="Y486" s="254"/>
      <c r="Z486" s="254"/>
      <c r="AA486" s="254"/>
      <c r="AB486" s="254"/>
      <c r="AC486" s="254"/>
      <c r="AD486" s="254"/>
      <c r="AE486" s="254"/>
      <c r="AF486" s="254"/>
      <c r="AG486" s="254"/>
      <c r="AH486" s="7"/>
      <c r="AI486" s="7"/>
      <c r="AJ486" s="7"/>
      <c r="AK486" s="7"/>
      <c r="AL486" s="7"/>
      <c r="AM486" s="7"/>
      <c r="AN486" s="7"/>
      <c r="AO486" s="7"/>
      <c r="AP486" s="7"/>
    </row>
    <row r="487">
      <c r="A487" s="254" t="s">
        <v>11482</v>
      </c>
      <c r="B487" s="281" t="s">
        <v>11470</v>
      </c>
      <c r="C487" s="281" t="s">
        <v>8847</v>
      </c>
      <c r="D487" s="279" t="s">
        <v>11483</v>
      </c>
      <c r="E487" s="1354" t="s">
        <v>11484</v>
      </c>
      <c r="F487" s="254"/>
      <c r="G487" s="254"/>
      <c r="H487" s="254"/>
      <c r="I487" s="254"/>
      <c r="J487" s="1656"/>
      <c r="K487" s="1717"/>
      <c r="L487" s="253"/>
      <c r="M487" s="277" t="s">
        <v>96</v>
      </c>
      <c r="N487" s="984"/>
      <c r="O487" s="984"/>
      <c r="P487" s="984"/>
      <c r="Q487" s="984"/>
      <c r="R487" s="984"/>
      <c r="S487" s="111"/>
      <c r="T487" s="254"/>
      <c r="U487" s="254"/>
      <c r="V487" s="254"/>
      <c r="W487" s="254"/>
      <c r="X487" s="254"/>
      <c r="Y487" s="254"/>
      <c r="Z487" s="254"/>
      <c r="AA487" s="254"/>
      <c r="AB487" s="254"/>
      <c r="AC487" s="254"/>
      <c r="AD487" s="254"/>
      <c r="AE487" s="254"/>
      <c r="AF487" s="254"/>
      <c r="AG487" s="254"/>
      <c r="AH487" s="7"/>
      <c r="AI487" s="7"/>
      <c r="AJ487" s="7"/>
      <c r="AK487" s="7"/>
      <c r="AL487" s="7"/>
      <c r="AM487" s="7"/>
      <c r="AN487" s="7"/>
      <c r="AO487" s="7"/>
      <c r="AP487" s="7"/>
    </row>
    <row r="488">
      <c r="A488" s="254" t="s">
        <v>11485</v>
      </c>
      <c r="B488" s="281" t="s">
        <v>11470</v>
      </c>
      <c r="C488" s="324" t="s">
        <v>8850</v>
      </c>
      <c r="D488" s="279" t="s">
        <v>11486</v>
      </c>
      <c r="E488" s="1354" t="s">
        <v>11448</v>
      </c>
      <c r="F488" s="254"/>
      <c r="G488" s="254"/>
      <c r="H488" s="254"/>
      <c r="I488" s="254"/>
      <c r="J488" s="1656"/>
      <c r="K488" s="1717"/>
      <c r="L488" s="253"/>
      <c r="M488" s="277" t="s">
        <v>96</v>
      </c>
      <c r="N488" s="984"/>
      <c r="O488" s="984"/>
      <c r="P488" s="984"/>
      <c r="Q488" s="984"/>
      <c r="R488" s="984"/>
      <c r="S488" s="111"/>
      <c r="T488" s="254"/>
      <c r="U488" s="254"/>
      <c r="V488" s="254"/>
      <c r="W488" s="254"/>
      <c r="X488" s="254"/>
      <c r="Y488" s="254"/>
      <c r="Z488" s="254"/>
      <c r="AA488" s="254"/>
      <c r="AB488" s="254"/>
      <c r="AC488" s="254"/>
      <c r="AD488" s="254"/>
      <c r="AE488" s="254"/>
      <c r="AF488" s="254"/>
      <c r="AG488" s="254"/>
      <c r="AH488" s="7"/>
      <c r="AI488" s="7"/>
      <c r="AJ488" s="7"/>
      <c r="AK488" s="7"/>
      <c r="AL488" s="7"/>
      <c r="AM488" s="7"/>
      <c r="AN488" s="7"/>
      <c r="AO488" s="7"/>
      <c r="AP488" s="7"/>
    </row>
    <row r="489">
      <c r="A489" s="254" t="s">
        <v>11487</v>
      </c>
      <c r="B489" s="281" t="s">
        <v>11488</v>
      </c>
      <c r="C489" s="281" t="s">
        <v>8833</v>
      </c>
      <c r="D489" s="279" t="s">
        <v>11489</v>
      </c>
      <c r="E489" s="1354" t="s">
        <v>11490</v>
      </c>
      <c r="F489" s="254"/>
      <c r="G489" s="254"/>
      <c r="H489" s="254"/>
      <c r="I489" s="254"/>
      <c r="J489" s="254"/>
      <c r="K489" s="1523" t="s">
        <v>11491</v>
      </c>
      <c r="L489" s="254"/>
      <c r="M489" s="277" t="s">
        <v>96</v>
      </c>
      <c r="N489" s="984"/>
      <c r="O489" s="984"/>
      <c r="P489" s="984"/>
      <c r="Q489" s="984"/>
      <c r="R489" s="984"/>
      <c r="S489" s="111"/>
      <c r="T489" s="254"/>
      <c r="U489" s="254"/>
      <c r="V489" s="254"/>
      <c r="W489" s="254"/>
      <c r="X489" s="254"/>
      <c r="Y489" s="254"/>
      <c r="Z489" s="254"/>
      <c r="AA489" s="254"/>
      <c r="AB489" s="254"/>
      <c r="AC489" s="254"/>
      <c r="AD489" s="254"/>
      <c r="AE489" s="254"/>
      <c r="AF489" s="254"/>
      <c r="AG489" s="254"/>
      <c r="AH489" s="7"/>
      <c r="AI489" s="7"/>
      <c r="AJ489" s="7"/>
      <c r="AK489" s="7"/>
      <c r="AL489" s="7"/>
      <c r="AM489" s="7"/>
      <c r="AN489" s="7"/>
      <c r="AO489" s="7"/>
      <c r="AP489" s="7"/>
    </row>
    <row r="490">
      <c r="A490" s="254" t="s">
        <v>11492</v>
      </c>
      <c r="B490" s="281" t="s">
        <v>11488</v>
      </c>
      <c r="C490" s="281" t="s">
        <v>8838</v>
      </c>
      <c r="D490" s="279" t="s">
        <v>11493</v>
      </c>
      <c r="E490" s="1354" t="s">
        <v>11494</v>
      </c>
      <c r="F490" s="254"/>
      <c r="G490" s="254"/>
      <c r="H490" s="254"/>
      <c r="I490" s="254"/>
      <c r="J490" s="1656"/>
      <c r="K490" s="1717"/>
      <c r="L490" s="253"/>
      <c r="M490" s="277" t="s">
        <v>96</v>
      </c>
      <c r="N490" s="984"/>
      <c r="O490" s="984"/>
      <c r="P490" s="984"/>
      <c r="Q490" s="984"/>
      <c r="R490" s="984"/>
      <c r="S490" s="111"/>
      <c r="T490" s="254"/>
      <c r="U490" s="254"/>
      <c r="V490" s="254"/>
      <c r="W490" s="254"/>
      <c r="X490" s="254"/>
      <c r="Y490" s="254"/>
      <c r="Z490" s="254"/>
      <c r="AA490" s="254"/>
      <c r="AB490" s="254"/>
      <c r="AC490" s="254"/>
      <c r="AD490" s="254"/>
      <c r="AE490" s="254"/>
      <c r="AF490" s="254"/>
      <c r="AG490" s="254"/>
      <c r="AH490" s="7"/>
      <c r="AI490" s="7"/>
      <c r="AJ490" s="7"/>
      <c r="AK490" s="7"/>
      <c r="AL490" s="7"/>
      <c r="AM490" s="7"/>
      <c r="AN490" s="7"/>
      <c r="AO490" s="7"/>
      <c r="AP490" s="7"/>
    </row>
    <row r="491">
      <c r="A491" s="254" t="s">
        <v>11495</v>
      </c>
      <c r="B491" s="281" t="s">
        <v>11488</v>
      </c>
      <c r="C491" s="281" t="s">
        <v>8841</v>
      </c>
      <c r="D491" s="279" t="s">
        <v>11496</v>
      </c>
      <c r="E491" s="1354" t="s">
        <v>11497</v>
      </c>
      <c r="F491" s="254"/>
      <c r="G491" s="254"/>
      <c r="H491" s="254"/>
      <c r="I491" s="254"/>
      <c r="J491" s="1656"/>
      <c r="K491" s="1717"/>
      <c r="L491" s="253"/>
      <c r="M491" s="277" t="s">
        <v>96</v>
      </c>
      <c r="N491" s="984"/>
      <c r="O491" s="984"/>
      <c r="P491" s="984"/>
      <c r="Q491" s="984"/>
      <c r="R491" s="984"/>
      <c r="S491" s="111"/>
      <c r="T491" s="254"/>
      <c r="U491" s="254"/>
      <c r="V491" s="254"/>
      <c r="W491" s="254"/>
      <c r="X491" s="254"/>
      <c r="Y491" s="254"/>
      <c r="Z491" s="254"/>
      <c r="AA491" s="254"/>
      <c r="AB491" s="254"/>
      <c r="AC491" s="254"/>
      <c r="AD491" s="254"/>
      <c r="AE491" s="254"/>
      <c r="AF491" s="254"/>
      <c r="AG491" s="254"/>
      <c r="AH491" s="7"/>
      <c r="AI491" s="7"/>
      <c r="AJ491" s="7"/>
      <c r="AK491" s="7"/>
      <c r="AL491" s="7"/>
      <c r="AM491" s="7"/>
      <c r="AN491" s="7"/>
      <c r="AO491" s="7"/>
      <c r="AP491" s="7"/>
    </row>
    <row r="492">
      <c r="A492" s="254" t="s">
        <v>11498</v>
      </c>
      <c r="B492" s="281" t="s">
        <v>11488</v>
      </c>
      <c r="C492" s="281" t="s">
        <v>8844</v>
      </c>
      <c r="D492" s="279" t="s">
        <v>11499</v>
      </c>
      <c r="E492" s="1354" t="s">
        <v>11500</v>
      </c>
      <c r="F492" s="254"/>
      <c r="G492" s="254"/>
      <c r="H492" s="254"/>
      <c r="I492" s="254"/>
      <c r="J492" s="1656"/>
      <c r="K492" s="1717"/>
      <c r="L492" s="253"/>
      <c r="M492" s="277" t="s">
        <v>96</v>
      </c>
      <c r="N492" s="984"/>
      <c r="O492" s="984"/>
      <c r="P492" s="984"/>
      <c r="Q492" s="984"/>
      <c r="R492" s="984"/>
      <c r="S492" s="111"/>
      <c r="T492" s="254"/>
      <c r="U492" s="254"/>
      <c r="V492" s="254"/>
      <c r="W492" s="254"/>
      <c r="X492" s="254"/>
      <c r="Y492" s="254"/>
      <c r="Z492" s="254"/>
      <c r="AA492" s="254"/>
      <c r="AB492" s="254"/>
      <c r="AC492" s="254"/>
      <c r="AD492" s="254"/>
      <c r="AE492" s="254"/>
      <c r="AF492" s="254"/>
      <c r="AG492" s="254"/>
      <c r="AH492" s="7"/>
      <c r="AI492" s="7"/>
      <c r="AJ492" s="7"/>
      <c r="AK492" s="7"/>
      <c r="AL492" s="7"/>
      <c r="AM492" s="7"/>
      <c r="AN492" s="7"/>
      <c r="AO492" s="7"/>
      <c r="AP492" s="7"/>
    </row>
    <row r="493">
      <c r="A493" s="254" t="s">
        <v>11501</v>
      </c>
      <c r="B493" s="281" t="s">
        <v>11488</v>
      </c>
      <c r="C493" s="281" t="s">
        <v>8847</v>
      </c>
      <c r="D493" s="279" t="s">
        <v>11502</v>
      </c>
      <c r="E493" s="1354" t="s">
        <v>11503</v>
      </c>
      <c r="F493" s="254"/>
      <c r="G493" s="254"/>
      <c r="H493" s="254"/>
      <c r="I493" s="254"/>
      <c r="J493" s="1656"/>
      <c r="K493" s="1717"/>
      <c r="L493" s="253"/>
      <c r="M493" s="277" t="s">
        <v>96</v>
      </c>
      <c r="N493" s="984"/>
      <c r="O493" s="984"/>
      <c r="P493" s="984"/>
      <c r="Q493" s="984"/>
      <c r="R493" s="984"/>
      <c r="S493" s="111"/>
      <c r="T493" s="254"/>
      <c r="U493" s="254"/>
      <c r="V493" s="254"/>
      <c r="W493" s="254"/>
      <c r="X493" s="254"/>
      <c r="Y493" s="254"/>
      <c r="Z493" s="254"/>
      <c r="AA493" s="254"/>
      <c r="AB493" s="254"/>
      <c r="AC493" s="254"/>
      <c r="AD493" s="254"/>
      <c r="AE493" s="254"/>
      <c r="AF493" s="254"/>
      <c r="AG493" s="254"/>
      <c r="AH493" s="7"/>
      <c r="AI493" s="7"/>
      <c r="AJ493" s="7"/>
      <c r="AK493" s="7"/>
      <c r="AL493" s="7"/>
      <c r="AM493" s="7"/>
      <c r="AN493" s="7"/>
      <c r="AO493" s="7"/>
      <c r="AP493" s="7"/>
    </row>
    <row r="494">
      <c r="A494" s="254" t="s">
        <v>11504</v>
      </c>
      <c r="B494" s="281" t="s">
        <v>11488</v>
      </c>
      <c r="C494" s="324" t="s">
        <v>8850</v>
      </c>
      <c r="D494" s="279" t="s">
        <v>11505</v>
      </c>
      <c r="E494" s="1354" t="s">
        <v>11506</v>
      </c>
      <c r="F494" s="254"/>
      <c r="G494" s="254"/>
      <c r="H494" s="254"/>
      <c r="I494" s="254"/>
      <c r="J494" s="1656"/>
      <c r="K494" s="1717"/>
      <c r="L494" s="253"/>
      <c r="M494" s="277" t="s">
        <v>96</v>
      </c>
      <c r="N494" s="984"/>
      <c r="O494" s="984"/>
      <c r="P494" s="984"/>
      <c r="Q494" s="984"/>
      <c r="R494" s="984"/>
      <c r="S494" s="111"/>
      <c r="T494" s="254"/>
      <c r="U494" s="254"/>
      <c r="V494" s="254"/>
      <c r="W494" s="254"/>
      <c r="X494" s="254"/>
      <c r="Y494" s="254"/>
      <c r="Z494" s="254"/>
      <c r="AA494" s="254"/>
      <c r="AB494" s="254"/>
      <c r="AC494" s="254"/>
      <c r="AD494" s="254"/>
      <c r="AE494" s="254"/>
      <c r="AF494" s="254"/>
      <c r="AG494" s="254"/>
      <c r="AH494" s="7"/>
      <c r="AI494" s="7"/>
      <c r="AJ494" s="7"/>
      <c r="AK494" s="7"/>
      <c r="AL494" s="7"/>
      <c r="AM494" s="7"/>
      <c r="AN494" s="7"/>
      <c r="AO494" s="7"/>
      <c r="AP494" s="7"/>
    </row>
    <row r="495">
      <c r="A495" s="1718" t="s">
        <v>11507</v>
      </c>
      <c r="B495" s="1719"/>
      <c r="C495" s="1719"/>
      <c r="D495" s="269"/>
      <c r="E495" s="1720"/>
      <c r="F495" s="269"/>
      <c r="G495" s="269"/>
      <c r="H495" s="269"/>
      <c r="I495" s="269"/>
      <c r="J495" s="269"/>
      <c r="K495" s="1721"/>
      <c r="L495" s="269"/>
      <c r="M495" s="1722"/>
      <c r="N495" s="1722"/>
      <c r="O495" s="1722"/>
      <c r="P495" s="1722"/>
      <c r="Q495" s="1722"/>
      <c r="R495" s="1722"/>
      <c r="S495" s="1723"/>
      <c r="T495" s="254"/>
      <c r="U495" s="254"/>
      <c r="V495" s="254"/>
      <c r="W495" s="254"/>
      <c r="X495" s="254"/>
      <c r="Y495" s="254"/>
      <c r="Z495" s="254"/>
      <c r="AA495" s="254"/>
      <c r="AB495" s="254"/>
      <c r="AC495" s="254"/>
      <c r="AD495" s="254"/>
      <c r="AE495" s="254"/>
      <c r="AF495" s="254"/>
      <c r="AG495" s="254"/>
      <c r="AH495" s="7"/>
      <c r="AI495" s="7"/>
      <c r="AJ495" s="7"/>
      <c r="AK495" s="7"/>
      <c r="AL495" s="7"/>
      <c r="AM495" s="7"/>
      <c r="AN495" s="7"/>
      <c r="AO495" s="7"/>
      <c r="AP495" s="7"/>
    </row>
    <row r="496">
      <c r="A496" s="254" t="s">
        <v>11508</v>
      </c>
      <c r="B496" s="281" t="s">
        <v>11509</v>
      </c>
      <c r="C496" s="281" t="s">
        <v>8833</v>
      </c>
      <c r="D496" s="277" t="s">
        <v>11510</v>
      </c>
      <c r="E496" s="1354" t="s">
        <v>11511</v>
      </c>
      <c r="F496" s="1724"/>
      <c r="G496" s="1724"/>
      <c r="H496" s="1724"/>
      <c r="I496" s="1724"/>
      <c r="J496" s="254"/>
      <c r="K496" s="1713" t="s">
        <v>11512</v>
      </c>
      <c r="L496" s="283"/>
      <c r="M496" s="277" t="s">
        <v>96</v>
      </c>
      <c r="N496" s="984"/>
      <c r="O496" s="984"/>
      <c r="P496" s="984"/>
      <c r="Q496" s="984"/>
      <c r="R496" s="984"/>
      <c r="S496" s="111"/>
      <c r="T496" s="254"/>
      <c r="U496" s="254"/>
      <c r="V496" s="254"/>
      <c r="W496" s="254"/>
      <c r="X496" s="254"/>
      <c r="Y496" s="254"/>
      <c r="Z496" s="254"/>
      <c r="AA496" s="254"/>
      <c r="AB496" s="254"/>
      <c r="AC496" s="254"/>
      <c r="AD496" s="254"/>
      <c r="AE496" s="254"/>
      <c r="AF496" s="254"/>
      <c r="AG496" s="254"/>
      <c r="AH496" s="7"/>
      <c r="AI496" s="7"/>
      <c r="AJ496" s="7"/>
      <c r="AK496" s="7"/>
      <c r="AL496" s="7"/>
      <c r="AM496" s="7"/>
      <c r="AN496" s="7"/>
      <c r="AO496" s="7"/>
      <c r="AP496" s="7"/>
    </row>
    <row r="497">
      <c r="A497" s="254" t="s">
        <v>11513</v>
      </c>
      <c r="B497" s="281" t="s">
        <v>11509</v>
      </c>
      <c r="C497" s="281" t="s">
        <v>8838</v>
      </c>
      <c r="D497" s="277" t="s">
        <v>11514</v>
      </c>
      <c r="E497" s="1354" t="s">
        <v>11515</v>
      </c>
      <c r="F497" s="1724"/>
      <c r="G497" s="1724"/>
      <c r="H497" s="1724"/>
      <c r="I497" s="1724"/>
      <c r="J497" s="254"/>
      <c r="K497" s="1644"/>
      <c r="L497" s="283"/>
      <c r="M497" s="277" t="s">
        <v>96</v>
      </c>
      <c r="N497" s="984"/>
      <c r="O497" s="984"/>
      <c r="P497" s="984"/>
      <c r="Q497" s="984"/>
      <c r="R497" s="984"/>
      <c r="S497" s="111"/>
      <c r="T497" s="254"/>
      <c r="U497" s="254"/>
      <c r="V497" s="254"/>
      <c r="W497" s="254"/>
      <c r="X497" s="254"/>
      <c r="Y497" s="254"/>
      <c r="Z497" s="254"/>
      <c r="AA497" s="254"/>
      <c r="AB497" s="254"/>
      <c r="AC497" s="254"/>
      <c r="AD497" s="254"/>
      <c r="AE497" s="254"/>
      <c r="AF497" s="254"/>
      <c r="AG497" s="254"/>
      <c r="AH497" s="7"/>
      <c r="AI497" s="7"/>
      <c r="AJ497" s="7"/>
      <c r="AK497" s="7"/>
      <c r="AL497" s="7"/>
      <c r="AM497" s="7"/>
      <c r="AN497" s="7"/>
      <c r="AO497" s="7"/>
      <c r="AP497" s="7"/>
    </row>
    <row r="498">
      <c r="A498" s="254" t="s">
        <v>11516</v>
      </c>
      <c r="B498" s="281" t="s">
        <v>11509</v>
      </c>
      <c r="C498" s="281" t="s">
        <v>8841</v>
      </c>
      <c r="D498" s="277" t="s">
        <v>11517</v>
      </c>
      <c r="E498" s="1354" t="s">
        <v>11518</v>
      </c>
      <c r="F498" s="1724"/>
      <c r="G498" s="1724"/>
      <c r="H498" s="1724"/>
      <c r="I498" s="1724"/>
      <c r="J498" s="254"/>
      <c r="K498" s="1644"/>
      <c r="L498" s="283"/>
      <c r="M498" s="277" t="s">
        <v>96</v>
      </c>
      <c r="N498" s="984"/>
      <c r="O498" s="984"/>
      <c r="P498" s="984"/>
      <c r="Q498" s="984"/>
      <c r="R498" s="984"/>
      <c r="S498" s="111"/>
      <c r="T498" s="254"/>
      <c r="U498" s="254"/>
      <c r="V498" s="254"/>
      <c r="W498" s="254"/>
      <c r="X498" s="254"/>
      <c r="Y498" s="254"/>
      <c r="Z498" s="254"/>
      <c r="AA498" s="254"/>
      <c r="AB498" s="254"/>
      <c r="AC498" s="254"/>
      <c r="AD498" s="254"/>
      <c r="AE498" s="254"/>
      <c r="AF498" s="254"/>
      <c r="AG498" s="254"/>
      <c r="AH498" s="7"/>
      <c r="AI498" s="7"/>
      <c r="AJ498" s="7"/>
      <c r="AK498" s="7"/>
      <c r="AL498" s="7"/>
      <c r="AM498" s="7"/>
      <c r="AN498" s="7"/>
      <c r="AO498" s="7"/>
      <c r="AP498" s="7"/>
    </row>
    <row r="499">
      <c r="A499" s="254" t="s">
        <v>11519</v>
      </c>
      <c r="B499" s="281" t="s">
        <v>11509</v>
      </c>
      <c r="C499" s="281" t="s">
        <v>8844</v>
      </c>
      <c r="D499" s="277" t="s">
        <v>11520</v>
      </c>
      <c r="E499" s="1354" t="s">
        <v>11521</v>
      </c>
      <c r="F499" s="1724"/>
      <c r="G499" s="1724"/>
      <c r="H499" s="1724"/>
      <c r="I499" s="1724"/>
      <c r="J499" s="254"/>
      <c r="K499" s="1644"/>
      <c r="L499" s="283"/>
      <c r="M499" s="277" t="s">
        <v>96</v>
      </c>
      <c r="N499" s="984"/>
      <c r="O499" s="984"/>
      <c r="P499" s="984"/>
      <c r="Q499" s="984"/>
      <c r="R499" s="984"/>
      <c r="S499" s="111"/>
      <c r="T499" s="254"/>
      <c r="U499" s="254"/>
      <c r="V499" s="254"/>
      <c r="W499" s="254"/>
      <c r="X499" s="254"/>
      <c r="Y499" s="254"/>
      <c r="Z499" s="254"/>
      <c r="AA499" s="254"/>
      <c r="AB499" s="254"/>
      <c r="AC499" s="254"/>
      <c r="AD499" s="254"/>
      <c r="AE499" s="254"/>
      <c r="AF499" s="254"/>
      <c r="AG499" s="254"/>
      <c r="AH499" s="7"/>
      <c r="AI499" s="7"/>
      <c r="AJ499" s="7"/>
      <c r="AK499" s="7"/>
      <c r="AL499" s="7"/>
      <c r="AM499" s="7"/>
      <c r="AN499" s="7"/>
      <c r="AO499" s="7"/>
      <c r="AP499" s="7"/>
    </row>
    <row r="500">
      <c r="A500" s="254" t="s">
        <v>11522</v>
      </c>
      <c r="B500" s="281" t="s">
        <v>11509</v>
      </c>
      <c r="C500" s="281" t="s">
        <v>8847</v>
      </c>
      <c r="D500" s="277" t="s">
        <v>11523</v>
      </c>
      <c r="E500" s="1354" t="s">
        <v>11524</v>
      </c>
      <c r="F500" s="1724"/>
      <c r="G500" s="1724"/>
      <c r="H500" s="1724"/>
      <c r="I500" s="1724"/>
      <c r="J500" s="254"/>
      <c r="K500" s="1644"/>
      <c r="L500" s="283"/>
      <c r="M500" s="277" t="s">
        <v>96</v>
      </c>
      <c r="N500" s="984"/>
      <c r="O500" s="984"/>
      <c r="P500" s="984"/>
      <c r="Q500" s="984"/>
      <c r="R500" s="984"/>
      <c r="S500" s="111"/>
      <c r="T500" s="254"/>
      <c r="U500" s="254"/>
      <c r="V500" s="254"/>
      <c r="W500" s="254"/>
      <c r="X500" s="254"/>
      <c r="Y500" s="254"/>
      <c r="Z500" s="254"/>
      <c r="AA500" s="254"/>
      <c r="AB500" s="254"/>
      <c r="AC500" s="254"/>
      <c r="AD500" s="254"/>
      <c r="AE500" s="254"/>
      <c r="AF500" s="254"/>
      <c r="AG500" s="254"/>
      <c r="AH500" s="7"/>
      <c r="AI500" s="7"/>
      <c r="AJ500" s="7"/>
      <c r="AK500" s="7"/>
      <c r="AL500" s="7"/>
      <c r="AM500" s="7"/>
      <c r="AN500" s="7"/>
      <c r="AO500" s="7"/>
      <c r="AP500" s="7"/>
    </row>
    <row r="501">
      <c r="A501" s="254" t="s">
        <v>11525</v>
      </c>
      <c r="B501" s="281" t="s">
        <v>11509</v>
      </c>
      <c r="C501" s="324" t="s">
        <v>8850</v>
      </c>
      <c r="D501" s="277" t="s">
        <v>11526</v>
      </c>
      <c r="E501" s="1354" t="s">
        <v>11527</v>
      </c>
      <c r="F501" s="1724"/>
      <c r="G501" s="1724"/>
      <c r="H501" s="1724"/>
      <c r="I501" s="1724"/>
      <c r="J501" s="254"/>
      <c r="K501" s="1644"/>
      <c r="L501" s="283"/>
      <c r="M501" s="277" t="s">
        <v>96</v>
      </c>
      <c r="N501" s="984"/>
      <c r="O501" s="984"/>
      <c r="P501" s="984"/>
      <c r="Q501" s="984"/>
      <c r="R501" s="984"/>
      <c r="S501" s="111"/>
      <c r="T501" s="254"/>
      <c r="U501" s="254"/>
      <c r="V501" s="254"/>
      <c r="W501" s="254"/>
      <c r="X501" s="254"/>
      <c r="Y501" s="254"/>
      <c r="Z501" s="254"/>
      <c r="AA501" s="254"/>
      <c r="AB501" s="254"/>
      <c r="AC501" s="254"/>
      <c r="AD501" s="254"/>
      <c r="AE501" s="254"/>
      <c r="AF501" s="254"/>
      <c r="AG501" s="254"/>
      <c r="AH501" s="7"/>
      <c r="AI501" s="7"/>
      <c r="AJ501" s="7"/>
      <c r="AK501" s="7"/>
      <c r="AL501" s="7"/>
      <c r="AM501" s="7"/>
      <c r="AN501" s="7"/>
      <c r="AO501" s="7"/>
      <c r="AP501" s="7"/>
    </row>
    <row r="502">
      <c r="A502" s="254" t="s">
        <v>11528</v>
      </c>
      <c r="B502" s="281" t="s">
        <v>11529</v>
      </c>
      <c r="C502" s="281" t="s">
        <v>8833</v>
      </c>
      <c r="D502" s="279" t="s">
        <v>11530</v>
      </c>
      <c r="E502" s="1354" t="s">
        <v>11531</v>
      </c>
      <c r="F502" s="1724"/>
      <c r="G502" s="1724"/>
      <c r="H502" s="1724"/>
      <c r="I502" s="1724"/>
      <c r="J502" s="254"/>
      <c r="K502" s="1523" t="s">
        <v>11532</v>
      </c>
      <c r="L502" s="254"/>
      <c r="M502" s="277" t="s">
        <v>96</v>
      </c>
      <c r="N502" s="984"/>
      <c r="O502" s="984"/>
      <c r="P502" s="984"/>
      <c r="Q502" s="984"/>
      <c r="R502" s="984"/>
      <c r="S502" s="111"/>
      <c r="T502" s="254"/>
      <c r="U502" s="254"/>
      <c r="V502" s="254"/>
      <c r="W502" s="254"/>
      <c r="X502" s="254"/>
      <c r="Y502" s="254"/>
      <c r="Z502" s="254"/>
      <c r="AA502" s="254"/>
      <c r="AB502" s="254"/>
      <c r="AC502" s="254"/>
      <c r="AD502" s="254"/>
      <c r="AE502" s="254"/>
      <c r="AF502" s="254"/>
      <c r="AG502" s="254"/>
      <c r="AH502" s="7"/>
      <c r="AI502" s="7"/>
      <c r="AJ502" s="7"/>
      <c r="AK502" s="7"/>
      <c r="AL502" s="7"/>
      <c r="AM502" s="7"/>
      <c r="AN502" s="7"/>
      <c r="AO502" s="7"/>
      <c r="AP502" s="7"/>
    </row>
    <row r="503">
      <c r="A503" s="254" t="s">
        <v>11533</v>
      </c>
      <c r="B503" s="281" t="s">
        <v>11529</v>
      </c>
      <c r="C503" s="1442" t="s">
        <v>10663</v>
      </c>
      <c r="D503" s="279" t="s">
        <v>11534</v>
      </c>
      <c r="E503" s="1354" t="s">
        <v>11535</v>
      </c>
      <c r="F503" s="1724"/>
      <c r="G503" s="1724"/>
      <c r="H503" s="1724"/>
      <c r="I503" s="1724"/>
      <c r="J503" s="254"/>
      <c r="K503" s="1644"/>
      <c r="L503" s="254"/>
      <c r="M503" s="277" t="s">
        <v>96</v>
      </c>
      <c r="N503" s="984"/>
      <c r="O503" s="984"/>
      <c r="P503" s="984"/>
      <c r="Q503" s="984"/>
      <c r="R503" s="984"/>
      <c r="S503" s="111"/>
      <c r="T503" s="254"/>
      <c r="U503" s="254"/>
      <c r="V503" s="254"/>
      <c r="W503" s="254"/>
      <c r="X503" s="254"/>
      <c r="Y503" s="254"/>
      <c r="Z503" s="254"/>
      <c r="AA503" s="254"/>
      <c r="AB503" s="254"/>
      <c r="AC503" s="254"/>
      <c r="AD503" s="254"/>
      <c r="AE503" s="254"/>
      <c r="AF503" s="254"/>
      <c r="AG503" s="254"/>
      <c r="AH503" s="7"/>
      <c r="AI503" s="7"/>
      <c r="AJ503" s="7"/>
      <c r="AK503" s="7"/>
      <c r="AL503" s="7"/>
      <c r="AM503" s="7"/>
      <c r="AN503" s="7"/>
      <c r="AO503" s="7"/>
      <c r="AP503" s="7"/>
    </row>
    <row r="504">
      <c r="A504" s="254" t="s">
        <v>11536</v>
      </c>
      <c r="B504" s="281" t="s">
        <v>11529</v>
      </c>
      <c r="C504" s="1442" t="s">
        <v>10667</v>
      </c>
      <c r="D504" s="279" t="s">
        <v>11537</v>
      </c>
      <c r="E504" s="1354" t="s">
        <v>11538</v>
      </c>
      <c r="F504" s="1724"/>
      <c r="G504" s="1724"/>
      <c r="H504" s="1724"/>
      <c r="I504" s="1724"/>
      <c r="J504" s="254"/>
      <c r="K504" s="1644"/>
      <c r="L504" s="254"/>
      <c r="M504" s="277" t="s">
        <v>96</v>
      </c>
      <c r="N504" s="984"/>
      <c r="O504" s="984"/>
      <c r="P504" s="984"/>
      <c r="Q504" s="984"/>
      <c r="R504" s="984"/>
      <c r="S504" s="111"/>
      <c r="T504" s="254"/>
      <c r="U504" s="254"/>
      <c r="V504" s="254"/>
      <c r="W504" s="254"/>
      <c r="X504" s="254"/>
      <c r="Y504" s="254"/>
      <c r="Z504" s="254"/>
      <c r="AA504" s="254"/>
      <c r="AB504" s="254"/>
      <c r="AC504" s="254"/>
      <c r="AD504" s="254"/>
      <c r="AE504" s="254"/>
      <c r="AF504" s="254"/>
      <c r="AG504" s="254"/>
      <c r="AH504" s="7"/>
      <c r="AI504" s="7"/>
      <c r="AJ504" s="7"/>
      <c r="AK504" s="7"/>
      <c r="AL504" s="7"/>
      <c r="AM504" s="7"/>
      <c r="AN504" s="7"/>
      <c r="AO504" s="7"/>
      <c r="AP504" s="7"/>
    </row>
    <row r="505">
      <c r="A505" s="254" t="s">
        <v>11539</v>
      </c>
      <c r="B505" s="281" t="s">
        <v>11529</v>
      </c>
      <c r="C505" s="1442" t="s">
        <v>10671</v>
      </c>
      <c r="D505" s="279" t="s">
        <v>11540</v>
      </c>
      <c r="E505" s="1354" t="s">
        <v>11541</v>
      </c>
      <c r="F505" s="1724"/>
      <c r="G505" s="1724"/>
      <c r="H505" s="1724"/>
      <c r="I505" s="1724"/>
      <c r="J505" s="254"/>
      <c r="K505" s="1644"/>
      <c r="L505" s="254"/>
      <c r="M505" s="277" t="s">
        <v>96</v>
      </c>
      <c r="N505" s="984"/>
      <c r="O505" s="984"/>
      <c r="P505" s="984"/>
      <c r="Q505" s="984"/>
      <c r="R505" s="984"/>
      <c r="S505" s="111"/>
      <c r="T505" s="254"/>
      <c r="U505" s="254"/>
      <c r="V505" s="254"/>
      <c r="W505" s="254"/>
      <c r="X505" s="254"/>
      <c r="Y505" s="254"/>
      <c r="Z505" s="254"/>
      <c r="AA505" s="254"/>
      <c r="AB505" s="254"/>
      <c r="AC505" s="254"/>
      <c r="AD505" s="254"/>
      <c r="AE505" s="254"/>
      <c r="AF505" s="254"/>
      <c r="AG505" s="254"/>
      <c r="AH505" s="7"/>
      <c r="AI505" s="7"/>
      <c r="AJ505" s="7"/>
      <c r="AK505" s="7"/>
      <c r="AL505" s="7"/>
      <c r="AM505" s="7"/>
      <c r="AN505" s="7"/>
      <c r="AO505" s="7"/>
      <c r="AP505" s="7"/>
    </row>
    <row r="506">
      <c r="A506" s="254" t="s">
        <v>11542</v>
      </c>
      <c r="B506" s="281" t="s">
        <v>11529</v>
      </c>
      <c r="C506" s="281" t="s">
        <v>10675</v>
      </c>
      <c r="D506" s="279" t="s">
        <v>11543</v>
      </c>
      <c r="E506" s="1354" t="s">
        <v>11544</v>
      </c>
      <c r="F506" s="1724"/>
      <c r="G506" s="1724"/>
      <c r="H506" s="1724"/>
      <c r="I506" s="1724"/>
      <c r="J506" s="254"/>
      <c r="K506" s="1644"/>
      <c r="L506" s="254"/>
      <c r="M506" s="277" t="s">
        <v>96</v>
      </c>
      <c r="N506" s="984"/>
      <c r="O506" s="984"/>
      <c r="P506" s="984"/>
      <c r="Q506" s="984"/>
      <c r="R506" s="984"/>
      <c r="S506" s="111"/>
      <c r="T506" s="254"/>
      <c r="U506" s="254"/>
      <c r="V506" s="254"/>
      <c r="W506" s="254"/>
      <c r="X506" s="254"/>
      <c r="Y506" s="254"/>
      <c r="Z506" s="254"/>
      <c r="AA506" s="254"/>
      <c r="AB506" s="254"/>
      <c r="AC506" s="254"/>
      <c r="AD506" s="254"/>
      <c r="AE506" s="254"/>
      <c r="AF506" s="254"/>
      <c r="AG506" s="254"/>
      <c r="AH506" s="7"/>
      <c r="AI506" s="7"/>
      <c r="AJ506" s="7"/>
      <c r="AK506" s="7"/>
      <c r="AL506" s="7"/>
      <c r="AM506" s="7"/>
      <c r="AN506" s="7"/>
      <c r="AO506" s="7"/>
      <c r="AP506" s="7"/>
    </row>
    <row r="507">
      <c r="A507" s="254" t="s">
        <v>11545</v>
      </c>
      <c r="B507" s="281" t="s">
        <v>11529</v>
      </c>
      <c r="C507" s="281" t="s">
        <v>8850</v>
      </c>
      <c r="D507" s="279" t="s">
        <v>11546</v>
      </c>
      <c r="E507" s="1354" t="s">
        <v>11547</v>
      </c>
      <c r="F507" s="1724"/>
      <c r="G507" s="1724"/>
      <c r="H507" s="1724"/>
      <c r="I507" s="1724"/>
      <c r="J507" s="254"/>
      <c r="K507" s="1644"/>
      <c r="L507" s="254"/>
      <c r="M507" s="277" t="s">
        <v>96</v>
      </c>
      <c r="N507" s="984"/>
      <c r="O507" s="984"/>
      <c r="P507" s="984"/>
      <c r="Q507" s="984"/>
      <c r="R507" s="984"/>
      <c r="S507" s="111"/>
      <c r="T507" s="254"/>
      <c r="U507" s="254"/>
      <c r="V507" s="254"/>
      <c r="W507" s="254"/>
      <c r="X507" s="254"/>
      <c r="Y507" s="254"/>
      <c r="Z507" s="254"/>
      <c r="AA507" s="254"/>
      <c r="AB507" s="254"/>
      <c r="AC507" s="254"/>
      <c r="AD507" s="254"/>
      <c r="AE507" s="254"/>
      <c r="AF507" s="254"/>
      <c r="AG507" s="254"/>
      <c r="AH507" s="7"/>
      <c r="AI507" s="7"/>
      <c r="AJ507" s="7"/>
      <c r="AK507" s="7"/>
      <c r="AL507" s="7"/>
      <c r="AM507" s="7"/>
      <c r="AN507" s="7"/>
      <c r="AO507" s="7"/>
      <c r="AP507" s="7"/>
    </row>
    <row r="508">
      <c r="A508" s="254" t="s">
        <v>11548</v>
      </c>
      <c r="B508" s="281" t="s">
        <v>11529</v>
      </c>
      <c r="C508" s="281" t="s">
        <v>8833</v>
      </c>
      <c r="D508" s="279" t="s">
        <v>11549</v>
      </c>
      <c r="E508" s="1354" t="s">
        <v>11531</v>
      </c>
      <c r="F508" s="1724"/>
      <c r="G508" s="1724"/>
      <c r="H508" s="1724"/>
      <c r="I508" s="1724"/>
      <c r="J508" s="254"/>
      <c r="K508" s="1523" t="s">
        <v>11532</v>
      </c>
      <c r="L508" s="254"/>
      <c r="M508" s="277" t="s">
        <v>96</v>
      </c>
      <c r="N508" s="984"/>
      <c r="O508" s="984"/>
      <c r="P508" s="984"/>
      <c r="Q508" s="984"/>
      <c r="R508" s="984"/>
      <c r="S508" s="111"/>
      <c r="T508" s="254"/>
      <c r="U508" s="254"/>
      <c r="V508" s="254"/>
      <c r="W508" s="254"/>
      <c r="X508" s="254"/>
      <c r="Y508" s="254"/>
      <c r="Z508" s="254"/>
      <c r="AA508" s="254"/>
      <c r="AB508" s="254"/>
      <c r="AC508" s="254"/>
      <c r="AD508" s="254"/>
      <c r="AE508" s="254"/>
      <c r="AF508" s="254"/>
      <c r="AG508" s="254"/>
      <c r="AH508" s="7"/>
      <c r="AI508" s="7"/>
      <c r="AJ508" s="7"/>
      <c r="AK508" s="7"/>
      <c r="AL508" s="7"/>
      <c r="AM508" s="7"/>
      <c r="AN508" s="7"/>
      <c r="AO508" s="7"/>
      <c r="AP508" s="7"/>
    </row>
    <row r="509">
      <c r="A509" s="254" t="s">
        <v>11550</v>
      </c>
      <c r="B509" s="281" t="s">
        <v>11529</v>
      </c>
      <c r="C509" s="1442" t="s">
        <v>10663</v>
      </c>
      <c r="D509" s="279" t="s">
        <v>11551</v>
      </c>
      <c r="E509" s="1354" t="s">
        <v>11535</v>
      </c>
      <c r="F509" s="1724"/>
      <c r="G509" s="1724"/>
      <c r="H509" s="1724"/>
      <c r="I509" s="1724"/>
      <c r="J509" s="254"/>
      <c r="K509" s="1644"/>
      <c r="L509" s="254"/>
      <c r="M509" s="277" t="s">
        <v>96</v>
      </c>
      <c r="N509" s="984"/>
      <c r="O509" s="984"/>
      <c r="P509" s="984"/>
      <c r="Q509" s="984"/>
      <c r="R509" s="984"/>
      <c r="S509" s="111"/>
      <c r="T509" s="254"/>
      <c r="U509" s="254"/>
      <c r="V509" s="254"/>
      <c r="W509" s="254"/>
      <c r="X509" s="254"/>
      <c r="Y509" s="254"/>
      <c r="Z509" s="254"/>
      <c r="AA509" s="254"/>
      <c r="AB509" s="254"/>
      <c r="AC509" s="254"/>
      <c r="AD509" s="254"/>
      <c r="AE509" s="254"/>
      <c r="AF509" s="254"/>
      <c r="AG509" s="254"/>
      <c r="AH509" s="7"/>
      <c r="AI509" s="7"/>
      <c r="AJ509" s="7"/>
      <c r="AK509" s="7"/>
      <c r="AL509" s="7"/>
      <c r="AM509" s="7"/>
      <c r="AN509" s="7"/>
      <c r="AO509" s="7"/>
      <c r="AP509" s="7"/>
    </row>
    <row r="510">
      <c r="A510" s="254" t="s">
        <v>11552</v>
      </c>
      <c r="B510" s="281" t="s">
        <v>11529</v>
      </c>
      <c r="C510" s="1442" t="s">
        <v>10667</v>
      </c>
      <c r="D510" s="279" t="s">
        <v>11553</v>
      </c>
      <c r="E510" s="1354" t="s">
        <v>11538</v>
      </c>
      <c r="F510" s="1724"/>
      <c r="G510" s="1724"/>
      <c r="H510" s="1724"/>
      <c r="I510" s="1724"/>
      <c r="J510" s="254"/>
      <c r="K510" s="1644"/>
      <c r="L510" s="254"/>
      <c r="M510" s="277" t="s">
        <v>96</v>
      </c>
      <c r="N510" s="984"/>
      <c r="O510" s="984"/>
      <c r="P510" s="984"/>
      <c r="Q510" s="984"/>
      <c r="R510" s="984"/>
      <c r="S510" s="111"/>
      <c r="T510" s="254"/>
      <c r="U510" s="254"/>
      <c r="V510" s="254"/>
      <c r="W510" s="254"/>
      <c r="X510" s="254"/>
      <c r="Y510" s="254"/>
      <c r="Z510" s="254"/>
      <c r="AA510" s="254"/>
      <c r="AB510" s="254"/>
      <c r="AC510" s="254"/>
      <c r="AD510" s="254"/>
      <c r="AE510" s="254"/>
      <c r="AF510" s="254"/>
      <c r="AG510" s="254"/>
      <c r="AH510" s="7"/>
      <c r="AI510" s="7"/>
      <c r="AJ510" s="7"/>
      <c r="AK510" s="7"/>
      <c r="AL510" s="7"/>
      <c r="AM510" s="7"/>
      <c r="AN510" s="7"/>
      <c r="AO510" s="7"/>
      <c r="AP510" s="7"/>
    </row>
    <row r="511">
      <c r="A511" s="254" t="s">
        <v>11554</v>
      </c>
      <c r="B511" s="281" t="s">
        <v>11529</v>
      </c>
      <c r="C511" s="1442" t="s">
        <v>10671</v>
      </c>
      <c r="D511" s="279" t="s">
        <v>11555</v>
      </c>
      <c r="E511" s="1354" t="s">
        <v>11541</v>
      </c>
      <c r="F511" s="1724"/>
      <c r="G511" s="1724"/>
      <c r="H511" s="1724"/>
      <c r="I511" s="1724"/>
      <c r="J511" s="254"/>
      <c r="K511" s="1644"/>
      <c r="L511" s="254"/>
      <c r="M511" s="277" t="s">
        <v>96</v>
      </c>
      <c r="N511" s="984"/>
      <c r="O511" s="984"/>
      <c r="P511" s="984"/>
      <c r="Q511" s="984"/>
      <c r="R511" s="984"/>
      <c r="S511" s="111"/>
      <c r="T511" s="254"/>
      <c r="U511" s="254"/>
      <c r="V511" s="254"/>
      <c r="W511" s="254"/>
      <c r="X511" s="254"/>
      <c r="Y511" s="254"/>
      <c r="Z511" s="254"/>
      <c r="AA511" s="254"/>
      <c r="AB511" s="254"/>
      <c r="AC511" s="254"/>
      <c r="AD511" s="254"/>
      <c r="AE511" s="254"/>
      <c r="AF511" s="254"/>
      <c r="AG511" s="254"/>
      <c r="AH511" s="7"/>
      <c r="AI511" s="7"/>
      <c r="AJ511" s="7"/>
      <c r="AK511" s="7"/>
      <c r="AL511" s="7"/>
      <c r="AM511" s="7"/>
      <c r="AN511" s="7"/>
      <c r="AO511" s="7"/>
      <c r="AP511" s="7"/>
    </row>
    <row r="512">
      <c r="A512" s="254" t="s">
        <v>11556</v>
      </c>
      <c r="B512" s="281" t="s">
        <v>11529</v>
      </c>
      <c r="C512" s="281" t="s">
        <v>10675</v>
      </c>
      <c r="D512" s="279" t="s">
        <v>11557</v>
      </c>
      <c r="E512" s="1354" t="s">
        <v>11558</v>
      </c>
      <c r="F512" s="1724"/>
      <c r="G512" s="1724"/>
      <c r="H512" s="1724"/>
      <c r="I512" s="1724"/>
      <c r="J512" s="254"/>
      <c r="K512" s="1644"/>
      <c r="L512" s="254"/>
      <c r="M512" s="277" t="s">
        <v>96</v>
      </c>
      <c r="N512" s="984"/>
      <c r="O512" s="984"/>
      <c r="P512" s="984"/>
      <c r="Q512" s="984"/>
      <c r="R512" s="984"/>
      <c r="S512" s="111"/>
      <c r="T512" s="254"/>
      <c r="U512" s="254"/>
      <c r="V512" s="254"/>
      <c r="W512" s="254"/>
      <c r="X512" s="254"/>
      <c r="Y512" s="254"/>
      <c r="Z512" s="254"/>
      <c r="AA512" s="254"/>
      <c r="AB512" s="254"/>
      <c r="AC512" s="254"/>
      <c r="AD512" s="254"/>
      <c r="AE512" s="254"/>
      <c r="AF512" s="254"/>
      <c r="AG512" s="254"/>
      <c r="AH512" s="7"/>
      <c r="AI512" s="7"/>
      <c r="AJ512" s="7"/>
      <c r="AK512" s="7"/>
      <c r="AL512" s="7"/>
      <c r="AM512" s="7"/>
      <c r="AN512" s="7"/>
      <c r="AO512" s="7"/>
      <c r="AP512" s="7"/>
    </row>
    <row r="513">
      <c r="A513" s="254" t="s">
        <v>11559</v>
      </c>
      <c r="B513" s="281" t="s">
        <v>11529</v>
      </c>
      <c r="C513" s="281" t="s">
        <v>8850</v>
      </c>
      <c r="D513" s="279" t="s">
        <v>11560</v>
      </c>
      <c r="E513" s="1354" t="s">
        <v>11547</v>
      </c>
      <c r="F513" s="1724"/>
      <c r="G513" s="1724"/>
      <c r="H513" s="1724"/>
      <c r="I513" s="1724"/>
      <c r="J513" s="254"/>
      <c r="K513" s="1644"/>
      <c r="L513" s="254"/>
      <c r="M513" s="277" t="s">
        <v>96</v>
      </c>
      <c r="N513" s="984"/>
      <c r="O513" s="984"/>
      <c r="P513" s="984"/>
      <c r="Q513" s="984"/>
      <c r="R513" s="984"/>
      <c r="S513" s="111"/>
      <c r="T513" s="254"/>
      <c r="U513" s="254"/>
      <c r="V513" s="254"/>
      <c r="W513" s="254"/>
      <c r="X513" s="254"/>
      <c r="Y513" s="254"/>
      <c r="Z513" s="254"/>
      <c r="AA513" s="254"/>
      <c r="AB513" s="254"/>
      <c r="AC513" s="254"/>
      <c r="AD513" s="254"/>
      <c r="AE513" s="254"/>
      <c r="AF513" s="254"/>
      <c r="AG513" s="254"/>
      <c r="AH513" s="7"/>
      <c r="AI513" s="7"/>
      <c r="AJ513" s="7"/>
      <c r="AK513" s="7"/>
      <c r="AL513" s="7"/>
      <c r="AM513" s="7"/>
      <c r="AN513" s="7"/>
      <c r="AO513" s="7"/>
      <c r="AP513" s="7"/>
    </row>
    <row r="514">
      <c r="A514" s="254" t="s">
        <v>11561</v>
      </c>
      <c r="B514" s="281" t="s">
        <v>11562</v>
      </c>
      <c r="C514" s="281" t="s">
        <v>8833</v>
      </c>
      <c r="D514" s="279" t="s">
        <v>11563</v>
      </c>
      <c r="E514" s="1354" t="s">
        <v>11564</v>
      </c>
      <c r="F514" s="1724"/>
      <c r="G514" s="1724"/>
      <c r="H514" s="1724"/>
      <c r="I514" s="1724"/>
      <c r="J514" s="1516"/>
      <c r="K514" s="1713" t="s">
        <v>11565</v>
      </c>
      <c r="L514" s="254"/>
      <c r="M514" s="277" t="s">
        <v>96</v>
      </c>
      <c r="N514" s="984"/>
      <c r="O514" s="984"/>
      <c r="P514" s="984"/>
      <c r="Q514" s="984"/>
      <c r="R514" s="984"/>
      <c r="S514" s="111"/>
      <c r="T514" s="254"/>
      <c r="U514" s="254"/>
      <c r="V514" s="254"/>
      <c r="W514" s="254"/>
      <c r="X514" s="254"/>
      <c r="Y514" s="254"/>
      <c r="Z514" s="254"/>
      <c r="AA514" s="254"/>
      <c r="AB514" s="254"/>
      <c r="AC514" s="254"/>
      <c r="AD514" s="254"/>
      <c r="AE514" s="254"/>
      <c r="AF514" s="254"/>
      <c r="AG514" s="254"/>
      <c r="AH514" s="7"/>
      <c r="AI514" s="7"/>
      <c r="AJ514" s="7"/>
      <c r="AK514" s="7"/>
      <c r="AL514" s="7"/>
      <c r="AM514" s="7"/>
      <c r="AN514" s="7"/>
      <c r="AO514" s="7"/>
      <c r="AP514" s="7"/>
    </row>
    <row r="515">
      <c r="A515" s="254" t="s">
        <v>11566</v>
      </c>
      <c r="B515" s="281" t="s">
        <v>11562</v>
      </c>
      <c r="C515" s="1442" t="s">
        <v>10663</v>
      </c>
      <c r="D515" s="279" t="s">
        <v>11567</v>
      </c>
      <c r="E515" s="1354" t="s">
        <v>11568</v>
      </c>
      <c r="F515" s="1724"/>
      <c r="G515" s="1724"/>
      <c r="H515" s="1724"/>
      <c r="I515" s="1724"/>
      <c r="J515" s="254"/>
      <c r="K515" s="1644"/>
      <c r="L515" s="254"/>
      <c r="M515" s="277" t="s">
        <v>96</v>
      </c>
      <c r="N515" s="984"/>
      <c r="O515" s="984"/>
      <c r="P515" s="984"/>
      <c r="Q515" s="984"/>
      <c r="R515" s="984"/>
      <c r="S515" s="111"/>
      <c r="T515" s="254"/>
      <c r="U515" s="254"/>
      <c r="V515" s="254"/>
      <c r="W515" s="254"/>
      <c r="X515" s="254"/>
      <c r="Y515" s="254"/>
      <c r="Z515" s="254"/>
      <c r="AA515" s="254"/>
      <c r="AB515" s="254"/>
      <c r="AC515" s="254"/>
      <c r="AD515" s="254"/>
      <c r="AE515" s="254"/>
      <c r="AF515" s="254"/>
      <c r="AG515" s="254"/>
      <c r="AH515" s="7"/>
      <c r="AI515" s="7"/>
      <c r="AJ515" s="7"/>
      <c r="AK515" s="7"/>
      <c r="AL515" s="7"/>
      <c r="AM515" s="7"/>
      <c r="AN515" s="7"/>
      <c r="AO515" s="7"/>
      <c r="AP515" s="7"/>
    </row>
    <row r="516">
      <c r="A516" s="254" t="s">
        <v>11569</v>
      </c>
      <c r="B516" s="281" t="s">
        <v>11562</v>
      </c>
      <c r="C516" s="1442" t="s">
        <v>10667</v>
      </c>
      <c r="D516" s="279" t="s">
        <v>11570</v>
      </c>
      <c r="E516" s="1354" t="s">
        <v>11571</v>
      </c>
      <c r="F516" s="1724"/>
      <c r="G516" s="1724"/>
      <c r="H516" s="1724"/>
      <c r="I516" s="1724"/>
      <c r="J516" s="254"/>
      <c r="K516" s="1644"/>
      <c r="L516" s="254"/>
      <c r="M516" s="277" t="s">
        <v>96</v>
      </c>
      <c r="N516" s="984"/>
      <c r="O516" s="984"/>
      <c r="P516" s="984"/>
      <c r="Q516" s="984"/>
      <c r="R516" s="984"/>
      <c r="S516" s="111"/>
      <c r="T516" s="254"/>
      <c r="U516" s="254"/>
      <c r="V516" s="254"/>
      <c r="W516" s="254"/>
      <c r="X516" s="254"/>
      <c r="Y516" s="254"/>
      <c r="Z516" s="254"/>
      <c r="AA516" s="254"/>
      <c r="AB516" s="254"/>
      <c r="AC516" s="254"/>
      <c r="AD516" s="254"/>
      <c r="AE516" s="254"/>
      <c r="AF516" s="254"/>
      <c r="AG516" s="254"/>
      <c r="AH516" s="7"/>
      <c r="AI516" s="7"/>
      <c r="AJ516" s="7"/>
      <c r="AK516" s="7"/>
      <c r="AL516" s="7"/>
      <c r="AM516" s="7"/>
      <c r="AN516" s="7"/>
      <c r="AO516" s="7"/>
      <c r="AP516" s="7"/>
    </row>
    <row r="517">
      <c r="A517" s="254" t="s">
        <v>11572</v>
      </c>
      <c r="B517" s="281" t="s">
        <v>11562</v>
      </c>
      <c r="C517" s="1442" t="s">
        <v>10671</v>
      </c>
      <c r="D517" s="279" t="s">
        <v>11573</v>
      </c>
      <c r="E517" s="1354" t="s">
        <v>11574</v>
      </c>
      <c r="F517" s="1724"/>
      <c r="G517" s="1724"/>
      <c r="H517" s="1724"/>
      <c r="I517" s="1724"/>
      <c r="J517" s="254"/>
      <c r="K517" s="1644"/>
      <c r="L517" s="254"/>
      <c r="M517" s="277" t="s">
        <v>96</v>
      </c>
      <c r="N517" s="984"/>
      <c r="O517" s="984"/>
      <c r="P517" s="984"/>
      <c r="Q517" s="984"/>
      <c r="R517" s="984"/>
      <c r="S517" s="111"/>
      <c r="T517" s="254"/>
      <c r="U517" s="254"/>
      <c r="V517" s="254"/>
      <c r="W517" s="254"/>
      <c r="X517" s="254"/>
      <c r="Y517" s="254"/>
      <c r="Z517" s="254"/>
      <c r="AA517" s="254"/>
      <c r="AB517" s="254"/>
      <c r="AC517" s="254"/>
      <c r="AD517" s="254"/>
      <c r="AE517" s="254"/>
      <c r="AF517" s="254"/>
      <c r="AG517" s="254"/>
      <c r="AH517" s="7"/>
      <c r="AI517" s="7"/>
      <c r="AJ517" s="7"/>
      <c r="AK517" s="7"/>
      <c r="AL517" s="7"/>
      <c r="AM517" s="7"/>
      <c r="AN517" s="7"/>
      <c r="AO517" s="7"/>
      <c r="AP517" s="7"/>
    </row>
    <row r="518">
      <c r="A518" s="254" t="s">
        <v>11575</v>
      </c>
      <c r="B518" s="281" t="s">
        <v>11562</v>
      </c>
      <c r="C518" s="281" t="s">
        <v>10675</v>
      </c>
      <c r="D518" s="279" t="s">
        <v>11576</v>
      </c>
      <c r="E518" s="1354" t="s">
        <v>11577</v>
      </c>
      <c r="F518" s="1724"/>
      <c r="G518" s="1724"/>
      <c r="H518" s="1724"/>
      <c r="I518" s="1724"/>
      <c r="J518" s="254"/>
      <c r="K518" s="1644"/>
      <c r="L518" s="254"/>
      <c r="M518" s="277" t="s">
        <v>96</v>
      </c>
      <c r="N518" s="984"/>
      <c r="O518" s="984"/>
      <c r="P518" s="984"/>
      <c r="Q518" s="984"/>
      <c r="R518" s="984"/>
      <c r="S518" s="111"/>
      <c r="T518" s="254"/>
      <c r="U518" s="254"/>
      <c r="V518" s="254"/>
      <c r="W518" s="254"/>
      <c r="X518" s="254"/>
      <c r="Y518" s="254"/>
      <c r="Z518" s="254"/>
      <c r="AA518" s="254"/>
      <c r="AB518" s="254"/>
      <c r="AC518" s="254"/>
      <c r="AD518" s="254"/>
      <c r="AE518" s="254"/>
      <c r="AF518" s="254"/>
      <c r="AG518" s="254"/>
      <c r="AH518" s="7"/>
      <c r="AI518" s="7"/>
      <c r="AJ518" s="7"/>
      <c r="AK518" s="7"/>
      <c r="AL518" s="7"/>
      <c r="AM518" s="7"/>
      <c r="AN518" s="7"/>
      <c r="AO518" s="7"/>
      <c r="AP518" s="7"/>
    </row>
    <row r="519">
      <c r="A519" s="254" t="s">
        <v>11578</v>
      </c>
      <c r="B519" s="281" t="s">
        <v>11562</v>
      </c>
      <c r="C519" s="281" t="s">
        <v>8850</v>
      </c>
      <c r="D519" s="279" t="s">
        <v>11579</v>
      </c>
      <c r="E519" s="1354" t="s">
        <v>11580</v>
      </c>
      <c r="F519" s="1724"/>
      <c r="G519" s="1724"/>
      <c r="H519" s="1724"/>
      <c r="I519" s="1724"/>
      <c r="J519" s="254"/>
      <c r="K519" s="1644"/>
      <c r="L519" s="254"/>
      <c r="M519" s="277" t="s">
        <v>96</v>
      </c>
      <c r="N519" s="984"/>
      <c r="O519" s="984"/>
      <c r="P519" s="984"/>
      <c r="Q519" s="984"/>
      <c r="R519" s="984"/>
      <c r="S519" s="111"/>
      <c r="T519" s="254"/>
      <c r="U519" s="254"/>
      <c r="V519" s="254"/>
      <c r="W519" s="254"/>
      <c r="X519" s="254"/>
      <c r="Y519" s="254"/>
      <c r="Z519" s="254"/>
      <c r="AA519" s="254"/>
      <c r="AB519" s="254"/>
      <c r="AC519" s="254"/>
      <c r="AD519" s="254"/>
      <c r="AE519" s="254"/>
      <c r="AF519" s="254"/>
      <c r="AG519" s="254"/>
      <c r="AH519" s="7"/>
      <c r="AI519" s="7"/>
      <c r="AJ519" s="7"/>
      <c r="AK519" s="7"/>
      <c r="AL519" s="7"/>
      <c r="AM519" s="7"/>
      <c r="AN519" s="7"/>
      <c r="AO519" s="7"/>
      <c r="AP519" s="7"/>
    </row>
    <row r="520">
      <c r="A520" s="254" t="s">
        <v>11581</v>
      </c>
      <c r="B520" s="281" t="s">
        <v>11582</v>
      </c>
      <c r="C520" s="281" t="s">
        <v>8833</v>
      </c>
      <c r="D520" s="279" t="s">
        <v>11583</v>
      </c>
      <c r="E520" s="1354" t="s">
        <v>11584</v>
      </c>
      <c r="F520" s="1724"/>
      <c r="G520" s="1724"/>
      <c r="H520" s="1724"/>
      <c r="I520" s="1724"/>
      <c r="J520" s="254"/>
      <c r="K520" s="1713" t="s">
        <v>11585</v>
      </c>
      <c r="L520" s="254"/>
      <c r="M520" s="277" t="s">
        <v>96</v>
      </c>
      <c r="N520" s="984"/>
      <c r="O520" s="984"/>
      <c r="P520" s="984"/>
      <c r="Q520" s="984"/>
      <c r="R520" s="984"/>
      <c r="S520" s="111"/>
      <c r="T520" s="254"/>
      <c r="U520" s="254"/>
      <c r="V520" s="254"/>
      <c r="W520" s="254"/>
      <c r="X520" s="254"/>
      <c r="Y520" s="254"/>
      <c r="Z520" s="254"/>
      <c r="AA520" s="254"/>
      <c r="AB520" s="254"/>
      <c r="AC520" s="254"/>
      <c r="AD520" s="254"/>
      <c r="AE520" s="254"/>
      <c r="AF520" s="254"/>
      <c r="AG520" s="254"/>
      <c r="AH520" s="7"/>
      <c r="AI520" s="7"/>
      <c r="AJ520" s="7"/>
      <c r="AK520" s="7"/>
      <c r="AL520" s="7"/>
      <c r="AM520" s="7"/>
      <c r="AN520" s="7"/>
      <c r="AO520" s="7"/>
      <c r="AP520" s="7"/>
    </row>
    <row r="521">
      <c r="A521" s="254" t="s">
        <v>11586</v>
      </c>
      <c r="B521" s="281" t="s">
        <v>11582</v>
      </c>
      <c r="C521" s="1442" t="s">
        <v>10663</v>
      </c>
      <c r="D521" s="279" t="s">
        <v>11587</v>
      </c>
      <c r="E521" s="1354" t="s">
        <v>11588</v>
      </c>
      <c r="F521" s="1724"/>
      <c r="G521" s="1724"/>
      <c r="H521" s="1724"/>
      <c r="I521" s="1724"/>
      <c r="J521" s="254"/>
      <c r="K521" s="1717"/>
      <c r="L521" s="254"/>
      <c r="M521" s="277" t="s">
        <v>96</v>
      </c>
      <c r="N521" s="984"/>
      <c r="O521" s="984"/>
      <c r="P521" s="984"/>
      <c r="Q521" s="984"/>
      <c r="R521" s="984"/>
      <c r="S521" s="111"/>
      <c r="T521" s="254"/>
      <c r="U521" s="254"/>
      <c r="V521" s="254"/>
      <c r="W521" s="254"/>
      <c r="X521" s="254"/>
      <c r="Y521" s="254"/>
      <c r="Z521" s="254"/>
      <c r="AA521" s="254"/>
      <c r="AB521" s="254"/>
      <c r="AC521" s="254"/>
      <c r="AD521" s="254"/>
      <c r="AE521" s="254"/>
      <c r="AF521" s="254"/>
      <c r="AG521" s="254"/>
      <c r="AH521" s="7"/>
      <c r="AI521" s="7"/>
      <c r="AJ521" s="7"/>
      <c r="AK521" s="7"/>
      <c r="AL521" s="7"/>
      <c r="AM521" s="7"/>
      <c r="AN521" s="7"/>
      <c r="AO521" s="7"/>
      <c r="AP521" s="7"/>
    </row>
    <row r="522">
      <c r="A522" s="254" t="s">
        <v>11589</v>
      </c>
      <c r="B522" s="281" t="s">
        <v>11582</v>
      </c>
      <c r="C522" s="1442" t="s">
        <v>10667</v>
      </c>
      <c r="D522" s="279" t="s">
        <v>11590</v>
      </c>
      <c r="E522" s="1354" t="s">
        <v>11591</v>
      </c>
      <c r="F522" s="1724"/>
      <c r="G522" s="1724"/>
      <c r="H522" s="1724"/>
      <c r="I522" s="1724"/>
      <c r="J522" s="254"/>
      <c r="K522" s="1717"/>
      <c r="L522" s="254"/>
      <c r="M522" s="277" t="s">
        <v>96</v>
      </c>
      <c r="N522" s="984"/>
      <c r="O522" s="984"/>
      <c r="P522" s="984"/>
      <c r="Q522" s="984"/>
      <c r="R522" s="984"/>
      <c r="S522" s="111"/>
      <c r="T522" s="254"/>
      <c r="U522" s="254"/>
      <c r="V522" s="254"/>
      <c r="W522" s="254"/>
      <c r="X522" s="254"/>
      <c r="Y522" s="254"/>
      <c r="Z522" s="254"/>
      <c r="AA522" s="254"/>
      <c r="AB522" s="254"/>
      <c r="AC522" s="254"/>
      <c r="AD522" s="254"/>
      <c r="AE522" s="254"/>
      <c r="AF522" s="254"/>
      <c r="AG522" s="254"/>
      <c r="AH522" s="7"/>
      <c r="AI522" s="7"/>
      <c r="AJ522" s="7"/>
      <c r="AK522" s="7"/>
      <c r="AL522" s="7"/>
      <c r="AM522" s="7"/>
      <c r="AN522" s="7"/>
      <c r="AO522" s="7"/>
      <c r="AP522" s="7"/>
    </row>
    <row r="523">
      <c r="A523" s="254" t="s">
        <v>11592</v>
      </c>
      <c r="B523" s="281" t="s">
        <v>11582</v>
      </c>
      <c r="C523" s="1442" t="s">
        <v>10671</v>
      </c>
      <c r="D523" s="279" t="s">
        <v>11593</v>
      </c>
      <c r="E523" s="1354" t="s">
        <v>11594</v>
      </c>
      <c r="F523" s="1724"/>
      <c r="G523" s="1724"/>
      <c r="H523" s="1724"/>
      <c r="I523" s="1724"/>
      <c r="J523" s="254"/>
      <c r="K523" s="1717"/>
      <c r="L523" s="254"/>
      <c r="M523" s="277" t="s">
        <v>96</v>
      </c>
      <c r="N523" s="984"/>
      <c r="O523" s="984"/>
      <c r="P523" s="984"/>
      <c r="Q523" s="984"/>
      <c r="R523" s="984"/>
      <c r="S523" s="111"/>
      <c r="T523" s="254"/>
      <c r="U523" s="254"/>
      <c r="V523" s="254"/>
      <c r="W523" s="254"/>
      <c r="X523" s="254"/>
      <c r="Y523" s="254"/>
      <c r="Z523" s="254"/>
      <c r="AA523" s="254"/>
      <c r="AB523" s="254"/>
      <c r="AC523" s="254"/>
      <c r="AD523" s="254"/>
      <c r="AE523" s="254"/>
      <c r="AF523" s="254"/>
      <c r="AG523" s="254"/>
      <c r="AH523" s="7"/>
      <c r="AI523" s="7"/>
      <c r="AJ523" s="7"/>
      <c r="AK523" s="7"/>
      <c r="AL523" s="7"/>
      <c r="AM523" s="7"/>
      <c r="AN523" s="7"/>
      <c r="AO523" s="7"/>
      <c r="AP523" s="7"/>
    </row>
    <row r="524">
      <c r="A524" s="254" t="s">
        <v>11595</v>
      </c>
      <c r="B524" s="281" t="s">
        <v>11582</v>
      </c>
      <c r="C524" s="281" t="s">
        <v>10675</v>
      </c>
      <c r="D524" s="279" t="s">
        <v>11596</v>
      </c>
      <c r="E524" s="1354" t="s">
        <v>11597</v>
      </c>
      <c r="F524" s="1724"/>
      <c r="G524" s="1724"/>
      <c r="H524" s="1724"/>
      <c r="I524" s="1724"/>
      <c r="J524" s="254"/>
      <c r="K524" s="1717"/>
      <c r="L524" s="254"/>
      <c r="M524" s="277" t="s">
        <v>96</v>
      </c>
      <c r="N524" s="984"/>
      <c r="O524" s="984"/>
      <c r="P524" s="984"/>
      <c r="Q524" s="984"/>
      <c r="R524" s="984"/>
      <c r="S524" s="111"/>
      <c r="T524" s="254"/>
      <c r="U524" s="254"/>
      <c r="V524" s="254"/>
      <c r="W524" s="254"/>
      <c r="X524" s="254"/>
      <c r="Y524" s="254"/>
      <c r="Z524" s="254"/>
      <c r="AA524" s="254"/>
      <c r="AB524" s="254"/>
      <c r="AC524" s="254"/>
      <c r="AD524" s="283"/>
      <c r="AE524" s="254"/>
      <c r="AF524" s="254"/>
      <c r="AG524" s="254"/>
      <c r="AH524" s="7"/>
      <c r="AI524" s="7"/>
      <c r="AJ524" s="7"/>
      <c r="AK524" s="7"/>
      <c r="AL524" s="7"/>
      <c r="AM524" s="7"/>
      <c r="AN524" s="7"/>
      <c r="AO524" s="7"/>
      <c r="AP524" s="7"/>
    </row>
    <row r="525">
      <c r="A525" s="254" t="s">
        <v>11598</v>
      </c>
      <c r="B525" s="281" t="s">
        <v>11582</v>
      </c>
      <c r="C525" s="281" t="s">
        <v>8850</v>
      </c>
      <c r="D525" s="279" t="s">
        <v>11599</v>
      </c>
      <c r="E525" s="1354" t="s">
        <v>11600</v>
      </c>
      <c r="F525" s="1724"/>
      <c r="G525" s="1724"/>
      <c r="H525" s="1724"/>
      <c r="I525" s="1724"/>
      <c r="J525" s="254"/>
      <c r="K525" s="1717"/>
      <c r="L525" s="254"/>
      <c r="M525" s="277" t="s">
        <v>96</v>
      </c>
      <c r="N525" s="984"/>
      <c r="O525" s="984"/>
      <c r="P525" s="984"/>
      <c r="Q525" s="984"/>
      <c r="R525" s="984"/>
      <c r="S525" s="111"/>
      <c r="T525" s="254"/>
      <c r="U525" s="254"/>
      <c r="V525" s="254"/>
      <c r="W525" s="254"/>
      <c r="X525" s="254"/>
      <c r="Y525" s="254"/>
      <c r="Z525" s="254"/>
      <c r="AA525" s="254"/>
      <c r="AB525" s="254"/>
      <c r="AC525" s="254"/>
      <c r="AD525" s="283"/>
      <c r="AE525" s="254"/>
      <c r="AF525" s="254"/>
      <c r="AG525" s="254"/>
      <c r="AH525" s="7"/>
      <c r="AI525" s="7"/>
      <c r="AJ525" s="7"/>
      <c r="AK525" s="7"/>
      <c r="AL525" s="7"/>
      <c r="AM525" s="7"/>
      <c r="AN525" s="7"/>
      <c r="AO525" s="7"/>
      <c r="AP525" s="7"/>
    </row>
    <row r="526">
      <c r="A526" s="254" t="s">
        <v>11601</v>
      </c>
      <c r="B526" s="281" t="s">
        <v>11602</v>
      </c>
      <c r="C526" s="281" t="s">
        <v>8833</v>
      </c>
      <c r="D526" s="279" t="s">
        <v>11603</v>
      </c>
      <c r="E526" s="1354" t="s">
        <v>11604</v>
      </c>
      <c r="F526" s="1724"/>
      <c r="G526" s="1724"/>
      <c r="H526" s="1724"/>
      <c r="I526" s="1724"/>
      <c r="J526" s="254"/>
      <c r="K526" s="1713" t="s">
        <v>11605</v>
      </c>
      <c r="L526" s="254"/>
      <c r="M526" s="277" t="s">
        <v>96</v>
      </c>
      <c r="N526" s="984"/>
      <c r="O526" s="984"/>
      <c r="P526" s="984"/>
      <c r="Q526" s="984"/>
      <c r="R526" s="984"/>
      <c r="S526" s="111"/>
      <c r="T526" s="254"/>
      <c r="U526" s="254"/>
      <c r="V526" s="254"/>
      <c r="W526" s="254"/>
      <c r="X526" s="254"/>
      <c r="Y526" s="254"/>
      <c r="Z526" s="254"/>
      <c r="AA526" s="254"/>
      <c r="AB526" s="254"/>
      <c r="AC526" s="254"/>
      <c r="AD526" s="283"/>
      <c r="AE526" s="254"/>
      <c r="AF526" s="254"/>
      <c r="AG526" s="254"/>
      <c r="AH526" s="7"/>
      <c r="AI526" s="7"/>
      <c r="AJ526" s="7"/>
      <c r="AK526" s="7"/>
      <c r="AL526" s="7"/>
      <c r="AM526" s="7"/>
      <c r="AN526" s="7"/>
      <c r="AO526" s="7"/>
      <c r="AP526" s="7"/>
    </row>
    <row r="527">
      <c r="A527" s="254" t="s">
        <v>11606</v>
      </c>
      <c r="B527" s="281" t="s">
        <v>10682</v>
      </c>
      <c r="C527" s="1442" t="s">
        <v>10663</v>
      </c>
      <c r="D527" s="279" t="s">
        <v>11607</v>
      </c>
      <c r="E527" s="1354" t="s">
        <v>11608</v>
      </c>
      <c r="F527" s="1724"/>
      <c r="G527" s="1724"/>
      <c r="H527" s="1724"/>
      <c r="I527" s="1724"/>
      <c r="J527" s="254"/>
      <c r="K527" s="1644"/>
      <c r="L527" s="254"/>
      <c r="M527" s="277" t="s">
        <v>96</v>
      </c>
      <c r="N527" s="984"/>
      <c r="O527" s="984"/>
      <c r="P527" s="984"/>
      <c r="Q527" s="984"/>
      <c r="R527" s="984"/>
      <c r="S527" s="111"/>
      <c r="T527" s="254"/>
      <c r="U527" s="254"/>
      <c r="V527" s="254"/>
      <c r="W527" s="254"/>
      <c r="X527" s="254"/>
      <c r="Y527" s="254"/>
      <c r="Z527" s="254"/>
      <c r="AA527" s="254"/>
      <c r="AB527" s="254"/>
      <c r="AC527" s="254"/>
      <c r="AD527" s="283"/>
      <c r="AE527" s="254"/>
      <c r="AF527" s="254"/>
      <c r="AG527" s="254"/>
      <c r="AH527" s="7"/>
      <c r="AI527" s="7"/>
      <c r="AJ527" s="7"/>
      <c r="AK527" s="7"/>
      <c r="AL527" s="7"/>
      <c r="AM527" s="7"/>
      <c r="AN527" s="7"/>
      <c r="AO527" s="7"/>
      <c r="AP527" s="7"/>
    </row>
    <row r="528">
      <c r="A528" s="254" t="s">
        <v>11609</v>
      </c>
      <c r="B528" s="281" t="s">
        <v>10682</v>
      </c>
      <c r="C528" s="1442" t="s">
        <v>10667</v>
      </c>
      <c r="D528" s="279" t="s">
        <v>11610</v>
      </c>
      <c r="E528" s="1354" t="s">
        <v>11611</v>
      </c>
      <c r="F528" s="1724"/>
      <c r="G528" s="1724"/>
      <c r="H528" s="1724"/>
      <c r="I528" s="1724"/>
      <c r="J528" s="254"/>
      <c r="K528" s="1644"/>
      <c r="L528" s="254"/>
      <c r="M528" s="277" t="s">
        <v>96</v>
      </c>
      <c r="N528" s="984"/>
      <c r="O528" s="984"/>
      <c r="P528" s="984"/>
      <c r="Q528" s="984"/>
      <c r="R528" s="984"/>
      <c r="S528" s="111"/>
      <c r="T528" s="254"/>
      <c r="U528" s="254"/>
      <c r="V528" s="254"/>
      <c r="W528" s="254"/>
      <c r="X528" s="254"/>
      <c r="Y528" s="254"/>
      <c r="Z528" s="254"/>
      <c r="AA528" s="254"/>
      <c r="AB528" s="254"/>
      <c r="AC528" s="254"/>
      <c r="AD528" s="283"/>
      <c r="AE528" s="254"/>
      <c r="AF528" s="254"/>
      <c r="AG528" s="254"/>
      <c r="AH528" s="7"/>
      <c r="AI528" s="7"/>
      <c r="AJ528" s="7"/>
      <c r="AK528" s="7"/>
      <c r="AL528" s="7"/>
      <c r="AM528" s="7"/>
      <c r="AN528" s="7"/>
      <c r="AO528" s="7"/>
      <c r="AP528" s="7"/>
    </row>
    <row r="529">
      <c r="A529" s="254" t="s">
        <v>11612</v>
      </c>
      <c r="B529" s="281" t="s">
        <v>10682</v>
      </c>
      <c r="C529" s="1442" t="s">
        <v>10671</v>
      </c>
      <c r="D529" s="279" t="s">
        <v>11613</v>
      </c>
      <c r="E529" s="1354" t="s">
        <v>11574</v>
      </c>
      <c r="F529" s="1724"/>
      <c r="G529" s="1724"/>
      <c r="H529" s="1724"/>
      <c r="I529" s="1724"/>
      <c r="J529" s="254"/>
      <c r="K529" s="1644"/>
      <c r="L529" s="254"/>
      <c r="M529" s="277" t="s">
        <v>96</v>
      </c>
      <c r="N529" s="984"/>
      <c r="O529" s="984"/>
      <c r="P529" s="984"/>
      <c r="Q529" s="984"/>
      <c r="R529" s="984"/>
      <c r="S529" s="111"/>
      <c r="T529" s="254"/>
      <c r="U529" s="254"/>
      <c r="V529" s="254"/>
      <c r="W529" s="254"/>
      <c r="X529" s="254"/>
      <c r="Y529" s="254"/>
      <c r="Z529" s="254"/>
      <c r="AA529" s="254"/>
      <c r="AB529" s="254"/>
      <c r="AC529" s="254"/>
      <c r="AD529" s="283"/>
      <c r="AE529" s="254"/>
      <c r="AF529" s="254"/>
      <c r="AG529" s="254"/>
      <c r="AH529" s="7"/>
      <c r="AI529" s="7"/>
      <c r="AJ529" s="7"/>
      <c r="AK529" s="7"/>
      <c r="AL529" s="7"/>
      <c r="AM529" s="7"/>
      <c r="AN529" s="7"/>
      <c r="AO529" s="7"/>
      <c r="AP529" s="7"/>
    </row>
    <row r="530">
      <c r="A530" s="254" t="s">
        <v>11614</v>
      </c>
      <c r="B530" s="281" t="s">
        <v>10682</v>
      </c>
      <c r="C530" s="281" t="s">
        <v>10675</v>
      </c>
      <c r="D530" s="279" t="s">
        <v>11615</v>
      </c>
      <c r="E530" s="1354" t="s">
        <v>11616</v>
      </c>
      <c r="F530" s="1724"/>
      <c r="G530" s="1724"/>
      <c r="H530" s="1724"/>
      <c r="I530" s="1724"/>
      <c r="J530" s="254"/>
      <c r="K530" s="1644"/>
      <c r="L530" s="254"/>
      <c r="M530" s="277" t="s">
        <v>96</v>
      </c>
      <c r="N530" s="984"/>
      <c r="O530" s="984"/>
      <c r="P530" s="984"/>
      <c r="Q530" s="984"/>
      <c r="R530" s="984"/>
      <c r="S530" s="111"/>
      <c r="T530" s="254"/>
      <c r="U530" s="254"/>
      <c r="V530" s="254"/>
      <c r="W530" s="254"/>
      <c r="X530" s="254"/>
      <c r="Y530" s="254"/>
      <c r="Z530" s="254"/>
      <c r="AA530" s="254"/>
      <c r="AB530" s="254"/>
      <c r="AC530" s="254"/>
      <c r="AD530" s="283"/>
      <c r="AE530" s="254"/>
      <c r="AF530" s="254"/>
      <c r="AG530" s="254"/>
      <c r="AH530" s="7"/>
      <c r="AI530" s="7"/>
      <c r="AJ530" s="7"/>
      <c r="AK530" s="7"/>
      <c r="AL530" s="7"/>
      <c r="AM530" s="7"/>
      <c r="AN530" s="7"/>
      <c r="AO530" s="7"/>
      <c r="AP530" s="7"/>
    </row>
    <row r="531">
      <c r="A531" s="254" t="s">
        <v>11617</v>
      </c>
      <c r="B531" s="281" t="s">
        <v>10682</v>
      </c>
      <c r="C531" s="1442" t="s">
        <v>8850</v>
      </c>
      <c r="D531" s="279" t="s">
        <v>11618</v>
      </c>
      <c r="E531" s="1354" t="s">
        <v>11619</v>
      </c>
      <c r="F531" s="1724"/>
      <c r="G531" s="1724"/>
      <c r="H531" s="1724"/>
      <c r="I531" s="1724"/>
      <c r="J531" s="254"/>
      <c r="K531" s="1644"/>
      <c r="L531" s="254"/>
      <c r="M531" s="277" t="s">
        <v>96</v>
      </c>
      <c r="N531" s="984"/>
      <c r="O531" s="984"/>
      <c r="P531" s="984"/>
      <c r="Q531" s="984"/>
      <c r="R531" s="984"/>
      <c r="S531" s="111"/>
      <c r="T531" s="254"/>
      <c r="U531" s="254"/>
      <c r="V531" s="254"/>
      <c r="W531" s="254"/>
      <c r="X531" s="254"/>
      <c r="Y531" s="254"/>
      <c r="Z531" s="254"/>
      <c r="AA531" s="254"/>
      <c r="AB531" s="254"/>
      <c r="AC531" s="254"/>
      <c r="AD531" s="283"/>
      <c r="AE531" s="254"/>
      <c r="AF531" s="254"/>
      <c r="AG531" s="254"/>
      <c r="AH531" s="7"/>
      <c r="AI531" s="7"/>
      <c r="AJ531" s="7"/>
      <c r="AK531" s="7"/>
      <c r="AL531" s="7"/>
      <c r="AM531" s="7"/>
      <c r="AN531" s="7"/>
      <c r="AO531" s="7"/>
      <c r="AP531" s="7"/>
    </row>
    <row r="532">
      <c r="A532" s="254" t="s">
        <v>11620</v>
      </c>
      <c r="B532" s="1725" t="s">
        <v>11621</v>
      </c>
      <c r="C532" s="1725" t="s">
        <v>8833</v>
      </c>
      <c r="D532" s="1726" t="s">
        <v>11622</v>
      </c>
      <c r="E532" s="1354" t="s">
        <v>11623</v>
      </c>
      <c r="F532" s="1724"/>
      <c r="G532" s="1724"/>
      <c r="H532" s="1724"/>
      <c r="I532" s="1724"/>
      <c r="J532" s="254"/>
      <c r="K532" s="1713" t="s">
        <v>11585</v>
      </c>
      <c r="L532" s="254"/>
      <c r="M532" s="277" t="s">
        <v>96</v>
      </c>
      <c r="N532" s="984"/>
      <c r="O532" s="984"/>
      <c r="P532" s="984"/>
      <c r="Q532" s="984"/>
      <c r="R532" s="984"/>
      <c r="S532" s="111"/>
      <c r="T532" s="254"/>
      <c r="U532" s="254"/>
      <c r="V532" s="254"/>
      <c r="W532" s="254"/>
      <c r="X532" s="254"/>
      <c r="Y532" s="254"/>
      <c r="Z532" s="254"/>
      <c r="AA532" s="254"/>
      <c r="AB532" s="254"/>
      <c r="AC532" s="254"/>
      <c r="AD532" s="283"/>
      <c r="AE532" s="254"/>
      <c r="AF532" s="254"/>
      <c r="AG532" s="254"/>
      <c r="AH532" s="7"/>
      <c r="AI532" s="7"/>
      <c r="AJ532" s="7"/>
      <c r="AK532" s="7"/>
      <c r="AL532" s="7"/>
      <c r="AM532" s="7"/>
      <c r="AN532" s="7"/>
      <c r="AO532" s="7"/>
      <c r="AP532" s="7"/>
    </row>
    <row r="533">
      <c r="A533" s="254" t="s">
        <v>11624</v>
      </c>
      <c r="B533" s="281" t="s">
        <v>11621</v>
      </c>
      <c r="C533" s="1442" t="s">
        <v>10663</v>
      </c>
      <c r="D533" s="279" t="s">
        <v>11625</v>
      </c>
      <c r="E533" s="1354" t="s">
        <v>11626</v>
      </c>
      <c r="F533" s="1724"/>
      <c r="G533" s="1724"/>
      <c r="H533" s="1724"/>
      <c r="I533" s="1724"/>
      <c r="J533" s="254"/>
      <c r="K533" s="1644"/>
      <c r="L533" s="254"/>
      <c r="M533" s="277" t="s">
        <v>96</v>
      </c>
      <c r="N533" s="984"/>
      <c r="O533" s="984"/>
      <c r="P533" s="984"/>
      <c r="Q533" s="984"/>
      <c r="R533" s="984"/>
      <c r="S533" s="111"/>
      <c r="T533" s="254"/>
      <c r="U533" s="254"/>
      <c r="V533" s="254"/>
      <c r="W533" s="254"/>
      <c r="X533" s="254"/>
      <c r="Y533" s="254"/>
      <c r="Z533" s="254"/>
      <c r="AA533" s="254"/>
      <c r="AB533" s="254"/>
      <c r="AC533" s="254"/>
      <c r="AD533" s="283"/>
      <c r="AE533" s="254"/>
      <c r="AF533" s="254"/>
      <c r="AG533" s="254"/>
      <c r="AH533" s="7"/>
      <c r="AI533" s="7"/>
      <c r="AJ533" s="7"/>
      <c r="AK533" s="7"/>
      <c r="AL533" s="7"/>
      <c r="AM533" s="7"/>
      <c r="AN533" s="7"/>
      <c r="AO533" s="7"/>
      <c r="AP533" s="7"/>
    </row>
    <row r="534">
      <c r="A534" s="254" t="s">
        <v>11627</v>
      </c>
      <c r="B534" s="281" t="s">
        <v>11621</v>
      </c>
      <c r="C534" s="1442" t="s">
        <v>10667</v>
      </c>
      <c r="D534" s="279" t="s">
        <v>11628</v>
      </c>
      <c r="E534" s="1354" t="s">
        <v>11629</v>
      </c>
      <c r="F534" s="1724"/>
      <c r="G534" s="1724"/>
      <c r="H534" s="1724"/>
      <c r="I534" s="1724"/>
      <c r="J534" s="254"/>
      <c r="K534" s="1644"/>
      <c r="L534" s="254"/>
      <c r="M534" s="277" t="s">
        <v>96</v>
      </c>
      <c r="N534" s="984"/>
      <c r="O534" s="984"/>
      <c r="P534" s="984"/>
      <c r="Q534" s="984"/>
      <c r="R534" s="984"/>
      <c r="S534" s="111"/>
      <c r="T534" s="254"/>
      <c r="U534" s="254"/>
      <c r="V534" s="254"/>
      <c r="W534" s="254"/>
      <c r="X534" s="254"/>
      <c r="Y534" s="254"/>
      <c r="Z534" s="254"/>
      <c r="AA534" s="254"/>
      <c r="AB534" s="254"/>
      <c r="AC534" s="254"/>
      <c r="AD534" s="283"/>
      <c r="AE534" s="254"/>
      <c r="AF534" s="254"/>
      <c r="AG534" s="254"/>
      <c r="AH534" s="7"/>
      <c r="AI534" s="7"/>
      <c r="AJ534" s="7"/>
      <c r="AK534" s="7"/>
      <c r="AL534" s="7"/>
      <c r="AM534" s="7"/>
      <c r="AN534" s="7"/>
      <c r="AO534" s="7"/>
      <c r="AP534" s="7"/>
    </row>
    <row r="535">
      <c r="A535" s="254" t="s">
        <v>11630</v>
      </c>
      <c r="B535" s="281" t="s">
        <v>11621</v>
      </c>
      <c r="C535" s="1442" t="s">
        <v>10671</v>
      </c>
      <c r="D535" s="279" t="s">
        <v>11631</v>
      </c>
      <c r="E535" s="1354" t="s">
        <v>11632</v>
      </c>
      <c r="F535" s="1724"/>
      <c r="G535" s="1724"/>
      <c r="H535" s="1724"/>
      <c r="I535" s="1724"/>
      <c r="J535" s="254"/>
      <c r="K535" s="1644"/>
      <c r="L535" s="254"/>
      <c r="M535" s="277" t="s">
        <v>96</v>
      </c>
      <c r="N535" s="984"/>
      <c r="O535" s="984"/>
      <c r="P535" s="984"/>
      <c r="Q535" s="984"/>
      <c r="R535" s="984"/>
      <c r="S535" s="111"/>
      <c r="T535" s="254"/>
      <c r="U535" s="254"/>
      <c r="V535" s="254"/>
      <c r="W535" s="254"/>
      <c r="X535" s="254"/>
      <c r="Y535" s="254"/>
      <c r="Z535" s="254"/>
      <c r="AA535" s="254"/>
      <c r="AB535" s="254"/>
      <c r="AC535" s="254"/>
      <c r="AD535" s="283"/>
      <c r="AE535" s="254"/>
      <c r="AF535" s="254"/>
      <c r="AG535" s="254"/>
      <c r="AH535" s="7"/>
      <c r="AI535" s="7"/>
      <c r="AJ535" s="7"/>
      <c r="AK535" s="7"/>
      <c r="AL535" s="7"/>
      <c r="AM535" s="7"/>
      <c r="AN535" s="7"/>
      <c r="AO535" s="7"/>
      <c r="AP535" s="7"/>
    </row>
    <row r="536">
      <c r="A536" s="254" t="s">
        <v>11633</v>
      </c>
      <c r="B536" s="281" t="s">
        <v>11621</v>
      </c>
      <c r="C536" s="281" t="s">
        <v>10675</v>
      </c>
      <c r="D536" s="279" t="s">
        <v>11634</v>
      </c>
      <c r="E536" s="1354" t="s">
        <v>11635</v>
      </c>
      <c r="F536" s="1724"/>
      <c r="G536" s="1724"/>
      <c r="H536" s="1724"/>
      <c r="I536" s="1724"/>
      <c r="J536" s="254"/>
      <c r="K536" s="1644"/>
      <c r="L536" s="254"/>
      <c r="M536" s="277" t="s">
        <v>96</v>
      </c>
      <c r="N536" s="984"/>
      <c r="O536" s="984"/>
      <c r="P536" s="984"/>
      <c r="Q536" s="984"/>
      <c r="R536" s="984"/>
      <c r="S536" s="111"/>
      <c r="T536" s="254"/>
      <c r="U536" s="254"/>
      <c r="V536" s="254"/>
      <c r="W536" s="254"/>
      <c r="X536" s="254"/>
      <c r="Y536" s="254"/>
      <c r="Z536" s="254"/>
      <c r="AA536" s="254"/>
      <c r="AB536" s="254"/>
      <c r="AC536" s="254"/>
      <c r="AD536" s="283"/>
      <c r="AE536" s="254"/>
      <c r="AF536" s="254"/>
      <c r="AG536" s="254"/>
      <c r="AH536" s="7"/>
      <c r="AI536" s="7"/>
      <c r="AJ536" s="7"/>
      <c r="AK536" s="7"/>
      <c r="AL536" s="7"/>
      <c r="AM536" s="7"/>
      <c r="AN536" s="7"/>
      <c r="AO536" s="7"/>
      <c r="AP536" s="7"/>
    </row>
    <row r="537">
      <c r="A537" s="254" t="s">
        <v>11636</v>
      </c>
      <c r="B537" s="281" t="s">
        <v>11621</v>
      </c>
      <c r="C537" s="281" t="s">
        <v>8850</v>
      </c>
      <c r="D537" s="279" t="s">
        <v>11637</v>
      </c>
      <c r="E537" s="1354" t="s">
        <v>11638</v>
      </c>
      <c r="F537" s="1724"/>
      <c r="G537" s="1724"/>
      <c r="H537" s="1724"/>
      <c r="I537" s="1724"/>
      <c r="J537" s="254"/>
      <c r="K537" s="1644"/>
      <c r="L537" s="254"/>
      <c r="M537" s="277" t="s">
        <v>96</v>
      </c>
      <c r="N537" s="984"/>
      <c r="O537" s="984"/>
      <c r="P537" s="984"/>
      <c r="Q537" s="984"/>
      <c r="R537" s="984"/>
      <c r="S537" s="111"/>
      <c r="T537" s="254"/>
      <c r="U537" s="254"/>
      <c r="V537" s="254"/>
      <c r="W537" s="254"/>
      <c r="X537" s="254"/>
      <c r="Y537" s="254"/>
      <c r="Z537" s="254"/>
      <c r="AA537" s="254"/>
      <c r="AB537" s="254"/>
      <c r="AC537" s="254"/>
      <c r="AD537" s="283"/>
      <c r="AE537" s="254"/>
      <c r="AF537" s="254"/>
      <c r="AG537" s="254"/>
      <c r="AH537" s="7"/>
      <c r="AI537" s="7"/>
      <c r="AJ537" s="7"/>
      <c r="AK537" s="7"/>
      <c r="AL537" s="7"/>
      <c r="AM537" s="7"/>
      <c r="AN537" s="7"/>
      <c r="AO537" s="7"/>
      <c r="AP537" s="7"/>
    </row>
    <row r="538">
      <c r="A538" s="254" t="s">
        <v>11639</v>
      </c>
      <c r="B538" s="281" t="s">
        <v>11640</v>
      </c>
      <c r="C538" s="281" t="s">
        <v>8833</v>
      </c>
      <c r="D538" s="279" t="s">
        <v>11641</v>
      </c>
      <c r="E538" s="1354" t="s">
        <v>11642</v>
      </c>
      <c r="F538" s="1724"/>
      <c r="G538" s="1724"/>
      <c r="H538" s="1724"/>
      <c r="I538" s="1724"/>
      <c r="J538" s="254"/>
      <c r="K538" s="1523" t="s">
        <v>11643</v>
      </c>
      <c r="L538" s="254"/>
      <c r="M538" s="277" t="s">
        <v>96</v>
      </c>
      <c r="N538" s="984"/>
      <c r="O538" s="984"/>
      <c r="P538" s="984"/>
      <c r="Q538" s="984"/>
      <c r="R538" s="984"/>
      <c r="S538" s="111"/>
      <c r="T538" s="254"/>
      <c r="U538" s="254"/>
      <c r="V538" s="254"/>
      <c r="W538" s="254"/>
      <c r="X538" s="254"/>
      <c r="Y538" s="254"/>
      <c r="Z538" s="254"/>
      <c r="AA538" s="254"/>
      <c r="AB538" s="254"/>
      <c r="AC538" s="254"/>
      <c r="AD538" s="283"/>
      <c r="AE538" s="254"/>
      <c r="AF538" s="254"/>
      <c r="AG538" s="254"/>
      <c r="AH538" s="7"/>
      <c r="AI538" s="7"/>
      <c r="AJ538" s="7"/>
      <c r="AK538" s="7"/>
      <c r="AL538" s="7"/>
      <c r="AM538" s="7"/>
      <c r="AN538" s="7"/>
      <c r="AO538" s="7"/>
      <c r="AP538" s="7"/>
    </row>
    <row r="539">
      <c r="A539" s="254" t="s">
        <v>11644</v>
      </c>
      <c r="B539" s="281" t="s">
        <v>11640</v>
      </c>
      <c r="C539" s="1442" t="s">
        <v>10663</v>
      </c>
      <c r="D539" s="279" t="s">
        <v>11645</v>
      </c>
      <c r="E539" s="1354" t="s">
        <v>11646</v>
      </c>
      <c r="F539" s="1724"/>
      <c r="G539" s="1724"/>
      <c r="H539" s="1724"/>
      <c r="I539" s="1724"/>
      <c r="J539" s="254"/>
      <c r="K539" s="1644"/>
      <c r="L539" s="254"/>
      <c r="M539" s="277" t="s">
        <v>96</v>
      </c>
      <c r="N539" s="984"/>
      <c r="O539" s="984"/>
      <c r="P539" s="984"/>
      <c r="Q539" s="984"/>
      <c r="R539" s="984"/>
      <c r="S539" s="111"/>
      <c r="T539" s="254"/>
      <c r="U539" s="254"/>
      <c r="V539" s="254"/>
      <c r="W539" s="254"/>
      <c r="X539" s="254"/>
      <c r="Y539" s="254"/>
      <c r="Z539" s="254"/>
      <c r="AA539" s="254"/>
      <c r="AB539" s="254"/>
      <c r="AC539" s="254"/>
      <c r="AD539" s="283"/>
      <c r="AE539" s="254"/>
      <c r="AF539" s="254"/>
      <c r="AG539" s="254"/>
      <c r="AH539" s="7"/>
      <c r="AI539" s="7"/>
      <c r="AJ539" s="7"/>
      <c r="AK539" s="7"/>
      <c r="AL539" s="7"/>
      <c r="AM539" s="7"/>
      <c r="AN539" s="7"/>
      <c r="AO539" s="7"/>
      <c r="AP539" s="7"/>
    </row>
    <row r="540">
      <c r="A540" s="254" t="s">
        <v>11647</v>
      </c>
      <c r="B540" s="281" t="s">
        <v>11640</v>
      </c>
      <c r="C540" s="1442" t="s">
        <v>10667</v>
      </c>
      <c r="D540" s="279" t="s">
        <v>11648</v>
      </c>
      <c r="E540" s="1354" t="s">
        <v>11649</v>
      </c>
      <c r="F540" s="1724"/>
      <c r="G540" s="1724"/>
      <c r="H540" s="1724"/>
      <c r="I540" s="1724"/>
      <c r="J540" s="254"/>
      <c r="K540" s="1644"/>
      <c r="L540" s="254"/>
      <c r="M540" s="277" t="s">
        <v>96</v>
      </c>
      <c r="N540" s="984"/>
      <c r="O540" s="984"/>
      <c r="P540" s="984"/>
      <c r="Q540" s="984"/>
      <c r="R540" s="984"/>
      <c r="S540" s="111"/>
      <c r="T540" s="254"/>
      <c r="U540" s="254"/>
      <c r="V540" s="254"/>
      <c r="W540" s="254"/>
      <c r="X540" s="254"/>
      <c r="Y540" s="254"/>
      <c r="Z540" s="254"/>
      <c r="AA540" s="254"/>
      <c r="AB540" s="254"/>
      <c r="AC540" s="254"/>
      <c r="AD540" s="283"/>
      <c r="AE540" s="254"/>
      <c r="AF540" s="254"/>
      <c r="AG540" s="254"/>
      <c r="AH540" s="7"/>
      <c r="AI540" s="7"/>
      <c r="AJ540" s="7"/>
      <c r="AK540" s="7"/>
      <c r="AL540" s="7"/>
      <c r="AM540" s="7"/>
      <c r="AN540" s="7"/>
      <c r="AO540" s="7"/>
      <c r="AP540" s="7"/>
    </row>
    <row r="541">
      <c r="A541" s="254" t="s">
        <v>11650</v>
      </c>
      <c r="B541" s="281" t="s">
        <v>11640</v>
      </c>
      <c r="C541" s="1442" t="s">
        <v>10671</v>
      </c>
      <c r="D541" s="279" t="s">
        <v>11651</v>
      </c>
      <c r="E541" s="1354" t="s">
        <v>11652</v>
      </c>
      <c r="F541" s="1724"/>
      <c r="G541" s="1724"/>
      <c r="H541" s="1724"/>
      <c r="I541" s="1724"/>
      <c r="J541" s="254"/>
      <c r="K541" s="1644"/>
      <c r="L541" s="254"/>
      <c r="M541" s="277" t="s">
        <v>96</v>
      </c>
      <c r="N541" s="984"/>
      <c r="O541" s="984"/>
      <c r="P541" s="984"/>
      <c r="Q541" s="984"/>
      <c r="R541" s="984"/>
      <c r="S541" s="111"/>
      <c r="T541" s="254"/>
      <c r="U541" s="254"/>
      <c r="V541" s="254"/>
      <c r="W541" s="254"/>
      <c r="X541" s="254"/>
      <c r="Y541" s="254"/>
      <c r="Z541" s="254"/>
      <c r="AA541" s="254"/>
      <c r="AB541" s="254"/>
      <c r="AC541" s="254"/>
      <c r="AD541" s="283"/>
      <c r="AE541" s="254"/>
      <c r="AF541" s="254"/>
      <c r="AG541" s="254"/>
      <c r="AH541" s="7"/>
      <c r="AI541" s="7"/>
      <c r="AJ541" s="7"/>
      <c r="AK541" s="7"/>
      <c r="AL541" s="7"/>
      <c r="AM541" s="7"/>
      <c r="AN541" s="7"/>
      <c r="AO541" s="7"/>
      <c r="AP541" s="7"/>
    </row>
    <row r="542">
      <c r="A542" s="254" t="s">
        <v>11653</v>
      </c>
      <c r="B542" s="281" t="s">
        <v>11640</v>
      </c>
      <c r="C542" s="281" t="s">
        <v>10675</v>
      </c>
      <c r="D542" s="279" t="s">
        <v>11654</v>
      </c>
      <c r="E542" s="1354" t="s">
        <v>11655</v>
      </c>
      <c r="F542" s="1724"/>
      <c r="G542" s="1724"/>
      <c r="H542" s="1724"/>
      <c r="I542" s="1724"/>
      <c r="J542" s="254"/>
      <c r="K542" s="1644"/>
      <c r="L542" s="254"/>
      <c r="M542" s="277" t="s">
        <v>96</v>
      </c>
      <c r="N542" s="984"/>
      <c r="O542" s="984"/>
      <c r="P542" s="984"/>
      <c r="Q542" s="984"/>
      <c r="R542" s="984"/>
      <c r="S542" s="111"/>
      <c r="T542" s="254"/>
      <c r="U542" s="254"/>
      <c r="V542" s="254"/>
      <c r="W542" s="254"/>
      <c r="X542" s="254"/>
      <c r="Y542" s="254"/>
      <c r="Z542" s="254"/>
      <c r="AA542" s="254"/>
      <c r="AB542" s="254"/>
      <c r="AC542" s="254"/>
      <c r="AD542" s="283"/>
      <c r="AE542" s="254"/>
      <c r="AF542" s="254"/>
      <c r="AG542" s="254"/>
      <c r="AH542" s="7"/>
      <c r="AI542" s="7"/>
      <c r="AJ542" s="7"/>
      <c r="AK542" s="7"/>
      <c r="AL542" s="7"/>
      <c r="AM542" s="7"/>
      <c r="AN542" s="7"/>
      <c r="AO542" s="7"/>
      <c r="AP542" s="7"/>
    </row>
    <row r="543">
      <c r="A543" s="254" t="s">
        <v>11656</v>
      </c>
      <c r="B543" s="281" t="s">
        <v>11640</v>
      </c>
      <c r="C543" s="281" t="s">
        <v>8850</v>
      </c>
      <c r="D543" s="279" t="s">
        <v>11657</v>
      </c>
      <c r="E543" s="1354" t="s">
        <v>11658</v>
      </c>
      <c r="F543" s="1724"/>
      <c r="G543" s="1724"/>
      <c r="H543" s="1724"/>
      <c r="I543" s="1724"/>
      <c r="J543" s="254"/>
      <c r="K543" s="1644"/>
      <c r="L543" s="254"/>
      <c r="M543" s="277" t="s">
        <v>96</v>
      </c>
      <c r="N543" s="984"/>
      <c r="O543" s="984"/>
      <c r="P543" s="984"/>
      <c r="Q543" s="984"/>
      <c r="R543" s="984"/>
      <c r="S543" s="111"/>
      <c r="T543" s="254"/>
      <c r="U543" s="254"/>
      <c r="V543" s="254"/>
      <c r="W543" s="254"/>
      <c r="X543" s="254"/>
      <c r="Y543" s="254"/>
      <c r="Z543" s="254"/>
      <c r="AA543" s="254"/>
      <c r="AB543" s="254"/>
      <c r="AC543" s="254"/>
      <c r="AD543" s="283"/>
      <c r="AE543" s="254"/>
      <c r="AF543" s="254"/>
      <c r="AG543" s="254"/>
      <c r="AH543" s="7"/>
      <c r="AI543" s="7"/>
      <c r="AJ543" s="7"/>
      <c r="AK543" s="7"/>
      <c r="AL543" s="7"/>
      <c r="AM543" s="7"/>
      <c r="AN543" s="7"/>
      <c r="AO543" s="7"/>
      <c r="AP543" s="7"/>
    </row>
    <row r="544">
      <c r="A544" s="254" t="s">
        <v>11659</v>
      </c>
      <c r="B544" s="281" t="s">
        <v>11660</v>
      </c>
      <c r="C544" s="281" t="s">
        <v>8833</v>
      </c>
      <c r="D544" s="279" t="s">
        <v>11661</v>
      </c>
      <c r="E544" s="1354" t="s">
        <v>11642</v>
      </c>
      <c r="F544" s="1724"/>
      <c r="G544" s="1724"/>
      <c r="H544" s="1724"/>
      <c r="I544" s="1724"/>
      <c r="J544" s="254"/>
      <c r="K544" s="1523" t="s">
        <v>11643</v>
      </c>
      <c r="L544" s="254"/>
      <c r="M544" s="277" t="s">
        <v>96</v>
      </c>
      <c r="N544" s="984"/>
      <c r="O544" s="984"/>
      <c r="P544" s="984"/>
      <c r="Q544" s="984"/>
      <c r="R544" s="984"/>
      <c r="S544" s="111"/>
      <c r="T544" s="254"/>
      <c r="U544" s="254"/>
      <c r="V544" s="254"/>
      <c r="W544" s="254"/>
      <c r="X544" s="254"/>
      <c r="Y544" s="254"/>
      <c r="Z544" s="254"/>
      <c r="AA544" s="254"/>
      <c r="AB544" s="254"/>
      <c r="AC544" s="254"/>
      <c r="AD544" s="283"/>
      <c r="AE544" s="254"/>
      <c r="AF544" s="254"/>
      <c r="AG544" s="254"/>
      <c r="AH544" s="7"/>
      <c r="AI544" s="7"/>
      <c r="AJ544" s="7"/>
      <c r="AK544" s="7"/>
      <c r="AL544" s="7"/>
      <c r="AM544" s="7"/>
      <c r="AN544" s="7"/>
      <c r="AO544" s="7"/>
      <c r="AP544" s="7"/>
    </row>
    <row r="545">
      <c r="A545" s="254" t="s">
        <v>11662</v>
      </c>
      <c r="B545" s="281" t="s">
        <v>11660</v>
      </c>
      <c r="C545" s="1442" t="s">
        <v>10663</v>
      </c>
      <c r="D545" s="279" t="s">
        <v>11663</v>
      </c>
      <c r="E545" s="1354" t="s">
        <v>11646</v>
      </c>
      <c r="F545" s="1724"/>
      <c r="G545" s="1724"/>
      <c r="H545" s="1724"/>
      <c r="I545" s="1724"/>
      <c r="J545" s="254"/>
      <c r="K545" s="1644"/>
      <c r="L545" s="254"/>
      <c r="M545" s="277" t="s">
        <v>96</v>
      </c>
      <c r="N545" s="984"/>
      <c r="O545" s="984"/>
      <c r="P545" s="984"/>
      <c r="Q545" s="984"/>
      <c r="R545" s="984"/>
      <c r="S545" s="111"/>
      <c r="T545" s="254"/>
      <c r="U545" s="254"/>
      <c r="V545" s="254"/>
      <c r="W545" s="254"/>
      <c r="X545" s="254"/>
      <c r="Y545" s="254"/>
      <c r="Z545" s="254"/>
      <c r="AA545" s="254"/>
      <c r="AB545" s="254"/>
      <c r="AC545" s="254"/>
      <c r="AD545" s="283"/>
      <c r="AE545" s="254"/>
      <c r="AF545" s="254"/>
      <c r="AG545" s="254"/>
      <c r="AH545" s="7"/>
      <c r="AI545" s="7"/>
      <c r="AJ545" s="7"/>
      <c r="AK545" s="7"/>
      <c r="AL545" s="7"/>
      <c r="AM545" s="7"/>
      <c r="AN545" s="7"/>
      <c r="AO545" s="7"/>
      <c r="AP545" s="7"/>
    </row>
    <row r="546">
      <c r="A546" s="254" t="s">
        <v>11664</v>
      </c>
      <c r="B546" s="281" t="s">
        <v>11660</v>
      </c>
      <c r="C546" s="1442" t="s">
        <v>10667</v>
      </c>
      <c r="D546" s="279" t="s">
        <v>11665</v>
      </c>
      <c r="E546" s="1354" t="s">
        <v>11649</v>
      </c>
      <c r="F546" s="1724"/>
      <c r="G546" s="1724"/>
      <c r="H546" s="1724"/>
      <c r="I546" s="1724"/>
      <c r="J546" s="254"/>
      <c r="K546" s="1644"/>
      <c r="L546" s="254"/>
      <c r="M546" s="277" t="s">
        <v>96</v>
      </c>
      <c r="N546" s="984"/>
      <c r="O546" s="984"/>
      <c r="P546" s="984"/>
      <c r="Q546" s="984"/>
      <c r="R546" s="984"/>
      <c r="S546" s="111"/>
      <c r="T546" s="254"/>
      <c r="U546" s="254"/>
      <c r="V546" s="254"/>
      <c r="W546" s="254"/>
      <c r="X546" s="254"/>
      <c r="Y546" s="254"/>
      <c r="Z546" s="254"/>
      <c r="AA546" s="254"/>
      <c r="AB546" s="254"/>
      <c r="AC546" s="254"/>
      <c r="AD546" s="283"/>
      <c r="AE546" s="254"/>
      <c r="AF546" s="254"/>
      <c r="AG546" s="254"/>
      <c r="AH546" s="7"/>
      <c r="AI546" s="7"/>
      <c r="AJ546" s="7"/>
      <c r="AK546" s="7"/>
      <c r="AL546" s="7"/>
      <c r="AM546" s="7"/>
      <c r="AN546" s="7"/>
      <c r="AO546" s="7"/>
      <c r="AP546" s="7"/>
    </row>
    <row r="547">
      <c r="A547" s="254" t="s">
        <v>11666</v>
      </c>
      <c r="B547" s="281" t="s">
        <v>11660</v>
      </c>
      <c r="C547" s="1442" t="s">
        <v>10671</v>
      </c>
      <c r="D547" s="279" t="s">
        <v>11667</v>
      </c>
      <c r="E547" s="1354" t="s">
        <v>11652</v>
      </c>
      <c r="F547" s="1724"/>
      <c r="G547" s="1724"/>
      <c r="H547" s="1724"/>
      <c r="I547" s="1724"/>
      <c r="J547" s="254"/>
      <c r="K547" s="1644"/>
      <c r="L547" s="254"/>
      <c r="M547" s="277" t="s">
        <v>96</v>
      </c>
      <c r="N547" s="984"/>
      <c r="O547" s="984"/>
      <c r="P547" s="984"/>
      <c r="Q547" s="984"/>
      <c r="R547" s="984"/>
      <c r="S547" s="111"/>
      <c r="T547" s="254"/>
      <c r="U547" s="254"/>
      <c r="V547" s="254"/>
      <c r="W547" s="254"/>
      <c r="X547" s="254"/>
      <c r="Y547" s="254"/>
      <c r="Z547" s="254"/>
      <c r="AA547" s="254"/>
      <c r="AB547" s="254"/>
      <c r="AC547" s="254"/>
      <c r="AD547" s="283"/>
      <c r="AE547" s="254"/>
      <c r="AF547" s="254"/>
      <c r="AG547" s="254"/>
      <c r="AH547" s="7"/>
      <c r="AI547" s="7"/>
      <c r="AJ547" s="7"/>
      <c r="AK547" s="7"/>
      <c r="AL547" s="7"/>
      <c r="AM547" s="7"/>
      <c r="AN547" s="7"/>
      <c r="AO547" s="7"/>
      <c r="AP547" s="7"/>
    </row>
    <row r="548">
      <c r="A548" s="254" t="s">
        <v>11668</v>
      </c>
      <c r="B548" s="281" t="s">
        <v>11660</v>
      </c>
      <c r="C548" s="281" t="s">
        <v>10675</v>
      </c>
      <c r="D548" s="279" t="s">
        <v>11669</v>
      </c>
      <c r="E548" s="1354" t="s">
        <v>11655</v>
      </c>
      <c r="F548" s="1724"/>
      <c r="G548" s="1724"/>
      <c r="H548" s="1724"/>
      <c r="I548" s="1724"/>
      <c r="J548" s="254"/>
      <c r="K548" s="1644"/>
      <c r="L548" s="254"/>
      <c r="M548" s="277" t="s">
        <v>96</v>
      </c>
      <c r="N548" s="984"/>
      <c r="O548" s="984"/>
      <c r="P548" s="984"/>
      <c r="Q548" s="984"/>
      <c r="R548" s="984"/>
      <c r="S548" s="111"/>
      <c r="T548" s="254"/>
      <c r="U548" s="254"/>
      <c r="V548" s="254"/>
      <c r="W548" s="254"/>
      <c r="X548" s="254"/>
      <c r="Y548" s="254"/>
      <c r="Z548" s="254"/>
      <c r="AA548" s="254"/>
      <c r="AB548" s="254"/>
      <c r="AC548" s="254"/>
      <c r="AD548" s="283"/>
      <c r="AE548" s="254"/>
      <c r="AF548" s="254"/>
      <c r="AG548" s="254"/>
      <c r="AH548" s="7"/>
      <c r="AI548" s="7"/>
      <c r="AJ548" s="7"/>
      <c r="AK548" s="7"/>
      <c r="AL548" s="7"/>
      <c r="AM548" s="7"/>
      <c r="AN548" s="7"/>
      <c r="AO548" s="7"/>
      <c r="AP548" s="7"/>
    </row>
    <row r="549">
      <c r="A549" s="254" t="s">
        <v>11670</v>
      </c>
      <c r="B549" s="281" t="s">
        <v>11660</v>
      </c>
      <c r="C549" s="281" t="s">
        <v>8850</v>
      </c>
      <c r="D549" s="279" t="s">
        <v>11671</v>
      </c>
      <c r="E549" s="1354" t="s">
        <v>11658</v>
      </c>
      <c r="F549" s="1724"/>
      <c r="G549" s="1724"/>
      <c r="H549" s="1724"/>
      <c r="I549" s="1724"/>
      <c r="J549" s="254"/>
      <c r="K549" s="1644"/>
      <c r="L549" s="254"/>
      <c r="M549" s="277" t="s">
        <v>96</v>
      </c>
      <c r="N549" s="984"/>
      <c r="O549" s="984"/>
      <c r="P549" s="984"/>
      <c r="Q549" s="984"/>
      <c r="R549" s="984"/>
      <c r="S549" s="111"/>
      <c r="T549" s="254"/>
      <c r="U549" s="254"/>
      <c r="V549" s="254"/>
      <c r="W549" s="254"/>
      <c r="X549" s="254"/>
      <c r="Y549" s="254"/>
      <c r="Z549" s="254"/>
      <c r="AA549" s="254"/>
      <c r="AB549" s="254"/>
      <c r="AC549" s="254"/>
      <c r="AD549" s="283"/>
      <c r="AE549" s="254"/>
      <c r="AF549" s="254"/>
      <c r="AG549" s="254"/>
      <c r="AH549" s="7"/>
      <c r="AI549" s="7"/>
      <c r="AJ549" s="7"/>
      <c r="AK549" s="7"/>
      <c r="AL549" s="7"/>
      <c r="AM549" s="7"/>
      <c r="AN549" s="7"/>
      <c r="AO549" s="7"/>
      <c r="AP549" s="7"/>
    </row>
    <row r="550">
      <c r="A550" s="254" t="s">
        <v>11672</v>
      </c>
      <c r="B550" s="281" t="s">
        <v>11673</v>
      </c>
      <c r="C550" s="281" t="s">
        <v>8833</v>
      </c>
      <c r="D550" s="279" t="s">
        <v>11674</v>
      </c>
      <c r="E550" s="1354" t="s">
        <v>11675</v>
      </c>
      <c r="F550" s="1724"/>
      <c r="G550" s="1724"/>
      <c r="H550" s="1724"/>
      <c r="I550" s="1724"/>
      <c r="J550" s="254"/>
      <c r="K550" s="1713" t="s">
        <v>11676</v>
      </c>
      <c r="L550" s="283"/>
      <c r="M550" s="277" t="s">
        <v>96</v>
      </c>
      <c r="N550" s="984"/>
      <c r="O550" s="984"/>
      <c r="P550" s="984"/>
      <c r="Q550" s="984"/>
      <c r="R550" s="984"/>
      <c r="S550" s="111"/>
      <c r="T550" s="254"/>
      <c r="U550" s="254"/>
      <c r="V550" s="254"/>
      <c r="W550" s="254"/>
      <c r="X550" s="254"/>
      <c r="Y550" s="254"/>
      <c r="Z550" s="254"/>
      <c r="AA550" s="254"/>
      <c r="AB550" s="254"/>
      <c r="AC550" s="254"/>
      <c r="AD550" s="283"/>
      <c r="AE550" s="254"/>
      <c r="AF550" s="254"/>
      <c r="AG550" s="254"/>
      <c r="AH550" s="7"/>
      <c r="AI550" s="7"/>
      <c r="AJ550" s="7"/>
      <c r="AK550" s="7"/>
      <c r="AL550" s="7"/>
      <c r="AM550" s="7"/>
      <c r="AN550" s="7"/>
      <c r="AO550" s="7"/>
      <c r="AP550" s="7"/>
    </row>
    <row r="551">
      <c r="A551" s="254" t="s">
        <v>11677</v>
      </c>
      <c r="B551" s="281" t="s">
        <v>11673</v>
      </c>
      <c r="C551" s="1442" t="s">
        <v>10663</v>
      </c>
      <c r="D551" s="279" t="s">
        <v>11678</v>
      </c>
      <c r="E551" s="1354" t="s">
        <v>11679</v>
      </c>
      <c r="F551" s="1724"/>
      <c r="G551" s="1724"/>
      <c r="H551" s="1724"/>
      <c r="I551" s="1724"/>
      <c r="J551" s="254"/>
      <c r="K551" s="1717"/>
      <c r="L551" s="254"/>
      <c r="M551" s="277" t="s">
        <v>96</v>
      </c>
      <c r="N551" s="984"/>
      <c r="O551" s="984"/>
      <c r="P551" s="984"/>
      <c r="Q551" s="984"/>
      <c r="R551" s="984"/>
      <c r="S551" s="111"/>
      <c r="T551" s="254"/>
      <c r="U551" s="254"/>
      <c r="V551" s="254"/>
      <c r="W551" s="254"/>
      <c r="X551" s="254"/>
      <c r="Y551" s="254"/>
      <c r="Z551" s="254"/>
      <c r="AA551" s="254"/>
      <c r="AB551" s="254"/>
      <c r="AC551" s="254"/>
      <c r="AD551" s="283"/>
      <c r="AE551" s="254"/>
      <c r="AF551" s="254"/>
      <c r="AG551" s="254"/>
      <c r="AH551" s="7"/>
      <c r="AI551" s="7"/>
      <c r="AJ551" s="7"/>
      <c r="AK551" s="7"/>
      <c r="AL551" s="7"/>
      <c r="AM551" s="7"/>
      <c r="AN551" s="7"/>
      <c r="AO551" s="7"/>
      <c r="AP551" s="7"/>
    </row>
    <row r="552">
      <c r="A552" s="254" t="s">
        <v>11680</v>
      </c>
      <c r="B552" s="281" t="s">
        <v>11673</v>
      </c>
      <c r="C552" s="1442" t="s">
        <v>10667</v>
      </c>
      <c r="D552" s="279" t="s">
        <v>11681</v>
      </c>
      <c r="E552" s="1354" t="s">
        <v>11682</v>
      </c>
      <c r="F552" s="1724"/>
      <c r="G552" s="1724"/>
      <c r="H552" s="1724"/>
      <c r="I552" s="1724"/>
      <c r="J552" s="254"/>
      <c r="K552" s="1717"/>
      <c r="L552" s="254"/>
      <c r="M552" s="277" t="s">
        <v>96</v>
      </c>
      <c r="N552" s="984"/>
      <c r="O552" s="984"/>
      <c r="P552" s="984"/>
      <c r="Q552" s="984"/>
      <c r="R552" s="984"/>
      <c r="S552" s="111"/>
      <c r="T552" s="254"/>
      <c r="U552" s="254"/>
      <c r="V552" s="254"/>
      <c r="W552" s="254"/>
      <c r="X552" s="254"/>
      <c r="Y552" s="254"/>
      <c r="Z552" s="254"/>
      <c r="AA552" s="254"/>
      <c r="AB552" s="254"/>
      <c r="AC552" s="254"/>
      <c r="AD552" s="283"/>
      <c r="AE552" s="254"/>
      <c r="AF552" s="254"/>
      <c r="AG552" s="254"/>
      <c r="AH552" s="7"/>
      <c r="AI552" s="7"/>
      <c r="AJ552" s="7"/>
      <c r="AK552" s="7"/>
      <c r="AL552" s="7"/>
      <c r="AM552" s="7"/>
      <c r="AN552" s="7"/>
      <c r="AO552" s="7"/>
      <c r="AP552" s="7"/>
    </row>
    <row r="553">
      <c r="A553" s="254" t="s">
        <v>11683</v>
      </c>
      <c r="B553" s="281" t="s">
        <v>11673</v>
      </c>
      <c r="C553" s="1442" t="s">
        <v>10671</v>
      </c>
      <c r="D553" s="279" t="s">
        <v>11684</v>
      </c>
      <c r="E553" s="1354" t="s">
        <v>11685</v>
      </c>
      <c r="F553" s="1724"/>
      <c r="G553" s="1724"/>
      <c r="H553" s="1724"/>
      <c r="I553" s="1724"/>
      <c r="J553" s="254"/>
      <c r="K553" s="1717"/>
      <c r="L553" s="254"/>
      <c r="M553" s="277" t="s">
        <v>96</v>
      </c>
      <c r="N553" s="984"/>
      <c r="O553" s="984"/>
      <c r="P553" s="984"/>
      <c r="Q553" s="984"/>
      <c r="R553" s="984"/>
      <c r="S553" s="111"/>
      <c r="T553" s="254"/>
      <c r="U553" s="254"/>
      <c r="V553" s="254"/>
      <c r="W553" s="254"/>
      <c r="X553" s="254"/>
      <c r="Y553" s="254"/>
      <c r="Z553" s="254"/>
      <c r="AA553" s="254"/>
      <c r="AB553" s="254"/>
      <c r="AC553" s="254"/>
      <c r="AD553" s="283"/>
      <c r="AE553" s="254"/>
      <c r="AF553" s="254"/>
      <c r="AG553" s="254"/>
      <c r="AH553" s="7"/>
      <c r="AI553" s="7"/>
      <c r="AJ553" s="7"/>
      <c r="AK553" s="7"/>
      <c r="AL553" s="7"/>
      <c r="AM553" s="7"/>
      <c r="AN553" s="7"/>
      <c r="AO553" s="7"/>
      <c r="AP553" s="7"/>
    </row>
    <row r="554">
      <c r="A554" s="254" t="s">
        <v>11686</v>
      </c>
      <c r="B554" s="281" t="s">
        <v>11673</v>
      </c>
      <c r="C554" s="281" t="s">
        <v>10675</v>
      </c>
      <c r="D554" s="279" t="s">
        <v>11687</v>
      </c>
      <c r="E554" s="1354" t="s">
        <v>11688</v>
      </c>
      <c r="F554" s="1724"/>
      <c r="G554" s="1724"/>
      <c r="H554" s="1724"/>
      <c r="I554" s="1724"/>
      <c r="J554" s="254"/>
      <c r="K554" s="1717"/>
      <c r="L554" s="254"/>
      <c r="M554" s="277" t="s">
        <v>96</v>
      </c>
      <c r="N554" s="984"/>
      <c r="O554" s="984"/>
      <c r="P554" s="984"/>
      <c r="Q554" s="984"/>
      <c r="R554" s="984"/>
      <c r="S554" s="111"/>
      <c r="T554" s="254"/>
      <c r="U554" s="254"/>
      <c r="V554" s="254"/>
      <c r="W554" s="254"/>
      <c r="X554" s="254"/>
      <c r="Y554" s="254"/>
      <c r="Z554" s="254"/>
      <c r="AA554" s="254"/>
      <c r="AB554" s="254"/>
      <c r="AC554" s="254"/>
      <c r="AD554" s="283"/>
      <c r="AE554" s="254"/>
      <c r="AF554" s="254"/>
      <c r="AG554" s="254"/>
      <c r="AH554" s="7"/>
      <c r="AI554" s="7"/>
      <c r="AJ554" s="7"/>
      <c r="AK554" s="7"/>
      <c r="AL554" s="7"/>
      <c r="AM554" s="7"/>
      <c r="AN554" s="7"/>
      <c r="AO554" s="7"/>
      <c r="AP554" s="7"/>
    </row>
    <row r="555">
      <c r="A555" s="254" t="s">
        <v>11689</v>
      </c>
      <c r="B555" s="281" t="s">
        <v>11673</v>
      </c>
      <c r="C555" s="1442" t="s">
        <v>8850</v>
      </c>
      <c r="D555" s="279" t="s">
        <v>11690</v>
      </c>
      <c r="E555" s="1354" t="s">
        <v>11691</v>
      </c>
      <c r="F555" s="1724"/>
      <c r="G555" s="1724"/>
      <c r="H555" s="1724"/>
      <c r="I555" s="1724"/>
      <c r="J555" s="254"/>
      <c r="K555" s="1717"/>
      <c r="L555" s="254"/>
      <c r="M555" s="277" t="s">
        <v>96</v>
      </c>
      <c r="N555" s="984"/>
      <c r="O555" s="984"/>
      <c r="P555" s="984"/>
      <c r="Q555" s="984"/>
      <c r="R555" s="984"/>
      <c r="S555" s="111"/>
      <c r="T555" s="254"/>
      <c r="U555" s="254"/>
      <c r="V555" s="254"/>
      <c r="W555" s="254"/>
      <c r="X555" s="254"/>
      <c r="Y555" s="254"/>
      <c r="Z555" s="254"/>
      <c r="AA555" s="254"/>
      <c r="AB555" s="254"/>
      <c r="AC555" s="254"/>
      <c r="AD555" s="283"/>
      <c r="AE555" s="254"/>
      <c r="AF555" s="254"/>
      <c r="AG555" s="254"/>
      <c r="AH555" s="7"/>
      <c r="AI555" s="7"/>
      <c r="AJ555" s="7"/>
      <c r="AK555" s="7"/>
      <c r="AL555" s="7"/>
      <c r="AM555" s="7"/>
      <c r="AN555" s="7"/>
      <c r="AO555" s="7"/>
      <c r="AP555" s="7"/>
    </row>
    <row r="556">
      <c r="A556" s="254" t="s">
        <v>11692</v>
      </c>
      <c r="B556" s="281" t="s">
        <v>11693</v>
      </c>
      <c r="C556" s="281" t="s">
        <v>8833</v>
      </c>
      <c r="D556" s="279" t="s">
        <v>11694</v>
      </c>
      <c r="E556" s="1354" t="s">
        <v>11695</v>
      </c>
      <c r="F556" s="1724"/>
      <c r="G556" s="1724"/>
      <c r="H556" s="1724"/>
      <c r="I556" s="1724"/>
      <c r="J556" s="254"/>
      <c r="K556" s="1523" t="s">
        <v>11696</v>
      </c>
      <c r="L556" s="254"/>
      <c r="M556" s="277" t="s">
        <v>96</v>
      </c>
      <c r="N556" s="984"/>
      <c r="O556" s="984"/>
      <c r="P556" s="984"/>
      <c r="Q556" s="984"/>
      <c r="R556" s="984"/>
      <c r="S556" s="111"/>
      <c r="T556" s="254"/>
      <c r="U556" s="254"/>
      <c r="V556" s="254"/>
      <c r="W556" s="254"/>
      <c r="X556" s="254"/>
      <c r="Y556" s="254"/>
      <c r="Z556" s="254"/>
      <c r="AA556" s="254"/>
      <c r="AB556" s="254"/>
      <c r="AC556" s="254"/>
      <c r="AD556" s="283"/>
      <c r="AE556" s="254"/>
      <c r="AF556" s="254"/>
      <c r="AG556" s="254"/>
      <c r="AH556" s="7"/>
      <c r="AI556" s="7"/>
      <c r="AJ556" s="7"/>
      <c r="AK556" s="7"/>
      <c r="AL556" s="7"/>
      <c r="AM556" s="7"/>
      <c r="AN556" s="7"/>
      <c r="AO556" s="7"/>
      <c r="AP556" s="7"/>
    </row>
    <row r="557">
      <c r="A557" s="254" t="s">
        <v>11697</v>
      </c>
      <c r="B557" s="281" t="s">
        <v>11693</v>
      </c>
      <c r="C557" s="1442" t="s">
        <v>10663</v>
      </c>
      <c r="D557" s="279" t="s">
        <v>11698</v>
      </c>
      <c r="E557" s="1354" t="s">
        <v>11699</v>
      </c>
      <c r="F557" s="1724"/>
      <c r="G557" s="1724"/>
      <c r="H557" s="1724"/>
      <c r="I557" s="1724"/>
      <c r="J557" s="254"/>
      <c r="K557" s="1644"/>
      <c r="L557" s="254"/>
      <c r="M557" s="277" t="s">
        <v>96</v>
      </c>
      <c r="N557" s="984"/>
      <c r="O557" s="984"/>
      <c r="P557" s="984"/>
      <c r="Q557" s="984"/>
      <c r="R557" s="984"/>
      <c r="S557" s="111"/>
      <c r="T557" s="254"/>
      <c r="U557" s="254"/>
      <c r="V557" s="254"/>
      <c r="W557" s="254"/>
      <c r="X557" s="254"/>
      <c r="Y557" s="254"/>
      <c r="Z557" s="254"/>
      <c r="AA557" s="254"/>
      <c r="AB557" s="254"/>
      <c r="AC557" s="254"/>
      <c r="AD557" s="283"/>
      <c r="AE557" s="254"/>
      <c r="AF557" s="254"/>
      <c r="AG557" s="254"/>
      <c r="AH557" s="7"/>
      <c r="AI557" s="7"/>
      <c r="AJ557" s="7"/>
      <c r="AK557" s="7"/>
      <c r="AL557" s="7"/>
      <c r="AM557" s="7"/>
      <c r="AN557" s="7"/>
      <c r="AO557" s="7"/>
      <c r="AP557" s="7"/>
    </row>
    <row r="558">
      <c r="A558" s="254" t="s">
        <v>11700</v>
      </c>
      <c r="B558" s="281" t="s">
        <v>11693</v>
      </c>
      <c r="C558" s="1442" t="s">
        <v>10667</v>
      </c>
      <c r="D558" s="279" t="s">
        <v>11701</v>
      </c>
      <c r="E558" s="1354" t="s">
        <v>11702</v>
      </c>
      <c r="F558" s="1724"/>
      <c r="G558" s="1724"/>
      <c r="H558" s="1724"/>
      <c r="I558" s="1724"/>
      <c r="J558" s="254"/>
      <c r="K558" s="1644"/>
      <c r="L558" s="254"/>
      <c r="M558" s="277" t="s">
        <v>96</v>
      </c>
      <c r="N558" s="984"/>
      <c r="O558" s="984"/>
      <c r="P558" s="984"/>
      <c r="Q558" s="984"/>
      <c r="R558" s="984"/>
      <c r="S558" s="111"/>
      <c r="T558" s="254"/>
      <c r="U558" s="254"/>
      <c r="V558" s="254"/>
      <c r="W558" s="254"/>
      <c r="X558" s="254"/>
      <c r="Y558" s="254"/>
      <c r="Z558" s="254"/>
      <c r="AA558" s="254"/>
      <c r="AB558" s="254"/>
      <c r="AC558" s="254"/>
      <c r="AD558" s="283"/>
      <c r="AE558" s="254"/>
      <c r="AF558" s="254"/>
      <c r="AG558" s="254"/>
      <c r="AH558" s="7"/>
      <c r="AI558" s="7"/>
      <c r="AJ558" s="7"/>
      <c r="AK558" s="7"/>
      <c r="AL558" s="7"/>
      <c r="AM558" s="7"/>
      <c r="AN558" s="7"/>
      <c r="AO558" s="7"/>
      <c r="AP558" s="7"/>
    </row>
    <row r="559">
      <c r="A559" s="254" t="s">
        <v>11703</v>
      </c>
      <c r="B559" s="281" t="s">
        <v>11693</v>
      </c>
      <c r="C559" s="1442" t="s">
        <v>10671</v>
      </c>
      <c r="D559" s="279" t="s">
        <v>11704</v>
      </c>
      <c r="E559" s="1354" t="s">
        <v>11705</v>
      </c>
      <c r="F559" s="1724"/>
      <c r="G559" s="1724"/>
      <c r="H559" s="1724"/>
      <c r="I559" s="1724"/>
      <c r="J559" s="254"/>
      <c r="K559" s="1644"/>
      <c r="L559" s="254"/>
      <c r="M559" s="277" t="s">
        <v>96</v>
      </c>
      <c r="N559" s="984"/>
      <c r="O559" s="984"/>
      <c r="P559" s="984"/>
      <c r="Q559" s="984"/>
      <c r="R559" s="984"/>
      <c r="S559" s="111"/>
      <c r="T559" s="254"/>
      <c r="U559" s="254"/>
      <c r="V559" s="254"/>
      <c r="W559" s="254"/>
      <c r="X559" s="254"/>
      <c r="Y559" s="254"/>
      <c r="Z559" s="254"/>
      <c r="AA559" s="254"/>
      <c r="AB559" s="254"/>
      <c r="AC559" s="254"/>
      <c r="AD559" s="283"/>
      <c r="AE559" s="254"/>
      <c r="AF559" s="254"/>
      <c r="AG559" s="254"/>
      <c r="AH559" s="7"/>
      <c r="AI559" s="7"/>
      <c r="AJ559" s="7"/>
      <c r="AK559" s="7"/>
      <c r="AL559" s="7"/>
      <c r="AM559" s="7"/>
      <c r="AN559" s="7"/>
      <c r="AO559" s="7"/>
      <c r="AP559" s="7"/>
    </row>
    <row r="560">
      <c r="A560" s="254" t="s">
        <v>11706</v>
      </c>
      <c r="B560" s="281" t="s">
        <v>11693</v>
      </c>
      <c r="C560" s="281" t="s">
        <v>10675</v>
      </c>
      <c r="D560" s="279" t="s">
        <v>11707</v>
      </c>
      <c r="E560" s="1354" t="s">
        <v>11708</v>
      </c>
      <c r="F560" s="1724"/>
      <c r="G560" s="1724"/>
      <c r="H560" s="1724"/>
      <c r="I560" s="1724"/>
      <c r="J560" s="254"/>
      <c r="K560" s="1644"/>
      <c r="L560" s="254"/>
      <c r="M560" s="277" t="s">
        <v>96</v>
      </c>
      <c r="N560" s="984"/>
      <c r="O560" s="984"/>
      <c r="P560" s="984"/>
      <c r="Q560" s="984"/>
      <c r="R560" s="984"/>
      <c r="S560" s="111"/>
      <c r="T560" s="254"/>
      <c r="U560" s="254"/>
      <c r="V560" s="254"/>
      <c r="W560" s="254"/>
      <c r="X560" s="254"/>
      <c r="Y560" s="254"/>
      <c r="Z560" s="254"/>
      <c r="AA560" s="254"/>
      <c r="AB560" s="254"/>
      <c r="AC560" s="254"/>
      <c r="AD560" s="283"/>
      <c r="AE560" s="254"/>
      <c r="AF560" s="254"/>
      <c r="AG560" s="254"/>
      <c r="AH560" s="7"/>
      <c r="AI560" s="7"/>
      <c r="AJ560" s="7"/>
      <c r="AK560" s="7"/>
      <c r="AL560" s="7"/>
      <c r="AM560" s="7"/>
      <c r="AN560" s="7"/>
      <c r="AO560" s="7"/>
      <c r="AP560" s="7"/>
    </row>
    <row r="561">
      <c r="A561" s="254" t="s">
        <v>11709</v>
      </c>
      <c r="B561" s="281" t="s">
        <v>11693</v>
      </c>
      <c r="C561" s="281" t="s">
        <v>8850</v>
      </c>
      <c r="D561" s="279" t="s">
        <v>11710</v>
      </c>
      <c r="E561" s="1354" t="s">
        <v>11711</v>
      </c>
      <c r="F561" s="1724"/>
      <c r="G561" s="1724"/>
      <c r="H561" s="1724"/>
      <c r="I561" s="1724"/>
      <c r="J561" s="254"/>
      <c r="K561" s="1644"/>
      <c r="L561" s="254"/>
      <c r="M561" s="277" t="s">
        <v>96</v>
      </c>
      <c r="N561" s="984"/>
      <c r="O561" s="984"/>
      <c r="P561" s="984"/>
      <c r="Q561" s="984"/>
      <c r="R561" s="984"/>
      <c r="S561" s="111"/>
      <c r="T561" s="254"/>
      <c r="U561" s="254"/>
      <c r="V561" s="254"/>
      <c r="W561" s="254"/>
      <c r="X561" s="254"/>
      <c r="Y561" s="254"/>
      <c r="Z561" s="254"/>
      <c r="AA561" s="254"/>
      <c r="AB561" s="254"/>
      <c r="AC561" s="254"/>
      <c r="AD561" s="283"/>
      <c r="AE561" s="254"/>
      <c r="AF561" s="254"/>
      <c r="AG561" s="254"/>
      <c r="AH561" s="7"/>
      <c r="AI561" s="7"/>
      <c r="AJ561" s="7"/>
      <c r="AK561" s="7"/>
      <c r="AL561" s="7"/>
      <c r="AM561" s="7"/>
      <c r="AN561" s="7"/>
      <c r="AO561" s="7"/>
      <c r="AP561" s="7"/>
    </row>
    <row r="562">
      <c r="A562" s="254" t="s">
        <v>11712</v>
      </c>
      <c r="B562" s="281" t="s">
        <v>11713</v>
      </c>
      <c r="C562" s="281" t="s">
        <v>8833</v>
      </c>
      <c r="D562" s="279" t="s">
        <v>11714</v>
      </c>
      <c r="E562" s="1354" t="s">
        <v>11695</v>
      </c>
      <c r="F562" s="1724"/>
      <c r="G562" s="1724"/>
      <c r="H562" s="1724"/>
      <c r="I562" s="1724"/>
      <c r="J562" s="254"/>
      <c r="K562" s="1523" t="s">
        <v>11696</v>
      </c>
      <c r="L562" s="254"/>
      <c r="M562" s="277" t="s">
        <v>96</v>
      </c>
      <c r="N562" s="984"/>
      <c r="O562" s="984"/>
      <c r="P562" s="984"/>
      <c r="Q562" s="984"/>
      <c r="R562" s="984"/>
      <c r="S562" s="111"/>
      <c r="T562" s="254"/>
      <c r="U562" s="254"/>
      <c r="V562" s="254"/>
      <c r="W562" s="254"/>
      <c r="X562" s="254"/>
      <c r="Y562" s="254"/>
      <c r="Z562" s="254"/>
      <c r="AA562" s="254"/>
      <c r="AB562" s="254"/>
      <c r="AC562" s="254"/>
      <c r="AD562" s="283"/>
      <c r="AE562" s="254"/>
      <c r="AF562" s="254"/>
      <c r="AG562" s="254"/>
      <c r="AH562" s="7"/>
      <c r="AI562" s="7"/>
      <c r="AJ562" s="7"/>
      <c r="AK562" s="7"/>
      <c r="AL562" s="7"/>
      <c r="AM562" s="7"/>
      <c r="AN562" s="7"/>
      <c r="AO562" s="7"/>
      <c r="AP562" s="7"/>
    </row>
    <row r="563">
      <c r="A563" s="254" t="s">
        <v>11715</v>
      </c>
      <c r="B563" s="281" t="s">
        <v>11713</v>
      </c>
      <c r="C563" s="1442" t="s">
        <v>10663</v>
      </c>
      <c r="D563" s="279" t="s">
        <v>11716</v>
      </c>
      <c r="E563" s="1354" t="s">
        <v>11699</v>
      </c>
      <c r="F563" s="1724"/>
      <c r="G563" s="1724"/>
      <c r="H563" s="1724"/>
      <c r="I563" s="1724"/>
      <c r="J563" s="254"/>
      <c r="K563" s="1644"/>
      <c r="L563" s="254"/>
      <c r="M563" s="277" t="s">
        <v>96</v>
      </c>
      <c r="N563" s="984"/>
      <c r="O563" s="984"/>
      <c r="P563" s="984"/>
      <c r="Q563" s="984"/>
      <c r="R563" s="984"/>
      <c r="S563" s="111"/>
      <c r="T563" s="254"/>
      <c r="U563" s="254"/>
      <c r="V563" s="254"/>
      <c r="W563" s="254"/>
      <c r="X563" s="254"/>
      <c r="Y563" s="254"/>
      <c r="Z563" s="254"/>
      <c r="AA563" s="254"/>
      <c r="AB563" s="254"/>
      <c r="AC563" s="254"/>
      <c r="AD563" s="283"/>
      <c r="AE563" s="254"/>
      <c r="AF563" s="254"/>
      <c r="AG563" s="254"/>
      <c r="AH563" s="7"/>
      <c r="AI563" s="7"/>
      <c r="AJ563" s="7"/>
      <c r="AK563" s="7"/>
      <c r="AL563" s="7"/>
      <c r="AM563" s="7"/>
      <c r="AN563" s="7"/>
      <c r="AO563" s="7"/>
      <c r="AP563" s="7"/>
    </row>
    <row r="564">
      <c r="A564" s="254" t="s">
        <v>11717</v>
      </c>
      <c r="B564" s="281" t="s">
        <v>11713</v>
      </c>
      <c r="C564" s="1442" t="s">
        <v>10667</v>
      </c>
      <c r="D564" s="279" t="s">
        <v>11718</v>
      </c>
      <c r="E564" s="1354" t="s">
        <v>11702</v>
      </c>
      <c r="F564" s="1724"/>
      <c r="G564" s="1724"/>
      <c r="H564" s="1724"/>
      <c r="I564" s="1724"/>
      <c r="J564" s="254"/>
      <c r="K564" s="1644"/>
      <c r="L564" s="254"/>
      <c r="M564" s="277" t="s">
        <v>96</v>
      </c>
      <c r="N564" s="984"/>
      <c r="O564" s="984"/>
      <c r="P564" s="984"/>
      <c r="Q564" s="984"/>
      <c r="R564" s="984"/>
      <c r="S564" s="111"/>
      <c r="T564" s="254"/>
      <c r="U564" s="254"/>
      <c r="V564" s="254"/>
      <c r="W564" s="254"/>
      <c r="X564" s="254"/>
      <c r="Y564" s="254"/>
      <c r="Z564" s="254"/>
      <c r="AA564" s="254"/>
      <c r="AB564" s="254"/>
      <c r="AC564" s="254"/>
      <c r="AD564" s="283"/>
      <c r="AE564" s="254"/>
      <c r="AF564" s="254"/>
      <c r="AG564" s="254"/>
      <c r="AH564" s="7"/>
      <c r="AI564" s="7"/>
      <c r="AJ564" s="7"/>
      <c r="AK564" s="7"/>
      <c r="AL564" s="7"/>
      <c r="AM564" s="7"/>
      <c r="AN564" s="7"/>
      <c r="AO564" s="7"/>
      <c r="AP564" s="7"/>
    </row>
    <row r="565">
      <c r="A565" s="254" t="s">
        <v>11719</v>
      </c>
      <c r="B565" s="281" t="s">
        <v>11713</v>
      </c>
      <c r="C565" s="1442" t="s">
        <v>10671</v>
      </c>
      <c r="D565" s="279" t="s">
        <v>11720</v>
      </c>
      <c r="E565" s="1354" t="s">
        <v>11705</v>
      </c>
      <c r="F565" s="1724"/>
      <c r="G565" s="1724"/>
      <c r="H565" s="1724"/>
      <c r="I565" s="1724"/>
      <c r="J565" s="254"/>
      <c r="K565" s="1644"/>
      <c r="L565" s="254"/>
      <c r="M565" s="277" t="s">
        <v>96</v>
      </c>
      <c r="N565" s="984"/>
      <c r="O565" s="984"/>
      <c r="P565" s="984"/>
      <c r="Q565" s="984"/>
      <c r="R565" s="984"/>
      <c r="S565" s="111"/>
      <c r="T565" s="254"/>
      <c r="U565" s="254"/>
      <c r="V565" s="254"/>
      <c r="W565" s="254"/>
      <c r="X565" s="254"/>
      <c r="Y565" s="254"/>
      <c r="Z565" s="254"/>
      <c r="AA565" s="254"/>
      <c r="AB565" s="254"/>
      <c r="AC565" s="254"/>
      <c r="AD565" s="283"/>
      <c r="AE565" s="254"/>
      <c r="AF565" s="254"/>
      <c r="AG565" s="254"/>
      <c r="AH565" s="7"/>
      <c r="AI565" s="7"/>
      <c r="AJ565" s="7"/>
      <c r="AK565" s="7"/>
      <c r="AL565" s="7"/>
      <c r="AM565" s="7"/>
      <c r="AN565" s="7"/>
      <c r="AO565" s="7"/>
      <c r="AP565" s="7"/>
    </row>
    <row r="566">
      <c r="A566" s="254" t="s">
        <v>11721</v>
      </c>
      <c r="B566" s="281" t="s">
        <v>11713</v>
      </c>
      <c r="C566" s="281" t="s">
        <v>10675</v>
      </c>
      <c r="D566" s="279" t="s">
        <v>11722</v>
      </c>
      <c r="E566" s="1354" t="s">
        <v>11723</v>
      </c>
      <c r="F566" s="1724"/>
      <c r="G566" s="1724"/>
      <c r="H566" s="1724"/>
      <c r="I566" s="1724"/>
      <c r="J566" s="254"/>
      <c r="K566" s="1644"/>
      <c r="L566" s="254"/>
      <c r="M566" s="277" t="s">
        <v>96</v>
      </c>
      <c r="N566" s="984"/>
      <c r="O566" s="984"/>
      <c r="P566" s="984"/>
      <c r="Q566" s="984"/>
      <c r="R566" s="984"/>
      <c r="S566" s="111"/>
      <c r="T566" s="254"/>
      <c r="U566" s="254"/>
      <c r="V566" s="254"/>
      <c r="W566" s="254"/>
      <c r="X566" s="254"/>
      <c r="Y566" s="254"/>
      <c r="Z566" s="254"/>
      <c r="AA566" s="254"/>
      <c r="AB566" s="254"/>
      <c r="AC566" s="254"/>
      <c r="AD566" s="283"/>
      <c r="AE566" s="254"/>
      <c r="AF566" s="254"/>
      <c r="AG566" s="254"/>
      <c r="AH566" s="7"/>
      <c r="AI566" s="7"/>
      <c r="AJ566" s="7"/>
      <c r="AK566" s="7"/>
      <c r="AL566" s="7"/>
      <c r="AM566" s="7"/>
      <c r="AN566" s="7"/>
      <c r="AO566" s="7"/>
      <c r="AP566" s="7"/>
    </row>
    <row r="567">
      <c r="A567" s="254" t="s">
        <v>11724</v>
      </c>
      <c r="B567" s="281" t="s">
        <v>11713</v>
      </c>
      <c r="C567" s="281" t="s">
        <v>8850</v>
      </c>
      <c r="D567" s="279" t="s">
        <v>11725</v>
      </c>
      <c r="E567" s="1354" t="s">
        <v>11711</v>
      </c>
      <c r="F567" s="1724"/>
      <c r="G567" s="1724"/>
      <c r="H567" s="1724"/>
      <c r="I567" s="1724"/>
      <c r="J567" s="254"/>
      <c r="K567" s="1644"/>
      <c r="L567" s="254"/>
      <c r="M567" s="277" t="s">
        <v>96</v>
      </c>
      <c r="N567" s="984"/>
      <c r="O567" s="984"/>
      <c r="P567" s="984"/>
      <c r="Q567" s="984"/>
      <c r="R567" s="984"/>
      <c r="S567" s="111"/>
      <c r="T567" s="254"/>
      <c r="U567" s="254"/>
      <c r="V567" s="254"/>
      <c r="W567" s="254"/>
      <c r="X567" s="254"/>
      <c r="Y567" s="254"/>
      <c r="Z567" s="254"/>
      <c r="AA567" s="254"/>
      <c r="AB567" s="254"/>
      <c r="AC567" s="254"/>
      <c r="AD567" s="283"/>
      <c r="AE567" s="254"/>
      <c r="AF567" s="254"/>
      <c r="AG567" s="254"/>
      <c r="AH567" s="7"/>
      <c r="AI567" s="7"/>
      <c r="AJ567" s="7"/>
      <c r="AK567" s="7"/>
      <c r="AL567" s="7"/>
      <c r="AM567" s="7"/>
      <c r="AN567" s="7"/>
      <c r="AO567" s="7"/>
      <c r="AP567" s="7"/>
    </row>
    <row r="568">
      <c r="A568" s="1703" t="s">
        <v>11726</v>
      </c>
      <c r="B568" s="1727"/>
      <c r="C568" s="1704"/>
      <c r="D568" s="1674"/>
      <c r="E568" s="1728"/>
      <c r="F568" s="1674"/>
      <c r="G568" s="1674"/>
      <c r="H568" s="1674"/>
      <c r="I568" s="1674"/>
      <c r="J568" s="1674"/>
      <c r="K568" s="1675"/>
      <c r="L568" s="1674"/>
      <c r="M568" s="1674"/>
      <c r="N568" s="1674"/>
      <c r="O568" s="1674"/>
      <c r="P568" s="1674"/>
      <c r="Q568" s="1674"/>
      <c r="R568" s="1674"/>
      <c r="S568" s="1678"/>
      <c r="T568" s="254"/>
      <c r="U568" s="254"/>
      <c r="V568" s="254"/>
      <c r="W568" s="254"/>
      <c r="X568" s="254"/>
      <c r="Y568" s="254"/>
      <c r="Z568" s="254"/>
      <c r="AA568" s="254"/>
      <c r="AB568" s="254"/>
      <c r="AC568" s="254"/>
      <c r="AD568" s="283"/>
      <c r="AE568" s="254"/>
      <c r="AF568" s="254"/>
      <c r="AG568" s="254"/>
      <c r="AH568" s="7"/>
      <c r="AI568" s="7"/>
      <c r="AJ568" s="7"/>
      <c r="AK568" s="7"/>
      <c r="AL568" s="7"/>
      <c r="AM568" s="7"/>
      <c r="AN568" s="7"/>
      <c r="AO568" s="7"/>
      <c r="AP568" s="7"/>
    </row>
    <row r="569">
      <c r="A569" s="976" t="s">
        <v>11727</v>
      </c>
      <c r="B569" s="340" t="s">
        <v>11728</v>
      </c>
      <c r="C569" s="386" t="s">
        <v>8833</v>
      </c>
      <c r="D569" s="984" t="s">
        <v>11729</v>
      </c>
      <c r="E569" s="1707" t="s">
        <v>11730</v>
      </c>
      <c r="F569" s="976"/>
      <c r="G569" s="976"/>
      <c r="H569" s="976"/>
      <c r="I569" s="976" t="s">
        <v>47</v>
      </c>
      <c r="J569" s="976" t="s">
        <v>11731</v>
      </c>
      <c r="K569" s="1680"/>
      <c r="L569" s="976"/>
      <c r="M569" s="278" t="s">
        <v>96</v>
      </c>
      <c r="N569" s="279" t="s">
        <v>249</v>
      </c>
      <c r="O569" s="279" t="s">
        <v>98</v>
      </c>
      <c r="P569" s="1009">
        <v>43909.0</v>
      </c>
      <c r="Q569" s="976"/>
      <c r="R569" s="976"/>
      <c r="S569" s="95"/>
      <c r="T569" s="254"/>
      <c r="U569" s="254"/>
      <c r="V569" s="254"/>
      <c r="W569" s="254"/>
      <c r="X569" s="254"/>
      <c r="Y569" s="254"/>
      <c r="Z569" s="254"/>
      <c r="AA569" s="254"/>
      <c r="AB569" s="254"/>
      <c r="AC569" s="254"/>
      <c r="AD569" s="283"/>
      <c r="AE569" s="254"/>
      <c r="AF569" s="254"/>
      <c r="AG569" s="254"/>
      <c r="AH569" s="7"/>
      <c r="AI569" s="7"/>
      <c r="AJ569" s="7"/>
      <c r="AK569" s="7"/>
      <c r="AL569" s="7"/>
      <c r="AM569" s="7"/>
      <c r="AN569" s="7"/>
      <c r="AO569" s="7"/>
      <c r="AP569" s="7"/>
    </row>
    <row r="570">
      <c r="A570" s="976" t="s">
        <v>11732</v>
      </c>
      <c r="B570" s="340" t="s">
        <v>11728</v>
      </c>
      <c r="C570" s="386" t="s">
        <v>8838</v>
      </c>
      <c r="D570" s="984" t="s">
        <v>11733</v>
      </c>
      <c r="E570" s="1707" t="s">
        <v>11734</v>
      </c>
      <c r="F570" s="976"/>
      <c r="G570" s="976"/>
      <c r="H570" s="976"/>
      <c r="I570" s="976" t="s">
        <v>47</v>
      </c>
      <c r="J570" s="976" t="s">
        <v>11731</v>
      </c>
      <c r="K570" s="1680"/>
      <c r="L570" s="976"/>
      <c r="M570" s="278" t="s">
        <v>96</v>
      </c>
      <c r="N570" s="279" t="s">
        <v>249</v>
      </c>
      <c r="O570" s="279" t="s">
        <v>98</v>
      </c>
      <c r="P570" s="1009">
        <v>43909.0</v>
      </c>
      <c r="Q570" s="976"/>
      <c r="R570" s="976"/>
      <c r="S570" s="95"/>
      <c r="T570" s="254"/>
      <c r="U570" s="254"/>
      <c r="V570" s="254"/>
      <c r="W570" s="254"/>
      <c r="X570" s="254"/>
      <c r="Y570" s="254"/>
      <c r="Z570" s="254"/>
      <c r="AA570" s="254"/>
      <c r="AB570" s="254"/>
      <c r="AC570" s="254"/>
      <c r="AD570" s="283"/>
      <c r="AE570" s="254"/>
      <c r="AF570" s="254"/>
      <c r="AG570" s="254"/>
      <c r="AH570" s="7"/>
      <c r="AI570" s="7"/>
      <c r="AJ570" s="7"/>
      <c r="AK570" s="7"/>
      <c r="AL570" s="7"/>
      <c r="AM570" s="7"/>
      <c r="AN570" s="7"/>
      <c r="AO570" s="7"/>
      <c r="AP570" s="7"/>
    </row>
    <row r="571">
      <c r="A571" s="976" t="s">
        <v>11735</v>
      </c>
      <c r="B571" s="340" t="s">
        <v>11728</v>
      </c>
      <c r="C571" s="386" t="s">
        <v>8841</v>
      </c>
      <c r="D571" s="984" t="s">
        <v>11736</v>
      </c>
      <c r="E571" s="1707" t="s">
        <v>11737</v>
      </c>
      <c r="F571" s="976"/>
      <c r="G571" s="976"/>
      <c r="H571" s="976"/>
      <c r="I571" s="976" t="s">
        <v>47</v>
      </c>
      <c r="J571" s="976" t="s">
        <v>11731</v>
      </c>
      <c r="K571" s="1680"/>
      <c r="L571" s="976"/>
      <c r="M571" s="278" t="s">
        <v>96</v>
      </c>
      <c r="N571" s="279" t="s">
        <v>249</v>
      </c>
      <c r="O571" s="279" t="s">
        <v>98</v>
      </c>
      <c r="P571" s="1009">
        <v>43909.0</v>
      </c>
      <c r="Q571" s="976"/>
      <c r="R571" s="976"/>
      <c r="S571" s="95"/>
      <c r="T571" s="254"/>
      <c r="U571" s="254"/>
      <c r="V571" s="254"/>
      <c r="W571" s="254"/>
      <c r="X571" s="254"/>
      <c r="Y571" s="254"/>
      <c r="Z571" s="254"/>
      <c r="AA571" s="254"/>
      <c r="AB571" s="254"/>
      <c r="AC571" s="254"/>
      <c r="AD571" s="283"/>
      <c r="AE571" s="254"/>
      <c r="AF571" s="254"/>
      <c r="AG571" s="254"/>
      <c r="AH571" s="7"/>
      <c r="AI571" s="7"/>
      <c r="AJ571" s="7"/>
      <c r="AK571" s="7"/>
      <c r="AL571" s="7"/>
      <c r="AM571" s="7"/>
      <c r="AN571" s="7"/>
      <c r="AO571" s="7"/>
      <c r="AP571" s="7"/>
    </row>
    <row r="572">
      <c r="A572" s="976" t="s">
        <v>11738</v>
      </c>
      <c r="B572" s="340" t="s">
        <v>11728</v>
      </c>
      <c r="C572" s="386" t="s">
        <v>8844</v>
      </c>
      <c r="D572" s="984" t="s">
        <v>11739</v>
      </c>
      <c r="E572" s="1707" t="s">
        <v>11740</v>
      </c>
      <c r="F572" s="976"/>
      <c r="G572" s="976"/>
      <c r="H572" s="976"/>
      <c r="I572" s="976" t="s">
        <v>47</v>
      </c>
      <c r="J572" s="976" t="s">
        <v>11731</v>
      </c>
      <c r="K572" s="1680"/>
      <c r="L572" s="976"/>
      <c r="M572" s="278" t="s">
        <v>96</v>
      </c>
      <c r="N572" s="279" t="s">
        <v>249</v>
      </c>
      <c r="O572" s="279" t="s">
        <v>98</v>
      </c>
      <c r="P572" s="1009">
        <v>43909.0</v>
      </c>
      <c r="Q572" s="976"/>
      <c r="R572" s="976"/>
      <c r="S572" s="95"/>
      <c r="T572" s="254"/>
      <c r="U572" s="254"/>
      <c r="V572" s="254"/>
      <c r="W572" s="254"/>
      <c r="X572" s="254"/>
      <c r="Y572" s="254"/>
      <c r="Z572" s="254"/>
      <c r="AA572" s="254"/>
      <c r="AB572" s="254"/>
      <c r="AC572" s="254"/>
      <c r="AD572" s="283"/>
      <c r="AE572" s="254"/>
      <c r="AF572" s="254"/>
      <c r="AG572" s="254"/>
      <c r="AH572" s="7"/>
      <c r="AI572" s="7"/>
      <c r="AJ572" s="7"/>
      <c r="AK572" s="7"/>
      <c r="AL572" s="7"/>
      <c r="AM572" s="7"/>
      <c r="AN572" s="7"/>
      <c r="AO572" s="7"/>
      <c r="AP572" s="7"/>
    </row>
    <row r="573">
      <c r="A573" s="976" t="s">
        <v>11741</v>
      </c>
      <c r="B573" s="340" t="s">
        <v>11728</v>
      </c>
      <c r="C573" s="386" t="s">
        <v>8847</v>
      </c>
      <c r="D573" s="984" t="s">
        <v>11742</v>
      </c>
      <c r="E573" s="1707" t="s">
        <v>11743</v>
      </c>
      <c r="F573" s="976"/>
      <c r="G573" s="976"/>
      <c r="H573" s="976"/>
      <c r="I573" s="976" t="s">
        <v>47</v>
      </c>
      <c r="J573" s="976" t="s">
        <v>11731</v>
      </c>
      <c r="K573" s="1680"/>
      <c r="L573" s="976"/>
      <c r="M573" s="278" t="s">
        <v>96</v>
      </c>
      <c r="N573" s="279" t="s">
        <v>249</v>
      </c>
      <c r="O573" s="279" t="s">
        <v>98</v>
      </c>
      <c r="P573" s="1009">
        <v>43909.0</v>
      </c>
      <c r="Q573" s="976"/>
      <c r="R573" s="976"/>
      <c r="S573" s="95"/>
      <c r="T573" s="254"/>
      <c r="U573" s="254"/>
      <c r="V573" s="254"/>
      <c r="W573" s="254"/>
      <c r="X573" s="254"/>
      <c r="Y573" s="254"/>
      <c r="Z573" s="254"/>
      <c r="AA573" s="254"/>
      <c r="AB573" s="254"/>
      <c r="AC573" s="254"/>
      <c r="AD573" s="283"/>
      <c r="AE573" s="254"/>
      <c r="AF573" s="254"/>
      <c r="AG573" s="254"/>
      <c r="AH573" s="7"/>
      <c r="AI573" s="7"/>
      <c r="AJ573" s="7"/>
      <c r="AK573" s="7"/>
      <c r="AL573" s="7"/>
      <c r="AM573" s="7"/>
      <c r="AN573" s="7"/>
      <c r="AO573" s="7"/>
      <c r="AP573" s="7"/>
    </row>
    <row r="574">
      <c r="A574" s="1282" t="s">
        <v>11744</v>
      </c>
      <c r="B574" s="1729"/>
      <c r="C574" s="1730"/>
      <c r="D574" s="1678"/>
      <c r="E574" s="1731"/>
      <c r="F574" s="1678"/>
      <c r="G574" s="1678"/>
      <c r="H574" s="1678"/>
      <c r="I574" s="1678"/>
      <c r="J574" s="1678"/>
      <c r="K574" s="1678"/>
      <c r="L574" s="1678"/>
      <c r="M574" s="1678"/>
      <c r="N574" s="1678"/>
      <c r="O574" s="1678"/>
      <c r="P574" s="1678"/>
      <c r="Q574" s="1678"/>
      <c r="R574" s="1678"/>
      <c r="S574" s="1678"/>
      <c r="T574" s="95"/>
      <c r="U574" s="95"/>
      <c r="V574" s="95"/>
      <c r="W574" s="95"/>
      <c r="X574" s="95"/>
      <c r="Y574" s="95"/>
      <c r="Z574" s="95"/>
      <c r="AA574" s="95"/>
      <c r="AB574" s="95"/>
      <c r="AC574" s="95"/>
      <c r="AD574" s="619"/>
      <c r="AE574" s="95"/>
      <c r="AF574" s="95"/>
      <c r="AG574" s="95"/>
      <c r="AH574" s="95"/>
      <c r="AI574" s="95"/>
      <c r="AJ574" s="95"/>
      <c r="AK574" s="95"/>
      <c r="AL574" s="95"/>
      <c r="AM574" s="95"/>
      <c r="AN574" s="95"/>
      <c r="AO574" s="95"/>
      <c r="AP574" s="95"/>
    </row>
    <row r="575">
      <c r="A575" s="279" t="s">
        <v>11745</v>
      </c>
      <c r="B575" s="281" t="s">
        <v>11746</v>
      </c>
      <c r="C575" s="450" t="s">
        <v>8833</v>
      </c>
      <c r="D575" s="277" t="s">
        <v>11747</v>
      </c>
      <c r="E575" s="279" t="s">
        <v>11748</v>
      </c>
      <c r="F575" s="305">
        <v>43907.0</v>
      </c>
      <c r="G575" s="279" t="s">
        <v>383</v>
      </c>
      <c r="H575" s="279" t="s">
        <v>116</v>
      </c>
      <c r="I575" s="1732" t="s">
        <v>47</v>
      </c>
      <c r="J575" s="277"/>
      <c r="K575" s="618" t="s">
        <v>11749</v>
      </c>
      <c r="L575" s="305">
        <v>43888.0</v>
      </c>
      <c r="M575" s="278" t="s">
        <v>96</v>
      </c>
      <c r="N575" s="279" t="s">
        <v>249</v>
      </c>
      <c r="O575" s="279" t="s">
        <v>98</v>
      </c>
      <c r="P575" s="1009">
        <v>43909.0</v>
      </c>
      <c r="Q575" s="279" t="s">
        <v>116</v>
      </c>
      <c r="R575" s="254"/>
      <c r="S575" s="95"/>
      <c r="T575" s="95"/>
      <c r="U575" s="95"/>
      <c r="V575" s="95"/>
      <c r="W575" s="95"/>
      <c r="X575" s="95"/>
      <c r="Y575" s="95"/>
      <c r="Z575" s="95"/>
      <c r="AA575" s="95"/>
      <c r="AB575" s="95"/>
      <c r="AC575" s="95"/>
      <c r="AD575" s="619"/>
      <c r="AE575" s="95"/>
      <c r="AF575" s="95"/>
      <c r="AG575" s="95"/>
      <c r="AH575" s="95"/>
      <c r="AI575" s="95"/>
      <c r="AJ575" s="95"/>
      <c r="AK575" s="95"/>
      <c r="AL575" s="95"/>
      <c r="AM575" s="95"/>
      <c r="AN575" s="95"/>
      <c r="AO575" s="95"/>
      <c r="AP575" s="95"/>
    </row>
    <row r="576">
      <c r="A576" s="279" t="s">
        <v>11750</v>
      </c>
      <c r="B576" s="281" t="s">
        <v>11746</v>
      </c>
      <c r="C576" s="450" t="s">
        <v>8838</v>
      </c>
      <c r="D576" s="277" t="s">
        <v>11751</v>
      </c>
      <c r="E576" s="279" t="s">
        <v>11752</v>
      </c>
      <c r="F576" s="305">
        <v>43907.0</v>
      </c>
      <c r="G576" s="279" t="s">
        <v>383</v>
      </c>
      <c r="H576" s="279" t="s">
        <v>116</v>
      </c>
      <c r="I576" s="1732" t="s">
        <v>47</v>
      </c>
      <c r="J576" s="277"/>
      <c r="K576" s="618" t="s">
        <v>11749</v>
      </c>
      <c r="L576" s="305">
        <v>43888.0</v>
      </c>
      <c r="M576" s="278" t="s">
        <v>96</v>
      </c>
      <c r="N576" s="279" t="s">
        <v>249</v>
      </c>
      <c r="O576" s="279" t="s">
        <v>98</v>
      </c>
      <c r="P576" s="1009">
        <v>43909.0</v>
      </c>
      <c r="Q576" s="279" t="s">
        <v>116</v>
      </c>
      <c r="R576" s="254"/>
      <c r="S576" s="95"/>
      <c r="T576" s="95"/>
      <c r="U576" s="95"/>
      <c r="V576" s="95"/>
      <c r="W576" s="95"/>
      <c r="X576" s="95"/>
      <c r="Y576" s="95"/>
      <c r="Z576" s="95"/>
      <c r="AA576" s="95"/>
      <c r="AB576" s="95"/>
      <c r="AC576" s="95"/>
      <c r="AD576" s="619"/>
      <c r="AE576" s="95"/>
      <c r="AF576" s="95"/>
      <c r="AG576" s="95"/>
      <c r="AH576" s="95"/>
      <c r="AI576" s="95"/>
      <c r="AJ576" s="95"/>
      <c r="AK576" s="95"/>
      <c r="AL576" s="95"/>
      <c r="AM576" s="95"/>
      <c r="AN576" s="95"/>
      <c r="AO576" s="95"/>
      <c r="AP576" s="95"/>
    </row>
    <row r="577">
      <c r="A577" s="279" t="s">
        <v>11753</v>
      </c>
      <c r="B577" s="281" t="s">
        <v>11746</v>
      </c>
      <c r="C577" s="450" t="s">
        <v>8841</v>
      </c>
      <c r="D577" s="277" t="s">
        <v>11754</v>
      </c>
      <c r="E577" s="279" t="s">
        <v>11755</v>
      </c>
      <c r="F577" s="305">
        <v>43907.0</v>
      </c>
      <c r="G577" s="279" t="s">
        <v>383</v>
      </c>
      <c r="H577" s="279" t="s">
        <v>116</v>
      </c>
      <c r="I577" s="1732" t="s">
        <v>47</v>
      </c>
      <c r="J577" s="277"/>
      <c r="K577" s="618" t="s">
        <v>11749</v>
      </c>
      <c r="L577" s="305">
        <v>43888.0</v>
      </c>
      <c r="M577" s="278" t="s">
        <v>96</v>
      </c>
      <c r="N577" s="279" t="s">
        <v>249</v>
      </c>
      <c r="O577" s="279" t="s">
        <v>98</v>
      </c>
      <c r="P577" s="1009">
        <v>43909.0</v>
      </c>
      <c r="Q577" s="279" t="s">
        <v>116</v>
      </c>
      <c r="R577" s="254"/>
      <c r="S577" s="95"/>
      <c r="T577" s="95"/>
      <c r="U577" s="95"/>
      <c r="V577" s="95"/>
      <c r="W577" s="95"/>
      <c r="X577" s="95"/>
      <c r="Y577" s="95"/>
      <c r="Z577" s="95"/>
      <c r="AA577" s="95"/>
      <c r="AB577" s="95"/>
      <c r="AC577" s="95"/>
      <c r="AD577" s="619"/>
      <c r="AE577" s="95"/>
      <c r="AF577" s="95"/>
      <c r="AG577" s="95"/>
      <c r="AH577" s="95"/>
      <c r="AI577" s="95"/>
      <c r="AJ577" s="95"/>
      <c r="AK577" s="95"/>
      <c r="AL577" s="95"/>
      <c r="AM577" s="95"/>
      <c r="AN577" s="95"/>
      <c r="AO577" s="95"/>
      <c r="AP577" s="95"/>
    </row>
    <row r="578">
      <c r="A578" s="279" t="s">
        <v>11756</v>
      </c>
      <c r="B578" s="281" t="s">
        <v>11746</v>
      </c>
      <c r="C578" s="450" t="s">
        <v>8844</v>
      </c>
      <c r="D578" s="277" t="s">
        <v>11757</v>
      </c>
      <c r="E578" s="279" t="s">
        <v>11758</v>
      </c>
      <c r="F578" s="305">
        <v>43907.0</v>
      </c>
      <c r="G578" s="279" t="s">
        <v>383</v>
      </c>
      <c r="H578" s="279" t="s">
        <v>116</v>
      </c>
      <c r="I578" s="1732" t="s">
        <v>47</v>
      </c>
      <c r="J578" s="277"/>
      <c r="K578" s="618" t="s">
        <v>11749</v>
      </c>
      <c r="L578" s="305">
        <v>43888.0</v>
      </c>
      <c r="M578" s="278" t="s">
        <v>96</v>
      </c>
      <c r="N578" s="279" t="s">
        <v>249</v>
      </c>
      <c r="O578" s="279" t="s">
        <v>98</v>
      </c>
      <c r="P578" s="1009">
        <v>43909.0</v>
      </c>
      <c r="Q578" s="279" t="s">
        <v>116</v>
      </c>
      <c r="R578" s="254"/>
      <c r="S578" s="95"/>
      <c r="T578" s="95"/>
      <c r="U578" s="95"/>
      <c r="V578" s="95"/>
      <c r="W578" s="95"/>
      <c r="X578" s="95"/>
      <c r="Y578" s="95"/>
      <c r="Z578" s="95"/>
      <c r="AA578" s="95"/>
      <c r="AB578" s="95"/>
      <c r="AC578" s="95"/>
      <c r="AD578" s="619"/>
      <c r="AE578" s="95"/>
      <c r="AF578" s="95"/>
      <c r="AG578" s="95"/>
      <c r="AH578" s="95"/>
      <c r="AI578" s="95"/>
      <c r="AJ578" s="95"/>
      <c r="AK578" s="95"/>
      <c r="AL578" s="95"/>
      <c r="AM578" s="95"/>
      <c r="AN578" s="95"/>
      <c r="AO578" s="95"/>
      <c r="AP578" s="95"/>
    </row>
    <row r="579">
      <c r="A579" s="279" t="s">
        <v>11759</v>
      </c>
      <c r="B579" s="281" t="s">
        <v>11746</v>
      </c>
      <c r="C579" s="450" t="s">
        <v>8847</v>
      </c>
      <c r="D579" s="277" t="s">
        <v>11760</v>
      </c>
      <c r="E579" s="279" t="s">
        <v>11761</v>
      </c>
      <c r="F579" s="305">
        <v>43907.0</v>
      </c>
      <c r="G579" s="279" t="s">
        <v>383</v>
      </c>
      <c r="H579" s="279" t="s">
        <v>116</v>
      </c>
      <c r="I579" s="1732" t="s">
        <v>47</v>
      </c>
      <c r="J579" s="277"/>
      <c r="K579" s="618" t="s">
        <v>11749</v>
      </c>
      <c r="L579" s="305">
        <v>43888.0</v>
      </c>
      <c r="M579" s="278" t="s">
        <v>96</v>
      </c>
      <c r="N579" s="279" t="s">
        <v>249</v>
      </c>
      <c r="O579" s="279" t="s">
        <v>98</v>
      </c>
      <c r="P579" s="1009">
        <v>43909.0</v>
      </c>
      <c r="Q579" s="279" t="s">
        <v>116</v>
      </c>
      <c r="R579" s="254"/>
      <c r="S579" s="95"/>
      <c r="T579" s="95"/>
      <c r="U579" s="95"/>
      <c r="V579" s="95"/>
      <c r="W579" s="95"/>
      <c r="X579" s="95"/>
      <c r="Y579" s="95"/>
      <c r="Z579" s="95"/>
      <c r="AA579" s="95"/>
      <c r="AB579" s="95"/>
      <c r="AC579" s="95"/>
      <c r="AD579" s="619"/>
      <c r="AE579" s="95"/>
      <c r="AF579" s="95"/>
      <c r="AG579" s="95"/>
      <c r="AH579" s="95"/>
      <c r="AI579" s="95"/>
      <c r="AJ579" s="95"/>
      <c r="AK579" s="95"/>
      <c r="AL579" s="95"/>
      <c r="AM579" s="95"/>
      <c r="AN579" s="95"/>
      <c r="AO579" s="95"/>
      <c r="AP579" s="95"/>
    </row>
    <row r="580">
      <c r="A580" s="279" t="s">
        <v>11762</v>
      </c>
      <c r="B580" s="281" t="s">
        <v>11746</v>
      </c>
      <c r="C580" s="281" t="s">
        <v>8850</v>
      </c>
      <c r="D580" s="277" t="s">
        <v>11763</v>
      </c>
      <c r="E580" s="279" t="s">
        <v>11764</v>
      </c>
      <c r="F580" s="305">
        <v>43907.0</v>
      </c>
      <c r="G580" s="279" t="s">
        <v>383</v>
      </c>
      <c r="H580" s="279" t="s">
        <v>116</v>
      </c>
      <c r="I580" s="1732" t="s">
        <v>47</v>
      </c>
      <c r="J580" s="277"/>
      <c r="K580" s="618" t="s">
        <v>11749</v>
      </c>
      <c r="L580" s="305">
        <v>43888.0</v>
      </c>
      <c r="M580" s="278" t="s">
        <v>96</v>
      </c>
      <c r="N580" s="279" t="s">
        <v>249</v>
      </c>
      <c r="O580" s="279" t="s">
        <v>98</v>
      </c>
      <c r="P580" s="1009">
        <v>43909.0</v>
      </c>
      <c r="Q580" s="279" t="s">
        <v>116</v>
      </c>
      <c r="R580" s="7"/>
      <c r="S580" s="95"/>
      <c r="T580" s="254"/>
      <c r="U580" s="254"/>
      <c r="V580" s="254"/>
      <c r="W580" s="254"/>
      <c r="X580" s="254"/>
      <c r="Y580" s="254"/>
      <c r="Z580" s="254"/>
      <c r="AA580" s="254"/>
      <c r="AB580" s="254"/>
      <c r="AC580" s="254"/>
      <c r="AD580" s="283"/>
      <c r="AE580" s="254"/>
      <c r="AF580" s="254"/>
      <c r="AG580" s="254"/>
      <c r="AH580" s="7"/>
      <c r="AI580" s="7"/>
      <c r="AJ580" s="7"/>
      <c r="AK580" s="7"/>
      <c r="AL580" s="7"/>
      <c r="AM580" s="7"/>
      <c r="AN580" s="7"/>
      <c r="AO580" s="7"/>
      <c r="AP580" s="7"/>
    </row>
    <row r="581">
      <c r="A581" s="7"/>
      <c r="B581" s="450"/>
      <c r="C581" s="450"/>
      <c r="D581" s="7"/>
      <c r="E581" s="7"/>
      <c r="F581" s="7"/>
      <c r="G581" s="7"/>
      <c r="H581" s="7"/>
      <c r="I581" s="7"/>
      <c r="J581" s="7"/>
      <c r="K581" s="1733"/>
      <c r="L581" s="7"/>
      <c r="M581" s="7"/>
      <c r="N581" s="7"/>
      <c r="O581" s="7"/>
      <c r="P581" s="7"/>
      <c r="Q581" s="7"/>
      <c r="R581" s="7"/>
      <c r="S581" s="95"/>
      <c r="T581" s="254"/>
      <c r="U581" s="254"/>
      <c r="V581" s="254"/>
      <c r="W581" s="254"/>
      <c r="X581" s="254"/>
      <c r="Y581" s="254"/>
      <c r="Z581" s="254"/>
      <c r="AA581" s="254"/>
      <c r="AB581" s="254"/>
      <c r="AC581" s="254"/>
      <c r="AD581" s="283"/>
      <c r="AE581" s="254"/>
      <c r="AF581" s="254"/>
      <c r="AG581" s="254"/>
      <c r="AH581" s="7"/>
      <c r="AI581" s="7"/>
      <c r="AJ581" s="7"/>
      <c r="AK581" s="7"/>
      <c r="AL581" s="7"/>
      <c r="AM581" s="7"/>
      <c r="AN581" s="7"/>
      <c r="AO581" s="7"/>
      <c r="AP581" s="7"/>
    </row>
    <row r="582">
      <c r="A582" s="7"/>
      <c r="B582" s="450"/>
      <c r="C582" s="450"/>
      <c r="D582" s="7"/>
      <c r="E582" s="7"/>
      <c r="F582" s="7"/>
      <c r="G582" s="7"/>
      <c r="H582" s="7"/>
      <c r="I582" s="7"/>
      <c r="J582" s="7"/>
      <c r="K582" s="1733"/>
      <c r="L582" s="7"/>
      <c r="M582" s="7"/>
      <c r="N582" s="7"/>
      <c r="O582" s="7"/>
      <c r="P582" s="7"/>
      <c r="Q582" s="7"/>
      <c r="R582" s="7"/>
      <c r="S582" s="95"/>
      <c r="T582" s="254"/>
      <c r="U582" s="254"/>
      <c r="V582" s="254"/>
      <c r="W582" s="254"/>
      <c r="X582" s="254"/>
      <c r="Y582" s="254"/>
      <c r="Z582" s="254"/>
      <c r="AA582" s="254"/>
      <c r="AB582" s="254"/>
      <c r="AC582" s="254"/>
      <c r="AD582" s="283"/>
      <c r="AE582" s="254"/>
      <c r="AF582" s="254"/>
      <c r="AG582" s="254"/>
      <c r="AH582" s="7"/>
      <c r="AI582" s="7"/>
      <c r="AJ582" s="7"/>
      <c r="AK582" s="7"/>
      <c r="AL582" s="7"/>
      <c r="AM582" s="7"/>
      <c r="AN582" s="7"/>
      <c r="AO582" s="7"/>
      <c r="AP582" s="7"/>
    </row>
    <row r="583">
      <c r="A583" s="7"/>
      <c r="B583" s="450"/>
      <c r="C583" s="450"/>
      <c r="D583" s="7"/>
      <c r="E583" s="7"/>
      <c r="F583" s="7"/>
      <c r="G583" s="7"/>
      <c r="H583" s="7"/>
      <c r="I583" s="7"/>
      <c r="J583" s="7"/>
      <c r="K583" s="1733"/>
      <c r="L583" s="7"/>
      <c r="M583" s="7"/>
      <c r="N583" s="7"/>
      <c r="O583" s="7"/>
      <c r="P583" s="7"/>
      <c r="Q583" s="7"/>
      <c r="R583" s="7"/>
      <c r="S583" s="95"/>
      <c r="T583" s="254"/>
      <c r="U583" s="254"/>
      <c r="V583" s="254"/>
      <c r="W583" s="254"/>
      <c r="X583" s="254"/>
      <c r="Y583" s="254"/>
      <c r="Z583" s="254"/>
      <c r="AA583" s="254"/>
      <c r="AB583" s="254"/>
      <c r="AC583" s="254"/>
      <c r="AD583" s="283"/>
      <c r="AE583" s="254"/>
      <c r="AF583" s="254"/>
      <c r="AG583" s="254"/>
      <c r="AH583" s="7"/>
      <c r="AI583" s="7"/>
      <c r="AJ583" s="7"/>
      <c r="AK583" s="7"/>
      <c r="AL583" s="7"/>
      <c r="AM583" s="7"/>
      <c r="AN583" s="7"/>
      <c r="AO583" s="7"/>
      <c r="AP583" s="7"/>
    </row>
    <row r="584">
      <c r="A584" s="7"/>
      <c r="B584" s="450"/>
      <c r="C584" s="450"/>
      <c r="D584" s="7"/>
      <c r="E584" s="7"/>
      <c r="F584" s="7"/>
      <c r="G584" s="7"/>
      <c r="H584" s="7"/>
      <c r="I584" s="7"/>
      <c r="J584" s="7"/>
      <c r="K584" s="1733"/>
      <c r="L584" s="7"/>
      <c r="M584" s="7"/>
      <c r="N584" s="7"/>
      <c r="O584" s="7"/>
      <c r="P584" s="7"/>
      <c r="Q584" s="7"/>
      <c r="R584" s="7"/>
      <c r="S584" s="95"/>
      <c r="T584" s="254"/>
      <c r="U584" s="254"/>
      <c r="V584" s="254"/>
      <c r="W584" s="254"/>
      <c r="X584" s="254"/>
      <c r="Y584" s="254"/>
      <c r="Z584" s="254"/>
      <c r="AA584" s="254"/>
      <c r="AB584" s="254"/>
      <c r="AC584" s="254"/>
      <c r="AD584" s="283"/>
      <c r="AE584" s="254"/>
      <c r="AF584" s="254"/>
      <c r="AG584" s="254"/>
      <c r="AH584" s="7"/>
      <c r="AI584" s="7"/>
      <c r="AJ584" s="7"/>
      <c r="AK584" s="7"/>
      <c r="AL584" s="7"/>
      <c r="AM584" s="7"/>
      <c r="AN584" s="7"/>
      <c r="AO584" s="7"/>
      <c r="AP584" s="7"/>
    </row>
    <row r="585">
      <c r="A585" s="7"/>
      <c r="B585" s="450"/>
      <c r="C585" s="450"/>
      <c r="D585" s="7"/>
      <c r="E585" s="7"/>
      <c r="F585" s="7"/>
      <c r="G585" s="7"/>
      <c r="H585" s="7"/>
      <c r="I585" s="7"/>
      <c r="J585" s="7"/>
      <c r="K585" s="1733"/>
      <c r="L585" s="7"/>
      <c r="M585" s="7"/>
      <c r="N585" s="7"/>
      <c r="O585" s="7"/>
      <c r="P585" s="7"/>
      <c r="Q585" s="7"/>
      <c r="R585" s="7"/>
      <c r="S585" s="95"/>
      <c r="T585" s="254"/>
      <c r="U585" s="254"/>
      <c r="V585" s="254"/>
      <c r="W585" s="254"/>
      <c r="X585" s="254"/>
      <c r="Y585" s="254"/>
      <c r="Z585" s="254"/>
      <c r="AA585" s="254"/>
      <c r="AB585" s="254"/>
      <c r="AC585" s="254"/>
      <c r="AD585" s="283"/>
      <c r="AE585" s="254"/>
      <c r="AF585" s="254"/>
      <c r="AG585" s="254"/>
      <c r="AH585" s="7"/>
      <c r="AI585" s="7"/>
      <c r="AJ585" s="7"/>
      <c r="AK585" s="7"/>
      <c r="AL585" s="7"/>
      <c r="AM585" s="7"/>
      <c r="AN585" s="7"/>
      <c r="AO585" s="7"/>
      <c r="AP585" s="7"/>
    </row>
    <row r="586">
      <c r="A586" s="7"/>
      <c r="B586" s="450"/>
      <c r="C586" s="450"/>
      <c r="D586" s="7"/>
      <c r="E586" s="7"/>
      <c r="F586" s="7"/>
      <c r="G586" s="7"/>
      <c r="H586" s="7"/>
      <c r="I586" s="7"/>
      <c r="J586" s="7"/>
      <c r="K586" s="1733"/>
      <c r="L586" s="7"/>
      <c r="M586" s="7"/>
      <c r="N586" s="7"/>
      <c r="O586" s="7"/>
      <c r="P586" s="7"/>
      <c r="Q586" s="7"/>
      <c r="R586" s="7"/>
      <c r="S586" s="95"/>
      <c r="T586" s="254"/>
      <c r="U586" s="254"/>
      <c r="V586" s="254"/>
      <c r="W586" s="254"/>
      <c r="X586" s="254"/>
      <c r="Y586" s="254"/>
      <c r="Z586" s="254"/>
      <c r="AA586" s="254"/>
      <c r="AB586" s="254"/>
      <c r="AC586" s="254"/>
      <c r="AD586" s="283"/>
      <c r="AE586" s="254"/>
      <c r="AF586" s="254"/>
      <c r="AG586" s="254"/>
      <c r="AH586" s="7"/>
      <c r="AI586" s="7"/>
      <c r="AJ586" s="7"/>
      <c r="AK586" s="7"/>
      <c r="AL586" s="7"/>
      <c r="AM586" s="7"/>
      <c r="AN586" s="7"/>
      <c r="AO586" s="7"/>
      <c r="AP586" s="7"/>
    </row>
    <row r="587">
      <c r="A587" s="7"/>
      <c r="B587" s="450"/>
      <c r="C587" s="450"/>
      <c r="D587" s="7"/>
      <c r="E587" s="7"/>
      <c r="F587" s="7"/>
      <c r="G587" s="7"/>
      <c r="H587" s="7"/>
      <c r="I587" s="7"/>
      <c r="J587" s="7"/>
      <c r="K587" s="1733"/>
      <c r="L587" s="7"/>
      <c r="M587" s="7"/>
      <c r="N587" s="7"/>
      <c r="O587" s="7"/>
      <c r="P587" s="7"/>
      <c r="Q587" s="7"/>
      <c r="R587" s="7"/>
      <c r="S587" s="95"/>
      <c r="T587" s="254"/>
      <c r="U587" s="254"/>
      <c r="V587" s="254"/>
      <c r="W587" s="254"/>
      <c r="X587" s="254"/>
      <c r="Y587" s="254"/>
      <c r="Z587" s="254"/>
      <c r="AA587" s="254"/>
      <c r="AB587" s="254"/>
      <c r="AC587" s="254"/>
      <c r="AD587" s="283"/>
      <c r="AE587" s="254"/>
      <c r="AF587" s="254"/>
      <c r="AG587" s="254"/>
      <c r="AH587" s="7"/>
      <c r="AI587" s="7"/>
      <c r="AJ587" s="7"/>
      <c r="AK587" s="7"/>
      <c r="AL587" s="7"/>
      <c r="AM587" s="7"/>
      <c r="AN587" s="7"/>
      <c r="AO587" s="7"/>
      <c r="AP587" s="7"/>
    </row>
    <row r="588">
      <c r="A588" s="7"/>
      <c r="B588" s="450"/>
      <c r="C588" s="450"/>
      <c r="D588" s="7"/>
      <c r="E588" s="7"/>
      <c r="F588" s="7"/>
      <c r="G588" s="7"/>
      <c r="H588" s="7"/>
      <c r="I588" s="7"/>
      <c r="J588" s="7"/>
      <c r="K588" s="1733"/>
      <c r="L588" s="7"/>
      <c r="M588" s="7"/>
      <c r="N588" s="7"/>
      <c r="O588" s="7"/>
      <c r="P588" s="7"/>
      <c r="Q588" s="7"/>
      <c r="R588" s="7"/>
      <c r="S588" s="95"/>
      <c r="T588" s="254"/>
      <c r="U588" s="254"/>
      <c r="V588" s="254"/>
      <c r="W588" s="254"/>
      <c r="X588" s="254"/>
      <c r="Y588" s="254"/>
      <c r="Z588" s="254"/>
      <c r="AA588" s="254"/>
      <c r="AB588" s="254"/>
      <c r="AC588" s="254"/>
      <c r="AD588" s="283"/>
      <c r="AE588" s="254"/>
      <c r="AF588" s="254"/>
      <c r="AG588" s="254"/>
      <c r="AH588" s="7"/>
      <c r="AI588" s="7"/>
      <c r="AJ588" s="7"/>
      <c r="AK588" s="7"/>
      <c r="AL588" s="7"/>
      <c r="AM588" s="7"/>
      <c r="AN588" s="7"/>
      <c r="AO588" s="7"/>
      <c r="AP588" s="7"/>
    </row>
    <row r="589">
      <c r="A589" s="7"/>
      <c r="B589" s="450"/>
      <c r="C589" s="450"/>
      <c r="D589" s="7"/>
      <c r="E589" s="7"/>
      <c r="F589" s="7"/>
      <c r="G589" s="7"/>
      <c r="H589" s="7"/>
      <c r="I589" s="7"/>
      <c r="J589" s="7"/>
      <c r="K589" s="1733"/>
      <c r="L589" s="7"/>
      <c r="M589" s="7"/>
      <c r="N589" s="7"/>
      <c r="O589" s="7"/>
      <c r="P589" s="7"/>
      <c r="Q589" s="7"/>
      <c r="R589" s="7"/>
      <c r="S589" s="95"/>
      <c r="T589" s="254"/>
      <c r="U589" s="254"/>
      <c r="V589" s="254"/>
      <c r="W589" s="254"/>
      <c r="X589" s="254"/>
      <c r="Y589" s="254"/>
      <c r="Z589" s="254"/>
      <c r="AA589" s="254"/>
      <c r="AB589" s="254"/>
      <c r="AC589" s="254"/>
      <c r="AD589" s="283"/>
      <c r="AE589" s="254"/>
      <c r="AF589" s="254"/>
      <c r="AG589" s="254"/>
      <c r="AH589" s="7"/>
      <c r="AI589" s="7"/>
      <c r="AJ589" s="7"/>
      <c r="AK589" s="7"/>
      <c r="AL589" s="7"/>
      <c r="AM589" s="7"/>
      <c r="AN589" s="7"/>
      <c r="AO589" s="7"/>
      <c r="AP589" s="7"/>
    </row>
    <row r="590">
      <c r="A590" s="7"/>
      <c r="B590" s="450"/>
      <c r="C590" s="450"/>
      <c r="D590" s="7"/>
      <c r="E590" s="7"/>
      <c r="F590" s="7"/>
      <c r="G590" s="7"/>
      <c r="H590" s="7"/>
      <c r="I590" s="7"/>
      <c r="J590" s="7"/>
      <c r="K590" s="1733"/>
      <c r="L590" s="7"/>
      <c r="M590" s="7"/>
      <c r="N590" s="7"/>
      <c r="O590" s="7"/>
      <c r="P590" s="7"/>
      <c r="Q590" s="7"/>
      <c r="R590" s="7"/>
      <c r="S590" s="95"/>
      <c r="T590" s="254"/>
      <c r="U590" s="254"/>
      <c r="V590" s="254"/>
      <c r="W590" s="254"/>
      <c r="X590" s="254"/>
      <c r="Y590" s="254"/>
      <c r="Z590" s="254"/>
      <c r="AA590" s="254"/>
      <c r="AB590" s="254"/>
      <c r="AC590" s="254"/>
      <c r="AD590" s="283"/>
      <c r="AE590" s="254"/>
      <c r="AF590" s="254"/>
      <c r="AG590" s="254"/>
      <c r="AH590" s="7"/>
      <c r="AI590" s="7"/>
      <c r="AJ590" s="7"/>
      <c r="AK590" s="7"/>
      <c r="AL590" s="7"/>
      <c r="AM590" s="7"/>
      <c r="AN590" s="7"/>
      <c r="AO590" s="7"/>
      <c r="AP590" s="7"/>
    </row>
    <row r="591">
      <c r="A591" s="7"/>
      <c r="B591" s="450"/>
      <c r="C591" s="450"/>
      <c r="D591" s="7"/>
      <c r="E591" s="7"/>
      <c r="F591" s="7"/>
      <c r="G591" s="7"/>
      <c r="H591" s="7"/>
      <c r="I591" s="7"/>
      <c r="J591" s="7"/>
      <c r="K591" s="1733"/>
      <c r="L591" s="7"/>
      <c r="M591" s="7"/>
      <c r="N591" s="7"/>
      <c r="O591" s="7"/>
      <c r="P591" s="7"/>
      <c r="Q591" s="7"/>
      <c r="R591" s="7"/>
      <c r="S591" s="95"/>
      <c r="T591" s="254"/>
      <c r="U591" s="254"/>
      <c r="V591" s="254"/>
      <c r="W591" s="254"/>
      <c r="X591" s="254"/>
      <c r="Y591" s="254"/>
      <c r="Z591" s="254"/>
      <c r="AA591" s="254"/>
      <c r="AB591" s="254"/>
      <c r="AC591" s="254"/>
      <c r="AD591" s="283"/>
      <c r="AE591" s="254"/>
      <c r="AF591" s="254"/>
      <c r="AG591" s="254"/>
      <c r="AH591" s="7"/>
      <c r="AI591" s="7"/>
      <c r="AJ591" s="7"/>
      <c r="AK591" s="7"/>
      <c r="AL591" s="7"/>
      <c r="AM591" s="7"/>
      <c r="AN591" s="7"/>
      <c r="AO591" s="7"/>
      <c r="AP591" s="7"/>
    </row>
    <row r="592">
      <c r="A592" s="7"/>
      <c r="B592" s="450"/>
      <c r="C592" s="450"/>
      <c r="D592" s="7"/>
      <c r="E592" s="7"/>
      <c r="F592" s="7"/>
      <c r="G592" s="7"/>
      <c r="H592" s="7"/>
      <c r="I592" s="7"/>
      <c r="J592" s="7"/>
      <c r="K592" s="1733"/>
      <c r="L592" s="7"/>
      <c r="M592" s="7"/>
      <c r="N592" s="7"/>
      <c r="O592" s="7"/>
      <c r="P592" s="7"/>
      <c r="Q592" s="7"/>
      <c r="R592" s="7"/>
      <c r="S592" s="95"/>
      <c r="T592" s="254"/>
      <c r="U592" s="254"/>
      <c r="V592" s="254"/>
      <c r="W592" s="254"/>
      <c r="X592" s="254"/>
      <c r="Y592" s="254"/>
      <c r="Z592" s="254"/>
      <c r="AA592" s="254"/>
      <c r="AB592" s="254"/>
      <c r="AC592" s="254"/>
      <c r="AD592" s="283"/>
      <c r="AE592" s="254"/>
      <c r="AF592" s="254"/>
      <c r="AG592" s="254"/>
      <c r="AH592" s="7"/>
      <c r="AI592" s="7"/>
      <c r="AJ592" s="7"/>
      <c r="AK592" s="7"/>
      <c r="AL592" s="7"/>
      <c r="AM592" s="7"/>
      <c r="AN592" s="7"/>
      <c r="AO592" s="7"/>
      <c r="AP592" s="7"/>
    </row>
    <row r="593">
      <c r="A593" s="7"/>
      <c r="B593" s="450"/>
      <c r="C593" s="450"/>
      <c r="D593" s="7"/>
      <c r="E593" s="7"/>
      <c r="F593" s="7"/>
      <c r="G593" s="7"/>
      <c r="H593" s="7"/>
      <c r="I593" s="7"/>
      <c r="J593" s="7"/>
      <c r="K593" s="1733"/>
      <c r="L593" s="7"/>
      <c r="M593" s="7"/>
      <c r="N593" s="7"/>
      <c r="O593" s="7"/>
      <c r="P593" s="7"/>
      <c r="Q593" s="7"/>
      <c r="R593" s="7"/>
      <c r="S593" s="95"/>
      <c r="T593" s="254"/>
      <c r="U593" s="254"/>
      <c r="V593" s="254"/>
      <c r="W593" s="254"/>
      <c r="X593" s="254"/>
      <c r="Y593" s="254"/>
      <c r="Z593" s="254"/>
      <c r="AA593" s="254"/>
      <c r="AB593" s="254"/>
      <c r="AC593" s="254"/>
      <c r="AD593" s="283"/>
      <c r="AE593" s="254"/>
      <c r="AF593" s="254"/>
      <c r="AG593" s="254"/>
      <c r="AH593" s="7"/>
      <c r="AI593" s="7"/>
      <c r="AJ593" s="7"/>
      <c r="AK593" s="7"/>
      <c r="AL593" s="7"/>
      <c r="AM593" s="7"/>
      <c r="AN593" s="7"/>
      <c r="AO593" s="7"/>
      <c r="AP593" s="7"/>
    </row>
    <row r="594">
      <c r="A594" s="7"/>
      <c r="B594" s="450"/>
      <c r="C594" s="450"/>
      <c r="D594" s="7"/>
      <c r="E594" s="7"/>
      <c r="F594" s="7"/>
      <c r="G594" s="7"/>
      <c r="H594" s="7"/>
      <c r="I594" s="7"/>
      <c r="J594" s="7"/>
      <c r="K594" s="1733"/>
      <c r="L594" s="7"/>
      <c r="M594" s="7"/>
      <c r="N594" s="7"/>
      <c r="O594" s="7"/>
      <c r="P594" s="7"/>
      <c r="Q594" s="7"/>
      <c r="R594" s="7"/>
      <c r="S594" s="95"/>
      <c r="T594" s="254"/>
      <c r="U594" s="254"/>
      <c r="V594" s="254"/>
      <c r="W594" s="254"/>
      <c r="X594" s="254"/>
      <c r="Y594" s="254"/>
      <c r="Z594" s="254"/>
      <c r="AA594" s="254"/>
      <c r="AB594" s="254"/>
      <c r="AC594" s="254"/>
      <c r="AD594" s="283"/>
      <c r="AE594" s="254"/>
      <c r="AF594" s="254"/>
      <c r="AG594" s="254"/>
      <c r="AH594" s="7"/>
      <c r="AI594" s="7"/>
      <c r="AJ594" s="7"/>
      <c r="AK594" s="7"/>
      <c r="AL594" s="7"/>
      <c r="AM594" s="7"/>
      <c r="AN594" s="7"/>
      <c r="AO594" s="7"/>
      <c r="AP594" s="7"/>
    </row>
    <row r="595">
      <c r="A595" s="7"/>
      <c r="B595" s="450"/>
      <c r="C595" s="450"/>
      <c r="D595" s="7"/>
      <c r="E595" s="7"/>
      <c r="F595" s="7"/>
      <c r="G595" s="7"/>
      <c r="H595" s="7"/>
      <c r="I595" s="7"/>
      <c r="J595" s="7"/>
      <c r="K595" s="1733"/>
      <c r="L595" s="7"/>
      <c r="M595" s="7"/>
      <c r="N595" s="7"/>
      <c r="O595" s="7"/>
      <c r="P595" s="7"/>
      <c r="Q595" s="7"/>
      <c r="R595" s="7"/>
      <c r="S595" s="95"/>
      <c r="T595" s="254"/>
      <c r="U595" s="254"/>
      <c r="V595" s="254"/>
      <c r="W595" s="254"/>
      <c r="X595" s="254"/>
      <c r="Y595" s="254"/>
      <c r="Z595" s="254"/>
      <c r="AA595" s="254"/>
      <c r="AB595" s="254"/>
      <c r="AC595" s="254"/>
      <c r="AD595" s="283"/>
      <c r="AE595" s="254"/>
      <c r="AF595" s="254"/>
      <c r="AG595" s="254"/>
      <c r="AH595" s="7"/>
      <c r="AI595" s="7"/>
      <c r="AJ595" s="7"/>
      <c r="AK595" s="7"/>
      <c r="AL595" s="7"/>
      <c r="AM595" s="7"/>
      <c r="AN595" s="7"/>
      <c r="AO595" s="7"/>
      <c r="AP595" s="7"/>
    </row>
    <row r="596">
      <c r="A596" s="7"/>
      <c r="B596" s="450"/>
      <c r="C596" s="450"/>
      <c r="D596" s="7"/>
      <c r="E596" s="7"/>
      <c r="F596" s="7"/>
      <c r="G596" s="7"/>
      <c r="H596" s="7"/>
      <c r="I596" s="7"/>
      <c r="J596" s="7"/>
      <c r="K596" s="1733"/>
      <c r="L596" s="7"/>
      <c r="M596" s="7"/>
      <c r="N596" s="7"/>
      <c r="O596" s="7"/>
      <c r="P596" s="7"/>
      <c r="Q596" s="7"/>
      <c r="R596" s="7"/>
      <c r="S596" s="95"/>
      <c r="T596" s="254"/>
      <c r="U596" s="254"/>
      <c r="V596" s="254"/>
      <c r="W596" s="254"/>
      <c r="X596" s="254"/>
      <c r="Y596" s="254"/>
      <c r="Z596" s="254"/>
      <c r="AA596" s="254"/>
      <c r="AB596" s="254"/>
      <c r="AC596" s="254"/>
      <c r="AD596" s="283"/>
      <c r="AE596" s="254"/>
      <c r="AF596" s="254"/>
      <c r="AG596" s="254"/>
      <c r="AH596" s="7"/>
      <c r="AI596" s="7"/>
      <c r="AJ596" s="7"/>
      <c r="AK596" s="7"/>
      <c r="AL596" s="7"/>
      <c r="AM596" s="7"/>
      <c r="AN596" s="7"/>
      <c r="AO596" s="7"/>
      <c r="AP596" s="7"/>
    </row>
    <row r="597">
      <c r="A597" s="7"/>
      <c r="B597" s="450"/>
      <c r="C597" s="450"/>
      <c r="D597" s="7"/>
      <c r="E597" s="7"/>
      <c r="F597" s="7"/>
      <c r="G597" s="7"/>
      <c r="H597" s="7"/>
      <c r="I597" s="7"/>
      <c r="J597" s="7"/>
      <c r="K597" s="1733"/>
      <c r="L597" s="7"/>
      <c r="M597" s="7"/>
      <c r="N597" s="7"/>
      <c r="O597" s="7"/>
      <c r="P597" s="7"/>
      <c r="Q597" s="7"/>
      <c r="R597" s="7"/>
      <c r="S597" s="95"/>
      <c r="T597" s="254"/>
      <c r="U597" s="254"/>
      <c r="V597" s="254"/>
      <c r="W597" s="254"/>
      <c r="X597" s="254"/>
      <c r="Y597" s="254"/>
      <c r="Z597" s="254"/>
      <c r="AA597" s="254"/>
      <c r="AB597" s="254"/>
      <c r="AC597" s="254"/>
      <c r="AD597" s="283"/>
      <c r="AE597" s="254"/>
      <c r="AF597" s="254"/>
      <c r="AG597" s="254"/>
      <c r="AH597" s="7"/>
      <c r="AI597" s="7"/>
      <c r="AJ597" s="7"/>
      <c r="AK597" s="7"/>
      <c r="AL597" s="7"/>
      <c r="AM597" s="7"/>
      <c r="AN597" s="7"/>
      <c r="AO597" s="7"/>
      <c r="AP597" s="7"/>
    </row>
    <row r="598">
      <c r="A598" s="7"/>
      <c r="B598" s="450"/>
      <c r="C598" s="450"/>
      <c r="D598" s="7"/>
      <c r="E598" s="7"/>
      <c r="F598" s="7"/>
      <c r="G598" s="7"/>
      <c r="H598" s="7"/>
      <c r="I598" s="7"/>
      <c r="J598" s="7"/>
      <c r="K598" s="1733"/>
      <c r="L598" s="7"/>
      <c r="M598" s="7"/>
      <c r="N598" s="7"/>
      <c r="O598" s="7"/>
      <c r="P598" s="7"/>
      <c r="Q598" s="7"/>
      <c r="R598" s="7"/>
      <c r="S598" s="95"/>
      <c r="T598" s="254"/>
      <c r="U598" s="254"/>
      <c r="V598" s="254"/>
      <c r="W598" s="254"/>
      <c r="X598" s="254"/>
      <c r="Y598" s="254"/>
      <c r="Z598" s="254"/>
      <c r="AA598" s="254"/>
      <c r="AB598" s="254"/>
      <c r="AC598" s="254"/>
      <c r="AD598" s="283"/>
      <c r="AE598" s="254"/>
      <c r="AF598" s="254"/>
      <c r="AG598" s="254"/>
      <c r="AH598" s="7"/>
      <c r="AI598" s="7"/>
      <c r="AJ598" s="7"/>
      <c r="AK598" s="7"/>
      <c r="AL598" s="7"/>
      <c r="AM598" s="7"/>
      <c r="AN598" s="7"/>
      <c r="AO598" s="7"/>
      <c r="AP598" s="7"/>
    </row>
    <row r="599">
      <c r="A599" s="7"/>
      <c r="B599" s="450"/>
      <c r="C599" s="450"/>
      <c r="D599" s="7"/>
      <c r="E599" s="7"/>
      <c r="F599" s="7"/>
      <c r="G599" s="7"/>
      <c r="H599" s="7"/>
      <c r="I599" s="7"/>
      <c r="J599" s="7"/>
      <c r="K599" s="1733"/>
      <c r="L599" s="7"/>
      <c r="M599" s="7"/>
      <c r="N599" s="7"/>
      <c r="O599" s="7"/>
      <c r="P599" s="7"/>
      <c r="Q599" s="7"/>
      <c r="R599" s="7"/>
      <c r="S599" s="95"/>
      <c r="T599" s="254"/>
      <c r="U599" s="254"/>
      <c r="V599" s="254"/>
      <c r="W599" s="254"/>
      <c r="X599" s="254"/>
      <c r="Y599" s="254"/>
      <c r="Z599" s="254"/>
      <c r="AA599" s="254"/>
      <c r="AB599" s="254"/>
      <c r="AC599" s="254"/>
      <c r="AD599" s="283"/>
      <c r="AE599" s="254"/>
      <c r="AF599" s="254"/>
      <c r="AG599" s="254"/>
      <c r="AH599" s="7"/>
      <c r="AI599" s="7"/>
      <c r="AJ599" s="7"/>
      <c r="AK599" s="7"/>
      <c r="AL599" s="7"/>
      <c r="AM599" s="7"/>
      <c r="AN599" s="7"/>
      <c r="AO599" s="7"/>
      <c r="AP599" s="7"/>
    </row>
    <row r="600">
      <c r="A600" s="7"/>
      <c r="B600" s="450"/>
      <c r="C600" s="450"/>
      <c r="D600" s="7"/>
      <c r="E600" s="7"/>
      <c r="F600" s="7"/>
      <c r="G600" s="7"/>
      <c r="H600" s="7"/>
      <c r="I600" s="7"/>
      <c r="J600" s="7"/>
      <c r="K600" s="1733"/>
      <c r="L600" s="7"/>
      <c r="M600" s="7"/>
      <c r="N600" s="7"/>
      <c r="O600" s="7"/>
      <c r="P600" s="7"/>
      <c r="Q600" s="7"/>
      <c r="R600" s="7"/>
      <c r="S600" s="95"/>
      <c r="T600" s="254"/>
      <c r="U600" s="254"/>
      <c r="V600" s="254"/>
      <c r="W600" s="254"/>
      <c r="X600" s="254"/>
      <c r="Y600" s="254"/>
      <c r="Z600" s="254"/>
      <c r="AA600" s="254"/>
      <c r="AB600" s="254"/>
      <c r="AC600" s="254"/>
      <c r="AD600" s="283"/>
      <c r="AE600" s="254"/>
      <c r="AF600" s="254"/>
      <c r="AG600" s="254"/>
      <c r="AH600" s="7"/>
      <c r="AI600" s="7"/>
      <c r="AJ600" s="7"/>
      <c r="AK600" s="7"/>
      <c r="AL600" s="7"/>
      <c r="AM600" s="7"/>
      <c r="AN600" s="7"/>
      <c r="AO600" s="7"/>
      <c r="AP600" s="7"/>
    </row>
    <row r="601">
      <c r="A601" s="7"/>
      <c r="B601" s="450"/>
      <c r="C601" s="450"/>
      <c r="D601" s="7"/>
      <c r="E601" s="7"/>
      <c r="F601" s="7"/>
      <c r="G601" s="7"/>
      <c r="H601" s="7"/>
      <c r="I601" s="7"/>
      <c r="J601" s="7"/>
      <c r="K601" s="1733"/>
      <c r="L601" s="7"/>
      <c r="M601" s="7"/>
      <c r="N601" s="7"/>
      <c r="O601" s="7"/>
      <c r="P601" s="7"/>
      <c r="Q601" s="7"/>
      <c r="R601" s="7"/>
      <c r="S601" s="95"/>
      <c r="T601" s="254"/>
      <c r="U601" s="254"/>
      <c r="V601" s="254"/>
      <c r="W601" s="254"/>
      <c r="X601" s="254"/>
      <c r="Y601" s="254"/>
      <c r="Z601" s="254"/>
      <c r="AA601" s="254"/>
      <c r="AB601" s="254"/>
      <c r="AC601" s="254"/>
      <c r="AD601" s="283"/>
      <c r="AE601" s="254"/>
      <c r="AF601" s="254"/>
      <c r="AG601" s="254"/>
      <c r="AH601" s="7"/>
      <c r="AI601" s="7"/>
      <c r="AJ601" s="7"/>
      <c r="AK601" s="7"/>
      <c r="AL601" s="7"/>
      <c r="AM601" s="7"/>
      <c r="AN601" s="7"/>
      <c r="AO601" s="7"/>
      <c r="AP601" s="7"/>
    </row>
    <row r="602">
      <c r="A602" s="7"/>
      <c r="B602" s="450"/>
      <c r="C602" s="450"/>
      <c r="D602" s="7"/>
      <c r="E602" s="7"/>
      <c r="F602" s="7"/>
      <c r="G602" s="7"/>
      <c r="H602" s="7"/>
      <c r="I602" s="7"/>
      <c r="J602" s="7"/>
      <c r="K602" s="1733"/>
      <c r="L602" s="7"/>
      <c r="M602" s="7"/>
      <c r="N602" s="7"/>
      <c r="O602" s="7"/>
      <c r="P602" s="7"/>
      <c r="Q602" s="7"/>
      <c r="R602" s="7"/>
      <c r="S602" s="95"/>
      <c r="T602" s="254"/>
      <c r="U602" s="254"/>
      <c r="V602" s="254"/>
      <c r="W602" s="254"/>
      <c r="X602" s="254"/>
      <c r="Y602" s="254"/>
      <c r="Z602" s="254"/>
      <c r="AA602" s="254"/>
      <c r="AB602" s="254"/>
      <c r="AC602" s="254"/>
      <c r="AD602" s="283"/>
      <c r="AE602" s="254"/>
      <c r="AF602" s="254"/>
      <c r="AG602" s="254"/>
      <c r="AH602" s="7"/>
      <c r="AI602" s="7"/>
      <c r="AJ602" s="7"/>
      <c r="AK602" s="7"/>
      <c r="AL602" s="7"/>
      <c r="AM602" s="7"/>
      <c r="AN602" s="7"/>
      <c r="AO602" s="7"/>
      <c r="AP602" s="7"/>
    </row>
    <row r="603">
      <c r="A603" s="7"/>
      <c r="B603" s="450"/>
      <c r="C603" s="450"/>
      <c r="D603" s="7"/>
      <c r="E603" s="7"/>
      <c r="F603" s="7"/>
      <c r="G603" s="7"/>
      <c r="H603" s="7"/>
      <c r="I603" s="7"/>
      <c r="J603" s="7"/>
      <c r="K603" s="1733"/>
      <c r="L603" s="7"/>
      <c r="M603" s="7"/>
      <c r="N603" s="7"/>
      <c r="O603" s="7"/>
      <c r="P603" s="7"/>
      <c r="Q603" s="7"/>
      <c r="R603" s="7"/>
      <c r="S603" s="95"/>
      <c r="T603" s="254"/>
      <c r="U603" s="254"/>
      <c r="V603" s="254"/>
      <c r="W603" s="254"/>
      <c r="X603" s="254"/>
      <c r="Y603" s="254"/>
      <c r="Z603" s="254"/>
      <c r="AA603" s="254"/>
      <c r="AB603" s="254"/>
      <c r="AC603" s="254"/>
      <c r="AD603" s="283"/>
      <c r="AE603" s="254"/>
      <c r="AF603" s="254"/>
      <c r="AG603" s="254"/>
      <c r="AH603" s="7"/>
      <c r="AI603" s="7"/>
      <c r="AJ603" s="7"/>
      <c r="AK603" s="7"/>
      <c r="AL603" s="7"/>
      <c r="AM603" s="7"/>
      <c r="AN603" s="7"/>
      <c r="AO603" s="7"/>
      <c r="AP603" s="7"/>
    </row>
    <row r="604">
      <c r="A604" s="7"/>
      <c r="B604" s="450"/>
      <c r="C604" s="450"/>
      <c r="D604" s="7"/>
      <c r="E604" s="7"/>
      <c r="F604" s="7"/>
      <c r="G604" s="7"/>
      <c r="H604" s="7"/>
      <c r="I604" s="7"/>
      <c r="J604" s="7"/>
      <c r="K604" s="1733"/>
      <c r="L604" s="7"/>
      <c r="M604" s="7"/>
      <c r="N604" s="7"/>
      <c r="O604" s="7"/>
      <c r="P604" s="7"/>
      <c r="Q604" s="7"/>
      <c r="R604" s="7"/>
      <c r="S604" s="95"/>
      <c r="T604" s="254"/>
      <c r="U604" s="254"/>
      <c r="V604" s="254"/>
      <c r="W604" s="254"/>
      <c r="X604" s="254"/>
      <c r="Y604" s="254"/>
      <c r="Z604" s="254"/>
      <c r="AA604" s="254"/>
      <c r="AB604" s="254"/>
      <c r="AC604" s="254"/>
      <c r="AD604" s="254"/>
      <c r="AE604" s="254"/>
      <c r="AF604" s="254"/>
      <c r="AG604" s="254"/>
      <c r="AH604" s="7"/>
      <c r="AI604" s="7"/>
      <c r="AJ604" s="7"/>
      <c r="AK604" s="7"/>
      <c r="AL604" s="7"/>
      <c r="AM604" s="7"/>
      <c r="AN604" s="7"/>
      <c r="AO604" s="7"/>
      <c r="AP604" s="7"/>
    </row>
    <row r="605">
      <c r="A605" s="7"/>
      <c r="B605" s="450"/>
      <c r="C605" s="450"/>
      <c r="D605" s="7"/>
      <c r="E605" s="7"/>
      <c r="F605" s="7"/>
      <c r="G605" s="7"/>
      <c r="H605" s="7"/>
      <c r="I605" s="7"/>
      <c r="J605" s="7"/>
      <c r="K605" s="1733"/>
      <c r="L605" s="7"/>
      <c r="M605" s="7"/>
      <c r="N605" s="7"/>
      <c r="O605" s="7"/>
      <c r="P605" s="7"/>
      <c r="Q605" s="7"/>
      <c r="R605" s="7"/>
      <c r="S605" s="95"/>
      <c r="T605" s="254"/>
      <c r="U605" s="254"/>
      <c r="V605" s="254"/>
      <c r="W605" s="254"/>
      <c r="X605" s="254"/>
      <c r="Y605" s="254"/>
      <c r="Z605" s="254"/>
      <c r="AA605" s="254"/>
      <c r="AB605" s="254"/>
      <c r="AC605" s="254"/>
      <c r="AD605" s="254"/>
      <c r="AE605" s="254"/>
      <c r="AF605" s="254"/>
      <c r="AG605" s="254"/>
      <c r="AH605" s="7"/>
      <c r="AI605" s="7"/>
      <c r="AJ605" s="7"/>
      <c r="AK605" s="7"/>
      <c r="AL605" s="7"/>
      <c r="AM605" s="7"/>
      <c r="AN605" s="7"/>
      <c r="AO605" s="7"/>
      <c r="AP605" s="7"/>
    </row>
    <row r="606">
      <c r="A606" s="7"/>
      <c r="B606" s="450"/>
      <c r="C606" s="450"/>
      <c r="D606" s="7"/>
      <c r="E606" s="7"/>
      <c r="F606" s="7"/>
      <c r="G606" s="7"/>
      <c r="H606" s="7"/>
      <c r="I606" s="7"/>
      <c r="J606" s="7"/>
      <c r="K606" s="1733"/>
      <c r="L606" s="7"/>
      <c r="M606" s="7"/>
      <c r="N606" s="7"/>
      <c r="O606" s="7"/>
      <c r="P606" s="7"/>
      <c r="Q606" s="7"/>
      <c r="R606" s="7"/>
      <c r="S606" s="95"/>
      <c r="T606" s="254"/>
      <c r="U606" s="254"/>
      <c r="V606" s="254"/>
      <c r="W606" s="254"/>
      <c r="X606" s="254"/>
      <c r="Y606" s="254"/>
      <c r="Z606" s="254"/>
      <c r="AA606" s="254"/>
      <c r="AB606" s="254"/>
      <c r="AC606" s="254"/>
      <c r="AD606" s="254"/>
      <c r="AE606" s="254"/>
      <c r="AF606" s="254"/>
      <c r="AG606" s="254"/>
      <c r="AH606" s="7"/>
      <c r="AI606" s="7"/>
      <c r="AJ606" s="7"/>
      <c r="AK606" s="7"/>
      <c r="AL606" s="7"/>
      <c r="AM606" s="7"/>
      <c r="AN606" s="7"/>
      <c r="AO606" s="7"/>
      <c r="AP606" s="7"/>
    </row>
    <row r="607">
      <c r="A607" s="7"/>
      <c r="B607" s="450"/>
      <c r="C607" s="450"/>
      <c r="D607" s="7"/>
      <c r="E607" s="7"/>
      <c r="F607" s="7"/>
      <c r="G607" s="7"/>
      <c r="H607" s="7"/>
      <c r="I607" s="7"/>
      <c r="J607" s="7"/>
      <c r="K607" s="1733"/>
      <c r="L607" s="7"/>
      <c r="M607" s="7"/>
      <c r="N607" s="7"/>
      <c r="O607" s="7"/>
      <c r="P607" s="7"/>
      <c r="Q607" s="7"/>
      <c r="R607" s="7"/>
      <c r="S607" s="95"/>
      <c r="T607" s="254"/>
      <c r="U607" s="254"/>
      <c r="V607" s="254"/>
      <c r="W607" s="254"/>
      <c r="X607" s="254"/>
      <c r="Y607" s="254"/>
      <c r="Z607" s="254"/>
      <c r="AA607" s="254"/>
      <c r="AB607" s="254"/>
      <c r="AC607" s="254"/>
      <c r="AD607" s="254"/>
      <c r="AE607" s="254"/>
      <c r="AF607" s="254"/>
      <c r="AG607" s="254"/>
      <c r="AH607" s="7"/>
      <c r="AI607" s="7"/>
      <c r="AJ607" s="7"/>
      <c r="AK607" s="7"/>
      <c r="AL607" s="7"/>
      <c r="AM607" s="7"/>
      <c r="AN607" s="7"/>
      <c r="AO607" s="7"/>
      <c r="AP607" s="7"/>
    </row>
    <row r="608">
      <c r="A608" s="7"/>
      <c r="B608" s="450"/>
      <c r="C608" s="450"/>
      <c r="D608" s="7"/>
      <c r="E608" s="7"/>
      <c r="F608" s="7"/>
      <c r="G608" s="7"/>
      <c r="H608" s="7"/>
      <c r="I608" s="7"/>
      <c r="J608" s="7"/>
      <c r="K608" s="1733"/>
      <c r="L608" s="7"/>
      <c r="M608" s="7"/>
      <c r="N608" s="7"/>
      <c r="O608" s="7"/>
      <c r="P608" s="7"/>
      <c r="Q608" s="7"/>
      <c r="R608" s="7"/>
      <c r="S608" s="95"/>
      <c r="T608" s="254"/>
      <c r="U608" s="254"/>
      <c r="V608" s="254"/>
      <c r="W608" s="254"/>
      <c r="X608" s="254"/>
      <c r="Y608" s="254"/>
      <c r="Z608" s="254"/>
      <c r="AA608" s="254"/>
      <c r="AB608" s="254"/>
      <c r="AC608" s="254"/>
      <c r="AD608" s="254"/>
      <c r="AE608" s="254"/>
      <c r="AF608" s="254"/>
      <c r="AG608" s="254"/>
      <c r="AH608" s="7"/>
      <c r="AI608" s="7"/>
      <c r="AJ608" s="7"/>
      <c r="AK608" s="7"/>
      <c r="AL608" s="7"/>
      <c r="AM608" s="7"/>
      <c r="AN608" s="7"/>
      <c r="AO608" s="7"/>
      <c r="AP608" s="7"/>
    </row>
    <row r="609">
      <c r="A609" s="7"/>
      <c r="B609" s="450"/>
      <c r="C609" s="450"/>
      <c r="D609" s="7"/>
      <c r="E609" s="7"/>
      <c r="F609" s="7"/>
      <c r="G609" s="7"/>
      <c r="H609" s="7"/>
      <c r="I609" s="7"/>
      <c r="J609" s="7"/>
      <c r="K609" s="1733"/>
      <c r="L609" s="7"/>
      <c r="M609" s="7"/>
      <c r="N609" s="7"/>
      <c r="O609" s="7"/>
      <c r="P609" s="7"/>
      <c r="Q609" s="7"/>
      <c r="R609" s="7"/>
      <c r="S609" s="95"/>
      <c r="T609" s="254"/>
      <c r="U609" s="254"/>
      <c r="V609" s="254"/>
      <c r="W609" s="254"/>
      <c r="X609" s="254"/>
      <c r="Y609" s="254"/>
      <c r="Z609" s="254"/>
      <c r="AA609" s="254"/>
      <c r="AB609" s="254"/>
      <c r="AC609" s="254"/>
      <c r="AD609" s="254"/>
      <c r="AE609" s="254"/>
      <c r="AF609" s="254"/>
      <c r="AG609" s="254"/>
      <c r="AH609" s="7"/>
      <c r="AI609" s="7"/>
      <c r="AJ609" s="7"/>
      <c r="AK609" s="7"/>
      <c r="AL609" s="7"/>
      <c r="AM609" s="7"/>
      <c r="AN609" s="7"/>
      <c r="AO609" s="7"/>
      <c r="AP609" s="7"/>
    </row>
    <row r="610">
      <c r="A610" s="7"/>
      <c r="B610" s="450"/>
      <c r="C610" s="450"/>
      <c r="D610" s="7"/>
      <c r="E610" s="7"/>
      <c r="F610" s="7"/>
      <c r="G610" s="7"/>
      <c r="H610" s="7"/>
      <c r="I610" s="7"/>
      <c r="J610" s="7"/>
      <c r="K610" s="1733"/>
      <c r="L610" s="7"/>
      <c r="M610" s="7"/>
      <c r="N610" s="7"/>
      <c r="O610" s="7"/>
      <c r="P610" s="7"/>
      <c r="Q610" s="7"/>
      <c r="R610" s="7"/>
      <c r="S610" s="95"/>
      <c r="T610" s="254"/>
      <c r="U610" s="254"/>
      <c r="V610" s="254"/>
      <c r="W610" s="254"/>
      <c r="X610" s="254"/>
      <c r="Y610" s="254"/>
      <c r="Z610" s="254"/>
      <c r="AA610" s="254"/>
      <c r="AB610" s="254"/>
      <c r="AC610" s="254"/>
      <c r="AD610" s="254"/>
      <c r="AE610" s="254"/>
      <c r="AF610" s="254"/>
      <c r="AG610" s="254"/>
      <c r="AH610" s="7"/>
      <c r="AI610" s="7"/>
      <c r="AJ610" s="7"/>
      <c r="AK610" s="7"/>
      <c r="AL610" s="7"/>
      <c r="AM610" s="7"/>
      <c r="AN610" s="7"/>
      <c r="AO610" s="7"/>
      <c r="AP610" s="7"/>
    </row>
    <row r="611">
      <c r="A611" s="7"/>
      <c r="B611" s="450"/>
      <c r="C611" s="450"/>
      <c r="D611" s="7"/>
      <c r="E611" s="7"/>
      <c r="F611" s="7"/>
      <c r="G611" s="7"/>
      <c r="H611" s="7"/>
      <c r="I611" s="7"/>
      <c r="J611" s="7"/>
      <c r="K611" s="1733"/>
      <c r="L611" s="7"/>
      <c r="M611" s="7"/>
      <c r="N611" s="7"/>
      <c r="O611" s="7"/>
      <c r="P611" s="7"/>
      <c r="Q611" s="7"/>
      <c r="R611" s="7"/>
      <c r="S611" s="95"/>
      <c r="T611" s="254"/>
      <c r="U611" s="254"/>
      <c r="V611" s="254"/>
      <c r="W611" s="254"/>
      <c r="X611" s="254"/>
      <c r="Y611" s="254"/>
      <c r="Z611" s="254"/>
      <c r="AA611" s="254"/>
      <c r="AB611" s="254"/>
      <c r="AC611" s="254"/>
      <c r="AD611" s="254"/>
      <c r="AE611" s="254"/>
      <c r="AF611" s="254"/>
      <c r="AG611" s="254"/>
      <c r="AH611" s="7"/>
      <c r="AI611" s="7"/>
      <c r="AJ611" s="7"/>
      <c r="AK611" s="7"/>
      <c r="AL611" s="7"/>
      <c r="AM611" s="7"/>
      <c r="AN611" s="7"/>
      <c r="AO611" s="7"/>
      <c r="AP611" s="7"/>
    </row>
    <row r="612">
      <c r="A612" s="7"/>
      <c r="B612" s="450"/>
      <c r="C612" s="450"/>
      <c r="D612" s="7"/>
      <c r="E612" s="7"/>
      <c r="F612" s="7"/>
      <c r="G612" s="7"/>
      <c r="H612" s="7"/>
      <c r="I612" s="7"/>
      <c r="J612" s="7"/>
      <c r="K612" s="1733"/>
      <c r="L612" s="7"/>
      <c r="M612" s="7"/>
      <c r="N612" s="7"/>
      <c r="O612" s="7"/>
      <c r="P612" s="7"/>
      <c r="Q612" s="7"/>
      <c r="R612" s="7"/>
      <c r="S612" s="95"/>
      <c r="T612" s="254"/>
      <c r="U612" s="254"/>
      <c r="V612" s="254"/>
      <c r="W612" s="254"/>
      <c r="X612" s="254"/>
      <c r="Y612" s="254"/>
      <c r="Z612" s="254"/>
      <c r="AA612" s="254"/>
      <c r="AB612" s="254"/>
      <c r="AC612" s="254"/>
      <c r="AD612" s="254"/>
      <c r="AE612" s="254"/>
      <c r="AF612" s="254"/>
      <c r="AG612" s="254"/>
      <c r="AH612" s="7"/>
      <c r="AI612" s="7"/>
      <c r="AJ612" s="7"/>
      <c r="AK612" s="7"/>
      <c r="AL612" s="7"/>
      <c r="AM612" s="7"/>
      <c r="AN612" s="7"/>
      <c r="AO612" s="7"/>
      <c r="AP612" s="7"/>
    </row>
    <row r="613">
      <c r="A613" s="7"/>
      <c r="B613" s="450"/>
      <c r="C613" s="450"/>
      <c r="D613" s="7"/>
      <c r="E613" s="7"/>
      <c r="F613" s="7"/>
      <c r="G613" s="7"/>
      <c r="H613" s="7"/>
      <c r="I613" s="7"/>
      <c r="J613" s="7"/>
      <c r="K613" s="1733"/>
      <c r="L613" s="7"/>
      <c r="M613" s="7"/>
      <c r="N613" s="7"/>
      <c r="O613" s="7"/>
      <c r="P613" s="7"/>
      <c r="Q613" s="7"/>
      <c r="R613" s="7"/>
      <c r="S613" s="95"/>
      <c r="T613" s="254"/>
      <c r="U613" s="254"/>
      <c r="V613" s="254"/>
      <c r="W613" s="254"/>
      <c r="X613" s="254"/>
      <c r="Y613" s="254"/>
      <c r="Z613" s="254"/>
      <c r="AA613" s="254"/>
      <c r="AB613" s="254"/>
      <c r="AC613" s="254"/>
      <c r="AD613" s="254"/>
      <c r="AE613" s="254"/>
      <c r="AF613" s="254"/>
      <c r="AG613" s="254"/>
      <c r="AH613" s="7"/>
      <c r="AI613" s="7"/>
      <c r="AJ613" s="7"/>
      <c r="AK613" s="7"/>
      <c r="AL613" s="7"/>
      <c r="AM613" s="7"/>
      <c r="AN613" s="7"/>
      <c r="AO613" s="7"/>
      <c r="AP613" s="7"/>
    </row>
    <row r="614">
      <c r="A614" s="7"/>
      <c r="B614" s="450"/>
      <c r="C614" s="450"/>
      <c r="D614" s="7"/>
      <c r="E614" s="7"/>
      <c r="F614" s="7"/>
      <c r="G614" s="7"/>
      <c r="H614" s="7"/>
      <c r="I614" s="7"/>
      <c r="J614" s="7"/>
      <c r="K614" s="1733"/>
      <c r="L614" s="7"/>
      <c r="M614" s="7"/>
      <c r="N614" s="7"/>
      <c r="O614" s="7"/>
      <c r="P614" s="7"/>
      <c r="Q614" s="7"/>
      <c r="R614" s="7"/>
      <c r="S614" s="95"/>
      <c r="T614" s="254"/>
      <c r="U614" s="254"/>
      <c r="V614" s="254"/>
      <c r="W614" s="254"/>
      <c r="X614" s="254"/>
      <c r="Y614" s="254"/>
      <c r="Z614" s="254"/>
      <c r="AA614" s="254"/>
      <c r="AB614" s="254"/>
      <c r="AC614" s="254"/>
      <c r="AD614" s="254"/>
      <c r="AE614" s="254"/>
      <c r="AF614" s="254"/>
      <c r="AG614" s="254"/>
      <c r="AH614" s="7"/>
      <c r="AI614" s="7"/>
      <c r="AJ614" s="7"/>
      <c r="AK614" s="7"/>
      <c r="AL614" s="7"/>
      <c r="AM614" s="7"/>
      <c r="AN614" s="7"/>
      <c r="AO614" s="7"/>
      <c r="AP614" s="7"/>
    </row>
    <row r="615">
      <c r="A615" s="7"/>
      <c r="B615" s="450"/>
      <c r="C615" s="450"/>
      <c r="D615" s="7"/>
      <c r="E615" s="7"/>
      <c r="F615" s="7"/>
      <c r="G615" s="7"/>
      <c r="H615" s="7"/>
      <c r="I615" s="7"/>
      <c r="J615" s="7"/>
      <c r="K615" s="1733"/>
      <c r="L615" s="7"/>
      <c r="M615" s="7"/>
      <c r="N615" s="7"/>
      <c r="O615" s="7"/>
      <c r="P615" s="7"/>
      <c r="Q615" s="7"/>
      <c r="R615" s="7"/>
      <c r="S615" s="95"/>
      <c r="T615" s="254"/>
      <c r="U615" s="254"/>
      <c r="V615" s="254"/>
      <c r="W615" s="254"/>
      <c r="X615" s="254"/>
      <c r="Y615" s="254"/>
      <c r="Z615" s="254"/>
      <c r="AA615" s="254"/>
      <c r="AB615" s="254"/>
      <c r="AC615" s="254"/>
      <c r="AD615" s="254"/>
      <c r="AE615" s="254"/>
      <c r="AF615" s="254"/>
      <c r="AG615" s="254"/>
      <c r="AH615" s="7"/>
      <c r="AI615" s="7"/>
      <c r="AJ615" s="7"/>
      <c r="AK615" s="7"/>
      <c r="AL615" s="7"/>
      <c r="AM615" s="7"/>
      <c r="AN615" s="7"/>
      <c r="AO615" s="7"/>
      <c r="AP615" s="7"/>
    </row>
    <row r="616">
      <c r="A616" s="7"/>
      <c r="B616" s="450"/>
      <c r="C616" s="450"/>
      <c r="D616" s="7"/>
      <c r="E616" s="7"/>
      <c r="F616" s="7"/>
      <c r="G616" s="7"/>
      <c r="H616" s="7"/>
      <c r="I616" s="7"/>
      <c r="J616" s="7"/>
      <c r="K616" s="1733"/>
      <c r="L616" s="7"/>
      <c r="M616" s="7"/>
      <c r="N616" s="7"/>
      <c r="O616" s="7"/>
      <c r="P616" s="7"/>
      <c r="Q616" s="7"/>
      <c r="R616" s="7"/>
      <c r="S616" s="95"/>
      <c r="T616" s="254"/>
      <c r="U616" s="254"/>
      <c r="V616" s="254"/>
      <c r="W616" s="254"/>
      <c r="X616" s="254"/>
      <c r="Y616" s="254"/>
      <c r="Z616" s="254"/>
      <c r="AA616" s="254"/>
      <c r="AB616" s="254"/>
      <c r="AC616" s="254"/>
      <c r="AD616" s="254"/>
      <c r="AE616" s="254"/>
      <c r="AF616" s="254"/>
      <c r="AG616" s="254"/>
      <c r="AH616" s="7"/>
      <c r="AI616" s="7"/>
      <c r="AJ616" s="7"/>
      <c r="AK616" s="7"/>
      <c r="AL616" s="7"/>
      <c r="AM616" s="7"/>
      <c r="AN616" s="7"/>
      <c r="AO616" s="7"/>
      <c r="AP616" s="7"/>
    </row>
    <row r="617">
      <c r="A617" s="7"/>
      <c r="B617" s="450"/>
      <c r="C617" s="450"/>
      <c r="D617" s="7"/>
      <c r="E617" s="7"/>
      <c r="F617" s="7"/>
      <c r="G617" s="7"/>
      <c r="H617" s="7"/>
      <c r="I617" s="7"/>
      <c r="J617" s="7"/>
      <c r="K617" s="1733"/>
      <c r="L617" s="7"/>
      <c r="M617" s="7"/>
      <c r="N617" s="7"/>
      <c r="O617" s="7"/>
      <c r="P617" s="7"/>
      <c r="Q617" s="7"/>
      <c r="R617" s="7"/>
      <c r="S617" s="95"/>
      <c r="T617" s="254"/>
      <c r="U617" s="254"/>
      <c r="V617" s="254"/>
      <c r="W617" s="254"/>
      <c r="X617" s="254"/>
      <c r="Y617" s="254"/>
      <c r="Z617" s="254"/>
      <c r="AA617" s="254"/>
      <c r="AB617" s="254"/>
      <c r="AC617" s="254"/>
      <c r="AD617" s="254"/>
      <c r="AE617" s="254"/>
      <c r="AF617" s="254"/>
      <c r="AG617" s="254"/>
      <c r="AH617" s="7"/>
      <c r="AI617" s="7"/>
      <c r="AJ617" s="7"/>
      <c r="AK617" s="7"/>
      <c r="AL617" s="7"/>
      <c r="AM617" s="7"/>
      <c r="AN617" s="7"/>
      <c r="AO617" s="7"/>
      <c r="AP617" s="7"/>
    </row>
    <row r="618">
      <c r="A618" s="7"/>
      <c r="B618" s="450"/>
      <c r="C618" s="450"/>
      <c r="D618" s="7"/>
      <c r="E618" s="7"/>
      <c r="F618" s="7"/>
      <c r="G618" s="7"/>
      <c r="H618" s="7"/>
      <c r="I618" s="7"/>
      <c r="J618" s="7"/>
      <c r="K618" s="1733"/>
      <c r="L618" s="7"/>
      <c r="M618" s="7"/>
      <c r="N618" s="7"/>
      <c r="O618" s="7"/>
      <c r="P618" s="7"/>
      <c r="Q618" s="7"/>
      <c r="R618" s="7"/>
      <c r="S618" s="95"/>
      <c r="T618" s="254"/>
      <c r="U618" s="254"/>
      <c r="V618" s="254"/>
      <c r="W618" s="254"/>
      <c r="X618" s="254"/>
      <c r="Y618" s="254"/>
      <c r="Z618" s="254"/>
      <c r="AA618" s="254"/>
      <c r="AB618" s="254"/>
      <c r="AC618" s="254"/>
      <c r="AD618" s="254"/>
      <c r="AE618" s="254"/>
      <c r="AF618" s="254"/>
      <c r="AG618" s="254"/>
      <c r="AH618" s="7"/>
      <c r="AI618" s="7"/>
      <c r="AJ618" s="7"/>
      <c r="AK618" s="7"/>
      <c r="AL618" s="7"/>
      <c r="AM618" s="7"/>
      <c r="AN618" s="7"/>
      <c r="AO618" s="7"/>
      <c r="AP618" s="7"/>
    </row>
    <row r="619">
      <c r="A619" s="7"/>
      <c r="B619" s="450"/>
      <c r="C619" s="450"/>
      <c r="D619" s="7"/>
      <c r="E619" s="7"/>
      <c r="F619" s="7"/>
      <c r="G619" s="7"/>
      <c r="H619" s="7"/>
      <c r="I619" s="7"/>
      <c r="J619" s="7"/>
      <c r="K619" s="1733"/>
      <c r="L619" s="7"/>
      <c r="M619" s="7"/>
      <c r="N619" s="7"/>
      <c r="O619" s="7"/>
      <c r="P619" s="7"/>
      <c r="Q619" s="7"/>
      <c r="R619" s="7"/>
      <c r="S619" s="95"/>
      <c r="T619" s="254"/>
      <c r="U619" s="254"/>
      <c r="V619" s="254"/>
      <c r="W619" s="254"/>
      <c r="X619" s="254"/>
      <c r="Y619" s="254"/>
      <c r="Z619" s="254"/>
      <c r="AA619" s="254"/>
      <c r="AB619" s="254"/>
      <c r="AC619" s="254"/>
      <c r="AD619" s="254"/>
      <c r="AE619" s="254"/>
      <c r="AF619" s="254"/>
      <c r="AG619" s="254"/>
      <c r="AH619" s="7"/>
      <c r="AI619" s="7"/>
      <c r="AJ619" s="7"/>
      <c r="AK619" s="7"/>
      <c r="AL619" s="7"/>
      <c r="AM619" s="7"/>
      <c r="AN619" s="7"/>
      <c r="AO619" s="7"/>
      <c r="AP619" s="7"/>
    </row>
    <row r="620">
      <c r="A620" s="7"/>
      <c r="B620" s="450"/>
      <c r="C620" s="450"/>
      <c r="D620" s="7"/>
      <c r="E620" s="7"/>
      <c r="F620" s="7"/>
      <c r="G620" s="7"/>
      <c r="H620" s="7"/>
      <c r="I620" s="7"/>
      <c r="J620" s="7"/>
      <c r="K620" s="1733"/>
      <c r="L620" s="7"/>
      <c r="M620" s="7"/>
      <c r="N620" s="7"/>
      <c r="O620" s="7"/>
      <c r="P620" s="7"/>
      <c r="Q620" s="7"/>
      <c r="R620" s="7"/>
      <c r="S620" s="95"/>
      <c r="T620" s="254"/>
      <c r="U620" s="254"/>
      <c r="V620" s="254"/>
      <c r="W620" s="254"/>
      <c r="X620" s="254"/>
      <c r="Y620" s="254"/>
      <c r="Z620" s="254"/>
      <c r="AA620" s="254"/>
      <c r="AB620" s="254"/>
      <c r="AC620" s="254"/>
      <c r="AD620" s="254"/>
      <c r="AE620" s="254"/>
      <c r="AF620" s="254"/>
      <c r="AG620" s="254"/>
      <c r="AH620" s="7"/>
      <c r="AI620" s="7"/>
      <c r="AJ620" s="7"/>
      <c r="AK620" s="7"/>
      <c r="AL620" s="7"/>
      <c r="AM620" s="7"/>
      <c r="AN620" s="7"/>
      <c r="AO620" s="7"/>
      <c r="AP620" s="7"/>
    </row>
    <row r="621">
      <c r="A621" s="7"/>
      <c r="B621" s="450"/>
      <c r="C621" s="450"/>
      <c r="D621" s="7"/>
      <c r="E621" s="7"/>
      <c r="F621" s="7"/>
      <c r="G621" s="7"/>
      <c r="H621" s="7"/>
      <c r="I621" s="7"/>
      <c r="J621" s="7"/>
      <c r="K621" s="1733"/>
      <c r="L621" s="7"/>
      <c r="M621" s="7"/>
      <c r="N621" s="7"/>
      <c r="O621" s="7"/>
      <c r="P621" s="7"/>
      <c r="Q621" s="7"/>
      <c r="R621" s="7"/>
      <c r="S621" s="95"/>
      <c r="T621" s="254"/>
      <c r="U621" s="254"/>
      <c r="V621" s="254"/>
      <c r="W621" s="254"/>
      <c r="X621" s="254"/>
      <c r="Y621" s="254"/>
      <c r="Z621" s="254"/>
      <c r="AA621" s="254"/>
      <c r="AB621" s="254"/>
      <c r="AC621" s="254"/>
      <c r="AD621" s="254"/>
      <c r="AE621" s="254"/>
      <c r="AF621" s="254"/>
      <c r="AG621" s="254"/>
      <c r="AH621" s="7"/>
      <c r="AI621" s="7"/>
      <c r="AJ621" s="7"/>
      <c r="AK621" s="7"/>
      <c r="AL621" s="7"/>
      <c r="AM621" s="7"/>
      <c r="AN621" s="7"/>
      <c r="AO621" s="7"/>
      <c r="AP621" s="7"/>
    </row>
    <row r="622">
      <c r="A622" s="7"/>
      <c r="B622" s="450"/>
      <c r="C622" s="450"/>
      <c r="D622" s="7"/>
      <c r="E622" s="7"/>
      <c r="F622" s="7"/>
      <c r="G622" s="7"/>
      <c r="H622" s="7"/>
      <c r="I622" s="7"/>
      <c r="J622" s="7"/>
      <c r="K622" s="1733"/>
      <c r="L622" s="7"/>
      <c r="M622" s="7"/>
      <c r="N622" s="7"/>
      <c r="O622" s="7"/>
      <c r="P622" s="7"/>
      <c r="Q622" s="7"/>
      <c r="R622" s="7"/>
      <c r="S622" s="95"/>
      <c r="T622" s="254"/>
      <c r="U622" s="254"/>
      <c r="V622" s="254"/>
      <c r="W622" s="254"/>
      <c r="X622" s="254"/>
      <c r="Y622" s="254"/>
      <c r="Z622" s="254"/>
      <c r="AA622" s="254"/>
      <c r="AB622" s="254"/>
      <c r="AC622" s="254"/>
      <c r="AD622" s="254"/>
      <c r="AE622" s="254"/>
      <c r="AF622" s="254"/>
      <c r="AG622" s="254"/>
      <c r="AH622" s="7"/>
      <c r="AI622" s="7"/>
      <c r="AJ622" s="7"/>
      <c r="AK622" s="7"/>
      <c r="AL622" s="7"/>
      <c r="AM622" s="7"/>
      <c r="AN622" s="7"/>
      <c r="AO622" s="7"/>
      <c r="AP622" s="7"/>
    </row>
    <row r="623">
      <c r="A623" s="7"/>
      <c r="B623" s="450"/>
      <c r="C623" s="450"/>
      <c r="D623" s="7"/>
      <c r="E623" s="7"/>
      <c r="F623" s="7"/>
      <c r="G623" s="7"/>
      <c r="H623" s="7"/>
      <c r="I623" s="7"/>
      <c r="J623" s="7"/>
      <c r="K623" s="1733"/>
      <c r="L623" s="7"/>
      <c r="M623" s="7"/>
      <c r="N623" s="7"/>
      <c r="O623" s="7"/>
      <c r="P623" s="7"/>
      <c r="Q623" s="7"/>
      <c r="R623" s="7"/>
      <c r="S623" s="95"/>
      <c r="T623" s="254"/>
      <c r="U623" s="254"/>
      <c r="V623" s="254"/>
      <c r="W623" s="254"/>
      <c r="X623" s="254"/>
      <c r="Y623" s="254"/>
      <c r="Z623" s="254"/>
      <c r="AA623" s="254"/>
      <c r="AB623" s="254"/>
      <c r="AC623" s="254"/>
      <c r="AD623" s="254"/>
      <c r="AE623" s="254"/>
      <c r="AF623" s="254"/>
      <c r="AG623" s="254"/>
      <c r="AH623" s="7"/>
      <c r="AI623" s="7"/>
      <c r="AJ623" s="7"/>
      <c r="AK623" s="7"/>
      <c r="AL623" s="7"/>
      <c r="AM623" s="7"/>
      <c r="AN623" s="7"/>
      <c r="AO623" s="7"/>
      <c r="AP623" s="7"/>
    </row>
    <row r="624">
      <c r="A624" s="7"/>
      <c r="B624" s="450"/>
      <c r="C624" s="450"/>
      <c r="D624" s="7"/>
      <c r="E624" s="7"/>
      <c r="F624" s="7"/>
      <c r="G624" s="7"/>
      <c r="H624" s="7"/>
      <c r="I624" s="7"/>
      <c r="J624" s="7"/>
      <c r="K624" s="1733"/>
      <c r="L624" s="7"/>
      <c r="M624" s="7"/>
      <c r="N624" s="7"/>
      <c r="O624" s="7"/>
      <c r="P624" s="7"/>
      <c r="Q624" s="7"/>
      <c r="R624" s="7"/>
      <c r="S624" s="95"/>
      <c r="T624" s="254"/>
      <c r="U624" s="254"/>
      <c r="V624" s="254"/>
      <c r="W624" s="254"/>
      <c r="X624" s="254"/>
      <c r="Y624" s="254"/>
      <c r="Z624" s="254"/>
      <c r="AA624" s="254"/>
      <c r="AB624" s="254"/>
      <c r="AC624" s="254"/>
      <c r="AD624" s="254"/>
      <c r="AE624" s="254"/>
      <c r="AF624" s="254"/>
      <c r="AG624" s="254"/>
      <c r="AH624" s="7"/>
      <c r="AI624" s="7"/>
      <c r="AJ624" s="7"/>
      <c r="AK624" s="7"/>
      <c r="AL624" s="7"/>
      <c r="AM624" s="7"/>
      <c r="AN624" s="7"/>
      <c r="AO624" s="7"/>
      <c r="AP624" s="7"/>
    </row>
    <row r="625">
      <c r="A625" s="7"/>
      <c r="B625" s="450"/>
      <c r="C625" s="450"/>
      <c r="D625" s="7"/>
      <c r="E625" s="7"/>
      <c r="F625" s="7"/>
      <c r="G625" s="7"/>
      <c r="H625" s="7"/>
      <c r="I625" s="7"/>
      <c r="J625" s="7"/>
      <c r="K625" s="1733"/>
      <c r="L625" s="7"/>
      <c r="M625" s="7"/>
      <c r="N625" s="7"/>
      <c r="O625" s="7"/>
      <c r="P625" s="7"/>
      <c r="Q625" s="7"/>
      <c r="R625" s="7"/>
      <c r="S625" s="95"/>
      <c r="T625" s="254"/>
      <c r="U625" s="254"/>
      <c r="V625" s="254"/>
      <c r="W625" s="254"/>
      <c r="X625" s="254"/>
      <c r="Y625" s="254"/>
      <c r="Z625" s="254"/>
      <c r="AA625" s="254"/>
      <c r="AB625" s="254"/>
      <c r="AC625" s="254"/>
      <c r="AD625" s="254"/>
      <c r="AE625" s="254"/>
      <c r="AF625" s="254"/>
      <c r="AG625" s="254"/>
      <c r="AH625" s="7"/>
      <c r="AI625" s="7"/>
      <c r="AJ625" s="7"/>
      <c r="AK625" s="7"/>
      <c r="AL625" s="7"/>
      <c r="AM625" s="7"/>
      <c r="AN625" s="7"/>
      <c r="AO625" s="7"/>
      <c r="AP625" s="7"/>
    </row>
    <row r="626">
      <c r="A626" s="7"/>
      <c r="B626" s="450"/>
      <c r="C626" s="450"/>
      <c r="D626" s="7"/>
      <c r="E626" s="7"/>
      <c r="F626" s="7"/>
      <c r="G626" s="7"/>
      <c r="H626" s="7"/>
      <c r="I626" s="7"/>
      <c r="J626" s="7"/>
      <c r="K626" s="1733"/>
      <c r="L626" s="7"/>
      <c r="M626" s="7"/>
      <c r="N626" s="7"/>
      <c r="O626" s="7"/>
      <c r="P626" s="7"/>
      <c r="Q626" s="7"/>
      <c r="R626" s="7"/>
      <c r="S626" s="95"/>
      <c r="T626" s="254"/>
      <c r="U626" s="254"/>
      <c r="V626" s="254"/>
      <c r="W626" s="254"/>
      <c r="X626" s="254"/>
      <c r="Y626" s="254"/>
      <c r="Z626" s="254"/>
      <c r="AA626" s="254"/>
      <c r="AB626" s="254"/>
      <c r="AC626" s="254"/>
      <c r="AD626" s="254"/>
      <c r="AE626" s="254"/>
      <c r="AF626" s="254"/>
      <c r="AG626" s="254"/>
      <c r="AH626" s="7"/>
      <c r="AI626" s="7"/>
      <c r="AJ626" s="7"/>
      <c r="AK626" s="7"/>
      <c r="AL626" s="7"/>
      <c r="AM626" s="7"/>
      <c r="AN626" s="7"/>
      <c r="AO626" s="7"/>
      <c r="AP626" s="7"/>
    </row>
    <row r="627">
      <c r="A627" s="7"/>
      <c r="B627" s="450"/>
      <c r="C627" s="450"/>
      <c r="D627" s="7"/>
      <c r="E627" s="7"/>
      <c r="F627" s="7"/>
      <c r="G627" s="7"/>
      <c r="H627" s="7"/>
      <c r="I627" s="7"/>
      <c r="J627" s="7"/>
      <c r="K627" s="1733"/>
      <c r="L627" s="7"/>
      <c r="M627" s="7"/>
      <c r="N627" s="7"/>
      <c r="O627" s="7"/>
      <c r="P627" s="7"/>
      <c r="Q627" s="7"/>
      <c r="R627" s="7"/>
      <c r="S627" s="95"/>
      <c r="T627" s="254"/>
      <c r="U627" s="254"/>
      <c r="V627" s="254"/>
      <c r="W627" s="254"/>
      <c r="X627" s="254"/>
      <c r="Y627" s="254"/>
      <c r="Z627" s="254"/>
      <c r="AA627" s="254"/>
      <c r="AB627" s="254"/>
      <c r="AC627" s="254"/>
      <c r="AD627" s="254"/>
      <c r="AE627" s="254"/>
      <c r="AF627" s="254"/>
      <c r="AG627" s="254"/>
      <c r="AH627" s="7"/>
      <c r="AI627" s="7"/>
      <c r="AJ627" s="7"/>
      <c r="AK627" s="7"/>
      <c r="AL627" s="7"/>
      <c r="AM627" s="7"/>
      <c r="AN627" s="7"/>
      <c r="AO627" s="7"/>
      <c r="AP627" s="7"/>
    </row>
    <row r="628">
      <c r="A628" s="7"/>
      <c r="B628" s="450"/>
      <c r="C628" s="450"/>
      <c r="D628" s="7"/>
      <c r="E628" s="7"/>
      <c r="F628" s="7"/>
      <c r="G628" s="7"/>
      <c r="H628" s="7"/>
      <c r="I628" s="7"/>
      <c r="J628" s="7"/>
      <c r="K628" s="1733"/>
      <c r="L628" s="7"/>
      <c r="M628" s="7"/>
      <c r="N628" s="7"/>
      <c r="O628" s="7"/>
      <c r="P628" s="7"/>
      <c r="Q628" s="7"/>
      <c r="R628" s="7"/>
      <c r="S628" s="95"/>
      <c r="T628" s="254"/>
      <c r="U628" s="254"/>
      <c r="V628" s="254"/>
      <c r="W628" s="254"/>
      <c r="X628" s="254"/>
      <c r="Y628" s="254"/>
      <c r="Z628" s="254"/>
      <c r="AA628" s="254"/>
      <c r="AB628" s="254"/>
      <c r="AC628" s="254"/>
      <c r="AD628" s="254"/>
      <c r="AE628" s="254"/>
      <c r="AF628" s="254"/>
      <c r="AG628" s="254"/>
      <c r="AH628" s="7"/>
      <c r="AI628" s="7"/>
      <c r="AJ628" s="7"/>
      <c r="AK628" s="7"/>
      <c r="AL628" s="7"/>
      <c r="AM628" s="7"/>
      <c r="AN628" s="7"/>
      <c r="AO628" s="7"/>
      <c r="AP628" s="7"/>
    </row>
    <row r="629">
      <c r="A629" s="7"/>
      <c r="B629" s="450"/>
      <c r="C629" s="450"/>
      <c r="D629" s="7"/>
      <c r="E629" s="7"/>
      <c r="F629" s="7"/>
      <c r="G629" s="7"/>
      <c r="H629" s="7"/>
      <c r="I629" s="7"/>
      <c r="J629" s="7"/>
      <c r="K629" s="1733"/>
      <c r="L629" s="7"/>
      <c r="M629" s="7"/>
      <c r="N629" s="7"/>
      <c r="O629" s="7"/>
      <c r="P629" s="7"/>
      <c r="Q629" s="7"/>
      <c r="R629" s="7"/>
      <c r="S629" s="95"/>
      <c r="T629" s="254"/>
      <c r="U629" s="254"/>
      <c r="V629" s="254"/>
      <c r="W629" s="254"/>
      <c r="X629" s="254"/>
      <c r="Y629" s="254"/>
      <c r="Z629" s="254"/>
      <c r="AA629" s="254"/>
      <c r="AB629" s="254"/>
      <c r="AC629" s="254"/>
      <c r="AD629" s="254"/>
      <c r="AE629" s="254"/>
      <c r="AF629" s="254"/>
      <c r="AG629" s="254"/>
      <c r="AH629" s="7"/>
      <c r="AI629" s="7"/>
      <c r="AJ629" s="7"/>
      <c r="AK629" s="7"/>
      <c r="AL629" s="7"/>
      <c r="AM629" s="7"/>
      <c r="AN629" s="7"/>
      <c r="AO629" s="7"/>
      <c r="AP629" s="7"/>
    </row>
    <row r="630">
      <c r="A630" s="7"/>
      <c r="B630" s="450"/>
      <c r="C630" s="450"/>
      <c r="D630" s="7"/>
      <c r="E630" s="7"/>
      <c r="F630" s="7"/>
      <c r="G630" s="7"/>
      <c r="H630" s="7"/>
      <c r="I630" s="7"/>
      <c r="J630" s="7"/>
      <c r="K630" s="1733"/>
      <c r="L630" s="7"/>
      <c r="M630" s="7"/>
      <c r="N630" s="7"/>
      <c r="O630" s="7"/>
      <c r="P630" s="7"/>
      <c r="Q630" s="7"/>
      <c r="R630" s="7"/>
      <c r="S630" s="95"/>
      <c r="T630" s="254"/>
      <c r="U630" s="254"/>
      <c r="V630" s="254"/>
      <c r="W630" s="254"/>
      <c r="X630" s="254"/>
      <c r="Y630" s="254"/>
      <c r="Z630" s="254"/>
      <c r="AA630" s="254"/>
      <c r="AB630" s="254"/>
      <c r="AC630" s="254"/>
      <c r="AD630" s="254"/>
      <c r="AE630" s="254"/>
      <c r="AF630" s="254"/>
      <c r="AG630" s="254"/>
      <c r="AH630" s="7"/>
      <c r="AI630" s="7"/>
      <c r="AJ630" s="7"/>
      <c r="AK630" s="7"/>
      <c r="AL630" s="7"/>
      <c r="AM630" s="7"/>
      <c r="AN630" s="7"/>
      <c r="AO630" s="7"/>
      <c r="AP630" s="7"/>
    </row>
    <row r="631">
      <c r="A631" s="7"/>
      <c r="B631" s="450"/>
      <c r="C631" s="450"/>
      <c r="D631" s="7"/>
      <c r="E631" s="7"/>
      <c r="F631" s="7"/>
      <c r="G631" s="7"/>
      <c r="H631" s="7"/>
      <c r="I631" s="7"/>
      <c r="J631" s="7"/>
      <c r="K631" s="1733"/>
      <c r="L631" s="7"/>
      <c r="M631" s="7"/>
      <c r="N631" s="7"/>
      <c r="O631" s="7"/>
      <c r="P631" s="7"/>
      <c r="Q631" s="7"/>
      <c r="R631" s="7"/>
      <c r="S631" s="95"/>
      <c r="T631" s="254"/>
      <c r="U631" s="254"/>
      <c r="V631" s="254"/>
      <c r="W631" s="254"/>
      <c r="X631" s="254"/>
      <c r="Y631" s="254"/>
      <c r="Z631" s="254"/>
      <c r="AA631" s="254"/>
      <c r="AB631" s="254"/>
      <c r="AC631" s="254"/>
      <c r="AD631" s="254"/>
      <c r="AE631" s="254"/>
      <c r="AF631" s="254"/>
      <c r="AG631" s="254"/>
      <c r="AH631" s="7"/>
      <c r="AI631" s="7"/>
      <c r="AJ631" s="7"/>
      <c r="AK631" s="7"/>
      <c r="AL631" s="7"/>
      <c r="AM631" s="7"/>
      <c r="AN631" s="7"/>
      <c r="AO631" s="7"/>
      <c r="AP631" s="7"/>
    </row>
    <row r="632">
      <c r="A632" s="7"/>
      <c r="B632" s="450"/>
      <c r="C632" s="450"/>
      <c r="D632" s="7"/>
      <c r="E632" s="7"/>
      <c r="F632" s="7"/>
      <c r="G632" s="7"/>
      <c r="H632" s="7"/>
      <c r="I632" s="7"/>
      <c r="J632" s="7"/>
      <c r="K632" s="1733"/>
      <c r="L632" s="7"/>
      <c r="M632" s="7"/>
      <c r="N632" s="7"/>
      <c r="O632" s="7"/>
      <c r="P632" s="7"/>
      <c r="Q632" s="7"/>
      <c r="R632" s="7"/>
      <c r="S632" s="95"/>
      <c r="T632" s="254"/>
      <c r="U632" s="254"/>
      <c r="V632" s="254"/>
      <c r="W632" s="254"/>
      <c r="X632" s="254"/>
      <c r="Y632" s="254"/>
      <c r="Z632" s="254"/>
      <c r="AA632" s="254"/>
      <c r="AB632" s="254"/>
      <c r="AC632" s="254"/>
      <c r="AD632" s="254"/>
      <c r="AE632" s="254"/>
      <c r="AF632" s="254"/>
      <c r="AG632" s="254"/>
      <c r="AH632" s="7"/>
      <c r="AI632" s="7"/>
      <c r="AJ632" s="7"/>
      <c r="AK632" s="7"/>
      <c r="AL632" s="7"/>
      <c r="AM632" s="7"/>
      <c r="AN632" s="7"/>
      <c r="AO632" s="7"/>
      <c r="AP632" s="7"/>
    </row>
    <row r="633">
      <c r="A633" s="7"/>
      <c r="B633" s="450"/>
      <c r="C633" s="450"/>
      <c r="D633" s="7"/>
      <c r="E633" s="7"/>
      <c r="F633" s="7"/>
      <c r="G633" s="7"/>
      <c r="H633" s="7"/>
      <c r="I633" s="7"/>
      <c r="J633" s="7"/>
      <c r="K633" s="1733"/>
      <c r="L633" s="7"/>
      <c r="M633" s="7"/>
      <c r="N633" s="7"/>
      <c r="O633" s="7"/>
      <c r="P633" s="7"/>
      <c r="Q633" s="7"/>
      <c r="R633" s="7"/>
      <c r="S633" s="95"/>
      <c r="T633" s="254"/>
      <c r="U633" s="254"/>
      <c r="V633" s="254"/>
      <c r="W633" s="254"/>
      <c r="X633" s="254"/>
      <c r="Y633" s="254"/>
      <c r="Z633" s="254"/>
      <c r="AA633" s="254"/>
      <c r="AB633" s="254"/>
      <c r="AC633" s="254"/>
      <c r="AD633" s="254"/>
      <c r="AE633" s="254"/>
      <c r="AF633" s="254"/>
      <c r="AG633" s="254"/>
      <c r="AH633" s="7"/>
      <c r="AI633" s="7"/>
      <c r="AJ633" s="7"/>
      <c r="AK633" s="7"/>
      <c r="AL633" s="7"/>
      <c r="AM633" s="7"/>
      <c r="AN633" s="7"/>
      <c r="AO633" s="7"/>
      <c r="AP633" s="7"/>
    </row>
    <row r="634">
      <c r="A634" s="7"/>
      <c r="B634" s="450"/>
      <c r="C634" s="450"/>
      <c r="D634" s="7"/>
      <c r="E634" s="7"/>
      <c r="F634" s="7"/>
      <c r="G634" s="7"/>
      <c r="H634" s="7"/>
      <c r="I634" s="7"/>
      <c r="J634" s="7"/>
      <c r="K634" s="1733"/>
      <c r="L634" s="7"/>
      <c r="M634" s="7"/>
      <c r="N634" s="7"/>
      <c r="O634" s="7"/>
      <c r="P634" s="7"/>
      <c r="Q634" s="7"/>
      <c r="R634" s="7"/>
      <c r="S634" s="95"/>
      <c r="T634" s="254"/>
      <c r="U634" s="254"/>
      <c r="V634" s="254"/>
      <c r="W634" s="254"/>
      <c r="X634" s="254"/>
      <c r="Y634" s="254"/>
      <c r="Z634" s="254"/>
      <c r="AA634" s="254"/>
      <c r="AB634" s="254"/>
      <c r="AC634" s="254"/>
      <c r="AD634" s="254"/>
      <c r="AE634" s="254"/>
      <c r="AF634" s="254"/>
      <c r="AG634" s="254"/>
      <c r="AH634" s="7"/>
      <c r="AI634" s="7"/>
      <c r="AJ634" s="7"/>
      <c r="AK634" s="7"/>
      <c r="AL634" s="7"/>
      <c r="AM634" s="7"/>
      <c r="AN634" s="7"/>
      <c r="AO634" s="7"/>
      <c r="AP634" s="7"/>
    </row>
    <row r="635">
      <c r="A635" s="7"/>
      <c r="B635" s="450"/>
      <c r="C635" s="450"/>
      <c r="D635" s="7"/>
      <c r="E635" s="7"/>
      <c r="F635" s="7"/>
      <c r="G635" s="7"/>
      <c r="H635" s="7"/>
      <c r="I635" s="7"/>
      <c r="J635" s="7"/>
      <c r="K635" s="1733"/>
      <c r="L635" s="7"/>
      <c r="M635" s="7"/>
      <c r="N635" s="7"/>
      <c r="O635" s="7"/>
      <c r="P635" s="7"/>
      <c r="Q635" s="7"/>
      <c r="R635" s="7"/>
      <c r="S635" s="95"/>
      <c r="T635" s="254"/>
      <c r="U635" s="254"/>
      <c r="V635" s="254"/>
      <c r="W635" s="254"/>
      <c r="X635" s="254"/>
      <c r="Y635" s="254"/>
      <c r="Z635" s="254"/>
      <c r="AA635" s="254"/>
      <c r="AB635" s="254"/>
      <c r="AC635" s="254"/>
      <c r="AD635" s="254"/>
      <c r="AE635" s="254"/>
      <c r="AF635" s="254"/>
      <c r="AG635" s="254"/>
      <c r="AH635" s="7"/>
      <c r="AI635" s="7"/>
      <c r="AJ635" s="7"/>
      <c r="AK635" s="7"/>
      <c r="AL635" s="7"/>
      <c r="AM635" s="7"/>
      <c r="AN635" s="7"/>
      <c r="AO635" s="7"/>
      <c r="AP635" s="7"/>
    </row>
    <row r="636">
      <c r="A636" s="7"/>
      <c r="B636" s="450"/>
      <c r="C636" s="450"/>
      <c r="D636" s="7"/>
      <c r="E636" s="7"/>
      <c r="F636" s="7"/>
      <c r="G636" s="7"/>
      <c r="H636" s="7"/>
      <c r="I636" s="7"/>
      <c r="J636" s="7"/>
      <c r="K636" s="1733"/>
      <c r="L636" s="7"/>
      <c r="M636" s="7"/>
      <c r="N636" s="7"/>
      <c r="O636" s="7"/>
      <c r="P636" s="7"/>
      <c r="Q636" s="7"/>
      <c r="R636" s="7"/>
      <c r="S636" s="95"/>
      <c r="T636" s="254"/>
      <c r="U636" s="254"/>
      <c r="V636" s="254"/>
      <c r="W636" s="254"/>
      <c r="X636" s="254"/>
      <c r="Y636" s="254"/>
      <c r="Z636" s="254"/>
      <c r="AA636" s="254"/>
      <c r="AB636" s="254"/>
      <c r="AC636" s="254"/>
      <c r="AD636" s="254"/>
      <c r="AE636" s="254"/>
      <c r="AF636" s="254"/>
      <c r="AG636" s="254"/>
      <c r="AH636" s="7"/>
      <c r="AI636" s="7"/>
      <c r="AJ636" s="7"/>
      <c r="AK636" s="7"/>
      <c r="AL636" s="7"/>
      <c r="AM636" s="7"/>
      <c r="AN636" s="7"/>
      <c r="AO636" s="7"/>
      <c r="AP636" s="7"/>
    </row>
    <row r="637">
      <c r="A637" s="7"/>
      <c r="B637" s="450"/>
      <c r="C637" s="450"/>
      <c r="D637" s="7"/>
      <c r="E637" s="7"/>
      <c r="F637" s="7"/>
      <c r="G637" s="7"/>
      <c r="H637" s="7"/>
      <c r="I637" s="7"/>
      <c r="J637" s="7"/>
      <c r="K637" s="1733"/>
      <c r="L637" s="7"/>
      <c r="M637" s="7"/>
      <c r="N637" s="7"/>
      <c r="O637" s="7"/>
      <c r="P637" s="7"/>
      <c r="Q637" s="7"/>
      <c r="R637" s="7"/>
      <c r="S637" s="95"/>
      <c r="T637" s="254"/>
      <c r="U637" s="254"/>
      <c r="V637" s="254"/>
      <c r="W637" s="254"/>
      <c r="X637" s="254"/>
      <c r="Y637" s="254"/>
      <c r="Z637" s="254"/>
      <c r="AA637" s="254"/>
      <c r="AB637" s="254"/>
      <c r="AC637" s="254"/>
      <c r="AD637" s="254"/>
      <c r="AE637" s="254"/>
      <c r="AF637" s="254"/>
      <c r="AG637" s="254"/>
      <c r="AH637" s="7"/>
      <c r="AI637" s="7"/>
      <c r="AJ637" s="7"/>
      <c r="AK637" s="7"/>
      <c r="AL637" s="7"/>
      <c r="AM637" s="7"/>
      <c r="AN637" s="7"/>
      <c r="AO637" s="7"/>
      <c r="AP637" s="7"/>
    </row>
    <row r="638">
      <c r="A638" s="7"/>
      <c r="B638" s="450"/>
      <c r="C638" s="450"/>
      <c r="D638" s="7"/>
      <c r="E638" s="7"/>
      <c r="F638" s="7"/>
      <c r="G638" s="7"/>
      <c r="H638" s="7"/>
      <c r="I638" s="7"/>
      <c r="J638" s="7"/>
      <c r="K638" s="1733"/>
      <c r="L638" s="7"/>
      <c r="M638" s="7"/>
      <c r="N638" s="7"/>
      <c r="O638" s="7"/>
      <c r="P638" s="7"/>
      <c r="Q638" s="7"/>
      <c r="R638" s="7"/>
      <c r="S638" s="95"/>
      <c r="T638" s="254"/>
      <c r="U638" s="254"/>
      <c r="V638" s="254"/>
      <c r="W638" s="254"/>
      <c r="X638" s="254"/>
      <c r="Y638" s="254"/>
      <c r="Z638" s="254"/>
      <c r="AA638" s="254"/>
      <c r="AB638" s="254"/>
      <c r="AC638" s="254"/>
      <c r="AD638" s="254"/>
      <c r="AE638" s="254"/>
      <c r="AF638" s="254"/>
      <c r="AG638" s="254"/>
      <c r="AH638" s="7"/>
      <c r="AI638" s="7"/>
      <c r="AJ638" s="7"/>
      <c r="AK638" s="7"/>
      <c r="AL638" s="7"/>
      <c r="AM638" s="7"/>
      <c r="AN638" s="7"/>
      <c r="AO638" s="7"/>
      <c r="AP638" s="7"/>
    </row>
    <row r="639">
      <c r="A639" s="7"/>
      <c r="B639" s="450"/>
      <c r="C639" s="450"/>
      <c r="D639" s="7"/>
      <c r="E639" s="7"/>
      <c r="F639" s="7"/>
      <c r="G639" s="7"/>
      <c r="H639" s="7"/>
      <c r="I639" s="7"/>
      <c r="J639" s="7"/>
      <c r="K639" s="1733"/>
      <c r="L639" s="7"/>
      <c r="M639" s="7"/>
      <c r="N639" s="7"/>
      <c r="O639" s="7"/>
      <c r="P639" s="7"/>
      <c r="Q639" s="7"/>
      <c r="R639" s="7"/>
      <c r="S639" s="95"/>
      <c r="T639" s="254"/>
      <c r="U639" s="254"/>
      <c r="V639" s="254"/>
      <c r="W639" s="254"/>
      <c r="X639" s="254"/>
      <c r="Y639" s="254"/>
      <c r="Z639" s="254"/>
      <c r="AA639" s="254"/>
      <c r="AB639" s="254"/>
      <c r="AC639" s="254"/>
      <c r="AD639" s="254"/>
      <c r="AE639" s="254"/>
      <c r="AF639" s="254"/>
      <c r="AG639" s="254"/>
      <c r="AH639" s="7"/>
      <c r="AI639" s="7"/>
      <c r="AJ639" s="7"/>
      <c r="AK639" s="7"/>
      <c r="AL639" s="7"/>
      <c r="AM639" s="7"/>
      <c r="AN639" s="7"/>
      <c r="AO639" s="7"/>
      <c r="AP639" s="7"/>
    </row>
    <row r="640">
      <c r="A640" s="7"/>
      <c r="B640" s="450"/>
      <c r="C640" s="450"/>
      <c r="D640" s="7"/>
      <c r="E640" s="7"/>
      <c r="F640" s="7"/>
      <c r="G640" s="7"/>
      <c r="H640" s="7"/>
      <c r="I640" s="7"/>
      <c r="J640" s="7"/>
      <c r="K640" s="1733"/>
      <c r="L640" s="7"/>
      <c r="M640" s="7"/>
      <c r="N640" s="7"/>
      <c r="O640" s="7"/>
      <c r="P640" s="7"/>
      <c r="Q640" s="7"/>
      <c r="R640" s="7"/>
      <c r="S640" s="95"/>
      <c r="T640" s="254"/>
      <c r="U640" s="254"/>
      <c r="V640" s="254"/>
      <c r="W640" s="254"/>
      <c r="X640" s="254"/>
      <c r="Y640" s="254"/>
      <c r="Z640" s="7"/>
      <c r="AA640" s="7"/>
      <c r="AB640" s="7"/>
      <c r="AC640" s="7"/>
      <c r="AD640" s="7"/>
      <c r="AE640" s="7"/>
      <c r="AF640" s="7"/>
      <c r="AG640" s="7"/>
      <c r="AH640" s="7"/>
      <c r="AI640" s="7"/>
      <c r="AJ640" s="7"/>
      <c r="AK640" s="7"/>
      <c r="AL640" s="7"/>
      <c r="AM640" s="7"/>
      <c r="AN640" s="7"/>
      <c r="AO640" s="7"/>
      <c r="AP640" s="7"/>
    </row>
    <row r="641">
      <c r="A641" s="7"/>
      <c r="B641" s="450"/>
      <c r="C641" s="450"/>
      <c r="D641" s="7"/>
      <c r="E641" s="7"/>
      <c r="F641" s="7"/>
      <c r="G641" s="7"/>
      <c r="H641" s="7"/>
      <c r="I641" s="7"/>
      <c r="J641" s="7"/>
      <c r="K641" s="1733"/>
      <c r="L641" s="7"/>
      <c r="M641" s="7"/>
      <c r="N641" s="7"/>
      <c r="O641" s="7"/>
      <c r="P641" s="7"/>
      <c r="Q641" s="7"/>
      <c r="R641" s="7"/>
      <c r="S641" s="95"/>
      <c r="T641" s="254"/>
      <c r="U641" s="254"/>
      <c r="V641" s="254"/>
      <c r="W641" s="254"/>
      <c r="X641" s="254"/>
      <c r="Y641" s="254"/>
      <c r="Z641" s="7"/>
      <c r="AA641" s="7"/>
      <c r="AB641" s="7"/>
      <c r="AC641" s="7"/>
      <c r="AD641" s="7"/>
      <c r="AE641" s="7"/>
      <c r="AF641" s="7"/>
      <c r="AG641" s="7"/>
      <c r="AH641" s="7"/>
      <c r="AI641" s="7"/>
      <c r="AJ641" s="7"/>
      <c r="AK641" s="7"/>
      <c r="AL641" s="7"/>
      <c r="AM641" s="7"/>
      <c r="AN641" s="7"/>
      <c r="AO641" s="7"/>
      <c r="AP641" s="7"/>
    </row>
    <row r="642">
      <c r="A642" s="7"/>
      <c r="B642" s="450"/>
      <c r="C642" s="450"/>
      <c r="D642" s="7"/>
      <c r="E642" s="7"/>
      <c r="F642" s="7"/>
      <c r="G642" s="7"/>
      <c r="H642" s="7"/>
      <c r="I642" s="7"/>
      <c r="J642" s="7"/>
      <c r="K642" s="1733"/>
      <c r="L642" s="7"/>
      <c r="M642" s="7"/>
      <c r="N642" s="7"/>
      <c r="O642" s="7"/>
      <c r="P642" s="7"/>
      <c r="Q642" s="7"/>
      <c r="R642" s="7"/>
      <c r="S642" s="95"/>
      <c r="T642" s="7"/>
      <c r="U642" s="7"/>
      <c r="V642" s="7"/>
      <c r="W642" s="7"/>
      <c r="X642" s="7"/>
      <c r="Y642" s="7"/>
      <c r="Z642" s="7"/>
      <c r="AA642" s="7"/>
      <c r="AB642" s="7"/>
      <c r="AC642" s="7"/>
      <c r="AD642" s="7"/>
      <c r="AE642" s="7"/>
      <c r="AF642" s="7"/>
      <c r="AG642" s="7"/>
      <c r="AH642" s="7"/>
      <c r="AI642" s="7"/>
      <c r="AJ642" s="7"/>
      <c r="AK642" s="7"/>
      <c r="AL642" s="7"/>
      <c r="AM642" s="7"/>
      <c r="AN642" s="7"/>
      <c r="AO642" s="7"/>
      <c r="AP642" s="7"/>
    </row>
    <row r="643">
      <c r="A643" s="7"/>
      <c r="B643" s="450"/>
      <c r="C643" s="450"/>
      <c r="D643" s="7"/>
      <c r="E643" s="7"/>
      <c r="F643" s="7"/>
      <c r="G643" s="7"/>
      <c r="H643" s="7"/>
      <c r="I643" s="7"/>
      <c r="J643" s="7"/>
      <c r="K643" s="1733"/>
      <c r="L643" s="7"/>
      <c r="M643" s="7"/>
      <c r="N643" s="7"/>
      <c r="O643" s="7"/>
      <c r="P643" s="7"/>
      <c r="Q643" s="7"/>
      <c r="R643" s="7"/>
      <c r="S643" s="95"/>
      <c r="T643" s="7"/>
      <c r="U643" s="7"/>
      <c r="V643" s="7"/>
      <c r="W643" s="7"/>
      <c r="X643" s="7"/>
      <c r="Y643" s="7"/>
      <c r="Z643" s="7"/>
      <c r="AA643" s="7"/>
      <c r="AB643" s="7"/>
      <c r="AC643" s="7"/>
      <c r="AD643" s="7"/>
      <c r="AE643" s="7"/>
      <c r="AF643" s="7"/>
      <c r="AG643" s="7"/>
      <c r="AH643" s="7"/>
      <c r="AI643" s="7"/>
      <c r="AJ643" s="7"/>
      <c r="AK643" s="7"/>
      <c r="AL643" s="7"/>
      <c r="AM643" s="7"/>
      <c r="AN643" s="7"/>
      <c r="AO643" s="7"/>
      <c r="AP643" s="7"/>
    </row>
    <row r="644">
      <c r="A644" s="7"/>
      <c r="B644" s="450"/>
      <c r="C644" s="450"/>
      <c r="D644" s="7"/>
      <c r="E644" s="7"/>
      <c r="F644" s="7"/>
      <c r="G644" s="7"/>
      <c r="H644" s="7"/>
      <c r="I644" s="7"/>
      <c r="J644" s="7"/>
      <c r="K644" s="1733"/>
      <c r="L644" s="7"/>
      <c r="M644" s="7"/>
      <c r="N644" s="7"/>
      <c r="O644" s="7"/>
      <c r="P644" s="7"/>
      <c r="Q644" s="7"/>
      <c r="R644" s="7"/>
      <c r="S644" s="95"/>
      <c r="T644" s="7"/>
      <c r="U644" s="7"/>
      <c r="V644" s="7"/>
      <c r="W644" s="7"/>
      <c r="X644" s="7"/>
      <c r="Y644" s="7"/>
      <c r="Z644" s="7"/>
      <c r="AA644" s="7"/>
      <c r="AB644" s="7"/>
      <c r="AC644" s="7"/>
      <c r="AD644" s="7"/>
      <c r="AE644" s="7"/>
      <c r="AF644" s="7"/>
      <c r="AG644" s="7"/>
      <c r="AH644" s="7"/>
      <c r="AI644" s="7"/>
      <c r="AJ644" s="7"/>
      <c r="AK644" s="7"/>
      <c r="AL644" s="7"/>
      <c r="AM644" s="7"/>
      <c r="AN644" s="7"/>
      <c r="AO644" s="7"/>
      <c r="AP644" s="7"/>
    </row>
    <row r="645">
      <c r="A645" s="7"/>
      <c r="B645" s="450"/>
      <c r="C645" s="450"/>
      <c r="D645" s="7"/>
      <c r="E645" s="7"/>
      <c r="F645" s="7"/>
      <c r="G645" s="7"/>
      <c r="H645" s="7"/>
      <c r="I645" s="7"/>
      <c r="J645" s="7"/>
      <c r="K645" s="1733"/>
      <c r="L645" s="7"/>
      <c r="M645" s="7"/>
      <c r="N645" s="7"/>
      <c r="O645" s="7"/>
      <c r="P645" s="7"/>
      <c r="Q645" s="7"/>
      <c r="R645" s="7"/>
      <c r="S645" s="95"/>
      <c r="T645" s="7"/>
      <c r="U645" s="7"/>
      <c r="V645" s="7"/>
      <c r="W645" s="7"/>
      <c r="X645" s="7"/>
      <c r="Y645" s="7"/>
      <c r="Z645" s="7"/>
      <c r="AA645" s="7"/>
      <c r="AB645" s="7"/>
      <c r="AC645" s="7"/>
      <c r="AD645" s="7"/>
      <c r="AE645" s="7"/>
      <c r="AF645" s="7"/>
      <c r="AG645" s="7"/>
      <c r="AH645" s="7"/>
      <c r="AI645" s="7"/>
      <c r="AJ645" s="7"/>
      <c r="AK645" s="7"/>
      <c r="AL645" s="7"/>
      <c r="AM645" s="7"/>
      <c r="AN645" s="7"/>
      <c r="AO645" s="7"/>
      <c r="AP645" s="7"/>
    </row>
    <row r="646">
      <c r="A646" s="7"/>
      <c r="B646" s="450"/>
      <c r="C646" s="450"/>
      <c r="D646" s="7"/>
      <c r="E646" s="7"/>
      <c r="F646" s="7"/>
      <c r="G646" s="7"/>
      <c r="H646" s="7"/>
      <c r="I646" s="7"/>
      <c r="J646" s="7"/>
      <c r="K646" s="1733"/>
      <c r="L646" s="7"/>
      <c r="M646" s="7"/>
      <c r="N646" s="7"/>
      <c r="O646" s="7"/>
      <c r="P646" s="7"/>
      <c r="Q646" s="7"/>
      <c r="R646" s="7"/>
      <c r="S646" s="95"/>
      <c r="T646" s="7"/>
      <c r="U646" s="7"/>
      <c r="V646" s="7"/>
      <c r="W646" s="7"/>
      <c r="X646" s="7"/>
      <c r="Y646" s="7"/>
      <c r="Z646" s="7"/>
      <c r="AA646" s="7"/>
      <c r="AB646" s="7"/>
      <c r="AC646" s="7"/>
      <c r="AD646" s="7"/>
      <c r="AE646" s="7"/>
      <c r="AF646" s="7"/>
      <c r="AG646" s="7"/>
      <c r="AH646" s="7"/>
      <c r="AI646" s="7"/>
      <c r="AJ646" s="7"/>
      <c r="AK646" s="7"/>
      <c r="AL646" s="7"/>
      <c r="AM646" s="7"/>
      <c r="AN646" s="7"/>
      <c r="AO646" s="7"/>
      <c r="AP646" s="7"/>
    </row>
    <row r="647">
      <c r="A647" s="7"/>
      <c r="B647" s="450"/>
      <c r="C647" s="450"/>
      <c r="D647" s="7"/>
      <c r="E647" s="7"/>
      <c r="F647" s="7"/>
      <c r="G647" s="7"/>
      <c r="H647" s="7"/>
      <c r="I647" s="7"/>
      <c r="J647" s="7"/>
      <c r="K647" s="1733"/>
      <c r="L647" s="7"/>
      <c r="M647" s="7"/>
      <c r="N647" s="7"/>
      <c r="O647" s="7"/>
      <c r="P647" s="7"/>
      <c r="Q647" s="7"/>
      <c r="R647" s="7"/>
      <c r="S647" s="95"/>
      <c r="T647" s="7"/>
      <c r="U647" s="7"/>
      <c r="V647" s="7"/>
      <c r="W647" s="7"/>
      <c r="X647" s="7"/>
      <c r="Y647" s="7"/>
      <c r="Z647" s="7"/>
      <c r="AA647" s="7"/>
      <c r="AB647" s="7"/>
      <c r="AC647" s="7"/>
      <c r="AD647" s="7"/>
      <c r="AE647" s="7"/>
      <c r="AF647" s="7"/>
      <c r="AG647" s="7"/>
      <c r="AH647" s="7"/>
      <c r="AI647" s="7"/>
      <c r="AJ647" s="7"/>
      <c r="AK647" s="7"/>
      <c r="AL647" s="7"/>
      <c r="AM647" s="7"/>
      <c r="AN647" s="7"/>
      <c r="AO647" s="7"/>
      <c r="AP647" s="7"/>
    </row>
    <row r="648">
      <c r="A648" s="7"/>
      <c r="B648" s="450"/>
      <c r="C648" s="450"/>
      <c r="D648" s="7"/>
      <c r="E648" s="7"/>
      <c r="F648" s="7"/>
      <c r="G648" s="7"/>
      <c r="H648" s="7"/>
      <c r="I648" s="7"/>
      <c r="J648" s="7"/>
      <c r="K648" s="1733"/>
      <c r="L648" s="7"/>
      <c r="M648" s="7"/>
      <c r="N648" s="7"/>
      <c r="O648" s="7"/>
      <c r="P648" s="7"/>
      <c r="Q648" s="7"/>
      <c r="R648" s="7"/>
      <c r="S648" s="95"/>
      <c r="T648" s="7"/>
      <c r="U648" s="7"/>
      <c r="V648" s="7"/>
      <c r="W648" s="7"/>
      <c r="X648" s="7"/>
      <c r="Y648" s="7"/>
      <c r="Z648" s="7"/>
      <c r="AA648" s="7"/>
      <c r="AB648" s="7"/>
      <c r="AC648" s="7"/>
      <c r="AD648" s="7"/>
      <c r="AE648" s="7"/>
      <c r="AF648" s="7"/>
      <c r="AG648" s="7"/>
      <c r="AH648" s="7"/>
      <c r="AI648" s="7"/>
      <c r="AJ648" s="7"/>
      <c r="AK648" s="7"/>
      <c r="AL648" s="7"/>
      <c r="AM648" s="7"/>
      <c r="AN648" s="7"/>
      <c r="AO648" s="7"/>
      <c r="AP648" s="7"/>
    </row>
    <row r="649">
      <c r="A649" s="7"/>
      <c r="B649" s="450"/>
      <c r="C649" s="450"/>
      <c r="D649" s="7"/>
      <c r="E649" s="7"/>
      <c r="F649" s="7"/>
      <c r="G649" s="7"/>
      <c r="H649" s="7"/>
      <c r="I649" s="7"/>
      <c r="J649" s="7"/>
      <c r="K649" s="1733"/>
      <c r="L649" s="7"/>
      <c r="M649" s="7"/>
      <c r="N649" s="7"/>
      <c r="O649" s="7"/>
      <c r="P649" s="7"/>
      <c r="Q649" s="7"/>
      <c r="R649" s="7"/>
      <c r="S649" s="95"/>
      <c r="T649" s="7"/>
      <c r="U649" s="7"/>
      <c r="V649" s="7"/>
      <c r="W649" s="7"/>
      <c r="X649" s="7"/>
      <c r="Y649" s="7"/>
      <c r="Z649" s="7"/>
      <c r="AA649" s="7"/>
      <c r="AB649" s="7"/>
      <c r="AC649" s="7"/>
      <c r="AD649" s="7"/>
      <c r="AE649" s="7"/>
      <c r="AF649" s="7"/>
      <c r="AG649" s="7"/>
      <c r="AH649" s="7"/>
      <c r="AI649" s="7"/>
      <c r="AJ649" s="7"/>
      <c r="AK649" s="7"/>
      <c r="AL649" s="7"/>
      <c r="AM649" s="7"/>
      <c r="AN649" s="7"/>
      <c r="AO649" s="7"/>
      <c r="AP649" s="7"/>
    </row>
    <row r="650">
      <c r="A650" s="7"/>
      <c r="B650" s="450"/>
      <c r="C650" s="450"/>
      <c r="D650" s="7"/>
      <c r="E650" s="7"/>
      <c r="F650" s="7"/>
      <c r="G650" s="7"/>
      <c r="H650" s="7"/>
      <c r="I650" s="7"/>
      <c r="J650" s="7"/>
      <c r="K650" s="1733"/>
      <c r="L650" s="7"/>
      <c r="M650" s="7"/>
      <c r="N650" s="7"/>
      <c r="O650" s="7"/>
      <c r="P650" s="7"/>
      <c r="Q650" s="7"/>
      <c r="R650" s="7"/>
      <c r="S650" s="95"/>
      <c r="T650" s="7"/>
      <c r="U650" s="7"/>
      <c r="V650" s="7"/>
      <c r="W650" s="7"/>
      <c r="X650" s="7"/>
      <c r="Y650" s="7"/>
      <c r="Z650" s="7"/>
      <c r="AA650" s="7"/>
      <c r="AB650" s="7"/>
      <c r="AC650" s="7"/>
      <c r="AD650" s="7"/>
      <c r="AE650" s="7"/>
      <c r="AF650" s="7"/>
      <c r="AG650" s="7"/>
      <c r="AH650" s="7"/>
      <c r="AI650" s="7"/>
      <c r="AJ650" s="7"/>
      <c r="AK650" s="7"/>
      <c r="AL650" s="7"/>
      <c r="AM650" s="7"/>
      <c r="AN650" s="7"/>
      <c r="AO650" s="7"/>
      <c r="AP650" s="7"/>
    </row>
    <row r="651">
      <c r="A651" s="7"/>
      <c r="B651" s="450"/>
      <c r="C651" s="450"/>
      <c r="D651" s="7"/>
      <c r="E651" s="7"/>
      <c r="F651" s="7"/>
      <c r="G651" s="7"/>
      <c r="H651" s="7"/>
      <c r="I651" s="7"/>
      <c r="J651" s="7"/>
      <c r="K651" s="1733"/>
      <c r="L651" s="7"/>
      <c r="M651" s="7"/>
      <c r="N651" s="7"/>
      <c r="O651" s="7"/>
      <c r="P651" s="7"/>
      <c r="Q651" s="7"/>
      <c r="R651" s="7"/>
      <c r="S651" s="95"/>
      <c r="T651" s="7"/>
      <c r="U651" s="7"/>
      <c r="V651" s="7"/>
      <c r="W651" s="7"/>
      <c r="X651" s="7"/>
      <c r="Y651" s="7"/>
      <c r="Z651" s="7"/>
      <c r="AA651" s="7"/>
      <c r="AB651" s="7"/>
      <c r="AC651" s="7"/>
      <c r="AD651" s="7"/>
      <c r="AE651" s="7"/>
      <c r="AF651" s="7"/>
      <c r="AG651" s="7"/>
      <c r="AH651" s="7"/>
      <c r="AI651" s="7"/>
      <c r="AJ651" s="7"/>
      <c r="AK651" s="7"/>
      <c r="AL651" s="7"/>
      <c r="AM651" s="7"/>
      <c r="AN651" s="7"/>
      <c r="AO651" s="7"/>
      <c r="AP651" s="7"/>
    </row>
    <row r="652">
      <c r="A652" s="7"/>
      <c r="B652" s="450"/>
      <c r="C652" s="450"/>
      <c r="D652" s="7"/>
      <c r="E652" s="7"/>
      <c r="F652" s="7"/>
      <c r="G652" s="7"/>
      <c r="H652" s="7"/>
      <c r="I652" s="7"/>
      <c r="J652" s="7"/>
      <c r="K652" s="1733"/>
      <c r="L652" s="7"/>
      <c r="M652" s="7"/>
      <c r="N652" s="7"/>
      <c r="O652" s="7"/>
      <c r="P652" s="7"/>
      <c r="Q652" s="7"/>
      <c r="R652" s="7"/>
      <c r="S652" s="95"/>
      <c r="T652" s="7"/>
      <c r="U652" s="7"/>
      <c r="V652" s="7"/>
      <c r="W652" s="7"/>
      <c r="X652" s="7"/>
      <c r="Y652" s="7"/>
      <c r="Z652" s="7"/>
      <c r="AA652" s="7"/>
      <c r="AB652" s="7"/>
      <c r="AC652" s="7"/>
      <c r="AD652" s="7"/>
      <c r="AE652" s="7"/>
      <c r="AF652" s="7"/>
      <c r="AG652" s="7"/>
      <c r="AH652" s="7"/>
      <c r="AI652" s="7"/>
      <c r="AJ652" s="7"/>
      <c r="AK652" s="7"/>
      <c r="AL652" s="7"/>
      <c r="AM652" s="7"/>
      <c r="AN652" s="7"/>
      <c r="AO652" s="7"/>
      <c r="AP652" s="7"/>
    </row>
    <row r="653">
      <c r="A653" s="7"/>
      <c r="B653" s="450"/>
      <c r="C653" s="450"/>
      <c r="D653" s="7"/>
      <c r="E653" s="7"/>
      <c r="F653" s="7"/>
      <c r="G653" s="7"/>
      <c r="H653" s="7"/>
      <c r="I653" s="7"/>
      <c r="J653" s="7"/>
      <c r="K653" s="1733"/>
      <c r="L653" s="7"/>
      <c r="M653" s="7"/>
      <c r="N653" s="7"/>
      <c r="O653" s="7"/>
      <c r="P653" s="7"/>
      <c r="Q653" s="7"/>
      <c r="R653" s="7"/>
      <c r="S653" s="95"/>
      <c r="T653" s="7"/>
      <c r="U653" s="7"/>
      <c r="V653" s="7"/>
      <c r="W653" s="7"/>
      <c r="X653" s="7"/>
      <c r="Y653" s="7"/>
      <c r="Z653" s="7"/>
      <c r="AA653" s="7"/>
      <c r="AB653" s="7"/>
      <c r="AC653" s="7"/>
      <c r="AD653" s="7"/>
      <c r="AE653" s="7"/>
      <c r="AF653" s="7"/>
      <c r="AG653" s="7"/>
      <c r="AH653" s="7"/>
      <c r="AI653" s="7"/>
      <c r="AJ653" s="7"/>
      <c r="AK653" s="7"/>
      <c r="AL653" s="7"/>
      <c r="AM653" s="7"/>
      <c r="AN653" s="7"/>
      <c r="AO653" s="7"/>
      <c r="AP653" s="7"/>
    </row>
    <row r="654">
      <c r="A654" s="7"/>
      <c r="B654" s="450"/>
      <c r="C654" s="450"/>
      <c r="D654" s="7"/>
      <c r="E654" s="7"/>
      <c r="F654" s="7"/>
      <c r="G654" s="7"/>
      <c r="H654" s="7"/>
      <c r="I654" s="7"/>
      <c r="J654" s="7"/>
      <c r="K654" s="1733"/>
      <c r="L654" s="7"/>
      <c r="M654" s="7"/>
      <c r="N654" s="7"/>
      <c r="O654" s="7"/>
      <c r="P654" s="7"/>
      <c r="Q654" s="7"/>
      <c r="R654" s="7"/>
      <c r="S654" s="95"/>
      <c r="T654" s="7"/>
      <c r="U654" s="7"/>
      <c r="V654" s="7"/>
      <c r="W654" s="7"/>
      <c r="X654" s="7"/>
      <c r="Y654" s="7"/>
      <c r="Z654" s="7"/>
      <c r="AA654" s="7"/>
      <c r="AB654" s="7"/>
      <c r="AC654" s="7"/>
      <c r="AD654" s="7"/>
      <c r="AE654" s="7"/>
      <c r="AF654" s="7"/>
      <c r="AG654" s="7"/>
      <c r="AH654" s="7"/>
      <c r="AI654" s="7"/>
      <c r="AJ654" s="7"/>
      <c r="AK654" s="7"/>
      <c r="AL654" s="7"/>
      <c r="AM654" s="7"/>
      <c r="AN654" s="7"/>
      <c r="AO654" s="7"/>
      <c r="AP654" s="7"/>
    </row>
    <row r="655">
      <c r="A655" s="7"/>
      <c r="B655" s="450"/>
      <c r="C655" s="450"/>
      <c r="D655" s="7"/>
      <c r="E655" s="7"/>
      <c r="F655" s="7"/>
      <c r="G655" s="7"/>
      <c r="H655" s="7"/>
      <c r="I655" s="7"/>
      <c r="J655" s="7"/>
      <c r="K655" s="1733"/>
      <c r="L655" s="7"/>
      <c r="M655" s="7"/>
      <c r="N655" s="7"/>
      <c r="O655" s="7"/>
      <c r="P655" s="7"/>
      <c r="Q655" s="7"/>
      <c r="R655" s="7"/>
      <c r="S655" s="95"/>
      <c r="T655" s="7"/>
      <c r="U655" s="7"/>
      <c r="V655" s="7"/>
      <c r="W655" s="7"/>
      <c r="X655" s="7"/>
      <c r="Y655" s="7"/>
      <c r="Z655" s="7"/>
      <c r="AA655" s="7"/>
      <c r="AB655" s="7"/>
      <c r="AC655" s="7"/>
      <c r="AD655" s="7"/>
      <c r="AE655" s="7"/>
      <c r="AF655" s="7"/>
      <c r="AG655" s="7"/>
      <c r="AH655" s="7"/>
      <c r="AI655" s="7"/>
      <c r="AJ655" s="7"/>
      <c r="AK655" s="7"/>
      <c r="AL655" s="7"/>
      <c r="AM655" s="7"/>
      <c r="AN655" s="7"/>
      <c r="AO655" s="7"/>
      <c r="AP655" s="7"/>
    </row>
    <row r="656">
      <c r="A656" s="7"/>
      <c r="B656" s="450"/>
      <c r="C656" s="450"/>
      <c r="D656" s="7"/>
      <c r="E656" s="7"/>
      <c r="F656" s="7"/>
      <c r="G656" s="7"/>
      <c r="H656" s="7"/>
      <c r="I656" s="7"/>
      <c r="J656" s="7"/>
      <c r="K656" s="1733"/>
      <c r="L656" s="7"/>
      <c r="M656" s="7"/>
      <c r="N656" s="7"/>
      <c r="O656" s="7"/>
      <c r="P656" s="7"/>
      <c r="Q656" s="7"/>
      <c r="R656" s="7"/>
      <c r="S656" s="95"/>
      <c r="T656" s="7"/>
      <c r="U656" s="7"/>
      <c r="V656" s="7"/>
      <c r="W656" s="7"/>
      <c r="X656" s="7"/>
      <c r="Y656" s="7"/>
      <c r="Z656" s="7"/>
      <c r="AA656" s="7"/>
      <c r="AB656" s="7"/>
      <c r="AC656" s="7"/>
      <c r="AD656" s="7"/>
      <c r="AE656" s="7"/>
      <c r="AF656" s="7"/>
      <c r="AG656" s="7"/>
      <c r="AH656" s="7"/>
      <c r="AI656" s="7"/>
      <c r="AJ656" s="7"/>
      <c r="AK656" s="7"/>
      <c r="AL656" s="7"/>
      <c r="AM656" s="7"/>
      <c r="AN656" s="7"/>
      <c r="AO656" s="7"/>
      <c r="AP656" s="7"/>
    </row>
    <row r="657">
      <c r="A657" s="7"/>
      <c r="B657" s="450"/>
      <c r="C657" s="450"/>
      <c r="D657" s="7"/>
      <c r="E657" s="7"/>
      <c r="F657" s="7"/>
      <c r="G657" s="7"/>
      <c r="H657" s="7"/>
      <c r="I657" s="7"/>
      <c r="J657" s="7"/>
      <c r="K657" s="1733"/>
      <c r="L657" s="7"/>
      <c r="M657" s="7"/>
      <c r="N657" s="7"/>
      <c r="O657" s="7"/>
      <c r="P657" s="7"/>
      <c r="Q657" s="7"/>
      <c r="R657" s="7"/>
      <c r="S657" s="95"/>
      <c r="T657" s="7"/>
      <c r="U657" s="7"/>
      <c r="V657" s="7"/>
      <c r="W657" s="7"/>
      <c r="X657" s="7"/>
      <c r="Y657" s="7"/>
      <c r="Z657" s="7"/>
      <c r="AA657" s="7"/>
      <c r="AB657" s="7"/>
      <c r="AC657" s="7"/>
      <c r="AD657" s="7"/>
      <c r="AE657" s="7"/>
      <c r="AF657" s="7"/>
      <c r="AG657" s="7"/>
      <c r="AH657" s="7"/>
      <c r="AI657" s="7"/>
      <c r="AJ657" s="7"/>
      <c r="AK657" s="7"/>
      <c r="AL657" s="7"/>
      <c r="AM657" s="7"/>
      <c r="AN657" s="7"/>
      <c r="AO657" s="7"/>
      <c r="AP657" s="7"/>
    </row>
    <row r="658">
      <c r="A658" s="7"/>
      <c r="B658" s="450"/>
      <c r="C658" s="450"/>
      <c r="D658" s="7"/>
      <c r="E658" s="7"/>
      <c r="F658" s="7"/>
      <c r="G658" s="7"/>
      <c r="H658" s="7"/>
      <c r="I658" s="7"/>
      <c r="J658" s="7"/>
      <c r="K658" s="1733"/>
      <c r="L658" s="7"/>
      <c r="M658" s="7"/>
      <c r="N658" s="7"/>
      <c r="O658" s="7"/>
      <c r="P658" s="7"/>
      <c r="Q658" s="7"/>
      <c r="R658" s="7"/>
      <c r="S658" s="95"/>
      <c r="T658" s="7"/>
      <c r="U658" s="7"/>
      <c r="V658" s="7"/>
      <c r="W658" s="7"/>
      <c r="X658" s="7"/>
      <c r="Y658" s="7"/>
      <c r="Z658" s="7"/>
      <c r="AA658" s="7"/>
      <c r="AB658" s="7"/>
      <c r="AC658" s="7"/>
      <c r="AD658" s="7"/>
      <c r="AE658" s="7"/>
      <c r="AF658" s="7"/>
      <c r="AG658" s="7"/>
      <c r="AH658" s="7"/>
      <c r="AI658" s="7"/>
      <c r="AJ658" s="7"/>
      <c r="AK658" s="7"/>
      <c r="AL658" s="7"/>
      <c r="AM658" s="7"/>
      <c r="AN658" s="7"/>
      <c r="AO658" s="7"/>
      <c r="AP658" s="7"/>
    </row>
    <row r="659">
      <c r="A659" s="7"/>
      <c r="B659" s="450"/>
      <c r="C659" s="450"/>
      <c r="D659" s="7"/>
      <c r="E659" s="7"/>
      <c r="F659" s="7"/>
      <c r="G659" s="7"/>
      <c r="H659" s="7"/>
      <c r="I659" s="7"/>
      <c r="J659" s="7"/>
      <c r="K659" s="1733"/>
      <c r="L659" s="7"/>
      <c r="M659" s="7"/>
      <c r="N659" s="7"/>
      <c r="O659" s="7"/>
      <c r="P659" s="7"/>
      <c r="Q659" s="7"/>
      <c r="R659" s="7"/>
      <c r="S659" s="95"/>
      <c r="T659" s="7"/>
      <c r="U659" s="7"/>
      <c r="V659" s="7"/>
      <c r="W659" s="7"/>
      <c r="X659" s="7"/>
      <c r="Y659" s="7"/>
      <c r="Z659" s="7"/>
      <c r="AA659" s="7"/>
      <c r="AB659" s="7"/>
      <c r="AC659" s="7"/>
      <c r="AD659" s="7"/>
      <c r="AE659" s="7"/>
      <c r="AF659" s="7"/>
      <c r="AG659" s="7"/>
      <c r="AH659" s="7"/>
      <c r="AI659" s="7"/>
      <c r="AJ659" s="7"/>
      <c r="AK659" s="7"/>
      <c r="AL659" s="7"/>
      <c r="AM659" s="7"/>
      <c r="AN659" s="7"/>
      <c r="AO659" s="7"/>
      <c r="AP659" s="7"/>
    </row>
    <row r="660">
      <c r="A660" s="7"/>
      <c r="B660" s="450"/>
      <c r="C660" s="450"/>
      <c r="D660" s="7"/>
      <c r="E660" s="7"/>
      <c r="F660" s="7"/>
      <c r="G660" s="7"/>
      <c r="H660" s="7"/>
      <c r="I660" s="7"/>
      <c r="J660" s="7"/>
      <c r="K660" s="1733"/>
      <c r="L660" s="7"/>
      <c r="M660" s="7"/>
      <c r="N660" s="7"/>
      <c r="O660" s="7"/>
      <c r="P660" s="7"/>
      <c r="Q660" s="7"/>
      <c r="R660" s="7"/>
      <c r="S660" s="95"/>
      <c r="T660" s="7"/>
      <c r="U660" s="7"/>
      <c r="V660" s="7"/>
      <c r="W660" s="7"/>
      <c r="X660" s="7"/>
      <c r="Y660" s="7"/>
      <c r="Z660" s="7"/>
      <c r="AA660" s="7"/>
      <c r="AB660" s="7"/>
      <c r="AC660" s="7"/>
      <c r="AD660" s="7"/>
      <c r="AE660" s="7"/>
      <c r="AF660" s="7"/>
      <c r="AG660" s="7"/>
      <c r="AH660" s="7"/>
      <c r="AI660" s="7"/>
      <c r="AJ660" s="7"/>
      <c r="AK660" s="7"/>
      <c r="AL660" s="7"/>
      <c r="AM660" s="7"/>
      <c r="AN660" s="7"/>
      <c r="AO660" s="7"/>
      <c r="AP660" s="7"/>
    </row>
    <row r="661">
      <c r="A661" s="7"/>
      <c r="B661" s="450"/>
      <c r="C661" s="450"/>
      <c r="D661" s="7"/>
      <c r="E661" s="7"/>
      <c r="F661" s="7"/>
      <c r="G661" s="7"/>
      <c r="H661" s="7"/>
      <c r="I661" s="7"/>
      <c r="J661" s="7"/>
      <c r="K661" s="1733"/>
      <c r="L661" s="7"/>
      <c r="M661" s="7"/>
      <c r="N661" s="7"/>
      <c r="O661" s="7"/>
      <c r="P661" s="7"/>
      <c r="Q661" s="7"/>
      <c r="R661" s="7"/>
      <c r="S661" s="95"/>
      <c r="T661" s="7"/>
      <c r="U661" s="7"/>
      <c r="V661" s="7"/>
      <c r="W661" s="7"/>
      <c r="X661" s="7"/>
      <c r="Y661" s="7"/>
      <c r="Z661" s="7"/>
      <c r="AA661" s="7"/>
      <c r="AB661" s="7"/>
      <c r="AC661" s="7"/>
      <c r="AD661" s="7"/>
      <c r="AE661" s="7"/>
      <c r="AF661" s="7"/>
      <c r="AG661" s="7"/>
      <c r="AH661" s="7"/>
      <c r="AI661" s="7"/>
      <c r="AJ661" s="7"/>
      <c r="AK661" s="7"/>
      <c r="AL661" s="7"/>
      <c r="AM661" s="7"/>
      <c r="AN661" s="7"/>
      <c r="AO661" s="7"/>
      <c r="AP661" s="7"/>
    </row>
    <row r="662">
      <c r="A662" s="7"/>
      <c r="B662" s="450"/>
      <c r="C662" s="450"/>
      <c r="D662" s="7"/>
      <c r="E662" s="7"/>
      <c r="F662" s="7"/>
      <c r="G662" s="7"/>
      <c r="H662" s="7"/>
      <c r="I662" s="7"/>
      <c r="J662" s="7"/>
      <c r="K662" s="1733"/>
      <c r="L662" s="7"/>
      <c r="M662" s="7"/>
      <c r="N662" s="7"/>
      <c r="O662" s="7"/>
      <c r="P662" s="7"/>
      <c r="Q662" s="7"/>
      <c r="R662" s="7"/>
      <c r="S662" s="95"/>
      <c r="T662" s="7"/>
      <c r="U662" s="7"/>
      <c r="V662" s="7"/>
      <c r="W662" s="7"/>
      <c r="X662" s="7"/>
      <c r="Y662" s="7"/>
      <c r="Z662" s="7"/>
      <c r="AA662" s="7"/>
      <c r="AB662" s="7"/>
      <c r="AC662" s="7"/>
      <c r="AD662" s="7"/>
      <c r="AE662" s="7"/>
      <c r="AF662" s="7"/>
      <c r="AG662" s="7"/>
      <c r="AH662" s="7"/>
      <c r="AI662" s="7"/>
      <c r="AJ662" s="7"/>
      <c r="AK662" s="7"/>
      <c r="AL662" s="7"/>
      <c r="AM662" s="7"/>
      <c r="AN662" s="7"/>
      <c r="AO662" s="7"/>
      <c r="AP662" s="7"/>
    </row>
    <row r="663">
      <c r="A663" s="7"/>
      <c r="B663" s="450"/>
      <c r="C663" s="450"/>
      <c r="D663" s="7"/>
      <c r="E663" s="7"/>
      <c r="F663" s="7"/>
      <c r="G663" s="7"/>
      <c r="H663" s="7"/>
      <c r="I663" s="7"/>
      <c r="J663" s="7"/>
      <c r="K663" s="1733"/>
      <c r="L663" s="7"/>
      <c r="M663" s="7"/>
      <c r="N663" s="7"/>
      <c r="O663" s="7"/>
      <c r="P663" s="7"/>
      <c r="Q663" s="7"/>
      <c r="R663" s="7"/>
      <c r="S663" s="95"/>
      <c r="T663" s="7"/>
      <c r="U663" s="7"/>
      <c r="V663" s="7"/>
      <c r="W663" s="7"/>
      <c r="X663" s="7"/>
      <c r="Y663" s="7"/>
      <c r="Z663" s="7"/>
      <c r="AA663" s="7"/>
      <c r="AB663" s="7"/>
      <c r="AC663" s="7"/>
      <c r="AD663" s="7"/>
      <c r="AE663" s="7"/>
      <c r="AF663" s="7"/>
      <c r="AG663" s="7"/>
      <c r="AH663" s="7"/>
      <c r="AI663" s="7"/>
      <c r="AJ663" s="7"/>
      <c r="AK663" s="7"/>
      <c r="AL663" s="7"/>
      <c r="AM663" s="7"/>
      <c r="AN663" s="7"/>
      <c r="AO663" s="7"/>
      <c r="AP663" s="7"/>
    </row>
    <row r="664">
      <c r="A664" s="7"/>
      <c r="B664" s="450"/>
      <c r="C664" s="450"/>
      <c r="D664" s="7"/>
      <c r="E664" s="7"/>
      <c r="F664" s="7"/>
      <c r="G664" s="7"/>
      <c r="H664" s="7"/>
      <c r="I664" s="7"/>
      <c r="J664" s="7"/>
      <c r="K664" s="1733"/>
      <c r="L664" s="7"/>
      <c r="M664" s="7"/>
      <c r="N664" s="7"/>
      <c r="O664" s="7"/>
      <c r="P664" s="7"/>
      <c r="Q664" s="7"/>
      <c r="R664" s="7"/>
      <c r="S664" s="95"/>
      <c r="T664" s="7"/>
      <c r="U664" s="7"/>
      <c r="V664" s="7"/>
      <c r="W664" s="7"/>
      <c r="X664" s="7"/>
      <c r="Y664" s="7"/>
      <c r="Z664" s="7"/>
      <c r="AA664" s="7"/>
      <c r="AB664" s="7"/>
      <c r="AC664" s="7"/>
      <c r="AD664" s="7"/>
      <c r="AE664" s="7"/>
      <c r="AF664" s="7"/>
      <c r="AG664" s="7"/>
      <c r="AH664" s="7"/>
      <c r="AI664" s="7"/>
      <c r="AJ664" s="7"/>
      <c r="AK664" s="7"/>
      <c r="AL664" s="7"/>
      <c r="AM664" s="7"/>
      <c r="AN664" s="7"/>
      <c r="AO664" s="7"/>
      <c r="AP664" s="7"/>
    </row>
    <row r="665">
      <c r="A665" s="7"/>
      <c r="B665" s="450"/>
      <c r="C665" s="450"/>
      <c r="D665" s="7"/>
      <c r="E665" s="7"/>
      <c r="F665" s="7"/>
      <c r="G665" s="7"/>
      <c r="H665" s="7"/>
      <c r="I665" s="7"/>
      <c r="J665" s="7"/>
      <c r="K665" s="1733"/>
      <c r="L665" s="7"/>
      <c r="M665" s="7"/>
      <c r="N665" s="7"/>
      <c r="O665" s="7"/>
      <c r="P665" s="7"/>
      <c r="Q665" s="7"/>
      <c r="R665" s="7"/>
      <c r="S665" s="95"/>
      <c r="T665" s="7"/>
      <c r="U665" s="7"/>
      <c r="V665" s="7"/>
      <c r="W665" s="7"/>
      <c r="X665" s="7"/>
      <c r="Y665" s="7"/>
      <c r="Z665" s="7"/>
      <c r="AA665" s="7"/>
      <c r="AB665" s="7"/>
      <c r="AC665" s="7"/>
      <c r="AD665" s="7"/>
      <c r="AE665" s="7"/>
      <c r="AF665" s="7"/>
      <c r="AG665" s="7"/>
      <c r="AH665" s="7"/>
      <c r="AI665" s="7"/>
      <c r="AJ665" s="7"/>
      <c r="AK665" s="7"/>
      <c r="AL665" s="7"/>
      <c r="AM665" s="7"/>
      <c r="AN665" s="7"/>
      <c r="AO665" s="7"/>
      <c r="AP665" s="7"/>
    </row>
    <row r="666">
      <c r="A666" s="7"/>
      <c r="B666" s="450"/>
      <c r="C666" s="450"/>
      <c r="D666" s="7"/>
      <c r="E666" s="7"/>
      <c r="F666" s="7"/>
      <c r="G666" s="7"/>
      <c r="H666" s="7"/>
      <c r="I666" s="7"/>
      <c r="J666" s="7"/>
      <c r="K666" s="1733"/>
      <c r="L666" s="7"/>
      <c r="M666" s="7"/>
      <c r="N666" s="7"/>
      <c r="O666" s="7"/>
      <c r="P666" s="7"/>
      <c r="Q666" s="7"/>
      <c r="R666" s="7"/>
      <c r="S666" s="95"/>
      <c r="T666" s="7"/>
      <c r="U666" s="7"/>
      <c r="V666" s="7"/>
      <c r="W666" s="7"/>
      <c r="X666" s="7"/>
      <c r="Y666" s="7"/>
      <c r="Z666" s="7"/>
      <c r="AA666" s="7"/>
      <c r="AB666" s="7"/>
      <c r="AC666" s="7"/>
      <c r="AD666" s="7"/>
      <c r="AE666" s="7"/>
      <c r="AF666" s="7"/>
      <c r="AG666" s="7"/>
      <c r="AH666" s="7"/>
      <c r="AI666" s="7"/>
      <c r="AJ666" s="7"/>
      <c r="AK666" s="7"/>
      <c r="AL666" s="7"/>
      <c r="AM666" s="7"/>
      <c r="AN666" s="7"/>
      <c r="AO666" s="7"/>
      <c r="AP666" s="7"/>
    </row>
    <row r="667">
      <c r="A667" s="7"/>
      <c r="B667" s="450"/>
      <c r="C667" s="450"/>
      <c r="D667" s="7"/>
      <c r="E667" s="7"/>
      <c r="F667" s="7"/>
      <c r="G667" s="7"/>
      <c r="H667" s="7"/>
      <c r="I667" s="7"/>
      <c r="J667" s="7"/>
      <c r="K667" s="1733"/>
      <c r="L667" s="7"/>
      <c r="M667" s="7"/>
      <c r="N667" s="7"/>
      <c r="O667" s="7"/>
      <c r="P667" s="7"/>
      <c r="Q667" s="7"/>
      <c r="R667" s="7"/>
      <c r="S667" s="95"/>
      <c r="T667" s="7"/>
      <c r="U667" s="7"/>
      <c r="V667" s="7"/>
      <c r="W667" s="7"/>
      <c r="X667" s="7"/>
      <c r="Y667" s="7"/>
      <c r="Z667" s="7"/>
      <c r="AA667" s="7"/>
      <c r="AB667" s="7"/>
      <c r="AC667" s="7"/>
      <c r="AD667" s="7"/>
      <c r="AE667" s="7"/>
      <c r="AF667" s="7"/>
      <c r="AG667" s="7"/>
      <c r="AH667" s="7"/>
      <c r="AI667" s="7"/>
      <c r="AJ667" s="7"/>
      <c r="AK667" s="7"/>
      <c r="AL667" s="7"/>
      <c r="AM667" s="7"/>
      <c r="AN667" s="7"/>
      <c r="AO667" s="7"/>
      <c r="AP667" s="7"/>
    </row>
    <row r="668">
      <c r="A668" s="7"/>
      <c r="B668" s="450"/>
      <c r="C668" s="450"/>
      <c r="D668" s="7"/>
      <c r="E668" s="7"/>
      <c r="F668" s="7"/>
      <c r="G668" s="7"/>
      <c r="H668" s="7"/>
      <c r="I668" s="7"/>
      <c r="J668" s="7"/>
      <c r="K668" s="1733"/>
      <c r="L668" s="7"/>
      <c r="M668" s="7"/>
      <c r="N668" s="7"/>
      <c r="O668" s="7"/>
      <c r="P668" s="7"/>
      <c r="Q668" s="7"/>
      <c r="R668" s="7"/>
      <c r="S668" s="95"/>
      <c r="T668" s="7"/>
      <c r="U668" s="7"/>
      <c r="V668" s="7"/>
      <c r="W668" s="7"/>
      <c r="X668" s="7"/>
      <c r="Y668" s="7"/>
      <c r="Z668" s="7"/>
      <c r="AA668" s="7"/>
      <c r="AB668" s="7"/>
      <c r="AC668" s="7"/>
      <c r="AD668" s="7"/>
      <c r="AE668" s="7"/>
      <c r="AF668" s="7"/>
      <c r="AG668" s="7"/>
      <c r="AH668" s="7"/>
      <c r="AI668" s="7"/>
      <c r="AJ668" s="7"/>
      <c r="AK668" s="7"/>
      <c r="AL668" s="7"/>
      <c r="AM668" s="7"/>
      <c r="AN668" s="7"/>
      <c r="AO668" s="7"/>
      <c r="AP668" s="7"/>
    </row>
    <row r="669">
      <c r="A669" s="7"/>
      <c r="B669" s="450"/>
      <c r="C669" s="450"/>
      <c r="D669" s="7"/>
      <c r="E669" s="7"/>
      <c r="F669" s="7"/>
      <c r="G669" s="7"/>
      <c r="H669" s="7"/>
      <c r="I669" s="7"/>
      <c r="J669" s="7"/>
      <c r="K669" s="1733"/>
      <c r="L669" s="7"/>
      <c r="M669" s="7"/>
      <c r="N669" s="7"/>
      <c r="O669" s="7"/>
      <c r="P669" s="7"/>
      <c r="Q669" s="7"/>
      <c r="R669" s="7"/>
      <c r="S669" s="95"/>
      <c r="T669" s="7"/>
      <c r="U669" s="7"/>
      <c r="V669" s="7"/>
      <c r="W669" s="7"/>
      <c r="X669" s="7"/>
      <c r="Y669" s="7"/>
      <c r="Z669" s="7"/>
      <c r="AA669" s="7"/>
      <c r="AB669" s="7"/>
      <c r="AC669" s="7"/>
      <c r="AD669" s="7"/>
      <c r="AE669" s="7"/>
      <c r="AF669" s="7"/>
      <c r="AG669" s="7"/>
      <c r="AH669" s="7"/>
      <c r="AI669" s="7"/>
      <c r="AJ669" s="7"/>
      <c r="AK669" s="7"/>
      <c r="AL669" s="7"/>
      <c r="AM669" s="7"/>
      <c r="AN669" s="7"/>
      <c r="AO669" s="7"/>
      <c r="AP669" s="7"/>
    </row>
    <row r="670">
      <c r="A670" s="7"/>
      <c r="B670" s="450"/>
      <c r="C670" s="450"/>
      <c r="D670" s="7"/>
      <c r="E670" s="7"/>
      <c r="F670" s="7"/>
      <c r="G670" s="7"/>
      <c r="H670" s="7"/>
      <c r="I670" s="7"/>
      <c r="J670" s="7"/>
      <c r="K670" s="1733"/>
      <c r="L670" s="7"/>
      <c r="M670" s="7"/>
      <c r="N670" s="7"/>
      <c r="O670" s="7"/>
      <c r="P670" s="7"/>
      <c r="Q670" s="7"/>
      <c r="R670" s="7"/>
      <c r="S670" s="95"/>
      <c r="T670" s="7"/>
      <c r="U670" s="7"/>
      <c r="V670" s="7"/>
      <c r="W670" s="7"/>
      <c r="X670" s="7"/>
      <c r="Y670" s="7"/>
      <c r="Z670" s="7"/>
      <c r="AA670" s="7"/>
      <c r="AB670" s="7"/>
      <c r="AC670" s="7"/>
      <c r="AD670" s="7"/>
      <c r="AE670" s="7"/>
      <c r="AF670" s="7"/>
      <c r="AG670" s="7"/>
      <c r="AH670" s="7"/>
      <c r="AI670" s="7"/>
      <c r="AJ670" s="7"/>
      <c r="AK670" s="7"/>
      <c r="AL670" s="7"/>
      <c r="AM670" s="7"/>
      <c r="AN670" s="7"/>
      <c r="AO670" s="7"/>
      <c r="AP670" s="7"/>
    </row>
    <row r="671">
      <c r="A671" s="7"/>
      <c r="B671" s="450"/>
      <c r="C671" s="450"/>
      <c r="D671" s="7"/>
      <c r="E671" s="7"/>
      <c r="F671" s="7"/>
      <c r="G671" s="7"/>
      <c r="H671" s="7"/>
      <c r="I671" s="7"/>
      <c r="J671" s="7"/>
      <c r="K671" s="1733"/>
      <c r="L671" s="7"/>
      <c r="M671" s="7"/>
      <c r="N671" s="7"/>
      <c r="O671" s="7"/>
      <c r="P671" s="7"/>
      <c r="Q671" s="7"/>
      <c r="R671" s="7"/>
      <c r="S671" s="95"/>
      <c r="T671" s="7"/>
      <c r="U671" s="7"/>
      <c r="V671" s="7"/>
      <c r="W671" s="7"/>
      <c r="X671" s="7"/>
      <c r="Y671" s="7"/>
      <c r="Z671" s="7"/>
      <c r="AA671" s="7"/>
      <c r="AB671" s="7"/>
      <c r="AC671" s="7"/>
      <c r="AD671" s="7"/>
      <c r="AE671" s="7"/>
      <c r="AF671" s="7"/>
      <c r="AG671" s="7"/>
      <c r="AH671" s="7"/>
      <c r="AI671" s="7"/>
      <c r="AJ671" s="7"/>
      <c r="AK671" s="7"/>
      <c r="AL671" s="7"/>
      <c r="AM671" s="7"/>
      <c r="AN671" s="7"/>
      <c r="AO671" s="7"/>
      <c r="AP671" s="7"/>
    </row>
    <row r="672">
      <c r="A672" s="7"/>
      <c r="B672" s="450"/>
      <c r="C672" s="450"/>
      <c r="D672" s="7"/>
      <c r="E672" s="7"/>
      <c r="F672" s="7"/>
      <c r="G672" s="7"/>
      <c r="H672" s="7"/>
      <c r="I672" s="7"/>
      <c r="J672" s="7"/>
      <c r="K672" s="1733"/>
      <c r="L672" s="7"/>
      <c r="M672" s="7"/>
      <c r="N672" s="7"/>
      <c r="O672" s="7"/>
      <c r="P672" s="7"/>
      <c r="Q672" s="7"/>
      <c r="R672" s="7"/>
      <c r="S672" s="95"/>
      <c r="T672" s="7"/>
      <c r="U672" s="7"/>
      <c r="V672" s="7"/>
      <c r="W672" s="7"/>
      <c r="X672" s="7"/>
      <c r="Y672" s="7"/>
      <c r="Z672" s="7"/>
      <c r="AA672" s="7"/>
      <c r="AB672" s="7"/>
      <c r="AC672" s="7"/>
      <c r="AD672" s="7"/>
      <c r="AE672" s="7"/>
      <c r="AF672" s="7"/>
      <c r="AG672" s="7"/>
      <c r="AH672" s="7"/>
      <c r="AI672" s="7"/>
      <c r="AJ672" s="7"/>
      <c r="AK672" s="7"/>
      <c r="AL672" s="7"/>
      <c r="AM672" s="7"/>
      <c r="AN672" s="7"/>
      <c r="AO672" s="7"/>
      <c r="AP672" s="7"/>
    </row>
    <row r="673">
      <c r="A673" s="7"/>
      <c r="B673" s="450"/>
      <c r="C673" s="450"/>
      <c r="D673" s="7"/>
      <c r="E673" s="7"/>
      <c r="F673" s="7"/>
      <c r="G673" s="7"/>
      <c r="H673" s="7"/>
      <c r="I673" s="7"/>
      <c r="J673" s="7"/>
      <c r="K673" s="1733"/>
      <c r="L673" s="7"/>
      <c r="M673" s="7"/>
      <c r="N673" s="7"/>
      <c r="O673" s="7"/>
      <c r="P673" s="7"/>
      <c r="Q673" s="7"/>
      <c r="R673" s="7"/>
      <c r="S673" s="95"/>
      <c r="T673" s="7"/>
      <c r="U673" s="7"/>
      <c r="V673" s="7"/>
      <c r="W673" s="7"/>
      <c r="X673" s="7"/>
      <c r="Y673" s="7"/>
      <c r="Z673" s="7"/>
      <c r="AA673" s="7"/>
      <c r="AB673" s="7"/>
      <c r="AC673" s="7"/>
      <c r="AD673" s="7"/>
      <c r="AE673" s="7"/>
      <c r="AF673" s="7"/>
      <c r="AG673" s="7"/>
      <c r="AH673" s="7"/>
      <c r="AI673" s="7"/>
      <c r="AJ673" s="7"/>
      <c r="AK673" s="7"/>
      <c r="AL673" s="7"/>
      <c r="AM673" s="7"/>
      <c r="AN673" s="7"/>
      <c r="AO673" s="7"/>
      <c r="AP673" s="7"/>
    </row>
    <row r="674">
      <c r="A674" s="7"/>
      <c r="B674" s="450"/>
      <c r="C674" s="450"/>
      <c r="D674" s="7"/>
      <c r="E674" s="7"/>
      <c r="F674" s="7"/>
      <c r="G674" s="7"/>
      <c r="H674" s="7"/>
      <c r="I674" s="7"/>
      <c r="J674" s="7"/>
      <c r="K674" s="1733"/>
      <c r="L674" s="7"/>
      <c r="M674" s="7"/>
      <c r="N674" s="7"/>
      <c r="O674" s="7"/>
      <c r="P674" s="7"/>
      <c r="Q674" s="7"/>
      <c r="R674" s="7"/>
      <c r="S674" s="95"/>
      <c r="T674" s="7"/>
      <c r="U674" s="7"/>
      <c r="V674" s="7"/>
      <c r="W674" s="7"/>
      <c r="X674" s="7"/>
      <c r="Y674" s="7"/>
      <c r="Z674" s="7"/>
      <c r="AA674" s="7"/>
      <c r="AB674" s="7"/>
      <c r="AC674" s="7"/>
      <c r="AD674" s="7"/>
      <c r="AE674" s="7"/>
      <c r="AF674" s="7"/>
      <c r="AG674" s="7"/>
      <c r="AH674" s="7"/>
      <c r="AI674" s="7"/>
      <c r="AJ674" s="7"/>
      <c r="AK674" s="7"/>
      <c r="AL674" s="7"/>
      <c r="AM674" s="7"/>
      <c r="AN674" s="7"/>
      <c r="AO674" s="7"/>
      <c r="AP674" s="7"/>
    </row>
    <row r="675">
      <c r="A675" s="7"/>
      <c r="B675" s="450"/>
      <c r="C675" s="450"/>
      <c r="D675" s="7"/>
      <c r="E675" s="7"/>
      <c r="F675" s="7"/>
      <c r="G675" s="7"/>
      <c r="H675" s="7"/>
      <c r="I675" s="7"/>
      <c r="J675" s="7"/>
      <c r="K675" s="1733"/>
      <c r="L675" s="7"/>
      <c r="M675" s="7"/>
      <c r="N675" s="7"/>
      <c r="O675" s="7"/>
      <c r="P675" s="7"/>
      <c r="Q675" s="7"/>
      <c r="R675" s="7"/>
      <c r="S675" s="95"/>
      <c r="T675" s="7"/>
      <c r="U675" s="7"/>
      <c r="V675" s="7"/>
      <c r="W675" s="7"/>
      <c r="X675" s="7"/>
      <c r="Y675" s="7"/>
      <c r="Z675" s="7"/>
      <c r="AA675" s="7"/>
      <c r="AB675" s="7"/>
      <c r="AC675" s="7"/>
      <c r="AD675" s="7"/>
      <c r="AE675" s="7"/>
      <c r="AF675" s="7"/>
      <c r="AG675" s="7"/>
      <c r="AH675" s="7"/>
      <c r="AI675" s="7"/>
      <c r="AJ675" s="7"/>
      <c r="AK675" s="7"/>
      <c r="AL675" s="7"/>
      <c r="AM675" s="7"/>
      <c r="AN675" s="7"/>
      <c r="AO675" s="7"/>
      <c r="AP675" s="7"/>
    </row>
    <row r="676">
      <c r="A676" s="7"/>
      <c r="B676" s="450"/>
      <c r="C676" s="450"/>
      <c r="D676" s="7"/>
      <c r="E676" s="7"/>
      <c r="F676" s="7"/>
      <c r="G676" s="7"/>
      <c r="H676" s="7"/>
      <c r="I676" s="7"/>
      <c r="J676" s="7"/>
      <c r="K676" s="1733"/>
      <c r="L676" s="7"/>
      <c r="M676" s="7"/>
      <c r="N676" s="7"/>
      <c r="O676" s="7"/>
      <c r="P676" s="7"/>
      <c r="Q676" s="7"/>
      <c r="R676" s="7"/>
      <c r="S676" s="95"/>
      <c r="T676" s="7"/>
      <c r="U676" s="7"/>
      <c r="V676" s="7"/>
      <c r="W676" s="7"/>
      <c r="X676" s="7"/>
      <c r="Y676" s="7"/>
      <c r="Z676" s="7"/>
      <c r="AA676" s="7"/>
      <c r="AB676" s="7"/>
      <c r="AC676" s="7"/>
      <c r="AD676" s="7"/>
      <c r="AE676" s="7"/>
      <c r="AF676" s="7"/>
      <c r="AG676" s="7"/>
      <c r="AH676" s="7"/>
      <c r="AI676" s="7"/>
      <c r="AJ676" s="7"/>
      <c r="AK676" s="7"/>
      <c r="AL676" s="7"/>
      <c r="AM676" s="7"/>
      <c r="AN676" s="7"/>
      <c r="AO676" s="7"/>
      <c r="AP676" s="7"/>
    </row>
    <row r="677">
      <c r="A677" s="7"/>
      <c r="B677" s="450"/>
      <c r="C677" s="450"/>
      <c r="D677" s="7"/>
      <c r="E677" s="7"/>
      <c r="F677" s="7"/>
      <c r="G677" s="7"/>
      <c r="H677" s="7"/>
      <c r="I677" s="7"/>
      <c r="J677" s="7"/>
      <c r="K677" s="1733"/>
      <c r="L677" s="7"/>
      <c r="M677" s="7"/>
      <c r="N677" s="7"/>
      <c r="O677" s="7"/>
      <c r="P677" s="7"/>
      <c r="Q677" s="7"/>
      <c r="R677" s="7"/>
      <c r="S677" s="95"/>
      <c r="T677" s="7"/>
      <c r="U677" s="7"/>
      <c r="V677" s="7"/>
      <c r="W677" s="7"/>
      <c r="X677" s="7"/>
      <c r="Y677" s="7"/>
      <c r="Z677" s="7"/>
      <c r="AA677" s="7"/>
      <c r="AB677" s="7"/>
      <c r="AC677" s="7"/>
      <c r="AD677" s="7"/>
      <c r="AE677" s="7"/>
      <c r="AF677" s="7"/>
      <c r="AG677" s="7"/>
      <c r="AH677" s="7"/>
      <c r="AI677" s="7"/>
      <c r="AJ677" s="7"/>
      <c r="AK677" s="7"/>
      <c r="AL677" s="7"/>
      <c r="AM677" s="7"/>
      <c r="AN677" s="7"/>
      <c r="AO677" s="7"/>
      <c r="AP677" s="7"/>
    </row>
    <row r="678">
      <c r="A678" s="7"/>
      <c r="B678" s="450"/>
      <c r="C678" s="450"/>
      <c r="D678" s="7"/>
      <c r="E678" s="7"/>
      <c r="F678" s="7"/>
      <c r="G678" s="7"/>
      <c r="H678" s="7"/>
      <c r="I678" s="7"/>
      <c r="J678" s="7"/>
      <c r="K678" s="1733"/>
      <c r="L678" s="7"/>
      <c r="M678" s="7"/>
      <c r="N678" s="7"/>
      <c r="O678" s="7"/>
      <c r="P678" s="7"/>
      <c r="Q678" s="7"/>
      <c r="R678" s="7"/>
      <c r="S678" s="95"/>
      <c r="T678" s="7"/>
      <c r="U678" s="7"/>
      <c r="V678" s="7"/>
      <c r="W678" s="7"/>
      <c r="X678" s="7"/>
      <c r="Y678" s="7"/>
      <c r="Z678" s="7"/>
      <c r="AA678" s="7"/>
      <c r="AB678" s="7"/>
      <c r="AC678" s="7"/>
      <c r="AD678" s="7"/>
      <c r="AE678" s="7"/>
      <c r="AF678" s="7"/>
      <c r="AG678" s="7"/>
      <c r="AH678" s="7"/>
      <c r="AI678" s="7"/>
      <c r="AJ678" s="7"/>
      <c r="AK678" s="7"/>
      <c r="AL678" s="7"/>
      <c r="AM678" s="7"/>
      <c r="AN678" s="7"/>
      <c r="AO678" s="7"/>
      <c r="AP678" s="7"/>
    </row>
    <row r="679">
      <c r="A679" s="7"/>
      <c r="B679" s="450"/>
      <c r="C679" s="450"/>
      <c r="D679" s="7"/>
      <c r="E679" s="7"/>
      <c r="F679" s="7"/>
      <c r="G679" s="7"/>
      <c r="H679" s="7"/>
      <c r="I679" s="7"/>
      <c r="J679" s="7"/>
      <c r="K679" s="1733"/>
      <c r="L679" s="7"/>
      <c r="M679" s="7"/>
      <c r="N679" s="7"/>
      <c r="O679" s="7"/>
      <c r="P679" s="7"/>
      <c r="Q679" s="7"/>
      <c r="R679" s="7"/>
      <c r="S679" s="95"/>
      <c r="T679" s="7"/>
      <c r="U679" s="7"/>
      <c r="V679" s="7"/>
      <c r="W679" s="7"/>
      <c r="X679" s="7"/>
      <c r="Y679" s="7"/>
      <c r="Z679" s="7"/>
      <c r="AA679" s="7"/>
      <c r="AB679" s="7"/>
      <c r="AC679" s="7"/>
      <c r="AD679" s="7"/>
      <c r="AE679" s="7"/>
      <c r="AF679" s="7"/>
      <c r="AG679" s="7"/>
      <c r="AH679" s="7"/>
      <c r="AI679" s="7"/>
      <c r="AJ679" s="7"/>
      <c r="AK679" s="7"/>
      <c r="AL679" s="7"/>
      <c r="AM679" s="7"/>
      <c r="AN679" s="7"/>
      <c r="AO679" s="7"/>
      <c r="AP679" s="7"/>
    </row>
    <row r="680">
      <c r="A680" s="7"/>
      <c r="B680" s="450"/>
      <c r="C680" s="450"/>
      <c r="D680" s="7"/>
      <c r="E680" s="7"/>
      <c r="F680" s="7"/>
      <c r="G680" s="7"/>
      <c r="H680" s="7"/>
      <c r="I680" s="7"/>
      <c r="J680" s="7"/>
      <c r="K680" s="1733"/>
      <c r="L680" s="7"/>
      <c r="M680" s="7"/>
      <c r="N680" s="7"/>
      <c r="O680" s="7"/>
      <c r="P680" s="7"/>
      <c r="Q680" s="7"/>
      <c r="R680" s="7"/>
      <c r="S680" s="95"/>
      <c r="T680" s="7"/>
      <c r="U680" s="7"/>
      <c r="V680" s="7"/>
      <c r="W680" s="7"/>
      <c r="X680" s="7"/>
      <c r="Y680" s="7"/>
      <c r="Z680" s="7"/>
      <c r="AA680" s="7"/>
      <c r="AB680" s="7"/>
      <c r="AC680" s="7"/>
      <c r="AD680" s="7"/>
      <c r="AE680" s="7"/>
      <c r="AF680" s="7"/>
      <c r="AG680" s="7"/>
      <c r="AH680" s="7"/>
      <c r="AI680" s="7"/>
      <c r="AJ680" s="7"/>
      <c r="AK680" s="7"/>
      <c r="AL680" s="7"/>
      <c r="AM680" s="7"/>
      <c r="AN680" s="7"/>
      <c r="AO680" s="7"/>
      <c r="AP680" s="7"/>
    </row>
    <row r="681">
      <c r="A681" s="7"/>
      <c r="B681" s="450"/>
      <c r="C681" s="450"/>
      <c r="D681" s="7"/>
      <c r="E681" s="7"/>
      <c r="F681" s="7"/>
      <c r="G681" s="7"/>
      <c r="H681" s="7"/>
      <c r="I681" s="7"/>
      <c r="J681" s="7"/>
      <c r="K681" s="1733"/>
      <c r="L681" s="7"/>
      <c r="M681" s="7"/>
      <c r="N681" s="7"/>
      <c r="O681" s="7"/>
      <c r="P681" s="7"/>
      <c r="Q681" s="7"/>
      <c r="R681" s="7"/>
      <c r="S681" s="95"/>
      <c r="T681" s="7"/>
      <c r="U681" s="7"/>
      <c r="V681" s="7"/>
      <c r="W681" s="7"/>
      <c r="X681" s="7"/>
      <c r="Y681" s="7"/>
      <c r="Z681" s="7"/>
      <c r="AA681" s="7"/>
      <c r="AB681" s="7"/>
      <c r="AC681" s="7"/>
      <c r="AD681" s="7"/>
      <c r="AE681" s="7"/>
      <c r="AF681" s="7"/>
      <c r="AG681" s="7"/>
      <c r="AH681" s="7"/>
      <c r="AI681" s="7"/>
      <c r="AJ681" s="7"/>
      <c r="AK681" s="7"/>
      <c r="AL681" s="7"/>
      <c r="AM681" s="7"/>
      <c r="AN681" s="7"/>
      <c r="AO681" s="7"/>
      <c r="AP681" s="7"/>
    </row>
    <row r="682">
      <c r="A682" s="7"/>
      <c r="B682" s="450"/>
      <c r="C682" s="450"/>
      <c r="D682" s="7"/>
      <c r="E682" s="7"/>
      <c r="F682" s="7"/>
      <c r="G682" s="7"/>
      <c r="H682" s="7"/>
      <c r="I682" s="7"/>
      <c r="J682" s="7"/>
      <c r="K682" s="1733"/>
      <c r="L682" s="7"/>
      <c r="M682" s="7"/>
      <c r="N682" s="7"/>
      <c r="O682" s="7"/>
      <c r="P682" s="7"/>
      <c r="Q682" s="7"/>
      <c r="R682" s="7"/>
      <c r="S682" s="95"/>
      <c r="T682" s="7"/>
      <c r="U682" s="7"/>
      <c r="V682" s="7"/>
      <c r="W682" s="7"/>
      <c r="X682" s="7"/>
      <c r="Y682" s="7"/>
      <c r="Z682" s="7"/>
      <c r="AA682" s="7"/>
      <c r="AB682" s="7"/>
      <c r="AC682" s="7"/>
      <c r="AD682" s="7"/>
      <c r="AE682" s="7"/>
      <c r="AF682" s="7"/>
      <c r="AG682" s="7"/>
      <c r="AH682" s="7"/>
      <c r="AI682" s="7"/>
      <c r="AJ682" s="7"/>
      <c r="AK682" s="7"/>
      <c r="AL682" s="7"/>
      <c r="AM682" s="7"/>
      <c r="AN682" s="7"/>
      <c r="AO682" s="7"/>
      <c r="AP682" s="7"/>
    </row>
    <row r="683">
      <c r="A683" s="7"/>
      <c r="B683" s="450"/>
      <c r="C683" s="450"/>
      <c r="D683" s="7"/>
      <c r="E683" s="7"/>
      <c r="F683" s="7"/>
      <c r="G683" s="7"/>
      <c r="H683" s="7"/>
      <c r="I683" s="7"/>
      <c r="J683" s="7"/>
      <c r="K683" s="1733"/>
      <c r="L683" s="7"/>
      <c r="M683" s="7"/>
      <c r="N683" s="7"/>
      <c r="O683" s="7"/>
      <c r="P683" s="7"/>
      <c r="Q683" s="7"/>
      <c r="R683" s="7"/>
      <c r="S683" s="95"/>
      <c r="T683" s="7"/>
      <c r="U683" s="7"/>
      <c r="V683" s="7"/>
      <c r="W683" s="7"/>
      <c r="X683" s="7"/>
      <c r="Y683" s="7"/>
      <c r="Z683" s="7"/>
      <c r="AA683" s="7"/>
      <c r="AB683" s="7"/>
      <c r="AC683" s="7"/>
      <c r="AD683" s="7"/>
      <c r="AE683" s="7"/>
      <c r="AF683" s="7"/>
      <c r="AG683" s="7"/>
      <c r="AH683" s="7"/>
      <c r="AI683" s="7"/>
      <c r="AJ683" s="7"/>
      <c r="AK683" s="7"/>
      <c r="AL683" s="7"/>
      <c r="AM683" s="7"/>
      <c r="AN683" s="7"/>
      <c r="AO683" s="7"/>
      <c r="AP683" s="7"/>
    </row>
    <row r="684">
      <c r="A684" s="7"/>
      <c r="B684" s="450"/>
      <c r="C684" s="450"/>
      <c r="D684" s="7"/>
      <c r="E684" s="7"/>
      <c r="F684" s="7"/>
      <c r="G684" s="7"/>
      <c r="H684" s="7"/>
      <c r="I684" s="7"/>
      <c r="J684" s="7"/>
      <c r="K684" s="1733"/>
      <c r="L684" s="7"/>
      <c r="M684" s="7"/>
      <c r="N684" s="7"/>
      <c r="O684" s="7"/>
      <c r="P684" s="7"/>
      <c r="Q684" s="7"/>
      <c r="R684" s="7"/>
      <c r="S684" s="95"/>
      <c r="T684" s="7"/>
      <c r="U684" s="7"/>
      <c r="V684" s="7"/>
      <c r="W684" s="7"/>
      <c r="X684" s="7"/>
      <c r="Y684" s="7"/>
      <c r="Z684" s="7"/>
      <c r="AA684" s="7"/>
      <c r="AB684" s="7"/>
      <c r="AC684" s="7"/>
      <c r="AD684" s="7"/>
      <c r="AE684" s="7"/>
      <c r="AF684" s="7"/>
      <c r="AG684" s="7"/>
      <c r="AH684" s="7"/>
      <c r="AI684" s="7"/>
      <c r="AJ684" s="7"/>
      <c r="AK684" s="7"/>
      <c r="AL684" s="7"/>
      <c r="AM684" s="7"/>
      <c r="AN684" s="7"/>
      <c r="AO684" s="7"/>
      <c r="AP684" s="7"/>
    </row>
    <row r="685">
      <c r="A685" s="7"/>
      <c r="B685" s="450"/>
      <c r="C685" s="450"/>
      <c r="D685" s="7"/>
      <c r="E685" s="7"/>
      <c r="F685" s="7"/>
      <c r="G685" s="7"/>
      <c r="H685" s="7"/>
      <c r="I685" s="7"/>
      <c r="J685" s="7"/>
      <c r="K685" s="1733"/>
      <c r="L685" s="7"/>
      <c r="M685" s="7"/>
      <c r="N685" s="7"/>
      <c r="O685" s="7"/>
      <c r="P685" s="7"/>
      <c r="Q685" s="7"/>
      <c r="R685" s="7"/>
      <c r="S685" s="95"/>
      <c r="T685" s="7"/>
      <c r="U685" s="7"/>
      <c r="V685" s="7"/>
      <c r="W685" s="7"/>
      <c r="X685" s="7"/>
      <c r="Y685" s="7"/>
      <c r="Z685" s="7"/>
      <c r="AA685" s="7"/>
      <c r="AB685" s="7"/>
      <c r="AC685" s="7"/>
      <c r="AD685" s="7"/>
      <c r="AE685" s="7"/>
      <c r="AF685" s="7"/>
      <c r="AG685" s="7"/>
      <c r="AH685" s="7"/>
      <c r="AI685" s="7"/>
      <c r="AJ685" s="7"/>
      <c r="AK685" s="7"/>
      <c r="AL685" s="7"/>
      <c r="AM685" s="7"/>
      <c r="AN685" s="7"/>
      <c r="AO685" s="7"/>
      <c r="AP685" s="7"/>
    </row>
    <row r="686">
      <c r="A686" s="7"/>
      <c r="B686" s="450"/>
      <c r="C686" s="450"/>
      <c r="D686" s="7"/>
      <c r="E686" s="7"/>
      <c r="F686" s="7"/>
      <c r="G686" s="7"/>
      <c r="H686" s="7"/>
      <c r="I686" s="7"/>
      <c r="J686" s="7"/>
      <c r="K686" s="1733"/>
      <c r="L686" s="7"/>
      <c r="M686" s="7"/>
      <c r="N686" s="7"/>
      <c r="O686" s="7"/>
      <c r="P686" s="7"/>
      <c r="Q686" s="7"/>
      <c r="R686" s="7"/>
      <c r="S686" s="95"/>
      <c r="T686" s="7"/>
      <c r="U686" s="7"/>
      <c r="V686" s="7"/>
      <c r="W686" s="7"/>
      <c r="X686" s="7"/>
      <c r="Y686" s="7"/>
      <c r="Z686" s="7"/>
      <c r="AA686" s="7"/>
      <c r="AB686" s="7"/>
      <c r="AC686" s="7"/>
      <c r="AD686" s="7"/>
      <c r="AE686" s="7"/>
      <c r="AF686" s="7"/>
      <c r="AG686" s="7"/>
      <c r="AH686" s="7"/>
      <c r="AI686" s="7"/>
      <c r="AJ686" s="7"/>
      <c r="AK686" s="7"/>
      <c r="AL686" s="7"/>
      <c r="AM686" s="7"/>
      <c r="AN686" s="7"/>
      <c r="AO686" s="7"/>
      <c r="AP686" s="7"/>
    </row>
    <row r="687">
      <c r="A687" s="7"/>
      <c r="B687" s="450"/>
      <c r="C687" s="450"/>
      <c r="D687" s="7"/>
      <c r="E687" s="7"/>
      <c r="F687" s="7"/>
      <c r="G687" s="7"/>
      <c r="H687" s="7"/>
      <c r="I687" s="7"/>
      <c r="J687" s="7"/>
      <c r="K687" s="1733"/>
      <c r="L687" s="7"/>
      <c r="M687" s="7"/>
      <c r="N687" s="7"/>
      <c r="O687" s="7"/>
      <c r="P687" s="7"/>
      <c r="Q687" s="7"/>
      <c r="R687" s="7"/>
      <c r="S687" s="95"/>
      <c r="T687" s="7"/>
      <c r="U687" s="7"/>
      <c r="V687" s="7"/>
      <c r="W687" s="7"/>
      <c r="X687" s="7"/>
      <c r="Y687" s="7"/>
      <c r="Z687" s="7"/>
      <c r="AA687" s="7"/>
      <c r="AB687" s="7"/>
      <c r="AC687" s="7"/>
      <c r="AD687" s="7"/>
      <c r="AE687" s="7"/>
      <c r="AF687" s="7"/>
      <c r="AG687" s="7"/>
      <c r="AH687" s="7"/>
      <c r="AI687" s="7"/>
      <c r="AJ687" s="7"/>
      <c r="AK687" s="7"/>
      <c r="AL687" s="7"/>
      <c r="AM687" s="7"/>
      <c r="AN687" s="7"/>
      <c r="AO687" s="7"/>
      <c r="AP687" s="7"/>
    </row>
    <row r="688">
      <c r="A688" s="7"/>
      <c r="B688" s="450"/>
      <c r="C688" s="450"/>
      <c r="D688" s="7"/>
      <c r="E688" s="7"/>
      <c r="F688" s="7"/>
      <c r="G688" s="7"/>
      <c r="H688" s="7"/>
      <c r="I688" s="7"/>
      <c r="J688" s="7"/>
      <c r="K688" s="1733"/>
      <c r="L688" s="7"/>
      <c r="M688" s="7"/>
      <c r="N688" s="7"/>
      <c r="O688" s="7"/>
      <c r="P688" s="7"/>
      <c r="Q688" s="7"/>
      <c r="R688" s="7"/>
      <c r="S688" s="95"/>
      <c r="T688" s="7"/>
      <c r="U688" s="7"/>
      <c r="V688" s="7"/>
      <c r="W688" s="7"/>
      <c r="X688" s="7"/>
      <c r="Y688" s="7"/>
      <c r="Z688" s="7"/>
      <c r="AA688" s="7"/>
      <c r="AB688" s="7"/>
      <c r="AC688" s="7"/>
      <c r="AD688" s="7"/>
      <c r="AE688" s="7"/>
      <c r="AF688" s="7"/>
      <c r="AG688" s="7"/>
      <c r="AH688" s="7"/>
      <c r="AI688" s="7"/>
      <c r="AJ688" s="7"/>
      <c r="AK688" s="7"/>
      <c r="AL688" s="7"/>
      <c r="AM688" s="7"/>
      <c r="AN688" s="7"/>
      <c r="AO688" s="7"/>
      <c r="AP688" s="7"/>
    </row>
    <row r="689">
      <c r="A689" s="7"/>
      <c r="B689" s="450"/>
      <c r="C689" s="450"/>
      <c r="D689" s="7"/>
      <c r="E689" s="7"/>
      <c r="F689" s="7"/>
      <c r="G689" s="7"/>
      <c r="H689" s="7"/>
      <c r="I689" s="7"/>
      <c r="J689" s="7"/>
      <c r="K689" s="1733"/>
      <c r="L689" s="7"/>
      <c r="M689" s="7"/>
      <c r="N689" s="7"/>
      <c r="O689" s="7"/>
      <c r="P689" s="7"/>
      <c r="Q689" s="7"/>
      <c r="R689" s="7"/>
      <c r="S689" s="95"/>
      <c r="T689" s="7"/>
      <c r="U689" s="7"/>
      <c r="V689" s="7"/>
      <c r="W689" s="7"/>
      <c r="X689" s="7"/>
      <c r="Y689" s="7"/>
      <c r="Z689" s="7"/>
      <c r="AA689" s="7"/>
      <c r="AB689" s="7"/>
      <c r="AC689" s="7"/>
      <c r="AD689" s="7"/>
      <c r="AE689" s="7"/>
      <c r="AF689" s="7"/>
      <c r="AG689" s="7"/>
      <c r="AH689" s="7"/>
      <c r="AI689" s="7"/>
      <c r="AJ689" s="7"/>
      <c r="AK689" s="7"/>
      <c r="AL689" s="7"/>
      <c r="AM689" s="7"/>
      <c r="AN689" s="7"/>
      <c r="AO689" s="7"/>
      <c r="AP689" s="7"/>
    </row>
    <row r="690">
      <c r="A690" s="7"/>
      <c r="B690" s="450"/>
      <c r="C690" s="450"/>
      <c r="D690" s="7"/>
      <c r="E690" s="7"/>
      <c r="F690" s="7"/>
      <c r="G690" s="7"/>
      <c r="H690" s="7"/>
      <c r="I690" s="7"/>
      <c r="J690" s="7"/>
      <c r="K690" s="1733"/>
      <c r="L690" s="7"/>
      <c r="M690" s="7"/>
      <c r="N690" s="7"/>
      <c r="O690" s="7"/>
      <c r="P690" s="7"/>
      <c r="Q690" s="7"/>
      <c r="R690" s="7"/>
      <c r="S690" s="95"/>
      <c r="T690" s="7"/>
      <c r="U690" s="7"/>
      <c r="V690" s="7"/>
      <c r="W690" s="7"/>
      <c r="X690" s="7"/>
      <c r="Y690" s="7"/>
      <c r="Z690" s="7"/>
      <c r="AA690" s="7"/>
      <c r="AB690" s="7"/>
      <c r="AC690" s="7"/>
      <c r="AD690" s="7"/>
      <c r="AE690" s="7"/>
      <c r="AF690" s="7"/>
      <c r="AG690" s="7"/>
      <c r="AH690" s="7"/>
      <c r="AI690" s="7"/>
      <c r="AJ690" s="7"/>
      <c r="AK690" s="7"/>
      <c r="AL690" s="7"/>
      <c r="AM690" s="7"/>
      <c r="AN690" s="7"/>
      <c r="AO690" s="7"/>
      <c r="AP690" s="7"/>
    </row>
    <row r="691">
      <c r="A691" s="7"/>
      <c r="B691" s="450"/>
      <c r="C691" s="450"/>
      <c r="D691" s="7"/>
      <c r="E691" s="7"/>
      <c r="F691" s="7"/>
      <c r="G691" s="7"/>
      <c r="H691" s="7"/>
      <c r="I691" s="7"/>
      <c r="J691" s="7"/>
      <c r="K691" s="1733"/>
      <c r="L691" s="7"/>
      <c r="M691" s="7"/>
      <c r="N691" s="7"/>
      <c r="O691" s="7"/>
      <c r="P691" s="7"/>
      <c r="Q691" s="7"/>
      <c r="R691" s="7"/>
      <c r="S691" s="95"/>
      <c r="T691" s="7"/>
      <c r="U691" s="7"/>
      <c r="V691" s="7"/>
      <c r="W691" s="7"/>
      <c r="X691" s="7"/>
      <c r="Y691" s="7"/>
      <c r="Z691" s="7"/>
      <c r="AA691" s="7"/>
      <c r="AB691" s="7"/>
      <c r="AC691" s="7"/>
      <c r="AD691" s="7"/>
      <c r="AE691" s="7"/>
      <c r="AF691" s="7"/>
      <c r="AG691" s="7"/>
      <c r="AH691" s="7"/>
      <c r="AI691" s="7"/>
      <c r="AJ691" s="7"/>
      <c r="AK691" s="7"/>
      <c r="AL691" s="7"/>
      <c r="AM691" s="7"/>
      <c r="AN691" s="7"/>
      <c r="AO691" s="7"/>
      <c r="AP691" s="7"/>
    </row>
    <row r="692">
      <c r="A692" s="7"/>
      <c r="B692" s="450"/>
      <c r="C692" s="450"/>
      <c r="D692" s="7"/>
      <c r="E692" s="7"/>
      <c r="F692" s="7"/>
      <c r="G692" s="7"/>
      <c r="H692" s="7"/>
      <c r="I692" s="7"/>
      <c r="J692" s="7"/>
      <c r="K692" s="1733"/>
      <c r="L692" s="7"/>
      <c r="M692" s="7"/>
      <c r="N692" s="7"/>
      <c r="O692" s="7"/>
      <c r="P692" s="7"/>
      <c r="Q692" s="7"/>
      <c r="R692" s="7"/>
      <c r="S692" s="95"/>
      <c r="T692" s="7"/>
      <c r="U692" s="7"/>
      <c r="V692" s="7"/>
      <c r="W692" s="7"/>
      <c r="X692" s="7"/>
      <c r="Y692" s="7"/>
      <c r="Z692" s="7"/>
      <c r="AA692" s="7"/>
      <c r="AB692" s="7"/>
      <c r="AC692" s="7"/>
      <c r="AD692" s="7"/>
      <c r="AE692" s="7"/>
      <c r="AF692" s="7"/>
      <c r="AG692" s="7"/>
      <c r="AH692" s="7"/>
      <c r="AI692" s="7"/>
      <c r="AJ692" s="7"/>
      <c r="AK692" s="7"/>
      <c r="AL692" s="7"/>
      <c r="AM692" s="7"/>
      <c r="AN692" s="7"/>
      <c r="AO692" s="7"/>
      <c r="AP692" s="7"/>
    </row>
    <row r="693">
      <c r="A693" s="7"/>
      <c r="B693" s="450"/>
      <c r="C693" s="450"/>
      <c r="D693" s="7"/>
      <c r="E693" s="7"/>
      <c r="F693" s="7"/>
      <c r="G693" s="7"/>
      <c r="H693" s="7"/>
      <c r="I693" s="7"/>
      <c r="J693" s="7"/>
      <c r="K693" s="1733"/>
      <c r="L693" s="7"/>
      <c r="M693" s="7"/>
      <c r="N693" s="7"/>
      <c r="O693" s="7"/>
      <c r="P693" s="7"/>
      <c r="Q693" s="7"/>
      <c r="R693" s="7"/>
      <c r="S693" s="95"/>
      <c r="T693" s="7"/>
      <c r="U693" s="7"/>
      <c r="V693" s="7"/>
      <c r="W693" s="7"/>
      <c r="X693" s="7"/>
      <c r="Y693" s="7"/>
      <c r="Z693" s="7"/>
      <c r="AA693" s="7"/>
      <c r="AB693" s="7"/>
      <c r="AC693" s="7"/>
      <c r="AD693" s="7"/>
      <c r="AE693" s="7"/>
      <c r="AF693" s="7"/>
      <c r="AG693" s="7"/>
      <c r="AH693" s="7"/>
      <c r="AI693" s="7"/>
      <c r="AJ693" s="7"/>
      <c r="AK693" s="7"/>
      <c r="AL693" s="7"/>
      <c r="AM693" s="7"/>
      <c r="AN693" s="7"/>
      <c r="AO693" s="7"/>
      <c r="AP693" s="7"/>
    </row>
    <row r="694">
      <c r="A694" s="7"/>
      <c r="B694" s="450"/>
      <c r="C694" s="450"/>
      <c r="D694" s="7"/>
      <c r="E694" s="7"/>
      <c r="F694" s="7"/>
      <c r="G694" s="7"/>
      <c r="H694" s="7"/>
      <c r="I694" s="7"/>
      <c r="J694" s="7"/>
      <c r="K694" s="1733"/>
      <c r="L694" s="7"/>
      <c r="M694" s="7"/>
      <c r="N694" s="7"/>
      <c r="O694" s="7"/>
      <c r="P694" s="7"/>
      <c r="Q694" s="7"/>
      <c r="R694" s="7"/>
      <c r="S694" s="95"/>
      <c r="T694" s="7"/>
      <c r="U694" s="7"/>
      <c r="V694" s="7"/>
      <c r="W694" s="7"/>
      <c r="X694" s="7"/>
      <c r="Y694" s="7"/>
      <c r="Z694" s="7"/>
      <c r="AA694" s="7"/>
      <c r="AB694" s="7"/>
      <c r="AC694" s="7"/>
      <c r="AD694" s="7"/>
      <c r="AE694" s="7"/>
      <c r="AF694" s="7"/>
      <c r="AG694" s="7"/>
      <c r="AH694" s="7"/>
      <c r="AI694" s="7"/>
      <c r="AJ694" s="7"/>
      <c r="AK694" s="7"/>
      <c r="AL694" s="7"/>
      <c r="AM694" s="7"/>
      <c r="AN694" s="7"/>
      <c r="AO694" s="7"/>
      <c r="AP694" s="7"/>
    </row>
    <row r="695">
      <c r="A695" s="7"/>
      <c r="B695" s="450"/>
      <c r="C695" s="450"/>
      <c r="D695" s="7"/>
      <c r="E695" s="7"/>
      <c r="F695" s="7"/>
      <c r="G695" s="7"/>
      <c r="H695" s="7"/>
      <c r="I695" s="7"/>
      <c r="J695" s="7"/>
      <c r="K695" s="1733"/>
      <c r="L695" s="7"/>
      <c r="M695" s="7"/>
      <c r="N695" s="7"/>
      <c r="O695" s="7"/>
      <c r="P695" s="7"/>
      <c r="Q695" s="7"/>
      <c r="R695" s="7"/>
      <c r="S695" s="95"/>
      <c r="T695" s="7"/>
      <c r="U695" s="7"/>
      <c r="V695" s="7"/>
      <c r="W695" s="7"/>
      <c r="X695" s="7"/>
      <c r="Y695" s="7"/>
      <c r="Z695" s="7"/>
      <c r="AA695" s="7"/>
      <c r="AB695" s="7"/>
      <c r="AC695" s="7"/>
      <c r="AD695" s="7"/>
      <c r="AE695" s="7"/>
      <c r="AF695" s="7"/>
      <c r="AG695" s="7"/>
      <c r="AH695" s="7"/>
      <c r="AI695" s="7"/>
      <c r="AJ695" s="7"/>
      <c r="AK695" s="7"/>
      <c r="AL695" s="7"/>
      <c r="AM695" s="7"/>
      <c r="AN695" s="7"/>
      <c r="AO695" s="7"/>
      <c r="AP695" s="7"/>
    </row>
    <row r="696">
      <c r="A696" s="7"/>
      <c r="B696" s="450"/>
      <c r="C696" s="450"/>
      <c r="D696" s="7"/>
      <c r="E696" s="7"/>
      <c r="F696" s="7"/>
      <c r="G696" s="7"/>
      <c r="H696" s="7"/>
      <c r="I696" s="7"/>
      <c r="J696" s="7"/>
      <c r="K696" s="1733"/>
      <c r="L696" s="7"/>
      <c r="M696" s="7"/>
      <c r="N696" s="7"/>
      <c r="O696" s="7"/>
      <c r="P696" s="7"/>
      <c r="Q696" s="7"/>
      <c r="R696" s="7"/>
      <c r="S696" s="95"/>
      <c r="T696" s="7"/>
      <c r="U696" s="7"/>
      <c r="V696" s="7"/>
      <c r="W696" s="7"/>
      <c r="X696" s="7"/>
      <c r="Y696" s="7"/>
      <c r="Z696" s="7"/>
      <c r="AA696" s="7"/>
      <c r="AB696" s="7"/>
      <c r="AC696" s="7"/>
      <c r="AD696" s="7"/>
      <c r="AE696" s="7"/>
      <c r="AF696" s="7"/>
      <c r="AG696" s="7"/>
      <c r="AH696" s="7"/>
      <c r="AI696" s="7"/>
      <c r="AJ696" s="7"/>
      <c r="AK696" s="7"/>
      <c r="AL696" s="7"/>
      <c r="AM696" s="7"/>
      <c r="AN696" s="7"/>
      <c r="AO696" s="7"/>
      <c r="AP696" s="7"/>
    </row>
    <row r="697">
      <c r="A697" s="7"/>
      <c r="B697" s="450"/>
      <c r="C697" s="450"/>
      <c r="D697" s="7"/>
      <c r="E697" s="7"/>
      <c r="F697" s="7"/>
      <c r="G697" s="7"/>
      <c r="H697" s="7"/>
      <c r="I697" s="7"/>
      <c r="J697" s="7"/>
      <c r="K697" s="1733"/>
      <c r="L697" s="7"/>
      <c r="M697" s="7"/>
      <c r="N697" s="7"/>
      <c r="O697" s="7"/>
      <c r="P697" s="7"/>
      <c r="Q697" s="7"/>
      <c r="R697" s="7"/>
      <c r="S697" s="95"/>
      <c r="T697" s="7"/>
      <c r="U697" s="7"/>
      <c r="V697" s="7"/>
      <c r="W697" s="7"/>
      <c r="X697" s="7"/>
      <c r="Y697" s="7"/>
      <c r="Z697" s="7"/>
      <c r="AA697" s="7"/>
      <c r="AB697" s="7"/>
      <c r="AC697" s="7"/>
      <c r="AD697" s="7"/>
      <c r="AE697" s="7"/>
      <c r="AF697" s="7"/>
      <c r="AG697" s="7"/>
      <c r="AH697" s="7"/>
      <c r="AI697" s="7"/>
      <c r="AJ697" s="7"/>
      <c r="AK697" s="7"/>
      <c r="AL697" s="7"/>
      <c r="AM697" s="7"/>
      <c r="AN697" s="7"/>
      <c r="AO697" s="7"/>
      <c r="AP697" s="7"/>
    </row>
    <row r="698">
      <c r="A698" s="7"/>
      <c r="B698" s="450"/>
      <c r="C698" s="450"/>
      <c r="D698" s="7"/>
      <c r="E698" s="7"/>
      <c r="F698" s="7"/>
      <c r="G698" s="7"/>
      <c r="H698" s="7"/>
      <c r="I698" s="7"/>
      <c r="J698" s="7"/>
      <c r="K698" s="1733"/>
      <c r="L698" s="7"/>
      <c r="M698" s="7"/>
      <c r="N698" s="7"/>
      <c r="O698" s="7"/>
      <c r="P698" s="7"/>
      <c r="Q698" s="7"/>
      <c r="R698" s="7"/>
      <c r="S698" s="95"/>
      <c r="T698" s="7"/>
      <c r="U698" s="7"/>
      <c r="V698" s="7"/>
      <c r="W698" s="7"/>
      <c r="X698" s="7"/>
      <c r="Y698" s="7"/>
      <c r="Z698" s="7"/>
      <c r="AA698" s="7"/>
      <c r="AB698" s="7"/>
      <c r="AC698" s="7"/>
      <c r="AD698" s="7"/>
      <c r="AE698" s="7"/>
      <c r="AF698" s="7"/>
      <c r="AG698" s="7"/>
      <c r="AH698" s="7"/>
      <c r="AI698" s="7"/>
      <c r="AJ698" s="7"/>
      <c r="AK698" s="7"/>
      <c r="AL698" s="7"/>
      <c r="AM698" s="7"/>
      <c r="AN698" s="7"/>
      <c r="AO698" s="7"/>
      <c r="AP698" s="7"/>
    </row>
    <row r="699">
      <c r="A699" s="7"/>
      <c r="B699" s="450"/>
      <c r="C699" s="450"/>
      <c r="D699" s="7"/>
      <c r="E699" s="7"/>
      <c r="F699" s="7"/>
      <c r="G699" s="7"/>
      <c r="H699" s="7"/>
      <c r="I699" s="7"/>
      <c r="J699" s="7"/>
      <c r="K699" s="1733"/>
      <c r="L699" s="7"/>
      <c r="M699" s="7"/>
      <c r="N699" s="7"/>
      <c r="O699" s="7"/>
      <c r="P699" s="7"/>
      <c r="Q699" s="7"/>
      <c r="R699" s="7"/>
      <c r="S699" s="95"/>
      <c r="T699" s="7"/>
      <c r="U699" s="7"/>
      <c r="V699" s="7"/>
      <c r="W699" s="7"/>
      <c r="X699" s="7"/>
      <c r="Y699" s="7"/>
      <c r="Z699" s="7"/>
      <c r="AA699" s="7"/>
      <c r="AB699" s="7"/>
      <c r="AC699" s="7"/>
      <c r="AD699" s="7"/>
      <c r="AE699" s="7"/>
      <c r="AF699" s="7"/>
      <c r="AG699" s="7"/>
      <c r="AH699" s="7"/>
      <c r="AI699" s="7"/>
      <c r="AJ699" s="7"/>
      <c r="AK699" s="7"/>
      <c r="AL699" s="7"/>
      <c r="AM699" s="7"/>
      <c r="AN699" s="7"/>
      <c r="AO699" s="7"/>
      <c r="AP699" s="7"/>
    </row>
    <row r="700">
      <c r="A700" s="7"/>
      <c r="B700" s="450"/>
      <c r="C700" s="450"/>
      <c r="D700" s="7"/>
      <c r="E700" s="7"/>
      <c r="F700" s="7"/>
      <c r="G700" s="7"/>
      <c r="H700" s="7"/>
      <c r="I700" s="7"/>
      <c r="J700" s="7"/>
      <c r="K700" s="1733"/>
      <c r="L700" s="7"/>
      <c r="M700" s="7"/>
      <c r="N700" s="7"/>
      <c r="O700" s="7"/>
      <c r="P700" s="7"/>
      <c r="Q700" s="7"/>
      <c r="R700" s="7"/>
      <c r="S700" s="95"/>
      <c r="T700" s="7"/>
      <c r="U700" s="7"/>
      <c r="V700" s="7"/>
      <c r="W700" s="7"/>
      <c r="X700" s="7"/>
      <c r="Y700" s="7"/>
      <c r="Z700" s="7"/>
      <c r="AA700" s="7"/>
      <c r="AB700" s="7"/>
      <c r="AC700" s="7"/>
      <c r="AD700" s="7"/>
      <c r="AE700" s="7"/>
      <c r="AF700" s="7"/>
      <c r="AG700" s="7"/>
      <c r="AH700" s="7"/>
      <c r="AI700" s="7"/>
      <c r="AJ700" s="7"/>
      <c r="AK700" s="7"/>
      <c r="AL700" s="7"/>
      <c r="AM700" s="7"/>
      <c r="AN700" s="7"/>
      <c r="AO700" s="7"/>
      <c r="AP700" s="7"/>
    </row>
    <row r="701">
      <c r="A701" s="7"/>
      <c r="B701" s="450"/>
      <c r="C701" s="450"/>
      <c r="D701" s="7"/>
      <c r="E701" s="7"/>
      <c r="F701" s="7"/>
      <c r="G701" s="7"/>
      <c r="H701" s="7"/>
      <c r="I701" s="7"/>
      <c r="J701" s="7"/>
      <c r="K701" s="1733"/>
      <c r="L701" s="7"/>
      <c r="M701" s="7"/>
      <c r="N701" s="7"/>
      <c r="O701" s="7"/>
      <c r="P701" s="7"/>
      <c r="Q701" s="7"/>
      <c r="R701" s="7"/>
      <c r="S701" s="95"/>
      <c r="T701" s="7"/>
      <c r="U701" s="7"/>
      <c r="V701" s="7"/>
      <c r="W701" s="7"/>
      <c r="X701" s="7"/>
      <c r="Y701" s="7"/>
      <c r="Z701" s="7"/>
      <c r="AA701" s="7"/>
      <c r="AB701" s="7"/>
      <c r="AC701" s="7"/>
      <c r="AD701" s="7"/>
      <c r="AE701" s="7"/>
      <c r="AF701" s="7"/>
      <c r="AG701" s="7"/>
      <c r="AH701" s="7"/>
      <c r="AI701" s="7"/>
      <c r="AJ701" s="7"/>
      <c r="AK701" s="7"/>
      <c r="AL701" s="7"/>
      <c r="AM701" s="7"/>
      <c r="AN701" s="7"/>
      <c r="AO701" s="7"/>
      <c r="AP701" s="7"/>
    </row>
    <row r="702">
      <c r="A702" s="7"/>
      <c r="B702" s="450"/>
      <c r="C702" s="450"/>
      <c r="D702" s="7"/>
      <c r="E702" s="7"/>
      <c r="F702" s="7"/>
      <c r="G702" s="7"/>
      <c r="H702" s="7"/>
      <c r="I702" s="7"/>
      <c r="J702" s="7"/>
      <c r="K702" s="1733"/>
      <c r="L702" s="7"/>
      <c r="M702" s="7"/>
      <c r="N702" s="7"/>
      <c r="O702" s="7"/>
      <c r="P702" s="7"/>
      <c r="Q702" s="7"/>
      <c r="R702" s="7"/>
      <c r="S702" s="95"/>
      <c r="T702" s="7"/>
      <c r="U702" s="7"/>
      <c r="V702" s="7"/>
      <c r="W702" s="7"/>
      <c r="X702" s="7"/>
      <c r="Y702" s="7"/>
      <c r="Z702" s="7"/>
      <c r="AA702" s="7"/>
      <c r="AB702" s="7"/>
      <c r="AC702" s="7"/>
      <c r="AD702" s="7"/>
      <c r="AE702" s="7"/>
      <c r="AF702" s="7"/>
      <c r="AG702" s="7"/>
      <c r="AH702" s="7"/>
      <c r="AI702" s="7"/>
      <c r="AJ702" s="7"/>
      <c r="AK702" s="7"/>
      <c r="AL702" s="7"/>
      <c r="AM702" s="7"/>
      <c r="AN702" s="7"/>
      <c r="AO702" s="7"/>
      <c r="AP702" s="7"/>
    </row>
    <row r="703">
      <c r="A703" s="7"/>
      <c r="B703" s="450"/>
      <c r="C703" s="450"/>
      <c r="D703" s="7"/>
      <c r="E703" s="7"/>
      <c r="F703" s="7"/>
      <c r="G703" s="7"/>
      <c r="H703" s="7"/>
      <c r="I703" s="7"/>
      <c r="J703" s="7"/>
      <c r="K703" s="1733"/>
      <c r="L703" s="7"/>
      <c r="M703" s="7"/>
      <c r="N703" s="7"/>
      <c r="O703" s="7"/>
      <c r="P703" s="7"/>
      <c r="Q703" s="7"/>
      <c r="R703" s="7"/>
      <c r="S703" s="95"/>
      <c r="T703" s="7"/>
      <c r="U703" s="7"/>
      <c r="V703" s="7"/>
      <c r="W703" s="7"/>
      <c r="X703" s="7"/>
      <c r="Y703" s="7"/>
      <c r="Z703" s="7"/>
      <c r="AA703" s="7"/>
      <c r="AB703" s="7"/>
      <c r="AC703" s="7"/>
      <c r="AD703" s="7"/>
      <c r="AE703" s="7"/>
      <c r="AF703" s="7"/>
      <c r="AG703" s="7"/>
      <c r="AH703" s="7"/>
      <c r="AI703" s="7"/>
      <c r="AJ703" s="7"/>
      <c r="AK703" s="7"/>
      <c r="AL703" s="7"/>
      <c r="AM703" s="7"/>
      <c r="AN703" s="7"/>
      <c r="AO703" s="7"/>
      <c r="AP703" s="7"/>
    </row>
    <row r="704">
      <c r="A704" s="7"/>
      <c r="B704" s="450"/>
      <c r="C704" s="450"/>
      <c r="D704" s="7"/>
      <c r="E704" s="7"/>
      <c r="F704" s="7"/>
      <c r="G704" s="7"/>
      <c r="H704" s="7"/>
      <c r="I704" s="7"/>
      <c r="J704" s="7"/>
      <c r="K704" s="1733"/>
      <c r="L704" s="7"/>
      <c r="M704" s="7"/>
      <c r="N704" s="7"/>
      <c r="O704" s="7"/>
      <c r="P704" s="7"/>
      <c r="Q704" s="7"/>
      <c r="R704" s="7"/>
      <c r="S704" s="95"/>
      <c r="T704" s="7"/>
      <c r="U704" s="7"/>
      <c r="V704" s="7"/>
      <c r="W704" s="7"/>
      <c r="X704" s="7"/>
      <c r="Y704" s="7"/>
      <c r="Z704" s="7"/>
      <c r="AA704" s="7"/>
      <c r="AB704" s="7"/>
      <c r="AC704" s="7"/>
      <c r="AD704" s="7"/>
      <c r="AE704" s="7"/>
      <c r="AF704" s="7"/>
      <c r="AG704" s="7"/>
      <c r="AH704" s="7"/>
      <c r="AI704" s="7"/>
      <c r="AJ704" s="7"/>
      <c r="AK704" s="7"/>
      <c r="AL704" s="7"/>
      <c r="AM704" s="7"/>
      <c r="AN704" s="7"/>
      <c r="AO704" s="7"/>
      <c r="AP704" s="7"/>
    </row>
    <row r="705">
      <c r="A705" s="7"/>
      <c r="B705" s="450"/>
      <c r="C705" s="450"/>
      <c r="D705" s="7"/>
      <c r="E705" s="7"/>
      <c r="F705" s="7"/>
      <c r="G705" s="7"/>
      <c r="H705" s="7"/>
      <c r="I705" s="7"/>
      <c r="J705" s="7"/>
      <c r="K705" s="1733"/>
      <c r="L705" s="7"/>
      <c r="M705" s="7"/>
      <c r="N705" s="7"/>
      <c r="O705" s="7"/>
      <c r="P705" s="7"/>
      <c r="Q705" s="7"/>
      <c r="R705" s="7"/>
      <c r="S705" s="95"/>
      <c r="T705" s="7"/>
      <c r="U705" s="7"/>
      <c r="V705" s="7"/>
      <c r="W705" s="7"/>
      <c r="X705" s="7"/>
      <c r="Y705" s="7"/>
      <c r="Z705" s="7"/>
      <c r="AA705" s="7"/>
      <c r="AB705" s="7"/>
      <c r="AC705" s="7"/>
      <c r="AD705" s="7"/>
      <c r="AE705" s="7"/>
      <c r="AF705" s="7"/>
      <c r="AG705" s="7"/>
      <c r="AH705" s="7"/>
      <c r="AI705" s="7"/>
      <c r="AJ705" s="7"/>
      <c r="AK705" s="7"/>
      <c r="AL705" s="7"/>
      <c r="AM705" s="7"/>
      <c r="AN705" s="7"/>
      <c r="AO705" s="7"/>
      <c r="AP705" s="7"/>
    </row>
    <row r="706">
      <c r="A706" s="7"/>
      <c r="B706" s="450"/>
      <c r="C706" s="450"/>
      <c r="D706" s="7"/>
      <c r="E706" s="7"/>
      <c r="F706" s="7"/>
      <c r="G706" s="7"/>
      <c r="H706" s="7"/>
      <c r="I706" s="7"/>
      <c r="J706" s="7"/>
      <c r="K706" s="1733"/>
      <c r="L706" s="7"/>
      <c r="M706" s="7"/>
      <c r="N706" s="7"/>
      <c r="O706" s="7"/>
      <c r="P706" s="7"/>
      <c r="Q706" s="7"/>
      <c r="R706" s="7"/>
      <c r="S706" s="95"/>
      <c r="T706" s="7"/>
      <c r="U706" s="7"/>
      <c r="V706" s="7"/>
      <c r="W706" s="7"/>
      <c r="X706" s="7"/>
      <c r="Y706" s="7"/>
      <c r="Z706" s="7"/>
      <c r="AA706" s="7"/>
      <c r="AB706" s="7"/>
      <c r="AC706" s="7"/>
      <c r="AD706" s="7"/>
      <c r="AE706" s="7"/>
      <c r="AF706" s="7"/>
      <c r="AG706" s="7"/>
      <c r="AH706" s="7"/>
      <c r="AI706" s="7"/>
      <c r="AJ706" s="7"/>
      <c r="AK706" s="7"/>
      <c r="AL706" s="7"/>
      <c r="AM706" s="7"/>
      <c r="AN706" s="7"/>
      <c r="AO706" s="7"/>
      <c r="AP706" s="7"/>
    </row>
    <row r="707">
      <c r="A707" s="7"/>
      <c r="B707" s="450"/>
      <c r="C707" s="450"/>
      <c r="D707" s="7"/>
      <c r="E707" s="7"/>
      <c r="F707" s="7"/>
      <c r="G707" s="7"/>
      <c r="H707" s="7"/>
      <c r="I707" s="7"/>
      <c r="J707" s="7"/>
      <c r="K707" s="1733"/>
      <c r="L707" s="7"/>
      <c r="M707" s="7"/>
      <c r="N707" s="7"/>
      <c r="O707" s="7"/>
      <c r="P707" s="7"/>
      <c r="Q707" s="7"/>
      <c r="R707" s="7"/>
      <c r="S707" s="95"/>
      <c r="T707" s="7"/>
      <c r="U707" s="7"/>
      <c r="V707" s="7"/>
      <c r="W707" s="7"/>
      <c r="X707" s="7"/>
      <c r="Y707" s="7"/>
      <c r="Z707" s="7"/>
      <c r="AA707" s="7"/>
      <c r="AB707" s="7"/>
      <c r="AC707" s="7"/>
      <c r="AD707" s="7"/>
      <c r="AE707" s="7"/>
      <c r="AF707" s="7"/>
      <c r="AG707" s="7"/>
      <c r="AH707" s="7"/>
      <c r="AI707" s="7"/>
      <c r="AJ707" s="7"/>
      <c r="AK707" s="7"/>
      <c r="AL707" s="7"/>
      <c r="AM707" s="7"/>
      <c r="AN707" s="7"/>
      <c r="AO707" s="7"/>
      <c r="AP707" s="7"/>
    </row>
    <row r="708">
      <c r="A708" s="7"/>
      <c r="B708" s="450"/>
      <c r="C708" s="450"/>
      <c r="D708" s="7"/>
      <c r="E708" s="7"/>
      <c r="F708" s="7"/>
      <c r="G708" s="7"/>
      <c r="H708" s="7"/>
      <c r="I708" s="7"/>
      <c r="J708" s="7"/>
      <c r="K708" s="1733"/>
      <c r="L708" s="7"/>
      <c r="M708" s="7"/>
      <c r="N708" s="7"/>
      <c r="O708" s="7"/>
      <c r="P708" s="7"/>
      <c r="Q708" s="7"/>
      <c r="R708" s="7"/>
      <c r="S708" s="95"/>
      <c r="T708" s="7"/>
      <c r="U708" s="7"/>
      <c r="V708" s="7"/>
      <c r="W708" s="7"/>
      <c r="X708" s="7"/>
      <c r="Y708" s="7"/>
      <c r="Z708" s="7"/>
      <c r="AA708" s="7"/>
      <c r="AB708" s="7"/>
      <c r="AC708" s="7"/>
      <c r="AD708" s="7"/>
      <c r="AE708" s="7"/>
      <c r="AF708" s="7"/>
      <c r="AG708" s="7"/>
      <c r="AH708" s="7"/>
      <c r="AI708" s="7"/>
      <c r="AJ708" s="7"/>
      <c r="AK708" s="7"/>
      <c r="AL708" s="7"/>
      <c r="AM708" s="7"/>
      <c r="AN708" s="7"/>
      <c r="AO708" s="7"/>
      <c r="AP708" s="7"/>
    </row>
    <row r="709">
      <c r="A709" s="7"/>
      <c r="B709" s="450"/>
      <c r="C709" s="450"/>
      <c r="D709" s="7"/>
      <c r="E709" s="7"/>
      <c r="F709" s="7"/>
      <c r="G709" s="7"/>
      <c r="H709" s="7"/>
      <c r="I709" s="7"/>
      <c r="J709" s="7"/>
      <c r="K709" s="1733"/>
      <c r="L709" s="7"/>
      <c r="M709" s="7"/>
      <c r="N709" s="7"/>
      <c r="O709" s="7"/>
      <c r="P709" s="7"/>
      <c r="Q709" s="7"/>
      <c r="R709" s="7"/>
      <c r="S709" s="95"/>
      <c r="T709" s="7"/>
      <c r="U709" s="7"/>
      <c r="V709" s="7"/>
      <c r="W709" s="7"/>
      <c r="X709" s="7"/>
      <c r="Y709" s="7"/>
      <c r="Z709" s="7"/>
      <c r="AA709" s="7"/>
      <c r="AB709" s="7"/>
      <c r="AC709" s="7"/>
      <c r="AD709" s="7"/>
      <c r="AE709" s="7"/>
      <c r="AF709" s="7"/>
      <c r="AG709" s="7"/>
      <c r="AH709" s="7"/>
      <c r="AI709" s="7"/>
      <c r="AJ709" s="7"/>
      <c r="AK709" s="7"/>
      <c r="AL709" s="7"/>
      <c r="AM709" s="7"/>
      <c r="AN709" s="7"/>
      <c r="AO709" s="7"/>
      <c r="AP709" s="7"/>
    </row>
    <row r="710">
      <c r="A710" s="7"/>
      <c r="B710" s="450"/>
      <c r="C710" s="450"/>
      <c r="D710" s="7"/>
      <c r="E710" s="7"/>
      <c r="F710" s="7"/>
      <c r="G710" s="7"/>
      <c r="H710" s="7"/>
      <c r="I710" s="7"/>
      <c r="J710" s="7"/>
      <c r="K710" s="1733"/>
      <c r="L710" s="7"/>
      <c r="M710" s="7"/>
      <c r="N710" s="7"/>
      <c r="O710" s="7"/>
      <c r="P710" s="7"/>
      <c r="Q710" s="7"/>
      <c r="R710" s="7"/>
      <c r="S710" s="95"/>
      <c r="T710" s="7"/>
      <c r="U710" s="7"/>
      <c r="V710" s="7"/>
      <c r="W710" s="7"/>
      <c r="X710" s="7"/>
      <c r="Y710" s="7"/>
      <c r="Z710" s="7"/>
      <c r="AA710" s="7"/>
      <c r="AB710" s="7"/>
      <c r="AC710" s="7"/>
      <c r="AD710" s="7"/>
      <c r="AE710" s="7"/>
      <c r="AF710" s="7"/>
      <c r="AG710" s="7"/>
      <c r="AH710" s="7"/>
      <c r="AI710" s="7"/>
      <c r="AJ710" s="7"/>
      <c r="AK710" s="7"/>
      <c r="AL710" s="7"/>
      <c r="AM710" s="7"/>
      <c r="AN710" s="7"/>
      <c r="AO710" s="7"/>
      <c r="AP710" s="7"/>
    </row>
    <row r="711">
      <c r="A711" s="7"/>
      <c r="B711" s="450"/>
      <c r="C711" s="450"/>
      <c r="D711" s="7"/>
      <c r="E711" s="7"/>
      <c r="F711" s="7"/>
      <c r="G711" s="7"/>
      <c r="H711" s="7"/>
      <c r="I711" s="7"/>
      <c r="J711" s="7"/>
      <c r="K711" s="1733"/>
      <c r="L711" s="7"/>
      <c r="M711" s="7"/>
      <c r="N711" s="7"/>
      <c r="O711" s="7"/>
      <c r="P711" s="7"/>
      <c r="Q711" s="7"/>
      <c r="R711" s="7"/>
      <c r="S711" s="95"/>
      <c r="T711" s="7"/>
      <c r="U711" s="7"/>
      <c r="V711" s="7"/>
      <c r="W711" s="7"/>
      <c r="X711" s="7"/>
      <c r="Y711" s="7"/>
      <c r="Z711" s="7"/>
      <c r="AA711" s="7"/>
      <c r="AB711" s="7"/>
      <c r="AC711" s="7"/>
      <c r="AD711" s="7"/>
      <c r="AE711" s="7"/>
      <c r="AF711" s="7"/>
      <c r="AG711" s="7"/>
      <c r="AH711" s="7"/>
      <c r="AI711" s="7"/>
      <c r="AJ711" s="7"/>
      <c r="AK711" s="7"/>
      <c r="AL711" s="7"/>
      <c r="AM711" s="7"/>
      <c r="AN711" s="7"/>
      <c r="AO711" s="7"/>
      <c r="AP711" s="7"/>
    </row>
    <row r="712">
      <c r="A712" s="7"/>
      <c r="B712" s="450"/>
      <c r="C712" s="450"/>
      <c r="D712" s="7"/>
      <c r="E712" s="7"/>
      <c r="F712" s="7"/>
      <c r="G712" s="7"/>
      <c r="H712" s="7"/>
      <c r="I712" s="7"/>
      <c r="J712" s="7"/>
      <c r="K712" s="1733"/>
      <c r="L712" s="7"/>
      <c r="M712" s="7"/>
      <c r="N712" s="7"/>
      <c r="O712" s="7"/>
      <c r="P712" s="7"/>
      <c r="Q712" s="7"/>
      <c r="R712" s="7"/>
      <c r="S712" s="95"/>
      <c r="T712" s="7"/>
      <c r="U712" s="7"/>
      <c r="V712" s="7"/>
      <c r="W712" s="7"/>
      <c r="X712" s="7"/>
      <c r="Y712" s="7"/>
      <c r="Z712" s="7"/>
      <c r="AA712" s="7"/>
      <c r="AB712" s="7"/>
      <c r="AC712" s="7"/>
      <c r="AD712" s="7"/>
      <c r="AE712" s="7"/>
      <c r="AF712" s="7"/>
      <c r="AG712" s="7"/>
      <c r="AH712" s="7"/>
      <c r="AI712" s="7"/>
      <c r="AJ712" s="7"/>
      <c r="AK712" s="7"/>
      <c r="AL712" s="7"/>
      <c r="AM712" s="7"/>
      <c r="AN712" s="7"/>
      <c r="AO712" s="7"/>
      <c r="AP712" s="7"/>
    </row>
    <row r="713">
      <c r="A713" s="7"/>
      <c r="B713" s="450"/>
      <c r="C713" s="450"/>
      <c r="D713" s="7"/>
      <c r="E713" s="7"/>
      <c r="F713" s="7"/>
      <c r="G713" s="7"/>
      <c r="H713" s="7"/>
      <c r="I713" s="7"/>
      <c r="J713" s="7"/>
      <c r="K713" s="1733"/>
      <c r="L713" s="7"/>
      <c r="M713" s="7"/>
      <c r="N713" s="7"/>
      <c r="O713" s="7"/>
      <c r="P713" s="7"/>
      <c r="Q713" s="7"/>
      <c r="R713" s="7"/>
      <c r="S713" s="95"/>
      <c r="T713" s="7"/>
      <c r="U713" s="7"/>
      <c r="V713" s="7"/>
      <c r="W713" s="7"/>
      <c r="X713" s="7"/>
      <c r="Y713" s="7"/>
      <c r="Z713" s="7"/>
      <c r="AA713" s="7"/>
      <c r="AB713" s="7"/>
      <c r="AC713" s="7"/>
      <c r="AD713" s="7"/>
      <c r="AE713" s="7"/>
      <c r="AF713" s="7"/>
      <c r="AG713" s="7"/>
      <c r="AH713" s="7"/>
      <c r="AI713" s="7"/>
      <c r="AJ713" s="7"/>
      <c r="AK713" s="7"/>
      <c r="AL713" s="7"/>
      <c r="AM713" s="7"/>
      <c r="AN713" s="7"/>
      <c r="AO713" s="7"/>
      <c r="AP713" s="7"/>
    </row>
    <row r="714">
      <c r="A714" s="7"/>
      <c r="B714" s="450"/>
      <c r="C714" s="450"/>
      <c r="D714" s="7"/>
      <c r="E714" s="7"/>
      <c r="F714" s="7"/>
      <c r="G714" s="7"/>
      <c r="H714" s="7"/>
      <c r="I714" s="7"/>
      <c r="J714" s="7"/>
      <c r="K714" s="1733"/>
      <c r="L714" s="7"/>
      <c r="M714" s="7"/>
      <c r="N714" s="7"/>
      <c r="O714" s="7"/>
      <c r="P714" s="7"/>
      <c r="Q714" s="7"/>
      <c r="R714" s="7"/>
      <c r="S714" s="95"/>
      <c r="T714" s="7"/>
      <c r="U714" s="7"/>
      <c r="V714" s="7"/>
      <c r="W714" s="7"/>
      <c r="X714" s="7"/>
      <c r="Y714" s="7"/>
      <c r="Z714" s="7"/>
      <c r="AA714" s="7"/>
      <c r="AB714" s="7"/>
      <c r="AC714" s="7"/>
      <c r="AD714" s="7"/>
      <c r="AE714" s="7"/>
      <c r="AF714" s="7"/>
      <c r="AG714" s="7"/>
      <c r="AH714" s="7"/>
      <c r="AI714" s="7"/>
      <c r="AJ714" s="7"/>
      <c r="AK714" s="7"/>
      <c r="AL714" s="7"/>
      <c r="AM714" s="7"/>
      <c r="AN714" s="7"/>
      <c r="AO714" s="7"/>
      <c r="AP714" s="7"/>
    </row>
    <row r="715">
      <c r="A715" s="7"/>
      <c r="B715" s="450"/>
      <c r="C715" s="450"/>
      <c r="D715" s="7"/>
      <c r="E715" s="7"/>
      <c r="F715" s="7"/>
      <c r="G715" s="7"/>
      <c r="H715" s="7"/>
      <c r="I715" s="7"/>
      <c r="J715" s="7"/>
      <c r="K715" s="1733"/>
      <c r="L715" s="7"/>
      <c r="M715" s="7"/>
      <c r="N715" s="7"/>
      <c r="O715" s="7"/>
      <c r="P715" s="7"/>
      <c r="Q715" s="7"/>
      <c r="R715" s="7"/>
      <c r="S715" s="95"/>
      <c r="T715" s="7"/>
      <c r="U715" s="7"/>
      <c r="V715" s="7"/>
      <c r="W715" s="7"/>
      <c r="X715" s="7"/>
      <c r="Y715" s="7"/>
      <c r="Z715" s="7"/>
      <c r="AA715" s="7"/>
      <c r="AB715" s="7"/>
      <c r="AC715" s="7"/>
      <c r="AD715" s="7"/>
      <c r="AE715" s="7"/>
      <c r="AF715" s="7"/>
      <c r="AG715" s="7"/>
      <c r="AH715" s="7"/>
      <c r="AI715" s="7"/>
      <c r="AJ715" s="7"/>
      <c r="AK715" s="7"/>
      <c r="AL715" s="7"/>
      <c r="AM715" s="7"/>
      <c r="AN715" s="7"/>
      <c r="AO715" s="7"/>
      <c r="AP715" s="7"/>
    </row>
    <row r="716">
      <c r="A716" s="7"/>
      <c r="B716" s="450"/>
      <c r="C716" s="450"/>
      <c r="D716" s="7"/>
      <c r="E716" s="7"/>
      <c r="F716" s="7"/>
      <c r="G716" s="7"/>
      <c r="H716" s="7"/>
      <c r="I716" s="7"/>
      <c r="J716" s="7"/>
      <c r="K716" s="1733"/>
      <c r="L716" s="7"/>
      <c r="M716" s="7"/>
      <c r="N716" s="7"/>
      <c r="O716" s="7"/>
      <c r="P716" s="7"/>
      <c r="Q716" s="7"/>
      <c r="R716" s="7"/>
      <c r="S716" s="95"/>
      <c r="T716" s="7"/>
      <c r="U716" s="7"/>
      <c r="V716" s="7"/>
      <c r="W716" s="7"/>
      <c r="X716" s="7"/>
      <c r="Y716" s="7"/>
      <c r="Z716" s="7"/>
      <c r="AA716" s="7"/>
      <c r="AB716" s="7"/>
      <c r="AC716" s="7"/>
      <c r="AD716" s="7"/>
      <c r="AE716" s="7"/>
      <c r="AF716" s="7"/>
      <c r="AG716" s="7"/>
      <c r="AH716" s="7"/>
      <c r="AI716" s="7"/>
      <c r="AJ716" s="7"/>
      <c r="AK716" s="7"/>
      <c r="AL716" s="7"/>
      <c r="AM716" s="7"/>
      <c r="AN716" s="7"/>
      <c r="AO716" s="7"/>
      <c r="AP716" s="7"/>
    </row>
    <row r="717">
      <c r="A717" s="7"/>
      <c r="B717" s="450"/>
      <c r="C717" s="450"/>
      <c r="D717" s="7"/>
      <c r="E717" s="7"/>
      <c r="F717" s="7"/>
      <c r="G717" s="7"/>
      <c r="H717" s="7"/>
      <c r="I717" s="7"/>
      <c r="J717" s="7"/>
      <c r="K717" s="1733"/>
      <c r="L717" s="7"/>
      <c r="M717" s="7"/>
      <c r="N717" s="7"/>
      <c r="O717" s="7"/>
      <c r="P717" s="7"/>
      <c r="Q717" s="7"/>
      <c r="R717" s="7"/>
      <c r="S717" s="95"/>
      <c r="T717" s="7"/>
      <c r="U717" s="7"/>
      <c r="V717" s="7"/>
      <c r="W717" s="7"/>
      <c r="X717" s="7"/>
      <c r="Y717" s="7"/>
      <c r="Z717" s="7"/>
      <c r="AA717" s="7"/>
      <c r="AB717" s="7"/>
      <c r="AC717" s="7"/>
      <c r="AD717" s="7"/>
      <c r="AE717" s="7"/>
      <c r="AF717" s="7"/>
      <c r="AG717" s="7"/>
      <c r="AH717" s="7"/>
      <c r="AI717" s="7"/>
      <c r="AJ717" s="7"/>
      <c r="AK717" s="7"/>
      <c r="AL717" s="7"/>
      <c r="AM717" s="7"/>
      <c r="AN717" s="7"/>
      <c r="AO717" s="7"/>
      <c r="AP717" s="7"/>
    </row>
    <row r="718">
      <c r="A718" s="7"/>
      <c r="B718" s="450"/>
      <c r="C718" s="450"/>
      <c r="D718" s="7"/>
      <c r="E718" s="7"/>
      <c r="F718" s="7"/>
      <c r="G718" s="7"/>
      <c r="H718" s="7"/>
      <c r="I718" s="7"/>
      <c r="J718" s="7"/>
      <c r="K718" s="1733"/>
      <c r="L718" s="7"/>
      <c r="M718" s="7"/>
      <c r="N718" s="7"/>
      <c r="O718" s="7"/>
      <c r="P718" s="7"/>
      <c r="Q718" s="7"/>
      <c r="R718" s="7"/>
      <c r="S718" s="95"/>
      <c r="T718" s="7"/>
      <c r="U718" s="7"/>
      <c r="V718" s="7"/>
      <c r="W718" s="7"/>
      <c r="X718" s="7"/>
      <c r="Y718" s="7"/>
      <c r="Z718" s="7"/>
      <c r="AA718" s="7"/>
      <c r="AB718" s="7"/>
      <c r="AC718" s="7"/>
      <c r="AD718" s="7"/>
      <c r="AE718" s="7"/>
      <c r="AF718" s="7"/>
      <c r="AG718" s="7"/>
      <c r="AH718" s="7"/>
      <c r="AI718" s="7"/>
      <c r="AJ718" s="7"/>
      <c r="AK718" s="7"/>
      <c r="AL718" s="7"/>
      <c r="AM718" s="7"/>
      <c r="AN718" s="7"/>
      <c r="AO718" s="7"/>
      <c r="AP718" s="7"/>
    </row>
    <row r="719">
      <c r="A719" s="7"/>
      <c r="B719" s="450"/>
      <c r="C719" s="450"/>
      <c r="D719" s="7"/>
      <c r="E719" s="7"/>
      <c r="F719" s="7"/>
      <c r="G719" s="7"/>
      <c r="H719" s="7"/>
      <c r="I719" s="7"/>
      <c r="J719" s="7"/>
      <c r="K719" s="1733"/>
      <c r="L719" s="7"/>
      <c r="M719" s="7"/>
      <c r="N719" s="7"/>
      <c r="O719" s="7"/>
      <c r="P719" s="7"/>
      <c r="Q719" s="7"/>
      <c r="R719" s="7"/>
      <c r="S719" s="95"/>
      <c r="T719" s="7"/>
      <c r="U719" s="7"/>
      <c r="V719" s="7"/>
      <c r="W719" s="7"/>
      <c r="X719" s="7"/>
      <c r="Y719" s="7"/>
      <c r="Z719" s="7"/>
      <c r="AA719" s="7"/>
      <c r="AB719" s="7"/>
      <c r="AC719" s="7"/>
      <c r="AD719" s="7"/>
      <c r="AE719" s="7"/>
      <c r="AF719" s="7"/>
      <c r="AG719" s="7"/>
      <c r="AH719" s="7"/>
      <c r="AI719" s="7"/>
      <c r="AJ719" s="7"/>
      <c r="AK719" s="7"/>
      <c r="AL719" s="7"/>
      <c r="AM719" s="7"/>
      <c r="AN719" s="7"/>
      <c r="AO719" s="7"/>
      <c r="AP719" s="7"/>
    </row>
    <row r="720">
      <c r="A720" s="7"/>
      <c r="B720" s="450"/>
      <c r="C720" s="450"/>
      <c r="D720" s="7"/>
      <c r="E720" s="7"/>
      <c r="F720" s="7"/>
      <c r="G720" s="7"/>
      <c r="H720" s="7"/>
      <c r="I720" s="7"/>
      <c r="J720" s="7"/>
      <c r="K720" s="1733"/>
      <c r="L720" s="7"/>
      <c r="M720" s="7"/>
      <c r="N720" s="7"/>
      <c r="O720" s="7"/>
      <c r="P720" s="7"/>
      <c r="Q720" s="7"/>
      <c r="R720" s="7"/>
      <c r="S720" s="95"/>
      <c r="T720" s="7"/>
      <c r="U720" s="7"/>
      <c r="V720" s="7"/>
      <c r="W720" s="7"/>
      <c r="X720" s="7"/>
      <c r="Y720" s="7"/>
      <c r="Z720" s="7"/>
      <c r="AA720" s="7"/>
      <c r="AB720" s="7"/>
      <c r="AC720" s="7"/>
      <c r="AD720" s="7"/>
      <c r="AE720" s="7"/>
      <c r="AF720" s="7"/>
      <c r="AG720" s="7"/>
      <c r="AH720" s="7"/>
      <c r="AI720" s="7"/>
      <c r="AJ720" s="7"/>
      <c r="AK720" s="7"/>
      <c r="AL720" s="7"/>
      <c r="AM720" s="7"/>
      <c r="AN720" s="7"/>
      <c r="AO720" s="7"/>
      <c r="AP720" s="7"/>
    </row>
    <row r="721">
      <c r="A721" s="7"/>
      <c r="B721" s="450"/>
      <c r="C721" s="450"/>
      <c r="D721" s="7"/>
      <c r="E721" s="7"/>
      <c r="F721" s="7"/>
      <c r="G721" s="7"/>
      <c r="H721" s="7"/>
      <c r="I721" s="7"/>
      <c r="J721" s="7"/>
      <c r="K721" s="1733"/>
      <c r="L721" s="7"/>
      <c r="M721" s="7"/>
      <c r="N721" s="7"/>
      <c r="O721" s="7"/>
      <c r="P721" s="7"/>
      <c r="Q721" s="7"/>
      <c r="R721" s="7"/>
      <c r="S721" s="95"/>
      <c r="T721" s="7"/>
      <c r="U721" s="7"/>
      <c r="V721" s="7"/>
      <c r="W721" s="7"/>
      <c r="X721" s="7"/>
      <c r="Y721" s="7"/>
      <c r="Z721" s="7"/>
      <c r="AA721" s="7"/>
      <c r="AB721" s="7"/>
      <c r="AC721" s="7"/>
      <c r="AD721" s="7"/>
      <c r="AE721" s="7"/>
      <c r="AF721" s="7"/>
      <c r="AG721" s="7"/>
      <c r="AH721" s="7"/>
      <c r="AI721" s="7"/>
      <c r="AJ721" s="7"/>
      <c r="AK721" s="7"/>
      <c r="AL721" s="7"/>
      <c r="AM721" s="7"/>
      <c r="AN721" s="7"/>
      <c r="AO721" s="7"/>
      <c r="AP721" s="7"/>
    </row>
    <row r="722">
      <c r="A722" s="7"/>
      <c r="B722" s="450"/>
      <c r="C722" s="450"/>
      <c r="D722" s="7"/>
      <c r="E722" s="7"/>
      <c r="F722" s="7"/>
      <c r="G722" s="7"/>
      <c r="H722" s="7"/>
      <c r="I722" s="7"/>
      <c r="J722" s="7"/>
      <c r="K722" s="1733"/>
      <c r="L722" s="7"/>
      <c r="M722" s="7"/>
      <c r="N722" s="7"/>
      <c r="O722" s="7"/>
      <c r="P722" s="7"/>
      <c r="Q722" s="7"/>
      <c r="R722" s="7"/>
      <c r="S722" s="95"/>
      <c r="T722" s="7"/>
      <c r="U722" s="7"/>
      <c r="V722" s="7"/>
      <c r="W722" s="7"/>
      <c r="X722" s="7"/>
      <c r="Y722" s="7"/>
      <c r="Z722" s="7"/>
      <c r="AA722" s="7"/>
      <c r="AB722" s="7"/>
      <c r="AC722" s="7"/>
      <c r="AD722" s="7"/>
      <c r="AE722" s="7"/>
      <c r="AF722" s="7"/>
      <c r="AG722" s="7"/>
      <c r="AH722" s="7"/>
      <c r="AI722" s="7"/>
      <c r="AJ722" s="7"/>
      <c r="AK722" s="7"/>
      <c r="AL722" s="7"/>
      <c r="AM722" s="7"/>
      <c r="AN722" s="7"/>
      <c r="AO722" s="7"/>
      <c r="AP722" s="7"/>
    </row>
    <row r="723">
      <c r="A723" s="7"/>
      <c r="B723" s="450"/>
      <c r="C723" s="450"/>
      <c r="D723" s="7"/>
      <c r="E723" s="7"/>
      <c r="F723" s="7"/>
      <c r="G723" s="7"/>
      <c r="H723" s="7"/>
      <c r="I723" s="7"/>
      <c r="J723" s="7"/>
      <c r="K723" s="1733"/>
      <c r="L723" s="7"/>
      <c r="M723" s="7"/>
      <c r="N723" s="7"/>
      <c r="O723" s="7"/>
      <c r="P723" s="7"/>
      <c r="Q723" s="7"/>
      <c r="R723" s="7"/>
      <c r="S723" s="95"/>
      <c r="T723" s="7"/>
      <c r="U723" s="7"/>
      <c r="V723" s="7"/>
      <c r="W723" s="7"/>
      <c r="X723" s="7"/>
      <c r="Y723" s="7"/>
      <c r="Z723" s="7"/>
      <c r="AA723" s="7"/>
      <c r="AB723" s="7"/>
      <c r="AC723" s="7"/>
      <c r="AD723" s="7"/>
      <c r="AE723" s="7"/>
      <c r="AF723" s="7"/>
      <c r="AG723" s="7"/>
      <c r="AH723" s="7"/>
      <c r="AI723" s="7"/>
      <c r="AJ723" s="7"/>
      <c r="AK723" s="7"/>
      <c r="AL723" s="7"/>
      <c r="AM723" s="7"/>
      <c r="AN723" s="7"/>
      <c r="AO723" s="7"/>
      <c r="AP723" s="7"/>
    </row>
    <row r="724">
      <c r="A724" s="7"/>
      <c r="B724" s="450"/>
      <c r="C724" s="450"/>
      <c r="D724" s="7"/>
      <c r="E724" s="7"/>
      <c r="F724" s="7"/>
      <c r="G724" s="7"/>
      <c r="H724" s="7"/>
      <c r="I724" s="7"/>
      <c r="J724" s="7"/>
      <c r="K724" s="1733"/>
      <c r="L724" s="7"/>
      <c r="M724" s="7"/>
      <c r="N724" s="7"/>
      <c r="O724" s="7"/>
      <c r="P724" s="7"/>
      <c r="Q724" s="7"/>
      <c r="R724" s="7"/>
      <c r="S724" s="95"/>
      <c r="T724" s="7"/>
      <c r="U724" s="7"/>
      <c r="V724" s="7"/>
      <c r="W724" s="7"/>
      <c r="X724" s="7"/>
      <c r="Y724" s="7"/>
      <c r="Z724" s="7"/>
      <c r="AA724" s="7"/>
      <c r="AB724" s="7"/>
      <c r="AC724" s="7"/>
      <c r="AD724" s="7"/>
      <c r="AE724" s="7"/>
      <c r="AF724" s="7"/>
      <c r="AG724" s="7"/>
      <c r="AH724" s="7"/>
      <c r="AI724" s="7"/>
      <c r="AJ724" s="7"/>
      <c r="AK724" s="7"/>
      <c r="AL724" s="7"/>
      <c r="AM724" s="7"/>
      <c r="AN724" s="7"/>
      <c r="AO724" s="7"/>
      <c r="AP724" s="7"/>
    </row>
    <row r="725">
      <c r="A725" s="7"/>
      <c r="B725" s="450"/>
      <c r="C725" s="450"/>
      <c r="D725" s="7"/>
      <c r="E725" s="7"/>
      <c r="F725" s="7"/>
      <c r="G725" s="7"/>
      <c r="H725" s="7"/>
      <c r="I725" s="7"/>
      <c r="J725" s="7"/>
      <c r="K725" s="1733"/>
      <c r="L725" s="7"/>
      <c r="M725" s="7"/>
      <c r="N725" s="7"/>
      <c r="O725" s="7"/>
      <c r="P725" s="7"/>
      <c r="Q725" s="7"/>
      <c r="R725" s="7"/>
      <c r="S725" s="95"/>
      <c r="T725" s="7"/>
      <c r="U725" s="7"/>
      <c r="V725" s="7"/>
      <c r="W725" s="7"/>
      <c r="X725" s="7"/>
      <c r="Y725" s="7"/>
      <c r="Z725" s="7"/>
      <c r="AA725" s="7"/>
      <c r="AB725" s="7"/>
      <c r="AC725" s="7"/>
      <c r="AD725" s="7"/>
      <c r="AE725" s="7"/>
      <c r="AF725" s="7"/>
      <c r="AG725" s="7"/>
      <c r="AH725" s="7"/>
      <c r="AI725" s="7"/>
      <c r="AJ725" s="7"/>
      <c r="AK725" s="7"/>
      <c r="AL725" s="7"/>
      <c r="AM725" s="7"/>
      <c r="AN725" s="7"/>
      <c r="AO725" s="7"/>
      <c r="AP725" s="7"/>
    </row>
    <row r="726">
      <c r="A726" s="7"/>
      <c r="B726" s="450"/>
      <c r="C726" s="450"/>
      <c r="D726" s="7"/>
      <c r="E726" s="7"/>
      <c r="F726" s="7"/>
      <c r="G726" s="7"/>
      <c r="H726" s="7"/>
      <c r="I726" s="7"/>
      <c r="J726" s="7"/>
      <c r="K726" s="1733"/>
      <c r="L726" s="7"/>
      <c r="M726" s="7"/>
      <c r="N726" s="7"/>
      <c r="O726" s="7"/>
      <c r="P726" s="7"/>
      <c r="Q726" s="7"/>
      <c r="R726" s="7"/>
      <c r="S726" s="95"/>
      <c r="T726" s="7"/>
      <c r="U726" s="7"/>
      <c r="V726" s="7"/>
      <c r="W726" s="7"/>
      <c r="X726" s="7"/>
      <c r="Y726" s="7"/>
      <c r="Z726" s="7"/>
      <c r="AA726" s="7"/>
      <c r="AB726" s="7"/>
      <c r="AC726" s="7"/>
      <c r="AD726" s="7"/>
      <c r="AE726" s="7"/>
      <c r="AF726" s="7"/>
      <c r="AG726" s="7"/>
      <c r="AH726" s="7"/>
      <c r="AI726" s="7"/>
      <c r="AJ726" s="7"/>
      <c r="AK726" s="7"/>
      <c r="AL726" s="7"/>
      <c r="AM726" s="7"/>
      <c r="AN726" s="7"/>
      <c r="AO726" s="7"/>
      <c r="AP726" s="7"/>
    </row>
    <row r="727">
      <c r="A727" s="7"/>
      <c r="B727" s="450"/>
      <c r="C727" s="450"/>
      <c r="D727" s="7"/>
      <c r="E727" s="7"/>
      <c r="F727" s="7"/>
      <c r="G727" s="7"/>
      <c r="H727" s="7"/>
      <c r="I727" s="7"/>
      <c r="J727" s="7"/>
      <c r="K727" s="1733"/>
      <c r="L727" s="7"/>
      <c r="M727" s="7"/>
      <c r="N727" s="7"/>
      <c r="O727" s="7"/>
      <c r="P727" s="7"/>
      <c r="Q727" s="7"/>
      <c r="R727" s="7"/>
      <c r="S727" s="95"/>
      <c r="T727" s="7"/>
      <c r="U727" s="7"/>
      <c r="V727" s="7"/>
      <c r="W727" s="7"/>
      <c r="X727" s="7"/>
      <c r="Y727" s="7"/>
      <c r="Z727" s="7"/>
      <c r="AA727" s="7"/>
      <c r="AB727" s="7"/>
      <c r="AC727" s="7"/>
      <c r="AD727" s="7"/>
      <c r="AE727" s="7"/>
      <c r="AF727" s="7"/>
      <c r="AG727" s="7"/>
      <c r="AH727" s="7"/>
      <c r="AI727" s="7"/>
      <c r="AJ727" s="7"/>
      <c r="AK727" s="7"/>
      <c r="AL727" s="7"/>
      <c r="AM727" s="7"/>
      <c r="AN727" s="7"/>
      <c r="AO727" s="7"/>
      <c r="AP727" s="7"/>
    </row>
    <row r="728">
      <c r="A728" s="7"/>
      <c r="B728" s="450"/>
      <c r="C728" s="450"/>
      <c r="D728" s="7"/>
      <c r="E728" s="7"/>
      <c r="F728" s="7"/>
      <c r="G728" s="7"/>
      <c r="H728" s="7"/>
      <c r="I728" s="7"/>
      <c r="J728" s="7"/>
      <c r="K728" s="1733"/>
      <c r="L728" s="7"/>
      <c r="M728" s="7"/>
      <c r="N728" s="7"/>
      <c r="O728" s="7"/>
      <c r="P728" s="7"/>
      <c r="Q728" s="7"/>
      <c r="R728" s="7"/>
      <c r="S728" s="95"/>
      <c r="T728" s="7"/>
      <c r="U728" s="7"/>
      <c r="V728" s="7"/>
      <c r="W728" s="7"/>
      <c r="X728" s="7"/>
      <c r="Y728" s="7"/>
      <c r="Z728" s="7"/>
      <c r="AA728" s="7"/>
      <c r="AB728" s="7"/>
      <c r="AC728" s="7"/>
      <c r="AD728" s="7"/>
      <c r="AE728" s="7"/>
      <c r="AF728" s="7"/>
      <c r="AG728" s="7"/>
      <c r="AH728" s="7"/>
      <c r="AI728" s="7"/>
      <c r="AJ728" s="7"/>
      <c r="AK728" s="7"/>
      <c r="AL728" s="7"/>
      <c r="AM728" s="7"/>
      <c r="AN728" s="7"/>
      <c r="AO728" s="7"/>
      <c r="AP728" s="7"/>
    </row>
    <row r="729">
      <c r="A729" s="7"/>
      <c r="B729" s="450"/>
      <c r="C729" s="450"/>
      <c r="D729" s="7"/>
      <c r="E729" s="7"/>
      <c r="F729" s="7"/>
      <c r="G729" s="7"/>
      <c r="H729" s="7"/>
      <c r="I729" s="7"/>
      <c r="J729" s="7"/>
      <c r="K729" s="1733"/>
      <c r="L729" s="7"/>
      <c r="M729" s="7"/>
      <c r="N729" s="7"/>
      <c r="O729" s="7"/>
      <c r="P729" s="7"/>
      <c r="Q729" s="7"/>
      <c r="R729" s="7"/>
      <c r="S729" s="95"/>
      <c r="T729" s="7"/>
      <c r="U729" s="7"/>
      <c r="V729" s="7"/>
      <c r="W729" s="7"/>
      <c r="X729" s="7"/>
      <c r="Y729" s="7"/>
      <c r="Z729" s="7"/>
      <c r="AA729" s="7"/>
      <c r="AB729" s="7"/>
      <c r="AC729" s="7"/>
      <c r="AD729" s="7"/>
      <c r="AE729" s="7"/>
      <c r="AF729" s="7"/>
      <c r="AG729" s="7"/>
      <c r="AH729" s="7"/>
      <c r="AI729" s="7"/>
      <c r="AJ729" s="7"/>
      <c r="AK729" s="7"/>
      <c r="AL729" s="7"/>
      <c r="AM729" s="7"/>
      <c r="AN729" s="7"/>
      <c r="AO729" s="7"/>
      <c r="AP729" s="7"/>
    </row>
    <row r="730">
      <c r="A730" s="7"/>
      <c r="B730" s="450"/>
      <c r="C730" s="450"/>
      <c r="D730" s="7"/>
      <c r="E730" s="7"/>
      <c r="F730" s="7"/>
      <c r="G730" s="7"/>
      <c r="H730" s="7"/>
      <c r="I730" s="7"/>
      <c r="J730" s="7"/>
      <c r="K730" s="1733"/>
      <c r="L730" s="7"/>
      <c r="M730" s="7"/>
      <c r="N730" s="7"/>
      <c r="O730" s="7"/>
      <c r="P730" s="7"/>
      <c r="Q730" s="7"/>
      <c r="R730" s="7"/>
      <c r="S730" s="95"/>
      <c r="T730" s="7"/>
      <c r="U730" s="7"/>
      <c r="V730" s="7"/>
      <c r="W730" s="7"/>
      <c r="X730" s="7"/>
      <c r="Y730" s="7"/>
      <c r="Z730" s="7"/>
      <c r="AA730" s="7"/>
      <c r="AB730" s="7"/>
      <c r="AC730" s="7"/>
      <c r="AD730" s="7"/>
      <c r="AE730" s="7"/>
      <c r="AF730" s="7"/>
      <c r="AG730" s="7"/>
      <c r="AH730" s="7"/>
      <c r="AI730" s="7"/>
      <c r="AJ730" s="7"/>
      <c r="AK730" s="7"/>
      <c r="AL730" s="7"/>
      <c r="AM730" s="7"/>
      <c r="AN730" s="7"/>
      <c r="AO730" s="7"/>
      <c r="AP730" s="7"/>
    </row>
    <row r="731">
      <c r="A731" s="7"/>
      <c r="B731" s="450"/>
      <c r="C731" s="450"/>
      <c r="D731" s="7"/>
      <c r="E731" s="7"/>
      <c r="F731" s="7"/>
      <c r="G731" s="7"/>
      <c r="H731" s="7"/>
      <c r="I731" s="7"/>
      <c r="J731" s="7"/>
      <c r="K731" s="1733"/>
      <c r="L731" s="7"/>
      <c r="M731" s="7"/>
      <c r="N731" s="7"/>
      <c r="O731" s="7"/>
      <c r="P731" s="7"/>
      <c r="Q731" s="7"/>
      <c r="R731" s="7"/>
      <c r="S731" s="95"/>
      <c r="T731" s="7"/>
      <c r="U731" s="7"/>
      <c r="V731" s="7"/>
      <c r="W731" s="7"/>
      <c r="X731" s="7"/>
      <c r="Y731" s="7"/>
      <c r="Z731" s="7"/>
      <c r="AA731" s="7"/>
      <c r="AB731" s="7"/>
      <c r="AC731" s="7"/>
      <c r="AD731" s="7"/>
      <c r="AE731" s="7"/>
      <c r="AF731" s="7"/>
      <c r="AG731" s="7"/>
      <c r="AH731" s="7"/>
      <c r="AI731" s="7"/>
      <c r="AJ731" s="7"/>
      <c r="AK731" s="7"/>
      <c r="AL731" s="7"/>
      <c r="AM731" s="7"/>
      <c r="AN731" s="7"/>
      <c r="AO731" s="7"/>
      <c r="AP731" s="7"/>
    </row>
    <row r="732">
      <c r="A732" s="7"/>
      <c r="B732" s="450"/>
      <c r="C732" s="450"/>
      <c r="D732" s="7"/>
      <c r="E732" s="7"/>
      <c r="F732" s="7"/>
      <c r="G732" s="7"/>
      <c r="H732" s="7"/>
      <c r="I732" s="7"/>
      <c r="J732" s="7"/>
      <c r="K732" s="1733"/>
      <c r="L732" s="7"/>
      <c r="M732" s="7"/>
      <c r="N732" s="7"/>
      <c r="O732" s="7"/>
      <c r="P732" s="7"/>
      <c r="Q732" s="7"/>
      <c r="R732" s="7"/>
      <c r="S732" s="95"/>
      <c r="T732" s="7"/>
      <c r="U732" s="7"/>
      <c r="V732" s="7"/>
      <c r="W732" s="7"/>
      <c r="X732" s="7"/>
      <c r="Y732" s="7"/>
      <c r="Z732" s="7"/>
      <c r="AA732" s="7"/>
      <c r="AB732" s="7"/>
      <c r="AC732" s="7"/>
      <c r="AD732" s="7"/>
      <c r="AE732" s="7"/>
      <c r="AF732" s="7"/>
      <c r="AG732" s="7"/>
      <c r="AH732" s="7"/>
      <c r="AI732" s="7"/>
      <c r="AJ732" s="7"/>
      <c r="AK732" s="7"/>
      <c r="AL732" s="7"/>
      <c r="AM732" s="7"/>
      <c r="AN732" s="7"/>
      <c r="AO732" s="7"/>
      <c r="AP732" s="7"/>
    </row>
    <row r="733">
      <c r="A733" s="7"/>
      <c r="B733" s="450"/>
      <c r="C733" s="450"/>
      <c r="D733" s="7"/>
      <c r="E733" s="7"/>
      <c r="F733" s="7"/>
      <c r="G733" s="7"/>
      <c r="H733" s="7"/>
      <c r="I733" s="7"/>
      <c r="J733" s="7"/>
      <c r="K733" s="1733"/>
      <c r="L733" s="7"/>
      <c r="M733" s="7"/>
      <c r="N733" s="7"/>
      <c r="O733" s="7"/>
      <c r="P733" s="7"/>
      <c r="Q733" s="7"/>
      <c r="R733" s="7"/>
      <c r="S733" s="95"/>
      <c r="T733" s="7"/>
      <c r="U733" s="7"/>
      <c r="V733" s="7"/>
      <c r="W733" s="7"/>
      <c r="X733" s="7"/>
      <c r="Y733" s="7"/>
      <c r="Z733" s="7"/>
      <c r="AA733" s="7"/>
      <c r="AB733" s="7"/>
      <c r="AC733" s="7"/>
      <c r="AD733" s="7"/>
      <c r="AE733" s="7"/>
      <c r="AF733" s="7"/>
      <c r="AG733" s="7"/>
      <c r="AH733" s="7"/>
      <c r="AI733" s="7"/>
      <c r="AJ733" s="7"/>
      <c r="AK733" s="7"/>
      <c r="AL733" s="7"/>
      <c r="AM733" s="7"/>
      <c r="AN733" s="7"/>
      <c r="AO733" s="7"/>
      <c r="AP733" s="7"/>
    </row>
    <row r="734">
      <c r="A734" s="7"/>
      <c r="B734" s="450"/>
      <c r="C734" s="450"/>
      <c r="D734" s="7"/>
      <c r="E734" s="7"/>
      <c r="F734" s="7"/>
      <c r="G734" s="7"/>
      <c r="H734" s="7"/>
      <c r="I734" s="7"/>
      <c r="J734" s="7"/>
      <c r="K734" s="1733"/>
      <c r="L734" s="7"/>
      <c r="M734" s="7"/>
      <c r="N734" s="7"/>
      <c r="O734" s="7"/>
      <c r="P734" s="7"/>
      <c r="Q734" s="7"/>
      <c r="R734" s="7"/>
      <c r="S734" s="95"/>
      <c r="T734" s="7"/>
      <c r="U734" s="7"/>
      <c r="V734" s="7"/>
      <c r="W734" s="7"/>
      <c r="X734" s="7"/>
      <c r="Y734" s="7"/>
      <c r="Z734" s="7"/>
      <c r="AA734" s="7"/>
      <c r="AB734" s="7"/>
      <c r="AC734" s="7"/>
      <c r="AD734" s="7"/>
      <c r="AE734" s="7"/>
      <c r="AF734" s="7"/>
      <c r="AG734" s="7"/>
      <c r="AH734" s="7"/>
      <c r="AI734" s="7"/>
      <c r="AJ734" s="7"/>
      <c r="AK734" s="7"/>
      <c r="AL734" s="7"/>
      <c r="AM734" s="7"/>
      <c r="AN734" s="7"/>
      <c r="AO734" s="7"/>
      <c r="AP734" s="7"/>
    </row>
    <row r="735">
      <c r="A735" s="7"/>
      <c r="B735" s="450"/>
      <c r="C735" s="450"/>
      <c r="D735" s="7"/>
      <c r="E735" s="7"/>
      <c r="F735" s="7"/>
      <c r="G735" s="7"/>
      <c r="H735" s="7"/>
      <c r="I735" s="7"/>
      <c r="J735" s="7"/>
      <c r="K735" s="1733"/>
      <c r="L735" s="7"/>
      <c r="M735" s="7"/>
      <c r="N735" s="7"/>
      <c r="O735" s="7"/>
      <c r="P735" s="7"/>
      <c r="Q735" s="7"/>
      <c r="R735" s="7"/>
      <c r="S735" s="95"/>
      <c r="T735" s="7"/>
      <c r="U735" s="7"/>
      <c r="V735" s="7"/>
      <c r="W735" s="7"/>
      <c r="X735" s="7"/>
      <c r="Y735" s="7"/>
      <c r="Z735" s="7"/>
      <c r="AA735" s="7"/>
      <c r="AB735" s="7"/>
      <c r="AC735" s="7"/>
      <c r="AD735" s="7"/>
      <c r="AE735" s="7"/>
      <c r="AF735" s="7"/>
      <c r="AG735" s="7"/>
      <c r="AH735" s="7"/>
      <c r="AI735" s="7"/>
      <c r="AJ735" s="7"/>
      <c r="AK735" s="7"/>
      <c r="AL735" s="7"/>
      <c r="AM735" s="7"/>
      <c r="AN735" s="7"/>
      <c r="AO735" s="7"/>
      <c r="AP735" s="7"/>
    </row>
    <row r="736">
      <c r="A736" s="7"/>
      <c r="B736" s="450"/>
      <c r="C736" s="450"/>
      <c r="D736" s="7"/>
      <c r="E736" s="7"/>
      <c r="F736" s="7"/>
      <c r="G736" s="7"/>
      <c r="H736" s="7"/>
      <c r="I736" s="7"/>
      <c r="J736" s="7"/>
      <c r="K736" s="1733"/>
      <c r="L736" s="7"/>
      <c r="M736" s="7"/>
      <c r="N736" s="7"/>
      <c r="O736" s="7"/>
      <c r="P736" s="7"/>
      <c r="Q736" s="7"/>
      <c r="R736" s="7"/>
      <c r="S736" s="95"/>
      <c r="T736" s="7"/>
      <c r="U736" s="7"/>
      <c r="V736" s="7"/>
      <c r="W736" s="7"/>
      <c r="X736" s="7"/>
      <c r="Y736" s="7"/>
      <c r="Z736" s="7"/>
      <c r="AA736" s="7"/>
      <c r="AB736" s="7"/>
      <c r="AC736" s="7"/>
      <c r="AD736" s="7"/>
      <c r="AE736" s="7"/>
      <c r="AF736" s="7"/>
      <c r="AG736" s="7"/>
      <c r="AH736" s="7"/>
      <c r="AI736" s="7"/>
      <c r="AJ736" s="7"/>
      <c r="AK736" s="7"/>
      <c r="AL736" s="7"/>
      <c r="AM736" s="7"/>
      <c r="AN736" s="7"/>
      <c r="AO736" s="7"/>
      <c r="AP736" s="7"/>
    </row>
    <row r="737">
      <c r="A737" s="7"/>
      <c r="B737" s="450"/>
      <c r="C737" s="450"/>
      <c r="D737" s="7"/>
      <c r="E737" s="7"/>
      <c r="F737" s="7"/>
      <c r="G737" s="7"/>
      <c r="H737" s="7"/>
      <c r="I737" s="7"/>
      <c r="J737" s="7"/>
      <c r="K737" s="1733"/>
      <c r="L737" s="7"/>
      <c r="M737" s="7"/>
      <c r="N737" s="7"/>
      <c r="O737" s="7"/>
      <c r="P737" s="7"/>
      <c r="Q737" s="7"/>
      <c r="R737" s="7"/>
      <c r="S737" s="95"/>
      <c r="T737" s="7"/>
      <c r="U737" s="7"/>
      <c r="V737" s="7"/>
      <c r="W737" s="7"/>
      <c r="X737" s="7"/>
      <c r="Y737" s="7"/>
      <c r="Z737" s="7"/>
      <c r="AA737" s="7"/>
      <c r="AB737" s="7"/>
      <c r="AC737" s="7"/>
      <c r="AD737" s="7"/>
      <c r="AE737" s="7"/>
      <c r="AF737" s="7"/>
      <c r="AG737" s="7"/>
      <c r="AH737" s="7"/>
      <c r="AI737" s="7"/>
      <c r="AJ737" s="7"/>
      <c r="AK737" s="7"/>
      <c r="AL737" s="7"/>
      <c r="AM737" s="7"/>
      <c r="AN737" s="7"/>
      <c r="AO737" s="7"/>
      <c r="AP737" s="7"/>
    </row>
    <row r="738">
      <c r="A738" s="7"/>
      <c r="B738" s="450"/>
      <c r="C738" s="450"/>
      <c r="D738" s="7"/>
      <c r="E738" s="7"/>
      <c r="F738" s="7"/>
      <c r="G738" s="7"/>
      <c r="H738" s="7"/>
      <c r="I738" s="7"/>
      <c r="J738" s="7"/>
      <c r="K738" s="1733"/>
      <c r="L738" s="7"/>
      <c r="M738" s="7"/>
      <c r="N738" s="7"/>
      <c r="O738" s="7"/>
      <c r="P738" s="7"/>
      <c r="Q738" s="7"/>
      <c r="R738" s="7"/>
      <c r="S738" s="95"/>
      <c r="T738" s="7"/>
      <c r="U738" s="7"/>
      <c r="V738" s="7"/>
      <c r="W738" s="7"/>
      <c r="X738" s="7"/>
      <c r="Y738" s="7"/>
      <c r="Z738" s="7"/>
      <c r="AA738" s="7"/>
      <c r="AB738" s="7"/>
      <c r="AC738" s="7"/>
      <c r="AD738" s="7"/>
      <c r="AE738" s="7"/>
      <c r="AF738" s="7"/>
      <c r="AG738" s="7"/>
      <c r="AH738" s="7"/>
      <c r="AI738" s="7"/>
      <c r="AJ738" s="7"/>
      <c r="AK738" s="7"/>
      <c r="AL738" s="7"/>
      <c r="AM738" s="7"/>
      <c r="AN738" s="7"/>
      <c r="AO738" s="7"/>
      <c r="AP738" s="7"/>
    </row>
    <row r="739">
      <c r="A739" s="7"/>
      <c r="B739" s="450"/>
      <c r="C739" s="450"/>
      <c r="D739" s="7"/>
      <c r="E739" s="7"/>
      <c r="F739" s="7"/>
      <c r="G739" s="7"/>
      <c r="H739" s="7"/>
      <c r="I739" s="7"/>
      <c r="J739" s="7"/>
      <c r="K739" s="1733"/>
      <c r="L739" s="7"/>
      <c r="M739" s="7"/>
      <c r="N739" s="7"/>
      <c r="O739" s="7"/>
      <c r="P739" s="7"/>
      <c r="Q739" s="7"/>
      <c r="R739" s="7"/>
      <c r="S739" s="95"/>
      <c r="T739" s="7"/>
      <c r="U739" s="7"/>
      <c r="V739" s="7"/>
      <c r="W739" s="7"/>
      <c r="X739" s="7"/>
      <c r="Y739" s="7"/>
      <c r="Z739" s="7"/>
      <c r="AA739" s="7"/>
      <c r="AB739" s="7"/>
      <c r="AC739" s="7"/>
      <c r="AD739" s="7"/>
      <c r="AE739" s="7"/>
      <c r="AF739" s="7"/>
      <c r="AG739" s="7"/>
      <c r="AH739" s="7"/>
      <c r="AI739" s="7"/>
      <c r="AJ739" s="7"/>
      <c r="AK739" s="7"/>
      <c r="AL739" s="7"/>
      <c r="AM739" s="7"/>
      <c r="AN739" s="7"/>
      <c r="AO739" s="7"/>
      <c r="AP739" s="7"/>
    </row>
    <row r="740">
      <c r="A740" s="7"/>
      <c r="B740" s="450"/>
      <c r="C740" s="450"/>
      <c r="D740" s="7"/>
      <c r="E740" s="7"/>
      <c r="F740" s="7"/>
      <c r="G740" s="7"/>
      <c r="H740" s="7"/>
      <c r="I740" s="7"/>
      <c r="J740" s="7"/>
      <c r="K740" s="1733"/>
      <c r="L740" s="7"/>
      <c r="M740" s="7"/>
      <c r="N740" s="7"/>
      <c r="O740" s="7"/>
      <c r="P740" s="7"/>
      <c r="Q740" s="7"/>
      <c r="R740" s="7"/>
      <c r="S740" s="95"/>
      <c r="T740" s="7"/>
      <c r="U740" s="7"/>
      <c r="V740" s="7"/>
      <c r="W740" s="7"/>
      <c r="X740" s="7"/>
      <c r="Y740" s="7"/>
      <c r="Z740" s="7"/>
      <c r="AA740" s="7"/>
      <c r="AB740" s="7"/>
      <c r="AC740" s="7"/>
      <c r="AD740" s="7"/>
      <c r="AE740" s="7"/>
      <c r="AF740" s="7"/>
      <c r="AG740" s="7"/>
      <c r="AH740" s="7"/>
      <c r="AI740" s="7"/>
      <c r="AJ740" s="7"/>
      <c r="AK740" s="7"/>
      <c r="AL740" s="7"/>
      <c r="AM740" s="7"/>
      <c r="AN740" s="7"/>
      <c r="AO740" s="7"/>
      <c r="AP740" s="7"/>
    </row>
    <row r="741">
      <c r="A741" s="7"/>
      <c r="B741" s="450"/>
      <c r="C741" s="450"/>
      <c r="D741" s="7"/>
      <c r="E741" s="7"/>
      <c r="F741" s="7"/>
      <c r="G741" s="7"/>
      <c r="H741" s="7"/>
      <c r="I741" s="7"/>
      <c r="J741" s="7"/>
      <c r="K741" s="1733"/>
      <c r="L741" s="7"/>
      <c r="M741" s="7"/>
      <c r="N741" s="7"/>
      <c r="O741" s="7"/>
      <c r="P741" s="7"/>
      <c r="Q741" s="7"/>
      <c r="R741" s="7"/>
      <c r="S741" s="95"/>
      <c r="T741" s="7"/>
      <c r="U741" s="7"/>
      <c r="V741" s="7"/>
      <c r="W741" s="7"/>
      <c r="X741" s="7"/>
      <c r="Y741" s="7"/>
      <c r="Z741" s="7"/>
      <c r="AA741" s="7"/>
      <c r="AB741" s="7"/>
      <c r="AC741" s="7"/>
      <c r="AD741" s="7"/>
      <c r="AE741" s="7"/>
      <c r="AF741" s="7"/>
      <c r="AG741" s="7"/>
      <c r="AH741" s="7"/>
      <c r="AI741" s="7"/>
      <c r="AJ741" s="7"/>
      <c r="AK741" s="7"/>
      <c r="AL741" s="7"/>
      <c r="AM741" s="7"/>
      <c r="AN741" s="7"/>
      <c r="AO741" s="7"/>
      <c r="AP741" s="7"/>
    </row>
    <row r="742">
      <c r="A742" s="7"/>
      <c r="B742" s="450"/>
      <c r="C742" s="450"/>
      <c r="D742" s="7"/>
      <c r="E742" s="7"/>
      <c r="F742" s="7"/>
      <c r="G742" s="7"/>
      <c r="H742" s="7"/>
      <c r="I742" s="7"/>
      <c r="J742" s="7"/>
      <c r="K742" s="1733"/>
      <c r="L742" s="7"/>
      <c r="M742" s="7"/>
      <c r="N742" s="7"/>
      <c r="O742" s="7"/>
      <c r="P742" s="7"/>
      <c r="Q742" s="7"/>
      <c r="R742" s="7"/>
      <c r="S742" s="95"/>
      <c r="T742" s="7"/>
      <c r="U742" s="7"/>
      <c r="V742" s="7"/>
      <c r="W742" s="7"/>
      <c r="X742" s="7"/>
      <c r="Y742" s="7"/>
      <c r="Z742" s="7"/>
      <c r="AA742" s="7"/>
      <c r="AB742" s="7"/>
      <c r="AC742" s="7"/>
      <c r="AD742" s="7"/>
      <c r="AE742" s="7"/>
      <c r="AF742" s="7"/>
      <c r="AG742" s="7"/>
      <c r="AH742" s="7"/>
      <c r="AI742" s="7"/>
      <c r="AJ742" s="7"/>
      <c r="AK742" s="7"/>
      <c r="AL742" s="7"/>
      <c r="AM742" s="7"/>
      <c r="AN742" s="7"/>
      <c r="AO742" s="7"/>
      <c r="AP742" s="7"/>
    </row>
    <row r="743">
      <c r="A743" s="7"/>
      <c r="B743" s="450"/>
      <c r="C743" s="450"/>
      <c r="D743" s="7"/>
      <c r="E743" s="7"/>
      <c r="F743" s="7"/>
      <c r="G743" s="7"/>
      <c r="H743" s="7"/>
      <c r="I743" s="7"/>
      <c r="J743" s="7"/>
      <c r="K743" s="1733"/>
      <c r="L743" s="7"/>
      <c r="M743" s="7"/>
      <c r="N743" s="7"/>
      <c r="O743" s="7"/>
      <c r="P743" s="7"/>
      <c r="Q743" s="7"/>
      <c r="R743" s="7"/>
      <c r="S743" s="95"/>
      <c r="T743" s="7"/>
      <c r="U743" s="7"/>
      <c r="V743" s="7"/>
      <c r="W743" s="7"/>
      <c r="X743" s="7"/>
      <c r="Y743" s="7"/>
      <c r="Z743" s="7"/>
      <c r="AA743" s="7"/>
      <c r="AB743" s="7"/>
      <c r="AC743" s="7"/>
      <c r="AD743" s="7"/>
      <c r="AE743" s="7"/>
      <c r="AF743" s="7"/>
      <c r="AG743" s="7"/>
      <c r="AH743" s="7"/>
      <c r="AI743" s="7"/>
      <c r="AJ743" s="7"/>
      <c r="AK743" s="7"/>
      <c r="AL743" s="7"/>
      <c r="AM743" s="7"/>
      <c r="AN743" s="7"/>
      <c r="AO743" s="7"/>
      <c r="AP743" s="7"/>
    </row>
    <row r="744">
      <c r="A744" s="7"/>
      <c r="B744" s="450"/>
      <c r="C744" s="450"/>
      <c r="D744" s="7"/>
      <c r="E744" s="7"/>
      <c r="F744" s="7"/>
      <c r="G744" s="7"/>
      <c r="H744" s="7"/>
      <c r="I744" s="7"/>
      <c r="J744" s="7"/>
      <c r="K744" s="1733"/>
      <c r="L744" s="7"/>
      <c r="M744" s="7"/>
      <c r="N744" s="7"/>
      <c r="O744" s="7"/>
      <c r="P744" s="7"/>
      <c r="Q744" s="7"/>
      <c r="R744" s="7"/>
      <c r="S744" s="95"/>
      <c r="T744" s="7"/>
      <c r="U744" s="7"/>
      <c r="V744" s="7"/>
      <c r="W744" s="7"/>
      <c r="X744" s="7"/>
      <c r="Y744" s="7"/>
      <c r="Z744" s="7"/>
      <c r="AA744" s="7"/>
      <c r="AB744" s="7"/>
      <c r="AC744" s="7"/>
      <c r="AD744" s="7"/>
      <c r="AE744" s="7"/>
      <c r="AF744" s="7"/>
      <c r="AG744" s="7"/>
      <c r="AH744" s="7"/>
      <c r="AI744" s="7"/>
      <c r="AJ744" s="7"/>
      <c r="AK744" s="7"/>
      <c r="AL744" s="7"/>
      <c r="AM744" s="7"/>
      <c r="AN744" s="7"/>
      <c r="AO744" s="7"/>
      <c r="AP744" s="7"/>
    </row>
    <row r="745">
      <c r="A745" s="7"/>
      <c r="B745" s="450"/>
      <c r="C745" s="450"/>
      <c r="D745" s="7"/>
      <c r="E745" s="7"/>
      <c r="F745" s="7"/>
      <c r="G745" s="7"/>
      <c r="H745" s="7"/>
      <c r="I745" s="7"/>
      <c r="J745" s="7"/>
      <c r="K745" s="1733"/>
      <c r="L745" s="7"/>
      <c r="M745" s="7"/>
      <c r="N745" s="7"/>
      <c r="O745" s="7"/>
      <c r="P745" s="7"/>
      <c r="Q745" s="7"/>
      <c r="R745" s="7"/>
      <c r="S745" s="95"/>
      <c r="T745" s="7"/>
      <c r="U745" s="7"/>
      <c r="V745" s="7"/>
      <c r="W745" s="7"/>
      <c r="X745" s="7"/>
      <c r="Y745" s="7"/>
      <c r="Z745" s="7"/>
      <c r="AA745" s="7"/>
      <c r="AB745" s="7"/>
      <c r="AC745" s="7"/>
      <c r="AD745" s="7"/>
      <c r="AE745" s="7"/>
      <c r="AF745" s="7"/>
      <c r="AG745" s="7"/>
      <c r="AH745" s="7"/>
      <c r="AI745" s="7"/>
      <c r="AJ745" s="7"/>
      <c r="AK745" s="7"/>
      <c r="AL745" s="7"/>
      <c r="AM745" s="7"/>
      <c r="AN745" s="7"/>
      <c r="AO745" s="7"/>
      <c r="AP745" s="7"/>
    </row>
    <row r="746">
      <c r="A746" s="7"/>
      <c r="B746" s="450"/>
      <c r="C746" s="450"/>
      <c r="D746" s="7"/>
      <c r="E746" s="7"/>
      <c r="F746" s="7"/>
      <c r="G746" s="7"/>
      <c r="H746" s="7"/>
      <c r="I746" s="7"/>
      <c r="J746" s="7"/>
      <c r="K746" s="1733"/>
      <c r="L746" s="7"/>
      <c r="M746" s="7"/>
      <c r="N746" s="7"/>
      <c r="O746" s="7"/>
      <c r="P746" s="7"/>
      <c r="Q746" s="7"/>
      <c r="R746" s="7"/>
      <c r="S746" s="95"/>
      <c r="T746" s="7"/>
      <c r="U746" s="7"/>
      <c r="V746" s="7"/>
      <c r="W746" s="7"/>
      <c r="X746" s="7"/>
      <c r="Y746" s="7"/>
      <c r="Z746" s="7"/>
      <c r="AA746" s="7"/>
      <c r="AB746" s="7"/>
      <c r="AC746" s="7"/>
      <c r="AD746" s="7"/>
      <c r="AE746" s="7"/>
      <c r="AF746" s="7"/>
      <c r="AG746" s="7"/>
      <c r="AH746" s="7"/>
      <c r="AI746" s="7"/>
      <c r="AJ746" s="7"/>
      <c r="AK746" s="7"/>
      <c r="AL746" s="7"/>
      <c r="AM746" s="7"/>
      <c r="AN746" s="7"/>
      <c r="AO746" s="7"/>
      <c r="AP746" s="7"/>
    </row>
    <row r="747">
      <c r="A747" s="7"/>
      <c r="B747" s="450"/>
      <c r="C747" s="450"/>
      <c r="D747" s="7"/>
      <c r="E747" s="7"/>
      <c r="F747" s="7"/>
      <c r="G747" s="7"/>
      <c r="H747" s="7"/>
      <c r="I747" s="7"/>
      <c r="J747" s="7"/>
      <c r="K747" s="1733"/>
      <c r="L747" s="7"/>
      <c r="M747" s="7"/>
      <c r="N747" s="7"/>
      <c r="O747" s="7"/>
      <c r="P747" s="7"/>
      <c r="Q747" s="7"/>
      <c r="R747" s="7"/>
      <c r="S747" s="95"/>
      <c r="T747" s="7"/>
      <c r="U747" s="7"/>
      <c r="V747" s="7"/>
      <c r="W747" s="7"/>
      <c r="X747" s="7"/>
      <c r="Y747" s="7"/>
      <c r="Z747" s="7"/>
      <c r="AA747" s="7"/>
      <c r="AB747" s="7"/>
      <c r="AC747" s="7"/>
      <c r="AD747" s="7"/>
      <c r="AE747" s="7"/>
      <c r="AF747" s="7"/>
      <c r="AG747" s="7"/>
      <c r="AH747" s="7"/>
      <c r="AI747" s="7"/>
      <c r="AJ747" s="7"/>
      <c r="AK747" s="7"/>
      <c r="AL747" s="7"/>
      <c r="AM747" s="7"/>
      <c r="AN747" s="7"/>
      <c r="AO747" s="7"/>
      <c r="AP747" s="7"/>
    </row>
    <row r="748">
      <c r="A748" s="7"/>
      <c r="B748" s="450"/>
      <c r="C748" s="450"/>
      <c r="D748" s="7"/>
      <c r="E748" s="7"/>
      <c r="F748" s="7"/>
      <c r="G748" s="7"/>
      <c r="H748" s="7"/>
      <c r="I748" s="7"/>
      <c r="J748" s="7"/>
      <c r="K748" s="1733"/>
      <c r="L748" s="7"/>
      <c r="M748" s="7"/>
      <c r="N748" s="7"/>
      <c r="O748" s="7"/>
      <c r="P748" s="7"/>
      <c r="Q748" s="7"/>
      <c r="R748" s="7"/>
      <c r="S748" s="95"/>
      <c r="T748" s="7"/>
      <c r="U748" s="7"/>
      <c r="V748" s="7"/>
      <c r="W748" s="7"/>
      <c r="X748" s="7"/>
      <c r="Y748" s="7"/>
      <c r="Z748" s="7"/>
      <c r="AA748" s="7"/>
      <c r="AB748" s="7"/>
      <c r="AC748" s="7"/>
      <c r="AD748" s="7"/>
      <c r="AE748" s="7"/>
      <c r="AF748" s="7"/>
      <c r="AG748" s="7"/>
      <c r="AH748" s="7"/>
      <c r="AI748" s="7"/>
      <c r="AJ748" s="7"/>
      <c r="AK748" s="7"/>
      <c r="AL748" s="7"/>
      <c r="AM748" s="7"/>
      <c r="AN748" s="7"/>
      <c r="AO748" s="7"/>
      <c r="AP748" s="7"/>
    </row>
    <row r="749">
      <c r="A749" s="7"/>
      <c r="B749" s="450"/>
      <c r="C749" s="450"/>
      <c r="D749" s="7"/>
      <c r="E749" s="7"/>
      <c r="F749" s="7"/>
      <c r="G749" s="7"/>
      <c r="H749" s="7"/>
      <c r="I749" s="7"/>
      <c r="J749" s="7"/>
      <c r="K749" s="1733"/>
      <c r="L749" s="7"/>
      <c r="M749" s="7"/>
      <c r="N749" s="7"/>
      <c r="O749" s="7"/>
      <c r="P749" s="7"/>
      <c r="Q749" s="7"/>
      <c r="R749" s="7"/>
      <c r="S749" s="95"/>
      <c r="T749" s="7"/>
      <c r="U749" s="7"/>
      <c r="V749" s="7"/>
      <c r="W749" s="7"/>
      <c r="X749" s="7"/>
      <c r="Y749" s="7"/>
      <c r="Z749" s="7"/>
      <c r="AA749" s="7"/>
      <c r="AB749" s="7"/>
      <c r="AC749" s="7"/>
      <c r="AD749" s="7"/>
      <c r="AE749" s="7"/>
      <c r="AF749" s="7"/>
      <c r="AG749" s="7"/>
      <c r="AH749" s="7"/>
      <c r="AI749" s="7"/>
      <c r="AJ749" s="7"/>
      <c r="AK749" s="7"/>
      <c r="AL749" s="7"/>
      <c r="AM749" s="7"/>
      <c r="AN749" s="7"/>
      <c r="AO749" s="7"/>
      <c r="AP749" s="7"/>
    </row>
    <row r="750">
      <c r="A750" s="7"/>
      <c r="B750" s="450"/>
      <c r="C750" s="450"/>
      <c r="D750" s="7"/>
      <c r="E750" s="7"/>
      <c r="F750" s="7"/>
      <c r="G750" s="7"/>
      <c r="H750" s="7"/>
      <c r="I750" s="7"/>
      <c r="J750" s="7"/>
      <c r="K750" s="1733"/>
      <c r="L750" s="7"/>
      <c r="M750" s="7"/>
      <c r="N750" s="7"/>
      <c r="O750" s="7"/>
      <c r="P750" s="7"/>
      <c r="Q750" s="7"/>
      <c r="R750" s="7"/>
      <c r="S750" s="95"/>
      <c r="T750" s="7"/>
      <c r="U750" s="7"/>
      <c r="V750" s="7"/>
      <c r="W750" s="7"/>
      <c r="X750" s="7"/>
      <c r="Y750" s="7"/>
      <c r="Z750" s="7"/>
      <c r="AA750" s="7"/>
      <c r="AB750" s="7"/>
      <c r="AC750" s="7"/>
      <c r="AD750" s="7"/>
      <c r="AE750" s="7"/>
      <c r="AF750" s="7"/>
      <c r="AG750" s="7"/>
      <c r="AH750" s="7"/>
      <c r="AI750" s="7"/>
      <c r="AJ750" s="7"/>
      <c r="AK750" s="7"/>
      <c r="AL750" s="7"/>
      <c r="AM750" s="7"/>
      <c r="AN750" s="7"/>
      <c r="AO750" s="7"/>
      <c r="AP750" s="7"/>
    </row>
    <row r="751">
      <c r="A751" s="7"/>
      <c r="B751" s="450"/>
      <c r="C751" s="450"/>
      <c r="D751" s="7"/>
      <c r="E751" s="7"/>
      <c r="F751" s="7"/>
      <c r="G751" s="7"/>
      <c r="H751" s="7"/>
      <c r="I751" s="7"/>
      <c r="J751" s="7"/>
      <c r="K751" s="1733"/>
      <c r="L751" s="7"/>
      <c r="M751" s="7"/>
      <c r="N751" s="7"/>
      <c r="O751" s="7"/>
      <c r="P751" s="7"/>
      <c r="Q751" s="7"/>
      <c r="R751" s="7"/>
      <c r="S751" s="95"/>
      <c r="T751" s="7"/>
      <c r="U751" s="7"/>
      <c r="V751" s="7"/>
      <c r="W751" s="7"/>
      <c r="X751" s="7"/>
      <c r="Y751" s="7"/>
      <c r="Z751" s="7"/>
      <c r="AA751" s="7"/>
      <c r="AB751" s="7"/>
      <c r="AC751" s="7"/>
      <c r="AD751" s="7"/>
      <c r="AE751" s="7"/>
      <c r="AF751" s="7"/>
      <c r="AG751" s="7"/>
      <c r="AH751" s="7"/>
      <c r="AI751" s="7"/>
      <c r="AJ751" s="7"/>
      <c r="AK751" s="7"/>
      <c r="AL751" s="7"/>
      <c r="AM751" s="7"/>
      <c r="AN751" s="7"/>
      <c r="AO751" s="7"/>
      <c r="AP751" s="7"/>
    </row>
    <row r="752">
      <c r="A752" s="7"/>
      <c r="B752" s="450"/>
      <c r="C752" s="450"/>
      <c r="D752" s="7"/>
      <c r="E752" s="7"/>
      <c r="F752" s="7"/>
      <c r="G752" s="7"/>
      <c r="H752" s="7"/>
      <c r="I752" s="7"/>
      <c r="J752" s="7"/>
      <c r="K752" s="1733"/>
      <c r="L752" s="7"/>
      <c r="M752" s="7"/>
      <c r="N752" s="7"/>
      <c r="O752" s="7"/>
      <c r="P752" s="7"/>
      <c r="Q752" s="7"/>
      <c r="R752" s="7"/>
      <c r="S752" s="95"/>
      <c r="T752" s="7"/>
      <c r="U752" s="7"/>
      <c r="V752" s="7"/>
      <c r="W752" s="7"/>
      <c r="X752" s="7"/>
      <c r="Y752" s="7"/>
      <c r="Z752" s="7"/>
      <c r="AA752" s="7"/>
      <c r="AB752" s="7"/>
      <c r="AC752" s="7"/>
      <c r="AD752" s="7"/>
      <c r="AE752" s="7"/>
      <c r="AF752" s="7"/>
      <c r="AG752" s="7"/>
      <c r="AH752" s="7"/>
      <c r="AI752" s="7"/>
      <c r="AJ752" s="7"/>
      <c r="AK752" s="7"/>
      <c r="AL752" s="7"/>
      <c r="AM752" s="7"/>
      <c r="AN752" s="7"/>
      <c r="AO752" s="7"/>
      <c r="AP752" s="7"/>
    </row>
    <row r="753">
      <c r="A753" s="7"/>
      <c r="B753" s="450"/>
      <c r="C753" s="450"/>
      <c r="D753" s="7"/>
      <c r="E753" s="7"/>
      <c r="F753" s="7"/>
      <c r="G753" s="7"/>
      <c r="H753" s="7"/>
      <c r="I753" s="7"/>
      <c r="J753" s="7"/>
      <c r="K753" s="1733"/>
      <c r="L753" s="7"/>
      <c r="M753" s="7"/>
      <c r="N753" s="7"/>
      <c r="O753" s="7"/>
      <c r="P753" s="7"/>
      <c r="Q753" s="7"/>
      <c r="R753" s="7"/>
      <c r="S753" s="95"/>
      <c r="T753" s="7"/>
      <c r="U753" s="7"/>
      <c r="V753" s="7"/>
      <c r="W753" s="7"/>
      <c r="X753" s="7"/>
      <c r="Y753" s="7"/>
      <c r="Z753" s="7"/>
      <c r="AA753" s="7"/>
      <c r="AB753" s="7"/>
      <c r="AC753" s="7"/>
      <c r="AD753" s="7"/>
      <c r="AE753" s="7"/>
      <c r="AF753" s="7"/>
      <c r="AG753" s="7"/>
      <c r="AH753" s="7"/>
      <c r="AI753" s="7"/>
      <c r="AJ753" s="7"/>
      <c r="AK753" s="7"/>
      <c r="AL753" s="7"/>
      <c r="AM753" s="7"/>
      <c r="AN753" s="7"/>
      <c r="AO753" s="7"/>
      <c r="AP753" s="7"/>
    </row>
    <row r="754">
      <c r="A754" s="7"/>
      <c r="B754" s="450"/>
      <c r="C754" s="450"/>
      <c r="D754" s="7"/>
      <c r="E754" s="7"/>
      <c r="F754" s="7"/>
      <c r="G754" s="7"/>
      <c r="H754" s="7"/>
      <c r="I754" s="7"/>
      <c r="J754" s="7"/>
      <c r="K754" s="1733"/>
      <c r="L754" s="7"/>
      <c r="M754" s="7"/>
      <c r="N754" s="7"/>
      <c r="O754" s="7"/>
      <c r="P754" s="7"/>
      <c r="Q754" s="7"/>
      <c r="R754" s="7"/>
      <c r="S754" s="95"/>
      <c r="T754" s="7"/>
      <c r="U754" s="7"/>
      <c r="V754" s="7"/>
      <c r="W754" s="7"/>
      <c r="X754" s="7"/>
      <c r="Y754" s="7"/>
      <c r="Z754" s="7"/>
      <c r="AA754" s="7"/>
      <c r="AB754" s="7"/>
      <c r="AC754" s="7"/>
      <c r="AD754" s="7"/>
      <c r="AE754" s="7"/>
      <c r="AF754" s="7"/>
      <c r="AG754" s="7"/>
      <c r="AH754" s="7"/>
      <c r="AI754" s="7"/>
      <c r="AJ754" s="7"/>
      <c r="AK754" s="7"/>
      <c r="AL754" s="7"/>
      <c r="AM754" s="7"/>
      <c r="AN754" s="7"/>
      <c r="AO754" s="7"/>
      <c r="AP754" s="7"/>
    </row>
    <row r="755">
      <c r="A755" s="7"/>
      <c r="B755" s="450"/>
      <c r="C755" s="450"/>
      <c r="D755" s="7"/>
      <c r="E755" s="7"/>
      <c r="F755" s="7"/>
      <c r="G755" s="7"/>
      <c r="H755" s="7"/>
      <c r="I755" s="7"/>
      <c r="J755" s="7"/>
      <c r="K755" s="1733"/>
      <c r="L755" s="7"/>
      <c r="M755" s="7"/>
      <c r="N755" s="7"/>
      <c r="O755" s="7"/>
      <c r="P755" s="7"/>
      <c r="Q755" s="7"/>
      <c r="R755" s="7"/>
      <c r="S755" s="95"/>
      <c r="T755" s="7"/>
      <c r="U755" s="7"/>
      <c r="V755" s="7"/>
      <c r="W755" s="7"/>
      <c r="X755" s="7"/>
      <c r="Y755" s="7"/>
      <c r="Z755" s="7"/>
      <c r="AA755" s="7"/>
      <c r="AB755" s="7"/>
      <c r="AC755" s="7"/>
      <c r="AD755" s="7"/>
      <c r="AE755" s="7"/>
      <c r="AF755" s="7"/>
      <c r="AG755" s="7"/>
      <c r="AH755" s="7"/>
      <c r="AI755" s="7"/>
      <c r="AJ755" s="7"/>
      <c r="AK755" s="7"/>
      <c r="AL755" s="7"/>
      <c r="AM755" s="7"/>
      <c r="AN755" s="7"/>
      <c r="AO755" s="7"/>
      <c r="AP755" s="7"/>
    </row>
    <row r="756">
      <c r="A756" s="7"/>
      <c r="B756" s="450"/>
      <c r="C756" s="450"/>
      <c r="D756" s="7"/>
      <c r="E756" s="7"/>
      <c r="F756" s="7"/>
      <c r="G756" s="7"/>
      <c r="H756" s="7"/>
      <c r="I756" s="7"/>
      <c r="J756" s="7"/>
      <c r="K756" s="1733"/>
      <c r="L756" s="7"/>
      <c r="M756" s="7"/>
      <c r="N756" s="7"/>
      <c r="O756" s="7"/>
      <c r="P756" s="7"/>
      <c r="Q756" s="7"/>
      <c r="R756" s="7"/>
      <c r="S756" s="95"/>
      <c r="T756" s="7"/>
      <c r="U756" s="7"/>
      <c r="V756" s="7"/>
      <c r="W756" s="7"/>
      <c r="X756" s="7"/>
      <c r="Y756" s="7"/>
      <c r="Z756" s="7"/>
      <c r="AA756" s="7"/>
      <c r="AB756" s="7"/>
      <c r="AC756" s="7"/>
      <c r="AD756" s="7"/>
      <c r="AE756" s="7"/>
      <c r="AF756" s="7"/>
      <c r="AG756" s="7"/>
      <c r="AH756" s="7"/>
      <c r="AI756" s="7"/>
      <c r="AJ756" s="7"/>
      <c r="AK756" s="7"/>
      <c r="AL756" s="7"/>
      <c r="AM756" s="7"/>
      <c r="AN756" s="7"/>
      <c r="AO756" s="7"/>
      <c r="AP756" s="7"/>
    </row>
    <row r="757">
      <c r="A757" s="7"/>
      <c r="B757" s="450"/>
      <c r="C757" s="450"/>
      <c r="D757" s="7"/>
      <c r="E757" s="7"/>
      <c r="F757" s="7"/>
      <c r="G757" s="7"/>
      <c r="H757" s="7"/>
      <c r="I757" s="7"/>
      <c r="J757" s="7"/>
      <c r="K757" s="1733"/>
      <c r="L757" s="7"/>
      <c r="M757" s="7"/>
      <c r="N757" s="7"/>
      <c r="O757" s="7"/>
      <c r="P757" s="7"/>
      <c r="Q757" s="7"/>
      <c r="R757" s="7"/>
      <c r="S757" s="95"/>
      <c r="T757" s="7"/>
      <c r="U757" s="7"/>
      <c r="V757" s="7"/>
      <c r="W757" s="7"/>
      <c r="X757" s="7"/>
      <c r="Y757" s="7"/>
      <c r="Z757" s="7"/>
      <c r="AA757" s="7"/>
      <c r="AB757" s="7"/>
      <c r="AC757" s="7"/>
      <c r="AD757" s="7"/>
      <c r="AE757" s="7"/>
      <c r="AF757" s="7"/>
      <c r="AG757" s="7"/>
      <c r="AH757" s="7"/>
      <c r="AI757" s="7"/>
      <c r="AJ757" s="7"/>
      <c r="AK757" s="7"/>
      <c r="AL757" s="7"/>
      <c r="AM757" s="7"/>
      <c r="AN757" s="7"/>
      <c r="AO757" s="7"/>
      <c r="AP757" s="7"/>
    </row>
    <row r="758">
      <c r="A758" s="7"/>
      <c r="B758" s="450"/>
      <c r="C758" s="450"/>
      <c r="D758" s="7"/>
      <c r="E758" s="7"/>
      <c r="F758" s="7"/>
      <c r="G758" s="7"/>
      <c r="H758" s="7"/>
      <c r="I758" s="7"/>
      <c r="J758" s="7"/>
      <c r="K758" s="1733"/>
      <c r="L758" s="7"/>
      <c r="M758" s="7"/>
      <c r="N758" s="7"/>
      <c r="O758" s="7"/>
      <c r="P758" s="7"/>
      <c r="Q758" s="7"/>
      <c r="R758" s="7"/>
      <c r="S758" s="95"/>
      <c r="T758" s="7"/>
      <c r="U758" s="7"/>
      <c r="V758" s="7"/>
      <c r="W758" s="7"/>
      <c r="X758" s="7"/>
      <c r="Y758" s="7"/>
      <c r="Z758" s="7"/>
      <c r="AA758" s="7"/>
      <c r="AB758" s="7"/>
      <c r="AC758" s="7"/>
      <c r="AD758" s="7"/>
      <c r="AE758" s="7"/>
      <c r="AF758" s="7"/>
      <c r="AG758" s="7"/>
      <c r="AH758" s="7"/>
      <c r="AI758" s="7"/>
      <c r="AJ758" s="7"/>
      <c r="AK758" s="7"/>
      <c r="AL758" s="7"/>
      <c r="AM758" s="7"/>
      <c r="AN758" s="7"/>
      <c r="AO758" s="7"/>
      <c r="AP758" s="7"/>
    </row>
    <row r="759">
      <c r="A759" s="7"/>
      <c r="B759" s="450"/>
      <c r="C759" s="450"/>
      <c r="D759" s="7"/>
      <c r="E759" s="7"/>
      <c r="F759" s="7"/>
      <c r="G759" s="7"/>
      <c r="H759" s="7"/>
      <c r="I759" s="7"/>
      <c r="J759" s="7"/>
      <c r="K759" s="1733"/>
      <c r="L759" s="7"/>
      <c r="M759" s="7"/>
      <c r="N759" s="7"/>
      <c r="O759" s="7"/>
      <c r="P759" s="7"/>
      <c r="Q759" s="7"/>
      <c r="R759" s="7"/>
      <c r="S759" s="95"/>
      <c r="T759" s="7"/>
      <c r="U759" s="7"/>
      <c r="V759" s="7"/>
      <c r="W759" s="7"/>
      <c r="X759" s="7"/>
      <c r="Y759" s="7"/>
      <c r="Z759" s="7"/>
      <c r="AA759" s="7"/>
      <c r="AB759" s="7"/>
      <c r="AC759" s="7"/>
      <c r="AD759" s="7"/>
      <c r="AE759" s="7"/>
      <c r="AF759" s="7"/>
      <c r="AG759" s="7"/>
      <c r="AH759" s="7"/>
      <c r="AI759" s="7"/>
      <c r="AJ759" s="7"/>
      <c r="AK759" s="7"/>
      <c r="AL759" s="7"/>
      <c r="AM759" s="7"/>
      <c r="AN759" s="7"/>
      <c r="AO759" s="7"/>
      <c r="AP759" s="7"/>
    </row>
    <row r="760">
      <c r="A760" s="7"/>
      <c r="B760" s="450"/>
      <c r="C760" s="450"/>
      <c r="D760" s="7"/>
      <c r="E760" s="7"/>
      <c r="F760" s="7"/>
      <c r="G760" s="7"/>
      <c r="H760" s="7"/>
      <c r="I760" s="7"/>
      <c r="J760" s="7"/>
      <c r="K760" s="1733"/>
      <c r="L760" s="7"/>
      <c r="M760" s="7"/>
      <c r="N760" s="7"/>
      <c r="O760" s="7"/>
      <c r="P760" s="7"/>
      <c r="Q760" s="7"/>
      <c r="R760" s="7"/>
      <c r="S760" s="95"/>
      <c r="T760" s="7"/>
      <c r="U760" s="7"/>
      <c r="V760" s="7"/>
      <c r="W760" s="7"/>
      <c r="X760" s="7"/>
      <c r="Y760" s="7"/>
      <c r="Z760" s="7"/>
      <c r="AA760" s="7"/>
      <c r="AB760" s="7"/>
      <c r="AC760" s="7"/>
      <c r="AD760" s="7"/>
      <c r="AE760" s="7"/>
      <c r="AF760" s="7"/>
      <c r="AG760" s="7"/>
      <c r="AH760" s="7"/>
      <c r="AI760" s="7"/>
      <c r="AJ760" s="7"/>
      <c r="AK760" s="7"/>
      <c r="AL760" s="7"/>
      <c r="AM760" s="7"/>
      <c r="AN760" s="7"/>
      <c r="AO760" s="7"/>
      <c r="AP760" s="7"/>
    </row>
    <row r="761">
      <c r="A761" s="7"/>
      <c r="B761" s="450"/>
      <c r="C761" s="450"/>
      <c r="D761" s="7"/>
      <c r="E761" s="7"/>
      <c r="F761" s="7"/>
      <c r="G761" s="7"/>
      <c r="H761" s="7"/>
      <c r="I761" s="7"/>
      <c r="J761" s="7"/>
      <c r="K761" s="1733"/>
      <c r="L761" s="7"/>
      <c r="M761" s="7"/>
      <c r="N761" s="7"/>
      <c r="O761" s="7"/>
      <c r="P761" s="7"/>
      <c r="Q761" s="7"/>
      <c r="R761" s="7"/>
      <c r="S761" s="95"/>
      <c r="T761" s="7"/>
      <c r="U761" s="7"/>
      <c r="V761" s="7"/>
      <c r="W761" s="7"/>
      <c r="X761" s="7"/>
      <c r="Y761" s="7"/>
      <c r="Z761" s="7"/>
      <c r="AA761" s="7"/>
      <c r="AB761" s="7"/>
      <c r="AC761" s="7"/>
      <c r="AD761" s="7"/>
      <c r="AE761" s="7"/>
      <c r="AF761" s="7"/>
      <c r="AG761" s="7"/>
      <c r="AH761" s="7"/>
      <c r="AI761" s="7"/>
      <c r="AJ761" s="7"/>
      <c r="AK761" s="7"/>
      <c r="AL761" s="7"/>
      <c r="AM761" s="7"/>
      <c r="AN761" s="7"/>
      <c r="AO761" s="7"/>
      <c r="AP761" s="7"/>
    </row>
    <row r="762">
      <c r="A762" s="7"/>
      <c r="B762" s="450"/>
      <c r="C762" s="450"/>
      <c r="D762" s="7"/>
      <c r="E762" s="7"/>
      <c r="F762" s="7"/>
      <c r="G762" s="7"/>
      <c r="H762" s="7"/>
      <c r="I762" s="7"/>
      <c r="J762" s="7"/>
      <c r="K762" s="1733"/>
      <c r="L762" s="7"/>
      <c r="M762" s="7"/>
      <c r="N762" s="7"/>
      <c r="O762" s="7"/>
      <c r="P762" s="7"/>
      <c r="Q762" s="7"/>
      <c r="R762" s="7"/>
      <c r="S762" s="95"/>
      <c r="T762" s="7"/>
      <c r="U762" s="7"/>
      <c r="V762" s="7"/>
      <c r="W762" s="7"/>
      <c r="X762" s="7"/>
      <c r="Y762" s="7"/>
      <c r="Z762" s="7"/>
      <c r="AA762" s="7"/>
      <c r="AB762" s="7"/>
      <c r="AC762" s="7"/>
      <c r="AD762" s="7"/>
      <c r="AE762" s="7"/>
      <c r="AF762" s="7"/>
      <c r="AG762" s="7"/>
      <c r="AH762" s="7"/>
      <c r="AI762" s="7"/>
      <c r="AJ762" s="7"/>
      <c r="AK762" s="7"/>
      <c r="AL762" s="7"/>
      <c r="AM762" s="7"/>
      <c r="AN762" s="7"/>
      <c r="AO762" s="7"/>
      <c r="AP762" s="7"/>
    </row>
    <row r="763">
      <c r="A763" s="7"/>
      <c r="B763" s="450"/>
      <c r="C763" s="450"/>
      <c r="D763" s="7"/>
      <c r="E763" s="7"/>
      <c r="F763" s="7"/>
      <c r="G763" s="7"/>
      <c r="H763" s="7"/>
      <c r="I763" s="7"/>
      <c r="J763" s="7"/>
      <c r="K763" s="1733"/>
      <c r="L763" s="7"/>
      <c r="M763" s="7"/>
      <c r="N763" s="7"/>
      <c r="O763" s="7"/>
      <c r="P763" s="7"/>
      <c r="Q763" s="7"/>
      <c r="R763" s="7"/>
      <c r="S763" s="95"/>
      <c r="T763" s="7"/>
      <c r="U763" s="7"/>
      <c r="V763" s="7"/>
      <c r="W763" s="7"/>
      <c r="X763" s="7"/>
      <c r="Y763" s="7"/>
      <c r="Z763" s="7"/>
      <c r="AA763" s="7"/>
      <c r="AB763" s="7"/>
      <c r="AC763" s="7"/>
      <c r="AD763" s="7"/>
      <c r="AE763" s="7"/>
      <c r="AF763" s="7"/>
      <c r="AG763" s="7"/>
      <c r="AH763" s="7"/>
      <c r="AI763" s="7"/>
      <c r="AJ763" s="7"/>
      <c r="AK763" s="7"/>
      <c r="AL763" s="7"/>
      <c r="AM763" s="7"/>
      <c r="AN763" s="7"/>
      <c r="AO763" s="7"/>
      <c r="AP763" s="7"/>
    </row>
    <row r="764">
      <c r="A764" s="7"/>
      <c r="B764" s="450"/>
      <c r="C764" s="450"/>
      <c r="D764" s="7"/>
      <c r="E764" s="7"/>
      <c r="F764" s="7"/>
      <c r="G764" s="7"/>
      <c r="H764" s="7"/>
      <c r="I764" s="7"/>
      <c r="J764" s="7"/>
      <c r="K764" s="1733"/>
      <c r="L764" s="7"/>
      <c r="M764" s="7"/>
      <c r="N764" s="7"/>
      <c r="O764" s="7"/>
      <c r="P764" s="7"/>
      <c r="Q764" s="7"/>
      <c r="R764" s="7"/>
      <c r="S764" s="95"/>
      <c r="T764" s="7"/>
      <c r="U764" s="7"/>
      <c r="V764" s="7"/>
      <c r="W764" s="7"/>
      <c r="X764" s="7"/>
      <c r="Y764" s="7"/>
      <c r="Z764" s="7"/>
      <c r="AA764" s="7"/>
      <c r="AB764" s="7"/>
      <c r="AC764" s="7"/>
      <c r="AD764" s="7"/>
      <c r="AE764" s="7"/>
      <c r="AF764" s="7"/>
      <c r="AG764" s="7"/>
      <c r="AH764" s="7"/>
      <c r="AI764" s="7"/>
      <c r="AJ764" s="7"/>
      <c r="AK764" s="7"/>
      <c r="AL764" s="7"/>
      <c r="AM764" s="7"/>
      <c r="AN764" s="7"/>
      <c r="AO764" s="7"/>
      <c r="AP764" s="7"/>
    </row>
    <row r="765">
      <c r="A765" s="7"/>
      <c r="B765" s="450"/>
      <c r="C765" s="450"/>
      <c r="D765" s="7"/>
      <c r="E765" s="7"/>
      <c r="F765" s="7"/>
      <c r="G765" s="7"/>
      <c r="H765" s="7"/>
      <c r="I765" s="7"/>
      <c r="J765" s="7"/>
      <c r="K765" s="1733"/>
      <c r="L765" s="7"/>
      <c r="M765" s="7"/>
      <c r="N765" s="7"/>
      <c r="O765" s="7"/>
      <c r="P765" s="7"/>
      <c r="Q765" s="7"/>
      <c r="R765" s="7"/>
      <c r="S765" s="95"/>
      <c r="T765" s="7"/>
      <c r="U765" s="7"/>
      <c r="V765" s="7"/>
      <c r="W765" s="7"/>
      <c r="X765" s="7"/>
      <c r="Y765" s="7"/>
      <c r="Z765" s="7"/>
      <c r="AA765" s="7"/>
      <c r="AB765" s="7"/>
      <c r="AC765" s="7"/>
      <c r="AD765" s="7"/>
      <c r="AE765" s="7"/>
      <c r="AF765" s="7"/>
      <c r="AG765" s="7"/>
      <c r="AH765" s="7"/>
      <c r="AI765" s="7"/>
      <c r="AJ765" s="7"/>
      <c r="AK765" s="7"/>
      <c r="AL765" s="7"/>
      <c r="AM765" s="7"/>
      <c r="AN765" s="7"/>
      <c r="AO765" s="7"/>
      <c r="AP765" s="7"/>
    </row>
    <row r="766">
      <c r="A766" s="7"/>
      <c r="B766" s="450"/>
      <c r="C766" s="450"/>
      <c r="D766" s="7"/>
      <c r="E766" s="7"/>
      <c r="F766" s="7"/>
      <c r="G766" s="7"/>
      <c r="H766" s="7"/>
      <c r="I766" s="7"/>
      <c r="J766" s="7"/>
      <c r="K766" s="1733"/>
      <c r="L766" s="7"/>
      <c r="M766" s="7"/>
      <c r="N766" s="7"/>
      <c r="O766" s="7"/>
      <c r="P766" s="7"/>
      <c r="Q766" s="7"/>
      <c r="R766" s="7"/>
      <c r="S766" s="95"/>
      <c r="T766" s="7"/>
      <c r="U766" s="7"/>
      <c r="V766" s="7"/>
      <c r="W766" s="7"/>
      <c r="X766" s="7"/>
      <c r="Y766" s="7"/>
      <c r="Z766" s="7"/>
      <c r="AA766" s="7"/>
      <c r="AB766" s="7"/>
      <c r="AC766" s="7"/>
      <c r="AD766" s="7"/>
      <c r="AE766" s="7"/>
      <c r="AF766" s="7"/>
      <c r="AG766" s="7"/>
      <c r="AH766" s="7"/>
      <c r="AI766" s="7"/>
      <c r="AJ766" s="7"/>
      <c r="AK766" s="7"/>
      <c r="AL766" s="7"/>
      <c r="AM766" s="7"/>
      <c r="AN766" s="7"/>
      <c r="AO766" s="7"/>
      <c r="AP766" s="7"/>
    </row>
    <row r="767">
      <c r="A767" s="7"/>
      <c r="B767" s="450"/>
      <c r="C767" s="450"/>
      <c r="D767" s="7"/>
      <c r="E767" s="7"/>
      <c r="F767" s="7"/>
      <c r="G767" s="7"/>
      <c r="H767" s="7"/>
      <c r="I767" s="7"/>
      <c r="J767" s="7"/>
      <c r="K767" s="1733"/>
      <c r="L767" s="7"/>
      <c r="M767" s="7"/>
      <c r="N767" s="7"/>
      <c r="O767" s="7"/>
      <c r="P767" s="7"/>
      <c r="Q767" s="7"/>
      <c r="R767" s="7"/>
      <c r="S767" s="95"/>
      <c r="T767" s="7"/>
      <c r="U767" s="7"/>
      <c r="V767" s="7"/>
      <c r="W767" s="7"/>
      <c r="X767" s="7"/>
      <c r="Y767" s="7"/>
      <c r="Z767" s="7"/>
      <c r="AA767" s="7"/>
      <c r="AB767" s="7"/>
      <c r="AC767" s="7"/>
      <c r="AD767" s="7"/>
      <c r="AE767" s="7"/>
      <c r="AF767" s="7"/>
      <c r="AG767" s="7"/>
      <c r="AH767" s="7"/>
      <c r="AI767" s="7"/>
      <c r="AJ767" s="7"/>
      <c r="AK767" s="7"/>
      <c r="AL767" s="7"/>
      <c r="AM767" s="7"/>
      <c r="AN767" s="7"/>
      <c r="AO767" s="7"/>
      <c r="AP767" s="7"/>
    </row>
    <row r="768">
      <c r="A768" s="7"/>
      <c r="B768" s="450"/>
      <c r="C768" s="450"/>
      <c r="D768" s="7"/>
      <c r="E768" s="7"/>
      <c r="F768" s="7"/>
      <c r="G768" s="7"/>
      <c r="H768" s="7"/>
      <c r="I768" s="7"/>
      <c r="J768" s="7"/>
      <c r="K768" s="1733"/>
      <c r="L768" s="7"/>
      <c r="M768" s="7"/>
      <c r="N768" s="7"/>
      <c r="O768" s="7"/>
      <c r="P768" s="7"/>
      <c r="Q768" s="7"/>
      <c r="R768" s="7"/>
      <c r="S768" s="95"/>
      <c r="T768" s="7"/>
      <c r="U768" s="7"/>
      <c r="V768" s="7"/>
      <c r="W768" s="7"/>
      <c r="X768" s="7"/>
      <c r="Y768" s="7"/>
      <c r="Z768" s="7"/>
      <c r="AA768" s="7"/>
      <c r="AB768" s="7"/>
      <c r="AC768" s="7"/>
      <c r="AD768" s="7"/>
      <c r="AE768" s="7"/>
      <c r="AF768" s="7"/>
      <c r="AG768" s="7"/>
      <c r="AH768" s="7"/>
      <c r="AI768" s="7"/>
      <c r="AJ768" s="7"/>
      <c r="AK768" s="7"/>
      <c r="AL768" s="7"/>
      <c r="AM768" s="7"/>
      <c r="AN768" s="7"/>
      <c r="AO768" s="7"/>
      <c r="AP768" s="7"/>
    </row>
    <row r="769">
      <c r="A769" s="7"/>
      <c r="B769" s="450"/>
      <c r="C769" s="450"/>
      <c r="D769" s="7"/>
      <c r="E769" s="7"/>
      <c r="F769" s="7"/>
      <c r="G769" s="7"/>
      <c r="H769" s="7"/>
      <c r="I769" s="7"/>
      <c r="J769" s="7"/>
      <c r="K769" s="1733"/>
      <c r="L769" s="7"/>
      <c r="M769" s="7"/>
      <c r="N769" s="7"/>
      <c r="O769" s="7"/>
      <c r="P769" s="7"/>
      <c r="Q769" s="7"/>
      <c r="R769" s="7"/>
      <c r="S769" s="95"/>
      <c r="T769" s="7"/>
      <c r="U769" s="7"/>
      <c r="V769" s="7"/>
      <c r="W769" s="7"/>
      <c r="X769" s="7"/>
      <c r="Y769" s="7"/>
      <c r="Z769" s="7"/>
      <c r="AA769" s="7"/>
      <c r="AB769" s="7"/>
      <c r="AC769" s="7"/>
      <c r="AD769" s="7"/>
      <c r="AE769" s="7"/>
      <c r="AF769" s="7"/>
      <c r="AG769" s="7"/>
      <c r="AH769" s="7"/>
      <c r="AI769" s="7"/>
      <c r="AJ769" s="7"/>
      <c r="AK769" s="7"/>
      <c r="AL769" s="7"/>
      <c r="AM769" s="7"/>
      <c r="AN769" s="7"/>
      <c r="AO769" s="7"/>
      <c r="AP769" s="7"/>
    </row>
    <row r="770">
      <c r="A770" s="7"/>
      <c r="B770" s="450"/>
      <c r="C770" s="450"/>
      <c r="D770" s="7"/>
      <c r="E770" s="7"/>
      <c r="F770" s="7"/>
      <c r="G770" s="7"/>
      <c r="H770" s="7"/>
      <c r="I770" s="7"/>
      <c r="J770" s="7"/>
      <c r="K770" s="1733"/>
      <c r="L770" s="7"/>
      <c r="M770" s="7"/>
      <c r="N770" s="7"/>
      <c r="O770" s="7"/>
      <c r="P770" s="7"/>
      <c r="Q770" s="7"/>
      <c r="R770" s="7"/>
      <c r="S770" s="95"/>
      <c r="T770" s="7"/>
      <c r="U770" s="7"/>
      <c r="V770" s="7"/>
      <c r="W770" s="7"/>
      <c r="X770" s="7"/>
      <c r="Y770" s="7"/>
      <c r="Z770" s="7"/>
      <c r="AA770" s="7"/>
      <c r="AB770" s="7"/>
      <c r="AC770" s="7"/>
      <c r="AD770" s="7"/>
      <c r="AE770" s="7"/>
      <c r="AF770" s="7"/>
      <c r="AG770" s="7"/>
      <c r="AH770" s="7"/>
      <c r="AI770" s="7"/>
      <c r="AJ770" s="7"/>
      <c r="AK770" s="7"/>
      <c r="AL770" s="7"/>
      <c r="AM770" s="7"/>
      <c r="AN770" s="7"/>
      <c r="AO770" s="7"/>
      <c r="AP770" s="7"/>
    </row>
    <row r="771">
      <c r="A771" s="7"/>
      <c r="B771" s="450"/>
      <c r="C771" s="450"/>
      <c r="D771" s="7"/>
      <c r="E771" s="7"/>
      <c r="F771" s="7"/>
      <c r="G771" s="7"/>
      <c r="H771" s="7"/>
      <c r="I771" s="7"/>
      <c r="J771" s="7"/>
      <c r="K771" s="1733"/>
      <c r="L771" s="7"/>
      <c r="M771" s="7"/>
      <c r="N771" s="7"/>
      <c r="O771" s="7"/>
      <c r="P771" s="7"/>
      <c r="Q771" s="7"/>
      <c r="R771" s="7"/>
      <c r="S771" s="95"/>
      <c r="T771" s="7"/>
      <c r="U771" s="7"/>
      <c r="V771" s="7"/>
      <c r="W771" s="7"/>
      <c r="X771" s="7"/>
      <c r="Y771" s="7"/>
      <c r="Z771" s="7"/>
      <c r="AA771" s="7"/>
      <c r="AB771" s="7"/>
      <c r="AC771" s="7"/>
      <c r="AD771" s="7"/>
      <c r="AE771" s="7"/>
      <c r="AF771" s="7"/>
      <c r="AG771" s="7"/>
      <c r="AH771" s="7"/>
      <c r="AI771" s="7"/>
      <c r="AJ771" s="7"/>
      <c r="AK771" s="7"/>
      <c r="AL771" s="7"/>
      <c r="AM771" s="7"/>
      <c r="AN771" s="7"/>
      <c r="AO771" s="7"/>
      <c r="AP771" s="7"/>
    </row>
    <row r="772">
      <c r="A772" s="7"/>
      <c r="B772" s="450"/>
      <c r="C772" s="450"/>
      <c r="D772" s="7"/>
      <c r="E772" s="7"/>
      <c r="F772" s="7"/>
      <c r="G772" s="7"/>
      <c r="H772" s="7"/>
      <c r="I772" s="7"/>
      <c r="J772" s="7"/>
      <c r="K772" s="1733"/>
      <c r="L772" s="7"/>
      <c r="M772" s="7"/>
      <c r="N772" s="7"/>
      <c r="O772" s="7"/>
      <c r="P772" s="7"/>
      <c r="Q772" s="7"/>
      <c r="R772" s="7"/>
      <c r="S772" s="95"/>
      <c r="T772" s="7"/>
      <c r="U772" s="7"/>
      <c r="V772" s="7"/>
      <c r="W772" s="7"/>
      <c r="X772" s="7"/>
      <c r="Y772" s="7"/>
      <c r="Z772" s="7"/>
      <c r="AA772" s="7"/>
      <c r="AB772" s="7"/>
      <c r="AC772" s="7"/>
      <c r="AD772" s="7"/>
      <c r="AE772" s="7"/>
      <c r="AF772" s="7"/>
      <c r="AG772" s="7"/>
      <c r="AH772" s="7"/>
      <c r="AI772" s="7"/>
      <c r="AJ772" s="7"/>
      <c r="AK772" s="7"/>
      <c r="AL772" s="7"/>
      <c r="AM772" s="7"/>
      <c r="AN772" s="7"/>
      <c r="AO772" s="7"/>
      <c r="AP772" s="7"/>
    </row>
    <row r="773">
      <c r="A773" s="7"/>
      <c r="B773" s="450"/>
      <c r="C773" s="450"/>
      <c r="D773" s="7"/>
      <c r="E773" s="7"/>
      <c r="F773" s="7"/>
      <c r="G773" s="7"/>
      <c r="H773" s="7"/>
      <c r="I773" s="7"/>
      <c r="J773" s="7"/>
      <c r="K773" s="1733"/>
      <c r="L773" s="7"/>
      <c r="M773" s="7"/>
      <c r="N773" s="7"/>
      <c r="O773" s="7"/>
      <c r="P773" s="7"/>
      <c r="Q773" s="7"/>
      <c r="R773" s="7"/>
      <c r="S773" s="95"/>
      <c r="T773" s="7"/>
      <c r="U773" s="7"/>
      <c r="V773" s="7"/>
      <c r="W773" s="7"/>
      <c r="X773" s="7"/>
      <c r="Y773" s="7"/>
      <c r="Z773" s="7"/>
      <c r="AA773" s="7"/>
      <c r="AB773" s="7"/>
      <c r="AC773" s="7"/>
      <c r="AD773" s="7"/>
      <c r="AE773" s="7"/>
      <c r="AF773" s="7"/>
      <c r="AG773" s="7"/>
      <c r="AH773" s="7"/>
      <c r="AI773" s="7"/>
      <c r="AJ773" s="7"/>
      <c r="AK773" s="7"/>
      <c r="AL773" s="7"/>
      <c r="AM773" s="7"/>
      <c r="AN773" s="7"/>
      <c r="AO773" s="7"/>
      <c r="AP773" s="7"/>
    </row>
    <row r="774">
      <c r="A774" s="7"/>
      <c r="B774" s="450"/>
      <c r="C774" s="450"/>
      <c r="D774" s="7"/>
      <c r="E774" s="7"/>
      <c r="F774" s="7"/>
      <c r="G774" s="7"/>
      <c r="H774" s="7"/>
      <c r="I774" s="7"/>
      <c r="J774" s="7"/>
      <c r="K774" s="1733"/>
      <c r="L774" s="7"/>
      <c r="M774" s="7"/>
      <c r="N774" s="7"/>
      <c r="O774" s="7"/>
      <c r="P774" s="7"/>
      <c r="Q774" s="7"/>
      <c r="R774" s="7"/>
      <c r="S774" s="95"/>
      <c r="T774" s="7"/>
      <c r="U774" s="7"/>
      <c r="V774" s="7"/>
      <c r="W774" s="7"/>
      <c r="X774" s="7"/>
      <c r="Y774" s="7"/>
      <c r="Z774" s="7"/>
      <c r="AA774" s="7"/>
      <c r="AB774" s="7"/>
      <c r="AC774" s="7"/>
      <c r="AD774" s="7"/>
      <c r="AE774" s="7"/>
      <c r="AF774" s="7"/>
      <c r="AG774" s="7"/>
      <c r="AH774" s="7"/>
      <c r="AI774" s="7"/>
      <c r="AJ774" s="7"/>
      <c r="AK774" s="7"/>
      <c r="AL774" s="7"/>
      <c r="AM774" s="7"/>
      <c r="AN774" s="7"/>
      <c r="AO774" s="7"/>
      <c r="AP774" s="7"/>
    </row>
    <row r="775">
      <c r="A775" s="7"/>
      <c r="B775" s="450"/>
      <c r="C775" s="450"/>
      <c r="D775" s="7"/>
      <c r="E775" s="7"/>
      <c r="F775" s="7"/>
      <c r="G775" s="7"/>
      <c r="H775" s="7"/>
      <c r="I775" s="7"/>
      <c r="J775" s="7"/>
      <c r="K775" s="1733"/>
      <c r="L775" s="7"/>
      <c r="M775" s="7"/>
      <c r="N775" s="7"/>
      <c r="O775" s="7"/>
      <c r="P775" s="7"/>
      <c r="Q775" s="7"/>
      <c r="R775" s="7"/>
      <c r="S775" s="95"/>
      <c r="T775" s="7"/>
      <c r="U775" s="7"/>
      <c r="V775" s="7"/>
      <c r="W775" s="7"/>
      <c r="X775" s="7"/>
      <c r="Y775" s="7"/>
      <c r="Z775" s="7"/>
      <c r="AA775" s="7"/>
      <c r="AB775" s="7"/>
      <c r="AC775" s="7"/>
      <c r="AD775" s="7"/>
      <c r="AE775" s="7"/>
      <c r="AF775" s="7"/>
      <c r="AG775" s="7"/>
      <c r="AH775" s="7"/>
      <c r="AI775" s="7"/>
      <c r="AJ775" s="7"/>
      <c r="AK775" s="7"/>
      <c r="AL775" s="7"/>
      <c r="AM775" s="7"/>
      <c r="AN775" s="7"/>
      <c r="AO775" s="7"/>
      <c r="AP775" s="7"/>
    </row>
    <row r="776">
      <c r="A776" s="7"/>
      <c r="B776" s="450"/>
      <c r="C776" s="450"/>
      <c r="D776" s="7"/>
      <c r="E776" s="7"/>
      <c r="F776" s="7"/>
      <c r="G776" s="7"/>
      <c r="H776" s="7"/>
      <c r="I776" s="7"/>
      <c r="J776" s="7"/>
      <c r="K776" s="1733"/>
      <c r="L776" s="7"/>
      <c r="M776" s="7"/>
      <c r="N776" s="7"/>
      <c r="O776" s="7"/>
      <c r="P776" s="7"/>
      <c r="Q776" s="7"/>
      <c r="R776" s="7"/>
      <c r="S776" s="95"/>
      <c r="T776" s="7"/>
      <c r="U776" s="7"/>
      <c r="V776" s="7"/>
      <c r="W776" s="7"/>
      <c r="X776" s="7"/>
      <c r="Y776" s="7"/>
      <c r="Z776" s="7"/>
      <c r="AA776" s="7"/>
      <c r="AB776" s="7"/>
      <c r="AC776" s="7"/>
      <c r="AD776" s="7"/>
      <c r="AE776" s="7"/>
      <c r="AF776" s="7"/>
      <c r="AG776" s="7"/>
      <c r="AH776" s="7"/>
      <c r="AI776" s="7"/>
      <c r="AJ776" s="7"/>
      <c r="AK776" s="7"/>
      <c r="AL776" s="7"/>
      <c r="AM776" s="7"/>
      <c r="AN776" s="7"/>
      <c r="AO776" s="7"/>
      <c r="AP776" s="7"/>
    </row>
    <row r="777">
      <c r="A777" s="7"/>
      <c r="B777" s="450"/>
      <c r="C777" s="450"/>
      <c r="D777" s="7"/>
      <c r="E777" s="7"/>
      <c r="F777" s="7"/>
      <c r="G777" s="7"/>
      <c r="H777" s="7"/>
      <c r="I777" s="7"/>
      <c r="J777" s="7"/>
      <c r="K777" s="1733"/>
      <c r="L777" s="7"/>
      <c r="M777" s="7"/>
      <c r="N777" s="7"/>
      <c r="O777" s="7"/>
      <c r="P777" s="7"/>
      <c r="Q777" s="7"/>
      <c r="R777" s="7"/>
      <c r="S777" s="95"/>
      <c r="T777" s="7"/>
      <c r="U777" s="7"/>
      <c r="V777" s="7"/>
      <c r="W777" s="7"/>
      <c r="X777" s="7"/>
      <c r="Y777" s="7"/>
      <c r="Z777" s="7"/>
      <c r="AA777" s="7"/>
      <c r="AB777" s="7"/>
      <c r="AC777" s="7"/>
      <c r="AD777" s="7"/>
      <c r="AE777" s="7"/>
      <c r="AF777" s="7"/>
      <c r="AG777" s="7"/>
      <c r="AH777" s="7"/>
      <c r="AI777" s="7"/>
      <c r="AJ777" s="7"/>
      <c r="AK777" s="7"/>
      <c r="AL777" s="7"/>
      <c r="AM777" s="7"/>
      <c r="AN777" s="7"/>
      <c r="AO777" s="7"/>
      <c r="AP777" s="7"/>
    </row>
    <row r="778">
      <c r="A778" s="7"/>
      <c r="B778" s="450"/>
      <c r="C778" s="450"/>
      <c r="D778" s="7"/>
      <c r="E778" s="7"/>
      <c r="F778" s="7"/>
      <c r="G778" s="7"/>
      <c r="H778" s="7"/>
      <c r="I778" s="7"/>
      <c r="J778" s="7"/>
      <c r="K778" s="1733"/>
      <c r="L778" s="7"/>
      <c r="M778" s="7"/>
      <c r="N778" s="7"/>
      <c r="O778" s="7"/>
      <c r="P778" s="7"/>
      <c r="Q778" s="7"/>
      <c r="R778" s="7"/>
      <c r="S778" s="95"/>
      <c r="T778" s="7"/>
      <c r="U778" s="7"/>
      <c r="V778" s="7"/>
      <c r="W778" s="7"/>
      <c r="X778" s="7"/>
      <c r="Y778" s="7"/>
      <c r="Z778" s="7"/>
      <c r="AA778" s="7"/>
      <c r="AB778" s="7"/>
      <c r="AC778" s="7"/>
      <c r="AD778" s="7"/>
      <c r="AE778" s="7"/>
      <c r="AF778" s="7"/>
      <c r="AG778" s="7"/>
      <c r="AH778" s="7"/>
      <c r="AI778" s="7"/>
      <c r="AJ778" s="7"/>
      <c r="AK778" s="7"/>
      <c r="AL778" s="7"/>
      <c r="AM778" s="7"/>
      <c r="AN778" s="7"/>
      <c r="AO778" s="7"/>
      <c r="AP778" s="7"/>
    </row>
    <row r="779">
      <c r="A779" s="7"/>
      <c r="B779" s="450"/>
      <c r="C779" s="450"/>
      <c r="D779" s="7"/>
      <c r="E779" s="7"/>
      <c r="F779" s="7"/>
      <c r="G779" s="7"/>
      <c r="H779" s="7"/>
      <c r="I779" s="7"/>
      <c r="J779" s="7"/>
      <c r="K779" s="1733"/>
      <c r="L779" s="7"/>
      <c r="M779" s="7"/>
      <c r="N779" s="7"/>
      <c r="O779" s="7"/>
      <c r="P779" s="7"/>
      <c r="Q779" s="7"/>
      <c r="R779" s="7"/>
      <c r="S779" s="95"/>
      <c r="T779" s="7"/>
      <c r="U779" s="7"/>
      <c r="V779" s="7"/>
      <c r="W779" s="7"/>
      <c r="X779" s="7"/>
      <c r="Y779" s="7"/>
      <c r="Z779" s="7"/>
      <c r="AA779" s="7"/>
      <c r="AB779" s="7"/>
      <c r="AC779" s="7"/>
      <c r="AD779" s="7"/>
      <c r="AE779" s="7"/>
      <c r="AF779" s="7"/>
      <c r="AG779" s="7"/>
      <c r="AH779" s="7"/>
      <c r="AI779" s="7"/>
      <c r="AJ779" s="7"/>
      <c r="AK779" s="7"/>
      <c r="AL779" s="7"/>
      <c r="AM779" s="7"/>
      <c r="AN779" s="7"/>
      <c r="AO779" s="7"/>
      <c r="AP779" s="7"/>
    </row>
    <row r="780">
      <c r="A780" s="7"/>
      <c r="B780" s="450"/>
      <c r="C780" s="450"/>
      <c r="D780" s="7"/>
      <c r="E780" s="7"/>
      <c r="F780" s="7"/>
      <c r="G780" s="7"/>
      <c r="H780" s="7"/>
      <c r="I780" s="7"/>
      <c r="J780" s="7"/>
      <c r="K780" s="1733"/>
      <c r="L780" s="7"/>
      <c r="M780" s="7"/>
      <c r="N780" s="7"/>
      <c r="O780" s="7"/>
      <c r="P780" s="7"/>
      <c r="Q780" s="7"/>
      <c r="R780" s="7"/>
      <c r="S780" s="95"/>
      <c r="T780" s="7"/>
      <c r="U780" s="7"/>
      <c r="V780" s="7"/>
      <c r="W780" s="7"/>
      <c r="X780" s="7"/>
      <c r="Y780" s="7"/>
      <c r="Z780" s="7"/>
      <c r="AA780" s="7"/>
      <c r="AB780" s="7"/>
      <c r="AC780" s="7"/>
      <c r="AD780" s="7"/>
      <c r="AE780" s="7"/>
      <c r="AF780" s="7"/>
      <c r="AG780" s="7"/>
      <c r="AH780" s="7"/>
      <c r="AI780" s="7"/>
      <c r="AJ780" s="7"/>
      <c r="AK780" s="7"/>
      <c r="AL780" s="7"/>
      <c r="AM780" s="7"/>
      <c r="AN780" s="7"/>
      <c r="AO780" s="7"/>
      <c r="AP780" s="7"/>
    </row>
    <row r="781">
      <c r="A781" s="7"/>
      <c r="B781" s="450"/>
      <c r="C781" s="450"/>
      <c r="D781" s="7"/>
      <c r="E781" s="7"/>
      <c r="F781" s="7"/>
      <c r="G781" s="7"/>
      <c r="H781" s="7"/>
      <c r="I781" s="7"/>
      <c r="J781" s="7"/>
      <c r="K781" s="1733"/>
      <c r="L781" s="7"/>
      <c r="M781" s="7"/>
      <c r="N781" s="7"/>
      <c r="O781" s="7"/>
      <c r="P781" s="7"/>
      <c r="Q781" s="7"/>
      <c r="R781" s="7"/>
      <c r="S781" s="95"/>
      <c r="T781" s="7"/>
      <c r="U781" s="7"/>
      <c r="V781" s="7"/>
      <c r="W781" s="7"/>
      <c r="X781" s="7"/>
      <c r="Y781" s="7"/>
      <c r="Z781" s="7"/>
      <c r="AA781" s="7"/>
      <c r="AB781" s="7"/>
      <c r="AC781" s="7"/>
      <c r="AD781" s="7"/>
      <c r="AE781" s="7"/>
      <c r="AF781" s="7"/>
      <c r="AG781" s="7"/>
      <c r="AH781" s="7"/>
      <c r="AI781" s="7"/>
      <c r="AJ781" s="7"/>
      <c r="AK781" s="7"/>
      <c r="AL781" s="7"/>
      <c r="AM781" s="7"/>
      <c r="AN781" s="7"/>
      <c r="AO781" s="7"/>
      <c r="AP781" s="7"/>
    </row>
    <row r="782">
      <c r="A782" s="7"/>
      <c r="B782" s="450"/>
      <c r="C782" s="450"/>
      <c r="D782" s="7"/>
      <c r="E782" s="7"/>
      <c r="F782" s="7"/>
      <c r="G782" s="7"/>
      <c r="H782" s="7"/>
      <c r="I782" s="7"/>
      <c r="J782" s="7"/>
      <c r="K782" s="1733"/>
      <c r="L782" s="7"/>
      <c r="M782" s="7"/>
      <c r="N782" s="7"/>
      <c r="O782" s="7"/>
      <c r="P782" s="7"/>
      <c r="Q782" s="7"/>
      <c r="R782" s="7"/>
      <c r="S782" s="95"/>
      <c r="T782" s="7"/>
      <c r="U782" s="7"/>
      <c r="V782" s="7"/>
      <c r="W782" s="7"/>
      <c r="X782" s="7"/>
      <c r="Y782" s="7"/>
      <c r="Z782" s="7"/>
      <c r="AA782" s="7"/>
      <c r="AB782" s="7"/>
      <c r="AC782" s="7"/>
      <c r="AD782" s="7"/>
      <c r="AE782" s="7"/>
      <c r="AF782" s="7"/>
      <c r="AG782" s="7"/>
      <c r="AH782" s="7"/>
      <c r="AI782" s="7"/>
      <c r="AJ782" s="7"/>
      <c r="AK782" s="7"/>
      <c r="AL782" s="7"/>
      <c r="AM782" s="7"/>
      <c r="AN782" s="7"/>
      <c r="AO782" s="7"/>
      <c r="AP782" s="7"/>
    </row>
    <row r="783">
      <c r="A783" s="7"/>
      <c r="B783" s="450"/>
      <c r="C783" s="450"/>
      <c r="D783" s="7"/>
      <c r="E783" s="7"/>
      <c r="F783" s="7"/>
      <c r="G783" s="7"/>
      <c r="H783" s="7"/>
      <c r="I783" s="7"/>
      <c r="J783" s="7"/>
      <c r="K783" s="1733"/>
      <c r="L783" s="7"/>
      <c r="M783" s="7"/>
      <c r="N783" s="7"/>
      <c r="O783" s="7"/>
      <c r="P783" s="7"/>
      <c r="Q783" s="7"/>
      <c r="R783" s="7"/>
      <c r="S783" s="95"/>
      <c r="T783" s="7"/>
      <c r="U783" s="7"/>
      <c r="V783" s="7"/>
      <c r="W783" s="7"/>
      <c r="X783" s="7"/>
      <c r="Y783" s="7"/>
      <c r="Z783" s="7"/>
      <c r="AA783" s="7"/>
      <c r="AB783" s="7"/>
      <c r="AC783" s="7"/>
      <c r="AD783" s="7"/>
      <c r="AE783" s="7"/>
      <c r="AF783" s="7"/>
      <c r="AG783" s="7"/>
      <c r="AH783" s="7"/>
      <c r="AI783" s="7"/>
      <c r="AJ783" s="7"/>
      <c r="AK783" s="7"/>
      <c r="AL783" s="7"/>
      <c r="AM783" s="7"/>
      <c r="AN783" s="7"/>
      <c r="AO783" s="7"/>
      <c r="AP783" s="7"/>
    </row>
    <row r="784">
      <c r="A784" s="7"/>
      <c r="B784" s="450"/>
      <c r="C784" s="450"/>
      <c r="D784" s="7"/>
      <c r="E784" s="7"/>
      <c r="F784" s="7"/>
      <c r="G784" s="7"/>
      <c r="H784" s="7"/>
      <c r="I784" s="7"/>
      <c r="J784" s="7"/>
      <c r="K784" s="1733"/>
      <c r="L784" s="7"/>
      <c r="M784" s="7"/>
      <c r="N784" s="7"/>
      <c r="O784" s="7"/>
      <c r="P784" s="7"/>
      <c r="Q784" s="7"/>
      <c r="R784" s="7"/>
      <c r="S784" s="95"/>
      <c r="T784" s="7"/>
      <c r="U784" s="7"/>
      <c r="V784" s="7"/>
      <c r="W784" s="7"/>
      <c r="X784" s="7"/>
      <c r="Y784" s="7"/>
      <c r="Z784" s="7"/>
      <c r="AA784" s="7"/>
      <c r="AB784" s="7"/>
      <c r="AC784" s="7"/>
      <c r="AD784" s="7"/>
      <c r="AE784" s="7"/>
      <c r="AF784" s="7"/>
      <c r="AG784" s="7"/>
      <c r="AH784" s="7"/>
      <c r="AI784" s="7"/>
      <c r="AJ784" s="7"/>
      <c r="AK784" s="7"/>
      <c r="AL784" s="7"/>
      <c r="AM784" s="7"/>
      <c r="AN784" s="7"/>
      <c r="AO784" s="7"/>
      <c r="AP784" s="7"/>
    </row>
    <row r="785">
      <c r="A785" s="7"/>
      <c r="B785" s="450"/>
      <c r="C785" s="450"/>
      <c r="D785" s="7"/>
      <c r="E785" s="7"/>
      <c r="F785" s="7"/>
      <c r="G785" s="7"/>
      <c r="H785" s="7"/>
      <c r="I785" s="7"/>
      <c r="J785" s="7"/>
      <c r="K785" s="1733"/>
      <c r="L785" s="7"/>
      <c r="M785" s="7"/>
      <c r="N785" s="7"/>
      <c r="O785" s="7"/>
      <c r="P785" s="7"/>
      <c r="Q785" s="7"/>
      <c r="R785" s="7"/>
      <c r="S785" s="95"/>
      <c r="T785" s="7"/>
      <c r="U785" s="7"/>
      <c r="V785" s="7"/>
      <c r="W785" s="7"/>
      <c r="X785" s="7"/>
      <c r="Y785" s="7"/>
      <c r="Z785" s="7"/>
      <c r="AA785" s="7"/>
      <c r="AB785" s="7"/>
      <c r="AC785" s="7"/>
      <c r="AD785" s="7"/>
      <c r="AE785" s="7"/>
      <c r="AF785" s="7"/>
      <c r="AG785" s="7"/>
      <c r="AH785" s="7"/>
      <c r="AI785" s="7"/>
      <c r="AJ785" s="7"/>
      <c r="AK785" s="7"/>
      <c r="AL785" s="7"/>
      <c r="AM785" s="7"/>
      <c r="AN785" s="7"/>
      <c r="AO785" s="7"/>
      <c r="AP785" s="7"/>
    </row>
    <row r="786">
      <c r="A786" s="7"/>
      <c r="B786" s="450"/>
      <c r="C786" s="450"/>
      <c r="D786" s="7"/>
      <c r="E786" s="7"/>
      <c r="F786" s="7"/>
      <c r="G786" s="7"/>
      <c r="H786" s="7"/>
      <c r="I786" s="7"/>
      <c r="J786" s="7"/>
      <c r="K786" s="1733"/>
      <c r="L786" s="7"/>
      <c r="M786" s="7"/>
      <c r="N786" s="7"/>
      <c r="O786" s="7"/>
      <c r="P786" s="7"/>
      <c r="Q786" s="7"/>
      <c r="R786" s="7"/>
      <c r="S786" s="95"/>
      <c r="T786" s="7"/>
      <c r="U786" s="7"/>
      <c r="V786" s="7"/>
      <c r="W786" s="7"/>
      <c r="X786" s="7"/>
      <c r="Y786" s="7"/>
      <c r="Z786" s="7"/>
      <c r="AA786" s="7"/>
      <c r="AB786" s="7"/>
      <c r="AC786" s="7"/>
      <c r="AD786" s="7"/>
      <c r="AE786" s="7"/>
      <c r="AF786" s="7"/>
      <c r="AG786" s="7"/>
      <c r="AH786" s="7"/>
      <c r="AI786" s="7"/>
      <c r="AJ786" s="7"/>
      <c r="AK786" s="7"/>
      <c r="AL786" s="7"/>
      <c r="AM786" s="7"/>
      <c r="AN786" s="7"/>
      <c r="AO786" s="7"/>
      <c r="AP786" s="7"/>
    </row>
    <row r="787">
      <c r="A787" s="7"/>
      <c r="B787" s="450"/>
      <c r="C787" s="450"/>
      <c r="D787" s="7"/>
      <c r="E787" s="7"/>
      <c r="F787" s="7"/>
      <c r="G787" s="7"/>
      <c r="H787" s="7"/>
      <c r="I787" s="7"/>
      <c r="J787" s="7"/>
      <c r="K787" s="1733"/>
      <c r="L787" s="7"/>
      <c r="M787" s="7"/>
      <c r="N787" s="7"/>
      <c r="O787" s="7"/>
      <c r="P787" s="7"/>
      <c r="Q787" s="7"/>
      <c r="R787" s="7"/>
      <c r="S787" s="95"/>
      <c r="T787" s="7"/>
      <c r="U787" s="7"/>
      <c r="V787" s="7"/>
      <c r="W787" s="7"/>
      <c r="X787" s="7"/>
      <c r="Y787" s="7"/>
      <c r="Z787" s="7"/>
      <c r="AA787" s="7"/>
      <c r="AB787" s="7"/>
      <c r="AC787" s="7"/>
      <c r="AD787" s="7"/>
      <c r="AE787" s="7"/>
      <c r="AF787" s="7"/>
      <c r="AG787" s="7"/>
      <c r="AH787" s="7"/>
      <c r="AI787" s="7"/>
      <c r="AJ787" s="7"/>
      <c r="AK787" s="7"/>
      <c r="AL787" s="7"/>
      <c r="AM787" s="7"/>
      <c r="AN787" s="7"/>
      <c r="AO787" s="7"/>
      <c r="AP787" s="7"/>
    </row>
    <row r="788">
      <c r="A788" s="7"/>
      <c r="B788" s="450"/>
      <c r="C788" s="450"/>
      <c r="D788" s="7"/>
      <c r="E788" s="7"/>
      <c r="F788" s="7"/>
      <c r="G788" s="7"/>
      <c r="H788" s="7"/>
      <c r="I788" s="7"/>
      <c r="J788" s="7"/>
      <c r="K788" s="1733"/>
      <c r="L788" s="7"/>
      <c r="M788" s="7"/>
      <c r="N788" s="7"/>
      <c r="O788" s="7"/>
      <c r="P788" s="7"/>
      <c r="Q788" s="7"/>
      <c r="R788" s="7"/>
      <c r="S788" s="95"/>
      <c r="T788" s="7"/>
      <c r="U788" s="7"/>
      <c r="V788" s="7"/>
      <c r="W788" s="7"/>
      <c r="X788" s="7"/>
      <c r="Y788" s="7"/>
      <c r="Z788" s="7"/>
      <c r="AA788" s="7"/>
      <c r="AB788" s="7"/>
      <c r="AC788" s="7"/>
      <c r="AD788" s="7"/>
      <c r="AE788" s="7"/>
      <c r="AF788" s="7"/>
      <c r="AG788" s="7"/>
      <c r="AH788" s="7"/>
      <c r="AI788" s="7"/>
      <c r="AJ788" s="7"/>
      <c r="AK788" s="7"/>
      <c r="AL788" s="7"/>
      <c r="AM788" s="7"/>
      <c r="AN788" s="7"/>
      <c r="AO788" s="7"/>
      <c r="AP788" s="7"/>
    </row>
    <row r="789">
      <c r="A789" s="7"/>
      <c r="B789" s="450"/>
      <c r="C789" s="450"/>
      <c r="D789" s="7"/>
      <c r="E789" s="7"/>
      <c r="F789" s="7"/>
      <c r="G789" s="7"/>
      <c r="H789" s="7"/>
      <c r="I789" s="7"/>
      <c r="J789" s="7"/>
      <c r="K789" s="1733"/>
      <c r="L789" s="7"/>
      <c r="M789" s="7"/>
      <c r="N789" s="7"/>
      <c r="O789" s="7"/>
      <c r="P789" s="7"/>
      <c r="Q789" s="7"/>
      <c r="R789" s="7"/>
      <c r="S789" s="95"/>
      <c r="T789" s="7"/>
      <c r="U789" s="7"/>
      <c r="V789" s="7"/>
      <c r="W789" s="7"/>
      <c r="X789" s="7"/>
      <c r="Y789" s="7"/>
      <c r="Z789" s="7"/>
      <c r="AA789" s="7"/>
      <c r="AB789" s="7"/>
      <c r="AC789" s="7"/>
      <c r="AD789" s="7"/>
      <c r="AE789" s="7"/>
      <c r="AF789" s="7"/>
      <c r="AG789" s="7"/>
      <c r="AH789" s="7"/>
      <c r="AI789" s="7"/>
      <c r="AJ789" s="7"/>
      <c r="AK789" s="7"/>
      <c r="AL789" s="7"/>
      <c r="AM789" s="7"/>
      <c r="AN789" s="7"/>
      <c r="AO789" s="7"/>
      <c r="AP789" s="7"/>
    </row>
    <row r="790">
      <c r="A790" s="7"/>
      <c r="B790" s="450"/>
      <c r="C790" s="450"/>
      <c r="D790" s="7"/>
      <c r="E790" s="7"/>
      <c r="F790" s="7"/>
      <c r="G790" s="7"/>
      <c r="H790" s="7"/>
      <c r="I790" s="7"/>
      <c r="J790" s="7"/>
      <c r="K790" s="1733"/>
      <c r="L790" s="7"/>
      <c r="M790" s="7"/>
      <c r="N790" s="7"/>
      <c r="O790" s="7"/>
      <c r="P790" s="7"/>
      <c r="Q790" s="7"/>
      <c r="R790" s="7"/>
      <c r="S790" s="95"/>
      <c r="T790" s="7"/>
      <c r="U790" s="7"/>
      <c r="V790" s="7"/>
      <c r="W790" s="7"/>
      <c r="X790" s="7"/>
      <c r="Y790" s="7"/>
      <c r="Z790" s="7"/>
      <c r="AA790" s="7"/>
      <c r="AB790" s="7"/>
      <c r="AC790" s="7"/>
      <c r="AD790" s="7"/>
      <c r="AE790" s="7"/>
      <c r="AF790" s="7"/>
      <c r="AG790" s="7"/>
      <c r="AH790" s="7"/>
      <c r="AI790" s="7"/>
      <c r="AJ790" s="7"/>
      <c r="AK790" s="7"/>
      <c r="AL790" s="7"/>
      <c r="AM790" s="7"/>
      <c r="AN790" s="7"/>
      <c r="AO790" s="7"/>
      <c r="AP790" s="7"/>
    </row>
    <row r="791">
      <c r="A791" s="7"/>
      <c r="B791" s="450"/>
      <c r="C791" s="450"/>
      <c r="D791" s="7"/>
      <c r="E791" s="7"/>
      <c r="F791" s="7"/>
      <c r="G791" s="7"/>
      <c r="H791" s="7"/>
      <c r="I791" s="7"/>
      <c r="J791" s="7"/>
      <c r="K791" s="1733"/>
      <c r="L791" s="7"/>
      <c r="M791" s="7"/>
      <c r="N791" s="7"/>
      <c r="O791" s="7"/>
      <c r="P791" s="7"/>
      <c r="Q791" s="7"/>
      <c r="R791" s="7"/>
      <c r="S791" s="95"/>
      <c r="T791" s="7"/>
      <c r="U791" s="7"/>
      <c r="V791" s="7"/>
      <c r="W791" s="7"/>
      <c r="X791" s="7"/>
      <c r="Y791" s="7"/>
      <c r="Z791" s="7"/>
      <c r="AA791" s="7"/>
      <c r="AB791" s="7"/>
      <c r="AC791" s="7"/>
      <c r="AD791" s="7"/>
      <c r="AE791" s="7"/>
      <c r="AF791" s="7"/>
      <c r="AG791" s="7"/>
      <c r="AH791" s="7"/>
      <c r="AI791" s="7"/>
      <c r="AJ791" s="7"/>
      <c r="AK791" s="7"/>
      <c r="AL791" s="7"/>
      <c r="AM791" s="7"/>
      <c r="AN791" s="7"/>
      <c r="AO791" s="7"/>
      <c r="AP791" s="7"/>
    </row>
    <row r="792">
      <c r="A792" s="7"/>
      <c r="B792" s="450"/>
      <c r="C792" s="450"/>
      <c r="D792" s="7"/>
      <c r="E792" s="7"/>
      <c r="F792" s="7"/>
      <c r="G792" s="7"/>
      <c r="H792" s="7"/>
      <c r="I792" s="7"/>
      <c r="J792" s="7"/>
      <c r="K792" s="1733"/>
      <c r="L792" s="7"/>
      <c r="M792" s="7"/>
      <c r="N792" s="7"/>
      <c r="O792" s="7"/>
      <c r="P792" s="7"/>
      <c r="Q792" s="7"/>
      <c r="R792" s="7"/>
      <c r="S792" s="95"/>
      <c r="T792" s="7"/>
      <c r="U792" s="7"/>
      <c r="V792" s="7"/>
      <c r="W792" s="7"/>
      <c r="X792" s="7"/>
      <c r="Y792" s="7"/>
      <c r="Z792" s="7"/>
      <c r="AA792" s="7"/>
      <c r="AB792" s="7"/>
      <c r="AC792" s="7"/>
      <c r="AD792" s="7"/>
      <c r="AE792" s="7"/>
      <c r="AF792" s="7"/>
      <c r="AG792" s="7"/>
      <c r="AH792" s="7"/>
      <c r="AI792" s="7"/>
      <c r="AJ792" s="7"/>
      <c r="AK792" s="7"/>
      <c r="AL792" s="7"/>
      <c r="AM792" s="7"/>
      <c r="AN792" s="7"/>
      <c r="AO792" s="7"/>
      <c r="AP792" s="7"/>
    </row>
    <row r="793">
      <c r="A793" s="7"/>
      <c r="B793" s="450"/>
      <c r="C793" s="450"/>
      <c r="D793" s="7"/>
      <c r="E793" s="7"/>
      <c r="F793" s="7"/>
      <c r="G793" s="7"/>
      <c r="H793" s="7"/>
      <c r="I793" s="7"/>
      <c r="J793" s="7"/>
      <c r="K793" s="1733"/>
      <c r="L793" s="7"/>
      <c r="M793" s="7"/>
      <c r="N793" s="7"/>
      <c r="O793" s="7"/>
      <c r="P793" s="7"/>
      <c r="Q793" s="7"/>
      <c r="R793" s="7"/>
      <c r="S793" s="95"/>
      <c r="T793" s="7"/>
      <c r="U793" s="7"/>
      <c r="V793" s="7"/>
      <c r="W793" s="7"/>
      <c r="X793" s="7"/>
      <c r="Y793" s="7"/>
      <c r="Z793" s="7"/>
      <c r="AA793" s="7"/>
      <c r="AB793" s="7"/>
      <c r="AC793" s="7"/>
      <c r="AD793" s="7"/>
      <c r="AE793" s="7"/>
      <c r="AF793" s="7"/>
      <c r="AG793" s="7"/>
      <c r="AH793" s="7"/>
      <c r="AI793" s="7"/>
      <c r="AJ793" s="7"/>
      <c r="AK793" s="7"/>
      <c r="AL793" s="7"/>
      <c r="AM793" s="7"/>
      <c r="AN793" s="7"/>
      <c r="AO793" s="7"/>
      <c r="AP793" s="7"/>
    </row>
    <row r="794">
      <c r="A794" s="7"/>
      <c r="B794" s="450"/>
      <c r="C794" s="450"/>
      <c r="D794" s="7"/>
      <c r="E794" s="7"/>
      <c r="F794" s="7"/>
      <c r="G794" s="7"/>
      <c r="H794" s="7"/>
      <c r="I794" s="7"/>
      <c r="J794" s="7"/>
      <c r="K794" s="1733"/>
      <c r="L794" s="7"/>
      <c r="M794" s="7"/>
      <c r="N794" s="7"/>
      <c r="O794" s="7"/>
      <c r="P794" s="7"/>
      <c r="Q794" s="7"/>
      <c r="R794" s="7"/>
      <c r="S794" s="95"/>
      <c r="T794" s="7"/>
      <c r="U794" s="7"/>
      <c r="V794" s="7"/>
      <c r="W794" s="7"/>
      <c r="X794" s="7"/>
      <c r="Y794" s="7"/>
      <c r="Z794" s="7"/>
      <c r="AA794" s="7"/>
      <c r="AB794" s="7"/>
      <c r="AC794" s="7"/>
      <c r="AD794" s="7"/>
      <c r="AE794" s="7"/>
      <c r="AF794" s="7"/>
      <c r="AG794" s="7"/>
      <c r="AH794" s="7"/>
      <c r="AI794" s="7"/>
      <c r="AJ794" s="7"/>
      <c r="AK794" s="7"/>
      <c r="AL794" s="7"/>
      <c r="AM794" s="7"/>
      <c r="AN794" s="7"/>
      <c r="AO794" s="7"/>
      <c r="AP794" s="7"/>
    </row>
    <row r="795">
      <c r="A795" s="7"/>
      <c r="B795" s="450"/>
      <c r="C795" s="450"/>
      <c r="D795" s="7"/>
      <c r="E795" s="7"/>
      <c r="F795" s="7"/>
      <c r="G795" s="7"/>
      <c r="H795" s="7"/>
      <c r="I795" s="7"/>
      <c r="J795" s="7"/>
      <c r="K795" s="1733"/>
      <c r="L795" s="7"/>
      <c r="M795" s="7"/>
      <c r="N795" s="7"/>
      <c r="O795" s="7"/>
      <c r="P795" s="7"/>
      <c r="Q795" s="7"/>
      <c r="R795" s="7"/>
      <c r="S795" s="95"/>
      <c r="T795" s="7"/>
      <c r="U795" s="7"/>
      <c r="V795" s="7"/>
      <c r="W795" s="7"/>
      <c r="X795" s="7"/>
      <c r="Y795" s="7"/>
      <c r="Z795" s="7"/>
      <c r="AA795" s="7"/>
      <c r="AB795" s="7"/>
      <c r="AC795" s="7"/>
      <c r="AD795" s="7"/>
      <c r="AE795" s="7"/>
      <c r="AF795" s="7"/>
      <c r="AG795" s="7"/>
      <c r="AH795" s="7"/>
      <c r="AI795" s="7"/>
      <c r="AJ795" s="7"/>
      <c r="AK795" s="7"/>
      <c r="AL795" s="7"/>
      <c r="AM795" s="7"/>
      <c r="AN795" s="7"/>
      <c r="AO795" s="7"/>
      <c r="AP795" s="7"/>
    </row>
    <row r="796">
      <c r="A796" s="7"/>
      <c r="B796" s="450"/>
      <c r="C796" s="450"/>
      <c r="D796" s="7"/>
      <c r="E796" s="7"/>
      <c r="F796" s="7"/>
      <c r="G796" s="7"/>
      <c r="H796" s="7"/>
      <c r="I796" s="7"/>
      <c r="J796" s="7"/>
      <c r="K796" s="1733"/>
      <c r="L796" s="7"/>
      <c r="M796" s="7"/>
      <c r="N796" s="7"/>
      <c r="O796" s="7"/>
      <c r="P796" s="7"/>
      <c r="Q796" s="7"/>
      <c r="R796" s="7"/>
      <c r="S796" s="95"/>
      <c r="T796" s="7"/>
      <c r="U796" s="7"/>
      <c r="V796" s="7"/>
      <c r="W796" s="7"/>
      <c r="X796" s="7"/>
      <c r="Y796" s="7"/>
      <c r="Z796" s="7"/>
      <c r="AA796" s="7"/>
      <c r="AB796" s="7"/>
      <c r="AC796" s="7"/>
      <c r="AD796" s="7"/>
      <c r="AE796" s="7"/>
      <c r="AF796" s="7"/>
      <c r="AG796" s="7"/>
      <c r="AH796" s="7"/>
      <c r="AI796" s="7"/>
      <c r="AJ796" s="7"/>
      <c r="AK796" s="7"/>
      <c r="AL796" s="7"/>
      <c r="AM796" s="7"/>
      <c r="AN796" s="7"/>
      <c r="AO796" s="7"/>
      <c r="AP796" s="7"/>
    </row>
    <row r="797">
      <c r="A797" s="7"/>
      <c r="B797" s="450"/>
      <c r="C797" s="450"/>
      <c r="D797" s="7"/>
      <c r="E797" s="7"/>
      <c r="F797" s="7"/>
      <c r="G797" s="7"/>
      <c r="H797" s="7"/>
      <c r="I797" s="7"/>
      <c r="J797" s="7"/>
      <c r="K797" s="1733"/>
      <c r="L797" s="7"/>
      <c r="M797" s="7"/>
      <c r="N797" s="7"/>
      <c r="O797" s="7"/>
      <c r="P797" s="7"/>
      <c r="Q797" s="7"/>
      <c r="R797" s="7"/>
      <c r="S797" s="95"/>
      <c r="T797" s="7"/>
      <c r="U797" s="7"/>
      <c r="V797" s="7"/>
      <c r="W797" s="7"/>
      <c r="X797" s="7"/>
      <c r="Y797" s="7"/>
      <c r="Z797" s="7"/>
      <c r="AA797" s="7"/>
      <c r="AB797" s="7"/>
      <c r="AC797" s="7"/>
      <c r="AD797" s="7"/>
      <c r="AE797" s="7"/>
      <c r="AF797" s="7"/>
      <c r="AG797" s="7"/>
      <c r="AH797" s="7"/>
      <c r="AI797" s="7"/>
      <c r="AJ797" s="7"/>
      <c r="AK797" s="7"/>
      <c r="AL797" s="7"/>
      <c r="AM797" s="7"/>
      <c r="AN797" s="7"/>
      <c r="AO797" s="7"/>
      <c r="AP797" s="7"/>
    </row>
    <row r="798">
      <c r="A798" s="7"/>
      <c r="B798" s="450"/>
      <c r="C798" s="450"/>
      <c r="D798" s="7"/>
      <c r="E798" s="7"/>
      <c r="F798" s="7"/>
      <c r="G798" s="7"/>
      <c r="H798" s="7"/>
      <c r="I798" s="7"/>
      <c r="J798" s="7"/>
      <c r="K798" s="1733"/>
      <c r="L798" s="7"/>
      <c r="M798" s="7"/>
      <c r="N798" s="7"/>
      <c r="O798" s="7"/>
      <c r="P798" s="7"/>
      <c r="Q798" s="7"/>
      <c r="R798" s="7"/>
      <c r="S798" s="95"/>
      <c r="T798" s="7"/>
      <c r="U798" s="7"/>
      <c r="V798" s="7"/>
      <c r="W798" s="7"/>
      <c r="X798" s="7"/>
      <c r="Y798" s="7"/>
      <c r="Z798" s="7"/>
      <c r="AA798" s="7"/>
      <c r="AB798" s="7"/>
      <c r="AC798" s="7"/>
      <c r="AD798" s="7"/>
      <c r="AE798" s="7"/>
      <c r="AF798" s="7"/>
      <c r="AG798" s="7"/>
      <c r="AH798" s="7"/>
      <c r="AI798" s="7"/>
      <c r="AJ798" s="7"/>
      <c r="AK798" s="7"/>
      <c r="AL798" s="7"/>
      <c r="AM798" s="7"/>
      <c r="AN798" s="7"/>
      <c r="AO798" s="7"/>
      <c r="AP798" s="7"/>
    </row>
    <row r="799">
      <c r="A799" s="7"/>
      <c r="B799" s="450"/>
      <c r="C799" s="450"/>
      <c r="D799" s="7"/>
      <c r="E799" s="7"/>
      <c r="F799" s="7"/>
      <c r="G799" s="7"/>
      <c r="H799" s="7"/>
      <c r="I799" s="7"/>
      <c r="J799" s="7"/>
      <c r="K799" s="1733"/>
      <c r="L799" s="7"/>
      <c r="M799" s="7"/>
      <c r="N799" s="7"/>
      <c r="O799" s="7"/>
      <c r="P799" s="7"/>
      <c r="Q799" s="7"/>
      <c r="R799" s="7"/>
      <c r="S799" s="95"/>
      <c r="T799" s="7"/>
      <c r="U799" s="7"/>
      <c r="V799" s="7"/>
      <c r="W799" s="7"/>
      <c r="X799" s="7"/>
      <c r="Y799" s="7"/>
      <c r="Z799" s="7"/>
      <c r="AA799" s="7"/>
      <c r="AB799" s="7"/>
      <c r="AC799" s="7"/>
      <c r="AD799" s="7"/>
      <c r="AE799" s="7"/>
      <c r="AF799" s="7"/>
      <c r="AG799" s="7"/>
      <c r="AH799" s="7"/>
      <c r="AI799" s="7"/>
      <c r="AJ799" s="7"/>
      <c r="AK799" s="7"/>
      <c r="AL799" s="7"/>
      <c r="AM799" s="7"/>
      <c r="AN799" s="7"/>
      <c r="AO799" s="7"/>
      <c r="AP799" s="7"/>
    </row>
    <row r="800">
      <c r="A800" s="7"/>
      <c r="B800" s="450"/>
      <c r="C800" s="450"/>
      <c r="D800" s="7"/>
      <c r="E800" s="7"/>
      <c r="F800" s="7"/>
      <c r="G800" s="7"/>
      <c r="H800" s="7"/>
      <c r="I800" s="7"/>
      <c r="J800" s="7"/>
      <c r="K800" s="1733"/>
      <c r="L800" s="7"/>
      <c r="M800" s="7"/>
      <c r="N800" s="7"/>
      <c r="O800" s="7"/>
      <c r="P800" s="7"/>
      <c r="Q800" s="7"/>
      <c r="R800" s="7"/>
      <c r="S800" s="95"/>
      <c r="T800" s="7"/>
      <c r="U800" s="7"/>
      <c r="V800" s="7"/>
      <c r="W800" s="7"/>
      <c r="X800" s="7"/>
      <c r="Y800" s="7"/>
      <c r="Z800" s="7"/>
      <c r="AA800" s="7"/>
      <c r="AB800" s="7"/>
      <c r="AC800" s="7"/>
      <c r="AD800" s="7"/>
      <c r="AE800" s="7"/>
      <c r="AF800" s="7"/>
      <c r="AG800" s="7"/>
      <c r="AH800" s="7"/>
      <c r="AI800" s="7"/>
      <c r="AJ800" s="7"/>
      <c r="AK800" s="7"/>
      <c r="AL800" s="7"/>
      <c r="AM800" s="7"/>
      <c r="AN800" s="7"/>
      <c r="AO800" s="7"/>
      <c r="AP800" s="7"/>
    </row>
    <row r="801">
      <c r="A801" s="7"/>
      <c r="B801" s="450"/>
      <c r="C801" s="450"/>
      <c r="D801" s="7"/>
      <c r="E801" s="7"/>
      <c r="F801" s="7"/>
      <c r="G801" s="7"/>
      <c r="H801" s="7"/>
      <c r="I801" s="7"/>
      <c r="J801" s="7"/>
      <c r="K801" s="1733"/>
      <c r="L801" s="7"/>
      <c r="M801" s="7"/>
      <c r="N801" s="7"/>
      <c r="O801" s="7"/>
      <c r="P801" s="7"/>
      <c r="Q801" s="7"/>
      <c r="R801" s="7"/>
      <c r="S801" s="95"/>
      <c r="T801" s="7"/>
      <c r="U801" s="7"/>
      <c r="V801" s="7"/>
      <c r="W801" s="7"/>
      <c r="X801" s="7"/>
      <c r="Y801" s="7"/>
      <c r="Z801" s="7"/>
      <c r="AA801" s="7"/>
      <c r="AB801" s="7"/>
      <c r="AC801" s="7"/>
      <c r="AD801" s="7"/>
      <c r="AE801" s="7"/>
      <c r="AF801" s="7"/>
      <c r="AG801" s="7"/>
      <c r="AH801" s="7"/>
      <c r="AI801" s="7"/>
      <c r="AJ801" s="7"/>
      <c r="AK801" s="7"/>
      <c r="AL801" s="7"/>
      <c r="AM801" s="7"/>
      <c r="AN801" s="7"/>
      <c r="AO801" s="7"/>
      <c r="AP801" s="7"/>
    </row>
    <row r="802">
      <c r="A802" s="7"/>
      <c r="B802" s="450"/>
      <c r="C802" s="450"/>
      <c r="D802" s="7"/>
      <c r="E802" s="7"/>
      <c r="F802" s="7"/>
      <c r="G802" s="7"/>
      <c r="H802" s="7"/>
      <c r="I802" s="7"/>
      <c r="J802" s="7"/>
      <c r="K802" s="1733"/>
      <c r="L802" s="7"/>
      <c r="M802" s="7"/>
      <c r="N802" s="7"/>
      <c r="O802" s="7"/>
      <c r="P802" s="7"/>
      <c r="Q802" s="7"/>
      <c r="R802" s="7"/>
      <c r="S802" s="95"/>
      <c r="T802" s="7"/>
      <c r="U802" s="7"/>
      <c r="V802" s="7"/>
      <c r="W802" s="7"/>
      <c r="X802" s="7"/>
      <c r="Y802" s="7"/>
      <c r="Z802" s="7"/>
      <c r="AA802" s="7"/>
      <c r="AB802" s="7"/>
      <c r="AC802" s="7"/>
      <c r="AD802" s="7"/>
      <c r="AE802" s="7"/>
      <c r="AF802" s="7"/>
      <c r="AG802" s="7"/>
      <c r="AH802" s="7"/>
      <c r="AI802" s="7"/>
      <c r="AJ802" s="7"/>
      <c r="AK802" s="7"/>
      <c r="AL802" s="7"/>
      <c r="AM802" s="7"/>
      <c r="AN802" s="7"/>
      <c r="AO802" s="7"/>
      <c r="AP802" s="7"/>
    </row>
    <row r="803">
      <c r="A803" s="7"/>
      <c r="B803" s="450"/>
      <c r="C803" s="450"/>
      <c r="D803" s="7"/>
      <c r="E803" s="7"/>
      <c r="F803" s="7"/>
      <c r="G803" s="7"/>
      <c r="H803" s="7"/>
      <c r="I803" s="7"/>
      <c r="J803" s="7"/>
      <c r="K803" s="1733"/>
      <c r="L803" s="7"/>
      <c r="M803" s="7"/>
      <c r="N803" s="7"/>
      <c r="O803" s="7"/>
      <c r="P803" s="7"/>
      <c r="Q803" s="7"/>
      <c r="R803" s="7"/>
      <c r="S803" s="95"/>
      <c r="T803" s="7"/>
      <c r="U803" s="7"/>
      <c r="V803" s="7"/>
      <c r="W803" s="7"/>
      <c r="X803" s="7"/>
      <c r="Y803" s="7"/>
      <c r="Z803" s="7"/>
      <c r="AA803" s="7"/>
      <c r="AB803" s="7"/>
      <c r="AC803" s="7"/>
      <c r="AD803" s="7"/>
      <c r="AE803" s="7"/>
      <c r="AF803" s="7"/>
      <c r="AG803" s="7"/>
      <c r="AH803" s="7"/>
      <c r="AI803" s="7"/>
      <c r="AJ803" s="7"/>
      <c r="AK803" s="7"/>
      <c r="AL803" s="7"/>
      <c r="AM803" s="7"/>
      <c r="AN803" s="7"/>
      <c r="AO803" s="7"/>
      <c r="AP803" s="7"/>
    </row>
    <row r="804">
      <c r="A804" s="7"/>
      <c r="B804" s="450"/>
      <c r="C804" s="450"/>
      <c r="D804" s="7"/>
      <c r="E804" s="7"/>
      <c r="F804" s="7"/>
      <c r="G804" s="7"/>
      <c r="H804" s="7"/>
      <c r="I804" s="7"/>
      <c r="J804" s="7"/>
      <c r="K804" s="1733"/>
      <c r="L804" s="7"/>
      <c r="M804" s="7"/>
      <c r="N804" s="7"/>
      <c r="O804" s="7"/>
      <c r="P804" s="7"/>
      <c r="Q804" s="7"/>
      <c r="R804" s="7"/>
      <c r="S804" s="95"/>
      <c r="T804" s="7"/>
      <c r="U804" s="7"/>
      <c r="V804" s="7"/>
      <c r="W804" s="7"/>
      <c r="X804" s="7"/>
      <c r="Y804" s="7"/>
      <c r="Z804" s="7"/>
      <c r="AA804" s="7"/>
      <c r="AB804" s="7"/>
      <c r="AC804" s="7"/>
      <c r="AD804" s="7"/>
      <c r="AE804" s="7"/>
      <c r="AF804" s="7"/>
      <c r="AG804" s="7"/>
      <c r="AH804" s="7"/>
      <c r="AI804" s="7"/>
      <c r="AJ804" s="7"/>
      <c r="AK804" s="7"/>
      <c r="AL804" s="7"/>
      <c r="AM804" s="7"/>
      <c r="AN804" s="7"/>
      <c r="AO804" s="7"/>
      <c r="AP804" s="7"/>
    </row>
    <row r="805">
      <c r="A805" s="7"/>
      <c r="B805" s="450"/>
      <c r="C805" s="450"/>
      <c r="D805" s="7"/>
      <c r="E805" s="7"/>
      <c r="F805" s="7"/>
      <c r="G805" s="7"/>
      <c r="H805" s="7"/>
      <c r="I805" s="7"/>
      <c r="J805" s="7"/>
      <c r="K805" s="1733"/>
      <c r="L805" s="7"/>
      <c r="M805" s="7"/>
      <c r="N805" s="7"/>
      <c r="O805" s="7"/>
      <c r="P805" s="7"/>
      <c r="Q805" s="7"/>
      <c r="R805" s="7"/>
      <c r="S805" s="95"/>
      <c r="T805" s="7"/>
      <c r="U805" s="7"/>
      <c r="V805" s="7"/>
      <c r="W805" s="7"/>
      <c r="X805" s="7"/>
      <c r="Y805" s="7"/>
      <c r="Z805" s="7"/>
      <c r="AA805" s="7"/>
      <c r="AB805" s="7"/>
      <c r="AC805" s="7"/>
      <c r="AD805" s="7"/>
      <c r="AE805" s="7"/>
      <c r="AF805" s="7"/>
      <c r="AG805" s="7"/>
      <c r="AH805" s="7"/>
      <c r="AI805" s="7"/>
      <c r="AJ805" s="7"/>
      <c r="AK805" s="7"/>
      <c r="AL805" s="7"/>
      <c r="AM805" s="7"/>
      <c r="AN805" s="7"/>
      <c r="AO805" s="7"/>
      <c r="AP805" s="7"/>
    </row>
    <row r="806">
      <c r="A806" s="7"/>
      <c r="B806" s="450"/>
      <c r="C806" s="450"/>
      <c r="D806" s="7"/>
      <c r="E806" s="7"/>
      <c r="F806" s="7"/>
      <c r="G806" s="7"/>
      <c r="H806" s="7"/>
      <c r="I806" s="7"/>
      <c r="J806" s="7"/>
      <c r="K806" s="1733"/>
      <c r="L806" s="7"/>
      <c r="M806" s="7"/>
      <c r="N806" s="7"/>
      <c r="O806" s="7"/>
      <c r="P806" s="7"/>
      <c r="Q806" s="7"/>
      <c r="R806" s="7"/>
      <c r="S806" s="95"/>
      <c r="T806" s="7"/>
      <c r="U806" s="7"/>
      <c r="V806" s="7"/>
      <c r="W806" s="7"/>
      <c r="X806" s="7"/>
      <c r="Y806" s="7"/>
      <c r="Z806" s="7"/>
      <c r="AA806" s="7"/>
      <c r="AB806" s="7"/>
      <c r="AC806" s="7"/>
      <c r="AD806" s="7"/>
      <c r="AE806" s="7"/>
      <c r="AF806" s="7"/>
      <c r="AG806" s="7"/>
      <c r="AH806" s="7"/>
      <c r="AI806" s="7"/>
      <c r="AJ806" s="7"/>
      <c r="AK806" s="7"/>
      <c r="AL806" s="7"/>
      <c r="AM806" s="7"/>
      <c r="AN806" s="7"/>
      <c r="AO806" s="7"/>
      <c r="AP806" s="7"/>
    </row>
    <row r="807">
      <c r="A807" s="7"/>
      <c r="B807" s="450"/>
      <c r="C807" s="450"/>
      <c r="D807" s="7"/>
      <c r="E807" s="7"/>
      <c r="F807" s="7"/>
      <c r="G807" s="7"/>
      <c r="H807" s="7"/>
      <c r="I807" s="7"/>
      <c r="J807" s="7"/>
      <c r="K807" s="1733"/>
      <c r="L807" s="7"/>
      <c r="M807" s="7"/>
      <c r="N807" s="7"/>
      <c r="O807" s="7"/>
      <c r="P807" s="7"/>
      <c r="Q807" s="7"/>
      <c r="R807" s="7"/>
      <c r="S807" s="95"/>
      <c r="T807" s="7"/>
      <c r="U807" s="7"/>
      <c r="V807" s="7"/>
      <c r="W807" s="7"/>
      <c r="X807" s="7"/>
      <c r="Y807" s="7"/>
      <c r="Z807" s="7"/>
      <c r="AA807" s="7"/>
      <c r="AB807" s="7"/>
      <c r="AC807" s="7"/>
      <c r="AD807" s="7"/>
      <c r="AE807" s="7"/>
      <c r="AF807" s="7"/>
      <c r="AG807" s="7"/>
      <c r="AH807" s="7"/>
      <c r="AI807" s="7"/>
      <c r="AJ807" s="7"/>
      <c r="AK807" s="7"/>
      <c r="AL807" s="7"/>
      <c r="AM807" s="7"/>
      <c r="AN807" s="7"/>
      <c r="AO807" s="7"/>
      <c r="AP807" s="7"/>
    </row>
    <row r="808">
      <c r="A808" s="7"/>
      <c r="B808" s="450"/>
      <c r="C808" s="450"/>
      <c r="D808" s="7"/>
      <c r="E808" s="7"/>
      <c r="F808" s="7"/>
      <c r="G808" s="7"/>
      <c r="H808" s="7"/>
      <c r="I808" s="7"/>
      <c r="J808" s="7"/>
      <c r="K808" s="1733"/>
      <c r="L808" s="7"/>
      <c r="M808" s="7"/>
      <c r="N808" s="7"/>
      <c r="O808" s="7"/>
      <c r="P808" s="7"/>
      <c r="Q808" s="7"/>
      <c r="R808" s="7"/>
      <c r="S808" s="95"/>
      <c r="T808" s="7"/>
      <c r="U808" s="7"/>
      <c r="V808" s="7"/>
      <c r="W808" s="7"/>
      <c r="X808" s="7"/>
      <c r="Y808" s="7"/>
      <c r="Z808" s="7"/>
      <c r="AA808" s="7"/>
      <c r="AB808" s="7"/>
      <c r="AC808" s="7"/>
      <c r="AD808" s="7"/>
      <c r="AE808" s="7"/>
      <c r="AF808" s="7"/>
      <c r="AG808" s="7"/>
      <c r="AH808" s="7"/>
      <c r="AI808" s="7"/>
      <c r="AJ808" s="7"/>
      <c r="AK808" s="7"/>
      <c r="AL808" s="7"/>
      <c r="AM808" s="7"/>
      <c r="AN808" s="7"/>
      <c r="AO808" s="7"/>
      <c r="AP808" s="7"/>
    </row>
    <row r="809">
      <c r="A809" s="7"/>
      <c r="B809" s="450"/>
      <c r="C809" s="450"/>
      <c r="D809" s="7"/>
      <c r="E809" s="7"/>
      <c r="F809" s="7"/>
      <c r="G809" s="7"/>
      <c r="H809" s="7"/>
      <c r="I809" s="7"/>
      <c r="J809" s="7"/>
      <c r="K809" s="1733"/>
      <c r="L809" s="7"/>
      <c r="M809" s="7"/>
      <c r="N809" s="7"/>
      <c r="O809" s="7"/>
      <c r="P809" s="7"/>
      <c r="Q809" s="7"/>
      <c r="R809" s="7"/>
      <c r="S809" s="95"/>
      <c r="T809" s="7"/>
      <c r="U809" s="7"/>
      <c r="V809" s="7"/>
      <c r="W809" s="7"/>
      <c r="X809" s="7"/>
      <c r="Y809" s="7"/>
      <c r="Z809" s="7"/>
      <c r="AA809" s="7"/>
      <c r="AB809" s="7"/>
      <c r="AC809" s="7"/>
      <c r="AD809" s="7"/>
      <c r="AE809" s="7"/>
      <c r="AF809" s="7"/>
      <c r="AG809" s="7"/>
      <c r="AH809" s="7"/>
      <c r="AI809" s="7"/>
      <c r="AJ809" s="7"/>
      <c r="AK809" s="7"/>
      <c r="AL809" s="7"/>
      <c r="AM809" s="7"/>
      <c r="AN809" s="7"/>
      <c r="AO809" s="7"/>
      <c r="AP809" s="7"/>
    </row>
    <row r="810">
      <c r="A810" s="7"/>
      <c r="B810" s="450"/>
      <c r="C810" s="450"/>
      <c r="D810" s="7"/>
      <c r="E810" s="7"/>
      <c r="F810" s="7"/>
      <c r="G810" s="7"/>
      <c r="H810" s="7"/>
      <c r="I810" s="7"/>
      <c r="J810" s="7"/>
      <c r="K810" s="1733"/>
      <c r="L810" s="7"/>
      <c r="M810" s="7"/>
      <c r="N810" s="7"/>
      <c r="O810" s="7"/>
      <c r="P810" s="7"/>
      <c r="Q810" s="7"/>
      <c r="R810" s="7"/>
      <c r="S810" s="95"/>
      <c r="T810" s="7"/>
      <c r="U810" s="7"/>
      <c r="V810" s="7"/>
      <c r="W810" s="7"/>
      <c r="X810" s="7"/>
      <c r="Y810" s="7"/>
      <c r="Z810" s="7"/>
      <c r="AA810" s="7"/>
      <c r="AB810" s="7"/>
      <c r="AC810" s="7"/>
      <c r="AD810" s="7"/>
      <c r="AE810" s="7"/>
      <c r="AF810" s="7"/>
      <c r="AG810" s="7"/>
      <c r="AH810" s="7"/>
      <c r="AI810" s="7"/>
      <c r="AJ810" s="7"/>
      <c r="AK810" s="7"/>
      <c r="AL810" s="7"/>
      <c r="AM810" s="7"/>
      <c r="AN810" s="7"/>
      <c r="AO810" s="7"/>
      <c r="AP810" s="7"/>
    </row>
    <row r="811">
      <c r="A811" s="7"/>
      <c r="B811" s="450"/>
      <c r="C811" s="450"/>
      <c r="D811" s="7"/>
      <c r="E811" s="7"/>
      <c r="F811" s="7"/>
      <c r="G811" s="7"/>
      <c r="H811" s="7"/>
      <c r="I811" s="7"/>
      <c r="J811" s="7"/>
      <c r="K811" s="1733"/>
      <c r="L811" s="7"/>
      <c r="M811" s="7"/>
      <c r="N811" s="7"/>
      <c r="O811" s="7"/>
      <c r="P811" s="7"/>
      <c r="Q811" s="7"/>
      <c r="R811" s="7"/>
      <c r="S811" s="95"/>
      <c r="T811" s="7"/>
      <c r="U811" s="7"/>
      <c r="V811" s="7"/>
      <c r="W811" s="7"/>
      <c r="X811" s="7"/>
      <c r="Y811" s="7"/>
      <c r="Z811" s="7"/>
      <c r="AA811" s="7"/>
      <c r="AB811" s="7"/>
      <c r="AC811" s="7"/>
      <c r="AD811" s="7"/>
      <c r="AE811" s="7"/>
      <c r="AF811" s="7"/>
      <c r="AG811" s="7"/>
      <c r="AH811" s="7"/>
      <c r="AI811" s="7"/>
      <c r="AJ811" s="7"/>
      <c r="AK811" s="7"/>
      <c r="AL811" s="7"/>
      <c r="AM811" s="7"/>
      <c r="AN811" s="7"/>
      <c r="AO811" s="7"/>
      <c r="AP811" s="7"/>
    </row>
    <row r="812">
      <c r="A812" s="7"/>
      <c r="B812" s="450"/>
      <c r="C812" s="450"/>
      <c r="D812" s="7"/>
      <c r="E812" s="7"/>
      <c r="F812" s="7"/>
      <c r="G812" s="7"/>
      <c r="H812" s="7"/>
      <c r="I812" s="7"/>
      <c r="J812" s="7"/>
      <c r="K812" s="1733"/>
      <c r="L812" s="7"/>
      <c r="M812" s="7"/>
      <c r="N812" s="7"/>
      <c r="O812" s="7"/>
      <c r="P812" s="7"/>
      <c r="Q812" s="7"/>
      <c r="R812" s="7"/>
      <c r="S812" s="95"/>
      <c r="T812" s="7"/>
      <c r="U812" s="7"/>
      <c r="V812" s="7"/>
      <c r="W812" s="7"/>
      <c r="X812" s="7"/>
      <c r="Y812" s="7"/>
      <c r="Z812" s="7"/>
      <c r="AA812" s="7"/>
      <c r="AB812" s="7"/>
      <c r="AC812" s="7"/>
      <c r="AD812" s="7"/>
      <c r="AE812" s="7"/>
      <c r="AF812" s="7"/>
      <c r="AG812" s="7"/>
      <c r="AH812" s="7"/>
      <c r="AI812" s="7"/>
      <c r="AJ812" s="7"/>
      <c r="AK812" s="7"/>
      <c r="AL812" s="7"/>
      <c r="AM812" s="7"/>
      <c r="AN812" s="7"/>
      <c r="AO812" s="7"/>
      <c r="AP812" s="7"/>
    </row>
    <row r="813">
      <c r="A813" s="7"/>
      <c r="B813" s="450"/>
      <c r="C813" s="450"/>
      <c r="D813" s="7"/>
      <c r="E813" s="7"/>
      <c r="F813" s="7"/>
      <c r="G813" s="7"/>
      <c r="H813" s="7"/>
      <c r="I813" s="7"/>
      <c r="J813" s="7"/>
      <c r="K813" s="1733"/>
      <c r="L813" s="7"/>
      <c r="M813" s="7"/>
      <c r="N813" s="7"/>
      <c r="O813" s="7"/>
      <c r="P813" s="7"/>
      <c r="Q813" s="7"/>
      <c r="R813" s="7"/>
      <c r="S813" s="95"/>
      <c r="T813" s="7"/>
      <c r="U813" s="7"/>
      <c r="V813" s="7"/>
      <c r="W813" s="7"/>
      <c r="X813" s="7"/>
      <c r="Y813" s="7"/>
      <c r="Z813" s="7"/>
      <c r="AA813" s="7"/>
      <c r="AB813" s="7"/>
      <c r="AC813" s="7"/>
      <c r="AD813" s="7"/>
      <c r="AE813" s="7"/>
      <c r="AF813" s="7"/>
      <c r="AG813" s="7"/>
      <c r="AH813" s="7"/>
      <c r="AI813" s="7"/>
      <c r="AJ813" s="7"/>
      <c r="AK813" s="7"/>
      <c r="AL813" s="7"/>
      <c r="AM813" s="7"/>
      <c r="AN813" s="7"/>
      <c r="AO813" s="7"/>
      <c r="AP813" s="7"/>
    </row>
    <row r="814">
      <c r="A814" s="7"/>
      <c r="B814" s="450"/>
      <c r="C814" s="450"/>
      <c r="D814" s="7"/>
      <c r="E814" s="7"/>
      <c r="F814" s="7"/>
      <c r="G814" s="7"/>
      <c r="H814" s="7"/>
      <c r="I814" s="7"/>
      <c r="J814" s="7"/>
      <c r="K814" s="1733"/>
      <c r="L814" s="7"/>
      <c r="M814" s="7"/>
      <c r="N814" s="7"/>
      <c r="O814" s="7"/>
      <c r="P814" s="7"/>
      <c r="Q814" s="7"/>
      <c r="R814" s="7"/>
      <c r="S814" s="95"/>
      <c r="T814" s="7"/>
      <c r="U814" s="7"/>
      <c r="V814" s="7"/>
      <c r="W814" s="7"/>
      <c r="X814" s="7"/>
      <c r="Y814" s="7"/>
      <c r="Z814" s="7"/>
      <c r="AA814" s="7"/>
      <c r="AB814" s="7"/>
      <c r="AC814" s="7"/>
      <c r="AD814" s="7"/>
      <c r="AE814" s="7"/>
      <c r="AF814" s="7"/>
      <c r="AG814" s="7"/>
      <c r="AH814" s="7"/>
      <c r="AI814" s="7"/>
      <c r="AJ814" s="7"/>
      <c r="AK814" s="7"/>
      <c r="AL814" s="7"/>
      <c r="AM814" s="7"/>
      <c r="AN814" s="7"/>
      <c r="AO814" s="7"/>
      <c r="AP814" s="7"/>
    </row>
    <row r="815">
      <c r="A815" s="7"/>
      <c r="B815" s="450"/>
      <c r="C815" s="450"/>
      <c r="D815" s="7"/>
      <c r="E815" s="7"/>
      <c r="F815" s="7"/>
      <c r="G815" s="7"/>
      <c r="H815" s="7"/>
      <c r="I815" s="7"/>
      <c r="J815" s="7"/>
      <c r="K815" s="1733"/>
      <c r="L815" s="7"/>
      <c r="M815" s="7"/>
      <c r="N815" s="7"/>
      <c r="O815" s="7"/>
      <c r="P815" s="7"/>
      <c r="Q815" s="7"/>
      <c r="R815" s="7"/>
      <c r="S815" s="95"/>
      <c r="T815" s="7"/>
      <c r="U815" s="7"/>
      <c r="V815" s="7"/>
      <c r="W815" s="7"/>
      <c r="X815" s="7"/>
      <c r="Y815" s="7"/>
      <c r="Z815" s="7"/>
      <c r="AA815" s="7"/>
      <c r="AB815" s="7"/>
      <c r="AC815" s="7"/>
      <c r="AD815" s="7"/>
      <c r="AE815" s="7"/>
      <c r="AF815" s="7"/>
      <c r="AG815" s="7"/>
      <c r="AH815" s="7"/>
      <c r="AI815" s="7"/>
      <c r="AJ815" s="7"/>
      <c r="AK815" s="7"/>
      <c r="AL815" s="7"/>
      <c r="AM815" s="7"/>
      <c r="AN815" s="7"/>
      <c r="AO815" s="7"/>
      <c r="AP815" s="7"/>
    </row>
    <row r="816">
      <c r="A816" s="7"/>
      <c r="B816" s="450"/>
      <c r="C816" s="450"/>
      <c r="D816" s="7"/>
      <c r="E816" s="7"/>
      <c r="F816" s="7"/>
      <c r="G816" s="7"/>
      <c r="H816" s="7"/>
      <c r="I816" s="7"/>
      <c r="J816" s="7"/>
      <c r="K816" s="1733"/>
      <c r="L816" s="7"/>
      <c r="M816" s="7"/>
      <c r="N816" s="7"/>
      <c r="O816" s="7"/>
      <c r="P816" s="7"/>
      <c r="Q816" s="7"/>
      <c r="R816" s="7"/>
      <c r="S816" s="95"/>
      <c r="T816" s="7"/>
      <c r="U816" s="7"/>
      <c r="V816" s="7"/>
      <c r="W816" s="7"/>
      <c r="X816" s="7"/>
      <c r="Y816" s="7"/>
      <c r="Z816" s="7"/>
      <c r="AA816" s="7"/>
      <c r="AB816" s="7"/>
      <c r="AC816" s="7"/>
      <c r="AD816" s="7"/>
      <c r="AE816" s="7"/>
      <c r="AF816" s="7"/>
      <c r="AG816" s="7"/>
      <c r="AH816" s="7"/>
      <c r="AI816" s="7"/>
      <c r="AJ816" s="7"/>
      <c r="AK816" s="7"/>
      <c r="AL816" s="7"/>
      <c r="AM816" s="7"/>
      <c r="AN816" s="7"/>
      <c r="AO816" s="7"/>
      <c r="AP816" s="7"/>
    </row>
    <row r="817">
      <c r="A817" s="7"/>
      <c r="B817" s="450"/>
      <c r="C817" s="450"/>
      <c r="D817" s="7"/>
      <c r="E817" s="7"/>
      <c r="F817" s="7"/>
      <c r="G817" s="7"/>
      <c r="H817" s="7"/>
      <c r="I817" s="7"/>
      <c r="J817" s="7"/>
      <c r="K817" s="1733"/>
      <c r="L817" s="7"/>
      <c r="M817" s="7"/>
      <c r="N817" s="7"/>
      <c r="O817" s="7"/>
      <c r="P817" s="7"/>
      <c r="Q817" s="7"/>
      <c r="R817" s="7"/>
      <c r="S817" s="95"/>
      <c r="T817" s="7"/>
      <c r="U817" s="7"/>
      <c r="V817" s="7"/>
      <c r="W817" s="7"/>
      <c r="X817" s="7"/>
      <c r="Y817" s="7"/>
      <c r="Z817" s="7"/>
      <c r="AA817" s="7"/>
      <c r="AB817" s="7"/>
      <c r="AC817" s="7"/>
      <c r="AD817" s="7"/>
      <c r="AE817" s="7"/>
      <c r="AF817" s="7"/>
      <c r="AG817" s="7"/>
      <c r="AH817" s="7"/>
      <c r="AI817" s="7"/>
      <c r="AJ817" s="7"/>
      <c r="AK817" s="7"/>
      <c r="AL817" s="7"/>
      <c r="AM817" s="7"/>
      <c r="AN817" s="7"/>
      <c r="AO817" s="7"/>
      <c r="AP817" s="7"/>
    </row>
    <row r="818">
      <c r="A818" s="7"/>
      <c r="B818" s="450"/>
      <c r="C818" s="450"/>
      <c r="D818" s="7"/>
      <c r="E818" s="7"/>
      <c r="F818" s="7"/>
      <c r="G818" s="7"/>
      <c r="H818" s="7"/>
      <c r="I818" s="7"/>
      <c r="J818" s="7"/>
      <c r="K818" s="1733"/>
      <c r="L818" s="7"/>
      <c r="M818" s="7"/>
      <c r="N818" s="7"/>
      <c r="O818" s="7"/>
      <c r="P818" s="7"/>
      <c r="Q818" s="7"/>
      <c r="R818" s="7"/>
      <c r="S818" s="95"/>
      <c r="T818" s="7"/>
      <c r="U818" s="7"/>
      <c r="V818" s="7"/>
      <c r="W818" s="7"/>
      <c r="X818" s="7"/>
      <c r="Y818" s="7"/>
      <c r="Z818" s="7"/>
      <c r="AA818" s="7"/>
      <c r="AB818" s="7"/>
      <c r="AC818" s="7"/>
      <c r="AD818" s="7"/>
      <c r="AE818" s="7"/>
      <c r="AF818" s="7"/>
      <c r="AG818" s="7"/>
      <c r="AH818" s="7"/>
      <c r="AI818" s="7"/>
      <c r="AJ818" s="7"/>
      <c r="AK818" s="7"/>
      <c r="AL818" s="7"/>
      <c r="AM818" s="7"/>
      <c r="AN818" s="7"/>
      <c r="AO818" s="7"/>
      <c r="AP818" s="7"/>
    </row>
    <row r="819">
      <c r="A819" s="7"/>
      <c r="B819" s="450"/>
      <c r="C819" s="450"/>
      <c r="D819" s="7"/>
      <c r="E819" s="7"/>
      <c r="F819" s="7"/>
      <c r="G819" s="7"/>
      <c r="H819" s="7"/>
      <c r="I819" s="7"/>
      <c r="J819" s="7"/>
      <c r="K819" s="1733"/>
      <c r="L819" s="7"/>
      <c r="M819" s="7"/>
      <c r="N819" s="7"/>
      <c r="O819" s="7"/>
      <c r="P819" s="7"/>
      <c r="Q819" s="7"/>
      <c r="R819" s="7"/>
      <c r="S819" s="95"/>
      <c r="T819" s="7"/>
      <c r="U819" s="7"/>
      <c r="V819" s="7"/>
      <c r="W819" s="7"/>
      <c r="X819" s="7"/>
      <c r="Y819" s="7"/>
      <c r="Z819" s="7"/>
      <c r="AA819" s="7"/>
      <c r="AB819" s="7"/>
      <c r="AC819" s="7"/>
      <c r="AD819" s="7"/>
      <c r="AE819" s="7"/>
      <c r="AF819" s="7"/>
      <c r="AG819" s="7"/>
      <c r="AH819" s="7"/>
      <c r="AI819" s="7"/>
      <c r="AJ819" s="7"/>
      <c r="AK819" s="7"/>
      <c r="AL819" s="7"/>
      <c r="AM819" s="7"/>
      <c r="AN819" s="7"/>
      <c r="AO819" s="7"/>
      <c r="AP819" s="7"/>
    </row>
    <row r="820">
      <c r="A820" s="7"/>
      <c r="B820" s="450"/>
      <c r="C820" s="450"/>
      <c r="D820" s="7"/>
      <c r="E820" s="7"/>
      <c r="F820" s="7"/>
      <c r="G820" s="7"/>
      <c r="H820" s="7"/>
      <c r="I820" s="7"/>
      <c r="J820" s="7"/>
      <c r="K820" s="1733"/>
      <c r="L820" s="7"/>
      <c r="M820" s="7"/>
      <c r="N820" s="7"/>
      <c r="O820" s="7"/>
      <c r="P820" s="7"/>
      <c r="Q820" s="7"/>
      <c r="R820" s="7"/>
      <c r="S820" s="95"/>
      <c r="T820" s="7"/>
      <c r="U820" s="7"/>
      <c r="V820" s="7"/>
      <c r="W820" s="7"/>
      <c r="X820" s="7"/>
      <c r="Y820" s="7"/>
      <c r="Z820" s="7"/>
      <c r="AA820" s="7"/>
      <c r="AB820" s="7"/>
      <c r="AC820" s="7"/>
      <c r="AD820" s="7"/>
      <c r="AE820" s="7"/>
      <c r="AF820" s="7"/>
      <c r="AG820" s="7"/>
      <c r="AH820" s="7"/>
      <c r="AI820" s="7"/>
      <c r="AJ820" s="7"/>
      <c r="AK820" s="7"/>
      <c r="AL820" s="7"/>
      <c r="AM820" s="7"/>
      <c r="AN820" s="7"/>
      <c r="AO820" s="7"/>
      <c r="AP820" s="7"/>
    </row>
    <row r="821">
      <c r="A821" s="7"/>
      <c r="B821" s="450"/>
      <c r="C821" s="450"/>
      <c r="D821" s="7"/>
      <c r="E821" s="7"/>
      <c r="F821" s="7"/>
      <c r="G821" s="7"/>
      <c r="H821" s="7"/>
      <c r="I821" s="7"/>
      <c r="J821" s="7"/>
      <c r="K821" s="1733"/>
      <c r="L821" s="7"/>
      <c r="M821" s="7"/>
      <c r="N821" s="7"/>
      <c r="O821" s="7"/>
      <c r="P821" s="7"/>
      <c r="Q821" s="7"/>
      <c r="R821" s="7"/>
      <c r="S821" s="95"/>
      <c r="T821" s="7"/>
      <c r="U821" s="7"/>
      <c r="V821" s="7"/>
      <c r="W821" s="7"/>
      <c r="X821" s="7"/>
      <c r="Y821" s="7"/>
      <c r="Z821" s="7"/>
      <c r="AA821" s="7"/>
      <c r="AB821" s="7"/>
      <c r="AC821" s="7"/>
      <c r="AD821" s="7"/>
      <c r="AE821" s="7"/>
      <c r="AF821" s="7"/>
      <c r="AG821" s="7"/>
      <c r="AH821" s="7"/>
      <c r="AI821" s="7"/>
      <c r="AJ821" s="7"/>
      <c r="AK821" s="7"/>
      <c r="AL821" s="7"/>
      <c r="AM821" s="7"/>
      <c r="AN821" s="7"/>
      <c r="AO821" s="7"/>
      <c r="AP821" s="7"/>
    </row>
    <row r="822">
      <c r="A822" s="7"/>
      <c r="B822" s="450"/>
      <c r="C822" s="450"/>
      <c r="D822" s="7"/>
      <c r="E822" s="7"/>
      <c r="F822" s="7"/>
      <c r="G822" s="7"/>
      <c r="H822" s="7"/>
      <c r="I822" s="7"/>
      <c r="J822" s="7"/>
      <c r="K822" s="1733"/>
      <c r="L822" s="7"/>
      <c r="M822" s="7"/>
      <c r="N822" s="7"/>
      <c r="O822" s="7"/>
      <c r="P822" s="7"/>
      <c r="Q822" s="7"/>
      <c r="R822" s="7"/>
      <c r="S822" s="95"/>
      <c r="T822" s="7"/>
      <c r="U822" s="7"/>
      <c r="V822" s="7"/>
      <c r="W822" s="7"/>
      <c r="X822" s="7"/>
      <c r="Y822" s="7"/>
      <c r="Z822" s="7"/>
      <c r="AA822" s="7"/>
      <c r="AB822" s="7"/>
      <c r="AC822" s="7"/>
      <c r="AD822" s="7"/>
      <c r="AE822" s="7"/>
      <c r="AF822" s="7"/>
      <c r="AG822" s="7"/>
      <c r="AH822" s="7"/>
      <c r="AI822" s="7"/>
      <c r="AJ822" s="7"/>
      <c r="AK822" s="7"/>
      <c r="AL822" s="7"/>
      <c r="AM822" s="7"/>
      <c r="AN822" s="7"/>
      <c r="AO822" s="7"/>
      <c r="AP822" s="7"/>
    </row>
    <row r="823">
      <c r="A823" s="7"/>
      <c r="B823" s="450"/>
      <c r="C823" s="450"/>
      <c r="D823" s="7"/>
      <c r="E823" s="7"/>
      <c r="F823" s="7"/>
      <c r="G823" s="7"/>
      <c r="H823" s="7"/>
      <c r="I823" s="7"/>
      <c r="J823" s="7"/>
      <c r="K823" s="1733"/>
      <c r="L823" s="7"/>
      <c r="M823" s="7"/>
      <c r="N823" s="7"/>
      <c r="O823" s="7"/>
      <c r="P823" s="7"/>
      <c r="Q823" s="7"/>
      <c r="R823" s="7"/>
      <c r="S823" s="95"/>
      <c r="T823" s="7"/>
      <c r="U823" s="7"/>
      <c r="V823" s="7"/>
      <c r="W823" s="7"/>
      <c r="X823" s="7"/>
      <c r="Y823" s="7"/>
      <c r="Z823" s="7"/>
      <c r="AA823" s="7"/>
      <c r="AB823" s="7"/>
      <c r="AC823" s="7"/>
      <c r="AD823" s="7"/>
      <c r="AE823" s="7"/>
      <c r="AF823" s="7"/>
      <c r="AG823" s="7"/>
      <c r="AH823" s="7"/>
      <c r="AI823" s="7"/>
      <c r="AJ823" s="7"/>
      <c r="AK823" s="7"/>
      <c r="AL823" s="7"/>
      <c r="AM823" s="7"/>
      <c r="AN823" s="7"/>
      <c r="AO823" s="7"/>
      <c r="AP823" s="7"/>
    </row>
    <row r="824">
      <c r="A824" s="7"/>
      <c r="B824" s="450"/>
      <c r="C824" s="450"/>
      <c r="D824" s="7"/>
      <c r="E824" s="7"/>
      <c r="F824" s="7"/>
      <c r="G824" s="7"/>
      <c r="H824" s="7"/>
      <c r="I824" s="7"/>
      <c r="J824" s="7"/>
      <c r="K824" s="1733"/>
      <c r="L824" s="7"/>
      <c r="M824" s="7"/>
      <c r="N824" s="7"/>
      <c r="O824" s="7"/>
      <c r="P824" s="7"/>
      <c r="Q824" s="7"/>
      <c r="R824" s="7"/>
      <c r="S824" s="95"/>
      <c r="T824" s="7"/>
      <c r="U824" s="7"/>
      <c r="V824" s="7"/>
      <c r="W824" s="7"/>
      <c r="X824" s="7"/>
      <c r="Y824" s="7"/>
      <c r="Z824" s="7"/>
      <c r="AA824" s="7"/>
      <c r="AB824" s="7"/>
      <c r="AC824" s="7"/>
      <c r="AD824" s="7"/>
      <c r="AE824" s="7"/>
      <c r="AF824" s="7"/>
      <c r="AG824" s="7"/>
      <c r="AH824" s="7"/>
      <c r="AI824" s="7"/>
      <c r="AJ824" s="7"/>
      <c r="AK824" s="7"/>
      <c r="AL824" s="7"/>
      <c r="AM824" s="7"/>
      <c r="AN824" s="7"/>
      <c r="AO824" s="7"/>
      <c r="AP824" s="7"/>
    </row>
    <row r="825">
      <c r="A825" s="7"/>
      <c r="B825" s="450"/>
      <c r="C825" s="450"/>
      <c r="D825" s="7"/>
      <c r="E825" s="7"/>
      <c r="F825" s="7"/>
      <c r="G825" s="7"/>
      <c r="H825" s="7"/>
      <c r="I825" s="7"/>
      <c r="J825" s="7"/>
      <c r="K825" s="1733"/>
      <c r="L825" s="7"/>
      <c r="M825" s="7"/>
      <c r="N825" s="7"/>
      <c r="O825" s="7"/>
      <c r="P825" s="7"/>
      <c r="Q825" s="7"/>
      <c r="R825" s="7"/>
      <c r="S825" s="95"/>
      <c r="T825" s="7"/>
      <c r="U825" s="7"/>
      <c r="V825" s="7"/>
      <c r="W825" s="7"/>
      <c r="X825" s="7"/>
      <c r="Y825" s="7"/>
      <c r="Z825" s="7"/>
      <c r="AA825" s="7"/>
      <c r="AB825" s="7"/>
      <c r="AC825" s="7"/>
      <c r="AD825" s="7"/>
      <c r="AE825" s="7"/>
      <c r="AF825" s="7"/>
      <c r="AG825" s="7"/>
      <c r="AH825" s="7"/>
      <c r="AI825" s="7"/>
      <c r="AJ825" s="7"/>
      <c r="AK825" s="7"/>
      <c r="AL825" s="7"/>
      <c r="AM825" s="7"/>
      <c r="AN825" s="7"/>
      <c r="AO825" s="7"/>
      <c r="AP825" s="7"/>
    </row>
    <row r="826">
      <c r="A826" s="7"/>
      <c r="B826" s="450"/>
      <c r="C826" s="450"/>
      <c r="D826" s="7"/>
      <c r="E826" s="7"/>
      <c r="F826" s="7"/>
      <c r="G826" s="7"/>
      <c r="H826" s="7"/>
      <c r="I826" s="7"/>
      <c r="J826" s="7"/>
      <c r="K826" s="1733"/>
      <c r="L826" s="7"/>
      <c r="M826" s="7"/>
      <c r="N826" s="7"/>
      <c r="O826" s="7"/>
      <c r="P826" s="7"/>
      <c r="Q826" s="7"/>
      <c r="R826" s="7"/>
      <c r="S826" s="95"/>
      <c r="T826" s="7"/>
      <c r="U826" s="7"/>
      <c r="V826" s="7"/>
      <c r="W826" s="7"/>
      <c r="X826" s="7"/>
      <c r="Y826" s="7"/>
      <c r="Z826" s="7"/>
      <c r="AA826" s="7"/>
      <c r="AB826" s="7"/>
      <c r="AC826" s="7"/>
      <c r="AD826" s="7"/>
      <c r="AE826" s="7"/>
      <c r="AF826" s="7"/>
      <c r="AG826" s="7"/>
      <c r="AH826" s="7"/>
      <c r="AI826" s="7"/>
      <c r="AJ826" s="7"/>
      <c r="AK826" s="7"/>
      <c r="AL826" s="7"/>
      <c r="AM826" s="7"/>
      <c r="AN826" s="7"/>
      <c r="AO826" s="7"/>
      <c r="AP826" s="7"/>
    </row>
    <row r="827">
      <c r="A827" s="7"/>
      <c r="B827" s="450"/>
      <c r="C827" s="450"/>
      <c r="D827" s="7"/>
      <c r="E827" s="7"/>
      <c r="F827" s="7"/>
      <c r="G827" s="7"/>
      <c r="H827" s="7"/>
      <c r="I827" s="7"/>
      <c r="J827" s="7"/>
      <c r="K827" s="1733"/>
      <c r="L827" s="7"/>
      <c r="M827" s="7"/>
      <c r="N827" s="7"/>
      <c r="O827" s="7"/>
      <c r="P827" s="7"/>
      <c r="Q827" s="7"/>
      <c r="R827" s="7"/>
      <c r="S827" s="95"/>
      <c r="T827" s="7"/>
      <c r="U827" s="7"/>
      <c r="V827" s="7"/>
      <c r="W827" s="7"/>
      <c r="X827" s="7"/>
      <c r="Y827" s="7"/>
      <c r="Z827" s="7"/>
      <c r="AA827" s="7"/>
      <c r="AB827" s="7"/>
      <c r="AC827" s="7"/>
      <c r="AD827" s="7"/>
      <c r="AE827" s="7"/>
      <c r="AF827" s="7"/>
      <c r="AG827" s="7"/>
      <c r="AH827" s="7"/>
      <c r="AI827" s="7"/>
      <c r="AJ827" s="7"/>
      <c r="AK827" s="7"/>
      <c r="AL827" s="7"/>
      <c r="AM827" s="7"/>
      <c r="AN827" s="7"/>
      <c r="AO827" s="7"/>
      <c r="AP827" s="7"/>
    </row>
    <row r="828">
      <c r="A828" s="7"/>
      <c r="B828" s="450"/>
      <c r="C828" s="450"/>
      <c r="D828" s="7"/>
      <c r="E828" s="7"/>
      <c r="F828" s="7"/>
      <c r="G828" s="7"/>
      <c r="H828" s="7"/>
      <c r="I828" s="7"/>
      <c r="J828" s="7"/>
      <c r="K828" s="1733"/>
      <c r="L828" s="7"/>
      <c r="M828" s="7"/>
      <c r="N828" s="7"/>
      <c r="O828" s="7"/>
      <c r="P828" s="7"/>
      <c r="Q828" s="7"/>
      <c r="R828" s="7"/>
      <c r="S828" s="95"/>
      <c r="T828" s="7"/>
      <c r="U828" s="7"/>
      <c r="V828" s="7"/>
      <c r="W828" s="7"/>
      <c r="X828" s="7"/>
      <c r="Y828" s="7"/>
      <c r="Z828" s="7"/>
      <c r="AA828" s="7"/>
      <c r="AB828" s="7"/>
      <c r="AC828" s="7"/>
      <c r="AD828" s="7"/>
      <c r="AE828" s="7"/>
      <c r="AF828" s="7"/>
      <c r="AG828" s="7"/>
      <c r="AH828" s="7"/>
      <c r="AI828" s="7"/>
      <c r="AJ828" s="7"/>
      <c r="AK828" s="7"/>
      <c r="AL828" s="7"/>
      <c r="AM828" s="7"/>
      <c r="AN828" s="7"/>
      <c r="AO828" s="7"/>
      <c r="AP828" s="7"/>
    </row>
    <row r="829">
      <c r="A829" s="7"/>
      <c r="B829" s="450"/>
      <c r="C829" s="450"/>
      <c r="D829" s="7"/>
      <c r="E829" s="7"/>
      <c r="F829" s="7"/>
      <c r="G829" s="7"/>
      <c r="H829" s="7"/>
      <c r="I829" s="7"/>
      <c r="J829" s="7"/>
      <c r="K829" s="1733"/>
      <c r="L829" s="7"/>
      <c r="M829" s="7"/>
      <c r="N829" s="7"/>
      <c r="O829" s="7"/>
      <c r="P829" s="7"/>
      <c r="Q829" s="7"/>
      <c r="R829" s="7"/>
      <c r="S829" s="95"/>
      <c r="T829" s="7"/>
      <c r="U829" s="7"/>
      <c r="V829" s="7"/>
      <c r="W829" s="7"/>
      <c r="X829" s="7"/>
      <c r="Y829" s="7"/>
      <c r="Z829" s="7"/>
      <c r="AA829" s="7"/>
      <c r="AB829" s="7"/>
      <c r="AC829" s="7"/>
      <c r="AD829" s="7"/>
      <c r="AE829" s="7"/>
      <c r="AF829" s="7"/>
      <c r="AG829" s="7"/>
      <c r="AH829" s="7"/>
      <c r="AI829" s="7"/>
      <c r="AJ829" s="7"/>
      <c r="AK829" s="7"/>
      <c r="AL829" s="7"/>
      <c r="AM829" s="7"/>
      <c r="AN829" s="7"/>
      <c r="AO829" s="7"/>
      <c r="AP829" s="7"/>
    </row>
    <row r="830">
      <c r="A830" s="7"/>
      <c r="B830" s="450"/>
      <c r="C830" s="450"/>
      <c r="D830" s="7"/>
      <c r="E830" s="7"/>
      <c r="F830" s="7"/>
      <c r="G830" s="7"/>
      <c r="H830" s="7"/>
      <c r="I830" s="7"/>
      <c r="J830" s="7"/>
      <c r="K830" s="1733"/>
      <c r="L830" s="7"/>
      <c r="M830" s="7"/>
      <c r="N830" s="7"/>
      <c r="O830" s="7"/>
      <c r="P830" s="7"/>
      <c r="Q830" s="7"/>
      <c r="R830" s="7"/>
      <c r="S830" s="95"/>
      <c r="T830" s="7"/>
      <c r="U830" s="7"/>
      <c r="V830" s="7"/>
      <c r="W830" s="7"/>
      <c r="X830" s="7"/>
      <c r="Y830" s="7"/>
      <c r="Z830" s="7"/>
      <c r="AA830" s="7"/>
      <c r="AB830" s="7"/>
      <c r="AC830" s="7"/>
      <c r="AD830" s="7"/>
      <c r="AE830" s="7"/>
      <c r="AF830" s="7"/>
      <c r="AG830" s="7"/>
      <c r="AH830" s="7"/>
      <c r="AI830" s="7"/>
      <c r="AJ830" s="7"/>
      <c r="AK830" s="7"/>
      <c r="AL830" s="7"/>
      <c r="AM830" s="7"/>
      <c r="AN830" s="7"/>
      <c r="AO830" s="7"/>
      <c r="AP830" s="7"/>
    </row>
    <row r="831">
      <c r="A831" s="7"/>
      <c r="B831" s="450"/>
      <c r="C831" s="450"/>
      <c r="D831" s="7"/>
      <c r="E831" s="7"/>
      <c r="F831" s="7"/>
      <c r="G831" s="7"/>
      <c r="H831" s="7"/>
      <c r="I831" s="7"/>
      <c r="J831" s="7"/>
      <c r="K831" s="1733"/>
      <c r="L831" s="7"/>
      <c r="M831" s="7"/>
      <c r="N831" s="7"/>
      <c r="O831" s="7"/>
      <c r="P831" s="7"/>
      <c r="Q831" s="7"/>
      <c r="R831" s="7"/>
      <c r="S831" s="95"/>
      <c r="T831" s="7"/>
      <c r="U831" s="7"/>
      <c r="V831" s="7"/>
      <c r="W831" s="7"/>
      <c r="X831" s="7"/>
      <c r="Y831" s="7"/>
      <c r="Z831" s="7"/>
      <c r="AA831" s="7"/>
      <c r="AB831" s="7"/>
      <c r="AC831" s="7"/>
      <c r="AD831" s="7"/>
      <c r="AE831" s="7"/>
      <c r="AF831" s="7"/>
      <c r="AG831" s="7"/>
      <c r="AH831" s="7"/>
      <c r="AI831" s="7"/>
      <c r="AJ831" s="7"/>
      <c r="AK831" s="7"/>
      <c r="AL831" s="7"/>
      <c r="AM831" s="7"/>
      <c r="AN831" s="7"/>
      <c r="AO831" s="7"/>
      <c r="AP831" s="7"/>
    </row>
    <row r="832">
      <c r="A832" s="7"/>
      <c r="B832" s="450"/>
      <c r="C832" s="450"/>
      <c r="D832" s="7"/>
      <c r="E832" s="7"/>
      <c r="F832" s="7"/>
      <c r="G832" s="7"/>
      <c r="H832" s="7"/>
      <c r="I832" s="7"/>
      <c r="J832" s="7"/>
      <c r="K832" s="1733"/>
      <c r="L832" s="7"/>
      <c r="M832" s="7"/>
      <c r="N832" s="7"/>
      <c r="O832" s="7"/>
      <c r="P832" s="7"/>
      <c r="Q832" s="7"/>
      <c r="R832" s="7"/>
      <c r="S832" s="95"/>
      <c r="T832" s="7"/>
      <c r="U832" s="7"/>
      <c r="V832" s="7"/>
      <c r="W832" s="7"/>
      <c r="X832" s="7"/>
      <c r="Y832" s="7"/>
      <c r="Z832" s="7"/>
      <c r="AA832" s="7"/>
      <c r="AB832" s="7"/>
      <c r="AC832" s="7"/>
      <c r="AD832" s="7"/>
      <c r="AE832" s="7"/>
      <c r="AF832" s="7"/>
      <c r="AG832" s="7"/>
      <c r="AH832" s="7"/>
      <c r="AI832" s="7"/>
      <c r="AJ832" s="7"/>
      <c r="AK832" s="7"/>
      <c r="AL832" s="7"/>
      <c r="AM832" s="7"/>
      <c r="AN832" s="7"/>
      <c r="AO832" s="7"/>
      <c r="AP832" s="7"/>
    </row>
    <row r="833">
      <c r="A833" s="7"/>
      <c r="B833" s="450"/>
      <c r="C833" s="450"/>
      <c r="D833" s="7"/>
      <c r="E833" s="7"/>
      <c r="F833" s="7"/>
      <c r="G833" s="7"/>
      <c r="H833" s="7"/>
      <c r="I833" s="7"/>
      <c r="J833" s="7"/>
      <c r="K833" s="1733"/>
      <c r="L833" s="7"/>
      <c r="M833" s="7"/>
      <c r="N833" s="7"/>
      <c r="O833" s="7"/>
      <c r="P833" s="7"/>
      <c r="Q833" s="7"/>
      <c r="R833" s="7"/>
      <c r="S833" s="95"/>
      <c r="T833" s="7"/>
      <c r="U833" s="7"/>
      <c r="V833" s="7"/>
      <c r="W833" s="7"/>
      <c r="X833" s="7"/>
      <c r="Y833" s="7"/>
      <c r="Z833" s="7"/>
      <c r="AA833" s="7"/>
      <c r="AB833" s="7"/>
      <c r="AC833" s="7"/>
      <c r="AD833" s="7"/>
      <c r="AE833" s="7"/>
      <c r="AF833" s="7"/>
      <c r="AG833" s="7"/>
      <c r="AH833" s="7"/>
      <c r="AI833" s="7"/>
      <c r="AJ833" s="7"/>
      <c r="AK833" s="7"/>
      <c r="AL833" s="7"/>
      <c r="AM833" s="7"/>
      <c r="AN833" s="7"/>
      <c r="AO833" s="7"/>
      <c r="AP833" s="7"/>
    </row>
    <row r="834">
      <c r="A834" s="7"/>
      <c r="B834" s="450"/>
      <c r="C834" s="450"/>
      <c r="D834" s="7"/>
      <c r="E834" s="7"/>
      <c r="F834" s="7"/>
      <c r="G834" s="7"/>
      <c r="H834" s="7"/>
      <c r="I834" s="7"/>
      <c r="J834" s="7"/>
      <c r="K834" s="1733"/>
      <c r="L834" s="7"/>
      <c r="M834" s="7"/>
      <c r="N834" s="7"/>
      <c r="O834" s="7"/>
      <c r="P834" s="7"/>
      <c r="Q834" s="7"/>
      <c r="R834" s="7"/>
      <c r="S834" s="95"/>
      <c r="T834" s="7"/>
      <c r="U834" s="7"/>
      <c r="V834" s="7"/>
      <c r="W834" s="7"/>
      <c r="X834" s="7"/>
      <c r="Y834" s="7"/>
      <c r="Z834" s="7"/>
      <c r="AA834" s="7"/>
      <c r="AB834" s="7"/>
      <c r="AC834" s="7"/>
      <c r="AD834" s="7"/>
      <c r="AE834" s="7"/>
      <c r="AF834" s="7"/>
      <c r="AG834" s="7"/>
      <c r="AH834" s="7"/>
      <c r="AI834" s="7"/>
      <c r="AJ834" s="7"/>
      <c r="AK834" s="7"/>
      <c r="AL834" s="7"/>
      <c r="AM834" s="7"/>
      <c r="AN834" s="7"/>
      <c r="AO834" s="7"/>
      <c r="AP834" s="7"/>
    </row>
    <row r="835">
      <c r="A835" s="7"/>
      <c r="B835" s="450"/>
      <c r="C835" s="450"/>
      <c r="D835" s="7"/>
      <c r="E835" s="7"/>
      <c r="F835" s="7"/>
      <c r="G835" s="7"/>
      <c r="H835" s="7"/>
      <c r="I835" s="7"/>
      <c r="J835" s="7"/>
      <c r="K835" s="1733"/>
      <c r="L835" s="7"/>
      <c r="M835" s="7"/>
      <c r="N835" s="7"/>
      <c r="O835" s="7"/>
      <c r="P835" s="7"/>
      <c r="Q835" s="7"/>
      <c r="R835" s="7"/>
      <c r="S835" s="95"/>
      <c r="T835" s="7"/>
      <c r="U835" s="7"/>
      <c r="V835" s="7"/>
      <c r="W835" s="7"/>
      <c r="X835" s="7"/>
      <c r="Y835" s="7"/>
      <c r="Z835" s="7"/>
      <c r="AA835" s="7"/>
      <c r="AB835" s="7"/>
      <c r="AC835" s="7"/>
      <c r="AD835" s="7"/>
      <c r="AE835" s="7"/>
      <c r="AF835" s="7"/>
      <c r="AG835" s="7"/>
      <c r="AH835" s="7"/>
      <c r="AI835" s="7"/>
      <c r="AJ835" s="7"/>
      <c r="AK835" s="7"/>
      <c r="AL835" s="7"/>
      <c r="AM835" s="7"/>
      <c r="AN835" s="7"/>
      <c r="AO835" s="7"/>
      <c r="AP835" s="7"/>
    </row>
    <row r="836">
      <c r="A836" s="7"/>
      <c r="B836" s="450"/>
      <c r="C836" s="450"/>
      <c r="D836" s="7"/>
      <c r="E836" s="7"/>
      <c r="F836" s="7"/>
      <c r="G836" s="7"/>
      <c r="H836" s="7"/>
      <c r="I836" s="7"/>
      <c r="J836" s="7"/>
      <c r="K836" s="1733"/>
      <c r="L836" s="7"/>
      <c r="M836" s="7"/>
      <c r="N836" s="7"/>
      <c r="O836" s="7"/>
      <c r="P836" s="7"/>
      <c r="Q836" s="7"/>
      <c r="R836" s="7"/>
      <c r="S836" s="95"/>
      <c r="T836" s="7"/>
      <c r="U836" s="7"/>
      <c r="V836" s="7"/>
      <c r="W836" s="7"/>
      <c r="X836" s="7"/>
      <c r="Y836" s="7"/>
      <c r="Z836" s="7"/>
      <c r="AA836" s="7"/>
      <c r="AB836" s="7"/>
      <c r="AC836" s="7"/>
      <c r="AD836" s="7"/>
      <c r="AE836" s="7"/>
      <c r="AF836" s="7"/>
      <c r="AG836" s="7"/>
      <c r="AH836" s="7"/>
      <c r="AI836" s="7"/>
      <c r="AJ836" s="7"/>
      <c r="AK836" s="7"/>
      <c r="AL836" s="7"/>
      <c r="AM836" s="7"/>
      <c r="AN836" s="7"/>
      <c r="AO836" s="7"/>
      <c r="AP836" s="7"/>
    </row>
    <row r="837">
      <c r="A837" s="7"/>
      <c r="B837" s="450"/>
      <c r="C837" s="450"/>
      <c r="D837" s="7"/>
      <c r="E837" s="7"/>
      <c r="F837" s="7"/>
      <c r="G837" s="7"/>
      <c r="H837" s="7"/>
      <c r="I837" s="7"/>
      <c r="J837" s="7"/>
      <c r="K837" s="1733"/>
      <c r="L837" s="7"/>
      <c r="M837" s="7"/>
      <c r="N837" s="7"/>
      <c r="O837" s="7"/>
      <c r="P837" s="7"/>
      <c r="Q837" s="7"/>
      <c r="R837" s="7"/>
      <c r="S837" s="95"/>
      <c r="T837" s="7"/>
      <c r="U837" s="7"/>
      <c r="V837" s="7"/>
      <c r="W837" s="7"/>
      <c r="X837" s="7"/>
      <c r="Y837" s="7"/>
      <c r="Z837" s="7"/>
      <c r="AA837" s="7"/>
      <c r="AB837" s="7"/>
      <c r="AC837" s="7"/>
      <c r="AD837" s="7"/>
      <c r="AE837" s="7"/>
      <c r="AF837" s="7"/>
      <c r="AG837" s="7"/>
      <c r="AH837" s="7"/>
      <c r="AI837" s="7"/>
      <c r="AJ837" s="7"/>
      <c r="AK837" s="7"/>
      <c r="AL837" s="7"/>
      <c r="AM837" s="7"/>
      <c r="AN837" s="7"/>
      <c r="AO837" s="7"/>
      <c r="AP837" s="7"/>
    </row>
    <row r="838">
      <c r="A838" s="7"/>
      <c r="B838" s="450"/>
      <c r="C838" s="450"/>
      <c r="D838" s="7"/>
      <c r="E838" s="7"/>
      <c r="F838" s="7"/>
      <c r="G838" s="7"/>
      <c r="H838" s="7"/>
      <c r="I838" s="7"/>
      <c r="J838" s="7"/>
      <c r="K838" s="1733"/>
      <c r="L838" s="7"/>
      <c r="M838" s="7"/>
      <c r="N838" s="7"/>
      <c r="O838" s="7"/>
      <c r="P838" s="7"/>
      <c r="Q838" s="7"/>
      <c r="R838" s="7"/>
      <c r="S838" s="95"/>
      <c r="T838" s="7"/>
      <c r="U838" s="7"/>
      <c r="V838" s="7"/>
      <c r="W838" s="7"/>
      <c r="X838" s="7"/>
      <c r="Y838" s="7"/>
      <c r="Z838" s="7"/>
      <c r="AA838" s="7"/>
      <c r="AB838" s="7"/>
      <c r="AC838" s="7"/>
      <c r="AD838" s="7"/>
      <c r="AE838" s="7"/>
      <c r="AF838" s="7"/>
      <c r="AG838" s="7"/>
      <c r="AH838" s="7"/>
      <c r="AI838" s="7"/>
      <c r="AJ838" s="7"/>
      <c r="AK838" s="7"/>
      <c r="AL838" s="7"/>
      <c r="AM838" s="7"/>
      <c r="AN838" s="7"/>
      <c r="AO838" s="7"/>
      <c r="AP838" s="7"/>
    </row>
    <row r="839">
      <c r="A839" s="7"/>
      <c r="B839" s="450"/>
      <c r="C839" s="450"/>
      <c r="D839" s="7"/>
      <c r="E839" s="7"/>
      <c r="F839" s="7"/>
      <c r="G839" s="7"/>
      <c r="H839" s="7"/>
      <c r="I839" s="7"/>
      <c r="J839" s="7"/>
      <c r="K839" s="1733"/>
      <c r="L839" s="7"/>
      <c r="M839" s="7"/>
      <c r="N839" s="7"/>
      <c r="O839" s="7"/>
      <c r="P839" s="7"/>
      <c r="Q839" s="7"/>
      <c r="R839" s="7"/>
      <c r="S839" s="95"/>
      <c r="T839" s="7"/>
      <c r="U839" s="7"/>
      <c r="V839" s="7"/>
      <c r="W839" s="7"/>
      <c r="X839" s="7"/>
      <c r="Y839" s="7"/>
      <c r="Z839" s="7"/>
      <c r="AA839" s="7"/>
      <c r="AB839" s="7"/>
      <c r="AC839" s="7"/>
      <c r="AD839" s="7"/>
      <c r="AE839" s="7"/>
      <c r="AF839" s="7"/>
      <c r="AG839" s="7"/>
      <c r="AH839" s="7"/>
      <c r="AI839" s="7"/>
      <c r="AJ839" s="7"/>
      <c r="AK839" s="7"/>
      <c r="AL839" s="7"/>
      <c r="AM839" s="7"/>
      <c r="AN839" s="7"/>
      <c r="AO839" s="7"/>
      <c r="AP839" s="7"/>
    </row>
    <row r="840">
      <c r="A840" s="7"/>
      <c r="B840" s="450"/>
      <c r="C840" s="450"/>
      <c r="D840" s="7"/>
      <c r="E840" s="7"/>
      <c r="F840" s="7"/>
      <c r="G840" s="7"/>
      <c r="H840" s="7"/>
      <c r="I840" s="7"/>
      <c r="J840" s="7"/>
      <c r="K840" s="1733"/>
      <c r="L840" s="7"/>
      <c r="M840" s="7"/>
      <c r="N840" s="7"/>
      <c r="O840" s="7"/>
      <c r="P840" s="7"/>
      <c r="Q840" s="7"/>
      <c r="R840" s="7"/>
      <c r="S840" s="95"/>
      <c r="T840" s="7"/>
      <c r="U840" s="7"/>
      <c r="V840" s="7"/>
      <c r="W840" s="7"/>
      <c r="X840" s="7"/>
      <c r="Y840" s="7"/>
      <c r="Z840" s="7"/>
      <c r="AA840" s="7"/>
      <c r="AB840" s="7"/>
      <c r="AC840" s="7"/>
      <c r="AD840" s="7"/>
      <c r="AE840" s="7"/>
      <c r="AF840" s="7"/>
      <c r="AG840" s="7"/>
      <c r="AH840" s="7"/>
      <c r="AI840" s="7"/>
      <c r="AJ840" s="7"/>
      <c r="AK840" s="7"/>
      <c r="AL840" s="7"/>
      <c r="AM840" s="7"/>
      <c r="AN840" s="7"/>
      <c r="AO840" s="7"/>
      <c r="AP840" s="7"/>
    </row>
    <row r="841">
      <c r="A841" s="7"/>
      <c r="B841" s="450"/>
      <c r="C841" s="450"/>
      <c r="D841" s="7"/>
      <c r="E841" s="7"/>
      <c r="F841" s="7"/>
      <c r="G841" s="7"/>
      <c r="H841" s="7"/>
      <c r="I841" s="7"/>
      <c r="J841" s="7"/>
      <c r="K841" s="1733"/>
      <c r="L841" s="7"/>
      <c r="M841" s="7"/>
      <c r="N841" s="7"/>
      <c r="O841" s="7"/>
      <c r="P841" s="7"/>
      <c r="Q841" s="7"/>
      <c r="R841" s="7"/>
      <c r="S841" s="95"/>
      <c r="T841" s="7"/>
      <c r="U841" s="7"/>
      <c r="V841" s="7"/>
      <c r="W841" s="7"/>
      <c r="X841" s="7"/>
      <c r="Y841" s="7"/>
      <c r="Z841" s="7"/>
      <c r="AA841" s="7"/>
      <c r="AB841" s="7"/>
      <c r="AC841" s="7"/>
      <c r="AD841" s="7"/>
      <c r="AE841" s="7"/>
      <c r="AF841" s="7"/>
      <c r="AG841" s="7"/>
      <c r="AH841" s="7"/>
      <c r="AI841" s="7"/>
      <c r="AJ841" s="7"/>
      <c r="AK841" s="7"/>
      <c r="AL841" s="7"/>
      <c r="AM841" s="7"/>
      <c r="AN841" s="7"/>
      <c r="AO841" s="7"/>
      <c r="AP841" s="7"/>
    </row>
    <row r="842">
      <c r="A842" s="7"/>
      <c r="B842" s="450"/>
      <c r="C842" s="450"/>
      <c r="D842" s="7"/>
      <c r="E842" s="7"/>
      <c r="F842" s="7"/>
      <c r="G842" s="7"/>
      <c r="H842" s="7"/>
      <c r="I842" s="7"/>
      <c r="J842" s="7"/>
      <c r="K842" s="1733"/>
      <c r="L842" s="7"/>
      <c r="M842" s="7"/>
      <c r="N842" s="7"/>
      <c r="O842" s="7"/>
      <c r="P842" s="7"/>
      <c r="Q842" s="7"/>
      <c r="R842" s="7"/>
      <c r="S842" s="95"/>
      <c r="T842" s="7"/>
      <c r="U842" s="7"/>
      <c r="V842" s="7"/>
      <c r="W842" s="7"/>
      <c r="X842" s="7"/>
      <c r="Y842" s="7"/>
      <c r="Z842" s="7"/>
      <c r="AA842" s="7"/>
      <c r="AB842" s="7"/>
      <c r="AC842" s="7"/>
      <c r="AD842" s="7"/>
      <c r="AE842" s="7"/>
      <c r="AF842" s="7"/>
      <c r="AG842" s="7"/>
      <c r="AH842" s="7"/>
      <c r="AI842" s="7"/>
      <c r="AJ842" s="7"/>
      <c r="AK842" s="7"/>
      <c r="AL842" s="7"/>
      <c r="AM842" s="7"/>
      <c r="AN842" s="7"/>
      <c r="AO842" s="7"/>
      <c r="AP842" s="7"/>
    </row>
    <row r="843">
      <c r="A843" s="7"/>
      <c r="B843" s="450"/>
      <c r="C843" s="450"/>
      <c r="D843" s="7"/>
      <c r="E843" s="7"/>
      <c r="F843" s="7"/>
      <c r="G843" s="7"/>
      <c r="H843" s="7"/>
      <c r="I843" s="7"/>
      <c r="J843" s="7"/>
      <c r="K843" s="1733"/>
      <c r="L843" s="7"/>
      <c r="M843" s="7"/>
      <c r="N843" s="7"/>
      <c r="O843" s="7"/>
      <c r="P843" s="7"/>
      <c r="Q843" s="7"/>
      <c r="R843" s="7"/>
      <c r="S843" s="95"/>
      <c r="T843" s="7"/>
      <c r="U843" s="7"/>
      <c r="V843" s="7"/>
      <c r="W843" s="7"/>
      <c r="X843" s="7"/>
      <c r="Y843" s="7"/>
      <c r="Z843" s="7"/>
      <c r="AA843" s="7"/>
      <c r="AB843" s="7"/>
      <c r="AC843" s="7"/>
      <c r="AD843" s="7"/>
      <c r="AE843" s="7"/>
      <c r="AF843" s="7"/>
      <c r="AG843" s="7"/>
      <c r="AH843" s="7"/>
      <c r="AI843" s="7"/>
      <c r="AJ843" s="7"/>
      <c r="AK843" s="7"/>
      <c r="AL843" s="7"/>
      <c r="AM843" s="7"/>
      <c r="AN843" s="7"/>
      <c r="AO843" s="7"/>
      <c r="AP843" s="7"/>
    </row>
    <row r="844">
      <c r="A844" s="7"/>
      <c r="B844" s="450"/>
      <c r="C844" s="450"/>
      <c r="D844" s="7"/>
      <c r="E844" s="7"/>
      <c r="F844" s="7"/>
      <c r="G844" s="7"/>
      <c r="H844" s="7"/>
      <c r="I844" s="7"/>
      <c r="J844" s="7"/>
      <c r="K844" s="1733"/>
      <c r="L844" s="7"/>
      <c r="M844" s="7"/>
      <c r="N844" s="7"/>
      <c r="O844" s="7"/>
      <c r="P844" s="7"/>
      <c r="Q844" s="7"/>
      <c r="R844" s="7"/>
      <c r="S844" s="95"/>
      <c r="T844" s="7"/>
      <c r="U844" s="7"/>
      <c r="V844" s="7"/>
      <c r="W844" s="7"/>
      <c r="X844" s="7"/>
      <c r="Y844" s="7"/>
      <c r="Z844" s="7"/>
      <c r="AA844" s="7"/>
      <c r="AB844" s="7"/>
      <c r="AC844" s="7"/>
      <c r="AD844" s="7"/>
      <c r="AE844" s="7"/>
      <c r="AF844" s="7"/>
      <c r="AG844" s="7"/>
      <c r="AH844" s="7"/>
      <c r="AI844" s="7"/>
      <c r="AJ844" s="7"/>
      <c r="AK844" s="7"/>
      <c r="AL844" s="7"/>
      <c r="AM844" s="7"/>
      <c r="AN844" s="7"/>
      <c r="AO844" s="7"/>
      <c r="AP844" s="7"/>
    </row>
    <row r="845">
      <c r="A845" s="7"/>
      <c r="B845" s="450"/>
      <c r="C845" s="450"/>
      <c r="D845" s="7"/>
      <c r="E845" s="7"/>
      <c r="F845" s="7"/>
      <c r="G845" s="7"/>
      <c r="H845" s="7"/>
      <c r="I845" s="7"/>
      <c r="J845" s="7"/>
      <c r="K845" s="1733"/>
      <c r="L845" s="7"/>
      <c r="M845" s="7"/>
      <c r="N845" s="7"/>
      <c r="O845" s="7"/>
      <c r="P845" s="7"/>
      <c r="Q845" s="7"/>
      <c r="R845" s="7"/>
      <c r="S845" s="95"/>
      <c r="T845" s="7"/>
      <c r="U845" s="7"/>
      <c r="V845" s="7"/>
      <c r="W845" s="7"/>
      <c r="X845" s="7"/>
      <c r="Y845" s="7"/>
      <c r="Z845" s="7"/>
      <c r="AA845" s="7"/>
      <c r="AB845" s="7"/>
      <c r="AC845" s="7"/>
      <c r="AD845" s="7"/>
      <c r="AE845" s="7"/>
      <c r="AF845" s="7"/>
      <c r="AG845" s="7"/>
      <c r="AH845" s="7"/>
      <c r="AI845" s="7"/>
      <c r="AJ845" s="7"/>
      <c r="AK845" s="7"/>
      <c r="AL845" s="7"/>
      <c r="AM845" s="7"/>
      <c r="AN845" s="7"/>
      <c r="AO845" s="7"/>
      <c r="AP845" s="7"/>
    </row>
    <row r="846">
      <c r="A846" s="7"/>
      <c r="B846" s="450"/>
      <c r="C846" s="450"/>
      <c r="D846" s="7"/>
      <c r="E846" s="7"/>
      <c r="F846" s="7"/>
      <c r="G846" s="7"/>
      <c r="H846" s="7"/>
      <c r="I846" s="7"/>
      <c r="J846" s="7"/>
      <c r="K846" s="1733"/>
      <c r="L846" s="7"/>
      <c r="M846" s="7"/>
      <c r="N846" s="7"/>
      <c r="O846" s="7"/>
      <c r="P846" s="7"/>
      <c r="Q846" s="7"/>
      <c r="R846" s="7"/>
      <c r="S846" s="95"/>
      <c r="T846" s="7"/>
      <c r="U846" s="7"/>
      <c r="V846" s="7"/>
      <c r="W846" s="7"/>
      <c r="X846" s="7"/>
      <c r="Y846" s="7"/>
      <c r="Z846" s="7"/>
      <c r="AA846" s="7"/>
      <c r="AB846" s="7"/>
      <c r="AC846" s="7"/>
      <c r="AD846" s="7"/>
      <c r="AE846" s="7"/>
      <c r="AF846" s="7"/>
      <c r="AG846" s="7"/>
      <c r="AH846" s="7"/>
      <c r="AI846" s="7"/>
      <c r="AJ846" s="7"/>
      <c r="AK846" s="7"/>
      <c r="AL846" s="7"/>
      <c r="AM846" s="7"/>
      <c r="AN846" s="7"/>
      <c r="AO846" s="7"/>
      <c r="AP846" s="7"/>
    </row>
    <row r="847">
      <c r="A847" s="7"/>
      <c r="B847" s="450"/>
      <c r="C847" s="450"/>
      <c r="D847" s="7"/>
      <c r="E847" s="7"/>
      <c r="F847" s="7"/>
      <c r="G847" s="7"/>
      <c r="H847" s="7"/>
      <c r="I847" s="7"/>
      <c r="J847" s="7"/>
      <c r="K847" s="1733"/>
      <c r="L847" s="7"/>
      <c r="M847" s="7"/>
      <c r="N847" s="7"/>
      <c r="O847" s="7"/>
      <c r="P847" s="7"/>
      <c r="Q847" s="7"/>
      <c r="R847" s="7"/>
      <c r="S847" s="95"/>
      <c r="T847" s="7"/>
      <c r="U847" s="7"/>
      <c r="V847" s="7"/>
      <c r="W847" s="7"/>
      <c r="X847" s="7"/>
      <c r="Y847" s="7"/>
      <c r="Z847" s="7"/>
      <c r="AA847" s="7"/>
      <c r="AB847" s="7"/>
      <c r="AC847" s="7"/>
      <c r="AD847" s="7"/>
      <c r="AE847" s="7"/>
      <c r="AF847" s="7"/>
      <c r="AG847" s="7"/>
      <c r="AH847" s="7"/>
      <c r="AI847" s="7"/>
      <c r="AJ847" s="7"/>
      <c r="AK847" s="7"/>
      <c r="AL847" s="7"/>
      <c r="AM847" s="7"/>
      <c r="AN847" s="7"/>
      <c r="AO847" s="7"/>
      <c r="AP847" s="7"/>
    </row>
    <row r="848">
      <c r="A848" s="7"/>
      <c r="B848" s="450"/>
      <c r="C848" s="450"/>
      <c r="D848" s="7"/>
      <c r="E848" s="7"/>
      <c r="F848" s="7"/>
      <c r="G848" s="7"/>
      <c r="H848" s="7"/>
      <c r="I848" s="7"/>
      <c r="J848" s="7"/>
      <c r="K848" s="1733"/>
      <c r="L848" s="7"/>
      <c r="M848" s="7"/>
      <c r="N848" s="7"/>
      <c r="O848" s="7"/>
      <c r="P848" s="7"/>
      <c r="Q848" s="7"/>
      <c r="R848" s="7"/>
      <c r="S848" s="95"/>
      <c r="T848" s="7"/>
      <c r="U848" s="7"/>
      <c r="V848" s="7"/>
      <c r="W848" s="7"/>
      <c r="X848" s="7"/>
      <c r="Y848" s="7"/>
      <c r="Z848" s="7"/>
      <c r="AA848" s="7"/>
      <c r="AB848" s="7"/>
      <c r="AC848" s="7"/>
      <c r="AD848" s="7"/>
      <c r="AE848" s="7"/>
      <c r="AF848" s="7"/>
      <c r="AG848" s="7"/>
      <c r="AH848" s="7"/>
      <c r="AI848" s="7"/>
      <c r="AJ848" s="7"/>
      <c r="AK848" s="7"/>
      <c r="AL848" s="7"/>
      <c r="AM848" s="7"/>
      <c r="AN848" s="7"/>
      <c r="AO848" s="7"/>
      <c r="AP848" s="7"/>
    </row>
    <row r="849">
      <c r="A849" s="7"/>
      <c r="B849" s="450"/>
      <c r="C849" s="450"/>
      <c r="D849" s="7"/>
      <c r="E849" s="7"/>
      <c r="F849" s="7"/>
      <c r="G849" s="7"/>
      <c r="H849" s="7"/>
      <c r="I849" s="7"/>
      <c r="J849" s="7"/>
      <c r="K849" s="1733"/>
      <c r="L849" s="7"/>
      <c r="M849" s="7"/>
      <c r="N849" s="7"/>
      <c r="O849" s="7"/>
      <c r="P849" s="7"/>
      <c r="Q849" s="7"/>
      <c r="R849" s="7"/>
      <c r="S849" s="95"/>
      <c r="T849" s="7"/>
      <c r="U849" s="7"/>
      <c r="V849" s="7"/>
      <c r="W849" s="7"/>
      <c r="X849" s="7"/>
      <c r="Y849" s="7"/>
      <c r="Z849" s="7"/>
      <c r="AA849" s="7"/>
      <c r="AB849" s="7"/>
      <c r="AC849" s="7"/>
      <c r="AD849" s="7"/>
      <c r="AE849" s="7"/>
      <c r="AF849" s="7"/>
      <c r="AG849" s="7"/>
      <c r="AH849" s="7"/>
      <c r="AI849" s="7"/>
      <c r="AJ849" s="7"/>
      <c r="AK849" s="7"/>
      <c r="AL849" s="7"/>
      <c r="AM849" s="7"/>
      <c r="AN849" s="7"/>
      <c r="AO849" s="7"/>
      <c r="AP849" s="7"/>
    </row>
    <row r="850">
      <c r="A850" s="7"/>
      <c r="B850" s="450"/>
      <c r="C850" s="450"/>
      <c r="D850" s="7"/>
      <c r="E850" s="7"/>
      <c r="F850" s="7"/>
      <c r="G850" s="7"/>
      <c r="H850" s="7"/>
      <c r="I850" s="7"/>
      <c r="J850" s="7"/>
      <c r="K850" s="1733"/>
      <c r="L850" s="7"/>
      <c r="M850" s="7"/>
      <c r="N850" s="7"/>
      <c r="O850" s="7"/>
      <c r="P850" s="7"/>
      <c r="Q850" s="7"/>
      <c r="R850" s="7"/>
      <c r="S850" s="95"/>
      <c r="T850" s="7"/>
      <c r="U850" s="7"/>
      <c r="V850" s="7"/>
      <c r="W850" s="7"/>
      <c r="X850" s="7"/>
      <c r="Y850" s="7"/>
      <c r="Z850" s="7"/>
      <c r="AA850" s="7"/>
      <c r="AB850" s="7"/>
      <c r="AC850" s="7"/>
      <c r="AD850" s="7"/>
      <c r="AE850" s="7"/>
      <c r="AF850" s="7"/>
      <c r="AG850" s="7"/>
      <c r="AH850" s="7"/>
      <c r="AI850" s="7"/>
      <c r="AJ850" s="7"/>
      <c r="AK850" s="7"/>
      <c r="AL850" s="7"/>
      <c r="AM850" s="7"/>
      <c r="AN850" s="7"/>
      <c r="AO850" s="7"/>
      <c r="AP850" s="7"/>
    </row>
    <row r="851">
      <c r="A851" s="7"/>
      <c r="B851" s="450"/>
      <c r="C851" s="450"/>
      <c r="D851" s="7"/>
      <c r="E851" s="7"/>
      <c r="F851" s="7"/>
      <c r="G851" s="7"/>
      <c r="H851" s="7"/>
      <c r="I851" s="7"/>
      <c r="J851" s="7"/>
      <c r="K851" s="1733"/>
      <c r="L851" s="7"/>
      <c r="M851" s="7"/>
      <c r="N851" s="7"/>
      <c r="O851" s="7"/>
      <c r="P851" s="7"/>
      <c r="Q851" s="7"/>
      <c r="R851" s="7"/>
      <c r="S851" s="95"/>
      <c r="T851" s="7"/>
      <c r="U851" s="7"/>
      <c r="V851" s="7"/>
      <c r="W851" s="7"/>
      <c r="X851" s="7"/>
      <c r="Y851" s="7"/>
      <c r="Z851" s="7"/>
      <c r="AA851" s="7"/>
      <c r="AB851" s="7"/>
      <c r="AC851" s="7"/>
      <c r="AD851" s="7"/>
      <c r="AE851" s="7"/>
      <c r="AF851" s="7"/>
      <c r="AG851" s="7"/>
      <c r="AH851" s="7"/>
      <c r="AI851" s="7"/>
      <c r="AJ851" s="7"/>
      <c r="AK851" s="7"/>
      <c r="AL851" s="7"/>
      <c r="AM851" s="7"/>
      <c r="AN851" s="7"/>
      <c r="AO851" s="7"/>
      <c r="AP851" s="7"/>
    </row>
    <row r="852">
      <c r="A852" s="7"/>
      <c r="B852" s="450"/>
      <c r="C852" s="450"/>
      <c r="D852" s="7"/>
      <c r="E852" s="7"/>
      <c r="F852" s="7"/>
      <c r="G852" s="7"/>
      <c r="H852" s="7"/>
      <c r="I852" s="7"/>
      <c r="J852" s="7"/>
      <c r="K852" s="1733"/>
      <c r="L852" s="7"/>
      <c r="M852" s="7"/>
      <c r="N852" s="7"/>
      <c r="O852" s="7"/>
      <c r="P852" s="7"/>
      <c r="Q852" s="7"/>
      <c r="R852" s="7"/>
      <c r="S852" s="95"/>
      <c r="T852" s="7"/>
      <c r="U852" s="7"/>
      <c r="V852" s="7"/>
      <c r="W852" s="7"/>
      <c r="X852" s="7"/>
      <c r="Y852" s="7"/>
      <c r="Z852" s="7"/>
      <c r="AA852" s="7"/>
      <c r="AB852" s="7"/>
      <c r="AC852" s="7"/>
      <c r="AD852" s="7"/>
      <c r="AE852" s="7"/>
      <c r="AF852" s="7"/>
      <c r="AG852" s="7"/>
      <c r="AH852" s="7"/>
      <c r="AI852" s="7"/>
      <c r="AJ852" s="7"/>
      <c r="AK852" s="7"/>
      <c r="AL852" s="7"/>
      <c r="AM852" s="7"/>
      <c r="AN852" s="7"/>
      <c r="AO852" s="7"/>
      <c r="AP852" s="7"/>
    </row>
    <row r="853">
      <c r="A853" s="7"/>
      <c r="B853" s="450"/>
      <c r="C853" s="450"/>
      <c r="D853" s="7"/>
      <c r="E853" s="7"/>
      <c r="F853" s="7"/>
      <c r="G853" s="7"/>
      <c r="H853" s="7"/>
      <c r="I853" s="7"/>
      <c r="J853" s="7"/>
      <c r="K853" s="1733"/>
      <c r="L853" s="7"/>
      <c r="M853" s="7"/>
      <c r="N853" s="7"/>
      <c r="O853" s="7"/>
      <c r="P853" s="7"/>
      <c r="Q853" s="7"/>
      <c r="R853" s="7"/>
      <c r="S853" s="95"/>
      <c r="T853" s="7"/>
      <c r="U853" s="7"/>
      <c r="V853" s="7"/>
      <c r="W853" s="7"/>
      <c r="X853" s="7"/>
      <c r="Y853" s="7"/>
      <c r="Z853" s="7"/>
      <c r="AA853" s="7"/>
      <c r="AB853" s="7"/>
      <c r="AC853" s="7"/>
      <c r="AD853" s="7"/>
      <c r="AE853" s="7"/>
      <c r="AF853" s="7"/>
      <c r="AG853" s="7"/>
      <c r="AH853" s="7"/>
      <c r="AI853" s="7"/>
      <c r="AJ853" s="7"/>
      <c r="AK853" s="7"/>
      <c r="AL853" s="7"/>
      <c r="AM853" s="7"/>
      <c r="AN853" s="7"/>
      <c r="AO853" s="7"/>
      <c r="AP853" s="7"/>
    </row>
    <row r="854">
      <c r="A854" s="7"/>
      <c r="B854" s="450"/>
      <c r="C854" s="450"/>
      <c r="D854" s="7"/>
      <c r="E854" s="7"/>
      <c r="F854" s="7"/>
      <c r="G854" s="7"/>
      <c r="H854" s="7"/>
      <c r="I854" s="7"/>
      <c r="J854" s="7"/>
      <c r="K854" s="1733"/>
      <c r="L854" s="7"/>
      <c r="M854" s="7"/>
      <c r="N854" s="7"/>
      <c r="O854" s="7"/>
      <c r="P854" s="7"/>
      <c r="Q854" s="7"/>
      <c r="R854" s="7"/>
      <c r="S854" s="95"/>
      <c r="T854" s="7"/>
      <c r="U854" s="7"/>
      <c r="V854" s="7"/>
      <c r="W854" s="7"/>
      <c r="X854" s="7"/>
      <c r="Y854" s="7"/>
      <c r="Z854" s="7"/>
      <c r="AA854" s="7"/>
      <c r="AB854" s="7"/>
      <c r="AC854" s="7"/>
      <c r="AD854" s="7"/>
      <c r="AE854" s="7"/>
      <c r="AF854" s="7"/>
      <c r="AG854" s="7"/>
      <c r="AH854" s="7"/>
      <c r="AI854" s="7"/>
      <c r="AJ854" s="7"/>
      <c r="AK854" s="7"/>
      <c r="AL854" s="7"/>
      <c r="AM854" s="7"/>
      <c r="AN854" s="7"/>
      <c r="AO854" s="7"/>
      <c r="AP854" s="7"/>
    </row>
    <row r="855">
      <c r="A855" s="7"/>
      <c r="B855" s="450"/>
      <c r="C855" s="450"/>
      <c r="D855" s="7"/>
      <c r="E855" s="7"/>
      <c r="F855" s="7"/>
      <c r="G855" s="7"/>
      <c r="H855" s="7"/>
      <c r="I855" s="7"/>
      <c r="J855" s="7"/>
      <c r="K855" s="1733"/>
      <c r="L855" s="7"/>
      <c r="M855" s="7"/>
      <c r="N855" s="7"/>
      <c r="O855" s="7"/>
      <c r="P855" s="7"/>
      <c r="Q855" s="7"/>
      <c r="R855" s="7"/>
      <c r="S855" s="95"/>
      <c r="T855" s="7"/>
      <c r="U855" s="7"/>
      <c r="V855" s="7"/>
      <c r="W855" s="7"/>
      <c r="X855" s="7"/>
      <c r="Y855" s="7"/>
      <c r="Z855" s="7"/>
      <c r="AA855" s="7"/>
      <c r="AB855" s="7"/>
      <c r="AC855" s="7"/>
      <c r="AD855" s="7"/>
      <c r="AE855" s="7"/>
      <c r="AF855" s="7"/>
      <c r="AG855" s="7"/>
      <c r="AH855" s="7"/>
      <c r="AI855" s="7"/>
      <c r="AJ855" s="7"/>
      <c r="AK855" s="7"/>
      <c r="AL855" s="7"/>
      <c r="AM855" s="7"/>
      <c r="AN855" s="7"/>
      <c r="AO855" s="7"/>
      <c r="AP855" s="7"/>
    </row>
    <row r="856">
      <c r="A856" s="7"/>
      <c r="B856" s="450"/>
      <c r="C856" s="450"/>
      <c r="D856" s="7"/>
      <c r="E856" s="7"/>
      <c r="F856" s="7"/>
      <c r="G856" s="7"/>
      <c r="H856" s="7"/>
      <c r="I856" s="7"/>
      <c r="J856" s="7"/>
      <c r="K856" s="1733"/>
      <c r="L856" s="7"/>
      <c r="M856" s="7"/>
      <c r="N856" s="7"/>
      <c r="O856" s="7"/>
      <c r="P856" s="7"/>
      <c r="Q856" s="7"/>
      <c r="R856" s="7"/>
      <c r="S856" s="95"/>
      <c r="T856" s="7"/>
      <c r="U856" s="7"/>
      <c r="V856" s="7"/>
      <c r="W856" s="7"/>
      <c r="X856" s="7"/>
      <c r="Y856" s="7"/>
      <c r="Z856" s="7"/>
      <c r="AA856" s="7"/>
      <c r="AB856" s="7"/>
      <c r="AC856" s="7"/>
      <c r="AD856" s="7"/>
      <c r="AE856" s="7"/>
      <c r="AF856" s="7"/>
      <c r="AG856" s="7"/>
      <c r="AH856" s="7"/>
      <c r="AI856" s="7"/>
      <c r="AJ856" s="7"/>
      <c r="AK856" s="7"/>
      <c r="AL856" s="7"/>
      <c r="AM856" s="7"/>
      <c r="AN856" s="7"/>
      <c r="AO856" s="7"/>
      <c r="AP856" s="7"/>
    </row>
    <row r="857">
      <c r="A857" s="7"/>
      <c r="B857" s="450"/>
      <c r="C857" s="450"/>
      <c r="D857" s="7"/>
      <c r="E857" s="7"/>
      <c r="F857" s="7"/>
      <c r="G857" s="7"/>
      <c r="H857" s="7"/>
      <c r="I857" s="7"/>
      <c r="J857" s="7"/>
      <c r="K857" s="1733"/>
      <c r="L857" s="7"/>
      <c r="M857" s="7"/>
      <c r="N857" s="7"/>
      <c r="O857" s="7"/>
      <c r="P857" s="7"/>
      <c r="Q857" s="7"/>
      <c r="R857" s="7"/>
      <c r="S857" s="95"/>
      <c r="T857" s="7"/>
      <c r="U857" s="7"/>
      <c r="V857" s="7"/>
      <c r="W857" s="7"/>
      <c r="X857" s="7"/>
      <c r="Y857" s="7"/>
      <c r="Z857" s="7"/>
      <c r="AA857" s="7"/>
      <c r="AB857" s="7"/>
      <c r="AC857" s="7"/>
      <c r="AD857" s="7"/>
      <c r="AE857" s="7"/>
      <c r="AF857" s="7"/>
      <c r="AG857" s="7"/>
      <c r="AH857" s="7"/>
      <c r="AI857" s="7"/>
      <c r="AJ857" s="7"/>
      <c r="AK857" s="7"/>
      <c r="AL857" s="7"/>
      <c r="AM857" s="7"/>
      <c r="AN857" s="7"/>
      <c r="AO857" s="7"/>
      <c r="AP857" s="7"/>
    </row>
    <row r="858">
      <c r="A858" s="7"/>
      <c r="B858" s="450"/>
      <c r="C858" s="450"/>
      <c r="D858" s="7"/>
      <c r="E858" s="7"/>
      <c r="F858" s="7"/>
      <c r="G858" s="7"/>
      <c r="H858" s="7"/>
      <c r="I858" s="7"/>
      <c r="J858" s="7"/>
      <c r="K858" s="1733"/>
      <c r="L858" s="7"/>
      <c r="M858" s="7"/>
      <c r="N858" s="7"/>
      <c r="O858" s="7"/>
      <c r="P858" s="7"/>
      <c r="Q858" s="7"/>
      <c r="R858" s="7"/>
      <c r="S858" s="95"/>
      <c r="T858" s="7"/>
      <c r="U858" s="7"/>
      <c r="V858" s="7"/>
      <c r="W858" s="7"/>
      <c r="X858" s="7"/>
      <c r="Y858" s="7"/>
      <c r="Z858" s="7"/>
      <c r="AA858" s="7"/>
      <c r="AB858" s="7"/>
      <c r="AC858" s="7"/>
      <c r="AD858" s="7"/>
      <c r="AE858" s="7"/>
      <c r="AF858" s="7"/>
      <c r="AG858" s="7"/>
      <c r="AH858" s="7"/>
      <c r="AI858" s="7"/>
      <c r="AJ858" s="7"/>
      <c r="AK858" s="7"/>
      <c r="AL858" s="7"/>
      <c r="AM858" s="7"/>
      <c r="AN858" s="7"/>
      <c r="AO858" s="7"/>
      <c r="AP858" s="7"/>
    </row>
    <row r="859">
      <c r="A859" s="7"/>
      <c r="B859" s="450"/>
      <c r="C859" s="450"/>
      <c r="D859" s="7"/>
      <c r="E859" s="7"/>
      <c r="F859" s="7"/>
      <c r="G859" s="7"/>
      <c r="H859" s="7"/>
      <c r="I859" s="7"/>
      <c r="J859" s="7"/>
      <c r="K859" s="1733"/>
      <c r="L859" s="7"/>
      <c r="M859" s="7"/>
      <c r="N859" s="7"/>
      <c r="O859" s="7"/>
      <c r="P859" s="7"/>
      <c r="Q859" s="7"/>
      <c r="R859" s="7"/>
      <c r="S859" s="95"/>
      <c r="T859" s="7"/>
      <c r="U859" s="7"/>
      <c r="V859" s="7"/>
      <c r="W859" s="7"/>
      <c r="X859" s="7"/>
      <c r="Y859" s="7"/>
      <c r="Z859" s="7"/>
      <c r="AA859" s="7"/>
      <c r="AB859" s="7"/>
      <c r="AC859" s="7"/>
      <c r="AD859" s="7"/>
      <c r="AE859" s="7"/>
      <c r="AF859" s="7"/>
      <c r="AG859" s="7"/>
      <c r="AH859" s="7"/>
      <c r="AI859" s="7"/>
      <c r="AJ859" s="7"/>
      <c r="AK859" s="7"/>
      <c r="AL859" s="7"/>
      <c r="AM859" s="7"/>
      <c r="AN859" s="7"/>
      <c r="AO859" s="7"/>
      <c r="AP859" s="7"/>
    </row>
    <row r="860">
      <c r="A860" s="7"/>
      <c r="B860" s="450"/>
      <c r="C860" s="450"/>
      <c r="D860" s="7"/>
      <c r="E860" s="7"/>
      <c r="F860" s="7"/>
      <c r="G860" s="7"/>
      <c r="H860" s="7"/>
      <c r="I860" s="7"/>
      <c r="J860" s="7"/>
      <c r="K860" s="1733"/>
      <c r="L860" s="7"/>
      <c r="M860" s="7"/>
      <c r="N860" s="7"/>
      <c r="O860" s="7"/>
      <c r="P860" s="7"/>
      <c r="Q860" s="7"/>
      <c r="R860" s="7"/>
      <c r="S860" s="95"/>
      <c r="T860" s="7"/>
      <c r="U860" s="7"/>
      <c r="V860" s="7"/>
      <c r="W860" s="7"/>
      <c r="X860" s="7"/>
      <c r="Y860" s="7"/>
      <c r="Z860" s="7"/>
      <c r="AA860" s="7"/>
      <c r="AB860" s="7"/>
      <c r="AC860" s="7"/>
      <c r="AD860" s="7"/>
      <c r="AE860" s="7"/>
      <c r="AF860" s="7"/>
      <c r="AG860" s="7"/>
      <c r="AH860" s="7"/>
      <c r="AI860" s="7"/>
      <c r="AJ860" s="7"/>
      <c r="AK860" s="7"/>
      <c r="AL860" s="7"/>
      <c r="AM860" s="7"/>
      <c r="AN860" s="7"/>
      <c r="AO860" s="7"/>
      <c r="AP860" s="7"/>
    </row>
    <row r="861">
      <c r="A861" s="7"/>
      <c r="B861" s="450"/>
      <c r="C861" s="450"/>
      <c r="D861" s="7"/>
      <c r="E861" s="7"/>
      <c r="F861" s="7"/>
      <c r="G861" s="7"/>
      <c r="H861" s="7"/>
      <c r="I861" s="7"/>
      <c r="J861" s="7"/>
      <c r="K861" s="1733"/>
      <c r="L861" s="7"/>
      <c r="M861" s="7"/>
      <c r="N861" s="7"/>
      <c r="O861" s="7"/>
      <c r="P861" s="7"/>
      <c r="Q861" s="7"/>
      <c r="R861" s="7"/>
      <c r="S861" s="95"/>
      <c r="T861" s="7"/>
      <c r="U861" s="7"/>
      <c r="V861" s="7"/>
      <c r="W861" s="7"/>
      <c r="X861" s="7"/>
      <c r="Y861" s="7"/>
      <c r="Z861" s="7"/>
      <c r="AA861" s="7"/>
      <c r="AB861" s="7"/>
      <c r="AC861" s="7"/>
      <c r="AD861" s="7"/>
      <c r="AE861" s="7"/>
      <c r="AF861" s="7"/>
      <c r="AG861" s="7"/>
      <c r="AH861" s="7"/>
      <c r="AI861" s="7"/>
      <c r="AJ861" s="7"/>
      <c r="AK861" s="7"/>
      <c r="AL861" s="7"/>
      <c r="AM861" s="7"/>
      <c r="AN861" s="7"/>
      <c r="AO861" s="7"/>
      <c r="AP861" s="7"/>
    </row>
    <row r="862">
      <c r="A862" s="7"/>
      <c r="B862" s="450"/>
      <c r="C862" s="450"/>
      <c r="D862" s="7"/>
      <c r="E862" s="7"/>
      <c r="F862" s="7"/>
      <c r="G862" s="7"/>
      <c r="H862" s="7"/>
      <c r="I862" s="7"/>
      <c r="J862" s="7"/>
      <c r="K862" s="1733"/>
      <c r="L862" s="7"/>
      <c r="M862" s="7"/>
      <c r="N862" s="7"/>
      <c r="O862" s="7"/>
      <c r="P862" s="7"/>
      <c r="Q862" s="7"/>
      <c r="R862" s="7"/>
      <c r="S862" s="95"/>
      <c r="T862" s="7"/>
      <c r="U862" s="7"/>
      <c r="V862" s="7"/>
      <c r="W862" s="7"/>
      <c r="X862" s="7"/>
      <c r="Y862" s="7"/>
      <c r="Z862" s="7"/>
      <c r="AA862" s="7"/>
      <c r="AB862" s="7"/>
      <c r="AC862" s="7"/>
      <c r="AD862" s="7"/>
      <c r="AE862" s="7"/>
      <c r="AF862" s="7"/>
      <c r="AG862" s="7"/>
      <c r="AH862" s="7"/>
      <c r="AI862" s="7"/>
      <c r="AJ862" s="7"/>
      <c r="AK862" s="7"/>
      <c r="AL862" s="7"/>
      <c r="AM862" s="7"/>
      <c r="AN862" s="7"/>
      <c r="AO862" s="7"/>
      <c r="AP862" s="7"/>
    </row>
    <row r="863">
      <c r="A863" s="7"/>
      <c r="B863" s="450"/>
      <c r="C863" s="450"/>
      <c r="D863" s="7"/>
      <c r="E863" s="7"/>
      <c r="F863" s="7"/>
      <c r="G863" s="7"/>
      <c r="H863" s="7"/>
      <c r="I863" s="7"/>
      <c r="J863" s="7"/>
      <c r="K863" s="1733"/>
      <c r="L863" s="7"/>
      <c r="M863" s="7"/>
      <c r="N863" s="7"/>
      <c r="O863" s="7"/>
      <c r="P863" s="7"/>
      <c r="Q863" s="7"/>
      <c r="R863" s="7"/>
      <c r="S863" s="95"/>
      <c r="T863" s="7"/>
      <c r="U863" s="7"/>
      <c r="V863" s="7"/>
      <c r="W863" s="7"/>
      <c r="X863" s="7"/>
      <c r="Y863" s="7"/>
      <c r="Z863" s="7"/>
      <c r="AA863" s="7"/>
      <c r="AB863" s="7"/>
      <c r="AC863" s="7"/>
      <c r="AD863" s="7"/>
      <c r="AE863" s="7"/>
      <c r="AF863" s="7"/>
      <c r="AG863" s="7"/>
      <c r="AH863" s="7"/>
      <c r="AI863" s="7"/>
      <c r="AJ863" s="7"/>
      <c r="AK863" s="7"/>
      <c r="AL863" s="7"/>
      <c r="AM863" s="7"/>
      <c r="AN863" s="7"/>
      <c r="AO863" s="7"/>
      <c r="AP863" s="7"/>
    </row>
    <row r="864">
      <c r="A864" s="7"/>
      <c r="B864" s="450"/>
      <c r="C864" s="450"/>
      <c r="D864" s="7"/>
      <c r="E864" s="7"/>
      <c r="F864" s="7"/>
      <c r="G864" s="7"/>
      <c r="H864" s="7"/>
      <c r="I864" s="7"/>
      <c r="J864" s="7"/>
      <c r="K864" s="1733"/>
      <c r="L864" s="7"/>
      <c r="M864" s="7"/>
      <c r="N864" s="7"/>
      <c r="O864" s="7"/>
      <c r="P864" s="7"/>
      <c r="Q864" s="7"/>
      <c r="R864" s="7"/>
      <c r="S864" s="95"/>
      <c r="T864" s="7"/>
      <c r="U864" s="7"/>
      <c r="V864" s="7"/>
      <c r="W864" s="7"/>
      <c r="X864" s="7"/>
      <c r="Y864" s="7"/>
      <c r="Z864" s="7"/>
      <c r="AA864" s="7"/>
      <c r="AB864" s="7"/>
      <c r="AC864" s="7"/>
      <c r="AD864" s="7"/>
      <c r="AE864" s="7"/>
      <c r="AF864" s="7"/>
      <c r="AG864" s="7"/>
      <c r="AH864" s="7"/>
      <c r="AI864" s="7"/>
      <c r="AJ864" s="7"/>
      <c r="AK864" s="7"/>
      <c r="AL864" s="7"/>
      <c r="AM864" s="7"/>
      <c r="AN864" s="7"/>
      <c r="AO864" s="7"/>
      <c r="AP864" s="7"/>
    </row>
    <row r="865">
      <c r="A865" s="7"/>
      <c r="B865" s="450"/>
      <c r="C865" s="450"/>
      <c r="D865" s="7"/>
      <c r="E865" s="7"/>
      <c r="F865" s="7"/>
      <c r="G865" s="7"/>
      <c r="H865" s="7"/>
      <c r="I865" s="7"/>
      <c r="J865" s="7"/>
      <c r="K865" s="1733"/>
      <c r="L865" s="7"/>
      <c r="M865" s="7"/>
      <c r="N865" s="7"/>
      <c r="O865" s="7"/>
      <c r="P865" s="7"/>
      <c r="Q865" s="7"/>
      <c r="R865" s="7"/>
      <c r="S865" s="95"/>
      <c r="T865" s="7"/>
      <c r="U865" s="7"/>
      <c r="V865" s="7"/>
      <c r="W865" s="7"/>
      <c r="X865" s="7"/>
      <c r="Y865" s="7"/>
      <c r="Z865" s="7"/>
      <c r="AA865" s="7"/>
      <c r="AB865" s="7"/>
      <c r="AC865" s="7"/>
      <c r="AD865" s="7"/>
      <c r="AE865" s="7"/>
      <c r="AF865" s="7"/>
      <c r="AG865" s="7"/>
      <c r="AH865" s="7"/>
      <c r="AI865" s="7"/>
      <c r="AJ865" s="7"/>
      <c r="AK865" s="7"/>
      <c r="AL865" s="7"/>
      <c r="AM865" s="7"/>
      <c r="AN865" s="7"/>
      <c r="AO865" s="7"/>
      <c r="AP865" s="7"/>
    </row>
    <row r="866">
      <c r="A866" s="7"/>
      <c r="B866" s="450"/>
      <c r="C866" s="450"/>
      <c r="D866" s="7"/>
      <c r="E866" s="7"/>
      <c r="F866" s="7"/>
      <c r="G866" s="7"/>
      <c r="H866" s="7"/>
      <c r="I866" s="7"/>
      <c r="J866" s="7"/>
      <c r="K866" s="1733"/>
      <c r="L866" s="7"/>
      <c r="M866" s="7"/>
      <c r="N866" s="7"/>
      <c r="O866" s="7"/>
      <c r="P866" s="7"/>
      <c r="Q866" s="7"/>
      <c r="R866" s="7"/>
      <c r="S866" s="95"/>
      <c r="T866" s="7"/>
      <c r="U866" s="7"/>
      <c r="V866" s="7"/>
      <c r="W866" s="7"/>
      <c r="X866" s="7"/>
      <c r="Y866" s="7"/>
      <c r="Z866" s="7"/>
      <c r="AA866" s="7"/>
      <c r="AB866" s="7"/>
      <c r="AC866" s="7"/>
      <c r="AD866" s="7"/>
      <c r="AE866" s="7"/>
      <c r="AF866" s="7"/>
      <c r="AG866" s="7"/>
      <c r="AH866" s="7"/>
      <c r="AI866" s="7"/>
      <c r="AJ866" s="7"/>
      <c r="AK866" s="7"/>
      <c r="AL866" s="7"/>
      <c r="AM866" s="7"/>
      <c r="AN866" s="7"/>
      <c r="AO866" s="7"/>
      <c r="AP866" s="7"/>
    </row>
    <row r="867">
      <c r="A867" s="7"/>
      <c r="B867" s="450"/>
      <c r="C867" s="450"/>
      <c r="D867" s="7"/>
      <c r="E867" s="7"/>
      <c r="F867" s="7"/>
      <c r="G867" s="7"/>
      <c r="H867" s="7"/>
      <c r="I867" s="7"/>
      <c r="J867" s="7"/>
      <c r="K867" s="1733"/>
      <c r="L867" s="7"/>
      <c r="M867" s="7"/>
      <c r="N867" s="7"/>
      <c r="O867" s="7"/>
      <c r="P867" s="7"/>
      <c r="Q867" s="7"/>
      <c r="R867" s="7"/>
      <c r="S867" s="95"/>
      <c r="T867" s="7"/>
      <c r="U867" s="7"/>
      <c r="V867" s="7"/>
      <c r="W867" s="7"/>
      <c r="X867" s="7"/>
      <c r="Y867" s="7"/>
      <c r="Z867" s="7"/>
      <c r="AA867" s="7"/>
      <c r="AB867" s="7"/>
      <c r="AC867" s="7"/>
      <c r="AD867" s="7"/>
      <c r="AE867" s="7"/>
      <c r="AF867" s="7"/>
      <c r="AG867" s="7"/>
      <c r="AH867" s="7"/>
      <c r="AI867" s="7"/>
      <c r="AJ867" s="7"/>
      <c r="AK867" s="7"/>
      <c r="AL867" s="7"/>
      <c r="AM867" s="7"/>
      <c r="AN867" s="7"/>
      <c r="AO867" s="7"/>
      <c r="AP867" s="7"/>
    </row>
    <row r="868">
      <c r="A868" s="7"/>
      <c r="B868" s="450"/>
      <c r="C868" s="450"/>
      <c r="D868" s="7"/>
      <c r="E868" s="7"/>
      <c r="F868" s="7"/>
      <c r="G868" s="7"/>
      <c r="H868" s="7"/>
      <c r="I868" s="7"/>
      <c r="J868" s="7"/>
      <c r="K868" s="1733"/>
      <c r="L868" s="7"/>
      <c r="M868" s="7"/>
      <c r="N868" s="7"/>
      <c r="O868" s="7"/>
      <c r="P868" s="7"/>
      <c r="Q868" s="7"/>
      <c r="R868" s="7"/>
      <c r="S868" s="95"/>
      <c r="T868" s="7"/>
      <c r="U868" s="7"/>
      <c r="V868" s="7"/>
      <c r="W868" s="7"/>
      <c r="X868" s="7"/>
      <c r="Y868" s="7"/>
      <c r="Z868" s="7"/>
      <c r="AA868" s="7"/>
      <c r="AB868" s="7"/>
      <c r="AC868" s="7"/>
      <c r="AD868" s="7"/>
      <c r="AE868" s="7"/>
      <c r="AF868" s="7"/>
      <c r="AG868" s="7"/>
      <c r="AH868" s="7"/>
      <c r="AI868" s="7"/>
      <c r="AJ868" s="7"/>
      <c r="AK868" s="7"/>
      <c r="AL868" s="7"/>
      <c r="AM868" s="7"/>
      <c r="AN868" s="7"/>
      <c r="AO868" s="7"/>
      <c r="AP868" s="7"/>
    </row>
    <row r="869">
      <c r="A869" s="7"/>
      <c r="B869" s="450"/>
      <c r="C869" s="450"/>
      <c r="D869" s="7"/>
      <c r="E869" s="7"/>
      <c r="F869" s="7"/>
      <c r="G869" s="7"/>
      <c r="H869" s="7"/>
      <c r="I869" s="7"/>
      <c r="J869" s="7"/>
      <c r="K869" s="1733"/>
      <c r="L869" s="7"/>
      <c r="M869" s="7"/>
      <c r="N869" s="7"/>
      <c r="O869" s="7"/>
      <c r="P869" s="7"/>
      <c r="Q869" s="7"/>
      <c r="R869" s="7"/>
      <c r="S869" s="95"/>
      <c r="T869" s="7"/>
      <c r="U869" s="7"/>
      <c r="V869" s="7"/>
      <c r="W869" s="7"/>
      <c r="X869" s="7"/>
      <c r="Y869" s="7"/>
      <c r="Z869" s="7"/>
      <c r="AA869" s="7"/>
      <c r="AB869" s="7"/>
      <c r="AC869" s="7"/>
      <c r="AD869" s="7"/>
      <c r="AE869" s="7"/>
      <c r="AF869" s="7"/>
      <c r="AG869" s="7"/>
      <c r="AH869" s="7"/>
      <c r="AI869" s="7"/>
      <c r="AJ869" s="7"/>
      <c r="AK869" s="7"/>
      <c r="AL869" s="7"/>
      <c r="AM869" s="7"/>
      <c r="AN869" s="7"/>
      <c r="AO869" s="7"/>
      <c r="AP869" s="7"/>
    </row>
    <row r="870">
      <c r="A870" s="7"/>
      <c r="B870" s="450"/>
      <c r="C870" s="450"/>
      <c r="D870" s="7"/>
      <c r="E870" s="7"/>
      <c r="F870" s="7"/>
      <c r="G870" s="7"/>
      <c r="H870" s="7"/>
      <c r="I870" s="7"/>
      <c r="J870" s="7"/>
      <c r="K870" s="1733"/>
      <c r="L870" s="7"/>
      <c r="M870" s="7"/>
      <c r="N870" s="7"/>
      <c r="O870" s="7"/>
      <c r="P870" s="7"/>
      <c r="Q870" s="7"/>
      <c r="R870" s="7"/>
      <c r="S870" s="95"/>
      <c r="T870" s="7"/>
      <c r="U870" s="7"/>
      <c r="V870" s="7"/>
      <c r="W870" s="7"/>
      <c r="X870" s="7"/>
      <c r="Y870" s="7"/>
      <c r="Z870" s="7"/>
      <c r="AA870" s="7"/>
      <c r="AB870" s="7"/>
      <c r="AC870" s="7"/>
      <c r="AD870" s="7"/>
      <c r="AE870" s="7"/>
      <c r="AF870" s="7"/>
      <c r="AG870" s="7"/>
      <c r="AH870" s="7"/>
      <c r="AI870" s="7"/>
      <c r="AJ870" s="7"/>
      <c r="AK870" s="7"/>
      <c r="AL870" s="7"/>
      <c r="AM870" s="7"/>
      <c r="AN870" s="7"/>
      <c r="AO870" s="7"/>
      <c r="AP870" s="7"/>
    </row>
    <row r="871">
      <c r="A871" s="7"/>
      <c r="B871" s="450"/>
      <c r="C871" s="450"/>
      <c r="D871" s="7"/>
      <c r="E871" s="7"/>
      <c r="F871" s="7"/>
      <c r="G871" s="7"/>
      <c r="H871" s="7"/>
      <c r="I871" s="7"/>
      <c r="J871" s="7"/>
      <c r="K871" s="1733"/>
      <c r="L871" s="7"/>
      <c r="M871" s="7"/>
      <c r="N871" s="7"/>
      <c r="O871" s="7"/>
      <c r="P871" s="7"/>
      <c r="Q871" s="7"/>
      <c r="R871" s="7"/>
      <c r="S871" s="95"/>
      <c r="T871" s="7"/>
      <c r="U871" s="7"/>
      <c r="V871" s="7"/>
      <c r="W871" s="7"/>
      <c r="X871" s="7"/>
      <c r="Y871" s="7"/>
      <c r="Z871" s="7"/>
      <c r="AA871" s="7"/>
      <c r="AB871" s="7"/>
      <c r="AC871" s="7"/>
      <c r="AD871" s="7"/>
      <c r="AE871" s="7"/>
      <c r="AF871" s="7"/>
      <c r="AG871" s="7"/>
      <c r="AH871" s="7"/>
      <c r="AI871" s="7"/>
      <c r="AJ871" s="7"/>
      <c r="AK871" s="7"/>
      <c r="AL871" s="7"/>
      <c r="AM871" s="7"/>
      <c r="AN871" s="7"/>
      <c r="AO871" s="7"/>
      <c r="AP871" s="7"/>
    </row>
    <row r="872">
      <c r="A872" s="7"/>
      <c r="B872" s="450"/>
      <c r="C872" s="450"/>
      <c r="D872" s="7"/>
      <c r="E872" s="7"/>
      <c r="F872" s="7"/>
      <c r="G872" s="7"/>
      <c r="H872" s="7"/>
      <c r="I872" s="7"/>
      <c r="J872" s="7"/>
      <c r="K872" s="1733"/>
      <c r="L872" s="7"/>
      <c r="M872" s="7"/>
      <c r="N872" s="7"/>
      <c r="O872" s="7"/>
      <c r="P872" s="7"/>
      <c r="Q872" s="7"/>
      <c r="R872" s="7"/>
      <c r="S872" s="95"/>
      <c r="T872" s="7"/>
      <c r="U872" s="7"/>
      <c r="V872" s="7"/>
      <c r="W872" s="7"/>
      <c r="X872" s="7"/>
      <c r="Y872" s="7"/>
      <c r="Z872" s="7"/>
      <c r="AA872" s="7"/>
      <c r="AB872" s="7"/>
      <c r="AC872" s="7"/>
      <c r="AD872" s="7"/>
      <c r="AE872" s="7"/>
      <c r="AF872" s="7"/>
      <c r="AG872" s="7"/>
      <c r="AH872" s="7"/>
      <c r="AI872" s="7"/>
      <c r="AJ872" s="7"/>
      <c r="AK872" s="7"/>
      <c r="AL872" s="7"/>
      <c r="AM872" s="7"/>
      <c r="AN872" s="7"/>
      <c r="AO872" s="7"/>
      <c r="AP872" s="7"/>
    </row>
    <row r="873">
      <c r="A873" s="7"/>
      <c r="B873" s="450"/>
      <c r="C873" s="450"/>
      <c r="D873" s="7"/>
      <c r="E873" s="7"/>
      <c r="F873" s="7"/>
      <c r="G873" s="7"/>
      <c r="H873" s="7"/>
      <c r="I873" s="7"/>
      <c r="J873" s="7"/>
      <c r="K873" s="1733"/>
      <c r="L873" s="7"/>
      <c r="M873" s="7"/>
      <c r="N873" s="7"/>
      <c r="O873" s="7"/>
      <c r="P873" s="7"/>
      <c r="Q873" s="7"/>
      <c r="R873" s="7"/>
      <c r="S873" s="95"/>
      <c r="T873" s="7"/>
      <c r="U873" s="7"/>
      <c r="V873" s="7"/>
      <c r="W873" s="7"/>
      <c r="X873" s="7"/>
      <c r="Y873" s="7"/>
      <c r="Z873" s="7"/>
      <c r="AA873" s="7"/>
      <c r="AB873" s="7"/>
      <c r="AC873" s="7"/>
      <c r="AD873" s="7"/>
      <c r="AE873" s="7"/>
      <c r="AF873" s="7"/>
      <c r="AG873" s="7"/>
      <c r="AH873" s="7"/>
      <c r="AI873" s="7"/>
      <c r="AJ873" s="7"/>
      <c r="AK873" s="7"/>
      <c r="AL873" s="7"/>
      <c r="AM873" s="7"/>
      <c r="AN873" s="7"/>
      <c r="AO873" s="7"/>
      <c r="AP873" s="7"/>
    </row>
    <row r="874">
      <c r="A874" s="7"/>
      <c r="B874" s="450"/>
      <c r="C874" s="450"/>
      <c r="D874" s="7"/>
      <c r="E874" s="7"/>
      <c r="F874" s="7"/>
      <c r="G874" s="7"/>
      <c r="H874" s="7"/>
      <c r="I874" s="7"/>
      <c r="J874" s="7"/>
      <c r="K874" s="1733"/>
      <c r="L874" s="7"/>
      <c r="M874" s="7"/>
      <c r="N874" s="7"/>
      <c r="O874" s="7"/>
      <c r="P874" s="7"/>
      <c r="Q874" s="7"/>
      <c r="R874" s="7"/>
      <c r="S874" s="95"/>
      <c r="T874" s="7"/>
      <c r="U874" s="7"/>
      <c r="V874" s="7"/>
      <c r="W874" s="7"/>
      <c r="X874" s="7"/>
      <c r="Y874" s="7"/>
      <c r="Z874" s="7"/>
      <c r="AA874" s="7"/>
      <c r="AB874" s="7"/>
      <c r="AC874" s="7"/>
      <c r="AD874" s="7"/>
      <c r="AE874" s="7"/>
      <c r="AF874" s="7"/>
      <c r="AG874" s="7"/>
      <c r="AH874" s="7"/>
      <c r="AI874" s="7"/>
      <c r="AJ874" s="7"/>
      <c r="AK874" s="7"/>
      <c r="AL874" s="7"/>
      <c r="AM874" s="7"/>
      <c r="AN874" s="7"/>
      <c r="AO874" s="7"/>
      <c r="AP874" s="7"/>
    </row>
    <row r="875">
      <c r="A875" s="7"/>
      <c r="B875" s="450"/>
      <c r="C875" s="450"/>
      <c r="D875" s="7"/>
      <c r="E875" s="7"/>
      <c r="F875" s="7"/>
      <c r="G875" s="7"/>
      <c r="H875" s="7"/>
      <c r="I875" s="7"/>
      <c r="J875" s="7"/>
      <c r="K875" s="1733"/>
      <c r="L875" s="7"/>
      <c r="M875" s="7"/>
      <c r="N875" s="7"/>
      <c r="O875" s="7"/>
      <c r="P875" s="7"/>
      <c r="Q875" s="7"/>
      <c r="R875" s="7"/>
      <c r="S875" s="95"/>
      <c r="T875" s="7"/>
      <c r="U875" s="7"/>
      <c r="V875" s="7"/>
      <c r="W875" s="7"/>
      <c r="X875" s="7"/>
      <c r="Y875" s="7"/>
      <c r="Z875" s="7"/>
      <c r="AA875" s="7"/>
      <c r="AB875" s="7"/>
      <c r="AC875" s="7"/>
      <c r="AD875" s="7"/>
      <c r="AE875" s="7"/>
      <c r="AF875" s="7"/>
      <c r="AG875" s="7"/>
      <c r="AH875" s="7"/>
      <c r="AI875" s="7"/>
      <c r="AJ875" s="7"/>
      <c r="AK875" s="7"/>
      <c r="AL875" s="7"/>
      <c r="AM875" s="7"/>
      <c r="AN875" s="7"/>
      <c r="AO875" s="7"/>
      <c r="AP875" s="7"/>
    </row>
    <row r="876">
      <c r="A876" s="7"/>
      <c r="B876" s="450"/>
      <c r="C876" s="450"/>
      <c r="D876" s="7"/>
      <c r="E876" s="7"/>
      <c r="F876" s="7"/>
      <c r="G876" s="7"/>
      <c r="H876" s="7"/>
      <c r="I876" s="7"/>
      <c r="J876" s="7"/>
      <c r="K876" s="1733"/>
      <c r="L876" s="7"/>
      <c r="M876" s="7"/>
      <c r="N876" s="7"/>
      <c r="O876" s="7"/>
      <c r="P876" s="7"/>
      <c r="Q876" s="7"/>
      <c r="R876" s="7"/>
      <c r="S876" s="95"/>
      <c r="T876" s="7"/>
      <c r="U876" s="7"/>
      <c r="V876" s="7"/>
      <c r="W876" s="7"/>
      <c r="X876" s="7"/>
      <c r="Y876" s="7"/>
      <c r="Z876" s="7"/>
      <c r="AA876" s="7"/>
      <c r="AB876" s="7"/>
      <c r="AC876" s="7"/>
      <c r="AD876" s="7"/>
      <c r="AE876" s="7"/>
      <c r="AF876" s="7"/>
      <c r="AG876" s="7"/>
      <c r="AH876" s="7"/>
      <c r="AI876" s="7"/>
      <c r="AJ876" s="7"/>
      <c r="AK876" s="7"/>
      <c r="AL876" s="7"/>
      <c r="AM876" s="7"/>
      <c r="AN876" s="7"/>
      <c r="AO876" s="7"/>
      <c r="AP876" s="7"/>
    </row>
    <row r="877">
      <c r="A877" s="7"/>
      <c r="B877" s="450"/>
      <c r="C877" s="450"/>
      <c r="D877" s="7"/>
      <c r="E877" s="7"/>
      <c r="F877" s="7"/>
      <c r="G877" s="7"/>
      <c r="H877" s="7"/>
      <c r="I877" s="7"/>
      <c r="J877" s="7"/>
      <c r="K877" s="1733"/>
      <c r="L877" s="7"/>
      <c r="M877" s="7"/>
      <c r="N877" s="7"/>
      <c r="O877" s="7"/>
      <c r="P877" s="7"/>
      <c r="Q877" s="7"/>
      <c r="R877" s="7"/>
      <c r="S877" s="95"/>
      <c r="T877" s="7"/>
      <c r="U877" s="7"/>
      <c r="V877" s="7"/>
      <c r="W877" s="7"/>
      <c r="X877" s="7"/>
      <c r="Y877" s="7"/>
      <c r="Z877" s="7"/>
      <c r="AA877" s="7"/>
      <c r="AB877" s="7"/>
      <c r="AC877" s="7"/>
      <c r="AD877" s="7"/>
      <c r="AE877" s="7"/>
      <c r="AF877" s="7"/>
      <c r="AG877" s="7"/>
      <c r="AH877" s="7"/>
      <c r="AI877" s="7"/>
      <c r="AJ877" s="7"/>
      <c r="AK877" s="7"/>
      <c r="AL877" s="7"/>
      <c r="AM877" s="7"/>
      <c r="AN877" s="7"/>
      <c r="AO877" s="7"/>
      <c r="AP877" s="7"/>
    </row>
    <row r="878">
      <c r="A878" s="7"/>
      <c r="B878" s="450"/>
      <c r="C878" s="450"/>
      <c r="D878" s="7"/>
      <c r="E878" s="7"/>
      <c r="F878" s="7"/>
      <c r="G878" s="7"/>
      <c r="H878" s="7"/>
      <c r="I878" s="7"/>
      <c r="J878" s="7"/>
      <c r="K878" s="1733"/>
      <c r="L878" s="7"/>
      <c r="M878" s="7"/>
      <c r="N878" s="7"/>
      <c r="O878" s="7"/>
      <c r="P878" s="7"/>
      <c r="Q878" s="7"/>
      <c r="R878" s="7"/>
      <c r="S878" s="95"/>
      <c r="T878" s="7"/>
      <c r="U878" s="7"/>
      <c r="V878" s="7"/>
      <c r="W878" s="7"/>
      <c r="X878" s="7"/>
      <c r="Y878" s="7"/>
      <c r="Z878" s="7"/>
      <c r="AA878" s="7"/>
      <c r="AB878" s="7"/>
      <c r="AC878" s="7"/>
      <c r="AD878" s="7"/>
      <c r="AE878" s="7"/>
      <c r="AF878" s="7"/>
      <c r="AG878" s="7"/>
      <c r="AH878" s="7"/>
      <c r="AI878" s="7"/>
      <c r="AJ878" s="7"/>
      <c r="AK878" s="7"/>
      <c r="AL878" s="7"/>
      <c r="AM878" s="7"/>
      <c r="AN878" s="7"/>
      <c r="AO878" s="7"/>
      <c r="AP878" s="7"/>
    </row>
    <row r="879">
      <c r="A879" s="7"/>
      <c r="B879" s="450"/>
      <c r="C879" s="450"/>
      <c r="D879" s="7"/>
      <c r="E879" s="7"/>
      <c r="F879" s="7"/>
      <c r="G879" s="7"/>
      <c r="H879" s="7"/>
      <c r="I879" s="7"/>
      <c r="J879" s="7"/>
      <c r="K879" s="1733"/>
      <c r="L879" s="7"/>
      <c r="M879" s="7"/>
      <c r="N879" s="7"/>
      <c r="O879" s="7"/>
      <c r="P879" s="7"/>
      <c r="Q879" s="7"/>
      <c r="R879" s="7"/>
      <c r="S879" s="95"/>
      <c r="T879" s="7"/>
      <c r="U879" s="7"/>
      <c r="V879" s="7"/>
      <c r="W879" s="7"/>
      <c r="X879" s="7"/>
      <c r="Y879" s="7"/>
      <c r="Z879" s="7"/>
      <c r="AA879" s="7"/>
      <c r="AB879" s="7"/>
      <c r="AC879" s="7"/>
      <c r="AD879" s="7"/>
      <c r="AE879" s="7"/>
      <c r="AF879" s="7"/>
      <c r="AG879" s="7"/>
      <c r="AH879" s="7"/>
      <c r="AI879" s="7"/>
      <c r="AJ879" s="7"/>
      <c r="AK879" s="7"/>
      <c r="AL879" s="7"/>
      <c r="AM879" s="7"/>
      <c r="AN879" s="7"/>
      <c r="AO879" s="7"/>
      <c r="AP879" s="7"/>
    </row>
    <row r="880">
      <c r="A880" s="7"/>
      <c r="B880" s="450"/>
      <c r="C880" s="450"/>
      <c r="D880" s="7"/>
      <c r="E880" s="7"/>
      <c r="F880" s="7"/>
      <c r="G880" s="7"/>
      <c r="H880" s="7"/>
      <c r="I880" s="7"/>
      <c r="J880" s="7"/>
      <c r="K880" s="1733"/>
      <c r="L880" s="7"/>
      <c r="M880" s="7"/>
      <c r="N880" s="7"/>
      <c r="O880" s="7"/>
      <c r="P880" s="7"/>
      <c r="Q880" s="7"/>
      <c r="R880" s="7"/>
      <c r="S880" s="95"/>
      <c r="T880" s="7"/>
      <c r="U880" s="7"/>
      <c r="V880" s="7"/>
      <c r="W880" s="7"/>
      <c r="X880" s="7"/>
      <c r="Y880" s="7"/>
      <c r="Z880" s="7"/>
      <c r="AA880" s="7"/>
      <c r="AB880" s="7"/>
      <c r="AC880" s="7"/>
      <c r="AD880" s="7"/>
      <c r="AE880" s="7"/>
      <c r="AF880" s="7"/>
      <c r="AG880" s="7"/>
      <c r="AH880" s="7"/>
      <c r="AI880" s="7"/>
      <c r="AJ880" s="7"/>
      <c r="AK880" s="7"/>
      <c r="AL880" s="7"/>
      <c r="AM880" s="7"/>
      <c r="AN880" s="7"/>
      <c r="AO880" s="7"/>
      <c r="AP880" s="7"/>
    </row>
    <row r="881">
      <c r="A881" s="7"/>
      <c r="B881" s="450"/>
      <c r="C881" s="450"/>
      <c r="D881" s="7"/>
      <c r="E881" s="7"/>
      <c r="F881" s="7"/>
      <c r="G881" s="7"/>
      <c r="H881" s="7"/>
      <c r="I881" s="7"/>
      <c r="J881" s="7"/>
      <c r="K881" s="1733"/>
      <c r="L881" s="7"/>
      <c r="M881" s="7"/>
      <c r="N881" s="7"/>
      <c r="O881" s="7"/>
      <c r="P881" s="7"/>
      <c r="Q881" s="7"/>
      <c r="R881" s="7"/>
      <c r="S881" s="95"/>
      <c r="T881" s="7"/>
      <c r="U881" s="7"/>
      <c r="V881" s="7"/>
      <c r="W881" s="7"/>
      <c r="X881" s="7"/>
      <c r="Y881" s="7"/>
      <c r="Z881" s="7"/>
      <c r="AA881" s="7"/>
      <c r="AB881" s="7"/>
      <c r="AC881" s="7"/>
      <c r="AD881" s="7"/>
      <c r="AE881" s="7"/>
      <c r="AF881" s="7"/>
      <c r="AG881" s="7"/>
      <c r="AH881" s="7"/>
      <c r="AI881" s="7"/>
      <c r="AJ881" s="7"/>
      <c r="AK881" s="7"/>
      <c r="AL881" s="7"/>
      <c r="AM881" s="7"/>
      <c r="AN881" s="7"/>
      <c r="AO881" s="7"/>
      <c r="AP881" s="7"/>
    </row>
    <row r="882">
      <c r="A882" s="7"/>
      <c r="B882" s="450"/>
      <c r="C882" s="450"/>
      <c r="D882" s="7"/>
      <c r="E882" s="7"/>
      <c r="F882" s="7"/>
      <c r="G882" s="7"/>
      <c r="H882" s="7"/>
      <c r="I882" s="7"/>
      <c r="J882" s="7"/>
      <c r="K882" s="1733"/>
      <c r="L882" s="7"/>
      <c r="M882" s="7"/>
      <c r="N882" s="7"/>
      <c r="O882" s="7"/>
      <c r="P882" s="7"/>
      <c r="Q882" s="7"/>
      <c r="R882" s="7"/>
      <c r="S882" s="95"/>
      <c r="T882" s="7"/>
      <c r="U882" s="7"/>
      <c r="V882" s="7"/>
      <c r="W882" s="7"/>
      <c r="X882" s="7"/>
      <c r="Y882" s="7"/>
      <c r="Z882" s="7"/>
      <c r="AA882" s="7"/>
      <c r="AB882" s="7"/>
      <c r="AC882" s="7"/>
      <c r="AD882" s="7"/>
      <c r="AE882" s="7"/>
      <c r="AF882" s="7"/>
      <c r="AG882" s="7"/>
      <c r="AH882" s="7"/>
      <c r="AI882" s="7"/>
      <c r="AJ882" s="7"/>
      <c r="AK882" s="7"/>
      <c r="AL882" s="7"/>
      <c r="AM882" s="7"/>
      <c r="AN882" s="7"/>
      <c r="AO882" s="7"/>
      <c r="AP882" s="7"/>
    </row>
    <row r="883">
      <c r="A883" s="7"/>
      <c r="B883" s="450"/>
      <c r="C883" s="450"/>
      <c r="D883" s="7"/>
      <c r="E883" s="7"/>
      <c r="F883" s="7"/>
      <c r="G883" s="7"/>
      <c r="H883" s="7"/>
      <c r="I883" s="7"/>
      <c r="J883" s="7"/>
      <c r="K883" s="1733"/>
      <c r="L883" s="7"/>
      <c r="M883" s="7"/>
      <c r="N883" s="7"/>
      <c r="O883" s="7"/>
      <c r="P883" s="7"/>
      <c r="Q883" s="7"/>
      <c r="R883" s="7"/>
      <c r="S883" s="95"/>
      <c r="T883" s="7"/>
      <c r="U883" s="7"/>
      <c r="V883" s="7"/>
      <c r="W883" s="7"/>
      <c r="X883" s="7"/>
      <c r="Y883" s="7"/>
      <c r="Z883" s="7"/>
      <c r="AA883" s="7"/>
      <c r="AB883" s="7"/>
      <c r="AC883" s="7"/>
      <c r="AD883" s="7"/>
      <c r="AE883" s="7"/>
      <c r="AF883" s="7"/>
      <c r="AG883" s="7"/>
      <c r="AH883" s="7"/>
      <c r="AI883" s="7"/>
      <c r="AJ883" s="7"/>
      <c r="AK883" s="7"/>
      <c r="AL883" s="7"/>
      <c r="AM883" s="7"/>
      <c r="AN883" s="7"/>
      <c r="AO883" s="7"/>
      <c r="AP883" s="7"/>
    </row>
    <row r="884">
      <c r="A884" s="7"/>
      <c r="B884" s="450"/>
      <c r="C884" s="450"/>
      <c r="D884" s="7"/>
      <c r="E884" s="7"/>
      <c r="F884" s="7"/>
      <c r="G884" s="7"/>
      <c r="H884" s="7"/>
      <c r="I884" s="7"/>
      <c r="J884" s="7"/>
      <c r="K884" s="1733"/>
      <c r="L884" s="7"/>
      <c r="M884" s="7"/>
      <c r="N884" s="7"/>
      <c r="O884" s="7"/>
      <c r="P884" s="7"/>
      <c r="Q884" s="7"/>
      <c r="R884" s="7"/>
      <c r="S884" s="95"/>
      <c r="T884" s="7"/>
      <c r="U884" s="7"/>
      <c r="V884" s="7"/>
      <c r="W884" s="7"/>
      <c r="X884" s="7"/>
      <c r="Y884" s="7"/>
      <c r="Z884" s="7"/>
      <c r="AA884" s="7"/>
      <c r="AB884" s="7"/>
      <c r="AC884" s="7"/>
      <c r="AD884" s="7"/>
      <c r="AE884" s="7"/>
      <c r="AF884" s="7"/>
      <c r="AG884" s="7"/>
      <c r="AH884" s="7"/>
      <c r="AI884" s="7"/>
      <c r="AJ884" s="7"/>
      <c r="AK884" s="7"/>
      <c r="AL884" s="7"/>
      <c r="AM884" s="7"/>
      <c r="AN884" s="7"/>
      <c r="AO884" s="7"/>
      <c r="AP884" s="7"/>
    </row>
    <row r="885">
      <c r="A885" s="7"/>
      <c r="B885" s="450"/>
      <c r="C885" s="450"/>
      <c r="D885" s="7"/>
      <c r="E885" s="7"/>
      <c r="F885" s="7"/>
      <c r="G885" s="7"/>
      <c r="H885" s="7"/>
      <c r="I885" s="7"/>
      <c r="J885" s="7"/>
      <c r="K885" s="1733"/>
      <c r="L885" s="7"/>
      <c r="M885" s="7"/>
      <c r="N885" s="7"/>
      <c r="O885" s="7"/>
      <c r="P885" s="7"/>
      <c r="Q885" s="7"/>
      <c r="R885" s="7"/>
      <c r="S885" s="95"/>
      <c r="T885" s="7"/>
      <c r="U885" s="7"/>
      <c r="V885" s="7"/>
      <c r="W885" s="7"/>
      <c r="X885" s="7"/>
      <c r="Y885" s="7"/>
      <c r="Z885" s="7"/>
      <c r="AA885" s="7"/>
      <c r="AB885" s="7"/>
      <c r="AC885" s="7"/>
      <c r="AD885" s="7"/>
      <c r="AE885" s="7"/>
      <c r="AF885" s="7"/>
      <c r="AG885" s="7"/>
      <c r="AH885" s="7"/>
      <c r="AI885" s="7"/>
      <c r="AJ885" s="7"/>
      <c r="AK885" s="7"/>
      <c r="AL885" s="7"/>
      <c r="AM885" s="7"/>
      <c r="AN885" s="7"/>
      <c r="AO885" s="7"/>
      <c r="AP885" s="7"/>
    </row>
    <row r="886">
      <c r="A886" s="7"/>
      <c r="B886" s="450"/>
      <c r="C886" s="450"/>
      <c r="D886" s="7"/>
      <c r="E886" s="7"/>
      <c r="F886" s="7"/>
      <c r="G886" s="7"/>
      <c r="H886" s="7"/>
      <c r="I886" s="7"/>
      <c r="J886" s="7"/>
      <c r="K886" s="1733"/>
      <c r="L886" s="7"/>
      <c r="M886" s="7"/>
      <c r="N886" s="7"/>
      <c r="O886" s="7"/>
      <c r="P886" s="7"/>
      <c r="Q886" s="7"/>
      <c r="R886" s="7"/>
      <c r="S886" s="95"/>
      <c r="T886" s="7"/>
      <c r="U886" s="7"/>
      <c r="V886" s="7"/>
      <c r="W886" s="7"/>
      <c r="X886" s="7"/>
      <c r="Y886" s="7"/>
      <c r="Z886" s="7"/>
      <c r="AA886" s="7"/>
      <c r="AB886" s="7"/>
      <c r="AC886" s="7"/>
      <c r="AD886" s="7"/>
      <c r="AE886" s="7"/>
      <c r="AF886" s="7"/>
      <c r="AG886" s="7"/>
      <c r="AH886" s="7"/>
      <c r="AI886" s="7"/>
      <c r="AJ886" s="7"/>
      <c r="AK886" s="7"/>
      <c r="AL886" s="7"/>
      <c r="AM886" s="7"/>
      <c r="AN886" s="7"/>
      <c r="AO886" s="7"/>
      <c r="AP886" s="7"/>
    </row>
    <row r="887">
      <c r="A887" s="7"/>
      <c r="B887" s="450"/>
      <c r="C887" s="450"/>
      <c r="D887" s="7"/>
      <c r="E887" s="7"/>
      <c r="F887" s="7"/>
      <c r="G887" s="7"/>
      <c r="H887" s="7"/>
      <c r="I887" s="7"/>
      <c r="J887" s="7"/>
      <c r="K887" s="1733"/>
      <c r="L887" s="7"/>
      <c r="M887" s="7"/>
      <c r="N887" s="7"/>
      <c r="O887" s="7"/>
      <c r="P887" s="7"/>
      <c r="Q887" s="7"/>
      <c r="R887" s="7"/>
      <c r="S887" s="95"/>
      <c r="T887" s="7"/>
      <c r="U887" s="7"/>
      <c r="V887" s="7"/>
      <c r="W887" s="7"/>
      <c r="X887" s="7"/>
      <c r="Y887" s="7"/>
      <c r="Z887" s="7"/>
      <c r="AA887" s="7"/>
      <c r="AB887" s="7"/>
      <c r="AC887" s="7"/>
      <c r="AD887" s="7"/>
      <c r="AE887" s="7"/>
      <c r="AF887" s="7"/>
      <c r="AG887" s="7"/>
      <c r="AH887" s="7"/>
      <c r="AI887" s="7"/>
      <c r="AJ887" s="7"/>
      <c r="AK887" s="7"/>
      <c r="AL887" s="7"/>
      <c r="AM887" s="7"/>
      <c r="AN887" s="7"/>
      <c r="AO887" s="7"/>
      <c r="AP887" s="7"/>
    </row>
    <row r="888">
      <c r="A888" s="7"/>
      <c r="B888" s="450"/>
      <c r="C888" s="450"/>
      <c r="D888" s="7"/>
      <c r="E888" s="7"/>
      <c r="F888" s="7"/>
      <c r="G888" s="7"/>
      <c r="H888" s="7"/>
      <c r="I888" s="7"/>
      <c r="J888" s="7"/>
      <c r="K888" s="1733"/>
      <c r="L888" s="7"/>
      <c r="M888" s="7"/>
      <c r="N888" s="7"/>
      <c r="O888" s="7"/>
      <c r="P888" s="7"/>
      <c r="Q888" s="7"/>
      <c r="R888" s="7"/>
      <c r="S888" s="95"/>
      <c r="T888" s="7"/>
      <c r="U888" s="7"/>
      <c r="V888" s="7"/>
      <c r="W888" s="7"/>
      <c r="X888" s="7"/>
      <c r="Y888" s="7"/>
      <c r="Z888" s="7"/>
      <c r="AA888" s="7"/>
      <c r="AB888" s="7"/>
      <c r="AC888" s="7"/>
      <c r="AD888" s="7"/>
      <c r="AE888" s="7"/>
      <c r="AF888" s="7"/>
      <c r="AG888" s="7"/>
      <c r="AH888" s="7"/>
      <c r="AI888" s="7"/>
      <c r="AJ888" s="7"/>
      <c r="AK888" s="7"/>
      <c r="AL888" s="7"/>
      <c r="AM888" s="7"/>
      <c r="AN888" s="7"/>
      <c r="AO888" s="7"/>
      <c r="AP888" s="7"/>
    </row>
    <row r="889">
      <c r="A889" s="7"/>
      <c r="B889" s="450"/>
      <c r="C889" s="450"/>
      <c r="D889" s="7"/>
      <c r="E889" s="7"/>
      <c r="F889" s="7"/>
      <c r="G889" s="7"/>
      <c r="H889" s="7"/>
      <c r="I889" s="7"/>
      <c r="J889" s="7"/>
      <c r="K889" s="1733"/>
      <c r="L889" s="7"/>
      <c r="M889" s="7"/>
      <c r="N889" s="7"/>
      <c r="O889" s="7"/>
      <c r="P889" s="7"/>
      <c r="Q889" s="7"/>
      <c r="R889" s="7"/>
      <c r="S889" s="95"/>
      <c r="T889" s="7"/>
      <c r="U889" s="7"/>
      <c r="V889" s="7"/>
      <c r="W889" s="7"/>
      <c r="X889" s="7"/>
      <c r="Y889" s="7"/>
      <c r="Z889" s="7"/>
      <c r="AA889" s="7"/>
      <c r="AB889" s="7"/>
      <c r="AC889" s="7"/>
      <c r="AD889" s="7"/>
      <c r="AE889" s="7"/>
      <c r="AF889" s="7"/>
      <c r="AG889" s="7"/>
      <c r="AH889" s="7"/>
      <c r="AI889" s="7"/>
      <c r="AJ889" s="7"/>
      <c r="AK889" s="7"/>
      <c r="AL889" s="7"/>
      <c r="AM889" s="7"/>
      <c r="AN889" s="7"/>
      <c r="AO889" s="7"/>
      <c r="AP889" s="7"/>
    </row>
    <row r="890">
      <c r="A890" s="7"/>
      <c r="B890" s="450"/>
      <c r="C890" s="450"/>
      <c r="D890" s="7"/>
      <c r="E890" s="7"/>
      <c r="F890" s="7"/>
      <c r="G890" s="7"/>
      <c r="H890" s="7"/>
      <c r="I890" s="7"/>
      <c r="J890" s="7"/>
      <c r="K890" s="1733"/>
      <c r="L890" s="7"/>
      <c r="M890" s="7"/>
      <c r="N890" s="7"/>
      <c r="O890" s="7"/>
      <c r="P890" s="7"/>
      <c r="Q890" s="7"/>
      <c r="R890" s="7"/>
      <c r="S890" s="95"/>
      <c r="T890" s="7"/>
      <c r="U890" s="7"/>
      <c r="V890" s="7"/>
      <c r="W890" s="7"/>
      <c r="X890" s="7"/>
      <c r="Y890" s="7"/>
      <c r="Z890" s="7"/>
      <c r="AA890" s="7"/>
      <c r="AB890" s="7"/>
      <c r="AC890" s="7"/>
      <c r="AD890" s="7"/>
      <c r="AE890" s="7"/>
      <c r="AF890" s="7"/>
      <c r="AG890" s="7"/>
      <c r="AH890" s="7"/>
      <c r="AI890" s="7"/>
      <c r="AJ890" s="7"/>
      <c r="AK890" s="7"/>
      <c r="AL890" s="7"/>
      <c r="AM890" s="7"/>
      <c r="AN890" s="7"/>
      <c r="AO890" s="7"/>
      <c r="AP890" s="7"/>
    </row>
    <row r="891">
      <c r="A891" s="7"/>
      <c r="B891" s="450"/>
      <c r="C891" s="450"/>
      <c r="D891" s="7"/>
      <c r="E891" s="7"/>
      <c r="F891" s="7"/>
      <c r="G891" s="7"/>
      <c r="H891" s="7"/>
      <c r="I891" s="7"/>
      <c r="J891" s="7"/>
      <c r="K891" s="1733"/>
      <c r="L891" s="7"/>
      <c r="M891" s="7"/>
      <c r="N891" s="7"/>
      <c r="O891" s="7"/>
      <c r="P891" s="7"/>
      <c r="Q891" s="7"/>
      <c r="R891" s="7"/>
      <c r="S891" s="95"/>
      <c r="T891" s="7"/>
      <c r="U891" s="7"/>
      <c r="V891" s="7"/>
      <c r="W891" s="7"/>
      <c r="X891" s="7"/>
      <c r="Y891" s="7"/>
      <c r="Z891" s="7"/>
      <c r="AA891" s="7"/>
      <c r="AB891" s="7"/>
      <c r="AC891" s="7"/>
      <c r="AD891" s="7"/>
      <c r="AE891" s="7"/>
      <c r="AF891" s="7"/>
      <c r="AG891" s="7"/>
      <c r="AH891" s="7"/>
      <c r="AI891" s="7"/>
      <c r="AJ891" s="7"/>
      <c r="AK891" s="7"/>
      <c r="AL891" s="7"/>
      <c r="AM891" s="7"/>
      <c r="AN891" s="7"/>
      <c r="AO891" s="7"/>
      <c r="AP891" s="7"/>
    </row>
    <row r="892">
      <c r="A892" s="7"/>
      <c r="B892" s="450"/>
      <c r="C892" s="450"/>
      <c r="D892" s="7"/>
      <c r="E892" s="7"/>
      <c r="F892" s="7"/>
      <c r="G892" s="7"/>
      <c r="H892" s="7"/>
      <c r="I892" s="7"/>
      <c r="J892" s="7"/>
      <c r="K892" s="1733"/>
      <c r="L892" s="7"/>
      <c r="M892" s="7"/>
      <c r="N892" s="7"/>
      <c r="O892" s="7"/>
      <c r="P892" s="7"/>
      <c r="Q892" s="7"/>
      <c r="R892" s="7"/>
      <c r="S892" s="95"/>
      <c r="T892" s="7"/>
      <c r="U892" s="7"/>
      <c r="V892" s="7"/>
      <c r="W892" s="7"/>
      <c r="X892" s="7"/>
      <c r="Y892" s="7"/>
      <c r="Z892" s="7"/>
      <c r="AA892" s="7"/>
      <c r="AB892" s="7"/>
      <c r="AC892" s="7"/>
      <c r="AD892" s="7"/>
      <c r="AE892" s="7"/>
      <c r="AF892" s="7"/>
      <c r="AG892" s="7"/>
      <c r="AH892" s="7"/>
      <c r="AI892" s="7"/>
      <c r="AJ892" s="7"/>
      <c r="AK892" s="7"/>
      <c r="AL892" s="7"/>
      <c r="AM892" s="7"/>
      <c r="AN892" s="7"/>
      <c r="AO892" s="7"/>
      <c r="AP892" s="7"/>
    </row>
    <row r="893">
      <c r="A893" s="7"/>
      <c r="B893" s="450"/>
      <c r="C893" s="450"/>
      <c r="D893" s="7"/>
      <c r="E893" s="7"/>
      <c r="F893" s="7"/>
      <c r="G893" s="7"/>
      <c r="H893" s="7"/>
      <c r="I893" s="7"/>
      <c r="J893" s="7"/>
      <c r="K893" s="1733"/>
      <c r="L893" s="7"/>
      <c r="M893" s="7"/>
      <c r="N893" s="7"/>
      <c r="O893" s="7"/>
      <c r="P893" s="7"/>
      <c r="Q893" s="7"/>
      <c r="R893" s="7"/>
      <c r="S893" s="95"/>
      <c r="T893" s="7"/>
      <c r="U893" s="7"/>
      <c r="V893" s="7"/>
      <c r="W893" s="7"/>
      <c r="X893" s="7"/>
      <c r="Y893" s="7"/>
      <c r="Z893" s="7"/>
      <c r="AA893" s="7"/>
      <c r="AB893" s="7"/>
      <c r="AC893" s="7"/>
      <c r="AD893" s="7"/>
      <c r="AE893" s="7"/>
      <c r="AF893" s="7"/>
      <c r="AG893" s="7"/>
      <c r="AH893" s="7"/>
      <c r="AI893" s="7"/>
      <c r="AJ893" s="7"/>
      <c r="AK893" s="7"/>
      <c r="AL893" s="7"/>
      <c r="AM893" s="7"/>
      <c r="AN893" s="7"/>
      <c r="AO893" s="7"/>
      <c r="AP893" s="7"/>
    </row>
    <row r="894">
      <c r="A894" s="7"/>
      <c r="B894" s="450"/>
      <c r="C894" s="450"/>
      <c r="D894" s="7"/>
      <c r="E894" s="7"/>
      <c r="F894" s="7"/>
      <c r="G894" s="7"/>
      <c r="H894" s="7"/>
      <c r="I894" s="7"/>
      <c r="J894" s="7"/>
      <c r="K894" s="1733"/>
      <c r="L894" s="7"/>
      <c r="M894" s="7"/>
      <c r="N894" s="7"/>
      <c r="O894" s="7"/>
      <c r="P894" s="7"/>
      <c r="Q894" s="7"/>
      <c r="R894" s="7"/>
      <c r="S894" s="95"/>
      <c r="T894" s="7"/>
      <c r="U894" s="7"/>
      <c r="V894" s="7"/>
      <c r="W894" s="7"/>
      <c r="X894" s="7"/>
      <c r="Y894" s="7"/>
      <c r="Z894" s="7"/>
      <c r="AA894" s="7"/>
      <c r="AB894" s="7"/>
      <c r="AC894" s="7"/>
      <c r="AD894" s="7"/>
      <c r="AE894" s="7"/>
      <c r="AF894" s="7"/>
      <c r="AG894" s="7"/>
      <c r="AH894" s="7"/>
      <c r="AI894" s="7"/>
      <c r="AJ894" s="7"/>
      <c r="AK894" s="7"/>
      <c r="AL894" s="7"/>
      <c r="AM894" s="7"/>
      <c r="AN894" s="7"/>
      <c r="AO894" s="7"/>
      <c r="AP894" s="7"/>
    </row>
    <row r="895">
      <c r="A895" s="7"/>
      <c r="B895" s="450"/>
      <c r="C895" s="450"/>
      <c r="D895" s="7"/>
      <c r="E895" s="7"/>
      <c r="F895" s="7"/>
      <c r="G895" s="7"/>
      <c r="H895" s="7"/>
      <c r="I895" s="7"/>
      <c r="J895" s="7"/>
      <c r="K895" s="1733"/>
      <c r="L895" s="7"/>
      <c r="M895" s="7"/>
      <c r="N895" s="7"/>
      <c r="O895" s="7"/>
      <c r="P895" s="7"/>
      <c r="Q895" s="7"/>
      <c r="R895" s="7"/>
      <c r="S895" s="95"/>
      <c r="T895" s="7"/>
      <c r="U895" s="7"/>
      <c r="V895" s="7"/>
      <c r="W895" s="7"/>
      <c r="X895" s="7"/>
      <c r="Y895" s="7"/>
      <c r="Z895" s="7"/>
      <c r="AA895" s="7"/>
      <c r="AB895" s="7"/>
      <c r="AC895" s="7"/>
      <c r="AD895" s="7"/>
      <c r="AE895" s="7"/>
      <c r="AF895" s="7"/>
      <c r="AG895" s="7"/>
      <c r="AH895" s="7"/>
      <c r="AI895" s="7"/>
      <c r="AJ895" s="7"/>
      <c r="AK895" s="7"/>
      <c r="AL895" s="7"/>
      <c r="AM895" s="7"/>
      <c r="AN895" s="7"/>
      <c r="AO895" s="7"/>
      <c r="AP895" s="7"/>
    </row>
    <row r="896">
      <c r="A896" s="7"/>
      <c r="B896" s="450"/>
      <c r="C896" s="450"/>
      <c r="D896" s="7"/>
      <c r="E896" s="7"/>
      <c r="F896" s="7"/>
      <c r="G896" s="7"/>
      <c r="H896" s="7"/>
      <c r="I896" s="7"/>
      <c r="J896" s="7"/>
      <c r="K896" s="1733"/>
      <c r="L896" s="7"/>
      <c r="M896" s="7"/>
      <c r="N896" s="7"/>
      <c r="O896" s="7"/>
      <c r="P896" s="7"/>
      <c r="Q896" s="7"/>
      <c r="R896" s="7"/>
      <c r="S896" s="95"/>
      <c r="T896" s="7"/>
      <c r="U896" s="7"/>
      <c r="V896" s="7"/>
      <c r="W896" s="7"/>
      <c r="X896" s="7"/>
      <c r="Y896" s="7"/>
      <c r="Z896" s="7"/>
      <c r="AA896" s="7"/>
      <c r="AB896" s="7"/>
      <c r="AC896" s="7"/>
      <c r="AD896" s="7"/>
      <c r="AE896" s="7"/>
      <c r="AF896" s="7"/>
      <c r="AG896" s="7"/>
      <c r="AH896" s="7"/>
      <c r="AI896" s="7"/>
      <c r="AJ896" s="7"/>
      <c r="AK896" s="7"/>
      <c r="AL896" s="7"/>
      <c r="AM896" s="7"/>
      <c r="AN896" s="7"/>
      <c r="AO896" s="7"/>
      <c r="AP896" s="7"/>
    </row>
    <row r="897">
      <c r="A897" s="7"/>
      <c r="B897" s="450"/>
      <c r="C897" s="450"/>
      <c r="D897" s="7"/>
      <c r="E897" s="7"/>
      <c r="F897" s="7"/>
      <c r="G897" s="7"/>
      <c r="H897" s="7"/>
      <c r="I897" s="7"/>
      <c r="J897" s="7"/>
      <c r="K897" s="1733"/>
      <c r="L897" s="7"/>
      <c r="M897" s="7"/>
      <c r="N897" s="7"/>
      <c r="O897" s="7"/>
      <c r="P897" s="7"/>
      <c r="Q897" s="7"/>
      <c r="R897" s="7"/>
      <c r="S897" s="95"/>
      <c r="T897" s="7"/>
      <c r="U897" s="7"/>
      <c r="V897" s="7"/>
      <c r="W897" s="7"/>
      <c r="X897" s="7"/>
      <c r="Y897" s="7"/>
      <c r="Z897" s="7"/>
      <c r="AA897" s="7"/>
      <c r="AB897" s="7"/>
      <c r="AC897" s="7"/>
      <c r="AD897" s="7"/>
      <c r="AE897" s="7"/>
      <c r="AF897" s="7"/>
      <c r="AG897" s="7"/>
      <c r="AH897" s="7"/>
      <c r="AI897" s="7"/>
      <c r="AJ897" s="7"/>
      <c r="AK897" s="7"/>
      <c r="AL897" s="7"/>
      <c r="AM897" s="7"/>
      <c r="AN897" s="7"/>
      <c r="AO897" s="7"/>
      <c r="AP897" s="7"/>
    </row>
    <row r="898">
      <c r="A898" s="7"/>
      <c r="B898" s="450"/>
      <c r="C898" s="450"/>
      <c r="D898" s="7"/>
      <c r="E898" s="7"/>
      <c r="F898" s="7"/>
      <c r="G898" s="7"/>
      <c r="H898" s="7"/>
      <c r="I898" s="7"/>
      <c r="J898" s="7"/>
      <c r="K898" s="1733"/>
      <c r="L898" s="7"/>
      <c r="M898" s="7"/>
      <c r="N898" s="7"/>
      <c r="O898" s="7"/>
      <c r="P898" s="7"/>
      <c r="Q898" s="7"/>
      <c r="R898" s="7"/>
      <c r="S898" s="95"/>
      <c r="T898" s="7"/>
      <c r="U898" s="7"/>
      <c r="V898" s="7"/>
      <c r="W898" s="7"/>
      <c r="X898" s="7"/>
      <c r="Y898" s="7"/>
      <c r="Z898" s="7"/>
      <c r="AA898" s="7"/>
      <c r="AB898" s="7"/>
      <c r="AC898" s="7"/>
      <c r="AD898" s="7"/>
      <c r="AE898" s="7"/>
      <c r="AF898" s="7"/>
      <c r="AG898" s="7"/>
      <c r="AH898" s="7"/>
      <c r="AI898" s="7"/>
      <c r="AJ898" s="7"/>
      <c r="AK898" s="7"/>
      <c r="AL898" s="7"/>
      <c r="AM898" s="7"/>
      <c r="AN898" s="7"/>
      <c r="AO898" s="7"/>
      <c r="AP898" s="7"/>
    </row>
    <row r="899">
      <c r="A899" s="7"/>
      <c r="B899" s="450"/>
      <c r="C899" s="450"/>
      <c r="D899" s="7"/>
      <c r="E899" s="7"/>
      <c r="F899" s="7"/>
      <c r="G899" s="7"/>
      <c r="H899" s="7"/>
      <c r="I899" s="7"/>
      <c r="J899" s="7"/>
      <c r="K899" s="1733"/>
      <c r="L899" s="7"/>
      <c r="M899" s="7"/>
      <c r="N899" s="7"/>
      <c r="O899" s="7"/>
      <c r="P899" s="7"/>
      <c r="Q899" s="7"/>
      <c r="R899" s="7"/>
      <c r="S899" s="95"/>
      <c r="T899" s="7"/>
      <c r="U899" s="7"/>
      <c r="V899" s="7"/>
      <c r="W899" s="7"/>
      <c r="X899" s="7"/>
      <c r="Y899" s="7"/>
      <c r="Z899" s="7"/>
      <c r="AA899" s="7"/>
      <c r="AB899" s="7"/>
      <c r="AC899" s="7"/>
      <c r="AD899" s="7"/>
      <c r="AE899" s="7"/>
      <c r="AF899" s="7"/>
      <c r="AG899" s="7"/>
      <c r="AH899" s="7"/>
      <c r="AI899" s="7"/>
      <c r="AJ899" s="7"/>
      <c r="AK899" s="7"/>
      <c r="AL899" s="7"/>
      <c r="AM899" s="7"/>
      <c r="AN899" s="7"/>
      <c r="AO899" s="7"/>
      <c r="AP899" s="7"/>
    </row>
    <row r="900">
      <c r="A900" s="7"/>
      <c r="B900" s="450"/>
      <c r="C900" s="450"/>
      <c r="D900" s="7"/>
      <c r="E900" s="7"/>
      <c r="F900" s="7"/>
      <c r="G900" s="7"/>
      <c r="H900" s="7"/>
      <c r="I900" s="7"/>
      <c r="J900" s="7"/>
      <c r="K900" s="1733"/>
      <c r="L900" s="7"/>
      <c r="M900" s="7"/>
      <c r="N900" s="7"/>
      <c r="O900" s="7"/>
      <c r="P900" s="7"/>
      <c r="Q900" s="7"/>
      <c r="R900" s="7"/>
      <c r="S900" s="95"/>
      <c r="T900" s="7"/>
      <c r="U900" s="7"/>
      <c r="V900" s="7"/>
      <c r="W900" s="7"/>
      <c r="X900" s="7"/>
      <c r="Y900" s="7"/>
      <c r="Z900" s="7"/>
      <c r="AA900" s="7"/>
      <c r="AB900" s="7"/>
      <c r="AC900" s="7"/>
      <c r="AD900" s="7"/>
      <c r="AE900" s="7"/>
      <c r="AF900" s="7"/>
      <c r="AG900" s="7"/>
      <c r="AH900" s="7"/>
      <c r="AI900" s="7"/>
      <c r="AJ900" s="7"/>
      <c r="AK900" s="7"/>
      <c r="AL900" s="7"/>
      <c r="AM900" s="7"/>
      <c r="AN900" s="7"/>
      <c r="AO900" s="7"/>
      <c r="AP900" s="7"/>
    </row>
    <row r="901">
      <c r="A901" s="7"/>
      <c r="B901" s="450"/>
      <c r="C901" s="450"/>
      <c r="D901" s="7"/>
      <c r="E901" s="7"/>
      <c r="F901" s="7"/>
      <c r="G901" s="7"/>
      <c r="H901" s="7"/>
      <c r="I901" s="7"/>
      <c r="J901" s="7"/>
      <c r="K901" s="1733"/>
      <c r="L901" s="7"/>
      <c r="M901" s="7"/>
      <c r="N901" s="7"/>
      <c r="O901" s="7"/>
      <c r="P901" s="7"/>
      <c r="Q901" s="7"/>
      <c r="R901" s="7"/>
      <c r="S901" s="95"/>
      <c r="T901" s="7"/>
      <c r="U901" s="7"/>
      <c r="V901" s="7"/>
      <c r="W901" s="7"/>
      <c r="X901" s="7"/>
      <c r="Y901" s="7"/>
      <c r="Z901" s="7"/>
      <c r="AA901" s="7"/>
      <c r="AB901" s="7"/>
      <c r="AC901" s="7"/>
      <c r="AD901" s="7"/>
      <c r="AE901" s="7"/>
      <c r="AF901" s="7"/>
      <c r="AG901" s="7"/>
      <c r="AH901" s="7"/>
      <c r="AI901" s="7"/>
      <c r="AJ901" s="7"/>
      <c r="AK901" s="7"/>
      <c r="AL901" s="7"/>
      <c r="AM901" s="7"/>
      <c r="AN901" s="7"/>
      <c r="AO901" s="7"/>
      <c r="AP901" s="7"/>
    </row>
    <row r="902">
      <c r="A902" s="7"/>
      <c r="B902" s="450"/>
      <c r="C902" s="450"/>
      <c r="D902" s="7"/>
      <c r="E902" s="7"/>
      <c r="F902" s="7"/>
      <c r="G902" s="7"/>
      <c r="H902" s="7"/>
      <c r="I902" s="7"/>
      <c r="J902" s="7"/>
      <c r="K902" s="1733"/>
      <c r="L902" s="7"/>
      <c r="M902" s="7"/>
      <c r="N902" s="7"/>
      <c r="O902" s="7"/>
      <c r="P902" s="7"/>
      <c r="Q902" s="7"/>
      <c r="R902" s="7"/>
      <c r="S902" s="95"/>
      <c r="T902" s="7"/>
      <c r="U902" s="7"/>
      <c r="V902" s="7"/>
      <c r="W902" s="7"/>
      <c r="X902" s="7"/>
      <c r="Y902" s="7"/>
      <c r="Z902" s="7"/>
      <c r="AA902" s="7"/>
      <c r="AB902" s="7"/>
      <c r="AC902" s="7"/>
      <c r="AD902" s="7"/>
      <c r="AE902" s="7"/>
      <c r="AF902" s="7"/>
      <c r="AG902" s="7"/>
      <c r="AH902" s="7"/>
      <c r="AI902" s="7"/>
      <c r="AJ902" s="7"/>
      <c r="AK902" s="7"/>
      <c r="AL902" s="7"/>
      <c r="AM902" s="7"/>
      <c r="AN902" s="7"/>
      <c r="AO902" s="7"/>
      <c r="AP902" s="7"/>
    </row>
    <row r="903">
      <c r="A903" s="7"/>
      <c r="B903" s="450"/>
      <c r="C903" s="450"/>
      <c r="D903" s="7"/>
      <c r="E903" s="7"/>
      <c r="F903" s="7"/>
      <c r="G903" s="7"/>
      <c r="H903" s="7"/>
      <c r="I903" s="7"/>
      <c r="J903" s="7"/>
      <c r="K903" s="1733"/>
      <c r="L903" s="7"/>
      <c r="M903" s="7"/>
      <c r="N903" s="7"/>
      <c r="O903" s="7"/>
      <c r="P903" s="7"/>
      <c r="Q903" s="7"/>
      <c r="R903" s="7"/>
      <c r="S903" s="95"/>
      <c r="T903" s="7"/>
      <c r="U903" s="7"/>
      <c r="V903" s="7"/>
      <c r="W903" s="7"/>
      <c r="X903" s="7"/>
      <c r="Y903" s="7"/>
      <c r="Z903" s="7"/>
      <c r="AA903" s="7"/>
      <c r="AB903" s="7"/>
      <c r="AC903" s="7"/>
      <c r="AD903" s="7"/>
      <c r="AE903" s="7"/>
      <c r="AF903" s="7"/>
      <c r="AG903" s="7"/>
      <c r="AH903" s="7"/>
      <c r="AI903" s="7"/>
      <c r="AJ903" s="7"/>
      <c r="AK903" s="7"/>
      <c r="AL903" s="7"/>
      <c r="AM903" s="7"/>
      <c r="AN903" s="7"/>
      <c r="AO903" s="7"/>
      <c r="AP903" s="7"/>
    </row>
    <row r="904">
      <c r="A904" s="7"/>
      <c r="B904" s="450"/>
      <c r="C904" s="450"/>
      <c r="D904" s="7"/>
      <c r="E904" s="7"/>
      <c r="F904" s="7"/>
      <c r="G904" s="7"/>
      <c r="H904" s="7"/>
      <c r="I904" s="7"/>
      <c r="J904" s="7"/>
      <c r="K904" s="1733"/>
      <c r="L904" s="7"/>
      <c r="M904" s="7"/>
      <c r="N904" s="7"/>
      <c r="O904" s="7"/>
      <c r="P904" s="7"/>
      <c r="Q904" s="7"/>
      <c r="R904" s="7"/>
      <c r="S904" s="95"/>
      <c r="T904" s="7"/>
      <c r="U904" s="7"/>
      <c r="V904" s="7"/>
      <c r="W904" s="7"/>
      <c r="X904" s="7"/>
      <c r="Y904" s="7"/>
      <c r="Z904" s="7"/>
      <c r="AA904" s="7"/>
      <c r="AB904" s="7"/>
      <c r="AC904" s="7"/>
      <c r="AD904" s="7"/>
      <c r="AE904" s="7"/>
      <c r="AF904" s="7"/>
      <c r="AG904" s="7"/>
      <c r="AH904" s="7"/>
      <c r="AI904" s="7"/>
      <c r="AJ904" s="7"/>
      <c r="AK904" s="7"/>
      <c r="AL904" s="7"/>
      <c r="AM904" s="7"/>
      <c r="AN904" s="7"/>
      <c r="AO904" s="7"/>
      <c r="AP904" s="7"/>
    </row>
    <row r="905">
      <c r="A905" s="7"/>
      <c r="B905" s="450"/>
      <c r="C905" s="450"/>
      <c r="D905" s="7"/>
      <c r="E905" s="7"/>
      <c r="F905" s="7"/>
      <c r="G905" s="7"/>
      <c r="H905" s="7"/>
      <c r="I905" s="7"/>
      <c r="J905" s="7"/>
      <c r="K905" s="1733"/>
      <c r="L905" s="7"/>
      <c r="M905" s="7"/>
      <c r="N905" s="7"/>
      <c r="O905" s="7"/>
      <c r="P905" s="7"/>
      <c r="Q905" s="7"/>
      <c r="R905" s="7"/>
      <c r="S905" s="95"/>
      <c r="T905" s="7"/>
      <c r="U905" s="7"/>
      <c r="V905" s="7"/>
      <c r="W905" s="7"/>
      <c r="X905" s="7"/>
      <c r="Y905" s="7"/>
      <c r="Z905" s="7"/>
      <c r="AA905" s="7"/>
      <c r="AB905" s="7"/>
      <c r="AC905" s="7"/>
      <c r="AD905" s="7"/>
      <c r="AE905" s="7"/>
      <c r="AF905" s="7"/>
      <c r="AG905" s="7"/>
      <c r="AH905" s="7"/>
      <c r="AI905" s="7"/>
      <c r="AJ905" s="7"/>
      <c r="AK905" s="7"/>
      <c r="AL905" s="7"/>
      <c r="AM905" s="7"/>
      <c r="AN905" s="7"/>
      <c r="AO905" s="7"/>
      <c r="AP905" s="7"/>
    </row>
    <row r="906">
      <c r="A906" s="7"/>
      <c r="B906" s="450"/>
      <c r="C906" s="450"/>
      <c r="D906" s="7"/>
      <c r="E906" s="7"/>
      <c r="F906" s="7"/>
      <c r="G906" s="7"/>
      <c r="H906" s="7"/>
      <c r="I906" s="7"/>
      <c r="J906" s="7"/>
      <c r="K906" s="1733"/>
      <c r="L906" s="7"/>
      <c r="M906" s="7"/>
      <c r="N906" s="7"/>
      <c r="O906" s="7"/>
      <c r="P906" s="7"/>
      <c r="Q906" s="7"/>
      <c r="R906" s="7"/>
      <c r="S906" s="95"/>
      <c r="T906" s="7"/>
      <c r="U906" s="7"/>
      <c r="V906" s="7"/>
      <c r="W906" s="7"/>
      <c r="X906" s="7"/>
      <c r="Y906" s="7"/>
      <c r="Z906" s="7"/>
      <c r="AA906" s="7"/>
      <c r="AB906" s="7"/>
      <c r="AC906" s="7"/>
      <c r="AD906" s="7"/>
      <c r="AE906" s="7"/>
      <c r="AF906" s="7"/>
      <c r="AG906" s="7"/>
      <c r="AH906" s="7"/>
      <c r="AI906" s="7"/>
      <c r="AJ906" s="7"/>
      <c r="AK906" s="7"/>
      <c r="AL906" s="7"/>
      <c r="AM906" s="7"/>
      <c r="AN906" s="7"/>
      <c r="AO906" s="7"/>
      <c r="AP906" s="7"/>
    </row>
    <row r="907">
      <c r="A907" s="7"/>
      <c r="B907" s="450"/>
      <c r="C907" s="450"/>
      <c r="D907" s="7"/>
      <c r="E907" s="7"/>
      <c r="F907" s="7"/>
      <c r="G907" s="7"/>
      <c r="H907" s="7"/>
      <c r="I907" s="7"/>
      <c r="J907" s="7"/>
      <c r="K907" s="1733"/>
      <c r="L907" s="7"/>
      <c r="M907" s="7"/>
      <c r="N907" s="7"/>
      <c r="O907" s="7"/>
      <c r="P907" s="7"/>
      <c r="Q907" s="7"/>
      <c r="R907" s="7"/>
      <c r="S907" s="95"/>
      <c r="T907" s="7"/>
      <c r="U907" s="7"/>
      <c r="V907" s="7"/>
      <c r="W907" s="7"/>
      <c r="X907" s="7"/>
      <c r="Y907" s="7"/>
      <c r="Z907" s="7"/>
      <c r="AA907" s="7"/>
      <c r="AB907" s="7"/>
      <c r="AC907" s="7"/>
      <c r="AD907" s="7"/>
      <c r="AE907" s="7"/>
      <c r="AF907" s="7"/>
      <c r="AG907" s="7"/>
      <c r="AH907" s="7"/>
      <c r="AI907" s="7"/>
      <c r="AJ907" s="7"/>
      <c r="AK907" s="7"/>
      <c r="AL907" s="7"/>
      <c r="AM907" s="7"/>
      <c r="AN907" s="7"/>
      <c r="AO907" s="7"/>
      <c r="AP907" s="7"/>
    </row>
    <row r="908">
      <c r="A908" s="7"/>
      <c r="B908" s="450"/>
      <c r="C908" s="450"/>
      <c r="D908" s="7"/>
      <c r="E908" s="7"/>
      <c r="F908" s="7"/>
      <c r="G908" s="7"/>
      <c r="H908" s="7"/>
      <c r="I908" s="7"/>
      <c r="J908" s="7"/>
      <c r="K908" s="1733"/>
      <c r="L908" s="7"/>
      <c r="M908" s="7"/>
      <c r="N908" s="7"/>
      <c r="O908" s="7"/>
      <c r="P908" s="7"/>
      <c r="Q908" s="7"/>
      <c r="R908" s="7"/>
      <c r="S908" s="95"/>
      <c r="T908" s="7"/>
      <c r="U908" s="7"/>
      <c r="V908" s="7"/>
      <c r="W908" s="7"/>
      <c r="X908" s="7"/>
      <c r="Y908" s="7"/>
      <c r="Z908" s="7"/>
      <c r="AA908" s="7"/>
      <c r="AB908" s="7"/>
      <c r="AC908" s="7"/>
      <c r="AD908" s="7"/>
      <c r="AE908" s="7"/>
      <c r="AF908" s="7"/>
      <c r="AG908" s="7"/>
      <c r="AH908" s="7"/>
      <c r="AI908" s="7"/>
      <c r="AJ908" s="7"/>
      <c r="AK908" s="7"/>
      <c r="AL908" s="7"/>
      <c r="AM908" s="7"/>
      <c r="AN908" s="7"/>
      <c r="AO908" s="7"/>
      <c r="AP908" s="7"/>
    </row>
    <row r="909">
      <c r="A909" s="7"/>
      <c r="B909" s="450"/>
      <c r="C909" s="450"/>
      <c r="D909" s="7"/>
      <c r="E909" s="7"/>
      <c r="F909" s="7"/>
      <c r="G909" s="7"/>
      <c r="H909" s="7"/>
      <c r="I909" s="7"/>
      <c r="J909" s="7"/>
      <c r="K909" s="1733"/>
      <c r="L909" s="7"/>
      <c r="M909" s="7"/>
      <c r="N909" s="7"/>
      <c r="O909" s="7"/>
      <c r="P909" s="7"/>
      <c r="Q909" s="7"/>
      <c r="R909" s="7"/>
      <c r="S909" s="95"/>
      <c r="T909" s="7"/>
      <c r="U909" s="7"/>
      <c r="V909" s="7"/>
      <c r="W909" s="7"/>
      <c r="X909" s="7"/>
      <c r="Y909" s="7"/>
      <c r="Z909" s="7"/>
      <c r="AA909" s="7"/>
      <c r="AB909" s="7"/>
      <c r="AC909" s="7"/>
      <c r="AD909" s="7"/>
      <c r="AE909" s="7"/>
      <c r="AF909" s="7"/>
      <c r="AG909" s="7"/>
      <c r="AH909" s="7"/>
      <c r="AI909" s="7"/>
      <c r="AJ909" s="7"/>
      <c r="AK909" s="7"/>
      <c r="AL909" s="7"/>
      <c r="AM909" s="7"/>
      <c r="AN909" s="7"/>
      <c r="AO909" s="7"/>
      <c r="AP909" s="7"/>
    </row>
    <row r="910">
      <c r="A910" s="7"/>
      <c r="B910" s="450"/>
      <c r="C910" s="450"/>
      <c r="D910" s="7"/>
      <c r="E910" s="7"/>
      <c r="F910" s="7"/>
      <c r="G910" s="7"/>
      <c r="H910" s="7"/>
      <c r="I910" s="7"/>
      <c r="J910" s="7"/>
      <c r="K910" s="1733"/>
      <c r="L910" s="7"/>
      <c r="M910" s="7"/>
      <c r="N910" s="7"/>
      <c r="O910" s="7"/>
      <c r="P910" s="7"/>
      <c r="Q910" s="7"/>
      <c r="R910" s="7"/>
      <c r="S910" s="95"/>
      <c r="T910" s="7"/>
      <c r="U910" s="7"/>
      <c r="V910" s="7"/>
      <c r="W910" s="7"/>
      <c r="X910" s="7"/>
      <c r="Y910" s="7"/>
      <c r="Z910" s="7"/>
      <c r="AA910" s="7"/>
      <c r="AB910" s="7"/>
      <c r="AC910" s="7"/>
      <c r="AD910" s="7"/>
      <c r="AE910" s="7"/>
      <c r="AF910" s="7"/>
      <c r="AG910" s="7"/>
      <c r="AH910" s="7"/>
      <c r="AI910" s="7"/>
      <c r="AJ910" s="7"/>
      <c r="AK910" s="7"/>
      <c r="AL910" s="7"/>
      <c r="AM910" s="7"/>
      <c r="AN910" s="7"/>
      <c r="AO910" s="7"/>
      <c r="AP910" s="7"/>
    </row>
    <row r="911">
      <c r="A911" s="7"/>
      <c r="B911" s="450"/>
      <c r="C911" s="450"/>
      <c r="D911" s="7"/>
      <c r="E911" s="7"/>
      <c r="F911" s="7"/>
      <c r="G911" s="7"/>
      <c r="H911" s="7"/>
      <c r="I911" s="7"/>
      <c r="J911" s="7"/>
      <c r="K911" s="1733"/>
      <c r="L911" s="7"/>
      <c r="M911" s="7"/>
      <c r="N911" s="7"/>
      <c r="O911" s="7"/>
      <c r="P911" s="7"/>
      <c r="Q911" s="7"/>
      <c r="R911" s="7"/>
      <c r="S911" s="95"/>
      <c r="T911" s="7"/>
      <c r="U911" s="7"/>
      <c r="V911" s="7"/>
      <c r="W911" s="7"/>
      <c r="X911" s="7"/>
      <c r="Y911" s="7"/>
      <c r="Z911" s="7"/>
      <c r="AA911" s="7"/>
      <c r="AB911" s="7"/>
      <c r="AC911" s="7"/>
      <c r="AD911" s="7"/>
      <c r="AE911" s="7"/>
      <c r="AF911" s="7"/>
      <c r="AG911" s="7"/>
      <c r="AH911" s="7"/>
      <c r="AI911" s="7"/>
      <c r="AJ911" s="7"/>
      <c r="AK911" s="7"/>
      <c r="AL911" s="7"/>
      <c r="AM911" s="7"/>
      <c r="AN911" s="7"/>
      <c r="AO911" s="7"/>
      <c r="AP911" s="7"/>
    </row>
    <row r="912">
      <c r="A912" s="7"/>
      <c r="B912" s="450"/>
      <c r="C912" s="450"/>
      <c r="D912" s="7"/>
      <c r="E912" s="7"/>
      <c r="F912" s="7"/>
      <c r="G912" s="7"/>
      <c r="H912" s="7"/>
      <c r="I912" s="7"/>
      <c r="J912" s="7"/>
      <c r="K912" s="1733"/>
      <c r="L912" s="7"/>
      <c r="M912" s="7"/>
      <c r="N912" s="7"/>
      <c r="O912" s="7"/>
      <c r="P912" s="7"/>
      <c r="Q912" s="7"/>
      <c r="R912" s="7"/>
      <c r="S912" s="95"/>
      <c r="T912" s="7"/>
      <c r="U912" s="7"/>
      <c r="V912" s="7"/>
      <c r="W912" s="7"/>
      <c r="X912" s="7"/>
      <c r="Y912" s="7"/>
      <c r="Z912" s="7"/>
      <c r="AA912" s="7"/>
      <c r="AB912" s="7"/>
      <c r="AC912" s="7"/>
      <c r="AD912" s="7"/>
      <c r="AE912" s="7"/>
      <c r="AF912" s="7"/>
      <c r="AG912" s="7"/>
      <c r="AH912" s="7"/>
      <c r="AI912" s="7"/>
      <c r="AJ912" s="7"/>
      <c r="AK912" s="7"/>
      <c r="AL912" s="7"/>
      <c r="AM912" s="7"/>
      <c r="AN912" s="7"/>
      <c r="AO912" s="7"/>
      <c r="AP912" s="7"/>
    </row>
    <row r="913">
      <c r="A913" s="7"/>
      <c r="B913" s="450"/>
      <c r="C913" s="450"/>
      <c r="D913" s="7"/>
      <c r="E913" s="7"/>
      <c r="F913" s="7"/>
      <c r="G913" s="7"/>
      <c r="H913" s="7"/>
      <c r="I913" s="7"/>
      <c r="J913" s="7"/>
      <c r="K913" s="1733"/>
      <c r="L913" s="7"/>
      <c r="M913" s="7"/>
      <c r="N913" s="7"/>
      <c r="O913" s="7"/>
      <c r="P913" s="7"/>
      <c r="Q913" s="7"/>
      <c r="R913" s="7"/>
      <c r="S913" s="95"/>
      <c r="T913" s="7"/>
      <c r="U913" s="7"/>
      <c r="V913" s="7"/>
      <c r="W913" s="7"/>
      <c r="X913" s="7"/>
      <c r="Y913" s="7"/>
      <c r="Z913" s="7"/>
      <c r="AA913" s="7"/>
      <c r="AB913" s="7"/>
      <c r="AC913" s="7"/>
      <c r="AD913" s="7"/>
      <c r="AE913" s="7"/>
      <c r="AF913" s="7"/>
      <c r="AG913" s="7"/>
      <c r="AH913" s="7"/>
      <c r="AI913" s="7"/>
      <c r="AJ913" s="7"/>
      <c r="AK913" s="7"/>
      <c r="AL913" s="7"/>
      <c r="AM913" s="7"/>
      <c r="AN913" s="7"/>
      <c r="AO913" s="7"/>
      <c r="AP913" s="7"/>
    </row>
    <row r="914">
      <c r="A914" s="7"/>
      <c r="B914" s="450"/>
      <c r="C914" s="450"/>
      <c r="D914" s="7"/>
      <c r="E914" s="7"/>
      <c r="F914" s="7"/>
      <c r="G914" s="7"/>
      <c r="H914" s="7"/>
      <c r="I914" s="7"/>
      <c r="J914" s="7"/>
      <c r="K914" s="1733"/>
      <c r="L914" s="7"/>
      <c r="M914" s="7"/>
      <c r="N914" s="7"/>
      <c r="O914" s="7"/>
      <c r="P914" s="7"/>
      <c r="Q914" s="7"/>
      <c r="R914" s="7"/>
      <c r="S914" s="95"/>
      <c r="T914" s="7"/>
      <c r="U914" s="7"/>
      <c r="V914" s="7"/>
      <c r="W914" s="7"/>
      <c r="X914" s="7"/>
      <c r="Y914" s="7"/>
      <c r="Z914" s="7"/>
      <c r="AA914" s="7"/>
      <c r="AB914" s="7"/>
      <c r="AC914" s="7"/>
      <c r="AD914" s="7"/>
      <c r="AE914" s="7"/>
      <c r="AF914" s="7"/>
      <c r="AG914" s="7"/>
      <c r="AH914" s="7"/>
      <c r="AI914" s="7"/>
      <c r="AJ914" s="7"/>
      <c r="AK914" s="7"/>
      <c r="AL914" s="7"/>
      <c r="AM914" s="7"/>
      <c r="AN914" s="7"/>
      <c r="AO914" s="7"/>
      <c r="AP914" s="7"/>
    </row>
    <row r="915">
      <c r="A915" s="7"/>
      <c r="B915" s="450"/>
      <c r="C915" s="450"/>
      <c r="D915" s="7"/>
      <c r="E915" s="7"/>
      <c r="F915" s="7"/>
      <c r="G915" s="7"/>
      <c r="H915" s="7"/>
      <c r="I915" s="7"/>
      <c r="J915" s="7"/>
      <c r="K915" s="1733"/>
      <c r="L915" s="7"/>
      <c r="M915" s="7"/>
      <c r="N915" s="7"/>
      <c r="O915" s="7"/>
      <c r="P915" s="7"/>
      <c r="Q915" s="7"/>
      <c r="R915" s="7"/>
      <c r="S915" s="95"/>
      <c r="T915" s="7"/>
      <c r="U915" s="7"/>
      <c r="V915" s="7"/>
      <c r="W915" s="7"/>
      <c r="X915" s="7"/>
      <c r="Y915" s="7"/>
      <c r="Z915" s="7"/>
      <c r="AA915" s="7"/>
      <c r="AB915" s="7"/>
      <c r="AC915" s="7"/>
      <c r="AD915" s="7"/>
      <c r="AE915" s="7"/>
      <c r="AF915" s="7"/>
      <c r="AG915" s="7"/>
      <c r="AH915" s="7"/>
      <c r="AI915" s="7"/>
      <c r="AJ915" s="7"/>
      <c r="AK915" s="7"/>
      <c r="AL915" s="7"/>
      <c r="AM915" s="7"/>
      <c r="AN915" s="7"/>
      <c r="AO915" s="7"/>
      <c r="AP915" s="7"/>
    </row>
    <row r="916">
      <c r="A916" s="7"/>
      <c r="B916" s="450"/>
      <c r="C916" s="450"/>
      <c r="D916" s="7"/>
      <c r="E916" s="7"/>
      <c r="F916" s="7"/>
      <c r="G916" s="7"/>
      <c r="H916" s="7"/>
      <c r="I916" s="7"/>
      <c r="J916" s="7"/>
      <c r="K916" s="1733"/>
      <c r="L916" s="7"/>
      <c r="M916" s="7"/>
      <c r="N916" s="7"/>
      <c r="O916" s="7"/>
      <c r="P916" s="7"/>
      <c r="Q916" s="7"/>
      <c r="R916" s="7"/>
      <c r="S916" s="95"/>
      <c r="T916" s="7"/>
      <c r="U916" s="7"/>
      <c r="V916" s="7"/>
      <c r="W916" s="7"/>
      <c r="X916" s="7"/>
      <c r="Y916" s="7"/>
      <c r="Z916" s="7"/>
      <c r="AA916" s="7"/>
      <c r="AB916" s="7"/>
      <c r="AC916" s="7"/>
      <c r="AD916" s="7"/>
      <c r="AE916" s="7"/>
      <c r="AF916" s="7"/>
      <c r="AG916" s="7"/>
      <c r="AH916" s="7"/>
      <c r="AI916" s="7"/>
      <c r="AJ916" s="7"/>
      <c r="AK916" s="7"/>
      <c r="AL916" s="7"/>
      <c r="AM916" s="7"/>
      <c r="AN916" s="7"/>
      <c r="AO916" s="7"/>
      <c r="AP916" s="7"/>
    </row>
    <row r="917">
      <c r="A917" s="7"/>
      <c r="B917" s="450"/>
      <c r="C917" s="450"/>
      <c r="D917" s="7"/>
      <c r="E917" s="7"/>
      <c r="F917" s="7"/>
      <c r="G917" s="7"/>
      <c r="H917" s="7"/>
      <c r="I917" s="7"/>
      <c r="J917" s="7"/>
      <c r="K917" s="1733"/>
      <c r="L917" s="7"/>
      <c r="M917" s="7"/>
      <c r="N917" s="7"/>
      <c r="O917" s="7"/>
      <c r="P917" s="7"/>
      <c r="Q917" s="7"/>
      <c r="R917" s="7"/>
      <c r="S917" s="95"/>
      <c r="T917" s="7"/>
      <c r="U917" s="7"/>
      <c r="V917" s="7"/>
      <c r="W917" s="7"/>
      <c r="X917" s="7"/>
      <c r="Y917" s="7"/>
      <c r="Z917" s="7"/>
      <c r="AA917" s="7"/>
      <c r="AB917" s="7"/>
      <c r="AC917" s="7"/>
      <c r="AD917" s="7"/>
      <c r="AE917" s="7"/>
      <c r="AF917" s="7"/>
      <c r="AG917" s="7"/>
      <c r="AH917" s="7"/>
      <c r="AI917" s="7"/>
      <c r="AJ917" s="7"/>
      <c r="AK917" s="7"/>
      <c r="AL917" s="7"/>
      <c r="AM917" s="7"/>
      <c r="AN917" s="7"/>
      <c r="AO917" s="7"/>
      <c r="AP917" s="7"/>
    </row>
    <row r="918">
      <c r="A918" s="7"/>
      <c r="B918" s="450"/>
      <c r="C918" s="450"/>
      <c r="D918" s="7"/>
      <c r="E918" s="7"/>
      <c r="F918" s="7"/>
      <c r="G918" s="7"/>
      <c r="H918" s="7"/>
      <c r="I918" s="7"/>
      <c r="J918" s="7"/>
      <c r="K918" s="1733"/>
      <c r="L918" s="7"/>
      <c r="M918" s="7"/>
      <c r="N918" s="7"/>
      <c r="O918" s="7"/>
      <c r="P918" s="7"/>
      <c r="Q918" s="7"/>
      <c r="R918" s="7"/>
      <c r="S918" s="95"/>
      <c r="T918" s="7"/>
      <c r="U918" s="7"/>
      <c r="V918" s="7"/>
      <c r="W918" s="7"/>
      <c r="X918" s="7"/>
      <c r="Y918" s="7"/>
      <c r="Z918" s="7"/>
      <c r="AA918" s="7"/>
      <c r="AB918" s="7"/>
      <c r="AC918" s="7"/>
      <c r="AD918" s="7"/>
      <c r="AE918" s="7"/>
      <c r="AF918" s="7"/>
      <c r="AG918" s="7"/>
      <c r="AH918" s="7"/>
      <c r="AI918" s="7"/>
      <c r="AJ918" s="7"/>
      <c r="AK918" s="7"/>
      <c r="AL918" s="7"/>
      <c r="AM918" s="7"/>
      <c r="AN918" s="7"/>
      <c r="AO918" s="7"/>
      <c r="AP918" s="7"/>
    </row>
    <row r="919">
      <c r="A919" s="7"/>
      <c r="B919" s="450"/>
      <c r="C919" s="450"/>
      <c r="D919" s="7"/>
      <c r="E919" s="7"/>
      <c r="F919" s="7"/>
      <c r="G919" s="7"/>
      <c r="H919" s="7"/>
      <c r="I919" s="7"/>
      <c r="J919" s="7"/>
      <c r="K919" s="1733"/>
      <c r="L919" s="7"/>
      <c r="M919" s="7"/>
      <c r="N919" s="7"/>
      <c r="O919" s="7"/>
      <c r="P919" s="7"/>
      <c r="Q919" s="7"/>
      <c r="R919" s="7"/>
      <c r="S919" s="95"/>
      <c r="T919" s="7"/>
      <c r="U919" s="7"/>
      <c r="V919" s="7"/>
      <c r="W919" s="7"/>
      <c r="X919" s="7"/>
      <c r="Y919" s="7"/>
      <c r="Z919" s="7"/>
      <c r="AA919" s="7"/>
      <c r="AB919" s="7"/>
      <c r="AC919" s="7"/>
      <c r="AD919" s="7"/>
      <c r="AE919" s="7"/>
      <c r="AF919" s="7"/>
      <c r="AG919" s="7"/>
      <c r="AH919" s="7"/>
      <c r="AI919" s="7"/>
      <c r="AJ919" s="7"/>
      <c r="AK919" s="7"/>
      <c r="AL919" s="7"/>
      <c r="AM919" s="7"/>
      <c r="AN919" s="7"/>
      <c r="AO919" s="7"/>
      <c r="AP919" s="7"/>
    </row>
    <row r="920">
      <c r="A920" s="7"/>
      <c r="B920" s="450"/>
      <c r="C920" s="450"/>
      <c r="D920" s="7"/>
      <c r="E920" s="7"/>
      <c r="F920" s="7"/>
      <c r="G920" s="7"/>
      <c r="H920" s="7"/>
      <c r="I920" s="7"/>
      <c r="J920" s="7"/>
      <c r="K920" s="1733"/>
      <c r="L920" s="7"/>
      <c r="M920" s="7"/>
      <c r="N920" s="7"/>
      <c r="O920" s="7"/>
      <c r="P920" s="7"/>
      <c r="Q920" s="7"/>
      <c r="R920" s="7"/>
      <c r="S920" s="95"/>
      <c r="T920" s="7"/>
      <c r="U920" s="7"/>
      <c r="V920" s="7"/>
      <c r="W920" s="7"/>
      <c r="X920" s="7"/>
      <c r="Y920" s="7"/>
      <c r="Z920" s="7"/>
      <c r="AA920" s="7"/>
      <c r="AB920" s="7"/>
      <c r="AC920" s="7"/>
      <c r="AD920" s="7"/>
      <c r="AE920" s="7"/>
      <c r="AF920" s="7"/>
      <c r="AG920" s="7"/>
      <c r="AH920" s="7"/>
      <c r="AI920" s="7"/>
      <c r="AJ920" s="7"/>
      <c r="AK920" s="7"/>
      <c r="AL920" s="7"/>
      <c r="AM920" s="7"/>
      <c r="AN920" s="7"/>
      <c r="AO920" s="7"/>
      <c r="AP920" s="7"/>
    </row>
    <row r="921">
      <c r="A921" s="7"/>
      <c r="B921" s="450"/>
      <c r="C921" s="450"/>
      <c r="D921" s="7"/>
      <c r="E921" s="7"/>
      <c r="F921" s="7"/>
      <c r="G921" s="7"/>
      <c r="H921" s="7"/>
      <c r="I921" s="7"/>
      <c r="J921" s="7"/>
      <c r="K921" s="1733"/>
      <c r="L921" s="7"/>
      <c r="M921" s="7"/>
      <c r="N921" s="7"/>
      <c r="O921" s="7"/>
      <c r="P921" s="7"/>
      <c r="Q921" s="7"/>
      <c r="R921" s="7"/>
      <c r="S921" s="95"/>
      <c r="T921" s="7"/>
      <c r="U921" s="7"/>
      <c r="V921" s="7"/>
      <c r="W921" s="7"/>
      <c r="X921" s="7"/>
      <c r="Y921" s="7"/>
      <c r="Z921" s="7"/>
      <c r="AA921" s="7"/>
      <c r="AB921" s="7"/>
      <c r="AC921" s="7"/>
      <c r="AD921" s="7"/>
      <c r="AE921" s="7"/>
      <c r="AF921" s="7"/>
      <c r="AG921" s="7"/>
      <c r="AH921" s="7"/>
      <c r="AI921" s="7"/>
      <c r="AJ921" s="7"/>
      <c r="AK921" s="7"/>
      <c r="AL921" s="7"/>
      <c r="AM921" s="7"/>
      <c r="AN921" s="7"/>
      <c r="AO921" s="7"/>
      <c r="AP921" s="7"/>
    </row>
    <row r="922">
      <c r="A922" s="7"/>
      <c r="B922" s="450"/>
      <c r="C922" s="450"/>
      <c r="D922" s="7"/>
      <c r="E922" s="7"/>
      <c r="F922" s="7"/>
      <c r="G922" s="7"/>
      <c r="H922" s="7"/>
      <c r="I922" s="7"/>
      <c r="J922" s="7"/>
      <c r="K922" s="1733"/>
      <c r="L922" s="7"/>
      <c r="M922" s="7"/>
      <c r="N922" s="7"/>
      <c r="O922" s="7"/>
      <c r="P922" s="7"/>
      <c r="Q922" s="7"/>
      <c r="R922" s="7"/>
      <c r="S922" s="95"/>
      <c r="T922" s="7"/>
      <c r="U922" s="7"/>
      <c r="V922" s="7"/>
      <c r="W922" s="7"/>
      <c r="X922" s="7"/>
      <c r="Y922" s="7"/>
      <c r="Z922" s="7"/>
      <c r="AA922" s="7"/>
      <c r="AB922" s="7"/>
      <c r="AC922" s="7"/>
      <c r="AD922" s="7"/>
      <c r="AE922" s="7"/>
      <c r="AF922" s="7"/>
      <c r="AG922" s="7"/>
      <c r="AH922" s="7"/>
      <c r="AI922" s="7"/>
      <c r="AJ922" s="7"/>
      <c r="AK922" s="7"/>
      <c r="AL922" s="7"/>
      <c r="AM922" s="7"/>
      <c r="AN922" s="7"/>
      <c r="AO922" s="7"/>
      <c r="AP922" s="7"/>
    </row>
    <row r="923">
      <c r="A923" s="7"/>
      <c r="B923" s="450"/>
      <c r="C923" s="450"/>
      <c r="D923" s="7"/>
      <c r="E923" s="7"/>
      <c r="F923" s="7"/>
      <c r="G923" s="7"/>
      <c r="H923" s="7"/>
      <c r="I923" s="7"/>
      <c r="J923" s="7"/>
      <c r="K923" s="1733"/>
      <c r="L923" s="7"/>
      <c r="M923" s="7"/>
      <c r="N923" s="7"/>
      <c r="O923" s="7"/>
      <c r="P923" s="7"/>
      <c r="Q923" s="7"/>
      <c r="R923" s="7"/>
      <c r="S923" s="95"/>
      <c r="T923" s="7"/>
      <c r="U923" s="7"/>
      <c r="V923" s="7"/>
      <c r="W923" s="7"/>
      <c r="X923" s="7"/>
      <c r="Y923" s="7"/>
      <c r="Z923" s="7"/>
      <c r="AA923" s="7"/>
      <c r="AB923" s="7"/>
      <c r="AC923" s="7"/>
      <c r="AD923" s="7"/>
      <c r="AE923" s="7"/>
      <c r="AF923" s="7"/>
      <c r="AG923" s="7"/>
      <c r="AH923" s="7"/>
      <c r="AI923" s="7"/>
      <c r="AJ923" s="7"/>
      <c r="AK923" s="7"/>
      <c r="AL923" s="7"/>
      <c r="AM923" s="7"/>
      <c r="AN923" s="7"/>
      <c r="AO923" s="7"/>
      <c r="AP923" s="7"/>
    </row>
    <row r="924">
      <c r="A924" s="7"/>
      <c r="B924" s="450"/>
      <c r="C924" s="450"/>
      <c r="D924" s="7"/>
      <c r="E924" s="7"/>
      <c r="F924" s="7"/>
      <c r="G924" s="7"/>
      <c r="H924" s="7"/>
      <c r="I924" s="7"/>
      <c r="J924" s="7"/>
      <c r="K924" s="1733"/>
      <c r="L924" s="7"/>
      <c r="M924" s="7"/>
      <c r="N924" s="7"/>
      <c r="O924" s="7"/>
      <c r="P924" s="7"/>
      <c r="Q924" s="7"/>
      <c r="R924" s="7"/>
      <c r="S924" s="95"/>
      <c r="T924" s="7"/>
      <c r="U924" s="7"/>
      <c r="V924" s="7"/>
      <c r="W924" s="7"/>
      <c r="X924" s="7"/>
      <c r="Y924" s="7"/>
      <c r="Z924" s="7"/>
      <c r="AA924" s="7"/>
      <c r="AB924" s="7"/>
      <c r="AC924" s="7"/>
      <c r="AD924" s="7"/>
      <c r="AE924" s="7"/>
      <c r="AF924" s="7"/>
      <c r="AG924" s="7"/>
      <c r="AH924" s="7"/>
      <c r="AI924" s="7"/>
      <c r="AJ924" s="7"/>
      <c r="AK924" s="7"/>
      <c r="AL924" s="7"/>
      <c r="AM924" s="7"/>
      <c r="AN924" s="7"/>
      <c r="AO924" s="7"/>
      <c r="AP924" s="7"/>
    </row>
    <row r="925">
      <c r="A925" s="7"/>
      <c r="B925" s="450"/>
      <c r="C925" s="450"/>
      <c r="D925" s="7"/>
      <c r="E925" s="7"/>
      <c r="F925" s="7"/>
      <c r="G925" s="7"/>
      <c r="H925" s="7"/>
      <c r="I925" s="7"/>
      <c r="J925" s="7"/>
      <c r="K925" s="1733"/>
      <c r="L925" s="7"/>
      <c r="M925" s="7"/>
      <c r="N925" s="7"/>
      <c r="O925" s="7"/>
      <c r="P925" s="7"/>
      <c r="Q925" s="7"/>
      <c r="R925" s="7"/>
      <c r="S925" s="95"/>
      <c r="T925" s="7"/>
      <c r="U925" s="7"/>
      <c r="V925" s="7"/>
      <c r="W925" s="7"/>
      <c r="X925" s="7"/>
      <c r="Y925" s="7"/>
      <c r="Z925" s="7"/>
      <c r="AA925" s="7"/>
      <c r="AB925" s="7"/>
      <c r="AC925" s="7"/>
      <c r="AD925" s="7"/>
      <c r="AE925" s="7"/>
      <c r="AF925" s="7"/>
      <c r="AG925" s="7"/>
      <c r="AH925" s="7"/>
      <c r="AI925" s="7"/>
      <c r="AJ925" s="7"/>
      <c r="AK925" s="7"/>
      <c r="AL925" s="7"/>
      <c r="AM925" s="7"/>
      <c r="AN925" s="7"/>
      <c r="AO925" s="7"/>
      <c r="AP925" s="7"/>
    </row>
    <row r="926">
      <c r="A926" s="7"/>
      <c r="B926" s="450"/>
      <c r="C926" s="450"/>
      <c r="D926" s="7"/>
      <c r="E926" s="7"/>
      <c r="F926" s="7"/>
      <c r="G926" s="7"/>
      <c r="H926" s="7"/>
      <c r="I926" s="7"/>
      <c r="J926" s="7"/>
      <c r="K926" s="1733"/>
      <c r="L926" s="7"/>
      <c r="M926" s="7"/>
      <c r="N926" s="7"/>
      <c r="O926" s="7"/>
      <c r="P926" s="7"/>
      <c r="Q926" s="7"/>
      <c r="R926" s="7"/>
      <c r="S926" s="95"/>
      <c r="T926" s="7"/>
      <c r="U926" s="7"/>
      <c r="V926" s="7"/>
      <c r="W926" s="7"/>
      <c r="X926" s="7"/>
      <c r="Y926" s="7"/>
      <c r="Z926" s="7"/>
      <c r="AA926" s="7"/>
      <c r="AB926" s="7"/>
      <c r="AC926" s="7"/>
      <c r="AD926" s="7"/>
      <c r="AE926" s="7"/>
      <c r="AF926" s="7"/>
      <c r="AG926" s="7"/>
      <c r="AH926" s="7"/>
      <c r="AI926" s="7"/>
      <c r="AJ926" s="7"/>
      <c r="AK926" s="7"/>
      <c r="AL926" s="7"/>
      <c r="AM926" s="7"/>
      <c r="AN926" s="7"/>
      <c r="AO926" s="7"/>
      <c r="AP926" s="7"/>
    </row>
    <row r="927">
      <c r="A927" s="7"/>
      <c r="B927" s="450"/>
      <c r="C927" s="450"/>
      <c r="D927" s="7"/>
      <c r="E927" s="7"/>
      <c r="F927" s="7"/>
      <c r="G927" s="7"/>
      <c r="H927" s="7"/>
      <c r="I927" s="7"/>
      <c r="J927" s="7"/>
      <c r="K927" s="1733"/>
      <c r="L927" s="7"/>
      <c r="M927" s="7"/>
      <c r="N927" s="7"/>
      <c r="O927" s="7"/>
      <c r="P927" s="7"/>
      <c r="Q927" s="7"/>
      <c r="R927" s="7"/>
      <c r="S927" s="95"/>
      <c r="T927" s="7"/>
      <c r="U927" s="7"/>
      <c r="V927" s="7"/>
      <c r="W927" s="7"/>
      <c r="X927" s="7"/>
      <c r="Y927" s="7"/>
      <c r="Z927" s="7"/>
      <c r="AA927" s="7"/>
      <c r="AB927" s="7"/>
      <c r="AC927" s="7"/>
      <c r="AD927" s="7"/>
      <c r="AE927" s="7"/>
      <c r="AF927" s="7"/>
      <c r="AG927" s="7"/>
      <c r="AH927" s="7"/>
      <c r="AI927" s="7"/>
      <c r="AJ927" s="7"/>
      <c r="AK927" s="7"/>
      <c r="AL927" s="7"/>
      <c r="AM927" s="7"/>
      <c r="AN927" s="7"/>
      <c r="AO927" s="7"/>
      <c r="AP927" s="7"/>
    </row>
    <row r="928">
      <c r="A928" s="7"/>
      <c r="B928" s="450"/>
      <c r="C928" s="450"/>
      <c r="D928" s="7"/>
      <c r="E928" s="7"/>
      <c r="F928" s="7"/>
      <c r="G928" s="7"/>
      <c r="H928" s="7"/>
      <c r="I928" s="7"/>
      <c r="J928" s="7"/>
      <c r="K928" s="1733"/>
      <c r="L928" s="7"/>
      <c r="M928" s="7"/>
      <c r="N928" s="7"/>
      <c r="O928" s="7"/>
      <c r="P928" s="7"/>
      <c r="Q928" s="7"/>
      <c r="R928" s="7"/>
      <c r="S928" s="95"/>
      <c r="T928" s="7"/>
      <c r="U928" s="7"/>
      <c r="V928" s="7"/>
      <c r="W928" s="7"/>
      <c r="X928" s="7"/>
      <c r="Y928" s="7"/>
      <c r="Z928" s="7"/>
      <c r="AA928" s="7"/>
      <c r="AB928" s="7"/>
      <c r="AC928" s="7"/>
      <c r="AD928" s="7"/>
      <c r="AE928" s="7"/>
      <c r="AF928" s="7"/>
      <c r="AG928" s="7"/>
      <c r="AH928" s="7"/>
      <c r="AI928" s="7"/>
      <c r="AJ928" s="7"/>
      <c r="AK928" s="7"/>
      <c r="AL928" s="7"/>
      <c r="AM928" s="7"/>
      <c r="AN928" s="7"/>
      <c r="AO928" s="7"/>
      <c r="AP928" s="7"/>
    </row>
    <row r="929">
      <c r="A929" s="7"/>
      <c r="B929" s="450"/>
      <c r="C929" s="450"/>
      <c r="D929" s="7"/>
      <c r="E929" s="7"/>
      <c r="F929" s="7"/>
      <c r="G929" s="7"/>
      <c r="H929" s="7"/>
      <c r="I929" s="7"/>
      <c r="J929" s="7"/>
      <c r="K929" s="1733"/>
      <c r="L929" s="7"/>
      <c r="M929" s="7"/>
      <c r="N929" s="7"/>
      <c r="O929" s="7"/>
      <c r="P929" s="7"/>
      <c r="Q929" s="7"/>
      <c r="R929" s="7"/>
      <c r="S929" s="95"/>
      <c r="T929" s="7"/>
      <c r="U929" s="7"/>
      <c r="V929" s="7"/>
      <c r="W929" s="7"/>
      <c r="X929" s="7"/>
      <c r="Y929" s="7"/>
      <c r="Z929" s="7"/>
      <c r="AA929" s="7"/>
      <c r="AB929" s="7"/>
      <c r="AC929" s="7"/>
      <c r="AD929" s="7"/>
      <c r="AE929" s="7"/>
      <c r="AF929" s="7"/>
      <c r="AG929" s="7"/>
      <c r="AH929" s="7"/>
      <c r="AI929" s="7"/>
      <c r="AJ929" s="7"/>
      <c r="AK929" s="7"/>
      <c r="AL929" s="7"/>
      <c r="AM929" s="7"/>
      <c r="AN929" s="7"/>
      <c r="AO929" s="7"/>
      <c r="AP929" s="7"/>
    </row>
    <row r="930">
      <c r="A930" s="7"/>
      <c r="B930" s="450"/>
      <c r="C930" s="450"/>
      <c r="D930" s="7"/>
      <c r="E930" s="7"/>
      <c r="F930" s="7"/>
      <c r="G930" s="7"/>
      <c r="H930" s="7"/>
      <c r="I930" s="7"/>
      <c r="J930" s="7"/>
      <c r="K930" s="1733"/>
      <c r="L930" s="7"/>
      <c r="M930" s="7"/>
      <c r="N930" s="7"/>
      <c r="O930" s="7"/>
      <c r="P930" s="7"/>
      <c r="Q930" s="7"/>
      <c r="R930" s="7"/>
      <c r="S930" s="95"/>
      <c r="T930" s="7"/>
      <c r="U930" s="7"/>
      <c r="V930" s="7"/>
      <c r="W930" s="7"/>
      <c r="X930" s="7"/>
      <c r="Y930" s="7"/>
      <c r="Z930" s="7"/>
      <c r="AA930" s="7"/>
      <c r="AB930" s="7"/>
      <c r="AC930" s="7"/>
      <c r="AD930" s="7"/>
      <c r="AE930" s="7"/>
      <c r="AF930" s="7"/>
      <c r="AG930" s="7"/>
      <c r="AH930" s="7"/>
      <c r="AI930" s="7"/>
      <c r="AJ930" s="7"/>
      <c r="AK930" s="7"/>
      <c r="AL930" s="7"/>
      <c r="AM930" s="7"/>
      <c r="AN930" s="7"/>
      <c r="AO930" s="7"/>
      <c r="AP930" s="7"/>
    </row>
    <row r="931">
      <c r="A931" s="7"/>
      <c r="B931" s="450"/>
      <c r="C931" s="450"/>
      <c r="D931" s="7"/>
      <c r="E931" s="7"/>
      <c r="F931" s="7"/>
      <c r="G931" s="7"/>
      <c r="H931" s="7"/>
      <c r="I931" s="7"/>
      <c r="J931" s="7"/>
      <c r="K931" s="1733"/>
      <c r="L931" s="7"/>
      <c r="M931" s="7"/>
      <c r="N931" s="7"/>
      <c r="O931" s="7"/>
      <c r="P931" s="7"/>
      <c r="Q931" s="7"/>
      <c r="R931" s="7"/>
      <c r="S931" s="95"/>
      <c r="T931" s="7"/>
      <c r="U931" s="7"/>
      <c r="V931" s="7"/>
      <c r="W931" s="7"/>
      <c r="X931" s="7"/>
      <c r="Y931" s="7"/>
      <c r="Z931" s="7"/>
      <c r="AA931" s="7"/>
      <c r="AB931" s="7"/>
      <c r="AC931" s="7"/>
      <c r="AD931" s="7"/>
      <c r="AE931" s="7"/>
      <c r="AF931" s="7"/>
      <c r="AG931" s="7"/>
      <c r="AH931" s="7"/>
      <c r="AI931" s="7"/>
      <c r="AJ931" s="7"/>
      <c r="AK931" s="7"/>
      <c r="AL931" s="7"/>
      <c r="AM931" s="7"/>
      <c r="AN931" s="7"/>
      <c r="AO931" s="7"/>
      <c r="AP931" s="7"/>
    </row>
    <row r="932">
      <c r="A932" s="7"/>
      <c r="B932" s="450"/>
      <c r="C932" s="450"/>
      <c r="D932" s="7"/>
      <c r="E932" s="7"/>
      <c r="F932" s="7"/>
      <c r="G932" s="7"/>
      <c r="H932" s="7"/>
      <c r="I932" s="7"/>
      <c r="J932" s="7"/>
      <c r="K932" s="1733"/>
      <c r="L932" s="7"/>
      <c r="M932" s="7"/>
      <c r="N932" s="7"/>
      <c r="O932" s="7"/>
      <c r="P932" s="7"/>
      <c r="Q932" s="7"/>
      <c r="R932" s="7"/>
      <c r="S932" s="95"/>
      <c r="T932" s="7"/>
      <c r="U932" s="7"/>
      <c r="V932" s="7"/>
      <c r="W932" s="7"/>
      <c r="X932" s="7"/>
      <c r="Y932" s="7"/>
      <c r="Z932" s="7"/>
      <c r="AA932" s="7"/>
      <c r="AB932" s="7"/>
      <c r="AC932" s="7"/>
      <c r="AD932" s="7"/>
      <c r="AE932" s="7"/>
      <c r="AF932" s="7"/>
      <c r="AG932" s="7"/>
      <c r="AH932" s="7"/>
      <c r="AI932" s="7"/>
      <c r="AJ932" s="7"/>
      <c r="AK932" s="7"/>
      <c r="AL932" s="7"/>
      <c r="AM932" s="7"/>
      <c r="AN932" s="7"/>
      <c r="AO932" s="7"/>
      <c r="AP932" s="7"/>
    </row>
    <row r="933">
      <c r="A933" s="7"/>
      <c r="B933" s="450"/>
      <c r="C933" s="450"/>
      <c r="D933" s="7"/>
      <c r="E933" s="7"/>
      <c r="F933" s="7"/>
      <c r="G933" s="7"/>
      <c r="H933" s="7"/>
      <c r="I933" s="7"/>
      <c r="J933" s="7"/>
      <c r="K933" s="1733"/>
      <c r="L933" s="7"/>
      <c r="M933" s="7"/>
      <c r="N933" s="7"/>
      <c r="O933" s="7"/>
      <c r="P933" s="7"/>
      <c r="Q933" s="7"/>
      <c r="R933" s="7"/>
      <c r="S933" s="95"/>
      <c r="T933" s="7"/>
      <c r="U933" s="7"/>
      <c r="V933" s="7"/>
      <c r="W933" s="7"/>
      <c r="X933" s="7"/>
      <c r="Y933" s="7"/>
      <c r="Z933" s="7"/>
      <c r="AA933" s="7"/>
      <c r="AB933" s="7"/>
      <c r="AC933" s="7"/>
      <c r="AD933" s="7"/>
      <c r="AE933" s="7"/>
      <c r="AF933" s="7"/>
      <c r="AG933" s="7"/>
      <c r="AH933" s="7"/>
      <c r="AI933" s="7"/>
      <c r="AJ933" s="7"/>
      <c r="AK933" s="7"/>
      <c r="AL933" s="7"/>
      <c r="AM933" s="7"/>
      <c r="AN933" s="7"/>
      <c r="AO933" s="7"/>
      <c r="AP933" s="7"/>
    </row>
    <row r="934">
      <c r="A934" s="7"/>
      <c r="B934" s="450"/>
      <c r="C934" s="450"/>
      <c r="D934" s="7"/>
      <c r="E934" s="7"/>
      <c r="F934" s="7"/>
      <c r="G934" s="7"/>
      <c r="H934" s="7"/>
      <c r="I934" s="7"/>
      <c r="J934" s="7"/>
      <c r="K934" s="1733"/>
      <c r="L934" s="7"/>
      <c r="M934" s="7"/>
      <c r="N934" s="7"/>
      <c r="O934" s="7"/>
      <c r="P934" s="7"/>
      <c r="Q934" s="7"/>
      <c r="R934" s="7"/>
      <c r="S934" s="95"/>
      <c r="T934" s="7"/>
      <c r="U934" s="7"/>
      <c r="V934" s="7"/>
      <c r="W934" s="7"/>
      <c r="X934" s="7"/>
      <c r="Y934" s="7"/>
      <c r="Z934" s="7"/>
      <c r="AA934" s="7"/>
      <c r="AB934" s="7"/>
      <c r="AC934" s="7"/>
      <c r="AD934" s="7"/>
      <c r="AE934" s="7"/>
      <c r="AF934" s="7"/>
      <c r="AG934" s="7"/>
      <c r="AH934" s="7"/>
      <c r="AI934" s="7"/>
      <c r="AJ934" s="7"/>
      <c r="AK934" s="7"/>
      <c r="AL934" s="7"/>
      <c r="AM934" s="7"/>
      <c r="AN934" s="7"/>
      <c r="AO934" s="7"/>
      <c r="AP934" s="7"/>
    </row>
    <row r="935">
      <c r="A935" s="7"/>
      <c r="B935" s="450"/>
      <c r="C935" s="450"/>
      <c r="D935" s="7"/>
      <c r="E935" s="7"/>
      <c r="F935" s="7"/>
      <c r="G935" s="7"/>
      <c r="H935" s="7"/>
      <c r="I935" s="7"/>
      <c r="J935" s="7"/>
      <c r="K935" s="1733"/>
      <c r="L935" s="7"/>
      <c r="M935" s="7"/>
      <c r="N935" s="7"/>
      <c r="O935" s="7"/>
      <c r="P935" s="7"/>
      <c r="Q935" s="7"/>
      <c r="R935" s="7"/>
      <c r="S935" s="95"/>
      <c r="T935" s="7"/>
      <c r="U935" s="7"/>
      <c r="V935" s="7"/>
      <c r="W935" s="7"/>
      <c r="X935" s="7"/>
      <c r="Y935" s="7"/>
      <c r="Z935" s="7"/>
      <c r="AA935" s="7"/>
      <c r="AB935" s="7"/>
      <c r="AC935" s="7"/>
      <c r="AD935" s="7"/>
      <c r="AE935" s="7"/>
      <c r="AF935" s="7"/>
      <c r="AG935" s="7"/>
      <c r="AH935" s="7"/>
      <c r="AI935" s="7"/>
      <c r="AJ935" s="7"/>
      <c r="AK935" s="7"/>
      <c r="AL935" s="7"/>
      <c r="AM935" s="7"/>
      <c r="AN935" s="7"/>
      <c r="AO935" s="7"/>
      <c r="AP935" s="7"/>
    </row>
    <row r="936">
      <c r="A936" s="7"/>
      <c r="B936" s="450"/>
      <c r="C936" s="450"/>
      <c r="D936" s="7"/>
      <c r="E936" s="7"/>
      <c r="F936" s="7"/>
      <c r="G936" s="7"/>
      <c r="H936" s="7"/>
      <c r="I936" s="7"/>
      <c r="J936" s="7"/>
      <c r="K936" s="1733"/>
      <c r="L936" s="7"/>
      <c r="M936" s="7"/>
      <c r="N936" s="7"/>
      <c r="O936" s="7"/>
      <c r="P936" s="7"/>
      <c r="Q936" s="7"/>
      <c r="R936" s="7"/>
      <c r="S936" s="95"/>
      <c r="T936" s="7"/>
      <c r="U936" s="7"/>
      <c r="V936" s="7"/>
      <c r="W936" s="7"/>
      <c r="X936" s="7"/>
      <c r="Y936" s="7"/>
      <c r="Z936" s="7"/>
      <c r="AA936" s="7"/>
      <c r="AB936" s="7"/>
      <c r="AC936" s="7"/>
      <c r="AD936" s="7"/>
      <c r="AE936" s="7"/>
      <c r="AF936" s="7"/>
      <c r="AG936" s="7"/>
      <c r="AH936" s="7"/>
      <c r="AI936" s="7"/>
      <c r="AJ936" s="7"/>
      <c r="AK936" s="7"/>
      <c r="AL936" s="7"/>
      <c r="AM936" s="7"/>
      <c r="AN936" s="7"/>
      <c r="AO936" s="7"/>
      <c r="AP936" s="7"/>
    </row>
    <row r="937">
      <c r="A937" s="7"/>
      <c r="B937" s="450"/>
      <c r="C937" s="450"/>
      <c r="D937" s="7"/>
      <c r="E937" s="7"/>
      <c r="F937" s="7"/>
      <c r="G937" s="7"/>
      <c r="H937" s="7"/>
      <c r="I937" s="7"/>
      <c r="J937" s="7"/>
      <c r="K937" s="1733"/>
      <c r="L937" s="7"/>
      <c r="M937" s="7"/>
      <c r="N937" s="7"/>
      <c r="O937" s="7"/>
      <c r="P937" s="7"/>
      <c r="Q937" s="7"/>
      <c r="R937" s="7"/>
      <c r="S937" s="95"/>
      <c r="T937" s="7"/>
      <c r="U937" s="7"/>
      <c r="V937" s="7"/>
      <c r="W937" s="7"/>
      <c r="X937" s="7"/>
      <c r="Y937" s="7"/>
      <c r="Z937" s="7"/>
      <c r="AA937" s="7"/>
      <c r="AB937" s="7"/>
      <c r="AC937" s="7"/>
      <c r="AD937" s="7"/>
      <c r="AE937" s="7"/>
      <c r="AF937" s="7"/>
      <c r="AG937" s="7"/>
      <c r="AH937" s="7"/>
      <c r="AI937" s="7"/>
      <c r="AJ937" s="7"/>
      <c r="AK937" s="7"/>
      <c r="AL937" s="7"/>
      <c r="AM937" s="7"/>
      <c r="AN937" s="7"/>
      <c r="AO937" s="7"/>
      <c r="AP937" s="7"/>
    </row>
    <row r="938">
      <c r="A938" s="7"/>
      <c r="B938" s="450"/>
      <c r="C938" s="450"/>
      <c r="D938" s="7"/>
      <c r="E938" s="7"/>
      <c r="F938" s="7"/>
      <c r="G938" s="7"/>
      <c r="H938" s="7"/>
      <c r="I938" s="7"/>
      <c r="J938" s="7"/>
      <c r="K938" s="1733"/>
      <c r="L938" s="7"/>
      <c r="M938" s="7"/>
      <c r="N938" s="7"/>
      <c r="O938" s="7"/>
      <c r="P938" s="7"/>
      <c r="Q938" s="7"/>
      <c r="R938" s="7"/>
      <c r="S938" s="95"/>
      <c r="T938" s="7"/>
      <c r="U938" s="7"/>
      <c r="V938" s="7"/>
      <c r="W938" s="7"/>
      <c r="X938" s="7"/>
      <c r="Y938" s="7"/>
      <c r="Z938" s="7"/>
      <c r="AA938" s="7"/>
      <c r="AB938" s="7"/>
      <c r="AC938" s="7"/>
      <c r="AD938" s="7"/>
      <c r="AE938" s="7"/>
      <c r="AF938" s="7"/>
      <c r="AG938" s="7"/>
      <c r="AH938" s="7"/>
      <c r="AI938" s="7"/>
      <c r="AJ938" s="7"/>
      <c r="AK938" s="7"/>
      <c r="AL938" s="7"/>
      <c r="AM938" s="7"/>
      <c r="AN938" s="7"/>
      <c r="AO938" s="7"/>
      <c r="AP938" s="7"/>
    </row>
    <row r="939">
      <c r="A939" s="7"/>
      <c r="B939" s="450"/>
      <c r="C939" s="450"/>
      <c r="D939" s="7"/>
      <c r="E939" s="7"/>
      <c r="F939" s="7"/>
      <c r="G939" s="7"/>
      <c r="H939" s="7"/>
      <c r="I939" s="7"/>
      <c r="J939" s="7"/>
      <c r="K939" s="1733"/>
      <c r="L939" s="7"/>
      <c r="M939" s="7"/>
      <c r="N939" s="7"/>
      <c r="O939" s="7"/>
      <c r="P939" s="7"/>
      <c r="Q939" s="7"/>
      <c r="R939" s="7"/>
      <c r="S939" s="95"/>
      <c r="T939" s="7"/>
      <c r="U939" s="7"/>
      <c r="V939" s="7"/>
      <c r="W939" s="7"/>
      <c r="X939" s="7"/>
      <c r="Y939" s="7"/>
      <c r="Z939" s="7"/>
      <c r="AA939" s="7"/>
      <c r="AB939" s="7"/>
      <c r="AC939" s="7"/>
      <c r="AD939" s="7"/>
      <c r="AE939" s="7"/>
      <c r="AF939" s="7"/>
      <c r="AG939" s="7"/>
      <c r="AH939" s="7"/>
      <c r="AI939" s="7"/>
      <c r="AJ939" s="7"/>
      <c r="AK939" s="7"/>
      <c r="AL939" s="7"/>
      <c r="AM939" s="7"/>
      <c r="AN939" s="7"/>
      <c r="AO939" s="7"/>
      <c r="AP939" s="7"/>
    </row>
    <row r="940">
      <c r="A940" s="7"/>
      <c r="B940" s="450"/>
      <c r="C940" s="450"/>
      <c r="D940" s="7"/>
      <c r="E940" s="7"/>
      <c r="F940" s="7"/>
      <c r="G940" s="7"/>
      <c r="H940" s="7"/>
      <c r="I940" s="7"/>
      <c r="J940" s="7"/>
      <c r="K940" s="1733"/>
      <c r="L940" s="7"/>
      <c r="M940" s="7"/>
      <c r="N940" s="7"/>
      <c r="O940" s="7"/>
      <c r="P940" s="7"/>
      <c r="Q940" s="7"/>
      <c r="R940" s="7"/>
      <c r="S940" s="95"/>
      <c r="T940" s="7"/>
      <c r="U940" s="7"/>
      <c r="V940" s="7"/>
      <c r="W940" s="7"/>
      <c r="X940" s="7"/>
      <c r="Y940" s="7"/>
      <c r="Z940" s="7"/>
      <c r="AA940" s="7"/>
      <c r="AB940" s="7"/>
      <c r="AC940" s="7"/>
      <c r="AD940" s="7"/>
      <c r="AE940" s="7"/>
      <c r="AF940" s="7"/>
      <c r="AG940" s="7"/>
      <c r="AH940" s="7"/>
      <c r="AI940" s="7"/>
      <c r="AJ940" s="7"/>
      <c r="AK940" s="7"/>
      <c r="AL940" s="7"/>
      <c r="AM940" s="7"/>
      <c r="AN940" s="7"/>
      <c r="AO940" s="7"/>
      <c r="AP940" s="7"/>
    </row>
    <row r="941">
      <c r="A941" s="7"/>
      <c r="B941" s="450"/>
      <c r="C941" s="450"/>
      <c r="D941" s="7"/>
      <c r="E941" s="7"/>
      <c r="F941" s="7"/>
      <c r="G941" s="7"/>
      <c r="H941" s="7"/>
      <c r="I941" s="7"/>
      <c r="J941" s="7"/>
      <c r="K941" s="1733"/>
      <c r="L941" s="7"/>
      <c r="M941" s="7"/>
      <c r="N941" s="7"/>
      <c r="O941" s="7"/>
      <c r="P941" s="7"/>
      <c r="Q941" s="7"/>
      <c r="R941" s="7"/>
      <c r="S941" s="95"/>
      <c r="T941" s="7"/>
      <c r="U941" s="7"/>
      <c r="V941" s="7"/>
      <c r="W941" s="7"/>
      <c r="X941" s="7"/>
      <c r="Y941" s="7"/>
      <c r="Z941" s="7"/>
      <c r="AA941" s="7"/>
      <c r="AB941" s="7"/>
      <c r="AC941" s="7"/>
      <c r="AD941" s="7"/>
      <c r="AE941" s="7"/>
      <c r="AF941" s="7"/>
      <c r="AG941" s="7"/>
      <c r="AH941" s="7"/>
      <c r="AI941" s="7"/>
      <c r="AJ941" s="7"/>
      <c r="AK941" s="7"/>
      <c r="AL941" s="7"/>
      <c r="AM941" s="7"/>
      <c r="AN941" s="7"/>
      <c r="AO941" s="7"/>
      <c r="AP941" s="7"/>
    </row>
    <row r="942">
      <c r="A942" s="7"/>
      <c r="B942" s="450"/>
      <c r="C942" s="450"/>
      <c r="D942" s="7"/>
      <c r="E942" s="7"/>
      <c r="F942" s="7"/>
      <c r="G942" s="7"/>
      <c r="H942" s="7"/>
      <c r="I942" s="7"/>
      <c r="J942" s="7"/>
      <c r="K942" s="1733"/>
      <c r="L942" s="7"/>
      <c r="M942" s="7"/>
      <c r="N942" s="7"/>
      <c r="O942" s="7"/>
      <c r="P942" s="7"/>
      <c r="Q942" s="7"/>
      <c r="R942" s="7"/>
      <c r="S942" s="95"/>
      <c r="T942" s="7"/>
      <c r="U942" s="7"/>
      <c r="V942" s="7"/>
      <c r="W942" s="7"/>
      <c r="X942" s="7"/>
      <c r="Y942" s="7"/>
      <c r="Z942" s="7"/>
      <c r="AA942" s="7"/>
      <c r="AB942" s="7"/>
      <c r="AC942" s="7"/>
      <c r="AD942" s="7"/>
      <c r="AE942" s="7"/>
      <c r="AF942" s="7"/>
      <c r="AG942" s="7"/>
      <c r="AH942" s="7"/>
      <c r="AI942" s="7"/>
      <c r="AJ942" s="7"/>
      <c r="AK942" s="7"/>
      <c r="AL942" s="7"/>
      <c r="AM942" s="7"/>
      <c r="AN942" s="7"/>
      <c r="AO942" s="7"/>
      <c r="AP942" s="7"/>
    </row>
    <row r="943">
      <c r="A943" s="7"/>
      <c r="B943" s="450"/>
      <c r="C943" s="450"/>
      <c r="D943" s="7"/>
      <c r="E943" s="7"/>
      <c r="F943" s="7"/>
      <c r="G943" s="7"/>
      <c r="H943" s="7"/>
      <c r="I943" s="7"/>
      <c r="J943" s="7"/>
      <c r="K943" s="1733"/>
      <c r="L943" s="7"/>
      <c r="M943" s="7"/>
      <c r="N943" s="7"/>
      <c r="O943" s="7"/>
      <c r="P943" s="7"/>
      <c r="Q943" s="7"/>
      <c r="R943" s="7"/>
      <c r="S943" s="95"/>
      <c r="T943" s="7"/>
      <c r="U943" s="7"/>
      <c r="V943" s="7"/>
      <c r="W943" s="7"/>
      <c r="X943" s="7"/>
      <c r="Y943" s="7"/>
      <c r="Z943" s="7"/>
      <c r="AA943" s="7"/>
      <c r="AB943" s="7"/>
      <c r="AC943" s="7"/>
      <c r="AD943" s="7"/>
      <c r="AE943" s="7"/>
      <c r="AF943" s="7"/>
      <c r="AG943" s="7"/>
      <c r="AH943" s="7"/>
      <c r="AI943" s="7"/>
      <c r="AJ943" s="7"/>
      <c r="AK943" s="7"/>
      <c r="AL943" s="7"/>
      <c r="AM943" s="7"/>
      <c r="AN943" s="7"/>
      <c r="AO943" s="7"/>
      <c r="AP943" s="7"/>
    </row>
    <row r="944">
      <c r="A944" s="7"/>
      <c r="B944" s="450"/>
      <c r="C944" s="450"/>
      <c r="D944" s="7"/>
      <c r="E944" s="7"/>
      <c r="F944" s="7"/>
      <c r="G944" s="7"/>
      <c r="H944" s="7"/>
      <c r="I944" s="7"/>
      <c r="J944" s="7"/>
      <c r="K944" s="1733"/>
      <c r="L944" s="7"/>
      <c r="M944" s="7"/>
      <c r="N944" s="7"/>
      <c r="O944" s="7"/>
      <c r="P944" s="7"/>
      <c r="Q944" s="7"/>
      <c r="R944" s="7"/>
      <c r="S944" s="95"/>
      <c r="T944" s="7"/>
      <c r="U944" s="7"/>
      <c r="V944" s="7"/>
      <c r="W944" s="7"/>
      <c r="X944" s="7"/>
      <c r="Y944" s="7"/>
      <c r="Z944" s="7"/>
      <c r="AA944" s="7"/>
      <c r="AB944" s="7"/>
      <c r="AC944" s="7"/>
      <c r="AD944" s="7"/>
      <c r="AE944" s="7"/>
      <c r="AF944" s="7"/>
      <c r="AG944" s="7"/>
      <c r="AH944" s="7"/>
      <c r="AI944" s="7"/>
      <c r="AJ944" s="7"/>
      <c r="AK944" s="7"/>
      <c r="AL944" s="7"/>
      <c r="AM944" s="7"/>
      <c r="AN944" s="7"/>
      <c r="AO944" s="7"/>
      <c r="AP944" s="7"/>
    </row>
    <row r="945">
      <c r="A945" s="7"/>
      <c r="B945" s="450"/>
      <c r="C945" s="450"/>
      <c r="D945" s="7"/>
      <c r="E945" s="7"/>
      <c r="F945" s="7"/>
      <c r="G945" s="7"/>
      <c r="H945" s="7"/>
      <c r="I945" s="7"/>
      <c r="J945" s="7"/>
      <c r="K945" s="1733"/>
      <c r="L945" s="7"/>
      <c r="M945" s="7"/>
      <c r="N945" s="7"/>
      <c r="O945" s="7"/>
      <c r="P945" s="7"/>
      <c r="Q945" s="7"/>
      <c r="R945" s="7"/>
      <c r="S945" s="95"/>
      <c r="T945" s="7"/>
      <c r="U945" s="7"/>
      <c r="V945" s="7"/>
      <c r="W945" s="7"/>
      <c r="X945" s="7"/>
      <c r="Y945" s="7"/>
      <c r="Z945" s="7"/>
      <c r="AA945" s="7"/>
      <c r="AB945" s="7"/>
      <c r="AC945" s="7"/>
      <c r="AD945" s="7"/>
      <c r="AE945" s="7"/>
      <c r="AF945" s="7"/>
      <c r="AG945" s="7"/>
      <c r="AH945" s="7"/>
      <c r="AI945" s="7"/>
      <c r="AJ945" s="7"/>
      <c r="AK945" s="7"/>
      <c r="AL945" s="7"/>
      <c r="AM945" s="7"/>
      <c r="AN945" s="7"/>
      <c r="AO945" s="7"/>
      <c r="AP945" s="7"/>
    </row>
    <row r="946">
      <c r="A946" s="7"/>
      <c r="B946" s="450"/>
      <c r="C946" s="450"/>
      <c r="D946" s="7"/>
      <c r="E946" s="7"/>
      <c r="F946" s="7"/>
      <c r="G946" s="7"/>
      <c r="H946" s="7"/>
      <c r="I946" s="7"/>
      <c r="J946" s="7"/>
      <c r="K946" s="1733"/>
      <c r="L946" s="7"/>
      <c r="M946" s="7"/>
      <c r="N946" s="7"/>
      <c r="O946" s="7"/>
      <c r="P946" s="7"/>
      <c r="Q946" s="7"/>
      <c r="R946" s="7"/>
      <c r="S946" s="95"/>
      <c r="T946" s="7"/>
      <c r="U946" s="7"/>
      <c r="V946" s="7"/>
      <c r="W946" s="7"/>
      <c r="X946" s="7"/>
      <c r="Y946" s="7"/>
      <c r="Z946" s="7"/>
      <c r="AA946" s="7"/>
      <c r="AB946" s="7"/>
      <c r="AC946" s="7"/>
      <c r="AD946" s="7"/>
      <c r="AE946" s="7"/>
      <c r="AF946" s="7"/>
      <c r="AG946" s="7"/>
      <c r="AH946" s="7"/>
      <c r="AI946" s="7"/>
      <c r="AJ946" s="7"/>
      <c r="AK946" s="7"/>
      <c r="AL946" s="7"/>
      <c r="AM946" s="7"/>
      <c r="AN946" s="7"/>
      <c r="AO946" s="7"/>
      <c r="AP946" s="7"/>
    </row>
    <row r="947">
      <c r="A947" s="7"/>
      <c r="B947" s="450"/>
      <c r="C947" s="450"/>
      <c r="D947" s="7"/>
      <c r="E947" s="7"/>
      <c r="F947" s="7"/>
      <c r="G947" s="7"/>
      <c r="H947" s="7"/>
      <c r="I947" s="7"/>
      <c r="J947" s="7"/>
      <c r="K947" s="1733"/>
      <c r="L947" s="7"/>
      <c r="M947" s="7"/>
      <c r="N947" s="7"/>
      <c r="O947" s="7"/>
      <c r="P947" s="7"/>
      <c r="Q947" s="7"/>
      <c r="R947" s="7"/>
      <c r="S947" s="95"/>
      <c r="T947" s="7"/>
      <c r="U947" s="7"/>
      <c r="V947" s="7"/>
      <c r="W947" s="7"/>
      <c r="X947" s="7"/>
      <c r="Y947" s="7"/>
      <c r="Z947" s="7"/>
      <c r="AA947" s="7"/>
      <c r="AB947" s="7"/>
      <c r="AC947" s="7"/>
      <c r="AD947" s="7"/>
      <c r="AE947" s="7"/>
      <c r="AF947" s="7"/>
      <c r="AG947" s="7"/>
      <c r="AH947" s="7"/>
      <c r="AI947" s="7"/>
      <c r="AJ947" s="7"/>
      <c r="AK947" s="7"/>
      <c r="AL947" s="7"/>
      <c r="AM947" s="7"/>
      <c r="AN947" s="7"/>
      <c r="AO947" s="7"/>
      <c r="AP947" s="7"/>
    </row>
    <row r="948">
      <c r="A948" s="7"/>
      <c r="B948" s="450"/>
      <c r="C948" s="450"/>
      <c r="D948" s="7"/>
      <c r="E948" s="7"/>
      <c r="F948" s="7"/>
      <c r="G948" s="7"/>
      <c r="H948" s="7"/>
      <c r="I948" s="7"/>
      <c r="J948" s="7"/>
      <c r="K948" s="1733"/>
      <c r="L948" s="7"/>
      <c r="M948" s="7"/>
      <c r="N948" s="7"/>
      <c r="O948" s="7"/>
      <c r="P948" s="7"/>
      <c r="Q948" s="7"/>
      <c r="R948" s="7"/>
      <c r="S948" s="95"/>
      <c r="T948" s="7"/>
      <c r="U948" s="7"/>
      <c r="V948" s="7"/>
      <c r="W948" s="7"/>
      <c r="X948" s="7"/>
      <c r="Y948" s="7"/>
      <c r="Z948" s="7"/>
      <c r="AA948" s="7"/>
      <c r="AB948" s="7"/>
      <c r="AC948" s="7"/>
      <c r="AD948" s="7"/>
      <c r="AE948" s="7"/>
      <c r="AF948" s="7"/>
      <c r="AG948" s="7"/>
      <c r="AH948" s="7"/>
      <c r="AI948" s="7"/>
      <c r="AJ948" s="7"/>
      <c r="AK948" s="7"/>
      <c r="AL948" s="7"/>
      <c r="AM948" s="7"/>
      <c r="AN948" s="7"/>
      <c r="AO948" s="7"/>
      <c r="AP948" s="7"/>
    </row>
    <row r="949">
      <c r="A949" s="7"/>
      <c r="B949" s="450"/>
      <c r="C949" s="450"/>
      <c r="D949" s="7"/>
      <c r="E949" s="7"/>
      <c r="F949" s="7"/>
      <c r="G949" s="7"/>
      <c r="H949" s="7"/>
      <c r="I949" s="7"/>
      <c r="J949" s="7"/>
      <c r="K949" s="1733"/>
      <c r="L949" s="7"/>
      <c r="M949" s="7"/>
      <c r="N949" s="7"/>
      <c r="O949" s="7"/>
      <c r="P949" s="7"/>
      <c r="Q949" s="7"/>
      <c r="R949" s="7"/>
      <c r="S949" s="95"/>
      <c r="T949" s="7"/>
      <c r="U949" s="7"/>
      <c r="V949" s="7"/>
      <c r="W949" s="7"/>
      <c r="X949" s="7"/>
      <c r="Y949" s="7"/>
      <c r="Z949" s="7"/>
      <c r="AA949" s="7"/>
      <c r="AB949" s="7"/>
      <c r="AC949" s="7"/>
      <c r="AD949" s="7"/>
      <c r="AE949" s="7"/>
      <c r="AF949" s="7"/>
      <c r="AG949" s="7"/>
      <c r="AH949" s="7"/>
      <c r="AI949" s="7"/>
      <c r="AJ949" s="7"/>
      <c r="AK949" s="7"/>
      <c r="AL949" s="7"/>
      <c r="AM949" s="7"/>
      <c r="AN949" s="7"/>
      <c r="AO949" s="7"/>
      <c r="AP949" s="7"/>
    </row>
    <row r="950">
      <c r="A950" s="7"/>
      <c r="B950" s="450"/>
      <c r="C950" s="450"/>
      <c r="D950" s="7"/>
      <c r="E950" s="7"/>
      <c r="F950" s="7"/>
      <c r="G950" s="7"/>
      <c r="H950" s="7"/>
      <c r="I950" s="7"/>
      <c r="J950" s="7"/>
      <c r="K950" s="1733"/>
      <c r="L950" s="7"/>
      <c r="M950" s="7"/>
      <c r="N950" s="7"/>
      <c r="O950" s="7"/>
      <c r="P950" s="7"/>
      <c r="Q950" s="7"/>
      <c r="R950" s="7"/>
      <c r="S950" s="95"/>
      <c r="T950" s="7"/>
      <c r="U950" s="7"/>
      <c r="V950" s="7"/>
      <c r="W950" s="7"/>
      <c r="X950" s="7"/>
      <c r="Y950" s="7"/>
      <c r="Z950" s="7"/>
      <c r="AA950" s="7"/>
      <c r="AB950" s="7"/>
      <c r="AC950" s="7"/>
      <c r="AD950" s="7"/>
      <c r="AE950" s="7"/>
      <c r="AF950" s="7"/>
      <c r="AG950" s="7"/>
      <c r="AH950" s="7"/>
      <c r="AI950" s="7"/>
      <c r="AJ950" s="7"/>
      <c r="AK950" s="7"/>
      <c r="AL950" s="7"/>
      <c r="AM950" s="7"/>
      <c r="AN950" s="7"/>
      <c r="AO950" s="7"/>
      <c r="AP950" s="7"/>
    </row>
    <row r="951">
      <c r="A951" s="7"/>
      <c r="B951" s="450"/>
      <c r="C951" s="450"/>
      <c r="D951" s="7"/>
      <c r="E951" s="7"/>
      <c r="F951" s="7"/>
      <c r="G951" s="7"/>
      <c r="H951" s="7"/>
      <c r="I951" s="7"/>
      <c r="J951" s="7"/>
      <c r="K951" s="1733"/>
      <c r="L951" s="7"/>
      <c r="M951" s="7"/>
      <c r="N951" s="7"/>
      <c r="O951" s="7"/>
      <c r="P951" s="7"/>
      <c r="Q951" s="7"/>
      <c r="R951" s="7"/>
      <c r="S951" s="95"/>
      <c r="T951" s="7"/>
      <c r="U951" s="7"/>
      <c r="V951" s="7"/>
      <c r="W951" s="7"/>
      <c r="X951" s="7"/>
      <c r="Y951" s="7"/>
      <c r="Z951" s="7"/>
      <c r="AA951" s="7"/>
      <c r="AB951" s="7"/>
      <c r="AC951" s="7"/>
      <c r="AD951" s="7"/>
      <c r="AE951" s="7"/>
      <c r="AF951" s="7"/>
      <c r="AG951" s="7"/>
      <c r="AH951" s="7"/>
      <c r="AI951" s="7"/>
      <c r="AJ951" s="7"/>
      <c r="AK951" s="7"/>
      <c r="AL951" s="7"/>
      <c r="AM951" s="7"/>
      <c r="AN951" s="7"/>
      <c r="AO951" s="7"/>
      <c r="AP951" s="7"/>
    </row>
    <row r="952">
      <c r="A952" s="7"/>
      <c r="B952" s="450"/>
      <c r="C952" s="450"/>
      <c r="D952" s="7"/>
      <c r="E952" s="7"/>
      <c r="F952" s="7"/>
      <c r="G952" s="7"/>
      <c r="H952" s="7"/>
      <c r="I952" s="7"/>
      <c r="J952" s="7"/>
      <c r="K952" s="1733"/>
      <c r="L952" s="7"/>
      <c r="M952" s="7"/>
      <c r="N952" s="7"/>
      <c r="O952" s="7"/>
      <c r="P952" s="7"/>
      <c r="Q952" s="7"/>
      <c r="R952" s="7"/>
      <c r="S952" s="95"/>
      <c r="T952" s="7"/>
      <c r="U952" s="7"/>
      <c r="V952" s="7"/>
      <c r="W952" s="7"/>
      <c r="X952" s="7"/>
      <c r="Y952" s="7"/>
      <c r="Z952" s="7"/>
      <c r="AA952" s="7"/>
      <c r="AB952" s="7"/>
      <c r="AC952" s="7"/>
      <c r="AD952" s="7"/>
      <c r="AE952" s="7"/>
      <c r="AF952" s="7"/>
      <c r="AG952" s="7"/>
      <c r="AH952" s="7"/>
      <c r="AI952" s="7"/>
      <c r="AJ952" s="7"/>
      <c r="AK952" s="7"/>
      <c r="AL952" s="7"/>
      <c r="AM952" s="7"/>
      <c r="AN952" s="7"/>
      <c r="AO952" s="7"/>
      <c r="AP952" s="7"/>
    </row>
    <row r="953">
      <c r="A953" s="7"/>
      <c r="B953" s="450"/>
      <c r="C953" s="450"/>
      <c r="D953" s="7"/>
      <c r="E953" s="7"/>
      <c r="F953" s="7"/>
      <c r="G953" s="7"/>
      <c r="H953" s="7"/>
      <c r="I953" s="7"/>
      <c r="J953" s="7"/>
      <c r="K953" s="1733"/>
      <c r="L953" s="7"/>
      <c r="M953" s="7"/>
      <c r="N953" s="7"/>
      <c r="O953" s="7"/>
      <c r="P953" s="7"/>
      <c r="Q953" s="7"/>
      <c r="R953" s="7"/>
      <c r="S953" s="95"/>
      <c r="T953" s="7"/>
      <c r="U953" s="7"/>
      <c r="V953" s="7"/>
      <c r="W953" s="7"/>
      <c r="X953" s="7"/>
      <c r="Y953" s="7"/>
      <c r="Z953" s="7"/>
      <c r="AA953" s="7"/>
      <c r="AB953" s="7"/>
      <c r="AC953" s="7"/>
      <c r="AD953" s="7"/>
      <c r="AE953" s="7"/>
      <c r="AF953" s="7"/>
      <c r="AG953" s="7"/>
      <c r="AH953" s="7"/>
      <c r="AI953" s="7"/>
      <c r="AJ953" s="7"/>
      <c r="AK953" s="7"/>
      <c r="AL953" s="7"/>
      <c r="AM953" s="7"/>
      <c r="AN953" s="7"/>
      <c r="AO953" s="7"/>
      <c r="AP953" s="7"/>
    </row>
    <row r="954">
      <c r="A954" s="7"/>
      <c r="B954" s="450"/>
      <c r="C954" s="450"/>
      <c r="D954" s="7"/>
      <c r="E954" s="7"/>
      <c r="F954" s="7"/>
      <c r="G954" s="7"/>
      <c r="H954" s="7"/>
      <c r="I954" s="7"/>
      <c r="J954" s="7"/>
      <c r="K954" s="1733"/>
      <c r="L954" s="7"/>
      <c r="M954" s="7"/>
      <c r="N954" s="7"/>
      <c r="O954" s="7"/>
      <c r="P954" s="7"/>
      <c r="Q954" s="7"/>
      <c r="R954" s="7"/>
      <c r="S954" s="95"/>
      <c r="T954" s="7"/>
      <c r="U954" s="7"/>
      <c r="V954" s="7"/>
      <c r="W954" s="7"/>
      <c r="X954" s="7"/>
      <c r="Y954" s="7"/>
      <c r="Z954" s="7"/>
      <c r="AA954" s="7"/>
      <c r="AB954" s="7"/>
      <c r="AC954" s="7"/>
      <c r="AD954" s="7"/>
      <c r="AE954" s="7"/>
      <c r="AF954" s="7"/>
      <c r="AG954" s="7"/>
      <c r="AH954" s="7"/>
      <c r="AI954" s="7"/>
      <c r="AJ954" s="7"/>
      <c r="AK954" s="7"/>
      <c r="AL954" s="7"/>
      <c r="AM954" s="7"/>
      <c r="AN954" s="7"/>
      <c r="AO954" s="7"/>
      <c r="AP954" s="7"/>
    </row>
    <row r="955">
      <c r="A955" s="7"/>
      <c r="B955" s="450"/>
      <c r="C955" s="450"/>
      <c r="D955" s="7"/>
      <c r="E955" s="7"/>
      <c r="F955" s="7"/>
      <c r="G955" s="7"/>
      <c r="H955" s="7"/>
      <c r="I955" s="7"/>
      <c r="J955" s="7"/>
      <c r="K955" s="1733"/>
      <c r="L955" s="7"/>
      <c r="M955" s="7"/>
      <c r="N955" s="7"/>
      <c r="O955" s="7"/>
      <c r="P955" s="7"/>
      <c r="Q955" s="7"/>
      <c r="R955" s="7"/>
      <c r="S955" s="95"/>
      <c r="T955" s="7"/>
      <c r="U955" s="7"/>
      <c r="V955" s="7"/>
      <c r="W955" s="7"/>
      <c r="X955" s="7"/>
      <c r="Y955" s="7"/>
      <c r="Z955" s="7"/>
      <c r="AA955" s="7"/>
      <c r="AB955" s="7"/>
      <c r="AC955" s="7"/>
      <c r="AD955" s="7"/>
      <c r="AE955" s="7"/>
      <c r="AF955" s="7"/>
      <c r="AG955" s="7"/>
      <c r="AH955" s="7"/>
      <c r="AI955" s="7"/>
      <c r="AJ955" s="7"/>
      <c r="AK955" s="7"/>
      <c r="AL955" s="7"/>
      <c r="AM955" s="7"/>
      <c r="AN955" s="7"/>
      <c r="AO955" s="7"/>
      <c r="AP955" s="7"/>
    </row>
    <row r="956">
      <c r="A956" s="7"/>
      <c r="B956" s="450"/>
      <c r="C956" s="450"/>
      <c r="D956" s="7"/>
      <c r="E956" s="7"/>
      <c r="F956" s="7"/>
      <c r="G956" s="7"/>
      <c r="H956" s="7"/>
      <c r="I956" s="7"/>
      <c r="J956" s="7"/>
      <c r="K956" s="1733"/>
      <c r="L956" s="7"/>
      <c r="M956" s="7"/>
      <c r="N956" s="7"/>
      <c r="O956" s="7"/>
      <c r="P956" s="7"/>
      <c r="Q956" s="7"/>
      <c r="R956" s="7"/>
      <c r="S956" s="95"/>
      <c r="T956" s="7"/>
      <c r="U956" s="7"/>
      <c r="V956" s="7"/>
      <c r="W956" s="7"/>
      <c r="X956" s="7"/>
      <c r="Y956" s="7"/>
      <c r="Z956" s="7"/>
      <c r="AA956" s="7"/>
      <c r="AB956" s="7"/>
      <c r="AC956" s="7"/>
      <c r="AD956" s="7"/>
      <c r="AE956" s="7"/>
      <c r="AF956" s="7"/>
      <c r="AG956" s="7"/>
      <c r="AH956" s="7"/>
      <c r="AI956" s="7"/>
      <c r="AJ956" s="7"/>
      <c r="AK956" s="7"/>
      <c r="AL956" s="7"/>
      <c r="AM956" s="7"/>
      <c r="AN956" s="7"/>
      <c r="AO956" s="7"/>
      <c r="AP956" s="7"/>
    </row>
    <row r="957">
      <c r="A957" s="7"/>
      <c r="B957" s="450"/>
      <c r="C957" s="450"/>
      <c r="D957" s="7"/>
      <c r="E957" s="7"/>
      <c r="F957" s="7"/>
      <c r="G957" s="7"/>
      <c r="H957" s="7"/>
      <c r="I957" s="7"/>
      <c r="J957" s="7"/>
      <c r="K957" s="1733"/>
      <c r="L957" s="7"/>
      <c r="M957" s="7"/>
      <c r="N957" s="7"/>
      <c r="O957" s="7"/>
      <c r="P957" s="7"/>
      <c r="Q957" s="7"/>
      <c r="R957" s="7"/>
      <c r="S957" s="95"/>
      <c r="T957" s="7"/>
      <c r="U957" s="7"/>
      <c r="V957" s="7"/>
      <c r="W957" s="7"/>
      <c r="X957" s="7"/>
      <c r="Y957" s="7"/>
      <c r="Z957" s="7"/>
      <c r="AA957" s="7"/>
      <c r="AB957" s="7"/>
      <c r="AC957" s="7"/>
      <c r="AD957" s="7"/>
      <c r="AE957" s="7"/>
      <c r="AF957" s="7"/>
      <c r="AG957" s="7"/>
      <c r="AH957" s="7"/>
      <c r="AI957" s="7"/>
      <c r="AJ957" s="7"/>
      <c r="AK957" s="7"/>
      <c r="AL957" s="7"/>
      <c r="AM957" s="7"/>
      <c r="AN957" s="7"/>
      <c r="AO957" s="7"/>
      <c r="AP957" s="7"/>
    </row>
    <row r="958">
      <c r="A958" s="7"/>
      <c r="B958" s="450"/>
      <c r="C958" s="450"/>
      <c r="D958" s="7"/>
      <c r="E958" s="7"/>
      <c r="F958" s="7"/>
      <c r="G958" s="7"/>
      <c r="H958" s="7"/>
      <c r="I958" s="7"/>
      <c r="J958" s="7"/>
      <c r="K958" s="1733"/>
      <c r="L958" s="7"/>
      <c r="M958" s="7"/>
      <c r="N958" s="7"/>
      <c r="O958" s="7"/>
      <c r="P958" s="7"/>
      <c r="Q958" s="7"/>
      <c r="R958" s="7"/>
      <c r="S958" s="95"/>
      <c r="T958" s="7"/>
      <c r="U958" s="7"/>
      <c r="V958" s="7"/>
      <c r="W958" s="7"/>
      <c r="X958" s="7"/>
      <c r="Y958" s="7"/>
      <c r="Z958" s="7"/>
      <c r="AA958" s="7"/>
      <c r="AB958" s="7"/>
      <c r="AC958" s="7"/>
      <c r="AD958" s="7"/>
      <c r="AE958" s="7"/>
      <c r="AF958" s="7"/>
      <c r="AG958" s="7"/>
      <c r="AH958" s="7"/>
      <c r="AI958" s="7"/>
      <c r="AJ958" s="7"/>
      <c r="AK958" s="7"/>
      <c r="AL958" s="7"/>
      <c r="AM958" s="7"/>
      <c r="AN958" s="7"/>
      <c r="AO958" s="7"/>
      <c r="AP958" s="7"/>
    </row>
    <row r="959">
      <c r="A959" s="7"/>
      <c r="B959" s="450"/>
      <c r="C959" s="450"/>
      <c r="D959" s="7"/>
      <c r="E959" s="7"/>
      <c r="F959" s="7"/>
      <c r="G959" s="7"/>
      <c r="H959" s="7"/>
      <c r="I959" s="7"/>
      <c r="J959" s="7"/>
      <c r="K959" s="1733"/>
      <c r="L959" s="7"/>
      <c r="M959" s="7"/>
      <c r="N959" s="7"/>
      <c r="O959" s="7"/>
      <c r="P959" s="7"/>
      <c r="Q959" s="7"/>
      <c r="R959" s="7"/>
      <c r="S959" s="95"/>
      <c r="T959" s="7"/>
      <c r="U959" s="7"/>
      <c r="V959" s="7"/>
      <c r="W959" s="7"/>
      <c r="X959" s="7"/>
      <c r="Y959" s="7"/>
      <c r="Z959" s="7"/>
      <c r="AA959" s="7"/>
      <c r="AB959" s="7"/>
      <c r="AC959" s="7"/>
      <c r="AD959" s="7"/>
      <c r="AE959" s="7"/>
      <c r="AF959" s="7"/>
      <c r="AG959" s="7"/>
      <c r="AH959" s="7"/>
      <c r="AI959" s="7"/>
      <c r="AJ959" s="7"/>
      <c r="AK959" s="7"/>
      <c r="AL959" s="7"/>
      <c r="AM959" s="7"/>
      <c r="AN959" s="7"/>
      <c r="AO959" s="7"/>
      <c r="AP959" s="7"/>
    </row>
    <row r="960">
      <c r="A960" s="7"/>
      <c r="B960" s="450"/>
      <c r="C960" s="450"/>
      <c r="D960" s="7"/>
      <c r="E960" s="7"/>
      <c r="F960" s="7"/>
      <c r="G960" s="7"/>
      <c r="H960" s="7"/>
      <c r="I960" s="7"/>
      <c r="J960" s="7"/>
      <c r="K960" s="1733"/>
      <c r="L960" s="7"/>
      <c r="M960" s="7"/>
      <c r="N960" s="7"/>
      <c r="O960" s="7"/>
      <c r="P960" s="7"/>
      <c r="Q960" s="7"/>
      <c r="R960" s="7"/>
      <c r="S960" s="95"/>
      <c r="T960" s="7"/>
      <c r="U960" s="7"/>
      <c r="V960" s="7"/>
      <c r="W960" s="7"/>
      <c r="X960" s="7"/>
      <c r="Y960" s="7"/>
      <c r="Z960" s="7"/>
      <c r="AA960" s="7"/>
      <c r="AB960" s="7"/>
      <c r="AC960" s="7"/>
      <c r="AD960" s="7"/>
      <c r="AE960" s="7"/>
      <c r="AF960" s="7"/>
      <c r="AG960" s="7"/>
      <c r="AH960" s="7"/>
      <c r="AI960" s="7"/>
      <c r="AJ960" s="7"/>
      <c r="AK960" s="7"/>
      <c r="AL960" s="7"/>
      <c r="AM960" s="7"/>
      <c r="AN960" s="7"/>
      <c r="AO960" s="7"/>
      <c r="AP960" s="7"/>
    </row>
    <row r="961">
      <c r="A961" s="7"/>
      <c r="B961" s="450"/>
      <c r="C961" s="450"/>
      <c r="D961" s="7"/>
      <c r="E961" s="7"/>
      <c r="F961" s="7"/>
      <c r="G961" s="7"/>
      <c r="H961" s="7"/>
      <c r="I961" s="7"/>
      <c r="J961" s="7"/>
      <c r="K961" s="1733"/>
      <c r="L961" s="7"/>
      <c r="M961" s="7"/>
      <c r="N961" s="7"/>
      <c r="O961" s="7"/>
      <c r="P961" s="7"/>
      <c r="Q961" s="7"/>
      <c r="R961" s="7"/>
      <c r="S961" s="95"/>
      <c r="T961" s="7"/>
      <c r="U961" s="7"/>
      <c r="V961" s="7"/>
      <c r="W961" s="7"/>
      <c r="X961" s="7"/>
      <c r="Y961" s="7"/>
      <c r="Z961" s="7"/>
      <c r="AA961" s="7"/>
      <c r="AB961" s="7"/>
      <c r="AC961" s="7"/>
      <c r="AD961" s="7"/>
      <c r="AE961" s="7"/>
      <c r="AF961" s="7"/>
      <c r="AG961" s="7"/>
      <c r="AH961" s="7"/>
      <c r="AI961" s="7"/>
      <c r="AJ961" s="7"/>
      <c r="AK961" s="7"/>
      <c r="AL961" s="7"/>
      <c r="AM961" s="7"/>
      <c r="AN961" s="7"/>
      <c r="AO961" s="7"/>
      <c r="AP961" s="7"/>
    </row>
    <row r="962">
      <c r="A962" s="7"/>
      <c r="B962" s="450"/>
      <c r="C962" s="450"/>
      <c r="D962" s="7"/>
      <c r="E962" s="7"/>
      <c r="F962" s="7"/>
      <c r="G962" s="7"/>
      <c r="H962" s="7"/>
      <c r="I962" s="7"/>
      <c r="J962" s="7"/>
      <c r="K962" s="1733"/>
      <c r="L962" s="7"/>
      <c r="M962" s="7"/>
      <c r="N962" s="7"/>
      <c r="O962" s="7"/>
      <c r="P962" s="7"/>
      <c r="Q962" s="7"/>
      <c r="R962" s="7"/>
      <c r="S962" s="95"/>
      <c r="T962" s="7"/>
      <c r="U962" s="7"/>
      <c r="V962" s="7"/>
      <c r="W962" s="7"/>
      <c r="X962" s="7"/>
      <c r="Y962" s="7"/>
      <c r="Z962" s="7"/>
      <c r="AA962" s="7"/>
      <c r="AB962" s="7"/>
      <c r="AC962" s="7"/>
      <c r="AD962" s="7"/>
      <c r="AE962" s="7"/>
      <c r="AF962" s="7"/>
      <c r="AG962" s="7"/>
      <c r="AH962" s="7"/>
      <c r="AI962" s="7"/>
      <c r="AJ962" s="7"/>
      <c r="AK962" s="7"/>
      <c r="AL962" s="7"/>
      <c r="AM962" s="7"/>
      <c r="AN962" s="7"/>
      <c r="AO962" s="7"/>
      <c r="AP962" s="7"/>
    </row>
    <row r="963">
      <c r="A963" s="7"/>
      <c r="B963" s="450"/>
      <c r="C963" s="450"/>
      <c r="D963" s="7"/>
      <c r="E963" s="7"/>
      <c r="F963" s="7"/>
      <c r="G963" s="7"/>
      <c r="H963" s="7"/>
      <c r="I963" s="7"/>
      <c r="J963" s="7"/>
      <c r="K963" s="1733"/>
      <c r="L963" s="7"/>
      <c r="M963" s="7"/>
      <c r="N963" s="7"/>
      <c r="O963" s="7"/>
      <c r="P963" s="7"/>
      <c r="Q963" s="7"/>
      <c r="R963" s="7"/>
      <c r="S963" s="95"/>
      <c r="T963" s="7"/>
      <c r="U963" s="7"/>
      <c r="V963" s="7"/>
      <c r="W963" s="7"/>
      <c r="X963" s="7"/>
      <c r="Y963" s="7"/>
      <c r="Z963" s="7"/>
      <c r="AA963" s="7"/>
      <c r="AB963" s="7"/>
      <c r="AC963" s="7"/>
      <c r="AD963" s="7"/>
      <c r="AE963" s="7"/>
      <c r="AF963" s="7"/>
      <c r="AG963" s="7"/>
      <c r="AH963" s="7"/>
      <c r="AI963" s="7"/>
      <c r="AJ963" s="7"/>
      <c r="AK963" s="7"/>
      <c r="AL963" s="7"/>
      <c r="AM963" s="7"/>
      <c r="AN963" s="7"/>
      <c r="AO963" s="7"/>
      <c r="AP963" s="7"/>
    </row>
    <row r="964">
      <c r="A964" s="7"/>
      <c r="B964" s="450"/>
      <c r="C964" s="450"/>
      <c r="D964" s="7"/>
      <c r="E964" s="7"/>
      <c r="F964" s="7"/>
      <c r="G964" s="7"/>
      <c r="H964" s="7"/>
      <c r="I964" s="7"/>
      <c r="J964" s="7"/>
      <c r="K964" s="1733"/>
      <c r="L964" s="7"/>
      <c r="M964" s="7"/>
      <c r="N964" s="7"/>
      <c r="O964" s="7"/>
      <c r="P964" s="7"/>
      <c r="Q964" s="7"/>
      <c r="R964" s="7"/>
      <c r="S964" s="95"/>
      <c r="T964" s="7"/>
      <c r="U964" s="7"/>
      <c r="V964" s="7"/>
      <c r="W964" s="7"/>
      <c r="X964" s="7"/>
      <c r="Y964" s="7"/>
      <c r="Z964" s="7"/>
      <c r="AA964" s="7"/>
      <c r="AB964" s="7"/>
      <c r="AC964" s="7"/>
      <c r="AD964" s="7"/>
      <c r="AE964" s="7"/>
      <c r="AF964" s="7"/>
      <c r="AG964" s="7"/>
      <c r="AH964" s="7"/>
      <c r="AI964" s="7"/>
      <c r="AJ964" s="7"/>
      <c r="AK964" s="7"/>
      <c r="AL964" s="7"/>
      <c r="AM964" s="7"/>
      <c r="AN964" s="7"/>
      <c r="AO964" s="7"/>
      <c r="AP964" s="7"/>
    </row>
    <row r="965">
      <c r="A965" s="7"/>
      <c r="B965" s="450"/>
      <c r="C965" s="450"/>
      <c r="D965" s="7"/>
      <c r="E965" s="7"/>
      <c r="F965" s="7"/>
      <c r="G965" s="7"/>
      <c r="H965" s="7"/>
      <c r="I965" s="7"/>
      <c r="J965" s="7"/>
      <c r="K965" s="1733"/>
      <c r="L965" s="7"/>
      <c r="M965" s="7"/>
      <c r="N965" s="7"/>
      <c r="O965" s="7"/>
      <c r="P965" s="7"/>
      <c r="Q965" s="7"/>
      <c r="R965" s="7"/>
      <c r="S965" s="95"/>
      <c r="T965" s="7"/>
      <c r="U965" s="7"/>
      <c r="V965" s="7"/>
      <c r="W965" s="7"/>
      <c r="X965" s="7"/>
      <c r="Y965" s="7"/>
      <c r="Z965" s="7"/>
      <c r="AA965" s="7"/>
      <c r="AB965" s="7"/>
      <c r="AC965" s="7"/>
      <c r="AD965" s="7"/>
      <c r="AE965" s="7"/>
      <c r="AF965" s="7"/>
      <c r="AG965" s="7"/>
      <c r="AH965" s="7"/>
      <c r="AI965" s="7"/>
      <c r="AJ965" s="7"/>
      <c r="AK965" s="7"/>
      <c r="AL965" s="7"/>
      <c r="AM965" s="7"/>
      <c r="AN965" s="7"/>
      <c r="AO965" s="7"/>
      <c r="AP965" s="7"/>
    </row>
    <row r="966">
      <c r="A966" s="7"/>
      <c r="B966" s="450"/>
      <c r="C966" s="450"/>
      <c r="D966" s="7"/>
      <c r="E966" s="7"/>
      <c r="F966" s="7"/>
      <c r="G966" s="7"/>
      <c r="H966" s="7"/>
      <c r="I966" s="7"/>
      <c r="J966" s="7"/>
      <c r="K966" s="1733"/>
      <c r="L966" s="7"/>
      <c r="M966" s="7"/>
      <c r="N966" s="7"/>
      <c r="O966" s="7"/>
      <c r="P966" s="7"/>
      <c r="Q966" s="7"/>
      <c r="R966" s="7"/>
      <c r="S966" s="95"/>
      <c r="T966" s="7"/>
      <c r="U966" s="7"/>
      <c r="V966" s="7"/>
      <c r="W966" s="7"/>
      <c r="X966" s="7"/>
      <c r="Y966" s="7"/>
      <c r="Z966" s="7"/>
      <c r="AA966" s="7"/>
      <c r="AB966" s="7"/>
      <c r="AC966" s="7"/>
      <c r="AD966" s="7"/>
      <c r="AE966" s="7"/>
      <c r="AF966" s="7"/>
      <c r="AG966" s="7"/>
      <c r="AH966" s="7"/>
      <c r="AI966" s="7"/>
      <c r="AJ966" s="7"/>
      <c r="AK966" s="7"/>
      <c r="AL966" s="7"/>
      <c r="AM966" s="7"/>
      <c r="AN966" s="7"/>
      <c r="AO966" s="7"/>
      <c r="AP966" s="7"/>
    </row>
    <row r="967">
      <c r="A967" s="7"/>
      <c r="B967" s="450"/>
      <c r="C967" s="450"/>
      <c r="D967" s="7"/>
      <c r="E967" s="7"/>
      <c r="F967" s="7"/>
      <c r="G967" s="7"/>
      <c r="H967" s="7"/>
      <c r="I967" s="7"/>
      <c r="J967" s="7"/>
      <c r="K967" s="1733"/>
      <c r="L967" s="7"/>
      <c r="M967" s="7"/>
      <c r="N967" s="7"/>
      <c r="O967" s="7"/>
      <c r="P967" s="7"/>
      <c r="Q967" s="7"/>
      <c r="R967" s="7"/>
      <c r="S967" s="95"/>
      <c r="T967" s="7"/>
      <c r="U967" s="7"/>
      <c r="V967" s="7"/>
      <c r="W967" s="7"/>
      <c r="X967" s="7"/>
      <c r="Y967" s="7"/>
      <c r="Z967" s="7"/>
      <c r="AA967" s="7"/>
      <c r="AB967" s="7"/>
      <c r="AC967" s="7"/>
      <c r="AD967" s="7"/>
      <c r="AE967" s="7"/>
      <c r="AF967" s="7"/>
      <c r="AG967" s="7"/>
      <c r="AH967" s="7"/>
      <c r="AI967" s="7"/>
      <c r="AJ967" s="7"/>
      <c r="AK967" s="7"/>
      <c r="AL967" s="7"/>
      <c r="AM967" s="7"/>
      <c r="AN967" s="7"/>
      <c r="AO967" s="7"/>
      <c r="AP967" s="7"/>
    </row>
    <row r="968">
      <c r="A968" s="7"/>
      <c r="B968" s="450"/>
      <c r="C968" s="450"/>
      <c r="D968" s="7"/>
      <c r="E968" s="7"/>
      <c r="F968" s="7"/>
      <c r="G968" s="7"/>
      <c r="H968" s="7"/>
      <c r="I968" s="7"/>
      <c r="J968" s="7"/>
      <c r="K968" s="1733"/>
      <c r="L968" s="7"/>
      <c r="M968" s="7"/>
      <c r="N968" s="7"/>
      <c r="O968" s="7"/>
      <c r="P968" s="7"/>
      <c r="Q968" s="7"/>
      <c r="R968" s="7"/>
      <c r="S968" s="95"/>
      <c r="T968" s="7"/>
      <c r="U968" s="7"/>
      <c r="V968" s="7"/>
      <c r="W968" s="7"/>
      <c r="X968" s="7"/>
      <c r="Y968" s="7"/>
      <c r="Z968" s="7"/>
      <c r="AA968" s="7"/>
      <c r="AB968" s="7"/>
      <c r="AC968" s="7"/>
      <c r="AD968" s="7"/>
      <c r="AE968" s="7"/>
      <c r="AF968" s="7"/>
      <c r="AG968" s="7"/>
      <c r="AH968" s="7"/>
      <c r="AI968" s="7"/>
      <c r="AJ968" s="7"/>
      <c r="AK968" s="7"/>
      <c r="AL968" s="7"/>
      <c r="AM968" s="7"/>
      <c r="AN968" s="7"/>
      <c r="AO968" s="7"/>
      <c r="AP968" s="7"/>
    </row>
    <row r="969">
      <c r="A969" s="7"/>
      <c r="B969" s="450"/>
      <c r="C969" s="450"/>
      <c r="D969" s="7"/>
      <c r="E969" s="7"/>
      <c r="F969" s="7"/>
      <c r="G969" s="7"/>
      <c r="H969" s="7"/>
      <c r="I969" s="7"/>
      <c r="J969" s="7"/>
      <c r="K969" s="1733"/>
      <c r="L969" s="7"/>
      <c r="M969" s="7"/>
      <c r="N969" s="7"/>
      <c r="O969" s="7"/>
      <c r="P969" s="7"/>
      <c r="Q969" s="7"/>
      <c r="R969" s="7"/>
      <c r="S969" s="95"/>
      <c r="T969" s="7"/>
      <c r="U969" s="7"/>
      <c r="V969" s="7"/>
      <c r="W969" s="7"/>
      <c r="X969" s="7"/>
      <c r="Y969" s="7"/>
      <c r="Z969" s="7"/>
      <c r="AA969" s="7"/>
      <c r="AB969" s="7"/>
      <c r="AC969" s="7"/>
      <c r="AD969" s="7"/>
      <c r="AE969" s="7"/>
      <c r="AF969" s="7"/>
      <c r="AG969" s="7"/>
      <c r="AH969" s="7"/>
      <c r="AI969" s="7"/>
      <c r="AJ969" s="7"/>
      <c r="AK969" s="7"/>
      <c r="AL969" s="7"/>
      <c r="AM969" s="7"/>
      <c r="AN969" s="7"/>
      <c r="AO969" s="7"/>
      <c r="AP969" s="7"/>
    </row>
    <row r="970">
      <c r="A970" s="7"/>
      <c r="B970" s="450"/>
      <c r="C970" s="450"/>
      <c r="D970" s="7"/>
      <c r="E970" s="7"/>
      <c r="F970" s="7"/>
      <c r="G970" s="7"/>
      <c r="H970" s="7"/>
      <c r="I970" s="7"/>
      <c r="J970" s="7"/>
      <c r="K970" s="1733"/>
      <c r="L970" s="7"/>
      <c r="M970" s="7"/>
      <c r="N970" s="7"/>
      <c r="O970" s="7"/>
      <c r="P970" s="7"/>
      <c r="Q970" s="7"/>
      <c r="R970" s="7"/>
      <c r="S970" s="95"/>
      <c r="T970" s="7"/>
      <c r="U970" s="7"/>
      <c r="V970" s="7"/>
      <c r="W970" s="7"/>
      <c r="X970" s="7"/>
      <c r="Y970" s="7"/>
      <c r="Z970" s="7"/>
      <c r="AA970" s="7"/>
      <c r="AB970" s="7"/>
      <c r="AC970" s="7"/>
      <c r="AD970" s="7"/>
      <c r="AE970" s="7"/>
      <c r="AF970" s="7"/>
      <c r="AG970" s="7"/>
      <c r="AH970" s="7"/>
      <c r="AI970" s="7"/>
      <c r="AJ970" s="7"/>
      <c r="AK970" s="7"/>
      <c r="AL970" s="7"/>
      <c r="AM970" s="7"/>
      <c r="AN970" s="7"/>
      <c r="AO970" s="7"/>
      <c r="AP970" s="7"/>
    </row>
    <row r="971">
      <c r="A971" s="7"/>
      <c r="B971" s="450"/>
      <c r="C971" s="450"/>
      <c r="D971" s="7"/>
      <c r="E971" s="7"/>
      <c r="F971" s="7"/>
      <c r="G971" s="7"/>
      <c r="H971" s="7"/>
      <c r="I971" s="7"/>
      <c r="J971" s="7"/>
      <c r="K971" s="1733"/>
      <c r="L971" s="7"/>
      <c r="M971" s="7"/>
      <c r="N971" s="7"/>
      <c r="O971" s="7"/>
      <c r="P971" s="7"/>
      <c r="Q971" s="7"/>
      <c r="R971" s="7"/>
      <c r="S971" s="95"/>
      <c r="T971" s="7"/>
      <c r="U971" s="7"/>
      <c r="V971" s="7"/>
      <c r="W971" s="7"/>
      <c r="X971" s="7"/>
      <c r="Y971" s="7"/>
      <c r="Z971" s="7"/>
      <c r="AA971" s="7"/>
      <c r="AB971" s="7"/>
      <c r="AC971" s="7"/>
      <c r="AD971" s="7"/>
      <c r="AE971" s="7"/>
      <c r="AF971" s="7"/>
      <c r="AG971" s="7"/>
      <c r="AH971" s="7"/>
      <c r="AI971" s="7"/>
      <c r="AJ971" s="7"/>
      <c r="AK971" s="7"/>
      <c r="AL971" s="7"/>
      <c r="AM971" s="7"/>
      <c r="AN971" s="7"/>
      <c r="AO971" s="7"/>
      <c r="AP971" s="7"/>
    </row>
    <row r="972">
      <c r="A972" s="7"/>
      <c r="B972" s="450"/>
      <c r="C972" s="450"/>
      <c r="D972" s="7"/>
      <c r="E972" s="7"/>
      <c r="F972" s="7"/>
      <c r="G972" s="7"/>
      <c r="H972" s="7"/>
      <c r="I972" s="7"/>
      <c r="J972" s="7"/>
      <c r="K972" s="1733"/>
      <c r="L972" s="7"/>
      <c r="M972" s="7"/>
      <c r="N972" s="7"/>
      <c r="O972" s="7"/>
      <c r="P972" s="7"/>
      <c r="Q972" s="7"/>
      <c r="R972" s="7"/>
      <c r="S972" s="95"/>
      <c r="T972" s="7"/>
      <c r="U972" s="7"/>
      <c r="V972" s="7"/>
      <c r="W972" s="7"/>
      <c r="X972" s="7"/>
      <c r="Y972" s="7"/>
      <c r="Z972" s="7"/>
      <c r="AA972" s="7"/>
      <c r="AB972" s="7"/>
      <c r="AC972" s="7"/>
      <c r="AD972" s="7"/>
      <c r="AE972" s="7"/>
      <c r="AF972" s="7"/>
      <c r="AG972" s="7"/>
      <c r="AH972" s="7"/>
      <c r="AI972" s="7"/>
      <c r="AJ972" s="7"/>
      <c r="AK972" s="7"/>
      <c r="AL972" s="7"/>
      <c r="AM972" s="7"/>
      <c r="AN972" s="7"/>
      <c r="AO972" s="7"/>
      <c r="AP972" s="7"/>
    </row>
    <row r="973">
      <c r="A973" s="7"/>
      <c r="B973" s="450"/>
      <c r="C973" s="450"/>
      <c r="D973" s="7"/>
      <c r="E973" s="7"/>
      <c r="F973" s="7"/>
      <c r="G973" s="7"/>
      <c r="H973" s="7"/>
      <c r="I973" s="7"/>
      <c r="J973" s="7"/>
      <c r="K973" s="1733"/>
      <c r="L973" s="7"/>
      <c r="M973" s="7"/>
      <c r="N973" s="7"/>
      <c r="O973" s="7"/>
      <c r="P973" s="7"/>
      <c r="Q973" s="7"/>
      <c r="R973" s="7"/>
      <c r="S973" s="95"/>
      <c r="T973" s="7"/>
      <c r="U973" s="7"/>
      <c r="V973" s="7"/>
      <c r="W973" s="7"/>
      <c r="X973" s="7"/>
      <c r="Y973" s="7"/>
      <c r="Z973" s="7"/>
      <c r="AA973" s="7"/>
      <c r="AB973" s="7"/>
      <c r="AC973" s="7"/>
      <c r="AD973" s="7"/>
      <c r="AE973" s="7"/>
      <c r="AF973" s="7"/>
      <c r="AG973" s="7"/>
      <c r="AH973" s="7"/>
      <c r="AI973" s="7"/>
      <c r="AJ973" s="7"/>
      <c r="AK973" s="7"/>
      <c r="AL973" s="7"/>
      <c r="AM973" s="7"/>
      <c r="AN973" s="7"/>
      <c r="AO973" s="7"/>
      <c r="AP973" s="7"/>
    </row>
    <row r="974">
      <c r="A974" s="7"/>
      <c r="B974" s="450"/>
      <c r="C974" s="450"/>
      <c r="D974" s="7"/>
      <c r="E974" s="7"/>
      <c r="F974" s="7"/>
      <c r="G974" s="7"/>
      <c r="H974" s="7"/>
      <c r="I974" s="7"/>
      <c r="J974" s="7"/>
      <c r="K974" s="1733"/>
      <c r="L974" s="7"/>
      <c r="M974" s="7"/>
      <c r="N974" s="7"/>
      <c r="O974" s="7"/>
      <c r="P974" s="7"/>
      <c r="Q974" s="7"/>
      <c r="R974" s="7"/>
      <c r="S974" s="95"/>
      <c r="T974" s="7"/>
      <c r="U974" s="7"/>
      <c r="V974" s="7"/>
      <c r="W974" s="7"/>
      <c r="X974" s="7"/>
      <c r="Y974" s="7"/>
      <c r="Z974" s="7"/>
      <c r="AA974" s="7"/>
      <c r="AB974" s="7"/>
      <c r="AC974" s="7"/>
      <c r="AD974" s="7"/>
      <c r="AE974" s="7"/>
      <c r="AF974" s="7"/>
      <c r="AG974" s="7"/>
      <c r="AH974" s="7"/>
      <c r="AI974" s="7"/>
      <c r="AJ974" s="7"/>
      <c r="AK974" s="7"/>
      <c r="AL974" s="7"/>
      <c r="AM974" s="7"/>
      <c r="AN974" s="7"/>
      <c r="AO974" s="7"/>
      <c r="AP974" s="7"/>
    </row>
    <row r="975">
      <c r="A975" s="7"/>
      <c r="B975" s="450"/>
      <c r="C975" s="450"/>
      <c r="D975" s="7"/>
      <c r="E975" s="7"/>
      <c r="F975" s="7"/>
      <c r="G975" s="7"/>
      <c r="H975" s="7"/>
      <c r="I975" s="7"/>
      <c r="J975" s="7"/>
      <c r="K975" s="1733"/>
      <c r="L975" s="7"/>
      <c r="M975" s="7"/>
      <c r="N975" s="7"/>
      <c r="O975" s="7"/>
      <c r="P975" s="7"/>
      <c r="Q975" s="7"/>
      <c r="R975" s="7"/>
      <c r="S975" s="95"/>
      <c r="T975" s="7"/>
      <c r="U975" s="7"/>
      <c r="V975" s="7"/>
      <c r="W975" s="7"/>
      <c r="X975" s="7"/>
      <c r="Y975" s="7"/>
      <c r="Z975" s="7"/>
      <c r="AA975" s="7"/>
      <c r="AB975" s="7"/>
      <c r="AC975" s="7"/>
      <c r="AD975" s="7"/>
      <c r="AE975" s="7"/>
      <c r="AF975" s="7"/>
      <c r="AG975" s="7"/>
      <c r="AH975" s="7"/>
      <c r="AI975" s="7"/>
      <c r="AJ975" s="7"/>
      <c r="AK975" s="7"/>
      <c r="AL975" s="7"/>
      <c r="AM975" s="7"/>
      <c r="AN975" s="7"/>
      <c r="AO975" s="7"/>
      <c r="AP975" s="7"/>
    </row>
    <row r="976">
      <c r="A976" s="7"/>
      <c r="B976" s="450"/>
      <c r="C976" s="450"/>
      <c r="D976" s="7"/>
      <c r="E976" s="7"/>
      <c r="F976" s="7"/>
      <c r="G976" s="7"/>
      <c r="H976" s="7"/>
      <c r="I976" s="7"/>
      <c r="J976" s="7"/>
      <c r="K976" s="1733"/>
      <c r="L976" s="7"/>
      <c r="M976" s="7"/>
      <c r="N976" s="7"/>
      <c r="O976" s="7"/>
      <c r="P976" s="7"/>
      <c r="Q976" s="7"/>
      <c r="R976" s="7"/>
      <c r="S976" s="95"/>
      <c r="T976" s="7"/>
      <c r="U976" s="7"/>
      <c r="V976" s="7"/>
      <c r="W976" s="7"/>
      <c r="X976" s="7"/>
      <c r="Y976" s="7"/>
      <c r="Z976" s="7"/>
      <c r="AA976" s="7"/>
      <c r="AB976" s="7"/>
      <c r="AC976" s="7"/>
      <c r="AD976" s="7"/>
      <c r="AE976" s="7"/>
      <c r="AF976" s="7"/>
      <c r="AG976" s="7"/>
      <c r="AH976" s="7"/>
      <c r="AI976" s="7"/>
      <c r="AJ976" s="7"/>
      <c r="AK976" s="7"/>
      <c r="AL976" s="7"/>
      <c r="AM976" s="7"/>
      <c r="AN976" s="7"/>
      <c r="AO976" s="7"/>
      <c r="AP976" s="7"/>
    </row>
    <row r="977">
      <c r="A977" s="7"/>
      <c r="B977" s="450"/>
      <c r="C977" s="450"/>
      <c r="D977" s="7"/>
      <c r="E977" s="7"/>
      <c r="F977" s="7"/>
      <c r="G977" s="7"/>
      <c r="H977" s="7"/>
      <c r="I977" s="7"/>
      <c r="J977" s="7"/>
      <c r="K977" s="1733"/>
      <c r="L977" s="7"/>
      <c r="M977" s="7"/>
      <c r="N977" s="7"/>
      <c r="O977" s="7"/>
      <c r="P977" s="7"/>
      <c r="Q977" s="7"/>
      <c r="R977" s="7"/>
      <c r="S977" s="95"/>
      <c r="T977" s="7"/>
      <c r="U977" s="7"/>
      <c r="V977" s="7"/>
      <c r="W977" s="7"/>
      <c r="X977" s="7"/>
      <c r="Y977" s="7"/>
      <c r="Z977" s="7"/>
      <c r="AA977" s="7"/>
      <c r="AB977" s="7"/>
      <c r="AC977" s="7"/>
      <c r="AD977" s="7"/>
      <c r="AE977" s="7"/>
      <c r="AF977" s="7"/>
      <c r="AG977" s="7"/>
      <c r="AH977" s="7"/>
      <c r="AI977" s="7"/>
      <c r="AJ977" s="7"/>
      <c r="AK977" s="7"/>
      <c r="AL977" s="7"/>
      <c r="AM977" s="7"/>
      <c r="AN977" s="7"/>
      <c r="AO977" s="7"/>
      <c r="AP977" s="7"/>
    </row>
    <row r="978">
      <c r="A978" s="7"/>
      <c r="B978" s="450"/>
      <c r="C978" s="450"/>
      <c r="D978" s="7"/>
      <c r="E978" s="7"/>
      <c r="F978" s="7"/>
      <c r="G978" s="7"/>
      <c r="H978" s="7"/>
      <c r="I978" s="7"/>
      <c r="J978" s="7"/>
      <c r="K978" s="1733"/>
      <c r="L978" s="7"/>
      <c r="M978" s="7"/>
      <c r="N978" s="7"/>
      <c r="O978" s="7"/>
      <c r="P978" s="7"/>
      <c r="Q978" s="7"/>
      <c r="R978" s="7"/>
      <c r="S978" s="95"/>
      <c r="T978" s="7"/>
      <c r="U978" s="7"/>
      <c r="V978" s="7"/>
      <c r="W978" s="7"/>
      <c r="X978" s="7"/>
      <c r="Y978" s="7"/>
      <c r="Z978" s="7"/>
      <c r="AA978" s="7"/>
      <c r="AB978" s="7"/>
      <c r="AC978" s="7"/>
      <c r="AD978" s="7"/>
      <c r="AE978" s="7"/>
      <c r="AF978" s="7"/>
      <c r="AG978" s="7"/>
      <c r="AH978" s="7"/>
      <c r="AI978" s="7"/>
      <c r="AJ978" s="7"/>
      <c r="AK978" s="7"/>
      <c r="AL978" s="7"/>
      <c r="AM978" s="7"/>
      <c r="AN978" s="7"/>
      <c r="AO978" s="7"/>
      <c r="AP978" s="7"/>
    </row>
    <row r="979">
      <c r="A979" s="7"/>
      <c r="B979" s="450"/>
      <c r="C979" s="450"/>
      <c r="D979" s="7"/>
      <c r="E979" s="7"/>
      <c r="F979" s="7"/>
      <c r="G979" s="7"/>
      <c r="H979" s="7"/>
      <c r="I979" s="7"/>
      <c r="J979" s="7"/>
      <c r="K979" s="1733"/>
      <c r="L979" s="7"/>
      <c r="M979" s="7"/>
      <c r="N979" s="7"/>
      <c r="O979" s="7"/>
      <c r="P979" s="7"/>
      <c r="Q979" s="7"/>
      <c r="R979" s="7"/>
      <c r="S979" s="95"/>
      <c r="T979" s="7"/>
      <c r="U979" s="7"/>
      <c r="V979" s="7"/>
      <c r="W979" s="7"/>
      <c r="X979" s="7"/>
      <c r="Y979" s="7"/>
      <c r="Z979" s="7"/>
      <c r="AA979" s="7"/>
      <c r="AB979" s="7"/>
      <c r="AC979" s="7"/>
      <c r="AD979" s="7"/>
      <c r="AE979" s="7"/>
      <c r="AF979" s="7"/>
      <c r="AG979" s="7"/>
      <c r="AH979" s="7"/>
      <c r="AI979" s="7"/>
      <c r="AJ979" s="7"/>
      <c r="AK979" s="7"/>
      <c r="AL979" s="7"/>
      <c r="AM979" s="7"/>
      <c r="AN979" s="7"/>
      <c r="AO979" s="7"/>
      <c r="AP979" s="7"/>
    </row>
    <row r="980">
      <c r="A980" s="7"/>
      <c r="B980" s="450"/>
      <c r="C980" s="450"/>
      <c r="D980" s="7"/>
      <c r="E980" s="7"/>
      <c r="F980" s="7"/>
      <c r="G980" s="7"/>
      <c r="H980" s="7"/>
      <c r="I980" s="7"/>
      <c r="J980" s="7"/>
      <c r="K980" s="1733"/>
      <c r="L980" s="7"/>
      <c r="M980" s="7"/>
      <c r="N980" s="7"/>
      <c r="O980" s="7"/>
      <c r="P980" s="7"/>
      <c r="Q980" s="7"/>
      <c r="R980" s="7"/>
      <c r="S980" s="95"/>
      <c r="T980" s="7"/>
      <c r="U980" s="7"/>
      <c r="V980" s="7"/>
      <c r="W980" s="7"/>
      <c r="X980" s="7"/>
      <c r="Y980" s="7"/>
      <c r="Z980" s="7"/>
      <c r="AA980" s="7"/>
      <c r="AB980" s="7"/>
      <c r="AC980" s="7"/>
      <c r="AD980" s="7"/>
      <c r="AE980" s="7"/>
      <c r="AF980" s="7"/>
      <c r="AG980" s="7"/>
      <c r="AH980" s="7"/>
      <c r="AI980" s="7"/>
      <c r="AJ980" s="7"/>
      <c r="AK980" s="7"/>
      <c r="AL980" s="7"/>
      <c r="AM980" s="7"/>
      <c r="AN980" s="7"/>
      <c r="AO980" s="7"/>
      <c r="AP980" s="7"/>
    </row>
    <row r="981">
      <c r="A981" s="7"/>
      <c r="B981" s="450"/>
      <c r="C981" s="450"/>
      <c r="D981" s="7"/>
      <c r="E981" s="7"/>
      <c r="F981" s="7"/>
      <c r="G981" s="7"/>
      <c r="H981" s="7"/>
      <c r="I981" s="7"/>
      <c r="J981" s="7"/>
      <c r="K981" s="1733"/>
      <c r="L981" s="7"/>
      <c r="M981" s="7"/>
      <c r="N981" s="7"/>
      <c r="O981" s="7"/>
      <c r="P981" s="7"/>
      <c r="Q981" s="7"/>
      <c r="R981" s="7"/>
      <c r="S981" s="95"/>
      <c r="T981" s="7"/>
      <c r="U981" s="7"/>
      <c r="V981" s="7"/>
      <c r="W981" s="7"/>
      <c r="X981" s="7"/>
      <c r="Y981" s="7"/>
      <c r="Z981" s="7"/>
      <c r="AA981" s="7"/>
      <c r="AB981" s="7"/>
      <c r="AC981" s="7"/>
      <c r="AD981" s="7"/>
      <c r="AE981" s="7"/>
      <c r="AF981" s="7"/>
      <c r="AG981" s="7"/>
      <c r="AH981" s="7"/>
      <c r="AI981" s="7"/>
      <c r="AJ981" s="7"/>
      <c r="AK981" s="7"/>
      <c r="AL981" s="7"/>
      <c r="AM981" s="7"/>
      <c r="AN981" s="7"/>
      <c r="AO981" s="7"/>
      <c r="AP981" s="7"/>
    </row>
    <row r="982">
      <c r="A982" s="7"/>
      <c r="B982" s="450"/>
      <c r="C982" s="450"/>
      <c r="D982" s="7"/>
      <c r="E982" s="7"/>
      <c r="F982" s="7"/>
      <c r="G982" s="7"/>
      <c r="H982" s="7"/>
      <c r="I982" s="7"/>
      <c r="J982" s="7"/>
      <c r="K982" s="1733"/>
      <c r="L982" s="7"/>
      <c r="M982" s="7"/>
      <c r="N982" s="7"/>
      <c r="O982" s="7"/>
      <c r="P982" s="7"/>
      <c r="Q982" s="7"/>
      <c r="R982" s="7"/>
      <c r="S982" s="95"/>
      <c r="T982" s="7"/>
      <c r="U982" s="7"/>
      <c r="V982" s="7"/>
      <c r="W982" s="7"/>
      <c r="X982" s="7"/>
      <c r="Y982" s="7"/>
      <c r="Z982" s="7"/>
      <c r="AA982" s="7"/>
      <c r="AB982" s="7"/>
      <c r="AC982" s="7"/>
      <c r="AD982" s="7"/>
      <c r="AE982" s="7"/>
      <c r="AF982" s="7"/>
      <c r="AG982" s="7"/>
      <c r="AH982" s="7"/>
      <c r="AI982" s="7"/>
      <c r="AJ982" s="7"/>
      <c r="AK982" s="7"/>
      <c r="AL982" s="7"/>
      <c r="AM982" s="7"/>
      <c r="AN982" s="7"/>
      <c r="AO982" s="7"/>
      <c r="AP982" s="7"/>
    </row>
    <row r="983">
      <c r="A983" s="7"/>
      <c r="B983" s="450"/>
      <c r="C983" s="450"/>
      <c r="D983" s="7"/>
      <c r="E983" s="7"/>
      <c r="F983" s="7"/>
      <c r="G983" s="7"/>
      <c r="H983" s="7"/>
      <c r="I983" s="7"/>
      <c r="J983" s="7"/>
      <c r="K983" s="1733"/>
      <c r="L983" s="7"/>
      <c r="M983" s="7"/>
      <c r="N983" s="7"/>
      <c r="O983" s="7"/>
      <c r="P983" s="7"/>
      <c r="Q983" s="7"/>
      <c r="R983" s="7"/>
      <c r="S983" s="95"/>
      <c r="T983" s="7"/>
      <c r="U983" s="7"/>
      <c r="V983" s="7"/>
      <c r="W983" s="7"/>
      <c r="X983" s="7"/>
      <c r="Y983" s="7"/>
      <c r="Z983" s="7"/>
      <c r="AA983" s="7"/>
      <c r="AB983" s="7"/>
      <c r="AC983" s="7"/>
      <c r="AD983" s="7"/>
      <c r="AE983" s="7"/>
      <c r="AF983" s="7"/>
      <c r="AG983" s="7"/>
      <c r="AH983" s="7"/>
      <c r="AI983" s="7"/>
      <c r="AJ983" s="7"/>
      <c r="AK983" s="7"/>
      <c r="AL983" s="7"/>
      <c r="AM983" s="7"/>
      <c r="AN983" s="7"/>
      <c r="AO983" s="7"/>
      <c r="AP983" s="7"/>
    </row>
    <row r="984">
      <c r="A984" s="7"/>
      <c r="B984" s="450"/>
      <c r="C984" s="450"/>
      <c r="D984" s="7"/>
      <c r="E984" s="7"/>
      <c r="F984" s="7"/>
      <c r="G984" s="7"/>
      <c r="H984" s="7"/>
      <c r="I984" s="7"/>
      <c r="J984" s="7"/>
      <c r="K984" s="1733"/>
      <c r="L984" s="7"/>
      <c r="M984" s="7"/>
      <c r="N984" s="7"/>
      <c r="O984" s="7"/>
      <c r="P984" s="7"/>
      <c r="Q984" s="7"/>
      <c r="R984" s="7"/>
      <c r="S984" s="95"/>
      <c r="T984" s="7"/>
      <c r="U984" s="7"/>
      <c r="V984" s="7"/>
      <c r="W984" s="7"/>
      <c r="X984" s="7"/>
      <c r="Y984" s="7"/>
      <c r="Z984" s="7"/>
      <c r="AA984" s="7"/>
      <c r="AB984" s="7"/>
      <c r="AC984" s="7"/>
      <c r="AD984" s="7"/>
      <c r="AE984" s="7"/>
      <c r="AF984" s="7"/>
      <c r="AG984" s="7"/>
      <c r="AH984" s="7"/>
      <c r="AI984" s="7"/>
      <c r="AJ984" s="7"/>
      <c r="AK984" s="7"/>
      <c r="AL984" s="7"/>
      <c r="AM984" s="7"/>
      <c r="AN984" s="7"/>
      <c r="AO984" s="7"/>
      <c r="AP984" s="7"/>
    </row>
    <row r="985">
      <c r="A985" s="7"/>
      <c r="B985" s="450"/>
      <c r="C985" s="450"/>
      <c r="D985" s="7"/>
      <c r="E985" s="7"/>
      <c r="F985" s="7"/>
      <c r="G985" s="7"/>
      <c r="H985" s="7"/>
      <c r="I985" s="7"/>
      <c r="J985" s="7"/>
      <c r="K985" s="1733"/>
      <c r="L985" s="7"/>
      <c r="M985" s="7"/>
      <c r="N985" s="7"/>
      <c r="O985" s="7"/>
      <c r="P985" s="7"/>
      <c r="Q985" s="7"/>
      <c r="R985" s="7"/>
      <c r="S985" s="95"/>
      <c r="T985" s="7"/>
      <c r="U985" s="7"/>
      <c r="V985" s="7"/>
      <c r="W985" s="7"/>
      <c r="X985" s="7"/>
      <c r="Y985" s="7"/>
      <c r="Z985" s="7"/>
      <c r="AA985" s="7"/>
      <c r="AB985" s="7"/>
      <c r="AC985" s="7"/>
      <c r="AD985" s="7"/>
      <c r="AE985" s="7"/>
      <c r="AF985" s="7"/>
      <c r="AG985" s="7"/>
      <c r="AH985" s="7"/>
      <c r="AI985" s="7"/>
      <c r="AJ985" s="7"/>
      <c r="AK985" s="7"/>
      <c r="AL985" s="7"/>
      <c r="AM985" s="7"/>
      <c r="AN985" s="7"/>
      <c r="AO985" s="7"/>
      <c r="AP985" s="7"/>
    </row>
    <row r="986">
      <c r="A986" s="7"/>
      <c r="B986" s="450"/>
      <c r="C986" s="450"/>
      <c r="D986" s="7"/>
      <c r="E986" s="7"/>
      <c r="F986" s="7"/>
      <c r="G986" s="7"/>
      <c r="H986" s="7"/>
      <c r="I986" s="7"/>
      <c r="J986" s="7"/>
      <c r="K986" s="1733"/>
      <c r="L986" s="7"/>
      <c r="M986" s="7"/>
      <c r="N986" s="7"/>
      <c r="O986" s="7"/>
      <c r="P986" s="7"/>
      <c r="Q986" s="7"/>
      <c r="R986" s="7"/>
      <c r="S986" s="95"/>
      <c r="T986" s="7"/>
      <c r="U986" s="7"/>
      <c r="V986" s="7"/>
      <c r="W986" s="7"/>
      <c r="X986" s="7"/>
      <c r="Y986" s="7"/>
      <c r="Z986" s="7"/>
      <c r="AA986" s="7"/>
      <c r="AB986" s="7"/>
      <c r="AC986" s="7"/>
      <c r="AD986" s="7"/>
      <c r="AE986" s="7"/>
      <c r="AF986" s="7"/>
      <c r="AG986" s="7"/>
      <c r="AH986" s="7"/>
      <c r="AI986" s="7"/>
      <c r="AJ986" s="7"/>
      <c r="AK986" s="7"/>
      <c r="AL986" s="7"/>
      <c r="AM986" s="7"/>
      <c r="AN986" s="7"/>
      <c r="AO986" s="7"/>
      <c r="AP986" s="7"/>
    </row>
    <row r="987">
      <c r="A987" s="7"/>
      <c r="B987" s="450"/>
      <c r="C987" s="450"/>
      <c r="D987" s="7"/>
      <c r="E987" s="7"/>
      <c r="F987" s="7"/>
      <c r="G987" s="7"/>
      <c r="H987" s="7"/>
      <c r="I987" s="7"/>
      <c r="J987" s="7"/>
      <c r="K987" s="1733"/>
      <c r="L987" s="7"/>
      <c r="M987" s="7"/>
      <c r="N987" s="7"/>
      <c r="O987" s="7"/>
      <c r="P987" s="7"/>
      <c r="Q987" s="7"/>
      <c r="R987" s="7"/>
      <c r="S987" s="95"/>
      <c r="T987" s="7"/>
      <c r="U987" s="7"/>
      <c r="V987" s="7"/>
      <c r="W987" s="7"/>
      <c r="X987" s="7"/>
      <c r="Y987" s="7"/>
      <c r="Z987" s="7"/>
      <c r="AA987" s="7"/>
      <c r="AB987" s="7"/>
      <c r="AC987" s="7"/>
      <c r="AD987" s="7"/>
      <c r="AE987" s="7"/>
      <c r="AF987" s="7"/>
      <c r="AG987" s="7"/>
      <c r="AH987" s="7"/>
      <c r="AI987" s="7"/>
      <c r="AJ987" s="7"/>
      <c r="AK987" s="7"/>
      <c r="AL987" s="7"/>
      <c r="AM987" s="7"/>
      <c r="AN987" s="7"/>
      <c r="AO987" s="7"/>
      <c r="AP987" s="7"/>
    </row>
    <row r="988">
      <c r="A988" s="7"/>
      <c r="B988" s="450"/>
      <c r="C988" s="450"/>
      <c r="D988" s="7"/>
      <c r="E988" s="7"/>
      <c r="F988" s="7"/>
      <c r="G988" s="7"/>
      <c r="H988" s="7"/>
      <c r="I988" s="7"/>
      <c r="J988" s="7"/>
      <c r="K988" s="1733"/>
      <c r="L988" s="7"/>
      <c r="M988" s="7"/>
      <c r="N988" s="7"/>
      <c r="O988" s="7"/>
      <c r="P988" s="7"/>
      <c r="Q988" s="7"/>
      <c r="R988" s="7"/>
      <c r="S988" s="95"/>
      <c r="T988" s="7"/>
      <c r="U988" s="7"/>
      <c r="V988" s="7"/>
      <c r="W988" s="7"/>
      <c r="X988" s="7"/>
      <c r="Y988" s="7"/>
      <c r="Z988" s="7"/>
      <c r="AA988" s="7"/>
      <c r="AB988" s="7"/>
      <c r="AC988" s="7"/>
      <c r="AD988" s="7"/>
      <c r="AE988" s="7"/>
      <c r="AF988" s="7"/>
      <c r="AG988" s="7"/>
      <c r="AH988" s="7"/>
      <c r="AI988" s="7"/>
      <c r="AJ988" s="7"/>
      <c r="AK988" s="7"/>
      <c r="AL988" s="7"/>
      <c r="AM988" s="7"/>
      <c r="AN988" s="7"/>
      <c r="AO988" s="7"/>
      <c r="AP988" s="7"/>
    </row>
    <row r="989">
      <c r="A989" s="7"/>
      <c r="B989" s="450"/>
      <c r="C989" s="450"/>
      <c r="D989" s="7"/>
      <c r="E989" s="7"/>
      <c r="F989" s="7"/>
      <c r="G989" s="7"/>
      <c r="H989" s="7"/>
      <c r="I989" s="7"/>
      <c r="J989" s="7"/>
      <c r="K989" s="1733"/>
      <c r="L989" s="7"/>
      <c r="M989" s="7"/>
      <c r="N989" s="7"/>
      <c r="O989" s="7"/>
      <c r="P989" s="7"/>
      <c r="Q989" s="7"/>
      <c r="R989" s="7"/>
      <c r="S989" s="95"/>
      <c r="T989" s="7"/>
      <c r="U989" s="7"/>
      <c r="V989" s="7"/>
      <c r="W989" s="7"/>
      <c r="X989" s="7"/>
      <c r="Y989" s="7"/>
      <c r="Z989" s="7"/>
      <c r="AA989" s="7"/>
      <c r="AB989" s="7"/>
      <c r="AC989" s="7"/>
      <c r="AD989" s="7"/>
      <c r="AE989" s="7"/>
      <c r="AF989" s="7"/>
      <c r="AG989" s="7"/>
      <c r="AH989" s="7"/>
      <c r="AI989" s="7"/>
      <c r="AJ989" s="7"/>
      <c r="AK989" s="7"/>
      <c r="AL989" s="7"/>
      <c r="AM989" s="7"/>
      <c r="AN989" s="7"/>
      <c r="AO989" s="7"/>
      <c r="AP989" s="7"/>
    </row>
    <row r="990">
      <c r="A990" s="7"/>
      <c r="B990" s="450"/>
      <c r="C990" s="450"/>
      <c r="D990" s="7"/>
      <c r="E990" s="7"/>
      <c r="F990" s="7"/>
      <c r="G990" s="7"/>
      <c r="H990" s="7"/>
      <c r="I990" s="7"/>
      <c r="J990" s="7"/>
      <c r="K990" s="1733"/>
      <c r="L990" s="7"/>
      <c r="M990" s="7"/>
      <c r="N990" s="7"/>
      <c r="O990" s="7"/>
      <c r="P990" s="7"/>
      <c r="Q990" s="7"/>
      <c r="R990" s="7"/>
      <c r="S990" s="95"/>
      <c r="T990" s="7"/>
      <c r="U990" s="7"/>
      <c r="V990" s="7"/>
      <c r="W990" s="7"/>
      <c r="X990" s="7"/>
      <c r="Y990" s="7"/>
      <c r="Z990" s="7"/>
      <c r="AA990" s="7"/>
      <c r="AB990" s="7"/>
      <c r="AC990" s="7"/>
      <c r="AD990" s="7"/>
      <c r="AE990" s="7"/>
      <c r="AF990" s="7"/>
      <c r="AG990" s="7"/>
      <c r="AH990" s="7"/>
      <c r="AI990" s="7"/>
      <c r="AJ990" s="7"/>
      <c r="AK990" s="7"/>
      <c r="AL990" s="7"/>
      <c r="AM990" s="7"/>
      <c r="AN990" s="7"/>
      <c r="AO990" s="7"/>
      <c r="AP990" s="7"/>
    </row>
    <row r="991">
      <c r="A991" s="7"/>
      <c r="B991" s="450"/>
      <c r="C991" s="450"/>
      <c r="D991" s="7"/>
      <c r="E991" s="7"/>
      <c r="F991" s="7"/>
      <c r="G991" s="7"/>
      <c r="H991" s="7"/>
      <c r="I991" s="7"/>
      <c r="J991" s="7"/>
      <c r="K991" s="1733"/>
      <c r="L991" s="7"/>
      <c r="M991" s="7"/>
      <c r="N991" s="7"/>
      <c r="O991" s="7"/>
      <c r="P991" s="7"/>
      <c r="Q991" s="7"/>
      <c r="R991" s="7"/>
      <c r="S991" s="95"/>
      <c r="T991" s="7"/>
      <c r="U991" s="7"/>
      <c r="V991" s="7"/>
      <c r="W991" s="7"/>
      <c r="X991" s="7"/>
      <c r="Y991" s="7"/>
      <c r="Z991" s="7"/>
      <c r="AA991" s="7"/>
      <c r="AB991" s="7"/>
      <c r="AC991" s="7"/>
      <c r="AD991" s="7"/>
      <c r="AE991" s="7"/>
      <c r="AF991" s="7"/>
      <c r="AG991" s="7"/>
      <c r="AH991" s="7"/>
      <c r="AI991" s="7"/>
      <c r="AJ991" s="7"/>
      <c r="AK991" s="7"/>
      <c r="AL991" s="7"/>
      <c r="AM991" s="7"/>
      <c r="AN991" s="7"/>
      <c r="AO991" s="7"/>
      <c r="AP991" s="7"/>
    </row>
    <row r="992">
      <c r="A992" s="7"/>
      <c r="B992" s="450"/>
      <c r="C992" s="450"/>
      <c r="D992" s="7"/>
      <c r="E992" s="7"/>
      <c r="F992" s="7"/>
      <c r="G992" s="7"/>
      <c r="H992" s="7"/>
      <c r="I992" s="7"/>
      <c r="J992" s="7"/>
      <c r="K992" s="1733"/>
      <c r="L992" s="7"/>
      <c r="M992" s="7"/>
      <c r="N992" s="7"/>
      <c r="O992" s="7"/>
      <c r="P992" s="7"/>
      <c r="Q992" s="7"/>
      <c r="R992" s="7"/>
      <c r="S992" s="95"/>
      <c r="T992" s="7"/>
      <c r="U992" s="7"/>
      <c r="V992" s="7"/>
      <c r="W992" s="7"/>
      <c r="X992" s="7"/>
      <c r="Y992" s="7"/>
      <c r="Z992" s="7"/>
      <c r="AA992" s="7"/>
      <c r="AB992" s="7"/>
      <c r="AC992" s="7"/>
      <c r="AD992" s="7"/>
      <c r="AE992" s="7"/>
      <c r="AF992" s="7"/>
      <c r="AG992" s="7"/>
      <c r="AH992" s="7"/>
      <c r="AI992" s="7"/>
      <c r="AJ992" s="7"/>
      <c r="AK992" s="7"/>
      <c r="AL992" s="7"/>
      <c r="AM992" s="7"/>
      <c r="AN992" s="7"/>
      <c r="AO992" s="7"/>
      <c r="AP992" s="7"/>
    </row>
    <row r="993">
      <c r="A993" s="7"/>
      <c r="B993" s="450"/>
      <c r="C993" s="450"/>
      <c r="D993" s="7"/>
      <c r="E993" s="7"/>
      <c r="F993" s="7"/>
      <c r="G993" s="7"/>
      <c r="H993" s="7"/>
      <c r="I993" s="7"/>
      <c r="J993" s="7"/>
      <c r="K993" s="1733"/>
      <c r="L993" s="7"/>
      <c r="M993" s="7"/>
      <c r="N993" s="7"/>
      <c r="O993" s="7"/>
      <c r="P993" s="7"/>
      <c r="Q993" s="7"/>
      <c r="R993" s="7"/>
      <c r="S993" s="95"/>
      <c r="T993" s="7"/>
      <c r="U993" s="7"/>
      <c r="V993" s="7"/>
      <c r="W993" s="7"/>
      <c r="X993" s="7"/>
      <c r="Y993" s="7"/>
      <c r="Z993" s="7"/>
      <c r="AA993" s="7"/>
      <c r="AB993" s="7"/>
      <c r="AC993" s="7"/>
      <c r="AD993" s="7"/>
      <c r="AE993" s="7"/>
      <c r="AF993" s="7"/>
      <c r="AG993" s="7"/>
      <c r="AH993" s="7"/>
      <c r="AI993" s="7"/>
      <c r="AJ993" s="7"/>
      <c r="AK993" s="7"/>
      <c r="AL993" s="7"/>
      <c r="AM993" s="7"/>
      <c r="AN993" s="7"/>
      <c r="AO993" s="7"/>
      <c r="AP993" s="7"/>
    </row>
    <row r="994">
      <c r="A994" s="7"/>
      <c r="B994" s="450"/>
      <c r="C994" s="450"/>
      <c r="D994" s="7"/>
      <c r="E994" s="7"/>
      <c r="F994" s="7"/>
      <c r="G994" s="7"/>
      <c r="H994" s="7"/>
      <c r="I994" s="7"/>
      <c r="J994" s="7"/>
      <c r="K994" s="1733"/>
      <c r="L994" s="7"/>
      <c r="M994" s="7"/>
      <c r="N994" s="7"/>
      <c r="O994" s="7"/>
      <c r="P994" s="7"/>
      <c r="Q994" s="7"/>
      <c r="R994" s="7"/>
      <c r="S994" s="95"/>
      <c r="T994" s="7"/>
      <c r="U994" s="7"/>
      <c r="V994" s="7"/>
      <c r="W994" s="7"/>
      <c r="X994" s="7"/>
      <c r="Y994" s="7"/>
      <c r="Z994" s="7"/>
      <c r="AA994" s="7"/>
      <c r="AB994" s="7"/>
      <c r="AC994" s="7"/>
      <c r="AD994" s="7"/>
      <c r="AE994" s="7"/>
      <c r="AF994" s="7"/>
      <c r="AG994" s="7"/>
      <c r="AH994" s="7"/>
      <c r="AI994" s="7"/>
      <c r="AJ994" s="7"/>
      <c r="AK994" s="7"/>
      <c r="AL994" s="7"/>
      <c r="AM994" s="7"/>
      <c r="AN994" s="7"/>
      <c r="AO994" s="7"/>
      <c r="AP994" s="7"/>
    </row>
    <row r="995">
      <c r="A995" s="7"/>
      <c r="B995" s="450"/>
      <c r="C995" s="450"/>
      <c r="D995" s="7"/>
      <c r="E995" s="7"/>
      <c r="F995" s="7"/>
      <c r="G995" s="7"/>
      <c r="H995" s="7"/>
      <c r="I995" s="7"/>
      <c r="J995" s="7"/>
      <c r="K995" s="1733"/>
      <c r="L995" s="7"/>
      <c r="M995" s="7"/>
      <c r="N995" s="7"/>
      <c r="O995" s="7"/>
      <c r="P995" s="7"/>
      <c r="Q995" s="7"/>
      <c r="R995" s="7"/>
      <c r="S995" s="95"/>
      <c r="T995" s="7"/>
      <c r="U995" s="7"/>
      <c r="V995" s="7"/>
      <c r="W995" s="7"/>
      <c r="X995" s="7"/>
      <c r="Y995" s="7"/>
      <c r="Z995" s="7"/>
      <c r="AA995" s="7"/>
      <c r="AB995" s="7"/>
      <c r="AC995" s="7"/>
      <c r="AD995" s="7"/>
      <c r="AE995" s="7"/>
      <c r="AF995" s="7"/>
      <c r="AG995" s="7"/>
      <c r="AH995" s="7"/>
      <c r="AI995" s="7"/>
      <c r="AJ995" s="7"/>
      <c r="AK995" s="7"/>
      <c r="AL995" s="7"/>
      <c r="AM995" s="7"/>
      <c r="AN995" s="7"/>
      <c r="AO995" s="7"/>
      <c r="AP995" s="7"/>
    </row>
    <row r="996">
      <c r="A996" s="7"/>
      <c r="B996" s="450"/>
      <c r="C996" s="450"/>
      <c r="D996" s="7"/>
      <c r="E996" s="7"/>
      <c r="F996" s="7"/>
      <c r="G996" s="7"/>
      <c r="H996" s="7"/>
      <c r="I996" s="7"/>
      <c r="J996" s="7"/>
      <c r="K996" s="1733"/>
      <c r="L996" s="7"/>
      <c r="M996" s="7"/>
      <c r="N996" s="7"/>
      <c r="O996" s="7"/>
      <c r="P996" s="7"/>
      <c r="Q996" s="7"/>
      <c r="R996" s="7"/>
      <c r="S996" s="95"/>
      <c r="T996" s="7"/>
      <c r="U996" s="7"/>
      <c r="V996" s="7"/>
      <c r="W996" s="7"/>
      <c r="X996" s="7"/>
      <c r="Y996" s="7"/>
      <c r="Z996" s="7"/>
      <c r="AA996" s="7"/>
      <c r="AB996" s="7"/>
      <c r="AC996" s="7"/>
      <c r="AD996" s="7"/>
      <c r="AE996" s="7"/>
      <c r="AF996" s="7"/>
      <c r="AG996" s="7"/>
      <c r="AH996" s="7"/>
      <c r="AI996" s="7"/>
      <c r="AJ996" s="7"/>
      <c r="AK996" s="7"/>
      <c r="AL996" s="7"/>
      <c r="AM996" s="7"/>
      <c r="AN996" s="7"/>
      <c r="AO996" s="7"/>
      <c r="AP996" s="7"/>
    </row>
    <row r="997">
      <c r="A997" s="7"/>
      <c r="B997" s="450"/>
      <c r="C997" s="450"/>
      <c r="D997" s="7"/>
      <c r="E997" s="7"/>
      <c r="F997" s="7"/>
      <c r="G997" s="7"/>
      <c r="H997" s="7"/>
      <c r="I997" s="7"/>
      <c r="J997" s="7"/>
      <c r="K997" s="1733"/>
      <c r="L997" s="7"/>
      <c r="M997" s="7"/>
      <c r="N997" s="7"/>
      <c r="O997" s="7"/>
      <c r="P997" s="7"/>
      <c r="Q997" s="7"/>
      <c r="R997" s="7"/>
      <c r="S997" s="95"/>
      <c r="T997" s="7"/>
      <c r="U997" s="7"/>
      <c r="V997" s="7"/>
      <c r="W997" s="7"/>
      <c r="X997" s="7"/>
      <c r="Y997" s="7"/>
      <c r="Z997" s="7"/>
      <c r="AA997" s="7"/>
      <c r="AB997" s="7"/>
      <c r="AC997" s="7"/>
      <c r="AD997" s="7"/>
      <c r="AE997" s="7"/>
      <c r="AF997" s="7"/>
      <c r="AG997" s="7"/>
      <c r="AH997" s="7"/>
      <c r="AI997" s="7"/>
      <c r="AJ997" s="7"/>
      <c r="AK997" s="7"/>
      <c r="AL997" s="7"/>
      <c r="AM997" s="7"/>
      <c r="AN997" s="7"/>
      <c r="AO997" s="7"/>
      <c r="AP997" s="7"/>
    </row>
    <row r="998">
      <c r="A998" s="7"/>
      <c r="B998" s="450"/>
      <c r="C998" s="450"/>
      <c r="D998" s="7"/>
      <c r="E998" s="7"/>
      <c r="F998" s="7"/>
      <c r="G998" s="7"/>
      <c r="H998" s="7"/>
      <c r="I998" s="7"/>
      <c r="J998" s="7"/>
      <c r="K998" s="1733"/>
      <c r="L998" s="7"/>
      <c r="M998" s="7"/>
      <c r="N998" s="7"/>
      <c r="O998" s="7"/>
      <c r="P998" s="7"/>
      <c r="Q998" s="7"/>
      <c r="R998" s="7"/>
      <c r="S998" s="95"/>
      <c r="T998" s="7"/>
      <c r="U998" s="7"/>
      <c r="V998" s="7"/>
      <c r="W998" s="7"/>
      <c r="X998" s="7"/>
      <c r="Y998" s="7"/>
      <c r="Z998" s="7"/>
      <c r="AA998" s="7"/>
      <c r="AB998" s="7"/>
      <c r="AC998" s="7"/>
      <c r="AD998" s="7"/>
      <c r="AE998" s="7"/>
      <c r="AF998" s="7"/>
      <c r="AG998" s="7"/>
      <c r="AH998" s="7"/>
      <c r="AI998" s="7"/>
      <c r="AJ998" s="7"/>
      <c r="AK998" s="7"/>
      <c r="AL998" s="7"/>
      <c r="AM998" s="7"/>
      <c r="AN998" s="7"/>
      <c r="AO998" s="7"/>
      <c r="AP998" s="7"/>
    </row>
    <row r="999">
      <c r="A999" s="7"/>
      <c r="B999" s="450"/>
      <c r="C999" s="450"/>
      <c r="D999" s="7"/>
      <c r="E999" s="7"/>
      <c r="F999" s="7"/>
      <c r="G999" s="7"/>
      <c r="H999" s="7"/>
      <c r="I999" s="7"/>
      <c r="J999" s="7"/>
      <c r="K999" s="1733"/>
      <c r="L999" s="7"/>
      <c r="M999" s="7"/>
      <c r="N999" s="7"/>
      <c r="O999" s="7"/>
      <c r="P999" s="7"/>
      <c r="Q999" s="7"/>
      <c r="R999" s="7"/>
      <c r="S999" s="95"/>
      <c r="T999" s="7"/>
      <c r="U999" s="7"/>
      <c r="V999" s="7"/>
      <c r="W999" s="7"/>
      <c r="X999" s="7"/>
      <c r="Y999" s="7"/>
      <c r="Z999" s="7"/>
      <c r="AA999" s="7"/>
      <c r="AB999" s="7"/>
      <c r="AC999" s="7"/>
      <c r="AD999" s="7"/>
      <c r="AE999" s="7"/>
      <c r="AF999" s="7"/>
      <c r="AG999" s="7"/>
      <c r="AH999" s="7"/>
      <c r="AI999" s="7"/>
      <c r="AJ999" s="7"/>
      <c r="AK999" s="7"/>
      <c r="AL999" s="7"/>
      <c r="AM999" s="7"/>
      <c r="AN999" s="7"/>
      <c r="AO999" s="7"/>
      <c r="AP999" s="7"/>
    </row>
    <row r="1000">
      <c r="A1000" s="7"/>
      <c r="B1000" s="450"/>
      <c r="C1000" s="450"/>
      <c r="D1000" s="7"/>
      <c r="E1000" s="7"/>
      <c r="F1000" s="7"/>
      <c r="G1000" s="7"/>
      <c r="H1000" s="7"/>
      <c r="I1000" s="7"/>
      <c r="J1000" s="7"/>
      <c r="K1000" s="1733"/>
      <c r="L1000" s="7"/>
      <c r="M1000" s="7"/>
      <c r="N1000" s="7"/>
      <c r="O1000" s="7"/>
      <c r="P1000" s="7"/>
      <c r="Q1000" s="7"/>
      <c r="R1000" s="7"/>
      <c r="S1000" s="95"/>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row>
    <row r="1001">
      <c r="A1001" s="7"/>
      <c r="B1001" s="450"/>
      <c r="C1001" s="450"/>
      <c r="D1001" s="7"/>
      <c r="E1001" s="7"/>
      <c r="F1001" s="7"/>
      <c r="G1001" s="7"/>
      <c r="H1001" s="7"/>
      <c r="I1001" s="7"/>
      <c r="J1001" s="7"/>
      <c r="K1001" s="1733"/>
      <c r="L1001" s="7"/>
      <c r="M1001" s="7"/>
      <c r="N1001" s="7"/>
      <c r="O1001" s="7"/>
      <c r="P1001" s="7"/>
      <c r="Q1001" s="7"/>
      <c r="R1001" s="7"/>
      <c r="S1001" s="95"/>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row>
    <row r="1002">
      <c r="A1002" s="7"/>
      <c r="B1002" s="450"/>
      <c r="C1002" s="450"/>
      <c r="D1002" s="7"/>
      <c r="E1002" s="7"/>
      <c r="F1002" s="7"/>
      <c r="G1002" s="7"/>
      <c r="H1002" s="7"/>
      <c r="I1002" s="7"/>
      <c r="J1002" s="7"/>
      <c r="K1002" s="1733"/>
      <c r="L1002" s="7"/>
      <c r="M1002" s="7"/>
      <c r="N1002" s="7"/>
      <c r="O1002" s="7"/>
      <c r="P1002" s="7"/>
      <c r="Q1002" s="7"/>
      <c r="R1002" s="7"/>
      <c r="S1002" s="95"/>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row>
    <row r="1003">
      <c r="A1003" s="7"/>
      <c r="B1003" s="450"/>
      <c r="C1003" s="450"/>
      <c r="D1003" s="7"/>
      <c r="E1003" s="7"/>
      <c r="F1003" s="7"/>
      <c r="G1003" s="7"/>
      <c r="H1003" s="7"/>
      <c r="I1003" s="7"/>
      <c r="J1003" s="7"/>
      <c r="K1003" s="1733"/>
      <c r="L1003" s="7"/>
      <c r="M1003" s="7"/>
      <c r="N1003" s="7"/>
      <c r="O1003" s="7"/>
      <c r="P1003" s="7"/>
      <c r="Q1003" s="7"/>
      <c r="R1003" s="7"/>
      <c r="S1003" s="95"/>
      <c r="T1003" s="7"/>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row>
    <row r="1004">
      <c r="A1004" s="7"/>
      <c r="B1004" s="450"/>
      <c r="C1004" s="450"/>
      <c r="D1004" s="7"/>
      <c r="E1004" s="7"/>
      <c r="F1004" s="7"/>
      <c r="G1004" s="7"/>
      <c r="H1004" s="7"/>
      <c r="I1004" s="7"/>
      <c r="J1004" s="7"/>
      <c r="K1004" s="1733"/>
      <c r="L1004" s="7"/>
      <c r="M1004" s="7"/>
      <c r="N1004" s="7"/>
      <c r="O1004" s="7"/>
      <c r="P1004" s="7"/>
      <c r="Q1004" s="7"/>
      <c r="R1004" s="7"/>
      <c r="S1004" s="95"/>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row>
    <row r="1005">
      <c r="A1005" s="7"/>
      <c r="B1005" s="450"/>
      <c r="C1005" s="450"/>
      <c r="D1005" s="7"/>
      <c r="E1005" s="7"/>
      <c r="F1005" s="7"/>
      <c r="G1005" s="7"/>
      <c r="H1005" s="7"/>
      <c r="I1005" s="7"/>
      <c r="J1005" s="7"/>
      <c r="K1005" s="1733"/>
      <c r="L1005" s="7"/>
      <c r="M1005" s="7"/>
      <c r="N1005" s="7"/>
      <c r="O1005" s="7"/>
      <c r="P1005" s="7"/>
      <c r="Q1005" s="7"/>
      <c r="R1005" s="7"/>
      <c r="S1005" s="95"/>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row>
    <row r="1006">
      <c r="A1006" s="7"/>
      <c r="B1006" s="450"/>
      <c r="C1006" s="450"/>
      <c r="D1006" s="7"/>
      <c r="E1006" s="7"/>
      <c r="F1006" s="7"/>
      <c r="G1006" s="7"/>
      <c r="H1006" s="7"/>
      <c r="I1006" s="7"/>
      <c r="J1006" s="7"/>
      <c r="K1006" s="1733"/>
      <c r="L1006" s="7"/>
      <c r="M1006" s="7"/>
      <c r="N1006" s="7"/>
      <c r="O1006" s="7"/>
      <c r="P1006" s="7"/>
      <c r="Q1006" s="7"/>
      <c r="R1006" s="7"/>
      <c r="S1006" s="95"/>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row>
    <row r="1007">
      <c r="A1007" s="7"/>
      <c r="B1007" s="450"/>
      <c r="C1007" s="450"/>
      <c r="D1007" s="7"/>
      <c r="E1007" s="7"/>
      <c r="F1007" s="7"/>
      <c r="G1007" s="7"/>
      <c r="H1007" s="7"/>
      <c r="I1007" s="7"/>
      <c r="J1007" s="7"/>
      <c r="K1007" s="1733"/>
      <c r="L1007" s="7"/>
      <c r="M1007" s="7"/>
      <c r="N1007" s="7"/>
      <c r="O1007" s="7"/>
      <c r="P1007" s="7"/>
      <c r="Q1007" s="7"/>
      <c r="R1007" s="7"/>
      <c r="S1007" s="95"/>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row>
    <row r="1008">
      <c r="A1008" s="7"/>
      <c r="B1008" s="450"/>
      <c r="C1008" s="450"/>
      <c r="D1008" s="7"/>
      <c r="E1008" s="7"/>
      <c r="F1008" s="7"/>
      <c r="G1008" s="7"/>
      <c r="H1008" s="7"/>
      <c r="I1008" s="7"/>
      <c r="J1008" s="7"/>
      <c r="K1008" s="1733"/>
      <c r="L1008" s="7"/>
      <c r="M1008" s="7"/>
      <c r="N1008" s="7"/>
      <c r="O1008" s="7"/>
      <c r="P1008" s="7"/>
      <c r="Q1008" s="7"/>
      <c r="R1008" s="7"/>
      <c r="S1008" s="95"/>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row>
    <row r="1009">
      <c r="A1009" s="7"/>
      <c r="B1009" s="450"/>
      <c r="C1009" s="450"/>
      <c r="D1009" s="7"/>
      <c r="E1009" s="7"/>
      <c r="F1009" s="7"/>
      <c r="G1009" s="7"/>
      <c r="H1009" s="7"/>
      <c r="I1009" s="7"/>
      <c r="J1009" s="7"/>
      <c r="K1009" s="1733"/>
      <c r="L1009" s="7"/>
      <c r="M1009" s="7"/>
      <c r="N1009" s="7"/>
      <c r="O1009" s="7"/>
      <c r="P1009" s="7"/>
      <c r="Q1009" s="7"/>
      <c r="R1009" s="7"/>
      <c r="S1009" s="95"/>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row>
    <row r="1010">
      <c r="A1010" s="7"/>
      <c r="B1010" s="450"/>
      <c r="C1010" s="450"/>
      <c r="D1010" s="7"/>
      <c r="E1010" s="7"/>
      <c r="F1010" s="7"/>
      <c r="G1010" s="7"/>
      <c r="H1010" s="7"/>
      <c r="I1010" s="7"/>
      <c r="J1010" s="7"/>
      <c r="K1010" s="1733"/>
      <c r="L1010" s="7"/>
      <c r="M1010" s="7"/>
      <c r="N1010" s="7"/>
      <c r="O1010" s="7"/>
      <c r="P1010" s="7"/>
      <c r="Q1010" s="7"/>
      <c r="R1010" s="7"/>
      <c r="S1010" s="95"/>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row>
    <row r="1011">
      <c r="A1011" s="7"/>
      <c r="B1011" s="450"/>
      <c r="C1011" s="450"/>
      <c r="D1011" s="7"/>
      <c r="E1011" s="7"/>
      <c r="F1011" s="7"/>
      <c r="G1011" s="7"/>
      <c r="H1011" s="7"/>
      <c r="I1011" s="7"/>
      <c r="J1011" s="7"/>
      <c r="K1011" s="1733"/>
      <c r="L1011" s="7"/>
      <c r="M1011" s="7"/>
      <c r="N1011" s="7"/>
      <c r="O1011" s="7"/>
      <c r="P1011" s="7"/>
      <c r="Q1011" s="7"/>
      <c r="R1011" s="7"/>
      <c r="S1011" s="95"/>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row>
    <row r="1012">
      <c r="A1012" s="7"/>
      <c r="B1012" s="450"/>
      <c r="C1012" s="450"/>
      <c r="D1012" s="7"/>
      <c r="E1012" s="7"/>
      <c r="F1012" s="7"/>
      <c r="G1012" s="7"/>
      <c r="H1012" s="7"/>
      <c r="I1012" s="7"/>
      <c r="J1012" s="7"/>
      <c r="K1012" s="1733"/>
      <c r="L1012" s="7"/>
      <c r="M1012" s="7"/>
      <c r="N1012" s="7"/>
      <c r="O1012" s="7"/>
      <c r="P1012" s="7"/>
      <c r="Q1012" s="7"/>
      <c r="R1012" s="7"/>
      <c r="S1012" s="95"/>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row>
    <row r="1013">
      <c r="A1013" s="7"/>
      <c r="B1013" s="450"/>
      <c r="C1013" s="450"/>
      <c r="D1013" s="7"/>
      <c r="E1013" s="7"/>
      <c r="F1013" s="7"/>
      <c r="G1013" s="7"/>
      <c r="H1013" s="7"/>
      <c r="I1013" s="7"/>
      <c r="J1013" s="7"/>
      <c r="K1013" s="1733"/>
      <c r="L1013" s="7"/>
      <c r="M1013" s="7"/>
      <c r="N1013" s="7"/>
      <c r="O1013" s="7"/>
      <c r="P1013" s="7"/>
      <c r="Q1013" s="7"/>
      <c r="R1013" s="7"/>
      <c r="S1013" s="95"/>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row>
    <row r="1014">
      <c r="A1014" s="7"/>
      <c r="B1014" s="450"/>
      <c r="C1014" s="450"/>
      <c r="D1014" s="7"/>
      <c r="E1014" s="7"/>
      <c r="F1014" s="7"/>
      <c r="G1014" s="7"/>
      <c r="H1014" s="7"/>
      <c r="I1014" s="7"/>
      <c r="J1014" s="7"/>
      <c r="K1014" s="1733"/>
      <c r="L1014" s="7"/>
      <c r="M1014" s="7"/>
      <c r="N1014" s="7"/>
      <c r="O1014" s="7"/>
      <c r="P1014" s="7"/>
      <c r="Q1014" s="7"/>
      <c r="R1014" s="7"/>
      <c r="S1014" s="95"/>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row>
    <row r="1015">
      <c r="A1015" s="7"/>
      <c r="B1015" s="450"/>
      <c r="C1015" s="450"/>
      <c r="D1015" s="7"/>
      <c r="E1015" s="7"/>
      <c r="F1015" s="7"/>
      <c r="G1015" s="7"/>
      <c r="H1015" s="7"/>
      <c r="I1015" s="7"/>
      <c r="J1015" s="7"/>
      <c r="K1015" s="1733"/>
      <c r="L1015" s="7"/>
      <c r="M1015" s="7"/>
      <c r="N1015" s="7"/>
      <c r="O1015" s="7"/>
      <c r="P1015" s="7"/>
      <c r="Q1015" s="7"/>
      <c r="R1015" s="7"/>
      <c r="S1015" s="95"/>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row>
    <row r="1016">
      <c r="A1016" s="7"/>
      <c r="B1016" s="450"/>
      <c r="C1016" s="450"/>
      <c r="D1016" s="7"/>
      <c r="E1016" s="7"/>
      <c r="F1016" s="7"/>
      <c r="G1016" s="7"/>
      <c r="H1016" s="7"/>
      <c r="I1016" s="7"/>
      <c r="J1016" s="7"/>
      <c r="K1016" s="1733"/>
      <c r="L1016" s="7"/>
      <c r="M1016" s="7"/>
      <c r="N1016" s="7"/>
      <c r="O1016" s="7"/>
      <c r="P1016" s="7"/>
      <c r="Q1016" s="7"/>
      <c r="R1016" s="7"/>
      <c r="S1016" s="95"/>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row>
    <row r="1017">
      <c r="A1017" s="7"/>
      <c r="B1017" s="450"/>
      <c r="C1017" s="450"/>
      <c r="D1017" s="7"/>
      <c r="E1017" s="7"/>
      <c r="F1017" s="7"/>
      <c r="G1017" s="7"/>
      <c r="H1017" s="7"/>
      <c r="I1017" s="7"/>
      <c r="J1017" s="7"/>
      <c r="K1017" s="1733"/>
      <c r="L1017" s="7"/>
      <c r="M1017" s="7"/>
      <c r="N1017" s="7"/>
      <c r="O1017" s="7"/>
      <c r="P1017" s="7"/>
      <c r="Q1017" s="7"/>
      <c r="R1017" s="7"/>
      <c r="S1017" s="95"/>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row>
    <row r="1018">
      <c r="A1018" s="7"/>
      <c r="B1018" s="450"/>
      <c r="C1018" s="450"/>
      <c r="D1018" s="7"/>
      <c r="E1018" s="7"/>
      <c r="F1018" s="7"/>
      <c r="G1018" s="7"/>
      <c r="H1018" s="7"/>
      <c r="I1018" s="7"/>
      <c r="J1018" s="7"/>
      <c r="K1018" s="1733"/>
      <c r="L1018" s="7"/>
      <c r="M1018" s="7"/>
      <c r="N1018" s="7"/>
      <c r="O1018" s="7"/>
      <c r="P1018" s="7"/>
      <c r="Q1018" s="7"/>
      <c r="R1018" s="7"/>
      <c r="S1018" s="95"/>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row>
    <row r="1019">
      <c r="A1019" s="7"/>
      <c r="B1019" s="450"/>
      <c r="C1019" s="450"/>
      <c r="D1019" s="7"/>
      <c r="E1019" s="7"/>
      <c r="F1019" s="7"/>
      <c r="G1019" s="7"/>
      <c r="H1019" s="7"/>
      <c r="I1019" s="7"/>
      <c r="J1019" s="7"/>
      <c r="K1019" s="1733"/>
      <c r="L1019" s="7"/>
      <c r="M1019" s="7"/>
      <c r="N1019" s="7"/>
      <c r="O1019" s="7"/>
      <c r="P1019" s="7"/>
      <c r="Q1019" s="7"/>
      <c r="R1019" s="7"/>
      <c r="S1019" s="95"/>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row>
    <row r="1020">
      <c r="A1020" s="7"/>
      <c r="B1020" s="450"/>
      <c r="C1020" s="450"/>
      <c r="D1020" s="7"/>
      <c r="E1020" s="7"/>
      <c r="F1020" s="7"/>
      <c r="G1020" s="7"/>
      <c r="H1020" s="7"/>
      <c r="I1020" s="7"/>
      <c r="J1020" s="7"/>
      <c r="K1020" s="1733"/>
      <c r="L1020" s="7"/>
      <c r="M1020" s="7"/>
      <c r="N1020" s="7"/>
      <c r="O1020" s="7"/>
      <c r="P1020" s="7"/>
      <c r="Q1020" s="7"/>
      <c r="R1020" s="7"/>
      <c r="S1020" s="95"/>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row>
    <row r="1021">
      <c r="A1021" s="7"/>
      <c r="B1021" s="450"/>
      <c r="C1021" s="450"/>
      <c r="D1021" s="7"/>
      <c r="E1021" s="7"/>
      <c r="F1021" s="7"/>
      <c r="G1021" s="7"/>
      <c r="H1021" s="7"/>
      <c r="I1021" s="7"/>
      <c r="J1021" s="7"/>
      <c r="K1021" s="1733"/>
      <c r="L1021" s="7"/>
      <c r="M1021" s="7"/>
      <c r="N1021" s="7"/>
      <c r="O1021" s="7"/>
      <c r="P1021" s="7"/>
      <c r="Q1021" s="7"/>
      <c r="R1021" s="7"/>
      <c r="S1021" s="95"/>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row>
    <row r="1022">
      <c r="A1022" s="7"/>
      <c r="B1022" s="450"/>
      <c r="C1022" s="450"/>
      <c r="D1022" s="7"/>
      <c r="E1022" s="7"/>
      <c r="F1022" s="7"/>
      <c r="G1022" s="7"/>
      <c r="H1022" s="7"/>
      <c r="I1022" s="7"/>
      <c r="J1022" s="7"/>
      <c r="K1022" s="1733"/>
      <c r="L1022" s="7"/>
      <c r="M1022" s="7"/>
      <c r="N1022" s="7"/>
      <c r="O1022" s="7"/>
      <c r="P1022" s="7"/>
      <c r="Q1022" s="7"/>
      <c r="R1022" s="7"/>
      <c r="S1022" s="95"/>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row>
    <row r="1023">
      <c r="A1023" s="7"/>
      <c r="B1023" s="450"/>
      <c r="C1023" s="450"/>
      <c r="D1023" s="7"/>
      <c r="E1023" s="7"/>
      <c r="F1023" s="7"/>
      <c r="G1023" s="7"/>
      <c r="H1023" s="7"/>
      <c r="I1023" s="7"/>
      <c r="J1023" s="7"/>
      <c r="K1023" s="1733"/>
      <c r="L1023" s="7"/>
      <c r="M1023" s="7"/>
      <c r="N1023" s="7"/>
      <c r="O1023" s="7"/>
      <c r="P1023" s="7"/>
      <c r="Q1023" s="7"/>
      <c r="R1023" s="7"/>
      <c r="S1023" s="95"/>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row>
    <row r="1024">
      <c r="A1024" s="7"/>
      <c r="B1024" s="450"/>
      <c r="C1024" s="450"/>
      <c r="D1024" s="7"/>
      <c r="E1024" s="7"/>
      <c r="F1024" s="7"/>
      <c r="G1024" s="7"/>
      <c r="H1024" s="7"/>
      <c r="I1024" s="7"/>
      <c r="J1024" s="7"/>
      <c r="K1024" s="1733"/>
      <c r="L1024" s="7"/>
      <c r="M1024" s="7"/>
      <c r="N1024" s="7"/>
      <c r="O1024" s="7"/>
      <c r="P1024" s="7"/>
      <c r="Q1024" s="7"/>
      <c r="R1024" s="7"/>
      <c r="S1024" s="95"/>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row>
    <row r="1025">
      <c r="A1025" s="7"/>
      <c r="B1025" s="450"/>
      <c r="C1025" s="450"/>
      <c r="D1025" s="7"/>
      <c r="E1025" s="7"/>
      <c r="F1025" s="7"/>
      <c r="G1025" s="7"/>
      <c r="H1025" s="7"/>
      <c r="I1025" s="7"/>
      <c r="J1025" s="7"/>
      <c r="K1025" s="1733"/>
      <c r="L1025" s="7"/>
      <c r="M1025" s="7"/>
      <c r="N1025" s="7"/>
      <c r="O1025" s="7"/>
      <c r="P1025" s="7"/>
      <c r="Q1025" s="7"/>
      <c r="R1025" s="7"/>
      <c r="S1025" s="95"/>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row>
    <row r="1026">
      <c r="A1026" s="7"/>
      <c r="B1026" s="450"/>
      <c r="C1026" s="450"/>
      <c r="D1026" s="7"/>
      <c r="E1026" s="7"/>
      <c r="F1026" s="7"/>
      <c r="G1026" s="7"/>
      <c r="H1026" s="7"/>
      <c r="I1026" s="7"/>
      <c r="J1026" s="7"/>
      <c r="K1026" s="1733"/>
      <c r="L1026" s="7"/>
      <c r="M1026" s="7"/>
      <c r="N1026" s="7"/>
      <c r="O1026" s="7"/>
      <c r="P1026" s="7"/>
      <c r="Q1026" s="7"/>
      <c r="R1026" s="7"/>
      <c r="S1026" s="95"/>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row>
    <row r="1027">
      <c r="A1027" s="7"/>
      <c r="B1027" s="450"/>
      <c r="C1027" s="450"/>
      <c r="D1027" s="7"/>
      <c r="E1027" s="7"/>
      <c r="F1027" s="7"/>
      <c r="G1027" s="7"/>
      <c r="H1027" s="7"/>
      <c r="I1027" s="7"/>
      <c r="J1027" s="7"/>
      <c r="K1027" s="1733"/>
      <c r="L1027" s="7"/>
      <c r="M1027" s="7"/>
      <c r="N1027" s="7"/>
      <c r="O1027" s="7"/>
      <c r="P1027" s="7"/>
      <c r="Q1027" s="7"/>
      <c r="R1027" s="7"/>
      <c r="S1027" s="95"/>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row>
    <row r="1028">
      <c r="A1028" s="7"/>
      <c r="B1028" s="450"/>
      <c r="C1028" s="450"/>
      <c r="D1028" s="7"/>
      <c r="E1028" s="7"/>
      <c r="F1028" s="7"/>
      <c r="G1028" s="7"/>
      <c r="H1028" s="7"/>
      <c r="I1028" s="7"/>
      <c r="J1028" s="7"/>
      <c r="K1028" s="1733"/>
      <c r="L1028" s="7"/>
      <c r="M1028" s="7"/>
      <c r="N1028" s="7"/>
      <c r="O1028" s="7"/>
      <c r="P1028" s="7"/>
      <c r="Q1028" s="7"/>
      <c r="R1028" s="7"/>
      <c r="S1028" s="95"/>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row>
    <row r="1029">
      <c r="A1029" s="7"/>
      <c r="B1029" s="450"/>
      <c r="C1029" s="450"/>
      <c r="D1029" s="7"/>
      <c r="E1029" s="7"/>
      <c r="F1029" s="7"/>
      <c r="G1029" s="7"/>
      <c r="H1029" s="7"/>
      <c r="I1029" s="7"/>
      <c r="J1029" s="7"/>
      <c r="K1029" s="1733"/>
      <c r="L1029" s="7"/>
      <c r="M1029" s="7"/>
      <c r="N1029" s="7"/>
      <c r="O1029" s="7"/>
      <c r="P1029" s="7"/>
      <c r="Q1029" s="7"/>
      <c r="R1029" s="7"/>
      <c r="S1029" s="95"/>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row>
    <row r="1030">
      <c r="A1030" s="7"/>
      <c r="B1030" s="450"/>
      <c r="C1030" s="450"/>
      <c r="D1030" s="7"/>
      <c r="E1030" s="7"/>
      <c r="F1030" s="7"/>
      <c r="G1030" s="7"/>
      <c r="H1030" s="7"/>
      <c r="I1030" s="7"/>
      <c r="J1030" s="7"/>
      <c r="K1030" s="1733"/>
      <c r="L1030" s="7"/>
      <c r="M1030" s="7"/>
      <c r="N1030" s="7"/>
      <c r="O1030" s="7"/>
      <c r="P1030" s="7"/>
      <c r="Q1030" s="7"/>
      <c r="R1030" s="7"/>
      <c r="S1030" s="95"/>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row>
    <row r="1031">
      <c r="A1031" s="7"/>
      <c r="B1031" s="450"/>
      <c r="C1031" s="450"/>
      <c r="D1031" s="7"/>
      <c r="E1031" s="7"/>
      <c r="F1031" s="7"/>
      <c r="G1031" s="7"/>
      <c r="H1031" s="7"/>
      <c r="I1031" s="7"/>
      <c r="J1031" s="7"/>
      <c r="K1031" s="1733"/>
      <c r="L1031" s="7"/>
      <c r="M1031" s="7"/>
      <c r="N1031" s="7"/>
      <c r="O1031" s="7"/>
      <c r="P1031" s="7"/>
      <c r="Q1031" s="7"/>
      <c r="R1031" s="7"/>
      <c r="S1031" s="95"/>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row>
    <row r="1032">
      <c r="A1032" s="7"/>
      <c r="B1032" s="450"/>
      <c r="C1032" s="450"/>
      <c r="D1032" s="7"/>
      <c r="E1032" s="7"/>
      <c r="F1032" s="7"/>
      <c r="G1032" s="7"/>
      <c r="H1032" s="7"/>
      <c r="I1032" s="7"/>
      <c r="J1032" s="7"/>
      <c r="K1032" s="1733"/>
      <c r="L1032" s="7"/>
      <c r="M1032" s="7"/>
      <c r="N1032" s="7"/>
      <c r="O1032" s="7"/>
      <c r="P1032" s="7"/>
      <c r="Q1032" s="7"/>
      <c r="R1032" s="7"/>
      <c r="S1032" s="95"/>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row>
    <row r="1033">
      <c r="A1033" s="7"/>
      <c r="B1033" s="450"/>
      <c r="C1033" s="450"/>
      <c r="D1033" s="7"/>
      <c r="E1033" s="7"/>
      <c r="F1033" s="7"/>
      <c r="G1033" s="7"/>
      <c r="H1033" s="7"/>
      <c r="I1033" s="7"/>
      <c r="J1033" s="7"/>
      <c r="K1033" s="1733"/>
      <c r="L1033" s="7"/>
      <c r="M1033" s="7"/>
      <c r="N1033" s="7"/>
      <c r="O1033" s="7"/>
      <c r="P1033" s="7"/>
      <c r="Q1033" s="7"/>
      <c r="R1033" s="7"/>
      <c r="S1033" s="95"/>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row>
    <row r="1034">
      <c r="A1034" s="7"/>
      <c r="B1034" s="450"/>
      <c r="C1034" s="450"/>
      <c r="D1034" s="7"/>
      <c r="E1034" s="7"/>
      <c r="F1034" s="7"/>
      <c r="G1034" s="7"/>
      <c r="H1034" s="7"/>
      <c r="I1034" s="7"/>
      <c r="J1034" s="7"/>
      <c r="K1034" s="1733"/>
      <c r="L1034" s="7"/>
      <c r="M1034" s="7"/>
      <c r="N1034" s="7"/>
      <c r="O1034" s="7"/>
      <c r="P1034" s="7"/>
      <c r="Q1034" s="7"/>
      <c r="R1034" s="7"/>
      <c r="S1034" s="95"/>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row>
    <row r="1035">
      <c r="A1035" s="7"/>
      <c r="B1035" s="450"/>
      <c r="C1035" s="450"/>
      <c r="D1035" s="7"/>
      <c r="E1035" s="7"/>
      <c r="F1035" s="7"/>
      <c r="G1035" s="7"/>
      <c r="H1035" s="7"/>
      <c r="I1035" s="7"/>
      <c r="J1035" s="7"/>
      <c r="K1035" s="1733"/>
      <c r="L1035" s="7"/>
      <c r="M1035" s="7"/>
      <c r="N1035" s="7"/>
      <c r="O1035" s="7"/>
      <c r="P1035" s="7"/>
      <c r="Q1035" s="7"/>
      <c r="R1035" s="7"/>
      <c r="S1035" s="95"/>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row>
    <row r="1036">
      <c r="A1036" s="7"/>
      <c r="B1036" s="450"/>
      <c r="C1036" s="450"/>
      <c r="D1036" s="7"/>
      <c r="E1036" s="7"/>
      <c r="F1036" s="7"/>
      <c r="G1036" s="7"/>
      <c r="H1036" s="7"/>
      <c r="I1036" s="7"/>
      <c r="J1036" s="7"/>
      <c r="K1036" s="1733"/>
      <c r="L1036" s="7"/>
      <c r="M1036" s="7"/>
      <c r="N1036" s="7"/>
      <c r="O1036" s="7"/>
      <c r="P1036" s="7"/>
      <c r="Q1036" s="7"/>
      <c r="R1036" s="7"/>
      <c r="S1036" s="95"/>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row>
    <row r="1037">
      <c r="A1037" s="7"/>
      <c r="B1037" s="450"/>
      <c r="C1037" s="450"/>
      <c r="D1037" s="7"/>
      <c r="E1037" s="7"/>
      <c r="F1037" s="7"/>
      <c r="G1037" s="7"/>
      <c r="H1037" s="7"/>
      <c r="I1037" s="7"/>
      <c r="J1037" s="7"/>
      <c r="K1037" s="1733"/>
      <c r="L1037" s="7"/>
      <c r="M1037" s="7"/>
      <c r="N1037" s="7"/>
      <c r="O1037" s="7"/>
      <c r="P1037" s="7"/>
      <c r="Q1037" s="7"/>
      <c r="R1037" s="7"/>
      <c r="S1037" s="95"/>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row>
    <row r="1038">
      <c r="A1038" s="7"/>
      <c r="B1038" s="450"/>
      <c r="C1038" s="450"/>
      <c r="D1038" s="7"/>
      <c r="E1038" s="7"/>
      <c r="F1038" s="7"/>
      <c r="G1038" s="7"/>
      <c r="H1038" s="7"/>
      <c r="I1038" s="7"/>
      <c r="J1038" s="7"/>
      <c r="K1038" s="1733"/>
      <c r="L1038" s="7"/>
      <c r="M1038" s="7"/>
      <c r="N1038" s="7"/>
      <c r="O1038" s="7"/>
      <c r="P1038" s="7"/>
      <c r="Q1038" s="7"/>
      <c r="R1038" s="7"/>
      <c r="S1038" s="95"/>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row>
    <row r="1039">
      <c r="A1039" s="7"/>
      <c r="B1039" s="450"/>
      <c r="C1039" s="450"/>
      <c r="D1039" s="7"/>
      <c r="E1039" s="7"/>
      <c r="F1039" s="7"/>
      <c r="G1039" s="7"/>
      <c r="H1039" s="7"/>
      <c r="I1039" s="7"/>
      <c r="J1039" s="7"/>
      <c r="K1039" s="1733"/>
      <c r="L1039" s="7"/>
      <c r="M1039" s="7"/>
      <c r="N1039" s="7"/>
      <c r="O1039" s="7"/>
      <c r="P1039" s="7"/>
      <c r="Q1039" s="7"/>
      <c r="R1039" s="7"/>
      <c r="S1039" s="95"/>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row>
    <row r="1040">
      <c r="A1040" s="7"/>
      <c r="B1040" s="450"/>
      <c r="C1040" s="450"/>
      <c r="D1040" s="7"/>
      <c r="E1040" s="7"/>
      <c r="F1040" s="7"/>
      <c r="G1040" s="7"/>
      <c r="H1040" s="7"/>
      <c r="I1040" s="7"/>
      <c r="J1040" s="7"/>
      <c r="K1040" s="1733"/>
      <c r="L1040" s="7"/>
      <c r="M1040" s="7"/>
      <c r="N1040" s="7"/>
      <c r="O1040" s="7"/>
      <c r="P1040" s="7"/>
      <c r="Q1040" s="7"/>
      <c r="R1040" s="7"/>
      <c r="S1040" s="95"/>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row>
    <row r="1041">
      <c r="A1041" s="7"/>
      <c r="B1041" s="450"/>
      <c r="C1041" s="450"/>
      <c r="D1041" s="7"/>
      <c r="E1041" s="7"/>
      <c r="F1041" s="7"/>
      <c r="G1041" s="7"/>
      <c r="H1041" s="7"/>
      <c r="I1041" s="7"/>
      <c r="J1041" s="7"/>
      <c r="K1041" s="1733"/>
      <c r="L1041" s="7"/>
      <c r="M1041" s="7"/>
      <c r="N1041" s="7"/>
      <c r="O1041" s="7"/>
      <c r="P1041" s="7"/>
      <c r="Q1041" s="7"/>
      <c r="R1041" s="7"/>
      <c r="S1041" s="95"/>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row>
    <row r="1042">
      <c r="A1042" s="7"/>
      <c r="B1042" s="450"/>
      <c r="C1042" s="450"/>
      <c r="D1042" s="7"/>
      <c r="E1042" s="7"/>
      <c r="F1042" s="7"/>
      <c r="G1042" s="7"/>
      <c r="H1042" s="7"/>
      <c r="I1042" s="7"/>
      <c r="J1042" s="7"/>
      <c r="K1042" s="1733"/>
      <c r="L1042" s="7"/>
      <c r="M1042" s="7"/>
      <c r="N1042" s="7"/>
      <c r="O1042" s="7"/>
      <c r="P1042" s="7"/>
      <c r="Q1042" s="7"/>
      <c r="R1042" s="7"/>
      <c r="S1042" s="95"/>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row>
    <row r="1043">
      <c r="A1043" s="7"/>
      <c r="B1043" s="450"/>
      <c r="C1043" s="450"/>
      <c r="D1043" s="7"/>
      <c r="E1043" s="7"/>
      <c r="F1043" s="7"/>
      <c r="G1043" s="7"/>
      <c r="H1043" s="7"/>
      <c r="I1043" s="7"/>
      <c r="J1043" s="7"/>
      <c r="K1043" s="1733"/>
      <c r="L1043" s="7"/>
      <c r="M1043" s="7"/>
      <c r="N1043" s="7"/>
      <c r="O1043" s="7"/>
      <c r="P1043" s="7"/>
      <c r="Q1043" s="7"/>
      <c r="R1043" s="7"/>
      <c r="S1043" s="95"/>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row>
    <row r="1044">
      <c r="A1044" s="7"/>
      <c r="B1044" s="450"/>
      <c r="C1044" s="450"/>
      <c r="D1044" s="7"/>
      <c r="E1044" s="7"/>
      <c r="F1044" s="7"/>
      <c r="G1044" s="7"/>
      <c r="H1044" s="7"/>
      <c r="I1044" s="7"/>
      <c r="J1044" s="7"/>
      <c r="K1044" s="1733"/>
      <c r="L1044" s="7"/>
      <c r="M1044" s="7"/>
      <c r="N1044" s="7"/>
      <c r="O1044" s="7"/>
      <c r="P1044" s="7"/>
      <c r="Q1044" s="7"/>
      <c r="R1044" s="7"/>
      <c r="S1044" s="95"/>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row>
    <row r="1045">
      <c r="A1045" s="7"/>
      <c r="B1045" s="450"/>
      <c r="C1045" s="450"/>
      <c r="D1045" s="7"/>
      <c r="E1045" s="7"/>
      <c r="F1045" s="7"/>
      <c r="G1045" s="7"/>
      <c r="H1045" s="7"/>
      <c r="I1045" s="7"/>
      <c r="J1045" s="7"/>
      <c r="K1045" s="1733"/>
      <c r="L1045" s="7"/>
      <c r="M1045" s="7"/>
      <c r="N1045" s="7"/>
      <c r="O1045" s="7"/>
      <c r="P1045" s="7"/>
      <c r="Q1045" s="7"/>
      <c r="R1045" s="7"/>
      <c r="S1045" s="95"/>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row>
    <row r="1046">
      <c r="A1046" s="7"/>
      <c r="B1046" s="450"/>
      <c r="C1046" s="450"/>
      <c r="D1046" s="7"/>
      <c r="E1046" s="7"/>
      <c r="F1046" s="7"/>
      <c r="G1046" s="7"/>
      <c r="H1046" s="7"/>
      <c r="I1046" s="7"/>
      <c r="J1046" s="7"/>
      <c r="K1046" s="1733"/>
      <c r="L1046" s="7"/>
      <c r="M1046" s="7"/>
      <c r="N1046" s="7"/>
      <c r="O1046" s="7"/>
      <c r="P1046" s="7"/>
      <c r="Q1046" s="7"/>
      <c r="R1046" s="7"/>
      <c r="S1046" s="95"/>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row>
    <row r="1047">
      <c r="A1047" s="7"/>
      <c r="B1047" s="450"/>
      <c r="C1047" s="450"/>
      <c r="D1047" s="7"/>
      <c r="E1047" s="7"/>
      <c r="F1047" s="7"/>
      <c r="G1047" s="7"/>
      <c r="H1047" s="7"/>
      <c r="I1047" s="7"/>
      <c r="J1047" s="7"/>
      <c r="K1047" s="1733"/>
      <c r="L1047" s="7"/>
      <c r="M1047" s="7"/>
      <c r="N1047" s="7"/>
      <c r="O1047" s="7"/>
      <c r="P1047" s="7"/>
      <c r="Q1047" s="7"/>
      <c r="R1047" s="7"/>
      <c r="S1047" s="95"/>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row>
    <row r="1048">
      <c r="A1048" s="7"/>
      <c r="B1048" s="450"/>
      <c r="C1048" s="450"/>
      <c r="D1048" s="7"/>
      <c r="E1048" s="7"/>
      <c r="F1048" s="7"/>
      <c r="G1048" s="7"/>
      <c r="H1048" s="7"/>
      <c r="I1048" s="7"/>
      <c r="J1048" s="7"/>
      <c r="K1048" s="1733"/>
      <c r="L1048" s="7"/>
      <c r="M1048" s="7"/>
      <c r="N1048" s="7"/>
      <c r="O1048" s="7"/>
      <c r="P1048" s="7"/>
      <c r="Q1048" s="7"/>
      <c r="R1048" s="7"/>
      <c r="S1048" s="95"/>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row>
    <row r="1049">
      <c r="A1049" s="7"/>
      <c r="B1049" s="450"/>
      <c r="C1049" s="450"/>
      <c r="D1049" s="7"/>
      <c r="E1049" s="7"/>
      <c r="F1049" s="7"/>
      <c r="G1049" s="7"/>
      <c r="H1049" s="7"/>
      <c r="I1049" s="7"/>
      <c r="J1049" s="7"/>
      <c r="K1049" s="1733"/>
      <c r="L1049" s="7"/>
      <c r="M1049" s="7"/>
      <c r="N1049" s="7"/>
      <c r="O1049" s="7"/>
      <c r="P1049" s="7"/>
      <c r="Q1049" s="7"/>
      <c r="R1049" s="7"/>
      <c r="S1049" s="95"/>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row>
    <row r="1050">
      <c r="A1050" s="7"/>
      <c r="B1050" s="450"/>
      <c r="C1050" s="450"/>
      <c r="D1050" s="7"/>
      <c r="E1050" s="7"/>
      <c r="F1050" s="7"/>
      <c r="G1050" s="7"/>
      <c r="H1050" s="7"/>
      <c r="I1050" s="7"/>
      <c r="J1050" s="7"/>
      <c r="K1050" s="1733"/>
      <c r="L1050" s="7"/>
      <c r="M1050" s="7"/>
      <c r="N1050" s="7"/>
      <c r="O1050" s="7"/>
      <c r="P1050" s="7"/>
      <c r="Q1050" s="7"/>
      <c r="R1050" s="7"/>
      <c r="S1050" s="95"/>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row>
    <row r="1051">
      <c r="A1051" s="7"/>
      <c r="B1051" s="450"/>
      <c r="C1051" s="450"/>
      <c r="D1051" s="7"/>
      <c r="E1051" s="7"/>
      <c r="F1051" s="7"/>
      <c r="G1051" s="7"/>
      <c r="H1051" s="7"/>
      <c r="I1051" s="7"/>
      <c r="J1051" s="7"/>
      <c r="K1051" s="1733"/>
      <c r="L1051" s="7"/>
      <c r="M1051" s="7"/>
      <c r="N1051" s="7"/>
      <c r="O1051" s="7"/>
      <c r="P1051" s="7"/>
      <c r="Q1051" s="7"/>
      <c r="R1051" s="7"/>
      <c r="S1051" s="95"/>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row>
    <row r="1052">
      <c r="A1052" s="7"/>
      <c r="B1052" s="450"/>
      <c r="C1052" s="450"/>
      <c r="D1052" s="7"/>
      <c r="E1052" s="7"/>
      <c r="F1052" s="7"/>
      <c r="G1052" s="7"/>
      <c r="H1052" s="7"/>
      <c r="I1052" s="7"/>
      <c r="J1052" s="7"/>
      <c r="K1052" s="1733"/>
      <c r="L1052" s="7"/>
      <c r="M1052" s="7"/>
      <c r="N1052" s="7"/>
      <c r="O1052" s="7"/>
      <c r="P1052" s="7"/>
      <c r="Q1052" s="7"/>
      <c r="R1052" s="7"/>
      <c r="S1052" s="95"/>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row>
    <row r="1053">
      <c r="A1053" s="7"/>
      <c r="B1053" s="450"/>
      <c r="C1053" s="450"/>
      <c r="D1053" s="7"/>
      <c r="E1053" s="7"/>
      <c r="F1053" s="7"/>
      <c r="G1053" s="7"/>
      <c r="H1053" s="7"/>
      <c r="I1053" s="7"/>
      <c r="J1053" s="7"/>
      <c r="K1053" s="1733"/>
      <c r="L1053" s="7"/>
      <c r="M1053" s="7"/>
      <c r="N1053" s="7"/>
      <c r="O1053" s="7"/>
      <c r="P1053" s="7"/>
      <c r="Q1053" s="7"/>
      <c r="R1053" s="7"/>
      <c r="S1053" s="95"/>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row>
    <row r="1054">
      <c r="A1054" s="7"/>
      <c r="B1054" s="450"/>
      <c r="C1054" s="450"/>
      <c r="D1054" s="7"/>
      <c r="E1054" s="7"/>
      <c r="F1054" s="7"/>
      <c r="G1054" s="7"/>
      <c r="H1054" s="7"/>
      <c r="I1054" s="7"/>
      <c r="J1054" s="7"/>
      <c r="K1054" s="1733"/>
      <c r="L1054" s="7"/>
      <c r="M1054" s="7"/>
      <c r="N1054" s="7"/>
      <c r="O1054" s="7"/>
      <c r="P1054" s="7"/>
      <c r="Q1054" s="7"/>
      <c r="R1054" s="7"/>
      <c r="S1054" s="95"/>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row>
    <row r="1055">
      <c r="A1055" s="7"/>
      <c r="B1055" s="450"/>
      <c r="C1055" s="450"/>
      <c r="D1055" s="7"/>
      <c r="E1055" s="7"/>
      <c r="F1055" s="7"/>
      <c r="G1055" s="7"/>
      <c r="H1055" s="7"/>
      <c r="I1055" s="7"/>
      <c r="J1055" s="7"/>
      <c r="K1055" s="1733"/>
      <c r="L1055" s="7"/>
      <c r="M1055" s="7"/>
      <c r="N1055" s="7"/>
      <c r="O1055" s="7"/>
      <c r="P1055" s="7"/>
      <c r="Q1055" s="7"/>
      <c r="R1055" s="7"/>
      <c r="S1055" s="95"/>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row>
    <row r="1056">
      <c r="A1056" s="7"/>
      <c r="B1056" s="450"/>
      <c r="C1056" s="450"/>
      <c r="D1056" s="7"/>
      <c r="E1056" s="7"/>
      <c r="F1056" s="7"/>
      <c r="G1056" s="7"/>
      <c r="H1056" s="7"/>
      <c r="I1056" s="7"/>
      <c r="J1056" s="7"/>
      <c r="K1056" s="1733"/>
      <c r="L1056" s="7"/>
      <c r="M1056" s="7"/>
      <c r="N1056" s="7"/>
      <c r="O1056" s="7"/>
      <c r="P1056" s="7"/>
      <c r="Q1056" s="7"/>
      <c r="R1056" s="7"/>
      <c r="S1056" s="95"/>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row>
    <row r="1057">
      <c r="A1057" s="7"/>
      <c r="B1057" s="450"/>
      <c r="C1057" s="450"/>
      <c r="D1057" s="7"/>
      <c r="E1057" s="7"/>
      <c r="F1057" s="7"/>
      <c r="G1057" s="7"/>
      <c r="H1057" s="7"/>
      <c r="I1057" s="7"/>
      <c r="J1057" s="7"/>
      <c r="K1057" s="1733"/>
      <c r="L1057" s="7"/>
      <c r="M1057" s="7"/>
      <c r="N1057" s="7"/>
      <c r="O1057" s="7"/>
      <c r="P1057" s="7"/>
      <c r="Q1057" s="7"/>
      <c r="R1057" s="7"/>
      <c r="S1057" s="95"/>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row>
    <row r="1058">
      <c r="A1058" s="7"/>
      <c r="B1058" s="450"/>
      <c r="C1058" s="450"/>
      <c r="D1058" s="7"/>
      <c r="E1058" s="7"/>
      <c r="F1058" s="7"/>
      <c r="G1058" s="7"/>
      <c r="H1058" s="7"/>
      <c r="I1058" s="7"/>
      <c r="J1058" s="7"/>
      <c r="K1058" s="1733"/>
      <c r="L1058" s="7"/>
      <c r="M1058" s="7"/>
      <c r="N1058" s="7"/>
      <c r="O1058" s="7"/>
      <c r="P1058" s="7"/>
      <c r="Q1058" s="7"/>
      <c r="R1058" s="7"/>
      <c r="S1058" s="95"/>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row>
    <row r="1059">
      <c r="A1059" s="7"/>
      <c r="B1059" s="450"/>
      <c r="C1059" s="450"/>
      <c r="D1059" s="7"/>
      <c r="E1059" s="7"/>
      <c r="F1059" s="7"/>
      <c r="G1059" s="7"/>
      <c r="H1059" s="7"/>
      <c r="I1059" s="7"/>
      <c r="J1059" s="7"/>
      <c r="K1059" s="1733"/>
      <c r="L1059" s="7"/>
      <c r="M1059" s="7"/>
      <c r="N1059" s="7"/>
      <c r="O1059" s="7"/>
      <c r="P1059" s="7"/>
      <c r="Q1059" s="7"/>
      <c r="R1059" s="7"/>
      <c r="S1059" s="95"/>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row>
    <row r="1060">
      <c r="A1060" s="7"/>
      <c r="B1060" s="450"/>
      <c r="C1060" s="450"/>
      <c r="D1060" s="7"/>
      <c r="E1060" s="7"/>
      <c r="F1060" s="7"/>
      <c r="G1060" s="7"/>
      <c r="H1060" s="7"/>
      <c r="I1060" s="7"/>
      <c r="J1060" s="7"/>
      <c r="K1060" s="1733"/>
      <c r="L1060" s="7"/>
      <c r="M1060" s="7"/>
      <c r="N1060" s="7"/>
      <c r="O1060" s="7"/>
      <c r="P1060" s="7"/>
      <c r="Q1060" s="7"/>
      <c r="R1060" s="7"/>
      <c r="S1060" s="95"/>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row>
    <row r="1061">
      <c r="A1061" s="7"/>
      <c r="B1061" s="450"/>
      <c r="C1061" s="450"/>
      <c r="D1061" s="7"/>
      <c r="E1061" s="7"/>
      <c r="F1061" s="7"/>
      <c r="G1061" s="7"/>
      <c r="H1061" s="7"/>
      <c r="I1061" s="7"/>
      <c r="J1061" s="7"/>
      <c r="K1061" s="1733"/>
      <c r="L1061" s="7"/>
      <c r="M1061" s="7"/>
      <c r="N1061" s="7"/>
      <c r="O1061" s="7"/>
      <c r="P1061" s="7"/>
      <c r="Q1061" s="7"/>
      <c r="R1061" s="7"/>
      <c r="S1061" s="95"/>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row>
    <row r="1062">
      <c r="A1062" s="7"/>
      <c r="B1062" s="450"/>
      <c r="C1062" s="450"/>
      <c r="D1062" s="7"/>
      <c r="E1062" s="7"/>
      <c r="F1062" s="7"/>
      <c r="G1062" s="7"/>
      <c r="H1062" s="7"/>
      <c r="I1062" s="7"/>
      <c r="J1062" s="7"/>
      <c r="K1062" s="1733"/>
      <c r="L1062" s="7"/>
      <c r="M1062" s="7"/>
      <c r="N1062" s="7"/>
      <c r="O1062" s="7"/>
      <c r="P1062" s="7"/>
      <c r="Q1062" s="7"/>
      <c r="R1062" s="7"/>
      <c r="S1062" s="95"/>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row>
    <row r="1063">
      <c r="A1063" s="7"/>
      <c r="B1063" s="450"/>
      <c r="C1063" s="450"/>
      <c r="D1063" s="7"/>
      <c r="E1063" s="7"/>
      <c r="F1063" s="7"/>
      <c r="G1063" s="7"/>
      <c r="H1063" s="7"/>
      <c r="I1063" s="7"/>
      <c r="J1063" s="7"/>
      <c r="K1063" s="1733"/>
      <c r="L1063" s="7"/>
      <c r="M1063" s="7"/>
      <c r="N1063" s="7"/>
      <c r="O1063" s="7"/>
      <c r="P1063" s="7"/>
      <c r="Q1063" s="7"/>
      <c r="R1063" s="7"/>
      <c r="S1063" s="95"/>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row>
    <row r="1064">
      <c r="A1064" s="7"/>
      <c r="B1064" s="450"/>
      <c r="C1064" s="450"/>
      <c r="D1064" s="7"/>
      <c r="E1064" s="7"/>
      <c r="F1064" s="7"/>
      <c r="G1064" s="7"/>
      <c r="H1064" s="7"/>
      <c r="I1064" s="7"/>
      <c r="J1064" s="7"/>
      <c r="K1064" s="1733"/>
      <c r="L1064" s="7"/>
      <c r="M1064" s="7"/>
      <c r="N1064" s="7"/>
      <c r="O1064" s="7"/>
      <c r="P1064" s="7"/>
      <c r="Q1064" s="7"/>
      <c r="R1064" s="7"/>
      <c r="S1064" s="95"/>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row>
    <row r="1065">
      <c r="A1065" s="7"/>
      <c r="B1065" s="450"/>
      <c r="C1065" s="450"/>
      <c r="D1065" s="7"/>
      <c r="E1065" s="7"/>
      <c r="F1065" s="7"/>
      <c r="G1065" s="7"/>
      <c r="H1065" s="7"/>
      <c r="I1065" s="7"/>
      <c r="J1065" s="7"/>
      <c r="K1065" s="1733"/>
      <c r="L1065" s="7"/>
      <c r="M1065" s="7"/>
      <c r="N1065" s="7"/>
      <c r="O1065" s="7"/>
      <c r="P1065" s="7"/>
      <c r="Q1065" s="7"/>
      <c r="R1065" s="7"/>
      <c r="S1065" s="95"/>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row>
    <row r="1066">
      <c r="A1066" s="7"/>
      <c r="B1066" s="450"/>
      <c r="C1066" s="450"/>
      <c r="D1066" s="7"/>
      <c r="E1066" s="7"/>
      <c r="F1066" s="7"/>
      <c r="G1066" s="7"/>
      <c r="H1066" s="7"/>
      <c r="I1066" s="7"/>
      <c r="J1066" s="7"/>
      <c r="K1066" s="1733"/>
      <c r="L1066" s="7"/>
      <c r="M1066" s="7"/>
      <c r="N1066" s="7"/>
      <c r="O1066" s="7"/>
      <c r="P1066" s="7"/>
      <c r="Q1066" s="7"/>
      <c r="R1066" s="7"/>
      <c r="S1066" s="95"/>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row>
    <row r="1067">
      <c r="A1067" s="7"/>
      <c r="B1067" s="450"/>
      <c r="C1067" s="450"/>
      <c r="D1067" s="7"/>
      <c r="E1067" s="7"/>
      <c r="F1067" s="7"/>
      <c r="G1067" s="7"/>
      <c r="H1067" s="7"/>
      <c r="I1067" s="7"/>
      <c r="J1067" s="7"/>
      <c r="K1067" s="1733"/>
      <c r="L1067" s="7"/>
      <c r="M1067" s="7"/>
      <c r="N1067" s="7"/>
      <c r="O1067" s="7"/>
      <c r="P1067" s="7"/>
      <c r="Q1067" s="7"/>
      <c r="R1067" s="7"/>
      <c r="S1067" s="95"/>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row>
    <row r="1068">
      <c r="A1068" s="7"/>
      <c r="B1068" s="450"/>
      <c r="C1068" s="450"/>
      <c r="D1068" s="7"/>
      <c r="E1068" s="7"/>
      <c r="F1068" s="7"/>
      <c r="G1068" s="7"/>
      <c r="H1068" s="7"/>
      <c r="I1068" s="7"/>
      <c r="J1068" s="7"/>
      <c r="K1068" s="1733"/>
      <c r="L1068" s="7"/>
      <c r="M1068" s="7"/>
      <c r="N1068" s="7"/>
      <c r="O1068" s="7"/>
      <c r="P1068" s="7"/>
      <c r="Q1068" s="7"/>
      <c r="R1068" s="7"/>
      <c r="S1068" s="95"/>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row>
    <row r="1069">
      <c r="A1069" s="7"/>
      <c r="B1069" s="450"/>
      <c r="C1069" s="450"/>
      <c r="D1069" s="7"/>
      <c r="E1069" s="7"/>
      <c r="F1069" s="7"/>
      <c r="G1069" s="7"/>
      <c r="H1069" s="7"/>
      <c r="I1069" s="7"/>
      <c r="J1069" s="7"/>
      <c r="K1069" s="1733"/>
      <c r="L1069" s="7"/>
      <c r="M1069" s="7"/>
      <c r="N1069" s="7"/>
      <c r="O1069" s="7"/>
      <c r="P1069" s="7"/>
      <c r="Q1069" s="7"/>
      <c r="R1069" s="7"/>
      <c r="S1069" s="95"/>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row>
    <row r="1070">
      <c r="A1070" s="7"/>
      <c r="B1070" s="450"/>
      <c r="C1070" s="450"/>
      <c r="D1070" s="7"/>
      <c r="E1070" s="7"/>
      <c r="F1070" s="7"/>
      <c r="G1070" s="7"/>
      <c r="H1070" s="7"/>
      <c r="I1070" s="7"/>
      <c r="J1070" s="7"/>
      <c r="K1070" s="1733"/>
      <c r="L1070" s="7"/>
      <c r="M1070" s="7"/>
      <c r="N1070" s="7"/>
      <c r="O1070" s="7"/>
      <c r="P1070" s="7"/>
      <c r="Q1070" s="7"/>
      <c r="R1070" s="7"/>
      <c r="S1070" s="95"/>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row>
    <row r="1071">
      <c r="A1071" s="7"/>
      <c r="B1071" s="450"/>
      <c r="C1071" s="450"/>
      <c r="D1071" s="7"/>
      <c r="E1071" s="7"/>
      <c r="F1071" s="7"/>
      <c r="G1071" s="7"/>
      <c r="H1071" s="7"/>
      <c r="I1071" s="7"/>
      <c r="J1071" s="7"/>
      <c r="K1071" s="1733"/>
      <c r="L1071" s="7"/>
      <c r="M1071" s="7"/>
      <c r="N1071" s="7"/>
      <c r="O1071" s="7"/>
      <c r="P1071" s="7"/>
      <c r="Q1071" s="7"/>
      <c r="R1071" s="7"/>
      <c r="S1071" s="95"/>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row>
    <row r="1072">
      <c r="A1072" s="7"/>
      <c r="B1072" s="450"/>
      <c r="C1072" s="450"/>
      <c r="D1072" s="7"/>
      <c r="E1072" s="7"/>
      <c r="F1072" s="7"/>
      <c r="G1072" s="7"/>
      <c r="H1072" s="7"/>
      <c r="I1072" s="7"/>
      <c r="J1072" s="7"/>
      <c r="K1072" s="1733"/>
      <c r="L1072" s="7"/>
      <c r="M1072" s="7"/>
      <c r="N1072" s="7"/>
      <c r="O1072" s="7"/>
      <c r="P1072" s="7"/>
      <c r="Q1072" s="7"/>
      <c r="R1072" s="7"/>
      <c r="S1072" s="95"/>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row>
    <row r="1073">
      <c r="A1073" s="7"/>
      <c r="B1073" s="450"/>
      <c r="C1073" s="450"/>
      <c r="D1073" s="7"/>
      <c r="E1073" s="7"/>
      <c r="F1073" s="7"/>
      <c r="G1073" s="7"/>
      <c r="H1073" s="7"/>
      <c r="I1073" s="7"/>
      <c r="J1073" s="7"/>
      <c r="K1073" s="1733"/>
      <c r="L1073" s="7"/>
      <c r="M1073" s="7"/>
      <c r="N1073" s="7"/>
      <c r="O1073" s="7"/>
      <c r="P1073" s="7"/>
      <c r="Q1073" s="7"/>
      <c r="R1073" s="7"/>
      <c r="S1073" s="95"/>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row>
    <row r="1074">
      <c r="A1074" s="7"/>
      <c r="B1074" s="450"/>
      <c r="C1074" s="450"/>
      <c r="D1074" s="7"/>
      <c r="E1074" s="7"/>
      <c r="F1074" s="7"/>
      <c r="G1074" s="7"/>
      <c r="H1074" s="7"/>
      <c r="I1074" s="7"/>
      <c r="J1074" s="7"/>
      <c r="K1074" s="1733"/>
      <c r="L1074" s="7"/>
      <c r="M1074" s="7"/>
      <c r="N1074" s="7"/>
      <c r="O1074" s="7"/>
      <c r="P1074" s="7"/>
      <c r="Q1074" s="7"/>
      <c r="R1074" s="7"/>
      <c r="S1074" s="95"/>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row>
    <row r="1075">
      <c r="A1075" s="7"/>
      <c r="B1075" s="450"/>
      <c r="C1075" s="450"/>
      <c r="D1075" s="7"/>
      <c r="E1075" s="7"/>
      <c r="F1075" s="7"/>
      <c r="G1075" s="7"/>
      <c r="H1075" s="7"/>
      <c r="I1075" s="7"/>
      <c r="J1075" s="7"/>
      <c r="K1075" s="1733"/>
      <c r="L1075" s="7"/>
      <c r="M1075" s="7"/>
      <c r="N1075" s="7"/>
      <c r="O1075" s="7"/>
      <c r="P1075" s="7"/>
      <c r="Q1075" s="7"/>
      <c r="R1075" s="7"/>
      <c r="S1075" s="95"/>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row>
    <row r="1076">
      <c r="A1076" s="7"/>
      <c r="B1076" s="450"/>
      <c r="C1076" s="450"/>
      <c r="D1076" s="7"/>
      <c r="E1076" s="7"/>
      <c r="F1076" s="7"/>
      <c r="G1076" s="7"/>
      <c r="H1076" s="7"/>
      <c r="I1076" s="7"/>
      <c r="J1076" s="7"/>
      <c r="K1076" s="1733"/>
      <c r="L1076" s="7"/>
      <c r="M1076" s="7"/>
      <c r="N1076" s="7"/>
      <c r="O1076" s="7"/>
      <c r="P1076" s="7"/>
      <c r="Q1076" s="7"/>
      <c r="R1076" s="7"/>
      <c r="S1076" s="95"/>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row>
    <row r="1077">
      <c r="A1077" s="7"/>
      <c r="B1077" s="450"/>
      <c r="C1077" s="450"/>
      <c r="D1077" s="7"/>
      <c r="E1077" s="7"/>
      <c r="F1077" s="7"/>
      <c r="G1077" s="7"/>
      <c r="H1077" s="7"/>
      <c r="I1077" s="7"/>
      <c r="J1077" s="7"/>
      <c r="K1077" s="1733"/>
      <c r="L1077" s="7"/>
      <c r="M1077" s="7"/>
      <c r="N1077" s="7"/>
      <c r="O1077" s="7"/>
      <c r="P1077" s="7"/>
      <c r="Q1077" s="7"/>
      <c r="R1077" s="7"/>
      <c r="S1077" s="95"/>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row>
    <row r="1078">
      <c r="A1078" s="7"/>
      <c r="B1078" s="450"/>
      <c r="C1078" s="450"/>
      <c r="D1078" s="7"/>
      <c r="E1078" s="7"/>
      <c r="F1078" s="7"/>
      <c r="G1078" s="7"/>
      <c r="H1078" s="7"/>
      <c r="I1078" s="7"/>
      <c r="J1078" s="7"/>
      <c r="K1078" s="1733"/>
      <c r="L1078" s="7"/>
      <c r="M1078" s="7"/>
      <c r="N1078" s="7"/>
      <c r="O1078" s="7"/>
      <c r="P1078" s="7"/>
      <c r="Q1078" s="7"/>
      <c r="R1078" s="7"/>
      <c r="S1078" s="95"/>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row>
    <row r="1079">
      <c r="A1079" s="7"/>
      <c r="B1079" s="450"/>
      <c r="C1079" s="450"/>
      <c r="D1079" s="7"/>
      <c r="E1079" s="7"/>
      <c r="F1079" s="7"/>
      <c r="G1079" s="7"/>
      <c r="H1079" s="7"/>
      <c r="I1079" s="7"/>
      <c r="J1079" s="7"/>
      <c r="K1079" s="1733"/>
      <c r="L1079" s="7"/>
      <c r="M1079" s="7"/>
      <c r="N1079" s="7"/>
      <c r="O1079" s="7"/>
      <c r="P1079" s="7"/>
      <c r="Q1079" s="7"/>
      <c r="R1079" s="7"/>
      <c r="S1079" s="95"/>
      <c r="T1079" s="7"/>
      <c r="U1079" s="7"/>
      <c r="V1079" s="7"/>
      <c r="W1079" s="7"/>
      <c r="X1079" s="7"/>
      <c r="Y1079" s="7"/>
      <c r="Z1079" s="7"/>
      <c r="AA1079" s="7"/>
      <c r="AB1079" s="7"/>
      <c r="AC1079" s="7"/>
      <c r="AD1079" s="7"/>
      <c r="AE1079" s="7"/>
      <c r="AF1079" s="7"/>
      <c r="AG1079" s="7"/>
      <c r="AH1079" s="7"/>
      <c r="AI1079" s="7"/>
      <c r="AJ1079" s="7"/>
      <c r="AK1079" s="7"/>
      <c r="AL1079" s="7"/>
      <c r="AM1079" s="7"/>
      <c r="AN1079" s="7"/>
      <c r="AO1079" s="7"/>
      <c r="AP1079" s="7"/>
    </row>
    <row r="1080">
      <c r="A1080" s="7"/>
      <c r="B1080" s="450"/>
      <c r="C1080" s="450"/>
      <c r="D1080" s="7"/>
      <c r="E1080" s="7"/>
      <c r="F1080" s="7"/>
      <c r="G1080" s="7"/>
      <c r="H1080" s="7"/>
      <c r="I1080" s="7"/>
      <c r="J1080" s="7"/>
      <c r="K1080" s="1733"/>
      <c r="L1080" s="7"/>
      <c r="M1080" s="7"/>
      <c r="N1080" s="7"/>
      <c r="O1080" s="7"/>
      <c r="P1080" s="7"/>
      <c r="Q1080" s="7"/>
      <c r="R1080" s="7"/>
      <c r="S1080" s="95"/>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row>
    <row r="1081">
      <c r="A1081" s="7"/>
      <c r="B1081" s="450"/>
      <c r="C1081" s="450"/>
      <c r="D1081" s="7"/>
      <c r="E1081" s="7"/>
      <c r="F1081" s="7"/>
      <c r="G1081" s="7"/>
      <c r="H1081" s="7"/>
      <c r="I1081" s="7"/>
      <c r="J1081" s="7"/>
      <c r="K1081" s="1733"/>
      <c r="L1081" s="7"/>
      <c r="M1081" s="7"/>
      <c r="N1081" s="7"/>
      <c r="O1081" s="7"/>
      <c r="P1081" s="7"/>
      <c r="Q1081" s="7"/>
      <c r="R1081" s="7"/>
      <c r="S1081" s="95"/>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row>
    <row r="1082">
      <c r="A1082" s="7"/>
      <c r="B1082" s="450"/>
      <c r="C1082" s="450"/>
      <c r="D1082" s="7"/>
      <c r="E1082" s="7"/>
      <c r="F1082" s="7"/>
      <c r="G1082" s="7"/>
      <c r="H1082" s="7"/>
      <c r="I1082" s="7"/>
      <c r="J1082" s="7"/>
      <c r="K1082" s="1733"/>
      <c r="L1082" s="7"/>
      <c r="M1082" s="7"/>
      <c r="N1082" s="7"/>
      <c r="O1082" s="7"/>
      <c r="P1082" s="7"/>
      <c r="Q1082" s="7"/>
      <c r="R1082" s="7"/>
      <c r="S1082" s="95"/>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row>
    <row r="1083">
      <c r="A1083" s="7"/>
      <c r="B1083" s="450"/>
      <c r="C1083" s="450"/>
      <c r="D1083" s="7"/>
      <c r="E1083" s="7"/>
      <c r="F1083" s="7"/>
      <c r="G1083" s="7"/>
      <c r="H1083" s="7"/>
      <c r="I1083" s="7"/>
      <c r="J1083" s="7"/>
      <c r="K1083" s="1733"/>
      <c r="L1083" s="7"/>
      <c r="M1083" s="7"/>
      <c r="N1083" s="7"/>
      <c r="O1083" s="7"/>
      <c r="P1083" s="7"/>
      <c r="Q1083" s="7"/>
      <c r="R1083" s="7"/>
      <c r="S1083" s="95"/>
      <c r="T1083" s="7"/>
      <c r="U1083" s="7"/>
      <c r="V1083" s="7"/>
      <c r="W1083" s="7"/>
      <c r="X1083" s="7"/>
      <c r="Y1083" s="7"/>
      <c r="Z1083" s="7"/>
      <c r="AA1083" s="7"/>
      <c r="AB1083" s="7"/>
      <c r="AC1083" s="7"/>
      <c r="AD1083" s="7"/>
      <c r="AE1083" s="7"/>
      <c r="AF1083" s="7"/>
      <c r="AG1083" s="7"/>
      <c r="AH1083" s="7"/>
      <c r="AI1083" s="7"/>
      <c r="AJ1083" s="7"/>
      <c r="AK1083" s="7"/>
      <c r="AL1083" s="7"/>
      <c r="AM1083" s="7"/>
      <c r="AN1083" s="7"/>
      <c r="AO1083" s="7"/>
      <c r="AP1083" s="7"/>
    </row>
    <row r="1084">
      <c r="A1084" s="7"/>
      <c r="B1084" s="450"/>
      <c r="C1084" s="450"/>
      <c r="D1084" s="7"/>
      <c r="E1084" s="7"/>
      <c r="F1084" s="7"/>
      <c r="G1084" s="7"/>
      <c r="H1084" s="7"/>
      <c r="I1084" s="7"/>
      <c r="J1084" s="7"/>
      <c r="K1084" s="1733"/>
      <c r="L1084" s="7"/>
      <c r="M1084" s="7"/>
      <c r="N1084" s="7"/>
      <c r="O1084" s="7"/>
      <c r="P1084" s="7"/>
      <c r="Q1084" s="7"/>
      <c r="R1084" s="7"/>
      <c r="S1084" s="95"/>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row>
    <row r="1085">
      <c r="A1085" s="7"/>
      <c r="B1085" s="450"/>
      <c r="C1085" s="450"/>
      <c r="D1085" s="7"/>
      <c r="E1085" s="7"/>
      <c r="F1085" s="7"/>
      <c r="G1085" s="7"/>
      <c r="H1085" s="7"/>
      <c r="I1085" s="7"/>
      <c r="J1085" s="7"/>
      <c r="K1085" s="1733"/>
      <c r="L1085" s="7"/>
      <c r="M1085" s="7"/>
      <c r="N1085" s="7"/>
      <c r="O1085" s="7"/>
      <c r="P1085" s="7"/>
      <c r="Q1085" s="7"/>
      <c r="R1085" s="7"/>
      <c r="S1085" s="95"/>
      <c r="T1085" s="7"/>
      <c r="U1085" s="7"/>
      <c r="V1085" s="7"/>
      <c r="W1085" s="7"/>
      <c r="X1085" s="7"/>
      <c r="Y1085" s="7"/>
      <c r="Z1085" s="7"/>
      <c r="AA1085" s="7"/>
      <c r="AB1085" s="7"/>
      <c r="AC1085" s="7"/>
      <c r="AD1085" s="7"/>
      <c r="AE1085" s="7"/>
      <c r="AF1085" s="7"/>
      <c r="AG1085" s="7"/>
      <c r="AH1085" s="7"/>
      <c r="AI1085" s="7"/>
      <c r="AJ1085" s="7"/>
      <c r="AK1085" s="7"/>
      <c r="AL1085" s="7"/>
      <c r="AM1085" s="7"/>
      <c r="AN1085" s="7"/>
      <c r="AO1085" s="7"/>
      <c r="AP1085" s="7"/>
    </row>
    <row r="1086">
      <c r="A1086" s="7"/>
      <c r="B1086" s="450"/>
      <c r="C1086" s="450"/>
      <c r="D1086" s="7"/>
      <c r="E1086" s="7"/>
      <c r="F1086" s="7"/>
      <c r="G1086" s="7"/>
      <c r="H1086" s="7"/>
      <c r="I1086" s="7"/>
      <c r="J1086" s="7"/>
      <c r="K1086" s="1733"/>
      <c r="L1086" s="7"/>
      <c r="M1086" s="7"/>
      <c r="N1086" s="7"/>
      <c r="O1086" s="7"/>
      <c r="P1086" s="7"/>
      <c r="Q1086" s="7"/>
      <c r="R1086" s="7"/>
      <c r="S1086" s="95"/>
      <c r="T1086" s="7"/>
      <c r="U1086" s="7"/>
      <c r="V1086" s="7"/>
      <c r="W1086" s="7"/>
      <c r="X1086" s="7"/>
      <c r="Y1086" s="7"/>
      <c r="Z1086" s="7"/>
      <c r="AA1086" s="7"/>
      <c r="AB1086" s="7"/>
      <c r="AC1086" s="7"/>
      <c r="AD1086" s="7"/>
      <c r="AE1086" s="7"/>
      <c r="AF1086" s="7"/>
      <c r="AG1086" s="7"/>
      <c r="AH1086" s="7"/>
      <c r="AI1086" s="7"/>
      <c r="AJ1086" s="7"/>
      <c r="AK1086" s="7"/>
      <c r="AL1086" s="7"/>
      <c r="AM1086" s="7"/>
      <c r="AN1086" s="7"/>
      <c r="AO1086" s="7"/>
      <c r="AP1086" s="7"/>
    </row>
    <row r="1087">
      <c r="A1087" s="7"/>
      <c r="B1087" s="450"/>
      <c r="C1087" s="450"/>
      <c r="D1087" s="7"/>
      <c r="E1087" s="7"/>
      <c r="F1087" s="7"/>
      <c r="G1087" s="7"/>
      <c r="H1087" s="7"/>
      <c r="I1087" s="7"/>
      <c r="J1087" s="7"/>
      <c r="K1087" s="1733"/>
      <c r="L1087" s="7"/>
      <c r="M1087" s="7"/>
      <c r="N1087" s="7"/>
      <c r="O1087" s="7"/>
      <c r="P1087" s="7"/>
      <c r="Q1087" s="7"/>
      <c r="R1087" s="7"/>
      <c r="S1087" s="95"/>
      <c r="T1087" s="7"/>
      <c r="U1087" s="7"/>
      <c r="V1087" s="7"/>
      <c r="W1087" s="7"/>
      <c r="X1087" s="7"/>
      <c r="Y1087" s="7"/>
      <c r="Z1087" s="7"/>
      <c r="AA1087" s="7"/>
      <c r="AB1087" s="7"/>
      <c r="AC1087" s="7"/>
      <c r="AD1087" s="7"/>
      <c r="AE1087" s="7"/>
      <c r="AF1087" s="7"/>
      <c r="AG1087" s="7"/>
      <c r="AH1087" s="7"/>
      <c r="AI1087" s="7"/>
      <c r="AJ1087" s="7"/>
      <c r="AK1087" s="7"/>
      <c r="AL1087" s="7"/>
      <c r="AM1087" s="7"/>
      <c r="AN1087" s="7"/>
      <c r="AO1087" s="7"/>
      <c r="AP1087" s="7"/>
    </row>
    <row r="1088">
      <c r="A1088" s="7"/>
      <c r="B1088" s="450"/>
      <c r="C1088" s="450"/>
      <c r="D1088" s="7"/>
      <c r="E1088" s="7"/>
      <c r="F1088" s="7"/>
      <c r="G1088" s="7"/>
      <c r="H1088" s="7"/>
      <c r="I1088" s="7"/>
      <c r="J1088" s="7"/>
      <c r="K1088" s="1733"/>
      <c r="L1088" s="7"/>
      <c r="M1088" s="7"/>
      <c r="N1088" s="7"/>
      <c r="O1088" s="7"/>
      <c r="P1088" s="7"/>
      <c r="Q1088" s="7"/>
      <c r="R1088" s="7"/>
      <c r="S1088" s="95"/>
      <c r="T1088" s="7"/>
      <c r="U1088" s="7"/>
      <c r="V1088" s="7"/>
      <c r="W1088" s="7"/>
      <c r="X1088" s="7"/>
      <c r="Y1088" s="7"/>
      <c r="Z1088" s="7"/>
      <c r="AA1088" s="7"/>
      <c r="AB1088" s="7"/>
      <c r="AC1088" s="7"/>
      <c r="AD1088" s="7"/>
      <c r="AE1088" s="7"/>
      <c r="AF1088" s="7"/>
      <c r="AG1088" s="7"/>
      <c r="AH1088" s="7"/>
      <c r="AI1088" s="7"/>
      <c r="AJ1088" s="7"/>
      <c r="AK1088" s="7"/>
      <c r="AL1088" s="7"/>
      <c r="AM1088" s="7"/>
      <c r="AN1088" s="7"/>
      <c r="AO1088" s="7"/>
      <c r="AP1088" s="7"/>
    </row>
    <row r="1089">
      <c r="A1089" s="7"/>
      <c r="B1089" s="450"/>
      <c r="C1089" s="450"/>
      <c r="D1089" s="7"/>
      <c r="E1089" s="7"/>
      <c r="F1089" s="7"/>
      <c r="G1089" s="7"/>
      <c r="H1089" s="7"/>
      <c r="I1089" s="7"/>
      <c r="J1089" s="7"/>
      <c r="K1089" s="1733"/>
      <c r="L1089" s="7"/>
      <c r="M1089" s="7"/>
      <c r="N1089" s="7"/>
      <c r="O1089" s="7"/>
      <c r="P1089" s="7"/>
      <c r="Q1089" s="7"/>
      <c r="R1089" s="7"/>
      <c r="S1089" s="95"/>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row>
    <row r="1090">
      <c r="A1090" s="7"/>
      <c r="B1090" s="450"/>
      <c r="C1090" s="450"/>
      <c r="D1090" s="7"/>
      <c r="E1090" s="7"/>
      <c r="F1090" s="7"/>
      <c r="G1090" s="7"/>
      <c r="H1090" s="7"/>
      <c r="I1090" s="7"/>
      <c r="J1090" s="7"/>
      <c r="K1090" s="1733"/>
      <c r="L1090" s="7"/>
      <c r="M1090" s="7"/>
      <c r="N1090" s="7"/>
      <c r="O1090" s="7"/>
      <c r="P1090" s="7"/>
      <c r="Q1090" s="7"/>
      <c r="R1090" s="7"/>
      <c r="S1090" s="95"/>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row>
    <row r="1091">
      <c r="A1091" s="7"/>
      <c r="B1091" s="450"/>
      <c r="C1091" s="450"/>
      <c r="D1091" s="7"/>
      <c r="E1091" s="7"/>
      <c r="F1091" s="7"/>
      <c r="G1091" s="7"/>
      <c r="H1091" s="7"/>
      <c r="I1091" s="7"/>
      <c r="J1091" s="7"/>
      <c r="K1091" s="1733"/>
      <c r="L1091" s="7"/>
      <c r="M1091" s="7"/>
      <c r="N1091" s="7"/>
      <c r="O1091" s="7"/>
      <c r="P1091" s="7"/>
      <c r="Q1091" s="7"/>
      <c r="R1091" s="7"/>
      <c r="S1091" s="95"/>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row>
    <row r="1092">
      <c r="A1092" s="7"/>
      <c r="B1092" s="450"/>
      <c r="C1092" s="450"/>
      <c r="D1092" s="7"/>
      <c r="E1092" s="7"/>
      <c r="F1092" s="7"/>
      <c r="G1092" s="7"/>
      <c r="H1092" s="7"/>
      <c r="I1092" s="7"/>
      <c r="J1092" s="7"/>
      <c r="K1092" s="1733"/>
      <c r="L1092" s="7"/>
      <c r="M1092" s="7"/>
      <c r="N1092" s="7"/>
      <c r="O1092" s="7"/>
      <c r="P1092" s="7"/>
      <c r="Q1092" s="7"/>
      <c r="R1092" s="7"/>
      <c r="S1092" s="95"/>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row>
    <row r="1093">
      <c r="A1093" s="7"/>
      <c r="B1093" s="450"/>
      <c r="C1093" s="450"/>
      <c r="D1093" s="7"/>
      <c r="E1093" s="7"/>
      <c r="F1093" s="7"/>
      <c r="G1093" s="7"/>
      <c r="H1093" s="7"/>
      <c r="I1093" s="7"/>
      <c r="J1093" s="7"/>
      <c r="K1093" s="1733"/>
      <c r="L1093" s="7"/>
      <c r="M1093" s="7"/>
      <c r="N1093" s="7"/>
      <c r="O1093" s="7"/>
      <c r="P1093" s="7"/>
      <c r="Q1093" s="7"/>
      <c r="R1093" s="7"/>
      <c r="S1093" s="95"/>
      <c r="T1093" s="7"/>
      <c r="U1093" s="7"/>
      <c r="V1093" s="7"/>
      <c r="W1093" s="7"/>
      <c r="X1093" s="7"/>
      <c r="Y1093" s="7"/>
      <c r="Z1093" s="7"/>
      <c r="AA1093" s="7"/>
      <c r="AB1093" s="7"/>
      <c r="AC1093" s="7"/>
      <c r="AD1093" s="7"/>
      <c r="AE1093" s="7"/>
      <c r="AF1093" s="7"/>
      <c r="AG1093" s="7"/>
      <c r="AH1093" s="7"/>
      <c r="AI1093" s="7"/>
      <c r="AJ1093" s="7"/>
      <c r="AK1093" s="7"/>
      <c r="AL1093" s="7"/>
      <c r="AM1093" s="7"/>
      <c r="AN1093" s="7"/>
      <c r="AO1093" s="7"/>
      <c r="AP1093" s="7"/>
    </row>
    <row r="1094">
      <c r="A1094" s="7"/>
      <c r="B1094" s="450"/>
      <c r="C1094" s="450"/>
      <c r="D1094" s="7"/>
      <c r="E1094" s="7"/>
      <c r="F1094" s="7"/>
      <c r="G1094" s="7"/>
      <c r="H1094" s="7"/>
      <c r="I1094" s="7"/>
      <c r="J1094" s="7"/>
      <c r="K1094" s="1733"/>
      <c r="L1094" s="7"/>
      <c r="M1094" s="7"/>
      <c r="N1094" s="7"/>
      <c r="O1094" s="7"/>
      <c r="P1094" s="7"/>
      <c r="Q1094" s="7"/>
      <c r="R1094" s="7"/>
      <c r="S1094" s="95"/>
      <c r="T1094" s="7"/>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row>
    <row r="1095">
      <c r="A1095" s="7"/>
      <c r="B1095" s="450"/>
      <c r="C1095" s="450"/>
      <c r="D1095" s="7"/>
      <c r="E1095" s="7"/>
      <c r="F1095" s="7"/>
      <c r="G1095" s="7"/>
      <c r="H1095" s="7"/>
      <c r="I1095" s="7"/>
      <c r="J1095" s="7"/>
      <c r="K1095" s="1733"/>
      <c r="L1095" s="7"/>
      <c r="M1095" s="7"/>
      <c r="N1095" s="7"/>
      <c r="O1095" s="7"/>
      <c r="P1095" s="7"/>
      <c r="Q1095" s="7"/>
      <c r="R1095" s="7"/>
      <c r="S1095" s="95"/>
      <c r="T1095" s="7"/>
      <c r="U1095" s="7"/>
      <c r="V1095" s="7"/>
      <c r="W1095" s="7"/>
      <c r="X1095" s="7"/>
      <c r="Y1095" s="7"/>
      <c r="Z1095" s="7"/>
      <c r="AA1095" s="7"/>
      <c r="AB1095" s="7"/>
      <c r="AC1095" s="7"/>
      <c r="AD1095" s="7"/>
      <c r="AE1095" s="7"/>
      <c r="AF1095" s="7"/>
      <c r="AG1095" s="7"/>
      <c r="AH1095" s="7"/>
      <c r="AI1095" s="7"/>
      <c r="AJ1095" s="7"/>
      <c r="AK1095" s="7"/>
      <c r="AL1095" s="7"/>
      <c r="AM1095" s="7"/>
      <c r="AN1095" s="7"/>
      <c r="AO1095" s="7"/>
      <c r="AP1095" s="7"/>
    </row>
    <row r="1096">
      <c r="A1096" s="7"/>
      <c r="B1096" s="450"/>
      <c r="C1096" s="450"/>
      <c r="D1096" s="7"/>
      <c r="E1096" s="7"/>
      <c r="F1096" s="7"/>
      <c r="G1096" s="7"/>
      <c r="H1096" s="7"/>
      <c r="I1096" s="7"/>
      <c r="J1096" s="7"/>
      <c r="K1096" s="1733"/>
      <c r="L1096" s="7"/>
      <c r="M1096" s="7"/>
      <c r="N1096" s="7"/>
      <c r="O1096" s="7"/>
      <c r="P1096" s="7"/>
      <c r="Q1096" s="7"/>
      <c r="R1096" s="7"/>
      <c r="S1096" s="95"/>
      <c r="T1096" s="7"/>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row>
    <row r="1097">
      <c r="A1097" s="7"/>
      <c r="B1097" s="450"/>
      <c r="C1097" s="450"/>
      <c r="D1097" s="7"/>
      <c r="E1097" s="7"/>
      <c r="F1097" s="7"/>
      <c r="G1097" s="7"/>
      <c r="H1097" s="7"/>
      <c r="I1097" s="7"/>
      <c r="J1097" s="7"/>
      <c r="K1097" s="1733"/>
      <c r="L1097" s="7"/>
      <c r="M1097" s="7"/>
      <c r="N1097" s="7"/>
      <c r="O1097" s="7"/>
      <c r="P1097" s="7"/>
      <c r="Q1097" s="7"/>
      <c r="R1097" s="7"/>
      <c r="S1097" s="95"/>
      <c r="T1097" s="7"/>
      <c r="U1097" s="7"/>
      <c r="V1097" s="7"/>
      <c r="W1097" s="7"/>
      <c r="X1097" s="7"/>
      <c r="Y1097" s="7"/>
      <c r="Z1097" s="7"/>
      <c r="AA1097" s="7"/>
      <c r="AB1097" s="7"/>
      <c r="AC1097" s="7"/>
      <c r="AD1097" s="7"/>
      <c r="AE1097" s="7"/>
      <c r="AF1097" s="7"/>
      <c r="AG1097" s="7"/>
      <c r="AH1097" s="7"/>
      <c r="AI1097" s="7"/>
      <c r="AJ1097" s="7"/>
      <c r="AK1097" s="7"/>
      <c r="AL1097" s="7"/>
      <c r="AM1097" s="7"/>
      <c r="AN1097" s="7"/>
      <c r="AO1097" s="7"/>
      <c r="AP1097" s="7"/>
    </row>
    <row r="1098">
      <c r="A1098" s="7"/>
      <c r="B1098" s="450"/>
      <c r="C1098" s="450"/>
      <c r="D1098" s="7"/>
      <c r="E1098" s="7"/>
      <c r="F1098" s="7"/>
      <c r="G1098" s="7"/>
      <c r="H1098" s="7"/>
      <c r="I1098" s="7"/>
      <c r="J1098" s="7"/>
      <c r="K1098" s="1733"/>
      <c r="L1098" s="7"/>
      <c r="M1098" s="7"/>
      <c r="N1098" s="7"/>
      <c r="O1098" s="7"/>
      <c r="P1098" s="7"/>
      <c r="Q1098" s="7"/>
      <c r="R1098" s="7"/>
      <c r="S1098" s="95"/>
      <c r="T1098" s="7"/>
      <c r="U1098" s="7"/>
      <c r="V1098" s="7"/>
      <c r="W1098" s="7"/>
      <c r="X1098" s="7"/>
      <c r="Y1098" s="7"/>
      <c r="Z1098" s="7"/>
      <c r="AA1098" s="7"/>
      <c r="AB1098" s="7"/>
      <c r="AC1098" s="7"/>
      <c r="AD1098" s="7"/>
      <c r="AE1098" s="7"/>
      <c r="AF1098" s="7"/>
      <c r="AG1098" s="7"/>
      <c r="AH1098" s="7"/>
      <c r="AI1098" s="7"/>
      <c r="AJ1098" s="7"/>
      <c r="AK1098" s="7"/>
      <c r="AL1098" s="7"/>
      <c r="AM1098" s="7"/>
      <c r="AN1098" s="7"/>
      <c r="AO1098" s="7"/>
      <c r="AP1098" s="7"/>
    </row>
    <row r="1099">
      <c r="A1099" s="7"/>
      <c r="B1099" s="450"/>
      <c r="C1099" s="450"/>
      <c r="D1099" s="7"/>
      <c r="E1099" s="7"/>
      <c r="F1099" s="7"/>
      <c r="G1099" s="7"/>
      <c r="H1099" s="7"/>
      <c r="I1099" s="7"/>
      <c r="J1099" s="7"/>
      <c r="K1099" s="1733"/>
      <c r="L1099" s="7"/>
      <c r="M1099" s="7"/>
      <c r="N1099" s="7"/>
      <c r="O1099" s="7"/>
      <c r="P1099" s="7"/>
      <c r="Q1099" s="7"/>
      <c r="R1099" s="7"/>
      <c r="S1099" s="95"/>
      <c r="T1099" s="7"/>
      <c r="U1099" s="7"/>
      <c r="V1099" s="7"/>
      <c r="W1099" s="7"/>
      <c r="X1099" s="7"/>
      <c r="Y1099" s="7"/>
      <c r="Z1099" s="7"/>
      <c r="AA1099" s="7"/>
      <c r="AB1099" s="7"/>
      <c r="AC1099" s="7"/>
      <c r="AD1099" s="7"/>
      <c r="AE1099" s="7"/>
      <c r="AF1099" s="7"/>
      <c r="AG1099" s="7"/>
      <c r="AH1099" s="7"/>
      <c r="AI1099" s="7"/>
      <c r="AJ1099" s="7"/>
      <c r="AK1099" s="7"/>
      <c r="AL1099" s="7"/>
      <c r="AM1099" s="7"/>
      <c r="AN1099" s="7"/>
      <c r="AO1099" s="7"/>
      <c r="AP1099" s="7"/>
    </row>
    <row r="1100">
      <c r="A1100" s="7"/>
      <c r="B1100" s="450"/>
      <c r="C1100" s="450"/>
      <c r="D1100" s="7"/>
      <c r="E1100" s="7"/>
      <c r="F1100" s="7"/>
      <c r="G1100" s="7"/>
      <c r="H1100" s="7"/>
      <c r="I1100" s="7"/>
      <c r="J1100" s="7"/>
      <c r="K1100" s="1733"/>
      <c r="L1100" s="7"/>
      <c r="M1100" s="7"/>
      <c r="N1100" s="7"/>
      <c r="O1100" s="7"/>
      <c r="P1100" s="7"/>
      <c r="Q1100" s="7"/>
      <c r="R1100" s="7"/>
      <c r="S1100" s="95"/>
      <c r="T1100" s="7"/>
      <c r="U1100" s="7"/>
      <c r="V1100" s="7"/>
      <c r="W1100" s="7"/>
      <c r="X1100" s="7"/>
      <c r="Y1100" s="7"/>
      <c r="Z1100" s="7"/>
      <c r="AA1100" s="7"/>
      <c r="AB1100" s="7"/>
      <c r="AC1100" s="7"/>
      <c r="AD1100" s="7"/>
      <c r="AE1100" s="7"/>
      <c r="AF1100" s="7"/>
      <c r="AG1100" s="7"/>
      <c r="AH1100" s="7"/>
      <c r="AI1100" s="7"/>
      <c r="AJ1100" s="7"/>
      <c r="AK1100" s="7"/>
      <c r="AL1100" s="7"/>
      <c r="AM1100" s="7"/>
      <c r="AN1100" s="7"/>
      <c r="AO1100" s="7"/>
      <c r="AP1100" s="7"/>
    </row>
    <row r="1101">
      <c r="A1101" s="7"/>
      <c r="B1101" s="450"/>
      <c r="C1101" s="450"/>
      <c r="D1101" s="7"/>
      <c r="E1101" s="7"/>
      <c r="F1101" s="7"/>
      <c r="G1101" s="7"/>
      <c r="H1101" s="7"/>
      <c r="I1101" s="7"/>
      <c r="J1101" s="7"/>
      <c r="K1101" s="1733"/>
      <c r="L1101" s="7"/>
      <c r="M1101" s="7"/>
      <c r="N1101" s="7"/>
      <c r="O1101" s="7"/>
      <c r="P1101" s="7"/>
      <c r="Q1101" s="7"/>
      <c r="R1101" s="7"/>
      <c r="S1101" s="95"/>
      <c r="T1101" s="7"/>
      <c r="U1101" s="7"/>
      <c r="V1101" s="7"/>
      <c r="W1101" s="7"/>
      <c r="X1101" s="7"/>
      <c r="Y1101" s="7"/>
      <c r="Z1101" s="7"/>
      <c r="AA1101" s="7"/>
      <c r="AB1101" s="7"/>
      <c r="AC1101" s="7"/>
      <c r="AD1101" s="7"/>
      <c r="AE1101" s="7"/>
      <c r="AF1101" s="7"/>
      <c r="AG1101" s="7"/>
      <c r="AH1101" s="7"/>
      <c r="AI1101" s="7"/>
      <c r="AJ1101" s="7"/>
      <c r="AK1101" s="7"/>
      <c r="AL1101" s="7"/>
      <c r="AM1101" s="7"/>
      <c r="AN1101" s="7"/>
      <c r="AO1101" s="7"/>
      <c r="AP1101" s="7"/>
    </row>
    <row r="1102">
      <c r="A1102" s="7"/>
      <c r="B1102" s="450"/>
      <c r="C1102" s="450"/>
      <c r="D1102" s="7"/>
      <c r="E1102" s="7"/>
      <c r="F1102" s="7"/>
      <c r="G1102" s="7"/>
      <c r="H1102" s="7"/>
      <c r="I1102" s="7"/>
      <c r="J1102" s="7"/>
      <c r="K1102" s="1733"/>
      <c r="L1102" s="7"/>
      <c r="M1102" s="7"/>
      <c r="N1102" s="7"/>
      <c r="O1102" s="7"/>
      <c r="P1102" s="7"/>
      <c r="Q1102" s="7"/>
      <c r="R1102" s="7"/>
      <c r="S1102" s="95"/>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row>
    <row r="1103">
      <c r="A1103" s="7"/>
      <c r="B1103" s="450"/>
      <c r="C1103" s="450"/>
      <c r="D1103" s="7"/>
      <c r="E1103" s="7"/>
      <c r="F1103" s="7"/>
      <c r="G1103" s="7"/>
      <c r="H1103" s="7"/>
      <c r="I1103" s="7"/>
      <c r="J1103" s="7"/>
      <c r="K1103" s="1733"/>
      <c r="L1103" s="7"/>
      <c r="M1103" s="7"/>
      <c r="N1103" s="7"/>
      <c r="O1103" s="7"/>
      <c r="P1103" s="7"/>
      <c r="Q1103" s="7"/>
      <c r="R1103" s="7"/>
      <c r="S1103" s="95"/>
      <c r="T1103" s="7"/>
      <c r="U1103" s="7"/>
      <c r="V1103" s="7"/>
      <c r="W1103" s="7"/>
      <c r="X1103" s="7"/>
      <c r="Y1103" s="7"/>
      <c r="Z1103" s="7"/>
      <c r="AA1103" s="7"/>
      <c r="AB1103" s="7"/>
      <c r="AC1103" s="7"/>
      <c r="AD1103" s="7"/>
      <c r="AE1103" s="7"/>
      <c r="AF1103" s="7"/>
      <c r="AG1103" s="7"/>
      <c r="AH1103" s="7"/>
      <c r="AI1103" s="7"/>
      <c r="AJ1103" s="7"/>
      <c r="AK1103" s="7"/>
      <c r="AL1103" s="7"/>
      <c r="AM1103" s="7"/>
      <c r="AN1103" s="7"/>
      <c r="AO1103" s="7"/>
      <c r="AP1103" s="7"/>
    </row>
    <row r="1104">
      <c r="A1104" s="7"/>
      <c r="B1104" s="450"/>
      <c r="C1104" s="450"/>
      <c r="D1104" s="7"/>
      <c r="E1104" s="7"/>
      <c r="F1104" s="7"/>
      <c r="G1104" s="7"/>
      <c r="H1104" s="7"/>
      <c r="I1104" s="7"/>
      <c r="J1104" s="7"/>
      <c r="K1104" s="1733"/>
      <c r="L1104" s="7"/>
      <c r="M1104" s="7"/>
      <c r="N1104" s="7"/>
      <c r="O1104" s="7"/>
      <c r="P1104" s="7"/>
      <c r="Q1104" s="7"/>
      <c r="R1104" s="7"/>
      <c r="S1104" s="95"/>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row>
    <row r="1105">
      <c r="A1105" s="7"/>
      <c r="B1105" s="450"/>
      <c r="C1105" s="450"/>
      <c r="D1105" s="7"/>
      <c r="E1105" s="7"/>
      <c r="F1105" s="7"/>
      <c r="G1105" s="7"/>
      <c r="H1105" s="7"/>
      <c r="I1105" s="7"/>
      <c r="J1105" s="7"/>
      <c r="K1105" s="1733"/>
      <c r="L1105" s="7"/>
      <c r="M1105" s="7"/>
      <c r="N1105" s="7"/>
      <c r="O1105" s="7"/>
      <c r="P1105" s="7"/>
      <c r="Q1105" s="7"/>
      <c r="R1105" s="7"/>
      <c r="S1105" s="95"/>
      <c r="T1105" s="7"/>
      <c r="U1105" s="7"/>
      <c r="V1105" s="7"/>
      <c r="W1105" s="7"/>
      <c r="X1105" s="7"/>
      <c r="Y1105" s="7"/>
      <c r="Z1105" s="7"/>
      <c r="AA1105" s="7"/>
      <c r="AB1105" s="7"/>
      <c r="AC1105" s="7"/>
      <c r="AD1105" s="7"/>
      <c r="AE1105" s="7"/>
      <c r="AF1105" s="7"/>
      <c r="AG1105" s="7"/>
      <c r="AH1105" s="7"/>
      <c r="AI1105" s="7"/>
      <c r="AJ1105" s="7"/>
      <c r="AK1105" s="7"/>
      <c r="AL1105" s="7"/>
      <c r="AM1105" s="7"/>
      <c r="AN1105" s="7"/>
      <c r="AO1105" s="7"/>
      <c r="AP1105" s="7"/>
    </row>
    <row r="1106">
      <c r="A1106" s="7"/>
      <c r="B1106" s="450"/>
      <c r="C1106" s="450"/>
      <c r="D1106" s="7"/>
      <c r="E1106" s="7"/>
      <c r="F1106" s="7"/>
      <c r="G1106" s="7"/>
      <c r="H1106" s="7"/>
      <c r="I1106" s="7"/>
      <c r="J1106" s="7"/>
      <c r="K1106" s="1733"/>
      <c r="L1106" s="7"/>
      <c r="M1106" s="7"/>
      <c r="N1106" s="7"/>
      <c r="O1106" s="7"/>
      <c r="P1106" s="7"/>
      <c r="Q1106" s="7"/>
      <c r="R1106" s="7"/>
      <c r="S1106" s="95"/>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row>
    <row r="1107">
      <c r="A1107" s="7"/>
      <c r="B1107" s="450"/>
      <c r="C1107" s="450"/>
      <c r="D1107" s="7"/>
      <c r="E1107" s="7"/>
      <c r="F1107" s="7"/>
      <c r="G1107" s="7"/>
      <c r="H1107" s="7"/>
      <c r="I1107" s="7"/>
      <c r="J1107" s="7"/>
      <c r="K1107" s="1733"/>
      <c r="L1107" s="7"/>
      <c r="M1107" s="7"/>
      <c r="N1107" s="7"/>
      <c r="O1107" s="7"/>
      <c r="P1107" s="7"/>
      <c r="Q1107" s="7"/>
      <c r="R1107" s="7"/>
      <c r="S1107" s="95"/>
      <c r="T1107" s="7"/>
      <c r="U1107" s="7"/>
      <c r="V1107" s="7"/>
      <c r="W1107" s="7"/>
      <c r="X1107" s="7"/>
      <c r="Y1107" s="7"/>
      <c r="Z1107" s="7"/>
      <c r="AA1107" s="7"/>
      <c r="AB1107" s="7"/>
      <c r="AC1107" s="7"/>
      <c r="AD1107" s="7"/>
      <c r="AE1107" s="7"/>
      <c r="AF1107" s="7"/>
      <c r="AG1107" s="7"/>
      <c r="AH1107" s="7"/>
      <c r="AI1107" s="7"/>
      <c r="AJ1107" s="7"/>
      <c r="AK1107" s="7"/>
      <c r="AL1107" s="7"/>
      <c r="AM1107" s="7"/>
      <c r="AN1107" s="7"/>
      <c r="AO1107" s="7"/>
      <c r="AP1107" s="7"/>
    </row>
    <row r="1108">
      <c r="A1108" s="7"/>
      <c r="B1108" s="450"/>
      <c r="C1108" s="450"/>
      <c r="D1108" s="7"/>
      <c r="E1108" s="7"/>
      <c r="F1108" s="7"/>
      <c r="G1108" s="7"/>
      <c r="H1108" s="7"/>
      <c r="I1108" s="7"/>
      <c r="J1108" s="7"/>
      <c r="K1108" s="1733"/>
      <c r="L1108" s="7"/>
      <c r="M1108" s="7"/>
      <c r="N1108" s="7"/>
      <c r="O1108" s="7"/>
      <c r="P1108" s="7"/>
      <c r="Q1108" s="7"/>
      <c r="R1108" s="7"/>
      <c r="S1108" s="95"/>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row>
    <row r="1109">
      <c r="A1109" s="7"/>
      <c r="B1109" s="450"/>
      <c r="C1109" s="450"/>
      <c r="D1109" s="7"/>
      <c r="E1109" s="7"/>
      <c r="F1109" s="7"/>
      <c r="G1109" s="7"/>
      <c r="H1109" s="7"/>
      <c r="I1109" s="7"/>
      <c r="J1109" s="7"/>
      <c r="K1109" s="1733"/>
      <c r="L1109" s="7"/>
      <c r="M1109" s="7"/>
      <c r="N1109" s="7"/>
      <c r="O1109" s="7"/>
      <c r="P1109" s="7"/>
      <c r="Q1109" s="7"/>
      <c r="R1109" s="7"/>
      <c r="S1109" s="95"/>
      <c r="T1109" s="7"/>
      <c r="U1109" s="7"/>
      <c r="V1109" s="7"/>
      <c r="W1109" s="7"/>
      <c r="X1109" s="7"/>
      <c r="Y1109" s="7"/>
      <c r="Z1109" s="7"/>
      <c r="AA1109" s="7"/>
      <c r="AB1109" s="7"/>
      <c r="AC1109" s="7"/>
      <c r="AD1109" s="7"/>
      <c r="AE1109" s="7"/>
      <c r="AF1109" s="7"/>
      <c r="AG1109" s="7"/>
      <c r="AH1109" s="7"/>
      <c r="AI1109" s="7"/>
      <c r="AJ1109" s="7"/>
      <c r="AK1109" s="7"/>
      <c r="AL1109" s="7"/>
      <c r="AM1109" s="7"/>
      <c r="AN1109" s="7"/>
      <c r="AO1109" s="7"/>
      <c r="AP1109" s="7"/>
    </row>
    <row r="1110">
      <c r="A1110" s="7"/>
      <c r="B1110" s="450"/>
      <c r="C1110" s="450"/>
      <c r="D1110" s="7"/>
      <c r="E1110" s="7"/>
      <c r="F1110" s="7"/>
      <c r="G1110" s="7"/>
      <c r="H1110" s="7"/>
      <c r="I1110" s="7"/>
      <c r="J1110" s="7"/>
      <c r="K1110" s="1733"/>
      <c r="L1110" s="7"/>
      <c r="M1110" s="7"/>
      <c r="N1110" s="7"/>
      <c r="O1110" s="7"/>
      <c r="P1110" s="7"/>
      <c r="Q1110" s="7"/>
      <c r="R1110" s="7"/>
      <c r="S1110" s="95"/>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row>
    <row r="1111">
      <c r="A1111" s="7"/>
      <c r="B1111" s="450"/>
      <c r="C1111" s="450"/>
      <c r="D1111" s="7"/>
      <c r="E1111" s="7"/>
      <c r="F1111" s="7"/>
      <c r="G1111" s="7"/>
      <c r="H1111" s="7"/>
      <c r="I1111" s="7"/>
      <c r="J1111" s="7"/>
      <c r="K1111" s="1733"/>
      <c r="L1111" s="7"/>
      <c r="M1111" s="7"/>
      <c r="N1111" s="7"/>
      <c r="O1111" s="7"/>
      <c r="P1111" s="7"/>
      <c r="Q1111" s="7"/>
      <c r="R1111" s="7"/>
      <c r="S1111" s="95"/>
      <c r="T1111" s="7"/>
      <c r="U1111" s="7"/>
      <c r="V1111" s="7"/>
      <c r="W1111" s="7"/>
      <c r="X1111" s="7"/>
      <c r="Y1111" s="7"/>
      <c r="Z1111" s="7"/>
      <c r="AA1111" s="7"/>
      <c r="AB1111" s="7"/>
      <c r="AC1111" s="7"/>
      <c r="AD1111" s="7"/>
      <c r="AE1111" s="7"/>
      <c r="AF1111" s="7"/>
      <c r="AG1111" s="7"/>
      <c r="AH1111" s="7"/>
      <c r="AI1111" s="7"/>
      <c r="AJ1111" s="7"/>
      <c r="AK1111" s="7"/>
      <c r="AL1111" s="7"/>
      <c r="AM1111" s="7"/>
      <c r="AN1111" s="7"/>
      <c r="AO1111" s="7"/>
      <c r="AP1111" s="7"/>
    </row>
    <row r="1112">
      <c r="A1112" s="7"/>
      <c r="B1112" s="450"/>
      <c r="C1112" s="450"/>
      <c r="D1112" s="7"/>
      <c r="E1112" s="7"/>
      <c r="F1112" s="7"/>
      <c r="G1112" s="7"/>
      <c r="H1112" s="7"/>
      <c r="I1112" s="7"/>
      <c r="J1112" s="7"/>
      <c r="K1112" s="1733"/>
      <c r="L1112" s="7"/>
      <c r="M1112" s="7"/>
      <c r="N1112" s="7"/>
      <c r="O1112" s="7"/>
      <c r="P1112" s="7"/>
      <c r="Q1112" s="7"/>
      <c r="R1112" s="7"/>
      <c r="S1112" s="95"/>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row>
    <row r="1113">
      <c r="A1113" s="7"/>
      <c r="B1113" s="450"/>
      <c r="C1113" s="450"/>
      <c r="D1113" s="7"/>
      <c r="E1113" s="7"/>
      <c r="F1113" s="7"/>
      <c r="G1113" s="7"/>
      <c r="H1113" s="7"/>
      <c r="I1113" s="7"/>
      <c r="J1113" s="7"/>
      <c r="K1113" s="1733"/>
      <c r="L1113" s="7"/>
      <c r="M1113" s="7"/>
      <c r="N1113" s="7"/>
      <c r="O1113" s="7"/>
      <c r="P1113" s="7"/>
      <c r="Q1113" s="7"/>
      <c r="R1113" s="7"/>
      <c r="S1113" s="95"/>
      <c r="T1113" s="7"/>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row>
    <row r="1114">
      <c r="A1114" s="7"/>
      <c r="B1114" s="450"/>
      <c r="C1114" s="450"/>
      <c r="D1114" s="7"/>
      <c r="E1114" s="7"/>
      <c r="F1114" s="7"/>
      <c r="G1114" s="7"/>
      <c r="H1114" s="7"/>
      <c r="I1114" s="7"/>
      <c r="J1114" s="7"/>
      <c r="K1114" s="1733"/>
      <c r="L1114" s="7"/>
      <c r="M1114" s="7"/>
      <c r="N1114" s="7"/>
      <c r="O1114" s="7"/>
      <c r="P1114" s="7"/>
      <c r="Q1114" s="7"/>
      <c r="R1114" s="7"/>
      <c r="S1114" s="95"/>
      <c r="T1114" s="7"/>
      <c r="U1114" s="7"/>
      <c r="V1114" s="7"/>
      <c r="W1114" s="7"/>
      <c r="X1114" s="7"/>
      <c r="Y1114" s="7"/>
      <c r="Z1114" s="7"/>
      <c r="AA1114" s="7"/>
      <c r="AB1114" s="7"/>
      <c r="AC1114" s="7"/>
      <c r="AD1114" s="7"/>
      <c r="AE1114" s="7"/>
      <c r="AF1114" s="7"/>
      <c r="AG1114" s="7"/>
      <c r="AH1114" s="7"/>
      <c r="AI1114" s="7"/>
      <c r="AJ1114" s="7"/>
      <c r="AK1114" s="7"/>
      <c r="AL1114" s="7"/>
      <c r="AM1114" s="7"/>
      <c r="AN1114" s="7"/>
      <c r="AO1114" s="7"/>
      <c r="AP1114" s="7"/>
    </row>
    <row r="1115">
      <c r="A1115" s="7"/>
      <c r="B1115" s="450"/>
      <c r="C1115" s="450"/>
      <c r="D1115" s="7"/>
      <c r="E1115" s="7"/>
      <c r="F1115" s="7"/>
      <c r="G1115" s="7"/>
      <c r="H1115" s="7"/>
      <c r="I1115" s="7"/>
      <c r="J1115" s="7"/>
      <c r="K1115" s="1733"/>
      <c r="L1115" s="7"/>
      <c r="M1115" s="7"/>
      <c r="N1115" s="7"/>
      <c r="O1115" s="7"/>
      <c r="P1115" s="7"/>
      <c r="Q1115" s="7"/>
      <c r="R1115" s="7"/>
      <c r="S1115" s="95"/>
      <c r="T1115" s="7"/>
      <c r="U1115" s="7"/>
      <c r="V1115" s="7"/>
      <c r="W1115" s="7"/>
      <c r="X1115" s="7"/>
      <c r="Y1115" s="7"/>
      <c r="Z1115" s="7"/>
      <c r="AA1115" s="7"/>
      <c r="AB1115" s="7"/>
      <c r="AC1115" s="7"/>
      <c r="AD1115" s="7"/>
      <c r="AE1115" s="7"/>
      <c r="AF1115" s="7"/>
      <c r="AG1115" s="7"/>
      <c r="AH1115" s="7"/>
      <c r="AI1115" s="7"/>
      <c r="AJ1115" s="7"/>
      <c r="AK1115" s="7"/>
      <c r="AL1115" s="7"/>
      <c r="AM1115" s="7"/>
      <c r="AN1115" s="7"/>
      <c r="AO1115" s="7"/>
      <c r="AP1115" s="7"/>
    </row>
    <row r="1116">
      <c r="A1116" s="7"/>
      <c r="B1116" s="450"/>
      <c r="C1116" s="450"/>
      <c r="D1116" s="7"/>
      <c r="E1116" s="7"/>
      <c r="F1116" s="7"/>
      <c r="G1116" s="7"/>
      <c r="H1116" s="7"/>
      <c r="I1116" s="7"/>
      <c r="J1116" s="7"/>
      <c r="K1116" s="1733"/>
      <c r="L1116" s="7"/>
      <c r="M1116" s="7"/>
      <c r="N1116" s="7"/>
      <c r="O1116" s="7"/>
      <c r="P1116" s="7"/>
      <c r="Q1116" s="7"/>
      <c r="R1116" s="7"/>
      <c r="S1116" s="95"/>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row>
    <row r="1117">
      <c r="A1117" s="7"/>
      <c r="B1117" s="450"/>
      <c r="C1117" s="450"/>
      <c r="D1117" s="7"/>
      <c r="E1117" s="7"/>
      <c r="F1117" s="7"/>
      <c r="G1117" s="7"/>
      <c r="H1117" s="7"/>
      <c r="I1117" s="7"/>
      <c r="J1117" s="7"/>
      <c r="K1117" s="1733"/>
      <c r="L1117" s="7"/>
      <c r="M1117" s="7"/>
      <c r="N1117" s="7"/>
      <c r="O1117" s="7"/>
      <c r="P1117" s="7"/>
      <c r="Q1117" s="7"/>
      <c r="R1117" s="7"/>
      <c r="S1117" s="95"/>
      <c r="T1117" s="7"/>
      <c r="U1117" s="7"/>
      <c r="V1117" s="7"/>
      <c r="W1117" s="7"/>
      <c r="X1117" s="7"/>
      <c r="Y1117" s="7"/>
      <c r="Z1117" s="7"/>
      <c r="AA1117" s="7"/>
      <c r="AB1117" s="7"/>
      <c r="AC1117" s="7"/>
      <c r="AD1117" s="7"/>
      <c r="AE1117" s="7"/>
      <c r="AF1117" s="7"/>
      <c r="AG1117" s="7"/>
      <c r="AH1117" s="7"/>
      <c r="AI1117" s="7"/>
      <c r="AJ1117" s="7"/>
      <c r="AK1117" s="7"/>
      <c r="AL1117" s="7"/>
      <c r="AM1117" s="7"/>
      <c r="AN1117" s="7"/>
      <c r="AO1117" s="7"/>
      <c r="AP1117" s="7"/>
    </row>
    <row r="1118">
      <c r="A1118" s="7"/>
      <c r="B1118" s="450"/>
      <c r="C1118" s="450"/>
      <c r="D1118" s="7"/>
      <c r="E1118" s="7"/>
      <c r="F1118" s="7"/>
      <c r="G1118" s="7"/>
      <c r="H1118" s="7"/>
      <c r="I1118" s="7"/>
      <c r="J1118" s="7"/>
      <c r="K1118" s="1733"/>
      <c r="L1118" s="7"/>
      <c r="M1118" s="7"/>
      <c r="N1118" s="7"/>
      <c r="O1118" s="7"/>
      <c r="P1118" s="7"/>
      <c r="Q1118" s="7"/>
      <c r="R1118" s="7"/>
      <c r="S1118" s="95"/>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row>
    <row r="1119">
      <c r="A1119" s="7"/>
      <c r="B1119" s="450"/>
      <c r="C1119" s="450"/>
      <c r="D1119" s="7"/>
      <c r="E1119" s="7"/>
      <c r="F1119" s="7"/>
      <c r="G1119" s="7"/>
      <c r="H1119" s="7"/>
      <c r="I1119" s="7"/>
      <c r="J1119" s="7"/>
      <c r="K1119" s="1733"/>
      <c r="L1119" s="7"/>
      <c r="M1119" s="7"/>
      <c r="N1119" s="7"/>
      <c r="O1119" s="7"/>
      <c r="P1119" s="7"/>
      <c r="Q1119" s="7"/>
      <c r="R1119" s="7"/>
      <c r="S1119" s="95"/>
      <c r="T1119" s="7"/>
      <c r="U1119" s="7"/>
      <c r="V1119" s="7"/>
      <c r="W1119" s="7"/>
      <c r="X1119" s="7"/>
      <c r="Y1119" s="7"/>
      <c r="Z1119" s="7"/>
      <c r="AA1119" s="7"/>
      <c r="AB1119" s="7"/>
      <c r="AC1119" s="7"/>
      <c r="AD1119" s="7"/>
      <c r="AE1119" s="7"/>
      <c r="AF1119" s="7"/>
      <c r="AG1119" s="7"/>
      <c r="AH1119" s="7"/>
      <c r="AI1119" s="7"/>
      <c r="AJ1119" s="7"/>
      <c r="AK1119" s="7"/>
      <c r="AL1119" s="7"/>
      <c r="AM1119" s="7"/>
      <c r="AN1119" s="7"/>
      <c r="AO1119" s="7"/>
      <c r="AP1119" s="7"/>
    </row>
    <row r="1120">
      <c r="A1120" s="7"/>
      <c r="B1120" s="450"/>
      <c r="C1120" s="450"/>
      <c r="D1120" s="7"/>
      <c r="E1120" s="7"/>
      <c r="F1120" s="7"/>
      <c r="G1120" s="7"/>
      <c r="H1120" s="7"/>
      <c r="I1120" s="7"/>
      <c r="J1120" s="7"/>
      <c r="K1120" s="1733"/>
      <c r="L1120" s="7"/>
      <c r="M1120" s="7"/>
      <c r="N1120" s="7"/>
      <c r="O1120" s="7"/>
      <c r="P1120" s="7"/>
      <c r="Q1120" s="7"/>
      <c r="R1120" s="7"/>
      <c r="S1120" s="95"/>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row>
    <row r="1121">
      <c r="A1121" s="7"/>
      <c r="B1121" s="450"/>
      <c r="C1121" s="450"/>
      <c r="D1121" s="7"/>
      <c r="E1121" s="7"/>
      <c r="F1121" s="7"/>
      <c r="G1121" s="7"/>
      <c r="H1121" s="7"/>
      <c r="I1121" s="7"/>
      <c r="J1121" s="7"/>
      <c r="K1121" s="1733"/>
      <c r="L1121" s="7"/>
      <c r="M1121" s="7"/>
      <c r="N1121" s="7"/>
      <c r="O1121" s="7"/>
      <c r="P1121" s="7"/>
      <c r="Q1121" s="7"/>
      <c r="R1121" s="7"/>
      <c r="S1121" s="95"/>
      <c r="T1121" s="7"/>
      <c r="U1121" s="7"/>
      <c r="V1121" s="7"/>
      <c r="W1121" s="7"/>
      <c r="X1121" s="7"/>
      <c r="Y1121" s="7"/>
      <c r="Z1121" s="7"/>
      <c r="AA1121" s="7"/>
      <c r="AB1121" s="7"/>
      <c r="AC1121" s="7"/>
      <c r="AD1121" s="7"/>
      <c r="AE1121" s="7"/>
      <c r="AF1121" s="7"/>
      <c r="AG1121" s="7"/>
      <c r="AH1121" s="7"/>
      <c r="AI1121" s="7"/>
      <c r="AJ1121" s="7"/>
      <c r="AK1121" s="7"/>
      <c r="AL1121" s="7"/>
      <c r="AM1121" s="7"/>
      <c r="AN1121" s="7"/>
      <c r="AO1121" s="7"/>
      <c r="AP1121" s="7"/>
    </row>
    <row r="1122">
      <c r="A1122" s="7"/>
      <c r="B1122" s="450"/>
      <c r="C1122" s="450"/>
      <c r="D1122" s="7"/>
      <c r="E1122" s="7"/>
      <c r="F1122" s="7"/>
      <c r="G1122" s="7"/>
      <c r="H1122" s="7"/>
      <c r="I1122" s="7"/>
      <c r="J1122" s="7"/>
      <c r="K1122" s="1733"/>
      <c r="L1122" s="7"/>
      <c r="M1122" s="7"/>
      <c r="N1122" s="7"/>
      <c r="O1122" s="7"/>
      <c r="P1122" s="7"/>
      <c r="Q1122" s="7"/>
      <c r="R1122" s="7"/>
      <c r="S1122" s="95"/>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row>
    <row r="1123">
      <c r="A1123" s="7"/>
      <c r="B1123" s="450"/>
      <c r="C1123" s="450"/>
      <c r="D1123" s="7"/>
      <c r="E1123" s="7"/>
      <c r="F1123" s="7"/>
      <c r="G1123" s="7"/>
      <c r="H1123" s="7"/>
      <c r="I1123" s="7"/>
      <c r="J1123" s="7"/>
      <c r="K1123" s="1733"/>
      <c r="L1123" s="7"/>
      <c r="M1123" s="7"/>
      <c r="N1123" s="7"/>
      <c r="O1123" s="7"/>
      <c r="P1123" s="7"/>
      <c r="Q1123" s="7"/>
      <c r="R1123" s="7"/>
      <c r="S1123" s="95"/>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row>
    <row r="1124">
      <c r="A1124" s="7"/>
      <c r="B1124" s="450"/>
      <c r="C1124" s="450"/>
      <c r="D1124" s="7"/>
      <c r="E1124" s="7"/>
      <c r="F1124" s="7"/>
      <c r="G1124" s="7"/>
      <c r="H1124" s="7"/>
      <c r="I1124" s="7"/>
      <c r="J1124" s="7"/>
      <c r="K1124" s="1733"/>
      <c r="L1124" s="7"/>
      <c r="M1124" s="7"/>
      <c r="N1124" s="7"/>
      <c r="O1124" s="7"/>
      <c r="P1124" s="7"/>
      <c r="Q1124" s="7"/>
      <c r="R1124" s="7"/>
      <c r="S1124" s="95"/>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row>
    <row r="1125">
      <c r="A1125" s="7"/>
      <c r="B1125" s="450"/>
      <c r="C1125" s="450"/>
      <c r="D1125" s="7"/>
      <c r="E1125" s="7"/>
      <c r="F1125" s="7"/>
      <c r="G1125" s="7"/>
      <c r="H1125" s="7"/>
      <c r="I1125" s="7"/>
      <c r="J1125" s="7"/>
      <c r="K1125" s="1733"/>
      <c r="L1125" s="7"/>
      <c r="M1125" s="7"/>
      <c r="N1125" s="7"/>
      <c r="O1125" s="7"/>
      <c r="P1125" s="7"/>
      <c r="Q1125" s="7"/>
      <c r="R1125" s="7"/>
      <c r="S1125" s="95"/>
      <c r="T1125" s="7"/>
      <c r="U1125" s="7"/>
      <c r="V1125" s="7"/>
      <c r="W1125" s="7"/>
      <c r="X1125" s="7"/>
      <c r="Y1125" s="7"/>
      <c r="Z1125" s="7"/>
      <c r="AA1125" s="7"/>
      <c r="AB1125" s="7"/>
      <c r="AC1125" s="7"/>
      <c r="AD1125" s="7"/>
      <c r="AE1125" s="7"/>
      <c r="AF1125" s="7"/>
      <c r="AG1125" s="7"/>
      <c r="AH1125" s="7"/>
      <c r="AI1125" s="7"/>
      <c r="AJ1125" s="7"/>
      <c r="AK1125" s="7"/>
      <c r="AL1125" s="7"/>
      <c r="AM1125" s="7"/>
      <c r="AN1125" s="7"/>
      <c r="AO1125" s="7"/>
      <c r="AP1125" s="7"/>
    </row>
    <row r="1126">
      <c r="A1126" s="7"/>
      <c r="B1126" s="450"/>
      <c r="C1126" s="450"/>
      <c r="D1126" s="7"/>
      <c r="E1126" s="7"/>
      <c r="F1126" s="7"/>
      <c r="G1126" s="7"/>
      <c r="H1126" s="7"/>
      <c r="I1126" s="7"/>
      <c r="J1126" s="7"/>
      <c r="K1126" s="1733"/>
      <c r="L1126" s="7"/>
      <c r="M1126" s="7"/>
      <c r="N1126" s="7"/>
      <c r="O1126" s="7"/>
      <c r="P1126" s="7"/>
      <c r="Q1126" s="7"/>
      <c r="R1126" s="7"/>
      <c r="S1126" s="95"/>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row>
    <row r="1127">
      <c r="A1127" s="7"/>
      <c r="B1127" s="450"/>
      <c r="C1127" s="450"/>
      <c r="D1127" s="7"/>
      <c r="E1127" s="7"/>
      <c r="F1127" s="7"/>
      <c r="G1127" s="7"/>
      <c r="H1127" s="7"/>
      <c r="I1127" s="7"/>
      <c r="J1127" s="7"/>
      <c r="K1127" s="1733"/>
      <c r="L1127" s="7"/>
      <c r="M1127" s="7"/>
      <c r="N1127" s="7"/>
      <c r="O1127" s="7"/>
      <c r="P1127" s="7"/>
      <c r="Q1127" s="7"/>
      <c r="R1127" s="7"/>
      <c r="S1127" s="95"/>
      <c r="T1127" s="7"/>
      <c r="U1127" s="7"/>
      <c r="V1127" s="7"/>
      <c r="W1127" s="7"/>
      <c r="X1127" s="7"/>
      <c r="Y1127" s="7"/>
      <c r="Z1127" s="7"/>
      <c r="AA1127" s="7"/>
      <c r="AB1127" s="7"/>
      <c r="AC1127" s="7"/>
      <c r="AD1127" s="7"/>
      <c r="AE1127" s="7"/>
      <c r="AF1127" s="7"/>
      <c r="AG1127" s="7"/>
      <c r="AH1127" s="7"/>
      <c r="AI1127" s="7"/>
      <c r="AJ1127" s="7"/>
      <c r="AK1127" s="7"/>
      <c r="AL1127" s="7"/>
      <c r="AM1127" s="7"/>
      <c r="AN1127" s="7"/>
      <c r="AO1127" s="7"/>
      <c r="AP1127" s="7"/>
    </row>
    <row r="1128">
      <c r="A1128" s="7"/>
      <c r="B1128" s="450"/>
      <c r="C1128" s="450"/>
      <c r="D1128" s="7"/>
      <c r="E1128" s="7"/>
      <c r="F1128" s="7"/>
      <c r="G1128" s="7"/>
      <c r="H1128" s="7"/>
      <c r="I1128" s="7"/>
      <c r="J1128" s="7"/>
      <c r="K1128" s="1733"/>
      <c r="L1128" s="7"/>
      <c r="M1128" s="7"/>
      <c r="N1128" s="7"/>
      <c r="O1128" s="7"/>
      <c r="P1128" s="7"/>
      <c r="Q1128" s="7"/>
      <c r="R1128" s="7"/>
      <c r="S1128" s="95"/>
      <c r="T1128" s="7"/>
      <c r="U1128" s="7"/>
      <c r="V1128" s="7"/>
      <c r="W1128" s="7"/>
      <c r="X1128" s="7"/>
      <c r="Y1128" s="7"/>
      <c r="Z1128" s="7"/>
      <c r="AA1128" s="7"/>
      <c r="AB1128" s="7"/>
      <c r="AC1128" s="7"/>
      <c r="AD1128" s="7"/>
      <c r="AE1128" s="7"/>
      <c r="AF1128" s="7"/>
      <c r="AG1128" s="7"/>
      <c r="AH1128" s="7"/>
      <c r="AI1128" s="7"/>
      <c r="AJ1128" s="7"/>
      <c r="AK1128" s="7"/>
      <c r="AL1128" s="7"/>
      <c r="AM1128" s="7"/>
      <c r="AN1128" s="7"/>
      <c r="AO1128" s="7"/>
      <c r="AP1128" s="7"/>
    </row>
    <row r="1129">
      <c r="A1129" s="7"/>
      <c r="B1129" s="450"/>
      <c r="C1129" s="450"/>
      <c r="D1129" s="7"/>
      <c r="E1129" s="7"/>
      <c r="F1129" s="7"/>
      <c r="G1129" s="7"/>
      <c r="H1129" s="7"/>
      <c r="I1129" s="7"/>
      <c r="J1129" s="7"/>
      <c r="K1129" s="1733"/>
      <c r="L1129" s="7"/>
      <c r="M1129" s="7"/>
      <c r="N1129" s="7"/>
      <c r="O1129" s="7"/>
      <c r="P1129" s="7"/>
      <c r="Q1129" s="7"/>
      <c r="R1129" s="7"/>
      <c r="S1129" s="95"/>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row>
    <row r="1130">
      <c r="A1130" s="7"/>
      <c r="B1130" s="450"/>
      <c r="C1130" s="450"/>
      <c r="D1130" s="7"/>
      <c r="E1130" s="7"/>
      <c r="F1130" s="7"/>
      <c r="G1130" s="7"/>
      <c r="H1130" s="7"/>
      <c r="I1130" s="7"/>
      <c r="J1130" s="7"/>
      <c r="K1130" s="1733"/>
      <c r="L1130" s="7"/>
      <c r="M1130" s="7"/>
      <c r="N1130" s="7"/>
      <c r="O1130" s="7"/>
      <c r="P1130" s="7"/>
      <c r="Q1130" s="7"/>
      <c r="R1130" s="7"/>
      <c r="S1130" s="95"/>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row>
    <row r="1131">
      <c r="A1131" s="7"/>
      <c r="B1131" s="450"/>
      <c r="C1131" s="450"/>
      <c r="D1131" s="7"/>
      <c r="E1131" s="7"/>
      <c r="F1131" s="7"/>
      <c r="G1131" s="7"/>
      <c r="H1131" s="7"/>
      <c r="I1131" s="7"/>
      <c r="J1131" s="7"/>
      <c r="K1131" s="1733"/>
      <c r="L1131" s="7"/>
      <c r="M1131" s="7"/>
      <c r="N1131" s="7"/>
      <c r="O1131" s="7"/>
      <c r="P1131" s="7"/>
      <c r="Q1131" s="7"/>
      <c r="R1131" s="7"/>
      <c r="S1131" s="95"/>
      <c r="T1131" s="7"/>
      <c r="U1131" s="7"/>
      <c r="V1131" s="7"/>
      <c r="W1131" s="7"/>
      <c r="X1131" s="7"/>
      <c r="Y1131" s="7"/>
      <c r="Z1131" s="7"/>
      <c r="AA1131" s="7"/>
      <c r="AB1131" s="7"/>
      <c r="AC1131" s="7"/>
      <c r="AD1131" s="7"/>
      <c r="AE1131" s="7"/>
      <c r="AF1131" s="7"/>
      <c r="AG1131" s="7"/>
      <c r="AH1131" s="7"/>
      <c r="AI1131" s="7"/>
      <c r="AJ1131" s="7"/>
      <c r="AK1131" s="7"/>
      <c r="AL1131" s="7"/>
      <c r="AM1131" s="7"/>
      <c r="AN1131" s="7"/>
      <c r="AO1131" s="7"/>
      <c r="AP1131" s="7"/>
    </row>
    <row r="1132">
      <c r="A1132" s="7"/>
      <c r="B1132" s="450"/>
      <c r="C1132" s="450"/>
      <c r="D1132" s="7"/>
      <c r="E1132" s="7"/>
      <c r="F1132" s="7"/>
      <c r="G1132" s="7"/>
      <c r="H1132" s="7"/>
      <c r="I1132" s="7"/>
      <c r="J1132" s="7"/>
      <c r="K1132" s="1733"/>
      <c r="L1132" s="7"/>
      <c r="M1132" s="7"/>
      <c r="N1132" s="7"/>
      <c r="O1132" s="7"/>
      <c r="P1132" s="7"/>
      <c r="Q1132" s="7"/>
      <c r="R1132" s="7"/>
      <c r="S1132" s="95"/>
      <c r="T1132" s="7"/>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row>
    <row r="1133">
      <c r="A1133" s="7"/>
      <c r="B1133" s="450"/>
      <c r="C1133" s="450"/>
      <c r="D1133" s="7"/>
      <c r="E1133" s="7"/>
      <c r="F1133" s="7"/>
      <c r="G1133" s="7"/>
      <c r="H1133" s="7"/>
      <c r="I1133" s="7"/>
      <c r="J1133" s="7"/>
      <c r="K1133" s="1733"/>
      <c r="L1133" s="7"/>
      <c r="M1133" s="7"/>
      <c r="N1133" s="7"/>
      <c r="O1133" s="7"/>
      <c r="P1133" s="7"/>
      <c r="Q1133" s="7"/>
      <c r="R1133" s="7"/>
      <c r="S1133" s="95"/>
      <c r="T1133" s="7"/>
      <c r="U1133" s="7"/>
      <c r="V1133" s="7"/>
      <c r="W1133" s="7"/>
      <c r="X1133" s="7"/>
      <c r="Y1133" s="7"/>
      <c r="Z1133" s="7"/>
      <c r="AA1133" s="7"/>
      <c r="AB1133" s="7"/>
      <c r="AC1133" s="7"/>
      <c r="AD1133" s="7"/>
      <c r="AE1133" s="7"/>
      <c r="AF1133" s="7"/>
      <c r="AG1133" s="7"/>
      <c r="AH1133" s="7"/>
      <c r="AI1133" s="7"/>
      <c r="AJ1133" s="7"/>
      <c r="AK1133" s="7"/>
      <c r="AL1133" s="7"/>
      <c r="AM1133" s="7"/>
      <c r="AN1133" s="7"/>
      <c r="AO1133" s="7"/>
      <c r="AP1133" s="7"/>
    </row>
    <row r="1134">
      <c r="A1134" s="7"/>
      <c r="B1134" s="450"/>
      <c r="C1134" s="450"/>
      <c r="D1134" s="7"/>
      <c r="E1134" s="7"/>
      <c r="F1134" s="7"/>
      <c r="G1134" s="7"/>
      <c r="H1134" s="7"/>
      <c r="I1134" s="7"/>
      <c r="J1134" s="7"/>
      <c r="K1134" s="1733"/>
      <c r="L1134" s="7"/>
      <c r="M1134" s="7"/>
      <c r="N1134" s="7"/>
      <c r="O1134" s="7"/>
      <c r="P1134" s="7"/>
      <c r="Q1134" s="7"/>
      <c r="R1134" s="7"/>
      <c r="S1134" s="95"/>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row>
    <row r="1135">
      <c r="A1135" s="7"/>
      <c r="B1135" s="450"/>
      <c r="C1135" s="450"/>
      <c r="D1135" s="7"/>
      <c r="E1135" s="7"/>
      <c r="F1135" s="7"/>
      <c r="G1135" s="7"/>
      <c r="H1135" s="7"/>
      <c r="I1135" s="7"/>
      <c r="J1135" s="7"/>
      <c r="K1135" s="1733"/>
      <c r="L1135" s="7"/>
      <c r="M1135" s="7"/>
      <c r="N1135" s="7"/>
      <c r="O1135" s="7"/>
      <c r="P1135" s="7"/>
      <c r="Q1135" s="7"/>
      <c r="R1135" s="7"/>
      <c r="S1135" s="95"/>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row>
    <row r="1136">
      <c r="A1136" s="7"/>
      <c r="B1136" s="450"/>
      <c r="C1136" s="450"/>
      <c r="D1136" s="7"/>
      <c r="E1136" s="7"/>
      <c r="F1136" s="7"/>
      <c r="G1136" s="7"/>
      <c r="H1136" s="7"/>
      <c r="I1136" s="7"/>
      <c r="J1136" s="7"/>
      <c r="K1136" s="1733"/>
      <c r="L1136" s="7"/>
      <c r="M1136" s="7"/>
      <c r="N1136" s="7"/>
      <c r="O1136" s="7"/>
      <c r="P1136" s="7"/>
      <c r="Q1136" s="7"/>
      <c r="R1136" s="7"/>
      <c r="S1136" s="95"/>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row>
    <row r="1137">
      <c r="A1137" s="7"/>
      <c r="B1137" s="450"/>
      <c r="C1137" s="450"/>
      <c r="D1137" s="7"/>
      <c r="E1137" s="7"/>
      <c r="F1137" s="7"/>
      <c r="G1137" s="7"/>
      <c r="H1137" s="7"/>
      <c r="I1137" s="7"/>
      <c r="J1137" s="7"/>
      <c r="K1137" s="1733"/>
      <c r="L1137" s="7"/>
      <c r="M1137" s="7"/>
      <c r="N1137" s="7"/>
      <c r="O1137" s="7"/>
      <c r="P1137" s="7"/>
      <c r="Q1137" s="7"/>
      <c r="R1137" s="7"/>
      <c r="S1137" s="95"/>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row>
    <row r="1138">
      <c r="A1138" s="7"/>
      <c r="B1138" s="450"/>
      <c r="C1138" s="450"/>
      <c r="D1138" s="7"/>
      <c r="E1138" s="7"/>
      <c r="F1138" s="7"/>
      <c r="G1138" s="7"/>
      <c r="H1138" s="7"/>
      <c r="I1138" s="7"/>
      <c r="J1138" s="7"/>
      <c r="K1138" s="1733"/>
      <c r="L1138" s="7"/>
      <c r="M1138" s="7"/>
      <c r="N1138" s="7"/>
      <c r="O1138" s="7"/>
      <c r="P1138" s="7"/>
      <c r="Q1138" s="7"/>
      <c r="R1138" s="7"/>
      <c r="S1138" s="95"/>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row>
    <row r="1139">
      <c r="A1139" s="7"/>
      <c r="B1139" s="450"/>
      <c r="C1139" s="450"/>
      <c r="D1139" s="7"/>
      <c r="E1139" s="7"/>
      <c r="F1139" s="7"/>
      <c r="G1139" s="7"/>
      <c r="H1139" s="7"/>
      <c r="I1139" s="7"/>
      <c r="J1139" s="7"/>
      <c r="K1139" s="1733"/>
      <c r="L1139" s="7"/>
      <c r="M1139" s="7"/>
      <c r="N1139" s="7"/>
      <c r="O1139" s="7"/>
      <c r="P1139" s="7"/>
      <c r="Q1139" s="7"/>
      <c r="R1139" s="7"/>
      <c r="S1139" s="95"/>
      <c r="T1139" s="7"/>
      <c r="U1139" s="7"/>
      <c r="V1139" s="7"/>
      <c r="W1139" s="7"/>
      <c r="X1139" s="7"/>
      <c r="Y1139" s="7"/>
      <c r="Z1139" s="7"/>
      <c r="AA1139" s="7"/>
      <c r="AB1139" s="7"/>
      <c r="AC1139" s="7"/>
      <c r="AD1139" s="7"/>
      <c r="AE1139" s="7"/>
      <c r="AF1139" s="7"/>
      <c r="AG1139" s="7"/>
      <c r="AH1139" s="7"/>
      <c r="AI1139" s="7"/>
      <c r="AJ1139" s="7"/>
      <c r="AK1139" s="7"/>
      <c r="AL1139" s="7"/>
      <c r="AM1139" s="7"/>
      <c r="AN1139" s="7"/>
      <c r="AO1139" s="7"/>
      <c r="AP1139" s="7"/>
    </row>
    <row r="1140">
      <c r="A1140" s="7"/>
      <c r="B1140" s="450"/>
      <c r="C1140" s="450"/>
      <c r="D1140" s="7"/>
      <c r="E1140" s="7"/>
      <c r="F1140" s="7"/>
      <c r="G1140" s="7"/>
      <c r="H1140" s="7"/>
      <c r="I1140" s="7"/>
      <c r="J1140" s="7"/>
      <c r="K1140" s="1733"/>
      <c r="L1140" s="7"/>
      <c r="M1140" s="7"/>
      <c r="N1140" s="7"/>
      <c r="O1140" s="7"/>
      <c r="P1140" s="7"/>
      <c r="Q1140" s="7"/>
      <c r="R1140" s="7"/>
      <c r="S1140" s="95"/>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row>
    <row r="1141">
      <c r="A1141" s="7"/>
      <c r="B1141" s="450"/>
      <c r="C1141" s="450"/>
      <c r="D1141" s="7"/>
      <c r="E1141" s="7"/>
      <c r="F1141" s="7"/>
      <c r="G1141" s="7"/>
      <c r="H1141" s="7"/>
      <c r="I1141" s="7"/>
      <c r="J1141" s="7"/>
      <c r="K1141" s="1733"/>
      <c r="L1141" s="7"/>
      <c r="M1141" s="7"/>
      <c r="N1141" s="7"/>
      <c r="O1141" s="7"/>
      <c r="P1141" s="7"/>
      <c r="Q1141" s="7"/>
      <c r="R1141" s="7"/>
      <c r="S1141" s="95"/>
      <c r="T1141" s="7"/>
      <c r="U1141" s="7"/>
      <c r="V1141" s="7"/>
      <c r="W1141" s="7"/>
      <c r="X1141" s="7"/>
      <c r="Y1141" s="7"/>
      <c r="Z1141" s="7"/>
      <c r="AA1141" s="7"/>
      <c r="AB1141" s="7"/>
      <c r="AC1141" s="7"/>
      <c r="AD1141" s="7"/>
      <c r="AE1141" s="7"/>
      <c r="AF1141" s="7"/>
      <c r="AG1141" s="7"/>
      <c r="AH1141" s="7"/>
      <c r="AI1141" s="7"/>
      <c r="AJ1141" s="7"/>
      <c r="AK1141" s="7"/>
      <c r="AL1141" s="7"/>
      <c r="AM1141" s="7"/>
      <c r="AN1141" s="7"/>
      <c r="AO1141" s="7"/>
      <c r="AP1141" s="7"/>
    </row>
    <row r="1142">
      <c r="A1142" s="7"/>
      <c r="B1142" s="450"/>
      <c r="C1142" s="450"/>
      <c r="D1142" s="7"/>
      <c r="E1142" s="7"/>
      <c r="F1142" s="7"/>
      <c r="G1142" s="7"/>
      <c r="H1142" s="7"/>
      <c r="I1142" s="7"/>
      <c r="J1142" s="7"/>
      <c r="K1142" s="1733"/>
      <c r="L1142" s="7"/>
      <c r="M1142" s="7"/>
      <c r="N1142" s="7"/>
      <c r="O1142" s="7"/>
      <c r="P1142" s="7"/>
      <c r="Q1142" s="7"/>
      <c r="R1142" s="7"/>
      <c r="S1142" s="95"/>
      <c r="T1142" s="7"/>
      <c r="U1142" s="7"/>
      <c r="V1142" s="7"/>
      <c r="W1142" s="7"/>
      <c r="X1142" s="7"/>
      <c r="Y1142" s="7"/>
      <c r="Z1142" s="7"/>
      <c r="AA1142" s="7"/>
      <c r="AB1142" s="7"/>
      <c r="AC1142" s="7"/>
      <c r="AD1142" s="7"/>
      <c r="AE1142" s="7"/>
      <c r="AF1142" s="7"/>
      <c r="AG1142" s="7"/>
      <c r="AH1142" s="7"/>
      <c r="AI1142" s="7"/>
      <c r="AJ1142" s="7"/>
      <c r="AK1142" s="7"/>
      <c r="AL1142" s="7"/>
      <c r="AM1142" s="7"/>
      <c r="AN1142" s="7"/>
      <c r="AO1142" s="7"/>
      <c r="AP1142" s="7"/>
    </row>
    <row r="1143">
      <c r="A1143" s="7"/>
      <c r="B1143" s="450"/>
      <c r="C1143" s="450"/>
      <c r="D1143" s="7"/>
      <c r="E1143" s="7"/>
      <c r="F1143" s="7"/>
      <c r="G1143" s="7"/>
      <c r="H1143" s="7"/>
      <c r="I1143" s="7"/>
      <c r="J1143" s="7"/>
      <c r="K1143" s="1733"/>
      <c r="L1143" s="7"/>
      <c r="M1143" s="7"/>
      <c r="N1143" s="7"/>
      <c r="O1143" s="7"/>
      <c r="P1143" s="7"/>
      <c r="Q1143" s="7"/>
      <c r="R1143" s="7"/>
      <c r="S1143" s="95"/>
      <c r="T1143" s="7"/>
      <c r="U1143" s="7"/>
      <c r="V1143" s="7"/>
      <c r="W1143" s="7"/>
      <c r="X1143" s="7"/>
      <c r="Y1143" s="7"/>
      <c r="Z1143" s="7"/>
      <c r="AA1143" s="7"/>
      <c r="AB1143" s="7"/>
      <c r="AC1143" s="7"/>
      <c r="AD1143" s="7"/>
      <c r="AE1143" s="7"/>
      <c r="AF1143" s="7"/>
      <c r="AG1143" s="7"/>
      <c r="AH1143" s="7"/>
      <c r="AI1143" s="7"/>
      <c r="AJ1143" s="7"/>
      <c r="AK1143" s="7"/>
      <c r="AL1143" s="7"/>
      <c r="AM1143" s="7"/>
      <c r="AN1143" s="7"/>
      <c r="AO1143" s="7"/>
      <c r="AP1143" s="7"/>
    </row>
    <row r="1144">
      <c r="A1144" s="7"/>
      <c r="B1144" s="450"/>
      <c r="C1144" s="450"/>
      <c r="D1144" s="7"/>
      <c r="E1144" s="7"/>
      <c r="F1144" s="7"/>
      <c r="G1144" s="7"/>
      <c r="H1144" s="7"/>
      <c r="I1144" s="7"/>
      <c r="J1144" s="7"/>
      <c r="K1144" s="1733"/>
      <c r="L1144" s="7"/>
      <c r="M1144" s="7"/>
      <c r="N1144" s="7"/>
      <c r="O1144" s="7"/>
      <c r="P1144" s="7"/>
      <c r="Q1144" s="7"/>
      <c r="R1144" s="7"/>
      <c r="S1144" s="95"/>
      <c r="T1144" s="7"/>
      <c r="U1144" s="7"/>
      <c r="V1144" s="7"/>
      <c r="W1144" s="7"/>
      <c r="X1144" s="7"/>
      <c r="Y1144" s="7"/>
      <c r="Z1144" s="7"/>
      <c r="AA1144" s="7"/>
      <c r="AB1144" s="7"/>
      <c r="AC1144" s="7"/>
      <c r="AD1144" s="7"/>
      <c r="AE1144" s="7"/>
      <c r="AF1144" s="7"/>
      <c r="AG1144" s="7"/>
      <c r="AH1144" s="7"/>
      <c r="AI1144" s="7"/>
      <c r="AJ1144" s="7"/>
      <c r="AK1144" s="7"/>
      <c r="AL1144" s="7"/>
      <c r="AM1144" s="7"/>
      <c r="AN1144" s="7"/>
      <c r="AO1144" s="7"/>
      <c r="AP1144" s="7"/>
    </row>
    <row r="1145">
      <c r="A1145" s="7"/>
      <c r="B1145" s="450"/>
      <c r="C1145" s="450"/>
      <c r="D1145" s="7"/>
      <c r="E1145" s="7"/>
      <c r="F1145" s="7"/>
      <c r="G1145" s="7"/>
      <c r="H1145" s="7"/>
      <c r="I1145" s="7"/>
      <c r="J1145" s="7"/>
      <c r="K1145" s="1733"/>
      <c r="L1145" s="7"/>
      <c r="M1145" s="7"/>
      <c r="N1145" s="7"/>
      <c r="O1145" s="7"/>
      <c r="P1145" s="7"/>
      <c r="Q1145" s="7"/>
      <c r="R1145" s="7"/>
      <c r="S1145" s="95"/>
      <c r="T1145" s="7"/>
      <c r="U1145" s="7"/>
      <c r="V1145" s="7"/>
      <c r="W1145" s="7"/>
      <c r="X1145" s="7"/>
      <c r="Y1145" s="7"/>
      <c r="Z1145" s="7"/>
      <c r="AA1145" s="7"/>
      <c r="AB1145" s="7"/>
      <c r="AC1145" s="7"/>
      <c r="AD1145" s="7"/>
      <c r="AE1145" s="7"/>
      <c r="AF1145" s="7"/>
      <c r="AG1145" s="7"/>
      <c r="AH1145" s="7"/>
      <c r="AI1145" s="7"/>
      <c r="AJ1145" s="7"/>
      <c r="AK1145" s="7"/>
      <c r="AL1145" s="7"/>
      <c r="AM1145" s="7"/>
      <c r="AN1145" s="7"/>
      <c r="AO1145" s="7"/>
      <c r="AP1145" s="7"/>
    </row>
    <row r="1146">
      <c r="A1146" s="7"/>
      <c r="B1146" s="450"/>
      <c r="C1146" s="450"/>
      <c r="D1146" s="7"/>
      <c r="E1146" s="7"/>
      <c r="F1146" s="7"/>
      <c r="G1146" s="7"/>
      <c r="H1146" s="7"/>
      <c r="I1146" s="7"/>
      <c r="J1146" s="7"/>
      <c r="K1146" s="1733"/>
      <c r="L1146" s="7"/>
      <c r="M1146" s="7"/>
      <c r="N1146" s="7"/>
      <c r="O1146" s="7"/>
      <c r="P1146" s="7"/>
      <c r="Q1146" s="7"/>
      <c r="R1146" s="7"/>
      <c r="S1146" s="95"/>
      <c r="T1146" s="7"/>
      <c r="U1146" s="7"/>
      <c r="V1146" s="7"/>
      <c r="W1146" s="7"/>
      <c r="X1146" s="7"/>
      <c r="Y1146" s="7"/>
      <c r="Z1146" s="7"/>
      <c r="AA1146" s="7"/>
      <c r="AB1146" s="7"/>
      <c r="AC1146" s="7"/>
      <c r="AD1146" s="7"/>
      <c r="AE1146" s="7"/>
      <c r="AF1146" s="7"/>
      <c r="AG1146" s="7"/>
      <c r="AH1146" s="7"/>
      <c r="AI1146" s="7"/>
      <c r="AJ1146" s="7"/>
      <c r="AK1146" s="7"/>
      <c r="AL1146" s="7"/>
      <c r="AM1146" s="7"/>
      <c r="AN1146" s="7"/>
      <c r="AO1146" s="7"/>
      <c r="AP1146" s="7"/>
    </row>
    <row r="1147">
      <c r="A1147" s="7"/>
      <c r="B1147" s="450"/>
      <c r="C1147" s="450"/>
      <c r="D1147" s="7"/>
      <c r="E1147" s="7"/>
      <c r="F1147" s="7"/>
      <c r="G1147" s="7"/>
      <c r="H1147" s="7"/>
      <c r="I1147" s="7"/>
      <c r="J1147" s="7"/>
      <c r="K1147" s="1733"/>
      <c r="L1147" s="7"/>
      <c r="M1147" s="7"/>
      <c r="N1147" s="7"/>
      <c r="O1147" s="7"/>
      <c r="P1147" s="7"/>
      <c r="Q1147" s="7"/>
      <c r="R1147" s="7"/>
      <c r="S1147" s="95"/>
      <c r="T1147" s="7"/>
      <c r="U1147" s="7"/>
      <c r="V1147" s="7"/>
      <c r="W1147" s="7"/>
      <c r="X1147" s="7"/>
      <c r="Y1147" s="7"/>
      <c r="Z1147" s="7"/>
      <c r="AA1147" s="7"/>
      <c r="AB1147" s="7"/>
      <c r="AC1147" s="7"/>
      <c r="AD1147" s="7"/>
      <c r="AE1147" s="7"/>
      <c r="AF1147" s="7"/>
      <c r="AG1147" s="7"/>
      <c r="AH1147" s="7"/>
      <c r="AI1147" s="7"/>
      <c r="AJ1147" s="7"/>
      <c r="AK1147" s="7"/>
      <c r="AL1147" s="7"/>
      <c r="AM1147" s="7"/>
      <c r="AN1147" s="7"/>
      <c r="AO1147" s="7"/>
      <c r="AP1147" s="7"/>
    </row>
    <row r="1148">
      <c r="A1148" s="7"/>
      <c r="B1148" s="450"/>
      <c r="C1148" s="450"/>
      <c r="D1148" s="7"/>
      <c r="E1148" s="7"/>
      <c r="F1148" s="7"/>
      <c r="G1148" s="7"/>
      <c r="H1148" s="7"/>
      <c r="I1148" s="7"/>
      <c r="J1148" s="7"/>
      <c r="K1148" s="1733"/>
      <c r="L1148" s="7"/>
      <c r="M1148" s="7"/>
      <c r="N1148" s="7"/>
      <c r="O1148" s="7"/>
      <c r="P1148" s="7"/>
      <c r="Q1148" s="7"/>
      <c r="R1148" s="7"/>
      <c r="S1148" s="95"/>
      <c r="T1148" s="7"/>
      <c r="U1148" s="7"/>
      <c r="V1148" s="7"/>
      <c r="W1148" s="7"/>
      <c r="X1148" s="7"/>
      <c r="Y1148" s="7"/>
      <c r="Z1148" s="7"/>
      <c r="AA1148" s="7"/>
      <c r="AB1148" s="7"/>
      <c r="AC1148" s="7"/>
      <c r="AD1148" s="7"/>
      <c r="AE1148" s="7"/>
      <c r="AF1148" s="7"/>
      <c r="AG1148" s="7"/>
      <c r="AH1148" s="7"/>
      <c r="AI1148" s="7"/>
      <c r="AJ1148" s="7"/>
      <c r="AK1148" s="7"/>
      <c r="AL1148" s="7"/>
      <c r="AM1148" s="7"/>
      <c r="AN1148" s="7"/>
      <c r="AO1148" s="7"/>
      <c r="AP1148" s="7"/>
    </row>
    <row r="1149">
      <c r="A1149" s="7"/>
      <c r="B1149" s="450"/>
      <c r="C1149" s="450"/>
      <c r="D1149" s="7"/>
      <c r="E1149" s="7"/>
      <c r="F1149" s="7"/>
      <c r="G1149" s="7"/>
      <c r="H1149" s="7"/>
      <c r="I1149" s="7"/>
      <c r="J1149" s="7"/>
      <c r="K1149" s="1733"/>
      <c r="L1149" s="7"/>
      <c r="M1149" s="7"/>
      <c r="N1149" s="7"/>
      <c r="O1149" s="7"/>
      <c r="P1149" s="7"/>
      <c r="Q1149" s="7"/>
      <c r="R1149" s="7"/>
      <c r="S1149" s="95"/>
      <c r="T1149" s="7"/>
      <c r="U1149" s="7"/>
      <c r="V1149" s="7"/>
      <c r="W1149" s="7"/>
      <c r="X1149" s="7"/>
      <c r="Y1149" s="7"/>
      <c r="Z1149" s="7"/>
      <c r="AA1149" s="7"/>
      <c r="AB1149" s="7"/>
      <c r="AC1149" s="7"/>
      <c r="AD1149" s="7"/>
      <c r="AE1149" s="7"/>
      <c r="AF1149" s="7"/>
      <c r="AG1149" s="7"/>
      <c r="AH1149" s="7"/>
      <c r="AI1149" s="7"/>
      <c r="AJ1149" s="7"/>
      <c r="AK1149" s="7"/>
      <c r="AL1149" s="7"/>
      <c r="AM1149" s="7"/>
      <c r="AN1149" s="7"/>
      <c r="AO1149" s="7"/>
      <c r="AP1149" s="7"/>
    </row>
    <row r="1150">
      <c r="A1150" s="7"/>
      <c r="B1150" s="450"/>
      <c r="C1150" s="450"/>
      <c r="D1150" s="7"/>
      <c r="E1150" s="7"/>
      <c r="F1150" s="7"/>
      <c r="G1150" s="7"/>
      <c r="H1150" s="7"/>
      <c r="I1150" s="7"/>
      <c r="J1150" s="7"/>
      <c r="K1150" s="1733"/>
      <c r="L1150" s="7"/>
      <c r="M1150" s="7"/>
      <c r="N1150" s="7"/>
      <c r="O1150" s="7"/>
      <c r="P1150" s="7"/>
      <c r="Q1150" s="7"/>
      <c r="R1150" s="7"/>
      <c r="S1150" s="95"/>
      <c r="T1150" s="7"/>
      <c r="U1150" s="7"/>
      <c r="V1150" s="7"/>
      <c r="W1150" s="7"/>
      <c r="X1150" s="7"/>
      <c r="Y1150" s="7"/>
      <c r="Z1150" s="7"/>
      <c r="AA1150" s="7"/>
      <c r="AB1150" s="7"/>
      <c r="AC1150" s="7"/>
      <c r="AD1150" s="7"/>
      <c r="AE1150" s="7"/>
      <c r="AF1150" s="7"/>
      <c r="AG1150" s="7"/>
      <c r="AH1150" s="7"/>
      <c r="AI1150" s="7"/>
      <c r="AJ1150" s="7"/>
      <c r="AK1150" s="7"/>
      <c r="AL1150" s="7"/>
      <c r="AM1150" s="7"/>
      <c r="AN1150" s="7"/>
      <c r="AO1150" s="7"/>
      <c r="AP1150" s="7"/>
    </row>
    <row r="1151">
      <c r="A1151" s="7"/>
      <c r="B1151" s="450"/>
      <c r="C1151" s="450"/>
      <c r="D1151" s="7"/>
      <c r="E1151" s="7"/>
      <c r="F1151" s="7"/>
      <c r="G1151" s="7"/>
      <c r="H1151" s="7"/>
      <c r="I1151" s="7"/>
      <c r="J1151" s="7"/>
      <c r="K1151" s="1733"/>
      <c r="L1151" s="7"/>
      <c r="M1151" s="7"/>
      <c r="N1151" s="7"/>
      <c r="O1151" s="7"/>
      <c r="P1151" s="7"/>
      <c r="Q1151" s="7"/>
      <c r="R1151" s="7"/>
      <c r="S1151" s="95"/>
      <c r="T1151" s="7"/>
      <c r="U1151" s="7"/>
      <c r="V1151" s="7"/>
      <c r="W1151" s="7"/>
      <c r="X1151" s="7"/>
      <c r="Y1151" s="7"/>
      <c r="Z1151" s="7"/>
      <c r="AA1151" s="7"/>
      <c r="AB1151" s="7"/>
      <c r="AC1151" s="7"/>
      <c r="AD1151" s="7"/>
      <c r="AE1151" s="7"/>
      <c r="AF1151" s="7"/>
      <c r="AG1151" s="7"/>
      <c r="AH1151" s="7"/>
      <c r="AI1151" s="7"/>
      <c r="AJ1151" s="7"/>
      <c r="AK1151" s="7"/>
      <c r="AL1151" s="7"/>
      <c r="AM1151" s="7"/>
      <c r="AN1151" s="7"/>
      <c r="AO1151" s="7"/>
      <c r="AP1151" s="7"/>
    </row>
    <row r="1152">
      <c r="A1152" s="7"/>
      <c r="B1152" s="450"/>
      <c r="C1152" s="450"/>
      <c r="D1152" s="7"/>
      <c r="E1152" s="7"/>
      <c r="F1152" s="7"/>
      <c r="G1152" s="7"/>
      <c r="H1152" s="7"/>
      <c r="I1152" s="7"/>
      <c r="J1152" s="7"/>
      <c r="K1152" s="1733"/>
      <c r="L1152" s="7"/>
      <c r="M1152" s="7"/>
      <c r="N1152" s="7"/>
      <c r="O1152" s="7"/>
      <c r="P1152" s="7"/>
      <c r="Q1152" s="7"/>
      <c r="R1152" s="7"/>
      <c r="S1152" s="95"/>
      <c r="T1152" s="7"/>
      <c r="U1152" s="7"/>
      <c r="V1152" s="7"/>
      <c r="W1152" s="7"/>
      <c r="X1152" s="7"/>
      <c r="Y1152" s="7"/>
      <c r="Z1152" s="7"/>
      <c r="AA1152" s="7"/>
      <c r="AB1152" s="7"/>
      <c r="AC1152" s="7"/>
      <c r="AD1152" s="7"/>
      <c r="AE1152" s="7"/>
      <c r="AF1152" s="7"/>
      <c r="AG1152" s="7"/>
      <c r="AH1152" s="7"/>
      <c r="AI1152" s="7"/>
      <c r="AJ1152" s="7"/>
      <c r="AK1152" s="7"/>
      <c r="AL1152" s="7"/>
      <c r="AM1152" s="7"/>
      <c r="AN1152" s="7"/>
      <c r="AO1152" s="7"/>
      <c r="AP1152" s="7"/>
    </row>
    <row r="1153">
      <c r="A1153" s="7"/>
      <c r="B1153" s="450"/>
      <c r="C1153" s="450"/>
      <c r="D1153" s="7"/>
      <c r="E1153" s="7"/>
      <c r="F1153" s="7"/>
      <c r="G1153" s="7"/>
      <c r="H1153" s="7"/>
      <c r="I1153" s="7"/>
      <c r="J1153" s="7"/>
      <c r="K1153" s="1733"/>
      <c r="L1153" s="7"/>
      <c r="M1153" s="7"/>
      <c r="N1153" s="7"/>
      <c r="O1153" s="7"/>
      <c r="P1153" s="7"/>
      <c r="Q1153" s="7"/>
      <c r="R1153" s="7"/>
      <c r="S1153" s="95"/>
      <c r="T1153" s="7"/>
      <c r="U1153" s="7"/>
      <c r="V1153" s="7"/>
      <c r="W1153" s="7"/>
      <c r="X1153" s="7"/>
      <c r="Y1153" s="7"/>
      <c r="Z1153" s="7"/>
      <c r="AA1153" s="7"/>
      <c r="AB1153" s="7"/>
      <c r="AC1153" s="7"/>
      <c r="AD1153" s="7"/>
      <c r="AE1153" s="7"/>
      <c r="AF1153" s="7"/>
      <c r="AG1153" s="7"/>
      <c r="AH1153" s="7"/>
      <c r="AI1153" s="7"/>
      <c r="AJ1153" s="7"/>
      <c r="AK1153" s="7"/>
      <c r="AL1153" s="7"/>
      <c r="AM1153" s="7"/>
      <c r="AN1153" s="7"/>
      <c r="AO1153" s="7"/>
      <c r="AP1153" s="7"/>
    </row>
    <row r="1154">
      <c r="A1154" s="7"/>
      <c r="B1154" s="450"/>
      <c r="C1154" s="450"/>
      <c r="D1154" s="7"/>
      <c r="E1154" s="7"/>
      <c r="F1154" s="7"/>
      <c r="G1154" s="7"/>
      <c r="H1154" s="7"/>
      <c r="I1154" s="7"/>
      <c r="J1154" s="7"/>
      <c r="K1154" s="1733"/>
      <c r="L1154" s="7"/>
      <c r="M1154" s="7"/>
      <c r="N1154" s="7"/>
      <c r="O1154" s="7"/>
      <c r="P1154" s="7"/>
      <c r="Q1154" s="7"/>
      <c r="R1154" s="7"/>
      <c r="S1154" s="95"/>
      <c r="T1154" s="7"/>
      <c r="U1154" s="7"/>
      <c r="V1154" s="7"/>
      <c r="W1154" s="7"/>
      <c r="X1154" s="7"/>
      <c r="Y1154" s="7"/>
      <c r="Z1154" s="7"/>
      <c r="AA1154" s="7"/>
      <c r="AB1154" s="7"/>
      <c r="AC1154" s="7"/>
      <c r="AD1154" s="7"/>
      <c r="AE1154" s="7"/>
      <c r="AF1154" s="7"/>
      <c r="AG1154" s="7"/>
      <c r="AH1154" s="7"/>
      <c r="AI1154" s="7"/>
      <c r="AJ1154" s="7"/>
      <c r="AK1154" s="7"/>
      <c r="AL1154" s="7"/>
      <c r="AM1154" s="7"/>
      <c r="AN1154" s="7"/>
      <c r="AO1154" s="7"/>
      <c r="AP1154" s="7"/>
    </row>
    <row r="1155">
      <c r="A1155" s="7"/>
      <c r="B1155" s="450"/>
      <c r="C1155" s="450"/>
      <c r="D1155" s="7"/>
      <c r="E1155" s="7"/>
      <c r="F1155" s="7"/>
      <c r="G1155" s="7"/>
      <c r="H1155" s="7"/>
      <c r="I1155" s="7"/>
      <c r="J1155" s="7"/>
      <c r="K1155" s="1733"/>
      <c r="L1155" s="7"/>
      <c r="M1155" s="7"/>
      <c r="N1155" s="7"/>
      <c r="O1155" s="7"/>
      <c r="P1155" s="7"/>
      <c r="Q1155" s="7"/>
      <c r="R1155" s="7"/>
      <c r="S1155" s="95"/>
      <c r="T1155" s="7"/>
      <c r="U1155" s="7"/>
      <c r="V1155" s="7"/>
      <c r="W1155" s="7"/>
      <c r="X1155" s="7"/>
      <c r="Y1155" s="7"/>
      <c r="Z1155" s="7"/>
      <c r="AA1155" s="7"/>
      <c r="AB1155" s="7"/>
      <c r="AC1155" s="7"/>
      <c r="AD1155" s="7"/>
      <c r="AE1155" s="7"/>
      <c r="AF1155" s="7"/>
      <c r="AG1155" s="7"/>
      <c r="AH1155" s="7"/>
      <c r="AI1155" s="7"/>
      <c r="AJ1155" s="7"/>
      <c r="AK1155" s="7"/>
      <c r="AL1155" s="7"/>
      <c r="AM1155" s="7"/>
      <c r="AN1155" s="7"/>
      <c r="AO1155" s="7"/>
      <c r="AP1155" s="7"/>
    </row>
    <row r="1156">
      <c r="A1156" s="7"/>
      <c r="B1156" s="450"/>
      <c r="C1156" s="450"/>
      <c r="D1156" s="7"/>
      <c r="E1156" s="7"/>
      <c r="F1156" s="7"/>
      <c r="G1156" s="7"/>
      <c r="H1156" s="7"/>
      <c r="I1156" s="7"/>
      <c r="J1156" s="7"/>
      <c r="K1156" s="1733"/>
      <c r="L1156" s="7"/>
      <c r="M1156" s="7"/>
      <c r="N1156" s="7"/>
      <c r="O1156" s="7"/>
      <c r="P1156" s="7"/>
      <c r="Q1156" s="7"/>
      <c r="R1156" s="7"/>
      <c r="S1156" s="95"/>
      <c r="T1156" s="7"/>
      <c r="U1156" s="7"/>
      <c r="V1156" s="7"/>
      <c r="W1156" s="7"/>
      <c r="X1156" s="7"/>
      <c r="Y1156" s="7"/>
      <c r="Z1156" s="7"/>
      <c r="AA1156" s="7"/>
      <c r="AB1156" s="7"/>
      <c r="AC1156" s="7"/>
      <c r="AD1156" s="7"/>
      <c r="AE1156" s="7"/>
      <c r="AF1156" s="7"/>
      <c r="AG1156" s="7"/>
      <c r="AH1156" s="7"/>
      <c r="AI1156" s="7"/>
      <c r="AJ1156" s="7"/>
      <c r="AK1156" s="7"/>
      <c r="AL1156" s="7"/>
      <c r="AM1156" s="7"/>
      <c r="AN1156" s="7"/>
      <c r="AO1156" s="7"/>
      <c r="AP1156" s="7"/>
    </row>
    <row r="1157">
      <c r="A1157" s="7"/>
      <c r="B1157" s="450"/>
      <c r="C1157" s="450"/>
      <c r="D1157" s="7"/>
      <c r="E1157" s="7"/>
      <c r="F1157" s="7"/>
      <c r="G1157" s="7"/>
      <c r="H1157" s="7"/>
      <c r="I1157" s="7"/>
      <c r="J1157" s="7"/>
      <c r="K1157" s="1733"/>
      <c r="L1157" s="7"/>
      <c r="M1157" s="7"/>
      <c r="N1157" s="7"/>
      <c r="O1157" s="7"/>
      <c r="P1157" s="7"/>
      <c r="Q1157" s="7"/>
      <c r="R1157" s="7"/>
      <c r="S1157" s="95"/>
      <c r="T1157" s="7"/>
      <c r="U1157" s="7"/>
      <c r="V1157" s="7"/>
      <c r="W1157" s="7"/>
      <c r="X1157" s="7"/>
      <c r="Y1157" s="7"/>
      <c r="Z1157" s="7"/>
      <c r="AA1157" s="7"/>
      <c r="AB1157" s="7"/>
      <c r="AC1157" s="7"/>
      <c r="AD1157" s="7"/>
      <c r="AE1157" s="7"/>
      <c r="AF1157" s="7"/>
      <c r="AG1157" s="7"/>
      <c r="AH1157" s="7"/>
      <c r="AI1157" s="7"/>
      <c r="AJ1157" s="7"/>
      <c r="AK1157" s="7"/>
      <c r="AL1157" s="7"/>
      <c r="AM1157" s="7"/>
      <c r="AN1157" s="7"/>
      <c r="AO1157" s="7"/>
      <c r="AP1157" s="7"/>
    </row>
    <row r="1158">
      <c r="A1158" s="7"/>
      <c r="B1158" s="450"/>
      <c r="C1158" s="450"/>
      <c r="D1158" s="7"/>
      <c r="E1158" s="7"/>
      <c r="F1158" s="7"/>
      <c r="G1158" s="7"/>
      <c r="H1158" s="7"/>
      <c r="I1158" s="7"/>
      <c r="J1158" s="7"/>
      <c r="K1158" s="1733"/>
      <c r="L1158" s="7"/>
      <c r="M1158" s="7"/>
      <c r="N1158" s="7"/>
      <c r="O1158" s="7"/>
      <c r="P1158" s="7"/>
      <c r="Q1158" s="7"/>
      <c r="R1158" s="7"/>
      <c r="S1158" s="95"/>
      <c r="T1158" s="7"/>
      <c r="U1158" s="7"/>
      <c r="V1158" s="7"/>
      <c r="W1158" s="7"/>
      <c r="X1158" s="7"/>
      <c r="Y1158" s="7"/>
      <c r="Z1158" s="7"/>
      <c r="AA1158" s="7"/>
      <c r="AB1158" s="7"/>
      <c r="AC1158" s="7"/>
      <c r="AD1158" s="7"/>
      <c r="AE1158" s="7"/>
      <c r="AF1158" s="7"/>
      <c r="AG1158" s="7"/>
      <c r="AH1158" s="7"/>
      <c r="AI1158" s="7"/>
      <c r="AJ1158" s="7"/>
      <c r="AK1158" s="7"/>
      <c r="AL1158" s="7"/>
      <c r="AM1158" s="7"/>
      <c r="AN1158" s="7"/>
      <c r="AO1158" s="7"/>
      <c r="AP1158" s="7"/>
    </row>
    <row r="1159">
      <c r="A1159" s="7"/>
      <c r="B1159" s="450"/>
      <c r="C1159" s="450"/>
      <c r="D1159" s="7"/>
      <c r="E1159" s="7"/>
      <c r="F1159" s="7"/>
      <c r="G1159" s="7"/>
      <c r="H1159" s="7"/>
      <c r="I1159" s="7"/>
      <c r="J1159" s="7"/>
      <c r="K1159" s="1733"/>
      <c r="L1159" s="7"/>
      <c r="M1159" s="7"/>
      <c r="N1159" s="7"/>
      <c r="O1159" s="7"/>
      <c r="P1159" s="7"/>
      <c r="Q1159" s="7"/>
      <c r="R1159" s="7"/>
      <c r="S1159" s="95"/>
      <c r="T1159" s="7"/>
      <c r="U1159" s="7"/>
      <c r="V1159" s="7"/>
      <c r="W1159" s="7"/>
      <c r="X1159" s="7"/>
      <c r="Y1159" s="7"/>
      <c r="Z1159" s="7"/>
      <c r="AA1159" s="7"/>
      <c r="AB1159" s="7"/>
      <c r="AC1159" s="7"/>
      <c r="AD1159" s="7"/>
      <c r="AE1159" s="7"/>
      <c r="AF1159" s="7"/>
      <c r="AG1159" s="7"/>
      <c r="AH1159" s="7"/>
      <c r="AI1159" s="7"/>
      <c r="AJ1159" s="7"/>
      <c r="AK1159" s="7"/>
      <c r="AL1159" s="7"/>
      <c r="AM1159" s="7"/>
      <c r="AN1159" s="7"/>
      <c r="AO1159" s="7"/>
      <c r="AP1159" s="7"/>
    </row>
    <row r="1160">
      <c r="A1160" s="7"/>
      <c r="B1160" s="450"/>
      <c r="C1160" s="450"/>
      <c r="D1160" s="7"/>
      <c r="E1160" s="7"/>
      <c r="F1160" s="7"/>
      <c r="G1160" s="7"/>
      <c r="H1160" s="7"/>
      <c r="I1160" s="7"/>
      <c r="J1160" s="7"/>
      <c r="K1160" s="1733"/>
      <c r="L1160" s="7"/>
      <c r="M1160" s="7"/>
      <c r="N1160" s="7"/>
      <c r="O1160" s="7"/>
      <c r="P1160" s="7"/>
      <c r="Q1160" s="7"/>
      <c r="R1160" s="7"/>
      <c r="S1160" s="95"/>
      <c r="T1160" s="7"/>
      <c r="U1160" s="7"/>
      <c r="V1160" s="7"/>
      <c r="W1160" s="7"/>
      <c r="X1160" s="7"/>
      <c r="Y1160" s="7"/>
      <c r="Z1160" s="7"/>
      <c r="AA1160" s="7"/>
      <c r="AB1160" s="7"/>
      <c r="AC1160" s="7"/>
      <c r="AD1160" s="7"/>
      <c r="AE1160" s="7"/>
      <c r="AF1160" s="7"/>
      <c r="AG1160" s="7"/>
      <c r="AH1160" s="7"/>
      <c r="AI1160" s="7"/>
      <c r="AJ1160" s="7"/>
      <c r="AK1160" s="7"/>
      <c r="AL1160" s="7"/>
      <c r="AM1160" s="7"/>
      <c r="AN1160" s="7"/>
      <c r="AO1160" s="7"/>
      <c r="AP1160" s="7"/>
    </row>
    <row r="1161">
      <c r="A1161" s="7"/>
      <c r="B1161" s="450"/>
      <c r="C1161" s="450"/>
      <c r="D1161" s="7"/>
      <c r="E1161" s="7"/>
      <c r="F1161" s="7"/>
      <c r="G1161" s="7"/>
      <c r="H1161" s="7"/>
      <c r="I1161" s="7"/>
      <c r="J1161" s="7"/>
      <c r="K1161" s="1733"/>
      <c r="L1161" s="7"/>
      <c r="M1161" s="7"/>
      <c r="N1161" s="7"/>
      <c r="O1161" s="7"/>
      <c r="P1161" s="7"/>
      <c r="Q1161" s="7"/>
      <c r="R1161" s="7"/>
      <c r="S1161" s="95"/>
      <c r="T1161" s="7"/>
      <c r="U1161" s="7"/>
      <c r="V1161" s="7"/>
      <c r="W1161" s="7"/>
      <c r="X1161" s="7"/>
      <c r="Y1161" s="7"/>
      <c r="Z1161" s="7"/>
      <c r="AA1161" s="7"/>
      <c r="AB1161" s="7"/>
      <c r="AC1161" s="7"/>
      <c r="AD1161" s="7"/>
      <c r="AE1161" s="7"/>
      <c r="AF1161" s="7"/>
      <c r="AG1161" s="7"/>
      <c r="AH1161" s="7"/>
      <c r="AI1161" s="7"/>
      <c r="AJ1161" s="7"/>
      <c r="AK1161" s="7"/>
      <c r="AL1161" s="7"/>
      <c r="AM1161" s="7"/>
      <c r="AN1161" s="7"/>
      <c r="AO1161" s="7"/>
      <c r="AP1161" s="7"/>
    </row>
  </sheetData>
  <mergeCells count="3">
    <mergeCell ref="A3:R3"/>
    <mergeCell ref="A283:E283"/>
    <mergeCell ref="A326:E326"/>
  </mergeCells>
  <conditionalFormatting sqref="F1:I129 F131:G1161 H131:H178 I131:I1161 H191:H1161 L192:L203">
    <cfRule type="containsText" dxfId="2" priority="1" operator="containsText" text="Fail">
      <formula>NOT(ISERROR(SEARCH(("Fail"),(F1))))</formula>
    </cfRule>
  </conditionalFormatting>
  <conditionalFormatting sqref="F1:I129 F131:G1161 H131:H178 I131:I1161 H191:H1161 L192:L203">
    <cfRule type="containsText" dxfId="1" priority="2" operator="containsText" text="Pass">
      <formula>NOT(ISERROR(SEARCH(("Pass"),(F1))))</formula>
    </cfRule>
  </conditionalFormatting>
  <hyperlinks>
    <hyperlink r:id="rId2" ref="E1"/>
    <hyperlink r:id="rId3" ref="K290"/>
    <hyperlink r:id="rId4" ref="K291"/>
    <hyperlink r:id="rId5" ref="K302"/>
    <hyperlink r:id="rId6" ref="K303"/>
    <hyperlink r:id="rId7" ref="K304"/>
    <hyperlink r:id="rId8" ref="K305"/>
    <hyperlink r:id="rId9" ref="K306"/>
    <hyperlink r:id="rId10" ref="K307"/>
    <hyperlink r:id="rId11" ref="K329"/>
  </hyperlinks>
  <drawing r:id="rId12"/>
  <legacyDrawing r:id="rId1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3.71"/>
    <col customWidth="1" min="2" max="2" width="16.86"/>
    <col customWidth="1" min="4" max="4" width="83.71"/>
    <col customWidth="1" min="5" max="5" width="34.29"/>
    <col customWidth="1" min="9" max="9" width="17.0"/>
    <col customWidth="1" min="10" max="10" width="25.71"/>
  </cols>
  <sheetData>
    <row r="1" hidden="1">
      <c r="A1" s="1418" t="s">
        <v>9104</v>
      </c>
      <c r="B1" s="1419" t="s">
        <v>9105</v>
      </c>
      <c r="C1" s="1420" t="s">
        <v>247</v>
      </c>
      <c r="D1" s="1419" t="s">
        <v>9106</v>
      </c>
      <c r="E1" s="1421" t="s">
        <v>9107</v>
      </c>
      <c r="F1" s="1419"/>
      <c r="G1" s="1419"/>
      <c r="H1" s="1419"/>
      <c r="I1" s="1424"/>
      <c r="J1" s="1422"/>
      <c r="K1" s="833"/>
      <c r="L1" s="1420"/>
      <c r="M1" s="269"/>
      <c r="N1" s="269"/>
      <c r="O1" s="269"/>
      <c r="P1" s="269"/>
      <c r="Q1" s="269"/>
      <c r="R1" s="269"/>
      <c r="S1" s="1627"/>
      <c r="T1" s="1627"/>
      <c r="U1" s="254"/>
      <c r="V1" s="254"/>
      <c r="W1" s="254"/>
      <c r="X1" s="254"/>
      <c r="Y1" s="254"/>
      <c r="Z1" s="254"/>
      <c r="AA1" s="95"/>
    </row>
    <row r="2">
      <c r="A2" s="1423" t="s">
        <v>9108</v>
      </c>
      <c r="B2" s="1424" t="s">
        <v>9109</v>
      </c>
      <c r="C2" s="1426" t="s">
        <v>61</v>
      </c>
      <c r="D2" s="1424" t="s">
        <v>9110</v>
      </c>
      <c r="E2" s="1424" t="s">
        <v>9111</v>
      </c>
      <c r="F2" s="247" t="s">
        <v>65</v>
      </c>
      <c r="G2" s="1364" t="s">
        <v>66</v>
      </c>
      <c r="H2" s="1734" t="s">
        <v>9772</v>
      </c>
      <c r="I2" s="1424" t="s">
        <v>9112</v>
      </c>
      <c r="J2" s="1426" t="s">
        <v>9114</v>
      </c>
      <c r="K2" s="1424" t="s">
        <v>9115</v>
      </c>
      <c r="L2" s="1424" t="s">
        <v>9116</v>
      </c>
      <c r="M2" s="745" t="s">
        <v>72</v>
      </c>
      <c r="N2" s="745" t="s">
        <v>73</v>
      </c>
      <c r="O2" s="745" t="s">
        <v>74</v>
      </c>
      <c r="P2" s="69" t="s">
        <v>75</v>
      </c>
      <c r="Q2" s="69" t="s">
        <v>76</v>
      </c>
      <c r="R2" s="1427" t="s">
        <v>77</v>
      </c>
      <c r="S2" s="1735" t="s">
        <v>78</v>
      </c>
      <c r="T2" s="1735" t="s">
        <v>79</v>
      </c>
      <c r="U2" s="1736" t="s">
        <v>9773</v>
      </c>
      <c r="V2" s="1737"/>
      <c r="W2" s="1737"/>
      <c r="X2" s="1737"/>
      <c r="Y2" s="1737"/>
      <c r="Z2" s="1737"/>
      <c r="AA2" s="1738"/>
      <c r="AB2" s="1739"/>
      <c r="AC2" s="1739"/>
      <c r="AD2" s="1739"/>
      <c r="AE2" s="1739"/>
      <c r="AF2" s="1739"/>
      <c r="AG2" s="1739"/>
      <c r="AH2" s="1739"/>
      <c r="AI2" s="1739"/>
      <c r="AJ2" s="1739"/>
      <c r="AK2" s="1739"/>
      <c r="AL2" s="1739"/>
      <c r="AM2" s="1739"/>
      <c r="AN2" s="1739"/>
      <c r="AO2" s="1739"/>
      <c r="AP2" s="1739"/>
    </row>
    <row r="3">
      <c r="A3" s="1428" t="s">
        <v>11765</v>
      </c>
      <c r="B3" s="1434"/>
      <c r="C3" s="1434"/>
      <c r="D3" s="1434"/>
      <c r="E3" s="1432"/>
      <c r="F3" s="1432"/>
      <c r="G3" s="1432"/>
      <c r="H3" s="1432"/>
      <c r="I3" s="1432"/>
      <c r="J3" s="1433"/>
      <c r="K3" s="1432"/>
      <c r="L3" s="1432"/>
      <c r="M3" s="1432"/>
      <c r="N3" s="1432"/>
      <c r="O3" s="1432"/>
      <c r="P3" s="1432"/>
      <c r="Q3" s="1432"/>
      <c r="R3" s="1434"/>
      <c r="S3" s="1740"/>
      <c r="T3" s="1678"/>
      <c r="U3" s="1637" t="s">
        <v>9118</v>
      </c>
      <c r="V3" s="1638" t="s">
        <v>9119</v>
      </c>
      <c r="W3" s="1637" t="s">
        <v>15</v>
      </c>
      <c r="X3" s="1637" t="s">
        <v>16</v>
      </c>
      <c r="Y3" s="1637" t="s">
        <v>34</v>
      </c>
      <c r="Z3" s="1639" t="s">
        <v>9120</v>
      </c>
    </row>
    <row r="4">
      <c r="A4" s="277" t="s">
        <v>11766</v>
      </c>
      <c r="B4" s="279" t="s">
        <v>11767</v>
      </c>
      <c r="C4" s="277" t="s">
        <v>8833</v>
      </c>
      <c r="D4" s="279" t="s">
        <v>11768</v>
      </c>
      <c r="E4" s="1354" t="s">
        <v>11769</v>
      </c>
      <c r="F4" s="278"/>
      <c r="G4" s="278"/>
      <c r="H4" s="278"/>
      <c r="I4" s="278" t="s">
        <v>47</v>
      </c>
      <c r="J4" s="277" t="s">
        <v>11770</v>
      </c>
      <c r="K4" s="254"/>
      <c r="L4" s="1651">
        <v>43621.0</v>
      </c>
      <c r="M4" s="277" t="s">
        <v>96</v>
      </c>
      <c r="N4" s="277" t="s">
        <v>249</v>
      </c>
      <c r="O4" s="277" t="s">
        <v>98</v>
      </c>
      <c r="P4" s="962">
        <v>43734.0</v>
      </c>
      <c r="Q4" s="278"/>
      <c r="R4" s="278" t="s">
        <v>99</v>
      </c>
      <c r="S4" s="252" t="s">
        <v>100</v>
      </c>
      <c r="T4" s="252"/>
      <c r="U4" s="1645" t="str">
        <f>A3</f>
        <v>IA. Dataset Percentile Calculation (Dataset: Orange) - Benchmark Graph </v>
      </c>
      <c r="V4" s="1645">
        <f>COUNTIF(E4:E39, "&lt;&gt;")</f>
        <v>36</v>
      </c>
      <c r="W4" s="1645">
        <f>COUNTIF(I4:I39,"Pass")</f>
        <v>31</v>
      </c>
      <c r="X4" s="1645">
        <f>COUNTIF(I4:I39,"Fail")</f>
        <v>5</v>
      </c>
      <c r="Y4" s="1645">
        <f t="shared" ref="Y4:Y6" si="1">V4-W4-X4</f>
        <v>0</v>
      </c>
      <c r="Z4" s="1741">
        <f>today()</f>
        <v>44238</v>
      </c>
    </row>
    <row r="5">
      <c r="A5" s="277" t="s">
        <v>11771</v>
      </c>
      <c r="B5" s="279" t="s">
        <v>11767</v>
      </c>
      <c r="C5" s="277" t="s">
        <v>8838</v>
      </c>
      <c r="D5" s="277" t="s">
        <v>11772</v>
      </c>
      <c r="E5" s="1354" t="s">
        <v>11773</v>
      </c>
      <c r="F5" s="278"/>
      <c r="G5" s="278"/>
      <c r="H5" s="278"/>
      <c r="I5" s="278" t="s">
        <v>47</v>
      </c>
      <c r="J5" s="278"/>
      <c r="K5" s="254"/>
      <c r="L5" s="1651">
        <v>43621.0</v>
      </c>
      <c r="M5" s="277" t="s">
        <v>96</v>
      </c>
      <c r="N5" s="277" t="s">
        <v>249</v>
      </c>
      <c r="O5" s="277" t="s">
        <v>98</v>
      </c>
      <c r="P5" s="962">
        <v>43734.0</v>
      </c>
      <c r="Q5" s="278"/>
      <c r="R5" s="278" t="s">
        <v>99</v>
      </c>
      <c r="S5" s="95"/>
      <c r="T5" s="95"/>
      <c r="U5" s="1445" t="str">
        <f>A95</f>
        <v>IIA. National Percentile Calculation (Dataset: Orange / Pennsylvania) - Benchmark Graph </v>
      </c>
      <c r="V5" s="1645">
        <f>COUNTIF(E96:E155, "&lt;&gt;")</f>
        <v>60</v>
      </c>
      <c r="W5" s="1645">
        <f>COUNTIF(I96:I155,"Pass")</f>
        <v>60</v>
      </c>
      <c r="X5" s="1645">
        <f>COUNTIF(I96:I155,"Fail")</f>
        <v>0</v>
      </c>
      <c r="Y5" s="1645">
        <f t="shared" si="1"/>
        <v>0</v>
      </c>
      <c r="Z5" s="1445"/>
    </row>
    <row r="6">
      <c r="A6" s="277" t="s">
        <v>11774</v>
      </c>
      <c r="B6" s="279" t="s">
        <v>11767</v>
      </c>
      <c r="C6" s="277" t="s">
        <v>8841</v>
      </c>
      <c r="D6" s="277" t="s">
        <v>11775</v>
      </c>
      <c r="E6" s="1354" t="s">
        <v>11776</v>
      </c>
      <c r="F6" s="278"/>
      <c r="G6" s="278"/>
      <c r="H6" s="278"/>
      <c r="I6" s="278" t="s">
        <v>47</v>
      </c>
      <c r="J6" s="278"/>
      <c r="K6" s="254"/>
      <c r="L6" s="1651">
        <v>43621.0</v>
      </c>
      <c r="M6" s="277" t="s">
        <v>96</v>
      </c>
      <c r="N6" s="277" t="s">
        <v>249</v>
      </c>
      <c r="O6" s="277" t="s">
        <v>98</v>
      </c>
      <c r="P6" s="962">
        <v>43734.0</v>
      </c>
      <c r="Q6" s="278"/>
      <c r="R6" s="278" t="s">
        <v>99</v>
      </c>
      <c r="S6" s="95"/>
      <c r="T6" s="95"/>
      <c r="U6" s="1445" t="str">
        <f>A156</f>
        <v>IIB. National Percentile Calculation (Dataset: Pennsylvania; LDS-year-2016 as National Benchmark) - Benchmark Graph </v>
      </c>
      <c r="V6" s="1645">
        <f>COUNTIF(E157:E228, "&lt;&gt;")</f>
        <v>72</v>
      </c>
      <c r="W6" s="1645">
        <f>COUNTIF(I157:I228,"Pass")</f>
        <v>0</v>
      </c>
      <c r="X6" s="1645">
        <f>COUNTIF(I157:I228,"Fail")</f>
        <v>0</v>
      </c>
      <c r="Y6" s="1645">
        <f t="shared" si="1"/>
        <v>72</v>
      </c>
      <c r="Z6" s="278"/>
    </row>
    <row r="7">
      <c r="A7" s="277" t="s">
        <v>11777</v>
      </c>
      <c r="B7" s="279" t="s">
        <v>11767</v>
      </c>
      <c r="C7" s="277" t="s">
        <v>8844</v>
      </c>
      <c r="D7" s="277" t="s">
        <v>11778</v>
      </c>
      <c r="E7" s="1354" t="s">
        <v>11779</v>
      </c>
      <c r="F7" s="278"/>
      <c r="G7" s="278"/>
      <c r="H7" s="278"/>
      <c r="I7" s="278" t="s">
        <v>47</v>
      </c>
      <c r="J7" s="278"/>
      <c r="K7" s="254"/>
      <c r="L7" s="1651">
        <v>43621.0</v>
      </c>
      <c r="M7" s="277" t="s">
        <v>96</v>
      </c>
      <c r="N7" s="277" t="s">
        <v>249</v>
      </c>
      <c r="O7" s="277" t="s">
        <v>98</v>
      </c>
      <c r="P7" s="962">
        <v>43734.0</v>
      </c>
      <c r="Q7" s="278"/>
      <c r="R7" s="278" t="s">
        <v>99</v>
      </c>
      <c r="S7" s="95"/>
      <c r="T7" s="95"/>
      <c r="U7" s="1640" t="s">
        <v>9119</v>
      </c>
      <c r="V7" s="1640">
        <f t="shared" ref="V7:Y7" si="2">sum(V4:V6)</f>
        <v>168</v>
      </c>
      <c r="W7" s="277">
        <f t="shared" si="2"/>
        <v>91</v>
      </c>
      <c r="X7" s="277">
        <f t="shared" si="2"/>
        <v>5</v>
      </c>
      <c r="Y7" s="277">
        <f t="shared" si="2"/>
        <v>72</v>
      </c>
      <c r="Z7" s="278"/>
    </row>
    <row r="8">
      <c r="A8" s="277" t="s">
        <v>11780</v>
      </c>
      <c r="B8" s="279" t="s">
        <v>11767</v>
      </c>
      <c r="C8" s="277" t="s">
        <v>8847</v>
      </c>
      <c r="D8" s="277" t="s">
        <v>11781</v>
      </c>
      <c r="E8" s="277" t="s">
        <v>11782</v>
      </c>
      <c r="F8" s="278"/>
      <c r="G8" s="278"/>
      <c r="H8" s="278"/>
      <c r="I8" s="278" t="s">
        <v>47</v>
      </c>
      <c r="J8" s="278"/>
      <c r="K8" s="254"/>
      <c r="L8" s="1651">
        <v>43621.0</v>
      </c>
      <c r="M8" s="277" t="s">
        <v>96</v>
      </c>
      <c r="N8" s="277" t="s">
        <v>249</v>
      </c>
      <c r="O8" s="277" t="s">
        <v>98</v>
      </c>
      <c r="P8" s="962">
        <v>43734.0</v>
      </c>
      <c r="Q8" s="278"/>
      <c r="R8" s="278" t="s">
        <v>99</v>
      </c>
      <c r="S8" s="95"/>
      <c r="T8" s="95"/>
      <c r="U8" s="278" t="str">
        <f>A308</f>
        <v/>
      </c>
      <c r="V8" s="277"/>
      <c r="W8" s="277"/>
      <c r="X8" s="277"/>
      <c r="Y8" s="277"/>
      <c r="Z8" s="278"/>
    </row>
    <row r="9">
      <c r="A9" s="277" t="s">
        <v>11783</v>
      </c>
      <c r="B9" s="279" t="s">
        <v>11767</v>
      </c>
      <c r="C9" s="277" t="s">
        <v>8850</v>
      </c>
      <c r="D9" s="277" t="s">
        <v>11784</v>
      </c>
      <c r="E9" s="277" t="s">
        <v>11785</v>
      </c>
      <c r="F9" s="278"/>
      <c r="G9" s="278"/>
      <c r="H9" s="278"/>
      <c r="I9" s="278" t="s">
        <v>47</v>
      </c>
      <c r="J9" s="278"/>
      <c r="K9" s="254"/>
      <c r="L9" s="1651">
        <v>43621.0</v>
      </c>
      <c r="M9" s="277" t="s">
        <v>96</v>
      </c>
      <c r="N9" s="277" t="s">
        <v>249</v>
      </c>
      <c r="O9" s="277" t="s">
        <v>98</v>
      </c>
      <c r="P9" s="962">
        <v>43734.0</v>
      </c>
      <c r="Q9" s="278"/>
      <c r="R9" s="278" t="s">
        <v>99</v>
      </c>
      <c r="S9" s="95"/>
      <c r="T9" s="95"/>
      <c r="U9" s="7"/>
      <c r="V9" s="7"/>
      <c r="W9" s="7"/>
      <c r="X9" s="7"/>
      <c r="Y9" s="7"/>
      <c r="Z9" s="7"/>
    </row>
    <row r="10">
      <c r="A10" s="277" t="s">
        <v>11786</v>
      </c>
      <c r="B10" s="279" t="s">
        <v>11787</v>
      </c>
      <c r="C10" s="277" t="s">
        <v>8833</v>
      </c>
      <c r="D10" s="279" t="s">
        <v>11788</v>
      </c>
      <c r="E10" s="279" t="s">
        <v>11769</v>
      </c>
      <c r="F10" s="278"/>
      <c r="G10" s="278"/>
      <c r="H10" s="278"/>
      <c r="I10" s="278" t="s">
        <v>47</v>
      </c>
      <c r="J10" s="277" t="s">
        <v>11770</v>
      </c>
      <c r="K10" s="254"/>
      <c r="L10" s="1651">
        <v>43621.0</v>
      </c>
      <c r="M10" s="277" t="s">
        <v>96</v>
      </c>
      <c r="N10" s="277" t="s">
        <v>249</v>
      </c>
      <c r="O10" s="277" t="s">
        <v>98</v>
      </c>
      <c r="P10" s="962">
        <v>43734.0</v>
      </c>
      <c r="Q10" s="278"/>
      <c r="R10" s="278" t="s">
        <v>99</v>
      </c>
      <c r="S10" s="95"/>
      <c r="T10" s="95"/>
      <c r="U10" s="7"/>
      <c r="V10" s="7"/>
      <c r="W10" s="7"/>
      <c r="X10" s="7"/>
      <c r="Y10" s="7"/>
      <c r="Z10" s="7"/>
    </row>
    <row r="11">
      <c r="A11" s="277" t="s">
        <v>11789</v>
      </c>
      <c r="B11" s="279" t="s">
        <v>11787</v>
      </c>
      <c r="C11" s="277" t="s">
        <v>8838</v>
      </c>
      <c r="D11" s="277" t="s">
        <v>11790</v>
      </c>
      <c r="E11" s="279" t="s">
        <v>11791</v>
      </c>
      <c r="F11" s="278"/>
      <c r="G11" s="278"/>
      <c r="H11" s="278"/>
      <c r="I11" s="278" t="s">
        <v>47</v>
      </c>
      <c r="J11" s="278"/>
      <c r="K11" s="254"/>
      <c r="L11" s="1651">
        <v>43621.0</v>
      </c>
      <c r="M11" s="277" t="s">
        <v>96</v>
      </c>
      <c r="N11" s="277" t="s">
        <v>249</v>
      </c>
      <c r="O11" s="277" t="s">
        <v>98</v>
      </c>
      <c r="P11" s="962">
        <v>43734.0</v>
      </c>
      <c r="Q11" s="278"/>
      <c r="R11" s="278" t="s">
        <v>99</v>
      </c>
      <c r="S11" s="95"/>
      <c r="T11" s="95"/>
      <c r="U11" s="7"/>
      <c r="V11" s="7"/>
      <c r="W11" s="7"/>
      <c r="X11" s="7"/>
      <c r="Y11" s="7"/>
      <c r="Z11" s="7"/>
    </row>
    <row r="12">
      <c r="A12" s="277" t="s">
        <v>11792</v>
      </c>
      <c r="B12" s="279" t="s">
        <v>11787</v>
      </c>
      <c r="C12" s="277" t="s">
        <v>8841</v>
      </c>
      <c r="D12" s="277" t="s">
        <v>11793</v>
      </c>
      <c r="E12" s="279" t="s">
        <v>11776</v>
      </c>
      <c r="F12" s="278"/>
      <c r="G12" s="278"/>
      <c r="H12" s="278"/>
      <c r="I12" s="278" t="s">
        <v>47</v>
      </c>
      <c r="J12" s="278"/>
      <c r="K12" s="254"/>
      <c r="L12" s="1651">
        <v>43621.0</v>
      </c>
      <c r="M12" s="277" t="s">
        <v>96</v>
      </c>
      <c r="N12" s="277" t="s">
        <v>249</v>
      </c>
      <c r="O12" s="277" t="s">
        <v>98</v>
      </c>
      <c r="P12" s="962">
        <v>43734.0</v>
      </c>
      <c r="Q12" s="278"/>
      <c r="R12" s="278" t="s">
        <v>99</v>
      </c>
      <c r="S12" s="95"/>
      <c r="T12" s="95"/>
      <c r="U12" s="7"/>
      <c r="V12" s="7"/>
      <c r="W12" s="7"/>
      <c r="X12" s="7"/>
      <c r="Y12" s="7"/>
      <c r="Z12" s="7"/>
    </row>
    <row r="13">
      <c r="A13" s="277" t="s">
        <v>11794</v>
      </c>
      <c r="B13" s="279" t="s">
        <v>11787</v>
      </c>
      <c r="C13" s="277" t="s">
        <v>8844</v>
      </c>
      <c r="D13" s="277" t="s">
        <v>11795</v>
      </c>
      <c r="E13" s="279" t="s">
        <v>11796</v>
      </c>
      <c r="F13" s="278"/>
      <c r="G13" s="278"/>
      <c r="H13" s="278"/>
      <c r="I13" s="278" t="s">
        <v>47</v>
      </c>
      <c r="J13" s="278"/>
      <c r="K13" s="254"/>
      <c r="L13" s="1651">
        <v>43621.0</v>
      </c>
      <c r="M13" s="277" t="s">
        <v>96</v>
      </c>
      <c r="N13" s="277" t="s">
        <v>249</v>
      </c>
      <c r="O13" s="277" t="s">
        <v>98</v>
      </c>
      <c r="P13" s="962">
        <v>43734.0</v>
      </c>
      <c r="Q13" s="278"/>
      <c r="R13" s="278" t="s">
        <v>99</v>
      </c>
      <c r="S13" s="95"/>
      <c r="T13" s="95"/>
      <c r="U13" s="7"/>
      <c r="V13" s="7"/>
      <c r="W13" s="7"/>
      <c r="X13" s="7"/>
      <c r="Y13" s="7"/>
      <c r="Z13" s="7"/>
    </row>
    <row r="14">
      <c r="A14" s="277" t="s">
        <v>11797</v>
      </c>
      <c r="B14" s="279" t="s">
        <v>11787</v>
      </c>
      <c r="C14" s="277" t="s">
        <v>8847</v>
      </c>
      <c r="D14" s="277" t="s">
        <v>11798</v>
      </c>
      <c r="E14" s="277" t="s">
        <v>11799</v>
      </c>
      <c r="F14" s="278"/>
      <c r="G14" s="278"/>
      <c r="H14" s="278"/>
      <c r="I14" s="278" t="s">
        <v>48</v>
      </c>
      <c r="J14" s="277" t="s">
        <v>11800</v>
      </c>
      <c r="K14" s="301" t="str">
        <f>HYPERLINK("https://p2kratinteam.atlassian.net/browse/PF-2061","PF-2061")</f>
        <v>PF-2061</v>
      </c>
      <c r="L14" s="1651">
        <v>43626.0</v>
      </c>
      <c r="M14" s="277" t="s">
        <v>96</v>
      </c>
      <c r="N14" s="277" t="s">
        <v>249</v>
      </c>
      <c r="O14" s="277" t="s">
        <v>98</v>
      </c>
      <c r="P14" s="962">
        <v>43734.0</v>
      </c>
      <c r="Q14" s="278"/>
      <c r="R14" s="278" t="s">
        <v>99</v>
      </c>
      <c r="S14" s="95"/>
      <c r="T14" s="95"/>
      <c r="U14" s="7"/>
      <c r="V14" s="7"/>
      <c r="W14" s="7"/>
      <c r="X14" s="7"/>
      <c r="Y14" s="7"/>
      <c r="Z14" s="7"/>
    </row>
    <row r="15">
      <c r="A15" s="277" t="s">
        <v>11801</v>
      </c>
      <c r="B15" s="279" t="s">
        <v>11787</v>
      </c>
      <c r="C15" s="277" t="s">
        <v>8850</v>
      </c>
      <c r="D15" s="277" t="s">
        <v>11802</v>
      </c>
      <c r="E15" s="277" t="s">
        <v>11785</v>
      </c>
      <c r="F15" s="278"/>
      <c r="G15" s="278"/>
      <c r="H15" s="278"/>
      <c r="I15" s="278" t="s">
        <v>47</v>
      </c>
      <c r="J15" s="278"/>
      <c r="K15" s="254"/>
      <c r="L15" s="1651">
        <v>43621.0</v>
      </c>
      <c r="M15" s="277" t="s">
        <v>96</v>
      </c>
      <c r="N15" s="277" t="s">
        <v>249</v>
      </c>
      <c r="O15" s="277" t="s">
        <v>98</v>
      </c>
      <c r="P15" s="962">
        <v>43734.0</v>
      </c>
      <c r="Q15" s="278"/>
      <c r="R15" s="278" t="s">
        <v>99</v>
      </c>
      <c r="S15" s="95"/>
      <c r="T15" s="95"/>
      <c r="U15" s="7"/>
      <c r="V15" s="7"/>
      <c r="W15" s="7"/>
      <c r="X15" s="7"/>
      <c r="Y15" s="7"/>
      <c r="Z15" s="7"/>
    </row>
    <row r="16">
      <c r="A16" s="277" t="s">
        <v>11803</v>
      </c>
      <c r="B16" s="279" t="s">
        <v>11804</v>
      </c>
      <c r="C16" s="277" t="s">
        <v>8833</v>
      </c>
      <c r="D16" s="277" t="s">
        <v>11805</v>
      </c>
      <c r="E16" s="277" t="s">
        <v>11806</v>
      </c>
      <c r="F16" s="278"/>
      <c r="G16" s="278"/>
      <c r="H16" s="277" t="s">
        <v>741</v>
      </c>
      <c r="I16" s="277" t="s">
        <v>47</v>
      </c>
      <c r="J16" s="277"/>
      <c r="K16" s="301" t="str">
        <f t="shared" ref="K16:K20" si="3">HYPERLINK("https://p2kratinteam.atlassian.net/browse/PF-2061","PF-2061")</f>
        <v>PF-2061</v>
      </c>
      <c r="L16" s="1444">
        <v>43735.0</v>
      </c>
      <c r="M16" s="277" t="s">
        <v>96</v>
      </c>
      <c r="N16" s="277" t="s">
        <v>249</v>
      </c>
      <c r="O16" s="277" t="s">
        <v>98</v>
      </c>
      <c r="P16" s="962">
        <v>43742.0</v>
      </c>
      <c r="Q16" s="278"/>
      <c r="R16" s="278" t="s">
        <v>99</v>
      </c>
      <c r="S16" s="95"/>
      <c r="T16" s="95"/>
      <c r="U16" s="7"/>
      <c r="V16" s="7"/>
      <c r="W16" s="7"/>
      <c r="X16" s="7"/>
      <c r="Y16" s="7"/>
      <c r="Z16" s="7"/>
    </row>
    <row r="17">
      <c r="A17" s="277" t="s">
        <v>11807</v>
      </c>
      <c r="B17" s="279" t="s">
        <v>11804</v>
      </c>
      <c r="C17" s="277" t="s">
        <v>8838</v>
      </c>
      <c r="D17" s="277" t="s">
        <v>11808</v>
      </c>
      <c r="E17" s="277" t="s">
        <v>11809</v>
      </c>
      <c r="F17" s="278"/>
      <c r="G17" s="278"/>
      <c r="H17" s="277" t="s">
        <v>741</v>
      </c>
      <c r="I17" s="277" t="s">
        <v>47</v>
      </c>
      <c r="J17" s="277"/>
      <c r="K17" s="301" t="str">
        <f t="shared" si="3"/>
        <v>PF-2061</v>
      </c>
      <c r="L17" s="1444">
        <v>43735.0</v>
      </c>
      <c r="M17" s="277" t="s">
        <v>96</v>
      </c>
      <c r="N17" s="277" t="s">
        <v>249</v>
      </c>
      <c r="O17" s="277" t="s">
        <v>98</v>
      </c>
      <c r="P17" s="962">
        <v>43742.0</v>
      </c>
      <c r="Q17" s="278"/>
      <c r="R17" s="278" t="s">
        <v>99</v>
      </c>
      <c r="S17" s="95"/>
      <c r="T17" s="95"/>
      <c r="U17" s="7"/>
      <c r="V17" s="7"/>
      <c r="W17" s="7"/>
      <c r="X17" s="7"/>
      <c r="Y17" s="7"/>
      <c r="Z17" s="7"/>
    </row>
    <row r="18">
      <c r="A18" s="277" t="s">
        <v>11810</v>
      </c>
      <c r="B18" s="279" t="s">
        <v>11804</v>
      </c>
      <c r="C18" s="277" t="s">
        <v>8841</v>
      </c>
      <c r="D18" s="277" t="s">
        <v>11811</v>
      </c>
      <c r="E18" s="277" t="s">
        <v>11812</v>
      </c>
      <c r="F18" s="278"/>
      <c r="G18" s="278"/>
      <c r="H18" s="277" t="s">
        <v>741</v>
      </c>
      <c r="I18" s="277" t="s">
        <v>47</v>
      </c>
      <c r="J18" s="277"/>
      <c r="K18" s="301" t="str">
        <f t="shared" si="3"/>
        <v>PF-2061</v>
      </c>
      <c r="L18" s="1444">
        <v>43735.0</v>
      </c>
      <c r="M18" s="277" t="s">
        <v>96</v>
      </c>
      <c r="N18" s="277" t="s">
        <v>249</v>
      </c>
      <c r="O18" s="277" t="s">
        <v>98</v>
      </c>
      <c r="P18" s="962">
        <v>43742.0</v>
      </c>
      <c r="Q18" s="278"/>
      <c r="R18" s="278" t="s">
        <v>99</v>
      </c>
      <c r="S18" s="95"/>
      <c r="T18" s="95"/>
      <c r="U18" s="7"/>
      <c r="V18" s="7"/>
      <c r="W18" s="7"/>
      <c r="X18" s="7"/>
      <c r="Y18" s="7"/>
      <c r="Z18" s="7"/>
    </row>
    <row r="19">
      <c r="A19" s="277" t="s">
        <v>11813</v>
      </c>
      <c r="B19" s="279" t="s">
        <v>11804</v>
      </c>
      <c r="C19" s="277" t="s">
        <v>8844</v>
      </c>
      <c r="D19" s="277" t="s">
        <v>11814</v>
      </c>
      <c r="E19" s="277" t="s">
        <v>11815</v>
      </c>
      <c r="F19" s="278"/>
      <c r="G19" s="278"/>
      <c r="H19" s="277" t="s">
        <v>741</v>
      </c>
      <c r="I19" s="277" t="s">
        <v>47</v>
      </c>
      <c r="J19" s="277"/>
      <c r="K19" s="301" t="str">
        <f t="shared" si="3"/>
        <v>PF-2061</v>
      </c>
      <c r="L19" s="1444">
        <v>43735.0</v>
      </c>
      <c r="M19" s="277" t="s">
        <v>96</v>
      </c>
      <c r="N19" s="277" t="s">
        <v>249</v>
      </c>
      <c r="O19" s="277" t="s">
        <v>98</v>
      </c>
      <c r="P19" s="962">
        <v>43742.0</v>
      </c>
      <c r="Q19" s="278"/>
      <c r="R19" s="278" t="s">
        <v>99</v>
      </c>
      <c r="S19" s="95"/>
      <c r="T19" s="95"/>
      <c r="U19" s="7"/>
      <c r="V19" s="7"/>
      <c r="W19" s="7"/>
      <c r="X19" s="7"/>
      <c r="Y19" s="7"/>
      <c r="Z19" s="7"/>
    </row>
    <row r="20">
      <c r="A20" s="277" t="s">
        <v>11816</v>
      </c>
      <c r="B20" s="279" t="s">
        <v>11804</v>
      </c>
      <c r="C20" s="277" t="s">
        <v>8847</v>
      </c>
      <c r="D20" s="277" t="s">
        <v>11817</v>
      </c>
      <c r="E20" s="277" t="s">
        <v>11818</v>
      </c>
      <c r="F20" s="278"/>
      <c r="G20" s="278"/>
      <c r="H20" s="277" t="s">
        <v>741</v>
      </c>
      <c r="I20" s="277" t="s">
        <v>47</v>
      </c>
      <c r="J20" s="277"/>
      <c r="K20" s="301" t="str">
        <f t="shared" si="3"/>
        <v>PF-2061</v>
      </c>
      <c r="L20" s="1444">
        <v>43735.0</v>
      </c>
      <c r="M20" s="277" t="s">
        <v>96</v>
      </c>
      <c r="N20" s="277" t="s">
        <v>249</v>
      </c>
      <c r="O20" s="277" t="s">
        <v>98</v>
      </c>
      <c r="P20" s="962">
        <v>43742.0</v>
      </c>
      <c r="Q20" s="278"/>
      <c r="R20" s="278" t="s">
        <v>99</v>
      </c>
      <c r="S20" s="95"/>
      <c r="T20" s="95"/>
      <c r="U20" s="7"/>
      <c r="V20" s="7"/>
      <c r="W20" s="7"/>
      <c r="X20" s="7"/>
      <c r="Y20" s="7"/>
      <c r="Z20" s="7"/>
    </row>
    <row r="21">
      <c r="A21" s="277" t="s">
        <v>11819</v>
      </c>
      <c r="B21" s="279" t="s">
        <v>11804</v>
      </c>
      <c r="C21" s="277" t="s">
        <v>8850</v>
      </c>
      <c r="D21" s="277" t="s">
        <v>11820</v>
      </c>
      <c r="E21" s="277" t="s">
        <v>11785</v>
      </c>
      <c r="F21" s="278"/>
      <c r="G21" s="278"/>
      <c r="H21" s="278"/>
      <c r="I21" s="278" t="s">
        <v>47</v>
      </c>
      <c r="J21" s="278"/>
      <c r="K21" s="254"/>
      <c r="L21" s="1651">
        <v>43621.0</v>
      </c>
      <c r="M21" s="277" t="s">
        <v>96</v>
      </c>
      <c r="N21" s="277" t="s">
        <v>249</v>
      </c>
      <c r="O21" s="277" t="s">
        <v>98</v>
      </c>
      <c r="P21" s="962">
        <v>43742.0</v>
      </c>
      <c r="Q21" s="278"/>
      <c r="R21" s="278" t="s">
        <v>99</v>
      </c>
      <c r="S21" s="95"/>
      <c r="T21" s="95"/>
      <c r="U21" s="7"/>
      <c r="V21" s="7"/>
      <c r="W21" s="7"/>
      <c r="X21" s="7"/>
      <c r="Y21" s="7"/>
      <c r="Z21" s="7"/>
    </row>
    <row r="22">
      <c r="A22" s="277" t="s">
        <v>11821</v>
      </c>
      <c r="B22" s="279" t="s">
        <v>11822</v>
      </c>
      <c r="C22" s="277" t="s">
        <v>8833</v>
      </c>
      <c r="D22" s="279" t="s">
        <v>11823</v>
      </c>
      <c r="E22" s="277" t="s">
        <v>11824</v>
      </c>
      <c r="F22" s="278"/>
      <c r="G22" s="278"/>
      <c r="H22" s="278"/>
      <c r="I22" s="278" t="s">
        <v>48</v>
      </c>
      <c r="J22" s="277" t="s">
        <v>11825</v>
      </c>
      <c r="K22" s="301" t="str">
        <f t="shared" ref="K22:K23" si="4">HYPERLINK("https://p2kratinteam.atlassian.net/browse/PF-2061","PF-2061")</f>
        <v>PF-2061</v>
      </c>
      <c r="L22" s="1651">
        <v>43626.0</v>
      </c>
      <c r="M22" s="277" t="s">
        <v>96</v>
      </c>
      <c r="N22" s="277" t="s">
        <v>249</v>
      </c>
      <c r="O22" s="277" t="s">
        <v>98</v>
      </c>
      <c r="P22" s="962">
        <v>43754.0</v>
      </c>
      <c r="Q22" s="278"/>
      <c r="R22" s="278" t="s">
        <v>99</v>
      </c>
      <c r="S22" s="95"/>
      <c r="T22" s="95"/>
      <c r="U22" s="7"/>
      <c r="V22" s="7"/>
      <c r="W22" s="7"/>
      <c r="X22" s="7"/>
      <c r="Y22" s="7"/>
      <c r="Z22" s="7"/>
    </row>
    <row r="23">
      <c r="A23" s="277" t="s">
        <v>11826</v>
      </c>
      <c r="B23" s="279" t="s">
        <v>11822</v>
      </c>
      <c r="C23" s="277" t="s">
        <v>8838</v>
      </c>
      <c r="D23" s="277" t="s">
        <v>11827</v>
      </c>
      <c r="E23" s="277" t="s">
        <v>11828</v>
      </c>
      <c r="F23" s="278"/>
      <c r="G23" s="278"/>
      <c r="H23" s="278"/>
      <c r="I23" s="278" t="s">
        <v>48</v>
      </c>
      <c r="J23" s="277" t="s">
        <v>11829</v>
      </c>
      <c r="K23" s="301" t="str">
        <f t="shared" si="4"/>
        <v>PF-2061</v>
      </c>
      <c r="L23" s="1651">
        <v>43626.0</v>
      </c>
      <c r="M23" s="277" t="s">
        <v>96</v>
      </c>
      <c r="N23" s="277" t="s">
        <v>249</v>
      </c>
      <c r="O23" s="277" t="s">
        <v>98</v>
      </c>
      <c r="P23" s="962">
        <v>43754.0</v>
      </c>
      <c r="Q23" s="278"/>
      <c r="R23" s="278" t="s">
        <v>99</v>
      </c>
      <c r="S23" s="95"/>
      <c r="T23" s="95"/>
      <c r="U23" s="7"/>
      <c r="V23" s="7"/>
      <c r="W23" s="7"/>
      <c r="X23" s="7"/>
      <c r="Y23" s="7"/>
      <c r="Z23" s="7"/>
    </row>
    <row r="24">
      <c r="A24" s="277" t="s">
        <v>11830</v>
      </c>
      <c r="B24" s="279" t="s">
        <v>11822</v>
      </c>
      <c r="C24" s="277" t="s">
        <v>8841</v>
      </c>
      <c r="D24" s="277" t="s">
        <v>11831</v>
      </c>
      <c r="E24" s="279" t="s">
        <v>11832</v>
      </c>
      <c r="F24" s="278"/>
      <c r="G24" s="278"/>
      <c r="H24" s="278"/>
      <c r="I24" s="278" t="s">
        <v>47</v>
      </c>
      <c r="J24" s="277" t="s">
        <v>11833</v>
      </c>
      <c r="K24" s="254"/>
      <c r="L24" s="1651">
        <v>43621.0</v>
      </c>
      <c r="M24" s="277" t="s">
        <v>96</v>
      </c>
      <c r="N24" s="277" t="s">
        <v>249</v>
      </c>
      <c r="O24" s="277" t="s">
        <v>98</v>
      </c>
      <c r="P24" s="962">
        <v>43754.0</v>
      </c>
      <c r="Q24" s="278"/>
      <c r="R24" s="278" t="s">
        <v>99</v>
      </c>
      <c r="S24" s="95"/>
      <c r="T24" s="95"/>
      <c r="U24" s="7"/>
      <c r="V24" s="7"/>
      <c r="W24" s="7"/>
      <c r="X24" s="7"/>
      <c r="Y24" s="7"/>
      <c r="Z24" s="7"/>
    </row>
    <row r="25">
      <c r="A25" s="277" t="s">
        <v>11834</v>
      </c>
      <c r="B25" s="279" t="s">
        <v>11822</v>
      </c>
      <c r="C25" s="277" t="s">
        <v>8844</v>
      </c>
      <c r="D25" s="277" t="s">
        <v>11835</v>
      </c>
      <c r="E25" s="279" t="s">
        <v>11836</v>
      </c>
      <c r="F25" s="278"/>
      <c r="G25" s="278"/>
      <c r="H25" s="278"/>
      <c r="I25" s="278" t="s">
        <v>47</v>
      </c>
      <c r="J25" s="277" t="s">
        <v>11837</v>
      </c>
      <c r="K25" s="254"/>
      <c r="L25" s="1651">
        <v>43621.0</v>
      </c>
      <c r="M25" s="277" t="s">
        <v>96</v>
      </c>
      <c r="N25" s="277" t="s">
        <v>249</v>
      </c>
      <c r="O25" s="277" t="s">
        <v>98</v>
      </c>
      <c r="P25" s="962">
        <v>43754.0</v>
      </c>
      <c r="Q25" s="278"/>
      <c r="R25" s="278" t="s">
        <v>99</v>
      </c>
      <c r="S25" s="95"/>
      <c r="T25" s="95"/>
      <c r="U25" s="7"/>
      <c r="V25" s="7"/>
      <c r="W25" s="7"/>
      <c r="X25" s="7"/>
      <c r="Y25" s="7"/>
      <c r="Z25" s="7"/>
    </row>
    <row r="26">
      <c r="A26" s="277" t="s">
        <v>11838</v>
      </c>
      <c r="B26" s="279" t="s">
        <v>11822</v>
      </c>
      <c r="C26" s="277" t="s">
        <v>8847</v>
      </c>
      <c r="D26" s="277" t="s">
        <v>11839</v>
      </c>
      <c r="E26" s="277" t="s">
        <v>11840</v>
      </c>
      <c r="F26" s="278"/>
      <c r="G26" s="278"/>
      <c r="H26" s="278"/>
      <c r="I26" s="278" t="s">
        <v>48</v>
      </c>
      <c r="J26" s="277" t="s">
        <v>11841</v>
      </c>
      <c r="K26" s="301" t="str">
        <f>HYPERLINK("https://p2kratinteam.atlassian.net/browse/PF-2061","PF-2061")</f>
        <v>PF-2061</v>
      </c>
      <c r="L26" s="1651">
        <v>43626.0</v>
      </c>
      <c r="M26" s="277" t="s">
        <v>96</v>
      </c>
      <c r="N26" s="277" t="s">
        <v>249</v>
      </c>
      <c r="O26" s="277" t="s">
        <v>98</v>
      </c>
      <c r="P26" s="962">
        <v>43754.0</v>
      </c>
      <c r="Q26" s="278"/>
      <c r="R26" s="278" t="s">
        <v>99</v>
      </c>
      <c r="S26" s="95"/>
      <c r="T26" s="95"/>
      <c r="U26" s="7"/>
      <c r="V26" s="7"/>
      <c r="W26" s="7"/>
      <c r="X26" s="7"/>
      <c r="Y26" s="7"/>
      <c r="Z26" s="7"/>
    </row>
    <row r="27">
      <c r="A27" s="277" t="s">
        <v>11842</v>
      </c>
      <c r="B27" s="279" t="s">
        <v>11822</v>
      </c>
      <c r="C27" s="277" t="s">
        <v>8850</v>
      </c>
      <c r="D27" s="277" t="s">
        <v>11843</v>
      </c>
      <c r="E27" s="277" t="s">
        <v>11785</v>
      </c>
      <c r="F27" s="278"/>
      <c r="G27" s="278"/>
      <c r="H27" s="278"/>
      <c r="I27" s="278" t="s">
        <v>47</v>
      </c>
      <c r="J27" s="278"/>
      <c r="K27" s="254"/>
      <c r="L27" s="1651">
        <v>43626.0</v>
      </c>
      <c r="M27" s="277" t="s">
        <v>96</v>
      </c>
      <c r="N27" s="277" t="s">
        <v>249</v>
      </c>
      <c r="O27" s="277" t="s">
        <v>98</v>
      </c>
      <c r="P27" s="962">
        <v>43754.0</v>
      </c>
      <c r="Q27" s="278"/>
      <c r="R27" s="278" t="s">
        <v>99</v>
      </c>
      <c r="S27" s="95"/>
      <c r="T27" s="95"/>
      <c r="U27" s="7"/>
      <c r="V27" s="7"/>
      <c r="W27" s="7"/>
      <c r="X27" s="7"/>
      <c r="Y27" s="7"/>
      <c r="Z27" s="7"/>
    </row>
    <row r="28">
      <c r="A28" s="277" t="s">
        <v>11844</v>
      </c>
      <c r="B28" s="277" t="s">
        <v>11845</v>
      </c>
      <c r="C28" s="277" t="s">
        <v>8833</v>
      </c>
      <c r="D28" s="277" t="s">
        <v>11846</v>
      </c>
      <c r="E28" s="279" t="s">
        <v>11769</v>
      </c>
      <c r="F28" s="278"/>
      <c r="G28" s="278"/>
      <c r="H28" s="278"/>
      <c r="I28" s="278" t="s">
        <v>47</v>
      </c>
      <c r="J28" s="278"/>
      <c r="K28" s="254"/>
      <c r="L28" s="1651">
        <v>43620.0</v>
      </c>
      <c r="M28" s="277" t="s">
        <v>96</v>
      </c>
      <c r="N28" s="277" t="s">
        <v>249</v>
      </c>
      <c r="O28" s="277" t="s">
        <v>98</v>
      </c>
      <c r="P28" s="962">
        <v>43754.0</v>
      </c>
      <c r="Q28" s="278"/>
      <c r="R28" s="278" t="s">
        <v>99</v>
      </c>
      <c r="S28" s="95"/>
      <c r="T28" s="95"/>
      <c r="U28" s="7"/>
      <c r="V28" s="7"/>
      <c r="W28" s="7"/>
      <c r="X28" s="7"/>
      <c r="Y28" s="7"/>
      <c r="Z28" s="7"/>
    </row>
    <row r="29">
      <c r="A29" s="277" t="s">
        <v>11847</v>
      </c>
      <c r="B29" s="277" t="s">
        <v>11845</v>
      </c>
      <c r="C29" s="277" t="s">
        <v>8838</v>
      </c>
      <c r="D29" s="277" t="s">
        <v>11848</v>
      </c>
      <c r="E29" s="279" t="s">
        <v>11791</v>
      </c>
      <c r="F29" s="278"/>
      <c r="G29" s="278"/>
      <c r="H29" s="278"/>
      <c r="I29" s="278" t="s">
        <v>47</v>
      </c>
      <c r="J29" s="278"/>
      <c r="K29" s="254"/>
      <c r="L29" s="1651">
        <v>43620.0</v>
      </c>
      <c r="M29" s="277" t="s">
        <v>96</v>
      </c>
      <c r="N29" s="277" t="s">
        <v>249</v>
      </c>
      <c r="O29" s="277" t="s">
        <v>98</v>
      </c>
      <c r="P29" s="962">
        <v>43754.0</v>
      </c>
      <c r="Q29" s="278"/>
      <c r="R29" s="278" t="s">
        <v>99</v>
      </c>
      <c r="S29" s="95"/>
      <c r="T29" s="95"/>
      <c r="U29" s="7"/>
      <c r="V29" s="7"/>
      <c r="W29" s="7"/>
      <c r="X29" s="7"/>
      <c r="Y29" s="7"/>
      <c r="Z29" s="7"/>
    </row>
    <row r="30">
      <c r="A30" s="277" t="s">
        <v>11849</v>
      </c>
      <c r="B30" s="277" t="s">
        <v>11845</v>
      </c>
      <c r="C30" s="277" t="s">
        <v>8841</v>
      </c>
      <c r="D30" s="277" t="s">
        <v>11850</v>
      </c>
      <c r="E30" s="279" t="s">
        <v>11776</v>
      </c>
      <c r="F30" s="278"/>
      <c r="G30" s="278"/>
      <c r="H30" s="278"/>
      <c r="I30" s="278" t="s">
        <v>47</v>
      </c>
      <c r="J30" s="278"/>
      <c r="K30" s="254"/>
      <c r="L30" s="1651">
        <v>43620.0</v>
      </c>
      <c r="M30" s="277" t="s">
        <v>96</v>
      </c>
      <c r="N30" s="277" t="s">
        <v>249</v>
      </c>
      <c r="O30" s="277" t="s">
        <v>98</v>
      </c>
      <c r="P30" s="962">
        <v>43754.0</v>
      </c>
      <c r="Q30" s="278"/>
      <c r="R30" s="278" t="s">
        <v>99</v>
      </c>
      <c r="S30" s="95"/>
      <c r="T30" s="95"/>
      <c r="U30" s="7"/>
      <c r="V30" s="7"/>
      <c r="W30" s="7"/>
      <c r="X30" s="7"/>
      <c r="Y30" s="7"/>
      <c r="Z30" s="7"/>
    </row>
    <row r="31">
      <c r="A31" s="277" t="s">
        <v>11851</v>
      </c>
      <c r="B31" s="277" t="s">
        <v>11845</v>
      </c>
      <c r="C31" s="277" t="s">
        <v>8844</v>
      </c>
      <c r="D31" s="277" t="s">
        <v>11852</v>
      </c>
      <c r="E31" s="279" t="s">
        <v>11796</v>
      </c>
      <c r="F31" s="278"/>
      <c r="G31" s="278"/>
      <c r="H31" s="278"/>
      <c r="I31" s="278" t="s">
        <v>47</v>
      </c>
      <c r="J31" s="278"/>
      <c r="K31" s="254"/>
      <c r="L31" s="1651">
        <v>43620.0</v>
      </c>
      <c r="M31" s="277" t="s">
        <v>96</v>
      </c>
      <c r="N31" s="277" t="s">
        <v>249</v>
      </c>
      <c r="O31" s="277" t="s">
        <v>98</v>
      </c>
      <c r="P31" s="962">
        <v>43754.0</v>
      </c>
      <c r="Q31" s="278"/>
      <c r="R31" s="278" t="s">
        <v>99</v>
      </c>
      <c r="S31" s="95"/>
      <c r="T31" s="95"/>
      <c r="U31" s="7"/>
      <c r="V31" s="7"/>
      <c r="W31" s="7"/>
      <c r="X31" s="7"/>
      <c r="Y31" s="7"/>
      <c r="Z31" s="7"/>
    </row>
    <row r="32">
      <c r="A32" s="277" t="s">
        <v>11853</v>
      </c>
      <c r="B32" s="277" t="s">
        <v>11845</v>
      </c>
      <c r="C32" s="277" t="s">
        <v>8847</v>
      </c>
      <c r="D32" s="277" t="s">
        <v>11854</v>
      </c>
      <c r="E32" s="277" t="s">
        <v>11855</v>
      </c>
      <c r="F32" s="278"/>
      <c r="G32" s="278"/>
      <c r="H32" s="278"/>
      <c r="I32" s="278" t="s">
        <v>48</v>
      </c>
      <c r="J32" s="1742" t="s">
        <v>11856</v>
      </c>
      <c r="K32" s="1452"/>
      <c r="L32" s="1651">
        <v>43626.0</v>
      </c>
      <c r="M32" s="277" t="s">
        <v>96</v>
      </c>
      <c r="N32" s="277" t="s">
        <v>249</v>
      </c>
      <c r="O32" s="277" t="s">
        <v>98</v>
      </c>
      <c r="P32" s="962">
        <v>43754.0</v>
      </c>
      <c r="Q32" s="278"/>
      <c r="R32" s="278" t="s">
        <v>99</v>
      </c>
      <c r="S32" s="95"/>
      <c r="T32" s="95"/>
      <c r="U32" s="7"/>
      <c r="V32" s="7"/>
      <c r="W32" s="7"/>
      <c r="X32" s="7"/>
      <c r="Y32" s="7"/>
      <c r="Z32" s="7"/>
    </row>
    <row r="33">
      <c r="A33" s="277" t="s">
        <v>11857</v>
      </c>
      <c r="B33" s="277" t="s">
        <v>11845</v>
      </c>
      <c r="C33" s="277" t="s">
        <v>8850</v>
      </c>
      <c r="D33" s="277" t="s">
        <v>11858</v>
      </c>
      <c r="E33" s="277" t="s">
        <v>11785</v>
      </c>
      <c r="F33" s="278"/>
      <c r="G33" s="278"/>
      <c r="H33" s="278"/>
      <c r="I33" s="278" t="s">
        <v>47</v>
      </c>
      <c r="J33" s="278"/>
      <c r="K33" s="254"/>
      <c r="L33" s="1651">
        <v>43620.0</v>
      </c>
      <c r="M33" s="277" t="s">
        <v>96</v>
      </c>
      <c r="N33" s="277" t="s">
        <v>249</v>
      </c>
      <c r="O33" s="277" t="s">
        <v>98</v>
      </c>
      <c r="P33" s="962">
        <v>43754.0</v>
      </c>
      <c r="Q33" s="278"/>
      <c r="R33" s="278" t="s">
        <v>99</v>
      </c>
      <c r="S33" s="95"/>
      <c r="T33" s="95"/>
      <c r="U33" s="7"/>
      <c r="V33" s="7"/>
      <c r="W33" s="7"/>
      <c r="X33" s="7"/>
      <c r="Y33" s="7"/>
      <c r="Z33" s="7"/>
    </row>
    <row r="34">
      <c r="A34" s="277" t="s">
        <v>11859</v>
      </c>
      <c r="B34" s="277" t="s">
        <v>11860</v>
      </c>
      <c r="C34" s="277" t="s">
        <v>8833</v>
      </c>
      <c r="D34" s="277" t="s">
        <v>11861</v>
      </c>
      <c r="E34" s="277" t="s">
        <v>11862</v>
      </c>
      <c r="F34" s="278"/>
      <c r="G34" s="278"/>
      <c r="H34" s="278"/>
      <c r="I34" s="278" t="s">
        <v>47</v>
      </c>
      <c r="J34" s="278"/>
      <c r="K34" s="254"/>
      <c r="L34" s="1651">
        <v>43620.0</v>
      </c>
      <c r="M34" s="277" t="s">
        <v>96</v>
      </c>
      <c r="N34" s="277" t="s">
        <v>249</v>
      </c>
      <c r="O34" s="277" t="s">
        <v>98</v>
      </c>
      <c r="P34" s="962">
        <v>43754.0</v>
      </c>
      <c r="Q34" s="278"/>
      <c r="R34" s="278" t="s">
        <v>99</v>
      </c>
      <c r="S34" s="95"/>
      <c r="T34" s="95"/>
      <c r="U34" s="7"/>
      <c r="V34" s="7"/>
      <c r="W34" s="7"/>
      <c r="X34" s="7"/>
      <c r="Y34" s="7"/>
      <c r="Z34" s="7"/>
    </row>
    <row r="35">
      <c r="A35" s="277" t="s">
        <v>11863</v>
      </c>
      <c r="B35" s="277" t="s">
        <v>11860</v>
      </c>
      <c r="C35" s="277" t="s">
        <v>8838</v>
      </c>
      <c r="D35" s="277" t="s">
        <v>11864</v>
      </c>
      <c r="E35" s="277" t="s">
        <v>11865</v>
      </c>
      <c r="F35" s="278"/>
      <c r="G35" s="278"/>
      <c r="H35" s="278"/>
      <c r="I35" s="278" t="s">
        <v>47</v>
      </c>
      <c r="J35" s="278"/>
      <c r="K35" s="254"/>
      <c r="L35" s="1651">
        <v>43621.0</v>
      </c>
      <c r="M35" s="277" t="s">
        <v>96</v>
      </c>
      <c r="N35" s="277" t="s">
        <v>249</v>
      </c>
      <c r="O35" s="277" t="s">
        <v>98</v>
      </c>
      <c r="P35" s="962">
        <v>43754.0</v>
      </c>
      <c r="Q35" s="278"/>
      <c r="R35" s="278" t="s">
        <v>99</v>
      </c>
      <c r="S35" s="95"/>
      <c r="T35" s="95"/>
      <c r="U35" s="7"/>
      <c r="V35" s="7"/>
      <c r="W35" s="7"/>
      <c r="X35" s="7"/>
      <c r="Y35" s="7"/>
      <c r="Z35" s="7"/>
    </row>
    <row r="36">
      <c r="A36" s="277" t="s">
        <v>11866</v>
      </c>
      <c r="B36" s="277" t="s">
        <v>11860</v>
      </c>
      <c r="C36" s="277" t="s">
        <v>8841</v>
      </c>
      <c r="D36" s="277" t="s">
        <v>11867</v>
      </c>
      <c r="E36" s="277" t="s">
        <v>11832</v>
      </c>
      <c r="F36" s="278"/>
      <c r="G36" s="278"/>
      <c r="H36" s="278"/>
      <c r="I36" s="278" t="s">
        <v>47</v>
      </c>
      <c r="J36" s="278"/>
      <c r="K36" s="254"/>
      <c r="L36" s="1651">
        <v>43621.0</v>
      </c>
      <c r="M36" s="277" t="s">
        <v>96</v>
      </c>
      <c r="N36" s="277" t="s">
        <v>249</v>
      </c>
      <c r="O36" s="277" t="s">
        <v>98</v>
      </c>
      <c r="P36" s="962">
        <v>43754.0</v>
      </c>
      <c r="Q36" s="278"/>
      <c r="R36" s="278" t="s">
        <v>99</v>
      </c>
      <c r="S36" s="95"/>
      <c r="T36" s="95"/>
      <c r="U36" s="7"/>
      <c r="V36" s="7"/>
      <c r="W36" s="7"/>
      <c r="X36" s="7"/>
      <c r="Y36" s="7"/>
      <c r="Z36" s="7"/>
    </row>
    <row r="37">
      <c r="A37" s="277" t="s">
        <v>11868</v>
      </c>
      <c r="B37" s="277" t="s">
        <v>11860</v>
      </c>
      <c r="C37" s="277" t="s">
        <v>8844</v>
      </c>
      <c r="D37" s="277" t="s">
        <v>11869</v>
      </c>
      <c r="E37" s="277" t="s">
        <v>11836</v>
      </c>
      <c r="F37" s="278"/>
      <c r="G37" s="278"/>
      <c r="H37" s="278"/>
      <c r="I37" s="278" t="s">
        <v>47</v>
      </c>
      <c r="J37" s="278"/>
      <c r="K37" s="254"/>
      <c r="L37" s="1651">
        <v>43621.0</v>
      </c>
      <c r="M37" s="277" t="s">
        <v>96</v>
      </c>
      <c r="N37" s="277" t="s">
        <v>249</v>
      </c>
      <c r="O37" s="277" t="s">
        <v>98</v>
      </c>
      <c r="P37" s="962">
        <v>43754.0</v>
      </c>
      <c r="Q37" s="278"/>
      <c r="R37" s="278" t="s">
        <v>99</v>
      </c>
      <c r="S37" s="95"/>
      <c r="T37" s="95"/>
      <c r="U37" s="7"/>
      <c r="V37" s="7"/>
      <c r="W37" s="7"/>
      <c r="X37" s="7"/>
      <c r="Y37" s="7"/>
      <c r="Z37" s="7"/>
    </row>
    <row r="38">
      <c r="A38" s="277" t="s">
        <v>11870</v>
      </c>
      <c r="B38" s="277" t="s">
        <v>11860</v>
      </c>
      <c r="C38" s="277" t="s">
        <v>8847</v>
      </c>
      <c r="D38" s="277" t="s">
        <v>11871</v>
      </c>
      <c r="E38" s="277" t="s">
        <v>11872</v>
      </c>
      <c r="F38" s="278"/>
      <c r="G38" s="278"/>
      <c r="H38" s="278"/>
      <c r="I38" s="278" t="s">
        <v>47</v>
      </c>
      <c r="J38" s="1743"/>
      <c r="K38" s="254"/>
      <c r="L38" s="1651">
        <v>43621.0</v>
      </c>
      <c r="M38" s="277" t="s">
        <v>96</v>
      </c>
      <c r="N38" s="277" t="s">
        <v>249</v>
      </c>
      <c r="O38" s="277" t="s">
        <v>98</v>
      </c>
      <c r="P38" s="962">
        <v>43754.0</v>
      </c>
      <c r="Q38" s="278"/>
      <c r="R38" s="278" t="s">
        <v>99</v>
      </c>
      <c r="S38" s="95"/>
      <c r="T38" s="95"/>
      <c r="U38" s="7"/>
      <c r="V38" s="7"/>
      <c r="W38" s="7"/>
      <c r="X38" s="7"/>
      <c r="Y38" s="7"/>
      <c r="Z38" s="7"/>
    </row>
    <row r="39">
      <c r="A39" s="277" t="s">
        <v>11873</v>
      </c>
      <c r="B39" s="277" t="s">
        <v>11860</v>
      </c>
      <c r="C39" s="277" t="s">
        <v>8850</v>
      </c>
      <c r="D39" s="277" t="s">
        <v>11874</v>
      </c>
      <c r="E39" s="277" t="s">
        <v>11785</v>
      </c>
      <c r="F39" s="278"/>
      <c r="G39" s="278"/>
      <c r="H39" s="278"/>
      <c r="I39" s="278" t="s">
        <v>47</v>
      </c>
      <c r="J39" s="278"/>
      <c r="K39" s="254"/>
      <c r="L39" s="1651">
        <v>43621.0</v>
      </c>
      <c r="M39" s="277" t="s">
        <v>96</v>
      </c>
      <c r="N39" s="277" t="s">
        <v>249</v>
      </c>
      <c r="O39" s="277" t="s">
        <v>98</v>
      </c>
      <c r="P39" s="962">
        <v>43754.0</v>
      </c>
      <c r="Q39" s="278"/>
      <c r="R39" s="278" t="s">
        <v>99</v>
      </c>
      <c r="S39" s="95"/>
      <c r="T39" s="95"/>
      <c r="U39" s="7"/>
      <c r="V39" s="7"/>
      <c r="W39" s="7"/>
      <c r="X39" s="7"/>
      <c r="Y39" s="7"/>
      <c r="Z39" s="7"/>
    </row>
    <row r="40">
      <c r="A40" s="277" t="s">
        <v>11875</v>
      </c>
      <c r="B40" s="252" t="s">
        <v>11876</v>
      </c>
      <c r="C40" s="252" t="s">
        <v>8833</v>
      </c>
      <c r="D40" s="277" t="s">
        <v>11877</v>
      </c>
      <c r="E40" s="277" t="s">
        <v>11878</v>
      </c>
      <c r="F40" s="1651">
        <v>43929.0</v>
      </c>
      <c r="G40" s="252" t="s">
        <v>383</v>
      </c>
      <c r="H40" s="252" t="s">
        <v>383</v>
      </c>
      <c r="I40" s="1744" t="s">
        <v>48</v>
      </c>
      <c r="J40" s="95"/>
      <c r="K40" s="250" t="s">
        <v>11879</v>
      </c>
      <c r="L40" s="1651">
        <v>43929.0</v>
      </c>
      <c r="M40" s="277" t="s">
        <v>96</v>
      </c>
      <c r="N40" s="277" t="s">
        <v>917</v>
      </c>
      <c r="O40" s="277" t="s">
        <v>98</v>
      </c>
      <c r="P40" s="962">
        <v>43809.0</v>
      </c>
      <c r="Q40" s="278"/>
      <c r="R40" s="278"/>
      <c r="S40" s="95"/>
      <c r="T40" s="95"/>
      <c r="U40" s="7"/>
      <c r="V40" s="7"/>
      <c r="W40" s="7"/>
      <c r="X40" s="7"/>
      <c r="Y40" s="7"/>
      <c r="Z40" s="7"/>
    </row>
    <row r="41">
      <c r="A41" s="277" t="s">
        <v>11880</v>
      </c>
      <c r="B41" s="252" t="s">
        <v>11876</v>
      </c>
      <c r="C41" s="252" t="s">
        <v>8838</v>
      </c>
      <c r="D41" s="252" t="s">
        <v>11881</v>
      </c>
      <c r="E41" s="277" t="s">
        <v>11882</v>
      </c>
      <c r="F41" s="1651">
        <v>43929.0</v>
      </c>
      <c r="G41" s="252" t="s">
        <v>383</v>
      </c>
      <c r="H41" s="252" t="s">
        <v>383</v>
      </c>
      <c r="I41" s="1744" t="s">
        <v>48</v>
      </c>
      <c r="J41" s="95"/>
      <c r="K41" s="250" t="s">
        <v>11879</v>
      </c>
      <c r="L41" s="1651">
        <v>43929.0</v>
      </c>
      <c r="M41" s="277" t="s">
        <v>96</v>
      </c>
      <c r="N41" s="277" t="s">
        <v>917</v>
      </c>
      <c r="O41" s="277" t="s">
        <v>98</v>
      </c>
      <c r="P41" s="962">
        <v>43809.0</v>
      </c>
      <c r="Q41" s="278"/>
      <c r="R41" s="278"/>
      <c r="S41" s="95"/>
      <c r="T41" s="95"/>
      <c r="U41" s="7"/>
      <c r="V41" s="7"/>
      <c r="W41" s="7"/>
      <c r="X41" s="7"/>
      <c r="Y41" s="7"/>
      <c r="Z41" s="7"/>
    </row>
    <row r="42">
      <c r="A42" s="277" t="s">
        <v>11883</v>
      </c>
      <c r="B42" s="252" t="s">
        <v>11876</v>
      </c>
      <c r="C42" s="252" t="s">
        <v>8841</v>
      </c>
      <c r="D42" s="252" t="s">
        <v>11884</v>
      </c>
      <c r="E42" s="277" t="s">
        <v>11885</v>
      </c>
      <c r="F42" s="1651">
        <v>43929.0</v>
      </c>
      <c r="G42" s="252" t="s">
        <v>383</v>
      </c>
      <c r="H42" s="252" t="s">
        <v>383</v>
      </c>
      <c r="I42" s="1744" t="s">
        <v>48</v>
      </c>
      <c r="J42" s="95"/>
      <c r="K42" s="250" t="s">
        <v>11879</v>
      </c>
      <c r="L42" s="1651">
        <v>43929.0</v>
      </c>
      <c r="M42" s="277" t="s">
        <v>96</v>
      </c>
      <c r="N42" s="277" t="s">
        <v>917</v>
      </c>
      <c r="O42" s="277" t="s">
        <v>98</v>
      </c>
      <c r="P42" s="962">
        <v>43809.0</v>
      </c>
      <c r="Q42" s="278"/>
      <c r="R42" s="278"/>
      <c r="S42" s="95"/>
      <c r="T42" s="95"/>
      <c r="U42" s="7"/>
      <c r="V42" s="7"/>
      <c r="W42" s="7"/>
      <c r="X42" s="7"/>
      <c r="Y42" s="7"/>
      <c r="Z42" s="7"/>
    </row>
    <row r="43">
      <c r="A43" s="277" t="s">
        <v>11886</v>
      </c>
      <c r="B43" s="252" t="s">
        <v>11876</v>
      </c>
      <c r="C43" s="252" t="s">
        <v>8844</v>
      </c>
      <c r="D43" s="252" t="s">
        <v>11887</v>
      </c>
      <c r="E43" s="277" t="s">
        <v>11888</v>
      </c>
      <c r="F43" s="1651">
        <v>43929.0</v>
      </c>
      <c r="G43" s="252" t="s">
        <v>383</v>
      </c>
      <c r="H43" s="252" t="s">
        <v>383</v>
      </c>
      <c r="I43" s="1744" t="s">
        <v>48</v>
      </c>
      <c r="J43" s="95"/>
      <c r="K43" s="250" t="s">
        <v>11879</v>
      </c>
      <c r="L43" s="1651">
        <v>43929.0</v>
      </c>
      <c r="M43" s="277" t="s">
        <v>96</v>
      </c>
      <c r="N43" s="277" t="s">
        <v>917</v>
      </c>
      <c r="O43" s="277" t="s">
        <v>98</v>
      </c>
      <c r="P43" s="962">
        <v>43809.0</v>
      </c>
      <c r="Q43" s="278"/>
      <c r="R43" s="278"/>
      <c r="S43" s="95"/>
      <c r="T43" s="95"/>
      <c r="U43" s="7"/>
      <c r="V43" s="7"/>
      <c r="W43" s="7"/>
      <c r="X43" s="7"/>
      <c r="Y43" s="7"/>
      <c r="Z43" s="7"/>
    </row>
    <row r="44">
      <c r="A44" s="277" t="s">
        <v>11889</v>
      </c>
      <c r="B44" s="252" t="s">
        <v>11876</v>
      </c>
      <c r="C44" s="252" t="s">
        <v>8847</v>
      </c>
      <c r="D44" s="252" t="s">
        <v>11890</v>
      </c>
      <c r="E44" s="277" t="s">
        <v>11891</v>
      </c>
      <c r="F44" s="1651">
        <v>43929.0</v>
      </c>
      <c r="G44" s="252" t="s">
        <v>383</v>
      </c>
      <c r="H44" s="252" t="s">
        <v>383</v>
      </c>
      <c r="I44" s="1744" t="s">
        <v>48</v>
      </c>
      <c r="J44" s="95"/>
      <c r="K44" s="250" t="s">
        <v>11879</v>
      </c>
      <c r="L44" s="1651">
        <v>43929.0</v>
      </c>
      <c r="M44" s="277" t="s">
        <v>96</v>
      </c>
      <c r="N44" s="277" t="s">
        <v>917</v>
      </c>
      <c r="O44" s="277" t="s">
        <v>98</v>
      </c>
      <c r="P44" s="962">
        <v>43809.0</v>
      </c>
      <c r="Q44" s="278"/>
      <c r="R44" s="278"/>
      <c r="S44" s="95"/>
      <c r="T44" s="95"/>
      <c r="U44" s="7"/>
      <c r="V44" s="7"/>
      <c r="W44" s="7"/>
      <c r="X44" s="7"/>
      <c r="Y44" s="7"/>
      <c r="Z44" s="7"/>
    </row>
    <row r="45">
      <c r="A45" s="277" t="s">
        <v>11892</v>
      </c>
      <c r="B45" s="252" t="s">
        <v>11876</v>
      </c>
      <c r="C45" s="252" t="s">
        <v>8850</v>
      </c>
      <c r="D45" s="252" t="s">
        <v>11893</v>
      </c>
      <c r="E45" s="252" t="s">
        <v>11894</v>
      </c>
      <c r="F45" s="1651">
        <v>43929.0</v>
      </c>
      <c r="G45" s="252" t="s">
        <v>383</v>
      </c>
      <c r="H45" s="252" t="s">
        <v>383</v>
      </c>
      <c r="I45" s="1744" t="s">
        <v>48</v>
      </c>
      <c r="J45" s="95"/>
      <c r="K45" s="250" t="s">
        <v>11879</v>
      </c>
      <c r="L45" s="1651">
        <v>43929.0</v>
      </c>
      <c r="M45" s="277" t="s">
        <v>96</v>
      </c>
      <c r="N45" s="277" t="s">
        <v>917</v>
      </c>
      <c r="O45" s="277" t="s">
        <v>98</v>
      </c>
      <c r="P45" s="962">
        <v>43809.0</v>
      </c>
      <c r="Q45" s="278"/>
      <c r="R45" s="278"/>
      <c r="S45" s="95"/>
      <c r="T45" s="95"/>
      <c r="U45" s="7"/>
      <c r="V45" s="7"/>
      <c r="W45" s="7"/>
      <c r="X45" s="7"/>
      <c r="Y45" s="7"/>
      <c r="Z45" s="7"/>
    </row>
    <row r="46">
      <c r="A46" s="277" t="s">
        <v>11895</v>
      </c>
      <c r="B46" s="252" t="s">
        <v>11876</v>
      </c>
      <c r="C46" s="252" t="s">
        <v>8833</v>
      </c>
      <c r="D46" s="277" t="s">
        <v>11896</v>
      </c>
      <c r="E46" s="277" t="s">
        <v>11897</v>
      </c>
      <c r="F46" s="1651">
        <v>43929.0</v>
      </c>
      <c r="G46" s="252" t="s">
        <v>383</v>
      </c>
      <c r="H46" s="252" t="s">
        <v>383</v>
      </c>
      <c r="I46" s="1744" t="s">
        <v>48</v>
      </c>
      <c r="J46" s="95"/>
      <c r="K46" s="250" t="s">
        <v>11879</v>
      </c>
      <c r="L46" s="1651">
        <v>43929.0</v>
      </c>
      <c r="M46" s="277" t="s">
        <v>96</v>
      </c>
      <c r="N46" s="277" t="s">
        <v>917</v>
      </c>
      <c r="O46" s="277" t="s">
        <v>98</v>
      </c>
      <c r="P46" s="962">
        <v>43809.0</v>
      </c>
      <c r="Q46" s="278"/>
      <c r="R46" s="278"/>
      <c r="S46" s="95"/>
      <c r="T46" s="95"/>
      <c r="U46" s="7"/>
      <c r="V46" s="7"/>
      <c r="W46" s="7"/>
      <c r="X46" s="7"/>
      <c r="Y46" s="7"/>
      <c r="Z46" s="7"/>
    </row>
    <row r="47">
      <c r="A47" s="277" t="s">
        <v>11898</v>
      </c>
      <c r="B47" s="252" t="s">
        <v>11876</v>
      </c>
      <c r="C47" s="252" t="s">
        <v>8838</v>
      </c>
      <c r="D47" s="252" t="s">
        <v>11899</v>
      </c>
      <c r="E47" s="277" t="s">
        <v>11900</v>
      </c>
      <c r="F47" s="1651">
        <v>43929.0</v>
      </c>
      <c r="G47" s="252" t="s">
        <v>383</v>
      </c>
      <c r="H47" s="252" t="s">
        <v>383</v>
      </c>
      <c r="I47" s="1744" t="s">
        <v>48</v>
      </c>
      <c r="J47" s="95"/>
      <c r="K47" s="250" t="s">
        <v>11879</v>
      </c>
      <c r="L47" s="1651">
        <v>43929.0</v>
      </c>
      <c r="M47" s="277" t="s">
        <v>96</v>
      </c>
      <c r="N47" s="277" t="s">
        <v>917</v>
      </c>
      <c r="O47" s="277" t="s">
        <v>98</v>
      </c>
      <c r="P47" s="962">
        <v>43809.0</v>
      </c>
      <c r="Q47" s="278"/>
      <c r="R47" s="278"/>
      <c r="S47" s="95"/>
      <c r="T47" s="95"/>
      <c r="U47" s="7"/>
      <c r="V47" s="7"/>
      <c r="W47" s="7"/>
      <c r="X47" s="7"/>
      <c r="Y47" s="7"/>
      <c r="Z47" s="7"/>
    </row>
    <row r="48">
      <c r="A48" s="277" t="s">
        <v>11901</v>
      </c>
      <c r="B48" s="252" t="s">
        <v>11876</v>
      </c>
      <c r="C48" s="252" t="s">
        <v>8841</v>
      </c>
      <c r="D48" s="252" t="s">
        <v>11902</v>
      </c>
      <c r="E48" s="277" t="s">
        <v>11903</v>
      </c>
      <c r="F48" s="1651">
        <v>43929.0</v>
      </c>
      <c r="G48" s="252" t="s">
        <v>383</v>
      </c>
      <c r="H48" s="252" t="s">
        <v>383</v>
      </c>
      <c r="I48" s="1744" t="s">
        <v>48</v>
      </c>
      <c r="J48" s="95"/>
      <c r="K48" s="250" t="s">
        <v>11879</v>
      </c>
      <c r="L48" s="1651">
        <v>43929.0</v>
      </c>
      <c r="M48" s="277" t="s">
        <v>96</v>
      </c>
      <c r="N48" s="277" t="s">
        <v>917</v>
      </c>
      <c r="O48" s="277" t="s">
        <v>98</v>
      </c>
      <c r="P48" s="962">
        <v>43809.0</v>
      </c>
      <c r="Q48" s="278"/>
      <c r="R48" s="278"/>
      <c r="S48" s="95"/>
      <c r="T48" s="95"/>
      <c r="U48" s="7"/>
      <c r="V48" s="7"/>
      <c r="W48" s="7"/>
      <c r="X48" s="7"/>
      <c r="Y48" s="7"/>
      <c r="Z48" s="7"/>
    </row>
    <row r="49">
      <c r="A49" s="277" t="s">
        <v>11904</v>
      </c>
      <c r="B49" s="252" t="s">
        <v>11876</v>
      </c>
      <c r="C49" s="252" t="s">
        <v>8844</v>
      </c>
      <c r="D49" s="252" t="s">
        <v>11905</v>
      </c>
      <c r="E49" s="277" t="s">
        <v>11906</v>
      </c>
      <c r="F49" s="1651">
        <v>43929.0</v>
      </c>
      <c r="G49" s="252" t="s">
        <v>383</v>
      </c>
      <c r="H49" s="252" t="s">
        <v>383</v>
      </c>
      <c r="I49" s="1744" t="s">
        <v>48</v>
      </c>
      <c r="J49" s="95"/>
      <c r="K49" s="250" t="s">
        <v>11879</v>
      </c>
      <c r="L49" s="1651">
        <v>43929.0</v>
      </c>
      <c r="M49" s="277" t="s">
        <v>96</v>
      </c>
      <c r="N49" s="277" t="s">
        <v>917</v>
      </c>
      <c r="O49" s="277" t="s">
        <v>98</v>
      </c>
      <c r="P49" s="962">
        <v>43809.0</v>
      </c>
      <c r="Q49" s="278"/>
      <c r="R49" s="278"/>
      <c r="S49" s="95"/>
      <c r="T49" s="95"/>
      <c r="U49" s="7"/>
      <c r="V49" s="7"/>
      <c r="W49" s="7"/>
      <c r="X49" s="7"/>
      <c r="Y49" s="7"/>
      <c r="Z49" s="7"/>
    </row>
    <row r="50">
      <c r="A50" s="277" t="s">
        <v>11907</v>
      </c>
      <c r="B50" s="252" t="s">
        <v>11876</v>
      </c>
      <c r="C50" s="252" t="s">
        <v>8847</v>
      </c>
      <c r="D50" s="252" t="s">
        <v>11908</v>
      </c>
      <c r="E50" s="277" t="s">
        <v>11909</v>
      </c>
      <c r="F50" s="1651">
        <v>43929.0</v>
      </c>
      <c r="G50" s="252" t="s">
        <v>383</v>
      </c>
      <c r="H50" s="252" t="s">
        <v>383</v>
      </c>
      <c r="I50" s="1744" t="s">
        <v>48</v>
      </c>
      <c r="J50" s="95"/>
      <c r="K50" s="250" t="s">
        <v>11879</v>
      </c>
      <c r="L50" s="1651">
        <v>43929.0</v>
      </c>
      <c r="M50" s="277" t="s">
        <v>96</v>
      </c>
      <c r="N50" s="277" t="s">
        <v>917</v>
      </c>
      <c r="O50" s="277" t="s">
        <v>98</v>
      </c>
      <c r="P50" s="962">
        <v>43809.0</v>
      </c>
      <c r="Q50" s="278"/>
      <c r="R50" s="278"/>
      <c r="S50" s="95"/>
      <c r="T50" s="95"/>
      <c r="U50" s="7"/>
      <c r="V50" s="7"/>
      <c r="W50" s="7"/>
      <c r="X50" s="7"/>
      <c r="Y50" s="7"/>
      <c r="Z50" s="7"/>
    </row>
    <row r="51">
      <c r="A51" s="277" t="s">
        <v>11910</v>
      </c>
      <c r="B51" s="252" t="s">
        <v>11876</v>
      </c>
      <c r="C51" s="252" t="s">
        <v>8850</v>
      </c>
      <c r="D51" s="252" t="s">
        <v>11911</v>
      </c>
      <c r="E51" s="252" t="s">
        <v>11894</v>
      </c>
      <c r="F51" s="961">
        <v>43929.0</v>
      </c>
      <c r="G51" s="277" t="s">
        <v>383</v>
      </c>
      <c r="H51" s="277" t="s">
        <v>383</v>
      </c>
      <c r="I51" s="277" t="s">
        <v>48</v>
      </c>
      <c r="J51" s="278"/>
      <c r="K51" s="279" t="s">
        <v>11879</v>
      </c>
      <c r="L51" s="1444">
        <v>43929.0</v>
      </c>
      <c r="M51" s="277" t="s">
        <v>96</v>
      </c>
      <c r="N51" s="277" t="s">
        <v>917</v>
      </c>
      <c r="O51" s="277" t="s">
        <v>98</v>
      </c>
      <c r="P51" s="962">
        <v>43809.0</v>
      </c>
      <c r="Q51" s="278"/>
      <c r="R51" s="278"/>
      <c r="S51" s="95"/>
      <c r="T51" s="95"/>
      <c r="U51" s="7"/>
      <c r="V51" s="7"/>
      <c r="W51" s="7"/>
      <c r="X51" s="7"/>
      <c r="Y51" s="7"/>
      <c r="Z51" s="7"/>
    </row>
    <row r="52">
      <c r="A52" s="277" t="s">
        <v>11912</v>
      </c>
      <c r="B52" s="252" t="s">
        <v>11876</v>
      </c>
      <c r="C52" s="252" t="s">
        <v>8833</v>
      </c>
      <c r="D52" s="252" t="s">
        <v>11913</v>
      </c>
      <c r="E52" s="277" t="s">
        <v>11914</v>
      </c>
      <c r="F52" s="961">
        <v>43929.0</v>
      </c>
      <c r="G52" s="277" t="s">
        <v>383</v>
      </c>
      <c r="H52" s="277" t="s">
        <v>383</v>
      </c>
      <c r="I52" s="277" t="s">
        <v>48</v>
      </c>
      <c r="J52" s="278"/>
      <c r="K52" s="279" t="s">
        <v>11879</v>
      </c>
      <c r="L52" s="1444">
        <v>43929.0</v>
      </c>
      <c r="M52" s="277"/>
      <c r="N52" s="278"/>
      <c r="O52" s="278"/>
      <c r="P52" s="962">
        <v>43810.0</v>
      </c>
      <c r="Q52" s="278"/>
      <c r="R52" s="278"/>
      <c r="S52" s="95"/>
      <c r="T52" s="95"/>
      <c r="U52" s="7"/>
      <c r="V52" s="7"/>
      <c r="W52" s="7"/>
      <c r="X52" s="7"/>
      <c r="Y52" s="7"/>
      <c r="Z52" s="7"/>
    </row>
    <row r="53">
      <c r="A53" s="277" t="s">
        <v>11915</v>
      </c>
      <c r="B53" s="252" t="s">
        <v>11876</v>
      </c>
      <c r="C53" s="252" t="s">
        <v>8838</v>
      </c>
      <c r="D53" s="252" t="s">
        <v>11916</v>
      </c>
      <c r="E53" s="277" t="s">
        <v>11917</v>
      </c>
      <c r="F53" s="961">
        <v>43929.0</v>
      </c>
      <c r="G53" s="277" t="s">
        <v>383</v>
      </c>
      <c r="H53" s="277" t="s">
        <v>383</v>
      </c>
      <c r="I53" s="277" t="s">
        <v>48</v>
      </c>
      <c r="J53" s="278"/>
      <c r="K53" s="279" t="s">
        <v>11879</v>
      </c>
      <c r="L53" s="1444">
        <v>43929.0</v>
      </c>
      <c r="M53" s="277"/>
      <c r="N53" s="278"/>
      <c r="O53" s="278"/>
      <c r="P53" s="278"/>
      <c r="Q53" s="278"/>
      <c r="R53" s="278"/>
      <c r="S53" s="95"/>
      <c r="T53" s="95"/>
      <c r="U53" s="7"/>
      <c r="V53" s="7"/>
      <c r="W53" s="7"/>
      <c r="X53" s="7"/>
      <c r="Y53" s="7"/>
      <c r="Z53" s="7"/>
    </row>
    <row r="54">
      <c r="A54" s="277" t="s">
        <v>11918</v>
      </c>
      <c r="B54" s="252" t="s">
        <v>11876</v>
      </c>
      <c r="C54" s="252" t="s">
        <v>8841</v>
      </c>
      <c r="D54" s="252" t="s">
        <v>11919</v>
      </c>
      <c r="E54" s="277" t="s">
        <v>11920</v>
      </c>
      <c r="F54" s="961">
        <v>43929.0</v>
      </c>
      <c r="G54" s="277" t="s">
        <v>383</v>
      </c>
      <c r="H54" s="277" t="s">
        <v>383</v>
      </c>
      <c r="I54" s="277" t="s">
        <v>48</v>
      </c>
      <c r="J54" s="278"/>
      <c r="K54" s="279" t="s">
        <v>11879</v>
      </c>
      <c r="L54" s="1444">
        <v>43929.0</v>
      </c>
      <c r="M54" s="277"/>
      <c r="N54" s="278"/>
      <c r="O54" s="278"/>
      <c r="P54" s="278"/>
      <c r="Q54" s="278"/>
      <c r="R54" s="278"/>
      <c r="S54" s="95"/>
      <c r="T54" s="95"/>
      <c r="U54" s="7"/>
      <c r="V54" s="7"/>
      <c r="W54" s="7"/>
      <c r="X54" s="7"/>
      <c r="Y54" s="7"/>
      <c r="Z54" s="7"/>
    </row>
    <row r="55">
      <c r="A55" s="277" t="s">
        <v>11921</v>
      </c>
      <c r="B55" s="252" t="s">
        <v>11876</v>
      </c>
      <c r="C55" s="252" t="s">
        <v>8844</v>
      </c>
      <c r="D55" s="252" t="s">
        <v>11922</v>
      </c>
      <c r="E55" s="277" t="s">
        <v>11923</v>
      </c>
      <c r="F55" s="961">
        <v>43929.0</v>
      </c>
      <c r="G55" s="277" t="s">
        <v>383</v>
      </c>
      <c r="H55" s="277" t="s">
        <v>383</v>
      </c>
      <c r="I55" s="277" t="s">
        <v>48</v>
      </c>
      <c r="J55" s="278"/>
      <c r="K55" s="279" t="s">
        <v>11879</v>
      </c>
      <c r="L55" s="1444">
        <v>43929.0</v>
      </c>
      <c r="M55" s="277"/>
      <c r="N55" s="278"/>
      <c r="O55" s="278"/>
      <c r="P55" s="278"/>
      <c r="Q55" s="278"/>
      <c r="R55" s="278"/>
      <c r="S55" s="95"/>
      <c r="T55" s="95"/>
      <c r="U55" s="7"/>
      <c r="V55" s="7"/>
      <c r="W55" s="7"/>
      <c r="X55" s="7"/>
      <c r="Y55" s="7"/>
      <c r="Z55" s="7"/>
    </row>
    <row r="56">
      <c r="A56" s="277" t="s">
        <v>11924</v>
      </c>
      <c r="B56" s="252" t="s">
        <v>11876</v>
      </c>
      <c r="C56" s="252" t="s">
        <v>8847</v>
      </c>
      <c r="D56" s="252" t="s">
        <v>11925</v>
      </c>
      <c r="E56" s="277" t="s">
        <v>11926</v>
      </c>
      <c r="F56" s="961">
        <v>43929.0</v>
      </c>
      <c r="G56" s="277" t="s">
        <v>383</v>
      </c>
      <c r="H56" s="277" t="s">
        <v>383</v>
      </c>
      <c r="I56" s="277" t="s">
        <v>48</v>
      </c>
      <c r="J56" s="278"/>
      <c r="K56" s="279" t="s">
        <v>11879</v>
      </c>
      <c r="L56" s="1444">
        <v>43929.0</v>
      </c>
      <c r="M56" s="277"/>
      <c r="N56" s="278"/>
      <c r="O56" s="278"/>
      <c r="P56" s="278"/>
      <c r="Q56" s="278"/>
      <c r="R56" s="278"/>
      <c r="S56" s="95"/>
      <c r="T56" s="95"/>
      <c r="U56" s="7"/>
      <c r="V56" s="7"/>
      <c r="W56" s="7"/>
      <c r="X56" s="7"/>
      <c r="Y56" s="7"/>
      <c r="Z56" s="7"/>
    </row>
    <row r="57">
      <c r="A57" s="277" t="s">
        <v>11927</v>
      </c>
      <c r="B57" s="252" t="s">
        <v>11876</v>
      </c>
      <c r="C57" s="252" t="s">
        <v>8850</v>
      </c>
      <c r="D57" s="252" t="s">
        <v>11928</v>
      </c>
      <c r="E57" s="252" t="s">
        <v>11894</v>
      </c>
      <c r="F57" s="961">
        <v>43929.0</v>
      </c>
      <c r="G57" s="277" t="s">
        <v>383</v>
      </c>
      <c r="H57" s="277" t="s">
        <v>383</v>
      </c>
      <c r="I57" s="277" t="s">
        <v>48</v>
      </c>
      <c r="J57" s="278"/>
      <c r="K57" s="279" t="s">
        <v>11879</v>
      </c>
      <c r="L57" s="1444">
        <v>43929.0</v>
      </c>
      <c r="M57" s="277"/>
      <c r="N57" s="278"/>
      <c r="O57" s="278"/>
      <c r="P57" s="278"/>
      <c r="Q57" s="278"/>
      <c r="R57" s="278"/>
      <c r="S57" s="95"/>
      <c r="T57" s="95"/>
      <c r="U57" s="7"/>
      <c r="V57" s="7"/>
      <c r="W57" s="7"/>
      <c r="X57" s="7"/>
      <c r="Y57" s="7"/>
      <c r="Z57" s="7"/>
    </row>
    <row r="58">
      <c r="A58" s="1428" t="s">
        <v>11929</v>
      </c>
      <c r="B58" s="1434"/>
      <c r="C58" s="1434"/>
      <c r="D58" s="1434"/>
      <c r="E58" s="1432"/>
      <c r="F58" s="1432"/>
      <c r="G58" s="1432"/>
      <c r="H58" s="1432"/>
      <c r="I58" s="1432"/>
      <c r="J58" s="1433"/>
      <c r="K58" s="1432"/>
      <c r="L58" s="1432"/>
      <c r="M58" s="1745"/>
      <c r="N58" s="1433"/>
      <c r="O58" s="1433"/>
      <c r="P58" s="1433"/>
      <c r="Q58" s="1433"/>
      <c r="R58" s="1433"/>
      <c r="S58" s="1678"/>
      <c r="T58" s="1678"/>
      <c r="U58" s="1515"/>
      <c r="V58" s="1515"/>
      <c r="W58" s="1515"/>
      <c r="X58" s="1515"/>
      <c r="Y58" s="1515"/>
      <c r="Z58" s="1515"/>
      <c r="AA58" s="1746"/>
      <c r="AB58" s="1746"/>
      <c r="AC58" s="1746"/>
      <c r="AD58" s="1746"/>
      <c r="AE58" s="1746"/>
      <c r="AF58" s="1746"/>
      <c r="AG58" s="1746"/>
      <c r="AH58" s="1746"/>
      <c r="AI58" s="1746"/>
      <c r="AJ58" s="1746"/>
      <c r="AK58" s="1746"/>
      <c r="AL58" s="1746"/>
      <c r="AM58" s="1746"/>
      <c r="AN58" s="1746"/>
      <c r="AO58" s="1746"/>
      <c r="AP58" s="1746"/>
    </row>
    <row r="59">
      <c r="A59" s="277" t="s">
        <v>11930</v>
      </c>
      <c r="B59" s="252" t="s">
        <v>11931</v>
      </c>
      <c r="C59" s="252" t="s">
        <v>8833</v>
      </c>
      <c r="D59" s="252" t="s">
        <v>11932</v>
      </c>
      <c r="E59" s="252" t="s">
        <v>11933</v>
      </c>
      <c r="F59" s="305">
        <v>43929.0</v>
      </c>
      <c r="G59" s="279" t="s">
        <v>383</v>
      </c>
      <c r="H59" s="279" t="s">
        <v>383</v>
      </c>
      <c r="I59" s="279" t="s">
        <v>966</v>
      </c>
      <c r="J59" s="278"/>
      <c r="K59" s="254"/>
      <c r="L59" s="305">
        <v>43929.0</v>
      </c>
      <c r="M59" s="277" t="s">
        <v>96</v>
      </c>
      <c r="N59" s="277" t="s">
        <v>249</v>
      </c>
      <c r="O59" s="277" t="s">
        <v>98</v>
      </c>
      <c r="P59" s="962">
        <v>43754.0</v>
      </c>
      <c r="Q59" s="278"/>
      <c r="R59" s="278"/>
      <c r="S59" s="95"/>
      <c r="T59" s="95"/>
      <c r="U59" s="7"/>
      <c r="V59" s="7"/>
      <c r="W59" s="7"/>
      <c r="X59" s="7"/>
      <c r="Y59" s="7"/>
      <c r="Z59" s="7"/>
    </row>
    <row r="60">
      <c r="A60" s="277" t="s">
        <v>11934</v>
      </c>
      <c r="B60" s="252" t="s">
        <v>11931</v>
      </c>
      <c r="C60" s="252" t="s">
        <v>8838</v>
      </c>
      <c r="D60" s="252" t="s">
        <v>11935</v>
      </c>
      <c r="E60" s="252" t="s">
        <v>11936</v>
      </c>
      <c r="F60" s="305">
        <v>43929.0</v>
      </c>
      <c r="G60" s="279" t="s">
        <v>383</v>
      </c>
      <c r="H60" s="279" t="s">
        <v>383</v>
      </c>
      <c r="I60" s="279" t="s">
        <v>966</v>
      </c>
      <c r="J60" s="278"/>
      <c r="K60" s="254"/>
      <c r="L60" s="305">
        <v>43929.0</v>
      </c>
      <c r="M60" s="277" t="s">
        <v>96</v>
      </c>
      <c r="N60" s="277" t="s">
        <v>249</v>
      </c>
      <c r="O60" s="277" t="s">
        <v>98</v>
      </c>
      <c r="P60" s="962">
        <v>43754.0</v>
      </c>
      <c r="Q60" s="278"/>
      <c r="R60" s="278"/>
      <c r="S60" s="95"/>
      <c r="T60" s="95"/>
      <c r="U60" s="7"/>
      <c r="V60" s="7"/>
      <c r="W60" s="7"/>
      <c r="X60" s="7"/>
      <c r="Y60" s="7"/>
      <c r="Z60" s="7"/>
    </row>
    <row r="61">
      <c r="A61" s="277" t="s">
        <v>11937</v>
      </c>
      <c r="B61" s="252" t="s">
        <v>11931</v>
      </c>
      <c r="C61" s="252" t="s">
        <v>8841</v>
      </c>
      <c r="D61" s="252" t="s">
        <v>11938</v>
      </c>
      <c r="E61" s="252" t="s">
        <v>11939</v>
      </c>
      <c r="F61" s="305">
        <v>43929.0</v>
      </c>
      <c r="G61" s="279" t="s">
        <v>383</v>
      </c>
      <c r="H61" s="279" t="s">
        <v>383</v>
      </c>
      <c r="I61" s="279" t="s">
        <v>966</v>
      </c>
      <c r="J61" s="278"/>
      <c r="K61" s="254"/>
      <c r="L61" s="305">
        <v>43929.0</v>
      </c>
      <c r="M61" s="277" t="s">
        <v>96</v>
      </c>
      <c r="N61" s="277" t="s">
        <v>249</v>
      </c>
      <c r="O61" s="277" t="s">
        <v>98</v>
      </c>
      <c r="P61" s="962">
        <v>43754.0</v>
      </c>
      <c r="Q61" s="278"/>
      <c r="R61" s="278"/>
      <c r="S61" s="95"/>
      <c r="T61" s="95"/>
      <c r="U61" s="7"/>
      <c r="V61" s="7"/>
      <c r="W61" s="7"/>
      <c r="X61" s="7"/>
      <c r="Y61" s="7"/>
      <c r="Z61" s="7"/>
    </row>
    <row r="62">
      <c r="A62" s="277" t="s">
        <v>11940</v>
      </c>
      <c r="B62" s="252" t="s">
        <v>11931</v>
      </c>
      <c r="C62" s="252" t="s">
        <v>8844</v>
      </c>
      <c r="D62" s="252" t="s">
        <v>11941</v>
      </c>
      <c r="E62" s="252" t="s">
        <v>11942</v>
      </c>
      <c r="F62" s="305">
        <v>43929.0</v>
      </c>
      <c r="G62" s="279" t="s">
        <v>383</v>
      </c>
      <c r="H62" s="279" t="s">
        <v>383</v>
      </c>
      <c r="I62" s="279" t="s">
        <v>966</v>
      </c>
      <c r="J62" s="278"/>
      <c r="K62" s="254"/>
      <c r="L62" s="305">
        <v>43929.0</v>
      </c>
      <c r="M62" s="277" t="s">
        <v>96</v>
      </c>
      <c r="N62" s="277" t="s">
        <v>249</v>
      </c>
      <c r="O62" s="277" t="s">
        <v>98</v>
      </c>
      <c r="P62" s="962">
        <v>43754.0</v>
      </c>
      <c r="Q62" s="278"/>
      <c r="R62" s="278"/>
      <c r="S62" s="95"/>
      <c r="T62" s="95"/>
      <c r="U62" s="7"/>
      <c r="V62" s="7"/>
      <c r="W62" s="7"/>
      <c r="X62" s="7"/>
      <c r="Y62" s="7"/>
      <c r="Z62" s="7"/>
    </row>
    <row r="63">
      <c r="A63" s="277" t="s">
        <v>11943</v>
      </c>
      <c r="B63" s="252" t="s">
        <v>11931</v>
      </c>
      <c r="C63" s="252" t="s">
        <v>8847</v>
      </c>
      <c r="D63" s="252" t="s">
        <v>11944</v>
      </c>
      <c r="E63" s="277" t="s">
        <v>11945</v>
      </c>
      <c r="F63" s="305">
        <v>43929.0</v>
      </c>
      <c r="G63" s="279" t="s">
        <v>383</v>
      </c>
      <c r="H63" s="279" t="s">
        <v>383</v>
      </c>
      <c r="I63" s="279" t="s">
        <v>966</v>
      </c>
      <c r="J63" s="278"/>
      <c r="K63" s="254"/>
      <c r="L63" s="305">
        <v>43929.0</v>
      </c>
      <c r="M63" s="277" t="s">
        <v>96</v>
      </c>
      <c r="N63" s="277" t="s">
        <v>249</v>
      </c>
      <c r="O63" s="277" t="s">
        <v>98</v>
      </c>
      <c r="P63" s="962">
        <v>43754.0</v>
      </c>
      <c r="Q63" s="278"/>
      <c r="R63" s="278"/>
      <c r="S63" s="95"/>
      <c r="T63" s="95"/>
      <c r="U63" s="7"/>
      <c r="V63" s="7"/>
      <c r="W63" s="7"/>
      <c r="X63" s="7"/>
      <c r="Y63" s="7"/>
      <c r="Z63" s="7"/>
    </row>
    <row r="64">
      <c r="A64" s="277" t="s">
        <v>11946</v>
      </c>
      <c r="B64" s="252" t="s">
        <v>11931</v>
      </c>
      <c r="C64" s="252" t="s">
        <v>8850</v>
      </c>
      <c r="D64" s="252" t="s">
        <v>11947</v>
      </c>
      <c r="E64" s="252" t="s">
        <v>11948</v>
      </c>
      <c r="F64" s="305">
        <v>43929.0</v>
      </c>
      <c r="G64" s="279" t="s">
        <v>383</v>
      </c>
      <c r="H64" s="279" t="s">
        <v>383</v>
      </c>
      <c r="I64" s="279" t="s">
        <v>966</v>
      </c>
      <c r="J64" s="278"/>
      <c r="K64" s="254"/>
      <c r="L64" s="305">
        <v>43929.0</v>
      </c>
      <c r="M64" s="277" t="s">
        <v>96</v>
      </c>
      <c r="N64" s="277" t="s">
        <v>249</v>
      </c>
      <c r="O64" s="277" t="s">
        <v>98</v>
      </c>
      <c r="P64" s="962">
        <v>43754.0</v>
      </c>
      <c r="Q64" s="278"/>
      <c r="R64" s="278"/>
      <c r="S64" s="95"/>
      <c r="T64" s="95"/>
      <c r="U64" s="7"/>
      <c r="V64" s="7"/>
      <c r="W64" s="7"/>
      <c r="X64" s="7"/>
      <c r="Y64" s="7"/>
      <c r="Z64" s="7"/>
    </row>
    <row r="65">
      <c r="A65" s="277" t="s">
        <v>11949</v>
      </c>
      <c r="B65" s="252" t="s">
        <v>11931</v>
      </c>
      <c r="C65" s="252" t="s">
        <v>8833</v>
      </c>
      <c r="D65" s="252" t="s">
        <v>11950</v>
      </c>
      <c r="E65" s="252" t="s">
        <v>11951</v>
      </c>
      <c r="F65" s="305">
        <v>43929.0</v>
      </c>
      <c r="G65" s="279" t="s">
        <v>383</v>
      </c>
      <c r="H65" s="279" t="s">
        <v>383</v>
      </c>
      <c r="I65" s="279" t="s">
        <v>966</v>
      </c>
      <c r="J65" s="278"/>
      <c r="K65" s="254"/>
      <c r="L65" s="305">
        <v>43929.0</v>
      </c>
      <c r="M65" s="277" t="s">
        <v>96</v>
      </c>
      <c r="N65" s="277" t="s">
        <v>249</v>
      </c>
      <c r="O65" s="277" t="s">
        <v>98</v>
      </c>
      <c r="P65" s="962">
        <v>43754.0</v>
      </c>
      <c r="Q65" s="278"/>
      <c r="R65" s="278"/>
      <c r="S65" s="95"/>
      <c r="T65" s="95"/>
      <c r="U65" s="7"/>
      <c r="V65" s="7"/>
      <c r="W65" s="7"/>
      <c r="X65" s="7"/>
      <c r="Y65" s="7"/>
      <c r="Z65" s="7"/>
    </row>
    <row r="66">
      <c r="A66" s="277" t="s">
        <v>11952</v>
      </c>
      <c r="B66" s="252" t="s">
        <v>11931</v>
      </c>
      <c r="C66" s="252" t="s">
        <v>8838</v>
      </c>
      <c r="D66" s="252" t="s">
        <v>11953</v>
      </c>
      <c r="E66" s="252" t="s">
        <v>11954</v>
      </c>
      <c r="F66" s="305">
        <v>43929.0</v>
      </c>
      <c r="G66" s="279" t="s">
        <v>383</v>
      </c>
      <c r="H66" s="279" t="s">
        <v>383</v>
      </c>
      <c r="I66" s="279" t="s">
        <v>966</v>
      </c>
      <c r="J66" s="278"/>
      <c r="K66" s="254"/>
      <c r="L66" s="305">
        <v>43929.0</v>
      </c>
      <c r="M66" s="277" t="s">
        <v>96</v>
      </c>
      <c r="N66" s="277" t="s">
        <v>249</v>
      </c>
      <c r="O66" s="277" t="s">
        <v>98</v>
      </c>
      <c r="P66" s="962">
        <v>43754.0</v>
      </c>
      <c r="Q66" s="278"/>
      <c r="R66" s="278"/>
      <c r="S66" s="95"/>
      <c r="T66" s="95"/>
      <c r="U66" s="7"/>
      <c r="V66" s="7"/>
      <c r="W66" s="7"/>
      <c r="X66" s="7"/>
      <c r="Y66" s="7"/>
      <c r="Z66" s="7"/>
    </row>
    <row r="67">
      <c r="A67" s="277" t="s">
        <v>11955</v>
      </c>
      <c r="B67" s="252" t="s">
        <v>11931</v>
      </c>
      <c r="C67" s="252" t="s">
        <v>8841</v>
      </c>
      <c r="D67" s="252" t="s">
        <v>11956</v>
      </c>
      <c r="E67" s="252" t="s">
        <v>11957</v>
      </c>
      <c r="F67" s="305">
        <v>43929.0</v>
      </c>
      <c r="G67" s="279" t="s">
        <v>383</v>
      </c>
      <c r="H67" s="279" t="s">
        <v>383</v>
      </c>
      <c r="I67" s="279" t="s">
        <v>966</v>
      </c>
      <c r="J67" s="278"/>
      <c r="K67" s="254"/>
      <c r="L67" s="305">
        <v>43929.0</v>
      </c>
      <c r="M67" s="277" t="s">
        <v>96</v>
      </c>
      <c r="N67" s="277" t="s">
        <v>249</v>
      </c>
      <c r="O67" s="277" t="s">
        <v>98</v>
      </c>
      <c r="P67" s="962">
        <v>43754.0</v>
      </c>
      <c r="Q67" s="278"/>
      <c r="R67" s="278"/>
      <c r="S67" s="95"/>
      <c r="T67" s="95"/>
      <c r="U67" s="7"/>
      <c r="V67" s="7"/>
      <c r="W67" s="7"/>
      <c r="X67" s="7"/>
      <c r="Y67" s="7"/>
      <c r="Z67" s="7"/>
    </row>
    <row r="68">
      <c r="A68" s="277" t="s">
        <v>11958</v>
      </c>
      <c r="B68" s="252" t="s">
        <v>11931</v>
      </c>
      <c r="C68" s="252" t="s">
        <v>8844</v>
      </c>
      <c r="D68" s="252" t="s">
        <v>11959</v>
      </c>
      <c r="E68" s="252" t="s">
        <v>11960</v>
      </c>
      <c r="F68" s="305">
        <v>43929.0</v>
      </c>
      <c r="G68" s="279" t="s">
        <v>383</v>
      </c>
      <c r="H68" s="279" t="s">
        <v>383</v>
      </c>
      <c r="I68" s="279" t="s">
        <v>966</v>
      </c>
      <c r="J68" s="278"/>
      <c r="K68" s="254"/>
      <c r="L68" s="305">
        <v>43929.0</v>
      </c>
      <c r="M68" s="277" t="s">
        <v>96</v>
      </c>
      <c r="N68" s="277" t="s">
        <v>249</v>
      </c>
      <c r="O68" s="277" t="s">
        <v>98</v>
      </c>
      <c r="P68" s="962">
        <v>43754.0</v>
      </c>
      <c r="Q68" s="278"/>
      <c r="R68" s="278"/>
      <c r="S68" s="95"/>
      <c r="T68" s="95"/>
      <c r="U68" s="7"/>
      <c r="V68" s="7"/>
      <c r="W68" s="7"/>
      <c r="X68" s="7"/>
      <c r="Y68" s="7"/>
      <c r="Z68" s="7"/>
    </row>
    <row r="69">
      <c r="A69" s="277" t="s">
        <v>11961</v>
      </c>
      <c r="B69" s="252" t="s">
        <v>11931</v>
      </c>
      <c r="C69" s="252" t="s">
        <v>8847</v>
      </c>
      <c r="D69" s="252" t="s">
        <v>11962</v>
      </c>
      <c r="E69" s="277" t="s">
        <v>11963</v>
      </c>
      <c r="F69" s="305">
        <v>43929.0</v>
      </c>
      <c r="G69" s="279" t="s">
        <v>383</v>
      </c>
      <c r="H69" s="279" t="s">
        <v>383</v>
      </c>
      <c r="I69" s="279" t="s">
        <v>966</v>
      </c>
      <c r="J69" s="278"/>
      <c r="K69" s="254"/>
      <c r="L69" s="305">
        <v>43929.0</v>
      </c>
      <c r="M69" s="277" t="s">
        <v>96</v>
      </c>
      <c r="N69" s="277" t="s">
        <v>249</v>
      </c>
      <c r="O69" s="277" t="s">
        <v>98</v>
      </c>
      <c r="P69" s="962">
        <v>43754.0</v>
      </c>
      <c r="Q69" s="278"/>
      <c r="R69" s="278"/>
      <c r="S69" s="95"/>
      <c r="T69" s="95"/>
      <c r="U69" s="7"/>
      <c r="V69" s="7"/>
      <c r="W69" s="7"/>
      <c r="X69" s="7"/>
      <c r="Y69" s="7"/>
      <c r="Z69" s="7"/>
    </row>
    <row r="70">
      <c r="A70" s="277" t="s">
        <v>11964</v>
      </c>
      <c r="B70" s="252" t="s">
        <v>11931</v>
      </c>
      <c r="C70" s="252" t="s">
        <v>8850</v>
      </c>
      <c r="D70" s="252" t="s">
        <v>11965</v>
      </c>
      <c r="E70" s="252" t="s">
        <v>11966</v>
      </c>
      <c r="F70" s="305">
        <v>43929.0</v>
      </c>
      <c r="G70" s="279" t="s">
        <v>383</v>
      </c>
      <c r="H70" s="279" t="s">
        <v>383</v>
      </c>
      <c r="I70" s="279" t="s">
        <v>966</v>
      </c>
      <c r="J70" s="278"/>
      <c r="K70" s="254"/>
      <c r="L70" s="305">
        <v>43929.0</v>
      </c>
      <c r="M70" s="277" t="s">
        <v>96</v>
      </c>
      <c r="N70" s="277" t="s">
        <v>249</v>
      </c>
      <c r="O70" s="277" t="s">
        <v>98</v>
      </c>
      <c r="P70" s="962">
        <v>43754.0</v>
      </c>
      <c r="Q70" s="278"/>
      <c r="R70" s="278"/>
      <c r="S70" s="95"/>
      <c r="T70" s="95"/>
      <c r="U70" s="7"/>
      <c r="V70" s="7"/>
      <c r="W70" s="7"/>
      <c r="X70" s="7"/>
      <c r="Y70" s="7"/>
      <c r="Z70" s="7"/>
    </row>
    <row r="71">
      <c r="A71" s="277" t="s">
        <v>11967</v>
      </c>
      <c r="B71" s="252" t="s">
        <v>11931</v>
      </c>
      <c r="C71" s="252" t="s">
        <v>8833</v>
      </c>
      <c r="D71" s="252" t="s">
        <v>11968</v>
      </c>
      <c r="E71" s="252" t="s">
        <v>11969</v>
      </c>
      <c r="F71" s="305">
        <v>43929.0</v>
      </c>
      <c r="G71" s="279" t="s">
        <v>383</v>
      </c>
      <c r="H71" s="279" t="s">
        <v>383</v>
      </c>
      <c r="I71" s="279" t="s">
        <v>966</v>
      </c>
      <c r="J71" s="278"/>
      <c r="K71" s="254"/>
      <c r="L71" s="305">
        <v>43929.0</v>
      </c>
      <c r="M71" s="277" t="s">
        <v>96</v>
      </c>
      <c r="N71" s="277" t="s">
        <v>249</v>
      </c>
      <c r="O71" s="277" t="s">
        <v>98</v>
      </c>
      <c r="P71" s="962">
        <v>43754.0</v>
      </c>
      <c r="Q71" s="278"/>
      <c r="R71" s="278"/>
      <c r="S71" s="95"/>
      <c r="T71" s="95"/>
      <c r="U71" s="7"/>
      <c r="V71" s="7"/>
      <c r="W71" s="7"/>
      <c r="X71" s="7"/>
      <c r="Y71" s="7"/>
      <c r="Z71" s="7"/>
    </row>
    <row r="72">
      <c r="A72" s="277" t="s">
        <v>11970</v>
      </c>
      <c r="B72" s="252" t="s">
        <v>11931</v>
      </c>
      <c r="C72" s="252" t="s">
        <v>8838</v>
      </c>
      <c r="D72" s="252" t="s">
        <v>11971</v>
      </c>
      <c r="E72" s="252" t="s">
        <v>11972</v>
      </c>
      <c r="F72" s="305">
        <v>43929.0</v>
      </c>
      <c r="G72" s="279" t="s">
        <v>383</v>
      </c>
      <c r="H72" s="279" t="s">
        <v>383</v>
      </c>
      <c r="I72" s="279" t="s">
        <v>966</v>
      </c>
      <c r="J72" s="278"/>
      <c r="K72" s="254"/>
      <c r="L72" s="305">
        <v>43929.0</v>
      </c>
      <c r="M72" s="277" t="s">
        <v>96</v>
      </c>
      <c r="N72" s="277" t="s">
        <v>249</v>
      </c>
      <c r="O72" s="277" t="s">
        <v>98</v>
      </c>
      <c r="P72" s="962">
        <v>43754.0</v>
      </c>
      <c r="Q72" s="278"/>
      <c r="R72" s="278"/>
      <c r="S72" s="95"/>
      <c r="T72" s="95"/>
      <c r="U72" s="7"/>
      <c r="V72" s="7"/>
      <c r="W72" s="7"/>
      <c r="X72" s="7"/>
      <c r="Y72" s="7"/>
      <c r="Z72" s="7"/>
    </row>
    <row r="73">
      <c r="A73" s="277" t="s">
        <v>11973</v>
      </c>
      <c r="B73" s="252" t="s">
        <v>11931</v>
      </c>
      <c r="C73" s="252" t="s">
        <v>8841</v>
      </c>
      <c r="D73" s="252" t="s">
        <v>11974</v>
      </c>
      <c r="E73" s="252" t="s">
        <v>11975</v>
      </c>
      <c r="F73" s="305">
        <v>43929.0</v>
      </c>
      <c r="G73" s="279" t="s">
        <v>383</v>
      </c>
      <c r="H73" s="279" t="s">
        <v>383</v>
      </c>
      <c r="I73" s="279" t="s">
        <v>966</v>
      </c>
      <c r="J73" s="278"/>
      <c r="K73" s="254"/>
      <c r="L73" s="305">
        <v>43929.0</v>
      </c>
      <c r="M73" s="277" t="s">
        <v>96</v>
      </c>
      <c r="N73" s="277" t="s">
        <v>249</v>
      </c>
      <c r="O73" s="277" t="s">
        <v>98</v>
      </c>
      <c r="P73" s="962">
        <v>43754.0</v>
      </c>
      <c r="Q73" s="278"/>
      <c r="R73" s="278"/>
      <c r="S73" s="95"/>
      <c r="T73" s="95"/>
      <c r="U73" s="7"/>
      <c r="V73" s="7"/>
      <c r="W73" s="7"/>
      <c r="X73" s="7"/>
      <c r="Y73" s="7"/>
      <c r="Z73" s="7"/>
    </row>
    <row r="74">
      <c r="A74" s="277" t="s">
        <v>11976</v>
      </c>
      <c r="B74" s="252" t="s">
        <v>11931</v>
      </c>
      <c r="C74" s="252" t="s">
        <v>8844</v>
      </c>
      <c r="D74" s="252" t="s">
        <v>11977</v>
      </c>
      <c r="E74" s="252" t="s">
        <v>11978</v>
      </c>
      <c r="F74" s="305">
        <v>43929.0</v>
      </c>
      <c r="G74" s="279" t="s">
        <v>383</v>
      </c>
      <c r="H74" s="279" t="s">
        <v>383</v>
      </c>
      <c r="I74" s="279" t="s">
        <v>966</v>
      </c>
      <c r="J74" s="278"/>
      <c r="K74" s="254"/>
      <c r="L74" s="305">
        <v>43929.0</v>
      </c>
      <c r="M74" s="277" t="s">
        <v>96</v>
      </c>
      <c r="N74" s="277" t="s">
        <v>249</v>
      </c>
      <c r="O74" s="277" t="s">
        <v>98</v>
      </c>
      <c r="P74" s="962">
        <v>43754.0</v>
      </c>
      <c r="Q74" s="278"/>
      <c r="R74" s="278"/>
      <c r="S74" s="95"/>
      <c r="T74" s="95"/>
      <c r="U74" s="7"/>
      <c r="V74" s="7"/>
      <c r="W74" s="7"/>
      <c r="X74" s="7"/>
      <c r="Y74" s="7"/>
      <c r="Z74" s="7"/>
    </row>
    <row r="75">
      <c r="A75" s="277" t="s">
        <v>11979</v>
      </c>
      <c r="B75" s="252" t="s">
        <v>11931</v>
      </c>
      <c r="C75" s="252" t="s">
        <v>8847</v>
      </c>
      <c r="D75" s="252" t="s">
        <v>11980</v>
      </c>
      <c r="E75" s="277" t="s">
        <v>11981</v>
      </c>
      <c r="F75" s="305">
        <v>43929.0</v>
      </c>
      <c r="G75" s="279" t="s">
        <v>383</v>
      </c>
      <c r="H75" s="279" t="s">
        <v>383</v>
      </c>
      <c r="I75" s="279" t="s">
        <v>966</v>
      </c>
      <c r="J75" s="278"/>
      <c r="K75" s="254"/>
      <c r="L75" s="305">
        <v>43929.0</v>
      </c>
      <c r="M75" s="277" t="s">
        <v>96</v>
      </c>
      <c r="N75" s="277" t="s">
        <v>249</v>
      </c>
      <c r="O75" s="277" t="s">
        <v>98</v>
      </c>
      <c r="P75" s="962">
        <v>43754.0</v>
      </c>
      <c r="Q75" s="278"/>
      <c r="R75" s="278"/>
      <c r="S75" s="95"/>
      <c r="T75" s="95"/>
      <c r="U75" s="7"/>
      <c r="V75" s="7"/>
      <c r="W75" s="7"/>
      <c r="X75" s="7"/>
      <c r="Y75" s="7"/>
      <c r="Z75" s="7"/>
    </row>
    <row r="76">
      <c r="A76" s="277" t="s">
        <v>11982</v>
      </c>
      <c r="B76" s="252" t="s">
        <v>11931</v>
      </c>
      <c r="C76" s="252" t="s">
        <v>8850</v>
      </c>
      <c r="D76" s="252" t="s">
        <v>11983</v>
      </c>
      <c r="E76" s="252" t="s">
        <v>11984</v>
      </c>
      <c r="F76" s="305">
        <v>43929.0</v>
      </c>
      <c r="G76" s="279" t="s">
        <v>383</v>
      </c>
      <c r="H76" s="279" t="s">
        <v>383</v>
      </c>
      <c r="I76" s="279" t="s">
        <v>966</v>
      </c>
      <c r="J76" s="278"/>
      <c r="K76" s="254"/>
      <c r="L76" s="305">
        <v>43929.0</v>
      </c>
      <c r="M76" s="277" t="s">
        <v>96</v>
      </c>
      <c r="N76" s="277" t="s">
        <v>249</v>
      </c>
      <c r="O76" s="277" t="s">
        <v>98</v>
      </c>
      <c r="P76" s="962">
        <v>43754.0</v>
      </c>
      <c r="Q76" s="278"/>
      <c r="R76" s="278"/>
      <c r="S76" s="95"/>
      <c r="T76" s="95"/>
      <c r="U76" s="7"/>
      <c r="V76" s="7"/>
      <c r="W76" s="7"/>
      <c r="X76" s="7"/>
      <c r="Y76" s="7"/>
      <c r="Z76" s="7"/>
    </row>
    <row r="77">
      <c r="A77" s="277" t="s">
        <v>11985</v>
      </c>
      <c r="B77" s="252" t="s">
        <v>11986</v>
      </c>
      <c r="C77" s="252" t="s">
        <v>8833</v>
      </c>
      <c r="D77" s="252" t="s">
        <v>11987</v>
      </c>
      <c r="E77" s="252" t="s">
        <v>11933</v>
      </c>
      <c r="F77" s="254"/>
      <c r="G77" s="254"/>
      <c r="H77" s="254"/>
      <c r="I77" s="254" t="s">
        <v>47</v>
      </c>
      <c r="J77" s="278"/>
      <c r="K77" s="254"/>
      <c r="L77" s="1661">
        <v>43700.0</v>
      </c>
      <c r="M77" s="277" t="s">
        <v>96</v>
      </c>
      <c r="N77" s="277" t="s">
        <v>97</v>
      </c>
      <c r="O77" s="277" t="s">
        <v>98</v>
      </c>
      <c r="P77" s="962">
        <v>43794.0</v>
      </c>
      <c r="Q77" s="278"/>
      <c r="R77" s="278"/>
      <c r="S77" s="95"/>
      <c r="T77" s="95"/>
      <c r="U77" s="7"/>
      <c r="V77" s="7"/>
      <c r="W77" s="7"/>
      <c r="X77" s="7"/>
      <c r="Y77" s="7"/>
      <c r="Z77" s="7"/>
    </row>
    <row r="78">
      <c r="A78" s="277" t="s">
        <v>11988</v>
      </c>
      <c r="B78" s="252" t="s">
        <v>11986</v>
      </c>
      <c r="C78" s="252" t="s">
        <v>8838</v>
      </c>
      <c r="D78" s="252" t="s">
        <v>11989</v>
      </c>
      <c r="E78" s="252" t="s">
        <v>11990</v>
      </c>
      <c r="F78" s="254"/>
      <c r="G78" s="254"/>
      <c r="H78" s="254"/>
      <c r="I78" s="254" t="s">
        <v>47</v>
      </c>
      <c r="J78" s="278"/>
      <c r="K78" s="254"/>
      <c r="L78" s="1661">
        <v>43700.0</v>
      </c>
      <c r="M78" s="277" t="s">
        <v>96</v>
      </c>
      <c r="N78" s="277" t="s">
        <v>97</v>
      </c>
      <c r="O78" s="277" t="s">
        <v>98</v>
      </c>
      <c r="P78" s="962">
        <v>43794.0</v>
      </c>
      <c r="Q78" s="278"/>
      <c r="R78" s="278"/>
      <c r="S78" s="95"/>
      <c r="T78" s="95"/>
      <c r="U78" s="7"/>
      <c r="V78" s="7"/>
      <c r="W78" s="7"/>
      <c r="X78" s="7"/>
      <c r="Y78" s="7"/>
      <c r="Z78" s="7"/>
    </row>
    <row r="79">
      <c r="A79" s="277" t="s">
        <v>11991</v>
      </c>
      <c r="B79" s="252" t="s">
        <v>11986</v>
      </c>
      <c r="C79" s="252" t="s">
        <v>8841</v>
      </c>
      <c r="D79" s="252" t="s">
        <v>11992</v>
      </c>
      <c r="E79" s="252" t="s">
        <v>11939</v>
      </c>
      <c r="F79" s="254"/>
      <c r="G79" s="254"/>
      <c r="H79" s="254"/>
      <c r="I79" s="254" t="s">
        <v>47</v>
      </c>
      <c r="J79" s="278"/>
      <c r="K79" s="254"/>
      <c r="L79" s="1661">
        <v>43700.0</v>
      </c>
      <c r="M79" s="277" t="s">
        <v>96</v>
      </c>
      <c r="N79" s="277" t="s">
        <v>97</v>
      </c>
      <c r="O79" s="277" t="s">
        <v>98</v>
      </c>
      <c r="P79" s="962">
        <v>43794.0</v>
      </c>
      <c r="Q79" s="278"/>
      <c r="R79" s="278"/>
      <c r="S79" s="95"/>
      <c r="T79" s="95"/>
      <c r="U79" s="7"/>
      <c r="V79" s="7"/>
      <c r="W79" s="7"/>
      <c r="X79" s="7"/>
      <c r="Y79" s="7"/>
      <c r="Z79" s="7"/>
    </row>
    <row r="80">
      <c r="A80" s="277" t="s">
        <v>11993</v>
      </c>
      <c r="B80" s="252" t="s">
        <v>11986</v>
      </c>
      <c r="C80" s="252" t="s">
        <v>8844</v>
      </c>
      <c r="D80" s="252" t="s">
        <v>11994</v>
      </c>
      <c r="E80" s="252" t="s">
        <v>11995</v>
      </c>
      <c r="F80" s="254"/>
      <c r="G80" s="254"/>
      <c r="H80" s="254"/>
      <c r="I80" s="254" t="s">
        <v>47</v>
      </c>
      <c r="J80" s="278"/>
      <c r="K80" s="254"/>
      <c r="L80" s="1661">
        <v>43700.0</v>
      </c>
      <c r="M80" s="277" t="s">
        <v>96</v>
      </c>
      <c r="N80" s="277" t="s">
        <v>97</v>
      </c>
      <c r="O80" s="277" t="s">
        <v>98</v>
      </c>
      <c r="P80" s="962">
        <v>43794.0</v>
      </c>
      <c r="Q80" s="278"/>
      <c r="R80" s="278"/>
      <c r="S80" s="95"/>
      <c r="T80" s="95"/>
      <c r="U80" s="7"/>
      <c r="V80" s="7"/>
      <c r="W80" s="7"/>
      <c r="X80" s="7"/>
      <c r="Y80" s="7"/>
      <c r="Z80" s="7"/>
    </row>
    <row r="81">
      <c r="A81" s="277" t="s">
        <v>11996</v>
      </c>
      <c r="B81" s="252" t="s">
        <v>11986</v>
      </c>
      <c r="C81" s="252" t="s">
        <v>8847</v>
      </c>
      <c r="D81" s="252" t="s">
        <v>11997</v>
      </c>
      <c r="E81" s="252" t="s">
        <v>11998</v>
      </c>
      <c r="F81" s="254"/>
      <c r="G81" s="254"/>
      <c r="H81" s="254"/>
      <c r="I81" s="254" t="s">
        <v>47</v>
      </c>
      <c r="J81" s="278"/>
      <c r="K81" s="254"/>
      <c r="L81" s="1661">
        <v>43700.0</v>
      </c>
      <c r="M81" s="277" t="s">
        <v>96</v>
      </c>
      <c r="N81" s="277" t="s">
        <v>97</v>
      </c>
      <c r="O81" s="277" t="s">
        <v>98</v>
      </c>
      <c r="P81" s="962">
        <v>43794.0</v>
      </c>
      <c r="Q81" s="278"/>
      <c r="R81" s="278"/>
      <c r="S81" s="111"/>
      <c r="T81" s="111"/>
      <c r="U81" s="7"/>
      <c r="V81" s="7"/>
      <c r="W81" s="7"/>
      <c r="X81" s="7"/>
      <c r="Y81" s="7"/>
      <c r="Z81" s="7"/>
    </row>
    <row r="82">
      <c r="A82" s="277" t="s">
        <v>11999</v>
      </c>
      <c r="B82" s="252" t="s">
        <v>11986</v>
      </c>
      <c r="C82" s="252" t="s">
        <v>8850</v>
      </c>
      <c r="D82" s="252" t="s">
        <v>12000</v>
      </c>
      <c r="E82" s="252" t="s">
        <v>12001</v>
      </c>
      <c r="F82" s="254"/>
      <c r="G82" s="254"/>
      <c r="H82" s="254"/>
      <c r="I82" s="254" t="s">
        <v>47</v>
      </c>
      <c r="J82" s="278"/>
      <c r="K82" s="254"/>
      <c r="L82" s="1661">
        <v>43700.0</v>
      </c>
      <c r="M82" s="277" t="s">
        <v>96</v>
      </c>
      <c r="N82" s="277" t="s">
        <v>97</v>
      </c>
      <c r="O82" s="277" t="s">
        <v>98</v>
      </c>
      <c r="P82" s="962">
        <v>43794.0</v>
      </c>
      <c r="Q82" s="278"/>
      <c r="R82" s="278"/>
      <c r="S82" s="95"/>
      <c r="T82" s="95"/>
      <c r="U82" s="7"/>
      <c r="V82" s="7"/>
      <c r="W82" s="7"/>
      <c r="X82" s="7"/>
      <c r="Y82" s="7"/>
      <c r="Z82" s="7"/>
    </row>
    <row r="83">
      <c r="A83" s="277" t="s">
        <v>12002</v>
      </c>
      <c r="B83" s="252" t="s">
        <v>11986</v>
      </c>
      <c r="C83" s="252" t="s">
        <v>8833</v>
      </c>
      <c r="D83" s="252" t="s">
        <v>12003</v>
      </c>
      <c r="E83" s="252" t="s">
        <v>12004</v>
      </c>
      <c r="F83" s="254"/>
      <c r="G83" s="254"/>
      <c r="H83" s="254"/>
      <c r="I83" s="254" t="s">
        <v>47</v>
      </c>
      <c r="J83" s="278"/>
      <c r="K83" s="254"/>
      <c r="L83" s="1661">
        <v>43700.0</v>
      </c>
      <c r="M83" s="277" t="s">
        <v>96</v>
      </c>
      <c r="N83" s="277" t="s">
        <v>97</v>
      </c>
      <c r="O83" s="277" t="s">
        <v>98</v>
      </c>
      <c r="P83" s="962">
        <v>43794.0</v>
      </c>
      <c r="Q83" s="278"/>
      <c r="R83" s="278"/>
      <c r="S83" s="95"/>
      <c r="T83" s="95"/>
      <c r="U83" s="7"/>
      <c r="V83" s="7"/>
      <c r="W83" s="7"/>
      <c r="X83" s="7"/>
      <c r="Y83" s="7"/>
      <c r="Z83" s="7"/>
    </row>
    <row r="84">
      <c r="A84" s="277" t="s">
        <v>12005</v>
      </c>
      <c r="B84" s="252" t="s">
        <v>11986</v>
      </c>
      <c r="C84" s="252" t="s">
        <v>8838</v>
      </c>
      <c r="D84" s="252" t="s">
        <v>12006</v>
      </c>
      <c r="E84" s="252" t="s">
        <v>12007</v>
      </c>
      <c r="F84" s="254"/>
      <c r="G84" s="254"/>
      <c r="H84" s="254"/>
      <c r="I84" s="254" t="s">
        <v>47</v>
      </c>
      <c r="J84" s="278"/>
      <c r="K84" s="254"/>
      <c r="L84" s="1661">
        <v>43700.0</v>
      </c>
      <c r="M84" s="277" t="s">
        <v>96</v>
      </c>
      <c r="N84" s="277" t="s">
        <v>97</v>
      </c>
      <c r="O84" s="277" t="s">
        <v>98</v>
      </c>
      <c r="P84" s="962">
        <v>43794.0</v>
      </c>
      <c r="Q84" s="278"/>
      <c r="R84" s="278"/>
      <c r="S84" s="95"/>
      <c r="T84" s="95"/>
      <c r="U84" s="7"/>
      <c r="V84" s="7"/>
      <c r="W84" s="7"/>
      <c r="X84" s="7"/>
      <c r="Y84" s="7"/>
      <c r="Z84" s="7"/>
    </row>
    <row r="85">
      <c r="A85" s="277" t="s">
        <v>12008</v>
      </c>
      <c r="B85" s="252" t="s">
        <v>11986</v>
      </c>
      <c r="C85" s="252" t="s">
        <v>8841</v>
      </c>
      <c r="D85" s="252" t="s">
        <v>12009</v>
      </c>
      <c r="E85" s="252" t="s">
        <v>11957</v>
      </c>
      <c r="F85" s="254"/>
      <c r="G85" s="254"/>
      <c r="H85" s="254"/>
      <c r="I85" s="254" t="s">
        <v>47</v>
      </c>
      <c r="J85" s="278"/>
      <c r="K85" s="254"/>
      <c r="L85" s="1661">
        <v>43700.0</v>
      </c>
      <c r="M85" s="277" t="s">
        <v>96</v>
      </c>
      <c r="N85" s="277" t="s">
        <v>97</v>
      </c>
      <c r="O85" s="277" t="s">
        <v>98</v>
      </c>
      <c r="P85" s="962">
        <v>43794.0</v>
      </c>
      <c r="Q85" s="278"/>
      <c r="R85" s="278"/>
      <c r="S85" s="95"/>
      <c r="T85" s="95"/>
      <c r="U85" s="7"/>
      <c r="V85" s="7"/>
      <c r="W85" s="7"/>
      <c r="X85" s="7"/>
      <c r="Y85" s="7"/>
      <c r="Z85" s="7"/>
    </row>
    <row r="86">
      <c r="A86" s="277" t="s">
        <v>12010</v>
      </c>
      <c r="B86" s="252" t="s">
        <v>11986</v>
      </c>
      <c r="C86" s="252" t="s">
        <v>8844</v>
      </c>
      <c r="D86" s="252" t="s">
        <v>12011</v>
      </c>
      <c r="E86" s="252" t="s">
        <v>11960</v>
      </c>
      <c r="F86" s="254"/>
      <c r="G86" s="254"/>
      <c r="H86" s="254"/>
      <c r="I86" s="254" t="s">
        <v>47</v>
      </c>
      <c r="J86" s="278"/>
      <c r="K86" s="254"/>
      <c r="L86" s="1661">
        <v>43700.0</v>
      </c>
      <c r="M86" s="277" t="s">
        <v>96</v>
      </c>
      <c r="N86" s="277" t="s">
        <v>97</v>
      </c>
      <c r="O86" s="277" t="s">
        <v>98</v>
      </c>
      <c r="P86" s="962">
        <v>43794.0</v>
      </c>
      <c r="Q86" s="278"/>
      <c r="R86" s="278"/>
      <c r="S86" s="95"/>
      <c r="T86" s="95"/>
      <c r="U86" s="7"/>
      <c r="V86" s="7"/>
      <c r="W86" s="7"/>
      <c r="X86" s="7"/>
      <c r="Y86" s="7"/>
      <c r="Z86" s="7"/>
    </row>
    <row r="87">
      <c r="A87" s="277" t="s">
        <v>12012</v>
      </c>
      <c r="B87" s="252" t="s">
        <v>11986</v>
      </c>
      <c r="C87" s="252" t="s">
        <v>8847</v>
      </c>
      <c r="D87" s="252" t="s">
        <v>12013</v>
      </c>
      <c r="E87" s="252" t="s">
        <v>12014</v>
      </c>
      <c r="F87" s="254"/>
      <c r="G87" s="254"/>
      <c r="H87" s="254"/>
      <c r="I87" s="254" t="s">
        <v>47</v>
      </c>
      <c r="J87" s="278"/>
      <c r="K87" s="254"/>
      <c r="L87" s="1661">
        <v>43700.0</v>
      </c>
      <c r="M87" s="277" t="s">
        <v>96</v>
      </c>
      <c r="N87" s="277" t="s">
        <v>97</v>
      </c>
      <c r="O87" s="277" t="s">
        <v>98</v>
      </c>
      <c r="P87" s="962">
        <v>43794.0</v>
      </c>
      <c r="Q87" s="278"/>
      <c r="R87" s="278"/>
      <c r="S87" s="95"/>
      <c r="T87" s="95"/>
      <c r="U87" s="7"/>
      <c r="V87" s="7"/>
      <c r="W87" s="7"/>
      <c r="X87" s="7"/>
      <c r="Y87" s="7"/>
      <c r="Z87" s="7"/>
    </row>
    <row r="88">
      <c r="A88" s="277" t="s">
        <v>12015</v>
      </c>
      <c r="B88" s="252" t="s">
        <v>11986</v>
      </c>
      <c r="C88" s="252" t="s">
        <v>8850</v>
      </c>
      <c r="D88" s="252" t="s">
        <v>12016</v>
      </c>
      <c r="E88" s="252" t="s">
        <v>12017</v>
      </c>
      <c r="F88" s="254"/>
      <c r="G88" s="254"/>
      <c r="H88" s="254"/>
      <c r="I88" s="254" t="s">
        <v>47</v>
      </c>
      <c r="J88" s="278"/>
      <c r="K88" s="254"/>
      <c r="L88" s="1661">
        <v>43700.0</v>
      </c>
      <c r="M88" s="277" t="s">
        <v>96</v>
      </c>
      <c r="N88" s="277" t="s">
        <v>97</v>
      </c>
      <c r="O88" s="277" t="s">
        <v>98</v>
      </c>
      <c r="P88" s="962">
        <v>43794.0</v>
      </c>
      <c r="Q88" s="278"/>
      <c r="R88" s="278"/>
      <c r="S88" s="95"/>
      <c r="T88" s="95"/>
      <c r="U88" s="7"/>
      <c r="V88" s="7"/>
      <c r="W88" s="7"/>
      <c r="X88" s="7"/>
      <c r="Y88" s="7"/>
      <c r="Z88" s="7"/>
    </row>
    <row r="89">
      <c r="A89" s="277" t="s">
        <v>12018</v>
      </c>
      <c r="B89" s="252" t="s">
        <v>11986</v>
      </c>
      <c r="C89" s="252" t="s">
        <v>8833</v>
      </c>
      <c r="D89" s="252" t="s">
        <v>12019</v>
      </c>
      <c r="E89" s="252" t="s">
        <v>12020</v>
      </c>
      <c r="F89" s="254"/>
      <c r="G89" s="254"/>
      <c r="H89" s="254"/>
      <c r="I89" s="254" t="s">
        <v>47</v>
      </c>
      <c r="J89" s="278"/>
      <c r="K89" s="254"/>
      <c r="L89" s="1661">
        <v>43700.0</v>
      </c>
      <c r="M89" s="277" t="s">
        <v>96</v>
      </c>
      <c r="N89" s="277" t="s">
        <v>97</v>
      </c>
      <c r="O89" s="277" t="s">
        <v>98</v>
      </c>
      <c r="P89" s="962">
        <v>43794.0</v>
      </c>
      <c r="Q89" s="278"/>
      <c r="R89" s="278"/>
      <c r="S89" s="95"/>
      <c r="T89" s="95"/>
      <c r="U89" s="7"/>
      <c r="V89" s="7"/>
      <c r="W89" s="7"/>
      <c r="X89" s="7"/>
      <c r="Y89" s="7"/>
      <c r="Z89" s="7"/>
    </row>
    <row r="90">
      <c r="A90" s="277" t="s">
        <v>12021</v>
      </c>
      <c r="B90" s="252" t="s">
        <v>11986</v>
      </c>
      <c r="C90" s="252" t="s">
        <v>8838</v>
      </c>
      <c r="D90" s="252" t="s">
        <v>12022</v>
      </c>
      <c r="E90" s="252" t="s">
        <v>12023</v>
      </c>
      <c r="F90" s="254"/>
      <c r="G90" s="254"/>
      <c r="H90" s="254"/>
      <c r="I90" s="254" t="s">
        <v>47</v>
      </c>
      <c r="J90" s="278"/>
      <c r="K90" s="254"/>
      <c r="L90" s="1661">
        <v>43700.0</v>
      </c>
      <c r="M90" s="277" t="s">
        <v>96</v>
      </c>
      <c r="N90" s="277" t="s">
        <v>97</v>
      </c>
      <c r="O90" s="277" t="s">
        <v>98</v>
      </c>
      <c r="P90" s="962">
        <v>43794.0</v>
      </c>
      <c r="Q90" s="278"/>
      <c r="R90" s="278"/>
      <c r="S90" s="95"/>
      <c r="T90" s="95"/>
      <c r="U90" s="7"/>
      <c r="V90" s="7"/>
      <c r="W90" s="7"/>
      <c r="X90" s="7"/>
      <c r="Y90" s="7"/>
      <c r="Z90" s="7"/>
    </row>
    <row r="91">
      <c r="A91" s="277" t="s">
        <v>12024</v>
      </c>
      <c r="B91" s="252" t="s">
        <v>11986</v>
      </c>
      <c r="C91" s="252" t="s">
        <v>8841</v>
      </c>
      <c r="D91" s="252" t="s">
        <v>12025</v>
      </c>
      <c r="E91" s="252" t="s">
        <v>11975</v>
      </c>
      <c r="F91" s="254"/>
      <c r="G91" s="254"/>
      <c r="H91" s="254"/>
      <c r="I91" s="254" t="s">
        <v>47</v>
      </c>
      <c r="J91" s="278"/>
      <c r="K91" s="254"/>
      <c r="L91" s="1661">
        <v>43700.0</v>
      </c>
      <c r="M91" s="277" t="s">
        <v>96</v>
      </c>
      <c r="N91" s="277" t="s">
        <v>97</v>
      </c>
      <c r="O91" s="277" t="s">
        <v>98</v>
      </c>
      <c r="P91" s="962">
        <v>43794.0</v>
      </c>
      <c r="Q91" s="278"/>
      <c r="R91" s="278"/>
      <c r="S91" s="95"/>
      <c r="T91" s="95"/>
      <c r="U91" s="7"/>
      <c r="V91" s="7"/>
      <c r="W91" s="7"/>
      <c r="X91" s="7"/>
      <c r="Y91" s="7"/>
      <c r="Z91" s="7"/>
    </row>
    <row r="92">
      <c r="A92" s="277" t="s">
        <v>12026</v>
      </c>
      <c r="B92" s="252" t="s">
        <v>11986</v>
      </c>
      <c r="C92" s="252" t="s">
        <v>8844</v>
      </c>
      <c r="D92" s="252" t="s">
        <v>12027</v>
      </c>
      <c r="E92" s="252" t="s">
        <v>12028</v>
      </c>
      <c r="F92" s="254"/>
      <c r="G92" s="254"/>
      <c r="H92" s="254"/>
      <c r="I92" s="254" t="s">
        <v>47</v>
      </c>
      <c r="J92" s="278"/>
      <c r="K92" s="254"/>
      <c r="L92" s="1661">
        <v>43700.0</v>
      </c>
      <c r="M92" s="277" t="s">
        <v>96</v>
      </c>
      <c r="N92" s="277" t="s">
        <v>97</v>
      </c>
      <c r="O92" s="277" t="s">
        <v>98</v>
      </c>
      <c r="P92" s="962">
        <v>43794.0</v>
      </c>
      <c r="Q92" s="278"/>
      <c r="R92" s="278"/>
      <c r="S92" s="95"/>
      <c r="T92" s="95"/>
      <c r="U92" s="7"/>
      <c r="V92" s="7"/>
      <c r="W92" s="7"/>
      <c r="X92" s="7"/>
      <c r="Y92" s="7"/>
      <c r="Z92" s="7"/>
    </row>
    <row r="93">
      <c r="A93" s="277" t="s">
        <v>12029</v>
      </c>
      <c r="B93" s="252" t="s">
        <v>11986</v>
      </c>
      <c r="C93" s="252" t="s">
        <v>8847</v>
      </c>
      <c r="D93" s="252" t="s">
        <v>12030</v>
      </c>
      <c r="E93" s="252" t="s">
        <v>12031</v>
      </c>
      <c r="F93" s="254"/>
      <c r="G93" s="254"/>
      <c r="H93" s="254"/>
      <c r="I93" s="254" t="s">
        <v>47</v>
      </c>
      <c r="J93" s="278"/>
      <c r="K93" s="254"/>
      <c r="L93" s="1661">
        <v>43700.0</v>
      </c>
      <c r="M93" s="277" t="s">
        <v>96</v>
      </c>
      <c r="N93" s="277" t="s">
        <v>97</v>
      </c>
      <c r="O93" s="277" t="s">
        <v>98</v>
      </c>
      <c r="P93" s="962">
        <v>43794.0</v>
      </c>
      <c r="Q93" s="278"/>
      <c r="R93" s="278"/>
      <c r="S93" s="95"/>
      <c r="T93" s="95"/>
      <c r="U93" s="7"/>
      <c r="V93" s="7"/>
      <c r="W93" s="7"/>
      <c r="X93" s="7"/>
      <c r="Y93" s="7"/>
      <c r="Z93" s="7"/>
    </row>
    <row r="94">
      <c r="A94" s="277" t="s">
        <v>12032</v>
      </c>
      <c r="B94" s="252" t="s">
        <v>11986</v>
      </c>
      <c r="C94" s="252" t="s">
        <v>8850</v>
      </c>
      <c r="D94" s="252" t="s">
        <v>12033</v>
      </c>
      <c r="E94" s="252" t="s">
        <v>12034</v>
      </c>
      <c r="F94" s="1747"/>
      <c r="G94" s="1747"/>
      <c r="H94" s="1747"/>
      <c r="I94" s="1747" t="s">
        <v>47</v>
      </c>
      <c r="J94" s="278"/>
      <c r="K94" s="254"/>
      <c r="L94" s="1661">
        <v>43700.0</v>
      </c>
      <c r="M94" s="277" t="s">
        <v>96</v>
      </c>
      <c r="N94" s="277" t="s">
        <v>97</v>
      </c>
      <c r="O94" s="277" t="s">
        <v>98</v>
      </c>
      <c r="P94" s="962">
        <v>43794.0</v>
      </c>
      <c r="Q94" s="278"/>
      <c r="R94" s="278"/>
      <c r="S94" s="95"/>
      <c r="T94" s="95"/>
      <c r="U94" s="7"/>
      <c r="V94" s="7"/>
      <c r="W94" s="7"/>
      <c r="X94" s="7"/>
      <c r="Y94" s="7"/>
      <c r="Z94" s="7"/>
    </row>
    <row r="95">
      <c r="A95" s="1428" t="s">
        <v>12035</v>
      </c>
      <c r="B95" s="1434"/>
      <c r="C95" s="1434"/>
      <c r="D95" s="1434"/>
      <c r="E95" s="1434"/>
      <c r="F95" s="1434"/>
      <c r="G95" s="1434"/>
      <c r="H95" s="1434"/>
      <c r="I95" s="1434"/>
      <c r="J95" s="1429"/>
      <c r="K95" s="1432"/>
      <c r="L95" s="1432"/>
      <c r="M95" s="1432"/>
      <c r="N95" s="1432"/>
      <c r="O95" s="1432"/>
      <c r="P95" s="1432"/>
      <c r="Q95" s="1432"/>
      <c r="R95" s="1432"/>
      <c r="S95" s="1678"/>
      <c r="T95" s="1678"/>
      <c r="U95" s="1515"/>
      <c r="V95" s="1515"/>
      <c r="W95" s="1515"/>
      <c r="X95" s="1515"/>
      <c r="Y95" s="1515"/>
      <c r="Z95" s="1515"/>
      <c r="AA95" s="1746"/>
      <c r="AB95" s="1746"/>
      <c r="AC95" s="1746"/>
      <c r="AD95" s="1746"/>
      <c r="AE95" s="1746"/>
      <c r="AF95" s="1746"/>
      <c r="AG95" s="1746"/>
      <c r="AH95" s="1746"/>
      <c r="AI95" s="1746"/>
      <c r="AJ95" s="1746"/>
      <c r="AK95" s="1746"/>
      <c r="AL95" s="1746"/>
      <c r="AM95" s="1746"/>
      <c r="AN95" s="1746"/>
      <c r="AO95" s="1746"/>
      <c r="AP95" s="1746"/>
    </row>
    <row r="96">
      <c r="A96" s="1748" t="s">
        <v>12036</v>
      </c>
      <c r="B96" s="279" t="s">
        <v>11767</v>
      </c>
      <c r="C96" s="277" t="s">
        <v>8833</v>
      </c>
      <c r="D96" s="279" t="s">
        <v>12037</v>
      </c>
      <c r="E96" s="279" t="s">
        <v>12038</v>
      </c>
      <c r="F96" s="961">
        <v>43943.0</v>
      </c>
      <c r="G96" s="277" t="s">
        <v>383</v>
      </c>
      <c r="H96" s="277" t="s">
        <v>383</v>
      </c>
      <c r="I96" s="1749" t="s">
        <v>966</v>
      </c>
      <c r="J96" s="278"/>
      <c r="K96" s="254"/>
      <c r="L96" s="961">
        <v>43943.0</v>
      </c>
      <c r="M96" s="277" t="s">
        <v>96</v>
      </c>
      <c r="N96" s="277" t="s">
        <v>97</v>
      </c>
      <c r="O96" s="277" t="s">
        <v>98</v>
      </c>
      <c r="P96" s="962">
        <v>43794.0</v>
      </c>
      <c r="Q96" s="278"/>
      <c r="R96" s="278" t="s">
        <v>99</v>
      </c>
      <c r="S96" s="95"/>
      <c r="T96" s="95"/>
      <c r="U96" s="7"/>
      <c r="V96" s="7"/>
      <c r="W96" s="7"/>
      <c r="X96" s="7"/>
      <c r="Y96" s="7"/>
      <c r="Z96" s="7"/>
    </row>
    <row r="97">
      <c r="A97" s="1748" t="s">
        <v>12039</v>
      </c>
      <c r="B97" s="279" t="s">
        <v>11767</v>
      </c>
      <c r="C97" s="277" t="s">
        <v>8838</v>
      </c>
      <c r="D97" s="277" t="s">
        <v>12040</v>
      </c>
      <c r="E97" s="279" t="s">
        <v>12041</v>
      </c>
      <c r="F97" s="961">
        <v>43943.0</v>
      </c>
      <c r="G97" s="277" t="s">
        <v>383</v>
      </c>
      <c r="H97" s="277" t="s">
        <v>383</v>
      </c>
      <c r="I97" s="1749" t="s">
        <v>966</v>
      </c>
      <c r="J97" s="278"/>
      <c r="K97" s="254"/>
      <c r="L97" s="961">
        <v>43943.0</v>
      </c>
      <c r="M97" s="277" t="s">
        <v>96</v>
      </c>
      <c r="N97" s="277" t="s">
        <v>97</v>
      </c>
      <c r="O97" s="277" t="s">
        <v>98</v>
      </c>
      <c r="P97" s="962">
        <v>43794.0</v>
      </c>
      <c r="Q97" s="278"/>
      <c r="R97" s="278" t="s">
        <v>99</v>
      </c>
      <c r="S97" s="95"/>
      <c r="T97" s="95"/>
      <c r="U97" s="7"/>
      <c r="V97" s="7"/>
      <c r="W97" s="7"/>
      <c r="X97" s="7"/>
      <c r="Y97" s="7"/>
      <c r="Z97" s="7"/>
    </row>
    <row r="98">
      <c r="A98" s="1748" t="s">
        <v>12042</v>
      </c>
      <c r="B98" s="279" t="s">
        <v>11767</v>
      </c>
      <c r="C98" s="277" t="s">
        <v>8841</v>
      </c>
      <c r="D98" s="277" t="s">
        <v>12043</v>
      </c>
      <c r="E98" s="279" t="s">
        <v>12044</v>
      </c>
      <c r="F98" s="961">
        <v>43943.0</v>
      </c>
      <c r="G98" s="277" t="s">
        <v>383</v>
      </c>
      <c r="H98" s="277" t="s">
        <v>383</v>
      </c>
      <c r="I98" s="1749" t="s">
        <v>966</v>
      </c>
      <c r="J98" s="278"/>
      <c r="K98" s="254"/>
      <c r="L98" s="961">
        <v>43943.0</v>
      </c>
      <c r="M98" s="277" t="s">
        <v>96</v>
      </c>
      <c r="N98" s="277" t="s">
        <v>97</v>
      </c>
      <c r="O98" s="277" t="s">
        <v>98</v>
      </c>
      <c r="P98" s="962">
        <v>43794.0</v>
      </c>
      <c r="Q98" s="278"/>
      <c r="R98" s="278" t="s">
        <v>99</v>
      </c>
      <c r="S98" s="95"/>
      <c r="T98" s="95"/>
      <c r="U98" s="7"/>
      <c r="V98" s="7"/>
      <c r="W98" s="7"/>
      <c r="X98" s="7"/>
      <c r="Y98" s="7"/>
      <c r="Z98" s="7"/>
    </row>
    <row r="99">
      <c r="A99" s="1748" t="s">
        <v>12045</v>
      </c>
      <c r="B99" s="279" t="s">
        <v>11767</v>
      </c>
      <c r="C99" s="277" t="s">
        <v>8844</v>
      </c>
      <c r="D99" s="277" t="s">
        <v>12046</v>
      </c>
      <c r="E99" s="279" t="s">
        <v>12047</v>
      </c>
      <c r="F99" s="961">
        <v>43943.0</v>
      </c>
      <c r="G99" s="277" t="s">
        <v>383</v>
      </c>
      <c r="H99" s="277" t="s">
        <v>383</v>
      </c>
      <c r="I99" s="1749" t="s">
        <v>966</v>
      </c>
      <c r="J99" s="278"/>
      <c r="K99" s="254"/>
      <c r="L99" s="961">
        <v>43943.0</v>
      </c>
      <c r="M99" s="277" t="s">
        <v>96</v>
      </c>
      <c r="N99" s="277" t="s">
        <v>97</v>
      </c>
      <c r="O99" s="277" t="s">
        <v>98</v>
      </c>
      <c r="P99" s="962">
        <v>43794.0</v>
      </c>
      <c r="Q99" s="278"/>
      <c r="R99" s="278" t="s">
        <v>99</v>
      </c>
      <c r="S99" s="95"/>
      <c r="T99" s="95"/>
      <c r="U99" s="7"/>
      <c r="V99" s="7"/>
      <c r="W99" s="7"/>
      <c r="X99" s="7"/>
      <c r="Y99" s="7"/>
      <c r="Z99" s="7"/>
    </row>
    <row r="100">
      <c r="A100" s="1748" t="s">
        <v>12048</v>
      </c>
      <c r="B100" s="279" t="s">
        <v>11767</v>
      </c>
      <c r="C100" s="277" t="s">
        <v>8847</v>
      </c>
      <c r="D100" s="277" t="s">
        <v>12049</v>
      </c>
      <c r="E100" s="277" t="s">
        <v>12050</v>
      </c>
      <c r="F100" s="961">
        <v>43943.0</v>
      </c>
      <c r="G100" s="277" t="s">
        <v>383</v>
      </c>
      <c r="H100" s="277" t="s">
        <v>383</v>
      </c>
      <c r="I100" s="1749" t="s">
        <v>966</v>
      </c>
      <c r="J100" s="278"/>
      <c r="K100" s="254"/>
      <c r="L100" s="961">
        <v>43943.0</v>
      </c>
      <c r="M100" s="277" t="s">
        <v>96</v>
      </c>
      <c r="N100" s="277" t="s">
        <v>97</v>
      </c>
      <c r="O100" s="277" t="s">
        <v>98</v>
      </c>
      <c r="P100" s="962">
        <v>43794.0</v>
      </c>
      <c r="Q100" s="278"/>
      <c r="R100" s="278" t="s">
        <v>99</v>
      </c>
      <c r="S100" s="95"/>
      <c r="T100" s="95"/>
      <c r="U100" s="7"/>
      <c r="V100" s="7"/>
      <c r="W100" s="7"/>
      <c r="X100" s="7"/>
      <c r="Y100" s="7"/>
      <c r="Z100" s="7"/>
    </row>
    <row r="101">
      <c r="A101" s="1748" t="s">
        <v>12051</v>
      </c>
      <c r="B101" s="279" t="s">
        <v>11767</v>
      </c>
      <c r="C101" s="277" t="s">
        <v>8850</v>
      </c>
      <c r="D101" s="277" t="s">
        <v>12052</v>
      </c>
      <c r="E101" s="277" t="s">
        <v>12053</v>
      </c>
      <c r="F101" s="961">
        <v>43943.0</v>
      </c>
      <c r="G101" s="277" t="s">
        <v>383</v>
      </c>
      <c r="H101" s="277" t="s">
        <v>383</v>
      </c>
      <c r="I101" s="1749" t="s">
        <v>966</v>
      </c>
      <c r="J101" s="278"/>
      <c r="K101" s="254"/>
      <c r="L101" s="961">
        <v>43943.0</v>
      </c>
      <c r="M101" s="277" t="s">
        <v>96</v>
      </c>
      <c r="N101" s="277" t="s">
        <v>97</v>
      </c>
      <c r="O101" s="277" t="s">
        <v>98</v>
      </c>
      <c r="P101" s="962">
        <v>43794.0</v>
      </c>
      <c r="Q101" s="278"/>
      <c r="R101" s="278" t="s">
        <v>99</v>
      </c>
      <c r="S101" s="95"/>
      <c r="T101" s="95"/>
      <c r="U101" s="7"/>
      <c r="V101" s="7"/>
      <c r="W101" s="7"/>
      <c r="X101" s="7"/>
      <c r="Y101" s="7"/>
      <c r="Z101" s="7"/>
    </row>
    <row r="102">
      <c r="A102" s="1748" t="s">
        <v>12054</v>
      </c>
      <c r="B102" s="279" t="s">
        <v>12055</v>
      </c>
      <c r="C102" s="277" t="s">
        <v>8833</v>
      </c>
      <c r="D102" s="279" t="s">
        <v>12056</v>
      </c>
      <c r="E102" s="279" t="s">
        <v>12038</v>
      </c>
      <c r="F102" s="961">
        <v>43943.0</v>
      </c>
      <c r="G102" s="277" t="s">
        <v>383</v>
      </c>
      <c r="H102" s="277" t="s">
        <v>383</v>
      </c>
      <c r="I102" s="1749" t="s">
        <v>966</v>
      </c>
      <c r="J102" s="278"/>
      <c r="K102" s="254"/>
      <c r="L102" s="961">
        <v>43943.0</v>
      </c>
      <c r="M102" s="277" t="s">
        <v>96</v>
      </c>
      <c r="N102" s="277" t="s">
        <v>97</v>
      </c>
      <c r="O102" s="277" t="s">
        <v>98</v>
      </c>
      <c r="P102" s="962">
        <v>43794.0</v>
      </c>
      <c r="Q102" s="278"/>
      <c r="R102" s="278" t="s">
        <v>99</v>
      </c>
      <c r="S102" s="95"/>
      <c r="T102" s="95"/>
      <c r="U102" s="7"/>
      <c r="V102" s="7"/>
      <c r="W102" s="7"/>
      <c r="X102" s="7"/>
      <c r="Y102" s="7"/>
      <c r="Z102" s="7"/>
    </row>
    <row r="103">
      <c r="A103" s="1748" t="s">
        <v>12057</v>
      </c>
      <c r="B103" s="279" t="s">
        <v>12055</v>
      </c>
      <c r="C103" s="277" t="s">
        <v>8838</v>
      </c>
      <c r="D103" s="277" t="s">
        <v>12058</v>
      </c>
      <c r="E103" s="279" t="s">
        <v>12041</v>
      </c>
      <c r="F103" s="961">
        <v>43943.0</v>
      </c>
      <c r="G103" s="277" t="s">
        <v>383</v>
      </c>
      <c r="H103" s="277" t="s">
        <v>383</v>
      </c>
      <c r="I103" s="1749" t="s">
        <v>966</v>
      </c>
      <c r="J103" s="278"/>
      <c r="K103" s="254"/>
      <c r="L103" s="961">
        <v>43943.0</v>
      </c>
      <c r="M103" s="277" t="s">
        <v>96</v>
      </c>
      <c r="N103" s="277" t="s">
        <v>97</v>
      </c>
      <c r="O103" s="277" t="s">
        <v>98</v>
      </c>
      <c r="P103" s="962">
        <v>43794.0</v>
      </c>
      <c r="Q103" s="278"/>
      <c r="R103" s="278" t="s">
        <v>99</v>
      </c>
      <c r="S103" s="95"/>
      <c r="T103" s="95"/>
      <c r="U103" s="7"/>
      <c r="V103" s="7"/>
      <c r="W103" s="7"/>
      <c r="X103" s="7"/>
      <c r="Y103" s="7"/>
      <c r="Z103" s="7"/>
    </row>
    <row r="104">
      <c r="A104" s="1748" t="s">
        <v>12059</v>
      </c>
      <c r="B104" s="279" t="s">
        <v>12055</v>
      </c>
      <c r="C104" s="277" t="s">
        <v>8841</v>
      </c>
      <c r="D104" s="277" t="s">
        <v>12060</v>
      </c>
      <c r="E104" s="279" t="s">
        <v>12044</v>
      </c>
      <c r="F104" s="961">
        <v>43943.0</v>
      </c>
      <c r="G104" s="277" t="s">
        <v>383</v>
      </c>
      <c r="H104" s="277" t="s">
        <v>383</v>
      </c>
      <c r="I104" s="1749" t="s">
        <v>966</v>
      </c>
      <c r="J104" s="278"/>
      <c r="K104" s="254"/>
      <c r="L104" s="961">
        <v>43943.0</v>
      </c>
      <c r="M104" s="277" t="s">
        <v>96</v>
      </c>
      <c r="N104" s="277" t="s">
        <v>97</v>
      </c>
      <c r="O104" s="277" t="s">
        <v>98</v>
      </c>
      <c r="P104" s="962">
        <v>43794.0</v>
      </c>
      <c r="Q104" s="278"/>
      <c r="R104" s="278" t="s">
        <v>99</v>
      </c>
      <c r="S104" s="95"/>
      <c r="T104" s="95"/>
      <c r="U104" s="7"/>
      <c r="V104" s="7"/>
      <c r="W104" s="7"/>
      <c r="X104" s="7"/>
      <c r="Y104" s="7"/>
      <c r="Z104" s="7"/>
    </row>
    <row r="105">
      <c r="A105" s="1748" t="s">
        <v>12061</v>
      </c>
      <c r="B105" s="279" t="s">
        <v>12055</v>
      </c>
      <c r="C105" s="277" t="s">
        <v>8844</v>
      </c>
      <c r="D105" s="277" t="s">
        <v>12062</v>
      </c>
      <c r="E105" s="279" t="s">
        <v>12047</v>
      </c>
      <c r="F105" s="961">
        <v>43943.0</v>
      </c>
      <c r="G105" s="277" t="s">
        <v>383</v>
      </c>
      <c r="H105" s="277" t="s">
        <v>383</v>
      </c>
      <c r="I105" s="1749" t="s">
        <v>966</v>
      </c>
      <c r="J105" s="278"/>
      <c r="K105" s="254"/>
      <c r="L105" s="961">
        <v>43943.0</v>
      </c>
      <c r="M105" s="277" t="s">
        <v>96</v>
      </c>
      <c r="N105" s="277" t="s">
        <v>97</v>
      </c>
      <c r="O105" s="277" t="s">
        <v>98</v>
      </c>
      <c r="P105" s="962">
        <v>43794.0</v>
      </c>
      <c r="Q105" s="278"/>
      <c r="R105" s="278" t="s">
        <v>99</v>
      </c>
      <c r="S105" s="95"/>
      <c r="T105" s="95"/>
      <c r="U105" s="7"/>
      <c r="V105" s="7"/>
      <c r="W105" s="7"/>
      <c r="X105" s="7"/>
      <c r="Y105" s="7"/>
      <c r="Z105" s="7"/>
    </row>
    <row r="106">
      <c r="A106" s="1748" t="s">
        <v>12063</v>
      </c>
      <c r="B106" s="279" t="s">
        <v>12055</v>
      </c>
      <c r="C106" s="277" t="s">
        <v>8847</v>
      </c>
      <c r="D106" s="277" t="s">
        <v>12064</v>
      </c>
      <c r="E106" s="277" t="s">
        <v>12065</v>
      </c>
      <c r="F106" s="961">
        <v>43943.0</v>
      </c>
      <c r="G106" s="277" t="s">
        <v>383</v>
      </c>
      <c r="H106" s="277" t="s">
        <v>383</v>
      </c>
      <c r="I106" s="1749" t="s">
        <v>966</v>
      </c>
      <c r="J106" s="278"/>
      <c r="K106" s="254"/>
      <c r="L106" s="961">
        <v>43943.0</v>
      </c>
      <c r="M106" s="277" t="s">
        <v>96</v>
      </c>
      <c r="N106" s="277" t="s">
        <v>97</v>
      </c>
      <c r="O106" s="277" t="s">
        <v>98</v>
      </c>
      <c r="P106" s="962">
        <v>43794.0</v>
      </c>
      <c r="Q106" s="278"/>
      <c r="R106" s="278" t="s">
        <v>99</v>
      </c>
      <c r="S106" s="95"/>
      <c r="T106" s="95"/>
      <c r="U106" s="7"/>
      <c r="V106" s="7"/>
      <c r="W106" s="7"/>
      <c r="X106" s="7"/>
      <c r="Y106" s="7"/>
      <c r="Z106" s="7"/>
    </row>
    <row r="107">
      <c r="A107" s="1748" t="s">
        <v>12066</v>
      </c>
      <c r="B107" s="279" t="s">
        <v>12055</v>
      </c>
      <c r="C107" s="277" t="s">
        <v>8850</v>
      </c>
      <c r="D107" s="277" t="s">
        <v>12067</v>
      </c>
      <c r="E107" s="277" t="s">
        <v>12068</v>
      </c>
      <c r="F107" s="961">
        <v>43943.0</v>
      </c>
      <c r="G107" s="277" t="s">
        <v>383</v>
      </c>
      <c r="H107" s="277" t="s">
        <v>383</v>
      </c>
      <c r="I107" s="1749" t="s">
        <v>966</v>
      </c>
      <c r="J107" s="278"/>
      <c r="K107" s="254"/>
      <c r="L107" s="961">
        <v>43943.0</v>
      </c>
      <c r="M107" s="277" t="s">
        <v>96</v>
      </c>
      <c r="N107" s="277" t="s">
        <v>97</v>
      </c>
      <c r="O107" s="277" t="s">
        <v>98</v>
      </c>
      <c r="P107" s="962">
        <v>43794.0</v>
      </c>
      <c r="Q107" s="278"/>
      <c r="R107" s="278" t="s">
        <v>99</v>
      </c>
      <c r="S107" s="95"/>
      <c r="T107" s="95"/>
      <c r="U107" s="7"/>
      <c r="V107" s="7"/>
      <c r="W107" s="7"/>
      <c r="X107" s="7"/>
      <c r="Y107" s="7"/>
      <c r="Z107" s="7"/>
    </row>
    <row r="108">
      <c r="A108" s="1748" t="s">
        <v>12069</v>
      </c>
      <c r="B108" s="279" t="s">
        <v>12070</v>
      </c>
      <c r="C108" s="277" t="s">
        <v>8833</v>
      </c>
      <c r="D108" s="277" t="s">
        <v>12071</v>
      </c>
      <c r="E108" s="1441" t="s">
        <v>12072</v>
      </c>
      <c r="F108" s="961">
        <v>43943.0</v>
      </c>
      <c r="G108" s="277" t="s">
        <v>383</v>
      </c>
      <c r="H108" s="277" t="s">
        <v>383</v>
      </c>
      <c r="I108" s="1749" t="s">
        <v>966</v>
      </c>
      <c r="J108" s="278"/>
      <c r="K108" s="254"/>
      <c r="L108" s="961">
        <v>43943.0</v>
      </c>
      <c r="M108" s="277" t="s">
        <v>96</v>
      </c>
      <c r="N108" s="277" t="s">
        <v>97</v>
      </c>
      <c r="O108" s="277" t="s">
        <v>98</v>
      </c>
      <c r="P108" s="962">
        <v>43794.0</v>
      </c>
      <c r="Q108" s="278"/>
      <c r="R108" s="278" t="s">
        <v>99</v>
      </c>
      <c r="S108" s="95"/>
      <c r="T108" s="95"/>
      <c r="U108" s="7"/>
      <c r="V108" s="7"/>
      <c r="W108" s="7"/>
      <c r="X108" s="7"/>
      <c r="Y108" s="7"/>
      <c r="Z108" s="7"/>
    </row>
    <row r="109">
      <c r="A109" s="1748" t="s">
        <v>12073</v>
      </c>
      <c r="B109" s="279" t="s">
        <v>12070</v>
      </c>
      <c r="C109" s="277" t="s">
        <v>8838</v>
      </c>
      <c r="D109" s="277" t="s">
        <v>12074</v>
      </c>
      <c r="E109" s="1441" t="s">
        <v>12075</v>
      </c>
      <c r="F109" s="961">
        <v>43943.0</v>
      </c>
      <c r="G109" s="277" t="s">
        <v>383</v>
      </c>
      <c r="H109" s="277" t="s">
        <v>383</v>
      </c>
      <c r="I109" s="1749" t="s">
        <v>966</v>
      </c>
      <c r="J109" s="278"/>
      <c r="K109" s="254"/>
      <c r="L109" s="961">
        <v>43943.0</v>
      </c>
      <c r="M109" s="277" t="s">
        <v>96</v>
      </c>
      <c r="N109" s="277" t="s">
        <v>97</v>
      </c>
      <c r="O109" s="277" t="s">
        <v>98</v>
      </c>
      <c r="P109" s="962">
        <v>43794.0</v>
      </c>
      <c r="Q109" s="278"/>
      <c r="R109" s="278" t="s">
        <v>99</v>
      </c>
      <c r="S109" s="95"/>
      <c r="T109" s="95"/>
      <c r="U109" s="7"/>
      <c r="V109" s="7"/>
      <c r="W109" s="7"/>
      <c r="X109" s="7"/>
      <c r="Y109" s="7"/>
      <c r="Z109" s="7"/>
    </row>
    <row r="110">
      <c r="A110" s="1748" t="s">
        <v>12076</v>
      </c>
      <c r="B110" s="279" t="s">
        <v>12070</v>
      </c>
      <c r="C110" s="277" t="s">
        <v>8841</v>
      </c>
      <c r="D110" s="277" t="s">
        <v>12077</v>
      </c>
      <c r="E110" s="1441" t="s">
        <v>12078</v>
      </c>
      <c r="F110" s="961">
        <v>43943.0</v>
      </c>
      <c r="G110" s="277" t="s">
        <v>383</v>
      </c>
      <c r="H110" s="277" t="s">
        <v>383</v>
      </c>
      <c r="I110" s="1749" t="s">
        <v>966</v>
      </c>
      <c r="J110" s="278"/>
      <c r="K110" s="254"/>
      <c r="L110" s="961">
        <v>43943.0</v>
      </c>
      <c r="M110" s="277" t="s">
        <v>96</v>
      </c>
      <c r="N110" s="277" t="s">
        <v>97</v>
      </c>
      <c r="O110" s="277" t="s">
        <v>98</v>
      </c>
      <c r="P110" s="962">
        <v>43794.0</v>
      </c>
      <c r="Q110" s="278"/>
      <c r="R110" s="278" t="s">
        <v>99</v>
      </c>
      <c r="S110" s="95"/>
      <c r="T110" s="95"/>
      <c r="U110" s="7"/>
      <c r="V110" s="7"/>
      <c r="W110" s="7"/>
      <c r="X110" s="7"/>
      <c r="Y110" s="7"/>
      <c r="Z110" s="7"/>
    </row>
    <row r="111">
      <c r="A111" s="1748" t="s">
        <v>12079</v>
      </c>
      <c r="B111" s="279" t="s">
        <v>12070</v>
      </c>
      <c r="C111" s="277" t="s">
        <v>8844</v>
      </c>
      <c r="D111" s="277" t="s">
        <v>12080</v>
      </c>
      <c r="E111" s="1441" t="s">
        <v>11836</v>
      </c>
      <c r="F111" s="961">
        <v>43943.0</v>
      </c>
      <c r="G111" s="277" t="s">
        <v>383</v>
      </c>
      <c r="H111" s="277" t="s">
        <v>383</v>
      </c>
      <c r="I111" s="1749" t="s">
        <v>966</v>
      </c>
      <c r="J111" s="278"/>
      <c r="K111" s="254"/>
      <c r="L111" s="961">
        <v>43943.0</v>
      </c>
      <c r="M111" s="277" t="s">
        <v>96</v>
      </c>
      <c r="N111" s="277" t="s">
        <v>97</v>
      </c>
      <c r="O111" s="277" t="s">
        <v>98</v>
      </c>
      <c r="P111" s="962">
        <v>43794.0</v>
      </c>
      <c r="Q111" s="278"/>
      <c r="R111" s="278" t="s">
        <v>99</v>
      </c>
      <c r="S111" s="95"/>
      <c r="T111" s="95"/>
      <c r="U111" s="7"/>
      <c r="V111" s="7"/>
      <c r="W111" s="7"/>
      <c r="X111" s="7"/>
      <c r="Y111" s="7"/>
      <c r="Z111" s="7"/>
    </row>
    <row r="112">
      <c r="A112" s="1748" t="s">
        <v>12081</v>
      </c>
      <c r="B112" s="279" t="s">
        <v>12070</v>
      </c>
      <c r="C112" s="277" t="s">
        <v>8847</v>
      </c>
      <c r="D112" s="277" t="s">
        <v>12082</v>
      </c>
      <c r="E112" s="1545" t="s">
        <v>12083</v>
      </c>
      <c r="F112" s="961">
        <v>43943.0</v>
      </c>
      <c r="G112" s="277" t="s">
        <v>383</v>
      </c>
      <c r="H112" s="277" t="s">
        <v>383</v>
      </c>
      <c r="I112" s="1749" t="s">
        <v>966</v>
      </c>
      <c r="J112" s="278"/>
      <c r="K112" s="254"/>
      <c r="L112" s="961">
        <v>43943.0</v>
      </c>
      <c r="M112" s="277" t="s">
        <v>96</v>
      </c>
      <c r="N112" s="277" t="s">
        <v>97</v>
      </c>
      <c r="O112" s="277" t="s">
        <v>98</v>
      </c>
      <c r="P112" s="962">
        <v>43794.0</v>
      </c>
      <c r="Q112" s="278"/>
      <c r="R112" s="278" t="s">
        <v>99</v>
      </c>
      <c r="S112" s="95"/>
      <c r="T112" s="95"/>
      <c r="U112" s="7"/>
      <c r="V112" s="7"/>
      <c r="W112" s="7"/>
      <c r="X112" s="7"/>
      <c r="Y112" s="7"/>
      <c r="Z112" s="7"/>
    </row>
    <row r="113">
      <c r="A113" s="1748" t="s">
        <v>12084</v>
      </c>
      <c r="B113" s="279" t="s">
        <v>12070</v>
      </c>
      <c r="C113" s="277" t="s">
        <v>8850</v>
      </c>
      <c r="D113" s="277" t="s">
        <v>12085</v>
      </c>
      <c r="E113" s="1441" t="s">
        <v>12086</v>
      </c>
      <c r="F113" s="961">
        <v>43943.0</v>
      </c>
      <c r="G113" s="277" t="s">
        <v>383</v>
      </c>
      <c r="H113" s="277" t="s">
        <v>383</v>
      </c>
      <c r="I113" s="1749" t="s">
        <v>966</v>
      </c>
      <c r="J113" s="278"/>
      <c r="K113" s="254"/>
      <c r="L113" s="961">
        <v>43943.0</v>
      </c>
      <c r="M113" s="277" t="s">
        <v>96</v>
      </c>
      <c r="N113" s="277" t="s">
        <v>97</v>
      </c>
      <c r="O113" s="277" t="s">
        <v>98</v>
      </c>
      <c r="P113" s="962">
        <v>43794.0</v>
      </c>
      <c r="Q113" s="278"/>
      <c r="R113" s="278" t="s">
        <v>99</v>
      </c>
      <c r="S113" s="95"/>
      <c r="T113" s="95"/>
      <c r="U113" s="7"/>
      <c r="V113" s="7"/>
      <c r="W113" s="7"/>
      <c r="X113" s="7"/>
      <c r="Y113" s="7"/>
      <c r="Z113" s="7"/>
    </row>
    <row r="114">
      <c r="A114" s="1748" t="s">
        <v>12087</v>
      </c>
      <c r="B114" s="279" t="s">
        <v>12088</v>
      </c>
      <c r="C114" s="277" t="s">
        <v>8833</v>
      </c>
      <c r="D114" s="277" t="s">
        <v>12089</v>
      </c>
      <c r="E114" s="1441" t="s">
        <v>12090</v>
      </c>
      <c r="F114" s="961">
        <v>43943.0</v>
      </c>
      <c r="G114" s="277" t="s">
        <v>383</v>
      </c>
      <c r="H114" s="277" t="s">
        <v>383</v>
      </c>
      <c r="I114" s="1749" t="s">
        <v>966</v>
      </c>
      <c r="J114" s="278"/>
      <c r="K114" s="254"/>
      <c r="L114" s="961">
        <v>43943.0</v>
      </c>
      <c r="M114" s="277" t="s">
        <v>96</v>
      </c>
      <c r="N114" s="277" t="s">
        <v>97</v>
      </c>
      <c r="O114" s="277" t="s">
        <v>98</v>
      </c>
      <c r="P114" s="962">
        <v>43796.0</v>
      </c>
      <c r="Q114" s="278"/>
      <c r="R114" s="278" t="s">
        <v>99</v>
      </c>
      <c r="S114" s="95"/>
      <c r="T114" s="95"/>
      <c r="U114" s="7"/>
      <c r="V114" s="7"/>
      <c r="W114" s="7"/>
      <c r="X114" s="7"/>
      <c r="Y114" s="7"/>
      <c r="Z114" s="7"/>
    </row>
    <row r="115">
      <c r="A115" s="1748" t="s">
        <v>12091</v>
      </c>
      <c r="B115" s="279" t="s">
        <v>12088</v>
      </c>
      <c r="C115" s="277" t="s">
        <v>8838</v>
      </c>
      <c r="D115" s="277" t="s">
        <v>12092</v>
      </c>
      <c r="E115" s="1441" t="s">
        <v>12093</v>
      </c>
      <c r="F115" s="961">
        <v>43943.0</v>
      </c>
      <c r="G115" s="277" t="s">
        <v>383</v>
      </c>
      <c r="H115" s="277" t="s">
        <v>383</v>
      </c>
      <c r="I115" s="1749" t="s">
        <v>966</v>
      </c>
      <c r="J115" s="278"/>
      <c r="K115" s="254"/>
      <c r="L115" s="961">
        <v>43943.0</v>
      </c>
      <c r="M115" s="277" t="s">
        <v>96</v>
      </c>
      <c r="N115" s="277" t="s">
        <v>97</v>
      </c>
      <c r="O115" s="277" t="s">
        <v>98</v>
      </c>
      <c r="P115" s="962">
        <v>43796.0</v>
      </c>
      <c r="Q115" s="278"/>
      <c r="R115" s="278" t="s">
        <v>99</v>
      </c>
      <c r="S115" s="95"/>
      <c r="T115" s="95"/>
      <c r="U115" s="7"/>
      <c r="V115" s="7"/>
      <c r="W115" s="7"/>
      <c r="X115" s="7"/>
      <c r="Y115" s="7"/>
      <c r="Z115" s="7"/>
    </row>
    <row r="116">
      <c r="A116" s="1748" t="s">
        <v>12094</v>
      </c>
      <c r="B116" s="279" t="s">
        <v>12088</v>
      </c>
      <c r="C116" s="277" t="s">
        <v>8841</v>
      </c>
      <c r="D116" s="277" t="s">
        <v>12095</v>
      </c>
      <c r="E116" s="1441" t="s">
        <v>12044</v>
      </c>
      <c r="F116" s="961">
        <v>43943.0</v>
      </c>
      <c r="G116" s="277" t="s">
        <v>383</v>
      </c>
      <c r="H116" s="277" t="s">
        <v>383</v>
      </c>
      <c r="I116" s="1749" t="s">
        <v>966</v>
      </c>
      <c r="J116" s="278"/>
      <c r="K116" s="254"/>
      <c r="L116" s="961">
        <v>43943.0</v>
      </c>
      <c r="M116" s="277" t="s">
        <v>96</v>
      </c>
      <c r="N116" s="277" t="s">
        <v>97</v>
      </c>
      <c r="O116" s="277" t="s">
        <v>98</v>
      </c>
      <c r="P116" s="962">
        <v>43796.0</v>
      </c>
      <c r="Q116" s="278"/>
      <c r="R116" s="278" t="s">
        <v>99</v>
      </c>
      <c r="S116" s="95"/>
      <c r="T116" s="95"/>
      <c r="U116" s="7"/>
      <c r="V116" s="7"/>
      <c r="W116" s="7"/>
      <c r="X116" s="7"/>
      <c r="Y116" s="7"/>
      <c r="Z116" s="7"/>
    </row>
    <row r="117">
      <c r="A117" s="1748" t="s">
        <v>12096</v>
      </c>
      <c r="B117" s="279" t="s">
        <v>12088</v>
      </c>
      <c r="C117" s="277" t="s">
        <v>8844</v>
      </c>
      <c r="D117" s="277" t="s">
        <v>12097</v>
      </c>
      <c r="E117" s="1441" t="s">
        <v>12047</v>
      </c>
      <c r="F117" s="961">
        <v>43943.0</v>
      </c>
      <c r="G117" s="277" t="s">
        <v>383</v>
      </c>
      <c r="H117" s="277" t="s">
        <v>383</v>
      </c>
      <c r="I117" s="1749" t="s">
        <v>966</v>
      </c>
      <c r="J117" s="278"/>
      <c r="K117" s="254"/>
      <c r="L117" s="961">
        <v>43943.0</v>
      </c>
      <c r="M117" s="277" t="s">
        <v>96</v>
      </c>
      <c r="N117" s="277" t="s">
        <v>97</v>
      </c>
      <c r="O117" s="277" t="s">
        <v>98</v>
      </c>
      <c r="P117" s="962">
        <v>43796.0</v>
      </c>
      <c r="Q117" s="278"/>
      <c r="R117" s="278" t="s">
        <v>99</v>
      </c>
      <c r="S117" s="95"/>
      <c r="T117" s="95"/>
      <c r="U117" s="7"/>
      <c r="V117" s="7"/>
      <c r="W117" s="7"/>
      <c r="X117" s="7"/>
      <c r="Y117" s="7"/>
      <c r="Z117" s="7"/>
    </row>
    <row r="118">
      <c r="A118" s="1748" t="s">
        <v>12098</v>
      </c>
      <c r="B118" s="279" t="s">
        <v>12088</v>
      </c>
      <c r="C118" s="277" t="s">
        <v>8847</v>
      </c>
      <c r="D118" s="277" t="s">
        <v>12099</v>
      </c>
      <c r="E118" s="1545" t="s">
        <v>12100</v>
      </c>
      <c r="F118" s="961">
        <v>43943.0</v>
      </c>
      <c r="G118" s="277" t="s">
        <v>383</v>
      </c>
      <c r="H118" s="277" t="s">
        <v>383</v>
      </c>
      <c r="I118" s="1749" t="s">
        <v>966</v>
      </c>
      <c r="J118" s="278"/>
      <c r="K118" s="254"/>
      <c r="L118" s="961">
        <v>43943.0</v>
      </c>
      <c r="M118" s="277" t="s">
        <v>96</v>
      </c>
      <c r="N118" s="277" t="s">
        <v>97</v>
      </c>
      <c r="O118" s="277" t="s">
        <v>98</v>
      </c>
      <c r="P118" s="962">
        <v>43796.0</v>
      </c>
      <c r="Q118" s="278"/>
      <c r="R118" s="278" t="s">
        <v>99</v>
      </c>
      <c r="S118" s="95"/>
      <c r="T118" s="95"/>
      <c r="U118" s="7"/>
      <c r="V118" s="7"/>
      <c r="W118" s="7"/>
      <c r="X118" s="7"/>
      <c r="Y118" s="7"/>
      <c r="Z118" s="7"/>
    </row>
    <row r="119">
      <c r="A119" s="1748" t="s">
        <v>12101</v>
      </c>
      <c r="B119" s="279" t="s">
        <v>12088</v>
      </c>
      <c r="C119" s="277" t="s">
        <v>8850</v>
      </c>
      <c r="D119" s="277" t="s">
        <v>12102</v>
      </c>
      <c r="E119" s="1441" t="s">
        <v>12103</v>
      </c>
      <c r="F119" s="961">
        <v>43943.0</v>
      </c>
      <c r="G119" s="277" t="s">
        <v>383</v>
      </c>
      <c r="H119" s="277" t="s">
        <v>383</v>
      </c>
      <c r="I119" s="1749" t="s">
        <v>966</v>
      </c>
      <c r="J119" s="278"/>
      <c r="K119" s="254"/>
      <c r="L119" s="961">
        <v>43943.0</v>
      </c>
      <c r="M119" s="277" t="s">
        <v>96</v>
      </c>
      <c r="N119" s="277" t="s">
        <v>97</v>
      </c>
      <c r="O119" s="277" t="s">
        <v>98</v>
      </c>
      <c r="P119" s="962">
        <v>43796.0</v>
      </c>
      <c r="Q119" s="278"/>
      <c r="R119" s="278" t="s">
        <v>99</v>
      </c>
      <c r="S119" s="95"/>
      <c r="T119" s="95"/>
      <c r="U119" s="7"/>
      <c r="V119" s="7"/>
      <c r="W119" s="7"/>
      <c r="X119" s="7"/>
      <c r="Y119" s="7"/>
      <c r="Z119" s="7"/>
    </row>
    <row r="120">
      <c r="A120" s="1748" t="s">
        <v>12104</v>
      </c>
      <c r="B120" s="277" t="s">
        <v>12105</v>
      </c>
      <c r="C120" s="277" t="s">
        <v>8833</v>
      </c>
      <c r="D120" s="277" t="s">
        <v>12106</v>
      </c>
      <c r="E120" s="1441" t="s">
        <v>12107</v>
      </c>
      <c r="F120" s="961">
        <v>43943.0</v>
      </c>
      <c r="G120" s="277" t="s">
        <v>383</v>
      </c>
      <c r="H120" s="277" t="s">
        <v>383</v>
      </c>
      <c r="I120" s="1749" t="s">
        <v>966</v>
      </c>
      <c r="J120" s="278"/>
      <c r="K120" s="254"/>
      <c r="L120" s="961">
        <v>43943.0</v>
      </c>
      <c r="M120" s="277" t="s">
        <v>96</v>
      </c>
      <c r="N120" s="277" t="s">
        <v>97</v>
      </c>
      <c r="O120" s="277" t="s">
        <v>98</v>
      </c>
      <c r="P120" s="962">
        <v>43796.0</v>
      </c>
      <c r="Q120" s="278"/>
      <c r="R120" s="278" t="s">
        <v>99</v>
      </c>
      <c r="S120" s="95"/>
      <c r="T120" s="95"/>
      <c r="U120" s="7"/>
      <c r="V120" s="7"/>
      <c r="W120" s="7"/>
      <c r="X120" s="7"/>
      <c r="Y120" s="7"/>
      <c r="Z120" s="7"/>
    </row>
    <row r="121">
      <c r="A121" s="1748" t="s">
        <v>12108</v>
      </c>
      <c r="B121" s="277" t="s">
        <v>12105</v>
      </c>
      <c r="C121" s="277" t="s">
        <v>8838</v>
      </c>
      <c r="D121" s="277" t="s">
        <v>12109</v>
      </c>
      <c r="E121" s="1441" t="s">
        <v>12110</v>
      </c>
      <c r="F121" s="961">
        <v>43943.0</v>
      </c>
      <c r="G121" s="277" t="s">
        <v>383</v>
      </c>
      <c r="H121" s="277" t="s">
        <v>383</v>
      </c>
      <c r="I121" s="1749" t="s">
        <v>966</v>
      </c>
      <c r="J121" s="278"/>
      <c r="K121" s="254"/>
      <c r="L121" s="961">
        <v>43943.0</v>
      </c>
      <c r="M121" s="277" t="s">
        <v>96</v>
      </c>
      <c r="N121" s="277" t="s">
        <v>97</v>
      </c>
      <c r="O121" s="277" t="s">
        <v>98</v>
      </c>
      <c r="P121" s="962">
        <v>43796.0</v>
      </c>
      <c r="Q121" s="278"/>
      <c r="R121" s="278" t="s">
        <v>99</v>
      </c>
      <c r="S121" s="95"/>
      <c r="T121" s="95"/>
      <c r="U121" s="7"/>
      <c r="V121" s="7"/>
      <c r="W121" s="7"/>
      <c r="X121" s="7"/>
      <c r="Y121" s="7"/>
      <c r="Z121" s="7"/>
    </row>
    <row r="122">
      <c r="A122" s="1748" t="s">
        <v>12111</v>
      </c>
      <c r="B122" s="277" t="s">
        <v>12105</v>
      </c>
      <c r="C122" s="277" t="s">
        <v>8841</v>
      </c>
      <c r="D122" s="277" t="s">
        <v>12112</v>
      </c>
      <c r="E122" s="1441" t="s">
        <v>12113</v>
      </c>
      <c r="F122" s="961">
        <v>43943.0</v>
      </c>
      <c r="G122" s="277" t="s">
        <v>383</v>
      </c>
      <c r="H122" s="277" t="s">
        <v>383</v>
      </c>
      <c r="I122" s="1749" t="s">
        <v>966</v>
      </c>
      <c r="J122" s="278"/>
      <c r="K122" s="254"/>
      <c r="L122" s="961">
        <v>43943.0</v>
      </c>
      <c r="M122" s="277" t="s">
        <v>96</v>
      </c>
      <c r="N122" s="277" t="s">
        <v>97</v>
      </c>
      <c r="O122" s="277" t="s">
        <v>98</v>
      </c>
      <c r="P122" s="962">
        <v>43796.0</v>
      </c>
      <c r="Q122" s="278"/>
      <c r="R122" s="278" t="s">
        <v>99</v>
      </c>
      <c r="S122" s="95"/>
      <c r="T122" s="95"/>
      <c r="U122" s="7"/>
      <c r="V122" s="7"/>
      <c r="W122" s="7"/>
      <c r="X122" s="7"/>
      <c r="Y122" s="7"/>
      <c r="Z122" s="7"/>
    </row>
    <row r="123">
      <c r="A123" s="1748" t="s">
        <v>12114</v>
      </c>
      <c r="B123" s="277" t="s">
        <v>12105</v>
      </c>
      <c r="C123" s="277" t="s">
        <v>8844</v>
      </c>
      <c r="D123" s="277" t="s">
        <v>12115</v>
      </c>
      <c r="E123" s="1441" t="s">
        <v>12116</v>
      </c>
      <c r="F123" s="961">
        <v>43943.0</v>
      </c>
      <c r="G123" s="277" t="s">
        <v>383</v>
      </c>
      <c r="H123" s="277" t="s">
        <v>383</v>
      </c>
      <c r="I123" s="1749" t="s">
        <v>966</v>
      </c>
      <c r="J123" s="278"/>
      <c r="K123" s="254"/>
      <c r="L123" s="961">
        <v>43943.0</v>
      </c>
      <c r="M123" s="277" t="s">
        <v>96</v>
      </c>
      <c r="N123" s="277" t="s">
        <v>97</v>
      </c>
      <c r="O123" s="277" t="s">
        <v>98</v>
      </c>
      <c r="P123" s="962">
        <v>43796.0</v>
      </c>
      <c r="Q123" s="278"/>
      <c r="R123" s="278" t="s">
        <v>99</v>
      </c>
      <c r="S123" s="95"/>
      <c r="T123" s="95"/>
      <c r="U123" s="7"/>
      <c r="V123" s="7"/>
      <c r="W123" s="7"/>
      <c r="X123" s="7"/>
      <c r="Y123" s="7"/>
      <c r="Z123" s="7"/>
    </row>
    <row r="124">
      <c r="A124" s="1748" t="s">
        <v>12117</v>
      </c>
      <c r="B124" s="277" t="s">
        <v>12105</v>
      </c>
      <c r="C124" s="277" t="s">
        <v>8847</v>
      </c>
      <c r="D124" s="277" t="s">
        <v>12118</v>
      </c>
      <c r="E124" s="1441" t="s">
        <v>12119</v>
      </c>
      <c r="F124" s="961">
        <v>43943.0</v>
      </c>
      <c r="G124" s="277" t="s">
        <v>383</v>
      </c>
      <c r="H124" s="277" t="s">
        <v>383</v>
      </c>
      <c r="I124" s="1749" t="s">
        <v>966</v>
      </c>
      <c r="J124" s="278"/>
      <c r="K124" s="254"/>
      <c r="L124" s="961">
        <v>43943.0</v>
      </c>
      <c r="M124" s="277" t="s">
        <v>96</v>
      </c>
      <c r="N124" s="277" t="s">
        <v>97</v>
      </c>
      <c r="O124" s="277" t="s">
        <v>98</v>
      </c>
      <c r="P124" s="962">
        <v>43796.0</v>
      </c>
      <c r="Q124" s="278"/>
      <c r="R124" s="278" t="s">
        <v>99</v>
      </c>
      <c r="S124" s="95"/>
      <c r="T124" s="95"/>
      <c r="U124" s="7"/>
      <c r="V124" s="7"/>
      <c r="W124" s="7"/>
      <c r="X124" s="7"/>
      <c r="Y124" s="7"/>
      <c r="Z124" s="7"/>
    </row>
    <row r="125">
      <c r="A125" s="1748" t="s">
        <v>12120</v>
      </c>
      <c r="B125" s="277" t="s">
        <v>12105</v>
      </c>
      <c r="C125" s="277" t="s">
        <v>8850</v>
      </c>
      <c r="D125" s="277" t="s">
        <v>12121</v>
      </c>
      <c r="E125" s="1441" t="s">
        <v>12122</v>
      </c>
      <c r="F125" s="961">
        <v>43943.0</v>
      </c>
      <c r="G125" s="277" t="s">
        <v>383</v>
      </c>
      <c r="H125" s="277" t="s">
        <v>383</v>
      </c>
      <c r="I125" s="1749" t="s">
        <v>966</v>
      </c>
      <c r="J125" s="278"/>
      <c r="K125" s="254"/>
      <c r="L125" s="961">
        <v>43943.0</v>
      </c>
      <c r="M125" s="277" t="s">
        <v>96</v>
      </c>
      <c r="N125" s="277" t="s">
        <v>97</v>
      </c>
      <c r="O125" s="277" t="s">
        <v>98</v>
      </c>
      <c r="P125" s="962">
        <v>43796.0</v>
      </c>
      <c r="Q125" s="278"/>
      <c r="R125" s="278" t="s">
        <v>99</v>
      </c>
      <c r="S125" s="95"/>
      <c r="T125" s="95"/>
      <c r="U125" s="7"/>
      <c r="V125" s="7"/>
      <c r="W125" s="7"/>
      <c r="X125" s="7"/>
      <c r="Y125" s="7"/>
      <c r="Z125" s="7"/>
    </row>
    <row r="126">
      <c r="A126" s="1750" t="s">
        <v>12123</v>
      </c>
      <c r="B126" s="282" t="s">
        <v>12124</v>
      </c>
      <c r="C126" s="277" t="s">
        <v>8833</v>
      </c>
      <c r="D126" s="282" t="s">
        <v>12125</v>
      </c>
      <c r="E126" s="1441" t="s">
        <v>12126</v>
      </c>
      <c r="F126" s="961">
        <v>43943.0</v>
      </c>
      <c r="G126" s="277" t="s">
        <v>383</v>
      </c>
      <c r="H126" s="277" t="s">
        <v>383</v>
      </c>
      <c r="I126" s="1749" t="s">
        <v>966</v>
      </c>
      <c r="J126" s="278"/>
      <c r="K126" s="254"/>
      <c r="L126" s="961">
        <v>43943.0</v>
      </c>
      <c r="M126" s="277" t="s">
        <v>96</v>
      </c>
      <c r="N126" s="277" t="s">
        <v>97</v>
      </c>
      <c r="O126" s="277" t="s">
        <v>98</v>
      </c>
      <c r="P126" s="962">
        <v>43796.0</v>
      </c>
      <c r="Q126" s="278"/>
      <c r="R126" s="278" t="s">
        <v>99</v>
      </c>
      <c r="S126" s="95"/>
      <c r="T126" s="95"/>
      <c r="U126" s="7"/>
      <c r="V126" s="7"/>
      <c r="W126" s="7"/>
      <c r="X126" s="7"/>
      <c r="Y126" s="7"/>
      <c r="Z126" s="7"/>
    </row>
    <row r="127">
      <c r="A127" s="1750" t="s">
        <v>12127</v>
      </c>
      <c r="B127" s="282" t="s">
        <v>12124</v>
      </c>
      <c r="C127" s="277" t="s">
        <v>8838</v>
      </c>
      <c r="D127" s="282" t="s">
        <v>12128</v>
      </c>
      <c r="E127" s="1441" t="s">
        <v>12129</v>
      </c>
      <c r="F127" s="961">
        <v>43943.0</v>
      </c>
      <c r="G127" s="277" t="s">
        <v>383</v>
      </c>
      <c r="H127" s="277" t="s">
        <v>383</v>
      </c>
      <c r="I127" s="1749" t="s">
        <v>966</v>
      </c>
      <c r="J127" s="278"/>
      <c r="K127" s="254"/>
      <c r="L127" s="961">
        <v>43943.0</v>
      </c>
      <c r="M127" s="277" t="s">
        <v>96</v>
      </c>
      <c r="N127" s="277" t="s">
        <v>97</v>
      </c>
      <c r="O127" s="277" t="s">
        <v>98</v>
      </c>
      <c r="P127" s="962">
        <v>43796.0</v>
      </c>
      <c r="Q127" s="278"/>
      <c r="R127" s="278" t="s">
        <v>99</v>
      </c>
      <c r="S127" s="95"/>
      <c r="T127" s="95"/>
      <c r="U127" s="7"/>
      <c r="V127" s="7"/>
      <c r="W127" s="7"/>
      <c r="X127" s="7"/>
      <c r="Y127" s="7"/>
      <c r="Z127" s="7"/>
    </row>
    <row r="128">
      <c r="A128" s="1750" t="s">
        <v>12130</v>
      </c>
      <c r="B128" s="282" t="s">
        <v>12124</v>
      </c>
      <c r="C128" s="277" t="s">
        <v>8841</v>
      </c>
      <c r="D128" s="282" t="s">
        <v>12131</v>
      </c>
      <c r="E128" s="1441" t="s">
        <v>12132</v>
      </c>
      <c r="F128" s="961">
        <v>43943.0</v>
      </c>
      <c r="G128" s="277" t="s">
        <v>383</v>
      </c>
      <c r="H128" s="277" t="s">
        <v>383</v>
      </c>
      <c r="I128" s="1749" t="s">
        <v>966</v>
      </c>
      <c r="J128" s="278"/>
      <c r="K128" s="254"/>
      <c r="L128" s="961">
        <v>43943.0</v>
      </c>
      <c r="M128" s="277" t="s">
        <v>96</v>
      </c>
      <c r="N128" s="277" t="s">
        <v>97</v>
      </c>
      <c r="O128" s="277" t="s">
        <v>98</v>
      </c>
      <c r="P128" s="962">
        <v>43796.0</v>
      </c>
      <c r="Q128" s="278"/>
      <c r="R128" s="278" t="s">
        <v>99</v>
      </c>
      <c r="S128" s="95"/>
      <c r="T128" s="95"/>
      <c r="U128" s="7"/>
      <c r="V128" s="7"/>
      <c r="W128" s="7"/>
      <c r="X128" s="7"/>
      <c r="Y128" s="7"/>
      <c r="Z128" s="7"/>
    </row>
    <row r="129">
      <c r="A129" s="1750" t="s">
        <v>12133</v>
      </c>
      <c r="B129" s="282" t="s">
        <v>12124</v>
      </c>
      <c r="C129" s="277" t="s">
        <v>8844</v>
      </c>
      <c r="D129" s="282" t="s">
        <v>12134</v>
      </c>
      <c r="E129" s="1441" t="s">
        <v>12135</v>
      </c>
      <c r="F129" s="961">
        <v>43943.0</v>
      </c>
      <c r="G129" s="277" t="s">
        <v>383</v>
      </c>
      <c r="H129" s="277" t="s">
        <v>383</v>
      </c>
      <c r="I129" s="1749" t="s">
        <v>966</v>
      </c>
      <c r="J129" s="278"/>
      <c r="K129" s="254"/>
      <c r="L129" s="961">
        <v>43943.0</v>
      </c>
      <c r="M129" s="277" t="s">
        <v>96</v>
      </c>
      <c r="N129" s="277" t="s">
        <v>97</v>
      </c>
      <c r="O129" s="277" t="s">
        <v>98</v>
      </c>
      <c r="P129" s="962">
        <v>43796.0</v>
      </c>
      <c r="Q129" s="278"/>
      <c r="R129" s="278" t="s">
        <v>99</v>
      </c>
      <c r="S129" s="95"/>
      <c r="T129" s="95"/>
      <c r="U129" s="7"/>
      <c r="V129" s="7"/>
      <c r="W129" s="7"/>
      <c r="X129" s="7"/>
      <c r="Y129" s="7"/>
      <c r="Z129" s="7"/>
    </row>
    <row r="130">
      <c r="A130" s="1750" t="s">
        <v>12136</v>
      </c>
      <c r="B130" s="282" t="s">
        <v>12124</v>
      </c>
      <c r="C130" s="277" t="s">
        <v>8847</v>
      </c>
      <c r="D130" s="282" t="s">
        <v>12137</v>
      </c>
      <c r="E130" s="1441" t="s">
        <v>12138</v>
      </c>
      <c r="F130" s="961">
        <v>43943.0</v>
      </c>
      <c r="G130" s="277" t="s">
        <v>383</v>
      </c>
      <c r="H130" s="277" t="s">
        <v>383</v>
      </c>
      <c r="I130" s="1749" t="s">
        <v>966</v>
      </c>
      <c r="J130" s="278"/>
      <c r="K130" s="254"/>
      <c r="L130" s="961">
        <v>43943.0</v>
      </c>
      <c r="M130" s="277" t="s">
        <v>96</v>
      </c>
      <c r="N130" s="277" t="s">
        <v>97</v>
      </c>
      <c r="O130" s="277" t="s">
        <v>98</v>
      </c>
      <c r="P130" s="962">
        <v>43796.0</v>
      </c>
      <c r="Q130" s="278"/>
      <c r="R130" s="278" t="s">
        <v>99</v>
      </c>
      <c r="S130" s="95"/>
      <c r="T130" s="95"/>
      <c r="U130" s="7"/>
      <c r="V130" s="7"/>
      <c r="W130" s="7"/>
      <c r="X130" s="7"/>
      <c r="Y130" s="7"/>
      <c r="Z130" s="7"/>
    </row>
    <row r="131">
      <c r="A131" s="1750" t="s">
        <v>12139</v>
      </c>
      <c r="B131" s="282" t="s">
        <v>12124</v>
      </c>
      <c r="C131" s="277" t="s">
        <v>8850</v>
      </c>
      <c r="D131" s="282" t="s">
        <v>12140</v>
      </c>
      <c r="E131" s="1441" t="s">
        <v>12141</v>
      </c>
      <c r="F131" s="961">
        <v>43943.0</v>
      </c>
      <c r="G131" s="277" t="s">
        <v>383</v>
      </c>
      <c r="H131" s="277" t="s">
        <v>383</v>
      </c>
      <c r="I131" s="1749" t="s">
        <v>966</v>
      </c>
      <c r="J131" s="278"/>
      <c r="K131" s="254"/>
      <c r="L131" s="961">
        <v>43943.0</v>
      </c>
      <c r="M131" s="277" t="s">
        <v>96</v>
      </c>
      <c r="N131" s="277" t="s">
        <v>97</v>
      </c>
      <c r="O131" s="277" t="s">
        <v>98</v>
      </c>
      <c r="P131" s="962">
        <v>43796.0</v>
      </c>
      <c r="Q131" s="278"/>
      <c r="R131" s="278" t="s">
        <v>99</v>
      </c>
      <c r="S131" s="95"/>
      <c r="T131" s="95"/>
      <c r="U131" s="7"/>
      <c r="V131" s="7"/>
      <c r="W131" s="7"/>
      <c r="X131" s="7"/>
      <c r="Y131" s="7"/>
      <c r="Z131" s="7"/>
    </row>
    <row r="132">
      <c r="A132" s="1750" t="s">
        <v>12142</v>
      </c>
      <c r="B132" s="282" t="s">
        <v>12143</v>
      </c>
      <c r="C132" s="277" t="s">
        <v>8833</v>
      </c>
      <c r="D132" s="282" t="s">
        <v>12144</v>
      </c>
      <c r="E132" s="1441" t="s">
        <v>12145</v>
      </c>
      <c r="F132" s="961">
        <v>43943.0</v>
      </c>
      <c r="G132" s="277" t="s">
        <v>383</v>
      </c>
      <c r="H132" s="277" t="s">
        <v>383</v>
      </c>
      <c r="I132" s="1749" t="s">
        <v>966</v>
      </c>
      <c r="J132" s="278"/>
      <c r="K132" s="254"/>
      <c r="L132" s="961">
        <v>43943.0</v>
      </c>
      <c r="M132" s="277" t="s">
        <v>96</v>
      </c>
      <c r="N132" s="277" t="s">
        <v>97</v>
      </c>
      <c r="O132" s="277" t="s">
        <v>98</v>
      </c>
      <c r="P132" s="962">
        <v>43796.0</v>
      </c>
      <c r="Q132" s="278"/>
      <c r="R132" s="278" t="s">
        <v>99</v>
      </c>
      <c r="S132" s="95"/>
      <c r="T132" s="95"/>
      <c r="U132" s="7"/>
      <c r="V132" s="7"/>
      <c r="W132" s="7"/>
      <c r="X132" s="7"/>
      <c r="Y132" s="7"/>
      <c r="Z132" s="7"/>
    </row>
    <row r="133">
      <c r="A133" s="1750" t="s">
        <v>12146</v>
      </c>
      <c r="B133" s="282" t="s">
        <v>12147</v>
      </c>
      <c r="C133" s="277" t="s">
        <v>8838</v>
      </c>
      <c r="D133" s="282" t="s">
        <v>12148</v>
      </c>
      <c r="E133" s="1441" t="s">
        <v>12149</v>
      </c>
      <c r="F133" s="961">
        <v>43943.0</v>
      </c>
      <c r="G133" s="277" t="s">
        <v>383</v>
      </c>
      <c r="H133" s="277" t="s">
        <v>383</v>
      </c>
      <c r="I133" s="1749" t="s">
        <v>966</v>
      </c>
      <c r="J133" s="278"/>
      <c r="K133" s="254"/>
      <c r="L133" s="961">
        <v>43943.0</v>
      </c>
      <c r="M133" s="277" t="s">
        <v>96</v>
      </c>
      <c r="N133" s="277" t="s">
        <v>97</v>
      </c>
      <c r="O133" s="277" t="s">
        <v>98</v>
      </c>
      <c r="P133" s="962">
        <v>43796.0</v>
      </c>
      <c r="Q133" s="278"/>
      <c r="R133" s="278" t="s">
        <v>99</v>
      </c>
      <c r="S133" s="95"/>
      <c r="T133" s="95"/>
      <c r="U133" s="7"/>
      <c r="V133" s="7"/>
      <c r="W133" s="7"/>
      <c r="X133" s="7"/>
      <c r="Y133" s="7"/>
      <c r="Z133" s="7"/>
    </row>
    <row r="134">
      <c r="A134" s="1750" t="s">
        <v>12150</v>
      </c>
      <c r="B134" s="282" t="s">
        <v>12147</v>
      </c>
      <c r="C134" s="277" t="s">
        <v>8841</v>
      </c>
      <c r="D134" s="282" t="s">
        <v>12151</v>
      </c>
      <c r="E134" s="1441" t="s">
        <v>12132</v>
      </c>
      <c r="F134" s="961">
        <v>43943.0</v>
      </c>
      <c r="G134" s="277" t="s">
        <v>383</v>
      </c>
      <c r="H134" s="277" t="s">
        <v>383</v>
      </c>
      <c r="I134" s="1749" t="s">
        <v>966</v>
      </c>
      <c r="J134" s="278"/>
      <c r="K134" s="254"/>
      <c r="L134" s="961">
        <v>43943.0</v>
      </c>
      <c r="M134" s="277" t="s">
        <v>96</v>
      </c>
      <c r="N134" s="277" t="s">
        <v>97</v>
      </c>
      <c r="O134" s="277" t="s">
        <v>98</v>
      </c>
      <c r="P134" s="962">
        <v>43796.0</v>
      </c>
      <c r="Q134" s="278"/>
      <c r="R134" s="278" t="s">
        <v>99</v>
      </c>
      <c r="S134" s="95"/>
      <c r="T134" s="95"/>
      <c r="U134" s="7"/>
      <c r="V134" s="7"/>
      <c r="W134" s="7"/>
      <c r="X134" s="7"/>
      <c r="Y134" s="7"/>
      <c r="Z134" s="7"/>
    </row>
    <row r="135">
      <c r="A135" s="1750" t="s">
        <v>12152</v>
      </c>
      <c r="B135" s="282" t="s">
        <v>12147</v>
      </c>
      <c r="C135" s="277" t="s">
        <v>8844</v>
      </c>
      <c r="D135" s="282" t="s">
        <v>12153</v>
      </c>
      <c r="E135" s="1441" t="s">
        <v>12135</v>
      </c>
      <c r="F135" s="961">
        <v>43943.0</v>
      </c>
      <c r="G135" s="277" t="s">
        <v>383</v>
      </c>
      <c r="H135" s="277" t="s">
        <v>383</v>
      </c>
      <c r="I135" s="1749" t="s">
        <v>966</v>
      </c>
      <c r="J135" s="278"/>
      <c r="K135" s="254"/>
      <c r="L135" s="961">
        <v>43943.0</v>
      </c>
      <c r="M135" s="277" t="s">
        <v>96</v>
      </c>
      <c r="N135" s="277" t="s">
        <v>97</v>
      </c>
      <c r="O135" s="277" t="s">
        <v>98</v>
      </c>
      <c r="P135" s="962">
        <v>43796.0</v>
      </c>
      <c r="Q135" s="278"/>
      <c r="R135" s="278" t="s">
        <v>99</v>
      </c>
      <c r="S135" s="95"/>
      <c r="T135" s="95"/>
      <c r="U135" s="7"/>
      <c r="V135" s="7"/>
      <c r="W135" s="7"/>
      <c r="X135" s="7"/>
      <c r="Y135" s="7"/>
      <c r="Z135" s="7"/>
    </row>
    <row r="136">
      <c r="A136" s="1750" t="s">
        <v>12154</v>
      </c>
      <c r="B136" s="282" t="s">
        <v>12147</v>
      </c>
      <c r="C136" s="277" t="s">
        <v>8847</v>
      </c>
      <c r="D136" s="282" t="s">
        <v>12155</v>
      </c>
      <c r="E136" s="1441" t="s">
        <v>12156</v>
      </c>
      <c r="F136" s="961">
        <v>43943.0</v>
      </c>
      <c r="G136" s="277" t="s">
        <v>383</v>
      </c>
      <c r="H136" s="277" t="s">
        <v>383</v>
      </c>
      <c r="I136" s="1749" t="s">
        <v>966</v>
      </c>
      <c r="J136" s="278"/>
      <c r="K136" s="254"/>
      <c r="L136" s="961">
        <v>43943.0</v>
      </c>
      <c r="M136" s="277" t="s">
        <v>96</v>
      </c>
      <c r="N136" s="277" t="s">
        <v>97</v>
      </c>
      <c r="O136" s="277" t="s">
        <v>98</v>
      </c>
      <c r="P136" s="962">
        <v>43796.0</v>
      </c>
      <c r="Q136" s="278"/>
      <c r="R136" s="278" t="s">
        <v>99</v>
      </c>
      <c r="S136" s="95"/>
      <c r="T136" s="95"/>
      <c r="U136" s="7"/>
      <c r="V136" s="7"/>
      <c r="W136" s="7"/>
      <c r="X136" s="7"/>
      <c r="Y136" s="7"/>
      <c r="Z136" s="7"/>
    </row>
    <row r="137">
      <c r="A137" s="1750" t="s">
        <v>12157</v>
      </c>
      <c r="B137" s="282" t="s">
        <v>12147</v>
      </c>
      <c r="C137" s="277" t="s">
        <v>8850</v>
      </c>
      <c r="D137" s="282" t="s">
        <v>12158</v>
      </c>
      <c r="E137" s="279" t="s">
        <v>12159</v>
      </c>
      <c r="F137" s="961">
        <v>43943.0</v>
      </c>
      <c r="G137" s="277" t="s">
        <v>383</v>
      </c>
      <c r="H137" s="277" t="s">
        <v>383</v>
      </c>
      <c r="I137" s="1749" t="s">
        <v>966</v>
      </c>
      <c r="J137" s="278"/>
      <c r="K137" s="254"/>
      <c r="L137" s="961">
        <v>43943.0</v>
      </c>
      <c r="M137" s="277" t="s">
        <v>96</v>
      </c>
      <c r="N137" s="277" t="s">
        <v>97</v>
      </c>
      <c r="O137" s="277" t="s">
        <v>98</v>
      </c>
      <c r="P137" s="962">
        <v>43796.0</v>
      </c>
      <c r="Q137" s="278"/>
      <c r="R137" s="278" t="s">
        <v>99</v>
      </c>
      <c r="S137" s="95"/>
      <c r="T137" s="95"/>
      <c r="U137" s="7"/>
      <c r="V137" s="7"/>
      <c r="W137" s="7"/>
      <c r="X137" s="7"/>
      <c r="Y137" s="7"/>
      <c r="Z137" s="7"/>
    </row>
    <row r="138">
      <c r="A138" s="1750" t="s">
        <v>12160</v>
      </c>
      <c r="B138" s="282" t="s">
        <v>12161</v>
      </c>
      <c r="C138" s="277" t="s">
        <v>8833</v>
      </c>
      <c r="D138" s="282" t="s">
        <v>12162</v>
      </c>
      <c r="E138" s="1441" t="s">
        <v>12163</v>
      </c>
      <c r="F138" s="961">
        <v>43943.0</v>
      </c>
      <c r="G138" s="277" t="s">
        <v>383</v>
      </c>
      <c r="H138" s="277" t="s">
        <v>383</v>
      </c>
      <c r="I138" s="1749" t="s">
        <v>966</v>
      </c>
      <c r="J138" s="278"/>
      <c r="K138" s="254"/>
      <c r="L138" s="961">
        <v>43943.0</v>
      </c>
      <c r="M138" s="277" t="s">
        <v>96</v>
      </c>
      <c r="N138" s="277" t="s">
        <v>97</v>
      </c>
      <c r="O138" s="277" t="s">
        <v>98</v>
      </c>
      <c r="P138" s="962">
        <v>43796.0</v>
      </c>
      <c r="Q138" s="278"/>
      <c r="R138" s="278" t="s">
        <v>99</v>
      </c>
      <c r="S138" s="95"/>
      <c r="T138" s="95"/>
      <c r="U138" s="7"/>
      <c r="V138" s="7"/>
      <c r="W138" s="7"/>
      <c r="X138" s="7"/>
      <c r="Y138" s="7"/>
      <c r="Z138" s="7"/>
    </row>
    <row r="139">
      <c r="A139" s="1750" t="s">
        <v>12164</v>
      </c>
      <c r="B139" s="282" t="s">
        <v>12161</v>
      </c>
      <c r="C139" s="277" t="s">
        <v>8838</v>
      </c>
      <c r="D139" s="282" t="s">
        <v>12165</v>
      </c>
      <c r="E139" s="1441" t="s">
        <v>12166</v>
      </c>
      <c r="F139" s="961">
        <v>43943.0</v>
      </c>
      <c r="G139" s="277" t="s">
        <v>383</v>
      </c>
      <c r="H139" s="277" t="s">
        <v>383</v>
      </c>
      <c r="I139" s="1749" t="s">
        <v>966</v>
      </c>
      <c r="J139" s="278"/>
      <c r="K139" s="254"/>
      <c r="L139" s="961">
        <v>43943.0</v>
      </c>
      <c r="M139" s="277" t="s">
        <v>96</v>
      </c>
      <c r="N139" s="277" t="s">
        <v>97</v>
      </c>
      <c r="O139" s="277" t="s">
        <v>98</v>
      </c>
      <c r="P139" s="962">
        <v>43796.0</v>
      </c>
      <c r="Q139" s="278"/>
      <c r="R139" s="278" t="s">
        <v>99</v>
      </c>
      <c r="S139" s="95"/>
      <c r="T139" s="95"/>
      <c r="U139" s="7"/>
      <c r="V139" s="7"/>
      <c r="W139" s="7"/>
      <c r="X139" s="7"/>
      <c r="Y139" s="7"/>
      <c r="Z139" s="7"/>
    </row>
    <row r="140">
      <c r="A140" s="1750" t="s">
        <v>12167</v>
      </c>
      <c r="B140" s="282" t="s">
        <v>12161</v>
      </c>
      <c r="C140" s="277" t="s">
        <v>8841</v>
      </c>
      <c r="D140" s="282" t="s">
        <v>12168</v>
      </c>
      <c r="E140" s="1441" t="s">
        <v>12169</v>
      </c>
      <c r="F140" s="961">
        <v>43943.0</v>
      </c>
      <c r="G140" s="277" t="s">
        <v>383</v>
      </c>
      <c r="H140" s="277" t="s">
        <v>383</v>
      </c>
      <c r="I140" s="1749" t="s">
        <v>966</v>
      </c>
      <c r="J140" s="278"/>
      <c r="K140" s="254"/>
      <c r="L140" s="961">
        <v>43943.0</v>
      </c>
      <c r="M140" s="277" t="s">
        <v>96</v>
      </c>
      <c r="N140" s="277" t="s">
        <v>97</v>
      </c>
      <c r="O140" s="277" t="s">
        <v>98</v>
      </c>
      <c r="P140" s="962">
        <v>43796.0</v>
      </c>
      <c r="Q140" s="278"/>
      <c r="R140" s="278" t="s">
        <v>99</v>
      </c>
      <c r="S140" s="95"/>
      <c r="T140" s="95"/>
      <c r="U140" s="7"/>
      <c r="V140" s="7"/>
      <c r="W140" s="7"/>
      <c r="X140" s="7"/>
      <c r="Y140" s="7"/>
      <c r="Z140" s="7"/>
    </row>
    <row r="141">
      <c r="A141" s="1750" t="s">
        <v>12170</v>
      </c>
      <c r="B141" s="282" t="s">
        <v>12161</v>
      </c>
      <c r="C141" s="277" t="s">
        <v>8844</v>
      </c>
      <c r="D141" s="282" t="s">
        <v>12171</v>
      </c>
      <c r="E141" s="1441" t="s">
        <v>12172</v>
      </c>
      <c r="F141" s="961">
        <v>43943.0</v>
      </c>
      <c r="G141" s="277" t="s">
        <v>383</v>
      </c>
      <c r="H141" s="277" t="s">
        <v>383</v>
      </c>
      <c r="I141" s="1749" t="s">
        <v>966</v>
      </c>
      <c r="J141" s="278"/>
      <c r="K141" s="254"/>
      <c r="L141" s="961">
        <v>43943.0</v>
      </c>
      <c r="M141" s="277" t="s">
        <v>96</v>
      </c>
      <c r="N141" s="277" t="s">
        <v>97</v>
      </c>
      <c r="O141" s="277" t="s">
        <v>98</v>
      </c>
      <c r="P141" s="962">
        <v>43796.0</v>
      </c>
      <c r="Q141" s="278"/>
      <c r="R141" s="278" t="s">
        <v>99</v>
      </c>
      <c r="S141" s="95"/>
      <c r="T141" s="95"/>
      <c r="U141" s="7"/>
      <c r="V141" s="7"/>
      <c r="W141" s="7"/>
      <c r="X141" s="7"/>
      <c r="Y141" s="7"/>
      <c r="Z141" s="7"/>
    </row>
    <row r="142">
      <c r="A142" s="1750" t="s">
        <v>12173</v>
      </c>
      <c r="B142" s="282" t="s">
        <v>12161</v>
      </c>
      <c r="C142" s="277" t="s">
        <v>8847</v>
      </c>
      <c r="D142" s="282" t="s">
        <v>12174</v>
      </c>
      <c r="E142" s="1751" t="s">
        <v>12175</v>
      </c>
      <c r="F142" s="961">
        <v>43943.0</v>
      </c>
      <c r="G142" s="277" t="s">
        <v>383</v>
      </c>
      <c r="H142" s="277" t="s">
        <v>383</v>
      </c>
      <c r="I142" s="1749" t="s">
        <v>966</v>
      </c>
      <c r="J142" s="278"/>
      <c r="K142" s="254"/>
      <c r="L142" s="961">
        <v>43943.0</v>
      </c>
      <c r="M142" s="277" t="s">
        <v>96</v>
      </c>
      <c r="N142" s="277" t="s">
        <v>97</v>
      </c>
      <c r="O142" s="277" t="s">
        <v>98</v>
      </c>
      <c r="P142" s="962">
        <v>43796.0</v>
      </c>
      <c r="Q142" s="278"/>
      <c r="R142" s="278" t="s">
        <v>99</v>
      </c>
      <c r="S142" s="95"/>
      <c r="T142" s="95"/>
      <c r="U142" s="7"/>
      <c r="V142" s="7"/>
      <c r="W142" s="7"/>
      <c r="X142" s="7"/>
      <c r="Y142" s="7"/>
      <c r="Z142" s="7"/>
    </row>
    <row r="143">
      <c r="A143" s="1750" t="s">
        <v>12176</v>
      </c>
      <c r="B143" s="282" t="s">
        <v>12161</v>
      </c>
      <c r="C143" s="277" t="s">
        <v>8850</v>
      </c>
      <c r="D143" s="282" t="s">
        <v>12177</v>
      </c>
      <c r="E143" s="277" t="s">
        <v>12178</v>
      </c>
      <c r="F143" s="961">
        <v>43943.0</v>
      </c>
      <c r="G143" s="277" t="s">
        <v>383</v>
      </c>
      <c r="H143" s="277" t="s">
        <v>383</v>
      </c>
      <c r="I143" s="1749" t="s">
        <v>966</v>
      </c>
      <c r="J143" s="278"/>
      <c r="K143" s="254"/>
      <c r="L143" s="961">
        <v>43943.0</v>
      </c>
      <c r="M143" s="277" t="s">
        <v>96</v>
      </c>
      <c r="N143" s="277" t="s">
        <v>97</v>
      </c>
      <c r="O143" s="277" t="s">
        <v>98</v>
      </c>
      <c r="P143" s="962">
        <v>43796.0</v>
      </c>
      <c r="Q143" s="278"/>
      <c r="R143" s="278" t="s">
        <v>99</v>
      </c>
      <c r="S143" s="95"/>
      <c r="T143" s="95"/>
      <c r="U143" s="7"/>
      <c r="V143" s="7"/>
      <c r="W143" s="7"/>
      <c r="X143" s="7"/>
      <c r="Y143" s="7"/>
      <c r="Z143" s="7"/>
    </row>
    <row r="144">
      <c r="A144" s="1750" t="s">
        <v>12179</v>
      </c>
      <c r="B144" s="282" t="s">
        <v>12180</v>
      </c>
      <c r="C144" s="277" t="s">
        <v>8833</v>
      </c>
      <c r="D144" s="282" t="s">
        <v>12181</v>
      </c>
      <c r="E144" s="1441" t="s">
        <v>12182</v>
      </c>
      <c r="F144" s="961">
        <v>43943.0</v>
      </c>
      <c r="G144" s="277" t="s">
        <v>383</v>
      </c>
      <c r="H144" s="277" t="s">
        <v>383</v>
      </c>
      <c r="I144" s="1749" t="s">
        <v>966</v>
      </c>
      <c r="J144" s="278"/>
      <c r="K144" s="254"/>
      <c r="L144" s="961">
        <v>43943.0</v>
      </c>
      <c r="M144" s="277" t="s">
        <v>96</v>
      </c>
      <c r="N144" s="277" t="s">
        <v>97</v>
      </c>
      <c r="O144" s="277" t="s">
        <v>98</v>
      </c>
      <c r="P144" s="962">
        <v>43796.0</v>
      </c>
      <c r="Q144" s="278"/>
      <c r="R144" s="278" t="s">
        <v>99</v>
      </c>
      <c r="S144" s="95"/>
      <c r="T144" s="95"/>
      <c r="U144" s="7"/>
      <c r="V144" s="7"/>
      <c r="W144" s="7"/>
      <c r="X144" s="7"/>
      <c r="Y144" s="7"/>
      <c r="Z144" s="7"/>
    </row>
    <row r="145">
      <c r="A145" s="1750" t="s">
        <v>12183</v>
      </c>
      <c r="B145" s="282" t="s">
        <v>12180</v>
      </c>
      <c r="C145" s="277" t="s">
        <v>8838</v>
      </c>
      <c r="D145" s="282" t="s">
        <v>12184</v>
      </c>
      <c r="E145" s="1441" t="s">
        <v>12185</v>
      </c>
      <c r="F145" s="961">
        <v>43943.0</v>
      </c>
      <c r="G145" s="277" t="s">
        <v>383</v>
      </c>
      <c r="H145" s="277" t="s">
        <v>383</v>
      </c>
      <c r="I145" s="1749" t="s">
        <v>966</v>
      </c>
      <c r="J145" s="278"/>
      <c r="K145" s="254"/>
      <c r="L145" s="961">
        <v>43943.0</v>
      </c>
      <c r="M145" s="277" t="s">
        <v>96</v>
      </c>
      <c r="N145" s="277" t="s">
        <v>97</v>
      </c>
      <c r="O145" s="277" t="s">
        <v>98</v>
      </c>
      <c r="P145" s="962">
        <v>43796.0</v>
      </c>
      <c r="Q145" s="278"/>
      <c r="R145" s="278" t="s">
        <v>99</v>
      </c>
      <c r="S145" s="95"/>
      <c r="T145" s="95"/>
      <c r="U145" s="7"/>
      <c r="V145" s="7"/>
      <c r="W145" s="7"/>
      <c r="X145" s="7"/>
      <c r="Y145" s="7"/>
      <c r="Z145" s="7"/>
    </row>
    <row r="146">
      <c r="A146" s="1750" t="s">
        <v>12186</v>
      </c>
      <c r="B146" s="282" t="s">
        <v>12180</v>
      </c>
      <c r="C146" s="277" t="s">
        <v>8841</v>
      </c>
      <c r="D146" s="282" t="s">
        <v>12187</v>
      </c>
      <c r="E146" s="1441" t="s">
        <v>12188</v>
      </c>
      <c r="F146" s="961">
        <v>43943.0</v>
      </c>
      <c r="G146" s="277" t="s">
        <v>383</v>
      </c>
      <c r="H146" s="277" t="s">
        <v>383</v>
      </c>
      <c r="I146" s="1749" t="s">
        <v>966</v>
      </c>
      <c r="J146" s="278"/>
      <c r="K146" s="254"/>
      <c r="L146" s="961">
        <v>43943.0</v>
      </c>
      <c r="M146" s="277" t="s">
        <v>96</v>
      </c>
      <c r="N146" s="277" t="s">
        <v>97</v>
      </c>
      <c r="O146" s="277" t="s">
        <v>98</v>
      </c>
      <c r="P146" s="962">
        <v>43796.0</v>
      </c>
      <c r="Q146" s="278"/>
      <c r="R146" s="278" t="s">
        <v>99</v>
      </c>
      <c r="S146" s="95"/>
      <c r="T146" s="95"/>
      <c r="U146" s="7"/>
      <c r="V146" s="7"/>
      <c r="W146" s="7"/>
      <c r="X146" s="7"/>
      <c r="Y146" s="7"/>
      <c r="Z146" s="7"/>
    </row>
    <row r="147">
      <c r="A147" s="1750" t="s">
        <v>12189</v>
      </c>
      <c r="B147" s="282" t="s">
        <v>12180</v>
      </c>
      <c r="C147" s="277" t="s">
        <v>8844</v>
      </c>
      <c r="D147" s="282" t="s">
        <v>12190</v>
      </c>
      <c r="E147" s="1441" t="s">
        <v>12191</v>
      </c>
      <c r="F147" s="961">
        <v>43943.0</v>
      </c>
      <c r="G147" s="277" t="s">
        <v>383</v>
      </c>
      <c r="H147" s="277" t="s">
        <v>383</v>
      </c>
      <c r="I147" s="1749" t="s">
        <v>966</v>
      </c>
      <c r="J147" s="278"/>
      <c r="K147" s="254"/>
      <c r="L147" s="961">
        <v>43943.0</v>
      </c>
      <c r="M147" s="277" t="s">
        <v>96</v>
      </c>
      <c r="N147" s="277" t="s">
        <v>97</v>
      </c>
      <c r="O147" s="277" t="s">
        <v>98</v>
      </c>
      <c r="P147" s="962">
        <v>43796.0</v>
      </c>
      <c r="Q147" s="278"/>
      <c r="R147" s="278" t="s">
        <v>99</v>
      </c>
      <c r="S147" s="95"/>
      <c r="T147" s="95"/>
      <c r="U147" s="7"/>
      <c r="V147" s="7"/>
      <c r="W147" s="7"/>
      <c r="X147" s="7"/>
      <c r="Y147" s="7"/>
      <c r="Z147" s="7"/>
    </row>
    <row r="148">
      <c r="A148" s="1750" t="s">
        <v>12192</v>
      </c>
      <c r="B148" s="282" t="s">
        <v>12180</v>
      </c>
      <c r="C148" s="277" t="s">
        <v>8847</v>
      </c>
      <c r="D148" s="282" t="s">
        <v>12193</v>
      </c>
      <c r="E148" s="1441" t="s">
        <v>12194</v>
      </c>
      <c r="F148" s="961">
        <v>43943.0</v>
      </c>
      <c r="G148" s="277" t="s">
        <v>383</v>
      </c>
      <c r="H148" s="277" t="s">
        <v>383</v>
      </c>
      <c r="I148" s="1749" t="s">
        <v>966</v>
      </c>
      <c r="J148" s="278"/>
      <c r="K148" s="254"/>
      <c r="L148" s="961">
        <v>43943.0</v>
      </c>
      <c r="M148" s="277" t="s">
        <v>96</v>
      </c>
      <c r="N148" s="277" t="s">
        <v>97</v>
      </c>
      <c r="O148" s="277" t="s">
        <v>98</v>
      </c>
      <c r="P148" s="962">
        <v>43796.0</v>
      </c>
      <c r="Q148" s="278"/>
      <c r="R148" s="278" t="s">
        <v>99</v>
      </c>
      <c r="S148" s="95"/>
      <c r="T148" s="95"/>
      <c r="U148" s="7"/>
      <c r="V148" s="7"/>
      <c r="W148" s="7"/>
      <c r="X148" s="7"/>
      <c r="Y148" s="7"/>
      <c r="Z148" s="7"/>
    </row>
    <row r="149">
      <c r="A149" s="1750" t="s">
        <v>12195</v>
      </c>
      <c r="B149" s="282" t="s">
        <v>12180</v>
      </c>
      <c r="C149" s="277" t="s">
        <v>8850</v>
      </c>
      <c r="D149" s="282" t="s">
        <v>12196</v>
      </c>
      <c r="E149" s="1441" t="s">
        <v>12197</v>
      </c>
      <c r="F149" s="961">
        <v>43943.0</v>
      </c>
      <c r="G149" s="277" t="s">
        <v>383</v>
      </c>
      <c r="H149" s="277" t="s">
        <v>383</v>
      </c>
      <c r="I149" s="1749" t="s">
        <v>966</v>
      </c>
      <c r="J149" s="278"/>
      <c r="K149" s="254"/>
      <c r="L149" s="961">
        <v>43943.0</v>
      </c>
      <c r="M149" s="277" t="s">
        <v>96</v>
      </c>
      <c r="N149" s="277" t="s">
        <v>97</v>
      </c>
      <c r="O149" s="277" t="s">
        <v>98</v>
      </c>
      <c r="P149" s="962">
        <v>43796.0</v>
      </c>
      <c r="Q149" s="278"/>
      <c r="R149" s="278" t="s">
        <v>99</v>
      </c>
      <c r="S149" s="95"/>
      <c r="T149" s="95"/>
      <c r="U149" s="7"/>
      <c r="V149" s="7"/>
      <c r="W149" s="7"/>
      <c r="X149" s="7"/>
      <c r="Y149" s="7"/>
      <c r="Z149" s="7"/>
    </row>
    <row r="150">
      <c r="A150" s="1750" t="s">
        <v>12198</v>
      </c>
      <c r="B150" s="282" t="s">
        <v>12199</v>
      </c>
      <c r="C150" s="277" t="s">
        <v>8833</v>
      </c>
      <c r="D150" s="282" t="s">
        <v>12200</v>
      </c>
      <c r="E150" s="1751" t="s">
        <v>12201</v>
      </c>
      <c r="F150" s="961">
        <v>43943.0</v>
      </c>
      <c r="G150" s="277" t="s">
        <v>383</v>
      </c>
      <c r="H150" s="277" t="s">
        <v>383</v>
      </c>
      <c r="I150" s="1749" t="s">
        <v>966</v>
      </c>
      <c r="J150" s="278"/>
      <c r="K150" s="254"/>
      <c r="L150" s="961">
        <v>43943.0</v>
      </c>
      <c r="M150" s="277" t="s">
        <v>96</v>
      </c>
      <c r="N150" s="277" t="s">
        <v>97</v>
      </c>
      <c r="O150" s="277" t="s">
        <v>98</v>
      </c>
      <c r="P150" s="962">
        <v>43796.0</v>
      </c>
      <c r="Q150" s="278"/>
      <c r="R150" s="278" t="s">
        <v>99</v>
      </c>
      <c r="S150" s="95"/>
      <c r="T150" s="95"/>
      <c r="U150" s="7"/>
      <c r="V150" s="7"/>
      <c r="W150" s="7"/>
      <c r="X150" s="7"/>
      <c r="Y150" s="7"/>
      <c r="Z150" s="7"/>
    </row>
    <row r="151">
      <c r="A151" s="1750" t="s">
        <v>12202</v>
      </c>
      <c r="B151" s="282" t="s">
        <v>12199</v>
      </c>
      <c r="C151" s="277" t="s">
        <v>8838</v>
      </c>
      <c r="D151" s="282" t="s">
        <v>12203</v>
      </c>
      <c r="E151" s="1751" t="s">
        <v>12204</v>
      </c>
      <c r="F151" s="961">
        <v>43943.0</v>
      </c>
      <c r="G151" s="277" t="s">
        <v>383</v>
      </c>
      <c r="H151" s="277" t="s">
        <v>383</v>
      </c>
      <c r="I151" s="1749" t="s">
        <v>966</v>
      </c>
      <c r="J151" s="278"/>
      <c r="K151" s="254"/>
      <c r="L151" s="961">
        <v>43943.0</v>
      </c>
      <c r="M151" s="277" t="s">
        <v>96</v>
      </c>
      <c r="N151" s="277" t="s">
        <v>97</v>
      </c>
      <c r="O151" s="277" t="s">
        <v>98</v>
      </c>
      <c r="P151" s="962">
        <v>43796.0</v>
      </c>
      <c r="Q151" s="278"/>
      <c r="R151" s="278" t="s">
        <v>99</v>
      </c>
      <c r="S151" s="95"/>
      <c r="T151" s="95"/>
      <c r="U151" s="7"/>
      <c r="V151" s="7"/>
      <c r="W151" s="7"/>
      <c r="X151" s="7"/>
      <c r="Y151" s="7"/>
      <c r="Z151" s="7"/>
    </row>
    <row r="152">
      <c r="A152" s="1750" t="s">
        <v>12205</v>
      </c>
      <c r="B152" s="282" t="s">
        <v>12199</v>
      </c>
      <c r="C152" s="277" t="s">
        <v>8841</v>
      </c>
      <c r="D152" s="282" t="s">
        <v>12206</v>
      </c>
      <c r="E152" s="277" t="s">
        <v>12207</v>
      </c>
      <c r="F152" s="961">
        <v>43943.0</v>
      </c>
      <c r="G152" s="277" t="s">
        <v>383</v>
      </c>
      <c r="H152" s="277" t="s">
        <v>383</v>
      </c>
      <c r="I152" s="1749" t="s">
        <v>966</v>
      </c>
      <c r="J152" s="278"/>
      <c r="K152" s="254"/>
      <c r="L152" s="961">
        <v>43943.0</v>
      </c>
      <c r="M152" s="277" t="s">
        <v>96</v>
      </c>
      <c r="N152" s="277" t="s">
        <v>97</v>
      </c>
      <c r="O152" s="277" t="s">
        <v>98</v>
      </c>
      <c r="P152" s="962">
        <v>43796.0</v>
      </c>
      <c r="Q152" s="278"/>
      <c r="R152" s="278" t="s">
        <v>99</v>
      </c>
      <c r="S152" s="95"/>
      <c r="T152" s="95"/>
      <c r="U152" s="7"/>
      <c r="V152" s="7"/>
      <c r="W152" s="7"/>
      <c r="X152" s="7"/>
      <c r="Y152" s="7"/>
      <c r="Z152" s="7"/>
    </row>
    <row r="153">
      <c r="A153" s="1750" t="s">
        <v>12208</v>
      </c>
      <c r="B153" s="282" t="s">
        <v>12199</v>
      </c>
      <c r="C153" s="277" t="s">
        <v>8844</v>
      </c>
      <c r="D153" s="282" t="s">
        <v>12209</v>
      </c>
      <c r="E153" s="277" t="s">
        <v>12210</v>
      </c>
      <c r="F153" s="961">
        <v>43943.0</v>
      </c>
      <c r="G153" s="277" t="s">
        <v>383</v>
      </c>
      <c r="H153" s="277" t="s">
        <v>383</v>
      </c>
      <c r="I153" s="1749" t="s">
        <v>966</v>
      </c>
      <c r="J153" s="278"/>
      <c r="K153" s="254"/>
      <c r="L153" s="961">
        <v>43943.0</v>
      </c>
      <c r="M153" s="277" t="s">
        <v>96</v>
      </c>
      <c r="N153" s="277" t="s">
        <v>97</v>
      </c>
      <c r="O153" s="277" t="s">
        <v>98</v>
      </c>
      <c r="P153" s="962">
        <v>43796.0</v>
      </c>
      <c r="Q153" s="278"/>
      <c r="R153" s="278" t="s">
        <v>99</v>
      </c>
      <c r="S153" s="95"/>
      <c r="T153" s="95"/>
      <c r="U153" s="7"/>
      <c r="V153" s="7"/>
      <c r="W153" s="7"/>
      <c r="X153" s="7"/>
      <c r="Y153" s="7"/>
      <c r="Z153" s="7"/>
    </row>
    <row r="154">
      <c r="A154" s="1750" t="s">
        <v>12211</v>
      </c>
      <c r="B154" s="282" t="s">
        <v>12199</v>
      </c>
      <c r="C154" s="277" t="s">
        <v>8847</v>
      </c>
      <c r="D154" s="282" t="s">
        <v>12212</v>
      </c>
      <c r="E154" s="1751" t="s">
        <v>12213</v>
      </c>
      <c r="F154" s="961">
        <v>43943.0</v>
      </c>
      <c r="G154" s="277" t="s">
        <v>383</v>
      </c>
      <c r="H154" s="277" t="s">
        <v>383</v>
      </c>
      <c r="I154" s="1749" t="s">
        <v>966</v>
      </c>
      <c r="J154" s="278"/>
      <c r="K154" s="254"/>
      <c r="L154" s="961">
        <v>43943.0</v>
      </c>
      <c r="M154" s="277" t="s">
        <v>96</v>
      </c>
      <c r="N154" s="277" t="s">
        <v>97</v>
      </c>
      <c r="O154" s="277" t="s">
        <v>98</v>
      </c>
      <c r="P154" s="962">
        <v>43796.0</v>
      </c>
      <c r="Q154" s="278"/>
      <c r="R154" s="278" t="s">
        <v>99</v>
      </c>
      <c r="S154" s="95"/>
      <c r="T154" s="95"/>
      <c r="U154" s="7"/>
      <c r="V154" s="7"/>
      <c r="W154" s="7"/>
      <c r="X154" s="7"/>
      <c r="Y154" s="7"/>
      <c r="Z154" s="7"/>
    </row>
    <row r="155">
      <c r="A155" s="1750" t="s">
        <v>12214</v>
      </c>
      <c r="B155" s="282" t="s">
        <v>12199</v>
      </c>
      <c r="C155" s="277" t="s">
        <v>8850</v>
      </c>
      <c r="D155" s="282" t="s">
        <v>12215</v>
      </c>
      <c r="E155" s="277" t="s">
        <v>12216</v>
      </c>
      <c r="F155" s="961">
        <v>43943.0</v>
      </c>
      <c r="G155" s="277" t="s">
        <v>383</v>
      </c>
      <c r="H155" s="277" t="s">
        <v>383</v>
      </c>
      <c r="I155" s="1749" t="s">
        <v>966</v>
      </c>
      <c r="J155" s="278"/>
      <c r="K155" s="254"/>
      <c r="L155" s="961">
        <v>43943.0</v>
      </c>
      <c r="M155" s="277" t="s">
        <v>96</v>
      </c>
      <c r="N155" s="277" t="s">
        <v>97</v>
      </c>
      <c r="O155" s="277" t="s">
        <v>98</v>
      </c>
      <c r="P155" s="962">
        <v>43796.0</v>
      </c>
      <c r="Q155" s="278"/>
      <c r="R155" s="278" t="s">
        <v>99</v>
      </c>
      <c r="S155" s="95"/>
      <c r="T155" s="95"/>
      <c r="U155" s="7"/>
      <c r="V155" s="7"/>
      <c r="W155" s="7"/>
      <c r="X155" s="7"/>
      <c r="Y155" s="7"/>
      <c r="Z155" s="7"/>
    </row>
    <row r="156">
      <c r="A156" s="1428" t="s">
        <v>12217</v>
      </c>
      <c r="B156" s="1428"/>
      <c r="C156" s="1428"/>
      <c r="D156" s="1428"/>
      <c r="E156" s="1428"/>
      <c r="F156" s="1428"/>
      <c r="G156" s="1428"/>
      <c r="H156" s="1428"/>
      <c r="I156" s="1428"/>
      <c r="J156" s="1752"/>
      <c r="K156" s="1428"/>
      <c r="L156" s="1428"/>
      <c r="M156" s="1428"/>
      <c r="N156" s="1428"/>
      <c r="O156" s="1428"/>
      <c r="P156" s="1428"/>
      <c r="Q156" s="1428"/>
      <c r="R156" s="1428"/>
      <c r="S156" s="1716"/>
      <c r="T156" s="95"/>
      <c r="U156" s="7"/>
      <c r="V156" s="7"/>
      <c r="W156" s="7"/>
      <c r="X156" s="7"/>
      <c r="Y156" s="7"/>
      <c r="Z156" s="7"/>
    </row>
    <row r="157">
      <c r="A157" s="1461" t="s">
        <v>12218</v>
      </c>
      <c r="B157" s="278" t="s">
        <v>12219</v>
      </c>
      <c r="C157" s="278" t="s">
        <v>8833</v>
      </c>
      <c r="D157" s="278" t="s">
        <v>12220</v>
      </c>
      <c r="E157" s="277" t="s">
        <v>12221</v>
      </c>
      <c r="F157" s="278"/>
      <c r="G157" s="278"/>
      <c r="H157" s="277" t="s">
        <v>383</v>
      </c>
      <c r="I157" s="1749" t="s">
        <v>9824</v>
      </c>
      <c r="J157" s="278"/>
      <c r="K157" s="7"/>
      <c r="L157" s="1753">
        <v>43854.0</v>
      </c>
      <c r="M157" s="277" t="s">
        <v>96</v>
      </c>
      <c r="N157" s="277" t="s">
        <v>97</v>
      </c>
      <c r="O157" s="277" t="s">
        <v>98</v>
      </c>
      <c r="P157" s="962">
        <v>43797.0</v>
      </c>
      <c r="Q157" s="278"/>
      <c r="R157" s="278" t="s">
        <v>99</v>
      </c>
      <c r="S157" s="95"/>
      <c r="T157" s="95"/>
      <c r="U157" s="7"/>
      <c r="V157" s="7"/>
      <c r="W157" s="7"/>
      <c r="X157" s="7"/>
      <c r="Y157" s="7"/>
      <c r="Z157" s="7"/>
    </row>
    <row r="158">
      <c r="A158" s="1461" t="s">
        <v>12222</v>
      </c>
      <c r="B158" s="278" t="s">
        <v>12219</v>
      </c>
      <c r="C158" s="278" t="s">
        <v>8838</v>
      </c>
      <c r="D158" s="278" t="s">
        <v>12223</v>
      </c>
      <c r="E158" s="277" t="s">
        <v>12224</v>
      </c>
      <c r="F158" s="278"/>
      <c r="G158" s="278"/>
      <c r="H158" s="277" t="s">
        <v>383</v>
      </c>
      <c r="I158" s="1749" t="s">
        <v>9824</v>
      </c>
      <c r="J158" s="278"/>
      <c r="K158" s="7"/>
      <c r="L158" s="1753">
        <v>43854.0</v>
      </c>
      <c r="M158" s="277" t="s">
        <v>96</v>
      </c>
      <c r="N158" s="277" t="s">
        <v>97</v>
      </c>
      <c r="O158" s="277" t="s">
        <v>98</v>
      </c>
      <c r="P158" s="962">
        <v>43797.0</v>
      </c>
      <c r="Q158" s="278"/>
      <c r="R158" s="278" t="s">
        <v>99</v>
      </c>
      <c r="S158" s="95"/>
      <c r="T158" s="95"/>
      <c r="U158" s="7"/>
      <c r="V158" s="7"/>
      <c r="W158" s="7"/>
      <c r="X158" s="7"/>
      <c r="Y158" s="7"/>
      <c r="Z158" s="7"/>
    </row>
    <row r="159">
      <c r="A159" s="1461" t="s">
        <v>12225</v>
      </c>
      <c r="B159" s="278" t="s">
        <v>12219</v>
      </c>
      <c r="C159" s="278" t="s">
        <v>8841</v>
      </c>
      <c r="D159" s="278" t="s">
        <v>12226</v>
      </c>
      <c r="E159" s="278" t="s">
        <v>12227</v>
      </c>
      <c r="F159" s="278"/>
      <c r="G159" s="278"/>
      <c r="H159" s="277" t="s">
        <v>383</v>
      </c>
      <c r="I159" s="1749" t="s">
        <v>9824</v>
      </c>
      <c r="J159" s="278"/>
      <c r="K159" s="7"/>
      <c r="L159" s="1753">
        <v>43854.0</v>
      </c>
      <c r="M159" s="277" t="s">
        <v>96</v>
      </c>
      <c r="N159" s="277" t="s">
        <v>97</v>
      </c>
      <c r="O159" s="277" t="s">
        <v>98</v>
      </c>
      <c r="P159" s="962">
        <v>43797.0</v>
      </c>
      <c r="Q159" s="278"/>
      <c r="R159" s="278" t="s">
        <v>99</v>
      </c>
      <c r="S159" s="95"/>
      <c r="T159" s="95"/>
      <c r="U159" s="7"/>
      <c r="V159" s="7"/>
      <c r="W159" s="7"/>
      <c r="X159" s="7"/>
      <c r="Y159" s="7"/>
      <c r="Z159" s="7"/>
    </row>
    <row r="160">
      <c r="A160" s="1461" t="s">
        <v>12228</v>
      </c>
      <c r="B160" s="278" t="s">
        <v>12219</v>
      </c>
      <c r="C160" s="278" t="s">
        <v>8844</v>
      </c>
      <c r="D160" s="278" t="s">
        <v>12229</v>
      </c>
      <c r="E160" s="278" t="s">
        <v>12230</v>
      </c>
      <c r="F160" s="278"/>
      <c r="G160" s="278"/>
      <c r="H160" s="277" t="s">
        <v>383</v>
      </c>
      <c r="I160" s="1749" t="s">
        <v>9824</v>
      </c>
      <c r="J160" s="278"/>
      <c r="K160" s="7"/>
      <c r="L160" s="1753">
        <v>43854.0</v>
      </c>
      <c r="M160" s="277" t="s">
        <v>96</v>
      </c>
      <c r="N160" s="277" t="s">
        <v>97</v>
      </c>
      <c r="O160" s="277" t="s">
        <v>98</v>
      </c>
      <c r="P160" s="962">
        <v>43797.0</v>
      </c>
      <c r="Q160" s="278"/>
      <c r="R160" s="278" t="s">
        <v>99</v>
      </c>
      <c r="S160" s="95"/>
      <c r="T160" s="95"/>
      <c r="U160" s="7"/>
      <c r="V160" s="7"/>
      <c r="W160" s="7"/>
      <c r="X160" s="7"/>
      <c r="Y160" s="7"/>
      <c r="Z160" s="7"/>
    </row>
    <row r="161">
      <c r="A161" s="1461" t="s">
        <v>12231</v>
      </c>
      <c r="B161" s="278" t="s">
        <v>12219</v>
      </c>
      <c r="C161" s="278" t="s">
        <v>8847</v>
      </c>
      <c r="D161" s="278" t="s">
        <v>12232</v>
      </c>
      <c r="E161" s="277" t="s">
        <v>12233</v>
      </c>
      <c r="F161" s="278"/>
      <c r="G161" s="278"/>
      <c r="H161" s="277" t="s">
        <v>383</v>
      </c>
      <c r="I161" s="1749" t="s">
        <v>9824</v>
      </c>
      <c r="J161" s="278"/>
      <c r="K161" s="7"/>
      <c r="L161" s="1753">
        <v>43854.0</v>
      </c>
      <c r="M161" s="277" t="s">
        <v>96</v>
      </c>
      <c r="N161" s="277" t="s">
        <v>97</v>
      </c>
      <c r="O161" s="277" t="s">
        <v>98</v>
      </c>
      <c r="P161" s="962">
        <v>43797.0</v>
      </c>
      <c r="Q161" s="278"/>
      <c r="R161" s="278" t="s">
        <v>99</v>
      </c>
      <c r="S161" s="95"/>
      <c r="T161" s="95"/>
      <c r="U161" s="7"/>
      <c r="V161" s="7"/>
      <c r="W161" s="7"/>
      <c r="X161" s="7"/>
      <c r="Y161" s="7"/>
      <c r="Z161" s="7"/>
    </row>
    <row r="162">
      <c r="A162" s="1461" t="s">
        <v>12234</v>
      </c>
      <c r="B162" s="278" t="s">
        <v>12219</v>
      </c>
      <c r="C162" s="278" t="s">
        <v>8850</v>
      </c>
      <c r="D162" s="278" t="s">
        <v>12235</v>
      </c>
      <c r="E162" s="277" t="s">
        <v>12236</v>
      </c>
      <c r="F162" s="278"/>
      <c r="G162" s="278"/>
      <c r="H162" s="277" t="s">
        <v>383</v>
      </c>
      <c r="I162" s="1749" t="s">
        <v>9824</v>
      </c>
      <c r="J162" s="278"/>
      <c r="K162" s="7"/>
      <c r="L162" s="1753">
        <v>43854.0</v>
      </c>
      <c r="M162" s="277" t="s">
        <v>96</v>
      </c>
      <c r="N162" s="277" t="s">
        <v>97</v>
      </c>
      <c r="O162" s="277" t="s">
        <v>98</v>
      </c>
      <c r="P162" s="962">
        <v>43797.0</v>
      </c>
      <c r="Q162" s="278"/>
      <c r="R162" s="278" t="s">
        <v>99</v>
      </c>
      <c r="S162" s="95"/>
      <c r="T162" s="95"/>
      <c r="U162" s="7"/>
      <c r="V162" s="7"/>
      <c r="W162" s="7"/>
      <c r="X162" s="7"/>
      <c r="Y162" s="7"/>
      <c r="Z162" s="7"/>
    </row>
    <row r="163">
      <c r="A163" s="1461" t="s">
        <v>12237</v>
      </c>
      <c r="B163" s="278" t="s">
        <v>12219</v>
      </c>
      <c r="C163" s="278" t="s">
        <v>8833</v>
      </c>
      <c r="D163" s="278" t="s">
        <v>12238</v>
      </c>
      <c r="E163" s="277" t="s">
        <v>12221</v>
      </c>
      <c r="F163" s="278"/>
      <c r="G163" s="278"/>
      <c r="H163" s="277" t="s">
        <v>383</v>
      </c>
      <c r="I163" s="1749" t="s">
        <v>9824</v>
      </c>
      <c r="J163" s="278"/>
      <c r="K163" s="7"/>
      <c r="L163" s="1753">
        <v>43854.0</v>
      </c>
      <c r="M163" s="277" t="s">
        <v>96</v>
      </c>
      <c r="N163" s="277" t="s">
        <v>97</v>
      </c>
      <c r="O163" s="277" t="s">
        <v>98</v>
      </c>
      <c r="P163" s="962">
        <v>43797.0</v>
      </c>
      <c r="Q163" s="7"/>
      <c r="R163" s="7"/>
      <c r="S163" s="95"/>
      <c r="T163" s="95"/>
      <c r="U163" s="7"/>
      <c r="V163" s="7"/>
      <c r="W163" s="7"/>
      <c r="X163" s="7"/>
      <c r="Y163" s="7"/>
      <c r="Z163" s="7"/>
    </row>
    <row r="164">
      <c r="A164" s="1461" t="s">
        <v>12239</v>
      </c>
      <c r="B164" s="278" t="s">
        <v>12219</v>
      </c>
      <c r="C164" s="278" t="s">
        <v>8838</v>
      </c>
      <c r="D164" s="278" t="s">
        <v>12240</v>
      </c>
      <c r="E164" s="277" t="s">
        <v>12224</v>
      </c>
      <c r="F164" s="278"/>
      <c r="G164" s="278"/>
      <c r="H164" s="277" t="s">
        <v>383</v>
      </c>
      <c r="I164" s="1749" t="s">
        <v>9824</v>
      </c>
      <c r="J164" s="278"/>
      <c r="K164" s="7"/>
      <c r="L164" s="1753">
        <v>43854.0</v>
      </c>
      <c r="M164" s="277" t="s">
        <v>96</v>
      </c>
      <c r="N164" s="277" t="s">
        <v>97</v>
      </c>
      <c r="O164" s="277" t="s">
        <v>98</v>
      </c>
      <c r="P164" s="962">
        <v>43797.0</v>
      </c>
      <c r="Q164" s="7"/>
      <c r="R164" s="7"/>
      <c r="S164" s="95"/>
      <c r="T164" s="95"/>
      <c r="U164" s="7"/>
      <c r="V164" s="7"/>
      <c r="W164" s="7"/>
      <c r="X164" s="7"/>
      <c r="Y164" s="7"/>
      <c r="Z164" s="7"/>
    </row>
    <row r="165">
      <c r="A165" s="1461" t="s">
        <v>12241</v>
      </c>
      <c r="B165" s="278" t="s">
        <v>12219</v>
      </c>
      <c r="C165" s="278" t="s">
        <v>8841</v>
      </c>
      <c r="D165" s="278" t="s">
        <v>12242</v>
      </c>
      <c r="E165" s="278" t="s">
        <v>12227</v>
      </c>
      <c r="F165" s="278"/>
      <c r="G165" s="278"/>
      <c r="H165" s="277" t="s">
        <v>383</v>
      </c>
      <c r="I165" s="1749" t="s">
        <v>9824</v>
      </c>
      <c r="J165" s="278"/>
      <c r="K165" s="7"/>
      <c r="L165" s="1753">
        <v>43854.0</v>
      </c>
      <c r="M165" s="277" t="s">
        <v>96</v>
      </c>
      <c r="N165" s="277" t="s">
        <v>97</v>
      </c>
      <c r="O165" s="277" t="s">
        <v>98</v>
      </c>
      <c r="P165" s="962">
        <v>43797.0</v>
      </c>
      <c r="Q165" s="7"/>
      <c r="R165" s="7"/>
      <c r="S165" s="95"/>
      <c r="T165" s="95"/>
      <c r="U165" s="7"/>
      <c r="V165" s="7"/>
      <c r="W165" s="7"/>
      <c r="X165" s="7"/>
      <c r="Y165" s="7"/>
      <c r="Z165" s="7"/>
    </row>
    <row r="166">
      <c r="A166" s="1461" t="s">
        <v>12243</v>
      </c>
      <c r="B166" s="278" t="s">
        <v>12219</v>
      </c>
      <c r="C166" s="278" t="s">
        <v>8844</v>
      </c>
      <c r="D166" s="278" t="s">
        <v>12244</v>
      </c>
      <c r="E166" s="278" t="s">
        <v>12230</v>
      </c>
      <c r="F166" s="278"/>
      <c r="G166" s="278"/>
      <c r="H166" s="277" t="s">
        <v>383</v>
      </c>
      <c r="I166" s="1749" t="s">
        <v>9824</v>
      </c>
      <c r="J166" s="278"/>
      <c r="K166" s="7"/>
      <c r="L166" s="1753">
        <v>43854.0</v>
      </c>
      <c r="M166" s="277" t="s">
        <v>96</v>
      </c>
      <c r="N166" s="277" t="s">
        <v>97</v>
      </c>
      <c r="O166" s="277" t="s">
        <v>98</v>
      </c>
      <c r="P166" s="962">
        <v>43797.0</v>
      </c>
      <c r="Q166" s="7"/>
      <c r="R166" s="7"/>
      <c r="S166" s="95"/>
      <c r="T166" s="95"/>
      <c r="U166" s="7"/>
      <c r="V166" s="7"/>
      <c r="W166" s="7"/>
      <c r="X166" s="7"/>
      <c r="Y166" s="7"/>
      <c r="Z166" s="7"/>
    </row>
    <row r="167">
      <c r="A167" s="1461" t="s">
        <v>12245</v>
      </c>
      <c r="B167" s="278" t="s">
        <v>12219</v>
      </c>
      <c r="C167" s="278" t="s">
        <v>8847</v>
      </c>
      <c r="D167" s="278" t="s">
        <v>12246</v>
      </c>
      <c r="E167" s="277" t="s">
        <v>12233</v>
      </c>
      <c r="F167" s="278"/>
      <c r="G167" s="278"/>
      <c r="H167" s="277" t="s">
        <v>383</v>
      </c>
      <c r="I167" s="1749" t="s">
        <v>9824</v>
      </c>
      <c r="J167" s="278"/>
      <c r="K167" s="7"/>
      <c r="L167" s="1753">
        <v>43854.0</v>
      </c>
      <c r="M167" s="277" t="s">
        <v>96</v>
      </c>
      <c r="N167" s="277" t="s">
        <v>97</v>
      </c>
      <c r="O167" s="277" t="s">
        <v>98</v>
      </c>
      <c r="P167" s="962">
        <v>43797.0</v>
      </c>
      <c r="Q167" s="7"/>
      <c r="R167" s="7"/>
      <c r="S167" s="95"/>
      <c r="T167" s="95"/>
      <c r="U167" s="7"/>
      <c r="V167" s="7"/>
      <c r="W167" s="7"/>
      <c r="X167" s="7"/>
      <c r="Y167" s="7"/>
      <c r="Z167" s="7"/>
    </row>
    <row r="168">
      <c r="A168" s="1461" t="s">
        <v>12247</v>
      </c>
      <c r="B168" s="278" t="s">
        <v>12219</v>
      </c>
      <c r="C168" s="278" t="s">
        <v>8850</v>
      </c>
      <c r="D168" s="278" t="s">
        <v>12248</v>
      </c>
      <c r="E168" s="277" t="s">
        <v>12236</v>
      </c>
      <c r="F168" s="278"/>
      <c r="G168" s="278"/>
      <c r="H168" s="277" t="s">
        <v>383</v>
      </c>
      <c r="I168" s="1749" t="s">
        <v>9824</v>
      </c>
      <c r="J168" s="278"/>
      <c r="K168" s="7"/>
      <c r="L168" s="1753">
        <v>43854.0</v>
      </c>
      <c r="M168" s="277" t="s">
        <v>96</v>
      </c>
      <c r="N168" s="277" t="s">
        <v>97</v>
      </c>
      <c r="O168" s="277" t="s">
        <v>98</v>
      </c>
      <c r="P168" s="962">
        <v>43797.0</v>
      </c>
      <c r="Q168" s="7"/>
      <c r="R168" s="7"/>
      <c r="S168" s="95"/>
      <c r="T168" s="95"/>
      <c r="U168" s="7"/>
      <c r="V168" s="7"/>
      <c r="W168" s="7"/>
      <c r="X168" s="7"/>
      <c r="Y168" s="7"/>
      <c r="Z168" s="7"/>
    </row>
    <row r="169">
      <c r="A169" s="252" t="s">
        <v>12249</v>
      </c>
      <c r="B169" s="278" t="s">
        <v>12219</v>
      </c>
      <c r="C169" s="278" t="s">
        <v>8833</v>
      </c>
      <c r="D169" s="278" t="s">
        <v>12250</v>
      </c>
      <c r="E169" s="277" t="s">
        <v>12221</v>
      </c>
      <c r="F169" s="278"/>
      <c r="G169" s="278"/>
      <c r="H169" s="277" t="s">
        <v>383</v>
      </c>
      <c r="I169" s="1749" t="s">
        <v>9824</v>
      </c>
      <c r="J169" s="278"/>
      <c r="K169" s="7"/>
      <c r="L169" s="1753">
        <v>43854.0</v>
      </c>
      <c r="M169" s="277" t="s">
        <v>96</v>
      </c>
      <c r="N169" s="277" t="s">
        <v>97</v>
      </c>
      <c r="O169" s="277" t="s">
        <v>98</v>
      </c>
      <c r="P169" s="962">
        <v>43797.0</v>
      </c>
      <c r="Q169" s="7"/>
      <c r="R169" s="7"/>
      <c r="S169" s="95"/>
      <c r="T169" s="95"/>
      <c r="U169" s="7"/>
      <c r="V169" s="7"/>
      <c r="W169" s="7"/>
      <c r="X169" s="7"/>
      <c r="Y169" s="7"/>
      <c r="Z169" s="7"/>
    </row>
    <row r="170">
      <c r="A170" s="252" t="s">
        <v>12251</v>
      </c>
      <c r="B170" s="278" t="s">
        <v>12219</v>
      </c>
      <c r="C170" s="278" t="s">
        <v>8838</v>
      </c>
      <c r="D170" s="278" t="s">
        <v>12252</v>
      </c>
      <c r="E170" s="277" t="s">
        <v>12224</v>
      </c>
      <c r="F170" s="278"/>
      <c r="G170" s="278"/>
      <c r="H170" s="277" t="s">
        <v>383</v>
      </c>
      <c r="I170" s="1749" t="s">
        <v>9824</v>
      </c>
      <c r="J170" s="278"/>
      <c r="K170" s="7"/>
      <c r="L170" s="1753">
        <v>43854.0</v>
      </c>
      <c r="M170" s="277" t="s">
        <v>96</v>
      </c>
      <c r="N170" s="277" t="s">
        <v>97</v>
      </c>
      <c r="O170" s="277" t="s">
        <v>98</v>
      </c>
      <c r="P170" s="962">
        <v>43797.0</v>
      </c>
      <c r="Q170" s="7"/>
      <c r="R170" s="7"/>
      <c r="S170" s="95"/>
      <c r="T170" s="95"/>
      <c r="U170" s="7"/>
      <c r="V170" s="7"/>
      <c r="W170" s="7"/>
      <c r="X170" s="7"/>
      <c r="Y170" s="7"/>
      <c r="Z170" s="7"/>
    </row>
    <row r="171">
      <c r="A171" s="252" t="s">
        <v>12253</v>
      </c>
      <c r="B171" s="278" t="s">
        <v>12219</v>
      </c>
      <c r="C171" s="278" t="s">
        <v>8841</v>
      </c>
      <c r="D171" s="278" t="s">
        <v>12254</v>
      </c>
      <c r="E171" s="278" t="s">
        <v>12227</v>
      </c>
      <c r="F171" s="278"/>
      <c r="G171" s="278"/>
      <c r="H171" s="277" t="s">
        <v>383</v>
      </c>
      <c r="I171" s="1749" t="s">
        <v>9824</v>
      </c>
      <c r="J171" s="278"/>
      <c r="K171" s="7"/>
      <c r="L171" s="1753">
        <v>43854.0</v>
      </c>
      <c r="M171" s="277" t="s">
        <v>96</v>
      </c>
      <c r="N171" s="277" t="s">
        <v>97</v>
      </c>
      <c r="O171" s="277" t="s">
        <v>98</v>
      </c>
      <c r="P171" s="962">
        <v>43797.0</v>
      </c>
      <c r="Q171" s="7"/>
      <c r="R171" s="7"/>
      <c r="S171" s="95"/>
      <c r="T171" s="95"/>
      <c r="U171" s="7"/>
      <c r="V171" s="7"/>
      <c r="W171" s="7"/>
      <c r="X171" s="7"/>
      <c r="Y171" s="7"/>
      <c r="Z171" s="7"/>
    </row>
    <row r="172">
      <c r="A172" s="252" t="s">
        <v>12255</v>
      </c>
      <c r="B172" s="278" t="s">
        <v>12219</v>
      </c>
      <c r="C172" s="278" t="s">
        <v>8844</v>
      </c>
      <c r="D172" s="278" t="s">
        <v>12256</v>
      </c>
      <c r="E172" s="278" t="s">
        <v>12230</v>
      </c>
      <c r="F172" s="278"/>
      <c r="G172" s="278"/>
      <c r="H172" s="277" t="s">
        <v>383</v>
      </c>
      <c r="I172" s="1749" t="s">
        <v>9824</v>
      </c>
      <c r="J172" s="278"/>
      <c r="K172" s="7"/>
      <c r="L172" s="1753">
        <v>43854.0</v>
      </c>
      <c r="M172" s="277" t="s">
        <v>96</v>
      </c>
      <c r="N172" s="277" t="s">
        <v>97</v>
      </c>
      <c r="O172" s="277" t="s">
        <v>98</v>
      </c>
      <c r="P172" s="962">
        <v>43797.0</v>
      </c>
      <c r="Q172" s="7"/>
      <c r="R172" s="7"/>
      <c r="S172" s="95"/>
      <c r="T172" s="95"/>
      <c r="U172" s="7"/>
      <c r="V172" s="7"/>
      <c r="W172" s="7"/>
      <c r="X172" s="7"/>
      <c r="Y172" s="7"/>
      <c r="Z172" s="7"/>
    </row>
    <row r="173">
      <c r="A173" s="252" t="s">
        <v>12257</v>
      </c>
      <c r="B173" s="278" t="s">
        <v>12219</v>
      </c>
      <c r="C173" s="278" t="s">
        <v>8847</v>
      </c>
      <c r="D173" s="278" t="s">
        <v>12258</v>
      </c>
      <c r="E173" s="277" t="s">
        <v>12233</v>
      </c>
      <c r="F173" s="278"/>
      <c r="G173" s="278"/>
      <c r="H173" s="277" t="s">
        <v>383</v>
      </c>
      <c r="I173" s="1749" t="s">
        <v>9824</v>
      </c>
      <c r="J173" s="278"/>
      <c r="K173" s="7"/>
      <c r="L173" s="1753">
        <v>43854.0</v>
      </c>
      <c r="M173" s="277" t="s">
        <v>96</v>
      </c>
      <c r="N173" s="277" t="s">
        <v>97</v>
      </c>
      <c r="O173" s="277" t="s">
        <v>98</v>
      </c>
      <c r="P173" s="962">
        <v>43797.0</v>
      </c>
      <c r="Q173" s="7"/>
      <c r="R173" s="7"/>
      <c r="S173" s="95"/>
      <c r="T173" s="95"/>
      <c r="U173" s="7"/>
      <c r="V173" s="7"/>
      <c r="W173" s="7"/>
      <c r="X173" s="7"/>
      <c r="Y173" s="7"/>
      <c r="Z173" s="7"/>
    </row>
    <row r="174">
      <c r="A174" s="252" t="s">
        <v>12259</v>
      </c>
      <c r="B174" s="278" t="s">
        <v>12219</v>
      </c>
      <c r="C174" s="278" t="s">
        <v>8850</v>
      </c>
      <c r="D174" s="278" t="s">
        <v>12260</v>
      </c>
      <c r="E174" s="277" t="s">
        <v>12236</v>
      </c>
      <c r="F174" s="278"/>
      <c r="G174" s="278"/>
      <c r="H174" s="277" t="s">
        <v>383</v>
      </c>
      <c r="I174" s="1749" t="s">
        <v>9824</v>
      </c>
      <c r="J174" s="278"/>
      <c r="K174" s="7"/>
      <c r="L174" s="1753">
        <v>43854.0</v>
      </c>
      <c r="M174" s="277" t="s">
        <v>96</v>
      </c>
      <c r="N174" s="277" t="s">
        <v>97</v>
      </c>
      <c r="O174" s="277" t="s">
        <v>98</v>
      </c>
      <c r="P174" s="962">
        <v>43797.0</v>
      </c>
      <c r="Q174" s="7"/>
      <c r="R174" s="7"/>
      <c r="S174" s="95"/>
      <c r="T174" s="95"/>
      <c r="U174" s="7"/>
      <c r="V174" s="7"/>
      <c r="W174" s="7"/>
      <c r="X174" s="7"/>
      <c r="Y174" s="7"/>
      <c r="Z174" s="7"/>
    </row>
    <row r="175">
      <c r="A175" s="252" t="s">
        <v>12261</v>
      </c>
      <c r="B175" s="277" t="s">
        <v>12262</v>
      </c>
      <c r="C175" s="278" t="s">
        <v>8833</v>
      </c>
      <c r="D175" s="1354" t="s">
        <v>12263</v>
      </c>
      <c r="E175" s="278" t="s">
        <v>12264</v>
      </c>
      <c r="F175" s="278"/>
      <c r="G175" s="278"/>
      <c r="H175" s="278"/>
      <c r="I175" s="1749" t="s">
        <v>12265</v>
      </c>
      <c r="J175" s="278"/>
      <c r="K175" s="7"/>
      <c r="L175" s="1753">
        <v>43647.0</v>
      </c>
      <c r="M175" s="277" t="s">
        <v>96</v>
      </c>
      <c r="N175" s="277" t="s">
        <v>97</v>
      </c>
      <c r="O175" s="277" t="s">
        <v>98</v>
      </c>
      <c r="P175" s="962">
        <v>43797.0</v>
      </c>
      <c r="Q175" s="7"/>
      <c r="R175" s="7"/>
      <c r="S175" s="95"/>
      <c r="T175" s="95"/>
      <c r="U175" s="7"/>
      <c r="V175" s="7"/>
      <c r="W175" s="7"/>
      <c r="X175" s="7"/>
      <c r="Y175" s="7"/>
      <c r="Z175" s="7"/>
    </row>
    <row r="176">
      <c r="A176" s="252" t="s">
        <v>12266</v>
      </c>
      <c r="B176" s="277" t="s">
        <v>12262</v>
      </c>
      <c r="C176" s="278" t="s">
        <v>8838</v>
      </c>
      <c r="D176" s="1354" t="s">
        <v>12267</v>
      </c>
      <c r="E176" s="278" t="s">
        <v>12268</v>
      </c>
      <c r="F176" s="278"/>
      <c r="G176" s="278"/>
      <c r="H176" s="278"/>
      <c r="I176" s="1749" t="s">
        <v>12265</v>
      </c>
      <c r="J176" s="278"/>
      <c r="K176" s="7"/>
      <c r="L176" s="1753">
        <v>43647.0</v>
      </c>
      <c r="M176" s="277" t="s">
        <v>96</v>
      </c>
      <c r="N176" s="277" t="s">
        <v>97</v>
      </c>
      <c r="O176" s="277" t="s">
        <v>98</v>
      </c>
      <c r="P176" s="962">
        <v>43797.0</v>
      </c>
      <c r="Q176" s="7"/>
      <c r="R176" s="7"/>
      <c r="S176" s="95"/>
      <c r="T176" s="95"/>
      <c r="U176" s="7"/>
      <c r="V176" s="7"/>
      <c r="W176" s="7"/>
      <c r="X176" s="7"/>
      <c r="Y176" s="7"/>
      <c r="Z176" s="7"/>
    </row>
    <row r="177">
      <c r="A177" s="252" t="s">
        <v>12269</v>
      </c>
      <c r="B177" s="277" t="s">
        <v>12262</v>
      </c>
      <c r="C177" s="278" t="s">
        <v>8841</v>
      </c>
      <c r="D177" s="1354" t="s">
        <v>12270</v>
      </c>
      <c r="E177" s="278" t="s">
        <v>12271</v>
      </c>
      <c r="F177" s="278"/>
      <c r="G177" s="278"/>
      <c r="H177" s="278"/>
      <c r="I177" s="1749" t="s">
        <v>12265</v>
      </c>
      <c r="J177" s="278"/>
      <c r="K177" s="7"/>
      <c r="L177" s="1753">
        <v>43647.0</v>
      </c>
      <c r="M177" s="277" t="s">
        <v>96</v>
      </c>
      <c r="N177" s="277" t="s">
        <v>97</v>
      </c>
      <c r="O177" s="277" t="s">
        <v>98</v>
      </c>
      <c r="P177" s="962">
        <v>43797.0</v>
      </c>
      <c r="Q177" s="7"/>
      <c r="R177" s="7"/>
      <c r="S177" s="95"/>
      <c r="T177" s="95"/>
      <c r="U177" s="7"/>
      <c r="V177" s="7"/>
      <c r="W177" s="7"/>
      <c r="X177" s="7"/>
      <c r="Y177" s="7"/>
      <c r="Z177" s="7"/>
    </row>
    <row r="178">
      <c r="A178" s="252" t="s">
        <v>12272</v>
      </c>
      <c r="B178" s="277" t="s">
        <v>12262</v>
      </c>
      <c r="C178" s="278" t="s">
        <v>8844</v>
      </c>
      <c r="D178" s="1354" t="s">
        <v>12273</v>
      </c>
      <c r="E178" s="278" t="s">
        <v>12274</v>
      </c>
      <c r="F178" s="278"/>
      <c r="G178" s="278"/>
      <c r="H178" s="278"/>
      <c r="I178" s="1749" t="s">
        <v>12265</v>
      </c>
      <c r="J178" s="278"/>
      <c r="K178" s="7"/>
      <c r="L178" s="1753">
        <v>43647.0</v>
      </c>
      <c r="M178" s="277" t="s">
        <v>96</v>
      </c>
      <c r="N178" s="277" t="s">
        <v>97</v>
      </c>
      <c r="O178" s="277" t="s">
        <v>98</v>
      </c>
      <c r="P178" s="962">
        <v>43797.0</v>
      </c>
      <c r="Q178" s="7"/>
      <c r="R178" s="7"/>
      <c r="S178" s="95"/>
      <c r="T178" s="95"/>
      <c r="U178" s="7"/>
      <c r="V178" s="7"/>
      <c r="W178" s="7"/>
      <c r="X178" s="7"/>
      <c r="Y178" s="7"/>
      <c r="Z178" s="7"/>
    </row>
    <row r="179">
      <c r="A179" s="252" t="s">
        <v>12275</v>
      </c>
      <c r="B179" s="277" t="s">
        <v>12262</v>
      </c>
      <c r="C179" s="278" t="s">
        <v>8847</v>
      </c>
      <c r="D179" s="1354" t="s">
        <v>12276</v>
      </c>
      <c r="E179" s="278" t="s">
        <v>12277</v>
      </c>
      <c r="F179" s="278"/>
      <c r="G179" s="278"/>
      <c r="H179" s="278"/>
      <c r="I179" s="1749" t="s">
        <v>12265</v>
      </c>
      <c r="J179" s="278"/>
      <c r="K179" s="7"/>
      <c r="L179" s="1753">
        <v>43647.0</v>
      </c>
      <c r="M179" s="277" t="s">
        <v>96</v>
      </c>
      <c r="N179" s="277" t="s">
        <v>97</v>
      </c>
      <c r="O179" s="277" t="s">
        <v>98</v>
      </c>
      <c r="P179" s="962">
        <v>43797.0</v>
      </c>
      <c r="Q179" s="7"/>
      <c r="R179" s="7"/>
      <c r="S179" s="95"/>
      <c r="T179" s="95"/>
      <c r="U179" s="7"/>
      <c r="V179" s="7"/>
      <c r="W179" s="7"/>
      <c r="X179" s="7"/>
      <c r="Y179" s="7"/>
      <c r="Z179" s="7"/>
    </row>
    <row r="180">
      <c r="A180" s="252" t="s">
        <v>12278</v>
      </c>
      <c r="B180" s="277" t="s">
        <v>12262</v>
      </c>
      <c r="C180" s="278" t="s">
        <v>8850</v>
      </c>
      <c r="D180" s="1354" t="s">
        <v>12279</v>
      </c>
      <c r="E180" s="278" t="s">
        <v>12280</v>
      </c>
      <c r="F180" s="278"/>
      <c r="G180" s="278"/>
      <c r="H180" s="278"/>
      <c r="I180" s="1749" t="s">
        <v>12265</v>
      </c>
      <c r="J180" s="278"/>
      <c r="K180" s="7"/>
      <c r="L180" s="1753">
        <v>43647.0</v>
      </c>
      <c r="M180" s="277" t="s">
        <v>96</v>
      </c>
      <c r="N180" s="277" t="s">
        <v>97</v>
      </c>
      <c r="O180" s="277" t="s">
        <v>98</v>
      </c>
      <c r="P180" s="962">
        <v>43797.0</v>
      </c>
      <c r="Q180" s="7"/>
      <c r="R180" s="7"/>
      <c r="S180" s="95"/>
      <c r="T180" s="95"/>
      <c r="U180" s="7"/>
      <c r="V180" s="7"/>
      <c r="W180" s="7"/>
      <c r="X180" s="7"/>
      <c r="Y180" s="7"/>
      <c r="Z180" s="7"/>
    </row>
    <row r="181">
      <c r="A181" s="252" t="s">
        <v>12281</v>
      </c>
      <c r="B181" s="277" t="s">
        <v>12262</v>
      </c>
      <c r="C181" s="278" t="s">
        <v>8833</v>
      </c>
      <c r="D181" s="1354" t="s">
        <v>12282</v>
      </c>
      <c r="E181" s="278" t="s">
        <v>12283</v>
      </c>
      <c r="F181" s="278"/>
      <c r="G181" s="278"/>
      <c r="H181" s="278"/>
      <c r="I181" s="1749" t="s">
        <v>12265</v>
      </c>
      <c r="J181" s="278"/>
      <c r="K181" s="7"/>
      <c r="L181" s="1753">
        <v>43647.0</v>
      </c>
      <c r="M181" s="277" t="s">
        <v>96</v>
      </c>
      <c r="N181" s="277" t="s">
        <v>97</v>
      </c>
      <c r="O181" s="277" t="s">
        <v>98</v>
      </c>
      <c r="P181" s="962">
        <v>43797.0</v>
      </c>
      <c r="Q181" s="7"/>
      <c r="R181" s="7"/>
      <c r="S181" s="95"/>
      <c r="T181" s="95"/>
      <c r="U181" s="7"/>
      <c r="V181" s="7"/>
      <c r="W181" s="7"/>
      <c r="X181" s="7"/>
      <c r="Y181" s="7"/>
      <c r="Z181" s="7"/>
    </row>
    <row r="182">
      <c r="A182" s="252" t="s">
        <v>12284</v>
      </c>
      <c r="B182" s="277" t="s">
        <v>12262</v>
      </c>
      <c r="C182" s="278" t="s">
        <v>8838</v>
      </c>
      <c r="D182" s="1354" t="s">
        <v>12285</v>
      </c>
      <c r="E182" s="278" t="s">
        <v>12286</v>
      </c>
      <c r="F182" s="278"/>
      <c r="G182" s="278"/>
      <c r="H182" s="278"/>
      <c r="I182" s="1749" t="s">
        <v>12265</v>
      </c>
      <c r="J182" s="278"/>
      <c r="K182" s="7"/>
      <c r="L182" s="1753">
        <v>43647.0</v>
      </c>
      <c r="M182" s="277" t="s">
        <v>96</v>
      </c>
      <c r="N182" s="277" t="s">
        <v>97</v>
      </c>
      <c r="O182" s="277" t="s">
        <v>98</v>
      </c>
      <c r="P182" s="962">
        <v>43797.0</v>
      </c>
      <c r="Q182" s="7"/>
      <c r="R182" s="7"/>
      <c r="S182" s="95"/>
      <c r="T182" s="95"/>
      <c r="U182" s="7"/>
      <c r="V182" s="7"/>
      <c r="W182" s="7"/>
      <c r="X182" s="7"/>
      <c r="Y182" s="7"/>
      <c r="Z182" s="7"/>
    </row>
    <row r="183">
      <c r="A183" s="252" t="s">
        <v>12287</v>
      </c>
      <c r="B183" s="277" t="s">
        <v>12262</v>
      </c>
      <c r="C183" s="278" t="s">
        <v>8841</v>
      </c>
      <c r="D183" s="1354" t="s">
        <v>12288</v>
      </c>
      <c r="E183" s="278" t="s">
        <v>12289</v>
      </c>
      <c r="F183" s="278"/>
      <c r="G183" s="278"/>
      <c r="H183" s="278"/>
      <c r="I183" s="1749" t="s">
        <v>12265</v>
      </c>
      <c r="J183" s="278"/>
      <c r="K183" s="7"/>
      <c r="L183" s="1753">
        <v>43647.0</v>
      </c>
      <c r="M183" s="277" t="s">
        <v>96</v>
      </c>
      <c r="N183" s="277" t="s">
        <v>97</v>
      </c>
      <c r="O183" s="277" t="s">
        <v>98</v>
      </c>
      <c r="P183" s="962">
        <v>43797.0</v>
      </c>
      <c r="Q183" s="7"/>
      <c r="R183" s="7"/>
      <c r="S183" s="95"/>
      <c r="T183" s="95"/>
      <c r="U183" s="7"/>
      <c r="V183" s="7"/>
      <c r="W183" s="7"/>
      <c r="X183" s="7"/>
      <c r="Y183" s="7"/>
      <c r="Z183" s="7"/>
    </row>
    <row r="184">
      <c r="A184" s="252" t="s">
        <v>12290</v>
      </c>
      <c r="B184" s="277" t="s">
        <v>12262</v>
      </c>
      <c r="C184" s="278" t="s">
        <v>8844</v>
      </c>
      <c r="D184" s="1354" t="s">
        <v>12291</v>
      </c>
      <c r="E184" s="278" t="s">
        <v>12292</v>
      </c>
      <c r="F184" s="278"/>
      <c r="G184" s="278"/>
      <c r="H184" s="278"/>
      <c r="I184" s="1749" t="s">
        <v>12265</v>
      </c>
      <c r="J184" s="278"/>
      <c r="K184" s="7"/>
      <c r="L184" s="1753">
        <v>43647.0</v>
      </c>
      <c r="M184" s="277" t="s">
        <v>96</v>
      </c>
      <c r="N184" s="277" t="s">
        <v>97</v>
      </c>
      <c r="O184" s="277" t="s">
        <v>98</v>
      </c>
      <c r="P184" s="962">
        <v>43797.0</v>
      </c>
      <c r="Q184" s="7"/>
      <c r="R184" s="7"/>
      <c r="S184" s="95"/>
      <c r="T184" s="95"/>
      <c r="U184" s="7"/>
      <c r="V184" s="7"/>
      <c r="W184" s="7"/>
      <c r="X184" s="7"/>
      <c r="Y184" s="7"/>
      <c r="Z184" s="7"/>
    </row>
    <row r="185">
      <c r="A185" s="252" t="s">
        <v>12293</v>
      </c>
      <c r="B185" s="277" t="s">
        <v>12262</v>
      </c>
      <c r="C185" s="278" t="s">
        <v>8847</v>
      </c>
      <c r="D185" s="1354" t="s">
        <v>12294</v>
      </c>
      <c r="E185" s="278" t="s">
        <v>12295</v>
      </c>
      <c r="F185" s="278"/>
      <c r="G185" s="278"/>
      <c r="H185" s="278"/>
      <c r="I185" s="1749" t="s">
        <v>12265</v>
      </c>
      <c r="J185" s="278"/>
      <c r="K185" s="7"/>
      <c r="L185" s="1753">
        <v>43647.0</v>
      </c>
      <c r="M185" s="277" t="s">
        <v>96</v>
      </c>
      <c r="N185" s="277" t="s">
        <v>97</v>
      </c>
      <c r="O185" s="277" t="s">
        <v>98</v>
      </c>
      <c r="P185" s="962">
        <v>43797.0</v>
      </c>
      <c r="Q185" s="7"/>
      <c r="R185" s="7"/>
      <c r="S185" s="95"/>
      <c r="T185" s="95"/>
      <c r="U185" s="7"/>
      <c r="V185" s="7"/>
      <c r="W185" s="7"/>
      <c r="X185" s="7"/>
      <c r="Y185" s="7"/>
      <c r="Z185" s="7"/>
    </row>
    <row r="186">
      <c r="A186" s="252" t="s">
        <v>12296</v>
      </c>
      <c r="B186" s="277" t="s">
        <v>12262</v>
      </c>
      <c r="C186" s="278" t="s">
        <v>8850</v>
      </c>
      <c r="D186" s="1354" t="s">
        <v>12297</v>
      </c>
      <c r="E186" s="278" t="s">
        <v>12280</v>
      </c>
      <c r="F186" s="278"/>
      <c r="G186" s="278"/>
      <c r="H186" s="278"/>
      <c r="I186" s="1749" t="s">
        <v>12265</v>
      </c>
      <c r="J186" s="278"/>
      <c r="K186" s="7"/>
      <c r="L186" s="1753">
        <v>43647.0</v>
      </c>
      <c r="M186" s="277" t="s">
        <v>96</v>
      </c>
      <c r="N186" s="277" t="s">
        <v>97</v>
      </c>
      <c r="O186" s="277" t="s">
        <v>98</v>
      </c>
      <c r="P186" s="962">
        <v>43797.0</v>
      </c>
      <c r="Q186" s="7"/>
      <c r="R186" s="7"/>
      <c r="S186" s="95"/>
      <c r="T186" s="95"/>
      <c r="U186" s="7"/>
      <c r="V186" s="7"/>
      <c r="W186" s="7"/>
      <c r="X186" s="7"/>
      <c r="Y186" s="7"/>
      <c r="Z186" s="7"/>
    </row>
    <row r="187">
      <c r="A187" s="252" t="s">
        <v>12298</v>
      </c>
      <c r="B187" s="277" t="s">
        <v>12262</v>
      </c>
      <c r="C187" s="278" t="s">
        <v>8833</v>
      </c>
      <c r="D187" s="1354" t="s">
        <v>12299</v>
      </c>
      <c r="E187" s="278" t="s">
        <v>12300</v>
      </c>
      <c r="F187" s="278"/>
      <c r="G187" s="278"/>
      <c r="H187" s="278"/>
      <c r="I187" s="1749" t="s">
        <v>12265</v>
      </c>
      <c r="J187" s="278"/>
      <c r="K187" s="7"/>
      <c r="L187" s="1753">
        <v>43647.0</v>
      </c>
      <c r="M187" s="277" t="s">
        <v>96</v>
      </c>
      <c r="N187" s="277" t="s">
        <v>97</v>
      </c>
      <c r="O187" s="277" t="s">
        <v>98</v>
      </c>
      <c r="P187" s="962">
        <v>43797.0</v>
      </c>
      <c r="Q187" s="7"/>
      <c r="R187" s="7"/>
      <c r="S187" s="95"/>
      <c r="T187" s="95"/>
      <c r="U187" s="7"/>
      <c r="V187" s="7"/>
      <c r="W187" s="7"/>
      <c r="X187" s="7"/>
      <c r="Y187" s="7"/>
      <c r="Z187" s="7"/>
    </row>
    <row r="188">
      <c r="A188" s="252" t="s">
        <v>12301</v>
      </c>
      <c r="B188" s="277" t="s">
        <v>12262</v>
      </c>
      <c r="C188" s="278" t="s">
        <v>8838</v>
      </c>
      <c r="D188" s="1354" t="s">
        <v>12302</v>
      </c>
      <c r="E188" s="278" t="s">
        <v>12303</v>
      </c>
      <c r="F188" s="278"/>
      <c r="G188" s="278"/>
      <c r="H188" s="278"/>
      <c r="I188" s="1749" t="s">
        <v>12265</v>
      </c>
      <c r="J188" s="278"/>
      <c r="K188" s="7"/>
      <c r="L188" s="1753">
        <v>43647.0</v>
      </c>
      <c r="M188" s="277" t="s">
        <v>96</v>
      </c>
      <c r="N188" s="277" t="s">
        <v>97</v>
      </c>
      <c r="O188" s="277" t="s">
        <v>98</v>
      </c>
      <c r="P188" s="962">
        <v>43797.0</v>
      </c>
      <c r="Q188" s="7"/>
      <c r="R188" s="7"/>
      <c r="S188" s="95"/>
      <c r="T188" s="95"/>
      <c r="U188" s="7"/>
      <c r="V188" s="7"/>
      <c r="W188" s="7"/>
      <c r="X188" s="7"/>
      <c r="Y188" s="7"/>
      <c r="Z188" s="7"/>
    </row>
    <row r="189">
      <c r="A189" s="252" t="s">
        <v>12304</v>
      </c>
      <c r="B189" s="277" t="s">
        <v>12262</v>
      </c>
      <c r="C189" s="278" t="s">
        <v>8841</v>
      </c>
      <c r="D189" s="1354" t="s">
        <v>12305</v>
      </c>
      <c r="E189" s="278" t="s">
        <v>12306</v>
      </c>
      <c r="F189" s="278"/>
      <c r="G189" s="278"/>
      <c r="H189" s="278"/>
      <c r="I189" s="1749" t="s">
        <v>12265</v>
      </c>
      <c r="J189" s="278"/>
      <c r="K189" s="7"/>
      <c r="L189" s="1753">
        <v>43647.0</v>
      </c>
      <c r="M189" s="277" t="s">
        <v>96</v>
      </c>
      <c r="N189" s="277" t="s">
        <v>97</v>
      </c>
      <c r="O189" s="277" t="s">
        <v>98</v>
      </c>
      <c r="P189" s="962">
        <v>43797.0</v>
      </c>
      <c r="Q189" s="7"/>
      <c r="R189" s="7"/>
      <c r="S189" s="95"/>
      <c r="T189" s="95"/>
      <c r="U189" s="7"/>
      <c r="V189" s="7"/>
      <c r="W189" s="7"/>
      <c r="X189" s="7"/>
      <c r="Y189" s="7"/>
      <c r="Z189" s="7"/>
    </row>
    <row r="190">
      <c r="A190" s="252" t="s">
        <v>12307</v>
      </c>
      <c r="B190" s="277" t="s">
        <v>12262</v>
      </c>
      <c r="C190" s="278" t="s">
        <v>8844</v>
      </c>
      <c r="D190" s="1354" t="s">
        <v>12308</v>
      </c>
      <c r="E190" s="278" t="s">
        <v>12309</v>
      </c>
      <c r="F190" s="278"/>
      <c r="G190" s="278"/>
      <c r="H190" s="278"/>
      <c r="I190" s="1749" t="s">
        <v>12265</v>
      </c>
      <c r="J190" s="278"/>
      <c r="K190" s="7"/>
      <c r="L190" s="1753">
        <v>43647.0</v>
      </c>
      <c r="M190" s="277" t="s">
        <v>96</v>
      </c>
      <c r="N190" s="277" t="s">
        <v>97</v>
      </c>
      <c r="O190" s="277" t="s">
        <v>98</v>
      </c>
      <c r="P190" s="962">
        <v>43797.0</v>
      </c>
      <c r="Q190" s="7"/>
      <c r="R190" s="7"/>
      <c r="S190" s="95"/>
      <c r="T190" s="95"/>
      <c r="U190" s="7"/>
      <c r="V190" s="7"/>
      <c r="W190" s="7"/>
      <c r="X190" s="7"/>
      <c r="Y190" s="7"/>
      <c r="Z190" s="7"/>
    </row>
    <row r="191">
      <c r="A191" s="252" t="s">
        <v>12310</v>
      </c>
      <c r="B191" s="277" t="s">
        <v>12262</v>
      </c>
      <c r="C191" s="278" t="s">
        <v>8847</v>
      </c>
      <c r="D191" s="1354" t="s">
        <v>12311</v>
      </c>
      <c r="E191" s="278" t="s">
        <v>12312</v>
      </c>
      <c r="F191" s="278"/>
      <c r="G191" s="278"/>
      <c r="H191" s="278"/>
      <c r="I191" s="1749" t="s">
        <v>12265</v>
      </c>
      <c r="J191" s="278"/>
      <c r="K191" s="7"/>
      <c r="L191" s="1753">
        <v>43647.0</v>
      </c>
      <c r="M191" s="277" t="s">
        <v>96</v>
      </c>
      <c r="N191" s="277" t="s">
        <v>97</v>
      </c>
      <c r="O191" s="277" t="s">
        <v>98</v>
      </c>
      <c r="P191" s="962">
        <v>43797.0</v>
      </c>
      <c r="Q191" s="7"/>
      <c r="R191" s="7"/>
      <c r="S191" s="95"/>
      <c r="T191" s="95"/>
      <c r="U191" s="7"/>
      <c r="V191" s="7"/>
      <c r="W191" s="7"/>
      <c r="X191" s="7"/>
      <c r="Y191" s="7"/>
      <c r="Z191" s="7"/>
    </row>
    <row r="192">
      <c r="A192" s="252" t="s">
        <v>12313</v>
      </c>
      <c r="B192" s="277" t="s">
        <v>12262</v>
      </c>
      <c r="C192" s="278" t="s">
        <v>8850</v>
      </c>
      <c r="D192" s="1354" t="s">
        <v>12314</v>
      </c>
      <c r="E192" s="278" t="s">
        <v>12315</v>
      </c>
      <c r="F192" s="278"/>
      <c r="G192" s="278"/>
      <c r="H192" s="278"/>
      <c r="I192" s="1749" t="s">
        <v>12265</v>
      </c>
      <c r="J192" s="278"/>
      <c r="K192" s="7"/>
      <c r="L192" s="1753">
        <v>43647.0</v>
      </c>
      <c r="M192" s="277" t="s">
        <v>96</v>
      </c>
      <c r="N192" s="277" t="s">
        <v>97</v>
      </c>
      <c r="O192" s="277" t="s">
        <v>98</v>
      </c>
      <c r="P192" s="962">
        <v>43797.0</v>
      </c>
      <c r="Q192" s="7"/>
      <c r="R192" s="7"/>
      <c r="S192" s="95"/>
      <c r="T192" s="95"/>
      <c r="U192" s="7"/>
      <c r="V192" s="7"/>
      <c r="W192" s="7"/>
      <c r="X192" s="7"/>
      <c r="Y192" s="7"/>
      <c r="Z192" s="7"/>
    </row>
    <row r="193">
      <c r="A193" s="250" t="s">
        <v>12316</v>
      </c>
      <c r="B193" s="278" t="s">
        <v>12317</v>
      </c>
      <c r="C193" s="278" t="s">
        <v>8833</v>
      </c>
      <c r="D193" s="1354" t="s">
        <v>12318</v>
      </c>
      <c r="E193" s="277" t="s">
        <v>12319</v>
      </c>
      <c r="F193" s="7"/>
      <c r="G193" s="7"/>
      <c r="H193" s="6" t="s">
        <v>383</v>
      </c>
      <c r="I193" s="1749" t="s">
        <v>9824</v>
      </c>
      <c r="J193" s="1441" t="s">
        <v>12320</v>
      </c>
      <c r="K193" s="7"/>
      <c r="L193" s="1753">
        <v>43854.0</v>
      </c>
      <c r="M193" s="277" t="s">
        <v>96</v>
      </c>
      <c r="N193" s="277" t="s">
        <v>97</v>
      </c>
      <c r="O193" s="277" t="s">
        <v>98</v>
      </c>
      <c r="P193" s="962">
        <v>43797.0</v>
      </c>
      <c r="Q193" s="7"/>
      <c r="R193" s="7"/>
      <c r="S193" s="95"/>
      <c r="T193" s="95"/>
      <c r="U193" s="7"/>
      <c r="V193" s="7"/>
      <c r="W193" s="7"/>
      <c r="X193" s="7"/>
      <c r="Y193" s="7"/>
      <c r="Z193" s="7"/>
    </row>
    <row r="194">
      <c r="A194" s="250" t="s">
        <v>12321</v>
      </c>
      <c r="B194" s="278" t="s">
        <v>12317</v>
      </c>
      <c r="C194" s="278" t="s">
        <v>8838</v>
      </c>
      <c r="D194" s="1657" t="s">
        <v>12322</v>
      </c>
      <c r="E194" s="277" t="s">
        <v>12323</v>
      </c>
      <c r="F194" s="254"/>
      <c r="G194" s="254"/>
      <c r="H194" s="6" t="s">
        <v>383</v>
      </c>
      <c r="I194" s="1749" t="s">
        <v>9824</v>
      </c>
      <c r="J194" s="278"/>
      <c r="K194" s="7"/>
      <c r="L194" s="1753">
        <v>43854.0</v>
      </c>
      <c r="M194" s="277" t="s">
        <v>96</v>
      </c>
      <c r="N194" s="277" t="s">
        <v>97</v>
      </c>
      <c r="O194" s="277" t="s">
        <v>98</v>
      </c>
      <c r="P194" s="962">
        <v>43797.0</v>
      </c>
      <c r="Q194" s="7"/>
      <c r="R194" s="7"/>
      <c r="S194" s="95"/>
      <c r="T194" s="95"/>
      <c r="U194" s="7"/>
      <c r="V194" s="7"/>
      <c r="W194" s="7"/>
      <c r="X194" s="7"/>
      <c r="Y194" s="7"/>
      <c r="Z194" s="7"/>
    </row>
    <row r="195">
      <c r="A195" s="250" t="s">
        <v>12324</v>
      </c>
      <c r="B195" s="278" t="s">
        <v>12317</v>
      </c>
      <c r="C195" s="278" t="s">
        <v>8841</v>
      </c>
      <c r="D195" s="1657" t="s">
        <v>12325</v>
      </c>
      <c r="E195" s="277" t="s">
        <v>12326</v>
      </c>
      <c r="F195" s="254"/>
      <c r="G195" s="254"/>
      <c r="H195" s="6" t="s">
        <v>383</v>
      </c>
      <c r="I195" s="1749" t="s">
        <v>9824</v>
      </c>
      <c r="J195" s="278"/>
      <c r="K195" s="7"/>
      <c r="L195" s="1753">
        <v>43854.0</v>
      </c>
      <c r="M195" s="277" t="s">
        <v>96</v>
      </c>
      <c r="N195" s="277" t="s">
        <v>97</v>
      </c>
      <c r="O195" s="277" t="s">
        <v>98</v>
      </c>
      <c r="P195" s="962">
        <v>43797.0</v>
      </c>
      <c r="Q195" s="7"/>
      <c r="R195" s="7"/>
      <c r="S195" s="95"/>
      <c r="T195" s="95"/>
      <c r="U195" s="7"/>
      <c r="V195" s="7"/>
      <c r="W195" s="7"/>
      <c r="X195" s="7"/>
      <c r="Y195" s="7"/>
      <c r="Z195" s="7"/>
    </row>
    <row r="196">
      <c r="A196" s="250" t="s">
        <v>12327</v>
      </c>
      <c r="B196" s="278" t="s">
        <v>12317</v>
      </c>
      <c r="C196" s="278" t="s">
        <v>8844</v>
      </c>
      <c r="D196" s="1657" t="s">
        <v>12328</v>
      </c>
      <c r="E196" s="277" t="s">
        <v>12329</v>
      </c>
      <c r="F196" s="254"/>
      <c r="G196" s="254"/>
      <c r="H196" s="6" t="s">
        <v>383</v>
      </c>
      <c r="I196" s="1749" t="s">
        <v>9824</v>
      </c>
      <c r="J196" s="278"/>
      <c r="K196" s="7"/>
      <c r="L196" s="1753">
        <v>43854.0</v>
      </c>
      <c r="M196" s="277" t="s">
        <v>96</v>
      </c>
      <c r="N196" s="277" t="s">
        <v>97</v>
      </c>
      <c r="O196" s="277" t="s">
        <v>98</v>
      </c>
      <c r="P196" s="962">
        <v>43797.0</v>
      </c>
      <c r="Q196" s="7"/>
      <c r="R196" s="7"/>
      <c r="S196" s="95"/>
      <c r="T196" s="95"/>
      <c r="U196" s="7"/>
      <c r="V196" s="7"/>
      <c r="W196" s="7"/>
      <c r="X196" s="7"/>
      <c r="Y196" s="7"/>
      <c r="Z196" s="7"/>
    </row>
    <row r="197">
      <c r="A197" s="250" t="s">
        <v>12330</v>
      </c>
      <c r="B197" s="278" t="s">
        <v>12317</v>
      </c>
      <c r="C197" s="278" t="s">
        <v>8847</v>
      </c>
      <c r="D197" s="1657" t="s">
        <v>12331</v>
      </c>
      <c r="E197" s="277" t="s">
        <v>12332</v>
      </c>
      <c r="F197" s="254"/>
      <c r="G197" s="254"/>
      <c r="H197" s="6" t="s">
        <v>383</v>
      </c>
      <c r="I197" s="1749" t="s">
        <v>9824</v>
      </c>
      <c r="J197" s="278"/>
      <c r="K197" s="7"/>
      <c r="L197" s="1753">
        <v>43854.0</v>
      </c>
      <c r="M197" s="277" t="s">
        <v>96</v>
      </c>
      <c r="N197" s="277" t="s">
        <v>97</v>
      </c>
      <c r="O197" s="277" t="s">
        <v>98</v>
      </c>
      <c r="P197" s="962">
        <v>43797.0</v>
      </c>
      <c r="Q197" s="7"/>
      <c r="R197" s="7"/>
      <c r="S197" s="95"/>
      <c r="T197" s="95"/>
      <c r="U197" s="7"/>
      <c r="V197" s="7"/>
      <c r="W197" s="7"/>
      <c r="X197" s="7"/>
      <c r="Y197" s="7"/>
      <c r="Z197" s="7"/>
    </row>
    <row r="198">
      <c r="A198" s="250" t="s">
        <v>12333</v>
      </c>
      <c r="B198" s="278" t="s">
        <v>12317</v>
      </c>
      <c r="C198" s="278" t="s">
        <v>8850</v>
      </c>
      <c r="D198" s="1657" t="s">
        <v>12334</v>
      </c>
      <c r="E198" s="277" t="s">
        <v>12335</v>
      </c>
      <c r="F198" s="254"/>
      <c r="G198" s="254"/>
      <c r="H198" s="6" t="s">
        <v>383</v>
      </c>
      <c r="I198" s="1749" t="s">
        <v>9824</v>
      </c>
      <c r="J198" s="278"/>
      <c r="K198" s="7"/>
      <c r="L198" s="1753">
        <v>43854.0</v>
      </c>
      <c r="M198" s="277" t="s">
        <v>96</v>
      </c>
      <c r="N198" s="277" t="s">
        <v>97</v>
      </c>
      <c r="O198" s="277" t="s">
        <v>98</v>
      </c>
      <c r="P198" s="962">
        <v>43797.0</v>
      </c>
      <c r="Q198" s="7"/>
      <c r="R198" s="7"/>
      <c r="S198" s="95"/>
      <c r="T198" s="95"/>
      <c r="U198" s="7"/>
      <c r="V198" s="7"/>
      <c r="W198" s="7"/>
      <c r="X198" s="7"/>
      <c r="Y198" s="7"/>
      <c r="Z198" s="7"/>
    </row>
    <row r="199">
      <c r="A199" s="250" t="s">
        <v>12336</v>
      </c>
      <c r="B199" s="278" t="s">
        <v>12317</v>
      </c>
      <c r="C199" s="278" t="s">
        <v>8833</v>
      </c>
      <c r="D199" s="1657" t="s">
        <v>12337</v>
      </c>
      <c r="E199" s="277" t="s">
        <v>12338</v>
      </c>
      <c r="F199" s="7"/>
      <c r="G199" s="7"/>
      <c r="H199" s="6" t="s">
        <v>383</v>
      </c>
      <c r="I199" s="1749" t="s">
        <v>9824</v>
      </c>
      <c r="J199" s="1441" t="s">
        <v>12320</v>
      </c>
      <c r="K199" s="7"/>
      <c r="L199" s="1753">
        <v>43854.0</v>
      </c>
      <c r="M199" s="277" t="s">
        <v>96</v>
      </c>
      <c r="N199" s="277" t="s">
        <v>97</v>
      </c>
      <c r="O199" s="277" t="s">
        <v>98</v>
      </c>
      <c r="P199" s="962">
        <v>43797.0</v>
      </c>
      <c r="Q199" s="7"/>
      <c r="R199" s="7"/>
      <c r="S199" s="95"/>
      <c r="T199" s="95"/>
      <c r="U199" s="7"/>
      <c r="V199" s="7"/>
      <c r="W199" s="7"/>
      <c r="X199" s="7"/>
      <c r="Y199" s="7"/>
      <c r="Z199" s="7"/>
    </row>
    <row r="200">
      <c r="A200" s="250" t="s">
        <v>12339</v>
      </c>
      <c r="B200" s="278" t="s">
        <v>12317</v>
      </c>
      <c r="C200" s="278" t="s">
        <v>8838</v>
      </c>
      <c r="D200" s="1657" t="s">
        <v>12340</v>
      </c>
      <c r="E200" s="277" t="s">
        <v>12341</v>
      </c>
      <c r="F200" s="254"/>
      <c r="G200" s="254"/>
      <c r="H200" s="6" t="s">
        <v>383</v>
      </c>
      <c r="I200" s="1749" t="s">
        <v>9824</v>
      </c>
      <c r="J200" s="278"/>
      <c r="K200" s="7"/>
      <c r="L200" s="1753">
        <v>43854.0</v>
      </c>
      <c r="M200" s="277" t="s">
        <v>96</v>
      </c>
      <c r="N200" s="277" t="s">
        <v>97</v>
      </c>
      <c r="O200" s="277" t="s">
        <v>98</v>
      </c>
      <c r="P200" s="962">
        <v>43797.0</v>
      </c>
      <c r="Q200" s="7"/>
      <c r="R200" s="7"/>
      <c r="S200" s="95"/>
      <c r="T200" s="95"/>
      <c r="U200" s="7"/>
      <c r="V200" s="7"/>
      <c r="W200" s="7"/>
      <c r="X200" s="7"/>
      <c r="Y200" s="7"/>
      <c r="Z200" s="7"/>
    </row>
    <row r="201">
      <c r="A201" s="250" t="s">
        <v>12342</v>
      </c>
      <c r="B201" s="278" t="s">
        <v>12317</v>
      </c>
      <c r="C201" s="278" t="s">
        <v>8841</v>
      </c>
      <c r="D201" s="1657" t="s">
        <v>12343</v>
      </c>
      <c r="E201" s="277" t="s">
        <v>12344</v>
      </c>
      <c r="F201" s="254"/>
      <c r="G201" s="254"/>
      <c r="H201" s="6" t="s">
        <v>383</v>
      </c>
      <c r="I201" s="1749" t="s">
        <v>9824</v>
      </c>
      <c r="J201" s="278"/>
      <c r="K201" s="7"/>
      <c r="L201" s="1753">
        <v>43854.0</v>
      </c>
      <c r="M201" s="277" t="s">
        <v>96</v>
      </c>
      <c r="N201" s="277" t="s">
        <v>97</v>
      </c>
      <c r="O201" s="277" t="s">
        <v>98</v>
      </c>
      <c r="P201" s="962">
        <v>43797.0</v>
      </c>
      <c r="Q201" s="7"/>
      <c r="R201" s="7"/>
      <c r="S201" s="95"/>
      <c r="T201" s="95"/>
      <c r="U201" s="7"/>
      <c r="V201" s="7"/>
      <c r="W201" s="7"/>
      <c r="X201" s="7"/>
      <c r="Y201" s="7"/>
      <c r="Z201" s="7"/>
    </row>
    <row r="202">
      <c r="A202" s="250" t="s">
        <v>12345</v>
      </c>
      <c r="B202" s="278" t="s">
        <v>12317</v>
      </c>
      <c r="C202" s="278" t="s">
        <v>8844</v>
      </c>
      <c r="D202" s="1657" t="s">
        <v>12346</v>
      </c>
      <c r="E202" s="277" t="s">
        <v>12347</v>
      </c>
      <c r="F202" s="254"/>
      <c r="G202" s="254"/>
      <c r="H202" s="6" t="s">
        <v>383</v>
      </c>
      <c r="I202" s="1749" t="s">
        <v>9824</v>
      </c>
      <c r="J202" s="278"/>
      <c r="K202" s="7"/>
      <c r="L202" s="1753">
        <v>43854.0</v>
      </c>
      <c r="M202" s="277" t="s">
        <v>96</v>
      </c>
      <c r="N202" s="277" t="s">
        <v>97</v>
      </c>
      <c r="O202" s="277" t="s">
        <v>98</v>
      </c>
      <c r="P202" s="962">
        <v>43797.0</v>
      </c>
      <c r="Q202" s="7"/>
      <c r="R202" s="7"/>
      <c r="S202" s="95"/>
      <c r="T202" s="95"/>
      <c r="U202" s="7"/>
      <c r="V202" s="7"/>
      <c r="W202" s="7"/>
      <c r="X202" s="7"/>
      <c r="Y202" s="7"/>
      <c r="Z202" s="7"/>
    </row>
    <row r="203">
      <c r="A203" s="250" t="s">
        <v>12348</v>
      </c>
      <c r="B203" s="278" t="s">
        <v>12317</v>
      </c>
      <c r="C203" s="278" t="s">
        <v>8847</v>
      </c>
      <c r="D203" s="1657" t="s">
        <v>12349</v>
      </c>
      <c r="E203" s="277" t="s">
        <v>12350</v>
      </c>
      <c r="F203" s="254"/>
      <c r="G203" s="254"/>
      <c r="H203" s="6" t="s">
        <v>383</v>
      </c>
      <c r="I203" s="1749" t="s">
        <v>9824</v>
      </c>
      <c r="J203" s="278"/>
      <c r="K203" s="7"/>
      <c r="L203" s="1753">
        <v>43854.0</v>
      </c>
      <c r="M203" s="277" t="s">
        <v>96</v>
      </c>
      <c r="N203" s="277" t="s">
        <v>97</v>
      </c>
      <c r="O203" s="277" t="s">
        <v>98</v>
      </c>
      <c r="P203" s="962">
        <v>43797.0</v>
      </c>
      <c r="Q203" s="7"/>
      <c r="R203" s="7"/>
      <c r="S203" s="95"/>
      <c r="T203" s="95"/>
      <c r="U203" s="7"/>
      <c r="V203" s="7"/>
      <c r="W203" s="7"/>
      <c r="X203" s="7"/>
      <c r="Y203" s="7"/>
      <c r="Z203" s="7"/>
    </row>
    <row r="204">
      <c r="A204" s="250" t="s">
        <v>12351</v>
      </c>
      <c r="B204" s="278" t="s">
        <v>12317</v>
      </c>
      <c r="C204" s="278" t="s">
        <v>8850</v>
      </c>
      <c r="D204" s="1657" t="s">
        <v>12352</v>
      </c>
      <c r="E204" s="277" t="s">
        <v>12353</v>
      </c>
      <c r="F204" s="254"/>
      <c r="G204" s="254"/>
      <c r="H204" s="6" t="s">
        <v>383</v>
      </c>
      <c r="I204" s="1749" t="s">
        <v>9824</v>
      </c>
      <c r="J204" s="278"/>
      <c r="K204" s="7"/>
      <c r="L204" s="1753">
        <v>43854.0</v>
      </c>
      <c r="M204" s="277" t="s">
        <v>96</v>
      </c>
      <c r="N204" s="277" t="s">
        <v>97</v>
      </c>
      <c r="O204" s="277" t="s">
        <v>98</v>
      </c>
      <c r="P204" s="962">
        <v>43797.0</v>
      </c>
      <c r="Q204" s="7"/>
      <c r="R204" s="7"/>
      <c r="S204" s="95"/>
      <c r="T204" s="95"/>
      <c r="U204" s="7"/>
      <c r="V204" s="7"/>
      <c r="W204" s="7"/>
      <c r="X204" s="7"/>
      <c r="Y204" s="7"/>
      <c r="Z204" s="7"/>
    </row>
    <row r="205">
      <c r="A205" s="250" t="s">
        <v>12354</v>
      </c>
      <c r="B205" s="278" t="s">
        <v>12317</v>
      </c>
      <c r="C205" s="278" t="s">
        <v>8833</v>
      </c>
      <c r="D205" s="1657" t="s">
        <v>12355</v>
      </c>
      <c r="E205" s="277" t="s">
        <v>12356</v>
      </c>
      <c r="F205" s="7"/>
      <c r="G205" s="7"/>
      <c r="H205" s="6" t="s">
        <v>383</v>
      </c>
      <c r="I205" s="1749" t="s">
        <v>9824</v>
      </c>
      <c r="J205" s="1441" t="s">
        <v>12320</v>
      </c>
      <c r="K205" s="7"/>
      <c r="L205" s="1753">
        <v>43854.0</v>
      </c>
      <c r="M205" s="277" t="s">
        <v>96</v>
      </c>
      <c r="N205" s="277" t="s">
        <v>97</v>
      </c>
      <c r="O205" s="277" t="s">
        <v>98</v>
      </c>
      <c r="P205" s="962">
        <v>43797.0</v>
      </c>
      <c r="Q205" s="7"/>
      <c r="R205" s="7"/>
      <c r="S205" s="95"/>
      <c r="T205" s="95"/>
      <c r="U205" s="7"/>
      <c r="V205" s="7"/>
      <c r="W205" s="7"/>
      <c r="X205" s="7"/>
      <c r="Y205" s="7"/>
      <c r="Z205" s="7"/>
    </row>
    <row r="206">
      <c r="A206" s="250" t="s">
        <v>12357</v>
      </c>
      <c r="B206" s="278" t="s">
        <v>12317</v>
      </c>
      <c r="C206" s="278" t="s">
        <v>8838</v>
      </c>
      <c r="D206" s="1657" t="s">
        <v>12358</v>
      </c>
      <c r="E206" s="277" t="s">
        <v>12359</v>
      </c>
      <c r="F206" s="254"/>
      <c r="G206" s="254"/>
      <c r="H206" s="6" t="s">
        <v>383</v>
      </c>
      <c r="I206" s="1749" t="s">
        <v>9824</v>
      </c>
      <c r="J206" s="278"/>
      <c r="K206" s="7"/>
      <c r="L206" s="1753">
        <v>43854.0</v>
      </c>
      <c r="M206" s="277" t="s">
        <v>96</v>
      </c>
      <c r="N206" s="277" t="s">
        <v>97</v>
      </c>
      <c r="O206" s="277" t="s">
        <v>98</v>
      </c>
      <c r="P206" s="962">
        <v>43797.0</v>
      </c>
      <c r="Q206" s="7"/>
      <c r="R206" s="7"/>
      <c r="S206" s="95"/>
      <c r="T206" s="95"/>
      <c r="U206" s="7"/>
      <c r="V206" s="7"/>
      <c r="W206" s="7"/>
      <c r="X206" s="7"/>
      <c r="Y206" s="7"/>
      <c r="Z206" s="7"/>
    </row>
    <row r="207">
      <c r="A207" s="250" t="s">
        <v>12360</v>
      </c>
      <c r="B207" s="278" t="s">
        <v>12317</v>
      </c>
      <c r="C207" s="278" t="s">
        <v>8841</v>
      </c>
      <c r="D207" s="1657" t="s">
        <v>12361</v>
      </c>
      <c r="E207" s="277" t="s">
        <v>12362</v>
      </c>
      <c r="F207" s="254"/>
      <c r="G207" s="254"/>
      <c r="H207" s="6" t="s">
        <v>383</v>
      </c>
      <c r="I207" s="1749" t="s">
        <v>9824</v>
      </c>
      <c r="J207" s="278"/>
      <c r="K207" s="7"/>
      <c r="L207" s="1753">
        <v>43854.0</v>
      </c>
      <c r="M207" s="277" t="s">
        <v>96</v>
      </c>
      <c r="N207" s="277" t="s">
        <v>97</v>
      </c>
      <c r="O207" s="277" t="s">
        <v>98</v>
      </c>
      <c r="P207" s="962">
        <v>43797.0</v>
      </c>
      <c r="Q207" s="7"/>
      <c r="R207" s="7"/>
      <c r="S207" s="95"/>
      <c r="T207" s="95"/>
      <c r="U207" s="7"/>
      <c r="V207" s="7"/>
      <c r="W207" s="7"/>
      <c r="X207" s="7"/>
      <c r="Y207" s="7"/>
      <c r="Z207" s="7"/>
    </row>
    <row r="208">
      <c r="A208" s="250" t="s">
        <v>12363</v>
      </c>
      <c r="B208" s="278" t="s">
        <v>12317</v>
      </c>
      <c r="C208" s="278" t="s">
        <v>8844</v>
      </c>
      <c r="D208" s="1657" t="s">
        <v>12364</v>
      </c>
      <c r="E208" s="277" t="s">
        <v>12365</v>
      </c>
      <c r="F208" s="254"/>
      <c r="G208" s="254"/>
      <c r="H208" s="6" t="s">
        <v>383</v>
      </c>
      <c r="I208" s="1749" t="s">
        <v>9824</v>
      </c>
      <c r="J208" s="278"/>
      <c r="K208" s="7"/>
      <c r="L208" s="1753">
        <v>43854.0</v>
      </c>
      <c r="M208" s="277" t="s">
        <v>96</v>
      </c>
      <c r="N208" s="277" t="s">
        <v>97</v>
      </c>
      <c r="O208" s="277" t="s">
        <v>98</v>
      </c>
      <c r="P208" s="962">
        <v>43797.0</v>
      </c>
      <c r="Q208" s="7"/>
      <c r="R208" s="7"/>
      <c r="S208" s="95"/>
      <c r="T208" s="95"/>
      <c r="U208" s="7"/>
      <c r="V208" s="7"/>
      <c r="W208" s="7"/>
      <c r="X208" s="7"/>
      <c r="Y208" s="7"/>
      <c r="Z208" s="7"/>
    </row>
    <row r="209">
      <c r="A209" s="250" t="s">
        <v>12366</v>
      </c>
      <c r="B209" s="278" t="s">
        <v>12317</v>
      </c>
      <c r="C209" s="278" t="s">
        <v>8847</v>
      </c>
      <c r="D209" s="1657" t="s">
        <v>12367</v>
      </c>
      <c r="E209" s="277" t="s">
        <v>12368</v>
      </c>
      <c r="F209" s="254"/>
      <c r="G209" s="254"/>
      <c r="H209" s="6" t="s">
        <v>383</v>
      </c>
      <c r="I209" s="1749" t="s">
        <v>9824</v>
      </c>
      <c r="J209" s="278"/>
      <c r="K209" s="7"/>
      <c r="L209" s="1753">
        <v>43854.0</v>
      </c>
      <c r="M209" s="277" t="s">
        <v>96</v>
      </c>
      <c r="N209" s="277" t="s">
        <v>97</v>
      </c>
      <c r="O209" s="277" t="s">
        <v>98</v>
      </c>
      <c r="P209" s="962">
        <v>43797.0</v>
      </c>
      <c r="Q209" s="7"/>
      <c r="R209" s="7"/>
      <c r="S209" s="95"/>
      <c r="T209" s="95"/>
      <c r="U209" s="7"/>
      <c r="V209" s="7"/>
      <c r="W209" s="7"/>
      <c r="X209" s="7"/>
      <c r="Y209" s="7"/>
      <c r="Z209" s="7"/>
    </row>
    <row r="210">
      <c r="A210" s="250" t="s">
        <v>12369</v>
      </c>
      <c r="B210" s="278" t="s">
        <v>12317</v>
      </c>
      <c r="C210" s="278" t="s">
        <v>8850</v>
      </c>
      <c r="D210" s="1657" t="s">
        <v>12370</v>
      </c>
      <c r="E210" s="277" t="s">
        <v>12371</v>
      </c>
      <c r="F210" s="254"/>
      <c r="G210" s="254"/>
      <c r="H210" s="6" t="s">
        <v>383</v>
      </c>
      <c r="I210" s="1749" t="s">
        <v>9824</v>
      </c>
      <c r="J210" s="278"/>
      <c r="K210" s="7"/>
      <c r="L210" s="1753">
        <v>43854.0</v>
      </c>
      <c r="M210" s="277" t="s">
        <v>96</v>
      </c>
      <c r="N210" s="277" t="s">
        <v>97</v>
      </c>
      <c r="O210" s="277" t="s">
        <v>98</v>
      </c>
      <c r="P210" s="962">
        <v>43797.0</v>
      </c>
      <c r="Q210" s="7"/>
      <c r="R210" s="7"/>
      <c r="S210" s="95"/>
      <c r="T210" s="95"/>
      <c r="U210" s="7"/>
      <c r="V210" s="7"/>
      <c r="W210" s="7"/>
      <c r="X210" s="7"/>
      <c r="Y210" s="7"/>
      <c r="Z210" s="7"/>
    </row>
    <row r="211">
      <c r="A211" s="254" t="s">
        <v>12372</v>
      </c>
      <c r="B211" s="277" t="s">
        <v>12373</v>
      </c>
      <c r="C211" s="278" t="s">
        <v>8833</v>
      </c>
      <c r="D211" s="1354" t="s">
        <v>12374</v>
      </c>
      <c r="E211" s="278" t="s">
        <v>12375</v>
      </c>
      <c r="F211" s="7"/>
      <c r="G211" s="7"/>
      <c r="H211" s="7"/>
      <c r="I211" s="1749" t="s">
        <v>12265</v>
      </c>
      <c r="J211" s="1441" t="s">
        <v>12376</v>
      </c>
      <c r="K211" s="7"/>
      <c r="L211" s="1753">
        <v>43647.0</v>
      </c>
      <c r="M211" s="277" t="s">
        <v>96</v>
      </c>
      <c r="N211" s="277" t="s">
        <v>97</v>
      </c>
      <c r="O211" s="277" t="s">
        <v>98</v>
      </c>
      <c r="P211" s="962">
        <v>43801.0</v>
      </c>
      <c r="Q211" s="7"/>
      <c r="R211" s="7"/>
      <c r="S211" s="95"/>
      <c r="T211" s="95"/>
      <c r="U211" s="7"/>
      <c r="V211" s="7"/>
      <c r="W211" s="7"/>
      <c r="X211" s="7"/>
      <c r="Y211" s="7"/>
      <c r="Z211" s="7"/>
    </row>
    <row r="212">
      <c r="A212" s="254" t="s">
        <v>12377</v>
      </c>
      <c r="B212" s="277" t="s">
        <v>12373</v>
      </c>
      <c r="C212" s="278" t="s">
        <v>8838</v>
      </c>
      <c r="D212" s="1354" t="s">
        <v>12378</v>
      </c>
      <c r="E212" s="278" t="s">
        <v>12379</v>
      </c>
      <c r="F212" s="254"/>
      <c r="G212" s="254"/>
      <c r="H212" s="254"/>
      <c r="I212" s="1749" t="s">
        <v>12265</v>
      </c>
      <c r="J212" s="278"/>
      <c r="K212" s="7"/>
      <c r="L212" s="1753">
        <v>43647.0</v>
      </c>
      <c r="M212" s="277" t="s">
        <v>96</v>
      </c>
      <c r="N212" s="277" t="s">
        <v>97</v>
      </c>
      <c r="O212" s="277" t="s">
        <v>98</v>
      </c>
      <c r="P212" s="962">
        <v>43801.0</v>
      </c>
      <c r="Q212" s="7"/>
      <c r="R212" s="7"/>
      <c r="S212" s="95"/>
      <c r="T212" s="95"/>
      <c r="U212" s="7"/>
      <c r="V212" s="7"/>
      <c r="W212" s="7"/>
      <c r="X212" s="7"/>
      <c r="Y212" s="7"/>
      <c r="Z212" s="7"/>
    </row>
    <row r="213">
      <c r="A213" s="254" t="s">
        <v>12380</v>
      </c>
      <c r="B213" s="277" t="s">
        <v>12373</v>
      </c>
      <c r="C213" s="278" t="s">
        <v>8841</v>
      </c>
      <c r="D213" s="1354" t="s">
        <v>12381</v>
      </c>
      <c r="E213" s="278" t="s">
        <v>12382</v>
      </c>
      <c r="F213" s="254"/>
      <c r="G213" s="254"/>
      <c r="H213" s="254"/>
      <c r="I213" s="1749" t="s">
        <v>12265</v>
      </c>
      <c r="J213" s="278"/>
      <c r="K213" s="7"/>
      <c r="L213" s="1753">
        <v>43647.0</v>
      </c>
      <c r="M213" s="277" t="s">
        <v>96</v>
      </c>
      <c r="N213" s="277" t="s">
        <v>97</v>
      </c>
      <c r="O213" s="277" t="s">
        <v>98</v>
      </c>
      <c r="P213" s="962">
        <v>43801.0</v>
      </c>
      <c r="Q213" s="7"/>
      <c r="R213" s="7"/>
      <c r="S213" s="95"/>
      <c r="T213" s="95"/>
      <c r="U213" s="7"/>
      <c r="V213" s="7"/>
      <c r="W213" s="7"/>
      <c r="X213" s="7"/>
      <c r="Y213" s="7"/>
      <c r="Z213" s="7"/>
    </row>
    <row r="214">
      <c r="A214" s="254" t="s">
        <v>12383</v>
      </c>
      <c r="B214" s="277" t="s">
        <v>12373</v>
      </c>
      <c r="C214" s="278" t="s">
        <v>8844</v>
      </c>
      <c r="D214" s="1354" t="s">
        <v>12384</v>
      </c>
      <c r="E214" s="278" t="s">
        <v>12385</v>
      </c>
      <c r="F214" s="254"/>
      <c r="G214" s="254"/>
      <c r="H214" s="254"/>
      <c r="I214" s="1749" t="s">
        <v>12265</v>
      </c>
      <c r="J214" s="278"/>
      <c r="K214" s="7"/>
      <c r="L214" s="1753">
        <v>43647.0</v>
      </c>
      <c r="M214" s="277" t="s">
        <v>96</v>
      </c>
      <c r="N214" s="277" t="s">
        <v>97</v>
      </c>
      <c r="O214" s="277" t="s">
        <v>98</v>
      </c>
      <c r="P214" s="962">
        <v>43801.0</v>
      </c>
      <c r="Q214" s="7"/>
      <c r="R214" s="7"/>
      <c r="S214" s="95"/>
      <c r="T214" s="95"/>
      <c r="U214" s="7"/>
      <c r="V214" s="7"/>
      <c r="W214" s="7"/>
      <c r="X214" s="7"/>
      <c r="Y214" s="7"/>
      <c r="Z214" s="7"/>
    </row>
    <row r="215">
      <c r="A215" s="254" t="s">
        <v>12386</v>
      </c>
      <c r="B215" s="277" t="s">
        <v>12373</v>
      </c>
      <c r="C215" s="278" t="s">
        <v>8847</v>
      </c>
      <c r="D215" s="1354" t="s">
        <v>12387</v>
      </c>
      <c r="E215" s="278" t="s">
        <v>12388</v>
      </c>
      <c r="F215" s="254"/>
      <c r="G215" s="254"/>
      <c r="H215" s="254"/>
      <c r="I215" s="1749" t="s">
        <v>12265</v>
      </c>
      <c r="J215" s="278"/>
      <c r="K215" s="7"/>
      <c r="L215" s="1753">
        <v>43647.0</v>
      </c>
      <c r="M215" s="277" t="s">
        <v>96</v>
      </c>
      <c r="N215" s="277" t="s">
        <v>97</v>
      </c>
      <c r="O215" s="277" t="s">
        <v>98</v>
      </c>
      <c r="P215" s="962">
        <v>43801.0</v>
      </c>
      <c r="Q215" s="7"/>
      <c r="R215" s="7"/>
      <c r="S215" s="95"/>
      <c r="T215" s="95"/>
      <c r="U215" s="7"/>
      <c r="V215" s="7"/>
      <c r="W215" s="7"/>
      <c r="X215" s="7"/>
      <c r="Y215" s="7"/>
      <c r="Z215" s="7"/>
    </row>
    <row r="216">
      <c r="A216" s="254" t="s">
        <v>12389</v>
      </c>
      <c r="B216" s="277" t="s">
        <v>12373</v>
      </c>
      <c r="C216" s="278" t="s">
        <v>8850</v>
      </c>
      <c r="D216" s="1354" t="s">
        <v>12390</v>
      </c>
      <c r="E216" s="278" t="s">
        <v>12391</v>
      </c>
      <c r="F216" s="254"/>
      <c r="G216" s="254"/>
      <c r="H216" s="254"/>
      <c r="I216" s="1749" t="s">
        <v>12265</v>
      </c>
      <c r="J216" s="278"/>
      <c r="K216" s="7"/>
      <c r="L216" s="1753">
        <v>43647.0</v>
      </c>
      <c r="M216" s="277" t="s">
        <v>96</v>
      </c>
      <c r="N216" s="277" t="s">
        <v>97</v>
      </c>
      <c r="O216" s="277" t="s">
        <v>98</v>
      </c>
      <c r="P216" s="962">
        <v>43801.0</v>
      </c>
      <c r="Q216" s="7"/>
      <c r="R216" s="7"/>
      <c r="S216" s="95"/>
      <c r="T216" s="95"/>
      <c r="U216" s="7"/>
      <c r="V216" s="7"/>
      <c r="W216" s="7"/>
      <c r="X216" s="7"/>
      <c r="Y216" s="7"/>
      <c r="Z216" s="7"/>
    </row>
    <row r="217">
      <c r="A217" s="254" t="s">
        <v>12392</v>
      </c>
      <c r="B217" s="277" t="s">
        <v>12373</v>
      </c>
      <c r="C217" s="278" t="s">
        <v>8833</v>
      </c>
      <c r="D217" s="1354" t="s">
        <v>12393</v>
      </c>
      <c r="E217" s="278" t="s">
        <v>12394</v>
      </c>
      <c r="F217" s="254"/>
      <c r="G217" s="254"/>
      <c r="H217" s="254"/>
      <c r="I217" s="1749" t="s">
        <v>12265</v>
      </c>
      <c r="J217" s="278"/>
      <c r="K217" s="7"/>
      <c r="L217" s="1753">
        <v>43647.0</v>
      </c>
      <c r="M217" s="277" t="s">
        <v>96</v>
      </c>
      <c r="N217" s="277" t="s">
        <v>97</v>
      </c>
      <c r="O217" s="277" t="s">
        <v>98</v>
      </c>
      <c r="P217" s="962">
        <v>43801.0</v>
      </c>
      <c r="Q217" s="7"/>
      <c r="R217" s="7"/>
      <c r="S217" s="95"/>
      <c r="T217" s="95"/>
      <c r="U217" s="7"/>
      <c r="V217" s="7"/>
      <c r="W217" s="7"/>
      <c r="X217" s="7"/>
      <c r="Y217" s="7"/>
      <c r="Z217" s="7"/>
    </row>
    <row r="218">
      <c r="A218" s="254" t="s">
        <v>12395</v>
      </c>
      <c r="B218" s="277" t="s">
        <v>12373</v>
      </c>
      <c r="C218" s="278" t="s">
        <v>8838</v>
      </c>
      <c r="D218" s="1354" t="s">
        <v>12396</v>
      </c>
      <c r="E218" s="278" t="s">
        <v>12397</v>
      </c>
      <c r="F218" s="254"/>
      <c r="G218" s="254"/>
      <c r="H218" s="254"/>
      <c r="I218" s="1749" t="s">
        <v>12265</v>
      </c>
      <c r="J218" s="278"/>
      <c r="K218" s="7"/>
      <c r="L218" s="1753">
        <v>43647.0</v>
      </c>
      <c r="M218" s="277" t="s">
        <v>96</v>
      </c>
      <c r="N218" s="277" t="s">
        <v>97</v>
      </c>
      <c r="O218" s="277" t="s">
        <v>98</v>
      </c>
      <c r="P218" s="962">
        <v>43801.0</v>
      </c>
      <c r="Q218" s="7"/>
      <c r="R218" s="7"/>
      <c r="S218" s="95"/>
      <c r="T218" s="95"/>
      <c r="U218" s="7"/>
      <c r="V218" s="7"/>
      <c r="W218" s="7"/>
      <c r="X218" s="7"/>
      <c r="Y218" s="7"/>
      <c r="Z218" s="7"/>
    </row>
    <row r="219">
      <c r="A219" s="254" t="s">
        <v>12398</v>
      </c>
      <c r="B219" s="277" t="s">
        <v>12373</v>
      </c>
      <c r="C219" s="278" t="s">
        <v>8841</v>
      </c>
      <c r="D219" s="1354" t="s">
        <v>12399</v>
      </c>
      <c r="E219" s="278" t="s">
        <v>12400</v>
      </c>
      <c r="F219" s="254"/>
      <c r="G219" s="254"/>
      <c r="H219" s="254"/>
      <c r="I219" s="1749" t="s">
        <v>12265</v>
      </c>
      <c r="J219" s="278"/>
      <c r="K219" s="7"/>
      <c r="L219" s="1753">
        <v>43647.0</v>
      </c>
      <c r="M219" s="277" t="s">
        <v>96</v>
      </c>
      <c r="N219" s="277" t="s">
        <v>97</v>
      </c>
      <c r="O219" s="277" t="s">
        <v>98</v>
      </c>
      <c r="P219" s="962">
        <v>43801.0</v>
      </c>
      <c r="Q219" s="7"/>
      <c r="R219" s="7"/>
      <c r="S219" s="95"/>
      <c r="T219" s="95"/>
      <c r="U219" s="7"/>
      <c r="V219" s="7"/>
      <c r="W219" s="7"/>
      <c r="X219" s="7"/>
      <c r="Y219" s="7"/>
      <c r="Z219" s="7"/>
    </row>
    <row r="220">
      <c r="A220" s="254" t="s">
        <v>12401</v>
      </c>
      <c r="B220" s="277" t="s">
        <v>12373</v>
      </c>
      <c r="C220" s="278" t="s">
        <v>8844</v>
      </c>
      <c r="D220" s="1354" t="s">
        <v>12402</v>
      </c>
      <c r="E220" s="278" t="s">
        <v>12403</v>
      </c>
      <c r="F220" s="254"/>
      <c r="G220" s="254"/>
      <c r="H220" s="254"/>
      <c r="I220" s="1749" t="s">
        <v>12265</v>
      </c>
      <c r="J220" s="278"/>
      <c r="K220" s="7"/>
      <c r="L220" s="1753">
        <v>43647.0</v>
      </c>
      <c r="M220" s="277" t="s">
        <v>96</v>
      </c>
      <c r="N220" s="277" t="s">
        <v>97</v>
      </c>
      <c r="O220" s="277" t="s">
        <v>98</v>
      </c>
      <c r="P220" s="962">
        <v>43801.0</v>
      </c>
      <c r="Q220" s="7"/>
      <c r="R220" s="7"/>
      <c r="S220" s="95"/>
      <c r="T220" s="95"/>
      <c r="U220" s="7"/>
      <c r="V220" s="7"/>
      <c r="W220" s="7"/>
      <c r="X220" s="7"/>
      <c r="Y220" s="7"/>
      <c r="Z220" s="7"/>
    </row>
    <row r="221">
      <c r="A221" s="254" t="s">
        <v>12404</v>
      </c>
      <c r="B221" s="277" t="s">
        <v>12373</v>
      </c>
      <c r="C221" s="278" t="s">
        <v>8847</v>
      </c>
      <c r="D221" s="1354" t="s">
        <v>12405</v>
      </c>
      <c r="E221" s="278" t="s">
        <v>12406</v>
      </c>
      <c r="F221" s="254"/>
      <c r="G221" s="254"/>
      <c r="H221" s="254"/>
      <c r="I221" s="1749" t="s">
        <v>12265</v>
      </c>
      <c r="J221" s="278"/>
      <c r="K221" s="7"/>
      <c r="L221" s="1753">
        <v>43647.0</v>
      </c>
      <c r="M221" s="277" t="s">
        <v>96</v>
      </c>
      <c r="N221" s="277" t="s">
        <v>97</v>
      </c>
      <c r="O221" s="277" t="s">
        <v>98</v>
      </c>
      <c r="P221" s="962">
        <v>43801.0</v>
      </c>
      <c r="Q221" s="7"/>
      <c r="R221" s="7"/>
      <c r="S221" s="95"/>
      <c r="T221" s="95"/>
      <c r="U221" s="7"/>
      <c r="V221" s="7"/>
      <c r="W221" s="7"/>
      <c r="X221" s="7"/>
      <c r="Y221" s="7"/>
      <c r="Z221" s="7"/>
    </row>
    <row r="222">
      <c r="A222" s="254" t="s">
        <v>12407</v>
      </c>
      <c r="B222" s="277" t="s">
        <v>12373</v>
      </c>
      <c r="C222" s="278" t="s">
        <v>8850</v>
      </c>
      <c r="D222" s="1354" t="s">
        <v>12408</v>
      </c>
      <c r="E222" s="278" t="s">
        <v>12409</v>
      </c>
      <c r="F222" s="254"/>
      <c r="G222" s="254"/>
      <c r="H222" s="254"/>
      <c r="I222" s="1749" t="s">
        <v>12265</v>
      </c>
      <c r="J222" s="278"/>
      <c r="K222" s="7"/>
      <c r="L222" s="1753">
        <v>43647.0</v>
      </c>
      <c r="M222" s="277" t="s">
        <v>96</v>
      </c>
      <c r="N222" s="277" t="s">
        <v>97</v>
      </c>
      <c r="O222" s="277" t="s">
        <v>98</v>
      </c>
      <c r="P222" s="962">
        <v>43801.0</v>
      </c>
      <c r="Q222" s="7"/>
      <c r="R222" s="7"/>
      <c r="S222" s="95"/>
      <c r="T222" s="95"/>
      <c r="U222" s="7"/>
      <c r="V222" s="7"/>
      <c r="W222" s="7"/>
      <c r="X222" s="7"/>
      <c r="Y222" s="7"/>
      <c r="Z222" s="7"/>
    </row>
    <row r="223">
      <c r="A223" s="254" t="s">
        <v>12410</v>
      </c>
      <c r="B223" s="277" t="s">
        <v>12373</v>
      </c>
      <c r="C223" s="278" t="s">
        <v>8833</v>
      </c>
      <c r="D223" s="1354" t="s">
        <v>12411</v>
      </c>
      <c r="E223" s="278" t="s">
        <v>12412</v>
      </c>
      <c r="F223" s="254"/>
      <c r="G223" s="254"/>
      <c r="H223" s="254"/>
      <c r="I223" s="1749" t="s">
        <v>12265</v>
      </c>
      <c r="J223" s="278"/>
      <c r="K223" s="7"/>
      <c r="L223" s="1753">
        <v>43647.0</v>
      </c>
      <c r="M223" s="277" t="s">
        <v>96</v>
      </c>
      <c r="N223" s="277" t="s">
        <v>97</v>
      </c>
      <c r="O223" s="277" t="s">
        <v>98</v>
      </c>
      <c r="P223" s="962">
        <v>43801.0</v>
      </c>
      <c r="Q223" s="7"/>
      <c r="R223" s="7"/>
      <c r="S223" s="95"/>
      <c r="T223" s="95"/>
      <c r="U223" s="7"/>
      <c r="V223" s="7"/>
      <c r="W223" s="7"/>
      <c r="X223" s="7"/>
      <c r="Y223" s="7"/>
      <c r="Z223" s="7"/>
    </row>
    <row r="224">
      <c r="A224" s="254" t="s">
        <v>12413</v>
      </c>
      <c r="B224" s="277" t="s">
        <v>12373</v>
      </c>
      <c r="C224" s="278" t="s">
        <v>8838</v>
      </c>
      <c r="D224" s="1354" t="s">
        <v>12414</v>
      </c>
      <c r="E224" s="278" t="s">
        <v>12415</v>
      </c>
      <c r="F224" s="254"/>
      <c r="G224" s="254"/>
      <c r="H224" s="254"/>
      <c r="I224" s="1749" t="s">
        <v>12265</v>
      </c>
      <c r="J224" s="278"/>
      <c r="K224" s="7"/>
      <c r="L224" s="1753">
        <v>43647.0</v>
      </c>
      <c r="M224" s="277" t="s">
        <v>96</v>
      </c>
      <c r="N224" s="277" t="s">
        <v>97</v>
      </c>
      <c r="O224" s="277" t="s">
        <v>98</v>
      </c>
      <c r="P224" s="962">
        <v>43801.0</v>
      </c>
      <c r="Q224" s="7"/>
      <c r="R224" s="7"/>
      <c r="S224" s="95"/>
      <c r="T224" s="95"/>
      <c r="U224" s="7"/>
      <c r="V224" s="7"/>
      <c r="W224" s="7"/>
      <c r="X224" s="7"/>
      <c r="Y224" s="7"/>
      <c r="Z224" s="7"/>
    </row>
    <row r="225">
      <c r="A225" s="254" t="s">
        <v>12416</v>
      </c>
      <c r="B225" s="277" t="s">
        <v>12373</v>
      </c>
      <c r="C225" s="278" t="s">
        <v>8841</v>
      </c>
      <c r="D225" s="1354" t="s">
        <v>12417</v>
      </c>
      <c r="E225" s="278" t="s">
        <v>12418</v>
      </c>
      <c r="F225" s="254"/>
      <c r="G225" s="254"/>
      <c r="H225" s="254"/>
      <c r="I225" s="1749" t="s">
        <v>12265</v>
      </c>
      <c r="J225" s="278"/>
      <c r="K225" s="7"/>
      <c r="L225" s="1753">
        <v>43647.0</v>
      </c>
      <c r="M225" s="277" t="s">
        <v>96</v>
      </c>
      <c r="N225" s="277" t="s">
        <v>97</v>
      </c>
      <c r="O225" s="277" t="s">
        <v>98</v>
      </c>
      <c r="P225" s="962">
        <v>43801.0</v>
      </c>
      <c r="Q225" s="7"/>
      <c r="R225" s="7"/>
      <c r="S225" s="95"/>
      <c r="T225" s="95"/>
      <c r="U225" s="7"/>
      <c r="V225" s="7"/>
      <c r="W225" s="7"/>
      <c r="X225" s="7"/>
      <c r="Y225" s="7"/>
      <c r="Z225" s="7"/>
    </row>
    <row r="226">
      <c r="A226" s="254" t="s">
        <v>12419</v>
      </c>
      <c r="B226" s="277" t="s">
        <v>12373</v>
      </c>
      <c r="C226" s="278" t="s">
        <v>8844</v>
      </c>
      <c r="D226" s="1354" t="s">
        <v>12420</v>
      </c>
      <c r="E226" s="278" t="s">
        <v>12421</v>
      </c>
      <c r="F226" s="254"/>
      <c r="G226" s="254"/>
      <c r="H226" s="254"/>
      <c r="I226" s="1749" t="s">
        <v>12265</v>
      </c>
      <c r="J226" s="278"/>
      <c r="K226" s="7"/>
      <c r="L226" s="1753">
        <v>43647.0</v>
      </c>
      <c r="M226" s="277" t="s">
        <v>96</v>
      </c>
      <c r="N226" s="277" t="s">
        <v>97</v>
      </c>
      <c r="O226" s="277" t="s">
        <v>98</v>
      </c>
      <c r="P226" s="962">
        <v>43801.0</v>
      </c>
      <c r="Q226" s="7"/>
      <c r="R226" s="7"/>
      <c r="S226" s="95"/>
      <c r="T226" s="95"/>
      <c r="U226" s="7"/>
      <c r="V226" s="7"/>
      <c r="W226" s="7"/>
      <c r="X226" s="7"/>
      <c r="Y226" s="7"/>
      <c r="Z226" s="7"/>
    </row>
    <row r="227">
      <c r="A227" s="254" t="s">
        <v>12422</v>
      </c>
      <c r="B227" s="277" t="s">
        <v>12373</v>
      </c>
      <c r="C227" s="278" t="s">
        <v>8847</v>
      </c>
      <c r="D227" s="1354" t="s">
        <v>12423</v>
      </c>
      <c r="E227" s="278" t="s">
        <v>12424</v>
      </c>
      <c r="F227" s="254"/>
      <c r="G227" s="254"/>
      <c r="H227" s="254"/>
      <c r="I227" s="1749" t="s">
        <v>12265</v>
      </c>
      <c r="J227" s="278"/>
      <c r="K227" s="7"/>
      <c r="L227" s="1753">
        <v>43647.0</v>
      </c>
      <c r="M227" s="277" t="s">
        <v>96</v>
      </c>
      <c r="N227" s="277" t="s">
        <v>97</v>
      </c>
      <c r="O227" s="277" t="s">
        <v>98</v>
      </c>
      <c r="P227" s="962">
        <v>43801.0</v>
      </c>
      <c r="Q227" s="7"/>
      <c r="R227" s="7"/>
      <c r="S227" s="95"/>
      <c r="T227" s="95"/>
      <c r="U227" s="7"/>
      <c r="V227" s="7"/>
      <c r="W227" s="7"/>
      <c r="X227" s="7"/>
      <c r="Y227" s="7"/>
      <c r="Z227" s="7"/>
    </row>
    <row r="228">
      <c r="A228" s="278" t="s">
        <v>12425</v>
      </c>
      <c r="B228" s="277" t="s">
        <v>12373</v>
      </c>
      <c r="C228" s="278" t="s">
        <v>8850</v>
      </c>
      <c r="D228" s="1354" t="s">
        <v>12426</v>
      </c>
      <c r="E228" s="278" t="s">
        <v>12427</v>
      </c>
      <c r="F228" s="278"/>
      <c r="G228" s="278"/>
      <c r="H228" s="278"/>
      <c r="I228" s="1749" t="s">
        <v>12265</v>
      </c>
      <c r="J228" s="278"/>
      <c r="K228" s="242"/>
      <c r="L228" s="1753">
        <v>43647.0</v>
      </c>
      <c r="M228" s="277" t="s">
        <v>96</v>
      </c>
      <c r="N228" s="277" t="s">
        <v>97</v>
      </c>
      <c r="O228" s="277" t="s">
        <v>98</v>
      </c>
      <c r="P228" s="962">
        <v>43801.0</v>
      </c>
      <c r="Q228" s="7"/>
      <c r="R228" s="7"/>
      <c r="S228" s="95"/>
      <c r="T228" s="95"/>
      <c r="U228" s="7"/>
      <c r="V228" s="7"/>
      <c r="W228" s="7"/>
      <c r="X228" s="7"/>
      <c r="Y228" s="7"/>
      <c r="Z228" s="7"/>
    </row>
    <row r="229">
      <c r="A229" s="1754" t="s">
        <v>12428</v>
      </c>
      <c r="B229" s="1755"/>
      <c r="C229" s="1755"/>
      <c r="D229" s="1756"/>
      <c r="E229" s="1756"/>
      <c r="F229" s="1756"/>
      <c r="G229" s="1756"/>
      <c r="H229" s="1756"/>
      <c r="I229" s="1756"/>
      <c r="J229" s="1757"/>
      <c r="K229" s="1756"/>
      <c r="L229" s="1756"/>
      <c r="M229" s="1758"/>
      <c r="N229" s="1758"/>
      <c r="O229" s="1758"/>
      <c r="P229" s="1758"/>
      <c r="Q229" s="1758"/>
      <c r="R229" s="1758"/>
      <c r="S229" s="1759"/>
      <c r="T229" s="1759"/>
      <c r="U229" s="1758"/>
      <c r="V229" s="1758"/>
      <c r="W229" s="1758"/>
      <c r="X229" s="1758"/>
      <c r="Y229" s="1758"/>
      <c r="Z229" s="1758"/>
      <c r="AA229" s="1758"/>
      <c r="AB229" s="1758"/>
      <c r="AC229" s="1758"/>
      <c r="AD229" s="1758"/>
      <c r="AE229" s="1758"/>
      <c r="AF229" s="1758"/>
      <c r="AG229" s="1758"/>
      <c r="AH229" s="1758"/>
      <c r="AI229" s="1758"/>
      <c r="AJ229" s="1758"/>
      <c r="AK229" s="1758"/>
      <c r="AL229" s="1758"/>
      <c r="AM229" s="1758"/>
      <c r="AN229" s="1758"/>
      <c r="AO229" s="1758"/>
      <c r="AP229" s="1758"/>
    </row>
    <row r="230">
      <c r="A230" s="278" t="s">
        <v>12429</v>
      </c>
      <c r="B230" s="278" t="s">
        <v>12430</v>
      </c>
      <c r="C230" s="278" t="s">
        <v>8833</v>
      </c>
      <c r="D230" s="278" t="s">
        <v>12431</v>
      </c>
      <c r="E230" s="278" t="s">
        <v>12432</v>
      </c>
      <c r="F230" s="254"/>
      <c r="G230" s="254"/>
      <c r="H230" s="254"/>
      <c r="I230" s="279" t="s">
        <v>12433</v>
      </c>
      <c r="J230" s="1760" t="s">
        <v>12434</v>
      </c>
      <c r="K230" s="1761" t="str">
        <f t="shared" ref="K230:K231" si="5">HYPERLINK("https://tangramcare.atlassian.net/browse/P2BN-1708","P2BN-1708")</f>
        <v>P2BN-1708</v>
      </c>
      <c r="L230" s="254" t="s">
        <v>9428</v>
      </c>
      <c r="M230" s="133" t="s">
        <v>96</v>
      </c>
      <c r="N230" s="133" t="s">
        <v>97</v>
      </c>
      <c r="O230" s="133" t="s">
        <v>98</v>
      </c>
      <c r="P230" s="132">
        <v>43803.0</v>
      </c>
      <c r="S230" s="95"/>
      <c r="T230" s="95"/>
    </row>
    <row r="231">
      <c r="A231" s="278" t="s">
        <v>12435</v>
      </c>
      <c r="B231" s="278" t="s">
        <v>12430</v>
      </c>
      <c r="C231" s="278" t="s">
        <v>8838</v>
      </c>
      <c r="D231" s="278" t="s">
        <v>12436</v>
      </c>
      <c r="E231" s="278" t="s">
        <v>12437</v>
      </c>
      <c r="F231" s="254"/>
      <c r="G231" s="254"/>
      <c r="H231" s="254"/>
      <c r="I231" s="254" t="s">
        <v>48</v>
      </c>
      <c r="J231" s="1760" t="s">
        <v>12438</v>
      </c>
      <c r="K231" s="1470" t="str">
        <f t="shared" si="5"/>
        <v>P2BN-1708</v>
      </c>
      <c r="L231" s="254" t="s">
        <v>9428</v>
      </c>
      <c r="M231" s="133" t="s">
        <v>96</v>
      </c>
      <c r="N231" s="133" t="s">
        <v>97</v>
      </c>
      <c r="O231" s="133" t="s">
        <v>98</v>
      </c>
      <c r="P231" s="132">
        <v>43803.0</v>
      </c>
      <c r="S231" s="95"/>
      <c r="T231" s="95"/>
    </row>
    <row r="232">
      <c r="A232" s="278" t="s">
        <v>12439</v>
      </c>
      <c r="B232" s="278" t="s">
        <v>12430</v>
      </c>
      <c r="C232" s="278" t="s">
        <v>8841</v>
      </c>
      <c r="D232" s="278" t="s">
        <v>12440</v>
      </c>
      <c r="E232" s="278" t="s">
        <v>12441</v>
      </c>
      <c r="F232" s="254"/>
      <c r="G232" s="254"/>
      <c r="H232" s="254"/>
      <c r="I232" s="254" t="s">
        <v>9180</v>
      </c>
      <c r="J232" s="96"/>
      <c r="K232" s="95"/>
      <c r="L232" s="254" t="s">
        <v>9428</v>
      </c>
      <c r="M232" s="133" t="s">
        <v>96</v>
      </c>
      <c r="N232" s="133" t="s">
        <v>97</v>
      </c>
      <c r="O232" s="133" t="s">
        <v>98</v>
      </c>
      <c r="P232" s="132">
        <v>43803.0</v>
      </c>
      <c r="S232" s="95"/>
      <c r="T232" s="95"/>
    </row>
    <row r="233">
      <c r="A233" s="278" t="s">
        <v>12442</v>
      </c>
      <c r="B233" s="278" t="s">
        <v>12430</v>
      </c>
      <c r="C233" s="278" t="s">
        <v>8844</v>
      </c>
      <c r="D233" s="278" t="s">
        <v>12443</v>
      </c>
      <c r="E233" s="278" t="s">
        <v>12444</v>
      </c>
      <c r="F233" s="254"/>
      <c r="G233" s="254"/>
      <c r="H233" s="254"/>
      <c r="I233" s="254" t="s">
        <v>9180</v>
      </c>
      <c r="J233" s="96"/>
      <c r="K233" s="95"/>
      <c r="L233" s="254" t="s">
        <v>9428</v>
      </c>
      <c r="M233" s="133" t="s">
        <v>96</v>
      </c>
      <c r="N233" s="133" t="s">
        <v>97</v>
      </c>
      <c r="O233" s="133" t="s">
        <v>98</v>
      </c>
      <c r="P233" s="132">
        <v>43803.0</v>
      </c>
      <c r="S233" s="95"/>
      <c r="T233" s="95"/>
    </row>
    <row r="234">
      <c r="A234" s="278" t="s">
        <v>12445</v>
      </c>
      <c r="B234" s="278" t="s">
        <v>12430</v>
      </c>
      <c r="C234" s="278" t="s">
        <v>8847</v>
      </c>
      <c r="D234" s="278" t="s">
        <v>12446</v>
      </c>
      <c r="E234" s="278" t="s">
        <v>12447</v>
      </c>
      <c r="F234" s="254"/>
      <c r="G234" s="254"/>
      <c r="H234" s="254"/>
      <c r="I234" s="254" t="s">
        <v>9180</v>
      </c>
      <c r="J234" s="96"/>
      <c r="K234" s="95"/>
      <c r="L234" s="254" t="s">
        <v>9428</v>
      </c>
      <c r="M234" s="133" t="s">
        <v>96</v>
      </c>
      <c r="N234" s="133" t="s">
        <v>97</v>
      </c>
      <c r="O234" s="133" t="s">
        <v>98</v>
      </c>
      <c r="P234" s="132">
        <v>43803.0</v>
      </c>
      <c r="S234" s="95"/>
      <c r="T234" s="95"/>
    </row>
    <row r="235">
      <c r="A235" s="278" t="s">
        <v>12448</v>
      </c>
      <c r="B235" s="278" t="s">
        <v>12430</v>
      </c>
      <c r="C235" s="278" t="s">
        <v>8850</v>
      </c>
      <c r="D235" s="278" t="s">
        <v>12449</v>
      </c>
      <c r="E235" s="278" t="s">
        <v>12450</v>
      </c>
      <c r="F235" s="254"/>
      <c r="G235" s="254"/>
      <c r="H235" s="254"/>
      <c r="I235" s="254" t="s">
        <v>9180</v>
      </c>
      <c r="J235" s="96"/>
      <c r="K235" s="95"/>
      <c r="L235" s="254" t="s">
        <v>9428</v>
      </c>
      <c r="M235" s="133" t="s">
        <v>96</v>
      </c>
      <c r="N235" s="133" t="s">
        <v>97</v>
      </c>
      <c r="O235" s="133" t="s">
        <v>98</v>
      </c>
      <c r="P235" s="132">
        <v>43803.0</v>
      </c>
      <c r="S235" s="95"/>
      <c r="T235" s="95"/>
    </row>
    <row r="236">
      <c r="A236" s="278" t="s">
        <v>12451</v>
      </c>
      <c r="B236" s="278" t="s">
        <v>12430</v>
      </c>
      <c r="C236" s="278" t="s">
        <v>8833</v>
      </c>
      <c r="D236" s="278" t="s">
        <v>12452</v>
      </c>
      <c r="E236" s="278" t="s">
        <v>12453</v>
      </c>
      <c r="F236" s="254"/>
      <c r="G236" s="254"/>
      <c r="H236" s="254"/>
      <c r="I236" s="254" t="s">
        <v>48</v>
      </c>
      <c r="J236" s="1760" t="s">
        <v>12454</v>
      </c>
      <c r="K236" s="1470" t="str">
        <f t="shared" ref="K236:K237" si="6">HYPERLINK("https://tangramcare.atlassian.net/browse/P2BN-1708","P2BN-1708")</f>
        <v>P2BN-1708</v>
      </c>
      <c r="L236" s="254" t="s">
        <v>9428</v>
      </c>
      <c r="M236" s="133" t="s">
        <v>96</v>
      </c>
      <c r="N236" s="133" t="s">
        <v>97</v>
      </c>
      <c r="O236" s="133" t="s">
        <v>98</v>
      </c>
      <c r="P236" s="132">
        <v>43803.0</v>
      </c>
      <c r="S236" s="95"/>
      <c r="T236" s="95"/>
    </row>
    <row r="237">
      <c r="A237" s="278" t="s">
        <v>12455</v>
      </c>
      <c r="B237" s="278" t="s">
        <v>12430</v>
      </c>
      <c r="C237" s="278" t="s">
        <v>8838</v>
      </c>
      <c r="D237" s="278" t="s">
        <v>12456</v>
      </c>
      <c r="E237" s="278" t="s">
        <v>12457</v>
      </c>
      <c r="F237" s="254"/>
      <c r="G237" s="254"/>
      <c r="H237" s="254"/>
      <c r="I237" s="254" t="s">
        <v>48</v>
      </c>
      <c r="J237" s="1760" t="s">
        <v>12458</v>
      </c>
      <c r="K237" s="1470" t="str">
        <f t="shared" si="6"/>
        <v>P2BN-1708</v>
      </c>
      <c r="L237" s="254" t="s">
        <v>9428</v>
      </c>
      <c r="M237" s="133" t="s">
        <v>96</v>
      </c>
      <c r="N237" s="133" t="s">
        <v>97</v>
      </c>
      <c r="O237" s="133" t="s">
        <v>98</v>
      </c>
      <c r="P237" s="132">
        <v>43803.0</v>
      </c>
      <c r="S237" s="95"/>
      <c r="T237" s="95"/>
    </row>
    <row r="238">
      <c r="A238" s="278" t="s">
        <v>12459</v>
      </c>
      <c r="B238" s="278" t="s">
        <v>12430</v>
      </c>
      <c r="C238" s="278" t="s">
        <v>8841</v>
      </c>
      <c r="D238" s="278" t="s">
        <v>12460</v>
      </c>
      <c r="E238" s="278" t="s">
        <v>12461</v>
      </c>
      <c r="F238" s="254"/>
      <c r="G238" s="254"/>
      <c r="H238" s="254"/>
      <c r="I238" s="254" t="s">
        <v>9180</v>
      </c>
      <c r="J238" s="96"/>
      <c r="K238" s="95"/>
      <c r="L238" s="254" t="s">
        <v>9428</v>
      </c>
      <c r="M238" s="133" t="s">
        <v>96</v>
      </c>
      <c r="N238" s="133" t="s">
        <v>97</v>
      </c>
      <c r="O238" s="133" t="s">
        <v>98</v>
      </c>
      <c r="P238" s="132">
        <v>43803.0</v>
      </c>
      <c r="S238" s="95"/>
      <c r="T238" s="95"/>
    </row>
    <row r="239">
      <c r="A239" s="278" t="s">
        <v>12462</v>
      </c>
      <c r="B239" s="278" t="s">
        <v>12430</v>
      </c>
      <c r="C239" s="278" t="s">
        <v>8844</v>
      </c>
      <c r="D239" s="278" t="s">
        <v>12463</v>
      </c>
      <c r="E239" s="278" t="s">
        <v>12464</v>
      </c>
      <c r="F239" s="254"/>
      <c r="G239" s="254"/>
      <c r="H239" s="254"/>
      <c r="I239" s="254" t="s">
        <v>9180</v>
      </c>
      <c r="J239" s="96"/>
      <c r="K239" s="95"/>
      <c r="L239" s="254" t="s">
        <v>9428</v>
      </c>
      <c r="M239" s="133" t="s">
        <v>96</v>
      </c>
      <c r="N239" s="133" t="s">
        <v>97</v>
      </c>
      <c r="O239" s="133" t="s">
        <v>98</v>
      </c>
      <c r="P239" s="132">
        <v>43803.0</v>
      </c>
      <c r="S239" s="95"/>
      <c r="T239" s="95"/>
    </row>
    <row r="240">
      <c r="A240" s="278" t="s">
        <v>12465</v>
      </c>
      <c r="B240" s="278" t="s">
        <v>12430</v>
      </c>
      <c r="C240" s="278" t="s">
        <v>8847</v>
      </c>
      <c r="D240" s="278" t="s">
        <v>12466</v>
      </c>
      <c r="E240" s="278" t="s">
        <v>12467</v>
      </c>
      <c r="F240" s="254"/>
      <c r="G240" s="254"/>
      <c r="H240" s="254"/>
      <c r="I240" s="254" t="s">
        <v>9180</v>
      </c>
      <c r="J240" s="96"/>
      <c r="K240" s="95"/>
      <c r="L240" s="254" t="s">
        <v>9428</v>
      </c>
      <c r="M240" s="133" t="s">
        <v>96</v>
      </c>
      <c r="N240" s="133" t="s">
        <v>97</v>
      </c>
      <c r="O240" s="133" t="s">
        <v>98</v>
      </c>
      <c r="P240" s="132">
        <v>43803.0</v>
      </c>
      <c r="S240" s="95"/>
      <c r="T240" s="95"/>
    </row>
    <row r="241">
      <c r="A241" s="278" t="s">
        <v>12468</v>
      </c>
      <c r="B241" s="278" t="s">
        <v>12430</v>
      </c>
      <c r="C241" s="278" t="s">
        <v>8850</v>
      </c>
      <c r="D241" s="278" t="s">
        <v>12469</v>
      </c>
      <c r="E241" s="278" t="s">
        <v>12470</v>
      </c>
      <c r="F241" s="254"/>
      <c r="G241" s="254"/>
      <c r="H241" s="254"/>
      <c r="I241" s="254" t="s">
        <v>9180</v>
      </c>
      <c r="J241" s="96"/>
      <c r="K241" s="95"/>
      <c r="L241" s="254" t="s">
        <v>9428</v>
      </c>
      <c r="M241" s="133" t="s">
        <v>96</v>
      </c>
      <c r="N241" s="133" t="s">
        <v>97</v>
      </c>
      <c r="O241" s="133" t="s">
        <v>98</v>
      </c>
      <c r="P241" s="132">
        <v>43803.0</v>
      </c>
      <c r="S241" s="95"/>
      <c r="T241" s="95"/>
    </row>
    <row r="242">
      <c r="A242" s="278" t="s">
        <v>12471</v>
      </c>
      <c r="B242" s="278" t="s">
        <v>12430</v>
      </c>
      <c r="C242" s="278" t="s">
        <v>8833</v>
      </c>
      <c r="D242" s="278" t="s">
        <v>12472</v>
      </c>
      <c r="E242" s="278" t="s">
        <v>12473</v>
      </c>
      <c r="F242" s="254"/>
      <c r="G242" s="254"/>
      <c r="H242" s="254"/>
      <c r="I242" s="254" t="s">
        <v>48</v>
      </c>
      <c r="J242" s="1760" t="s">
        <v>12474</v>
      </c>
      <c r="K242" s="1470" t="str">
        <f t="shared" ref="K242:K243" si="7">HYPERLINK("https://tangramcare.atlassian.net/browse/P2BN-1708","P2BN-1708")</f>
        <v>P2BN-1708</v>
      </c>
      <c r="L242" s="254" t="s">
        <v>9428</v>
      </c>
      <c r="M242" s="133" t="s">
        <v>96</v>
      </c>
      <c r="N242" s="133" t="s">
        <v>97</v>
      </c>
      <c r="O242" s="133" t="s">
        <v>98</v>
      </c>
      <c r="P242" s="132">
        <v>43803.0</v>
      </c>
      <c r="S242" s="95"/>
      <c r="T242" s="95"/>
    </row>
    <row r="243">
      <c r="A243" s="278" t="s">
        <v>12475</v>
      </c>
      <c r="B243" s="278" t="s">
        <v>12430</v>
      </c>
      <c r="C243" s="278" t="s">
        <v>8838</v>
      </c>
      <c r="D243" s="278" t="s">
        <v>12476</v>
      </c>
      <c r="E243" s="278" t="s">
        <v>12477</v>
      </c>
      <c r="F243" s="254"/>
      <c r="G243" s="254"/>
      <c r="H243" s="254"/>
      <c r="I243" s="254" t="s">
        <v>48</v>
      </c>
      <c r="J243" s="1760" t="s">
        <v>12478</v>
      </c>
      <c r="K243" s="1470" t="str">
        <f t="shared" si="7"/>
        <v>P2BN-1708</v>
      </c>
      <c r="L243" s="254" t="s">
        <v>9428</v>
      </c>
      <c r="M243" s="133" t="s">
        <v>96</v>
      </c>
      <c r="N243" s="133" t="s">
        <v>97</v>
      </c>
      <c r="O243" s="133" t="s">
        <v>98</v>
      </c>
      <c r="P243" s="132">
        <v>43803.0</v>
      </c>
      <c r="S243" s="95"/>
      <c r="T243" s="95"/>
    </row>
    <row r="244">
      <c r="A244" s="278" t="s">
        <v>12479</v>
      </c>
      <c r="B244" s="278" t="s">
        <v>12430</v>
      </c>
      <c r="C244" s="278" t="s">
        <v>8841</v>
      </c>
      <c r="D244" s="278" t="s">
        <v>12480</v>
      </c>
      <c r="E244" s="278" t="s">
        <v>12481</v>
      </c>
      <c r="F244" s="254"/>
      <c r="G244" s="254"/>
      <c r="H244" s="254"/>
      <c r="I244" s="254" t="s">
        <v>9180</v>
      </c>
      <c r="J244" s="96"/>
      <c r="K244" s="95"/>
      <c r="L244" s="254" t="s">
        <v>9428</v>
      </c>
      <c r="M244" s="133" t="s">
        <v>96</v>
      </c>
      <c r="N244" s="133" t="s">
        <v>97</v>
      </c>
      <c r="O244" s="133" t="s">
        <v>98</v>
      </c>
      <c r="P244" s="132">
        <v>43803.0</v>
      </c>
      <c r="S244" s="95"/>
      <c r="T244" s="95"/>
    </row>
    <row r="245">
      <c r="A245" s="278" t="s">
        <v>12482</v>
      </c>
      <c r="B245" s="278" t="s">
        <v>12430</v>
      </c>
      <c r="C245" s="278" t="s">
        <v>8844</v>
      </c>
      <c r="D245" s="278" t="s">
        <v>12483</v>
      </c>
      <c r="E245" s="278" t="s">
        <v>12484</v>
      </c>
      <c r="F245" s="254"/>
      <c r="G245" s="254"/>
      <c r="H245" s="254"/>
      <c r="I245" s="254" t="s">
        <v>9180</v>
      </c>
      <c r="J245" s="96"/>
      <c r="K245" s="95"/>
      <c r="L245" s="254" t="s">
        <v>9428</v>
      </c>
      <c r="M245" s="133" t="s">
        <v>96</v>
      </c>
      <c r="N245" s="133" t="s">
        <v>97</v>
      </c>
      <c r="O245" s="133" t="s">
        <v>98</v>
      </c>
      <c r="P245" s="132">
        <v>43803.0</v>
      </c>
      <c r="S245" s="95"/>
      <c r="T245" s="95"/>
    </row>
    <row r="246">
      <c r="A246" s="278" t="s">
        <v>12485</v>
      </c>
      <c r="B246" s="278" t="s">
        <v>12430</v>
      </c>
      <c r="C246" s="278" t="s">
        <v>8847</v>
      </c>
      <c r="D246" s="278" t="s">
        <v>12486</v>
      </c>
      <c r="E246" s="278" t="s">
        <v>12487</v>
      </c>
      <c r="F246" s="254"/>
      <c r="G246" s="254"/>
      <c r="H246" s="254"/>
      <c r="I246" s="254" t="s">
        <v>9180</v>
      </c>
      <c r="J246" s="96"/>
      <c r="K246" s="95"/>
      <c r="L246" s="254" t="s">
        <v>9428</v>
      </c>
      <c r="M246" s="133" t="s">
        <v>96</v>
      </c>
      <c r="N246" s="133" t="s">
        <v>97</v>
      </c>
      <c r="O246" s="133" t="s">
        <v>98</v>
      </c>
      <c r="P246" s="132">
        <v>43803.0</v>
      </c>
      <c r="S246" s="95"/>
      <c r="T246" s="95"/>
    </row>
    <row r="247">
      <c r="A247" s="278" t="s">
        <v>12488</v>
      </c>
      <c r="B247" s="278" t="s">
        <v>12430</v>
      </c>
      <c r="C247" s="278" t="s">
        <v>8850</v>
      </c>
      <c r="D247" s="278" t="s">
        <v>12489</v>
      </c>
      <c r="E247" s="278" t="s">
        <v>12490</v>
      </c>
      <c r="F247" s="254"/>
      <c r="G247" s="254"/>
      <c r="H247" s="254"/>
      <c r="I247" s="254" t="s">
        <v>9180</v>
      </c>
      <c r="J247" s="96"/>
      <c r="K247" s="95"/>
      <c r="L247" s="254" t="s">
        <v>9428</v>
      </c>
      <c r="M247" s="133" t="s">
        <v>96</v>
      </c>
      <c r="N247" s="133" t="s">
        <v>97</v>
      </c>
      <c r="O247" s="133" t="s">
        <v>98</v>
      </c>
      <c r="P247" s="132">
        <v>43803.0</v>
      </c>
      <c r="S247" s="95"/>
      <c r="T247" s="95"/>
    </row>
    <row r="248">
      <c r="A248" s="278" t="s">
        <v>12491</v>
      </c>
      <c r="B248" s="277" t="s">
        <v>12492</v>
      </c>
      <c r="C248" s="278" t="s">
        <v>8833</v>
      </c>
      <c r="D248" s="277" t="s">
        <v>12493</v>
      </c>
      <c r="E248" s="278" t="s">
        <v>12494</v>
      </c>
      <c r="F248" s="254"/>
      <c r="G248" s="254"/>
      <c r="H248" s="254"/>
      <c r="I248" s="254" t="s">
        <v>48</v>
      </c>
      <c r="J248" s="1760" t="s">
        <v>12495</v>
      </c>
      <c r="K248" s="1470" t="str">
        <f t="shared" ref="K248:K249" si="8">HYPERLINK("https://tangramcare.atlassian.net/browse/P2BN-1708","P2BN-1708")</f>
        <v>P2BN-1708</v>
      </c>
      <c r="L248" s="254" t="s">
        <v>9428</v>
      </c>
      <c r="S248" s="95"/>
      <c r="T248" s="95"/>
    </row>
    <row r="249">
      <c r="A249" s="278" t="s">
        <v>12496</v>
      </c>
      <c r="B249" s="277" t="s">
        <v>12492</v>
      </c>
      <c r="C249" s="278" t="s">
        <v>8838</v>
      </c>
      <c r="D249" s="277" t="s">
        <v>12497</v>
      </c>
      <c r="E249" s="278" t="s">
        <v>12498</v>
      </c>
      <c r="F249" s="254"/>
      <c r="G249" s="254"/>
      <c r="H249" s="254"/>
      <c r="I249" s="254" t="s">
        <v>8622</v>
      </c>
      <c r="J249" s="1760" t="s">
        <v>12499</v>
      </c>
      <c r="K249" s="1470" t="str">
        <f t="shared" si="8"/>
        <v>P2BN-1708</v>
      </c>
      <c r="L249" s="254" t="s">
        <v>9428</v>
      </c>
      <c r="S249" s="95"/>
      <c r="T249" s="95"/>
    </row>
    <row r="250">
      <c r="A250" s="278" t="s">
        <v>12500</v>
      </c>
      <c r="B250" s="277" t="s">
        <v>12492</v>
      </c>
      <c r="C250" s="278" t="s">
        <v>8841</v>
      </c>
      <c r="D250" s="277" t="s">
        <v>12501</v>
      </c>
      <c r="E250" s="278" t="s">
        <v>12502</v>
      </c>
      <c r="F250" s="254"/>
      <c r="G250" s="254"/>
      <c r="H250" s="254"/>
      <c r="I250" s="254" t="s">
        <v>9180</v>
      </c>
      <c r="J250" s="96"/>
      <c r="K250" s="95"/>
      <c r="L250" s="254" t="s">
        <v>9428</v>
      </c>
      <c r="S250" s="95"/>
      <c r="T250" s="95"/>
    </row>
    <row r="251">
      <c r="A251" s="278" t="s">
        <v>12503</v>
      </c>
      <c r="B251" s="277" t="s">
        <v>12492</v>
      </c>
      <c r="C251" s="278" t="s">
        <v>8844</v>
      </c>
      <c r="D251" s="277" t="s">
        <v>12504</v>
      </c>
      <c r="E251" s="278" t="s">
        <v>12505</v>
      </c>
      <c r="F251" s="254"/>
      <c r="G251" s="254"/>
      <c r="H251" s="254"/>
      <c r="I251" s="254" t="s">
        <v>9180</v>
      </c>
      <c r="J251" s="96"/>
      <c r="K251" s="95"/>
      <c r="L251" s="254" t="s">
        <v>9428</v>
      </c>
      <c r="S251" s="95"/>
      <c r="T251" s="95"/>
    </row>
    <row r="252">
      <c r="A252" s="278" t="s">
        <v>12506</v>
      </c>
      <c r="B252" s="277" t="s">
        <v>12492</v>
      </c>
      <c r="C252" s="278" t="s">
        <v>8847</v>
      </c>
      <c r="D252" s="277" t="s">
        <v>12507</v>
      </c>
      <c r="E252" s="278" t="s">
        <v>12508</v>
      </c>
      <c r="F252" s="254"/>
      <c r="G252" s="254"/>
      <c r="H252" s="254"/>
      <c r="I252" s="254" t="s">
        <v>9180</v>
      </c>
      <c r="J252" s="96"/>
      <c r="K252" s="95"/>
      <c r="L252" s="254" t="s">
        <v>9428</v>
      </c>
      <c r="S252" s="95"/>
      <c r="T252" s="95"/>
    </row>
    <row r="253">
      <c r="A253" s="278" t="s">
        <v>12509</v>
      </c>
      <c r="B253" s="277" t="s">
        <v>12492</v>
      </c>
      <c r="C253" s="278" t="s">
        <v>8850</v>
      </c>
      <c r="D253" s="277" t="s">
        <v>12510</v>
      </c>
      <c r="E253" s="278" t="s">
        <v>12511</v>
      </c>
      <c r="F253" s="254"/>
      <c r="G253" s="254"/>
      <c r="H253" s="254"/>
      <c r="I253" s="254" t="s">
        <v>9180</v>
      </c>
      <c r="J253" s="96"/>
      <c r="K253" s="95"/>
      <c r="L253" s="254" t="s">
        <v>9428</v>
      </c>
      <c r="S253" s="95"/>
      <c r="T253" s="95"/>
    </row>
    <row r="254">
      <c r="A254" s="278" t="s">
        <v>12512</v>
      </c>
      <c r="B254" s="277" t="s">
        <v>12492</v>
      </c>
      <c r="C254" s="278" t="s">
        <v>8833</v>
      </c>
      <c r="D254" s="277" t="s">
        <v>12513</v>
      </c>
      <c r="E254" s="277" t="s">
        <v>12514</v>
      </c>
      <c r="F254" s="305">
        <v>43874.0</v>
      </c>
      <c r="G254" s="279" t="s">
        <v>383</v>
      </c>
      <c r="H254" s="279" t="s">
        <v>383</v>
      </c>
      <c r="I254" s="254" t="s">
        <v>9180</v>
      </c>
      <c r="J254" s="1760" t="s">
        <v>12515</v>
      </c>
      <c r="K254" s="1470" t="str">
        <f t="shared" ref="K254:K255" si="9">HYPERLINK("https://tangramcare.atlassian.net/browse/P2BN-1708","P2BN-1708")</f>
        <v>P2BN-1708</v>
      </c>
      <c r="L254" s="305">
        <v>43874.0</v>
      </c>
      <c r="S254" s="95"/>
      <c r="T254" s="95"/>
    </row>
    <row r="255">
      <c r="A255" s="278" t="s">
        <v>12516</v>
      </c>
      <c r="B255" s="277" t="s">
        <v>12492</v>
      </c>
      <c r="C255" s="278" t="s">
        <v>8838</v>
      </c>
      <c r="D255" s="277" t="s">
        <v>12517</v>
      </c>
      <c r="E255" s="277" t="s">
        <v>12518</v>
      </c>
      <c r="F255" s="305">
        <v>43874.0</v>
      </c>
      <c r="G255" s="279" t="s">
        <v>383</v>
      </c>
      <c r="H255" s="279" t="s">
        <v>383</v>
      </c>
      <c r="I255" s="254" t="s">
        <v>9180</v>
      </c>
      <c r="J255" s="1760" t="s">
        <v>12519</v>
      </c>
      <c r="K255" s="1470" t="str">
        <f t="shared" si="9"/>
        <v>P2BN-1708</v>
      </c>
      <c r="L255" s="305">
        <v>43874.0</v>
      </c>
      <c r="S255" s="95"/>
      <c r="T255" s="95"/>
    </row>
    <row r="256">
      <c r="A256" s="278" t="s">
        <v>12520</v>
      </c>
      <c r="B256" s="277" t="s">
        <v>12492</v>
      </c>
      <c r="C256" s="278" t="s">
        <v>8841</v>
      </c>
      <c r="D256" s="277" t="s">
        <v>12521</v>
      </c>
      <c r="E256" s="277" t="s">
        <v>12522</v>
      </c>
      <c r="F256" s="305">
        <v>43874.0</v>
      </c>
      <c r="G256" s="279" t="s">
        <v>383</v>
      </c>
      <c r="H256" s="279" t="s">
        <v>383</v>
      </c>
      <c r="I256" s="254" t="s">
        <v>9180</v>
      </c>
      <c r="J256" s="96"/>
      <c r="K256" s="95"/>
      <c r="L256" s="305">
        <v>43874.0</v>
      </c>
      <c r="S256" s="95"/>
      <c r="T256" s="95"/>
    </row>
    <row r="257">
      <c r="A257" s="278" t="s">
        <v>12523</v>
      </c>
      <c r="B257" s="277" t="s">
        <v>12492</v>
      </c>
      <c r="C257" s="278" t="s">
        <v>8844</v>
      </c>
      <c r="D257" s="277" t="s">
        <v>12524</v>
      </c>
      <c r="E257" s="277" t="s">
        <v>12525</v>
      </c>
      <c r="F257" s="305">
        <v>43874.0</v>
      </c>
      <c r="G257" s="279" t="s">
        <v>383</v>
      </c>
      <c r="H257" s="279" t="s">
        <v>383</v>
      </c>
      <c r="I257" s="254" t="s">
        <v>9180</v>
      </c>
      <c r="J257" s="96"/>
      <c r="K257" s="95"/>
      <c r="L257" s="305">
        <v>43874.0</v>
      </c>
      <c r="S257" s="95"/>
      <c r="T257" s="95"/>
    </row>
    <row r="258">
      <c r="A258" s="278" t="s">
        <v>12526</v>
      </c>
      <c r="B258" s="277" t="s">
        <v>12492</v>
      </c>
      <c r="C258" s="278" t="s">
        <v>8847</v>
      </c>
      <c r="D258" s="277" t="s">
        <v>12527</v>
      </c>
      <c r="E258" s="277" t="s">
        <v>12528</v>
      </c>
      <c r="F258" s="305">
        <v>43874.0</v>
      </c>
      <c r="G258" s="279" t="s">
        <v>383</v>
      </c>
      <c r="H258" s="279" t="s">
        <v>383</v>
      </c>
      <c r="I258" s="254" t="s">
        <v>9180</v>
      </c>
      <c r="J258" s="96"/>
      <c r="K258" s="95"/>
      <c r="L258" s="305">
        <v>43874.0</v>
      </c>
      <c r="S258" s="95"/>
      <c r="T258" s="95"/>
    </row>
    <row r="259">
      <c r="A259" s="278" t="s">
        <v>12529</v>
      </c>
      <c r="B259" s="277" t="s">
        <v>12492</v>
      </c>
      <c r="C259" s="278" t="s">
        <v>8850</v>
      </c>
      <c r="D259" s="277" t="s">
        <v>12530</v>
      </c>
      <c r="E259" s="277" t="s">
        <v>12531</v>
      </c>
      <c r="F259" s="305">
        <v>43874.0</v>
      </c>
      <c r="G259" s="279" t="s">
        <v>383</v>
      </c>
      <c r="H259" s="279" t="s">
        <v>383</v>
      </c>
      <c r="I259" s="254" t="s">
        <v>9180</v>
      </c>
      <c r="J259" s="96"/>
      <c r="K259" s="95"/>
      <c r="L259" s="305">
        <v>43874.0</v>
      </c>
      <c r="S259" s="95"/>
      <c r="T259" s="95"/>
    </row>
    <row r="260">
      <c r="A260" s="278" t="s">
        <v>12532</v>
      </c>
      <c r="B260" s="277" t="s">
        <v>12492</v>
      </c>
      <c r="C260" s="278" t="s">
        <v>8833</v>
      </c>
      <c r="D260" s="277" t="s">
        <v>12533</v>
      </c>
      <c r="E260" s="278" t="s">
        <v>12474</v>
      </c>
      <c r="F260" s="254"/>
      <c r="G260" s="254"/>
      <c r="H260" s="254"/>
      <c r="I260" s="254" t="s">
        <v>48</v>
      </c>
      <c r="J260" s="1760" t="s">
        <v>12534</v>
      </c>
      <c r="K260" s="1470" t="str">
        <f t="shared" ref="K260:K261" si="10">HYPERLINK("https://tangramcare.atlassian.net/browse/P2BN-1708","P2BN-1708")</f>
        <v>P2BN-1708</v>
      </c>
      <c r="L260" s="254" t="s">
        <v>9428</v>
      </c>
      <c r="S260" s="95"/>
      <c r="T260" s="95"/>
    </row>
    <row r="261">
      <c r="A261" s="278" t="s">
        <v>12535</v>
      </c>
      <c r="B261" s="277" t="s">
        <v>12492</v>
      </c>
      <c r="C261" s="278" t="s">
        <v>8838</v>
      </c>
      <c r="D261" s="277" t="s">
        <v>12536</v>
      </c>
      <c r="E261" s="278" t="s">
        <v>12537</v>
      </c>
      <c r="F261" s="254"/>
      <c r="G261" s="254"/>
      <c r="H261" s="254"/>
      <c r="I261" s="254" t="s">
        <v>8622</v>
      </c>
      <c r="J261" s="1760" t="s">
        <v>12538</v>
      </c>
      <c r="K261" s="1470" t="str">
        <f t="shared" si="10"/>
        <v>P2BN-1708</v>
      </c>
      <c r="L261" s="254" t="s">
        <v>9428</v>
      </c>
      <c r="S261" s="95"/>
      <c r="T261" s="95"/>
    </row>
    <row r="262">
      <c r="A262" s="278" t="s">
        <v>12539</v>
      </c>
      <c r="B262" s="277" t="s">
        <v>12492</v>
      </c>
      <c r="C262" s="278" t="s">
        <v>8841</v>
      </c>
      <c r="D262" s="277" t="s">
        <v>12540</v>
      </c>
      <c r="E262" s="278" t="s">
        <v>12541</v>
      </c>
      <c r="F262" s="254"/>
      <c r="G262" s="254"/>
      <c r="H262" s="254"/>
      <c r="I262" s="254" t="s">
        <v>9180</v>
      </c>
      <c r="J262" s="96"/>
      <c r="K262" s="95"/>
      <c r="L262" s="254" t="s">
        <v>9428</v>
      </c>
      <c r="S262" s="95"/>
      <c r="T262" s="95"/>
    </row>
    <row r="263">
      <c r="A263" s="278" t="s">
        <v>12542</v>
      </c>
      <c r="B263" s="277" t="s">
        <v>12492</v>
      </c>
      <c r="C263" s="278" t="s">
        <v>8844</v>
      </c>
      <c r="D263" s="277" t="s">
        <v>12543</v>
      </c>
      <c r="E263" s="278" t="s">
        <v>12544</v>
      </c>
      <c r="F263" s="254"/>
      <c r="G263" s="254"/>
      <c r="H263" s="254"/>
      <c r="I263" s="254" t="s">
        <v>9180</v>
      </c>
      <c r="J263" s="96"/>
      <c r="K263" s="95"/>
      <c r="L263" s="254" t="s">
        <v>9428</v>
      </c>
      <c r="S263" s="95"/>
      <c r="T263" s="95"/>
    </row>
    <row r="264">
      <c r="A264" s="278" t="s">
        <v>12545</v>
      </c>
      <c r="B264" s="277" t="s">
        <v>12492</v>
      </c>
      <c r="C264" s="278" t="s">
        <v>8847</v>
      </c>
      <c r="D264" s="277" t="s">
        <v>12546</v>
      </c>
      <c r="E264" s="278" t="s">
        <v>12547</v>
      </c>
      <c r="F264" s="254"/>
      <c r="G264" s="254"/>
      <c r="H264" s="254"/>
      <c r="I264" s="254" t="s">
        <v>9180</v>
      </c>
      <c r="J264" s="96"/>
      <c r="K264" s="95"/>
      <c r="L264" s="254" t="s">
        <v>9428</v>
      </c>
      <c r="S264" s="95"/>
      <c r="T264" s="95"/>
    </row>
    <row r="265">
      <c r="A265" s="278" t="s">
        <v>12548</v>
      </c>
      <c r="B265" s="277" t="s">
        <v>12492</v>
      </c>
      <c r="C265" s="278" t="s">
        <v>8850</v>
      </c>
      <c r="D265" s="277" t="s">
        <v>12549</v>
      </c>
      <c r="E265" s="278" t="s">
        <v>12550</v>
      </c>
      <c r="F265" s="254"/>
      <c r="G265" s="254"/>
      <c r="H265" s="254"/>
      <c r="I265" s="254" t="s">
        <v>9180</v>
      </c>
      <c r="J265" s="96"/>
      <c r="K265" s="95"/>
      <c r="L265" s="254" t="s">
        <v>9428</v>
      </c>
      <c r="S265" s="95"/>
      <c r="T265" s="95"/>
    </row>
    <row r="266">
      <c r="A266" s="1754" t="s">
        <v>12551</v>
      </c>
      <c r="B266" s="1285"/>
      <c r="C266" s="1285"/>
      <c r="D266" s="1762"/>
      <c r="E266" s="1762"/>
      <c r="F266" s="1762"/>
      <c r="G266" s="1762"/>
      <c r="H266" s="1762"/>
      <c r="I266" s="1762"/>
      <c r="J266" s="1763"/>
      <c r="K266" s="1762"/>
      <c r="L266" s="1756"/>
      <c r="M266" s="1758"/>
      <c r="N266" s="1758"/>
      <c r="O266" s="1758"/>
      <c r="P266" s="1758"/>
      <c r="Q266" s="1758"/>
      <c r="R266" s="1758"/>
      <c r="S266" s="1759"/>
      <c r="T266" s="1759"/>
      <c r="U266" s="1758"/>
      <c r="V266" s="1758"/>
      <c r="W266" s="1758"/>
      <c r="X266" s="1758"/>
      <c r="Y266" s="1758"/>
      <c r="Z266" s="1758"/>
      <c r="AA266" s="1758"/>
      <c r="AB266" s="1758"/>
      <c r="AC266" s="1758"/>
      <c r="AD266" s="1758"/>
      <c r="AE266" s="1758"/>
      <c r="AF266" s="1758"/>
      <c r="AG266" s="1758"/>
      <c r="AH266" s="1758"/>
      <c r="AI266" s="1758"/>
      <c r="AJ266" s="1758"/>
      <c r="AK266" s="1758"/>
      <c r="AL266" s="1758"/>
      <c r="AM266" s="1758"/>
      <c r="AN266" s="1758"/>
      <c r="AO266" s="1758"/>
      <c r="AP266" s="1758"/>
    </row>
    <row r="267">
      <c r="A267" s="278" t="s">
        <v>12552</v>
      </c>
      <c r="B267" s="1460" t="s">
        <v>12553</v>
      </c>
      <c r="C267" s="278" t="s">
        <v>8833</v>
      </c>
      <c r="D267" s="278" t="s">
        <v>12554</v>
      </c>
      <c r="E267" s="278" t="s">
        <v>12555</v>
      </c>
      <c r="F267" s="95"/>
      <c r="G267" s="95"/>
      <c r="H267" s="95"/>
      <c r="I267" s="1764" t="s">
        <v>12265</v>
      </c>
      <c r="J267" s="96"/>
      <c r="K267" s="95"/>
      <c r="L267" s="95"/>
      <c r="M267" s="133" t="s">
        <v>96</v>
      </c>
      <c r="N267" s="133" t="s">
        <v>97</v>
      </c>
      <c r="O267" s="133" t="s">
        <v>98</v>
      </c>
      <c r="P267" s="132">
        <v>43803.0</v>
      </c>
      <c r="S267" s="95"/>
      <c r="T267" s="95"/>
    </row>
    <row r="268">
      <c r="A268" s="278" t="s">
        <v>12556</v>
      </c>
      <c r="B268" s="1460" t="s">
        <v>12553</v>
      </c>
      <c r="C268" s="278" t="s">
        <v>8838</v>
      </c>
      <c r="D268" s="278" t="s">
        <v>12557</v>
      </c>
      <c r="E268" s="278" t="s">
        <v>12558</v>
      </c>
      <c r="F268" s="95"/>
      <c r="G268" s="95"/>
      <c r="H268" s="95"/>
      <c r="I268" s="1764" t="s">
        <v>12265</v>
      </c>
      <c r="J268" s="96"/>
      <c r="K268" s="95"/>
      <c r="L268" s="95"/>
      <c r="M268" s="133" t="s">
        <v>96</v>
      </c>
      <c r="N268" s="133" t="s">
        <v>97</v>
      </c>
      <c r="O268" s="133" t="s">
        <v>98</v>
      </c>
      <c r="P268" s="132">
        <v>43803.0</v>
      </c>
      <c r="S268" s="95"/>
      <c r="T268" s="95"/>
    </row>
    <row r="269">
      <c r="A269" s="278" t="s">
        <v>12559</v>
      </c>
      <c r="B269" s="1460" t="s">
        <v>12553</v>
      </c>
      <c r="C269" s="278" t="s">
        <v>8841</v>
      </c>
      <c r="D269" s="278" t="s">
        <v>12560</v>
      </c>
      <c r="E269" s="278" t="s">
        <v>12561</v>
      </c>
      <c r="F269" s="95"/>
      <c r="G269" s="95"/>
      <c r="H269" s="95"/>
      <c r="I269" s="1764" t="s">
        <v>12265</v>
      </c>
      <c r="J269" s="96"/>
      <c r="K269" s="95"/>
      <c r="L269" s="95"/>
      <c r="M269" s="133" t="s">
        <v>96</v>
      </c>
      <c r="N269" s="133" t="s">
        <v>97</v>
      </c>
      <c r="O269" s="133" t="s">
        <v>98</v>
      </c>
      <c r="P269" s="132">
        <v>43803.0</v>
      </c>
      <c r="S269" s="95"/>
      <c r="T269" s="95"/>
    </row>
    <row r="270">
      <c r="A270" s="278" t="s">
        <v>12562</v>
      </c>
      <c r="B270" s="1460" t="s">
        <v>12553</v>
      </c>
      <c r="C270" s="278" t="s">
        <v>8844</v>
      </c>
      <c r="D270" s="278" t="s">
        <v>12563</v>
      </c>
      <c r="E270" s="278" t="s">
        <v>12564</v>
      </c>
      <c r="F270" s="95"/>
      <c r="G270" s="95"/>
      <c r="H270" s="95"/>
      <c r="I270" s="1764" t="s">
        <v>12265</v>
      </c>
      <c r="J270" s="96"/>
      <c r="K270" s="95"/>
      <c r="L270" s="95"/>
      <c r="M270" s="133" t="s">
        <v>96</v>
      </c>
      <c r="N270" s="133" t="s">
        <v>97</v>
      </c>
      <c r="O270" s="133" t="s">
        <v>98</v>
      </c>
      <c r="P270" s="132">
        <v>43803.0</v>
      </c>
      <c r="S270" s="95"/>
      <c r="T270" s="95"/>
    </row>
    <row r="271">
      <c r="A271" s="278" t="s">
        <v>12565</v>
      </c>
      <c r="B271" s="1460" t="s">
        <v>12553</v>
      </c>
      <c r="C271" s="278" t="s">
        <v>8847</v>
      </c>
      <c r="D271" s="278" t="s">
        <v>12566</v>
      </c>
      <c r="E271" s="278" t="s">
        <v>12567</v>
      </c>
      <c r="F271" s="95"/>
      <c r="G271" s="95"/>
      <c r="H271" s="95"/>
      <c r="I271" s="1764" t="s">
        <v>12265</v>
      </c>
      <c r="J271" s="96"/>
      <c r="K271" s="95"/>
      <c r="L271" s="95"/>
      <c r="M271" s="133" t="s">
        <v>96</v>
      </c>
      <c r="N271" s="133" t="s">
        <v>97</v>
      </c>
      <c r="O271" s="133" t="s">
        <v>98</v>
      </c>
      <c r="P271" s="132">
        <v>43803.0</v>
      </c>
      <c r="S271" s="95"/>
      <c r="T271" s="95"/>
    </row>
    <row r="272">
      <c r="A272" s="278" t="s">
        <v>12568</v>
      </c>
      <c r="B272" s="1460" t="s">
        <v>12553</v>
      </c>
      <c r="C272" s="278" t="s">
        <v>8850</v>
      </c>
      <c r="D272" s="278" t="s">
        <v>12569</v>
      </c>
      <c r="E272" s="278" t="s">
        <v>12570</v>
      </c>
      <c r="F272" s="95"/>
      <c r="G272" s="95"/>
      <c r="H272" s="95"/>
      <c r="I272" s="1764" t="s">
        <v>12265</v>
      </c>
      <c r="J272" s="96"/>
      <c r="K272" s="95"/>
      <c r="L272" s="95"/>
      <c r="M272" s="133" t="s">
        <v>96</v>
      </c>
      <c r="N272" s="133" t="s">
        <v>97</v>
      </c>
      <c r="O272" s="133" t="s">
        <v>98</v>
      </c>
      <c r="P272" s="132">
        <v>43803.0</v>
      </c>
      <c r="S272" s="95"/>
      <c r="T272" s="95"/>
    </row>
    <row r="273">
      <c r="A273" s="278" t="s">
        <v>12571</v>
      </c>
      <c r="B273" s="1460" t="s">
        <v>12553</v>
      </c>
      <c r="C273" s="278" t="s">
        <v>8833</v>
      </c>
      <c r="D273" s="278" t="s">
        <v>12572</v>
      </c>
      <c r="E273" s="278" t="s">
        <v>12573</v>
      </c>
      <c r="F273" s="95"/>
      <c r="G273" s="95"/>
      <c r="H273" s="95"/>
      <c r="I273" s="1764" t="s">
        <v>12265</v>
      </c>
      <c r="J273" s="96"/>
      <c r="K273" s="95"/>
      <c r="L273" s="95"/>
      <c r="M273" s="133" t="s">
        <v>96</v>
      </c>
      <c r="N273" s="133" t="s">
        <v>97</v>
      </c>
      <c r="O273" s="133" t="s">
        <v>98</v>
      </c>
      <c r="P273" s="132">
        <v>43803.0</v>
      </c>
      <c r="S273" s="95"/>
      <c r="T273" s="95"/>
    </row>
    <row r="274">
      <c r="A274" s="278" t="s">
        <v>12574</v>
      </c>
      <c r="B274" s="1460" t="s">
        <v>12553</v>
      </c>
      <c r="C274" s="278" t="s">
        <v>8838</v>
      </c>
      <c r="D274" s="278" t="s">
        <v>12575</v>
      </c>
      <c r="E274" s="278" t="s">
        <v>12576</v>
      </c>
      <c r="F274" s="95"/>
      <c r="G274" s="95"/>
      <c r="H274" s="95"/>
      <c r="I274" s="1764" t="s">
        <v>12265</v>
      </c>
      <c r="J274" s="96"/>
      <c r="K274" s="95"/>
      <c r="L274" s="95"/>
      <c r="M274" s="133" t="s">
        <v>96</v>
      </c>
      <c r="N274" s="133" t="s">
        <v>97</v>
      </c>
      <c r="O274" s="133" t="s">
        <v>98</v>
      </c>
      <c r="P274" s="132">
        <v>43803.0</v>
      </c>
      <c r="S274" s="95"/>
      <c r="T274" s="95"/>
    </row>
    <row r="275">
      <c r="A275" s="278" t="s">
        <v>12577</v>
      </c>
      <c r="B275" s="1460" t="s">
        <v>12553</v>
      </c>
      <c r="C275" s="278" t="s">
        <v>8841</v>
      </c>
      <c r="D275" s="278" t="s">
        <v>12578</v>
      </c>
      <c r="E275" s="278" t="s">
        <v>12579</v>
      </c>
      <c r="F275" s="95"/>
      <c r="G275" s="95"/>
      <c r="H275" s="95"/>
      <c r="I275" s="1764" t="s">
        <v>12265</v>
      </c>
      <c r="J275" s="96"/>
      <c r="K275" s="95"/>
      <c r="L275" s="95"/>
      <c r="M275" s="133" t="s">
        <v>96</v>
      </c>
      <c r="N275" s="133" t="s">
        <v>97</v>
      </c>
      <c r="O275" s="133" t="s">
        <v>98</v>
      </c>
      <c r="P275" s="132">
        <v>43803.0</v>
      </c>
      <c r="S275" s="95"/>
      <c r="T275" s="95"/>
    </row>
    <row r="276">
      <c r="A276" s="278" t="s">
        <v>12580</v>
      </c>
      <c r="B276" s="1460" t="s">
        <v>12553</v>
      </c>
      <c r="C276" s="278" t="s">
        <v>8844</v>
      </c>
      <c r="D276" s="278" t="s">
        <v>12581</v>
      </c>
      <c r="E276" s="278" t="s">
        <v>12582</v>
      </c>
      <c r="F276" s="95"/>
      <c r="G276" s="95"/>
      <c r="H276" s="95"/>
      <c r="I276" s="1764" t="s">
        <v>12265</v>
      </c>
      <c r="J276" s="96"/>
      <c r="K276" s="95"/>
      <c r="L276" s="95"/>
      <c r="M276" s="133" t="s">
        <v>96</v>
      </c>
      <c r="N276" s="133" t="s">
        <v>97</v>
      </c>
      <c r="O276" s="133" t="s">
        <v>98</v>
      </c>
      <c r="P276" s="132">
        <v>43803.0</v>
      </c>
      <c r="S276" s="95"/>
      <c r="T276" s="95"/>
    </row>
    <row r="277">
      <c r="A277" s="278" t="s">
        <v>12583</v>
      </c>
      <c r="B277" s="1460" t="s">
        <v>12553</v>
      </c>
      <c r="C277" s="278" t="s">
        <v>8847</v>
      </c>
      <c r="D277" s="278" t="s">
        <v>12584</v>
      </c>
      <c r="E277" s="278" t="s">
        <v>12585</v>
      </c>
      <c r="F277" s="95"/>
      <c r="G277" s="95"/>
      <c r="H277" s="95"/>
      <c r="I277" s="1764" t="s">
        <v>12265</v>
      </c>
      <c r="J277" s="96"/>
      <c r="K277" s="95"/>
      <c r="L277" s="95"/>
      <c r="M277" s="133" t="s">
        <v>96</v>
      </c>
      <c r="N277" s="133" t="s">
        <v>97</v>
      </c>
      <c r="O277" s="133" t="s">
        <v>98</v>
      </c>
      <c r="P277" s="132">
        <v>43803.0</v>
      </c>
      <c r="S277" s="95"/>
      <c r="T277" s="95"/>
    </row>
    <row r="278">
      <c r="A278" s="278" t="s">
        <v>12586</v>
      </c>
      <c r="B278" s="1460" t="s">
        <v>12553</v>
      </c>
      <c r="C278" s="278" t="s">
        <v>8850</v>
      </c>
      <c r="D278" s="278" t="s">
        <v>12587</v>
      </c>
      <c r="E278" s="278" t="s">
        <v>12588</v>
      </c>
      <c r="F278" s="95"/>
      <c r="G278" s="95"/>
      <c r="H278" s="95"/>
      <c r="I278" s="1764" t="s">
        <v>12265</v>
      </c>
      <c r="J278" s="96"/>
      <c r="K278" s="95"/>
      <c r="L278" s="95"/>
      <c r="M278" s="133" t="s">
        <v>96</v>
      </c>
      <c r="N278" s="133" t="s">
        <v>97</v>
      </c>
      <c r="O278" s="133" t="s">
        <v>98</v>
      </c>
      <c r="P278" s="132">
        <v>43803.0</v>
      </c>
      <c r="S278" s="95"/>
      <c r="T278" s="95"/>
    </row>
    <row r="279">
      <c r="A279" s="278" t="s">
        <v>12589</v>
      </c>
      <c r="B279" s="1460" t="s">
        <v>12553</v>
      </c>
      <c r="C279" s="278" t="s">
        <v>8833</v>
      </c>
      <c r="D279" s="278" t="s">
        <v>12590</v>
      </c>
      <c r="E279" s="278" t="s">
        <v>12591</v>
      </c>
      <c r="F279" s="95"/>
      <c r="G279" s="95"/>
      <c r="H279" s="95"/>
      <c r="I279" s="1764" t="s">
        <v>12265</v>
      </c>
      <c r="J279" s="96"/>
      <c r="K279" s="95"/>
      <c r="L279" s="95"/>
      <c r="M279" s="133" t="s">
        <v>96</v>
      </c>
      <c r="N279" s="133" t="s">
        <v>97</v>
      </c>
      <c r="O279" s="133" t="s">
        <v>98</v>
      </c>
      <c r="P279" s="132">
        <v>43803.0</v>
      </c>
      <c r="S279" s="95"/>
      <c r="T279" s="95"/>
    </row>
    <row r="280">
      <c r="A280" s="278" t="s">
        <v>12592</v>
      </c>
      <c r="B280" s="1460" t="s">
        <v>12553</v>
      </c>
      <c r="C280" s="278" t="s">
        <v>8838</v>
      </c>
      <c r="D280" s="278" t="s">
        <v>12593</v>
      </c>
      <c r="E280" s="278" t="s">
        <v>12594</v>
      </c>
      <c r="F280" s="95"/>
      <c r="G280" s="95"/>
      <c r="H280" s="95"/>
      <c r="I280" s="1764" t="s">
        <v>12265</v>
      </c>
      <c r="J280" s="96"/>
      <c r="K280" s="95"/>
      <c r="L280" s="95"/>
      <c r="M280" s="133" t="s">
        <v>96</v>
      </c>
      <c r="N280" s="133" t="s">
        <v>97</v>
      </c>
      <c r="O280" s="133" t="s">
        <v>98</v>
      </c>
      <c r="P280" s="132">
        <v>43803.0</v>
      </c>
      <c r="S280" s="95"/>
      <c r="T280" s="95"/>
    </row>
    <row r="281">
      <c r="A281" s="278" t="s">
        <v>12595</v>
      </c>
      <c r="B281" s="1460" t="s">
        <v>12553</v>
      </c>
      <c r="C281" s="278" t="s">
        <v>8841</v>
      </c>
      <c r="D281" s="278" t="s">
        <v>12596</v>
      </c>
      <c r="E281" s="278" t="s">
        <v>12597</v>
      </c>
      <c r="F281" s="95"/>
      <c r="G281" s="95"/>
      <c r="H281" s="95"/>
      <c r="I281" s="1764" t="s">
        <v>12265</v>
      </c>
      <c r="J281" s="96"/>
      <c r="K281" s="95"/>
      <c r="L281" s="95"/>
      <c r="M281" s="133" t="s">
        <v>96</v>
      </c>
      <c r="N281" s="133" t="s">
        <v>97</v>
      </c>
      <c r="O281" s="133" t="s">
        <v>98</v>
      </c>
      <c r="P281" s="132">
        <v>43803.0</v>
      </c>
      <c r="S281" s="95"/>
      <c r="T281" s="95"/>
    </row>
    <row r="282">
      <c r="A282" s="278" t="s">
        <v>12598</v>
      </c>
      <c r="B282" s="1460" t="s">
        <v>12553</v>
      </c>
      <c r="C282" s="278" t="s">
        <v>8844</v>
      </c>
      <c r="D282" s="278" t="s">
        <v>12599</v>
      </c>
      <c r="E282" s="278" t="s">
        <v>12600</v>
      </c>
      <c r="F282" s="95"/>
      <c r="G282" s="95"/>
      <c r="H282" s="95"/>
      <c r="I282" s="1764" t="s">
        <v>12265</v>
      </c>
      <c r="J282" s="96"/>
      <c r="K282" s="95"/>
      <c r="L282" s="95"/>
      <c r="M282" s="133" t="s">
        <v>96</v>
      </c>
      <c r="N282" s="133" t="s">
        <v>97</v>
      </c>
      <c r="O282" s="133" t="s">
        <v>98</v>
      </c>
      <c r="P282" s="132">
        <v>43803.0</v>
      </c>
      <c r="S282" s="95"/>
      <c r="T282" s="95"/>
    </row>
    <row r="283">
      <c r="A283" s="278" t="s">
        <v>12601</v>
      </c>
      <c r="B283" s="1460" t="s">
        <v>12553</v>
      </c>
      <c r="C283" s="278" t="s">
        <v>8847</v>
      </c>
      <c r="D283" s="278" t="s">
        <v>12602</v>
      </c>
      <c r="E283" s="278" t="s">
        <v>12603</v>
      </c>
      <c r="F283" s="95"/>
      <c r="G283" s="95"/>
      <c r="H283" s="95"/>
      <c r="I283" s="1764" t="s">
        <v>12265</v>
      </c>
      <c r="J283" s="96"/>
      <c r="K283" s="95"/>
      <c r="L283" s="95"/>
      <c r="M283" s="133" t="s">
        <v>96</v>
      </c>
      <c r="N283" s="133" t="s">
        <v>97</v>
      </c>
      <c r="O283" s="133" t="s">
        <v>98</v>
      </c>
      <c r="P283" s="132">
        <v>43803.0</v>
      </c>
      <c r="S283" s="95"/>
      <c r="T283" s="95"/>
    </row>
    <row r="284">
      <c r="A284" s="278" t="s">
        <v>12604</v>
      </c>
      <c r="B284" s="1460" t="s">
        <v>12553</v>
      </c>
      <c r="C284" s="278" t="s">
        <v>8850</v>
      </c>
      <c r="D284" s="278" t="s">
        <v>12605</v>
      </c>
      <c r="E284" s="278" t="s">
        <v>12606</v>
      </c>
      <c r="F284" s="95"/>
      <c r="G284" s="95"/>
      <c r="H284" s="95"/>
      <c r="I284" s="1764" t="s">
        <v>12265</v>
      </c>
      <c r="J284" s="96"/>
      <c r="K284" s="95"/>
      <c r="L284" s="95"/>
      <c r="M284" s="133" t="s">
        <v>96</v>
      </c>
      <c r="N284" s="133" t="s">
        <v>97</v>
      </c>
      <c r="O284" s="133" t="s">
        <v>98</v>
      </c>
      <c r="P284" s="132">
        <v>43803.0</v>
      </c>
      <c r="S284" s="95"/>
      <c r="T284" s="95"/>
    </row>
    <row r="285">
      <c r="A285" s="1282" t="s">
        <v>12607</v>
      </c>
      <c r="B285" s="1729"/>
      <c r="C285" s="1730"/>
      <c r="D285" s="1678"/>
      <c r="E285" s="1731"/>
      <c r="F285" s="1678"/>
      <c r="G285" s="1678"/>
      <c r="H285" s="1678"/>
      <c r="I285" s="1678"/>
      <c r="J285" s="1678"/>
      <c r="K285" s="1678"/>
      <c r="L285" s="1678"/>
      <c r="M285" s="1678"/>
      <c r="N285" s="1678"/>
      <c r="O285" s="1678"/>
      <c r="P285" s="1678"/>
      <c r="Q285" s="1678"/>
      <c r="R285" s="1678"/>
      <c r="S285" s="1678"/>
      <c r="T285" s="95"/>
      <c r="U285" s="95"/>
      <c r="V285" s="95"/>
      <c r="W285" s="95"/>
      <c r="X285" s="95"/>
      <c r="Y285" s="95"/>
      <c r="Z285" s="95"/>
      <c r="AA285" s="95"/>
      <c r="AB285" s="95"/>
      <c r="AC285" s="95"/>
      <c r="AD285" s="619"/>
      <c r="AE285" s="95"/>
      <c r="AF285" s="95"/>
      <c r="AG285" s="95"/>
      <c r="AH285" s="95"/>
      <c r="AI285" s="95"/>
      <c r="AJ285" s="95"/>
      <c r="AK285" s="95"/>
      <c r="AL285" s="95"/>
      <c r="AM285" s="95"/>
      <c r="AN285" s="95"/>
      <c r="AO285" s="95"/>
      <c r="AP285" s="95"/>
    </row>
    <row r="286">
      <c r="A286" s="279" t="s">
        <v>12608</v>
      </c>
      <c r="B286" s="281" t="s">
        <v>11746</v>
      </c>
      <c r="C286" s="450" t="s">
        <v>8833</v>
      </c>
      <c r="D286" s="277" t="s">
        <v>12609</v>
      </c>
      <c r="E286" s="277" t="s">
        <v>12610</v>
      </c>
      <c r="F286" s="1288">
        <v>43907.0</v>
      </c>
      <c r="G286" s="618" t="s">
        <v>4395</v>
      </c>
      <c r="H286" s="618" t="s">
        <v>116</v>
      </c>
      <c r="I286" s="1732" t="s">
        <v>966</v>
      </c>
      <c r="J286" s="277"/>
      <c r="K286" s="618" t="s">
        <v>11749</v>
      </c>
      <c r="L286" s="1288">
        <v>43888.0</v>
      </c>
      <c r="M286" s="278" t="s">
        <v>96</v>
      </c>
      <c r="N286" s="618" t="s">
        <v>116</v>
      </c>
      <c r="O286" s="133" t="s">
        <v>96</v>
      </c>
      <c r="P286" s="1288">
        <v>43914.0</v>
      </c>
      <c r="Q286" s="618" t="s">
        <v>116</v>
      </c>
      <c r="R286" s="95"/>
      <c r="S286" s="95"/>
      <c r="T286" s="95"/>
      <c r="U286" s="95"/>
      <c r="V286" s="95"/>
      <c r="W286" s="95"/>
      <c r="X286" s="95"/>
      <c r="Y286" s="95"/>
      <c r="Z286" s="95"/>
      <c r="AA286" s="95"/>
      <c r="AB286" s="95"/>
      <c r="AC286" s="95"/>
      <c r="AD286" s="619"/>
      <c r="AE286" s="95"/>
      <c r="AF286" s="95"/>
      <c r="AG286" s="95"/>
      <c r="AH286" s="95"/>
      <c r="AI286" s="95"/>
      <c r="AJ286" s="95"/>
      <c r="AK286" s="95"/>
      <c r="AL286" s="95"/>
      <c r="AM286" s="95"/>
      <c r="AN286" s="95"/>
      <c r="AO286" s="95"/>
      <c r="AP286" s="95"/>
    </row>
    <row r="287">
      <c r="A287" s="279" t="s">
        <v>12611</v>
      </c>
      <c r="B287" s="281" t="s">
        <v>11746</v>
      </c>
      <c r="C287" s="450" t="s">
        <v>8838</v>
      </c>
      <c r="D287" s="277" t="s">
        <v>12612</v>
      </c>
      <c r="E287" s="277" t="s">
        <v>12613</v>
      </c>
      <c r="F287" s="1288">
        <v>43907.0</v>
      </c>
      <c r="G287" s="618" t="s">
        <v>4395</v>
      </c>
      <c r="H287" s="618" t="s">
        <v>116</v>
      </c>
      <c r="I287" s="1732" t="s">
        <v>966</v>
      </c>
      <c r="J287" s="277"/>
      <c r="K287" s="618" t="s">
        <v>11749</v>
      </c>
      <c r="L287" s="1288">
        <v>43888.0</v>
      </c>
      <c r="M287" s="278" t="s">
        <v>96</v>
      </c>
      <c r="N287" s="618" t="s">
        <v>116</v>
      </c>
      <c r="O287" s="133" t="s">
        <v>96</v>
      </c>
      <c r="P287" s="1288">
        <v>43914.0</v>
      </c>
      <c r="Q287" s="618" t="s">
        <v>116</v>
      </c>
      <c r="R287" s="95"/>
      <c r="S287" s="95"/>
      <c r="T287" s="95"/>
      <c r="U287" s="95"/>
      <c r="V287" s="95"/>
      <c r="W287" s="95"/>
      <c r="X287" s="95"/>
      <c r="Y287" s="95"/>
      <c r="Z287" s="95"/>
      <c r="AA287" s="95"/>
      <c r="AB287" s="95"/>
      <c r="AC287" s="95"/>
      <c r="AD287" s="619"/>
      <c r="AE287" s="95"/>
      <c r="AF287" s="95"/>
      <c r="AG287" s="95"/>
      <c r="AH287" s="95"/>
      <c r="AI287" s="95"/>
      <c r="AJ287" s="95"/>
      <c r="AK287" s="95"/>
      <c r="AL287" s="95"/>
      <c r="AM287" s="95"/>
      <c r="AN287" s="95"/>
      <c r="AO287" s="95"/>
      <c r="AP287" s="95"/>
    </row>
    <row r="288">
      <c r="A288" s="279" t="s">
        <v>12614</v>
      </c>
      <c r="B288" s="281" t="s">
        <v>11746</v>
      </c>
      <c r="C288" s="450" t="s">
        <v>8841</v>
      </c>
      <c r="D288" s="277" t="s">
        <v>12615</v>
      </c>
      <c r="E288" s="277" t="s">
        <v>12616</v>
      </c>
      <c r="F288" s="1288">
        <v>43907.0</v>
      </c>
      <c r="G288" s="618" t="s">
        <v>4395</v>
      </c>
      <c r="H288" s="618" t="s">
        <v>116</v>
      </c>
      <c r="I288" s="1732" t="s">
        <v>966</v>
      </c>
      <c r="J288" s="277"/>
      <c r="K288" s="618" t="s">
        <v>11749</v>
      </c>
      <c r="L288" s="1288">
        <v>43888.0</v>
      </c>
      <c r="M288" s="278" t="s">
        <v>96</v>
      </c>
      <c r="N288" s="618" t="s">
        <v>116</v>
      </c>
      <c r="O288" s="133" t="s">
        <v>96</v>
      </c>
      <c r="P288" s="1288">
        <v>43914.0</v>
      </c>
      <c r="Q288" s="618" t="s">
        <v>116</v>
      </c>
      <c r="R288" s="95"/>
      <c r="S288" s="95"/>
      <c r="T288" s="95"/>
      <c r="U288" s="95"/>
      <c r="V288" s="95"/>
      <c r="W288" s="95"/>
      <c r="X288" s="95"/>
      <c r="Y288" s="95"/>
      <c r="Z288" s="95"/>
      <c r="AA288" s="95"/>
      <c r="AB288" s="95"/>
      <c r="AC288" s="95"/>
      <c r="AD288" s="619"/>
      <c r="AE288" s="95"/>
      <c r="AF288" s="95"/>
      <c r="AG288" s="95"/>
      <c r="AH288" s="95"/>
      <c r="AI288" s="95"/>
      <c r="AJ288" s="95"/>
      <c r="AK288" s="95"/>
      <c r="AL288" s="95"/>
      <c r="AM288" s="95"/>
      <c r="AN288" s="95"/>
      <c r="AO288" s="95"/>
      <c r="AP288" s="95"/>
    </row>
    <row r="289">
      <c r="A289" s="279" t="s">
        <v>12617</v>
      </c>
      <c r="B289" s="281" t="s">
        <v>11746</v>
      </c>
      <c r="C289" s="450" t="s">
        <v>8844</v>
      </c>
      <c r="D289" s="277" t="s">
        <v>12618</v>
      </c>
      <c r="E289" s="277" t="s">
        <v>12619</v>
      </c>
      <c r="F289" s="1288">
        <v>43907.0</v>
      </c>
      <c r="G289" s="618" t="s">
        <v>4395</v>
      </c>
      <c r="H289" s="618" t="s">
        <v>116</v>
      </c>
      <c r="I289" s="1732" t="s">
        <v>966</v>
      </c>
      <c r="J289" s="277"/>
      <c r="K289" s="618" t="s">
        <v>11749</v>
      </c>
      <c r="L289" s="1288">
        <v>43888.0</v>
      </c>
      <c r="M289" s="278" t="s">
        <v>96</v>
      </c>
      <c r="N289" s="618" t="s">
        <v>116</v>
      </c>
      <c r="O289" s="133" t="s">
        <v>96</v>
      </c>
      <c r="P289" s="1288">
        <v>43914.0</v>
      </c>
      <c r="Q289" s="618" t="s">
        <v>116</v>
      </c>
      <c r="R289" s="95"/>
      <c r="S289" s="95"/>
      <c r="T289" s="95"/>
      <c r="U289" s="95"/>
      <c r="V289" s="95"/>
      <c r="W289" s="95"/>
      <c r="X289" s="95"/>
      <c r="Y289" s="95"/>
      <c r="Z289" s="95"/>
      <c r="AA289" s="95"/>
      <c r="AB289" s="95"/>
      <c r="AC289" s="95"/>
      <c r="AD289" s="619"/>
      <c r="AE289" s="95"/>
      <c r="AF289" s="95"/>
      <c r="AG289" s="95"/>
      <c r="AH289" s="95"/>
      <c r="AI289" s="95"/>
      <c r="AJ289" s="95"/>
      <c r="AK289" s="95"/>
      <c r="AL289" s="95"/>
      <c r="AM289" s="95"/>
      <c r="AN289" s="95"/>
      <c r="AO289" s="95"/>
      <c r="AP289" s="95"/>
    </row>
    <row r="290">
      <c r="A290" s="279" t="s">
        <v>12620</v>
      </c>
      <c r="B290" s="281" t="s">
        <v>11746</v>
      </c>
      <c r="C290" s="450" t="s">
        <v>8847</v>
      </c>
      <c r="D290" s="277" t="s">
        <v>12621</v>
      </c>
      <c r="E290" s="277" t="s">
        <v>12622</v>
      </c>
      <c r="F290" s="1288">
        <v>43907.0</v>
      </c>
      <c r="G290" s="618" t="s">
        <v>4395</v>
      </c>
      <c r="H290" s="618" t="s">
        <v>116</v>
      </c>
      <c r="I290" s="1732" t="s">
        <v>966</v>
      </c>
      <c r="J290" s="277"/>
      <c r="K290" s="618" t="s">
        <v>11749</v>
      </c>
      <c r="L290" s="1288">
        <v>43888.0</v>
      </c>
      <c r="M290" s="278" t="s">
        <v>96</v>
      </c>
      <c r="N290" s="618" t="s">
        <v>116</v>
      </c>
      <c r="O290" s="133" t="s">
        <v>96</v>
      </c>
      <c r="P290" s="1288">
        <v>43914.0</v>
      </c>
      <c r="Q290" s="618" t="s">
        <v>116</v>
      </c>
      <c r="R290" s="95"/>
      <c r="S290" s="95"/>
      <c r="T290" s="95"/>
      <c r="U290" s="95"/>
      <c r="V290" s="95"/>
      <c r="W290" s="95"/>
      <c r="X290" s="95"/>
      <c r="Y290" s="95"/>
      <c r="Z290" s="95"/>
      <c r="AA290" s="95"/>
      <c r="AB290" s="95"/>
      <c r="AC290" s="95"/>
      <c r="AD290" s="619"/>
      <c r="AE290" s="95"/>
      <c r="AF290" s="95"/>
      <c r="AG290" s="95"/>
      <c r="AH290" s="95"/>
      <c r="AI290" s="95"/>
      <c r="AJ290" s="95"/>
      <c r="AK290" s="95"/>
      <c r="AL290" s="95"/>
      <c r="AM290" s="95"/>
      <c r="AN290" s="95"/>
      <c r="AO290" s="95"/>
      <c r="AP290" s="95"/>
    </row>
    <row r="291">
      <c r="A291" s="279" t="s">
        <v>12623</v>
      </c>
      <c r="B291" s="281" t="s">
        <v>11746</v>
      </c>
      <c r="C291" s="450" t="s">
        <v>8850</v>
      </c>
      <c r="D291" s="277" t="s">
        <v>12624</v>
      </c>
      <c r="E291" s="277" t="s">
        <v>12625</v>
      </c>
      <c r="F291" s="1288">
        <v>43907.0</v>
      </c>
      <c r="G291" s="618" t="s">
        <v>4395</v>
      </c>
      <c r="H291" s="618" t="s">
        <v>116</v>
      </c>
      <c r="I291" s="1732" t="s">
        <v>966</v>
      </c>
      <c r="J291" s="277"/>
      <c r="K291" s="618" t="s">
        <v>11749</v>
      </c>
      <c r="L291" s="1288">
        <v>43888.0</v>
      </c>
      <c r="M291" s="95"/>
      <c r="N291" s="618" t="s">
        <v>116</v>
      </c>
      <c r="O291" s="133" t="s">
        <v>96</v>
      </c>
      <c r="P291" s="1288">
        <v>43914.0</v>
      </c>
      <c r="Q291" s="618" t="s">
        <v>116</v>
      </c>
      <c r="R291" s="95"/>
      <c r="S291" s="95"/>
      <c r="T291" s="95"/>
      <c r="U291" s="95"/>
      <c r="V291" s="95"/>
      <c r="W291" s="95"/>
      <c r="X291" s="95"/>
      <c r="Y291" s="95"/>
      <c r="Z291" s="95"/>
      <c r="AA291" s="95"/>
      <c r="AB291" s="95"/>
      <c r="AC291" s="95"/>
      <c r="AD291" s="619"/>
      <c r="AE291" s="95"/>
      <c r="AF291" s="95"/>
      <c r="AG291" s="95"/>
      <c r="AH291" s="95"/>
      <c r="AI291" s="95"/>
      <c r="AJ291" s="95"/>
      <c r="AK291" s="95"/>
      <c r="AL291" s="95"/>
      <c r="AM291" s="95"/>
      <c r="AN291" s="95"/>
      <c r="AO291" s="95"/>
      <c r="AP291" s="95"/>
    </row>
    <row r="292">
      <c r="J292" s="337"/>
      <c r="S292" s="95"/>
      <c r="T292" s="95"/>
    </row>
    <row r="293">
      <c r="J293" s="337"/>
      <c r="S293" s="95"/>
      <c r="T293" s="95"/>
    </row>
    <row r="294">
      <c r="J294" s="337"/>
      <c r="S294" s="95"/>
      <c r="T294" s="95"/>
    </row>
    <row r="295">
      <c r="J295" s="337"/>
      <c r="S295" s="95"/>
      <c r="T295" s="95"/>
    </row>
    <row r="296">
      <c r="J296" s="337"/>
      <c r="S296" s="95"/>
      <c r="T296" s="95"/>
    </row>
    <row r="297">
      <c r="J297" s="337"/>
      <c r="S297" s="95"/>
      <c r="T297" s="95"/>
    </row>
    <row r="298">
      <c r="J298" s="337"/>
      <c r="S298" s="95"/>
      <c r="T298" s="95"/>
    </row>
    <row r="299">
      <c r="J299" s="337"/>
      <c r="S299" s="95"/>
      <c r="T299" s="95"/>
    </row>
    <row r="300">
      <c r="J300" s="337"/>
      <c r="S300" s="95"/>
      <c r="T300" s="95"/>
    </row>
    <row r="301">
      <c r="J301" s="337"/>
      <c r="S301" s="95"/>
      <c r="T301" s="95"/>
    </row>
    <row r="302">
      <c r="J302" s="337"/>
      <c r="S302" s="95"/>
      <c r="T302" s="95"/>
    </row>
    <row r="303">
      <c r="J303" s="337"/>
      <c r="S303" s="95"/>
      <c r="T303" s="95"/>
    </row>
    <row r="304">
      <c r="J304" s="337"/>
      <c r="S304" s="95"/>
      <c r="T304" s="95"/>
    </row>
    <row r="305">
      <c r="J305" s="337"/>
      <c r="S305" s="95"/>
      <c r="T305" s="95"/>
    </row>
    <row r="306">
      <c r="J306" s="337"/>
      <c r="S306" s="95"/>
      <c r="T306" s="95"/>
    </row>
    <row r="307">
      <c r="J307" s="337"/>
      <c r="S307" s="95"/>
      <c r="T307" s="95"/>
    </row>
    <row r="308">
      <c r="J308" s="337"/>
      <c r="S308" s="95"/>
      <c r="T308" s="95"/>
    </row>
    <row r="309">
      <c r="J309" s="337"/>
      <c r="S309" s="95"/>
      <c r="T309" s="95"/>
    </row>
    <row r="310">
      <c r="J310" s="337"/>
      <c r="S310" s="95"/>
      <c r="T310" s="95"/>
    </row>
    <row r="311">
      <c r="J311" s="337"/>
      <c r="S311" s="95"/>
      <c r="T311" s="95"/>
    </row>
    <row r="312">
      <c r="J312" s="337"/>
      <c r="S312" s="95"/>
      <c r="T312" s="95"/>
    </row>
    <row r="313">
      <c r="J313" s="337"/>
      <c r="S313" s="95"/>
      <c r="T313" s="95"/>
    </row>
    <row r="314">
      <c r="J314" s="337"/>
      <c r="S314" s="95"/>
      <c r="T314" s="95"/>
    </row>
    <row r="315">
      <c r="J315" s="337"/>
      <c r="S315" s="95"/>
      <c r="T315" s="95"/>
    </row>
    <row r="316">
      <c r="J316" s="337"/>
      <c r="S316" s="95"/>
      <c r="T316" s="95"/>
    </row>
    <row r="317">
      <c r="J317" s="337"/>
      <c r="S317" s="95"/>
      <c r="T317" s="95"/>
    </row>
    <row r="318">
      <c r="J318" s="337"/>
      <c r="S318" s="95"/>
      <c r="T318" s="95"/>
    </row>
    <row r="319">
      <c r="J319" s="337"/>
      <c r="S319" s="95"/>
      <c r="T319" s="95"/>
    </row>
    <row r="320">
      <c r="J320" s="337"/>
      <c r="S320" s="95"/>
      <c r="T320" s="95"/>
    </row>
    <row r="321">
      <c r="J321" s="337"/>
      <c r="S321" s="95"/>
      <c r="T321" s="95"/>
    </row>
    <row r="322">
      <c r="J322" s="337"/>
      <c r="S322" s="95"/>
      <c r="T322" s="95"/>
    </row>
    <row r="323">
      <c r="J323" s="337"/>
      <c r="S323" s="95"/>
      <c r="T323" s="95"/>
    </row>
    <row r="324">
      <c r="J324" s="337"/>
      <c r="S324" s="95"/>
      <c r="T324" s="95"/>
    </row>
    <row r="325">
      <c r="J325" s="337"/>
      <c r="S325" s="95"/>
      <c r="T325" s="95"/>
    </row>
    <row r="326">
      <c r="J326" s="337"/>
      <c r="S326" s="95"/>
      <c r="T326" s="95"/>
    </row>
    <row r="327">
      <c r="J327" s="337"/>
      <c r="S327" s="95"/>
      <c r="T327" s="95"/>
    </row>
    <row r="328">
      <c r="J328" s="337"/>
      <c r="S328" s="95"/>
      <c r="T328" s="95"/>
    </row>
    <row r="329">
      <c r="J329" s="337"/>
      <c r="S329" s="95"/>
      <c r="T329" s="95"/>
    </row>
    <row r="330">
      <c r="J330" s="337"/>
      <c r="S330" s="95"/>
      <c r="T330" s="95"/>
    </row>
    <row r="331">
      <c r="J331" s="337"/>
      <c r="S331" s="95"/>
      <c r="T331" s="95"/>
    </row>
    <row r="332">
      <c r="J332" s="337"/>
      <c r="S332" s="95"/>
      <c r="T332" s="95"/>
    </row>
    <row r="333">
      <c r="J333" s="337"/>
      <c r="S333" s="95"/>
      <c r="T333" s="95"/>
    </row>
    <row r="334">
      <c r="J334" s="337"/>
      <c r="S334" s="95"/>
      <c r="T334" s="95"/>
    </row>
    <row r="335">
      <c r="J335" s="337"/>
      <c r="S335" s="95"/>
      <c r="T335" s="95"/>
    </row>
    <row r="336">
      <c r="J336" s="337"/>
      <c r="S336" s="95"/>
      <c r="T336" s="95"/>
    </row>
    <row r="337">
      <c r="J337" s="337"/>
      <c r="S337" s="95"/>
      <c r="T337" s="95"/>
    </row>
    <row r="338">
      <c r="J338" s="337"/>
      <c r="S338" s="95"/>
      <c r="T338" s="95"/>
    </row>
    <row r="339">
      <c r="J339" s="337"/>
      <c r="S339" s="95"/>
      <c r="T339" s="95"/>
    </row>
    <row r="340">
      <c r="J340" s="337"/>
      <c r="S340" s="95"/>
      <c r="T340" s="95"/>
    </row>
    <row r="341">
      <c r="J341" s="337"/>
      <c r="S341" s="95"/>
      <c r="T341" s="95"/>
    </row>
    <row r="342">
      <c r="J342" s="337"/>
      <c r="S342" s="95"/>
      <c r="T342" s="95"/>
    </row>
    <row r="343">
      <c r="J343" s="337"/>
      <c r="S343" s="95"/>
      <c r="T343" s="95"/>
    </row>
    <row r="344">
      <c r="J344" s="337"/>
      <c r="S344" s="95"/>
      <c r="T344" s="95"/>
    </row>
    <row r="345">
      <c r="J345" s="337"/>
      <c r="S345" s="95"/>
      <c r="T345" s="95"/>
    </row>
    <row r="346">
      <c r="J346" s="337"/>
      <c r="S346" s="95"/>
      <c r="T346" s="95"/>
    </row>
    <row r="347">
      <c r="J347" s="337"/>
      <c r="S347" s="95"/>
      <c r="T347" s="95"/>
    </row>
    <row r="348">
      <c r="J348" s="337"/>
      <c r="S348" s="95"/>
      <c r="T348" s="95"/>
    </row>
    <row r="349">
      <c r="J349" s="337"/>
      <c r="S349" s="95"/>
      <c r="T349" s="95"/>
    </row>
    <row r="350">
      <c r="J350" s="337"/>
      <c r="S350" s="95"/>
      <c r="T350" s="95"/>
    </row>
    <row r="351">
      <c r="J351" s="337"/>
      <c r="S351" s="95"/>
      <c r="T351" s="95"/>
    </row>
    <row r="352">
      <c r="J352" s="337"/>
      <c r="S352" s="95"/>
      <c r="T352" s="95"/>
    </row>
    <row r="353">
      <c r="J353" s="337"/>
      <c r="S353" s="95"/>
      <c r="T353" s="95"/>
    </row>
    <row r="354">
      <c r="J354" s="337"/>
      <c r="S354" s="95"/>
      <c r="T354" s="95"/>
    </row>
    <row r="355">
      <c r="J355" s="337"/>
      <c r="S355" s="95"/>
      <c r="T355" s="95"/>
    </row>
    <row r="356">
      <c r="J356" s="337"/>
      <c r="S356" s="95"/>
      <c r="T356" s="95"/>
    </row>
    <row r="357">
      <c r="J357" s="337"/>
      <c r="S357" s="95"/>
      <c r="T357" s="95"/>
    </row>
    <row r="358">
      <c r="J358" s="337"/>
      <c r="S358" s="95"/>
      <c r="T358" s="95"/>
    </row>
    <row r="359">
      <c r="J359" s="337"/>
      <c r="S359" s="95"/>
      <c r="T359" s="95"/>
    </row>
    <row r="360">
      <c r="J360" s="337"/>
      <c r="S360" s="95"/>
      <c r="T360" s="95"/>
    </row>
    <row r="361">
      <c r="J361" s="337"/>
      <c r="S361" s="95"/>
      <c r="T361" s="95"/>
    </row>
    <row r="362">
      <c r="J362" s="337"/>
      <c r="S362" s="95"/>
      <c r="T362" s="95"/>
    </row>
    <row r="363">
      <c r="J363" s="337"/>
      <c r="S363" s="95"/>
      <c r="T363" s="95"/>
    </row>
    <row r="364">
      <c r="J364" s="337"/>
      <c r="S364" s="95"/>
      <c r="T364" s="95"/>
    </row>
    <row r="365">
      <c r="J365" s="337"/>
      <c r="S365" s="95"/>
      <c r="T365" s="95"/>
    </row>
    <row r="366">
      <c r="J366" s="337"/>
      <c r="S366" s="95"/>
      <c r="T366" s="95"/>
    </row>
    <row r="367">
      <c r="J367" s="337"/>
      <c r="S367" s="95"/>
      <c r="T367" s="95"/>
    </row>
    <row r="368">
      <c r="J368" s="337"/>
      <c r="S368" s="95"/>
      <c r="T368" s="95"/>
    </row>
    <row r="369">
      <c r="J369" s="337"/>
      <c r="S369" s="95"/>
      <c r="T369" s="95"/>
    </row>
    <row r="370">
      <c r="J370" s="337"/>
      <c r="S370" s="95"/>
      <c r="T370" s="95"/>
    </row>
    <row r="371">
      <c r="J371" s="337"/>
      <c r="S371" s="95"/>
      <c r="T371" s="95"/>
    </row>
    <row r="372">
      <c r="J372" s="337"/>
      <c r="S372" s="95"/>
      <c r="T372" s="95"/>
    </row>
    <row r="373">
      <c r="J373" s="337"/>
      <c r="S373" s="95"/>
      <c r="T373" s="95"/>
    </row>
    <row r="374">
      <c r="J374" s="337"/>
      <c r="S374" s="95"/>
      <c r="T374" s="95"/>
    </row>
    <row r="375">
      <c r="J375" s="337"/>
      <c r="S375" s="95"/>
      <c r="T375" s="95"/>
    </row>
    <row r="376">
      <c r="J376" s="337"/>
      <c r="S376" s="95"/>
      <c r="T376" s="95"/>
    </row>
    <row r="377">
      <c r="J377" s="337"/>
      <c r="S377" s="95"/>
      <c r="T377" s="95"/>
    </row>
    <row r="378">
      <c r="J378" s="337"/>
      <c r="S378" s="95"/>
      <c r="T378" s="95"/>
    </row>
    <row r="379">
      <c r="J379" s="337"/>
      <c r="S379" s="95"/>
      <c r="T379" s="95"/>
    </row>
    <row r="380">
      <c r="J380" s="337"/>
      <c r="S380" s="95"/>
      <c r="T380" s="95"/>
    </row>
    <row r="381">
      <c r="J381" s="337"/>
      <c r="S381" s="95"/>
      <c r="T381" s="95"/>
    </row>
    <row r="382">
      <c r="J382" s="337"/>
      <c r="S382" s="95"/>
      <c r="T382" s="95"/>
    </row>
    <row r="383">
      <c r="J383" s="337"/>
      <c r="S383" s="95"/>
      <c r="T383" s="95"/>
    </row>
    <row r="384">
      <c r="J384" s="337"/>
      <c r="S384" s="95"/>
      <c r="T384" s="95"/>
    </row>
    <row r="385">
      <c r="J385" s="337"/>
      <c r="S385" s="95"/>
      <c r="T385" s="95"/>
    </row>
    <row r="386">
      <c r="J386" s="337"/>
      <c r="S386" s="95"/>
      <c r="T386" s="95"/>
    </row>
    <row r="387">
      <c r="J387" s="337"/>
      <c r="S387" s="95"/>
      <c r="T387" s="95"/>
    </row>
    <row r="388">
      <c r="J388" s="337"/>
      <c r="S388" s="95"/>
      <c r="T388" s="95"/>
    </row>
    <row r="389">
      <c r="J389" s="337"/>
      <c r="S389" s="95"/>
      <c r="T389" s="95"/>
    </row>
    <row r="390">
      <c r="J390" s="337"/>
      <c r="S390" s="95"/>
      <c r="T390" s="95"/>
    </row>
    <row r="391">
      <c r="J391" s="337"/>
      <c r="S391" s="95"/>
      <c r="T391" s="95"/>
    </row>
    <row r="392">
      <c r="J392" s="337"/>
      <c r="S392" s="95"/>
      <c r="T392" s="95"/>
    </row>
    <row r="393">
      <c r="J393" s="337"/>
      <c r="S393" s="95"/>
      <c r="T393" s="95"/>
    </row>
    <row r="394">
      <c r="J394" s="337"/>
      <c r="S394" s="95"/>
      <c r="T394" s="95"/>
    </row>
    <row r="395">
      <c r="J395" s="337"/>
      <c r="S395" s="95"/>
      <c r="T395" s="95"/>
    </row>
    <row r="396">
      <c r="J396" s="337"/>
      <c r="S396" s="95"/>
      <c r="T396" s="95"/>
    </row>
    <row r="397">
      <c r="J397" s="337"/>
      <c r="S397" s="95"/>
      <c r="T397" s="95"/>
    </row>
    <row r="398">
      <c r="J398" s="337"/>
      <c r="S398" s="95"/>
      <c r="T398" s="95"/>
    </row>
    <row r="399">
      <c r="J399" s="337"/>
      <c r="S399" s="95"/>
      <c r="T399" s="95"/>
    </row>
    <row r="400">
      <c r="J400" s="337"/>
      <c r="S400" s="95"/>
      <c r="T400" s="95"/>
    </row>
    <row r="401">
      <c r="J401" s="337"/>
      <c r="S401" s="95"/>
      <c r="T401" s="95"/>
    </row>
    <row r="402">
      <c r="J402" s="337"/>
      <c r="S402" s="95"/>
      <c r="T402" s="95"/>
    </row>
    <row r="403">
      <c r="J403" s="337"/>
      <c r="S403" s="95"/>
      <c r="T403" s="95"/>
    </row>
    <row r="404">
      <c r="J404" s="337"/>
      <c r="S404" s="95"/>
      <c r="T404" s="95"/>
    </row>
    <row r="405">
      <c r="J405" s="337"/>
      <c r="S405" s="95"/>
      <c r="T405" s="95"/>
    </row>
    <row r="406">
      <c r="J406" s="337"/>
      <c r="S406" s="95"/>
      <c r="T406" s="95"/>
    </row>
    <row r="407">
      <c r="J407" s="337"/>
      <c r="S407" s="95"/>
      <c r="T407" s="95"/>
    </row>
    <row r="408">
      <c r="J408" s="337"/>
      <c r="S408" s="95"/>
      <c r="T408" s="95"/>
    </row>
    <row r="409">
      <c r="J409" s="337"/>
      <c r="S409" s="95"/>
      <c r="T409" s="95"/>
    </row>
    <row r="410">
      <c r="J410" s="337"/>
      <c r="S410" s="95"/>
      <c r="T410" s="95"/>
    </row>
    <row r="411">
      <c r="J411" s="337"/>
      <c r="S411" s="95"/>
      <c r="T411" s="95"/>
    </row>
    <row r="412">
      <c r="J412" s="337"/>
      <c r="S412" s="95"/>
      <c r="T412" s="95"/>
    </row>
    <row r="413">
      <c r="J413" s="337"/>
      <c r="S413" s="95"/>
      <c r="T413" s="95"/>
    </row>
    <row r="414">
      <c r="J414" s="337"/>
      <c r="S414" s="95"/>
      <c r="T414" s="95"/>
    </row>
    <row r="415">
      <c r="J415" s="337"/>
      <c r="S415" s="95"/>
      <c r="T415" s="95"/>
    </row>
    <row r="416">
      <c r="J416" s="337"/>
      <c r="S416" s="95"/>
      <c r="T416" s="95"/>
    </row>
    <row r="417">
      <c r="J417" s="337"/>
      <c r="S417" s="95"/>
      <c r="T417" s="95"/>
    </row>
    <row r="418">
      <c r="J418" s="337"/>
      <c r="S418" s="95"/>
      <c r="T418" s="95"/>
    </row>
    <row r="419">
      <c r="J419" s="337"/>
      <c r="S419" s="95"/>
      <c r="T419" s="95"/>
    </row>
    <row r="420">
      <c r="J420" s="337"/>
      <c r="S420" s="95"/>
      <c r="T420" s="95"/>
    </row>
    <row r="421">
      <c r="J421" s="337"/>
      <c r="S421" s="95"/>
      <c r="T421" s="95"/>
    </row>
    <row r="422">
      <c r="J422" s="337"/>
      <c r="S422" s="95"/>
      <c r="T422" s="95"/>
    </row>
    <row r="423">
      <c r="J423" s="337"/>
      <c r="S423" s="95"/>
      <c r="T423" s="95"/>
    </row>
    <row r="424">
      <c r="J424" s="337"/>
      <c r="S424" s="95"/>
      <c r="T424" s="95"/>
    </row>
    <row r="425">
      <c r="J425" s="337"/>
      <c r="S425" s="95"/>
      <c r="T425" s="95"/>
    </row>
    <row r="426">
      <c r="J426" s="337"/>
      <c r="S426" s="95"/>
      <c r="T426" s="95"/>
    </row>
    <row r="427">
      <c r="J427" s="337"/>
      <c r="S427" s="95"/>
      <c r="T427" s="95"/>
    </row>
    <row r="428">
      <c r="J428" s="337"/>
      <c r="S428" s="95"/>
      <c r="T428" s="95"/>
    </row>
    <row r="429">
      <c r="J429" s="337"/>
      <c r="S429" s="95"/>
      <c r="T429" s="95"/>
    </row>
    <row r="430">
      <c r="J430" s="337"/>
      <c r="S430" s="95"/>
      <c r="T430" s="95"/>
    </row>
    <row r="431">
      <c r="J431" s="337"/>
      <c r="S431" s="95"/>
      <c r="T431" s="95"/>
    </row>
    <row r="432">
      <c r="J432" s="337"/>
      <c r="S432" s="95"/>
      <c r="T432" s="95"/>
    </row>
    <row r="433">
      <c r="J433" s="337"/>
      <c r="S433" s="95"/>
      <c r="T433" s="95"/>
    </row>
    <row r="434">
      <c r="J434" s="337"/>
      <c r="S434" s="95"/>
      <c r="T434" s="95"/>
    </row>
    <row r="435">
      <c r="J435" s="337"/>
      <c r="S435" s="95"/>
      <c r="T435" s="95"/>
    </row>
    <row r="436">
      <c r="J436" s="337"/>
      <c r="S436" s="95"/>
      <c r="T436" s="95"/>
    </row>
    <row r="437">
      <c r="J437" s="337"/>
      <c r="S437" s="95"/>
      <c r="T437" s="95"/>
    </row>
    <row r="438">
      <c r="J438" s="337"/>
      <c r="S438" s="95"/>
      <c r="T438" s="95"/>
    </row>
    <row r="439">
      <c r="J439" s="337"/>
      <c r="S439" s="95"/>
      <c r="T439" s="95"/>
    </row>
    <row r="440">
      <c r="J440" s="337"/>
      <c r="S440" s="95"/>
      <c r="T440" s="95"/>
    </row>
    <row r="441">
      <c r="J441" s="337"/>
      <c r="S441" s="95"/>
      <c r="T441" s="95"/>
    </row>
    <row r="442">
      <c r="J442" s="337"/>
      <c r="S442" s="95"/>
      <c r="T442" s="95"/>
    </row>
    <row r="443">
      <c r="J443" s="337"/>
      <c r="S443" s="95"/>
      <c r="T443" s="95"/>
    </row>
    <row r="444">
      <c r="J444" s="337"/>
      <c r="S444" s="95"/>
      <c r="T444" s="95"/>
    </row>
    <row r="445">
      <c r="J445" s="337"/>
      <c r="S445" s="95"/>
      <c r="T445" s="95"/>
    </row>
    <row r="446">
      <c r="J446" s="337"/>
      <c r="S446" s="95"/>
      <c r="T446" s="95"/>
    </row>
    <row r="447">
      <c r="J447" s="337"/>
      <c r="S447" s="95"/>
      <c r="T447" s="95"/>
    </row>
    <row r="448">
      <c r="J448" s="337"/>
      <c r="S448" s="95"/>
      <c r="T448" s="95"/>
    </row>
    <row r="449">
      <c r="J449" s="337"/>
      <c r="S449" s="95"/>
      <c r="T449" s="95"/>
    </row>
    <row r="450">
      <c r="J450" s="337"/>
      <c r="S450" s="95"/>
      <c r="T450" s="95"/>
    </row>
    <row r="451">
      <c r="J451" s="337"/>
      <c r="S451" s="95"/>
      <c r="T451" s="95"/>
    </row>
    <row r="452">
      <c r="J452" s="337"/>
      <c r="S452" s="95"/>
      <c r="T452" s="95"/>
    </row>
    <row r="453">
      <c r="J453" s="337"/>
      <c r="S453" s="95"/>
      <c r="T453" s="95"/>
    </row>
    <row r="454">
      <c r="J454" s="337"/>
      <c r="S454" s="95"/>
      <c r="T454" s="95"/>
    </row>
    <row r="455">
      <c r="J455" s="337"/>
      <c r="S455" s="95"/>
      <c r="T455" s="95"/>
    </row>
    <row r="456">
      <c r="J456" s="337"/>
      <c r="S456" s="95"/>
      <c r="T456" s="95"/>
    </row>
    <row r="457">
      <c r="J457" s="337"/>
      <c r="S457" s="95"/>
      <c r="T457" s="95"/>
    </row>
    <row r="458">
      <c r="J458" s="337"/>
      <c r="S458" s="95"/>
      <c r="T458" s="95"/>
    </row>
    <row r="459">
      <c r="J459" s="337"/>
      <c r="S459" s="95"/>
      <c r="T459" s="95"/>
    </row>
    <row r="460">
      <c r="J460" s="337"/>
      <c r="S460" s="95"/>
      <c r="T460" s="95"/>
    </row>
    <row r="461">
      <c r="J461" s="337"/>
      <c r="S461" s="95"/>
      <c r="T461" s="95"/>
    </row>
    <row r="462">
      <c r="J462" s="337"/>
      <c r="S462" s="95"/>
      <c r="T462" s="95"/>
    </row>
    <row r="463">
      <c r="J463" s="337"/>
      <c r="S463" s="95"/>
      <c r="T463" s="95"/>
    </row>
    <row r="464">
      <c r="J464" s="337"/>
      <c r="S464" s="95"/>
      <c r="T464" s="95"/>
    </row>
    <row r="465">
      <c r="J465" s="337"/>
      <c r="S465" s="95"/>
      <c r="T465" s="95"/>
    </row>
    <row r="466">
      <c r="J466" s="337"/>
      <c r="S466" s="95"/>
      <c r="T466" s="95"/>
    </row>
    <row r="467">
      <c r="J467" s="337"/>
      <c r="S467" s="95"/>
      <c r="T467" s="95"/>
    </row>
    <row r="468">
      <c r="J468" s="337"/>
      <c r="S468" s="95"/>
      <c r="T468" s="95"/>
    </row>
    <row r="469">
      <c r="J469" s="337"/>
      <c r="S469" s="95"/>
      <c r="T469" s="95"/>
    </row>
    <row r="470">
      <c r="J470" s="337"/>
      <c r="S470" s="95"/>
      <c r="T470" s="95"/>
    </row>
    <row r="471">
      <c r="J471" s="337"/>
      <c r="S471" s="95"/>
      <c r="T471" s="95"/>
    </row>
    <row r="472">
      <c r="J472" s="337"/>
      <c r="S472" s="95"/>
      <c r="T472" s="95"/>
    </row>
    <row r="473">
      <c r="J473" s="337"/>
      <c r="S473" s="95"/>
      <c r="T473" s="95"/>
    </row>
    <row r="474">
      <c r="J474" s="337"/>
      <c r="S474" s="95"/>
      <c r="T474" s="95"/>
    </row>
    <row r="475">
      <c r="J475" s="337"/>
      <c r="S475" s="95"/>
      <c r="T475" s="95"/>
    </row>
    <row r="476">
      <c r="J476" s="337"/>
      <c r="S476" s="95"/>
      <c r="T476" s="95"/>
    </row>
    <row r="477">
      <c r="J477" s="337"/>
      <c r="S477" s="95"/>
      <c r="T477" s="95"/>
    </row>
    <row r="478">
      <c r="J478" s="337"/>
      <c r="S478" s="95"/>
      <c r="T478" s="95"/>
    </row>
    <row r="479">
      <c r="J479" s="337"/>
      <c r="S479" s="95"/>
      <c r="T479" s="95"/>
    </row>
    <row r="480">
      <c r="J480" s="337"/>
      <c r="S480" s="95"/>
      <c r="T480" s="95"/>
    </row>
    <row r="481">
      <c r="J481" s="337"/>
      <c r="S481" s="95"/>
      <c r="T481" s="95"/>
    </row>
    <row r="482">
      <c r="J482" s="337"/>
      <c r="S482" s="95"/>
      <c r="T482" s="95"/>
    </row>
    <row r="483">
      <c r="J483" s="337"/>
      <c r="S483" s="95"/>
      <c r="T483" s="95"/>
    </row>
    <row r="484">
      <c r="J484" s="337"/>
      <c r="S484" s="95"/>
      <c r="T484" s="95"/>
    </row>
    <row r="485">
      <c r="J485" s="337"/>
      <c r="S485" s="95"/>
      <c r="T485" s="95"/>
    </row>
    <row r="486">
      <c r="J486" s="337"/>
      <c r="S486" s="95"/>
      <c r="T486" s="95"/>
    </row>
    <row r="487">
      <c r="J487" s="337"/>
      <c r="S487" s="95"/>
      <c r="T487" s="95"/>
    </row>
    <row r="488">
      <c r="J488" s="337"/>
      <c r="S488" s="95"/>
      <c r="T488" s="95"/>
    </row>
    <row r="489">
      <c r="J489" s="337"/>
      <c r="S489" s="95"/>
      <c r="T489" s="95"/>
    </row>
    <row r="490">
      <c r="J490" s="337"/>
      <c r="S490" s="95"/>
      <c r="T490" s="95"/>
    </row>
    <row r="491">
      <c r="J491" s="337"/>
      <c r="S491" s="95"/>
      <c r="T491" s="95"/>
    </row>
    <row r="492">
      <c r="J492" s="337"/>
      <c r="S492" s="95"/>
      <c r="T492" s="95"/>
    </row>
    <row r="493">
      <c r="J493" s="337"/>
      <c r="S493" s="95"/>
      <c r="T493" s="95"/>
    </row>
    <row r="494">
      <c r="J494" s="337"/>
      <c r="S494" s="95"/>
      <c r="T494" s="95"/>
    </row>
    <row r="495">
      <c r="J495" s="337"/>
      <c r="S495" s="95"/>
      <c r="T495" s="95"/>
    </row>
    <row r="496">
      <c r="J496" s="337"/>
      <c r="S496" s="95"/>
      <c r="T496" s="95"/>
    </row>
    <row r="497">
      <c r="J497" s="337"/>
      <c r="S497" s="95"/>
      <c r="T497" s="95"/>
    </row>
    <row r="498">
      <c r="J498" s="337"/>
      <c r="S498" s="95"/>
      <c r="T498" s="95"/>
    </row>
    <row r="499">
      <c r="J499" s="337"/>
      <c r="S499" s="95"/>
      <c r="T499" s="95"/>
    </row>
    <row r="500">
      <c r="J500" s="337"/>
      <c r="S500" s="95"/>
      <c r="T500" s="95"/>
    </row>
    <row r="501">
      <c r="J501" s="337"/>
      <c r="S501" s="95"/>
      <c r="T501" s="95"/>
    </row>
    <row r="502">
      <c r="J502" s="337"/>
      <c r="S502" s="95"/>
      <c r="T502" s="95"/>
    </row>
    <row r="503">
      <c r="J503" s="337"/>
      <c r="S503" s="95"/>
      <c r="T503" s="95"/>
    </row>
    <row r="504">
      <c r="J504" s="337"/>
      <c r="S504" s="95"/>
      <c r="T504" s="95"/>
    </row>
    <row r="505">
      <c r="J505" s="337"/>
      <c r="S505" s="95"/>
      <c r="T505" s="95"/>
    </row>
    <row r="506">
      <c r="J506" s="337"/>
      <c r="S506" s="95"/>
      <c r="T506" s="95"/>
    </row>
    <row r="507">
      <c r="J507" s="337"/>
      <c r="S507" s="95"/>
      <c r="T507" s="95"/>
    </row>
    <row r="508">
      <c r="J508" s="337"/>
      <c r="S508" s="95"/>
      <c r="T508" s="95"/>
    </row>
    <row r="509">
      <c r="J509" s="337"/>
      <c r="S509" s="95"/>
      <c r="T509" s="95"/>
    </row>
    <row r="510">
      <c r="J510" s="337"/>
      <c r="S510" s="95"/>
      <c r="T510" s="95"/>
    </row>
    <row r="511">
      <c r="J511" s="337"/>
      <c r="S511" s="95"/>
      <c r="T511" s="95"/>
    </row>
    <row r="512">
      <c r="J512" s="337"/>
      <c r="S512" s="95"/>
      <c r="T512" s="95"/>
    </row>
    <row r="513">
      <c r="J513" s="337"/>
      <c r="S513" s="95"/>
      <c r="T513" s="95"/>
    </row>
    <row r="514">
      <c r="J514" s="337"/>
      <c r="S514" s="95"/>
      <c r="T514" s="95"/>
    </row>
    <row r="515">
      <c r="J515" s="337"/>
      <c r="S515" s="95"/>
      <c r="T515" s="95"/>
    </row>
    <row r="516">
      <c r="J516" s="337"/>
      <c r="S516" s="95"/>
      <c r="T516" s="95"/>
    </row>
    <row r="517">
      <c r="J517" s="337"/>
      <c r="S517" s="95"/>
      <c r="T517" s="95"/>
    </row>
    <row r="518">
      <c r="J518" s="337"/>
      <c r="S518" s="95"/>
      <c r="T518" s="95"/>
    </row>
    <row r="519">
      <c r="J519" s="337"/>
      <c r="S519" s="95"/>
      <c r="T519" s="95"/>
    </row>
    <row r="520">
      <c r="J520" s="337"/>
      <c r="S520" s="95"/>
      <c r="T520" s="95"/>
    </row>
    <row r="521">
      <c r="J521" s="337"/>
      <c r="S521" s="95"/>
      <c r="T521" s="95"/>
    </row>
    <row r="522">
      <c r="J522" s="337"/>
      <c r="S522" s="95"/>
      <c r="T522" s="95"/>
    </row>
    <row r="523">
      <c r="J523" s="337"/>
      <c r="S523" s="95"/>
      <c r="T523" s="95"/>
    </row>
    <row r="524">
      <c r="J524" s="337"/>
      <c r="S524" s="95"/>
      <c r="T524" s="95"/>
    </row>
    <row r="525">
      <c r="J525" s="337"/>
      <c r="S525" s="95"/>
      <c r="T525" s="95"/>
    </row>
    <row r="526">
      <c r="J526" s="337"/>
      <c r="S526" s="95"/>
      <c r="T526" s="95"/>
    </row>
    <row r="527">
      <c r="J527" s="337"/>
      <c r="S527" s="95"/>
      <c r="T527" s="95"/>
    </row>
    <row r="528">
      <c r="J528" s="337"/>
      <c r="S528" s="95"/>
      <c r="T528" s="95"/>
    </row>
    <row r="529">
      <c r="J529" s="337"/>
      <c r="S529" s="95"/>
      <c r="T529" s="95"/>
    </row>
    <row r="530">
      <c r="J530" s="337"/>
      <c r="S530" s="95"/>
      <c r="T530" s="95"/>
    </row>
    <row r="531">
      <c r="J531" s="337"/>
      <c r="S531" s="95"/>
      <c r="T531" s="95"/>
    </row>
    <row r="532">
      <c r="J532" s="337"/>
      <c r="S532" s="95"/>
      <c r="T532" s="95"/>
    </row>
    <row r="533">
      <c r="J533" s="337"/>
      <c r="S533" s="95"/>
      <c r="T533" s="95"/>
    </row>
    <row r="534">
      <c r="J534" s="337"/>
      <c r="S534" s="95"/>
      <c r="T534" s="95"/>
    </row>
    <row r="535">
      <c r="J535" s="337"/>
      <c r="S535" s="95"/>
      <c r="T535" s="95"/>
    </row>
    <row r="536">
      <c r="J536" s="337"/>
      <c r="S536" s="95"/>
      <c r="T536" s="95"/>
    </row>
    <row r="537">
      <c r="J537" s="337"/>
      <c r="S537" s="95"/>
      <c r="T537" s="95"/>
    </row>
    <row r="538">
      <c r="J538" s="337"/>
      <c r="S538" s="95"/>
      <c r="T538" s="95"/>
    </row>
    <row r="539">
      <c r="J539" s="337"/>
      <c r="S539" s="95"/>
      <c r="T539" s="95"/>
    </row>
    <row r="540">
      <c r="J540" s="337"/>
      <c r="S540" s="95"/>
      <c r="T540" s="95"/>
    </row>
    <row r="541">
      <c r="J541" s="337"/>
      <c r="S541" s="95"/>
      <c r="T541" s="95"/>
    </row>
    <row r="542">
      <c r="J542" s="337"/>
      <c r="S542" s="95"/>
      <c r="T542" s="95"/>
    </row>
    <row r="543">
      <c r="J543" s="337"/>
      <c r="S543" s="95"/>
      <c r="T543" s="95"/>
    </row>
    <row r="544">
      <c r="J544" s="337"/>
      <c r="S544" s="95"/>
      <c r="T544" s="95"/>
    </row>
    <row r="545">
      <c r="J545" s="337"/>
      <c r="S545" s="95"/>
      <c r="T545" s="95"/>
    </row>
    <row r="546">
      <c r="J546" s="337"/>
      <c r="S546" s="95"/>
      <c r="T546" s="95"/>
    </row>
    <row r="547">
      <c r="J547" s="337"/>
      <c r="S547" s="95"/>
      <c r="T547" s="95"/>
    </row>
    <row r="548">
      <c r="J548" s="337"/>
      <c r="S548" s="95"/>
      <c r="T548" s="95"/>
    </row>
    <row r="549">
      <c r="J549" s="337"/>
      <c r="S549" s="95"/>
      <c r="T549" s="95"/>
    </row>
    <row r="550">
      <c r="J550" s="337"/>
      <c r="S550" s="95"/>
      <c r="T550" s="95"/>
    </row>
    <row r="551">
      <c r="J551" s="337"/>
      <c r="S551" s="95"/>
      <c r="T551" s="95"/>
    </row>
    <row r="552">
      <c r="J552" s="337"/>
      <c r="S552" s="95"/>
      <c r="T552" s="95"/>
    </row>
    <row r="553">
      <c r="J553" s="337"/>
      <c r="S553" s="95"/>
      <c r="T553" s="95"/>
    </row>
    <row r="554">
      <c r="J554" s="337"/>
      <c r="S554" s="95"/>
      <c r="T554" s="95"/>
    </row>
    <row r="555">
      <c r="J555" s="337"/>
      <c r="S555" s="95"/>
      <c r="T555" s="95"/>
    </row>
    <row r="556">
      <c r="J556" s="337"/>
      <c r="S556" s="95"/>
      <c r="T556" s="95"/>
    </row>
    <row r="557">
      <c r="J557" s="337"/>
      <c r="S557" s="95"/>
      <c r="T557" s="95"/>
    </row>
    <row r="558">
      <c r="J558" s="337"/>
      <c r="S558" s="95"/>
      <c r="T558" s="95"/>
    </row>
    <row r="559">
      <c r="J559" s="337"/>
      <c r="S559" s="95"/>
      <c r="T559" s="95"/>
    </row>
    <row r="560">
      <c r="J560" s="337"/>
      <c r="S560" s="95"/>
      <c r="T560" s="95"/>
    </row>
    <row r="561">
      <c r="J561" s="337"/>
      <c r="S561" s="95"/>
      <c r="T561" s="95"/>
    </row>
    <row r="562">
      <c r="J562" s="337"/>
      <c r="S562" s="95"/>
      <c r="T562" s="95"/>
    </row>
    <row r="563">
      <c r="J563" s="337"/>
      <c r="S563" s="95"/>
      <c r="T563" s="95"/>
    </row>
    <row r="564">
      <c r="J564" s="337"/>
      <c r="S564" s="95"/>
      <c r="T564" s="95"/>
    </row>
    <row r="565">
      <c r="J565" s="337"/>
      <c r="S565" s="95"/>
      <c r="T565" s="95"/>
    </row>
    <row r="566">
      <c r="J566" s="337"/>
      <c r="S566" s="95"/>
      <c r="T566" s="95"/>
    </row>
    <row r="567">
      <c r="J567" s="337"/>
      <c r="S567" s="95"/>
      <c r="T567" s="95"/>
    </row>
    <row r="568">
      <c r="J568" s="337"/>
      <c r="S568" s="95"/>
      <c r="T568" s="95"/>
    </row>
    <row r="569">
      <c r="J569" s="337"/>
      <c r="S569" s="95"/>
      <c r="T569" s="95"/>
    </row>
    <row r="570">
      <c r="J570" s="337"/>
      <c r="S570" s="95"/>
      <c r="T570" s="95"/>
    </row>
    <row r="571">
      <c r="J571" s="337"/>
      <c r="S571" s="95"/>
      <c r="T571" s="95"/>
    </row>
    <row r="572">
      <c r="J572" s="337"/>
      <c r="S572" s="95"/>
      <c r="T572" s="95"/>
    </row>
    <row r="573">
      <c r="J573" s="337"/>
      <c r="S573" s="95"/>
      <c r="T573" s="95"/>
    </row>
    <row r="574">
      <c r="J574" s="337"/>
      <c r="S574" s="95"/>
      <c r="T574" s="95"/>
    </row>
    <row r="575">
      <c r="J575" s="337"/>
      <c r="S575" s="95"/>
      <c r="T575" s="95"/>
    </row>
    <row r="576">
      <c r="J576" s="337"/>
      <c r="S576" s="95"/>
      <c r="T576" s="95"/>
    </row>
    <row r="577">
      <c r="J577" s="337"/>
      <c r="S577" s="95"/>
      <c r="T577" s="95"/>
    </row>
    <row r="578">
      <c r="J578" s="337"/>
      <c r="S578" s="95"/>
      <c r="T578" s="95"/>
    </row>
    <row r="579">
      <c r="J579" s="337"/>
      <c r="S579" s="95"/>
      <c r="T579" s="95"/>
    </row>
    <row r="580">
      <c r="J580" s="337"/>
      <c r="S580" s="95"/>
      <c r="T580" s="95"/>
    </row>
    <row r="581">
      <c r="J581" s="337"/>
      <c r="S581" s="95"/>
      <c r="T581" s="95"/>
    </row>
    <row r="582">
      <c r="J582" s="337"/>
      <c r="S582" s="95"/>
      <c r="T582" s="95"/>
    </row>
    <row r="583">
      <c r="J583" s="337"/>
      <c r="S583" s="95"/>
      <c r="T583" s="95"/>
    </row>
    <row r="584">
      <c r="J584" s="337"/>
      <c r="S584" s="95"/>
      <c r="T584" s="95"/>
    </row>
    <row r="585">
      <c r="J585" s="337"/>
      <c r="S585" s="95"/>
      <c r="T585" s="95"/>
    </row>
    <row r="586">
      <c r="J586" s="337"/>
      <c r="S586" s="95"/>
      <c r="T586" s="95"/>
    </row>
    <row r="587">
      <c r="J587" s="337"/>
      <c r="S587" s="95"/>
      <c r="T587" s="95"/>
    </row>
    <row r="588">
      <c r="J588" s="337"/>
      <c r="S588" s="95"/>
      <c r="T588" s="95"/>
    </row>
    <row r="589">
      <c r="J589" s="337"/>
      <c r="S589" s="95"/>
      <c r="T589" s="95"/>
    </row>
    <row r="590">
      <c r="J590" s="337"/>
      <c r="S590" s="95"/>
      <c r="T590" s="95"/>
    </row>
    <row r="591">
      <c r="J591" s="337"/>
      <c r="S591" s="95"/>
      <c r="T591" s="95"/>
    </row>
    <row r="592">
      <c r="J592" s="337"/>
      <c r="S592" s="95"/>
      <c r="T592" s="95"/>
    </row>
    <row r="593">
      <c r="J593" s="337"/>
      <c r="S593" s="95"/>
      <c r="T593" s="95"/>
    </row>
    <row r="594">
      <c r="J594" s="337"/>
      <c r="S594" s="95"/>
      <c r="T594" s="95"/>
    </row>
    <row r="595">
      <c r="J595" s="337"/>
      <c r="S595" s="95"/>
      <c r="T595" s="95"/>
    </row>
    <row r="596">
      <c r="J596" s="337"/>
      <c r="S596" s="95"/>
      <c r="T596" s="95"/>
    </row>
    <row r="597">
      <c r="J597" s="337"/>
      <c r="S597" s="95"/>
      <c r="T597" s="95"/>
    </row>
    <row r="598">
      <c r="J598" s="337"/>
      <c r="S598" s="95"/>
      <c r="T598" s="95"/>
    </row>
    <row r="599">
      <c r="J599" s="337"/>
      <c r="S599" s="95"/>
      <c r="T599" s="95"/>
    </row>
    <row r="600">
      <c r="J600" s="337"/>
      <c r="S600" s="95"/>
      <c r="T600" s="95"/>
    </row>
    <row r="601">
      <c r="J601" s="337"/>
      <c r="S601" s="95"/>
      <c r="T601" s="95"/>
    </row>
    <row r="602">
      <c r="J602" s="337"/>
      <c r="S602" s="95"/>
      <c r="T602" s="95"/>
    </row>
    <row r="603">
      <c r="J603" s="337"/>
      <c r="S603" s="95"/>
      <c r="T603" s="95"/>
    </row>
    <row r="604">
      <c r="J604" s="337"/>
      <c r="S604" s="95"/>
      <c r="T604" s="95"/>
    </row>
    <row r="605">
      <c r="J605" s="337"/>
      <c r="S605" s="95"/>
      <c r="T605" s="95"/>
    </row>
    <row r="606">
      <c r="J606" s="337"/>
      <c r="S606" s="95"/>
      <c r="T606" s="95"/>
    </row>
    <row r="607">
      <c r="J607" s="337"/>
      <c r="S607" s="95"/>
      <c r="T607" s="95"/>
    </row>
    <row r="608">
      <c r="J608" s="337"/>
      <c r="S608" s="95"/>
      <c r="T608" s="95"/>
    </row>
    <row r="609">
      <c r="J609" s="337"/>
      <c r="S609" s="95"/>
      <c r="T609" s="95"/>
    </row>
    <row r="610">
      <c r="J610" s="337"/>
      <c r="S610" s="95"/>
      <c r="T610" s="95"/>
    </row>
    <row r="611">
      <c r="J611" s="337"/>
      <c r="S611" s="95"/>
      <c r="T611" s="95"/>
    </row>
    <row r="612">
      <c r="J612" s="337"/>
      <c r="S612" s="95"/>
      <c r="T612" s="95"/>
    </row>
    <row r="613">
      <c r="J613" s="337"/>
      <c r="S613" s="95"/>
      <c r="T613" s="95"/>
    </row>
    <row r="614">
      <c r="J614" s="337"/>
      <c r="S614" s="95"/>
      <c r="T614" s="95"/>
    </row>
    <row r="615">
      <c r="J615" s="337"/>
      <c r="S615" s="95"/>
      <c r="T615" s="95"/>
    </row>
    <row r="616">
      <c r="J616" s="337"/>
      <c r="S616" s="95"/>
      <c r="T616" s="95"/>
    </row>
    <row r="617">
      <c r="J617" s="337"/>
      <c r="S617" s="95"/>
      <c r="T617" s="95"/>
    </row>
    <row r="618">
      <c r="J618" s="337"/>
      <c r="S618" s="95"/>
      <c r="T618" s="95"/>
    </row>
    <row r="619">
      <c r="J619" s="337"/>
      <c r="S619" s="95"/>
      <c r="T619" s="95"/>
    </row>
    <row r="620">
      <c r="J620" s="337"/>
      <c r="S620" s="95"/>
      <c r="T620" s="95"/>
    </row>
    <row r="621">
      <c r="J621" s="337"/>
      <c r="S621" s="95"/>
      <c r="T621" s="95"/>
    </row>
    <row r="622">
      <c r="J622" s="337"/>
      <c r="S622" s="95"/>
      <c r="T622" s="95"/>
    </row>
    <row r="623">
      <c r="J623" s="337"/>
      <c r="S623" s="95"/>
      <c r="T623" s="95"/>
    </row>
    <row r="624">
      <c r="J624" s="337"/>
      <c r="S624" s="95"/>
      <c r="T624" s="95"/>
    </row>
    <row r="625">
      <c r="J625" s="337"/>
      <c r="S625" s="95"/>
      <c r="T625" s="95"/>
    </row>
    <row r="626">
      <c r="J626" s="337"/>
      <c r="S626" s="95"/>
      <c r="T626" s="95"/>
    </row>
    <row r="627">
      <c r="J627" s="337"/>
      <c r="S627" s="95"/>
      <c r="T627" s="95"/>
    </row>
    <row r="628">
      <c r="J628" s="337"/>
      <c r="S628" s="95"/>
      <c r="T628" s="95"/>
    </row>
    <row r="629">
      <c r="J629" s="337"/>
      <c r="S629" s="95"/>
      <c r="T629" s="95"/>
    </row>
    <row r="630">
      <c r="J630" s="337"/>
      <c r="S630" s="95"/>
      <c r="T630" s="95"/>
    </row>
    <row r="631">
      <c r="J631" s="337"/>
      <c r="S631" s="95"/>
      <c r="T631" s="95"/>
    </row>
    <row r="632">
      <c r="J632" s="337"/>
      <c r="S632" s="95"/>
      <c r="T632" s="95"/>
    </row>
    <row r="633">
      <c r="J633" s="337"/>
      <c r="S633" s="95"/>
      <c r="T633" s="95"/>
    </row>
    <row r="634">
      <c r="J634" s="337"/>
      <c r="S634" s="95"/>
      <c r="T634" s="95"/>
    </row>
    <row r="635">
      <c r="J635" s="337"/>
      <c r="S635" s="95"/>
      <c r="T635" s="95"/>
    </row>
    <row r="636">
      <c r="J636" s="337"/>
      <c r="S636" s="95"/>
      <c r="T636" s="95"/>
    </row>
    <row r="637">
      <c r="J637" s="337"/>
      <c r="S637" s="95"/>
      <c r="T637" s="95"/>
    </row>
    <row r="638">
      <c r="J638" s="337"/>
      <c r="S638" s="95"/>
      <c r="T638" s="95"/>
    </row>
    <row r="639">
      <c r="J639" s="337"/>
      <c r="S639" s="95"/>
      <c r="T639" s="95"/>
    </row>
    <row r="640">
      <c r="J640" s="337"/>
      <c r="S640" s="95"/>
      <c r="T640" s="95"/>
    </row>
    <row r="641">
      <c r="J641" s="337"/>
      <c r="S641" s="95"/>
      <c r="T641" s="95"/>
    </row>
    <row r="642">
      <c r="J642" s="337"/>
      <c r="S642" s="95"/>
      <c r="T642" s="95"/>
    </row>
    <row r="643">
      <c r="J643" s="337"/>
      <c r="S643" s="95"/>
      <c r="T643" s="95"/>
    </row>
    <row r="644">
      <c r="J644" s="337"/>
      <c r="S644" s="95"/>
      <c r="T644" s="95"/>
    </row>
    <row r="645">
      <c r="J645" s="337"/>
      <c r="S645" s="95"/>
      <c r="T645" s="95"/>
    </row>
    <row r="646">
      <c r="J646" s="337"/>
      <c r="S646" s="95"/>
      <c r="T646" s="95"/>
    </row>
    <row r="647">
      <c r="J647" s="337"/>
      <c r="S647" s="95"/>
      <c r="T647" s="95"/>
    </row>
    <row r="648">
      <c r="J648" s="337"/>
      <c r="S648" s="95"/>
      <c r="T648" s="95"/>
    </row>
    <row r="649">
      <c r="J649" s="337"/>
      <c r="S649" s="95"/>
      <c r="T649" s="95"/>
    </row>
    <row r="650">
      <c r="J650" s="337"/>
      <c r="S650" s="95"/>
      <c r="T650" s="95"/>
    </row>
    <row r="651">
      <c r="J651" s="337"/>
      <c r="S651" s="95"/>
      <c r="T651" s="95"/>
    </row>
    <row r="652">
      <c r="J652" s="337"/>
      <c r="S652" s="95"/>
      <c r="T652" s="95"/>
    </row>
    <row r="653">
      <c r="J653" s="337"/>
      <c r="S653" s="95"/>
      <c r="T653" s="95"/>
    </row>
    <row r="654">
      <c r="J654" s="337"/>
      <c r="S654" s="95"/>
      <c r="T654" s="95"/>
    </row>
    <row r="655">
      <c r="J655" s="337"/>
      <c r="S655" s="95"/>
      <c r="T655" s="95"/>
    </row>
    <row r="656">
      <c r="J656" s="337"/>
      <c r="S656" s="95"/>
      <c r="T656" s="95"/>
    </row>
    <row r="657">
      <c r="J657" s="337"/>
      <c r="S657" s="95"/>
      <c r="T657" s="95"/>
    </row>
    <row r="658">
      <c r="J658" s="337"/>
      <c r="S658" s="95"/>
      <c r="T658" s="95"/>
    </row>
    <row r="659">
      <c r="J659" s="337"/>
      <c r="S659" s="95"/>
      <c r="T659" s="95"/>
    </row>
    <row r="660">
      <c r="J660" s="337"/>
      <c r="S660" s="95"/>
      <c r="T660" s="95"/>
    </row>
    <row r="661">
      <c r="J661" s="337"/>
      <c r="S661" s="95"/>
      <c r="T661" s="95"/>
    </row>
    <row r="662">
      <c r="J662" s="337"/>
      <c r="S662" s="95"/>
      <c r="T662" s="95"/>
    </row>
    <row r="663">
      <c r="J663" s="337"/>
      <c r="S663" s="95"/>
      <c r="T663" s="95"/>
    </row>
    <row r="664">
      <c r="J664" s="337"/>
      <c r="S664" s="95"/>
      <c r="T664" s="95"/>
    </row>
    <row r="665">
      <c r="J665" s="337"/>
      <c r="S665" s="95"/>
      <c r="T665" s="95"/>
    </row>
    <row r="666">
      <c r="J666" s="337"/>
      <c r="S666" s="95"/>
      <c r="T666" s="95"/>
    </row>
    <row r="667">
      <c r="J667" s="337"/>
      <c r="S667" s="95"/>
      <c r="T667" s="95"/>
    </row>
    <row r="668">
      <c r="J668" s="337"/>
      <c r="S668" s="95"/>
      <c r="T668" s="95"/>
    </row>
    <row r="669">
      <c r="J669" s="337"/>
      <c r="S669" s="95"/>
      <c r="T669" s="95"/>
    </row>
    <row r="670">
      <c r="J670" s="337"/>
      <c r="S670" s="95"/>
      <c r="T670" s="95"/>
    </row>
    <row r="671">
      <c r="J671" s="337"/>
      <c r="S671" s="95"/>
      <c r="T671" s="95"/>
    </row>
    <row r="672">
      <c r="J672" s="337"/>
      <c r="S672" s="95"/>
      <c r="T672" s="95"/>
    </row>
    <row r="673">
      <c r="J673" s="337"/>
      <c r="S673" s="95"/>
      <c r="T673" s="95"/>
    </row>
    <row r="674">
      <c r="J674" s="337"/>
      <c r="S674" s="95"/>
      <c r="T674" s="95"/>
    </row>
    <row r="675">
      <c r="J675" s="337"/>
      <c r="S675" s="95"/>
      <c r="T675" s="95"/>
    </row>
    <row r="676">
      <c r="J676" s="337"/>
      <c r="S676" s="95"/>
      <c r="T676" s="95"/>
    </row>
    <row r="677">
      <c r="J677" s="337"/>
      <c r="S677" s="95"/>
      <c r="T677" s="95"/>
    </row>
    <row r="678">
      <c r="J678" s="337"/>
      <c r="S678" s="95"/>
      <c r="T678" s="95"/>
    </row>
    <row r="679">
      <c r="J679" s="337"/>
      <c r="S679" s="95"/>
      <c r="T679" s="95"/>
    </row>
    <row r="680">
      <c r="J680" s="337"/>
      <c r="S680" s="95"/>
      <c r="T680" s="95"/>
    </row>
    <row r="681">
      <c r="J681" s="337"/>
      <c r="S681" s="95"/>
      <c r="T681" s="95"/>
    </row>
    <row r="682">
      <c r="J682" s="337"/>
      <c r="S682" s="95"/>
      <c r="T682" s="95"/>
    </row>
    <row r="683">
      <c r="J683" s="337"/>
      <c r="S683" s="95"/>
      <c r="T683" s="95"/>
    </row>
    <row r="684">
      <c r="J684" s="337"/>
      <c r="S684" s="95"/>
      <c r="T684" s="95"/>
    </row>
    <row r="685">
      <c r="J685" s="337"/>
      <c r="S685" s="95"/>
      <c r="T685" s="95"/>
    </row>
    <row r="686">
      <c r="J686" s="337"/>
      <c r="S686" s="95"/>
      <c r="T686" s="95"/>
    </row>
    <row r="687">
      <c r="J687" s="337"/>
      <c r="S687" s="95"/>
      <c r="T687" s="95"/>
    </row>
    <row r="688">
      <c r="J688" s="337"/>
      <c r="S688" s="95"/>
      <c r="T688" s="95"/>
    </row>
    <row r="689">
      <c r="J689" s="337"/>
      <c r="S689" s="95"/>
      <c r="T689" s="95"/>
    </row>
    <row r="690">
      <c r="J690" s="337"/>
      <c r="S690" s="95"/>
      <c r="T690" s="95"/>
    </row>
    <row r="691">
      <c r="J691" s="337"/>
      <c r="S691" s="95"/>
      <c r="T691" s="95"/>
    </row>
    <row r="692">
      <c r="J692" s="337"/>
      <c r="S692" s="95"/>
      <c r="T692" s="95"/>
    </row>
    <row r="693">
      <c r="J693" s="337"/>
      <c r="S693" s="95"/>
      <c r="T693" s="95"/>
    </row>
    <row r="694">
      <c r="J694" s="337"/>
      <c r="S694" s="95"/>
      <c r="T694" s="95"/>
    </row>
    <row r="695">
      <c r="J695" s="337"/>
      <c r="S695" s="95"/>
      <c r="T695" s="95"/>
    </row>
    <row r="696">
      <c r="J696" s="337"/>
      <c r="S696" s="95"/>
      <c r="T696" s="95"/>
    </row>
    <row r="697">
      <c r="J697" s="337"/>
      <c r="S697" s="95"/>
      <c r="T697" s="95"/>
    </row>
    <row r="698">
      <c r="J698" s="337"/>
      <c r="S698" s="95"/>
      <c r="T698" s="95"/>
    </row>
    <row r="699">
      <c r="J699" s="337"/>
      <c r="S699" s="95"/>
      <c r="T699" s="95"/>
    </row>
    <row r="700">
      <c r="J700" s="337"/>
      <c r="S700" s="95"/>
      <c r="T700" s="95"/>
    </row>
    <row r="701">
      <c r="J701" s="337"/>
      <c r="S701" s="95"/>
      <c r="T701" s="95"/>
    </row>
    <row r="702">
      <c r="J702" s="337"/>
      <c r="S702" s="95"/>
      <c r="T702" s="95"/>
    </row>
    <row r="703">
      <c r="J703" s="337"/>
      <c r="S703" s="95"/>
      <c r="T703" s="95"/>
    </row>
    <row r="704">
      <c r="J704" s="337"/>
      <c r="S704" s="95"/>
      <c r="T704" s="95"/>
    </row>
    <row r="705">
      <c r="J705" s="337"/>
      <c r="S705" s="95"/>
      <c r="T705" s="95"/>
    </row>
    <row r="706">
      <c r="J706" s="337"/>
      <c r="S706" s="95"/>
      <c r="T706" s="95"/>
    </row>
    <row r="707">
      <c r="J707" s="337"/>
      <c r="S707" s="95"/>
      <c r="T707" s="95"/>
    </row>
    <row r="708">
      <c r="J708" s="337"/>
      <c r="S708" s="95"/>
      <c r="T708" s="95"/>
    </row>
    <row r="709">
      <c r="J709" s="337"/>
      <c r="S709" s="95"/>
      <c r="T709" s="95"/>
    </row>
    <row r="710">
      <c r="J710" s="337"/>
      <c r="S710" s="95"/>
      <c r="T710" s="95"/>
    </row>
    <row r="711">
      <c r="J711" s="337"/>
      <c r="S711" s="95"/>
      <c r="T711" s="95"/>
    </row>
    <row r="712">
      <c r="J712" s="337"/>
      <c r="S712" s="95"/>
      <c r="T712" s="95"/>
    </row>
    <row r="713">
      <c r="J713" s="337"/>
      <c r="S713" s="95"/>
      <c r="T713" s="95"/>
    </row>
    <row r="714">
      <c r="J714" s="337"/>
      <c r="S714" s="95"/>
      <c r="T714" s="95"/>
    </row>
    <row r="715">
      <c r="J715" s="337"/>
      <c r="S715" s="95"/>
      <c r="T715" s="95"/>
    </row>
    <row r="716">
      <c r="J716" s="337"/>
      <c r="S716" s="95"/>
      <c r="T716" s="95"/>
    </row>
    <row r="717">
      <c r="J717" s="337"/>
      <c r="S717" s="95"/>
      <c r="T717" s="95"/>
    </row>
    <row r="718">
      <c r="J718" s="337"/>
      <c r="S718" s="95"/>
      <c r="T718" s="95"/>
    </row>
    <row r="719">
      <c r="J719" s="337"/>
      <c r="S719" s="95"/>
      <c r="T719" s="95"/>
    </row>
    <row r="720">
      <c r="J720" s="337"/>
      <c r="S720" s="95"/>
      <c r="T720" s="95"/>
    </row>
    <row r="721">
      <c r="J721" s="337"/>
      <c r="S721" s="95"/>
      <c r="T721" s="95"/>
    </row>
    <row r="722">
      <c r="J722" s="337"/>
      <c r="S722" s="95"/>
      <c r="T722" s="95"/>
    </row>
    <row r="723">
      <c r="J723" s="337"/>
      <c r="S723" s="95"/>
      <c r="T723" s="95"/>
    </row>
    <row r="724">
      <c r="J724" s="337"/>
      <c r="S724" s="95"/>
      <c r="T724" s="95"/>
    </row>
    <row r="725">
      <c r="J725" s="337"/>
      <c r="S725" s="95"/>
      <c r="T725" s="95"/>
    </row>
    <row r="726">
      <c r="J726" s="337"/>
      <c r="S726" s="95"/>
      <c r="T726" s="95"/>
    </row>
    <row r="727">
      <c r="J727" s="337"/>
      <c r="S727" s="95"/>
      <c r="T727" s="95"/>
    </row>
    <row r="728">
      <c r="J728" s="337"/>
      <c r="S728" s="95"/>
      <c r="T728" s="95"/>
    </row>
    <row r="729">
      <c r="J729" s="337"/>
      <c r="S729" s="95"/>
      <c r="T729" s="95"/>
    </row>
    <row r="730">
      <c r="J730" s="337"/>
      <c r="S730" s="95"/>
      <c r="T730" s="95"/>
    </row>
    <row r="731">
      <c r="J731" s="337"/>
      <c r="S731" s="95"/>
      <c r="T731" s="95"/>
    </row>
    <row r="732">
      <c r="J732" s="337"/>
      <c r="S732" s="95"/>
      <c r="T732" s="95"/>
    </row>
    <row r="733">
      <c r="J733" s="337"/>
      <c r="S733" s="95"/>
      <c r="T733" s="95"/>
    </row>
    <row r="734">
      <c r="J734" s="337"/>
      <c r="S734" s="95"/>
      <c r="T734" s="95"/>
    </row>
    <row r="735">
      <c r="J735" s="337"/>
      <c r="S735" s="95"/>
      <c r="T735" s="95"/>
    </row>
    <row r="736">
      <c r="J736" s="337"/>
      <c r="S736" s="95"/>
      <c r="T736" s="95"/>
    </row>
    <row r="737">
      <c r="J737" s="337"/>
      <c r="S737" s="95"/>
      <c r="T737" s="95"/>
    </row>
    <row r="738">
      <c r="J738" s="337"/>
      <c r="S738" s="95"/>
      <c r="T738" s="95"/>
    </row>
    <row r="739">
      <c r="J739" s="337"/>
      <c r="S739" s="95"/>
      <c r="T739" s="95"/>
    </row>
    <row r="740">
      <c r="J740" s="337"/>
      <c r="S740" s="95"/>
      <c r="T740" s="95"/>
    </row>
    <row r="741">
      <c r="J741" s="337"/>
      <c r="S741" s="95"/>
      <c r="T741" s="95"/>
    </row>
    <row r="742">
      <c r="J742" s="337"/>
      <c r="S742" s="95"/>
      <c r="T742" s="95"/>
    </row>
    <row r="743">
      <c r="J743" s="337"/>
      <c r="S743" s="95"/>
      <c r="T743" s="95"/>
    </row>
    <row r="744">
      <c r="J744" s="337"/>
      <c r="S744" s="95"/>
      <c r="T744" s="95"/>
    </row>
    <row r="745">
      <c r="J745" s="337"/>
      <c r="S745" s="95"/>
      <c r="T745" s="95"/>
    </row>
    <row r="746">
      <c r="J746" s="337"/>
      <c r="S746" s="95"/>
      <c r="T746" s="95"/>
    </row>
    <row r="747">
      <c r="J747" s="337"/>
      <c r="S747" s="95"/>
      <c r="T747" s="95"/>
    </row>
    <row r="748">
      <c r="J748" s="337"/>
      <c r="S748" s="95"/>
      <c r="T748" s="95"/>
    </row>
    <row r="749">
      <c r="J749" s="337"/>
      <c r="S749" s="95"/>
      <c r="T749" s="95"/>
    </row>
    <row r="750">
      <c r="J750" s="337"/>
      <c r="S750" s="95"/>
      <c r="T750" s="95"/>
    </row>
    <row r="751">
      <c r="J751" s="337"/>
      <c r="S751" s="95"/>
      <c r="T751" s="95"/>
    </row>
    <row r="752">
      <c r="J752" s="337"/>
      <c r="S752" s="95"/>
      <c r="T752" s="95"/>
    </row>
    <row r="753">
      <c r="J753" s="337"/>
      <c r="S753" s="95"/>
      <c r="T753" s="95"/>
    </row>
    <row r="754">
      <c r="J754" s="337"/>
      <c r="S754" s="95"/>
      <c r="T754" s="95"/>
    </row>
    <row r="755">
      <c r="J755" s="337"/>
      <c r="S755" s="95"/>
      <c r="T755" s="95"/>
    </row>
    <row r="756">
      <c r="J756" s="337"/>
      <c r="S756" s="95"/>
      <c r="T756" s="95"/>
    </row>
    <row r="757">
      <c r="J757" s="337"/>
      <c r="S757" s="95"/>
      <c r="T757" s="95"/>
    </row>
    <row r="758">
      <c r="J758" s="337"/>
      <c r="S758" s="95"/>
      <c r="T758" s="95"/>
    </row>
    <row r="759">
      <c r="J759" s="337"/>
      <c r="S759" s="95"/>
      <c r="T759" s="95"/>
    </row>
    <row r="760">
      <c r="J760" s="337"/>
      <c r="S760" s="95"/>
      <c r="T760" s="95"/>
    </row>
    <row r="761">
      <c r="J761" s="337"/>
      <c r="S761" s="95"/>
      <c r="T761" s="95"/>
    </row>
    <row r="762">
      <c r="J762" s="337"/>
      <c r="S762" s="95"/>
      <c r="T762" s="95"/>
    </row>
    <row r="763">
      <c r="J763" s="337"/>
      <c r="S763" s="95"/>
      <c r="T763" s="95"/>
    </row>
    <row r="764">
      <c r="J764" s="337"/>
      <c r="S764" s="95"/>
      <c r="T764" s="95"/>
    </row>
    <row r="765">
      <c r="J765" s="337"/>
      <c r="S765" s="95"/>
      <c r="T765" s="95"/>
    </row>
    <row r="766">
      <c r="J766" s="337"/>
      <c r="S766" s="95"/>
      <c r="T766" s="95"/>
    </row>
    <row r="767">
      <c r="J767" s="337"/>
      <c r="S767" s="95"/>
      <c r="T767" s="95"/>
    </row>
    <row r="768">
      <c r="J768" s="337"/>
      <c r="S768" s="95"/>
      <c r="T768" s="95"/>
    </row>
    <row r="769">
      <c r="J769" s="337"/>
      <c r="S769" s="95"/>
      <c r="T769" s="95"/>
    </row>
    <row r="770">
      <c r="J770" s="337"/>
      <c r="S770" s="95"/>
      <c r="T770" s="95"/>
    </row>
    <row r="771">
      <c r="J771" s="337"/>
      <c r="S771" s="95"/>
      <c r="T771" s="95"/>
    </row>
    <row r="772">
      <c r="J772" s="337"/>
      <c r="S772" s="95"/>
      <c r="T772" s="95"/>
    </row>
    <row r="773">
      <c r="J773" s="337"/>
      <c r="S773" s="95"/>
      <c r="T773" s="95"/>
    </row>
    <row r="774">
      <c r="J774" s="337"/>
      <c r="S774" s="95"/>
      <c r="T774" s="95"/>
    </row>
    <row r="775">
      <c r="J775" s="337"/>
      <c r="S775" s="95"/>
      <c r="T775" s="95"/>
    </row>
    <row r="776">
      <c r="J776" s="337"/>
      <c r="S776" s="95"/>
      <c r="T776" s="95"/>
    </row>
    <row r="777">
      <c r="J777" s="337"/>
      <c r="S777" s="95"/>
      <c r="T777" s="95"/>
    </row>
    <row r="778">
      <c r="J778" s="337"/>
      <c r="S778" s="95"/>
      <c r="T778" s="95"/>
    </row>
    <row r="779">
      <c r="J779" s="337"/>
      <c r="S779" s="95"/>
      <c r="T779" s="95"/>
    </row>
    <row r="780">
      <c r="J780" s="337"/>
      <c r="S780" s="95"/>
      <c r="T780" s="95"/>
    </row>
    <row r="781">
      <c r="J781" s="337"/>
      <c r="S781" s="95"/>
      <c r="T781" s="95"/>
    </row>
    <row r="782">
      <c r="J782" s="337"/>
      <c r="S782" s="95"/>
      <c r="T782" s="95"/>
    </row>
    <row r="783">
      <c r="J783" s="337"/>
      <c r="S783" s="95"/>
      <c r="T783" s="95"/>
    </row>
    <row r="784">
      <c r="J784" s="337"/>
      <c r="S784" s="95"/>
      <c r="T784" s="95"/>
    </row>
    <row r="785">
      <c r="J785" s="337"/>
      <c r="S785" s="95"/>
      <c r="T785" s="95"/>
    </row>
    <row r="786">
      <c r="J786" s="337"/>
      <c r="S786" s="95"/>
      <c r="T786" s="95"/>
    </row>
    <row r="787">
      <c r="J787" s="337"/>
      <c r="S787" s="95"/>
      <c r="T787" s="95"/>
    </row>
    <row r="788">
      <c r="J788" s="337"/>
      <c r="S788" s="95"/>
      <c r="T788" s="95"/>
    </row>
    <row r="789">
      <c r="J789" s="337"/>
      <c r="S789" s="95"/>
      <c r="T789" s="95"/>
    </row>
    <row r="790">
      <c r="J790" s="337"/>
      <c r="S790" s="95"/>
      <c r="T790" s="95"/>
    </row>
    <row r="791">
      <c r="J791" s="337"/>
      <c r="S791" s="95"/>
      <c r="T791" s="95"/>
    </row>
    <row r="792">
      <c r="J792" s="337"/>
      <c r="S792" s="95"/>
      <c r="T792" s="95"/>
    </row>
    <row r="793">
      <c r="J793" s="337"/>
      <c r="S793" s="95"/>
      <c r="T793" s="95"/>
    </row>
    <row r="794">
      <c r="J794" s="337"/>
      <c r="S794" s="95"/>
      <c r="T794" s="95"/>
    </row>
    <row r="795">
      <c r="J795" s="337"/>
      <c r="S795" s="95"/>
      <c r="T795" s="95"/>
    </row>
    <row r="796">
      <c r="J796" s="337"/>
      <c r="S796" s="95"/>
      <c r="T796" s="95"/>
    </row>
    <row r="797">
      <c r="J797" s="337"/>
      <c r="S797" s="95"/>
      <c r="T797" s="95"/>
    </row>
    <row r="798">
      <c r="J798" s="337"/>
      <c r="S798" s="95"/>
      <c r="T798" s="95"/>
    </row>
    <row r="799">
      <c r="J799" s="337"/>
      <c r="S799" s="95"/>
      <c r="T799" s="95"/>
    </row>
    <row r="800">
      <c r="J800" s="337"/>
      <c r="S800" s="95"/>
      <c r="T800" s="95"/>
    </row>
    <row r="801">
      <c r="J801" s="337"/>
      <c r="S801" s="95"/>
      <c r="T801" s="95"/>
    </row>
    <row r="802">
      <c r="J802" s="337"/>
      <c r="S802" s="95"/>
      <c r="T802" s="95"/>
    </row>
    <row r="803">
      <c r="J803" s="337"/>
      <c r="S803" s="95"/>
      <c r="T803" s="95"/>
    </row>
    <row r="804">
      <c r="J804" s="337"/>
      <c r="S804" s="95"/>
      <c r="T804" s="95"/>
    </row>
    <row r="805">
      <c r="J805" s="337"/>
      <c r="S805" s="95"/>
      <c r="T805" s="95"/>
    </row>
    <row r="806">
      <c r="J806" s="337"/>
      <c r="S806" s="95"/>
      <c r="T806" s="95"/>
    </row>
    <row r="807">
      <c r="J807" s="337"/>
      <c r="S807" s="95"/>
      <c r="T807" s="95"/>
    </row>
    <row r="808">
      <c r="J808" s="337"/>
      <c r="S808" s="95"/>
      <c r="T808" s="95"/>
    </row>
    <row r="809">
      <c r="J809" s="337"/>
      <c r="S809" s="95"/>
      <c r="T809" s="95"/>
    </row>
    <row r="810">
      <c r="J810" s="337"/>
      <c r="S810" s="95"/>
      <c r="T810" s="95"/>
    </row>
    <row r="811">
      <c r="J811" s="337"/>
      <c r="S811" s="95"/>
      <c r="T811" s="95"/>
    </row>
    <row r="812">
      <c r="J812" s="337"/>
      <c r="S812" s="95"/>
      <c r="T812" s="95"/>
    </row>
    <row r="813">
      <c r="J813" s="337"/>
      <c r="S813" s="95"/>
      <c r="T813" s="95"/>
    </row>
    <row r="814">
      <c r="J814" s="337"/>
      <c r="S814" s="95"/>
      <c r="T814" s="95"/>
    </row>
    <row r="815">
      <c r="J815" s="337"/>
      <c r="S815" s="95"/>
      <c r="T815" s="95"/>
    </row>
    <row r="816">
      <c r="J816" s="337"/>
      <c r="S816" s="95"/>
      <c r="T816" s="95"/>
    </row>
    <row r="817">
      <c r="J817" s="337"/>
      <c r="S817" s="95"/>
      <c r="T817" s="95"/>
    </row>
    <row r="818">
      <c r="J818" s="337"/>
      <c r="S818" s="95"/>
      <c r="T818" s="95"/>
    </row>
    <row r="819">
      <c r="J819" s="337"/>
      <c r="S819" s="95"/>
      <c r="T819" s="95"/>
    </row>
    <row r="820">
      <c r="J820" s="337"/>
      <c r="S820" s="95"/>
      <c r="T820" s="95"/>
    </row>
    <row r="821">
      <c r="J821" s="337"/>
      <c r="S821" s="95"/>
      <c r="T821" s="95"/>
    </row>
    <row r="822">
      <c r="J822" s="337"/>
      <c r="S822" s="95"/>
      <c r="T822" s="95"/>
    </row>
    <row r="823">
      <c r="J823" s="337"/>
      <c r="S823" s="95"/>
      <c r="T823" s="95"/>
    </row>
    <row r="824">
      <c r="J824" s="337"/>
      <c r="S824" s="95"/>
      <c r="T824" s="95"/>
    </row>
    <row r="825">
      <c r="J825" s="337"/>
      <c r="S825" s="95"/>
      <c r="T825" s="95"/>
    </row>
    <row r="826">
      <c r="J826" s="337"/>
      <c r="S826" s="95"/>
      <c r="T826" s="95"/>
    </row>
    <row r="827">
      <c r="J827" s="337"/>
      <c r="S827" s="95"/>
      <c r="T827" s="95"/>
    </row>
    <row r="828">
      <c r="J828" s="337"/>
      <c r="S828" s="95"/>
      <c r="T828" s="95"/>
    </row>
    <row r="829">
      <c r="J829" s="337"/>
      <c r="S829" s="95"/>
      <c r="T829" s="95"/>
    </row>
    <row r="830">
      <c r="J830" s="337"/>
      <c r="S830" s="95"/>
      <c r="T830" s="95"/>
    </row>
    <row r="831">
      <c r="J831" s="337"/>
      <c r="S831" s="95"/>
      <c r="T831" s="95"/>
    </row>
    <row r="832">
      <c r="J832" s="337"/>
      <c r="S832" s="95"/>
      <c r="T832" s="95"/>
    </row>
    <row r="833">
      <c r="J833" s="337"/>
      <c r="S833" s="95"/>
      <c r="T833" s="95"/>
    </row>
    <row r="834">
      <c r="J834" s="337"/>
      <c r="S834" s="95"/>
      <c r="T834" s="95"/>
    </row>
    <row r="835">
      <c r="J835" s="337"/>
      <c r="S835" s="95"/>
      <c r="T835" s="95"/>
    </row>
    <row r="836">
      <c r="J836" s="337"/>
      <c r="S836" s="95"/>
      <c r="T836" s="95"/>
    </row>
    <row r="837">
      <c r="J837" s="337"/>
      <c r="S837" s="95"/>
      <c r="T837" s="95"/>
    </row>
    <row r="838">
      <c r="J838" s="337"/>
      <c r="S838" s="95"/>
      <c r="T838" s="95"/>
    </row>
    <row r="839">
      <c r="J839" s="337"/>
      <c r="S839" s="95"/>
      <c r="T839" s="95"/>
    </row>
    <row r="840">
      <c r="J840" s="337"/>
      <c r="S840" s="95"/>
      <c r="T840" s="95"/>
    </row>
    <row r="841">
      <c r="J841" s="337"/>
      <c r="S841" s="95"/>
      <c r="T841" s="95"/>
    </row>
    <row r="842">
      <c r="J842" s="337"/>
      <c r="S842" s="95"/>
      <c r="T842" s="95"/>
    </row>
    <row r="843">
      <c r="J843" s="337"/>
      <c r="S843" s="95"/>
      <c r="T843" s="95"/>
    </row>
    <row r="844">
      <c r="J844" s="337"/>
      <c r="S844" s="95"/>
      <c r="T844" s="95"/>
    </row>
    <row r="845">
      <c r="J845" s="337"/>
      <c r="S845" s="95"/>
      <c r="T845" s="95"/>
    </row>
    <row r="846">
      <c r="J846" s="337"/>
      <c r="S846" s="95"/>
      <c r="T846" s="95"/>
    </row>
    <row r="847">
      <c r="J847" s="337"/>
      <c r="S847" s="95"/>
      <c r="T847" s="95"/>
    </row>
    <row r="848">
      <c r="J848" s="337"/>
      <c r="S848" s="95"/>
      <c r="T848" s="95"/>
    </row>
    <row r="849">
      <c r="J849" s="337"/>
      <c r="S849" s="95"/>
      <c r="T849" s="95"/>
    </row>
    <row r="850">
      <c r="J850" s="337"/>
      <c r="S850" s="95"/>
      <c r="T850" s="95"/>
    </row>
    <row r="851">
      <c r="J851" s="337"/>
      <c r="S851" s="95"/>
      <c r="T851" s="95"/>
    </row>
    <row r="852">
      <c r="J852" s="337"/>
      <c r="S852" s="95"/>
      <c r="T852" s="95"/>
    </row>
    <row r="853">
      <c r="J853" s="337"/>
      <c r="S853" s="95"/>
      <c r="T853" s="95"/>
    </row>
    <row r="854">
      <c r="J854" s="337"/>
      <c r="S854" s="95"/>
      <c r="T854" s="95"/>
    </row>
    <row r="855">
      <c r="J855" s="337"/>
      <c r="S855" s="95"/>
      <c r="T855" s="95"/>
    </row>
    <row r="856">
      <c r="J856" s="337"/>
      <c r="S856" s="95"/>
      <c r="T856" s="95"/>
    </row>
    <row r="857">
      <c r="J857" s="337"/>
      <c r="S857" s="95"/>
      <c r="T857" s="95"/>
    </row>
    <row r="858">
      <c r="J858" s="337"/>
      <c r="S858" s="95"/>
      <c r="T858" s="95"/>
    </row>
    <row r="859">
      <c r="J859" s="337"/>
      <c r="S859" s="95"/>
      <c r="T859" s="95"/>
    </row>
    <row r="860">
      <c r="J860" s="337"/>
      <c r="S860" s="95"/>
      <c r="T860" s="95"/>
    </row>
    <row r="861">
      <c r="J861" s="337"/>
      <c r="S861" s="95"/>
      <c r="T861" s="95"/>
    </row>
    <row r="862">
      <c r="J862" s="337"/>
      <c r="S862" s="95"/>
      <c r="T862" s="95"/>
    </row>
    <row r="863">
      <c r="J863" s="337"/>
      <c r="S863" s="95"/>
      <c r="T863" s="95"/>
    </row>
    <row r="864">
      <c r="J864" s="337"/>
      <c r="S864" s="95"/>
      <c r="T864" s="95"/>
    </row>
    <row r="865">
      <c r="J865" s="337"/>
      <c r="S865" s="95"/>
      <c r="T865" s="95"/>
    </row>
    <row r="866">
      <c r="J866" s="337"/>
      <c r="S866" s="95"/>
      <c r="T866" s="95"/>
    </row>
    <row r="867">
      <c r="J867" s="337"/>
      <c r="S867" s="95"/>
      <c r="T867" s="95"/>
    </row>
    <row r="868">
      <c r="J868" s="337"/>
      <c r="S868" s="95"/>
      <c r="T868" s="95"/>
    </row>
    <row r="869">
      <c r="J869" s="337"/>
      <c r="S869" s="95"/>
      <c r="T869" s="95"/>
    </row>
    <row r="870">
      <c r="J870" s="337"/>
      <c r="S870" s="95"/>
      <c r="T870" s="95"/>
    </row>
    <row r="871">
      <c r="J871" s="337"/>
      <c r="S871" s="95"/>
      <c r="T871" s="95"/>
    </row>
    <row r="872">
      <c r="J872" s="337"/>
      <c r="S872" s="95"/>
      <c r="T872" s="95"/>
    </row>
    <row r="873">
      <c r="J873" s="337"/>
      <c r="S873" s="95"/>
      <c r="T873" s="95"/>
    </row>
    <row r="874">
      <c r="J874" s="337"/>
      <c r="S874" s="95"/>
      <c r="T874" s="95"/>
    </row>
    <row r="875">
      <c r="J875" s="337"/>
      <c r="S875" s="95"/>
      <c r="T875" s="95"/>
    </row>
    <row r="876">
      <c r="J876" s="337"/>
      <c r="S876" s="95"/>
      <c r="T876" s="95"/>
    </row>
    <row r="877">
      <c r="J877" s="337"/>
      <c r="S877" s="95"/>
      <c r="T877" s="95"/>
    </row>
    <row r="878">
      <c r="J878" s="337"/>
      <c r="S878" s="95"/>
      <c r="T878" s="95"/>
    </row>
    <row r="879">
      <c r="J879" s="337"/>
      <c r="S879" s="95"/>
      <c r="T879" s="95"/>
    </row>
    <row r="880">
      <c r="J880" s="337"/>
      <c r="S880" s="95"/>
      <c r="T880" s="95"/>
    </row>
    <row r="881">
      <c r="J881" s="337"/>
      <c r="S881" s="95"/>
      <c r="T881" s="95"/>
    </row>
    <row r="882">
      <c r="J882" s="337"/>
      <c r="S882" s="95"/>
      <c r="T882" s="95"/>
    </row>
    <row r="883">
      <c r="J883" s="337"/>
      <c r="S883" s="95"/>
      <c r="T883" s="95"/>
    </row>
    <row r="884">
      <c r="J884" s="337"/>
      <c r="S884" s="95"/>
      <c r="T884" s="95"/>
    </row>
    <row r="885">
      <c r="J885" s="337"/>
      <c r="S885" s="95"/>
      <c r="T885" s="95"/>
    </row>
    <row r="886">
      <c r="J886" s="337"/>
      <c r="S886" s="95"/>
      <c r="T886" s="95"/>
    </row>
    <row r="887">
      <c r="J887" s="337"/>
      <c r="S887" s="95"/>
      <c r="T887" s="95"/>
    </row>
    <row r="888">
      <c r="J888" s="337"/>
      <c r="S888" s="95"/>
      <c r="T888" s="95"/>
    </row>
    <row r="889">
      <c r="J889" s="337"/>
      <c r="S889" s="95"/>
      <c r="T889" s="95"/>
    </row>
    <row r="890">
      <c r="J890" s="337"/>
      <c r="S890" s="95"/>
      <c r="T890" s="95"/>
    </row>
    <row r="891">
      <c r="J891" s="337"/>
      <c r="S891" s="95"/>
      <c r="T891" s="95"/>
    </row>
    <row r="892">
      <c r="J892" s="337"/>
      <c r="S892" s="95"/>
      <c r="T892" s="95"/>
    </row>
    <row r="893">
      <c r="J893" s="337"/>
      <c r="S893" s="95"/>
      <c r="T893" s="95"/>
    </row>
    <row r="894">
      <c r="J894" s="337"/>
      <c r="S894" s="95"/>
      <c r="T894" s="95"/>
    </row>
    <row r="895">
      <c r="J895" s="337"/>
      <c r="S895" s="95"/>
      <c r="T895" s="95"/>
    </row>
    <row r="896">
      <c r="J896" s="337"/>
      <c r="S896" s="95"/>
      <c r="T896" s="95"/>
    </row>
    <row r="897">
      <c r="J897" s="337"/>
      <c r="S897" s="95"/>
      <c r="T897" s="95"/>
    </row>
    <row r="898">
      <c r="J898" s="337"/>
      <c r="S898" s="95"/>
      <c r="T898" s="95"/>
    </row>
    <row r="899">
      <c r="J899" s="337"/>
      <c r="S899" s="95"/>
      <c r="T899" s="95"/>
    </row>
    <row r="900">
      <c r="J900" s="337"/>
      <c r="S900" s="95"/>
      <c r="T900" s="95"/>
    </row>
    <row r="901">
      <c r="J901" s="337"/>
      <c r="S901" s="95"/>
      <c r="T901" s="95"/>
    </row>
    <row r="902">
      <c r="J902" s="337"/>
      <c r="S902" s="95"/>
      <c r="T902" s="95"/>
    </row>
    <row r="903">
      <c r="J903" s="337"/>
      <c r="S903" s="95"/>
      <c r="T903" s="95"/>
    </row>
    <row r="904">
      <c r="J904" s="337"/>
      <c r="S904" s="95"/>
      <c r="T904" s="95"/>
    </row>
    <row r="905">
      <c r="J905" s="337"/>
      <c r="S905" s="95"/>
      <c r="T905" s="95"/>
    </row>
    <row r="906">
      <c r="J906" s="337"/>
      <c r="S906" s="95"/>
      <c r="T906" s="95"/>
    </row>
    <row r="907">
      <c r="J907" s="337"/>
      <c r="S907" s="95"/>
      <c r="T907" s="95"/>
    </row>
    <row r="908">
      <c r="J908" s="337"/>
      <c r="S908" s="95"/>
      <c r="T908" s="95"/>
    </row>
    <row r="909">
      <c r="J909" s="337"/>
      <c r="S909" s="95"/>
      <c r="T909" s="95"/>
    </row>
    <row r="910">
      <c r="J910" s="337"/>
      <c r="S910" s="95"/>
      <c r="T910" s="95"/>
    </row>
    <row r="911">
      <c r="J911" s="337"/>
      <c r="S911" s="95"/>
      <c r="T911" s="95"/>
    </row>
    <row r="912">
      <c r="J912" s="337"/>
      <c r="S912" s="95"/>
      <c r="T912" s="95"/>
    </row>
    <row r="913">
      <c r="J913" s="337"/>
      <c r="S913" s="95"/>
      <c r="T913" s="95"/>
    </row>
    <row r="914">
      <c r="J914" s="337"/>
      <c r="S914" s="95"/>
      <c r="T914" s="95"/>
    </row>
    <row r="915">
      <c r="J915" s="337"/>
      <c r="S915" s="95"/>
      <c r="T915" s="95"/>
    </row>
    <row r="916">
      <c r="J916" s="337"/>
      <c r="S916" s="95"/>
      <c r="T916" s="95"/>
    </row>
    <row r="917">
      <c r="J917" s="337"/>
      <c r="S917" s="95"/>
      <c r="T917" s="95"/>
    </row>
    <row r="918">
      <c r="J918" s="337"/>
      <c r="S918" s="95"/>
      <c r="T918" s="95"/>
    </row>
    <row r="919">
      <c r="J919" s="337"/>
      <c r="S919" s="95"/>
      <c r="T919" s="95"/>
    </row>
    <row r="920">
      <c r="J920" s="337"/>
      <c r="S920" s="95"/>
      <c r="T920" s="95"/>
    </row>
    <row r="921">
      <c r="J921" s="337"/>
      <c r="S921" s="95"/>
      <c r="T921" s="95"/>
    </row>
    <row r="922">
      <c r="J922" s="337"/>
      <c r="S922" s="95"/>
      <c r="T922" s="95"/>
    </row>
    <row r="923">
      <c r="J923" s="337"/>
      <c r="S923" s="95"/>
      <c r="T923" s="95"/>
    </row>
    <row r="924">
      <c r="J924" s="337"/>
      <c r="S924" s="95"/>
      <c r="T924" s="95"/>
    </row>
    <row r="925">
      <c r="J925" s="337"/>
      <c r="S925" s="95"/>
      <c r="T925" s="95"/>
    </row>
    <row r="926">
      <c r="J926" s="337"/>
      <c r="S926" s="95"/>
      <c r="T926" s="95"/>
    </row>
    <row r="927">
      <c r="J927" s="337"/>
      <c r="S927" s="95"/>
      <c r="T927" s="95"/>
    </row>
    <row r="928">
      <c r="J928" s="337"/>
      <c r="S928" s="95"/>
      <c r="T928" s="95"/>
    </row>
    <row r="929">
      <c r="J929" s="337"/>
      <c r="S929" s="95"/>
      <c r="T929" s="95"/>
    </row>
    <row r="930">
      <c r="J930" s="337"/>
      <c r="S930" s="95"/>
      <c r="T930" s="95"/>
    </row>
    <row r="931">
      <c r="J931" s="337"/>
      <c r="S931" s="95"/>
      <c r="T931" s="95"/>
    </row>
    <row r="932">
      <c r="J932" s="337"/>
      <c r="S932" s="95"/>
      <c r="T932" s="95"/>
    </row>
    <row r="933">
      <c r="J933" s="337"/>
      <c r="S933" s="95"/>
      <c r="T933" s="95"/>
    </row>
    <row r="934">
      <c r="J934" s="337"/>
      <c r="S934" s="95"/>
      <c r="T934" s="95"/>
    </row>
    <row r="935">
      <c r="J935" s="337"/>
      <c r="S935" s="95"/>
      <c r="T935" s="95"/>
    </row>
    <row r="936">
      <c r="J936" s="337"/>
      <c r="S936" s="95"/>
      <c r="T936" s="95"/>
    </row>
    <row r="937">
      <c r="J937" s="337"/>
      <c r="S937" s="95"/>
      <c r="T937" s="95"/>
    </row>
    <row r="938">
      <c r="J938" s="337"/>
      <c r="S938" s="95"/>
      <c r="T938" s="95"/>
    </row>
    <row r="939">
      <c r="J939" s="337"/>
      <c r="S939" s="95"/>
      <c r="T939" s="95"/>
    </row>
    <row r="940">
      <c r="J940" s="337"/>
      <c r="S940" s="95"/>
      <c r="T940" s="95"/>
    </row>
    <row r="941">
      <c r="J941" s="337"/>
      <c r="S941" s="95"/>
      <c r="T941" s="95"/>
    </row>
    <row r="942">
      <c r="J942" s="337"/>
      <c r="S942" s="95"/>
      <c r="T942" s="95"/>
    </row>
    <row r="943">
      <c r="J943" s="337"/>
      <c r="S943" s="95"/>
      <c r="T943" s="95"/>
    </row>
    <row r="944">
      <c r="J944" s="337"/>
      <c r="S944" s="95"/>
      <c r="T944" s="95"/>
    </row>
    <row r="945">
      <c r="J945" s="337"/>
      <c r="S945" s="95"/>
      <c r="T945" s="95"/>
    </row>
    <row r="946">
      <c r="J946" s="337"/>
      <c r="S946" s="95"/>
      <c r="T946" s="95"/>
    </row>
    <row r="947">
      <c r="J947" s="337"/>
      <c r="S947" s="95"/>
      <c r="T947" s="95"/>
    </row>
    <row r="948">
      <c r="J948" s="337"/>
      <c r="S948" s="95"/>
      <c r="T948" s="95"/>
    </row>
    <row r="949">
      <c r="J949" s="337"/>
      <c r="S949" s="95"/>
      <c r="T949" s="95"/>
    </row>
    <row r="950">
      <c r="J950" s="337"/>
      <c r="S950" s="95"/>
      <c r="T950" s="95"/>
    </row>
    <row r="951">
      <c r="J951" s="337"/>
      <c r="S951" s="95"/>
      <c r="T951" s="95"/>
    </row>
    <row r="952">
      <c r="J952" s="337"/>
      <c r="S952" s="95"/>
      <c r="T952" s="95"/>
    </row>
    <row r="953">
      <c r="J953" s="337"/>
      <c r="S953" s="95"/>
      <c r="T953" s="95"/>
    </row>
    <row r="954">
      <c r="J954" s="337"/>
      <c r="S954" s="95"/>
      <c r="T954" s="95"/>
    </row>
    <row r="955">
      <c r="J955" s="337"/>
      <c r="S955" s="95"/>
      <c r="T955" s="95"/>
    </row>
    <row r="956">
      <c r="J956" s="337"/>
      <c r="S956" s="95"/>
      <c r="T956" s="95"/>
    </row>
    <row r="957">
      <c r="J957" s="337"/>
      <c r="S957" s="95"/>
      <c r="T957" s="95"/>
    </row>
    <row r="958">
      <c r="J958" s="337"/>
      <c r="S958" s="95"/>
      <c r="T958" s="95"/>
    </row>
    <row r="959">
      <c r="J959" s="337"/>
      <c r="S959" s="95"/>
      <c r="T959" s="95"/>
    </row>
    <row r="960">
      <c r="J960" s="337"/>
      <c r="S960" s="95"/>
      <c r="T960" s="95"/>
    </row>
    <row r="961">
      <c r="J961" s="337"/>
      <c r="S961" s="95"/>
      <c r="T961" s="95"/>
    </row>
    <row r="962">
      <c r="J962" s="337"/>
      <c r="S962" s="95"/>
      <c r="T962" s="95"/>
    </row>
    <row r="963">
      <c r="J963" s="337"/>
      <c r="S963" s="95"/>
      <c r="T963" s="95"/>
    </row>
    <row r="964">
      <c r="J964" s="337"/>
      <c r="S964" s="95"/>
      <c r="T964" s="95"/>
    </row>
    <row r="965">
      <c r="J965" s="337"/>
      <c r="S965" s="95"/>
      <c r="T965" s="95"/>
    </row>
    <row r="966">
      <c r="J966" s="337"/>
      <c r="S966" s="95"/>
      <c r="T966" s="95"/>
    </row>
    <row r="967">
      <c r="J967" s="337"/>
      <c r="S967" s="95"/>
      <c r="T967" s="95"/>
    </row>
    <row r="968">
      <c r="J968" s="337"/>
      <c r="S968" s="95"/>
      <c r="T968" s="95"/>
    </row>
    <row r="969">
      <c r="J969" s="337"/>
      <c r="S969" s="95"/>
      <c r="T969" s="95"/>
    </row>
    <row r="970">
      <c r="J970" s="337"/>
      <c r="S970" s="95"/>
      <c r="T970" s="95"/>
    </row>
    <row r="971">
      <c r="J971" s="337"/>
      <c r="S971" s="95"/>
      <c r="T971" s="95"/>
    </row>
    <row r="972">
      <c r="J972" s="337"/>
      <c r="S972" s="95"/>
      <c r="T972" s="95"/>
    </row>
    <row r="973">
      <c r="J973" s="337"/>
      <c r="S973" s="95"/>
      <c r="T973" s="95"/>
    </row>
    <row r="974">
      <c r="J974" s="337"/>
      <c r="S974" s="95"/>
      <c r="T974" s="95"/>
    </row>
    <row r="975">
      <c r="J975" s="337"/>
      <c r="S975" s="95"/>
      <c r="T975" s="95"/>
    </row>
    <row r="976">
      <c r="J976" s="337"/>
      <c r="S976" s="95"/>
      <c r="T976" s="95"/>
    </row>
    <row r="977">
      <c r="J977" s="337"/>
      <c r="S977" s="95"/>
      <c r="T977" s="95"/>
    </row>
    <row r="978">
      <c r="J978" s="337"/>
      <c r="S978" s="95"/>
      <c r="T978" s="95"/>
    </row>
    <row r="979">
      <c r="J979" s="337"/>
      <c r="S979" s="95"/>
      <c r="T979" s="95"/>
    </row>
    <row r="980">
      <c r="J980" s="337"/>
      <c r="S980" s="95"/>
      <c r="T980" s="95"/>
    </row>
    <row r="981">
      <c r="J981" s="337"/>
      <c r="S981" s="95"/>
      <c r="T981" s="95"/>
    </row>
    <row r="982">
      <c r="J982" s="337"/>
      <c r="S982" s="95"/>
      <c r="T982" s="95"/>
    </row>
    <row r="983">
      <c r="J983" s="337"/>
      <c r="S983" s="95"/>
      <c r="T983" s="95"/>
    </row>
    <row r="984">
      <c r="J984" s="337"/>
      <c r="S984" s="95"/>
      <c r="T984" s="95"/>
    </row>
    <row r="985">
      <c r="J985" s="337"/>
      <c r="S985" s="95"/>
      <c r="T985" s="95"/>
    </row>
    <row r="986">
      <c r="J986" s="337"/>
      <c r="S986" s="95"/>
      <c r="T986" s="95"/>
    </row>
    <row r="987">
      <c r="J987" s="337"/>
      <c r="S987" s="95"/>
      <c r="T987" s="95"/>
    </row>
    <row r="988">
      <c r="J988" s="337"/>
      <c r="S988" s="95"/>
      <c r="T988" s="95"/>
    </row>
    <row r="989">
      <c r="J989" s="337"/>
      <c r="S989" s="95"/>
      <c r="T989" s="95"/>
    </row>
    <row r="990">
      <c r="J990" s="337"/>
      <c r="S990" s="95"/>
      <c r="T990" s="95"/>
    </row>
    <row r="991">
      <c r="J991" s="337"/>
      <c r="S991" s="95"/>
      <c r="T991" s="95"/>
    </row>
    <row r="992">
      <c r="J992" s="337"/>
      <c r="S992" s="95"/>
      <c r="T992" s="95"/>
    </row>
    <row r="993">
      <c r="J993" s="337"/>
      <c r="S993" s="95"/>
      <c r="T993" s="95"/>
    </row>
    <row r="994">
      <c r="J994" s="337"/>
      <c r="S994" s="95"/>
      <c r="T994" s="95"/>
    </row>
    <row r="995">
      <c r="J995" s="337"/>
      <c r="S995" s="95"/>
      <c r="T995" s="95"/>
    </row>
    <row r="996">
      <c r="J996" s="337"/>
      <c r="S996" s="95"/>
      <c r="T996" s="95"/>
    </row>
    <row r="997">
      <c r="J997" s="337"/>
      <c r="S997" s="95"/>
      <c r="T997" s="95"/>
    </row>
    <row r="998">
      <c r="J998" s="337"/>
      <c r="S998" s="95"/>
      <c r="T998" s="95"/>
    </row>
    <row r="999">
      <c r="J999" s="337"/>
      <c r="S999" s="95"/>
      <c r="T999" s="95"/>
    </row>
    <row r="1000">
      <c r="J1000" s="337"/>
      <c r="S1000" s="95"/>
      <c r="T1000" s="95"/>
    </row>
    <row r="1001">
      <c r="J1001" s="337"/>
      <c r="S1001" s="95"/>
      <c r="T1001" s="95"/>
    </row>
    <row r="1002">
      <c r="J1002" s="337"/>
      <c r="S1002" s="95"/>
      <c r="T1002" s="95"/>
    </row>
    <row r="1003">
      <c r="J1003" s="337"/>
      <c r="S1003" s="95"/>
      <c r="T1003" s="95"/>
    </row>
    <row r="1004">
      <c r="J1004" s="337"/>
      <c r="S1004" s="95"/>
      <c r="T1004" s="95"/>
    </row>
    <row r="1005">
      <c r="J1005" s="337"/>
      <c r="S1005" s="95"/>
      <c r="T1005" s="95"/>
    </row>
    <row r="1006">
      <c r="J1006" s="337"/>
      <c r="S1006" s="95"/>
      <c r="T1006" s="95"/>
    </row>
    <row r="1007">
      <c r="J1007" s="337"/>
      <c r="S1007" s="95"/>
      <c r="T1007" s="95"/>
    </row>
    <row r="1008">
      <c r="J1008" s="337"/>
      <c r="S1008" s="95"/>
      <c r="T1008" s="95"/>
    </row>
    <row r="1009">
      <c r="J1009" s="337"/>
      <c r="S1009" s="95"/>
      <c r="T1009" s="95"/>
    </row>
    <row r="1010">
      <c r="J1010" s="337"/>
      <c r="S1010" s="95"/>
      <c r="T1010" s="95"/>
    </row>
    <row r="1011">
      <c r="J1011" s="337"/>
      <c r="S1011" s="95"/>
      <c r="T1011" s="95"/>
    </row>
    <row r="1012">
      <c r="J1012" s="337"/>
      <c r="S1012" s="95"/>
      <c r="T1012" s="95"/>
    </row>
    <row r="1013">
      <c r="J1013" s="337"/>
      <c r="S1013" s="95"/>
      <c r="T1013" s="95"/>
    </row>
    <row r="1014">
      <c r="J1014" s="337"/>
      <c r="S1014" s="95"/>
      <c r="T1014" s="95"/>
    </row>
    <row r="1015">
      <c r="J1015" s="337"/>
      <c r="S1015" s="95"/>
      <c r="T1015" s="95"/>
    </row>
    <row r="1016">
      <c r="J1016" s="337"/>
      <c r="S1016" s="95"/>
      <c r="T1016" s="95"/>
    </row>
    <row r="1017">
      <c r="J1017" s="337"/>
      <c r="S1017" s="95"/>
      <c r="T1017" s="95"/>
    </row>
    <row r="1018">
      <c r="J1018" s="337"/>
      <c r="S1018" s="95"/>
      <c r="T1018" s="95"/>
    </row>
    <row r="1019">
      <c r="J1019" s="337"/>
      <c r="S1019" s="95"/>
      <c r="T1019" s="95"/>
    </row>
    <row r="1020">
      <c r="J1020" s="337"/>
      <c r="S1020" s="95"/>
      <c r="T1020" s="95"/>
    </row>
    <row r="1021">
      <c r="J1021" s="337"/>
      <c r="S1021" s="95"/>
      <c r="T1021" s="95"/>
    </row>
    <row r="1022">
      <c r="J1022" s="337"/>
      <c r="S1022" s="95"/>
      <c r="T1022" s="95"/>
    </row>
    <row r="1023">
      <c r="J1023" s="337"/>
      <c r="S1023" s="95"/>
      <c r="T1023" s="95"/>
    </row>
    <row r="1024">
      <c r="J1024" s="337"/>
      <c r="S1024" s="95"/>
      <c r="T1024" s="95"/>
    </row>
    <row r="1025">
      <c r="J1025" s="337"/>
      <c r="S1025" s="95"/>
      <c r="T1025" s="95"/>
    </row>
    <row r="1026">
      <c r="J1026" s="337"/>
      <c r="S1026" s="95"/>
      <c r="T1026" s="95"/>
    </row>
    <row r="1027">
      <c r="J1027" s="337"/>
      <c r="S1027" s="95"/>
      <c r="T1027" s="95"/>
    </row>
    <row r="1028">
      <c r="J1028" s="337"/>
      <c r="S1028" s="95"/>
      <c r="T1028" s="95"/>
    </row>
    <row r="1029">
      <c r="J1029" s="337"/>
      <c r="S1029" s="95"/>
      <c r="T1029" s="95"/>
    </row>
    <row r="1030">
      <c r="J1030" s="337"/>
      <c r="S1030" s="95"/>
      <c r="T1030" s="95"/>
    </row>
    <row r="1031">
      <c r="J1031" s="337"/>
      <c r="S1031" s="95"/>
      <c r="T1031" s="95"/>
    </row>
    <row r="1032">
      <c r="J1032" s="337"/>
      <c r="S1032" s="95"/>
      <c r="T1032" s="95"/>
    </row>
    <row r="1033">
      <c r="J1033" s="337"/>
      <c r="S1033" s="95"/>
      <c r="T1033" s="95"/>
    </row>
    <row r="1034">
      <c r="J1034" s="337"/>
      <c r="S1034" s="95"/>
      <c r="T1034" s="95"/>
    </row>
    <row r="1035">
      <c r="J1035" s="337"/>
      <c r="S1035" s="95"/>
      <c r="T1035" s="95"/>
    </row>
    <row r="1036">
      <c r="J1036" s="337"/>
      <c r="S1036" s="95"/>
      <c r="T1036" s="95"/>
    </row>
    <row r="1037">
      <c r="J1037" s="337"/>
      <c r="S1037" s="95"/>
      <c r="T1037" s="95"/>
    </row>
    <row r="1038">
      <c r="J1038" s="337"/>
      <c r="S1038" s="95"/>
      <c r="T1038" s="95"/>
    </row>
    <row r="1039">
      <c r="J1039" s="337"/>
      <c r="S1039" s="95"/>
      <c r="T1039" s="95"/>
    </row>
    <row r="1040">
      <c r="J1040" s="337"/>
      <c r="S1040" s="95"/>
      <c r="T1040" s="95"/>
    </row>
    <row r="1041">
      <c r="J1041" s="337"/>
      <c r="S1041" s="95"/>
      <c r="T1041" s="95"/>
    </row>
    <row r="1042">
      <c r="J1042" s="337"/>
      <c r="S1042" s="95"/>
      <c r="T1042" s="95"/>
    </row>
    <row r="1043">
      <c r="J1043" s="337"/>
      <c r="S1043" s="95"/>
      <c r="T1043" s="95"/>
    </row>
    <row r="1044">
      <c r="J1044" s="337"/>
      <c r="S1044" s="95"/>
      <c r="T1044" s="95"/>
    </row>
    <row r="1045">
      <c r="J1045" s="337"/>
      <c r="S1045" s="95"/>
      <c r="T1045" s="95"/>
    </row>
    <row r="1046">
      <c r="J1046" s="337"/>
      <c r="S1046" s="95"/>
      <c r="T1046" s="95"/>
    </row>
    <row r="1047">
      <c r="J1047" s="337"/>
      <c r="S1047" s="95"/>
      <c r="T1047" s="95"/>
    </row>
    <row r="1048">
      <c r="J1048" s="337"/>
      <c r="S1048" s="95"/>
      <c r="T1048" s="95"/>
    </row>
    <row r="1049">
      <c r="J1049" s="337"/>
      <c r="S1049" s="95"/>
      <c r="T1049" s="95"/>
    </row>
    <row r="1050">
      <c r="J1050" s="337"/>
      <c r="S1050" s="95"/>
      <c r="T1050" s="95"/>
    </row>
    <row r="1051">
      <c r="J1051" s="337"/>
      <c r="S1051" s="95"/>
      <c r="T1051" s="95"/>
    </row>
    <row r="1052">
      <c r="J1052" s="337"/>
      <c r="S1052" s="95"/>
      <c r="T1052" s="95"/>
    </row>
    <row r="1053">
      <c r="J1053" s="337"/>
      <c r="S1053" s="95"/>
      <c r="T1053" s="95"/>
    </row>
    <row r="1054">
      <c r="J1054" s="337"/>
      <c r="S1054" s="95"/>
      <c r="T1054" s="95"/>
    </row>
    <row r="1055">
      <c r="J1055" s="337"/>
      <c r="S1055" s="95"/>
      <c r="T1055" s="95"/>
    </row>
    <row r="1056">
      <c r="J1056" s="337"/>
      <c r="S1056" s="95"/>
      <c r="T1056" s="95"/>
    </row>
    <row r="1057">
      <c r="J1057" s="337"/>
      <c r="S1057" s="95"/>
      <c r="T1057" s="95"/>
    </row>
  </sheetData>
  <customSheetViews>
    <customSheetView guid="{438BEA2F-537D-4020-94A9-EC6F394A4A06}" filter="1" showAutoFilter="1">
      <autoFilter ref="$A$1:$Z$1057">
        <filterColumn colId="8">
          <filters blank="1">
            <filter val="Test Result:"/>
            <filter val="fail"/>
            <filter val="Pass"/>
            <filter val="PASS"/>
            <filter val="PAss"/>
            <filter val="Need recalculation"/>
            <filter val="Bug ticket fixed"/>
          </filters>
        </filterColumn>
        <filterColumn colId="9">
          <filters blank="1">
            <filter val="Benchmark dataset: $14,550"/>
            <filter val="Legend:&#10;$90d Readm/instance: National 25th Percentile&#10;&#10;Benchmark value: $8,642&#10;90d readmission cost per instance: $0&#10;line color: &lt; -20%"/>
            <filter val="Legend:&#10;$90d Readm/patient: National 25th Percentile&#10;&#10;Benchmark value: $9,669&#10;90d readmisstion cost per patient: $0&#10;line color: &lt; -20%"/>
            <filter val="Legend:&#10;$90d Readm/patient: National 75th Percentile&#10;&#10;Benchmark value: $19,874&#10;90d readmisstion cost per patient: $0&#10;line color: &lt; -20%"/>
            <filter val="Benchmark: $9,544"/>
            <filter val="Benchmark: $19,087"/>
            <filter val="Hospital in bucket node( NPI: 1821007881,  1578560504, 1225323983, 1063422053, 1073587119, 1689691214)"/>
            <filter val="Legend:&#10;$90d Readm/instance: National 50th Percentile&#10;&#10;Benchmark value: $10,434&#10;90d readmission cost per instance: $0&#10;line color: &lt; -20"/>
            <filter val="Benchmark: $14,550"/>
            <filter val="Legend:&#10;$90d Readm/patient: National 75th Percentile&#10;&#10;Benchmark value: $20,082&#10;90d readmisstion cost per patient: $0&#10;line color: &lt; -20%"/>
            <filter val="Notes:"/>
            <filter val="LTCH NOT in bucket: NPI: 1962580803, 1174716955, 1003858390, 1447320676, 1093713521, 1235110768, &#10;Service Lines in bucket: Ear, Nose &amp; Throat; Cancer Care, Podiatry, Other, Women's Health, Transplant, Dermatology"/>
            <filter val="Legend:&#10;$90d Readm/patient: National 50th Percentile&#10;&#10;Benchmark value: $13,577&#10;90d readmisstion cost per patient: $0&#10;line color: &lt; -20%"/>
            <filter val="Legend:&#10;$90d Readm/patient: National 50th Percentile&#10;&#10;Benchmark value: $14,809&#10;90d readmisstion cost per patient: $0&#10;line color: &lt; 0%"/>
            <filter val="Legend:&#10;$90d Readm/instance: National 75th Percentile&#10;&#10;Benchmark value: $13,849&#10;90d readmission cost per instance: $0&#10;line color: &lt; -20%"/>
            <filter val="Legend:&#10;$90d Readm/instance: National 75th Percentile&#10;&#10;Benchmark value: $14,033&#10;90d readmission cost per instance: $0&#10;line color: &lt; -20%"/>
            <filter val="Benchmark: 61770"/>
            <filter val="Legend:&#10;$90d Readm/patient: National 25th Percentile&#10;&#10;Benchmark value: $11,344&#10;90d readmisstion cost per patient: $0&#10;line color: &lt; -20%"/>
            <filter val="Legend:&#10;%90d Readm/instance: National 50th Percentile&#10;&#10;Benchmark value: 0.0%&#10;90d readmission rate per instance: 0.0%&#10;line color: &lt; 0%"/>
          </filters>
        </filterColumn>
      </autoFilter>
    </customSheetView>
  </customSheetViews>
  <conditionalFormatting sqref="F2:H2 I286:I291">
    <cfRule type="containsText" dxfId="1" priority="1" operator="containsText" text="Pass">
      <formula>NOT(ISERROR(SEARCH(("Pass"),(F2))))</formula>
    </cfRule>
  </conditionalFormatting>
  <conditionalFormatting sqref="F2:H2 I286:I291">
    <cfRule type="containsText" dxfId="2" priority="2" operator="containsText" text="Fail">
      <formula>NOT(ISERROR(SEARCH(("Fail"),(F2))))</formula>
    </cfRule>
  </conditionalFormatting>
  <conditionalFormatting sqref="F3:I94 L59:L76 F96:I155 L96:L155 F157:I228 F230:I265 L254:L259 F267:I1057">
    <cfRule type="containsText" dxfId="10" priority="3" operator="containsText" text="Pass">
      <formula>NOT(ISERROR(SEARCH(("Pass"),(F3))))</formula>
    </cfRule>
  </conditionalFormatting>
  <conditionalFormatting sqref="F1:I94 L59:L76 F96:I155 L96:L155 F157:I228 F230:I265 L254:L259 F267:I1057">
    <cfRule type="containsText" dxfId="8" priority="4" operator="containsText" text="Fail">
      <formula>NOT(ISERROR(SEARCH(("Fail"),(F1))))</formula>
    </cfRule>
  </conditionalFormatting>
  <hyperlinks>
    <hyperlink r:id="rId1" ref="E1"/>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6.0"/>
    <col customWidth="1" min="2" max="2" width="20.71"/>
    <col customWidth="1" min="3" max="3" width="21.86"/>
    <col customWidth="1" min="4" max="4" width="11.29"/>
    <col customWidth="1" min="5" max="5" width="73.29"/>
    <col customWidth="1" min="6" max="6" width="37.86"/>
    <col customWidth="1" min="7" max="7" width="15.86"/>
    <col customWidth="1" min="11" max="11" width="16.57"/>
    <col customWidth="1" min="21" max="21" width="25.71"/>
    <col customWidth="1" min="22" max="22" width="9.86"/>
    <col customWidth="1" min="23" max="23" width="10.29"/>
    <col customWidth="1" min="24" max="24" width="9.14"/>
    <col customWidth="1" min="25" max="25" width="11.0"/>
    <col customWidth="1" min="26" max="26" width="9.57"/>
  </cols>
  <sheetData>
    <row r="1">
      <c r="A1" s="1418" t="s">
        <v>9104</v>
      </c>
      <c r="B1" s="1419" t="s">
        <v>9105</v>
      </c>
      <c r="C1" s="1420" t="s">
        <v>247</v>
      </c>
      <c r="D1" s="1420"/>
      <c r="E1" s="1419" t="s">
        <v>9106</v>
      </c>
      <c r="F1" s="1421" t="s">
        <v>9107</v>
      </c>
      <c r="G1" s="833"/>
      <c r="H1" s="833"/>
      <c r="I1" s="833"/>
      <c r="J1" s="833"/>
      <c r="K1" s="833"/>
      <c r="L1" s="1626"/>
      <c r="M1" s="1420"/>
      <c r="N1" s="269"/>
      <c r="O1" s="269"/>
      <c r="P1" s="269"/>
      <c r="Q1" s="269"/>
      <c r="R1" s="269"/>
      <c r="S1" s="269"/>
      <c r="T1" s="1627"/>
      <c r="U1" s="7"/>
      <c r="V1" s="7"/>
      <c r="W1" s="7"/>
      <c r="X1" s="7"/>
      <c r="Y1" s="7"/>
      <c r="Z1" s="7"/>
      <c r="AA1" s="7"/>
      <c r="AB1" s="7"/>
      <c r="AC1" s="7"/>
      <c r="AD1" s="7"/>
      <c r="AE1" s="7"/>
      <c r="AF1" s="7"/>
      <c r="AG1" s="7"/>
      <c r="AH1" s="7"/>
      <c r="AI1" s="7"/>
      <c r="AJ1" s="7"/>
      <c r="AK1" s="7"/>
      <c r="AL1" s="7"/>
      <c r="AM1" s="7"/>
      <c r="AN1" s="7"/>
      <c r="AO1" s="7"/>
      <c r="AP1" s="7"/>
      <c r="AQ1" s="7"/>
    </row>
    <row r="2">
      <c r="A2" s="1628" t="s">
        <v>9108</v>
      </c>
      <c r="B2" s="1629" t="s">
        <v>9109</v>
      </c>
      <c r="C2" s="1630" t="s">
        <v>61</v>
      </c>
      <c r="D2" s="68"/>
      <c r="E2" s="1629" t="s">
        <v>9110</v>
      </c>
      <c r="F2" s="1629" t="s">
        <v>9111</v>
      </c>
      <c r="G2" s="247" t="s">
        <v>65</v>
      </c>
      <c r="H2" s="1364" t="s">
        <v>66</v>
      </c>
      <c r="I2" s="247" t="s">
        <v>9772</v>
      </c>
      <c r="J2" s="1629" t="s">
        <v>9112</v>
      </c>
      <c r="K2" s="1630" t="s">
        <v>9114</v>
      </c>
      <c r="L2" s="1631" t="s">
        <v>9115</v>
      </c>
      <c r="M2" s="1629" t="s">
        <v>9116</v>
      </c>
      <c r="N2" s="745" t="s">
        <v>72</v>
      </c>
      <c r="O2" s="745" t="s">
        <v>73</v>
      </c>
      <c r="P2" s="745" t="s">
        <v>74</v>
      </c>
      <c r="Q2" s="69" t="s">
        <v>75</v>
      </c>
      <c r="R2" s="69" t="s">
        <v>76</v>
      </c>
      <c r="S2" s="1632" t="s">
        <v>77</v>
      </c>
      <c r="T2" s="1427" t="s">
        <v>79</v>
      </c>
      <c r="U2" s="1633" t="s">
        <v>9773</v>
      </c>
      <c r="V2" s="1634"/>
      <c r="W2" s="1634"/>
      <c r="X2" s="1634"/>
      <c r="Y2" s="1634"/>
      <c r="Z2" s="1634"/>
      <c r="AA2" s="1634"/>
      <c r="AB2" s="1634"/>
      <c r="AC2" s="1634"/>
      <c r="AD2" s="1634"/>
      <c r="AE2" s="1634"/>
      <c r="AF2" s="1634"/>
      <c r="AG2" s="1634"/>
      <c r="AH2" s="1634"/>
      <c r="AI2" s="1634"/>
      <c r="AJ2" s="1634"/>
      <c r="AK2" s="1634"/>
      <c r="AL2" s="1634"/>
      <c r="AM2" s="1634"/>
      <c r="AN2" s="1634"/>
      <c r="AO2" s="1634"/>
      <c r="AP2" s="1634"/>
      <c r="AQ2" s="1634"/>
    </row>
    <row r="3" hidden="1">
      <c r="A3" s="1673" t="s">
        <v>12626</v>
      </c>
      <c r="F3" s="66"/>
      <c r="G3" s="1674"/>
      <c r="H3" s="1674"/>
      <c r="I3" s="1674"/>
      <c r="J3" s="1674"/>
      <c r="K3" s="1674"/>
      <c r="L3" s="1675"/>
      <c r="M3" s="1676"/>
      <c r="N3" s="1677"/>
      <c r="O3" s="1677"/>
      <c r="P3" s="1677"/>
      <c r="Q3" s="1677"/>
      <c r="R3" s="1677"/>
      <c r="S3" s="1677"/>
      <c r="T3" s="1678"/>
      <c r="U3" s="254"/>
      <c r="V3" s="254"/>
      <c r="W3" s="254"/>
      <c r="X3" s="254"/>
      <c r="Y3" s="254"/>
      <c r="Z3" s="254"/>
      <c r="AA3" s="254"/>
      <c r="AB3" s="254"/>
      <c r="AC3" s="254"/>
      <c r="AD3" s="254"/>
      <c r="AE3" s="254"/>
      <c r="AF3" s="254"/>
      <c r="AG3" s="254"/>
      <c r="AH3" s="254"/>
      <c r="AI3" s="7"/>
      <c r="AJ3" s="7"/>
      <c r="AK3" s="7"/>
      <c r="AL3" s="7"/>
      <c r="AM3" s="7"/>
      <c r="AN3" s="7"/>
      <c r="AO3" s="7"/>
      <c r="AP3" s="7"/>
      <c r="AQ3" s="7"/>
    </row>
    <row r="4">
      <c r="A4" s="279" t="s">
        <v>10838</v>
      </c>
      <c r="B4" s="281" t="s">
        <v>12627</v>
      </c>
      <c r="C4" s="281" t="s">
        <v>8833</v>
      </c>
      <c r="D4" s="281"/>
      <c r="E4" s="277" t="s">
        <v>10840</v>
      </c>
      <c r="F4" s="1765" t="s">
        <v>12628</v>
      </c>
      <c r="G4" s="132">
        <v>43907.0</v>
      </c>
      <c r="H4" s="978" t="s">
        <v>8467</v>
      </c>
      <c r="I4" s="978"/>
      <c r="J4" s="978" t="s">
        <v>2250</v>
      </c>
      <c r="K4" s="1679"/>
      <c r="L4" s="1680"/>
      <c r="M4" s="1444"/>
      <c r="N4" s="277" t="s">
        <v>96</v>
      </c>
      <c r="O4" s="984" t="s">
        <v>105</v>
      </c>
      <c r="P4" s="984" t="s">
        <v>98</v>
      </c>
      <c r="Q4" s="1681">
        <v>43796.0</v>
      </c>
      <c r="R4" s="984" t="s">
        <v>719</v>
      </c>
      <c r="S4" s="984"/>
      <c r="T4" s="111"/>
      <c r="U4" s="254"/>
      <c r="V4" s="254"/>
      <c r="W4" s="254"/>
      <c r="X4" s="254"/>
      <c r="Y4" s="254"/>
      <c r="Z4" s="254"/>
      <c r="AA4" s="254"/>
      <c r="AB4" s="254"/>
      <c r="AC4" s="254"/>
      <c r="AD4" s="254"/>
      <c r="AE4" s="254"/>
      <c r="AF4" s="254"/>
      <c r="AG4" s="254"/>
      <c r="AH4" s="254"/>
      <c r="AI4" s="7"/>
      <c r="AJ4" s="7"/>
      <c r="AK4" s="7"/>
      <c r="AL4" s="7"/>
      <c r="AM4" s="7"/>
      <c r="AN4" s="7"/>
      <c r="AO4" s="7"/>
      <c r="AP4" s="7"/>
      <c r="AQ4" s="7"/>
    </row>
    <row r="5">
      <c r="A5" s="254" t="s">
        <v>10842</v>
      </c>
      <c r="B5" s="281" t="s">
        <v>10839</v>
      </c>
      <c r="C5" s="1453" t="s">
        <v>10663</v>
      </c>
      <c r="D5" s="1453"/>
      <c r="E5" s="277" t="s">
        <v>10843</v>
      </c>
      <c r="F5" s="978" t="s">
        <v>12629</v>
      </c>
      <c r="G5" s="132">
        <v>43907.0</v>
      </c>
      <c r="H5" s="978" t="s">
        <v>8467</v>
      </c>
      <c r="I5" s="978"/>
      <c r="J5" s="978" t="s">
        <v>2250</v>
      </c>
      <c r="K5" s="1682"/>
      <c r="L5" s="1680"/>
      <c r="M5" s="1444"/>
      <c r="N5" s="277" t="s">
        <v>96</v>
      </c>
      <c r="O5" s="984" t="s">
        <v>105</v>
      </c>
      <c r="P5" s="984" t="s">
        <v>98</v>
      </c>
      <c r="Q5" s="1681">
        <v>43796.0</v>
      </c>
      <c r="R5" s="984" t="s">
        <v>719</v>
      </c>
      <c r="S5" s="984"/>
      <c r="T5" s="111"/>
      <c r="U5" s="254"/>
      <c r="V5" s="254"/>
      <c r="W5" s="254"/>
      <c r="X5" s="254"/>
      <c r="Y5" s="254"/>
      <c r="Z5" s="254"/>
      <c r="AA5" s="254"/>
      <c r="AB5" s="254"/>
      <c r="AC5" s="254"/>
      <c r="AD5" s="254"/>
      <c r="AE5" s="254"/>
      <c r="AF5" s="254"/>
      <c r="AG5" s="254"/>
      <c r="AH5" s="254"/>
      <c r="AI5" s="7"/>
      <c r="AJ5" s="7"/>
      <c r="AK5" s="7"/>
      <c r="AL5" s="7"/>
      <c r="AM5" s="7"/>
      <c r="AN5" s="7"/>
      <c r="AO5" s="7"/>
      <c r="AP5" s="7"/>
      <c r="AQ5" s="7"/>
    </row>
    <row r="6">
      <c r="A6" s="254" t="s">
        <v>10845</v>
      </c>
      <c r="B6" s="281" t="s">
        <v>10839</v>
      </c>
      <c r="C6" s="1453" t="s">
        <v>10667</v>
      </c>
      <c r="D6" s="1453"/>
      <c r="E6" s="277" t="s">
        <v>10846</v>
      </c>
      <c r="F6" s="978" t="s">
        <v>12630</v>
      </c>
      <c r="G6" s="132">
        <v>43907.0</v>
      </c>
      <c r="H6" s="978" t="s">
        <v>8467</v>
      </c>
      <c r="I6" s="978"/>
      <c r="J6" s="978" t="s">
        <v>2250</v>
      </c>
      <c r="K6" s="1683"/>
      <c r="L6" s="1680"/>
      <c r="M6" s="1444"/>
      <c r="N6" s="277" t="s">
        <v>96</v>
      </c>
      <c r="O6" s="984" t="s">
        <v>105</v>
      </c>
      <c r="P6" s="984" t="s">
        <v>98</v>
      </c>
      <c r="Q6" s="1681">
        <v>43796.0</v>
      </c>
      <c r="R6" s="984" t="s">
        <v>719</v>
      </c>
      <c r="S6" s="984"/>
      <c r="T6" s="111"/>
      <c r="U6" s="254"/>
      <c r="V6" s="254"/>
      <c r="W6" s="254"/>
      <c r="X6" s="254"/>
      <c r="Y6" s="254"/>
      <c r="Z6" s="254"/>
      <c r="AA6" s="254"/>
      <c r="AB6" s="254"/>
      <c r="AC6" s="254"/>
      <c r="AD6" s="254"/>
      <c r="AE6" s="254"/>
      <c r="AF6" s="254"/>
      <c r="AG6" s="254"/>
      <c r="AH6" s="254"/>
      <c r="AI6" s="7"/>
      <c r="AJ6" s="7"/>
      <c r="AK6" s="7"/>
      <c r="AL6" s="7"/>
      <c r="AM6" s="7"/>
      <c r="AN6" s="7"/>
      <c r="AO6" s="7"/>
      <c r="AP6" s="7"/>
      <c r="AQ6" s="7"/>
    </row>
    <row r="7">
      <c r="A7" s="254" t="s">
        <v>10848</v>
      </c>
      <c r="B7" s="281" t="s">
        <v>10839</v>
      </c>
      <c r="C7" s="1453" t="s">
        <v>10671</v>
      </c>
      <c r="D7" s="1453"/>
      <c r="E7" s="277" t="s">
        <v>12631</v>
      </c>
      <c r="F7" s="978" t="s">
        <v>12632</v>
      </c>
      <c r="G7" s="132">
        <v>43907.0</v>
      </c>
      <c r="H7" s="978" t="s">
        <v>8467</v>
      </c>
      <c r="I7" s="978"/>
      <c r="J7" s="978" t="s">
        <v>2250</v>
      </c>
      <c r="K7" s="976"/>
      <c r="L7" s="1680"/>
      <c r="M7" s="1444"/>
      <c r="N7" s="277" t="s">
        <v>96</v>
      </c>
      <c r="O7" s="984" t="s">
        <v>105</v>
      </c>
      <c r="P7" s="984" t="s">
        <v>98</v>
      </c>
      <c r="Q7" s="1681">
        <v>43796.0</v>
      </c>
      <c r="R7" s="984" t="s">
        <v>719</v>
      </c>
      <c r="S7" s="984"/>
      <c r="T7" s="111"/>
      <c r="U7" s="254"/>
      <c r="V7" s="254"/>
      <c r="W7" s="254"/>
      <c r="X7" s="254"/>
      <c r="Y7" s="254"/>
      <c r="Z7" s="254"/>
      <c r="AA7" s="254"/>
      <c r="AB7" s="254"/>
      <c r="AC7" s="254"/>
      <c r="AD7" s="254"/>
      <c r="AE7" s="254"/>
      <c r="AF7" s="254"/>
      <c r="AG7" s="254"/>
      <c r="AH7" s="254"/>
      <c r="AI7" s="7"/>
      <c r="AJ7" s="7"/>
      <c r="AK7" s="7"/>
      <c r="AL7" s="7"/>
      <c r="AM7" s="7"/>
      <c r="AN7" s="7"/>
      <c r="AO7" s="7"/>
      <c r="AP7" s="7"/>
      <c r="AQ7" s="7"/>
    </row>
    <row r="8">
      <c r="A8" s="254" t="s">
        <v>10850</v>
      </c>
      <c r="B8" s="281" t="s">
        <v>10839</v>
      </c>
      <c r="C8" s="281" t="s">
        <v>10675</v>
      </c>
      <c r="D8" s="281"/>
      <c r="E8" s="277" t="s">
        <v>10851</v>
      </c>
      <c r="F8" s="978" t="s">
        <v>12633</v>
      </c>
      <c r="G8" s="132">
        <v>43907.0</v>
      </c>
      <c r="H8" s="978" t="s">
        <v>8467</v>
      </c>
      <c r="I8" s="978"/>
      <c r="J8" s="978" t="s">
        <v>2250</v>
      </c>
      <c r="K8" s="976"/>
      <c r="L8" s="1680"/>
      <c r="M8" s="1444"/>
      <c r="N8" s="277" t="s">
        <v>96</v>
      </c>
      <c r="O8" s="984" t="s">
        <v>105</v>
      </c>
      <c r="P8" s="984" t="s">
        <v>98</v>
      </c>
      <c r="Q8" s="1681">
        <v>43796.0</v>
      </c>
      <c r="R8" s="984" t="s">
        <v>719</v>
      </c>
      <c r="S8" s="984"/>
      <c r="T8" s="111"/>
      <c r="U8" s="254"/>
      <c r="V8" s="254"/>
      <c r="W8" s="254"/>
      <c r="X8" s="254"/>
      <c r="Y8" s="254"/>
      <c r="Z8" s="254"/>
      <c r="AA8" s="254"/>
      <c r="AB8" s="254"/>
      <c r="AC8" s="254"/>
      <c r="AD8" s="254"/>
      <c r="AE8" s="254"/>
      <c r="AF8" s="254"/>
      <c r="AG8" s="254"/>
      <c r="AH8" s="254"/>
      <c r="AI8" s="7"/>
      <c r="AJ8" s="7"/>
      <c r="AK8" s="7"/>
      <c r="AL8" s="7"/>
      <c r="AM8" s="7"/>
      <c r="AN8" s="7"/>
      <c r="AO8" s="7"/>
      <c r="AP8" s="7"/>
      <c r="AQ8" s="7"/>
    </row>
    <row r="9">
      <c r="A9" s="254" t="s">
        <v>10853</v>
      </c>
      <c r="B9" s="281" t="s">
        <v>10839</v>
      </c>
      <c r="C9" s="281" t="s">
        <v>8850</v>
      </c>
      <c r="D9" s="281"/>
      <c r="E9" s="277" t="s">
        <v>10854</v>
      </c>
      <c r="F9" s="978" t="s">
        <v>12634</v>
      </c>
      <c r="G9" s="132">
        <v>43907.0</v>
      </c>
      <c r="H9" s="978" t="s">
        <v>8467</v>
      </c>
      <c r="I9" s="978"/>
      <c r="J9" s="978" t="s">
        <v>2250</v>
      </c>
      <c r="K9" s="976"/>
      <c r="L9" s="1680"/>
      <c r="M9" s="1444"/>
      <c r="N9" s="277" t="s">
        <v>96</v>
      </c>
      <c r="O9" s="984" t="s">
        <v>105</v>
      </c>
      <c r="P9" s="984" t="s">
        <v>98</v>
      </c>
      <c r="Q9" s="1681">
        <v>43796.0</v>
      </c>
      <c r="R9" s="984" t="s">
        <v>719</v>
      </c>
      <c r="S9" s="984"/>
      <c r="T9" s="111"/>
      <c r="U9" s="254"/>
      <c r="V9" s="254"/>
      <c r="W9" s="254"/>
      <c r="X9" s="254"/>
      <c r="Y9" s="254"/>
      <c r="Z9" s="254"/>
      <c r="AA9" s="254"/>
      <c r="AB9" s="254"/>
      <c r="AC9" s="254"/>
      <c r="AD9" s="254"/>
      <c r="AE9" s="254"/>
      <c r="AF9" s="254"/>
      <c r="AG9" s="254"/>
      <c r="AH9" s="254"/>
      <c r="AI9" s="7"/>
      <c r="AJ9" s="7"/>
      <c r="AK9" s="7"/>
      <c r="AL9" s="7"/>
      <c r="AM9" s="7"/>
      <c r="AN9" s="7"/>
      <c r="AO9" s="7"/>
      <c r="AP9" s="7"/>
      <c r="AQ9" s="7"/>
    </row>
    <row r="10">
      <c r="A10" s="254" t="s">
        <v>10856</v>
      </c>
      <c r="B10" s="281" t="s">
        <v>10857</v>
      </c>
      <c r="C10" s="281" t="s">
        <v>8833</v>
      </c>
      <c r="D10" s="281"/>
      <c r="E10" s="277" t="s">
        <v>10858</v>
      </c>
      <c r="F10" s="978" t="s">
        <v>12635</v>
      </c>
      <c r="G10" s="132">
        <v>43907.0</v>
      </c>
      <c r="H10" s="978" t="s">
        <v>8467</v>
      </c>
      <c r="I10" s="978"/>
      <c r="J10" s="978" t="s">
        <v>2250</v>
      </c>
      <c r="K10" s="978" t="s">
        <v>2250</v>
      </c>
      <c r="L10" s="1686" t="s">
        <v>2250</v>
      </c>
      <c r="M10" s="1444"/>
      <c r="N10" s="277" t="s">
        <v>96</v>
      </c>
      <c r="O10" s="984" t="s">
        <v>105</v>
      </c>
      <c r="P10" s="984" t="s">
        <v>98</v>
      </c>
      <c r="Q10" s="1681">
        <v>43796.0</v>
      </c>
      <c r="R10" s="984" t="s">
        <v>719</v>
      </c>
      <c r="S10" s="984"/>
      <c r="T10" s="111"/>
      <c r="U10" s="254"/>
      <c r="V10" s="254"/>
      <c r="W10" s="254"/>
      <c r="X10" s="254"/>
      <c r="Y10" s="254"/>
      <c r="Z10" s="254"/>
      <c r="AA10" s="254"/>
      <c r="AB10" s="254"/>
      <c r="AC10" s="254"/>
      <c r="AD10" s="254"/>
      <c r="AE10" s="254"/>
      <c r="AF10" s="254"/>
      <c r="AG10" s="254"/>
      <c r="AH10" s="254"/>
      <c r="AI10" s="7"/>
      <c r="AJ10" s="7"/>
      <c r="AK10" s="7"/>
      <c r="AL10" s="7"/>
      <c r="AM10" s="7"/>
      <c r="AN10" s="7"/>
      <c r="AO10" s="7"/>
      <c r="AP10" s="7"/>
      <c r="AQ10" s="7"/>
    </row>
    <row r="11">
      <c r="A11" s="254" t="s">
        <v>10862</v>
      </c>
      <c r="B11" s="281" t="s">
        <v>10857</v>
      </c>
      <c r="C11" s="1453" t="s">
        <v>10663</v>
      </c>
      <c r="D11" s="1453"/>
      <c r="E11" s="277" t="s">
        <v>10863</v>
      </c>
      <c r="F11" s="978" t="s">
        <v>12636</v>
      </c>
      <c r="G11" s="132">
        <v>43907.0</v>
      </c>
      <c r="H11" s="978" t="s">
        <v>8467</v>
      </c>
      <c r="I11" s="978"/>
      <c r="J11" s="978" t="s">
        <v>2250</v>
      </c>
      <c r="K11" s="279" t="s">
        <v>2250</v>
      </c>
      <c r="L11" s="1686" t="s">
        <v>2250</v>
      </c>
      <c r="M11" s="1444"/>
      <c r="N11" s="277" t="s">
        <v>96</v>
      </c>
      <c r="O11" s="984" t="s">
        <v>105</v>
      </c>
      <c r="P11" s="984" t="s">
        <v>98</v>
      </c>
      <c r="Q11" s="1681">
        <v>43796.0</v>
      </c>
      <c r="R11" s="984" t="s">
        <v>719</v>
      </c>
      <c r="S11" s="984"/>
      <c r="T11" s="111"/>
      <c r="U11" s="254"/>
      <c r="V11" s="254"/>
      <c r="W11" s="254"/>
      <c r="X11" s="254"/>
      <c r="Y11" s="254"/>
      <c r="Z11" s="254"/>
      <c r="AA11" s="254"/>
      <c r="AB11" s="254"/>
      <c r="AC11" s="254"/>
      <c r="AD11" s="254"/>
      <c r="AE11" s="254"/>
      <c r="AF11" s="254"/>
      <c r="AG11" s="254"/>
      <c r="AH11" s="254"/>
      <c r="AI11" s="7"/>
      <c r="AJ11" s="7"/>
      <c r="AK11" s="7"/>
      <c r="AL11" s="7"/>
      <c r="AM11" s="7"/>
      <c r="AN11" s="7"/>
      <c r="AO11" s="7"/>
      <c r="AP11" s="7"/>
      <c r="AQ11" s="7"/>
    </row>
    <row r="12">
      <c r="A12" s="254" t="s">
        <v>10866</v>
      </c>
      <c r="B12" s="281" t="s">
        <v>10857</v>
      </c>
      <c r="C12" s="1453" t="s">
        <v>10667</v>
      </c>
      <c r="D12" s="1453"/>
      <c r="E12" s="277" t="s">
        <v>10867</v>
      </c>
      <c r="F12" s="978" t="s">
        <v>12637</v>
      </c>
      <c r="G12" s="132">
        <v>43907.0</v>
      </c>
      <c r="H12" s="978" t="s">
        <v>8467</v>
      </c>
      <c r="I12" s="978"/>
      <c r="J12" s="978" t="s">
        <v>2250</v>
      </c>
      <c r="K12" s="279"/>
      <c r="L12" s="1680"/>
      <c r="M12" s="1444"/>
      <c r="N12" s="277" t="s">
        <v>96</v>
      </c>
      <c r="O12" s="984" t="s">
        <v>105</v>
      </c>
      <c r="P12" s="984" t="s">
        <v>98</v>
      </c>
      <c r="Q12" s="1681">
        <v>43796.0</v>
      </c>
      <c r="R12" s="984" t="s">
        <v>719</v>
      </c>
      <c r="S12" s="984"/>
      <c r="T12" s="111"/>
      <c r="U12" s="254"/>
      <c r="V12" s="254"/>
      <c r="W12" s="254"/>
      <c r="X12" s="254"/>
      <c r="Y12" s="254"/>
      <c r="Z12" s="254"/>
      <c r="AA12" s="254"/>
      <c r="AB12" s="254"/>
      <c r="AC12" s="254"/>
      <c r="AD12" s="254"/>
      <c r="AE12" s="254"/>
      <c r="AF12" s="254"/>
      <c r="AG12" s="254"/>
      <c r="AH12" s="254"/>
      <c r="AI12" s="7"/>
      <c r="AJ12" s="7"/>
      <c r="AK12" s="7"/>
      <c r="AL12" s="7"/>
      <c r="AM12" s="7"/>
      <c r="AN12" s="7"/>
      <c r="AO12" s="7"/>
      <c r="AP12" s="7"/>
      <c r="AQ12" s="7"/>
    </row>
    <row r="13">
      <c r="A13" s="254" t="s">
        <v>10869</v>
      </c>
      <c r="B13" s="281" t="s">
        <v>10857</v>
      </c>
      <c r="C13" s="1453" t="s">
        <v>10671</v>
      </c>
      <c r="D13" s="1453"/>
      <c r="E13" s="277" t="s">
        <v>10870</v>
      </c>
      <c r="F13" s="978" t="s">
        <v>12638</v>
      </c>
      <c r="G13" s="132">
        <v>43907.0</v>
      </c>
      <c r="H13" s="978" t="s">
        <v>8467</v>
      </c>
      <c r="I13" s="978"/>
      <c r="J13" s="978" t="s">
        <v>2250</v>
      </c>
      <c r="K13" s="976"/>
      <c r="L13" s="1680"/>
      <c r="M13" s="1444"/>
      <c r="N13" s="277" t="s">
        <v>96</v>
      </c>
      <c r="O13" s="984" t="s">
        <v>105</v>
      </c>
      <c r="P13" s="984" t="s">
        <v>98</v>
      </c>
      <c r="Q13" s="1681">
        <v>43796.0</v>
      </c>
      <c r="R13" s="984" t="s">
        <v>719</v>
      </c>
      <c r="S13" s="984"/>
      <c r="T13" s="111"/>
      <c r="U13" s="254"/>
      <c r="V13" s="254"/>
      <c r="W13" s="254"/>
      <c r="X13" s="254"/>
      <c r="Y13" s="254"/>
      <c r="Z13" s="254"/>
      <c r="AA13" s="254"/>
      <c r="AB13" s="254"/>
      <c r="AC13" s="254"/>
      <c r="AD13" s="254"/>
      <c r="AE13" s="254"/>
      <c r="AF13" s="254"/>
      <c r="AG13" s="254"/>
      <c r="AH13" s="254"/>
      <c r="AI13" s="7"/>
      <c r="AJ13" s="7"/>
      <c r="AK13" s="7"/>
      <c r="AL13" s="7"/>
      <c r="AM13" s="7"/>
      <c r="AN13" s="7"/>
      <c r="AO13" s="7"/>
      <c r="AP13" s="7"/>
      <c r="AQ13" s="7"/>
    </row>
    <row r="14">
      <c r="A14" s="254" t="s">
        <v>10872</v>
      </c>
      <c r="B14" s="281" t="s">
        <v>10857</v>
      </c>
      <c r="C14" s="281" t="s">
        <v>10675</v>
      </c>
      <c r="D14" s="281"/>
      <c r="E14" s="277" t="s">
        <v>10873</v>
      </c>
      <c r="F14" s="978" t="s">
        <v>12639</v>
      </c>
      <c r="G14" s="132">
        <v>43907.0</v>
      </c>
      <c r="H14" s="978" t="s">
        <v>8467</v>
      </c>
      <c r="I14" s="978"/>
      <c r="J14" s="978" t="s">
        <v>2250</v>
      </c>
      <c r="K14" s="976"/>
      <c r="L14" s="1680"/>
      <c r="M14" s="1444"/>
      <c r="N14" s="277" t="s">
        <v>96</v>
      </c>
      <c r="O14" s="984" t="s">
        <v>105</v>
      </c>
      <c r="P14" s="984" t="s">
        <v>98</v>
      </c>
      <c r="Q14" s="1681">
        <v>43796.0</v>
      </c>
      <c r="R14" s="984" t="s">
        <v>719</v>
      </c>
      <c r="S14" s="984"/>
      <c r="T14" s="111"/>
      <c r="U14" s="254"/>
      <c r="V14" s="254"/>
      <c r="W14" s="254"/>
      <c r="X14" s="254"/>
      <c r="Y14" s="254"/>
      <c r="Z14" s="254"/>
      <c r="AA14" s="254"/>
      <c r="AB14" s="254"/>
      <c r="AC14" s="254"/>
      <c r="AD14" s="254"/>
      <c r="AE14" s="254"/>
      <c r="AF14" s="254"/>
      <c r="AG14" s="254"/>
      <c r="AH14" s="254"/>
      <c r="AI14" s="7"/>
      <c r="AJ14" s="7"/>
      <c r="AK14" s="7"/>
      <c r="AL14" s="7"/>
      <c r="AM14" s="7"/>
      <c r="AN14" s="7"/>
      <c r="AO14" s="7"/>
      <c r="AP14" s="7"/>
      <c r="AQ14" s="7"/>
    </row>
    <row r="15">
      <c r="A15" s="254" t="s">
        <v>10875</v>
      </c>
      <c r="B15" s="281" t="s">
        <v>10857</v>
      </c>
      <c r="C15" s="281" t="s">
        <v>8850</v>
      </c>
      <c r="D15" s="281"/>
      <c r="E15" s="277" t="s">
        <v>10876</v>
      </c>
      <c r="F15" s="978" t="s">
        <v>12640</v>
      </c>
      <c r="G15" s="132">
        <v>43907.0</v>
      </c>
      <c r="H15" s="978" t="s">
        <v>8467</v>
      </c>
      <c r="I15" s="978"/>
      <c r="J15" s="978" t="s">
        <v>2250</v>
      </c>
      <c r="K15" s="976"/>
      <c r="L15" s="1680"/>
      <c r="M15" s="1444"/>
      <c r="N15" s="277" t="s">
        <v>96</v>
      </c>
      <c r="O15" s="984" t="s">
        <v>105</v>
      </c>
      <c r="P15" s="984" t="s">
        <v>98</v>
      </c>
      <c r="Q15" s="1681">
        <v>43796.0</v>
      </c>
      <c r="R15" s="984" t="s">
        <v>719</v>
      </c>
      <c r="S15" s="984"/>
      <c r="T15" s="111"/>
      <c r="U15" s="254"/>
      <c r="V15" s="254"/>
      <c r="W15" s="254"/>
      <c r="X15" s="254"/>
      <c r="Y15" s="254"/>
      <c r="Z15" s="254"/>
      <c r="AA15" s="254"/>
      <c r="AB15" s="254"/>
      <c r="AC15" s="254"/>
      <c r="AD15" s="254"/>
      <c r="AE15" s="254"/>
      <c r="AF15" s="254"/>
      <c r="AG15" s="254"/>
      <c r="AH15" s="254"/>
      <c r="AI15" s="7"/>
      <c r="AJ15" s="7"/>
      <c r="AK15" s="7"/>
      <c r="AL15" s="7"/>
      <c r="AM15" s="7"/>
      <c r="AN15" s="7"/>
      <c r="AO15" s="7"/>
      <c r="AP15" s="7"/>
      <c r="AQ15" s="7"/>
    </row>
    <row r="16">
      <c r="A16" s="254" t="s">
        <v>10878</v>
      </c>
      <c r="B16" s="281" t="s">
        <v>10879</v>
      </c>
      <c r="C16" s="281" t="s">
        <v>8833</v>
      </c>
      <c r="D16" s="281"/>
      <c r="E16" s="277" t="s">
        <v>10880</v>
      </c>
      <c r="F16" s="1765" t="s">
        <v>12641</v>
      </c>
      <c r="G16" s="132">
        <v>43907.0</v>
      </c>
      <c r="H16" s="978" t="s">
        <v>8467</v>
      </c>
      <c r="I16" s="978"/>
      <c r="J16" s="978" t="s">
        <v>2250</v>
      </c>
      <c r="K16" s="976"/>
      <c r="L16" s="1680"/>
      <c r="M16" s="1444"/>
      <c r="N16" s="277" t="s">
        <v>96</v>
      </c>
      <c r="O16" s="984" t="s">
        <v>105</v>
      </c>
      <c r="P16" s="984" t="s">
        <v>98</v>
      </c>
      <c r="Q16" s="1681">
        <v>43796.0</v>
      </c>
      <c r="R16" s="984"/>
      <c r="S16" s="984"/>
      <c r="T16" s="111"/>
      <c r="U16" s="254"/>
      <c r="V16" s="254"/>
      <c r="W16" s="254"/>
      <c r="X16" s="254"/>
      <c r="Y16" s="254"/>
      <c r="Z16" s="254"/>
      <c r="AA16" s="254"/>
      <c r="AB16" s="254"/>
      <c r="AC16" s="254"/>
      <c r="AD16" s="254"/>
      <c r="AE16" s="254"/>
      <c r="AF16" s="254"/>
      <c r="AG16" s="254"/>
      <c r="AH16" s="254"/>
      <c r="AI16" s="7"/>
      <c r="AJ16" s="7"/>
      <c r="AK16" s="7"/>
      <c r="AL16" s="7"/>
      <c r="AM16" s="7"/>
      <c r="AN16" s="7"/>
      <c r="AO16" s="7"/>
      <c r="AP16" s="7"/>
      <c r="AQ16" s="7"/>
    </row>
    <row r="17">
      <c r="A17" s="254" t="s">
        <v>10882</v>
      </c>
      <c r="B17" s="281" t="s">
        <v>10879</v>
      </c>
      <c r="C17" s="1453" t="s">
        <v>10663</v>
      </c>
      <c r="D17" s="1453"/>
      <c r="E17" s="277" t="s">
        <v>10883</v>
      </c>
      <c r="F17" s="978" t="s">
        <v>12642</v>
      </c>
      <c r="G17" s="132">
        <v>43907.0</v>
      </c>
      <c r="H17" s="978" t="s">
        <v>8467</v>
      </c>
      <c r="I17" s="978"/>
      <c r="J17" s="978" t="s">
        <v>2250</v>
      </c>
      <c r="K17" s="976"/>
      <c r="L17" s="1680"/>
      <c r="M17" s="1444"/>
      <c r="N17" s="277" t="s">
        <v>96</v>
      </c>
      <c r="O17" s="984" t="s">
        <v>105</v>
      </c>
      <c r="P17" s="984" t="s">
        <v>98</v>
      </c>
      <c r="Q17" s="1681">
        <v>43796.0</v>
      </c>
      <c r="R17" s="984"/>
      <c r="S17" s="984"/>
      <c r="T17" s="111"/>
      <c r="U17" s="254"/>
      <c r="V17" s="254"/>
      <c r="W17" s="254"/>
      <c r="X17" s="254"/>
      <c r="Y17" s="254"/>
      <c r="Z17" s="254"/>
      <c r="AA17" s="254"/>
      <c r="AB17" s="254"/>
      <c r="AC17" s="254"/>
      <c r="AD17" s="254"/>
      <c r="AE17" s="254"/>
      <c r="AF17" s="254"/>
      <c r="AG17" s="254"/>
      <c r="AH17" s="254"/>
      <c r="AI17" s="7"/>
      <c r="AJ17" s="7"/>
      <c r="AK17" s="7"/>
      <c r="AL17" s="7"/>
      <c r="AM17" s="7"/>
      <c r="AN17" s="7"/>
      <c r="AO17" s="7"/>
      <c r="AP17" s="7"/>
      <c r="AQ17" s="7"/>
    </row>
    <row r="18">
      <c r="A18" s="254" t="s">
        <v>10885</v>
      </c>
      <c r="B18" s="281" t="s">
        <v>10879</v>
      </c>
      <c r="C18" s="1453" t="s">
        <v>10667</v>
      </c>
      <c r="D18" s="1453"/>
      <c r="E18" s="277" t="s">
        <v>10886</v>
      </c>
      <c r="F18" s="978" t="s">
        <v>12643</v>
      </c>
      <c r="G18" s="132">
        <v>43907.0</v>
      </c>
      <c r="H18" s="978" t="s">
        <v>8467</v>
      </c>
      <c r="I18" s="978"/>
      <c r="J18" s="978" t="s">
        <v>2250</v>
      </c>
      <c r="K18" s="976"/>
      <c r="L18" s="1680"/>
      <c r="M18" s="1444"/>
      <c r="N18" s="277" t="s">
        <v>96</v>
      </c>
      <c r="O18" s="984" t="s">
        <v>105</v>
      </c>
      <c r="P18" s="984" t="s">
        <v>98</v>
      </c>
      <c r="Q18" s="1681">
        <v>43796.0</v>
      </c>
      <c r="R18" s="984"/>
      <c r="S18" s="984"/>
      <c r="T18" s="111"/>
      <c r="U18" s="254"/>
      <c r="V18" s="254"/>
      <c r="W18" s="254"/>
      <c r="X18" s="254"/>
      <c r="Y18" s="254"/>
      <c r="Z18" s="254"/>
      <c r="AA18" s="254"/>
      <c r="AB18" s="254"/>
      <c r="AC18" s="254"/>
      <c r="AD18" s="254"/>
      <c r="AE18" s="254"/>
      <c r="AF18" s="254"/>
      <c r="AG18" s="254"/>
      <c r="AH18" s="254"/>
      <c r="AI18" s="7"/>
      <c r="AJ18" s="7"/>
      <c r="AK18" s="7"/>
      <c r="AL18" s="7"/>
      <c r="AM18" s="7"/>
      <c r="AN18" s="7"/>
      <c r="AO18" s="7"/>
      <c r="AP18" s="7"/>
      <c r="AQ18" s="7"/>
    </row>
    <row r="19">
      <c r="A19" s="254" t="s">
        <v>10887</v>
      </c>
      <c r="B19" s="281" t="s">
        <v>10879</v>
      </c>
      <c r="C19" s="1453" t="s">
        <v>10671</v>
      </c>
      <c r="D19" s="1453"/>
      <c r="E19" s="277" t="s">
        <v>10888</v>
      </c>
      <c r="F19" s="978" t="s">
        <v>12644</v>
      </c>
      <c r="G19" s="132">
        <v>43907.0</v>
      </c>
      <c r="H19" s="978" t="s">
        <v>8467</v>
      </c>
      <c r="I19" s="978"/>
      <c r="J19" s="978" t="s">
        <v>2250</v>
      </c>
      <c r="K19" s="976"/>
      <c r="L19" s="1680"/>
      <c r="M19" s="1444"/>
      <c r="N19" s="277" t="s">
        <v>96</v>
      </c>
      <c r="O19" s="984" t="s">
        <v>105</v>
      </c>
      <c r="P19" s="984" t="s">
        <v>98</v>
      </c>
      <c r="Q19" s="1681">
        <v>43796.0</v>
      </c>
      <c r="R19" s="984"/>
      <c r="S19" s="984"/>
      <c r="T19" s="111"/>
      <c r="U19" s="254"/>
      <c r="V19" s="254"/>
      <c r="W19" s="254"/>
      <c r="X19" s="254"/>
      <c r="Y19" s="254"/>
      <c r="Z19" s="254"/>
      <c r="AA19" s="254"/>
      <c r="AB19" s="254"/>
      <c r="AC19" s="254"/>
      <c r="AD19" s="254"/>
      <c r="AE19" s="254"/>
      <c r="AF19" s="254"/>
      <c r="AG19" s="254"/>
      <c r="AH19" s="254"/>
      <c r="AI19" s="7"/>
      <c r="AJ19" s="7"/>
      <c r="AK19" s="7"/>
      <c r="AL19" s="7"/>
      <c r="AM19" s="7"/>
      <c r="AN19" s="7"/>
      <c r="AO19" s="7"/>
      <c r="AP19" s="7"/>
      <c r="AQ19" s="7"/>
    </row>
    <row r="20">
      <c r="A20" s="254" t="s">
        <v>10889</v>
      </c>
      <c r="B20" s="281" t="s">
        <v>10879</v>
      </c>
      <c r="C20" s="281" t="s">
        <v>10675</v>
      </c>
      <c r="D20" s="281"/>
      <c r="E20" s="277" t="s">
        <v>10890</v>
      </c>
      <c r="F20" s="978" t="s">
        <v>12645</v>
      </c>
      <c r="G20" s="132">
        <v>43907.0</v>
      </c>
      <c r="H20" s="978" t="s">
        <v>8467</v>
      </c>
      <c r="I20" s="978"/>
      <c r="J20" s="978" t="s">
        <v>2250</v>
      </c>
      <c r="K20" s="976"/>
      <c r="L20" s="1680"/>
      <c r="M20" s="1444"/>
      <c r="N20" s="277" t="s">
        <v>96</v>
      </c>
      <c r="O20" s="984" t="s">
        <v>105</v>
      </c>
      <c r="P20" s="984" t="s">
        <v>98</v>
      </c>
      <c r="Q20" s="1681">
        <v>43796.0</v>
      </c>
      <c r="R20" s="984"/>
      <c r="S20" s="984"/>
      <c r="T20" s="111"/>
      <c r="U20" s="254"/>
      <c r="V20" s="254"/>
      <c r="W20" s="254"/>
      <c r="X20" s="254"/>
      <c r="Y20" s="254"/>
      <c r="Z20" s="254"/>
      <c r="AA20" s="254"/>
      <c r="AB20" s="254"/>
      <c r="AC20" s="254"/>
      <c r="AD20" s="254"/>
      <c r="AE20" s="254"/>
      <c r="AF20" s="254"/>
      <c r="AG20" s="254"/>
      <c r="AH20" s="254"/>
      <c r="AI20" s="7"/>
      <c r="AJ20" s="7"/>
      <c r="AK20" s="7"/>
      <c r="AL20" s="7"/>
      <c r="AM20" s="7"/>
      <c r="AN20" s="7"/>
      <c r="AO20" s="7"/>
      <c r="AP20" s="7"/>
      <c r="AQ20" s="7"/>
    </row>
    <row r="21">
      <c r="A21" s="254" t="s">
        <v>10891</v>
      </c>
      <c r="B21" s="281" t="s">
        <v>10879</v>
      </c>
      <c r="C21" s="281" t="s">
        <v>8850</v>
      </c>
      <c r="D21" s="281"/>
      <c r="E21" s="277" t="s">
        <v>10892</v>
      </c>
      <c r="F21" s="978" t="s">
        <v>12646</v>
      </c>
      <c r="G21" s="132">
        <v>43907.0</v>
      </c>
      <c r="H21" s="978" t="s">
        <v>8467</v>
      </c>
      <c r="I21" s="978"/>
      <c r="J21" s="978" t="s">
        <v>2250</v>
      </c>
      <c r="K21" s="976"/>
      <c r="L21" s="1680"/>
      <c r="M21" s="1444"/>
      <c r="N21" s="277" t="s">
        <v>96</v>
      </c>
      <c r="O21" s="984" t="s">
        <v>105</v>
      </c>
      <c r="P21" s="984" t="s">
        <v>98</v>
      </c>
      <c r="Q21" s="1681">
        <v>43796.0</v>
      </c>
      <c r="R21" s="984"/>
      <c r="S21" s="984"/>
      <c r="T21" s="111"/>
      <c r="U21" s="254"/>
      <c r="V21" s="254"/>
      <c r="W21" s="254"/>
      <c r="X21" s="254"/>
      <c r="Y21" s="254"/>
      <c r="Z21" s="254"/>
      <c r="AA21" s="254"/>
      <c r="AB21" s="254"/>
      <c r="AC21" s="254"/>
      <c r="AD21" s="254"/>
      <c r="AE21" s="254"/>
      <c r="AF21" s="254"/>
      <c r="AG21" s="254"/>
      <c r="AH21" s="254"/>
      <c r="AI21" s="7"/>
      <c r="AJ21" s="7"/>
      <c r="AK21" s="7"/>
      <c r="AL21" s="7"/>
      <c r="AM21" s="7"/>
      <c r="AN21" s="7"/>
      <c r="AO21" s="7"/>
      <c r="AP21" s="7"/>
      <c r="AQ21" s="7"/>
    </row>
    <row r="22">
      <c r="A22" s="254" t="s">
        <v>10893</v>
      </c>
      <c r="B22" s="281" t="s">
        <v>10894</v>
      </c>
      <c r="C22" s="281" t="s">
        <v>8833</v>
      </c>
      <c r="D22" s="281"/>
      <c r="E22" s="277" t="s">
        <v>10895</v>
      </c>
      <c r="F22" s="978" t="s">
        <v>12647</v>
      </c>
      <c r="G22" s="132">
        <v>43907.0</v>
      </c>
      <c r="H22" s="978" t="s">
        <v>8467</v>
      </c>
      <c r="I22" s="978" t="s">
        <v>2250</v>
      </c>
      <c r="J22" s="978" t="s">
        <v>2250</v>
      </c>
      <c r="K22" s="279" t="s">
        <v>2250</v>
      </c>
      <c r="L22" s="1686"/>
      <c r="M22" s="1661"/>
      <c r="N22" s="277" t="s">
        <v>96</v>
      </c>
      <c r="O22" s="984" t="s">
        <v>105</v>
      </c>
      <c r="P22" s="984" t="s">
        <v>98</v>
      </c>
      <c r="Q22" s="1681">
        <v>43796.0</v>
      </c>
      <c r="R22" s="984"/>
      <c r="S22" s="984"/>
      <c r="T22" s="111"/>
      <c r="U22" s="254"/>
      <c r="V22" s="254"/>
      <c r="W22" s="254"/>
      <c r="X22" s="254"/>
      <c r="Y22" s="254"/>
      <c r="Z22" s="254"/>
      <c r="AA22" s="254"/>
      <c r="AB22" s="254"/>
      <c r="AC22" s="254"/>
      <c r="AD22" s="254"/>
      <c r="AE22" s="254"/>
      <c r="AF22" s="254"/>
      <c r="AG22" s="254"/>
      <c r="AH22" s="254"/>
      <c r="AI22" s="7"/>
      <c r="AJ22" s="7"/>
      <c r="AK22" s="7"/>
      <c r="AL22" s="7"/>
      <c r="AM22" s="7"/>
      <c r="AN22" s="7"/>
      <c r="AO22" s="7"/>
      <c r="AP22" s="7"/>
      <c r="AQ22" s="7"/>
    </row>
    <row r="23">
      <c r="A23" s="254" t="s">
        <v>10899</v>
      </c>
      <c r="B23" s="281" t="s">
        <v>10894</v>
      </c>
      <c r="C23" s="1453" t="s">
        <v>10663</v>
      </c>
      <c r="D23" s="1453"/>
      <c r="E23" s="277" t="s">
        <v>10900</v>
      </c>
      <c r="F23" s="978" t="s">
        <v>12648</v>
      </c>
      <c r="G23" s="132">
        <v>43907.0</v>
      </c>
      <c r="H23" s="978" t="s">
        <v>8467</v>
      </c>
      <c r="I23" s="978"/>
      <c r="J23" s="978"/>
      <c r="K23" s="277"/>
      <c r="L23" s="1686"/>
      <c r="M23" s="1661"/>
      <c r="N23" s="277" t="s">
        <v>96</v>
      </c>
      <c r="O23" s="984" t="s">
        <v>105</v>
      </c>
      <c r="P23" s="984" t="s">
        <v>98</v>
      </c>
      <c r="Q23" s="1681">
        <v>43796.0</v>
      </c>
      <c r="R23" s="984"/>
      <c r="S23" s="984"/>
      <c r="T23" s="111"/>
      <c r="U23" s="254"/>
      <c r="V23" s="254"/>
      <c r="W23" s="254"/>
      <c r="X23" s="254"/>
      <c r="Y23" s="254"/>
      <c r="Z23" s="254"/>
      <c r="AA23" s="254"/>
      <c r="AB23" s="254"/>
      <c r="AC23" s="254"/>
      <c r="AD23" s="254"/>
      <c r="AE23" s="254"/>
      <c r="AF23" s="254"/>
      <c r="AG23" s="254"/>
      <c r="AH23" s="254"/>
      <c r="AI23" s="7"/>
      <c r="AJ23" s="7"/>
      <c r="AK23" s="7"/>
      <c r="AL23" s="7"/>
      <c r="AM23" s="7"/>
      <c r="AN23" s="7"/>
      <c r="AO23" s="7"/>
      <c r="AP23" s="7"/>
      <c r="AQ23" s="7"/>
    </row>
    <row r="24">
      <c r="A24" s="254" t="s">
        <v>10903</v>
      </c>
      <c r="B24" s="281" t="s">
        <v>10894</v>
      </c>
      <c r="C24" s="1453" t="s">
        <v>10667</v>
      </c>
      <c r="D24" s="1453"/>
      <c r="E24" s="277" t="s">
        <v>10904</v>
      </c>
      <c r="F24" s="978" t="s">
        <v>12649</v>
      </c>
      <c r="G24" s="132">
        <v>43907.0</v>
      </c>
      <c r="H24" s="978" t="s">
        <v>8467</v>
      </c>
      <c r="I24" s="978"/>
      <c r="J24" s="978"/>
      <c r="K24" s="277"/>
      <c r="L24" s="1686"/>
      <c r="M24" s="1661"/>
      <c r="N24" s="277" t="s">
        <v>96</v>
      </c>
      <c r="O24" s="984" t="s">
        <v>105</v>
      </c>
      <c r="P24" s="984" t="s">
        <v>98</v>
      </c>
      <c r="Q24" s="1681">
        <v>43796.0</v>
      </c>
      <c r="R24" s="984"/>
      <c r="S24" s="984"/>
      <c r="T24" s="111"/>
      <c r="U24" s="254"/>
      <c r="V24" s="254"/>
      <c r="W24" s="254"/>
      <c r="X24" s="254"/>
      <c r="Y24" s="254"/>
      <c r="Z24" s="254"/>
      <c r="AA24" s="254"/>
      <c r="AB24" s="254"/>
      <c r="AC24" s="254"/>
      <c r="AD24" s="254"/>
      <c r="AE24" s="254"/>
      <c r="AF24" s="254"/>
      <c r="AG24" s="254"/>
      <c r="AH24" s="254"/>
      <c r="AI24" s="7"/>
      <c r="AJ24" s="7"/>
      <c r="AK24" s="7"/>
      <c r="AL24" s="7"/>
      <c r="AM24" s="7"/>
      <c r="AN24" s="7"/>
      <c r="AO24" s="7"/>
      <c r="AP24" s="7"/>
      <c r="AQ24" s="7"/>
    </row>
    <row r="25">
      <c r="A25" s="254" t="s">
        <v>10907</v>
      </c>
      <c r="B25" s="281" t="s">
        <v>10894</v>
      </c>
      <c r="C25" s="1453" t="s">
        <v>10671</v>
      </c>
      <c r="D25" s="1453"/>
      <c r="E25" s="277" t="s">
        <v>10908</v>
      </c>
      <c r="F25" s="978" t="s">
        <v>12650</v>
      </c>
      <c r="G25" s="132">
        <v>43907.0</v>
      </c>
      <c r="H25" s="978" t="s">
        <v>8467</v>
      </c>
      <c r="I25" s="978"/>
      <c r="J25" s="978"/>
      <c r="K25" s="277"/>
      <c r="L25" s="1686"/>
      <c r="M25" s="1661"/>
      <c r="N25" s="277" t="s">
        <v>96</v>
      </c>
      <c r="O25" s="984" t="s">
        <v>105</v>
      </c>
      <c r="P25" s="984" t="s">
        <v>98</v>
      </c>
      <c r="Q25" s="1681">
        <v>43796.0</v>
      </c>
      <c r="R25" s="984"/>
      <c r="S25" s="984"/>
      <c r="T25" s="111"/>
      <c r="U25" s="254"/>
      <c r="V25" s="254"/>
      <c r="W25" s="254"/>
      <c r="X25" s="254"/>
      <c r="Y25" s="254"/>
      <c r="Z25" s="254"/>
      <c r="AA25" s="254"/>
      <c r="AB25" s="254"/>
      <c r="AC25" s="254"/>
      <c r="AD25" s="254"/>
      <c r="AE25" s="254"/>
      <c r="AF25" s="254"/>
      <c r="AG25" s="254"/>
      <c r="AH25" s="254"/>
      <c r="AI25" s="7"/>
      <c r="AJ25" s="7"/>
      <c r="AK25" s="7"/>
      <c r="AL25" s="7"/>
      <c r="AM25" s="7"/>
      <c r="AN25" s="7"/>
      <c r="AO25" s="7"/>
      <c r="AP25" s="7"/>
      <c r="AQ25" s="7"/>
    </row>
    <row r="26">
      <c r="A26" s="254" t="s">
        <v>10911</v>
      </c>
      <c r="B26" s="281" t="s">
        <v>10894</v>
      </c>
      <c r="C26" s="281" t="s">
        <v>10675</v>
      </c>
      <c r="D26" s="281"/>
      <c r="E26" s="277" t="s">
        <v>10912</v>
      </c>
      <c r="F26" s="978" t="s">
        <v>12651</v>
      </c>
      <c r="G26" s="132">
        <v>43907.0</v>
      </c>
      <c r="H26" s="978" t="s">
        <v>8467</v>
      </c>
      <c r="I26" s="978"/>
      <c r="J26" s="978"/>
      <c r="K26" s="277"/>
      <c r="L26" s="1686"/>
      <c r="M26" s="1661"/>
      <c r="N26" s="277" t="s">
        <v>96</v>
      </c>
      <c r="O26" s="984" t="s">
        <v>105</v>
      </c>
      <c r="P26" s="984" t="s">
        <v>98</v>
      </c>
      <c r="Q26" s="1681">
        <v>43796.0</v>
      </c>
      <c r="R26" s="984"/>
      <c r="S26" s="984"/>
      <c r="T26" s="111"/>
      <c r="U26" s="254"/>
      <c r="V26" s="254"/>
      <c r="W26" s="254"/>
      <c r="X26" s="254"/>
      <c r="Y26" s="254"/>
      <c r="Z26" s="254"/>
      <c r="AA26" s="254"/>
      <c r="AB26" s="254"/>
      <c r="AC26" s="254"/>
      <c r="AD26" s="254"/>
      <c r="AE26" s="254"/>
      <c r="AF26" s="254"/>
      <c r="AG26" s="254"/>
      <c r="AH26" s="254"/>
      <c r="AI26" s="7"/>
      <c r="AJ26" s="7"/>
      <c r="AK26" s="7"/>
      <c r="AL26" s="7"/>
      <c r="AM26" s="7"/>
      <c r="AN26" s="7"/>
      <c r="AO26" s="7"/>
      <c r="AP26" s="7"/>
      <c r="AQ26" s="7"/>
    </row>
    <row r="27">
      <c r="A27" s="254" t="s">
        <v>10915</v>
      </c>
      <c r="B27" s="281" t="s">
        <v>10894</v>
      </c>
      <c r="C27" s="281" t="s">
        <v>8850</v>
      </c>
      <c r="D27" s="281"/>
      <c r="E27" s="277" t="s">
        <v>10916</v>
      </c>
      <c r="F27" s="978" t="s">
        <v>12652</v>
      </c>
      <c r="G27" s="132">
        <v>43907.0</v>
      </c>
      <c r="H27" s="978" t="s">
        <v>8467</v>
      </c>
      <c r="I27" s="978"/>
      <c r="J27" s="978"/>
      <c r="K27" s="277"/>
      <c r="L27" s="1686"/>
      <c r="M27" s="1661"/>
      <c r="N27" s="277" t="s">
        <v>96</v>
      </c>
      <c r="O27" s="984" t="s">
        <v>105</v>
      </c>
      <c r="P27" s="984" t="s">
        <v>98</v>
      </c>
      <c r="Q27" s="1681">
        <v>43796.0</v>
      </c>
      <c r="R27" s="984"/>
      <c r="S27" s="984"/>
      <c r="T27" s="111"/>
      <c r="U27" s="254"/>
      <c r="V27" s="254"/>
      <c r="W27" s="254"/>
      <c r="X27" s="254"/>
      <c r="Y27" s="254"/>
      <c r="Z27" s="254"/>
      <c r="AA27" s="254"/>
      <c r="AB27" s="254"/>
      <c r="AC27" s="254"/>
      <c r="AD27" s="254"/>
      <c r="AE27" s="254"/>
      <c r="AF27" s="254"/>
      <c r="AG27" s="254"/>
      <c r="AH27" s="254"/>
      <c r="AI27" s="7"/>
      <c r="AJ27" s="7"/>
      <c r="AK27" s="7"/>
      <c r="AL27" s="7"/>
      <c r="AM27" s="7"/>
      <c r="AN27" s="7"/>
      <c r="AO27" s="7"/>
      <c r="AP27" s="7"/>
      <c r="AQ27" s="7"/>
    </row>
    <row r="28">
      <c r="A28" s="254" t="s">
        <v>10919</v>
      </c>
      <c r="B28" s="281" t="s">
        <v>12653</v>
      </c>
      <c r="C28" s="329" t="s">
        <v>8833</v>
      </c>
      <c r="D28" s="329"/>
      <c r="E28" s="1354" t="s">
        <v>12654</v>
      </c>
      <c r="F28" s="978" t="s">
        <v>12655</v>
      </c>
      <c r="G28" s="132">
        <v>43907.0</v>
      </c>
      <c r="H28" s="978" t="s">
        <v>8467</v>
      </c>
      <c r="I28" s="252"/>
      <c r="J28" s="252"/>
      <c r="K28" s="277"/>
      <c r="L28" s="1686"/>
      <c r="M28" s="1661"/>
      <c r="N28" s="277" t="s">
        <v>96</v>
      </c>
      <c r="O28" s="984" t="s">
        <v>249</v>
      </c>
      <c r="P28" s="984" t="s">
        <v>98</v>
      </c>
      <c r="Q28" s="1681">
        <v>43790.0</v>
      </c>
      <c r="R28" s="984"/>
      <c r="S28" s="984"/>
      <c r="T28" s="111"/>
      <c r="U28" s="254"/>
      <c r="V28" s="254"/>
      <c r="W28" s="254"/>
      <c r="X28" s="254"/>
      <c r="Y28" s="254"/>
      <c r="Z28" s="254"/>
      <c r="AA28" s="254"/>
      <c r="AB28" s="254"/>
      <c r="AC28" s="254"/>
      <c r="AD28" s="254"/>
      <c r="AE28" s="254"/>
      <c r="AF28" s="254"/>
      <c r="AG28" s="254"/>
      <c r="AH28" s="254"/>
      <c r="AI28" s="7"/>
      <c r="AJ28" s="7"/>
      <c r="AK28" s="7"/>
      <c r="AL28" s="7"/>
      <c r="AM28" s="7"/>
      <c r="AN28" s="7"/>
      <c r="AO28" s="7"/>
      <c r="AP28" s="7"/>
      <c r="AQ28" s="7"/>
    </row>
    <row r="29">
      <c r="A29" s="254" t="s">
        <v>10923</v>
      </c>
      <c r="B29" s="281" t="s">
        <v>12653</v>
      </c>
      <c r="C29" s="329" t="s">
        <v>8838</v>
      </c>
      <c r="D29" s="329"/>
      <c r="E29" s="1766" t="s">
        <v>12656</v>
      </c>
      <c r="F29" s="978" t="s">
        <v>12657</v>
      </c>
      <c r="G29" s="132">
        <v>43907.0</v>
      </c>
      <c r="H29" s="978" t="s">
        <v>8467</v>
      </c>
      <c r="I29" s="252"/>
      <c r="J29" s="252"/>
      <c r="K29" s="277"/>
      <c r="L29" s="1686"/>
      <c r="M29" s="1661"/>
      <c r="N29" s="277" t="s">
        <v>96</v>
      </c>
      <c r="O29" s="984" t="s">
        <v>249</v>
      </c>
      <c r="P29" s="984" t="s">
        <v>98</v>
      </c>
      <c r="Q29" s="1681">
        <v>43790.0</v>
      </c>
      <c r="R29" s="984"/>
      <c r="S29" s="984"/>
      <c r="T29" s="111"/>
      <c r="U29" s="254"/>
      <c r="V29" s="254"/>
      <c r="W29" s="254"/>
      <c r="X29" s="254"/>
      <c r="Y29" s="254"/>
      <c r="Z29" s="254"/>
      <c r="AA29" s="254"/>
      <c r="AB29" s="254"/>
      <c r="AC29" s="254"/>
      <c r="AD29" s="254"/>
      <c r="AE29" s="254"/>
      <c r="AF29" s="254"/>
      <c r="AG29" s="254"/>
      <c r="AH29" s="254"/>
      <c r="AI29" s="7"/>
      <c r="AJ29" s="7"/>
      <c r="AK29" s="7"/>
      <c r="AL29" s="7"/>
      <c r="AM29" s="7"/>
      <c r="AN29" s="7"/>
      <c r="AO29" s="7"/>
      <c r="AP29" s="7"/>
      <c r="AQ29" s="7"/>
    </row>
    <row r="30">
      <c r="A30" s="254" t="s">
        <v>10926</v>
      </c>
      <c r="B30" s="281" t="s">
        <v>12653</v>
      </c>
      <c r="C30" s="329" t="s">
        <v>8841</v>
      </c>
      <c r="D30" s="329"/>
      <c r="E30" s="1766" t="s">
        <v>12658</v>
      </c>
      <c r="F30" s="978" t="s">
        <v>12659</v>
      </c>
      <c r="G30" s="132">
        <v>43907.0</v>
      </c>
      <c r="H30" s="978" t="s">
        <v>8467</v>
      </c>
      <c r="I30" s="252"/>
      <c r="J30" s="252"/>
      <c r="K30" s="277"/>
      <c r="L30" s="1686"/>
      <c r="M30" s="1661"/>
      <c r="N30" s="277" t="s">
        <v>96</v>
      </c>
      <c r="O30" s="984" t="s">
        <v>249</v>
      </c>
      <c r="P30" s="984" t="s">
        <v>98</v>
      </c>
      <c r="Q30" s="1681">
        <v>43790.0</v>
      </c>
      <c r="R30" s="984"/>
      <c r="S30" s="984"/>
      <c r="T30" s="111"/>
      <c r="U30" s="254"/>
      <c r="V30" s="254"/>
      <c r="W30" s="254"/>
      <c r="X30" s="254"/>
      <c r="Y30" s="254"/>
      <c r="Z30" s="254"/>
      <c r="AA30" s="254"/>
      <c r="AB30" s="254"/>
      <c r="AC30" s="254"/>
      <c r="AD30" s="254"/>
      <c r="AE30" s="254"/>
      <c r="AF30" s="254"/>
      <c r="AG30" s="254"/>
      <c r="AH30" s="254"/>
      <c r="AI30" s="7"/>
      <c r="AJ30" s="7"/>
      <c r="AK30" s="7"/>
      <c r="AL30" s="7"/>
      <c r="AM30" s="7"/>
      <c r="AN30" s="7"/>
      <c r="AO30" s="7"/>
      <c r="AP30" s="7"/>
      <c r="AQ30" s="7"/>
    </row>
    <row r="31">
      <c r="A31" s="254" t="s">
        <v>10929</v>
      </c>
      <c r="B31" s="281" t="s">
        <v>12653</v>
      </c>
      <c r="C31" s="329" t="s">
        <v>8844</v>
      </c>
      <c r="D31" s="329"/>
      <c r="E31" s="1766" t="s">
        <v>12660</v>
      </c>
      <c r="F31" s="978" t="s">
        <v>12661</v>
      </c>
      <c r="G31" s="132">
        <v>43907.0</v>
      </c>
      <c r="H31" s="978" t="s">
        <v>8467</v>
      </c>
      <c r="I31" s="252"/>
      <c r="J31" s="252"/>
      <c r="K31" s="277"/>
      <c r="L31" s="1686"/>
      <c r="M31" s="1661"/>
      <c r="N31" s="277" t="s">
        <v>96</v>
      </c>
      <c r="O31" s="984" t="s">
        <v>249</v>
      </c>
      <c r="P31" s="984" t="s">
        <v>98</v>
      </c>
      <c r="Q31" s="1681">
        <v>43790.0</v>
      </c>
      <c r="R31" s="984"/>
      <c r="S31" s="984"/>
      <c r="T31" s="111"/>
      <c r="U31" s="254"/>
      <c r="V31" s="254"/>
      <c r="W31" s="254"/>
      <c r="X31" s="254"/>
      <c r="Y31" s="254"/>
      <c r="Z31" s="254"/>
      <c r="AA31" s="254"/>
      <c r="AB31" s="254"/>
      <c r="AC31" s="254"/>
      <c r="AD31" s="254"/>
      <c r="AE31" s="254"/>
      <c r="AF31" s="254"/>
      <c r="AG31" s="254"/>
      <c r="AH31" s="254"/>
      <c r="AI31" s="7"/>
      <c r="AJ31" s="7"/>
      <c r="AK31" s="7"/>
      <c r="AL31" s="7"/>
      <c r="AM31" s="7"/>
      <c r="AN31" s="7"/>
      <c r="AO31" s="7"/>
      <c r="AP31" s="7"/>
      <c r="AQ31" s="7"/>
    </row>
    <row r="32">
      <c r="A32" s="254" t="s">
        <v>10932</v>
      </c>
      <c r="B32" s="281" t="s">
        <v>12653</v>
      </c>
      <c r="C32" s="329" t="s">
        <v>8847</v>
      </c>
      <c r="D32" s="329"/>
      <c r="E32" s="1766" t="s">
        <v>12662</v>
      </c>
      <c r="F32" s="978" t="s">
        <v>12663</v>
      </c>
      <c r="G32" s="132">
        <v>43907.0</v>
      </c>
      <c r="H32" s="978" t="s">
        <v>8467</v>
      </c>
      <c r="I32" s="252"/>
      <c r="J32" s="252"/>
      <c r="K32" s="277"/>
      <c r="L32" s="1686"/>
      <c r="M32" s="1661"/>
      <c r="N32" s="277" t="s">
        <v>96</v>
      </c>
      <c r="O32" s="984" t="s">
        <v>249</v>
      </c>
      <c r="P32" s="984" t="s">
        <v>98</v>
      </c>
      <c r="Q32" s="1681">
        <v>43790.0</v>
      </c>
      <c r="R32" s="984"/>
      <c r="S32" s="984"/>
      <c r="T32" s="111"/>
      <c r="U32" s="254"/>
      <c r="V32" s="254"/>
      <c r="W32" s="254"/>
      <c r="X32" s="254"/>
      <c r="Y32" s="254"/>
      <c r="Z32" s="254"/>
      <c r="AA32" s="254"/>
      <c r="AB32" s="254"/>
      <c r="AC32" s="254"/>
      <c r="AD32" s="254"/>
      <c r="AE32" s="254"/>
      <c r="AF32" s="254"/>
      <c r="AG32" s="254"/>
      <c r="AH32" s="254"/>
      <c r="AI32" s="7"/>
      <c r="AJ32" s="7"/>
      <c r="AK32" s="7"/>
      <c r="AL32" s="7"/>
      <c r="AM32" s="7"/>
      <c r="AN32" s="7"/>
      <c r="AO32" s="7"/>
      <c r="AP32" s="7"/>
      <c r="AQ32" s="7"/>
    </row>
    <row r="33">
      <c r="A33" s="254" t="s">
        <v>10935</v>
      </c>
      <c r="B33" s="281" t="s">
        <v>12653</v>
      </c>
      <c r="C33" s="329" t="s">
        <v>8850</v>
      </c>
      <c r="D33" s="329"/>
      <c r="E33" s="1766" t="s">
        <v>12664</v>
      </c>
      <c r="F33" s="978" t="s">
        <v>12665</v>
      </c>
      <c r="G33" s="132">
        <v>43907.0</v>
      </c>
      <c r="H33" s="978" t="s">
        <v>8467</v>
      </c>
      <c r="I33" s="252"/>
      <c r="J33" s="252"/>
      <c r="K33" s="277"/>
      <c r="L33" s="1686"/>
      <c r="M33" s="1661"/>
      <c r="N33" s="277" t="s">
        <v>96</v>
      </c>
      <c r="O33" s="984" t="s">
        <v>249</v>
      </c>
      <c r="P33" s="984" t="s">
        <v>98</v>
      </c>
      <c r="Q33" s="1681">
        <v>43790.0</v>
      </c>
      <c r="R33" s="984"/>
      <c r="S33" s="984"/>
      <c r="T33" s="111"/>
      <c r="U33" s="254"/>
      <c r="V33" s="254"/>
      <c r="W33" s="254"/>
      <c r="X33" s="254"/>
      <c r="Y33" s="254"/>
      <c r="Z33" s="254"/>
      <c r="AA33" s="254"/>
      <c r="AB33" s="254"/>
      <c r="AC33" s="254"/>
      <c r="AD33" s="254"/>
      <c r="AE33" s="254"/>
      <c r="AF33" s="254"/>
      <c r="AG33" s="254"/>
      <c r="AH33" s="254"/>
      <c r="AI33" s="7"/>
      <c r="AJ33" s="7"/>
      <c r="AK33" s="7"/>
      <c r="AL33" s="7"/>
      <c r="AM33" s="7"/>
      <c r="AN33" s="7"/>
      <c r="AO33" s="7"/>
      <c r="AP33" s="7"/>
      <c r="AQ33" s="7"/>
    </row>
    <row r="34">
      <c r="A34" s="254" t="s">
        <v>10938</v>
      </c>
      <c r="B34" s="281" t="s">
        <v>12666</v>
      </c>
      <c r="C34" s="329" t="s">
        <v>8833</v>
      </c>
      <c r="D34" s="329"/>
      <c r="E34" s="1766" t="s">
        <v>12667</v>
      </c>
      <c r="F34" s="978" t="s">
        <v>12668</v>
      </c>
      <c r="G34" s="132">
        <v>43907.0</v>
      </c>
      <c r="H34" s="978" t="s">
        <v>8467</v>
      </c>
      <c r="I34" s="277"/>
      <c r="J34" s="252"/>
      <c r="K34" s="277"/>
      <c r="L34" s="1686"/>
      <c r="M34" s="1661"/>
      <c r="N34" s="277" t="s">
        <v>96</v>
      </c>
      <c r="O34" s="984" t="s">
        <v>249</v>
      </c>
      <c r="P34" s="984" t="s">
        <v>98</v>
      </c>
      <c r="Q34" s="1681">
        <v>43790.0</v>
      </c>
      <c r="R34" s="984"/>
      <c r="S34" s="984"/>
      <c r="T34" s="111"/>
      <c r="U34" s="254"/>
      <c r="V34" s="254"/>
      <c r="W34" s="254"/>
      <c r="X34" s="254"/>
      <c r="Y34" s="254"/>
      <c r="Z34" s="254"/>
      <c r="AA34" s="254"/>
      <c r="AB34" s="254"/>
      <c r="AC34" s="254"/>
      <c r="AD34" s="254"/>
      <c r="AE34" s="254"/>
      <c r="AF34" s="254"/>
      <c r="AG34" s="254"/>
      <c r="AH34" s="254"/>
      <c r="AI34" s="7"/>
      <c r="AJ34" s="7"/>
      <c r="AK34" s="7"/>
      <c r="AL34" s="7"/>
      <c r="AM34" s="7"/>
      <c r="AN34" s="7"/>
      <c r="AO34" s="7"/>
      <c r="AP34" s="7"/>
      <c r="AQ34" s="7"/>
    </row>
    <row r="35">
      <c r="A35" s="254" t="s">
        <v>10942</v>
      </c>
      <c r="B35" s="281" t="s">
        <v>12666</v>
      </c>
      <c r="C35" s="329" t="s">
        <v>8838</v>
      </c>
      <c r="D35" s="329"/>
      <c r="E35" s="1766" t="s">
        <v>12669</v>
      </c>
      <c r="F35" s="978" t="s">
        <v>12670</v>
      </c>
      <c r="G35" s="132">
        <v>43907.0</v>
      </c>
      <c r="H35" s="978" t="s">
        <v>8467</v>
      </c>
      <c r="I35" s="252"/>
      <c r="J35" s="252"/>
      <c r="K35" s="277"/>
      <c r="L35" s="1686"/>
      <c r="M35" s="1661"/>
      <c r="N35" s="277" t="s">
        <v>96</v>
      </c>
      <c r="O35" s="984" t="s">
        <v>249</v>
      </c>
      <c r="P35" s="984" t="s">
        <v>98</v>
      </c>
      <c r="Q35" s="1681">
        <v>43790.0</v>
      </c>
      <c r="R35" s="984"/>
      <c r="S35" s="984"/>
      <c r="T35" s="111"/>
      <c r="U35" s="254"/>
      <c r="V35" s="254"/>
      <c r="W35" s="254"/>
      <c r="X35" s="254"/>
      <c r="Y35" s="254"/>
      <c r="Z35" s="254"/>
      <c r="AA35" s="254"/>
      <c r="AB35" s="254"/>
      <c r="AC35" s="254"/>
      <c r="AD35" s="254"/>
      <c r="AE35" s="254"/>
      <c r="AF35" s="254"/>
      <c r="AG35" s="254"/>
      <c r="AH35" s="254"/>
      <c r="AI35" s="7"/>
      <c r="AJ35" s="7"/>
      <c r="AK35" s="7"/>
      <c r="AL35" s="7"/>
      <c r="AM35" s="7"/>
      <c r="AN35" s="7"/>
      <c r="AO35" s="7"/>
      <c r="AP35" s="7"/>
      <c r="AQ35" s="7"/>
    </row>
    <row r="36">
      <c r="A36" s="254" t="s">
        <v>10945</v>
      </c>
      <c r="B36" s="281" t="s">
        <v>12666</v>
      </c>
      <c r="C36" s="329" t="s">
        <v>8841</v>
      </c>
      <c r="D36" s="329"/>
      <c r="E36" s="1766" t="s">
        <v>12671</v>
      </c>
      <c r="F36" s="978" t="s">
        <v>12672</v>
      </c>
      <c r="G36" s="132">
        <v>43907.0</v>
      </c>
      <c r="H36" s="978" t="s">
        <v>8467</v>
      </c>
      <c r="I36" s="252"/>
      <c r="J36" s="252"/>
      <c r="K36" s="277"/>
      <c r="L36" s="1686"/>
      <c r="M36" s="1661"/>
      <c r="N36" s="277" t="s">
        <v>96</v>
      </c>
      <c r="O36" s="984" t="s">
        <v>249</v>
      </c>
      <c r="P36" s="984" t="s">
        <v>98</v>
      </c>
      <c r="Q36" s="1681">
        <v>43790.0</v>
      </c>
      <c r="R36" s="984"/>
      <c r="S36" s="984"/>
      <c r="T36" s="111"/>
      <c r="U36" s="254"/>
      <c r="V36" s="254"/>
      <c r="W36" s="254"/>
      <c r="X36" s="254"/>
      <c r="Y36" s="254"/>
      <c r="Z36" s="254"/>
      <c r="AA36" s="254"/>
      <c r="AB36" s="254"/>
      <c r="AC36" s="254"/>
      <c r="AD36" s="254"/>
      <c r="AE36" s="254"/>
      <c r="AF36" s="254"/>
      <c r="AG36" s="254"/>
      <c r="AH36" s="254"/>
      <c r="AI36" s="7"/>
      <c r="AJ36" s="7"/>
      <c r="AK36" s="7"/>
      <c r="AL36" s="7"/>
      <c r="AM36" s="7"/>
      <c r="AN36" s="7"/>
      <c r="AO36" s="7"/>
      <c r="AP36" s="7"/>
      <c r="AQ36" s="7"/>
    </row>
    <row r="37">
      <c r="A37" s="254" t="s">
        <v>10948</v>
      </c>
      <c r="B37" s="281" t="s">
        <v>12666</v>
      </c>
      <c r="C37" s="329" t="s">
        <v>8844</v>
      </c>
      <c r="D37" s="329"/>
      <c r="E37" s="1766" t="s">
        <v>12673</v>
      </c>
      <c r="F37" s="978" t="s">
        <v>12674</v>
      </c>
      <c r="G37" s="132">
        <v>43907.0</v>
      </c>
      <c r="H37" s="978" t="s">
        <v>8467</v>
      </c>
      <c r="I37" s="252"/>
      <c r="J37" s="252"/>
      <c r="K37" s="277"/>
      <c r="L37" s="1686"/>
      <c r="M37" s="1661"/>
      <c r="N37" s="277" t="s">
        <v>96</v>
      </c>
      <c r="O37" s="984" t="s">
        <v>249</v>
      </c>
      <c r="P37" s="984" t="s">
        <v>98</v>
      </c>
      <c r="Q37" s="1681">
        <v>43790.0</v>
      </c>
      <c r="R37" s="984"/>
      <c r="S37" s="984"/>
      <c r="T37" s="111"/>
      <c r="U37" s="254"/>
      <c r="V37" s="254"/>
      <c r="W37" s="254"/>
      <c r="X37" s="254"/>
      <c r="Y37" s="254"/>
      <c r="Z37" s="254"/>
      <c r="AA37" s="254"/>
      <c r="AB37" s="254"/>
      <c r="AC37" s="254"/>
      <c r="AD37" s="254"/>
      <c r="AE37" s="254"/>
      <c r="AF37" s="254"/>
      <c r="AG37" s="254"/>
      <c r="AH37" s="254"/>
      <c r="AI37" s="7"/>
      <c r="AJ37" s="7"/>
      <c r="AK37" s="7"/>
      <c r="AL37" s="7"/>
      <c r="AM37" s="7"/>
      <c r="AN37" s="7"/>
      <c r="AO37" s="7"/>
      <c r="AP37" s="7"/>
      <c r="AQ37" s="7"/>
    </row>
    <row r="38">
      <c r="A38" s="254" t="s">
        <v>10951</v>
      </c>
      <c r="B38" s="281" t="s">
        <v>12666</v>
      </c>
      <c r="C38" s="329" t="s">
        <v>8847</v>
      </c>
      <c r="D38" s="329"/>
      <c r="E38" s="1766" t="s">
        <v>12675</v>
      </c>
      <c r="F38" s="978" t="s">
        <v>12676</v>
      </c>
      <c r="G38" s="132">
        <v>43907.0</v>
      </c>
      <c r="H38" s="978" t="s">
        <v>8467</v>
      </c>
      <c r="I38" s="252"/>
      <c r="J38" s="252"/>
      <c r="K38" s="277"/>
      <c r="L38" s="1686"/>
      <c r="M38" s="1661"/>
      <c r="N38" s="277" t="s">
        <v>96</v>
      </c>
      <c r="O38" s="984" t="s">
        <v>249</v>
      </c>
      <c r="P38" s="984" t="s">
        <v>98</v>
      </c>
      <c r="Q38" s="1681">
        <v>43790.0</v>
      </c>
      <c r="R38" s="984"/>
      <c r="S38" s="984"/>
      <c r="T38" s="111"/>
      <c r="U38" s="254"/>
      <c r="V38" s="254"/>
      <c r="W38" s="254"/>
      <c r="X38" s="254"/>
      <c r="Y38" s="254"/>
      <c r="Z38" s="254"/>
      <c r="AA38" s="254"/>
      <c r="AB38" s="254"/>
      <c r="AC38" s="254"/>
      <c r="AD38" s="254"/>
      <c r="AE38" s="254"/>
      <c r="AF38" s="254"/>
      <c r="AG38" s="254"/>
      <c r="AH38" s="254"/>
      <c r="AI38" s="7"/>
      <c r="AJ38" s="7"/>
      <c r="AK38" s="7"/>
      <c r="AL38" s="7"/>
      <c r="AM38" s="7"/>
      <c r="AN38" s="7"/>
      <c r="AO38" s="7"/>
      <c r="AP38" s="7"/>
      <c r="AQ38" s="7"/>
    </row>
    <row r="39">
      <c r="A39" s="254" t="s">
        <v>10954</v>
      </c>
      <c r="B39" s="281" t="s">
        <v>12666</v>
      </c>
      <c r="C39" s="329" t="s">
        <v>8850</v>
      </c>
      <c r="D39" s="329"/>
      <c r="E39" s="1766" t="s">
        <v>12677</v>
      </c>
      <c r="F39" s="978" t="s">
        <v>12678</v>
      </c>
      <c r="G39" s="132">
        <v>43907.0</v>
      </c>
      <c r="H39" s="978" t="s">
        <v>8467</v>
      </c>
      <c r="I39" s="252"/>
      <c r="J39" s="252"/>
      <c r="K39" s="277"/>
      <c r="L39" s="1686"/>
      <c r="M39" s="1661"/>
      <c r="N39" s="277" t="s">
        <v>96</v>
      </c>
      <c r="O39" s="984" t="s">
        <v>249</v>
      </c>
      <c r="P39" s="984" t="s">
        <v>98</v>
      </c>
      <c r="Q39" s="1681">
        <v>43790.0</v>
      </c>
      <c r="R39" s="984"/>
      <c r="S39" s="984"/>
      <c r="T39" s="111"/>
      <c r="U39" s="254"/>
      <c r="V39" s="254"/>
      <c r="W39" s="254"/>
      <c r="X39" s="254"/>
      <c r="Y39" s="254"/>
      <c r="Z39" s="254"/>
      <c r="AA39" s="254"/>
      <c r="AB39" s="254"/>
      <c r="AC39" s="254"/>
      <c r="AD39" s="254"/>
      <c r="AE39" s="254"/>
      <c r="AF39" s="254"/>
      <c r="AG39" s="254"/>
      <c r="AH39" s="254"/>
      <c r="AI39" s="7"/>
      <c r="AJ39" s="7"/>
      <c r="AK39" s="7"/>
      <c r="AL39" s="7"/>
      <c r="AM39" s="7"/>
      <c r="AN39" s="7"/>
      <c r="AO39" s="7"/>
      <c r="AP39" s="7"/>
      <c r="AQ39" s="7"/>
    </row>
    <row r="40">
      <c r="A40" s="254" t="s">
        <v>10957</v>
      </c>
      <c r="B40" s="252" t="s">
        <v>10958</v>
      </c>
      <c r="C40" s="252" t="s">
        <v>8833</v>
      </c>
      <c r="D40" s="252"/>
      <c r="E40" s="1687" t="s">
        <v>10959</v>
      </c>
      <c r="F40" s="978" t="s">
        <v>12679</v>
      </c>
      <c r="G40" s="132">
        <v>43907.0</v>
      </c>
      <c r="H40" s="978" t="s">
        <v>8467</v>
      </c>
      <c r="I40" s="978"/>
      <c r="J40" s="978"/>
      <c r="K40" s="252"/>
      <c r="L40" s="1688"/>
      <c r="M40" s="1661"/>
      <c r="N40" s="277" t="s">
        <v>96</v>
      </c>
      <c r="O40" s="984" t="s">
        <v>249</v>
      </c>
      <c r="P40" s="984" t="s">
        <v>98</v>
      </c>
      <c r="Q40" s="1681">
        <v>43790.0</v>
      </c>
      <c r="R40" s="984"/>
      <c r="S40" s="984"/>
      <c r="T40" s="111"/>
      <c r="U40" s="254"/>
      <c r="V40" s="254"/>
      <c r="W40" s="254"/>
      <c r="X40" s="254"/>
      <c r="Y40" s="254"/>
      <c r="Z40" s="254"/>
      <c r="AA40" s="254"/>
      <c r="AB40" s="254"/>
      <c r="AC40" s="254"/>
      <c r="AD40" s="254"/>
      <c r="AE40" s="254"/>
      <c r="AF40" s="254"/>
      <c r="AG40" s="254"/>
      <c r="AH40" s="254"/>
      <c r="AI40" s="7"/>
      <c r="AJ40" s="7"/>
      <c r="AK40" s="7"/>
      <c r="AL40" s="7"/>
      <c r="AM40" s="7"/>
      <c r="AN40" s="7"/>
      <c r="AO40" s="7"/>
      <c r="AP40" s="7"/>
      <c r="AQ40" s="7"/>
    </row>
    <row r="41">
      <c r="A41" s="254" t="s">
        <v>10962</v>
      </c>
      <c r="B41" s="252" t="s">
        <v>10958</v>
      </c>
      <c r="C41" s="252" t="s">
        <v>8838</v>
      </c>
      <c r="D41" s="252"/>
      <c r="E41" s="1687" t="s">
        <v>10963</v>
      </c>
      <c r="F41" s="978" t="s">
        <v>12680</v>
      </c>
      <c r="G41" s="132">
        <v>43907.0</v>
      </c>
      <c r="H41" s="978" t="s">
        <v>8467</v>
      </c>
      <c r="I41" s="978"/>
      <c r="J41" s="978"/>
      <c r="K41" s="252"/>
      <c r="L41" s="1686"/>
      <c r="M41" s="1661"/>
      <c r="N41" s="277" t="s">
        <v>96</v>
      </c>
      <c r="O41" s="984" t="s">
        <v>249</v>
      </c>
      <c r="P41" s="984" t="s">
        <v>98</v>
      </c>
      <c r="Q41" s="1681">
        <v>43790.0</v>
      </c>
      <c r="R41" s="984"/>
      <c r="S41" s="984"/>
      <c r="T41" s="111"/>
      <c r="U41" s="254"/>
      <c r="V41" s="254"/>
      <c r="W41" s="254"/>
      <c r="X41" s="254"/>
      <c r="Y41" s="254"/>
      <c r="Z41" s="254"/>
      <c r="AA41" s="254"/>
      <c r="AB41" s="254"/>
      <c r="AC41" s="254"/>
      <c r="AD41" s="254"/>
      <c r="AE41" s="254"/>
      <c r="AF41" s="254"/>
      <c r="AG41" s="254"/>
      <c r="AH41" s="254"/>
      <c r="AI41" s="7"/>
      <c r="AJ41" s="7"/>
      <c r="AK41" s="7"/>
      <c r="AL41" s="7"/>
      <c r="AM41" s="7"/>
      <c r="AN41" s="7"/>
      <c r="AO41" s="7"/>
      <c r="AP41" s="7"/>
      <c r="AQ41" s="7"/>
    </row>
    <row r="42">
      <c r="A42" s="254" t="s">
        <v>10966</v>
      </c>
      <c r="B42" s="252" t="s">
        <v>10958</v>
      </c>
      <c r="C42" s="252" t="s">
        <v>8841</v>
      </c>
      <c r="D42" s="252"/>
      <c r="E42" s="1687" t="s">
        <v>10967</v>
      </c>
      <c r="F42" s="978" t="s">
        <v>12681</v>
      </c>
      <c r="G42" s="132">
        <v>43907.0</v>
      </c>
      <c r="H42" s="978" t="s">
        <v>8467</v>
      </c>
      <c r="I42" s="978"/>
      <c r="J42" s="978"/>
      <c r="K42" s="252"/>
      <c r="L42" s="1686"/>
      <c r="M42" s="1661"/>
      <c r="N42" s="277" t="s">
        <v>96</v>
      </c>
      <c r="O42" s="984" t="s">
        <v>249</v>
      </c>
      <c r="P42" s="984" t="s">
        <v>98</v>
      </c>
      <c r="Q42" s="1681">
        <v>43790.0</v>
      </c>
      <c r="R42" s="984"/>
      <c r="S42" s="984"/>
      <c r="T42" s="111"/>
      <c r="U42" s="254"/>
      <c r="V42" s="254"/>
      <c r="W42" s="254"/>
      <c r="X42" s="254"/>
      <c r="Y42" s="254"/>
      <c r="Z42" s="254"/>
      <c r="AA42" s="254"/>
      <c r="AB42" s="254"/>
      <c r="AC42" s="254"/>
      <c r="AD42" s="254"/>
      <c r="AE42" s="254"/>
      <c r="AF42" s="254"/>
      <c r="AG42" s="254"/>
      <c r="AH42" s="254"/>
      <c r="AI42" s="7"/>
      <c r="AJ42" s="7"/>
      <c r="AK42" s="7"/>
      <c r="AL42" s="7"/>
      <c r="AM42" s="7"/>
      <c r="AN42" s="7"/>
      <c r="AO42" s="7"/>
      <c r="AP42" s="7"/>
      <c r="AQ42" s="7"/>
    </row>
    <row r="43">
      <c r="A43" s="254" t="s">
        <v>10970</v>
      </c>
      <c r="B43" s="252" t="s">
        <v>10958</v>
      </c>
      <c r="C43" s="252" t="s">
        <v>8844</v>
      </c>
      <c r="D43" s="252"/>
      <c r="E43" s="1687" t="s">
        <v>10971</v>
      </c>
      <c r="F43" s="978" t="s">
        <v>12682</v>
      </c>
      <c r="G43" s="132">
        <v>43907.0</v>
      </c>
      <c r="H43" s="978" t="s">
        <v>8467</v>
      </c>
      <c r="I43" s="978"/>
      <c r="J43" s="978"/>
      <c r="K43" s="252"/>
      <c r="L43" s="1686"/>
      <c r="M43" s="1661"/>
      <c r="N43" s="277" t="s">
        <v>96</v>
      </c>
      <c r="O43" s="984" t="s">
        <v>249</v>
      </c>
      <c r="P43" s="984" t="s">
        <v>98</v>
      </c>
      <c r="Q43" s="1681">
        <v>43790.0</v>
      </c>
      <c r="R43" s="984"/>
      <c r="S43" s="984"/>
      <c r="T43" s="111"/>
      <c r="U43" s="254"/>
      <c r="V43" s="254"/>
      <c r="W43" s="254"/>
      <c r="X43" s="254"/>
      <c r="Y43" s="254"/>
      <c r="Z43" s="254"/>
      <c r="AA43" s="254"/>
      <c r="AB43" s="254"/>
      <c r="AC43" s="254"/>
      <c r="AD43" s="254"/>
      <c r="AE43" s="254"/>
      <c r="AF43" s="254"/>
      <c r="AG43" s="254"/>
      <c r="AH43" s="254"/>
      <c r="AI43" s="7"/>
      <c r="AJ43" s="7"/>
      <c r="AK43" s="7"/>
      <c r="AL43" s="7"/>
      <c r="AM43" s="7"/>
      <c r="AN43" s="7"/>
      <c r="AO43" s="7"/>
      <c r="AP43" s="7"/>
      <c r="AQ43" s="7"/>
    </row>
    <row r="44">
      <c r="A44" s="254" t="s">
        <v>10974</v>
      </c>
      <c r="B44" s="252" t="s">
        <v>10958</v>
      </c>
      <c r="C44" s="252" t="s">
        <v>8847</v>
      </c>
      <c r="D44" s="252"/>
      <c r="E44" s="1687" t="s">
        <v>10975</v>
      </c>
      <c r="F44" s="978" t="s">
        <v>12683</v>
      </c>
      <c r="G44" s="132">
        <v>43907.0</v>
      </c>
      <c r="H44" s="978" t="s">
        <v>8467</v>
      </c>
      <c r="I44" s="978"/>
      <c r="J44" s="978"/>
      <c r="K44" s="252"/>
      <c r="L44" s="1686"/>
      <c r="M44" s="1661"/>
      <c r="N44" s="277" t="s">
        <v>96</v>
      </c>
      <c r="O44" s="984" t="s">
        <v>249</v>
      </c>
      <c r="P44" s="984" t="s">
        <v>98</v>
      </c>
      <c r="Q44" s="1681">
        <v>43790.0</v>
      </c>
      <c r="R44" s="984"/>
      <c r="S44" s="984"/>
      <c r="T44" s="111"/>
      <c r="U44" s="254"/>
      <c r="V44" s="254"/>
      <c r="W44" s="254"/>
      <c r="X44" s="254"/>
      <c r="Y44" s="254"/>
      <c r="Z44" s="254"/>
      <c r="AA44" s="254"/>
      <c r="AB44" s="254"/>
      <c r="AC44" s="254"/>
      <c r="AD44" s="254"/>
      <c r="AE44" s="254"/>
      <c r="AF44" s="254"/>
      <c r="AG44" s="254"/>
      <c r="AH44" s="254"/>
      <c r="AI44" s="7"/>
      <c r="AJ44" s="7"/>
      <c r="AK44" s="7"/>
      <c r="AL44" s="7"/>
      <c r="AM44" s="7"/>
      <c r="AN44" s="7"/>
      <c r="AO44" s="7"/>
      <c r="AP44" s="7"/>
      <c r="AQ44" s="7"/>
    </row>
    <row r="45">
      <c r="A45" s="254" t="s">
        <v>10978</v>
      </c>
      <c r="B45" s="252" t="s">
        <v>10958</v>
      </c>
      <c r="C45" s="252" t="s">
        <v>8850</v>
      </c>
      <c r="D45" s="252"/>
      <c r="E45" s="1687" t="s">
        <v>10979</v>
      </c>
      <c r="F45" s="978" t="s">
        <v>12684</v>
      </c>
      <c r="G45" s="132">
        <v>43907.0</v>
      </c>
      <c r="H45" s="978" t="s">
        <v>8467</v>
      </c>
      <c r="I45" s="978"/>
      <c r="J45" s="978"/>
      <c r="K45" s="252"/>
      <c r="L45" s="1686"/>
      <c r="M45" s="1661"/>
      <c r="N45" s="277" t="s">
        <v>96</v>
      </c>
      <c r="O45" s="984" t="s">
        <v>249</v>
      </c>
      <c r="P45" s="984" t="s">
        <v>98</v>
      </c>
      <c r="Q45" s="1681">
        <v>43790.0</v>
      </c>
      <c r="R45" s="984"/>
      <c r="S45" s="984"/>
      <c r="T45" s="111"/>
      <c r="U45" s="254"/>
      <c r="V45" s="254"/>
      <c r="W45" s="254"/>
      <c r="X45" s="254"/>
      <c r="Y45" s="254"/>
      <c r="Z45" s="254"/>
      <c r="AA45" s="254"/>
      <c r="AB45" s="254"/>
      <c r="AC45" s="254"/>
      <c r="AD45" s="254"/>
      <c r="AE45" s="254"/>
      <c r="AF45" s="254"/>
      <c r="AG45" s="254"/>
      <c r="AH45" s="254"/>
      <c r="AI45" s="7"/>
      <c r="AJ45" s="7"/>
      <c r="AK45" s="7"/>
      <c r="AL45" s="7"/>
      <c r="AM45" s="7"/>
      <c r="AN45" s="7"/>
      <c r="AO45" s="7"/>
      <c r="AP45" s="7"/>
      <c r="AQ45" s="7"/>
    </row>
    <row r="46" hidden="1">
      <c r="A46" s="1673" t="s">
        <v>10982</v>
      </c>
      <c r="B46" s="1673"/>
      <c r="C46" s="1673"/>
      <c r="D46" s="1673"/>
      <c r="E46" s="1673"/>
      <c r="H46" s="1674"/>
      <c r="I46" s="1674"/>
      <c r="J46" s="1674"/>
      <c r="K46" s="252"/>
      <c r="L46" s="1686"/>
      <c r="M46" s="1444"/>
      <c r="N46" s="277"/>
      <c r="O46" s="984"/>
      <c r="P46" s="984"/>
      <c r="Q46" s="984"/>
      <c r="R46" s="984"/>
      <c r="S46" s="984"/>
      <c r="T46" s="111"/>
      <c r="U46" s="254"/>
      <c r="V46" s="254"/>
      <c r="W46" s="254"/>
      <c r="X46" s="254"/>
      <c r="Y46" s="254"/>
      <c r="Z46" s="254"/>
      <c r="AA46" s="254"/>
      <c r="AB46" s="254"/>
      <c r="AC46" s="254"/>
      <c r="AD46" s="254"/>
      <c r="AE46" s="254"/>
      <c r="AF46" s="254"/>
      <c r="AG46" s="254"/>
      <c r="AH46" s="254"/>
      <c r="AI46" s="7"/>
      <c r="AJ46" s="7"/>
      <c r="AK46" s="7"/>
      <c r="AL46" s="7"/>
      <c r="AM46" s="7"/>
      <c r="AN46" s="7"/>
      <c r="AO46" s="7"/>
      <c r="AP46" s="7"/>
      <c r="AQ46" s="7"/>
    </row>
    <row r="47">
      <c r="A47" s="279" t="s">
        <v>10983</v>
      </c>
      <c r="B47" s="329" t="s">
        <v>10984</v>
      </c>
      <c r="C47" s="329" t="s">
        <v>8833</v>
      </c>
      <c r="D47" s="329"/>
      <c r="E47" s="1495" t="s">
        <v>10985</v>
      </c>
      <c r="F47" s="133" t="s">
        <v>12685</v>
      </c>
      <c r="G47" s="132">
        <v>43948.0</v>
      </c>
      <c r="H47" s="978" t="s">
        <v>8467</v>
      </c>
      <c r="I47" s="250"/>
      <c r="J47" s="250"/>
      <c r="K47" s="252"/>
      <c r="L47" s="1686"/>
      <c r="M47" s="1661"/>
      <c r="N47" s="277" t="s">
        <v>96</v>
      </c>
      <c r="O47" s="984" t="s">
        <v>97</v>
      </c>
      <c r="P47" s="984" t="s">
        <v>98</v>
      </c>
      <c r="Q47" s="1681">
        <v>43754.0</v>
      </c>
      <c r="R47" s="984"/>
      <c r="S47" s="984"/>
      <c r="T47" s="111"/>
      <c r="U47" s="254"/>
      <c r="V47" s="254"/>
      <c r="W47" s="254"/>
      <c r="X47" s="254"/>
      <c r="Y47" s="254"/>
      <c r="Z47" s="254"/>
      <c r="AA47" s="254"/>
      <c r="AB47" s="254"/>
      <c r="AC47" s="254"/>
      <c r="AD47" s="254"/>
      <c r="AE47" s="254"/>
      <c r="AF47" s="254"/>
      <c r="AG47" s="254"/>
      <c r="AH47" s="254"/>
      <c r="AI47" s="7"/>
      <c r="AJ47" s="7"/>
      <c r="AK47" s="7"/>
      <c r="AL47" s="7"/>
      <c r="AM47" s="7"/>
      <c r="AN47" s="7"/>
      <c r="AO47" s="7"/>
      <c r="AP47" s="7"/>
      <c r="AQ47" s="7"/>
    </row>
    <row r="48">
      <c r="A48" s="279" t="s">
        <v>10988</v>
      </c>
      <c r="B48" s="329" t="s">
        <v>10984</v>
      </c>
      <c r="C48" s="329" t="s">
        <v>8838</v>
      </c>
      <c r="D48" s="329"/>
      <c r="E48" s="252" t="s">
        <v>10989</v>
      </c>
      <c r="F48" s="133" t="s">
        <v>12686</v>
      </c>
      <c r="G48" s="132">
        <v>43948.0</v>
      </c>
      <c r="H48" s="978" t="s">
        <v>8467</v>
      </c>
      <c r="I48" s="250"/>
      <c r="J48" s="250"/>
      <c r="K48" s="252"/>
      <c r="L48" s="1686"/>
      <c r="M48" s="1661"/>
      <c r="N48" s="277" t="s">
        <v>96</v>
      </c>
      <c r="O48" s="984" t="s">
        <v>97</v>
      </c>
      <c r="P48" s="984" t="s">
        <v>98</v>
      </c>
      <c r="Q48" s="1681">
        <v>43754.0</v>
      </c>
      <c r="R48" s="984"/>
      <c r="S48" s="984"/>
      <c r="T48" s="111"/>
      <c r="U48" s="254"/>
      <c r="V48" s="254"/>
      <c r="W48" s="254"/>
      <c r="X48" s="254"/>
      <c r="Y48" s="254"/>
      <c r="Z48" s="254"/>
      <c r="AA48" s="254"/>
      <c r="AB48" s="254"/>
      <c r="AC48" s="254"/>
      <c r="AD48" s="254"/>
      <c r="AE48" s="254"/>
      <c r="AF48" s="254"/>
      <c r="AG48" s="254"/>
      <c r="AH48" s="254"/>
      <c r="AI48" s="7"/>
      <c r="AJ48" s="7"/>
      <c r="AK48" s="7"/>
      <c r="AL48" s="7"/>
      <c r="AM48" s="7"/>
      <c r="AN48" s="7"/>
      <c r="AO48" s="7"/>
      <c r="AP48" s="7"/>
      <c r="AQ48" s="7"/>
    </row>
    <row r="49">
      <c r="A49" s="279" t="s">
        <v>10991</v>
      </c>
      <c r="B49" s="329" t="s">
        <v>10984</v>
      </c>
      <c r="C49" s="329" t="s">
        <v>8841</v>
      </c>
      <c r="D49" s="329"/>
      <c r="E49" s="252" t="s">
        <v>10992</v>
      </c>
      <c r="F49" s="133" t="s">
        <v>12687</v>
      </c>
      <c r="G49" s="132">
        <v>43948.0</v>
      </c>
      <c r="H49" s="978" t="s">
        <v>8467</v>
      </c>
      <c r="I49" s="279"/>
      <c r="J49" s="279"/>
      <c r="K49" s="277"/>
      <c r="L49" s="1689" t="s">
        <v>10995</v>
      </c>
      <c r="M49" s="1661"/>
      <c r="N49" s="277" t="s">
        <v>96</v>
      </c>
      <c r="O49" s="984" t="s">
        <v>97</v>
      </c>
      <c r="P49" s="984" t="s">
        <v>98</v>
      </c>
      <c r="Q49" s="1681">
        <v>43754.0</v>
      </c>
      <c r="R49" s="984"/>
      <c r="S49" s="984"/>
      <c r="T49" s="111"/>
      <c r="U49" s="254"/>
      <c r="V49" s="254"/>
      <c r="W49" s="254"/>
      <c r="X49" s="254"/>
      <c r="Y49" s="254"/>
      <c r="Z49" s="254"/>
      <c r="AA49" s="254"/>
      <c r="AB49" s="254"/>
      <c r="AC49" s="254"/>
      <c r="AD49" s="254"/>
      <c r="AE49" s="254"/>
      <c r="AF49" s="254"/>
      <c r="AG49" s="254"/>
      <c r="AH49" s="254"/>
      <c r="AI49" s="7"/>
      <c r="AJ49" s="7"/>
      <c r="AK49" s="7"/>
      <c r="AL49" s="7"/>
      <c r="AM49" s="7"/>
      <c r="AN49" s="7"/>
      <c r="AO49" s="7"/>
      <c r="AP49" s="7"/>
      <c r="AQ49" s="7"/>
    </row>
    <row r="50">
      <c r="A50" s="279" t="s">
        <v>10996</v>
      </c>
      <c r="B50" s="329" t="s">
        <v>10984</v>
      </c>
      <c r="C50" s="329" t="s">
        <v>8844</v>
      </c>
      <c r="D50" s="329"/>
      <c r="E50" s="252" t="s">
        <v>10997</v>
      </c>
      <c r="F50" s="978" t="s">
        <v>12688</v>
      </c>
      <c r="G50" s="132">
        <v>43948.0</v>
      </c>
      <c r="H50" s="978" t="s">
        <v>8467</v>
      </c>
      <c r="I50" s="250"/>
      <c r="J50" s="250"/>
      <c r="K50" s="252"/>
      <c r="L50" s="1686"/>
      <c r="M50" s="1661"/>
      <c r="N50" s="277" t="s">
        <v>96</v>
      </c>
      <c r="O50" s="984" t="s">
        <v>97</v>
      </c>
      <c r="P50" s="984" t="s">
        <v>98</v>
      </c>
      <c r="Q50" s="1681">
        <v>43754.0</v>
      </c>
      <c r="R50" s="984"/>
      <c r="S50" s="984"/>
      <c r="T50" s="111"/>
      <c r="U50" s="254"/>
      <c r="V50" s="254"/>
      <c r="W50" s="254"/>
      <c r="X50" s="254"/>
      <c r="Y50" s="254"/>
      <c r="Z50" s="254"/>
      <c r="AA50" s="254"/>
      <c r="AB50" s="254"/>
      <c r="AC50" s="254"/>
      <c r="AD50" s="254"/>
      <c r="AE50" s="254"/>
      <c r="AF50" s="254"/>
      <c r="AG50" s="254"/>
      <c r="AH50" s="254"/>
      <c r="AI50" s="7"/>
      <c r="AJ50" s="7"/>
      <c r="AK50" s="7"/>
      <c r="AL50" s="7"/>
      <c r="AM50" s="7"/>
      <c r="AN50" s="7"/>
      <c r="AO50" s="7"/>
      <c r="AP50" s="7"/>
      <c r="AQ50" s="7"/>
    </row>
    <row r="51">
      <c r="A51" s="279" t="s">
        <v>10999</v>
      </c>
      <c r="B51" s="329" t="s">
        <v>10984</v>
      </c>
      <c r="C51" s="329" t="s">
        <v>8847</v>
      </c>
      <c r="D51" s="329"/>
      <c r="E51" s="250" t="s">
        <v>11000</v>
      </c>
      <c r="F51" s="978" t="s">
        <v>12689</v>
      </c>
      <c r="G51" s="132">
        <v>43948.0</v>
      </c>
      <c r="H51" s="978" t="s">
        <v>8467</v>
      </c>
      <c r="I51" s="250"/>
      <c r="J51" s="250"/>
      <c r="K51" s="252"/>
      <c r="L51" s="1686"/>
      <c r="M51" s="1661"/>
      <c r="N51" s="277" t="s">
        <v>96</v>
      </c>
      <c r="O51" s="984" t="s">
        <v>97</v>
      </c>
      <c r="P51" s="984" t="s">
        <v>98</v>
      </c>
      <c r="Q51" s="1681">
        <v>43754.0</v>
      </c>
      <c r="R51" s="984"/>
      <c r="S51" s="984"/>
      <c r="T51" s="111"/>
      <c r="U51" s="254"/>
      <c r="V51" s="254"/>
      <c r="W51" s="254"/>
      <c r="X51" s="254"/>
      <c r="Y51" s="254"/>
      <c r="Z51" s="254"/>
      <c r="AA51" s="254"/>
      <c r="AB51" s="254"/>
      <c r="AC51" s="254"/>
      <c r="AD51" s="254"/>
      <c r="AE51" s="254"/>
      <c r="AF51" s="254"/>
      <c r="AG51" s="254"/>
      <c r="AH51" s="254"/>
      <c r="AI51" s="7"/>
      <c r="AJ51" s="7"/>
      <c r="AK51" s="7"/>
      <c r="AL51" s="7"/>
      <c r="AM51" s="7"/>
      <c r="AN51" s="7"/>
      <c r="AO51" s="7"/>
      <c r="AP51" s="7"/>
      <c r="AQ51" s="7"/>
    </row>
    <row r="52">
      <c r="A52" s="279" t="s">
        <v>11002</v>
      </c>
      <c r="B52" s="329" t="s">
        <v>10984</v>
      </c>
      <c r="C52" s="329" t="s">
        <v>8850</v>
      </c>
      <c r="D52" s="329"/>
      <c r="E52" s="252" t="s">
        <v>11003</v>
      </c>
      <c r="F52" s="978" t="s">
        <v>12690</v>
      </c>
      <c r="G52" s="132">
        <v>43948.0</v>
      </c>
      <c r="H52" s="978" t="s">
        <v>8467</v>
      </c>
      <c r="I52" s="250"/>
      <c r="J52" s="250"/>
      <c r="K52" s="252"/>
      <c r="L52" s="1686"/>
      <c r="M52" s="1661"/>
      <c r="N52" s="277" t="s">
        <v>96</v>
      </c>
      <c r="O52" s="984" t="s">
        <v>97</v>
      </c>
      <c r="P52" s="984" t="s">
        <v>98</v>
      </c>
      <c r="Q52" s="1681">
        <v>43754.0</v>
      </c>
      <c r="R52" s="984"/>
      <c r="S52" s="984"/>
      <c r="T52" s="111"/>
      <c r="U52" s="254"/>
      <c r="V52" s="254"/>
      <c r="W52" s="254"/>
      <c r="X52" s="254"/>
      <c r="Y52" s="254"/>
      <c r="Z52" s="254"/>
      <c r="AA52" s="254"/>
      <c r="AB52" s="254"/>
      <c r="AC52" s="254"/>
      <c r="AD52" s="254"/>
      <c r="AE52" s="254"/>
      <c r="AF52" s="254"/>
      <c r="AG52" s="254"/>
      <c r="AH52" s="254"/>
      <c r="AI52" s="7"/>
      <c r="AJ52" s="7"/>
      <c r="AK52" s="7"/>
      <c r="AL52" s="7"/>
      <c r="AM52" s="7"/>
      <c r="AN52" s="7"/>
      <c r="AO52" s="7"/>
      <c r="AP52" s="7"/>
      <c r="AQ52" s="7"/>
    </row>
    <row r="53">
      <c r="A53" s="279" t="s">
        <v>11005</v>
      </c>
      <c r="B53" s="329" t="s">
        <v>11006</v>
      </c>
      <c r="C53" s="329" t="s">
        <v>8833</v>
      </c>
      <c r="D53" s="329"/>
      <c r="E53" s="277" t="s">
        <v>12691</v>
      </c>
      <c r="F53" s="978" t="s">
        <v>12692</v>
      </c>
      <c r="G53" s="132">
        <v>43948.0</v>
      </c>
      <c r="H53" s="978" t="s">
        <v>8467</v>
      </c>
      <c r="I53" s="279"/>
      <c r="J53" s="250"/>
      <c r="K53" s="252"/>
      <c r="L53" s="1686"/>
      <c r="M53" s="1661"/>
      <c r="N53" s="277" t="s">
        <v>96</v>
      </c>
      <c r="O53" s="984" t="s">
        <v>97</v>
      </c>
      <c r="P53" s="984" t="s">
        <v>98</v>
      </c>
      <c r="Q53" s="1681">
        <v>43754.0</v>
      </c>
      <c r="R53" s="984"/>
      <c r="S53" s="984"/>
      <c r="T53" s="111"/>
      <c r="U53" s="254"/>
      <c r="V53" s="254"/>
      <c r="W53" s="254"/>
      <c r="X53" s="254"/>
      <c r="Y53" s="254"/>
      <c r="Z53" s="254"/>
      <c r="AA53" s="254"/>
      <c r="AB53" s="254"/>
      <c r="AC53" s="254"/>
      <c r="AD53" s="254"/>
      <c r="AE53" s="254"/>
      <c r="AF53" s="254"/>
      <c r="AG53" s="254"/>
      <c r="AH53" s="254"/>
      <c r="AI53" s="7"/>
      <c r="AJ53" s="7"/>
      <c r="AK53" s="7"/>
      <c r="AL53" s="7"/>
      <c r="AM53" s="7"/>
      <c r="AN53" s="7"/>
      <c r="AO53" s="7"/>
      <c r="AP53" s="7"/>
      <c r="AQ53" s="7"/>
    </row>
    <row r="54">
      <c r="A54" s="279" t="s">
        <v>11009</v>
      </c>
      <c r="B54" s="329" t="s">
        <v>11006</v>
      </c>
      <c r="C54" s="329" t="s">
        <v>8838</v>
      </c>
      <c r="D54" s="329"/>
      <c r="E54" s="252" t="s">
        <v>11010</v>
      </c>
      <c r="F54" s="978" t="s">
        <v>12693</v>
      </c>
      <c r="G54" s="132">
        <v>43948.0</v>
      </c>
      <c r="H54" s="978" t="s">
        <v>8467</v>
      </c>
      <c r="I54" s="250"/>
      <c r="J54" s="250"/>
      <c r="K54" s="252"/>
      <c r="L54" s="1686"/>
      <c r="M54" s="1661"/>
      <c r="N54" s="277" t="s">
        <v>96</v>
      </c>
      <c r="O54" s="984" t="s">
        <v>97</v>
      </c>
      <c r="P54" s="984" t="s">
        <v>98</v>
      </c>
      <c r="Q54" s="1681">
        <v>43754.0</v>
      </c>
      <c r="R54" s="984"/>
      <c r="S54" s="984"/>
      <c r="T54" s="111"/>
      <c r="U54" s="254"/>
      <c r="V54" s="254"/>
      <c r="W54" s="254"/>
      <c r="X54" s="254"/>
      <c r="Y54" s="254"/>
      <c r="Z54" s="254"/>
      <c r="AA54" s="254"/>
      <c r="AB54" s="254"/>
      <c r="AC54" s="254"/>
      <c r="AD54" s="254"/>
      <c r="AE54" s="254"/>
      <c r="AF54" s="254"/>
      <c r="AG54" s="254"/>
      <c r="AH54" s="254"/>
      <c r="AI54" s="7"/>
      <c r="AJ54" s="7"/>
      <c r="AK54" s="7"/>
      <c r="AL54" s="7"/>
      <c r="AM54" s="7"/>
      <c r="AN54" s="7"/>
      <c r="AO54" s="7"/>
      <c r="AP54" s="7"/>
      <c r="AQ54" s="7"/>
    </row>
    <row r="55">
      <c r="A55" s="279" t="s">
        <v>11012</v>
      </c>
      <c r="B55" s="329" t="s">
        <v>11006</v>
      </c>
      <c r="C55" s="329" t="s">
        <v>8841</v>
      </c>
      <c r="D55" s="329"/>
      <c r="E55" s="252" t="s">
        <v>11013</v>
      </c>
      <c r="F55" s="978" t="s">
        <v>12694</v>
      </c>
      <c r="G55" s="132">
        <v>43948.0</v>
      </c>
      <c r="H55" s="978" t="s">
        <v>8467</v>
      </c>
      <c r="I55" s="250"/>
      <c r="J55" s="250"/>
      <c r="K55" s="252"/>
      <c r="L55" s="1686"/>
      <c r="M55" s="1661"/>
      <c r="N55" s="277" t="s">
        <v>96</v>
      </c>
      <c r="O55" s="984" t="s">
        <v>97</v>
      </c>
      <c r="P55" s="984" t="s">
        <v>98</v>
      </c>
      <c r="Q55" s="1681">
        <v>43754.0</v>
      </c>
      <c r="R55" s="984"/>
      <c r="S55" s="984"/>
      <c r="T55" s="111"/>
      <c r="U55" s="254"/>
      <c r="V55" s="254"/>
      <c r="W55" s="254"/>
      <c r="X55" s="254"/>
      <c r="Y55" s="254"/>
      <c r="Z55" s="254"/>
      <c r="AA55" s="254"/>
      <c r="AB55" s="254"/>
      <c r="AC55" s="254"/>
      <c r="AD55" s="254"/>
      <c r="AE55" s="254"/>
      <c r="AF55" s="254"/>
      <c r="AG55" s="254"/>
      <c r="AH55" s="254"/>
      <c r="AI55" s="7"/>
      <c r="AJ55" s="7"/>
      <c r="AK55" s="7"/>
      <c r="AL55" s="7"/>
      <c r="AM55" s="7"/>
      <c r="AN55" s="7"/>
      <c r="AO55" s="7"/>
      <c r="AP55" s="7"/>
      <c r="AQ55" s="7"/>
    </row>
    <row r="56">
      <c r="A56" s="279" t="s">
        <v>11015</v>
      </c>
      <c r="B56" s="329" t="s">
        <v>11006</v>
      </c>
      <c r="C56" s="329" t="s">
        <v>8844</v>
      </c>
      <c r="D56" s="329"/>
      <c r="E56" s="252" t="s">
        <v>11016</v>
      </c>
      <c r="F56" s="978" t="s">
        <v>12695</v>
      </c>
      <c r="G56" s="132">
        <v>43948.0</v>
      </c>
      <c r="H56" s="978" t="s">
        <v>8467</v>
      </c>
      <c r="I56" s="250"/>
      <c r="J56" s="250"/>
      <c r="K56" s="252"/>
      <c r="L56" s="1686"/>
      <c r="M56" s="1661"/>
      <c r="N56" s="277" t="s">
        <v>96</v>
      </c>
      <c r="O56" s="984" t="s">
        <v>97</v>
      </c>
      <c r="P56" s="984" t="s">
        <v>98</v>
      </c>
      <c r="Q56" s="1681">
        <v>43754.0</v>
      </c>
      <c r="R56" s="984"/>
      <c r="S56" s="984"/>
      <c r="T56" s="111"/>
      <c r="U56" s="254"/>
      <c r="V56" s="254"/>
      <c r="W56" s="254"/>
      <c r="X56" s="254"/>
      <c r="Y56" s="254"/>
      <c r="Z56" s="254"/>
      <c r="AA56" s="254"/>
      <c r="AB56" s="254"/>
      <c r="AC56" s="254"/>
      <c r="AD56" s="254"/>
      <c r="AE56" s="254"/>
      <c r="AF56" s="254"/>
      <c r="AG56" s="254"/>
      <c r="AH56" s="254"/>
      <c r="AI56" s="7"/>
      <c r="AJ56" s="7"/>
      <c r="AK56" s="7"/>
      <c r="AL56" s="7"/>
      <c r="AM56" s="7"/>
      <c r="AN56" s="7"/>
      <c r="AO56" s="7"/>
      <c r="AP56" s="7"/>
      <c r="AQ56" s="7"/>
    </row>
    <row r="57">
      <c r="A57" s="279" t="s">
        <v>11018</v>
      </c>
      <c r="B57" s="329" t="s">
        <v>11006</v>
      </c>
      <c r="C57" s="329" t="s">
        <v>8847</v>
      </c>
      <c r="D57" s="329"/>
      <c r="E57" s="252" t="s">
        <v>11019</v>
      </c>
      <c r="F57" s="978" t="s">
        <v>12696</v>
      </c>
      <c r="G57" s="132">
        <v>43948.0</v>
      </c>
      <c r="H57" s="978" t="s">
        <v>8467</v>
      </c>
      <c r="I57" s="250"/>
      <c r="J57" s="250"/>
      <c r="K57" s="252"/>
      <c r="L57" s="1686"/>
      <c r="M57" s="1661"/>
      <c r="N57" s="277" t="s">
        <v>96</v>
      </c>
      <c r="O57" s="984" t="s">
        <v>97</v>
      </c>
      <c r="P57" s="984" t="s">
        <v>98</v>
      </c>
      <c r="Q57" s="1681">
        <v>43754.0</v>
      </c>
      <c r="R57" s="984"/>
      <c r="S57" s="984"/>
      <c r="T57" s="111"/>
      <c r="U57" s="254"/>
      <c r="V57" s="254"/>
      <c r="W57" s="254"/>
      <c r="X57" s="254"/>
      <c r="Y57" s="254"/>
      <c r="Z57" s="254"/>
      <c r="AA57" s="254"/>
      <c r="AB57" s="254"/>
      <c r="AC57" s="254"/>
      <c r="AD57" s="254"/>
      <c r="AE57" s="254"/>
      <c r="AF57" s="254"/>
      <c r="AG57" s="254"/>
      <c r="AH57" s="254"/>
      <c r="AI57" s="7"/>
      <c r="AJ57" s="7"/>
      <c r="AK57" s="7"/>
      <c r="AL57" s="7"/>
      <c r="AM57" s="7"/>
      <c r="AN57" s="7"/>
      <c r="AO57" s="7"/>
      <c r="AP57" s="7"/>
      <c r="AQ57" s="7"/>
    </row>
    <row r="58">
      <c r="A58" s="279" t="s">
        <v>11021</v>
      </c>
      <c r="B58" s="329" t="s">
        <v>11006</v>
      </c>
      <c r="C58" s="329" t="s">
        <v>8850</v>
      </c>
      <c r="D58" s="329"/>
      <c r="E58" s="252" t="s">
        <v>11022</v>
      </c>
      <c r="F58" s="978" t="s">
        <v>12697</v>
      </c>
      <c r="G58" s="132">
        <v>43948.0</v>
      </c>
      <c r="H58" s="978" t="s">
        <v>8467</v>
      </c>
      <c r="I58" s="250"/>
      <c r="J58" s="250"/>
      <c r="K58" s="252"/>
      <c r="L58" s="1686"/>
      <c r="M58" s="1661"/>
      <c r="N58" s="277" t="s">
        <v>96</v>
      </c>
      <c r="O58" s="984" t="s">
        <v>97</v>
      </c>
      <c r="P58" s="984" t="s">
        <v>98</v>
      </c>
      <c r="Q58" s="1681">
        <v>43754.0</v>
      </c>
      <c r="R58" s="984"/>
      <c r="S58" s="984"/>
      <c r="T58" s="111"/>
      <c r="U58" s="254"/>
      <c r="V58" s="254"/>
      <c r="W58" s="254"/>
      <c r="X58" s="254"/>
      <c r="Y58" s="254"/>
      <c r="Z58" s="254"/>
      <c r="AA58" s="254"/>
      <c r="AB58" s="254"/>
      <c r="AC58" s="254"/>
      <c r="AD58" s="254"/>
      <c r="AE58" s="254"/>
      <c r="AF58" s="254"/>
      <c r="AG58" s="254"/>
      <c r="AH58" s="254"/>
      <c r="AI58" s="7"/>
      <c r="AJ58" s="7"/>
      <c r="AK58" s="7"/>
      <c r="AL58" s="7"/>
      <c r="AM58" s="7"/>
      <c r="AN58" s="7"/>
      <c r="AO58" s="7"/>
      <c r="AP58" s="7"/>
      <c r="AQ58" s="7"/>
    </row>
    <row r="59">
      <c r="A59" s="279" t="s">
        <v>11024</v>
      </c>
      <c r="B59" s="329" t="s">
        <v>11025</v>
      </c>
      <c r="C59" s="329" t="s">
        <v>8833</v>
      </c>
      <c r="D59" s="329"/>
      <c r="E59" s="252" t="s">
        <v>11026</v>
      </c>
      <c r="F59" s="978" t="s">
        <v>12698</v>
      </c>
      <c r="G59" s="132">
        <v>43948.0</v>
      </c>
      <c r="H59" s="978" t="s">
        <v>8467</v>
      </c>
      <c r="I59" s="1767"/>
      <c r="J59" s="1768"/>
      <c r="K59" s="277" t="s">
        <v>11028</v>
      </c>
      <c r="L59" s="1686"/>
      <c r="M59" s="1661"/>
      <c r="N59" s="277" t="s">
        <v>96</v>
      </c>
      <c r="O59" s="984" t="s">
        <v>97</v>
      </c>
      <c r="P59" s="984" t="s">
        <v>98</v>
      </c>
      <c r="Q59" s="1681">
        <v>43755.0</v>
      </c>
      <c r="R59" s="984"/>
      <c r="S59" s="984"/>
      <c r="T59" s="111"/>
      <c r="U59" s="254"/>
      <c r="V59" s="254"/>
      <c r="W59" s="254"/>
      <c r="X59" s="254"/>
      <c r="Y59" s="254"/>
      <c r="Z59" s="254"/>
      <c r="AA59" s="254"/>
      <c r="AB59" s="254"/>
      <c r="AC59" s="254"/>
      <c r="AD59" s="254"/>
      <c r="AE59" s="254"/>
      <c r="AF59" s="254"/>
      <c r="AG59" s="254"/>
      <c r="AH59" s="254"/>
      <c r="AI59" s="7"/>
      <c r="AJ59" s="7"/>
      <c r="AK59" s="7"/>
      <c r="AL59" s="7"/>
      <c r="AM59" s="7"/>
      <c r="AN59" s="7"/>
      <c r="AO59" s="7"/>
      <c r="AP59" s="7"/>
      <c r="AQ59" s="7"/>
    </row>
    <row r="60">
      <c r="A60" s="279" t="s">
        <v>11029</v>
      </c>
      <c r="B60" s="329" t="s">
        <v>11025</v>
      </c>
      <c r="C60" s="329" t="s">
        <v>8838</v>
      </c>
      <c r="D60" s="329"/>
      <c r="E60" s="252" t="s">
        <v>11030</v>
      </c>
      <c r="F60" s="978" t="s">
        <v>12699</v>
      </c>
      <c r="G60" s="132">
        <v>43948.0</v>
      </c>
      <c r="H60" s="978" t="s">
        <v>8467</v>
      </c>
      <c r="I60" s="1768"/>
      <c r="J60" s="1768"/>
      <c r="K60" s="252"/>
      <c r="L60" s="1686"/>
      <c r="M60" s="1661"/>
      <c r="N60" s="277" t="s">
        <v>96</v>
      </c>
      <c r="O60" s="984" t="s">
        <v>97</v>
      </c>
      <c r="P60" s="984" t="s">
        <v>98</v>
      </c>
      <c r="Q60" s="1681">
        <v>43755.0</v>
      </c>
      <c r="R60" s="984"/>
      <c r="S60" s="984"/>
      <c r="T60" s="111"/>
      <c r="U60" s="254"/>
      <c r="V60" s="254"/>
      <c r="W60" s="254"/>
      <c r="X60" s="254"/>
      <c r="Y60" s="254"/>
      <c r="Z60" s="254"/>
      <c r="AA60" s="254"/>
      <c r="AB60" s="254"/>
      <c r="AC60" s="254"/>
      <c r="AD60" s="254"/>
      <c r="AE60" s="254"/>
      <c r="AF60" s="254"/>
      <c r="AG60" s="254"/>
      <c r="AH60" s="254"/>
      <c r="AI60" s="7"/>
      <c r="AJ60" s="7"/>
      <c r="AK60" s="7"/>
      <c r="AL60" s="7"/>
      <c r="AM60" s="7"/>
      <c r="AN60" s="7"/>
      <c r="AO60" s="7"/>
      <c r="AP60" s="7"/>
      <c r="AQ60" s="7"/>
    </row>
    <row r="61">
      <c r="A61" s="279" t="s">
        <v>11032</v>
      </c>
      <c r="B61" s="329" t="s">
        <v>11025</v>
      </c>
      <c r="C61" s="329" t="s">
        <v>8841</v>
      </c>
      <c r="D61" s="329"/>
      <c r="E61" s="252" t="s">
        <v>11033</v>
      </c>
      <c r="F61" s="978" t="s">
        <v>12700</v>
      </c>
      <c r="G61" s="132">
        <v>43948.0</v>
      </c>
      <c r="H61" s="978" t="s">
        <v>8467</v>
      </c>
      <c r="I61" s="1768"/>
      <c r="J61" s="1768"/>
      <c r="K61" s="252"/>
      <c r="L61" s="1686"/>
      <c r="M61" s="1661"/>
      <c r="N61" s="277" t="s">
        <v>96</v>
      </c>
      <c r="O61" s="984" t="s">
        <v>97</v>
      </c>
      <c r="P61" s="984" t="s">
        <v>98</v>
      </c>
      <c r="Q61" s="1681">
        <v>43755.0</v>
      </c>
      <c r="R61" s="984"/>
      <c r="S61" s="984"/>
      <c r="T61" s="111"/>
      <c r="U61" s="254"/>
      <c r="V61" s="254"/>
      <c r="W61" s="254"/>
      <c r="X61" s="254"/>
      <c r="Y61" s="254"/>
      <c r="Z61" s="254"/>
      <c r="AA61" s="254"/>
      <c r="AB61" s="254"/>
      <c r="AC61" s="254"/>
      <c r="AD61" s="254"/>
      <c r="AE61" s="254"/>
      <c r="AF61" s="254"/>
      <c r="AG61" s="254"/>
      <c r="AH61" s="254"/>
      <c r="AI61" s="7"/>
      <c r="AJ61" s="7"/>
      <c r="AK61" s="7"/>
      <c r="AL61" s="7"/>
      <c r="AM61" s="7"/>
      <c r="AN61" s="7"/>
      <c r="AO61" s="7"/>
      <c r="AP61" s="7"/>
      <c r="AQ61" s="7"/>
    </row>
    <row r="62">
      <c r="A62" s="279" t="s">
        <v>11035</v>
      </c>
      <c r="B62" s="329" t="s">
        <v>11025</v>
      </c>
      <c r="C62" s="329" t="s">
        <v>8844</v>
      </c>
      <c r="D62" s="329"/>
      <c r="E62" s="252" t="s">
        <v>11036</v>
      </c>
      <c r="F62" s="978" t="s">
        <v>12701</v>
      </c>
      <c r="G62" s="132">
        <v>43948.0</v>
      </c>
      <c r="H62" s="978" t="s">
        <v>8467</v>
      </c>
      <c r="I62" s="1768"/>
      <c r="J62" s="1768"/>
      <c r="K62" s="252"/>
      <c r="L62" s="1686"/>
      <c r="M62" s="1661"/>
      <c r="N62" s="277" t="s">
        <v>96</v>
      </c>
      <c r="O62" s="984" t="s">
        <v>97</v>
      </c>
      <c r="P62" s="984" t="s">
        <v>98</v>
      </c>
      <c r="Q62" s="1681">
        <v>43755.0</v>
      </c>
      <c r="R62" s="984"/>
      <c r="S62" s="984"/>
      <c r="T62" s="111"/>
      <c r="U62" s="254"/>
      <c r="V62" s="254"/>
      <c r="W62" s="254"/>
      <c r="X62" s="254"/>
      <c r="Y62" s="254"/>
      <c r="Z62" s="254"/>
      <c r="AA62" s="254"/>
      <c r="AB62" s="254"/>
      <c r="AC62" s="254"/>
      <c r="AD62" s="254"/>
      <c r="AE62" s="254"/>
      <c r="AF62" s="254"/>
      <c r="AG62" s="254"/>
      <c r="AH62" s="254"/>
      <c r="AI62" s="7"/>
      <c r="AJ62" s="7"/>
      <c r="AK62" s="7"/>
      <c r="AL62" s="7"/>
      <c r="AM62" s="7"/>
      <c r="AN62" s="7"/>
      <c r="AO62" s="7"/>
      <c r="AP62" s="7"/>
      <c r="AQ62" s="7"/>
    </row>
    <row r="63">
      <c r="A63" s="279" t="s">
        <v>11038</v>
      </c>
      <c r="B63" s="329" t="s">
        <v>11025</v>
      </c>
      <c r="C63" s="329" t="s">
        <v>8847</v>
      </c>
      <c r="D63" s="329"/>
      <c r="E63" s="252" t="s">
        <v>11039</v>
      </c>
      <c r="F63" s="978" t="s">
        <v>12702</v>
      </c>
      <c r="G63" s="132">
        <v>43948.0</v>
      </c>
      <c r="H63" s="978" t="s">
        <v>8467</v>
      </c>
      <c r="I63" s="1768"/>
      <c r="J63" s="1768"/>
      <c r="K63" s="252"/>
      <c r="L63" s="1686"/>
      <c r="M63" s="1661"/>
      <c r="N63" s="277" t="s">
        <v>96</v>
      </c>
      <c r="O63" s="984" t="s">
        <v>97</v>
      </c>
      <c r="P63" s="984" t="s">
        <v>98</v>
      </c>
      <c r="Q63" s="1681">
        <v>43755.0</v>
      </c>
      <c r="R63" s="984"/>
      <c r="S63" s="984"/>
      <c r="T63" s="111"/>
      <c r="U63" s="254"/>
      <c r="V63" s="254"/>
      <c r="W63" s="254"/>
      <c r="X63" s="254"/>
      <c r="Y63" s="254"/>
      <c r="Z63" s="254"/>
      <c r="AA63" s="254"/>
      <c r="AB63" s="254"/>
      <c r="AC63" s="254"/>
      <c r="AD63" s="254"/>
      <c r="AE63" s="254"/>
      <c r="AF63" s="254"/>
      <c r="AG63" s="254"/>
      <c r="AH63" s="254"/>
      <c r="AI63" s="7"/>
      <c r="AJ63" s="7"/>
      <c r="AK63" s="7"/>
      <c r="AL63" s="7"/>
      <c r="AM63" s="7"/>
      <c r="AN63" s="7"/>
      <c r="AO63" s="7"/>
      <c r="AP63" s="7"/>
      <c r="AQ63" s="7"/>
    </row>
    <row r="64">
      <c r="A64" s="279" t="s">
        <v>11041</v>
      </c>
      <c r="B64" s="329" t="s">
        <v>11025</v>
      </c>
      <c r="C64" s="329" t="s">
        <v>8850</v>
      </c>
      <c r="D64" s="329"/>
      <c r="E64" s="252" t="s">
        <v>11042</v>
      </c>
      <c r="F64" s="978" t="s">
        <v>12703</v>
      </c>
      <c r="G64" s="132">
        <v>43948.0</v>
      </c>
      <c r="H64" s="978" t="s">
        <v>8467</v>
      </c>
      <c r="I64" s="1768"/>
      <c r="J64" s="1768"/>
      <c r="K64" s="252"/>
      <c r="L64" s="1686"/>
      <c r="M64" s="1661"/>
      <c r="N64" s="277" t="s">
        <v>96</v>
      </c>
      <c r="O64" s="984" t="s">
        <v>97</v>
      </c>
      <c r="P64" s="984" t="s">
        <v>98</v>
      </c>
      <c r="Q64" s="1681">
        <v>43755.0</v>
      </c>
      <c r="R64" s="984"/>
      <c r="S64" s="984"/>
      <c r="T64" s="111"/>
      <c r="U64" s="254"/>
      <c r="V64" s="254"/>
      <c r="W64" s="254"/>
      <c r="X64" s="254"/>
      <c r="Y64" s="254"/>
      <c r="Z64" s="254"/>
      <c r="AA64" s="254"/>
      <c r="AB64" s="254"/>
      <c r="AC64" s="254"/>
      <c r="AD64" s="254"/>
      <c r="AE64" s="254"/>
      <c r="AF64" s="254"/>
      <c r="AG64" s="254"/>
      <c r="AH64" s="254"/>
      <c r="AI64" s="7"/>
      <c r="AJ64" s="7"/>
      <c r="AK64" s="7"/>
      <c r="AL64" s="7"/>
      <c r="AM64" s="7"/>
      <c r="AN64" s="7"/>
      <c r="AO64" s="7"/>
      <c r="AP64" s="7"/>
      <c r="AQ64" s="7"/>
    </row>
    <row r="65">
      <c r="A65" s="279" t="s">
        <v>11044</v>
      </c>
      <c r="B65" s="252" t="s">
        <v>11045</v>
      </c>
      <c r="C65" s="252" t="s">
        <v>8833</v>
      </c>
      <c r="D65" s="252"/>
      <c r="E65" s="1685" t="s">
        <v>11046</v>
      </c>
      <c r="F65" s="978" t="s">
        <v>12704</v>
      </c>
      <c r="G65" s="132">
        <v>43948.0</v>
      </c>
      <c r="H65" s="978" t="s">
        <v>8467</v>
      </c>
      <c r="I65" s="279"/>
      <c r="J65" s="1662"/>
      <c r="K65" s="252"/>
      <c r="L65" s="1686"/>
      <c r="M65" s="1661"/>
      <c r="N65" s="277" t="s">
        <v>96</v>
      </c>
      <c r="O65" s="984" t="s">
        <v>97</v>
      </c>
      <c r="P65" s="984" t="s">
        <v>98</v>
      </c>
      <c r="Q65" s="1681">
        <v>43755.0</v>
      </c>
      <c r="R65" s="984"/>
      <c r="S65" s="984"/>
      <c r="T65" s="111"/>
      <c r="U65" s="254"/>
      <c r="V65" s="254"/>
      <c r="W65" s="254"/>
      <c r="X65" s="254"/>
      <c r="Y65" s="254"/>
      <c r="Z65" s="254"/>
      <c r="AA65" s="254"/>
      <c r="AB65" s="254"/>
      <c r="AC65" s="254"/>
      <c r="AD65" s="254"/>
      <c r="AE65" s="254"/>
      <c r="AF65" s="254"/>
      <c r="AG65" s="254"/>
      <c r="AH65" s="254"/>
      <c r="AI65" s="7"/>
      <c r="AJ65" s="7"/>
      <c r="AK65" s="7"/>
      <c r="AL65" s="7"/>
      <c r="AM65" s="7"/>
      <c r="AN65" s="7"/>
      <c r="AO65" s="7"/>
      <c r="AP65" s="7"/>
      <c r="AQ65" s="7"/>
    </row>
    <row r="66">
      <c r="A66" s="279" t="s">
        <v>11049</v>
      </c>
      <c r="B66" s="252" t="s">
        <v>11045</v>
      </c>
      <c r="C66" s="252" t="s">
        <v>8838</v>
      </c>
      <c r="D66" s="252"/>
      <c r="E66" s="1685" t="s">
        <v>11050</v>
      </c>
      <c r="F66" s="978" t="s">
        <v>12705</v>
      </c>
      <c r="G66" s="132">
        <v>43948.0</v>
      </c>
      <c r="H66" s="978" t="s">
        <v>8467</v>
      </c>
      <c r="I66" s="250"/>
      <c r="J66" s="1662"/>
      <c r="K66" s="252"/>
      <c r="L66" s="1686"/>
      <c r="M66" s="1661"/>
      <c r="N66" s="277" t="s">
        <v>96</v>
      </c>
      <c r="O66" s="984" t="s">
        <v>97</v>
      </c>
      <c r="P66" s="984" t="s">
        <v>98</v>
      </c>
      <c r="Q66" s="1681">
        <v>43755.0</v>
      </c>
      <c r="R66" s="984"/>
      <c r="S66" s="984"/>
      <c r="T66" s="111"/>
      <c r="U66" s="254"/>
      <c r="V66" s="254"/>
      <c r="W66" s="254"/>
      <c r="X66" s="254"/>
      <c r="Y66" s="254"/>
      <c r="Z66" s="254"/>
      <c r="AA66" s="254"/>
      <c r="AB66" s="254"/>
      <c r="AC66" s="254"/>
      <c r="AD66" s="254"/>
      <c r="AE66" s="254"/>
      <c r="AF66" s="254"/>
      <c r="AG66" s="254"/>
      <c r="AH66" s="254"/>
      <c r="AI66" s="7"/>
      <c r="AJ66" s="7"/>
      <c r="AK66" s="7"/>
      <c r="AL66" s="7"/>
      <c r="AM66" s="7"/>
      <c r="AN66" s="7"/>
      <c r="AO66" s="7"/>
      <c r="AP66" s="7"/>
      <c r="AQ66" s="7"/>
    </row>
    <row r="67">
      <c r="A67" s="279" t="s">
        <v>11055</v>
      </c>
      <c r="B67" s="329" t="s">
        <v>11045</v>
      </c>
      <c r="C67" s="329" t="s">
        <v>8841</v>
      </c>
      <c r="D67" s="329"/>
      <c r="E67" s="1685" t="s">
        <v>11052</v>
      </c>
      <c r="F67" s="978" t="s">
        <v>12706</v>
      </c>
      <c r="G67" s="132">
        <v>43948.0</v>
      </c>
      <c r="H67" s="978" t="s">
        <v>8467</v>
      </c>
      <c r="I67" s="111"/>
      <c r="J67" s="111"/>
      <c r="K67" s="252"/>
      <c r="L67" s="1686"/>
      <c r="M67" s="1661"/>
      <c r="N67" s="277" t="s">
        <v>96</v>
      </c>
      <c r="O67" s="984" t="s">
        <v>97</v>
      </c>
      <c r="P67" s="984" t="s">
        <v>98</v>
      </c>
      <c r="Q67" s="1681">
        <v>43755.0</v>
      </c>
      <c r="R67" s="984"/>
      <c r="S67" s="984"/>
      <c r="T67" s="111"/>
      <c r="U67" s="254"/>
      <c r="V67" s="254"/>
      <c r="W67" s="254"/>
      <c r="X67" s="254"/>
      <c r="Y67" s="254"/>
      <c r="Z67" s="254"/>
      <c r="AA67" s="254"/>
      <c r="AB67" s="254"/>
      <c r="AC67" s="254"/>
      <c r="AD67" s="254"/>
      <c r="AE67" s="254"/>
      <c r="AF67" s="254"/>
      <c r="AG67" s="254"/>
      <c r="AH67" s="254"/>
      <c r="AI67" s="7"/>
      <c r="AJ67" s="7"/>
      <c r="AK67" s="7"/>
      <c r="AL67" s="7"/>
      <c r="AM67" s="7"/>
      <c r="AN67" s="7"/>
      <c r="AO67" s="7"/>
      <c r="AP67" s="7"/>
      <c r="AQ67" s="7"/>
    </row>
    <row r="68">
      <c r="A68" s="279" t="s">
        <v>11057</v>
      </c>
      <c r="B68" s="329" t="s">
        <v>11045</v>
      </c>
      <c r="C68" s="329" t="s">
        <v>8844</v>
      </c>
      <c r="D68" s="329"/>
      <c r="E68" s="1685" t="s">
        <v>11058</v>
      </c>
      <c r="F68" s="978" t="s">
        <v>12707</v>
      </c>
      <c r="G68" s="132">
        <v>43948.0</v>
      </c>
      <c r="H68" s="978" t="s">
        <v>8467</v>
      </c>
      <c r="I68" s="111"/>
      <c r="J68" s="111"/>
      <c r="K68" s="252"/>
      <c r="L68" s="1686"/>
      <c r="M68" s="1661"/>
      <c r="N68" s="277" t="s">
        <v>96</v>
      </c>
      <c r="O68" s="984" t="s">
        <v>97</v>
      </c>
      <c r="P68" s="984" t="s">
        <v>98</v>
      </c>
      <c r="Q68" s="1681">
        <v>43755.0</v>
      </c>
      <c r="R68" s="984"/>
      <c r="S68" s="984"/>
      <c r="T68" s="111"/>
      <c r="U68" s="254"/>
      <c r="V68" s="254"/>
      <c r="W68" s="254"/>
      <c r="X68" s="254"/>
      <c r="Y68" s="254"/>
      <c r="Z68" s="254"/>
      <c r="AA68" s="254"/>
      <c r="AB68" s="254"/>
      <c r="AC68" s="254"/>
      <c r="AD68" s="254"/>
      <c r="AE68" s="254"/>
      <c r="AF68" s="254"/>
      <c r="AG68" s="254"/>
      <c r="AH68" s="254"/>
      <c r="AI68" s="7"/>
      <c r="AJ68" s="7"/>
      <c r="AK68" s="7"/>
      <c r="AL68" s="7"/>
      <c r="AM68" s="7"/>
      <c r="AN68" s="7"/>
      <c r="AO68" s="7"/>
      <c r="AP68" s="7"/>
      <c r="AQ68" s="7"/>
    </row>
    <row r="69">
      <c r="A69" s="279" t="s">
        <v>11060</v>
      </c>
      <c r="B69" s="329" t="s">
        <v>11045</v>
      </c>
      <c r="C69" s="329" t="s">
        <v>8847</v>
      </c>
      <c r="D69" s="329"/>
      <c r="E69" s="1354" t="s">
        <v>11061</v>
      </c>
      <c r="F69" s="978" t="s">
        <v>12708</v>
      </c>
      <c r="G69" s="132">
        <v>43948.0</v>
      </c>
      <c r="H69" s="978" t="s">
        <v>8467</v>
      </c>
      <c r="I69" s="111"/>
      <c r="J69" s="111"/>
      <c r="K69" s="252"/>
      <c r="L69" s="1686"/>
      <c r="M69" s="1661"/>
      <c r="N69" s="277" t="s">
        <v>96</v>
      </c>
      <c r="O69" s="984" t="s">
        <v>97</v>
      </c>
      <c r="P69" s="984" t="s">
        <v>98</v>
      </c>
      <c r="Q69" s="1681">
        <v>43755.0</v>
      </c>
      <c r="R69" s="984"/>
      <c r="S69" s="984"/>
      <c r="T69" s="111"/>
      <c r="U69" s="254"/>
      <c r="V69" s="254"/>
      <c r="W69" s="254"/>
      <c r="X69" s="254"/>
      <c r="Y69" s="254"/>
      <c r="Z69" s="254"/>
      <c r="AA69" s="254"/>
      <c r="AB69" s="254"/>
      <c r="AC69" s="254"/>
      <c r="AD69" s="254"/>
      <c r="AE69" s="254"/>
      <c r="AF69" s="254"/>
      <c r="AG69" s="254"/>
      <c r="AH69" s="254"/>
      <c r="AI69" s="7"/>
      <c r="AJ69" s="7"/>
      <c r="AK69" s="7"/>
      <c r="AL69" s="7"/>
      <c r="AM69" s="7"/>
      <c r="AN69" s="7"/>
      <c r="AO69" s="7"/>
      <c r="AP69" s="7"/>
      <c r="AQ69" s="7"/>
    </row>
    <row r="70">
      <c r="A70" s="279" t="s">
        <v>11063</v>
      </c>
      <c r="B70" s="329" t="s">
        <v>11045</v>
      </c>
      <c r="C70" s="329" t="s">
        <v>8850</v>
      </c>
      <c r="D70" s="329"/>
      <c r="E70" s="1685" t="s">
        <v>11064</v>
      </c>
      <c r="F70" s="100" t="s">
        <v>12709</v>
      </c>
      <c r="G70" s="132">
        <v>43948.0</v>
      </c>
      <c r="H70" s="978" t="s">
        <v>8467</v>
      </c>
      <c r="I70" s="111"/>
      <c r="J70" s="111"/>
      <c r="K70" s="252"/>
      <c r="L70" s="1686"/>
      <c r="M70" s="1661"/>
      <c r="N70" s="277" t="s">
        <v>96</v>
      </c>
      <c r="O70" s="984" t="s">
        <v>97</v>
      </c>
      <c r="P70" s="984" t="s">
        <v>98</v>
      </c>
      <c r="Q70" s="1681">
        <v>43755.0</v>
      </c>
      <c r="R70" s="984"/>
      <c r="S70" s="984"/>
      <c r="T70" s="111"/>
      <c r="U70" s="254"/>
      <c r="V70" s="254"/>
      <c r="W70" s="254"/>
      <c r="X70" s="254"/>
      <c r="Y70" s="254"/>
      <c r="Z70" s="254"/>
      <c r="AA70" s="254"/>
      <c r="AB70" s="254"/>
      <c r="AC70" s="254"/>
      <c r="AD70" s="254"/>
      <c r="AE70" s="254"/>
      <c r="AF70" s="254"/>
      <c r="AG70" s="254"/>
      <c r="AH70" s="254"/>
      <c r="AI70" s="7"/>
      <c r="AJ70" s="7"/>
      <c r="AK70" s="7"/>
      <c r="AL70" s="7"/>
      <c r="AM70" s="7"/>
      <c r="AN70" s="7"/>
      <c r="AO70" s="7"/>
      <c r="AP70" s="7"/>
      <c r="AQ70" s="7"/>
    </row>
    <row r="71" hidden="1">
      <c r="A71" s="7"/>
      <c r="B71" s="450"/>
      <c r="C71" s="450"/>
      <c r="D71" s="450"/>
      <c r="E71" s="7"/>
      <c r="F71" s="7"/>
      <c r="G71" s="100"/>
      <c r="H71" s="7"/>
      <c r="I71" s="7"/>
      <c r="J71" s="7"/>
      <c r="K71" s="7"/>
      <c r="L71" s="1733"/>
      <c r="M71" s="7"/>
      <c r="N71" s="7"/>
      <c r="O71" s="7"/>
      <c r="P71" s="7"/>
      <c r="Q71" s="7"/>
      <c r="R71" s="7"/>
      <c r="S71" s="7"/>
      <c r="T71" s="95"/>
      <c r="U71" s="254"/>
      <c r="V71" s="254"/>
      <c r="W71" s="254"/>
      <c r="X71" s="254"/>
      <c r="Y71" s="254"/>
      <c r="Z71" s="254"/>
      <c r="AA71" s="254"/>
      <c r="AB71" s="254"/>
      <c r="AC71" s="254"/>
      <c r="AD71" s="254"/>
      <c r="AE71" s="283"/>
      <c r="AF71" s="254"/>
      <c r="AG71" s="254"/>
      <c r="AH71" s="254"/>
      <c r="AI71" s="7"/>
      <c r="AJ71" s="7"/>
      <c r="AK71" s="7"/>
      <c r="AL71" s="7"/>
      <c r="AM71" s="7"/>
      <c r="AN71" s="7"/>
      <c r="AO71" s="7"/>
      <c r="AP71" s="7"/>
      <c r="AQ71" s="7"/>
    </row>
    <row r="72" hidden="1">
      <c r="A72" s="7"/>
      <c r="B72" s="450"/>
      <c r="C72" s="450"/>
      <c r="D72" s="450"/>
      <c r="E72" s="7"/>
      <c r="F72" s="7"/>
      <c r="G72" s="7"/>
      <c r="H72" s="7"/>
      <c r="I72" s="7"/>
      <c r="J72" s="7"/>
      <c r="K72" s="7"/>
      <c r="L72" s="1733"/>
      <c r="M72" s="7"/>
      <c r="N72" s="7"/>
      <c r="O72" s="7"/>
      <c r="P72" s="7"/>
      <c r="Q72" s="7"/>
      <c r="R72" s="7"/>
      <c r="S72" s="7"/>
      <c r="T72" s="95"/>
      <c r="U72" s="254"/>
      <c r="V72" s="254"/>
      <c r="W72" s="254"/>
      <c r="X72" s="254"/>
      <c r="Y72" s="254"/>
      <c r="Z72" s="254"/>
      <c r="AA72" s="254"/>
      <c r="AB72" s="254"/>
      <c r="AC72" s="254"/>
      <c r="AD72" s="254"/>
      <c r="AE72" s="283"/>
      <c r="AF72" s="254"/>
      <c r="AG72" s="254"/>
      <c r="AH72" s="254"/>
      <c r="AI72" s="7"/>
      <c r="AJ72" s="7"/>
      <c r="AK72" s="7"/>
      <c r="AL72" s="7"/>
      <c r="AM72" s="7"/>
      <c r="AN72" s="7"/>
      <c r="AO72" s="7"/>
      <c r="AP72" s="7"/>
      <c r="AQ72" s="7"/>
    </row>
    <row r="73" hidden="1">
      <c r="A73" s="7"/>
      <c r="B73" s="450"/>
      <c r="C73" s="450"/>
      <c r="D73" s="450"/>
      <c r="E73" s="7"/>
      <c r="F73" s="7"/>
      <c r="G73" s="7"/>
      <c r="H73" s="7"/>
      <c r="I73" s="7"/>
      <c r="J73" s="7"/>
      <c r="K73" s="7"/>
      <c r="L73" s="1733"/>
      <c r="M73" s="7"/>
      <c r="N73" s="7"/>
      <c r="O73" s="7"/>
      <c r="P73" s="7"/>
      <c r="Q73" s="7"/>
      <c r="R73" s="7"/>
      <c r="S73" s="7"/>
      <c r="T73" s="95"/>
      <c r="U73" s="254"/>
      <c r="V73" s="254"/>
      <c r="W73" s="254"/>
      <c r="X73" s="254"/>
      <c r="Y73" s="254"/>
      <c r="Z73" s="254"/>
      <c r="AA73" s="254"/>
      <c r="AB73" s="254"/>
      <c r="AC73" s="254"/>
      <c r="AD73" s="254"/>
      <c r="AE73" s="283"/>
      <c r="AF73" s="254"/>
      <c r="AG73" s="254"/>
      <c r="AH73" s="254"/>
      <c r="AI73" s="7"/>
      <c r="AJ73" s="7"/>
      <c r="AK73" s="7"/>
      <c r="AL73" s="7"/>
      <c r="AM73" s="7"/>
      <c r="AN73" s="7"/>
      <c r="AO73" s="7"/>
      <c r="AP73" s="7"/>
      <c r="AQ73" s="7"/>
    </row>
    <row r="74" hidden="1">
      <c r="A74" s="7"/>
      <c r="B74" s="450"/>
      <c r="C74" s="450"/>
      <c r="D74" s="450"/>
      <c r="E74" s="7"/>
      <c r="F74" s="7"/>
      <c r="G74" s="7"/>
      <c r="H74" s="7"/>
      <c r="I74" s="7"/>
      <c r="J74" s="7"/>
      <c r="K74" s="7"/>
      <c r="L74" s="1733"/>
      <c r="M74" s="7"/>
      <c r="N74" s="7"/>
      <c r="O74" s="7"/>
      <c r="P74" s="7"/>
      <c r="Q74" s="7"/>
      <c r="R74" s="7"/>
      <c r="S74" s="7"/>
      <c r="T74" s="95"/>
      <c r="U74" s="254"/>
      <c r="V74" s="254"/>
      <c r="W74" s="254"/>
      <c r="X74" s="254"/>
      <c r="Y74" s="254"/>
      <c r="Z74" s="254"/>
      <c r="AA74" s="254"/>
      <c r="AB74" s="254"/>
      <c r="AC74" s="254"/>
      <c r="AD74" s="254"/>
      <c r="AE74" s="283"/>
      <c r="AF74" s="254"/>
      <c r="AG74" s="254"/>
      <c r="AH74" s="254"/>
      <c r="AI74" s="7"/>
      <c r="AJ74" s="7"/>
      <c r="AK74" s="7"/>
      <c r="AL74" s="7"/>
      <c r="AM74" s="7"/>
      <c r="AN74" s="7"/>
      <c r="AO74" s="7"/>
      <c r="AP74" s="7"/>
      <c r="AQ74" s="7"/>
    </row>
    <row r="75" hidden="1">
      <c r="A75" s="7"/>
      <c r="B75" s="450"/>
      <c r="C75" s="450"/>
      <c r="D75" s="450"/>
      <c r="E75" s="7"/>
      <c r="F75" s="7"/>
      <c r="G75" s="7"/>
      <c r="H75" s="7"/>
      <c r="I75" s="7"/>
      <c r="J75" s="7"/>
      <c r="K75" s="7"/>
      <c r="L75" s="1733"/>
      <c r="M75" s="7"/>
      <c r="N75" s="7"/>
      <c r="O75" s="7"/>
      <c r="P75" s="7"/>
      <c r="Q75" s="7"/>
      <c r="R75" s="7"/>
      <c r="S75" s="7"/>
      <c r="T75" s="95"/>
      <c r="U75" s="254"/>
      <c r="V75" s="254"/>
      <c r="W75" s="254"/>
      <c r="X75" s="254"/>
      <c r="Y75" s="254"/>
      <c r="Z75" s="254"/>
      <c r="AA75" s="254"/>
      <c r="AB75" s="254"/>
      <c r="AC75" s="254"/>
      <c r="AD75" s="254"/>
      <c r="AE75" s="283"/>
      <c r="AF75" s="254"/>
      <c r="AG75" s="254"/>
      <c r="AH75" s="254"/>
      <c r="AI75" s="7"/>
      <c r="AJ75" s="7"/>
      <c r="AK75" s="7"/>
      <c r="AL75" s="7"/>
      <c r="AM75" s="7"/>
      <c r="AN75" s="7"/>
      <c r="AO75" s="7"/>
      <c r="AP75" s="7"/>
      <c r="AQ75" s="7"/>
    </row>
    <row r="76" hidden="1">
      <c r="A76" s="7"/>
      <c r="B76" s="450"/>
      <c r="C76" s="450"/>
      <c r="D76" s="450"/>
      <c r="E76" s="7"/>
      <c r="F76" s="7"/>
      <c r="G76" s="7"/>
      <c r="H76" s="7"/>
      <c r="I76" s="7"/>
      <c r="J76" s="7"/>
      <c r="K76" s="7"/>
      <c r="L76" s="1733"/>
      <c r="M76" s="7"/>
      <c r="N76" s="7"/>
      <c r="O76" s="7"/>
      <c r="P76" s="7"/>
      <c r="Q76" s="7"/>
      <c r="R76" s="7"/>
      <c r="S76" s="7"/>
      <c r="T76" s="95"/>
      <c r="U76" s="254"/>
      <c r="V76" s="254"/>
      <c r="W76" s="254"/>
      <c r="X76" s="254"/>
      <c r="Y76" s="254"/>
      <c r="Z76" s="254"/>
      <c r="AA76" s="254"/>
      <c r="AB76" s="254"/>
      <c r="AC76" s="254"/>
      <c r="AD76" s="254"/>
      <c r="AE76" s="254"/>
      <c r="AF76" s="254"/>
      <c r="AG76" s="254"/>
      <c r="AH76" s="254"/>
      <c r="AI76" s="7"/>
      <c r="AJ76" s="7"/>
      <c r="AK76" s="7"/>
      <c r="AL76" s="7"/>
      <c r="AM76" s="7"/>
      <c r="AN76" s="7"/>
      <c r="AO76" s="7"/>
      <c r="AP76" s="7"/>
      <c r="AQ76" s="7"/>
    </row>
    <row r="77" hidden="1">
      <c r="A77" s="7"/>
      <c r="B77" s="450"/>
      <c r="C77" s="450"/>
      <c r="D77" s="450"/>
      <c r="E77" s="7"/>
      <c r="F77" s="7"/>
      <c r="G77" s="7"/>
      <c r="H77" s="7"/>
      <c r="I77" s="7"/>
      <c r="J77" s="7"/>
      <c r="K77" s="7"/>
      <c r="L77" s="1733"/>
      <c r="M77" s="7"/>
      <c r="N77" s="7"/>
      <c r="O77" s="7"/>
      <c r="P77" s="7"/>
      <c r="Q77" s="7"/>
      <c r="R77" s="7"/>
      <c r="S77" s="7"/>
      <c r="T77" s="95"/>
      <c r="U77" s="254"/>
      <c r="V77" s="254"/>
      <c r="W77" s="254"/>
      <c r="X77" s="254"/>
      <c r="Y77" s="254"/>
      <c r="Z77" s="254"/>
      <c r="AA77" s="254"/>
      <c r="AB77" s="254"/>
      <c r="AC77" s="254"/>
      <c r="AD77" s="254"/>
      <c r="AE77" s="283"/>
      <c r="AF77" s="254"/>
      <c r="AG77" s="254"/>
      <c r="AH77" s="254"/>
      <c r="AI77" s="7"/>
      <c r="AJ77" s="7"/>
      <c r="AK77" s="7"/>
      <c r="AL77" s="7"/>
      <c r="AM77" s="7"/>
      <c r="AN77" s="7"/>
      <c r="AO77" s="7"/>
      <c r="AP77" s="7"/>
      <c r="AQ77" s="7"/>
    </row>
    <row r="78" hidden="1">
      <c r="A78" s="7"/>
      <c r="B78" s="450"/>
      <c r="C78" s="450"/>
      <c r="D78" s="450"/>
      <c r="E78" s="7"/>
      <c r="F78" s="7"/>
      <c r="G78" s="7"/>
      <c r="H78" s="7"/>
      <c r="I78" s="7"/>
      <c r="J78" s="7"/>
      <c r="K78" s="7"/>
      <c r="L78" s="1733"/>
      <c r="M78" s="7"/>
      <c r="N78" s="7"/>
      <c r="O78" s="7"/>
      <c r="P78" s="7"/>
      <c r="Q78" s="7"/>
      <c r="R78" s="7"/>
      <c r="S78" s="7"/>
      <c r="T78" s="95"/>
      <c r="U78" s="254"/>
      <c r="V78" s="254"/>
      <c r="W78" s="254"/>
      <c r="X78" s="254"/>
      <c r="Y78" s="254"/>
      <c r="Z78" s="254"/>
      <c r="AA78" s="254"/>
      <c r="AB78" s="254"/>
      <c r="AC78" s="254"/>
      <c r="AD78" s="254"/>
      <c r="AE78" s="283"/>
      <c r="AF78" s="254"/>
      <c r="AG78" s="254"/>
      <c r="AH78" s="254"/>
      <c r="AI78" s="7"/>
      <c r="AJ78" s="7"/>
      <c r="AK78" s="7"/>
      <c r="AL78" s="7"/>
      <c r="AM78" s="7"/>
      <c r="AN78" s="7"/>
      <c r="AO78" s="7"/>
      <c r="AP78" s="7"/>
      <c r="AQ78" s="7"/>
    </row>
    <row r="79" hidden="1">
      <c r="A79" s="7"/>
      <c r="B79" s="450"/>
      <c r="C79" s="450"/>
      <c r="D79" s="450"/>
      <c r="E79" s="7"/>
      <c r="F79" s="7"/>
      <c r="G79" s="7"/>
      <c r="H79" s="7"/>
      <c r="I79" s="7"/>
      <c r="J79" s="7"/>
      <c r="K79" s="7"/>
      <c r="L79" s="1733"/>
      <c r="M79" s="7"/>
      <c r="N79" s="7"/>
      <c r="O79" s="7"/>
      <c r="P79" s="7"/>
      <c r="Q79" s="7"/>
      <c r="R79" s="7"/>
      <c r="S79" s="7"/>
      <c r="T79" s="95"/>
      <c r="U79" s="254"/>
      <c r="V79" s="254"/>
      <c r="W79" s="254"/>
      <c r="X79" s="254"/>
      <c r="Y79" s="254"/>
      <c r="Z79" s="254"/>
      <c r="AA79" s="254"/>
      <c r="AB79" s="254"/>
      <c r="AC79" s="254"/>
      <c r="AD79" s="254"/>
      <c r="AE79" s="283"/>
      <c r="AF79" s="254"/>
      <c r="AG79" s="254"/>
      <c r="AH79" s="254"/>
      <c r="AI79" s="7"/>
      <c r="AJ79" s="7"/>
      <c r="AK79" s="7"/>
      <c r="AL79" s="7"/>
      <c r="AM79" s="7"/>
      <c r="AN79" s="7"/>
      <c r="AO79" s="7"/>
      <c r="AP79" s="7"/>
      <c r="AQ79" s="7"/>
    </row>
    <row r="80" hidden="1">
      <c r="A80" s="7"/>
      <c r="B80" s="450"/>
      <c r="C80" s="450"/>
      <c r="D80" s="450"/>
      <c r="E80" s="7"/>
      <c r="F80" s="7"/>
      <c r="G80" s="7"/>
      <c r="H80" s="7"/>
      <c r="I80" s="7"/>
      <c r="J80" s="7"/>
      <c r="K80" s="7"/>
      <c r="L80" s="1733"/>
      <c r="M80" s="7"/>
      <c r="N80" s="7"/>
      <c r="O80" s="7"/>
      <c r="P80" s="7"/>
      <c r="Q80" s="7"/>
      <c r="R80" s="7"/>
      <c r="S80" s="7"/>
      <c r="T80" s="95"/>
      <c r="U80" s="254"/>
      <c r="V80" s="254"/>
      <c r="W80" s="254"/>
      <c r="X80" s="254"/>
      <c r="Y80" s="254"/>
      <c r="Z80" s="254"/>
      <c r="AA80" s="254"/>
      <c r="AB80" s="254"/>
      <c r="AC80" s="254"/>
      <c r="AD80" s="254"/>
      <c r="AE80" s="283"/>
      <c r="AF80" s="254"/>
      <c r="AG80" s="254"/>
      <c r="AH80" s="254"/>
      <c r="AI80" s="7"/>
      <c r="AJ80" s="7"/>
      <c r="AK80" s="7"/>
      <c r="AL80" s="7"/>
      <c r="AM80" s="7"/>
      <c r="AN80" s="7"/>
      <c r="AO80" s="7"/>
      <c r="AP80" s="7"/>
      <c r="AQ80" s="7"/>
    </row>
    <row r="81" hidden="1">
      <c r="A81" s="7"/>
      <c r="B81" s="450"/>
      <c r="C81" s="450"/>
      <c r="D81" s="450"/>
      <c r="E81" s="7"/>
      <c r="F81" s="7"/>
      <c r="G81" s="7"/>
      <c r="H81" s="7"/>
      <c r="I81" s="7"/>
      <c r="J81" s="7"/>
      <c r="K81" s="7"/>
      <c r="L81" s="1733"/>
      <c r="M81" s="7"/>
      <c r="N81" s="7"/>
      <c r="O81" s="7"/>
      <c r="P81" s="7"/>
      <c r="Q81" s="7"/>
      <c r="R81" s="7"/>
      <c r="S81" s="7"/>
      <c r="T81" s="95"/>
      <c r="U81" s="254"/>
      <c r="V81" s="254"/>
      <c r="W81" s="254"/>
      <c r="X81" s="254"/>
      <c r="Y81" s="254"/>
      <c r="Z81" s="254"/>
      <c r="AA81" s="254"/>
      <c r="AB81" s="254"/>
      <c r="AC81" s="254"/>
      <c r="AD81" s="254"/>
      <c r="AE81" s="283"/>
      <c r="AF81" s="254"/>
      <c r="AG81" s="254"/>
      <c r="AH81" s="254"/>
      <c r="AI81" s="7"/>
      <c r="AJ81" s="7"/>
      <c r="AK81" s="7"/>
      <c r="AL81" s="7"/>
      <c r="AM81" s="7"/>
      <c r="AN81" s="7"/>
      <c r="AO81" s="7"/>
      <c r="AP81" s="7"/>
      <c r="AQ81" s="7"/>
    </row>
    <row r="82" hidden="1">
      <c r="A82" s="7"/>
      <c r="B82" s="450"/>
      <c r="C82" s="450"/>
      <c r="D82" s="450"/>
      <c r="E82" s="7"/>
      <c r="F82" s="7"/>
      <c r="G82" s="7"/>
      <c r="H82" s="7"/>
      <c r="I82" s="7"/>
      <c r="J82" s="7"/>
      <c r="K82" s="7"/>
      <c r="L82" s="1733"/>
      <c r="M82" s="7"/>
      <c r="N82" s="7"/>
      <c r="O82" s="7"/>
      <c r="P82" s="7"/>
      <c r="Q82" s="7"/>
      <c r="R82" s="7"/>
      <c r="S82" s="7"/>
      <c r="T82" s="95"/>
      <c r="U82" s="254"/>
      <c r="V82" s="254"/>
      <c r="W82" s="254"/>
      <c r="X82" s="254"/>
      <c r="Y82" s="254"/>
      <c r="Z82" s="254"/>
      <c r="AA82" s="254"/>
      <c r="AB82" s="254"/>
      <c r="AC82" s="254"/>
      <c r="AD82" s="254"/>
      <c r="AE82" s="283"/>
      <c r="AF82" s="254"/>
      <c r="AG82" s="254"/>
      <c r="AH82" s="254"/>
      <c r="AI82" s="7"/>
      <c r="AJ82" s="7"/>
      <c r="AK82" s="7"/>
      <c r="AL82" s="7"/>
      <c r="AM82" s="7"/>
      <c r="AN82" s="7"/>
      <c r="AO82" s="7"/>
      <c r="AP82" s="7"/>
      <c r="AQ82" s="7"/>
    </row>
    <row r="83" hidden="1">
      <c r="A83" s="7"/>
      <c r="B83" s="450"/>
      <c r="C83" s="450"/>
      <c r="D83" s="450"/>
      <c r="E83" s="7"/>
      <c r="F83" s="7"/>
      <c r="G83" s="7"/>
      <c r="H83" s="7"/>
      <c r="I83" s="7"/>
      <c r="J83" s="7"/>
      <c r="K83" s="7"/>
      <c r="L83" s="1733"/>
      <c r="M83" s="7"/>
      <c r="N83" s="7"/>
      <c r="O83" s="7"/>
      <c r="P83" s="7"/>
      <c r="Q83" s="7"/>
      <c r="R83" s="7"/>
      <c r="S83" s="7"/>
      <c r="T83" s="95"/>
      <c r="U83" s="254"/>
      <c r="V83" s="254"/>
      <c r="W83" s="254"/>
      <c r="X83" s="254"/>
      <c r="Y83" s="254"/>
      <c r="Z83" s="254"/>
      <c r="AA83" s="254"/>
      <c r="AB83" s="254"/>
      <c r="AC83" s="254"/>
      <c r="AD83" s="254"/>
      <c r="AE83" s="283"/>
      <c r="AF83" s="254"/>
      <c r="AG83" s="254"/>
      <c r="AH83" s="254"/>
      <c r="AI83" s="7"/>
      <c r="AJ83" s="7"/>
      <c r="AK83" s="7"/>
      <c r="AL83" s="7"/>
      <c r="AM83" s="7"/>
      <c r="AN83" s="7"/>
      <c r="AO83" s="7"/>
      <c r="AP83" s="7"/>
      <c r="AQ83" s="7"/>
    </row>
    <row r="84" hidden="1">
      <c r="A84" s="7"/>
      <c r="B84" s="450"/>
      <c r="C84" s="450"/>
      <c r="D84" s="450"/>
      <c r="E84" s="7"/>
      <c r="F84" s="7"/>
      <c r="G84" s="7"/>
      <c r="H84" s="7"/>
      <c r="I84" s="7"/>
      <c r="J84" s="7"/>
      <c r="K84" s="7"/>
      <c r="L84" s="1733"/>
      <c r="M84" s="7"/>
      <c r="N84" s="7"/>
      <c r="O84" s="7"/>
      <c r="P84" s="7"/>
      <c r="Q84" s="7"/>
      <c r="R84" s="7"/>
      <c r="S84" s="7"/>
      <c r="T84" s="95"/>
      <c r="U84" s="254"/>
      <c r="V84" s="254"/>
      <c r="W84" s="254"/>
      <c r="X84" s="254"/>
      <c r="Y84" s="254"/>
      <c r="Z84" s="254"/>
      <c r="AA84" s="254"/>
      <c r="AB84" s="254"/>
      <c r="AC84" s="254"/>
      <c r="AD84" s="254"/>
      <c r="AE84" s="283"/>
      <c r="AF84" s="254"/>
      <c r="AG84" s="254"/>
      <c r="AH84" s="254"/>
      <c r="AI84" s="7"/>
      <c r="AJ84" s="7"/>
      <c r="AK84" s="7"/>
      <c r="AL84" s="7"/>
      <c r="AM84" s="7"/>
      <c r="AN84" s="7"/>
      <c r="AO84" s="7"/>
      <c r="AP84" s="7"/>
      <c r="AQ84" s="7"/>
    </row>
    <row r="85" hidden="1">
      <c r="A85" s="7"/>
      <c r="B85" s="450"/>
      <c r="C85" s="450"/>
      <c r="D85" s="450"/>
      <c r="E85" s="7"/>
      <c r="F85" s="7"/>
      <c r="G85" s="7"/>
      <c r="H85" s="7"/>
      <c r="I85" s="7"/>
      <c r="J85" s="7"/>
      <c r="K85" s="7"/>
      <c r="L85" s="1733"/>
      <c r="M85" s="7"/>
      <c r="N85" s="7"/>
      <c r="O85" s="7"/>
      <c r="P85" s="7"/>
      <c r="Q85" s="7"/>
      <c r="R85" s="7"/>
      <c r="S85" s="7"/>
      <c r="T85" s="95"/>
      <c r="U85" s="254"/>
      <c r="V85" s="254"/>
      <c r="W85" s="254"/>
      <c r="X85" s="254"/>
      <c r="Y85" s="254"/>
      <c r="Z85" s="254"/>
      <c r="AA85" s="254"/>
      <c r="AB85" s="254"/>
      <c r="AC85" s="254"/>
      <c r="AD85" s="254"/>
      <c r="AE85" s="283"/>
      <c r="AF85" s="254"/>
      <c r="AG85" s="254"/>
      <c r="AH85" s="254"/>
      <c r="AI85" s="7"/>
      <c r="AJ85" s="7"/>
      <c r="AK85" s="7"/>
      <c r="AL85" s="7"/>
      <c r="AM85" s="7"/>
      <c r="AN85" s="7"/>
      <c r="AO85" s="7"/>
      <c r="AP85" s="7"/>
      <c r="AQ85" s="7"/>
    </row>
    <row r="86" hidden="1">
      <c r="A86" s="7"/>
      <c r="B86" s="450"/>
      <c r="C86" s="450"/>
      <c r="D86" s="450"/>
      <c r="E86" s="7"/>
      <c r="F86" s="7"/>
      <c r="G86" s="7"/>
      <c r="H86" s="7"/>
      <c r="I86" s="7"/>
      <c r="J86" s="7"/>
      <c r="K86" s="7"/>
      <c r="L86" s="1733"/>
      <c r="M86" s="7"/>
      <c r="N86" s="7"/>
      <c r="O86" s="7"/>
      <c r="P86" s="7"/>
      <c r="Q86" s="7"/>
      <c r="R86" s="7"/>
      <c r="S86" s="7"/>
      <c r="T86" s="95"/>
      <c r="U86" s="254"/>
      <c r="V86" s="254"/>
      <c r="W86" s="254"/>
      <c r="X86" s="254"/>
      <c r="Y86" s="254"/>
      <c r="Z86" s="254"/>
      <c r="AA86" s="254"/>
      <c r="AB86" s="254"/>
      <c r="AC86" s="254"/>
      <c r="AD86" s="254"/>
      <c r="AE86" s="283"/>
      <c r="AF86" s="254"/>
      <c r="AG86" s="254"/>
      <c r="AH86" s="254"/>
      <c r="AI86" s="7"/>
      <c r="AJ86" s="7"/>
      <c r="AK86" s="7"/>
      <c r="AL86" s="7"/>
      <c r="AM86" s="7"/>
      <c r="AN86" s="7"/>
      <c r="AO86" s="7"/>
      <c r="AP86" s="7"/>
      <c r="AQ86" s="7"/>
    </row>
    <row r="87" hidden="1">
      <c r="A87" s="7"/>
      <c r="B87" s="450"/>
      <c r="C87" s="450"/>
      <c r="D87" s="450"/>
      <c r="E87" s="7"/>
      <c r="F87" s="7"/>
      <c r="G87" s="7"/>
      <c r="H87" s="7"/>
      <c r="I87" s="7"/>
      <c r="J87" s="7"/>
      <c r="K87" s="7"/>
      <c r="L87" s="1733"/>
      <c r="M87" s="7"/>
      <c r="N87" s="7"/>
      <c r="O87" s="7"/>
      <c r="P87" s="7"/>
      <c r="Q87" s="7"/>
      <c r="R87" s="7"/>
      <c r="S87" s="7"/>
      <c r="T87" s="95"/>
      <c r="U87" s="254"/>
      <c r="V87" s="254"/>
      <c r="W87" s="254"/>
      <c r="X87" s="254"/>
      <c r="Y87" s="254"/>
      <c r="Z87" s="254"/>
      <c r="AA87" s="254"/>
      <c r="AB87" s="254"/>
      <c r="AC87" s="254"/>
      <c r="AD87" s="254"/>
      <c r="AE87" s="283"/>
      <c r="AF87" s="254"/>
      <c r="AG87" s="254"/>
      <c r="AH87" s="254"/>
      <c r="AI87" s="7"/>
      <c r="AJ87" s="7"/>
      <c r="AK87" s="7"/>
      <c r="AL87" s="7"/>
      <c r="AM87" s="7"/>
      <c r="AN87" s="7"/>
      <c r="AO87" s="7"/>
      <c r="AP87" s="7"/>
      <c r="AQ87" s="7"/>
    </row>
    <row r="88" hidden="1">
      <c r="A88" s="7"/>
      <c r="B88" s="450"/>
      <c r="C88" s="450"/>
      <c r="D88" s="450"/>
      <c r="E88" s="7"/>
      <c r="F88" s="7"/>
      <c r="G88" s="7"/>
      <c r="H88" s="7"/>
      <c r="I88" s="7"/>
      <c r="J88" s="7"/>
      <c r="K88" s="7"/>
      <c r="L88" s="1733"/>
      <c r="M88" s="7"/>
      <c r="N88" s="7"/>
      <c r="O88" s="7"/>
      <c r="P88" s="7"/>
      <c r="Q88" s="7"/>
      <c r="R88" s="7"/>
      <c r="S88" s="7"/>
      <c r="T88" s="95"/>
      <c r="U88" s="254"/>
      <c r="V88" s="254"/>
      <c r="W88" s="254"/>
      <c r="X88" s="254"/>
      <c r="Y88" s="254"/>
      <c r="Z88" s="254"/>
      <c r="AA88" s="254"/>
      <c r="AB88" s="254"/>
      <c r="AC88" s="254"/>
      <c r="AD88" s="254"/>
      <c r="AE88" s="283"/>
      <c r="AF88" s="254"/>
      <c r="AG88" s="254"/>
      <c r="AH88" s="254"/>
      <c r="AI88" s="7"/>
      <c r="AJ88" s="7"/>
      <c r="AK88" s="7"/>
      <c r="AL88" s="7"/>
      <c r="AM88" s="7"/>
      <c r="AN88" s="7"/>
      <c r="AO88" s="7"/>
      <c r="AP88" s="7"/>
      <c r="AQ88" s="7"/>
    </row>
    <row r="89" hidden="1">
      <c r="A89" s="7"/>
      <c r="B89" s="450"/>
      <c r="C89" s="450"/>
      <c r="D89" s="450"/>
      <c r="E89" s="7"/>
      <c r="F89" s="7"/>
      <c r="G89" s="7"/>
      <c r="H89" s="7"/>
      <c r="I89" s="7"/>
      <c r="J89" s="7"/>
      <c r="K89" s="7"/>
      <c r="L89" s="1733"/>
      <c r="M89" s="7"/>
      <c r="N89" s="7"/>
      <c r="O89" s="7"/>
      <c r="P89" s="7"/>
      <c r="Q89" s="7"/>
      <c r="R89" s="7"/>
      <c r="S89" s="7"/>
      <c r="T89" s="95"/>
      <c r="U89" s="254"/>
      <c r="V89" s="254"/>
      <c r="W89" s="254"/>
      <c r="X89" s="254"/>
      <c r="Y89" s="254"/>
      <c r="Z89" s="254"/>
      <c r="AA89" s="254"/>
      <c r="AB89" s="254"/>
      <c r="AC89" s="254"/>
      <c r="AD89" s="254"/>
      <c r="AE89" s="283"/>
      <c r="AF89" s="254"/>
      <c r="AG89" s="254"/>
      <c r="AH89" s="254"/>
      <c r="AI89" s="7"/>
      <c r="AJ89" s="7"/>
      <c r="AK89" s="7"/>
      <c r="AL89" s="7"/>
      <c r="AM89" s="7"/>
      <c r="AN89" s="7"/>
      <c r="AO89" s="7"/>
      <c r="AP89" s="7"/>
      <c r="AQ89" s="7"/>
    </row>
    <row r="90" hidden="1">
      <c r="A90" s="7"/>
      <c r="B90" s="450"/>
      <c r="C90" s="450"/>
      <c r="D90" s="450"/>
      <c r="E90" s="7"/>
      <c r="F90" s="7"/>
      <c r="G90" s="7"/>
      <c r="H90" s="7"/>
      <c r="I90" s="7"/>
      <c r="J90" s="7"/>
      <c r="K90" s="7"/>
      <c r="L90" s="1733"/>
      <c r="M90" s="7"/>
      <c r="N90" s="7"/>
      <c r="O90" s="7"/>
      <c r="P90" s="7"/>
      <c r="Q90" s="7"/>
      <c r="R90" s="7"/>
      <c r="S90" s="7"/>
      <c r="T90" s="95"/>
      <c r="U90" s="254"/>
      <c r="V90" s="254"/>
      <c r="W90" s="254"/>
      <c r="X90" s="254"/>
      <c r="Y90" s="254"/>
      <c r="Z90" s="254"/>
      <c r="AA90" s="254"/>
      <c r="AB90" s="254"/>
      <c r="AC90" s="254"/>
      <c r="AD90" s="254"/>
      <c r="AE90" s="283"/>
      <c r="AF90" s="254"/>
      <c r="AG90" s="254"/>
      <c r="AH90" s="254"/>
      <c r="AI90" s="7"/>
      <c r="AJ90" s="7"/>
      <c r="AK90" s="7"/>
      <c r="AL90" s="7"/>
      <c r="AM90" s="7"/>
      <c r="AN90" s="7"/>
      <c r="AO90" s="7"/>
      <c r="AP90" s="7"/>
      <c r="AQ90" s="7"/>
    </row>
    <row r="91" hidden="1">
      <c r="A91" s="7"/>
      <c r="B91" s="450"/>
      <c r="C91" s="450"/>
      <c r="D91" s="450"/>
      <c r="E91" s="7"/>
      <c r="F91" s="7"/>
      <c r="G91" s="7"/>
      <c r="H91" s="7"/>
      <c r="I91" s="7"/>
      <c r="J91" s="7"/>
      <c r="K91" s="7"/>
      <c r="L91" s="1733"/>
      <c r="M91" s="7"/>
      <c r="N91" s="7"/>
      <c r="O91" s="7"/>
      <c r="P91" s="7"/>
      <c r="Q91" s="7"/>
      <c r="R91" s="7"/>
      <c r="S91" s="7"/>
      <c r="T91" s="95"/>
      <c r="U91" s="254"/>
      <c r="V91" s="254"/>
      <c r="W91" s="254"/>
      <c r="X91" s="254"/>
      <c r="Y91" s="254"/>
      <c r="Z91" s="254"/>
      <c r="AA91" s="254"/>
      <c r="AB91" s="254"/>
      <c r="AC91" s="254"/>
      <c r="AD91" s="254"/>
      <c r="AE91" s="283"/>
      <c r="AF91" s="254"/>
      <c r="AG91" s="254"/>
      <c r="AH91" s="254"/>
      <c r="AI91" s="7"/>
      <c r="AJ91" s="7"/>
      <c r="AK91" s="7"/>
      <c r="AL91" s="7"/>
      <c r="AM91" s="7"/>
      <c r="AN91" s="7"/>
      <c r="AO91" s="7"/>
      <c r="AP91" s="7"/>
      <c r="AQ91" s="7"/>
    </row>
    <row r="92" hidden="1">
      <c r="A92" s="7"/>
      <c r="B92" s="450"/>
      <c r="C92" s="450"/>
      <c r="D92" s="450"/>
      <c r="E92" s="7"/>
      <c r="F92" s="7"/>
      <c r="G92" s="7"/>
      <c r="H92" s="7"/>
      <c r="I92" s="7"/>
      <c r="J92" s="7"/>
      <c r="K92" s="7"/>
      <c r="L92" s="1733"/>
      <c r="M92" s="7"/>
      <c r="N92" s="7"/>
      <c r="O92" s="7"/>
      <c r="P92" s="7"/>
      <c r="Q92" s="7"/>
      <c r="R92" s="7"/>
      <c r="S92" s="7"/>
      <c r="T92" s="95"/>
      <c r="U92" s="254"/>
      <c r="V92" s="254"/>
      <c r="W92" s="254"/>
      <c r="X92" s="254"/>
      <c r="Y92" s="254"/>
      <c r="Z92" s="254"/>
      <c r="AA92" s="254"/>
      <c r="AB92" s="254"/>
      <c r="AC92" s="254"/>
      <c r="AD92" s="254"/>
      <c r="AE92" s="283"/>
      <c r="AF92" s="254"/>
      <c r="AG92" s="254"/>
      <c r="AH92" s="254"/>
      <c r="AI92" s="7"/>
      <c r="AJ92" s="7"/>
      <c r="AK92" s="7"/>
      <c r="AL92" s="7"/>
      <c r="AM92" s="7"/>
      <c r="AN92" s="7"/>
      <c r="AO92" s="7"/>
      <c r="AP92" s="7"/>
      <c r="AQ92" s="7"/>
    </row>
    <row r="93" hidden="1">
      <c r="A93" s="7"/>
      <c r="B93" s="450"/>
      <c r="C93" s="450"/>
      <c r="D93" s="450"/>
      <c r="E93" s="7"/>
      <c r="F93" s="7"/>
      <c r="G93" s="7"/>
      <c r="H93" s="7"/>
      <c r="I93" s="7"/>
      <c r="J93" s="7"/>
      <c r="K93" s="7"/>
      <c r="L93" s="1733"/>
      <c r="M93" s="7"/>
      <c r="N93" s="7"/>
      <c r="O93" s="7"/>
      <c r="P93" s="7"/>
      <c r="Q93" s="7"/>
      <c r="R93" s="7"/>
      <c r="S93" s="7"/>
      <c r="T93" s="95"/>
      <c r="U93" s="254"/>
      <c r="V93" s="254"/>
      <c r="W93" s="254"/>
      <c r="X93" s="254"/>
      <c r="Y93" s="254"/>
      <c r="Z93" s="254"/>
      <c r="AA93" s="254"/>
      <c r="AB93" s="254"/>
      <c r="AC93" s="254"/>
      <c r="AD93" s="254"/>
      <c r="AE93" s="283"/>
      <c r="AF93" s="254"/>
      <c r="AG93" s="254"/>
      <c r="AH93" s="254"/>
      <c r="AI93" s="7"/>
      <c r="AJ93" s="7"/>
      <c r="AK93" s="7"/>
      <c r="AL93" s="7"/>
      <c r="AM93" s="7"/>
      <c r="AN93" s="7"/>
      <c r="AO93" s="7"/>
      <c r="AP93" s="7"/>
      <c r="AQ93" s="7"/>
    </row>
    <row r="94" hidden="1">
      <c r="A94" s="7"/>
      <c r="B94" s="450"/>
      <c r="C94" s="450"/>
      <c r="D94" s="450"/>
      <c r="E94" s="7"/>
      <c r="F94" s="7"/>
      <c r="G94" s="7"/>
      <c r="H94" s="7"/>
      <c r="I94" s="7"/>
      <c r="J94" s="7"/>
      <c r="K94" s="7"/>
      <c r="L94" s="1733"/>
      <c r="M94" s="7"/>
      <c r="N94" s="7"/>
      <c r="O94" s="7"/>
      <c r="P94" s="7"/>
      <c r="Q94" s="7"/>
      <c r="R94" s="7"/>
      <c r="S94" s="7"/>
      <c r="T94" s="95"/>
      <c r="U94" s="254"/>
      <c r="V94" s="254"/>
      <c r="W94" s="254"/>
      <c r="X94" s="254"/>
      <c r="Y94" s="254"/>
      <c r="Z94" s="254"/>
      <c r="AA94" s="254"/>
      <c r="AB94" s="254"/>
      <c r="AC94" s="254"/>
      <c r="AD94" s="254"/>
      <c r="AE94" s="283"/>
      <c r="AF94" s="254"/>
      <c r="AG94" s="254"/>
      <c r="AH94" s="254"/>
      <c r="AI94" s="7"/>
      <c r="AJ94" s="7"/>
      <c r="AK94" s="7"/>
      <c r="AL94" s="7"/>
      <c r="AM94" s="7"/>
      <c r="AN94" s="7"/>
      <c r="AO94" s="7"/>
      <c r="AP94" s="7"/>
      <c r="AQ94" s="7"/>
    </row>
    <row r="95" hidden="1">
      <c r="A95" s="7"/>
      <c r="B95" s="450"/>
      <c r="C95" s="450"/>
      <c r="D95" s="450"/>
      <c r="E95" s="7"/>
      <c r="F95" s="7"/>
      <c r="G95" s="7"/>
      <c r="H95" s="7"/>
      <c r="I95" s="7"/>
      <c r="J95" s="7"/>
      <c r="K95" s="7"/>
      <c r="L95" s="1733"/>
      <c r="M95" s="7"/>
      <c r="N95" s="7"/>
      <c r="O95" s="7"/>
      <c r="P95" s="7"/>
      <c r="Q95" s="7"/>
      <c r="R95" s="7"/>
      <c r="S95" s="7"/>
      <c r="T95" s="95"/>
      <c r="U95" s="254"/>
      <c r="V95" s="254"/>
      <c r="W95" s="254"/>
      <c r="X95" s="254"/>
      <c r="Y95" s="254"/>
      <c r="Z95" s="254"/>
      <c r="AA95" s="254"/>
      <c r="AB95" s="254"/>
      <c r="AC95" s="254"/>
      <c r="AD95" s="254"/>
      <c r="AE95" s="283"/>
      <c r="AF95" s="254"/>
      <c r="AG95" s="254"/>
      <c r="AH95" s="254"/>
      <c r="AI95" s="7"/>
      <c r="AJ95" s="7"/>
      <c r="AK95" s="7"/>
      <c r="AL95" s="7"/>
      <c r="AM95" s="7"/>
      <c r="AN95" s="7"/>
      <c r="AO95" s="7"/>
      <c r="AP95" s="7"/>
      <c r="AQ95" s="7"/>
    </row>
    <row r="96" hidden="1">
      <c r="A96" s="7"/>
      <c r="B96" s="450"/>
      <c r="C96" s="450"/>
      <c r="D96" s="450"/>
      <c r="E96" s="7"/>
      <c r="F96" s="7"/>
      <c r="G96" s="7"/>
      <c r="H96" s="7"/>
      <c r="I96" s="7"/>
      <c r="J96" s="7"/>
      <c r="K96" s="7"/>
      <c r="L96" s="1733"/>
      <c r="M96" s="7"/>
      <c r="N96" s="7"/>
      <c r="O96" s="7"/>
      <c r="P96" s="7"/>
      <c r="Q96" s="7"/>
      <c r="R96" s="7"/>
      <c r="S96" s="7"/>
      <c r="T96" s="95"/>
      <c r="U96" s="254"/>
      <c r="V96" s="254"/>
      <c r="W96" s="254"/>
      <c r="X96" s="254"/>
      <c r="Y96" s="254"/>
      <c r="Z96" s="254"/>
      <c r="AA96" s="254"/>
      <c r="AB96" s="254"/>
      <c r="AC96" s="254"/>
      <c r="AD96" s="254"/>
      <c r="AE96" s="283"/>
      <c r="AF96" s="254"/>
      <c r="AG96" s="254"/>
      <c r="AH96" s="254"/>
      <c r="AI96" s="7"/>
      <c r="AJ96" s="7"/>
      <c r="AK96" s="7"/>
      <c r="AL96" s="7"/>
      <c r="AM96" s="7"/>
      <c r="AN96" s="7"/>
      <c r="AO96" s="7"/>
      <c r="AP96" s="7"/>
      <c r="AQ96" s="7"/>
    </row>
    <row r="97" hidden="1">
      <c r="A97" s="7"/>
      <c r="B97" s="450"/>
      <c r="C97" s="450"/>
      <c r="D97" s="450"/>
      <c r="E97" s="7"/>
      <c r="F97" s="7"/>
      <c r="G97" s="7"/>
      <c r="H97" s="7"/>
      <c r="I97" s="7"/>
      <c r="J97" s="7"/>
      <c r="K97" s="7"/>
      <c r="L97" s="1733"/>
      <c r="M97" s="7"/>
      <c r="N97" s="7"/>
      <c r="O97" s="7"/>
      <c r="P97" s="7"/>
      <c r="Q97" s="7"/>
      <c r="R97" s="7"/>
      <c r="S97" s="7"/>
      <c r="T97" s="95"/>
      <c r="U97" s="254"/>
      <c r="V97" s="254"/>
      <c r="W97" s="254"/>
      <c r="X97" s="254"/>
      <c r="Y97" s="254"/>
      <c r="Z97" s="254"/>
      <c r="AA97" s="254"/>
      <c r="AB97" s="254"/>
      <c r="AC97" s="254"/>
      <c r="AD97" s="254"/>
      <c r="AE97" s="283"/>
      <c r="AF97" s="254"/>
      <c r="AG97" s="254"/>
      <c r="AH97" s="254"/>
      <c r="AI97" s="7"/>
      <c r="AJ97" s="7"/>
      <c r="AK97" s="7"/>
      <c r="AL97" s="7"/>
      <c r="AM97" s="7"/>
      <c r="AN97" s="7"/>
      <c r="AO97" s="7"/>
      <c r="AP97" s="7"/>
      <c r="AQ97" s="7"/>
    </row>
    <row r="98" hidden="1">
      <c r="A98" s="7"/>
      <c r="B98" s="450"/>
      <c r="C98" s="450"/>
      <c r="D98" s="450"/>
      <c r="E98" s="7"/>
      <c r="F98" s="7"/>
      <c r="G98" s="7"/>
      <c r="H98" s="7"/>
      <c r="I98" s="7"/>
      <c r="J98" s="7"/>
      <c r="K98" s="7"/>
      <c r="L98" s="1733"/>
      <c r="M98" s="7"/>
      <c r="N98" s="7"/>
      <c r="O98" s="7"/>
      <c r="P98" s="7"/>
      <c r="Q98" s="7"/>
      <c r="R98" s="7"/>
      <c r="S98" s="7"/>
      <c r="T98" s="95"/>
      <c r="U98" s="254"/>
      <c r="V98" s="254"/>
      <c r="W98" s="254"/>
      <c r="X98" s="254"/>
      <c r="Y98" s="254"/>
      <c r="Z98" s="254"/>
      <c r="AA98" s="254"/>
      <c r="AB98" s="254"/>
      <c r="AC98" s="254"/>
      <c r="AD98" s="254"/>
      <c r="AE98" s="283"/>
      <c r="AF98" s="254"/>
      <c r="AG98" s="254"/>
      <c r="AH98" s="254"/>
      <c r="AI98" s="7"/>
      <c r="AJ98" s="7"/>
      <c r="AK98" s="7"/>
      <c r="AL98" s="7"/>
      <c r="AM98" s="7"/>
      <c r="AN98" s="7"/>
      <c r="AO98" s="7"/>
      <c r="AP98" s="7"/>
      <c r="AQ98" s="7"/>
    </row>
    <row r="99" hidden="1">
      <c r="A99" s="7"/>
      <c r="B99" s="450"/>
      <c r="C99" s="450"/>
      <c r="D99" s="450"/>
      <c r="E99" s="7"/>
      <c r="F99" s="7"/>
      <c r="G99" s="7"/>
      <c r="H99" s="7"/>
      <c r="I99" s="7"/>
      <c r="J99" s="7"/>
      <c r="K99" s="7"/>
      <c r="L99" s="1733"/>
      <c r="M99" s="7"/>
      <c r="N99" s="7"/>
      <c r="O99" s="7"/>
      <c r="P99" s="7"/>
      <c r="Q99" s="7"/>
      <c r="R99" s="7"/>
      <c r="S99" s="7"/>
      <c r="T99" s="95"/>
      <c r="U99" s="254"/>
      <c r="V99" s="254"/>
      <c r="W99" s="254"/>
      <c r="X99" s="254"/>
      <c r="Y99" s="254"/>
      <c r="Z99" s="254"/>
      <c r="AA99" s="254"/>
      <c r="AB99" s="254"/>
      <c r="AC99" s="254"/>
      <c r="AD99" s="254"/>
      <c r="AE99" s="283"/>
      <c r="AF99" s="254"/>
      <c r="AG99" s="254"/>
      <c r="AH99" s="254"/>
      <c r="AI99" s="7"/>
      <c r="AJ99" s="7"/>
      <c r="AK99" s="7"/>
      <c r="AL99" s="7"/>
      <c r="AM99" s="7"/>
      <c r="AN99" s="7"/>
      <c r="AO99" s="7"/>
      <c r="AP99" s="7"/>
      <c r="AQ99" s="7"/>
    </row>
    <row r="100" hidden="1">
      <c r="A100" s="7"/>
      <c r="B100" s="450"/>
      <c r="C100" s="450"/>
      <c r="D100" s="450"/>
      <c r="E100" s="7"/>
      <c r="F100" s="7"/>
      <c r="G100" s="7"/>
      <c r="H100" s="7"/>
      <c r="I100" s="7"/>
      <c r="J100" s="7"/>
      <c r="K100" s="7"/>
      <c r="L100" s="1733"/>
      <c r="M100" s="7"/>
      <c r="N100" s="7"/>
      <c r="O100" s="7"/>
      <c r="P100" s="7"/>
      <c r="Q100" s="7"/>
      <c r="R100" s="7"/>
      <c r="S100" s="7"/>
      <c r="T100" s="95"/>
      <c r="U100" s="254"/>
      <c r="V100" s="254"/>
      <c r="W100" s="254"/>
      <c r="X100" s="254"/>
      <c r="Y100" s="254"/>
      <c r="Z100" s="254"/>
      <c r="AA100" s="254"/>
      <c r="AB100" s="254"/>
      <c r="AC100" s="254"/>
      <c r="AD100" s="254"/>
      <c r="AE100" s="283"/>
      <c r="AF100" s="254"/>
      <c r="AG100" s="254"/>
      <c r="AH100" s="254"/>
      <c r="AI100" s="7"/>
      <c r="AJ100" s="7"/>
      <c r="AK100" s="7"/>
      <c r="AL100" s="7"/>
      <c r="AM100" s="7"/>
      <c r="AN100" s="7"/>
      <c r="AO100" s="7"/>
      <c r="AP100" s="7"/>
      <c r="AQ100" s="7"/>
    </row>
    <row r="101" hidden="1">
      <c r="A101" s="7"/>
      <c r="B101" s="450"/>
      <c r="C101" s="450"/>
      <c r="D101" s="450"/>
      <c r="E101" s="7"/>
      <c r="F101" s="7"/>
      <c r="G101" s="7"/>
      <c r="H101" s="7"/>
      <c r="I101" s="7"/>
      <c r="J101" s="7"/>
      <c r="K101" s="7"/>
      <c r="L101" s="1733"/>
      <c r="M101" s="7"/>
      <c r="N101" s="7"/>
      <c r="O101" s="7"/>
      <c r="P101" s="7"/>
      <c r="Q101" s="7"/>
      <c r="R101" s="7"/>
      <c r="S101" s="7"/>
      <c r="T101" s="95"/>
      <c r="U101" s="254"/>
      <c r="V101" s="254"/>
      <c r="W101" s="254"/>
      <c r="X101" s="254"/>
      <c r="Y101" s="254"/>
      <c r="Z101" s="254"/>
      <c r="AA101" s="254"/>
      <c r="AB101" s="254"/>
      <c r="AC101" s="254"/>
      <c r="AD101" s="254"/>
      <c r="AE101" s="254"/>
      <c r="AF101" s="254"/>
      <c r="AG101" s="254"/>
      <c r="AH101" s="254"/>
      <c r="AI101" s="7"/>
      <c r="AJ101" s="7"/>
      <c r="AK101" s="7"/>
      <c r="AL101" s="7"/>
      <c r="AM101" s="7"/>
      <c r="AN101" s="7"/>
      <c r="AO101" s="7"/>
      <c r="AP101" s="7"/>
      <c r="AQ101" s="7"/>
    </row>
    <row r="102" hidden="1">
      <c r="A102" s="7"/>
      <c r="B102" s="450"/>
      <c r="C102" s="450"/>
      <c r="D102" s="450"/>
      <c r="E102" s="7"/>
      <c r="F102" s="7"/>
      <c r="G102" s="7"/>
      <c r="H102" s="7"/>
      <c r="I102" s="7"/>
      <c r="J102" s="7"/>
      <c r="K102" s="7"/>
      <c r="L102" s="1733"/>
      <c r="M102" s="7"/>
      <c r="N102" s="7"/>
      <c r="O102" s="7"/>
      <c r="P102" s="7"/>
      <c r="Q102" s="7"/>
      <c r="R102" s="7"/>
      <c r="S102" s="7"/>
      <c r="T102" s="95"/>
      <c r="U102" s="254"/>
      <c r="V102" s="254"/>
      <c r="W102" s="254"/>
      <c r="X102" s="254"/>
      <c r="Y102" s="254"/>
      <c r="Z102" s="254"/>
      <c r="AA102" s="254"/>
      <c r="AB102" s="254"/>
      <c r="AC102" s="254"/>
      <c r="AD102" s="254"/>
      <c r="AE102" s="254"/>
      <c r="AF102" s="254"/>
      <c r="AG102" s="254"/>
      <c r="AH102" s="254"/>
      <c r="AI102" s="7"/>
      <c r="AJ102" s="7"/>
      <c r="AK102" s="7"/>
      <c r="AL102" s="7"/>
      <c r="AM102" s="7"/>
      <c r="AN102" s="7"/>
      <c r="AO102" s="7"/>
      <c r="AP102" s="7"/>
      <c r="AQ102" s="7"/>
    </row>
    <row r="103" hidden="1">
      <c r="A103" s="7"/>
      <c r="B103" s="450"/>
      <c r="C103" s="450"/>
      <c r="D103" s="450"/>
      <c r="E103" s="7"/>
      <c r="F103" s="7"/>
      <c r="G103" s="7"/>
      <c r="H103" s="7"/>
      <c r="I103" s="7"/>
      <c r="J103" s="7"/>
      <c r="K103" s="7"/>
      <c r="L103" s="1733"/>
      <c r="M103" s="7"/>
      <c r="N103" s="7"/>
      <c r="O103" s="7"/>
      <c r="P103" s="7"/>
      <c r="Q103" s="7"/>
      <c r="R103" s="7"/>
      <c r="S103" s="7"/>
      <c r="T103" s="95"/>
      <c r="U103" s="254"/>
      <c r="V103" s="254"/>
      <c r="W103" s="254"/>
      <c r="X103" s="254"/>
      <c r="Y103" s="254"/>
      <c r="Z103" s="254"/>
      <c r="AA103" s="254"/>
      <c r="AB103" s="254"/>
      <c r="AC103" s="254"/>
      <c r="AD103" s="254"/>
      <c r="AE103" s="254"/>
      <c r="AF103" s="254"/>
      <c r="AG103" s="254"/>
      <c r="AH103" s="254"/>
      <c r="AI103" s="7"/>
      <c r="AJ103" s="7"/>
      <c r="AK103" s="7"/>
      <c r="AL103" s="7"/>
      <c r="AM103" s="7"/>
      <c r="AN103" s="7"/>
      <c r="AO103" s="7"/>
      <c r="AP103" s="7"/>
      <c r="AQ103" s="7"/>
    </row>
    <row r="104" hidden="1">
      <c r="A104" s="7"/>
      <c r="B104" s="450"/>
      <c r="C104" s="450"/>
      <c r="D104" s="450"/>
      <c r="E104" s="7"/>
      <c r="F104" s="7"/>
      <c r="G104" s="7"/>
      <c r="H104" s="7"/>
      <c r="I104" s="7"/>
      <c r="J104" s="7"/>
      <c r="K104" s="7"/>
      <c r="L104" s="1733"/>
      <c r="M104" s="7"/>
      <c r="N104" s="7"/>
      <c r="O104" s="7"/>
      <c r="P104" s="7"/>
      <c r="Q104" s="7"/>
      <c r="R104" s="7"/>
      <c r="S104" s="7"/>
      <c r="T104" s="95"/>
      <c r="U104" s="254"/>
      <c r="V104" s="254"/>
      <c r="W104" s="254"/>
      <c r="X104" s="254"/>
      <c r="Y104" s="254"/>
      <c r="Z104" s="254"/>
      <c r="AA104" s="254"/>
      <c r="AB104" s="254"/>
      <c r="AC104" s="254"/>
      <c r="AD104" s="254"/>
      <c r="AE104" s="254"/>
      <c r="AF104" s="254"/>
      <c r="AG104" s="254"/>
      <c r="AH104" s="254"/>
      <c r="AI104" s="7"/>
      <c r="AJ104" s="7"/>
      <c r="AK104" s="7"/>
      <c r="AL104" s="7"/>
      <c r="AM104" s="7"/>
      <c r="AN104" s="7"/>
      <c r="AO104" s="7"/>
      <c r="AP104" s="7"/>
      <c r="AQ104" s="7"/>
    </row>
    <row r="105" hidden="1">
      <c r="A105" s="7"/>
      <c r="B105" s="450"/>
      <c r="C105" s="450"/>
      <c r="D105" s="450"/>
      <c r="E105" s="7"/>
      <c r="F105" s="7"/>
      <c r="G105" s="7"/>
      <c r="H105" s="7"/>
      <c r="I105" s="7"/>
      <c r="J105" s="7"/>
      <c r="K105" s="7"/>
      <c r="L105" s="1733"/>
      <c r="M105" s="7"/>
      <c r="N105" s="7"/>
      <c r="O105" s="7"/>
      <c r="P105" s="7"/>
      <c r="Q105" s="7"/>
      <c r="R105" s="7"/>
      <c r="S105" s="7"/>
      <c r="T105" s="95"/>
      <c r="U105" s="254"/>
      <c r="V105" s="254"/>
      <c r="W105" s="254"/>
      <c r="X105" s="254"/>
      <c r="Y105" s="254"/>
      <c r="Z105" s="254"/>
      <c r="AA105" s="254"/>
      <c r="AB105" s="254"/>
      <c r="AC105" s="254"/>
      <c r="AD105" s="254"/>
      <c r="AE105" s="254"/>
      <c r="AF105" s="254"/>
      <c r="AG105" s="254"/>
      <c r="AH105" s="254"/>
      <c r="AI105" s="7"/>
      <c r="AJ105" s="7"/>
      <c r="AK105" s="7"/>
      <c r="AL105" s="7"/>
      <c r="AM105" s="7"/>
      <c r="AN105" s="7"/>
      <c r="AO105" s="7"/>
      <c r="AP105" s="7"/>
      <c r="AQ105" s="7"/>
    </row>
    <row r="106" hidden="1">
      <c r="A106" s="7"/>
      <c r="B106" s="450"/>
      <c r="C106" s="450"/>
      <c r="D106" s="450"/>
      <c r="E106" s="7"/>
      <c r="F106" s="7"/>
      <c r="G106" s="7"/>
      <c r="H106" s="7"/>
      <c r="I106" s="7"/>
      <c r="J106" s="7"/>
      <c r="K106" s="7"/>
      <c r="L106" s="1733"/>
      <c r="M106" s="7"/>
      <c r="N106" s="7"/>
      <c r="O106" s="7"/>
      <c r="P106" s="7"/>
      <c r="Q106" s="7"/>
      <c r="R106" s="7"/>
      <c r="S106" s="7"/>
      <c r="T106" s="95"/>
      <c r="U106" s="254"/>
      <c r="V106" s="254"/>
      <c r="W106" s="254"/>
      <c r="X106" s="254"/>
      <c r="Y106" s="254"/>
      <c r="Z106" s="254"/>
      <c r="AA106" s="254"/>
      <c r="AB106" s="254"/>
      <c r="AC106" s="254"/>
      <c r="AD106" s="254"/>
      <c r="AE106" s="254"/>
      <c r="AF106" s="254"/>
      <c r="AG106" s="254"/>
      <c r="AH106" s="254"/>
      <c r="AI106" s="7"/>
      <c r="AJ106" s="7"/>
      <c r="AK106" s="7"/>
      <c r="AL106" s="7"/>
      <c r="AM106" s="7"/>
      <c r="AN106" s="7"/>
      <c r="AO106" s="7"/>
      <c r="AP106" s="7"/>
      <c r="AQ106" s="7"/>
    </row>
    <row r="107" hidden="1">
      <c r="A107" s="7"/>
      <c r="B107" s="450"/>
      <c r="C107" s="450"/>
      <c r="D107" s="450"/>
      <c r="E107" s="7"/>
      <c r="F107" s="7"/>
      <c r="G107" s="7"/>
      <c r="H107" s="7"/>
      <c r="I107" s="7"/>
      <c r="J107" s="7"/>
      <c r="K107" s="7"/>
      <c r="L107" s="1733"/>
      <c r="M107" s="7"/>
      <c r="N107" s="7"/>
      <c r="O107" s="7"/>
      <c r="P107" s="7"/>
      <c r="Q107" s="7"/>
      <c r="R107" s="7"/>
      <c r="S107" s="7"/>
      <c r="T107" s="95"/>
      <c r="U107" s="254"/>
      <c r="V107" s="254"/>
      <c r="W107" s="254"/>
      <c r="X107" s="254"/>
      <c r="Y107" s="254"/>
      <c r="Z107" s="254"/>
      <c r="AA107" s="254"/>
      <c r="AB107" s="254"/>
      <c r="AC107" s="254"/>
      <c r="AD107" s="254"/>
      <c r="AE107" s="254"/>
      <c r="AF107" s="254"/>
      <c r="AG107" s="254"/>
      <c r="AH107" s="254"/>
      <c r="AI107" s="7"/>
      <c r="AJ107" s="7"/>
      <c r="AK107" s="7"/>
      <c r="AL107" s="7"/>
      <c r="AM107" s="7"/>
      <c r="AN107" s="7"/>
      <c r="AO107" s="7"/>
      <c r="AP107" s="7"/>
      <c r="AQ107" s="7"/>
    </row>
    <row r="108" hidden="1">
      <c r="A108" s="7"/>
      <c r="B108" s="450"/>
      <c r="C108" s="450"/>
      <c r="D108" s="450"/>
      <c r="E108" s="7"/>
      <c r="F108" s="7"/>
      <c r="G108" s="7"/>
      <c r="H108" s="7"/>
      <c r="I108" s="7"/>
      <c r="J108" s="7"/>
      <c r="K108" s="7"/>
      <c r="L108" s="1733"/>
      <c r="M108" s="7"/>
      <c r="N108" s="7"/>
      <c r="O108" s="7"/>
      <c r="P108" s="7"/>
      <c r="Q108" s="7"/>
      <c r="R108" s="7"/>
      <c r="S108" s="7"/>
      <c r="T108" s="95"/>
      <c r="U108" s="254"/>
      <c r="V108" s="254"/>
      <c r="W108" s="254"/>
      <c r="X108" s="254"/>
      <c r="Y108" s="254"/>
      <c r="Z108" s="254"/>
      <c r="AA108" s="254"/>
      <c r="AB108" s="254"/>
      <c r="AC108" s="254"/>
      <c r="AD108" s="254"/>
      <c r="AE108" s="254"/>
      <c r="AF108" s="254"/>
      <c r="AG108" s="254"/>
      <c r="AH108" s="254"/>
      <c r="AI108" s="7"/>
      <c r="AJ108" s="7"/>
      <c r="AK108" s="7"/>
      <c r="AL108" s="7"/>
      <c r="AM108" s="7"/>
      <c r="AN108" s="7"/>
      <c r="AO108" s="7"/>
      <c r="AP108" s="7"/>
      <c r="AQ108" s="7"/>
    </row>
    <row r="109" hidden="1">
      <c r="A109" s="7"/>
      <c r="B109" s="450"/>
      <c r="C109" s="450"/>
      <c r="D109" s="450"/>
      <c r="E109" s="7"/>
      <c r="F109" s="7"/>
      <c r="G109" s="7"/>
      <c r="H109" s="7"/>
      <c r="I109" s="7"/>
      <c r="J109" s="7"/>
      <c r="K109" s="7"/>
      <c r="L109" s="1733"/>
      <c r="M109" s="7"/>
      <c r="N109" s="7"/>
      <c r="O109" s="7"/>
      <c r="P109" s="7"/>
      <c r="Q109" s="7"/>
      <c r="R109" s="7"/>
      <c r="S109" s="7"/>
      <c r="T109" s="95"/>
      <c r="U109" s="254"/>
      <c r="V109" s="254"/>
      <c r="W109" s="254"/>
      <c r="X109" s="254"/>
      <c r="Y109" s="254"/>
      <c r="Z109" s="254"/>
      <c r="AA109" s="254"/>
      <c r="AB109" s="254"/>
      <c r="AC109" s="254"/>
      <c r="AD109" s="254"/>
      <c r="AE109" s="254"/>
      <c r="AF109" s="254"/>
      <c r="AG109" s="254"/>
      <c r="AH109" s="254"/>
      <c r="AI109" s="7"/>
      <c r="AJ109" s="7"/>
      <c r="AK109" s="7"/>
      <c r="AL109" s="7"/>
      <c r="AM109" s="7"/>
      <c r="AN109" s="7"/>
      <c r="AO109" s="7"/>
      <c r="AP109" s="7"/>
      <c r="AQ109" s="7"/>
    </row>
    <row r="110" hidden="1">
      <c r="A110" s="7"/>
      <c r="B110" s="450"/>
      <c r="C110" s="450"/>
      <c r="D110" s="450"/>
      <c r="E110" s="7"/>
      <c r="F110" s="7"/>
      <c r="G110" s="7"/>
      <c r="H110" s="7"/>
      <c r="I110" s="7"/>
      <c r="J110" s="7"/>
      <c r="K110" s="7"/>
      <c r="L110" s="1733"/>
      <c r="M110" s="7"/>
      <c r="N110" s="7"/>
      <c r="O110" s="7"/>
      <c r="P110" s="7"/>
      <c r="Q110" s="7"/>
      <c r="R110" s="7"/>
      <c r="S110" s="7"/>
      <c r="T110" s="95"/>
      <c r="U110" s="254"/>
      <c r="V110" s="254"/>
      <c r="W110" s="254"/>
      <c r="X110" s="254"/>
      <c r="Y110" s="254"/>
      <c r="Z110" s="254"/>
      <c r="AA110" s="254"/>
      <c r="AB110" s="254"/>
      <c r="AC110" s="254"/>
      <c r="AD110" s="254"/>
      <c r="AE110" s="254"/>
      <c r="AF110" s="254"/>
      <c r="AG110" s="254"/>
      <c r="AH110" s="254"/>
      <c r="AI110" s="7"/>
      <c r="AJ110" s="7"/>
      <c r="AK110" s="7"/>
      <c r="AL110" s="7"/>
      <c r="AM110" s="7"/>
      <c r="AN110" s="7"/>
      <c r="AO110" s="7"/>
      <c r="AP110" s="7"/>
      <c r="AQ110" s="7"/>
    </row>
    <row r="111" hidden="1">
      <c r="A111" s="7"/>
      <c r="B111" s="450"/>
      <c r="C111" s="450"/>
      <c r="D111" s="450"/>
      <c r="E111" s="7"/>
      <c r="F111" s="7"/>
      <c r="G111" s="7"/>
      <c r="H111" s="7"/>
      <c r="I111" s="7"/>
      <c r="J111" s="7"/>
      <c r="K111" s="7"/>
      <c r="L111" s="1733"/>
      <c r="M111" s="7"/>
      <c r="N111" s="7"/>
      <c r="O111" s="7"/>
      <c r="P111" s="7"/>
      <c r="Q111" s="7"/>
      <c r="R111" s="7"/>
      <c r="S111" s="7"/>
      <c r="T111" s="95"/>
      <c r="U111" s="254"/>
      <c r="V111" s="254"/>
      <c r="W111" s="254"/>
      <c r="X111" s="254"/>
      <c r="Y111" s="254"/>
      <c r="Z111" s="254"/>
      <c r="AA111" s="254"/>
      <c r="AB111" s="254"/>
      <c r="AC111" s="254"/>
      <c r="AD111" s="254"/>
      <c r="AE111" s="254"/>
      <c r="AF111" s="254"/>
      <c r="AG111" s="254"/>
      <c r="AH111" s="254"/>
      <c r="AI111" s="7"/>
      <c r="AJ111" s="7"/>
      <c r="AK111" s="7"/>
      <c r="AL111" s="7"/>
      <c r="AM111" s="7"/>
      <c r="AN111" s="7"/>
      <c r="AO111" s="7"/>
      <c r="AP111" s="7"/>
      <c r="AQ111" s="7"/>
    </row>
    <row r="112" hidden="1">
      <c r="A112" s="7"/>
      <c r="B112" s="450"/>
      <c r="C112" s="450"/>
      <c r="D112" s="450"/>
      <c r="E112" s="7"/>
      <c r="F112" s="7"/>
      <c r="G112" s="7"/>
      <c r="H112" s="7"/>
      <c r="I112" s="7"/>
      <c r="J112" s="7"/>
      <c r="K112" s="7"/>
      <c r="L112" s="1733"/>
      <c r="M112" s="7"/>
      <c r="N112" s="7"/>
      <c r="O112" s="7"/>
      <c r="P112" s="7"/>
      <c r="Q112" s="7"/>
      <c r="R112" s="7"/>
      <c r="S112" s="7"/>
      <c r="T112" s="95"/>
      <c r="U112" s="254"/>
      <c r="V112" s="254"/>
      <c r="W112" s="254"/>
      <c r="X112" s="254"/>
      <c r="Y112" s="254"/>
      <c r="Z112" s="254"/>
      <c r="AA112" s="254"/>
      <c r="AB112" s="254"/>
      <c r="AC112" s="254"/>
      <c r="AD112" s="254"/>
      <c r="AE112" s="254"/>
      <c r="AF112" s="254"/>
      <c r="AG112" s="254"/>
      <c r="AH112" s="254"/>
      <c r="AI112" s="7"/>
      <c r="AJ112" s="7"/>
      <c r="AK112" s="7"/>
      <c r="AL112" s="7"/>
      <c r="AM112" s="7"/>
      <c r="AN112" s="7"/>
      <c r="AO112" s="7"/>
      <c r="AP112" s="7"/>
      <c r="AQ112" s="7"/>
    </row>
    <row r="113" hidden="1">
      <c r="A113" s="7"/>
      <c r="B113" s="450"/>
      <c r="C113" s="450"/>
      <c r="D113" s="450"/>
      <c r="E113" s="7"/>
      <c r="F113" s="7"/>
      <c r="G113" s="7"/>
      <c r="H113" s="7"/>
      <c r="I113" s="7"/>
      <c r="J113" s="7"/>
      <c r="K113" s="7"/>
      <c r="L113" s="1733"/>
      <c r="M113" s="7"/>
      <c r="N113" s="7"/>
      <c r="O113" s="7"/>
      <c r="P113" s="7"/>
      <c r="Q113" s="7"/>
      <c r="R113" s="7"/>
      <c r="S113" s="7"/>
      <c r="T113" s="95"/>
      <c r="U113" s="254"/>
      <c r="V113" s="254"/>
      <c r="W113" s="254"/>
      <c r="X113" s="254"/>
      <c r="Y113" s="254"/>
      <c r="Z113" s="254"/>
      <c r="AA113" s="254"/>
      <c r="AB113" s="254"/>
      <c r="AC113" s="254"/>
      <c r="AD113" s="254"/>
      <c r="AE113" s="254"/>
      <c r="AF113" s="254"/>
      <c r="AG113" s="254"/>
      <c r="AH113" s="254"/>
      <c r="AI113" s="7"/>
      <c r="AJ113" s="7"/>
      <c r="AK113" s="7"/>
      <c r="AL113" s="7"/>
      <c r="AM113" s="7"/>
      <c r="AN113" s="7"/>
      <c r="AO113" s="7"/>
      <c r="AP113" s="7"/>
      <c r="AQ113" s="7"/>
    </row>
    <row r="114" hidden="1">
      <c r="A114" s="7"/>
      <c r="B114" s="450"/>
      <c r="C114" s="450"/>
      <c r="D114" s="450"/>
      <c r="E114" s="7"/>
      <c r="F114" s="7"/>
      <c r="G114" s="7"/>
      <c r="H114" s="7"/>
      <c r="I114" s="7"/>
      <c r="J114" s="7"/>
      <c r="K114" s="7"/>
      <c r="L114" s="1733"/>
      <c r="M114" s="7"/>
      <c r="N114" s="7"/>
      <c r="O114" s="7"/>
      <c r="P114" s="7"/>
      <c r="Q114" s="7"/>
      <c r="R114" s="7"/>
      <c r="S114" s="7"/>
      <c r="T114" s="95"/>
      <c r="U114" s="254"/>
      <c r="V114" s="254"/>
      <c r="W114" s="254"/>
      <c r="X114" s="254"/>
      <c r="Y114" s="254"/>
      <c r="Z114" s="254"/>
      <c r="AA114" s="254"/>
      <c r="AB114" s="254"/>
      <c r="AC114" s="254"/>
      <c r="AD114" s="254"/>
      <c r="AE114" s="254"/>
      <c r="AF114" s="254"/>
      <c r="AG114" s="254"/>
      <c r="AH114" s="254"/>
      <c r="AI114" s="7"/>
      <c r="AJ114" s="7"/>
      <c r="AK114" s="7"/>
      <c r="AL114" s="7"/>
      <c r="AM114" s="7"/>
      <c r="AN114" s="7"/>
      <c r="AO114" s="7"/>
      <c r="AP114" s="7"/>
      <c r="AQ114" s="7"/>
    </row>
    <row r="115" hidden="1">
      <c r="A115" s="7"/>
      <c r="B115" s="450"/>
      <c r="C115" s="450"/>
      <c r="D115" s="450"/>
      <c r="E115" s="7"/>
      <c r="F115" s="7"/>
      <c r="G115" s="7"/>
      <c r="H115" s="7"/>
      <c r="I115" s="7"/>
      <c r="J115" s="7"/>
      <c r="K115" s="7"/>
      <c r="L115" s="1733"/>
      <c r="M115" s="7"/>
      <c r="N115" s="7"/>
      <c r="O115" s="7"/>
      <c r="P115" s="7"/>
      <c r="Q115" s="7"/>
      <c r="R115" s="7"/>
      <c r="S115" s="7"/>
      <c r="T115" s="95"/>
      <c r="U115" s="254"/>
      <c r="V115" s="254"/>
      <c r="W115" s="254"/>
      <c r="X115" s="254"/>
      <c r="Y115" s="254"/>
      <c r="Z115" s="254"/>
      <c r="AA115" s="254"/>
      <c r="AB115" s="254"/>
      <c r="AC115" s="254"/>
      <c r="AD115" s="254"/>
      <c r="AE115" s="254"/>
      <c r="AF115" s="254"/>
      <c r="AG115" s="254"/>
      <c r="AH115" s="254"/>
      <c r="AI115" s="7"/>
      <c r="AJ115" s="7"/>
      <c r="AK115" s="7"/>
      <c r="AL115" s="7"/>
      <c r="AM115" s="7"/>
      <c r="AN115" s="7"/>
      <c r="AO115" s="7"/>
      <c r="AP115" s="7"/>
      <c r="AQ115" s="7"/>
    </row>
    <row r="116" hidden="1">
      <c r="A116" s="7"/>
      <c r="B116" s="450"/>
      <c r="C116" s="450"/>
      <c r="D116" s="450"/>
      <c r="E116" s="7"/>
      <c r="F116" s="7"/>
      <c r="G116" s="7"/>
      <c r="H116" s="7"/>
      <c r="I116" s="7"/>
      <c r="J116" s="7"/>
      <c r="K116" s="7"/>
      <c r="L116" s="1733"/>
      <c r="M116" s="7"/>
      <c r="N116" s="7"/>
      <c r="O116" s="7"/>
      <c r="P116" s="7"/>
      <c r="Q116" s="7"/>
      <c r="R116" s="7"/>
      <c r="S116" s="7"/>
      <c r="T116" s="95"/>
      <c r="U116" s="254"/>
      <c r="V116" s="254"/>
      <c r="W116" s="254"/>
      <c r="X116" s="254"/>
      <c r="Y116" s="254"/>
      <c r="Z116" s="254"/>
      <c r="AA116" s="254"/>
      <c r="AB116" s="254"/>
      <c r="AC116" s="254"/>
      <c r="AD116" s="254"/>
      <c r="AE116" s="254"/>
      <c r="AF116" s="254"/>
      <c r="AG116" s="254"/>
      <c r="AH116" s="254"/>
      <c r="AI116" s="7"/>
      <c r="AJ116" s="7"/>
      <c r="AK116" s="7"/>
      <c r="AL116" s="7"/>
      <c r="AM116" s="7"/>
      <c r="AN116" s="7"/>
      <c r="AO116" s="7"/>
      <c r="AP116" s="7"/>
      <c r="AQ116" s="7"/>
    </row>
    <row r="117" hidden="1">
      <c r="A117" s="7"/>
      <c r="B117" s="450"/>
      <c r="C117" s="450"/>
      <c r="D117" s="450"/>
      <c r="E117" s="7"/>
      <c r="F117" s="7"/>
      <c r="G117" s="7"/>
      <c r="H117" s="7"/>
      <c r="I117" s="7"/>
      <c r="J117" s="7"/>
      <c r="K117" s="7"/>
      <c r="L117" s="1733"/>
      <c r="M117" s="7"/>
      <c r="N117" s="7"/>
      <c r="O117" s="7"/>
      <c r="P117" s="7"/>
      <c r="Q117" s="7"/>
      <c r="R117" s="7"/>
      <c r="S117" s="7"/>
      <c r="T117" s="95"/>
      <c r="U117" s="254"/>
      <c r="V117" s="254"/>
      <c r="W117" s="254"/>
      <c r="X117" s="254"/>
      <c r="Y117" s="254"/>
      <c r="Z117" s="254"/>
      <c r="AA117" s="254"/>
      <c r="AB117" s="254"/>
      <c r="AC117" s="254"/>
      <c r="AD117" s="254"/>
      <c r="AE117" s="254"/>
      <c r="AF117" s="254"/>
      <c r="AG117" s="254"/>
      <c r="AH117" s="254"/>
      <c r="AI117" s="7"/>
      <c r="AJ117" s="7"/>
      <c r="AK117" s="7"/>
      <c r="AL117" s="7"/>
      <c r="AM117" s="7"/>
      <c r="AN117" s="7"/>
      <c r="AO117" s="7"/>
      <c r="AP117" s="7"/>
      <c r="AQ117" s="7"/>
    </row>
    <row r="118" hidden="1">
      <c r="A118" s="7"/>
      <c r="B118" s="450"/>
      <c r="C118" s="450"/>
      <c r="D118" s="450"/>
      <c r="E118" s="7"/>
      <c r="F118" s="7"/>
      <c r="G118" s="7"/>
      <c r="H118" s="7"/>
      <c r="I118" s="7"/>
      <c r="J118" s="7"/>
      <c r="K118" s="7"/>
      <c r="L118" s="1733"/>
      <c r="M118" s="7"/>
      <c r="N118" s="7"/>
      <c r="O118" s="7"/>
      <c r="P118" s="7"/>
      <c r="Q118" s="7"/>
      <c r="R118" s="7"/>
      <c r="S118" s="7"/>
      <c r="T118" s="95"/>
      <c r="U118" s="254"/>
      <c r="V118" s="254"/>
      <c r="W118" s="254"/>
      <c r="X118" s="254"/>
      <c r="Y118" s="254"/>
      <c r="Z118" s="254"/>
      <c r="AA118" s="254"/>
      <c r="AB118" s="254"/>
      <c r="AC118" s="254"/>
      <c r="AD118" s="254"/>
      <c r="AE118" s="254"/>
      <c r="AF118" s="254"/>
      <c r="AG118" s="254"/>
      <c r="AH118" s="254"/>
      <c r="AI118" s="7"/>
      <c r="AJ118" s="7"/>
      <c r="AK118" s="7"/>
      <c r="AL118" s="7"/>
      <c r="AM118" s="7"/>
      <c r="AN118" s="7"/>
      <c r="AO118" s="7"/>
      <c r="AP118" s="7"/>
      <c r="AQ118" s="7"/>
    </row>
    <row r="119" hidden="1">
      <c r="A119" s="7"/>
      <c r="B119" s="450"/>
      <c r="C119" s="450"/>
      <c r="D119" s="450"/>
      <c r="E119" s="7"/>
      <c r="F119" s="7"/>
      <c r="G119" s="7"/>
      <c r="H119" s="7"/>
      <c r="I119" s="7"/>
      <c r="J119" s="7"/>
      <c r="K119" s="7"/>
      <c r="L119" s="1733"/>
      <c r="M119" s="7"/>
      <c r="N119" s="7"/>
      <c r="O119" s="7"/>
      <c r="P119" s="7"/>
      <c r="Q119" s="7"/>
      <c r="R119" s="7"/>
      <c r="S119" s="7"/>
      <c r="T119" s="95"/>
      <c r="U119" s="254"/>
      <c r="V119" s="254"/>
      <c r="W119" s="254"/>
      <c r="X119" s="254"/>
      <c r="Y119" s="254"/>
      <c r="Z119" s="254"/>
      <c r="AA119" s="254"/>
      <c r="AB119" s="254"/>
      <c r="AC119" s="254"/>
      <c r="AD119" s="254"/>
      <c r="AE119" s="254"/>
      <c r="AF119" s="254"/>
      <c r="AG119" s="254"/>
      <c r="AH119" s="254"/>
      <c r="AI119" s="7"/>
      <c r="AJ119" s="7"/>
      <c r="AK119" s="7"/>
      <c r="AL119" s="7"/>
      <c r="AM119" s="7"/>
      <c r="AN119" s="7"/>
      <c r="AO119" s="7"/>
      <c r="AP119" s="7"/>
      <c r="AQ119" s="7"/>
    </row>
    <row r="120" hidden="1">
      <c r="A120" s="7"/>
      <c r="B120" s="450"/>
      <c r="C120" s="450"/>
      <c r="D120" s="450"/>
      <c r="E120" s="7"/>
      <c r="F120" s="7"/>
      <c r="G120" s="7"/>
      <c r="H120" s="7"/>
      <c r="I120" s="7"/>
      <c r="J120" s="7"/>
      <c r="K120" s="7"/>
      <c r="L120" s="1733"/>
      <c r="M120" s="7"/>
      <c r="N120" s="7"/>
      <c r="O120" s="7"/>
      <c r="P120" s="7"/>
      <c r="Q120" s="7"/>
      <c r="R120" s="7"/>
      <c r="S120" s="7"/>
      <c r="T120" s="95"/>
      <c r="U120" s="254"/>
      <c r="V120" s="254"/>
      <c r="W120" s="254"/>
      <c r="X120" s="254"/>
      <c r="Y120" s="254"/>
      <c r="Z120" s="254"/>
      <c r="AA120" s="254"/>
      <c r="AB120" s="254"/>
      <c r="AC120" s="254"/>
      <c r="AD120" s="254"/>
      <c r="AE120" s="254"/>
      <c r="AF120" s="254"/>
      <c r="AG120" s="254"/>
      <c r="AH120" s="254"/>
      <c r="AI120" s="7"/>
      <c r="AJ120" s="7"/>
      <c r="AK120" s="7"/>
      <c r="AL120" s="7"/>
      <c r="AM120" s="7"/>
      <c r="AN120" s="7"/>
      <c r="AO120" s="7"/>
      <c r="AP120" s="7"/>
      <c r="AQ120" s="7"/>
    </row>
    <row r="121" hidden="1">
      <c r="A121" s="7"/>
      <c r="B121" s="450"/>
      <c r="C121" s="450"/>
      <c r="D121" s="450"/>
      <c r="E121" s="7"/>
      <c r="F121" s="7"/>
      <c r="G121" s="7"/>
      <c r="H121" s="7"/>
      <c r="I121" s="7"/>
      <c r="J121" s="7"/>
      <c r="K121" s="7"/>
      <c r="L121" s="1733"/>
      <c r="M121" s="7"/>
      <c r="N121" s="7"/>
      <c r="O121" s="7"/>
      <c r="P121" s="7"/>
      <c r="Q121" s="7"/>
      <c r="R121" s="7"/>
      <c r="S121" s="7"/>
      <c r="T121" s="95"/>
      <c r="U121" s="254"/>
      <c r="V121" s="254"/>
      <c r="W121" s="254"/>
      <c r="X121" s="254"/>
      <c r="Y121" s="254"/>
      <c r="Z121" s="254"/>
      <c r="AA121" s="254"/>
      <c r="AB121" s="254"/>
      <c r="AC121" s="254"/>
      <c r="AD121" s="254"/>
      <c r="AE121" s="254"/>
      <c r="AF121" s="254"/>
      <c r="AG121" s="254"/>
      <c r="AH121" s="254"/>
      <c r="AI121" s="7"/>
      <c r="AJ121" s="7"/>
      <c r="AK121" s="7"/>
      <c r="AL121" s="7"/>
      <c r="AM121" s="7"/>
      <c r="AN121" s="7"/>
      <c r="AO121" s="7"/>
      <c r="AP121" s="7"/>
      <c r="AQ121" s="7"/>
    </row>
    <row r="122" hidden="1">
      <c r="A122" s="7"/>
      <c r="B122" s="450"/>
      <c r="C122" s="450"/>
      <c r="D122" s="450"/>
      <c r="E122" s="7"/>
      <c r="F122" s="7"/>
      <c r="G122" s="7"/>
      <c r="H122" s="7"/>
      <c r="I122" s="7"/>
      <c r="J122" s="7"/>
      <c r="K122" s="7"/>
      <c r="L122" s="1733"/>
      <c r="M122" s="7"/>
      <c r="N122" s="7"/>
      <c r="O122" s="7"/>
      <c r="P122" s="7"/>
      <c r="Q122" s="7"/>
      <c r="R122" s="7"/>
      <c r="S122" s="7"/>
      <c r="T122" s="95"/>
      <c r="U122" s="254"/>
      <c r="V122" s="254"/>
      <c r="W122" s="254"/>
      <c r="X122" s="254"/>
      <c r="Y122" s="254"/>
      <c r="Z122" s="254"/>
      <c r="AA122" s="254"/>
      <c r="AB122" s="254"/>
      <c r="AC122" s="254"/>
      <c r="AD122" s="254"/>
      <c r="AE122" s="254"/>
      <c r="AF122" s="254"/>
      <c r="AG122" s="254"/>
      <c r="AH122" s="254"/>
      <c r="AI122" s="7"/>
      <c r="AJ122" s="7"/>
      <c r="AK122" s="7"/>
      <c r="AL122" s="7"/>
      <c r="AM122" s="7"/>
      <c r="AN122" s="7"/>
      <c r="AO122" s="7"/>
      <c r="AP122" s="7"/>
      <c r="AQ122" s="7"/>
    </row>
    <row r="123" hidden="1">
      <c r="A123" s="7"/>
      <c r="B123" s="450"/>
      <c r="C123" s="450"/>
      <c r="D123" s="450"/>
      <c r="E123" s="7"/>
      <c r="F123" s="7"/>
      <c r="G123" s="7"/>
      <c r="H123" s="7"/>
      <c r="I123" s="7"/>
      <c r="J123" s="7"/>
      <c r="K123" s="7"/>
      <c r="L123" s="1733"/>
      <c r="M123" s="7"/>
      <c r="N123" s="7"/>
      <c r="O123" s="7"/>
      <c r="P123" s="7"/>
      <c r="Q123" s="7"/>
      <c r="R123" s="7"/>
      <c r="S123" s="7"/>
      <c r="T123" s="95"/>
      <c r="U123" s="254"/>
      <c r="V123" s="254"/>
      <c r="W123" s="254"/>
      <c r="X123" s="254"/>
      <c r="Y123" s="254"/>
      <c r="Z123" s="254"/>
      <c r="AA123" s="254"/>
      <c r="AB123" s="254"/>
      <c r="AC123" s="254"/>
      <c r="AD123" s="254"/>
      <c r="AE123" s="254"/>
      <c r="AF123" s="254"/>
      <c r="AG123" s="254"/>
      <c r="AH123" s="254"/>
      <c r="AI123" s="7"/>
      <c r="AJ123" s="7"/>
      <c r="AK123" s="7"/>
      <c r="AL123" s="7"/>
      <c r="AM123" s="7"/>
      <c r="AN123" s="7"/>
      <c r="AO123" s="7"/>
      <c r="AP123" s="7"/>
      <c r="AQ123" s="7"/>
    </row>
    <row r="124" hidden="1">
      <c r="A124" s="7"/>
      <c r="B124" s="450"/>
      <c r="C124" s="450"/>
      <c r="D124" s="450"/>
      <c r="E124" s="7"/>
      <c r="F124" s="7"/>
      <c r="G124" s="7"/>
      <c r="H124" s="7"/>
      <c r="I124" s="7"/>
      <c r="J124" s="7"/>
      <c r="K124" s="7"/>
      <c r="L124" s="1733"/>
      <c r="M124" s="7"/>
      <c r="N124" s="7"/>
      <c r="O124" s="7"/>
      <c r="P124" s="7"/>
      <c r="Q124" s="7"/>
      <c r="R124" s="7"/>
      <c r="S124" s="7"/>
      <c r="T124" s="95"/>
      <c r="U124" s="254"/>
      <c r="V124" s="254"/>
      <c r="W124" s="254"/>
      <c r="X124" s="254"/>
      <c r="Y124" s="254"/>
      <c r="Z124" s="254"/>
      <c r="AA124" s="254"/>
      <c r="AB124" s="254"/>
      <c r="AC124" s="254"/>
      <c r="AD124" s="254"/>
      <c r="AE124" s="254"/>
      <c r="AF124" s="254"/>
      <c r="AG124" s="254"/>
      <c r="AH124" s="254"/>
      <c r="AI124" s="7"/>
      <c r="AJ124" s="7"/>
      <c r="AK124" s="7"/>
      <c r="AL124" s="7"/>
      <c r="AM124" s="7"/>
      <c r="AN124" s="7"/>
      <c r="AO124" s="7"/>
      <c r="AP124" s="7"/>
      <c r="AQ124" s="7"/>
    </row>
    <row r="125" hidden="1">
      <c r="A125" s="7"/>
      <c r="B125" s="450"/>
      <c r="C125" s="450"/>
      <c r="D125" s="450"/>
      <c r="E125" s="7"/>
      <c r="F125" s="7"/>
      <c r="G125" s="7"/>
      <c r="H125" s="7"/>
      <c r="I125" s="7"/>
      <c r="J125" s="7"/>
      <c r="K125" s="7"/>
      <c r="L125" s="1733"/>
      <c r="M125" s="7"/>
      <c r="N125" s="7"/>
      <c r="O125" s="7"/>
      <c r="P125" s="7"/>
      <c r="Q125" s="7"/>
      <c r="R125" s="7"/>
      <c r="S125" s="7"/>
      <c r="T125" s="95"/>
      <c r="U125" s="254"/>
      <c r="V125" s="254"/>
      <c r="W125" s="254"/>
      <c r="X125" s="254"/>
      <c r="Y125" s="254"/>
      <c r="Z125" s="254"/>
      <c r="AA125" s="254"/>
      <c r="AB125" s="254"/>
      <c r="AC125" s="254"/>
      <c r="AD125" s="254"/>
      <c r="AE125" s="254"/>
      <c r="AF125" s="254"/>
      <c r="AG125" s="254"/>
      <c r="AH125" s="254"/>
      <c r="AI125" s="7"/>
      <c r="AJ125" s="7"/>
      <c r="AK125" s="7"/>
      <c r="AL125" s="7"/>
      <c r="AM125" s="7"/>
      <c r="AN125" s="7"/>
      <c r="AO125" s="7"/>
      <c r="AP125" s="7"/>
      <c r="AQ125" s="7"/>
    </row>
    <row r="126" hidden="1">
      <c r="A126" s="7"/>
      <c r="B126" s="450"/>
      <c r="C126" s="450"/>
      <c r="D126" s="450"/>
      <c r="E126" s="7"/>
      <c r="F126" s="7"/>
      <c r="G126" s="7"/>
      <c r="H126" s="7"/>
      <c r="I126" s="7"/>
      <c r="J126" s="7"/>
      <c r="K126" s="7"/>
      <c r="L126" s="1733"/>
      <c r="M126" s="7"/>
      <c r="N126" s="7"/>
      <c r="O126" s="7"/>
      <c r="P126" s="7"/>
      <c r="Q126" s="7"/>
      <c r="R126" s="7"/>
      <c r="S126" s="7"/>
      <c r="T126" s="95"/>
      <c r="U126" s="254"/>
      <c r="V126" s="254"/>
      <c r="W126" s="254"/>
      <c r="X126" s="254"/>
      <c r="Y126" s="254"/>
      <c r="Z126" s="254"/>
      <c r="AA126" s="254"/>
      <c r="AB126" s="254"/>
      <c r="AC126" s="254"/>
      <c r="AD126" s="254"/>
      <c r="AE126" s="254"/>
      <c r="AF126" s="254"/>
      <c r="AG126" s="254"/>
      <c r="AH126" s="254"/>
      <c r="AI126" s="7"/>
      <c r="AJ126" s="7"/>
      <c r="AK126" s="7"/>
      <c r="AL126" s="7"/>
      <c r="AM126" s="7"/>
      <c r="AN126" s="7"/>
      <c r="AO126" s="7"/>
      <c r="AP126" s="7"/>
      <c r="AQ126" s="7"/>
    </row>
    <row r="127" hidden="1">
      <c r="A127" s="7"/>
      <c r="B127" s="450"/>
      <c r="C127" s="450"/>
      <c r="D127" s="450"/>
      <c r="E127" s="7"/>
      <c r="F127" s="7"/>
      <c r="G127" s="7"/>
      <c r="H127" s="7"/>
      <c r="I127" s="7"/>
      <c r="J127" s="7"/>
      <c r="K127" s="7"/>
      <c r="L127" s="1733"/>
      <c r="M127" s="7"/>
      <c r="N127" s="7"/>
      <c r="O127" s="7"/>
      <c r="P127" s="7"/>
      <c r="Q127" s="7"/>
      <c r="R127" s="7"/>
      <c r="S127" s="7"/>
      <c r="T127" s="95"/>
      <c r="U127" s="254"/>
      <c r="V127" s="254"/>
      <c r="W127" s="254"/>
      <c r="X127" s="254"/>
      <c r="Y127" s="254"/>
      <c r="Z127" s="254"/>
      <c r="AA127" s="254"/>
      <c r="AB127" s="254"/>
      <c r="AC127" s="254"/>
      <c r="AD127" s="254"/>
      <c r="AE127" s="254"/>
      <c r="AF127" s="254"/>
      <c r="AG127" s="254"/>
      <c r="AH127" s="254"/>
      <c r="AI127" s="7"/>
      <c r="AJ127" s="7"/>
      <c r="AK127" s="7"/>
      <c r="AL127" s="7"/>
      <c r="AM127" s="7"/>
      <c r="AN127" s="7"/>
      <c r="AO127" s="7"/>
      <c r="AP127" s="7"/>
      <c r="AQ127" s="7"/>
    </row>
    <row r="128" hidden="1">
      <c r="A128" s="7"/>
      <c r="B128" s="450"/>
      <c r="C128" s="450"/>
      <c r="D128" s="450"/>
      <c r="E128" s="7"/>
      <c r="F128" s="7"/>
      <c r="G128" s="7"/>
      <c r="H128" s="7"/>
      <c r="I128" s="7"/>
      <c r="J128" s="7"/>
      <c r="K128" s="7"/>
      <c r="L128" s="1733"/>
      <c r="M128" s="7"/>
      <c r="N128" s="7"/>
      <c r="O128" s="7"/>
      <c r="P128" s="7"/>
      <c r="Q128" s="7"/>
      <c r="R128" s="7"/>
      <c r="S128" s="7"/>
      <c r="T128" s="95"/>
      <c r="U128" s="254"/>
      <c r="V128" s="254"/>
      <c r="W128" s="254"/>
      <c r="X128" s="254"/>
      <c r="Y128" s="254"/>
      <c r="Z128" s="254"/>
      <c r="AA128" s="254"/>
      <c r="AB128" s="254"/>
      <c r="AC128" s="254"/>
      <c r="AD128" s="254"/>
      <c r="AE128" s="254"/>
      <c r="AF128" s="254"/>
      <c r="AG128" s="254"/>
      <c r="AH128" s="254"/>
      <c r="AI128" s="7"/>
      <c r="AJ128" s="7"/>
      <c r="AK128" s="7"/>
      <c r="AL128" s="7"/>
      <c r="AM128" s="7"/>
      <c r="AN128" s="7"/>
      <c r="AO128" s="7"/>
      <c r="AP128" s="7"/>
      <c r="AQ128" s="7"/>
    </row>
    <row r="129" hidden="1">
      <c r="A129" s="7"/>
      <c r="B129" s="450"/>
      <c r="C129" s="450"/>
      <c r="D129" s="450"/>
      <c r="E129" s="7"/>
      <c r="F129" s="7"/>
      <c r="G129" s="7"/>
      <c r="H129" s="7"/>
      <c r="I129" s="7"/>
      <c r="J129" s="7"/>
      <c r="K129" s="7"/>
      <c r="L129" s="1733"/>
      <c r="M129" s="7"/>
      <c r="N129" s="7"/>
      <c r="O129" s="7"/>
      <c r="P129" s="7"/>
      <c r="Q129" s="7"/>
      <c r="R129" s="7"/>
      <c r="S129" s="7"/>
      <c r="T129" s="95"/>
      <c r="U129" s="254"/>
      <c r="V129" s="254"/>
      <c r="W129" s="254"/>
      <c r="X129" s="254"/>
      <c r="Y129" s="254"/>
      <c r="Z129" s="254"/>
      <c r="AA129" s="254"/>
      <c r="AB129" s="254"/>
      <c r="AC129" s="254"/>
      <c r="AD129" s="254"/>
      <c r="AE129" s="254"/>
      <c r="AF129" s="254"/>
      <c r="AG129" s="254"/>
      <c r="AH129" s="254"/>
      <c r="AI129" s="7"/>
      <c r="AJ129" s="7"/>
      <c r="AK129" s="7"/>
      <c r="AL129" s="7"/>
      <c r="AM129" s="7"/>
      <c r="AN129" s="7"/>
      <c r="AO129" s="7"/>
      <c r="AP129" s="7"/>
      <c r="AQ129" s="7"/>
    </row>
    <row r="130" hidden="1">
      <c r="A130" s="7"/>
      <c r="B130" s="450"/>
      <c r="C130" s="450"/>
      <c r="D130" s="450"/>
      <c r="E130" s="7"/>
      <c r="F130" s="7"/>
      <c r="G130" s="7"/>
      <c r="H130" s="7"/>
      <c r="I130" s="7"/>
      <c r="J130" s="7"/>
      <c r="K130" s="7"/>
      <c r="L130" s="1733"/>
      <c r="M130" s="7"/>
      <c r="N130" s="7"/>
      <c r="O130" s="7"/>
      <c r="P130" s="7"/>
      <c r="Q130" s="7"/>
      <c r="R130" s="7"/>
      <c r="S130" s="7"/>
      <c r="T130" s="95"/>
      <c r="U130" s="254"/>
      <c r="V130" s="254"/>
      <c r="W130" s="254"/>
      <c r="X130" s="254"/>
      <c r="Y130" s="254"/>
      <c r="Z130" s="254"/>
      <c r="AA130" s="254"/>
      <c r="AB130" s="254"/>
      <c r="AC130" s="254"/>
      <c r="AD130" s="254"/>
      <c r="AE130" s="254"/>
      <c r="AF130" s="254"/>
      <c r="AG130" s="254"/>
      <c r="AH130" s="254"/>
      <c r="AI130" s="7"/>
      <c r="AJ130" s="7"/>
      <c r="AK130" s="7"/>
      <c r="AL130" s="7"/>
      <c r="AM130" s="7"/>
      <c r="AN130" s="7"/>
      <c r="AO130" s="7"/>
      <c r="AP130" s="7"/>
      <c r="AQ130" s="7"/>
    </row>
    <row r="131" hidden="1">
      <c r="A131" s="7"/>
      <c r="B131" s="450"/>
      <c r="C131" s="450"/>
      <c r="D131" s="450"/>
      <c r="E131" s="7"/>
      <c r="F131" s="7"/>
      <c r="G131" s="7"/>
      <c r="H131" s="7"/>
      <c r="I131" s="7"/>
      <c r="J131" s="7"/>
      <c r="K131" s="7"/>
      <c r="L131" s="1733"/>
      <c r="M131" s="7"/>
      <c r="N131" s="7"/>
      <c r="O131" s="7"/>
      <c r="P131" s="7"/>
      <c r="Q131" s="7"/>
      <c r="R131" s="7"/>
      <c r="S131" s="7"/>
      <c r="T131" s="95"/>
      <c r="U131" s="254"/>
      <c r="V131" s="254"/>
      <c r="W131" s="254"/>
      <c r="X131" s="254"/>
      <c r="Y131" s="254"/>
      <c r="Z131" s="254"/>
      <c r="AA131" s="254"/>
      <c r="AB131" s="254"/>
      <c r="AC131" s="254"/>
      <c r="AD131" s="254"/>
      <c r="AE131" s="254"/>
      <c r="AF131" s="254"/>
      <c r="AG131" s="254"/>
      <c r="AH131" s="254"/>
      <c r="AI131" s="7"/>
      <c r="AJ131" s="7"/>
      <c r="AK131" s="7"/>
      <c r="AL131" s="7"/>
      <c r="AM131" s="7"/>
      <c r="AN131" s="7"/>
      <c r="AO131" s="7"/>
      <c r="AP131" s="7"/>
      <c r="AQ131" s="7"/>
    </row>
    <row r="132" hidden="1">
      <c r="A132" s="7"/>
      <c r="B132" s="450"/>
      <c r="C132" s="450"/>
      <c r="D132" s="450"/>
      <c r="E132" s="7"/>
      <c r="F132" s="7"/>
      <c r="G132" s="7"/>
      <c r="H132" s="7"/>
      <c r="I132" s="7"/>
      <c r="J132" s="7"/>
      <c r="K132" s="7"/>
      <c r="L132" s="1733"/>
      <c r="M132" s="7"/>
      <c r="N132" s="7"/>
      <c r="O132" s="7"/>
      <c r="P132" s="7"/>
      <c r="Q132" s="7"/>
      <c r="R132" s="7"/>
      <c r="S132" s="7"/>
      <c r="T132" s="95"/>
      <c r="U132" s="254"/>
      <c r="V132" s="254"/>
      <c r="W132" s="254"/>
      <c r="X132" s="254"/>
      <c r="Y132" s="254"/>
      <c r="Z132" s="254"/>
      <c r="AA132" s="254"/>
      <c r="AB132" s="254"/>
      <c r="AC132" s="254"/>
      <c r="AD132" s="254"/>
      <c r="AE132" s="254"/>
      <c r="AF132" s="254"/>
      <c r="AG132" s="254"/>
      <c r="AH132" s="254"/>
      <c r="AI132" s="7"/>
      <c r="AJ132" s="7"/>
      <c r="AK132" s="7"/>
      <c r="AL132" s="7"/>
      <c r="AM132" s="7"/>
      <c r="AN132" s="7"/>
      <c r="AO132" s="7"/>
      <c r="AP132" s="7"/>
      <c r="AQ132" s="7"/>
    </row>
    <row r="133" hidden="1">
      <c r="A133" s="7"/>
      <c r="B133" s="450"/>
      <c r="C133" s="450"/>
      <c r="D133" s="450"/>
      <c r="E133" s="7"/>
      <c r="F133" s="7"/>
      <c r="G133" s="7"/>
      <c r="H133" s="7"/>
      <c r="I133" s="7"/>
      <c r="J133" s="7"/>
      <c r="K133" s="7"/>
      <c r="L133" s="1733"/>
      <c r="M133" s="7"/>
      <c r="N133" s="7"/>
      <c r="O133" s="7"/>
      <c r="P133" s="7"/>
      <c r="Q133" s="7"/>
      <c r="R133" s="7"/>
      <c r="S133" s="7"/>
      <c r="T133" s="95"/>
      <c r="U133" s="254"/>
      <c r="V133" s="254"/>
      <c r="W133" s="254"/>
      <c r="X133" s="254"/>
      <c r="Y133" s="254"/>
      <c r="Z133" s="254"/>
      <c r="AA133" s="254"/>
      <c r="AB133" s="254"/>
      <c r="AC133" s="254"/>
      <c r="AD133" s="254"/>
      <c r="AE133" s="254"/>
      <c r="AF133" s="254"/>
      <c r="AG133" s="254"/>
      <c r="AH133" s="254"/>
      <c r="AI133" s="7"/>
      <c r="AJ133" s="7"/>
      <c r="AK133" s="7"/>
      <c r="AL133" s="7"/>
      <c r="AM133" s="7"/>
      <c r="AN133" s="7"/>
      <c r="AO133" s="7"/>
      <c r="AP133" s="7"/>
      <c r="AQ133" s="7"/>
    </row>
    <row r="134" hidden="1">
      <c r="A134" s="7"/>
      <c r="B134" s="450"/>
      <c r="C134" s="450"/>
      <c r="D134" s="450"/>
      <c r="E134" s="7"/>
      <c r="F134" s="7"/>
      <c r="G134" s="7"/>
      <c r="H134" s="7"/>
      <c r="I134" s="7"/>
      <c r="J134" s="7"/>
      <c r="K134" s="7"/>
      <c r="L134" s="1733"/>
      <c r="M134" s="7"/>
      <c r="N134" s="7"/>
      <c r="O134" s="7"/>
      <c r="P134" s="7"/>
      <c r="Q134" s="7"/>
      <c r="R134" s="7"/>
      <c r="S134" s="7"/>
      <c r="T134" s="95"/>
      <c r="U134" s="254"/>
      <c r="V134" s="254"/>
      <c r="W134" s="254"/>
      <c r="X134" s="254"/>
      <c r="Y134" s="254"/>
      <c r="Z134" s="254"/>
      <c r="AA134" s="254"/>
      <c r="AB134" s="254"/>
      <c r="AC134" s="254"/>
      <c r="AD134" s="254"/>
      <c r="AE134" s="254"/>
      <c r="AF134" s="254"/>
      <c r="AG134" s="254"/>
      <c r="AH134" s="254"/>
      <c r="AI134" s="7"/>
      <c r="AJ134" s="7"/>
      <c r="AK134" s="7"/>
      <c r="AL134" s="7"/>
      <c r="AM134" s="7"/>
      <c r="AN134" s="7"/>
      <c r="AO134" s="7"/>
      <c r="AP134" s="7"/>
      <c r="AQ134" s="7"/>
    </row>
    <row r="135" hidden="1">
      <c r="A135" s="7"/>
      <c r="B135" s="450"/>
      <c r="C135" s="450"/>
      <c r="D135" s="450"/>
      <c r="E135" s="7"/>
      <c r="F135" s="7"/>
      <c r="G135" s="7"/>
      <c r="H135" s="7"/>
      <c r="I135" s="7"/>
      <c r="J135" s="7"/>
      <c r="K135" s="7"/>
      <c r="L135" s="1733"/>
      <c r="M135" s="7"/>
      <c r="N135" s="7"/>
      <c r="O135" s="7"/>
      <c r="P135" s="7"/>
      <c r="Q135" s="7"/>
      <c r="R135" s="7"/>
      <c r="S135" s="7"/>
      <c r="T135" s="95"/>
      <c r="U135" s="254"/>
      <c r="V135" s="254"/>
      <c r="W135" s="254"/>
      <c r="X135" s="254"/>
      <c r="Y135" s="254"/>
      <c r="Z135" s="254"/>
      <c r="AA135" s="254"/>
      <c r="AB135" s="254"/>
      <c r="AC135" s="254"/>
      <c r="AD135" s="254"/>
      <c r="AE135" s="254"/>
      <c r="AF135" s="254"/>
      <c r="AG135" s="254"/>
      <c r="AH135" s="254"/>
      <c r="AI135" s="7"/>
      <c r="AJ135" s="7"/>
      <c r="AK135" s="7"/>
      <c r="AL135" s="7"/>
      <c r="AM135" s="7"/>
      <c r="AN135" s="7"/>
      <c r="AO135" s="7"/>
      <c r="AP135" s="7"/>
      <c r="AQ135" s="7"/>
    </row>
    <row r="136" hidden="1">
      <c r="A136" s="7"/>
      <c r="B136" s="450"/>
      <c r="C136" s="450"/>
      <c r="D136" s="450"/>
      <c r="E136" s="7"/>
      <c r="F136" s="7"/>
      <c r="G136" s="7"/>
      <c r="H136" s="7"/>
      <c r="I136" s="7"/>
      <c r="J136" s="7"/>
      <c r="K136" s="7"/>
      <c r="L136" s="1733"/>
      <c r="M136" s="7"/>
      <c r="N136" s="7"/>
      <c r="O136" s="7"/>
      <c r="P136" s="7"/>
      <c r="Q136" s="7"/>
      <c r="R136" s="7"/>
      <c r="S136" s="7"/>
      <c r="T136" s="95"/>
      <c r="U136" s="254"/>
      <c r="V136" s="254"/>
      <c r="W136" s="254"/>
      <c r="X136" s="254"/>
      <c r="Y136" s="254"/>
      <c r="Z136" s="254"/>
      <c r="AA136" s="254"/>
      <c r="AB136" s="254"/>
      <c r="AC136" s="254"/>
      <c r="AD136" s="254"/>
      <c r="AE136" s="254"/>
      <c r="AF136" s="254"/>
      <c r="AG136" s="254"/>
      <c r="AH136" s="254"/>
      <c r="AI136" s="7"/>
      <c r="AJ136" s="7"/>
      <c r="AK136" s="7"/>
      <c r="AL136" s="7"/>
      <c r="AM136" s="7"/>
      <c r="AN136" s="7"/>
      <c r="AO136" s="7"/>
      <c r="AP136" s="7"/>
      <c r="AQ136" s="7"/>
    </row>
    <row r="137" hidden="1">
      <c r="A137" s="7"/>
      <c r="B137" s="450"/>
      <c r="C137" s="450"/>
      <c r="D137" s="450"/>
      <c r="E137" s="7"/>
      <c r="F137" s="7"/>
      <c r="G137" s="7"/>
      <c r="H137" s="7"/>
      <c r="I137" s="7"/>
      <c r="J137" s="7"/>
      <c r="K137" s="7"/>
      <c r="L137" s="1733"/>
      <c r="M137" s="7"/>
      <c r="N137" s="7"/>
      <c r="O137" s="7"/>
      <c r="P137" s="7"/>
      <c r="Q137" s="7"/>
      <c r="R137" s="7"/>
      <c r="S137" s="7"/>
      <c r="T137" s="95"/>
      <c r="U137" s="254"/>
      <c r="V137" s="254"/>
      <c r="W137" s="254"/>
      <c r="X137" s="254"/>
      <c r="Y137" s="254"/>
      <c r="Z137" s="254"/>
      <c r="AA137" s="7"/>
      <c r="AB137" s="7"/>
      <c r="AC137" s="7"/>
      <c r="AD137" s="7"/>
      <c r="AE137" s="7"/>
      <c r="AF137" s="7"/>
      <c r="AG137" s="7"/>
      <c r="AH137" s="7"/>
      <c r="AI137" s="7"/>
      <c r="AJ137" s="7"/>
      <c r="AK137" s="7"/>
      <c r="AL137" s="7"/>
      <c r="AM137" s="7"/>
      <c r="AN137" s="7"/>
      <c r="AO137" s="7"/>
      <c r="AP137" s="7"/>
      <c r="AQ137" s="7"/>
    </row>
    <row r="138" hidden="1">
      <c r="A138" s="7"/>
      <c r="B138" s="450"/>
      <c r="C138" s="450"/>
      <c r="D138" s="450"/>
      <c r="E138" s="7"/>
      <c r="F138" s="7"/>
      <c r="G138" s="7"/>
      <c r="H138" s="7"/>
      <c r="I138" s="7"/>
      <c r="J138" s="7"/>
      <c r="K138" s="7"/>
      <c r="L138" s="1733"/>
      <c r="M138" s="7"/>
      <c r="N138" s="7"/>
      <c r="O138" s="7"/>
      <c r="P138" s="7"/>
      <c r="Q138" s="7"/>
      <c r="R138" s="7"/>
      <c r="S138" s="7"/>
      <c r="T138" s="95"/>
      <c r="U138" s="254"/>
      <c r="V138" s="254"/>
      <c r="W138" s="254"/>
      <c r="X138" s="254"/>
      <c r="Y138" s="254"/>
      <c r="Z138" s="254"/>
      <c r="AA138" s="7"/>
      <c r="AB138" s="7"/>
      <c r="AC138" s="7"/>
      <c r="AD138" s="7"/>
      <c r="AE138" s="7"/>
      <c r="AF138" s="7"/>
      <c r="AG138" s="7"/>
      <c r="AH138" s="7"/>
      <c r="AI138" s="7"/>
      <c r="AJ138" s="7"/>
      <c r="AK138" s="7"/>
      <c r="AL138" s="7"/>
      <c r="AM138" s="7"/>
      <c r="AN138" s="7"/>
      <c r="AO138" s="7"/>
      <c r="AP138" s="7"/>
      <c r="AQ138" s="7"/>
    </row>
    <row r="139" hidden="1">
      <c r="A139" s="7"/>
      <c r="B139" s="450"/>
      <c r="C139" s="450"/>
      <c r="D139" s="450"/>
      <c r="E139" s="7"/>
      <c r="F139" s="7"/>
      <c r="G139" s="7"/>
      <c r="H139" s="7"/>
      <c r="I139" s="7"/>
      <c r="J139" s="7"/>
      <c r="K139" s="7"/>
      <c r="L139" s="1733"/>
      <c r="M139" s="7"/>
      <c r="N139" s="7"/>
      <c r="O139" s="7"/>
      <c r="P139" s="7"/>
      <c r="Q139" s="7"/>
      <c r="R139" s="7"/>
      <c r="S139" s="7"/>
      <c r="T139" s="95"/>
      <c r="U139" s="7"/>
      <c r="V139" s="7"/>
      <c r="W139" s="7"/>
      <c r="X139" s="7"/>
      <c r="Y139" s="7"/>
      <c r="Z139" s="7"/>
      <c r="AA139" s="7"/>
      <c r="AB139" s="7"/>
      <c r="AC139" s="7"/>
      <c r="AD139" s="7"/>
      <c r="AE139" s="7"/>
      <c r="AF139" s="7"/>
      <c r="AG139" s="7"/>
      <c r="AH139" s="7"/>
      <c r="AI139" s="7"/>
      <c r="AJ139" s="7"/>
      <c r="AK139" s="7"/>
      <c r="AL139" s="7"/>
      <c r="AM139" s="7"/>
      <c r="AN139" s="7"/>
      <c r="AO139" s="7"/>
      <c r="AP139" s="7"/>
      <c r="AQ139" s="7"/>
    </row>
    <row r="140" hidden="1">
      <c r="A140" s="7"/>
      <c r="B140" s="450"/>
      <c r="C140" s="450"/>
      <c r="D140" s="450"/>
      <c r="E140" s="7"/>
      <c r="F140" s="7"/>
      <c r="G140" s="7"/>
      <c r="H140" s="7"/>
      <c r="I140" s="7"/>
      <c r="J140" s="7"/>
      <c r="K140" s="7"/>
      <c r="L140" s="1733"/>
      <c r="M140" s="7"/>
      <c r="N140" s="7"/>
      <c r="O140" s="7"/>
      <c r="P140" s="7"/>
      <c r="Q140" s="7"/>
      <c r="R140" s="7"/>
      <c r="S140" s="7"/>
      <c r="T140" s="95"/>
      <c r="U140" s="7"/>
      <c r="V140" s="7"/>
      <c r="W140" s="7"/>
      <c r="X140" s="7"/>
      <c r="Y140" s="7"/>
      <c r="Z140" s="7"/>
      <c r="AA140" s="7"/>
      <c r="AB140" s="7"/>
      <c r="AC140" s="7"/>
      <c r="AD140" s="7"/>
      <c r="AE140" s="7"/>
      <c r="AF140" s="7"/>
      <c r="AG140" s="7"/>
      <c r="AH140" s="7"/>
      <c r="AI140" s="7"/>
      <c r="AJ140" s="7"/>
      <c r="AK140" s="7"/>
      <c r="AL140" s="7"/>
      <c r="AM140" s="7"/>
      <c r="AN140" s="7"/>
      <c r="AO140" s="7"/>
      <c r="AP140" s="7"/>
      <c r="AQ140" s="7"/>
    </row>
    <row r="141" hidden="1">
      <c r="A141" s="7"/>
      <c r="B141" s="450"/>
      <c r="C141" s="450"/>
      <c r="D141" s="450"/>
      <c r="E141" s="7"/>
      <c r="F141" s="7"/>
      <c r="G141" s="7"/>
      <c r="H141" s="7"/>
      <c r="I141" s="7"/>
      <c r="J141" s="7"/>
      <c r="K141" s="7"/>
      <c r="L141" s="1733"/>
      <c r="M141" s="7"/>
      <c r="N141" s="7"/>
      <c r="O141" s="7"/>
      <c r="P141" s="7"/>
      <c r="Q141" s="7"/>
      <c r="R141" s="7"/>
      <c r="S141" s="7"/>
      <c r="T141" s="95"/>
      <c r="U141" s="7"/>
      <c r="V141" s="7"/>
      <c r="W141" s="7"/>
      <c r="X141" s="7"/>
      <c r="Y141" s="7"/>
      <c r="Z141" s="7"/>
      <c r="AA141" s="7"/>
      <c r="AB141" s="7"/>
      <c r="AC141" s="7"/>
      <c r="AD141" s="7"/>
      <c r="AE141" s="7"/>
      <c r="AF141" s="7"/>
      <c r="AG141" s="7"/>
      <c r="AH141" s="7"/>
      <c r="AI141" s="7"/>
      <c r="AJ141" s="7"/>
      <c r="AK141" s="7"/>
      <c r="AL141" s="7"/>
      <c r="AM141" s="7"/>
      <c r="AN141" s="7"/>
      <c r="AO141" s="7"/>
      <c r="AP141" s="7"/>
      <c r="AQ141" s="7"/>
    </row>
    <row r="142" hidden="1">
      <c r="A142" s="7"/>
      <c r="B142" s="450"/>
      <c r="C142" s="450"/>
      <c r="D142" s="450"/>
      <c r="E142" s="7"/>
      <c r="F142" s="7"/>
      <c r="G142" s="7"/>
      <c r="H142" s="7"/>
      <c r="I142" s="7"/>
      <c r="J142" s="7"/>
      <c r="K142" s="7"/>
      <c r="L142" s="1733"/>
      <c r="M142" s="7"/>
      <c r="N142" s="7"/>
      <c r="O142" s="7"/>
      <c r="P142" s="7"/>
      <c r="Q142" s="7"/>
      <c r="R142" s="7"/>
      <c r="S142" s="7"/>
      <c r="T142" s="95"/>
      <c r="U142" s="7"/>
      <c r="V142" s="7"/>
      <c r="W142" s="7"/>
      <c r="X142" s="7"/>
      <c r="Y142" s="7"/>
      <c r="Z142" s="7"/>
      <c r="AA142" s="7"/>
      <c r="AB142" s="7"/>
      <c r="AC142" s="7"/>
      <c r="AD142" s="7"/>
      <c r="AE142" s="7"/>
      <c r="AF142" s="7"/>
      <c r="AG142" s="7"/>
      <c r="AH142" s="7"/>
      <c r="AI142" s="7"/>
      <c r="AJ142" s="7"/>
      <c r="AK142" s="7"/>
      <c r="AL142" s="7"/>
      <c r="AM142" s="7"/>
      <c r="AN142" s="7"/>
      <c r="AO142" s="7"/>
      <c r="AP142" s="7"/>
      <c r="AQ142" s="7"/>
    </row>
    <row r="143" hidden="1">
      <c r="A143" s="7"/>
      <c r="B143" s="450"/>
      <c r="C143" s="450"/>
      <c r="D143" s="450"/>
      <c r="E143" s="7"/>
      <c r="F143" s="7"/>
      <c r="G143" s="7"/>
      <c r="H143" s="7"/>
      <c r="I143" s="7"/>
      <c r="J143" s="7"/>
      <c r="K143" s="7"/>
      <c r="L143" s="1733"/>
      <c r="M143" s="7"/>
      <c r="N143" s="7"/>
      <c r="O143" s="7"/>
      <c r="P143" s="7"/>
      <c r="Q143" s="7"/>
      <c r="R143" s="7"/>
      <c r="S143" s="7"/>
      <c r="T143" s="95"/>
      <c r="U143" s="7"/>
      <c r="V143" s="7"/>
      <c r="W143" s="7"/>
      <c r="X143" s="7"/>
      <c r="Y143" s="7"/>
      <c r="Z143" s="7"/>
      <c r="AA143" s="7"/>
      <c r="AB143" s="7"/>
      <c r="AC143" s="7"/>
      <c r="AD143" s="7"/>
      <c r="AE143" s="7"/>
      <c r="AF143" s="7"/>
      <c r="AG143" s="7"/>
      <c r="AH143" s="7"/>
      <c r="AI143" s="7"/>
      <c r="AJ143" s="7"/>
      <c r="AK143" s="7"/>
      <c r="AL143" s="7"/>
      <c r="AM143" s="7"/>
      <c r="AN143" s="7"/>
      <c r="AO143" s="7"/>
      <c r="AP143" s="7"/>
      <c r="AQ143" s="7"/>
    </row>
    <row r="144" hidden="1">
      <c r="A144" s="7"/>
      <c r="B144" s="450"/>
      <c r="C144" s="450"/>
      <c r="D144" s="450"/>
      <c r="E144" s="7"/>
      <c r="F144" s="7"/>
      <c r="G144" s="7"/>
      <c r="H144" s="7"/>
      <c r="I144" s="7"/>
      <c r="J144" s="7"/>
      <c r="K144" s="7"/>
      <c r="L144" s="1733"/>
      <c r="M144" s="7"/>
      <c r="N144" s="7"/>
      <c r="O144" s="7"/>
      <c r="P144" s="7"/>
      <c r="Q144" s="7"/>
      <c r="R144" s="7"/>
      <c r="S144" s="7"/>
      <c r="T144" s="95"/>
      <c r="U144" s="7"/>
      <c r="V144" s="7"/>
      <c r="W144" s="7"/>
      <c r="X144" s="7"/>
      <c r="Y144" s="7"/>
      <c r="Z144" s="7"/>
      <c r="AA144" s="7"/>
      <c r="AB144" s="7"/>
      <c r="AC144" s="7"/>
      <c r="AD144" s="7"/>
      <c r="AE144" s="7"/>
      <c r="AF144" s="7"/>
      <c r="AG144" s="7"/>
      <c r="AH144" s="7"/>
      <c r="AI144" s="7"/>
      <c r="AJ144" s="7"/>
      <c r="AK144" s="7"/>
      <c r="AL144" s="7"/>
      <c r="AM144" s="7"/>
      <c r="AN144" s="7"/>
      <c r="AO144" s="7"/>
      <c r="AP144" s="7"/>
      <c r="AQ144" s="7"/>
    </row>
    <row r="145" hidden="1">
      <c r="A145" s="7"/>
      <c r="B145" s="450"/>
      <c r="C145" s="450"/>
      <c r="D145" s="450"/>
      <c r="E145" s="7"/>
      <c r="F145" s="7"/>
      <c r="G145" s="7"/>
      <c r="H145" s="7"/>
      <c r="I145" s="7"/>
      <c r="J145" s="7"/>
      <c r="K145" s="7"/>
      <c r="L145" s="1733"/>
      <c r="M145" s="7"/>
      <c r="N145" s="7"/>
      <c r="O145" s="7"/>
      <c r="P145" s="7"/>
      <c r="Q145" s="7"/>
      <c r="R145" s="7"/>
      <c r="S145" s="7"/>
      <c r="T145" s="95"/>
      <c r="U145" s="7"/>
      <c r="V145" s="7"/>
      <c r="W145" s="7"/>
      <c r="X145" s="7"/>
      <c r="Y145" s="7"/>
      <c r="Z145" s="7"/>
      <c r="AA145" s="7"/>
      <c r="AB145" s="7"/>
      <c r="AC145" s="7"/>
      <c r="AD145" s="7"/>
      <c r="AE145" s="7"/>
      <c r="AF145" s="7"/>
      <c r="AG145" s="7"/>
      <c r="AH145" s="7"/>
      <c r="AI145" s="7"/>
      <c r="AJ145" s="7"/>
      <c r="AK145" s="7"/>
      <c r="AL145" s="7"/>
      <c r="AM145" s="7"/>
      <c r="AN145" s="7"/>
      <c r="AO145" s="7"/>
      <c r="AP145" s="7"/>
      <c r="AQ145" s="7"/>
    </row>
    <row r="146" hidden="1">
      <c r="A146" s="7"/>
      <c r="B146" s="450"/>
      <c r="C146" s="450"/>
      <c r="D146" s="450"/>
      <c r="E146" s="7"/>
      <c r="F146" s="7"/>
      <c r="G146" s="7"/>
      <c r="H146" s="7"/>
      <c r="I146" s="7"/>
      <c r="J146" s="7"/>
      <c r="K146" s="7"/>
      <c r="L146" s="1733"/>
      <c r="M146" s="7"/>
      <c r="N146" s="7"/>
      <c r="O146" s="7"/>
      <c r="P146" s="7"/>
      <c r="Q146" s="7"/>
      <c r="R146" s="7"/>
      <c r="S146" s="7"/>
      <c r="T146" s="95"/>
      <c r="U146" s="7"/>
      <c r="V146" s="7"/>
      <c r="W146" s="7"/>
      <c r="X146" s="7"/>
      <c r="Y146" s="7"/>
      <c r="Z146" s="7"/>
      <c r="AA146" s="7"/>
      <c r="AB146" s="7"/>
      <c r="AC146" s="7"/>
      <c r="AD146" s="7"/>
      <c r="AE146" s="7"/>
      <c r="AF146" s="7"/>
      <c r="AG146" s="7"/>
      <c r="AH146" s="7"/>
      <c r="AI146" s="7"/>
      <c r="AJ146" s="7"/>
      <c r="AK146" s="7"/>
      <c r="AL146" s="7"/>
      <c r="AM146" s="7"/>
      <c r="AN146" s="7"/>
      <c r="AO146" s="7"/>
      <c r="AP146" s="7"/>
      <c r="AQ146" s="7"/>
    </row>
    <row r="147" hidden="1">
      <c r="A147" s="7"/>
      <c r="B147" s="450"/>
      <c r="C147" s="450"/>
      <c r="D147" s="450"/>
      <c r="E147" s="7"/>
      <c r="F147" s="7"/>
      <c r="G147" s="7"/>
      <c r="H147" s="7"/>
      <c r="I147" s="7"/>
      <c r="J147" s="7"/>
      <c r="K147" s="7"/>
      <c r="L147" s="1733"/>
      <c r="M147" s="7"/>
      <c r="N147" s="7"/>
      <c r="O147" s="7"/>
      <c r="P147" s="7"/>
      <c r="Q147" s="7"/>
      <c r="R147" s="7"/>
      <c r="S147" s="7"/>
      <c r="T147" s="95"/>
      <c r="U147" s="7"/>
      <c r="V147" s="7"/>
      <c r="W147" s="7"/>
      <c r="X147" s="7"/>
      <c r="Y147" s="7"/>
      <c r="Z147" s="7"/>
      <c r="AA147" s="7"/>
      <c r="AB147" s="7"/>
      <c r="AC147" s="7"/>
      <c r="AD147" s="7"/>
      <c r="AE147" s="7"/>
      <c r="AF147" s="7"/>
      <c r="AG147" s="7"/>
      <c r="AH147" s="7"/>
      <c r="AI147" s="7"/>
      <c r="AJ147" s="7"/>
      <c r="AK147" s="7"/>
      <c r="AL147" s="7"/>
      <c r="AM147" s="7"/>
      <c r="AN147" s="7"/>
      <c r="AO147" s="7"/>
      <c r="AP147" s="7"/>
      <c r="AQ147" s="7"/>
    </row>
    <row r="148" hidden="1">
      <c r="A148" s="7"/>
      <c r="B148" s="450"/>
      <c r="C148" s="450"/>
      <c r="D148" s="450"/>
      <c r="E148" s="7"/>
      <c r="F148" s="7"/>
      <c r="G148" s="7"/>
      <c r="H148" s="7"/>
      <c r="I148" s="7"/>
      <c r="J148" s="7"/>
      <c r="K148" s="7"/>
      <c r="L148" s="1733"/>
      <c r="M148" s="7"/>
      <c r="N148" s="7"/>
      <c r="O148" s="7"/>
      <c r="P148" s="7"/>
      <c r="Q148" s="7"/>
      <c r="R148" s="7"/>
      <c r="S148" s="7"/>
      <c r="T148" s="95"/>
      <c r="U148" s="7"/>
      <c r="V148" s="7"/>
      <c r="W148" s="7"/>
      <c r="X148" s="7"/>
      <c r="Y148" s="7"/>
      <c r="Z148" s="7"/>
      <c r="AA148" s="7"/>
      <c r="AB148" s="7"/>
      <c r="AC148" s="7"/>
      <c r="AD148" s="7"/>
      <c r="AE148" s="7"/>
      <c r="AF148" s="7"/>
      <c r="AG148" s="7"/>
      <c r="AH148" s="7"/>
      <c r="AI148" s="7"/>
      <c r="AJ148" s="7"/>
      <c r="AK148" s="7"/>
      <c r="AL148" s="7"/>
      <c r="AM148" s="7"/>
      <c r="AN148" s="7"/>
      <c r="AO148" s="7"/>
      <c r="AP148" s="7"/>
      <c r="AQ148" s="7"/>
    </row>
    <row r="149" hidden="1">
      <c r="A149" s="7"/>
      <c r="B149" s="450"/>
      <c r="C149" s="450"/>
      <c r="D149" s="450"/>
      <c r="E149" s="7"/>
      <c r="F149" s="7"/>
      <c r="G149" s="7"/>
      <c r="H149" s="7"/>
      <c r="I149" s="7"/>
      <c r="J149" s="7"/>
      <c r="K149" s="7"/>
      <c r="L149" s="1733"/>
      <c r="M149" s="7"/>
      <c r="N149" s="7"/>
      <c r="O149" s="7"/>
      <c r="P149" s="7"/>
      <c r="Q149" s="7"/>
      <c r="R149" s="7"/>
      <c r="S149" s="7"/>
      <c r="T149" s="95"/>
      <c r="U149" s="7"/>
      <c r="V149" s="7"/>
      <c r="W149" s="7"/>
      <c r="X149" s="7"/>
      <c r="Y149" s="7"/>
      <c r="Z149" s="7"/>
      <c r="AA149" s="7"/>
      <c r="AB149" s="7"/>
      <c r="AC149" s="7"/>
      <c r="AD149" s="7"/>
      <c r="AE149" s="7"/>
      <c r="AF149" s="7"/>
      <c r="AG149" s="7"/>
      <c r="AH149" s="7"/>
      <c r="AI149" s="7"/>
      <c r="AJ149" s="7"/>
      <c r="AK149" s="7"/>
      <c r="AL149" s="7"/>
      <c r="AM149" s="7"/>
      <c r="AN149" s="7"/>
      <c r="AO149" s="7"/>
      <c r="AP149" s="7"/>
      <c r="AQ149" s="7"/>
    </row>
    <row r="150" hidden="1">
      <c r="A150" s="7"/>
      <c r="B150" s="450"/>
      <c r="C150" s="450"/>
      <c r="D150" s="450"/>
      <c r="E150" s="7"/>
      <c r="F150" s="7"/>
      <c r="G150" s="7"/>
      <c r="H150" s="7"/>
      <c r="I150" s="7"/>
      <c r="J150" s="7"/>
      <c r="K150" s="7"/>
      <c r="L150" s="1733"/>
      <c r="M150" s="7"/>
      <c r="N150" s="7"/>
      <c r="O150" s="7"/>
      <c r="P150" s="7"/>
      <c r="Q150" s="7"/>
      <c r="R150" s="7"/>
      <c r="S150" s="7"/>
      <c r="T150" s="95"/>
      <c r="U150" s="7"/>
      <c r="V150" s="7"/>
      <c r="W150" s="7"/>
      <c r="X150" s="7"/>
      <c r="Y150" s="7"/>
      <c r="Z150" s="7"/>
      <c r="AA150" s="7"/>
      <c r="AB150" s="7"/>
      <c r="AC150" s="7"/>
      <c r="AD150" s="7"/>
      <c r="AE150" s="7"/>
      <c r="AF150" s="7"/>
      <c r="AG150" s="7"/>
      <c r="AH150" s="7"/>
      <c r="AI150" s="7"/>
      <c r="AJ150" s="7"/>
      <c r="AK150" s="7"/>
      <c r="AL150" s="7"/>
      <c r="AM150" s="7"/>
      <c r="AN150" s="7"/>
      <c r="AO150" s="7"/>
      <c r="AP150" s="7"/>
      <c r="AQ150" s="7"/>
    </row>
    <row r="151" hidden="1">
      <c r="A151" s="7"/>
      <c r="B151" s="450"/>
      <c r="C151" s="450"/>
      <c r="D151" s="450"/>
      <c r="E151" s="7"/>
      <c r="F151" s="7"/>
      <c r="G151" s="7"/>
      <c r="H151" s="7"/>
      <c r="I151" s="7"/>
      <c r="J151" s="7"/>
      <c r="K151" s="7"/>
      <c r="L151" s="1733"/>
      <c r="M151" s="7"/>
      <c r="N151" s="7"/>
      <c r="O151" s="7"/>
      <c r="P151" s="7"/>
      <c r="Q151" s="7"/>
      <c r="R151" s="7"/>
      <c r="S151" s="7"/>
      <c r="T151" s="95"/>
      <c r="U151" s="7"/>
      <c r="V151" s="7"/>
      <c r="W151" s="7"/>
      <c r="X151" s="7"/>
      <c r="Y151" s="7"/>
      <c r="Z151" s="7"/>
      <c r="AA151" s="7"/>
      <c r="AB151" s="7"/>
      <c r="AC151" s="7"/>
      <c r="AD151" s="7"/>
      <c r="AE151" s="7"/>
      <c r="AF151" s="7"/>
      <c r="AG151" s="7"/>
      <c r="AH151" s="7"/>
      <c r="AI151" s="7"/>
      <c r="AJ151" s="7"/>
      <c r="AK151" s="7"/>
      <c r="AL151" s="7"/>
      <c r="AM151" s="7"/>
      <c r="AN151" s="7"/>
      <c r="AO151" s="7"/>
      <c r="AP151" s="7"/>
      <c r="AQ151" s="7"/>
    </row>
    <row r="152" hidden="1">
      <c r="A152" s="7"/>
      <c r="B152" s="450"/>
      <c r="C152" s="450"/>
      <c r="D152" s="450"/>
      <c r="E152" s="7"/>
      <c r="F152" s="7"/>
      <c r="G152" s="7"/>
      <c r="H152" s="7"/>
      <c r="I152" s="7"/>
      <c r="J152" s="7"/>
      <c r="K152" s="7"/>
      <c r="L152" s="1733"/>
      <c r="M152" s="7"/>
      <c r="N152" s="7"/>
      <c r="O152" s="7"/>
      <c r="P152" s="7"/>
      <c r="Q152" s="7"/>
      <c r="R152" s="7"/>
      <c r="S152" s="7"/>
      <c r="T152" s="95"/>
      <c r="U152" s="7"/>
      <c r="V152" s="7"/>
      <c r="W152" s="7"/>
      <c r="X152" s="7"/>
      <c r="Y152" s="7"/>
      <c r="Z152" s="7"/>
      <c r="AA152" s="7"/>
      <c r="AB152" s="7"/>
      <c r="AC152" s="7"/>
      <c r="AD152" s="7"/>
      <c r="AE152" s="7"/>
      <c r="AF152" s="7"/>
      <c r="AG152" s="7"/>
      <c r="AH152" s="7"/>
      <c r="AI152" s="7"/>
      <c r="AJ152" s="7"/>
      <c r="AK152" s="7"/>
      <c r="AL152" s="7"/>
      <c r="AM152" s="7"/>
      <c r="AN152" s="7"/>
      <c r="AO152" s="7"/>
      <c r="AP152" s="7"/>
      <c r="AQ152" s="7"/>
    </row>
    <row r="153" hidden="1">
      <c r="A153" s="7"/>
      <c r="B153" s="450"/>
      <c r="C153" s="450"/>
      <c r="D153" s="450"/>
      <c r="E153" s="7"/>
      <c r="F153" s="7"/>
      <c r="G153" s="7"/>
      <c r="H153" s="7"/>
      <c r="I153" s="7"/>
      <c r="J153" s="7"/>
      <c r="K153" s="7"/>
      <c r="L153" s="1733"/>
      <c r="M153" s="7"/>
      <c r="N153" s="7"/>
      <c r="O153" s="7"/>
      <c r="P153" s="7"/>
      <c r="Q153" s="7"/>
      <c r="R153" s="7"/>
      <c r="S153" s="7"/>
      <c r="T153" s="95"/>
      <c r="U153" s="7"/>
      <c r="V153" s="7"/>
      <c r="W153" s="7"/>
      <c r="X153" s="7"/>
      <c r="Y153" s="7"/>
      <c r="Z153" s="7"/>
      <c r="AA153" s="7"/>
      <c r="AB153" s="7"/>
      <c r="AC153" s="7"/>
      <c r="AD153" s="7"/>
      <c r="AE153" s="7"/>
      <c r="AF153" s="7"/>
      <c r="AG153" s="7"/>
      <c r="AH153" s="7"/>
      <c r="AI153" s="7"/>
      <c r="AJ153" s="7"/>
      <c r="AK153" s="7"/>
      <c r="AL153" s="7"/>
      <c r="AM153" s="7"/>
      <c r="AN153" s="7"/>
      <c r="AO153" s="7"/>
      <c r="AP153" s="7"/>
      <c r="AQ153" s="7"/>
    </row>
    <row r="154" hidden="1">
      <c r="A154" s="7"/>
      <c r="B154" s="450"/>
      <c r="C154" s="450"/>
      <c r="D154" s="450"/>
      <c r="E154" s="7"/>
      <c r="F154" s="7"/>
      <c r="G154" s="7"/>
      <c r="H154" s="7"/>
      <c r="I154" s="7"/>
      <c r="J154" s="7"/>
      <c r="K154" s="7"/>
      <c r="L154" s="1733"/>
      <c r="M154" s="7"/>
      <c r="N154" s="7"/>
      <c r="O154" s="7"/>
      <c r="P154" s="7"/>
      <c r="Q154" s="7"/>
      <c r="R154" s="7"/>
      <c r="S154" s="7"/>
      <c r="T154" s="95"/>
      <c r="U154" s="7"/>
      <c r="V154" s="7"/>
      <c r="W154" s="7"/>
      <c r="X154" s="7"/>
      <c r="Y154" s="7"/>
      <c r="Z154" s="7"/>
      <c r="AA154" s="7"/>
      <c r="AB154" s="7"/>
      <c r="AC154" s="7"/>
      <c r="AD154" s="7"/>
      <c r="AE154" s="7"/>
      <c r="AF154" s="7"/>
      <c r="AG154" s="7"/>
      <c r="AH154" s="7"/>
      <c r="AI154" s="7"/>
      <c r="AJ154" s="7"/>
      <c r="AK154" s="7"/>
      <c r="AL154" s="7"/>
      <c r="AM154" s="7"/>
      <c r="AN154" s="7"/>
      <c r="AO154" s="7"/>
      <c r="AP154" s="7"/>
      <c r="AQ154" s="7"/>
    </row>
    <row r="155" hidden="1">
      <c r="A155" s="7"/>
      <c r="B155" s="450"/>
      <c r="C155" s="450"/>
      <c r="D155" s="450"/>
      <c r="E155" s="7"/>
      <c r="F155" s="7"/>
      <c r="G155" s="7"/>
      <c r="H155" s="7"/>
      <c r="I155" s="7"/>
      <c r="J155" s="7"/>
      <c r="K155" s="7"/>
      <c r="L155" s="1733"/>
      <c r="M155" s="7"/>
      <c r="N155" s="7"/>
      <c r="O155" s="7"/>
      <c r="P155" s="7"/>
      <c r="Q155" s="7"/>
      <c r="R155" s="7"/>
      <c r="S155" s="7"/>
      <c r="T155" s="95"/>
      <c r="U155" s="7"/>
      <c r="V155" s="7"/>
      <c r="W155" s="7"/>
      <c r="X155" s="7"/>
      <c r="Y155" s="7"/>
      <c r="Z155" s="7"/>
      <c r="AA155" s="7"/>
      <c r="AB155" s="7"/>
      <c r="AC155" s="7"/>
      <c r="AD155" s="7"/>
      <c r="AE155" s="7"/>
      <c r="AF155" s="7"/>
      <c r="AG155" s="7"/>
      <c r="AH155" s="7"/>
      <c r="AI155" s="7"/>
      <c r="AJ155" s="7"/>
      <c r="AK155" s="7"/>
      <c r="AL155" s="7"/>
      <c r="AM155" s="7"/>
      <c r="AN155" s="7"/>
      <c r="AO155" s="7"/>
      <c r="AP155" s="7"/>
      <c r="AQ155" s="7"/>
    </row>
    <row r="156" hidden="1">
      <c r="A156" s="7"/>
      <c r="B156" s="450"/>
      <c r="C156" s="450"/>
      <c r="D156" s="450"/>
      <c r="E156" s="7"/>
      <c r="F156" s="7"/>
      <c r="G156" s="7"/>
      <c r="H156" s="7"/>
      <c r="I156" s="7"/>
      <c r="J156" s="7"/>
      <c r="K156" s="7"/>
      <c r="L156" s="1733"/>
      <c r="M156" s="7"/>
      <c r="N156" s="7"/>
      <c r="O156" s="7"/>
      <c r="P156" s="7"/>
      <c r="Q156" s="7"/>
      <c r="R156" s="7"/>
      <c r="S156" s="7"/>
      <c r="T156" s="95"/>
      <c r="U156" s="7"/>
      <c r="V156" s="7"/>
      <c r="W156" s="7"/>
      <c r="X156" s="7"/>
      <c r="Y156" s="7"/>
      <c r="Z156" s="7"/>
      <c r="AA156" s="7"/>
      <c r="AB156" s="7"/>
      <c r="AC156" s="7"/>
      <c r="AD156" s="7"/>
      <c r="AE156" s="7"/>
      <c r="AF156" s="7"/>
      <c r="AG156" s="7"/>
      <c r="AH156" s="7"/>
      <c r="AI156" s="7"/>
      <c r="AJ156" s="7"/>
      <c r="AK156" s="7"/>
      <c r="AL156" s="7"/>
      <c r="AM156" s="7"/>
      <c r="AN156" s="7"/>
      <c r="AO156" s="7"/>
      <c r="AP156" s="7"/>
      <c r="AQ156" s="7"/>
    </row>
    <row r="157" hidden="1">
      <c r="A157" s="7"/>
      <c r="B157" s="450"/>
      <c r="C157" s="450"/>
      <c r="D157" s="450"/>
      <c r="E157" s="7"/>
      <c r="F157" s="7"/>
      <c r="G157" s="7"/>
      <c r="H157" s="7"/>
      <c r="I157" s="7"/>
      <c r="J157" s="7"/>
      <c r="K157" s="7"/>
      <c r="L157" s="1733"/>
      <c r="M157" s="7"/>
      <c r="N157" s="7"/>
      <c r="O157" s="7"/>
      <c r="P157" s="7"/>
      <c r="Q157" s="7"/>
      <c r="R157" s="7"/>
      <c r="S157" s="7"/>
      <c r="T157" s="95"/>
      <c r="U157" s="7"/>
      <c r="V157" s="7"/>
      <c r="W157" s="7"/>
      <c r="X157" s="7"/>
      <c r="Y157" s="7"/>
      <c r="Z157" s="7"/>
      <c r="AA157" s="7"/>
      <c r="AB157" s="7"/>
      <c r="AC157" s="7"/>
      <c r="AD157" s="7"/>
      <c r="AE157" s="7"/>
      <c r="AF157" s="7"/>
      <c r="AG157" s="7"/>
      <c r="AH157" s="7"/>
      <c r="AI157" s="7"/>
      <c r="AJ157" s="7"/>
      <c r="AK157" s="7"/>
      <c r="AL157" s="7"/>
      <c r="AM157" s="7"/>
      <c r="AN157" s="7"/>
      <c r="AO157" s="7"/>
      <c r="AP157" s="7"/>
      <c r="AQ157" s="7"/>
    </row>
    <row r="158" hidden="1">
      <c r="A158" s="7"/>
      <c r="B158" s="450"/>
      <c r="C158" s="450"/>
      <c r="D158" s="450"/>
      <c r="E158" s="7"/>
      <c r="F158" s="7"/>
      <c r="G158" s="7"/>
      <c r="H158" s="7"/>
      <c r="I158" s="7"/>
      <c r="J158" s="7"/>
      <c r="K158" s="7"/>
      <c r="L158" s="1733"/>
      <c r="M158" s="7"/>
      <c r="N158" s="7"/>
      <c r="O158" s="7"/>
      <c r="P158" s="7"/>
      <c r="Q158" s="7"/>
      <c r="R158" s="7"/>
      <c r="S158" s="7"/>
      <c r="T158" s="95"/>
      <c r="U158" s="7"/>
      <c r="V158" s="7"/>
      <c r="W158" s="7"/>
      <c r="X158" s="7"/>
      <c r="Y158" s="7"/>
      <c r="Z158" s="7"/>
      <c r="AA158" s="7"/>
      <c r="AB158" s="7"/>
      <c r="AC158" s="7"/>
      <c r="AD158" s="7"/>
      <c r="AE158" s="7"/>
      <c r="AF158" s="7"/>
      <c r="AG158" s="7"/>
      <c r="AH158" s="7"/>
      <c r="AI158" s="7"/>
      <c r="AJ158" s="7"/>
      <c r="AK158" s="7"/>
      <c r="AL158" s="7"/>
      <c r="AM158" s="7"/>
      <c r="AN158" s="7"/>
      <c r="AO158" s="7"/>
      <c r="AP158" s="7"/>
      <c r="AQ158" s="7"/>
    </row>
    <row r="159" hidden="1">
      <c r="A159" s="7"/>
      <c r="B159" s="450"/>
      <c r="C159" s="450"/>
      <c r="D159" s="450"/>
      <c r="E159" s="7"/>
      <c r="F159" s="7"/>
      <c r="G159" s="7"/>
      <c r="H159" s="7"/>
      <c r="I159" s="7"/>
      <c r="J159" s="7"/>
      <c r="K159" s="7"/>
      <c r="L159" s="1733"/>
      <c r="M159" s="7"/>
      <c r="N159" s="7"/>
      <c r="O159" s="7"/>
      <c r="P159" s="7"/>
      <c r="Q159" s="7"/>
      <c r="R159" s="7"/>
      <c r="S159" s="7"/>
      <c r="T159" s="95"/>
      <c r="U159" s="7"/>
      <c r="V159" s="7"/>
      <c r="W159" s="7"/>
      <c r="X159" s="7"/>
      <c r="Y159" s="7"/>
      <c r="Z159" s="7"/>
      <c r="AA159" s="7"/>
      <c r="AB159" s="7"/>
      <c r="AC159" s="7"/>
      <c r="AD159" s="7"/>
      <c r="AE159" s="7"/>
      <c r="AF159" s="7"/>
      <c r="AG159" s="7"/>
      <c r="AH159" s="7"/>
      <c r="AI159" s="7"/>
      <c r="AJ159" s="7"/>
      <c r="AK159" s="7"/>
      <c r="AL159" s="7"/>
      <c r="AM159" s="7"/>
      <c r="AN159" s="7"/>
      <c r="AO159" s="7"/>
      <c r="AP159" s="7"/>
      <c r="AQ159" s="7"/>
    </row>
    <row r="160" hidden="1">
      <c r="A160" s="7"/>
      <c r="B160" s="450"/>
      <c r="C160" s="450"/>
      <c r="D160" s="450"/>
      <c r="E160" s="7"/>
      <c r="F160" s="7"/>
      <c r="G160" s="7"/>
      <c r="H160" s="7"/>
      <c r="I160" s="7"/>
      <c r="J160" s="7"/>
      <c r="K160" s="7"/>
      <c r="L160" s="1733"/>
      <c r="M160" s="7"/>
      <c r="N160" s="7"/>
      <c r="O160" s="7"/>
      <c r="P160" s="7"/>
      <c r="Q160" s="7"/>
      <c r="R160" s="7"/>
      <c r="S160" s="7"/>
      <c r="T160" s="95"/>
      <c r="U160" s="7"/>
      <c r="V160" s="7"/>
      <c r="W160" s="7"/>
      <c r="X160" s="7"/>
      <c r="Y160" s="7"/>
      <c r="Z160" s="7"/>
      <c r="AA160" s="7"/>
      <c r="AB160" s="7"/>
      <c r="AC160" s="7"/>
      <c r="AD160" s="7"/>
      <c r="AE160" s="7"/>
      <c r="AF160" s="7"/>
      <c r="AG160" s="7"/>
      <c r="AH160" s="7"/>
      <c r="AI160" s="7"/>
      <c r="AJ160" s="7"/>
      <c r="AK160" s="7"/>
      <c r="AL160" s="7"/>
      <c r="AM160" s="7"/>
      <c r="AN160" s="7"/>
      <c r="AO160" s="7"/>
      <c r="AP160" s="7"/>
      <c r="AQ160" s="7"/>
    </row>
    <row r="161" hidden="1">
      <c r="A161" s="7"/>
      <c r="B161" s="450"/>
      <c r="C161" s="450"/>
      <c r="D161" s="450"/>
      <c r="E161" s="7"/>
      <c r="F161" s="7"/>
      <c r="G161" s="7"/>
      <c r="H161" s="7"/>
      <c r="I161" s="7"/>
      <c r="J161" s="7"/>
      <c r="K161" s="7"/>
      <c r="L161" s="1733"/>
      <c r="M161" s="7"/>
      <c r="N161" s="7"/>
      <c r="O161" s="7"/>
      <c r="P161" s="7"/>
      <c r="Q161" s="7"/>
      <c r="R161" s="7"/>
      <c r="S161" s="7"/>
      <c r="T161" s="95"/>
      <c r="U161" s="7"/>
      <c r="V161" s="7"/>
      <c r="W161" s="7"/>
      <c r="X161" s="7"/>
      <c r="Y161" s="7"/>
      <c r="Z161" s="7"/>
      <c r="AA161" s="7"/>
      <c r="AB161" s="7"/>
      <c r="AC161" s="7"/>
      <c r="AD161" s="7"/>
      <c r="AE161" s="7"/>
      <c r="AF161" s="7"/>
      <c r="AG161" s="7"/>
      <c r="AH161" s="7"/>
      <c r="AI161" s="7"/>
      <c r="AJ161" s="7"/>
      <c r="AK161" s="7"/>
      <c r="AL161" s="7"/>
      <c r="AM161" s="7"/>
      <c r="AN161" s="7"/>
      <c r="AO161" s="7"/>
      <c r="AP161" s="7"/>
      <c r="AQ161" s="7"/>
    </row>
    <row r="162" hidden="1">
      <c r="A162" s="7"/>
      <c r="B162" s="450"/>
      <c r="C162" s="450"/>
      <c r="D162" s="450"/>
      <c r="E162" s="7"/>
      <c r="F162" s="7"/>
      <c r="G162" s="7"/>
      <c r="H162" s="7"/>
      <c r="I162" s="7"/>
      <c r="J162" s="7"/>
      <c r="K162" s="7"/>
      <c r="L162" s="1733"/>
      <c r="M162" s="7"/>
      <c r="N162" s="7"/>
      <c r="O162" s="7"/>
      <c r="P162" s="7"/>
      <c r="Q162" s="7"/>
      <c r="R162" s="7"/>
      <c r="S162" s="7"/>
      <c r="T162" s="95"/>
      <c r="U162" s="7"/>
      <c r="V162" s="7"/>
      <c r="W162" s="7"/>
      <c r="X162" s="7"/>
      <c r="Y162" s="7"/>
      <c r="Z162" s="7"/>
      <c r="AA162" s="7"/>
      <c r="AB162" s="7"/>
      <c r="AC162" s="7"/>
      <c r="AD162" s="7"/>
      <c r="AE162" s="7"/>
      <c r="AF162" s="7"/>
      <c r="AG162" s="7"/>
      <c r="AH162" s="7"/>
      <c r="AI162" s="7"/>
      <c r="AJ162" s="7"/>
      <c r="AK162" s="7"/>
      <c r="AL162" s="7"/>
      <c r="AM162" s="7"/>
      <c r="AN162" s="7"/>
      <c r="AO162" s="7"/>
      <c r="AP162" s="7"/>
      <c r="AQ162" s="7"/>
    </row>
    <row r="163" hidden="1">
      <c r="A163" s="7"/>
      <c r="B163" s="450"/>
      <c r="C163" s="450"/>
      <c r="D163" s="450"/>
      <c r="E163" s="7"/>
      <c r="F163" s="7"/>
      <c r="G163" s="7"/>
      <c r="H163" s="7"/>
      <c r="I163" s="7"/>
      <c r="J163" s="7"/>
      <c r="K163" s="7"/>
      <c r="L163" s="1733"/>
      <c r="M163" s="7"/>
      <c r="N163" s="7"/>
      <c r="O163" s="7"/>
      <c r="P163" s="7"/>
      <c r="Q163" s="7"/>
      <c r="R163" s="7"/>
      <c r="S163" s="7"/>
      <c r="T163" s="95"/>
      <c r="U163" s="7"/>
      <c r="V163" s="7"/>
      <c r="W163" s="7"/>
      <c r="X163" s="7"/>
      <c r="Y163" s="7"/>
      <c r="Z163" s="7"/>
      <c r="AA163" s="7"/>
      <c r="AB163" s="7"/>
      <c r="AC163" s="7"/>
      <c r="AD163" s="7"/>
      <c r="AE163" s="7"/>
      <c r="AF163" s="7"/>
      <c r="AG163" s="7"/>
      <c r="AH163" s="7"/>
      <c r="AI163" s="7"/>
      <c r="AJ163" s="7"/>
      <c r="AK163" s="7"/>
      <c r="AL163" s="7"/>
      <c r="AM163" s="7"/>
      <c r="AN163" s="7"/>
      <c r="AO163" s="7"/>
      <c r="AP163" s="7"/>
      <c r="AQ163" s="7"/>
    </row>
    <row r="164" hidden="1">
      <c r="A164" s="7"/>
      <c r="B164" s="450"/>
      <c r="C164" s="450"/>
      <c r="D164" s="450"/>
      <c r="E164" s="7"/>
      <c r="F164" s="7"/>
      <c r="G164" s="7"/>
      <c r="H164" s="7"/>
      <c r="I164" s="7"/>
      <c r="J164" s="7"/>
      <c r="K164" s="7"/>
      <c r="L164" s="1733"/>
      <c r="M164" s="7"/>
      <c r="N164" s="7"/>
      <c r="O164" s="7"/>
      <c r="P164" s="7"/>
      <c r="Q164" s="7"/>
      <c r="R164" s="7"/>
      <c r="S164" s="7"/>
      <c r="T164" s="95"/>
      <c r="U164" s="7"/>
      <c r="V164" s="7"/>
      <c r="W164" s="7"/>
      <c r="X164" s="7"/>
      <c r="Y164" s="7"/>
      <c r="Z164" s="7"/>
      <c r="AA164" s="7"/>
      <c r="AB164" s="7"/>
      <c r="AC164" s="7"/>
      <c r="AD164" s="7"/>
      <c r="AE164" s="7"/>
      <c r="AF164" s="7"/>
      <c r="AG164" s="7"/>
      <c r="AH164" s="7"/>
      <c r="AI164" s="7"/>
      <c r="AJ164" s="7"/>
      <c r="AK164" s="7"/>
      <c r="AL164" s="7"/>
      <c r="AM164" s="7"/>
      <c r="AN164" s="7"/>
      <c r="AO164" s="7"/>
      <c r="AP164" s="7"/>
      <c r="AQ164" s="7"/>
    </row>
    <row r="165" hidden="1">
      <c r="A165" s="7"/>
      <c r="B165" s="450"/>
      <c r="C165" s="450"/>
      <c r="D165" s="450"/>
      <c r="E165" s="7"/>
      <c r="F165" s="7"/>
      <c r="G165" s="7"/>
      <c r="H165" s="7"/>
      <c r="I165" s="7"/>
      <c r="J165" s="7"/>
      <c r="K165" s="7"/>
      <c r="L165" s="1733"/>
      <c r="M165" s="7"/>
      <c r="N165" s="7"/>
      <c r="O165" s="7"/>
      <c r="P165" s="7"/>
      <c r="Q165" s="7"/>
      <c r="R165" s="7"/>
      <c r="S165" s="7"/>
      <c r="T165" s="95"/>
      <c r="U165" s="7"/>
      <c r="V165" s="7"/>
      <c r="W165" s="7"/>
      <c r="X165" s="7"/>
      <c r="Y165" s="7"/>
      <c r="Z165" s="7"/>
      <c r="AA165" s="7"/>
      <c r="AB165" s="7"/>
      <c r="AC165" s="7"/>
      <c r="AD165" s="7"/>
      <c r="AE165" s="7"/>
      <c r="AF165" s="7"/>
      <c r="AG165" s="7"/>
      <c r="AH165" s="7"/>
      <c r="AI165" s="7"/>
      <c r="AJ165" s="7"/>
      <c r="AK165" s="7"/>
      <c r="AL165" s="7"/>
      <c r="AM165" s="7"/>
      <c r="AN165" s="7"/>
      <c r="AO165" s="7"/>
      <c r="AP165" s="7"/>
      <c r="AQ165" s="7"/>
    </row>
    <row r="166" hidden="1">
      <c r="A166" s="7"/>
      <c r="B166" s="450"/>
      <c r="C166" s="450"/>
      <c r="D166" s="450"/>
      <c r="E166" s="7"/>
      <c r="F166" s="7"/>
      <c r="G166" s="7"/>
      <c r="H166" s="7"/>
      <c r="I166" s="7"/>
      <c r="J166" s="7"/>
      <c r="K166" s="7"/>
      <c r="L166" s="1733"/>
      <c r="M166" s="7"/>
      <c r="N166" s="7"/>
      <c r="O166" s="7"/>
      <c r="P166" s="7"/>
      <c r="Q166" s="7"/>
      <c r="R166" s="7"/>
      <c r="S166" s="7"/>
      <c r="T166" s="95"/>
      <c r="U166" s="7"/>
      <c r="V166" s="7"/>
      <c r="W166" s="7"/>
      <c r="X166" s="7"/>
      <c r="Y166" s="7"/>
      <c r="Z166" s="7"/>
      <c r="AA166" s="7"/>
      <c r="AB166" s="7"/>
      <c r="AC166" s="7"/>
      <c r="AD166" s="7"/>
      <c r="AE166" s="7"/>
      <c r="AF166" s="7"/>
      <c r="AG166" s="7"/>
      <c r="AH166" s="7"/>
      <c r="AI166" s="7"/>
      <c r="AJ166" s="7"/>
      <c r="AK166" s="7"/>
      <c r="AL166" s="7"/>
      <c r="AM166" s="7"/>
      <c r="AN166" s="7"/>
      <c r="AO166" s="7"/>
      <c r="AP166" s="7"/>
      <c r="AQ166" s="7"/>
    </row>
    <row r="167" hidden="1">
      <c r="A167" s="7"/>
      <c r="B167" s="450"/>
      <c r="C167" s="450"/>
      <c r="D167" s="450"/>
      <c r="E167" s="7"/>
      <c r="F167" s="7"/>
      <c r="G167" s="7"/>
      <c r="H167" s="7"/>
      <c r="I167" s="7"/>
      <c r="J167" s="7"/>
      <c r="K167" s="7"/>
      <c r="L167" s="1733"/>
      <c r="M167" s="7"/>
      <c r="N167" s="7"/>
      <c r="O167" s="7"/>
      <c r="P167" s="7"/>
      <c r="Q167" s="7"/>
      <c r="R167" s="7"/>
      <c r="S167" s="7"/>
      <c r="T167" s="95"/>
      <c r="U167" s="7"/>
      <c r="V167" s="7"/>
      <c r="W167" s="7"/>
      <c r="X167" s="7"/>
      <c r="Y167" s="7"/>
      <c r="Z167" s="7"/>
      <c r="AA167" s="7"/>
      <c r="AB167" s="7"/>
      <c r="AC167" s="7"/>
      <c r="AD167" s="7"/>
      <c r="AE167" s="7"/>
      <c r="AF167" s="7"/>
      <c r="AG167" s="7"/>
      <c r="AH167" s="7"/>
      <c r="AI167" s="7"/>
      <c r="AJ167" s="7"/>
      <c r="AK167" s="7"/>
      <c r="AL167" s="7"/>
      <c r="AM167" s="7"/>
      <c r="AN167" s="7"/>
      <c r="AO167" s="7"/>
      <c r="AP167" s="7"/>
      <c r="AQ167" s="7"/>
    </row>
    <row r="168" hidden="1">
      <c r="A168" s="7"/>
      <c r="B168" s="450"/>
      <c r="C168" s="450"/>
      <c r="D168" s="450"/>
      <c r="E168" s="7"/>
      <c r="F168" s="7"/>
      <c r="G168" s="7"/>
      <c r="H168" s="7"/>
      <c r="I168" s="7"/>
      <c r="J168" s="7"/>
      <c r="K168" s="7"/>
      <c r="L168" s="1733"/>
      <c r="M168" s="7"/>
      <c r="N168" s="7"/>
      <c r="O168" s="7"/>
      <c r="P168" s="7"/>
      <c r="Q168" s="7"/>
      <c r="R168" s="7"/>
      <c r="S168" s="7"/>
      <c r="T168" s="95"/>
      <c r="U168" s="7"/>
      <c r="V168" s="7"/>
      <c r="W168" s="7"/>
      <c r="X168" s="7"/>
      <c r="Y168" s="7"/>
      <c r="Z168" s="7"/>
      <c r="AA168" s="7"/>
      <c r="AB168" s="7"/>
      <c r="AC168" s="7"/>
      <c r="AD168" s="7"/>
      <c r="AE168" s="7"/>
      <c r="AF168" s="7"/>
      <c r="AG168" s="7"/>
      <c r="AH168" s="7"/>
      <c r="AI168" s="7"/>
      <c r="AJ168" s="7"/>
      <c r="AK168" s="7"/>
      <c r="AL168" s="7"/>
      <c r="AM168" s="7"/>
      <c r="AN168" s="7"/>
      <c r="AO168" s="7"/>
      <c r="AP168" s="7"/>
      <c r="AQ168" s="7"/>
    </row>
    <row r="169" hidden="1">
      <c r="A169" s="7"/>
      <c r="B169" s="450"/>
      <c r="C169" s="450"/>
      <c r="D169" s="450"/>
      <c r="E169" s="7"/>
      <c r="F169" s="7"/>
      <c r="G169" s="7"/>
      <c r="H169" s="7"/>
      <c r="I169" s="7"/>
      <c r="J169" s="7"/>
      <c r="K169" s="7"/>
      <c r="L169" s="1733"/>
      <c r="M169" s="7"/>
      <c r="N169" s="7"/>
      <c r="O169" s="7"/>
      <c r="P169" s="7"/>
      <c r="Q169" s="7"/>
      <c r="R169" s="7"/>
      <c r="S169" s="7"/>
      <c r="T169" s="95"/>
      <c r="U169" s="7"/>
      <c r="V169" s="7"/>
      <c r="W169" s="7"/>
      <c r="X169" s="7"/>
      <c r="Y169" s="7"/>
      <c r="Z169" s="7"/>
      <c r="AA169" s="7"/>
      <c r="AB169" s="7"/>
      <c r="AC169" s="7"/>
      <c r="AD169" s="7"/>
      <c r="AE169" s="7"/>
      <c r="AF169" s="7"/>
      <c r="AG169" s="7"/>
      <c r="AH169" s="7"/>
      <c r="AI169" s="7"/>
      <c r="AJ169" s="7"/>
      <c r="AK169" s="7"/>
      <c r="AL169" s="7"/>
      <c r="AM169" s="7"/>
      <c r="AN169" s="7"/>
      <c r="AO169" s="7"/>
      <c r="AP169" s="7"/>
      <c r="AQ169" s="7"/>
    </row>
    <row r="170" hidden="1">
      <c r="A170" s="7"/>
      <c r="B170" s="450"/>
      <c r="C170" s="450"/>
      <c r="D170" s="450"/>
      <c r="E170" s="7"/>
      <c r="F170" s="7"/>
      <c r="G170" s="7"/>
      <c r="H170" s="7"/>
      <c r="I170" s="7"/>
      <c r="J170" s="7"/>
      <c r="K170" s="7"/>
      <c r="L170" s="1733"/>
      <c r="M170" s="7"/>
      <c r="N170" s="7"/>
      <c r="O170" s="7"/>
      <c r="P170" s="7"/>
      <c r="Q170" s="7"/>
      <c r="R170" s="7"/>
      <c r="S170" s="7"/>
      <c r="T170" s="95"/>
      <c r="U170" s="7"/>
      <c r="V170" s="7"/>
      <c r="W170" s="7"/>
      <c r="X170" s="7"/>
      <c r="Y170" s="7"/>
      <c r="Z170" s="7"/>
      <c r="AA170" s="7"/>
      <c r="AB170" s="7"/>
      <c r="AC170" s="7"/>
      <c r="AD170" s="7"/>
      <c r="AE170" s="7"/>
      <c r="AF170" s="7"/>
      <c r="AG170" s="7"/>
      <c r="AH170" s="7"/>
      <c r="AI170" s="7"/>
      <c r="AJ170" s="7"/>
      <c r="AK170" s="7"/>
      <c r="AL170" s="7"/>
      <c r="AM170" s="7"/>
      <c r="AN170" s="7"/>
      <c r="AO170" s="7"/>
      <c r="AP170" s="7"/>
      <c r="AQ170" s="7"/>
    </row>
    <row r="171" hidden="1">
      <c r="A171" s="7"/>
      <c r="B171" s="450"/>
      <c r="C171" s="450"/>
      <c r="D171" s="450"/>
      <c r="E171" s="7"/>
      <c r="F171" s="7"/>
      <c r="G171" s="7"/>
      <c r="H171" s="7"/>
      <c r="I171" s="7"/>
      <c r="J171" s="7"/>
      <c r="K171" s="7"/>
      <c r="L171" s="1733"/>
      <c r="M171" s="7"/>
      <c r="N171" s="7"/>
      <c r="O171" s="7"/>
      <c r="P171" s="7"/>
      <c r="Q171" s="7"/>
      <c r="R171" s="7"/>
      <c r="S171" s="7"/>
      <c r="T171" s="95"/>
      <c r="U171" s="7"/>
      <c r="V171" s="7"/>
      <c r="W171" s="7"/>
      <c r="X171" s="7"/>
      <c r="Y171" s="7"/>
      <c r="Z171" s="7"/>
      <c r="AA171" s="7"/>
      <c r="AB171" s="7"/>
      <c r="AC171" s="7"/>
      <c r="AD171" s="7"/>
      <c r="AE171" s="7"/>
      <c r="AF171" s="7"/>
      <c r="AG171" s="7"/>
      <c r="AH171" s="7"/>
      <c r="AI171" s="7"/>
      <c r="AJ171" s="7"/>
      <c r="AK171" s="7"/>
      <c r="AL171" s="7"/>
      <c r="AM171" s="7"/>
      <c r="AN171" s="7"/>
      <c r="AO171" s="7"/>
      <c r="AP171" s="7"/>
      <c r="AQ171" s="7"/>
    </row>
    <row r="172" hidden="1">
      <c r="A172" s="7"/>
      <c r="B172" s="450"/>
      <c r="C172" s="450"/>
      <c r="D172" s="450"/>
      <c r="E172" s="7"/>
      <c r="F172" s="7"/>
      <c r="G172" s="7"/>
      <c r="H172" s="7"/>
      <c r="I172" s="7"/>
      <c r="J172" s="7"/>
      <c r="K172" s="7"/>
      <c r="L172" s="1733"/>
      <c r="M172" s="7"/>
      <c r="N172" s="7"/>
      <c r="O172" s="7"/>
      <c r="P172" s="7"/>
      <c r="Q172" s="7"/>
      <c r="R172" s="7"/>
      <c r="S172" s="7"/>
      <c r="T172" s="95"/>
      <c r="U172" s="7"/>
      <c r="V172" s="7"/>
      <c r="W172" s="7"/>
      <c r="X172" s="7"/>
      <c r="Y172" s="7"/>
      <c r="Z172" s="7"/>
      <c r="AA172" s="7"/>
      <c r="AB172" s="7"/>
      <c r="AC172" s="7"/>
      <c r="AD172" s="7"/>
      <c r="AE172" s="7"/>
      <c r="AF172" s="7"/>
      <c r="AG172" s="7"/>
      <c r="AH172" s="7"/>
      <c r="AI172" s="7"/>
      <c r="AJ172" s="7"/>
      <c r="AK172" s="7"/>
      <c r="AL172" s="7"/>
      <c r="AM172" s="7"/>
      <c r="AN172" s="7"/>
      <c r="AO172" s="7"/>
      <c r="AP172" s="7"/>
      <c r="AQ172" s="7"/>
    </row>
    <row r="173" hidden="1">
      <c r="A173" s="7"/>
      <c r="B173" s="450"/>
      <c r="C173" s="450"/>
      <c r="D173" s="450"/>
      <c r="E173" s="7"/>
      <c r="F173" s="7"/>
      <c r="G173" s="7"/>
      <c r="H173" s="7"/>
      <c r="I173" s="7"/>
      <c r="J173" s="7"/>
      <c r="K173" s="7"/>
      <c r="L173" s="1733"/>
      <c r="M173" s="7"/>
      <c r="N173" s="7"/>
      <c r="O173" s="7"/>
      <c r="P173" s="7"/>
      <c r="Q173" s="7"/>
      <c r="R173" s="7"/>
      <c r="S173" s="7"/>
      <c r="T173" s="95"/>
      <c r="U173" s="7"/>
      <c r="V173" s="7"/>
      <c r="W173" s="7"/>
      <c r="X173" s="7"/>
      <c r="Y173" s="7"/>
      <c r="Z173" s="7"/>
      <c r="AA173" s="7"/>
      <c r="AB173" s="7"/>
      <c r="AC173" s="7"/>
      <c r="AD173" s="7"/>
      <c r="AE173" s="7"/>
      <c r="AF173" s="7"/>
      <c r="AG173" s="7"/>
      <c r="AH173" s="7"/>
      <c r="AI173" s="7"/>
      <c r="AJ173" s="7"/>
      <c r="AK173" s="7"/>
      <c r="AL173" s="7"/>
      <c r="AM173" s="7"/>
      <c r="AN173" s="7"/>
      <c r="AO173" s="7"/>
      <c r="AP173" s="7"/>
      <c r="AQ173" s="7"/>
    </row>
    <row r="174" hidden="1">
      <c r="A174" s="7"/>
      <c r="B174" s="450"/>
      <c r="C174" s="450"/>
      <c r="D174" s="450"/>
      <c r="E174" s="7"/>
      <c r="F174" s="7"/>
      <c r="G174" s="7"/>
      <c r="H174" s="7"/>
      <c r="I174" s="7"/>
      <c r="J174" s="7"/>
      <c r="K174" s="7"/>
      <c r="L174" s="1733"/>
      <c r="M174" s="7"/>
      <c r="N174" s="7"/>
      <c r="O174" s="7"/>
      <c r="P174" s="7"/>
      <c r="Q174" s="7"/>
      <c r="R174" s="7"/>
      <c r="S174" s="7"/>
      <c r="T174" s="95"/>
      <c r="U174" s="7"/>
      <c r="V174" s="7"/>
      <c r="W174" s="7"/>
      <c r="X174" s="7"/>
      <c r="Y174" s="7"/>
      <c r="Z174" s="7"/>
      <c r="AA174" s="7"/>
      <c r="AB174" s="7"/>
      <c r="AC174" s="7"/>
      <c r="AD174" s="7"/>
      <c r="AE174" s="7"/>
      <c r="AF174" s="7"/>
      <c r="AG174" s="7"/>
      <c r="AH174" s="7"/>
      <c r="AI174" s="7"/>
      <c r="AJ174" s="7"/>
      <c r="AK174" s="7"/>
      <c r="AL174" s="7"/>
      <c r="AM174" s="7"/>
      <c r="AN174" s="7"/>
      <c r="AO174" s="7"/>
      <c r="AP174" s="7"/>
      <c r="AQ174" s="7"/>
    </row>
    <row r="175" hidden="1">
      <c r="A175" s="7"/>
      <c r="B175" s="450"/>
      <c r="C175" s="450"/>
      <c r="D175" s="450"/>
      <c r="E175" s="7"/>
      <c r="F175" s="7"/>
      <c r="G175" s="7"/>
      <c r="H175" s="7"/>
      <c r="I175" s="7"/>
      <c r="J175" s="7"/>
      <c r="K175" s="7"/>
      <c r="L175" s="1733"/>
      <c r="M175" s="7"/>
      <c r="N175" s="7"/>
      <c r="O175" s="7"/>
      <c r="P175" s="7"/>
      <c r="Q175" s="7"/>
      <c r="R175" s="7"/>
      <c r="S175" s="7"/>
      <c r="T175" s="95"/>
      <c r="U175" s="7"/>
      <c r="V175" s="7"/>
      <c r="W175" s="7"/>
      <c r="X175" s="7"/>
      <c r="Y175" s="7"/>
      <c r="Z175" s="7"/>
      <c r="AA175" s="7"/>
      <c r="AB175" s="7"/>
      <c r="AC175" s="7"/>
      <c r="AD175" s="7"/>
      <c r="AE175" s="7"/>
      <c r="AF175" s="7"/>
      <c r="AG175" s="7"/>
      <c r="AH175" s="7"/>
      <c r="AI175" s="7"/>
      <c r="AJ175" s="7"/>
      <c r="AK175" s="7"/>
      <c r="AL175" s="7"/>
      <c r="AM175" s="7"/>
      <c r="AN175" s="7"/>
      <c r="AO175" s="7"/>
      <c r="AP175" s="7"/>
      <c r="AQ175" s="7"/>
    </row>
    <row r="176" hidden="1">
      <c r="A176" s="7"/>
      <c r="B176" s="450"/>
      <c r="C176" s="450"/>
      <c r="D176" s="450"/>
      <c r="E176" s="7"/>
      <c r="F176" s="7"/>
      <c r="G176" s="7"/>
      <c r="H176" s="7"/>
      <c r="I176" s="7"/>
      <c r="J176" s="7"/>
      <c r="K176" s="7"/>
      <c r="L176" s="1733"/>
      <c r="M176" s="7"/>
      <c r="N176" s="7"/>
      <c r="O176" s="7"/>
      <c r="P176" s="7"/>
      <c r="Q176" s="7"/>
      <c r="R176" s="7"/>
      <c r="S176" s="7"/>
      <c r="T176" s="95"/>
      <c r="U176" s="7"/>
      <c r="V176" s="7"/>
      <c r="W176" s="7"/>
      <c r="X176" s="7"/>
      <c r="Y176" s="7"/>
      <c r="Z176" s="7"/>
      <c r="AA176" s="7"/>
      <c r="AB176" s="7"/>
      <c r="AC176" s="7"/>
      <c r="AD176" s="7"/>
      <c r="AE176" s="7"/>
      <c r="AF176" s="7"/>
      <c r="AG176" s="7"/>
      <c r="AH176" s="7"/>
      <c r="AI176" s="7"/>
      <c r="AJ176" s="7"/>
      <c r="AK176" s="7"/>
      <c r="AL176" s="7"/>
      <c r="AM176" s="7"/>
      <c r="AN176" s="7"/>
      <c r="AO176" s="7"/>
      <c r="AP176" s="7"/>
      <c r="AQ176" s="7"/>
    </row>
    <row r="177" hidden="1">
      <c r="A177" s="7"/>
      <c r="B177" s="450"/>
      <c r="C177" s="450"/>
      <c r="D177" s="450"/>
      <c r="E177" s="7"/>
      <c r="F177" s="7"/>
      <c r="G177" s="7"/>
      <c r="H177" s="7"/>
      <c r="I177" s="7"/>
      <c r="J177" s="7"/>
      <c r="K177" s="7"/>
      <c r="L177" s="1733"/>
      <c r="M177" s="7"/>
      <c r="N177" s="7"/>
      <c r="O177" s="7"/>
      <c r="P177" s="7"/>
      <c r="Q177" s="7"/>
      <c r="R177" s="7"/>
      <c r="S177" s="7"/>
      <c r="T177" s="95"/>
      <c r="U177" s="7"/>
      <c r="V177" s="7"/>
      <c r="W177" s="7"/>
      <c r="X177" s="7"/>
      <c r="Y177" s="7"/>
      <c r="Z177" s="7"/>
      <c r="AA177" s="7"/>
      <c r="AB177" s="7"/>
      <c r="AC177" s="7"/>
      <c r="AD177" s="7"/>
      <c r="AE177" s="7"/>
      <c r="AF177" s="7"/>
      <c r="AG177" s="7"/>
      <c r="AH177" s="7"/>
      <c r="AI177" s="7"/>
      <c r="AJ177" s="7"/>
      <c r="AK177" s="7"/>
      <c r="AL177" s="7"/>
      <c r="AM177" s="7"/>
      <c r="AN177" s="7"/>
      <c r="AO177" s="7"/>
      <c r="AP177" s="7"/>
      <c r="AQ177" s="7"/>
    </row>
    <row r="178" hidden="1">
      <c r="A178" s="7"/>
      <c r="B178" s="450"/>
      <c r="C178" s="450"/>
      <c r="D178" s="450"/>
      <c r="E178" s="7"/>
      <c r="F178" s="7"/>
      <c r="G178" s="7"/>
      <c r="H178" s="7"/>
      <c r="I178" s="7"/>
      <c r="J178" s="7"/>
      <c r="K178" s="7"/>
      <c r="L178" s="1733"/>
      <c r="M178" s="7"/>
      <c r="N178" s="7"/>
      <c r="O178" s="7"/>
      <c r="P178" s="7"/>
      <c r="Q178" s="7"/>
      <c r="R178" s="7"/>
      <c r="S178" s="7"/>
      <c r="T178" s="95"/>
      <c r="U178" s="7"/>
      <c r="V178" s="7"/>
      <c r="W178" s="7"/>
      <c r="X178" s="7"/>
      <c r="Y178" s="7"/>
      <c r="Z178" s="7"/>
      <c r="AA178" s="7"/>
      <c r="AB178" s="7"/>
      <c r="AC178" s="7"/>
      <c r="AD178" s="7"/>
      <c r="AE178" s="7"/>
      <c r="AF178" s="7"/>
      <c r="AG178" s="7"/>
      <c r="AH178" s="7"/>
      <c r="AI178" s="7"/>
      <c r="AJ178" s="7"/>
      <c r="AK178" s="7"/>
      <c r="AL178" s="7"/>
      <c r="AM178" s="7"/>
      <c r="AN178" s="7"/>
      <c r="AO178" s="7"/>
      <c r="AP178" s="7"/>
      <c r="AQ178" s="7"/>
    </row>
    <row r="179" hidden="1">
      <c r="A179" s="7"/>
      <c r="B179" s="450"/>
      <c r="C179" s="450"/>
      <c r="D179" s="450"/>
      <c r="E179" s="7"/>
      <c r="F179" s="7"/>
      <c r="G179" s="7"/>
      <c r="H179" s="7"/>
      <c r="I179" s="7"/>
      <c r="J179" s="7"/>
      <c r="K179" s="7"/>
      <c r="L179" s="1733"/>
      <c r="M179" s="7"/>
      <c r="N179" s="7"/>
      <c r="O179" s="7"/>
      <c r="P179" s="7"/>
      <c r="Q179" s="7"/>
      <c r="R179" s="7"/>
      <c r="S179" s="7"/>
      <c r="T179" s="95"/>
      <c r="U179" s="7"/>
      <c r="V179" s="7"/>
      <c r="W179" s="7"/>
      <c r="X179" s="7"/>
      <c r="Y179" s="7"/>
      <c r="Z179" s="7"/>
      <c r="AA179" s="7"/>
      <c r="AB179" s="7"/>
      <c r="AC179" s="7"/>
      <c r="AD179" s="7"/>
      <c r="AE179" s="7"/>
      <c r="AF179" s="7"/>
      <c r="AG179" s="7"/>
      <c r="AH179" s="7"/>
      <c r="AI179" s="7"/>
      <c r="AJ179" s="7"/>
      <c r="AK179" s="7"/>
      <c r="AL179" s="7"/>
      <c r="AM179" s="7"/>
      <c r="AN179" s="7"/>
      <c r="AO179" s="7"/>
      <c r="AP179" s="7"/>
      <c r="AQ179" s="7"/>
    </row>
    <row r="180" hidden="1">
      <c r="A180" s="7"/>
      <c r="B180" s="450"/>
      <c r="C180" s="450"/>
      <c r="D180" s="450"/>
      <c r="E180" s="7"/>
      <c r="F180" s="7"/>
      <c r="G180" s="7"/>
      <c r="H180" s="7"/>
      <c r="I180" s="7"/>
      <c r="J180" s="7"/>
      <c r="K180" s="7"/>
      <c r="L180" s="1733"/>
      <c r="M180" s="7"/>
      <c r="N180" s="7"/>
      <c r="O180" s="7"/>
      <c r="P180" s="7"/>
      <c r="Q180" s="7"/>
      <c r="R180" s="7"/>
      <c r="S180" s="7"/>
      <c r="T180" s="95"/>
      <c r="U180" s="7"/>
      <c r="V180" s="7"/>
      <c r="W180" s="7"/>
      <c r="X180" s="7"/>
      <c r="Y180" s="7"/>
      <c r="Z180" s="7"/>
      <c r="AA180" s="7"/>
      <c r="AB180" s="7"/>
      <c r="AC180" s="7"/>
      <c r="AD180" s="7"/>
      <c r="AE180" s="7"/>
      <c r="AF180" s="7"/>
      <c r="AG180" s="7"/>
      <c r="AH180" s="7"/>
      <c r="AI180" s="7"/>
      <c r="AJ180" s="7"/>
      <c r="AK180" s="7"/>
      <c r="AL180" s="7"/>
      <c r="AM180" s="7"/>
      <c r="AN180" s="7"/>
      <c r="AO180" s="7"/>
      <c r="AP180" s="7"/>
      <c r="AQ180" s="7"/>
    </row>
    <row r="181" hidden="1">
      <c r="A181" s="7"/>
      <c r="B181" s="450"/>
      <c r="C181" s="450"/>
      <c r="D181" s="450"/>
      <c r="E181" s="7"/>
      <c r="F181" s="7"/>
      <c r="G181" s="7"/>
      <c r="H181" s="7"/>
      <c r="I181" s="7"/>
      <c r="J181" s="7"/>
      <c r="K181" s="7"/>
      <c r="L181" s="1733"/>
      <c r="M181" s="7"/>
      <c r="N181" s="7"/>
      <c r="O181" s="7"/>
      <c r="P181" s="7"/>
      <c r="Q181" s="7"/>
      <c r="R181" s="7"/>
      <c r="S181" s="7"/>
      <c r="T181" s="95"/>
      <c r="U181" s="7"/>
      <c r="V181" s="7"/>
      <c r="W181" s="7"/>
      <c r="X181" s="7"/>
      <c r="Y181" s="7"/>
      <c r="Z181" s="7"/>
      <c r="AA181" s="7"/>
      <c r="AB181" s="7"/>
      <c r="AC181" s="7"/>
      <c r="AD181" s="7"/>
      <c r="AE181" s="7"/>
      <c r="AF181" s="7"/>
      <c r="AG181" s="7"/>
      <c r="AH181" s="7"/>
      <c r="AI181" s="7"/>
      <c r="AJ181" s="7"/>
      <c r="AK181" s="7"/>
      <c r="AL181" s="7"/>
      <c r="AM181" s="7"/>
      <c r="AN181" s="7"/>
      <c r="AO181" s="7"/>
      <c r="AP181" s="7"/>
      <c r="AQ181" s="7"/>
    </row>
    <row r="182" hidden="1">
      <c r="A182" s="7"/>
      <c r="B182" s="450"/>
      <c r="C182" s="450"/>
      <c r="D182" s="450"/>
      <c r="E182" s="7"/>
      <c r="F182" s="7"/>
      <c r="G182" s="7"/>
      <c r="H182" s="7"/>
      <c r="I182" s="7"/>
      <c r="J182" s="7"/>
      <c r="K182" s="7"/>
      <c r="L182" s="1733"/>
      <c r="M182" s="7"/>
      <c r="N182" s="7"/>
      <c r="O182" s="7"/>
      <c r="P182" s="7"/>
      <c r="Q182" s="7"/>
      <c r="R182" s="7"/>
      <c r="S182" s="7"/>
      <c r="T182" s="95"/>
      <c r="U182" s="7"/>
      <c r="V182" s="7"/>
      <c r="W182" s="7"/>
      <c r="X182" s="7"/>
      <c r="Y182" s="7"/>
      <c r="Z182" s="7"/>
      <c r="AA182" s="7"/>
      <c r="AB182" s="7"/>
      <c r="AC182" s="7"/>
      <c r="AD182" s="7"/>
      <c r="AE182" s="7"/>
      <c r="AF182" s="7"/>
      <c r="AG182" s="7"/>
      <c r="AH182" s="7"/>
      <c r="AI182" s="7"/>
      <c r="AJ182" s="7"/>
      <c r="AK182" s="7"/>
      <c r="AL182" s="7"/>
      <c r="AM182" s="7"/>
      <c r="AN182" s="7"/>
      <c r="AO182" s="7"/>
      <c r="AP182" s="7"/>
      <c r="AQ182" s="7"/>
    </row>
    <row r="183" hidden="1">
      <c r="A183" s="7"/>
      <c r="B183" s="450"/>
      <c r="C183" s="450"/>
      <c r="D183" s="450"/>
      <c r="E183" s="7"/>
      <c r="F183" s="7"/>
      <c r="G183" s="7"/>
      <c r="H183" s="7"/>
      <c r="I183" s="7"/>
      <c r="J183" s="7"/>
      <c r="K183" s="7"/>
      <c r="L183" s="1733"/>
      <c r="M183" s="7"/>
      <c r="N183" s="7"/>
      <c r="O183" s="7"/>
      <c r="P183" s="7"/>
      <c r="Q183" s="7"/>
      <c r="R183" s="7"/>
      <c r="S183" s="7"/>
      <c r="T183" s="95"/>
      <c r="U183" s="7"/>
      <c r="V183" s="7"/>
      <c r="W183" s="7"/>
      <c r="X183" s="7"/>
      <c r="Y183" s="7"/>
      <c r="Z183" s="7"/>
      <c r="AA183" s="7"/>
      <c r="AB183" s="7"/>
      <c r="AC183" s="7"/>
      <c r="AD183" s="7"/>
      <c r="AE183" s="7"/>
      <c r="AF183" s="7"/>
      <c r="AG183" s="7"/>
      <c r="AH183" s="7"/>
      <c r="AI183" s="7"/>
      <c r="AJ183" s="7"/>
      <c r="AK183" s="7"/>
      <c r="AL183" s="7"/>
      <c r="AM183" s="7"/>
      <c r="AN183" s="7"/>
      <c r="AO183" s="7"/>
      <c r="AP183" s="7"/>
      <c r="AQ183" s="7"/>
    </row>
    <row r="184" hidden="1">
      <c r="A184" s="7"/>
      <c r="B184" s="450"/>
      <c r="C184" s="450"/>
      <c r="D184" s="450"/>
      <c r="E184" s="7"/>
      <c r="F184" s="7"/>
      <c r="G184" s="7"/>
      <c r="H184" s="7"/>
      <c r="I184" s="7"/>
      <c r="J184" s="7"/>
      <c r="K184" s="7"/>
      <c r="L184" s="1733"/>
      <c r="M184" s="7"/>
      <c r="N184" s="7"/>
      <c r="O184" s="7"/>
      <c r="P184" s="7"/>
      <c r="Q184" s="7"/>
      <c r="R184" s="7"/>
      <c r="S184" s="7"/>
      <c r="T184" s="95"/>
      <c r="U184" s="7"/>
      <c r="V184" s="7"/>
      <c r="W184" s="7"/>
      <c r="X184" s="7"/>
      <c r="Y184" s="7"/>
      <c r="Z184" s="7"/>
      <c r="AA184" s="7"/>
      <c r="AB184" s="7"/>
      <c r="AC184" s="7"/>
      <c r="AD184" s="7"/>
      <c r="AE184" s="7"/>
      <c r="AF184" s="7"/>
      <c r="AG184" s="7"/>
      <c r="AH184" s="7"/>
      <c r="AI184" s="7"/>
      <c r="AJ184" s="7"/>
      <c r="AK184" s="7"/>
      <c r="AL184" s="7"/>
      <c r="AM184" s="7"/>
      <c r="AN184" s="7"/>
      <c r="AO184" s="7"/>
      <c r="AP184" s="7"/>
      <c r="AQ184" s="7"/>
    </row>
    <row r="185" hidden="1">
      <c r="A185" s="7"/>
      <c r="B185" s="450"/>
      <c r="C185" s="450"/>
      <c r="D185" s="450"/>
      <c r="E185" s="7"/>
      <c r="F185" s="7"/>
      <c r="G185" s="7"/>
      <c r="H185" s="7"/>
      <c r="I185" s="7"/>
      <c r="J185" s="7"/>
      <c r="K185" s="7"/>
      <c r="L185" s="1733"/>
      <c r="M185" s="7"/>
      <c r="N185" s="7"/>
      <c r="O185" s="7"/>
      <c r="P185" s="7"/>
      <c r="Q185" s="7"/>
      <c r="R185" s="7"/>
      <c r="S185" s="7"/>
      <c r="T185" s="95"/>
      <c r="U185" s="7"/>
      <c r="V185" s="7"/>
      <c r="W185" s="7"/>
      <c r="X185" s="7"/>
      <c r="Y185" s="7"/>
      <c r="Z185" s="7"/>
      <c r="AA185" s="7"/>
      <c r="AB185" s="7"/>
      <c r="AC185" s="7"/>
      <c r="AD185" s="7"/>
      <c r="AE185" s="7"/>
      <c r="AF185" s="7"/>
      <c r="AG185" s="7"/>
      <c r="AH185" s="7"/>
      <c r="AI185" s="7"/>
      <c r="AJ185" s="7"/>
      <c r="AK185" s="7"/>
      <c r="AL185" s="7"/>
      <c r="AM185" s="7"/>
      <c r="AN185" s="7"/>
      <c r="AO185" s="7"/>
      <c r="AP185" s="7"/>
      <c r="AQ185" s="7"/>
    </row>
    <row r="186" hidden="1">
      <c r="A186" s="7"/>
      <c r="B186" s="450"/>
      <c r="C186" s="450"/>
      <c r="D186" s="450"/>
      <c r="E186" s="7"/>
      <c r="F186" s="7"/>
      <c r="G186" s="7"/>
      <c r="H186" s="7"/>
      <c r="I186" s="7"/>
      <c r="J186" s="7"/>
      <c r="K186" s="7"/>
      <c r="L186" s="1733"/>
      <c r="M186" s="7"/>
      <c r="N186" s="7"/>
      <c r="O186" s="7"/>
      <c r="P186" s="7"/>
      <c r="Q186" s="7"/>
      <c r="R186" s="7"/>
      <c r="S186" s="7"/>
      <c r="T186" s="95"/>
      <c r="U186" s="7"/>
      <c r="V186" s="7"/>
      <c r="W186" s="7"/>
      <c r="X186" s="7"/>
      <c r="Y186" s="7"/>
      <c r="Z186" s="7"/>
      <c r="AA186" s="7"/>
      <c r="AB186" s="7"/>
      <c r="AC186" s="7"/>
      <c r="AD186" s="7"/>
      <c r="AE186" s="7"/>
      <c r="AF186" s="7"/>
      <c r="AG186" s="7"/>
      <c r="AH186" s="7"/>
      <c r="AI186" s="7"/>
      <c r="AJ186" s="7"/>
      <c r="AK186" s="7"/>
      <c r="AL186" s="7"/>
      <c r="AM186" s="7"/>
      <c r="AN186" s="7"/>
      <c r="AO186" s="7"/>
      <c r="AP186" s="7"/>
      <c r="AQ186" s="7"/>
    </row>
    <row r="187" hidden="1">
      <c r="A187" s="7"/>
      <c r="B187" s="450"/>
      <c r="C187" s="450"/>
      <c r="D187" s="450"/>
      <c r="E187" s="7"/>
      <c r="F187" s="7"/>
      <c r="G187" s="7"/>
      <c r="H187" s="7"/>
      <c r="I187" s="7"/>
      <c r="J187" s="7"/>
      <c r="K187" s="7"/>
      <c r="L187" s="1733"/>
      <c r="M187" s="7"/>
      <c r="N187" s="7"/>
      <c r="O187" s="7"/>
      <c r="P187" s="7"/>
      <c r="Q187" s="7"/>
      <c r="R187" s="7"/>
      <c r="S187" s="7"/>
      <c r="T187" s="95"/>
      <c r="U187" s="7"/>
      <c r="V187" s="7"/>
      <c r="W187" s="7"/>
      <c r="X187" s="7"/>
      <c r="Y187" s="7"/>
      <c r="Z187" s="7"/>
      <c r="AA187" s="7"/>
      <c r="AB187" s="7"/>
      <c r="AC187" s="7"/>
      <c r="AD187" s="7"/>
      <c r="AE187" s="7"/>
      <c r="AF187" s="7"/>
      <c r="AG187" s="7"/>
      <c r="AH187" s="7"/>
      <c r="AI187" s="7"/>
      <c r="AJ187" s="7"/>
      <c r="AK187" s="7"/>
      <c r="AL187" s="7"/>
      <c r="AM187" s="7"/>
      <c r="AN187" s="7"/>
      <c r="AO187" s="7"/>
      <c r="AP187" s="7"/>
      <c r="AQ187" s="7"/>
    </row>
    <row r="188" hidden="1">
      <c r="A188" s="7"/>
      <c r="B188" s="450"/>
      <c r="C188" s="450"/>
      <c r="D188" s="450"/>
      <c r="E188" s="7"/>
      <c r="F188" s="7"/>
      <c r="G188" s="7"/>
      <c r="H188" s="7"/>
      <c r="I188" s="7"/>
      <c r="J188" s="7"/>
      <c r="K188" s="7"/>
      <c r="L188" s="1733"/>
      <c r="M188" s="7"/>
      <c r="N188" s="7"/>
      <c r="O188" s="7"/>
      <c r="P188" s="7"/>
      <c r="Q188" s="7"/>
      <c r="R188" s="7"/>
      <c r="S188" s="7"/>
      <c r="T188" s="95"/>
      <c r="U188" s="7"/>
      <c r="V188" s="7"/>
      <c r="W188" s="7"/>
      <c r="X188" s="7"/>
      <c r="Y188" s="7"/>
      <c r="Z188" s="7"/>
      <c r="AA188" s="7"/>
      <c r="AB188" s="7"/>
      <c r="AC188" s="7"/>
      <c r="AD188" s="7"/>
      <c r="AE188" s="7"/>
      <c r="AF188" s="7"/>
      <c r="AG188" s="7"/>
      <c r="AH188" s="7"/>
      <c r="AI188" s="7"/>
      <c r="AJ188" s="7"/>
      <c r="AK188" s="7"/>
      <c r="AL188" s="7"/>
      <c r="AM188" s="7"/>
      <c r="AN188" s="7"/>
      <c r="AO188" s="7"/>
      <c r="AP188" s="7"/>
      <c r="AQ188" s="7"/>
    </row>
    <row r="189" hidden="1">
      <c r="A189" s="7"/>
      <c r="B189" s="450"/>
      <c r="C189" s="450"/>
      <c r="D189" s="450"/>
      <c r="E189" s="7"/>
      <c r="F189" s="7"/>
      <c r="G189" s="7"/>
      <c r="H189" s="7"/>
      <c r="I189" s="7"/>
      <c r="J189" s="7"/>
      <c r="K189" s="7"/>
      <c r="L189" s="1733"/>
      <c r="M189" s="7"/>
      <c r="N189" s="7"/>
      <c r="O189" s="7"/>
      <c r="P189" s="7"/>
      <c r="Q189" s="7"/>
      <c r="R189" s="7"/>
      <c r="S189" s="7"/>
      <c r="T189" s="95"/>
      <c r="U189" s="7"/>
      <c r="V189" s="7"/>
      <c r="W189" s="7"/>
      <c r="X189" s="7"/>
      <c r="Y189" s="7"/>
      <c r="Z189" s="7"/>
      <c r="AA189" s="7"/>
      <c r="AB189" s="7"/>
      <c r="AC189" s="7"/>
      <c r="AD189" s="7"/>
      <c r="AE189" s="7"/>
      <c r="AF189" s="7"/>
      <c r="AG189" s="7"/>
      <c r="AH189" s="7"/>
      <c r="AI189" s="7"/>
      <c r="AJ189" s="7"/>
      <c r="AK189" s="7"/>
      <c r="AL189" s="7"/>
      <c r="AM189" s="7"/>
      <c r="AN189" s="7"/>
      <c r="AO189" s="7"/>
      <c r="AP189" s="7"/>
      <c r="AQ189" s="7"/>
    </row>
    <row r="190" hidden="1">
      <c r="A190" s="7"/>
      <c r="B190" s="450"/>
      <c r="C190" s="450"/>
      <c r="D190" s="450"/>
      <c r="E190" s="7"/>
      <c r="F190" s="7"/>
      <c r="G190" s="7"/>
      <c r="H190" s="7"/>
      <c r="I190" s="7"/>
      <c r="J190" s="7"/>
      <c r="K190" s="7"/>
      <c r="L190" s="1733"/>
      <c r="M190" s="7"/>
      <c r="N190" s="7"/>
      <c r="O190" s="7"/>
      <c r="P190" s="7"/>
      <c r="Q190" s="7"/>
      <c r="R190" s="7"/>
      <c r="S190" s="7"/>
      <c r="T190" s="95"/>
      <c r="U190" s="7"/>
      <c r="V190" s="7"/>
      <c r="W190" s="7"/>
      <c r="X190" s="7"/>
      <c r="Y190" s="7"/>
      <c r="Z190" s="7"/>
      <c r="AA190" s="7"/>
      <c r="AB190" s="7"/>
      <c r="AC190" s="7"/>
      <c r="AD190" s="7"/>
      <c r="AE190" s="7"/>
      <c r="AF190" s="7"/>
      <c r="AG190" s="7"/>
      <c r="AH190" s="7"/>
      <c r="AI190" s="7"/>
      <c r="AJ190" s="7"/>
      <c r="AK190" s="7"/>
      <c r="AL190" s="7"/>
      <c r="AM190" s="7"/>
      <c r="AN190" s="7"/>
      <c r="AO190" s="7"/>
      <c r="AP190" s="7"/>
      <c r="AQ190" s="7"/>
    </row>
    <row r="191" hidden="1">
      <c r="A191" s="7"/>
      <c r="B191" s="450"/>
      <c r="C191" s="450"/>
      <c r="D191" s="450"/>
      <c r="E191" s="7"/>
      <c r="F191" s="7"/>
      <c r="G191" s="7"/>
      <c r="H191" s="7"/>
      <c r="I191" s="7"/>
      <c r="J191" s="7"/>
      <c r="K191" s="7"/>
      <c r="L191" s="1733"/>
      <c r="M191" s="7"/>
      <c r="N191" s="7"/>
      <c r="O191" s="7"/>
      <c r="P191" s="7"/>
      <c r="Q191" s="7"/>
      <c r="R191" s="7"/>
      <c r="S191" s="7"/>
      <c r="T191" s="95"/>
      <c r="U191" s="7"/>
      <c r="V191" s="7"/>
      <c r="W191" s="7"/>
      <c r="X191" s="7"/>
      <c r="Y191" s="7"/>
      <c r="Z191" s="7"/>
      <c r="AA191" s="7"/>
      <c r="AB191" s="7"/>
      <c r="AC191" s="7"/>
      <c r="AD191" s="7"/>
      <c r="AE191" s="7"/>
      <c r="AF191" s="7"/>
      <c r="AG191" s="7"/>
      <c r="AH191" s="7"/>
      <c r="AI191" s="7"/>
      <c r="AJ191" s="7"/>
      <c r="AK191" s="7"/>
      <c r="AL191" s="7"/>
      <c r="AM191" s="7"/>
      <c r="AN191" s="7"/>
      <c r="AO191" s="7"/>
      <c r="AP191" s="7"/>
      <c r="AQ191" s="7"/>
    </row>
    <row r="192" hidden="1">
      <c r="A192" s="7"/>
      <c r="B192" s="450"/>
      <c r="C192" s="450"/>
      <c r="D192" s="450"/>
      <c r="E192" s="7"/>
      <c r="F192" s="7"/>
      <c r="G192" s="7"/>
      <c r="H192" s="7"/>
      <c r="I192" s="7"/>
      <c r="J192" s="7"/>
      <c r="K192" s="7"/>
      <c r="L192" s="1733"/>
      <c r="M192" s="7"/>
      <c r="N192" s="7"/>
      <c r="O192" s="7"/>
      <c r="P192" s="7"/>
      <c r="Q192" s="7"/>
      <c r="R192" s="7"/>
      <c r="S192" s="7"/>
      <c r="T192" s="95"/>
      <c r="U192" s="7"/>
      <c r="V192" s="7"/>
      <c r="W192" s="7"/>
      <c r="X192" s="7"/>
      <c r="Y192" s="7"/>
      <c r="Z192" s="7"/>
      <c r="AA192" s="7"/>
      <c r="AB192" s="7"/>
      <c r="AC192" s="7"/>
      <c r="AD192" s="7"/>
      <c r="AE192" s="7"/>
      <c r="AF192" s="7"/>
      <c r="AG192" s="7"/>
      <c r="AH192" s="7"/>
      <c r="AI192" s="7"/>
      <c r="AJ192" s="7"/>
      <c r="AK192" s="7"/>
      <c r="AL192" s="7"/>
      <c r="AM192" s="7"/>
      <c r="AN192" s="7"/>
      <c r="AO192" s="7"/>
      <c r="AP192" s="7"/>
      <c r="AQ192" s="7"/>
    </row>
    <row r="193" hidden="1">
      <c r="A193" s="7"/>
      <c r="B193" s="450"/>
      <c r="C193" s="450"/>
      <c r="D193" s="450"/>
      <c r="E193" s="7"/>
      <c r="F193" s="7"/>
      <c r="G193" s="7"/>
      <c r="H193" s="7"/>
      <c r="I193" s="7"/>
      <c r="J193" s="7"/>
      <c r="K193" s="7"/>
      <c r="L193" s="1733"/>
      <c r="M193" s="7"/>
      <c r="N193" s="7"/>
      <c r="O193" s="7"/>
      <c r="P193" s="7"/>
      <c r="Q193" s="7"/>
      <c r="R193" s="7"/>
      <c r="S193" s="7"/>
      <c r="T193" s="95"/>
      <c r="U193" s="7"/>
      <c r="V193" s="7"/>
      <c r="W193" s="7"/>
      <c r="X193" s="7"/>
      <c r="Y193" s="7"/>
      <c r="Z193" s="7"/>
      <c r="AA193" s="7"/>
      <c r="AB193" s="7"/>
      <c r="AC193" s="7"/>
      <c r="AD193" s="7"/>
      <c r="AE193" s="7"/>
      <c r="AF193" s="7"/>
      <c r="AG193" s="7"/>
      <c r="AH193" s="7"/>
      <c r="AI193" s="7"/>
      <c r="AJ193" s="7"/>
      <c r="AK193" s="7"/>
      <c r="AL193" s="7"/>
      <c r="AM193" s="7"/>
      <c r="AN193" s="7"/>
      <c r="AO193" s="7"/>
      <c r="AP193" s="7"/>
      <c r="AQ193" s="7"/>
    </row>
    <row r="194" hidden="1">
      <c r="A194" s="7"/>
      <c r="B194" s="450"/>
      <c r="C194" s="450"/>
      <c r="D194" s="450"/>
      <c r="E194" s="7"/>
      <c r="F194" s="7"/>
      <c r="G194" s="7"/>
      <c r="H194" s="7"/>
      <c r="I194" s="7"/>
      <c r="J194" s="7"/>
      <c r="K194" s="7"/>
      <c r="L194" s="1733"/>
      <c r="M194" s="7"/>
      <c r="N194" s="7"/>
      <c r="O194" s="7"/>
      <c r="P194" s="7"/>
      <c r="Q194" s="7"/>
      <c r="R194" s="7"/>
      <c r="S194" s="7"/>
      <c r="T194" s="95"/>
      <c r="U194" s="7"/>
      <c r="V194" s="7"/>
      <c r="W194" s="7"/>
      <c r="X194" s="7"/>
      <c r="Y194" s="7"/>
      <c r="Z194" s="7"/>
      <c r="AA194" s="7"/>
      <c r="AB194" s="7"/>
      <c r="AC194" s="7"/>
      <c r="AD194" s="7"/>
      <c r="AE194" s="7"/>
      <c r="AF194" s="7"/>
      <c r="AG194" s="7"/>
      <c r="AH194" s="7"/>
      <c r="AI194" s="7"/>
      <c r="AJ194" s="7"/>
      <c r="AK194" s="7"/>
      <c r="AL194" s="7"/>
      <c r="AM194" s="7"/>
      <c r="AN194" s="7"/>
      <c r="AO194" s="7"/>
      <c r="AP194" s="7"/>
      <c r="AQ194" s="7"/>
    </row>
    <row r="195" hidden="1">
      <c r="A195" s="7"/>
      <c r="B195" s="450"/>
      <c r="C195" s="450"/>
      <c r="D195" s="450"/>
      <c r="E195" s="7"/>
      <c r="F195" s="7"/>
      <c r="G195" s="7"/>
      <c r="H195" s="7"/>
      <c r="I195" s="7"/>
      <c r="J195" s="7"/>
      <c r="K195" s="7"/>
      <c r="L195" s="1733"/>
      <c r="M195" s="7"/>
      <c r="N195" s="7"/>
      <c r="O195" s="7"/>
      <c r="P195" s="7"/>
      <c r="Q195" s="7"/>
      <c r="R195" s="7"/>
      <c r="S195" s="7"/>
      <c r="T195" s="95"/>
      <c r="U195" s="7"/>
      <c r="V195" s="7"/>
      <c r="W195" s="7"/>
      <c r="X195" s="7"/>
      <c r="Y195" s="7"/>
      <c r="Z195" s="7"/>
      <c r="AA195" s="7"/>
      <c r="AB195" s="7"/>
      <c r="AC195" s="7"/>
      <c r="AD195" s="7"/>
      <c r="AE195" s="7"/>
      <c r="AF195" s="7"/>
      <c r="AG195" s="7"/>
      <c r="AH195" s="7"/>
      <c r="AI195" s="7"/>
      <c r="AJ195" s="7"/>
      <c r="AK195" s="7"/>
      <c r="AL195" s="7"/>
      <c r="AM195" s="7"/>
      <c r="AN195" s="7"/>
      <c r="AO195" s="7"/>
      <c r="AP195" s="7"/>
      <c r="AQ195" s="7"/>
    </row>
    <row r="196" hidden="1">
      <c r="A196" s="7"/>
      <c r="B196" s="450"/>
      <c r="C196" s="450"/>
      <c r="D196" s="450"/>
      <c r="E196" s="7"/>
      <c r="F196" s="7"/>
      <c r="G196" s="7"/>
      <c r="H196" s="7"/>
      <c r="I196" s="7"/>
      <c r="J196" s="7"/>
      <c r="K196" s="7"/>
      <c r="L196" s="1733"/>
      <c r="M196" s="7"/>
      <c r="N196" s="7"/>
      <c r="O196" s="7"/>
      <c r="P196" s="7"/>
      <c r="Q196" s="7"/>
      <c r="R196" s="7"/>
      <c r="S196" s="7"/>
      <c r="T196" s="95"/>
      <c r="U196" s="7"/>
      <c r="V196" s="7"/>
      <c r="W196" s="7"/>
      <c r="X196" s="7"/>
      <c r="Y196" s="7"/>
      <c r="Z196" s="7"/>
      <c r="AA196" s="7"/>
      <c r="AB196" s="7"/>
      <c r="AC196" s="7"/>
      <c r="AD196" s="7"/>
      <c r="AE196" s="7"/>
      <c r="AF196" s="7"/>
      <c r="AG196" s="7"/>
      <c r="AH196" s="7"/>
      <c r="AI196" s="7"/>
      <c r="AJ196" s="7"/>
      <c r="AK196" s="7"/>
      <c r="AL196" s="7"/>
      <c r="AM196" s="7"/>
      <c r="AN196" s="7"/>
      <c r="AO196" s="7"/>
      <c r="AP196" s="7"/>
      <c r="AQ196" s="7"/>
    </row>
    <row r="197" hidden="1">
      <c r="A197" s="7"/>
      <c r="B197" s="450"/>
      <c r="C197" s="450"/>
      <c r="D197" s="450"/>
      <c r="E197" s="7"/>
      <c r="F197" s="7"/>
      <c r="G197" s="7"/>
      <c r="H197" s="7"/>
      <c r="I197" s="7"/>
      <c r="J197" s="7"/>
      <c r="K197" s="7"/>
      <c r="L197" s="1733"/>
      <c r="M197" s="7"/>
      <c r="N197" s="7"/>
      <c r="O197" s="7"/>
      <c r="P197" s="7"/>
      <c r="Q197" s="7"/>
      <c r="R197" s="7"/>
      <c r="S197" s="7"/>
      <c r="T197" s="95"/>
      <c r="U197" s="7"/>
      <c r="V197" s="7"/>
      <c r="W197" s="7"/>
      <c r="X197" s="7"/>
      <c r="Y197" s="7"/>
      <c r="Z197" s="7"/>
      <c r="AA197" s="7"/>
      <c r="AB197" s="7"/>
      <c r="AC197" s="7"/>
      <c r="AD197" s="7"/>
      <c r="AE197" s="7"/>
      <c r="AF197" s="7"/>
      <c r="AG197" s="7"/>
      <c r="AH197" s="7"/>
      <c r="AI197" s="7"/>
      <c r="AJ197" s="7"/>
      <c r="AK197" s="7"/>
      <c r="AL197" s="7"/>
      <c r="AM197" s="7"/>
      <c r="AN197" s="7"/>
      <c r="AO197" s="7"/>
      <c r="AP197" s="7"/>
      <c r="AQ197" s="7"/>
    </row>
    <row r="198" hidden="1">
      <c r="A198" s="7"/>
      <c r="B198" s="450"/>
      <c r="C198" s="450"/>
      <c r="D198" s="450"/>
      <c r="E198" s="7"/>
      <c r="F198" s="7"/>
      <c r="G198" s="7"/>
      <c r="H198" s="7"/>
      <c r="I198" s="7"/>
      <c r="J198" s="7"/>
      <c r="K198" s="7"/>
      <c r="L198" s="1733"/>
      <c r="M198" s="7"/>
      <c r="N198" s="7"/>
      <c r="O198" s="7"/>
      <c r="P198" s="7"/>
      <c r="Q198" s="7"/>
      <c r="R198" s="7"/>
      <c r="S198" s="7"/>
      <c r="T198" s="95"/>
      <c r="U198" s="7"/>
      <c r="V198" s="7"/>
      <c r="W198" s="7"/>
      <c r="X198" s="7"/>
      <c r="Y198" s="7"/>
      <c r="Z198" s="7"/>
      <c r="AA198" s="7"/>
      <c r="AB198" s="7"/>
      <c r="AC198" s="7"/>
      <c r="AD198" s="7"/>
      <c r="AE198" s="7"/>
      <c r="AF198" s="7"/>
      <c r="AG198" s="7"/>
      <c r="AH198" s="7"/>
      <c r="AI198" s="7"/>
      <c r="AJ198" s="7"/>
      <c r="AK198" s="7"/>
      <c r="AL198" s="7"/>
      <c r="AM198" s="7"/>
      <c r="AN198" s="7"/>
      <c r="AO198" s="7"/>
      <c r="AP198" s="7"/>
      <c r="AQ198" s="7"/>
    </row>
    <row r="199" hidden="1">
      <c r="A199" s="7"/>
      <c r="B199" s="450"/>
      <c r="C199" s="450"/>
      <c r="D199" s="450"/>
      <c r="E199" s="7"/>
      <c r="F199" s="7"/>
      <c r="G199" s="7"/>
      <c r="H199" s="7"/>
      <c r="I199" s="7"/>
      <c r="J199" s="7"/>
      <c r="K199" s="7"/>
      <c r="L199" s="1733"/>
      <c r="M199" s="7"/>
      <c r="N199" s="7"/>
      <c r="O199" s="7"/>
      <c r="P199" s="7"/>
      <c r="Q199" s="7"/>
      <c r="R199" s="7"/>
      <c r="S199" s="7"/>
      <c r="T199" s="95"/>
      <c r="U199" s="7"/>
      <c r="V199" s="7"/>
      <c r="W199" s="7"/>
      <c r="X199" s="7"/>
      <c r="Y199" s="7"/>
      <c r="Z199" s="7"/>
      <c r="AA199" s="7"/>
      <c r="AB199" s="7"/>
      <c r="AC199" s="7"/>
      <c r="AD199" s="7"/>
      <c r="AE199" s="7"/>
      <c r="AF199" s="7"/>
      <c r="AG199" s="7"/>
      <c r="AH199" s="7"/>
      <c r="AI199" s="7"/>
      <c r="AJ199" s="7"/>
      <c r="AK199" s="7"/>
      <c r="AL199" s="7"/>
      <c r="AM199" s="7"/>
      <c r="AN199" s="7"/>
      <c r="AO199" s="7"/>
      <c r="AP199" s="7"/>
      <c r="AQ199" s="7"/>
    </row>
    <row r="200" hidden="1">
      <c r="A200" s="7"/>
      <c r="B200" s="450"/>
      <c r="C200" s="450"/>
      <c r="D200" s="450"/>
      <c r="E200" s="7"/>
      <c r="F200" s="7"/>
      <c r="G200" s="7"/>
      <c r="H200" s="7"/>
      <c r="I200" s="7"/>
      <c r="J200" s="7"/>
      <c r="K200" s="7"/>
      <c r="L200" s="1733"/>
      <c r="M200" s="7"/>
      <c r="N200" s="7"/>
      <c r="O200" s="7"/>
      <c r="P200" s="7"/>
      <c r="Q200" s="7"/>
      <c r="R200" s="7"/>
      <c r="S200" s="7"/>
      <c r="T200" s="95"/>
      <c r="U200" s="7"/>
      <c r="V200" s="7"/>
      <c r="W200" s="7"/>
      <c r="X200" s="7"/>
      <c r="Y200" s="7"/>
      <c r="Z200" s="7"/>
      <c r="AA200" s="7"/>
      <c r="AB200" s="7"/>
      <c r="AC200" s="7"/>
      <c r="AD200" s="7"/>
      <c r="AE200" s="7"/>
      <c r="AF200" s="7"/>
      <c r="AG200" s="7"/>
      <c r="AH200" s="7"/>
      <c r="AI200" s="7"/>
      <c r="AJ200" s="7"/>
      <c r="AK200" s="7"/>
      <c r="AL200" s="7"/>
      <c r="AM200" s="7"/>
      <c r="AN200" s="7"/>
      <c r="AO200" s="7"/>
      <c r="AP200" s="7"/>
      <c r="AQ200" s="7"/>
    </row>
    <row r="201" hidden="1">
      <c r="A201" s="7"/>
      <c r="B201" s="450"/>
      <c r="C201" s="450"/>
      <c r="D201" s="450"/>
      <c r="E201" s="7"/>
      <c r="F201" s="7"/>
      <c r="G201" s="7"/>
      <c r="H201" s="7"/>
      <c r="I201" s="7"/>
      <c r="J201" s="7"/>
      <c r="K201" s="7"/>
      <c r="L201" s="1733"/>
      <c r="M201" s="7"/>
      <c r="N201" s="7"/>
      <c r="O201" s="7"/>
      <c r="P201" s="7"/>
      <c r="Q201" s="7"/>
      <c r="R201" s="7"/>
      <c r="S201" s="7"/>
      <c r="T201" s="95"/>
      <c r="U201" s="7"/>
      <c r="V201" s="7"/>
      <c r="W201" s="7"/>
      <c r="X201" s="7"/>
      <c r="Y201" s="7"/>
      <c r="Z201" s="7"/>
      <c r="AA201" s="7"/>
      <c r="AB201" s="7"/>
      <c r="AC201" s="7"/>
      <c r="AD201" s="7"/>
      <c r="AE201" s="7"/>
      <c r="AF201" s="7"/>
      <c r="AG201" s="7"/>
      <c r="AH201" s="7"/>
      <c r="AI201" s="7"/>
      <c r="AJ201" s="7"/>
      <c r="AK201" s="7"/>
      <c r="AL201" s="7"/>
      <c r="AM201" s="7"/>
      <c r="AN201" s="7"/>
      <c r="AO201" s="7"/>
      <c r="AP201" s="7"/>
      <c r="AQ201" s="7"/>
    </row>
    <row r="202" hidden="1">
      <c r="A202" s="7"/>
      <c r="B202" s="450"/>
      <c r="C202" s="450"/>
      <c r="D202" s="450"/>
      <c r="E202" s="7"/>
      <c r="F202" s="7"/>
      <c r="G202" s="7"/>
      <c r="H202" s="7"/>
      <c r="I202" s="7"/>
      <c r="J202" s="7"/>
      <c r="K202" s="7"/>
      <c r="L202" s="1733"/>
      <c r="M202" s="7"/>
      <c r="N202" s="7"/>
      <c r="O202" s="7"/>
      <c r="P202" s="7"/>
      <c r="Q202" s="7"/>
      <c r="R202" s="7"/>
      <c r="S202" s="7"/>
      <c r="T202" s="95"/>
      <c r="U202" s="7"/>
      <c r="V202" s="7"/>
      <c r="W202" s="7"/>
      <c r="X202" s="7"/>
      <c r="Y202" s="7"/>
      <c r="Z202" s="7"/>
      <c r="AA202" s="7"/>
      <c r="AB202" s="7"/>
      <c r="AC202" s="7"/>
      <c r="AD202" s="7"/>
      <c r="AE202" s="7"/>
      <c r="AF202" s="7"/>
      <c r="AG202" s="7"/>
      <c r="AH202" s="7"/>
      <c r="AI202" s="7"/>
      <c r="AJ202" s="7"/>
      <c r="AK202" s="7"/>
      <c r="AL202" s="7"/>
      <c r="AM202" s="7"/>
      <c r="AN202" s="7"/>
      <c r="AO202" s="7"/>
      <c r="AP202" s="7"/>
      <c r="AQ202" s="7"/>
    </row>
    <row r="203" hidden="1">
      <c r="A203" s="7"/>
      <c r="B203" s="450"/>
      <c r="C203" s="450"/>
      <c r="D203" s="450"/>
      <c r="E203" s="7"/>
      <c r="F203" s="7"/>
      <c r="G203" s="7"/>
      <c r="H203" s="7"/>
      <c r="I203" s="7"/>
      <c r="J203" s="7"/>
      <c r="K203" s="7"/>
      <c r="L203" s="1733"/>
      <c r="M203" s="7"/>
      <c r="N203" s="7"/>
      <c r="O203" s="7"/>
      <c r="P203" s="7"/>
      <c r="Q203" s="7"/>
      <c r="R203" s="7"/>
      <c r="S203" s="7"/>
      <c r="T203" s="95"/>
      <c r="U203" s="7"/>
      <c r="V203" s="7"/>
      <c r="W203" s="7"/>
      <c r="X203" s="7"/>
      <c r="Y203" s="7"/>
      <c r="Z203" s="7"/>
      <c r="AA203" s="7"/>
      <c r="AB203" s="7"/>
      <c r="AC203" s="7"/>
      <c r="AD203" s="7"/>
      <c r="AE203" s="7"/>
      <c r="AF203" s="7"/>
      <c r="AG203" s="7"/>
      <c r="AH203" s="7"/>
      <c r="AI203" s="7"/>
      <c r="AJ203" s="7"/>
      <c r="AK203" s="7"/>
      <c r="AL203" s="7"/>
      <c r="AM203" s="7"/>
      <c r="AN203" s="7"/>
      <c r="AO203" s="7"/>
      <c r="AP203" s="7"/>
      <c r="AQ203" s="7"/>
    </row>
    <row r="204" hidden="1">
      <c r="A204" s="7"/>
      <c r="B204" s="450"/>
      <c r="C204" s="450"/>
      <c r="D204" s="450"/>
      <c r="E204" s="7"/>
      <c r="F204" s="7"/>
      <c r="G204" s="7"/>
      <c r="H204" s="7"/>
      <c r="I204" s="7"/>
      <c r="J204" s="7"/>
      <c r="K204" s="7"/>
      <c r="L204" s="1733"/>
      <c r="M204" s="7"/>
      <c r="N204" s="7"/>
      <c r="O204" s="7"/>
      <c r="P204" s="7"/>
      <c r="Q204" s="7"/>
      <c r="R204" s="7"/>
      <c r="S204" s="7"/>
      <c r="T204" s="95"/>
      <c r="U204" s="7"/>
      <c r="V204" s="7"/>
      <c r="W204" s="7"/>
      <c r="X204" s="7"/>
      <c r="Y204" s="7"/>
      <c r="Z204" s="7"/>
      <c r="AA204" s="7"/>
      <c r="AB204" s="7"/>
      <c r="AC204" s="7"/>
      <c r="AD204" s="7"/>
      <c r="AE204" s="7"/>
      <c r="AF204" s="7"/>
      <c r="AG204" s="7"/>
      <c r="AH204" s="7"/>
      <c r="AI204" s="7"/>
      <c r="AJ204" s="7"/>
      <c r="AK204" s="7"/>
      <c r="AL204" s="7"/>
      <c r="AM204" s="7"/>
      <c r="AN204" s="7"/>
      <c r="AO204" s="7"/>
      <c r="AP204" s="7"/>
      <c r="AQ204" s="7"/>
    </row>
    <row r="205" hidden="1">
      <c r="A205" s="7"/>
      <c r="B205" s="450"/>
      <c r="C205" s="450"/>
      <c r="D205" s="450"/>
      <c r="E205" s="7"/>
      <c r="F205" s="7"/>
      <c r="G205" s="7"/>
      <c r="H205" s="7"/>
      <c r="I205" s="7"/>
      <c r="J205" s="7"/>
      <c r="K205" s="7"/>
      <c r="L205" s="1733"/>
      <c r="M205" s="7"/>
      <c r="N205" s="7"/>
      <c r="O205" s="7"/>
      <c r="P205" s="7"/>
      <c r="Q205" s="7"/>
      <c r="R205" s="7"/>
      <c r="S205" s="7"/>
      <c r="T205" s="95"/>
      <c r="U205" s="7"/>
      <c r="V205" s="7"/>
      <c r="W205" s="7"/>
      <c r="X205" s="7"/>
      <c r="Y205" s="7"/>
      <c r="Z205" s="7"/>
      <c r="AA205" s="7"/>
      <c r="AB205" s="7"/>
      <c r="AC205" s="7"/>
      <c r="AD205" s="7"/>
      <c r="AE205" s="7"/>
      <c r="AF205" s="7"/>
      <c r="AG205" s="7"/>
      <c r="AH205" s="7"/>
      <c r="AI205" s="7"/>
      <c r="AJ205" s="7"/>
      <c r="AK205" s="7"/>
      <c r="AL205" s="7"/>
      <c r="AM205" s="7"/>
      <c r="AN205" s="7"/>
      <c r="AO205" s="7"/>
      <c r="AP205" s="7"/>
      <c r="AQ205" s="7"/>
    </row>
    <row r="206" hidden="1">
      <c r="A206" s="7"/>
      <c r="B206" s="450"/>
      <c r="C206" s="450"/>
      <c r="D206" s="450"/>
      <c r="E206" s="7"/>
      <c r="F206" s="7"/>
      <c r="G206" s="7"/>
      <c r="H206" s="7"/>
      <c r="I206" s="7"/>
      <c r="J206" s="7"/>
      <c r="K206" s="7"/>
      <c r="L206" s="1733"/>
      <c r="M206" s="7"/>
      <c r="N206" s="7"/>
      <c r="O206" s="7"/>
      <c r="P206" s="7"/>
      <c r="Q206" s="7"/>
      <c r="R206" s="7"/>
      <c r="S206" s="7"/>
      <c r="T206" s="95"/>
      <c r="U206" s="7"/>
      <c r="V206" s="7"/>
      <c r="W206" s="7"/>
      <c r="X206" s="7"/>
      <c r="Y206" s="7"/>
      <c r="Z206" s="7"/>
      <c r="AA206" s="7"/>
      <c r="AB206" s="7"/>
      <c r="AC206" s="7"/>
      <c r="AD206" s="7"/>
      <c r="AE206" s="7"/>
      <c r="AF206" s="7"/>
      <c r="AG206" s="7"/>
      <c r="AH206" s="7"/>
      <c r="AI206" s="7"/>
      <c r="AJ206" s="7"/>
      <c r="AK206" s="7"/>
      <c r="AL206" s="7"/>
      <c r="AM206" s="7"/>
      <c r="AN206" s="7"/>
      <c r="AO206" s="7"/>
      <c r="AP206" s="7"/>
      <c r="AQ206" s="7"/>
    </row>
    <row r="207" hidden="1">
      <c r="A207" s="7"/>
      <c r="B207" s="450"/>
      <c r="C207" s="450"/>
      <c r="D207" s="450"/>
      <c r="E207" s="7"/>
      <c r="F207" s="7"/>
      <c r="G207" s="7"/>
      <c r="H207" s="7"/>
      <c r="I207" s="7"/>
      <c r="J207" s="7"/>
      <c r="K207" s="7"/>
      <c r="L207" s="1733"/>
      <c r="M207" s="7"/>
      <c r="N207" s="7"/>
      <c r="O207" s="7"/>
      <c r="P207" s="7"/>
      <c r="Q207" s="7"/>
      <c r="R207" s="7"/>
      <c r="S207" s="7"/>
      <c r="T207" s="95"/>
      <c r="U207" s="7"/>
      <c r="V207" s="7"/>
      <c r="W207" s="7"/>
      <c r="X207" s="7"/>
      <c r="Y207" s="7"/>
      <c r="Z207" s="7"/>
      <c r="AA207" s="7"/>
      <c r="AB207" s="7"/>
      <c r="AC207" s="7"/>
      <c r="AD207" s="7"/>
      <c r="AE207" s="7"/>
      <c r="AF207" s="7"/>
      <c r="AG207" s="7"/>
      <c r="AH207" s="7"/>
      <c r="AI207" s="7"/>
      <c r="AJ207" s="7"/>
      <c r="AK207" s="7"/>
      <c r="AL207" s="7"/>
      <c r="AM207" s="7"/>
      <c r="AN207" s="7"/>
      <c r="AO207" s="7"/>
      <c r="AP207" s="7"/>
      <c r="AQ207" s="7"/>
    </row>
    <row r="208" hidden="1">
      <c r="A208" s="7"/>
      <c r="B208" s="450"/>
      <c r="C208" s="450"/>
      <c r="D208" s="450"/>
      <c r="E208" s="7"/>
      <c r="F208" s="7"/>
      <c r="G208" s="7"/>
      <c r="H208" s="7"/>
      <c r="I208" s="7"/>
      <c r="J208" s="7"/>
      <c r="K208" s="7"/>
      <c r="L208" s="1733"/>
      <c r="M208" s="7"/>
      <c r="N208" s="7"/>
      <c r="O208" s="7"/>
      <c r="P208" s="7"/>
      <c r="Q208" s="7"/>
      <c r="R208" s="7"/>
      <c r="S208" s="7"/>
      <c r="T208" s="95"/>
      <c r="U208" s="7"/>
      <c r="V208" s="7"/>
      <c r="W208" s="7"/>
      <c r="X208" s="7"/>
      <c r="Y208" s="7"/>
      <c r="Z208" s="7"/>
      <c r="AA208" s="7"/>
      <c r="AB208" s="7"/>
      <c r="AC208" s="7"/>
      <c r="AD208" s="7"/>
      <c r="AE208" s="7"/>
      <c r="AF208" s="7"/>
      <c r="AG208" s="7"/>
      <c r="AH208" s="7"/>
      <c r="AI208" s="7"/>
      <c r="AJ208" s="7"/>
      <c r="AK208" s="7"/>
      <c r="AL208" s="7"/>
      <c r="AM208" s="7"/>
      <c r="AN208" s="7"/>
      <c r="AO208" s="7"/>
      <c r="AP208" s="7"/>
      <c r="AQ208" s="7"/>
    </row>
    <row r="209" hidden="1">
      <c r="A209" s="7"/>
      <c r="B209" s="450"/>
      <c r="C209" s="450"/>
      <c r="D209" s="450"/>
      <c r="E209" s="7"/>
      <c r="F209" s="7"/>
      <c r="G209" s="7"/>
      <c r="H209" s="7"/>
      <c r="I209" s="7"/>
      <c r="J209" s="7"/>
      <c r="K209" s="7"/>
      <c r="L209" s="1733"/>
      <c r="M209" s="7"/>
      <c r="N209" s="7"/>
      <c r="O209" s="7"/>
      <c r="P209" s="7"/>
      <c r="Q209" s="7"/>
      <c r="R209" s="7"/>
      <c r="S209" s="7"/>
      <c r="T209" s="95"/>
      <c r="U209" s="7"/>
      <c r="V209" s="7"/>
      <c r="W209" s="7"/>
      <c r="X209" s="7"/>
      <c r="Y209" s="7"/>
      <c r="Z209" s="7"/>
      <c r="AA209" s="7"/>
      <c r="AB209" s="7"/>
      <c r="AC209" s="7"/>
      <c r="AD209" s="7"/>
      <c r="AE209" s="7"/>
      <c r="AF209" s="7"/>
      <c r="AG209" s="7"/>
      <c r="AH209" s="7"/>
      <c r="AI209" s="7"/>
      <c r="AJ209" s="7"/>
      <c r="AK209" s="7"/>
      <c r="AL209" s="7"/>
      <c r="AM209" s="7"/>
      <c r="AN209" s="7"/>
      <c r="AO209" s="7"/>
      <c r="AP209" s="7"/>
      <c r="AQ209" s="7"/>
    </row>
    <row r="210" hidden="1">
      <c r="A210" s="7"/>
      <c r="B210" s="450"/>
      <c r="C210" s="450"/>
      <c r="D210" s="450"/>
      <c r="E210" s="7"/>
      <c r="F210" s="7"/>
      <c r="G210" s="7"/>
      <c r="H210" s="7"/>
      <c r="I210" s="7"/>
      <c r="J210" s="7"/>
      <c r="K210" s="7"/>
      <c r="L210" s="1733"/>
      <c r="M210" s="7"/>
      <c r="N210" s="7"/>
      <c r="O210" s="7"/>
      <c r="P210" s="7"/>
      <c r="Q210" s="7"/>
      <c r="R210" s="7"/>
      <c r="S210" s="7"/>
      <c r="T210" s="95"/>
      <c r="U210" s="7"/>
      <c r="V210" s="7"/>
      <c r="W210" s="7"/>
      <c r="X210" s="7"/>
      <c r="Y210" s="7"/>
      <c r="Z210" s="7"/>
      <c r="AA210" s="7"/>
      <c r="AB210" s="7"/>
      <c r="AC210" s="7"/>
      <c r="AD210" s="7"/>
      <c r="AE210" s="7"/>
      <c r="AF210" s="7"/>
      <c r="AG210" s="7"/>
      <c r="AH210" s="7"/>
      <c r="AI210" s="7"/>
      <c r="AJ210" s="7"/>
      <c r="AK210" s="7"/>
      <c r="AL210" s="7"/>
      <c r="AM210" s="7"/>
      <c r="AN210" s="7"/>
      <c r="AO210" s="7"/>
      <c r="AP210" s="7"/>
      <c r="AQ210" s="7"/>
    </row>
    <row r="211" hidden="1">
      <c r="A211" s="7"/>
      <c r="B211" s="450"/>
      <c r="C211" s="450"/>
      <c r="D211" s="450"/>
      <c r="E211" s="7"/>
      <c r="F211" s="7"/>
      <c r="G211" s="7"/>
      <c r="H211" s="7"/>
      <c r="I211" s="7"/>
      <c r="J211" s="7"/>
      <c r="K211" s="7"/>
      <c r="L211" s="1733"/>
      <c r="M211" s="7"/>
      <c r="N211" s="7"/>
      <c r="O211" s="7"/>
      <c r="P211" s="7"/>
      <c r="Q211" s="7"/>
      <c r="R211" s="7"/>
      <c r="S211" s="7"/>
      <c r="T211" s="95"/>
      <c r="U211" s="7"/>
      <c r="V211" s="7"/>
      <c r="W211" s="7"/>
      <c r="X211" s="7"/>
      <c r="Y211" s="7"/>
      <c r="Z211" s="7"/>
      <c r="AA211" s="7"/>
      <c r="AB211" s="7"/>
      <c r="AC211" s="7"/>
      <c r="AD211" s="7"/>
      <c r="AE211" s="7"/>
      <c r="AF211" s="7"/>
      <c r="AG211" s="7"/>
      <c r="AH211" s="7"/>
      <c r="AI211" s="7"/>
      <c r="AJ211" s="7"/>
      <c r="AK211" s="7"/>
      <c r="AL211" s="7"/>
      <c r="AM211" s="7"/>
      <c r="AN211" s="7"/>
      <c r="AO211" s="7"/>
      <c r="AP211" s="7"/>
      <c r="AQ211" s="7"/>
    </row>
    <row r="212" hidden="1">
      <c r="A212" s="7"/>
      <c r="B212" s="450"/>
      <c r="C212" s="450"/>
      <c r="D212" s="450"/>
      <c r="E212" s="7"/>
      <c r="F212" s="7"/>
      <c r="G212" s="7"/>
      <c r="H212" s="7"/>
      <c r="I212" s="7"/>
      <c r="J212" s="7"/>
      <c r="K212" s="7"/>
      <c r="L212" s="1733"/>
      <c r="M212" s="7"/>
      <c r="N212" s="7"/>
      <c r="O212" s="7"/>
      <c r="P212" s="7"/>
      <c r="Q212" s="7"/>
      <c r="R212" s="7"/>
      <c r="S212" s="7"/>
      <c r="T212" s="95"/>
      <c r="U212" s="7"/>
      <c r="V212" s="7"/>
      <c r="W212" s="7"/>
      <c r="X212" s="7"/>
      <c r="Y212" s="7"/>
      <c r="Z212" s="7"/>
      <c r="AA212" s="7"/>
      <c r="AB212" s="7"/>
      <c r="AC212" s="7"/>
      <c r="AD212" s="7"/>
      <c r="AE212" s="7"/>
      <c r="AF212" s="7"/>
      <c r="AG212" s="7"/>
      <c r="AH212" s="7"/>
      <c r="AI212" s="7"/>
      <c r="AJ212" s="7"/>
      <c r="AK212" s="7"/>
      <c r="AL212" s="7"/>
      <c r="AM212" s="7"/>
      <c r="AN212" s="7"/>
      <c r="AO212" s="7"/>
      <c r="AP212" s="7"/>
      <c r="AQ212" s="7"/>
    </row>
    <row r="213" hidden="1">
      <c r="A213" s="7"/>
      <c r="B213" s="450"/>
      <c r="C213" s="450"/>
      <c r="D213" s="450"/>
      <c r="E213" s="7"/>
      <c r="F213" s="7"/>
      <c r="G213" s="7"/>
      <c r="H213" s="7"/>
      <c r="I213" s="7"/>
      <c r="J213" s="7"/>
      <c r="K213" s="7"/>
      <c r="L213" s="1733"/>
      <c r="M213" s="7"/>
      <c r="N213" s="7"/>
      <c r="O213" s="7"/>
      <c r="P213" s="7"/>
      <c r="Q213" s="7"/>
      <c r="R213" s="7"/>
      <c r="S213" s="7"/>
      <c r="T213" s="95"/>
      <c r="U213" s="7"/>
      <c r="V213" s="7"/>
      <c r="W213" s="7"/>
      <c r="X213" s="7"/>
      <c r="Y213" s="7"/>
      <c r="Z213" s="7"/>
      <c r="AA213" s="7"/>
      <c r="AB213" s="7"/>
      <c r="AC213" s="7"/>
      <c r="AD213" s="7"/>
      <c r="AE213" s="7"/>
      <c r="AF213" s="7"/>
      <c r="AG213" s="7"/>
      <c r="AH213" s="7"/>
      <c r="AI213" s="7"/>
      <c r="AJ213" s="7"/>
      <c r="AK213" s="7"/>
      <c r="AL213" s="7"/>
      <c r="AM213" s="7"/>
      <c r="AN213" s="7"/>
      <c r="AO213" s="7"/>
      <c r="AP213" s="7"/>
      <c r="AQ213" s="7"/>
    </row>
    <row r="214" hidden="1">
      <c r="A214" s="7"/>
      <c r="B214" s="450"/>
      <c r="C214" s="450"/>
      <c r="D214" s="450"/>
      <c r="E214" s="7"/>
      <c r="F214" s="7"/>
      <c r="G214" s="7"/>
      <c r="H214" s="7"/>
      <c r="I214" s="7"/>
      <c r="J214" s="7"/>
      <c r="K214" s="7"/>
      <c r="L214" s="1733"/>
      <c r="M214" s="7"/>
      <c r="N214" s="7"/>
      <c r="O214" s="7"/>
      <c r="P214" s="7"/>
      <c r="Q214" s="7"/>
      <c r="R214" s="7"/>
      <c r="S214" s="7"/>
      <c r="T214" s="95"/>
      <c r="U214" s="7"/>
      <c r="V214" s="7"/>
      <c r="W214" s="7"/>
      <c r="X214" s="7"/>
      <c r="Y214" s="7"/>
      <c r="Z214" s="7"/>
      <c r="AA214" s="7"/>
      <c r="AB214" s="7"/>
      <c r="AC214" s="7"/>
      <c r="AD214" s="7"/>
      <c r="AE214" s="7"/>
      <c r="AF214" s="7"/>
      <c r="AG214" s="7"/>
      <c r="AH214" s="7"/>
      <c r="AI214" s="7"/>
      <c r="AJ214" s="7"/>
      <c r="AK214" s="7"/>
      <c r="AL214" s="7"/>
      <c r="AM214" s="7"/>
      <c r="AN214" s="7"/>
      <c r="AO214" s="7"/>
      <c r="AP214" s="7"/>
      <c r="AQ214" s="7"/>
    </row>
    <row r="215" hidden="1">
      <c r="A215" s="7"/>
      <c r="B215" s="450"/>
      <c r="C215" s="450"/>
      <c r="D215" s="450"/>
      <c r="E215" s="7"/>
      <c r="F215" s="7"/>
      <c r="G215" s="7"/>
      <c r="H215" s="7"/>
      <c r="I215" s="7"/>
      <c r="J215" s="7"/>
      <c r="K215" s="7"/>
      <c r="L215" s="1733"/>
      <c r="M215" s="7"/>
      <c r="N215" s="7"/>
      <c r="O215" s="7"/>
      <c r="P215" s="7"/>
      <c r="Q215" s="7"/>
      <c r="R215" s="7"/>
      <c r="S215" s="7"/>
      <c r="T215" s="95"/>
      <c r="U215" s="7"/>
      <c r="V215" s="7"/>
      <c r="W215" s="7"/>
      <c r="X215" s="7"/>
      <c r="Y215" s="7"/>
      <c r="Z215" s="7"/>
      <c r="AA215" s="7"/>
      <c r="AB215" s="7"/>
      <c r="AC215" s="7"/>
      <c r="AD215" s="7"/>
      <c r="AE215" s="7"/>
      <c r="AF215" s="7"/>
      <c r="AG215" s="7"/>
      <c r="AH215" s="7"/>
      <c r="AI215" s="7"/>
      <c r="AJ215" s="7"/>
      <c r="AK215" s="7"/>
      <c r="AL215" s="7"/>
      <c r="AM215" s="7"/>
      <c r="AN215" s="7"/>
      <c r="AO215" s="7"/>
      <c r="AP215" s="7"/>
      <c r="AQ215" s="7"/>
    </row>
    <row r="216" hidden="1">
      <c r="A216" s="7"/>
      <c r="B216" s="450"/>
      <c r="C216" s="450"/>
      <c r="D216" s="450"/>
      <c r="E216" s="7"/>
      <c r="F216" s="7"/>
      <c r="G216" s="7"/>
      <c r="H216" s="7"/>
      <c r="I216" s="7"/>
      <c r="J216" s="7"/>
      <c r="K216" s="7"/>
      <c r="L216" s="1733"/>
      <c r="M216" s="7"/>
      <c r="N216" s="7"/>
      <c r="O216" s="7"/>
      <c r="P216" s="7"/>
      <c r="Q216" s="7"/>
      <c r="R216" s="7"/>
      <c r="S216" s="7"/>
      <c r="T216" s="95"/>
      <c r="U216" s="7"/>
      <c r="V216" s="7"/>
      <c r="W216" s="7"/>
      <c r="X216" s="7"/>
      <c r="Y216" s="7"/>
      <c r="Z216" s="7"/>
      <c r="AA216" s="7"/>
      <c r="AB216" s="7"/>
      <c r="AC216" s="7"/>
      <c r="AD216" s="7"/>
      <c r="AE216" s="7"/>
      <c r="AF216" s="7"/>
      <c r="AG216" s="7"/>
      <c r="AH216" s="7"/>
      <c r="AI216" s="7"/>
      <c r="AJ216" s="7"/>
      <c r="AK216" s="7"/>
      <c r="AL216" s="7"/>
      <c r="AM216" s="7"/>
      <c r="AN216" s="7"/>
      <c r="AO216" s="7"/>
      <c r="AP216" s="7"/>
      <c r="AQ216" s="7"/>
    </row>
    <row r="217" hidden="1">
      <c r="A217" s="7"/>
      <c r="B217" s="450"/>
      <c r="C217" s="450"/>
      <c r="D217" s="450"/>
      <c r="E217" s="7"/>
      <c r="F217" s="7"/>
      <c r="G217" s="7"/>
      <c r="H217" s="7"/>
      <c r="I217" s="7"/>
      <c r="J217" s="7"/>
      <c r="K217" s="7"/>
      <c r="L217" s="1733"/>
      <c r="M217" s="7"/>
      <c r="N217" s="7"/>
      <c r="O217" s="7"/>
      <c r="P217" s="7"/>
      <c r="Q217" s="7"/>
      <c r="R217" s="7"/>
      <c r="S217" s="7"/>
      <c r="T217" s="95"/>
      <c r="U217" s="7"/>
      <c r="V217" s="7"/>
      <c r="W217" s="7"/>
      <c r="X217" s="7"/>
      <c r="Y217" s="7"/>
      <c r="Z217" s="7"/>
      <c r="AA217" s="7"/>
      <c r="AB217" s="7"/>
      <c r="AC217" s="7"/>
      <c r="AD217" s="7"/>
      <c r="AE217" s="7"/>
      <c r="AF217" s="7"/>
      <c r="AG217" s="7"/>
      <c r="AH217" s="7"/>
      <c r="AI217" s="7"/>
      <c r="AJ217" s="7"/>
      <c r="AK217" s="7"/>
      <c r="AL217" s="7"/>
      <c r="AM217" s="7"/>
      <c r="AN217" s="7"/>
      <c r="AO217" s="7"/>
      <c r="AP217" s="7"/>
      <c r="AQ217" s="7"/>
    </row>
    <row r="218" hidden="1">
      <c r="A218" s="7"/>
      <c r="B218" s="450"/>
      <c r="C218" s="450"/>
      <c r="D218" s="450"/>
      <c r="E218" s="7"/>
      <c r="F218" s="7"/>
      <c r="G218" s="7"/>
      <c r="H218" s="7"/>
      <c r="I218" s="7"/>
      <c r="J218" s="7"/>
      <c r="K218" s="7"/>
      <c r="L218" s="1733"/>
      <c r="M218" s="7"/>
      <c r="N218" s="7"/>
      <c r="O218" s="7"/>
      <c r="P218" s="7"/>
      <c r="Q218" s="7"/>
      <c r="R218" s="7"/>
      <c r="S218" s="7"/>
      <c r="T218" s="95"/>
      <c r="U218" s="7"/>
      <c r="V218" s="7"/>
      <c r="W218" s="7"/>
      <c r="X218" s="7"/>
      <c r="Y218" s="7"/>
      <c r="Z218" s="7"/>
      <c r="AA218" s="7"/>
      <c r="AB218" s="7"/>
      <c r="AC218" s="7"/>
      <c r="AD218" s="7"/>
      <c r="AE218" s="7"/>
      <c r="AF218" s="7"/>
      <c r="AG218" s="7"/>
      <c r="AH218" s="7"/>
      <c r="AI218" s="7"/>
      <c r="AJ218" s="7"/>
      <c r="AK218" s="7"/>
      <c r="AL218" s="7"/>
      <c r="AM218" s="7"/>
      <c r="AN218" s="7"/>
      <c r="AO218" s="7"/>
      <c r="AP218" s="7"/>
      <c r="AQ218" s="7"/>
    </row>
    <row r="219" hidden="1">
      <c r="A219" s="7"/>
      <c r="B219" s="450"/>
      <c r="C219" s="450"/>
      <c r="D219" s="450"/>
      <c r="E219" s="7"/>
      <c r="F219" s="7"/>
      <c r="G219" s="7"/>
      <c r="H219" s="7"/>
      <c r="I219" s="7"/>
      <c r="J219" s="7"/>
      <c r="K219" s="7"/>
      <c r="L219" s="1733"/>
      <c r="M219" s="7"/>
      <c r="N219" s="7"/>
      <c r="O219" s="7"/>
      <c r="P219" s="7"/>
      <c r="Q219" s="7"/>
      <c r="R219" s="7"/>
      <c r="S219" s="7"/>
      <c r="T219" s="95"/>
      <c r="U219" s="7"/>
      <c r="V219" s="7"/>
      <c r="W219" s="7"/>
      <c r="X219" s="7"/>
      <c r="Y219" s="7"/>
      <c r="Z219" s="7"/>
      <c r="AA219" s="7"/>
      <c r="AB219" s="7"/>
      <c r="AC219" s="7"/>
      <c r="AD219" s="7"/>
      <c r="AE219" s="7"/>
      <c r="AF219" s="7"/>
      <c r="AG219" s="7"/>
      <c r="AH219" s="7"/>
      <c r="AI219" s="7"/>
      <c r="AJ219" s="7"/>
      <c r="AK219" s="7"/>
      <c r="AL219" s="7"/>
      <c r="AM219" s="7"/>
      <c r="AN219" s="7"/>
      <c r="AO219" s="7"/>
      <c r="AP219" s="7"/>
      <c r="AQ219" s="7"/>
    </row>
    <row r="220" hidden="1">
      <c r="A220" s="7"/>
      <c r="B220" s="450"/>
      <c r="C220" s="450"/>
      <c r="D220" s="450"/>
      <c r="E220" s="7"/>
      <c r="F220" s="7"/>
      <c r="G220" s="7"/>
      <c r="H220" s="7"/>
      <c r="I220" s="7"/>
      <c r="J220" s="7"/>
      <c r="K220" s="7"/>
      <c r="L220" s="1733"/>
      <c r="M220" s="7"/>
      <c r="N220" s="7"/>
      <c r="O220" s="7"/>
      <c r="P220" s="7"/>
      <c r="Q220" s="7"/>
      <c r="R220" s="7"/>
      <c r="S220" s="7"/>
      <c r="T220" s="95"/>
      <c r="U220" s="7"/>
      <c r="V220" s="7"/>
      <c r="W220" s="7"/>
      <c r="X220" s="7"/>
      <c r="Y220" s="7"/>
      <c r="Z220" s="7"/>
      <c r="AA220" s="7"/>
      <c r="AB220" s="7"/>
      <c r="AC220" s="7"/>
      <c r="AD220" s="7"/>
      <c r="AE220" s="7"/>
      <c r="AF220" s="7"/>
      <c r="AG220" s="7"/>
      <c r="AH220" s="7"/>
      <c r="AI220" s="7"/>
      <c r="AJ220" s="7"/>
      <c r="AK220" s="7"/>
      <c r="AL220" s="7"/>
      <c r="AM220" s="7"/>
      <c r="AN220" s="7"/>
      <c r="AO220" s="7"/>
      <c r="AP220" s="7"/>
      <c r="AQ220" s="7"/>
    </row>
    <row r="221" hidden="1">
      <c r="A221" s="7"/>
      <c r="B221" s="450"/>
      <c r="C221" s="450"/>
      <c r="D221" s="450"/>
      <c r="E221" s="7"/>
      <c r="F221" s="7"/>
      <c r="G221" s="7"/>
      <c r="H221" s="7"/>
      <c r="I221" s="7"/>
      <c r="J221" s="7"/>
      <c r="K221" s="7"/>
      <c r="L221" s="1733"/>
      <c r="M221" s="7"/>
      <c r="N221" s="7"/>
      <c r="O221" s="7"/>
      <c r="P221" s="7"/>
      <c r="Q221" s="7"/>
      <c r="R221" s="7"/>
      <c r="S221" s="7"/>
      <c r="T221" s="95"/>
      <c r="U221" s="7"/>
      <c r="V221" s="7"/>
      <c r="W221" s="7"/>
      <c r="X221" s="7"/>
      <c r="Y221" s="7"/>
      <c r="Z221" s="7"/>
      <c r="AA221" s="7"/>
      <c r="AB221" s="7"/>
      <c r="AC221" s="7"/>
      <c r="AD221" s="7"/>
      <c r="AE221" s="7"/>
      <c r="AF221" s="7"/>
      <c r="AG221" s="7"/>
      <c r="AH221" s="7"/>
      <c r="AI221" s="7"/>
      <c r="AJ221" s="7"/>
      <c r="AK221" s="7"/>
      <c r="AL221" s="7"/>
      <c r="AM221" s="7"/>
      <c r="AN221" s="7"/>
      <c r="AO221" s="7"/>
      <c r="AP221" s="7"/>
      <c r="AQ221" s="7"/>
    </row>
    <row r="222" hidden="1">
      <c r="A222" s="7"/>
      <c r="B222" s="450"/>
      <c r="C222" s="450"/>
      <c r="D222" s="450"/>
      <c r="E222" s="7"/>
      <c r="F222" s="7"/>
      <c r="G222" s="7"/>
      <c r="H222" s="7"/>
      <c r="I222" s="7"/>
      <c r="J222" s="7"/>
      <c r="K222" s="7"/>
      <c r="L222" s="1733"/>
      <c r="M222" s="7"/>
      <c r="N222" s="7"/>
      <c r="O222" s="7"/>
      <c r="P222" s="7"/>
      <c r="Q222" s="7"/>
      <c r="R222" s="7"/>
      <c r="S222" s="7"/>
      <c r="T222" s="95"/>
      <c r="U222" s="7"/>
      <c r="V222" s="7"/>
      <c r="W222" s="7"/>
      <c r="X222" s="7"/>
      <c r="Y222" s="7"/>
      <c r="Z222" s="7"/>
      <c r="AA222" s="7"/>
      <c r="AB222" s="7"/>
      <c r="AC222" s="7"/>
      <c r="AD222" s="7"/>
      <c r="AE222" s="7"/>
      <c r="AF222" s="7"/>
      <c r="AG222" s="7"/>
      <c r="AH222" s="7"/>
      <c r="AI222" s="7"/>
      <c r="AJ222" s="7"/>
      <c r="AK222" s="7"/>
      <c r="AL222" s="7"/>
      <c r="AM222" s="7"/>
      <c r="AN222" s="7"/>
      <c r="AO222" s="7"/>
      <c r="AP222" s="7"/>
      <c r="AQ222" s="7"/>
    </row>
    <row r="223" hidden="1">
      <c r="A223" s="7"/>
      <c r="B223" s="450"/>
      <c r="C223" s="450"/>
      <c r="D223" s="450"/>
      <c r="E223" s="7"/>
      <c r="F223" s="7"/>
      <c r="G223" s="7"/>
      <c r="H223" s="7"/>
      <c r="I223" s="7"/>
      <c r="J223" s="7"/>
      <c r="K223" s="7"/>
      <c r="L223" s="1733"/>
      <c r="M223" s="7"/>
      <c r="N223" s="7"/>
      <c r="O223" s="7"/>
      <c r="P223" s="7"/>
      <c r="Q223" s="7"/>
      <c r="R223" s="7"/>
      <c r="S223" s="7"/>
      <c r="T223" s="95"/>
      <c r="U223" s="7"/>
      <c r="V223" s="7"/>
      <c r="W223" s="7"/>
      <c r="X223" s="7"/>
      <c r="Y223" s="7"/>
      <c r="Z223" s="7"/>
      <c r="AA223" s="7"/>
      <c r="AB223" s="7"/>
      <c r="AC223" s="7"/>
      <c r="AD223" s="7"/>
      <c r="AE223" s="7"/>
      <c r="AF223" s="7"/>
      <c r="AG223" s="7"/>
      <c r="AH223" s="7"/>
      <c r="AI223" s="7"/>
      <c r="AJ223" s="7"/>
      <c r="AK223" s="7"/>
      <c r="AL223" s="7"/>
      <c r="AM223" s="7"/>
      <c r="AN223" s="7"/>
      <c r="AO223" s="7"/>
      <c r="AP223" s="7"/>
      <c r="AQ223" s="7"/>
    </row>
    <row r="224" hidden="1">
      <c r="A224" s="7"/>
      <c r="B224" s="450"/>
      <c r="C224" s="450"/>
      <c r="D224" s="450"/>
      <c r="E224" s="7"/>
      <c r="F224" s="7"/>
      <c r="G224" s="7"/>
      <c r="H224" s="7"/>
      <c r="I224" s="7"/>
      <c r="J224" s="7"/>
      <c r="K224" s="7"/>
      <c r="L224" s="1733"/>
      <c r="M224" s="7"/>
      <c r="N224" s="7"/>
      <c r="O224" s="7"/>
      <c r="P224" s="7"/>
      <c r="Q224" s="7"/>
      <c r="R224" s="7"/>
      <c r="S224" s="7"/>
      <c r="T224" s="95"/>
      <c r="U224" s="7"/>
      <c r="V224" s="7"/>
      <c r="W224" s="7"/>
      <c r="X224" s="7"/>
      <c r="Y224" s="7"/>
      <c r="Z224" s="7"/>
      <c r="AA224" s="7"/>
      <c r="AB224" s="7"/>
      <c r="AC224" s="7"/>
      <c r="AD224" s="7"/>
      <c r="AE224" s="7"/>
      <c r="AF224" s="7"/>
      <c r="AG224" s="7"/>
      <c r="AH224" s="7"/>
      <c r="AI224" s="7"/>
      <c r="AJ224" s="7"/>
      <c r="AK224" s="7"/>
      <c r="AL224" s="7"/>
      <c r="AM224" s="7"/>
      <c r="AN224" s="7"/>
      <c r="AO224" s="7"/>
      <c r="AP224" s="7"/>
      <c r="AQ224" s="7"/>
    </row>
    <row r="225" hidden="1">
      <c r="A225" s="7"/>
      <c r="B225" s="450"/>
      <c r="C225" s="450"/>
      <c r="D225" s="450"/>
      <c r="E225" s="7"/>
      <c r="F225" s="7"/>
      <c r="G225" s="7"/>
      <c r="H225" s="7"/>
      <c r="I225" s="7"/>
      <c r="J225" s="7"/>
      <c r="K225" s="7"/>
      <c r="L225" s="1733"/>
      <c r="M225" s="7"/>
      <c r="N225" s="7"/>
      <c r="O225" s="7"/>
      <c r="P225" s="7"/>
      <c r="Q225" s="7"/>
      <c r="R225" s="7"/>
      <c r="S225" s="7"/>
      <c r="T225" s="95"/>
      <c r="U225" s="7"/>
      <c r="V225" s="7"/>
      <c r="W225" s="7"/>
      <c r="X225" s="7"/>
      <c r="Y225" s="7"/>
      <c r="Z225" s="7"/>
      <c r="AA225" s="7"/>
      <c r="AB225" s="7"/>
      <c r="AC225" s="7"/>
      <c r="AD225" s="7"/>
      <c r="AE225" s="7"/>
      <c r="AF225" s="7"/>
      <c r="AG225" s="7"/>
      <c r="AH225" s="7"/>
      <c r="AI225" s="7"/>
      <c r="AJ225" s="7"/>
      <c r="AK225" s="7"/>
      <c r="AL225" s="7"/>
      <c r="AM225" s="7"/>
      <c r="AN225" s="7"/>
      <c r="AO225" s="7"/>
      <c r="AP225" s="7"/>
      <c r="AQ225" s="7"/>
    </row>
    <row r="226" hidden="1">
      <c r="A226" s="7"/>
      <c r="B226" s="450"/>
      <c r="C226" s="450"/>
      <c r="D226" s="450"/>
      <c r="E226" s="7"/>
      <c r="F226" s="7"/>
      <c r="G226" s="7"/>
      <c r="H226" s="7"/>
      <c r="I226" s="7"/>
      <c r="J226" s="7"/>
      <c r="K226" s="7"/>
      <c r="L226" s="1733"/>
      <c r="M226" s="7"/>
      <c r="N226" s="7"/>
      <c r="O226" s="7"/>
      <c r="P226" s="7"/>
      <c r="Q226" s="7"/>
      <c r="R226" s="7"/>
      <c r="S226" s="7"/>
      <c r="T226" s="95"/>
      <c r="U226" s="7"/>
      <c r="V226" s="7"/>
      <c r="W226" s="7"/>
      <c r="X226" s="7"/>
      <c r="Y226" s="7"/>
      <c r="Z226" s="7"/>
      <c r="AA226" s="7"/>
      <c r="AB226" s="7"/>
      <c r="AC226" s="7"/>
      <c r="AD226" s="7"/>
      <c r="AE226" s="7"/>
      <c r="AF226" s="7"/>
      <c r="AG226" s="7"/>
      <c r="AH226" s="7"/>
      <c r="AI226" s="7"/>
      <c r="AJ226" s="7"/>
      <c r="AK226" s="7"/>
      <c r="AL226" s="7"/>
      <c r="AM226" s="7"/>
      <c r="AN226" s="7"/>
      <c r="AO226" s="7"/>
      <c r="AP226" s="7"/>
      <c r="AQ226" s="7"/>
    </row>
    <row r="227" hidden="1">
      <c r="A227" s="7"/>
      <c r="B227" s="450"/>
      <c r="C227" s="450"/>
      <c r="D227" s="450"/>
      <c r="E227" s="7"/>
      <c r="F227" s="7"/>
      <c r="G227" s="7"/>
      <c r="H227" s="7"/>
      <c r="I227" s="7"/>
      <c r="J227" s="7"/>
      <c r="K227" s="7"/>
      <c r="L227" s="1733"/>
      <c r="M227" s="7"/>
      <c r="N227" s="7"/>
      <c r="O227" s="7"/>
      <c r="P227" s="7"/>
      <c r="Q227" s="7"/>
      <c r="R227" s="7"/>
      <c r="S227" s="7"/>
      <c r="T227" s="95"/>
      <c r="U227" s="7"/>
      <c r="V227" s="7"/>
      <c r="W227" s="7"/>
      <c r="X227" s="7"/>
      <c r="Y227" s="7"/>
      <c r="Z227" s="7"/>
      <c r="AA227" s="7"/>
      <c r="AB227" s="7"/>
      <c r="AC227" s="7"/>
      <c r="AD227" s="7"/>
      <c r="AE227" s="7"/>
      <c r="AF227" s="7"/>
      <c r="AG227" s="7"/>
      <c r="AH227" s="7"/>
      <c r="AI227" s="7"/>
      <c r="AJ227" s="7"/>
      <c r="AK227" s="7"/>
      <c r="AL227" s="7"/>
      <c r="AM227" s="7"/>
      <c r="AN227" s="7"/>
      <c r="AO227" s="7"/>
      <c r="AP227" s="7"/>
      <c r="AQ227" s="7"/>
    </row>
    <row r="228" hidden="1">
      <c r="A228" s="7"/>
      <c r="B228" s="450"/>
      <c r="C228" s="450"/>
      <c r="D228" s="450"/>
      <c r="E228" s="7"/>
      <c r="F228" s="7"/>
      <c r="G228" s="7"/>
      <c r="H228" s="7"/>
      <c r="I228" s="7"/>
      <c r="J228" s="7"/>
      <c r="K228" s="7"/>
      <c r="L228" s="1733"/>
      <c r="M228" s="7"/>
      <c r="N228" s="7"/>
      <c r="O228" s="7"/>
      <c r="P228" s="7"/>
      <c r="Q228" s="7"/>
      <c r="R228" s="7"/>
      <c r="S228" s="7"/>
      <c r="T228" s="95"/>
      <c r="U228" s="7"/>
      <c r="V228" s="7"/>
      <c r="W228" s="7"/>
      <c r="X228" s="7"/>
      <c r="Y228" s="7"/>
      <c r="Z228" s="7"/>
      <c r="AA228" s="7"/>
      <c r="AB228" s="7"/>
      <c r="AC228" s="7"/>
      <c r="AD228" s="7"/>
      <c r="AE228" s="7"/>
      <c r="AF228" s="7"/>
      <c r="AG228" s="7"/>
      <c r="AH228" s="7"/>
      <c r="AI228" s="7"/>
      <c r="AJ228" s="7"/>
      <c r="AK228" s="7"/>
      <c r="AL228" s="7"/>
      <c r="AM228" s="7"/>
      <c r="AN228" s="7"/>
      <c r="AO228" s="7"/>
      <c r="AP228" s="7"/>
      <c r="AQ228" s="7"/>
    </row>
    <row r="229" hidden="1">
      <c r="A229" s="7"/>
      <c r="B229" s="450"/>
      <c r="C229" s="450"/>
      <c r="D229" s="450"/>
      <c r="E229" s="7"/>
      <c r="F229" s="7"/>
      <c r="G229" s="7"/>
      <c r="H229" s="7"/>
      <c r="I229" s="7"/>
      <c r="J229" s="7"/>
      <c r="K229" s="7"/>
      <c r="L229" s="1733"/>
      <c r="M229" s="7"/>
      <c r="N229" s="7"/>
      <c r="O229" s="7"/>
      <c r="P229" s="7"/>
      <c r="Q229" s="7"/>
      <c r="R229" s="7"/>
      <c r="S229" s="7"/>
      <c r="T229" s="95"/>
      <c r="U229" s="7"/>
      <c r="V229" s="7"/>
      <c r="W229" s="7"/>
      <c r="X229" s="7"/>
      <c r="Y229" s="7"/>
      <c r="Z229" s="7"/>
      <c r="AA229" s="7"/>
      <c r="AB229" s="7"/>
      <c r="AC229" s="7"/>
      <c r="AD229" s="7"/>
      <c r="AE229" s="7"/>
      <c r="AF229" s="7"/>
      <c r="AG229" s="7"/>
      <c r="AH229" s="7"/>
      <c r="AI229" s="7"/>
      <c r="AJ229" s="7"/>
      <c r="AK229" s="7"/>
      <c r="AL229" s="7"/>
      <c r="AM229" s="7"/>
      <c r="AN229" s="7"/>
      <c r="AO229" s="7"/>
      <c r="AP229" s="7"/>
      <c r="AQ229" s="7"/>
    </row>
    <row r="230" hidden="1">
      <c r="A230" s="7"/>
      <c r="B230" s="450"/>
      <c r="C230" s="450"/>
      <c r="D230" s="450"/>
      <c r="E230" s="7"/>
      <c r="F230" s="7"/>
      <c r="G230" s="7"/>
      <c r="H230" s="7"/>
      <c r="I230" s="7"/>
      <c r="J230" s="7"/>
      <c r="K230" s="7"/>
      <c r="L230" s="1733"/>
      <c r="M230" s="7"/>
      <c r="N230" s="7"/>
      <c r="O230" s="7"/>
      <c r="P230" s="7"/>
      <c r="Q230" s="7"/>
      <c r="R230" s="7"/>
      <c r="S230" s="7"/>
      <c r="T230" s="95"/>
      <c r="U230" s="7"/>
      <c r="V230" s="7"/>
      <c r="W230" s="7"/>
      <c r="X230" s="7"/>
      <c r="Y230" s="7"/>
      <c r="Z230" s="7"/>
      <c r="AA230" s="7"/>
      <c r="AB230" s="7"/>
      <c r="AC230" s="7"/>
      <c r="AD230" s="7"/>
      <c r="AE230" s="7"/>
      <c r="AF230" s="7"/>
      <c r="AG230" s="7"/>
      <c r="AH230" s="7"/>
      <c r="AI230" s="7"/>
      <c r="AJ230" s="7"/>
      <c r="AK230" s="7"/>
      <c r="AL230" s="7"/>
      <c r="AM230" s="7"/>
      <c r="AN230" s="7"/>
      <c r="AO230" s="7"/>
      <c r="AP230" s="7"/>
      <c r="AQ230" s="7"/>
    </row>
    <row r="231" hidden="1">
      <c r="A231" s="7"/>
      <c r="B231" s="450"/>
      <c r="C231" s="450"/>
      <c r="D231" s="450"/>
      <c r="E231" s="7"/>
      <c r="F231" s="7"/>
      <c r="G231" s="7"/>
      <c r="H231" s="7"/>
      <c r="I231" s="7"/>
      <c r="J231" s="7"/>
      <c r="K231" s="7"/>
      <c r="L231" s="1733"/>
      <c r="M231" s="7"/>
      <c r="N231" s="7"/>
      <c r="O231" s="7"/>
      <c r="P231" s="7"/>
      <c r="Q231" s="7"/>
      <c r="R231" s="7"/>
      <c r="S231" s="7"/>
      <c r="T231" s="95"/>
      <c r="U231" s="7"/>
      <c r="V231" s="7"/>
      <c r="W231" s="7"/>
      <c r="X231" s="7"/>
      <c r="Y231" s="7"/>
      <c r="Z231" s="7"/>
      <c r="AA231" s="7"/>
      <c r="AB231" s="7"/>
      <c r="AC231" s="7"/>
      <c r="AD231" s="7"/>
      <c r="AE231" s="7"/>
      <c r="AF231" s="7"/>
      <c r="AG231" s="7"/>
      <c r="AH231" s="7"/>
      <c r="AI231" s="7"/>
      <c r="AJ231" s="7"/>
      <c r="AK231" s="7"/>
      <c r="AL231" s="7"/>
      <c r="AM231" s="7"/>
      <c r="AN231" s="7"/>
      <c r="AO231" s="7"/>
      <c r="AP231" s="7"/>
      <c r="AQ231" s="7"/>
    </row>
    <row r="232" hidden="1">
      <c r="A232" s="7"/>
      <c r="B232" s="450"/>
      <c r="C232" s="450"/>
      <c r="D232" s="450"/>
      <c r="E232" s="7"/>
      <c r="F232" s="7"/>
      <c r="G232" s="7"/>
      <c r="H232" s="7"/>
      <c r="I232" s="7"/>
      <c r="J232" s="7"/>
      <c r="K232" s="7"/>
      <c r="L232" s="1733"/>
      <c r="M232" s="7"/>
      <c r="N232" s="7"/>
      <c r="O232" s="7"/>
      <c r="P232" s="7"/>
      <c r="Q232" s="7"/>
      <c r="R232" s="7"/>
      <c r="S232" s="7"/>
      <c r="T232" s="95"/>
      <c r="U232" s="7"/>
      <c r="V232" s="7"/>
      <c r="W232" s="7"/>
      <c r="X232" s="7"/>
      <c r="Y232" s="7"/>
      <c r="Z232" s="7"/>
      <c r="AA232" s="7"/>
      <c r="AB232" s="7"/>
      <c r="AC232" s="7"/>
      <c r="AD232" s="7"/>
      <c r="AE232" s="7"/>
      <c r="AF232" s="7"/>
      <c r="AG232" s="7"/>
      <c r="AH232" s="7"/>
      <c r="AI232" s="7"/>
      <c r="AJ232" s="7"/>
      <c r="AK232" s="7"/>
      <c r="AL232" s="7"/>
      <c r="AM232" s="7"/>
      <c r="AN232" s="7"/>
      <c r="AO232" s="7"/>
      <c r="AP232" s="7"/>
      <c r="AQ232" s="7"/>
    </row>
    <row r="233" hidden="1">
      <c r="A233" s="7"/>
      <c r="B233" s="450"/>
      <c r="C233" s="450"/>
      <c r="D233" s="450"/>
      <c r="E233" s="7"/>
      <c r="F233" s="7"/>
      <c r="G233" s="7"/>
      <c r="H233" s="7"/>
      <c r="I233" s="7"/>
      <c r="J233" s="7"/>
      <c r="K233" s="7"/>
      <c r="L233" s="1733"/>
      <c r="M233" s="7"/>
      <c r="N233" s="7"/>
      <c r="O233" s="7"/>
      <c r="P233" s="7"/>
      <c r="Q233" s="7"/>
      <c r="R233" s="7"/>
      <c r="S233" s="7"/>
      <c r="T233" s="95"/>
      <c r="U233" s="7"/>
      <c r="V233" s="7"/>
      <c r="W233" s="7"/>
      <c r="X233" s="7"/>
      <c r="Y233" s="7"/>
      <c r="Z233" s="7"/>
      <c r="AA233" s="7"/>
      <c r="AB233" s="7"/>
      <c r="AC233" s="7"/>
      <c r="AD233" s="7"/>
      <c r="AE233" s="7"/>
      <c r="AF233" s="7"/>
      <c r="AG233" s="7"/>
      <c r="AH233" s="7"/>
      <c r="AI233" s="7"/>
      <c r="AJ233" s="7"/>
      <c r="AK233" s="7"/>
      <c r="AL233" s="7"/>
      <c r="AM233" s="7"/>
      <c r="AN233" s="7"/>
      <c r="AO233" s="7"/>
      <c r="AP233" s="7"/>
      <c r="AQ233" s="7"/>
    </row>
    <row r="234" hidden="1">
      <c r="A234" s="7"/>
      <c r="B234" s="450"/>
      <c r="C234" s="450"/>
      <c r="D234" s="450"/>
      <c r="E234" s="7"/>
      <c r="F234" s="7"/>
      <c r="G234" s="7"/>
      <c r="H234" s="7"/>
      <c r="I234" s="7"/>
      <c r="J234" s="7"/>
      <c r="K234" s="7"/>
      <c r="L234" s="1733"/>
      <c r="M234" s="7"/>
      <c r="N234" s="7"/>
      <c r="O234" s="7"/>
      <c r="P234" s="7"/>
      <c r="Q234" s="7"/>
      <c r="R234" s="7"/>
      <c r="S234" s="7"/>
      <c r="T234" s="95"/>
      <c r="U234" s="7"/>
      <c r="V234" s="7"/>
      <c r="W234" s="7"/>
      <c r="X234" s="7"/>
      <c r="Y234" s="7"/>
      <c r="Z234" s="7"/>
      <c r="AA234" s="7"/>
      <c r="AB234" s="7"/>
      <c r="AC234" s="7"/>
      <c r="AD234" s="7"/>
      <c r="AE234" s="7"/>
      <c r="AF234" s="7"/>
      <c r="AG234" s="7"/>
      <c r="AH234" s="7"/>
      <c r="AI234" s="7"/>
      <c r="AJ234" s="7"/>
      <c r="AK234" s="7"/>
      <c r="AL234" s="7"/>
      <c r="AM234" s="7"/>
      <c r="AN234" s="7"/>
      <c r="AO234" s="7"/>
      <c r="AP234" s="7"/>
      <c r="AQ234" s="7"/>
    </row>
    <row r="235" hidden="1">
      <c r="A235" s="7"/>
      <c r="B235" s="450"/>
      <c r="C235" s="450"/>
      <c r="D235" s="450"/>
      <c r="E235" s="7"/>
      <c r="F235" s="7"/>
      <c r="G235" s="7"/>
      <c r="H235" s="7"/>
      <c r="I235" s="7"/>
      <c r="J235" s="7"/>
      <c r="K235" s="7"/>
      <c r="L235" s="1733"/>
      <c r="M235" s="7"/>
      <c r="N235" s="7"/>
      <c r="O235" s="7"/>
      <c r="P235" s="7"/>
      <c r="Q235" s="7"/>
      <c r="R235" s="7"/>
      <c r="S235" s="7"/>
      <c r="T235" s="95"/>
      <c r="U235" s="7"/>
      <c r="V235" s="7"/>
      <c r="W235" s="7"/>
      <c r="X235" s="7"/>
      <c r="Y235" s="7"/>
      <c r="Z235" s="7"/>
      <c r="AA235" s="7"/>
      <c r="AB235" s="7"/>
      <c r="AC235" s="7"/>
      <c r="AD235" s="7"/>
      <c r="AE235" s="7"/>
      <c r="AF235" s="7"/>
      <c r="AG235" s="7"/>
      <c r="AH235" s="7"/>
      <c r="AI235" s="7"/>
      <c r="AJ235" s="7"/>
      <c r="AK235" s="7"/>
      <c r="AL235" s="7"/>
      <c r="AM235" s="7"/>
      <c r="AN235" s="7"/>
      <c r="AO235" s="7"/>
      <c r="AP235" s="7"/>
      <c r="AQ235" s="7"/>
    </row>
    <row r="236" hidden="1">
      <c r="A236" s="7"/>
      <c r="B236" s="450"/>
      <c r="C236" s="450"/>
      <c r="D236" s="450"/>
      <c r="E236" s="7"/>
      <c r="F236" s="7"/>
      <c r="G236" s="7"/>
      <c r="H236" s="7"/>
      <c r="I236" s="7"/>
      <c r="J236" s="7"/>
      <c r="K236" s="7"/>
      <c r="L236" s="1733"/>
      <c r="M236" s="7"/>
      <c r="N236" s="7"/>
      <c r="O236" s="7"/>
      <c r="P236" s="7"/>
      <c r="Q236" s="7"/>
      <c r="R236" s="7"/>
      <c r="S236" s="7"/>
      <c r="T236" s="95"/>
      <c r="U236" s="7"/>
      <c r="V236" s="7"/>
      <c r="W236" s="7"/>
      <c r="X236" s="7"/>
      <c r="Y236" s="7"/>
      <c r="Z236" s="7"/>
      <c r="AA236" s="7"/>
      <c r="AB236" s="7"/>
      <c r="AC236" s="7"/>
      <c r="AD236" s="7"/>
      <c r="AE236" s="7"/>
      <c r="AF236" s="7"/>
      <c r="AG236" s="7"/>
      <c r="AH236" s="7"/>
      <c r="AI236" s="7"/>
      <c r="AJ236" s="7"/>
      <c r="AK236" s="7"/>
      <c r="AL236" s="7"/>
      <c r="AM236" s="7"/>
      <c r="AN236" s="7"/>
      <c r="AO236" s="7"/>
      <c r="AP236" s="7"/>
      <c r="AQ236" s="7"/>
    </row>
    <row r="237" hidden="1">
      <c r="A237" s="7"/>
      <c r="B237" s="450"/>
      <c r="C237" s="450"/>
      <c r="D237" s="450"/>
      <c r="E237" s="7"/>
      <c r="F237" s="7"/>
      <c r="G237" s="7"/>
      <c r="H237" s="7"/>
      <c r="I237" s="7"/>
      <c r="J237" s="7"/>
      <c r="K237" s="7"/>
      <c r="L237" s="1733"/>
      <c r="M237" s="7"/>
      <c r="N237" s="7"/>
      <c r="O237" s="7"/>
      <c r="P237" s="7"/>
      <c r="Q237" s="7"/>
      <c r="R237" s="7"/>
      <c r="S237" s="7"/>
      <c r="T237" s="95"/>
      <c r="U237" s="7"/>
      <c r="V237" s="7"/>
      <c r="W237" s="7"/>
      <c r="X237" s="7"/>
      <c r="Y237" s="7"/>
      <c r="Z237" s="7"/>
      <c r="AA237" s="7"/>
      <c r="AB237" s="7"/>
      <c r="AC237" s="7"/>
      <c r="AD237" s="7"/>
      <c r="AE237" s="7"/>
      <c r="AF237" s="7"/>
      <c r="AG237" s="7"/>
      <c r="AH237" s="7"/>
      <c r="AI237" s="7"/>
      <c r="AJ237" s="7"/>
      <c r="AK237" s="7"/>
      <c r="AL237" s="7"/>
      <c r="AM237" s="7"/>
      <c r="AN237" s="7"/>
      <c r="AO237" s="7"/>
      <c r="AP237" s="7"/>
      <c r="AQ237" s="7"/>
    </row>
    <row r="238" hidden="1">
      <c r="A238" s="7"/>
      <c r="B238" s="450"/>
      <c r="C238" s="450"/>
      <c r="D238" s="450"/>
      <c r="E238" s="7"/>
      <c r="F238" s="7"/>
      <c r="G238" s="7"/>
      <c r="H238" s="7"/>
      <c r="I238" s="7"/>
      <c r="J238" s="7"/>
      <c r="K238" s="7"/>
      <c r="L238" s="1733"/>
      <c r="M238" s="7"/>
      <c r="N238" s="7"/>
      <c r="O238" s="7"/>
      <c r="P238" s="7"/>
      <c r="Q238" s="7"/>
      <c r="R238" s="7"/>
      <c r="S238" s="7"/>
      <c r="T238" s="95"/>
      <c r="U238" s="7"/>
      <c r="V238" s="7"/>
      <c r="W238" s="7"/>
      <c r="X238" s="7"/>
      <c r="Y238" s="7"/>
      <c r="Z238" s="7"/>
      <c r="AA238" s="7"/>
      <c r="AB238" s="7"/>
      <c r="AC238" s="7"/>
      <c r="AD238" s="7"/>
      <c r="AE238" s="7"/>
      <c r="AF238" s="7"/>
      <c r="AG238" s="7"/>
      <c r="AH238" s="7"/>
      <c r="AI238" s="7"/>
      <c r="AJ238" s="7"/>
      <c r="AK238" s="7"/>
      <c r="AL238" s="7"/>
      <c r="AM238" s="7"/>
      <c r="AN238" s="7"/>
      <c r="AO238" s="7"/>
      <c r="AP238" s="7"/>
      <c r="AQ238" s="7"/>
    </row>
    <row r="239" hidden="1">
      <c r="A239" s="7"/>
      <c r="B239" s="450"/>
      <c r="C239" s="450"/>
      <c r="D239" s="450"/>
      <c r="E239" s="7"/>
      <c r="F239" s="7"/>
      <c r="G239" s="7"/>
      <c r="H239" s="7"/>
      <c r="I239" s="7"/>
      <c r="J239" s="7"/>
      <c r="K239" s="7"/>
      <c r="L239" s="1733"/>
      <c r="M239" s="7"/>
      <c r="N239" s="7"/>
      <c r="O239" s="7"/>
      <c r="P239" s="7"/>
      <c r="Q239" s="7"/>
      <c r="R239" s="7"/>
      <c r="S239" s="7"/>
      <c r="T239" s="95"/>
      <c r="U239" s="7"/>
      <c r="V239" s="7"/>
      <c r="W239" s="7"/>
      <c r="X239" s="7"/>
      <c r="Y239" s="7"/>
      <c r="Z239" s="7"/>
      <c r="AA239" s="7"/>
      <c r="AB239" s="7"/>
      <c r="AC239" s="7"/>
      <c r="AD239" s="7"/>
      <c r="AE239" s="7"/>
      <c r="AF239" s="7"/>
      <c r="AG239" s="7"/>
      <c r="AH239" s="7"/>
      <c r="AI239" s="7"/>
      <c r="AJ239" s="7"/>
      <c r="AK239" s="7"/>
      <c r="AL239" s="7"/>
      <c r="AM239" s="7"/>
      <c r="AN239" s="7"/>
      <c r="AO239" s="7"/>
      <c r="AP239" s="7"/>
      <c r="AQ239" s="7"/>
    </row>
    <row r="240" hidden="1">
      <c r="A240" s="7"/>
      <c r="B240" s="450"/>
      <c r="C240" s="450"/>
      <c r="D240" s="450"/>
      <c r="E240" s="7"/>
      <c r="F240" s="7"/>
      <c r="G240" s="7"/>
      <c r="H240" s="7"/>
      <c r="I240" s="7"/>
      <c r="J240" s="7"/>
      <c r="K240" s="7"/>
      <c r="L240" s="1733"/>
      <c r="M240" s="7"/>
      <c r="N240" s="7"/>
      <c r="O240" s="7"/>
      <c r="P240" s="7"/>
      <c r="Q240" s="7"/>
      <c r="R240" s="7"/>
      <c r="S240" s="7"/>
      <c r="T240" s="95"/>
      <c r="U240" s="7"/>
      <c r="V240" s="7"/>
      <c r="W240" s="7"/>
      <c r="X240" s="7"/>
      <c r="Y240" s="7"/>
      <c r="Z240" s="7"/>
      <c r="AA240" s="7"/>
      <c r="AB240" s="7"/>
      <c r="AC240" s="7"/>
      <c r="AD240" s="7"/>
      <c r="AE240" s="7"/>
      <c r="AF240" s="7"/>
      <c r="AG240" s="7"/>
      <c r="AH240" s="7"/>
      <c r="AI240" s="7"/>
      <c r="AJ240" s="7"/>
      <c r="AK240" s="7"/>
      <c r="AL240" s="7"/>
      <c r="AM240" s="7"/>
      <c r="AN240" s="7"/>
      <c r="AO240" s="7"/>
      <c r="AP240" s="7"/>
      <c r="AQ240" s="7"/>
    </row>
    <row r="241" hidden="1">
      <c r="A241" s="7"/>
      <c r="B241" s="450"/>
      <c r="C241" s="450"/>
      <c r="D241" s="450"/>
      <c r="E241" s="7"/>
      <c r="F241" s="7"/>
      <c r="G241" s="7"/>
      <c r="H241" s="7"/>
      <c r="I241" s="7"/>
      <c r="J241" s="7"/>
      <c r="K241" s="7"/>
      <c r="L241" s="1733"/>
      <c r="M241" s="7"/>
      <c r="N241" s="7"/>
      <c r="O241" s="7"/>
      <c r="P241" s="7"/>
      <c r="Q241" s="7"/>
      <c r="R241" s="7"/>
      <c r="S241" s="7"/>
      <c r="T241" s="95"/>
      <c r="U241" s="7"/>
      <c r="V241" s="7"/>
      <c r="W241" s="7"/>
      <c r="X241" s="7"/>
      <c r="Y241" s="7"/>
      <c r="Z241" s="7"/>
      <c r="AA241" s="7"/>
      <c r="AB241" s="7"/>
      <c r="AC241" s="7"/>
      <c r="AD241" s="7"/>
      <c r="AE241" s="7"/>
      <c r="AF241" s="7"/>
      <c r="AG241" s="7"/>
      <c r="AH241" s="7"/>
      <c r="AI241" s="7"/>
      <c r="AJ241" s="7"/>
      <c r="AK241" s="7"/>
      <c r="AL241" s="7"/>
      <c r="AM241" s="7"/>
      <c r="AN241" s="7"/>
      <c r="AO241" s="7"/>
      <c r="AP241" s="7"/>
      <c r="AQ241" s="7"/>
    </row>
    <row r="242" hidden="1">
      <c r="A242" s="7"/>
      <c r="B242" s="450"/>
      <c r="C242" s="450"/>
      <c r="D242" s="450"/>
      <c r="E242" s="7"/>
      <c r="F242" s="7"/>
      <c r="G242" s="7"/>
      <c r="H242" s="7"/>
      <c r="I242" s="7"/>
      <c r="J242" s="7"/>
      <c r="K242" s="7"/>
      <c r="L242" s="1733"/>
      <c r="M242" s="7"/>
      <c r="N242" s="7"/>
      <c r="O242" s="7"/>
      <c r="P242" s="7"/>
      <c r="Q242" s="7"/>
      <c r="R242" s="7"/>
      <c r="S242" s="7"/>
      <c r="T242" s="95"/>
      <c r="U242" s="7"/>
      <c r="V242" s="7"/>
      <c r="W242" s="7"/>
      <c r="X242" s="7"/>
      <c r="Y242" s="7"/>
      <c r="Z242" s="7"/>
      <c r="AA242" s="7"/>
      <c r="AB242" s="7"/>
      <c r="AC242" s="7"/>
      <c r="AD242" s="7"/>
      <c r="AE242" s="7"/>
      <c r="AF242" s="7"/>
      <c r="AG242" s="7"/>
      <c r="AH242" s="7"/>
      <c r="AI242" s="7"/>
      <c r="AJ242" s="7"/>
      <c r="AK242" s="7"/>
      <c r="AL242" s="7"/>
      <c r="AM242" s="7"/>
      <c r="AN242" s="7"/>
      <c r="AO242" s="7"/>
      <c r="AP242" s="7"/>
      <c r="AQ242" s="7"/>
    </row>
    <row r="243" hidden="1">
      <c r="A243" s="7"/>
      <c r="B243" s="450"/>
      <c r="C243" s="450"/>
      <c r="D243" s="450"/>
      <c r="E243" s="7"/>
      <c r="F243" s="7"/>
      <c r="G243" s="7"/>
      <c r="H243" s="7"/>
      <c r="I243" s="7"/>
      <c r="J243" s="7"/>
      <c r="K243" s="7"/>
      <c r="L243" s="1733"/>
      <c r="M243" s="7"/>
      <c r="N243" s="7"/>
      <c r="O243" s="7"/>
      <c r="P243" s="7"/>
      <c r="Q243" s="7"/>
      <c r="R243" s="7"/>
      <c r="S243" s="7"/>
      <c r="T243" s="95"/>
      <c r="U243" s="7"/>
      <c r="V243" s="7"/>
      <c r="W243" s="7"/>
      <c r="X243" s="7"/>
      <c r="Y243" s="7"/>
      <c r="Z243" s="7"/>
      <c r="AA243" s="7"/>
      <c r="AB243" s="7"/>
      <c r="AC243" s="7"/>
      <c r="AD243" s="7"/>
      <c r="AE243" s="7"/>
      <c r="AF243" s="7"/>
      <c r="AG243" s="7"/>
      <c r="AH243" s="7"/>
      <c r="AI243" s="7"/>
      <c r="AJ243" s="7"/>
      <c r="AK243" s="7"/>
      <c r="AL243" s="7"/>
      <c r="AM243" s="7"/>
      <c r="AN243" s="7"/>
      <c r="AO243" s="7"/>
      <c r="AP243" s="7"/>
      <c r="AQ243" s="7"/>
    </row>
    <row r="244" hidden="1">
      <c r="A244" s="7"/>
      <c r="B244" s="450"/>
      <c r="C244" s="450"/>
      <c r="D244" s="450"/>
      <c r="E244" s="7"/>
      <c r="F244" s="7"/>
      <c r="G244" s="7"/>
      <c r="H244" s="7"/>
      <c r="I244" s="7"/>
      <c r="J244" s="7"/>
      <c r="K244" s="7"/>
      <c r="L244" s="1733"/>
      <c r="M244" s="7"/>
      <c r="N244" s="7"/>
      <c r="O244" s="7"/>
      <c r="P244" s="7"/>
      <c r="Q244" s="7"/>
      <c r="R244" s="7"/>
      <c r="S244" s="7"/>
      <c r="T244" s="95"/>
      <c r="U244" s="7"/>
      <c r="V244" s="7"/>
      <c r="W244" s="7"/>
      <c r="X244" s="7"/>
      <c r="Y244" s="7"/>
      <c r="Z244" s="7"/>
      <c r="AA244" s="7"/>
      <c r="AB244" s="7"/>
      <c r="AC244" s="7"/>
      <c r="AD244" s="7"/>
      <c r="AE244" s="7"/>
      <c r="AF244" s="7"/>
      <c r="AG244" s="7"/>
      <c r="AH244" s="7"/>
      <c r="AI244" s="7"/>
      <c r="AJ244" s="7"/>
      <c r="AK244" s="7"/>
      <c r="AL244" s="7"/>
      <c r="AM244" s="7"/>
      <c r="AN244" s="7"/>
      <c r="AO244" s="7"/>
      <c r="AP244" s="7"/>
      <c r="AQ244" s="7"/>
    </row>
    <row r="245" hidden="1">
      <c r="A245" s="7"/>
      <c r="B245" s="450"/>
      <c r="C245" s="450"/>
      <c r="D245" s="450"/>
      <c r="E245" s="7"/>
      <c r="F245" s="7"/>
      <c r="G245" s="7"/>
      <c r="H245" s="7"/>
      <c r="I245" s="7"/>
      <c r="J245" s="7"/>
      <c r="K245" s="7"/>
      <c r="L245" s="1733"/>
      <c r="M245" s="7"/>
      <c r="N245" s="7"/>
      <c r="O245" s="7"/>
      <c r="P245" s="7"/>
      <c r="Q245" s="7"/>
      <c r="R245" s="7"/>
      <c r="S245" s="7"/>
      <c r="T245" s="95"/>
      <c r="U245" s="7"/>
      <c r="V245" s="7"/>
      <c r="W245" s="7"/>
      <c r="X245" s="7"/>
      <c r="Y245" s="7"/>
      <c r="Z245" s="7"/>
      <c r="AA245" s="7"/>
      <c r="AB245" s="7"/>
      <c r="AC245" s="7"/>
      <c r="AD245" s="7"/>
      <c r="AE245" s="7"/>
      <c r="AF245" s="7"/>
      <c r="AG245" s="7"/>
      <c r="AH245" s="7"/>
      <c r="AI245" s="7"/>
      <c r="AJ245" s="7"/>
      <c r="AK245" s="7"/>
      <c r="AL245" s="7"/>
      <c r="AM245" s="7"/>
      <c r="AN245" s="7"/>
      <c r="AO245" s="7"/>
      <c r="AP245" s="7"/>
      <c r="AQ245" s="7"/>
    </row>
    <row r="246" hidden="1">
      <c r="A246" s="7"/>
      <c r="B246" s="450"/>
      <c r="C246" s="450"/>
      <c r="D246" s="450"/>
      <c r="E246" s="7"/>
      <c r="F246" s="7"/>
      <c r="G246" s="7"/>
      <c r="H246" s="7"/>
      <c r="I246" s="7"/>
      <c r="J246" s="7"/>
      <c r="K246" s="7"/>
      <c r="L246" s="1733"/>
      <c r="M246" s="7"/>
      <c r="N246" s="7"/>
      <c r="O246" s="7"/>
      <c r="P246" s="7"/>
      <c r="Q246" s="7"/>
      <c r="R246" s="7"/>
      <c r="S246" s="7"/>
      <c r="T246" s="95"/>
      <c r="U246" s="7"/>
      <c r="V246" s="7"/>
      <c r="W246" s="7"/>
      <c r="X246" s="7"/>
      <c r="Y246" s="7"/>
      <c r="Z246" s="7"/>
      <c r="AA246" s="7"/>
      <c r="AB246" s="7"/>
      <c r="AC246" s="7"/>
      <c r="AD246" s="7"/>
      <c r="AE246" s="7"/>
      <c r="AF246" s="7"/>
      <c r="AG246" s="7"/>
      <c r="AH246" s="7"/>
      <c r="AI246" s="7"/>
      <c r="AJ246" s="7"/>
      <c r="AK246" s="7"/>
      <c r="AL246" s="7"/>
      <c r="AM246" s="7"/>
      <c r="AN246" s="7"/>
      <c r="AO246" s="7"/>
      <c r="AP246" s="7"/>
      <c r="AQ246" s="7"/>
    </row>
    <row r="247" hidden="1">
      <c r="A247" s="7"/>
      <c r="B247" s="450"/>
      <c r="C247" s="450"/>
      <c r="D247" s="450"/>
      <c r="E247" s="7"/>
      <c r="F247" s="7"/>
      <c r="G247" s="7"/>
      <c r="H247" s="7"/>
      <c r="I247" s="7"/>
      <c r="J247" s="7"/>
      <c r="K247" s="7"/>
      <c r="L247" s="1733"/>
      <c r="M247" s="7"/>
      <c r="N247" s="7"/>
      <c r="O247" s="7"/>
      <c r="P247" s="7"/>
      <c r="Q247" s="7"/>
      <c r="R247" s="7"/>
      <c r="S247" s="7"/>
      <c r="T247" s="95"/>
      <c r="U247" s="7"/>
      <c r="V247" s="7"/>
      <c r="W247" s="7"/>
      <c r="X247" s="7"/>
      <c r="Y247" s="7"/>
      <c r="Z247" s="7"/>
      <c r="AA247" s="7"/>
      <c r="AB247" s="7"/>
      <c r="AC247" s="7"/>
      <c r="AD247" s="7"/>
      <c r="AE247" s="7"/>
      <c r="AF247" s="7"/>
      <c r="AG247" s="7"/>
      <c r="AH247" s="7"/>
      <c r="AI247" s="7"/>
      <c r="AJ247" s="7"/>
      <c r="AK247" s="7"/>
      <c r="AL247" s="7"/>
      <c r="AM247" s="7"/>
      <c r="AN247" s="7"/>
      <c r="AO247" s="7"/>
      <c r="AP247" s="7"/>
      <c r="AQ247" s="7"/>
    </row>
    <row r="248" hidden="1">
      <c r="A248" s="7"/>
      <c r="B248" s="450"/>
      <c r="C248" s="450"/>
      <c r="D248" s="450"/>
      <c r="E248" s="7"/>
      <c r="F248" s="7"/>
      <c r="G248" s="7"/>
      <c r="H248" s="7"/>
      <c r="I248" s="7"/>
      <c r="J248" s="7"/>
      <c r="K248" s="7"/>
      <c r="L248" s="1733"/>
      <c r="M248" s="7"/>
      <c r="N248" s="7"/>
      <c r="O248" s="7"/>
      <c r="P248" s="7"/>
      <c r="Q248" s="7"/>
      <c r="R248" s="7"/>
      <c r="S248" s="7"/>
      <c r="T248" s="95"/>
      <c r="U248" s="7"/>
      <c r="V248" s="7"/>
      <c r="W248" s="7"/>
      <c r="X248" s="7"/>
      <c r="Y248" s="7"/>
      <c r="Z248" s="7"/>
      <c r="AA248" s="7"/>
      <c r="AB248" s="7"/>
      <c r="AC248" s="7"/>
      <c r="AD248" s="7"/>
      <c r="AE248" s="7"/>
      <c r="AF248" s="7"/>
      <c r="AG248" s="7"/>
      <c r="AH248" s="7"/>
      <c r="AI248" s="7"/>
      <c r="AJ248" s="7"/>
      <c r="AK248" s="7"/>
      <c r="AL248" s="7"/>
      <c r="AM248" s="7"/>
      <c r="AN248" s="7"/>
      <c r="AO248" s="7"/>
      <c r="AP248" s="7"/>
      <c r="AQ248" s="7"/>
    </row>
    <row r="249" hidden="1">
      <c r="A249" s="7"/>
      <c r="B249" s="450"/>
      <c r="C249" s="450"/>
      <c r="D249" s="450"/>
      <c r="E249" s="7"/>
      <c r="F249" s="7"/>
      <c r="G249" s="7"/>
      <c r="H249" s="7"/>
      <c r="I249" s="7"/>
      <c r="J249" s="7"/>
      <c r="K249" s="7"/>
      <c r="L249" s="1733"/>
      <c r="M249" s="7"/>
      <c r="N249" s="7"/>
      <c r="O249" s="7"/>
      <c r="P249" s="7"/>
      <c r="Q249" s="7"/>
      <c r="R249" s="7"/>
      <c r="S249" s="7"/>
      <c r="T249" s="95"/>
      <c r="U249" s="7"/>
      <c r="V249" s="7"/>
      <c r="W249" s="7"/>
      <c r="X249" s="7"/>
      <c r="Y249" s="7"/>
      <c r="Z249" s="7"/>
      <c r="AA249" s="7"/>
      <c r="AB249" s="7"/>
      <c r="AC249" s="7"/>
      <c r="AD249" s="7"/>
      <c r="AE249" s="7"/>
      <c r="AF249" s="7"/>
      <c r="AG249" s="7"/>
      <c r="AH249" s="7"/>
      <c r="AI249" s="7"/>
      <c r="AJ249" s="7"/>
      <c r="AK249" s="7"/>
      <c r="AL249" s="7"/>
      <c r="AM249" s="7"/>
      <c r="AN249" s="7"/>
      <c r="AO249" s="7"/>
      <c r="AP249" s="7"/>
      <c r="AQ249" s="7"/>
    </row>
    <row r="250" hidden="1">
      <c r="A250" s="7"/>
      <c r="B250" s="450"/>
      <c r="C250" s="450"/>
      <c r="D250" s="450"/>
      <c r="E250" s="7"/>
      <c r="F250" s="7"/>
      <c r="G250" s="7"/>
      <c r="H250" s="7"/>
      <c r="I250" s="7"/>
      <c r="J250" s="7"/>
      <c r="K250" s="7"/>
      <c r="L250" s="1733"/>
      <c r="M250" s="7"/>
      <c r="N250" s="7"/>
      <c r="O250" s="7"/>
      <c r="P250" s="7"/>
      <c r="Q250" s="7"/>
      <c r="R250" s="7"/>
      <c r="S250" s="7"/>
      <c r="T250" s="95"/>
      <c r="U250" s="7"/>
      <c r="V250" s="7"/>
      <c r="W250" s="7"/>
      <c r="X250" s="7"/>
      <c r="Y250" s="7"/>
      <c r="Z250" s="7"/>
      <c r="AA250" s="7"/>
      <c r="AB250" s="7"/>
      <c r="AC250" s="7"/>
      <c r="AD250" s="7"/>
      <c r="AE250" s="7"/>
      <c r="AF250" s="7"/>
      <c r="AG250" s="7"/>
      <c r="AH250" s="7"/>
      <c r="AI250" s="7"/>
      <c r="AJ250" s="7"/>
      <c r="AK250" s="7"/>
      <c r="AL250" s="7"/>
      <c r="AM250" s="7"/>
      <c r="AN250" s="7"/>
      <c r="AO250" s="7"/>
      <c r="AP250" s="7"/>
      <c r="AQ250" s="7"/>
    </row>
    <row r="251" hidden="1">
      <c r="A251" s="7"/>
      <c r="B251" s="450"/>
      <c r="C251" s="450"/>
      <c r="D251" s="450"/>
      <c r="E251" s="7"/>
      <c r="F251" s="7"/>
      <c r="G251" s="7"/>
      <c r="H251" s="7"/>
      <c r="I251" s="7"/>
      <c r="J251" s="7"/>
      <c r="K251" s="7"/>
      <c r="L251" s="1733"/>
      <c r="M251" s="7"/>
      <c r="N251" s="7"/>
      <c r="O251" s="7"/>
      <c r="P251" s="7"/>
      <c r="Q251" s="7"/>
      <c r="R251" s="7"/>
      <c r="S251" s="7"/>
      <c r="T251" s="95"/>
      <c r="U251" s="7"/>
      <c r="V251" s="7"/>
      <c r="W251" s="7"/>
      <c r="X251" s="7"/>
      <c r="Y251" s="7"/>
      <c r="Z251" s="7"/>
      <c r="AA251" s="7"/>
      <c r="AB251" s="7"/>
      <c r="AC251" s="7"/>
      <c r="AD251" s="7"/>
      <c r="AE251" s="7"/>
      <c r="AF251" s="7"/>
      <c r="AG251" s="7"/>
      <c r="AH251" s="7"/>
      <c r="AI251" s="7"/>
      <c r="AJ251" s="7"/>
      <c r="AK251" s="7"/>
      <c r="AL251" s="7"/>
      <c r="AM251" s="7"/>
      <c r="AN251" s="7"/>
      <c r="AO251" s="7"/>
      <c r="AP251" s="7"/>
      <c r="AQ251" s="7"/>
    </row>
    <row r="252" hidden="1">
      <c r="A252" s="7"/>
      <c r="B252" s="450"/>
      <c r="C252" s="450"/>
      <c r="D252" s="450"/>
      <c r="E252" s="7"/>
      <c r="F252" s="7"/>
      <c r="G252" s="7"/>
      <c r="H252" s="7"/>
      <c r="I252" s="7"/>
      <c r="J252" s="7"/>
      <c r="K252" s="7"/>
      <c r="L252" s="1733"/>
      <c r="M252" s="7"/>
      <c r="N252" s="7"/>
      <c r="O252" s="7"/>
      <c r="P252" s="7"/>
      <c r="Q252" s="7"/>
      <c r="R252" s="7"/>
      <c r="S252" s="7"/>
      <c r="T252" s="95"/>
      <c r="U252" s="7"/>
      <c r="V252" s="7"/>
      <c r="W252" s="7"/>
      <c r="X252" s="7"/>
      <c r="Y252" s="7"/>
      <c r="Z252" s="7"/>
      <c r="AA252" s="7"/>
      <c r="AB252" s="7"/>
      <c r="AC252" s="7"/>
      <c r="AD252" s="7"/>
      <c r="AE252" s="7"/>
      <c r="AF252" s="7"/>
      <c r="AG252" s="7"/>
      <c r="AH252" s="7"/>
      <c r="AI252" s="7"/>
      <c r="AJ252" s="7"/>
      <c r="AK252" s="7"/>
      <c r="AL252" s="7"/>
      <c r="AM252" s="7"/>
      <c r="AN252" s="7"/>
      <c r="AO252" s="7"/>
      <c r="AP252" s="7"/>
      <c r="AQ252" s="7"/>
    </row>
    <row r="253" hidden="1">
      <c r="A253" s="7"/>
      <c r="B253" s="450"/>
      <c r="C253" s="450"/>
      <c r="D253" s="450"/>
      <c r="E253" s="7"/>
      <c r="F253" s="7"/>
      <c r="G253" s="7"/>
      <c r="H253" s="7"/>
      <c r="I253" s="7"/>
      <c r="J253" s="7"/>
      <c r="K253" s="7"/>
      <c r="L253" s="1733"/>
      <c r="M253" s="7"/>
      <c r="N253" s="7"/>
      <c r="O253" s="7"/>
      <c r="P253" s="7"/>
      <c r="Q253" s="7"/>
      <c r="R253" s="7"/>
      <c r="S253" s="7"/>
      <c r="T253" s="95"/>
      <c r="U253" s="7"/>
      <c r="V253" s="7"/>
      <c r="W253" s="7"/>
      <c r="X253" s="7"/>
      <c r="Y253" s="7"/>
      <c r="Z253" s="7"/>
      <c r="AA253" s="7"/>
      <c r="AB253" s="7"/>
      <c r="AC253" s="7"/>
      <c r="AD253" s="7"/>
      <c r="AE253" s="7"/>
      <c r="AF253" s="7"/>
      <c r="AG253" s="7"/>
      <c r="AH253" s="7"/>
      <c r="AI253" s="7"/>
      <c r="AJ253" s="7"/>
      <c r="AK253" s="7"/>
      <c r="AL253" s="7"/>
      <c r="AM253" s="7"/>
      <c r="AN253" s="7"/>
      <c r="AO253" s="7"/>
      <c r="AP253" s="7"/>
      <c r="AQ253" s="7"/>
    </row>
    <row r="254" hidden="1">
      <c r="A254" s="7"/>
      <c r="B254" s="450"/>
      <c r="C254" s="450"/>
      <c r="D254" s="450"/>
      <c r="E254" s="7"/>
      <c r="F254" s="7"/>
      <c r="G254" s="7"/>
      <c r="H254" s="7"/>
      <c r="I254" s="7"/>
      <c r="J254" s="7"/>
      <c r="K254" s="7"/>
      <c r="L254" s="1733"/>
      <c r="M254" s="7"/>
      <c r="N254" s="7"/>
      <c r="O254" s="7"/>
      <c r="P254" s="7"/>
      <c r="Q254" s="7"/>
      <c r="R254" s="7"/>
      <c r="S254" s="7"/>
      <c r="T254" s="95"/>
      <c r="U254" s="7"/>
      <c r="V254" s="7"/>
      <c r="W254" s="7"/>
      <c r="X254" s="7"/>
      <c r="Y254" s="7"/>
      <c r="Z254" s="7"/>
      <c r="AA254" s="7"/>
      <c r="AB254" s="7"/>
      <c r="AC254" s="7"/>
      <c r="AD254" s="7"/>
      <c r="AE254" s="7"/>
      <c r="AF254" s="7"/>
      <c r="AG254" s="7"/>
      <c r="AH254" s="7"/>
      <c r="AI254" s="7"/>
      <c r="AJ254" s="7"/>
      <c r="AK254" s="7"/>
      <c r="AL254" s="7"/>
      <c r="AM254" s="7"/>
      <c r="AN254" s="7"/>
      <c r="AO254" s="7"/>
      <c r="AP254" s="7"/>
      <c r="AQ254" s="7"/>
    </row>
    <row r="255" hidden="1">
      <c r="A255" s="7"/>
      <c r="B255" s="450"/>
      <c r="C255" s="450"/>
      <c r="D255" s="450"/>
      <c r="E255" s="7"/>
      <c r="F255" s="7"/>
      <c r="G255" s="7"/>
      <c r="H255" s="7"/>
      <c r="I255" s="7"/>
      <c r="J255" s="7"/>
      <c r="K255" s="7"/>
      <c r="L255" s="1733"/>
      <c r="M255" s="7"/>
      <c r="N255" s="7"/>
      <c r="O255" s="7"/>
      <c r="P255" s="7"/>
      <c r="Q255" s="7"/>
      <c r="R255" s="7"/>
      <c r="S255" s="7"/>
      <c r="T255" s="95"/>
      <c r="U255" s="7"/>
      <c r="V255" s="7"/>
      <c r="W255" s="7"/>
      <c r="X255" s="7"/>
      <c r="Y255" s="7"/>
      <c r="Z255" s="7"/>
      <c r="AA255" s="7"/>
      <c r="AB255" s="7"/>
      <c r="AC255" s="7"/>
      <c r="AD255" s="7"/>
      <c r="AE255" s="7"/>
      <c r="AF255" s="7"/>
      <c r="AG255" s="7"/>
      <c r="AH255" s="7"/>
      <c r="AI255" s="7"/>
      <c r="AJ255" s="7"/>
      <c r="AK255" s="7"/>
      <c r="AL255" s="7"/>
      <c r="AM255" s="7"/>
      <c r="AN255" s="7"/>
      <c r="AO255" s="7"/>
      <c r="AP255" s="7"/>
      <c r="AQ255" s="7"/>
    </row>
    <row r="256" hidden="1">
      <c r="A256" s="7"/>
      <c r="B256" s="450"/>
      <c r="C256" s="450"/>
      <c r="D256" s="450"/>
      <c r="E256" s="7"/>
      <c r="F256" s="7"/>
      <c r="G256" s="7"/>
      <c r="H256" s="7"/>
      <c r="I256" s="7"/>
      <c r="J256" s="7"/>
      <c r="K256" s="7"/>
      <c r="L256" s="1733"/>
      <c r="M256" s="7"/>
      <c r="N256" s="7"/>
      <c r="O256" s="7"/>
      <c r="P256" s="7"/>
      <c r="Q256" s="7"/>
      <c r="R256" s="7"/>
      <c r="S256" s="7"/>
      <c r="T256" s="95"/>
      <c r="U256" s="7"/>
      <c r="V256" s="7"/>
      <c r="W256" s="7"/>
      <c r="X256" s="7"/>
      <c r="Y256" s="7"/>
      <c r="Z256" s="7"/>
      <c r="AA256" s="7"/>
      <c r="AB256" s="7"/>
      <c r="AC256" s="7"/>
      <c r="AD256" s="7"/>
      <c r="AE256" s="7"/>
      <c r="AF256" s="7"/>
      <c r="AG256" s="7"/>
      <c r="AH256" s="7"/>
      <c r="AI256" s="7"/>
      <c r="AJ256" s="7"/>
      <c r="AK256" s="7"/>
      <c r="AL256" s="7"/>
      <c r="AM256" s="7"/>
      <c r="AN256" s="7"/>
      <c r="AO256" s="7"/>
      <c r="AP256" s="7"/>
      <c r="AQ256" s="7"/>
    </row>
    <row r="257" hidden="1">
      <c r="A257" s="7"/>
      <c r="B257" s="450"/>
      <c r="C257" s="450"/>
      <c r="D257" s="450"/>
      <c r="E257" s="7"/>
      <c r="F257" s="7"/>
      <c r="G257" s="7"/>
      <c r="H257" s="7"/>
      <c r="I257" s="7"/>
      <c r="J257" s="7"/>
      <c r="K257" s="7"/>
      <c r="L257" s="1733"/>
      <c r="M257" s="7"/>
      <c r="N257" s="7"/>
      <c r="O257" s="7"/>
      <c r="P257" s="7"/>
      <c r="Q257" s="7"/>
      <c r="R257" s="7"/>
      <c r="S257" s="7"/>
      <c r="T257" s="95"/>
      <c r="U257" s="7"/>
      <c r="V257" s="7"/>
      <c r="W257" s="7"/>
      <c r="X257" s="7"/>
      <c r="Y257" s="7"/>
      <c r="Z257" s="7"/>
      <c r="AA257" s="7"/>
      <c r="AB257" s="7"/>
      <c r="AC257" s="7"/>
      <c r="AD257" s="7"/>
      <c r="AE257" s="7"/>
      <c r="AF257" s="7"/>
      <c r="AG257" s="7"/>
      <c r="AH257" s="7"/>
      <c r="AI257" s="7"/>
      <c r="AJ257" s="7"/>
      <c r="AK257" s="7"/>
      <c r="AL257" s="7"/>
      <c r="AM257" s="7"/>
      <c r="AN257" s="7"/>
      <c r="AO257" s="7"/>
      <c r="AP257" s="7"/>
      <c r="AQ257" s="7"/>
    </row>
    <row r="258" hidden="1">
      <c r="A258" s="7"/>
      <c r="B258" s="450"/>
      <c r="C258" s="450"/>
      <c r="D258" s="450"/>
      <c r="E258" s="7"/>
      <c r="F258" s="7"/>
      <c r="G258" s="7"/>
      <c r="H258" s="7"/>
      <c r="I258" s="7"/>
      <c r="J258" s="7"/>
      <c r="K258" s="7"/>
      <c r="L258" s="1733"/>
      <c r="M258" s="7"/>
      <c r="N258" s="7"/>
      <c r="O258" s="7"/>
      <c r="P258" s="7"/>
      <c r="Q258" s="7"/>
      <c r="R258" s="7"/>
      <c r="S258" s="7"/>
      <c r="T258" s="95"/>
      <c r="U258" s="7"/>
      <c r="V258" s="7"/>
      <c r="W258" s="7"/>
      <c r="X258" s="7"/>
      <c r="Y258" s="7"/>
      <c r="Z258" s="7"/>
      <c r="AA258" s="7"/>
      <c r="AB258" s="7"/>
      <c r="AC258" s="7"/>
      <c r="AD258" s="7"/>
      <c r="AE258" s="7"/>
      <c r="AF258" s="7"/>
      <c r="AG258" s="7"/>
      <c r="AH258" s="7"/>
      <c r="AI258" s="7"/>
      <c r="AJ258" s="7"/>
      <c r="AK258" s="7"/>
      <c r="AL258" s="7"/>
      <c r="AM258" s="7"/>
      <c r="AN258" s="7"/>
      <c r="AO258" s="7"/>
      <c r="AP258" s="7"/>
      <c r="AQ258" s="7"/>
    </row>
    <row r="259" hidden="1">
      <c r="A259" s="7"/>
      <c r="B259" s="450"/>
      <c r="C259" s="450"/>
      <c r="D259" s="450"/>
      <c r="E259" s="7"/>
      <c r="F259" s="7"/>
      <c r="G259" s="7"/>
      <c r="H259" s="7"/>
      <c r="I259" s="7"/>
      <c r="J259" s="7"/>
      <c r="K259" s="7"/>
      <c r="L259" s="1733"/>
      <c r="M259" s="7"/>
      <c r="N259" s="7"/>
      <c r="O259" s="7"/>
      <c r="P259" s="7"/>
      <c r="Q259" s="7"/>
      <c r="R259" s="7"/>
      <c r="S259" s="7"/>
      <c r="T259" s="95"/>
      <c r="U259" s="7"/>
      <c r="V259" s="7"/>
      <c r="W259" s="7"/>
      <c r="X259" s="7"/>
      <c r="Y259" s="7"/>
      <c r="Z259" s="7"/>
      <c r="AA259" s="7"/>
      <c r="AB259" s="7"/>
      <c r="AC259" s="7"/>
      <c r="AD259" s="7"/>
      <c r="AE259" s="7"/>
      <c r="AF259" s="7"/>
      <c r="AG259" s="7"/>
      <c r="AH259" s="7"/>
      <c r="AI259" s="7"/>
      <c r="AJ259" s="7"/>
      <c r="AK259" s="7"/>
      <c r="AL259" s="7"/>
      <c r="AM259" s="7"/>
      <c r="AN259" s="7"/>
      <c r="AO259" s="7"/>
      <c r="AP259" s="7"/>
      <c r="AQ259" s="7"/>
    </row>
    <row r="260" hidden="1">
      <c r="A260" s="7"/>
      <c r="B260" s="450"/>
      <c r="C260" s="450"/>
      <c r="D260" s="450"/>
      <c r="E260" s="7"/>
      <c r="F260" s="7"/>
      <c r="G260" s="7"/>
      <c r="H260" s="7"/>
      <c r="I260" s="7"/>
      <c r="J260" s="7"/>
      <c r="K260" s="7"/>
      <c r="L260" s="1733"/>
      <c r="M260" s="7"/>
      <c r="N260" s="7"/>
      <c r="O260" s="7"/>
      <c r="P260" s="7"/>
      <c r="Q260" s="7"/>
      <c r="R260" s="7"/>
      <c r="S260" s="7"/>
      <c r="T260" s="95"/>
      <c r="U260" s="7"/>
      <c r="V260" s="7"/>
      <c r="W260" s="7"/>
      <c r="X260" s="7"/>
      <c r="Y260" s="7"/>
      <c r="Z260" s="7"/>
      <c r="AA260" s="7"/>
      <c r="AB260" s="7"/>
      <c r="AC260" s="7"/>
      <c r="AD260" s="7"/>
      <c r="AE260" s="7"/>
      <c r="AF260" s="7"/>
      <c r="AG260" s="7"/>
      <c r="AH260" s="7"/>
      <c r="AI260" s="7"/>
      <c r="AJ260" s="7"/>
      <c r="AK260" s="7"/>
      <c r="AL260" s="7"/>
      <c r="AM260" s="7"/>
      <c r="AN260" s="7"/>
      <c r="AO260" s="7"/>
      <c r="AP260" s="7"/>
      <c r="AQ260" s="7"/>
    </row>
    <row r="261" hidden="1">
      <c r="A261" s="7"/>
      <c r="B261" s="450"/>
      <c r="C261" s="450"/>
      <c r="D261" s="450"/>
      <c r="E261" s="7"/>
      <c r="F261" s="7"/>
      <c r="G261" s="7"/>
      <c r="H261" s="7"/>
      <c r="I261" s="7"/>
      <c r="J261" s="7"/>
      <c r="K261" s="7"/>
      <c r="L261" s="1733"/>
      <c r="M261" s="7"/>
      <c r="N261" s="7"/>
      <c r="O261" s="7"/>
      <c r="P261" s="7"/>
      <c r="Q261" s="7"/>
      <c r="R261" s="7"/>
      <c r="S261" s="7"/>
      <c r="T261" s="95"/>
      <c r="U261" s="7"/>
      <c r="V261" s="7"/>
      <c r="W261" s="7"/>
      <c r="X261" s="7"/>
      <c r="Y261" s="7"/>
      <c r="Z261" s="7"/>
      <c r="AA261" s="7"/>
      <c r="AB261" s="7"/>
      <c r="AC261" s="7"/>
      <c r="AD261" s="7"/>
      <c r="AE261" s="7"/>
      <c r="AF261" s="7"/>
      <c r="AG261" s="7"/>
      <c r="AH261" s="7"/>
      <c r="AI261" s="7"/>
      <c r="AJ261" s="7"/>
      <c r="AK261" s="7"/>
      <c r="AL261" s="7"/>
      <c r="AM261" s="7"/>
      <c r="AN261" s="7"/>
      <c r="AO261" s="7"/>
      <c r="AP261" s="7"/>
      <c r="AQ261" s="7"/>
    </row>
    <row r="262" hidden="1">
      <c r="A262" s="7"/>
      <c r="B262" s="450"/>
      <c r="C262" s="450"/>
      <c r="D262" s="450"/>
      <c r="E262" s="7"/>
      <c r="F262" s="7"/>
      <c r="G262" s="7"/>
      <c r="H262" s="7"/>
      <c r="I262" s="7"/>
      <c r="J262" s="7"/>
      <c r="K262" s="7"/>
      <c r="L262" s="1733"/>
      <c r="M262" s="7"/>
      <c r="N262" s="7"/>
      <c r="O262" s="7"/>
      <c r="P262" s="7"/>
      <c r="Q262" s="7"/>
      <c r="R262" s="7"/>
      <c r="S262" s="7"/>
      <c r="T262" s="95"/>
      <c r="U262" s="7"/>
      <c r="V262" s="7"/>
      <c r="W262" s="7"/>
      <c r="X262" s="7"/>
      <c r="Y262" s="7"/>
      <c r="Z262" s="7"/>
      <c r="AA262" s="7"/>
      <c r="AB262" s="7"/>
      <c r="AC262" s="7"/>
      <c r="AD262" s="7"/>
      <c r="AE262" s="7"/>
      <c r="AF262" s="7"/>
      <c r="AG262" s="7"/>
      <c r="AH262" s="7"/>
      <c r="AI262" s="7"/>
      <c r="AJ262" s="7"/>
      <c r="AK262" s="7"/>
      <c r="AL262" s="7"/>
      <c r="AM262" s="7"/>
      <c r="AN262" s="7"/>
      <c r="AO262" s="7"/>
      <c r="AP262" s="7"/>
      <c r="AQ262" s="7"/>
    </row>
    <row r="263" hidden="1">
      <c r="A263" s="7"/>
      <c r="B263" s="450"/>
      <c r="C263" s="450"/>
      <c r="D263" s="450"/>
      <c r="E263" s="7"/>
      <c r="F263" s="7"/>
      <c r="G263" s="7"/>
      <c r="H263" s="7"/>
      <c r="I263" s="7"/>
      <c r="J263" s="7"/>
      <c r="K263" s="7"/>
      <c r="L263" s="1733"/>
      <c r="M263" s="7"/>
      <c r="N263" s="7"/>
      <c r="O263" s="7"/>
      <c r="P263" s="7"/>
      <c r="Q263" s="7"/>
      <c r="R263" s="7"/>
      <c r="S263" s="7"/>
      <c r="T263" s="95"/>
      <c r="U263" s="7"/>
      <c r="V263" s="7"/>
      <c r="W263" s="7"/>
      <c r="X263" s="7"/>
      <c r="Y263" s="7"/>
      <c r="Z263" s="7"/>
      <c r="AA263" s="7"/>
      <c r="AB263" s="7"/>
      <c r="AC263" s="7"/>
      <c r="AD263" s="7"/>
      <c r="AE263" s="7"/>
      <c r="AF263" s="7"/>
      <c r="AG263" s="7"/>
      <c r="AH263" s="7"/>
      <c r="AI263" s="7"/>
      <c r="AJ263" s="7"/>
      <c r="AK263" s="7"/>
      <c r="AL263" s="7"/>
      <c r="AM263" s="7"/>
      <c r="AN263" s="7"/>
      <c r="AO263" s="7"/>
      <c r="AP263" s="7"/>
      <c r="AQ263" s="7"/>
    </row>
    <row r="264" hidden="1">
      <c r="A264" s="7"/>
      <c r="B264" s="450"/>
      <c r="C264" s="450"/>
      <c r="D264" s="450"/>
      <c r="E264" s="7"/>
      <c r="F264" s="7"/>
      <c r="G264" s="7"/>
      <c r="H264" s="7"/>
      <c r="I264" s="7"/>
      <c r="J264" s="7"/>
      <c r="K264" s="7"/>
      <c r="L264" s="1733"/>
      <c r="M264" s="7"/>
      <c r="N264" s="7"/>
      <c r="O264" s="7"/>
      <c r="P264" s="7"/>
      <c r="Q264" s="7"/>
      <c r="R264" s="7"/>
      <c r="S264" s="7"/>
      <c r="T264" s="95"/>
      <c r="U264" s="7"/>
      <c r="V264" s="7"/>
      <c r="W264" s="7"/>
      <c r="X264" s="7"/>
      <c r="Y264" s="7"/>
      <c r="Z264" s="7"/>
      <c r="AA264" s="7"/>
      <c r="AB264" s="7"/>
      <c r="AC264" s="7"/>
      <c r="AD264" s="7"/>
      <c r="AE264" s="7"/>
      <c r="AF264" s="7"/>
      <c r="AG264" s="7"/>
      <c r="AH264" s="7"/>
      <c r="AI264" s="7"/>
      <c r="AJ264" s="7"/>
      <c r="AK264" s="7"/>
      <c r="AL264" s="7"/>
      <c r="AM264" s="7"/>
      <c r="AN264" s="7"/>
      <c r="AO264" s="7"/>
      <c r="AP264" s="7"/>
      <c r="AQ264" s="7"/>
    </row>
    <row r="265" hidden="1">
      <c r="A265" s="7"/>
      <c r="B265" s="450"/>
      <c r="C265" s="450"/>
      <c r="D265" s="450"/>
      <c r="E265" s="7"/>
      <c r="F265" s="7"/>
      <c r="G265" s="7"/>
      <c r="H265" s="7"/>
      <c r="I265" s="7"/>
      <c r="J265" s="7"/>
      <c r="K265" s="7"/>
      <c r="L265" s="1733"/>
      <c r="M265" s="7"/>
      <c r="N265" s="7"/>
      <c r="O265" s="7"/>
      <c r="P265" s="7"/>
      <c r="Q265" s="7"/>
      <c r="R265" s="7"/>
      <c r="S265" s="7"/>
      <c r="T265" s="95"/>
      <c r="U265" s="7"/>
      <c r="V265" s="7"/>
      <c r="W265" s="7"/>
      <c r="X265" s="7"/>
      <c r="Y265" s="7"/>
      <c r="Z265" s="7"/>
      <c r="AA265" s="7"/>
      <c r="AB265" s="7"/>
      <c r="AC265" s="7"/>
      <c r="AD265" s="7"/>
      <c r="AE265" s="7"/>
      <c r="AF265" s="7"/>
      <c r="AG265" s="7"/>
      <c r="AH265" s="7"/>
      <c r="AI265" s="7"/>
      <c r="AJ265" s="7"/>
      <c r="AK265" s="7"/>
      <c r="AL265" s="7"/>
      <c r="AM265" s="7"/>
      <c r="AN265" s="7"/>
      <c r="AO265" s="7"/>
      <c r="AP265" s="7"/>
      <c r="AQ265" s="7"/>
    </row>
    <row r="266" hidden="1">
      <c r="A266" s="7"/>
      <c r="B266" s="450"/>
      <c r="C266" s="450"/>
      <c r="D266" s="450"/>
      <c r="E266" s="7"/>
      <c r="F266" s="7"/>
      <c r="G266" s="7"/>
      <c r="H266" s="7"/>
      <c r="I266" s="7"/>
      <c r="J266" s="7"/>
      <c r="K266" s="7"/>
      <c r="L266" s="1733"/>
      <c r="M266" s="7"/>
      <c r="N266" s="7"/>
      <c r="O266" s="7"/>
      <c r="P266" s="7"/>
      <c r="Q266" s="7"/>
      <c r="R266" s="7"/>
      <c r="S266" s="7"/>
      <c r="T266" s="95"/>
      <c r="U266" s="7"/>
      <c r="V266" s="7"/>
      <c r="W266" s="7"/>
      <c r="X266" s="7"/>
      <c r="Y266" s="7"/>
      <c r="Z266" s="7"/>
      <c r="AA266" s="7"/>
      <c r="AB266" s="7"/>
      <c r="AC266" s="7"/>
      <c r="AD266" s="7"/>
      <c r="AE266" s="7"/>
      <c r="AF266" s="7"/>
      <c r="AG266" s="7"/>
      <c r="AH266" s="7"/>
      <c r="AI266" s="7"/>
      <c r="AJ266" s="7"/>
      <c r="AK266" s="7"/>
      <c r="AL266" s="7"/>
      <c r="AM266" s="7"/>
      <c r="AN266" s="7"/>
      <c r="AO266" s="7"/>
      <c r="AP266" s="7"/>
      <c r="AQ266" s="7"/>
    </row>
    <row r="267" hidden="1">
      <c r="A267" s="7"/>
      <c r="B267" s="450"/>
      <c r="C267" s="450"/>
      <c r="D267" s="450"/>
      <c r="E267" s="7"/>
      <c r="F267" s="7"/>
      <c r="G267" s="7"/>
      <c r="H267" s="7"/>
      <c r="I267" s="7"/>
      <c r="J267" s="7"/>
      <c r="K267" s="7"/>
      <c r="L267" s="1733"/>
      <c r="M267" s="7"/>
      <c r="N267" s="7"/>
      <c r="O267" s="7"/>
      <c r="P267" s="7"/>
      <c r="Q267" s="7"/>
      <c r="R267" s="7"/>
      <c r="S267" s="7"/>
      <c r="T267" s="95"/>
      <c r="U267" s="7"/>
      <c r="V267" s="7"/>
      <c r="W267" s="7"/>
      <c r="X267" s="7"/>
      <c r="Y267" s="7"/>
      <c r="Z267" s="7"/>
      <c r="AA267" s="7"/>
      <c r="AB267" s="7"/>
      <c r="AC267" s="7"/>
      <c r="AD267" s="7"/>
      <c r="AE267" s="7"/>
      <c r="AF267" s="7"/>
      <c r="AG267" s="7"/>
      <c r="AH267" s="7"/>
      <c r="AI267" s="7"/>
      <c r="AJ267" s="7"/>
      <c r="AK267" s="7"/>
      <c r="AL267" s="7"/>
      <c r="AM267" s="7"/>
      <c r="AN267" s="7"/>
      <c r="AO267" s="7"/>
      <c r="AP267" s="7"/>
      <c r="AQ267" s="7"/>
    </row>
    <row r="268" hidden="1">
      <c r="A268" s="7"/>
      <c r="B268" s="450"/>
      <c r="C268" s="450"/>
      <c r="D268" s="450"/>
      <c r="E268" s="7"/>
      <c r="F268" s="7"/>
      <c r="G268" s="7"/>
      <c r="H268" s="7"/>
      <c r="I268" s="7"/>
      <c r="J268" s="7"/>
      <c r="K268" s="7"/>
      <c r="L268" s="1733"/>
      <c r="M268" s="7"/>
      <c r="N268" s="7"/>
      <c r="O268" s="7"/>
      <c r="P268" s="7"/>
      <c r="Q268" s="7"/>
      <c r="R268" s="7"/>
      <c r="S268" s="7"/>
      <c r="T268" s="95"/>
      <c r="U268" s="7"/>
      <c r="V268" s="7"/>
      <c r="W268" s="7"/>
      <c r="X268" s="7"/>
      <c r="Y268" s="7"/>
      <c r="Z268" s="7"/>
      <c r="AA268" s="7"/>
      <c r="AB268" s="7"/>
      <c r="AC268" s="7"/>
      <c r="AD268" s="7"/>
      <c r="AE268" s="7"/>
      <c r="AF268" s="7"/>
      <c r="AG268" s="7"/>
      <c r="AH268" s="7"/>
      <c r="AI268" s="7"/>
      <c r="AJ268" s="7"/>
      <c r="AK268" s="7"/>
      <c r="AL268" s="7"/>
      <c r="AM268" s="7"/>
      <c r="AN268" s="7"/>
      <c r="AO268" s="7"/>
      <c r="AP268" s="7"/>
      <c r="AQ268" s="7"/>
    </row>
    <row r="269" hidden="1">
      <c r="A269" s="7"/>
      <c r="B269" s="450"/>
      <c r="C269" s="450"/>
      <c r="D269" s="450"/>
      <c r="E269" s="7"/>
      <c r="F269" s="7"/>
      <c r="G269" s="7"/>
      <c r="H269" s="7"/>
      <c r="I269" s="7"/>
      <c r="J269" s="7"/>
      <c r="K269" s="7"/>
      <c r="L269" s="1733"/>
      <c r="M269" s="7"/>
      <c r="N269" s="7"/>
      <c r="O269" s="7"/>
      <c r="P269" s="7"/>
      <c r="Q269" s="7"/>
      <c r="R269" s="7"/>
      <c r="S269" s="7"/>
      <c r="T269" s="95"/>
      <c r="U269" s="7"/>
      <c r="V269" s="7"/>
      <c r="W269" s="7"/>
      <c r="X269" s="7"/>
      <c r="Y269" s="7"/>
      <c r="Z269" s="7"/>
      <c r="AA269" s="7"/>
      <c r="AB269" s="7"/>
      <c r="AC269" s="7"/>
      <c r="AD269" s="7"/>
      <c r="AE269" s="7"/>
      <c r="AF269" s="7"/>
      <c r="AG269" s="7"/>
      <c r="AH269" s="7"/>
      <c r="AI269" s="7"/>
      <c r="AJ269" s="7"/>
      <c r="AK269" s="7"/>
      <c r="AL269" s="7"/>
      <c r="AM269" s="7"/>
      <c r="AN269" s="7"/>
      <c r="AO269" s="7"/>
      <c r="AP269" s="7"/>
      <c r="AQ269" s="7"/>
    </row>
    <row r="270" hidden="1">
      <c r="A270" s="7"/>
      <c r="B270" s="450"/>
      <c r="C270" s="450"/>
      <c r="D270" s="450"/>
      <c r="E270" s="7"/>
      <c r="F270" s="7"/>
      <c r="G270" s="7"/>
      <c r="H270" s="7"/>
      <c r="I270" s="7"/>
      <c r="J270" s="7"/>
      <c r="K270" s="7"/>
      <c r="L270" s="1733"/>
      <c r="M270" s="7"/>
      <c r="N270" s="7"/>
      <c r="O270" s="7"/>
      <c r="P270" s="7"/>
      <c r="Q270" s="7"/>
      <c r="R270" s="7"/>
      <c r="S270" s="7"/>
      <c r="T270" s="95"/>
      <c r="U270" s="7"/>
      <c r="V270" s="7"/>
      <c r="W270" s="7"/>
      <c r="X270" s="7"/>
      <c r="Y270" s="7"/>
      <c r="Z270" s="7"/>
      <c r="AA270" s="7"/>
      <c r="AB270" s="7"/>
      <c r="AC270" s="7"/>
      <c r="AD270" s="7"/>
      <c r="AE270" s="7"/>
      <c r="AF270" s="7"/>
      <c r="AG270" s="7"/>
      <c r="AH270" s="7"/>
      <c r="AI270" s="7"/>
      <c r="AJ270" s="7"/>
      <c r="AK270" s="7"/>
      <c r="AL270" s="7"/>
      <c r="AM270" s="7"/>
      <c r="AN270" s="7"/>
      <c r="AO270" s="7"/>
      <c r="AP270" s="7"/>
      <c r="AQ270" s="7"/>
    </row>
    <row r="271" hidden="1">
      <c r="A271" s="7"/>
      <c r="B271" s="450"/>
      <c r="C271" s="450"/>
      <c r="D271" s="450"/>
      <c r="E271" s="7"/>
      <c r="F271" s="7"/>
      <c r="G271" s="7"/>
      <c r="H271" s="7"/>
      <c r="I271" s="7"/>
      <c r="J271" s="7"/>
      <c r="K271" s="7"/>
      <c r="L271" s="1733"/>
      <c r="M271" s="7"/>
      <c r="N271" s="7"/>
      <c r="O271" s="7"/>
      <c r="P271" s="7"/>
      <c r="Q271" s="7"/>
      <c r="R271" s="7"/>
      <c r="S271" s="7"/>
      <c r="T271" s="95"/>
      <c r="U271" s="7"/>
      <c r="V271" s="7"/>
      <c r="W271" s="7"/>
      <c r="X271" s="7"/>
      <c r="Y271" s="7"/>
      <c r="Z271" s="7"/>
      <c r="AA271" s="7"/>
      <c r="AB271" s="7"/>
      <c r="AC271" s="7"/>
      <c r="AD271" s="7"/>
      <c r="AE271" s="7"/>
      <c r="AF271" s="7"/>
      <c r="AG271" s="7"/>
      <c r="AH271" s="7"/>
      <c r="AI271" s="7"/>
      <c r="AJ271" s="7"/>
      <c r="AK271" s="7"/>
      <c r="AL271" s="7"/>
      <c r="AM271" s="7"/>
      <c r="AN271" s="7"/>
      <c r="AO271" s="7"/>
      <c r="AP271" s="7"/>
      <c r="AQ271" s="7"/>
    </row>
    <row r="272" hidden="1">
      <c r="A272" s="7"/>
      <c r="B272" s="450"/>
      <c r="C272" s="450"/>
      <c r="D272" s="450"/>
      <c r="E272" s="7"/>
      <c r="F272" s="7"/>
      <c r="G272" s="7"/>
      <c r="H272" s="7"/>
      <c r="I272" s="7"/>
      <c r="J272" s="7"/>
      <c r="K272" s="7"/>
      <c r="L272" s="1733"/>
      <c r="M272" s="7"/>
      <c r="N272" s="7"/>
      <c r="O272" s="7"/>
      <c r="P272" s="7"/>
      <c r="Q272" s="7"/>
      <c r="R272" s="7"/>
      <c r="S272" s="7"/>
      <c r="T272" s="95"/>
      <c r="U272" s="7"/>
      <c r="V272" s="7"/>
      <c r="W272" s="7"/>
      <c r="X272" s="7"/>
      <c r="Y272" s="7"/>
      <c r="Z272" s="7"/>
      <c r="AA272" s="7"/>
      <c r="AB272" s="7"/>
      <c r="AC272" s="7"/>
      <c r="AD272" s="7"/>
      <c r="AE272" s="7"/>
      <c r="AF272" s="7"/>
      <c r="AG272" s="7"/>
      <c r="AH272" s="7"/>
      <c r="AI272" s="7"/>
      <c r="AJ272" s="7"/>
      <c r="AK272" s="7"/>
      <c r="AL272" s="7"/>
      <c r="AM272" s="7"/>
      <c r="AN272" s="7"/>
      <c r="AO272" s="7"/>
      <c r="AP272" s="7"/>
      <c r="AQ272" s="7"/>
    </row>
    <row r="273" hidden="1">
      <c r="A273" s="7"/>
      <c r="B273" s="450"/>
      <c r="C273" s="450"/>
      <c r="D273" s="450"/>
      <c r="E273" s="7"/>
      <c r="F273" s="7"/>
      <c r="G273" s="7"/>
      <c r="H273" s="7"/>
      <c r="I273" s="7"/>
      <c r="J273" s="7"/>
      <c r="K273" s="7"/>
      <c r="L273" s="1733"/>
      <c r="M273" s="7"/>
      <c r="N273" s="7"/>
      <c r="O273" s="7"/>
      <c r="P273" s="7"/>
      <c r="Q273" s="7"/>
      <c r="R273" s="7"/>
      <c r="S273" s="7"/>
      <c r="T273" s="95"/>
      <c r="U273" s="7"/>
      <c r="V273" s="7"/>
      <c r="W273" s="7"/>
      <c r="X273" s="7"/>
      <c r="Y273" s="7"/>
      <c r="Z273" s="7"/>
      <c r="AA273" s="7"/>
      <c r="AB273" s="7"/>
      <c r="AC273" s="7"/>
      <c r="AD273" s="7"/>
      <c r="AE273" s="7"/>
      <c r="AF273" s="7"/>
      <c r="AG273" s="7"/>
      <c r="AH273" s="7"/>
      <c r="AI273" s="7"/>
      <c r="AJ273" s="7"/>
      <c r="AK273" s="7"/>
      <c r="AL273" s="7"/>
      <c r="AM273" s="7"/>
      <c r="AN273" s="7"/>
      <c r="AO273" s="7"/>
      <c r="AP273" s="7"/>
      <c r="AQ273" s="7"/>
    </row>
    <row r="274" hidden="1">
      <c r="A274" s="7"/>
      <c r="B274" s="450"/>
      <c r="C274" s="450"/>
      <c r="D274" s="450"/>
      <c r="E274" s="7"/>
      <c r="F274" s="7"/>
      <c r="G274" s="7"/>
      <c r="H274" s="7"/>
      <c r="I274" s="7"/>
      <c r="J274" s="7"/>
      <c r="K274" s="7"/>
      <c r="L274" s="1733"/>
      <c r="M274" s="7"/>
      <c r="N274" s="7"/>
      <c r="O274" s="7"/>
      <c r="P274" s="7"/>
      <c r="Q274" s="7"/>
      <c r="R274" s="7"/>
      <c r="S274" s="7"/>
      <c r="T274" s="95"/>
      <c r="U274" s="7"/>
      <c r="V274" s="7"/>
      <c r="W274" s="7"/>
      <c r="X274" s="7"/>
      <c r="Y274" s="7"/>
      <c r="Z274" s="7"/>
      <c r="AA274" s="7"/>
      <c r="AB274" s="7"/>
      <c r="AC274" s="7"/>
      <c r="AD274" s="7"/>
      <c r="AE274" s="7"/>
      <c r="AF274" s="7"/>
      <c r="AG274" s="7"/>
      <c r="AH274" s="7"/>
      <c r="AI274" s="7"/>
      <c r="AJ274" s="7"/>
      <c r="AK274" s="7"/>
      <c r="AL274" s="7"/>
      <c r="AM274" s="7"/>
      <c r="AN274" s="7"/>
      <c r="AO274" s="7"/>
      <c r="AP274" s="7"/>
      <c r="AQ274" s="7"/>
    </row>
    <row r="275" hidden="1">
      <c r="A275" s="7"/>
      <c r="B275" s="450"/>
      <c r="C275" s="450"/>
      <c r="D275" s="450"/>
      <c r="E275" s="7"/>
      <c r="F275" s="7"/>
      <c r="G275" s="7"/>
      <c r="H275" s="7"/>
      <c r="I275" s="7"/>
      <c r="J275" s="7"/>
      <c r="K275" s="7"/>
      <c r="L275" s="1733"/>
      <c r="M275" s="7"/>
      <c r="N275" s="7"/>
      <c r="O275" s="7"/>
      <c r="P275" s="7"/>
      <c r="Q275" s="7"/>
      <c r="R275" s="7"/>
      <c r="S275" s="7"/>
      <c r="T275" s="95"/>
      <c r="U275" s="7"/>
      <c r="V275" s="7"/>
      <c r="W275" s="7"/>
      <c r="X275" s="7"/>
      <c r="Y275" s="7"/>
      <c r="Z275" s="7"/>
      <c r="AA275" s="7"/>
      <c r="AB275" s="7"/>
      <c r="AC275" s="7"/>
      <c r="AD275" s="7"/>
      <c r="AE275" s="7"/>
      <c r="AF275" s="7"/>
      <c r="AG275" s="7"/>
      <c r="AH275" s="7"/>
      <c r="AI275" s="7"/>
      <c r="AJ275" s="7"/>
      <c r="AK275" s="7"/>
      <c r="AL275" s="7"/>
      <c r="AM275" s="7"/>
      <c r="AN275" s="7"/>
      <c r="AO275" s="7"/>
      <c r="AP275" s="7"/>
      <c r="AQ275" s="7"/>
    </row>
    <row r="276" hidden="1">
      <c r="A276" s="7"/>
      <c r="B276" s="450"/>
      <c r="C276" s="450"/>
      <c r="D276" s="450"/>
      <c r="E276" s="7"/>
      <c r="F276" s="7"/>
      <c r="G276" s="7"/>
      <c r="H276" s="7"/>
      <c r="I276" s="7"/>
      <c r="J276" s="7"/>
      <c r="K276" s="7"/>
      <c r="L276" s="1733"/>
      <c r="M276" s="7"/>
      <c r="N276" s="7"/>
      <c r="O276" s="7"/>
      <c r="P276" s="7"/>
      <c r="Q276" s="7"/>
      <c r="R276" s="7"/>
      <c r="S276" s="7"/>
      <c r="T276" s="95"/>
      <c r="U276" s="7"/>
      <c r="V276" s="7"/>
      <c r="W276" s="7"/>
      <c r="X276" s="7"/>
      <c r="Y276" s="7"/>
      <c r="Z276" s="7"/>
      <c r="AA276" s="7"/>
      <c r="AB276" s="7"/>
      <c r="AC276" s="7"/>
      <c r="AD276" s="7"/>
      <c r="AE276" s="7"/>
      <c r="AF276" s="7"/>
      <c r="AG276" s="7"/>
      <c r="AH276" s="7"/>
      <c r="AI276" s="7"/>
      <c r="AJ276" s="7"/>
      <c r="AK276" s="7"/>
      <c r="AL276" s="7"/>
      <c r="AM276" s="7"/>
      <c r="AN276" s="7"/>
      <c r="AO276" s="7"/>
      <c r="AP276" s="7"/>
      <c r="AQ276" s="7"/>
    </row>
    <row r="277" hidden="1">
      <c r="A277" s="7"/>
      <c r="B277" s="450"/>
      <c r="C277" s="450"/>
      <c r="D277" s="450"/>
      <c r="E277" s="7"/>
      <c r="F277" s="7"/>
      <c r="G277" s="7"/>
      <c r="H277" s="7"/>
      <c r="I277" s="7"/>
      <c r="J277" s="7"/>
      <c r="K277" s="7"/>
      <c r="L277" s="1733"/>
      <c r="M277" s="7"/>
      <c r="N277" s="7"/>
      <c r="O277" s="7"/>
      <c r="P277" s="7"/>
      <c r="Q277" s="7"/>
      <c r="R277" s="7"/>
      <c r="S277" s="7"/>
      <c r="T277" s="95"/>
      <c r="U277" s="7"/>
      <c r="V277" s="7"/>
      <c r="W277" s="7"/>
      <c r="X277" s="7"/>
      <c r="Y277" s="7"/>
      <c r="Z277" s="7"/>
      <c r="AA277" s="7"/>
      <c r="AB277" s="7"/>
      <c r="AC277" s="7"/>
      <c r="AD277" s="7"/>
      <c r="AE277" s="7"/>
      <c r="AF277" s="7"/>
      <c r="AG277" s="7"/>
      <c r="AH277" s="7"/>
      <c r="AI277" s="7"/>
      <c r="AJ277" s="7"/>
      <c r="AK277" s="7"/>
      <c r="AL277" s="7"/>
      <c r="AM277" s="7"/>
      <c r="AN277" s="7"/>
      <c r="AO277" s="7"/>
      <c r="AP277" s="7"/>
      <c r="AQ277" s="7"/>
    </row>
    <row r="278" hidden="1">
      <c r="A278" s="7"/>
      <c r="B278" s="450"/>
      <c r="C278" s="450"/>
      <c r="D278" s="450"/>
      <c r="E278" s="7"/>
      <c r="F278" s="7"/>
      <c r="G278" s="7"/>
      <c r="H278" s="7"/>
      <c r="I278" s="7"/>
      <c r="J278" s="7"/>
      <c r="K278" s="7"/>
      <c r="L278" s="1733"/>
      <c r="M278" s="7"/>
      <c r="N278" s="7"/>
      <c r="O278" s="7"/>
      <c r="P278" s="7"/>
      <c r="Q278" s="7"/>
      <c r="R278" s="7"/>
      <c r="S278" s="7"/>
      <c r="T278" s="95"/>
      <c r="U278" s="7"/>
      <c r="V278" s="7"/>
      <c r="W278" s="7"/>
      <c r="X278" s="7"/>
      <c r="Y278" s="7"/>
      <c r="Z278" s="7"/>
      <c r="AA278" s="7"/>
      <c r="AB278" s="7"/>
      <c r="AC278" s="7"/>
      <c r="AD278" s="7"/>
      <c r="AE278" s="7"/>
      <c r="AF278" s="7"/>
      <c r="AG278" s="7"/>
      <c r="AH278" s="7"/>
      <c r="AI278" s="7"/>
      <c r="AJ278" s="7"/>
      <c r="AK278" s="7"/>
      <c r="AL278" s="7"/>
      <c r="AM278" s="7"/>
      <c r="AN278" s="7"/>
      <c r="AO278" s="7"/>
      <c r="AP278" s="7"/>
      <c r="AQ278" s="7"/>
    </row>
    <row r="279" hidden="1">
      <c r="A279" s="7"/>
      <c r="B279" s="450"/>
      <c r="C279" s="450"/>
      <c r="D279" s="450"/>
      <c r="E279" s="7"/>
      <c r="F279" s="7"/>
      <c r="G279" s="7"/>
      <c r="H279" s="7"/>
      <c r="I279" s="7"/>
      <c r="J279" s="7"/>
      <c r="K279" s="7"/>
      <c r="L279" s="1733"/>
      <c r="M279" s="7"/>
      <c r="N279" s="7"/>
      <c r="O279" s="7"/>
      <c r="P279" s="7"/>
      <c r="Q279" s="7"/>
      <c r="R279" s="7"/>
      <c r="S279" s="7"/>
      <c r="T279" s="95"/>
      <c r="U279" s="7"/>
      <c r="V279" s="7"/>
      <c r="W279" s="7"/>
      <c r="X279" s="7"/>
      <c r="Y279" s="7"/>
      <c r="Z279" s="7"/>
      <c r="AA279" s="7"/>
      <c r="AB279" s="7"/>
      <c r="AC279" s="7"/>
      <c r="AD279" s="7"/>
      <c r="AE279" s="7"/>
      <c r="AF279" s="7"/>
      <c r="AG279" s="7"/>
      <c r="AH279" s="7"/>
      <c r="AI279" s="7"/>
      <c r="AJ279" s="7"/>
      <c r="AK279" s="7"/>
      <c r="AL279" s="7"/>
      <c r="AM279" s="7"/>
      <c r="AN279" s="7"/>
      <c r="AO279" s="7"/>
      <c r="AP279" s="7"/>
      <c r="AQ279" s="7"/>
    </row>
    <row r="280" hidden="1">
      <c r="A280" s="7"/>
      <c r="B280" s="450"/>
      <c r="C280" s="450"/>
      <c r="D280" s="450"/>
      <c r="E280" s="7"/>
      <c r="F280" s="7"/>
      <c r="G280" s="7"/>
      <c r="H280" s="7"/>
      <c r="I280" s="7"/>
      <c r="J280" s="7"/>
      <c r="K280" s="7"/>
      <c r="L280" s="1733"/>
      <c r="M280" s="7"/>
      <c r="N280" s="7"/>
      <c r="O280" s="7"/>
      <c r="P280" s="7"/>
      <c r="Q280" s="7"/>
      <c r="R280" s="7"/>
      <c r="S280" s="7"/>
      <c r="T280" s="95"/>
      <c r="U280" s="7"/>
      <c r="V280" s="7"/>
      <c r="W280" s="7"/>
      <c r="X280" s="7"/>
      <c r="Y280" s="7"/>
      <c r="Z280" s="7"/>
      <c r="AA280" s="7"/>
      <c r="AB280" s="7"/>
      <c r="AC280" s="7"/>
      <c r="AD280" s="7"/>
      <c r="AE280" s="7"/>
      <c r="AF280" s="7"/>
      <c r="AG280" s="7"/>
      <c r="AH280" s="7"/>
      <c r="AI280" s="7"/>
      <c r="AJ280" s="7"/>
      <c r="AK280" s="7"/>
      <c r="AL280" s="7"/>
      <c r="AM280" s="7"/>
      <c r="AN280" s="7"/>
      <c r="AO280" s="7"/>
      <c r="AP280" s="7"/>
      <c r="AQ280" s="7"/>
    </row>
    <row r="281" hidden="1">
      <c r="A281" s="7"/>
      <c r="B281" s="450"/>
      <c r="C281" s="450"/>
      <c r="D281" s="450"/>
      <c r="E281" s="7"/>
      <c r="F281" s="7"/>
      <c r="G281" s="7"/>
      <c r="H281" s="7"/>
      <c r="I281" s="7"/>
      <c r="J281" s="7"/>
      <c r="K281" s="7"/>
      <c r="L281" s="1733"/>
      <c r="M281" s="7"/>
      <c r="N281" s="7"/>
      <c r="O281" s="7"/>
      <c r="P281" s="7"/>
      <c r="Q281" s="7"/>
      <c r="R281" s="7"/>
      <c r="S281" s="7"/>
      <c r="T281" s="95"/>
      <c r="U281" s="7"/>
      <c r="V281" s="7"/>
      <c r="W281" s="7"/>
      <c r="X281" s="7"/>
      <c r="Y281" s="7"/>
      <c r="Z281" s="7"/>
      <c r="AA281" s="7"/>
      <c r="AB281" s="7"/>
      <c r="AC281" s="7"/>
      <c r="AD281" s="7"/>
      <c r="AE281" s="7"/>
      <c r="AF281" s="7"/>
      <c r="AG281" s="7"/>
      <c r="AH281" s="7"/>
      <c r="AI281" s="7"/>
      <c r="AJ281" s="7"/>
      <c r="AK281" s="7"/>
      <c r="AL281" s="7"/>
      <c r="AM281" s="7"/>
      <c r="AN281" s="7"/>
      <c r="AO281" s="7"/>
      <c r="AP281" s="7"/>
      <c r="AQ281" s="7"/>
    </row>
    <row r="282" hidden="1">
      <c r="A282" s="7"/>
      <c r="B282" s="450"/>
      <c r="C282" s="450"/>
      <c r="D282" s="450"/>
      <c r="E282" s="7"/>
      <c r="F282" s="7"/>
      <c r="G282" s="7"/>
      <c r="H282" s="7"/>
      <c r="I282" s="7"/>
      <c r="J282" s="7"/>
      <c r="K282" s="7"/>
      <c r="L282" s="1733"/>
      <c r="M282" s="7"/>
      <c r="N282" s="7"/>
      <c r="O282" s="7"/>
      <c r="P282" s="7"/>
      <c r="Q282" s="7"/>
      <c r="R282" s="7"/>
      <c r="S282" s="7"/>
      <c r="T282" s="95"/>
      <c r="U282" s="7"/>
      <c r="V282" s="7"/>
      <c r="W282" s="7"/>
      <c r="X282" s="7"/>
      <c r="Y282" s="7"/>
      <c r="Z282" s="7"/>
      <c r="AA282" s="7"/>
      <c r="AB282" s="7"/>
      <c r="AC282" s="7"/>
      <c r="AD282" s="7"/>
      <c r="AE282" s="7"/>
      <c r="AF282" s="7"/>
      <c r="AG282" s="7"/>
      <c r="AH282" s="7"/>
      <c r="AI282" s="7"/>
      <c r="AJ282" s="7"/>
      <c r="AK282" s="7"/>
      <c r="AL282" s="7"/>
      <c r="AM282" s="7"/>
      <c r="AN282" s="7"/>
      <c r="AO282" s="7"/>
      <c r="AP282" s="7"/>
      <c r="AQ282" s="7"/>
    </row>
    <row r="283" hidden="1">
      <c r="A283" s="7"/>
      <c r="B283" s="450"/>
      <c r="C283" s="450"/>
      <c r="D283" s="450"/>
      <c r="E283" s="7"/>
      <c r="F283" s="7"/>
      <c r="G283" s="7"/>
      <c r="H283" s="7"/>
      <c r="I283" s="7"/>
      <c r="J283" s="7"/>
      <c r="K283" s="7"/>
      <c r="L283" s="1733"/>
      <c r="M283" s="7"/>
      <c r="N283" s="7"/>
      <c r="O283" s="7"/>
      <c r="P283" s="7"/>
      <c r="Q283" s="7"/>
      <c r="R283" s="7"/>
      <c r="S283" s="7"/>
      <c r="T283" s="95"/>
      <c r="U283" s="7"/>
      <c r="V283" s="7"/>
      <c r="W283" s="7"/>
      <c r="X283" s="7"/>
      <c r="Y283" s="7"/>
      <c r="Z283" s="7"/>
      <c r="AA283" s="7"/>
      <c r="AB283" s="7"/>
      <c r="AC283" s="7"/>
      <c r="AD283" s="7"/>
      <c r="AE283" s="7"/>
      <c r="AF283" s="7"/>
      <c r="AG283" s="7"/>
      <c r="AH283" s="7"/>
      <c r="AI283" s="7"/>
      <c r="AJ283" s="7"/>
      <c r="AK283" s="7"/>
      <c r="AL283" s="7"/>
      <c r="AM283" s="7"/>
      <c r="AN283" s="7"/>
      <c r="AO283" s="7"/>
      <c r="AP283" s="7"/>
      <c r="AQ283" s="7"/>
    </row>
    <row r="284" hidden="1">
      <c r="A284" s="7"/>
      <c r="B284" s="450"/>
      <c r="C284" s="450"/>
      <c r="D284" s="450"/>
      <c r="E284" s="7"/>
      <c r="F284" s="7"/>
      <c r="G284" s="7"/>
      <c r="H284" s="7"/>
      <c r="I284" s="7"/>
      <c r="J284" s="7"/>
      <c r="K284" s="7"/>
      <c r="L284" s="1733"/>
      <c r="M284" s="7"/>
      <c r="N284" s="7"/>
      <c r="O284" s="7"/>
      <c r="P284" s="7"/>
      <c r="Q284" s="7"/>
      <c r="R284" s="7"/>
      <c r="S284" s="7"/>
      <c r="T284" s="95"/>
      <c r="U284" s="7"/>
      <c r="V284" s="7"/>
      <c r="W284" s="7"/>
      <c r="X284" s="7"/>
      <c r="Y284" s="7"/>
      <c r="Z284" s="7"/>
      <c r="AA284" s="7"/>
      <c r="AB284" s="7"/>
      <c r="AC284" s="7"/>
      <c r="AD284" s="7"/>
      <c r="AE284" s="7"/>
      <c r="AF284" s="7"/>
      <c r="AG284" s="7"/>
      <c r="AH284" s="7"/>
      <c r="AI284" s="7"/>
      <c r="AJ284" s="7"/>
      <c r="AK284" s="7"/>
      <c r="AL284" s="7"/>
      <c r="AM284" s="7"/>
      <c r="AN284" s="7"/>
      <c r="AO284" s="7"/>
      <c r="AP284" s="7"/>
      <c r="AQ284" s="7"/>
    </row>
    <row r="285" hidden="1">
      <c r="A285" s="7"/>
      <c r="B285" s="450"/>
      <c r="C285" s="450"/>
      <c r="D285" s="450"/>
      <c r="E285" s="7"/>
      <c r="F285" s="7"/>
      <c r="G285" s="7"/>
      <c r="H285" s="7"/>
      <c r="I285" s="7"/>
      <c r="J285" s="7"/>
      <c r="K285" s="7"/>
      <c r="L285" s="1733"/>
      <c r="M285" s="7"/>
      <c r="N285" s="7"/>
      <c r="O285" s="7"/>
      <c r="P285" s="7"/>
      <c r="Q285" s="7"/>
      <c r="R285" s="7"/>
      <c r="S285" s="7"/>
      <c r="T285" s="95"/>
      <c r="U285" s="7"/>
      <c r="V285" s="7"/>
      <c r="W285" s="7"/>
      <c r="X285" s="7"/>
      <c r="Y285" s="7"/>
      <c r="Z285" s="7"/>
      <c r="AA285" s="7"/>
      <c r="AB285" s="7"/>
      <c r="AC285" s="7"/>
      <c r="AD285" s="7"/>
      <c r="AE285" s="7"/>
      <c r="AF285" s="7"/>
      <c r="AG285" s="7"/>
      <c r="AH285" s="7"/>
      <c r="AI285" s="7"/>
      <c r="AJ285" s="7"/>
      <c r="AK285" s="7"/>
      <c r="AL285" s="7"/>
      <c r="AM285" s="7"/>
      <c r="AN285" s="7"/>
      <c r="AO285" s="7"/>
      <c r="AP285" s="7"/>
      <c r="AQ285" s="7"/>
    </row>
    <row r="286" hidden="1">
      <c r="A286" s="7"/>
      <c r="B286" s="450"/>
      <c r="C286" s="450"/>
      <c r="D286" s="450"/>
      <c r="E286" s="7"/>
      <c r="F286" s="7"/>
      <c r="G286" s="7"/>
      <c r="H286" s="7"/>
      <c r="I286" s="7"/>
      <c r="J286" s="7"/>
      <c r="K286" s="7"/>
      <c r="L286" s="1733"/>
      <c r="M286" s="7"/>
      <c r="N286" s="7"/>
      <c r="O286" s="7"/>
      <c r="P286" s="7"/>
      <c r="Q286" s="7"/>
      <c r="R286" s="7"/>
      <c r="S286" s="7"/>
      <c r="T286" s="95"/>
      <c r="U286" s="7"/>
      <c r="V286" s="7"/>
      <c r="W286" s="7"/>
      <c r="X286" s="7"/>
      <c r="Y286" s="7"/>
      <c r="Z286" s="7"/>
      <c r="AA286" s="7"/>
      <c r="AB286" s="7"/>
      <c r="AC286" s="7"/>
      <c r="AD286" s="7"/>
      <c r="AE286" s="7"/>
      <c r="AF286" s="7"/>
      <c r="AG286" s="7"/>
      <c r="AH286" s="7"/>
      <c r="AI286" s="7"/>
      <c r="AJ286" s="7"/>
      <c r="AK286" s="7"/>
      <c r="AL286" s="7"/>
      <c r="AM286" s="7"/>
      <c r="AN286" s="7"/>
      <c r="AO286" s="7"/>
      <c r="AP286" s="7"/>
      <c r="AQ286" s="7"/>
    </row>
    <row r="287" hidden="1">
      <c r="A287" s="7"/>
      <c r="B287" s="450"/>
      <c r="C287" s="450"/>
      <c r="D287" s="450"/>
      <c r="E287" s="7"/>
      <c r="F287" s="7"/>
      <c r="G287" s="7"/>
      <c r="H287" s="7"/>
      <c r="I287" s="7"/>
      <c r="J287" s="7"/>
      <c r="K287" s="7"/>
      <c r="L287" s="1733"/>
      <c r="M287" s="7"/>
      <c r="N287" s="7"/>
      <c r="O287" s="7"/>
      <c r="P287" s="7"/>
      <c r="Q287" s="7"/>
      <c r="R287" s="7"/>
      <c r="S287" s="7"/>
      <c r="T287" s="95"/>
      <c r="U287" s="7"/>
      <c r="V287" s="7"/>
      <c r="W287" s="7"/>
      <c r="X287" s="7"/>
      <c r="Y287" s="7"/>
      <c r="Z287" s="7"/>
      <c r="AA287" s="7"/>
      <c r="AB287" s="7"/>
      <c r="AC287" s="7"/>
      <c r="AD287" s="7"/>
      <c r="AE287" s="7"/>
      <c r="AF287" s="7"/>
      <c r="AG287" s="7"/>
      <c r="AH287" s="7"/>
      <c r="AI287" s="7"/>
      <c r="AJ287" s="7"/>
      <c r="AK287" s="7"/>
      <c r="AL287" s="7"/>
      <c r="AM287" s="7"/>
      <c r="AN287" s="7"/>
      <c r="AO287" s="7"/>
      <c r="AP287" s="7"/>
      <c r="AQ287" s="7"/>
    </row>
    <row r="288" hidden="1">
      <c r="A288" s="7"/>
      <c r="B288" s="450"/>
      <c r="C288" s="450"/>
      <c r="D288" s="450"/>
      <c r="E288" s="7"/>
      <c r="F288" s="7"/>
      <c r="G288" s="7"/>
      <c r="H288" s="7"/>
      <c r="I288" s="7"/>
      <c r="J288" s="7"/>
      <c r="K288" s="7"/>
      <c r="L288" s="1733"/>
      <c r="M288" s="7"/>
      <c r="N288" s="7"/>
      <c r="O288" s="7"/>
      <c r="P288" s="7"/>
      <c r="Q288" s="7"/>
      <c r="R288" s="7"/>
      <c r="S288" s="7"/>
      <c r="T288" s="95"/>
      <c r="U288" s="7"/>
      <c r="V288" s="7"/>
      <c r="W288" s="7"/>
      <c r="X288" s="7"/>
      <c r="Y288" s="7"/>
      <c r="Z288" s="7"/>
      <c r="AA288" s="7"/>
      <c r="AB288" s="7"/>
      <c r="AC288" s="7"/>
      <c r="AD288" s="7"/>
      <c r="AE288" s="7"/>
      <c r="AF288" s="7"/>
      <c r="AG288" s="7"/>
      <c r="AH288" s="7"/>
      <c r="AI288" s="7"/>
      <c r="AJ288" s="7"/>
      <c r="AK288" s="7"/>
      <c r="AL288" s="7"/>
      <c r="AM288" s="7"/>
      <c r="AN288" s="7"/>
      <c r="AO288" s="7"/>
      <c r="AP288" s="7"/>
      <c r="AQ288" s="7"/>
    </row>
    <row r="289" hidden="1">
      <c r="A289" s="7"/>
      <c r="B289" s="450"/>
      <c r="C289" s="450"/>
      <c r="D289" s="450"/>
      <c r="E289" s="7"/>
      <c r="F289" s="7"/>
      <c r="G289" s="7"/>
      <c r="H289" s="7"/>
      <c r="I289" s="7"/>
      <c r="J289" s="7"/>
      <c r="K289" s="7"/>
      <c r="L289" s="1733"/>
      <c r="M289" s="7"/>
      <c r="N289" s="7"/>
      <c r="O289" s="7"/>
      <c r="P289" s="7"/>
      <c r="Q289" s="7"/>
      <c r="R289" s="7"/>
      <c r="S289" s="7"/>
      <c r="T289" s="95"/>
      <c r="U289" s="7"/>
      <c r="V289" s="7"/>
      <c r="W289" s="7"/>
      <c r="X289" s="7"/>
      <c r="Y289" s="7"/>
      <c r="Z289" s="7"/>
      <c r="AA289" s="7"/>
      <c r="AB289" s="7"/>
      <c r="AC289" s="7"/>
      <c r="AD289" s="7"/>
      <c r="AE289" s="7"/>
      <c r="AF289" s="7"/>
      <c r="AG289" s="7"/>
      <c r="AH289" s="7"/>
      <c r="AI289" s="7"/>
      <c r="AJ289" s="7"/>
      <c r="AK289" s="7"/>
      <c r="AL289" s="7"/>
      <c r="AM289" s="7"/>
      <c r="AN289" s="7"/>
      <c r="AO289" s="7"/>
      <c r="AP289" s="7"/>
      <c r="AQ289" s="7"/>
    </row>
    <row r="290" hidden="1">
      <c r="A290" s="7"/>
      <c r="B290" s="450"/>
      <c r="C290" s="450"/>
      <c r="D290" s="450"/>
      <c r="E290" s="7"/>
      <c r="F290" s="7"/>
      <c r="G290" s="7"/>
      <c r="H290" s="7"/>
      <c r="I290" s="7"/>
      <c r="J290" s="7"/>
      <c r="K290" s="7"/>
      <c r="L290" s="1733"/>
      <c r="M290" s="7"/>
      <c r="N290" s="7"/>
      <c r="O290" s="7"/>
      <c r="P290" s="7"/>
      <c r="Q290" s="7"/>
      <c r="R290" s="7"/>
      <c r="S290" s="7"/>
      <c r="T290" s="95"/>
      <c r="U290" s="7"/>
      <c r="V290" s="7"/>
      <c r="W290" s="7"/>
      <c r="X290" s="7"/>
      <c r="Y290" s="7"/>
      <c r="Z290" s="7"/>
      <c r="AA290" s="7"/>
      <c r="AB290" s="7"/>
      <c r="AC290" s="7"/>
      <c r="AD290" s="7"/>
      <c r="AE290" s="7"/>
      <c r="AF290" s="7"/>
      <c r="AG290" s="7"/>
      <c r="AH290" s="7"/>
      <c r="AI290" s="7"/>
      <c r="AJ290" s="7"/>
      <c r="AK290" s="7"/>
      <c r="AL290" s="7"/>
      <c r="AM290" s="7"/>
      <c r="AN290" s="7"/>
      <c r="AO290" s="7"/>
      <c r="AP290" s="7"/>
      <c r="AQ290" s="7"/>
    </row>
    <row r="291" hidden="1">
      <c r="A291" s="7"/>
      <c r="B291" s="450"/>
      <c r="C291" s="450"/>
      <c r="D291" s="450"/>
      <c r="E291" s="7"/>
      <c r="F291" s="7"/>
      <c r="G291" s="7"/>
      <c r="H291" s="7"/>
      <c r="I291" s="7"/>
      <c r="J291" s="7"/>
      <c r="K291" s="7"/>
      <c r="L291" s="1733"/>
      <c r="M291" s="7"/>
      <c r="N291" s="7"/>
      <c r="O291" s="7"/>
      <c r="P291" s="7"/>
      <c r="Q291" s="7"/>
      <c r="R291" s="7"/>
      <c r="S291" s="7"/>
      <c r="T291" s="95"/>
      <c r="U291" s="7"/>
      <c r="V291" s="7"/>
      <c r="W291" s="7"/>
      <c r="X291" s="7"/>
      <c r="Y291" s="7"/>
      <c r="Z291" s="7"/>
      <c r="AA291" s="7"/>
      <c r="AB291" s="7"/>
      <c r="AC291" s="7"/>
      <c r="AD291" s="7"/>
      <c r="AE291" s="7"/>
      <c r="AF291" s="7"/>
      <c r="AG291" s="7"/>
      <c r="AH291" s="7"/>
      <c r="AI291" s="7"/>
      <c r="AJ291" s="7"/>
      <c r="AK291" s="7"/>
      <c r="AL291" s="7"/>
      <c r="AM291" s="7"/>
      <c r="AN291" s="7"/>
      <c r="AO291" s="7"/>
      <c r="AP291" s="7"/>
      <c r="AQ291" s="7"/>
    </row>
    <row r="292" hidden="1">
      <c r="A292" s="7"/>
      <c r="B292" s="450"/>
      <c r="C292" s="450"/>
      <c r="D292" s="450"/>
      <c r="E292" s="7"/>
      <c r="F292" s="7"/>
      <c r="G292" s="7"/>
      <c r="H292" s="7"/>
      <c r="I292" s="7"/>
      <c r="J292" s="7"/>
      <c r="K292" s="7"/>
      <c r="L292" s="1733"/>
      <c r="M292" s="7"/>
      <c r="N292" s="7"/>
      <c r="O292" s="7"/>
      <c r="P292" s="7"/>
      <c r="Q292" s="7"/>
      <c r="R292" s="7"/>
      <c r="S292" s="7"/>
      <c r="T292" s="95"/>
      <c r="U292" s="7"/>
      <c r="V292" s="7"/>
      <c r="W292" s="7"/>
      <c r="X292" s="7"/>
      <c r="Y292" s="7"/>
      <c r="Z292" s="7"/>
      <c r="AA292" s="7"/>
      <c r="AB292" s="7"/>
      <c r="AC292" s="7"/>
      <c r="AD292" s="7"/>
      <c r="AE292" s="7"/>
      <c r="AF292" s="7"/>
      <c r="AG292" s="7"/>
      <c r="AH292" s="7"/>
      <c r="AI292" s="7"/>
      <c r="AJ292" s="7"/>
      <c r="AK292" s="7"/>
      <c r="AL292" s="7"/>
      <c r="AM292" s="7"/>
      <c r="AN292" s="7"/>
      <c r="AO292" s="7"/>
      <c r="AP292" s="7"/>
      <c r="AQ292" s="7"/>
    </row>
    <row r="293" hidden="1">
      <c r="A293" s="7"/>
      <c r="B293" s="450"/>
      <c r="C293" s="450"/>
      <c r="D293" s="450"/>
      <c r="E293" s="7"/>
      <c r="F293" s="7"/>
      <c r="G293" s="7"/>
      <c r="H293" s="7"/>
      <c r="I293" s="7"/>
      <c r="J293" s="7"/>
      <c r="K293" s="7"/>
      <c r="L293" s="1733"/>
      <c r="M293" s="7"/>
      <c r="N293" s="7"/>
      <c r="O293" s="7"/>
      <c r="P293" s="7"/>
      <c r="Q293" s="7"/>
      <c r="R293" s="7"/>
      <c r="S293" s="7"/>
      <c r="T293" s="95"/>
      <c r="U293" s="7"/>
      <c r="V293" s="7"/>
      <c r="W293" s="7"/>
      <c r="X293" s="7"/>
      <c r="Y293" s="7"/>
      <c r="Z293" s="7"/>
      <c r="AA293" s="7"/>
      <c r="AB293" s="7"/>
      <c r="AC293" s="7"/>
      <c r="AD293" s="7"/>
      <c r="AE293" s="7"/>
      <c r="AF293" s="7"/>
      <c r="AG293" s="7"/>
      <c r="AH293" s="7"/>
      <c r="AI293" s="7"/>
      <c r="AJ293" s="7"/>
      <c r="AK293" s="7"/>
      <c r="AL293" s="7"/>
      <c r="AM293" s="7"/>
      <c r="AN293" s="7"/>
      <c r="AO293" s="7"/>
      <c r="AP293" s="7"/>
      <c r="AQ293" s="7"/>
    </row>
    <row r="294" hidden="1">
      <c r="A294" s="7"/>
      <c r="B294" s="450"/>
      <c r="C294" s="450"/>
      <c r="D294" s="450"/>
      <c r="E294" s="7"/>
      <c r="F294" s="7"/>
      <c r="G294" s="7"/>
      <c r="H294" s="7"/>
      <c r="I294" s="7"/>
      <c r="J294" s="7"/>
      <c r="K294" s="7"/>
      <c r="L294" s="1733"/>
      <c r="M294" s="7"/>
      <c r="N294" s="7"/>
      <c r="O294" s="7"/>
      <c r="P294" s="7"/>
      <c r="Q294" s="7"/>
      <c r="R294" s="7"/>
      <c r="S294" s="7"/>
      <c r="T294" s="95"/>
      <c r="U294" s="7"/>
      <c r="V294" s="7"/>
      <c r="W294" s="7"/>
      <c r="X294" s="7"/>
      <c r="Y294" s="7"/>
      <c r="Z294" s="7"/>
      <c r="AA294" s="7"/>
      <c r="AB294" s="7"/>
      <c r="AC294" s="7"/>
      <c r="AD294" s="7"/>
      <c r="AE294" s="7"/>
      <c r="AF294" s="7"/>
      <c r="AG294" s="7"/>
      <c r="AH294" s="7"/>
      <c r="AI294" s="7"/>
      <c r="AJ294" s="7"/>
      <c r="AK294" s="7"/>
      <c r="AL294" s="7"/>
      <c r="AM294" s="7"/>
      <c r="AN294" s="7"/>
      <c r="AO294" s="7"/>
      <c r="AP294" s="7"/>
      <c r="AQ294" s="7"/>
    </row>
    <row r="295" hidden="1">
      <c r="A295" s="7"/>
      <c r="B295" s="450"/>
      <c r="C295" s="450"/>
      <c r="D295" s="450"/>
      <c r="E295" s="7"/>
      <c r="F295" s="7"/>
      <c r="G295" s="7"/>
      <c r="H295" s="7"/>
      <c r="I295" s="7"/>
      <c r="J295" s="7"/>
      <c r="K295" s="7"/>
      <c r="L295" s="1733"/>
      <c r="M295" s="7"/>
      <c r="N295" s="7"/>
      <c r="O295" s="7"/>
      <c r="P295" s="7"/>
      <c r="Q295" s="7"/>
      <c r="R295" s="7"/>
      <c r="S295" s="7"/>
      <c r="T295" s="95"/>
      <c r="U295" s="7"/>
      <c r="V295" s="7"/>
      <c r="W295" s="7"/>
      <c r="X295" s="7"/>
      <c r="Y295" s="7"/>
      <c r="Z295" s="7"/>
      <c r="AA295" s="7"/>
      <c r="AB295" s="7"/>
      <c r="AC295" s="7"/>
      <c r="AD295" s="7"/>
      <c r="AE295" s="7"/>
      <c r="AF295" s="7"/>
      <c r="AG295" s="7"/>
      <c r="AH295" s="7"/>
      <c r="AI295" s="7"/>
      <c r="AJ295" s="7"/>
      <c r="AK295" s="7"/>
      <c r="AL295" s="7"/>
      <c r="AM295" s="7"/>
      <c r="AN295" s="7"/>
      <c r="AO295" s="7"/>
      <c r="AP295" s="7"/>
      <c r="AQ295" s="7"/>
    </row>
    <row r="296" hidden="1">
      <c r="A296" s="7"/>
      <c r="B296" s="450"/>
      <c r="C296" s="450"/>
      <c r="D296" s="450"/>
      <c r="E296" s="7"/>
      <c r="F296" s="7"/>
      <c r="G296" s="7"/>
      <c r="H296" s="7"/>
      <c r="I296" s="7"/>
      <c r="J296" s="7"/>
      <c r="K296" s="7"/>
      <c r="L296" s="1733"/>
      <c r="M296" s="7"/>
      <c r="N296" s="7"/>
      <c r="O296" s="7"/>
      <c r="P296" s="7"/>
      <c r="Q296" s="7"/>
      <c r="R296" s="7"/>
      <c r="S296" s="7"/>
      <c r="T296" s="95"/>
      <c r="U296" s="7"/>
      <c r="V296" s="7"/>
      <c r="W296" s="7"/>
      <c r="X296" s="7"/>
      <c r="Y296" s="7"/>
      <c r="Z296" s="7"/>
      <c r="AA296" s="7"/>
      <c r="AB296" s="7"/>
      <c r="AC296" s="7"/>
      <c r="AD296" s="7"/>
      <c r="AE296" s="7"/>
      <c r="AF296" s="7"/>
      <c r="AG296" s="7"/>
      <c r="AH296" s="7"/>
      <c r="AI296" s="7"/>
      <c r="AJ296" s="7"/>
      <c r="AK296" s="7"/>
      <c r="AL296" s="7"/>
      <c r="AM296" s="7"/>
      <c r="AN296" s="7"/>
      <c r="AO296" s="7"/>
      <c r="AP296" s="7"/>
      <c r="AQ296" s="7"/>
    </row>
    <row r="297" hidden="1">
      <c r="A297" s="7"/>
      <c r="B297" s="450"/>
      <c r="C297" s="450"/>
      <c r="D297" s="450"/>
      <c r="E297" s="7"/>
      <c r="F297" s="7"/>
      <c r="G297" s="7"/>
      <c r="H297" s="7"/>
      <c r="I297" s="7"/>
      <c r="J297" s="7"/>
      <c r="K297" s="7"/>
      <c r="L297" s="1733"/>
      <c r="M297" s="7"/>
      <c r="N297" s="7"/>
      <c r="O297" s="7"/>
      <c r="P297" s="7"/>
      <c r="Q297" s="7"/>
      <c r="R297" s="7"/>
      <c r="S297" s="7"/>
      <c r="T297" s="95"/>
      <c r="U297" s="7"/>
      <c r="V297" s="7"/>
      <c r="W297" s="7"/>
      <c r="X297" s="7"/>
      <c r="Y297" s="7"/>
      <c r="Z297" s="7"/>
      <c r="AA297" s="7"/>
      <c r="AB297" s="7"/>
      <c r="AC297" s="7"/>
      <c r="AD297" s="7"/>
      <c r="AE297" s="7"/>
      <c r="AF297" s="7"/>
      <c r="AG297" s="7"/>
      <c r="AH297" s="7"/>
      <c r="AI297" s="7"/>
      <c r="AJ297" s="7"/>
      <c r="AK297" s="7"/>
      <c r="AL297" s="7"/>
      <c r="AM297" s="7"/>
      <c r="AN297" s="7"/>
      <c r="AO297" s="7"/>
      <c r="AP297" s="7"/>
      <c r="AQ297" s="7"/>
    </row>
    <row r="298" hidden="1">
      <c r="A298" s="7"/>
      <c r="B298" s="450"/>
      <c r="C298" s="450"/>
      <c r="D298" s="450"/>
      <c r="E298" s="7"/>
      <c r="F298" s="7"/>
      <c r="G298" s="7"/>
      <c r="H298" s="7"/>
      <c r="I298" s="7"/>
      <c r="J298" s="7"/>
      <c r="K298" s="7"/>
      <c r="L298" s="1733"/>
      <c r="M298" s="7"/>
      <c r="N298" s="7"/>
      <c r="O298" s="7"/>
      <c r="P298" s="7"/>
      <c r="Q298" s="7"/>
      <c r="R298" s="7"/>
      <c r="S298" s="7"/>
      <c r="T298" s="95"/>
      <c r="U298" s="7"/>
      <c r="V298" s="7"/>
      <c r="W298" s="7"/>
      <c r="X298" s="7"/>
      <c r="Y298" s="7"/>
      <c r="Z298" s="7"/>
      <c r="AA298" s="7"/>
      <c r="AB298" s="7"/>
      <c r="AC298" s="7"/>
      <c r="AD298" s="7"/>
      <c r="AE298" s="7"/>
      <c r="AF298" s="7"/>
      <c r="AG298" s="7"/>
      <c r="AH298" s="7"/>
      <c r="AI298" s="7"/>
      <c r="AJ298" s="7"/>
      <c r="AK298" s="7"/>
      <c r="AL298" s="7"/>
      <c r="AM298" s="7"/>
      <c r="AN298" s="7"/>
      <c r="AO298" s="7"/>
      <c r="AP298" s="7"/>
      <c r="AQ298" s="7"/>
    </row>
    <row r="299" hidden="1">
      <c r="A299" s="7"/>
      <c r="B299" s="450"/>
      <c r="C299" s="450"/>
      <c r="D299" s="450"/>
      <c r="E299" s="7"/>
      <c r="F299" s="7"/>
      <c r="G299" s="7"/>
      <c r="H299" s="7"/>
      <c r="I299" s="7"/>
      <c r="J299" s="7"/>
      <c r="K299" s="7"/>
      <c r="L299" s="1733"/>
      <c r="M299" s="7"/>
      <c r="N299" s="7"/>
      <c r="O299" s="7"/>
      <c r="P299" s="7"/>
      <c r="Q299" s="7"/>
      <c r="R299" s="7"/>
      <c r="S299" s="7"/>
      <c r="T299" s="95"/>
      <c r="U299" s="7"/>
      <c r="V299" s="7"/>
      <c r="W299" s="7"/>
      <c r="X299" s="7"/>
      <c r="Y299" s="7"/>
      <c r="Z299" s="7"/>
      <c r="AA299" s="7"/>
      <c r="AB299" s="7"/>
      <c r="AC299" s="7"/>
      <c r="AD299" s="7"/>
      <c r="AE299" s="7"/>
      <c r="AF299" s="7"/>
      <c r="AG299" s="7"/>
      <c r="AH299" s="7"/>
      <c r="AI299" s="7"/>
      <c r="AJ299" s="7"/>
      <c r="AK299" s="7"/>
      <c r="AL299" s="7"/>
      <c r="AM299" s="7"/>
      <c r="AN299" s="7"/>
      <c r="AO299" s="7"/>
      <c r="AP299" s="7"/>
      <c r="AQ299" s="7"/>
    </row>
    <row r="300" hidden="1">
      <c r="A300" s="7"/>
      <c r="B300" s="450"/>
      <c r="C300" s="450"/>
      <c r="D300" s="450"/>
      <c r="E300" s="7"/>
      <c r="F300" s="7"/>
      <c r="G300" s="7"/>
      <c r="H300" s="7"/>
      <c r="I300" s="7"/>
      <c r="J300" s="7"/>
      <c r="K300" s="7"/>
      <c r="L300" s="1733"/>
      <c r="M300" s="7"/>
      <c r="N300" s="7"/>
      <c r="O300" s="7"/>
      <c r="P300" s="7"/>
      <c r="Q300" s="7"/>
      <c r="R300" s="7"/>
      <c r="S300" s="7"/>
      <c r="T300" s="95"/>
      <c r="U300" s="7"/>
      <c r="V300" s="7"/>
      <c r="W300" s="7"/>
      <c r="X300" s="7"/>
      <c r="Y300" s="7"/>
      <c r="Z300" s="7"/>
      <c r="AA300" s="7"/>
      <c r="AB300" s="7"/>
      <c r="AC300" s="7"/>
      <c r="AD300" s="7"/>
      <c r="AE300" s="7"/>
      <c r="AF300" s="7"/>
      <c r="AG300" s="7"/>
      <c r="AH300" s="7"/>
      <c r="AI300" s="7"/>
      <c r="AJ300" s="7"/>
      <c r="AK300" s="7"/>
      <c r="AL300" s="7"/>
      <c r="AM300" s="7"/>
      <c r="AN300" s="7"/>
      <c r="AO300" s="7"/>
      <c r="AP300" s="7"/>
      <c r="AQ300" s="7"/>
    </row>
    <row r="301" hidden="1">
      <c r="A301" s="7"/>
      <c r="B301" s="450"/>
      <c r="C301" s="450"/>
      <c r="D301" s="450"/>
      <c r="E301" s="7"/>
      <c r="F301" s="7"/>
      <c r="G301" s="7"/>
      <c r="H301" s="7"/>
      <c r="I301" s="7"/>
      <c r="J301" s="7"/>
      <c r="K301" s="7"/>
      <c r="L301" s="1733"/>
      <c r="M301" s="7"/>
      <c r="N301" s="7"/>
      <c r="O301" s="7"/>
      <c r="P301" s="7"/>
      <c r="Q301" s="7"/>
      <c r="R301" s="7"/>
      <c r="S301" s="7"/>
      <c r="T301" s="95"/>
      <c r="U301" s="7"/>
      <c r="V301" s="7"/>
      <c r="W301" s="7"/>
      <c r="X301" s="7"/>
      <c r="Y301" s="7"/>
      <c r="Z301" s="7"/>
      <c r="AA301" s="7"/>
      <c r="AB301" s="7"/>
      <c r="AC301" s="7"/>
      <c r="AD301" s="7"/>
      <c r="AE301" s="7"/>
      <c r="AF301" s="7"/>
      <c r="AG301" s="7"/>
      <c r="AH301" s="7"/>
      <c r="AI301" s="7"/>
      <c r="AJ301" s="7"/>
      <c r="AK301" s="7"/>
      <c r="AL301" s="7"/>
      <c r="AM301" s="7"/>
      <c r="AN301" s="7"/>
      <c r="AO301" s="7"/>
      <c r="AP301" s="7"/>
      <c r="AQ301" s="7"/>
    </row>
    <row r="302" hidden="1">
      <c r="A302" s="7"/>
      <c r="B302" s="450"/>
      <c r="C302" s="450"/>
      <c r="D302" s="450"/>
      <c r="E302" s="7"/>
      <c r="F302" s="7"/>
      <c r="G302" s="7"/>
      <c r="H302" s="7"/>
      <c r="I302" s="7"/>
      <c r="J302" s="7"/>
      <c r="K302" s="7"/>
      <c r="L302" s="1733"/>
      <c r="M302" s="7"/>
      <c r="N302" s="7"/>
      <c r="O302" s="7"/>
      <c r="P302" s="7"/>
      <c r="Q302" s="7"/>
      <c r="R302" s="7"/>
      <c r="S302" s="7"/>
      <c r="T302" s="95"/>
      <c r="U302" s="7"/>
      <c r="V302" s="7"/>
      <c r="W302" s="7"/>
      <c r="X302" s="7"/>
      <c r="Y302" s="7"/>
      <c r="Z302" s="7"/>
      <c r="AA302" s="7"/>
      <c r="AB302" s="7"/>
      <c r="AC302" s="7"/>
      <c r="AD302" s="7"/>
      <c r="AE302" s="7"/>
      <c r="AF302" s="7"/>
      <c r="AG302" s="7"/>
      <c r="AH302" s="7"/>
      <c r="AI302" s="7"/>
      <c r="AJ302" s="7"/>
      <c r="AK302" s="7"/>
      <c r="AL302" s="7"/>
      <c r="AM302" s="7"/>
      <c r="AN302" s="7"/>
      <c r="AO302" s="7"/>
      <c r="AP302" s="7"/>
      <c r="AQ302" s="7"/>
    </row>
    <row r="303" hidden="1">
      <c r="A303" s="7"/>
      <c r="B303" s="450"/>
      <c r="C303" s="450"/>
      <c r="D303" s="450"/>
      <c r="E303" s="7"/>
      <c r="F303" s="7"/>
      <c r="G303" s="7"/>
      <c r="H303" s="7"/>
      <c r="I303" s="7"/>
      <c r="J303" s="7"/>
      <c r="K303" s="7"/>
      <c r="L303" s="1733"/>
      <c r="M303" s="7"/>
      <c r="N303" s="7"/>
      <c r="O303" s="7"/>
      <c r="P303" s="7"/>
      <c r="Q303" s="7"/>
      <c r="R303" s="7"/>
      <c r="S303" s="7"/>
      <c r="T303" s="95"/>
      <c r="U303" s="7"/>
      <c r="V303" s="7"/>
      <c r="W303" s="7"/>
      <c r="X303" s="7"/>
      <c r="Y303" s="7"/>
      <c r="Z303" s="7"/>
      <c r="AA303" s="7"/>
      <c r="AB303" s="7"/>
      <c r="AC303" s="7"/>
      <c r="AD303" s="7"/>
      <c r="AE303" s="7"/>
      <c r="AF303" s="7"/>
      <c r="AG303" s="7"/>
      <c r="AH303" s="7"/>
      <c r="AI303" s="7"/>
      <c r="AJ303" s="7"/>
      <c r="AK303" s="7"/>
      <c r="AL303" s="7"/>
      <c r="AM303" s="7"/>
      <c r="AN303" s="7"/>
      <c r="AO303" s="7"/>
      <c r="AP303" s="7"/>
      <c r="AQ303" s="7"/>
    </row>
    <row r="304" hidden="1">
      <c r="A304" s="7"/>
      <c r="B304" s="450"/>
      <c r="C304" s="450"/>
      <c r="D304" s="450"/>
      <c r="E304" s="7"/>
      <c r="F304" s="7"/>
      <c r="G304" s="7"/>
      <c r="H304" s="7"/>
      <c r="I304" s="7"/>
      <c r="J304" s="7"/>
      <c r="K304" s="7"/>
      <c r="L304" s="1733"/>
      <c r="M304" s="7"/>
      <c r="N304" s="7"/>
      <c r="O304" s="7"/>
      <c r="P304" s="7"/>
      <c r="Q304" s="7"/>
      <c r="R304" s="7"/>
      <c r="S304" s="7"/>
      <c r="T304" s="95"/>
      <c r="U304" s="7"/>
      <c r="V304" s="7"/>
      <c r="W304" s="7"/>
      <c r="X304" s="7"/>
      <c r="Y304" s="7"/>
      <c r="Z304" s="7"/>
      <c r="AA304" s="7"/>
      <c r="AB304" s="7"/>
      <c r="AC304" s="7"/>
      <c r="AD304" s="7"/>
      <c r="AE304" s="7"/>
      <c r="AF304" s="7"/>
      <c r="AG304" s="7"/>
      <c r="AH304" s="7"/>
      <c r="AI304" s="7"/>
      <c r="AJ304" s="7"/>
      <c r="AK304" s="7"/>
      <c r="AL304" s="7"/>
      <c r="AM304" s="7"/>
      <c r="AN304" s="7"/>
      <c r="AO304" s="7"/>
      <c r="AP304" s="7"/>
      <c r="AQ304" s="7"/>
    </row>
    <row r="305" hidden="1">
      <c r="A305" s="7"/>
      <c r="B305" s="450"/>
      <c r="C305" s="450"/>
      <c r="D305" s="450"/>
      <c r="E305" s="7"/>
      <c r="F305" s="7"/>
      <c r="G305" s="7"/>
      <c r="H305" s="7"/>
      <c r="I305" s="7"/>
      <c r="J305" s="7"/>
      <c r="K305" s="7"/>
      <c r="L305" s="1733"/>
      <c r="M305" s="7"/>
      <c r="N305" s="7"/>
      <c r="O305" s="7"/>
      <c r="P305" s="7"/>
      <c r="Q305" s="7"/>
      <c r="R305" s="7"/>
      <c r="S305" s="7"/>
      <c r="T305" s="95"/>
      <c r="U305" s="7"/>
      <c r="V305" s="7"/>
      <c r="W305" s="7"/>
      <c r="X305" s="7"/>
      <c r="Y305" s="7"/>
      <c r="Z305" s="7"/>
      <c r="AA305" s="7"/>
      <c r="AB305" s="7"/>
      <c r="AC305" s="7"/>
      <c r="AD305" s="7"/>
      <c r="AE305" s="7"/>
      <c r="AF305" s="7"/>
      <c r="AG305" s="7"/>
      <c r="AH305" s="7"/>
      <c r="AI305" s="7"/>
      <c r="AJ305" s="7"/>
      <c r="AK305" s="7"/>
      <c r="AL305" s="7"/>
      <c r="AM305" s="7"/>
      <c r="AN305" s="7"/>
      <c r="AO305" s="7"/>
      <c r="AP305" s="7"/>
      <c r="AQ305" s="7"/>
    </row>
    <row r="306" hidden="1">
      <c r="A306" s="7"/>
      <c r="B306" s="450"/>
      <c r="C306" s="450"/>
      <c r="D306" s="450"/>
      <c r="E306" s="7"/>
      <c r="F306" s="7"/>
      <c r="G306" s="7"/>
      <c r="H306" s="7"/>
      <c r="I306" s="7"/>
      <c r="J306" s="7"/>
      <c r="K306" s="7"/>
      <c r="L306" s="1733"/>
      <c r="M306" s="7"/>
      <c r="N306" s="7"/>
      <c r="O306" s="7"/>
      <c r="P306" s="7"/>
      <c r="Q306" s="7"/>
      <c r="R306" s="7"/>
      <c r="S306" s="7"/>
      <c r="T306" s="95"/>
      <c r="U306" s="7"/>
      <c r="V306" s="7"/>
      <c r="W306" s="7"/>
      <c r="X306" s="7"/>
      <c r="Y306" s="7"/>
      <c r="Z306" s="7"/>
      <c r="AA306" s="7"/>
      <c r="AB306" s="7"/>
      <c r="AC306" s="7"/>
      <c r="AD306" s="7"/>
      <c r="AE306" s="7"/>
      <c r="AF306" s="7"/>
      <c r="AG306" s="7"/>
      <c r="AH306" s="7"/>
      <c r="AI306" s="7"/>
      <c r="AJ306" s="7"/>
      <c r="AK306" s="7"/>
      <c r="AL306" s="7"/>
      <c r="AM306" s="7"/>
      <c r="AN306" s="7"/>
      <c r="AO306" s="7"/>
      <c r="AP306" s="7"/>
      <c r="AQ306" s="7"/>
    </row>
    <row r="307" hidden="1">
      <c r="A307" s="7"/>
      <c r="B307" s="450"/>
      <c r="C307" s="450"/>
      <c r="D307" s="450"/>
      <c r="E307" s="7"/>
      <c r="F307" s="7"/>
      <c r="G307" s="7"/>
      <c r="H307" s="7"/>
      <c r="I307" s="7"/>
      <c r="J307" s="7"/>
      <c r="K307" s="7"/>
      <c r="L307" s="1733"/>
      <c r="M307" s="7"/>
      <c r="N307" s="7"/>
      <c r="O307" s="7"/>
      <c r="P307" s="7"/>
      <c r="Q307" s="7"/>
      <c r="R307" s="7"/>
      <c r="S307" s="7"/>
      <c r="T307" s="95"/>
      <c r="U307" s="7"/>
      <c r="V307" s="7"/>
      <c r="W307" s="7"/>
      <c r="X307" s="7"/>
      <c r="Y307" s="7"/>
      <c r="Z307" s="7"/>
      <c r="AA307" s="7"/>
      <c r="AB307" s="7"/>
      <c r="AC307" s="7"/>
      <c r="AD307" s="7"/>
      <c r="AE307" s="7"/>
      <c r="AF307" s="7"/>
      <c r="AG307" s="7"/>
      <c r="AH307" s="7"/>
      <c r="AI307" s="7"/>
      <c r="AJ307" s="7"/>
      <c r="AK307" s="7"/>
      <c r="AL307" s="7"/>
      <c r="AM307" s="7"/>
      <c r="AN307" s="7"/>
      <c r="AO307" s="7"/>
      <c r="AP307" s="7"/>
      <c r="AQ307" s="7"/>
    </row>
    <row r="308" hidden="1">
      <c r="A308" s="7"/>
      <c r="B308" s="450"/>
      <c r="C308" s="450"/>
      <c r="D308" s="450"/>
      <c r="E308" s="7"/>
      <c r="F308" s="7"/>
      <c r="G308" s="7"/>
      <c r="H308" s="7"/>
      <c r="I308" s="7"/>
      <c r="J308" s="7"/>
      <c r="K308" s="7"/>
      <c r="L308" s="1733"/>
      <c r="M308" s="7"/>
      <c r="N308" s="7"/>
      <c r="O308" s="7"/>
      <c r="P308" s="7"/>
      <c r="Q308" s="7"/>
      <c r="R308" s="7"/>
      <c r="S308" s="7"/>
      <c r="T308" s="95"/>
      <c r="U308" s="7"/>
      <c r="V308" s="7"/>
      <c r="W308" s="7"/>
      <c r="X308" s="7"/>
      <c r="Y308" s="7"/>
      <c r="Z308" s="7"/>
      <c r="AA308" s="7"/>
      <c r="AB308" s="7"/>
      <c r="AC308" s="7"/>
      <c r="AD308" s="7"/>
      <c r="AE308" s="7"/>
      <c r="AF308" s="7"/>
      <c r="AG308" s="7"/>
      <c r="AH308" s="7"/>
      <c r="AI308" s="7"/>
      <c r="AJ308" s="7"/>
      <c r="AK308" s="7"/>
      <c r="AL308" s="7"/>
      <c r="AM308" s="7"/>
      <c r="AN308" s="7"/>
      <c r="AO308" s="7"/>
      <c r="AP308" s="7"/>
      <c r="AQ308" s="7"/>
    </row>
    <row r="309" hidden="1">
      <c r="A309" s="7"/>
      <c r="B309" s="450"/>
      <c r="C309" s="450"/>
      <c r="D309" s="450"/>
      <c r="E309" s="7"/>
      <c r="F309" s="7"/>
      <c r="G309" s="7"/>
      <c r="H309" s="7"/>
      <c r="I309" s="7"/>
      <c r="J309" s="7"/>
      <c r="K309" s="7"/>
      <c r="L309" s="1733"/>
      <c r="M309" s="7"/>
      <c r="N309" s="7"/>
      <c r="O309" s="7"/>
      <c r="P309" s="7"/>
      <c r="Q309" s="7"/>
      <c r="R309" s="7"/>
      <c r="S309" s="7"/>
      <c r="T309" s="95"/>
      <c r="U309" s="7"/>
      <c r="V309" s="7"/>
      <c r="W309" s="7"/>
      <c r="X309" s="7"/>
      <c r="Y309" s="7"/>
      <c r="Z309" s="7"/>
      <c r="AA309" s="7"/>
      <c r="AB309" s="7"/>
      <c r="AC309" s="7"/>
      <c r="AD309" s="7"/>
      <c r="AE309" s="7"/>
      <c r="AF309" s="7"/>
      <c r="AG309" s="7"/>
      <c r="AH309" s="7"/>
      <c r="AI309" s="7"/>
      <c r="AJ309" s="7"/>
      <c r="AK309" s="7"/>
      <c r="AL309" s="7"/>
      <c r="AM309" s="7"/>
      <c r="AN309" s="7"/>
      <c r="AO309" s="7"/>
      <c r="AP309" s="7"/>
      <c r="AQ309" s="7"/>
    </row>
    <row r="310" hidden="1">
      <c r="A310" s="7"/>
      <c r="B310" s="450"/>
      <c r="C310" s="450"/>
      <c r="D310" s="450"/>
      <c r="E310" s="7"/>
      <c r="F310" s="7"/>
      <c r="G310" s="7"/>
      <c r="H310" s="7"/>
      <c r="I310" s="7"/>
      <c r="J310" s="7"/>
      <c r="K310" s="7"/>
      <c r="L310" s="1733"/>
      <c r="M310" s="7"/>
      <c r="N310" s="7"/>
      <c r="O310" s="7"/>
      <c r="P310" s="7"/>
      <c r="Q310" s="7"/>
      <c r="R310" s="7"/>
      <c r="S310" s="7"/>
      <c r="T310" s="95"/>
      <c r="U310" s="7"/>
      <c r="V310" s="7"/>
      <c r="W310" s="7"/>
      <c r="X310" s="7"/>
      <c r="Y310" s="7"/>
      <c r="Z310" s="7"/>
      <c r="AA310" s="7"/>
      <c r="AB310" s="7"/>
      <c r="AC310" s="7"/>
      <c r="AD310" s="7"/>
      <c r="AE310" s="7"/>
      <c r="AF310" s="7"/>
      <c r="AG310" s="7"/>
      <c r="AH310" s="7"/>
      <c r="AI310" s="7"/>
      <c r="AJ310" s="7"/>
      <c r="AK310" s="7"/>
      <c r="AL310" s="7"/>
      <c r="AM310" s="7"/>
      <c r="AN310" s="7"/>
      <c r="AO310" s="7"/>
      <c r="AP310" s="7"/>
      <c r="AQ310" s="7"/>
    </row>
    <row r="311" hidden="1">
      <c r="A311" s="7"/>
      <c r="B311" s="450"/>
      <c r="C311" s="450"/>
      <c r="D311" s="450"/>
      <c r="E311" s="7"/>
      <c r="F311" s="7"/>
      <c r="G311" s="7"/>
      <c r="H311" s="7"/>
      <c r="I311" s="7"/>
      <c r="J311" s="7"/>
      <c r="K311" s="7"/>
      <c r="L311" s="1733"/>
      <c r="M311" s="7"/>
      <c r="N311" s="7"/>
      <c r="O311" s="7"/>
      <c r="P311" s="7"/>
      <c r="Q311" s="7"/>
      <c r="R311" s="7"/>
      <c r="S311" s="7"/>
      <c r="T311" s="95"/>
      <c r="U311" s="7"/>
      <c r="V311" s="7"/>
      <c r="W311" s="7"/>
      <c r="X311" s="7"/>
      <c r="Y311" s="7"/>
      <c r="Z311" s="7"/>
      <c r="AA311" s="7"/>
      <c r="AB311" s="7"/>
      <c r="AC311" s="7"/>
      <c r="AD311" s="7"/>
      <c r="AE311" s="7"/>
      <c r="AF311" s="7"/>
      <c r="AG311" s="7"/>
      <c r="AH311" s="7"/>
      <c r="AI311" s="7"/>
      <c r="AJ311" s="7"/>
      <c r="AK311" s="7"/>
      <c r="AL311" s="7"/>
      <c r="AM311" s="7"/>
      <c r="AN311" s="7"/>
      <c r="AO311" s="7"/>
      <c r="AP311" s="7"/>
      <c r="AQ311" s="7"/>
    </row>
    <row r="312" hidden="1">
      <c r="A312" s="7"/>
      <c r="B312" s="450"/>
      <c r="C312" s="450"/>
      <c r="D312" s="450"/>
      <c r="E312" s="7"/>
      <c r="F312" s="7"/>
      <c r="G312" s="7"/>
      <c r="H312" s="7"/>
      <c r="I312" s="7"/>
      <c r="J312" s="7"/>
      <c r="K312" s="7"/>
      <c r="L312" s="1733"/>
      <c r="M312" s="7"/>
      <c r="N312" s="7"/>
      <c r="O312" s="7"/>
      <c r="P312" s="7"/>
      <c r="Q312" s="7"/>
      <c r="R312" s="7"/>
      <c r="S312" s="7"/>
      <c r="T312" s="95"/>
      <c r="U312" s="7"/>
      <c r="V312" s="7"/>
      <c r="W312" s="7"/>
      <c r="X312" s="7"/>
      <c r="Y312" s="7"/>
      <c r="Z312" s="7"/>
      <c r="AA312" s="7"/>
      <c r="AB312" s="7"/>
      <c r="AC312" s="7"/>
      <c r="AD312" s="7"/>
      <c r="AE312" s="7"/>
      <c r="AF312" s="7"/>
      <c r="AG312" s="7"/>
      <c r="AH312" s="7"/>
      <c r="AI312" s="7"/>
      <c r="AJ312" s="7"/>
      <c r="AK312" s="7"/>
      <c r="AL312" s="7"/>
      <c r="AM312" s="7"/>
      <c r="AN312" s="7"/>
      <c r="AO312" s="7"/>
      <c r="AP312" s="7"/>
      <c r="AQ312" s="7"/>
    </row>
    <row r="313" hidden="1">
      <c r="A313" s="7"/>
      <c r="B313" s="450"/>
      <c r="C313" s="450"/>
      <c r="D313" s="450"/>
      <c r="E313" s="7"/>
      <c r="F313" s="7"/>
      <c r="G313" s="7"/>
      <c r="H313" s="7"/>
      <c r="I313" s="7"/>
      <c r="J313" s="7"/>
      <c r="K313" s="7"/>
      <c r="L313" s="1733"/>
      <c r="M313" s="7"/>
      <c r="N313" s="7"/>
      <c r="O313" s="7"/>
      <c r="P313" s="7"/>
      <c r="Q313" s="7"/>
      <c r="R313" s="7"/>
      <c r="S313" s="7"/>
      <c r="T313" s="95"/>
      <c r="U313" s="7"/>
      <c r="V313" s="7"/>
      <c r="W313" s="7"/>
      <c r="X313" s="7"/>
      <c r="Y313" s="7"/>
      <c r="Z313" s="7"/>
      <c r="AA313" s="7"/>
      <c r="AB313" s="7"/>
      <c r="AC313" s="7"/>
      <c r="AD313" s="7"/>
      <c r="AE313" s="7"/>
      <c r="AF313" s="7"/>
      <c r="AG313" s="7"/>
      <c r="AH313" s="7"/>
      <c r="AI313" s="7"/>
      <c r="AJ313" s="7"/>
      <c r="AK313" s="7"/>
      <c r="AL313" s="7"/>
      <c r="AM313" s="7"/>
      <c r="AN313" s="7"/>
      <c r="AO313" s="7"/>
      <c r="AP313" s="7"/>
      <c r="AQ313" s="7"/>
    </row>
    <row r="314" hidden="1">
      <c r="A314" s="7"/>
      <c r="B314" s="450"/>
      <c r="C314" s="450"/>
      <c r="D314" s="450"/>
      <c r="E314" s="7"/>
      <c r="F314" s="7"/>
      <c r="G314" s="7"/>
      <c r="H314" s="7"/>
      <c r="I314" s="7"/>
      <c r="J314" s="7"/>
      <c r="K314" s="7"/>
      <c r="L314" s="1733"/>
      <c r="M314" s="7"/>
      <c r="N314" s="7"/>
      <c r="O314" s="7"/>
      <c r="P314" s="7"/>
      <c r="Q314" s="7"/>
      <c r="R314" s="7"/>
      <c r="S314" s="7"/>
      <c r="T314" s="95"/>
      <c r="U314" s="7"/>
      <c r="V314" s="7"/>
      <c r="W314" s="7"/>
      <c r="X314" s="7"/>
      <c r="Y314" s="7"/>
      <c r="Z314" s="7"/>
      <c r="AA314" s="7"/>
      <c r="AB314" s="7"/>
      <c r="AC314" s="7"/>
      <c r="AD314" s="7"/>
      <c r="AE314" s="7"/>
      <c r="AF314" s="7"/>
      <c r="AG314" s="7"/>
      <c r="AH314" s="7"/>
      <c r="AI314" s="7"/>
      <c r="AJ314" s="7"/>
      <c r="AK314" s="7"/>
      <c r="AL314" s="7"/>
      <c r="AM314" s="7"/>
      <c r="AN314" s="7"/>
      <c r="AO314" s="7"/>
      <c r="AP314" s="7"/>
      <c r="AQ314" s="7"/>
    </row>
    <row r="315" hidden="1">
      <c r="A315" s="7"/>
      <c r="B315" s="450"/>
      <c r="C315" s="450"/>
      <c r="D315" s="450"/>
      <c r="E315" s="7"/>
      <c r="F315" s="7"/>
      <c r="G315" s="7"/>
      <c r="H315" s="7"/>
      <c r="I315" s="7"/>
      <c r="J315" s="7"/>
      <c r="K315" s="7"/>
      <c r="L315" s="1733"/>
      <c r="M315" s="7"/>
      <c r="N315" s="7"/>
      <c r="O315" s="7"/>
      <c r="P315" s="7"/>
      <c r="Q315" s="7"/>
      <c r="R315" s="7"/>
      <c r="S315" s="7"/>
      <c r="T315" s="95"/>
      <c r="U315" s="7"/>
      <c r="V315" s="7"/>
      <c r="W315" s="7"/>
      <c r="X315" s="7"/>
      <c r="Y315" s="7"/>
      <c r="Z315" s="7"/>
      <c r="AA315" s="7"/>
      <c r="AB315" s="7"/>
      <c r="AC315" s="7"/>
      <c r="AD315" s="7"/>
      <c r="AE315" s="7"/>
      <c r="AF315" s="7"/>
      <c r="AG315" s="7"/>
      <c r="AH315" s="7"/>
      <c r="AI315" s="7"/>
      <c r="AJ315" s="7"/>
      <c r="AK315" s="7"/>
      <c r="AL315" s="7"/>
      <c r="AM315" s="7"/>
      <c r="AN315" s="7"/>
      <c r="AO315" s="7"/>
      <c r="AP315" s="7"/>
      <c r="AQ315" s="7"/>
    </row>
    <row r="316" hidden="1">
      <c r="A316" s="7"/>
      <c r="B316" s="450"/>
      <c r="C316" s="450"/>
      <c r="D316" s="450"/>
      <c r="E316" s="7"/>
      <c r="F316" s="7"/>
      <c r="G316" s="7"/>
      <c r="H316" s="7"/>
      <c r="I316" s="7"/>
      <c r="J316" s="7"/>
      <c r="K316" s="7"/>
      <c r="L316" s="1733"/>
      <c r="M316" s="7"/>
      <c r="N316" s="7"/>
      <c r="O316" s="7"/>
      <c r="P316" s="7"/>
      <c r="Q316" s="7"/>
      <c r="R316" s="7"/>
      <c r="S316" s="7"/>
      <c r="T316" s="95"/>
      <c r="U316" s="7"/>
      <c r="V316" s="7"/>
      <c r="W316" s="7"/>
      <c r="X316" s="7"/>
      <c r="Y316" s="7"/>
      <c r="Z316" s="7"/>
      <c r="AA316" s="7"/>
      <c r="AB316" s="7"/>
      <c r="AC316" s="7"/>
      <c r="AD316" s="7"/>
      <c r="AE316" s="7"/>
      <c r="AF316" s="7"/>
      <c r="AG316" s="7"/>
      <c r="AH316" s="7"/>
      <c r="AI316" s="7"/>
      <c r="AJ316" s="7"/>
      <c r="AK316" s="7"/>
      <c r="AL316" s="7"/>
      <c r="AM316" s="7"/>
      <c r="AN316" s="7"/>
      <c r="AO316" s="7"/>
      <c r="AP316" s="7"/>
      <c r="AQ316" s="7"/>
    </row>
    <row r="317" hidden="1">
      <c r="A317" s="7"/>
      <c r="B317" s="450"/>
      <c r="C317" s="450"/>
      <c r="D317" s="450"/>
      <c r="E317" s="7"/>
      <c r="F317" s="7"/>
      <c r="G317" s="7"/>
      <c r="H317" s="7"/>
      <c r="I317" s="7"/>
      <c r="J317" s="7"/>
      <c r="K317" s="7"/>
      <c r="L317" s="1733"/>
      <c r="M317" s="7"/>
      <c r="N317" s="7"/>
      <c r="O317" s="7"/>
      <c r="P317" s="7"/>
      <c r="Q317" s="7"/>
      <c r="R317" s="7"/>
      <c r="S317" s="7"/>
      <c r="T317" s="95"/>
      <c r="U317" s="7"/>
      <c r="V317" s="7"/>
      <c r="W317" s="7"/>
      <c r="X317" s="7"/>
      <c r="Y317" s="7"/>
      <c r="Z317" s="7"/>
      <c r="AA317" s="7"/>
      <c r="AB317" s="7"/>
      <c r="AC317" s="7"/>
      <c r="AD317" s="7"/>
      <c r="AE317" s="7"/>
      <c r="AF317" s="7"/>
      <c r="AG317" s="7"/>
      <c r="AH317" s="7"/>
      <c r="AI317" s="7"/>
      <c r="AJ317" s="7"/>
      <c r="AK317" s="7"/>
      <c r="AL317" s="7"/>
      <c r="AM317" s="7"/>
      <c r="AN317" s="7"/>
      <c r="AO317" s="7"/>
      <c r="AP317" s="7"/>
      <c r="AQ317" s="7"/>
    </row>
    <row r="318" hidden="1">
      <c r="A318" s="7"/>
      <c r="B318" s="450"/>
      <c r="C318" s="450"/>
      <c r="D318" s="450"/>
      <c r="E318" s="7"/>
      <c r="F318" s="7"/>
      <c r="G318" s="7"/>
      <c r="H318" s="7"/>
      <c r="I318" s="7"/>
      <c r="J318" s="7"/>
      <c r="K318" s="7"/>
      <c r="L318" s="1733"/>
      <c r="M318" s="7"/>
      <c r="N318" s="7"/>
      <c r="O318" s="7"/>
      <c r="P318" s="7"/>
      <c r="Q318" s="7"/>
      <c r="R318" s="7"/>
      <c r="S318" s="7"/>
      <c r="T318" s="95"/>
      <c r="U318" s="7"/>
      <c r="V318" s="7"/>
      <c r="W318" s="7"/>
      <c r="X318" s="7"/>
      <c r="Y318" s="7"/>
      <c r="Z318" s="7"/>
      <c r="AA318" s="7"/>
      <c r="AB318" s="7"/>
      <c r="AC318" s="7"/>
      <c r="AD318" s="7"/>
      <c r="AE318" s="7"/>
      <c r="AF318" s="7"/>
      <c r="AG318" s="7"/>
      <c r="AH318" s="7"/>
      <c r="AI318" s="7"/>
      <c r="AJ318" s="7"/>
      <c r="AK318" s="7"/>
      <c r="AL318" s="7"/>
      <c r="AM318" s="7"/>
      <c r="AN318" s="7"/>
      <c r="AO318" s="7"/>
      <c r="AP318" s="7"/>
      <c r="AQ318" s="7"/>
    </row>
    <row r="319" hidden="1">
      <c r="A319" s="7"/>
      <c r="B319" s="450"/>
      <c r="C319" s="450"/>
      <c r="D319" s="450"/>
      <c r="E319" s="7"/>
      <c r="F319" s="7"/>
      <c r="G319" s="7"/>
      <c r="H319" s="7"/>
      <c r="I319" s="7"/>
      <c r="J319" s="7"/>
      <c r="K319" s="7"/>
      <c r="L319" s="1733"/>
      <c r="M319" s="7"/>
      <c r="N319" s="7"/>
      <c r="O319" s="7"/>
      <c r="P319" s="7"/>
      <c r="Q319" s="7"/>
      <c r="R319" s="7"/>
      <c r="S319" s="7"/>
      <c r="T319" s="95"/>
      <c r="U319" s="7"/>
      <c r="V319" s="7"/>
      <c r="W319" s="7"/>
      <c r="X319" s="7"/>
      <c r="Y319" s="7"/>
      <c r="Z319" s="7"/>
      <c r="AA319" s="7"/>
      <c r="AB319" s="7"/>
      <c r="AC319" s="7"/>
      <c r="AD319" s="7"/>
      <c r="AE319" s="7"/>
      <c r="AF319" s="7"/>
      <c r="AG319" s="7"/>
      <c r="AH319" s="7"/>
      <c r="AI319" s="7"/>
      <c r="AJ319" s="7"/>
      <c r="AK319" s="7"/>
      <c r="AL319" s="7"/>
      <c r="AM319" s="7"/>
      <c r="AN319" s="7"/>
      <c r="AO319" s="7"/>
      <c r="AP319" s="7"/>
      <c r="AQ319" s="7"/>
    </row>
    <row r="320" hidden="1">
      <c r="A320" s="7"/>
      <c r="B320" s="450"/>
      <c r="C320" s="450"/>
      <c r="D320" s="450"/>
      <c r="E320" s="7"/>
      <c r="F320" s="7"/>
      <c r="G320" s="7"/>
      <c r="H320" s="7"/>
      <c r="I320" s="7"/>
      <c r="J320" s="7"/>
      <c r="K320" s="7"/>
      <c r="L320" s="1733"/>
      <c r="M320" s="7"/>
      <c r="N320" s="7"/>
      <c r="O320" s="7"/>
      <c r="P320" s="7"/>
      <c r="Q320" s="7"/>
      <c r="R320" s="7"/>
      <c r="S320" s="7"/>
      <c r="T320" s="95"/>
      <c r="U320" s="7"/>
      <c r="V320" s="7"/>
      <c r="W320" s="7"/>
      <c r="X320" s="7"/>
      <c r="Y320" s="7"/>
      <c r="Z320" s="7"/>
      <c r="AA320" s="7"/>
      <c r="AB320" s="7"/>
      <c r="AC320" s="7"/>
      <c r="AD320" s="7"/>
      <c r="AE320" s="7"/>
      <c r="AF320" s="7"/>
      <c r="AG320" s="7"/>
      <c r="AH320" s="7"/>
      <c r="AI320" s="7"/>
      <c r="AJ320" s="7"/>
      <c r="AK320" s="7"/>
      <c r="AL320" s="7"/>
      <c r="AM320" s="7"/>
      <c r="AN320" s="7"/>
      <c r="AO320" s="7"/>
      <c r="AP320" s="7"/>
      <c r="AQ320" s="7"/>
    </row>
    <row r="321" hidden="1">
      <c r="A321" s="7"/>
      <c r="B321" s="450"/>
      <c r="C321" s="450"/>
      <c r="D321" s="450"/>
      <c r="E321" s="7"/>
      <c r="F321" s="7"/>
      <c r="G321" s="7"/>
      <c r="H321" s="7"/>
      <c r="I321" s="7"/>
      <c r="J321" s="7"/>
      <c r="K321" s="7"/>
      <c r="L321" s="1733"/>
      <c r="M321" s="7"/>
      <c r="N321" s="7"/>
      <c r="O321" s="7"/>
      <c r="P321" s="7"/>
      <c r="Q321" s="7"/>
      <c r="R321" s="7"/>
      <c r="S321" s="7"/>
      <c r="T321" s="95"/>
      <c r="U321" s="7"/>
      <c r="V321" s="7"/>
      <c r="W321" s="7"/>
      <c r="X321" s="7"/>
      <c r="Y321" s="7"/>
      <c r="Z321" s="7"/>
      <c r="AA321" s="7"/>
      <c r="AB321" s="7"/>
      <c r="AC321" s="7"/>
      <c r="AD321" s="7"/>
      <c r="AE321" s="7"/>
      <c r="AF321" s="7"/>
      <c r="AG321" s="7"/>
      <c r="AH321" s="7"/>
      <c r="AI321" s="7"/>
      <c r="AJ321" s="7"/>
      <c r="AK321" s="7"/>
      <c r="AL321" s="7"/>
      <c r="AM321" s="7"/>
      <c r="AN321" s="7"/>
      <c r="AO321" s="7"/>
      <c r="AP321" s="7"/>
      <c r="AQ321" s="7"/>
    </row>
    <row r="322" hidden="1">
      <c r="A322" s="7"/>
      <c r="B322" s="450"/>
      <c r="C322" s="450"/>
      <c r="D322" s="450"/>
      <c r="E322" s="7"/>
      <c r="F322" s="7"/>
      <c r="G322" s="7"/>
      <c r="H322" s="7"/>
      <c r="I322" s="7"/>
      <c r="J322" s="7"/>
      <c r="K322" s="7"/>
      <c r="L322" s="1733"/>
      <c r="M322" s="7"/>
      <c r="N322" s="7"/>
      <c r="O322" s="7"/>
      <c r="P322" s="7"/>
      <c r="Q322" s="7"/>
      <c r="R322" s="7"/>
      <c r="S322" s="7"/>
      <c r="T322" s="95"/>
      <c r="U322" s="7"/>
      <c r="V322" s="7"/>
      <c r="W322" s="7"/>
      <c r="X322" s="7"/>
      <c r="Y322" s="7"/>
      <c r="Z322" s="7"/>
      <c r="AA322" s="7"/>
      <c r="AB322" s="7"/>
      <c r="AC322" s="7"/>
      <c r="AD322" s="7"/>
      <c r="AE322" s="7"/>
      <c r="AF322" s="7"/>
      <c r="AG322" s="7"/>
      <c r="AH322" s="7"/>
      <c r="AI322" s="7"/>
      <c r="AJ322" s="7"/>
      <c r="AK322" s="7"/>
      <c r="AL322" s="7"/>
      <c r="AM322" s="7"/>
      <c r="AN322" s="7"/>
      <c r="AO322" s="7"/>
      <c r="AP322" s="7"/>
      <c r="AQ322" s="7"/>
    </row>
    <row r="323" hidden="1">
      <c r="A323" s="7"/>
      <c r="B323" s="450"/>
      <c r="C323" s="450"/>
      <c r="D323" s="450"/>
      <c r="E323" s="7"/>
      <c r="F323" s="7"/>
      <c r="G323" s="7"/>
      <c r="H323" s="7"/>
      <c r="I323" s="7"/>
      <c r="J323" s="7"/>
      <c r="K323" s="7"/>
      <c r="L323" s="1733"/>
      <c r="M323" s="7"/>
      <c r="N323" s="7"/>
      <c r="O323" s="7"/>
      <c r="P323" s="7"/>
      <c r="Q323" s="7"/>
      <c r="R323" s="7"/>
      <c r="S323" s="7"/>
      <c r="T323" s="95"/>
      <c r="U323" s="7"/>
      <c r="V323" s="7"/>
      <c r="W323" s="7"/>
      <c r="X323" s="7"/>
      <c r="Y323" s="7"/>
      <c r="Z323" s="7"/>
      <c r="AA323" s="7"/>
      <c r="AB323" s="7"/>
      <c r="AC323" s="7"/>
      <c r="AD323" s="7"/>
      <c r="AE323" s="7"/>
      <c r="AF323" s="7"/>
      <c r="AG323" s="7"/>
      <c r="AH323" s="7"/>
      <c r="AI323" s="7"/>
      <c r="AJ323" s="7"/>
      <c r="AK323" s="7"/>
      <c r="AL323" s="7"/>
      <c r="AM323" s="7"/>
      <c r="AN323" s="7"/>
      <c r="AO323" s="7"/>
      <c r="AP323" s="7"/>
      <c r="AQ323" s="7"/>
    </row>
    <row r="324" hidden="1">
      <c r="A324" s="7"/>
      <c r="B324" s="450"/>
      <c r="C324" s="450"/>
      <c r="D324" s="450"/>
      <c r="E324" s="7"/>
      <c r="F324" s="7"/>
      <c r="G324" s="7"/>
      <c r="H324" s="7"/>
      <c r="I324" s="7"/>
      <c r="J324" s="7"/>
      <c r="K324" s="7"/>
      <c r="L324" s="1733"/>
      <c r="M324" s="7"/>
      <c r="N324" s="7"/>
      <c r="O324" s="7"/>
      <c r="P324" s="7"/>
      <c r="Q324" s="7"/>
      <c r="R324" s="7"/>
      <c r="S324" s="7"/>
      <c r="T324" s="95"/>
      <c r="U324" s="7"/>
      <c r="V324" s="7"/>
      <c r="W324" s="7"/>
      <c r="X324" s="7"/>
      <c r="Y324" s="7"/>
      <c r="Z324" s="7"/>
      <c r="AA324" s="7"/>
      <c r="AB324" s="7"/>
      <c r="AC324" s="7"/>
      <c r="AD324" s="7"/>
      <c r="AE324" s="7"/>
      <c r="AF324" s="7"/>
      <c r="AG324" s="7"/>
      <c r="AH324" s="7"/>
      <c r="AI324" s="7"/>
      <c r="AJ324" s="7"/>
      <c r="AK324" s="7"/>
      <c r="AL324" s="7"/>
      <c r="AM324" s="7"/>
      <c r="AN324" s="7"/>
      <c r="AO324" s="7"/>
      <c r="AP324" s="7"/>
      <c r="AQ324" s="7"/>
    </row>
    <row r="325" hidden="1">
      <c r="A325" s="7"/>
      <c r="B325" s="450"/>
      <c r="C325" s="450"/>
      <c r="D325" s="450"/>
      <c r="E325" s="7"/>
      <c r="F325" s="7"/>
      <c r="G325" s="7"/>
      <c r="H325" s="7"/>
      <c r="I325" s="7"/>
      <c r="J325" s="7"/>
      <c r="K325" s="7"/>
      <c r="L325" s="1733"/>
      <c r="M325" s="7"/>
      <c r="N325" s="7"/>
      <c r="O325" s="7"/>
      <c r="P325" s="7"/>
      <c r="Q325" s="7"/>
      <c r="R325" s="7"/>
      <c r="S325" s="7"/>
      <c r="T325" s="95"/>
      <c r="U325" s="7"/>
      <c r="V325" s="7"/>
      <c r="W325" s="7"/>
      <c r="X325" s="7"/>
      <c r="Y325" s="7"/>
      <c r="Z325" s="7"/>
      <c r="AA325" s="7"/>
      <c r="AB325" s="7"/>
      <c r="AC325" s="7"/>
      <c r="AD325" s="7"/>
      <c r="AE325" s="7"/>
      <c r="AF325" s="7"/>
      <c r="AG325" s="7"/>
      <c r="AH325" s="7"/>
      <c r="AI325" s="7"/>
      <c r="AJ325" s="7"/>
      <c r="AK325" s="7"/>
      <c r="AL325" s="7"/>
      <c r="AM325" s="7"/>
      <c r="AN325" s="7"/>
      <c r="AO325" s="7"/>
      <c r="AP325" s="7"/>
      <c r="AQ325" s="7"/>
    </row>
    <row r="326" hidden="1">
      <c r="A326" s="7"/>
      <c r="B326" s="450"/>
      <c r="C326" s="450"/>
      <c r="D326" s="450"/>
      <c r="E326" s="7"/>
      <c r="F326" s="7"/>
      <c r="G326" s="7"/>
      <c r="H326" s="7"/>
      <c r="I326" s="7"/>
      <c r="J326" s="7"/>
      <c r="K326" s="7"/>
      <c r="L326" s="1733"/>
      <c r="M326" s="7"/>
      <c r="N326" s="7"/>
      <c r="O326" s="7"/>
      <c r="P326" s="7"/>
      <c r="Q326" s="7"/>
      <c r="R326" s="7"/>
      <c r="S326" s="7"/>
      <c r="T326" s="95"/>
      <c r="U326" s="7"/>
      <c r="V326" s="7"/>
      <c r="W326" s="7"/>
      <c r="X326" s="7"/>
      <c r="Y326" s="7"/>
      <c r="Z326" s="7"/>
      <c r="AA326" s="7"/>
      <c r="AB326" s="7"/>
      <c r="AC326" s="7"/>
      <c r="AD326" s="7"/>
      <c r="AE326" s="7"/>
      <c r="AF326" s="7"/>
      <c r="AG326" s="7"/>
      <c r="AH326" s="7"/>
      <c r="AI326" s="7"/>
      <c r="AJ326" s="7"/>
      <c r="AK326" s="7"/>
      <c r="AL326" s="7"/>
      <c r="AM326" s="7"/>
      <c r="AN326" s="7"/>
      <c r="AO326" s="7"/>
      <c r="AP326" s="7"/>
      <c r="AQ326" s="7"/>
    </row>
    <row r="327" hidden="1">
      <c r="A327" s="7"/>
      <c r="B327" s="450"/>
      <c r="C327" s="450"/>
      <c r="D327" s="450"/>
      <c r="E327" s="7"/>
      <c r="F327" s="7"/>
      <c r="G327" s="7"/>
      <c r="H327" s="7"/>
      <c r="I327" s="7"/>
      <c r="J327" s="7"/>
      <c r="K327" s="7"/>
      <c r="L327" s="1733"/>
      <c r="M327" s="7"/>
      <c r="N327" s="7"/>
      <c r="O327" s="7"/>
      <c r="P327" s="7"/>
      <c r="Q327" s="7"/>
      <c r="R327" s="7"/>
      <c r="S327" s="7"/>
      <c r="T327" s="95"/>
      <c r="U327" s="7"/>
      <c r="V327" s="7"/>
      <c r="W327" s="7"/>
      <c r="X327" s="7"/>
      <c r="Y327" s="7"/>
      <c r="Z327" s="7"/>
      <c r="AA327" s="7"/>
      <c r="AB327" s="7"/>
      <c r="AC327" s="7"/>
      <c r="AD327" s="7"/>
      <c r="AE327" s="7"/>
      <c r="AF327" s="7"/>
      <c r="AG327" s="7"/>
      <c r="AH327" s="7"/>
      <c r="AI327" s="7"/>
      <c r="AJ327" s="7"/>
      <c r="AK327" s="7"/>
      <c r="AL327" s="7"/>
      <c r="AM327" s="7"/>
      <c r="AN327" s="7"/>
      <c r="AO327" s="7"/>
      <c r="AP327" s="7"/>
      <c r="AQ327" s="7"/>
    </row>
    <row r="328" hidden="1">
      <c r="A328" s="7"/>
      <c r="B328" s="450"/>
      <c r="C328" s="450"/>
      <c r="D328" s="450"/>
      <c r="E328" s="7"/>
      <c r="F328" s="7"/>
      <c r="G328" s="7"/>
      <c r="H328" s="7"/>
      <c r="I328" s="7"/>
      <c r="J328" s="7"/>
      <c r="K328" s="7"/>
      <c r="L328" s="1733"/>
      <c r="M328" s="7"/>
      <c r="N328" s="7"/>
      <c r="O328" s="7"/>
      <c r="P328" s="7"/>
      <c r="Q328" s="7"/>
      <c r="R328" s="7"/>
      <c r="S328" s="7"/>
      <c r="T328" s="95"/>
      <c r="U328" s="7"/>
      <c r="V328" s="7"/>
      <c r="W328" s="7"/>
      <c r="X328" s="7"/>
      <c r="Y328" s="7"/>
      <c r="Z328" s="7"/>
      <c r="AA328" s="7"/>
      <c r="AB328" s="7"/>
      <c r="AC328" s="7"/>
      <c r="AD328" s="7"/>
      <c r="AE328" s="7"/>
      <c r="AF328" s="7"/>
      <c r="AG328" s="7"/>
      <c r="AH328" s="7"/>
      <c r="AI328" s="7"/>
      <c r="AJ328" s="7"/>
      <c r="AK328" s="7"/>
      <c r="AL328" s="7"/>
      <c r="AM328" s="7"/>
      <c r="AN328" s="7"/>
      <c r="AO328" s="7"/>
      <c r="AP328" s="7"/>
      <c r="AQ328" s="7"/>
    </row>
    <row r="329" hidden="1">
      <c r="A329" s="7"/>
      <c r="B329" s="450"/>
      <c r="C329" s="450"/>
      <c r="D329" s="450"/>
      <c r="E329" s="7"/>
      <c r="F329" s="7"/>
      <c r="G329" s="7"/>
      <c r="H329" s="7"/>
      <c r="I329" s="7"/>
      <c r="J329" s="7"/>
      <c r="K329" s="7"/>
      <c r="L329" s="1733"/>
      <c r="M329" s="7"/>
      <c r="N329" s="7"/>
      <c r="O329" s="7"/>
      <c r="P329" s="7"/>
      <c r="Q329" s="7"/>
      <c r="R329" s="7"/>
      <c r="S329" s="7"/>
      <c r="T329" s="95"/>
      <c r="U329" s="7"/>
      <c r="V329" s="7"/>
      <c r="W329" s="7"/>
      <c r="X329" s="7"/>
      <c r="Y329" s="7"/>
      <c r="Z329" s="7"/>
      <c r="AA329" s="7"/>
      <c r="AB329" s="7"/>
      <c r="AC329" s="7"/>
      <c r="AD329" s="7"/>
      <c r="AE329" s="7"/>
      <c r="AF329" s="7"/>
      <c r="AG329" s="7"/>
      <c r="AH329" s="7"/>
      <c r="AI329" s="7"/>
      <c r="AJ329" s="7"/>
      <c r="AK329" s="7"/>
      <c r="AL329" s="7"/>
      <c r="AM329" s="7"/>
      <c r="AN329" s="7"/>
      <c r="AO329" s="7"/>
      <c r="AP329" s="7"/>
      <c r="AQ329" s="7"/>
    </row>
    <row r="330" hidden="1">
      <c r="A330" s="7"/>
      <c r="B330" s="450"/>
      <c r="C330" s="450"/>
      <c r="D330" s="450"/>
      <c r="E330" s="7"/>
      <c r="F330" s="7"/>
      <c r="G330" s="7"/>
      <c r="H330" s="7"/>
      <c r="I330" s="7"/>
      <c r="J330" s="7"/>
      <c r="K330" s="7"/>
      <c r="L330" s="1733"/>
      <c r="M330" s="7"/>
      <c r="N330" s="7"/>
      <c r="O330" s="7"/>
      <c r="P330" s="7"/>
      <c r="Q330" s="7"/>
      <c r="R330" s="7"/>
      <c r="S330" s="7"/>
      <c r="T330" s="95"/>
      <c r="U330" s="7"/>
      <c r="V330" s="7"/>
      <c r="W330" s="7"/>
      <c r="X330" s="7"/>
      <c r="Y330" s="7"/>
      <c r="Z330" s="7"/>
      <c r="AA330" s="7"/>
      <c r="AB330" s="7"/>
      <c r="AC330" s="7"/>
      <c r="AD330" s="7"/>
      <c r="AE330" s="7"/>
      <c r="AF330" s="7"/>
      <c r="AG330" s="7"/>
      <c r="AH330" s="7"/>
      <c r="AI330" s="7"/>
      <c r="AJ330" s="7"/>
      <c r="AK330" s="7"/>
      <c r="AL330" s="7"/>
      <c r="AM330" s="7"/>
      <c r="AN330" s="7"/>
      <c r="AO330" s="7"/>
      <c r="AP330" s="7"/>
      <c r="AQ330" s="7"/>
    </row>
    <row r="331" hidden="1">
      <c r="A331" s="7"/>
      <c r="B331" s="450"/>
      <c r="C331" s="450"/>
      <c r="D331" s="450"/>
      <c r="E331" s="7"/>
      <c r="F331" s="7"/>
      <c r="G331" s="7"/>
      <c r="H331" s="7"/>
      <c r="I331" s="7"/>
      <c r="J331" s="7"/>
      <c r="K331" s="7"/>
      <c r="L331" s="1733"/>
      <c r="M331" s="7"/>
      <c r="N331" s="7"/>
      <c r="O331" s="7"/>
      <c r="P331" s="7"/>
      <c r="Q331" s="7"/>
      <c r="R331" s="7"/>
      <c r="S331" s="7"/>
      <c r="T331" s="95"/>
      <c r="U331" s="7"/>
      <c r="V331" s="7"/>
      <c r="W331" s="7"/>
      <c r="X331" s="7"/>
      <c r="Y331" s="7"/>
      <c r="Z331" s="7"/>
      <c r="AA331" s="7"/>
      <c r="AB331" s="7"/>
      <c r="AC331" s="7"/>
      <c r="AD331" s="7"/>
      <c r="AE331" s="7"/>
      <c r="AF331" s="7"/>
      <c r="AG331" s="7"/>
      <c r="AH331" s="7"/>
      <c r="AI331" s="7"/>
      <c r="AJ331" s="7"/>
      <c r="AK331" s="7"/>
      <c r="AL331" s="7"/>
      <c r="AM331" s="7"/>
      <c r="AN331" s="7"/>
      <c r="AO331" s="7"/>
      <c r="AP331" s="7"/>
      <c r="AQ331" s="7"/>
    </row>
    <row r="332" hidden="1">
      <c r="A332" s="7"/>
      <c r="B332" s="450"/>
      <c r="C332" s="450"/>
      <c r="D332" s="450"/>
      <c r="E332" s="7"/>
      <c r="F332" s="7"/>
      <c r="G332" s="7"/>
      <c r="H332" s="7"/>
      <c r="I332" s="7"/>
      <c r="J332" s="7"/>
      <c r="K332" s="7"/>
      <c r="L332" s="1733"/>
      <c r="M332" s="7"/>
      <c r="N332" s="7"/>
      <c r="O332" s="7"/>
      <c r="P332" s="7"/>
      <c r="Q332" s="7"/>
      <c r="R332" s="7"/>
      <c r="S332" s="7"/>
      <c r="T332" s="95"/>
      <c r="U332" s="7"/>
      <c r="V332" s="7"/>
      <c r="W332" s="7"/>
      <c r="X332" s="7"/>
      <c r="Y332" s="7"/>
      <c r="Z332" s="7"/>
      <c r="AA332" s="7"/>
      <c r="AB332" s="7"/>
      <c r="AC332" s="7"/>
      <c r="AD332" s="7"/>
      <c r="AE332" s="7"/>
      <c r="AF332" s="7"/>
      <c r="AG332" s="7"/>
      <c r="AH332" s="7"/>
      <c r="AI332" s="7"/>
      <c r="AJ332" s="7"/>
      <c r="AK332" s="7"/>
      <c r="AL332" s="7"/>
      <c r="AM332" s="7"/>
      <c r="AN332" s="7"/>
      <c r="AO332" s="7"/>
      <c r="AP332" s="7"/>
      <c r="AQ332" s="7"/>
    </row>
    <row r="333" hidden="1">
      <c r="A333" s="7"/>
      <c r="B333" s="450"/>
      <c r="C333" s="450"/>
      <c r="D333" s="450"/>
      <c r="E333" s="7"/>
      <c r="F333" s="7"/>
      <c r="G333" s="7"/>
      <c r="H333" s="7"/>
      <c r="I333" s="7"/>
      <c r="J333" s="7"/>
      <c r="K333" s="7"/>
      <c r="L333" s="1733"/>
      <c r="M333" s="7"/>
      <c r="N333" s="7"/>
      <c r="O333" s="7"/>
      <c r="P333" s="7"/>
      <c r="Q333" s="7"/>
      <c r="R333" s="7"/>
      <c r="S333" s="7"/>
      <c r="T333" s="95"/>
      <c r="U333" s="7"/>
      <c r="V333" s="7"/>
      <c r="W333" s="7"/>
      <c r="X333" s="7"/>
      <c r="Y333" s="7"/>
      <c r="Z333" s="7"/>
      <c r="AA333" s="7"/>
      <c r="AB333" s="7"/>
      <c r="AC333" s="7"/>
      <c r="AD333" s="7"/>
      <c r="AE333" s="7"/>
      <c r="AF333" s="7"/>
      <c r="AG333" s="7"/>
      <c r="AH333" s="7"/>
      <c r="AI333" s="7"/>
      <c r="AJ333" s="7"/>
      <c r="AK333" s="7"/>
      <c r="AL333" s="7"/>
      <c r="AM333" s="7"/>
      <c r="AN333" s="7"/>
      <c r="AO333" s="7"/>
      <c r="AP333" s="7"/>
      <c r="AQ333" s="7"/>
    </row>
    <row r="334" hidden="1">
      <c r="A334" s="7"/>
      <c r="B334" s="450"/>
      <c r="C334" s="450"/>
      <c r="D334" s="450"/>
      <c r="E334" s="7"/>
      <c r="F334" s="7"/>
      <c r="G334" s="7"/>
      <c r="H334" s="7"/>
      <c r="I334" s="7"/>
      <c r="J334" s="7"/>
      <c r="K334" s="7"/>
      <c r="L334" s="1733"/>
      <c r="M334" s="7"/>
      <c r="N334" s="7"/>
      <c r="O334" s="7"/>
      <c r="P334" s="7"/>
      <c r="Q334" s="7"/>
      <c r="R334" s="7"/>
      <c r="S334" s="7"/>
      <c r="T334" s="95"/>
      <c r="U334" s="7"/>
      <c r="V334" s="7"/>
      <c r="W334" s="7"/>
      <c r="X334" s="7"/>
      <c r="Y334" s="7"/>
      <c r="Z334" s="7"/>
      <c r="AA334" s="7"/>
      <c r="AB334" s="7"/>
      <c r="AC334" s="7"/>
      <c r="AD334" s="7"/>
      <c r="AE334" s="7"/>
      <c r="AF334" s="7"/>
      <c r="AG334" s="7"/>
      <c r="AH334" s="7"/>
      <c r="AI334" s="7"/>
      <c r="AJ334" s="7"/>
      <c r="AK334" s="7"/>
      <c r="AL334" s="7"/>
      <c r="AM334" s="7"/>
      <c r="AN334" s="7"/>
      <c r="AO334" s="7"/>
      <c r="AP334" s="7"/>
      <c r="AQ334" s="7"/>
    </row>
    <row r="335" hidden="1">
      <c r="A335" s="7"/>
      <c r="B335" s="450"/>
      <c r="C335" s="450"/>
      <c r="D335" s="450"/>
      <c r="E335" s="7"/>
      <c r="F335" s="7"/>
      <c r="G335" s="7"/>
      <c r="H335" s="7"/>
      <c r="I335" s="7"/>
      <c r="J335" s="7"/>
      <c r="K335" s="7"/>
      <c r="L335" s="1733"/>
      <c r="M335" s="7"/>
      <c r="N335" s="7"/>
      <c r="O335" s="7"/>
      <c r="P335" s="7"/>
      <c r="Q335" s="7"/>
      <c r="R335" s="7"/>
      <c r="S335" s="7"/>
      <c r="T335" s="95"/>
      <c r="U335" s="7"/>
      <c r="V335" s="7"/>
      <c r="W335" s="7"/>
      <c r="X335" s="7"/>
      <c r="Y335" s="7"/>
      <c r="Z335" s="7"/>
      <c r="AA335" s="7"/>
      <c r="AB335" s="7"/>
      <c r="AC335" s="7"/>
      <c r="AD335" s="7"/>
      <c r="AE335" s="7"/>
      <c r="AF335" s="7"/>
      <c r="AG335" s="7"/>
      <c r="AH335" s="7"/>
      <c r="AI335" s="7"/>
      <c r="AJ335" s="7"/>
      <c r="AK335" s="7"/>
      <c r="AL335" s="7"/>
      <c r="AM335" s="7"/>
      <c r="AN335" s="7"/>
      <c r="AO335" s="7"/>
      <c r="AP335" s="7"/>
      <c r="AQ335" s="7"/>
    </row>
    <row r="336" hidden="1">
      <c r="A336" s="7"/>
      <c r="B336" s="450"/>
      <c r="C336" s="450"/>
      <c r="D336" s="450"/>
      <c r="E336" s="7"/>
      <c r="F336" s="7"/>
      <c r="G336" s="7"/>
      <c r="H336" s="7"/>
      <c r="I336" s="7"/>
      <c r="J336" s="7"/>
      <c r="K336" s="7"/>
      <c r="L336" s="1733"/>
      <c r="M336" s="7"/>
      <c r="N336" s="7"/>
      <c r="O336" s="7"/>
      <c r="P336" s="7"/>
      <c r="Q336" s="7"/>
      <c r="R336" s="7"/>
      <c r="S336" s="7"/>
      <c r="T336" s="95"/>
      <c r="U336" s="7"/>
      <c r="V336" s="7"/>
      <c r="W336" s="7"/>
      <c r="X336" s="7"/>
      <c r="Y336" s="7"/>
      <c r="Z336" s="7"/>
      <c r="AA336" s="7"/>
      <c r="AB336" s="7"/>
      <c r="AC336" s="7"/>
      <c r="AD336" s="7"/>
      <c r="AE336" s="7"/>
      <c r="AF336" s="7"/>
      <c r="AG336" s="7"/>
      <c r="AH336" s="7"/>
      <c r="AI336" s="7"/>
      <c r="AJ336" s="7"/>
      <c r="AK336" s="7"/>
      <c r="AL336" s="7"/>
      <c r="AM336" s="7"/>
      <c r="AN336" s="7"/>
      <c r="AO336" s="7"/>
      <c r="AP336" s="7"/>
      <c r="AQ336" s="7"/>
    </row>
    <row r="337" hidden="1">
      <c r="A337" s="7"/>
      <c r="B337" s="450"/>
      <c r="C337" s="450"/>
      <c r="D337" s="450"/>
      <c r="E337" s="7"/>
      <c r="F337" s="7"/>
      <c r="G337" s="7"/>
      <c r="H337" s="7"/>
      <c r="I337" s="7"/>
      <c r="J337" s="7"/>
      <c r="K337" s="7"/>
      <c r="L337" s="1733"/>
      <c r="M337" s="7"/>
      <c r="N337" s="7"/>
      <c r="O337" s="7"/>
      <c r="P337" s="7"/>
      <c r="Q337" s="7"/>
      <c r="R337" s="7"/>
      <c r="S337" s="7"/>
      <c r="T337" s="95"/>
      <c r="U337" s="7"/>
      <c r="V337" s="7"/>
      <c r="W337" s="7"/>
      <c r="X337" s="7"/>
      <c r="Y337" s="7"/>
      <c r="Z337" s="7"/>
      <c r="AA337" s="7"/>
      <c r="AB337" s="7"/>
      <c r="AC337" s="7"/>
      <c r="AD337" s="7"/>
      <c r="AE337" s="7"/>
      <c r="AF337" s="7"/>
      <c r="AG337" s="7"/>
      <c r="AH337" s="7"/>
      <c r="AI337" s="7"/>
      <c r="AJ337" s="7"/>
      <c r="AK337" s="7"/>
      <c r="AL337" s="7"/>
      <c r="AM337" s="7"/>
      <c r="AN337" s="7"/>
      <c r="AO337" s="7"/>
      <c r="AP337" s="7"/>
      <c r="AQ337" s="7"/>
    </row>
    <row r="338" hidden="1">
      <c r="A338" s="7"/>
      <c r="B338" s="450"/>
      <c r="C338" s="450"/>
      <c r="D338" s="450"/>
      <c r="E338" s="7"/>
      <c r="F338" s="7"/>
      <c r="G338" s="7"/>
      <c r="H338" s="7"/>
      <c r="I338" s="7"/>
      <c r="J338" s="7"/>
      <c r="K338" s="7"/>
      <c r="L338" s="1733"/>
      <c r="M338" s="7"/>
      <c r="N338" s="7"/>
      <c r="O338" s="7"/>
      <c r="P338" s="7"/>
      <c r="Q338" s="7"/>
      <c r="R338" s="7"/>
      <c r="S338" s="7"/>
      <c r="T338" s="95"/>
      <c r="U338" s="7"/>
      <c r="V338" s="7"/>
      <c r="W338" s="7"/>
      <c r="X338" s="7"/>
      <c r="Y338" s="7"/>
      <c r="Z338" s="7"/>
      <c r="AA338" s="7"/>
      <c r="AB338" s="7"/>
      <c r="AC338" s="7"/>
      <c r="AD338" s="7"/>
      <c r="AE338" s="7"/>
      <c r="AF338" s="7"/>
      <c r="AG338" s="7"/>
      <c r="AH338" s="7"/>
      <c r="AI338" s="7"/>
      <c r="AJ338" s="7"/>
      <c r="AK338" s="7"/>
      <c r="AL338" s="7"/>
      <c r="AM338" s="7"/>
      <c r="AN338" s="7"/>
      <c r="AO338" s="7"/>
      <c r="AP338" s="7"/>
      <c r="AQ338" s="7"/>
    </row>
    <row r="339" hidden="1">
      <c r="A339" s="7"/>
      <c r="B339" s="450"/>
      <c r="C339" s="450"/>
      <c r="D339" s="450"/>
      <c r="E339" s="7"/>
      <c r="F339" s="7"/>
      <c r="G339" s="7"/>
      <c r="H339" s="7"/>
      <c r="I339" s="7"/>
      <c r="J339" s="7"/>
      <c r="K339" s="7"/>
      <c r="L339" s="1733"/>
      <c r="M339" s="7"/>
      <c r="N339" s="7"/>
      <c r="O339" s="7"/>
      <c r="P339" s="7"/>
      <c r="Q339" s="7"/>
      <c r="R339" s="7"/>
      <c r="S339" s="7"/>
      <c r="T339" s="95"/>
      <c r="U339" s="7"/>
      <c r="V339" s="7"/>
      <c r="W339" s="7"/>
      <c r="X339" s="7"/>
      <c r="Y339" s="7"/>
      <c r="Z339" s="7"/>
      <c r="AA339" s="7"/>
      <c r="AB339" s="7"/>
      <c r="AC339" s="7"/>
      <c r="AD339" s="7"/>
      <c r="AE339" s="7"/>
      <c r="AF339" s="7"/>
      <c r="AG339" s="7"/>
      <c r="AH339" s="7"/>
      <c r="AI339" s="7"/>
      <c r="AJ339" s="7"/>
      <c r="AK339" s="7"/>
      <c r="AL339" s="7"/>
      <c r="AM339" s="7"/>
      <c r="AN339" s="7"/>
      <c r="AO339" s="7"/>
      <c r="AP339" s="7"/>
      <c r="AQ339" s="7"/>
    </row>
    <row r="340" hidden="1">
      <c r="A340" s="7"/>
      <c r="B340" s="450"/>
      <c r="C340" s="450"/>
      <c r="D340" s="450"/>
      <c r="E340" s="7"/>
      <c r="F340" s="7"/>
      <c r="G340" s="7"/>
      <c r="H340" s="7"/>
      <c r="I340" s="7"/>
      <c r="J340" s="7"/>
      <c r="K340" s="7"/>
      <c r="L340" s="1733"/>
      <c r="M340" s="7"/>
      <c r="N340" s="7"/>
      <c r="O340" s="7"/>
      <c r="P340" s="7"/>
      <c r="Q340" s="7"/>
      <c r="R340" s="7"/>
      <c r="S340" s="7"/>
      <c r="T340" s="95"/>
      <c r="U340" s="7"/>
      <c r="V340" s="7"/>
      <c r="W340" s="7"/>
      <c r="X340" s="7"/>
      <c r="Y340" s="7"/>
      <c r="Z340" s="7"/>
      <c r="AA340" s="7"/>
      <c r="AB340" s="7"/>
      <c r="AC340" s="7"/>
      <c r="AD340" s="7"/>
      <c r="AE340" s="7"/>
      <c r="AF340" s="7"/>
      <c r="AG340" s="7"/>
      <c r="AH340" s="7"/>
      <c r="AI340" s="7"/>
      <c r="AJ340" s="7"/>
      <c r="AK340" s="7"/>
      <c r="AL340" s="7"/>
      <c r="AM340" s="7"/>
      <c r="AN340" s="7"/>
      <c r="AO340" s="7"/>
      <c r="AP340" s="7"/>
      <c r="AQ340" s="7"/>
    </row>
    <row r="341" hidden="1">
      <c r="A341" s="7"/>
      <c r="B341" s="450"/>
      <c r="C341" s="450"/>
      <c r="D341" s="450"/>
      <c r="E341" s="7"/>
      <c r="F341" s="7"/>
      <c r="G341" s="7"/>
      <c r="H341" s="7"/>
      <c r="I341" s="7"/>
      <c r="J341" s="7"/>
      <c r="K341" s="7"/>
      <c r="L341" s="1733"/>
      <c r="M341" s="7"/>
      <c r="N341" s="7"/>
      <c r="O341" s="7"/>
      <c r="P341" s="7"/>
      <c r="Q341" s="7"/>
      <c r="R341" s="7"/>
      <c r="S341" s="7"/>
      <c r="T341" s="95"/>
      <c r="U341" s="7"/>
      <c r="V341" s="7"/>
      <c r="W341" s="7"/>
      <c r="X341" s="7"/>
      <c r="Y341" s="7"/>
      <c r="Z341" s="7"/>
      <c r="AA341" s="7"/>
      <c r="AB341" s="7"/>
      <c r="AC341" s="7"/>
      <c r="AD341" s="7"/>
      <c r="AE341" s="7"/>
      <c r="AF341" s="7"/>
      <c r="AG341" s="7"/>
      <c r="AH341" s="7"/>
      <c r="AI341" s="7"/>
      <c r="AJ341" s="7"/>
      <c r="AK341" s="7"/>
      <c r="AL341" s="7"/>
      <c r="AM341" s="7"/>
      <c r="AN341" s="7"/>
      <c r="AO341" s="7"/>
      <c r="AP341" s="7"/>
      <c r="AQ341" s="7"/>
    </row>
    <row r="342" hidden="1">
      <c r="A342" s="7"/>
      <c r="B342" s="450"/>
      <c r="C342" s="450"/>
      <c r="D342" s="450"/>
      <c r="E342" s="7"/>
      <c r="F342" s="7"/>
      <c r="G342" s="7"/>
      <c r="H342" s="7"/>
      <c r="I342" s="7"/>
      <c r="J342" s="7"/>
      <c r="K342" s="7"/>
      <c r="L342" s="1733"/>
      <c r="M342" s="7"/>
      <c r="N342" s="7"/>
      <c r="O342" s="7"/>
      <c r="P342" s="7"/>
      <c r="Q342" s="7"/>
      <c r="R342" s="7"/>
      <c r="S342" s="7"/>
      <c r="T342" s="95"/>
      <c r="U342" s="7"/>
      <c r="V342" s="7"/>
      <c r="W342" s="7"/>
      <c r="X342" s="7"/>
      <c r="Y342" s="7"/>
      <c r="Z342" s="7"/>
      <c r="AA342" s="7"/>
      <c r="AB342" s="7"/>
      <c r="AC342" s="7"/>
      <c r="AD342" s="7"/>
      <c r="AE342" s="7"/>
      <c r="AF342" s="7"/>
      <c r="AG342" s="7"/>
      <c r="AH342" s="7"/>
      <c r="AI342" s="7"/>
      <c r="AJ342" s="7"/>
      <c r="AK342" s="7"/>
      <c r="AL342" s="7"/>
      <c r="AM342" s="7"/>
      <c r="AN342" s="7"/>
      <c r="AO342" s="7"/>
      <c r="AP342" s="7"/>
      <c r="AQ342" s="7"/>
    </row>
    <row r="343" hidden="1">
      <c r="A343" s="7"/>
      <c r="B343" s="450"/>
      <c r="C343" s="450"/>
      <c r="D343" s="450"/>
      <c r="E343" s="7"/>
      <c r="F343" s="7"/>
      <c r="G343" s="7"/>
      <c r="H343" s="7"/>
      <c r="I343" s="7"/>
      <c r="J343" s="7"/>
      <c r="K343" s="7"/>
      <c r="L343" s="1733"/>
      <c r="M343" s="7"/>
      <c r="N343" s="7"/>
      <c r="O343" s="7"/>
      <c r="P343" s="7"/>
      <c r="Q343" s="7"/>
      <c r="R343" s="7"/>
      <c r="S343" s="7"/>
      <c r="T343" s="95"/>
      <c r="U343" s="7"/>
      <c r="V343" s="7"/>
      <c r="W343" s="7"/>
      <c r="X343" s="7"/>
      <c r="Y343" s="7"/>
      <c r="Z343" s="7"/>
      <c r="AA343" s="7"/>
      <c r="AB343" s="7"/>
      <c r="AC343" s="7"/>
      <c r="AD343" s="7"/>
      <c r="AE343" s="7"/>
      <c r="AF343" s="7"/>
      <c r="AG343" s="7"/>
      <c r="AH343" s="7"/>
      <c r="AI343" s="7"/>
      <c r="AJ343" s="7"/>
      <c r="AK343" s="7"/>
      <c r="AL343" s="7"/>
      <c r="AM343" s="7"/>
      <c r="AN343" s="7"/>
      <c r="AO343" s="7"/>
      <c r="AP343" s="7"/>
      <c r="AQ343" s="7"/>
    </row>
    <row r="344" hidden="1">
      <c r="A344" s="7"/>
      <c r="B344" s="450"/>
      <c r="C344" s="450"/>
      <c r="D344" s="450"/>
      <c r="E344" s="7"/>
      <c r="F344" s="7"/>
      <c r="G344" s="7"/>
      <c r="H344" s="7"/>
      <c r="I344" s="7"/>
      <c r="J344" s="7"/>
      <c r="K344" s="7"/>
      <c r="L344" s="1733"/>
      <c r="M344" s="7"/>
      <c r="N344" s="7"/>
      <c r="O344" s="7"/>
      <c r="P344" s="7"/>
      <c r="Q344" s="7"/>
      <c r="R344" s="7"/>
      <c r="S344" s="7"/>
      <c r="T344" s="95"/>
      <c r="U344" s="7"/>
      <c r="V344" s="7"/>
      <c r="W344" s="7"/>
      <c r="X344" s="7"/>
      <c r="Y344" s="7"/>
      <c r="Z344" s="7"/>
      <c r="AA344" s="7"/>
      <c r="AB344" s="7"/>
      <c r="AC344" s="7"/>
      <c r="AD344" s="7"/>
      <c r="AE344" s="7"/>
      <c r="AF344" s="7"/>
      <c r="AG344" s="7"/>
      <c r="AH344" s="7"/>
      <c r="AI344" s="7"/>
      <c r="AJ344" s="7"/>
      <c r="AK344" s="7"/>
      <c r="AL344" s="7"/>
      <c r="AM344" s="7"/>
      <c r="AN344" s="7"/>
      <c r="AO344" s="7"/>
      <c r="AP344" s="7"/>
      <c r="AQ344" s="7"/>
    </row>
    <row r="345" hidden="1">
      <c r="A345" s="7"/>
      <c r="B345" s="450"/>
      <c r="C345" s="450"/>
      <c r="D345" s="450"/>
      <c r="E345" s="7"/>
      <c r="F345" s="7"/>
      <c r="G345" s="7"/>
      <c r="H345" s="7"/>
      <c r="I345" s="7"/>
      <c r="J345" s="7"/>
      <c r="K345" s="7"/>
      <c r="L345" s="1733"/>
      <c r="M345" s="7"/>
      <c r="N345" s="7"/>
      <c r="O345" s="7"/>
      <c r="P345" s="7"/>
      <c r="Q345" s="7"/>
      <c r="R345" s="7"/>
      <c r="S345" s="7"/>
      <c r="T345" s="95"/>
      <c r="U345" s="7"/>
      <c r="V345" s="7"/>
      <c r="W345" s="7"/>
      <c r="X345" s="7"/>
      <c r="Y345" s="7"/>
      <c r="Z345" s="7"/>
      <c r="AA345" s="7"/>
      <c r="AB345" s="7"/>
      <c r="AC345" s="7"/>
      <c r="AD345" s="7"/>
      <c r="AE345" s="7"/>
      <c r="AF345" s="7"/>
      <c r="AG345" s="7"/>
      <c r="AH345" s="7"/>
      <c r="AI345" s="7"/>
      <c r="AJ345" s="7"/>
      <c r="AK345" s="7"/>
      <c r="AL345" s="7"/>
      <c r="AM345" s="7"/>
      <c r="AN345" s="7"/>
      <c r="AO345" s="7"/>
      <c r="AP345" s="7"/>
      <c r="AQ345" s="7"/>
    </row>
    <row r="346" hidden="1">
      <c r="A346" s="7"/>
      <c r="B346" s="450"/>
      <c r="C346" s="450"/>
      <c r="D346" s="450"/>
      <c r="E346" s="7"/>
      <c r="F346" s="7"/>
      <c r="G346" s="7"/>
      <c r="H346" s="7"/>
      <c r="I346" s="7"/>
      <c r="J346" s="7"/>
      <c r="K346" s="7"/>
      <c r="L346" s="1733"/>
      <c r="M346" s="7"/>
      <c r="N346" s="7"/>
      <c r="O346" s="7"/>
      <c r="P346" s="7"/>
      <c r="Q346" s="7"/>
      <c r="R346" s="7"/>
      <c r="S346" s="7"/>
      <c r="T346" s="95"/>
      <c r="U346" s="7"/>
      <c r="V346" s="7"/>
      <c r="W346" s="7"/>
      <c r="X346" s="7"/>
      <c r="Y346" s="7"/>
      <c r="Z346" s="7"/>
      <c r="AA346" s="7"/>
      <c r="AB346" s="7"/>
      <c r="AC346" s="7"/>
      <c r="AD346" s="7"/>
      <c r="AE346" s="7"/>
      <c r="AF346" s="7"/>
      <c r="AG346" s="7"/>
      <c r="AH346" s="7"/>
      <c r="AI346" s="7"/>
      <c r="AJ346" s="7"/>
      <c r="AK346" s="7"/>
      <c r="AL346" s="7"/>
      <c r="AM346" s="7"/>
      <c r="AN346" s="7"/>
      <c r="AO346" s="7"/>
      <c r="AP346" s="7"/>
      <c r="AQ346" s="7"/>
    </row>
    <row r="347" hidden="1">
      <c r="A347" s="7"/>
      <c r="B347" s="450"/>
      <c r="C347" s="450"/>
      <c r="D347" s="450"/>
      <c r="E347" s="7"/>
      <c r="F347" s="7"/>
      <c r="G347" s="7"/>
      <c r="H347" s="7"/>
      <c r="I347" s="7"/>
      <c r="J347" s="7"/>
      <c r="K347" s="7"/>
      <c r="L347" s="1733"/>
      <c r="M347" s="7"/>
      <c r="N347" s="7"/>
      <c r="O347" s="7"/>
      <c r="P347" s="7"/>
      <c r="Q347" s="7"/>
      <c r="R347" s="7"/>
      <c r="S347" s="7"/>
      <c r="T347" s="95"/>
      <c r="U347" s="7"/>
      <c r="V347" s="7"/>
      <c r="W347" s="7"/>
      <c r="X347" s="7"/>
      <c r="Y347" s="7"/>
      <c r="Z347" s="7"/>
      <c r="AA347" s="7"/>
      <c r="AB347" s="7"/>
      <c r="AC347" s="7"/>
      <c r="AD347" s="7"/>
      <c r="AE347" s="7"/>
      <c r="AF347" s="7"/>
      <c r="AG347" s="7"/>
      <c r="AH347" s="7"/>
      <c r="AI347" s="7"/>
      <c r="AJ347" s="7"/>
      <c r="AK347" s="7"/>
      <c r="AL347" s="7"/>
      <c r="AM347" s="7"/>
      <c r="AN347" s="7"/>
      <c r="AO347" s="7"/>
      <c r="AP347" s="7"/>
      <c r="AQ347" s="7"/>
    </row>
    <row r="348" hidden="1">
      <c r="A348" s="7"/>
      <c r="B348" s="450"/>
      <c r="C348" s="450"/>
      <c r="D348" s="450"/>
      <c r="E348" s="7"/>
      <c r="F348" s="7"/>
      <c r="G348" s="7"/>
      <c r="H348" s="7"/>
      <c r="I348" s="7"/>
      <c r="J348" s="7"/>
      <c r="K348" s="7"/>
      <c r="L348" s="1733"/>
      <c r="M348" s="7"/>
      <c r="N348" s="7"/>
      <c r="O348" s="7"/>
      <c r="P348" s="7"/>
      <c r="Q348" s="7"/>
      <c r="R348" s="7"/>
      <c r="S348" s="7"/>
      <c r="T348" s="95"/>
      <c r="U348" s="7"/>
      <c r="V348" s="7"/>
      <c r="W348" s="7"/>
      <c r="X348" s="7"/>
      <c r="Y348" s="7"/>
      <c r="Z348" s="7"/>
      <c r="AA348" s="7"/>
      <c r="AB348" s="7"/>
      <c r="AC348" s="7"/>
      <c r="AD348" s="7"/>
      <c r="AE348" s="7"/>
      <c r="AF348" s="7"/>
      <c r="AG348" s="7"/>
      <c r="AH348" s="7"/>
      <c r="AI348" s="7"/>
      <c r="AJ348" s="7"/>
      <c r="AK348" s="7"/>
      <c r="AL348" s="7"/>
      <c r="AM348" s="7"/>
      <c r="AN348" s="7"/>
      <c r="AO348" s="7"/>
      <c r="AP348" s="7"/>
      <c r="AQ348" s="7"/>
    </row>
    <row r="349" hidden="1">
      <c r="A349" s="7"/>
      <c r="B349" s="450"/>
      <c r="C349" s="450"/>
      <c r="D349" s="450"/>
      <c r="E349" s="7"/>
      <c r="F349" s="7"/>
      <c r="G349" s="7"/>
      <c r="H349" s="7"/>
      <c r="I349" s="7"/>
      <c r="J349" s="7"/>
      <c r="K349" s="7"/>
      <c r="L349" s="1733"/>
      <c r="M349" s="7"/>
      <c r="N349" s="7"/>
      <c r="O349" s="7"/>
      <c r="P349" s="7"/>
      <c r="Q349" s="7"/>
      <c r="R349" s="7"/>
      <c r="S349" s="7"/>
      <c r="T349" s="95"/>
      <c r="U349" s="7"/>
      <c r="V349" s="7"/>
      <c r="W349" s="7"/>
      <c r="X349" s="7"/>
      <c r="Y349" s="7"/>
      <c r="Z349" s="7"/>
      <c r="AA349" s="7"/>
      <c r="AB349" s="7"/>
      <c r="AC349" s="7"/>
      <c r="AD349" s="7"/>
      <c r="AE349" s="7"/>
      <c r="AF349" s="7"/>
      <c r="AG349" s="7"/>
      <c r="AH349" s="7"/>
      <c r="AI349" s="7"/>
      <c r="AJ349" s="7"/>
      <c r="AK349" s="7"/>
      <c r="AL349" s="7"/>
      <c r="AM349" s="7"/>
      <c r="AN349" s="7"/>
      <c r="AO349" s="7"/>
      <c r="AP349" s="7"/>
      <c r="AQ349" s="7"/>
    </row>
    <row r="350" hidden="1">
      <c r="A350" s="7"/>
      <c r="B350" s="450"/>
      <c r="C350" s="450"/>
      <c r="D350" s="450"/>
      <c r="E350" s="7"/>
      <c r="F350" s="7"/>
      <c r="G350" s="7"/>
      <c r="H350" s="7"/>
      <c r="I350" s="7"/>
      <c r="J350" s="7"/>
      <c r="K350" s="7"/>
      <c r="L350" s="1733"/>
      <c r="M350" s="7"/>
      <c r="N350" s="7"/>
      <c r="O350" s="7"/>
      <c r="P350" s="7"/>
      <c r="Q350" s="7"/>
      <c r="R350" s="7"/>
      <c r="S350" s="7"/>
      <c r="T350" s="95"/>
      <c r="U350" s="7"/>
      <c r="V350" s="7"/>
      <c r="W350" s="7"/>
      <c r="X350" s="7"/>
      <c r="Y350" s="7"/>
      <c r="Z350" s="7"/>
      <c r="AA350" s="7"/>
      <c r="AB350" s="7"/>
      <c r="AC350" s="7"/>
      <c r="AD350" s="7"/>
      <c r="AE350" s="7"/>
      <c r="AF350" s="7"/>
      <c r="AG350" s="7"/>
      <c r="AH350" s="7"/>
      <c r="AI350" s="7"/>
      <c r="AJ350" s="7"/>
      <c r="AK350" s="7"/>
      <c r="AL350" s="7"/>
      <c r="AM350" s="7"/>
      <c r="AN350" s="7"/>
      <c r="AO350" s="7"/>
      <c r="AP350" s="7"/>
      <c r="AQ350" s="7"/>
    </row>
    <row r="351" hidden="1">
      <c r="A351" s="7"/>
      <c r="B351" s="450"/>
      <c r="C351" s="450"/>
      <c r="D351" s="450"/>
      <c r="E351" s="7"/>
      <c r="F351" s="7"/>
      <c r="G351" s="7"/>
      <c r="H351" s="7"/>
      <c r="I351" s="7"/>
      <c r="J351" s="7"/>
      <c r="K351" s="7"/>
      <c r="L351" s="1733"/>
      <c r="M351" s="7"/>
      <c r="N351" s="7"/>
      <c r="O351" s="7"/>
      <c r="P351" s="7"/>
      <c r="Q351" s="7"/>
      <c r="R351" s="7"/>
      <c r="S351" s="7"/>
      <c r="T351" s="95"/>
      <c r="U351" s="7"/>
      <c r="V351" s="7"/>
      <c r="W351" s="7"/>
      <c r="X351" s="7"/>
      <c r="Y351" s="7"/>
      <c r="Z351" s="7"/>
      <c r="AA351" s="7"/>
      <c r="AB351" s="7"/>
      <c r="AC351" s="7"/>
      <c r="AD351" s="7"/>
      <c r="AE351" s="7"/>
      <c r="AF351" s="7"/>
      <c r="AG351" s="7"/>
      <c r="AH351" s="7"/>
      <c r="AI351" s="7"/>
      <c r="AJ351" s="7"/>
      <c r="AK351" s="7"/>
      <c r="AL351" s="7"/>
      <c r="AM351" s="7"/>
      <c r="AN351" s="7"/>
      <c r="AO351" s="7"/>
      <c r="AP351" s="7"/>
      <c r="AQ351" s="7"/>
    </row>
    <row r="352" hidden="1">
      <c r="A352" s="7"/>
      <c r="B352" s="450"/>
      <c r="C352" s="450"/>
      <c r="D352" s="450"/>
      <c r="E352" s="7"/>
      <c r="F352" s="7"/>
      <c r="G352" s="7"/>
      <c r="H352" s="7"/>
      <c r="I352" s="7"/>
      <c r="J352" s="7"/>
      <c r="K352" s="7"/>
      <c r="L352" s="1733"/>
      <c r="M352" s="7"/>
      <c r="N352" s="7"/>
      <c r="O352" s="7"/>
      <c r="P352" s="7"/>
      <c r="Q352" s="7"/>
      <c r="R352" s="7"/>
      <c r="S352" s="7"/>
      <c r="T352" s="95"/>
      <c r="U352" s="7"/>
      <c r="V352" s="7"/>
      <c r="W352" s="7"/>
      <c r="X352" s="7"/>
      <c r="Y352" s="7"/>
      <c r="Z352" s="7"/>
      <c r="AA352" s="7"/>
      <c r="AB352" s="7"/>
      <c r="AC352" s="7"/>
      <c r="AD352" s="7"/>
      <c r="AE352" s="7"/>
      <c r="AF352" s="7"/>
      <c r="AG352" s="7"/>
      <c r="AH352" s="7"/>
      <c r="AI352" s="7"/>
      <c r="AJ352" s="7"/>
      <c r="AK352" s="7"/>
      <c r="AL352" s="7"/>
      <c r="AM352" s="7"/>
      <c r="AN352" s="7"/>
      <c r="AO352" s="7"/>
      <c r="AP352" s="7"/>
      <c r="AQ352" s="7"/>
    </row>
    <row r="353" hidden="1">
      <c r="A353" s="7"/>
      <c r="B353" s="450"/>
      <c r="C353" s="450"/>
      <c r="D353" s="450"/>
      <c r="E353" s="7"/>
      <c r="F353" s="7"/>
      <c r="G353" s="7"/>
      <c r="H353" s="7"/>
      <c r="I353" s="7"/>
      <c r="J353" s="7"/>
      <c r="K353" s="7"/>
      <c r="L353" s="1733"/>
      <c r="M353" s="7"/>
      <c r="N353" s="7"/>
      <c r="O353" s="7"/>
      <c r="P353" s="7"/>
      <c r="Q353" s="7"/>
      <c r="R353" s="7"/>
      <c r="S353" s="7"/>
      <c r="T353" s="95"/>
      <c r="U353" s="7"/>
      <c r="V353" s="7"/>
      <c r="W353" s="7"/>
      <c r="X353" s="7"/>
      <c r="Y353" s="7"/>
      <c r="Z353" s="7"/>
      <c r="AA353" s="7"/>
      <c r="AB353" s="7"/>
      <c r="AC353" s="7"/>
      <c r="AD353" s="7"/>
      <c r="AE353" s="7"/>
      <c r="AF353" s="7"/>
      <c r="AG353" s="7"/>
      <c r="AH353" s="7"/>
      <c r="AI353" s="7"/>
      <c r="AJ353" s="7"/>
      <c r="AK353" s="7"/>
      <c r="AL353" s="7"/>
      <c r="AM353" s="7"/>
      <c r="AN353" s="7"/>
      <c r="AO353" s="7"/>
      <c r="AP353" s="7"/>
      <c r="AQ353" s="7"/>
    </row>
    <row r="354" hidden="1">
      <c r="A354" s="7"/>
      <c r="B354" s="450"/>
      <c r="C354" s="450"/>
      <c r="D354" s="450"/>
      <c r="E354" s="7"/>
      <c r="F354" s="7"/>
      <c r="G354" s="7"/>
      <c r="H354" s="7"/>
      <c r="I354" s="7"/>
      <c r="J354" s="7"/>
      <c r="K354" s="7"/>
      <c r="L354" s="1733"/>
      <c r="M354" s="7"/>
      <c r="N354" s="7"/>
      <c r="O354" s="7"/>
      <c r="P354" s="7"/>
      <c r="Q354" s="7"/>
      <c r="R354" s="7"/>
      <c r="S354" s="7"/>
      <c r="T354" s="95"/>
      <c r="U354" s="7"/>
      <c r="V354" s="7"/>
      <c r="W354" s="7"/>
      <c r="X354" s="7"/>
      <c r="Y354" s="7"/>
      <c r="Z354" s="7"/>
      <c r="AA354" s="7"/>
      <c r="AB354" s="7"/>
      <c r="AC354" s="7"/>
      <c r="AD354" s="7"/>
      <c r="AE354" s="7"/>
      <c r="AF354" s="7"/>
      <c r="AG354" s="7"/>
      <c r="AH354" s="7"/>
      <c r="AI354" s="7"/>
      <c r="AJ354" s="7"/>
      <c r="AK354" s="7"/>
      <c r="AL354" s="7"/>
      <c r="AM354" s="7"/>
      <c r="AN354" s="7"/>
      <c r="AO354" s="7"/>
      <c r="AP354" s="7"/>
      <c r="AQ354" s="7"/>
    </row>
    <row r="355" hidden="1">
      <c r="A355" s="7"/>
      <c r="B355" s="450"/>
      <c r="C355" s="450"/>
      <c r="D355" s="450"/>
      <c r="E355" s="7"/>
      <c r="F355" s="7"/>
      <c r="G355" s="7"/>
      <c r="H355" s="7"/>
      <c r="I355" s="7"/>
      <c r="J355" s="7"/>
      <c r="K355" s="7"/>
      <c r="L355" s="1733"/>
      <c r="M355" s="7"/>
      <c r="N355" s="7"/>
      <c r="O355" s="7"/>
      <c r="P355" s="7"/>
      <c r="Q355" s="7"/>
      <c r="R355" s="7"/>
      <c r="S355" s="7"/>
      <c r="T355" s="95"/>
      <c r="U355" s="7"/>
      <c r="V355" s="7"/>
      <c r="W355" s="7"/>
      <c r="X355" s="7"/>
      <c r="Y355" s="7"/>
      <c r="Z355" s="7"/>
      <c r="AA355" s="7"/>
      <c r="AB355" s="7"/>
      <c r="AC355" s="7"/>
      <c r="AD355" s="7"/>
      <c r="AE355" s="7"/>
      <c r="AF355" s="7"/>
      <c r="AG355" s="7"/>
      <c r="AH355" s="7"/>
      <c r="AI355" s="7"/>
      <c r="AJ355" s="7"/>
      <c r="AK355" s="7"/>
      <c r="AL355" s="7"/>
      <c r="AM355" s="7"/>
      <c r="AN355" s="7"/>
      <c r="AO355" s="7"/>
      <c r="AP355" s="7"/>
      <c r="AQ355" s="7"/>
    </row>
    <row r="356" hidden="1">
      <c r="A356" s="7"/>
      <c r="B356" s="450"/>
      <c r="C356" s="450"/>
      <c r="D356" s="450"/>
      <c r="E356" s="7"/>
      <c r="F356" s="7"/>
      <c r="G356" s="7"/>
      <c r="H356" s="7"/>
      <c r="I356" s="7"/>
      <c r="J356" s="7"/>
      <c r="K356" s="7"/>
      <c r="L356" s="1733"/>
      <c r="M356" s="7"/>
      <c r="N356" s="7"/>
      <c r="O356" s="7"/>
      <c r="P356" s="7"/>
      <c r="Q356" s="7"/>
      <c r="R356" s="7"/>
      <c r="S356" s="7"/>
      <c r="T356" s="95"/>
      <c r="U356" s="7"/>
      <c r="V356" s="7"/>
      <c r="W356" s="7"/>
      <c r="X356" s="7"/>
      <c r="Y356" s="7"/>
      <c r="Z356" s="7"/>
      <c r="AA356" s="7"/>
      <c r="AB356" s="7"/>
      <c r="AC356" s="7"/>
      <c r="AD356" s="7"/>
      <c r="AE356" s="7"/>
      <c r="AF356" s="7"/>
      <c r="AG356" s="7"/>
      <c r="AH356" s="7"/>
      <c r="AI356" s="7"/>
      <c r="AJ356" s="7"/>
      <c r="AK356" s="7"/>
      <c r="AL356" s="7"/>
      <c r="AM356" s="7"/>
      <c r="AN356" s="7"/>
      <c r="AO356" s="7"/>
      <c r="AP356" s="7"/>
      <c r="AQ356" s="7"/>
    </row>
    <row r="357" hidden="1">
      <c r="A357" s="7"/>
      <c r="B357" s="450"/>
      <c r="C357" s="450"/>
      <c r="D357" s="450"/>
      <c r="E357" s="7"/>
      <c r="F357" s="7"/>
      <c r="G357" s="7"/>
      <c r="H357" s="7"/>
      <c r="I357" s="7"/>
      <c r="J357" s="7"/>
      <c r="K357" s="7"/>
      <c r="L357" s="1733"/>
      <c r="M357" s="7"/>
      <c r="N357" s="7"/>
      <c r="O357" s="7"/>
      <c r="P357" s="7"/>
      <c r="Q357" s="7"/>
      <c r="R357" s="7"/>
      <c r="S357" s="7"/>
      <c r="T357" s="95"/>
      <c r="U357" s="7"/>
      <c r="V357" s="7"/>
      <c r="W357" s="7"/>
      <c r="X357" s="7"/>
      <c r="Y357" s="7"/>
      <c r="Z357" s="7"/>
      <c r="AA357" s="7"/>
      <c r="AB357" s="7"/>
      <c r="AC357" s="7"/>
      <c r="AD357" s="7"/>
      <c r="AE357" s="7"/>
      <c r="AF357" s="7"/>
      <c r="AG357" s="7"/>
      <c r="AH357" s="7"/>
      <c r="AI357" s="7"/>
      <c r="AJ357" s="7"/>
      <c r="AK357" s="7"/>
      <c r="AL357" s="7"/>
      <c r="AM357" s="7"/>
      <c r="AN357" s="7"/>
      <c r="AO357" s="7"/>
      <c r="AP357" s="7"/>
      <c r="AQ357" s="7"/>
    </row>
    <row r="358" hidden="1">
      <c r="A358" s="7"/>
      <c r="B358" s="450"/>
      <c r="C358" s="450"/>
      <c r="D358" s="450"/>
      <c r="E358" s="7"/>
      <c r="F358" s="7"/>
      <c r="G358" s="7"/>
      <c r="H358" s="7"/>
      <c r="I358" s="7"/>
      <c r="J358" s="7"/>
      <c r="K358" s="7"/>
      <c r="L358" s="1733"/>
      <c r="M358" s="7"/>
      <c r="N358" s="7"/>
      <c r="O358" s="7"/>
      <c r="P358" s="7"/>
      <c r="Q358" s="7"/>
      <c r="R358" s="7"/>
      <c r="S358" s="7"/>
      <c r="T358" s="95"/>
      <c r="U358" s="7"/>
      <c r="V358" s="7"/>
      <c r="W358" s="7"/>
      <c r="X358" s="7"/>
      <c r="Y358" s="7"/>
      <c r="Z358" s="7"/>
      <c r="AA358" s="7"/>
      <c r="AB358" s="7"/>
      <c r="AC358" s="7"/>
      <c r="AD358" s="7"/>
      <c r="AE358" s="7"/>
      <c r="AF358" s="7"/>
      <c r="AG358" s="7"/>
      <c r="AH358" s="7"/>
      <c r="AI358" s="7"/>
      <c r="AJ358" s="7"/>
      <c r="AK358" s="7"/>
      <c r="AL358" s="7"/>
      <c r="AM358" s="7"/>
      <c r="AN358" s="7"/>
      <c r="AO358" s="7"/>
      <c r="AP358" s="7"/>
      <c r="AQ358" s="7"/>
    </row>
    <row r="359" hidden="1">
      <c r="A359" s="7"/>
      <c r="B359" s="450"/>
      <c r="C359" s="450"/>
      <c r="D359" s="450"/>
      <c r="E359" s="7"/>
      <c r="F359" s="7"/>
      <c r="G359" s="7"/>
      <c r="H359" s="7"/>
      <c r="I359" s="7"/>
      <c r="J359" s="7"/>
      <c r="K359" s="7"/>
      <c r="L359" s="1733"/>
      <c r="M359" s="7"/>
      <c r="N359" s="7"/>
      <c r="O359" s="7"/>
      <c r="P359" s="7"/>
      <c r="Q359" s="7"/>
      <c r="R359" s="7"/>
      <c r="S359" s="7"/>
      <c r="T359" s="95"/>
      <c r="U359" s="7"/>
      <c r="V359" s="7"/>
      <c r="W359" s="7"/>
      <c r="X359" s="7"/>
      <c r="Y359" s="7"/>
      <c r="Z359" s="7"/>
      <c r="AA359" s="7"/>
      <c r="AB359" s="7"/>
      <c r="AC359" s="7"/>
      <c r="AD359" s="7"/>
      <c r="AE359" s="7"/>
      <c r="AF359" s="7"/>
      <c r="AG359" s="7"/>
      <c r="AH359" s="7"/>
      <c r="AI359" s="7"/>
      <c r="AJ359" s="7"/>
      <c r="AK359" s="7"/>
      <c r="AL359" s="7"/>
      <c r="AM359" s="7"/>
      <c r="AN359" s="7"/>
      <c r="AO359" s="7"/>
      <c r="AP359" s="7"/>
      <c r="AQ359" s="7"/>
    </row>
    <row r="360" hidden="1">
      <c r="A360" s="7"/>
      <c r="B360" s="450"/>
      <c r="C360" s="450"/>
      <c r="D360" s="450"/>
      <c r="E360" s="7"/>
      <c r="F360" s="7"/>
      <c r="G360" s="7"/>
      <c r="H360" s="7"/>
      <c r="I360" s="7"/>
      <c r="J360" s="7"/>
      <c r="K360" s="7"/>
      <c r="L360" s="1733"/>
      <c r="M360" s="7"/>
      <c r="N360" s="7"/>
      <c r="O360" s="7"/>
      <c r="P360" s="7"/>
      <c r="Q360" s="7"/>
      <c r="R360" s="7"/>
      <c r="S360" s="7"/>
      <c r="T360" s="95"/>
      <c r="U360" s="7"/>
      <c r="V360" s="7"/>
      <c r="W360" s="7"/>
      <c r="X360" s="7"/>
      <c r="Y360" s="7"/>
      <c r="Z360" s="7"/>
      <c r="AA360" s="7"/>
      <c r="AB360" s="7"/>
      <c r="AC360" s="7"/>
      <c r="AD360" s="7"/>
      <c r="AE360" s="7"/>
      <c r="AF360" s="7"/>
      <c r="AG360" s="7"/>
      <c r="AH360" s="7"/>
      <c r="AI360" s="7"/>
      <c r="AJ360" s="7"/>
      <c r="AK360" s="7"/>
      <c r="AL360" s="7"/>
      <c r="AM360" s="7"/>
      <c r="AN360" s="7"/>
      <c r="AO360" s="7"/>
      <c r="AP360" s="7"/>
      <c r="AQ360" s="7"/>
    </row>
    <row r="361" hidden="1">
      <c r="A361" s="7"/>
      <c r="B361" s="450"/>
      <c r="C361" s="450"/>
      <c r="D361" s="450"/>
      <c r="E361" s="7"/>
      <c r="F361" s="7"/>
      <c r="G361" s="7"/>
      <c r="H361" s="7"/>
      <c r="I361" s="7"/>
      <c r="J361" s="7"/>
      <c r="K361" s="7"/>
      <c r="L361" s="1733"/>
      <c r="M361" s="7"/>
      <c r="N361" s="7"/>
      <c r="O361" s="7"/>
      <c r="P361" s="7"/>
      <c r="Q361" s="7"/>
      <c r="R361" s="7"/>
      <c r="S361" s="7"/>
      <c r="T361" s="95"/>
      <c r="U361" s="7"/>
      <c r="V361" s="7"/>
      <c r="W361" s="7"/>
      <c r="X361" s="7"/>
      <c r="Y361" s="7"/>
      <c r="Z361" s="7"/>
      <c r="AA361" s="7"/>
      <c r="AB361" s="7"/>
      <c r="AC361" s="7"/>
      <c r="AD361" s="7"/>
      <c r="AE361" s="7"/>
      <c r="AF361" s="7"/>
      <c r="AG361" s="7"/>
      <c r="AH361" s="7"/>
      <c r="AI361" s="7"/>
      <c r="AJ361" s="7"/>
      <c r="AK361" s="7"/>
      <c r="AL361" s="7"/>
      <c r="AM361" s="7"/>
      <c r="AN361" s="7"/>
      <c r="AO361" s="7"/>
      <c r="AP361" s="7"/>
      <c r="AQ361" s="7"/>
    </row>
    <row r="362" hidden="1">
      <c r="A362" s="7"/>
      <c r="B362" s="450"/>
      <c r="C362" s="450"/>
      <c r="D362" s="450"/>
      <c r="E362" s="7"/>
      <c r="F362" s="7"/>
      <c r="G362" s="7"/>
      <c r="H362" s="7"/>
      <c r="I362" s="7"/>
      <c r="J362" s="7"/>
      <c r="K362" s="7"/>
      <c r="L362" s="1733"/>
      <c r="M362" s="7"/>
      <c r="N362" s="7"/>
      <c r="O362" s="7"/>
      <c r="P362" s="7"/>
      <c r="Q362" s="7"/>
      <c r="R362" s="7"/>
      <c r="S362" s="7"/>
      <c r="T362" s="95"/>
      <c r="U362" s="7"/>
      <c r="V362" s="7"/>
      <c r="W362" s="7"/>
      <c r="X362" s="7"/>
      <c r="Y362" s="7"/>
      <c r="Z362" s="7"/>
      <c r="AA362" s="7"/>
      <c r="AB362" s="7"/>
      <c r="AC362" s="7"/>
      <c r="AD362" s="7"/>
      <c r="AE362" s="7"/>
      <c r="AF362" s="7"/>
      <c r="AG362" s="7"/>
      <c r="AH362" s="7"/>
      <c r="AI362" s="7"/>
      <c r="AJ362" s="7"/>
      <c r="AK362" s="7"/>
      <c r="AL362" s="7"/>
      <c r="AM362" s="7"/>
      <c r="AN362" s="7"/>
      <c r="AO362" s="7"/>
      <c r="AP362" s="7"/>
      <c r="AQ362" s="7"/>
    </row>
    <row r="363" hidden="1">
      <c r="A363" s="7"/>
      <c r="B363" s="450"/>
      <c r="C363" s="450"/>
      <c r="D363" s="450"/>
      <c r="E363" s="7"/>
      <c r="F363" s="7"/>
      <c r="G363" s="7"/>
      <c r="H363" s="7"/>
      <c r="I363" s="7"/>
      <c r="J363" s="7"/>
      <c r="K363" s="7"/>
      <c r="L363" s="1733"/>
      <c r="M363" s="7"/>
      <c r="N363" s="7"/>
      <c r="O363" s="7"/>
      <c r="P363" s="7"/>
      <c r="Q363" s="7"/>
      <c r="R363" s="7"/>
      <c r="S363" s="7"/>
      <c r="T363" s="95"/>
      <c r="U363" s="7"/>
      <c r="V363" s="7"/>
      <c r="W363" s="7"/>
      <c r="X363" s="7"/>
      <c r="Y363" s="7"/>
      <c r="Z363" s="7"/>
      <c r="AA363" s="7"/>
      <c r="AB363" s="7"/>
      <c r="AC363" s="7"/>
      <c r="AD363" s="7"/>
      <c r="AE363" s="7"/>
      <c r="AF363" s="7"/>
      <c r="AG363" s="7"/>
      <c r="AH363" s="7"/>
      <c r="AI363" s="7"/>
      <c r="AJ363" s="7"/>
      <c r="AK363" s="7"/>
      <c r="AL363" s="7"/>
      <c r="AM363" s="7"/>
      <c r="AN363" s="7"/>
      <c r="AO363" s="7"/>
      <c r="AP363" s="7"/>
      <c r="AQ363" s="7"/>
    </row>
    <row r="364" hidden="1">
      <c r="A364" s="7"/>
      <c r="B364" s="450"/>
      <c r="C364" s="450"/>
      <c r="D364" s="450"/>
      <c r="E364" s="7"/>
      <c r="F364" s="7"/>
      <c r="G364" s="7"/>
      <c r="H364" s="7"/>
      <c r="I364" s="7"/>
      <c r="J364" s="7"/>
      <c r="K364" s="7"/>
      <c r="L364" s="1733"/>
      <c r="M364" s="7"/>
      <c r="N364" s="7"/>
      <c r="O364" s="7"/>
      <c r="P364" s="7"/>
      <c r="Q364" s="7"/>
      <c r="R364" s="7"/>
      <c r="S364" s="7"/>
      <c r="T364" s="95"/>
      <c r="U364" s="7"/>
      <c r="V364" s="7"/>
      <c r="W364" s="7"/>
      <c r="X364" s="7"/>
      <c r="Y364" s="7"/>
      <c r="Z364" s="7"/>
      <c r="AA364" s="7"/>
      <c r="AB364" s="7"/>
      <c r="AC364" s="7"/>
      <c r="AD364" s="7"/>
      <c r="AE364" s="7"/>
      <c r="AF364" s="7"/>
      <c r="AG364" s="7"/>
      <c r="AH364" s="7"/>
      <c r="AI364" s="7"/>
      <c r="AJ364" s="7"/>
      <c r="AK364" s="7"/>
      <c r="AL364" s="7"/>
      <c r="AM364" s="7"/>
      <c r="AN364" s="7"/>
      <c r="AO364" s="7"/>
      <c r="AP364" s="7"/>
      <c r="AQ364" s="7"/>
    </row>
    <row r="365" hidden="1">
      <c r="A365" s="7"/>
      <c r="B365" s="450"/>
      <c r="C365" s="450"/>
      <c r="D365" s="450"/>
      <c r="E365" s="7"/>
      <c r="F365" s="7"/>
      <c r="G365" s="7"/>
      <c r="H365" s="7"/>
      <c r="I365" s="7"/>
      <c r="J365" s="7"/>
      <c r="K365" s="7"/>
      <c r="L365" s="1733"/>
      <c r="M365" s="7"/>
      <c r="N365" s="7"/>
      <c r="O365" s="7"/>
      <c r="P365" s="7"/>
      <c r="Q365" s="7"/>
      <c r="R365" s="7"/>
      <c r="S365" s="7"/>
      <c r="T365" s="95"/>
      <c r="U365" s="7"/>
      <c r="V365" s="7"/>
      <c r="W365" s="7"/>
      <c r="X365" s="7"/>
      <c r="Y365" s="7"/>
      <c r="Z365" s="7"/>
      <c r="AA365" s="7"/>
      <c r="AB365" s="7"/>
      <c r="AC365" s="7"/>
      <c r="AD365" s="7"/>
      <c r="AE365" s="7"/>
      <c r="AF365" s="7"/>
      <c r="AG365" s="7"/>
      <c r="AH365" s="7"/>
      <c r="AI365" s="7"/>
      <c r="AJ365" s="7"/>
      <c r="AK365" s="7"/>
      <c r="AL365" s="7"/>
      <c r="AM365" s="7"/>
      <c r="AN365" s="7"/>
      <c r="AO365" s="7"/>
      <c r="AP365" s="7"/>
      <c r="AQ365" s="7"/>
    </row>
    <row r="366" hidden="1">
      <c r="A366" s="7"/>
      <c r="B366" s="450"/>
      <c r="C366" s="450"/>
      <c r="D366" s="450"/>
      <c r="E366" s="7"/>
      <c r="F366" s="7"/>
      <c r="G366" s="7"/>
      <c r="H366" s="7"/>
      <c r="I366" s="7"/>
      <c r="J366" s="7"/>
      <c r="K366" s="7"/>
      <c r="L366" s="1733"/>
      <c r="M366" s="7"/>
      <c r="N366" s="7"/>
      <c r="O366" s="7"/>
      <c r="P366" s="7"/>
      <c r="Q366" s="7"/>
      <c r="R366" s="7"/>
      <c r="S366" s="7"/>
      <c r="T366" s="95"/>
      <c r="U366" s="7"/>
      <c r="V366" s="7"/>
      <c r="W366" s="7"/>
      <c r="X366" s="7"/>
      <c r="Y366" s="7"/>
      <c r="Z366" s="7"/>
      <c r="AA366" s="7"/>
      <c r="AB366" s="7"/>
      <c r="AC366" s="7"/>
      <c r="AD366" s="7"/>
      <c r="AE366" s="7"/>
      <c r="AF366" s="7"/>
      <c r="AG366" s="7"/>
      <c r="AH366" s="7"/>
      <c r="AI366" s="7"/>
      <c r="AJ366" s="7"/>
      <c r="AK366" s="7"/>
      <c r="AL366" s="7"/>
      <c r="AM366" s="7"/>
      <c r="AN366" s="7"/>
      <c r="AO366" s="7"/>
      <c r="AP366" s="7"/>
      <c r="AQ366" s="7"/>
    </row>
    <row r="367" hidden="1">
      <c r="A367" s="7"/>
      <c r="B367" s="450"/>
      <c r="C367" s="450"/>
      <c r="D367" s="450"/>
      <c r="E367" s="7"/>
      <c r="F367" s="7"/>
      <c r="G367" s="7"/>
      <c r="H367" s="7"/>
      <c r="I367" s="7"/>
      <c r="J367" s="7"/>
      <c r="K367" s="7"/>
      <c r="L367" s="1733"/>
      <c r="M367" s="7"/>
      <c r="N367" s="7"/>
      <c r="O367" s="7"/>
      <c r="P367" s="7"/>
      <c r="Q367" s="7"/>
      <c r="R367" s="7"/>
      <c r="S367" s="7"/>
      <c r="T367" s="95"/>
      <c r="U367" s="7"/>
      <c r="V367" s="7"/>
      <c r="W367" s="7"/>
      <c r="X367" s="7"/>
      <c r="Y367" s="7"/>
      <c r="Z367" s="7"/>
      <c r="AA367" s="7"/>
      <c r="AB367" s="7"/>
      <c r="AC367" s="7"/>
      <c r="AD367" s="7"/>
      <c r="AE367" s="7"/>
      <c r="AF367" s="7"/>
      <c r="AG367" s="7"/>
      <c r="AH367" s="7"/>
      <c r="AI367" s="7"/>
      <c r="AJ367" s="7"/>
      <c r="AK367" s="7"/>
      <c r="AL367" s="7"/>
      <c r="AM367" s="7"/>
      <c r="AN367" s="7"/>
      <c r="AO367" s="7"/>
      <c r="AP367" s="7"/>
      <c r="AQ367" s="7"/>
    </row>
    <row r="368" hidden="1">
      <c r="A368" s="7"/>
      <c r="B368" s="450"/>
      <c r="C368" s="450"/>
      <c r="D368" s="450"/>
      <c r="E368" s="7"/>
      <c r="F368" s="7"/>
      <c r="G368" s="7"/>
      <c r="H368" s="7"/>
      <c r="I368" s="7"/>
      <c r="J368" s="7"/>
      <c r="K368" s="7"/>
      <c r="L368" s="1733"/>
      <c r="M368" s="7"/>
      <c r="N368" s="7"/>
      <c r="O368" s="7"/>
      <c r="P368" s="7"/>
      <c r="Q368" s="7"/>
      <c r="R368" s="7"/>
      <c r="S368" s="7"/>
      <c r="T368" s="95"/>
      <c r="U368" s="7"/>
      <c r="V368" s="7"/>
      <c r="W368" s="7"/>
      <c r="X368" s="7"/>
      <c r="Y368" s="7"/>
      <c r="Z368" s="7"/>
      <c r="AA368" s="7"/>
      <c r="AB368" s="7"/>
      <c r="AC368" s="7"/>
      <c r="AD368" s="7"/>
      <c r="AE368" s="7"/>
      <c r="AF368" s="7"/>
      <c r="AG368" s="7"/>
      <c r="AH368" s="7"/>
      <c r="AI368" s="7"/>
      <c r="AJ368" s="7"/>
      <c r="AK368" s="7"/>
      <c r="AL368" s="7"/>
      <c r="AM368" s="7"/>
      <c r="AN368" s="7"/>
      <c r="AO368" s="7"/>
      <c r="AP368" s="7"/>
      <c r="AQ368" s="7"/>
    </row>
    <row r="369" hidden="1">
      <c r="A369" s="7"/>
      <c r="B369" s="450"/>
      <c r="C369" s="450"/>
      <c r="D369" s="450"/>
      <c r="E369" s="7"/>
      <c r="F369" s="7"/>
      <c r="G369" s="7"/>
      <c r="H369" s="7"/>
      <c r="I369" s="7"/>
      <c r="J369" s="7"/>
      <c r="K369" s="7"/>
      <c r="L369" s="1733"/>
      <c r="M369" s="7"/>
      <c r="N369" s="7"/>
      <c r="O369" s="7"/>
      <c r="P369" s="7"/>
      <c r="Q369" s="7"/>
      <c r="R369" s="7"/>
      <c r="S369" s="7"/>
      <c r="T369" s="95"/>
      <c r="U369" s="7"/>
      <c r="V369" s="7"/>
      <c r="W369" s="7"/>
      <c r="X369" s="7"/>
      <c r="Y369" s="7"/>
      <c r="Z369" s="7"/>
      <c r="AA369" s="7"/>
      <c r="AB369" s="7"/>
      <c r="AC369" s="7"/>
      <c r="AD369" s="7"/>
      <c r="AE369" s="7"/>
      <c r="AF369" s="7"/>
      <c r="AG369" s="7"/>
      <c r="AH369" s="7"/>
      <c r="AI369" s="7"/>
      <c r="AJ369" s="7"/>
      <c r="AK369" s="7"/>
      <c r="AL369" s="7"/>
      <c r="AM369" s="7"/>
      <c r="AN369" s="7"/>
      <c r="AO369" s="7"/>
      <c r="AP369" s="7"/>
      <c r="AQ369" s="7"/>
    </row>
    <row r="370" hidden="1">
      <c r="A370" s="7"/>
      <c r="B370" s="450"/>
      <c r="C370" s="450"/>
      <c r="D370" s="450"/>
      <c r="E370" s="7"/>
      <c r="F370" s="7"/>
      <c r="G370" s="7"/>
      <c r="H370" s="7"/>
      <c r="I370" s="7"/>
      <c r="J370" s="7"/>
      <c r="K370" s="7"/>
      <c r="L370" s="1733"/>
      <c r="M370" s="7"/>
      <c r="N370" s="7"/>
      <c r="O370" s="7"/>
      <c r="P370" s="7"/>
      <c r="Q370" s="7"/>
      <c r="R370" s="7"/>
      <c r="S370" s="7"/>
      <c r="T370" s="95"/>
      <c r="U370" s="7"/>
      <c r="V370" s="7"/>
      <c r="W370" s="7"/>
      <c r="X370" s="7"/>
      <c r="Y370" s="7"/>
      <c r="Z370" s="7"/>
      <c r="AA370" s="7"/>
      <c r="AB370" s="7"/>
      <c r="AC370" s="7"/>
      <c r="AD370" s="7"/>
      <c r="AE370" s="7"/>
      <c r="AF370" s="7"/>
      <c r="AG370" s="7"/>
      <c r="AH370" s="7"/>
      <c r="AI370" s="7"/>
      <c r="AJ370" s="7"/>
      <c r="AK370" s="7"/>
      <c r="AL370" s="7"/>
      <c r="AM370" s="7"/>
      <c r="AN370" s="7"/>
      <c r="AO370" s="7"/>
      <c r="AP370" s="7"/>
      <c r="AQ370" s="7"/>
    </row>
    <row r="371" hidden="1">
      <c r="A371" s="7"/>
      <c r="B371" s="450"/>
      <c r="C371" s="450"/>
      <c r="D371" s="450"/>
      <c r="E371" s="7"/>
      <c r="F371" s="7"/>
      <c r="G371" s="7"/>
      <c r="H371" s="7"/>
      <c r="I371" s="7"/>
      <c r="J371" s="7"/>
      <c r="K371" s="7"/>
      <c r="L371" s="1733"/>
      <c r="M371" s="7"/>
      <c r="N371" s="7"/>
      <c r="O371" s="7"/>
      <c r="P371" s="7"/>
      <c r="Q371" s="7"/>
      <c r="R371" s="7"/>
      <c r="S371" s="7"/>
      <c r="T371" s="95"/>
      <c r="U371" s="7"/>
      <c r="V371" s="7"/>
      <c r="W371" s="7"/>
      <c r="X371" s="7"/>
      <c r="Y371" s="7"/>
      <c r="Z371" s="7"/>
      <c r="AA371" s="7"/>
      <c r="AB371" s="7"/>
      <c r="AC371" s="7"/>
      <c r="AD371" s="7"/>
      <c r="AE371" s="7"/>
      <c r="AF371" s="7"/>
      <c r="AG371" s="7"/>
      <c r="AH371" s="7"/>
      <c r="AI371" s="7"/>
      <c r="AJ371" s="7"/>
      <c r="AK371" s="7"/>
      <c r="AL371" s="7"/>
      <c r="AM371" s="7"/>
      <c r="AN371" s="7"/>
      <c r="AO371" s="7"/>
      <c r="AP371" s="7"/>
      <c r="AQ371" s="7"/>
    </row>
    <row r="372" hidden="1">
      <c r="A372" s="7"/>
      <c r="B372" s="450"/>
      <c r="C372" s="450"/>
      <c r="D372" s="450"/>
      <c r="E372" s="7"/>
      <c r="F372" s="7"/>
      <c r="G372" s="7"/>
      <c r="H372" s="7"/>
      <c r="I372" s="7"/>
      <c r="J372" s="7"/>
      <c r="K372" s="7"/>
      <c r="L372" s="1733"/>
      <c r="M372" s="7"/>
      <c r="N372" s="7"/>
      <c r="O372" s="7"/>
      <c r="P372" s="7"/>
      <c r="Q372" s="7"/>
      <c r="R372" s="7"/>
      <c r="S372" s="7"/>
      <c r="T372" s="95"/>
      <c r="U372" s="7"/>
      <c r="V372" s="7"/>
      <c r="W372" s="7"/>
      <c r="X372" s="7"/>
      <c r="Y372" s="7"/>
      <c r="Z372" s="7"/>
      <c r="AA372" s="7"/>
      <c r="AB372" s="7"/>
      <c r="AC372" s="7"/>
      <c r="AD372" s="7"/>
      <c r="AE372" s="7"/>
      <c r="AF372" s="7"/>
      <c r="AG372" s="7"/>
      <c r="AH372" s="7"/>
      <c r="AI372" s="7"/>
      <c r="AJ372" s="7"/>
      <c r="AK372" s="7"/>
      <c r="AL372" s="7"/>
      <c r="AM372" s="7"/>
      <c r="AN372" s="7"/>
      <c r="AO372" s="7"/>
      <c r="AP372" s="7"/>
      <c r="AQ372" s="7"/>
    </row>
    <row r="373" hidden="1">
      <c r="A373" s="7"/>
      <c r="B373" s="450"/>
      <c r="C373" s="450"/>
      <c r="D373" s="450"/>
      <c r="E373" s="7"/>
      <c r="F373" s="7"/>
      <c r="G373" s="7"/>
      <c r="H373" s="7"/>
      <c r="I373" s="7"/>
      <c r="J373" s="7"/>
      <c r="K373" s="7"/>
      <c r="L373" s="1733"/>
      <c r="M373" s="7"/>
      <c r="N373" s="7"/>
      <c r="O373" s="7"/>
      <c r="P373" s="7"/>
      <c r="Q373" s="7"/>
      <c r="R373" s="7"/>
      <c r="S373" s="7"/>
      <c r="T373" s="95"/>
      <c r="U373" s="7"/>
      <c r="V373" s="7"/>
      <c r="W373" s="7"/>
      <c r="X373" s="7"/>
      <c r="Y373" s="7"/>
      <c r="Z373" s="7"/>
      <c r="AA373" s="7"/>
      <c r="AB373" s="7"/>
      <c r="AC373" s="7"/>
      <c r="AD373" s="7"/>
      <c r="AE373" s="7"/>
      <c r="AF373" s="7"/>
      <c r="AG373" s="7"/>
      <c r="AH373" s="7"/>
      <c r="AI373" s="7"/>
      <c r="AJ373" s="7"/>
      <c r="AK373" s="7"/>
      <c r="AL373" s="7"/>
      <c r="AM373" s="7"/>
      <c r="AN373" s="7"/>
      <c r="AO373" s="7"/>
      <c r="AP373" s="7"/>
      <c r="AQ373" s="7"/>
    </row>
    <row r="374" hidden="1">
      <c r="A374" s="7"/>
      <c r="B374" s="450"/>
      <c r="C374" s="450"/>
      <c r="D374" s="450"/>
      <c r="E374" s="7"/>
      <c r="F374" s="7"/>
      <c r="G374" s="7"/>
      <c r="H374" s="7"/>
      <c r="I374" s="7"/>
      <c r="J374" s="7"/>
      <c r="K374" s="7"/>
      <c r="L374" s="1733"/>
      <c r="M374" s="7"/>
      <c r="N374" s="7"/>
      <c r="O374" s="7"/>
      <c r="P374" s="7"/>
      <c r="Q374" s="7"/>
      <c r="R374" s="7"/>
      <c r="S374" s="7"/>
      <c r="T374" s="95"/>
      <c r="U374" s="7"/>
      <c r="V374" s="7"/>
      <c r="W374" s="7"/>
      <c r="X374" s="7"/>
      <c r="Y374" s="7"/>
      <c r="Z374" s="7"/>
      <c r="AA374" s="7"/>
      <c r="AB374" s="7"/>
      <c r="AC374" s="7"/>
      <c r="AD374" s="7"/>
      <c r="AE374" s="7"/>
      <c r="AF374" s="7"/>
      <c r="AG374" s="7"/>
      <c r="AH374" s="7"/>
      <c r="AI374" s="7"/>
      <c r="AJ374" s="7"/>
      <c r="AK374" s="7"/>
      <c r="AL374" s="7"/>
      <c r="AM374" s="7"/>
      <c r="AN374" s="7"/>
      <c r="AO374" s="7"/>
      <c r="AP374" s="7"/>
      <c r="AQ374" s="7"/>
    </row>
    <row r="375" hidden="1">
      <c r="A375" s="7"/>
      <c r="B375" s="450"/>
      <c r="C375" s="450"/>
      <c r="D375" s="450"/>
      <c r="E375" s="7"/>
      <c r="F375" s="7"/>
      <c r="G375" s="7"/>
      <c r="H375" s="7"/>
      <c r="I375" s="7"/>
      <c r="J375" s="7"/>
      <c r="K375" s="7"/>
      <c r="L375" s="1733"/>
      <c r="M375" s="7"/>
      <c r="N375" s="7"/>
      <c r="O375" s="7"/>
      <c r="P375" s="7"/>
      <c r="Q375" s="7"/>
      <c r="R375" s="7"/>
      <c r="S375" s="7"/>
      <c r="T375" s="95"/>
      <c r="U375" s="7"/>
      <c r="V375" s="7"/>
      <c r="W375" s="7"/>
      <c r="X375" s="7"/>
      <c r="Y375" s="7"/>
      <c r="Z375" s="7"/>
      <c r="AA375" s="7"/>
      <c r="AB375" s="7"/>
      <c r="AC375" s="7"/>
      <c r="AD375" s="7"/>
      <c r="AE375" s="7"/>
      <c r="AF375" s="7"/>
      <c r="AG375" s="7"/>
      <c r="AH375" s="7"/>
      <c r="AI375" s="7"/>
      <c r="AJ375" s="7"/>
      <c r="AK375" s="7"/>
      <c r="AL375" s="7"/>
      <c r="AM375" s="7"/>
      <c r="AN375" s="7"/>
      <c r="AO375" s="7"/>
      <c r="AP375" s="7"/>
      <c r="AQ375" s="7"/>
    </row>
    <row r="376" hidden="1">
      <c r="A376" s="7"/>
      <c r="B376" s="450"/>
      <c r="C376" s="450"/>
      <c r="D376" s="450"/>
      <c r="E376" s="7"/>
      <c r="F376" s="7"/>
      <c r="G376" s="7"/>
      <c r="H376" s="7"/>
      <c r="I376" s="7"/>
      <c r="J376" s="7"/>
      <c r="K376" s="7"/>
      <c r="L376" s="1733"/>
      <c r="M376" s="7"/>
      <c r="N376" s="7"/>
      <c r="O376" s="7"/>
      <c r="P376" s="7"/>
      <c r="Q376" s="7"/>
      <c r="R376" s="7"/>
      <c r="S376" s="7"/>
      <c r="T376" s="95"/>
      <c r="U376" s="7"/>
      <c r="V376" s="7"/>
      <c r="W376" s="7"/>
      <c r="X376" s="7"/>
      <c r="Y376" s="7"/>
      <c r="Z376" s="7"/>
      <c r="AA376" s="7"/>
      <c r="AB376" s="7"/>
      <c r="AC376" s="7"/>
      <c r="AD376" s="7"/>
      <c r="AE376" s="7"/>
      <c r="AF376" s="7"/>
      <c r="AG376" s="7"/>
      <c r="AH376" s="7"/>
      <c r="AI376" s="7"/>
      <c r="AJ376" s="7"/>
      <c r="AK376" s="7"/>
      <c r="AL376" s="7"/>
      <c r="AM376" s="7"/>
      <c r="AN376" s="7"/>
      <c r="AO376" s="7"/>
      <c r="AP376" s="7"/>
      <c r="AQ376" s="7"/>
    </row>
    <row r="377" hidden="1">
      <c r="A377" s="7"/>
      <c r="B377" s="450"/>
      <c r="C377" s="450"/>
      <c r="D377" s="450"/>
      <c r="E377" s="7"/>
      <c r="F377" s="7"/>
      <c r="G377" s="7"/>
      <c r="H377" s="7"/>
      <c r="I377" s="7"/>
      <c r="J377" s="7"/>
      <c r="K377" s="7"/>
      <c r="L377" s="1733"/>
      <c r="M377" s="7"/>
      <c r="N377" s="7"/>
      <c r="O377" s="7"/>
      <c r="P377" s="7"/>
      <c r="Q377" s="7"/>
      <c r="R377" s="7"/>
      <c r="S377" s="7"/>
      <c r="T377" s="95"/>
      <c r="U377" s="7"/>
      <c r="V377" s="7"/>
      <c r="W377" s="7"/>
      <c r="X377" s="7"/>
      <c r="Y377" s="7"/>
      <c r="Z377" s="7"/>
      <c r="AA377" s="7"/>
      <c r="AB377" s="7"/>
      <c r="AC377" s="7"/>
      <c r="AD377" s="7"/>
      <c r="AE377" s="7"/>
      <c r="AF377" s="7"/>
      <c r="AG377" s="7"/>
      <c r="AH377" s="7"/>
      <c r="AI377" s="7"/>
      <c r="AJ377" s="7"/>
      <c r="AK377" s="7"/>
      <c r="AL377" s="7"/>
      <c r="AM377" s="7"/>
      <c r="AN377" s="7"/>
      <c r="AO377" s="7"/>
      <c r="AP377" s="7"/>
      <c r="AQ377" s="7"/>
    </row>
    <row r="378" hidden="1">
      <c r="A378" s="7"/>
      <c r="B378" s="450"/>
      <c r="C378" s="450"/>
      <c r="D378" s="450"/>
      <c r="E378" s="7"/>
      <c r="F378" s="7"/>
      <c r="G378" s="7"/>
      <c r="H378" s="7"/>
      <c r="I378" s="7"/>
      <c r="J378" s="7"/>
      <c r="K378" s="7"/>
      <c r="L378" s="1733"/>
      <c r="M378" s="7"/>
      <c r="N378" s="7"/>
      <c r="O378" s="7"/>
      <c r="P378" s="7"/>
      <c r="Q378" s="7"/>
      <c r="R378" s="7"/>
      <c r="S378" s="7"/>
      <c r="T378" s="95"/>
      <c r="U378" s="7"/>
      <c r="V378" s="7"/>
      <c r="W378" s="7"/>
      <c r="X378" s="7"/>
      <c r="Y378" s="7"/>
      <c r="Z378" s="7"/>
      <c r="AA378" s="7"/>
      <c r="AB378" s="7"/>
      <c r="AC378" s="7"/>
      <c r="AD378" s="7"/>
      <c r="AE378" s="7"/>
      <c r="AF378" s="7"/>
      <c r="AG378" s="7"/>
      <c r="AH378" s="7"/>
      <c r="AI378" s="7"/>
      <c r="AJ378" s="7"/>
      <c r="AK378" s="7"/>
      <c r="AL378" s="7"/>
      <c r="AM378" s="7"/>
      <c r="AN378" s="7"/>
      <c r="AO378" s="7"/>
      <c r="AP378" s="7"/>
      <c r="AQ378" s="7"/>
    </row>
    <row r="379" hidden="1">
      <c r="A379" s="7"/>
      <c r="B379" s="450"/>
      <c r="C379" s="450"/>
      <c r="D379" s="450"/>
      <c r="E379" s="7"/>
      <c r="F379" s="7"/>
      <c r="G379" s="7"/>
      <c r="H379" s="7"/>
      <c r="I379" s="7"/>
      <c r="J379" s="7"/>
      <c r="K379" s="7"/>
      <c r="L379" s="1733"/>
      <c r="M379" s="7"/>
      <c r="N379" s="7"/>
      <c r="O379" s="7"/>
      <c r="P379" s="7"/>
      <c r="Q379" s="7"/>
      <c r="R379" s="7"/>
      <c r="S379" s="7"/>
      <c r="T379" s="95"/>
      <c r="U379" s="7"/>
      <c r="V379" s="7"/>
      <c r="W379" s="7"/>
      <c r="X379" s="7"/>
      <c r="Y379" s="7"/>
      <c r="Z379" s="7"/>
      <c r="AA379" s="7"/>
      <c r="AB379" s="7"/>
      <c r="AC379" s="7"/>
      <c r="AD379" s="7"/>
      <c r="AE379" s="7"/>
      <c r="AF379" s="7"/>
      <c r="AG379" s="7"/>
      <c r="AH379" s="7"/>
      <c r="AI379" s="7"/>
      <c r="AJ379" s="7"/>
      <c r="AK379" s="7"/>
      <c r="AL379" s="7"/>
      <c r="AM379" s="7"/>
      <c r="AN379" s="7"/>
      <c r="AO379" s="7"/>
      <c r="AP379" s="7"/>
      <c r="AQ379" s="7"/>
    </row>
    <row r="380" hidden="1">
      <c r="A380" s="7"/>
      <c r="B380" s="450"/>
      <c r="C380" s="450"/>
      <c r="D380" s="450"/>
      <c r="E380" s="7"/>
      <c r="F380" s="7"/>
      <c r="G380" s="7"/>
      <c r="H380" s="7"/>
      <c r="I380" s="7"/>
      <c r="J380" s="7"/>
      <c r="K380" s="7"/>
      <c r="L380" s="1733"/>
      <c r="M380" s="7"/>
      <c r="N380" s="7"/>
      <c r="O380" s="7"/>
      <c r="P380" s="7"/>
      <c r="Q380" s="7"/>
      <c r="R380" s="7"/>
      <c r="S380" s="7"/>
      <c r="T380" s="95"/>
      <c r="U380" s="7"/>
      <c r="V380" s="7"/>
      <c r="W380" s="7"/>
      <c r="X380" s="7"/>
      <c r="Y380" s="7"/>
      <c r="Z380" s="7"/>
      <c r="AA380" s="7"/>
      <c r="AB380" s="7"/>
      <c r="AC380" s="7"/>
      <c r="AD380" s="7"/>
      <c r="AE380" s="7"/>
      <c r="AF380" s="7"/>
      <c r="AG380" s="7"/>
      <c r="AH380" s="7"/>
      <c r="AI380" s="7"/>
      <c r="AJ380" s="7"/>
      <c r="AK380" s="7"/>
      <c r="AL380" s="7"/>
      <c r="AM380" s="7"/>
      <c r="AN380" s="7"/>
      <c r="AO380" s="7"/>
      <c r="AP380" s="7"/>
      <c r="AQ380" s="7"/>
    </row>
    <row r="381" hidden="1">
      <c r="A381" s="7"/>
      <c r="B381" s="450"/>
      <c r="C381" s="450"/>
      <c r="D381" s="450"/>
      <c r="E381" s="7"/>
      <c r="F381" s="7"/>
      <c r="G381" s="7"/>
      <c r="H381" s="7"/>
      <c r="I381" s="7"/>
      <c r="J381" s="7"/>
      <c r="K381" s="7"/>
      <c r="L381" s="1733"/>
      <c r="M381" s="7"/>
      <c r="N381" s="7"/>
      <c r="O381" s="7"/>
      <c r="P381" s="7"/>
      <c r="Q381" s="7"/>
      <c r="R381" s="7"/>
      <c r="S381" s="7"/>
      <c r="T381" s="95"/>
      <c r="U381" s="7"/>
      <c r="V381" s="7"/>
      <c r="W381" s="7"/>
      <c r="X381" s="7"/>
      <c r="Y381" s="7"/>
      <c r="Z381" s="7"/>
      <c r="AA381" s="7"/>
      <c r="AB381" s="7"/>
      <c r="AC381" s="7"/>
      <c r="AD381" s="7"/>
      <c r="AE381" s="7"/>
      <c r="AF381" s="7"/>
      <c r="AG381" s="7"/>
      <c r="AH381" s="7"/>
      <c r="AI381" s="7"/>
      <c r="AJ381" s="7"/>
      <c r="AK381" s="7"/>
      <c r="AL381" s="7"/>
      <c r="AM381" s="7"/>
      <c r="AN381" s="7"/>
      <c r="AO381" s="7"/>
      <c r="AP381" s="7"/>
      <c r="AQ381" s="7"/>
    </row>
    <row r="382" hidden="1">
      <c r="A382" s="7"/>
      <c r="B382" s="450"/>
      <c r="C382" s="450"/>
      <c r="D382" s="450"/>
      <c r="E382" s="7"/>
      <c r="F382" s="7"/>
      <c r="G382" s="7"/>
      <c r="H382" s="7"/>
      <c r="I382" s="7"/>
      <c r="J382" s="7"/>
      <c r="K382" s="7"/>
      <c r="L382" s="1733"/>
      <c r="M382" s="7"/>
      <c r="N382" s="7"/>
      <c r="O382" s="7"/>
      <c r="P382" s="7"/>
      <c r="Q382" s="7"/>
      <c r="R382" s="7"/>
      <c r="S382" s="7"/>
      <c r="T382" s="95"/>
      <c r="U382" s="7"/>
      <c r="V382" s="7"/>
      <c r="W382" s="7"/>
      <c r="X382" s="7"/>
      <c r="Y382" s="7"/>
      <c r="Z382" s="7"/>
      <c r="AA382" s="7"/>
      <c r="AB382" s="7"/>
      <c r="AC382" s="7"/>
      <c r="AD382" s="7"/>
      <c r="AE382" s="7"/>
      <c r="AF382" s="7"/>
      <c r="AG382" s="7"/>
      <c r="AH382" s="7"/>
      <c r="AI382" s="7"/>
      <c r="AJ382" s="7"/>
      <c r="AK382" s="7"/>
      <c r="AL382" s="7"/>
      <c r="AM382" s="7"/>
      <c r="AN382" s="7"/>
      <c r="AO382" s="7"/>
      <c r="AP382" s="7"/>
      <c r="AQ382" s="7"/>
    </row>
    <row r="383" hidden="1">
      <c r="A383" s="7"/>
      <c r="B383" s="450"/>
      <c r="C383" s="450"/>
      <c r="D383" s="450"/>
      <c r="E383" s="7"/>
      <c r="F383" s="7"/>
      <c r="G383" s="7"/>
      <c r="H383" s="7"/>
      <c r="I383" s="7"/>
      <c r="J383" s="7"/>
      <c r="K383" s="7"/>
      <c r="L383" s="1733"/>
      <c r="M383" s="7"/>
      <c r="N383" s="7"/>
      <c r="O383" s="7"/>
      <c r="P383" s="7"/>
      <c r="Q383" s="7"/>
      <c r="R383" s="7"/>
      <c r="S383" s="7"/>
      <c r="T383" s="95"/>
      <c r="U383" s="7"/>
      <c r="V383" s="7"/>
      <c r="W383" s="7"/>
      <c r="X383" s="7"/>
      <c r="Y383" s="7"/>
      <c r="Z383" s="7"/>
      <c r="AA383" s="7"/>
      <c r="AB383" s="7"/>
      <c r="AC383" s="7"/>
      <c r="AD383" s="7"/>
      <c r="AE383" s="7"/>
      <c r="AF383" s="7"/>
      <c r="AG383" s="7"/>
      <c r="AH383" s="7"/>
      <c r="AI383" s="7"/>
      <c r="AJ383" s="7"/>
      <c r="AK383" s="7"/>
      <c r="AL383" s="7"/>
      <c r="AM383" s="7"/>
      <c r="AN383" s="7"/>
      <c r="AO383" s="7"/>
      <c r="AP383" s="7"/>
      <c r="AQ383" s="7"/>
    </row>
    <row r="384" hidden="1">
      <c r="A384" s="7"/>
      <c r="B384" s="450"/>
      <c r="C384" s="450"/>
      <c r="D384" s="450"/>
      <c r="E384" s="7"/>
      <c r="F384" s="7"/>
      <c r="G384" s="7"/>
      <c r="H384" s="7"/>
      <c r="I384" s="7"/>
      <c r="J384" s="7"/>
      <c r="K384" s="7"/>
      <c r="L384" s="1733"/>
      <c r="M384" s="7"/>
      <c r="N384" s="7"/>
      <c r="O384" s="7"/>
      <c r="P384" s="7"/>
      <c r="Q384" s="7"/>
      <c r="R384" s="7"/>
      <c r="S384" s="7"/>
      <c r="T384" s="95"/>
      <c r="U384" s="7"/>
      <c r="V384" s="7"/>
      <c r="W384" s="7"/>
      <c r="X384" s="7"/>
      <c r="Y384" s="7"/>
      <c r="Z384" s="7"/>
      <c r="AA384" s="7"/>
      <c r="AB384" s="7"/>
      <c r="AC384" s="7"/>
      <c r="AD384" s="7"/>
      <c r="AE384" s="7"/>
      <c r="AF384" s="7"/>
      <c r="AG384" s="7"/>
      <c r="AH384" s="7"/>
      <c r="AI384" s="7"/>
      <c r="AJ384" s="7"/>
      <c r="AK384" s="7"/>
      <c r="AL384" s="7"/>
      <c r="AM384" s="7"/>
      <c r="AN384" s="7"/>
      <c r="AO384" s="7"/>
      <c r="AP384" s="7"/>
      <c r="AQ384" s="7"/>
    </row>
    <row r="385" hidden="1">
      <c r="A385" s="7"/>
      <c r="B385" s="450"/>
      <c r="C385" s="450"/>
      <c r="D385" s="450"/>
      <c r="E385" s="7"/>
      <c r="F385" s="7"/>
      <c r="G385" s="7"/>
      <c r="H385" s="7"/>
      <c r="I385" s="7"/>
      <c r="J385" s="7"/>
      <c r="K385" s="7"/>
      <c r="L385" s="1733"/>
      <c r="M385" s="7"/>
      <c r="N385" s="7"/>
      <c r="O385" s="7"/>
      <c r="P385" s="7"/>
      <c r="Q385" s="7"/>
      <c r="R385" s="7"/>
      <c r="S385" s="7"/>
      <c r="T385" s="95"/>
      <c r="U385" s="7"/>
      <c r="V385" s="7"/>
      <c r="W385" s="7"/>
      <c r="X385" s="7"/>
      <c r="Y385" s="7"/>
      <c r="Z385" s="7"/>
      <c r="AA385" s="7"/>
      <c r="AB385" s="7"/>
      <c r="AC385" s="7"/>
      <c r="AD385" s="7"/>
      <c r="AE385" s="7"/>
      <c r="AF385" s="7"/>
      <c r="AG385" s="7"/>
      <c r="AH385" s="7"/>
      <c r="AI385" s="7"/>
      <c r="AJ385" s="7"/>
      <c r="AK385" s="7"/>
      <c r="AL385" s="7"/>
      <c r="AM385" s="7"/>
      <c r="AN385" s="7"/>
      <c r="AO385" s="7"/>
      <c r="AP385" s="7"/>
      <c r="AQ385" s="7"/>
    </row>
    <row r="386" hidden="1">
      <c r="A386" s="7"/>
      <c r="B386" s="450"/>
      <c r="C386" s="450"/>
      <c r="D386" s="450"/>
      <c r="E386" s="7"/>
      <c r="F386" s="7"/>
      <c r="G386" s="7"/>
      <c r="H386" s="7"/>
      <c r="I386" s="7"/>
      <c r="J386" s="7"/>
      <c r="K386" s="7"/>
      <c r="L386" s="1733"/>
      <c r="M386" s="7"/>
      <c r="N386" s="7"/>
      <c r="O386" s="7"/>
      <c r="P386" s="7"/>
      <c r="Q386" s="7"/>
      <c r="R386" s="7"/>
      <c r="S386" s="7"/>
      <c r="T386" s="95"/>
      <c r="U386" s="7"/>
      <c r="V386" s="7"/>
      <c r="W386" s="7"/>
      <c r="X386" s="7"/>
      <c r="Y386" s="7"/>
      <c r="Z386" s="7"/>
      <c r="AA386" s="7"/>
      <c r="AB386" s="7"/>
      <c r="AC386" s="7"/>
      <c r="AD386" s="7"/>
      <c r="AE386" s="7"/>
      <c r="AF386" s="7"/>
      <c r="AG386" s="7"/>
      <c r="AH386" s="7"/>
      <c r="AI386" s="7"/>
      <c r="AJ386" s="7"/>
      <c r="AK386" s="7"/>
      <c r="AL386" s="7"/>
      <c r="AM386" s="7"/>
      <c r="AN386" s="7"/>
      <c r="AO386" s="7"/>
      <c r="AP386" s="7"/>
      <c r="AQ386" s="7"/>
    </row>
    <row r="387" hidden="1">
      <c r="A387" s="7"/>
      <c r="B387" s="450"/>
      <c r="C387" s="450"/>
      <c r="D387" s="450"/>
      <c r="E387" s="7"/>
      <c r="F387" s="7"/>
      <c r="G387" s="7"/>
      <c r="H387" s="7"/>
      <c r="I387" s="7"/>
      <c r="J387" s="7"/>
      <c r="K387" s="7"/>
      <c r="L387" s="1733"/>
      <c r="M387" s="7"/>
      <c r="N387" s="7"/>
      <c r="O387" s="7"/>
      <c r="P387" s="7"/>
      <c r="Q387" s="7"/>
      <c r="R387" s="7"/>
      <c r="S387" s="7"/>
      <c r="T387" s="95"/>
      <c r="U387" s="7"/>
      <c r="V387" s="7"/>
      <c r="W387" s="7"/>
      <c r="X387" s="7"/>
      <c r="Y387" s="7"/>
      <c r="Z387" s="7"/>
      <c r="AA387" s="7"/>
      <c r="AB387" s="7"/>
      <c r="AC387" s="7"/>
      <c r="AD387" s="7"/>
      <c r="AE387" s="7"/>
      <c r="AF387" s="7"/>
      <c r="AG387" s="7"/>
      <c r="AH387" s="7"/>
      <c r="AI387" s="7"/>
      <c r="AJ387" s="7"/>
      <c r="AK387" s="7"/>
      <c r="AL387" s="7"/>
      <c r="AM387" s="7"/>
      <c r="AN387" s="7"/>
      <c r="AO387" s="7"/>
      <c r="AP387" s="7"/>
      <c r="AQ387" s="7"/>
    </row>
    <row r="388" hidden="1">
      <c r="A388" s="7"/>
      <c r="B388" s="450"/>
      <c r="C388" s="450"/>
      <c r="D388" s="450"/>
      <c r="E388" s="7"/>
      <c r="F388" s="7"/>
      <c r="G388" s="7"/>
      <c r="H388" s="7"/>
      <c r="I388" s="7"/>
      <c r="J388" s="7"/>
      <c r="K388" s="7"/>
      <c r="L388" s="1733"/>
      <c r="M388" s="7"/>
      <c r="N388" s="7"/>
      <c r="O388" s="7"/>
      <c r="P388" s="7"/>
      <c r="Q388" s="7"/>
      <c r="R388" s="7"/>
      <c r="S388" s="7"/>
      <c r="T388" s="95"/>
      <c r="U388" s="7"/>
      <c r="V388" s="7"/>
      <c r="W388" s="7"/>
      <c r="X388" s="7"/>
      <c r="Y388" s="7"/>
      <c r="Z388" s="7"/>
      <c r="AA388" s="7"/>
      <c r="AB388" s="7"/>
      <c r="AC388" s="7"/>
      <c r="AD388" s="7"/>
      <c r="AE388" s="7"/>
      <c r="AF388" s="7"/>
      <c r="AG388" s="7"/>
      <c r="AH388" s="7"/>
      <c r="AI388" s="7"/>
      <c r="AJ388" s="7"/>
      <c r="AK388" s="7"/>
      <c r="AL388" s="7"/>
      <c r="AM388" s="7"/>
      <c r="AN388" s="7"/>
      <c r="AO388" s="7"/>
      <c r="AP388" s="7"/>
      <c r="AQ388" s="7"/>
    </row>
    <row r="389" hidden="1">
      <c r="A389" s="7"/>
      <c r="B389" s="450"/>
      <c r="C389" s="450"/>
      <c r="D389" s="450"/>
      <c r="E389" s="7"/>
      <c r="F389" s="7"/>
      <c r="G389" s="7"/>
      <c r="H389" s="7"/>
      <c r="I389" s="7"/>
      <c r="J389" s="7"/>
      <c r="K389" s="7"/>
      <c r="L389" s="1733"/>
      <c r="M389" s="7"/>
      <c r="N389" s="7"/>
      <c r="O389" s="7"/>
      <c r="P389" s="7"/>
      <c r="Q389" s="7"/>
      <c r="R389" s="7"/>
      <c r="S389" s="7"/>
      <c r="T389" s="95"/>
      <c r="U389" s="7"/>
      <c r="V389" s="7"/>
      <c r="W389" s="7"/>
      <c r="X389" s="7"/>
      <c r="Y389" s="7"/>
      <c r="Z389" s="7"/>
      <c r="AA389" s="7"/>
      <c r="AB389" s="7"/>
      <c r="AC389" s="7"/>
      <c r="AD389" s="7"/>
      <c r="AE389" s="7"/>
      <c r="AF389" s="7"/>
      <c r="AG389" s="7"/>
      <c r="AH389" s="7"/>
      <c r="AI389" s="7"/>
      <c r="AJ389" s="7"/>
      <c r="AK389" s="7"/>
      <c r="AL389" s="7"/>
      <c r="AM389" s="7"/>
      <c r="AN389" s="7"/>
      <c r="AO389" s="7"/>
      <c r="AP389" s="7"/>
      <c r="AQ389" s="7"/>
    </row>
    <row r="390" hidden="1">
      <c r="A390" s="7"/>
      <c r="B390" s="450"/>
      <c r="C390" s="450"/>
      <c r="D390" s="450"/>
      <c r="E390" s="7"/>
      <c r="F390" s="7"/>
      <c r="G390" s="7"/>
      <c r="H390" s="7"/>
      <c r="I390" s="7"/>
      <c r="J390" s="7"/>
      <c r="K390" s="7"/>
      <c r="L390" s="1733"/>
      <c r="M390" s="7"/>
      <c r="N390" s="7"/>
      <c r="O390" s="7"/>
      <c r="P390" s="7"/>
      <c r="Q390" s="7"/>
      <c r="R390" s="7"/>
      <c r="S390" s="7"/>
      <c r="T390" s="95"/>
      <c r="U390" s="7"/>
      <c r="V390" s="7"/>
      <c r="W390" s="7"/>
      <c r="X390" s="7"/>
      <c r="Y390" s="7"/>
      <c r="Z390" s="7"/>
      <c r="AA390" s="7"/>
      <c r="AB390" s="7"/>
      <c r="AC390" s="7"/>
      <c r="AD390" s="7"/>
      <c r="AE390" s="7"/>
      <c r="AF390" s="7"/>
      <c r="AG390" s="7"/>
      <c r="AH390" s="7"/>
      <c r="AI390" s="7"/>
      <c r="AJ390" s="7"/>
      <c r="AK390" s="7"/>
      <c r="AL390" s="7"/>
      <c r="AM390" s="7"/>
      <c r="AN390" s="7"/>
      <c r="AO390" s="7"/>
      <c r="AP390" s="7"/>
      <c r="AQ390" s="7"/>
    </row>
    <row r="391" hidden="1">
      <c r="A391" s="7"/>
      <c r="B391" s="450"/>
      <c r="C391" s="450"/>
      <c r="D391" s="450"/>
      <c r="E391" s="7"/>
      <c r="F391" s="7"/>
      <c r="G391" s="7"/>
      <c r="H391" s="7"/>
      <c r="I391" s="7"/>
      <c r="J391" s="7"/>
      <c r="K391" s="7"/>
      <c r="L391" s="1733"/>
      <c r="M391" s="7"/>
      <c r="N391" s="7"/>
      <c r="O391" s="7"/>
      <c r="P391" s="7"/>
      <c r="Q391" s="7"/>
      <c r="R391" s="7"/>
      <c r="S391" s="7"/>
      <c r="T391" s="95"/>
      <c r="U391" s="7"/>
      <c r="V391" s="7"/>
      <c r="W391" s="7"/>
      <c r="X391" s="7"/>
      <c r="Y391" s="7"/>
      <c r="Z391" s="7"/>
      <c r="AA391" s="7"/>
      <c r="AB391" s="7"/>
      <c r="AC391" s="7"/>
      <c r="AD391" s="7"/>
      <c r="AE391" s="7"/>
      <c r="AF391" s="7"/>
      <c r="AG391" s="7"/>
      <c r="AH391" s="7"/>
      <c r="AI391" s="7"/>
      <c r="AJ391" s="7"/>
      <c r="AK391" s="7"/>
      <c r="AL391" s="7"/>
      <c r="AM391" s="7"/>
      <c r="AN391" s="7"/>
      <c r="AO391" s="7"/>
      <c r="AP391" s="7"/>
      <c r="AQ391" s="7"/>
    </row>
    <row r="392" hidden="1">
      <c r="A392" s="7"/>
      <c r="B392" s="450"/>
      <c r="C392" s="450"/>
      <c r="D392" s="450"/>
      <c r="E392" s="7"/>
      <c r="F392" s="7"/>
      <c r="G392" s="7"/>
      <c r="H392" s="7"/>
      <c r="I392" s="7"/>
      <c r="J392" s="7"/>
      <c r="K392" s="7"/>
      <c r="L392" s="1733"/>
      <c r="M392" s="7"/>
      <c r="N392" s="7"/>
      <c r="O392" s="7"/>
      <c r="P392" s="7"/>
      <c r="Q392" s="7"/>
      <c r="R392" s="7"/>
      <c r="S392" s="7"/>
      <c r="T392" s="95"/>
      <c r="U392" s="7"/>
      <c r="V392" s="7"/>
      <c r="W392" s="7"/>
      <c r="X392" s="7"/>
      <c r="Y392" s="7"/>
      <c r="Z392" s="7"/>
      <c r="AA392" s="7"/>
      <c r="AB392" s="7"/>
      <c r="AC392" s="7"/>
      <c r="AD392" s="7"/>
      <c r="AE392" s="7"/>
      <c r="AF392" s="7"/>
      <c r="AG392" s="7"/>
      <c r="AH392" s="7"/>
      <c r="AI392" s="7"/>
      <c r="AJ392" s="7"/>
      <c r="AK392" s="7"/>
      <c r="AL392" s="7"/>
      <c r="AM392" s="7"/>
      <c r="AN392" s="7"/>
      <c r="AO392" s="7"/>
      <c r="AP392" s="7"/>
      <c r="AQ392" s="7"/>
    </row>
    <row r="393" hidden="1">
      <c r="A393" s="7"/>
      <c r="B393" s="450"/>
      <c r="C393" s="450"/>
      <c r="D393" s="450"/>
      <c r="E393" s="7"/>
      <c r="F393" s="7"/>
      <c r="G393" s="7"/>
      <c r="H393" s="7"/>
      <c r="I393" s="7"/>
      <c r="J393" s="7"/>
      <c r="K393" s="7"/>
      <c r="L393" s="1733"/>
      <c r="M393" s="7"/>
      <c r="N393" s="7"/>
      <c r="O393" s="7"/>
      <c r="P393" s="7"/>
      <c r="Q393" s="7"/>
      <c r="R393" s="7"/>
      <c r="S393" s="7"/>
      <c r="T393" s="95"/>
      <c r="U393" s="7"/>
      <c r="V393" s="7"/>
      <c r="W393" s="7"/>
      <c r="X393" s="7"/>
      <c r="Y393" s="7"/>
      <c r="Z393" s="7"/>
      <c r="AA393" s="7"/>
      <c r="AB393" s="7"/>
      <c r="AC393" s="7"/>
      <c r="AD393" s="7"/>
      <c r="AE393" s="7"/>
      <c r="AF393" s="7"/>
      <c r="AG393" s="7"/>
      <c r="AH393" s="7"/>
      <c r="AI393" s="7"/>
      <c r="AJ393" s="7"/>
      <c r="AK393" s="7"/>
      <c r="AL393" s="7"/>
      <c r="AM393" s="7"/>
      <c r="AN393" s="7"/>
      <c r="AO393" s="7"/>
      <c r="AP393" s="7"/>
      <c r="AQ393" s="7"/>
    </row>
    <row r="394" hidden="1">
      <c r="A394" s="7"/>
      <c r="B394" s="450"/>
      <c r="C394" s="450"/>
      <c r="D394" s="450"/>
      <c r="E394" s="7"/>
      <c r="F394" s="7"/>
      <c r="G394" s="7"/>
      <c r="H394" s="7"/>
      <c r="I394" s="7"/>
      <c r="J394" s="7"/>
      <c r="K394" s="7"/>
      <c r="L394" s="1733"/>
      <c r="M394" s="7"/>
      <c r="N394" s="7"/>
      <c r="O394" s="7"/>
      <c r="P394" s="7"/>
      <c r="Q394" s="7"/>
      <c r="R394" s="7"/>
      <c r="S394" s="7"/>
      <c r="T394" s="95"/>
      <c r="U394" s="7"/>
      <c r="V394" s="7"/>
      <c r="W394" s="7"/>
      <c r="X394" s="7"/>
      <c r="Y394" s="7"/>
      <c r="Z394" s="7"/>
      <c r="AA394" s="7"/>
      <c r="AB394" s="7"/>
      <c r="AC394" s="7"/>
      <c r="AD394" s="7"/>
      <c r="AE394" s="7"/>
      <c r="AF394" s="7"/>
      <c r="AG394" s="7"/>
      <c r="AH394" s="7"/>
      <c r="AI394" s="7"/>
      <c r="AJ394" s="7"/>
      <c r="AK394" s="7"/>
      <c r="AL394" s="7"/>
      <c r="AM394" s="7"/>
      <c r="AN394" s="7"/>
      <c r="AO394" s="7"/>
      <c r="AP394" s="7"/>
      <c r="AQ394" s="7"/>
    </row>
    <row r="395" hidden="1">
      <c r="A395" s="7"/>
      <c r="B395" s="450"/>
      <c r="C395" s="450"/>
      <c r="D395" s="450"/>
      <c r="E395" s="7"/>
      <c r="F395" s="7"/>
      <c r="G395" s="7"/>
      <c r="H395" s="7"/>
      <c r="I395" s="7"/>
      <c r="J395" s="7"/>
      <c r="K395" s="7"/>
      <c r="L395" s="1733"/>
      <c r="M395" s="7"/>
      <c r="N395" s="7"/>
      <c r="O395" s="7"/>
      <c r="P395" s="7"/>
      <c r="Q395" s="7"/>
      <c r="R395" s="7"/>
      <c r="S395" s="7"/>
      <c r="T395" s="95"/>
      <c r="U395" s="7"/>
      <c r="V395" s="7"/>
      <c r="W395" s="7"/>
      <c r="X395" s="7"/>
      <c r="Y395" s="7"/>
      <c r="Z395" s="7"/>
      <c r="AA395" s="7"/>
      <c r="AB395" s="7"/>
      <c r="AC395" s="7"/>
      <c r="AD395" s="7"/>
      <c r="AE395" s="7"/>
      <c r="AF395" s="7"/>
      <c r="AG395" s="7"/>
      <c r="AH395" s="7"/>
      <c r="AI395" s="7"/>
      <c r="AJ395" s="7"/>
      <c r="AK395" s="7"/>
      <c r="AL395" s="7"/>
      <c r="AM395" s="7"/>
      <c r="AN395" s="7"/>
      <c r="AO395" s="7"/>
      <c r="AP395" s="7"/>
      <c r="AQ395" s="7"/>
    </row>
    <row r="396" hidden="1">
      <c r="A396" s="7"/>
      <c r="B396" s="450"/>
      <c r="C396" s="450"/>
      <c r="D396" s="450"/>
      <c r="E396" s="7"/>
      <c r="F396" s="7"/>
      <c r="G396" s="7"/>
      <c r="H396" s="7"/>
      <c r="I396" s="7"/>
      <c r="J396" s="7"/>
      <c r="K396" s="7"/>
      <c r="L396" s="1733"/>
      <c r="M396" s="7"/>
      <c r="N396" s="7"/>
      <c r="O396" s="7"/>
      <c r="P396" s="7"/>
      <c r="Q396" s="7"/>
      <c r="R396" s="7"/>
      <c r="S396" s="7"/>
      <c r="T396" s="95"/>
      <c r="U396" s="7"/>
      <c r="V396" s="7"/>
      <c r="W396" s="7"/>
      <c r="X396" s="7"/>
      <c r="Y396" s="7"/>
      <c r="Z396" s="7"/>
      <c r="AA396" s="7"/>
      <c r="AB396" s="7"/>
      <c r="AC396" s="7"/>
      <c r="AD396" s="7"/>
      <c r="AE396" s="7"/>
      <c r="AF396" s="7"/>
      <c r="AG396" s="7"/>
      <c r="AH396" s="7"/>
      <c r="AI396" s="7"/>
      <c r="AJ396" s="7"/>
      <c r="AK396" s="7"/>
      <c r="AL396" s="7"/>
      <c r="AM396" s="7"/>
      <c r="AN396" s="7"/>
      <c r="AO396" s="7"/>
      <c r="AP396" s="7"/>
      <c r="AQ396" s="7"/>
    </row>
    <row r="397" hidden="1">
      <c r="A397" s="7"/>
      <c r="B397" s="450"/>
      <c r="C397" s="450"/>
      <c r="D397" s="450"/>
      <c r="E397" s="7"/>
      <c r="F397" s="7"/>
      <c r="G397" s="7"/>
      <c r="H397" s="7"/>
      <c r="I397" s="7"/>
      <c r="J397" s="7"/>
      <c r="K397" s="7"/>
      <c r="L397" s="1733"/>
      <c r="M397" s="7"/>
      <c r="N397" s="7"/>
      <c r="O397" s="7"/>
      <c r="P397" s="7"/>
      <c r="Q397" s="7"/>
      <c r="R397" s="7"/>
      <c r="S397" s="7"/>
      <c r="T397" s="95"/>
      <c r="U397" s="7"/>
      <c r="V397" s="7"/>
      <c r="W397" s="7"/>
      <c r="X397" s="7"/>
      <c r="Y397" s="7"/>
      <c r="Z397" s="7"/>
      <c r="AA397" s="7"/>
      <c r="AB397" s="7"/>
      <c r="AC397" s="7"/>
      <c r="AD397" s="7"/>
      <c r="AE397" s="7"/>
      <c r="AF397" s="7"/>
      <c r="AG397" s="7"/>
      <c r="AH397" s="7"/>
      <c r="AI397" s="7"/>
      <c r="AJ397" s="7"/>
      <c r="AK397" s="7"/>
      <c r="AL397" s="7"/>
      <c r="AM397" s="7"/>
      <c r="AN397" s="7"/>
      <c r="AO397" s="7"/>
      <c r="AP397" s="7"/>
      <c r="AQ397" s="7"/>
    </row>
    <row r="398" hidden="1">
      <c r="A398" s="7"/>
      <c r="B398" s="450"/>
      <c r="C398" s="450"/>
      <c r="D398" s="450"/>
      <c r="E398" s="7"/>
      <c r="F398" s="7"/>
      <c r="G398" s="7"/>
      <c r="H398" s="7"/>
      <c r="I398" s="7"/>
      <c r="J398" s="7"/>
      <c r="K398" s="7"/>
      <c r="L398" s="1733"/>
      <c r="M398" s="7"/>
      <c r="N398" s="7"/>
      <c r="O398" s="7"/>
      <c r="P398" s="7"/>
      <c r="Q398" s="7"/>
      <c r="R398" s="7"/>
      <c r="S398" s="7"/>
      <c r="T398" s="95"/>
      <c r="U398" s="7"/>
      <c r="V398" s="7"/>
      <c r="W398" s="7"/>
      <c r="X398" s="7"/>
      <c r="Y398" s="7"/>
      <c r="Z398" s="7"/>
      <c r="AA398" s="7"/>
      <c r="AB398" s="7"/>
      <c r="AC398" s="7"/>
      <c r="AD398" s="7"/>
      <c r="AE398" s="7"/>
      <c r="AF398" s="7"/>
      <c r="AG398" s="7"/>
      <c r="AH398" s="7"/>
      <c r="AI398" s="7"/>
      <c r="AJ398" s="7"/>
      <c r="AK398" s="7"/>
      <c r="AL398" s="7"/>
      <c r="AM398" s="7"/>
      <c r="AN398" s="7"/>
      <c r="AO398" s="7"/>
      <c r="AP398" s="7"/>
      <c r="AQ398" s="7"/>
    </row>
    <row r="399" hidden="1">
      <c r="A399" s="7"/>
      <c r="B399" s="450"/>
      <c r="C399" s="450"/>
      <c r="D399" s="450"/>
      <c r="E399" s="7"/>
      <c r="F399" s="7"/>
      <c r="G399" s="7"/>
      <c r="H399" s="7"/>
      <c r="I399" s="7"/>
      <c r="J399" s="7"/>
      <c r="K399" s="7"/>
      <c r="L399" s="1733"/>
      <c r="M399" s="7"/>
      <c r="N399" s="7"/>
      <c r="O399" s="7"/>
      <c r="P399" s="7"/>
      <c r="Q399" s="7"/>
      <c r="R399" s="7"/>
      <c r="S399" s="7"/>
      <c r="T399" s="95"/>
      <c r="U399" s="7"/>
      <c r="V399" s="7"/>
      <c r="W399" s="7"/>
      <c r="X399" s="7"/>
      <c r="Y399" s="7"/>
      <c r="Z399" s="7"/>
      <c r="AA399" s="7"/>
      <c r="AB399" s="7"/>
      <c r="AC399" s="7"/>
      <c r="AD399" s="7"/>
      <c r="AE399" s="7"/>
      <c r="AF399" s="7"/>
      <c r="AG399" s="7"/>
      <c r="AH399" s="7"/>
      <c r="AI399" s="7"/>
      <c r="AJ399" s="7"/>
      <c r="AK399" s="7"/>
      <c r="AL399" s="7"/>
      <c r="AM399" s="7"/>
      <c r="AN399" s="7"/>
      <c r="AO399" s="7"/>
      <c r="AP399" s="7"/>
      <c r="AQ399" s="7"/>
    </row>
    <row r="400" hidden="1">
      <c r="A400" s="7"/>
      <c r="B400" s="450"/>
      <c r="C400" s="450"/>
      <c r="D400" s="450"/>
      <c r="E400" s="7"/>
      <c r="F400" s="7"/>
      <c r="G400" s="7"/>
      <c r="H400" s="7"/>
      <c r="I400" s="7"/>
      <c r="J400" s="7"/>
      <c r="K400" s="7"/>
      <c r="L400" s="1733"/>
      <c r="M400" s="7"/>
      <c r="N400" s="7"/>
      <c r="O400" s="7"/>
      <c r="P400" s="7"/>
      <c r="Q400" s="7"/>
      <c r="R400" s="7"/>
      <c r="S400" s="7"/>
      <c r="T400" s="95"/>
      <c r="U400" s="7"/>
      <c r="V400" s="7"/>
      <c r="W400" s="7"/>
      <c r="X400" s="7"/>
      <c r="Y400" s="7"/>
      <c r="Z400" s="7"/>
      <c r="AA400" s="7"/>
      <c r="AB400" s="7"/>
      <c r="AC400" s="7"/>
      <c r="AD400" s="7"/>
      <c r="AE400" s="7"/>
      <c r="AF400" s="7"/>
      <c r="AG400" s="7"/>
      <c r="AH400" s="7"/>
      <c r="AI400" s="7"/>
      <c r="AJ400" s="7"/>
      <c r="AK400" s="7"/>
      <c r="AL400" s="7"/>
      <c r="AM400" s="7"/>
      <c r="AN400" s="7"/>
      <c r="AO400" s="7"/>
      <c r="AP400" s="7"/>
      <c r="AQ400" s="7"/>
    </row>
    <row r="401" hidden="1">
      <c r="A401" s="7"/>
      <c r="B401" s="450"/>
      <c r="C401" s="450"/>
      <c r="D401" s="450"/>
      <c r="E401" s="7"/>
      <c r="F401" s="7"/>
      <c r="G401" s="7"/>
      <c r="H401" s="7"/>
      <c r="I401" s="7"/>
      <c r="J401" s="7"/>
      <c r="K401" s="7"/>
      <c r="L401" s="1733"/>
      <c r="M401" s="7"/>
      <c r="N401" s="7"/>
      <c r="O401" s="7"/>
      <c r="P401" s="7"/>
      <c r="Q401" s="7"/>
      <c r="R401" s="7"/>
      <c r="S401" s="7"/>
      <c r="T401" s="95"/>
      <c r="U401" s="7"/>
      <c r="V401" s="7"/>
      <c r="W401" s="7"/>
      <c r="X401" s="7"/>
      <c r="Y401" s="7"/>
      <c r="Z401" s="7"/>
      <c r="AA401" s="7"/>
      <c r="AB401" s="7"/>
      <c r="AC401" s="7"/>
      <c r="AD401" s="7"/>
      <c r="AE401" s="7"/>
      <c r="AF401" s="7"/>
      <c r="AG401" s="7"/>
      <c r="AH401" s="7"/>
      <c r="AI401" s="7"/>
      <c r="AJ401" s="7"/>
      <c r="AK401" s="7"/>
      <c r="AL401" s="7"/>
      <c r="AM401" s="7"/>
      <c r="AN401" s="7"/>
      <c r="AO401" s="7"/>
      <c r="AP401" s="7"/>
      <c r="AQ401" s="7"/>
    </row>
    <row r="402" hidden="1">
      <c r="A402" s="7"/>
      <c r="B402" s="450"/>
      <c r="C402" s="450"/>
      <c r="D402" s="450"/>
      <c r="E402" s="7"/>
      <c r="F402" s="7"/>
      <c r="G402" s="7"/>
      <c r="H402" s="7"/>
      <c r="I402" s="7"/>
      <c r="J402" s="7"/>
      <c r="K402" s="7"/>
      <c r="L402" s="1733"/>
      <c r="M402" s="7"/>
      <c r="N402" s="7"/>
      <c r="O402" s="7"/>
      <c r="P402" s="7"/>
      <c r="Q402" s="7"/>
      <c r="R402" s="7"/>
      <c r="S402" s="7"/>
      <c r="T402" s="95"/>
      <c r="U402" s="7"/>
      <c r="V402" s="7"/>
      <c r="W402" s="7"/>
      <c r="X402" s="7"/>
      <c r="Y402" s="7"/>
      <c r="Z402" s="7"/>
      <c r="AA402" s="7"/>
      <c r="AB402" s="7"/>
      <c r="AC402" s="7"/>
      <c r="AD402" s="7"/>
      <c r="AE402" s="7"/>
      <c r="AF402" s="7"/>
      <c r="AG402" s="7"/>
      <c r="AH402" s="7"/>
      <c r="AI402" s="7"/>
      <c r="AJ402" s="7"/>
      <c r="AK402" s="7"/>
      <c r="AL402" s="7"/>
      <c r="AM402" s="7"/>
      <c r="AN402" s="7"/>
      <c r="AO402" s="7"/>
      <c r="AP402" s="7"/>
      <c r="AQ402" s="7"/>
    </row>
    <row r="403" hidden="1">
      <c r="A403" s="7"/>
      <c r="B403" s="450"/>
      <c r="C403" s="450"/>
      <c r="D403" s="450"/>
      <c r="E403" s="7"/>
      <c r="F403" s="7"/>
      <c r="G403" s="7"/>
      <c r="H403" s="7"/>
      <c r="I403" s="7"/>
      <c r="J403" s="7"/>
      <c r="K403" s="7"/>
      <c r="L403" s="1733"/>
      <c r="M403" s="7"/>
      <c r="N403" s="7"/>
      <c r="O403" s="7"/>
      <c r="P403" s="7"/>
      <c r="Q403" s="7"/>
      <c r="R403" s="7"/>
      <c r="S403" s="7"/>
      <c r="T403" s="95"/>
      <c r="U403" s="7"/>
      <c r="V403" s="7"/>
      <c r="W403" s="7"/>
      <c r="X403" s="7"/>
      <c r="Y403" s="7"/>
      <c r="Z403" s="7"/>
      <c r="AA403" s="7"/>
      <c r="AB403" s="7"/>
      <c r="AC403" s="7"/>
      <c r="AD403" s="7"/>
      <c r="AE403" s="7"/>
      <c r="AF403" s="7"/>
      <c r="AG403" s="7"/>
      <c r="AH403" s="7"/>
      <c r="AI403" s="7"/>
      <c r="AJ403" s="7"/>
      <c r="AK403" s="7"/>
      <c r="AL403" s="7"/>
      <c r="AM403" s="7"/>
      <c r="AN403" s="7"/>
      <c r="AO403" s="7"/>
      <c r="AP403" s="7"/>
      <c r="AQ403" s="7"/>
    </row>
    <row r="404" hidden="1">
      <c r="A404" s="7"/>
      <c r="B404" s="450"/>
      <c r="C404" s="450"/>
      <c r="D404" s="450"/>
      <c r="E404" s="7"/>
      <c r="F404" s="7"/>
      <c r="G404" s="7"/>
      <c r="H404" s="7"/>
      <c r="I404" s="7"/>
      <c r="J404" s="7"/>
      <c r="K404" s="7"/>
      <c r="L404" s="1733"/>
      <c r="M404" s="7"/>
      <c r="N404" s="7"/>
      <c r="O404" s="7"/>
      <c r="P404" s="7"/>
      <c r="Q404" s="7"/>
      <c r="R404" s="7"/>
      <c r="S404" s="7"/>
      <c r="T404" s="95"/>
      <c r="U404" s="7"/>
      <c r="V404" s="7"/>
      <c r="W404" s="7"/>
      <c r="X404" s="7"/>
      <c r="Y404" s="7"/>
      <c r="Z404" s="7"/>
      <c r="AA404" s="7"/>
      <c r="AB404" s="7"/>
      <c r="AC404" s="7"/>
      <c r="AD404" s="7"/>
      <c r="AE404" s="7"/>
      <c r="AF404" s="7"/>
      <c r="AG404" s="7"/>
      <c r="AH404" s="7"/>
      <c r="AI404" s="7"/>
      <c r="AJ404" s="7"/>
      <c r="AK404" s="7"/>
      <c r="AL404" s="7"/>
      <c r="AM404" s="7"/>
      <c r="AN404" s="7"/>
      <c r="AO404" s="7"/>
      <c r="AP404" s="7"/>
      <c r="AQ404" s="7"/>
    </row>
    <row r="405" hidden="1">
      <c r="A405" s="7"/>
      <c r="B405" s="450"/>
      <c r="C405" s="450"/>
      <c r="D405" s="450"/>
      <c r="E405" s="7"/>
      <c r="F405" s="7"/>
      <c r="G405" s="7"/>
      <c r="H405" s="7"/>
      <c r="I405" s="7"/>
      <c r="J405" s="7"/>
      <c r="K405" s="7"/>
      <c r="L405" s="1733"/>
      <c r="M405" s="7"/>
      <c r="N405" s="7"/>
      <c r="O405" s="7"/>
      <c r="P405" s="7"/>
      <c r="Q405" s="7"/>
      <c r="R405" s="7"/>
      <c r="S405" s="7"/>
      <c r="T405" s="95"/>
      <c r="U405" s="7"/>
      <c r="V405" s="7"/>
      <c r="W405" s="7"/>
      <c r="X405" s="7"/>
      <c r="Y405" s="7"/>
      <c r="Z405" s="7"/>
      <c r="AA405" s="7"/>
      <c r="AB405" s="7"/>
      <c r="AC405" s="7"/>
      <c r="AD405" s="7"/>
      <c r="AE405" s="7"/>
      <c r="AF405" s="7"/>
      <c r="AG405" s="7"/>
      <c r="AH405" s="7"/>
      <c r="AI405" s="7"/>
      <c r="AJ405" s="7"/>
      <c r="AK405" s="7"/>
      <c r="AL405" s="7"/>
      <c r="AM405" s="7"/>
      <c r="AN405" s="7"/>
      <c r="AO405" s="7"/>
      <c r="AP405" s="7"/>
      <c r="AQ405" s="7"/>
    </row>
    <row r="406" hidden="1">
      <c r="A406" s="7"/>
      <c r="B406" s="450"/>
      <c r="C406" s="450"/>
      <c r="D406" s="450"/>
      <c r="E406" s="7"/>
      <c r="F406" s="7"/>
      <c r="G406" s="7"/>
      <c r="H406" s="7"/>
      <c r="I406" s="7"/>
      <c r="J406" s="7"/>
      <c r="K406" s="7"/>
      <c r="L406" s="1733"/>
      <c r="M406" s="7"/>
      <c r="N406" s="7"/>
      <c r="O406" s="7"/>
      <c r="P406" s="7"/>
      <c r="Q406" s="7"/>
      <c r="R406" s="7"/>
      <c r="S406" s="7"/>
      <c r="T406" s="95"/>
      <c r="U406" s="7"/>
      <c r="V406" s="7"/>
      <c r="W406" s="7"/>
      <c r="X406" s="7"/>
      <c r="Y406" s="7"/>
      <c r="Z406" s="7"/>
      <c r="AA406" s="7"/>
      <c r="AB406" s="7"/>
      <c r="AC406" s="7"/>
      <c r="AD406" s="7"/>
      <c r="AE406" s="7"/>
      <c r="AF406" s="7"/>
      <c r="AG406" s="7"/>
      <c r="AH406" s="7"/>
      <c r="AI406" s="7"/>
      <c r="AJ406" s="7"/>
      <c r="AK406" s="7"/>
      <c r="AL406" s="7"/>
      <c r="AM406" s="7"/>
      <c r="AN406" s="7"/>
      <c r="AO406" s="7"/>
      <c r="AP406" s="7"/>
      <c r="AQ406" s="7"/>
    </row>
    <row r="407" hidden="1">
      <c r="A407" s="7"/>
      <c r="B407" s="450"/>
      <c r="C407" s="450"/>
      <c r="D407" s="450"/>
      <c r="E407" s="7"/>
      <c r="F407" s="7"/>
      <c r="G407" s="7"/>
      <c r="H407" s="7"/>
      <c r="I407" s="7"/>
      <c r="J407" s="7"/>
      <c r="K407" s="7"/>
      <c r="L407" s="1733"/>
      <c r="M407" s="7"/>
      <c r="N407" s="7"/>
      <c r="O407" s="7"/>
      <c r="P407" s="7"/>
      <c r="Q407" s="7"/>
      <c r="R407" s="7"/>
      <c r="S407" s="7"/>
      <c r="T407" s="95"/>
      <c r="U407" s="7"/>
      <c r="V407" s="7"/>
      <c r="W407" s="7"/>
      <c r="X407" s="7"/>
      <c r="Y407" s="7"/>
      <c r="Z407" s="7"/>
      <c r="AA407" s="7"/>
      <c r="AB407" s="7"/>
      <c r="AC407" s="7"/>
      <c r="AD407" s="7"/>
      <c r="AE407" s="7"/>
      <c r="AF407" s="7"/>
      <c r="AG407" s="7"/>
      <c r="AH407" s="7"/>
      <c r="AI407" s="7"/>
      <c r="AJ407" s="7"/>
      <c r="AK407" s="7"/>
      <c r="AL407" s="7"/>
      <c r="AM407" s="7"/>
      <c r="AN407" s="7"/>
      <c r="AO407" s="7"/>
      <c r="AP407" s="7"/>
      <c r="AQ407" s="7"/>
    </row>
    <row r="408" hidden="1">
      <c r="A408" s="7"/>
      <c r="B408" s="450"/>
      <c r="C408" s="450"/>
      <c r="D408" s="450"/>
      <c r="E408" s="7"/>
      <c r="F408" s="7"/>
      <c r="G408" s="7"/>
      <c r="H408" s="7"/>
      <c r="I408" s="7"/>
      <c r="J408" s="7"/>
      <c r="K408" s="7"/>
      <c r="L408" s="1733"/>
      <c r="M408" s="7"/>
      <c r="N408" s="7"/>
      <c r="O408" s="7"/>
      <c r="P408" s="7"/>
      <c r="Q408" s="7"/>
      <c r="R408" s="7"/>
      <c r="S408" s="7"/>
      <c r="T408" s="95"/>
      <c r="U408" s="7"/>
      <c r="V408" s="7"/>
      <c r="W408" s="7"/>
      <c r="X408" s="7"/>
      <c r="Y408" s="7"/>
      <c r="Z408" s="7"/>
      <c r="AA408" s="7"/>
      <c r="AB408" s="7"/>
      <c r="AC408" s="7"/>
      <c r="AD408" s="7"/>
      <c r="AE408" s="7"/>
      <c r="AF408" s="7"/>
      <c r="AG408" s="7"/>
      <c r="AH408" s="7"/>
      <c r="AI408" s="7"/>
      <c r="AJ408" s="7"/>
      <c r="AK408" s="7"/>
      <c r="AL408" s="7"/>
      <c r="AM408" s="7"/>
      <c r="AN408" s="7"/>
      <c r="AO408" s="7"/>
      <c r="AP408" s="7"/>
      <c r="AQ408" s="7"/>
    </row>
    <row r="409" hidden="1">
      <c r="A409" s="7"/>
      <c r="B409" s="450"/>
      <c r="C409" s="450"/>
      <c r="D409" s="450"/>
      <c r="E409" s="7"/>
      <c r="F409" s="7"/>
      <c r="G409" s="7"/>
      <c r="H409" s="7"/>
      <c r="I409" s="7"/>
      <c r="J409" s="7"/>
      <c r="K409" s="7"/>
      <c r="L409" s="1733"/>
      <c r="M409" s="7"/>
      <c r="N409" s="7"/>
      <c r="O409" s="7"/>
      <c r="P409" s="7"/>
      <c r="Q409" s="7"/>
      <c r="R409" s="7"/>
      <c r="S409" s="7"/>
      <c r="T409" s="95"/>
      <c r="U409" s="7"/>
      <c r="V409" s="7"/>
      <c r="W409" s="7"/>
      <c r="X409" s="7"/>
      <c r="Y409" s="7"/>
      <c r="Z409" s="7"/>
      <c r="AA409" s="7"/>
      <c r="AB409" s="7"/>
      <c r="AC409" s="7"/>
      <c r="AD409" s="7"/>
      <c r="AE409" s="7"/>
      <c r="AF409" s="7"/>
      <c r="AG409" s="7"/>
      <c r="AH409" s="7"/>
      <c r="AI409" s="7"/>
      <c r="AJ409" s="7"/>
      <c r="AK409" s="7"/>
      <c r="AL409" s="7"/>
      <c r="AM409" s="7"/>
      <c r="AN409" s="7"/>
      <c r="AO409" s="7"/>
      <c r="AP409" s="7"/>
      <c r="AQ409" s="7"/>
    </row>
    <row r="410" hidden="1">
      <c r="A410" s="7"/>
      <c r="B410" s="450"/>
      <c r="C410" s="450"/>
      <c r="D410" s="450"/>
      <c r="E410" s="7"/>
      <c r="F410" s="7"/>
      <c r="G410" s="7"/>
      <c r="H410" s="7"/>
      <c r="I410" s="7"/>
      <c r="J410" s="7"/>
      <c r="K410" s="7"/>
      <c r="L410" s="1733"/>
      <c r="M410" s="7"/>
      <c r="N410" s="7"/>
      <c r="O410" s="7"/>
      <c r="P410" s="7"/>
      <c r="Q410" s="7"/>
      <c r="R410" s="7"/>
      <c r="S410" s="7"/>
      <c r="T410" s="95"/>
      <c r="U410" s="7"/>
      <c r="V410" s="7"/>
      <c r="W410" s="7"/>
      <c r="X410" s="7"/>
      <c r="Y410" s="7"/>
      <c r="Z410" s="7"/>
      <c r="AA410" s="7"/>
      <c r="AB410" s="7"/>
      <c r="AC410" s="7"/>
      <c r="AD410" s="7"/>
      <c r="AE410" s="7"/>
      <c r="AF410" s="7"/>
      <c r="AG410" s="7"/>
      <c r="AH410" s="7"/>
      <c r="AI410" s="7"/>
      <c r="AJ410" s="7"/>
      <c r="AK410" s="7"/>
      <c r="AL410" s="7"/>
      <c r="AM410" s="7"/>
      <c r="AN410" s="7"/>
      <c r="AO410" s="7"/>
      <c r="AP410" s="7"/>
      <c r="AQ410" s="7"/>
    </row>
    <row r="411" hidden="1">
      <c r="A411" s="7"/>
      <c r="B411" s="450"/>
      <c r="C411" s="450"/>
      <c r="D411" s="450"/>
      <c r="E411" s="7"/>
      <c r="F411" s="7"/>
      <c r="G411" s="7"/>
      <c r="H411" s="7"/>
      <c r="I411" s="7"/>
      <c r="J411" s="7"/>
      <c r="K411" s="7"/>
      <c r="L411" s="1733"/>
      <c r="M411" s="7"/>
      <c r="N411" s="7"/>
      <c r="O411" s="7"/>
      <c r="P411" s="7"/>
      <c r="Q411" s="7"/>
      <c r="R411" s="7"/>
      <c r="S411" s="7"/>
      <c r="T411" s="95"/>
      <c r="U411" s="7"/>
      <c r="V411" s="7"/>
      <c r="W411" s="7"/>
      <c r="X411" s="7"/>
      <c r="Y411" s="7"/>
      <c r="Z411" s="7"/>
      <c r="AA411" s="7"/>
      <c r="AB411" s="7"/>
      <c r="AC411" s="7"/>
      <c r="AD411" s="7"/>
      <c r="AE411" s="7"/>
      <c r="AF411" s="7"/>
      <c r="AG411" s="7"/>
      <c r="AH411" s="7"/>
      <c r="AI411" s="7"/>
      <c r="AJ411" s="7"/>
      <c r="AK411" s="7"/>
      <c r="AL411" s="7"/>
      <c r="AM411" s="7"/>
      <c r="AN411" s="7"/>
      <c r="AO411" s="7"/>
      <c r="AP411" s="7"/>
      <c r="AQ411" s="7"/>
    </row>
    <row r="412" hidden="1">
      <c r="A412" s="7"/>
      <c r="B412" s="450"/>
      <c r="C412" s="450"/>
      <c r="D412" s="450"/>
      <c r="E412" s="7"/>
      <c r="F412" s="7"/>
      <c r="G412" s="7"/>
      <c r="H412" s="7"/>
      <c r="I412" s="7"/>
      <c r="J412" s="7"/>
      <c r="K412" s="7"/>
      <c r="L412" s="1733"/>
      <c r="M412" s="7"/>
      <c r="N412" s="7"/>
      <c r="O412" s="7"/>
      <c r="P412" s="7"/>
      <c r="Q412" s="7"/>
      <c r="R412" s="7"/>
      <c r="S412" s="7"/>
      <c r="T412" s="95"/>
      <c r="U412" s="7"/>
      <c r="V412" s="7"/>
      <c r="W412" s="7"/>
      <c r="X412" s="7"/>
      <c r="Y412" s="7"/>
      <c r="Z412" s="7"/>
      <c r="AA412" s="7"/>
      <c r="AB412" s="7"/>
      <c r="AC412" s="7"/>
      <c r="AD412" s="7"/>
      <c r="AE412" s="7"/>
      <c r="AF412" s="7"/>
      <c r="AG412" s="7"/>
      <c r="AH412" s="7"/>
      <c r="AI412" s="7"/>
      <c r="AJ412" s="7"/>
      <c r="AK412" s="7"/>
      <c r="AL412" s="7"/>
      <c r="AM412" s="7"/>
      <c r="AN412" s="7"/>
      <c r="AO412" s="7"/>
      <c r="AP412" s="7"/>
      <c r="AQ412" s="7"/>
    </row>
    <row r="413" hidden="1">
      <c r="A413" s="7"/>
      <c r="B413" s="450"/>
      <c r="C413" s="450"/>
      <c r="D413" s="450"/>
      <c r="E413" s="7"/>
      <c r="F413" s="7"/>
      <c r="G413" s="7"/>
      <c r="H413" s="7"/>
      <c r="I413" s="7"/>
      <c r="J413" s="7"/>
      <c r="K413" s="7"/>
      <c r="L413" s="1733"/>
      <c r="M413" s="7"/>
      <c r="N413" s="7"/>
      <c r="O413" s="7"/>
      <c r="P413" s="7"/>
      <c r="Q413" s="7"/>
      <c r="R413" s="7"/>
      <c r="S413" s="7"/>
      <c r="T413" s="95"/>
      <c r="U413" s="7"/>
      <c r="V413" s="7"/>
      <c r="W413" s="7"/>
      <c r="X413" s="7"/>
      <c r="Y413" s="7"/>
      <c r="Z413" s="7"/>
      <c r="AA413" s="7"/>
      <c r="AB413" s="7"/>
      <c r="AC413" s="7"/>
      <c r="AD413" s="7"/>
      <c r="AE413" s="7"/>
      <c r="AF413" s="7"/>
      <c r="AG413" s="7"/>
      <c r="AH413" s="7"/>
      <c r="AI413" s="7"/>
      <c r="AJ413" s="7"/>
      <c r="AK413" s="7"/>
      <c r="AL413" s="7"/>
      <c r="AM413" s="7"/>
      <c r="AN413" s="7"/>
      <c r="AO413" s="7"/>
      <c r="AP413" s="7"/>
      <c r="AQ413" s="7"/>
    </row>
    <row r="414" hidden="1">
      <c r="A414" s="7"/>
      <c r="B414" s="450"/>
      <c r="C414" s="450"/>
      <c r="D414" s="450"/>
      <c r="E414" s="7"/>
      <c r="F414" s="7"/>
      <c r="G414" s="7"/>
      <c r="H414" s="7"/>
      <c r="I414" s="7"/>
      <c r="J414" s="7"/>
      <c r="K414" s="7"/>
      <c r="L414" s="1733"/>
      <c r="M414" s="7"/>
      <c r="N414" s="7"/>
      <c r="O414" s="7"/>
      <c r="P414" s="7"/>
      <c r="Q414" s="7"/>
      <c r="R414" s="7"/>
      <c r="S414" s="7"/>
      <c r="T414" s="95"/>
      <c r="U414" s="7"/>
      <c r="V414" s="7"/>
      <c r="W414" s="7"/>
      <c r="X414" s="7"/>
      <c r="Y414" s="7"/>
      <c r="Z414" s="7"/>
      <c r="AA414" s="7"/>
      <c r="AB414" s="7"/>
      <c r="AC414" s="7"/>
      <c r="AD414" s="7"/>
      <c r="AE414" s="7"/>
      <c r="AF414" s="7"/>
      <c r="AG414" s="7"/>
      <c r="AH414" s="7"/>
      <c r="AI414" s="7"/>
      <c r="AJ414" s="7"/>
      <c r="AK414" s="7"/>
      <c r="AL414" s="7"/>
      <c r="AM414" s="7"/>
      <c r="AN414" s="7"/>
      <c r="AO414" s="7"/>
      <c r="AP414" s="7"/>
      <c r="AQ414" s="7"/>
    </row>
    <row r="415" hidden="1">
      <c r="A415" s="7"/>
      <c r="B415" s="450"/>
      <c r="C415" s="450"/>
      <c r="D415" s="450"/>
      <c r="E415" s="7"/>
      <c r="F415" s="7"/>
      <c r="G415" s="7"/>
      <c r="H415" s="7"/>
      <c r="I415" s="7"/>
      <c r="J415" s="7"/>
      <c r="K415" s="7"/>
      <c r="L415" s="1733"/>
      <c r="M415" s="7"/>
      <c r="N415" s="7"/>
      <c r="O415" s="7"/>
      <c r="P415" s="7"/>
      <c r="Q415" s="7"/>
      <c r="R415" s="7"/>
      <c r="S415" s="7"/>
      <c r="T415" s="95"/>
      <c r="U415" s="7"/>
      <c r="V415" s="7"/>
      <c r="W415" s="7"/>
      <c r="X415" s="7"/>
      <c r="Y415" s="7"/>
      <c r="Z415" s="7"/>
      <c r="AA415" s="7"/>
      <c r="AB415" s="7"/>
      <c r="AC415" s="7"/>
      <c r="AD415" s="7"/>
      <c r="AE415" s="7"/>
      <c r="AF415" s="7"/>
      <c r="AG415" s="7"/>
      <c r="AH415" s="7"/>
      <c r="AI415" s="7"/>
      <c r="AJ415" s="7"/>
      <c r="AK415" s="7"/>
      <c r="AL415" s="7"/>
      <c r="AM415" s="7"/>
      <c r="AN415" s="7"/>
      <c r="AO415" s="7"/>
      <c r="AP415" s="7"/>
      <c r="AQ415" s="7"/>
    </row>
    <row r="416" hidden="1">
      <c r="A416" s="7"/>
      <c r="B416" s="450"/>
      <c r="C416" s="450"/>
      <c r="D416" s="450"/>
      <c r="E416" s="7"/>
      <c r="F416" s="7"/>
      <c r="G416" s="7"/>
      <c r="H416" s="7"/>
      <c r="I416" s="7"/>
      <c r="J416" s="7"/>
      <c r="K416" s="7"/>
      <c r="L416" s="1733"/>
      <c r="M416" s="7"/>
      <c r="N416" s="7"/>
      <c r="O416" s="7"/>
      <c r="P416" s="7"/>
      <c r="Q416" s="7"/>
      <c r="R416" s="7"/>
      <c r="S416" s="7"/>
      <c r="T416" s="95"/>
      <c r="U416" s="7"/>
      <c r="V416" s="7"/>
      <c r="W416" s="7"/>
      <c r="X416" s="7"/>
      <c r="Y416" s="7"/>
      <c r="Z416" s="7"/>
      <c r="AA416" s="7"/>
      <c r="AB416" s="7"/>
      <c r="AC416" s="7"/>
      <c r="AD416" s="7"/>
      <c r="AE416" s="7"/>
      <c r="AF416" s="7"/>
      <c r="AG416" s="7"/>
      <c r="AH416" s="7"/>
      <c r="AI416" s="7"/>
      <c r="AJ416" s="7"/>
      <c r="AK416" s="7"/>
      <c r="AL416" s="7"/>
      <c r="AM416" s="7"/>
      <c r="AN416" s="7"/>
      <c r="AO416" s="7"/>
      <c r="AP416" s="7"/>
      <c r="AQ416" s="7"/>
    </row>
    <row r="417" hidden="1">
      <c r="A417" s="7"/>
      <c r="B417" s="450"/>
      <c r="C417" s="450"/>
      <c r="D417" s="450"/>
      <c r="E417" s="7"/>
      <c r="F417" s="7"/>
      <c r="G417" s="7"/>
      <c r="H417" s="7"/>
      <c r="I417" s="7"/>
      <c r="J417" s="7"/>
      <c r="K417" s="7"/>
      <c r="L417" s="1733"/>
      <c r="M417" s="7"/>
      <c r="N417" s="7"/>
      <c r="O417" s="7"/>
      <c r="P417" s="7"/>
      <c r="Q417" s="7"/>
      <c r="R417" s="7"/>
      <c r="S417" s="7"/>
      <c r="T417" s="95"/>
      <c r="U417" s="7"/>
      <c r="V417" s="7"/>
      <c r="W417" s="7"/>
      <c r="X417" s="7"/>
      <c r="Y417" s="7"/>
      <c r="Z417" s="7"/>
      <c r="AA417" s="7"/>
      <c r="AB417" s="7"/>
      <c r="AC417" s="7"/>
      <c r="AD417" s="7"/>
      <c r="AE417" s="7"/>
      <c r="AF417" s="7"/>
      <c r="AG417" s="7"/>
      <c r="AH417" s="7"/>
      <c r="AI417" s="7"/>
      <c r="AJ417" s="7"/>
      <c r="AK417" s="7"/>
      <c r="AL417" s="7"/>
      <c r="AM417" s="7"/>
      <c r="AN417" s="7"/>
      <c r="AO417" s="7"/>
      <c r="AP417" s="7"/>
      <c r="AQ417" s="7"/>
    </row>
    <row r="418" hidden="1">
      <c r="A418" s="7"/>
      <c r="B418" s="450"/>
      <c r="C418" s="450"/>
      <c r="D418" s="450"/>
      <c r="E418" s="7"/>
      <c r="F418" s="7"/>
      <c r="G418" s="7"/>
      <c r="H418" s="7"/>
      <c r="I418" s="7"/>
      <c r="J418" s="7"/>
      <c r="K418" s="7"/>
      <c r="L418" s="1733"/>
      <c r="M418" s="7"/>
      <c r="N418" s="7"/>
      <c r="O418" s="7"/>
      <c r="P418" s="7"/>
      <c r="Q418" s="7"/>
      <c r="R418" s="7"/>
      <c r="S418" s="7"/>
      <c r="T418" s="95"/>
      <c r="U418" s="7"/>
      <c r="V418" s="7"/>
      <c r="W418" s="7"/>
      <c r="X418" s="7"/>
      <c r="Y418" s="7"/>
      <c r="Z418" s="7"/>
      <c r="AA418" s="7"/>
      <c r="AB418" s="7"/>
      <c r="AC418" s="7"/>
      <c r="AD418" s="7"/>
      <c r="AE418" s="7"/>
      <c r="AF418" s="7"/>
      <c r="AG418" s="7"/>
      <c r="AH418" s="7"/>
      <c r="AI418" s="7"/>
      <c r="AJ418" s="7"/>
      <c r="AK418" s="7"/>
      <c r="AL418" s="7"/>
      <c r="AM418" s="7"/>
      <c r="AN418" s="7"/>
      <c r="AO418" s="7"/>
      <c r="AP418" s="7"/>
      <c r="AQ418" s="7"/>
    </row>
    <row r="419" hidden="1">
      <c r="A419" s="7"/>
      <c r="B419" s="450"/>
      <c r="C419" s="450"/>
      <c r="D419" s="450"/>
      <c r="E419" s="7"/>
      <c r="F419" s="7"/>
      <c r="G419" s="7"/>
      <c r="H419" s="7"/>
      <c r="I419" s="7"/>
      <c r="J419" s="7"/>
      <c r="K419" s="7"/>
      <c r="L419" s="1733"/>
      <c r="M419" s="7"/>
      <c r="N419" s="7"/>
      <c r="O419" s="7"/>
      <c r="P419" s="7"/>
      <c r="Q419" s="7"/>
      <c r="R419" s="7"/>
      <c r="S419" s="7"/>
      <c r="T419" s="95"/>
      <c r="U419" s="7"/>
      <c r="V419" s="7"/>
      <c r="W419" s="7"/>
      <c r="X419" s="7"/>
      <c r="Y419" s="7"/>
      <c r="Z419" s="7"/>
      <c r="AA419" s="7"/>
      <c r="AB419" s="7"/>
      <c r="AC419" s="7"/>
      <c r="AD419" s="7"/>
      <c r="AE419" s="7"/>
      <c r="AF419" s="7"/>
      <c r="AG419" s="7"/>
      <c r="AH419" s="7"/>
      <c r="AI419" s="7"/>
      <c r="AJ419" s="7"/>
      <c r="AK419" s="7"/>
      <c r="AL419" s="7"/>
      <c r="AM419" s="7"/>
      <c r="AN419" s="7"/>
      <c r="AO419" s="7"/>
      <c r="AP419" s="7"/>
      <c r="AQ419" s="7"/>
    </row>
    <row r="420" hidden="1">
      <c r="A420" s="7"/>
      <c r="B420" s="450"/>
      <c r="C420" s="450"/>
      <c r="D420" s="450"/>
      <c r="E420" s="7"/>
      <c r="F420" s="7"/>
      <c r="G420" s="7"/>
      <c r="H420" s="7"/>
      <c r="I420" s="7"/>
      <c r="J420" s="7"/>
      <c r="K420" s="7"/>
      <c r="L420" s="1733"/>
      <c r="M420" s="7"/>
      <c r="N420" s="7"/>
      <c r="O420" s="7"/>
      <c r="P420" s="7"/>
      <c r="Q420" s="7"/>
      <c r="R420" s="7"/>
      <c r="S420" s="7"/>
      <c r="T420" s="95"/>
      <c r="U420" s="7"/>
      <c r="V420" s="7"/>
      <c r="W420" s="7"/>
      <c r="X420" s="7"/>
      <c r="Y420" s="7"/>
      <c r="Z420" s="7"/>
      <c r="AA420" s="7"/>
      <c r="AB420" s="7"/>
      <c r="AC420" s="7"/>
      <c r="AD420" s="7"/>
      <c r="AE420" s="7"/>
      <c r="AF420" s="7"/>
      <c r="AG420" s="7"/>
      <c r="AH420" s="7"/>
      <c r="AI420" s="7"/>
      <c r="AJ420" s="7"/>
      <c r="AK420" s="7"/>
      <c r="AL420" s="7"/>
      <c r="AM420" s="7"/>
      <c r="AN420" s="7"/>
      <c r="AO420" s="7"/>
      <c r="AP420" s="7"/>
      <c r="AQ420" s="7"/>
    </row>
    <row r="421" hidden="1">
      <c r="A421" s="7"/>
      <c r="B421" s="450"/>
      <c r="C421" s="450"/>
      <c r="D421" s="450"/>
      <c r="E421" s="7"/>
      <c r="F421" s="7"/>
      <c r="G421" s="7"/>
      <c r="H421" s="7"/>
      <c r="I421" s="7"/>
      <c r="J421" s="7"/>
      <c r="K421" s="7"/>
      <c r="L421" s="1733"/>
      <c r="M421" s="7"/>
      <c r="N421" s="7"/>
      <c r="O421" s="7"/>
      <c r="P421" s="7"/>
      <c r="Q421" s="7"/>
      <c r="R421" s="7"/>
      <c r="S421" s="7"/>
      <c r="T421" s="95"/>
      <c r="U421" s="7"/>
      <c r="V421" s="7"/>
      <c r="W421" s="7"/>
      <c r="X421" s="7"/>
      <c r="Y421" s="7"/>
      <c r="Z421" s="7"/>
      <c r="AA421" s="7"/>
      <c r="AB421" s="7"/>
      <c r="AC421" s="7"/>
      <c r="AD421" s="7"/>
      <c r="AE421" s="7"/>
      <c r="AF421" s="7"/>
      <c r="AG421" s="7"/>
      <c r="AH421" s="7"/>
      <c r="AI421" s="7"/>
      <c r="AJ421" s="7"/>
      <c r="AK421" s="7"/>
      <c r="AL421" s="7"/>
      <c r="AM421" s="7"/>
      <c r="AN421" s="7"/>
      <c r="AO421" s="7"/>
      <c r="AP421" s="7"/>
      <c r="AQ421" s="7"/>
    </row>
    <row r="422" hidden="1">
      <c r="A422" s="7"/>
      <c r="B422" s="450"/>
      <c r="C422" s="450"/>
      <c r="D422" s="450"/>
      <c r="E422" s="7"/>
      <c r="F422" s="7"/>
      <c r="G422" s="7"/>
      <c r="H422" s="7"/>
      <c r="I422" s="7"/>
      <c r="J422" s="7"/>
      <c r="K422" s="7"/>
      <c r="L422" s="1733"/>
      <c r="M422" s="7"/>
      <c r="N422" s="7"/>
      <c r="O422" s="7"/>
      <c r="P422" s="7"/>
      <c r="Q422" s="7"/>
      <c r="R422" s="7"/>
      <c r="S422" s="7"/>
      <c r="T422" s="95"/>
      <c r="U422" s="7"/>
      <c r="V422" s="7"/>
      <c r="W422" s="7"/>
      <c r="X422" s="7"/>
      <c r="Y422" s="7"/>
      <c r="Z422" s="7"/>
      <c r="AA422" s="7"/>
      <c r="AB422" s="7"/>
      <c r="AC422" s="7"/>
      <c r="AD422" s="7"/>
      <c r="AE422" s="7"/>
      <c r="AF422" s="7"/>
      <c r="AG422" s="7"/>
      <c r="AH422" s="7"/>
      <c r="AI422" s="7"/>
      <c r="AJ422" s="7"/>
      <c r="AK422" s="7"/>
      <c r="AL422" s="7"/>
      <c r="AM422" s="7"/>
      <c r="AN422" s="7"/>
      <c r="AO422" s="7"/>
      <c r="AP422" s="7"/>
      <c r="AQ422" s="7"/>
    </row>
    <row r="423" hidden="1">
      <c r="A423" s="7"/>
      <c r="B423" s="450"/>
      <c r="C423" s="450"/>
      <c r="D423" s="450"/>
      <c r="E423" s="7"/>
      <c r="F423" s="7"/>
      <c r="G423" s="7"/>
      <c r="H423" s="7"/>
      <c r="I423" s="7"/>
      <c r="J423" s="7"/>
      <c r="K423" s="7"/>
      <c r="L423" s="1733"/>
      <c r="M423" s="7"/>
      <c r="N423" s="7"/>
      <c r="O423" s="7"/>
      <c r="P423" s="7"/>
      <c r="Q423" s="7"/>
      <c r="R423" s="7"/>
      <c r="S423" s="7"/>
      <c r="T423" s="95"/>
      <c r="U423" s="7"/>
      <c r="V423" s="7"/>
      <c r="W423" s="7"/>
      <c r="X423" s="7"/>
      <c r="Y423" s="7"/>
      <c r="Z423" s="7"/>
      <c r="AA423" s="7"/>
      <c r="AB423" s="7"/>
      <c r="AC423" s="7"/>
      <c r="AD423" s="7"/>
      <c r="AE423" s="7"/>
      <c r="AF423" s="7"/>
      <c r="AG423" s="7"/>
      <c r="AH423" s="7"/>
      <c r="AI423" s="7"/>
      <c r="AJ423" s="7"/>
      <c r="AK423" s="7"/>
      <c r="AL423" s="7"/>
      <c r="AM423" s="7"/>
      <c r="AN423" s="7"/>
      <c r="AO423" s="7"/>
      <c r="AP423" s="7"/>
      <c r="AQ423" s="7"/>
    </row>
    <row r="424" hidden="1">
      <c r="A424" s="7"/>
      <c r="B424" s="450"/>
      <c r="C424" s="450"/>
      <c r="D424" s="450"/>
      <c r="E424" s="7"/>
      <c r="F424" s="7"/>
      <c r="G424" s="7"/>
      <c r="H424" s="7"/>
      <c r="I424" s="7"/>
      <c r="J424" s="7"/>
      <c r="K424" s="7"/>
      <c r="L424" s="1733"/>
      <c r="M424" s="7"/>
      <c r="N424" s="7"/>
      <c r="O424" s="7"/>
      <c r="P424" s="7"/>
      <c r="Q424" s="7"/>
      <c r="R424" s="7"/>
      <c r="S424" s="7"/>
      <c r="T424" s="95"/>
      <c r="U424" s="7"/>
      <c r="V424" s="7"/>
      <c r="W424" s="7"/>
      <c r="X424" s="7"/>
      <c r="Y424" s="7"/>
      <c r="Z424" s="7"/>
      <c r="AA424" s="7"/>
      <c r="AB424" s="7"/>
      <c r="AC424" s="7"/>
      <c r="AD424" s="7"/>
      <c r="AE424" s="7"/>
      <c r="AF424" s="7"/>
      <c r="AG424" s="7"/>
      <c r="AH424" s="7"/>
      <c r="AI424" s="7"/>
      <c r="AJ424" s="7"/>
      <c r="AK424" s="7"/>
      <c r="AL424" s="7"/>
      <c r="AM424" s="7"/>
      <c r="AN424" s="7"/>
      <c r="AO424" s="7"/>
      <c r="AP424" s="7"/>
      <c r="AQ424" s="7"/>
    </row>
    <row r="425" hidden="1">
      <c r="A425" s="7"/>
      <c r="B425" s="450"/>
      <c r="C425" s="450"/>
      <c r="D425" s="450"/>
      <c r="E425" s="7"/>
      <c r="F425" s="7"/>
      <c r="G425" s="7"/>
      <c r="H425" s="7"/>
      <c r="I425" s="7"/>
      <c r="J425" s="7"/>
      <c r="K425" s="7"/>
      <c r="L425" s="1733"/>
      <c r="M425" s="7"/>
      <c r="N425" s="7"/>
      <c r="O425" s="7"/>
      <c r="P425" s="7"/>
      <c r="Q425" s="7"/>
      <c r="R425" s="7"/>
      <c r="S425" s="7"/>
      <c r="T425" s="95"/>
      <c r="U425" s="7"/>
      <c r="V425" s="7"/>
      <c r="W425" s="7"/>
      <c r="X425" s="7"/>
      <c r="Y425" s="7"/>
      <c r="Z425" s="7"/>
      <c r="AA425" s="7"/>
      <c r="AB425" s="7"/>
      <c r="AC425" s="7"/>
      <c r="AD425" s="7"/>
      <c r="AE425" s="7"/>
      <c r="AF425" s="7"/>
      <c r="AG425" s="7"/>
      <c r="AH425" s="7"/>
      <c r="AI425" s="7"/>
      <c r="AJ425" s="7"/>
      <c r="AK425" s="7"/>
      <c r="AL425" s="7"/>
      <c r="AM425" s="7"/>
      <c r="AN425" s="7"/>
      <c r="AO425" s="7"/>
      <c r="AP425" s="7"/>
      <c r="AQ425" s="7"/>
    </row>
    <row r="426" hidden="1">
      <c r="A426" s="7"/>
      <c r="B426" s="450"/>
      <c r="C426" s="450"/>
      <c r="D426" s="450"/>
      <c r="E426" s="7"/>
      <c r="F426" s="7"/>
      <c r="G426" s="7"/>
      <c r="H426" s="7"/>
      <c r="I426" s="7"/>
      <c r="J426" s="7"/>
      <c r="K426" s="7"/>
      <c r="L426" s="1733"/>
      <c r="M426" s="7"/>
      <c r="N426" s="7"/>
      <c r="O426" s="7"/>
      <c r="P426" s="7"/>
      <c r="Q426" s="7"/>
      <c r="R426" s="7"/>
      <c r="S426" s="7"/>
      <c r="T426" s="95"/>
      <c r="U426" s="7"/>
      <c r="V426" s="7"/>
      <c r="W426" s="7"/>
      <c r="X426" s="7"/>
      <c r="Y426" s="7"/>
      <c r="Z426" s="7"/>
      <c r="AA426" s="7"/>
      <c r="AB426" s="7"/>
      <c r="AC426" s="7"/>
      <c r="AD426" s="7"/>
      <c r="AE426" s="7"/>
      <c r="AF426" s="7"/>
      <c r="AG426" s="7"/>
      <c r="AH426" s="7"/>
      <c r="AI426" s="7"/>
      <c r="AJ426" s="7"/>
      <c r="AK426" s="7"/>
      <c r="AL426" s="7"/>
      <c r="AM426" s="7"/>
      <c r="AN426" s="7"/>
      <c r="AO426" s="7"/>
      <c r="AP426" s="7"/>
      <c r="AQ426" s="7"/>
    </row>
    <row r="427" hidden="1">
      <c r="A427" s="7"/>
      <c r="B427" s="450"/>
      <c r="C427" s="450"/>
      <c r="D427" s="450"/>
      <c r="E427" s="7"/>
      <c r="F427" s="7"/>
      <c r="G427" s="7"/>
      <c r="H427" s="7"/>
      <c r="I427" s="7"/>
      <c r="J427" s="7"/>
      <c r="K427" s="7"/>
      <c r="L427" s="1733"/>
      <c r="M427" s="7"/>
      <c r="N427" s="7"/>
      <c r="O427" s="7"/>
      <c r="P427" s="7"/>
      <c r="Q427" s="7"/>
      <c r="R427" s="7"/>
      <c r="S427" s="7"/>
      <c r="T427" s="95"/>
      <c r="U427" s="7"/>
      <c r="V427" s="7"/>
      <c r="W427" s="7"/>
      <c r="X427" s="7"/>
      <c r="Y427" s="7"/>
      <c r="Z427" s="7"/>
      <c r="AA427" s="7"/>
      <c r="AB427" s="7"/>
      <c r="AC427" s="7"/>
      <c r="AD427" s="7"/>
      <c r="AE427" s="7"/>
      <c r="AF427" s="7"/>
      <c r="AG427" s="7"/>
      <c r="AH427" s="7"/>
      <c r="AI427" s="7"/>
      <c r="AJ427" s="7"/>
      <c r="AK427" s="7"/>
      <c r="AL427" s="7"/>
      <c r="AM427" s="7"/>
      <c r="AN427" s="7"/>
      <c r="AO427" s="7"/>
      <c r="AP427" s="7"/>
      <c r="AQ427" s="7"/>
    </row>
    <row r="428" hidden="1">
      <c r="A428" s="7"/>
      <c r="B428" s="450"/>
      <c r="C428" s="450"/>
      <c r="D428" s="450"/>
      <c r="E428" s="7"/>
      <c r="F428" s="7"/>
      <c r="G428" s="7"/>
      <c r="H428" s="7"/>
      <c r="I428" s="7"/>
      <c r="J428" s="7"/>
      <c r="K428" s="7"/>
      <c r="L428" s="1733"/>
      <c r="M428" s="7"/>
      <c r="N428" s="7"/>
      <c r="O428" s="7"/>
      <c r="P428" s="7"/>
      <c r="Q428" s="7"/>
      <c r="R428" s="7"/>
      <c r="S428" s="7"/>
      <c r="T428" s="95"/>
      <c r="U428" s="7"/>
      <c r="V428" s="7"/>
      <c r="W428" s="7"/>
      <c r="X428" s="7"/>
      <c r="Y428" s="7"/>
      <c r="Z428" s="7"/>
      <c r="AA428" s="7"/>
      <c r="AB428" s="7"/>
      <c r="AC428" s="7"/>
      <c r="AD428" s="7"/>
      <c r="AE428" s="7"/>
      <c r="AF428" s="7"/>
      <c r="AG428" s="7"/>
      <c r="AH428" s="7"/>
      <c r="AI428" s="7"/>
      <c r="AJ428" s="7"/>
      <c r="AK428" s="7"/>
      <c r="AL428" s="7"/>
      <c r="AM428" s="7"/>
      <c r="AN428" s="7"/>
      <c r="AO428" s="7"/>
      <c r="AP428" s="7"/>
      <c r="AQ428" s="7"/>
    </row>
    <row r="429" hidden="1">
      <c r="A429" s="7"/>
      <c r="B429" s="450"/>
      <c r="C429" s="450"/>
      <c r="D429" s="450"/>
      <c r="E429" s="7"/>
      <c r="F429" s="7"/>
      <c r="G429" s="7"/>
      <c r="H429" s="7"/>
      <c r="I429" s="7"/>
      <c r="J429" s="7"/>
      <c r="K429" s="7"/>
      <c r="L429" s="1733"/>
      <c r="M429" s="7"/>
      <c r="N429" s="7"/>
      <c r="O429" s="7"/>
      <c r="P429" s="7"/>
      <c r="Q429" s="7"/>
      <c r="R429" s="7"/>
      <c r="S429" s="7"/>
      <c r="T429" s="95"/>
      <c r="U429" s="7"/>
      <c r="V429" s="7"/>
      <c r="W429" s="7"/>
      <c r="X429" s="7"/>
      <c r="Y429" s="7"/>
      <c r="Z429" s="7"/>
      <c r="AA429" s="7"/>
      <c r="AB429" s="7"/>
      <c r="AC429" s="7"/>
      <c r="AD429" s="7"/>
      <c r="AE429" s="7"/>
      <c r="AF429" s="7"/>
      <c r="AG429" s="7"/>
      <c r="AH429" s="7"/>
      <c r="AI429" s="7"/>
      <c r="AJ429" s="7"/>
      <c r="AK429" s="7"/>
      <c r="AL429" s="7"/>
      <c r="AM429" s="7"/>
      <c r="AN429" s="7"/>
      <c r="AO429" s="7"/>
      <c r="AP429" s="7"/>
      <c r="AQ429" s="7"/>
    </row>
    <row r="430" hidden="1">
      <c r="A430" s="7"/>
      <c r="B430" s="450"/>
      <c r="C430" s="450"/>
      <c r="D430" s="450"/>
      <c r="E430" s="7"/>
      <c r="F430" s="7"/>
      <c r="G430" s="7"/>
      <c r="H430" s="7"/>
      <c r="I430" s="7"/>
      <c r="J430" s="7"/>
      <c r="K430" s="7"/>
      <c r="L430" s="1733"/>
      <c r="M430" s="7"/>
      <c r="N430" s="7"/>
      <c r="O430" s="7"/>
      <c r="P430" s="7"/>
      <c r="Q430" s="7"/>
      <c r="R430" s="7"/>
      <c r="S430" s="7"/>
      <c r="T430" s="95"/>
      <c r="U430" s="7"/>
      <c r="V430" s="7"/>
      <c r="W430" s="7"/>
      <c r="X430" s="7"/>
      <c r="Y430" s="7"/>
      <c r="Z430" s="7"/>
      <c r="AA430" s="7"/>
      <c r="AB430" s="7"/>
      <c r="AC430" s="7"/>
      <c r="AD430" s="7"/>
      <c r="AE430" s="7"/>
      <c r="AF430" s="7"/>
      <c r="AG430" s="7"/>
      <c r="AH430" s="7"/>
      <c r="AI430" s="7"/>
      <c r="AJ430" s="7"/>
      <c r="AK430" s="7"/>
      <c r="AL430" s="7"/>
      <c r="AM430" s="7"/>
      <c r="AN430" s="7"/>
      <c r="AO430" s="7"/>
      <c r="AP430" s="7"/>
      <c r="AQ430" s="7"/>
    </row>
    <row r="431" hidden="1">
      <c r="A431" s="7"/>
      <c r="B431" s="450"/>
      <c r="C431" s="450"/>
      <c r="D431" s="450"/>
      <c r="E431" s="7"/>
      <c r="F431" s="7"/>
      <c r="G431" s="7"/>
      <c r="H431" s="7"/>
      <c r="I431" s="7"/>
      <c r="J431" s="7"/>
      <c r="K431" s="7"/>
      <c r="L431" s="1733"/>
      <c r="M431" s="7"/>
      <c r="N431" s="7"/>
      <c r="O431" s="7"/>
      <c r="P431" s="7"/>
      <c r="Q431" s="7"/>
      <c r="R431" s="7"/>
      <c r="S431" s="7"/>
      <c r="T431" s="95"/>
      <c r="U431" s="7"/>
      <c r="V431" s="7"/>
      <c r="W431" s="7"/>
      <c r="X431" s="7"/>
      <c r="Y431" s="7"/>
      <c r="Z431" s="7"/>
      <c r="AA431" s="7"/>
      <c r="AB431" s="7"/>
      <c r="AC431" s="7"/>
      <c r="AD431" s="7"/>
      <c r="AE431" s="7"/>
      <c r="AF431" s="7"/>
      <c r="AG431" s="7"/>
      <c r="AH431" s="7"/>
      <c r="AI431" s="7"/>
      <c r="AJ431" s="7"/>
      <c r="AK431" s="7"/>
      <c r="AL431" s="7"/>
      <c r="AM431" s="7"/>
      <c r="AN431" s="7"/>
      <c r="AO431" s="7"/>
      <c r="AP431" s="7"/>
      <c r="AQ431" s="7"/>
    </row>
    <row r="432" hidden="1">
      <c r="A432" s="7"/>
      <c r="B432" s="450"/>
      <c r="C432" s="450"/>
      <c r="D432" s="450"/>
      <c r="E432" s="7"/>
      <c r="F432" s="7"/>
      <c r="G432" s="7"/>
      <c r="H432" s="7"/>
      <c r="I432" s="7"/>
      <c r="J432" s="7"/>
      <c r="K432" s="7"/>
      <c r="L432" s="1733"/>
      <c r="M432" s="7"/>
      <c r="N432" s="7"/>
      <c r="O432" s="7"/>
      <c r="P432" s="7"/>
      <c r="Q432" s="7"/>
      <c r="R432" s="7"/>
      <c r="S432" s="7"/>
      <c r="T432" s="95"/>
      <c r="U432" s="7"/>
      <c r="V432" s="7"/>
      <c r="W432" s="7"/>
      <c r="X432" s="7"/>
      <c r="Y432" s="7"/>
      <c r="Z432" s="7"/>
      <c r="AA432" s="7"/>
      <c r="AB432" s="7"/>
      <c r="AC432" s="7"/>
      <c r="AD432" s="7"/>
      <c r="AE432" s="7"/>
      <c r="AF432" s="7"/>
      <c r="AG432" s="7"/>
      <c r="AH432" s="7"/>
      <c r="AI432" s="7"/>
      <c r="AJ432" s="7"/>
      <c r="AK432" s="7"/>
      <c r="AL432" s="7"/>
      <c r="AM432" s="7"/>
      <c r="AN432" s="7"/>
      <c r="AO432" s="7"/>
      <c r="AP432" s="7"/>
      <c r="AQ432" s="7"/>
    </row>
    <row r="433" hidden="1">
      <c r="A433" s="7"/>
      <c r="B433" s="450"/>
      <c r="C433" s="450"/>
      <c r="D433" s="450"/>
      <c r="E433" s="7"/>
      <c r="F433" s="7"/>
      <c r="G433" s="7"/>
      <c r="H433" s="7"/>
      <c r="I433" s="7"/>
      <c r="J433" s="7"/>
      <c r="K433" s="7"/>
      <c r="L433" s="1733"/>
      <c r="M433" s="7"/>
      <c r="N433" s="7"/>
      <c r="O433" s="7"/>
      <c r="P433" s="7"/>
      <c r="Q433" s="7"/>
      <c r="R433" s="7"/>
      <c r="S433" s="7"/>
      <c r="T433" s="95"/>
      <c r="U433" s="7"/>
      <c r="V433" s="7"/>
      <c r="W433" s="7"/>
      <c r="X433" s="7"/>
      <c r="Y433" s="7"/>
      <c r="Z433" s="7"/>
      <c r="AA433" s="7"/>
      <c r="AB433" s="7"/>
      <c r="AC433" s="7"/>
      <c r="AD433" s="7"/>
      <c r="AE433" s="7"/>
      <c r="AF433" s="7"/>
      <c r="AG433" s="7"/>
      <c r="AH433" s="7"/>
      <c r="AI433" s="7"/>
      <c r="AJ433" s="7"/>
      <c r="AK433" s="7"/>
      <c r="AL433" s="7"/>
      <c r="AM433" s="7"/>
      <c r="AN433" s="7"/>
      <c r="AO433" s="7"/>
      <c r="AP433" s="7"/>
      <c r="AQ433" s="7"/>
    </row>
    <row r="434" hidden="1">
      <c r="A434" s="7"/>
      <c r="B434" s="450"/>
      <c r="C434" s="450"/>
      <c r="D434" s="450"/>
      <c r="E434" s="7"/>
      <c r="F434" s="7"/>
      <c r="G434" s="7"/>
      <c r="H434" s="7"/>
      <c r="I434" s="7"/>
      <c r="J434" s="7"/>
      <c r="K434" s="7"/>
      <c r="L434" s="1733"/>
      <c r="M434" s="7"/>
      <c r="N434" s="7"/>
      <c r="O434" s="7"/>
      <c r="P434" s="7"/>
      <c r="Q434" s="7"/>
      <c r="R434" s="7"/>
      <c r="S434" s="7"/>
      <c r="T434" s="95"/>
      <c r="U434" s="7"/>
      <c r="V434" s="7"/>
      <c r="W434" s="7"/>
      <c r="X434" s="7"/>
      <c r="Y434" s="7"/>
      <c r="Z434" s="7"/>
      <c r="AA434" s="7"/>
      <c r="AB434" s="7"/>
      <c r="AC434" s="7"/>
      <c r="AD434" s="7"/>
      <c r="AE434" s="7"/>
      <c r="AF434" s="7"/>
      <c r="AG434" s="7"/>
      <c r="AH434" s="7"/>
      <c r="AI434" s="7"/>
      <c r="AJ434" s="7"/>
      <c r="AK434" s="7"/>
      <c r="AL434" s="7"/>
      <c r="AM434" s="7"/>
      <c r="AN434" s="7"/>
      <c r="AO434" s="7"/>
      <c r="AP434" s="7"/>
      <c r="AQ434" s="7"/>
    </row>
    <row r="435" hidden="1">
      <c r="A435" s="7"/>
      <c r="B435" s="450"/>
      <c r="C435" s="450"/>
      <c r="D435" s="450"/>
      <c r="E435" s="7"/>
      <c r="F435" s="7"/>
      <c r="G435" s="7"/>
      <c r="H435" s="7"/>
      <c r="I435" s="7"/>
      <c r="J435" s="7"/>
      <c r="K435" s="7"/>
      <c r="L435" s="1733"/>
      <c r="M435" s="7"/>
      <c r="N435" s="7"/>
      <c r="O435" s="7"/>
      <c r="P435" s="7"/>
      <c r="Q435" s="7"/>
      <c r="R435" s="7"/>
      <c r="S435" s="7"/>
      <c r="T435" s="95"/>
      <c r="U435" s="7"/>
      <c r="V435" s="7"/>
      <c r="W435" s="7"/>
      <c r="X435" s="7"/>
      <c r="Y435" s="7"/>
      <c r="Z435" s="7"/>
      <c r="AA435" s="7"/>
      <c r="AB435" s="7"/>
      <c r="AC435" s="7"/>
      <c r="AD435" s="7"/>
      <c r="AE435" s="7"/>
      <c r="AF435" s="7"/>
      <c r="AG435" s="7"/>
      <c r="AH435" s="7"/>
      <c r="AI435" s="7"/>
      <c r="AJ435" s="7"/>
      <c r="AK435" s="7"/>
      <c r="AL435" s="7"/>
      <c r="AM435" s="7"/>
      <c r="AN435" s="7"/>
      <c r="AO435" s="7"/>
      <c r="AP435" s="7"/>
      <c r="AQ435" s="7"/>
    </row>
    <row r="436" hidden="1">
      <c r="A436" s="7"/>
      <c r="B436" s="450"/>
      <c r="C436" s="450"/>
      <c r="D436" s="450"/>
      <c r="E436" s="7"/>
      <c r="F436" s="7"/>
      <c r="G436" s="7"/>
      <c r="H436" s="7"/>
      <c r="I436" s="7"/>
      <c r="J436" s="7"/>
      <c r="K436" s="7"/>
      <c r="L436" s="1733"/>
      <c r="M436" s="7"/>
      <c r="N436" s="7"/>
      <c r="O436" s="7"/>
      <c r="P436" s="7"/>
      <c r="Q436" s="7"/>
      <c r="R436" s="7"/>
      <c r="S436" s="7"/>
      <c r="T436" s="95"/>
      <c r="U436" s="7"/>
      <c r="V436" s="7"/>
      <c r="W436" s="7"/>
      <c r="X436" s="7"/>
      <c r="Y436" s="7"/>
      <c r="Z436" s="7"/>
      <c r="AA436" s="7"/>
      <c r="AB436" s="7"/>
      <c r="AC436" s="7"/>
      <c r="AD436" s="7"/>
      <c r="AE436" s="7"/>
      <c r="AF436" s="7"/>
      <c r="AG436" s="7"/>
      <c r="AH436" s="7"/>
      <c r="AI436" s="7"/>
      <c r="AJ436" s="7"/>
      <c r="AK436" s="7"/>
      <c r="AL436" s="7"/>
      <c r="AM436" s="7"/>
      <c r="AN436" s="7"/>
      <c r="AO436" s="7"/>
      <c r="AP436" s="7"/>
      <c r="AQ436" s="7"/>
    </row>
    <row r="437" hidden="1">
      <c r="A437" s="7"/>
      <c r="B437" s="450"/>
      <c r="C437" s="450"/>
      <c r="D437" s="450"/>
      <c r="E437" s="7"/>
      <c r="F437" s="7"/>
      <c r="G437" s="7"/>
      <c r="H437" s="7"/>
      <c r="I437" s="7"/>
      <c r="J437" s="7"/>
      <c r="K437" s="7"/>
      <c r="L437" s="1733"/>
      <c r="M437" s="7"/>
      <c r="N437" s="7"/>
      <c r="O437" s="7"/>
      <c r="P437" s="7"/>
      <c r="Q437" s="7"/>
      <c r="R437" s="7"/>
      <c r="S437" s="7"/>
      <c r="T437" s="95"/>
      <c r="U437" s="7"/>
      <c r="V437" s="7"/>
      <c r="W437" s="7"/>
      <c r="X437" s="7"/>
      <c r="Y437" s="7"/>
      <c r="Z437" s="7"/>
      <c r="AA437" s="7"/>
      <c r="AB437" s="7"/>
      <c r="AC437" s="7"/>
      <c r="AD437" s="7"/>
      <c r="AE437" s="7"/>
      <c r="AF437" s="7"/>
      <c r="AG437" s="7"/>
      <c r="AH437" s="7"/>
      <c r="AI437" s="7"/>
      <c r="AJ437" s="7"/>
      <c r="AK437" s="7"/>
      <c r="AL437" s="7"/>
      <c r="AM437" s="7"/>
      <c r="AN437" s="7"/>
      <c r="AO437" s="7"/>
      <c r="AP437" s="7"/>
      <c r="AQ437" s="7"/>
    </row>
    <row r="438" hidden="1">
      <c r="A438" s="7"/>
      <c r="B438" s="450"/>
      <c r="C438" s="450"/>
      <c r="D438" s="450"/>
      <c r="E438" s="7"/>
      <c r="F438" s="7"/>
      <c r="G438" s="7"/>
      <c r="H438" s="7"/>
      <c r="I438" s="7"/>
      <c r="J438" s="7"/>
      <c r="K438" s="7"/>
      <c r="L438" s="1733"/>
      <c r="M438" s="7"/>
      <c r="N438" s="7"/>
      <c r="O438" s="7"/>
      <c r="P438" s="7"/>
      <c r="Q438" s="7"/>
      <c r="R438" s="7"/>
      <c r="S438" s="7"/>
      <c r="T438" s="95"/>
      <c r="U438" s="7"/>
      <c r="V438" s="7"/>
      <c r="W438" s="7"/>
      <c r="X438" s="7"/>
      <c r="Y438" s="7"/>
      <c r="Z438" s="7"/>
      <c r="AA438" s="7"/>
      <c r="AB438" s="7"/>
      <c r="AC438" s="7"/>
      <c r="AD438" s="7"/>
      <c r="AE438" s="7"/>
      <c r="AF438" s="7"/>
      <c r="AG438" s="7"/>
      <c r="AH438" s="7"/>
      <c r="AI438" s="7"/>
      <c r="AJ438" s="7"/>
      <c r="AK438" s="7"/>
      <c r="AL438" s="7"/>
      <c r="AM438" s="7"/>
      <c r="AN438" s="7"/>
      <c r="AO438" s="7"/>
      <c r="AP438" s="7"/>
      <c r="AQ438" s="7"/>
    </row>
    <row r="439" hidden="1">
      <c r="A439" s="7"/>
      <c r="B439" s="450"/>
      <c r="C439" s="450"/>
      <c r="D439" s="450"/>
      <c r="E439" s="7"/>
      <c r="F439" s="7"/>
      <c r="G439" s="7"/>
      <c r="H439" s="7"/>
      <c r="I439" s="7"/>
      <c r="J439" s="7"/>
      <c r="K439" s="7"/>
      <c r="L439" s="1733"/>
      <c r="M439" s="7"/>
      <c r="N439" s="7"/>
      <c r="O439" s="7"/>
      <c r="P439" s="7"/>
      <c r="Q439" s="7"/>
      <c r="R439" s="7"/>
      <c r="S439" s="7"/>
      <c r="T439" s="95"/>
      <c r="U439" s="7"/>
      <c r="V439" s="7"/>
      <c r="W439" s="7"/>
      <c r="X439" s="7"/>
      <c r="Y439" s="7"/>
      <c r="Z439" s="7"/>
      <c r="AA439" s="7"/>
      <c r="AB439" s="7"/>
      <c r="AC439" s="7"/>
      <c r="AD439" s="7"/>
      <c r="AE439" s="7"/>
      <c r="AF439" s="7"/>
      <c r="AG439" s="7"/>
      <c r="AH439" s="7"/>
      <c r="AI439" s="7"/>
      <c r="AJ439" s="7"/>
      <c r="AK439" s="7"/>
      <c r="AL439" s="7"/>
      <c r="AM439" s="7"/>
      <c r="AN439" s="7"/>
      <c r="AO439" s="7"/>
      <c r="AP439" s="7"/>
      <c r="AQ439" s="7"/>
    </row>
    <row r="440" hidden="1">
      <c r="A440" s="7"/>
      <c r="B440" s="450"/>
      <c r="C440" s="450"/>
      <c r="D440" s="450"/>
      <c r="E440" s="7"/>
      <c r="F440" s="7"/>
      <c r="G440" s="7"/>
      <c r="H440" s="7"/>
      <c r="I440" s="7"/>
      <c r="J440" s="7"/>
      <c r="K440" s="7"/>
      <c r="L440" s="1733"/>
      <c r="M440" s="7"/>
      <c r="N440" s="7"/>
      <c r="O440" s="7"/>
      <c r="P440" s="7"/>
      <c r="Q440" s="7"/>
      <c r="R440" s="7"/>
      <c r="S440" s="7"/>
      <c r="T440" s="95"/>
      <c r="U440" s="7"/>
      <c r="V440" s="7"/>
      <c r="W440" s="7"/>
      <c r="X440" s="7"/>
      <c r="Y440" s="7"/>
      <c r="Z440" s="7"/>
      <c r="AA440" s="7"/>
      <c r="AB440" s="7"/>
      <c r="AC440" s="7"/>
      <c r="AD440" s="7"/>
      <c r="AE440" s="7"/>
      <c r="AF440" s="7"/>
      <c r="AG440" s="7"/>
      <c r="AH440" s="7"/>
      <c r="AI440" s="7"/>
      <c r="AJ440" s="7"/>
      <c r="AK440" s="7"/>
      <c r="AL440" s="7"/>
      <c r="AM440" s="7"/>
      <c r="AN440" s="7"/>
      <c r="AO440" s="7"/>
      <c r="AP440" s="7"/>
      <c r="AQ440" s="7"/>
    </row>
    <row r="441" hidden="1">
      <c r="A441" s="7"/>
      <c r="B441" s="450"/>
      <c r="C441" s="450"/>
      <c r="D441" s="450"/>
      <c r="E441" s="7"/>
      <c r="F441" s="7"/>
      <c r="G441" s="7"/>
      <c r="H441" s="7"/>
      <c r="I441" s="7"/>
      <c r="J441" s="7"/>
      <c r="K441" s="7"/>
      <c r="L441" s="1733"/>
      <c r="M441" s="7"/>
      <c r="N441" s="7"/>
      <c r="O441" s="7"/>
      <c r="P441" s="7"/>
      <c r="Q441" s="7"/>
      <c r="R441" s="7"/>
      <c r="S441" s="7"/>
      <c r="T441" s="95"/>
      <c r="U441" s="7"/>
      <c r="V441" s="7"/>
      <c r="W441" s="7"/>
      <c r="X441" s="7"/>
      <c r="Y441" s="7"/>
      <c r="Z441" s="7"/>
      <c r="AA441" s="7"/>
      <c r="AB441" s="7"/>
      <c r="AC441" s="7"/>
      <c r="AD441" s="7"/>
      <c r="AE441" s="7"/>
      <c r="AF441" s="7"/>
      <c r="AG441" s="7"/>
      <c r="AH441" s="7"/>
      <c r="AI441" s="7"/>
      <c r="AJ441" s="7"/>
      <c r="AK441" s="7"/>
      <c r="AL441" s="7"/>
      <c r="AM441" s="7"/>
      <c r="AN441" s="7"/>
      <c r="AO441" s="7"/>
      <c r="AP441" s="7"/>
      <c r="AQ441" s="7"/>
    </row>
    <row r="442" hidden="1">
      <c r="A442" s="7"/>
      <c r="B442" s="450"/>
      <c r="C442" s="450"/>
      <c r="D442" s="450"/>
      <c r="E442" s="7"/>
      <c r="F442" s="7"/>
      <c r="G442" s="7"/>
      <c r="H442" s="7"/>
      <c r="I442" s="7"/>
      <c r="J442" s="7"/>
      <c r="K442" s="7"/>
      <c r="L442" s="1733"/>
      <c r="M442" s="7"/>
      <c r="N442" s="7"/>
      <c r="O442" s="7"/>
      <c r="P442" s="7"/>
      <c r="Q442" s="7"/>
      <c r="R442" s="7"/>
      <c r="S442" s="7"/>
      <c r="T442" s="95"/>
      <c r="U442" s="7"/>
      <c r="V442" s="7"/>
      <c r="W442" s="7"/>
      <c r="X442" s="7"/>
      <c r="Y442" s="7"/>
      <c r="Z442" s="7"/>
      <c r="AA442" s="7"/>
      <c r="AB442" s="7"/>
      <c r="AC442" s="7"/>
      <c r="AD442" s="7"/>
      <c r="AE442" s="7"/>
      <c r="AF442" s="7"/>
      <c r="AG442" s="7"/>
      <c r="AH442" s="7"/>
      <c r="AI442" s="7"/>
      <c r="AJ442" s="7"/>
      <c r="AK442" s="7"/>
      <c r="AL442" s="7"/>
      <c r="AM442" s="7"/>
      <c r="AN442" s="7"/>
      <c r="AO442" s="7"/>
      <c r="AP442" s="7"/>
      <c r="AQ442" s="7"/>
    </row>
    <row r="443" hidden="1">
      <c r="A443" s="7"/>
      <c r="B443" s="450"/>
      <c r="C443" s="450"/>
      <c r="D443" s="450"/>
      <c r="E443" s="7"/>
      <c r="F443" s="7"/>
      <c r="G443" s="7"/>
      <c r="H443" s="7"/>
      <c r="I443" s="7"/>
      <c r="J443" s="7"/>
      <c r="K443" s="7"/>
      <c r="L443" s="1733"/>
      <c r="M443" s="7"/>
      <c r="N443" s="7"/>
      <c r="O443" s="7"/>
      <c r="P443" s="7"/>
      <c r="Q443" s="7"/>
      <c r="R443" s="7"/>
      <c r="S443" s="7"/>
      <c r="T443" s="95"/>
      <c r="U443" s="7"/>
      <c r="V443" s="7"/>
      <c r="W443" s="7"/>
      <c r="X443" s="7"/>
      <c r="Y443" s="7"/>
      <c r="Z443" s="7"/>
      <c r="AA443" s="7"/>
      <c r="AB443" s="7"/>
      <c r="AC443" s="7"/>
      <c r="AD443" s="7"/>
      <c r="AE443" s="7"/>
      <c r="AF443" s="7"/>
      <c r="AG443" s="7"/>
      <c r="AH443" s="7"/>
      <c r="AI443" s="7"/>
      <c r="AJ443" s="7"/>
      <c r="AK443" s="7"/>
      <c r="AL443" s="7"/>
      <c r="AM443" s="7"/>
      <c r="AN443" s="7"/>
      <c r="AO443" s="7"/>
      <c r="AP443" s="7"/>
      <c r="AQ443" s="7"/>
    </row>
    <row r="444" hidden="1">
      <c r="A444" s="7"/>
      <c r="B444" s="450"/>
      <c r="C444" s="450"/>
      <c r="D444" s="450"/>
      <c r="E444" s="7"/>
      <c r="F444" s="7"/>
      <c r="G444" s="7"/>
      <c r="H444" s="7"/>
      <c r="I444" s="7"/>
      <c r="J444" s="7"/>
      <c r="K444" s="7"/>
      <c r="L444" s="1733"/>
      <c r="M444" s="7"/>
      <c r="N444" s="7"/>
      <c r="O444" s="7"/>
      <c r="P444" s="7"/>
      <c r="Q444" s="7"/>
      <c r="R444" s="7"/>
      <c r="S444" s="7"/>
      <c r="T444" s="95"/>
      <c r="U444" s="7"/>
      <c r="V444" s="7"/>
      <c r="W444" s="7"/>
      <c r="X444" s="7"/>
      <c r="Y444" s="7"/>
      <c r="Z444" s="7"/>
      <c r="AA444" s="7"/>
      <c r="AB444" s="7"/>
      <c r="AC444" s="7"/>
      <c r="AD444" s="7"/>
      <c r="AE444" s="7"/>
      <c r="AF444" s="7"/>
      <c r="AG444" s="7"/>
      <c r="AH444" s="7"/>
      <c r="AI444" s="7"/>
      <c r="AJ444" s="7"/>
      <c r="AK444" s="7"/>
      <c r="AL444" s="7"/>
      <c r="AM444" s="7"/>
      <c r="AN444" s="7"/>
      <c r="AO444" s="7"/>
      <c r="AP444" s="7"/>
      <c r="AQ444" s="7"/>
    </row>
    <row r="445" hidden="1">
      <c r="A445" s="7"/>
      <c r="B445" s="450"/>
      <c r="C445" s="450"/>
      <c r="D445" s="450"/>
      <c r="E445" s="7"/>
      <c r="F445" s="7"/>
      <c r="G445" s="7"/>
      <c r="H445" s="7"/>
      <c r="I445" s="7"/>
      <c r="J445" s="7"/>
      <c r="K445" s="7"/>
      <c r="L445" s="1733"/>
      <c r="M445" s="7"/>
      <c r="N445" s="7"/>
      <c r="O445" s="7"/>
      <c r="P445" s="7"/>
      <c r="Q445" s="7"/>
      <c r="R445" s="7"/>
      <c r="S445" s="7"/>
      <c r="T445" s="95"/>
      <c r="U445" s="7"/>
      <c r="V445" s="7"/>
      <c r="W445" s="7"/>
      <c r="X445" s="7"/>
      <c r="Y445" s="7"/>
      <c r="Z445" s="7"/>
      <c r="AA445" s="7"/>
      <c r="AB445" s="7"/>
      <c r="AC445" s="7"/>
      <c r="AD445" s="7"/>
      <c r="AE445" s="7"/>
      <c r="AF445" s="7"/>
      <c r="AG445" s="7"/>
      <c r="AH445" s="7"/>
      <c r="AI445" s="7"/>
      <c r="AJ445" s="7"/>
      <c r="AK445" s="7"/>
      <c r="AL445" s="7"/>
      <c r="AM445" s="7"/>
      <c r="AN445" s="7"/>
      <c r="AO445" s="7"/>
      <c r="AP445" s="7"/>
      <c r="AQ445" s="7"/>
    </row>
    <row r="446" hidden="1">
      <c r="A446" s="7"/>
      <c r="B446" s="450"/>
      <c r="C446" s="450"/>
      <c r="D446" s="450"/>
      <c r="E446" s="7"/>
      <c r="F446" s="7"/>
      <c r="G446" s="7"/>
      <c r="H446" s="7"/>
      <c r="I446" s="7"/>
      <c r="J446" s="7"/>
      <c r="K446" s="7"/>
      <c r="L446" s="1733"/>
      <c r="M446" s="7"/>
      <c r="N446" s="7"/>
      <c r="O446" s="7"/>
      <c r="P446" s="7"/>
      <c r="Q446" s="7"/>
      <c r="R446" s="7"/>
      <c r="S446" s="7"/>
      <c r="T446" s="95"/>
      <c r="U446" s="7"/>
      <c r="V446" s="7"/>
      <c r="W446" s="7"/>
      <c r="X446" s="7"/>
      <c r="Y446" s="7"/>
      <c r="Z446" s="7"/>
      <c r="AA446" s="7"/>
      <c r="AB446" s="7"/>
      <c r="AC446" s="7"/>
      <c r="AD446" s="7"/>
      <c r="AE446" s="7"/>
      <c r="AF446" s="7"/>
      <c r="AG446" s="7"/>
      <c r="AH446" s="7"/>
      <c r="AI446" s="7"/>
      <c r="AJ446" s="7"/>
      <c r="AK446" s="7"/>
      <c r="AL446" s="7"/>
      <c r="AM446" s="7"/>
      <c r="AN446" s="7"/>
      <c r="AO446" s="7"/>
      <c r="AP446" s="7"/>
      <c r="AQ446" s="7"/>
    </row>
    <row r="447" hidden="1">
      <c r="A447" s="7"/>
      <c r="B447" s="450"/>
      <c r="C447" s="450"/>
      <c r="D447" s="450"/>
      <c r="E447" s="7"/>
      <c r="F447" s="7"/>
      <c r="G447" s="7"/>
      <c r="H447" s="7"/>
      <c r="I447" s="7"/>
      <c r="J447" s="7"/>
      <c r="K447" s="7"/>
      <c r="L447" s="1733"/>
      <c r="M447" s="7"/>
      <c r="N447" s="7"/>
      <c r="O447" s="7"/>
      <c r="P447" s="7"/>
      <c r="Q447" s="7"/>
      <c r="R447" s="7"/>
      <c r="S447" s="7"/>
      <c r="T447" s="95"/>
      <c r="U447" s="7"/>
      <c r="V447" s="7"/>
      <c r="W447" s="7"/>
      <c r="X447" s="7"/>
      <c r="Y447" s="7"/>
      <c r="Z447" s="7"/>
      <c r="AA447" s="7"/>
      <c r="AB447" s="7"/>
      <c r="AC447" s="7"/>
      <c r="AD447" s="7"/>
      <c r="AE447" s="7"/>
      <c r="AF447" s="7"/>
      <c r="AG447" s="7"/>
      <c r="AH447" s="7"/>
      <c r="AI447" s="7"/>
      <c r="AJ447" s="7"/>
      <c r="AK447" s="7"/>
      <c r="AL447" s="7"/>
      <c r="AM447" s="7"/>
      <c r="AN447" s="7"/>
      <c r="AO447" s="7"/>
      <c r="AP447" s="7"/>
      <c r="AQ447" s="7"/>
    </row>
    <row r="448" hidden="1">
      <c r="A448" s="7"/>
      <c r="B448" s="450"/>
      <c r="C448" s="450"/>
      <c r="D448" s="450"/>
      <c r="E448" s="7"/>
      <c r="F448" s="7"/>
      <c r="G448" s="7"/>
      <c r="H448" s="7"/>
      <c r="I448" s="7"/>
      <c r="J448" s="7"/>
      <c r="K448" s="7"/>
      <c r="L448" s="1733"/>
      <c r="M448" s="7"/>
      <c r="N448" s="7"/>
      <c r="O448" s="7"/>
      <c r="P448" s="7"/>
      <c r="Q448" s="7"/>
      <c r="R448" s="7"/>
      <c r="S448" s="7"/>
      <c r="T448" s="95"/>
      <c r="U448" s="7"/>
      <c r="V448" s="7"/>
      <c r="W448" s="7"/>
      <c r="X448" s="7"/>
      <c r="Y448" s="7"/>
      <c r="Z448" s="7"/>
      <c r="AA448" s="7"/>
      <c r="AB448" s="7"/>
      <c r="AC448" s="7"/>
      <c r="AD448" s="7"/>
      <c r="AE448" s="7"/>
      <c r="AF448" s="7"/>
      <c r="AG448" s="7"/>
      <c r="AH448" s="7"/>
      <c r="AI448" s="7"/>
      <c r="AJ448" s="7"/>
      <c r="AK448" s="7"/>
      <c r="AL448" s="7"/>
      <c r="AM448" s="7"/>
      <c r="AN448" s="7"/>
      <c r="AO448" s="7"/>
      <c r="AP448" s="7"/>
      <c r="AQ448" s="7"/>
    </row>
    <row r="449" hidden="1">
      <c r="A449" s="7"/>
      <c r="B449" s="450"/>
      <c r="C449" s="450"/>
      <c r="D449" s="450"/>
      <c r="E449" s="7"/>
      <c r="F449" s="7"/>
      <c r="G449" s="7"/>
      <c r="H449" s="7"/>
      <c r="I449" s="7"/>
      <c r="J449" s="7"/>
      <c r="K449" s="7"/>
      <c r="L449" s="1733"/>
      <c r="M449" s="7"/>
      <c r="N449" s="7"/>
      <c r="O449" s="7"/>
      <c r="P449" s="7"/>
      <c r="Q449" s="7"/>
      <c r="R449" s="7"/>
      <c r="S449" s="7"/>
      <c r="T449" s="95"/>
      <c r="U449" s="7"/>
      <c r="V449" s="7"/>
      <c r="W449" s="7"/>
      <c r="X449" s="7"/>
      <c r="Y449" s="7"/>
      <c r="Z449" s="7"/>
      <c r="AA449" s="7"/>
      <c r="AB449" s="7"/>
      <c r="AC449" s="7"/>
      <c r="AD449" s="7"/>
      <c r="AE449" s="7"/>
      <c r="AF449" s="7"/>
      <c r="AG449" s="7"/>
      <c r="AH449" s="7"/>
      <c r="AI449" s="7"/>
      <c r="AJ449" s="7"/>
      <c r="AK449" s="7"/>
      <c r="AL449" s="7"/>
      <c r="AM449" s="7"/>
      <c r="AN449" s="7"/>
      <c r="AO449" s="7"/>
      <c r="AP449" s="7"/>
      <c r="AQ449" s="7"/>
    </row>
    <row r="450" hidden="1">
      <c r="A450" s="7"/>
      <c r="B450" s="450"/>
      <c r="C450" s="450"/>
      <c r="D450" s="450"/>
      <c r="E450" s="7"/>
      <c r="F450" s="7"/>
      <c r="G450" s="7"/>
      <c r="H450" s="7"/>
      <c r="I450" s="7"/>
      <c r="J450" s="7"/>
      <c r="K450" s="7"/>
      <c r="L450" s="1733"/>
      <c r="M450" s="7"/>
      <c r="N450" s="7"/>
      <c r="O450" s="7"/>
      <c r="P450" s="7"/>
      <c r="Q450" s="7"/>
      <c r="R450" s="7"/>
      <c r="S450" s="7"/>
      <c r="T450" s="95"/>
      <c r="U450" s="7"/>
      <c r="V450" s="7"/>
      <c r="W450" s="7"/>
      <c r="X450" s="7"/>
      <c r="Y450" s="7"/>
      <c r="Z450" s="7"/>
      <c r="AA450" s="7"/>
      <c r="AB450" s="7"/>
      <c r="AC450" s="7"/>
      <c r="AD450" s="7"/>
      <c r="AE450" s="7"/>
      <c r="AF450" s="7"/>
      <c r="AG450" s="7"/>
      <c r="AH450" s="7"/>
      <c r="AI450" s="7"/>
      <c r="AJ450" s="7"/>
      <c r="AK450" s="7"/>
      <c r="AL450" s="7"/>
      <c r="AM450" s="7"/>
      <c r="AN450" s="7"/>
      <c r="AO450" s="7"/>
      <c r="AP450" s="7"/>
      <c r="AQ450" s="7"/>
    </row>
    <row r="451" hidden="1">
      <c r="A451" s="7"/>
      <c r="B451" s="450"/>
      <c r="C451" s="450"/>
      <c r="D451" s="450"/>
      <c r="E451" s="7"/>
      <c r="F451" s="7"/>
      <c r="G451" s="7"/>
      <c r="H451" s="7"/>
      <c r="I451" s="7"/>
      <c r="J451" s="7"/>
      <c r="K451" s="7"/>
      <c r="L451" s="1733"/>
      <c r="M451" s="7"/>
      <c r="N451" s="7"/>
      <c r="O451" s="7"/>
      <c r="P451" s="7"/>
      <c r="Q451" s="7"/>
      <c r="R451" s="7"/>
      <c r="S451" s="7"/>
      <c r="T451" s="95"/>
      <c r="U451" s="7"/>
      <c r="V451" s="7"/>
      <c r="W451" s="7"/>
      <c r="X451" s="7"/>
      <c r="Y451" s="7"/>
      <c r="Z451" s="7"/>
      <c r="AA451" s="7"/>
      <c r="AB451" s="7"/>
      <c r="AC451" s="7"/>
      <c r="AD451" s="7"/>
      <c r="AE451" s="7"/>
      <c r="AF451" s="7"/>
      <c r="AG451" s="7"/>
      <c r="AH451" s="7"/>
      <c r="AI451" s="7"/>
      <c r="AJ451" s="7"/>
      <c r="AK451" s="7"/>
      <c r="AL451" s="7"/>
      <c r="AM451" s="7"/>
      <c r="AN451" s="7"/>
      <c r="AO451" s="7"/>
      <c r="AP451" s="7"/>
      <c r="AQ451" s="7"/>
    </row>
    <row r="452" hidden="1">
      <c r="A452" s="7"/>
      <c r="B452" s="450"/>
      <c r="C452" s="450"/>
      <c r="D452" s="450"/>
      <c r="E452" s="7"/>
      <c r="F452" s="7"/>
      <c r="G452" s="7"/>
      <c r="H452" s="7"/>
      <c r="I452" s="7"/>
      <c r="J452" s="7"/>
      <c r="K452" s="7"/>
      <c r="L452" s="1733"/>
      <c r="M452" s="7"/>
      <c r="N452" s="7"/>
      <c r="O452" s="7"/>
      <c r="P452" s="7"/>
      <c r="Q452" s="7"/>
      <c r="R452" s="7"/>
      <c r="S452" s="7"/>
      <c r="T452" s="95"/>
      <c r="U452" s="7"/>
      <c r="V452" s="7"/>
      <c r="W452" s="7"/>
      <c r="X452" s="7"/>
      <c r="Y452" s="7"/>
      <c r="Z452" s="7"/>
      <c r="AA452" s="7"/>
      <c r="AB452" s="7"/>
      <c r="AC452" s="7"/>
      <c r="AD452" s="7"/>
      <c r="AE452" s="7"/>
      <c r="AF452" s="7"/>
      <c r="AG452" s="7"/>
      <c r="AH452" s="7"/>
      <c r="AI452" s="7"/>
      <c r="AJ452" s="7"/>
      <c r="AK452" s="7"/>
      <c r="AL452" s="7"/>
      <c r="AM452" s="7"/>
      <c r="AN452" s="7"/>
      <c r="AO452" s="7"/>
      <c r="AP452" s="7"/>
      <c r="AQ452" s="7"/>
    </row>
    <row r="453" hidden="1">
      <c r="A453" s="7"/>
      <c r="B453" s="450"/>
      <c r="C453" s="450"/>
      <c r="D453" s="450"/>
      <c r="E453" s="7"/>
      <c r="F453" s="7"/>
      <c r="G453" s="7"/>
      <c r="H453" s="7"/>
      <c r="I453" s="7"/>
      <c r="J453" s="7"/>
      <c r="K453" s="7"/>
      <c r="L453" s="1733"/>
      <c r="M453" s="7"/>
      <c r="N453" s="7"/>
      <c r="O453" s="7"/>
      <c r="P453" s="7"/>
      <c r="Q453" s="7"/>
      <c r="R453" s="7"/>
      <c r="S453" s="7"/>
      <c r="T453" s="95"/>
      <c r="U453" s="7"/>
      <c r="V453" s="7"/>
      <c r="W453" s="7"/>
      <c r="X453" s="7"/>
      <c r="Y453" s="7"/>
      <c r="Z453" s="7"/>
      <c r="AA453" s="7"/>
      <c r="AB453" s="7"/>
      <c r="AC453" s="7"/>
      <c r="AD453" s="7"/>
      <c r="AE453" s="7"/>
      <c r="AF453" s="7"/>
      <c r="AG453" s="7"/>
      <c r="AH453" s="7"/>
      <c r="AI453" s="7"/>
      <c r="AJ453" s="7"/>
      <c r="AK453" s="7"/>
      <c r="AL453" s="7"/>
      <c r="AM453" s="7"/>
      <c r="AN453" s="7"/>
      <c r="AO453" s="7"/>
      <c r="AP453" s="7"/>
      <c r="AQ453" s="7"/>
    </row>
    <row r="454" hidden="1">
      <c r="A454" s="7"/>
      <c r="B454" s="450"/>
      <c r="C454" s="450"/>
      <c r="D454" s="450"/>
      <c r="E454" s="7"/>
      <c r="F454" s="7"/>
      <c r="G454" s="7"/>
      <c r="H454" s="7"/>
      <c r="I454" s="7"/>
      <c r="J454" s="7"/>
      <c r="K454" s="7"/>
      <c r="L454" s="1733"/>
      <c r="M454" s="7"/>
      <c r="N454" s="7"/>
      <c r="O454" s="7"/>
      <c r="P454" s="7"/>
      <c r="Q454" s="7"/>
      <c r="R454" s="7"/>
      <c r="S454" s="7"/>
      <c r="T454" s="95"/>
      <c r="U454" s="7"/>
      <c r="V454" s="7"/>
      <c r="W454" s="7"/>
      <c r="X454" s="7"/>
      <c r="Y454" s="7"/>
      <c r="Z454" s="7"/>
      <c r="AA454" s="7"/>
      <c r="AB454" s="7"/>
      <c r="AC454" s="7"/>
      <c r="AD454" s="7"/>
      <c r="AE454" s="7"/>
      <c r="AF454" s="7"/>
      <c r="AG454" s="7"/>
      <c r="AH454" s="7"/>
      <c r="AI454" s="7"/>
      <c r="AJ454" s="7"/>
      <c r="AK454" s="7"/>
      <c r="AL454" s="7"/>
      <c r="AM454" s="7"/>
      <c r="AN454" s="7"/>
      <c r="AO454" s="7"/>
      <c r="AP454" s="7"/>
      <c r="AQ454" s="7"/>
    </row>
    <row r="455" hidden="1">
      <c r="A455" s="7"/>
      <c r="B455" s="450"/>
      <c r="C455" s="450"/>
      <c r="D455" s="450"/>
      <c r="E455" s="7"/>
      <c r="F455" s="7"/>
      <c r="G455" s="7"/>
      <c r="H455" s="7"/>
      <c r="I455" s="7"/>
      <c r="J455" s="7"/>
      <c r="K455" s="7"/>
      <c r="L455" s="1733"/>
      <c r="M455" s="7"/>
      <c r="N455" s="7"/>
      <c r="O455" s="7"/>
      <c r="P455" s="7"/>
      <c r="Q455" s="7"/>
      <c r="R455" s="7"/>
      <c r="S455" s="7"/>
      <c r="T455" s="95"/>
      <c r="U455" s="7"/>
      <c r="V455" s="7"/>
      <c r="W455" s="7"/>
      <c r="X455" s="7"/>
      <c r="Y455" s="7"/>
      <c r="Z455" s="7"/>
      <c r="AA455" s="7"/>
      <c r="AB455" s="7"/>
      <c r="AC455" s="7"/>
      <c r="AD455" s="7"/>
      <c r="AE455" s="7"/>
      <c r="AF455" s="7"/>
      <c r="AG455" s="7"/>
      <c r="AH455" s="7"/>
      <c r="AI455" s="7"/>
      <c r="AJ455" s="7"/>
      <c r="AK455" s="7"/>
      <c r="AL455" s="7"/>
      <c r="AM455" s="7"/>
      <c r="AN455" s="7"/>
      <c r="AO455" s="7"/>
      <c r="AP455" s="7"/>
      <c r="AQ455" s="7"/>
    </row>
    <row r="456" hidden="1">
      <c r="A456" s="7"/>
      <c r="B456" s="450"/>
      <c r="C456" s="450"/>
      <c r="D456" s="450"/>
      <c r="E456" s="7"/>
      <c r="F456" s="7"/>
      <c r="G456" s="7"/>
      <c r="H456" s="7"/>
      <c r="I456" s="7"/>
      <c r="J456" s="7"/>
      <c r="K456" s="7"/>
      <c r="L456" s="1733"/>
      <c r="M456" s="7"/>
      <c r="N456" s="7"/>
      <c r="O456" s="7"/>
      <c r="P456" s="7"/>
      <c r="Q456" s="7"/>
      <c r="R456" s="7"/>
      <c r="S456" s="7"/>
      <c r="T456" s="95"/>
      <c r="U456" s="7"/>
      <c r="V456" s="7"/>
      <c r="W456" s="7"/>
      <c r="X456" s="7"/>
      <c r="Y456" s="7"/>
      <c r="Z456" s="7"/>
      <c r="AA456" s="7"/>
      <c r="AB456" s="7"/>
      <c r="AC456" s="7"/>
      <c r="AD456" s="7"/>
      <c r="AE456" s="7"/>
      <c r="AF456" s="7"/>
      <c r="AG456" s="7"/>
      <c r="AH456" s="7"/>
      <c r="AI456" s="7"/>
      <c r="AJ456" s="7"/>
      <c r="AK456" s="7"/>
      <c r="AL456" s="7"/>
      <c r="AM456" s="7"/>
      <c r="AN456" s="7"/>
      <c r="AO456" s="7"/>
      <c r="AP456" s="7"/>
      <c r="AQ456" s="7"/>
    </row>
    <row r="457" hidden="1">
      <c r="A457" s="7"/>
      <c r="B457" s="450"/>
      <c r="C457" s="450"/>
      <c r="D457" s="450"/>
      <c r="E457" s="7"/>
      <c r="F457" s="7"/>
      <c r="G457" s="7"/>
      <c r="H457" s="7"/>
      <c r="I457" s="7"/>
      <c r="J457" s="7"/>
      <c r="K457" s="7"/>
      <c r="L457" s="1733"/>
      <c r="M457" s="7"/>
      <c r="N457" s="7"/>
      <c r="O457" s="7"/>
      <c r="P457" s="7"/>
      <c r="Q457" s="7"/>
      <c r="R457" s="7"/>
      <c r="S457" s="7"/>
      <c r="T457" s="95"/>
      <c r="U457" s="7"/>
      <c r="V457" s="7"/>
      <c r="W457" s="7"/>
      <c r="X457" s="7"/>
      <c r="Y457" s="7"/>
      <c r="Z457" s="7"/>
      <c r="AA457" s="7"/>
      <c r="AB457" s="7"/>
      <c r="AC457" s="7"/>
      <c r="AD457" s="7"/>
      <c r="AE457" s="7"/>
      <c r="AF457" s="7"/>
      <c r="AG457" s="7"/>
      <c r="AH457" s="7"/>
      <c r="AI457" s="7"/>
      <c r="AJ457" s="7"/>
      <c r="AK457" s="7"/>
      <c r="AL457" s="7"/>
      <c r="AM457" s="7"/>
      <c r="AN457" s="7"/>
      <c r="AO457" s="7"/>
      <c r="AP457" s="7"/>
      <c r="AQ457" s="7"/>
    </row>
    <row r="458" hidden="1">
      <c r="A458" s="7"/>
      <c r="B458" s="450"/>
      <c r="C458" s="450"/>
      <c r="D458" s="450"/>
      <c r="E458" s="7"/>
      <c r="F458" s="7"/>
      <c r="G458" s="7"/>
      <c r="H458" s="7"/>
      <c r="I458" s="7"/>
      <c r="J458" s="7"/>
      <c r="K458" s="7"/>
      <c r="L458" s="1733"/>
      <c r="M458" s="7"/>
      <c r="N458" s="7"/>
      <c r="O458" s="7"/>
      <c r="P458" s="7"/>
      <c r="Q458" s="7"/>
      <c r="R458" s="7"/>
      <c r="S458" s="7"/>
      <c r="T458" s="95"/>
      <c r="U458" s="7"/>
      <c r="V458" s="7"/>
      <c r="W458" s="7"/>
      <c r="X458" s="7"/>
      <c r="Y458" s="7"/>
      <c r="Z458" s="7"/>
      <c r="AA458" s="7"/>
      <c r="AB458" s="7"/>
      <c r="AC458" s="7"/>
      <c r="AD458" s="7"/>
      <c r="AE458" s="7"/>
      <c r="AF458" s="7"/>
      <c r="AG458" s="7"/>
      <c r="AH458" s="7"/>
      <c r="AI458" s="7"/>
      <c r="AJ458" s="7"/>
      <c r="AK458" s="7"/>
      <c r="AL458" s="7"/>
      <c r="AM458" s="7"/>
      <c r="AN458" s="7"/>
      <c r="AO458" s="7"/>
      <c r="AP458" s="7"/>
      <c r="AQ458" s="7"/>
    </row>
    <row r="459" hidden="1">
      <c r="A459" s="7"/>
      <c r="B459" s="450"/>
      <c r="C459" s="450"/>
      <c r="D459" s="450"/>
      <c r="E459" s="7"/>
      <c r="F459" s="7"/>
      <c r="G459" s="7"/>
      <c r="H459" s="7"/>
      <c r="I459" s="7"/>
      <c r="J459" s="7"/>
      <c r="K459" s="7"/>
      <c r="L459" s="1733"/>
      <c r="M459" s="7"/>
      <c r="N459" s="7"/>
      <c r="O459" s="7"/>
      <c r="P459" s="7"/>
      <c r="Q459" s="7"/>
      <c r="R459" s="7"/>
      <c r="S459" s="7"/>
      <c r="T459" s="95"/>
      <c r="U459" s="7"/>
      <c r="V459" s="7"/>
      <c r="W459" s="7"/>
      <c r="X459" s="7"/>
      <c r="Y459" s="7"/>
      <c r="Z459" s="7"/>
      <c r="AA459" s="7"/>
      <c r="AB459" s="7"/>
      <c r="AC459" s="7"/>
      <c r="AD459" s="7"/>
      <c r="AE459" s="7"/>
      <c r="AF459" s="7"/>
      <c r="AG459" s="7"/>
      <c r="AH459" s="7"/>
      <c r="AI459" s="7"/>
      <c r="AJ459" s="7"/>
      <c r="AK459" s="7"/>
      <c r="AL459" s="7"/>
      <c r="AM459" s="7"/>
      <c r="AN459" s="7"/>
      <c r="AO459" s="7"/>
      <c r="AP459" s="7"/>
      <c r="AQ459" s="7"/>
    </row>
    <row r="460" hidden="1">
      <c r="A460" s="7"/>
      <c r="B460" s="450"/>
      <c r="C460" s="450"/>
      <c r="D460" s="450"/>
      <c r="E460" s="7"/>
      <c r="F460" s="7"/>
      <c r="G460" s="7"/>
      <c r="H460" s="7"/>
      <c r="I460" s="7"/>
      <c r="J460" s="7"/>
      <c r="K460" s="7"/>
      <c r="L460" s="1733"/>
      <c r="M460" s="7"/>
      <c r="N460" s="7"/>
      <c r="O460" s="7"/>
      <c r="P460" s="7"/>
      <c r="Q460" s="7"/>
      <c r="R460" s="7"/>
      <c r="S460" s="7"/>
      <c r="T460" s="95"/>
      <c r="U460" s="7"/>
      <c r="V460" s="7"/>
      <c r="W460" s="7"/>
      <c r="X460" s="7"/>
      <c r="Y460" s="7"/>
      <c r="Z460" s="7"/>
      <c r="AA460" s="7"/>
      <c r="AB460" s="7"/>
      <c r="AC460" s="7"/>
      <c r="AD460" s="7"/>
      <c r="AE460" s="7"/>
      <c r="AF460" s="7"/>
      <c r="AG460" s="7"/>
      <c r="AH460" s="7"/>
      <c r="AI460" s="7"/>
      <c r="AJ460" s="7"/>
      <c r="AK460" s="7"/>
      <c r="AL460" s="7"/>
      <c r="AM460" s="7"/>
      <c r="AN460" s="7"/>
      <c r="AO460" s="7"/>
      <c r="AP460" s="7"/>
      <c r="AQ460" s="7"/>
    </row>
    <row r="461" hidden="1">
      <c r="A461" s="7"/>
      <c r="B461" s="450"/>
      <c r="C461" s="450"/>
      <c r="D461" s="450"/>
      <c r="E461" s="7"/>
      <c r="F461" s="7"/>
      <c r="G461" s="7"/>
      <c r="H461" s="7"/>
      <c r="I461" s="7"/>
      <c r="J461" s="7"/>
      <c r="K461" s="7"/>
      <c r="L461" s="1733"/>
      <c r="M461" s="7"/>
      <c r="N461" s="7"/>
      <c r="O461" s="7"/>
      <c r="P461" s="7"/>
      <c r="Q461" s="7"/>
      <c r="R461" s="7"/>
      <c r="S461" s="7"/>
      <c r="T461" s="95"/>
      <c r="U461" s="7"/>
      <c r="V461" s="7"/>
      <c r="W461" s="7"/>
      <c r="X461" s="7"/>
      <c r="Y461" s="7"/>
      <c r="Z461" s="7"/>
      <c r="AA461" s="7"/>
      <c r="AB461" s="7"/>
      <c r="AC461" s="7"/>
      <c r="AD461" s="7"/>
      <c r="AE461" s="7"/>
      <c r="AF461" s="7"/>
      <c r="AG461" s="7"/>
      <c r="AH461" s="7"/>
      <c r="AI461" s="7"/>
      <c r="AJ461" s="7"/>
      <c r="AK461" s="7"/>
      <c r="AL461" s="7"/>
      <c r="AM461" s="7"/>
      <c r="AN461" s="7"/>
      <c r="AO461" s="7"/>
      <c r="AP461" s="7"/>
      <c r="AQ461" s="7"/>
    </row>
    <row r="462" hidden="1">
      <c r="A462" s="7"/>
      <c r="B462" s="450"/>
      <c r="C462" s="450"/>
      <c r="D462" s="450"/>
      <c r="E462" s="7"/>
      <c r="F462" s="7"/>
      <c r="G462" s="7"/>
      <c r="H462" s="7"/>
      <c r="I462" s="7"/>
      <c r="J462" s="7"/>
      <c r="K462" s="7"/>
      <c r="L462" s="1733"/>
      <c r="M462" s="7"/>
      <c r="N462" s="7"/>
      <c r="O462" s="7"/>
      <c r="P462" s="7"/>
      <c r="Q462" s="7"/>
      <c r="R462" s="7"/>
      <c r="S462" s="7"/>
      <c r="T462" s="95"/>
      <c r="U462" s="7"/>
      <c r="V462" s="7"/>
      <c r="W462" s="7"/>
      <c r="X462" s="7"/>
      <c r="Y462" s="7"/>
      <c r="Z462" s="7"/>
      <c r="AA462" s="7"/>
      <c r="AB462" s="7"/>
      <c r="AC462" s="7"/>
      <c r="AD462" s="7"/>
      <c r="AE462" s="7"/>
      <c r="AF462" s="7"/>
      <c r="AG462" s="7"/>
      <c r="AH462" s="7"/>
      <c r="AI462" s="7"/>
      <c r="AJ462" s="7"/>
      <c r="AK462" s="7"/>
      <c r="AL462" s="7"/>
      <c r="AM462" s="7"/>
      <c r="AN462" s="7"/>
      <c r="AO462" s="7"/>
      <c r="AP462" s="7"/>
      <c r="AQ462" s="7"/>
    </row>
    <row r="463" hidden="1">
      <c r="A463" s="7"/>
      <c r="B463" s="450"/>
      <c r="C463" s="450"/>
      <c r="D463" s="450"/>
      <c r="E463" s="7"/>
      <c r="F463" s="7"/>
      <c r="G463" s="7"/>
      <c r="H463" s="7"/>
      <c r="I463" s="7"/>
      <c r="J463" s="7"/>
      <c r="K463" s="7"/>
      <c r="L463" s="1733"/>
      <c r="M463" s="7"/>
      <c r="N463" s="7"/>
      <c r="O463" s="7"/>
      <c r="P463" s="7"/>
      <c r="Q463" s="7"/>
      <c r="R463" s="7"/>
      <c r="S463" s="7"/>
      <c r="T463" s="95"/>
      <c r="U463" s="7"/>
      <c r="V463" s="7"/>
      <c r="W463" s="7"/>
      <c r="X463" s="7"/>
      <c r="Y463" s="7"/>
      <c r="Z463" s="7"/>
      <c r="AA463" s="7"/>
      <c r="AB463" s="7"/>
      <c r="AC463" s="7"/>
      <c r="AD463" s="7"/>
      <c r="AE463" s="7"/>
      <c r="AF463" s="7"/>
      <c r="AG463" s="7"/>
      <c r="AH463" s="7"/>
      <c r="AI463" s="7"/>
      <c r="AJ463" s="7"/>
      <c r="AK463" s="7"/>
      <c r="AL463" s="7"/>
      <c r="AM463" s="7"/>
      <c r="AN463" s="7"/>
      <c r="AO463" s="7"/>
      <c r="AP463" s="7"/>
      <c r="AQ463" s="7"/>
    </row>
    <row r="464" hidden="1">
      <c r="A464" s="7"/>
      <c r="B464" s="450"/>
      <c r="C464" s="450"/>
      <c r="D464" s="450"/>
      <c r="E464" s="7"/>
      <c r="F464" s="7"/>
      <c r="G464" s="7"/>
      <c r="H464" s="7"/>
      <c r="I464" s="7"/>
      <c r="J464" s="7"/>
      <c r="K464" s="7"/>
      <c r="L464" s="1733"/>
      <c r="M464" s="7"/>
      <c r="N464" s="7"/>
      <c r="O464" s="7"/>
      <c r="P464" s="7"/>
      <c r="Q464" s="7"/>
      <c r="R464" s="7"/>
      <c r="S464" s="7"/>
      <c r="T464" s="95"/>
      <c r="U464" s="7"/>
      <c r="V464" s="7"/>
      <c r="W464" s="7"/>
      <c r="X464" s="7"/>
      <c r="Y464" s="7"/>
      <c r="Z464" s="7"/>
      <c r="AA464" s="7"/>
      <c r="AB464" s="7"/>
      <c r="AC464" s="7"/>
      <c r="AD464" s="7"/>
      <c r="AE464" s="7"/>
      <c r="AF464" s="7"/>
      <c r="AG464" s="7"/>
      <c r="AH464" s="7"/>
      <c r="AI464" s="7"/>
      <c r="AJ464" s="7"/>
      <c r="AK464" s="7"/>
      <c r="AL464" s="7"/>
      <c r="AM464" s="7"/>
      <c r="AN464" s="7"/>
      <c r="AO464" s="7"/>
      <c r="AP464" s="7"/>
      <c r="AQ464" s="7"/>
    </row>
    <row r="465" hidden="1">
      <c r="A465" s="7"/>
      <c r="B465" s="450"/>
      <c r="C465" s="450"/>
      <c r="D465" s="450"/>
      <c r="E465" s="7"/>
      <c r="F465" s="7"/>
      <c r="G465" s="7"/>
      <c r="H465" s="7"/>
      <c r="I465" s="7"/>
      <c r="J465" s="7"/>
      <c r="K465" s="7"/>
      <c r="L465" s="1733"/>
      <c r="M465" s="7"/>
      <c r="N465" s="7"/>
      <c r="O465" s="7"/>
      <c r="P465" s="7"/>
      <c r="Q465" s="7"/>
      <c r="R465" s="7"/>
      <c r="S465" s="7"/>
      <c r="T465" s="95"/>
      <c r="U465" s="7"/>
      <c r="V465" s="7"/>
      <c r="W465" s="7"/>
      <c r="X465" s="7"/>
      <c r="Y465" s="7"/>
      <c r="Z465" s="7"/>
      <c r="AA465" s="7"/>
      <c r="AB465" s="7"/>
      <c r="AC465" s="7"/>
      <c r="AD465" s="7"/>
      <c r="AE465" s="7"/>
      <c r="AF465" s="7"/>
      <c r="AG465" s="7"/>
      <c r="AH465" s="7"/>
      <c r="AI465" s="7"/>
      <c r="AJ465" s="7"/>
      <c r="AK465" s="7"/>
      <c r="AL465" s="7"/>
      <c r="AM465" s="7"/>
      <c r="AN465" s="7"/>
      <c r="AO465" s="7"/>
      <c r="AP465" s="7"/>
      <c r="AQ465" s="7"/>
    </row>
    <row r="466" hidden="1">
      <c r="A466" s="7"/>
      <c r="B466" s="450"/>
      <c r="C466" s="450"/>
      <c r="D466" s="450"/>
      <c r="E466" s="7"/>
      <c r="F466" s="7"/>
      <c r="G466" s="7"/>
      <c r="H466" s="7"/>
      <c r="I466" s="7"/>
      <c r="J466" s="7"/>
      <c r="K466" s="7"/>
      <c r="L466" s="1733"/>
      <c r="M466" s="7"/>
      <c r="N466" s="7"/>
      <c r="O466" s="7"/>
      <c r="P466" s="7"/>
      <c r="Q466" s="7"/>
      <c r="R466" s="7"/>
      <c r="S466" s="7"/>
      <c r="T466" s="95"/>
      <c r="U466" s="7"/>
      <c r="V466" s="7"/>
      <c r="W466" s="7"/>
      <c r="X466" s="7"/>
      <c r="Y466" s="7"/>
      <c r="Z466" s="7"/>
      <c r="AA466" s="7"/>
      <c r="AB466" s="7"/>
      <c r="AC466" s="7"/>
      <c r="AD466" s="7"/>
      <c r="AE466" s="7"/>
      <c r="AF466" s="7"/>
      <c r="AG466" s="7"/>
      <c r="AH466" s="7"/>
      <c r="AI466" s="7"/>
      <c r="AJ466" s="7"/>
      <c r="AK466" s="7"/>
      <c r="AL466" s="7"/>
      <c r="AM466" s="7"/>
      <c r="AN466" s="7"/>
      <c r="AO466" s="7"/>
      <c r="AP466" s="7"/>
      <c r="AQ466" s="7"/>
    </row>
    <row r="467" hidden="1">
      <c r="A467" s="7"/>
      <c r="B467" s="450"/>
      <c r="C467" s="450"/>
      <c r="D467" s="450"/>
      <c r="E467" s="7"/>
      <c r="F467" s="7"/>
      <c r="G467" s="7"/>
      <c r="H467" s="7"/>
      <c r="I467" s="7"/>
      <c r="J467" s="7"/>
      <c r="K467" s="7"/>
      <c r="L467" s="1733"/>
      <c r="M467" s="7"/>
      <c r="N467" s="7"/>
      <c r="O467" s="7"/>
      <c r="P467" s="7"/>
      <c r="Q467" s="7"/>
      <c r="R467" s="7"/>
      <c r="S467" s="7"/>
      <c r="T467" s="95"/>
      <c r="U467" s="7"/>
      <c r="V467" s="7"/>
      <c r="W467" s="7"/>
      <c r="X467" s="7"/>
      <c r="Y467" s="7"/>
      <c r="Z467" s="7"/>
      <c r="AA467" s="7"/>
      <c r="AB467" s="7"/>
      <c r="AC467" s="7"/>
      <c r="AD467" s="7"/>
      <c r="AE467" s="7"/>
      <c r="AF467" s="7"/>
      <c r="AG467" s="7"/>
      <c r="AH467" s="7"/>
      <c r="AI467" s="7"/>
      <c r="AJ467" s="7"/>
      <c r="AK467" s="7"/>
      <c r="AL467" s="7"/>
      <c r="AM467" s="7"/>
      <c r="AN467" s="7"/>
      <c r="AO467" s="7"/>
      <c r="AP467" s="7"/>
      <c r="AQ467" s="7"/>
    </row>
    <row r="468" hidden="1">
      <c r="A468" s="7"/>
      <c r="B468" s="450"/>
      <c r="C468" s="450"/>
      <c r="D468" s="450"/>
      <c r="E468" s="7"/>
      <c r="F468" s="7"/>
      <c r="G468" s="7"/>
      <c r="H468" s="7"/>
      <c r="I468" s="7"/>
      <c r="J468" s="7"/>
      <c r="K468" s="7"/>
      <c r="L468" s="1733"/>
      <c r="M468" s="7"/>
      <c r="N468" s="7"/>
      <c r="O468" s="7"/>
      <c r="P468" s="7"/>
      <c r="Q468" s="7"/>
      <c r="R468" s="7"/>
      <c r="S468" s="7"/>
      <c r="T468" s="95"/>
      <c r="U468" s="7"/>
      <c r="V468" s="7"/>
      <c r="W468" s="7"/>
      <c r="X468" s="7"/>
      <c r="Y468" s="7"/>
      <c r="Z468" s="7"/>
      <c r="AA468" s="7"/>
      <c r="AB468" s="7"/>
      <c r="AC468" s="7"/>
      <c r="AD468" s="7"/>
      <c r="AE468" s="7"/>
      <c r="AF468" s="7"/>
      <c r="AG468" s="7"/>
      <c r="AH468" s="7"/>
      <c r="AI468" s="7"/>
      <c r="AJ468" s="7"/>
      <c r="AK468" s="7"/>
      <c r="AL468" s="7"/>
      <c r="AM468" s="7"/>
      <c r="AN468" s="7"/>
      <c r="AO468" s="7"/>
      <c r="AP468" s="7"/>
      <c r="AQ468" s="7"/>
    </row>
    <row r="469" hidden="1">
      <c r="A469" s="7"/>
      <c r="B469" s="450"/>
      <c r="C469" s="450"/>
      <c r="D469" s="450"/>
      <c r="E469" s="7"/>
      <c r="F469" s="7"/>
      <c r="G469" s="7"/>
      <c r="H469" s="7"/>
      <c r="I469" s="7"/>
      <c r="J469" s="7"/>
      <c r="K469" s="7"/>
      <c r="L469" s="1733"/>
      <c r="M469" s="7"/>
      <c r="N469" s="7"/>
      <c r="O469" s="7"/>
      <c r="P469" s="7"/>
      <c r="Q469" s="7"/>
      <c r="R469" s="7"/>
      <c r="S469" s="7"/>
      <c r="T469" s="95"/>
      <c r="U469" s="7"/>
      <c r="V469" s="7"/>
      <c r="W469" s="7"/>
      <c r="X469" s="7"/>
      <c r="Y469" s="7"/>
      <c r="Z469" s="7"/>
      <c r="AA469" s="7"/>
      <c r="AB469" s="7"/>
      <c r="AC469" s="7"/>
      <c r="AD469" s="7"/>
      <c r="AE469" s="7"/>
      <c r="AF469" s="7"/>
      <c r="AG469" s="7"/>
      <c r="AH469" s="7"/>
      <c r="AI469" s="7"/>
      <c r="AJ469" s="7"/>
      <c r="AK469" s="7"/>
      <c r="AL469" s="7"/>
      <c r="AM469" s="7"/>
      <c r="AN469" s="7"/>
      <c r="AO469" s="7"/>
      <c r="AP469" s="7"/>
      <c r="AQ469" s="7"/>
    </row>
    <row r="470" hidden="1">
      <c r="A470" s="7"/>
      <c r="B470" s="450"/>
      <c r="C470" s="450"/>
      <c r="D470" s="450"/>
      <c r="E470" s="7"/>
      <c r="F470" s="7"/>
      <c r="G470" s="7"/>
      <c r="H470" s="7"/>
      <c r="I470" s="7"/>
      <c r="J470" s="7"/>
      <c r="K470" s="7"/>
      <c r="L470" s="1733"/>
      <c r="M470" s="7"/>
      <c r="N470" s="7"/>
      <c r="O470" s="7"/>
      <c r="P470" s="7"/>
      <c r="Q470" s="7"/>
      <c r="R470" s="7"/>
      <c r="S470" s="7"/>
      <c r="T470" s="95"/>
      <c r="U470" s="7"/>
      <c r="V470" s="7"/>
      <c r="W470" s="7"/>
      <c r="X470" s="7"/>
      <c r="Y470" s="7"/>
      <c r="Z470" s="7"/>
      <c r="AA470" s="7"/>
      <c r="AB470" s="7"/>
      <c r="AC470" s="7"/>
      <c r="AD470" s="7"/>
      <c r="AE470" s="7"/>
      <c r="AF470" s="7"/>
      <c r="AG470" s="7"/>
      <c r="AH470" s="7"/>
      <c r="AI470" s="7"/>
      <c r="AJ470" s="7"/>
      <c r="AK470" s="7"/>
      <c r="AL470" s="7"/>
      <c r="AM470" s="7"/>
      <c r="AN470" s="7"/>
      <c r="AO470" s="7"/>
      <c r="AP470" s="7"/>
      <c r="AQ470" s="7"/>
    </row>
    <row r="471" hidden="1">
      <c r="A471" s="7"/>
      <c r="B471" s="450"/>
      <c r="C471" s="450"/>
      <c r="D471" s="450"/>
      <c r="E471" s="7"/>
      <c r="F471" s="7"/>
      <c r="G471" s="7"/>
      <c r="H471" s="7"/>
      <c r="I471" s="7"/>
      <c r="J471" s="7"/>
      <c r="K471" s="7"/>
      <c r="L471" s="1733"/>
      <c r="M471" s="7"/>
      <c r="N471" s="7"/>
      <c r="O471" s="7"/>
      <c r="P471" s="7"/>
      <c r="Q471" s="7"/>
      <c r="R471" s="7"/>
      <c r="S471" s="7"/>
      <c r="T471" s="95"/>
      <c r="U471" s="7"/>
      <c r="V471" s="7"/>
      <c r="W471" s="7"/>
      <c r="X471" s="7"/>
      <c r="Y471" s="7"/>
      <c r="Z471" s="7"/>
      <c r="AA471" s="7"/>
      <c r="AB471" s="7"/>
      <c r="AC471" s="7"/>
      <c r="AD471" s="7"/>
      <c r="AE471" s="7"/>
      <c r="AF471" s="7"/>
      <c r="AG471" s="7"/>
      <c r="AH471" s="7"/>
      <c r="AI471" s="7"/>
      <c r="AJ471" s="7"/>
      <c r="AK471" s="7"/>
      <c r="AL471" s="7"/>
      <c r="AM471" s="7"/>
      <c r="AN471" s="7"/>
      <c r="AO471" s="7"/>
      <c r="AP471" s="7"/>
      <c r="AQ471" s="7"/>
    </row>
    <row r="472" hidden="1">
      <c r="A472" s="7"/>
      <c r="B472" s="450"/>
      <c r="C472" s="450"/>
      <c r="D472" s="450"/>
      <c r="E472" s="7"/>
      <c r="F472" s="7"/>
      <c r="G472" s="7"/>
      <c r="H472" s="7"/>
      <c r="I472" s="7"/>
      <c r="J472" s="7"/>
      <c r="K472" s="7"/>
      <c r="L472" s="1733"/>
      <c r="M472" s="7"/>
      <c r="N472" s="7"/>
      <c r="O472" s="7"/>
      <c r="P472" s="7"/>
      <c r="Q472" s="7"/>
      <c r="R472" s="7"/>
      <c r="S472" s="7"/>
      <c r="T472" s="95"/>
      <c r="U472" s="7"/>
      <c r="V472" s="7"/>
      <c r="W472" s="7"/>
      <c r="X472" s="7"/>
      <c r="Y472" s="7"/>
      <c r="Z472" s="7"/>
      <c r="AA472" s="7"/>
      <c r="AB472" s="7"/>
      <c r="AC472" s="7"/>
      <c r="AD472" s="7"/>
      <c r="AE472" s="7"/>
      <c r="AF472" s="7"/>
      <c r="AG472" s="7"/>
      <c r="AH472" s="7"/>
      <c r="AI472" s="7"/>
      <c r="AJ472" s="7"/>
      <c r="AK472" s="7"/>
      <c r="AL472" s="7"/>
      <c r="AM472" s="7"/>
      <c r="AN472" s="7"/>
      <c r="AO472" s="7"/>
      <c r="AP472" s="7"/>
      <c r="AQ472" s="7"/>
    </row>
    <row r="473" hidden="1">
      <c r="A473" s="7"/>
      <c r="B473" s="450"/>
      <c r="C473" s="450"/>
      <c r="D473" s="450"/>
      <c r="E473" s="7"/>
      <c r="F473" s="7"/>
      <c r="G473" s="7"/>
      <c r="H473" s="7"/>
      <c r="I473" s="7"/>
      <c r="J473" s="7"/>
      <c r="K473" s="7"/>
      <c r="L473" s="1733"/>
      <c r="M473" s="7"/>
      <c r="N473" s="7"/>
      <c r="O473" s="7"/>
      <c r="P473" s="7"/>
      <c r="Q473" s="7"/>
      <c r="R473" s="7"/>
      <c r="S473" s="7"/>
      <c r="T473" s="95"/>
      <c r="U473" s="7"/>
      <c r="V473" s="7"/>
      <c r="W473" s="7"/>
      <c r="X473" s="7"/>
      <c r="Y473" s="7"/>
      <c r="Z473" s="7"/>
      <c r="AA473" s="7"/>
      <c r="AB473" s="7"/>
      <c r="AC473" s="7"/>
      <c r="AD473" s="7"/>
      <c r="AE473" s="7"/>
      <c r="AF473" s="7"/>
      <c r="AG473" s="7"/>
      <c r="AH473" s="7"/>
      <c r="AI473" s="7"/>
      <c r="AJ473" s="7"/>
      <c r="AK473" s="7"/>
      <c r="AL473" s="7"/>
      <c r="AM473" s="7"/>
      <c r="AN473" s="7"/>
      <c r="AO473" s="7"/>
      <c r="AP473" s="7"/>
      <c r="AQ473" s="7"/>
    </row>
    <row r="474" hidden="1">
      <c r="A474" s="7"/>
      <c r="B474" s="450"/>
      <c r="C474" s="450"/>
      <c r="D474" s="450"/>
      <c r="E474" s="7"/>
      <c r="F474" s="7"/>
      <c r="G474" s="7"/>
      <c r="H474" s="7"/>
      <c r="I474" s="7"/>
      <c r="J474" s="7"/>
      <c r="K474" s="7"/>
      <c r="L474" s="1733"/>
      <c r="M474" s="7"/>
      <c r="N474" s="7"/>
      <c r="O474" s="7"/>
      <c r="P474" s="7"/>
      <c r="Q474" s="7"/>
      <c r="R474" s="7"/>
      <c r="S474" s="7"/>
      <c r="T474" s="95"/>
      <c r="U474" s="7"/>
      <c r="V474" s="7"/>
      <c r="W474" s="7"/>
      <c r="X474" s="7"/>
      <c r="Y474" s="7"/>
      <c r="Z474" s="7"/>
      <c r="AA474" s="7"/>
      <c r="AB474" s="7"/>
      <c r="AC474" s="7"/>
      <c r="AD474" s="7"/>
      <c r="AE474" s="7"/>
      <c r="AF474" s="7"/>
      <c r="AG474" s="7"/>
      <c r="AH474" s="7"/>
      <c r="AI474" s="7"/>
      <c r="AJ474" s="7"/>
      <c r="AK474" s="7"/>
      <c r="AL474" s="7"/>
      <c r="AM474" s="7"/>
      <c r="AN474" s="7"/>
      <c r="AO474" s="7"/>
      <c r="AP474" s="7"/>
      <c r="AQ474" s="7"/>
    </row>
    <row r="475" hidden="1">
      <c r="A475" s="7"/>
      <c r="B475" s="450"/>
      <c r="C475" s="450"/>
      <c r="D475" s="450"/>
      <c r="E475" s="7"/>
      <c r="F475" s="7"/>
      <c r="G475" s="7"/>
      <c r="H475" s="7"/>
      <c r="I475" s="7"/>
      <c r="J475" s="7"/>
      <c r="K475" s="7"/>
      <c r="L475" s="1733"/>
      <c r="M475" s="7"/>
      <c r="N475" s="7"/>
      <c r="O475" s="7"/>
      <c r="P475" s="7"/>
      <c r="Q475" s="7"/>
      <c r="R475" s="7"/>
      <c r="S475" s="7"/>
      <c r="T475" s="95"/>
      <c r="U475" s="7"/>
      <c r="V475" s="7"/>
      <c r="W475" s="7"/>
      <c r="X475" s="7"/>
      <c r="Y475" s="7"/>
      <c r="Z475" s="7"/>
      <c r="AA475" s="7"/>
      <c r="AB475" s="7"/>
      <c r="AC475" s="7"/>
      <c r="AD475" s="7"/>
      <c r="AE475" s="7"/>
      <c r="AF475" s="7"/>
      <c r="AG475" s="7"/>
      <c r="AH475" s="7"/>
      <c r="AI475" s="7"/>
      <c r="AJ475" s="7"/>
      <c r="AK475" s="7"/>
      <c r="AL475" s="7"/>
      <c r="AM475" s="7"/>
      <c r="AN475" s="7"/>
      <c r="AO475" s="7"/>
      <c r="AP475" s="7"/>
      <c r="AQ475" s="7"/>
    </row>
    <row r="476" hidden="1">
      <c r="A476" s="7"/>
      <c r="B476" s="450"/>
      <c r="C476" s="450"/>
      <c r="D476" s="450"/>
      <c r="E476" s="7"/>
      <c r="F476" s="7"/>
      <c r="G476" s="7"/>
      <c r="H476" s="7"/>
      <c r="I476" s="7"/>
      <c r="J476" s="7"/>
      <c r="K476" s="7"/>
      <c r="L476" s="1733"/>
      <c r="M476" s="7"/>
      <c r="N476" s="7"/>
      <c r="O476" s="7"/>
      <c r="P476" s="7"/>
      <c r="Q476" s="7"/>
      <c r="R476" s="7"/>
      <c r="S476" s="7"/>
      <c r="T476" s="95"/>
      <c r="U476" s="7"/>
      <c r="V476" s="7"/>
      <c r="W476" s="7"/>
      <c r="X476" s="7"/>
      <c r="Y476" s="7"/>
      <c r="Z476" s="7"/>
      <c r="AA476" s="7"/>
      <c r="AB476" s="7"/>
      <c r="AC476" s="7"/>
      <c r="AD476" s="7"/>
      <c r="AE476" s="7"/>
      <c r="AF476" s="7"/>
      <c r="AG476" s="7"/>
      <c r="AH476" s="7"/>
      <c r="AI476" s="7"/>
      <c r="AJ476" s="7"/>
      <c r="AK476" s="7"/>
      <c r="AL476" s="7"/>
      <c r="AM476" s="7"/>
      <c r="AN476" s="7"/>
      <c r="AO476" s="7"/>
      <c r="AP476" s="7"/>
      <c r="AQ476" s="7"/>
    </row>
    <row r="477" hidden="1">
      <c r="A477" s="7"/>
      <c r="B477" s="450"/>
      <c r="C477" s="450"/>
      <c r="D477" s="450"/>
      <c r="E477" s="7"/>
      <c r="F477" s="7"/>
      <c r="G477" s="7"/>
      <c r="H477" s="7"/>
      <c r="I477" s="7"/>
      <c r="J477" s="7"/>
      <c r="K477" s="7"/>
      <c r="L477" s="1733"/>
      <c r="M477" s="7"/>
      <c r="N477" s="7"/>
      <c r="O477" s="7"/>
      <c r="P477" s="7"/>
      <c r="Q477" s="7"/>
      <c r="R477" s="7"/>
      <c r="S477" s="7"/>
      <c r="T477" s="95"/>
      <c r="U477" s="7"/>
      <c r="V477" s="7"/>
      <c r="W477" s="7"/>
      <c r="X477" s="7"/>
      <c r="Y477" s="7"/>
      <c r="Z477" s="7"/>
      <c r="AA477" s="7"/>
      <c r="AB477" s="7"/>
      <c r="AC477" s="7"/>
      <c r="AD477" s="7"/>
      <c r="AE477" s="7"/>
      <c r="AF477" s="7"/>
      <c r="AG477" s="7"/>
      <c r="AH477" s="7"/>
      <c r="AI477" s="7"/>
      <c r="AJ477" s="7"/>
      <c r="AK477" s="7"/>
      <c r="AL477" s="7"/>
      <c r="AM477" s="7"/>
      <c r="AN477" s="7"/>
      <c r="AO477" s="7"/>
      <c r="AP477" s="7"/>
      <c r="AQ477" s="7"/>
    </row>
    <row r="478" hidden="1">
      <c r="A478" s="7"/>
      <c r="B478" s="450"/>
      <c r="C478" s="450"/>
      <c r="D478" s="450"/>
      <c r="E478" s="7"/>
      <c r="F478" s="7"/>
      <c r="G478" s="7"/>
      <c r="H478" s="7"/>
      <c r="I478" s="7"/>
      <c r="J478" s="7"/>
      <c r="K478" s="7"/>
      <c r="L478" s="1733"/>
      <c r="M478" s="7"/>
      <c r="N478" s="7"/>
      <c r="O478" s="7"/>
      <c r="P478" s="7"/>
      <c r="Q478" s="7"/>
      <c r="R478" s="7"/>
      <c r="S478" s="7"/>
      <c r="T478" s="95"/>
      <c r="U478" s="7"/>
      <c r="V478" s="7"/>
      <c r="W478" s="7"/>
      <c r="X478" s="7"/>
      <c r="Y478" s="7"/>
      <c r="Z478" s="7"/>
      <c r="AA478" s="7"/>
      <c r="AB478" s="7"/>
      <c r="AC478" s="7"/>
      <c r="AD478" s="7"/>
      <c r="AE478" s="7"/>
      <c r="AF478" s="7"/>
      <c r="AG478" s="7"/>
      <c r="AH478" s="7"/>
      <c r="AI478" s="7"/>
      <c r="AJ478" s="7"/>
      <c r="AK478" s="7"/>
      <c r="AL478" s="7"/>
      <c r="AM478" s="7"/>
      <c r="AN478" s="7"/>
      <c r="AO478" s="7"/>
      <c r="AP478" s="7"/>
      <c r="AQ478" s="7"/>
    </row>
    <row r="479" hidden="1">
      <c r="A479" s="7"/>
      <c r="B479" s="450"/>
      <c r="C479" s="450"/>
      <c r="D479" s="450"/>
      <c r="E479" s="7"/>
      <c r="F479" s="7"/>
      <c r="G479" s="7"/>
      <c r="H479" s="7"/>
      <c r="I479" s="7"/>
      <c r="J479" s="7"/>
      <c r="K479" s="7"/>
      <c r="L479" s="1733"/>
      <c r="M479" s="7"/>
      <c r="N479" s="7"/>
      <c r="O479" s="7"/>
      <c r="P479" s="7"/>
      <c r="Q479" s="7"/>
      <c r="R479" s="7"/>
      <c r="S479" s="7"/>
      <c r="T479" s="95"/>
      <c r="U479" s="7"/>
      <c r="V479" s="7"/>
      <c r="W479" s="7"/>
      <c r="X479" s="7"/>
      <c r="Y479" s="7"/>
      <c r="Z479" s="7"/>
      <c r="AA479" s="7"/>
      <c r="AB479" s="7"/>
      <c r="AC479" s="7"/>
      <c r="AD479" s="7"/>
      <c r="AE479" s="7"/>
      <c r="AF479" s="7"/>
      <c r="AG479" s="7"/>
      <c r="AH479" s="7"/>
      <c r="AI479" s="7"/>
      <c r="AJ479" s="7"/>
      <c r="AK479" s="7"/>
      <c r="AL479" s="7"/>
      <c r="AM479" s="7"/>
      <c r="AN479" s="7"/>
      <c r="AO479" s="7"/>
      <c r="AP479" s="7"/>
      <c r="AQ479" s="7"/>
    </row>
    <row r="480" hidden="1">
      <c r="A480" s="7"/>
      <c r="B480" s="450"/>
      <c r="C480" s="450"/>
      <c r="D480" s="450"/>
      <c r="E480" s="7"/>
      <c r="F480" s="7"/>
      <c r="G480" s="7"/>
      <c r="H480" s="7"/>
      <c r="I480" s="7"/>
      <c r="J480" s="7"/>
      <c r="K480" s="7"/>
      <c r="L480" s="1733"/>
      <c r="M480" s="7"/>
      <c r="N480" s="7"/>
      <c r="O480" s="7"/>
      <c r="P480" s="7"/>
      <c r="Q480" s="7"/>
      <c r="R480" s="7"/>
      <c r="S480" s="7"/>
      <c r="T480" s="95"/>
      <c r="U480" s="7"/>
      <c r="V480" s="7"/>
      <c r="W480" s="7"/>
      <c r="X480" s="7"/>
      <c r="Y480" s="7"/>
      <c r="Z480" s="7"/>
      <c r="AA480" s="7"/>
      <c r="AB480" s="7"/>
      <c r="AC480" s="7"/>
      <c r="AD480" s="7"/>
      <c r="AE480" s="7"/>
      <c r="AF480" s="7"/>
      <c r="AG480" s="7"/>
      <c r="AH480" s="7"/>
      <c r="AI480" s="7"/>
      <c r="AJ480" s="7"/>
      <c r="AK480" s="7"/>
      <c r="AL480" s="7"/>
      <c r="AM480" s="7"/>
      <c r="AN480" s="7"/>
      <c r="AO480" s="7"/>
      <c r="AP480" s="7"/>
      <c r="AQ480" s="7"/>
    </row>
    <row r="481" hidden="1">
      <c r="A481" s="7"/>
      <c r="B481" s="450"/>
      <c r="C481" s="450"/>
      <c r="D481" s="450"/>
      <c r="E481" s="7"/>
      <c r="F481" s="7"/>
      <c r="G481" s="7"/>
      <c r="H481" s="7"/>
      <c r="I481" s="7"/>
      <c r="J481" s="7"/>
      <c r="K481" s="7"/>
      <c r="L481" s="1733"/>
      <c r="M481" s="7"/>
      <c r="N481" s="7"/>
      <c r="O481" s="7"/>
      <c r="P481" s="7"/>
      <c r="Q481" s="7"/>
      <c r="R481" s="7"/>
      <c r="S481" s="7"/>
      <c r="T481" s="95"/>
      <c r="U481" s="7"/>
      <c r="V481" s="7"/>
      <c r="W481" s="7"/>
      <c r="X481" s="7"/>
      <c r="Y481" s="7"/>
      <c r="Z481" s="7"/>
      <c r="AA481" s="7"/>
      <c r="AB481" s="7"/>
      <c r="AC481" s="7"/>
      <c r="AD481" s="7"/>
      <c r="AE481" s="7"/>
      <c r="AF481" s="7"/>
      <c r="AG481" s="7"/>
      <c r="AH481" s="7"/>
      <c r="AI481" s="7"/>
      <c r="AJ481" s="7"/>
      <c r="AK481" s="7"/>
      <c r="AL481" s="7"/>
      <c r="AM481" s="7"/>
      <c r="AN481" s="7"/>
      <c r="AO481" s="7"/>
      <c r="AP481" s="7"/>
      <c r="AQ481" s="7"/>
    </row>
    <row r="482" hidden="1">
      <c r="A482" s="7"/>
      <c r="B482" s="450"/>
      <c r="C482" s="450"/>
      <c r="D482" s="450"/>
      <c r="E482" s="7"/>
      <c r="F482" s="7"/>
      <c r="G482" s="7"/>
      <c r="H482" s="7"/>
      <c r="I482" s="7"/>
      <c r="J482" s="7"/>
      <c r="K482" s="7"/>
      <c r="L482" s="1733"/>
      <c r="M482" s="7"/>
      <c r="N482" s="7"/>
      <c r="O482" s="7"/>
      <c r="P482" s="7"/>
      <c r="Q482" s="7"/>
      <c r="R482" s="7"/>
      <c r="S482" s="7"/>
      <c r="T482" s="95"/>
      <c r="U482" s="7"/>
      <c r="V482" s="7"/>
      <c r="W482" s="7"/>
      <c r="X482" s="7"/>
      <c r="Y482" s="7"/>
      <c r="Z482" s="7"/>
      <c r="AA482" s="7"/>
      <c r="AB482" s="7"/>
      <c r="AC482" s="7"/>
      <c r="AD482" s="7"/>
      <c r="AE482" s="7"/>
      <c r="AF482" s="7"/>
      <c r="AG482" s="7"/>
      <c r="AH482" s="7"/>
      <c r="AI482" s="7"/>
      <c r="AJ482" s="7"/>
      <c r="AK482" s="7"/>
      <c r="AL482" s="7"/>
      <c r="AM482" s="7"/>
      <c r="AN482" s="7"/>
      <c r="AO482" s="7"/>
      <c r="AP482" s="7"/>
      <c r="AQ482" s="7"/>
    </row>
    <row r="483" hidden="1">
      <c r="A483" s="7"/>
      <c r="B483" s="450"/>
      <c r="C483" s="450"/>
      <c r="D483" s="450"/>
      <c r="E483" s="7"/>
      <c r="F483" s="7"/>
      <c r="G483" s="7"/>
      <c r="H483" s="7"/>
      <c r="I483" s="7"/>
      <c r="J483" s="7"/>
      <c r="K483" s="7"/>
      <c r="L483" s="1733"/>
      <c r="M483" s="7"/>
      <c r="N483" s="7"/>
      <c r="O483" s="7"/>
      <c r="P483" s="7"/>
      <c r="Q483" s="7"/>
      <c r="R483" s="7"/>
      <c r="S483" s="7"/>
      <c r="T483" s="95"/>
      <c r="U483" s="7"/>
      <c r="V483" s="7"/>
      <c r="W483" s="7"/>
      <c r="X483" s="7"/>
      <c r="Y483" s="7"/>
      <c r="Z483" s="7"/>
      <c r="AA483" s="7"/>
      <c r="AB483" s="7"/>
      <c r="AC483" s="7"/>
      <c r="AD483" s="7"/>
      <c r="AE483" s="7"/>
      <c r="AF483" s="7"/>
      <c r="AG483" s="7"/>
      <c r="AH483" s="7"/>
      <c r="AI483" s="7"/>
      <c r="AJ483" s="7"/>
      <c r="AK483" s="7"/>
      <c r="AL483" s="7"/>
      <c r="AM483" s="7"/>
      <c r="AN483" s="7"/>
      <c r="AO483" s="7"/>
      <c r="AP483" s="7"/>
      <c r="AQ483" s="7"/>
    </row>
    <row r="484" hidden="1">
      <c r="A484" s="7"/>
      <c r="B484" s="450"/>
      <c r="C484" s="450"/>
      <c r="D484" s="450"/>
      <c r="E484" s="7"/>
      <c r="F484" s="7"/>
      <c r="G484" s="7"/>
      <c r="H484" s="7"/>
      <c r="I484" s="7"/>
      <c r="J484" s="7"/>
      <c r="K484" s="7"/>
      <c r="L484" s="1733"/>
      <c r="M484" s="7"/>
      <c r="N484" s="7"/>
      <c r="O484" s="7"/>
      <c r="P484" s="7"/>
      <c r="Q484" s="7"/>
      <c r="R484" s="7"/>
      <c r="S484" s="7"/>
      <c r="T484" s="95"/>
      <c r="U484" s="7"/>
      <c r="V484" s="7"/>
      <c r="W484" s="7"/>
      <c r="X484" s="7"/>
      <c r="Y484" s="7"/>
      <c r="Z484" s="7"/>
      <c r="AA484" s="7"/>
      <c r="AB484" s="7"/>
      <c r="AC484" s="7"/>
      <c r="AD484" s="7"/>
      <c r="AE484" s="7"/>
      <c r="AF484" s="7"/>
      <c r="AG484" s="7"/>
      <c r="AH484" s="7"/>
      <c r="AI484" s="7"/>
      <c r="AJ484" s="7"/>
      <c r="AK484" s="7"/>
      <c r="AL484" s="7"/>
      <c r="AM484" s="7"/>
      <c r="AN484" s="7"/>
      <c r="AO484" s="7"/>
      <c r="AP484" s="7"/>
      <c r="AQ484" s="7"/>
    </row>
    <row r="485" hidden="1">
      <c r="A485" s="7"/>
      <c r="B485" s="450"/>
      <c r="C485" s="450"/>
      <c r="D485" s="450"/>
      <c r="E485" s="7"/>
      <c r="F485" s="7"/>
      <c r="G485" s="7"/>
      <c r="H485" s="7"/>
      <c r="I485" s="7"/>
      <c r="J485" s="7"/>
      <c r="K485" s="7"/>
      <c r="L485" s="1733"/>
      <c r="M485" s="7"/>
      <c r="N485" s="7"/>
      <c r="O485" s="7"/>
      <c r="P485" s="7"/>
      <c r="Q485" s="7"/>
      <c r="R485" s="7"/>
      <c r="S485" s="7"/>
      <c r="T485" s="95"/>
      <c r="U485" s="7"/>
      <c r="V485" s="7"/>
      <c r="W485" s="7"/>
      <c r="X485" s="7"/>
      <c r="Y485" s="7"/>
      <c r="Z485" s="7"/>
      <c r="AA485" s="7"/>
      <c r="AB485" s="7"/>
      <c r="AC485" s="7"/>
      <c r="AD485" s="7"/>
      <c r="AE485" s="7"/>
      <c r="AF485" s="7"/>
      <c r="AG485" s="7"/>
      <c r="AH485" s="7"/>
      <c r="AI485" s="7"/>
      <c r="AJ485" s="7"/>
      <c r="AK485" s="7"/>
      <c r="AL485" s="7"/>
      <c r="AM485" s="7"/>
      <c r="AN485" s="7"/>
      <c r="AO485" s="7"/>
      <c r="AP485" s="7"/>
      <c r="AQ485" s="7"/>
    </row>
    <row r="486" hidden="1">
      <c r="A486" s="7"/>
      <c r="B486" s="450"/>
      <c r="C486" s="450"/>
      <c r="D486" s="450"/>
      <c r="E486" s="7"/>
      <c r="F486" s="7"/>
      <c r="G486" s="7"/>
      <c r="H486" s="7"/>
      <c r="I486" s="7"/>
      <c r="J486" s="7"/>
      <c r="K486" s="7"/>
      <c r="L486" s="1733"/>
      <c r="M486" s="7"/>
      <c r="N486" s="7"/>
      <c r="O486" s="7"/>
      <c r="P486" s="7"/>
      <c r="Q486" s="7"/>
      <c r="R486" s="7"/>
      <c r="S486" s="7"/>
      <c r="T486" s="95"/>
      <c r="U486" s="7"/>
      <c r="V486" s="7"/>
      <c r="W486" s="7"/>
      <c r="X486" s="7"/>
      <c r="Y486" s="7"/>
      <c r="Z486" s="7"/>
      <c r="AA486" s="7"/>
      <c r="AB486" s="7"/>
      <c r="AC486" s="7"/>
      <c r="AD486" s="7"/>
      <c r="AE486" s="7"/>
      <c r="AF486" s="7"/>
      <c r="AG486" s="7"/>
      <c r="AH486" s="7"/>
      <c r="AI486" s="7"/>
      <c r="AJ486" s="7"/>
      <c r="AK486" s="7"/>
      <c r="AL486" s="7"/>
      <c r="AM486" s="7"/>
      <c r="AN486" s="7"/>
      <c r="AO486" s="7"/>
      <c r="AP486" s="7"/>
      <c r="AQ486" s="7"/>
    </row>
    <row r="487" hidden="1">
      <c r="A487" s="7"/>
      <c r="B487" s="450"/>
      <c r="C487" s="450"/>
      <c r="D487" s="450"/>
      <c r="E487" s="7"/>
      <c r="F487" s="7"/>
      <c r="G487" s="7"/>
      <c r="H487" s="7"/>
      <c r="I487" s="7"/>
      <c r="J487" s="7"/>
      <c r="K487" s="7"/>
      <c r="L487" s="1733"/>
      <c r="M487" s="7"/>
      <c r="N487" s="7"/>
      <c r="O487" s="7"/>
      <c r="P487" s="7"/>
      <c r="Q487" s="7"/>
      <c r="R487" s="7"/>
      <c r="S487" s="7"/>
      <c r="T487" s="95"/>
      <c r="U487" s="7"/>
      <c r="V487" s="7"/>
      <c r="W487" s="7"/>
      <c r="X487" s="7"/>
      <c r="Y487" s="7"/>
      <c r="Z487" s="7"/>
      <c r="AA487" s="7"/>
      <c r="AB487" s="7"/>
      <c r="AC487" s="7"/>
      <c r="AD487" s="7"/>
      <c r="AE487" s="7"/>
      <c r="AF487" s="7"/>
      <c r="AG487" s="7"/>
      <c r="AH487" s="7"/>
      <c r="AI487" s="7"/>
      <c r="AJ487" s="7"/>
      <c r="AK487" s="7"/>
      <c r="AL487" s="7"/>
      <c r="AM487" s="7"/>
      <c r="AN487" s="7"/>
      <c r="AO487" s="7"/>
      <c r="AP487" s="7"/>
      <c r="AQ487" s="7"/>
    </row>
    <row r="488" hidden="1">
      <c r="A488" s="7"/>
      <c r="B488" s="450"/>
      <c r="C488" s="450"/>
      <c r="D488" s="450"/>
      <c r="E488" s="7"/>
      <c r="F488" s="7"/>
      <c r="G488" s="7"/>
      <c r="H488" s="7"/>
      <c r="I488" s="7"/>
      <c r="J488" s="7"/>
      <c r="K488" s="7"/>
      <c r="L488" s="1733"/>
      <c r="M488" s="7"/>
      <c r="N488" s="7"/>
      <c r="O488" s="7"/>
      <c r="P488" s="7"/>
      <c r="Q488" s="7"/>
      <c r="R488" s="7"/>
      <c r="S488" s="7"/>
      <c r="T488" s="95"/>
      <c r="U488" s="7"/>
      <c r="V488" s="7"/>
      <c r="W488" s="7"/>
      <c r="X488" s="7"/>
      <c r="Y488" s="7"/>
      <c r="Z488" s="7"/>
      <c r="AA488" s="7"/>
      <c r="AB488" s="7"/>
      <c r="AC488" s="7"/>
      <c r="AD488" s="7"/>
      <c r="AE488" s="7"/>
      <c r="AF488" s="7"/>
      <c r="AG488" s="7"/>
      <c r="AH488" s="7"/>
      <c r="AI488" s="7"/>
      <c r="AJ488" s="7"/>
      <c r="AK488" s="7"/>
      <c r="AL488" s="7"/>
      <c r="AM488" s="7"/>
      <c r="AN488" s="7"/>
      <c r="AO488" s="7"/>
      <c r="AP488" s="7"/>
      <c r="AQ488" s="7"/>
    </row>
    <row r="489" hidden="1">
      <c r="A489" s="7"/>
      <c r="B489" s="450"/>
      <c r="C489" s="450"/>
      <c r="D489" s="450"/>
      <c r="E489" s="7"/>
      <c r="F489" s="7"/>
      <c r="G489" s="7"/>
      <c r="H489" s="7"/>
      <c r="I489" s="7"/>
      <c r="J489" s="7"/>
      <c r="K489" s="7"/>
      <c r="L489" s="1733"/>
      <c r="M489" s="7"/>
      <c r="N489" s="7"/>
      <c r="O489" s="7"/>
      <c r="P489" s="7"/>
      <c r="Q489" s="7"/>
      <c r="R489" s="7"/>
      <c r="S489" s="7"/>
      <c r="T489" s="95"/>
      <c r="U489" s="7"/>
      <c r="V489" s="7"/>
      <c r="W489" s="7"/>
      <c r="X489" s="7"/>
      <c r="Y489" s="7"/>
      <c r="Z489" s="7"/>
      <c r="AA489" s="7"/>
      <c r="AB489" s="7"/>
      <c r="AC489" s="7"/>
      <c r="AD489" s="7"/>
      <c r="AE489" s="7"/>
      <c r="AF489" s="7"/>
      <c r="AG489" s="7"/>
      <c r="AH489" s="7"/>
      <c r="AI489" s="7"/>
      <c r="AJ489" s="7"/>
      <c r="AK489" s="7"/>
      <c r="AL489" s="7"/>
      <c r="AM489" s="7"/>
      <c r="AN489" s="7"/>
      <c r="AO489" s="7"/>
      <c r="AP489" s="7"/>
      <c r="AQ489" s="7"/>
    </row>
    <row r="490" hidden="1">
      <c r="A490" s="7"/>
      <c r="B490" s="450"/>
      <c r="C490" s="450"/>
      <c r="D490" s="450"/>
      <c r="E490" s="7"/>
      <c r="F490" s="7"/>
      <c r="G490" s="7"/>
      <c r="H490" s="7"/>
      <c r="I490" s="7"/>
      <c r="J490" s="7"/>
      <c r="K490" s="7"/>
      <c r="L490" s="1733"/>
      <c r="M490" s="7"/>
      <c r="N490" s="7"/>
      <c r="O490" s="7"/>
      <c r="P490" s="7"/>
      <c r="Q490" s="7"/>
      <c r="R490" s="7"/>
      <c r="S490" s="7"/>
      <c r="T490" s="95"/>
      <c r="U490" s="7"/>
      <c r="V490" s="7"/>
      <c r="W490" s="7"/>
      <c r="X490" s="7"/>
      <c r="Y490" s="7"/>
      <c r="Z490" s="7"/>
      <c r="AA490" s="7"/>
      <c r="AB490" s="7"/>
      <c r="AC490" s="7"/>
      <c r="AD490" s="7"/>
      <c r="AE490" s="7"/>
      <c r="AF490" s="7"/>
      <c r="AG490" s="7"/>
      <c r="AH490" s="7"/>
      <c r="AI490" s="7"/>
      <c r="AJ490" s="7"/>
      <c r="AK490" s="7"/>
      <c r="AL490" s="7"/>
      <c r="AM490" s="7"/>
      <c r="AN490" s="7"/>
      <c r="AO490" s="7"/>
      <c r="AP490" s="7"/>
      <c r="AQ490" s="7"/>
    </row>
    <row r="491" hidden="1">
      <c r="A491" s="7"/>
      <c r="B491" s="450"/>
      <c r="C491" s="450"/>
      <c r="D491" s="450"/>
      <c r="E491" s="7"/>
      <c r="F491" s="7"/>
      <c r="G491" s="7"/>
      <c r="H491" s="7"/>
      <c r="I491" s="7"/>
      <c r="J491" s="7"/>
      <c r="K491" s="7"/>
      <c r="L491" s="1733"/>
      <c r="M491" s="7"/>
      <c r="N491" s="7"/>
      <c r="O491" s="7"/>
      <c r="P491" s="7"/>
      <c r="Q491" s="7"/>
      <c r="R491" s="7"/>
      <c r="S491" s="7"/>
      <c r="T491" s="95"/>
      <c r="U491" s="7"/>
      <c r="V491" s="7"/>
      <c r="W491" s="7"/>
      <c r="X491" s="7"/>
      <c r="Y491" s="7"/>
      <c r="Z491" s="7"/>
      <c r="AA491" s="7"/>
      <c r="AB491" s="7"/>
      <c r="AC491" s="7"/>
      <c r="AD491" s="7"/>
      <c r="AE491" s="7"/>
      <c r="AF491" s="7"/>
      <c r="AG491" s="7"/>
      <c r="AH491" s="7"/>
      <c r="AI491" s="7"/>
      <c r="AJ491" s="7"/>
      <c r="AK491" s="7"/>
      <c r="AL491" s="7"/>
      <c r="AM491" s="7"/>
      <c r="AN491" s="7"/>
      <c r="AO491" s="7"/>
      <c r="AP491" s="7"/>
      <c r="AQ491" s="7"/>
    </row>
    <row r="492" hidden="1">
      <c r="A492" s="7"/>
      <c r="B492" s="450"/>
      <c r="C492" s="450"/>
      <c r="D492" s="450"/>
      <c r="E492" s="7"/>
      <c r="F492" s="7"/>
      <c r="G492" s="7"/>
      <c r="H492" s="7"/>
      <c r="I492" s="7"/>
      <c r="J492" s="7"/>
      <c r="K492" s="7"/>
      <c r="L492" s="1733"/>
      <c r="M492" s="7"/>
      <c r="N492" s="7"/>
      <c r="O492" s="7"/>
      <c r="P492" s="7"/>
      <c r="Q492" s="7"/>
      <c r="R492" s="7"/>
      <c r="S492" s="7"/>
      <c r="T492" s="95"/>
      <c r="U492" s="7"/>
      <c r="V492" s="7"/>
      <c r="W492" s="7"/>
      <c r="X492" s="7"/>
      <c r="Y492" s="7"/>
      <c r="Z492" s="7"/>
      <c r="AA492" s="7"/>
      <c r="AB492" s="7"/>
      <c r="AC492" s="7"/>
      <c r="AD492" s="7"/>
      <c r="AE492" s="7"/>
      <c r="AF492" s="7"/>
      <c r="AG492" s="7"/>
      <c r="AH492" s="7"/>
      <c r="AI492" s="7"/>
      <c r="AJ492" s="7"/>
      <c r="AK492" s="7"/>
      <c r="AL492" s="7"/>
      <c r="AM492" s="7"/>
      <c r="AN492" s="7"/>
      <c r="AO492" s="7"/>
      <c r="AP492" s="7"/>
      <c r="AQ492" s="7"/>
    </row>
    <row r="493" hidden="1">
      <c r="A493" s="7"/>
      <c r="B493" s="450"/>
      <c r="C493" s="450"/>
      <c r="D493" s="450"/>
      <c r="E493" s="7"/>
      <c r="F493" s="7"/>
      <c r="G493" s="7"/>
      <c r="H493" s="7"/>
      <c r="I493" s="7"/>
      <c r="J493" s="7"/>
      <c r="K493" s="7"/>
      <c r="L493" s="1733"/>
      <c r="M493" s="7"/>
      <c r="N493" s="7"/>
      <c r="O493" s="7"/>
      <c r="P493" s="7"/>
      <c r="Q493" s="7"/>
      <c r="R493" s="7"/>
      <c r="S493" s="7"/>
      <c r="T493" s="95"/>
      <c r="U493" s="7"/>
      <c r="V493" s="7"/>
      <c r="W493" s="7"/>
      <c r="X493" s="7"/>
      <c r="Y493" s="7"/>
      <c r="Z493" s="7"/>
      <c r="AA493" s="7"/>
      <c r="AB493" s="7"/>
      <c r="AC493" s="7"/>
      <c r="AD493" s="7"/>
      <c r="AE493" s="7"/>
      <c r="AF493" s="7"/>
      <c r="AG493" s="7"/>
      <c r="AH493" s="7"/>
      <c r="AI493" s="7"/>
      <c r="AJ493" s="7"/>
      <c r="AK493" s="7"/>
      <c r="AL493" s="7"/>
      <c r="AM493" s="7"/>
      <c r="AN493" s="7"/>
      <c r="AO493" s="7"/>
      <c r="AP493" s="7"/>
      <c r="AQ493" s="7"/>
    </row>
    <row r="494" hidden="1">
      <c r="A494" s="7"/>
      <c r="B494" s="450"/>
      <c r="C494" s="450"/>
      <c r="D494" s="450"/>
      <c r="E494" s="7"/>
      <c r="F494" s="7"/>
      <c r="G494" s="7"/>
      <c r="H494" s="7"/>
      <c r="I494" s="7"/>
      <c r="J494" s="7"/>
      <c r="K494" s="7"/>
      <c r="L494" s="1733"/>
      <c r="M494" s="7"/>
      <c r="N494" s="7"/>
      <c r="O494" s="7"/>
      <c r="P494" s="7"/>
      <c r="Q494" s="7"/>
      <c r="R494" s="7"/>
      <c r="S494" s="7"/>
      <c r="T494" s="95"/>
      <c r="U494" s="7"/>
      <c r="V494" s="7"/>
      <c r="W494" s="7"/>
      <c r="X494" s="7"/>
      <c r="Y494" s="7"/>
      <c r="Z494" s="7"/>
      <c r="AA494" s="7"/>
      <c r="AB494" s="7"/>
      <c r="AC494" s="7"/>
      <c r="AD494" s="7"/>
      <c r="AE494" s="7"/>
      <c r="AF494" s="7"/>
      <c r="AG494" s="7"/>
      <c r="AH494" s="7"/>
      <c r="AI494" s="7"/>
      <c r="AJ494" s="7"/>
      <c r="AK494" s="7"/>
      <c r="AL494" s="7"/>
      <c r="AM494" s="7"/>
      <c r="AN494" s="7"/>
      <c r="AO494" s="7"/>
      <c r="AP494" s="7"/>
      <c r="AQ494" s="7"/>
    </row>
    <row r="495" hidden="1">
      <c r="A495" s="7"/>
      <c r="B495" s="450"/>
      <c r="C495" s="450"/>
      <c r="D495" s="450"/>
      <c r="E495" s="7"/>
      <c r="F495" s="7"/>
      <c r="G495" s="7"/>
      <c r="H495" s="7"/>
      <c r="I495" s="7"/>
      <c r="J495" s="7"/>
      <c r="K495" s="7"/>
      <c r="L495" s="1733"/>
      <c r="M495" s="7"/>
      <c r="N495" s="7"/>
      <c r="O495" s="7"/>
      <c r="P495" s="7"/>
      <c r="Q495" s="7"/>
      <c r="R495" s="7"/>
      <c r="S495" s="7"/>
      <c r="T495" s="95"/>
      <c r="U495" s="7"/>
      <c r="V495" s="7"/>
      <c r="W495" s="7"/>
      <c r="X495" s="7"/>
      <c r="Y495" s="7"/>
      <c r="Z495" s="7"/>
      <c r="AA495" s="7"/>
      <c r="AB495" s="7"/>
      <c r="AC495" s="7"/>
      <c r="AD495" s="7"/>
      <c r="AE495" s="7"/>
      <c r="AF495" s="7"/>
      <c r="AG495" s="7"/>
      <c r="AH495" s="7"/>
      <c r="AI495" s="7"/>
      <c r="AJ495" s="7"/>
      <c r="AK495" s="7"/>
      <c r="AL495" s="7"/>
      <c r="AM495" s="7"/>
      <c r="AN495" s="7"/>
      <c r="AO495" s="7"/>
      <c r="AP495" s="7"/>
      <c r="AQ495" s="7"/>
    </row>
    <row r="496" hidden="1">
      <c r="A496" s="7"/>
      <c r="B496" s="450"/>
      <c r="C496" s="450"/>
      <c r="D496" s="450"/>
      <c r="E496" s="7"/>
      <c r="F496" s="7"/>
      <c r="G496" s="7"/>
      <c r="H496" s="7"/>
      <c r="I496" s="7"/>
      <c r="J496" s="7"/>
      <c r="K496" s="7"/>
      <c r="L496" s="1733"/>
      <c r="M496" s="7"/>
      <c r="N496" s="7"/>
      <c r="O496" s="7"/>
      <c r="P496" s="7"/>
      <c r="Q496" s="7"/>
      <c r="R496" s="7"/>
      <c r="S496" s="7"/>
      <c r="T496" s="95"/>
      <c r="U496" s="7"/>
      <c r="V496" s="7"/>
      <c r="W496" s="7"/>
      <c r="X496" s="7"/>
      <c r="Y496" s="7"/>
      <c r="Z496" s="7"/>
      <c r="AA496" s="7"/>
      <c r="AB496" s="7"/>
      <c r="AC496" s="7"/>
      <c r="AD496" s="7"/>
      <c r="AE496" s="7"/>
      <c r="AF496" s="7"/>
      <c r="AG496" s="7"/>
      <c r="AH496" s="7"/>
      <c r="AI496" s="7"/>
      <c r="AJ496" s="7"/>
      <c r="AK496" s="7"/>
      <c r="AL496" s="7"/>
      <c r="AM496" s="7"/>
      <c r="AN496" s="7"/>
      <c r="AO496" s="7"/>
      <c r="AP496" s="7"/>
      <c r="AQ496" s="7"/>
    </row>
    <row r="497" hidden="1">
      <c r="A497" s="7"/>
      <c r="B497" s="450"/>
      <c r="C497" s="450"/>
      <c r="D497" s="450"/>
      <c r="E497" s="7"/>
      <c r="F497" s="7"/>
      <c r="G497" s="7"/>
      <c r="H497" s="7"/>
      <c r="I497" s="7"/>
      <c r="J497" s="7"/>
      <c r="K497" s="7"/>
      <c r="L497" s="1733"/>
      <c r="M497" s="7"/>
      <c r="N497" s="7"/>
      <c r="O497" s="7"/>
      <c r="P497" s="7"/>
      <c r="Q497" s="7"/>
      <c r="R497" s="7"/>
      <c r="S497" s="7"/>
      <c r="T497" s="95"/>
      <c r="U497" s="7"/>
      <c r="V497" s="7"/>
      <c r="W497" s="7"/>
      <c r="X497" s="7"/>
      <c r="Y497" s="7"/>
      <c r="Z497" s="7"/>
      <c r="AA497" s="7"/>
      <c r="AB497" s="7"/>
      <c r="AC497" s="7"/>
      <c r="AD497" s="7"/>
      <c r="AE497" s="7"/>
      <c r="AF497" s="7"/>
      <c r="AG497" s="7"/>
      <c r="AH497" s="7"/>
      <c r="AI497" s="7"/>
      <c r="AJ497" s="7"/>
      <c r="AK497" s="7"/>
      <c r="AL497" s="7"/>
      <c r="AM497" s="7"/>
      <c r="AN497" s="7"/>
      <c r="AO497" s="7"/>
      <c r="AP497" s="7"/>
      <c r="AQ497" s="7"/>
    </row>
    <row r="498" hidden="1">
      <c r="A498" s="7"/>
      <c r="B498" s="450"/>
      <c r="C498" s="450"/>
      <c r="D498" s="450"/>
      <c r="E498" s="7"/>
      <c r="F498" s="7"/>
      <c r="G498" s="7"/>
      <c r="H498" s="7"/>
      <c r="I498" s="7"/>
      <c r="J498" s="7"/>
      <c r="K498" s="7"/>
      <c r="L498" s="1733"/>
      <c r="M498" s="7"/>
      <c r="N498" s="7"/>
      <c r="O498" s="7"/>
      <c r="P498" s="7"/>
      <c r="Q498" s="7"/>
      <c r="R498" s="7"/>
      <c r="S498" s="7"/>
      <c r="T498" s="95"/>
      <c r="U498" s="7"/>
      <c r="V498" s="7"/>
      <c r="W498" s="7"/>
      <c r="X498" s="7"/>
      <c r="Y498" s="7"/>
      <c r="Z498" s="7"/>
      <c r="AA498" s="7"/>
      <c r="AB498" s="7"/>
      <c r="AC498" s="7"/>
      <c r="AD498" s="7"/>
      <c r="AE498" s="7"/>
      <c r="AF498" s="7"/>
      <c r="AG498" s="7"/>
      <c r="AH498" s="7"/>
      <c r="AI498" s="7"/>
      <c r="AJ498" s="7"/>
      <c r="AK498" s="7"/>
      <c r="AL498" s="7"/>
      <c r="AM498" s="7"/>
      <c r="AN498" s="7"/>
      <c r="AO498" s="7"/>
      <c r="AP498" s="7"/>
      <c r="AQ498" s="7"/>
    </row>
    <row r="499" hidden="1">
      <c r="A499" s="7"/>
      <c r="B499" s="450"/>
      <c r="C499" s="450"/>
      <c r="D499" s="450"/>
      <c r="E499" s="7"/>
      <c r="F499" s="7"/>
      <c r="G499" s="7"/>
      <c r="H499" s="7"/>
      <c r="I499" s="7"/>
      <c r="J499" s="7"/>
      <c r="K499" s="7"/>
      <c r="L499" s="1733"/>
      <c r="M499" s="7"/>
      <c r="N499" s="7"/>
      <c r="O499" s="7"/>
      <c r="P499" s="7"/>
      <c r="Q499" s="7"/>
      <c r="R499" s="7"/>
      <c r="S499" s="7"/>
      <c r="T499" s="95"/>
      <c r="U499" s="7"/>
      <c r="V499" s="7"/>
      <c r="W499" s="7"/>
      <c r="X499" s="7"/>
      <c r="Y499" s="7"/>
      <c r="Z499" s="7"/>
      <c r="AA499" s="7"/>
      <c r="AB499" s="7"/>
      <c r="AC499" s="7"/>
      <c r="AD499" s="7"/>
      <c r="AE499" s="7"/>
      <c r="AF499" s="7"/>
      <c r="AG499" s="7"/>
      <c r="AH499" s="7"/>
      <c r="AI499" s="7"/>
      <c r="AJ499" s="7"/>
      <c r="AK499" s="7"/>
      <c r="AL499" s="7"/>
      <c r="AM499" s="7"/>
      <c r="AN499" s="7"/>
      <c r="AO499" s="7"/>
      <c r="AP499" s="7"/>
      <c r="AQ499" s="7"/>
    </row>
    <row r="500" hidden="1">
      <c r="A500" s="7"/>
      <c r="B500" s="450"/>
      <c r="C500" s="450"/>
      <c r="D500" s="450"/>
      <c r="E500" s="7"/>
      <c r="F500" s="7"/>
      <c r="G500" s="7"/>
      <c r="H500" s="7"/>
      <c r="I500" s="7"/>
      <c r="J500" s="7"/>
      <c r="K500" s="7"/>
      <c r="L500" s="1733"/>
      <c r="M500" s="7"/>
      <c r="N500" s="7"/>
      <c r="O500" s="7"/>
      <c r="P500" s="7"/>
      <c r="Q500" s="7"/>
      <c r="R500" s="7"/>
      <c r="S500" s="7"/>
      <c r="T500" s="95"/>
      <c r="U500" s="7"/>
      <c r="V500" s="7"/>
      <c r="W500" s="7"/>
      <c r="X500" s="7"/>
      <c r="Y500" s="7"/>
      <c r="Z500" s="7"/>
      <c r="AA500" s="7"/>
      <c r="AB500" s="7"/>
      <c r="AC500" s="7"/>
      <c r="AD500" s="7"/>
      <c r="AE500" s="7"/>
      <c r="AF500" s="7"/>
      <c r="AG500" s="7"/>
      <c r="AH500" s="7"/>
      <c r="AI500" s="7"/>
      <c r="AJ500" s="7"/>
      <c r="AK500" s="7"/>
      <c r="AL500" s="7"/>
      <c r="AM500" s="7"/>
      <c r="AN500" s="7"/>
      <c r="AO500" s="7"/>
      <c r="AP500" s="7"/>
      <c r="AQ500" s="7"/>
    </row>
    <row r="501" hidden="1">
      <c r="A501" s="7"/>
      <c r="B501" s="450"/>
      <c r="C501" s="450"/>
      <c r="D501" s="450"/>
      <c r="E501" s="7"/>
      <c r="F501" s="7"/>
      <c r="G501" s="7"/>
      <c r="H501" s="7"/>
      <c r="I501" s="7"/>
      <c r="J501" s="7"/>
      <c r="K501" s="7"/>
      <c r="L501" s="1733"/>
      <c r="M501" s="7"/>
      <c r="N501" s="7"/>
      <c r="O501" s="7"/>
      <c r="P501" s="7"/>
      <c r="Q501" s="7"/>
      <c r="R501" s="7"/>
      <c r="S501" s="7"/>
      <c r="T501" s="95"/>
      <c r="U501" s="7"/>
      <c r="V501" s="7"/>
      <c r="W501" s="7"/>
      <c r="X501" s="7"/>
      <c r="Y501" s="7"/>
      <c r="Z501" s="7"/>
      <c r="AA501" s="7"/>
      <c r="AB501" s="7"/>
      <c r="AC501" s="7"/>
      <c r="AD501" s="7"/>
      <c r="AE501" s="7"/>
      <c r="AF501" s="7"/>
      <c r="AG501" s="7"/>
      <c r="AH501" s="7"/>
      <c r="AI501" s="7"/>
      <c r="AJ501" s="7"/>
      <c r="AK501" s="7"/>
      <c r="AL501" s="7"/>
      <c r="AM501" s="7"/>
      <c r="AN501" s="7"/>
      <c r="AO501" s="7"/>
      <c r="AP501" s="7"/>
      <c r="AQ501" s="7"/>
    </row>
    <row r="502" hidden="1">
      <c r="A502" s="7"/>
      <c r="B502" s="450"/>
      <c r="C502" s="450"/>
      <c r="D502" s="450"/>
      <c r="E502" s="7"/>
      <c r="F502" s="7"/>
      <c r="G502" s="7"/>
      <c r="H502" s="7"/>
      <c r="I502" s="7"/>
      <c r="J502" s="7"/>
      <c r="K502" s="7"/>
      <c r="L502" s="1733"/>
      <c r="M502" s="7"/>
      <c r="N502" s="7"/>
      <c r="O502" s="7"/>
      <c r="P502" s="7"/>
      <c r="Q502" s="7"/>
      <c r="R502" s="7"/>
      <c r="S502" s="7"/>
      <c r="T502" s="95"/>
      <c r="U502" s="7"/>
      <c r="V502" s="7"/>
      <c r="W502" s="7"/>
      <c r="X502" s="7"/>
      <c r="Y502" s="7"/>
      <c r="Z502" s="7"/>
      <c r="AA502" s="7"/>
      <c r="AB502" s="7"/>
      <c r="AC502" s="7"/>
      <c r="AD502" s="7"/>
      <c r="AE502" s="7"/>
      <c r="AF502" s="7"/>
      <c r="AG502" s="7"/>
      <c r="AH502" s="7"/>
      <c r="AI502" s="7"/>
      <c r="AJ502" s="7"/>
      <c r="AK502" s="7"/>
      <c r="AL502" s="7"/>
      <c r="AM502" s="7"/>
      <c r="AN502" s="7"/>
      <c r="AO502" s="7"/>
      <c r="AP502" s="7"/>
      <c r="AQ502" s="7"/>
    </row>
    <row r="503" hidden="1">
      <c r="A503" s="7"/>
      <c r="B503" s="450"/>
      <c r="C503" s="450"/>
      <c r="D503" s="450"/>
      <c r="E503" s="7"/>
      <c r="F503" s="7"/>
      <c r="G503" s="7"/>
      <c r="H503" s="7"/>
      <c r="I503" s="7"/>
      <c r="J503" s="7"/>
      <c r="K503" s="7"/>
      <c r="L503" s="1733"/>
      <c r="M503" s="7"/>
      <c r="N503" s="7"/>
      <c r="O503" s="7"/>
      <c r="P503" s="7"/>
      <c r="Q503" s="7"/>
      <c r="R503" s="7"/>
      <c r="S503" s="7"/>
      <c r="T503" s="95"/>
      <c r="U503" s="7"/>
      <c r="V503" s="7"/>
      <c r="W503" s="7"/>
      <c r="X503" s="7"/>
      <c r="Y503" s="7"/>
      <c r="Z503" s="7"/>
      <c r="AA503" s="7"/>
      <c r="AB503" s="7"/>
      <c r="AC503" s="7"/>
      <c r="AD503" s="7"/>
      <c r="AE503" s="7"/>
      <c r="AF503" s="7"/>
      <c r="AG503" s="7"/>
      <c r="AH503" s="7"/>
      <c r="AI503" s="7"/>
      <c r="AJ503" s="7"/>
      <c r="AK503" s="7"/>
      <c r="AL503" s="7"/>
      <c r="AM503" s="7"/>
      <c r="AN503" s="7"/>
      <c r="AO503" s="7"/>
      <c r="AP503" s="7"/>
      <c r="AQ503" s="7"/>
    </row>
    <row r="504" hidden="1">
      <c r="A504" s="7"/>
      <c r="B504" s="450"/>
      <c r="C504" s="450"/>
      <c r="D504" s="450"/>
      <c r="E504" s="7"/>
      <c r="F504" s="7"/>
      <c r="G504" s="7"/>
      <c r="H504" s="7"/>
      <c r="I504" s="7"/>
      <c r="J504" s="7"/>
      <c r="K504" s="7"/>
      <c r="L504" s="1733"/>
      <c r="M504" s="7"/>
      <c r="N504" s="7"/>
      <c r="O504" s="7"/>
      <c r="P504" s="7"/>
      <c r="Q504" s="7"/>
      <c r="R504" s="7"/>
      <c r="S504" s="7"/>
      <c r="T504" s="95"/>
      <c r="U504" s="7"/>
      <c r="V504" s="7"/>
      <c r="W504" s="7"/>
      <c r="X504" s="7"/>
      <c r="Y504" s="7"/>
      <c r="Z504" s="7"/>
      <c r="AA504" s="7"/>
      <c r="AB504" s="7"/>
      <c r="AC504" s="7"/>
      <c r="AD504" s="7"/>
      <c r="AE504" s="7"/>
      <c r="AF504" s="7"/>
      <c r="AG504" s="7"/>
      <c r="AH504" s="7"/>
      <c r="AI504" s="7"/>
      <c r="AJ504" s="7"/>
      <c r="AK504" s="7"/>
      <c r="AL504" s="7"/>
      <c r="AM504" s="7"/>
      <c r="AN504" s="7"/>
      <c r="AO504" s="7"/>
      <c r="AP504" s="7"/>
      <c r="AQ504" s="7"/>
    </row>
    <row r="505" hidden="1">
      <c r="A505" s="7"/>
      <c r="B505" s="450"/>
      <c r="C505" s="450"/>
      <c r="D505" s="450"/>
      <c r="E505" s="7"/>
      <c r="F505" s="7"/>
      <c r="G505" s="7"/>
      <c r="H505" s="7"/>
      <c r="I505" s="7"/>
      <c r="J505" s="7"/>
      <c r="K505" s="7"/>
      <c r="L505" s="1733"/>
      <c r="M505" s="7"/>
      <c r="N505" s="7"/>
      <c r="O505" s="7"/>
      <c r="P505" s="7"/>
      <c r="Q505" s="7"/>
      <c r="R505" s="7"/>
      <c r="S505" s="7"/>
      <c r="T505" s="95"/>
      <c r="U505" s="7"/>
      <c r="V505" s="7"/>
      <c r="W505" s="7"/>
      <c r="X505" s="7"/>
      <c r="Y505" s="7"/>
      <c r="Z505" s="7"/>
      <c r="AA505" s="7"/>
      <c r="AB505" s="7"/>
      <c r="AC505" s="7"/>
      <c r="AD505" s="7"/>
      <c r="AE505" s="7"/>
      <c r="AF505" s="7"/>
      <c r="AG505" s="7"/>
      <c r="AH505" s="7"/>
      <c r="AI505" s="7"/>
      <c r="AJ505" s="7"/>
      <c r="AK505" s="7"/>
      <c r="AL505" s="7"/>
      <c r="AM505" s="7"/>
      <c r="AN505" s="7"/>
      <c r="AO505" s="7"/>
      <c r="AP505" s="7"/>
      <c r="AQ505" s="7"/>
    </row>
    <row r="506" hidden="1">
      <c r="A506" s="7"/>
      <c r="B506" s="450"/>
      <c r="C506" s="450"/>
      <c r="D506" s="450"/>
      <c r="E506" s="7"/>
      <c r="F506" s="7"/>
      <c r="G506" s="7"/>
      <c r="H506" s="7"/>
      <c r="I506" s="7"/>
      <c r="J506" s="7"/>
      <c r="K506" s="7"/>
      <c r="L506" s="1733"/>
      <c r="M506" s="7"/>
      <c r="N506" s="7"/>
      <c r="O506" s="7"/>
      <c r="P506" s="7"/>
      <c r="Q506" s="7"/>
      <c r="R506" s="7"/>
      <c r="S506" s="7"/>
      <c r="T506" s="95"/>
      <c r="U506" s="7"/>
      <c r="V506" s="7"/>
      <c r="W506" s="7"/>
      <c r="X506" s="7"/>
      <c r="Y506" s="7"/>
      <c r="Z506" s="7"/>
      <c r="AA506" s="7"/>
      <c r="AB506" s="7"/>
      <c r="AC506" s="7"/>
      <c r="AD506" s="7"/>
      <c r="AE506" s="7"/>
      <c r="AF506" s="7"/>
      <c r="AG506" s="7"/>
      <c r="AH506" s="7"/>
      <c r="AI506" s="7"/>
      <c r="AJ506" s="7"/>
      <c r="AK506" s="7"/>
      <c r="AL506" s="7"/>
      <c r="AM506" s="7"/>
      <c r="AN506" s="7"/>
      <c r="AO506" s="7"/>
      <c r="AP506" s="7"/>
      <c r="AQ506" s="7"/>
    </row>
    <row r="507" hidden="1">
      <c r="A507" s="7"/>
      <c r="B507" s="450"/>
      <c r="C507" s="450"/>
      <c r="D507" s="450"/>
      <c r="E507" s="7"/>
      <c r="F507" s="7"/>
      <c r="G507" s="7"/>
      <c r="H507" s="7"/>
      <c r="I507" s="7"/>
      <c r="J507" s="7"/>
      <c r="K507" s="7"/>
      <c r="L507" s="1733"/>
      <c r="M507" s="7"/>
      <c r="N507" s="7"/>
      <c r="O507" s="7"/>
      <c r="P507" s="7"/>
      <c r="Q507" s="7"/>
      <c r="R507" s="7"/>
      <c r="S507" s="7"/>
      <c r="T507" s="95"/>
      <c r="U507" s="7"/>
      <c r="V507" s="7"/>
      <c r="W507" s="7"/>
      <c r="X507" s="7"/>
      <c r="Y507" s="7"/>
      <c r="Z507" s="7"/>
      <c r="AA507" s="7"/>
      <c r="AB507" s="7"/>
      <c r="AC507" s="7"/>
      <c r="AD507" s="7"/>
      <c r="AE507" s="7"/>
      <c r="AF507" s="7"/>
      <c r="AG507" s="7"/>
      <c r="AH507" s="7"/>
      <c r="AI507" s="7"/>
      <c r="AJ507" s="7"/>
      <c r="AK507" s="7"/>
      <c r="AL507" s="7"/>
      <c r="AM507" s="7"/>
      <c r="AN507" s="7"/>
      <c r="AO507" s="7"/>
      <c r="AP507" s="7"/>
      <c r="AQ507" s="7"/>
    </row>
    <row r="508" hidden="1">
      <c r="A508" s="7"/>
      <c r="B508" s="450"/>
      <c r="C508" s="450"/>
      <c r="D508" s="450"/>
      <c r="E508" s="7"/>
      <c r="F508" s="7"/>
      <c r="G508" s="7"/>
      <c r="H508" s="7"/>
      <c r="I508" s="7"/>
      <c r="J508" s="7"/>
      <c r="K508" s="7"/>
      <c r="L508" s="1733"/>
      <c r="M508" s="7"/>
      <c r="N508" s="7"/>
      <c r="O508" s="7"/>
      <c r="P508" s="7"/>
      <c r="Q508" s="7"/>
      <c r="R508" s="7"/>
      <c r="S508" s="7"/>
      <c r="T508" s="95"/>
      <c r="U508" s="7"/>
      <c r="V508" s="7"/>
      <c r="W508" s="7"/>
      <c r="X508" s="7"/>
      <c r="Y508" s="7"/>
      <c r="Z508" s="7"/>
      <c r="AA508" s="7"/>
      <c r="AB508" s="7"/>
      <c r="AC508" s="7"/>
      <c r="AD508" s="7"/>
      <c r="AE508" s="7"/>
      <c r="AF508" s="7"/>
      <c r="AG508" s="7"/>
      <c r="AH508" s="7"/>
      <c r="AI508" s="7"/>
      <c r="AJ508" s="7"/>
      <c r="AK508" s="7"/>
      <c r="AL508" s="7"/>
      <c r="AM508" s="7"/>
      <c r="AN508" s="7"/>
      <c r="AO508" s="7"/>
      <c r="AP508" s="7"/>
      <c r="AQ508" s="7"/>
    </row>
    <row r="509" hidden="1">
      <c r="A509" s="7"/>
      <c r="B509" s="450"/>
      <c r="C509" s="450"/>
      <c r="D509" s="450"/>
      <c r="E509" s="7"/>
      <c r="F509" s="7"/>
      <c r="G509" s="7"/>
      <c r="H509" s="7"/>
      <c r="I509" s="7"/>
      <c r="J509" s="7"/>
      <c r="K509" s="7"/>
      <c r="L509" s="1733"/>
      <c r="M509" s="7"/>
      <c r="N509" s="7"/>
      <c r="O509" s="7"/>
      <c r="P509" s="7"/>
      <c r="Q509" s="7"/>
      <c r="R509" s="7"/>
      <c r="S509" s="7"/>
      <c r="T509" s="95"/>
      <c r="U509" s="7"/>
      <c r="V509" s="7"/>
      <c r="W509" s="7"/>
      <c r="X509" s="7"/>
      <c r="Y509" s="7"/>
      <c r="Z509" s="7"/>
      <c r="AA509" s="7"/>
      <c r="AB509" s="7"/>
      <c r="AC509" s="7"/>
      <c r="AD509" s="7"/>
      <c r="AE509" s="7"/>
      <c r="AF509" s="7"/>
      <c r="AG509" s="7"/>
      <c r="AH509" s="7"/>
      <c r="AI509" s="7"/>
      <c r="AJ509" s="7"/>
      <c r="AK509" s="7"/>
      <c r="AL509" s="7"/>
      <c r="AM509" s="7"/>
      <c r="AN509" s="7"/>
      <c r="AO509" s="7"/>
      <c r="AP509" s="7"/>
      <c r="AQ509" s="7"/>
    </row>
    <row r="510" hidden="1">
      <c r="A510" s="7"/>
      <c r="B510" s="450"/>
      <c r="C510" s="450"/>
      <c r="D510" s="450"/>
      <c r="E510" s="7"/>
      <c r="F510" s="7"/>
      <c r="G510" s="7"/>
      <c r="H510" s="7"/>
      <c r="I510" s="7"/>
      <c r="J510" s="7"/>
      <c r="K510" s="7"/>
      <c r="L510" s="1733"/>
      <c r="M510" s="7"/>
      <c r="N510" s="7"/>
      <c r="O510" s="7"/>
      <c r="P510" s="7"/>
      <c r="Q510" s="7"/>
      <c r="R510" s="7"/>
      <c r="S510" s="7"/>
      <c r="T510" s="95"/>
      <c r="U510" s="7"/>
      <c r="V510" s="7"/>
      <c r="W510" s="7"/>
      <c r="X510" s="7"/>
      <c r="Y510" s="7"/>
      <c r="Z510" s="7"/>
      <c r="AA510" s="7"/>
      <c r="AB510" s="7"/>
      <c r="AC510" s="7"/>
      <c r="AD510" s="7"/>
      <c r="AE510" s="7"/>
      <c r="AF510" s="7"/>
      <c r="AG510" s="7"/>
      <c r="AH510" s="7"/>
      <c r="AI510" s="7"/>
      <c r="AJ510" s="7"/>
      <c r="AK510" s="7"/>
      <c r="AL510" s="7"/>
      <c r="AM510" s="7"/>
      <c r="AN510" s="7"/>
      <c r="AO510" s="7"/>
      <c r="AP510" s="7"/>
      <c r="AQ510" s="7"/>
    </row>
    <row r="511" hidden="1">
      <c r="A511" s="7"/>
      <c r="B511" s="450"/>
      <c r="C511" s="450"/>
      <c r="D511" s="450"/>
      <c r="E511" s="7"/>
      <c r="F511" s="7"/>
      <c r="G511" s="7"/>
      <c r="H511" s="7"/>
      <c r="I511" s="7"/>
      <c r="J511" s="7"/>
      <c r="K511" s="7"/>
      <c r="L511" s="1733"/>
      <c r="M511" s="7"/>
      <c r="N511" s="7"/>
      <c r="O511" s="7"/>
      <c r="P511" s="7"/>
      <c r="Q511" s="7"/>
      <c r="R511" s="7"/>
      <c r="S511" s="7"/>
      <c r="T511" s="95"/>
      <c r="U511" s="7"/>
      <c r="V511" s="7"/>
      <c r="W511" s="7"/>
      <c r="X511" s="7"/>
      <c r="Y511" s="7"/>
      <c r="Z511" s="7"/>
      <c r="AA511" s="7"/>
      <c r="AB511" s="7"/>
      <c r="AC511" s="7"/>
      <c r="AD511" s="7"/>
      <c r="AE511" s="7"/>
      <c r="AF511" s="7"/>
      <c r="AG511" s="7"/>
      <c r="AH511" s="7"/>
      <c r="AI511" s="7"/>
      <c r="AJ511" s="7"/>
      <c r="AK511" s="7"/>
      <c r="AL511" s="7"/>
      <c r="AM511" s="7"/>
      <c r="AN511" s="7"/>
      <c r="AO511" s="7"/>
      <c r="AP511" s="7"/>
      <c r="AQ511" s="7"/>
    </row>
    <row r="512" hidden="1">
      <c r="A512" s="7"/>
      <c r="B512" s="450"/>
      <c r="C512" s="450"/>
      <c r="D512" s="450"/>
      <c r="E512" s="7"/>
      <c r="F512" s="7"/>
      <c r="G512" s="7"/>
      <c r="H512" s="7"/>
      <c r="I512" s="7"/>
      <c r="J512" s="7"/>
      <c r="K512" s="7"/>
      <c r="L512" s="1733"/>
      <c r="M512" s="7"/>
      <c r="N512" s="7"/>
      <c r="O512" s="7"/>
      <c r="P512" s="7"/>
      <c r="Q512" s="7"/>
      <c r="R512" s="7"/>
      <c r="S512" s="7"/>
      <c r="T512" s="95"/>
      <c r="U512" s="7"/>
      <c r="V512" s="7"/>
      <c r="W512" s="7"/>
      <c r="X512" s="7"/>
      <c r="Y512" s="7"/>
      <c r="Z512" s="7"/>
      <c r="AA512" s="7"/>
      <c r="AB512" s="7"/>
      <c r="AC512" s="7"/>
      <c r="AD512" s="7"/>
      <c r="AE512" s="7"/>
      <c r="AF512" s="7"/>
      <c r="AG512" s="7"/>
      <c r="AH512" s="7"/>
      <c r="AI512" s="7"/>
      <c r="AJ512" s="7"/>
      <c r="AK512" s="7"/>
      <c r="AL512" s="7"/>
      <c r="AM512" s="7"/>
      <c r="AN512" s="7"/>
      <c r="AO512" s="7"/>
      <c r="AP512" s="7"/>
      <c r="AQ512" s="7"/>
    </row>
    <row r="513" hidden="1">
      <c r="A513" s="7"/>
      <c r="B513" s="450"/>
      <c r="C513" s="450"/>
      <c r="D513" s="450"/>
      <c r="E513" s="7"/>
      <c r="F513" s="7"/>
      <c r="G513" s="7"/>
      <c r="H513" s="7"/>
      <c r="I513" s="7"/>
      <c r="J513" s="7"/>
      <c r="K513" s="7"/>
      <c r="L513" s="1733"/>
      <c r="M513" s="7"/>
      <c r="N513" s="7"/>
      <c r="O513" s="7"/>
      <c r="P513" s="7"/>
      <c r="Q513" s="7"/>
      <c r="R513" s="7"/>
      <c r="S513" s="7"/>
      <c r="T513" s="95"/>
      <c r="U513" s="7"/>
      <c r="V513" s="7"/>
      <c r="W513" s="7"/>
      <c r="X513" s="7"/>
      <c r="Y513" s="7"/>
      <c r="Z513" s="7"/>
      <c r="AA513" s="7"/>
      <c r="AB513" s="7"/>
      <c r="AC513" s="7"/>
      <c r="AD513" s="7"/>
      <c r="AE513" s="7"/>
      <c r="AF513" s="7"/>
      <c r="AG513" s="7"/>
      <c r="AH513" s="7"/>
      <c r="AI513" s="7"/>
      <c r="AJ513" s="7"/>
      <c r="AK513" s="7"/>
      <c r="AL513" s="7"/>
      <c r="AM513" s="7"/>
      <c r="AN513" s="7"/>
      <c r="AO513" s="7"/>
      <c r="AP513" s="7"/>
      <c r="AQ513" s="7"/>
    </row>
    <row r="514" hidden="1">
      <c r="A514" s="7"/>
      <c r="B514" s="450"/>
      <c r="C514" s="450"/>
      <c r="D514" s="450"/>
      <c r="E514" s="7"/>
      <c r="F514" s="7"/>
      <c r="G514" s="7"/>
      <c r="H514" s="7"/>
      <c r="I514" s="7"/>
      <c r="J514" s="7"/>
      <c r="K514" s="7"/>
      <c r="L514" s="1733"/>
      <c r="M514" s="7"/>
      <c r="N514" s="7"/>
      <c r="O514" s="7"/>
      <c r="P514" s="7"/>
      <c r="Q514" s="7"/>
      <c r="R514" s="7"/>
      <c r="S514" s="7"/>
      <c r="T514" s="95"/>
      <c r="U514" s="7"/>
      <c r="V514" s="7"/>
      <c r="W514" s="7"/>
      <c r="X514" s="7"/>
      <c r="Y514" s="7"/>
      <c r="Z514" s="7"/>
      <c r="AA514" s="7"/>
      <c r="AB514" s="7"/>
      <c r="AC514" s="7"/>
      <c r="AD514" s="7"/>
      <c r="AE514" s="7"/>
      <c r="AF514" s="7"/>
      <c r="AG514" s="7"/>
      <c r="AH514" s="7"/>
      <c r="AI514" s="7"/>
      <c r="AJ514" s="7"/>
      <c r="AK514" s="7"/>
      <c r="AL514" s="7"/>
      <c r="AM514" s="7"/>
      <c r="AN514" s="7"/>
      <c r="AO514" s="7"/>
      <c r="AP514" s="7"/>
      <c r="AQ514" s="7"/>
    </row>
    <row r="515" hidden="1">
      <c r="A515" s="7"/>
      <c r="B515" s="450"/>
      <c r="C515" s="450"/>
      <c r="D515" s="450"/>
      <c r="E515" s="7"/>
      <c r="F515" s="7"/>
      <c r="G515" s="7"/>
      <c r="H515" s="7"/>
      <c r="I515" s="7"/>
      <c r="J515" s="7"/>
      <c r="K515" s="7"/>
      <c r="L515" s="1733"/>
      <c r="M515" s="7"/>
      <c r="N515" s="7"/>
      <c r="O515" s="7"/>
      <c r="P515" s="7"/>
      <c r="Q515" s="7"/>
      <c r="R515" s="7"/>
      <c r="S515" s="7"/>
      <c r="T515" s="95"/>
      <c r="U515" s="7"/>
      <c r="V515" s="7"/>
      <c r="W515" s="7"/>
      <c r="X515" s="7"/>
      <c r="Y515" s="7"/>
      <c r="Z515" s="7"/>
      <c r="AA515" s="7"/>
      <c r="AB515" s="7"/>
      <c r="AC515" s="7"/>
      <c r="AD515" s="7"/>
      <c r="AE515" s="7"/>
      <c r="AF515" s="7"/>
      <c r="AG515" s="7"/>
      <c r="AH515" s="7"/>
      <c r="AI515" s="7"/>
      <c r="AJ515" s="7"/>
      <c r="AK515" s="7"/>
      <c r="AL515" s="7"/>
      <c r="AM515" s="7"/>
      <c r="AN515" s="7"/>
      <c r="AO515" s="7"/>
      <c r="AP515" s="7"/>
      <c r="AQ515" s="7"/>
    </row>
    <row r="516" hidden="1">
      <c r="A516" s="7"/>
      <c r="B516" s="450"/>
      <c r="C516" s="450"/>
      <c r="D516" s="450"/>
      <c r="E516" s="7"/>
      <c r="F516" s="7"/>
      <c r="G516" s="7"/>
      <c r="H516" s="7"/>
      <c r="I516" s="7"/>
      <c r="J516" s="7"/>
      <c r="K516" s="7"/>
      <c r="L516" s="1733"/>
      <c r="M516" s="7"/>
      <c r="N516" s="7"/>
      <c r="O516" s="7"/>
      <c r="P516" s="7"/>
      <c r="Q516" s="7"/>
      <c r="R516" s="7"/>
      <c r="S516" s="7"/>
      <c r="T516" s="95"/>
      <c r="U516" s="7"/>
      <c r="V516" s="7"/>
      <c r="W516" s="7"/>
      <c r="X516" s="7"/>
      <c r="Y516" s="7"/>
      <c r="Z516" s="7"/>
      <c r="AA516" s="7"/>
      <c r="AB516" s="7"/>
      <c r="AC516" s="7"/>
      <c r="AD516" s="7"/>
      <c r="AE516" s="7"/>
      <c r="AF516" s="7"/>
      <c r="AG516" s="7"/>
      <c r="AH516" s="7"/>
      <c r="AI516" s="7"/>
      <c r="AJ516" s="7"/>
      <c r="AK516" s="7"/>
      <c r="AL516" s="7"/>
      <c r="AM516" s="7"/>
      <c r="AN516" s="7"/>
      <c r="AO516" s="7"/>
      <c r="AP516" s="7"/>
      <c r="AQ516" s="7"/>
    </row>
    <row r="517" hidden="1">
      <c r="A517" s="7"/>
      <c r="B517" s="450"/>
      <c r="C517" s="450"/>
      <c r="D517" s="450"/>
      <c r="E517" s="7"/>
      <c r="F517" s="7"/>
      <c r="G517" s="7"/>
      <c r="H517" s="7"/>
      <c r="I517" s="7"/>
      <c r="J517" s="7"/>
      <c r="K517" s="7"/>
      <c r="L517" s="1733"/>
      <c r="M517" s="7"/>
      <c r="N517" s="7"/>
      <c r="O517" s="7"/>
      <c r="P517" s="7"/>
      <c r="Q517" s="7"/>
      <c r="R517" s="7"/>
      <c r="S517" s="7"/>
      <c r="T517" s="95"/>
      <c r="U517" s="7"/>
      <c r="V517" s="7"/>
      <c r="W517" s="7"/>
      <c r="X517" s="7"/>
      <c r="Y517" s="7"/>
      <c r="Z517" s="7"/>
      <c r="AA517" s="7"/>
      <c r="AB517" s="7"/>
      <c r="AC517" s="7"/>
      <c r="AD517" s="7"/>
      <c r="AE517" s="7"/>
      <c r="AF517" s="7"/>
      <c r="AG517" s="7"/>
      <c r="AH517" s="7"/>
      <c r="AI517" s="7"/>
      <c r="AJ517" s="7"/>
      <c r="AK517" s="7"/>
      <c r="AL517" s="7"/>
      <c r="AM517" s="7"/>
      <c r="AN517" s="7"/>
      <c r="AO517" s="7"/>
      <c r="AP517" s="7"/>
      <c r="AQ517" s="7"/>
    </row>
    <row r="518" hidden="1">
      <c r="A518" s="7"/>
      <c r="B518" s="450"/>
      <c r="C518" s="450"/>
      <c r="D518" s="450"/>
      <c r="E518" s="7"/>
      <c r="F518" s="7"/>
      <c r="G518" s="7"/>
      <c r="H518" s="7"/>
      <c r="I518" s="7"/>
      <c r="J518" s="7"/>
      <c r="K518" s="7"/>
      <c r="L518" s="1733"/>
      <c r="M518" s="7"/>
      <c r="N518" s="7"/>
      <c r="O518" s="7"/>
      <c r="P518" s="7"/>
      <c r="Q518" s="7"/>
      <c r="R518" s="7"/>
      <c r="S518" s="7"/>
      <c r="T518" s="95"/>
      <c r="U518" s="7"/>
      <c r="V518" s="7"/>
      <c r="W518" s="7"/>
      <c r="X518" s="7"/>
      <c r="Y518" s="7"/>
      <c r="Z518" s="7"/>
      <c r="AA518" s="7"/>
      <c r="AB518" s="7"/>
      <c r="AC518" s="7"/>
      <c r="AD518" s="7"/>
      <c r="AE518" s="7"/>
      <c r="AF518" s="7"/>
      <c r="AG518" s="7"/>
      <c r="AH518" s="7"/>
      <c r="AI518" s="7"/>
      <c r="AJ518" s="7"/>
      <c r="AK518" s="7"/>
      <c r="AL518" s="7"/>
      <c r="AM518" s="7"/>
      <c r="AN518" s="7"/>
      <c r="AO518" s="7"/>
      <c r="AP518" s="7"/>
      <c r="AQ518" s="7"/>
    </row>
    <row r="519" hidden="1">
      <c r="A519" s="7"/>
      <c r="B519" s="450"/>
      <c r="C519" s="450"/>
      <c r="D519" s="450"/>
      <c r="E519" s="7"/>
      <c r="F519" s="7"/>
      <c r="G519" s="7"/>
      <c r="H519" s="7"/>
      <c r="I519" s="7"/>
      <c r="J519" s="7"/>
      <c r="K519" s="7"/>
      <c r="L519" s="1733"/>
      <c r="M519" s="7"/>
      <c r="N519" s="7"/>
      <c r="O519" s="7"/>
      <c r="P519" s="7"/>
      <c r="Q519" s="7"/>
      <c r="R519" s="7"/>
      <c r="S519" s="7"/>
      <c r="T519" s="95"/>
      <c r="U519" s="7"/>
      <c r="V519" s="7"/>
      <c r="W519" s="7"/>
      <c r="X519" s="7"/>
      <c r="Y519" s="7"/>
      <c r="Z519" s="7"/>
      <c r="AA519" s="7"/>
      <c r="AB519" s="7"/>
      <c r="AC519" s="7"/>
      <c r="AD519" s="7"/>
      <c r="AE519" s="7"/>
      <c r="AF519" s="7"/>
      <c r="AG519" s="7"/>
      <c r="AH519" s="7"/>
      <c r="AI519" s="7"/>
      <c r="AJ519" s="7"/>
      <c r="AK519" s="7"/>
      <c r="AL519" s="7"/>
      <c r="AM519" s="7"/>
      <c r="AN519" s="7"/>
      <c r="AO519" s="7"/>
      <c r="AP519" s="7"/>
      <c r="AQ519" s="7"/>
    </row>
    <row r="520" hidden="1">
      <c r="A520" s="7"/>
      <c r="B520" s="450"/>
      <c r="C520" s="450"/>
      <c r="D520" s="450"/>
      <c r="E520" s="7"/>
      <c r="F520" s="7"/>
      <c r="G520" s="7"/>
      <c r="H520" s="7"/>
      <c r="I520" s="7"/>
      <c r="J520" s="7"/>
      <c r="K520" s="7"/>
      <c r="L520" s="1733"/>
      <c r="M520" s="7"/>
      <c r="N520" s="7"/>
      <c r="O520" s="7"/>
      <c r="P520" s="7"/>
      <c r="Q520" s="7"/>
      <c r="R520" s="7"/>
      <c r="S520" s="7"/>
      <c r="T520" s="95"/>
      <c r="U520" s="7"/>
      <c r="V520" s="7"/>
      <c r="W520" s="7"/>
      <c r="X520" s="7"/>
      <c r="Y520" s="7"/>
      <c r="Z520" s="7"/>
      <c r="AA520" s="7"/>
      <c r="AB520" s="7"/>
      <c r="AC520" s="7"/>
      <c r="AD520" s="7"/>
      <c r="AE520" s="7"/>
      <c r="AF520" s="7"/>
      <c r="AG520" s="7"/>
      <c r="AH520" s="7"/>
      <c r="AI520" s="7"/>
      <c r="AJ520" s="7"/>
      <c r="AK520" s="7"/>
      <c r="AL520" s="7"/>
      <c r="AM520" s="7"/>
      <c r="AN520" s="7"/>
      <c r="AO520" s="7"/>
      <c r="AP520" s="7"/>
      <c r="AQ520" s="7"/>
    </row>
    <row r="521" hidden="1">
      <c r="A521" s="7"/>
      <c r="B521" s="450"/>
      <c r="C521" s="450"/>
      <c r="D521" s="450"/>
      <c r="E521" s="7"/>
      <c r="F521" s="7"/>
      <c r="G521" s="7"/>
      <c r="H521" s="7"/>
      <c r="I521" s="7"/>
      <c r="J521" s="7"/>
      <c r="K521" s="7"/>
      <c r="L521" s="1733"/>
      <c r="M521" s="7"/>
      <c r="N521" s="7"/>
      <c r="O521" s="7"/>
      <c r="P521" s="7"/>
      <c r="Q521" s="7"/>
      <c r="R521" s="7"/>
      <c r="S521" s="7"/>
      <c r="T521" s="95"/>
      <c r="U521" s="7"/>
      <c r="V521" s="7"/>
      <c r="W521" s="7"/>
      <c r="X521" s="7"/>
      <c r="Y521" s="7"/>
      <c r="Z521" s="7"/>
      <c r="AA521" s="7"/>
      <c r="AB521" s="7"/>
      <c r="AC521" s="7"/>
      <c r="AD521" s="7"/>
      <c r="AE521" s="7"/>
      <c r="AF521" s="7"/>
      <c r="AG521" s="7"/>
      <c r="AH521" s="7"/>
      <c r="AI521" s="7"/>
      <c r="AJ521" s="7"/>
      <c r="AK521" s="7"/>
      <c r="AL521" s="7"/>
      <c r="AM521" s="7"/>
      <c r="AN521" s="7"/>
      <c r="AO521" s="7"/>
      <c r="AP521" s="7"/>
      <c r="AQ521" s="7"/>
    </row>
    <row r="522" hidden="1">
      <c r="A522" s="7"/>
      <c r="B522" s="450"/>
      <c r="C522" s="450"/>
      <c r="D522" s="450"/>
      <c r="E522" s="7"/>
      <c r="F522" s="7"/>
      <c r="G522" s="7"/>
      <c r="H522" s="7"/>
      <c r="I522" s="7"/>
      <c r="J522" s="7"/>
      <c r="K522" s="7"/>
      <c r="L522" s="1733"/>
      <c r="M522" s="7"/>
      <c r="N522" s="7"/>
      <c r="O522" s="7"/>
      <c r="P522" s="7"/>
      <c r="Q522" s="7"/>
      <c r="R522" s="7"/>
      <c r="S522" s="7"/>
      <c r="T522" s="95"/>
      <c r="U522" s="7"/>
      <c r="V522" s="7"/>
      <c r="W522" s="7"/>
      <c r="X522" s="7"/>
      <c r="Y522" s="7"/>
      <c r="Z522" s="7"/>
      <c r="AA522" s="7"/>
      <c r="AB522" s="7"/>
      <c r="AC522" s="7"/>
      <c r="AD522" s="7"/>
      <c r="AE522" s="7"/>
      <c r="AF522" s="7"/>
      <c r="AG522" s="7"/>
      <c r="AH522" s="7"/>
      <c r="AI522" s="7"/>
      <c r="AJ522" s="7"/>
      <c r="AK522" s="7"/>
      <c r="AL522" s="7"/>
      <c r="AM522" s="7"/>
      <c r="AN522" s="7"/>
      <c r="AO522" s="7"/>
      <c r="AP522" s="7"/>
      <c r="AQ522" s="7"/>
    </row>
    <row r="523" hidden="1">
      <c r="A523" s="7"/>
      <c r="B523" s="450"/>
      <c r="C523" s="450"/>
      <c r="D523" s="450"/>
      <c r="E523" s="7"/>
      <c r="F523" s="7"/>
      <c r="G523" s="7"/>
      <c r="H523" s="7"/>
      <c r="I523" s="7"/>
      <c r="J523" s="7"/>
      <c r="K523" s="7"/>
      <c r="L523" s="1733"/>
      <c r="M523" s="7"/>
      <c r="N523" s="7"/>
      <c r="O523" s="7"/>
      <c r="P523" s="7"/>
      <c r="Q523" s="7"/>
      <c r="R523" s="7"/>
      <c r="S523" s="7"/>
      <c r="T523" s="95"/>
      <c r="U523" s="7"/>
      <c r="V523" s="7"/>
      <c r="W523" s="7"/>
      <c r="X523" s="7"/>
      <c r="Y523" s="7"/>
      <c r="Z523" s="7"/>
      <c r="AA523" s="7"/>
      <c r="AB523" s="7"/>
      <c r="AC523" s="7"/>
      <c r="AD523" s="7"/>
      <c r="AE523" s="7"/>
      <c r="AF523" s="7"/>
      <c r="AG523" s="7"/>
      <c r="AH523" s="7"/>
      <c r="AI523" s="7"/>
      <c r="AJ523" s="7"/>
      <c r="AK523" s="7"/>
      <c r="AL523" s="7"/>
      <c r="AM523" s="7"/>
      <c r="AN523" s="7"/>
      <c r="AO523" s="7"/>
      <c r="AP523" s="7"/>
      <c r="AQ523" s="7"/>
    </row>
    <row r="524" hidden="1">
      <c r="A524" s="7"/>
      <c r="B524" s="450"/>
      <c r="C524" s="450"/>
      <c r="D524" s="450"/>
      <c r="E524" s="7"/>
      <c r="F524" s="7"/>
      <c r="G524" s="7"/>
      <c r="H524" s="7"/>
      <c r="I524" s="7"/>
      <c r="J524" s="7"/>
      <c r="K524" s="7"/>
      <c r="L524" s="1733"/>
      <c r="M524" s="7"/>
      <c r="N524" s="7"/>
      <c r="O524" s="7"/>
      <c r="P524" s="7"/>
      <c r="Q524" s="7"/>
      <c r="R524" s="7"/>
      <c r="S524" s="7"/>
      <c r="T524" s="95"/>
      <c r="U524" s="7"/>
      <c r="V524" s="7"/>
      <c r="W524" s="7"/>
      <c r="X524" s="7"/>
      <c r="Y524" s="7"/>
      <c r="Z524" s="7"/>
      <c r="AA524" s="7"/>
      <c r="AB524" s="7"/>
      <c r="AC524" s="7"/>
      <c r="AD524" s="7"/>
      <c r="AE524" s="7"/>
      <c r="AF524" s="7"/>
      <c r="AG524" s="7"/>
      <c r="AH524" s="7"/>
      <c r="AI524" s="7"/>
      <c r="AJ524" s="7"/>
      <c r="AK524" s="7"/>
      <c r="AL524" s="7"/>
      <c r="AM524" s="7"/>
      <c r="AN524" s="7"/>
      <c r="AO524" s="7"/>
      <c r="AP524" s="7"/>
      <c r="AQ524" s="7"/>
    </row>
    <row r="525" hidden="1">
      <c r="A525" s="7"/>
      <c r="B525" s="450"/>
      <c r="C525" s="450"/>
      <c r="D525" s="450"/>
      <c r="E525" s="7"/>
      <c r="F525" s="7"/>
      <c r="G525" s="7"/>
      <c r="H525" s="7"/>
      <c r="I525" s="7"/>
      <c r="J525" s="7"/>
      <c r="K525" s="7"/>
      <c r="L525" s="1733"/>
      <c r="M525" s="7"/>
      <c r="N525" s="7"/>
      <c r="O525" s="7"/>
      <c r="P525" s="7"/>
      <c r="Q525" s="7"/>
      <c r="R525" s="7"/>
      <c r="S525" s="7"/>
      <c r="T525" s="95"/>
      <c r="U525" s="7"/>
      <c r="V525" s="7"/>
      <c r="W525" s="7"/>
      <c r="X525" s="7"/>
      <c r="Y525" s="7"/>
      <c r="Z525" s="7"/>
      <c r="AA525" s="7"/>
      <c r="AB525" s="7"/>
      <c r="AC525" s="7"/>
      <c r="AD525" s="7"/>
      <c r="AE525" s="7"/>
      <c r="AF525" s="7"/>
      <c r="AG525" s="7"/>
      <c r="AH525" s="7"/>
      <c r="AI525" s="7"/>
      <c r="AJ525" s="7"/>
      <c r="AK525" s="7"/>
      <c r="AL525" s="7"/>
      <c r="AM525" s="7"/>
      <c r="AN525" s="7"/>
      <c r="AO525" s="7"/>
      <c r="AP525" s="7"/>
      <c r="AQ525" s="7"/>
    </row>
    <row r="526" hidden="1">
      <c r="A526" s="7"/>
      <c r="B526" s="450"/>
      <c r="C526" s="450"/>
      <c r="D526" s="450"/>
      <c r="E526" s="7"/>
      <c r="F526" s="7"/>
      <c r="G526" s="7"/>
      <c r="H526" s="7"/>
      <c r="I526" s="7"/>
      <c r="J526" s="7"/>
      <c r="K526" s="7"/>
      <c r="L526" s="1733"/>
      <c r="M526" s="7"/>
      <c r="N526" s="7"/>
      <c r="O526" s="7"/>
      <c r="P526" s="7"/>
      <c r="Q526" s="7"/>
      <c r="R526" s="7"/>
      <c r="S526" s="7"/>
      <c r="T526" s="95"/>
      <c r="U526" s="7"/>
      <c r="V526" s="7"/>
      <c r="W526" s="7"/>
      <c r="X526" s="7"/>
      <c r="Y526" s="7"/>
      <c r="Z526" s="7"/>
      <c r="AA526" s="7"/>
      <c r="AB526" s="7"/>
      <c r="AC526" s="7"/>
      <c r="AD526" s="7"/>
      <c r="AE526" s="7"/>
      <c r="AF526" s="7"/>
      <c r="AG526" s="7"/>
      <c r="AH526" s="7"/>
      <c r="AI526" s="7"/>
      <c r="AJ526" s="7"/>
      <c r="AK526" s="7"/>
      <c r="AL526" s="7"/>
      <c r="AM526" s="7"/>
      <c r="AN526" s="7"/>
      <c r="AO526" s="7"/>
      <c r="AP526" s="7"/>
      <c r="AQ526" s="7"/>
    </row>
    <row r="527" hidden="1">
      <c r="A527" s="7"/>
      <c r="B527" s="450"/>
      <c r="C527" s="450"/>
      <c r="D527" s="450"/>
      <c r="E527" s="7"/>
      <c r="F527" s="7"/>
      <c r="G527" s="7"/>
      <c r="H527" s="7"/>
      <c r="I527" s="7"/>
      <c r="J527" s="7"/>
      <c r="K527" s="7"/>
      <c r="L527" s="1733"/>
      <c r="M527" s="7"/>
      <c r="N527" s="7"/>
      <c r="O527" s="7"/>
      <c r="P527" s="7"/>
      <c r="Q527" s="7"/>
      <c r="R527" s="7"/>
      <c r="S527" s="7"/>
      <c r="T527" s="95"/>
      <c r="U527" s="7"/>
      <c r="V527" s="7"/>
      <c r="W527" s="7"/>
      <c r="X527" s="7"/>
      <c r="Y527" s="7"/>
      <c r="Z527" s="7"/>
      <c r="AA527" s="7"/>
      <c r="AB527" s="7"/>
      <c r="AC527" s="7"/>
      <c r="AD527" s="7"/>
      <c r="AE527" s="7"/>
      <c r="AF527" s="7"/>
      <c r="AG527" s="7"/>
      <c r="AH527" s="7"/>
      <c r="AI527" s="7"/>
      <c r="AJ527" s="7"/>
      <c r="AK527" s="7"/>
      <c r="AL527" s="7"/>
      <c r="AM527" s="7"/>
      <c r="AN527" s="7"/>
      <c r="AO527" s="7"/>
      <c r="AP527" s="7"/>
      <c r="AQ527" s="7"/>
    </row>
    <row r="528" hidden="1">
      <c r="A528" s="7"/>
      <c r="B528" s="450"/>
      <c r="C528" s="450"/>
      <c r="D528" s="450"/>
      <c r="E528" s="7"/>
      <c r="F528" s="7"/>
      <c r="G528" s="7"/>
      <c r="H528" s="7"/>
      <c r="I528" s="7"/>
      <c r="J528" s="7"/>
      <c r="K528" s="7"/>
      <c r="L528" s="1733"/>
      <c r="M528" s="7"/>
      <c r="N528" s="7"/>
      <c r="O528" s="7"/>
      <c r="P528" s="7"/>
      <c r="Q528" s="7"/>
      <c r="R528" s="7"/>
      <c r="S528" s="7"/>
      <c r="T528" s="95"/>
      <c r="U528" s="7"/>
      <c r="V528" s="7"/>
      <c r="W528" s="7"/>
      <c r="X528" s="7"/>
      <c r="Y528" s="7"/>
      <c r="Z528" s="7"/>
      <c r="AA528" s="7"/>
      <c r="AB528" s="7"/>
      <c r="AC528" s="7"/>
      <c r="AD528" s="7"/>
      <c r="AE528" s="7"/>
      <c r="AF528" s="7"/>
      <c r="AG528" s="7"/>
      <c r="AH528" s="7"/>
      <c r="AI528" s="7"/>
      <c r="AJ528" s="7"/>
      <c r="AK528" s="7"/>
      <c r="AL528" s="7"/>
      <c r="AM528" s="7"/>
      <c r="AN528" s="7"/>
      <c r="AO528" s="7"/>
      <c r="AP528" s="7"/>
      <c r="AQ528" s="7"/>
    </row>
    <row r="529" hidden="1">
      <c r="A529" s="7"/>
      <c r="B529" s="450"/>
      <c r="C529" s="450"/>
      <c r="D529" s="450"/>
      <c r="E529" s="7"/>
      <c r="F529" s="7"/>
      <c r="G529" s="7"/>
      <c r="H529" s="7"/>
      <c r="I529" s="7"/>
      <c r="J529" s="7"/>
      <c r="K529" s="7"/>
      <c r="L529" s="1733"/>
      <c r="M529" s="7"/>
      <c r="N529" s="7"/>
      <c r="O529" s="7"/>
      <c r="P529" s="7"/>
      <c r="Q529" s="7"/>
      <c r="R529" s="7"/>
      <c r="S529" s="7"/>
      <c r="T529" s="95"/>
      <c r="U529" s="7"/>
      <c r="V529" s="7"/>
      <c r="W529" s="7"/>
      <c r="X529" s="7"/>
      <c r="Y529" s="7"/>
      <c r="Z529" s="7"/>
      <c r="AA529" s="7"/>
      <c r="AB529" s="7"/>
      <c r="AC529" s="7"/>
      <c r="AD529" s="7"/>
      <c r="AE529" s="7"/>
      <c r="AF529" s="7"/>
      <c r="AG529" s="7"/>
      <c r="AH529" s="7"/>
      <c r="AI529" s="7"/>
      <c r="AJ529" s="7"/>
      <c r="AK529" s="7"/>
      <c r="AL529" s="7"/>
      <c r="AM529" s="7"/>
      <c r="AN529" s="7"/>
      <c r="AO529" s="7"/>
      <c r="AP529" s="7"/>
      <c r="AQ529" s="7"/>
    </row>
    <row r="530" hidden="1">
      <c r="A530" s="7"/>
      <c r="B530" s="450"/>
      <c r="C530" s="450"/>
      <c r="D530" s="450"/>
      <c r="E530" s="7"/>
      <c r="F530" s="7"/>
      <c r="G530" s="7"/>
      <c r="H530" s="7"/>
      <c r="I530" s="7"/>
      <c r="J530" s="7"/>
      <c r="K530" s="7"/>
      <c r="L530" s="1733"/>
      <c r="M530" s="7"/>
      <c r="N530" s="7"/>
      <c r="O530" s="7"/>
      <c r="P530" s="7"/>
      <c r="Q530" s="7"/>
      <c r="R530" s="7"/>
      <c r="S530" s="7"/>
      <c r="T530" s="95"/>
      <c r="U530" s="7"/>
      <c r="V530" s="7"/>
      <c r="W530" s="7"/>
      <c r="X530" s="7"/>
      <c r="Y530" s="7"/>
      <c r="Z530" s="7"/>
      <c r="AA530" s="7"/>
      <c r="AB530" s="7"/>
      <c r="AC530" s="7"/>
      <c r="AD530" s="7"/>
      <c r="AE530" s="7"/>
      <c r="AF530" s="7"/>
      <c r="AG530" s="7"/>
      <c r="AH530" s="7"/>
      <c r="AI530" s="7"/>
      <c r="AJ530" s="7"/>
      <c r="AK530" s="7"/>
      <c r="AL530" s="7"/>
      <c r="AM530" s="7"/>
      <c r="AN530" s="7"/>
      <c r="AO530" s="7"/>
      <c r="AP530" s="7"/>
      <c r="AQ530" s="7"/>
    </row>
    <row r="531" hidden="1">
      <c r="A531" s="7"/>
      <c r="B531" s="450"/>
      <c r="C531" s="450"/>
      <c r="D531" s="450"/>
      <c r="E531" s="7"/>
      <c r="F531" s="7"/>
      <c r="G531" s="7"/>
      <c r="H531" s="7"/>
      <c r="I531" s="7"/>
      <c r="J531" s="7"/>
      <c r="K531" s="7"/>
      <c r="L531" s="1733"/>
      <c r="M531" s="7"/>
      <c r="N531" s="7"/>
      <c r="O531" s="7"/>
      <c r="P531" s="7"/>
      <c r="Q531" s="7"/>
      <c r="R531" s="7"/>
      <c r="S531" s="7"/>
      <c r="T531" s="95"/>
      <c r="U531" s="7"/>
      <c r="V531" s="7"/>
      <c r="W531" s="7"/>
      <c r="X531" s="7"/>
      <c r="Y531" s="7"/>
      <c r="Z531" s="7"/>
      <c r="AA531" s="7"/>
      <c r="AB531" s="7"/>
      <c r="AC531" s="7"/>
      <c r="AD531" s="7"/>
      <c r="AE531" s="7"/>
      <c r="AF531" s="7"/>
      <c r="AG531" s="7"/>
      <c r="AH531" s="7"/>
      <c r="AI531" s="7"/>
      <c r="AJ531" s="7"/>
      <c r="AK531" s="7"/>
      <c r="AL531" s="7"/>
      <c r="AM531" s="7"/>
      <c r="AN531" s="7"/>
      <c r="AO531" s="7"/>
      <c r="AP531" s="7"/>
      <c r="AQ531" s="7"/>
    </row>
    <row r="532" hidden="1">
      <c r="A532" s="7"/>
      <c r="B532" s="450"/>
      <c r="C532" s="450"/>
      <c r="D532" s="450"/>
      <c r="E532" s="7"/>
      <c r="F532" s="7"/>
      <c r="G532" s="7"/>
      <c r="H532" s="7"/>
      <c r="I532" s="7"/>
      <c r="J532" s="7"/>
      <c r="K532" s="7"/>
      <c r="L532" s="1733"/>
      <c r="M532" s="7"/>
      <c r="N532" s="7"/>
      <c r="O532" s="7"/>
      <c r="P532" s="7"/>
      <c r="Q532" s="7"/>
      <c r="R532" s="7"/>
      <c r="S532" s="7"/>
      <c r="T532" s="95"/>
      <c r="U532" s="7"/>
      <c r="V532" s="7"/>
      <c r="W532" s="7"/>
      <c r="X532" s="7"/>
      <c r="Y532" s="7"/>
      <c r="Z532" s="7"/>
      <c r="AA532" s="7"/>
      <c r="AB532" s="7"/>
      <c r="AC532" s="7"/>
      <c r="AD532" s="7"/>
      <c r="AE532" s="7"/>
      <c r="AF532" s="7"/>
      <c r="AG532" s="7"/>
      <c r="AH532" s="7"/>
      <c r="AI532" s="7"/>
      <c r="AJ532" s="7"/>
      <c r="AK532" s="7"/>
      <c r="AL532" s="7"/>
      <c r="AM532" s="7"/>
      <c r="AN532" s="7"/>
      <c r="AO532" s="7"/>
      <c r="AP532" s="7"/>
      <c r="AQ532" s="7"/>
    </row>
    <row r="533" hidden="1">
      <c r="A533" s="7"/>
      <c r="B533" s="450"/>
      <c r="C533" s="450"/>
      <c r="D533" s="450"/>
      <c r="E533" s="7"/>
      <c r="F533" s="7"/>
      <c r="G533" s="7"/>
      <c r="H533" s="7"/>
      <c r="I533" s="7"/>
      <c r="J533" s="7"/>
      <c r="K533" s="7"/>
      <c r="L533" s="1733"/>
      <c r="M533" s="7"/>
      <c r="N533" s="7"/>
      <c r="O533" s="7"/>
      <c r="P533" s="7"/>
      <c r="Q533" s="7"/>
      <c r="R533" s="7"/>
      <c r="S533" s="7"/>
      <c r="T533" s="95"/>
      <c r="U533" s="7"/>
      <c r="V533" s="7"/>
      <c r="W533" s="7"/>
      <c r="X533" s="7"/>
      <c r="Y533" s="7"/>
      <c r="Z533" s="7"/>
      <c r="AA533" s="7"/>
      <c r="AB533" s="7"/>
      <c r="AC533" s="7"/>
      <c r="AD533" s="7"/>
      <c r="AE533" s="7"/>
      <c r="AF533" s="7"/>
      <c r="AG533" s="7"/>
      <c r="AH533" s="7"/>
      <c r="AI533" s="7"/>
      <c r="AJ533" s="7"/>
      <c r="AK533" s="7"/>
      <c r="AL533" s="7"/>
      <c r="AM533" s="7"/>
      <c r="AN533" s="7"/>
      <c r="AO533" s="7"/>
      <c r="AP533" s="7"/>
      <c r="AQ533" s="7"/>
    </row>
    <row r="534" hidden="1">
      <c r="A534" s="7"/>
      <c r="B534" s="450"/>
      <c r="C534" s="450"/>
      <c r="D534" s="450"/>
      <c r="E534" s="7"/>
      <c r="F534" s="7"/>
      <c r="G534" s="7"/>
      <c r="H534" s="7"/>
      <c r="I534" s="7"/>
      <c r="J534" s="7"/>
      <c r="K534" s="7"/>
      <c r="L534" s="1733"/>
      <c r="M534" s="7"/>
      <c r="N534" s="7"/>
      <c r="O534" s="7"/>
      <c r="P534" s="7"/>
      <c r="Q534" s="7"/>
      <c r="R534" s="7"/>
      <c r="S534" s="7"/>
      <c r="T534" s="95"/>
      <c r="U534" s="7"/>
      <c r="V534" s="7"/>
      <c r="W534" s="7"/>
      <c r="X534" s="7"/>
      <c r="Y534" s="7"/>
      <c r="Z534" s="7"/>
      <c r="AA534" s="7"/>
      <c r="AB534" s="7"/>
      <c r="AC534" s="7"/>
      <c r="AD534" s="7"/>
      <c r="AE534" s="7"/>
      <c r="AF534" s="7"/>
      <c r="AG534" s="7"/>
      <c r="AH534" s="7"/>
      <c r="AI534" s="7"/>
      <c r="AJ534" s="7"/>
      <c r="AK534" s="7"/>
      <c r="AL534" s="7"/>
      <c r="AM534" s="7"/>
      <c r="AN534" s="7"/>
      <c r="AO534" s="7"/>
      <c r="AP534" s="7"/>
      <c r="AQ534" s="7"/>
    </row>
    <row r="535" hidden="1">
      <c r="A535" s="7"/>
      <c r="B535" s="450"/>
      <c r="C535" s="450"/>
      <c r="D535" s="450"/>
      <c r="E535" s="7"/>
      <c r="F535" s="7"/>
      <c r="G535" s="7"/>
      <c r="H535" s="7"/>
      <c r="I535" s="7"/>
      <c r="J535" s="7"/>
      <c r="K535" s="7"/>
      <c r="L535" s="1733"/>
      <c r="M535" s="7"/>
      <c r="N535" s="7"/>
      <c r="O535" s="7"/>
      <c r="P535" s="7"/>
      <c r="Q535" s="7"/>
      <c r="R535" s="7"/>
      <c r="S535" s="7"/>
      <c r="T535" s="95"/>
      <c r="U535" s="7"/>
      <c r="V535" s="7"/>
      <c r="W535" s="7"/>
      <c r="X535" s="7"/>
      <c r="Y535" s="7"/>
      <c r="Z535" s="7"/>
      <c r="AA535" s="7"/>
      <c r="AB535" s="7"/>
      <c r="AC535" s="7"/>
      <c r="AD535" s="7"/>
      <c r="AE535" s="7"/>
      <c r="AF535" s="7"/>
      <c r="AG535" s="7"/>
      <c r="AH535" s="7"/>
      <c r="AI535" s="7"/>
      <c r="AJ535" s="7"/>
      <c r="AK535" s="7"/>
      <c r="AL535" s="7"/>
      <c r="AM535" s="7"/>
      <c r="AN535" s="7"/>
      <c r="AO535" s="7"/>
      <c r="AP535" s="7"/>
      <c r="AQ535" s="7"/>
    </row>
    <row r="536" hidden="1">
      <c r="A536" s="7"/>
      <c r="B536" s="450"/>
      <c r="C536" s="450"/>
      <c r="D536" s="450"/>
      <c r="E536" s="7"/>
      <c r="F536" s="7"/>
      <c r="G536" s="7"/>
      <c r="H536" s="7"/>
      <c r="I536" s="7"/>
      <c r="J536" s="7"/>
      <c r="K536" s="7"/>
      <c r="L536" s="1733"/>
      <c r="M536" s="7"/>
      <c r="N536" s="7"/>
      <c r="O536" s="7"/>
      <c r="P536" s="7"/>
      <c r="Q536" s="7"/>
      <c r="R536" s="7"/>
      <c r="S536" s="7"/>
      <c r="T536" s="95"/>
      <c r="U536" s="7"/>
      <c r="V536" s="7"/>
      <c r="W536" s="7"/>
      <c r="X536" s="7"/>
      <c r="Y536" s="7"/>
      <c r="Z536" s="7"/>
      <c r="AA536" s="7"/>
      <c r="AB536" s="7"/>
      <c r="AC536" s="7"/>
      <c r="AD536" s="7"/>
      <c r="AE536" s="7"/>
      <c r="AF536" s="7"/>
      <c r="AG536" s="7"/>
      <c r="AH536" s="7"/>
      <c r="AI536" s="7"/>
      <c r="AJ536" s="7"/>
      <c r="AK536" s="7"/>
      <c r="AL536" s="7"/>
      <c r="AM536" s="7"/>
      <c r="AN536" s="7"/>
      <c r="AO536" s="7"/>
      <c r="AP536" s="7"/>
      <c r="AQ536" s="7"/>
    </row>
    <row r="537" hidden="1">
      <c r="A537" s="7"/>
      <c r="B537" s="450"/>
      <c r="C537" s="450"/>
      <c r="D537" s="450"/>
      <c r="E537" s="7"/>
      <c r="F537" s="7"/>
      <c r="G537" s="7"/>
      <c r="H537" s="7"/>
      <c r="I537" s="7"/>
      <c r="J537" s="7"/>
      <c r="K537" s="7"/>
      <c r="L537" s="1733"/>
      <c r="M537" s="7"/>
      <c r="N537" s="7"/>
      <c r="O537" s="7"/>
      <c r="P537" s="7"/>
      <c r="Q537" s="7"/>
      <c r="R537" s="7"/>
      <c r="S537" s="7"/>
      <c r="T537" s="95"/>
      <c r="U537" s="7"/>
      <c r="V537" s="7"/>
      <c r="W537" s="7"/>
      <c r="X537" s="7"/>
      <c r="Y537" s="7"/>
      <c r="Z537" s="7"/>
      <c r="AA537" s="7"/>
      <c r="AB537" s="7"/>
      <c r="AC537" s="7"/>
      <c r="AD537" s="7"/>
      <c r="AE537" s="7"/>
      <c r="AF537" s="7"/>
      <c r="AG537" s="7"/>
      <c r="AH537" s="7"/>
      <c r="AI537" s="7"/>
      <c r="AJ537" s="7"/>
      <c r="AK537" s="7"/>
      <c r="AL537" s="7"/>
      <c r="AM537" s="7"/>
      <c r="AN537" s="7"/>
      <c r="AO537" s="7"/>
      <c r="AP537" s="7"/>
      <c r="AQ537" s="7"/>
    </row>
    <row r="538" hidden="1">
      <c r="A538" s="7"/>
      <c r="B538" s="450"/>
      <c r="C538" s="450"/>
      <c r="D538" s="450"/>
      <c r="E538" s="7"/>
      <c r="F538" s="7"/>
      <c r="G538" s="7"/>
      <c r="H538" s="7"/>
      <c r="I538" s="7"/>
      <c r="J538" s="7"/>
      <c r="K538" s="7"/>
      <c r="L538" s="1733"/>
      <c r="M538" s="7"/>
      <c r="N538" s="7"/>
      <c r="O538" s="7"/>
      <c r="P538" s="7"/>
      <c r="Q538" s="7"/>
      <c r="R538" s="7"/>
      <c r="S538" s="7"/>
      <c r="T538" s="95"/>
      <c r="U538" s="7"/>
      <c r="V538" s="7"/>
      <c r="W538" s="7"/>
      <c r="X538" s="7"/>
      <c r="Y538" s="7"/>
      <c r="Z538" s="7"/>
      <c r="AA538" s="7"/>
      <c r="AB538" s="7"/>
      <c r="AC538" s="7"/>
      <c r="AD538" s="7"/>
      <c r="AE538" s="7"/>
      <c r="AF538" s="7"/>
      <c r="AG538" s="7"/>
      <c r="AH538" s="7"/>
      <c r="AI538" s="7"/>
      <c r="AJ538" s="7"/>
      <c r="AK538" s="7"/>
      <c r="AL538" s="7"/>
      <c r="AM538" s="7"/>
      <c r="AN538" s="7"/>
      <c r="AO538" s="7"/>
      <c r="AP538" s="7"/>
      <c r="AQ538" s="7"/>
    </row>
    <row r="539" hidden="1">
      <c r="A539" s="7"/>
      <c r="B539" s="450"/>
      <c r="C539" s="450"/>
      <c r="D539" s="450"/>
      <c r="E539" s="7"/>
      <c r="F539" s="7"/>
      <c r="G539" s="7"/>
      <c r="H539" s="7"/>
      <c r="I539" s="7"/>
      <c r="J539" s="7"/>
      <c r="K539" s="7"/>
      <c r="L539" s="1733"/>
      <c r="M539" s="7"/>
      <c r="N539" s="7"/>
      <c r="O539" s="7"/>
      <c r="P539" s="7"/>
      <c r="Q539" s="7"/>
      <c r="R539" s="7"/>
      <c r="S539" s="7"/>
      <c r="T539" s="95"/>
      <c r="U539" s="7"/>
      <c r="V539" s="7"/>
      <c r="W539" s="7"/>
      <c r="X539" s="7"/>
      <c r="Y539" s="7"/>
      <c r="Z539" s="7"/>
      <c r="AA539" s="7"/>
      <c r="AB539" s="7"/>
      <c r="AC539" s="7"/>
      <c r="AD539" s="7"/>
      <c r="AE539" s="7"/>
      <c r="AF539" s="7"/>
      <c r="AG539" s="7"/>
      <c r="AH539" s="7"/>
      <c r="AI539" s="7"/>
      <c r="AJ539" s="7"/>
      <c r="AK539" s="7"/>
      <c r="AL539" s="7"/>
      <c r="AM539" s="7"/>
      <c r="AN539" s="7"/>
      <c r="AO539" s="7"/>
      <c r="AP539" s="7"/>
      <c r="AQ539" s="7"/>
    </row>
    <row r="540" hidden="1">
      <c r="A540" s="7"/>
      <c r="B540" s="450"/>
      <c r="C540" s="450"/>
      <c r="D540" s="450"/>
      <c r="E540" s="7"/>
      <c r="F540" s="7"/>
      <c r="G540" s="7"/>
      <c r="H540" s="7"/>
      <c r="I540" s="7"/>
      <c r="J540" s="7"/>
      <c r="K540" s="7"/>
      <c r="L540" s="1733"/>
      <c r="M540" s="7"/>
      <c r="N540" s="7"/>
      <c r="O540" s="7"/>
      <c r="P540" s="7"/>
      <c r="Q540" s="7"/>
      <c r="R540" s="7"/>
      <c r="S540" s="7"/>
      <c r="T540" s="95"/>
      <c r="U540" s="7"/>
      <c r="V540" s="7"/>
      <c r="W540" s="7"/>
      <c r="X540" s="7"/>
      <c r="Y540" s="7"/>
      <c r="Z540" s="7"/>
      <c r="AA540" s="7"/>
      <c r="AB540" s="7"/>
      <c r="AC540" s="7"/>
      <c r="AD540" s="7"/>
      <c r="AE540" s="7"/>
      <c r="AF540" s="7"/>
      <c r="AG540" s="7"/>
      <c r="AH540" s="7"/>
      <c r="AI540" s="7"/>
      <c r="AJ540" s="7"/>
      <c r="AK540" s="7"/>
      <c r="AL540" s="7"/>
      <c r="AM540" s="7"/>
      <c r="AN540" s="7"/>
      <c r="AO540" s="7"/>
      <c r="AP540" s="7"/>
      <c r="AQ540" s="7"/>
    </row>
    <row r="541" hidden="1">
      <c r="A541" s="7"/>
      <c r="B541" s="450"/>
      <c r="C541" s="450"/>
      <c r="D541" s="450"/>
      <c r="E541" s="7"/>
      <c r="F541" s="7"/>
      <c r="G541" s="7"/>
      <c r="H541" s="7"/>
      <c r="I541" s="7"/>
      <c r="J541" s="7"/>
      <c r="K541" s="7"/>
      <c r="L541" s="1733"/>
      <c r="M541" s="7"/>
      <c r="N541" s="7"/>
      <c r="O541" s="7"/>
      <c r="P541" s="7"/>
      <c r="Q541" s="7"/>
      <c r="R541" s="7"/>
      <c r="S541" s="7"/>
      <c r="T541" s="95"/>
      <c r="U541" s="7"/>
      <c r="V541" s="7"/>
      <c r="W541" s="7"/>
      <c r="X541" s="7"/>
      <c r="Y541" s="7"/>
      <c r="Z541" s="7"/>
      <c r="AA541" s="7"/>
      <c r="AB541" s="7"/>
      <c r="AC541" s="7"/>
      <c r="AD541" s="7"/>
      <c r="AE541" s="7"/>
      <c r="AF541" s="7"/>
      <c r="AG541" s="7"/>
      <c r="AH541" s="7"/>
      <c r="AI541" s="7"/>
      <c r="AJ541" s="7"/>
      <c r="AK541" s="7"/>
      <c r="AL541" s="7"/>
      <c r="AM541" s="7"/>
      <c r="AN541" s="7"/>
      <c r="AO541" s="7"/>
      <c r="AP541" s="7"/>
      <c r="AQ541" s="7"/>
    </row>
    <row r="542" hidden="1">
      <c r="A542" s="7"/>
      <c r="B542" s="450"/>
      <c r="C542" s="450"/>
      <c r="D542" s="450"/>
      <c r="E542" s="7"/>
      <c r="F542" s="7"/>
      <c r="G542" s="7"/>
      <c r="H542" s="7"/>
      <c r="I542" s="7"/>
      <c r="J542" s="7"/>
      <c r="K542" s="7"/>
      <c r="L542" s="1733"/>
      <c r="M542" s="7"/>
      <c r="N542" s="7"/>
      <c r="O542" s="7"/>
      <c r="P542" s="7"/>
      <c r="Q542" s="7"/>
      <c r="R542" s="7"/>
      <c r="S542" s="7"/>
      <c r="T542" s="95"/>
      <c r="U542" s="7"/>
      <c r="V542" s="7"/>
      <c r="W542" s="7"/>
      <c r="X542" s="7"/>
      <c r="Y542" s="7"/>
      <c r="Z542" s="7"/>
      <c r="AA542" s="7"/>
      <c r="AB542" s="7"/>
      <c r="AC542" s="7"/>
      <c r="AD542" s="7"/>
      <c r="AE542" s="7"/>
      <c r="AF542" s="7"/>
      <c r="AG542" s="7"/>
      <c r="AH542" s="7"/>
      <c r="AI542" s="7"/>
      <c r="AJ542" s="7"/>
      <c r="AK542" s="7"/>
      <c r="AL542" s="7"/>
      <c r="AM542" s="7"/>
      <c r="AN542" s="7"/>
      <c r="AO542" s="7"/>
      <c r="AP542" s="7"/>
      <c r="AQ542" s="7"/>
    </row>
    <row r="543" hidden="1">
      <c r="A543" s="7"/>
      <c r="B543" s="450"/>
      <c r="C543" s="450"/>
      <c r="D543" s="450"/>
      <c r="E543" s="7"/>
      <c r="F543" s="7"/>
      <c r="G543" s="7"/>
      <c r="H543" s="7"/>
      <c r="I543" s="7"/>
      <c r="J543" s="7"/>
      <c r="K543" s="7"/>
      <c r="L543" s="1733"/>
      <c r="M543" s="7"/>
      <c r="N543" s="7"/>
      <c r="O543" s="7"/>
      <c r="P543" s="7"/>
      <c r="Q543" s="7"/>
      <c r="R543" s="7"/>
      <c r="S543" s="7"/>
      <c r="T543" s="95"/>
      <c r="U543" s="7"/>
      <c r="V543" s="7"/>
      <c r="W543" s="7"/>
      <c r="X543" s="7"/>
      <c r="Y543" s="7"/>
      <c r="Z543" s="7"/>
      <c r="AA543" s="7"/>
      <c r="AB543" s="7"/>
      <c r="AC543" s="7"/>
      <c r="AD543" s="7"/>
      <c r="AE543" s="7"/>
      <c r="AF543" s="7"/>
      <c r="AG543" s="7"/>
      <c r="AH543" s="7"/>
      <c r="AI543" s="7"/>
      <c r="AJ543" s="7"/>
      <c r="AK543" s="7"/>
      <c r="AL543" s="7"/>
      <c r="AM543" s="7"/>
      <c r="AN543" s="7"/>
      <c r="AO543" s="7"/>
      <c r="AP543" s="7"/>
      <c r="AQ543" s="7"/>
    </row>
    <row r="544" hidden="1">
      <c r="A544" s="7"/>
      <c r="B544" s="450"/>
      <c r="C544" s="450"/>
      <c r="D544" s="450"/>
      <c r="E544" s="7"/>
      <c r="F544" s="7"/>
      <c r="G544" s="7"/>
      <c r="H544" s="7"/>
      <c r="I544" s="7"/>
      <c r="J544" s="7"/>
      <c r="K544" s="7"/>
      <c r="L544" s="1733"/>
      <c r="M544" s="7"/>
      <c r="N544" s="7"/>
      <c r="O544" s="7"/>
      <c r="P544" s="7"/>
      <c r="Q544" s="7"/>
      <c r="R544" s="7"/>
      <c r="S544" s="7"/>
      <c r="T544" s="95"/>
      <c r="U544" s="7"/>
      <c r="V544" s="7"/>
      <c r="W544" s="7"/>
      <c r="X544" s="7"/>
      <c r="Y544" s="7"/>
      <c r="Z544" s="7"/>
      <c r="AA544" s="7"/>
      <c r="AB544" s="7"/>
      <c r="AC544" s="7"/>
      <c r="AD544" s="7"/>
      <c r="AE544" s="7"/>
      <c r="AF544" s="7"/>
      <c r="AG544" s="7"/>
      <c r="AH544" s="7"/>
      <c r="AI544" s="7"/>
      <c r="AJ544" s="7"/>
      <c r="AK544" s="7"/>
      <c r="AL544" s="7"/>
      <c r="AM544" s="7"/>
      <c r="AN544" s="7"/>
      <c r="AO544" s="7"/>
      <c r="AP544" s="7"/>
      <c r="AQ544" s="7"/>
    </row>
    <row r="545" hidden="1">
      <c r="A545" s="7"/>
      <c r="B545" s="450"/>
      <c r="C545" s="450"/>
      <c r="D545" s="450"/>
      <c r="E545" s="7"/>
      <c r="F545" s="7"/>
      <c r="G545" s="7"/>
      <c r="H545" s="7"/>
      <c r="I545" s="7"/>
      <c r="J545" s="7"/>
      <c r="K545" s="7"/>
      <c r="L545" s="1733"/>
      <c r="M545" s="7"/>
      <c r="N545" s="7"/>
      <c r="O545" s="7"/>
      <c r="P545" s="7"/>
      <c r="Q545" s="7"/>
      <c r="R545" s="7"/>
      <c r="S545" s="7"/>
      <c r="T545" s="95"/>
      <c r="U545" s="7"/>
      <c r="V545" s="7"/>
      <c r="W545" s="7"/>
      <c r="X545" s="7"/>
      <c r="Y545" s="7"/>
      <c r="Z545" s="7"/>
      <c r="AA545" s="7"/>
      <c r="AB545" s="7"/>
      <c r="AC545" s="7"/>
      <c r="AD545" s="7"/>
      <c r="AE545" s="7"/>
      <c r="AF545" s="7"/>
      <c r="AG545" s="7"/>
      <c r="AH545" s="7"/>
      <c r="AI545" s="7"/>
      <c r="AJ545" s="7"/>
      <c r="AK545" s="7"/>
      <c r="AL545" s="7"/>
      <c r="AM545" s="7"/>
      <c r="AN545" s="7"/>
      <c r="AO545" s="7"/>
      <c r="AP545" s="7"/>
      <c r="AQ545" s="7"/>
    </row>
    <row r="546" hidden="1">
      <c r="A546" s="7"/>
      <c r="B546" s="450"/>
      <c r="C546" s="450"/>
      <c r="D546" s="450"/>
      <c r="E546" s="7"/>
      <c r="F546" s="7"/>
      <c r="G546" s="7"/>
      <c r="H546" s="7"/>
      <c r="I546" s="7"/>
      <c r="J546" s="7"/>
      <c r="K546" s="7"/>
      <c r="L546" s="1733"/>
      <c r="M546" s="7"/>
      <c r="N546" s="7"/>
      <c r="O546" s="7"/>
      <c r="P546" s="7"/>
      <c r="Q546" s="7"/>
      <c r="R546" s="7"/>
      <c r="S546" s="7"/>
      <c r="T546" s="95"/>
      <c r="U546" s="7"/>
      <c r="V546" s="7"/>
      <c r="W546" s="7"/>
      <c r="X546" s="7"/>
      <c r="Y546" s="7"/>
      <c r="Z546" s="7"/>
      <c r="AA546" s="7"/>
      <c r="AB546" s="7"/>
      <c r="AC546" s="7"/>
      <c r="AD546" s="7"/>
      <c r="AE546" s="7"/>
      <c r="AF546" s="7"/>
      <c r="AG546" s="7"/>
      <c r="AH546" s="7"/>
      <c r="AI546" s="7"/>
      <c r="AJ546" s="7"/>
      <c r="AK546" s="7"/>
      <c r="AL546" s="7"/>
      <c r="AM546" s="7"/>
      <c r="AN546" s="7"/>
      <c r="AO546" s="7"/>
      <c r="AP546" s="7"/>
      <c r="AQ546" s="7"/>
    </row>
    <row r="547" hidden="1">
      <c r="A547" s="7"/>
      <c r="B547" s="450"/>
      <c r="C547" s="450"/>
      <c r="D547" s="450"/>
      <c r="E547" s="7"/>
      <c r="F547" s="7"/>
      <c r="G547" s="7"/>
      <c r="H547" s="7"/>
      <c r="I547" s="7"/>
      <c r="J547" s="7"/>
      <c r="K547" s="7"/>
      <c r="L547" s="1733"/>
      <c r="M547" s="7"/>
      <c r="N547" s="7"/>
      <c r="O547" s="7"/>
      <c r="P547" s="7"/>
      <c r="Q547" s="7"/>
      <c r="R547" s="7"/>
      <c r="S547" s="7"/>
      <c r="T547" s="95"/>
      <c r="U547" s="7"/>
      <c r="V547" s="7"/>
      <c r="W547" s="7"/>
      <c r="X547" s="7"/>
      <c r="Y547" s="7"/>
      <c r="Z547" s="7"/>
      <c r="AA547" s="7"/>
      <c r="AB547" s="7"/>
      <c r="AC547" s="7"/>
      <c r="AD547" s="7"/>
      <c r="AE547" s="7"/>
      <c r="AF547" s="7"/>
      <c r="AG547" s="7"/>
      <c r="AH547" s="7"/>
      <c r="AI547" s="7"/>
      <c r="AJ547" s="7"/>
      <c r="AK547" s="7"/>
      <c r="AL547" s="7"/>
      <c r="AM547" s="7"/>
      <c r="AN547" s="7"/>
      <c r="AO547" s="7"/>
      <c r="AP547" s="7"/>
      <c r="AQ547" s="7"/>
    </row>
    <row r="548" hidden="1">
      <c r="A548" s="7"/>
      <c r="B548" s="450"/>
      <c r="C548" s="450"/>
      <c r="D548" s="450"/>
      <c r="E548" s="7"/>
      <c r="F548" s="7"/>
      <c r="G548" s="7"/>
      <c r="H548" s="7"/>
      <c r="I548" s="7"/>
      <c r="J548" s="7"/>
      <c r="K548" s="7"/>
      <c r="L548" s="1733"/>
      <c r="M548" s="7"/>
      <c r="N548" s="7"/>
      <c r="O548" s="7"/>
      <c r="P548" s="7"/>
      <c r="Q548" s="7"/>
      <c r="R548" s="7"/>
      <c r="S548" s="7"/>
      <c r="T548" s="95"/>
      <c r="U548" s="7"/>
      <c r="V548" s="7"/>
      <c r="W548" s="7"/>
      <c r="X548" s="7"/>
      <c r="Y548" s="7"/>
      <c r="Z548" s="7"/>
      <c r="AA548" s="7"/>
      <c r="AB548" s="7"/>
      <c r="AC548" s="7"/>
      <c r="AD548" s="7"/>
      <c r="AE548" s="7"/>
      <c r="AF548" s="7"/>
      <c r="AG548" s="7"/>
      <c r="AH548" s="7"/>
      <c r="AI548" s="7"/>
      <c r="AJ548" s="7"/>
      <c r="AK548" s="7"/>
      <c r="AL548" s="7"/>
      <c r="AM548" s="7"/>
      <c r="AN548" s="7"/>
      <c r="AO548" s="7"/>
      <c r="AP548" s="7"/>
      <c r="AQ548" s="7"/>
    </row>
    <row r="549" hidden="1">
      <c r="A549" s="7"/>
      <c r="B549" s="450"/>
      <c r="C549" s="450"/>
      <c r="D549" s="450"/>
      <c r="E549" s="7"/>
      <c r="F549" s="7"/>
      <c r="G549" s="7"/>
      <c r="H549" s="7"/>
      <c r="I549" s="7"/>
      <c r="J549" s="7"/>
      <c r="K549" s="7"/>
      <c r="L549" s="1733"/>
      <c r="M549" s="7"/>
      <c r="N549" s="7"/>
      <c r="O549" s="7"/>
      <c r="P549" s="7"/>
      <c r="Q549" s="7"/>
      <c r="R549" s="7"/>
      <c r="S549" s="7"/>
      <c r="T549" s="95"/>
      <c r="U549" s="7"/>
      <c r="V549" s="7"/>
      <c r="W549" s="7"/>
      <c r="X549" s="7"/>
      <c r="Y549" s="7"/>
      <c r="Z549" s="7"/>
      <c r="AA549" s="7"/>
      <c r="AB549" s="7"/>
      <c r="AC549" s="7"/>
      <c r="AD549" s="7"/>
      <c r="AE549" s="7"/>
      <c r="AF549" s="7"/>
      <c r="AG549" s="7"/>
      <c r="AH549" s="7"/>
      <c r="AI549" s="7"/>
      <c r="AJ549" s="7"/>
      <c r="AK549" s="7"/>
      <c r="AL549" s="7"/>
      <c r="AM549" s="7"/>
      <c r="AN549" s="7"/>
      <c r="AO549" s="7"/>
      <c r="AP549" s="7"/>
      <c r="AQ549" s="7"/>
    </row>
    <row r="550" hidden="1">
      <c r="A550" s="7"/>
      <c r="B550" s="450"/>
      <c r="C550" s="450"/>
      <c r="D550" s="450"/>
      <c r="E550" s="7"/>
      <c r="F550" s="7"/>
      <c r="G550" s="7"/>
      <c r="H550" s="7"/>
      <c r="I550" s="7"/>
      <c r="J550" s="7"/>
      <c r="K550" s="7"/>
      <c r="L550" s="1733"/>
      <c r="M550" s="7"/>
      <c r="N550" s="7"/>
      <c r="O550" s="7"/>
      <c r="P550" s="7"/>
      <c r="Q550" s="7"/>
      <c r="R550" s="7"/>
      <c r="S550" s="7"/>
      <c r="T550" s="95"/>
      <c r="U550" s="7"/>
      <c r="V550" s="7"/>
      <c r="W550" s="7"/>
      <c r="X550" s="7"/>
      <c r="Y550" s="7"/>
      <c r="Z550" s="7"/>
      <c r="AA550" s="7"/>
      <c r="AB550" s="7"/>
      <c r="AC550" s="7"/>
      <c r="AD550" s="7"/>
      <c r="AE550" s="7"/>
      <c r="AF550" s="7"/>
      <c r="AG550" s="7"/>
      <c r="AH550" s="7"/>
      <c r="AI550" s="7"/>
      <c r="AJ550" s="7"/>
      <c r="AK550" s="7"/>
      <c r="AL550" s="7"/>
      <c r="AM550" s="7"/>
      <c r="AN550" s="7"/>
      <c r="AO550" s="7"/>
      <c r="AP550" s="7"/>
      <c r="AQ550" s="7"/>
    </row>
    <row r="551" hidden="1">
      <c r="A551" s="7"/>
      <c r="B551" s="450"/>
      <c r="C551" s="450"/>
      <c r="D551" s="450"/>
      <c r="E551" s="7"/>
      <c r="F551" s="7"/>
      <c r="G551" s="7"/>
      <c r="H551" s="7"/>
      <c r="I551" s="7"/>
      <c r="J551" s="7"/>
      <c r="K551" s="7"/>
      <c r="L551" s="1733"/>
      <c r="M551" s="7"/>
      <c r="N551" s="7"/>
      <c r="O551" s="7"/>
      <c r="P551" s="7"/>
      <c r="Q551" s="7"/>
      <c r="R551" s="7"/>
      <c r="S551" s="7"/>
      <c r="T551" s="95"/>
      <c r="U551" s="7"/>
      <c r="V551" s="7"/>
      <c r="W551" s="7"/>
      <c r="X551" s="7"/>
      <c r="Y551" s="7"/>
      <c r="Z551" s="7"/>
      <c r="AA551" s="7"/>
      <c r="AB551" s="7"/>
      <c r="AC551" s="7"/>
      <c r="AD551" s="7"/>
      <c r="AE551" s="7"/>
      <c r="AF551" s="7"/>
      <c r="AG551" s="7"/>
      <c r="AH551" s="7"/>
      <c r="AI551" s="7"/>
      <c r="AJ551" s="7"/>
      <c r="AK551" s="7"/>
      <c r="AL551" s="7"/>
      <c r="AM551" s="7"/>
      <c r="AN551" s="7"/>
      <c r="AO551" s="7"/>
      <c r="AP551" s="7"/>
      <c r="AQ551" s="7"/>
    </row>
    <row r="552" hidden="1">
      <c r="A552" s="7"/>
      <c r="B552" s="450"/>
      <c r="C552" s="450"/>
      <c r="D552" s="450"/>
      <c r="E552" s="7"/>
      <c r="F552" s="7"/>
      <c r="G552" s="7"/>
      <c r="H552" s="7"/>
      <c r="I552" s="7"/>
      <c r="J552" s="7"/>
      <c r="K552" s="7"/>
      <c r="L552" s="1733"/>
      <c r="M552" s="7"/>
      <c r="N552" s="7"/>
      <c r="O552" s="7"/>
      <c r="P552" s="7"/>
      <c r="Q552" s="7"/>
      <c r="R552" s="7"/>
      <c r="S552" s="7"/>
      <c r="T552" s="95"/>
      <c r="U552" s="7"/>
      <c r="V552" s="7"/>
      <c r="W552" s="7"/>
      <c r="X552" s="7"/>
      <c r="Y552" s="7"/>
      <c r="Z552" s="7"/>
      <c r="AA552" s="7"/>
      <c r="AB552" s="7"/>
      <c r="AC552" s="7"/>
      <c r="AD552" s="7"/>
      <c r="AE552" s="7"/>
      <c r="AF552" s="7"/>
      <c r="AG552" s="7"/>
      <c r="AH552" s="7"/>
      <c r="AI552" s="7"/>
      <c r="AJ552" s="7"/>
      <c r="AK552" s="7"/>
      <c r="AL552" s="7"/>
      <c r="AM552" s="7"/>
      <c r="AN552" s="7"/>
      <c r="AO552" s="7"/>
      <c r="AP552" s="7"/>
      <c r="AQ552" s="7"/>
    </row>
    <row r="553" hidden="1">
      <c r="A553" s="7"/>
      <c r="B553" s="450"/>
      <c r="C553" s="450"/>
      <c r="D553" s="450"/>
      <c r="E553" s="7"/>
      <c r="F553" s="7"/>
      <c r="G553" s="7"/>
      <c r="H553" s="7"/>
      <c r="I553" s="7"/>
      <c r="J553" s="7"/>
      <c r="K553" s="7"/>
      <c r="L553" s="1733"/>
      <c r="M553" s="7"/>
      <c r="N553" s="7"/>
      <c r="O553" s="7"/>
      <c r="P553" s="7"/>
      <c r="Q553" s="7"/>
      <c r="R553" s="7"/>
      <c r="S553" s="7"/>
      <c r="T553" s="95"/>
      <c r="U553" s="7"/>
      <c r="V553" s="7"/>
      <c r="W553" s="7"/>
      <c r="X553" s="7"/>
      <c r="Y553" s="7"/>
      <c r="Z553" s="7"/>
      <c r="AA553" s="7"/>
      <c r="AB553" s="7"/>
      <c r="AC553" s="7"/>
      <c r="AD553" s="7"/>
      <c r="AE553" s="7"/>
      <c r="AF553" s="7"/>
      <c r="AG553" s="7"/>
      <c r="AH553" s="7"/>
      <c r="AI553" s="7"/>
      <c r="AJ553" s="7"/>
      <c r="AK553" s="7"/>
      <c r="AL553" s="7"/>
      <c r="AM553" s="7"/>
      <c r="AN553" s="7"/>
      <c r="AO553" s="7"/>
      <c r="AP553" s="7"/>
      <c r="AQ553" s="7"/>
    </row>
    <row r="554" hidden="1">
      <c r="A554" s="7"/>
      <c r="B554" s="450"/>
      <c r="C554" s="450"/>
      <c r="D554" s="450"/>
      <c r="E554" s="7"/>
      <c r="F554" s="7"/>
      <c r="G554" s="7"/>
      <c r="H554" s="7"/>
      <c r="I554" s="7"/>
      <c r="J554" s="7"/>
      <c r="K554" s="7"/>
      <c r="L554" s="1733"/>
      <c r="M554" s="7"/>
      <c r="N554" s="7"/>
      <c r="O554" s="7"/>
      <c r="P554" s="7"/>
      <c r="Q554" s="7"/>
      <c r="R554" s="7"/>
      <c r="S554" s="7"/>
      <c r="T554" s="95"/>
      <c r="U554" s="7"/>
      <c r="V554" s="7"/>
      <c r="W554" s="7"/>
      <c r="X554" s="7"/>
      <c r="Y554" s="7"/>
      <c r="Z554" s="7"/>
      <c r="AA554" s="7"/>
      <c r="AB554" s="7"/>
      <c r="AC554" s="7"/>
      <c r="AD554" s="7"/>
      <c r="AE554" s="7"/>
      <c r="AF554" s="7"/>
      <c r="AG554" s="7"/>
      <c r="AH554" s="7"/>
      <c r="AI554" s="7"/>
      <c r="AJ554" s="7"/>
      <c r="AK554" s="7"/>
      <c r="AL554" s="7"/>
      <c r="AM554" s="7"/>
      <c r="AN554" s="7"/>
      <c r="AO554" s="7"/>
      <c r="AP554" s="7"/>
      <c r="AQ554" s="7"/>
    </row>
    <row r="555" hidden="1">
      <c r="A555" s="7"/>
      <c r="B555" s="450"/>
      <c r="C555" s="450"/>
      <c r="D555" s="450"/>
      <c r="E555" s="7"/>
      <c r="F555" s="7"/>
      <c r="G555" s="7"/>
      <c r="H555" s="7"/>
      <c r="I555" s="7"/>
      <c r="J555" s="7"/>
      <c r="K555" s="7"/>
      <c r="L555" s="1733"/>
      <c r="M555" s="7"/>
      <c r="N555" s="7"/>
      <c r="O555" s="7"/>
      <c r="P555" s="7"/>
      <c r="Q555" s="7"/>
      <c r="R555" s="7"/>
      <c r="S555" s="7"/>
      <c r="T555" s="95"/>
      <c r="U555" s="7"/>
      <c r="V555" s="7"/>
      <c r="W555" s="7"/>
      <c r="X555" s="7"/>
      <c r="Y555" s="7"/>
      <c r="Z555" s="7"/>
      <c r="AA555" s="7"/>
      <c r="AB555" s="7"/>
      <c r="AC555" s="7"/>
      <c r="AD555" s="7"/>
      <c r="AE555" s="7"/>
      <c r="AF555" s="7"/>
      <c r="AG555" s="7"/>
      <c r="AH555" s="7"/>
      <c r="AI555" s="7"/>
      <c r="AJ555" s="7"/>
      <c r="AK555" s="7"/>
      <c r="AL555" s="7"/>
      <c r="AM555" s="7"/>
      <c r="AN555" s="7"/>
      <c r="AO555" s="7"/>
      <c r="AP555" s="7"/>
      <c r="AQ555" s="7"/>
    </row>
    <row r="556" hidden="1">
      <c r="A556" s="7"/>
      <c r="B556" s="450"/>
      <c r="C556" s="450"/>
      <c r="D556" s="450"/>
      <c r="E556" s="7"/>
      <c r="F556" s="7"/>
      <c r="G556" s="7"/>
      <c r="H556" s="7"/>
      <c r="I556" s="7"/>
      <c r="J556" s="7"/>
      <c r="K556" s="7"/>
      <c r="L556" s="1733"/>
      <c r="M556" s="7"/>
      <c r="N556" s="7"/>
      <c r="O556" s="7"/>
      <c r="P556" s="7"/>
      <c r="Q556" s="7"/>
      <c r="R556" s="7"/>
      <c r="S556" s="7"/>
      <c r="T556" s="95"/>
      <c r="U556" s="7"/>
      <c r="V556" s="7"/>
      <c r="W556" s="7"/>
      <c r="X556" s="7"/>
      <c r="Y556" s="7"/>
      <c r="Z556" s="7"/>
      <c r="AA556" s="7"/>
      <c r="AB556" s="7"/>
      <c r="AC556" s="7"/>
      <c r="AD556" s="7"/>
      <c r="AE556" s="7"/>
      <c r="AF556" s="7"/>
      <c r="AG556" s="7"/>
      <c r="AH556" s="7"/>
      <c r="AI556" s="7"/>
      <c r="AJ556" s="7"/>
      <c r="AK556" s="7"/>
      <c r="AL556" s="7"/>
      <c r="AM556" s="7"/>
      <c r="AN556" s="7"/>
      <c r="AO556" s="7"/>
      <c r="AP556" s="7"/>
      <c r="AQ556" s="7"/>
    </row>
    <row r="557" hidden="1">
      <c r="A557" s="7"/>
      <c r="B557" s="450"/>
      <c r="C557" s="450"/>
      <c r="D557" s="450"/>
      <c r="E557" s="7"/>
      <c r="F557" s="7"/>
      <c r="G557" s="7"/>
      <c r="H557" s="7"/>
      <c r="I557" s="7"/>
      <c r="J557" s="7"/>
      <c r="K557" s="7"/>
      <c r="L557" s="1733"/>
      <c r="M557" s="7"/>
      <c r="N557" s="7"/>
      <c r="O557" s="7"/>
      <c r="P557" s="7"/>
      <c r="Q557" s="7"/>
      <c r="R557" s="7"/>
      <c r="S557" s="7"/>
      <c r="T557" s="95"/>
      <c r="U557" s="7"/>
      <c r="V557" s="7"/>
      <c r="W557" s="7"/>
      <c r="X557" s="7"/>
      <c r="Y557" s="7"/>
      <c r="Z557" s="7"/>
      <c r="AA557" s="7"/>
      <c r="AB557" s="7"/>
      <c r="AC557" s="7"/>
      <c r="AD557" s="7"/>
      <c r="AE557" s="7"/>
      <c r="AF557" s="7"/>
      <c r="AG557" s="7"/>
      <c r="AH557" s="7"/>
      <c r="AI557" s="7"/>
      <c r="AJ557" s="7"/>
      <c r="AK557" s="7"/>
      <c r="AL557" s="7"/>
      <c r="AM557" s="7"/>
      <c r="AN557" s="7"/>
      <c r="AO557" s="7"/>
      <c r="AP557" s="7"/>
      <c r="AQ557" s="7"/>
    </row>
    <row r="558" hidden="1">
      <c r="A558" s="7"/>
      <c r="B558" s="450"/>
      <c r="C558" s="450"/>
      <c r="D558" s="450"/>
      <c r="E558" s="7"/>
      <c r="F558" s="7"/>
      <c r="G558" s="7"/>
      <c r="H558" s="7"/>
      <c r="I558" s="7"/>
      <c r="J558" s="7"/>
      <c r="K558" s="7"/>
      <c r="L558" s="1733"/>
      <c r="M558" s="7"/>
      <c r="N558" s="7"/>
      <c r="O558" s="7"/>
      <c r="P558" s="7"/>
      <c r="Q558" s="7"/>
      <c r="R558" s="7"/>
      <c r="S558" s="7"/>
      <c r="T558" s="95"/>
      <c r="U558" s="7"/>
      <c r="V558" s="7"/>
      <c r="W558" s="7"/>
      <c r="X558" s="7"/>
      <c r="Y558" s="7"/>
      <c r="Z558" s="7"/>
      <c r="AA558" s="7"/>
      <c r="AB558" s="7"/>
      <c r="AC558" s="7"/>
      <c r="AD558" s="7"/>
      <c r="AE558" s="7"/>
      <c r="AF558" s="7"/>
      <c r="AG558" s="7"/>
      <c r="AH558" s="7"/>
      <c r="AI558" s="7"/>
      <c r="AJ558" s="7"/>
      <c r="AK558" s="7"/>
      <c r="AL558" s="7"/>
      <c r="AM558" s="7"/>
      <c r="AN558" s="7"/>
      <c r="AO558" s="7"/>
      <c r="AP558" s="7"/>
      <c r="AQ558" s="7"/>
    </row>
    <row r="559" hidden="1">
      <c r="A559" s="7"/>
      <c r="B559" s="450"/>
      <c r="C559" s="450"/>
      <c r="D559" s="450"/>
      <c r="E559" s="7"/>
      <c r="F559" s="7"/>
      <c r="G559" s="7"/>
      <c r="H559" s="7"/>
      <c r="I559" s="7"/>
      <c r="J559" s="7"/>
      <c r="K559" s="7"/>
      <c r="L559" s="1733"/>
      <c r="M559" s="7"/>
      <c r="N559" s="7"/>
      <c r="O559" s="7"/>
      <c r="P559" s="7"/>
      <c r="Q559" s="7"/>
      <c r="R559" s="7"/>
      <c r="S559" s="7"/>
      <c r="T559" s="95"/>
      <c r="U559" s="7"/>
      <c r="V559" s="7"/>
      <c r="W559" s="7"/>
      <c r="X559" s="7"/>
      <c r="Y559" s="7"/>
      <c r="Z559" s="7"/>
      <c r="AA559" s="7"/>
      <c r="AB559" s="7"/>
      <c r="AC559" s="7"/>
      <c r="AD559" s="7"/>
      <c r="AE559" s="7"/>
      <c r="AF559" s="7"/>
      <c r="AG559" s="7"/>
      <c r="AH559" s="7"/>
      <c r="AI559" s="7"/>
      <c r="AJ559" s="7"/>
      <c r="AK559" s="7"/>
      <c r="AL559" s="7"/>
      <c r="AM559" s="7"/>
      <c r="AN559" s="7"/>
      <c r="AO559" s="7"/>
      <c r="AP559" s="7"/>
      <c r="AQ559" s="7"/>
    </row>
    <row r="560" hidden="1">
      <c r="A560" s="7"/>
      <c r="B560" s="450"/>
      <c r="C560" s="450"/>
      <c r="D560" s="450"/>
      <c r="E560" s="7"/>
      <c r="F560" s="7"/>
      <c r="G560" s="7"/>
      <c r="H560" s="7"/>
      <c r="I560" s="7"/>
      <c r="J560" s="7"/>
      <c r="K560" s="7"/>
      <c r="L560" s="1733"/>
      <c r="M560" s="7"/>
      <c r="N560" s="7"/>
      <c r="O560" s="7"/>
      <c r="P560" s="7"/>
      <c r="Q560" s="7"/>
      <c r="R560" s="7"/>
      <c r="S560" s="7"/>
      <c r="T560" s="95"/>
      <c r="U560" s="7"/>
      <c r="V560" s="7"/>
      <c r="W560" s="7"/>
      <c r="X560" s="7"/>
      <c r="Y560" s="7"/>
      <c r="Z560" s="7"/>
      <c r="AA560" s="7"/>
      <c r="AB560" s="7"/>
      <c r="AC560" s="7"/>
      <c r="AD560" s="7"/>
      <c r="AE560" s="7"/>
      <c r="AF560" s="7"/>
      <c r="AG560" s="7"/>
      <c r="AH560" s="7"/>
      <c r="AI560" s="7"/>
      <c r="AJ560" s="7"/>
      <c r="AK560" s="7"/>
      <c r="AL560" s="7"/>
      <c r="AM560" s="7"/>
      <c r="AN560" s="7"/>
      <c r="AO560" s="7"/>
      <c r="AP560" s="7"/>
      <c r="AQ560" s="7"/>
    </row>
    <row r="561" hidden="1">
      <c r="A561" s="7"/>
      <c r="B561" s="450"/>
      <c r="C561" s="450"/>
      <c r="D561" s="450"/>
      <c r="E561" s="7"/>
      <c r="F561" s="7"/>
      <c r="G561" s="7"/>
      <c r="H561" s="7"/>
      <c r="I561" s="7"/>
      <c r="J561" s="7"/>
      <c r="K561" s="7"/>
      <c r="L561" s="1733"/>
      <c r="M561" s="7"/>
      <c r="N561" s="7"/>
      <c r="O561" s="7"/>
      <c r="P561" s="7"/>
      <c r="Q561" s="7"/>
      <c r="R561" s="7"/>
      <c r="S561" s="7"/>
      <c r="T561" s="95"/>
      <c r="U561" s="7"/>
      <c r="V561" s="7"/>
      <c r="W561" s="7"/>
      <c r="X561" s="7"/>
      <c r="Y561" s="7"/>
      <c r="Z561" s="7"/>
      <c r="AA561" s="7"/>
      <c r="AB561" s="7"/>
      <c r="AC561" s="7"/>
      <c r="AD561" s="7"/>
      <c r="AE561" s="7"/>
      <c r="AF561" s="7"/>
      <c r="AG561" s="7"/>
      <c r="AH561" s="7"/>
      <c r="AI561" s="7"/>
      <c r="AJ561" s="7"/>
      <c r="AK561" s="7"/>
      <c r="AL561" s="7"/>
      <c r="AM561" s="7"/>
      <c r="AN561" s="7"/>
      <c r="AO561" s="7"/>
      <c r="AP561" s="7"/>
      <c r="AQ561" s="7"/>
    </row>
    <row r="562" hidden="1">
      <c r="A562" s="7"/>
      <c r="B562" s="450"/>
      <c r="C562" s="450"/>
      <c r="D562" s="450"/>
      <c r="E562" s="7"/>
      <c r="F562" s="7"/>
      <c r="G562" s="7"/>
      <c r="H562" s="7"/>
      <c r="I562" s="7"/>
      <c r="J562" s="7"/>
      <c r="K562" s="7"/>
      <c r="L562" s="1733"/>
      <c r="M562" s="7"/>
      <c r="N562" s="7"/>
      <c r="O562" s="7"/>
      <c r="P562" s="7"/>
      <c r="Q562" s="7"/>
      <c r="R562" s="7"/>
      <c r="S562" s="7"/>
      <c r="T562" s="95"/>
      <c r="U562" s="7"/>
      <c r="V562" s="7"/>
      <c r="W562" s="7"/>
      <c r="X562" s="7"/>
      <c r="Y562" s="7"/>
      <c r="Z562" s="7"/>
      <c r="AA562" s="7"/>
      <c r="AB562" s="7"/>
      <c r="AC562" s="7"/>
      <c r="AD562" s="7"/>
      <c r="AE562" s="7"/>
      <c r="AF562" s="7"/>
      <c r="AG562" s="7"/>
      <c r="AH562" s="7"/>
      <c r="AI562" s="7"/>
      <c r="AJ562" s="7"/>
      <c r="AK562" s="7"/>
      <c r="AL562" s="7"/>
      <c r="AM562" s="7"/>
      <c r="AN562" s="7"/>
      <c r="AO562" s="7"/>
      <c r="AP562" s="7"/>
      <c r="AQ562" s="7"/>
    </row>
    <row r="563" hidden="1">
      <c r="A563" s="7"/>
      <c r="B563" s="450"/>
      <c r="C563" s="450"/>
      <c r="D563" s="450"/>
      <c r="E563" s="7"/>
      <c r="F563" s="7"/>
      <c r="G563" s="7"/>
      <c r="H563" s="7"/>
      <c r="I563" s="7"/>
      <c r="J563" s="7"/>
      <c r="K563" s="7"/>
      <c r="L563" s="1733"/>
      <c r="M563" s="7"/>
      <c r="N563" s="7"/>
      <c r="O563" s="7"/>
      <c r="P563" s="7"/>
      <c r="Q563" s="7"/>
      <c r="R563" s="7"/>
      <c r="S563" s="7"/>
      <c r="T563" s="95"/>
      <c r="U563" s="7"/>
      <c r="V563" s="7"/>
      <c r="W563" s="7"/>
      <c r="X563" s="7"/>
      <c r="Y563" s="7"/>
      <c r="Z563" s="7"/>
      <c r="AA563" s="7"/>
      <c r="AB563" s="7"/>
      <c r="AC563" s="7"/>
      <c r="AD563" s="7"/>
      <c r="AE563" s="7"/>
      <c r="AF563" s="7"/>
      <c r="AG563" s="7"/>
      <c r="AH563" s="7"/>
      <c r="AI563" s="7"/>
      <c r="AJ563" s="7"/>
      <c r="AK563" s="7"/>
      <c r="AL563" s="7"/>
      <c r="AM563" s="7"/>
      <c r="AN563" s="7"/>
      <c r="AO563" s="7"/>
      <c r="AP563" s="7"/>
      <c r="AQ563" s="7"/>
    </row>
    <row r="564" hidden="1">
      <c r="A564" s="7"/>
      <c r="B564" s="450"/>
      <c r="C564" s="450"/>
      <c r="D564" s="450"/>
      <c r="E564" s="7"/>
      <c r="F564" s="7"/>
      <c r="G564" s="7"/>
      <c r="H564" s="7"/>
      <c r="I564" s="7"/>
      <c r="J564" s="7"/>
      <c r="K564" s="7"/>
      <c r="L564" s="1733"/>
      <c r="M564" s="7"/>
      <c r="N564" s="7"/>
      <c r="O564" s="7"/>
      <c r="P564" s="7"/>
      <c r="Q564" s="7"/>
      <c r="R564" s="7"/>
      <c r="S564" s="7"/>
      <c r="T564" s="95"/>
      <c r="U564" s="7"/>
      <c r="V564" s="7"/>
      <c r="W564" s="7"/>
      <c r="X564" s="7"/>
      <c r="Y564" s="7"/>
      <c r="Z564" s="7"/>
      <c r="AA564" s="7"/>
      <c r="AB564" s="7"/>
      <c r="AC564" s="7"/>
      <c r="AD564" s="7"/>
      <c r="AE564" s="7"/>
      <c r="AF564" s="7"/>
      <c r="AG564" s="7"/>
      <c r="AH564" s="7"/>
      <c r="AI564" s="7"/>
      <c r="AJ564" s="7"/>
      <c r="AK564" s="7"/>
      <c r="AL564" s="7"/>
      <c r="AM564" s="7"/>
      <c r="AN564" s="7"/>
      <c r="AO564" s="7"/>
      <c r="AP564" s="7"/>
      <c r="AQ564" s="7"/>
    </row>
    <row r="565" hidden="1">
      <c r="A565" s="7"/>
      <c r="B565" s="450"/>
      <c r="C565" s="450"/>
      <c r="D565" s="450"/>
      <c r="E565" s="7"/>
      <c r="F565" s="7"/>
      <c r="G565" s="7"/>
      <c r="H565" s="7"/>
      <c r="I565" s="7"/>
      <c r="J565" s="7"/>
      <c r="K565" s="7"/>
      <c r="L565" s="1733"/>
      <c r="M565" s="7"/>
      <c r="N565" s="7"/>
      <c r="O565" s="7"/>
      <c r="P565" s="7"/>
      <c r="Q565" s="7"/>
      <c r="R565" s="7"/>
      <c r="S565" s="7"/>
      <c r="T565" s="95"/>
      <c r="U565" s="7"/>
      <c r="V565" s="7"/>
      <c r="W565" s="7"/>
      <c r="X565" s="7"/>
      <c r="Y565" s="7"/>
      <c r="Z565" s="7"/>
      <c r="AA565" s="7"/>
      <c r="AB565" s="7"/>
      <c r="AC565" s="7"/>
      <c r="AD565" s="7"/>
      <c r="AE565" s="7"/>
      <c r="AF565" s="7"/>
      <c r="AG565" s="7"/>
      <c r="AH565" s="7"/>
      <c r="AI565" s="7"/>
      <c r="AJ565" s="7"/>
      <c r="AK565" s="7"/>
      <c r="AL565" s="7"/>
      <c r="AM565" s="7"/>
      <c r="AN565" s="7"/>
      <c r="AO565" s="7"/>
      <c r="AP565" s="7"/>
      <c r="AQ565" s="7"/>
    </row>
    <row r="566" hidden="1">
      <c r="A566" s="7"/>
      <c r="B566" s="450"/>
      <c r="C566" s="450"/>
      <c r="D566" s="450"/>
      <c r="E566" s="7"/>
      <c r="F566" s="7"/>
      <c r="G566" s="7"/>
      <c r="H566" s="7"/>
      <c r="I566" s="7"/>
      <c r="J566" s="7"/>
      <c r="K566" s="7"/>
      <c r="L566" s="1733"/>
      <c r="M566" s="7"/>
      <c r="N566" s="7"/>
      <c r="O566" s="7"/>
      <c r="P566" s="7"/>
      <c r="Q566" s="7"/>
      <c r="R566" s="7"/>
      <c r="S566" s="7"/>
      <c r="T566" s="95"/>
      <c r="U566" s="7"/>
      <c r="V566" s="7"/>
      <c r="W566" s="7"/>
      <c r="X566" s="7"/>
      <c r="Y566" s="7"/>
      <c r="Z566" s="7"/>
      <c r="AA566" s="7"/>
      <c r="AB566" s="7"/>
      <c r="AC566" s="7"/>
      <c r="AD566" s="7"/>
      <c r="AE566" s="7"/>
      <c r="AF566" s="7"/>
      <c r="AG566" s="7"/>
      <c r="AH566" s="7"/>
      <c r="AI566" s="7"/>
      <c r="AJ566" s="7"/>
      <c r="AK566" s="7"/>
      <c r="AL566" s="7"/>
      <c r="AM566" s="7"/>
      <c r="AN566" s="7"/>
      <c r="AO566" s="7"/>
      <c r="AP566" s="7"/>
      <c r="AQ566" s="7"/>
    </row>
    <row r="567" hidden="1">
      <c r="A567" s="7"/>
      <c r="B567" s="450"/>
      <c r="C567" s="450"/>
      <c r="D567" s="450"/>
      <c r="E567" s="7"/>
      <c r="F567" s="7"/>
      <c r="G567" s="7"/>
      <c r="H567" s="7"/>
      <c r="I567" s="7"/>
      <c r="J567" s="7"/>
      <c r="K567" s="7"/>
      <c r="L567" s="1733"/>
      <c r="M567" s="7"/>
      <c r="N567" s="7"/>
      <c r="O567" s="7"/>
      <c r="P567" s="7"/>
      <c r="Q567" s="7"/>
      <c r="R567" s="7"/>
      <c r="S567" s="7"/>
      <c r="T567" s="95"/>
      <c r="U567" s="7"/>
      <c r="V567" s="7"/>
      <c r="W567" s="7"/>
      <c r="X567" s="7"/>
      <c r="Y567" s="7"/>
      <c r="Z567" s="7"/>
      <c r="AA567" s="7"/>
      <c r="AB567" s="7"/>
      <c r="AC567" s="7"/>
      <c r="AD567" s="7"/>
      <c r="AE567" s="7"/>
      <c r="AF567" s="7"/>
      <c r="AG567" s="7"/>
      <c r="AH567" s="7"/>
      <c r="AI567" s="7"/>
      <c r="AJ567" s="7"/>
      <c r="AK567" s="7"/>
      <c r="AL567" s="7"/>
      <c r="AM567" s="7"/>
      <c r="AN567" s="7"/>
      <c r="AO567" s="7"/>
      <c r="AP567" s="7"/>
      <c r="AQ567" s="7"/>
    </row>
    <row r="568" hidden="1">
      <c r="A568" s="7"/>
      <c r="B568" s="450"/>
      <c r="C568" s="450"/>
      <c r="D568" s="450"/>
      <c r="E568" s="7"/>
      <c r="F568" s="7"/>
      <c r="G568" s="7"/>
      <c r="H568" s="7"/>
      <c r="I568" s="7"/>
      <c r="J568" s="7"/>
      <c r="K568" s="7"/>
      <c r="L568" s="1733"/>
      <c r="M568" s="7"/>
      <c r="N568" s="7"/>
      <c r="O568" s="7"/>
      <c r="P568" s="7"/>
      <c r="Q568" s="7"/>
      <c r="R568" s="7"/>
      <c r="S568" s="7"/>
      <c r="T568" s="95"/>
      <c r="U568" s="7"/>
      <c r="V568" s="7"/>
      <c r="W568" s="7"/>
      <c r="X568" s="7"/>
      <c r="Y568" s="7"/>
      <c r="Z568" s="7"/>
      <c r="AA568" s="7"/>
      <c r="AB568" s="7"/>
      <c r="AC568" s="7"/>
      <c r="AD568" s="7"/>
      <c r="AE568" s="7"/>
      <c r="AF568" s="7"/>
      <c r="AG568" s="7"/>
      <c r="AH568" s="7"/>
      <c r="AI568" s="7"/>
      <c r="AJ568" s="7"/>
      <c r="AK568" s="7"/>
      <c r="AL568" s="7"/>
      <c r="AM568" s="7"/>
      <c r="AN568" s="7"/>
      <c r="AO568" s="7"/>
      <c r="AP568" s="7"/>
      <c r="AQ568" s="7"/>
    </row>
    <row r="569" hidden="1">
      <c r="A569" s="7"/>
      <c r="B569" s="450"/>
      <c r="C569" s="450"/>
      <c r="D569" s="450"/>
      <c r="E569" s="7"/>
      <c r="F569" s="7"/>
      <c r="G569" s="7"/>
      <c r="H569" s="7"/>
      <c r="I569" s="7"/>
      <c r="J569" s="7"/>
      <c r="K569" s="7"/>
      <c r="L569" s="1733"/>
      <c r="M569" s="7"/>
      <c r="N569" s="7"/>
      <c r="O569" s="7"/>
      <c r="P569" s="7"/>
      <c r="Q569" s="7"/>
      <c r="R569" s="7"/>
      <c r="S569" s="7"/>
      <c r="T569" s="95"/>
      <c r="U569" s="7"/>
      <c r="V569" s="7"/>
      <c r="W569" s="7"/>
      <c r="X569" s="7"/>
      <c r="Y569" s="7"/>
      <c r="Z569" s="7"/>
      <c r="AA569" s="7"/>
      <c r="AB569" s="7"/>
      <c r="AC569" s="7"/>
      <c r="AD569" s="7"/>
      <c r="AE569" s="7"/>
      <c r="AF569" s="7"/>
      <c r="AG569" s="7"/>
      <c r="AH569" s="7"/>
      <c r="AI569" s="7"/>
      <c r="AJ569" s="7"/>
      <c r="AK569" s="7"/>
      <c r="AL569" s="7"/>
      <c r="AM569" s="7"/>
      <c r="AN569" s="7"/>
      <c r="AO569" s="7"/>
      <c r="AP569" s="7"/>
      <c r="AQ569" s="7"/>
    </row>
    <row r="570" hidden="1">
      <c r="A570" s="7"/>
      <c r="B570" s="450"/>
      <c r="C570" s="450"/>
      <c r="D570" s="450"/>
      <c r="E570" s="7"/>
      <c r="F570" s="7"/>
      <c r="G570" s="7"/>
      <c r="H570" s="7"/>
      <c r="I570" s="7"/>
      <c r="J570" s="7"/>
      <c r="K570" s="7"/>
      <c r="L570" s="1733"/>
      <c r="M570" s="7"/>
      <c r="N570" s="7"/>
      <c r="O570" s="7"/>
      <c r="P570" s="7"/>
      <c r="Q570" s="7"/>
      <c r="R570" s="7"/>
      <c r="S570" s="7"/>
      <c r="T570" s="95"/>
      <c r="U570" s="7"/>
      <c r="V570" s="7"/>
      <c r="W570" s="7"/>
      <c r="X570" s="7"/>
      <c r="Y570" s="7"/>
      <c r="Z570" s="7"/>
      <c r="AA570" s="7"/>
      <c r="AB570" s="7"/>
      <c r="AC570" s="7"/>
      <c r="AD570" s="7"/>
      <c r="AE570" s="7"/>
      <c r="AF570" s="7"/>
      <c r="AG570" s="7"/>
      <c r="AH570" s="7"/>
      <c r="AI570" s="7"/>
      <c r="AJ570" s="7"/>
      <c r="AK570" s="7"/>
      <c r="AL570" s="7"/>
      <c r="AM570" s="7"/>
      <c r="AN570" s="7"/>
      <c r="AO570" s="7"/>
      <c r="AP570" s="7"/>
      <c r="AQ570" s="7"/>
    </row>
    <row r="571" hidden="1">
      <c r="A571" s="7"/>
      <c r="B571" s="450"/>
      <c r="C571" s="450"/>
      <c r="D571" s="450"/>
      <c r="E571" s="7"/>
      <c r="F571" s="7"/>
      <c r="G571" s="7"/>
      <c r="H571" s="7"/>
      <c r="I571" s="7"/>
      <c r="J571" s="7"/>
      <c r="K571" s="7"/>
      <c r="L571" s="1733"/>
      <c r="M571" s="7"/>
      <c r="N571" s="7"/>
      <c r="O571" s="7"/>
      <c r="P571" s="7"/>
      <c r="Q571" s="7"/>
      <c r="R571" s="7"/>
      <c r="S571" s="7"/>
      <c r="T571" s="95"/>
      <c r="U571" s="7"/>
      <c r="V571" s="7"/>
      <c r="W571" s="7"/>
      <c r="X571" s="7"/>
      <c r="Y571" s="7"/>
      <c r="Z571" s="7"/>
      <c r="AA571" s="7"/>
      <c r="AB571" s="7"/>
      <c r="AC571" s="7"/>
      <c r="AD571" s="7"/>
      <c r="AE571" s="7"/>
      <c r="AF571" s="7"/>
      <c r="AG571" s="7"/>
      <c r="AH571" s="7"/>
      <c r="AI571" s="7"/>
      <c r="AJ571" s="7"/>
      <c r="AK571" s="7"/>
      <c r="AL571" s="7"/>
      <c r="AM571" s="7"/>
      <c r="AN571" s="7"/>
      <c r="AO571" s="7"/>
      <c r="AP571" s="7"/>
      <c r="AQ571" s="7"/>
    </row>
    <row r="572" hidden="1">
      <c r="A572" s="7"/>
      <c r="B572" s="450"/>
      <c r="C572" s="450"/>
      <c r="D572" s="450"/>
      <c r="E572" s="7"/>
      <c r="F572" s="7"/>
      <c r="G572" s="7"/>
      <c r="H572" s="7"/>
      <c r="I572" s="7"/>
      <c r="J572" s="7"/>
      <c r="K572" s="7"/>
      <c r="L572" s="1733"/>
      <c r="M572" s="7"/>
      <c r="N572" s="7"/>
      <c r="O572" s="7"/>
      <c r="P572" s="7"/>
      <c r="Q572" s="7"/>
      <c r="R572" s="7"/>
      <c r="S572" s="7"/>
      <c r="T572" s="95"/>
      <c r="U572" s="7"/>
      <c r="V572" s="7"/>
      <c r="W572" s="7"/>
      <c r="X572" s="7"/>
      <c r="Y572" s="7"/>
      <c r="Z572" s="7"/>
      <c r="AA572" s="7"/>
      <c r="AB572" s="7"/>
      <c r="AC572" s="7"/>
      <c r="AD572" s="7"/>
      <c r="AE572" s="7"/>
      <c r="AF572" s="7"/>
      <c r="AG572" s="7"/>
      <c r="AH572" s="7"/>
      <c r="AI572" s="7"/>
      <c r="AJ572" s="7"/>
      <c r="AK572" s="7"/>
      <c r="AL572" s="7"/>
      <c r="AM572" s="7"/>
      <c r="AN572" s="7"/>
      <c r="AO572" s="7"/>
      <c r="AP572" s="7"/>
      <c r="AQ572" s="7"/>
    </row>
    <row r="573" hidden="1">
      <c r="A573" s="7"/>
      <c r="B573" s="450"/>
      <c r="C573" s="450"/>
      <c r="D573" s="450"/>
      <c r="E573" s="7"/>
      <c r="F573" s="7"/>
      <c r="G573" s="7"/>
      <c r="H573" s="7"/>
      <c r="I573" s="7"/>
      <c r="J573" s="7"/>
      <c r="K573" s="7"/>
      <c r="L573" s="1733"/>
      <c r="M573" s="7"/>
      <c r="N573" s="7"/>
      <c r="O573" s="7"/>
      <c r="P573" s="7"/>
      <c r="Q573" s="7"/>
      <c r="R573" s="7"/>
      <c r="S573" s="7"/>
      <c r="T573" s="95"/>
      <c r="U573" s="7"/>
      <c r="V573" s="7"/>
      <c r="W573" s="7"/>
      <c r="X573" s="7"/>
      <c r="Y573" s="7"/>
      <c r="Z573" s="7"/>
      <c r="AA573" s="7"/>
      <c r="AB573" s="7"/>
      <c r="AC573" s="7"/>
      <c r="AD573" s="7"/>
      <c r="AE573" s="7"/>
      <c r="AF573" s="7"/>
      <c r="AG573" s="7"/>
      <c r="AH573" s="7"/>
      <c r="AI573" s="7"/>
      <c r="AJ573" s="7"/>
      <c r="AK573" s="7"/>
      <c r="AL573" s="7"/>
      <c r="AM573" s="7"/>
      <c r="AN573" s="7"/>
      <c r="AO573" s="7"/>
      <c r="AP573" s="7"/>
      <c r="AQ573" s="7"/>
    </row>
    <row r="574" hidden="1">
      <c r="A574" s="7"/>
      <c r="B574" s="450"/>
      <c r="C574" s="450"/>
      <c r="D574" s="450"/>
      <c r="E574" s="7"/>
      <c r="F574" s="7"/>
      <c r="G574" s="7"/>
      <c r="H574" s="7"/>
      <c r="I574" s="7"/>
      <c r="J574" s="7"/>
      <c r="K574" s="7"/>
      <c r="L574" s="1733"/>
      <c r="M574" s="7"/>
      <c r="N574" s="7"/>
      <c r="O574" s="7"/>
      <c r="P574" s="7"/>
      <c r="Q574" s="7"/>
      <c r="R574" s="7"/>
      <c r="S574" s="7"/>
      <c r="T574" s="95"/>
      <c r="U574" s="7"/>
      <c r="V574" s="7"/>
      <c r="W574" s="7"/>
      <c r="X574" s="7"/>
      <c r="Y574" s="7"/>
      <c r="Z574" s="7"/>
      <c r="AA574" s="7"/>
      <c r="AB574" s="7"/>
      <c r="AC574" s="7"/>
      <c r="AD574" s="7"/>
      <c r="AE574" s="7"/>
      <c r="AF574" s="7"/>
      <c r="AG574" s="7"/>
      <c r="AH574" s="7"/>
      <c r="AI574" s="7"/>
      <c r="AJ574" s="7"/>
      <c r="AK574" s="7"/>
      <c r="AL574" s="7"/>
      <c r="AM574" s="7"/>
      <c r="AN574" s="7"/>
      <c r="AO574" s="7"/>
      <c r="AP574" s="7"/>
      <c r="AQ574" s="7"/>
    </row>
    <row r="575" hidden="1">
      <c r="A575" s="7"/>
      <c r="B575" s="450"/>
      <c r="C575" s="450"/>
      <c r="D575" s="450"/>
      <c r="E575" s="7"/>
      <c r="F575" s="7"/>
      <c r="G575" s="7"/>
      <c r="H575" s="7"/>
      <c r="I575" s="7"/>
      <c r="J575" s="7"/>
      <c r="K575" s="7"/>
      <c r="L575" s="1733"/>
      <c r="M575" s="7"/>
      <c r="N575" s="7"/>
      <c r="O575" s="7"/>
      <c r="P575" s="7"/>
      <c r="Q575" s="7"/>
      <c r="R575" s="7"/>
      <c r="S575" s="7"/>
      <c r="T575" s="95"/>
      <c r="U575" s="7"/>
      <c r="V575" s="7"/>
      <c r="W575" s="7"/>
      <c r="X575" s="7"/>
      <c r="Y575" s="7"/>
      <c r="Z575" s="7"/>
      <c r="AA575" s="7"/>
      <c r="AB575" s="7"/>
      <c r="AC575" s="7"/>
      <c r="AD575" s="7"/>
      <c r="AE575" s="7"/>
      <c r="AF575" s="7"/>
      <c r="AG575" s="7"/>
      <c r="AH575" s="7"/>
      <c r="AI575" s="7"/>
      <c r="AJ575" s="7"/>
      <c r="AK575" s="7"/>
      <c r="AL575" s="7"/>
      <c r="AM575" s="7"/>
      <c r="AN575" s="7"/>
      <c r="AO575" s="7"/>
      <c r="AP575" s="7"/>
      <c r="AQ575" s="7"/>
    </row>
    <row r="576" hidden="1">
      <c r="A576" s="7"/>
      <c r="B576" s="450"/>
      <c r="C576" s="450"/>
      <c r="D576" s="450"/>
      <c r="E576" s="7"/>
      <c r="F576" s="7"/>
      <c r="G576" s="7"/>
      <c r="H576" s="7"/>
      <c r="I576" s="7"/>
      <c r="J576" s="7"/>
      <c r="K576" s="7"/>
      <c r="L576" s="1733"/>
      <c r="M576" s="7"/>
      <c r="N576" s="7"/>
      <c r="O576" s="7"/>
      <c r="P576" s="7"/>
      <c r="Q576" s="7"/>
      <c r="R576" s="7"/>
      <c r="S576" s="7"/>
      <c r="T576" s="95"/>
      <c r="U576" s="7"/>
      <c r="V576" s="7"/>
      <c r="W576" s="7"/>
      <c r="X576" s="7"/>
      <c r="Y576" s="7"/>
      <c r="Z576" s="7"/>
      <c r="AA576" s="7"/>
      <c r="AB576" s="7"/>
      <c r="AC576" s="7"/>
      <c r="AD576" s="7"/>
      <c r="AE576" s="7"/>
      <c r="AF576" s="7"/>
      <c r="AG576" s="7"/>
      <c r="AH576" s="7"/>
      <c r="AI576" s="7"/>
      <c r="AJ576" s="7"/>
      <c r="AK576" s="7"/>
      <c r="AL576" s="7"/>
      <c r="AM576" s="7"/>
      <c r="AN576" s="7"/>
      <c r="AO576" s="7"/>
      <c r="AP576" s="7"/>
      <c r="AQ576" s="7"/>
    </row>
    <row r="577" hidden="1">
      <c r="A577" s="7"/>
      <c r="B577" s="450"/>
      <c r="C577" s="450"/>
      <c r="D577" s="450"/>
      <c r="E577" s="7"/>
      <c r="F577" s="7"/>
      <c r="G577" s="7"/>
      <c r="H577" s="7"/>
      <c r="I577" s="7"/>
      <c r="J577" s="7"/>
      <c r="K577" s="7"/>
      <c r="L577" s="1733"/>
      <c r="M577" s="7"/>
      <c r="N577" s="7"/>
      <c r="O577" s="7"/>
      <c r="P577" s="7"/>
      <c r="Q577" s="7"/>
      <c r="R577" s="7"/>
      <c r="S577" s="7"/>
      <c r="T577" s="95"/>
      <c r="U577" s="7"/>
      <c r="V577" s="7"/>
      <c r="W577" s="7"/>
      <c r="X577" s="7"/>
      <c r="Y577" s="7"/>
      <c r="Z577" s="7"/>
      <c r="AA577" s="7"/>
      <c r="AB577" s="7"/>
      <c r="AC577" s="7"/>
      <c r="AD577" s="7"/>
      <c r="AE577" s="7"/>
      <c r="AF577" s="7"/>
      <c r="AG577" s="7"/>
      <c r="AH577" s="7"/>
      <c r="AI577" s="7"/>
      <c r="AJ577" s="7"/>
      <c r="AK577" s="7"/>
      <c r="AL577" s="7"/>
      <c r="AM577" s="7"/>
      <c r="AN577" s="7"/>
      <c r="AO577" s="7"/>
      <c r="AP577" s="7"/>
      <c r="AQ577" s="7"/>
    </row>
    <row r="578" hidden="1">
      <c r="A578" s="7"/>
      <c r="B578" s="450"/>
      <c r="C578" s="450"/>
      <c r="D578" s="450"/>
      <c r="E578" s="7"/>
      <c r="F578" s="7"/>
      <c r="G578" s="7"/>
      <c r="H578" s="7"/>
      <c r="I578" s="7"/>
      <c r="J578" s="7"/>
      <c r="K578" s="7"/>
      <c r="L578" s="1733"/>
      <c r="M578" s="7"/>
      <c r="N578" s="7"/>
      <c r="O578" s="7"/>
      <c r="P578" s="7"/>
      <c r="Q578" s="7"/>
      <c r="R578" s="7"/>
      <c r="S578" s="7"/>
      <c r="T578" s="95"/>
      <c r="U578" s="7"/>
      <c r="V578" s="7"/>
      <c r="W578" s="7"/>
      <c r="X578" s="7"/>
      <c r="Y578" s="7"/>
      <c r="Z578" s="7"/>
      <c r="AA578" s="7"/>
      <c r="AB578" s="7"/>
      <c r="AC578" s="7"/>
      <c r="AD578" s="7"/>
      <c r="AE578" s="7"/>
      <c r="AF578" s="7"/>
      <c r="AG578" s="7"/>
      <c r="AH578" s="7"/>
      <c r="AI578" s="7"/>
      <c r="AJ578" s="7"/>
      <c r="AK578" s="7"/>
      <c r="AL578" s="7"/>
      <c r="AM578" s="7"/>
      <c r="AN578" s="7"/>
      <c r="AO578" s="7"/>
      <c r="AP578" s="7"/>
      <c r="AQ578" s="7"/>
    </row>
    <row r="579" hidden="1">
      <c r="A579" s="7"/>
      <c r="B579" s="450"/>
      <c r="C579" s="450"/>
      <c r="D579" s="450"/>
      <c r="E579" s="7"/>
      <c r="F579" s="7"/>
      <c r="G579" s="7"/>
      <c r="H579" s="7"/>
      <c r="I579" s="7"/>
      <c r="J579" s="7"/>
      <c r="K579" s="7"/>
      <c r="L579" s="1733"/>
      <c r="M579" s="7"/>
      <c r="N579" s="7"/>
      <c r="O579" s="7"/>
      <c r="P579" s="7"/>
      <c r="Q579" s="7"/>
      <c r="R579" s="7"/>
      <c r="S579" s="7"/>
      <c r="T579" s="95"/>
      <c r="U579" s="7"/>
      <c r="V579" s="7"/>
      <c r="W579" s="7"/>
      <c r="X579" s="7"/>
      <c r="Y579" s="7"/>
      <c r="Z579" s="7"/>
      <c r="AA579" s="7"/>
      <c r="AB579" s="7"/>
      <c r="AC579" s="7"/>
      <c r="AD579" s="7"/>
      <c r="AE579" s="7"/>
      <c r="AF579" s="7"/>
      <c r="AG579" s="7"/>
      <c r="AH579" s="7"/>
      <c r="AI579" s="7"/>
      <c r="AJ579" s="7"/>
      <c r="AK579" s="7"/>
      <c r="AL579" s="7"/>
      <c r="AM579" s="7"/>
      <c r="AN579" s="7"/>
      <c r="AO579" s="7"/>
      <c r="AP579" s="7"/>
      <c r="AQ579" s="7"/>
    </row>
    <row r="580" hidden="1">
      <c r="A580" s="7"/>
      <c r="B580" s="450"/>
      <c r="C580" s="450"/>
      <c r="D580" s="450"/>
      <c r="E580" s="7"/>
      <c r="F580" s="7"/>
      <c r="G580" s="7"/>
      <c r="H580" s="7"/>
      <c r="I580" s="7"/>
      <c r="J580" s="7"/>
      <c r="K580" s="7"/>
      <c r="L580" s="1733"/>
      <c r="M580" s="7"/>
      <c r="N580" s="7"/>
      <c r="O580" s="7"/>
      <c r="P580" s="7"/>
      <c r="Q580" s="7"/>
      <c r="R580" s="7"/>
      <c r="S580" s="7"/>
      <c r="T580" s="95"/>
      <c r="U580" s="7"/>
      <c r="V580" s="7"/>
      <c r="W580" s="7"/>
      <c r="X580" s="7"/>
      <c r="Y580" s="7"/>
      <c r="Z580" s="7"/>
      <c r="AA580" s="7"/>
      <c r="AB580" s="7"/>
      <c r="AC580" s="7"/>
      <c r="AD580" s="7"/>
      <c r="AE580" s="7"/>
      <c r="AF580" s="7"/>
      <c r="AG580" s="7"/>
      <c r="AH580" s="7"/>
      <c r="AI580" s="7"/>
      <c r="AJ580" s="7"/>
      <c r="AK580" s="7"/>
      <c r="AL580" s="7"/>
      <c r="AM580" s="7"/>
      <c r="AN580" s="7"/>
      <c r="AO580" s="7"/>
      <c r="AP580" s="7"/>
      <c r="AQ580" s="7"/>
    </row>
    <row r="581" hidden="1">
      <c r="A581" s="7"/>
      <c r="B581" s="450"/>
      <c r="C581" s="450"/>
      <c r="D581" s="450"/>
      <c r="E581" s="7"/>
      <c r="F581" s="7"/>
      <c r="G581" s="7"/>
      <c r="H581" s="7"/>
      <c r="I581" s="7"/>
      <c r="J581" s="7"/>
      <c r="K581" s="7"/>
      <c r="L581" s="1733"/>
      <c r="M581" s="7"/>
      <c r="N581" s="7"/>
      <c r="O581" s="7"/>
      <c r="P581" s="7"/>
      <c r="Q581" s="7"/>
      <c r="R581" s="7"/>
      <c r="S581" s="7"/>
      <c r="T581" s="95"/>
      <c r="U581" s="7"/>
      <c r="V581" s="7"/>
      <c r="W581" s="7"/>
      <c r="X581" s="7"/>
      <c r="Y581" s="7"/>
      <c r="Z581" s="7"/>
      <c r="AA581" s="7"/>
      <c r="AB581" s="7"/>
      <c r="AC581" s="7"/>
      <c r="AD581" s="7"/>
      <c r="AE581" s="7"/>
      <c r="AF581" s="7"/>
      <c r="AG581" s="7"/>
      <c r="AH581" s="7"/>
      <c r="AI581" s="7"/>
      <c r="AJ581" s="7"/>
      <c r="AK581" s="7"/>
      <c r="AL581" s="7"/>
      <c r="AM581" s="7"/>
      <c r="AN581" s="7"/>
      <c r="AO581" s="7"/>
      <c r="AP581" s="7"/>
      <c r="AQ581" s="7"/>
    </row>
    <row r="582" hidden="1">
      <c r="A582" s="7"/>
      <c r="B582" s="450"/>
      <c r="C582" s="450"/>
      <c r="D582" s="450"/>
      <c r="E582" s="7"/>
      <c r="F582" s="7"/>
      <c r="G582" s="7"/>
      <c r="H582" s="7"/>
      <c r="I582" s="7"/>
      <c r="J582" s="7"/>
      <c r="K582" s="7"/>
      <c r="L582" s="1733"/>
      <c r="M582" s="7"/>
      <c r="N582" s="7"/>
      <c r="O582" s="7"/>
      <c r="P582" s="7"/>
      <c r="Q582" s="7"/>
      <c r="R582" s="7"/>
      <c r="S582" s="7"/>
      <c r="T582" s="95"/>
      <c r="U582" s="7"/>
      <c r="V582" s="7"/>
      <c r="W582" s="7"/>
      <c r="X582" s="7"/>
      <c r="Y582" s="7"/>
      <c r="Z582" s="7"/>
      <c r="AA582" s="7"/>
      <c r="AB582" s="7"/>
      <c r="AC582" s="7"/>
      <c r="AD582" s="7"/>
      <c r="AE582" s="7"/>
      <c r="AF582" s="7"/>
      <c r="AG582" s="7"/>
      <c r="AH582" s="7"/>
      <c r="AI582" s="7"/>
      <c r="AJ582" s="7"/>
      <c r="AK582" s="7"/>
      <c r="AL582" s="7"/>
      <c r="AM582" s="7"/>
      <c r="AN582" s="7"/>
      <c r="AO582" s="7"/>
      <c r="AP582" s="7"/>
      <c r="AQ582" s="7"/>
    </row>
    <row r="583" hidden="1">
      <c r="A583" s="7"/>
      <c r="B583" s="450"/>
      <c r="C583" s="450"/>
      <c r="D583" s="450"/>
      <c r="E583" s="7"/>
      <c r="F583" s="7"/>
      <c r="G583" s="7"/>
      <c r="H583" s="7"/>
      <c r="I583" s="7"/>
      <c r="J583" s="7"/>
      <c r="K583" s="7"/>
      <c r="L583" s="1733"/>
      <c r="M583" s="7"/>
      <c r="N583" s="7"/>
      <c r="O583" s="7"/>
      <c r="P583" s="7"/>
      <c r="Q583" s="7"/>
      <c r="R583" s="7"/>
      <c r="S583" s="7"/>
      <c r="T583" s="95"/>
      <c r="U583" s="7"/>
      <c r="V583" s="7"/>
      <c r="W583" s="7"/>
      <c r="X583" s="7"/>
      <c r="Y583" s="7"/>
      <c r="Z583" s="7"/>
      <c r="AA583" s="7"/>
      <c r="AB583" s="7"/>
      <c r="AC583" s="7"/>
      <c r="AD583" s="7"/>
      <c r="AE583" s="7"/>
      <c r="AF583" s="7"/>
      <c r="AG583" s="7"/>
      <c r="AH583" s="7"/>
      <c r="AI583" s="7"/>
      <c r="AJ583" s="7"/>
      <c r="AK583" s="7"/>
      <c r="AL583" s="7"/>
      <c r="AM583" s="7"/>
      <c r="AN583" s="7"/>
      <c r="AO583" s="7"/>
      <c r="AP583" s="7"/>
      <c r="AQ583" s="7"/>
    </row>
    <row r="584" hidden="1">
      <c r="A584" s="7"/>
      <c r="B584" s="450"/>
      <c r="C584" s="450"/>
      <c r="D584" s="450"/>
      <c r="E584" s="7"/>
      <c r="F584" s="7"/>
      <c r="G584" s="7"/>
      <c r="H584" s="7"/>
      <c r="I584" s="7"/>
      <c r="J584" s="7"/>
      <c r="K584" s="7"/>
      <c r="L584" s="1733"/>
      <c r="M584" s="7"/>
      <c r="N584" s="7"/>
      <c r="O584" s="7"/>
      <c r="P584" s="7"/>
      <c r="Q584" s="7"/>
      <c r="R584" s="7"/>
      <c r="S584" s="7"/>
      <c r="T584" s="95"/>
      <c r="U584" s="7"/>
      <c r="V584" s="7"/>
      <c r="W584" s="7"/>
      <c r="X584" s="7"/>
      <c r="Y584" s="7"/>
      <c r="Z584" s="7"/>
      <c r="AA584" s="7"/>
      <c r="AB584" s="7"/>
      <c r="AC584" s="7"/>
      <c r="AD584" s="7"/>
      <c r="AE584" s="7"/>
      <c r="AF584" s="7"/>
      <c r="AG584" s="7"/>
      <c r="AH584" s="7"/>
      <c r="AI584" s="7"/>
      <c r="AJ584" s="7"/>
      <c r="AK584" s="7"/>
      <c r="AL584" s="7"/>
      <c r="AM584" s="7"/>
      <c r="AN584" s="7"/>
      <c r="AO584" s="7"/>
      <c r="AP584" s="7"/>
      <c r="AQ584" s="7"/>
    </row>
    <row r="585" hidden="1">
      <c r="A585" s="7"/>
      <c r="B585" s="450"/>
      <c r="C585" s="450"/>
      <c r="D585" s="450"/>
      <c r="E585" s="7"/>
      <c r="F585" s="7"/>
      <c r="G585" s="7"/>
      <c r="H585" s="7"/>
      <c r="I585" s="7"/>
      <c r="J585" s="7"/>
      <c r="K585" s="7"/>
      <c r="L585" s="1733"/>
      <c r="M585" s="7"/>
      <c r="N585" s="7"/>
      <c r="O585" s="7"/>
      <c r="P585" s="7"/>
      <c r="Q585" s="7"/>
      <c r="R585" s="7"/>
      <c r="S585" s="7"/>
      <c r="T585" s="95"/>
      <c r="U585" s="7"/>
      <c r="V585" s="7"/>
      <c r="W585" s="7"/>
      <c r="X585" s="7"/>
      <c r="Y585" s="7"/>
      <c r="Z585" s="7"/>
      <c r="AA585" s="7"/>
      <c r="AB585" s="7"/>
      <c r="AC585" s="7"/>
      <c r="AD585" s="7"/>
      <c r="AE585" s="7"/>
      <c r="AF585" s="7"/>
      <c r="AG585" s="7"/>
      <c r="AH585" s="7"/>
      <c r="AI585" s="7"/>
      <c r="AJ585" s="7"/>
      <c r="AK585" s="7"/>
      <c r="AL585" s="7"/>
      <c r="AM585" s="7"/>
      <c r="AN585" s="7"/>
      <c r="AO585" s="7"/>
      <c r="AP585" s="7"/>
      <c r="AQ585" s="7"/>
    </row>
    <row r="586" hidden="1">
      <c r="A586" s="7"/>
      <c r="B586" s="450"/>
      <c r="C586" s="450"/>
      <c r="D586" s="450"/>
      <c r="E586" s="7"/>
      <c r="F586" s="7"/>
      <c r="G586" s="7"/>
      <c r="H586" s="7"/>
      <c r="I586" s="7"/>
      <c r="J586" s="7"/>
      <c r="K586" s="7"/>
      <c r="L586" s="1733"/>
      <c r="M586" s="7"/>
      <c r="N586" s="7"/>
      <c r="O586" s="7"/>
      <c r="P586" s="7"/>
      <c r="Q586" s="7"/>
      <c r="R586" s="7"/>
      <c r="S586" s="7"/>
      <c r="T586" s="95"/>
      <c r="U586" s="7"/>
      <c r="V586" s="7"/>
      <c r="W586" s="7"/>
      <c r="X586" s="7"/>
      <c r="Y586" s="7"/>
      <c r="Z586" s="7"/>
      <c r="AA586" s="7"/>
      <c r="AB586" s="7"/>
      <c r="AC586" s="7"/>
      <c r="AD586" s="7"/>
      <c r="AE586" s="7"/>
      <c r="AF586" s="7"/>
      <c r="AG586" s="7"/>
      <c r="AH586" s="7"/>
      <c r="AI586" s="7"/>
      <c r="AJ586" s="7"/>
      <c r="AK586" s="7"/>
      <c r="AL586" s="7"/>
      <c r="AM586" s="7"/>
      <c r="AN586" s="7"/>
      <c r="AO586" s="7"/>
      <c r="AP586" s="7"/>
      <c r="AQ586" s="7"/>
    </row>
    <row r="587" hidden="1">
      <c r="A587" s="7"/>
      <c r="B587" s="450"/>
      <c r="C587" s="450"/>
      <c r="D587" s="450"/>
      <c r="E587" s="7"/>
      <c r="F587" s="7"/>
      <c r="G587" s="7"/>
      <c r="H587" s="7"/>
      <c r="I587" s="7"/>
      <c r="J587" s="7"/>
      <c r="K587" s="7"/>
      <c r="L587" s="1733"/>
      <c r="M587" s="7"/>
      <c r="N587" s="7"/>
      <c r="O587" s="7"/>
      <c r="P587" s="7"/>
      <c r="Q587" s="7"/>
      <c r="R587" s="7"/>
      <c r="S587" s="7"/>
      <c r="T587" s="95"/>
      <c r="U587" s="7"/>
      <c r="V587" s="7"/>
      <c r="W587" s="7"/>
      <c r="X587" s="7"/>
      <c r="Y587" s="7"/>
      <c r="Z587" s="7"/>
      <c r="AA587" s="7"/>
      <c r="AB587" s="7"/>
      <c r="AC587" s="7"/>
      <c r="AD587" s="7"/>
      <c r="AE587" s="7"/>
      <c r="AF587" s="7"/>
      <c r="AG587" s="7"/>
      <c r="AH587" s="7"/>
      <c r="AI587" s="7"/>
      <c r="AJ587" s="7"/>
      <c r="AK587" s="7"/>
      <c r="AL587" s="7"/>
      <c r="AM587" s="7"/>
      <c r="AN587" s="7"/>
      <c r="AO587" s="7"/>
      <c r="AP587" s="7"/>
      <c r="AQ587" s="7"/>
    </row>
    <row r="588" hidden="1">
      <c r="A588" s="7"/>
      <c r="B588" s="450"/>
      <c r="C588" s="450"/>
      <c r="D588" s="450"/>
      <c r="E588" s="7"/>
      <c r="F588" s="7"/>
      <c r="G588" s="7"/>
      <c r="H588" s="7"/>
      <c r="I588" s="7"/>
      <c r="J588" s="7"/>
      <c r="K588" s="7"/>
      <c r="L588" s="1733"/>
      <c r="M588" s="7"/>
      <c r="N588" s="7"/>
      <c r="O588" s="7"/>
      <c r="P588" s="7"/>
      <c r="Q588" s="7"/>
      <c r="R588" s="7"/>
      <c r="S588" s="7"/>
      <c r="T588" s="95"/>
      <c r="U588" s="7"/>
      <c r="V588" s="7"/>
      <c r="W588" s="7"/>
      <c r="X588" s="7"/>
      <c r="Y588" s="7"/>
      <c r="Z588" s="7"/>
      <c r="AA588" s="7"/>
      <c r="AB588" s="7"/>
      <c r="AC588" s="7"/>
      <c r="AD588" s="7"/>
      <c r="AE588" s="7"/>
      <c r="AF588" s="7"/>
      <c r="AG588" s="7"/>
      <c r="AH588" s="7"/>
      <c r="AI588" s="7"/>
      <c r="AJ588" s="7"/>
      <c r="AK588" s="7"/>
      <c r="AL588" s="7"/>
      <c r="AM588" s="7"/>
      <c r="AN588" s="7"/>
      <c r="AO588" s="7"/>
      <c r="AP588" s="7"/>
      <c r="AQ588" s="7"/>
    </row>
    <row r="589" hidden="1">
      <c r="A589" s="7"/>
      <c r="B589" s="450"/>
      <c r="C589" s="450"/>
      <c r="D589" s="450"/>
      <c r="E589" s="7"/>
      <c r="F589" s="7"/>
      <c r="G589" s="7"/>
      <c r="H589" s="7"/>
      <c r="I589" s="7"/>
      <c r="J589" s="7"/>
      <c r="K589" s="7"/>
      <c r="L589" s="1733"/>
      <c r="M589" s="7"/>
      <c r="N589" s="7"/>
      <c r="O589" s="7"/>
      <c r="P589" s="7"/>
      <c r="Q589" s="7"/>
      <c r="R589" s="7"/>
      <c r="S589" s="7"/>
      <c r="T589" s="95"/>
      <c r="U589" s="7"/>
      <c r="V589" s="7"/>
      <c r="W589" s="7"/>
      <c r="X589" s="7"/>
      <c r="Y589" s="7"/>
      <c r="Z589" s="7"/>
      <c r="AA589" s="7"/>
      <c r="AB589" s="7"/>
      <c r="AC589" s="7"/>
      <c r="AD589" s="7"/>
      <c r="AE589" s="7"/>
      <c r="AF589" s="7"/>
      <c r="AG589" s="7"/>
      <c r="AH589" s="7"/>
      <c r="AI589" s="7"/>
      <c r="AJ589" s="7"/>
      <c r="AK589" s="7"/>
      <c r="AL589" s="7"/>
      <c r="AM589" s="7"/>
      <c r="AN589" s="7"/>
      <c r="AO589" s="7"/>
      <c r="AP589" s="7"/>
      <c r="AQ589" s="7"/>
    </row>
    <row r="590" hidden="1">
      <c r="A590" s="7"/>
      <c r="B590" s="450"/>
      <c r="C590" s="450"/>
      <c r="D590" s="450"/>
      <c r="E590" s="7"/>
      <c r="F590" s="7"/>
      <c r="G590" s="7"/>
      <c r="H590" s="7"/>
      <c r="I590" s="7"/>
      <c r="J590" s="7"/>
      <c r="K590" s="7"/>
      <c r="L590" s="1733"/>
      <c r="M590" s="7"/>
      <c r="N590" s="7"/>
      <c r="O590" s="7"/>
      <c r="P590" s="7"/>
      <c r="Q590" s="7"/>
      <c r="R590" s="7"/>
      <c r="S590" s="7"/>
      <c r="T590" s="95"/>
      <c r="U590" s="7"/>
      <c r="V590" s="7"/>
      <c r="W590" s="7"/>
      <c r="X590" s="7"/>
      <c r="Y590" s="7"/>
      <c r="Z590" s="7"/>
      <c r="AA590" s="7"/>
      <c r="AB590" s="7"/>
      <c r="AC590" s="7"/>
      <c r="AD590" s="7"/>
      <c r="AE590" s="7"/>
      <c r="AF590" s="7"/>
      <c r="AG590" s="7"/>
      <c r="AH590" s="7"/>
      <c r="AI590" s="7"/>
      <c r="AJ590" s="7"/>
      <c r="AK590" s="7"/>
      <c r="AL590" s="7"/>
      <c r="AM590" s="7"/>
      <c r="AN590" s="7"/>
      <c r="AO590" s="7"/>
      <c r="AP590" s="7"/>
      <c r="AQ590" s="7"/>
    </row>
    <row r="591" hidden="1">
      <c r="A591" s="7"/>
      <c r="B591" s="450"/>
      <c r="C591" s="450"/>
      <c r="D591" s="450"/>
      <c r="E591" s="7"/>
      <c r="F591" s="7"/>
      <c r="G591" s="7"/>
      <c r="H591" s="7"/>
      <c r="I591" s="7"/>
      <c r="J591" s="7"/>
      <c r="K591" s="7"/>
      <c r="L591" s="1733"/>
      <c r="M591" s="7"/>
      <c r="N591" s="7"/>
      <c r="O591" s="7"/>
      <c r="P591" s="7"/>
      <c r="Q591" s="7"/>
      <c r="R591" s="7"/>
      <c r="S591" s="7"/>
      <c r="T591" s="95"/>
      <c r="U591" s="7"/>
      <c r="V591" s="7"/>
      <c r="W591" s="7"/>
      <c r="X591" s="7"/>
      <c r="Y591" s="7"/>
      <c r="Z591" s="7"/>
      <c r="AA591" s="7"/>
      <c r="AB591" s="7"/>
      <c r="AC591" s="7"/>
      <c r="AD591" s="7"/>
      <c r="AE591" s="7"/>
      <c r="AF591" s="7"/>
      <c r="AG591" s="7"/>
      <c r="AH591" s="7"/>
      <c r="AI591" s="7"/>
      <c r="AJ591" s="7"/>
      <c r="AK591" s="7"/>
      <c r="AL591" s="7"/>
      <c r="AM591" s="7"/>
      <c r="AN591" s="7"/>
      <c r="AO591" s="7"/>
      <c r="AP591" s="7"/>
      <c r="AQ591" s="7"/>
    </row>
    <row r="592" hidden="1">
      <c r="A592" s="7"/>
      <c r="B592" s="450"/>
      <c r="C592" s="450"/>
      <c r="D592" s="450"/>
      <c r="E592" s="7"/>
      <c r="F592" s="7"/>
      <c r="G592" s="7"/>
      <c r="H592" s="7"/>
      <c r="I592" s="7"/>
      <c r="J592" s="7"/>
      <c r="K592" s="7"/>
      <c r="L592" s="1733"/>
      <c r="M592" s="7"/>
      <c r="N592" s="7"/>
      <c r="O592" s="7"/>
      <c r="P592" s="7"/>
      <c r="Q592" s="7"/>
      <c r="R592" s="7"/>
      <c r="S592" s="7"/>
      <c r="T592" s="95"/>
      <c r="U592" s="7"/>
      <c r="V592" s="7"/>
      <c r="W592" s="7"/>
      <c r="X592" s="7"/>
      <c r="Y592" s="7"/>
      <c r="Z592" s="7"/>
      <c r="AA592" s="7"/>
      <c r="AB592" s="7"/>
      <c r="AC592" s="7"/>
      <c r="AD592" s="7"/>
      <c r="AE592" s="7"/>
      <c r="AF592" s="7"/>
      <c r="AG592" s="7"/>
      <c r="AH592" s="7"/>
      <c r="AI592" s="7"/>
      <c r="AJ592" s="7"/>
      <c r="AK592" s="7"/>
      <c r="AL592" s="7"/>
      <c r="AM592" s="7"/>
      <c r="AN592" s="7"/>
      <c r="AO592" s="7"/>
      <c r="AP592" s="7"/>
      <c r="AQ592" s="7"/>
    </row>
    <row r="593" hidden="1">
      <c r="A593" s="7"/>
      <c r="B593" s="450"/>
      <c r="C593" s="450"/>
      <c r="D593" s="450"/>
      <c r="E593" s="7"/>
      <c r="F593" s="7"/>
      <c r="G593" s="7"/>
      <c r="H593" s="7"/>
      <c r="I593" s="7"/>
      <c r="J593" s="7"/>
      <c r="K593" s="7"/>
      <c r="L593" s="1733"/>
      <c r="M593" s="7"/>
      <c r="N593" s="7"/>
      <c r="O593" s="7"/>
      <c r="P593" s="7"/>
      <c r="Q593" s="7"/>
      <c r="R593" s="7"/>
      <c r="S593" s="7"/>
      <c r="T593" s="95"/>
      <c r="U593" s="7"/>
      <c r="V593" s="7"/>
      <c r="W593" s="7"/>
      <c r="X593" s="7"/>
      <c r="Y593" s="7"/>
      <c r="Z593" s="7"/>
      <c r="AA593" s="7"/>
      <c r="AB593" s="7"/>
      <c r="AC593" s="7"/>
      <c r="AD593" s="7"/>
      <c r="AE593" s="7"/>
      <c r="AF593" s="7"/>
      <c r="AG593" s="7"/>
      <c r="AH593" s="7"/>
      <c r="AI593" s="7"/>
      <c r="AJ593" s="7"/>
      <c r="AK593" s="7"/>
      <c r="AL593" s="7"/>
      <c r="AM593" s="7"/>
      <c r="AN593" s="7"/>
      <c r="AO593" s="7"/>
      <c r="AP593" s="7"/>
      <c r="AQ593" s="7"/>
    </row>
    <row r="594" hidden="1">
      <c r="A594" s="7"/>
      <c r="B594" s="450"/>
      <c r="C594" s="450"/>
      <c r="D594" s="450"/>
      <c r="E594" s="7"/>
      <c r="F594" s="7"/>
      <c r="G594" s="7"/>
      <c r="H594" s="7"/>
      <c r="I594" s="7"/>
      <c r="J594" s="7"/>
      <c r="K594" s="7"/>
      <c r="L594" s="1733"/>
      <c r="M594" s="7"/>
      <c r="N594" s="7"/>
      <c r="O594" s="7"/>
      <c r="P594" s="7"/>
      <c r="Q594" s="7"/>
      <c r="R594" s="7"/>
      <c r="S594" s="7"/>
      <c r="T594" s="95"/>
      <c r="U594" s="7"/>
      <c r="V594" s="7"/>
      <c r="W594" s="7"/>
      <c r="X594" s="7"/>
      <c r="Y594" s="7"/>
      <c r="Z594" s="7"/>
      <c r="AA594" s="7"/>
      <c r="AB594" s="7"/>
      <c r="AC594" s="7"/>
      <c r="AD594" s="7"/>
      <c r="AE594" s="7"/>
      <c r="AF594" s="7"/>
      <c r="AG594" s="7"/>
      <c r="AH594" s="7"/>
      <c r="AI594" s="7"/>
      <c r="AJ594" s="7"/>
      <c r="AK594" s="7"/>
      <c r="AL594" s="7"/>
      <c r="AM594" s="7"/>
      <c r="AN594" s="7"/>
      <c r="AO594" s="7"/>
      <c r="AP594" s="7"/>
      <c r="AQ594" s="7"/>
    </row>
    <row r="595" hidden="1">
      <c r="A595" s="7"/>
      <c r="B595" s="450"/>
      <c r="C595" s="450"/>
      <c r="D595" s="450"/>
      <c r="E595" s="7"/>
      <c r="F595" s="7"/>
      <c r="G595" s="7"/>
      <c r="H595" s="7"/>
      <c r="I595" s="7"/>
      <c r="J595" s="7"/>
      <c r="K595" s="7"/>
      <c r="L595" s="1733"/>
      <c r="M595" s="7"/>
      <c r="N595" s="7"/>
      <c r="O595" s="7"/>
      <c r="P595" s="7"/>
      <c r="Q595" s="7"/>
      <c r="R595" s="7"/>
      <c r="S595" s="7"/>
      <c r="T595" s="95"/>
      <c r="U595" s="7"/>
      <c r="V595" s="7"/>
      <c r="W595" s="7"/>
      <c r="X595" s="7"/>
      <c r="Y595" s="7"/>
      <c r="Z595" s="7"/>
      <c r="AA595" s="7"/>
      <c r="AB595" s="7"/>
      <c r="AC595" s="7"/>
      <c r="AD595" s="7"/>
      <c r="AE595" s="7"/>
      <c r="AF595" s="7"/>
      <c r="AG595" s="7"/>
      <c r="AH595" s="7"/>
      <c r="AI595" s="7"/>
      <c r="AJ595" s="7"/>
      <c r="AK595" s="7"/>
      <c r="AL595" s="7"/>
      <c r="AM595" s="7"/>
      <c r="AN595" s="7"/>
      <c r="AO595" s="7"/>
      <c r="AP595" s="7"/>
      <c r="AQ595" s="7"/>
    </row>
    <row r="596" hidden="1">
      <c r="A596" s="7"/>
      <c r="B596" s="450"/>
      <c r="C596" s="450"/>
      <c r="D596" s="450"/>
      <c r="E596" s="7"/>
      <c r="F596" s="7"/>
      <c r="G596" s="7"/>
      <c r="H596" s="7"/>
      <c r="I596" s="7"/>
      <c r="J596" s="7"/>
      <c r="K596" s="7"/>
      <c r="L596" s="1733"/>
      <c r="M596" s="7"/>
      <c r="N596" s="7"/>
      <c r="O596" s="7"/>
      <c r="P596" s="7"/>
      <c r="Q596" s="7"/>
      <c r="R596" s="7"/>
      <c r="S596" s="7"/>
      <c r="T596" s="95"/>
      <c r="U596" s="7"/>
      <c r="V596" s="7"/>
      <c r="W596" s="7"/>
      <c r="X596" s="7"/>
      <c r="Y596" s="7"/>
      <c r="Z596" s="7"/>
      <c r="AA596" s="7"/>
      <c r="AB596" s="7"/>
      <c r="AC596" s="7"/>
      <c r="AD596" s="7"/>
      <c r="AE596" s="7"/>
      <c r="AF596" s="7"/>
      <c r="AG596" s="7"/>
      <c r="AH596" s="7"/>
      <c r="AI596" s="7"/>
      <c r="AJ596" s="7"/>
      <c r="AK596" s="7"/>
      <c r="AL596" s="7"/>
      <c r="AM596" s="7"/>
      <c r="AN596" s="7"/>
      <c r="AO596" s="7"/>
      <c r="AP596" s="7"/>
      <c r="AQ596" s="7"/>
    </row>
    <row r="597" hidden="1">
      <c r="A597" s="7"/>
      <c r="B597" s="450"/>
      <c r="C597" s="450"/>
      <c r="D597" s="450"/>
      <c r="E597" s="7"/>
      <c r="F597" s="7"/>
      <c r="G597" s="7"/>
      <c r="H597" s="7"/>
      <c r="I597" s="7"/>
      <c r="J597" s="7"/>
      <c r="K597" s="7"/>
      <c r="L597" s="1733"/>
      <c r="M597" s="7"/>
      <c r="N597" s="7"/>
      <c r="O597" s="7"/>
      <c r="P597" s="7"/>
      <c r="Q597" s="7"/>
      <c r="R597" s="7"/>
      <c r="S597" s="7"/>
      <c r="T597" s="95"/>
      <c r="U597" s="7"/>
      <c r="V597" s="7"/>
      <c r="W597" s="7"/>
      <c r="X597" s="7"/>
      <c r="Y597" s="7"/>
      <c r="Z597" s="7"/>
      <c r="AA597" s="7"/>
      <c r="AB597" s="7"/>
      <c r="AC597" s="7"/>
      <c r="AD597" s="7"/>
      <c r="AE597" s="7"/>
      <c r="AF597" s="7"/>
      <c r="AG597" s="7"/>
      <c r="AH597" s="7"/>
      <c r="AI597" s="7"/>
      <c r="AJ597" s="7"/>
      <c r="AK597" s="7"/>
      <c r="AL597" s="7"/>
      <c r="AM597" s="7"/>
      <c r="AN597" s="7"/>
      <c r="AO597" s="7"/>
      <c r="AP597" s="7"/>
      <c r="AQ597" s="7"/>
    </row>
    <row r="598" hidden="1">
      <c r="A598" s="7"/>
      <c r="B598" s="450"/>
      <c r="C598" s="450"/>
      <c r="D598" s="450"/>
      <c r="E598" s="7"/>
      <c r="F598" s="7"/>
      <c r="G598" s="7"/>
      <c r="H598" s="7"/>
      <c r="I598" s="7"/>
      <c r="J598" s="7"/>
      <c r="K598" s="7"/>
      <c r="L598" s="1733"/>
      <c r="M598" s="7"/>
      <c r="N598" s="7"/>
      <c r="O598" s="7"/>
      <c r="P598" s="7"/>
      <c r="Q598" s="7"/>
      <c r="R598" s="7"/>
      <c r="S598" s="7"/>
      <c r="T598" s="95"/>
      <c r="U598" s="7"/>
      <c r="V598" s="7"/>
      <c r="W598" s="7"/>
      <c r="X598" s="7"/>
      <c r="Y598" s="7"/>
      <c r="Z598" s="7"/>
      <c r="AA598" s="7"/>
      <c r="AB598" s="7"/>
      <c r="AC598" s="7"/>
      <c r="AD598" s="7"/>
      <c r="AE598" s="7"/>
      <c r="AF598" s="7"/>
      <c r="AG598" s="7"/>
      <c r="AH598" s="7"/>
      <c r="AI598" s="7"/>
      <c r="AJ598" s="7"/>
      <c r="AK598" s="7"/>
      <c r="AL598" s="7"/>
      <c r="AM598" s="7"/>
      <c r="AN598" s="7"/>
      <c r="AO598" s="7"/>
      <c r="AP598" s="7"/>
      <c r="AQ598" s="7"/>
    </row>
    <row r="599" hidden="1">
      <c r="A599" s="7"/>
      <c r="B599" s="450"/>
      <c r="C599" s="450"/>
      <c r="D599" s="450"/>
      <c r="E599" s="7"/>
      <c r="F599" s="7"/>
      <c r="G599" s="7"/>
      <c r="H599" s="7"/>
      <c r="I599" s="7"/>
      <c r="J599" s="7"/>
      <c r="K599" s="7"/>
      <c r="L599" s="1733"/>
      <c r="M599" s="7"/>
      <c r="N599" s="7"/>
      <c r="O599" s="7"/>
      <c r="P599" s="7"/>
      <c r="Q599" s="7"/>
      <c r="R599" s="7"/>
      <c r="S599" s="7"/>
      <c r="T599" s="95"/>
      <c r="U599" s="7"/>
      <c r="V599" s="7"/>
      <c r="W599" s="7"/>
      <c r="X599" s="7"/>
      <c r="Y599" s="7"/>
      <c r="Z599" s="7"/>
      <c r="AA599" s="7"/>
      <c r="AB599" s="7"/>
      <c r="AC599" s="7"/>
      <c r="AD599" s="7"/>
      <c r="AE599" s="7"/>
      <c r="AF599" s="7"/>
      <c r="AG599" s="7"/>
      <c r="AH599" s="7"/>
      <c r="AI599" s="7"/>
      <c r="AJ599" s="7"/>
      <c r="AK599" s="7"/>
      <c r="AL599" s="7"/>
      <c r="AM599" s="7"/>
      <c r="AN599" s="7"/>
      <c r="AO599" s="7"/>
      <c r="AP599" s="7"/>
      <c r="AQ599" s="7"/>
    </row>
    <row r="600" hidden="1">
      <c r="A600" s="7"/>
      <c r="B600" s="450"/>
      <c r="C600" s="450"/>
      <c r="D600" s="450"/>
      <c r="E600" s="7"/>
      <c r="F600" s="7"/>
      <c r="G600" s="7"/>
      <c r="H600" s="7"/>
      <c r="I600" s="7"/>
      <c r="J600" s="7"/>
      <c r="K600" s="7"/>
      <c r="L600" s="1733"/>
      <c r="M600" s="7"/>
      <c r="N600" s="7"/>
      <c r="O600" s="7"/>
      <c r="P600" s="7"/>
      <c r="Q600" s="7"/>
      <c r="R600" s="7"/>
      <c r="S600" s="7"/>
      <c r="T600" s="95"/>
      <c r="U600" s="7"/>
      <c r="V600" s="7"/>
      <c r="W600" s="7"/>
      <c r="X600" s="7"/>
      <c r="Y600" s="7"/>
      <c r="Z600" s="7"/>
      <c r="AA600" s="7"/>
      <c r="AB600" s="7"/>
      <c r="AC600" s="7"/>
      <c r="AD600" s="7"/>
      <c r="AE600" s="7"/>
      <c r="AF600" s="7"/>
      <c r="AG600" s="7"/>
      <c r="AH600" s="7"/>
      <c r="AI600" s="7"/>
      <c r="AJ600" s="7"/>
      <c r="AK600" s="7"/>
      <c r="AL600" s="7"/>
      <c r="AM600" s="7"/>
      <c r="AN600" s="7"/>
      <c r="AO600" s="7"/>
      <c r="AP600" s="7"/>
      <c r="AQ600" s="7"/>
    </row>
    <row r="601" hidden="1">
      <c r="A601" s="7"/>
      <c r="B601" s="450"/>
      <c r="C601" s="450"/>
      <c r="D601" s="450"/>
      <c r="E601" s="7"/>
      <c r="F601" s="7"/>
      <c r="G601" s="7"/>
      <c r="H601" s="7"/>
      <c r="I601" s="7"/>
      <c r="J601" s="7"/>
      <c r="K601" s="7"/>
      <c r="L601" s="1733"/>
      <c r="M601" s="7"/>
      <c r="N601" s="7"/>
      <c r="O601" s="7"/>
      <c r="P601" s="7"/>
      <c r="Q601" s="7"/>
      <c r="R601" s="7"/>
      <c r="S601" s="7"/>
      <c r="T601" s="95"/>
      <c r="U601" s="7"/>
      <c r="V601" s="7"/>
      <c r="W601" s="7"/>
      <c r="X601" s="7"/>
      <c r="Y601" s="7"/>
      <c r="Z601" s="7"/>
      <c r="AA601" s="7"/>
      <c r="AB601" s="7"/>
      <c r="AC601" s="7"/>
      <c r="AD601" s="7"/>
      <c r="AE601" s="7"/>
      <c r="AF601" s="7"/>
      <c r="AG601" s="7"/>
      <c r="AH601" s="7"/>
      <c r="AI601" s="7"/>
      <c r="AJ601" s="7"/>
      <c r="AK601" s="7"/>
      <c r="AL601" s="7"/>
      <c r="AM601" s="7"/>
      <c r="AN601" s="7"/>
      <c r="AO601" s="7"/>
      <c r="AP601" s="7"/>
      <c r="AQ601" s="7"/>
    </row>
    <row r="602" hidden="1">
      <c r="A602" s="7"/>
      <c r="B602" s="450"/>
      <c r="C602" s="450"/>
      <c r="D602" s="450"/>
      <c r="E602" s="7"/>
      <c r="F602" s="7"/>
      <c r="G602" s="7"/>
      <c r="H602" s="7"/>
      <c r="I602" s="7"/>
      <c r="J602" s="7"/>
      <c r="K602" s="7"/>
      <c r="L602" s="1733"/>
      <c r="M602" s="7"/>
      <c r="N602" s="7"/>
      <c r="O602" s="7"/>
      <c r="P602" s="7"/>
      <c r="Q602" s="7"/>
      <c r="R602" s="7"/>
      <c r="S602" s="7"/>
      <c r="T602" s="95"/>
      <c r="U602" s="7"/>
      <c r="V602" s="7"/>
      <c r="W602" s="7"/>
      <c r="X602" s="7"/>
      <c r="Y602" s="7"/>
      <c r="Z602" s="7"/>
      <c r="AA602" s="7"/>
      <c r="AB602" s="7"/>
      <c r="AC602" s="7"/>
      <c r="AD602" s="7"/>
      <c r="AE602" s="7"/>
      <c r="AF602" s="7"/>
      <c r="AG602" s="7"/>
      <c r="AH602" s="7"/>
      <c r="AI602" s="7"/>
      <c r="AJ602" s="7"/>
      <c r="AK602" s="7"/>
      <c r="AL602" s="7"/>
      <c r="AM602" s="7"/>
      <c r="AN602" s="7"/>
      <c r="AO602" s="7"/>
      <c r="AP602" s="7"/>
      <c r="AQ602" s="7"/>
    </row>
    <row r="603" hidden="1">
      <c r="A603" s="7"/>
      <c r="B603" s="450"/>
      <c r="C603" s="450"/>
      <c r="D603" s="450"/>
      <c r="E603" s="7"/>
      <c r="F603" s="7"/>
      <c r="G603" s="7"/>
      <c r="H603" s="7"/>
      <c r="I603" s="7"/>
      <c r="J603" s="7"/>
      <c r="K603" s="7"/>
      <c r="L603" s="1733"/>
      <c r="M603" s="7"/>
      <c r="N603" s="7"/>
      <c r="O603" s="7"/>
      <c r="P603" s="7"/>
      <c r="Q603" s="7"/>
      <c r="R603" s="7"/>
      <c r="S603" s="7"/>
      <c r="T603" s="95"/>
      <c r="U603" s="7"/>
      <c r="V603" s="7"/>
      <c r="W603" s="7"/>
      <c r="X603" s="7"/>
      <c r="Y603" s="7"/>
      <c r="Z603" s="7"/>
      <c r="AA603" s="7"/>
      <c r="AB603" s="7"/>
      <c r="AC603" s="7"/>
      <c r="AD603" s="7"/>
      <c r="AE603" s="7"/>
      <c r="AF603" s="7"/>
      <c r="AG603" s="7"/>
      <c r="AH603" s="7"/>
      <c r="AI603" s="7"/>
      <c r="AJ603" s="7"/>
      <c r="AK603" s="7"/>
      <c r="AL603" s="7"/>
      <c r="AM603" s="7"/>
      <c r="AN603" s="7"/>
      <c r="AO603" s="7"/>
      <c r="AP603" s="7"/>
      <c r="AQ603" s="7"/>
    </row>
    <row r="604" hidden="1">
      <c r="A604" s="7"/>
      <c r="B604" s="450"/>
      <c r="C604" s="450"/>
      <c r="D604" s="450"/>
      <c r="E604" s="7"/>
      <c r="F604" s="7"/>
      <c r="G604" s="7"/>
      <c r="H604" s="7"/>
      <c r="I604" s="7"/>
      <c r="J604" s="7"/>
      <c r="K604" s="7"/>
      <c r="L604" s="1733"/>
      <c r="M604" s="7"/>
      <c r="N604" s="7"/>
      <c r="O604" s="7"/>
      <c r="P604" s="7"/>
      <c r="Q604" s="7"/>
      <c r="R604" s="7"/>
      <c r="S604" s="7"/>
      <c r="T604" s="95"/>
      <c r="U604" s="7"/>
      <c r="V604" s="7"/>
      <c r="W604" s="7"/>
      <c r="X604" s="7"/>
      <c r="Y604" s="7"/>
      <c r="Z604" s="7"/>
      <c r="AA604" s="7"/>
      <c r="AB604" s="7"/>
      <c r="AC604" s="7"/>
      <c r="AD604" s="7"/>
      <c r="AE604" s="7"/>
      <c r="AF604" s="7"/>
      <c r="AG604" s="7"/>
      <c r="AH604" s="7"/>
      <c r="AI604" s="7"/>
      <c r="AJ604" s="7"/>
      <c r="AK604" s="7"/>
      <c r="AL604" s="7"/>
      <c r="AM604" s="7"/>
      <c r="AN604" s="7"/>
      <c r="AO604" s="7"/>
      <c r="AP604" s="7"/>
      <c r="AQ604" s="7"/>
    </row>
    <row r="605" hidden="1">
      <c r="A605" s="7"/>
      <c r="B605" s="450"/>
      <c r="C605" s="450"/>
      <c r="D605" s="450"/>
      <c r="E605" s="7"/>
      <c r="F605" s="7"/>
      <c r="G605" s="7"/>
      <c r="H605" s="7"/>
      <c r="I605" s="7"/>
      <c r="J605" s="7"/>
      <c r="K605" s="7"/>
      <c r="L605" s="1733"/>
      <c r="M605" s="7"/>
      <c r="N605" s="7"/>
      <c r="O605" s="7"/>
      <c r="P605" s="7"/>
      <c r="Q605" s="7"/>
      <c r="R605" s="7"/>
      <c r="S605" s="7"/>
      <c r="T605" s="95"/>
      <c r="U605" s="7"/>
      <c r="V605" s="7"/>
      <c r="W605" s="7"/>
      <c r="X605" s="7"/>
      <c r="Y605" s="7"/>
      <c r="Z605" s="7"/>
      <c r="AA605" s="7"/>
      <c r="AB605" s="7"/>
      <c r="AC605" s="7"/>
      <c r="AD605" s="7"/>
      <c r="AE605" s="7"/>
      <c r="AF605" s="7"/>
      <c r="AG605" s="7"/>
      <c r="AH605" s="7"/>
      <c r="AI605" s="7"/>
      <c r="AJ605" s="7"/>
      <c r="AK605" s="7"/>
      <c r="AL605" s="7"/>
      <c r="AM605" s="7"/>
      <c r="AN605" s="7"/>
      <c r="AO605" s="7"/>
      <c r="AP605" s="7"/>
      <c r="AQ605" s="7"/>
    </row>
    <row r="606" hidden="1">
      <c r="A606" s="7"/>
      <c r="B606" s="450"/>
      <c r="C606" s="450"/>
      <c r="D606" s="450"/>
      <c r="E606" s="7"/>
      <c r="F606" s="7"/>
      <c r="G606" s="7"/>
      <c r="H606" s="7"/>
      <c r="I606" s="7"/>
      <c r="J606" s="7"/>
      <c r="K606" s="7"/>
      <c r="L606" s="1733"/>
      <c r="M606" s="7"/>
      <c r="N606" s="7"/>
      <c r="O606" s="7"/>
      <c r="P606" s="7"/>
      <c r="Q606" s="7"/>
      <c r="R606" s="7"/>
      <c r="S606" s="7"/>
      <c r="T606" s="95"/>
      <c r="U606" s="7"/>
      <c r="V606" s="7"/>
      <c r="W606" s="7"/>
      <c r="X606" s="7"/>
      <c r="Y606" s="7"/>
      <c r="Z606" s="7"/>
      <c r="AA606" s="7"/>
      <c r="AB606" s="7"/>
      <c r="AC606" s="7"/>
      <c r="AD606" s="7"/>
      <c r="AE606" s="7"/>
      <c r="AF606" s="7"/>
      <c r="AG606" s="7"/>
      <c r="AH606" s="7"/>
      <c r="AI606" s="7"/>
      <c r="AJ606" s="7"/>
      <c r="AK606" s="7"/>
      <c r="AL606" s="7"/>
      <c r="AM606" s="7"/>
      <c r="AN606" s="7"/>
      <c r="AO606" s="7"/>
      <c r="AP606" s="7"/>
      <c r="AQ606" s="7"/>
    </row>
    <row r="607" hidden="1">
      <c r="A607" s="7"/>
      <c r="B607" s="450"/>
      <c r="C607" s="450"/>
      <c r="D607" s="450"/>
      <c r="E607" s="7"/>
      <c r="F607" s="7"/>
      <c r="G607" s="7"/>
      <c r="H607" s="7"/>
      <c r="I607" s="7"/>
      <c r="J607" s="7"/>
      <c r="K607" s="7"/>
      <c r="L607" s="1733"/>
      <c r="M607" s="7"/>
      <c r="N607" s="7"/>
      <c r="O607" s="7"/>
      <c r="P607" s="7"/>
      <c r="Q607" s="7"/>
      <c r="R607" s="7"/>
      <c r="S607" s="7"/>
      <c r="T607" s="95"/>
      <c r="U607" s="7"/>
      <c r="V607" s="7"/>
      <c r="W607" s="7"/>
      <c r="X607" s="7"/>
      <c r="Y607" s="7"/>
      <c r="Z607" s="7"/>
      <c r="AA607" s="7"/>
      <c r="AB607" s="7"/>
      <c r="AC607" s="7"/>
      <c r="AD607" s="7"/>
      <c r="AE607" s="7"/>
      <c r="AF607" s="7"/>
      <c r="AG607" s="7"/>
      <c r="AH607" s="7"/>
      <c r="AI607" s="7"/>
      <c r="AJ607" s="7"/>
      <c r="AK607" s="7"/>
      <c r="AL607" s="7"/>
      <c r="AM607" s="7"/>
      <c r="AN607" s="7"/>
      <c r="AO607" s="7"/>
      <c r="AP607" s="7"/>
      <c r="AQ607" s="7"/>
    </row>
    <row r="608" hidden="1">
      <c r="A608" s="7"/>
      <c r="B608" s="450"/>
      <c r="C608" s="450"/>
      <c r="D608" s="450"/>
      <c r="E608" s="7"/>
      <c r="F608" s="7"/>
      <c r="G608" s="7"/>
      <c r="H608" s="7"/>
      <c r="I608" s="7"/>
      <c r="J608" s="7"/>
      <c r="K608" s="7"/>
      <c r="L608" s="1733"/>
      <c r="M608" s="7"/>
      <c r="N608" s="7"/>
      <c r="O608" s="7"/>
      <c r="P608" s="7"/>
      <c r="Q608" s="7"/>
      <c r="R608" s="7"/>
      <c r="S608" s="7"/>
      <c r="T608" s="95"/>
      <c r="U608" s="7"/>
      <c r="V608" s="7"/>
      <c r="W608" s="7"/>
      <c r="X608" s="7"/>
      <c r="Y608" s="7"/>
      <c r="Z608" s="7"/>
      <c r="AA608" s="7"/>
      <c r="AB608" s="7"/>
      <c r="AC608" s="7"/>
      <c r="AD608" s="7"/>
      <c r="AE608" s="7"/>
      <c r="AF608" s="7"/>
      <c r="AG608" s="7"/>
      <c r="AH608" s="7"/>
      <c r="AI608" s="7"/>
      <c r="AJ608" s="7"/>
      <c r="AK608" s="7"/>
      <c r="AL608" s="7"/>
      <c r="AM608" s="7"/>
      <c r="AN608" s="7"/>
      <c r="AO608" s="7"/>
      <c r="AP608" s="7"/>
      <c r="AQ608" s="7"/>
    </row>
    <row r="609" hidden="1">
      <c r="A609" s="7"/>
      <c r="B609" s="450"/>
      <c r="C609" s="450"/>
      <c r="D609" s="450"/>
      <c r="E609" s="7"/>
      <c r="F609" s="7"/>
      <c r="G609" s="7"/>
      <c r="H609" s="7"/>
      <c r="I609" s="7"/>
      <c r="J609" s="7"/>
      <c r="K609" s="7"/>
      <c r="L609" s="1733"/>
      <c r="M609" s="7"/>
      <c r="N609" s="7"/>
      <c r="O609" s="7"/>
      <c r="P609" s="7"/>
      <c r="Q609" s="7"/>
      <c r="R609" s="7"/>
      <c r="S609" s="7"/>
      <c r="T609" s="95"/>
      <c r="U609" s="7"/>
      <c r="V609" s="7"/>
      <c r="W609" s="7"/>
      <c r="X609" s="7"/>
      <c r="Y609" s="7"/>
      <c r="Z609" s="7"/>
      <c r="AA609" s="7"/>
      <c r="AB609" s="7"/>
      <c r="AC609" s="7"/>
      <c r="AD609" s="7"/>
      <c r="AE609" s="7"/>
      <c r="AF609" s="7"/>
      <c r="AG609" s="7"/>
      <c r="AH609" s="7"/>
      <c r="AI609" s="7"/>
      <c r="AJ609" s="7"/>
      <c r="AK609" s="7"/>
      <c r="AL609" s="7"/>
      <c r="AM609" s="7"/>
      <c r="AN609" s="7"/>
      <c r="AO609" s="7"/>
      <c r="AP609" s="7"/>
      <c r="AQ609" s="7"/>
    </row>
    <row r="610" hidden="1">
      <c r="A610" s="7"/>
      <c r="B610" s="450"/>
      <c r="C610" s="450"/>
      <c r="D610" s="450"/>
      <c r="E610" s="7"/>
      <c r="F610" s="7"/>
      <c r="G610" s="7"/>
      <c r="H610" s="7"/>
      <c r="I610" s="7"/>
      <c r="J610" s="7"/>
      <c r="K610" s="7"/>
      <c r="L610" s="1733"/>
      <c r="M610" s="7"/>
      <c r="N610" s="7"/>
      <c r="O610" s="7"/>
      <c r="P610" s="7"/>
      <c r="Q610" s="7"/>
      <c r="R610" s="7"/>
      <c r="S610" s="7"/>
      <c r="T610" s="95"/>
      <c r="U610" s="7"/>
      <c r="V610" s="7"/>
      <c r="W610" s="7"/>
      <c r="X610" s="7"/>
      <c r="Y610" s="7"/>
      <c r="Z610" s="7"/>
      <c r="AA610" s="7"/>
      <c r="AB610" s="7"/>
      <c r="AC610" s="7"/>
      <c r="AD610" s="7"/>
      <c r="AE610" s="7"/>
      <c r="AF610" s="7"/>
      <c r="AG610" s="7"/>
      <c r="AH610" s="7"/>
      <c r="AI610" s="7"/>
      <c r="AJ610" s="7"/>
      <c r="AK610" s="7"/>
      <c r="AL610" s="7"/>
      <c r="AM610" s="7"/>
      <c r="AN610" s="7"/>
      <c r="AO610" s="7"/>
      <c r="AP610" s="7"/>
      <c r="AQ610" s="7"/>
    </row>
    <row r="611" hidden="1">
      <c r="A611" s="7"/>
      <c r="B611" s="450"/>
      <c r="C611" s="450"/>
      <c r="D611" s="450"/>
      <c r="E611" s="7"/>
      <c r="F611" s="7"/>
      <c r="G611" s="7"/>
      <c r="H611" s="7"/>
      <c r="I611" s="7"/>
      <c r="J611" s="7"/>
      <c r="K611" s="7"/>
      <c r="L611" s="1733"/>
      <c r="M611" s="7"/>
      <c r="N611" s="7"/>
      <c r="O611" s="7"/>
      <c r="P611" s="7"/>
      <c r="Q611" s="7"/>
      <c r="R611" s="7"/>
      <c r="S611" s="7"/>
      <c r="T611" s="95"/>
      <c r="U611" s="7"/>
      <c r="V611" s="7"/>
      <c r="W611" s="7"/>
      <c r="X611" s="7"/>
      <c r="Y611" s="7"/>
      <c r="Z611" s="7"/>
      <c r="AA611" s="7"/>
      <c r="AB611" s="7"/>
      <c r="AC611" s="7"/>
      <c r="AD611" s="7"/>
      <c r="AE611" s="7"/>
      <c r="AF611" s="7"/>
      <c r="AG611" s="7"/>
      <c r="AH611" s="7"/>
      <c r="AI611" s="7"/>
      <c r="AJ611" s="7"/>
      <c r="AK611" s="7"/>
      <c r="AL611" s="7"/>
      <c r="AM611" s="7"/>
      <c r="AN611" s="7"/>
      <c r="AO611" s="7"/>
      <c r="AP611" s="7"/>
      <c r="AQ611" s="7"/>
    </row>
    <row r="612" hidden="1">
      <c r="A612" s="7"/>
      <c r="B612" s="450"/>
      <c r="C612" s="450"/>
      <c r="D612" s="450"/>
      <c r="E612" s="7"/>
      <c r="F612" s="7"/>
      <c r="G612" s="7"/>
      <c r="H612" s="7"/>
      <c r="I612" s="7"/>
      <c r="J612" s="7"/>
      <c r="K612" s="7"/>
      <c r="L612" s="1733"/>
      <c r="M612" s="7"/>
      <c r="N612" s="7"/>
      <c r="O612" s="7"/>
      <c r="P612" s="7"/>
      <c r="Q612" s="7"/>
      <c r="R612" s="7"/>
      <c r="S612" s="7"/>
      <c r="T612" s="95"/>
      <c r="U612" s="7"/>
      <c r="V612" s="7"/>
      <c r="W612" s="7"/>
      <c r="X612" s="7"/>
      <c r="Y612" s="7"/>
      <c r="Z612" s="7"/>
      <c r="AA612" s="7"/>
      <c r="AB612" s="7"/>
      <c r="AC612" s="7"/>
      <c r="AD612" s="7"/>
      <c r="AE612" s="7"/>
      <c r="AF612" s="7"/>
      <c r="AG612" s="7"/>
      <c r="AH612" s="7"/>
      <c r="AI612" s="7"/>
      <c r="AJ612" s="7"/>
      <c r="AK612" s="7"/>
      <c r="AL612" s="7"/>
      <c r="AM612" s="7"/>
      <c r="AN612" s="7"/>
      <c r="AO612" s="7"/>
      <c r="AP612" s="7"/>
      <c r="AQ612" s="7"/>
    </row>
    <row r="613" hidden="1">
      <c r="A613" s="7"/>
      <c r="B613" s="450"/>
      <c r="C613" s="450"/>
      <c r="D613" s="450"/>
      <c r="E613" s="7"/>
      <c r="F613" s="7"/>
      <c r="G613" s="7"/>
      <c r="H613" s="7"/>
      <c r="I613" s="7"/>
      <c r="J613" s="7"/>
      <c r="K613" s="7"/>
      <c r="L613" s="1733"/>
      <c r="M613" s="7"/>
      <c r="N613" s="7"/>
      <c r="O613" s="7"/>
      <c r="P613" s="7"/>
      <c r="Q613" s="7"/>
      <c r="R613" s="7"/>
      <c r="S613" s="7"/>
      <c r="T613" s="95"/>
      <c r="U613" s="7"/>
      <c r="V613" s="7"/>
      <c r="W613" s="7"/>
      <c r="X613" s="7"/>
      <c r="Y613" s="7"/>
      <c r="Z613" s="7"/>
      <c r="AA613" s="7"/>
      <c r="AB613" s="7"/>
      <c r="AC613" s="7"/>
      <c r="AD613" s="7"/>
      <c r="AE613" s="7"/>
      <c r="AF613" s="7"/>
      <c r="AG613" s="7"/>
      <c r="AH613" s="7"/>
      <c r="AI613" s="7"/>
      <c r="AJ613" s="7"/>
      <c r="AK613" s="7"/>
      <c r="AL613" s="7"/>
      <c r="AM613" s="7"/>
      <c r="AN613" s="7"/>
      <c r="AO613" s="7"/>
      <c r="AP613" s="7"/>
      <c r="AQ613" s="7"/>
    </row>
    <row r="614" hidden="1">
      <c r="A614" s="7"/>
      <c r="B614" s="450"/>
      <c r="C614" s="450"/>
      <c r="D614" s="450"/>
      <c r="E614" s="7"/>
      <c r="F614" s="7"/>
      <c r="G614" s="7"/>
      <c r="H614" s="7"/>
      <c r="I614" s="7"/>
      <c r="J614" s="7"/>
      <c r="K614" s="7"/>
      <c r="L614" s="1733"/>
      <c r="M614" s="7"/>
      <c r="N614" s="7"/>
      <c r="O614" s="7"/>
      <c r="P614" s="7"/>
      <c r="Q614" s="7"/>
      <c r="R614" s="7"/>
      <c r="S614" s="7"/>
      <c r="T614" s="95"/>
      <c r="U614" s="7"/>
      <c r="V614" s="7"/>
      <c r="W614" s="7"/>
      <c r="X614" s="7"/>
      <c r="Y614" s="7"/>
      <c r="Z614" s="7"/>
      <c r="AA614" s="7"/>
      <c r="AB614" s="7"/>
      <c r="AC614" s="7"/>
      <c r="AD614" s="7"/>
      <c r="AE614" s="7"/>
      <c r="AF614" s="7"/>
      <c r="AG614" s="7"/>
      <c r="AH614" s="7"/>
      <c r="AI614" s="7"/>
      <c r="AJ614" s="7"/>
      <c r="AK614" s="7"/>
      <c r="AL614" s="7"/>
      <c r="AM614" s="7"/>
      <c r="AN614" s="7"/>
      <c r="AO614" s="7"/>
      <c r="AP614" s="7"/>
      <c r="AQ614" s="7"/>
    </row>
    <row r="615" hidden="1">
      <c r="A615" s="7"/>
      <c r="B615" s="450"/>
      <c r="C615" s="450"/>
      <c r="D615" s="450"/>
      <c r="E615" s="7"/>
      <c r="F615" s="7"/>
      <c r="G615" s="7"/>
      <c r="H615" s="7"/>
      <c r="I615" s="7"/>
      <c r="J615" s="7"/>
      <c r="K615" s="7"/>
      <c r="L615" s="1733"/>
      <c r="M615" s="7"/>
      <c r="N615" s="7"/>
      <c r="O615" s="7"/>
      <c r="P615" s="7"/>
      <c r="Q615" s="7"/>
      <c r="R615" s="7"/>
      <c r="S615" s="7"/>
      <c r="T615" s="95"/>
      <c r="U615" s="7"/>
      <c r="V615" s="7"/>
      <c r="W615" s="7"/>
      <c r="X615" s="7"/>
      <c r="Y615" s="7"/>
      <c r="Z615" s="7"/>
      <c r="AA615" s="7"/>
      <c r="AB615" s="7"/>
      <c r="AC615" s="7"/>
      <c r="AD615" s="7"/>
      <c r="AE615" s="7"/>
      <c r="AF615" s="7"/>
      <c r="AG615" s="7"/>
      <c r="AH615" s="7"/>
      <c r="AI615" s="7"/>
      <c r="AJ615" s="7"/>
      <c r="AK615" s="7"/>
      <c r="AL615" s="7"/>
      <c r="AM615" s="7"/>
      <c r="AN615" s="7"/>
      <c r="AO615" s="7"/>
      <c r="AP615" s="7"/>
      <c r="AQ615" s="7"/>
    </row>
    <row r="616" hidden="1">
      <c r="A616" s="7"/>
      <c r="B616" s="450"/>
      <c r="C616" s="450"/>
      <c r="D616" s="450"/>
      <c r="E616" s="7"/>
      <c r="F616" s="7"/>
      <c r="G616" s="7"/>
      <c r="H616" s="7"/>
      <c r="I616" s="7"/>
      <c r="J616" s="7"/>
      <c r="K616" s="7"/>
      <c r="L616" s="1733"/>
      <c r="M616" s="7"/>
      <c r="N616" s="7"/>
      <c r="O616" s="7"/>
      <c r="P616" s="7"/>
      <c r="Q616" s="7"/>
      <c r="R616" s="7"/>
      <c r="S616" s="7"/>
      <c r="T616" s="95"/>
      <c r="U616" s="7"/>
      <c r="V616" s="7"/>
      <c r="W616" s="7"/>
      <c r="X616" s="7"/>
      <c r="Y616" s="7"/>
      <c r="Z616" s="7"/>
      <c r="AA616" s="7"/>
      <c r="AB616" s="7"/>
      <c r="AC616" s="7"/>
      <c r="AD616" s="7"/>
      <c r="AE616" s="7"/>
      <c r="AF616" s="7"/>
      <c r="AG616" s="7"/>
      <c r="AH616" s="7"/>
      <c r="AI616" s="7"/>
      <c r="AJ616" s="7"/>
      <c r="AK616" s="7"/>
      <c r="AL616" s="7"/>
      <c r="AM616" s="7"/>
      <c r="AN616" s="7"/>
      <c r="AO616" s="7"/>
      <c r="AP616" s="7"/>
      <c r="AQ616" s="7"/>
    </row>
    <row r="617" hidden="1">
      <c r="A617" s="7"/>
      <c r="B617" s="450"/>
      <c r="C617" s="450"/>
      <c r="D617" s="450"/>
      <c r="E617" s="7"/>
      <c r="F617" s="7"/>
      <c r="G617" s="7"/>
      <c r="H617" s="7"/>
      <c r="I617" s="7"/>
      <c r="J617" s="7"/>
      <c r="K617" s="7"/>
      <c r="L617" s="1733"/>
      <c r="M617" s="7"/>
      <c r="N617" s="7"/>
      <c r="O617" s="7"/>
      <c r="P617" s="7"/>
      <c r="Q617" s="7"/>
      <c r="R617" s="7"/>
      <c r="S617" s="7"/>
      <c r="T617" s="95"/>
      <c r="U617" s="7"/>
      <c r="V617" s="7"/>
      <c r="W617" s="7"/>
      <c r="X617" s="7"/>
      <c r="Y617" s="7"/>
      <c r="Z617" s="7"/>
      <c r="AA617" s="7"/>
      <c r="AB617" s="7"/>
      <c r="AC617" s="7"/>
      <c r="AD617" s="7"/>
      <c r="AE617" s="7"/>
      <c r="AF617" s="7"/>
      <c r="AG617" s="7"/>
      <c r="AH617" s="7"/>
      <c r="AI617" s="7"/>
      <c r="AJ617" s="7"/>
      <c r="AK617" s="7"/>
      <c r="AL617" s="7"/>
      <c r="AM617" s="7"/>
      <c r="AN617" s="7"/>
      <c r="AO617" s="7"/>
      <c r="AP617" s="7"/>
      <c r="AQ617" s="7"/>
    </row>
    <row r="618" hidden="1">
      <c r="A618" s="7"/>
      <c r="B618" s="450"/>
      <c r="C618" s="450"/>
      <c r="D618" s="450"/>
      <c r="E618" s="7"/>
      <c r="F618" s="7"/>
      <c r="G618" s="7"/>
      <c r="H618" s="7"/>
      <c r="I618" s="7"/>
      <c r="J618" s="7"/>
      <c r="K618" s="7"/>
      <c r="L618" s="1733"/>
      <c r="M618" s="7"/>
      <c r="N618" s="7"/>
      <c r="O618" s="7"/>
      <c r="P618" s="7"/>
      <c r="Q618" s="7"/>
      <c r="R618" s="7"/>
      <c r="S618" s="7"/>
      <c r="T618" s="95"/>
      <c r="U618" s="7"/>
      <c r="V618" s="7"/>
      <c r="W618" s="7"/>
      <c r="X618" s="7"/>
      <c r="Y618" s="7"/>
      <c r="Z618" s="7"/>
      <c r="AA618" s="7"/>
      <c r="AB618" s="7"/>
      <c r="AC618" s="7"/>
      <c r="AD618" s="7"/>
      <c r="AE618" s="7"/>
      <c r="AF618" s="7"/>
      <c r="AG618" s="7"/>
      <c r="AH618" s="7"/>
      <c r="AI618" s="7"/>
      <c r="AJ618" s="7"/>
      <c r="AK618" s="7"/>
      <c r="AL618" s="7"/>
      <c r="AM618" s="7"/>
      <c r="AN618" s="7"/>
      <c r="AO618" s="7"/>
      <c r="AP618" s="7"/>
      <c r="AQ618" s="7"/>
    </row>
    <row r="619" hidden="1">
      <c r="A619" s="7"/>
      <c r="B619" s="450"/>
      <c r="C619" s="450"/>
      <c r="D619" s="450"/>
      <c r="E619" s="7"/>
      <c r="F619" s="7"/>
      <c r="G619" s="7"/>
      <c r="H619" s="7"/>
      <c r="I619" s="7"/>
      <c r="J619" s="7"/>
      <c r="K619" s="7"/>
      <c r="L619" s="1733"/>
      <c r="M619" s="7"/>
      <c r="N619" s="7"/>
      <c r="O619" s="7"/>
      <c r="P619" s="7"/>
      <c r="Q619" s="7"/>
      <c r="R619" s="7"/>
      <c r="S619" s="7"/>
      <c r="T619" s="95"/>
      <c r="U619" s="7"/>
      <c r="V619" s="7"/>
      <c r="W619" s="7"/>
      <c r="X619" s="7"/>
      <c r="Y619" s="7"/>
      <c r="Z619" s="7"/>
      <c r="AA619" s="7"/>
      <c r="AB619" s="7"/>
      <c r="AC619" s="7"/>
      <c r="AD619" s="7"/>
      <c r="AE619" s="7"/>
      <c r="AF619" s="7"/>
      <c r="AG619" s="7"/>
      <c r="AH619" s="7"/>
      <c r="AI619" s="7"/>
      <c r="AJ619" s="7"/>
      <c r="AK619" s="7"/>
      <c r="AL619" s="7"/>
      <c r="AM619" s="7"/>
      <c r="AN619" s="7"/>
      <c r="AO619" s="7"/>
      <c r="AP619" s="7"/>
      <c r="AQ619" s="7"/>
    </row>
    <row r="620" hidden="1">
      <c r="A620" s="7"/>
      <c r="B620" s="450"/>
      <c r="C620" s="450"/>
      <c r="D620" s="450"/>
      <c r="E620" s="7"/>
      <c r="F620" s="7"/>
      <c r="G620" s="7"/>
      <c r="H620" s="7"/>
      <c r="I620" s="7"/>
      <c r="J620" s="7"/>
      <c r="K620" s="7"/>
      <c r="L620" s="1733"/>
      <c r="M620" s="7"/>
      <c r="N620" s="7"/>
      <c r="O620" s="7"/>
      <c r="P620" s="7"/>
      <c r="Q620" s="7"/>
      <c r="R620" s="7"/>
      <c r="S620" s="7"/>
      <c r="T620" s="95"/>
      <c r="U620" s="7"/>
      <c r="V620" s="7"/>
      <c r="W620" s="7"/>
      <c r="X620" s="7"/>
      <c r="Y620" s="7"/>
      <c r="Z620" s="7"/>
      <c r="AA620" s="7"/>
      <c r="AB620" s="7"/>
      <c r="AC620" s="7"/>
      <c r="AD620" s="7"/>
      <c r="AE620" s="7"/>
      <c r="AF620" s="7"/>
      <c r="AG620" s="7"/>
      <c r="AH620" s="7"/>
      <c r="AI620" s="7"/>
      <c r="AJ620" s="7"/>
      <c r="AK620" s="7"/>
      <c r="AL620" s="7"/>
      <c r="AM620" s="7"/>
      <c r="AN620" s="7"/>
      <c r="AO620" s="7"/>
      <c r="AP620" s="7"/>
      <c r="AQ620" s="7"/>
    </row>
    <row r="621" hidden="1">
      <c r="A621" s="7"/>
      <c r="B621" s="450"/>
      <c r="C621" s="450"/>
      <c r="D621" s="450"/>
      <c r="E621" s="7"/>
      <c r="F621" s="7"/>
      <c r="G621" s="7"/>
      <c r="H621" s="7"/>
      <c r="I621" s="7"/>
      <c r="J621" s="7"/>
      <c r="K621" s="7"/>
      <c r="L621" s="1733"/>
      <c r="M621" s="7"/>
      <c r="N621" s="7"/>
      <c r="O621" s="7"/>
      <c r="P621" s="7"/>
      <c r="Q621" s="7"/>
      <c r="R621" s="7"/>
      <c r="S621" s="7"/>
      <c r="T621" s="95"/>
      <c r="U621" s="7"/>
      <c r="V621" s="7"/>
      <c r="W621" s="7"/>
      <c r="X621" s="7"/>
      <c r="Y621" s="7"/>
      <c r="Z621" s="7"/>
      <c r="AA621" s="7"/>
      <c r="AB621" s="7"/>
      <c r="AC621" s="7"/>
      <c r="AD621" s="7"/>
      <c r="AE621" s="7"/>
      <c r="AF621" s="7"/>
      <c r="AG621" s="7"/>
      <c r="AH621" s="7"/>
      <c r="AI621" s="7"/>
      <c r="AJ621" s="7"/>
      <c r="AK621" s="7"/>
      <c r="AL621" s="7"/>
      <c r="AM621" s="7"/>
      <c r="AN621" s="7"/>
      <c r="AO621" s="7"/>
      <c r="AP621" s="7"/>
      <c r="AQ621" s="7"/>
    </row>
    <row r="622" hidden="1">
      <c r="A622" s="7"/>
      <c r="B622" s="450"/>
      <c r="C622" s="450"/>
      <c r="D622" s="450"/>
      <c r="E622" s="7"/>
      <c r="F622" s="7"/>
      <c r="G622" s="7"/>
      <c r="H622" s="7"/>
      <c r="I622" s="7"/>
      <c r="J622" s="7"/>
      <c r="K622" s="7"/>
      <c r="L622" s="1733"/>
      <c r="M622" s="7"/>
      <c r="N622" s="7"/>
      <c r="O622" s="7"/>
      <c r="P622" s="7"/>
      <c r="Q622" s="7"/>
      <c r="R622" s="7"/>
      <c r="S622" s="7"/>
      <c r="T622" s="95"/>
      <c r="U622" s="7"/>
      <c r="V622" s="7"/>
      <c r="W622" s="7"/>
      <c r="X622" s="7"/>
      <c r="Y622" s="7"/>
      <c r="Z622" s="7"/>
      <c r="AA622" s="7"/>
      <c r="AB622" s="7"/>
      <c r="AC622" s="7"/>
      <c r="AD622" s="7"/>
      <c r="AE622" s="7"/>
      <c r="AF622" s="7"/>
      <c r="AG622" s="7"/>
      <c r="AH622" s="7"/>
      <c r="AI622" s="7"/>
      <c r="AJ622" s="7"/>
      <c r="AK622" s="7"/>
      <c r="AL622" s="7"/>
      <c r="AM622" s="7"/>
      <c r="AN622" s="7"/>
      <c r="AO622" s="7"/>
      <c r="AP622" s="7"/>
      <c r="AQ622" s="7"/>
    </row>
    <row r="623" hidden="1">
      <c r="A623" s="7"/>
      <c r="B623" s="450"/>
      <c r="C623" s="450"/>
      <c r="D623" s="450"/>
      <c r="E623" s="7"/>
      <c r="F623" s="7"/>
      <c r="G623" s="7"/>
      <c r="H623" s="7"/>
      <c r="I623" s="7"/>
      <c r="J623" s="7"/>
      <c r="K623" s="7"/>
      <c r="L623" s="1733"/>
      <c r="M623" s="7"/>
      <c r="N623" s="7"/>
      <c r="O623" s="7"/>
      <c r="P623" s="7"/>
      <c r="Q623" s="7"/>
      <c r="R623" s="7"/>
      <c r="S623" s="7"/>
      <c r="T623" s="95"/>
      <c r="U623" s="7"/>
      <c r="V623" s="7"/>
      <c r="W623" s="7"/>
      <c r="X623" s="7"/>
      <c r="Y623" s="7"/>
      <c r="Z623" s="7"/>
      <c r="AA623" s="7"/>
      <c r="AB623" s="7"/>
      <c r="AC623" s="7"/>
      <c r="AD623" s="7"/>
      <c r="AE623" s="7"/>
      <c r="AF623" s="7"/>
      <c r="AG623" s="7"/>
      <c r="AH623" s="7"/>
      <c r="AI623" s="7"/>
      <c r="AJ623" s="7"/>
      <c r="AK623" s="7"/>
      <c r="AL623" s="7"/>
      <c r="AM623" s="7"/>
      <c r="AN623" s="7"/>
      <c r="AO623" s="7"/>
      <c r="AP623" s="7"/>
      <c r="AQ623" s="7"/>
    </row>
    <row r="624" hidden="1">
      <c r="A624" s="7"/>
      <c r="B624" s="450"/>
      <c r="C624" s="450"/>
      <c r="D624" s="450"/>
      <c r="E624" s="7"/>
      <c r="F624" s="7"/>
      <c r="G624" s="7"/>
      <c r="H624" s="7"/>
      <c r="I624" s="7"/>
      <c r="J624" s="7"/>
      <c r="K624" s="7"/>
      <c r="L624" s="1733"/>
      <c r="M624" s="7"/>
      <c r="N624" s="7"/>
      <c r="O624" s="7"/>
      <c r="P624" s="7"/>
      <c r="Q624" s="7"/>
      <c r="R624" s="7"/>
      <c r="S624" s="7"/>
      <c r="T624" s="95"/>
      <c r="U624" s="7"/>
      <c r="V624" s="7"/>
      <c r="W624" s="7"/>
      <c r="X624" s="7"/>
      <c r="Y624" s="7"/>
      <c r="Z624" s="7"/>
      <c r="AA624" s="7"/>
      <c r="AB624" s="7"/>
      <c r="AC624" s="7"/>
      <c r="AD624" s="7"/>
      <c r="AE624" s="7"/>
      <c r="AF624" s="7"/>
      <c r="AG624" s="7"/>
      <c r="AH624" s="7"/>
      <c r="AI624" s="7"/>
      <c r="AJ624" s="7"/>
      <c r="AK624" s="7"/>
      <c r="AL624" s="7"/>
      <c r="AM624" s="7"/>
      <c r="AN624" s="7"/>
      <c r="AO624" s="7"/>
      <c r="AP624" s="7"/>
      <c r="AQ624" s="7"/>
    </row>
    <row r="625" hidden="1">
      <c r="A625" s="7"/>
      <c r="B625" s="450"/>
      <c r="C625" s="450"/>
      <c r="D625" s="450"/>
      <c r="E625" s="7"/>
      <c r="F625" s="7"/>
      <c r="G625" s="7"/>
      <c r="H625" s="7"/>
      <c r="I625" s="7"/>
      <c r="J625" s="7"/>
      <c r="K625" s="7"/>
      <c r="L625" s="1733"/>
      <c r="M625" s="7"/>
      <c r="N625" s="7"/>
      <c r="O625" s="7"/>
      <c r="P625" s="7"/>
      <c r="Q625" s="7"/>
      <c r="R625" s="7"/>
      <c r="S625" s="7"/>
      <c r="T625" s="95"/>
      <c r="U625" s="7"/>
      <c r="V625" s="7"/>
      <c r="W625" s="7"/>
      <c r="X625" s="7"/>
      <c r="Y625" s="7"/>
      <c r="Z625" s="7"/>
      <c r="AA625" s="7"/>
      <c r="AB625" s="7"/>
      <c r="AC625" s="7"/>
      <c r="AD625" s="7"/>
      <c r="AE625" s="7"/>
      <c r="AF625" s="7"/>
      <c r="AG625" s="7"/>
      <c r="AH625" s="7"/>
      <c r="AI625" s="7"/>
      <c r="AJ625" s="7"/>
      <c r="AK625" s="7"/>
      <c r="AL625" s="7"/>
      <c r="AM625" s="7"/>
      <c r="AN625" s="7"/>
      <c r="AO625" s="7"/>
      <c r="AP625" s="7"/>
      <c r="AQ625" s="7"/>
    </row>
    <row r="626" hidden="1">
      <c r="A626" s="7"/>
      <c r="B626" s="450"/>
      <c r="C626" s="450"/>
      <c r="D626" s="450"/>
      <c r="E626" s="7"/>
      <c r="F626" s="7"/>
      <c r="G626" s="7"/>
      <c r="H626" s="7"/>
      <c r="I626" s="7"/>
      <c r="J626" s="7"/>
      <c r="K626" s="7"/>
      <c r="L626" s="1733"/>
      <c r="M626" s="7"/>
      <c r="N626" s="7"/>
      <c r="O626" s="7"/>
      <c r="P626" s="7"/>
      <c r="Q626" s="7"/>
      <c r="R626" s="7"/>
      <c r="S626" s="7"/>
      <c r="T626" s="95"/>
      <c r="U626" s="7"/>
      <c r="V626" s="7"/>
      <c r="W626" s="7"/>
      <c r="X626" s="7"/>
      <c r="Y626" s="7"/>
      <c r="Z626" s="7"/>
      <c r="AA626" s="7"/>
      <c r="AB626" s="7"/>
      <c r="AC626" s="7"/>
      <c r="AD626" s="7"/>
      <c r="AE626" s="7"/>
      <c r="AF626" s="7"/>
      <c r="AG626" s="7"/>
      <c r="AH626" s="7"/>
      <c r="AI626" s="7"/>
      <c r="AJ626" s="7"/>
      <c r="AK626" s="7"/>
      <c r="AL626" s="7"/>
      <c r="AM626" s="7"/>
      <c r="AN626" s="7"/>
      <c r="AO626" s="7"/>
      <c r="AP626" s="7"/>
      <c r="AQ626" s="7"/>
    </row>
    <row r="627" hidden="1">
      <c r="A627" s="7"/>
      <c r="B627" s="450"/>
      <c r="C627" s="450"/>
      <c r="D627" s="450"/>
      <c r="E627" s="7"/>
      <c r="F627" s="7"/>
      <c r="G627" s="7"/>
      <c r="H627" s="7"/>
      <c r="I627" s="7"/>
      <c r="J627" s="7"/>
      <c r="K627" s="7"/>
      <c r="L627" s="1733"/>
      <c r="M627" s="7"/>
      <c r="N627" s="7"/>
      <c r="O627" s="7"/>
      <c r="P627" s="7"/>
      <c r="Q627" s="7"/>
      <c r="R627" s="7"/>
      <c r="S627" s="7"/>
      <c r="T627" s="95"/>
      <c r="U627" s="7"/>
      <c r="V627" s="7"/>
      <c r="W627" s="7"/>
      <c r="X627" s="7"/>
      <c r="Y627" s="7"/>
      <c r="Z627" s="7"/>
      <c r="AA627" s="7"/>
      <c r="AB627" s="7"/>
      <c r="AC627" s="7"/>
      <c r="AD627" s="7"/>
      <c r="AE627" s="7"/>
      <c r="AF627" s="7"/>
      <c r="AG627" s="7"/>
      <c r="AH627" s="7"/>
      <c r="AI627" s="7"/>
      <c r="AJ627" s="7"/>
      <c r="AK627" s="7"/>
      <c r="AL627" s="7"/>
      <c r="AM627" s="7"/>
      <c r="AN627" s="7"/>
      <c r="AO627" s="7"/>
      <c r="AP627" s="7"/>
      <c r="AQ627" s="7"/>
    </row>
    <row r="628" hidden="1">
      <c r="A628" s="7"/>
      <c r="B628" s="450"/>
      <c r="C628" s="450"/>
      <c r="D628" s="450"/>
      <c r="E628" s="7"/>
      <c r="F628" s="7"/>
      <c r="G628" s="7"/>
      <c r="H628" s="7"/>
      <c r="I628" s="7"/>
      <c r="J628" s="7"/>
      <c r="K628" s="7"/>
      <c r="L628" s="1733"/>
      <c r="M628" s="7"/>
      <c r="N628" s="7"/>
      <c r="O628" s="7"/>
      <c r="P628" s="7"/>
      <c r="Q628" s="7"/>
      <c r="R628" s="7"/>
      <c r="S628" s="7"/>
      <c r="T628" s="95"/>
      <c r="U628" s="7"/>
      <c r="V628" s="7"/>
      <c r="W628" s="7"/>
      <c r="X628" s="7"/>
      <c r="Y628" s="7"/>
      <c r="Z628" s="7"/>
      <c r="AA628" s="7"/>
      <c r="AB628" s="7"/>
      <c r="AC628" s="7"/>
      <c r="AD628" s="7"/>
      <c r="AE628" s="7"/>
      <c r="AF628" s="7"/>
      <c r="AG628" s="7"/>
      <c r="AH628" s="7"/>
      <c r="AI628" s="7"/>
      <c r="AJ628" s="7"/>
      <c r="AK628" s="7"/>
      <c r="AL628" s="7"/>
      <c r="AM628" s="7"/>
      <c r="AN628" s="7"/>
      <c r="AO628" s="7"/>
      <c r="AP628" s="7"/>
      <c r="AQ628" s="7"/>
    </row>
    <row r="629" hidden="1">
      <c r="A629" s="7"/>
      <c r="B629" s="450"/>
      <c r="C629" s="450"/>
      <c r="D629" s="450"/>
      <c r="E629" s="7"/>
      <c r="F629" s="7"/>
      <c r="G629" s="7"/>
      <c r="H629" s="7"/>
      <c r="I629" s="7"/>
      <c r="J629" s="7"/>
      <c r="K629" s="7"/>
      <c r="L629" s="1733"/>
      <c r="M629" s="7"/>
      <c r="N629" s="7"/>
      <c r="O629" s="7"/>
      <c r="P629" s="7"/>
      <c r="Q629" s="7"/>
      <c r="R629" s="7"/>
      <c r="S629" s="7"/>
      <c r="T629" s="95"/>
      <c r="U629" s="7"/>
      <c r="V629" s="7"/>
      <c r="W629" s="7"/>
      <c r="X629" s="7"/>
      <c r="Y629" s="7"/>
      <c r="Z629" s="7"/>
      <c r="AA629" s="7"/>
      <c r="AB629" s="7"/>
      <c r="AC629" s="7"/>
      <c r="AD629" s="7"/>
      <c r="AE629" s="7"/>
      <c r="AF629" s="7"/>
      <c r="AG629" s="7"/>
      <c r="AH629" s="7"/>
      <c r="AI629" s="7"/>
      <c r="AJ629" s="7"/>
      <c r="AK629" s="7"/>
      <c r="AL629" s="7"/>
      <c r="AM629" s="7"/>
      <c r="AN629" s="7"/>
      <c r="AO629" s="7"/>
      <c r="AP629" s="7"/>
      <c r="AQ629" s="7"/>
    </row>
    <row r="630" hidden="1">
      <c r="A630" s="7"/>
      <c r="B630" s="450"/>
      <c r="C630" s="450"/>
      <c r="D630" s="450"/>
      <c r="E630" s="7"/>
      <c r="F630" s="7"/>
      <c r="G630" s="7"/>
      <c r="H630" s="7"/>
      <c r="I630" s="7"/>
      <c r="J630" s="7"/>
      <c r="K630" s="7"/>
      <c r="L630" s="1733"/>
      <c r="M630" s="7"/>
      <c r="N630" s="7"/>
      <c r="O630" s="7"/>
      <c r="P630" s="7"/>
      <c r="Q630" s="7"/>
      <c r="R630" s="7"/>
      <c r="S630" s="7"/>
      <c r="T630" s="95"/>
      <c r="U630" s="7"/>
      <c r="V630" s="7"/>
      <c r="W630" s="7"/>
      <c r="X630" s="7"/>
      <c r="Y630" s="7"/>
      <c r="Z630" s="7"/>
      <c r="AA630" s="7"/>
      <c r="AB630" s="7"/>
      <c r="AC630" s="7"/>
      <c r="AD630" s="7"/>
      <c r="AE630" s="7"/>
      <c r="AF630" s="7"/>
      <c r="AG630" s="7"/>
      <c r="AH630" s="7"/>
      <c r="AI630" s="7"/>
      <c r="AJ630" s="7"/>
      <c r="AK630" s="7"/>
      <c r="AL630" s="7"/>
      <c r="AM630" s="7"/>
      <c r="AN630" s="7"/>
      <c r="AO630" s="7"/>
      <c r="AP630" s="7"/>
      <c r="AQ630" s="7"/>
    </row>
    <row r="631" hidden="1">
      <c r="A631" s="7"/>
      <c r="B631" s="450"/>
      <c r="C631" s="450"/>
      <c r="D631" s="450"/>
      <c r="E631" s="7"/>
      <c r="F631" s="7"/>
      <c r="G631" s="7"/>
      <c r="H631" s="7"/>
      <c r="I631" s="7"/>
      <c r="J631" s="7"/>
      <c r="K631" s="7"/>
      <c r="L631" s="1733"/>
      <c r="M631" s="7"/>
      <c r="N631" s="7"/>
      <c r="O631" s="7"/>
      <c r="P631" s="7"/>
      <c r="Q631" s="7"/>
      <c r="R631" s="7"/>
      <c r="S631" s="7"/>
      <c r="T631" s="95"/>
      <c r="U631" s="7"/>
      <c r="V631" s="7"/>
      <c r="W631" s="7"/>
      <c r="X631" s="7"/>
      <c r="Y631" s="7"/>
      <c r="Z631" s="7"/>
      <c r="AA631" s="7"/>
      <c r="AB631" s="7"/>
      <c r="AC631" s="7"/>
      <c r="AD631" s="7"/>
      <c r="AE631" s="7"/>
      <c r="AF631" s="7"/>
      <c r="AG631" s="7"/>
      <c r="AH631" s="7"/>
      <c r="AI631" s="7"/>
      <c r="AJ631" s="7"/>
      <c r="AK631" s="7"/>
      <c r="AL631" s="7"/>
      <c r="AM631" s="7"/>
      <c r="AN631" s="7"/>
      <c r="AO631" s="7"/>
      <c r="AP631" s="7"/>
      <c r="AQ631" s="7"/>
    </row>
    <row r="632" hidden="1">
      <c r="A632" s="7"/>
      <c r="B632" s="450"/>
      <c r="C632" s="450"/>
      <c r="D632" s="450"/>
      <c r="E632" s="7"/>
      <c r="F632" s="7"/>
      <c r="G632" s="7"/>
      <c r="H632" s="7"/>
      <c r="I632" s="7"/>
      <c r="J632" s="7"/>
      <c r="K632" s="7"/>
      <c r="L632" s="1733"/>
      <c r="M632" s="7"/>
      <c r="N632" s="7"/>
      <c r="O632" s="7"/>
      <c r="P632" s="7"/>
      <c r="Q632" s="7"/>
      <c r="R632" s="7"/>
      <c r="S632" s="7"/>
      <c r="T632" s="95"/>
      <c r="U632" s="7"/>
      <c r="V632" s="7"/>
      <c r="W632" s="7"/>
      <c r="X632" s="7"/>
      <c r="Y632" s="7"/>
      <c r="Z632" s="7"/>
      <c r="AA632" s="7"/>
      <c r="AB632" s="7"/>
      <c r="AC632" s="7"/>
      <c r="AD632" s="7"/>
      <c r="AE632" s="7"/>
      <c r="AF632" s="7"/>
      <c r="AG632" s="7"/>
      <c r="AH632" s="7"/>
      <c r="AI632" s="7"/>
      <c r="AJ632" s="7"/>
      <c r="AK632" s="7"/>
      <c r="AL632" s="7"/>
      <c r="AM632" s="7"/>
      <c r="AN632" s="7"/>
      <c r="AO632" s="7"/>
      <c r="AP632" s="7"/>
      <c r="AQ632" s="7"/>
    </row>
    <row r="633" hidden="1">
      <c r="A633" s="7"/>
      <c r="B633" s="450"/>
      <c r="C633" s="450"/>
      <c r="D633" s="450"/>
      <c r="E633" s="7"/>
      <c r="F633" s="7"/>
      <c r="G633" s="7"/>
      <c r="H633" s="7"/>
      <c r="I633" s="7"/>
      <c r="J633" s="7"/>
      <c r="K633" s="7"/>
      <c r="L633" s="1733"/>
      <c r="M633" s="7"/>
      <c r="N633" s="7"/>
      <c r="O633" s="7"/>
      <c r="P633" s="7"/>
      <c r="Q633" s="7"/>
      <c r="R633" s="7"/>
      <c r="S633" s="7"/>
      <c r="T633" s="95"/>
      <c r="U633" s="7"/>
      <c r="V633" s="7"/>
      <c r="W633" s="7"/>
      <c r="X633" s="7"/>
      <c r="Y633" s="7"/>
      <c r="Z633" s="7"/>
      <c r="AA633" s="7"/>
      <c r="AB633" s="7"/>
      <c r="AC633" s="7"/>
      <c r="AD633" s="7"/>
      <c r="AE633" s="7"/>
      <c r="AF633" s="7"/>
      <c r="AG633" s="7"/>
      <c r="AH633" s="7"/>
      <c r="AI633" s="7"/>
      <c r="AJ633" s="7"/>
      <c r="AK633" s="7"/>
      <c r="AL633" s="7"/>
      <c r="AM633" s="7"/>
      <c r="AN633" s="7"/>
      <c r="AO633" s="7"/>
      <c r="AP633" s="7"/>
      <c r="AQ633" s="7"/>
    </row>
    <row r="634" hidden="1">
      <c r="A634" s="7"/>
      <c r="B634" s="450"/>
      <c r="C634" s="450"/>
      <c r="D634" s="450"/>
      <c r="E634" s="7"/>
      <c r="F634" s="7"/>
      <c r="G634" s="7"/>
      <c r="H634" s="7"/>
      <c r="I634" s="7"/>
      <c r="J634" s="7"/>
      <c r="K634" s="7"/>
      <c r="L634" s="1733"/>
      <c r="M634" s="7"/>
      <c r="N634" s="7"/>
      <c r="O634" s="7"/>
      <c r="P634" s="7"/>
      <c r="Q634" s="7"/>
      <c r="R634" s="7"/>
      <c r="S634" s="7"/>
      <c r="T634" s="95"/>
      <c r="U634" s="7"/>
      <c r="V634" s="7"/>
      <c r="W634" s="7"/>
      <c r="X634" s="7"/>
      <c r="Y634" s="7"/>
      <c r="Z634" s="7"/>
      <c r="AA634" s="7"/>
      <c r="AB634" s="7"/>
      <c r="AC634" s="7"/>
      <c r="AD634" s="7"/>
      <c r="AE634" s="7"/>
      <c r="AF634" s="7"/>
      <c r="AG634" s="7"/>
      <c r="AH634" s="7"/>
      <c r="AI634" s="7"/>
      <c r="AJ634" s="7"/>
      <c r="AK634" s="7"/>
      <c r="AL634" s="7"/>
      <c r="AM634" s="7"/>
      <c r="AN634" s="7"/>
      <c r="AO634" s="7"/>
      <c r="AP634" s="7"/>
      <c r="AQ634" s="7"/>
    </row>
    <row r="635" hidden="1">
      <c r="A635" s="7"/>
      <c r="B635" s="450"/>
      <c r="C635" s="450"/>
      <c r="D635" s="450"/>
      <c r="E635" s="7"/>
      <c r="F635" s="7"/>
      <c r="G635" s="7"/>
      <c r="H635" s="7"/>
      <c r="I635" s="7"/>
      <c r="J635" s="7"/>
      <c r="K635" s="7"/>
      <c r="L635" s="1733"/>
      <c r="M635" s="7"/>
      <c r="N635" s="7"/>
      <c r="O635" s="7"/>
      <c r="P635" s="7"/>
      <c r="Q635" s="7"/>
      <c r="R635" s="7"/>
      <c r="S635" s="7"/>
      <c r="T635" s="95"/>
      <c r="U635" s="7"/>
      <c r="V635" s="7"/>
      <c r="W635" s="7"/>
      <c r="X635" s="7"/>
      <c r="Y635" s="7"/>
      <c r="Z635" s="7"/>
      <c r="AA635" s="7"/>
      <c r="AB635" s="7"/>
      <c r="AC635" s="7"/>
      <c r="AD635" s="7"/>
      <c r="AE635" s="7"/>
      <c r="AF635" s="7"/>
      <c r="AG635" s="7"/>
      <c r="AH635" s="7"/>
      <c r="AI635" s="7"/>
      <c r="AJ635" s="7"/>
      <c r="AK635" s="7"/>
      <c r="AL635" s="7"/>
      <c r="AM635" s="7"/>
      <c r="AN635" s="7"/>
      <c r="AO635" s="7"/>
      <c r="AP635" s="7"/>
      <c r="AQ635" s="7"/>
    </row>
    <row r="636" hidden="1">
      <c r="A636" s="7"/>
      <c r="B636" s="450"/>
      <c r="C636" s="450"/>
      <c r="D636" s="450"/>
      <c r="E636" s="7"/>
      <c r="F636" s="7"/>
      <c r="G636" s="7"/>
      <c r="H636" s="7"/>
      <c r="I636" s="7"/>
      <c r="J636" s="7"/>
      <c r="K636" s="7"/>
      <c r="L636" s="1733"/>
      <c r="M636" s="7"/>
      <c r="N636" s="7"/>
      <c r="O636" s="7"/>
      <c r="P636" s="7"/>
      <c r="Q636" s="7"/>
      <c r="R636" s="7"/>
      <c r="S636" s="7"/>
      <c r="T636" s="95"/>
      <c r="U636" s="7"/>
      <c r="V636" s="7"/>
      <c r="W636" s="7"/>
      <c r="X636" s="7"/>
      <c r="Y636" s="7"/>
      <c r="Z636" s="7"/>
      <c r="AA636" s="7"/>
      <c r="AB636" s="7"/>
      <c r="AC636" s="7"/>
      <c r="AD636" s="7"/>
      <c r="AE636" s="7"/>
      <c r="AF636" s="7"/>
      <c r="AG636" s="7"/>
      <c r="AH636" s="7"/>
      <c r="AI636" s="7"/>
      <c r="AJ636" s="7"/>
      <c r="AK636" s="7"/>
      <c r="AL636" s="7"/>
      <c r="AM636" s="7"/>
      <c r="AN636" s="7"/>
      <c r="AO636" s="7"/>
      <c r="AP636" s="7"/>
      <c r="AQ636" s="7"/>
    </row>
    <row r="637" hidden="1">
      <c r="A637" s="7"/>
      <c r="B637" s="450"/>
      <c r="C637" s="450"/>
      <c r="D637" s="450"/>
      <c r="E637" s="7"/>
      <c r="F637" s="7"/>
      <c r="G637" s="7"/>
      <c r="H637" s="7"/>
      <c r="I637" s="7"/>
      <c r="J637" s="7"/>
      <c r="K637" s="7"/>
      <c r="L637" s="1733"/>
      <c r="M637" s="7"/>
      <c r="N637" s="7"/>
      <c r="O637" s="7"/>
      <c r="P637" s="7"/>
      <c r="Q637" s="7"/>
      <c r="R637" s="7"/>
      <c r="S637" s="7"/>
      <c r="T637" s="95"/>
      <c r="U637" s="7"/>
      <c r="V637" s="7"/>
      <c r="W637" s="7"/>
      <c r="X637" s="7"/>
      <c r="Y637" s="7"/>
      <c r="Z637" s="7"/>
      <c r="AA637" s="7"/>
      <c r="AB637" s="7"/>
      <c r="AC637" s="7"/>
      <c r="AD637" s="7"/>
      <c r="AE637" s="7"/>
      <c r="AF637" s="7"/>
      <c r="AG637" s="7"/>
      <c r="AH637" s="7"/>
      <c r="AI637" s="7"/>
      <c r="AJ637" s="7"/>
      <c r="AK637" s="7"/>
      <c r="AL637" s="7"/>
      <c r="AM637" s="7"/>
      <c r="AN637" s="7"/>
      <c r="AO637" s="7"/>
      <c r="AP637" s="7"/>
      <c r="AQ637" s="7"/>
    </row>
    <row r="638" hidden="1">
      <c r="A638" s="7"/>
      <c r="B638" s="450"/>
      <c r="C638" s="450"/>
      <c r="D638" s="450"/>
      <c r="E638" s="7"/>
      <c r="F638" s="7"/>
      <c r="G638" s="7"/>
      <c r="H638" s="7"/>
      <c r="I638" s="7"/>
      <c r="J638" s="7"/>
      <c r="K638" s="7"/>
      <c r="L638" s="1733"/>
      <c r="M638" s="7"/>
      <c r="N638" s="7"/>
      <c r="O638" s="7"/>
      <c r="P638" s="7"/>
      <c r="Q638" s="7"/>
      <c r="R638" s="7"/>
      <c r="S638" s="7"/>
      <c r="T638" s="95"/>
      <c r="U638" s="7"/>
      <c r="V638" s="7"/>
      <c r="W638" s="7"/>
      <c r="X638" s="7"/>
      <c r="Y638" s="7"/>
      <c r="Z638" s="7"/>
      <c r="AA638" s="7"/>
      <c r="AB638" s="7"/>
      <c r="AC638" s="7"/>
      <c r="AD638" s="7"/>
      <c r="AE638" s="7"/>
      <c r="AF638" s="7"/>
      <c r="AG638" s="7"/>
      <c r="AH638" s="7"/>
      <c r="AI638" s="7"/>
      <c r="AJ638" s="7"/>
      <c r="AK638" s="7"/>
      <c r="AL638" s="7"/>
      <c r="AM638" s="7"/>
      <c r="AN638" s="7"/>
      <c r="AO638" s="7"/>
      <c r="AP638" s="7"/>
      <c r="AQ638" s="7"/>
    </row>
    <row r="639" hidden="1">
      <c r="A639" s="7"/>
      <c r="B639" s="450"/>
      <c r="C639" s="450"/>
      <c r="D639" s="450"/>
      <c r="E639" s="7"/>
      <c r="F639" s="7"/>
      <c r="G639" s="7"/>
      <c r="H639" s="7"/>
      <c r="I639" s="7"/>
      <c r="J639" s="7"/>
      <c r="K639" s="7"/>
      <c r="L639" s="1733"/>
      <c r="M639" s="7"/>
      <c r="N639" s="7"/>
      <c r="O639" s="7"/>
      <c r="P639" s="7"/>
      <c r="Q639" s="7"/>
      <c r="R639" s="7"/>
      <c r="S639" s="7"/>
      <c r="T639" s="95"/>
      <c r="U639" s="7"/>
      <c r="V639" s="7"/>
      <c r="W639" s="7"/>
      <c r="X639" s="7"/>
      <c r="Y639" s="7"/>
      <c r="Z639" s="7"/>
      <c r="AA639" s="7"/>
      <c r="AB639" s="7"/>
      <c r="AC639" s="7"/>
      <c r="AD639" s="7"/>
      <c r="AE639" s="7"/>
      <c r="AF639" s="7"/>
      <c r="AG639" s="7"/>
      <c r="AH639" s="7"/>
      <c r="AI639" s="7"/>
      <c r="AJ639" s="7"/>
      <c r="AK639" s="7"/>
      <c r="AL639" s="7"/>
      <c r="AM639" s="7"/>
      <c r="AN639" s="7"/>
      <c r="AO639" s="7"/>
      <c r="AP639" s="7"/>
      <c r="AQ639" s="7"/>
    </row>
    <row r="640" hidden="1">
      <c r="A640" s="7"/>
      <c r="B640" s="450"/>
      <c r="C640" s="450"/>
      <c r="D640" s="450"/>
      <c r="E640" s="7"/>
      <c r="F640" s="7"/>
      <c r="G640" s="7"/>
      <c r="H640" s="7"/>
      <c r="I640" s="7"/>
      <c r="J640" s="7"/>
      <c r="K640" s="7"/>
      <c r="L640" s="1733"/>
      <c r="M640" s="7"/>
      <c r="N640" s="7"/>
      <c r="O640" s="7"/>
      <c r="P640" s="7"/>
      <c r="Q640" s="7"/>
      <c r="R640" s="7"/>
      <c r="S640" s="7"/>
      <c r="T640" s="95"/>
      <c r="U640" s="7"/>
      <c r="V640" s="7"/>
      <c r="W640" s="7"/>
      <c r="X640" s="7"/>
      <c r="Y640" s="7"/>
      <c r="Z640" s="7"/>
      <c r="AA640" s="7"/>
      <c r="AB640" s="7"/>
      <c r="AC640" s="7"/>
      <c r="AD640" s="7"/>
      <c r="AE640" s="7"/>
      <c r="AF640" s="7"/>
      <c r="AG640" s="7"/>
      <c r="AH640" s="7"/>
      <c r="AI640" s="7"/>
      <c r="AJ640" s="7"/>
      <c r="AK640" s="7"/>
      <c r="AL640" s="7"/>
      <c r="AM640" s="7"/>
      <c r="AN640" s="7"/>
      <c r="AO640" s="7"/>
      <c r="AP640" s="7"/>
      <c r="AQ640" s="7"/>
    </row>
    <row r="641" hidden="1">
      <c r="A641" s="7"/>
      <c r="B641" s="450"/>
      <c r="C641" s="450"/>
      <c r="D641" s="450"/>
      <c r="E641" s="7"/>
      <c r="F641" s="7"/>
      <c r="G641" s="7"/>
      <c r="H641" s="7"/>
      <c r="I641" s="7"/>
      <c r="J641" s="7"/>
      <c r="K641" s="7"/>
      <c r="L641" s="1733"/>
      <c r="M641" s="7"/>
      <c r="N641" s="7"/>
      <c r="O641" s="7"/>
      <c r="P641" s="7"/>
      <c r="Q641" s="7"/>
      <c r="R641" s="7"/>
      <c r="S641" s="7"/>
      <c r="T641" s="95"/>
      <c r="U641" s="7"/>
      <c r="V641" s="7"/>
      <c r="W641" s="7"/>
      <c r="X641" s="7"/>
      <c r="Y641" s="7"/>
      <c r="Z641" s="7"/>
      <c r="AA641" s="7"/>
      <c r="AB641" s="7"/>
      <c r="AC641" s="7"/>
      <c r="AD641" s="7"/>
      <c r="AE641" s="7"/>
      <c r="AF641" s="7"/>
      <c r="AG641" s="7"/>
      <c r="AH641" s="7"/>
      <c r="AI641" s="7"/>
      <c r="AJ641" s="7"/>
      <c r="AK641" s="7"/>
      <c r="AL641" s="7"/>
      <c r="AM641" s="7"/>
      <c r="AN641" s="7"/>
      <c r="AO641" s="7"/>
      <c r="AP641" s="7"/>
      <c r="AQ641" s="7"/>
    </row>
    <row r="642" hidden="1">
      <c r="A642" s="7"/>
      <c r="B642" s="450"/>
      <c r="C642" s="450"/>
      <c r="D642" s="450"/>
      <c r="E642" s="7"/>
      <c r="F642" s="7"/>
      <c r="G642" s="7"/>
      <c r="H642" s="7"/>
      <c r="I642" s="7"/>
      <c r="J642" s="7"/>
      <c r="K642" s="7"/>
      <c r="L642" s="1733"/>
      <c r="M642" s="7"/>
      <c r="N642" s="7"/>
      <c r="O642" s="7"/>
      <c r="P642" s="7"/>
      <c r="Q642" s="7"/>
      <c r="R642" s="7"/>
      <c r="S642" s="7"/>
      <c r="T642" s="95"/>
      <c r="U642" s="7"/>
      <c r="V642" s="7"/>
      <c r="W642" s="7"/>
      <c r="X642" s="7"/>
      <c r="Y642" s="7"/>
      <c r="Z642" s="7"/>
      <c r="AA642" s="7"/>
      <c r="AB642" s="7"/>
      <c r="AC642" s="7"/>
      <c r="AD642" s="7"/>
      <c r="AE642" s="7"/>
      <c r="AF642" s="7"/>
      <c r="AG642" s="7"/>
      <c r="AH642" s="7"/>
      <c r="AI642" s="7"/>
      <c r="AJ642" s="7"/>
      <c r="AK642" s="7"/>
      <c r="AL642" s="7"/>
      <c r="AM642" s="7"/>
      <c r="AN642" s="7"/>
      <c r="AO642" s="7"/>
      <c r="AP642" s="7"/>
      <c r="AQ642" s="7"/>
    </row>
    <row r="643" hidden="1">
      <c r="A643" s="7"/>
      <c r="B643" s="450"/>
      <c r="C643" s="450"/>
      <c r="D643" s="450"/>
      <c r="E643" s="7"/>
      <c r="F643" s="7"/>
      <c r="G643" s="7"/>
      <c r="H643" s="7"/>
      <c r="I643" s="7"/>
      <c r="J643" s="7"/>
      <c r="K643" s="7"/>
      <c r="L643" s="1733"/>
      <c r="M643" s="7"/>
      <c r="N643" s="7"/>
      <c r="O643" s="7"/>
      <c r="P643" s="7"/>
      <c r="Q643" s="7"/>
      <c r="R643" s="7"/>
      <c r="S643" s="7"/>
      <c r="T643" s="95"/>
      <c r="U643" s="7"/>
      <c r="V643" s="7"/>
      <c r="W643" s="7"/>
      <c r="X643" s="7"/>
      <c r="Y643" s="7"/>
      <c r="Z643" s="7"/>
      <c r="AA643" s="7"/>
      <c r="AB643" s="7"/>
      <c r="AC643" s="7"/>
      <c r="AD643" s="7"/>
      <c r="AE643" s="7"/>
      <c r="AF643" s="7"/>
      <c r="AG643" s="7"/>
      <c r="AH643" s="7"/>
      <c r="AI643" s="7"/>
      <c r="AJ643" s="7"/>
      <c r="AK643" s="7"/>
      <c r="AL643" s="7"/>
      <c r="AM643" s="7"/>
      <c r="AN643" s="7"/>
      <c r="AO643" s="7"/>
      <c r="AP643" s="7"/>
      <c r="AQ643" s="7"/>
    </row>
    <row r="644" hidden="1">
      <c r="A644" s="7"/>
      <c r="B644" s="450"/>
      <c r="C644" s="450"/>
      <c r="D644" s="450"/>
      <c r="E644" s="7"/>
      <c r="F644" s="7"/>
      <c r="G644" s="7"/>
      <c r="H644" s="7"/>
      <c r="I644" s="7"/>
      <c r="J644" s="7"/>
      <c r="K644" s="7"/>
      <c r="L644" s="1733"/>
      <c r="M644" s="7"/>
      <c r="N644" s="7"/>
      <c r="O644" s="7"/>
      <c r="P644" s="7"/>
      <c r="Q644" s="7"/>
      <c r="R644" s="7"/>
      <c r="S644" s="7"/>
      <c r="T644" s="95"/>
      <c r="U644" s="7"/>
      <c r="V644" s="7"/>
      <c r="W644" s="7"/>
      <c r="X644" s="7"/>
      <c r="Y644" s="7"/>
      <c r="Z644" s="7"/>
      <c r="AA644" s="7"/>
      <c r="AB644" s="7"/>
      <c r="AC644" s="7"/>
      <c r="AD644" s="7"/>
      <c r="AE644" s="7"/>
      <c r="AF644" s="7"/>
      <c r="AG644" s="7"/>
      <c r="AH644" s="7"/>
      <c r="AI644" s="7"/>
      <c r="AJ644" s="7"/>
      <c r="AK644" s="7"/>
      <c r="AL644" s="7"/>
      <c r="AM644" s="7"/>
      <c r="AN644" s="7"/>
      <c r="AO644" s="7"/>
      <c r="AP644" s="7"/>
      <c r="AQ644" s="7"/>
    </row>
    <row r="645" hidden="1">
      <c r="A645" s="7"/>
      <c r="B645" s="450"/>
      <c r="C645" s="450"/>
      <c r="D645" s="450"/>
      <c r="E645" s="7"/>
      <c r="F645" s="7"/>
      <c r="G645" s="7"/>
      <c r="H645" s="7"/>
      <c r="I645" s="7"/>
      <c r="J645" s="7"/>
      <c r="K645" s="7"/>
      <c r="L645" s="1733"/>
      <c r="M645" s="7"/>
      <c r="N645" s="7"/>
      <c r="O645" s="7"/>
      <c r="P645" s="7"/>
      <c r="Q645" s="7"/>
      <c r="R645" s="7"/>
      <c r="S645" s="7"/>
      <c r="T645" s="95"/>
      <c r="U645" s="7"/>
      <c r="V645" s="7"/>
      <c r="W645" s="7"/>
      <c r="X645" s="7"/>
      <c r="Y645" s="7"/>
      <c r="Z645" s="7"/>
      <c r="AA645" s="7"/>
      <c r="AB645" s="7"/>
      <c r="AC645" s="7"/>
      <c r="AD645" s="7"/>
      <c r="AE645" s="7"/>
      <c r="AF645" s="7"/>
      <c r="AG645" s="7"/>
      <c r="AH645" s="7"/>
      <c r="AI645" s="7"/>
      <c r="AJ645" s="7"/>
      <c r="AK645" s="7"/>
      <c r="AL645" s="7"/>
      <c r="AM645" s="7"/>
      <c r="AN645" s="7"/>
      <c r="AO645" s="7"/>
      <c r="AP645" s="7"/>
      <c r="AQ645" s="7"/>
    </row>
    <row r="646" hidden="1">
      <c r="A646" s="7"/>
      <c r="B646" s="450"/>
      <c r="C646" s="450"/>
      <c r="D646" s="450"/>
      <c r="E646" s="7"/>
      <c r="F646" s="7"/>
      <c r="G646" s="7"/>
      <c r="H646" s="7"/>
      <c r="I646" s="7"/>
      <c r="J646" s="7"/>
      <c r="K646" s="7"/>
      <c r="L646" s="1733"/>
      <c r="M646" s="7"/>
      <c r="N646" s="7"/>
      <c r="O646" s="7"/>
      <c r="P646" s="7"/>
      <c r="Q646" s="7"/>
      <c r="R646" s="7"/>
      <c r="S646" s="7"/>
      <c r="T646" s="95"/>
      <c r="U646" s="7"/>
      <c r="V646" s="7"/>
      <c r="W646" s="7"/>
      <c r="X646" s="7"/>
      <c r="Y646" s="7"/>
      <c r="Z646" s="7"/>
      <c r="AA646" s="7"/>
      <c r="AB646" s="7"/>
      <c r="AC646" s="7"/>
      <c r="AD646" s="7"/>
      <c r="AE646" s="7"/>
      <c r="AF646" s="7"/>
      <c r="AG646" s="7"/>
      <c r="AH646" s="7"/>
      <c r="AI646" s="7"/>
      <c r="AJ646" s="7"/>
      <c r="AK646" s="7"/>
      <c r="AL646" s="7"/>
      <c r="AM646" s="7"/>
      <c r="AN646" s="7"/>
      <c r="AO646" s="7"/>
      <c r="AP646" s="7"/>
      <c r="AQ646" s="7"/>
    </row>
    <row r="647" hidden="1">
      <c r="A647" s="7"/>
      <c r="B647" s="450"/>
      <c r="C647" s="450"/>
      <c r="D647" s="450"/>
      <c r="E647" s="7"/>
      <c r="F647" s="7"/>
      <c r="G647" s="7"/>
      <c r="H647" s="7"/>
      <c r="I647" s="7"/>
      <c r="J647" s="7"/>
      <c r="K647" s="7"/>
      <c r="L647" s="1733"/>
      <c r="M647" s="7"/>
      <c r="N647" s="7"/>
      <c r="O647" s="7"/>
      <c r="P647" s="7"/>
      <c r="Q647" s="7"/>
      <c r="R647" s="7"/>
      <c r="S647" s="7"/>
      <c r="T647" s="95"/>
      <c r="U647" s="7"/>
      <c r="V647" s="7"/>
      <c r="W647" s="7"/>
      <c r="X647" s="7"/>
      <c r="Y647" s="7"/>
      <c r="Z647" s="7"/>
      <c r="AA647" s="7"/>
      <c r="AB647" s="7"/>
      <c r="AC647" s="7"/>
      <c r="AD647" s="7"/>
      <c r="AE647" s="7"/>
      <c r="AF647" s="7"/>
      <c r="AG647" s="7"/>
      <c r="AH647" s="7"/>
      <c r="AI647" s="7"/>
      <c r="AJ647" s="7"/>
      <c r="AK647" s="7"/>
      <c r="AL647" s="7"/>
      <c r="AM647" s="7"/>
      <c r="AN647" s="7"/>
      <c r="AO647" s="7"/>
      <c r="AP647" s="7"/>
      <c r="AQ647" s="7"/>
    </row>
    <row r="648" hidden="1">
      <c r="A648" s="7"/>
      <c r="B648" s="450"/>
      <c r="C648" s="450"/>
      <c r="D648" s="450"/>
      <c r="E648" s="7"/>
      <c r="F648" s="7"/>
      <c r="G648" s="7"/>
      <c r="H648" s="7"/>
      <c r="I648" s="7"/>
      <c r="J648" s="7"/>
      <c r="K648" s="7"/>
      <c r="L648" s="1733"/>
      <c r="M648" s="7"/>
      <c r="N648" s="7"/>
      <c r="O648" s="7"/>
      <c r="P648" s="7"/>
      <c r="Q648" s="7"/>
      <c r="R648" s="7"/>
      <c r="S648" s="7"/>
      <c r="T648" s="95"/>
      <c r="U648" s="7"/>
      <c r="V648" s="7"/>
      <c r="W648" s="7"/>
      <c r="X648" s="7"/>
      <c r="Y648" s="7"/>
      <c r="Z648" s="7"/>
      <c r="AA648" s="7"/>
      <c r="AB648" s="7"/>
      <c r="AC648" s="7"/>
      <c r="AD648" s="7"/>
      <c r="AE648" s="7"/>
      <c r="AF648" s="7"/>
      <c r="AG648" s="7"/>
      <c r="AH648" s="7"/>
      <c r="AI648" s="7"/>
      <c r="AJ648" s="7"/>
      <c r="AK648" s="7"/>
      <c r="AL648" s="7"/>
      <c r="AM648" s="7"/>
      <c r="AN648" s="7"/>
      <c r="AO648" s="7"/>
      <c r="AP648" s="7"/>
      <c r="AQ648" s="7"/>
    </row>
    <row r="649" hidden="1">
      <c r="A649" s="7"/>
      <c r="B649" s="450"/>
      <c r="C649" s="450"/>
      <c r="D649" s="450"/>
      <c r="E649" s="7"/>
      <c r="F649" s="7"/>
      <c r="G649" s="7"/>
      <c r="H649" s="7"/>
      <c r="I649" s="7"/>
      <c r="J649" s="7"/>
      <c r="K649" s="7"/>
      <c r="L649" s="1733"/>
      <c r="M649" s="7"/>
      <c r="N649" s="7"/>
      <c r="O649" s="7"/>
      <c r="P649" s="7"/>
      <c r="Q649" s="7"/>
      <c r="R649" s="7"/>
      <c r="S649" s="7"/>
      <c r="T649" s="95"/>
      <c r="U649" s="7"/>
      <c r="V649" s="7"/>
      <c r="W649" s="7"/>
      <c r="X649" s="7"/>
      <c r="Y649" s="7"/>
      <c r="Z649" s="7"/>
      <c r="AA649" s="7"/>
      <c r="AB649" s="7"/>
      <c r="AC649" s="7"/>
      <c r="AD649" s="7"/>
      <c r="AE649" s="7"/>
      <c r="AF649" s="7"/>
      <c r="AG649" s="7"/>
      <c r="AH649" s="7"/>
      <c r="AI649" s="7"/>
      <c r="AJ649" s="7"/>
      <c r="AK649" s="7"/>
      <c r="AL649" s="7"/>
      <c r="AM649" s="7"/>
      <c r="AN649" s="7"/>
      <c r="AO649" s="7"/>
      <c r="AP649" s="7"/>
      <c r="AQ649" s="7"/>
    </row>
    <row r="650" hidden="1">
      <c r="A650" s="7"/>
      <c r="B650" s="450"/>
      <c r="C650" s="450"/>
      <c r="D650" s="450"/>
      <c r="E650" s="7"/>
      <c r="F650" s="7"/>
      <c r="G650" s="7"/>
      <c r="H650" s="7"/>
      <c r="I650" s="7"/>
      <c r="J650" s="7"/>
      <c r="K650" s="7"/>
      <c r="L650" s="1733"/>
      <c r="M650" s="7"/>
      <c r="N650" s="7"/>
      <c r="O650" s="7"/>
      <c r="P650" s="7"/>
      <c r="Q650" s="7"/>
      <c r="R650" s="7"/>
      <c r="S650" s="7"/>
      <c r="T650" s="95"/>
      <c r="U650" s="7"/>
      <c r="V650" s="7"/>
      <c r="W650" s="7"/>
      <c r="X650" s="7"/>
      <c r="Y650" s="7"/>
      <c r="Z650" s="7"/>
      <c r="AA650" s="7"/>
      <c r="AB650" s="7"/>
      <c r="AC650" s="7"/>
      <c r="AD650" s="7"/>
      <c r="AE650" s="7"/>
      <c r="AF650" s="7"/>
      <c r="AG650" s="7"/>
      <c r="AH650" s="7"/>
      <c r="AI650" s="7"/>
      <c r="AJ650" s="7"/>
      <c r="AK650" s="7"/>
      <c r="AL650" s="7"/>
      <c r="AM650" s="7"/>
      <c r="AN650" s="7"/>
      <c r="AO650" s="7"/>
      <c r="AP650" s="7"/>
      <c r="AQ650" s="7"/>
    </row>
    <row r="651" hidden="1">
      <c r="A651" s="7"/>
      <c r="B651" s="450"/>
      <c r="C651" s="450"/>
      <c r="D651" s="450"/>
      <c r="E651" s="7"/>
      <c r="F651" s="7"/>
      <c r="G651" s="7"/>
      <c r="H651" s="7"/>
      <c r="I651" s="7"/>
      <c r="J651" s="7"/>
      <c r="K651" s="7"/>
      <c r="L651" s="1733"/>
      <c r="M651" s="7"/>
      <c r="N651" s="7"/>
      <c r="O651" s="7"/>
      <c r="P651" s="7"/>
      <c r="Q651" s="7"/>
      <c r="R651" s="7"/>
      <c r="S651" s="7"/>
      <c r="T651" s="95"/>
      <c r="U651" s="7"/>
      <c r="V651" s="7"/>
      <c r="W651" s="7"/>
      <c r="X651" s="7"/>
      <c r="Y651" s="7"/>
      <c r="Z651" s="7"/>
      <c r="AA651" s="7"/>
      <c r="AB651" s="7"/>
      <c r="AC651" s="7"/>
      <c r="AD651" s="7"/>
      <c r="AE651" s="7"/>
      <c r="AF651" s="7"/>
      <c r="AG651" s="7"/>
      <c r="AH651" s="7"/>
      <c r="AI651" s="7"/>
      <c r="AJ651" s="7"/>
      <c r="AK651" s="7"/>
      <c r="AL651" s="7"/>
      <c r="AM651" s="7"/>
      <c r="AN651" s="7"/>
      <c r="AO651" s="7"/>
      <c r="AP651" s="7"/>
      <c r="AQ651" s="7"/>
    </row>
    <row r="652" hidden="1">
      <c r="A652" s="7"/>
      <c r="B652" s="450"/>
      <c r="C652" s="450"/>
      <c r="D652" s="450"/>
      <c r="E652" s="7"/>
      <c r="F652" s="7"/>
      <c r="G652" s="7"/>
      <c r="H652" s="7"/>
      <c r="I652" s="7"/>
      <c r="J652" s="7"/>
      <c r="K652" s="7"/>
      <c r="L652" s="1733"/>
      <c r="M652" s="7"/>
      <c r="N652" s="7"/>
      <c r="O652" s="7"/>
      <c r="P652" s="7"/>
      <c r="Q652" s="7"/>
      <c r="R652" s="7"/>
      <c r="S652" s="7"/>
      <c r="T652" s="95"/>
      <c r="U652" s="7"/>
      <c r="V652" s="7"/>
      <c r="W652" s="7"/>
      <c r="X652" s="7"/>
      <c r="Y652" s="7"/>
      <c r="Z652" s="7"/>
      <c r="AA652" s="7"/>
      <c r="AB652" s="7"/>
      <c r="AC652" s="7"/>
      <c r="AD652" s="7"/>
      <c r="AE652" s="7"/>
      <c r="AF652" s="7"/>
      <c r="AG652" s="7"/>
      <c r="AH652" s="7"/>
      <c r="AI652" s="7"/>
      <c r="AJ652" s="7"/>
      <c r="AK652" s="7"/>
      <c r="AL652" s="7"/>
      <c r="AM652" s="7"/>
      <c r="AN652" s="7"/>
      <c r="AO652" s="7"/>
      <c r="AP652" s="7"/>
      <c r="AQ652" s="7"/>
    </row>
    <row r="653" hidden="1">
      <c r="A653" s="7"/>
      <c r="B653" s="450"/>
      <c r="C653" s="450"/>
      <c r="D653" s="450"/>
      <c r="E653" s="7"/>
      <c r="F653" s="7"/>
      <c r="G653" s="7"/>
      <c r="H653" s="7"/>
      <c r="I653" s="7"/>
      <c r="J653" s="7"/>
      <c r="K653" s="7"/>
      <c r="L653" s="1733"/>
      <c r="M653" s="7"/>
      <c r="N653" s="7"/>
      <c r="O653" s="7"/>
      <c r="P653" s="7"/>
      <c r="Q653" s="7"/>
      <c r="R653" s="7"/>
      <c r="S653" s="7"/>
      <c r="T653" s="95"/>
      <c r="U653" s="7"/>
      <c r="V653" s="7"/>
      <c r="W653" s="7"/>
      <c r="X653" s="7"/>
      <c r="Y653" s="7"/>
      <c r="Z653" s="7"/>
      <c r="AA653" s="7"/>
      <c r="AB653" s="7"/>
      <c r="AC653" s="7"/>
      <c r="AD653" s="7"/>
      <c r="AE653" s="7"/>
      <c r="AF653" s="7"/>
      <c r="AG653" s="7"/>
      <c r="AH653" s="7"/>
      <c r="AI653" s="7"/>
      <c r="AJ653" s="7"/>
      <c r="AK653" s="7"/>
      <c r="AL653" s="7"/>
      <c r="AM653" s="7"/>
      <c r="AN653" s="7"/>
      <c r="AO653" s="7"/>
      <c r="AP653" s="7"/>
      <c r="AQ653" s="7"/>
    </row>
    <row r="654" hidden="1">
      <c r="A654" s="7"/>
      <c r="B654" s="450"/>
      <c r="C654" s="450"/>
      <c r="D654" s="450"/>
      <c r="E654" s="7"/>
      <c r="F654" s="7"/>
      <c r="G654" s="7"/>
      <c r="H654" s="7"/>
      <c r="I654" s="7"/>
      <c r="J654" s="7"/>
      <c r="K654" s="7"/>
      <c r="L654" s="1733"/>
      <c r="M654" s="7"/>
      <c r="N654" s="7"/>
      <c r="O654" s="7"/>
      <c r="P654" s="7"/>
      <c r="Q654" s="7"/>
      <c r="R654" s="7"/>
      <c r="S654" s="7"/>
      <c r="T654" s="95"/>
      <c r="U654" s="7"/>
      <c r="V654" s="7"/>
      <c r="W654" s="7"/>
      <c r="X654" s="7"/>
      <c r="Y654" s="7"/>
      <c r="Z654" s="7"/>
      <c r="AA654" s="7"/>
      <c r="AB654" s="7"/>
      <c r="AC654" s="7"/>
      <c r="AD654" s="7"/>
      <c r="AE654" s="7"/>
      <c r="AF654" s="7"/>
      <c r="AG654" s="7"/>
      <c r="AH654" s="7"/>
      <c r="AI654" s="7"/>
      <c r="AJ654" s="7"/>
      <c r="AK654" s="7"/>
      <c r="AL654" s="7"/>
      <c r="AM654" s="7"/>
      <c r="AN654" s="7"/>
      <c r="AO654" s="7"/>
      <c r="AP654" s="7"/>
      <c r="AQ654" s="7"/>
    </row>
    <row r="655" hidden="1">
      <c r="A655" s="7"/>
      <c r="B655" s="450"/>
      <c r="C655" s="450"/>
      <c r="D655" s="450"/>
      <c r="E655" s="7"/>
      <c r="F655" s="7"/>
      <c r="G655" s="7"/>
      <c r="H655" s="7"/>
      <c r="I655" s="7"/>
      <c r="J655" s="7"/>
      <c r="K655" s="7"/>
      <c r="L655" s="1733"/>
      <c r="M655" s="7"/>
      <c r="N655" s="7"/>
      <c r="O655" s="7"/>
      <c r="P655" s="7"/>
      <c r="Q655" s="7"/>
      <c r="R655" s="7"/>
      <c r="S655" s="7"/>
      <c r="T655" s="95"/>
      <c r="U655" s="7"/>
      <c r="V655" s="7"/>
      <c r="W655" s="7"/>
      <c r="X655" s="7"/>
      <c r="Y655" s="7"/>
      <c r="Z655" s="7"/>
      <c r="AA655" s="7"/>
      <c r="AB655" s="7"/>
      <c r="AC655" s="7"/>
      <c r="AD655" s="7"/>
      <c r="AE655" s="7"/>
      <c r="AF655" s="7"/>
      <c r="AG655" s="7"/>
      <c r="AH655" s="7"/>
      <c r="AI655" s="7"/>
      <c r="AJ655" s="7"/>
      <c r="AK655" s="7"/>
      <c r="AL655" s="7"/>
      <c r="AM655" s="7"/>
      <c r="AN655" s="7"/>
      <c r="AO655" s="7"/>
      <c r="AP655" s="7"/>
      <c r="AQ655" s="7"/>
    </row>
    <row r="656" hidden="1">
      <c r="A656" s="7"/>
      <c r="B656" s="450"/>
      <c r="C656" s="450"/>
      <c r="D656" s="450"/>
      <c r="E656" s="7"/>
      <c r="F656" s="7"/>
      <c r="G656" s="7"/>
      <c r="H656" s="7"/>
      <c r="I656" s="7"/>
      <c r="J656" s="7"/>
      <c r="K656" s="7"/>
      <c r="L656" s="1733"/>
      <c r="M656" s="7"/>
      <c r="N656" s="7"/>
      <c r="O656" s="7"/>
      <c r="P656" s="7"/>
      <c r="Q656" s="7"/>
      <c r="R656" s="7"/>
      <c r="S656" s="7"/>
      <c r="T656" s="95"/>
      <c r="U656" s="7"/>
      <c r="V656" s="7"/>
      <c r="W656" s="7"/>
      <c r="X656" s="7"/>
      <c r="Y656" s="7"/>
      <c r="Z656" s="7"/>
      <c r="AA656" s="7"/>
      <c r="AB656" s="7"/>
      <c r="AC656" s="7"/>
      <c r="AD656" s="7"/>
      <c r="AE656" s="7"/>
      <c r="AF656" s="7"/>
      <c r="AG656" s="7"/>
      <c r="AH656" s="7"/>
      <c r="AI656" s="7"/>
      <c r="AJ656" s="7"/>
      <c r="AK656" s="7"/>
      <c r="AL656" s="7"/>
      <c r="AM656" s="7"/>
      <c r="AN656" s="7"/>
      <c r="AO656" s="7"/>
      <c r="AP656" s="7"/>
      <c r="AQ656" s="7"/>
    </row>
    <row r="657" hidden="1">
      <c r="A657" s="7"/>
      <c r="B657" s="450"/>
      <c r="C657" s="450"/>
      <c r="D657" s="450"/>
      <c r="E657" s="7"/>
      <c r="F657" s="7"/>
      <c r="G657" s="7"/>
      <c r="H657" s="7"/>
      <c r="I657" s="7"/>
      <c r="J657" s="7"/>
      <c r="K657" s="7"/>
      <c r="L657" s="1733"/>
      <c r="M657" s="7"/>
      <c r="N657" s="7"/>
      <c r="O657" s="7"/>
      <c r="P657" s="7"/>
      <c r="Q657" s="7"/>
      <c r="R657" s="7"/>
      <c r="S657" s="7"/>
      <c r="T657" s="95"/>
      <c r="U657" s="7"/>
      <c r="V657" s="7"/>
      <c r="W657" s="7"/>
      <c r="X657" s="7"/>
      <c r="Y657" s="7"/>
      <c r="Z657" s="7"/>
      <c r="AA657" s="7"/>
      <c r="AB657" s="7"/>
      <c r="AC657" s="7"/>
      <c r="AD657" s="7"/>
      <c r="AE657" s="7"/>
      <c r="AF657" s="7"/>
      <c r="AG657" s="7"/>
      <c r="AH657" s="7"/>
      <c r="AI657" s="7"/>
      <c r="AJ657" s="7"/>
      <c r="AK657" s="7"/>
      <c r="AL657" s="7"/>
      <c r="AM657" s="7"/>
      <c r="AN657" s="7"/>
      <c r="AO657" s="7"/>
      <c r="AP657" s="7"/>
      <c r="AQ657" s="7"/>
    </row>
    <row r="658" hidden="1">
      <c r="A658" s="7"/>
      <c r="B658" s="450"/>
      <c r="C658" s="450"/>
      <c r="D658" s="450"/>
      <c r="E658" s="7"/>
      <c r="F658" s="7"/>
      <c r="G658" s="7"/>
      <c r="H658" s="7"/>
      <c r="I658" s="7"/>
      <c r="J658" s="7"/>
      <c r="K658" s="7"/>
      <c r="L658" s="1733"/>
      <c r="M658" s="7"/>
      <c r="N658" s="7"/>
      <c r="O658" s="7"/>
      <c r="P658" s="7"/>
      <c r="Q658" s="7"/>
      <c r="R658" s="7"/>
      <c r="S658" s="7"/>
      <c r="T658" s="95"/>
      <c r="U658" s="7"/>
      <c r="V658" s="7"/>
      <c r="W658" s="7"/>
      <c r="X658" s="7"/>
      <c r="Y658" s="7"/>
      <c r="Z658" s="7"/>
      <c r="AA658" s="7"/>
      <c r="AB658" s="7"/>
      <c r="AC658" s="7"/>
      <c r="AD658" s="7"/>
      <c r="AE658" s="7"/>
      <c r="AF658" s="7"/>
      <c r="AG658" s="7"/>
      <c r="AH658" s="7"/>
      <c r="AI658" s="7"/>
      <c r="AJ658" s="7"/>
      <c r="AK658" s="7"/>
      <c r="AL658" s="7"/>
      <c r="AM658" s="7"/>
      <c r="AN658" s="7"/>
      <c r="AO658" s="7"/>
      <c r="AP658" s="7"/>
      <c r="AQ658" s="7"/>
    </row>
    <row r="659">
      <c r="A659" s="7"/>
      <c r="B659" s="450"/>
      <c r="C659" s="450"/>
      <c r="D659" s="450"/>
      <c r="E659" s="7"/>
      <c r="F659" s="7"/>
      <c r="G659" s="7"/>
      <c r="H659" s="7"/>
      <c r="I659" s="7"/>
      <c r="J659" s="7"/>
      <c r="K659" s="7"/>
      <c r="L659" s="1733"/>
      <c r="M659" s="7"/>
      <c r="N659" s="7"/>
      <c r="O659" s="7"/>
      <c r="P659" s="7"/>
      <c r="Q659" s="7"/>
      <c r="R659" s="7"/>
      <c r="S659" s="7"/>
      <c r="T659" s="95"/>
      <c r="U659" s="7"/>
      <c r="V659" s="7"/>
      <c r="W659" s="7"/>
      <c r="X659" s="7"/>
      <c r="Y659" s="7"/>
      <c r="Z659" s="7"/>
      <c r="AA659" s="7"/>
      <c r="AB659" s="7"/>
      <c r="AC659" s="7"/>
      <c r="AD659" s="7"/>
      <c r="AE659" s="7"/>
      <c r="AF659" s="7"/>
      <c r="AG659" s="7"/>
      <c r="AH659" s="7"/>
      <c r="AI659" s="7"/>
      <c r="AJ659" s="7"/>
      <c r="AK659" s="7"/>
      <c r="AL659" s="7"/>
      <c r="AM659" s="7"/>
      <c r="AN659" s="7"/>
      <c r="AO659" s="7"/>
      <c r="AP659" s="7"/>
      <c r="AQ659" s="7"/>
    </row>
    <row r="660">
      <c r="A660" s="7"/>
      <c r="B660" s="450"/>
      <c r="C660" s="450"/>
      <c r="D660" s="450"/>
      <c r="E660" s="7"/>
      <c r="F660" s="7"/>
      <c r="G660" s="7"/>
      <c r="H660" s="7"/>
      <c r="I660" s="7"/>
      <c r="J660" s="7"/>
      <c r="K660" s="7"/>
      <c r="L660" s="1733"/>
      <c r="M660" s="7"/>
      <c r="N660" s="7"/>
      <c r="O660" s="7"/>
      <c r="P660" s="7"/>
      <c r="Q660" s="7"/>
      <c r="R660" s="7"/>
      <c r="S660" s="7"/>
      <c r="T660" s="95"/>
      <c r="U660" s="7"/>
      <c r="V660" s="7"/>
      <c r="W660" s="7"/>
      <c r="X660" s="7"/>
      <c r="Y660" s="7"/>
      <c r="Z660" s="7"/>
      <c r="AA660" s="7"/>
      <c r="AB660" s="7"/>
      <c r="AC660" s="7"/>
      <c r="AD660" s="7"/>
      <c r="AE660" s="7"/>
      <c r="AF660" s="7"/>
      <c r="AG660" s="7"/>
      <c r="AH660" s="7"/>
      <c r="AI660" s="7"/>
      <c r="AJ660" s="7"/>
      <c r="AK660" s="7"/>
      <c r="AL660" s="7"/>
      <c r="AM660" s="7"/>
      <c r="AN660" s="7"/>
      <c r="AO660" s="7"/>
      <c r="AP660" s="7"/>
      <c r="AQ660" s="7"/>
    </row>
    <row r="661">
      <c r="A661" s="7"/>
      <c r="B661" s="450"/>
      <c r="C661" s="450"/>
      <c r="D661" s="450"/>
      <c r="E661" s="7"/>
      <c r="F661" s="7"/>
      <c r="G661" s="7"/>
      <c r="H661" s="7"/>
      <c r="I661" s="7"/>
      <c r="J661" s="7"/>
      <c r="K661" s="7"/>
      <c r="L661" s="1733"/>
      <c r="M661" s="7"/>
      <c r="N661" s="7"/>
      <c r="O661" s="7"/>
      <c r="P661" s="7"/>
      <c r="Q661" s="7"/>
      <c r="R661" s="7"/>
      <c r="S661" s="7"/>
      <c r="T661" s="95"/>
      <c r="U661" s="7"/>
      <c r="V661" s="7"/>
      <c r="W661" s="7"/>
      <c r="X661" s="7"/>
      <c r="Y661" s="7"/>
      <c r="Z661" s="7"/>
      <c r="AA661" s="7"/>
      <c r="AB661" s="7"/>
      <c r="AC661" s="7"/>
      <c r="AD661" s="7"/>
      <c r="AE661" s="7"/>
      <c r="AF661" s="7"/>
      <c r="AG661" s="7"/>
      <c r="AH661" s="7"/>
      <c r="AI661" s="7"/>
      <c r="AJ661" s="7"/>
      <c r="AK661" s="7"/>
      <c r="AL661" s="7"/>
      <c r="AM661" s="7"/>
      <c r="AN661" s="7"/>
      <c r="AO661" s="7"/>
      <c r="AP661" s="7"/>
      <c r="AQ661" s="7"/>
    </row>
    <row r="662">
      <c r="A662" s="7"/>
      <c r="B662" s="450"/>
      <c r="C662" s="450"/>
      <c r="D662" s="450"/>
      <c r="E662" s="7"/>
      <c r="F662" s="7"/>
      <c r="G662" s="7"/>
      <c r="H662" s="7"/>
      <c r="I662" s="7"/>
      <c r="J662" s="7"/>
      <c r="K662" s="7"/>
      <c r="L662" s="1733"/>
      <c r="M662" s="7"/>
      <c r="N662" s="7"/>
      <c r="O662" s="7"/>
      <c r="P662" s="7"/>
      <c r="Q662" s="7"/>
      <c r="R662" s="7"/>
      <c r="S662" s="7"/>
      <c r="T662" s="95"/>
      <c r="U662" s="7"/>
      <c r="V662" s="7"/>
      <c r="W662" s="7"/>
      <c r="X662" s="7"/>
      <c r="Y662" s="7"/>
      <c r="Z662" s="7"/>
      <c r="AA662" s="7"/>
      <c r="AB662" s="7"/>
      <c r="AC662" s="7"/>
      <c r="AD662" s="7"/>
      <c r="AE662" s="7"/>
      <c r="AF662" s="7"/>
      <c r="AG662" s="7"/>
      <c r="AH662" s="7"/>
      <c r="AI662" s="7"/>
      <c r="AJ662" s="7"/>
      <c r="AK662" s="7"/>
      <c r="AL662" s="7"/>
      <c r="AM662" s="7"/>
      <c r="AN662" s="7"/>
      <c r="AO662" s="7"/>
      <c r="AP662" s="7"/>
      <c r="AQ662" s="7"/>
    </row>
    <row r="663">
      <c r="A663" s="1769"/>
      <c r="B663" s="1770"/>
      <c r="C663" s="1770"/>
      <c r="D663" s="1770"/>
      <c r="E663" s="1771"/>
      <c r="F663" s="1771"/>
      <c r="G663" s="1771"/>
      <c r="H663" s="1771"/>
      <c r="I663" s="1771"/>
      <c r="J663" s="1771"/>
      <c r="K663" s="1771"/>
      <c r="L663" s="1772"/>
      <c r="M663" s="1771"/>
      <c r="N663" s="1771"/>
      <c r="O663" s="1771"/>
      <c r="P663" s="1771"/>
      <c r="Q663" s="1771"/>
      <c r="R663" s="1771"/>
      <c r="S663" s="1771"/>
      <c r="T663" s="1773"/>
      <c r="U663" s="1771"/>
      <c r="V663" s="1771"/>
      <c r="W663" s="1771"/>
      <c r="X663" s="1771"/>
      <c r="Y663" s="1771"/>
      <c r="Z663" s="1771"/>
      <c r="AA663" s="1771"/>
      <c r="AB663" s="1771"/>
      <c r="AC663" s="1771"/>
      <c r="AD663" s="1771"/>
      <c r="AE663" s="1771"/>
      <c r="AF663" s="1771"/>
      <c r="AG663" s="1771"/>
      <c r="AH663" s="1771"/>
      <c r="AI663" s="1771"/>
      <c r="AJ663" s="1771"/>
      <c r="AK663" s="1771"/>
      <c r="AL663" s="1771"/>
      <c r="AM663" s="1771"/>
      <c r="AN663" s="1771"/>
      <c r="AO663" s="1771"/>
      <c r="AP663" s="1771"/>
      <c r="AQ663" s="1771"/>
    </row>
    <row r="664">
      <c r="A664" s="1774"/>
      <c r="B664" s="278"/>
      <c r="C664" s="278"/>
      <c r="D664" s="278"/>
      <c r="E664" s="254"/>
      <c r="F664" s="1765"/>
      <c r="H664" s="95"/>
      <c r="I664" s="1512"/>
      <c r="J664" s="1775"/>
      <c r="K664" s="95"/>
      <c r="L664" s="1733"/>
      <c r="M664" s="7"/>
      <c r="N664" s="7"/>
      <c r="O664" s="7"/>
      <c r="P664" s="7"/>
      <c r="Q664" s="7"/>
      <c r="R664" s="7"/>
      <c r="S664" s="7"/>
      <c r="T664" s="95"/>
      <c r="U664" s="7"/>
      <c r="V664" s="7"/>
      <c r="W664" s="7"/>
      <c r="X664" s="7"/>
      <c r="Y664" s="7"/>
      <c r="Z664" s="7"/>
      <c r="AA664" s="7"/>
      <c r="AB664" s="7"/>
      <c r="AC664" s="7"/>
      <c r="AD664" s="7"/>
      <c r="AE664" s="7"/>
      <c r="AF664" s="7"/>
      <c r="AG664" s="7"/>
      <c r="AH664" s="7"/>
      <c r="AI664" s="7"/>
      <c r="AJ664" s="7"/>
      <c r="AK664" s="7"/>
      <c r="AL664" s="7"/>
      <c r="AM664" s="7"/>
      <c r="AN664" s="7"/>
      <c r="AO664" s="7"/>
      <c r="AP664" s="7"/>
      <c r="AQ664" s="7"/>
    </row>
    <row r="665">
      <c r="A665" s="1776"/>
      <c r="B665" s="278"/>
      <c r="C665" s="278"/>
      <c r="D665" s="1493"/>
      <c r="E665" s="278"/>
      <c r="F665" s="978"/>
      <c r="H665" s="95"/>
      <c r="I665" s="1512"/>
      <c r="J665" s="1775"/>
      <c r="K665" s="95"/>
      <c r="L665" s="1733"/>
      <c r="M665" s="7"/>
      <c r="N665" s="7"/>
      <c r="O665" s="7"/>
      <c r="P665" s="7"/>
      <c r="Q665" s="7"/>
      <c r="R665" s="7"/>
      <c r="S665" s="7"/>
      <c r="T665" s="95"/>
      <c r="U665" s="7"/>
      <c r="V665" s="7"/>
      <c r="W665" s="7"/>
      <c r="X665" s="7"/>
      <c r="Y665" s="7"/>
      <c r="Z665" s="7"/>
      <c r="AA665" s="7"/>
      <c r="AB665" s="7"/>
      <c r="AC665" s="7"/>
      <c r="AD665" s="7"/>
      <c r="AE665" s="7"/>
      <c r="AF665" s="7"/>
      <c r="AG665" s="7"/>
      <c r="AH665" s="7"/>
      <c r="AI665" s="7"/>
      <c r="AJ665" s="7"/>
      <c r="AK665" s="7"/>
      <c r="AL665" s="7"/>
      <c r="AM665" s="7"/>
      <c r="AN665" s="7"/>
      <c r="AO665" s="7"/>
      <c r="AP665" s="7"/>
      <c r="AQ665" s="7"/>
    </row>
    <row r="666">
      <c r="A666" s="1777"/>
      <c r="B666" s="278"/>
      <c r="C666" s="278"/>
      <c r="D666" s="278"/>
      <c r="E666" s="278"/>
      <c r="F666" s="1535"/>
      <c r="H666" s="618"/>
      <c r="I666" s="1778"/>
      <c r="J666" s="1775"/>
      <c r="K666" s="95"/>
      <c r="L666" s="1733"/>
      <c r="M666" s="7"/>
      <c r="N666" s="7"/>
      <c r="O666" s="7"/>
      <c r="P666" s="7"/>
      <c r="Q666" s="7"/>
      <c r="R666" s="7"/>
      <c r="S666" s="7"/>
      <c r="T666" s="95"/>
      <c r="U666" s="7"/>
      <c r="V666" s="7"/>
      <c r="W666" s="7"/>
      <c r="X666" s="7"/>
      <c r="Y666" s="7"/>
      <c r="Z666" s="7"/>
      <c r="AA666" s="7"/>
      <c r="AB666" s="7"/>
      <c r="AC666" s="7"/>
      <c r="AD666" s="7"/>
      <c r="AE666" s="7"/>
      <c r="AF666" s="7"/>
      <c r="AG666" s="7"/>
      <c r="AH666" s="7"/>
      <c r="AI666" s="7"/>
      <c r="AJ666" s="7"/>
      <c r="AK666" s="7"/>
      <c r="AL666" s="7"/>
      <c r="AM666" s="7"/>
      <c r="AN666" s="7"/>
      <c r="AO666" s="7"/>
      <c r="AP666" s="7"/>
      <c r="AQ666" s="7"/>
    </row>
    <row r="667">
      <c r="A667" s="1774"/>
      <c r="B667" s="278"/>
      <c r="C667" s="254"/>
      <c r="D667" s="278"/>
      <c r="E667" s="254"/>
      <c r="F667" s="279"/>
      <c r="H667" s="95"/>
      <c r="I667" s="1512"/>
      <c r="J667" s="1775"/>
      <c r="K667" s="7"/>
      <c r="L667" s="1733"/>
      <c r="M667" s="7"/>
      <c r="N667" s="7"/>
      <c r="O667" s="7"/>
      <c r="P667" s="7"/>
      <c r="Q667" s="7"/>
      <c r="R667" s="7"/>
      <c r="S667" s="7"/>
      <c r="T667" s="95"/>
      <c r="U667" s="7"/>
      <c r="V667" s="7"/>
      <c r="W667" s="7"/>
      <c r="X667" s="7"/>
      <c r="Y667" s="7"/>
      <c r="Z667" s="7"/>
      <c r="AA667" s="7"/>
      <c r="AB667" s="7"/>
      <c r="AC667" s="7"/>
      <c r="AD667" s="7"/>
      <c r="AE667" s="7"/>
      <c r="AF667" s="7"/>
      <c r="AG667" s="7"/>
      <c r="AH667" s="7"/>
      <c r="AI667" s="7"/>
      <c r="AJ667" s="7"/>
      <c r="AK667" s="7"/>
      <c r="AL667" s="7"/>
      <c r="AM667" s="7"/>
      <c r="AN667" s="7"/>
      <c r="AO667" s="7"/>
      <c r="AP667" s="7"/>
      <c r="AQ667" s="7"/>
    </row>
    <row r="668">
      <c r="A668" s="7"/>
      <c r="B668" s="450"/>
      <c r="C668" s="450"/>
      <c r="D668" s="450"/>
      <c r="E668" s="7"/>
      <c r="F668" s="7"/>
      <c r="G668" s="7"/>
      <c r="H668" s="7"/>
      <c r="I668" s="7"/>
      <c r="J668" s="7"/>
      <c r="K668" s="7"/>
      <c r="L668" s="1733"/>
      <c r="M668" s="7"/>
      <c r="N668" s="7"/>
      <c r="O668" s="7"/>
      <c r="P668" s="7"/>
      <c r="Q668" s="7"/>
      <c r="R668" s="7"/>
      <c r="S668" s="7"/>
      <c r="T668" s="95"/>
      <c r="U668" s="7"/>
      <c r="V668" s="7"/>
      <c r="W668" s="7"/>
      <c r="X668" s="7"/>
      <c r="Y668" s="7"/>
      <c r="Z668" s="7"/>
      <c r="AA668" s="7"/>
      <c r="AB668" s="7"/>
      <c r="AC668" s="7"/>
      <c r="AD668" s="7"/>
      <c r="AE668" s="7"/>
      <c r="AF668" s="7"/>
      <c r="AG668" s="7"/>
      <c r="AH668" s="7"/>
      <c r="AI668" s="7"/>
      <c r="AJ668" s="7"/>
      <c r="AK668" s="7"/>
      <c r="AL668" s="7"/>
      <c r="AM668" s="7"/>
      <c r="AN668" s="7"/>
      <c r="AO668" s="7"/>
      <c r="AP668" s="7"/>
      <c r="AQ668" s="7"/>
    </row>
    <row r="669">
      <c r="A669" s="7"/>
      <c r="B669" s="450"/>
      <c r="C669" s="450"/>
      <c r="D669" s="450"/>
      <c r="E669" s="7"/>
      <c r="F669" s="7"/>
      <c r="G669" s="7"/>
      <c r="H669" s="7"/>
      <c r="I669" s="7"/>
      <c r="J669" s="7"/>
      <c r="K669" s="7"/>
      <c r="L669" s="1733"/>
      <c r="M669" s="7"/>
      <c r="N669" s="7"/>
      <c r="O669" s="7"/>
      <c r="P669" s="7"/>
      <c r="Q669" s="7"/>
      <c r="R669" s="7"/>
      <c r="S669" s="7"/>
      <c r="T669" s="95"/>
      <c r="U669" s="7"/>
      <c r="V669" s="7"/>
      <c r="W669" s="7"/>
      <c r="X669" s="7"/>
      <c r="Y669" s="7"/>
      <c r="Z669" s="7"/>
      <c r="AA669" s="7"/>
      <c r="AB669" s="7"/>
      <c r="AC669" s="7"/>
      <c r="AD669" s="7"/>
      <c r="AE669" s="7"/>
      <c r="AF669" s="7"/>
      <c r="AG669" s="7"/>
      <c r="AH669" s="7"/>
      <c r="AI669" s="7"/>
      <c r="AJ669" s="7"/>
      <c r="AK669" s="7"/>
      <c r="AL669" s="7"/>
      <c r="AM669" s="7"/>
      <c r="AN669" s="7"/>
      <c r="AO669" s="7"/>
      <c r="AP669" s="7"/>
      <c r="AQ669" s="7"/>
    </row>
    <row r="670">
      <c r="A670" s="7"/>
      <c r="B670" s="450"/>
      <c r="C670" s="450"/>
      <c r="D670" s="450"/>
      <c r="E670" s="7"/>
      <c r="F670" s="7"/>
      <c r="G670" s="7"/>
      <c r="H670" s="7"/>
      <c r="I670" s="7"/>
      <c r="J670" s="7"/>
      <c r="K670" s="7"/>
      <c r="L670" s="1733"/>
      <c r="M670" s="7"/>
      <c r="N670" s="7"/>
      <c r="O670" s="7"/>
      <c r="P670" s="7"/>
      <c r="Q670" s="7"/>
      <c r="R670" s="7"/>
      <c r="S670" s="7"/>
      <c r="T670" s="95"/>
      <c r="U670" s="7"/>
      <c r="V670" s="7"/>
      <c r="W670" s="7"/>
      <c r="X670" s="7"/>
      <c r="Y670" s="7"/>
      <c r="Z670" s="7"/>
      <c r="AA670" s="7"/>
      <c r="AB670" s="7"/>
      <c r="AC670" s="7"/>
      <c r="AD670" s="7"/>
      <c r="AE670" s="7"/>
      <c r="AF670" s="7"/>
      <c r="AG670" s="7"/>
      <c r="AH670" s="7"/>
      <c r="AI670" s="7"/>
      <c r="AJ670" s="7"/>
      <c r="AK670" s="7"/>
      <c r="AL670" s="7"/>
      <c r="AM670" s="7"/>
      <c r="AN670" s="7"/>
      <c r="AO670" s="7"/>
      <c r="AP670" s="7"/>
      <c r="AQ670" s="7"/>
    </row>
    <row r="671">
      <c r="A671" s="7"/>
      <c r="B671" s="450"/>
      <c r="C671" s="450"/>
      <c r="D671" s="450"/>
      <c r="E671" s="7"/>
      <c r="F671" s="7"/>
      <c r="G671" s="7"/>
      <c r="H671" s="7"/>
      <c r="I671" s="7"/>
      <c r="J671" s="7"/>
      <c r="K671" s="7"/>
      <c r="L671" s="1733"/>
      <c r="M671" s="7"/>
      <c r="N671" s="7"/>
      <c r="O671" s="7"/>
      <c r="P671" s="7"/>
      <c r="Q671" s="7"/>
      <c r="R671" s="7"/>
      <c r="S671" s="7"/>
      <c r="T671" s="95"/>
      <c r="U671" s="7"/>
      <c r="V671" s="7"/>
      <c r="W671" s="7"/>
      <c r="X671" s="7"/>
      <c r="Y671" s="7"/>
      <c r="Z671" s="7"/>
      <c r="AA671" s="7"/>
      <c r="AB671" s="7"/>
      <c r="AC671" s="7"/>
      <c r="AD671" s="7"/>
      <c r="AE671" s="7"/>
      <c r="AF671" s="7"/>
      <c r="AG671" s="7"/>
      <c r="AH671" s="7"/>
      <c r="AI671" s="7"/>
      <c r="AJ671" s="7"/>
      <c r="AK671" s="7"/>
      <c r="AL671" s="7"/>
      <c r="AM671" s="7"/>
      <c r="AN671" s="7"/>
      <c r="AO671" s="7"/>
      <c r="AP671" s="7"/>
      <c r="AQ671" s="7"/>
    </row>
    <row r="672">
      <c r="A672" s="7"/>
      <c r="B672" s="450"/>
      <c r="C672" s="450"/>
      <c r="D672" s="450"/>
      <c r="E672" s="7"/>
      <c r="F672" s="7"/>
      <c r="G672" s="7"/>
      <c r="H672" s="7"/>
      <c r="I672" s="7"/>
      <c r="J672" s="7"/>
      <c r="K672" s="7"/>
      <c r="L672" s="1733"/>
      <c r="M672" s="7"/>
      <c r="N672" s="7"/>
      <c r="O672" s="7"/>
      <c r="P672" s="7"/>
      <c r="Q672" s="7"/>
      <c r="R672" s="7"/>
      <c r="S672" s="7"/>
      <c r="T672" s="95"/>
      <c r="U672" s="7"/>
      <c r="V672" s="7"/>
      <c r="W672" s="7"/>
      <c r="X672" s="7"/>
      <c r="Y672" s="7"/>
      <c r="Z672" s="7"/>
      <c r="AA672" s="7"/>
      <c r="AB672" s="7"/>
      <c r="AC672" s="7"/>
      <c r="AD672" s="7"/>
      <c r="AE672" s="7"/>
      <c r="AF672" s="7"/>
      <c r="AG672" s="7"/>
      <c r="AH672" s="7"/>
      <c r="AI672" s="7"/>
      <c r="AJ672" s="7"/>
      <c r="AK672" s="7"/>
      <c r="AL672" s="7"/>
      <c r="AM672" s="7"/>
      <c r="AN672" s="7"/>
      <c r="AO672" s="7"/>
      <c r="AP672" s="7"/>
      <c r="AQ672" s="7"/>
    </row>
    <row r="673">
      <c r="A673" s="7"/>
      <c r="B673" s="450"/>
      <c r="C673" s="450"/>
      <c r="D673" s="450"/>
      <c r="E673" s="7"/>
      <c r="F673" s="7"/>
      <c r="G673" s="7"/>
      <c r="H673" s="7"/>
      <c r="I673" s="7"/>
      <c r="J673" s="7"/>
      <c r="K673" s="7"/>
      <c r="L673" s="1733"/>
      <c r="M673" s="7"/>
      <c r="N673" s="7"/>
      <c r="O673" s="7"/>
      <c r="P673" s="7"/>
      <c r="Q673" s="7"/>
      <c r="R673" s="7"/>
      <c r="S673" s="7"/>
      <c r="T673" s="95"/>
      <c r="U673" s="7"/>
      <c r="V673" s="7"/>
      <c r="W673" s="7"/>
      <c r="X673" s="7"/>
      <c r="Y673" s="7"/>
      <c r="Z673" s="7"/>
      <c r="AA673" s="7"/>
      <c r="AB673" s="7"/>
      <c r="AC673" s="7"/>
      <c r="AD673" s="7"/>
      <c r="AE673" s="7"/>
      <c r="AF673" s="7"/>
      <c r="AG673" s="7"/>
      <c r="AH673" s="7"/>
      <c r="AI673" s="7"/>
      <c r="AJ673" s="7"/>
      <c r="AK673" s="7"/>
      <c r="AL673" s="7"/>
      <c r="AM673" s="7"/>
      <c r="AN673" s="7"/>
      <c r="AO673" s="7"/>
      <c r="AP673" s="7"/>
      <c r="AQ673" s="7"/>
    </row>
    <row r="674">
      <c r="A674" s="7"/>
      <c r="B674" s="450"/>
      <c r="C674" s="450"/>
      <c r="D674" s="450"/>
      <c r="E674" s="7"/>
      <c r="F674" s="7"/>
      <c r="G674" s="7"/>
      <c r="H674" s="7"/>
      <c r="I674" s="7"/>
      <c r="J674" s="7"/>
      <c r="K674" s="7"/>
      <c r="L674" s="1733"/>
      <c r="M674" s="7"/>
      <c r="N674" s="7"/>
      <c r="O674" s="7"/>
      <c r="P674" s="7"/>
      <c r="Q674" s="7"/>
      <c r="R674" s="7"/>
      <c r="S674" s="7"/>
      <c r="T674" s="95"/>
      <c r="U674" s="7"/>
      <c r="V674" s="7"/>
      <c r="W674" s="7"/>
      <c r="X674" s="7"/>
      <c r="Y674" s="7"/>
      <c r="Z674" s="7"/>
      <c r="AA674" s="7"/>
      <c r="AB674" s="7"/>
      <c r="AC674" s="7"/>
      <c r="AD674" s="7"/>
      <c r="AE674" s="7"/>
      <c r="AF674" s="7"/>
      <c r="AG674" s="7"/>
      <c r="AH674" s="7"/>
      <c r="AI674" s="7"/>
      <c r="AJ674" s="7"/>
      <c r="AK674" s="7"/>
      <c r="AL674" s="7"/>
      <c r="AM674" s="7"/>
      <c r="AN674" s="7"/>
      <c r="AO674" s="7"/>
      <c r="AP674" s="7"/>
      <c r="AQ674" s="7"/>
    </row>
    <row r="675">
      <c r="A675" s="7"/>
      <c r="B675" s="450"/>
      <c r="C675" s="450"/>
      <c r="D675" s="450"/>
      <c r="E675" s="7"/>
      <c r="F675" s="7"/>
      <c r="G675" s="7"/>
      <c r="H675" s="7"/>
      <c r="I675" s="7"/>
      <c r="J675" s="7"/>
      <c r="K675" s="7"/>
      <c r="L675" s="1733"/>
      <c r="M675" s="7"/>
      <c r="N675" s="7"/>
      <c r="O675" s="7"/>
      <c r="P675" s="7"/>
      <c r="Q675" s="7"/>
      <c r="R675" s="7"/>
      <c r="S675" s="7"/>
      <c r="T675" s="95"/>
      <c r="U675" s="7"/>
      <c r="V675" s="7"/>
      <c r="W675" s="7"/>
      <c r="X675" s="7"/>
      <c r="Y675" s="7"/>
      <c r="Z675" s="7"/>
      <c r="AA675" s="7"/>
      <c r="AB675" s="7"/>
      <c r="AC675" s="7"/>
      <c r="AD675" s="7"/>
      <c r="AE675" s="7"/>
      <c r="AF675" s="7"/>
      <c r="AG675" s="7"/>
      <c r="AH675" s="7"/>
      <c r="AI675" s="7"/>
      <c r="AJ675" s="7"/>
      <c r="AK675" s="7"/>
      <c r="AL675" s="7"/>
      <c r="AM675" s="7"/>
      <c r="AN675" s="7"/>
      <c r="AO675" s="7"/>
      <c r="AP675" s="7"/>
      <c r="AQ675" s="7"/>
    </row>
    <row r="676">
      <c r="A676" s="7"/>
      <c r="B676" s="450"/>
      <c r="C676" s="450"/>
      <c r="D676" s="450"/>
      <c r="E676" s="7"/>
      <c r="F676" s="7"/>
      <c r="G676" s="7"/>
      <c r="H676" s="7"/>
      <c r="I676" s="7"/>
      <c r="J676" s="7"/>
      <c r="K676" s="7"/>
      <c r="L676" s="1733"/>
      <c r="M676" s="7"/>
      <c r="N676" s="7"/>
      <c r="O676" s="7"/>
      <c r="P676" s="7"/>
      <c r="Q676" s="7"/>
      <c r="R676" s="7"/>
      <c r="S676" s="7"/>
      <c r="T676" s="95"/>
      <c r="U676" s="7"/>
      <c r="V676" s="7"/>
      <c r="W676" s="7"/>
      <c r="X676" s="7"/>
      <c r="Y676" s="7"/>
      <c r="Z676" s="7"/>
      <c r="AA676" s="7"/>
      <c r="AB676" s="7"/>
      <c r="AC676" s="7"/>
      <c r="AD676" s="7"/>
      <c r="AE676" s="7"/>
      <c r="AF676" s="7"/>
      <c r="AG676" s="7"/>
      <c r="AH676" s="7"/>
      <c r="AI676" s="7"/>
      <c r="AJ676" s="7"/>
      <c r="AK676" s="7"/>
      <c r="AL676" s="7"/>
      <c r="AM676" s="7"/>
      <c r="AN676" s="7"/>
      <c r="AO676" s="7"/>
      <c r="AP676" s="7"/>
      <c r="AQ676" s="7"/>
    </row>
    <row r="677">
      <c r="A677" s="7"/>
      <c r="B677" s="450"/>
      <c r="C677" s="450"/>
      <c r="D677" s="450"/>
      <c r="E677" s="7"/>
      <c r="F677" s="7"/>
      <c r="G677" s="7"/>
      <c r="H677" s="7"/>
      <c r="I677" s="7"/>
      <c r="J677" s="7"/>
      <c r="K677" s="7"/>
      <c r="L677" s="1733"/>
      <c r="M677" s="7"/>
      <c r="N677" s="7"/>
      <c r="O677" s="7"/>
      <c r="P677" s="7"/>
      <c r="Q677" s="7"/>
      <c r="R677" s="7"/>
      <c r="S677" s="7"/>
      <c r="T677" s="95"/>
      <c r="U677" s="7"/>
      <c r="V677" s="7"/>
      <c r="W677" s="7"/>
      <c r="X677" s="7"/>
      <c r="Y677" s="7"/>
      <c r="Z677" s="7"/>
      <c r="AA677" s="7"/>
      <c r="AB677" s="7"/>
      <c r="AC677" s="7"/>
      <c r="AD677" s="7"/>
      <c r="AE677" s="7"/>
      <c r="AF677" s="7"/>
      <c r="AG677" s="7"/>
      <c r="AH677" s="7"/>
      <c r="AI677" s="7"/>
      <c r="AJ677" s="7"/>
      <c r="AK677" s="7"/>
      <c r="AL677" s="7"/>
      <c r="AM677" s="7"/>
      <c r="AN677" s="7"/>
      <c r="AO677" s="7"/>
      <c r="AP677" s="7"/>
      <c r="AQ677" s="7"/>
    </row>
    <row r="678">
      <c r="A678" s="7"/>
      <c r="B678" s="450"/>
      <c r="C678" s="450"/>
      <c r="D678" s="450"/>
      <c r="E678" s="7"/>
      <c r="F678" s="7"/>
      <c r="G678" s="7"/>
      <c r="H678" s="7"/>
      <c r="I678" s="7"/>
      <c r="J678" s="7"/>
      <c r="K678" s="7"/>
      <c r="L678" s="1733"/>
      <c r="M678" s="7"/>
      <c r="N678" s="7"/>
      <c r="O678" s="7"/>
      <c r="P678" s="7"/>
      <c r="Q678" s="7"/>
      <c r="R678" s="7"/>
      <c r="S678" s="7"/>
      <c r="T678" s="95"/>
      <c r="U678" s="7"/>
      <c r="V678" s="7"/>
      <c r="W678" s="7"/>
      <c r="X678" s="7"/>
      <c r="Y678" s="7"/>
      <c r="Z678" s="7"/>
      <c r="AA678" s="7"/>
      <c r="AB678" s="7"/>
      <c r="AC678" s="7"/>
      <c r="AD678" s="7"/>
      <c r="AE678" s="7"/>
      <c r="AF678" s="7"/>
      <c r="AG678" s="7"/>
      <c r="AH678" s="7"/>
      <c r="AI678" s="7"/>
      <c r="AJ678" s="7"/>
      <c r="AK678" s="7"/>
      <c r="AL678" s="7"/>
      <c r="AM678" s="7"/>
      <c r="AN678" s="7"/>
      <c r="AO678" s="7"/>
      <c r="AP678" s="7"/>
      <c r="AQ678" s="7"/>
    </row>
    <row r="679">
      <c r="A679" s="7"/>
      <c r="B679" s="450"/>
      <c r="C679" s="450"/>
      <c r="D679" s="450"/>
      <c r="E679" s="7"/>
      <c r="F679" s="7"/>
      <c r="G679" s="7"/>
      <c r="H679" s="7"/>
      <c r="I679" s="7"/>
      <c r="J679" s="7"/>
      <c r="K679" s="7"/>
      <c r="L679" s="1733"/>
      <c r="M679" s="7"/>
      <c r="N679" s="7"/>
      <c r="O679" s="7"/>
      <c r="P679" s="7"/>
      <c r="Q679" s="7"/>
      <c r="R679" s="7"/>
      <c r="S679" s="7"/>
      <c r="T679" s="95"/>
      <c r="U679" s="7"/>
      <c r="V679" s="7"/>
      <c r="W679" s="7"/>
      <c r="X679" s="7"/>
      <c r="Y679" s="7"/>
      <c r="Z679" s="7"/>
      <c r="AA679" s="7"/>
      <c r="AB679" s="7"/>
      <c r="AC679" s="7"/>
      <c r="AD679" s="7"/>
      <c r="AE679" s="7"/>
      <c r="AF679" s="7"/>
      <c r="AG679" s="7"/>
      <c r="AH679" s="7"/>
      <c r="AI679" s="7"/>
      <c r="AJ679" s="7"/>
      <c r="AK679" s="7"/>
      <c r="AL679" s="7"/>
      <c r="AM679" s="7"/>
      <c r="AN679" s="7"/>
      <c r="AO679" s="7"/>
      <c r="AP679" s="7"/>
      <c r="AQ679" s="7"/>
    </row>
    <row r="680">
      <c r="A680" s="7"/>
      <c r="B680" s="450"/>
      <c r="C680" s="450"/>
      <c r="D680" s="450"/>
      <c r="E680" s="7"/>
      <c r="F680" s="7"/>
      <c r="G680" s="7"/>
      <c r="H680" s="7"/>
      <c r="I680" s="7"/>
      <c r="J680" s="7"/>
      <c r="K680" s="7"/>
      <c r="L680" s="1733"/>
      <c r="M680" s="7"/>
      <c r="N680" s="7"/>
      <c r="O680" s="7"/>
      <c r="P680" s="7"/>
      <c r="Q680" s="7"/>
      <c r="R680" s="7"/>
      <c r="S680" s="7"/>
      <c r="T680" s="95"/>
      <c r="U680" s="7"/>
      <c r="V680" s="7"/>
      <c r="W680" s="7"/>
      <c r="X680" s="7"/>
      <c r="Y680" s="7"/>
      <c r="Z680" s="7"/>
      <c r="AA680" s="7"/>
      <c r="AB680" s="7"/>
      <c r="AC680" s="7"/>
      <c r="AD680" s="7"/>
      <c r="AE680" s="7"/>
      <c r="AF680" s="7"/>
      <c r="AG680" s="7"/>
      <c r="AH680" s="7"/>
      <c r="AI680" s="7"/>
      <c r="AJ680" s="7"/>
      <c r="AK680" s="7"/>
      <c r="AL680" s="7"/>
      <c r="AM680" s="7"/>
      <c r="AN680" s="7"/>
      <c r="AO680" s="7"/>
      <c r="AP680" s="7"/>
      <c r="AQ680" s="7"/>
    </row>
    <row r="681">
      <c r="A681" s="7"/>
      <c r="B681" s="450"/>
      <c r="C681" s="450"/>
      <c r="D681" s="450"/>
      <c r="E681" s="7"/>
      <c r="F681" s="7"/>
      <c r="G681" s="7"/>
      <c r="H681" s="7"/>
      <c r="I681" s="7"/>
      <c r="J681" s="7"/>
      <c r="K681" s="7"/>
      <c r="L681" s="1733"/>
      <c r="M681" s="7"/>
      <c r="N681" s="7"/>
      <c r="O681" s="7"/>
      <c r="P681" s="7"/>
      <c r="Q681" s="7"/>
      <c r="R681" s="7"/>
      <c r="S681" s="7"/>
      <c r="T681" s="95"/>
      <c r="U681" s="7"/>
      <c r="V681" s="7"/>
      <c r="W681" s="7"/>
      <c r="X681" s="7"/>
      <c r="Y681" s="7"/>
      <c r="Z681" s="7"/>
      <c r="AA681" s="7"/>
      <c r="AB681" s="7"/>
      <c r="AC681" s="7"/>
      <c r="AD681" s="7"/>
      <c r="AE681" s="7"/>
      <c r="AF681" s="7"/>
      <c r="AG681" s="7"/>
      <c r="AH681" s="7"/>
      <c r="AI681" s="7"/>
      <c r="AJ681" s="7"/>
      <c r="AK681" s="7"/>
      <c r="AL681" s="7"/>
      <c r="AM681" s="7"/>
      <c r="AN681" s="7"/>
      <c r="AO681" s="7"/>
      <c r="AP681" s="7"/>
      <c r="AQ681" s="7"/>
    </row>
    <row r="682">
      <c r="A682" s="7"/>
      <c r="B682" s="450"/>
      <c r="C682" s="450"/>
      <c r="D682" s="450"/>
      <c r="E682" s="7"/>
      <c r="F682" s="7"/>
      <c r="G682" s="7"/>
      <c r="H682" s="7"/>
      <c r="I682" s="7"/>
      <c r="J682" s="7"/>
      <c r="K682" s="7"/>
      <c r="L682" s="1733"/>
      <c r="M682" s="7"/>
      <c r="N682" s="7"/>
      <c r="O682" s="7"/>
      <c r="P682" s="7"/>
      <c r="Q682" s="7"/>
      <c r="R682" s="7"/>
      <c r="S682" s="7"/>
      <c r="T682" s="95"/>
      <c r="U682" s="7"/>
      <c r="V682" s="7"/>
      <c r="W682" s="7"/>
      <c r="X682" s="7"/>
      <c r="Y682" s="7"/>
      <c r="Z682" s="7"/>
      <c r="AA682" s="7"/>
      <c r="AB682" s="7"/>
      <c r="AC682" s="7"/>
      <c r="AD682" s="7"/>
      <c r="AE682" s="7"/>
      <c r="AF682" s="7"/>
      <c r="AG682" s="7"/>
      <c r="AH682" s="7"/>
      <c r="AI682" s="7"/>
      <c r="AJ682" s="7"/>
      <c r="AK682" s="7"/>
      <c r="AL682" s="7"/>
      <c r="AM682" s="7"/>
      <c r="AN682" s="7"/>
      <c r="AO682" s="7"/>
      <c r="AP682" s="7"/>
      <c r="AQ682" s="7"/>
    </row>
    <row r="683">
      <c r="A683" s="7"/>
      <c r="B683" s="450"/>
      <c r="C683" s="450"/>
      <c r="D683" s="450"/>
      <c r="E683" s="7"/>
      <c r="F683" s="7"/>
      <c r="G683" s="7"/>
      <c r="H683" s="7"/>
      <c r="I683" s="7"/>
      <c r="J683" s="7"/>
      <c r="K683" s="7"/>
      <c r="L683" s="1733"/>
      <c r="M683" s="7"/>
      <c r="N683" s="7"/>
      <c r="O683" s="7"/>
      <c r="P683" s="7"/>
      <c r="Q683" s="7"/>
      <c r="R683" s="7"/>
      <c r="S683" s="7"/>
      <c r="T683" s="95"/>
      <c r="U683" s="7"/>
      <c r="V683" s="7"/>
      <c r="W683" s="7"/>
      <c r="X683" s="7"/>
      <c r="Y683" s="7"/>
      <c r="Z683" s="7"/>
      <c r="AA683" s="7"/>
      <c r="AB683" s="7"/>
      <c r="AC683" s="7"/>
      <c r="AD683" s="7"/>
      <c r="AE683" s="7"/>
      <c r="AF683" s="7"/>
      <c r="AG683" s="7"/>
      <c r="AH683" s="7"/>
      <c r="AI683" s="7"/>
      <c r="AJ683" s="7"/>
      <c r="AK683" s="7"/>
      <c r="AL683" s="7"/>
      <c r="AM683" s="7"/>
      <c r="AN683" s="7"/>
      <c r="AO683" s="7"/>
      <c r="AP683" s="7"/>
      <c r="AQ683" s="7"/>
    </row>
    <row r="684">
      <c r="A684" s="7"/>
      <c r="B684" s="450"/>
      <c r="C684" s="450"/>
      <c r="D684" s="450"/>
      <c r="E684" s="7"/>
      <c r="F684" s="7"/>
      <c r="G684" s="7"/>
      <c r="H684" s="7"/>
      <c r="I684" s="7"/>
      <c r="J684" s="7"/>
      <c r="K684" s="7"/>
      <c r="L684" s="1733"/>
      <c r="M684" s="7"/>
      <c r="N684" s="7"/>
      <c r="O684" s="7"/>
      <c r="P684" s="7"/>
      <c r="Q684" s="7"/>
      <c r="R684" s="7"/>
      <c r="S684" s="7"/>
      <c r="T684" s="95"/>
      <c r="U684" s="7"/>
      <c r="V684" s="7"/>
      <c r="W684" s="7"/>
      <c r="X684" s="7"/>
      <c r="Y684" s="7"/>
      <c r="Z684" s="7"/>
      <c r="AA684" s="7"/>
      <c r="AB684" s="7"/>
      <c r="AC684" s="7"/>
      <c r="AD684" s="7"/>
      <c r="AE684" s="7"/>
      <c r="AF684" s="7"/>
      <c r="AG684" s="7"/>
      <c r="AH684" s="7"/>
      <c r="AI684" s="7"/>
      <c r="AJ684" s="7"/>
      <c r="AK684" s="7"/>
      <c r="AL684" s="7"/>
      <c r="AM684" s="7"/>
      <c r="AN684" s="7"/>
      <c r="AO684" s="7"/>
      <c r="AP684" s="7"/>
      <c r="AQ684" s="7"/>
    </row>
    <row r="685">
      <c r="A685" s="7"/>
      <c r="B685" s="450"/>
      <c r="C685" s="450"/>
      <c r="D685" s="450"/>
      <c r="E685" s="7"/>
      <c r="F685" s="7"/>
      <c r="G685" s="7"/>
      <c r="H685" s="7"/>
      <c r="I685" s="7"/>
      <c r="J685" s="7"/>
      <c r="K685" s="7"/>
      <c r="L685" s="1733"/>
      <c r="M685" s="7"/>
      <c r="N685" s="7"/>
      <c r="O685" s="7"/>
      <c r="P685" s="7"/>
      <c r="Q685" s="7"/>
      <c r="R685" s="7"/>
      <c r="S685" s="7"/>
      <c r="T685" s="95"/>
      <c r="U685" s="7"/>
      <c r="V685" s="7"/>
      <c r="W685" s="7"/>
      <c r="X685" s="7"/>
      <c r="Y685" s="7"/>
      <c r="Z685" s="7"/>
      <c r="AA685" s="7"/>
      <c r="AB685" s="7"/>
      <c r="AC685" s="7"/>
      <c r="AD685" s="7"/>
      <c r="AE685" s="7"/>
      <c r="AF685" s="7"/>
      <c r="AG685" s="7"/>
      <c r="AH685" s="7"/>
      <c r="AI685" s="7"/>
      <c r="AJ685" s="7"/>
      <c r="AK685" s="7"/>
      <c r="AL685" s="7"/>
      <c r="AM685" s="7"/>
      <c r="AN685" s="7"/>
      <c r="AO685" s="7"/>
      <c r="AP685" s="7"/>
      <c r="AQ685" s="7"/>
    </row>
    <row r="686">
      <c r="A686" s="7"/>
      <c r="B686" s="450"/>
      <c r="C686" s="450"/>
      <c r="D686" s="450"/>
      <c r="E686" s="7"/>
      <c r="F686" s="7"/>
      <c r="G686" s="7"/>
      <c r="H686" s="7"/>
      <c r="I686" s="7"/>
      <c r="J686" s="7"/>
      <c r="K686" s="7"/>
      <c r="L686" s="1733"/>
      <c r="M686" s="7"/>
      <c r="N686" s="7"/>
      <c r="O686" s="7"/>
      <c r="P686" s="7"/>
      <c r="Q686" s="7"/>
      <c r="R686" s="7"/>
      <c r="S686" s="7"/>
      <c r="T686" s="95"/>
      <c r="U686" s="7"/>
      <c r="V686" s="7"/>
      <c r="W686" s="7"/>
      <c r="X686" s="7"/>
      <c r="Y686" s="7"/>
      <c r="Z686" s="7"/>
      <c r="AA686" s="7"/>
      <c r="AB686" s="7"/>
      <c r="AC686" s="7"/>
      <c r="AD686" s="7"/>
      <c r="AE686" s="7"/>
      <c r="AF686" s="7"/>
      <c r="AG686" s="7"/>
      <c r="AH686" s="7"/>
      <c r="AI686" s="7"/>
      <c r="AJ686" s="7"/>
      <c r="AK686" s="7"/>
      <c r="AL686" s="7"/>
      <c r="AM686" s="7"/>
      <c r="AN686" s="7"/>
      <c r="AO686" s="7"/>
      <c r="AP686" s="7"/>
      <c r="AQ686" s="7"/>
    </row>
    <row r="687">
      <c r="A687" s="7"/>
      <c r="B687" s="450"/>
      <c r="C687" s="450"/>
      <c r="D687" s="450"/>
      <c r="E687" s="7"/>
      <c r="F687" s="7"/>
      <c r="G687" s="7"/>
      <c r="H687" s="7"/>
      <c r="I687" s="7"/>
      <c r="J687" s="7"/>
      <c r="K687" s="7"/>
      <c r="L687" s="1733"/>
      <c r="M687" s="7"/>
      <c r="N687" s="7"/>
      <c r="O687" s="7"/>
      <c r="P687" s="7"/>
      <c r="Q687" s="7"/>
      <c r="R687" s="7"/>
      <c r="S687" s="7"/>
      <c r="T687" s="95"/>
      <c r="U687" s="7"/>
      <c r="V687" s="7"/>
      <c r="W687" s="7"/>
      <c r="X687" s="7"/>
      <c r="Y687" s="7"/>
      <c r="Z687" s="7"/>
      <c r="AA687" s="7"/>
      <c r="AB687" s="7"/>
      <c r="AC687" s="7"/>
      <c r="AD687" s="7"/>
      <c r="AE687" s="7"/>
      <c r="AF687" s="7"/>
      <c r="AG687" s="7"/>
      <c r="AH687" s="7"/>
      <c r="AI687" s="7"/>
      <c r="AJ687" s="7"/>
      <c r="AK687" s="7"/>
      <c r="AL687" s="7"/>
      <c r="AM687" s="7"/>
      <c r="AN687" s="7"/>
      <c r="AO687" s="7"/>
      <c r="AP687" s="7"/>
      <c r="AQ687" s="7"/>
    </row>
    <row r="688">
      <c r="A688" s="7"/>
      <c r="B688" s="450"/>
      <c r="C688" s="450"/>
      <c r="D688" s="450"/>
      <c r="E688" s="7"/>
      <c r="F688" s="7"/>
      <c r="G688" s="7"/>
      <c r="H688" s="7"/>
      <c r="I688" s="7"/>
      <c r="J688" s="7"/>
      <c r="K688" s="7"/>
      <c r="L688" s="1733"/>
      <c r="M688" s="7"/>
      <c r="N688" s="7"/>
      <c r="O688" s="7"/>
      <c r="P688" s="7"/>
      <c r="Q688" s="7"/>
      <c r="R688" s="7"/>
      <c r="S688" s="7"/>
      <c r="T688" s="95"/>
      <c r="U688" s="7"/>
      <c r="V688" s="7"/>
      <c r="W688" s="7"/>
      <c r="X688" s="7"/>
      <c r="Y688" s="7"/>
      <c r="Z688" s="7"/>
      <c r="AA688" s="7"/>
      <c r="AB688" s="7"/>
      <c r="AC688" s="7"/>
      <c r="AD688" s="7"/>
      <c r="AE688" s="7"/>
      <c r="AF688" s="7"/>
      <c r="AG688" s="7"/>
      <c r="AH688" s="7"/>
      <c r="AI688" s="7"/>
      <c r="AJ688" s="7"/>
      <c r="AK688" s="7"/>
      <c r="AL688" s="7"/>
      <c r="AM688" s="7"/>
      <c r="AN688" s="7"/>
      <c r="AO688" s="7"/>
      <c r="AP688" s="7"/>
      <c r="AQ688" s="7"/>
    </row>
    <row r="689">
      <c r="A689" s="7"/>
      <c r="B689" s="450"/>
      <c r="C689" s="450"/>
      <c r="D689" s="450"/>
      <c r="E689" s="7"/>
      <c r="F689" s="7"/>
      <c r="G689" s="7"/>
      <c r="H689" s="7"/>
      <c r="I689" s="7"/>
      <c r="J689" s="7"/>
      <c r="K689" s="7"/>
      <c r="L689" s="1733"/>
      <c r="M689" s="7"/>
      <c r="N689" s="7"/>
      <c r="O689" s="7"/>
      <c r="P689" s="7"/>
      <c r="Q689" s="7"/>
      <c r="R689" s="7"/>
      <c r="S689" s="7"/>
      <c r="T689" s="95"/>
      <c r="U689" s="7"/>
      <c r="V689" s="7"/>
      <c r="W689" s="7"/>
      <c r="X689" s="7"/>
      <c r="Y689" s="7"/>
      <c r="Z689" s="7"/>
      <c r="AA689" s="7"/>
      <c r="AB689" s="7"/>
      <c r="AC689" s="7"/>
      <c r="AD689" s="7"/>
      <c r="AE689" s="7"/>
      <c r="AF689" s="7"/>
      <c r="AG689" s="7"/>
      <c r="AH689" s="7"/>
      <c r="AI689" s="7"/>
      <c r="AJ689" s="7"/>
      <c r="AK689" s="7"/>
      <c r="AL689" s="7"/>
      <c r="AM689" s="7"/>
      <c r="AN689" s="7"/>
      <c r="AO689" s="7"/>
      <c r="AP689" s="7"/>
      <c r="AQ689" s="7"/>
    </row>
    <row r="690">
      <c r="A690" s="7"/>
      <c r="B690" s="450"/>
      <c r="C690" s="450"/>
      <c r="D690" s="450"/>
      <c r="E690" s="7"/>
      <c r="F690" s="7"/>
      <c r="G690" s="7"/>
      <c r="H690" s="7"/>
      <c r="I690" s="7"/>
      <c r="J690" s="7"/>
      <c r="K690" s="7"/>
      <c r="L690" s="1733"/>
      <c r="M690" s="7"/>
      <c r="N690" s="7"/>
      <c r="O690" s="7"/>
      <c r="P690" s="7"/>
      <c r="Q690" s="7"/>
      <c r="R690" s="7"/>
      <c r="S690" s="7"/>
      <c r="T690" s="95"/>
      <c r="U690" s="7"/>
      <c r="V690" s="7"/>
      <c r="W690" s="7"/>
      <c r="X690" s="7"/>
      <c r="Y690" s="7"/>
      <c r="Z690" s="7"/>
      <c r="AA690" s="7"/>
      <c r="AB690" s="7"/>
      <c r="AC690" s="7"/>
      <c r="AD690" s="7"/>
      <c r="AE690" s="7"/>
      <c r="AF690" s="7"/>
      <c r="AG690" s="7"/>
      <c r="AH690" s="7"/>
      <c r="AI690" s="7"/>
      <c r="AJ690" s="7"/>
      <c r="AK690" s="7"/>
      <c r="AL690" s="7"/>
      <c r="AM690" s="7"/>
      <c r="AN690" s="7"/>
      <c r="AO690" s="7"/>
      <c r="AP690" s="7"/>
      <c r="AQ690" s="7"/>
    </row>
    <row r="691">
      <c r="A691" s="7"/>
      <c r="B691" s="450"/>
      <c r="C691" s="450"/>
      <c r="D691" s="450"/>
      <c r="E691" s="7"/>
      <c r="F691" s="7"/>
      <c r="G691" s="7"/>
      <c r="H691" s="7"/>
      <c r="I691" s="7"/>
      <c r="J691" s="7"/>
      <c r="K691" s="7"/>
      <c r="L691" s="1733"/>
      <c r="M691" s="7"/>
      <c r="N691" s="7"/>
      <c r="O691" s="7"/>
      <c r="P691" s="7"/>
      <c r="Q691" s="7"/>
      <c r="R691" s="7"/>
      <c r="S691" s="7"/>
      <c r="T691" s="95"/>
      <c r="U691" s="7"/>
      <c r="V691" s="7"/>
      <c r="W691" s="7"/>
      <c r="X691" s="7"/>
      <c r="Y691" s="7"/>
      <c r="Z691" s="7"/>
      <c r="AA691" s="7"/>
      <c r="AB691" s="7"/>
      <c r="AC691" s="7"/>
      <c r="AD691" s="7"/>
      <c r="AE691" s="7"/>
      <c r="AF691" s="7"/>
      <c r="AG691" s="7"/>
      <c r="AH691" s="7"/>
      <c r="AI691" s="7"/>
      <c r="AJ691" s="7"/>
      <c r="AK691" s="7"/>
      <c r="AL691" s="7"/>
      <c r="AM691" s="7"/>
      <c r="AN691" s="7"/>
      <c r="AO691" s="7"/>
      <c r="AP691" s="7"/>
      <c r="AQ691" s="7"/>
    </row>
    <row r="692">
      <c r="A692" s="7"/>
      <c r="B692" s="450"/>
      <c r="C692" s="450"/>
      <c r="D692" s="450"/>
      <c r="E692" s="7"/>
      <c r="F692" s="7"/>
      <c r="G692" s="7"/>
      <c r="H692" s="7"/>
      <c r="I692" s="7"/>
      <c r="J692" s="7"/>
      <c r="K692" s="7"/>
      <c r="L692" s="1733"/>
      <c r="M692" s="7"/>
      <c r="N692" s="7"/>
      <c r="O692" s="7"/>
      <c r="P692" s="7"/>
      <c r="Q692" s="7"/>
      <c r="R692" s="7"/>
      <c r="S692" s="7"/>
      <c r="T692" s="95"/>
      <c r="U692" s="7"/>
      <c r="V692" s="7"/>
      <c r="W692" s="7"/>
      <c r="X692" s="7"/>
      <c r="Y692" s="7"/>
      <c r="Z692" s="7"/>
      <c r="AA692" s="7"/>
      <c r="AB692" s="7"/>
      <c r="AC692" s="7"/>
      <c r="AD692" s="7"/>
      <c r="AE692" s="7"/>
      <c r="AF692" s="7"/>
      <c r="AG692" s="7"/>
      <c r="AH692" s="7"/>
      <c r="AI692" s="7"/>
      <c r="AJ692" s="7"/>
      <c r="AK692" s="7"/>
      <c r="AL692" s="7"/>
      <c r="AM692" s="7"/>
      <c r="AN692" s="7"/>
      <c r="AO692" s="7"/>
      <c r="AP692" s="7"/>
      <c r="AQ692" s="7"/>
    </row>
    <row r="693">
      <c r="A693" s="7"/>
      <c r="B693" s="450"/>
      <c r="C693" s="450"/>
      <c r="D693" s="450"/>
      <c r="E693" s="7"/>
      <c r="F693" s="7"/>
      <c r="G693" s="7"/>
      <c r="H693" s="7"/>
      <c r="I693" s="7"/>
      <c r="J693" s="7"/>
      <c r="K693" s="7"/>
      <c r="L693" s="1733"/>
      <c r="M693" s="7"/>
      <c r="N693" s="7"/>
      <c r="O693" s="7"/>
      <c r="P693" s="7"/>
      <c r="Q693" s="7"/>
      <c r="R693" s="7"/>
      <c r="S693" s="7"/>
      <c r="T693" s="95"/>
      <c r="U693" s="7"/>
      <c r="V693" s="7"/>
      <c r="W693" s="7"/>
      <c r="X693" s="7"/>
      <c r="Y693" s="7"/>
      <c r="Z693" s="7"/>
      <c r="AA693" s="7"/>
      <c r="AB693" s="7"/>
      <c r="AC693" s="7"/>
      <c r="AD693" s="7"/>
      <c r="AE693" s="7"/>
      <c r="AF693" s="7"/>
      <c r="AG693" s="7"/>
      <c r="AH693" s="7"/>
      <c r="AI693" s="7"/>
      <c r="AJ693" s="7"/>
      <c r="AK693" s="7"/>
      <c r="AL693" s="7"/>
      <c r="AM693" s="7"/>
      <c r="AN693" s="7"/>
      <c r="AO693" s="7"/>
      <c r="AP693" s="7"/>
      <c r="AQ693" s="7"/>
    </row>
    <row r="694">
      <c r="A694" s="7"/>
      <c r="B694" s="450"/>
      <c r="C694" s="450"/>
      <c r="D694" s="450"/>
      <c r="E694" s="7"/>
      <c r="F694" s="7"/>
      <c r="G694" s="7"/>
      <c r="H694" s="7"/>
      <c r="I694" s="7"/>
      <c r="J694" s="7"/>
      <c r="K694" s="7"/>
      <c r="L694" s="1733"/>
      <c r="M694" s="7"/>
      <c r="N694" s="7"/>
      <c r="O694" s="7"/>
      <c r="P694" s="7"/>
      <c r="Q694" s="7"/>
      <c r="R694" s="7"/>
      <c r="S694" s="7"/>
      <c r="T694" s="95"/>
      <c r="U694" s="7"/>
      <c r="V694" s="7"/>
      <c r="W694" s="7"/>
      <c r="X694" s="7"/>
      <c r="Y694" s="7"/>
      <c r="Z694" s="7"/>
      <c r="AA694" s="7"/>
      <c r="AB694" s="7"/>
      <c r="AC694" s="7"/>
      <c r="AD694" s="7"/>
      <c r="AE694" s="7"/>
      <c r="AF694" s="7"/>
      <c r="AG694" s="7"/>
      <c r="AH694" s="7"/>
      <c r="AI694" s="7"/>
      <c r="AJ694" s="7"/>
      <c r="AK694" s="7"/>
      <c r="AL694" s="7"/>
      <c r="AM694" s="7"/>
      <c r="AN694" s="7"/>
      <c r="AO694" s="7"/>
      <c r="AP694" s="7"/>
      <c r="AQ694" s="7"/>
    </row>
    <row r="695">
      <c r="A695" s="7"/>
      <c r="B695" s="450"/>
      <c r="C695" s="450"/>
      <c r="D695" s="450"/>
      <c r="E695" s="7"/>
      <c r="F695" s="7"/>
      <c r="G695" s="7"/>
      <c r="H695" s="7"/>
      <c r="I695" s="7"/>
      <c r="J695" s="7"/>
      <c r="K695" s="7"/>
      <c r="L695" s="1733"/>
      <c r="M695" s="7"/>
      <c r="N695" s="7"/>
      <c r="O695" s="7"/>
      <c r="P695" s="7"/>
      <c r="Q695" s="7"/>
      <c r="R695" s="7"/>
      <c r="S695" s="7"/>
      <c r="T695" s="95"/>
      <c r="U695" s="7"/>
      <c r="V695" s="7"/>
      <c r="W695" s="7"/>
      <c r="X695" s="7"/>
      <c r="Y695" s="7"/>
      <c r="Z695" s="7"/>
      <c r="AA695" s="7"/>
      <c r="AB695" s="7"/>
      <c r="AC695" s="7"/>
      <c r="AD695" s="7"/>
      <c r="AE695" s="7"/>
      <c r="AF695" s="7"/>
      <c r="AG695" s="7"/>
      <c r="AH695" s="7"/>
      <c r="AI695" s="7"/>
      <c r="AJ695" s="7"/>
      <c r="AK695" s="7"/>
      <c r="AL695" s="7"/>
      <c r="AM695" s="7"/>
      <c r="AN695" s="7"/>
      <c r="AO695" s="7"/>
      <c r="AP695" s="7"/>
      <c r="AQ695" s="7"/>
    </row>
    <row r="696">
      <c r="A696" s="7"/>
      <c r="B696" s="450"/>
      <c r="C696" s="450"/>
      <c r="D696" s="450"/>
      <c r="E696" s="7"/>
      <c r="F696" s="7"/>
      <c r="G696" s="7"/>
      <c r="H696" s="7"/>
      <c r="I696" s="7"/>
      <c r="J696" s="7"/>
      <c r="K696" s="7"/>
      <c r="L696" s="1733"/>
      <c r="M696" s="7"/>
      <c r="N696" s="7"/>
      <c r="O696" s="7"/>
      <c r="P696" s="7"/>
      <c r="Q696" s="7"/>
      <c r="R696" s="7"/>
      <c r="S696" s="7"/>
      <c r="T696" s="95"/>
      <c r="U696" s="7"/>
      <c r="V696" s="7"/>
      <c r="W696" s="7"/>
      <c r="X696" s="7"/>
      <c r="Y696" s="7"/>
      <c r="Z696" s="7"/>
      <c r="AA696" s="7"/>
      <c r="AB696" s="7"/>
      <c r="AC696" s="7"/>
      <c r="AD696" s="7"/>
      <c r="AE696" s="7"/>
      <c r="AF696" s="7"/>
      <c r="AG696" s="7"/>
      <c r="AH696" s="7"/>
      <c r="AI696" s="7"/>
      <c r="AJ696" s="7"/>
      <c r="AK696" s="7"/>
      <c r="AL696" s="7"/>
      <c r="AM696" s="7"/>
      <c r="AN696" s="7"/>
      <c r="AO696" s="7"/>
      <c r="AP696" s="7"/>
      <c r="AQ696" s="7"/>
    </row>
    <row r="697">
      <c r="A697" s="7"/>
      <c r="B697" s="450"/>
      <c r="C697" s="450"/>
      <c r="D697" s="450"/>
      <c r="E697" s="7"/>
      <c r="F697" s="7"/>
      <c r="G697" s="7"/>
      <c r="H697" s="7"/>
      <c r="I697" s="7"/>
      <c r="J697" s="7"/>
      <c r="K697" s="7"/>
      <c r="L697" s="1733"/>
      <c r="M697" s="7"/>
      <c r="N697" s="7"/>
      <c r="O697" s="7"/>
      <c r="P697" s="7"/>
      <c r="Q697" s="7"/>
      <c r="R697" s="7"/>
      <c r="S697" s="7"/>
      <c r="T697" s="95"/>
      <c r="U697" s="7"/>
      <c r="V697" s="7"/>
      <c r="W697" s="7"/>
      <c r="X697" s="7"/>
      <c r="Y697" s="7"/>
      <c r="Z697" s="7"/>
      <c r="AA697" s="7"/>
      <c r="AB697" s="7"/>
      <c r="AC697" s="7"/>
      <c r="AD697" s="7"/>
      <c r="AE697" s="7"/>
      <c r="AF697" s="7"/>
      <c r="AG697" s="7"/>
      <c r="AH697" s="7"/>
      <c r="AI697" s="7"/>
      <c r="AJ697" s="7"/>
      <c r="AK697" s="7"/>
      <c r="AL697" s="7"/>
      <c r="AM697" s="7"/>
      <c r="AN697" s="7"/>
      <c r="AO697" s="7"/>
      <c r="AP697" s="7"/>
      <c r="AQ697" s="7"/>
    </row>
    <row r="698">
      <c r="A698" s="7"/>
      <c r="B698" s="450"/>
      <c r="C698" s="450"/>
      <c r="D698" s="450"/>
      <c r="E698" s="7"/>
      <c r="F698" s="7"/>
      <c r="G698" s="7"/>
      <c r="H698" s="7"/>
      <c r="I698" s="7"/>
      <c r="J698" s="7"/>
      <c r="K698" s="7"/>
      <c r="L698" s="1733"/>
      <c r="M698" s="7"/>
      <c r="N698" s="7"/>
      <c r="O698" s="7"/>
      <c r="P698" s="7"/>
      <c r="Q698" s="7"/>
      <c r="R698" s="7"/>
      <c r="S698" s="7"/>
      <c r="T698" s="95"/>
      <c r="U698" s="7"/>
      <c r="V698" s="7"/>
      <c r="W698" s="7"/>
      <c r="X698" s="7"/>
      <c r="Y698" s="7"/>
      <c r="Z698" s="7"/>
      <c r="AA698" s="7"/>
      <c r="AB698" s="7"/>
      <c r="AC698" s="7"/>
      <c r="AD698" s="7"/>
      <c r="AE698" s="7"/>
      <c r="AF698" s="7"/>
      <c r="AG698" s="7"/>
      <c r="AH698" s="7"/>
      <c r="AI698" s="7"/>
      <c r="AJ698" s="7"/>
      <c r="AK698" s="7"/>
      <c r="AL698" s="7"/>
      <c r="AM698" s="7"/>
      <c r="AN698" s="7"/>
      <c r="AO698" s="7"/>
      <c r="AP698" s="7"/>
      <c r="AQ698" s="7"/>
    </row>
    <row r="699">
      <c r="A699" s="7"/>
      <c r="B699" s="450"/>
      <c r="C699" s="450"/>
      <c r="D699" s="450"/>
      <c r="E699" s="7"/>
      <c r="F699" s="7"/>
      <c r="G699" s="7"/>
      <c r="H699" s="7"/>
      <c r="I699" s="7"/>
      <c r="J699" s="7"/>
      <c r="K699" s="7"/>
      <c r="L699" s="1733"/>
      <c r="M699" s="7"/>
      <c r="N699" s="7"/>
      <c r="O699" s="7"/>
      <c r="P699" s="7"/>
      <c r="Q699" s="7"/>
      <c r="R699" s="7"/>
      <c r="S699" s="7"/>
      <c r="T699" s="95"/>
      <c r="U699" s="7"/>
      <c r="V699" s="7"/>
      <c r="W699" s="7"/>
      <c r="X699" s="7"/>
      <c r="Y699" s="7"/>
      <c r="Z699" s="7"/>
      <c r="AA699" s="7"/>
      <c r="AB699" s="7"/>
      <c r="AC699" s="7"/>
      <c r="AD699" s="7"/>
      <c r="AE699" s="7"/>
      <c r="AF699" s="7"/>
      <c r="AG699" s="7"/>
      <c r="AH699" s="7"/>
      <c r="AI699" s="7"/>
      <c r="AJ699" s="7"/>
      <c r="AK699" s="7"/>
      <c r="AL699" s="7"/>
      <c r="AM699" s="7"/>
      <c r="AN699" s="7"/>
      <c r="AO699" s="7"/>
      <c r="AP699" s="7"/>
      <c r="AQ699" s="7"/>
    </row>
    <row r="700">
      <c r="A700" s="7"/>
      <c r="B700" s="450"/>
      <c r="C700" s="450"/>
      <c r="D700" s="450"/>
      <c r="E700" s="7"/>
      <c r="F700" s="7"/>
      <c r="G700" s="7"/>
      <c r="H700" s="7"/>
      <c r="I700" s="7"/>
      <c r="J700" s="7"/>
      <c r="K700" s="7"/>
      <c r="L700" s="1733"/>
      <c r="M700" s="7"/>
      <c r="N700" s="7"/>
      <c r="O700" s="7"/>
      <c r="P700" s="7"/>
      <c r="Q700" s="7"/>
      <c r="R700" s="7"/>
      <c r="S700" s="7"/>
      <c r="T700" s="95"/>
      <c r="U700" s="7"/>
      <c r="V700" s="7"/>
      <c r="W700" s="7"/>
      <c r="X700" s="7"/>
      <c r="Y700" s="7"/>
      <c r="Z700" s="7"/>
      <c r="AA700" s="7"/>
      <c r="AB700" s="7"/>
      <c r="AC700" s="7"/>
      <c r="AD700" s="7"/>
      <c r="AE700" s="7"/>
      <c r="AF700" s="7"/>
      <c r="AG700" s="7"/>
      <c r="AH700" s="7"/>
      <c r="AI700" s="7"/>
      <c r="AJ700" s="7"/>
      <c r="AK700" s="7"/>
      <c r="AL700" s="7"/>
      <c r="AM700" s="7"/>
      <c r="AN700" s="7"/>
      <c r="AO700" s="7"/>
      <c r="AP700" s="7"/>
      <c r="AQ700" s="7"/>
    </row>
    <row r="701">
      <c r="A701" s="7"/>
      <c r="B701" s="450"/>
      <c r="C701" s="450"/>
      <c r="D701" s="450"/>
      <c r="E701" s="7"/>
      <c r="F701" s="7"/>
      <c r="G701" s="7"/>
      <c r="H701" s="7"/>
      <c r="I701" s="7"/>
      <c r="J701" s="7"/>
      <c r="K701" s="7"/>
      <c r="L701" s="1733"/>
      <c r="M701" s="7"/>
      <c r="N701" s="7"/>
      <c r="O701" s="7"/>
      <c r="P701" s="7"/>
      <c r="Q701" s="7"/>
      <c r="R701" s="7"/>
      <c r="S701" s="7"/>
      <c r="T701" s="95"/>
      <c r="U701" s="7"/>
      <c r="V701" s="7"/>
      <c r="W701" s="7"/>
      <c r="X701" s="7"/>
      <c r="Y701" s="7"/>
      <c r="Z701" s="7"/>
      <c r="AA701" s="7"/>
      <c r="AB701" s="7"/>
      <c r="AC701" s="7"/>
      <c r="AD701" s="7"/>
      <c r="AE701" s="7"/>
      <c r="AF701" s="7"/>
      <c r="AG701" s="7"/>
      <c r="AH701" s="7"/>
      <c r="AI701" s="7"/>
      <c r="AJ701" s="7"/>
      <c r="AK701" s="7"/>
      <c r="AL701" s="7"/>
      <c r="AM701" s="7"/>
      <c r="AN701" s="7"/>
      <c r="AO701" s="7"/>
      <c r="AP701" s="7"/>
      <c r="AQ701" s="7"/>
    </row>
    <row r="702">
      <c r="A702" s="7"/>
      <c r="B702" s="450"/>
      <c r="C702" s="450"/>
      <c r="D702" s="450"/>
      <c r="E702" s="7"/>
      <c r="F702" s="7"/>
      <c r="G702" s="7"/>
      <c r="H702" s="7"/>
      <c r="I702" s="7"/>
      <c r="J702" s="7"/>
      <c r="K702" s="7"/>
      <c r="L702" s="1733"/>
      <c r="M702" s="7"/>
      <c r="N702" s="7"/>
      <c r="O702" s="7"/>
      <c r="P702" s="7"/>
      <c r="Q702" s="7"/>
      <c r="R702" s="7"/>
      <c r="S702" s="7"/>
      <c r="T702" s="95"/>
      <c r="U702" s="7"/>
      <c r="V702" s="7"/>
      <c r="W702" s="7"/>
      <c r="X702" s="7"/>
      <c r="Y702" s="7"/>
      <c r="Z702" s="7"/>
      <c r="AA702" s="7"/>
      <c r="AB702" s="7"/>
      <c r="AC702" s="7"/>
      <c r="AD702" s="7"/>
      <c r="AE702" s="7"/>
      <c r="AF702" s="7"/>
      <c r="AG702" s="7"/>
      <c r="AH702" s="7"/>
      <c r="AI702" s="7"/>
      <c r="AJ702" s="7"/>
      <c r="AK702" s="7"/>
      <c r="AL702" s="7"/>
      <c r="AM702" s="7"/>
      <c r="AN702" s="7"/>
      <c r="AO702" s="7"/>
      <c r="AP702" s="7"/>
      <c r="AQ702" s="7"/>
    </row>
    <row r="703">
      <c r="A703" s="7"/>
      <c r="B703" s="450"/>
      <c r="C703" s="450"/>
      <c r="D703" s="450"/>
      <c r="E703" s="7"/>
      <c r="F703" s="7"/>
      <c r="G703" s="7"/>
      <c r="H703" s="7"/>
      <c r="I703" s="7"/>
      <c r="J703" s="7"/>
      <c r="K703" s="7"/>
      <c r="L703" s="1733"/>
      <c r="M703" s="7"/>
      <c r="N703" s="7"/>
      <c r="O703" s="7"/>
      <c r="P703" s="7"/>
      <c r="Q703" s="7"/>
      <c r="R703" s="7"/>
      <c r="S703" s="7"/>
      <c r="T703" s="95"/>
      <c r="U703" s="7"/>
      <c r="V703" s="7"/>
      <c r="W703" s="7"/>
      <c r="X703" s="7"/>
      <c r="Y703" s="7"/>
      <c r="Z703" s="7"/>
      <c r="AA703" s="7"/>
      <c r="AB703" s="7"/>
      <c r="AC703" s="7"/>
      <c r="AD703" s="7"/>
      <c r="AE703" s="7"/>
      <c r="AF703" s="7"/>
      <c r="AG703" s="7"/>
      <c r="AH703" s="7"/>
      <c r="AI703" s="7"/>
      <c r="AJ703" s="7"/>
      <c r="AK703" s="7"/>
      <c r="AL703" s="7"/>
      <c r="AM703" s="7"/>
      <c r="AN703" s="7"/>
      <c r="AO703" s="7"/>
      <c r="AP703" s="7"/>
      <c r="AQ703" s="7"/>
    </row>
    <row r="704">
      <c r="A704" s="7"/>
      <c r="B704" s="450"/>
      <c r="C704" s="450"/>
      <c r="D704" s="450"/>
      <c r="E704" s="7"/>
      <c r="F704" s="7"/>
      <c r="G704" s="7"/>
      <c r="H704" s="7"/>
      <c r="I704" s="7"/>
      <c r="J704" s="7"/>
      <c r="K704" s="7"/>
      <c r="L704" s="1733"/>
      <c r="M704" s="7"/>
      <c r="N704" s="7"/>
      <c r="O704" s="7"/>
      <c r="P704" s="7"/>
      <c r="Q704" s="7"/>
      <c r="R704" s="7"/>
      <c r="S704" s="7"/>
      <c r="T704" s="95"/>
      <c r="U704" s="7"/>
      <c r="V704" s="7"/>
      <c r="W704" s="7"/>
      <c r="X704" s="7"/>
      <c r="Y704" s="7"/>
      <c r="Z704" s="7"/>
      <c r="AA704" s="7"/>
      <c r="AB704" s="7"/>
      <c r="AC704" s="7"/>
      <c r="AD704" s="7"/>
      <c r="AE704" s="7"/>
      <c r="AF704" s="7"/>
      <c r="AG704" s="7"/>
      <c r="AH704" s="7"/>
      <c r="AI704" s="7"/>
      <c r="AJ704" s="7"/>
      <c r="AK704" s="7"/>
      <c r="AL704" s="7"/>
      <c r="AM704" s="7"/>
      <c r="AN704" s="7"/>
      <c r="AO704" s="7"/>
      <c r="AP704" s="7"/>
      <c r="AQ704" s="7"/>
    </row>
    <row r="705">
      <c r="A705" s="7"/>
      <c r="B705" s="450"/>
      <c r="C705" s="450"/>
      <c r="D705" s="450"/>
      <c r="E705" s="7"/>
      <c r="F705" s="7"/>
      <c r="G705" s="7"/>
      <c r="H705" s="7"/>
      <c r="I705" s="7"/>
      <c r="J705" s="7"/>
      <c r="K705" s="7"/>
      <c r="L705" s="1733"/>
      <c r="M705" s="7"/>
      <c r="N705" s="7"/>
      <c r="O705" s="7"/>
      <c r="P705" s="7"/>
      <c r="Q705" s="7"/>
      <c r="R705" s="7"/>
      <c r="S705" s="7"/>
      <c r="T705" s="95"/>
      <c r="U705" s="7"/>
      <c r="V705" s="7"/>
      <c r="W705" s="7"/>
      <c r="X705" s="7"/>
      <c r="Y705" s="7"/>
      <c r="Z705" s="7"/>
      <c r="AA705" s="7"/>
      <c r="AB705" s="7"/>
      <c r="AC705" s="7"/>
      <c r="AD705" s="7"/>
      <c r="AE705" s="7"/>
      <c r="AF705" s="7"/>
      <c r="AG705" s="7"/>
      <c r="AH705" s="7"/>
      <c r="AI705" s="7"/>
      <c r="AJ705" s="7"/>
      <c r="AK705" s="7"/>
      <c r="AL705" s="7"/>
      <c r="AM705" s="7"/>
      <c r="AN705" s="7"/>
      <c r="AO705" s="7"/>
      <c r="AP705" s="7"/>
      <c r="AQ705" s="7"/>
    </row>
    <row r="706">
      <c r="A706" s="7"/>
      <c r="B706" s="450"/>
      <c r="C706" s="450"/>
      <c r="D706" s="450"/>
      <c r="E706" s="7"/>
      <c r="F706" s="7"/>
      <c r="G706" s="7"/>
      <c r="H706" s="7"/>
      <c r="I706" s="7"/>
      <c r="J706" s="7"/>
      <c r="K706" s="7"/>
      <c r="L706" s="1733"/>
      <c r="M706" s="7"/>
      <c r="N706" s="7"/>
      <c r="O706" s="7"/>
      <c r="P706" s="7"/>
      <c r="Q706" s="7"/>
      <c r="R706" s="7"/>
      <c r="S706" s="7"/>
      <c r="T706" s="95"/>
      <c r="U706" s="7"/>
      <c r="V706" s="7"/>
      <c r="W706" s="7"/>
      <c r="X706" s="7"/>
      <c r="Y706" s="7"/>
      <c r="Z706" s="7"/>
      <c r="AA706" s="7"/>
      <c r="AB706" s="7"/>
      <c r="AC706" s="7"/>
      <c r="AD706" s="7"/>
      <c r="AE706" s="7"/>
      <c r="AF706" s="7"/>
      <c r="AG706" s="7"/>
      <c r="AH706" s="7"/>
      <c r="AI706" s="7"/>
      <c r="AJ706" s="7"/>
      <c r="AK706" s="7"/>
      <c r="AL706" s="7"/>
      <c r="AM706" s="7"/>
      <c r="AN706" s="7"/>
      <c r="AO706" s="7"/>
      <c r="AP706" s="7"/>
      <c r="AQ706" s="7"/>
    </row>
    <row r="707">
      <c r="A707" s="7"/>
      <c r="B707" s="450"/>
      <c r="C707" s="450"/>
      <c r="D707" s="450"/>
      <c r="E707" s="7"/>
      <c r="F707" s="7"/>
      <c r="G707" s="7"/>
      <c r="H707" s="7"/>
      <c r="I707" s="7"/>
      <c r="J707" s="7"/>
      <c r="K707" s="7"/>
      <c r="L707" s="1733"/>
      <c r="M707" s="7"/>
      <c r="N707" s="7"/>
      <c r="O707" s="7"/>
      <c r="P707" s="7"/>
      <c r="Q707" s="7"/>
      <c r="R707" s="7"/>
      <c r="S707" s="7"/>
      <c r="T707" s="95"/>
      <c r="U707" s="7"/>
      <c r="V707" s="7"/>
      <c r="W707" s="7"/>
      <c r="X707" s="7"/>
      <c r="Y707" s="7"/>
      <c r="Z707" s="7"/>
      <c r="AA707" s="7"/>
      <c r="AB707" s="7"/>
      <c r="AC707" s="7"/>
      <c r="AD707" s="7"/>
      <c r="AE707" s="7"/>
      <c r="AF707" s="7"/>
      <c r="AG707" s="7"/>
      <c r="AH707" s="7"/>
      <c r="AI707" s="7"/>
      <c r="AJ707" s="7"/>
      <c r="AK707" s="7"/>
      <c r="AL707" s="7"/>
      <c r="AM707" s="7"/>
      <c r="AN707" s="7"/>
      <c r="AO707" s="7"/>
      <c r="AP707" s="7"/>
      <c r="AQ707" s="7"/>
    </row>
    <row r="708">
      <c r="A708" s="7"/>
      <c r="B708" s="450"/>
      <c r="C708" s="450"/>
      <c r="D708" s="450"/>
      <c r="E708" s="7"/>
      <c r="F708" s="7"/>
      <c r="G708" s="7"/>
      <c r="H708" s="7"/>
      <c r="I708" s="7"/>
      <c r="J708" s="7"/>
      <c r="K708" s="7"/>
      <c r="L708" s="1733"/>
      <c r="M708" s="7"/>
      <c r="N708" s="7"/>
      <c r="O708" s="7"/>
      <c r="P708" s="7"/>
      <c r="Q708" s="7"/>
      <c r="R708" s="7"/>
      <c r="S708" s="7"/>
      <c r="T708" s="95"/>
      <c r="U708" s="7"/>
      <c r="V708" s="7"/>
      <c r="W708" s="7"/>
      <c r="X708" s="7"/>
      <c r="Y708" s="7"/>
      <c r="Z708" s="7"/>
      <c r="AA708" s="7"/>
      <c r="AB708" s="7"/>
      <c r="AC708" s="7"/>
      <c r="AD708" s="7"/>
      <c r="AE708" s="7"/>
      <c r="AF708" s="7"/>
      <c r="AG708" s="7"/>
      <c r="AH708" s="7"/>
      <c r="AI708" s="7"/>
      <c r="AJ708" s="7"/>
      <c r="AK708" s="7"/>
      <c r="AL708" s="7"/>
      <c r="AM708" s="7"/>
      <c r="AN708" s="7"/>
      <c r="AO708" s="7"/>
      <c r="AP708" s="7"/>
      <c r="AQ708" s="7"/>
    </row>
    <row r="709">
      <c r="A709" s="7"/>
      <c r="B709" s="450"/>
      <c r="C709" s="450"/>
      <c r="D709" s="450"/>
      <c r="E709" s="7"/>
      <c r="F709" s="7"/>
      <c r="G709" s="7"/>
      <c r="H709" s="7"/>
      <c r="I709" s="7"/>
      <c r="J709" s="7"/>
      <c r="K709" s="7"/>
      <c r="L709" s="1733"/>
      <c r="M709" s="7"/>
      <c r="N709" s="7"/>
      <c r="O709" s="7"/>
      <c r="P709" s="7"/>
      <c r="Q709" s="7"/>
      <c r="R709" s="7"/>
      <c r="S709" s="7"/>
      <c r="T709" s="95"/>
      <c r="U709" s="7"/>
      <c r="V709" s="7"/>
      <c r="W709" s="7"/>
      <c r="X709" s="7"/>
      <c r="Y709" s="7"/>
      <c r="Z709" s="7"/>
      <c r="AA709" s="7"/>
      <c r="AB709" s="7"/>
      <c r="AC709" s="7"/>
      <c r="AD709" s="7"/>
      <c r="AE709" s="7"/>
      <c r="AF709" s="7"/>
      <c r="AG709" s="7"/>
      <c r="AH709" s="7"/>
      <c r="AI709" s="7"/>
      <c r="AJ709" s="7"/>
      <c r="AK709" s="7"/>
      <c r="AL709" s="7"/>
      <c r="AM709" s="7"/>
      <c r="AN709" s="7"/>
      <c r="AO709" s="7"/>
      <c r="AP709" s="7"/>
      <c r="AQ709" s="7"/>
    </row>
    <row r="710">
      <c r="A710" s="7"/>
      <c r="B710" s="450"/>
      <c r="C710" s="450"/>
      <c r="D710" s="450"/>
      <c r="E710" s="7"/>
      <c r="F710" s="7"/>
      <c r="G710" s="7"/>
      <c r="H710" s="7"/>
      <c r="I710" s="7"/>
      <c r="J710" s="7"/>
      <c r="K710" s="7"/>
      <c r="L710" s="1733"/>
      <c r="M710" s="7"/>
      <c r="N710" s="7"/>
      <c r="O710" s="7"/>
      <c r="P710" s="7"/>
      <c r="Q710" s="7"/>
      <c r="R710" s="7"/>
      <c r="S710" s="7"/>
      <c r="T710" s="95"/>
      <c r="U710" s="7"/>
      <c r="V710" s="7"/>
      <c r="W710" s="7"/>
      <c r="X710" s="7"/>
      <c r="Y710" s="7"/>
      <c r="Z710" s="7"/>
      <c r="AA710" s="7"/>
      <c r="AB710" s="7"/>
      <c r="AC710" s="7"/>
      <c r="AD710" s="7"/>
      <c r="AE710" s="7"/>
      <c r="AF710" s="7"/>
      <c r="AG710" s="7"/>
      <c r="AH710" s="7"/>
      <c r="AI710" s="7"/>
      <c r="AJ710" s="7"/>
      <c r="AK710" s="7"/>
      <c r="AL710" s="7"/>
      <c r="AM710" s="7"/>
      <c r="AN710" s="7"/>
      <c r="AO710" s="7"/>
      <c r="AP710" s="7"/>
      <c r="AQ710" s="7"/>
    </row>
    <row r="711">
      <c r="A711" s="7"/>
      <c r="B711" s="450"/>
      <c r="C711" s="450"/>
      <c r="D711" s="450"/>
      <c r="E711" s="7"/>
      <c r="F711" s="7"/>
      <c r="G711" s="7"/>
      <c r="H711" s="7"/>
      <c r="I711" s="7"/>
      <c r="J711" s="7"/>
      <c r="K711" s="7"/>
      <c r="L711" s="1733"/>
      <c r="M711" s="7"/>
      <c r="N711" s="7"/>
      <c r="O711" s="7"/>
      <c r="P711" s="7"/>
      <c r="Q711" s="7"/>
      <c r="R711" s="7"/>
      <c r="S711" s="7"/>
      <c r="T711" s="95"/>
      <c r="U711" s="7"/>
      <c r="V711" s="7"/>
      <c r="W711" s="7"/>
      <c r="X711" s="7"/>
      <c r="Y711" s="7"/>
      <c r="Z711" s="7"/>
      <c r="AA711" s="7"/>
      <c r="AB711" s="7"/>
      <c r="AC711" s="7"/>
      <c r="AD711" s="7"/>
      <c r="AE711" s="7"/>
      <c r="AF711" s="7"/>
      <c r="AG711" s="7"/>
      <c r="AH711" s="7"/>
      <c r="AI711" s="7"/>
      <c r="AJ711" s="7"/>
      <c r="AK711" s="7"/>
      <c r="AL711" s="7"/>
      <c r="AM711" s="7"/>
      <c r="AN711" s="7"/>
      <c r="AO711" s="7"/>
      <c r="AP711" s="7"/>
      <c r="AQ711" s="7"/>
    </row>
    <row r="712">
      <c r="A712" s="7"/>
      <c r="B712" s="450"/>
      <c r="C712" s="450"/>
      <c r="D712" s="450"/>
      <c r="E712" s="7"/>
      <c r="F712" s="7"/>
      <c r="G712" s="7"/>
      <c r="H712" s="7"/>
      <c r="I712" s="7"/>
      <c r="J712" s="7"/>
      <c r="K712" s="7"/>
      <c r="L712" s="1733"/>
      <c r="M712" s="7"/>
      <c r="N712" s="7"/>
      <c r="O712" s="7"/>
      <c r="P712" s="7"/>
      <c r="Q712" s="7"/>
      <c r="R712" s="7"/>
      <c r="S712" s="7"/>
      <c r="T712" s="95"/>
      <c r="U712" s="7"/>
      <c r="V712" s="7"/>
      <c r="W712" s="7"/>
      <c r="X712" s="7"/>
      <c r="Y712" s="7"/>
      <c r="Z712" s="7"/>
      <c r="AA712" s="7"/>
      <c r="AB712" s="7"/>
      <c r="AC712" s="7"/>
      <c r="AD712" s="7"/>
      <c r="AE712" s="7"/>
      <c r="AF712" s="7"/>
      <c r="AG712" s="7"/>
      <c r="AH712" s="7"/>
      <c r="AI712" s="7"/>
      <c r="AJ712" s="7"/>
      <c r="AK712" s="7"/>
      <c r="AL712" s="7"/>
      <c r="AM712" s="7"/>
      <c r="AN712" s="7"/>
      <c r="AO712" s="7"/>
      <c r="AP712" s="7"/>
      <c r="AQ712" s="7"/>
    </row>
    <row r="713">
      <c r="A713" s="7"/>
      <c r="B713" s="450"/>
      <c r="C713" s="450"/>
      <c r="D713" s="450"/>
      <c r="E713" s="7"/>
      <c r="F713" s="7"/>
      <c r="G713" s="7"/>
      <c r="H713" s="7"/>
      <c r="I713" s="7"/>
      <c r="J713" s="7"/>
      <c r="K713" s="7"/>
      <c r="L713" s="1733"/>
      <c r="M713" s="7"/>
      <c r="N713" s="7"/>
      <c r="O713" s="7"/>
      <c r="P713" s="7"/>
      <c r="Q713" s="7"/>
      <c r="R713" s="7"/>
      <c r="S713" s="7"/>
      <c r="T713" s="95"/>
      <c r="U713" s="7"/>
      <c r="V713" s="7"/>
      <c r="W713" s="7"/>
      <c r="X713" s="7"/>
      <c r="Y713" s="7"/>
      <c r="Z713" s="7"/>
      <c r="AA713" s="7"/>
      <c r="AB713" s="7"/>
      <c r="AC713" s="7"/>
      <c r="AD713" s="7"/>
      <c r="AE713" s="7"/>
      <c r="AF713" s="7"/>
      <c r="AG713" s="7"/>
      <c r="AH713" s="7"/>
      <c r="AI713" s="7"/>
      <c r="AJ713" s="7"/>
      <c r="AK713" s="7"/>
      <c r="AL713" s="7"/>
      <c r="AM713" s="7"/>
      <c r="AN713" s="7"/>
      <c r="AO713" s="7"/>
      <c r="AP713" s="7"/>
      <c r="AQ713" s="7"/>
    </row>
    <row r="714">
      <c r="A714" s="7"/>
      <c r="B714" s="450"/>
      <c r="C714" s="450"/>
      <c r="D714" s="450"/>
      <c r="E714" s="7"/>
      <c r="F714" s="7"/>
      <c r="G714" s="7"/>
      <c r="H714" s="7"/>
      <c r="I714" s="7"/>
      <c r="J714" s="7"/>
      <c r="K714" s="7"/>
      <c r="L714" s="1733"/>
      <c r="M714" s="7"/>
      <c r="N714" s="7"/>
      <c r="O714" s="7"/>
      <c r="P714" s="7"/>
      <c r="Q714" s="7"/>
      <c r="R714" s="7"/>
      <c r="S714" s="7"/>
      <c r="T714" s="95"/>
      <c r="U714" s="7"/>
      <c r="V714" s="7"/>
      <c r="W714" s="7"/>
      <c r="X714" s="7"/>
      <c r="Y714" s="7"/>
      <c r="Z714" s="7"/>
      <c r="AA714" s="7"/>
      <c r="AB714" s="7"/>
      <c r="AC714" s="7"/>
      <c r="AD714" s="7"/>
      <c r="AE714" s="7"/>
      <c r="AF714" s="7"/>
      <c r="AG714" s="7"/>
      <c r="AH714" s="7"/>
      <c r="AI714" s="7"/>
      <c r="AJ714" s="7"/>
      <c r="AK714" s="7"/>
      <c r="AL714" s="7"/>
      <c r="AM714" s="7"/>
      <c r="AN714" s="7"/>
      <c r="AO714" s="7"/>
      <c r="AP714" s="7"/>
      <c r="AQ714" s="7"/>
    </row>
    <row r="715">
      <c r="A715" s="7"/>
      <c r="B715" s="450"/>
      <c r="C715" s="450"/>
      <c r="D715" s="450"/>
      <c r="E715" s="7"/>
      <c r="F715" s="7"/>
      <c r="G715" s="7"/>
      <c r="H715" s="7"/>
      <c r="I715" s="7"/>
      <c r="J715" s="7"/>
      <c r="K715" s="7"/>
      <c r="L715" s="1733"/>
      <c r="M715" s="7"/>
      <c r="N715" s="7"/>
      <c r="O715" s="7"/>
      <c r="P715" s="7"/>
      <c r="Q715" s="7"/>
      <c r="R715" s="7"/>
      <c r="S715" s="7"/>
      <c r="T715" s="95"/>
      <c r="U715" s="7"/>
      <c r="V715" s="7"/>
      <c r="W715" s="7"/>
      <c r="X715" s="7"/>
      <c r="Y715" s="7"/>
      <c r="Z715" s="7"/>
      <c r="AA715" s="7"/>
      <c r="AB715" s="7"/>
      <c r="AC715" s="7"/>
      <c r="AD715" s="7"/>
      <c r="AE715" s="7"/>
      <c r="AF715" s="7"/>
      <c r="AG715" s="7"/>
      <c r="AH715" s="7"/>
      <c r="AI715" s="7"/>
      <c r="AJ715" s="7"/>
      <c r="AK715" s="7"/>
      <c r="AL715" s="7"/>
      <c r="AM715" s="7"/>
      <c r="AN715" s="7"/>
      <c r="AO715" s="7"/>
      <c r="AP715" s="7"/>
      <c r="AQ715" s="7"/>
    </row>
    <row r="716">
      <c r="A716" s="7"/>
      <c r="B716" s="450"/>
      <c r="C716" s="450"/>
      <c r="D716" s="450"/>
      <c r="E716" s="7"/>
      <c r="F716" s="7"/>
      <c r="G716" s="7"/>
      <c r="H716" s="7"/>
      <c r="I716" s="7"/>
      <c r="J716" s="7"/>
      <c r="K716" s="7"/>
      <c r="L716" s="1733"/>
      <c r="M716" s="7"/>
      <c r="N716" s="7"/>
      <c r="O716" s="7"/>
      <c r="P716" s="7"/>
      <c r="Q716" s="7"/>
      <c r="R716" s="7"/>
      <c r="S716" s="7"/>
      <c r="T716" s="95"/>
      <c r="U716" s="7"/>
      <c r="V716" s="7"/>
      <c r="W716" s="7"/>
      <c r="X716" s="7"/>
      <c r="Y716" s="7"/>
      <c r="Z716" s="7"/>
      <c r="AA716" s="7"/>
      <c r="AB716" s="7"/>
      <c r="AC716" s="7"/>
      <c r="AD716" s="7"/>
      <c r="AE716" s="7"/>
      <c r="AF716" s="7"/>
      <c r="AG716" s="7"/>
      <c r="AH716" s="7"/>
      <c r="AI716" s="7"/>
      <c r="AJ716" s="7"/>
      <c r="AK716" s="7"/>
      <c r="AL716" s="7"/>
      <c r="AM716" s="7"/>
      <c r="AN716" s="7"/>
      <c r="AO716" s="7"/>
      <c r="AP716" s="7"/>
      <c r="AQ716" s="7"/>
    </row>
    <row r="717">
      <c r="A717" s="7"/>
      <c r="B717" s="450"/>
      <c r="C717" s="450"/>
      <c r="D717" s="450"/>
      <c r="E717" s="7"/>
      <c r="F717" s="7"/>
      <c r="G717" s="7"/>
      <c r="H717" s="7"/>
      <c r="I717" s="7"/>
      <c r="J717" s="7"/>
      <c r="K717" s="7"/>
      <c r="L717" s="1733"/>
      <c r="M717" s="7"/>
      <c r="N717" s="7"/>
      <c r="O717" s="7"/>
      <c r="P717" s="7"/>
      <c r="Q717" s="7"/>
      <c r="R717" s="7"/>
      <c r="S717" s="7"/>
      <c r="T717" s="95"/>
      <c r="U717" s="7"/>
      <c r="V717" s="7"/>
      <c r="W717" s="7"/>
      <c r="X717" s="7"/>
      <c r="Y717" s="7"/>
      <c r="Z717" s="7"/>
      <c r="AA717" s="7"/>
      <c r="AB717" s="7"/>
      <c r="AC717" s="7"/>
      <c r="AD717" s="7"/>
      <c r="AE717" s="7"/>
      <c r="AF717" s="7"/>
      <c r="AG717" s="7"/>
      <c r="AH717" s="7"/>
      <c r="AI717" s="7"/>
      <c r="AJ717" s="7"/>
      <c r="AK717" s="7"/>
      <c r="AL717" s="7"/>
      <c r="AM717" s="7"/>
      <c r="AN717" s="7"/>
      <c r="AO717" s="7"/>
      <c r="AP717" s="7"/>
      <c r="AQ717" s="7"/>
    </row>
    <row r="718">
      <c r="A718" s="7"/>
      <c r="B718" s="450"/>
      <c r="C718" s="450"/>
      <c r="D718" s="450"/>
      <c r="E718" s="7"/>
      <c r="F718" s="7"/>
      <c r="G718" s="7"/>
      <c r="H718" s="7"/>
      <c r="I718" s="7"/>
      <c r="J718" s="7"/>
      <c r="K718" s="7"/>
      <c r="L718" s="1733"/>
      <c r="M718" s="7"/>
      <c r="N718" s="7"/>
      <c r="O718" s="7"/>
      <c r="P718" s="7"/>
      <c r="Q718" s="7"/>
      <c r="R718" s="7"/>
      <c r="S718" s="7"/>
      <c r="T718" s="95"/>
      <c r="U718" s="7"/>
      <c r="V718" s="7"/>
      <c r="W718" s="7"/>
      <c r="X718" s="7"/>
      <c r="Y718" s="7"/>
      <c r="Z718" s="7"/>
      <c r="AA718" s="7"/>
      <c r="AB718" s="7"/>
      <c r="AC718" s="7"/>
      <c r="AD718" s="7"/>
      <c r="AE718" s="7"/>
      <c r="AF718" s="7"/>
      <c r="AG718" s="7"/>
      <c r="AH718" s="7"/>
      <c r="AI718" s="7"/>
      <c r="AJ718" s="7"/>
      <c r="AK718" s="7"/>
      <c r="AL718" s="7"/>
      <c r="AM718" s="7"/>
      <c r="AN718" s="7"/>
      <c r="AO718" s="7"/>
      <c r="AP718" s="7"/>
      <c r="AQ718" s="7"/>
    </row>
    <row r="719">
      <c r="A719" s="7"/>
      <c r="B719" s="450"/>
      <c r="C719" s="450"/>
      <c r="D719" s="450"/>
      <c r="E719" s="7"/>
      <c r="F719" s="7"/>
      <c r="G719" s="7"/>
      <c r="H719" s="7"/>
      <c r="I719" s="7"/>
      <c r="J719" s="7"/>
      <c r="K719" s="7"/>
      <c r="L719" s="1733"/>
      <c r="M719" s="7"/>
      <c r="N719" s="7"/>
      <c r="O719" s="7"/>
      <c r="P719" s="7"/>
      <c r="Q719" s="7"/>
      <c r="R719" s="7"/>
      <c r="S719" s="7"/>
      <c r="T719" s="95"/>
      <c r="U719" s="7"/>
      <c r="V719" s="7"/>
      <c r="W719" s="7"/>
      <c r="X719" s="7"/>
      <c r="Y719" s="7"/>
      <c r="Z719" s="7"/>
      <c r="AA719" s="7"/>
      <c r="AB719" s="7"/>
      <c r="AC719" s="7"/>
      <c r="AD719" s="7"/>
      <c r="AE719" s="7"/>
      <c r="AF719" s="7"/>
      <c r="AG719" s="7"/>
      <c r="AH719" s="7"/>
      <c r="AI719" s="7"/>
      <c r="AJ719" s="7"/>
      <c r="AK719" s="7"/>
      <c r="AL719" s="7"/>
      <c r="AM719" s="7"/>
      <c r="AN719" s="7"/>
      <c r="AO719" s="7"/>
      <c r="AP719" s="7"/>
      <c r="AQ719" s="7"/>
    </row>
    <row r="720">
      <c r="A720" s="7"/>
      <c r="B720" s="450"/>
      <c r="C720" s="450"/>
      <c r="D720" s="450"/>
      <c r="E720" s="7"/>
      <c r="F720" s="7"/>
      <c r="G720" s="7"/>
      <c r="H720" s="7"/>
      <c r="I720" s="7"/>
      <c r="J720" s="7"/>
      <c r="K720" s="7"/>
      <c r="L720" s="1733"/>
      <c r="M720" s="7"/>
      <c r="N720" s="7"/>
      <c r="O720" s="7"/>
      <c r="P720" s="7"/>
      <c r="Q720" s="7"/>
      <c r="R720" s="7"/>
      <c r="S720" s="7"/>
      <c r="T720" s="95"/>
      <c r="U720" s="7"/>
      <c r="V720" s="7"/>
      <c r="W720" s="7"/>
      <c r="X720" s="7"/>
      <c r="Y720" s="7"/>
      <c r="Z720" s="7"/>
      <c r="AA720" s="7"/>
      <c r="AB720" s="7"/>
      <c r="AC720" s="7"/>
      <c r="AD720" s="7"/>
      <c r="AE720" s="7"/>
      <c r="AF720" s="7"/>
      <c r="AG720" s="7"/>
      <c r="AH720" s="7"/>
      <c r="AI720" s="7"/>
      <c r="AJ720" s="7"/>
      <c r="AK720" s="7"/>
      <c r="AL720" s="7"/>
      <c r="AM720" s="7"/>
      <c r="AN720" s="7"/>
      <c r="AO720" s="7"/>
      <c r="AP720" s="7"/>
      <c r="AQ720" s="7"/>
    </row>
    <row r="721">
      <c r="A721" s="7"/>
      <c r="B721" s="450"/>
      <c r="C721" s="450"/>
      <c r="D721" s="450"/>
      <c r="E721" s="7"/>
      <c r="F721" s="7"/>
      <c r="G721" s="7"/>
      <c r="H721" s="7"/>
      <c r="I721" s="7"/>
      <c r="J721" s="7"/>
      <c r="K721" s="7"/>
      <c r="L721" s="1733"/>
      <c r="M721" s="7"/>
      <c r="N721" s="7"/>
      <c r="O721" s="7"/>
      <c r="P721" s="7"/>
      <c r="Q721" s="7"/>
      <c r="R721" s="7"/>
      <c r="S721" s="7"/>
      <c r="T721" s="95"/>
      <c r="U721" s="7"/>
      <c r="V721" s="7"/>
      <c r="W721" s="7"/>
      <c r="X721" s="7"/>
      <c r="Y721" s="7"/>
      <c r="Z721" s="7"/>
      <c r="AA721" s="7"/>
      <c r="AB721" s="7"/>
      <c r="AC721" s="7"/>
      <c r="AD721" s="7"/>
      <c r="AE721" s="7"/>
      <c r="AF721" s="7"/>
      <c r="AG721" s="7"/>
      <c r="AH721" s="7"/>
      <c r="AI721" s="7"/>
      <c r="AJ721" s="7"/>
      <c r="AK721" s="7"/>
      <c r="AL721" s="7"/>
      <c r="AM721" s="7"/>
      <c r="AN721" s="7"/>
      <c r="AO721" s="7"/>
      <c r="AP721" s="7"/>
      <c r="AQ721" s="7"/>
    </row>
    <row r="722">
      <c r="A722" s="7"/>
      <c r="B722" s="450"/>
      <c r="C722" s="450"/>
      <c r="D722" s="450"/>
      <c r="E722" s="7"/>
      <c r="F722" s="7"/>
      <c r="G722" s="7"/>
      <c r="H722" s="7"/>
      <c r="I722" s="7"/>
      <c r="J722" s="7"/>
      <c r="K722" s="7"/>
      <c r="L722" s="1733"/>
      <c r="M722" s="7"/>
      <c r="N722" s="7"/>
      <c r="O722" s="7"/>
      <c r="P722" s="7"/>
      <c r="Q722" s="7"/>
      <c r="R722" s="7"/>
      <c r="S722" s="7"/>
      <c r="T722" s="95"/>
      <c r="U722" s="7"/>
      <c r="V722" s="7"/>
      <c r="W722" s="7"/>
      <c r="X722" s="7"/>
      <c r="Y722" s="7"/>
      <c r="Z722" s="7"/>
      <c r="AA722" s="7"/>
      <c r="AB722" s="7"/>
      <c r="AC722" s="7"/>
      <c r="AD722" s="7"/>
      <c r="AE722" s="7"/>
      <c r="AF722" s="7"/>
      <c r="AG722" s="7"/>
      <c r="AH722" s="7"/>
      <c r="AI722" s="7"/>
      <c r="AJ722" s="7"/>
      <c r="AK722" s="7"/>
      <c r="AL722" s="7"/>
      <c r="AM722" s="7"/>
      <c r="AN722" s="7"/>
      <c r="AO722" s="7"/>
      <c r="AP722" s="7"/>
      <c r="AQ722" s="7"/>
    </row>
    <row r="723">
      <c r="A723" s="7"/>
      <c r="B723" s="450"/>
      <c r="C723" s="450"/>
      <c r="D723" s="450"/>
      <c r="E723" s="7"/>
      <c r="F723" s="7"/>
      <c r="G723" s="7"/>
      <c r="H723" s="7"/>
      <c r="I723" s="7"/>
      <c r="J723" s="7"/>
      <c r="K723" s="7"/>
      <c r="L723" s="1733"/>
      <c r="M723" s="7"/>
      <c r="N723" s="7"/>
      <c r="O723" s="7"/>
      <c r="P723" s="7"/>
      <c r="Q723" s="7"/>
      <c r="R723" s="7"/>
      <c r="S723" s="7"/>
      <c r="T723" s="95"/>
      <c r="U723" s="7"/>
      <c r="V723" s="7"/>
      <c r="W723" s="7"/>
      <c r="X723" s="7"/>
      <c r="Y723" s="7"/>
      <c r="Z723" s="7"/>
      <c r="AA723" s="7"/>
      <c r="AB723" s="7"/>
      <c r="AC723" s="7"/>
      <c r="AD723" s="7"/>
      <c r="AE723" s="7"/>
      <c r="AF723" s="7"/>
      <c r="AG723" s="7"/>
      <c r="AH723" s="7"/>
      <c r="AI723" s="7"/>
      <c r="AJ723" s="7"/>
      <c r="AK723" s="7"/>
      <c r="AL723" s="7"/>
      <c r="AM723" s="7"/>
      <c r="AN723" s="7"/>
      <c r="AO723" s="7"/>
      <c r="AP723" s="7"/>
      <c r="AQ723" s="7"/>
    </row>
    <row r="724">
      <c r="A724" s="7"/>
      <c r="B724" s="450"/>
      <c r="C724" s="450"/>
      <c r="D724" s="450"/>
      <c r="E724" s="7"/>
      <c r="F724" s="7"/>
      <c r="G724" s="7"/>
      <c r="H724" s="7"/>
      <c r="I724" s="7"/>
      <c r="J724" s="7"/>
      <c r="K724" s="7"/>
      <c r="L724" s="1733"/>
      <c r="M724" s="7"/>
      <c r="N724" s="7"/>
      <c r="O724" s="7"/>
      <c r="P724" s="7"/>
      <c r="Q724" s="7"/>
      <c r="R724" s="7"/>
      <c r="S724" s="7"/>
      <c r="T724" s="95"/>
      <c r="U724" s="7"/>
      <c r="V724" s="7"/>
      <c r="W724" s="7"/>
      <c r="X724" s="7"/>
      <c r="Y724" s="7"/>
      <c r="Z724" s="7"/>
      <c r="AA724" s="7"/>
      <c r="AB724" s="7"/>
      <c r="AC724" s="7"/>
      <c r="AD724" s="7"/>
      <c r="AE724" s="7"/>
      <c r="AF724" s="7"/>
      <c r="AG724" s="7"/>
      <c r="AH724" s="7"/>
      <c r="AI724" s="7"/>
      <c r="AJ724" s="7"/>
      <c r="AK724" s="7"/>
      <c r="AL724" s="7"/>
      <c r="AM724" s="7"/>
      <c r="AN724" s="7"/>
      <c r="AO724" s="7"/>
      <c r="AP724" s="7"/>
      <c r="AQ724" s="7"/>
    </row>
    <row r="725">
      <c r="A725" s="7"/>
      <c r="B725" s="450"/>
      <c r="C725" s="450"/>
      <c r="D725" s="450"/>
      <c r="E725" s="7"/>
      <c r="F725" s="7"/>
      <c r="G725" s="7"/>
      <c r="H725" s="7"/>
      <c r="I725" s="7"/>
      <c r="J725" s="7"/>
      <c r="K725" s="7"/>
      <c r="L725" s="1733"/>
      <c r="M725" s="7"/>
      <c r="N725" s="7"/>
      <c r="O725" s="7"/>
      <c r="P725" s="7"/>
      <c r="Q725" s="7"/>
      <c r="R725" s="7"/>
      <c r="S725" s="7"/>
      <c r="T725" s="95"/>
      <c r="U725" s="7"/>
      <c r="V725" s="7"/>
      <c r="W725" s="7"/>
      <c r="X725" s="7"/>
      <c r="Y725" s="7"/>
      <c r="Z725" s="7"/>
      <c r="AA725" s="7"/>
      <c r="AB725" s="7"/>
      <c r="AC725" s="7"/>
      <c r="AD725" s="7"/>
      <c r="AE725" s="7"/>
      <c r="AF725" s="7"/>
      <c r="AG725" s="7"/>
      <c r="AH725" s="7"/>
      <c r="AI725" s="7"/>
      <c r="AJ725" s="7"/>
      <c r="AK725" s="7"/>
      <c r="AL725" s="7"/>
      <c r="AM725" s="7"/>
      <c r="AN725" s="7"/>
      <c r="AO725" s="7"/>
      <c r="AP725" s="7"/>
      <c r="AQ725" s="7"/>
    </row>
    <row r="726">
      <c r="A726" s="7"/>
      <c r="B726" s="450"/>
      <c r="C726" s="450"/>
      <c r="D726" s="450"/>
      <c r="E726" s="7"/>
      <c r="F726" s="7"/>
      <c r="G726" s="7"/>
      <c r="H726" s="7"/>
      <c r="I726" s="7"/>
      <c r="J726" s="7"/>
      <c r="K726" s="7"/>
      <c r="L726" s="1733"/>
      <c r="M726" s="7"/>
      <c r="N726" s="7"/>
      <c r="O726" s="7"/>
      <c r="P726" s="7"/>
      <c r="Q726" s="7"/>
      <c r="R726" s="7"/>
      <c r="S726" s="7"/>
      <c r="T726" s="95"/>
      <c r="U726" s="7"/>
      <c r="V726" s="7"/>
      <c r="W726" s="7"/>
      <c r="X726" s="7"/>
      <c r="Y726" s="7"/>
      <c r="Z726" s="7"/>
      <c r="AA726" s="7"/>
      <c r="AB726" s="7"/>
      <c r="AC726" s="7"/>
      <c r="AD726" s="7"/>
      <c r="AE726" s="7"/>
      <c r="AF726" s="7"/>
      <c r="AG726" s="7"/>
      <c r="AH726" s="7"/>
      <c r="AI726" s="7"/>
      <c r="AJ726" s="7"/>
      <c r="AK726" s="7"/>
      <c r="AL726" s="7"/>
      <c r="AM726" s="7"/>
      <c r="AN726" s="7"/>
      <c r="AO726" s="7"/>
      <c r="AP726" s="7"/>
      <c r="AQ726" s="7"/>
    </row>
    <row r="727">
      <c r="A727" s="7"/>
      <c r="B727" s="450"/>
      <c r="C727" s="450"/>
      <c r="D727" s="450"/>
      <c r="E727" s="7"/>
      <c r="F727" s="7"/>
      <c r="G727" s="7"/>
      <c r="H727" s="7"/>
      <c r="I727" s="7"/>
      <c r="J727" s="7"/>
      <c r="K727" s="7"/>
      <c r="L727" s="1733"/>
      <c r="M727" s="7"/>
      <c r="N727" s="7"/>
      <c r="O727" s="7"/>
      <c r="P727" s="7"/>
      <c r="Q727" s="7"/>
      <c r="R727" s="7"/>
      <c r="S727" s="7"/>
      <c r="T727" s="95"/>
      <c r="U727" s="7"/>
      <c r="V727" s="7"/>
      <c r="W727" s="7"/>
      <c r="X727" s="7"/>
      <c r="Y727" s="7"/>
      <c r="Z727" s="7"/>
      <c r="AA727" s="7"/>
      <c r="AB727" s="7"/>
      <c r="AC727" s="7"/>
      <c r="AD727" s="7"/>
      <c r="AE727" s="7"/>
      <c r="AF727" s="7"/>
      <c r="AG727" s="7"/>
      <c r="AH727" s="7"/>
      <c r="AI727" s="7"/>
      <c r="AJ727" s="7"/>
      <c r="AK727" s="7"/>
      <c r="AL727" s="7"/>
      <c r="AM727" s="7"/>
      <c r="AN727" s="7"/>
      <c r="AO727" s="7"/>
      <c r="AP727" s="7"/>
      <c r="AQ727" s="7"/>
    </row>
    <row r="728">
      <c r="A728" s="7"/>
      <c r="B728" s="450"/>
      <c r="C728" s="450"/>
      <c r="D728" s="450"/>
      <c r="E728" s="7"/>
      <c r="F728" s="7"/>
      <c r="G728" s="7"/>
      <c r="H728" s="7"/>
      <c r="I728" s="7"/>
      <c r="J728" s="7"/>
      <c r="K728" s="7"/>
      <c r="L728" s="1733"/>
      <c r="M728" s="7"/>
      <c r="N728" s="7"/>
      <c r="O728" s="7"/>
      <c r="P728" s="7"/>
      <c r="Q728" s="7"/>
      <c r="R728" s="7"/>
      <c r="S728" s="7"/>
      <c r="T728" s="95"/>
      <c r="U728" s="7"/>
      <c r="V728" s="7"/>
      <c r="W728" s="7"/>
      <c r="X728" s="7"/>
      <c r="Y728" s="7"/>
      <c r="Z728" s="7"/>
      <c r="AA728" s="7"/>
      <c r="AB728" s="7"/>
      <c r="AC728" s="7"/>
      <c r="AD728" s="7"/>
      <c r="AE728" s="7"/>
      <c r="AF728" s="7"/>
      <c r="AG728" s="7"/>
      <c r="AH728" s="7"/>
      <c r="AI728" s="7"/>
      <c r="AJ728" s="7"/>
      <c r="AK728" s="7"/>
      <c r="AL728" s="7"/>
      <c r="AM728" s="7"/>
      <c r="AN728" s="7"/>
      <c r="AO728" s="7"/>
      <c r="AP728" s="7"/>
      <c r="AQ728" s="7"/>
    </row>
    <row r="729">
      <c r="A729" s="7"/>
      <c r="B729" s="450"/>
      <c r="C729" s="450"/>
      <c r="D729" s="450"/>
      <c r="E729" s="7"/>
      <c r="F729" s="7"/>
      <c r="G729" s="7"/>
      <c r="H729" s="7"/>
      <c r="I729" s="7"/>
      <c r="J729" s="7"/>
      <c r="K729" s="7"/>
      <c r="L729" s="1733"/>
      <c r="M729" s="7"/>
      <c r="N729" s="7"/>
      <c r="O729" s="7"/>
      <c r="P729" s="7"/>
      <c r="Q729" s="7"/>
      <c r="R729" s="7"/>
      <c r="S729" s="7"/>
      <c r="T729" s="95"/>
      <c r="U729" s="7"/>
      <c r="V729" s="7"/>
      <c r="W729" s="7"/>
      <c r="X729" s="7"/>
      <c r="Y729" s="7"/>
      <c r="Z729" s="7"/>
      <c r="AA729" s="7"/>
      <c r="AB729" s="7"/>
      <c r="AC729" s="7"/>
      <c r="AD729" s="7"/>
      <c r="AE729" s="7"/>
      <c r="AF729" s="7"/>
      <c r="AG729" s="7"/>
      <c r="AH729" s="7"/>
      <c r="AI729" s="7"/>
      <c r="AJ729" s="7"/>
      <c r="AK729" s="7"/>
      <c r="AL729" s="7"/>
      <c r="AM729" s="7"/>
      <c r="AN729" s="7"/>
      <c r="AO729" s="7"/>
      <c r="AP729" s="7"/>
      <c r="AQ729" s="7"/>
    </row>
    <row r="730">
      <c r="A730" s="7"/>
      <c r="B730" s="450"/>
      <c r="C730" s="450"/>
      <c r="D730" s="450"/>
      <c r="E730" s="7"/>
      <c r="F730" s="7"/>
      <c r="G730" s="7"/>
      <c r="H730" s="7"/>
      <c r="I730" s="7"/>
      <c r="J730" s="7"/>
      <c r="K730" s="7"/>
      <c r="L730" s="1733"/>
      <c r="M730" s="7"/>
      <c r="N730" s="7"/>
      <c r="O730" s="7"/>
      <c r="P730" s="7"/>
      <c r="Q730" s="7"/>
      <c r="R730" s="7"/>
      <c r="S730" s="7"/>
      <c r="T730" s="95"/>
      <c r="U730" s="7"/>
      <c r="V730" s="7"/>
      <c r="W730" s="7"/>
      <c r="X730" s="7"/>
      <c r="Y730" s="7"/>
      <c r="Z730" s="7"/>
      <c r="AA730" s="7"/>
      <c r="AB730" s="7"/>
      <c r="AC730" s="7"/>
      <c r="AD730" s="7"/>
      <c r="AE730" s="7"/>
      <c r="AF730" s="7"/>
      <c r="AG730" s="7"/>
      <c r="AH730" s="7"/>
      <c r="AI730" s="7"/>
      <c r="AJ730" s="7"/>
      <c r="AK730" s="7"/>
      <c r="AL730" s="7"/>
      <c r="AM730" s="7"/>
      <c r="AN730" s="7"/>
      <c r="AO730" s="7"/>
      <c r="AP730" s="7"/>
      <c r="AQ730" s="7"/>
    </row>
    <row r="731">
      <c r="A731" s="7"/>
      <c r="B731" s="450"/>
      <c r="C731" s="450"/>
      <c r="D731" s="450"/>
      <c r="E731" s="7"/>
      <c r="F731" s="7"/>
      <c r="G731" s="7"/>
      <c r="H731" s="7"/>
      <c r="I731" s="7"/>
      <c r="J731" s="7"/>
      <c r="K731" s="7"/>
      <c r="L731" s="1733"/>
      <c r="M731" s="7"/>
      <c r="N731" s="7"/>
      <c r="O731" s="7"/>
      <c r="P731" s="7"/>
      <c r="Q731" s="7"/>
      <c r="R731" s="7"/>
      <c r="S731" s="7"/>
      <c r="T731" s="95"/>
      <c r="U731" s="7"/>
      <c r="V731" s="7"/>
      <c r="W731" s="7"/>
      <c r="X731" s="7"/>
      <c r="Y731" s="7"/>
      <c r="Z731" s="7"/>
      <c r="AA731" s="7"/>
      <c r="AB731" s="7"/>
      <c r="AC731" s="7"/>
      <c r="AD731" s="7"/>
      <c r="AE731" s="7"/>
      <c r="AF731" s="7"/>
      <c r="AG731" s="7"/>
      <c r="AH731" s="7"/>
      <c r="AI731" s="7"/>
      <c r="AJ731" s="7"/>
      <c r="AK731" s="7"/>
      <c r="AL731" s="7"/>
      <c r="AM731" s="7"/>
      <c r="AN731" s="7"/>
      <c r="AO731" s="7"/>
      <c r="AP731" s="7"/>
      <c r="AQ731" s="7"/>
    </row>
    <row r="732">
      <c r="A732" s="7"/>
      <c r="B732" s="450"/>
      <c r="C732" s="450"/>
      <c r="D732" s="450"/>
      <c r="E732" s="7"/>
      <c r="F732" s="7"/>
      <c r="G732" s="7"/>
      <c r="H732" s="7"/>
      <c r="I732" s="7"/>
      <c r="J732" s="7"/>
      <c r="K732" s="7"/>
      <c r="L732" s="1733"/>
      <c r="M732" s="7"/>
      <c r="N732" s="7"/>
      <c r="O732" s="7"/>
      <c r="P732" s="7"/>
      <c r="Q732" s="7"/>
      <c r="R732" s="7"/>
      <c r="S732" s="7"/>
      <c r="T732" s="95"/>
      <c r="U732" s="7"/>
      <c r="V732" s="7"/>
      <c r="W732" s="7"/>
      <c r="X732" s="7"/>
      <c r="Y732" s="7"/>
      <c r="Z732" s="7"/>
      <c r="AA732" s="7"/>
      <c r="AB732" s="7"/>
      <c r="AC732" s="7"/>
      <c r="AD732" s="7"/>
      <c r="AE732" s="7"/>
      <c r="AF732" s="7"/>
      <c r="AG732" s="7"/>
      <c r="AH732" s="7"/>
      <c r="AI732" s="7"/>
      <c r="AJ732" s="7"/>
      <c r="AK732" s="7"/>
      <c r="AL732" s="7"/>
      <c r="AM732" s="7"/>
      <c r="AN732" s="7"/>
      <c r="AO732" s="7"/>
      <c r="AP732" s="7"/>
      <c r="AQ732" s="7"/>
    </row>
    <row r="733">
      <c r="A733" s="7"/>
      <c r="B733" s="450"/>
      <c r="C733" s="450"/>
      <c r="D733" s="450"/>
      <c r="E733" s="7"/>
      <c r="F733" s="7"/>
      <c r="G733" s="7"/>
      <c r="H733" s="7"/>
      <c r="I733" s="7"/>
      <c r="J733" s="7"/>
      <c r="K733" s="7"/>
      <c r="L733" s="1733"/>
      <c r="M733" s="7"/>
      <c r="N733" s="7"/>
      <c r="O733" s="7"/>
      <c r="P733" s="7"/>
      <c r="Q733" s="7"/>
      <c r="R733" s="7"/>
      <c r="S733" s="7"/>
      <c r="T733" s="95"/>
      <c r="U733" s="7"/>
      <c r="V733" s="7"/>
      <c r="W733" s="7"/>
      <c r="X733" s="7"/>
      <c r="Y733" s="7"/>
      <c r="Z733" s="7"/>
      <c r="AA733" s="7"/>
      <c r="AB733" s="7"/>
      <c r="AC733" s="7"/>
      <c r="AD733" s="7"/>
      <c r="AE733" s="7"/>
      <c r="AF733" s="7"/>
      <c r="AG733" s="7"/>
      <c r="AH733" s="7"/>
      <c r="AI733" s="7"/>
      <c r="AJ733" s="7"/>
      <c r="AK733" s="7"/>
      <c r="AL733" s="7"/>
      <c r="AM733" s="7"/>
      <c r="AN733" s="7"/>
      <c r="AO733" s="7"/>
      <c r="AP733" s="7"/>
      <c r="AQ733" s="7"/>
    </row>
    <row r="734">
      <c r="A734" s="7"/>
      <c r="B734" s="450"/>
      <c r="C734" s="450"/>
      <c r="D734" s="450"/>
      <c r="E734" s="7"/>
      <c r="F734" s="7"/>
      <c r="G734" s="7"/>
      <c r="H734" s="7"/>
      <c r="I734" s="7"/>
      <c r="J734" s="7"/>
      <c r="K734" s="7"/>
      <c r="L734" s="1733"/>
      <c r="M734" s="7"/>
      <c r="N734" s="7"/>
      <c r="O734" s="7"/>
      <c r="P734" s="7"/>
      <c r="Q734" s="7"/>
      <c r="R734" s="7"/>
      <c r="S734" s="7"/>
      <c r="T734" s="95"/>
      <c r="U734" s="7"/>
      <c r="V734" s="7"/>
      <c r="W734" s="7"/>
      <c r="X734" s="7"/>
      <c r="Y734" s="7"/>
      <c r="Z734" s="7"/>
      <c r="AA734" s="7"/>
      <c r="AB734" s="7"/>
      <c r="AC734" s="7"/>
      <c r="AD734" s="7"/>
      <c r="AE734" s="7"/>
      <c r="AF734" s="7"/>
      <c r="AG734" s="7"/>
      <c r="AH734" s="7"/>
      <c r="AI734" s="7"/>
      <c r="AJ734" s="7"/>
      <c r="AK734" s="7"/>
      <c r="AL734" s="7"/>
      <c r="AM734" s="7"/>
      <c r="AN734" s="7"/>
      <c r="AO734" s="7"/>
      <c r="AP734" s="7"/>
      <c r="AQ734" s="7"/>
    </row>
    <row r="735">
      <c r="A735" s="7"/>
      <c r="B735" s="450"/>
      <c r="C735" s="450"/>
      <c r="D735" s="450"/>
      <c r="E735" s="7"/>
      <c r="F735" s="7"/>
      <c r="G735" s="7"/>
      <c r="H735" s="7"/>
      <c r="I735" s="7"/>
      <c r="J735" s="7"/>
      <c r="K735" s="7"/>
      <c r="L735" s="1733"/>
      <c r="M735" s="7"/>
      <c r="N735" s="7"/>
      <c r="O735" s="7"/>
      <c r="P735" s="7"/>
      <c r="Q735" s="7"/>
      <c r="R735" s="7"/>
      <c r="S735" s="7"/>
      <c r="T735" s="95"/>
      <c r="U735" s="7"/>
      <c r="V735" s="7"/>
      <c r="W735" s="7"/>
      <c r="X735" s="7"/>
      <c r="Y735" s="7"/>
      <c r="Z735" s="7"/>
      <c r="AA735" s="7"/>
      <c r="AB735" s="7"/>
      <c r="AC735" s="7"/>
      <c r="AD735" s="7"/>
      <c r="AE735" s="7"/>
      <c r="AF735" s="7"/>
      <c r="AG735" s="7"/>
      <c r="AH735" s="7"/>
      <c r="AI735" s="7"/>
      <c r="AJ735" s="7"/>
      <c r="AK735" s="7"/>
      <c r="AL735" s="7"/>
      <c r="AM735" s="7"/>
      <c r="AN735" s="7"/>
      <c r="AO735" s="7"/>
      <c r="AP735" s="7"/>
      <c r="AQ735" s="7"/>
    </row>
    <row r="736">
      <c r="A736" s="7"/>
      <c r="B736" s="450"/>
      <c r="C736" s="450"/>
      <c r="D736" s="450"/>
      <c r="E736" s="7"/>
      <c r="F736" s="7"/>
      <c r="G736" s="7"/>
      <c r="H736" s="7"/>
      <c r="I736" s="7"/>
      <c r="J736" s="7"/>
      <c r="K736" s="7"/>
      <c r="L736" s="1733"/>
      <c r="M736" s="7"/>
      <c r="N736" s="7"/>
      <c r="O736" s="7"/>
      <c r="P736" s="7"/>
      <c r="Q736" s="7"/>
      <c r="R736" s="7"/>
      <c r="S736" s="7"/>
      <c r="T736" s="95"/>
      <c r="U736" s="7"/>
      <c r="V736" s="7"/>
      <c r="W736" s="7"/>
      <c r="X736" s="7"/>
      <c r="Y736" s="7"/>
      <c r="Z736" s="7"/>
      <c r="AA736" s="7"/>
      <c r="AB736" s="7"/>
      <c r="AC736" s="7"/>
      <c r="AD736" s="7"/>
      <c r="AE736" s="7"/>
      <c r="AF736" s="7"/>
      <c r="AG736" s="7"/>
      <c r="AH736" s="7"/>
      <c r="AI736" s="7"/>
      <c r="AJ736" s="7"/>
      <c r="AK736" s="7"/>
      <c r="AL736" s="7"/>
      <c r="AM736" s="7"/>
      <c r="AN736" s="7"/>
      <c r="AO736" s="7"/>
      <c r="AP736" s="7"/>
      <c r="AQ736" s="7"/>
    </row>
    <row r="737">
      <c r="A737" s="7"/>
      <c r="B737" s="450"/>
      <c r="C737" s="450"/>
      <c r="D737" s="450"/>
      <c r="E737" s="7"/>
      <c r="F737" s="7"/>
      <c r="G737" s="7"/>
      <c r="H737" s="7"/>
      <c r="I737" s="7"/>
      <c r="J737" s="7"/>
      <c r="K737" s="7"/>
      <c r="L737" s="1733"/>
      <c r="M737" s="7"/>
      <c r="N737" s="7"/>
      <c r="O737" s="7"/>
      <c r="P737" s="7"/>
      <c r="Q737" s="7"/>
      <c r="R737" s="7"/>
      <c r="S737" s="7"/>
      <c r="T737" s="95"/>
      <c r="U737" s="7"/>
      <c r="V737" s="7"/>
      <c r="W737" s="7"/>
      <c r="X737" s="7"/>
      <c r="Y737" s="7"/>
      <c r="Z737" s="7"/>
      <c r="AA737" s="7"/>
      <c r="AB737" s="7"/>
      <c r="AC737" s="7"/>
      <c r="AD737" s="7"/>
      <c r="AE737" s="7"/>
      <c r="AF737" s="7"/>
      <c r="AG737" s="7"/>
      <c r="AH737" s="7"/>
      <c r="AI737" s="7"/>
      <c r="AJ737" s="7"/>
      <c r="AK737" s="7"/>
      <c r="AL737" s="7"/>
      <c r="AM737" s="7"/>
      <c r="AN737" s="7"/>
      <c r="AO737" s="7"/>
      <c r="AP737" s="7"/>
      <c r="AQ737" s="7"/>
    </row>
    <row r="738">
      <c r="A738" s="7"/>
      <c r="B738" s="450"/>
      <c r="C738" s="450"/>
      <c r="D738" s="450"/>
      <c r="E738" s="7"/>
      <c r="F738" s="7"/>
      <c r="G738" s="7"/>
      <c r="H738" s="7"/>
      <c r="I738" s="7"/>
      <c r="J738" s="7"/>
      <c r="K738" s="7"/>
      <c r="L738" s="1733"/>
      <c r="M738" s="7"/>
      <c r="N738" s="7"/>
      <c r="O738" s="7"/>
      <c r="P738" s="7"/>
      <c r="Q738" s="7"/>
      <c r="R738" s="7"/>
      <c r="S738" s="7"/>
      <c r="T738" s="95"/>
      <c r="U738" s="7"/>
      <c r="V738" s="7"/>
      <c r="W738" s="7"/>
      <c r="X738" s="7"/>
      <c r="Y738" s="7"/>
      <c r="Z738" s="7"/>
      <c r="AA738" s="7"/>
      <c r="AB738" s="7"/>
      <c r="AC738" s="7"/>
      <c r="AD738" s="7"/>
      <c r="AE738" s="7"/>
      <c r="AF738" s="7"/>
      <c r="AG738" s="7"/>
      <c r="AH738" s="7"/>
      <c r="AI738" s="7"/>
      <c r="AJ738" s="7"/>
      <c r="AK738" s="7"/>
      <c r="AL738" s="7"/>
      <c r="AM738" s="7"/>
      <c r="AN738" s="7"/>
      <c r="AO738" s="7"/>
      <c r="AP738" s="7"/>
      <c r="AQ738" s="7"/>
    </row>
    <row r="739">
      <c r="A739" s="7"/>
      <c r="B739" s="450"/>
      <c r="C739" s="450"/>
      <c r="D739" s="450"/>
      <c r="E739" s="7"/>
      <c r="F739" s="7"/>
      <c r="G739" s="7"/>
      <c r="H739" s="7"/>
      <c r="I739" s="7"/>
      <c r="J739" s="7"/>
      <c r="K739" s="7"/>
      <c r="L739" s="1733"/>
      <c r="M739" s="7"/>
      <c r="N739" s="7"/>
      <c r="O739" s="7"/>
      <c r="P739" s="7"/>
      <c r="Q739" s="7"/>
      <c r="R739" s="7"/>
      <c r="S739" s="7"/>
      <c r="T739" s="95"/>
      <c r="U739" s="7"/>
      <c r="V739" s="7"/>
      <c r="W739" s="7"/>
      <c r="X739" s="7"/>
      <c r="Y739" s="7"/>
      <c r="Z739" s="7"/>
      <c r="AA739" s="7"/>
      <c r="AB739" s="7"/>
      <c r="AC739" s="7"/>
      <c r="AD739" s="7"/>
      <c r="AE739" s="7"/>
      <c r="AF739" s="7"/>
      <c r="AG739" s="7"/>
      <c r="AH739" s="7"/>
      <c r="AI739" s="7"/>
      <c r="AJ739" s="7"/>
      <c r="AK739" s="7"/>
      <c r="AL739" s="7"/>
      <c r="AM739" s="7"/>
      <c r="AN739" s="7"/>
      <c r="AO739" s="7"/>
      <c r="AP739" s="7"/>
      <c r="AQ739" s="7"/>
    </row>
    <row r="740">
      <c r="A740" s="7"/>
      <c r="B740" s="450"/>
      <c r="C740" s="450"/>
      <c r="D740" s="450"/>
      <c r="E740" s="7"/>
      <c r="F740" s="7"/>
      <c r="G740" s="7"/>
      <c r="H740" s="7"/>
      <c r="I740" s="7"/>
      <c r="J740" s="7"/>
      <c r="K740" s="7"/>
      <c r="L740" s="1733"/>
      <c r="M740" s="7"/>
      <c r="N740" s="7"/>
      <c r="O740" s="7"/>
      <c r="P740" s="7"/>
      <c r="Q740" s="7"/>
      <c r="R740" s="7"/>
      <c r="S740" s="7"/>
      <c r="T740" s="95"/>
      <c r="U740" s="7"/>
      <c r="V740" s="7"/>
      <c r="W740" s="7"/>
      <c r="X740" s="7"/>
      <c r="Y740" s="7"/>
      <c r="Z740" s="7"/>
      <c r="AA740" s="7"/>
      <c r="AB740" s="7"/>
      <c r="AC740" s="7"/>
      <c r="AD740" s="7"/>
      <c r="AE740" s="7"/>
      <c r="AF740" s="7"/>
      <c r="AG740" s="7"/>
      <c r="AH740" s="7"/>
      <c r="AI740" s="7"/>
      <c r="AJ740" s="7"/>
      <c r="AK740" s="7"/>
      <c r="AL740" s="7"/>
      <c r="AM740" s="7"/>
      <c r="AN740" s="7"/>
      <c r="AO740" s="7"/>
      <c r="AP740" s="7"/>
      <c r="AQ740" s="7"/>
    </row>
    <row r="741">
      <c r="A741" s="7"/>
      <c r="B741" s="450"/>
      <c r="C741" s="450"/>
      <c r="D741" s="450"/>
      <c r="E741" s="7"/>
      <c r="F741" s="7"/>
      <c r="G741" s="7"/>
      <c r="H741" s="7"/>
      <c r="I741" s="7"/>
      <c r="J741" s="7"/>
      <c r="K741" s="7"/>
      <c r="L741" s="1733"/>
      <c r="M741" s="7"/>
      <c r="N741" s="7"/>
      <c r="O741" s="7"/>
      <c r="P741" s="7"/>
      <c r="Q741" s="7"/>
      <c r="R741" s="7"/>
      <c r="S741" s="7"/>
      <c r="T741" s="95"/>
      <c r="U741" s="7"/>
      <c r="V741" s="7"/>
      <c r="W741" s="7"/>
      <c r="X741" s="7"/>
      <c r="Y741" s="7"/>
      <c r="Z741" s="7"/>
      <c r="AA741" s="7"/>
      <c r="AB741" s="7"/>
      <c r="AC741" s="7"/>
      <c r="AD741" s="7"/>
      <c r="AE741" s="7"/>
      <c r="AF741" s="7"/>
      <c r="AG741" s="7"/>
      <c r="AH741" s="7"/>
      <c r="AI741" s="7"/>
      <c r="AJ741" s="7"/>
      <c r="AK741" s="7"/>
      <c r="AL741" s="7"/>
      <c r="AM741" s="7"/>
      <c r="AN741" s="7"/>
      <c r="AO741" s="7"/>
      <c r="AP741" s="7"/>
      <c r="AQ741" s="7"/>
    </row>
    <row r="742">
      <c r="A742" s="7"/>
      <c r="B742" s="450"/>
      <c r="C742" s="450"/>
      <c r="D742" s="450"/>
      <c r="E742" s="7"/>
      <c r="F742" s="7"/>
      <c r="G742" s="7"/>
      <c r="H742" s="7"/>
      <c r="I742" s="7"/>
      <c r="J742" s="7"/>
      <c r="K742" s="7"/>
      <c r="L742" s="1733"/>
      <c r="M742" s="7"/>
      <c r="N742" s="7"/>
      <c r="O742" s="7"/>
      <c r="P742" s="7"/>
      <c r="Q742" s="7"/>
      <c r="R742" s="7"/>
      <c r="S742" s="7"/>
      <c r="T742" s="95"/>
      <c r="U742" s="7"/>
      <c r="V742" s="7"/>
      <c r="W742" s="7"/>
      <c r="X742" s="7"/>
      <c r="Y742" s="7"/>
      <c r="Z742" s="7"/>
      <c r="AA742" s="7"/>
      <c r="AB742" s="7"/>
      <c r="AC742" s="7"/>
      <c r="AD742" s="7"/>
      <c r="AE742" s="7"/>
      <c r="AF742" s="7"/>
      <c r="AG742" s="7"/>
      <c r="AH742" s="7"/>
      <c r="AI742" s="7"/>
      <c r="AJ742" s="7"/>
      <c r="AK742" s="7"/>
      <c r="AL742" s="7"/>
      <c r="AM742" s="7"/>
      <c r="AN742" s="7"/>
      <c r="AO742" s="7"/>
      <c r="AP742" s="7"/>
      <c r="AQ742" s="7"/>
    </row>
    <row r="743">
      <c r="A743" s="7"/>
      <c r="B743" s="450"/>
      <c r="C743" s="450"/>
      <c r="D743" s="450"/>
      <c r="E743" s="7"/>
      <c r="F743" s="7"/>
      <c r="G743" s="7"/>
      <c r="H743" s="7"/>
      <c r="I743" s="7"/>
      <c r="J743" s="7"/>
      <c r="K743" s="7"/>
      <c r="L743" s="1733"/>
      <c r="M743" s="7"/>
      <c r="N743" s="7"/>
      <c r="O743" s="7"/>
      <c r="P743" s="7"/>
      <c r="Q743" s="7"/>
      <c r="R743" s="7"/>
      <c r="S743" s="7"/>
      <c r="T743" s="95"/>
      <c r="U743" s="7"/>
      <c r="V743" s="7"/>
      <c r="W743" s="7"/>
      <c r="X743" s="7"/>
      <c r="Y743" s="7"/>
      <c r="Z743" s="7"/>
      <c r="AA743" s="7"/>
      <c r="AB743" s="7"/>
      <c r="AC743" s="7"/>
      <c r="AD743" s="7"/>
      <c r="AE743" s="7"/>
      <c r="AF743" s="7"/>
      <c r="AG743" s="7"/>
      <c r="AH743" s="7"/>
      <c r="AI743" s="7"/>
      <c r="AJ743" s="7"/>
      <c r="AK743" s="7"/>
      <c r="AL743" s="7"/>
      <c r="AM743" s="7"/>
      <c r="AN743" s="7"/>
      <c r="AO743" s="7"/>
      <c r="AP743" s="7"/>
      <c r="AQ743" s="7"/>
    </row>
    <row r="744">
      <c r="A744" s="7"/>
      <c r="B744" s="450"/>
      <c r="C744" s="450"/>
      <c r="D744" s="450"/>
      <c r="E744" s="7"/>
      <c r="F744" s="7"/>
      <c r="G744" s="7"/>
      <c r="H744" s="7"/>
      <c r="I744" s="7"/>
      <c r="J744" s="7"/>
      <c r="K744" s="7"/>
      <c r="L744" s="1733"/>
      <c r="M744" s="7"/>
      <c r="N744" s="7"/>
      <c r="O744" s="7"/>
      <c r="P744" s="7"/>
      <c r="Q744" s="7"/>
      <c r="R744" s="7"/>
      <c r="S744" s="7"/>
      <c r="T744" s="95"/>
      <c r="U744" s="7"/>
      <c r="V744" s="7"/>
      <c r="W744" s="7"/>
      <c r="X744" s="7"/>
      <c r="Y744" s="7"/>
      <c r="Z744" s="7"/>
      <c r="AA744" s="7"/>
      <c r="AB744" s="7"/>
      <c r="AC744" s="7"/>
      <c r="AD744" s="7"/>
      <c r="AE744" s="7"/>
      <c r="AF744" s="7"/>
      <c r="AG744" s="7"/>
      <c r="AH744" s="7"/>
      <c r="AI744" s="7"/>
      <c r="AJ744" s="7"/>
      <c r="AK744" s="7"/>
      <c r="AL744" s="7"/>
      <c r="AM744" s="7"/>
      <c r="AN744" s="7"/>
      <c r="AO744" s="7"/>
      <c r="AP744" s="7"/>
      <c r="AQ744" s="7"/>
    </row>
    <row r="745">
      <c r="A745" s="7"/>
      <c r="B745" s="450"/>
      <c r="C745" s="450"/>
      <c r="D745" s="450"/>
      <c r="E745" s="7"/>
      <c r="F745" s="7"/>
      <c r="G745" s="7"/>
      <c r="H745" s="7"/>
      <c r="I745" s="7"/>
      <c r="J745" s="7"/>
      <c r="K745" s="7"/>
      <c r="L745" s="1733"/>
      <c r="M745" s="7"/>
      <c r="N745" s="7"/>
      <c r="O745" s="7"/>
      <c r="P745" s="7"/>
      <c r="Q745" s="7"/>
      <c r="R745" s="7"/>
      <c r="S745" s="7"/>
      <c r="T745" s="95"/>
      <c r="U745" s="7"/>
      <c r="V745" s="7"/>
      <c r="W745" s="7"/>
      <c r="X745" s="7"/>
      <c r="Y745" s="7"/>
      <c r="Z745" s="7"/>
      <c r="AA745" s="7"/>
      <c r="AB745" s="7"/>
      <c r="AC745" s="7"/>
      <c r="AD745" s="7"/>
      <c r="AE745" s="7"/>
      <c r="AF745" s="7"/>
      <c r="AG745" s="7"/>
      <c r="AH745" s="7"/>
      <c r="AI745" s="7"/>
      <c r="AJ745" s="7"/>
      <c r="AK745" s="7"/>
      <c r="AL745" s="7"/>
      <c r="AM745" s="7"/>
      <c r="AN745" s="7"/>
      <c r="AO745" s="7"/>
      <c r="AP745" s="7"/>
      <c r="AQ745" s="7"/>
    </row>
    <row r="746">
      <c r="A746" s="7"/>
      <c r="B746" s="450"/>
      <c r="C746" s="450"/>
      <c r="D746" s="450"/>
      <c r="E746" s="7"/>
      <c r="F746" s="7"/>
      <c r="G746" s="7"/>
      <c r="H746" s="7"/>
      <c r="I746" s="7"/>
      <c r="J746" s="7"/>
      <c r="K746" s="7"/>
      <c r="L746" s="1733"/>
      <c r="M746" s="7"/>
      <c r="N746" s="7"/>
      <c r="O746" s="7"/>
      <c r="P746" s="7"/>
      <c r="Q746" s="7"/>
      <c r="R746" s="7"/>
      <c r="S746" s="7"/>
      <c r="T746" s="95"/>
      <c r="U746" s="7"/>
      <c r="V746" s="7"/>
      <c r="W746" s="7"/>
      <c r="X746" s="7"/>
      <c r="Y746" s="7"/>
      <c r="Z746" s="7"/>
      <c r="AA746" s="7"/>
      <c r="AB746" s="7"/>
      <c r="AC746" s="7"/>
      <c r="AD746" s="7"/>
      <c r="AE746" s="7"/>
      <c r="AF746" s="7"/>
      <c r="AG746" s="7"/>
      <c r="AH746" s="7"/>
      <c r="AI746" s="7"/>
      <c r="AJ746" s="7"/>
      <c r="AK746" s="7"/>
      <c r="AL746" s="7"/>
      <c r="AM746" s="7"/>
      <c r="AN746" s="7"/>
      <c r="AO746" s="7"/>
      <c r="AP746" s="7"/>
      <c r="AQ746" s="7"/>
    </row>
    <row r="747">
      <c r="A747" s="7"/>
      <c r="B747" s="450"/>
      <c r="C747" s="450"/>
      <c r="D747" s="450"/>
      <c r="E747" s="7"/>
      <c r="F747" s="7"/>
      <c r="G747" s="7"/>
      <c r="H747" s="7"/>
      <c r="I747" s="7"/>
      <c r="J747" s="7"/>
      <c r="K747" s="7"/>
      <c r="L747" s="1733"/>
      <c r="M747" s="7"/>
      <c r="N747" s="7"/>
      <c r="O747" s="7"/>
      <c r="P747" s="7"/>
      <c r="Q747" s="7"/>
      <c r="R747" s="7"/>
      <c r="S747" s="7"/>
      <c r="T747" s="95"/>
      <c r="U747" s="7"/>
      <c r="V747" s="7"/>
      <c r="W747" s="7"/>
      <c r="X747" s="7"/>
      <c r="Y747" s="7"/>
      <c r="Z747" s="7"/>
      <c r="AA747" s="7"/>
      <c r="AB747" s="7"/>
      <c r="AC747" s="7"/>
      <c r="AD747" s="7"/>
      <c r="AE747" s="7"/>
      <c r="AF747" s="7"/>
      <c r="AG747" s="7"/>
      <c r="AH747" s="7"/>
      <c r="AI747" s="7"/>
      <c r="AJ747" s="7"/>
      <c r="AK747" s="7"/>
      <c r="AL747" s="7"/>
      <c r="AM747" s="7"/>
      <c r="AN747" s="7"/>
      <c r="AO747" s="7"/>
      <c r="AP747" s="7"/>
      <c r="AQ747" s="7"/>
    </row>
    <row r="748">
      <c r="A748" s="7"/>
      <c r="B748" s="450"/>
      <c r="C748" s="450"/>
      <c r="D748" s="450"/>
      <c r="E748" s="7"/>
      <c r="F748" s="7"/>
      <c r="G748" s="7"/>
      <c r="H748" s="7"/>
      <c r="I748" s="7"/>
      <c r="J748" s="7"/>
      <c r="K748" s="7"/>
      <c r="L748" s="1733"/>
      <c r="M748" s="7"/>
      <c r="N748" s="7"/>
      <c r="O748" s="7"/>
      <c r="P748" s="7"/>
      <c r="Q748" s="7"/>
      <c r="R748" s="7"/>
      <c r="S748" s="7"/>
      <c r="T748" s="95"/>
      <c r="U748" s="7"/>
      <c r="V748" s="7"/>
      <c r="W748" s="7"/>
      <c r="X748" s="7"/>
      <c r="Y748" s="7"/>
      <c r="Z748" s="7"/>
      <c r="AA748" s="7"/>
      <c r="AB748" s="7"/>
      <c r="AC748" s="7"/>
      <c r="AD748" s="7"/>
      <c r="AE748" s="7"/>
      <c r="AF748" s="7"/>
      <c r="AG748" s="7"/>
      <c r="AH748" s="7"/>
      <c r="AI748" s="7"/>
      <c r="AJ748" s="7"/>
      <c r="AK748" s="7"/>
      <c r="AL748" s="7"/>
      <c r="AM748" s="7"/>
      <c r="AN748" s="7"/>
      <c r="AO748" s="7"/>
      <c r="AP748" s="7"/>
      <c r="AQ748" s="7"/>
    </row>
    <row r="749">
      <c r="A749" s="7"/>
      <c r="B749" s="450"/>
      <c r="C749" s="450"/>
      <c r="D749" s="450"/>
      <c r="E749" s="7"/>
      <c r="F749" s="7"/>
      <c r="G749" s="7"/>
      <c r="H749" s="7"/>
      <c r="I749" s="7"/>
      <c r="J749" s="7"/>
      <c r="K749" s="7"/>
      <c r="L749" s="1733"/>
      <c r="M749" s="7"/>
      <c r="N749" s="7"/>
      <c r="O749" s="7"/>
      <c r="P749" s="7"/>
      <c r="Q749" s="7"/>
      <c r="R749" s="7"/>
      <c r="S749" s="7"/>
      <c r="T749" s="95"/>
      <c r="U749" s="7"/>
      <c r="V749" s="7"/>
      <c r="W749" s="7"/>
      <c r="X749" s="7"/>
      <c r="Y749" s="7"/>
      <c r="Z749" s="7"/>
      <c r="AA749" s="7"/>
      <c r="AB749" s="7"/>
      <c r="AC749" s="7"/>
      <c r="AD749" s="7"/>
      <c r="AE749" s="7"/>
      <c r="AF749" s="7"/>
      <c r="AG749" s="7"/>
      <c r="AH749" s="7"/>
      <c r="AI749" s="7"/>
      <c r="AJ749" s="7"/>
      <c r="AK749" s="7"/>
      <c r="AL749" s="7"/>
      <c r="AM749" s="7"/>
      <c r="AN749" s="7"/>
      <c r="AO749" s="7"/>
      <c r="AP749" s="7"/>
      <c r="AQ749" s="7"/>
    </row>
    <row r="750">
      <c r="A750" s="7"/>
      <c r="B750" s="450"/>
      <c r="C750" s="450"/>
      <c r="D750" s="450"/>
      <c r="E750" s="7"/>
      <c r="F750" s="7"/>
      <c r="G750" s="7"/>
      <c r="H750" s="7"/>
      <c r="I750" s="7"/>
      <c r="J750" s="7"/>
      <c r="K750" s="7"/>
      <c r="L750" s="1733"/>
      <c r="M750" s="7"/>
      <c r="N750" s="7"/>
      <c r="O750" s="7"/>
      <c r="P750" s="7"/>
      <c r="Q750" s="7"/>
      <c r="R750" s="7"/>
      <c r="S750" s="7"/>
      <c r="T750" s="95"/>
      <c r="U750" s="7"/>
      <c r="V750" s="7"/>
      <c r="W750" s="7"/>
      <c r="X750" s="7"/>
      <c r="Y750" s="7"/>
      <c r="Z750" s="7"/>
      <c r="AA750" s="7"/>
      <c r="AB750" s="7"/>
      <c r="AC750" s="7"/>
      <c r="AD750" s="7"/>
      <c r="AE750" s="7"/>
      <c r="AF750" s="7"/>
      <c r="AG750" s="7"/>
      <c r="AH750" s="7"/>
      <c r="AI750" s="7"/>
      <c r="AJ750" s="7"/>
      <c r="AK750" s="7"/>
      <c r="AL750" s="7"/>
      <c r="AM750" s="7"/>
      <c r="AN750" s="7"/>
      <c r="AO750" s="7"/>
      <c r="AP750" s="7"/>
      <c r="AQ750" s="7"/>
    </row>
    <row r="751">
      <c r="A751" s="7"/>
      <c r="B751" s="450"/>
      <c r="C751" s="450"/>
      <c r="D751" s="450"/>
      <c r="E751" s="7"/>
      <c r="F751" s="7"/>
      <c r="G751" s="7"/>
      <c r="H751" s="7"/>
      <c r="I751" s="7"/>
      <c r="J751" s="7"/>
      <c r="K751" s="7"/>
      <c r="L751" s="1733"/>
      <c r="M751" s="7"/>
      <c r="N751" s="7"/>
      <c r="O751" s="7"/>
      <c r="P751" s="7"/>
      <c r="Q751" s="7"/>
      <c r="R751" s="7"/>
      <c r="S751" s="7"/>
      <c r="T751" s="95"/>
      <c r="U751" s="7"/>
      <c r="V751" s="7"/>
      <c r="W751" s="7"/>
      <c r="X751" s="7"/>
      <c r="Y751" s="7"/>
      <c r="Z751" s="7"/>
      <c r="AA751" s="7"/>
      <c r="AB751" s="7"/>
      <c r="AC751" s="7"/>
      <c r="AD751" s="7"/>
      <c r="AE751" s="7"/>
      <c r="AF751" s="7"/>
      <c r="AG751" s="7"/>
      <c r="AH751" s="7"/>
      <c r="AI751" s="7"/>
      <c r="AJ751" s="7"/>
      <c r="AK751" s="7"/>
      <c r="AL751" s="7"/>
      <c r="AM751" s="7"/>
      <c r="AN751" s="7"/>
      <c r="AO751" s="7"/>
      <c r="AP751" s="7"/>
      <c r="AQ751" s="7"/>
    </row>
    <row r="752">
      <c r="A752" s="7"/>
      <c r="B752" s="450"/>
      <c r="C752" s="450"/>
      <c r="D752" s="450"/>
      <c r="E752" s="7"/>
      <c r="F752" s="7"/>
      <c r="G752" s="7"/>
      <c r="H752" s="7"/>
      <c r="I752" s="7"/>
      <c r="J752" s="7"/>
      <c r="K752" s="7"/>
      <c r="L752" s="1733"/>
      <c r="M752" s="7"/>
      <c r="N752" s="7"/>
      <c r="O752" s="7"/>
      <c r="P752" s="7"/>
      <c r="Q752" s="7"/>
      <c r="R752" s="7"/>
      <c r="S752" s="7"/>
      <c r="T752" s="95"/>
      <c r="U752" s="7"/>
      <c r="V752" s="7"/>
      <c r="W752" s="7"/>
      <c r="X752" s="7"/>
      <c r="Y752" s="7"/>
      <c r="Z752" s="7"/>
      <c r="AA752" s="7"/>
      <c r="AB752" s="7"/>
      <c r="AC752" s="7"/>
      <c r="AD752" s="7"/>
      <c r="AE752" s="7"/>
      <c r="AF752" s="7"/>
      <c r="AG752" s="7"/>
      <c r="AH752" s="7"/>
      <c r="AI752" s="7"/>
      <c r="AJ752" s="7"/>
      <c r="AK752" s="7"/>
      <c r="AL752" s="7"/>
      <c r="AM752" s="7"/>
      <c r="AN752" s="7"/>
      <c r="AO752" s="7"/>
      <c r="AP752" s="7"/>
      <c r="AQ752" s="7"/>
    </row>
    <row r="753">
      <c r="A753" s="7"/>
      <c r="B753" s="450"/>
      <c r="C753" s="450"/>
      <c r="D753" s="450"/>
      <c r="E753" s="7"/>
      <c r="F753" s="7"/>
      <c r="G753" s="7"/>
      <c r="H753" s="7"/>
      <c r="I753" s="7"/>
      <c r="J753" s="7"/>
      <c r="K753" s="7"/>
      <c r="L753" s="1733"/>
      <c r="M753" s="7"/>
      <c r="N753" s="7"/>
      <c r="O753" s="7"/>
      <c r="P753" s="7"/>
      <c r="Q753" s="7"/>
      <c r="R753" s="7"/>
      <c r="S753" s="7"/>
      <c r="T753" s="95"/>
      <c r="U753" s="7"/>
      <c r="V753" s="7"/>
      <c r="W753" s="7"/>
      <c r="X753" s="7"/>
      <c r="Y753" s="7"/>
      <c r="Z753" s="7"/>
      <c r="AA753" s="7"/>
      <c r="AB753" s="7"/>
      <c r="AC753" s="7"/>
      <c r="AD753" s="7"/>
      <c r="AE753" s="7"/>
      <c r="AF753" s="7"/>
      <c r="AG753" s="7"/>
      <c r="AH753" s="7"/>
      <c r="AI753" s="7"/>
      <c r="AJ753" s="7"/>
      <c r="AK753" s="7"/>
      <c r="AL753" s="7"/>
      <c r="AM753" s="7"/>
      <c r="AN753" s="7"/>
      <c r="AO753" s="7"/>
      <c r="AP753" s="7"/>
      <c r="AQ753" s="7"/>
    </row>
    <row r="754">
      <c r="A754" s="7"/>
      <c r="B754" s="450"/>
      <c r="C754" s="450"/>
      <c r="D754" s="450"/>
      <c r="E754" s="7"/>
      <c r="F754" s="7"/>
      <c r="G754" s="7"/>
      <c r="H754" s="7"/>
      <c r="I754" s="7"/>
      <c r="J754" s="7"/>
      <c r="K754" s="7"/>
      <c r="L754" s="1733"/>
      <c r="M754" s="7"/>
      <c r="N754" s="7"/>
      <c r="O754" s="7"/>
      <c r="P754" s="7"/>
      <c r="Q754" s="7"/>
      <c r="R754" s="7"/>
      <c r="S754" s="7"/>
      <c r="T754" s="95"/>
      <c r="U754" s="7"/>
      <c r="V754" s="7"/>
      <c r="W754" s="7"/>
      <c r="X754" s="7"/>
      <c r="Y754" s="7"/>
      <c r="Z754" s="7"/>
      <c r="AA754" s="7"/>
      <c r="AB754" s="7"/>
      <c r="AC754" s="7"/>
      <c r="AD754" s="7"/>
      <c r="AE754" s="7"/>
      <c r="AF754" s="7"/>
      <c r="AG754" s="7"/>
      <c r="AH754" s="7"/>
      <c r="AI754" s="7"/>
      <c r="AJ754" s="7"/>
      <c r="AK754" s="7"/>
      <c r="AL754" s="7"/>
      <c r="AM754" s="7"/>
      <c r="AN754" s="7"/>
      <c r="AO754" s="7"/>
      <c r="AP754" s="7"/>
      <c r="AQ754" s="7"/>
    </row>
    <row r="755">
      <c r="A755" s="7"/>
      <c r="B755" s="450"/>
      <c r="C755" s="450"/>
      <c r="D755" s="450"/>
      <c r="E755" s="7"/>
      <c r="F755" s="7"/>
      <c r="G755" s="7"/>
      <c r="H755" s="7"/>
      <c r="I755" s="7"/>
      <c r="J755" s="7"/>
      <c r="K755" s="7"/>
      <c r="L755" s="1733"/>
      <c r="M755" s="7"/>
      <c r="N755" s="7"/>
      <c r="O755" s="7"/>
      <c r="P755" s="7"/>
      <c r="Q755" s="7"/>
      <c r="R755" s="7"/>
      <c r="S755" s="7"/>
      <c r="T755" s="95"/>
      <c r="U755" s="7"/>
      <c r="V755" s="7"/>
      <c r="W755" s="7"/>
      <c r="X755" s="7"/>
      <c r="Y755" s="7"/>
      <c r="Z755" s="7"/>
      <c r="AA755" s="7"/>
      <c r="AB755" s="7"/>
      <c r="AC755" s="7"/>
      <c r="AD755" s="7"/>
      <c r="AE755" s="7"/>
      <c r="AF755" s="7"/>
      <c r="AG755" s="7"/>
      <c r="AH755" s="7"/>
      <c r="AI755" s="7"/>
      <c r="AJ755" s="7"/>
      <c r="AK755" s="7"/>
      <c r="AL755" s="7"/>
      <c r="AM755" s="7"/>
      <c r="AN755" s="7"/>
      <c r="AO755" s="7"/>
      <c r="AP755" s="7"/>
      <c r="AQ755" s="7"/>
    </row>
    <row r="756">
      <c r="A756" s="7"/>
      <c r="B756" s="450"/>
      <c r="C756" s="450"/>
      <c r="D756" s="450"/>
      <c r="E756" s="7"/>
      <c r="F756" s="7"/>
      <c r="G756" s="7"/>
      <c r="H756" s="7"/>
      <c r="I756" s="7"/>
      <c r="J756" s="7"/>
      <c r="K756" s="7"/>
      <c r="L756" s="1733"/>
      <c r="M756" s="7"/>
      <c r="N756" s="7"/>
      <c r="O756" s="7"/>
      <c r="P756" s="7"/>
      <c r="Q756" s="7"/>
      <c r="R756" s="7"/>
      <c r="S756" s="7"/>
      <c r="T756" s="95"/>
      <c r="U756" s="7"/>
      <c r="V756" s="7"/>
      <c r="W756" s="7"/>
      <c r="X756" s="7"/>
      <c r="Y756" s="7"/>
      <c r="Z756" s="7"/>
      <c r="AA756" s="7"/>
      <c r="AB756" s="7"/>
      <c r="AC756" s="7"/>
      <c r="AD756" s="7"/>
      <c r="AE756" s="7"/>
      <c r="AF756" s="7"/>
      <c r="AG756" s="7"/>
      <c r="AH756" s="7"/>
      <c r="AI756" s="7"/>
      <c r="AJ756" s="7"/>
      <c r="AK756" s="7"/>
      <c r="AL756" s="7"/>
      <c r="AM756" s="7"/>
      <c r="AN756" s="7"/>
      <c r="AO756" s="7"/>
      <c r="AP756" s="7"/>
      <c r="AQ756" s="7"/>
    </row>
    <row r="757">
      <c r="A757" s="7"/>
      <c r="B757" s="450"/>
      <c r="C757" s="450"/>
      <c r="D757" s="450"/>
      <c r="E757" s="7"/>
      <c r="F757" s="7"/>
      <c r="G757" s="7"/>
      <c r="H757" s="7"/>
      <c r="I757" s="7"/>
      <c r="J757" s="7"/>
      <c r="K757" s="7"/>
      <c r="L757" s="1733"/>
      <c r="M757" s="7"/>
      <c r="N757" s="7"/>
      <c r="O757" s="7"/>
      <c r="P757" s="7"/>
      <c r="Q757" s="7"/>
      <c r="R757" s="7"/>
      <c r="S757" s="7"/>
      <c r="T757" s="95"/>
      <c r="U757" s="7"/>
      <c r="V757" s="7"/>
      <c r="W757" s="7"/>
      <c r="X757" s="7"/>
      <c r="Y757" s="7"/>
      <c r="Z757" s="7"/>
      <c r="AA757" s="7"/>
      <c r="AB757" s="7"/>
      <c r="AC757" s="7"/>
      <c r="AD757" s="7"/>
      <c r="AE757" s="7"/>
      <c r="AF757" s="7"/>
      <c r="AG757" s="7"/>
      <c r="AH757" s="7"/>
      <c r="AI757" s="7"/>
      <c r="AJ757" s="7"/>
      <c r="AK757" s="7"/>
      <c r="AL757" s="7"/>
      <c r="AM757" s="7"/>
      <c r="AN757" s="7"/>
      <c r="AO757" s="7"/>
      <c r="AP757" s="7"/>
      <c r="AQ757" s="7"/>
    </row>
    <row r="758">
      <c r="A758" s="7"/>
      <c r="B758" s="450"/>
      <c r="C758" s="450"/>
      <c r="D758" s="450"/>
      <c r="E758" s="7"/>
      <c r="F758" s="7"/>
      <c r="G758" s="7"/>
      <c r="H758" s="7"/>
      <c r="I758" s="7"/>
      <c r="J758" s="7"/>
      <c r="K758" s="7"/>
      <c r="L758" s="1733"/>
      <c r="M758" s="7"/>
      <c r="N758" s="7"/>
      <c r="O758" s="7"/>
      <c r="P758" s="7"/>
      <c r="Q758" s="7"/>
      <c r="R758" s="7"/>
      <c r="S758" s="7"/>
      <c r="T758" s="95"/>
      <c r="U758" s="7"/>
      <c r="V758" s="7"/>
      <c r="W758" s="7"/>
      <c r="X758" s="7"/>
      <c r="Y758" s="7"/>
      <c r="Z758" s="7"/>
      <c r="AA758" s="7"/>
      <c r="AB758" s="7"/>
      <c r="AC758" s="7"/>
      <c r="AD758" s="7"/>
      <c r="AE758" s="7"/>
      <c r="AF758" s="7"/>
      <c r="AG758" s="7"/>
      <c r="AH758" s="7"/>
      <c r="AI758" s="7"/>
      <c r="AJ758" s="7"/>
      <c r="AK758" s="7"/>
      <c r="AL758" s="7"/>
      <c r="AM758" s="7"/>
      <c r="AN758" s="7"/>
      <c r="AO758" s="7"/>
      <c r="AP758" s="7"/>
      <c r="AQ758" s="7"/>
    </row>
    <row r="759">
      <c r="A759" s="7"/>
      <c r="B759" s="450"/>
      <c r="C759" s="450"/>
      <c r="D759" s="450"/>
      <c r="E759" s="7"/>
      <c r="F759" s="7"/>
      <c r="G759" s="7"/>
      <c r="H759" s="7"/>
      <c r="I759" s="7"/>
      <c r="J759" s="7"/>
      <c r="K759" s="7"/>
      <c r="L759" s="1733"/>
      <c r="M759" s="7"/>
      <c r="N759" s="7"/>
      <c r="O759" s="7"/>
      <c r="P759" s="7"/>
      <c r="Q759" s="7"/>
      <c r="R759" s="7"/>
      <c r="S759" s="7"/>
      <c r="T759" s="95"/>
      <c r="U759" s="7"/>
      <c r="V759" s="7"/>
      <c r="W759" s="7"/>
      <c r="X759" s="7"/>
      <c r="Y759" s="7"/>
      <c r="Z759" s="7"/>
      <c r="AA759" s="7"/>
      <c r="AB759" s="7"/>
      <c r="AC759" s="7"/>
      <c r="AD759" s="7"/>
      <c r="AE759" s="7"/>
      <c r="AF759" s="7"/>
      <c r="AG759" s="7"/>
      <c r="AH759" s="7"/>
      <c r="AI759" s="7"/>
      <c r="AJ759" s="7"/>
      <c r="AK759" s="7"/>
      <c r="AL759" s="7"/>
      <c r="AM759" s="7"/>
      <c r="AN759" s="7"/>
      <c r="AO759" s="7"/>
      <c r="AP759" s="7"/>
      <c r="AQ759" s="7"/>
    </row>
    <row r="760">
      <c r="A760" s="7"/>
      <c r="B760" s="450"/>
      <c r="C760" s="450"/>
      <c r="D760" s="450"/>
      <c r="E760" s="7"/>
      <c r="F760" s="7"/>
      <c r="G760" s="7"/>
      <c r="H760" s="7"/>
      <c r="I760" s="7"/>
      <c r="J760" s="7"/>
      <c r="K760" s="7"/>
      <c r="L760" s="1733"/>
      <c r="M760" s="7"/>
      <c r="N760" s="7"/>
      <c r="O760" s="7"/>
      <c r="P760" s="7"/>
      <c r="Q760" s="7"/>
      <c r="R760" s="7"/>
      <c r="S760" s="7"/>
      <c r="T760" s="95"/>
      <c r="U760" s="7"/>
      <c r="V760" s="7"/>
      <c r="W760" s="7"/>
      <c r="X760" s="7"/>
      <c r="Y760" s="7"/>
      <c r="Z760" s="7"/>
      <c r="AA760" s="7"/>
      <c r="AB760" s="7"/>
      <c r="AC760" s="7"/>
      <c r="AD760" s="7"/>
      <c r="AE760" s="7"/>
      <c r="AF760" s="7"/>
      <c r="AG760" s="7"/>
      <c r="AH760" s="7"/>
      <c r="AI760" s="7"/>
      <c r="AJ760" s="7"/>
      <c r="AK760" s="7"/>
      <c r="AL760" s="7"/>
      <c r="AM760" s="7"/>
      <c r="AN760" s="7"/>
      <c r="AO760" s="7"/>
      <c r="AP760" s="7"/>
      <c r="AQ760" s="7"/>
    </row>
    <row r="761">
      <c r="A761" s="7"/>
      <c r="B761" s="450"/>
      <c r="C761" s="450"/>
      <c r="D761" s="450"/>
      <c r="E761" s="7"/>
      <c r="F761" s="7"/>
      <c r="G761" s="7"/>
      <c r="H761" s="7"/>
      <c r="I761" s="7"/>
      <c r="J761" s="7"/>
      <c r="K761" s="7"/>
      <c r="L761" s="1733"/>
      <c r="M761" s="7"/>
      <c r="N761" s="7"/>
      <c r="O761" s="7"/>
      <c r="P761" s="7"/>
      <c r="Q761" s="7"/>
      <c r="R761" s="7"/>
      <c r="S761" s="7"/>
      <c r="T761" s="95"/>
      <c r="U761" s="7"/>
      <c r="V761" s="7"/>
      <c r="W761" s="7"/>
      <c r="X761" s="7"/>
      <c r="Y761" s="7"/>
      <c r="Z761" s="7"/>
      <c r="AA761" s="7"/>
      <c r="AB761" s="7"/>
      <c r="AC761" s="7"/>
      <c r="AD761" s="7"/>
      <c r="AE761" s="7"/>
      <c r="AF761" s="7"/>
      <c r="AG761" s="7"/>
      <c r="AH761" s="7"/>
      <c r="AI761" s="7"/>
      <c r="AJ761" s="7"/>
      <c r="AK761" s="7"/>
      <c r="AL761" s="7"/>
      <c r="AM761" s="7"/>
      <c r="AN761" s="7"/>
      <c r="AO761" s="7"/>
      <c r="AP761" s="7"/>
      <c r="AQ761" s="7"/>
    </row>
    <row r="762">
      <c r="A762" s="7"/>
      <c r="B762" s="450"/>
      <c r="C762" s="450"/>
      <c r="D762" s="450"/>
      <c r="E762" s="7"/>
      <c r="F762" s="7"/>
      <c r="G762" s="7"/>
      <c r="H762" s="7"/>
      <c r="I762" s="7"/>
      <c r="J762" s="7"/>
      <c r="K762" s="7"/>
      <c r="L762" s="1733"/>
      <c r="M762" s="7"/>
      <c r="N762" s="7"/>
      <c r="O762" s="7"/>
      <c r="P762" s="7"/>
      <c r="Q762" s="7"/>
      <c r="R762" s="7"/>
      <c r="S762" s="7"/>
      <c r="T762" s="95"/>
      <c r="U762" s="7"/>
      <c r="V762" s="7"/>
      <c r="W762" s="7"/>
      <c r="X762" s="7"/>
      <c r="Y762" s="7"/>
      <c r="Z762" s="7"/>
      <c r="AA762" s="7"/>
      <c r="AB762" s="7"/>
      <c r="AC762" s="7"/>
      <c r="AD762" s="7"/>
      <c r="AE762" s="7"/>
      <c r="AF762" s="7"/>
      <c r="AG762" s="7"/>
      <c r="AH762" s="7"/>
      <c r="AI762" s="7"/>
      <c r="AJ762" s="7"/>
      <c r="AK762" s="7"/>
      <c r="AL762" s="7"/>
      <c r="AM762" s="7"/>
      <c r="AN762" s="7"/>
      <c r="AO762" s="7"/>
      <c r="AP762" s="7"/>
      <c r="AQ762" s="7"/>
    </row>
    <row r="763">
      <c r="A763" s="7"/>
      <c r="B763" s="450"/>
      <c r="C763" s="450"/>
      <c r="D763" s="450"/>
      <c r="E763" s="7"/>
      <c r="F763" s="7"/>
      <c r="G763" s="7"/>
      <c r="H763" s="7"/>
      <c r="I763" s="7"/>
      <c r="J763" s="7"/>
      <c r="K763" s="7"/>
      <c r="L763" s="1733"/>
      <c r="M763" s="7"/>
      <c r="N763" s="7"/>
      <c r="O763" s="7"/>
      <c r="P763" s="7"/>
      <c r="Q763" s="7"/>
      <c r="R763" s="7"/>
      <c r="S763" s="7"/>
      <c r="T763" s="95"/>
      <c r="U763" s="7"/>
      <c r="V763" s="7"/>
      <c r="W763" s="7"/>
      <c r="X763" s="7"/>
      <c r="Y763" s="7"/>
      <c r="Z763" s="7"/>
      <c r="AA763" s="7"/>
      <c r="AB763" s="7"/>
      <c r="AC763" s="7"/>
      <c r="AD763" s="7"/>
      <c r="AE763" s="7"/>
      <c r="AF763" s="7"/>
      <c r="AG763" s="7"/>
      <c r="AH763" s="7"/>
      <c r="AI763" s="7"/>
      <c r="AJ763" s="7"/>
      <c r="AK763" s="7"/>
      <c r="AL763" s="7"/>
      <c r="AM763" s="7"/>
      <c r="AN763" s="7"/>
      <c r="AO763" s="7"/>
      <c r="AP763" s="7"/>
      <c r="AQ763" s="7"/>
    </row>
    <row r="764">
      <c r="A764" s="7"/>
      <c r="B764" s="450"/>
      <c r="C764" s="450"/>
      <c r="D764" s="450"/>
      <c r="E764" s="7"/>
      <c r="F764" s="7"/>
      <c r="G764" s="7"/>
      <c r="H764" s="7"/>
      <c r="I764" s="7"/>
      <c r="J764" s="7"/>
      <c r="K764" s="7"/>
      <c r="L764" s="1733"/>
      <c r="M764" s="7"/>
      <c r="N764" s="7"/>
      <c r="O764" s="7"/>
      <c r="P764" s="7"/>
      <c r="Q764" s="7"/>
      <c r="R764" s="7"/>
      <c r="S764" s="7"/>
      <c r="T764" s="95"/>
      <c r="U764" s="7"/>
      <c r="V764" s="7"/>
      <c r="W764" s="7"/>
      <c r="X764" s="7"/>
      <c r="Y764" s="7"/>
      <c r="Z764" s="7"/>
      <c r="AA764" s="7"/>
      <c r="AB764" s="7"/>
      <c r="AC764" s="7"/>
      <c r="AD764" s="7"/>
      <c r="AE764" s="7"/>
      <c r="AF764" s="7"/>
      <c r="AG764" s="7"/>
      <c r="AH764" s="7"/>
      <c r="AI764" s="7"/>
      <c r="AJ764" s="7"/>
      <c r="AK764" s="7"/>
      <c r="AL764" s="7"/>
      <c r="AM764" s="7"/>
      <c r="AN764" s="7"/>
      <c r="AO764" s="7"/>
      <c r="AP764" s="7"/>
      <c r="AQ764" s="7"/>
    </row>
    <row r="765">
      <c r="A765" s="7"/>
      <c r="B765" s="450"/>
      <c r="C765" s="450"/>
      <c r="D765" s="450"/>
      <c r="E765" s="7"/>
      <c r="F765" s="7"/>
      <c r="G765" s="7"/>
      <c r="H765" s="7"/>
      <c r="I765" s="7"/>
      <c r="J765" s="7"/>
      <c r="K765" s="7"/>
      <c r="L765" s="1733"/>
      <c r="M765" s="7"/>
      <c r="N765" s="7"/>
      <c r="O765" s="7"/>
      <c r="P765" s="7"/>
      <c r="Q765" s="7"/>
      <c r="R765" s="7"/>
      <c r="S765" s="7"/>
      <c r="T765" s="95"/>
      <c r="U765" s="7"/>
      <c r="V765" s="7"/>
      <c r="W765" s="7"/>
      <c r="X765" s="7"/>
      <c r="Y765" s="7"/>
      <c r="Z765" s="7"/>
      <c r="AA765" s="7"/>
      <c r="AB765" s="7"/>
      <c r="AC765" s="7"/>
      <c r="AD765" s="7"/>
      <c r="AE765" s="7"/>
      <c r="AF765" s="7"/>
      <c r="AG765" s="7"/>
      <c r="AH765" s="7"/>
      <c r="AI765" s="7"/>
      <c r="AJ765" s="7"/>
      <c r="AK765" s="7"/>
      <c r="AL765" s="7"/>
      <c r="AM765" s="7"/>
      <c r="AN765" s="7"/>
      <c r="AO765" s="7"/>
      <c r="AP765" s="7"/>
      <c r="AQ765" s="7"/>
    </row>
    <row r="766">
      <c r="A766" s="7"/>
      <c r="B766" s="450"/>
      <c r="C766" s="450"/>
      <c r="D766" s="450"/>
      <c r="E766" s="7"/>
      <c r="F766" s="7"/>
      <c r="G766" s="7"/>
      <c r="H766" s="7"/>
      <c r="I766" s="7"/>
      <c r="J766" s="7"/>
      <c r="K766" s="7"/>
      <c r="L766" s="1733"/>
      <c r="M766" s="7"/>
      <c r="N766" s="7"/>
      <c r="O766" s="7"/>
      <c r="P766" s="7"/>
      <c r="Q766" s="7"/>
      <c r="R766" s="7"/>
      <c r="S766" s="7"/>
      <c r="T766" s="95"/>
      <c r="U766" s="7"/>
      <c r="V766" s="7"/>
      <c r="W766" s="7"/>
      <c r="X766" s="7"/>
      <c r="Y766" s="7"/>
      <c r="Z766" s="7"/>
      <c r="AA766" s="7"/>
      <c r="AB766" s="7"/>
      <c r="AC766" s="7"/>
      <c r="AD766" s="7"/>
      <c r="AE766" s="7"/>
      <c r="AF766" s="7"/>
      <c r="AG766" s="7"/>
      <c r="AH766" s="7"/>
      <c r="AI766" s="7"/>
      <c r="AJ766" s="7"/>
      <c r="AK766" s="7"/>
      <c r="AL766" s="7"/>
      <c r="AM766" s="7"/>
      <c r="AN766" s="7"/>
      <c r="AO766" s="7"/>
      <c r="AP766" s="7"/>
      <c r="AQ766" s="7"/>
    </row>
    <row r="767">
      <c r="A767" s="7"/>
      <c r="B767" s="450"/>
      <c r="C767" s="450"/>
      <c r="D767" s="450"/>
      <c r="E767" s="7"/>
      <c r="F767" s="7"/>
      <c r="G767" s="7"/>
      <c r="H767" s="7"/>
      <c r="I767" s="7"/>
      <c r="J767" s="7"/>
      <c r="K767" s="7"/>
      <c r="L767" s="1733"/>
      <c r="M767" s="7"/>
      <c r="N767" s="7"/>
      <c r="O767" s="7"/>
      <c r="P767" s="7"/>
      <c r="Q767" s="7"/>
      <c r="R767" s="7"/>
      <c r="S767" s="7"/>
      <c r="T767" s="95"/>
      <c r="U767" s="7"/>
      <c r="V767" s="7"/>
      <c r="W767" s="7"/>
      <c r="X767" s="7"/>
      <c r="Y767" s="7"/>
      <c r="Z767" s="7"/>
      <c r="AA767" s="7"/>
      <c r="AB767" s="7"/>
      <c r="AC767" s="7"/>
      <c r="AD767" s="7"/>
      <c r="AE767" s="7"/>
      <c r="AF767" s="7"/>
      <c r="AG767" s="7"/>
      <c r="AH767" s="7"/>
      <c r="AI767" s="7"/>
      <c r="AJ767" s="7"/>
      <c r="AK767" s="7"/>
      <c r="AL767" s="7"/>
      <c r="AM767" s="7"/>
      <c r="AN767" s="7"/>
      <c r="AO767" s="7"/>
      <c r="AP767" s="7"/>
      <c r="AQ767" s="7"/>
    </row>
    <row r="768">
      <c r="A768" s="7"/>
      <c r="B768" s="450"/>
      <c r="C768" s="450"/>
      <c r="D768" s="450"/>
      <c r="E768" s="7"/>
      <c r="F768" s="7"/>
      <c r="G768" s="7"/>
      <c r="H768" s="7"/>
      <c r="I768" s="7"/>
      <c r="J768" s="7"/>
      <c r="K768" s="7"/>
      <c r="L768" s="1733"/>
      <c r="M768" s="7"/>
      <c r="N768" s="7"/>
      <c r="O768" s="7"/>
      <c r="P768" s="7"/>
      <c r="Q768" s="7"/>
      <c r="R768" s="7"/>
      <c r="S768" s="7"/>
      <c r="T768" s="95"/>
      <c r="U768" s="7"/>
      <c r="V768" s="7"/>
      <c r="W768" s="7"/>
      <c r="X768" s="7"/>
      <c r="Y768" s="7"/>
      <c r="Z768" s="7"/>
      <c r="AA768" s="7"/>
      <c r="AB768" s="7"/>
      <c r="AC768" s="7"/>
      <c r="AD768" s="7"/>
      <c r="AE768" s="7"/>
      <c r="AF768" s="7"/>
      <c r="AG768" s="7"/>
      <c r="AH768" s="7"/>
      <c r="AI768" s="7"/>
      <c r="AJ768" s="7"/>
      <c r="AK768" s="7"/>
      <c r="AL768" s="7"/>
      <c r="AM768" s="7"/>
      <c r="AN768" s="7"/>
      <c r="AO768" s="7"/>
      <c r="AP768" s="7"/>
      <c r="AQ768" s="7"/>
    </row>
    <row r="769">
      <c r="A769" s="7"/>
      <c r="B769" s="450"/>
      <c r="C769" s="450"/>
      <c r="D769" s="450"/>
      <c r="E769" s="7"/>
      <c r="F769" s="7"/>
      <c r="G769" s="7"/>
      <c r="H769" s="7"/>
      <c r="I769" s="7"/>
      <c r="J769" s="7"/>
      <c r="K769" s="7"/>
      <c r="L769" s="1733"/>
      <c r="M769" s="7"/>
      <c r="N769" s="7"/>
      <c r="O769" s="7"/>
      <c r="P769" s="7"/>
      <c r="Q769" s="7"/>
      <c r="R769" s="7"/>
      <c r="S769" s="7"/>
      <c r="T769" s="95"/>
      <c r="U769" s="7"/>
      <c r="V769" s="7"/>
      <c r="W769" s="7"/>
      <c r="X769" s="7"/>
      <c r="Y769" s="7"/>
      <c r="Z769" s="7"/>
      <c r="AA769" s="7"/>
      <c r="AB769" s="7"/>
      <c r="AC769" s="7"/>
      <c r="AD769" s="7"/>
      <c r="AE769" s="7"/>
      <c r="AF769" s="7"/>
      <c r="AG769" s="7"/>
      <c r="AH769" s="7"/>
      <c r="AI769" s="7"/>
      <c r="AJ769" s="7"/>
      <c r="AK769" s="7"/>
      <c r="AL769" s="7"/>
      <c r="AM769" s="7"/>
      <c r="AN769" s="7"/>
      <c r="AO769" s="7"/>
      <c r="AP769" s="7"/>
      <c r="AQ769" s="7"/>
    </row>
    <row r="770">
      <c r="A770" s="7"/>
      <c r="B770" s="450"/>
      <c r="C770" s="450"/>
      <c r="D770" s="450"/>
      <c r="E770" s="7"/>
      <c r="F770" s="7"/>
      <c r="G770" s="7"/>
      <c r="H770" s="7"/>
      <c r="I770" s="7"/>
      <c r="J770" s="7"/>
      <c r="K770" s="7"/>
      <c r="L770" s="1733"/>
      <c r="M770" s="7"/>
      <c r="N770" s="7"/>
      <c r="O770" s="7"/>
      <c r="P770" s="7"/>
      <c r="Q770" s="7"/>
      <c r="R770" s="7"/>
      <c r="S770" s="7"/>
      <c r="T770" s="95"/>
      <c r="U770" s="7"/>
      <c r="V770" s="7"/>
      <c r="W770" s="7"/>
      <c r="X770" s="7"/>
      <c r="Y770" s="7"/>
      <c r="Z770" s="7"/>
      <c r="AA770" s="7"/>
      <c r="AB770" s="7"/>
      <c r="AC770" s="7"/>
      <c r="AD770" s="7"/>
      <c r="AE770" s="7"/>
      <c r="AF770" s="7"/>
      <c r="AG770" s="7"/>
      <c r="AH770" s="7"/>
      <c r="AI770" s="7"/>
      <c r="AJ770" s="7"/>
      <c r="AK770" s="7"/>
      <c r="AL770" s="7"/>
      <c r="AM770" s="7"/>
      <c r="AN770" s="7"/>
      <c r="AO770" s="7"/>
      <c r="AP770" s="7"/>
      <c r="AQ770" s="7"/>
    </row>
    <row r="771">
      <c r="A771" s="7"/>
      <c r="B771" s="450"/>
      <c r="C771" s="450"/>
      <c r="D771" s="450"/>
      <c r="E771" s="7"/>
      <c r="F771" s="7"/>
      <c r="G771" s="7"/>
      <c r="H771" s="7"/>
      <c r="I771" s="7"/>
      <c r="J771" s="7"/>
      <c r="K771" s="7"/>
      <c r="L771" s="1733"/>
      <c r="M771" s="7"/>
      <c r="N771" s="7"/>
      <c r="O771" s="7"/>
      <c r="P771" s="7"/>
      <c r="Q771" s="7"/>
      <c r="R771" s="7"/>
      <c r="S771" s="7"/>
      <c r="T771" s="95"/>
      <c r="U771" s="7"/>
      <c r="V771" s="7"/>
      <c r="W771" s="7"/>
      <c r="X771" s="7"/>
      <c r="Y771" s="7"/>
      <c r="Z771" s="7"/>
      <c r="AA771" s="7"/>
      <c r="AB771" s="7"/>
      <c r="AC771" s="7"/>
      <c r="AD771" s="7"/>
      <c r="AE771" s="7"/>
      <c r="AF771" s="7"/>
      <c r="AG771" s="7"/>
      <c r="AH771" s="7"/>
      <c r="AI771" s="7"/>
      <c r="AJ771" s="7"/>
      <c r="AK771" s="7"/>
      <c r="AL771" s="7"/>
      <c r="AM771" s="7"/>
      <c r="AN771" s="7"/>
      <c r="AO771" s="7"/>
      <c r="AP771" s="7"/>
      <c r="AQ771" s="7"/>
    </row>
    <row r="772">
      <c r="A772" s="7"/>
      <c r="B772" s="450"/>
      <c r="C772" s="450"/>
      <c r="D772" s="450"/>
      <c r="E772" s="7"/>
      <c r="F772" s="7"/>
      <c r="G772" s="7"/>
      <c r="H772" s="7"/>
      <c r="I772" s="7"/>
      <c r="J772" s="7"/>
      <c r="K772" s="7"/>
      <c r="L772" s="1733"/>
      <c r="M772" s="7"/>
      <c r="N772" s="7"/>
      <c r="O772" s="7"/>
      <c r="P772" s="7"/>
      <c r="Q772" s="7"/>
      <c r="R772" s="7"/>
      <c r="S772" s="7"/>
      <c r="T772" s="95"/>
      <c r="U772" s="7"/>
      <c r="V772" s="7"/>
      <c r="W772" s="7"/>
      <c r="X772" s="7"/>
      <c r="Y772" s="7"/>
      <c r="Z772" s="7"/>
      <c r="AA772" s="7"/>
      <c r="AB772" s="7"/>
      <c r="AC772" s="7"/>
      <c r="AD772" s="7"/>
      <c r="AE772" s="7"/>
      <c r="AF772" s="7"/>
      <c r="AG772" s="7"/>
      <c r="AH772" s="7"/>
      <c r="AI772" s="7"/>
      <c r="AJ772" s="7"/>
      <c r="AK772" s="7"/>
      <c r="AL772" s="7"/>
      <c r="AM772" s="7"/>
      <c r="AN772" s="7"/>
      <c r="AO772" s="7"/>
      <c r="AP772" s="7"/>
      <c r="AQ772" s="7"/>
    </row>
    <row r="773">
      <c r="A773" s="7"/>
      <c r="B773" s="450"/>
      <c r="C773" s="450"/>
      <c r="D773" s="450"/>
      <c r="E773" s="7"/>
      <c r="F773" s="7"/>
      <c r="G773" s="7"/>
      <c r="H773" s="7"/>
      <c r="I773" s="7"/>
      <c r="J773" s="7"/>
      <c r="K773" s="7"/>
      <c r="L773" s="1733"/>
      <c r="M773" s="7"/>
      <c r="N773" s="7"/>
      <c r="O773" s="7"/>
      <c r="P773" s="7"/>
      <c r="Q773" s="7"/>
      <c r="R773" s="7"/>
      <c r="S773" s="7"/>
      <c r="T773" s="95"/>
      <c r="U773" s="7"/>
      <c r="V773" s="7"/>
      <c r="W773" s="7"/>
      <c r="X773" s="7"/>
      <c r="Y773" s="7"/>
      <c r="Z773" s="7"/>
      <c r="AA773" s="7"/>
      <c r="AB773" s="7"/>
      <c r="AC773" s="7"/>
      <c r="AD773" s="7"/>
      <c r="AE773" s="7"/>
      <c r="AF773" s="7"/>
      <c r="AG773" s="7"/>
      <c r="AH773" s="7"/>
      <c r="AI773" s="7"/>
      <c r="AJ773" s="7"/>
      <c r="AK773" s="7"/>
      <c r="AL773" s="7"/>
      <c r="AM773" s="7"/>
      <c r="AN773" s="7"/>
      <c r="AO773" s="7"/>
      <c r="AP773" s="7"/>
      <c r="AQ773" s="7"/>
    </row>
    <row r="774">
      <c r="A774" s="7"/>
      <c r="B774" s="450"/>
      <c r="C774" s="450"/>
      <c r="D774" s="450"/>
      <c r="E774" s="7"/>
      <c r="F774" s="7"/>
      <c r="G774" s="7"/>
      <c r="H774" s="7"/>
      <c r="I774" s="7"/>
      <c r="J774" s="7"/>
      <c r="K774" s="7"/>
      <c r="L774" s="1733"/>
      <c r="M774" s="7"/>
      <c r="N774" s="7"/>
      <c r="O774" s="7"/>
      <c r="P774" s="7"/>
      <c r="Q774" s="7"/>
      <c r="R774" s="7"/>
      <c r="S774" s="7"/>
      <c r="T774" s="95"/>
      <c r="U774" s="7"/>
      <c r="V774" s="7"/>
      <c r="W774" s="7"/>
      <c r="X774" s="7"/>
      <c r="Y774" s="7"/>
      <c r="Z774" s="7"/>
      <c r="AA774" s="7"/>
      <c r="AB774" s="7"/>
      <c r="AC774" s="7"/>
      <c r="AD774" s="7"/>
      <c r="AE774" s="7"/>
      <c r="AF774" s="7"/>
      <c r="AG774" s="7"/>
      <c r="AH774" s="7"/>
      <c r="AI774" s="7"/>
      <c r="AJ774" s="7"/>
      <c r="AK774" s="7"/>
      <c r="AL774" s="7"/>
      <c r="AM774" s="7"/>
      <c r="AN774" s="7"/>
      <c r="AO774" s="7"/>
      <c r="AP774" s="7"/>
      <c r="AQ774" s="7"/>
    </row>
    <row r="775">
      <c r="A775" s="7"/>
      <c r="B775" s="450"/>
      <c r="C775" s="450"/>
      <c r="D775" s="450"/>
      <c r="E775" s="7"/>
      <c r="F775" s="7"/>
      <c r="G775" s="7"/>
      <c r="H775" s="7"/>
      <c r="I775" s="7"/>
      <c r="J775" s="7"/>
      <c r="K775" s="7"/>
      <c r="L775" s="1733"/>
      <c r="M775" s="7"/>
      <c r="N775" s="7"/>
      <c r="O775" s="7"/>
      <c r="P775" s="7"/>
      <c r="Q775" s="7"/>
      <c r="R775" s="7"/>
      <c r="S775" s="7"/>
      <c r="T775" s="95"/>
      <c r="U775" s="7"/>
      <c r="V775" s="7"/>
      <c r="W775" s="7"/>
      <c r="X775" s="7"/>
      <c r="Y775" s="7"/>
      <c r="Z775" s="7"/>
      <c r="AA775" s="7"/>
      <c r="AB775" s="7"/>
      <c r="AC775" s="7"/>
      <c r="AD775" s="7"/>
      <c r="AE775" s="7"/>
      <c r="AF775" s="7"/>
      <c r="AG775" s="7"/>
      <c r="AH775" s="7"/>
      <c r="AI775" s="7"/>
      <c r="AJ775" s="7"/>
      <c r="AK775" s="7"/>
      <c r="AL775" s="7"/>
      <c r="AM775" s="7"/>
      <c r="AN775" s="7"/>
      <c r="AO775" s="7"/>
      <c r="AP775" s="7"/>
      <c r="AQ775" s="7"/>
    </row>
    <row r="776">
      <c r="A776" s="7"/>
      <c r="B776" s="450"/>
      <c r="C776" s="450"/>
      <c r="D776" s="450"/>
      <c r="E776" s="7"/>
      <c r="F776" s="7"/>
      <c r="G776" s="7"/>
      <c r="H776" s="7"/>
      <c r="I776" s="7"/>
      <c r="J776" s="7"/>
      <c r="K776" s="7"/>
      <c r="L776" s="1733"/>
      <c r="M776" s="7"/>
      <c r="N776" s="7"/>
      <c r="O776" s="7"/>
      <c r="P776" s="7"/>
      <c r="Q776" s="7"/>
      <c r="R776" s="7"/>
      <c r="S776" s="7"/>
      <c r="T776" s="95"/>
      <c r="U776" s="7"/>
      <c r="V776" s="7"/>
      <c r="W776" s="7"/>
      <c r="X776" s="7"/>
      <c r="Y776" s="7"/>
      <c r="Z776" s="7"/>
      <c r="AA776" s="7"/>
      <c r="AB776" s="7"/>
      <c r="AC776" s="7"/>
      <c r="AD776" s="7"/>
      <c r="AE776" s="7"/>
      <c r="AF776" s="7"/>
      <c r="AG776" s="7"/>
      <c r="AH776" s="7"/>
      <c r="AI776" s="7"/>
      <c r="AJ776" s="7"/>
      <c r="AK776" s="7"/>
      <c r="AL776" s="7"/>
      <c r="AM776" s="7"/>
      <c r="AN776" s="7"/>
      <c r="AO776" s="7"/>
      <c r="AP776" s="7"/>
      <c r="AQ776" s="7"/>
    </row>
    <row r="777">
      <c r="A777" s="7"/>
      <c r="B777" s="450"/>
      <c r="C777" s="450"/>
      <c r="D777" s="450"/>
      <c r="E777" s="7"/>
      <c r="F777" s="7"/>
      <c r="G777" s="7"/>
      <c r="H777" s="7"/>
      <c r="I777" s="7"/>
      <c r="J777" s="7"/>
      <c r="K777" s="7"/>
      <c r="L777" s="1733"/>
      <c r="M777" s="7"/>
      <c r="N777" s="7"/>
      <c r="O777" s="7"/>
      <c r="P777" s="7"/>
      <c r="Q777" s="7"/>
      <c r="R777" s="7"/>
      <c r="S777" s="7"/>
      <c r="T777" s="95"/>
      <c r="U777" s="7"/>
      <c r="V777" s="7"/>
      <c r="W777" s="7"/>
      <c r="X777" s="7"/>
      <c r="Y777" s="7"/>
      <c r="Z777" s="7"/>
      <c r="AA777" s="7"/>
      <c r="AB777" s="7"/>
      <c r="AC777" s="7"/>
      <c r="AD777" s="7"/>
      <c r="AE777" s="7"/>
      <c r="AF777" s="7"/>
      <c r="AG777" s="7"/>
      <c r="AH777" s="7"/>
      <c r="AI777" s="7"/>
      <c r="AJ777" s="7"/>
      <c r="AK777" s="7"/>
      <c r="AL777" s="7"/>
      <c r="AM777" s="7"/>
      <c r="AN777" s="7"/>
      <c r="AO777" s="7"/>
      <c r="AP777" s="7"/>
      <c r="AQ777" s="7"/>
    </row>
    <row r="778">
      <c r="A778" s="7"/>
      <c r="B778" s="450"/>
      <c r="C778" s="450"/>
      <c r="D778" s="450"/>
      <c r="E778" s="7"/>
      <c r="F778" s="7"/>
      <c r="G778" s="7"/>
      <c r="H778" s="7"/>
      <c r="I778" s="7"/>
      <c r="J778" s="7"/>
      <c r="K778" s="7"/>
      <c r="L778" s="1733"/>
      <c r="M778" s="7"/>
      <c r="N778" s="7"/>
      <c r="O778" s="7"/>
      <c r="P778" s="7"/>
      <c r="Q778" s="7"/>
      <c r="R778" s="7"/>
      <c r="S778" s="7"/>
      <c r="T778" s="95"/>
      <c r="U778" s="7"/>
      <c r="V778" s="7"/>
      <c r="W778" s="7"/>
      <c r="X778" s="7"/>
      <c r="Y778" s="7"/>
      <c r="Z778" s="7"/>
      <c r="AA778" s="7"/>
      <c r="AB778" s="7"/>
      <c r="AC778" s="7"/>
      <c r="AD778" s="7"/>
      <c r="AE778" s="7"/>
      <c r="AF778" s="7"/>
      <c r="AG778" s="7"/>
      <c r="AH778" s="7"/>
      <c r="AI778" s="7"/>
      <c r="AJ778" s="7"/>
      <c r="AK778" s="7"/>
      <c r="AL778" s="7"/>
      <c r="AM778" s="7"/>
      <c r="AN778" s="7"/>
      <c r="AO778" s="7"/>
      <c r="AP778" s="7"/>
      <c r="AQ778" s="7"/>
    </row>
    <row r="779">
      <c r="A779" s="7"/>
      <c r="B779" s="450"/>
      <c r="C779" s="450"/>
      <c r="D779" s="450"/>
      <c r="E779" s="7"/>
      <c r="F779" s="7"/>
      <c r="G779" s="7"/>
      <c r="H779" s="7"/>
      <c r="I779" s="7"/>
      <c r="J779" s="7"/>
      <c r="K779" s="7"/>
      <c r="L779" s="1733"/>
      <c r="M779" s="7"/>
      <c r="N779" s="7"/>
      <c r="O779" s="7"/>
      <c r="P779" s="7"/>
      <c r="Q779" s="7"/>
      <c r="R779" s="7"/>
      <c r="S779" s="7"/>
      <c r="T779" s="95"/>
      <c r="U779" s="7"/>
      <c r="V779" s="7"/>
      <c r="W779" s="7"/>
      <c r="X779" s="7"/>
      <c r="Y779" s="7"/>
      <c r="Z779" s="7"/>
      <c r="AA779" s="7"/>
      <c r="AB779" s="7"/>
      <c r="AC779" s="7"/>
      <c r="AD779" s="7"/>
      <c r="AE779" s="7"/>
      <c r="AF779" s="7"/>
      <c r="AG779" s="7"/>
      <c r="AH779" s="7"/>
      <c r="AI779" s="7"/>
      <c r="AJ779" s="7"/>
      <c r="AK779" s="7"/>
      <c r="AL779" s="7"/>
      <c r="AM779" s="7"/>
      <c r="AN779" s="7"/>
      <c r="AO779" s="7"/>
      <c r="AP779" s="7"/>
      <c r="AQ779" s="7"/>
    </row>
    <row r="780">
      <c r="A780" s="7"/>
      <c r="B780" s="450"/>
      <c r="C780" s="450"/>
      <c r="D780" s="450"/>
      <c r="E780" s="7"/>
      <c r="F780" s="7"/>
      <c r="G780" s="7"/>
      <c r="H780" s="7"/>
      <c r="I780" s="7"/>
      <c r="J780" s="7"/>
      <c r="K780" s="7"/>
      <c r="L780" s="1733"/>
      <c r="M780" s="7"/>
      <c r="N780" s="7"/>
      <c r="O780" s="7"/>
      <c r="P780" s="7"/>
      <c r="Q780" s="7"/>
      <c r="R780" s="7"/>
      <c r="S780" s="7"/>
      <c r="T780" s="95"/>
      <c r="U780" s="7"/>
      <c r="V780" s="7"/>
      <c r="W780" s="7"/>
      <c r="X780" s="7"/>
      <c r="Y780" s="7"/>
      <c r="Z780" s="7"/>
      <c r="AA780" s="7"/>
      <c r="AB780" s="7"/>
      <c r="AC780" s="7"/>
      <c r="AD780" s="7"/>
      <c r="AE780" s="7"/>
      <c r="AF780" s="7"/>
      <c r="AG780" s="7"/>
      <c r="AH780" s="7"/>
      <c r="AI780" s="7"/>
      <c r="AJ780" s="7"/>
      <c r="AK780" s="7"/>
      <c r="AL780" s="7"/>
      <c r="AM780" s="7"/>
      <c r="AN780" s="7"/>
      <c r="AO780" s="7"/>
      <c r="AP780" s="7"/>
      <c r="AQ780" s="7"/>
    </row>
    <row r="781">
      <c r="A781" s="7"/>
      <c r="B781" s="450"/>
      <c r="C781" s="450"/>
      <c r="D781" s="450"/>
      <c r="E781" s="7"/>
      <c r="F781" s="7"/>
      <c r="G781" s="7"/>
      <c r="H781" s="7"/>
      <c r="I781" s="7"/>
      <c r="J781" s="7"/>
      <c r="K781" s="7"/>
      <c r="L781" s="1733"/>
      <c r="M781" s="7"/>
      <c r="N781" s="7"/>
      <c r="O781" s="7"/>
      <c r="P781" s="7"/>
      <c r="Q781" s="7"/>
      <c r="R781" s="7"/>
      <c r="S781" s="7"/>
      <c r="T781" s="95"/>
      <c r="U781" s="7"/>
      <c r="V781" s="7"/>
      <c r="W781" s="7"/>
      <c r="X781" s="7"/>
      <c r="Y781" s="7"/>
      <c r="Z781" s="7"/>
      <c r="AA781" s="7"/>
      <c r="AB781" s="7"/>
      <c r="AC781" s="7"/>
      <c r="AD781" s="7"/>
      <c r="AE781" s="7"/>
      <c r="AF781" s="7"/>
      <c r="AG781" s="7"/>
      <c r="AH781" s="7"/>
      <c r="AI781" s="7"/>
      <c r="AJ781" s="7"/>
      <c r="AK781" s="7"/>
      <c r="AL781" s="7"/>
      <c r="AM781" s="7"/>
      <c r="AN781" s="7"/>
      <c r="AO781" s="7"/>
      <c r="AP781" s="7"/>
      <c r="AQ781" s="7"/>
    </row>
    <row r="782">
      <c r="A782" s="7"/>
      <c r="B782" s="450"/>
      <c r="C782" s="450"/>
      <c r="D782" s="450"/>
      <c r="E782" s="7"/>
      <c r="F782" s="7"/>
      <c r="G782" s="7"/>
      <c r="H782" s="7"/>
      <c r="I782" s="7"/>
      <c r="J782" s="7"/>
      <c r="K782" s="7"/>
      <c r="L782" s="1733"/>
      <c r="M782" s="7"/>
      <c r="N782" s="7"/>
      <c r="O782" s="7"/>
      <c r="P782" s="7"/>
      <c r="Q782" s="7"/>
      <c r="R782" s="7"/>
      <c r="S782" s="7"/>
      <c r="T782" s="95"/>
      <c r="U782" s="7"/>
      <c r="V782" s="7"/>
      <c r="W782" s="7"/>
      <c r="X782" s="7"/>
      <c r="Y782" s="7"/>
      <c r="Z782" s="7"/>
      <c r="AA782" s="7"/>
      <c r="AB782" s="7"/>
      <c r="AC782" s="7"/>
      <c r="AD782" s="7"/>
      <c r="AE782" s="7"/>
      <c r="AF782" s="7"/>
      <c r="AG782" s="7"/>
      <c r="AH782" s="7"/>
      <c r="AI782" s="7"/>
      <c r="AJ782" s="7"/>
      <c r="AK782" s="7"/>
      <c r="AL782" s="7"/>
      <c r="AM782" s="7"/>
      <c r="AN782" s="7"/>
      <c r="AO782" s="7"/>
      <c r="AP782" s="7"/>
      <c r="AQ782" s="7"/>
    </row>
    <row r="783">
      <c r="A783" s="7"/>
      <c r="B783" s="450"/>
      <c r="C783" s="450"/>
      <c r="D783" s="450"/>
      <c r="E783" s="7"/>
      <c r="F783" s="7"/>
      <c r="G783" s="7"/>
      <c r="H783" s="7"/>
      <c r="I783" s="7"/>
      <c r="J783" s="7"/>
      <c r="K783" s="7"/>
      <c r="L783" s="1733"/>
      <c r="M783" s="7"/>
      <c r="N783" s="7"/>
      <c r="O783" s="7"/>
      <c r="P783" s="7"/>
      <c r="Q783" s="7"/>
      <c r="R783" s="7"/>
      <c r="S783" s="7"/>
      <c r="T783" s="95"/>
      <c r="U783" s="7"/>
      <c r="V783" s="7"/>
      <c r="W783" s="7"/>
      <c r="X783" s="7"/>
      <c r="Y783" s="7"/>
      <c r="Z783" s="7"/>
      <c r="AA783" s="7"/>
      <c r="AB783" s="7"/>
      <c r="AC783" s="7"/>
      <c r="AD783" s="7"/>
      <c r="AE783" s="7"/>
      <c r="AF783" s="7"/>
      <c r="AG783" s="7"/>
      <c r="AH783" s="7"/>
      <c r="AI783" s="7"/>
      <c r="AJ783" s="7"/>
      <c r="AK783" s="7"/>
      <c r="AL783" s="7"/>
      <c r="AM783" s="7"/>
      <c r="AN783" s="7"/>
      <c r="AO783" s="7"/>
      <c r="AP783" s="7"/>
      <c r="AQ783" s="7"/>
    </row>
    <row r="784">
      <c r="A784" s="7"/>
      <c r="B784" s="450"/>
      <c r="C784" s="450"/>
      <c r="D784" s="450"/>
      <c r="E784" s="7"/>
      <c r="F784" s="7"/>
      <c r="G784" s="7"/>
      <c r="H784" s="7"/>
      <c r="I784" s="7"/>
      <c r="J784" s="7"/>
      <c r="K784" s="7"/>
      <c r="L784" s="1733"/>
      <c r="M784" s="7"/>
      <c r="N784" s="7"/>
      <c r="O784" s="7"/>
      <c r="P784" s="7"/>
      <c r="Q784" s="7"/>
      <c r="R784" s="7"/>
      <c r="S784" s="7"/>
      <c r="T784" s="95"/>
      <c r="U784" s="7"/>
      <c r="V784" s="7"/>
      <c r="W784" s="7"/>
      <c r="X784" s="7"/>
      <c r="Y784" s="7"/>
      <c r="Z784" s="7"/>
      <c r="AA784" s="7"/>
      <c r="AB784" s="7"/>
      <c r="AC784" s="7"/>
      <c r="AD784" s="7"/>
      <c r="AE784" s="7"/>
      <c r="AF784" s="7"/>
      <c r="AG784" s="7"/>
      <c r="AH784" s="7"/>
      <c r="AI784" s="7"/>
      <c r="AJ784" s="7"/>
      <c r="AK784" s="7"/>
      <c r="AL784" s="7"/>
      <c r="AM784" s="7"/>
      <c r="AN784" s="7"/>
      <c r="AO784" s="7"/>
      <c r="AP784" s="7"/>
      <c r="AQ784" s="7"/>
    </row>
    <row r="785">
      <c r="A785" s="7"/>
      <c r="B785" s="450"/>
      <c r="C785" s="450"/>
      <c r="D785" s="450"/>
      <c r="E785" s="7"/>
      <c r="F785" s="7"/>
      <c r="G785" s="7"/>
      <c r="H785" s="7"/>
      <c r="I785" s="7"/>
      <c r="J785" s="7"/>
      <c r="K785" s="7"/>
      <c r="L785" s="1733"/>
      <c r="M785" s="7"/>
      <c r="N785" s="7"/>
      <c r="O785" s="7"/>
      <c r="P785" s="7"/>
      <c r="Q785" s="7"/>
      <c r="R785" s="7"/>
      <c r="S785" s="7"/>
      <c r="T785" s="95"/>
      <c r="U785" s="7"/>
      <c r="V785" s="7"/>
      <c r="W785" s="7"/>
      <c r="X785" s="7"/>
      <c r="Y785" s="7"/>
      <c r="Z785" s="7"/>
      <c r="AA785" s="7"/>
      <c r="AB785" s="7"/>
      <c r="AC785" s="7"/>
      <c r="AD785" s="7"/>
      <c r="AE785" s="7"/>
      <c r="AF785" s="7"/>
      <c r="AG785" s="7"/>
      <c r="AH785" s="7"/>
      <c r="AI785" s="7"/>
      <c r="AJ785" s="7"/>
      <c r="AK785" s="7"/>
      <c r="AL785" s="7"/>
      <c r="AM785" s="7"/>
      <c r="AN785" s="7"/>
      <c r="AO785" s="7"/>
      <c r="AP785" s="7"/>
      <c r="AQ785" s="7"/>
    </row>
    <row r="786">
      <c r="A786" s="7"/>
      <c r="B786" s="450"/>
      <c r="C786" s="450"/>
      <c r="D786" s="450"/>
      <c r="E786" s="7"/>
      <c r="F786" s="7"/>
      <c r="G786" s="7"/>
      <c r="H786" s="7"/>
      <c r="I786" s="7"/>
      <c r="J786" s="7"/>
      <c r="K786" s="7"/>
      <c r="L786" s="1733"/>
      <c r="M786" s="7"/>
      <c r="N786" s="7"/>
      <c r="O786" s="7"/>
      <c r="P786" s="7"/>
      <c r="Q786" s="7"/>
      <c r="R786" s="7"/>
      <c r="S786" s="7"/>
      <c r="T786" s="95"/>
      <c r="U786" s="7"/>
      <c r="V786" s="7"/>
      <c r="W786" s="7"/>
      <c r="X786" s="7"/>
      <c r="Y786" s="7"/>
      <c r="Z786" s="7"/>
      <c r="AA786" s="7"/>
      <c r="AB786" s="7"/>
      <c r="AC786" s="7"/>
      <c r="AD786" s="7"/>
      <c r="AE786" s="7"/>
      <c r="AF786" s="7"/>
      <c r="AG786" s="7"/>
      <c r="AH786" s="7"/>
      <c r="AI786" s="7"/>
      <c r="AJ786" s="7"/>
      <c r="AK786" s="7"/>
      <c r="AL786" s="7"/>
      <c r="AM786" s="7"/>
      <c r="AN786" s="7"/>
      <c r="AO786" s="7"/>
      <c r="AP786" s="7"/>
      <c r="AQ786" s="7"/>
    </row>
    <row r="787">
      <c r="A787" s="7"/>
      <c r="B787" s="450"/>
      <c r="C787" s="450"/>
      <c r="D787" s="450"/>
      <c r="E787" s="7"/>
      <c r="F787" s="7"/>
      <c r="G787" s="7"/>
      <c r="H787" s="7"/>
      <c r="I787" s="7"/>
      <c r="J787" s="7"/>
      <c r="K787" s="7"/>
      <c r="L787" s="1733"/>
      <c r="M787" s="7"/>
      <c r="N787" s="7"/>
      <c r="O787" s="7"/>
      <c r="P787" s="7"/>
      <c r="Q787" s="7"/>
      <c r="R787" s="7"/>
      <c r="S787" s="7"/>
      <c r="T787" s="95"/>
      <c r="U787" s="7"/>
      <c r="V787" s="7"/>
      <c r="W787" s="7"/>
      <c r="X787" s="7"/>
      <c r="Y787" s="7"/>
      <c r="Z787" s="7"/>
      <c r="AA787" s="7"/>
      <c r="AB787" s="7"/>
      <c r="AC787" s="7"/>
      <c r="AD787" s="7"/>
      <c r="AE787" s="7"/>
      <c r="AF787" s="7"/>
      <c r="AG787" s="7"/>
      <c r="AH787" s="7"/>
      <c r="AI787" s="7"/>
      <c r="AJ787" s="7"/>
      <c r="AK787" s="7"/>
      <c r="AL787" s="7"/>
      <c r="AM787" s="7"/>
      <c r="AN787" s="7"/>
      <c r="AO787" s="7"/>
      <c r="AP787" s="7"/>
      <c r="AQ787" s="7"/>
    </row>
    <row r="788">
      <c r="A788" s="7"/>
      <c r="B788" s="450"/>
      <c r="C788" s="450"/>
      <c r="D788" s="450"/>
      <c r="E788" s="7"/>
      <c r="F788" s="7"/>
      <c r="G788" s="7"/>
      <c r="H788" s="7"/>
      <c r="I788" s="7"/>
      <c r="J788" s="7"/>
      <c r="K788" s="7"/>
      <c r="L788" s="1733"/>
      <c r="M788" s="7"/>
      <c r="N788" s="7"/>
      <c r="O788" s="7"/>
      <c r="P788" s="7"/>
      <c r="Q788" s="7"/>
      <c r="R788" s="7"/>
      <c r="S788" s="7"/>
      <c r="T788" s="95"/>
      <c r="U788" s="7"/>
      <c r="V788" s="7"/>
      <c r="W788" s="7"/>
      <c r="X788" s="7"/>
      <c r="Y788" s="7"/>
      <c r="Z788" s="7"/>
      <c r="AA788" s="7"/>
      <c r="AB788" s="7"/>
      <c r="AC788" s="7"/>
      <c r="AD788" s="7"/>
      <c r="AE788" s="7"/>
      <c r="AF788" s="7"/>
      <c r="AG788" s="7"/>
      <c r="AH788" s="7"/>
      <c r="AI788" s="7"/>
      <c r="AJ788" s="7"/>
      <c r="AK788" s="7"/>
      <c r="AL788" s="7"/>
      <c r="AM788" s="7"/>
      <c r="AN788" s="7"/>
      <c r="AO788" s="7"/>
      <c r="AP788" s="7"/>
      <c r="AQ788" s="7"/>
    </row>
    <row r="789">
      <c r="A789" s="7"/>
      <c r="B789" s="450"/>
      <c r="C789" s="450"/>
      <c r="D789" s="450"/>
      <c r="E789" s="7"/>
      <c r="F789" s="7"/>
      <c r="G789" s="7"/>
      <c r="H789" s="7"/>
      <c r="I789" s="7"/>
      <c r="J789" s="7"/>
      <c r="K789" s="7"/>
      <c r="L789" s="1733"/>
      <c r="M789" s="7"/>
      <c r="N789" s="7"/>
      <c r="O789" s="7"/>
      <c r="P789" s="7"/>
      <c r="Q789" s="7"/>
      <c r="R789" s="7"/>
      <c r="S789" s="7"/>
      <c r="T789" s="95"/>
      <c r="U789" s="7"/>
      <c r="V789" s="7"/>
      <c r="W789" s="7"/>
      <c r="X789" s="7"/>
      <c r="Y789" s="7"/>
      <c r="Z789" s="7"/>
      <c r="AA789" s="7"/>
      <c r="AB789" s="7"/>
      <c r="AC789" s="7"/>
      <c r="AD789" s="7"/>
      <c r="AE789" s="7"/>
      <c r="AF789" s="7"/>
      <c r="AG789" s="7"/>
      <c r="AH789" s="7"/>
      <c r="AI789" s="7"/>
      <c r="AJ789" s="7"/>
      <c r="AK789" s="7"/>
      <c r="AL789" s="7"/>
      <c r="AM789" s="7"/>
      <c r="AN789" s="7"/>
      <c r="AO789" s="7"/>
      <c r="AP789" s="7"/>
      <c r="AQ789" s="7"/>
    </row>
    <row r="790">
      <c r="A790" s="7"/>
      <c r="B790" s="450"/>
      <c r="C790" s="450"/>
      <c r="D790" s="450"/>
      <c r="E790" s="7"/>
      <c r="F790" s="7"/>
      <c r="G790" s="7"/>
      <c r="H790" s="7"/>
      <c r="I790" s="7"/>
      <c r="J790" s="7"/>
      <c r="K790" s="7"/>
      <c r="L790" s="1733"/>
      <c r="M790" s="7"/>
      <c r="N790" s="7"/>
      <c r="O790" s="7"/>
      <c r="P790" s="7"/>
      <c r="Q790" s="7"/>
      <c r="R790" s="7"/>
      <c r="S790" s="7"/>
      <c r="T790" s="95"/>
      <c r="U790" s="7"/>
      <c r="V790" s="7"/>
      <c r="W790" s="7"/>
      <c r="X790" s="7"/>
      <c r="Y790" s="7"/>
      <c r="Z790" s="7"/>
      <c r="AA790" s="7"/>
      <c r="AB790" s="7"/>
      <c r="AC790" s="7"/>
      <c r="AD790" s="7"/>
      <c r="AE790" s="7"/>
      <c r="AF790" s="7"/>
      <c r="AG790" s="7"/>
      <c r="AH790" s="7"/>
      <c r="AI790" s="7"/>
      <c r="AJ790" s="7"/>
      <c r="AK790" s="7"/>
      <c r="AL790" s="7"/>
      <c r="AM790" s="7"/>
      <c r="AN790" s="7"/>
      <c r="AO790" s="7"/>
      <c r="AP790" s="7"/>
      <c r="AQ790" s="7"/>
    </row>
    <row r="791">
      <c r="A791" s="7"/>
      <c r="B791" s="450"/>
      <c r="C791" s="450"/>
      <c r="D791" s="450"/>
      <c r="E791" s="7"/>
      <c r="F791" s="7"/>
      <c r="G791" s="7"/>
      <c r="H791" s="7"/>
      <c r="I791" s="7"/>
      <c r="J791" s="7"/>
      <c r="K791" s="7"/>
      <c r="L791" s="1733"/>
      <c r="M791" s="7"/>
      <c r="N791" s="7"/>
      <c r="O791" s="7"/>
      <c r="P791" s="7"/>
      <c r="Q791" s="7"/>
      <c r="R791" s="7"/>
      <c r="S791" s="7"/>
      <c r="T791" s="95"/>
      <c r="U791" s="7"/>
      <c r="V791" s="7"/>
      <c r="W791" s="7"/>
      <c r="X791" s="7"/>
      <c r="Y791" s="7"/>
      <c r="Z791" s="7"/>
      <c r="AA791" s="7"/>
      <c r="AB791" s="7"/>
      <c r="AC791" s="7"/>
      <c r="AD791" s="7"/>
      <c r="AE791" s="7"/>
      <c r="AF791" s="7"/>
      <c r="AG791" s="7"/>
      <c r="AH791" s="7"/>
      <c r="AI791" s="7"/>
      <c r="AJ791" s="7"/>
      <c r="AK791" s="7"/>
      <c r="AL791" s="7"/>
      <c r="AM791" s="7"/>
      <c r="AN791" s="7"/>
      <c r="AO791" s="7"/>
      <c r="AP791" s="7"/>
      <c r="AQ791" s="7"/>
    </row>
    <row r="792">
      <c r="A792" s="7"/>
      <c r="B792" s="450"/>
      <c r="C792" s="450"/>
      <c r="D792" s="450"/>
      <c r="E792" s="7"/>
      <c r="F792" s="7"/>
      <c r="G792" s="7"/>
      <c r="H792" s="7"/>
      <c r="I792" s="7"/>
      <c r="J792" s="7"/>
      <c r="K792" s="7"/>
      <c r="L792" s="1733"/>
      <c r="M792" s="7"/>
      <c r="N792" s="7"/>
      <c r="O792" s="7"/>
      <c r="P792" s="7"/>
      <c r="Q792" s="7"/>
      <c r="R792" s="7"/>
      <c r="S792" s="7"/>
      <c r="T792" s="95"/>
      <c r="U792" s="7"/>
      <c r="V792" s="7"/>
      <c r="W792" s="7"/>
      <c r="X792" s="7"/>
      <c r="Y792" s="7"/>
      <c r="Z792" s="7"/>
      <c r="AA792" s="7"/>
      <c r="AB792" s="7"/>
      <c r="AC792" s="7"/>
      <c r="AD792" s="7"/>
      <c r="AE792" s="7"/>
      <c r="AF792" s="7"/>
      <c r="AG792" s="7"/>
      <c r="AH792" s="7"/>
      <c r="AI792" s="7"/>
      <c r="AJ792" s="7"/>
      <c r="AK792" s="7"/>
      <c r="AL792" s="7"/>
      <c r="AM792" s="7"/>
      <c r="AN792" s="7"/>
      <c r="AO792" s="7"/>
      <c r="AP792" s="7"/>
      <c r="AQ792" s="7"/>
    </row>
    <row r="793">
      <c r="A793" s="7"/>
      <c r="B793" s="450"/>
      <c r="C793" s="450"/>
      <c r="D793" s="450"/>
      <c r="E793" s="7"/>
      <c r="F793" s="7"/>
      <c r="G793" s="7"/>
      <c r="H793" s="7"/>
      <c r="I793" s="7"/>
      <c r="J793" s="7"/>
      <c r="K793" s="7"/>
      <c r="L793" s="1733"/>
      <c r="M793" s="7"/>
      <c r="N793" s="7"/>
      <c r="O793" s="7"/>
      <c r="P793" s="7"/>
      <c r="Q793" s="7"/>
      <c r="R793" s="7"/>
      <c r="S793" s="7"/>
      <c r="T793" s="95"/>
      <c r="U793" s="7"/>
      <c r="V793" s="7"/>
      <c r="W793" s="7"/>
      <c r="X793" s="7"/>
      <c r="Y793" s="7"/>
      <c r="Z793" s="7"/>
      <c r="AA793" s="7"/>
      <c r="AB793" s="7"/>
      <c r="AC793" s="7"/>
      <c r="AD793" s="7"/>
      <c r="AE793" s="7"/>
      <c r="AF793" s="7"/>
      <c r="AG793" s="7"/>
      <c r="AH793" s="7"/>
      <c r="AI793" s="7"/>
      <c r="AJ793" s="7"/>
      <c r="AK793" s="7"/>
      <c r="AL793" s="7"/>
      <c r="AM793" s="7"/>
      <c r="AN793" s="7"/>
      <c r="AO793" s="7"/>
      <c r="AP793" s="7"/>
      <c r="AQ793" s="7"/>
    </row>
    <row r="794">
      <c r="A794" s="7"/>
      <c r="B794" s="450"/>
      <c r="C794" s="450"/>
      <c r="D794" s="450"/>
      <c r="E794" s="7"/>
      <c r="F794" s="7"/>
      <c r="G794" s="7"/>
      <c r="H794" s="7"/>
      <c r="I794" s="7"/>
      <c r="J794" s="7"/>
      <c r="K794" s="7"/>
      <c r="L794" s="1733"/>
      <c r="M794" s="7"/>
      <c r="N794" s="7"/>
      <c r="O794" s="7"/>
      <c r="P794" s="7"/>
      <c r="Q794" s="7"/>
      <c r="R794" s="7"/>
      <c r="S794" s="7"/>
      <c r="T794" s="95"/>
      <c r="U794" s="7"/>
      <c r="V794" s="7"/>
      <c r="W794" s="7"/>
      <c r="X794" s="7"/>
      <c r="Y794" s="7"/>
      <c r="Z794" s="7"/>
      <c r="AA794" s="7"/>
      <c r="AB794" s="7"/>
      <c r="AC794" s="7"/>
      <c r="AD794" s="7"/>
      <c r="AE794" s="7"/>
      <c r="AF794" s="7"/>
      <c r="AG794" s="7"/>
      <c r="AH794" s="7"/>
      <c r="AI794" s="7"/>
      <c r="AJ794" s="7"/>
      <c r="AK794" s="7"/>
      <c r="AL794" s="7"/>
      <c r="AM794" s="7"/>
      <c r="AN794" s="7"/>
      <c r="AO794" s="7"/>
      <c r="AP794" s="7"/>
      <c r="AQ794" s="7"/>
    </row>
    <row r="795">
      <c r="A795" s="7"/>
      <c r="B795" s="450"/>
      <c r="C795" s="450"/>
      <c r="D795" s="450"/>
      <c r="E795" s="7"/>
      <c r="F795" s="7"/>
      <c r="G795" s="7"/>
      <c r="H795" s="7"/>
      <c r="I795" s="7"/>
      <c r="J795" s="7"/>
      <c r="K795" s="7"/>
      <c r="L795" s="1733"/>
      <c r="M795" s="7"/>
      <c r="N795" s="7"/>
      <c r="O795" s="7"/>
      <c r="P795" s="7"/>
      <c r="Q795" s="7"/>
      <c r="R795" s="7"/>
      <c r="S795" s="7"/>
      <c r="T795" s="95"/>
      <c r="U795" s="7"/>
      <c r="V795" s="7"/>
      <c r="W795" s="7"/>
      <c r="X795" s="7"/>
      <c r="Y795" s="7"/>
      <c r="Z795" s="7"/>
      <c r="AA795" s="7"/>
      <c r="AB795" s="7"/>
      <c r="AC795" s="7"/>
      <c r="AD795" s="7"/>
      <c r="AE795" s="7"/>
      <c r="AF795" s="7"/>
      <c r="AG795" s="7"/>
      <c r="AH795" s="7"/>
      <c r="AI795" s="7"/>
      <c r="AJ795" s="7"/>
      <c r="AK795" s="7"/>
      <c r="AL795" s="7"/>
      <c r="AM795" s="7"/>
      <c r="AN795" s="7"/>
      <c r="AO795" s="7"/>
      <c r="AP795" s="7"/>
      <c r="AQ795" s="7"/>
    </row>
    <row r="796">
      <c r="A796" s="7"/>
      <c r="B796" s="450"/>
      <c r="C796" s="450"/>
      <c r="D796" s="450"/>
      <c r="E796" s="7"/>
      <c r="F796" s="7"/>
      <c r="G796" s="7"/>
      <c r="H796" s="7"/>
      <c r="I796" s="7"/>
      <c r="J796" s="7"/>
      <c r="K796" s="7"/>
      <c r="L796" s="1733"/>
      <c r="M796" s="7"/>
      <c r="N796" s="7"/>
      <c r="O796" s="7"/>
      <c r="P796" s="7"/>
      <c r="Q796" s="7"/>
      <c r="R796" s="7"/>
      <c r="S796" s="7"/>
      <c r="T796" s="95"/>
      <c r="U796" s="7"/>
      <c r="V796" s="7"/>
      <c r="W796" s="7"/>
      <c r="X796" s="7"/>
      <c r="Y796" s="7"/>
      <c r="Z796" s="7"/>
      <c r="AA796" s="7"/>
      <c r="AB796" s="7"/>
      <c r="AC796" s="7"/>
      <c r="AD796" s="7"/>
      <c r="AE796" s="7"/>
      <c r="AF796" s="7"/>
      <c r="AG796" s="7"/>
      <c r="AH796" s="7"/>
      <c r="AI796" s="7"/>
      <c r="AJ796" s="7"/>
      <c r="AK796" s="7"/>
      <c r="AL796" s="7"/>
      <c r="AM796" s="7"/>
      <c r="AN796" s="7"/>
      <c r="AO796" s="7"/>
      <c r="AP796" s="7"/>
      <c r="AQ796" s="7"/>
    </row>
    <row r="797">
      <c r="A797" s="7"/>
      <c r="B797" s="450"/>
      <c r="C797" s="450"/>
      <c r="D797" s="450"/>
      <c r="E797" s="7"/>
      <c r="F797" s="7"/>
      <c r="G797" s="7"/>
      <c r="H797" s="7"/>
      <c r="I797" s="7"/>
      <c r="J797" s="7"/>
      <c r="K797" s="7"/>
      <c r="L797" s="1733"/>
      <c r="M797" s="7"/>
      <c r="N797" s="7"/>
      <c r="O797" s="7"/>
      <c r="P797" s="7"/>
      <c r="Q797" s="7"/>
      <c r="R797" s="7"/>
      <c r="S797" s="7"/>
      <c r="T797" s="95"/>
      <c r="U797" s="7"/>
      <c r="V797" s="7"/>
      <c r="W797" s="7"/>
      <c r="X797" s="7"/>
      <c r="Y797" s="7"/>
      <c r="Z797" s="7"/>
      <c r="AA797" s="7"/>
      <c r="AB797" s="7"/>
      <c r="AC797" s="7"/>
      <c r="AD797" s="7"/>
      <c r="AE797" s="7"/>
      <c r="AF797" s="7"/>
      <c r="AG797" s="7"/>
      <c r="AH797" s="7"/>
      <c r="AI797" s="7"/>
      <c r="AJ797" s="7"/>
      <c r="AK797" s="7"/>
      <c r="AL797" s="7"/>
      <c r="AM797" s="7"/>
      <c r="AN797" s="7"/>
      <c r="AO797" s="7"/>
      <c r="AP797" s="7"/>
      <c r="AQ797" s="7"/>
    </row>
    <row r="798">
      <c r="A798" s="7"/>
      <c r="B798" s="450"/>
      <c r="C798" s="450"/>
      <c r="D798" s="450"/>
      <c r="E798" s="7"/>
      <c r="F798" s="7"/>
      <c r="G798" s="7"/>
      <c r="H798" s="7"/>
      <c r="I798" s="7"/>
      <c r="J798" s="7"/>
      <c r="K798" s="7"/>
      <c r="L798" s="1733"/>
      <c r="M798" s="7"/>
      <c r="N798" s="7"/>
      <c r="O798" s="7"/>
      <c r="P798" s="7"/>
      <c r="Q798" s="7"/>
      <c r="R798" s="7"/>
      <c r="S798" s="7"/>
      <c r="T798" s="95"/>
      <c r="U798" s="7"/>
      <c r="V798" s="7"/>
      <c r="W798" s="7"/>
      <c r="X798" s="7"/>
      <c r="Y798" s="7"/>
      <c r="Z798" s="7"/>
      <c r="AA798" s="7"/>
      <c r="AB798" s="7"/>
      <c r="AC798" s="7"/>
      <c r="AD798" s="7"/>
      <c r="AE798" s="7"/>
      <c r="AF798" s="7"/>
      <c r="AG798" s="7"/>
      <c r="AH798" s="7"/>
      <c r="AI798" s="7"/>
      <c r="AJ798" s="7"/>
      <c r="AK798" s="7"/>
      <c r="AL798" s="7"/>
      <c r="AM798" s="7"/>
      <c r="AN798" s="7"/>
      <c r="AO798" s="7"/>
      <c r="AP798" s="7"/>
      <c r="AQ798" s="7"/>
    </row>
    <row r="799">
      <c r="A799" s="7"/>
      <c r="B799" s="450"/>
      <c r="C799" s="450"/>
      <c r="D799" s="450"/>
      <c r="E799" s="7"/>
      <c r="F799" s="7"/>
      <c r="G799" s="7"/>
      <c r="H799" s="7"/>
      <c r="I799" s="7"/>
      <c r="J799" s="7"/>
      <c r="K799" s="7"/>
      <c r="L799" s="1733"/>
      <c r="M799" s="7"/>
      <c r="N799" s="7"/>
      <c r="O799" s="7"/>
      <c r="P799" s="7"/>
      <c r="Q799" s="7"/>
      <c r="R799" s="7"/>
      <c r="S799" s="7"/>
      <c r="T799" s="95"/>
      <c r="U799" s="7"/>
      <c r="V799" s="7"/>
      <c r="W799" s="7"/>
      <c r="X799" s="7"/>
      <c r="Y799" s="7"/>
      <c r="Z799" s="7"/>
      <c r="AA799" s="7"/>
      <c r="AB799" s="7"/>
      <c r="AC799" s="7"/>
      <c r="AD799" s="7"/>
      <c r="AE799" s="7"/>
      <c r="AF799" s="7"/>
      <c r="AG799" s="7"/>
      <c r="AH799" s="7"/>
      <c r="AI799" s="7"/>
      <c r="AJ799" s="7"/>
      <c r="AK799" s="7"/>
      <c r="AL799" s="7"/>
      <c r="AM799" s="7"/>
      <c r="AN799" s="7"/>
      <c r="AO799" s="7"/>
      <c r="AP799" s="7"/>
      <c r="AQ799" s="7"/>
    </row>
    <row r="800">
      <c r="A800" s="7"/>
      <c r="B800" s="450"/>
      <c r="C800" s="450"/>
      <c r="D800" s="450"/>
      <c r="E800" s="7"/>
      <c r="F800" s="7"/>
      <c r="G800" s="7"/>
      <c r="H800" s="7"/>
      <c r="I800" s="7"/>
      <c r="J800" s="7"/>
      <c r="K800" s="7"/>
      <c r="L800" s="1733"/>
      <c r="M800" s="7"/>
      <c r="N800" s="7"/>
      <c r="O800" s="7"/>
      <c r="P800" s="7"/>
      <c r="Q800" s="7"/>
      <c r="R800" s="7"/>
      <c r="S800" s="7"/>
      <c r="T800" s="95"/>
      <c r="U800" s="7"/>
      <c r="V800" s="7"/>
      <c r="W800" s="7"/>
      <c r="X800" s="7"/>
      <c r="Y800" s="7"/>
      <c r="Z800" s="7"/>
      <c r="AA800" s="7"/>
      <c r="AB800" s="7"/>
      <c r="AC800" s="7"/>
      <c r="AD800" s="7"/>
      <c r="AE800" s="7"/>
      <c r="AF800" s="7"/>
      <c r="AG800" s="7"/>
      <c r="AH800" s="7"/>
      <c r="AI800" s="7"/>
      <c r="AJ800" s="7"/>
      <c r="AK800" s="7"/>
      <c r="AL800" s="7"/>
      <c r="AM800" s="7"/>
      <c r="AN800" s="7"/>
      <c r="AO800" s="7"/>
      <c r="AP800" s="7"/>
      <c r="AQ800" s="7"/>
    </row>
    <row r="801">
      <c r="A801" s="7"/>
      <c r="B801" s="450"/>
      <c r="C801" s="450"/>
      <c r="D801" s="450"/>
      <c r="E801" s="7"/>
      <c r="F801" s="7"/>
      <c r="G801" s="7"/>
      <c r="H801" s="7"/>
      <c r="I801" s="7"/>
      <c r="J801" s="7"/>
      <c r="K801" s="7"/>
      <c r="L801" s="1733"/>
      <c r="M801" s="7"/>
      <c r="N801" s="7"/>
      <c r="O801" s="7"/>
      <c r="P801" s="7"/>
      <c r="Q801" s="7"/>
      <c r="R801" s="7"/>
      <c r="S801" s="7"/>
      <c r="T801" s="95"/>
      <c r="U801" s="7"/>
      <c r="V801" s="7"/>
      <c r="W801" s="7"/>
      <c r="X801" s="7"/>
      <c r="Y801" s="7"/>
      <c r="Z801" s="7"/>
      <c r="AA801" s="7"/>
      <c r="AB801" s="7"/>
      <c r="AC801" s="7"/>
      <c r="AD801" s="7"/>
      <c r="AE801" s="7"/>
      <c r="AF801" s="7"/>
      <c r="AG801" s="7"/>
      <c r="AH801" s="7"/>
      <c r="AI801" s="7"/>
      <c r="AJ801" s="7"/>
      <c r="AK801" s="7"/>
      <c r="AL801" s="7"/>
      <c r="AM801" s="7"/>
      <c r="AN801" s="7"/>
      <c r="AO801" s="7"/>
      <c r="AP801" s="7"/>
      <c r="AQ801" s="7"/>
    </row>
    <row r="802">
      <c r="A802" s="7"/>
      <c r="B802" s="450"/>
      <c r="C802" s="450"/>
      <c r="D802" s="450"/>
      <c r="E802" s="7"/>
      <c r="F802" s="7"/>
      <c r="G802" s="7"/>
      <c r="H802" s="7"/>
      <c r="I802" s="7"/>
      <c r="J802" s="7"/>
      <c r="K802" s="7"/>
      <c r="L802" s="1733"/>
      <c r="M802" s="7"/>
      <c r="N802" s="7"/>
      <c r="O802" s="7"/>
      <c r="P802" s="7"/>
      <c r="Q802" s="7"/>
      <c r="R802" s="7"/>
      <c r="S802" s="7"/>
      <c r="T802" s="95"/>
      <c r="U802" s="7"/>
      <c r="V802" s="7"/>
      <c r="W802" s="7"/>
      <c r="X802" s="7"/>
      <c r="Y802" s="7"/>
      <c r="Z802" s="7"/>
      <c r="AA802" s="7"/>
      <c r="AB802" s="7"/>
      <c r="AC802" s="7"/>
      <c r="AD802" s="7"/>
      <c r="AE802" s="7"/>
      <c r="AF802" s="7"/>
      <c r="AG802" s="7"/>
      <c r="AH802" s="7"/>
      <c r="AI802" s="7"/>
      <c r="AJ802" s="7"/>
      <c r="AK802" s="7"/>
      <c r="AL802" s="7"/>
      <c r="AM802" s="7"/>
      <c r="AN802" s="7"/>
      <c r="AO802" s="7"/>
      <c r="AP802" s="7"/>
      <c r="AQ802" s="7"/>
    </row>
    <row r="803">
      <c r="A803" s="7"/>
      <c r="B803" s="450"/>
      <c r="C803" s="450"/>
      <c r="D803" s="450"/>
      <c r="E803" s="7"/>
      <c r="F803" s="7"/>
      <c r="G803" s="7"/>
      <c r="H803" s="7"/>
      <c r="I803" s="7"/>
      <c r="J803" s="7"/>
      <c r="K803" s="7"/>
      <c r="L803" s="1733"/>
      <c r="M803" s="7"/>
      <c r="N803" s="7"/>
      <c r="O803" s="7"/>
      <c r="P803" s="7"/>
      <c r="Q803" s="7"/>
      <c r="R803" s="7"/>
      <c r="S803" s="7"/>
      <c r="T803" s="95"/>
      <c r="U803" s="7"/>
      <c r="V803" s="7"/>
      <c r="W803" s="7"/>
      <c r="X803" s="7"/>
      <c r="Y803" s="7"/>
      <c r="Z803" s="7"/>
      <c r="AA803" s="7"/>
      <c r="AB803" s="7"/>
      <c r="AC803" s="7"/>
      <c r="AD803" s="7"/>
      <c r="AE803" s="7"/>
      <c r="AF803" s="7"/>
      <c r="AG803" s="7"/>
      <c r="AH803" s="7"/>
      <c r="AI803" s="7"/>
      <c r="AJ803" s="7"/>
      <c r="AK803" s="7"/>
      <c r="AL803" s="7"/>
      <c r="AM803" s="7"/>
      <c r="AN803" s="7"/>
      <c r="AO803" s="7"/>
      <c r="AP803" s="7"/>
      <c r="AQ803" s="7"/>
    </row>
    <row r="804">
      <c r="A804" s="7"/>
      <c r="B804" s="450"/>
      <c r="C804" s="450"/>
      <c r="D804" s="450"/>
      <c r="E804" s="7"/>
      <c r="F804" s="7"/>
      <c r="G804" s="7"/>
      <c r="H804" s="7"/>
      <c r="I804" s="7"/>
      <c r="J804" s="7"/>
      <c r="K804" s="7"/>
      <c r="L804" s="1733"/>
      <c r="M804" s="7"/>
      <c r="N804" s="7"/>
      <c r="O804" s="7"/>
      <c r="P804" s="7"/>
      <c r="Q804" s="7"/>
      <c r="R804" s="7"/>
      <c r="S804" s="7"/>
      <c r="T804" s="95"/>
      <c r="U804" s="7"/>
      <c r="V804" s="7"/>
      <c r="W804" s="7"/>
      <c r="X804" s="7"/>
      <c r="Y804" s="7"/>
      <c r="Z804" s="7"/>
      <c r="AA804" s="7"/>
      <c r="AB804" s="7"/>
      <c r="AC804" s="7"/>
      <c r="AD804" s="7"/>
      <c r="AE804" s="7"/>
      <c r="AF804" s="7"/>
      <c r="AG804" s="7"/>
      <c r="AH804" s="7"/>
      <c r="AI804" s="7"/>
      <c r="AJ804" s="7"/>
      <c r="AK804" s="7"/>
      <c r="AL804" s="7"/>
      <c r="AM804" s="7"/>
      <c r="AN804" s="7"/>
      <c r="AO804" s="7"/>
      <c r="AP804" s="7"/>
      <c r="AQ804" s="7"/>
    </row>
    <row r="805">
      <c r="A805" s="7"/>
      <c r="B805" s="450"/>
      <c r="C805" s="450"/>
      <c r="D805" s="450"/>
      <c r="E805" s="7"/>
      <c r="F805" s="7"/>
      <c r="G805" s="7"/>
      <c r="H805" s="7"/>
      <c r="I805" s="7"/>
      <c r="J805" s="7"/>
      <c r="K805" s="7"/>
      <c r="L805" s="1733"/>
      <c r="M805" s="7"/>
      <c r="N805" s="7"/>
      <c r="O805" s="7"/>
      <c r="P805" s="7"/>
      <c r="Q805" s="7"/>
      <c r="R805" s="7"/>
      <c r="S805" s="7"/>
      <c r="T805" s="95"/>
      <c r="U805" s="7"/>
      <c r="V805" s="7"/>
      <c r="W805" s="7"/>
      <c r="X805" s="7"/>
      <c r="Y805" s="7"/>
      <c r="Z805" s="7"/>
      <c r="AA805" s="7"/>
      <c r="AB805" s="7"/>
      <c r="AC805" s="7"/>
      <c r="AD805" s="7"/>
      <c r="AE805" s="7"/>
      <c r="AF805" s="7"/>
      <c r="AG805" s="7"/>
      <c r="AH805" s="7"/>
      <c r="AI805" s="7"/>
      <c r="AJ805" s="7"/>
      <c r="AK805" s="7"/>
      <c r="AL805" s="7"/>
      <c r="AM805" s="7"/>
      <c r="AN805" s="7"/>
      <c r="AO805" s="7"/>
      <c r="AP805" s="7"/>
      <c r="AQ805" s="7"/>
    </row>
    <row r="806">
      <c r="A806" s="7"/>
      <c r="B806" s="450"/>
      <c r="C806" s="450"/>
      <c r="D806" s="450"/>
      <c r="E806" s="7"/>
      <c r="F806" s="7"/>
      <c r="G806" s="7"/>
      <c r="H806" s="7"/>
      <c r="I806" s="7"/>
      <c r="J806" s="7"/>
      <c r="K806" s="7"/>
      <c r="L806" s="1733"/>
      <c r="M806" s="7"/>
      <c r="N806" s="7"/>
      <c r="O806" s="7"/>
      <c r="P806" s="7"/>
      <c r="Q806" s="7"/>
      <c r="R806" s="7"/>
      <c r="S806" s="7"/>
      <c r="T806" s="95"/>
      <c r="U806" s="7"/>
      <c r="V806" s="7"/>
      <c r="W806" s="7"/>
      <c r="X806" s="7"/>
      <c r="Y806" s="7"/>
      <c r="Z806" s="7"/>
      <c r="AA806" s="7"/>
      <c r="AB806" s="7"/>
      <c r="AC806" s="7"/>
      <c r="AD806" s="7"/>
      <c r="AE806" s="7"/>
      <c r="AF806" s="7"/>
      <c r="AG806" s="7"/>
      <c r="AH806" s="7"/>
      <c r="AI806" s="7"/>
      <c r="AJ806" s="7"/>
      <c r="AK806" s="7"/>
      <c r="AL806" s="7"/>
      <c r="AM806" s="7"/>
      <c r="AN806" s="7"/>
      <c r="AO806" s="7"/>
      <c r="AP806" s="7"/>
      <c r="AQ806" s="7"/>
    </row>
    <row r="807">
      <c r="A807" s="7"/>
      <c r="B807" s="450"/>
      <c r="C807" s="450"/>
      <c r="D807" s="450"/>
      <c r="E807" s="7"/>
      <c r="F807" s="7"/>
      <c r="G807" s="7"/>
      <c r="H807" s="7"/>
      <c r="I807" s="7"/>
      <c r="J807" s="7"/>
      <c r="K807" s="7"/>
      <c r="L807" s="1733"/>
      <c r="M807" s="7"/>
      <c r="N807" s="7"/>
      <c r="O807" s="7"/>
      <c r="P807" s="7"/>
      <c r="Q807" s="7"/>
      <c r="R807" s="7"/>
      <c r="S807" s="7"/>
      <c r="T807" s="95"/>
      <c r="U807" s="7"/>
      <c r="V807" s="7"/>
      <c r="W807" s="7"/>
      <c r="X807" s="7"/>
      <c r="Y807" s="7"/>
      <c r="Z807" s="7"/>
      <c r="AA807" s="7"/>
      <c r="AB807" s="7"/>
      <c r="AC807" s="7"/>
      <c r="AD807" s="7"/>
      <c r="AE807" s="7"/>
      <c r="AF807" s="7"/>
      <c r="AG807" s="7"/>
      <c r="AH807" s="7"/>
      <c r="AI807" s="7"/>
      <c r="AJ807" s="7"/>
      <c r="AK807" s="7"/>
      <c r="AL807" s="7"/>
      <c r="AM807" s="7"/>
      <c r="AN807" s="7"/>
      <c r="AO807" s="7"/>
      <c r="AP807" s="7"/>
      <c r="AQ807" s="7"/>
    </row>
    <row r="808">
      <c r="A808" s="7"/>
      <c r="B808" s="450"/>
      <c r="C808" s="450"/>
      <c r="D808" s="450"/>
      <c r="E808" s="7"/>
      <c r="F808" s="7"/>
      <c r="G808" s="7"/>
      <c r="H808" s="7"/>
      <c r="I808" s="7"/>
      <c r="J808" s="7"/>
      <c r="K808" s="7"/>
      <c r="L808" s="1733"/>
      <c r="M808" s="7"/>
      <c r="N808" s="7"/>
      <c r="O808" s="7"/>
      <c r="P808" s="7"/>
      <c r="Q808" s="7"/>
      <c r="R808" s="7"/>
      <c r="S808" s="7"/>
      <c r="T808" s="95"/>
      <c r="U808" s="7"/>
      <c r="V808" s="7"/>
      <c r="W808" s="7"/>
      <c r="X808" s="7"/>
      <c r="Y808" s="7"/>
      <c r="Z808" s="7"/>
      <c r="AA808" s="7"/>
      <c r="AB808" s="7"/>
      <c r="AC808" s="7"/>
      <c r="AD808" s="7"/>
      <c r="AE808" s="7"/>
      <c r="AF808" s="7"/>
      <c r="AG808" s="7"/>
      <c r="AH808" s="7"/>
      <c r="AI808" s="7"/>
      <c r="AJ808" s="7"/>
      <c r="AK808" s="7"/>
      <c r="AL808" s="7"/>
      <c r="AM808" s="7"/>
      <c r="AN808" s="7"/>
      <c r="AO808" s="7"/>
      <c r="AP808" s="7"/>
      <c r="AQ808" s="7"/>
    </row>
    <row r="809">
      <c r="A809" s="7"/>
      <c r="B809" s="450"/>
      <c r="C809" s="450"/>
      <c r="D809" s="450"/>
      <c r="E809" s="7"/>
      <c r="F809" s="7"/>
      <c r="G809" s="7"/>
      <c r="H809" s="7"/>
      <c r="I809" s="7"/>
      <c r="J809" s="7"/>
      <c r="K809" s="7"/>
      <c r="L809" s="1733"/>
      <c r="M809" s="7"/>
      <c r="N809" s="7"/>
      <c r="O809" s="7"/>
      <c r="P809" s="7"/>
      <c r="Q809" s="7"/>
      <c r="R809" s="7"/>
      <c r="S809" s="7"/>
      <c r="T809" s="95"/>
      <c r="U809" s="7"/>
      <c r="V809" s="7"/>
      <c r="W809" s="7"/>
      <c r="X809" s="7"/>
      <c r="Y809" s="7"/>
      <c r="Z809" s="7"/>
      <c r="AA809" s="7"/>
      <c r="AB809" s="7"/>
      <c r="AC809" s="7"/>
      <c r="AD809" s="7"/>
      <c r="AE809" s="7"/>
      <c r="AF809" s="7"/>
      <c r="AG809" s="7"/>
      <c r="AH809" s="7"/>
      <c r="AI809" s="7"/>
      <c r="AJ809" s="7"/>
      <c r="AK809" s="7"/>
      <c r="AL809" s="7"/>
      <c r="AM809" s="7"/>
      <c r="AN809" s="7"/>
      <c r="AO809" s="7"/>
      <c r="AP809" s="7"/>
      <c r="AQ809" s="7"/>
    </row>
    <row r="810">
      <c r="A810" s="7"/>
      <c r="B810" s="450"/>
      <c r="C810" s="450"/>
      <c r="D810" s="450"/>
      <c r="E810" s="7"/>
      <c r="F810" s="7"/>
      <c r="G810" s="7"/>
      <c r="H810" s="7"/>
      <c r="I810" s="7"/>
      <c r="J810" s="7"/>
      <c r="K810" s="7"/>
      <c r="L810" s="1733"/>
      <c r="M810" s="7"/>
      <c r="N810" s="7"/>
      <c r="O810" s="7"/>
      <c r="P810" s="7"/>
      <c r="Q810" s="7"/>
      <c r="R810" s="7"/>
      <c r="S810" s="7"/>
      <c r="T810" s="95"/>
      <c r="U810" s="7"/>
      <c r="V810" s="7"/>
      <c r="W810" s="7"/>
      <c r="X810" s="7"/>
      <c r="Y810" s="7"/>
      <c r="Z810" s="7"/>
      <c r="AA810" s="7"/>
      <c r="AB810" s="7"/>
      <c r="AC810" s="7"/>
      <c r="AD810" s="7"/>
      <c r="AE810" s="7"/>
      <c r="AF810" s="7"/>
      <c r="AG810" s="7"/>
      <c r="AH810" s="7"/>
      <c r="AI810" s="7"/>
      <c r="AJ810" s="7"/>
      <c r="AK810" s="7"/>
      <c r="AL810" s="7"/>
      <c r="AM810" s="7"/>
      <c r="AN810" s="7"/>
      <c r="AO810" s="7"/>
      <c r="AP810" s="7"/>
      <c r="AQ810" s="7"/>
    </row>
    <row r="811">
      <c r="A811" s="7"/>
      <c r="B811" s="450"/>
      <c r="C811" s="450"/>
      <c r="D811" s="450"/>
      <c r="E811" s="7"/>
      <c r="F811" s="7"/>
      <c r="G811" s="7"/>
      <c r="H811" s="7"/>
      <c r="I811" s="7"/>
      <c r="J811" s="7"/>
      <c r="K811" s="7"/>
      <c r="L811" s="1733"/>
      <c r="M811" s="7"/>
      <c r="N811" s="7"/>
      <c r="O811" s="7"/>
      <c r="P811" s="7"/>
      <c r="Q811" s="7"/>
      <c r="R811" s="7"/>
      <c r="S811" s="7"/>
      <c r="T811" s="95"/>
      <c r="U811" s="7"/>
      <c r="V811" s="7"/>
      <c r="W811" s="7"/>
      <c r="X811" s="7"/>
      <c r="Y811" s="7"/>
      <c r="Z811" s="7"/>
      <c r="AA811" s="7"/>
      <c r="AB811" s="7"/>
      <c r="AC811" s="7"/>
      <c r="AD811" s="7"/>
      <c r="AE811" s="7"/>
      <c r="AF811" s="7"/>
      <c r="AG811" s="7"/>
      <c r="AH811" s="7"/>
      <c r="AI811" s="7"/>
      <c r="AJ811" s="7"/>
      <c r="AK811" s="7"/>
      <c r="AL811" s="7"/>
      <c r="AM811" s="7"/>
      <c r="AN811" s="7"/>
      <c r="AO811" s="7"/>
      <c r="AP811" s="7"/>
      <c r="AQ811" s="7"/>
    </row>
    <row r="812">
      <c r="A812" s="7"/>
      <c r="B812" s="450"/>
      <c r="C812" s="450"/>
      <c r="D812" s="450"/>
      <c r="E812" s="7"/>
      <c r="F812" s="7"/>
      <c r="G812" s="7"/>
      <c r="H812" s="7"/>
      <c r="I812" s="7"/>
      <c r="J812" s="7"/>
      <c r="K812" s="7"/>
      <c r="L812" s="1733"/>
      <c r="M812" s="7"/>
      <c r="N812" s="7"/>
      <c r="O812" s="7"/>
      <c r="P812" s="7"/>
      <c r="Q812" s="7"/>
      <c r="R812" s="7"/>
      <c r="S812" s="7"/>
      <c r="T812" s="95"/>
      <c r="U812" s="7"/>
      <c r="V812" s="7"/>
      <c r="W812" s="7"/>
      <c r="X812" s="7"/>
      <c r="Y812" s="7"/>
      <c r="Z812" s="7"/>
      <c r="AA812" s="7"/>
      <c r="AB812" s="7"/>
      <c r="AC812" s="7"/>
      <c r="AD812" s="7"/>
      <c r="AE812" s="7"/>
      <c r="AF812" s="7"/>
      <c r="AG812" s="7"/>
      <c r="AH812" s="7"/>
      <c r="AI812" s="7"/>
      <c r="AJ812" s="7"/>
      <c r="AK812" s="7"/>
      <c r="AL812" s="7"/>
      <c r="AM812" s="7"/>
      <c r="AN812" s="7"/>
      <c r="AO812" s="7"/>
      <c r="AP812" s="7"/>
      <c r="AQ812" s="7"/>
    </row>
    <row r="813">
      <c r="A813" s="7"/>
      <c r="B813" s="450"/>
      <c r="C813" s="450"/>
      <c r="D813" s="450"/>
      <c r="E813" s="7"/>
      <c r="F813" s="7"/>
      <c r="G813" s="7"/>
      <c r="H813" s="7"/>
      <c r="I813" s="7"/>
      <c r="J813" s="7"/>
      <c r="K813" s="7"/>
      <c r="L813" s="1733"/>
      <c r="M813" s="7"/>
      <c r="N813" s="7"/>
      <c r="O813" s="7"/>
      <c r="P813" s="7"/>
      <c r="Q813" s="7"/>
      <c r="R813" s="7"/>
      <c r="S813" s="7"/>
      <c r="T813" s="95"/>
      <c r="U813" s="7"/>
      <c r="V813" s="7"/>
      <c r="W813" s="7"/>
      <c r="X813" s="7"/>
      <c r="Y813" s="7"/>
      <c r="Z813" s="7"/>
      <c r="AA813" s="7"/>
      <c r="AB813" s="7"/>
      <c r="AC813" s="7"/>
      <c r="AD813" s="7"/>
      <c r="AE813" s="7"/>
      <c r="AF813" s="7"/>
      <c r="AG813" s="7"/>
      <c r="AH813" s="7"/>
      <c r="AI813" s="7"/>
      <c r="AJ813" s="7"/>
      <c r="AK813" s="7"/>
      <c r="AL813" s="7"/>
      <c r="AM813" s="7"/>
      <c r="AN813" s="7"/>
      <c r="AO813" s="7"/>
      <c r="AP813" s="7"/>
      <c r="AQ813" s="7"/>
    </row>
    <row r="814">
      <c r="A814" s="7"/>
      <c r="B814" s="450"/>
      <c r="C814" s="450"/>
      <c r="D814" s="450"/>
      <c r="E814" s="7"/>
      <c r="F814" s="7"/>
      <c r="G814" s="7"/>
      <c r="H814" s="7"/>
      <c r="I814" s="7"/>
      <c r="J814" s="7"/>
      <c r="K814" s="7"/>
      <c r="L814" s="1733"/>
      <c r="M814" s="7"/>
      <c r="N814" s="7"/>
      <c r="O814" s="7"/>
      <c r="P814" s="7"/>
      <c r="Q814" s="7"/>
      <c r="R814" s="7"/>
      <c r="S814" s="7"/>
      <c r="T814" s="95"/>
      <c r="U814" s="7"/>
      <c r="V814" s="7"/>
      <c r="W814" s="7"/>
      <c r="X814" s="7"/>
      <c r="Y814" s="7"/>
      <c r="Z814" s="7"/>
      <c r="AA814" s="7"/>
      <c r="AB814" s="7"/>
      <c r="AC814" s="7"/>
      <c r="AD814" s="7"/>
      <c r="AE814" s="7"/>
      <c r="AF814" s="7"/>
      <c r="AG814" s="7"/>
      <c r="AH814" s="7"/>
      <c r="AI814" s="7"/>
      <c r="AJ814" s="7"/>
      <c r="AK814" s="7"/>
      <c r="AL814" s="7"/>
      <c r="AM814" s="7"/>
      <c r="AN814" s="7"/>
      <c r="AO814" s="7"/>
      <c r="AP814" s="7"/>
      <c r="AQ814" s="7"/>
    </row>
    <row r="815">
      <c r="A815" s="7"/>
      <c r="B815" s="450"/>
      <c r="C815" s="450"/>
      <c r="D815" s="450"/>
      <c r="E815" s="7"/>
      <c r="F815" s="7"/>
      <c r="G815" s="7"/>
      <c r="H815" s="7"/>
      <c r="I815" s="7"/>
      <c r="J815" s="7"/>
      <c r="K815" s="7"/>
      <c r="L815" s="1733"/>
      <c r="M815" s="7"/>
      <c r="N815" s="7"/>
      <c r="O815" s="7"/>
      <c r="P815" s="7"/>
      <c r="Q815" s="7"/>
      <c r="R815" s="7"/>
      <c r="S815" s="7"/>
      <c r="T815" s="95"/>
      <c r="U815" s="7"/>
      <c r="V815" s="7"/>
      <c r="W815" s="7"/>
      <c r="X815" s="7"/>
      <c r="Y815" s="7"/>
      <c r="Z815" s="7"/>
      <c r="AA815" s="7"/>
      <c r="AB815" s="7"/>
      <c r="AC815" s="7"/>
      <c r="AD815" s="7"/>
      <c r="AE815" s="7"/>
      <c r="AF815" s="7"/>
      <c r="AG815" s="7"/>
      <c r="AH815" s="7"/>
      <c r="AI815" s="7"/>
      <c r="AJ815" s="7"/>
      <c r="AK815" s="7"/>
      <c r="AL815" s="7"/>
      <c r="AM815" s="7"/>
      <c r="AN815" s="7"/>
      <c r="AO815" s="7"/>
      <c r="AP815" s="7"/>
      <c r="AQ815" s="7"/>
    </row>
    <row r="816">
      <c r="A816" s="7"/>
      <c r="B816" s="450"/>
      <c r="C816" s="450"/>
      <c r="D816" s="450"/>
      <c r="E816" s="7"/>
      <c r="F816" s="7"/>
      <c r="G816" s="7"/>
      <c r="H816" s="7"/>
      <c r="I816" s="7"/>
      <c r="J816" s="7"/>
      <c r="K816" s="7"/>
      <c r="L816" s="1733"/>
      <c r="M816" s="7"/>
      <c r="N816" s="7"/>
      <c r="O816" s="7"/>
      <c r="P816" s="7"/>
      <c r="Q816" s="7"/>
      <c r="R816" s="7"/>
      <c r="S816" s="7"/>
      <c r="T816" s="95"/>
      <c r="U816" s="7"/>
      <c r="V816" s="7"/>
      <c r="W816" s="7"/>
      <c r="X816" s="7"/>
      <c r="Y816" s="7"/>
      <c r="Z816" s="7"/>
      <c r="AA816" s="7"/>
      <c r="AB816" s="7"/>
      <c r="AC816" s="7"/>
      <c r="AD816" s="7"/>
      <c r="AE816" s="7"/>
      <c r="AF816" s="7"/>
      <c r="AG816" s="7"/>
      <c r="AH816" s="7"/>
      <c r="AI816" s="7"/>
      <c r="AJ816" s="7"/>
      <c r="AK816" s="7"/>
      <c r="AL816" s="7"/>
      <c r="AM816" s="7"/>
      <c r="AN816" s="7"/>
      <c r="AO816" s="7"/>
      <c r="AP816" s="7"/>
      <c r="AQ816" s="7"/>
    </row>
    <row r="817">
      <c r="A817" s="7"/>
      <c r="B817" s="450"/>
      <c r="C817" s="450"/>
      <c r="D817" s="450"/>
      <c r="E817" s="7"/>
      <c r="F817" s="7"/>
      <c r="G817" s="7"/>
      <c r="H817" s="7"/>
      <c r="I817" s="7"/>
      <c r="J817" s="7"/>
      <c r="K817" s="7"/>
      <c r="L817" s="1733"/>
      <c r="M817" s="7"/>
      <c r="N817" s="7"/>
      <c r="O817" s="7"/>
      <c r="P817" s="7"/>
      <c r="Q817" s="7"/>
      <c r="R817" s="7"/>
      <c r="S817" s="7"/>
      <c r="T817" s="95"/>
      <c r="U817" s="7"/>
      <c r="V817" s="7"/>
      <c r="W817" s="7"/>
      <c r="X817" s="7"/>
      <c r="Y817" s="7"/>
      <c r="Z817" s="7"/>
      <c r="AA817" s="7"/>
      <c r="AB817" s="7"/>
      <c r="AC817" s="7"/>
      <c r="AD817" s="7"/>
      <c r="AE817" s="7"/>
      <c r="AF817" s="7"/>
      <c r="AG817" s="7"/>
      <c r="AH817" s="7"/>
      <c r="AI817" s="7"/>
      <c r="AJ817" s="7"/>
      <c r="AK817" s="7"/>
      <c r="AL817" s="7"/>
      <c r="AM817" s="7"/>
      <c r="AN817" s="7"/>
      <c r="AO817" s="7"/>
      <c r="AP817" s="7"/>
      <c r="AQ817" s="7"/>
    </row>
    <row r="818">
      <c r="A818" s="7"/>
      <c r="B818" s="450"/>
      <c r="C818" s="450"/>
      <c r="D818" s="450"/>
      <c r="E818" s="7"/>
      <c r="F818" s="7"/>
      <c r="G818" s="7"/>
      <c r="H818" s="7"/>
      <c r="I818" s="7"/>
      <c r="J818" s="7"/>
      <c r="K818" s="7"/>
      <c r="L818" s="1733"/>
      <c r="M818" s="7"/>
      <c r="N818" s="7"/>
      <c r="O818" s="7"/>
      <c r="P818" s="7"/>
      <c r="Q818" s="7"/>
      <c r="R818" s="7"/>
      <c r="S818" s="7"/>
      <c r="T818" s="95"/>
      <c r="U818" s="7"/>
      <c r="V818" s="7"/>
      <c r="W818" s="7"/>
      <c r="X818" s="7"/>
      <c r="Y818" s="7"/>
      <c r="Z818" s="7"/>
      <c r="AA818" s="7"/>
      <c r="AB818" s="7"/>
      <c r="AC818" s="7"/>
      <c r="AD818" s="7"/>
      <c r="AE818" s="7"/>
      <c r="AF818" s="7"/>
      <c r="AG818" s="7"/>
      <c r="AH818" s="7"/>
      <c r="AI818" s="7"/>
      <c r="AJ818" s="7"/>
      <c r="AK818" s="7"/>
      <c r="AL818" s="7"/>
      <c r="AM818" s="7"/>
      <c r="AN818" s="7"/>
      <c r="AO818" s="7"/>
      <c r="AP818" s="7"/>
      <c r="AQ818" s="7"/>
    </row>
    <row r="819">
      <c r="A819" s="7"/>
      <c r="B819" s="450"/>
      <c r="C819" s="450"/>
      <c r="D819" s="450"/>
      <c r="E819" s="7"/>
      <c r="F819" s="7"/>
      <c r="G819" s="7"/>
      <c r="H819" s="7"/>
      <c r="I819" s="7"/>
      <c r="J819" s="7"/>
      <c r="K819" s="7"/>
      <c r="L819" s="1733"/>
      <c r="M819" s="7"/>
      <c r="N819" s="7"/>
      <c r="O819" s="7"/>
      <c r="P819" s="7"/>
      <c r="Q819" s="7"/>
      <c r="R819" s="7"/>
      <c r="S819" s="7"/>
      <c r="T819" s="95"/>
      <c r="U819" s="7"/>
      <c r="V819" s="7"/>
      <c r="W819" s="7"/>
      <c r="X819" s="7"/>
      <c r="Y819" s="7"/>
      <c r="Z819" s="7"/>
      <c r="AA819" s="7"/>
      <c r="AB819" s="7"/>
      <c r="AC819" s="7"/>
      <c r="AD819" s="7"/>
      <c r="AE819" s="7"/>
      <c r="AF819" s="7"/>
      <c r="AG819" s="7"/>
      <c r="AH819" s="7"/>
      <c r="AI819" s="7"/>
      <c r="AJ819" s="7"/>
      <c r="AK819" s="7"/>
      <c r="AL819" s="7"/>
      <c r="AM819" s="7"/>
      <c r="AN819" s="7"/>
      <c r="AO819" s="7"/>
      <c r="AP819" s="7"/>
      <c r="AQ819" s="7"/>
    </row>
    <row r="820">
      <c r="A820" s="7"/>
      <c r="B820" s="450"/>
      <c r="C820" s="450"/>
      <c r="D820" s="450"/>
      <c r="E820" s="7"/>
      <c r="F820" s="7"/>
      <c r="G820" s="7"/>
      <c r="H820" s="7"/>
      <c r="I820" s="7"/>
      <c r="J820" s="7"/>
      <c r="K820" s="7"/>
      <c r="L820" s="1733"/>
      <c r="M820" s="7"/>
      <c r="N820" s="7"/>
      <c r="O820" s="7"/>
      <c r="P820" s="7"/>
      <c r="Q820" s="7"/>
      <c r="R820" s="7"/>
      <c r="S820" s="7"/>
      <c r="T820" s="95"/>
      <c r="U820" s="7"/>
      <c r="V820" s="7"/>
      <c r="W820" s="7"/>
      <c r="X820" s="7"/>
      <c r="Y820" s="7"/>
      <c r="Z820" s="7"/>
      <c r="AA820" s="7"/>
      <c r="AB820" s="7"/>
      <c r="AC820" s="7"/>
      <c r="AD820" s="7"/>
      <c r="AE820" s="7"/>
      <c r="AF820" s="7"/>
      <c r="AG820" s="7"/>
      <c r="AH820" s="7"/>
      <c r="AI820" s="7"/>
      <c r="AJ820" s="7"/>
      <c r="AK820" s="7"/>
      <c r="AL820" s="7"/>
      <c r="AM820" s="7"/>
      <c r="AN820" s="7"/>
      <c r="AO820" s="7"/>
      <c r="AP820" s="7"/>
      <c r="AQ820" s="7"/>
    </row>
    <row r="821">
      <c r="A821" s="7"/>
      <c r="B821" s="450"/>
      <c r="C821" s="450"/>
      <c r="D821" s="450"/>
      <c r="E821" s="7"/>
      <c r="F821" s="7"/>
      <c r="G821" s="7"/>
      <c r="H821" s="7"/>
      <c r="I821" s="7"/>
      <c r="J821" s="7"/>
      <c r="K821" s="7"/>
      <c r="L821" s="1733"/>
      <c r="M821" s="7"/>
      <c r="N821" s="7"/>
      <c r="O821" s="7"/>
      <c r="P821" s="7"/>
      <c r="Q821" s="7"/>
      <c r="R821" s="7"/>
      <c r="S821" s="7"/>
      <c r="T821" s="95"/>
      <c r="U821" s="7"/>
      <c r="V821" s="7"/>
      <c r="W821" s="7"/>
      <c r="X821" s="7"/>
      <c r="Y821" s="7"/>
      <c r="Z821" s="7"/>
      <c r="AA821" s="7"/>
      <c r="AB821" s="7"/>
      <c r="AC821" s="7"/>
      <c r="AD821" s="7"/>
      <c r="AE821" s="7"/>
      <c r="AF821" s="7"/>
      <c r="AG821" s="7"/>
      <c r="AH821" s="7"/>
      <c r="AI821" s="7"/>
      <c r="AJ821" s="7"/>
      <c r="AK821" s="7"/>
      <c r="AL821" s="7"/>
      <c r="AM821" s="7"/>
      <c r="AN821" s="7"/>
      <c r="AO821" s="7"/>
      <c r="AP821" s="7"/>
      <c r="AQ821" s="7"/>
    </row>
    <row r="822">
      <c r="A822" s="7"/>
      <c r="B822" s="450"/>
      <c r="C822" s="450"/>
      <c r="D822" s="450"/>
      <c r="E822" s="7"/>
      <c r="F822" s="7"/>
      <c r="G822" s="7"/>
      <c r="H822" s="7"/>
      <c r="I822" s="7"/>
      <c r="J822" s="7"/>
      <c r="K822" s="7"/>
      <c r="L822" s="1733"/>
      <c r="M822" s="7"/>
      <c r="N822" s="7"/>
      <c r="O822" s="7"/>
      <c r="P822" s="7"/>
      <c r="Q822" s="7"/>
      <c r="R822" s="7"/>
      <c r="S822" s="7"/>
      <c r="T822" s="95"/>
      <c r="U822" s="7"/>
      <c r="V822" s="7"/>
      <c r="W822" s="7"/>
      <c r="X822" s="7"/>
      <c r="Y822" s="7"/>
      <c r="Z822" s="7"/>
      <c r="AA822" s="7"/>
      <c r="AB822" s="7"/>
      <c r="AC822" s="7"/>
      <c r="AD822" s="7"/>
      <c r="AE822" s="7"/>
      <c r="AF822" s="7"/>
      <c r="AG822" s="7"/>
      <c r="AH822" s="7"/>
      <c r="AI822" s="7"/>
      <c r="AJ822" s="7"/>
      <c r="AK822" s="7"/>
      <c r="AL822" s="7"/>
      <c r="AM822" s="7"/>
      <c r="AN822" s="7"/>
      <c r="AO822" s="7"/>
      <c r="AP822" s="7"/>
      <c r="AQ822" s="7"/>
    </row>
    <row r="823">
      <c r="A823" s="7"/>
      <c r="B823" s="450"/>
      <c r="C823" s="450"/>
      <c r="D823" s="450"/>
      <c r="E823" s="7"/>
      <c r="F823" s="7"/>
      <c r="G823" s="7"/>
      <c r="H823" s="7"/>
      <c r="I823" s="7"/>
      <c r="J823" s="7"/>
      <c r="K823" s="7"/>
      <c r="L823" s="1733"/>
      <c r="M823" s="7"/>
      <c r="N823" s="7"/>
      <c r="O823" s="7"/>
      <c r="P823" s="7"/>
      <c r="Q823" s="7"/>
      <c r="R823" s="7"/>
      <c r="S823" s="7"/>
      <c r="T823" s="95"/>
      <c r="U823" s="7"/>
      <c r="V823" s="7"/>
      <c r="W823" s="7"/>
      <c r="X823" s="7"/>
      <c r="Y823" s="7"/>
      <c r="Z823" s="7"/>
      <c r="AA823" s="7"/>
      <c r="AB823" s="7"/>
      <c r="AC823" s="7"/>
      <c r="AD823" s="7"/>
      <c r="AE823" s="7"/>
      <c r="AF823" s="7"/>
      <c r="AG823" s="7"/>
      <c r="AH823" s="7"/>
      <c r="AI823" s="7"/>
      <c r="AJ823" s="7"/>
      <c r="AK823" s="7"/>
      <c r="AL823" s="7"/>
      <c r="AM823" s="7"/>
      <c r="AN823" s="7"/>
      <c r="AO823" s="7"/>
      <c r="AP823" s="7"/>
      <c r="AQ823" s="7"/>
    </row>
    <row r="824">
      <c r="A824" s="7"/>
      <c r="B824" s="450"/>
      <c r="C824" s="450"/>
      <c r="D824" s="450"/>
      <c r="E824" s="7"/>
      <c r="F824" s="7"/>
      <c r="G824" s="7"/>
      <c r="H824" s="7"/>
      <c r="I824" s="7"/>
      <c r="J824" s="7"/>
      <c r="K824" s="7"/>
      <c r="L824" s="1733"/>
      <c r="M824" s="7"/>
      <c r="N824" s="7"/>
      <c r="O824" s="7"/>
      <c r="P824" s="7"/>
      <c r="Q824" s="7"/>
      <c r="R824" s="7"/>
      <c r="S824" s="7"/>
      <c r="T824" s="95"/>
      <c r="U824" s="7"/>
      <c r="V824" s="7"/>
      <c r="W824" s="7"/>
      <c r="X824" s="7"/>
      <c r="Y824" s="7"/>
      <c r="Z824" s="7"/>
      <c r="AA824" s="7"/>
      <c r="AB824" s="7"/>
      <c r="AC824" s="7"/>
      <c r="AD824" s="7"/>
      <c r="AE824" s="7"/>
      <c r="AF824" s="7"/>
      <c r="AG824" s="7"/>
      <c r="AH824" s="7"/>
      <c r="AI824" s="7"/>
      <c r="AJ824" s="7"/>
      <c r="AK824" s="7"/>
      <c r="AL824" s="7"/>
      <c r="AM824" s="7"/>
      <c r="AN824" s="7"/>
      <c r="AO824" s="7"/>
      <c r="AP824" s="7"/>
      <c r="AQ824" s="7"/>
    </row>
    <row r="825">
      <c r="A825" s="7"/>
      <c r="B825" s="450"/>
      <c r="C825" s="450"/>
      <c r="D825" s="450"/>
      <c r="E825" s="7"/>
      <c r="F825" s="7"/>
      <c r="G825" s="7"/>
      <c r="H825" s="7"/>
      <c r="I825" s="7"/>
      <c r="J825" s="7"/>
      <c r="K825" s="7"/>
      <c r="L825" s="1733"/>
      <c r="M825" s="7"/>
      <c r="N825" s="7"/>
      <c r="O825" s="7"/>
      <c r="P825" s="7"/>
      <c r="Q825" s="7"/>
      <c r="R825" s="7"/>
      <c r="S825" s="7"/>
      <c r="T825" s="95"/>
      <c r="U825" s="7"/>
      <c r="V825" s="7"/>
      <c r="W825" s="7"/>
      <c r="X825" s="7"/>
      <c r="Y825" s="7"/>
      <c r="Z825" s="7"/>
      <c r="AA825" s="7"/>
      <c r="AB825" s="7"/>
      <c r="AC825" s="7"/>
      <c r="AD825" s="7"/>
      <c r="AE825" s="7"/>
      <c r="AF825" s="7"/>
      <c r="AG825" s="7"/>
      <c r="AH825" s="7"/>
      <c r="AI825" s="7"/>
      <c r="AJ825" s="7"/>
      <c r="AK825" s="7"/>
      <c r="AL825" s="7"/>
      <c r="AM825" s="7"/>
      <c r="AN825" s="7"/>
      <c r="AO825" s="7"/>
      <c r="AP825" s="7"/>
      <c r="AQ825" s="7"/>
    </row>
    <row r="826">
      <c r="A826" s="7"/>
      <c r="B826" s="450"/>
      <c r="C826" s="450"/>
      <c r="D826" s="450"/>
      <c r="E826" s="7"/>
      <c r="F826" s="7"/>
      <c r="G826" s="7"/>
      <c r="H826" s="7"/>
      <c r="I826" s="7"/>
      <c r="J826" s="7"/>
      <c r="K826" s="7"/>
      <c r="L826" s="1733"/>
      <c r="M826" s="7"/>
      <c r="N826" s="7"/>
      <c r="O826" s="7"/>
      <c r="P826" s="7"/>
      <c r="Q826" s="7"/>
      <c r="R826" s="7"/>
      <c r="S826" s="7"/>
      <c r="T826" s="95"/>
      <c r="U826" s="7"/>
      <c r="V826" s="7"/>
      <c r="W826" s="7"/>
      <c r="X826" s="7"/>
      <c r="Y826" s="7"/>
      <c r="Z826" s="7"/>
      <c r="AA826" s="7"/>
      <c r="AB826" s="7"/>
      <c r="AC826" s="7"/>
      <c r="AD826" s="7"/>
      <c r="AE826" s="7"/>
      <c r="AF826" s="7"/>
      <c r="AG826" s="7"/>
      <c r="AH826" s="7"/>
      <c r="AI826" s="7"/>
      <c r="AJ826" s="7"/>
      <c r="AK826" s="7"/>
      <c r="AL826" s="7"/>
      <c r="AM826" s="7"/>
      <c r="AN826" s="7"/>
      <c r="AO826" s="7"/>
      <c r="AP826" s="7"/>
      <c r="AQ826" s="7"/>
    </row>
    <row r="827">
      <c r="A827" s="7"/>
      <c r="B827" s="450"/>
      <c r="C827" s="450"/>
      <c r="D827" s="450"/>
      <c r="E827" s="7"/>
      <c r="F827" s="7"/>
      <c r="G827" s="7"/>
      <c r="H827" s="7"/>
      <c r="I827" s="7"/>
      <c r="J827" s="7"/>
      <c r="K827" s="7"/>
      <c r="L827" s="1733"/>
      <c r="M827" s="7"/>
      <c r="N827" s="7"/>
      <c r="O827" s="7"/>
      <c r="P827" s="7"/>
      <c r="Q827" s="7"/>
      <c r="R827" s="7"/>
      <c r="S827" s="7"/>
      <c r="T827" s="95"/>
      <c r="U827" s="7"/>
      <c r="V827" s="7"/>
      <c r="W827" s="7"/>
      <c r="X827" s="7"/>
      <c r="Y827" s="7"/>
      <c r="Z827" s="7"/>
      <c r="AA827" s="7"/>
      <c r="AB827" s="7"/>
      <c r="AC827" s="7"/>
      <c r="AD827" s="7"/>
      <c r="AE827" s="7"/>
      <c r="AF827" s="7"/>
      <c r="AG827" s="7"/>
      <c r="AH827" s="7"/>
      <c r="AI827" s="7"/>
      <c r="AJ827" s="7"/>
      <c r="AK827" s="7"/>
      <c r="AL827" s="7"/>
      <c r="AM827" s="7"/>
      <c r="AN827" s="7"/>
      <c r="AO827" s="7"/>
      <c r="AP827" s="7"/>
      <c r="AQ827" s="7"/>
    </row>
    <row r="828">
      <c r="A828" s="7"/>
      <c r="B828" s="450"/>
      <c r="C828" s="450"/>
      <c r="D828" s="450"/>
      <c r="E828" s="7"/>
      <c r="F828" s="7"/>
      <c r="G828" s="7"/>
      <c r="H828" s="7"/>
      <c r="I828" s="7"/>
      <c r="J828" s="7"/>
      <c r="K828" s="7"/>
      <c r="L828" s="1733"/>
      <c r="M828" s="7"/>
      <c r="N828" s="7"/>
      <c r="O828" s="7"/>
      <c r="P828" s="7"/>
      <c r="Q828" s="7"/>
      <c r="R828" s="7"/>
      <c r="S828" s="7"/>
      <c r="T828" s="95"/>
      <c r="U828" s="7"/>
      <c r="V828" s="7"/>
      <c r="W828" s="7"/>
      <c r="X828" s="7"/>
      <c r="Y828" s="7"/>
      <c r="Z828" s="7"/>
      <c r="AA828" s="7"/>
      <c r="AB828" s="7"/>
      <c r="AC828" s="7"/>
      <c r="AD828" s="7"/>
      <c r="AE828" s="7"/>
      <c r="AF828" s="7"/>
      <c r="AG828" s="7"/>
      <c r="AH828" s="7"/>
      <c r="AI828" s="7"/>
      <c r="AJ828" s="7"/>
      <c r="AK828" s="7"/>
      <c r="AL828" s="7"/>
      <c r="AM828" s="7"/>
      <c r="AN828" s="7"/>
      <c r="AO828" s="7"/>
      <c r="AP828" s="7"/>
      <c r="AQ828" s="7"/>
    </row>
    <row r="829">
      <c r="A829" s="7"/>
      <c r="B829" s="450"/>
      <c r="C829" s="450"/>
      <c r="D829" s="450"/>
      <c r="E829" s="7"/>
      <c r="F829" s="7"/>
      <c r="G829" s="7"/>
      <c r="H829" s="7"/>
      <c r="I829" s="7"/>
      <c r="J829" s="7"/>
      <c r="K829" s="7"/>
      <c r="L829" s="1733"/>
      <c r="M829" s="7"/>
      <c r="N829" s="7"/>
      <c r="O829" s="7"/>
      <c r="P829" s="7"/>
      <c r="Q829" s="7"/>
      <c r="R829" s="7"/>
      <c r="S829" s="7"/>
      <c r="T829" s="95"/>
      <c r="U829" s="7"/>
      <c r="V829" s="7"/>
      <c r="W829" s="7"/>
      <c r="X829" s="7"/>
      <c r="Y829" s="7"/>
      <c r="Z829" s="7"/>
      <c r="AA829" s="7"/>
      <c r="AB829" s="7"/>
      <c r="AC829" s="7"/>
      <c r="AD829" s="7"/>
      <c r="AE829" s="7"/>
      <c r="AF829" s="7"/>
      <c r="AG829" s="7"/>
      <c r="AH829" s="7"/>
      <c r="AI829" s="7"/>
      <c r="AJ829" s="7"/>
      <c r="AK829" s="7"/>
      <c r="AL829" s="7"/>
      <c r="AM829" s="7"/>
      <c r="AN829" s="7"/>
      <c r="AO829" s="7"/>
      <c r="AP829" s="7"/>
      <c r="AQ829" s="7"/>
    </row>
    <row r="830">
      <c r="A830" s="7"/>
      <c r="B830" s="450"/>
      <c r="C830" s="450"/>
      <c r="D830" s="450"/>
      <c r="E830" s="7"/>
      <c r="F830" s="7"/>
      <c r="G830" s="7"/>
      <c r="H830" s="7"/>
      <c r="I830" s="7"/>
      <c r="J830" s="7"/>
      <c r="K830" s="7"/>
      <c r="L830" s="1733"/>
      <c r="M830" s="7"/>
      <c r="N830" s="7"/>
      <c r="O830" s="7"/>
      <c r="P830" s="7"/>
      <c r="Q830" s="7"/>
      <c r="R830" s="7"/>
      <c r="S830" s="7"/>
      <c r="T830" s="95"/>
      <c r="U830" s="7"/>
      <c r="V830" s="7"/>
      <c r="W830" s="7"/>
      <c r="X830" s="7"/>
      <c r="Y830" s="7"/>
      <c r="Z830" s="7"/>
      <c r="AA830" s="7"/>
      <c r="AB830" s="7"/>
      <c r="AC830" s="7"/>
      <c r="AD830" s="7"/>
      <c r="AE830" s="7"/>
      <c r="AF830" s="7"/>
      <c r="AG830" s="7"/>
      <c r="AH830" s="7"/>
      <c r="AI830" s="7"/>
      <c r="AJ830" s="7"/>
      <c r="AK830" s="7"/>
      <c r="AL830" s="7"/>
      <c r="AM830" s="7"/>
      <c r="AN830" s="7"/>
      <c r="AO830" s="7"/>
      <c r="AP830" s="7"/>
      <c r="AQ830" s="7"/>
    </row>
    <row r="831">
      <c r="A831" s="7"/>
      <c r="B831" s="450"/>
      <c r="C831" s="450"/>
      <c r="D831" s="450"/>
      <c r="E831" s="7"/>
      <c r="F831" s="7"/>
      <c r="G831" s="7"/>
      <c r="H831" s="7"/>
      <c r="I831" s="7"/>
      <c r="J831" s="7"/>
      <c r="K831" s="7"/>
      <c r="L831" s="1733"/>
      <c r="M831" s="7"/>
      <c r="N831" s="7"/>
      <c r="O831" s="7"/>
      <c r="P831" s="7"/>
      <c r="Q831" s="7"/>
      <c r="R831" s="7"/>
      <c r="S831" s="7"/>
      <c r="T831" s="95"/>
      <c r="U831" s="7"/>
      <c r="V831" s="7"/>
      <c r="W831" s="7"/>
      <c r="X831" s="7"/>
      <c r="Y831" s="7"/>
      <c r="Z831" s="7"/>
      <c r="AA831" s="7"/>
      <c r="AB831" s="7"/>
      <c r="AC831" s="7"/>
      <c r="AD831" s="7"/>
      <c r="AE831" s="7"/>
      <c r="AF831" s="7"/>
      <c r="AG831" s="7"/>
      <c r="AH831" s="7"/>
      <c r="AI831" s="7"/>
      <c r="AJ831" s="7"/>
      <c r="AK831" s="7"/>
      <c r="AL831" s="7"/>
      <c r="AM831" s="7"/>
      <c r="AN831" s="7"/>
      <c r="AO831" s="7"/>
      <c r="AP831" s="7"/>
      <c r="AQ831" s="7"/>
    </row>
    <row r="832">
      <c r="A832" s="7"/>
      <c r="B832" s="450"/>
      <c r="C832" s="450"/>
      <c r="D832" s="450"/>
      <c r="E832" s="7"/>
      <c r="F832" s="7"/>
      <c r="G832" s="7"/>
      <c r="H832" s="7"/>
      <c r="I832" s="7"/>
      <c r="J832" s="7"/>
      <c r="K832" s="7"/>
      <c r="L832" s="1733"/>
      <c r="M832" s="7"/>
      <c r="N832" s="7"/>
      <c r="O832" s="7"/>
      <c r="P832" s="7"/>
      <c r="Q832" s="7"/>
      <c r="R832" s="7"/>
      <c r="S832" s="7"/>
      <c r="T832" s="95"/>
      <c r="U832" s="7"/>
      <c r="V832" s="7"/>
      <c r="W832" s="7"/>
      <c r="X832" s="7"/>
      <c r="Y832" s="7"/>
      <c r="Z832" s="7"/>
      <c r="AA832" s="7"/>
      <c r="AB832" s="7"/>
      <c r="AC832" s="7"/>
      <c r="AD832" s="7"/>
      <c r="AE832" s="7"/>
      <c r="AF832" s="7"/>
      <c r="AG832" s="7"/>
      <c r="AH832" s="7"/>
      <c r="AI832" s="7"/>
      <c r="AJ832" s="7"/>
      <c r="AK832" s="7"/>
      <c r="AL832" s="7"/>
      <c r="AM832" s="7"/>
      <c r="AN832" s="7"/>
      <c r="AO832" s="7"/>
      <c r="AP832" s="7"/>
      <c r="AQ832" s="7"/>
    </row>
    <row r="833">
      <c r="A833" s="7"/>
      <c r="B833" s="450"/>
      <c r="C833" s="450"/>
      <c r="D833" s="450"/>
      <c r="E833" s="7"/>
      <c r="F833" s="7"/>
      <c r="G833" s="7"/>
      <c r="H833" s="7"/>
      <c r="I833" s="7"/>
      <c r="J833" s="7"/>
      <c r="K833" s="7"/>
      <c r="L833" s="1733"/>
      <c r="M833" s="7"/>
      <c r="N833" s="7"/>
      <c r="O833" s="7"/>
      <c r="P833" s="7"/>
      <c r="Q833" s="7"/>
      <c r="R833" s="7"/>
      <c r="S833" s="7"/>
      <c r="T833" s="95"/>
      <c r="U833" s="7"/>
      <c r="V833" s="7"/>
      <c r="W833" s="7"/>
      <c r="X833" s="7"/>
      <c r="Y833" s="7"/>
      <c r="Z833" s="7"/>
      <c r="AA833" s="7"/>
      <c r="AB833" s="7"/>
      <c r="AC833" s="7"/>
      <c r="AD833" s="7"/>
      <c r="AE833" s="7"/>
      <c r="AF833" s="7"/>
      <c r="AG833" s="7"/>
      <c r="AH833" s="7"/>
      <c r="AI833" s="7"/>
      <c r="AJ833" s="7"/>
      <c r="AK833" s="7"/>
      <c r="AL833" s="7"/>
      <c r="AM833" s="7"/>
      <c r="AN833" s="7"/>
      <c r="AO833" s="7"/>
      <c r="AP833" s="7"/>
      <c r="AQ833" s="7"/>
    </row>
    <row r="834">
      <c r="A834" s="7"/>
      <c r="B834" s="450"/>
      <c r="C834" s="450"/>
      <c r="D834" s="450"/>
      <c r="E834" s="7"/>
      <c r="F834" s="7"/>
      <c r="G834" s="7"/>
      <c r="H834" s="7"/>
      <c r="I834" s="7"/>
      <c r="J834" s="7"/>
      <c r="K834" s="7"/>
      <c r="L834" s="1733"/>
      <c r="M834" s="7"/>
      <c r="N834" s="7"/>
      <c r="O834" s="7"/>
      <c r="P834" s="7"/>
      <c r="Q834" s="7"/>
      <c r="R834" s="7"/>
      <c r="S834" s="7"/>
      <c r="T834" s="95"/>
      <c r="U834" s="7"/>
      <c r="V834" s="7"/>
      <c r="W834" s="7"/>
      <c r="X834" s="7"/>
      <c r="Y834" s="7"/>
      <c r="Z834" s="7"/>
      <c r="AA834" s="7"/>
      <c r="AB834" s="7"/>
      <c r="AC834" s="7"/>
      <c r="AD834" s="7"/>
      <c r="AE834" s="7"/>
      <c r="AF834" s="7"/>
      <c r="AG834" s="7"/>
      <c r="AH834" s="7"/>
      <c r="AI834" s="7"/>
      <c r="AJ834" s="7"/>
      <c r="AK834" s="7"/>
      <c r="AL834" s="7"/>
      <c r="AM834" s="7"/>
      <c r="AN834" s="7"/>
      <c r="AO834" s="7"/>
      <c r="AP834" s="7"/>
      <c r="AQ834" s="7"/>
    </row>
    <row r="835">
      <c r="A835" s="7"/>
      <c r="B835" s="450"/>
      <c r="C835" s="450"/>
      <c r="D835" s="450"/>
      <c r="E835" s="7"/>
      <c r="F835" s="7"/>
      <c r="G835" s="7"/>
      <c r="H835" s="7"/>
      <c r="I835" s="7"/>
      <c r="J835" s="7"/>
      <c r="K835" s="7"/>
      <c r="L835" s="1733"/>
      <c r="M835" s="7"/>
      <c r="N835" s="7"/>
      <c r="O835" s="7"/>
      <c r="P835" s="7"/>
      <c r="Q835" s="7"/>
      <c r="R835" s="7"/>
      <c r="S835" s="7"/>
      <c r="T835" s="95"/>
      <c r="U835" s="7"/>
      <c r="V835" s="7"/>
      <c r="W835" s="7"/>
      <c r="X835" s="7"/>
      <c r="Y835" s="7"/>
      <c r="Z835" s="7"/>
      <c r="AA835" s="7"/>
      <c r="AB835" s="7"/>
      <c r="AC835" s="7"/>
      <c r="AD835" s="7"/>
      <c r="AE835" s="7"/>
      <c r="AF835" s="7"/>
      <c r="AG835" s="7"/>
      <c r="AH835" s="7"/>
      <c r="AI835" s="7"/>
      <c r="AJ835" s="7"/>
      <c r="AK835" s="7"/>
      <c r="AL835" s="7"/>
      <c r="AM835" s="7"/>
      <c r="AN835" s="7"/>
      <c r="AO835" s="7"/>
      <c r="AP835" s="7"/>
      <c r="AQ835" s="7"/>
    </row>
    <row r="836">
      <c r="A836" s="7"/>
      <c r="B836" s="450"/>
      <c r="C836" s="450"/>
      <c r="D836" s="450"/>
      <c r="E836" s="7"/>
      <c r="F836" s="7"/>
      <c r="G836" s="7"/>
      <c r="H836" s="7"/>
      <c r="I836" s="7"/>
      <c r="J836" s="7"/>
      <c r="K836" s="7"/>
      <c r="L836" s="1733"/>
      <c r="M836" s="7"/>
      <c r="N836" s="7"/>
      <c r="O836" s="7"/>
      <c r="P836" s="7"/>
      <c r="Q836" s="7"/>
      <c r="R836" s="7"/>
      <c r="S836" s="7"/>
      <c r="T836" s="95"/>
      <c r="U836" s="7"/>
      <c r="V836" s="7"/>
      <c r="W836" s="7"/>
      <c r="X836" s="7"/>
      <c r="Y836" s="7"/>
      <c r="Z836" s="7"/>
      <c r="AA836" s="7"/>
      <c r="AB836" s="7"/>
      <c r="AC836" s="7"/>
      <c r="AD836" s="7"/>
      <c r="AE836" s="7"/>
      <c r="AF836" s="7"/>
      <c r="AG836" s="7"/>
      <c r="AH836" s="7"/>
      <c r="AI836" s="7"/>
      <c r="AJ836" s="7"/>
      <c r="AK836" s="7"/>
      <c r="AL836" s="7"/>
      <c r="AM836" s="7"/>
      <c r="AN836" s="7"/>
      <c r="AO836" s="7"/>
      <c r="AP836" s="7"/>
      <c r="AQ836" s="7"/>
    </row>
    <row r="837">
      <c r="A837" s="7"/>
      <c r="B837" s="450"/>
      <c r="C837" s="450"/>
      <c r="D837" s="450"/>
      <c r="E837" s="7"/>
      <c r="F837" s="7"/>
      <c r="G837" s="7"/>
      <c r="H837" s="7"/>
      <c r="I837" s="7"/>
      <c r="J837" s="7"/>
      <c r="K837" s="7"/>
      <c r="L837" s="1733"/>
      <c r="M837" s="7"/>
      <c r="N837" s="7"/>
      <c r="O837" s="7"/>
      <c r="P837" s="7"/>
      <c r="Q837" s="7"/>
      <c r="R837" s="7"/>
      <c r="S837" s="7"/>
      <c r="T837" s="95"/>
      <c r="U837" s="7"/>
      <c r="V837" s="7"/>
      <c r="W837" s="7"/>
      <c r="X837" s="7"/>
      <c r="Y837" s="7"/>
      <c r="Z837" s="7"/>
      <c r="AA837" s="7"/>
      <c r="AB837" s="7"/>
      <c r="AC837" s="7"/>
      <c r="AD837" s="7"/>
      <c r="AE837" s="7"/>
      <c r="AF837" s="7"/>
      <c r="AG837" s="7"/>
      <c r="AH837" s="7"/>
      <c r="AI837" s="7"/>
      <c r="AJ837" s="7"/>
      <c r="AK837" s="7"/>
      <c r="AL837" s="7"/>
      <c r="AM837" s="7"/>
      <c r="AN837" s="7"/>
      <c r="AO837" s="7"/>
      <c r="AP837" s="7"/>
      <c r="AQ837" s="7"/>
    </row>
    <row r="838">
      <c r="A838" s="7"/>
      <c r="B838" s="450"/>
      <c r="C838" s="450"/>
      <c r="D838" s="450"/>
      <c r="E838" s="7"/>
      <c r="F838" s="7"/>
      <c r="G838" s="7"/>
      <c r="H838" s="7"/>
      <c r="I838" s="7"/>
      <c r="J838" s="7"/>
      <c r="K838" s="7"/>
      <c r="L838" s="1733"/>
      <c r="M838" s="7"/>
      <c r="N838" s="7"/>
      <c r="O838" s="7"/>
      <c r="P838" s="7"/>
      <c r="Q838" s="7"/>
      <c r="R838" s="7"/>
      <c r="S838" s="7"/>
      <c r="T838" s="95"/>
      <c r="U838" s="7"/>
      <c r="V838" s="7"/>
      <c r="W838" s="7"/>
      <c r="X838" s="7"/>
      <c r="Y838" s="7"/>
      <c r="Z838" s="7"/>
      <c r="AA838" s="7"/>
      <c r="AB838" s="7"/>
      <c r="AC838" s="7"/>
      <c r="AD838" s="7"/>
      <c r="AE838" s="7"/>
      <c r="AF838" s="7"/>
      <c r="AG838" s="7"/>
      <c r="AH838" s="7"/>
      <c r="AI838" s="7"/>
      <c r="AJ838" s="7"/>
      <c r="AK838" s="7"/>
      <c r="AL838" s="7"/>
      <c r="AM838" s="7"/>
      <c r="AN838" s="7"/>
      <c r="AO838" s="7"/>
      <c r="AP838" s="7"/>
      <c r="AQ838" s="7"/>
    </row>
    <row r="839">
      <c r="A839" s="7"/>
      <c r="B839" s="450"/>
      <c r="C839" s="450"/>
      <c r="D839" s="450"/>
      <c r="E839" s="7"/>
      <c r="F839" s="7"/>
      <c r="G839" s="7"/>
      <c r="H839" s="7"/>
      <c r="I839" s="7"/>
      <c r="J839" s="7"/>
      <c r="K839" s="7"/>
      <c r="L839" s="1733"/>
      <c r="M839" s="7"/>
      <c r="N839" s="7"/>
      <c r="O839" s="7"/>
      <c r="P839" s="7"/>
      <c r="Q839" s="7"/>
      <c r="R839" s="7"/>
      <c r="S839" s="7"/>
      <c r="T839" s="95"/>
      <c r="U839" s="7"/>
      <c r="V839" s="7"/>
      <c r="W839" s="7"/>
      <c r="X839" s="7"/>
      <c r="Y839" s="7"/>
      <c r="Z839" s="7"/>
      <c r="AA839" s="7"/>
      <c r="AB839" s="7"/>
      <c r="AC839" s="7"/>
      <c r="AD839" s="7"/>
      <c r="AE839" s="7"/>
      <c r="AF839" s="7"/>
      <c r="AG839" s="7"/>
      <c r="AH839" s="7"/>
      <c r="AI839" s="7"/>
      <c r="AJ839" s="7"/>
      <c r="AK839" s="7"/>
      <c r="AL839" s="7"/>
      <c r="AM839" s="7"/>
      <c r="AN839" s="7"/>
      <c r="AO839" s="7"/>
      <c r="AP839" s="7"/>
      <c r="AQ839" s="7"/>
    </row>
    <row r="840">
      <c r="A840" s="7"/>
      <c r="B840" s="450"/>
      <c r="C840" s="450"/>
      <c r="D840" s="450"/>
      <c r="E840" s="7"/>
      <c r="F840" s="7"/>
      <c r="G840" s="7"/>
      <c r="H840" s="7"/>
      <c r="I840" s="7"/>
      <c r="J840" s="7"/>
      <c r="K840" s="7"/>
      <c r="L840" s="1733"/>
      <c r="M840" s="7"/>
      <c r="N840" s="7"/>
      <c r="O840" s="7"/>
      <c r="P840" s="7"/>
      <c r="Q840" s="7"/>
      <c r="R840" s="7"/>
      <c r="S840" s="7"/>
      <c r="T840" s="95"/>
      <c r="U840" s="7"/>
      <c r="V840" s="7"/>
      <c r="W840" s="7"/>
      <c r="X840" s="7"/>
      <c r="Y840" s="7"/>
      <c r="Z840" s="7"/>
      <c r="AA840" s="7"/>
      <c r="AB840" s="7"/>
      <c r="AC840" s="7"/>
      <c r="AD840" s="7"/>
      <c r="AE840" s="7"/>
      <c r="AF840" s="7"/>
      <c r="AG840" s="7"/>
      <c r="AH840" s="7"/>
      <c r="AI840" s="7"/>
      <c r="AJ840" s="7"/>
      <c r="AK840" s="7"/>
      <c r="AL840" s="7"/>
      <c r="AM840" s="7"/>
      <c r="AN840" s="7"/>
      <c r="AO840" s="7"/>
      <c r="AP840" s="7"/>
      <c r="AQ840" s="7"/>
    </row>
    <row r="841">
      <c r="A841" s="7"/>
      <c r="B841" s="450"/>
      <c r="C841" s="450"/>
      <c r="D841" s="450"/>
      <c r="E841" s="7"/>
      <c r="F841" s="7"/>
      <c r="G841" s="7"/>
      <c r="H841" s="7"/>
      <c r="I841" s="7"/>
      <c r="J841" s="7"/>
      <c r="K841" s="7"/>
      <c r="L841" s="1733"/>
      <c r="M841" s="7"/>
      <c r="N841" s="7"/>
      <c r="O841" s="7"/>
      <c r="P841" s="7"/>
      <c r="Q841" s="7"/>
      <c r="R841" s="7"/>
      <c r="S841" s="7"/>
      <c r="T841" s="95"/>
      <c r="U841" s="7"/>
      <c r="V841" s="7"/>
      <c r="W841" s="7"/>
      <c r="X841" s="7"/>
      <c r="Y841" s="7"/>
      <c r="Z841" s="7"/>
      <c r="AA841" s="7"/>
      <c r="AB841" s="7"/>
      <c r="AC841" s="7"/>
      <c r="AD841" s="7"/>
      <c r="AE841" s="7"/>
      <c r="AF841" s="7"/>
      <c r="AG841" s="7"/>
      <c r="AH841" s="7"/>
      <c r="AI841" s="7"/>
      <c r="AJ841" s="7"/>
      <c r="AK841" s="7"/>
      <c r="AL841" s="7"/>
      <c r="AM841" s="7"/>
      <c r="AN841" s="7"/>
      <c r="AO841" s="7"/>
      <c r="AP841" s="7"/>
      <c r="AQ841" s="7"/>
    </row>
    <row r="842">
      <c r="A842" s="7"/>
      <c r="B842" s="450"/>
      <c r="C842" s="450"/>
      <c r="D842" s="450"/>
      <c r="E842" s="7"/>
      <c r="F842" s="7"/>
      <c r="G842" s="7"/>
      <c r="H842" s="7"/>
      <c r="I842" s="7"/>
      <c r="J842" s="7"/>
      <c r="K842" s="7"/>
      <c r="L842" s="1733"/>
      <c r="M842" s="7"/>
      <c r="N842" s="7"/>
      <c r="O842" s="7"/>
      <c r="P842" s="7"/>
      <c r="Q842" s="7"/>
      <c r="R842" s="7"/>
      <c r="S842" s="7"/>
      <c r="T842" s="95"/>
      <c r="U842" s="7"/>
      <c r="V842" s="7"/>
      <c r="W842" s="7"/>
      <c r="X842" s="7"/>
      <c r="Y842" s="7"/>
      <c r="Z842" s="7"/>
      <c r="AA842" s="7"/>
      <c r="AB842" s="7"/>
      <c r="AC842" s="7"/>
      <c r="AD842" s="7"/>
      <c r="AE842" s="7"/>
      <c r="AF842" s="7"/>
      <c r="AG842" s="7"/>
      <c r="AH842" s="7"/>
      <c r="AI842" s="7"/>
      <c r="AJ842" s="7"/>
      <c r="AK842" s="7"/>
      <c r="AL842" s="7"/>
      <c r="AM842" s="7"/>
      <c r="AN842" s="7"/>
      <c r="AO842" s="7"/>
      <c r="AP842" s="7"/>
      <c r="AQ842" s="7"/>
    </row>
    <row r="843">
      <c r="A843" s="7"/>
      <c r="B843" s="450"/>
      <c r="C843" s="450"/>
      <c r="D843" s="450"/>
      <c r="E843" s="7"/>
      <c r="F843" s="7"/>
      <c r="G843" s="7"/>
      <c r="H843" s="7"/>
      <c r="I843" s="7"/>
      <c r="J843" s="7"/>
      <c r="K843" s="7"/>
      <c r="L843" s="1733"/>
      <c r="M843" s="7"/>
      <c r="N843" s="7"/>
      <c r="O843" s="7"/>
      <c r="P843" s="7"/>
      <c r="Q843" s="7"/>
      <c r="R843" s="7"/>
      <c r="S843" s="7"/>
      <c r="T843" s="95"/>
      <c r="U843" s="7"/>
      <c r="V843" s="7"/>
      <c r="W843" s="7"/>
      <c r="X843" s="7"/>
      <c r="Y843" s="7"/>
      <c r="Z843" s="7"/>
      <c r="AA843" s="7"/>
      <c r="AB843" s="7"/>
      <c r="AC843" s="7"/>
      <c r="AD843" s="7"/>
      <c r="AE843" s="7"/>
      <c r="AF843" s="7"/>
      <c r="AG843" s="7"/>
      <c r="AH843" s="7"/>
      <c r="AI843" s="7"/>
      <c r="AJ843" s="7"/>
      <c r="AK843" s="7"/>
      <c r="AL843" s="7"/>
      <c r="AM843" s="7"/>
      <c r="AN843" s="7"/>
      <c r="AO843" s="7"/>
      <c r="AP843" s="7"/>
      <c r="AQ843" s="7"/>
    </row>
    <row r="844">
      <c r="A844" s="7"/>
      <c r="B844" s="450"/>
      <c r="C844" s="450"/>
      <c r="D844" s="450"/>
      <c r="E844" s="7"/>
      <c r="F844" s="7"/>
      <c r="G844" s="7"/>
      <c r="H844" s="7"/>
      <c r="I844" s="7"/>
      <c r="J844" s="7"/>
      <c r="K844" s="7"/>
      <c r="L844" s="1733"/>
      <c r="M844" s="7"/>
      <c r="N844" s="7"/>
      <c r="O844" s="7"/>
      <c r="P844" s="7"/>
      <c r="Q844" s="7"/>
      <c r="R844" s="7"/>
      <c r="S844" s="7"/>
      <c r="T844" s="95"/>
      <c r="U844" s="7"/>
      <c r="V844" s="7"/>
      <c r="W844" s="7"/>
      <c r="X844" s="7"/>
      <c r="Y844" s="7"/>
      <c r="Z844" s="7"/>
      <c r="AA844" s="7"/>
      <c r="AB844" s="7"/>
      <c r="AC844" s="7"/>
      <c r="AD844" s="7"/>
      <c r="AE844" s="7"/>
      <c r="AF844" s="7"/>
      <c r="AG844" s="7"/>
      <c r="AH844" s="7"/>
      <c r="AI844" s="7"/>
      <c r="AJ844" s="7"/>
      <c r="AK844" s="7"/>
      <c r="AL844" s="7"/>
      <c r="AM844" s="7"/>
      <c r="AN844" s="7"/>
      <c r="AO844" s="7"/>
      <c r="AP844" s="7"/>
      <c r="AQ844" s="7"/>
    </row>
    <row r="845">
      <c r="A845" s="7"/>
      <c r="B845" s="450"/>
      <c r="C845" s="450"/>
      <c r="D845" s="450"/>
      <c r="E845" s="7"/>
      <c r="F845" s="7"/>
      <c r="G845" s="7"/>
      <c r="H845" s="7"/>
      <c r="I845" s="7"/>
      <c r="J845" s="7"/>
      <c r="K845" s="7"/>
      <c r="L845" s="1733"/>
      <c r="M845" s="7"/>
      <c r="N845" s="7"/>
      <c r="O845" s="7"/>
      <c r="P845" s="7"/>
      <c r="Q845" s="7"/>
      <c r="R845" s="7"/>
      <c r="S845" s="7"/>
      <c r="T845" s="95"/>
      <c r="U845" s="7"/>
      <c r="V845" s="7"/>
      <c r="W845" s="7"/>
      <c r="X845" s="7"/>
      <c r="Y845" s="7"/>
      <c r="Z845" s="7"/>
      <c r="AA845" s="7"/>
      <c r="AB845" s="7"/>
      <c r="AC845" s="7"/>
      <c r="AD845" s="7"/>
      <c r="AE845" s="7"/>
      <c r="AF845" s="7"/>
      <c r="AG845" s="7"/>
      <c r="AH845" s="7"/>
      <c r="AI845" s="7"/>
      <c r="AJ845" s="7"/>
      <c r="AK845" s="7"/>
      <c r="AL845" s="7"/>
      <c r="AM845" s="7"/>
      <c r="AN845" s="7"/>
      <c r="AO845" s="7"/>
      <c r="AP845" s="7"/>
      <c r="AQ845" s="7"/>
    </row>
    <row r="846">
      <c r="A846" s="7"/>
      <c r="B846" s="450"/>
      <c r="C846" s="450"/>
      <c r="D846" s="450"/>
      <c r="E846" s="7"/>
      <c r="F846" s="7"/>
      <c r="G846" s="7"/>
      <c r="H846" s="7"/>
      <c r="I846" s="7"/>
      <c r="J846" s="7"/>
      <c r="K846" s="7"/>
      <c r="L846" s="1733"/>
      <c r="M846" s="7"/>
      <c r="N846" s="7"/>
      <c r="O846" s="7"/>
      <c r="P846" s="7"/>
      <c r="Q846" s="7"/>
      <c r="R846" s="7"/>
      <c r="S846" s="7"/>
      <c r="T846" s="95"/>
      <c r="U846" s="7"/>
      <c r="V846" s="7"/>
      <c r="W846" s="7"/>
      <c r="X846" s="7"/>
      <c r="Y846" s="7"/>
      <c r="Z846" s="7"/>
      <c r="AA846" s="7"/>
      <c r="AB846" s="7"/>
      <c r="AC846" s="7"/>
      <c r="AD846" s="7"/>
      <c r="AE846" s="7"/>
      <c r="AF846" s="7"/>
      <c r="AG846" s="7"/>
      <c r="AH846" s="7"/>
      <c r="AI846" s="7"/>
      <c r="AJ846" s="7"/>
      <c r="AK846" s="7"/>
      <c r="AL846" s="7"/>
      <c r="AM846" s="7"/>
      <c r="AN846" s="7"/>
      <c r="AO846" s="7"/>
      <c r="AP846" s="7"/>
      <c r="AQ846" s="7"/>
    </row>
    <row r="847">
      <c r="A847" s="7"/>
      <c r="B847" s="450"/>
      <c r="C847" s="450"/>
      <c r="D847" s="450"/>
      <c r="E847" s="7"/>
      <c r="F847" s="7"/>
      <c r="G847" s="7"/>
      <c r="H847" s="7"/>
      <c r="I847" s="7"/>
      <c r="J847" s="7"/>
      <c r="K847" s="7"/>
      <c r="L847" s="1733"/>
      <c r="M847" s="7"/>
      <c r="N847" s="7"/>
      <c r="O847" s="7"/>
      <c r="P847" s="7"/>
      <c r="Q847" s="7"/>
      <c r="R847" s="7"/>
      <c r="S847" s="7"/>
      <c r="T847" s="95"/>
      <c r="U847" s="7"/>
      <c r="V847" s="7"/>
      <c r="W847" s="7"/>
      <c r="X847" s="7"/>
      <c r="Y847" s="7"/>
      <c r="Z847" s="7"/>
      <c r="AA847" s="7"/>
      <c r="AB847" s="7"/>
      <c r="AC847" s="7"/>
      <c r="AD847" s="7"/>
      <c r="AE847" s="7"/>
      <c r="AF847" s="7"/>
      <c r="AG847" s="7"/>
      <c r="AH847" s="7"/>
      <c r="AI847" s="7"/>
      <c r="AJ847" s="7"/>
      <c r="AK847" s="7"/>
      <c r="AL847" s="7"/>
      <c r="AM847" s="7"/>
      <c r="AN847" s="7"/>
      <c r="AO847" s="7"/>
      <c r="AP847" s="7"/>
      <c r="AQ847" s="7"/>
    </row>
    <row r="848">
      <c r="A848" s="7"/>
      <c r="B848" s="450"/>
      <c r="C848" s="450"/>
      <c r="D848" s="450"/>
      <c r="E848" s="7"/>
      <c r="F848" s="7"/>
      <c r="G848" s="7"/>
      <c r="H848" s="7"/>
      <c r="I848" s="7"/>
      <c r="J848" s="7"/>
      <c r="K848" s="7"/>
      <c r="L848" s="1733"/>
      <c r="M848" s="7"/>
      <c r="N848" s="7"/>
      <c r="O848" s="7"/>
      <c r="P848" s="7"/>
      <c r="Q848" s="7"/>
      <c r="R848" s="7"/>
      <c r="S848" s="7"/>
      <c r="T848" s="95"/>
      <c r="U848" s="7"/>
      <c r="V848" s="7"/>
      <c r="W848" s="7"/>
      <c r="X848" s="7"/>
      <c r="Y848" s="7"/>
      <c r="Z848" s="7"/>
      <c r="AA848" s="7"/>
      <c r="AB848" s="7"/>
      <c r="AC848" s="7"/>
      <c r="AD848" s="7"/>
      <c r="AE848" s="7"/>
      <c r="AF848" s="7"/>
      <c r="AG848" s="7"/>
      <c r="AH848" s="7"/>
      <c r="AI848" s="7"/>
      <c r="AJ848" s="7"/>
      <c r="AK848" s="7"/>
      <c r="AL848" s="7"/>
      <c r="AM848" s="7"/>
      <c r="AN848" s="7"/>
      <c r="AO848" s="7"/>
      <c r="AP848" s="7"/>
      <c r="AQ848" s="7"/>
    </row>
    <row r="849">
      <c r="A849" s="7"/>
      <c r="B849" s="450"/>
      <c r="C849" s="450"/>
      <c r="D849" s="450"/>
      <c r="E849" s="7"/>
      <c r="F849" s="7"/>
      <c r="G849" s="7"/>
      <c r="H849" s="7"/>
      <c r="I849" s="7"/>
      <c r="J849" s="7"/>
      <c r="K849" s="7"/>
      <c r="L849" s="1733"/>
      <c r="M849" s="7"/>
      <c r="N849" s="7"/>
      <c r="O849" s="7"/>
      <c r="P849" s="7"/>
      <c r="Q849" s="7"/>
      <c r="R849" s="7"/>
      <c r="S849" s="7"/>
      <c r="T849" s="95"/>
      <c r="U849" s="7"/>
      <c r="V849" s="7"/>
      <c r="W849" s="7"/>
      <c r="X849" s="7"/>
      <c r="Y849" s="7"/>
      <c r="Z849" s="7"/>
      <c r="AA849" s="7"/>
      <c r="AB849" s="7"/>
      <c r="AC849" s="7"/>
      <c r="AD849" s="7"/>
      <c r="AE849" s="7"/>
      <c r="AF849" s="7"/>
      <c r="AG849" s="7"/>
      <c r="AH849" s="7"/>
      <c r="AI849" s="7"/>
      <c r="AJ849" s="7"/>
      <c r="AK849" s="7"/>
      <c r="AL849" s="7"/>
      <c r="AM849" s="7"/>
      <c r="AN849" s="7"/>
      <c r="AO849" s="7"/>
      <c r="AP849" s="7"/>
      <c r="AQ849" s="7"/>
    </row>
    <row r="850">
      <c r="A850" s="7"/>
      <c r="B850" s="450"/>
      <c r="C850" s="450"/>
      <c r="D850" s="450"/>
      <c r="E850" s="7"/>
      <c r="F850" s="7"/>
      <c r="G850" s="7"/>
      <c r="H850" s="7"/>
      <c r="I850" s="7"/>
      <c r="J850" s="7"/>
      <c r="K850" s="7"/>
      <c r="L850" s="1733"/>
      <c r="M850" s="7"/>
      <c r="N850" s="7"/>
      <c r="O850" s="7"/>
      <c r="P850" s="7"/>
      <c r="Q850" s="7"/>
      <c r="R850" s="7"/>
      <c r="S850" s="7"/>
      <c r="T850" s="95"/>
      <c r="U850" s="7"/>
      <c r="V850" s="7"/>
      <c r="W850" s="7"/>
      <c r="X850" s="7"/>
      <c r="Y850" s="7"/>
      <c r="Z850" s="7"/>
      <c r="AA850" s="7"/>
      <c r="AB850" s="7"/>
      <c r="AC850" s="7"/>
      <c r="AD850" s="7"/>
      <c r="AE850" s="7"/>
      <c r="AF850" s="7"/>
      <c r="AG850" s="7"/>
      <c r="AH850" s="7"/>
      <c r="AI850" s="7"/>
      <c r="AJ850" s="7"/>
      <c r="AK850" s="7"/>
      <c r="AL850" s="7"/>
      <c r="AM850" s="7"/>
      <c r="AN850" s="7"/>
      <c r="AO850" s="7"/>
      <c r="AP850" s="7"/>
      <c r="AQ850" s="7"/>
    </row>
    <row r="851">
      <c r="A851" s="7"/>
      <c r="B851" s="450"/>
      <c r="C851" s="450"/>
      <c r="D851" s="450"/>
      <c r="E851" s="7"/>
      <c r="F851" s="7"/>
      <c r="G851" s="7"/>
      <c r="H851" s="7"/>
      <c r="I851" s="7"/>
      <c r="J851" s="7"/>
      <c r="K851" s="7"/>
      <c r="L851" s="1733"/>
      <c r="M851" s="7"/>
      <c r="N851" s="7"/>
      <c r="O851" s="7"/>
      <c r="P851" s="7"/>
      <c r="Q851" s="7"/>
      <c r="R851" s="7"/>
      <c r="S851" s="7"/>
      <c r="T851" s="95"/>
      <c r="U851" s="7"/>
      <c r="V851" s="7"/>
      <c r="W851" s="7"/>
      <c r="X851" s="7"/>
      <c r="Y851" s="7"/>
      <c r="Z851" s="7"/>
      <c r="AA851" s="7"/>
      <c r="AB851" s="7"/>
      <c r="AC851" s="7"/>
      <c r="AD851" s="7"/>
      <c r="AE851" s="7"/>
      <c r="AF851" s="7"/>
      <c r="AG851" s="7"/>
      <c r="AH851" s="7"/>
      <c r="AI851" s="7"/>
      <c r="AJ851" s="7"/>
      <c r="AK851" s="7"/>
      <c r="AL851" s="7"/>
      <c r="AM851" s="7"/>
      <c r="AN851" s="7"/>
      <c r="AO851" s="7"/>
      <c r="AP851" s="7"/>
      <c r="AQ851" s="7"/>
    </row>
    <row r="852">
      <c r="A852" s="7"/>
      <c r="B852" s="450"/>
      <c r="C852" s="450"/>
      <c r="D852" s="450"/>
      <c r="E852" s="7"/>
      <c r="F852" s="7"/>
      <c r="G852" s="7"/>
      <c r="H852" s="7"/>
      <c r="I852" s="7"/>
      <c r="J852" s="7"/>
      <c r="K852" s="7"/>
      <c r="L852" s="1733"/>
      <c r="M852" s="7"/>
      <c r="N852" s="7"/>
      <c r="O852" s="7"/>
      <c r="P852" s="7"/>
      <c r="Q852" s="7"/>
      <c r="R852" s="7"/>
      <c r="S852" s="7"/>
      <c r="T852" s="95"/>
      <c r="U852" s="7"/>
      <c r="V852" s="7"/>
      <c r="W852" s="7"/>
      <c r="X852" s="7"/>
      <c r="Y852" s="7"/>
      <c r="Z852" s="7"/>
      <c r="AA852" s="7"/>
      <c r="AB852" s="7"/>
      <c r="AC852" s="7"/>
      <c r="AD852" s="7"/>
      <c r="AE852" s="7"/>
      <c r="AF852" s="7"/>
      <c r="AG852" s="7"/>
      <c r="AH852" s="7"/>
      <c r="AI852" s="7"/>
      <c r="AJ852" s="7"/>
      <c r="AK852" s="7"/>
      <c r="AL852" s="7"/>
      <c r="AM852" s="7"/>
      <c r="AN852" s="7"/>
      <c r="AO852" s="7"/>
      <c r="AP852" s="7"/>
      <c r="AQ852" s="7"/>
    </row>
    <row r="853">
      <c r="A853" s="7"/>
      <c r="B853" s="450"/>
      <c r="C853" s="450"/>
      <c r="D853" s="450"/>
      <c r="E853" s="7"/>
      <c r="F853" s="7"/>
      <c r="G853" s="7"/>
      <c r="H853" s="7"/>
      <c r="I853" s="7"/>
      <c r="J853" s="7"/>
      <c r="K853" s="7"/>
      <c r="L853" s="1733"/>
      <c r="M853" s="7"/>
      <c r="N853" s="7"/>
      <c r="O853" s="7"/>
      <c r="P853" s="7"/>
      <c r="Q853" s="7"/>
      <c r="R853" s="7"/>
      <c r="S853" s="7"/>
      <c r="T853" s="95"/>
      <c r="U853" s="7"/>
      <c r="V853" s="7"/>
      <c r="W853" s="7"/>
      <c r="X853" s="7"/>
      <c r="Y853" s="7"/>
      <c r="Z853" s="7"/>
      <c r="AA853" s="7"/>
      <c r="AB853" s="7"/>
      <c r="AC853" s="7"/>
      <c r="AD853" s="7"/>
      <c r="AE853" s="7"/>
      <c r="AF853" s="7"/>
      <c r="AG853" s="7"/>
      <c r="AH853" s="7"/>
      <c r="AI853" s="7"/>
      <c r="AJ853" s="7"/>
      <c r="AK853" s="7"/>
      <c r="AL853" s="7"/>
      <c r="AM853" s="7"/>
      <c r="AN853" s="7"/>
      <c r="AO853" s="7"/>
      <c r="AP853" s="7"/>
      <c r="AQ853" s="7"/>
    </row>
    <row r="854">
      <c r="A854" s="7"/>
      <c r="B854" s="450"/>
      <c r="C854" s="450"/>
      <c r="D854" s="450"/>
      <c r="E854" s="7"/>
      <c r="F854" s="7"/>
      <c r="G854" s="7"/>
      <c r="H854" s="7"/>
      <c r="I854" s="7"/>
      <c r="J854" s="7"/>
      <c r="K854" s="7"/>
      <c r="L854" s="1733"/>
      <c r="M854" s="7"/>
      <c r="N854" s="7"/>
      <c r="O854" s="7"/>
      <c r="P854" s="7"/>
      <c r="Q854" s="7"/>
      <c r="R854" s="7"/>
      <c r="S854" s="7"/>
      <c r="T854" s="95"/>
      <c r="U854" s="7"/>
      <c r="V854" s="7"/>
      <c r="W854" s="7"/>
      <c r="X854" s="7"/>
      <c r="Y854" s="7"/>
      <c r="Z854" s="7"/>
      <c r="AA854" s="7"/>
      <c r="AB854" s="7"/>
      <c r="AC854" s="7"/>
      <c r="AD854" s="7"/>
      <c r="AE854" s="7"/>
      <c r="AF854" s="7"/>
      <c r="AG854" s="7"/>
      <c r="AH854" s="7"/>
      <c r="AI854" s="7"/>
      <c r="AJ854" s="7"/>
      <c r="AK854" s="7"/>
      <c r="AL854" s="7"/>
      <c r="AM854" s="7"/>
      <c r="AN854" s="7"/>
      <c r="AO854" s="7"/>
      <c r="AP854" s="7"/>
      <c r="AQ854" s="7"/>
    </row>
    <row r="855">
      <c r="A855" s="7"/>
      <c r="B855" s="450"/>
      <c r="C855" s="450"/>
      <c r="D855" s="450"/>
      <c r="E855" s="7"/>
      <c r="F855" s="7"/>
      <c r="G855" s="7"/>
      <c r="H855" s="7"/>
      <c r="I855" s="7"/>
      <c r="J855" s="7"/>
      <c r="K855" s="7"/>
      <c r="L855" s="1733"/>
      <c r="M855" s="7"/>
      <c r="N855" s="7"/>
      <c r="O855" s="7"/>
      <c r="P855" s="7"/>
      <c r="Q855" s="7"/>
      <c r="R855" s="7"/>
      <c r="S855" s="7"/>
      <c r="T855" s="95"/>
      <c r="U855" s="7"/>
      <c r="V855" s="7"/>
      <c r="W855" s="7"/>
      <c r="X855" s="7"/>
      <c r="Y855" s="7"/>
      <c r="Z855" s="7"/>
      <c r="AA855" s="7"/>
      <c r="AB855" s="7"/>
      <c r="AC855" s="7"/>
      <c r="AD855" s="7"/>
      <c r="AE855" s="7"/>
      <c r="AF855" s="7"/>
      <c r="AG855" s="7"/>
      <c r="AH855" s="7"/>
      <c r="AI855" s="7"/>
      <c r="AJ855" s="7"/>
      <c r="AK855" s="7"/>
      <c r="AL855" s="7"/>
      <c r="AM855" s="7"/>
      <c r="AN855" s="7"/>
      <c r="AO855" s="7"/>
      <c r="AP855" s="7"/>
      <c r="AQ855" s="7"/>
    </row>
    <row r="856">
      <c r="A856" s="7"/>
      <c r="B856" s="450"/>
      <c r="C856" s="450"/>
      <c r="D856" s="450"/>
      <c r="E856" s="7"/>
      <c r="F856" s="7"/>
      <c r="G856" s="7"/>
      <c r="H856" s="7"/>
      <c r="I856" s="7"/>
      <c r="J856" s="7"/>
      <c r="K856" s="7"/>
      <c r="L856" s="1733"/>
      <c r="M856" s="7"/>
      <c r="N856" s="7"/>
      <c r="O856" s="7"/>
      <c r="P856" s="7"/>
      <c r="Q856" s="7"/>
      <c r="R856" s="7"/>
      <c r="S856" s="7"/>
      <c r="T856" s="95"/>
      <c r="U856" s="7"/>
      <c r="V856" s="7"/>
      <c r="W856" s="7"/>
      <c r="X856" s="7"/>
      <c r="Y856" s="7"/>
      <c r="Z856" s="7"/>
      <c r="AA856" s="7"/>
      <c r="AB856" s="7"/>
      <c r="AC856" s="7"/>
      <c r="AD856" s="7"/>
      <c r="AE856" s="7"/>
      <c r="AF856" s="7"/>
      <c r="AG856" s="7"/>
      <c r="AH856" s="7"/>
      <c r="AI856" s="7"/>
      <c r="AJ856" s="7"/>
      <c r="AK856" s="7"/>
      <c r="AL856" s="7"/>
      <c r="AM856" s="7"/>
      <c r="AN856" s="7"/>
      <c r="AO856" s="7"/>
      <c r="AP856" s="7"/>
      <c r="AQ856" s="7"/>
    </row>
    <row r="857">
      <c r="A857" s="7"/>
      <c r="B857" s="450"/>
      <c r="C857" s="450"/>
      <c r="D857" s="450"/>
      <c r="E857" s="7"/>
      <c r="F857" s="7"/>
      <c r="G857" s="7"/>
      <c r="H857" s="7"/>
      <c r="I857" s="7"/>
      <c r="J857" s="7"/>
      <c r="K857" s="7"/>
      <c r="L857" s="1733"/>
      <c r="M857" s="7"/>
      <c r="N857" s="7"/>
      <c r="O857" s="7"/>
      <c r="P857" s="7"/>
      <c r="Q857" s="7"/>
      <c r="R857" s="7"/>
      <c r="S857" s="7"/>
      <c r="T857" s="95"/>
      <c r="U857" s="7"/>
      <c r="V857" s="7"/>
      <c r="W857" s="7"/>
      <c r="X857" s="7"/>
      <c r="Y857" s="7"/>
      <c r="Z857" s="7"/>
      <c r="AA857" s="7"/>
      <c r="AB857" s="7"/>
      <c r="AC857" s="7"/>
      <c r="AD857" s="7"/>
      <c r="AE857" s="7"/>
      <c r="AF857" s="7"/>
      <c r="AG857" s="7"/>
      <c r="AH857" s="7"/>
      <c r="AI857" s="7"/>
      <c r="AJ857" s="7"/>
      <c r="AK857" s="7"/>
      <c r="AL857" s="7"/>
      <c r="AM857" s="7"/>
      <c r="AN857" s="7"/>
      <c r="AO857" s="7"/>
      <c r="AP857" s="7"/>
      <c r="AQ857" s="7"/>
    </row>
    <row r="858">
      <c r="A858" s="7"/>
      <c r="B858" s="450"/>
      <c r="C858" s="450"/>
      <c r="D858" s="450"/>
      <c r="E858" s="7"/>
      <c r="F858" s="7"/>
      <c r="G858" s="7"/>
      <c r="H858" s="7"/>
      <c r="I858" s="7"/>
      <c r="J858" s="7"/>
      <c r="K858" s="7"/>
      <c r="L858" s="1733"/>
      <c r="M858" s="7"/>
      <c r="N858" s="7"/>
      <c r="O858" s="7"/>
      <c r="P858" s="7"/>
      <c r="Q858" s="7"/>
      <c r="R858" s="7"/>
      <c r="S858" s="7"/>
      <c r="T858" s="95"/>
      <c r="U858" s="7"/>
      <c r="V858" s="7"/>
      <c r="W858" s="7"/>
      <c r="X858" s="7"/>
      <c r="Y858" s="7"/>
      <c r="Z858" s="7"/>
      <c r="AA858" s="7"/>
      <c r="AB858" s="7"/>
      <c r="AC858" s="7"/>
      <c r="AD858" s="7"/>
      <c r="AE858" s="7"/>
      <c r="AF858" s="7"/>
      <c r="AG858" s="7"/>
      <c r="AH858" s="7"/>
      <c r="AI858" s="7"/>
      <c r="AJ858" s="7"/>
      <c r="AK858" s="7"/>
      <c r="AL858" s="7"/>
      <c r="AM858" s="7"/>
      <c r="AN858" s="7"/>
      <c r="AO858" s="7"/>
      <c r="AP858" s="7"/>
      <c r="AQ858" s="7"/>
    </row>
    <row r="859">
      <c r="A859" s="7"/>
      <c r="B859" s="450"/>
      <c r="C859" s="450"/>
      <c r="D859" s="450"/>
      <c r="E859" s="7"/>
      <c r="F859" s="7"/>
      <c r="G859" s="7"/>
      <c r="H859" s="7"/>
      <c r="I859" s="7"/>
      <c r="J859" s="7"/>
      <c r="K859" s="7"/>
      <c r="L859" s="1733"/>
      <c r="M859" s="7"/>
      <c r="N859" s="7"/>
      <c r="O859" s="7"/>
      <c r="P859" s="7"/>
      <c r="Q859" s="7"/>
      <c r="R859" s="7"/>
      <c r="S859" s="7"/>
      <c r="T859" s="95"/>
      <c r="U859" s="7"/>
      <c r="V859" s="7"/>
      <c r="W859" s="7"/>
      <c r="X859" s="7"/>
      <c r="Y859" s="7"/>
      <c r="Z859" s="7"/>
      <c r="AA859" s="7"/>
      <c r="AB859" s="7"/>
      <c r="AC859" s="7"/>
      <c r="AD859" s="7"/>
      <c r="AE859" s="7"/>
      <c r="AF859" s="7"/>
      <c r="AG859" s="7"/>
      <c r="AH859" s="7"/>
      <c r="AI859" s="7"/>
      <c r="AJ859" s="7"/>
      <c r="AK859" s="7"/>
      <c r="AL859" s="7"/>
      <c r="AM859" s="7"/>
      <c r="AN859" s="7"/>
      <c r="AO859" s="7"/>
      <c r="AP859" s="7"/>
      <c r="AQ859" s="7"/>
    </row>
    <row r="860">
      <c r="A860" s="7"/>
      <c r="B860" s="450"/>
      <c r="C860" s="450"/>
      <c r="D860" s="450"/>
      <c r="E860" s="7"/>
      <c r="F860" s="7"/>
      <c r="G860" s="7"/>
      <c r="H860" s="7"/>
      <c r="I860" s="7"/>
      <c r="J860" s="7"/>
      <c r="K860" s="7"/>
      <c r="L860" s="1733"/>
      <c r="M860" s="7"/>
      <c r="N860" s="7"/>
      <c r="O860" s="7"/>
      <c r="P860" s="7"/>
      <c r="Q860" s="7"/>
      <c r="R860" s="7"/>
      <c r="S860" s="7"/>
      <c r="T860" s="95"/>
      <c r="U860" s="7"/>
      <c r="V860" s="7"/>
      <c r="W860" s="7"/>
      <c r="X860" s="7"/>
      <c r="Y860" s="7"/>
      <c r="Z860" s="7"/>
      <c r="AA860" s="7"/>
      <c r="AB860" s="7"/>
      <c r="AC860" s="7"/>
      <c r="AD860" s="7"/>
      <c r="AE860" s="7"/>
      <c r="AF860" s="7"/>
      <c r="AG860" s="7"/>
      <c r="AH860" s="7"/>
      <c r="AI860" s="7"/>
      <c r="AJ860" s="7"/>
      <c r="AK860" s="7"/>
      <c r="AL860" s="7"/>
      <c r="AM860" s="7"/>
      <c r="AN860" s="7"/>
      <c r="AO860" s="7"/>
      <c r="AP860" s="7"/>
      <c r="AQ860" s="7"/>
    </row>
    <row r="861">
      <c r="A861" s="7"/>
      <c r="B861" s="450"/>
      <c r="C861" s="450"/>
      <c r="D861" s="450"/>
      <c r="E861" s="7"/>
      <c r="F861" s="7"/>
      <c r="G861" s="7"/>
      <c r="H861" s="7"/>
      <c r="I861" s="7"/>
      <c r="J861" s="7"/>
      <c r="K861" s="7"/>
      <c r="L861" s="1733"/>
      <c r="M861" s="7"/>
      <c r="N861" s="7"/>
      <c r="O861" s="7"/>
      <c r="P861" s="7"/>
      <c r="Q861" s="7"/>
      <c r="R861" s="7"/>
      <c r="S861" s="7"/>
      <c r="T861" s="95"/>
      <c r="U861" s="7"/>
      <c r="V861" s="7"/>
      <c r="W861" s="7"/>
      <c r="X861" s="7"/>
      <c r="Y861" s="7"/>
      <c r="Z861" s="7"/>
      <c r="AA861" s="7"/>
      <c r="AB861" s="7"/>
      <c r="AC861" s="7"/>
      <c r="AD861" s="7"/>
      <c r="AE861" s="7"/>
      <c r="AF861" s="7"/>
      <c r="AG861" s="7"/>
      <c r="AH861" s="7"/>
      <c r="AI861" s="7"/>
      <c r="AJ861" s="7"/>
      <c r="AK861" s="7"/>
      <c r="AL861" s="7"/>
      <c r="AM861" s="7"/>
      <c r="AN861" s="7"/>
      <c r="AO861" s="7"/>
      <c r="AP861" s="7"/>
      <c r="AQ861" s="7"/>
    </row>
    <row r="862">
      <c r="A862" s="7"/>
      <c r="B862" s="450"/>
      <c r="C862" s="450"/>
      <c r="D862" s="450"/>
      <c r="E862" s="7"/>
      <c r="F862" s="7"/>
      <c r="G862" s="7"/>
      <c r="H862" s="7"/>
      <c r="I862" s="7"/>
      <c r="J862" s="7"/>
      <c r="K862" s="7"/>
      <c r="L862" s="1733"/>
      <c r="M862" s="7"/>
      <c r="N862" s="7"/>
      <c r="O862" s="7"/>
      <c r="P862" s="7"/>
      <c r="Q862" s="7"/>
      <c r="R862" s="7"/>
      <c r="S862" s="7"/>
      <c r="T862" s="95"/>
      <c r="U862" s="7"/>
      <c r="V862" s="7"/>
      <c r="W862" s="7"/>
      <c r="X862" s="7"/>
      <c r="Y862" s="7"/>
      <c r="Z862" s="7"/>
      <c r="AA862" s="7"/>
      <c r="AB862" s="7"/>
      <c r="AC862" s="7"/>
      <c r="AD862" s="7"/>
      <c r="AE862" s="7"/>
      <c r="AF862" s="7"/>
      <c r="AG862" s="7"/>
      <c r="AH862" s="7"/>
      <c r="AI862" s="7"/>
      <c r="AJ862" s="7"/>
      <c r="AK862" s="7"/>
      <c r="AL862" s="7"/>
      <c r="AM862" s="7"/>
      <c r="AN862" s="7"/>
      <c r="AO862" s="7"/>
      <c r="AP862" s="7"/>
      <c r="AQ862" s="7"/>
    </row>
    <row r="863">
      <c r="A863" s="7"/>
      <c r="B863" s="450"/>
      <c r="C863" s="450"/>
      <c r="D863" s="450"/>
      <c r="E863" s="7"/>
      <c r="F863" s="7"/>
      <c r="G863" s="7"/>
      <c r="H863" s="7"/>
      <c r="I863" s="7"/>
      <c r="J863" s="7"/>
      <c r="K863" s="7"/>
      <c r="L863" s="1733"/>
      <c r="M863" s="7"/>
      <c r="N863" s="7"/>
      <c r="O863" s="7"/>
      <c r="P863" s="7"/>
      <c r="Q863" s="7"/>
      <c r="R863" s="7"/>
      <c r="S863" s="7"/>
      <c r="T863" s="95"/>
      <c r="U863" s="7"/>
      <c r="V863" s="7"/>
      <c r="W863" s="7"/>
      <c r="X863" s="7"/>
      <c r="Y863" s="7"/>
      <c r="Z863" s="7"/>
      <c r="AA863" s="7"/>
      <c r="AB863" s="7"/>
      <c r="AC863" s="7"/>
      <c r="AD863" s="7"/>
      <c r="AE863" s="7"/>
      <c r="AF863" s="7"/>
      <c r="AG863" s="7"/>
      <c r="AH863" s="7"/>
      <c r="AI863" s="7"/>
      <c r="AJ863" s="7"/>
      <c r="AK863" s="7"/>
      <c r="AL863" s="7"/>
      <c r="AM863" s="7"/>
      <c r="AN863" s="7"/>
      <c r="AO863" s="7"/>
      <c r="AP863" s="7"/>
      <c r="AQ863" s="7"/>
    </row>
    <row r="864">
      <c r="A864" s="7"/>
      <c r="B864" s="450"/>
      <c r="C864" s="450"/>
      <c r="D864" s="450"/>
      <c r="E864" s="7"/>
      <c r="F864" s="7"/>
      <c r="G864" s="7"/>
      <c r="H864" s="7"/>
      <c r="I864" s="7"/>
      <c r="J864" s="7"/>
      <c r="K864" s="7"/>
      <c r="L864" s="1733"/>
      <c r="M864" s="7"/>
      <c r="N864" s="7"/>
      <c r="O864" s="7"/>
      <c r="P864" s="7"/>
      <c r="Q864" s="7"/>
      <c r="R864" s="7"/>
      <c r="S864" s="7"/>
      <c r="T864" s="95"/>
      <c r="U864" s="7"/>
      <c r="V864" s="7"/>
      <c r="W864" s="7"/>
      <c r="X864" s="7"/>
      <c r="Y864" s="7"/>
      <c r="Z864" s="7"/>
      <c r="AA864" s="7"/>
      <c r="AB864" s="7"/>
      <c r="AC864" s="7"/>
      <c r="AD864" s="7"/>
      <c r="AE864" s="7"/>
      <c r="AF864" s="7"/>
      <c r="AG864" s="7"/>
      <c r="AH864" s="7"/>
      <c r="AI864" s="7"/>
      <c r="AJ864" s="7"/>
      <c r="AK864" s="7"/>
      <c r="AL864" s="7"/>
      <c r="AM864" s="7"/>
      <c r="AN864" s="7"/>
      <c r="AO864" s="7"/>
      <c r="AP864" s="7"/>
      <c r="AQ864" s="7"/>
    </row>
    <row r="865">
      <c r="A865" s="7"/>
      <c r="B865" s="450"/>
      <c r="C865" s="450"/>
      <c r="D865" s="450"/>
      <c r="E865" s="7"/>
      <c r="F865" s="7"/>
      <c r="G865" s="7"/>
      <c r="H865" s="7"/>
      <c r="I865" s="7"/>
      <c r="J865" s="7"/>
      <c r="K865" s="7"/>
      <c r="L865" s="1733"/>
      <c r="M865" s="7"/>
      <c r="N865" s="7"/>
      <c r="O865" s="7"/>
      <c r="P865" s="7"/>
      <c r="Q865" s="7"/>
      <c r="R865" s="7"/>
      <c r="S865" s="7"/>
      <c r="T865" s="95"/>
      <c r="U865" s="7"/>
      <c r="V865" s="7"/>
      <c r="W865" s="7"/>
      <c r="X865" s="7"/>
      <c r="Y865" s="7"/>
      <c r="Z865" s="7"/>
      <c r="AA865" s="7"/>
      <c r="AB865" s="7"/>
      <c r="AC865" s="7"/>
      <c r="AD865" s="7"/>
      <c r="AE865" s="7"/>
      <c r="AF865" s="7"/>
      <c r="AG865" s="7"/>
      <c r="AH865" s="7"/>
      <c r="AI865" s="7"/>
      <c r="AJ865" s="7"/>
      <c r="AK865" s="7"/>
      <c r="AL865" s="7"/>
      <c r="AM865" s="7"/>
      <c r="AN865" s="7"/>
      <c r="AO865" s="7"/>
      <c r="AP865" s="7"/>
      <c r="AQ865" s="7"/>
    </row>
    <row r="866">
      <c r="A866" s="7"/>
      <c r="B866" s="450"/>
      <c r="C866" s="450"/>
      <c r="D866" s="450"/>
      <c r="E866" s="7"/>
      <c r="F866" s="7"/>
      <c r="G866" s="7"/>
      <c r="H866" s="7"/>
      <c r="I866" s="7"/>
      <c r="J866" s="7"/>
      <c r="K866" s="7"/>
      <c r="L866" s="1733"/>
      <c r="M866" s="7"/>
      <c r="N866" s="7"/>
      <c r="O866" s="7"/>
      <c r="P866" s="7"/>
      <c r="Q866" s="7"/>
      <c r="R866" s="7"/>
      <c r="S866" s="7"/>
      <c r="T866" s="95"/>
      <c r="U866" s="7"/>
      <c r="V866" s="7"/>
      <c r="W866" s="7"/>
      <c r="X866" s="7"/>
      <c r="Y866" s="7"/>
      <c r="Z866" s="7"/>
      <c r="AA866" s="7"/>
      <c r="AB866" s="7"/>
      <c r="AC866" s="7"/>
      <c r="AD866" s="7"/>
      <c r="AE866" s="7"/>
      <c r="AF866" s="7"/>
      <c r="AG866" s="7"/>
      <c r="AH866" s="7"/>
      <c r="AI866" s="7"/>
      <c r="AJ866" s="7"/>
      <c r="AK866" s="7"/>
      <c r="AL866" s="7"/>
      <c r="AM866" s="7"/>
      <c r="AN866" s="7"/>
      <c r="AO866" s="7"/>
      <c r="AP866" s="7"/>
      <c r="AQ866" s="7"/>
    </row>
    <row r="867">
      <c r="A867" s="7"/>
      <c r="B867" s="450"/>
      <c r="C867" s="450"/>
      <c r="D867" s="450"/>
      <c r="E867" s="7"/>
      <c r="F867" s="7"/>
      <c r="G867" s="7"/>
      <c r="H867" s="7"/>
      <c r="I867" s="7"/>
      <c r="J867" s="7"/>
      <c r="K867" s="7"/>
      <c r="L867" s="1733"/>
      <c r="M867" s="7"/>
      <c r="N867" s="7"/>
      <c r="O867" s="7"/>
      <c r="P867" s="7"/>
      <c r="Q867" s="7"/>
      <c r="R867" s="7"/>
      <c r="S867" s="7"/>
      <c r="T867" s="95"/>
      <c r="U867" s="7"/>
      <c r="V867" s="7"/>
      <c r="W867" s="7"/>
      <c r="X867" s="7"/>
      <c r="Y867" s="7"/>
      <c r="Z867" s="7"/>
      <c r="AA867" s="7"/>
      <c r="AB867" s="7"/>
      <c r="AC867" s="7"/>
      <c r="AD867" s="7"/>
      <c r="AE867" s="7"/>
      <c r="AF867" s="7"/>
      <c r="AG867" s="7"/>
      <c r="AH867" s="7"/>
      <c r="AI867" s="7"/>
      <c r="AJ867" s="7"/>
      <c r="AK867" s="7"/>
      <c r="AL867" s="7"/>
      <c r="AM867" s="7"/>
      <c r="AN867" s="7"/>
      <c r="AO867" s="7"/>
      <c r="AP867" s="7"/>
      <c r="AQ867" s="7"/>
    </row>
    <row r="868">
      <c r="A868" s="7"/>
      <c r="B868" s="450"/>
      <c r="C868" s="450"/>
      <c r="D868" s="450"/>
      <c r="E868" s="7"/>
      <c r="F868" s="7"/>
      <c r="G868" s="7"/>
      <c r="H868" s="7"/>
      <c r="I868" s="7"/>
      <c r="J868" s="7"/>
      <c r="K868" s="7"/>
      <c r="L868" s="1733"/>
      <c r="M868" s="7"/>
      <c r="N868" s="7"/>
      <c r="O868" s="7"/>
      <c r="P868" s="7"/>
      <c r="Q868" s="7"/>
      <c r="R868" s="7"/>
      <c r="S868" s="7"/>
      <c r="T868" s="95"/>
      <c r="U868" s="7"/>
      <c r="V868" s="7"/>
      <c r="W868" s="7"/>
      <c r="X868" s="7"/>
      <c r="Y868" s="7"/>
      <c r="Z868" s="7"/>
      <c r="AA868" s="7"/>
      <c r="AB868" s="7"/>
      <c r="AC868" s="7"/>
      <c r="AD868" s="7"/>
      <c r="AE868" s="7"/>
      <c r="AF868" s="7"/>
      <c r="AG868" s="7"/>
      <c r="AH868" s="7"/>
      <c r="AI868" s="7"/>
      <c r="AJ868" s="7"/>
      <c r="AK868" s="7"/>
      <c r="AL868" s="7"/>
      <c r="AM868" s="7"/>
      <c r="AN868" s="7"/>
      <c r="AO868" s="7"/>
      <c r="AP868" s="7"/>
      <c r="AQ868" s="7"/>
    </row>
    <row r="869">
      <c r="A869" s="7"/>
      <c r="B869" s="450"/>
      <c r="C869" s="450"/>
      <c r="D869" s="450"/>
      <c r="E869" s="7"/>
      <c r="F869" s="7"/>
      <c r="G869" s="7"/>
      <c r="H869" s="7"/>
      <c r="I869" s="7"/>
      <c r="J869" s="7"/>
      <c r="K869" s="7"/>
      <c r="L869" s="1733"/>
      <c r="M869" s="7"/>
      <c r="N869" s="7"/>
      <c r="O869" s="7"/>
      <c r="P869" s="7"/>
      <c r="Q869" s="7"/>
      <c r="R869" s="7"/>
      <c r="S869" s="7"/>
      <c r="T869" s="95"/>
      <c r="U869" s="7"/>
      <c r="V869" s="7"/>
      <c r="W869" s="7"/>
      <c r="X869" s="7"/>
      <c r="Y869" s="7"/>
      <c r="Z869" s="7"/>
      <c r="AA869" s="7"/>
      <c r="AB869" s="7"/>
      <c r="AC869" s="7"/>
      <c r="AD869" s="7"/>
      <c r="AE869" s="7"/>
      <c r="AF869" s="7"/>
      <c r="AG869" s="7"/>
      <c r="AH869" s="7"/>
      <c r="AI869" s="7"/>
      <c r="AJ869" s="7"/>
      <c r="AK869" s="7"/>
      <c r="AL869" s="7"/>
      <c r="AM869" s="7"/>
      <c r="AN869" s="7"/>
      <c r="AO869" s="7"/>
      <c r="AP869" s="7"/>
      <c r="AQ869" s="7"/>
    </row>
    <row r="870">
      <c r="A870" s="7"/>
      <c r="B870" s="450"/>
      <c r="C870" s="450"/>
      <c r="D870" s="450"/>
      <c r="E870" s="7"/>
      <c r="F870" s="7"/>
      <c r="G870" s="7"/>
      <c r="H870" s="7"/>
      <c r="I870" s="7"/>
      <c r="J870" s="7"/>
      <c r="K870" s="7"/>
      <c r="L870" s="1733"/>
      <c r="M870" s="7"/>
      <c r="N870" s="7"/>
      <c r="O870" s="7"/>
      <c r="P870" s="7"/>
      <c r="Q870" s="7"/>
      <c r="R870" s="7"/>
      <c r="S870" s="7"/>
      <c r="T870" s="95"/>
      <c r="U870" s="7"/>
      <c r="V870" s="7"/>
      <c r="W870" s="7"/>
      <c r="X870" s="7"/>
      <c r="Y870" s="7"/>
      <c r="Z870" s="7"/>
      <c r="AA870" s="7"/>
      <c r="AB870" s="7"/>
      <c r="AC870" s="7"/>
      <c r="AD870" s="7"/>
      <c r="AE870" s="7"/>
      <c r="AF870" s="7"/>
      <c r="AG870" s="7"/>
      <c r="AH870" s="7"/>
      <c r="AI870" s="7"/>
      <c r="AJ870" s="7"/>
      <c r="AK870" s="7"/>
      <c r="AL870" s="7"/>
      <c r="AM870" s="7"/>
      <c r="AN870" s="7"/>
      <c r="AO870" s="7"/>
      <c r="AP870" s="7"/>
      <c r="AQ870" s="7"/>
    </row>
    <row r="871">
      <c r="A871" s="7"/>
      <c r="B871" s="450"/>
      <c r="C871" s="450"/>
      <c r="D871" s="450"/>
      <c r="E871" s="7"/>
      <c r="F871" s="7"/>
      <c r="G871" s="7"/>
      <c r="H871" s="7"/>
      <c r="I871" s="7"/>
      <c r="J871" s="7"/>
      <c r="K871" s="7"/>
      <c r="L871" s="1733"/>
      <c r="M871" s="7"/>
      <c r="N871" s="7"/>
      <c r="O871" s="7"/>
      <c r="P871" s="7"/>
      <c r="Q871" s="7"/>
      <c r="R871" s="7"/>
      <c r="S871" s="7"/>
      <c r="T871" s="95"/>
      <c r="U871" s="7"/>
      <c r="V871" s="7"/>
      <c r="W871" s="7"/>
      <c r="X871" s="7"/>
      <c r="Y871" s="7"/>
      <c r="Z871" s="7"/>
      <c r="AA871" s="7"/>
      <c r="AB871" s="7"/>
      <c r="AC871" s="7"/>
      <c r="AD871" s="7"/>
      <c r="AE871" s="7"/>
      <c r="AF871" s="7"/>
      <c r="AG871" s="7"/>
      <c r="AH871" s="7"/>
      <c r="AI871" s="7"/>
      <c r="AJ871" s="7"/>
      <c r="AK871" s="7"/>
      <c r="AL871" s="7"/>
      <c r="AM871" s="7"/>
      <c r="AN871" s="7"/>
      <c r="AO871" s="7"/>
      <c r="AP871" s="7"/>
      <c r="AQ871" s="7"/>
    </row>
    <row r="872">
      <c r="A872" s="7"/>
      <c r="B872" s="450"/>
      <c r="C872" s="450"/>
      <c r="D872" s="450"/>
      <c r="E872" s="7"/>
      <c r="F872" s="7"/>
      <c r="G872" s="7"/>
      <c r="H872" s="7"/>
      <c r="I872" s="7"/>
      <c r="J872" s="7"/>
      <c r="K872" s="7"/>
      <c r="L872" s="1733"/>
      <c r="M872" s="7"/>
      <c r="N872" s="7"/>
      <c r="O872" s="7"/>
      <c r="P872" s="7"/>
      <c r="Q872" s="7"/>
      <c r="R872" s="7"/>
      <c r="S872" s="7"/>
      <c r="T872" s="95"/>
      <c r="U872" s="7"/>
      <c r="V872" s="7"/>
      <c r="W872" s="7"/>
      <c r="X872" s="7"/>
      <c r="Y872" s="7"/>
      <c r="Z872" s="7"/>
      <c r="AA872" s="7"/>
      <c r="AB872" s="7"/>
      <c r="AC872" s="7"/>
      <c r="AD872" s="7"/>
      <c r="AE872" s="7"/>
      <c r="AF872" s="7"/>
      <c r="AG872" s="7"/>
      <c r="AH872" s="7"/>
      <c r="AI872" s="7"/>
      <c r="AJ872" s="7"/>
      <c r="AK872" s="7"/>
      <c r="AL872" s="7"/>
      <c r="AM872" s="7"/>
      <c r="AN872" s="7"/>
      <c r="AO872" s="7"/>
      <c r="AP872" s="7"/>
      <c r="AQ872" s="7"/>
    </row>
    <row r="873">
      <c r="A873" s="7"/>
      <c r="B873" s="450"/>
      <c r="C873" s="450"/>
      <c r="D873" s="450"/>
      <c r="E873" s="7"/>
      <c r="F873" s="7"/>
      <c r="G873" s="7"/>
      <c r="H873" s="7"/>
      <c r="I873" s="7"/>
      <c r="J873" s="7"/>
      <c r="K873" s="7"/>
      <c r="L873" s="1733"/>
      <c r="M873" s="7"/>
      <c r="N873" s="7"/>
      <c r="O873" s="7"/>
      <c r="P873" s="7"/>
      <c r="Q873" s="7"/>
      <c r="R873" s="7"/>
      <c r="S873" s="7"/>
      <c r="T873" s="95"/>
      <c r="U873" s="7"/>
      <c r="V873" s="7"/>
      <c r="W873" s="7"/>
      <c r="X873" s="7"/>
      <c r="Y873" s="7"/>
      <c r="Z873" s="7"/>
      <c r="AA873" s="7"/>
      <c r="AB873" s="7"/>
      <c r="AC873" s="7"/>
      <c r="AD873" s="7"/>
      <c r="AE873" s="7"/>
      <c r="AF873" s="7"/>
      <c r="AG873" s="7"/>
      <c r="AH873" s="7"/>
      <c r="AI873" s="7"/>
      <c r="AJ873" s="7"/>
      <c r="AK873" s="7"/>
      <c r="AL873" s="7"/>
      <c r="AM873" s="7"/>
      <c r="AN873" s="7"/>
      <c r="AO873" s="7"/>
      <c r="AP873" s="7"/>
      <c r="AQ873" s="7"/>
    </row>
    <row r="874">
      <c r="A874" s="7"/>
      <c r="B874" s="450"/>
      <c r="C874" s="450"/>
      <c r="D874" s="450"/>
      <c r="E874" s="7"/>
      <c r="F874" s="7"/>
      <c r="G874" s="7"/>
      <c r="H874" s="7"/>
      <c r="I874" s="7"/>
      <c r="J874" s="7"/>
      <c r="K874" s="7"/>
      <c r="L874" s="1733"/>
      <c r="M874" s="7"/>
      <c r="N874" s="7"/>
      <c r="O874" s="7"/>
      <c r="P874" s="7"/>
      <c r="Q874" s="7"/>
      <c r="R874" s="7"/>
      <c r="S874" s="7"/>
      <c r="T874" s="95"/>
      <c r="U874" s="7"/>
      <c r="V874" s="7"/>
      <c r="W874" s="7"/>
      <c r="X874" s="7"/>
      <c r="Y874" s="7"/>
      <c r="Z874" s="7"/>
      <c r="AA874" s="7"/>
      <c r="AB874" s="7"/>
      <c r="AC874" s="7"/>
      <c r="AD874" s="7"/>
      <c r="AE874" s="7"/>
      <c r="AF874" s="7"/>
      <c r="AG874" s="7"/>
      <c r="AH874" s="7"/>
      <c r="AI874" s="7"/>
      <c r="AJ874" s="7"/>
      <c r="AK874" s="7"/>
      <c r="AL874" s="7"/>
      <c r="AM874" s="7"/>
      <c r="AN874" s="7"/>
      <c r="AO874" s="7"/>
      <c r="AP874" s="7"/>
      <c r="AQ874" s="7"/>
    </row>
    <row r="875">
      <c r="A875" s="7"/>
      <c r="B875" s="450"/>
      <c r="C875" s="450"/>
      <c r="D875" s="450"/>
      <c r="E875" s="7"/>
      <c r="F875" s="7"/>
      <c r="G875" s="7"/>
      <c r="H875" s="7"/>
      <c r="I875" s="7"/>
      <c r="J875" s="7"/>
      <c r="K875" s="7"/>
      <c r="L875" s="1733"/>
      <c r="M875" s="7"/>
      <c r="N875" s="7"/>
      <c r="O875" s="7"/>
      <c r="P875" s="7"/>
      <c r="Q875" s="7"/>
      <c r="R875" s="7"/>
      <c r="S875" s="7"/>
      <c r="T875" s="95"/>
      <c r="U875" s="7"/>
      <c r="V875" s="7"/>
      <c r="W875" s="7"/>
      <c r="X875" s="7"/>
      <c r="Y875" s="7"/>
      <c r="Z875" s="7"/>
      <c r="AA875" s="7"/>
      <c r="AB875" s="7"/>
      <c r="AC875" s="7"/>
      <c r="AD875" s="7"/>
      <c r="AE875" s="7"/>
      <c r="AF875" s="7"/>
      <c r="AG875" s="7"/>
      <c r="AH875" s="7"/>
      <c r="AI875" s="7"/>
      <c r="AJ875" s="7"/>
      <c r="AK875" s="7"/>
      <c r="AL875" s="7"/>
      <c r="AM875" s="7"/>
      <c r="AN875" s="7"/>
      <c r="AO875" s="7"/>
      <c r="AP875" s="7"/>
      <c r="AQ875" s="7"/>
    </row>
    <row r="876">
      <c r="A876" s="7"/>
      <c r="B876" s="450"/>
      <c r="C876" s="450"/>
      <c r="D876" s="450"/>
      <c r="E876" s="7"/>
      <c r="F876" s="7"/>
      <c r="G876" s="7"/>
      <c r="H876" s="7"/>
      <c r="I876" s="7"/>
      <c r="J876" s="7"/>
      <c r="K876" s="7"/>
      <c r="L876" s="1733"/>
      <c r="M876" s="7"/>
      <c r="N876" s="7"/>
      <c r="O876" s="7"/>
      <c r="P876" s="7"/>
      <c r="Q876" s="7"/>
      <c r="R876" s="7"/>
      <c r="S876" s="7"/>
      <c r="T876" s="95"/>
      <c r="U876" s="7"/>
      <c r="V876" s="7"/>
      <c r="W876" s="7"/>
      <c r="X876" s="7"/>
      <c r="Y876" s="7"/>
      <c r="Z876" s="7"/>
      <c r="AA876" s="7"/>
      <c r="AB876" s="7"/>
      <c r="AC876" s="7"/>
      <c r="AD876" s="7"/>
      <c r="AE876" s="7"/>
      <c r="AF876" s="7"/>
      <c r="AG876" s="7"/>
      <c r="AH876" s="7"/>
      <c r="AI876" s="7"/>
      <c r="AJ876" s="7"/>
      <c r="AK876" s="7"/>
      <c r="AL876" s="7"/>
      <c r="AM876" s="7"/>
      <c r="AN876" s="7"/>
      <c r="AO876" s="7"/>
      <c r="AP876" s="7"/>
      <c r="AQ876" s="7"/>
    </row>
    <row r="877">
      <c r="A877" s="7"/>
      <c r="B877" s="450"/>
      <c r="C877" s="450"/>
      <c r="D877" s="450"/>
      <c r="E877" s="7"/>
      <c r="F877" s="7"/>
      <c r="G877" s="7"/>
      <c r="H877" s="7"/>
      <c r="I877" s="7"/>
      <c r="J877" s="7"/>
      <c r="K877" s="7"/>
      <c r="L877" s="1733"/>
      <c r="M877" s="7"/>
      <c r="N877" s="7"/>
      <c r="O877" s="7"/>
      <c r="P877" s="7"/>
      <c r="Q877" s="7"/>
      <c r="R877" s="7"/>
      <c r="S877" s="7"/>
      <c r="T877" s="95"/>
      <c r="U877" s="7"/>
      <c r="V877" s="7"/>
      <c r="W877" s="7"/>
      <c r="X877" s="7"/>
      <c r="Y877" s="7"/>
      <c r="Z877" s="7"/>
      <c r="AA877" s="7"/>
      <c r="AB877" s="7"/>
      <c r="AC877" s="7"/>
      <c r="AD877" s="7"/>
      <c r="AE877" s="7"/>
      <c r="AF877" s="7"/>
      <c r="AG877" s="7"/>
      <c r="AH877" s="7"/>
      <c r="AI877" s="7"/>
      <c r="AJ877" s="7"/>
      <c r="AK877" s="7"/>
      <c r="AL877" s="7"/>
      <c r="AM877" s="7"/>
      <c r="AN877" s="7"/>
      <c r="AO877" s="7"/>
      <c r="AP877" s="7"/>
      <c r="AQ877" s="7"/>
    </row>
    <row r="878">
      <c r="A878" s="7"/>
      <c r="B878" s="450"/>
      <c r="C878" s="450"/>
      <c r="D878" s="450"/>
      <c r="E878" s="7"/>
      <c r="F878" s="7"/>
      <c r="G878" s="7"/>
      <c r="H878" s="7"/>
      <c r="I878" s="7"/>
      <c r="J878" s="7"/>
      <c r="K878" s="7"/>
      <c r="L878" s="1733"/>
      <c r="M878" s="7"/>
      <c r="N878" s="7"/>
      <c r="O878" s="7"/>
      <c r="P878" s="7"/>
      <c r="Q878" s="7"/>
      <c r="R878" s="7"/>
      <c r="S878" s="7"/>
      <c r="T878" s="95"/>
      <c r="U878" s="7"/>
      <c r="V878" s="7"/>
      <c r="W878" s="7"/>
      <c r="X878" s="7"/>
      <c r="Y878" s="7"/>
      <c r="Z878" s="7"/>
      <c r="AA878" s="7"/>
      <c r="AB878" s="7"/>
      <c r="AC878" s="7"/>
      <c r="AD878" s="7"/>
      <c r="AE878" s="7"/>
      <c r="AF878" s="7"/>
      <c r="AG878" s="7"/>
      <c r="AH878" s="7"/>
      <c r="AI878" s="7"/>
      <c r="AJ878" s="7"/>
      <c r="AK878" s="7"/>
      <c r="AL878" s="7"/>
      <c r="AM878" s="7"/>
      <c r="AN878" s="7"/>
      <c r="AO878" s="7"/>
      <c r="AP878" s="7"/>
      <c r="AQ878" s="7"/>
    </row>
    <row r="879">
      <c r="A879" s="7"/>
      <c r="B879" s="450"/>
      <c r="C879" s="450"/>
      <c r="D879" s="450"/>
      <c r="E879" s="7"/>
      <c r="F879" s="7"/>
      <c r="G879" s="7"/>
      <c r="H879" s="7"/>
      <c r="I879" s="7"/>
      <c r="J879" s="7"/>
      <c r="K879" s="7"/>
      <c r="L879" s="1733"/>
      <c r="M879" s="7"/>
      <c r="N879" s="7"/>
      <c r="O879" s="7"/>
      <c r="P879" s="7"/>
      <c r="Q879" s="7"/>
      <c r="R879" s="7"/>
      <c r="S879" s="7"/>
      <c r="T879" s="95"/>
      <c r="U879" s="7"/>
      <c r="V879" s="7"/>
      <c r="W879" s="7"/>
      <c r="X879" s="7"/>
      <c r="Y879" s="7"/>
      <c r="Z879" s="7"/>
      <c r="AA879" s="7"/>
      <c r="AB879" s="7"/>
      <c r="AC879" s="7"/>
      <c r="AD879" s="7"/>
      <c r="AE879" s="7"/>
      <c r="AF879" s="7"/>
      <c r="AG879" s="7"/>
      <c r="AH879" s="7"/>
      <c r="AI879" s="7"/>
      <c r="AJ879" s="7"/>
      <c r="AK879" s="7"/>
      <c r="AL879" s="7"/>
      <c r="AM879" s="7"/>
      <c r="AN879" s="7"/>
      <c r="AO879" s="7"/>
      <c r="AP879" s="7"/>
      <c r="AQ879" s="7"/>
    </row>
    <row r="880">
      <c r="A880" s="7"/>
      <c r="B880" s="450"/>
      <c r="C880" s="450"/>
      <c r="D880" s="450"/>
      <c r="E880" s="7"/>
      <c r="F880" s="7"/>
      <c r="G880" s="7"/>
      <c r="H880" s="7"/>
      <c r="I880" s="7"/>
      <c r="J880" s="7"/>
      <c r="K880" s="7"/>
      <c r="L880" s="1733"/>
      <c r="M880" s="7"/>
      <c r="N880" s="7"/>
      <c r="O880" s="7"/>
      <c r="P880" s="7"/>
      <c r="Q880" s="7"/>
      <c r="R880" s="7"/>
      <c r="S880" s="7"/>
      <c r="T880" s="95"/>
      <c r="U880" s="7"/>
      <c r="V880" s="7"/>
      <c r="W880" s="7"/>
      <c r="X880" s="7"/>
      <c r="Y880" s="7"/>
      <c r="Z880" s="7"/>
      <c r="AA880" s="7"/>
      <c r="AB880" s="7"/>
      <c r="AC880" s="7"/>
      <c r="AD880" s="7"/>
      <c r="AE880" s="7"/>
      <c r="AF880" s="7"/>
      <c r="AG880" s="7"/>
      <c r="AH880" s="7"/>
      <c r="AI880" s="7"/>
      <c r="AJ880" s="7"/>
      <c r="AK880" s="7"/>
      <c r="AL880" s="7"/>
      <c r="AM880" s="7"/>
      <c r="AN880" s="7"/>
      <c r="AO880" s="7"/>
      <c r="AP880" s="7"/>
      <c r="AQ880" s="7"/>
    </row>
    <row r="881">
      <c r="A881" s="7"/>
      <c r="B881" s="450"/>
      <c r="C881" s="450"/>
      <c r="D881" s="450"/>
      <c r="E881" s="7"/>
      <c r="F881" s="7"/>
      <c r="G881" s="7"/>
      <c r="H881" s="7"/>
      <c r="I881" s="7"/>
      <c r="J881" s="7"/>
      <c r="K881" s="7"/>
      <c r="L881" s="1733"/>
      <c r="M881" s="7"/>
      <c r="N881" s="7"/>
      <c r="O881" s="7"/>
      <c r="P881" s="7"/>
      <c r="Q881" s="7"/>
      <c r="R881" s="7"/>
      <c r="S881" s="7"/>
      <c r="T881" s="95"/>
      <c r="U881" s="7"/>
      <c r="V881" s="7"/>
      <c r="W881" s="7"/>
      <c r="X881" s="7"/>
      <c r="Y881" s="7"/>
      <c r="Z881" s="7"/>
      <c r="AA881" s="7"/>
      <c r="AB881" s="7"/>
      <c r="AC881" s="7"/>
      <c r="AD881" s="7"/>
      <c r="AE881" s="7"/>
      <c r="AF881" s="7"/>
      <c r="AG881" s="7"/>
      <c r="AH881" s="7"/>
      <c r="AI881" s="7"/>
      <c r="AJ881" s="7"/>
      <c r="AK881" s="7"/>
      <c r="AL881" s="7"/>
      <c r="AM881" s="7"/>
      <c r="AN881" s="7"/>
      <c r="AO881" s="7"/>
      <c r="AP881" s="7"/>
      <c r="AQ881" s="7"/>
    </row>
    <row r="882">
      <c r="A882" s="7"/>
      <c r="B882" s="450"/>
      <c r="C882" s="450"/>
      <c r="D882" s="450"/>
      <c r="E882" s="7"/>
      <c r="F882" s="7"/>
      <c r="G882" s="7"/>
      <c r="H882" s="7"/>
      <c r="I882" s="7"/>
      <c r="J882" s="7"/>
      <c r="K882" s="7"/>
      <c r="L882" s="1733"/>
      <c r="M882" s="7"/>
      <c r="N882" s="7"/>
      <c r="O882" s="7"/>
      <c r="P882" s="7"/>
      <c r="Q882" s="7"/>
      <c r="R882" s="7"/>
      <c r="S882" s="7"/>
      <c r="T882" s="95"/>
      <c r="U882" s="7"/>
      <c r="V882" s="7"/>
      <c r="W882" s="7"/>
      <c r="X882" s="7"/>
      <c r="Y882" s="7"/>
      <c r="Z882" s="7"/>
      <c r="AA882" s="7"/>
      <c r="AB882" s="7"/>
      <c r="AC882" s="7"/>
      <c r="AD882" s="7"/>
      <c r="AE882" s="7"/>
      <c r="AF882" s="7"/>
      <c r="AG882" s="7"/>
      <c r="AH882" s="7"/>
      <c r="AI882" s="7"/>
      <c r="AJ882" s="7"/>
      <c r="AK882" s="7"/>
      <c r="AL882" s="7"/>
      <c r="AM882" s="7"/>
      <c r="AN882" s="7"/>
      <c r="AO882" s="7"/>
      <c r="AP882" s="7"/>
      <c r="AQ882" s="7"/>
    </row>
    <row r="883">
      <c r="A883" s="7"/>
      <c r="B883" s="450"/>
      <c r="C883" s="450"/>
      <c r="D883" s="450"/>
      <c r="E883" s="7"/>
      <c r="F883" s="7"/>
      <c r="G883" s="7"/>
      <c r="H883" s="7"/>
      <c r="I883" s="7"/>
      <c r="J883" s="7"/>
      <c r="K883" s="7"/>
      <c r="L883" s="1733"/>
      <c r="M883" s="7"/>
      <c r="N883" s="7"/>
      <c r="O883" s="7"/>
      <c r="P883" s="7"/>
      <c r="Q883" s="7"/>
      <c r="R883" s="7"/>
      <c r="S883" s="7"/>
      <c r="T883" s="95"/>
      <c r="U883" s="7"/>
      <c r="V883" s="7"/>
      <c r="W883" s="7"/>
      <c r="X883" s="7"/>
      <c r="Y883" s="7"/>
      <c r="Z883" s="7"/>
      <c r="AA883" s="7"/>
      <c r="AB883" s="7"/>
      <c r="AC883" s="7"/>
      <c r="AD883" s="7"/>
      <c r="AE883" s="7"/>
      <c r="AF883" s="7"/>
      <c r="AG883" s="7"/>
      <c r="AH883" s="7"/>
      <c r="AI883" s="7"/>
      <c r="AJ883" s="7"/>
      <c r="AK883" s="7"/>
      <c r="AL883" s="7"/>
      <c r="AM883" s="7"/>
      <c r="AN883" s="7"/>
      <c r="AO883" s="7"/>
      <c r="AP883" s="7"/>
      <c r="AQ883" s="7"/>
    </row>
    <row r="884">
      <c r="A884" s="7"/>
      <c r="B884" s="450"/>
      <c r="C884" s="450"/>
      <c r="D884" s="450"/>
      <c r="E884" s="7"/>
      <c r="F884" s="7"/>
      <c r="G884" s="7"/>
      <c r="H884" s="7"/>
      <c r="I884" s="7"/>
      <c r="J884" s="7"/>
      <c r="K884" s="7"/>
      <c r="L884" s="1733"/>
      <c r="M884" s="7"/>
      <c r="N884" s="7"/>
      <c r="O884" s="7"/>
      <c r="P884" s="7"/>
      <c r="Q884" s="7"/>
      <c r="R884" s="7"/>
      <c r="S884" s="7"/>
      <c r="T884" s="95"/>
      <c r="U884" s="7"/>
      <c r="V884" s="7"/>
      <c r="W884" s="7"/>
      <c r="X884" s="7"/>
      <c r="Y884" s="7"/>
      <c r="Z884" s="7"/>
      <c r="AA884" s="7"/>
      <c r="AB884" s="7"/>
      <c r="AC884" s="7"/>
      <c r="AD884" s="7"/>
      <c r="AE884" s="7"/>
      <c r="AF884" s="7"/>
      <c r="AG884" s="7"/>
      <c r="AH884" s="7"/>
      <c r="AI884" s="7"/>
      <c r="AJ884" s="7"/>
      <c r="AK884" s="7"/>
      <c r="AL884" s="7"/>
      <c r="AM884" s="7"/>
      <c r="AN884" s="7"/>
      <c r="AO884" s="7"/>
      <c r="AP884" s="7"/>
      <c r="AQ884" s="7"/>
    </row>
    <row r="885">
      <c r="A885" s="7"/>
      <c r="B885" s="450"/>
      <c r="C885" s="450"/>
      <c r="D885" s="450"/>
      <c r="E885" s="7"/>
      <c r="F885" s="7"/>
      <c r="G885" s="7"/>
      <c r="H885" s="7"/>
      <c r="I885" s="7"/>
      <c r="J885" s="7"/>
      <c r="K885" s="7"/>
      <c r="L885" s="1733"/>
      <c r="M885" s="7"/>
      <c r="N885" s="7"/>
      <c r="O885" s="7"/>
      <c r="P885" s="7"/>
      <c r="Q885" s="7"/>
      <c r="R885" s="7"/>
      <c r="S885" s="7"/>
      <c r="T885" s="95"/>
      <c r="U885" s="7"/>
      <c r="V885" s="7"/>
      <c r="W885" s="7"/>
      <c r="X885" s="7"/>
      <c r="Y885" s="7"/>
      <c r="Z885" s="7"/>
      <c r="AA885" s="7"/>
      <c r="AB885" s="7"/>
      <c r="AC885" s="7"/>
      <c r="AD885" s="7"/>
      <c r="AE885" s="7"/>
      <c r="AF885" s="7"/>
      <c r="AG885" s="7"/>
      <c r="AH885" s="7"/>
      <c r="AI885" s="7"/>
      <c r="AJ885" s="7"/>
      <c r="AK885" s="7"/>
      <c r="AL885" s="7"/>
      <c r="AM885" s="7"/>
      <c r="AN885" s="7"/>
      <c r="AO885" s="7"/>
      <c r="AP885" s="7"/>
      <c r="AQ885" s="7"/>
    </row>
    <row r="886">
      <c r="A886" s="7"/>
      <c r="B886" s="450"/>
      <c r="C886" s="450"/>
      <c r="D886" s="450"/>
      <c r="E886" s="7"/>
      <c r="F886" s="7"/>
      <c r="G886" s="7"/>
      <c r="H886" s="7"/>
      <c r="I886" s="7"/>
      <c r="J886" s="7"/>
      <c r="K886" s="7"/>
      <c r="L886" s="1733"/>
      <c r="M886" s="7"/>
      <c r="N886" s="7"/>
      <c r="O886" s="7"/>
      <c r="P886" s="7"/>
      <c r="Q886" s="7"/>
      <c r="R886" s="7"/>
      <c r="S886" s="7"/>
      <c r="T886" s="95"/>
      <c r="U886" s="7"/>
      <c r="V886" s="7"/>
      <c r="W886" s="7"/>
      <c r="X886" s="7"/>
      <c r="Y886" s="7"/>
      <c r="Z886" s="7"/>
      <c r="AA886" s="7"/>
      <c r="AB886" s="7"/>
      <c r="AC886" s="7"/>
      <c r="AD886" s="7"/>
      <c r="AE886" s="7"/>
      <c r="AF886" s="7"/>
      <c r="AG886" s="7"/>
      <c r="AH886" s="7"/>
      <c r="AI886" s="7"/>
      <c r="AJ886" s="7"/>
      <c r="AK886" s="7"/>
      <c r="AL886" s="7"/>
      <c r="AM886" s="7"/>
      <c r="AN886" s="7"/>
      <c r="AO886" s="7"/>
      <c r="AP886" s="7"/>
      <c r="AQ886" s="7"/>
    </row>
    <row r="887">
      <c r="A887" s="7"/>
      <c r="B887" s="450"/>
      <c r="C887" s="450"/>
      <c r="D887" s="450"/>
      <c r="E887" s="7"/>
      <c r="F887" s="7"/>
      <c r="G887" s="7"/>
      <c r="H887" s="7"/>
      <c r="I887" s="7"/>
      <c r="J887" s="7"/>
      <c r="K887" s="7"/>
      <c r="L887" s="1733"/>
      <c r="M887" s="7"/>
      <c r="N887" s="7"/>
      <c r="O887" s="7"/>
      <c r="P887" s="7"/>
      <c r="Q887" s="7"/>
      <c r="R887" s="7"/>
      <c r="S887" s="7"/>
      <c r="T887" s="95"/>
      <c r="U887" s="7"/>
      <c r="V887" s="7"/>
      <c r="W887" s="7"/>
      <c r="X887" s="7"/>
      <c r="Y887" s="7"/>
      <c r="Z887" s="7"/>
      <c r="AA887" s="7"/>
      <c r="AB887" s="7"/>
      <c r="AC887" s="7"/>
      <c r="AD887" s="7"/>
      <c r="AE887" s="7"/>
      <c r="AF887" s="7"/>
      <c r="AG887" s="7"/>
      <c r="AH887" s="7"/>
      <c r="AI887" s="7"/>
      <c r="AJ887" s="7"/>
      <c r="AK887" s="7"/>
      <c r="AL887" s="7"/>
      <c r="AM887" s="7"/>
      <c r="AN887" s="7"/>
      <c r="AO887" s="7"/>
      <c r="AP887" s="7"/>
      <c r="AQ887" s="7"/>
    </row>
    <row r="888">
      <c r="A888" s="7"/>
      <c r="B888" s="450"/>
      <c r="C888" s="450"/>
      <c r="D888" s="450"/>
      <c r="E888" s="7"/>
      <c r="F888" s="7"/>
      <c r="G888" s="7"/>
      <c r="H888" s="7"/>
      <c r="I888" s="7"/>
      <c r="J888" s="7"/>
      <c r="K888" s="7"/>
      <c r="L888" s="1733"/>
      <c r="M888" s="7"/>
      <c r="N888" s="7"/>
      <c r="O888" s="7"/>
      <c r="P888" s="7"/>
      <c r="Q888" s="7"/>
      <c r="R888" s="7"/>
      <c r="S888" s="7"/>
      <c r="T888" s="95"/>
      <c r="U888" s="7"/>
      <c r="V888" s="7"/>
      <c r="W888" s="7"/>
      <c r="X888" s="7"/>
      <c r="Y888" s="7"/>
      <c r="Z888" s="7"/>
      <c r="AA888" s="7"/>
      <c r="AB888" s="7"/>
      <c r="AC888" s="7"/>
      <c r="AD888" s="7"/>
      <c r="AE888" s="7"/>
      <c r="AF888" s="7"/>
      <c r="AG888" s="7"/>
      <c r="AH888" s="7"/>
      <c r="AI888" s="7"/>
      <c r="AJ888" s="7"/>
      <c r="AK888" s="7"/>
      <c r="AL888" s="7"/>
      <c r="AM888" s="7"/>
      <c r="AN888" s="7"/>
      <c r="AO888" s="7"/>
      <c r="AP888" s="7"/>
      <c r="AQ888" s="7"/>
    </row>
    <row r="889">
      <c r="A889" s="7"/>
      <c r="B889" s="450"/>
      <c r="C889" s="450"/>
      <c r="D889" s="450"/>
      <c r="E889" s="7"/>
      <c r="F889" s="7"/>
      <c r="G889" s="7"/>
      <c r="H889" s="7"/>
      <c r="I889" s="7"/>
      <c r="J889" s="7"/>
      <c r="K889" s="7"/>
      <c r="L889" s="1733"/>
      <c r="M889" s="7"/>
      <c r="N889" s="7"/>
      <c r="O889" s="7"/>
      <c r="P889" s="7"/>
      <c r="Q889" s="7"/>
      <c r="R889" s="7"/>
      <c r="S889" s="7"/>
      <c r="T889" s="95"/>
      <c r="U889" s="7"/>
      <c r="V889" s="7"/>
      <c r="W889" s="7"/>
      <c r="X889" s="7"/>
      <c r="Y889" s="7"/>
      <c r="Z889" s="7"/>
      <c r="AA889" s="7"/>
      <c r="AB889" s="7"/>
      <c r="AC889" s="7"/>
      <c r="AD889" s="7"/>
      <c r="AE889" s="7"/>
      <c r="AF889" s="7"/>
      <c r="AG889" s="7"/>
      <c r="AH889" s="7"/>
      <c r="AI889" s="7"/>
      <c r="AJ889" s="7"/>
      <c r="AK889" s="7"/>
      <c r="AL889" s="7"/>
      <c r="AM889" s="7"/>
      <c r="AN889" s="7"/>
      <c r="AO889" s="7"/>
      <c r="AP889" s="7"/>
      <c r="AQ889" s="7"/>
    </row>
    <row r="890">
      <c r="A890" s="7"/>
      <c r="B890" s="450"/>
      <c r="C890" s="450"/>
      <c r="D890" s="450"/>
      <c r="E890" s="7"/>
      <c r="F890" s="7"/>
      <c r="G890" s="7"/>
      <c r="H890" s="7"/>
      <c r="I890" s="7"/>
      <c r="J890" s="7"/>
      <c r="K890" s="7"/>
      <c r="L890" s="1733"/>
      <c r="M890" s="7"/>
      <c r="N890" s="7"/>
      <c r="O890" s="7"/>
      <c r="P890" s="7"/>
      <c r="Q890" s="7"/>
      <c r="R890" s="7"/>
      <c r="S890" s="7"/>
      <c r="T890" s="95"/>
      <c r="U890" s="7"/>
      <c r="V890" s="7"/>
      <c r="W890" s="7"/>
      <c r="X890" s="7"/>
      <c r="Y890" s="7"/>
      <c r="Z890" s="7"/>
      <c r="AA890" s="7"/>
      <c r="AB890" s="7"/>
      <c r="AC890" s="7"/>
      <c r="AD890" s="7"/>
      <c r="AE890" s="7"/>
      <c r="AF890" s="7"/>
      <c r="AG890" s="7"/>
      <c r="AH890" s="7"/>
      <c r="AI890" s="7"/>
      <c r="AJ890" s="7"/>
      <c r="AK890" s="7"/>
      <c r="AL890" s="7"/>
      <c r="AM890" s="7"/>
      <c r="AN890" s="7"/>
      <c r="AO890" s="7"/>
      <c r="AP890" s="7"/>
      <c r="AQ890" s="7"/>
    </row>
    <row r="891">
      <c r="A891" s="7"/>
      <c r="B891" s="450"/>
      <c r="C891" s="450"/>
      <c r="D891" s="450"/>
      <c r="E891" s="7"/>
      <c r="F891" s="7"/>
      <c r="G891" s="7"/>
      <c r="H891" s="7"/>
      <c r="I891" s="7"/>
      <c r="J891" s="7"/>
      <c r="K891" s="7"/>
      <c r="L891" s="1733"/>
      <c r="M891" s="7"/>
      <c r="N891" s="7"/>
      <c r="O891" s="7"/>
      <c r="P891" s="7"/>
      <c r="Q891" s="7"/>
      <c r="R891" s="7"/>
      <c r="S891" s="7"/>
      <c r="T891" s="95"/>
      <c r="U891" s="7"/>
      <c r="V891" s="7"/>
      <c r="W891" s="7"/>
      <c r="X891" s="7"/>
      <c r="Y891" s="7"/>
      <c r="Z891" s="7"/>
      <c r="AA891" s="7"/>
      <c r="AB891" s="7"/>
      <c r="AC891" s="7"/>
      <c r="AD891" s="7"/>
      <c r="AE891" s="7"/>
      <c r="AF891" s="7"/>
      <c r="AG891" s="7"/>
      <c r="AH891" s="7"/>
      <c r="AI891" s="7"/>
      <c r="AJ891" s="7"/>
      <c r="AK891" s="7"/>
      <c r="AL891" s="7"/>
      <c r="AM891" s="7"/>
      <c r="AN891" s="7"/>
      <c r="AO891" s="7"/>
      <c r="AP891" s="7"/>
      <c r="AQ891" s="7"/>
    </row>
    <row r="892">
      <c r="A892" s="7"/>
      <c r="B892" s="450"/>
      <c r="C892" s="450"/>
      <c r="D892" s="450"/>
      <c r="E892" s="7"/>
      <c r="F892" s="7"/>
      <c r="G892" s="7"/>
      <c r="H892" s="7"/>
      <c r="I892" s="7"/>
      <c r="J892" s="7"/>
      <c r="K892" s="7"/>
      <c r="L892" s="1733"/>
      <c r="M892" s="7"/>
      <c r="N892" s="7"/>
      <c r="O892" s="7"/>
      <c r="P892" s="7"/>
      <c r="Q892" s="7"/>
      <c r="R892" s="7"/>
      <c r="S892" s="7"/>
      <c r="T892" s="95"/>
      <c r="U892" s="7"/>
      <c r="V892" s="7"/>
      <c r="W892" s="7"/>
      <c r="X892" s="7"/>
      <c r="Y892" s="7"/>
      <c r="Z892" s="7"/>
      <c r="AA892" s="7"/>
      <c r="AB892" s="7"/>
      <c r="AC892" s="7"/>
      <c r="AD892" s="7"/>
      <c r="AE892" s="7"/>
      <c r="AF892" s="7"/>
      <c r="AG892" s="7"/>
      <c r="AH892" s="7"/>
      <c r="AI892" s="7"/>
      <c r="AJ892" s="7"/>
      <c r="AK892" s="7"/>
      <c r="AL892" s="7"/>
      <c r="AM892" s="7"/>
      <c r="AN892" s="7"/>
      <c r="AO892" s="7"/>
      <c r="AP892" s="7"/>
      <c r="AQ892" s="7"/>
    </row>
    <row r="893">
      <c r="A893" s="7"/>
      <c r="B893" s="450"/>
      <c r="C893" s="450"/>
      <c r="D893" s="450"/>
      <c r="E893" s="7"/>
      <c r="F893" s="7"/>
      <c r="G893" s="7"/>
      <c r="H893" s="7"/>
      <c r="I893" s="7"/>
      <c r="J893" s="7"/>
      <c r="K893" s="7"/>
      <c r="L893" s="1733"/>
      <c r="M893" s="7"/>
      <c r="N893" s="7"/>
      <c r="O893" s="7"/>
      <c r="P893" s="7"/>
      <c r="Q893" s="7"/>
      <c r="R893" s="7"/>
      <c r="S893" s="7"/>
      <c r="T893" s="95"/>
      <c r="U893" s="7"/>
      <c r="V893" s="7"/>
      <c r="W893" s="7"/>
      <c r="X893" s="7"/>
      <c r="Y893" s="7"/>
      <c r="Z893" s="7"/>
      <c r="AA893" s="7"/>
      <c r="AB893" s="7"/>
      <c r="AC893" s="7"/>
      <c r="AD893" s="7"/>
      <c r="AE893" s="7"/>
      <c r="AF893" s="7"/>
      <c r="AG893" s="7"/>
      <c r="AH893" s="7"/>
      <c r="AI893" s="7"/>
      <c r="AJ893" s="7"/>
      <c r="AK893" s="7"/>
      <c r="AL893" s="7"/>
      <c r="AM893" s="7"/>
      <c r="AN893" s="7"/>
      <c r="AO893" s="7"/>
      <c r="AP893" s="7"/>
      <c r="AQ893" s="7"/>
    </row>
    <row r="894">
      <c r="A894" s="7"/>
      <c r="B894" s="450"/>
      <c r="C894" s="450"/>
      <c r="D894" s="450"/>
      <c r="E894" s="7"/>
      <c r="F894" s="7"/>
      <c r="G894" s="7"/>
      <c r="H894" s="7"/>
      <c r="I894" s="7"/>
      <c r="J894" s="7"/>
      <c r="K894" s="7"/>
      <c r="L894" s="1733"/>
      <c r="M894" s="7"/>
      <c r="N894" s="7"/>
      <c r="O894" s="7"/>
      <c r="P894" s="7"/>
      <c r="Q894" s="7"/>
      <c r="R894" s="7"/>
      <c r="S894" s="7"/>
      <c r="T894" s="95"/>
      <c r="U894" s="7"/>
      <c r="V894" s="7"/>
      <c r="W894" s="7"/>
      <c r="X894" s="7"/>
      <c r="Y894" s="7"/>
      <c r="Z894" s="7"/>
      <c r="AA894" s="7"/>
      <c r="AB894" s="7"/>
      <c r="AC894" s="7"/>
      <c r="AD894" s="7"/>
      <c r="AE894" s="7"/>
      <c r="AF894" s="7"/>
      <c r="AG894" s="7"/>
      <c r="AH894" s="7"/>
      <c r="AI894" s="7"/>
      <c r="AJ894" s="7"/>
      <c r="AK894" s="7"/>
      <c r="AL894" s="7"/>
      <c r="AM894" s="7"/>
      <c r="AN894" s="7"/>
      <c r="AO894" s="7"/>
      <c r="AP894" s="7"/>
      <c r="AQ894" s="7"/>
    </row>
    <row r="895">
      <c r="A895" s="7"/>
      <c r="B895" s="450"/>
      <c r="C895" s="450"/>
      <c r="D895" s="450"/>
      <c r="E895" s="7"/>
      <c r="F895" s="7"/>
      <c r="G895" s="7"/>
      <c r="H895" s="7"/>
      <c r="I895" s="7"/>
      <c r="J895" s="7"/>
      <c r="K895" s="7"/>
      <c r="L895" s="1733"/>
      <c r="M895" s="7"/>
      <c r="N895" s="7"/>
      <c r="O895" s="7"/>
      <c r="P895" s="7"/>
      <c r="Q895" s="7"/>
      <c r="R895" s="7"/>
      <c r="S895" s="7"/>
      <c r="T895" s="95"/>
      <c r="U895" s="7"/>
      <c r="V895" s="7"/>
      <c r="W895" s="7"/>
      <c r="X895" s="7"/>
      <c r="Y895" s="7"/>
      <c r="Z895" s="7"/>
      <c r="AA895" s="7"/>
      <c r="AB895" s="7"/>
      <c r="AC895" s="7"/>
      <c r="AD895" s="7"/>
      <c r="AE895" s="7"/>
      <c r="AF895" s="7"/>
      <c r="AG895" s="7"/>
      <c r="AH895" s="7"/>
      <c r="AI895" s="7"/>
      <c r="AJ895" s="7"/>
      <c r="AK895" s="7"/>
      <c r="AL895" s="7"/>
      <c r="AM895" s="7"/>
      <c r="AN895" s="7"/>
      <c r="AO895" s="7"/>
      <c r="AP895" s="7"/>
      <c r="AQ895" s="7"/>
    </row>
    <row r="896">
      <c r="A896" s="7"/>
      <c r="B896" s="450"/>
      <c r="C896" s="450"/>
      <c r="D896" s="450"/>
      <c r="E896" s="7"/>
      <c r="F896" s="7"/>
      <c r="G896" s="7"/>
      <c r="H896" s="7"/>
      <c r="I896" s="7"/>
      <c r="J896" s="7"/>
      <c r="K896" s="7"/>
      <c r="L896" s="1733"/>
      <c r="M896" s="7"/>
      <c r="N896" s="7"/>
      <c r="O896" s="7"/>
      <c r="P896" s="7"/>
      <c r="Q896" s="7"/>
      <c r="R896" s="7"/>
      <c r="S896" s="7"/>
      <c r="T896" s="95"/>
      <c r="U896" s="7"/>
      <c r="V896" s="7"/>
      <c r="W896" s="7"/>
      <c r="X896" s="7"/>
      <c r="Y896" s="7"/>
      <c r="Z896" s="7"/>
      <c r="AA896" s="7"/>
      <c r="AB896" s="7"/>
      <c r="AC896" s="7"/>
      <c r="AD896" s="7"/>
      <c r="AE896" s="7"/>
      <c r="AF896" s="7"/>
      <c r="AG896" s="7"/>
      <c r="AH896" s="7"/>
      <c r="AI896" s="7"/>
      <c r="AJ896" s="7"/>
      <c r="AK896" s="7"/>
      <c r="AL896" s="7"/>
      <c r="AM896" s="7"/>
      <c r="AN896" s="7"/>
      <c r="AO896" s="7"/>
      <c r="AP896" s="7"/>
      <c r="AQ896" s="7"/>
    </row>
    <row r="897">
      <c r="A897" s="7"/>
      <c r="B897" s="450"/>
      <c r="C897" s="450"/>
      <c r="D897" s="450"/>
      <c r="E897" s="7"/>
      <c r="F897" s="7"/>
      <c r="G897" s="7"/>
      <c r="H897" s="7"/>
      <c r="I897" s="7"/>
      <c r="J897" s="7"/>
      <c r="K897" s="7"/>
      <c r="L897" s="1733"/>
      <c r="M897" s="7"/>
      <c r="N897" s="7"/>
      <c r="O897" s="7"/>
      <c r="P897" s="7"/>
      <c r="Q897" s="7"/>
      <c r="R897" s="7"/>
      <c r="S897" s="7"/>
      <c r="T897" s="95"/>
      <c r="U897" s="7"/>
      <c r="V897" s="7"/>
      <c r="W897" s="7"/>
      <c r="X897" s="7"/>
      <c r="Y897" s="7"/>
      <c r="Z897" s="7"/>
      <c r="AA897" s="7"/>
      <c r="AB897" s="7"/>
      <c r="AC897" s="7"/>
      <c r="AD897" s="7"/>
      <c r="AE897" s="7"/>
      <c r="AF897" s="7"/>
      <c r="AG897" s="7"/>
      <c r="AH897" s="7"/>
      <c r="AI897" s="7"/>
      <c r="AJ897" s="7"/>
      <c r="AK897" s="7"/>
      <c r="AL897" s="7"/>
      <c r="AM897" s="7"/>
      <c r="AN897" s="7"/>
      <c r="AO897" s="7"/>
      <c r="AP897" s="7"/>
      <c r="AQ897" s="7"/>
    </row>
    <row r="898">
      <c r="A898" s="7"/>
      <c r="B898" s="450"/>
      <c r="C898" s="450"/>
      <c r="D898" s="450"/>
      <c r="E898" s="7"/>
      <c r="F898" s="7"/>
      <c r="G898" s="7"/>
      <c r="H898" s="7"/>
      <c r="I898" s="7"/>
      <c r="J898" s="7"/>
      <c r="K898" s="7"/>
      <c r="L898" s="1733"/>
      <c r="M898" s="7"/>
      <c r="N898" s="7"/>
      <c r="O898" s="7"/>
      <c r="P898" s="7"/>
      <c r="Q898" s="7"/>
      <c r="R898" s="7"/>
      <c r="S898" s="7"/>
      <c r="T898" s="95"/>
      <c r="U898" s="7"/>
      <c r="V898" s="7"/>
      <c r="W898" s="7"/>
      <c r="X898" s="7"/>
      <c r="Y898" s="7"/>
      <c r="Z898" s="7"/>
      <c r="AA898" s="7"/>
      <c r="AB898" s="7"/>
      <c r="AC898" s="7"/>
      <c r="AD898" s="7"/>
      <c r="AE898" s="7"/>
      <c r="AF898" s="7"/>
      <c r="AG898" s="7"/>
      <c r="AH898" s="7"/>
      <c r="AI898" s="7"/>
      <c r="AJ898" s="7"/>
      <c r="AK898" s="7"/>
      <c r="AL898" s="7"/>
      <c r="AM898" s="7"/>
      <c r="AN898" s="7"/>
      <c r="AO898" s="7"/>
      <c r="AP898" s="7"/>
      <c r="AQ898" s="7"/>
    </row>
    <row r="899">
      <c r="A899" s="7"/>
      <c r="B899" s="450"/>
      <c r="C899" s="450"/>
      <c r="D899" s="450"/>
      <c r="E899" s="7"/>
      <c r="F899" s="7"/>
      <c r="G899" s="7"/>
      <c r="H899" s="7"/>
      <c r="I899" s="7"/>
      <c r="J899" s="7"/>
      <c r="K899" s="7"/>
      <c r="L899" s="1733"/>
      <c r="M899" s="7"/>
      <c r="N899" s="7"/>
      <c r="O899" s="7"/>
      <c r="P899" s="7"/>
      <c r="Q899" s="7"/>
      <c r="R899" s="7"/>
      <c r="S899" s="7"/>
      <c r="T899" s="95"/>
      <c r="U899" s="7"/>
      <c r="V899" s="7"/>
      <c r="W899" s="7"/>
      <c r="X899" s="7"/>
      <c r="Y899" s="7"/>
      <c r="Z899" s="7"/>
      <c r="AA899" s="7"/>
      <c r="AB899" s="7"/>
      <c r="AC899" s="7"/>
      <c r="AD899" s="7"/>
      <c r="AE899" s="7"/>
      <c r="AF899" s="7"/>
      <c r="AG899" s="7"/>
      <c r="AH899" s="7"/>
      <c r="AI899" s="7"/>
      <c r="AJ899" s="7"/>
      <c r="AK899" s="7"/>
      <c r="AL899" s="7"/>
      <c r="AM899" s="7"/>
      <c r="AN899" s="7"/>
      <c r="AO899" s="7"/>
      <c r="AP899" s="7"/>
      <c r="AQ899" s="7"/>
    </row>
    <row r="900">
      <c r="A900" s="7"/>
      <c r="B900" s="450"/>
      <c r="C900" s="450"/>
      <c r="D900" s="450"/>
      <c r="E900" s="7"/>
      <c r="F900" s="7"/>
      <c r="G900" s="7"/>
      <c r="H900" s="7"/>
      <c r="I900" s="7"/>
      <c r="J900" s="7"/>
      <c r="K900" s="7"/>
      <c r="L900" s="1733"/>
      <c r="M900" s="7"/>
      <c r="N900" s="7"/>
      <c r="O900" s="7"/>
      <c r="P900" s="7"/>
      <c r="Q900" s="7"/>
      <c r="R900" s="7"/>
      <c r="S900" s="7"/>
      <c r="T900" s="95"/>
      <c r="U900" s="7"/>
      <c r="V900" s="7"/>
      <c r="W900" s="7"/>
      <c r="X900" s="7"/>
      <c r="Y900" s="7"/>
      <c r="Z900" s="7"/>
      <c r="AA900" s="7"/>
      <c r="AB900" s="7"/>
      <c r="AC900" s="7"/>
      <c r="AD900" s="7"/>
      <c r="AE900" s="7"/>
      <c r="AF900" s="7"/>
      <c r="AG900" s="7"/>
      <c r="AH900" s="7"/>
      <c r="AI900" s="7"/>
      <c r="AJ900" s="7"/>
      <c r="AK900" s="7"/>
      <c r="AL900" s="7"/>
      <c r="AM900" s="7"/>
      <c r="AN900" s="7"/>
      <c r="AO900" s="7"/>
      <c r="AP900" s="7"/>
      <c r="AQ900" s="7"/>
    </row>
    <row r="901">
      <c r="A901" s="7"/>
      <c r="B901" s="450"/>
      <c r="C901" s="450"/>
      <c r="D901" s="450"/>
      <c r="E901" s="7"/>
      <c r="F901" s="7"/>
      <c r="G901" s="7"/>
      <c r="H901" s="7"/>
      <c r="I901" s="7"/>
      <c r="J901" s="7"/>
      <c r="K901" s="7"/>
      <c r="L901" s="1733"/>
      <c r="M901" s="7"/>
      <c r="N901" s="7"/>
      <c r="O901" s="7"/>
      <c r="P901" s="7"/>
      <c r="Q901" s="7"/>
      <c r="R901" s="7"/>
      <c r="S901" s="7"/>
      <c r="T901" s="95"/>
      <c r="U901" s="7"/>
      <c r="V901" s="7"/>
      <c r="W901" s="7"/>
      <c r="X901" s="7"/>
      <c r="Y901" s="7"/>
      <c r="Z901" s="7"/>
      <c r="AA901" s="7"/>
      <c r="AB901" s="7"/>
      <c r="AC901" s="7"/>
      <c r="AD901" s="7"/>
      <c r="AE901" s="7"/>
      <c r="AF901" s="7"/>
      <c r="AG901" s="7"/>
      <c r="AH901" s="7"/>
      <c r="AI901" s="7"/>
      <c r="AJ901" s="7"/>
      <c r="AK901" s="7"/>
      <c r="AL901" s="7"/>
      <c r="AM901" s="7"/>
      <c r="AN901" s="7"/>
      <c r="AO901" s="7"/>
      <c r="AP901" s="7"/>
      <c r="AQ901" s="7"/>
    </row>
    <row r="902">
      <c r="A902" s="7"/>
      <c r="B902" s="450"/>
      <c r="C902" s="450"/>
      <c r="D902" s="450"/>
      <c r="E902" s="7"/>
      <c r="F902" s="7"/>
      <c r="G902" s="7"/>
      <c r="H902" s="7"/>
      <c r="I902" s="7"/>
      <c r="J902" s="7"/>
      <c r="K902" s="7"/>
      <c r="L902" s="1733"/>
      <c r="M902" s="7"/>
      <c r="N902" s="7"/>
      <c r="O902" s="7"/>
      <c r="P902" s="7"/>
      <c r="Q902" s="7"/>
      <c r="R902" s="7"/>
      <c r="S902" s="7"/>
      <c r="T902" s="95"/>
      <c r="U902" s="7"/>
      <c r="V902" s="7"/>
      <c r="W902" s="7"/>
      <c r="X902" s="7"/>
      <c r="Y902" s="7"/>
      <c r="Z902" s="7"/>
      <c r="AA902" s="7"/>
      <c r="AB902" s="7"/>
      <c r="AC902" s="7"/>
      <c r="AD902" s="7"/>
      <c r="AE902" s="7"/>
      <c r="AF902" s="7"/>
      <c r="AG902" s="7"/>
      <c r="AH902" s="7"/>
      <c r="AI902" s="7"/>
      <c r="AJ902" s="7"/>
      <c r="AK902" s="7"/>
      <c r="AL902" s="7"/>
      <c r="AM902" s="7"/>
      <c r="AN902" s="7"/>
      <c r="AO902" s="7"/>
      <c r="AP902" s="7"/>
      <c r="AQ902" s="7"/>
    </row>
    <row r="903">
      <c r="A903" s="7"/>
      <c r="B903" s="450"/>
      <c r="C903" s="450"/>
      <c r="D903" s="450"/>
      <c r="E903" s="7"/>
      <c r="F903" s="7"/>
      <c r="G903" s="7"/>
      <c r="H903" s="7"/>
      <c r="I903" s="7"/>
      <c r="J903" s="7"/>
      <c r="K903" s="7"/>
      <c r="L903" s="1733"/>
      <c r="M903" s="7"/>
      <c r="N903" s="7"/>
      <c r="O903" s="7"/>
      <c r="P903" s="7"/>
      <c r="Q903" s="7"/>
      <c r="R903" s="7"/>
      <c r="S903" s="7"/>
      <c r="T903" s="95"/>
      <c r="U903" s="7"/>
      <c r="V903" s="7"/>
      <c r="W903" s="7"/>
      <c r="X903" s="7"/>
      <c r="Y903" s="7"/>
      <c r="Z903" s="7"/>
      <c r="AA903" s="7"/>
      <c r="AB903" s="7"/>
      <c r="AC903" s="7"/>
      <c r="AD903" s="7"/>
      <c r="AE903" s="7"/>
      <c r="AF903" s="7"/>
      <c r="AG903" s="7"/>
      <c r="AH903" s="7"/>
      <c r="AI903" s="7"/>
      <c r="AJ903" s="7"/>
      <c r="AK903" s="7"/>
      <c r="AL903" s="7"/>
      <c r="AM903" s="7"/>
      <c r="AN903" s="7"/>
      <c r="AO903" s="7"/>
      <c r="AP903" s="7"/>
      <c r="AQ903" s="7"/>
    </row>
    <row r="904">
      <c r="A904" s="7"/>
      <c r="B904" s="450"/>
      <c r="C904" s="450"/>
      <c r="D904" s="450"/>
      <c r="E904" s="7"/>
      <c r="F904" s="7"/>
      <c r="G904" s="7"/>
      <c r="H904" s="7"/>
      <c r="I904" s="7"/>
      <c r="J904" s="7"/>
      <c r="K904" s="7"/>
      <c r="L904" s="1733"/>
      <c r="M904" s="7"/>
      <c r="N904" s="7"/>
      <c r="O904" s="7"/>
      <c r="P904" s="7"/>
      <c r="Q904" s="7"/>
      <c r="R904" s="7"/>
      <c r="S904" s="7"/>
      <c r="T904" s="95"/>
      <c r="U904" s="7"/>
      <c r="V904" s="7"/>
      <c r="W904" s="7"/>
      <c r="X904" s="7"/>
      <c r="Y904" s="7"/>
      <c r="Z904" s="7"/>
      <c r="AA904" s="7"/>
      <c r="AB904" s="7"/>
      <c r="AC904" s="7"/>
      <c r="AD904" s="7"/>
      <c r="AE904" s="7"/>
      <c r="AF904" s="7"/>
      <c r="AG904" s="7"/>
      <c r="AH904" s="7"/>
      <c r="AI904" s="7"/>
      <c r="AJ904" s="7"/>
      <c r="AK904" s="7"/>
      <c r="AL904" s="7"/>
      <c r="AM904" s="7"/>
      <c r="AN904" s="7"/>
      <c r="AO904" s="7"/>
      <c r="AP904" s="7"/>
      <c r="AQ904" s="7"/>
    </row>
    <row r="905">
      <c r="A905" s="7"/>
      <c r="B905" s="450"/>
      <c r="C905" s="450"/>
      <c r="D905" s="450"/>
      <c r="E905" s="7"/>
      <c r="F905" s="7"/>
      <c r="G905" s="7"/>
      <c r="H905" s="7"/>
      <c r="I905" s="7"/>
      <c r="J905" s="7"/>
      <c r="K905" s="7"/>
      <c r="L905" s="1733"/>
      <c r="M905" s="7"/>
      <c r="N905" s="7"/>
      <c r="O905" s="7"/>
      <c r="P905" s="7"/>
      <c r="Q905" s="7"/>
      <c r="R905" s="7"/>
      <c r="S905" s="7"/>
      <c r="T905" s="95"/>
      <c r="U905" s="7"/>
      <c r="V905" s="7"/>
      <c r="W905" s="7"/>
      <c r="X905" s="7"/>
      <c r="Y905" s="7"/>
      <c r="Z905" s="7"/>
      <c r="AA905" s="7"/>
      <c r="AB905" s="7"/>
      <c r="AC905" s="7"/>
      <c r="AD905" s="7"/>
      <c r="AE905" s="7"/>
      <c r="AF905" s="7"/>
      <c r="AG905" s="7"/>
      <c r="AH905" s="7"/>
      <c r="AI905" s="7"/>
      <c r="AJ905" s="7"/>
      <c r="AK905" s="7"/>
      <c r="AL905" s="7"/>
      <c r="AM905" s="7"/>
      <c r="AN905" s="7"/>
      <c r="AO905" s="7"/>
      <c r="AP905" s="7"/>
      <c r="AQ905" s="7"/>
    </row>
    <row r="906">
      <c r="A906" s="7"/>
      <c r="B906" s="450"/>
      <c r="C906" s="450"/>
      <c r="D906" s="450"/>
      <c r="E906" s="7"/>
      <c r="F906" s="7"/>
      <c r="G906" s="7"/>
      <c r="H906" s="7"/>
      <c r="I906" s="7"/>
      <c r="J906" s="7"/>
      <c r="K906" s="7"/>
      <c r="L906" s="1733"/>
      <c r="M906" s="7"/>
      <c r="N906" s="7"/>
      <c r="O906" s="7"/>
      <c r="P906" s="7"/>
      <c r="Q906" s="7"/>
      <c r="R906" s="7"/>
      <c r="S906" s="7"/>
      <c r="T906" s="95"/>
      <c r="U906" s="7"/>
      <c r="V906" s="7"/>
      <c r="W906" s="7"/>
      <c r="X906" s="7"/>
      <c r="Y906" s="7"/>
      <c r="Z906" s="7"/>
      <c r="AA906" s="7"/>
      <c r="AB906" s="7"/>
      <c r="AC906" s="7"/>
      <c r="AD906" s="7"/>
      <c r="AE906" s="7"/>
      <c r="AF906" s="7"/>
      <c r="AG906" s="7"/>
      <c r="AH906" s="7"/>
      <c r="AI906" s="7"/>
      <c r="AJ906" s="7"/>
      <c r="AK906" s="7"/>
      <c r="AL906" s="7"/>
      <c r="AM906" s="7"/>
      <c r="AN906" s="7"/>
      <c r="AO906" s="7"/>
      <c r="AP906" s="7"/>
      <c r="AQ906" s="7"/>
    </row>
    <row r="907">
      <c r="A907" s="7"/>
      <c r="B907" s="450"/>
      <c r="C907" s="450"/>
      <c r="D907" s="450"/>
      <c r="E907" s="7"/>
      <c r="F907" s="7"/>
      <c r="G907" s="7"/>
      <c r="H907" s="7"/>
      <c r="I907" s="7"/>
      <c r="J907" s="7"/>
      <c r="K907" s="7"/>
      <c r="L907" s="1733"/>
      <c r="M907" s="7"/>
      <c r="N907" s="7"/>
      <c r="O907" s="7"/>
      <c r="P907" s="7"/>
      <c r="Q907" s="7"/>
      <c r="R907" s="7"/>
      <c r="S907" s="7"/>
      <c r="T907" s="95"/>
      <c r="U907" s="7"/>
      <c r="V907" s="7"/>
      <c r="W907" s="7"/>
      <c r="X907" s="7"/>
      <c r="Y907" s="7"/>
      <c r="Z907" s="7"/>
      <c r="AA907" s="7"/>
      <c r="AB907" s="7"/>
      <c r="AC907" s="7"/>
      <c r="AD907" s="7"/>
      <c r="AE907" s="7"/>
      <c r="AF907" s="7"/>
      <c r="AG907" s="7"/>
      <c r="AH907" s="7"/>
      <c r="AI907" s="7"/>
      <c r="AJ907" s="7"/>
      <c r="AK907" s="7"/>
      <c r="AL907" s="7"/>
      <c r="AM907" s="7"/>
      <c r="AN907" s="7"/>
      <c r="AO907" s="7"/>
      <c r="AP907" s="7"/>
      <c r="AQ907" s="7"/>
    </row>
    <row r="908">
      <c r="A908" s="7"/>
      <c r="B908" s="450"/>
      <c r="C908" s="450"/>
      <c r="D908" s="450"/>
      <c r="E908" s="7"/>
      <c r="F908" s="7"/>
      <c r="G908" s="7"/>
      <c r="H908" s="7"/>
      <c r="I908" s="7"/>
      <c r="J908" s="7"/>
      <c r="K908" s="7"/>
      <c r="L908" s="1733"/>
      <c r="M908" s="7"/>
      <c r="N908" s="7"/>
      <c r="O908" s="7"/>
      <c r="P908" s="7"/>
      <c r="Q908" s="7"/>
      <c r="R908" s="7"/>
      <c r="S908" s="7"/>
      <c r="T908" s="95"/>
      <c r="U908" s="7"/>
      <c r="V908" s="7"/>
      <c r="W908" s="7"/>
      <c r="X908" s="7"/>
      <c r="Y908" s="7"/>
      <c r="Z908" s="7"/>
      <c r="AA908" s="7"/>
      <c r="AB908" s="7"/>
      <c r="AC908" s="7"/>
      <c r="AD908" s="7"/>
      <c r="AE908" s="7"/>
      <c r="AF908" s="7"/>
      <c r="AG908" s="7"/>
      <c r="AH908" s="7"/>
      <c r="AI908" s="7"/>
      <c r="AJ908" s="7"/>
      <c r="AK908" s="7"/>
      <c r="AL908" s="7"/>
      <c r="AM908" s="7"/>
      <c r="AN908" s="7"/>
      <c r="AO908" s="7"/>
      <c r="AP908" s="7"/>
      <c r="AQ908" s="7"/>
    </row>
    <row r="909">
      <c r="A909" s="7"/>
      <c r="B909" s="450"/>
      <c r="C909" s="450"/>
      <c r="D909" s="450"/>
      <c r="E909" s="7"/>
      <c r="F909" s="7"/>
      <c r="G909" s="7"/>
      <c r="H909" s="7"/>
      <c r="I909" s="7"/>
      <c r="J909" s="7"/>
      <c r="K909" s="7"/>
      <c r="L909" s="1733"/>
      <c r="M909" s="7"/>
      <c r="N909" s="7"/>
      <c r="O909" s="7"/>
      <c r="P909" s="7"/>
      <c r="Q909" s="7"/>
      <c r="R909" s="7"/>
      <c r="S909" s="7"/>
      <c r="T909" s="95"/>
      <c r="U909" s="7"/>
      <c r="V909" s="7"/>
      <c r="W909" s="7"/>
      <c r="X909" s="7"/>
      <c r="Y909" s="7"/>
      <c r="Z909" s="7"/>
      <c r="AA909" s="7"/>
      <c r="AB909" s="7"/>
      <c r="AC909" s="7"/>
      <c r="AD909" s="7"/>
      <c r="AE909" s="7"/>
      <c r="AF909" s="7"/>
      <c r="AG909" s="7"/>
      <c r="AH909" s="7"/>
      <c r="AI909" s="7"/>
      <c r="AJ909" s="7"/>
      <c r="AK909" s="7"/>
      <c r="AL909" s="7"/>
      <c r="AM909" s="7"/>
      <c r="AN909" s="7"/>
      <c r="AO909" s="7"/>
      <c r="AP909" s="7"/>
      <c r="AQ909" s="7"/>
    </row>
    <row r="910">
      <c r="A910" s="7"/>
      <c r="B910" s="450"/>
      <c r="C910" s="450"/>
      <c r="D910" s="450"/>
      <c r="E910" s="7"/>
      <c r="F910" s="7"/>
      <c r="G910" s="7"/>
      <c r="H910" s="7"/>
      <c r="I910" s="7"/>
      <c r="J910" s="7"/>
      <c r="K910" s="7"/>
      <c r="L910" s="1733"/>
      <c r="M910" s="7"/>
      <c r="N910" s="7"/>
      <c r="O910" s="7"/>
      <c r="P910" s="7"/>
      <c r="Q910" s="7"/>
      <c r="R910" s="7"/>
      <c r="S910" s="7"/>
      <c r="T910" s="95"/>
      <c r="U910" s="7"/>
      <c r="V910" s="7"/>
      <c r="W910" s="7"/>
      <c r="X910" s="7"/>
      <c r="Y910" s="7"/>
      <c r="Z910" s="7"/>
      <c r="AA910" s="7"/>
      <c r="AB910" s="7"/>
      <c r="AC910" s="7"/>
      <c r="AD910" s="7"/>
      <c r="AE910" s="7"/>
      <c r="AF910" s="7"/>
      <c r="AG910" s="7"/>
      <c r="AH910" s="7"/>
      <c r="AI910" s="7"/>
      <c r="AJ910" s="7"/>
      <c r="AK910" s="7"/>
      <c r="AL910" s="7"/>
      <c r="AM910" s="7"/>
      <c r="AN910" s="7"/>
      <c r="AO910" s="7"/>
      <c r="AP910" s="7"/>
      <c r="AQ910" s="7"/>
    </row>
    <row r="911">
      <c r="A911" s="7"/>
      <c r="B911" s="450"/>
      <c r="C911" s="450"/>
      <c r="D911" s="450"/>
      <c r="E911" s="7"/>
      <c r="F911" s="7"/>
      <c r="G911" s="7"/>
      <c r="H911" s="7"/>
      <c r="I911" s="7"/>
      <c r="J911" s="7"/>
      <c r="K911" s="7"/>
      <c r="L911" s="1733"/>
      <c r="M911" s="7"/>
      <c r="N911" s="7"/>
      <c r="O911" s="7"/>
      <c r="P911" s="7"/>
      <c r="Q911" s="7"/>
      <c r="R911" s="7"/>
      <c r="S911" s="7"/>
      <c r="T911" s="95"/>
      <c r="U911" s="7"/>
      <c r="V911" s="7"/>
      <c r="W911" s="7"/>
      <c r="X911" s="7"/>
      <c r="Y911" s="7"/>
      <c r="Z911" s="7"/>
      <c r="AA911" s="7"/>
      <c r="AB911" s="7"/>
      <c r="AC911" s="7"/>
      <c r="AD911" s="7"/>
      <c r="AE911" s="7"/>
      <c r="AF911" s="7"/>
      <c r="AG911" s="7"/>
      <c r="AH911" s="7"/>
      <c r="AI911" s="7"/>
      <c r="AJ911" s="7"/>
      <c r="AK911" s="7"/>
      <c r="AL911" s="7"/>
      <c r="AM911" s="7"/>
      <c r="AN911" s="7"/>
      <c r="AO911" s="7"/>
      <c r="AP911" s="7"/>
      <c r="AQ911" s="7"/>
    </row>
    <row r="912">
      <c r="A912" s="7"/>
      <c r="B912" s="450"/>
      <c r="C912" s="450"/>
      <c r="D912" s="450"/>
      <c r="E912" s="7"/>
      <c r="F912" s="7"/>
      <c r="G912" s="7"/>
      <c r="H912" s="7"/>
      <c r="I912" s="7"/>
      <c r="J912" s="7"/>
      <c r="K912" s="7"/>
      <c r="L912" s="1733"/>
      <c r="M912" s="7"/>
      <c r="N912" s="7"/>
      <c r="O912" s="7"/>
      <c r="P912" s="7"/>
      <c r="Q912" s="7"/>
      <c r="R912" s="7"/>
      <c r="S912" s="7"/>
      <c r="T912" s="95"/>
      <c r="U912" s="7"/>
      <c r="V912" s="7"/>
      <c r="W912" s="7"/>
      <c r="X912" s="7"/>
      <c r="Y912" s="7"/>
      <c r="Z912" s="7"/>
      <c r="AA912" s="7"/>
      <c r="AB912" s="7"/>
      <c r="AC912" s="7"/>
      <c r="AD912" s="7"/>
      <c r="AE912" s="7"/>
      <c r="AF912" s="7"/>
      <c r="AG912" s="7"/>
      <c r="AH912" s="7"/>
      <c r="AI912" s="7"/>
      <c r="AJ912" s="7"/>
      <c r="AK912" s="7"/>
      <c r="AL912" s="7"/>
      <c r="AM912" s="7"/>
      <c r="AN912" s="7"/>
      <c r="AO912" s="7"/>
      <c r="AP912" s="7"/>
      <c r="AQ912" s="7"/>
    </row>
    <row r="913">
      <c r="A913" s="7"/>
      <c r="B913" s="450"/>
      <c r="C913" s="450"/>
      <c r="D913" s="450"/>
      <c r="E913" s="7"/>
      <c r="F913" s="7"/>
      <c r="G913" s="7"/>
      <c r="H913" s="7"/>
      <c r="I913" s="7"/>
      <c r="J913" s="7"/>
      <c r="K913" s="7"/>
      <c r="L913" s="1733"/>
      <c r="M913" s="7"/>
      <c r="N913" s="7"/>
      <c r="O913" s="7"/>
      <c r="P913" s="7"/>
      <c r="Q913" s="7"/>
      <c r="R913" s="7"/>
      <c r="S913" s="7"/>
      <c r="T913" s="95"/>
      <c r="U913" s="7"/>
      <c r="V913" s="7"/>
      <c r="W913" s="7"/>
      <c r="X913" s="7"/>
      <c r="Y913" s="7"/>
      <c r="Z913" s="7"/>
      <c r="AA913" s="7"/>
      <c r="AB913" s="7"/>
      <c r="AC913" s="7"/>
      <c r="AD913" s="7"/>
      <c r="AE913" s="7"/>
      <c r="AF913" s="7"/>
      <c r="AG913" s="7"/>
      <c r="AH913" s="7"/>
      <c r="AI913" s="7"/>
      <c r="AJ913" s="7"/>
      <c r="AK913" s="7"/>
      <c r="AL913" s="7"/>
      <c r="AM913" s="7"/>
      <c r="AN913" s="7"/>
      <c r="AO913" s="7"/>
      <c r="AP913" s="7"/>
      <c r="AQ913" s="7"/>
    </row>
    <row r="914">
      <c r="A914" s="7"/>
      <c r="B914" s="450"/>
      <c r="C914" s="450"/>
      <c r="D914" s="450"/>
      <c r="E914" s="7"/>
      <c r="F914" s="7"/>
      <c r="G914" s="7"/>
      <c r="H914" s="7"/>
      <c r="I914" s="7"/>
      <c r="J914" s="7"/>
      <c r="K914" s="7"/>
      <c r="L914" s="1733"/>
      <c r="M914" s="7"/>
      <c r="N914" s="7"/>
      <c r="O914" s="7"/>
      <c r="P914" s="7"/>
      <c r="Q914" s="7"/>
      <c r="R914" s="7"/>
      <c r="S914" s="7"/>
      <c r="T914" s="95"/>
      <c r="U914" s="7"/>
      <c r="V914" s="7"/>
      <c r="W914" s="7"/>
      <c r="X914" s="7"/>
      <c r="Y914" s="7"/>
      <c r="Z914" s="7"/>
      <c r="AA914" s="7"/>
      <c r="AB914" s="7"/>
      <c r="AC914" s="7"/>
      <c r="AD914" s="7"/>
      <c r="AE914" s="7"/>
      <c r="AF914" s="7"/>
      <c r="AG914" s="7"/>
      <c r="AH914" s="7"/>
      <c r="AI914" s="7"/>
      <c r="AJ914" s="7"/>
      <c r="AK914" s="7"/>
      <c r="AL914" s="7"/>
      <c r="AM914" s="7"/>
      <c r="AN914" s="7"/>
      <c r="AO914" s="7"/>
      <c r="AP914" s="7"/>
      <c r="AQ914" s="7"/>
    </row>
    <row r="915">
      <c r="A915" s="7"/>
      <c r="B915" s="450"/>
      <c r="C915" s="450"/>
      <c r="D915" s="450"/>
      <c r="E915" s="7"/>
      <c r="F915" s="7"/>
      <c r="G915" s="7"/>
      <c r="H915" s="7"/>
      <c r="I915" s="7"/>
      <c r="J915" s="7"/>
      <c r="K915" s="7"/>
      <c r="L915" s="1733"/>
      <c r="M915" s="7"/>
      <c r="N915" s="7"/>
      <c r="O915" s="7"/>
      <c r="P915" s="7"/>
      <c r="Q915" s="7"/>
      <c r="R915" s="7"/>
      <c r="S915" s="7"/>
      <c r="T915" s="95"/>
      <c r="U915" s="7"/>
      <c r="V915" s="7"/>
      <c r="W915" s="7"/>
      <c r="X915" s="7"/>
      <c r="Y915" s="7"/>
      <c r="Z915" s="7"/>
      <c r="AA915" s="7"/>
      <c r="AB915" s="7"/>
      <c r="AC915" s="7"/>
      <c r="AD915" s="7"/>
      <c r="AE915" s="7"/>
      <c r="AF915" s="7"/>
      <c r="AG915" s="7"/>
      <c r="AH915" s="7"/>
      <c r="AI915" s="7"/>
      <c r="AJ915" s="7"/>
      <c r="AK915" s="7"/>
      <c r="AL915" s="7"/>
      <c r="AM915" s="7"/>
      <c r="AN915" s="7"/>
      <c r="AO915" s="7"/>
      <c r="AP915" s="7"/>
      <c r="AQ915" s="7"/>
    </row>
    <row r="916">
      <c r="A916" s="7"/>
      <c r="B916" s="450"/>
      <c r="C916" s="450"/>
      <c r="D916" s="450"/>
      <c r="E916" s="7"/>
      <c r="F916" s="7"/>
      <c r="G916" s="7"/>
      <c r="H916" s="7"/>
      <c r="I916" s="7"/>
      <c r="J916" s="7"/>
      <c r="K916" s="7"/>
      <c r="L916" s="1733"/>
      <c r="M916" s="7"/>
      <c r="N916" s="7"/>
      <c r="O916" s="7"/>
      <c r="P916" s="7"/>
      <c r="Q916" s="7"/>
      <c r="R916" s="7"/>
      <c r="S916" s="7"/>
      <c r="T916" s="95"/>
      <c r="U916" s="7"/>
      <c r="V916" s="7"/>
      <c r="W916" s="7"/>
      <c r="X916" s="7"/>
      <c r="Y916" s="7"/>
      <c r="Z916" s="7"/>
      <c r="AA916" s="7"/>
      <c r="AB916" s="7"/>
      <c r="AC916" s="7"/>
      <c r="AD916" s="7"/>
      <c r="AE916" s="7"/>
      <c r="AF916" s="7"/>
      <c r="AG916" s="7"/>
      <c r="AH916" s="7"/>
      <c r="AI916" s="7"/>
      <c r="AJ916" s="7"/>
      <c r="AK916" s="7"/>
      <c r="AL916" s="7"/>
      <c r="AM916" s="7"/>
      <c r="AN916" s="7"/>
      <c r="AO916" s="7"/>
      <c r="AP916" s="7"/>
      <c r="AQ916" s="7"/>
    </row>
    <row r="917">
      <c r="A917" s="7"/>
      <c r="B917" s="450"/>
      <c r="C917" s="450"/>
      <c r="D917" s="450"/>
      <c r="E917" s="7"/>
      <c r="F917" s="7"/>
      <c r="G917" s="7"/>
      <c r="H917" s="7"/>
      <c r="I917" s="7"/>
      <c r="J917" s="7"/>
      <c r="K917" s="7"/>
      <c r="L917" s="1733"/>
      <c r="M917" s="7"/>
      <c r="N917" s="7"/>
      <c r="O917" s="7"/>
      <c r="P917" s="7"/>
      <c r="Q917" s="7"/>
      <c r="R917" s="7"/>
      <c r="S917" s="7"/>
      <c r="T917" s="95"/>
      <c r="U917" s="7"/>
      <c r="V917" s="7"/>
      <c r="W917" s="7"/>
      <c r="X917" s="7"/>
      <c r="Y917" s="7"/>
      <c r="Z917" s="7"/>
      <c r="AA917" s="7"/>
      <c r="AB917" s="7"/>
      <c r="AC917" s="7"/>
      <c r="AD917" s="7"/>
      <c r="AE917" s="7"/>
      <c r="AF917" s="7"/>
      <c r="AG917" s="7"/>
      <c r="AH917" s="7"/>
      <c r="AI917" s="7"/>
      <c r="AJ917" s="7"/>
      <c r="AK917" s="7"/>
      <c r="AL917" s="7"/>
      <c r="AM917" s="7"/>
      <c r="AN917" s="7"/>
      <c r="AO917" s="7"/>
      <c r="AP917" s="7"/>
      <c r="AQ917" s="7"/>
    </row>
    <row r="918">
      <c r="A918" s="7"/>
      <c r="B918" s="450"/>
      <c r="C918" s="450"/>
      <c r="D918" s="450"/>
      <c r="E918" s="7"/>
      <c r="F918" s="7"/>
      <c r="G918" s="7"/>
      <c r="H918" s="7"/>
      <c r="I918" s="7"/>
      <c r="J918" s="7"/>
      <c r="K918" s="7"/>
      <c r="L918" s="1733"/>
      <c r="M918" s="7"/>
      <c r="N918" s="7"/>
      <c r="O918" s="7"/>
      <c r="P918" s="7"/>
      <c r="Q918" s="7"/>
      <c r="R918" s="7"/>
      <c r="S918" s="7"/>
      <c r="T918" s="95"/>
      <c r="U918" s="7"/>
      <c r="V918" s="7"/>
      <c r="W918" s="7"/>
      <c r="X918" s="7"/>
      <c r="Y918" s="7"/>
      <c r="Z918" s="7"/>
      <c r="AA918" s="7"/>
      <c r="AB918" s="7"/>
      <c r="AC918" s="7"/>
      <c r="AD918" s="7"/>
      <c r="AE918" s="7"/>
      <c r="AF918" s="7"/>
      <c r="AG918" s="7"/>
      <c r="AH918" s="7"/>
      <c r="AI918" s="7"/>
      <c r="AJ918" s="7"/>
      <c r="AK918" s="7"/>
      <c r="AL918" s="7"/>
      <c r="AM918" s="7"/>
      <c r="AN918" s="7"/>
      <c r="AO918" s="7"/>
      <c r="AP918" s="7"/>
      <c r="AQ918" s="7"/>
    </row>
    <row r="919">
      <c r="A919" s="7"/>
      <c r="B919" s="450"/>
      <c r="C919" s="450"/>
      <c r="D919" s="450"/>
      <c r="E919" s="7"/>
      <c r="F919" s="7"/>
      <c r="G919" s="7"/>
      <c r="H919" s="7"/>
      <c r="I919" s="7"/>
      <c r="J919" s="7"/>
      <c r="K919" s="7"/>
      <c r="L919" s="1733"/>
      <c r="M919" s="7"/>
      <c r="N919" s="7"/>
      <c r="O919" s="7"/>
      <c r="P919" s="7"/>
      <c r="Q919" s="7"/>
      <c r="R919" s="7"/>
      <c r="S919" s="7"/>
      <c r="T919" s="95"/>
      <c r="U919" s="7"/>
      <c r="V919" s="7"/>
      <c r="W919" s="7"/>
      <c r="X919" s="7"/>
      <c r="Y919" s="7"/>
      <c r="Z919" s="7"/>
      <c r="AA919" s="7"/>
      <c r="AB919" s="7"/>
      <c r="AC919" s="7"/>
      <c r="AD919" s="7"/>
      <c r="AE919" s="7"/>
      <c r="AF919" s="7"/>
      <c r="AG919" s="7"/>
      <c r="AH919" s="7"/>
      <c r="AI919" s="7"/>
      <c r="AJ919" s="7"/>
      <c r="AK919" s="7"/>
      <c r="AL919" s="7"/>
      <c r="AM919" s="7"/>
      <c r="AN919" s="7"/>
      <c r="AO919" s="7"/>
      <c r="AP919" s="7"/>
      <c r="AQ919" s="7"/>
    </row>
    <row r="920">
      <c r="A920" s="7"/>
      <c r="B920" s="450"/>
      <c r="C920" s="450"/>
      <c r="D920" s="450"/>
      <c r="E920" s="7"/>
      <c r="F920" s="7"/>
      <c r="G920" s="7"/>
      <c r="H920" s="7"/>
      <c r="I920" s="7"/>
      <c r="J920" s="7"/>
      <c r="K920" s="7"/>
      <c r="L920" s="1733"/>
      <c r="M920" s="7"/>
      <c r="N920" s="7"/>
      <c r="O920" s="7"/>
      <c r="P920" s="7"/>
      <c r="Q920" s="7"/>
      <c r="R920" s="7"/>
      <c r="S920" s="7"/>
      <c r="T920" s="95"/>
      <c r="U920" s="7"/>
      <c r="V920" s="7"/>
      <c r="W920" s="7"/>
      <c r="X920" s="7"/>
      <c r="Y920" s="7"/>
      <c r="Z920" s="7"/>
      <c r="AA920" s="7"/>
      <c r="AB920" s="7"/>
      <c r="AC920" s="7"/>
      <c r="AD920" s="7"/>
      <c r="AE920" s="7"/>
      <c r="AF920" s="7"/>
      <c r="AG920" s="7"/>
      <c r="AH920" s="7"/>
      <c r="AI920" s="7"/>
      <c r="AJ920" s="7"/>
      <c r="AK920" s="7"/>
      <c r="AL920" s="7"/>
      <c r="AM920" s="7"/>
      <c r="AN920" s="7"/>
      <c r="AO920" s="7"/>
      <c r="AP920" s="7"/>
      <c r="AQ920" s="7"/>
    </row>
    <row r="921">
      <c r="A921" s="7"/>
      <c r="B921" s="450"/>
      <c r="C921" s="450"/>
      <c r="D921" s="450"/>
      <c r="E921" s="7"/>
      <c r="F921" s="7"/>
      <c r="G921" s="7"/>
      <c r="H921" s="7"/>
      <c r="I921" s="7"/>
      <c r="J921" s="7"/>
      <c r="K921" s="7"/>
      <c r="L921" s="1733"/>
      <c r="M921" s="7"/>
      <c r="N921" s="7"/>
      <c r="O921" s="7"/>
      <c r="P921" s="7"/>
      <c r="Q921" s="7"/>
      <c r="R921" s="7"/>
      <c r="S921" s="7"/>
      <c r="T921" s="95"/>
      <c r="U921" s="7"/>
      <c r="V921" s="7"/>
      <c r="W921" s="7"/>
      <c r="X921" s="7"/>
      <c r="Y921" s="7"/>
      <c r="Z921" s="7"/>
      <c r="AA921" s="7"/>
      <c r="AB921" s="7"/>
      <c r="AC921" s="7"/>
      <c r="AD921" s="7"/>
      <c r="AE921" s="7"/>
      <c r="AF921" s="7"/>
      <c r="AG921" s="7"/>
      <c r="AH921" s="7"/>
      <c r="AI921" s="7"/>
      <c r="AJ921" s="7"/>
      <c r="AK921" s="7"/>
      <c r="AL921" s="7"/>
      <c r="AM921" s="7"/>
      <c r="AN921" s="7"/>
      <c r="AO921" s="7"/>
      <c r="AP921" s="7"/>
      <c r="AQ921" s="7"/>
    </row>
    <row r="922">
      <c r="A922" s="7"/>
      <c r="B922" s="450"/>
      <c r="C922" s="450"/>
      <c r="D922" s="450"/>
      <c r="E922" s="7"/>
      <c r="F922" s="7"/>
      <c r="G922" s="7"/>
      <c r="H922" s="7"/>
      <c r="I922" s="7"/>
      <c r="J922" s="7"/>
      <c r="K922" s="7"/>
      <c r="L922" s="1733"/>
      <c r="M922" s="7"/>
      <c r="N922" s="7"/>
      <c r="O922" s="7"/>
      <c r="P922" s="7"/>
      <c r="Q922" s="7"/>
      <c r="R922" s="7"/>
      <c r="S922" s="7"/>
      <c r="T922" s="95"/>
      <c r="U922" s="7"/>
      <c r="V922" s="7"/>
      <c r="W922" s="7"/>
      <c r="X922" s="7"/>
      <c r="Y922" s="7"/>
      <c r="Z922" s="7"/>
      <c r="AA922" s="7"/>
      <c r="AB922" s="7"/>
      <c r="AC922" s="7"/>
      <c r="AD922" s="7"/>
      <c r="AE922" s="7"/>
      <c r="AF922" s="7"/>
      <c r="AG922" s="7"/>
      <c r="AH922" s="7"/>
      <c r="AI922" s="7"/>
      <c r="AJ922" s="7"/>
      <c r="AK922" s="7"/>
      <c r="AL922" s="7"/>
      <c r="AM922" s="7"/>
      <c r="AN922" s="7"/>
      <c r="AO922" s="7"/>
      <c r="AP922" s="7"/>
      <c r="AQ922" s="7"/>
    </row>
    <row r="923">
      <c r="A923" s="7"/>
      <c r="B923" s="450"/>
      <c r="C923" s="450"/>
      <c r="D923" s="450"/>
      <c r="E923" s="7"/>
      <c r="F923" s="7"/>
      <c r="G923" s="7"/>
      <c r="H923" s="7"/>
      <c r="I923" s="7"/>
      <c r="J923" s="7"/>
      <c r="K923" s="7"/>
      <c r="L923" s="1733"/>
      <c r="M923" s="7"/>
      <c r="N923" s="7"/>
      <c r="O923" s="7"/>
      <c r="P923" s="7"/>
      <c r="Q923" s="7"/>
      <c r="R923" s="7"/>
      <c r="S923" s="7"/>
      <c r="T923" s="95"/>
      <c r="U923" s="7"/>
      <c r="V923" s="7"/>
      <c r="W923" s="7"/>
      <c r="X923" s="7"/>
      <c r="Y923" s="7"/>
      <c r="Z923" s="7"/>
      <c r="AA923" s="7"/>
      <c r="AB923" s="7"/>
      <c r="AC923" s="7"/>
      <c r="AD923" s="7"/>
      <c r="AE923" s="7"/>
      <c r="AF923" s="7"/>
      <c r="AG923" s="7"/>
      <c r="AH923" s="7"/>
      <c r="AI923" s="7"/>
      <c r="AJ923" s="7"/>
      <c r="AK923" s="7"/>
      <c r="AL923" s="7"/>
      <c r="AM923" s="7"/>
      <c r="AN923" s="7"/>
      <c r="AO923" s="7"/>
      <c r="AP923" s="7"/>
      <c r="AQ923" s="7"/>
    </row>
    <row r="924">
      <c r="A924" s="7"/>
      <c r="B924" s="450"/>
      <c r="C924" s="450"/>
      <c r="D924" s="450"/>
      <c r="E924" s="7"/>
      <c r="F924" s="7"/>
      <c r="G924" s="7"/>
      <c r="H924" s="7"/>
      <c r="I924" s="7"/>
      <c r="J924" s="7"/>
      <c r="K924" s="7"/>
      <c r="L924" s="1733"/>
      <c r="M924" s="7"/>
      <c r="N924" s="7"/>
      <c r="O924" s="7"/>
      <c r="P924" s="7"/>
      <c r="Q924" s="7"/>
      <c r="R924" s="7"/>
      <c r="S924" s="7"/>
      <c r="T924" s="95"/>
      <c r="U924" s="7"/>
      <c r="V924" s="7"/>
      <c r="W924" s="7"/>
      <c r="X924" s="7"/>
      <c r="Y924" s="7"/>
      <c r="Z924" s="7"/>
      <c r="AA924" s="7"/>
      <c r="AB924" s="7"/>
      <c r="AC924" s="7"/>
      <c r="AD924" s="7"/>
      <c r="AE924" s="7"/>
      <c r="AF924" s="7"/>
      <c r="AG924" s="7"/>
      <c r="AH924" s="7"/>
      <c r="AI924" s="7"/>
      <c r="AJ924" s="7"/>
      <c r="AK924" s="7"/>
      <c r="AL924" s="7"/>
      <c r="AM924" s="7"/>
      <c r="AN924" s="7"/>
      <c r="AO924" s="7"/>
      <c r="AP924" s="7"/>
      <c r="AQ924" s="7"/>
    </row>
    <row r="925">
      <c r="A925" s="7"/>
      <c r="B925" s="450"/>
      <c r="C925" s="450"/>
      <c r="D925" s="450"/>
      <c r="E925" s="7"/>
      <c r="F925" s="7"/>
      <c r="G925" s="7"/>
      <c r="H925" s="7"/>
      <c r="I925" s="7"/>
      <c r="J925" s="7"/>
      <c r="K925" s="7"/>
      <c r="L925" s="1733"/>
      <c r="M925" s="7"/>
      <c r="N925" s="7"/>
      <c r="O925" s="7"/>
      <c r="P925" s="7"/>
      <c r="Q925" s="7"/>
      <c r="R925" s="7"/>
      <c r="S925" s="7"/>
      <c r="T925" s="95"/>
      <c r="U925" s="7"/>
      <c r="V925" s="7"/>
      <c r="W925" s="7"/>
      <c r="X925" s="7"/>
      <c r="Y925" s="7"/>
      <c r="Z925" s="7"/>
      <c r="AA925" s="7"/>
      <c r="AB925" s="7"/>
      <c r="AC925" s="7"/>
      <c r="AD925" s="7"/>
      <c r="AE925" s="7"/>
      <c r="AF925" s="7"/>
      <c r="AG925" s="7"/>
      <c r="AH925" s="7"/>
      <c r="AI925" s="7"/>
      <c r="AJ925" s="7"/>
      <c r="AK925" s="7"/>
      <c r="AL925" s="7"/>
      <c r="AM925" s="7"/>
      <c r="AN925" s="7"/>
      <c r="AO925" s="7"/>
      <c r="AP925" s="7"/>
      <c r="AQ925" s="7"/>
    </row>
    <row r="926">
      <c r="A926" s="7"/>
      <c r="B926" s="450"/>
      <c r="C926" s="450"/>
      <c r="D926" s="450"/>
      <c r="E926" s="7"/>
      <c r="F926" s="7"/>
      <c r="G926" s="7"/>
      <c r="H926" s="7"/>
      <c r="I926" s="7"/>
      <c r="J926" s="7"/>
      <c r="K926" s="7"/>
      <c r="L926" s="1733"/>
      <c r="M926" s="7"/>
      <c r="N926" s="7"/>
      <c r="O926" s="7"/>
      <c r="P926" s="7"/>
      <c r="Q926" s="7"/>
      <c r="R926" s="7"/>
      <c r="S926" s="7"/>
      <c r="T926" s="95"/>
      <c r="U926" s="7"/>
      <c r="V926" s="7"/>
      <c r="W926" s="7"/>
      <c r="X926" s="7"/>
      <c r="Y926" s="7"/>
      <c r="Z926" s="7"/>
      <c r="AA926" s="7"/>
      <c r="AB926" s="7"/>
      <c r="AC926" s="7"/>
      <c r="AD926" s="7"/>
      <c r="AE926" s="7"/>
      <c r="AF926" s="7"/>
      <c r="AG926" s="7"/>
      <c r="AH926" s="7"/>
      <c r="AI926" s="7"/>
      <c r="AJ926" s="7"/>
      <c r="AK926" s="7"/>
      <c r="AL926" s="7"/>
      <c r="AM926" s="7"/>
      <c r="AN926" s="7"/>
      <c r="AO926" s="7"/>
      <c r="AP926" s="7"/>
      <c r="AQ926" s="7"/>
    </row>
    <row r="927">
      <c r="A927" s="7"/>
      <c r="B927" s="450"/>
      <c r="C927" s="450"/>
      <c r="D927" s="450"/>
      <c r="E927" s="7"/>
      <c r="F927" s="7"/>
      <c r="G927" s="7"/>
      <c r="H927" s="7"/>
      <c r="I927" s="7"/>
      <c r="J927" s="7"/>
      <c r="K927" s="7"/>
      <c r="L927" s="1733"/>
      <c r="M927" s="7"/>
      <c r="N927" s="7"/>
      <c r="O927" s="7"/>
      <c r="P927" s="7"/>
      <c r="Q927" s="7"/>
      <c r="R927" s="7"/>
      <c r="S927" s="7"/>
      <c r="T927" s="95"/>
      <c r="U927" s="7"/>
      <c r="V927" s="7"/>
      <c r="W927" s="7"/>
      <c r="X927" s="7"/>
      <c r="Y927" s="7"/>
      <c r="Z927" s="7"/>
      <c r="AA927" s="7"/>
      <c r="AB927" s="7"/>
      <c r="AC927" s="7"/>
      <c r="AD927" s="7"/>
      <c r="AE927" s="7"/>
      <c r="AF927" s="7"/>
      <c r="AG927" s="7"/>
      <c r="AH927" s="7"/>
      <c r="AI927" s="7"/>
      <c r="AJ927" s="7"/>
      <c r="AK927" s="7"/>
      <c r="AL927" s="7"/>
      <c r="AM927" s="7"/>
      <c r="AN927" s="7"/>
      <c r="AO927" s="7"/>
      <c r="AP927" s="7"/>
      <c r="AQ927" s="7"/>
    </row>
    <row r="928">
      <c r="A928" s="7"/>
      <c r="B928" s="450"/>
      <c r="C928" s="450"/>
      <c r="D928" s="450"/>
      <c r="E928" s="7"/>
      <c r="F928" s="7"/>
      <c r="G928" s="7"/>
      <c r="H928" s="7"/>
      <c r="I928" s="7"/>
      <c r="J928" s="7"/>
      <c r="K928" s="7"/>
      <c r="L928" s="1733"/>
      <c r="M928" s="7"/>
      <c r="N928" s="7"/>
      <c r="O928" s="7"/>
      <c r="P928" s="7"/>
      <c r="Q928" s="7"/>
      <c r="R928" s="7"/>
      <c r="S928" s="7"/>
      <c r="T928" s="95"/>
      <c r="U928" s="7"/>
      <c r="V928" s="7"/>
      <c r="W928" s="7"/>
      <c r="X928" s="7"/>
      <c r="Y928" s="7"/>
      <c r="Z928" s="7"/>
      <c r="AA928" s="7"/>
      <c r="AB928" s="7"/>
      <c r="AC928" s="7"/>
      <c r="AD928" s="7"/>
      <c r="AE928" s="7"/>
      <c r="AF928" s="7"/>
      <c r="AG928" s="7"/>
      <c r="AH928" s="7"/>
      <c r="AI928" s="7"/>
      <c r="AJ928" s="7"/>
      <c r="AK928" s="7"/>
      <c r="AL928" s="7"/>
      <c r="AM928" s="7"/>
      <c r="AN928" s="7"/>
      <c r="AO928" s="7"/>
      <c r="AP928" s="7"/>
      <c r="AQ928" s="7"/>
    </row>
    <row r="929">
      <c r="A929" s="7"/>
      <c r="B929" s="450"/>
      <c r="C929" s="450"/>
      <c r="D929" s="450"/>
      <c r="E929" s="7"/>
      <c r="F929" s="7"/>
      <c r="G929" s="7"/>
      <c r="H929" s="7"/>
      <c r="I929" s="7"/>
      <c r="J929" s="7"/>
      <c r="K929" s="7"/>
      <c r="L929" s="1733"/>
      <c r="M929" s="7"/>
      <c r="N929" s="7"/>
      <c r="O929" s="7"/>
      <c r="P929" s="7"/>
      <c r="Q929" s="7"/>
      <c r="R929" s="7"/>
      <c r="S929" s="7"/>
      <c r="T929" s="95"/>
      <c r="U929" s="7"/>
      <c r="V929" s="7"/>
      <c r="W929" s="7"/>
      <c r="X929" s="7"/>
      <c r="Y929" s="7"/>
      <c r="Z929" s="7"/>
      <c r="AA929" s="7"/>
      <c r="AB929" s="7"/>
      <c r="AC929" s="7"/>
      <c r="AD929" s="7"/>
      <c r="AE929" s="7"/>
      <c r="AF929" s="7"/>
      <c r="AG929" s="7"/>
      <c r="AH929" s="7"/>
      <c r="AI929" s="7"/>
      <c r="AJ929" s="7"/>
      <c r="AK929" s="7"/>
      <c r="AL929" s="7"/>
      <c r="AM929" s="7"/>
      <c r="AN929" s="7"/>
      <c r="AO929" s="7"/>
      <c r="AP929" s="7"/>
      <c r="AQ929" s="7"/>
    </row>
    <row r="930">
      <c r="A930" s="7"/>
      <c r="B930" s="450"/>
      <c r="C930" s="450"/>
      <c r="D930" s="450"/>
      <c r="E930" s="7"/>
      <c r="F930" s="7"/>
      <c r="G930" s="7"/>
      <c r="H930" s="7"/>
      <c r="I930" s="7"/>
      <c r="J930" s="7"/>
      <c r="K930" s="7"/>
      <c r="L930" s="1733"/>
      <c r="M930" s="7"/>
      <c r="N930" s="7"/>
      <c r="O930" s="7"/>
      <c r="P930" s="7"/>
      <c r="Q930" s="7"/>
      <c r="R930" s="7"/>
      <c r="S930" s="7"/>
      <c r="T930" s="95"/>
      <c r="U930" s="7"/>
      <c r="V930" s="7"/>
      <c r="W930" s="7"/>
      <c r="X930" s="7"/>
      <c r="Y930" s="7"/>
      <c r="Z930" s="7"/>
      <c r="AA930" s="7"/>
      <c r="AB930" s="7"/>
      <c r="AC930" s="7"/>
      <c r="AD930" s="7"/>
      <c r="AE930" s="7"/>
      <c r="AF930" s="7"/>
      <c r="AG930" s="7"/>
      <c r="AH930" s="7"/>
      <c r="AI930" s="7"/>
      <c r="AJ930" s="7"/>
      <c r="AK930" s="7"/>
      <c r="AL930" s="7"/>
      <c r="AM930" s="7"/>
      <c r="AN930" s="7"/>
      <c r="AO930" s="7"/>
      <c r="AP930" s="7"/>
      <c r="AQ930" s="7"/>
    </row>
    <row r="931">
      <c r="A931" s="7"/>
      <c r="B931" s="450"/>
      <c r="C931" s="450"/>
      <c r="D931" s="450"/>
      <c r="E931" s="7"/>
      <c r="F931" s="7"/>
      <c r="G931" s="7"/>
      <c r="H931" s="7"/>
      <c r="I931" s="7"/>
      <c r="J931" s="7"/>
      <c r="K931" s="7"/>
      <c r="L931" s="1733"/>
      <c r="M931" s="7"/>
      <c r="N931" s="7"/>
      <c r="O931" s="7"/>
      <c r="P931" s="7"/>
      <c r="Q931" s="7"/>
      <c r="R931" s="7"/>
      <c r="S931" s="7"/>
      <c r="T931" s="95"/>
      <c r="U931" s="7"/>
      <c r="V931" s="7"/>
      <c r="W931" s="7"/>
      <c r="X931" s="7"/>
      <c r="Y931" s="7"/>
      <c r="Z931" s="7"/>
      <c r="AA931" s="7"/>
      <c r="AB931" s="7"/>
      <c r="AC931" s="7"/>
      <c r="AD931" s="7"/>
      <c r="AE931" s="7"/>
      <c r="AF931" s="7"/>
      <c r="AG931" s="7"/>
      <c r="AH931" s="7"/>
      <c r="AI931" s="7"/>
      <c r="AJ931" s="7"/>
      <c r="AK931" s="7"/>
      <c r="AL931" s="7"/>
      <c r="AM931" s="7"/>
      <c r="AN931" s="7"/>
      <c r="AO931" s="7"/>
      <c r="AP931" s="7"/>
      <c r="AQ931" s="7"/>
    </row>
    <row r="932">
      <c r="A932" s="7"/>
      <c r="B932" s="450"/>
      <c r="C932" s="450"/>
      <c r="D932" s="450"/>
      <c r="E932" s="7"/>
      <c r="F932" s="7"/>
      <c r="G932" s="7"/>
      <c r="H932" s="7"/>
      <c r="I932" s="7"/>
      <c r="J932" s="7"/>
      <c r="K932" s="7"/>
      <c r="L932" s="1733"/>
      <c r="M932" s="7"/>
      <c r="N932" s="7"/>
      <c r="O932" s="7"/>
      <c r="P932" s="7"/>
      <c r="Q932" s="7"/>
      <c r="R932" s="7"/>
      <c r="S932" s="7"/>
      <c r="T932" s="95"/>
      <c r="U932" s="7"/>
      <c r="V932" s="7"/>
      <c r="W932" s="7"/>
      <c r="X932" s="7"/>
      <c r="Y932" s="7"/>
      <c r="Z932" s="7"/>
      <c r="AA932" s="7"/>
      <c r="AB932" s="7"/>
      <c r="AC932" s="7"/>
      <c r="AD932" s="7"/>
      <c r="AE932" s="7"/>
      <c r="AF932" s="7"/>
      <c r="AG932" s="7"/>
      <c r="AH932" s="7"/>
      <c r="AI932" s="7"/>
      <c r="AJ932" s="7"/>
      <c r="AK932" s="7"/>
      <c r="AL932" s="7"/>
      <c r="AM932" s="7"/>
      <c r="AN932" s="7"/>
      <c r="AO932" s="7"/>
      <c r="AP932" s="7"/>
      <c r="AQ932" s="7"/>
    </row>
    <row r="933">
      <c r="A933" s="7"/>
      <c r="B933" s="450"/>
      <c r="C933" s="450"/>
      <c r="D933" s="450"/>
      <c r="E933" s="7"/>
      <c r="F933" s="7"/>
      <c r="G933" s="7"/>
      <c r="H933" s="7"/>
      <c r="I933" s="7"/>
      <c r="J933" s="7"/>
      <c r="K933" s="7"/>
      <c r="L933" s="1733"/>
      <c r="M933" s="7"/>
      <c r="N933" s="7"/>
      <c r="O933" s="7"/>
      <c r="P933" s="7"/>
      <c r="Q933" s="7"/>
      <c r="R933" s="7"/>
      <c r="S933" s="7"/>
      <c r="T933" s="95"/>
      <c r="U933" s="7"/>
      <c r="V933" s="7"/>
      <c r="W933" s="7"/>
      <c r="X933" s="7"/>
      <c r="Y933" s="7"/>
      <c r="Z933" s="7"/>
      <c r="AA933" s="7"/>
      <c r="AB933" s="7"/>
      <c r="AC933" s="7"/>
      <c r="AD933" s="7"/>
      <c r="AE933" s="7"/>
      <c r="AF933" s="7"/>
      <c r="AG933" s="7"/>
      <c r="AH933" s="7"/>
      <c r="AI933" s="7"/>
      <c r="AJ933" s="7"/>
      <c r="AK933" s="7"/>
      <c r="AL933" s="7"/>
      <c r="AM933" s="7"/>
      <c r="AN933" s="7"/>
      <c r="AO933" s="7"/>
      <c r="AP933" s="7"/>
      <c r="AQ933" s="7"/>
    </row>
    <row r="934">
      <c r="A934" s="7"/>
      <c r="B934" s="450"/>
      <c r="C934" s="450"/>
      <c r="D934" s="450"/>
      <c r="E934" s="7"/>
      <c r="F934" s="7"/>
      <c r="G934" s="7"/>
      <c r="H934" s="7"/>
      <c r="I934" s="7"/>
      <c r="J934" s="7"/>
      <c r="K934" s="7"/>
      <c r="L934" s="1733"/>
      <c r="M934" s="7"/>
      <c r="N934" s="7"/>
      <c r="O934" s="7"/>
      <c r="P934" s="7"/>
      <c r="Q934" s="7"/>
      <c r="R934" s="7"/>
      <c r="S934" s="7"/>
      <c r="T934" s="95"/>
      <c r="U934" s="7"/>
      <c r="V934" s="7"/>
      <c r="W934" s="7"/>
      <c r="X934" s="7"/>
      <c r="Y934" s="7"/>
      <c r="Z934" s="7"/>
      <c r="AA934" s="7"/>
      <c r="AB934" s="7"/>
      <c r="AC934" s="7"/>
      <c r="AD934" s="7"/>
      <c r="AE934" s="7"/>
      <c r="AF934" s="7"/>
      <c r="AG934" s="7"/>
      <c r="AH934" s="7"/>
      <c r="AI934" s="7"/>
      <c r="AJ934" s="7"/>
      <c r="AK934" s="7"/>
      <c r="AL934" s="7"/>
      <c r="AM934" s="7"/>
      <c r="AN934" s="7"/>
      <c r="AO934" s="7"/>
      <c r="AP934" s="7"/>
      <c r="AQ934" s="7"/>
    </row>
    <row r="935">
      <c r="A935" s="7"/>
      <c r="B935" s="450"/>
      <c r="C935" s="450"/>
      <c r="D935" s="450"/>
      <c r="E935" s="7"/>
      <c r="F935" s="7"/>
      <c r="G935" s="7"/>
      <c r="H935" s="7"/>
      <c r="I935" s="7"/>
      <c r="J935" s="7"/>
      <c r="K935" s="7"/>
      <c r="L935" s="1733"/>
      <c r="M935" s="7"/>
      <c r="N935" s="7"/>
      <c r="O935" s="7"/>
      <c r="P935" s="7"/>
      <c r="Q935" s="7"/>
      <c r="R935" s="7"/>
      <c r="S935" s="7"/>
      <c r="T935" s="95"/>
      <c r="U935" s="7"/>
      <c r="V935" s="7"/>
      <c r="W935" s="7"/>
      <c r="X935" s="7"/>
      <c r="Y935" s="7"/>
      <c r="Z935" s="7"/>
      <c r="AA935" s="7"/>
      <c r="AB935" s="7"/>
      <c r="AC935" s="7"/>
      <c r="AD935" s="7"/>
      <c r="AE935" s="7"/>
      <c r="AF935" s="7"/>
      <c r="AG935" s="7"/>
      <c r="AH935" s="7"/>
      <c r="AI935" s="7"/>
      <c r="AJ935" s="7"/>
      <c r="AK935" s="7"/>
      <c r="AL935" s="7"/>
      <c r="AM935" s="7"/>
      <c r="AN935" s="7"/>
      <c r="AO935" s="7"/>
      <c r="AP935" s="7"/>
      <c r="AQ935" s="7"/>
    </row>
    <row r="936">
      <c r="A936" s="7"/>
      <c r="B936" s="450"/>
      <c r="C936" s="450"/>
      <c r="D936" s="450"/>
      <c r="E936" s="7"/>
      <c r="F936" s="7"/>
      <c r="G936" s="7"/>
      <c r="H936" s="7"/>
      <c r="I936" s="7"/>
      <c r="J936" s="7"/>
      <c r="K936" s="7"/>
      <c r="L936" s="1733"/>
      <c r="M936" s="7"/>
      <c r="N936" s="7"/>
      <c r="O936" s="7"/>
      <c r="P936" s="7"/>
      <c r="Q936" s="7"/>
      <c r="R936" s="7"/>
      <c r="S936" s="7"/>
      <c r="T936" s="95"/>
      <c r="U936" s="7"/>
      <c r="V936" s="7"/>
      <c r="W936" s="7"/>
      <c r="X936" s="7"/>
      <c r="Y936" s="7"/>
      <c r="Z936" s="7"/>
      <c r="AA936" s="7"/>
      <c r="AB936" s="7"/>
      <c r="AC936" s="7"/>
      <c r="AD936" s="7"/>
      <c r="AE936" s="7"/>
      <c r="AF936" s="7"/>
      <c r="AG936" s="7"/>
      <c r="AH936" s="7"/>
      <c r="AI936" s="7"/>
      <c r="AJ936" s="7"/>
      <c r="AK936" s="7"/>
      <c r="AL936" s="7"/>
      <c r="AM936" s="7"/>
      <c r="AN936" s="7"/>
      <c r="AO936" s="7"/>
      <c r="AP936" s="7"/>
      <c r="AQ936" s="7"/>
    </row>
    <row r="937">
      <c r="A937" s="7"/>
      <c r="B937" s="450"/>
      <c r="C937" s="450"/>
      <c r="D937" s="450"/>
      <c r="E937" s="7"/>
      <c r="F937" s="7"/>
      <c r="G937" s="7"/>
      <c r="H937" s="7"/>
      <c r="I937" s="7"/>
      <c r="J937" s="7"/>
      <c r="K937" s="7"/>
      <c r="L937" s="1733"/>
      <c r="M937" s="7"/>
      <c r="N937" s="7"/>
      <c r="O937" s="7"/>
      <c r="P937" s="7"/>
      <c r="Q937" s="7"/>
      <c r="R937" s="7"/>
      <c r="S937" s="7"/>
      <c r="T937" s="95"/>
      <c r="U937" s="7"/>
      <c r="V937" s="7"/>
      <c r="W937" s="7"/>
      <c r="X937" s="7"/>
      <c r="Y937" s="7"/>
      <c r="Z937" s="7"/>
      <c r="AA937" s="7"/>
      <c r="AB937" s="7"/>
      <c r="AC937" s="7"/>
      <c r="AD937" s="7"/>
      <c r="AE937" s="7"/>
      <c r="AF937" s="7"/>
      <c r="AG937" s="7"/>
      <c r="AH937" s="7"/>
      <c r="AI937" s="7"/>
      <c r="AJ937" s="7"/>
      <c r="AK937" s="7"/>
      <c r="AL937" s="7"/>
      <c r="AM937" s="7"/>
      <c r="AN937" s="7"/>
      <c r="AO937" s="7"/>
      <c r="AP937" s="7"/>
      <c r="AQ937" s="7"/>
    </row>
    <row r="938">
      <c r="A938" s="7"/>
      <c r="B938" s="450"/>
      <c r="C938" s="450"/>
      <c r="D938" s="450"/>
      <c r="E938" s="7"/>
      <c r="F938" s="7"/>
      <c r="G938" s="7"/>
      <c r="H938" s="7"/>
      <c r="I938" s="7"/>
      <c r="J938" s="7"/>
      <c r="K938" s="7"/>
      <c r="L938" s="1733"/>
      <c r="M938" s="7"/>
      <c r="N938" s="7"/>
      <c r="O938" s="7"/>
      <c r="P938" s="7"/>
      <c r="Q938" s="7"/>
      <c r="R938" s="7"/>
      <c r="S938" s="7"/>
      <c r="T938" s="95"/>
      <c r="U938" s="7"/>
      <c r="V938" s="7"/>
      <c r="W938" s="7"/>
      <c r="X938" s="7"/>
      <c r="Y938" s="7"/>
      <c r="Z938" s="7"/>
      <c r="AA938" s="7"/>
      <c r="AB938" s="7"/>
      <c r="AC938" s="7"/>
      <c r="AD938" s="7"/>
      <c r="AE938" s="7"/>
      <c r="AF938" s="7"/>
      <c r="AG938" s="7"/>
      <c r="AH938" s="7"/>
      <c r="AI938" s="7"/>
      <c r="AJ938" s="7"/>
      <c r="AK938" s="7"/>
      <c r="AL938" s="7"/>
      <c r="AM938" s="7"/>
      <c r="AN938" s="7"/>
      <c r="AO938" s="7"/>
      <c r="AP938" s="7"/>
      <c r="AQ938" s="7"/>
    </row>
    <row r="939">
      <c r="A939" s="7"/>
      <c r="B939" s="450"/>
      <c r="C939" s="450"/>
      <c r="D939" s="450"/>
      <c r="E939" s="7"/>
      <c r="F939" s="7"/>
      <c r="G939" s="7"/>
      <c r="H939" s="7"/>
      <c r="I939" s="7"/>
      <c r="J939" s="7"/>
      <c r="K939" s="7"/>
      <c r="L939" s="1733"/>
      <c r="M939" s="7"/>
      <c r="N939" s="7"/>
      <c r="O939" s="7"/>
      <c r="P939" s="7"/>
      <c r="Q939" s="7"/>
      <c r="R939" s="7"/>
      <c r="S939" s="7"/>
      <c r="T939" s="95"/>
      <c r="U939" s="7"/>
      <c r="V939" s="7"/>
      <c r="W939" s="7"/>
      <c r="X939" s="7"/>
      <c r="Y939" s="7"/>
      <c r="Z939" s="7"/>
      <c r="AA939" s="7"/>
      <c r="AB939" s="7"/>
      <c r="AC939" s="7"/>
      <c r="AD939" s="7"/>
      <c r="AE939" s="7"/>
      <c r="AF939" s="7"/>
      <c r="AG939" s="7"/>
      <c r="AH939" s="7"/>
      <c r="AI939" s="7"/>
      <c r="AJ939" s="7"/>
      <c r="AK939" s="7"/>
      <c r="AL939" s="7"/>
      <c r="AM939" s="7"/>
      <c r="AN939" s="7"/>
      <c r="AO939" s="7"/>
      <c r="AP939" s="7"/>
      <c r="AQ939" s="7"/>
    </row>
    <row r="940">
      <c r="A940" s="7"/>
      <c r="B940" s="450"/>
      <c r="C940" s="450"/>
      <c r="D940" s="450"/>
      <c r="E940" s="7"/>
      <c r="F940" s="7"/>
      <c r="G940" s="7"/>
      <c r="H940" s="7"/>
      <c r="I940" s="7"/>
      <c r="J940" s="7"/>
      <c r="K940" s="7"/>
      <c r="L940" s="1733"/>
      <c r="M940" s="7"/>
      <c r="N940" s="7"/>
      <c r="O940" s="7"/>
      <c r="P940" s="7"/>
      <c r="Q940" s="7"/>
      <c r="R940" s="7"/>
      <c r="S940" s="7"/>
      <c r="T940" s="95"/>
      <c r="U940" s="7"/>
      <c r="V940" s="7"/>
      <c r="W940" s="7"/>
      <c r="X940" s="7"/>
      <c r="Y940" s="7"/>
      <c r="Z940" s="7"/>
      <c r="AA940" s="7"/>
      <c r="AB940" s="7"/>
      <c r="AC940" s="7"/>
      <c r="AD940" s="7"/>
      <c r="AE940" s="7"/>
      <c r="AF940" s="7"/>
      <c r="AG940" s="7"/>
      <c r="AH940" s="7"/>
      <c r="AI940" s="7"/>
      <c r="AJ940" s="7"/>
      <c r="AK940" s="7"/>
      <c r="AL940" s="7"/>
      <c r="AM940" s="7"/>
      <c r="AN940" s="7"/>
      <c r="AO940" s="7"/>
      <c r="AP940" s="7"/>
      <c r="AQ940" s="7"/>
    </row>
    <row r="941">
      <c r="A941" s="7"/>
      <c r="B941" s="450"/>
      <c r="C941" s="450"/>
      <c r="D941" s="450"/>
      <c r="E941" s="7"/>
      <c r="F941" s="7"/>
      <c r="G941" s="7"/>
      <c r="H941" s="7"/>
      <c r="I941" s="7"/>
      <c r="J941" s="7"/>
      <c r="K941" s="7"/>
      <c r="L941" s="1733"/>
      <c r="M941" s="7"/>
      <c r="N941" s="7"/>
      <c r="O941" s="7"/>
      <c r="P941" s="7"/>
      <c r="Q941" s="7"/>
      <c r="R941" s="7"/>
      <c r="S941" s="7"/>
      <c r="T941" s="95"/>
      <c r="U941" s="7"/>
      <c r="V941" s="7"/>
      <c r="W941" s="7"/>
      <c r="X941" s="7"/>
      <c r="Y941" s="7"/>
      <c r="Z941" s="7"/>
      <c r="AA941" s="7"/>
      <c r="AB941" s="7"/>
      <c r="AC941" s="7"/>
      <c r="AD941" s="7"/>
      <c r="AE941" s="7"/>
      <c r="AF941" s="7"/>
      <c r="AG941" s="7"/>
      <c r="AH941" s="7"/>
      <c r="AI941" s="7"/>
      <c r="AJ941" s="7"/>
      <c r="AK941" s="7"/>
      <c r="AL941" s="7"/>
      <c r="AM941" s="7"/>
      <c r="AN941" s="7"/>
      <c r="AO941" s="7"/>
      <c r="AP941" s="7"/>
      <c r="AQ941" s="7"/>
    </row>
    <row r="942">
      <c r="A942" s="7"/>
      <c r="B942" s="450"/>
      <c r="C942" s="450"/>
      <c r="D942" s="450"/>
      <c r="E942" s="7"/>
      <c r="F942" s="7"/>
      <c r="G942" s="7"/>
      <c r="H942" s="7"/>
      <c r="I942" s="7"/>
      <c r="J942" s="7"/>
      <c r="K942" s="7"/>
      <c r="L942" s="1733"/>
      <c r="M942" s="7"/>
      <c r="N942" s="7"/>
      <c r="O942" s="7"/>
      <c r="P942" s="7"/>
      <c r="Q942" s="7"/>
      <c r="R942" s="7"/>
      <c r="S942" s="7"/>
      <c r="T942" s="95"/>
      <c r="U942" s="7"/>
      <c r="V942" s="7"/>
      <c r="W942" s="7"/>
      <c r="X942" s="7"/>
      <c r="Y942" s="7"/>
      <c r="Z942" s="7"/>
      <c r="AA942" s="7"/>
      <c r="AB942" s="7"/>
      <c r="AC942" s="7"/>
      <c r="AD942" s="7"/>
      <c r="AE942" s="7"/>
      <c r="AF942" s="7"/>
      <c r="AG942" s="7"/>
      <c r="AH942" s="7"/>
      <c r="AI942" s="7"/>
      <c r="AJ942" s="7"/>
      <c r="AK942" s="7"/>
      <c r="AL942" s="7"/>
      <c r="AM942" s="7"/>
      <c r="AN942" s="7"/>
      <c r="AO942" s="7"/>
      <c r="AP942" s="7"/>
      <c r="AQ942" s="7"/>
    </row>
    <row r="943">
      <c r="A943" s="7"/>
      <c r="B943" s="450"/>
      <c r="C943" s="450"/>
      <c r="D943" s="450"/>
      <c r="E943" s="7"/>
      <c r="F943" s="7"/>
      <c r="G943" s="7"/>
      <c r="H943" s="7"/>
      <c r="I943" s="7"/>
      <c r="J943" s="7"/>
      <c r="K943" s="7"/>
      <c r="L943" s="1733"/>
      <c r="M943" s="7"/>
      <c r="N943" s="7"/>
      <c r="O943" s="7"/>
      <c r="P943" s="7"/>
      <c r="Q943" s="7"/>
      <c r="R943" s="7"/>
      <c r="S943" s="7"/>
      <c r="T943" s="95"/>
      <c r="U943" s="7"/>
      <c r="V943" s="7"/>
      <c r="W943" s="7"/>
      <c r="X943" s="7"/>
      <c r="Y943" s="7"/>
      <c r="Z943" s="7"/>
      <c r="AA943" s="7"/>
      <c r="AB943" s="7"/>
      <c r="AC943" s="7"/>
      <c r="AD943" s="7"/>
      <c r="AE943" s="7"/>
      <c r="AF943" s="7"/>
      <c r="AG943" s="7"/>
      <c r="AH943" s="7"/>
      <c r="AI943" s="7"/>
      <c r="AJ943" s="7"/>
      <c r="AK943" s="7"/>
      <c r="AL943" s="7"/>
      <c r="AM943" s="7"/>
      <c r="AN943" s="7"/>
      <c r="AO943" s="7"/>
      <c r="AP943" s="7"/>
      <c r="AQ943" s="7"/>
    </row>
    <row r="944">
      <c r="A944" s="7"/>
      <c r="B944" s="450"/>
      <c r="C944" s="450"/>
      <c r="D944" s="450"/>
      <c r="E944" s="7"/>
      <c r="F944" s="7"/>
      <c r="G944" s="7"/>
      <c r="H944" s="7"/>
      <c r="I944" s="7"/>
      <c r="J944" s="7"/>
      <c r="K944" s="7"/>
      <c r="L944" s="1733"/>
      <c r="M944" s="7"/>
      <c r="N944" s="7"/>
      <c r="O944" s="7"/>
      <c r="P944" s="7"/>
      <c r="Q944" s="7"/>
      <c r="R944" s="7"/>
      <c r="S944" s="7"/>
      <c r="T944" s="95"/>
      <c r="U944" s="7"/>
      <c r="V944" s="7"/>
      <c r="W944" s="7"/>
      <c r="X944" s="7"/>
      <c r="Y944" s="7"/>
      <c r="Z944" s="7"/>
      <c r="AA944" s="7"/>
      <c r="AB944" s="7"/>
      <c r="AC944" s="7"/>
      <c r="AD944" s="7"/>
      <c r="AE944" s="7"/>
      <c r="AF944" s="7"/>
      <c r="AG944" s="7"/>
      <c r="AH944" s="7"/>
      <c r="AI944" s="7"/>
      <c r="AJ944" s="7"/>
      <c r="AK944" s="7"/>
      <c r="AL944" s="7"/>
      <c r="AM944" s="7"/>
      <c r="AN944" s="7"/>
      <c r="AO944" s="7"/>
      <c r="AP944" s="7"/>
      <c r="AQ944" s="7"/>
    </row>
    <row r="945">
      <c r="A945" s="7"/>
      <c r="B945" s="450"/>
      <c r="C945" s="450"/>
      <c r="D945" s="450"/>
      <c r="E945" s="7"/>
      <c r="F945" s="7"/>
      <c r="G945" s="7"/>
      <c r="H945" s="7"/>
      <c r="I945" s="7"/>
      <c r="J945" s="7"/>
      <c r="K945" s="7"/>
      <c r="L945" s="1733"/>
      <c r="M945" s="7"/>
      <c r="N945" s="7"/>
      <c r="O945" s="7"/>
      <c r="P945" s="7"/>
      <c r="Q945" s="7"/>
      <c r="R945" s="7"/>
      <c r="S945" s="7"/>
      <c r="T945" s="95"/>
      <c r="U945" s="7"/>
      <c r="V945" s="7"/>
      <c r="W945" s="7"/>
      <c r="X945" s="7"/>
      <c r="Y945" s="7"/>
      <c r="Z945" s="7"/>
      <c r="AA945" s="7"/>
      <c r="AB945" s="7"/>
      <c r="AC945" s="7"/>
      <c r="AD945" s="7"/>
      <c r="AE945" s="7"/>
      <c r="AF945" s="7"/>
      <c r="AG945" s="7"/>
      <c r="AH945" s="7"/>
      <c r="AI945" s="7"/>
      <c r="AJ945" s="7"/>
      <c r="AK945" s="7"/>
      <c r="AL945" s="7"/>
      <c r="AM945" s="7"/>
      <c r="AN945" s="7"/>
      <c r="AO945" s="7"/>
      <c r="AP945" s="7"/>
      <c r="AQ945" s="7"/>
    </row>
    <row r="946">
      <c r="A946" s="7"/>
      <c r="B946" s="450"/>
      <c r="C946" s="450"/>
      <c r="D946" s="450"/>
      <c r="E946" s="7"/>
      <c r="F946" s="7"/>
      <c r="G946" s="7"/>
      <c r="H946" s="7"/>
      <c r="I946" s="7"/>
      <c r="J946" s="7"/>
      <c r="K946" s="7"/>
      <c r="L946" s="1733"/>
      <c r="M946" s="7"/>
      <c r="N946" s="7"/>
      <c r="O946" s="7"/>
      <c r="P946" s="7"/>
      <c r="Q946" s="7"/>
      <c r="R946" s="7"/>
      <c r="S946" s="7"/>
      <c r="T946" s="95"/>
      <c r="U946" s="7"/>
      <c r="V946" s="7"/>
      <c r="W946" s="7"/>
      <c r="X946" s="7"/>
      <c r="Y946" s="7"/>
      <c r="Z946" s="7"/>
      <c r="AA946" s="7"/>
      <c r="AB946" s="7"/>
      <c r="AC946" s="7"/>
      <c r="AD946" s="7"/>
      <c r="AE946" s="7"/>
      <c r="AF946" s="7"/>
      <c r="AG946" s="7"/>
      <c r="AH946" s="7"/>
      <c r="AI946" s="7"/>
      <c r="AJ946" s="7"/>
      <c r="AK946" s="7"/>
      <c r="AL946" s="7"/>
      <c r="AM946" s="7"/>
      <c r="AN946" s="7"/>
      <c r="AO946" s="7"/>
      <c r="AP946" s="7"/>
      <c r="AQ946" s="7"/>
    </row>
    <row r="947">
      <c r="A947" s="7"/>
      <c r="B947" s="450"/>
      <c r="C947" s="450"/>
      <c r="D947" s="450"/>
      <c r="E947" s="7"/>
      <c r="F947" s="7"/>
      <c r="G947" s="7"/>
      <c r="H947" s="7"/>
      <c r="I947" s="7"/>
      <c r="J947" s="7"/>
      <c r="K947" s="7"/>
      <c r="L947" s="1733"/>
      <c r="M947" s="7"/>
      <c r="N947" s="7"/>
      <c r="O947" s="7"/>
      <c r="P947" s="7"/>
      <c r="Q947" s="7"/>
      <c r="R947" s="7"/>
      <c r="S947" s="7"/>
      <c r="T947" s="95"/>
      <c r="U947" s="7"/>
      <c r="V947" s="7"/>
      <c r="W947" s="7"/>
      <c r="X947" s="7"/>
      <c r="Y947" s="7"/>
      <c r="Z947" s="7"/>
      <c r="AA947" s="7"/>
      <c r="AB947" s="7"/>
      <c r="AC947" s="7"/>
      <c r="AD947" s="7"/>
      <c r="AE947" s="7"/>
      <c r="AF947" s="7"/>
      <c r="AG947" s="7"/>
      <c r="AH947" s="7"/>
      <c r="AI947" s="7"/>
      <c r="AJ947" s="7"/>
      <c r="AK947" s="7"/>
      <c r="AL947" s="7"/>
      <c r="AM947" s="7"/>
      <c r="AN947" s="7"/>
      <c r="AO947" s="7"/>
      <c r="AP947" s="7"/>
      <c r="AQ947" s="7"/>
    </row>
    <row r="948">
      <c r="A948" s="7"/>
      <c r="B948" s="450"/>
      <c r="C948" s="450"/>
      <c r="D948" s="450"/>
      <c r="E948" s="7"/>
      <c r="F948" s="7"/>
      <c r="G948" s="7"/>
      <c r="H948" s="7"/>
      <c r="I948" s="7"/>
      <c r="J948" s="7"/>
      <c r="K948" s="7"/>
      <c r="L948" s="1733"/>
      <c r="M948" s="7"/>
      <c r="N948" s="7"/>
      <c r="O948" s="7"/>
      <c r="P948" s="7"/>
      <c r="Q948" s="7"/>
      <c r="R948" s="7"/>
      <c r="S948" s="7"/>
      <c r="T948" s="95"/>
      <c r="U948" s="7"/>
      <c r="V948" s="7"/>
      <c r="W948" s="7"/>
      <c r="X948" s="7"/>
      <c r="Y948" s="7"/>
      <c r="Z948" s="7"/>
      <c r="AA948" s="7"/>
      <c r="AB948" s="7"/>
      <c r="AC948" s="7"/>
      <c r="AD948" s="7"/>
      <c r="AE948" s="7"/>
      <c r="AF948" s="7"/>
      <c r="AG948" s="7"/>
      <c r="AH948" s="7"/>
      <c r="AI948" s="7"/>
      <c r="AJ948" s="7"/>
      <c r="AK948" s="7"/>
      <c r="AL948" s="7"/>
      <c r="AM948" s="7"/>
      <c r="AN948" s="7"/>
      <c r="AO948" s="7"/>
      <c r="AP948" s="7"/>
      <c r="AQ948" s="7"/>
    </row>
    <row r="949">
      <c r="A949" s="7"/>
      <c r="B949" s="450"/>
      <c r="C949" s="450"/>
      <c r="D949" s="450"/>
      <c r="E949" s="7"/>
      <c r="F949" s="7"/>
      <c r="G949" s="7"/>
      <c r="H949" s="7"/>
      <c r="I949" s="7"/>
      <c r="J949" s="7"/>
      <c r="K949" s="7"/>
      <c r="L949" s="1733"/>
      <c r="M949" s="7"/>
      <c r="N949" s="7"/>
      <c r="O949" s="7"/>
      <c r="P949" s="7"/>
      <c r="Q949" s="7"/>
      <c r="R949" s="7"/>
      <c r="S949" s="7"/>
      <c r="T949" s="95"/>
      <c r="U949" s="7"/>
      <c r="V949" s="7"/>
      <c r="W949" s="7"/>
      <c r="X949" s="7"/>
      <c r="Y949" s="7"/>
      <c r="Z949" s="7"/>
      <c r="AA949" s="7"/>
      <c r="AB949" s="7"/>
      <c r="AC949" s="7"/>
      <c r="AD949" s="7"/>
      <c r="AE949" s="7"/>
      <c r="AF949" s="7"/>
      <c r="AG949" s="7"/>
      <c r="AH949" s="7"/>
      <c r="AI949" s="7"/>
      <c r="AJ949" s="7"/>
      <c r="AK949" s="7"/>
      <c r="AL949" s="7"/>
      <c r="AM949" s="7"/>
      <c r="AN949" s="7"/>
      <c r="AO949" s="7"/>
      <c r="AP949" s="7"/>
      <c r="AQ949" s="7"/>
    </row>
    <row r="950">
      <c r="A950" s="7"/>
      <c r="B950" s="450"/>
      <c r="C950" s="450"/>
      <c r="D950" s="450"/>
      <c r="E950" s="7"/>
      <c r="F950" s="7"/>
      <c r="G950" s="7"/>
      <c r="H950" s="7"/>
      <c r="I950" s="7"/>
      <c r="J950" s="7"/>
      <c r="K950" s="7"/>
      <c r="L950" s="1733"/>
      <c r="M950" s="7"/>
      <c r="N950" s="7"/>
      <c r="O950" s="7"/>
      <c r="P950" s="7"/>
      <c r="Q950" s="7"/>
      <c r="R950" s="7"/>
      <c r="S950" s="7"/>
      <c r="T950" s="95"/>
      <c r="U950" s="7"/>
      <c r="V950" s="7"/>
      <c r="W950" s="7"/>
      <c r="X950" s="7"/>
      <c r="Y950" s="7"/>
      <c r="Z950" s="7"/>
      <c r="AA950" s="7"/>
      <c r="AB950" s="7"/>
      <c r="AC950" s="7"/>
      <c r="AD950" s="7"/>
      <c r="AE950" s="7"/>
      <c r="AF950" s="7"/>
      <c r="AG950" s="7"/>
      <c r="AH950" s="7"/>
      <c r="AI950" s="7"/>
      <c r="AJ950" s="7"/>
      <c r="AK950" s="7"/>
      <c r="AL950" s="7"/>
      <c r="AM950" s="7"/>
      <c r="AN950" s="7"/>
      <c r="AO950" s="7"/>
      <c r="AP950" s="7"/>
      <c r="AQ950" s="7"/>
    </row>
    <row r="951">
      <c r="A951" s="7"/>
      <c r="B951" s="450"/>
      <c r="C951" s="450"/>
      <c r="D951" s="450"/>
      <c r="E951" s="7"/>
      <c r="F951" s="7"/>
      <c r="G951" s="7"/>
      <c r="H951" s="7"/>
      <c r="I951" s="7"/>
      <c r="J951" s="7"/>
      <c r="K951" s="7"/>
      <c r="L951" s="1733"/>
      <c r="M951" s="7"/>
      <c r="N951" s="7"/>
      <c r="O951" s="7"/>
      <c r="P951" s="7"/>
      <c r="Q951" s="7"/>
      <c r="R951" s="7"/>
      <c r="S951" s="7"/>
      <c r="T951" s="95"/>
      <c r="U951" s="7"/>
      <c r="V951" s="7"/>
      <c r="W951" s="7"/>
      <c r="X951" s="7"/>
      <c r="Y951" s="7"/>
      <c r="Z951" s="7"/>
      <c r="AA951" s="7"/>
      <c r="AB951" s="7"/>
      <c r="AC951" s="7"/>
      <c r="AD951" s="7"/>
      <c r="AE951" s="7"/>
      <c r="AF951" s="7"/>
      <c r="AG951" s="7"/>
      <c r="AH951" s="7"/>
      <c r="AI951" s="7"/>
      <c r="AJ951" s="7"/>
      <c r="AK951" s="7"/>
      <c r="AL951" s="7"/>
      <c r="AM951" s="7"/>
      <c r="AN951" s="7"/>
      <c r="AO951" s="7"/>
      <c r="AP951" s="7"/>
      <c r="AQ951" s="7"/>
    </row>
    <row r="952">
      <c r="A952" s="7"/>
      <c r="B952" s="450"/>
      <c r="C952" s="450"/>
      <c r="D952" s="450"/>
      <c r="E952" s="7"/>
      <c r="F952" s="7"/>
      <c r="G952" s="7"/>
      <c r="H952" s="7"/>
      <c r="I952" s="7"/>
      <c r="J952" s="7"/>
      <c r="K952" s="7"/>
      <c r="L952" s="1733"/>
      <c r="M952" s="7"/>
      <c r="N952" s="7"/>
      <c r="O952" s="7"/>
      <c r="P952" s="7"/>
      <c r="Q952" s="7"/>
      <c r="R952" s="7"/>
      <c r="S952" s="7"/>
      <c r="T952" s="95"/>
      <c r="U952" s="7"/>
      <c r="V952" s="7"/>
      <c r="W952" s="7"/>
      <c r="X952" s="7"/>
      <c r="Y952" s="7"/>
      <c r="Z952" s="7"/>
      <c r="AA952" s="7"/>
      <c r="AB952" s="7"/>
      <c r="AC952" s="7"/>
      <c r="AD952" s="7"/>
      <c r="AE952" s="7"/>
      <c r="AF952" s="7"/>
      <c r="AG952" s="7"/>
      <c r="AH952" s="7"/>
      <c r="AI952" s="7"/>
      <c r="AJ952" s="7"/>
      <c r="AK952" s="7"/>
      <c r="AL952" s="7"/>
      <c r="AM952" s="7"/>
      <c r="AN952" s="7"/>
      <c r="AO952" s="7"/>
      <c r="AP952" s="7"/>
      <c r="AQ952" s="7"/>
    </row>
    <row r="953">
      <c r="A953" s="7"/>
      <c r="B953" s="450"/>
      <c r="C953" s="450"/>
      <c r="D953" s="450"/>
      <c r="E953" s="7"/>
      <c r="F953" s="7"/>
      <c r="G953" s="7"/>
      <c r="H953" s="7"/>
      <c r="I953" s="7"/>
      <c r="J953" s="7"/>
      <c r="K953" s="7"/>
      <c r="L953" s="1733"/>
      <c r="M953" s="7"/>
      <c r="N953" s="7"/>
      <c r="O953" s="7"/>
      <c r="P953" s="7"/>
      <c r="Q953" s="7"/>
      <c r="R953" s="7"/>
      <c r="S953" s="7"/>
      <c r="T953" s="95"/>
      <c r="U953" s="7"/>
      <c r="V953" s="7"/>
      <c r="W953" s="7"/>
      <c r="X953" s="7"/>
      <c r="Y953" s="7"/>
      <c r="Z953" s="7"/>
      <c r="AA953" s="7"/>
      <c r="AB953" s="7"/>
      <c r="AC953" s="7"/>
      <c r="AD953" s="7"/>
      <c r="AE953" s="7"/>
      <c r="AF953" s="7"/>
      <c r="AG953" s="7"/>
      <c r="AH953" s="7"/>
      <c r="AI953" s="7"/>
      <c r="AJ953" s="7"/>
      <c r="AK953" s="7"/>
      <c r="AL953" s="7"/>
      <c r="AM953" s="7"/>
      <c r="AN953" s="7"/>
      <c r="AO953" s="7"/>
      <c r="AP953" s="7"/>
      <c r="AQ953" s="7"/>
    </row>
    <row r="954">
      <c r="A954" s="7"/>
      <c r="B954" s="450"/>
      <c r="C954" s="450"/>
      <c r="D954" s="450"/>
      <c r="E954" s="7"/>
      <c r="F954" s="7"/>
      <c r="G954" s="7"/>
      <c r="H954" s="7"/>
      <c r="I954" s="7"/>
      <c r="J954" s="7"/>
      <c r="K954" s="7"/>
      <c r="L954" s="1733"/>
      <c r="M954" s="7"/>
      <c r="N954" s="7"/>
      <c r="O954" s="7"/>
      <c r="P954" s="7"/>
      <c r="Q954" s="7"/>
      <c r="R954" s="7"/>
      <c r="S954" s="7"/>
      <c r="T954" s="95"/>
      <c r="U954" s="7"/>
      <c r="V954" s="7"/>
      <c r="W954" s="7"/>
      <c r="X954" s="7"/>
      <c r="Y954" s="7"/>
      <c r="Z954" s="7"/>
      <c r="AA954" s="7"/>
      <c r="AB954" s="7"/>
      <c r="AC954" s="7"/>
      <c r="AD954" s="7"/>
      <c r="AE954" s="7"/>
      <c r="AF954" s="7"/>
      <c r="AG954" s="7"/>
      <c r="AH954" s="7"/>
      <c r="AI954" s="7"/>
      <c r="AJ954" s="7"/>
      <c r="AK954" s="7"/>
      <c r="AL954" s="7"/>
      <c r="AM954" s="7"/>
      <c r="AN954" s="7"/>
      <c r="AO954" s="7"/>
      <c r="AP954" s="7"/>
      <c r="AQ954" s="7"/>
    </row>
    <row r="955">
      <c r="A955" s="7"/>
      <c r="B955" s="450"/>
      <c r="C955" s="450"/>
      <c r="D955" s="450"/>
      <c r="E955" s="7"/>
      <c r="F955" s="7"/>
      <c r="G955" s="7"/>
      <c r="H955" s="7"/>
      <c r="I955" s="7"/>
      <c r="J955" s="7"/>
      <c r="K955" s="7"/>
      <c r="L955" s="1733"/>
      <c r="M955" s="7"/>
      <c r="N955" s="7"/>
      <c r="O955" s="7"/>
      <c r="P955" s="7"/>
      <c r="Q955" s="7"/>
      <c r="R955" s="7"/>
      <c r="S955" s="7"/>
      <c r="T955" s="95"/>
      <c r="U955" s="7"/>
      <c r="V955" s="7"/>
      <c r="W955" s="7"/>
      <c r="X955" s="7"/>
      <c r="Y955" s="7"/>
      <c r="Z955" s="7"/>
      <c r="AA955" s="7"/>
      <c r="AB955" s="7"/>
      <c r="AC955" s="7"/>
      <c r="AD955" s="7"/>
      <c r="AE955" s="7"/>
      <c r="AF955" s="7"/>
      <c r="AG955" s="7"/>
      <c r="AH955" s="7"/>
      <c r="AI955" s="7"/>
      <c r="AJ955" s="7"/>
      <c r="AK955" s="7"/>
      <c r="AL955" s="7"/>
      <c r="AM955" s="7"/>
      <c r="AN955" s="7"/>
      <c r="AO955" s="7"/>
      <c r="AP955" s="7"/>
      <c r="AQ955" s="7"/>
    </row>
    <row r="956">
      <c r="A956" s="7"/>
      <c r="B956" s="450"/>
      <c r="C956" s="450"/>
      <c r="D956" s="450"/>
      <c r="E956" s="7"/>
      <c r="F956" s="7"/>
      <c r="G956" s="7"/>
      <c r="H956" s="7"/>
      <c r="I956" s="7"/>
      <c r="J956" s="7"/>
      <c r="K956" s="7"/>
      <c r="L956" s="1733"/>
      <c r="M956" s="7"/>
      <c r="N956" s="7"/>
      <c r="O956" s="7"/>
      <c r="P956" s="7"/>
      <c r="Q956" s="7"/>
      <c r="R956" s="7"/>
      <c r="S956" s="7"/>
      <c r="T956" s="95"/>
      <c r="U956" s="7"/>
      <c r="V956" s="7"/>
      <c r="W956" s="7"/>
      <c r="X956" s="7"/>
      <c r="Y956" s="7"/>
      <c r="Z956" s="7"/>
      <c r="AA956" s="7"/>
      <c r="AB956" s="7"/>
      <c r="AC956" s="7"/>
      <c r="AD956" s="7"/>
      <c r="AE956" s="7"/>
      <c r="AF956" s="7"/>
      <c r="AG956" s="7"/>
      <c r="AH956" s="7"/>
      <c r="AI956" s="7"/>
      <c r="AJ956" s="7"/>
      <c r="AK956" s="7"/>
      <c r="AL956" s="7"/>
      <c r="AM956" s="7"/>
      <c r="AN956" s="7"/>
      <c r="AO956" s="7"/>
      <c r="AP956" s="7"/>
      <c r="AQ956" s="7"/>
    </row>
    <row r="957">
      <c r="A957" s="7"/>
      <c r="B957" s="450"/>
      <c r="C957" s="450"/>
      <c r="D957" s="450"/>
      <c r="E957" s="7"/>
      <c r="F957" s="7"/>
      <c r="G957" s="7"/>
      <c r="H957" s="7"/>
      <c r="I957" s="7"/>
      <c r="J957" s="7"/>
      <c r="K957" s="7"/>
      <c r="L957" s="1733"/>
      <c r="M957" s="7"/>
      <c r="N957" s="7"/>
      <c r="O957" s="7"/>
      <c r="P957" s="7"/>
      <c r="Q957" s="7"/>
      <c r="R957" s="7"/>
      <c r="S957" s="7"/>
      <c r="T957" s="95"/>
      <c r="U957" s="7"/>
      <c r="V957" s="7"/>
      <c r="W957" s="7"/>
      <c r="X957" s="7"/>
      <c r="Y957" s="7"/>
      <c r="Z957" s="7"/>
      <c r="AA957" s="7"/>
      <c r="AB957" s="7"/>
      <c r="AC957" s="7"/>
      <c r="AD957" s="7"/>
      <c r="AE957" s="7"/>
      <c r="AF957" s="7"/>
      <c r="AG957" s="7"/>
      <c r="AH957" s="7"/>
      <c r="AI957" s="7"/>
      <c r="AJ957" s="7"/>
      <c r="AK957" s="7"/>
      <c r="AL957" s="7"/>
      <c r="AM957" s="7"/>
      <c r="AN957" s="7"/>
      <c r="AO957" s="7"/>
      <c r="AP957" s="7"/>
      <c r="AQ957" s="7"/>
    </row>
    <row r="958">
      <c r="A958" s="7"/>
      <c r="B958" s="450"/>
      <c r="C958" s="450"/>
      <c r="D958" s="450"/>
      <c r="E958" s="7"/>
      <c r="F958" s="7"/>
      <c r="G958" s="7"/>
      <c r="H958" s="7"/>
      <c r="I958" s="7"/>
      <c r="J958" s="7"/>
      <c r="K958" s="7"/>
      <c r="L958" s="1733"/>
      <c r="M958" s="7"/>
      <c r="N958" s="7"/>
      <c r="O958" s="7"/>
      <c r="P958" s="7"/>
      <c r="Q958" s="7"/>
      <c r="R958" s="7"/>
      <c r="S958" s="7"/>
      <c r="T958" s="95"/>
      <c r="U958" s="7"/>
      <c r="V958" s="7"/>
      <c r="W958" s="7"/>
      <c r="X958" s="7"/>
      <c r="Y958" s="7"/>
      <c r="Z958" s="7"/>
      <c r="AA958" s="7"/>
      <c r="AB958" s="7"/>
      <c r="AC958" s="7"/>
      <c r="AD958" s="7"/>
      <c r="AE958" s="7"/>
      <c r="AF958" s="7"/>
      <c r="AG958" s="7"/>
      <c r="AH958" s="7"/>
      <c r="AI958" s="7"/>
      <c r="AJ958" s="7"/>
      <c r="AK958" s="7"/>
      <c r="AL958" s="7"/>
      <c r="AM958" s="7"/>
      <c r="AN958" s="7"/>
      <c r="AO958" s="7"/>
      <c r="AP958" s="7"/>
      <c r="AQ958" s="7"/>
    </row>
    <row r="959">
      <c r="A959" s="7"/>
      <c r="B959" s="450"/>
      <c r="C959" s="450"/>
      <c r="D959" s="450"/>
      <c r="E959" s="7"/>
      <c r="F959" s="7"/>
      <c r="G959" s="7"/>
      <c r="H959" s="7"/>
      <c r="I959" s="7"/>
      <c r="J959" s="7"/>
      <c r="K959" s="7"/>
      <c r="L959" s="1733"/>
      <c r="M959" s="7"/>
      <c r="N959" s="7"/>
      <c r="O959" s="7"/>
      <c r="P959" s="7"/>
      <c r="Q959" s="7"/>
      <c r="R959" s="7"/>
      <c r="S959" s="7"/>
      <c r="T959" s="95"/>
      <c r="U959" s="7"/>
      <c r="V959" s="7"/>
      <c r="W959" s="7"/>
      <c r="X959" s="7"/>
      <c r="Y959" s="7"/>
      <c r="Z959" s="7"/>
      <c r="AA959" s="7"/>
      <c r="AB959" s="7"/>
      <c r="AC959" s="7"/>
      <c r="AD959" s="7"/>
      <c r="AE959" s="7"/>
      <c r="AF959" s="7"/>
      <c r="AG959" s="7"/>
      <c r="AH959" s="7"/>
      <c r="AI959" s="7"/>
      <c r="AJ959" s="7"/>
      <c r="AK959" s="7"/>
      <c r="AL959" s="7"/>
      <c r="AM959" s="7"/>
      <c r="AN959" s="7"/>
      <c r="AO959" s="7"/>
      <c r="AP959" s="7"/>
      <c r="AQ959" s="7"/>
    </row>
    <row r="960">
      <c r="A960" s="7"/>
      <c r="B960" s="450"/>
      <c r="C960" s="450"/>
      <c r="D960" s="450"/>
      <c r="E960" s="7"/>
      <c r="F960" s="7"/>
      <c r="G960" s="7"/>
      <c r="H960" s="7"/>
      <c r="I960" s="7"/>
      <c r="J960" s="7"/>
      <c r="K960" s="7"/>
      <c r="L960" s="1733"/>
      <c r="M960" s="7"/>
      <c r="N960" s="7"/>
      <c r="O960" s="7"/>
      <c r="P960" s="7"/>
      <c r="Q960" s="7"/>
      <c r="R960" s="7"/>
      <c r="S960" s="7"/>
      <c r="T960" s="95"/>
      <c r="U960" s="7"/>
      <c r="V960" s="7"/>
      <c r="W960" s="7"/>
      <c r="X960" s="7"/>
      <c r="Y960" s="7"/>
      <c r="Z960" s="7"/>
      <c r="AA960" s="7"/>
      <c r="AB960" s="7"/>
      <c r="AC960" s="7"/>
      <c r="AD960" s="7"/>
      <c r="AE960" s="7"/>
      <c r="AF960" s="7"/>
      <c r="AG960" s="7"/>
      <c r="AH960" s="7"/>
      <c r="AI960" s="7"/>
      <c r="AJ960" s="7"/>
      <c r="AK960" s="7"/>
      <c r="AL960" s="7"/>
      <c r="AM960" s="7"/>
      <c r="AN960" s="7"/>
      <c r="AO960" s="7"/>
      <c r="AP960" s="7"/>
      <c r="AQ960" s="7"/>
    </row>
    <row r="961">
      <c r="A961" s="7"/>
      <c r="B961" s="450"/>
      <c r="C961" s="450"/>
      <c r="D961" s="450"/>
      <c r="E961" s="7"/>
      <c r="F961" s="7"/>
      <c r="G961" s="7"/>
      <c r="H961" s="7"/>
      <c r="I961" s="7"/>
      <c r="J961" s="7"/>
      <c r="K961" s="7"/>
      <c r="L961" s="1733"/>
      <c r="M961" s="7"/>
      <c r="N961" s="7"/>
      <c r="O961" s="7"/>
      <c r="P961" s="7"/>
      <c r="Q961" s="7"/>
      <c r="R961" s="7"/>
      <c r="S961" s="7"/>
      <c r="T961" s="95"/>
      <c r="U961" s="7"/>
      <c r="V961" s="7"/>
      <c r="W961" s="7"/>
      <c r="X961" s="7"/>
      <c r="Y961" s="7"/>
      <c r="Z961" s="7"/>
      <c r="AA961" s="7"/>
      <c r="AB961" s="7"/>
      <c r="AC961" s="7"/>
      <c r="AD961" s="7"/>
      <c r="AE961" s="7"/>
      <c r="AF961" s="7"/>
      <c r="AG961" s="7"/>
      <c r="AH961" s="7"/>
      <c r="AI961" s="7"/>
      <c r="AJ961" s="7"/>
      <c r="AK961" s="7"/>
      <c r="AL961" s="7"/>
      <c r="AM961" s="7"/>
      <c r="AN961" s="7"/>
      <c r="AO961" s="7"/>
      <c r="AP961" s="7"/>
      <c r="AQ961" s="7"/>
    </row>
    <row r="962">
      <c r="A962" s="7"/>
      <c r="B962" s="450"/>
      <c r="C962" s="450"/>
      <c r="D962" s="450"/>
      <c r="E962" s="7"/>
      <c r="F962" s="7"/>
      <c r="G962" s="7"/>
      <c r="H962" s="7"/>
      <c r="I962" s="7"/>
      <c r="J962" s="7"/>
      <c r="K962" s="7"/>
      <c r="L962" s="1733"/>
      <c r="M962" s="7"/>
      <c r="N962" s="7"/>
      <c r="O962" s="7"/>
      <c r="P962" s="7"/>
      <c r="Q962" s="7"/>
      <c r="R962" s="7"/>
      <c r="S962" s="7"/>
      <c r="T962" s="95"/>
      <c r="U962" s="7"/>
      <c r="V962" s="7"/>
      <c r="W962" s="7"/>
      <c r="X962" s="7"/>
      <c r="Y962" s="7"/>
      <c r="Z962" s="7"/>
      <c r="AA962" s="7"/>
      <c r="AB962" s="7"/>
      <c r="AC962" s="7"/>
      <c r="AD962" s="7"/>
      <c r="AE962" s="7"/>
      <c r="AF962" s="7"/>
      <c r="AG962" s="7"/>
      <c r="AH962" s="7"/>
      <c r="AI962" s="7"/>
      <c r="AJ962" s="7"/>
      <c r="AK962" s="7"/>
      <c r="AL962" s="7"/>
      <c r="AM962" s="7"/>
      <c r="AN962" s="7"/>
      <c r="AO962" s="7"/>
      <c r="AP962" s="7"/>
      <c r="AQ962" s="7"/>
    </row>
    <row r="963">
      <c r="A963" s="7"/>
      <c r="B963" s="450"/>
      <c r="C963" s="450"/>
      <c r="D963" s="450"/>
      <c r="E963" s="7"/>
      <c r="F963" s="7"/>
      <c r="G963" s="7"/>
      <c r="H963" s="7"/>
      <c r="I963" s="7"/>
      <c r="J963" s="7"/>
      <c r="K963" s="7"/>
      <c r="L963" s="1733"/>
      <c r="M963" s="7"/>
      <c r="N963" s="7"/>
      <c r="O963" s="7"/>
      <c r="P963" s="7"/>
      <c r="Q963" s="7"/>
      <c r="R963" s="7"/>
      <c r="S963" s="7"/>
      <c r="T963" s="95"/>
      <c r="U963" s="7"/>
      <c r="V963" s="7"/>
      <c r="W963" s="7"/>
      <c r="X963" s="7"/>
      <c r="Y963" s="7"/>
      <c r="Z963" s="7"/>
      <c r="AA963" s="7"/>
      <c r="AB963" s="7"/>
      <c r="AC963" s="7"/>
      <c r="AD963" s="7"/>
      <c r="AE963" s="7"/>
      <c r="AF963" s="7"/>
      <c r="AG963" s="7"/>
      <c r="AH963" s="7"/>
      <c r="AI963" s="7"/>
      <c r="AJ963" s="7"/>
      <c r="AK963" s="7"/>
      <c r="AL963" s="7"/>
      <c r="AM963" s="7"/>
      <c r="AN963" s="7"/>
      <c r="AO963" s="7"/>
      <c r="AP963" s="7"/>
      <c r="AQ963" s="7"/>
    </row>
    <row r="964">
      <c r="A964" s="7"/>
      <c r="B964" s="450"/>
      <c r="C964" s="450"/>
      <c r="D964" s="450"/>
      <c r="E964" s="7"/>
      <c r="F964" s="7"/>
      <c r="G964" s="7"/>
      <c r="H964" s="7"/>
      <c r="I964" s="7"/>
      <c r="J964" s="7"/>
      <c r="K964" s="7"/>
      <c r="L964" s="1733"/>
      <c r="M964" s="7"/>
      <c r="N964" s="7"/>
      <c r="O964" s="7"/>
      <c r="P964" s="7"/>
      <c r="Q964" s="7"/>
      <c r="R964" s="7"/>
      <c r="S964" s="7"/>
      <c r="T964" s="95"/>
      <c r="U964" s="7"/>
      <c r="V964" s="7"/>
      <c r="W964" s="7"/>
      <c r="X964" s="7"/>
      <c r="Y964" s="7"/>
      <c r="Z964" s="7"/>
      <c r="AA964" s="7"/>
      <c r="AB964" s="7"/>
      <c r="AC964" s="7"/>
      <c r="AD964" s="7"/>
      <c r="AE964" s="7"/>
      <c r="AF964" s="7"/>
      <c r="AG964" s="7"/>
      <c r="AH964" s="7"/>
      <c r="AI964" s="7"/>
      <c r="AJ964" s="7"/>
      <c r="AK964" s="7"/>
      <c r="AL964" s="7"/>
      <c r="AM964" s="7"/>
      <c r="AN964" s="7"/>
      <c r="AO964" s="7"/>
      <c r="AP964" s="7"/>
      <c r="AQ964" s="7"/>
    </row>
    <row r="965">
      <c r="A965" s="7"/>
      <c r="B965" s="450"/>
      <c r="C965" s="450"/>
      <c r="D965" s="450"/>
      <c r="E965" s="7"/>
      <c r="F965" s="7"/>
      <c r="G965" s="7"/>
      <c r="H965" s="7"/>
      <c r="I965" s="7"/>
      <c r="J965" s="7"/>
      <c r="K965" s="7"/>
      <c r="L965" s="1733"/>
      <c r="M965" s="7"/>
      <c r="N965" s="7"/>
      <c r="O965" s="7"/>
      <c r="P965" s="7"/>
      <c r="Q965" s="7"/>
      <c r="R965" s="7"/>
      <c r="S965" s="7"/>
      <c r="T965" s="95"/>
      <c r="U965" s="7"/>
      <c r="V965" s="7"/>
      <c r="W965" s="7"/>
      <c r="X965" s="7"/>
      <c r="Y965" s="7"/>
      <c r="Z965" s="7"/>
      <c r="AA965" s="7"/>
      <c r="AB965" s="7"/>
      <c r="AC965" s="7"/>
      <c r="AD965" s="7"/>
      <c r="AE965" s="7"/>
      <c r="AF965" s="7"/>
      <c r="AG965" s="7"/>
      <c r="AH965" s="7"/>
      <c r="AI965" s="7"/>
      <c r="AJ965" s="7"/>
      <c r="AK965" s="7"/>
      <c r="AL965" s="7"/>
      <c r="AM965" s="7"/>
      <c r="AN965" s="7"/>
      <c r="AO965" s="7"/>
      <c r="AP965" s="7"/>
      <c r="AQ965" s="7"/>
    </row>
    <row r="966">
      <c r="A966" s="7"/>
      <c r="B966" s="450"/>
      <c r="C966" s="450"/>
      <c r="D966" s="450"/>
      <c r="E966" s="7"/>
      <c r="F966" s="7"/>
      <c r="G966" s="7"/>
      <c r="H966" s="7"/>
      <c r="I966" s="7"/>
      <c r="J966" s="7"/>
      <c r="K966" s="7"/>
      <c r="L966" s="1733"/>
      <c r="M966" s="7"/>
      <c r="N966" s="7"/>
      <c r="O966" s="7"/>
      <c r="P966" s="7"/>
      <c r="Q966" s="7"/>
      <c r="R966" s="7"/>
      <c r="S966" s="7"/>
      <c r="T966" s="95"/>
      <c r="U966" s="7"/>
      <c r="V966" s="7"/>
      <c r="W966" s="7"/>
      <c r="X966" s="7"/>
      <c r="Y966" s="7"/>
      <c r="Z966" s="7"/>
      <c r="AA966" s="7"/>
      <c r="AB966" s="7"/>
      <c r="AC966" s="7"/>
      <c r="AD966" s="7"/>
      <c r="AE966" s="7"/>
      <c r="AF966" s="7"/>
      <c r="AG966" s="7"/>
      <c r="AH966" s="7"/>
      <c r="AI966" s="7"/>
      <c r="AJ966" s="7"/>
      <c r="AK966" s="7"/>
      <c r="AL966" s="7"/>
      <c r="AM966" s="7"/>
      <c r="AN966" s="7"/>
      <c r="AO966" s="7"/>
      <c r="AP966" s="7"/>
      <c r="AQ966" s="7"/>
    </row>
    <row r="967">
      <c r="A967" s="7"/>
      <c r="B967" s="450"/>
      <c r="C967" s="450"/>
      <c r="D967" s="450"/>
      <c r="E967" s="7"/>
      <c r="F967" s="7"/>
      <c r="G967" s="7"/>
      <c r="H967" s="7"/>
      <c r="I967" s="7"/>
      <c r="J967" s="7"/>
      <c r="K967" s="7"/>
      <c r="L967" s="1733"/>
      <c r="M967" s="7"/>
      <c r="N967" s="7"/>
      <c r="O967" s="7"/>
      <c r="P967" s="7"/>
      <c r="Q967" s="7"/>
      <c r="R967" s="7"/>
      <c r="S967" s="7"/>
      <c r="T967" s="95"/>
      <c r="U967" s="7"/>
      <c r="V967" s="7"/>
      <c r="W967" s="7"/>
      <c r="X967" s="7"/>
      <c r="Y967" s="7"/>
      <c r="Z967" s="7"/>
      <c r="AA967" s="7"/>
      <c r="AB967" s="7"/>
      <c r="AC967" s="7"/>
      <c r="AD967" s="7"/>
      <c r="AE967" s="7"/>
      <c r="AF967" s="7"/>
      <c r="AG967" s="7"/>
      <c r="AH967" s="7"/>
      <c r="AI967" s="7"/>
      <c r="AJ967" s="7"/>
      <c r="AK967" s="7"/>
      <c r="AL967" s="7"/>
      <c r="AM967" s="7"/>
      <c r="AN967" s="7"/>
      <c r="AO967" s="7"/>
      <c r="AP967" s="7"/>
      <c r="AQ967" s="7"/>
    </row>
    <row r="968">
      <c r="A968" s="7"/>
      <c r="B968" s="450"/>
      <c r="C968" s="450"/>
      <c r="D968" s="450"/>
      <c r="E968" s="7"/>
      <c r="F968" s="7"/>
      <c r="G968" s="7"/>
      <c r="H968" s="7"/>
      <c r="I968" s="7"/>
      <c r="J968" s="7"/>
      <c r="K968" s="7"/>
      <c r="L968" s="1733"/>
      <c r="M968" s="7"/>
      <c r="N968" s="7"/>
      <c r="O968" s="7"/>
      <c r="P968" s="7"/>
      <c r="Q968" s="7"/>
      <c r="R968" s="7"/>
      <c r="S968" s="7"/>
      <c r="T968" s="95"/>
      <c r="U968" s="7"/>
      <c r="V968" s="7"/>
      <c r="W968" s="7"/>
      <c r="X968" s="7"/>
      <c r="Y968" s="7"/>
      <c r="Z968" s="7"/>
      <c r="AA968" s="7"/>
      <c r="AB968" s="7"/>
      <c r="AC968" s="7"/>
      <c r="AD968" s="7"/>
      <c r="AE968" s="7"/>
      <c r="AF968" s="7"/>
      <c r="AG968" s="7"/>
      <c r="AH968" s="7"/>
      <c r="AI968" s="7"/>
      <c r="AJ968" s="7"/>
      <c r="AK968" s="7"/>
      <c r="AL968" s="7"/>
      <c r="AM968" s="7"/>
      <c r="AN968" s="7"/>
      <c r="AO968" s="7"/>
      <c r="AP968" s="7"/>
      <c r="AQ968" s="7"/>
    </row>
    <row r="969">
      <c r="A969" s="7"/>
      <c r="B969" s="450"/>
      <c r="C969" s="450"/>
      <c r="D969" s="450"/>
      <c r="E969" s="7"/>
      <c r="F969" s="7"/>
      <c r="G969" s="7"/>
      <c r="H969" s="7"/>
      <c r="I969" s="7"/>
      <c r="J969" s="7"/>
      <c r="K969" s="7"/>
      <c r="L969" s="1733"/>
      <c r="M969" s="7"/>
      <c r="N969" s="7"/>
      <c r="O969" s="7"/>
      <c r="P969" s="7"/>
      <c r="Q969" s="7"/>
      <c r="R969" s="7"/>
      <c r="S969" s="7"/>
      <c r="T969" s="95"/>
      <c r="U969" s="7"/>
      <c r="V969" s="7"/>
      <c r="W969" s="7"/>
      <c r="X969" s="7"/>
      <c r="Y969" s="7"/>
      <c r="Z969" s="7"/>
      <c r="AA969" s="7"/>
      <c r="AB969" s="7"/>
      <c r="AC969" s="7"/>
      <c r="AD969" s="7"/>
      <c r="AE969" s="7"/>
      <c r="AF969" s="7"/>
      <c r="AG969" s="7"/>
      <c r="AH969" s="7"/>
      <c r="AI969" s="7"/>
      <c r="AJ969" s="7"/>
      <c r="AK969" s="7"/>
      <c r="AL969" s="7"/>
      <c r="AM969" s="7"/>
      <c r="AN969" s="7"/>
      <c r="AO969" s="7"/>
      <c r="AP969" s="7"/>
      <c r="AQ969" s="7"/>
    </row>
    <row r="970">
      <c r="A970" s="7"/>
      <c r="B970" s="450"/>
      <c r="C970" s="450"/>
      <c r="D970" s="450"/>
      <c r="E970" s="7"/>
      <c r="F970" s="7"/>
      <c r="G970" s="7"/>
      <c r="H970" s="7"/>
      <c r="I970" s="7"/>
      <c r="J970" s="7"/>
      <c r="K970" s="7"/>
      <c r="L970" s="1733"/>
      <c r="M970" s="7"/>
      <c r="N970" s="7"/>
      <c r="O970" s="7"/>
      <c r="P970" s="7"/>
      <c r="Q970" s="7"/>
      <c r="R970" s="7"/>
      <c r="S970" s="7"/>
      <c r="T970" s="95"/>
      <c r="U970" s="7"/>
      <c r="V970" s="7"/>
      <c r="W970" s="7"/>
      <c r="X970" s="7"/>
      <c r="Y970" s="7"/>
      <c r="Z970" s="7"/>
      <c r="AA970" s="7"/>
      <c r="AB970" s="7"/>
      <c r="AC970" s="7"/>
      <c r="AD970" s="7"/>
      <c r="AE970" s="7"/>
      <c r="AF970" s="7"/>
      <c r="AG970" s="7"/>
      <c r="AH970" s="7"/>
      <c r="AI970" s="7"/>
      <c r="AJ970" s="7"/>
      <c r="AK970" s="7"/>
      <c r="AL970" s="7"/>
      <c r="AM970" s="7"/>
      <c r="AN970" s="7"/>
      <c r="AO970" s="7"/>
      <c r="AP970" s="7"/>
      <c r="AQ970" s="7"/>
    </row>
    <row r="971">
      <c r="A971" s="7"/>
      <c r="B971" s="450"/>
      <c r="C971" s="450"/>
      <c r="D971" s="450"/>
      <c r="E971" s="7"/>
      <c r="F971" s="7"/>
      <c r="G971" s="7"/>
      <c r="H971" s="7"/>
      <c r="I971" s="7"/>
      <c r="J971" s="7"/>
      <c r="K971" s="7"/>
      <c r="L971" s="1733"/>
      <c r="M971" s="7"/>
      <c r="N971" s="7"/>
      <c r="O971" s="7"/>
      <c r="P971" s="7"/>
      <c r="Q971" s="7"/>
      <c r="R971" s="7"/>
      <c r="S971" s="7"/>
      <c r="T971" s="95"/>
      <c r="U971" s="7"/>
      <c r="V971" s="7"/>
      <c r="W971" s="7"/>
      <c r="X971" s="7"/>
      <c r="Y971" s="7"/>
      <c r="Z971" s="7"/>
      <c r="AA971" s="7"/>
      <c r="AB971" s="7"/>
      <c r="AC971" s="7"/>
      <c r="AD971" s="7"/>
      <c r="AE971" s="7"/>
      <c r="AF971" s="7"/>
      <c r="AG971" s="7"/>
      <c r="AH971" s="7"/>
      <c r="AI971" s="7"/>
      <c r="AJ971" s="7"/>
      <c r="AK971" s="7"/>
      <c r="AL971" s="7"/>
      <c r="AM971" s="7"/>
      <c r="AN971" s="7"/>
      <c r="AO971" s="7"/>
      <c r="AP971" s="7"/>
      <c r="AQ971" s="7"/>
    </row>
    <row r="972">
      <c r="A972" s="7"/>
      <c r="B972" s="450"/>
      <c r="C972" s="450"/>
      <c r="D972" s="450"/>
      <c r="E972" s="7"/>
      <c r="F972" s="7"/>
      <c r="G972" s="7"/>
      <c r="H972" s="7"/>
      <c r="I972" s="7"/>
      <c r="J972" s="7"/>
      <c r="K972" s="7"/>
      <c r="L972" s="1733"/>
      <c r="M972" s="7"/>
      <c r="N972" s="7"/>
      <c r="O972" s="7"/>
      <c r="P972" s="7"/>
      <c r="Q972" s="7"/>
      <c r="R972" s="7"/>
      <c r="S972" s="7"/>
      <c r="T972" s="95"/>
      <c r="U972" s="7"/>
      <c r="V972" s="7"/>
      <c r="W972" s="7"/>
      <c r="X972" s="7"/>
      <c r="Y972" s="7"/>
      <c r="Z972" s="7"/>
      <c r="AA972" s="7"/>
      <c r="AB972" s="7"/>
      <c r="AC972" s="7"/>
      <c r="AD972" s="7"/>
      <c r="AE972" s="7"/>
      <c r="AF972" s="7"/>
      <c r="AG972" s="7"/>
      <c r="AH972" s="7"/>
      <c r="AI972" s="7"/>
      <c r="AJ972" s="7"/>
      <c r="AK972" s="7"/>
      <c r="AL972" s="7"/>
      <c r="AM972" s="7"/>
      <c r="AN972" s="7"/>
      <c r="AO972" s="7"/>
      <c r="AP972" s="7"/>
      <c r="AQ972" s="7"/>
    </row>
    <row r="973">
      <c r="A973" s="7"/>
      <c r="B973" s="450"/>
      <c r="C973" s="450"/>
      <c r="D973" s="450"/>
      <c r="E973" s="7"/>
      <c r="F973" s="7"/>
      <c r="G973" s="7"/>
      <c r="H973" s="7"/>
      <c r="I973" s="7"/>
      <c r="J973" s="7"/>
      <c r="K973" s="7"/>
      <c r="L973" s="1733"/>
      <c r="M973" s="7"/>
      <c r="N973" s="7"/>
      <c r="O973" s="7"/>
      <c r="P973" s="7"/>
      <c r="Q973" s="7"/>
      <c r="R973" s="7"/>
      <c r="S973" s="7"/>
      <c r="T973" s="95"/>
      <c r="U973" s="7"/>
      <c r="V973" s="7"/>
      <c r="W973" s="7"/>
      <c r="X973" s="7"/>
      <c r="Y973" s="7"/>
      <c r="Z973" s="7"/>
      <c r="AA973" s="7"/>
      <c r="AB973" s="7"/>
      <c r="AC973" s="7"/>
      <c r="AD973" s="7"/>
      <c r="AE973" s="7"/>
      <c r="AF973" s="7"/>
      <c r="AG973" s="7"/>
      <c r="AH973" s="7"/>
      <c r="AI973" s="7"/>
      <c r="AJ973" s="7"/>
      <c r="AK973" s="7"/>
      <c r="AL973" s="7"/>
      <c r="AM973" s="7"/>
      <c r="AN973" s="7"/>
      <c r="AO973" s="7"/>
      <c r="AP973" s="7"/>
      <c r="AQ973" s="7"/>
    </row>
    <row r="974">
      <c r="A974" s="7"/>
      <c r="B974" s="450"/>
      <c r="C974" s="450"/>
      <c r="D974" s="450"/>
      <c r="E974" s="7"/>
      <c r="F974" s="7"/>
      <c r="G974" s="7"/>
      <c r="H974" s="7"/>
      <c r="I974" s="7"/>
      <c r="J974" s="7"/>
      <c r="K974" s="7"/>
      <c r="L974" s="1733"/>
      <c r="M974" s="7"/>
      <c r="N974" s="7"/>
      <c r="O974" s="7"/>
      <c r="P974" s="7"/>
      <c r="Q974" s="7"/>
      <c r="R974" s="7"/>
      <c r="S974" s="7"/>
      <c r="T974" s="95"/>
      <c r="U974" s="7"/>
      <c r="V974" s="7"/>
      <c r="W974" s="7"/>
      <c r="X974" s="7"/>
      <c r="Y974" s="7"/>
      <c r="Z974" s="7"/>
      <c r="AA974" s="7"/>
      <c r="AB974" s="7"/>
      <c r="AC974" s="7"/>
      <c r="AD974" s="7"/>
      <c r="AE974" s="7"/>
      <c r="AF974" s="7"/>
      <c r="AG974" s="7"/>
      <c r="AH974" s="7"/>
      <c r="AI974" s="7"/>
      <c r="AJ974" s="7"/>
      <c r="AK974" s="7"/>
      <c r="AL974" s="7"/>
      <c r="AM974" s="7"/>
      <c r="AN974" s="7"/>
      <c r="AO974" s="7"/>
      <c r="AP974" s="7"/>
      <c r="AQ974" s="7"/>
    </row>
    <row r="975">
      <c r="A975" s="7"/>
      <c r="B975" s="450"/>
      <c r="C975" s="450"/>
      <c r="D975" s="450"/>
      <c r="E975" s="7"/>
      <c r="F975" s="7"/>
      <c r="G975" s="7"/>
      <c r="H975" s="7"/>
      <c r="I975" s="7"/>
      <c r="J975" s="7"/>
      <c r="K975" s="7"/>
      <c r="L975" s="1733"/>
      <c r="M975" s="7"/>
      <c r="N975" s="7"/>
      <c r="O975" s="7"/>
      <c r="P975" s="7"/>
      <c r="Q975" s="7"/>
      <c r="R975" s="7"/>
      <c r="S975" s="7"/>
      <c r="T975" s="95"/>
      <c r="U975" s="7"/>
      <c r="V975" s="7"/>
      <c r="W975" s="7"/>
      <c r="X975" s="7"/>
      <c r="Y975" s="7"/>
      <c r="Z975" s="7"/>
      <c r="AA975" s="7"/>
      <c r="AB975" s="7"/>
      <c r="AC975" s="7"/>
      <c r="AD975" s="7"/>
      <c r="AE975" s="7"/>
      <c r="AF975" s="7"/>
      <c r="AG975" s="7"/>
      <c r="AH975" s="7"/>
      <c r="AI975" s="7"/>
      <c r="AJ975" s="7"/>
      <c r="AK975" s="7"/>
      <c r="AL975" s="7"/>
      <c r="AM975" s="7"/>
      <c r="AN975" s="7"/>
      <c r="AO975" s="7"/>
      <c r="AP975" s="7"/>
      <c r="AQ975" s="7"/>
    </row>
    <row r="976">
      <c r="A976" s="7"/>
      <c r="B976" s="450"/>
      <c r="C976" s="450"/>
      <c r="D976" s="450"/>
      <c r="E976" s="7"/>
      <c r="F976" s="7"/>
      <c r="G976" s="7"/>
      <c r="H976" s="7"/>
      <c r="I976" s="7"/>
      <c r="J976" s="7"/>
      <c r="K976" s="7"/>
      <c r="L976" s="1733"/>
      <c r="M976" s="7"/>
      <c r="N976" s="7"/>
      <c r="O976" s="7"/>
      <c r="P976" s="7"/>
      <c r="Q976" s="7"/>
      <c r="R976" s="7"/>
      <c r="S976" s="7"/>
      <c r="T976" s="95"/>
      <c r="U976" s="7"/>
      <c r="V976" s="7"/>
      <c r="W976" s="7"/>
      <c r="X976" s="7"/>
      <c r="Y976" s="7"/>
      <c r="Z976" s="7"/>
      <c r="AA976" s="7"/>
      <c r="AB976" s="7"/>
      <c r="AC976" s="7"/>
      <c r="AD976" s="7"/>
      <c r="AE976" s="7"/>
      <c r="AF976" s="7"/>
      <c r="AG976" s="7"/>
      <c r="AH976" s="7"/>
      <c r="AI976" s="7"/>
      <c r="AJ976" s="7"/>
      <c r="AK976" s="7"/>
      <c r="AL976" s="7"/>
      <c r="AM976" s="7"/>
      <c r="AN976" s="7"/>
      <c r="AO976" s="7"/>
      <c r="AP976" s="7"/>
      <c r="AQ976" s="7"/>
    </row>
    <row r="977">
      <c r="A977" s="7"/>
      <c r="B977" s="450"/>
      <c r="C977" s="450"/>
      <c r="D977" s="450"/>
      <c r="E977" s="7"/>
      <c r="F977" s="7"/>
      <c r="G977" s="7"/>
      <c r="H977" s="7"/>
      <c r="I977" s="7"/>
      <c r="J977" s="7"/>
      <c r="K977" s="7"/>
      <c r="L977" s="1733"/>
      <c r="M977" s="7"/>
      <c r="N977" s="7"/>
      <c r="O977" s="7"/>
      <c r="P977" s="7"/>
      <c r="Q977" s="7"/>
      <c r="R977" s="7"/>
      <c r="S977" s="7"/>
      <c r="T977" s="95"/>
      <c r="U977" s="7"/>
      <c r="V977" s="7"/>
      <c r="W977" s="7"/>
      <c r="X977" s="7"/>
      <c r="Y977" s="7"/>
      <c r="Z977" s="7"/>
      <c r="AA977" s="7"/>
      <c r="AB977" s="7"/>
      <c r="AC977" s="7"/>
      <c r="AD977" s="7"/>
      <c r="AE977" s="7"/>
      <c r="AF977" s="7"/>
      <c r="AG977" s="7"/>
      <c r="AH977" s="7"/>
      <c r="AI977" s="7"/>
      <c r="AJ977" s="7"/>
      <c r="AK977" s="7"/>
      <c r="AL977" s="7"/>
      <c r="AM977" s="7"/>
      <c r="AN977" s="7"/>
      <c r="AO977" s="7"/>
      <c r="AP977" s="7"/>
      <c r="AQ977" s="7"/>
    </row>
    <row r="978">
      <c r="A978" s="7"/>
      <c r="B978" s="450"/>
      <c r="C978" s="450"/>
      <c r="D978" s="450"/>
      <c r="E978" s="7"/>
      <c r="F978" s="7"/>
      <c r="G978" s="7"/>
      <c r="H978" s="7"/>
      <c r="I978" s="7"/>
      <c r="J978" s="7"/>
      <c r="K978" s="7"/>
      <c r="L978" s="1733"/>
      <c r="M978" s="7"/>
      <c r="N978" s="7"/>
      <c r="O978" s="7"/>
      <c r="P978" s="7"/>
      <c r="Q978" s="7"/>
      <c r="R978" s="7"/>
      <c r="S978" s="7"/>
      <c r="T978" s="95"/>
      <c r="U978" s="7"/>
      <c r="V978" s="7"/>
      <c r="W978" s="7"/>
      <c r="X978" s="7"/>
      <c r="Y978" s="7"/>
      <c r="Z978" s="7"/>
      <c r="AA978" s="7"/>
      <c r="AB978" s="7"/>
      <c r="AC978" s="7"/>
      <c r="AD978" s="7"/>
      <c r="AE978" s="7"/>
      <c r="AF978" s="7"/>
      <c r="AG978" s="7"/>
      <c r="AH978" s="7"/>
      <c r="AI978" s="7"/>
      <c r="AJ978" s="7"/>
      <c r="AK978" s="7"/>
      <c r="AL978" s="7"/>
      <c r="AM978" s="7"/>
      <c r="AN978" s="7"/>
      <c r="AO978" s="7"/>
      <c r="AP978" s="7"/>
      <c r="AQ978" s="7"/>
    </row>
    <row r="979">
      <c r="A979" s="7"/>
      <c r="B979" s="450"/>
      <c r="C979" s="450"/>
      <c r="D979" s="450"/>
      <c r="E979" s="7"/>
      <c r="F979" s="7"/>
      <c r="G979" s="7"/>
      <c r="H979" s="7"/>
      <c r="I979" s="7"/>
      <c r="J979" s="7"/>
      <c r="K979" s="7"/>
      <c r="L979" s="1733"/>
      <c r="M979" s="7"/>
      <c r="N979" s="7"/>
      <c r="O979" s="7"/>
      <c r="P979" s="7"/>
      <c r="Q979" s="7"/>
      <c r="R979" s="7"/>
      <c r="S979" s="7"/>
      <c r="T979" s="95"/>
      <c r="U979" s="7"/>
      <c r="V979" s="7"/>
      <c r="W979" s="7"/>
      <c r="X979" s="7"/>
      <c r="Y979" s="7"/>
      <c r="Z979" s="7"/>
      <c r="AA979" s="7"/>
      <c r="AB979" s="7"/>
      <c r="AC979" s="7"/>
      <c r="AD979" s="7"/>
      <c r="AE979" s="7"/>
      <c r="AF979" s="7"/>
      <c r="AG979" s="7"/>
      <c r="AH979" s="7"/>
      <c r="AI979" s="7"/>
      <c r="AJ979" s="7"/>
      <c r="AK979" s="7"/>
      <c r="AL979" s="7"/>
      <c r="AM979" s="7"/>
      <c r="AN979" s="7"/>
      <c r="AO979" s="7"/>
      <c r="AP979" s="7"/>
      <c r="AQ979" s="7"/>
    </row>
    <row r="980">
      <c r="A980" s="7"/>
      <c r="B980" s="450"/>
      <c r="C980" s="450"/>
      <c r="D980" s="450"/>
      <c r="E980" s="7"/>
      <c r="F980" s="7"/>
      <c r="G980" s="7"/>
      <c r="H980" s="7"/>
      <c r="I980" s="7"/>
      <c r="J980" s="7"/>
      <c r="K980" s="7"/>
      <c r="L980" s="1733"/>
      <c r="M980" s="7"/>
      <c r="N980" s="7"/>
      <c r="O980" s="7"/>
      <c r="P980" s="7"/>
      <c r="Q980" s="7"/>
      <c r="R980" s="7"/>
      <c r="S980" s="7"/>
      <c r="T980" s="95"/>
      <c r="U980" s="7"/>
      <c r="V980" s="7"/>
      <c r="W980" s="7"/>
      <c r="X980" s="7"/>
      <c r="Y980" s="7"/>
      <c r="Z980" s="7"/>
      <c r="AA980" s="7"/>
      <c r="AB980" s="7"/>
      <c r="AC980" s="7"/>
      <c r="AD980" s="7"/>
      <c r="AE980" s="7"/>
      <c r="AF980" s="7"/>
      <c r="AG980" s="7"/>
      <c r="AH980" s="7"/>
      <c r="AI980" s="7"/>
      <c r="AJ980" s="7"/>
      <c r="AK980" s="7"/>
      <c r="AL980" s="7"/>
      <c r="AM980" s="7"/>
      <c r="AN980" s="7"/>
      <c r="AO980" s="7"/>
      <c r="AP980" s="7"/>
      <c r="AQ980" s="7"/>
    </row>
    <row r="981">
      <c r="A981" s="7"/>
      <c r="B981" s="450"/>
      <c r="C981" s="450"/>
      <c r="D981" s="450"/>
      <c r="E981" s="7"/>
      <c r="F981" s="7"/>
      <c r="G981" s="7"/>
      <c r="H981" s="7"/>
      <c r="I981" s="7"/>
      <c r="J981" s="7"/>
      <c r="K981" s="7"/>
      <c r="L981" s="1733"/>
      <c r="M981" s="7"/>
      <c r="N981" s="7"/>
      <c r="O981" s="7"/>
      <c r="P981" s="7"/>
      <c r="Q981" s="7"/>
      <c r="R981" s="7"/>
      <c r="S981" s="7"/>
      <c r="T981" s="95"/>
      <c r="U981" s="7"/>
      <c r="V981" s="7"/>
      <c r="W981" s="7"/>
      <c r="X981" s="7"/>
      <c r="Y981" s="7"/>
      <c r="Z981" s="7"/>
      <c r="AA981" s="7"/>
      <c r="AB981" s="7"/>
      <c r="AC981" s="7"/>
      <c r="AD981" s="7"/>
      <c r="AE981" s="7"/>
      <c r="AF981" s="7"/>
      <c r="AG981" s="7"/>
      <c r="AH981" s="7"/>
      <c r="AI981" s="7"/>
      <c r="AJ981" s="7"/>
      <c r="AK981" s="7"/>
      <c r="AL981" s="7"/>
      <c r="AM981" s="7"/>
      <c r="AN981" s="7"/>
      <c r="AO981" s="7"/>
      <c r="AP981" s="7"/>
      <c r="AQ981" s="7"/>
    </row>
    <row r="982">
      <c r="A982" s="7"/>
      <c r="B982" s="450"/>
      <c r="C982" s="450"/>
      <c r="D982" s="450"/>
      <c r="E982" s="7"/>
      <c r="F982" s="7"/>
      <c r="G982" s="7"/>
      <c r="H982" s="7"/>
      <c r="I982" s="7"/>
      <c r="J982" s="7"/>
      <c r="K982" s="7"/>
      <c r="L982" s="1733"/>
      <c r="M982" s="7"/>
      <c r="N982" s="7"/>
      <c r="O982" s="7"/>
      <c r="P982" s="7"/>
      <c r="Q982" s="7"/>
      <c r="R982" s="7"/>
      <c r="S982" s="7"/>
      <c r="T982" s="95"/>
      <c r="U982" s="7"/>
      <c r="V982" s="7"/>
      <c r="W982" s="7"/>
      <c r="X982" s="7"/>
      <c r="Y982" s="7"/>
      <c r="Z982" s="7"/>
      <c r="AA982" s="7"/>
      <c r="AB982" s="7"/>
      <c r="AC982" s="7"/>
      <c r="AD982" s="7"/>
      <c r="AE982" s="7"/>
      <c r="AF982" s="7"/>
      <c r="AG982" s="7"/>
      <c r="AH982" s="7"/>
      <c r="AI982" s="7"/>
      <c r="AJ982" s="7"/>
      <c r="AK982" s="7"/>
      <c r="AL982" s="7"/>
      <c r="AM982" s="7"/>
      <c r="AN982" s="7"/>
      <c r="AO982" s="7"/>
      <c r="AP982" s="7"/>
      <c r="AQ982" s="7"/>
    </row>
    <row r="983">
      <c r="A983" s="7"/>
      <c r="B983" s="450"/>
      <c r="C983" s="450"/>
      <c r="D983" s="450"/>
      <c r="E983" s="7"/>
      <c r="F983" s="7"/>
      <c r="G983" s="7"/>
      <c r="H983" s="7"/>
      <c r="I983" s="7"/>
      <c r="J983" s="7"/>
      <c r="K983" s="7"/>
      <c r="L983" s="1733"/>
      <c r="M983" s="7"/>
      <c r="N983" s="7"/>
      <c r="O983" s="7"/>
      <c r="P983" s="7"/>
      <c r="Q983" s="7"/>
      <c r="R983" s="7"/>
      <c r="S983" s="7"/>
      <c r="T983" s="95"/>
      <c r="U983" s="7"/>
      <c r="V983" s="7"/>
      <c r="W983" s="7"/>
      <c r="X983" s="7"/>
      <c r="Y983" s="7"/>
      <c r="Z983" s="7"/>
      <c r="AA983" s="7"/>
      <c r="AB983" s="7"/>
      <c r="AC983" s="7"/>
      <c r="AD983" s="7"/>
      <c r="AE983" s="7"/>
      <c r="AF983" s="7"/>
      <c r="AG983" s="7"/>
      <c r="AH983" s="7"/>
      <c r="AI983" s="7"/>
      <c r="AJ983" s="7"/>
      <c r="AK983" s="7"/>
      <c r="AL983" s="7"/>
      <c r="AM983" s="7"/>
      <c r="AN983" s="7"/>
      <c r="AO983" s="7"/>
      <c r="AP983" s="7"/>
      <c r="AQ983" s="7"/>
    </row>
    <row r="984">
      <c r="A984" s="7"/>
      <c r="B984" s="450"/>
      <c r="C984" s="450"/>
      <c r="D984" s="450"/>
      <c r="E984" s="7"/>
      <c r="F984" s="7"/>
      <c r="G984" s="7"/>
      <c r="H984" s="7"/>
      <c r="I984" s="7"/>
      <c r="J984" s="7"/>
      <c r="K984" s="7"/>
      <c r="L984" s="1733"/>
      <c r="M984" s="7"/>
      <c r="N984" s="7"/>
      <c r="O984" s="7"/>
      <c r="P984" s="7"/>
      <c r="Q984" s="7"/>
      <c r="R984" s="7"/>
      <c r="S984" s="7"/>
      <c r="T984" s="95"/>
      <c r="U984" s="7"/>
      <c r="V984" s="7"/>
      <c r="W984" s="7"/>
      <c r="X984" s="7"/>
      <c r="Y984" s="7"/>
      <c r="Z984" s="7"/>
      <c r="AA984" s="7"/>
      <c r="AB984" s="7"/>
      <c r="AC984" s="7"/>
      <c r="AD984" s="7"/>
      <c r="AE984" s="7"/>
      <c r="AF984" s="7"/>
      <c r="AG984" s="7"/>
      <c r="AH984" s="7"/>
      <c r="AI984" s="7"/>
      <c r="AJ984" s="7"/>
      <c r="AK984" s="7"/>
      <c r="AL984" s="7"/>
      <c r="AM984" s="7"/>
      <c r="AN984" s="7"/>
      <c r="AO984" s="7"/>
      <c r="AP984" s="7"/>
      <c r="AQ984" s="7"/>
    </row>
    <row r="985">
      <c r="A985" s="7"/>
      <c r="B985" s="450"/>
      <c r="C985" s="450"/>
      <c r="D985" s="450"/>
      <c r="E985" s="7"/>
      <c r="F985" s="7"/>
      <c r="G985" s="7"/>
      <c r="H985" s="7"/>
      <c r="I985" s="7"/>
      <c r="J985" s="7"/>
      <c r="K985" s="7"/>
      <c r="L985" s="1733"/>
      <c r="M985" s="7"/>
      <c r="N985" s="7"/>
      <c r="O985" s="7"/>
      <c r="P985" s="7"/>
      <c r="Q985" s="7"/>
      <c r="R985" s="7"/>
      <c r="S985" s="7"/>
      <c r="T985" s="95"/>
      <c r="U985" s="7"/>
      <c r="V985" s="7"/>
      <c r="W985" s="7"/>
      <c r="X985" s="7"/>
      <c r="Y985" s="7"/>
      <c r="Z985" s="7"/>
      <c r="AA985" s="7"/>
      <c r="AB985" s="7"/>
      <c r="AC985" s="7"/>
      <c r="AD985" s="7"/>
      <c r="AE985" s="7"/>
      <c r="AF985" s="7"/>
      <c r="AG985" s="7"/>
      <c r="AH985" s="7"/>
      <c r="AI985" s="7"/>
      <c r="AJ985" s="7"/>
      <c r="AK985" s="7"/>
      <c r="AL985" s="7"/>
      <c r="AM985" s="7"/>
      <c r="AN985" s="7"/>
      <c r="AO985" s="7"/>
      <c r="AP985" s="7"/>
      <c r="AQ985" s="7"/>
    </row>
    <row r="986">
      <c r="A986" s="7"/>
      <c r="B986" s="450"/>
      <c r="C986" s="450"/>
      <c r="D986" s="450"/>
      <c r="E986" s="7"/>
      <c r="F986" s="7"/>
      <c r="G986" s="7"/>
      <c r="H986" s="7"/>
      <c r="I986" s="7"/>
      <c r="J986" s="7"/>
      <c r="K986" s="7"/>
      <c r="L986" s="1733"/>
      <c r="M986" s="7"/>
      <c r="N986" s="7"/>
      <c r="O986" s="7"/>
      <c r="P986" s="7"/>
      <c r="Q986" s="7"/>
      <c r="R986" s="7"/>
      <c r="S986" s="7"/>
      <c r="T986" s="95"/>
      <c r="U986" s="7"/>
      <c r="V986" s="7"/>
      <c r="W986" s="7"/>
      <c r="X986" s="7"/>
      <c r="Y986" s="7"/>
      <c r="Z986" s="7"/>
      <c r="AA986" s="7"/>
      <c r="AB986" s="7"/>
      <c r="AC986" s="7"/>
      <c r="AD986" s="7"/>
      <c r="AE986" s="7"/>
      <c r="AF986" s="7"/>
      <c r="AG986" s="7"/>
      <c r="AH986" s="7"/>
      <c r="AI986" s="7"/>
      <c r="AJ986" s="7"/>
      <c r="AK986" s="7"/>
      <c r="AL986" s="7"/>
      <c r="AM986" s="7"/>
      <c r="AN986" s="7"/>
      <c r="AO986" s="7"/>
      <c r="AP986" s="7"/>
      <c r="AQ986" s="7"/>
    </row>
    <row r="987">
      <c r="A987" s="7"/>
      <c r="B987" s="450"/>
      <c r="C987" s="450"/>
      <c r="D987" s="450"/>
      <c r="E987" s="7"/>
      <c r="F987" s="7"/>
      <c r="G987" s="7"/>
      <c r="H987" s="7"/>
      <c r="I987" s="7"/>
      <c r="J987" s="7"/>
      <c r="K987" s="7"/>
      <c r="L987" s="1733"/>
      <c r="M987" s="7"/>
      <c r="N987" s="7"/>
      <c r="O987" s="7"/>
      <c r="P987" s="7"/>
      <c r="Q987" s="7"/>
      <c r="R987" s="7"/>
      <c r="S987" s="7"/>
      <c r="T987" s="95"/>
      <c r="U987" s="7"/>
      <c r="V987" s="7"/>
      <c r="W987" s="7"/>
      <c r="X987" s="7"/>
      <c r="Y987" s="7"/>
      <c r="Z987" s="7"/>
      <c r="AA987" s="7"/>
      <c r="AB987" s="7"/>
      <c r="AC987" s="7"/>
      <c r="AD987" s="7"/>
      <c r="AE987" s="7"/>
      <c r="AF987" s="7"/>
      <c r="AG987" s="7"/>
      <c r="AH987" s="7"/>
      <c r="AI987" s="7"/>
      <c r="AJ987" s="7"/>
      <c r="AK987" s="7"/>
      <c r="AL987" s="7"/>
      <c r="AM987" s="7"/>
      <c r="AN987" s="7"/>
      <c r="AO987" s="7"/>
      <c r="AP987" s="7"/>
      <c r="AQ987" s="7"/>
    </row>
    <row r="988">
      <c r="A988" s="7"/>
      <c r="B988" s="450"/>
      <c r="C988" s="450"/>
      <c r="D988" s="450"/>
      <c r="E988" s="7"/>
      <c r="F988" s="7"/>
      <c r="G988" s="7"/>
      <c r="H988" s="7"/>
      <c r="I988" s="7"/>
      <c r="J988" s="7"/>
      <c r="K988" s="7"/>
      <c r="L988" s="1733"/>
      <c r="M988" s="7"/>
      <c r="N988" s="7"/>
      <c r="O988" s="7"/>
      <c r="P988" s="7"/>
      <c r="Q988" s="7"/>
      <c r="R988" s="7"/>
      <c r="S988" s="7"/>
      <c r="T988" s="95"/>
      <c r="U988" s="7"/>
      <c r="V988" s="7"/>
      <c r="W988" s="7"/>
      <c r="X988" s="7"/>
      <c r="Y988" s="7"/>
      <c r="Z988" s="7"/>
      <c r="AA988" s="7"/>
      <c r="AB988" s="7"/>
      <c r="AC988" s="7"/>
      <c r="AD988" s="7"/>
      <c r="AE988" s="7"/>
      <c r="AF988" s="7"/>
      <c r="AG988" s="7"/>
      <c r="AH988" s="7"/>
      <c r="AI988" s="7"/>
      <c r="AJ988" s="7"/>
      <c r="AK988" s="7"/>
      <c r="AL988" s="7"/>
      <c r="AM988" s="7"/>
      <c r="AN988" s="7"/>
      <c r="AO988" s="7"/>
      <c r="AP988" s="7"/>
      <c r="AQ988" s="7"/>
    </row>
    <row r="989">
      <c r="A989" s="7"/>
      <c r="B989" s="450"/>
      <c r="C989" s="450"/>
      <c r="D989" s="450"/>
      <c r="E989" s="7"/>
      <c r="F989" s="7"/>
      <c r="G989" s="7"/>
      <c r="H989" s="7"/>
      <c r="I989" s="7"/>
      <c r="J989" s="7"/>
      <c r="K989" s="7"/>
      <c r="L989" s="1733"/>
      <c r="M989" s="7"/>
      <c r="N989" s="7"/>
      <c r="O989" s="7"/>
      <c r="P989" s="7"/>
      <c r="Q989" s="7"/>
      <c r="R989" s="7"/>
      <c r="S989" s="7"/>
      <c r="T989" s="95"/>
      <c r="U989" s="7"/>
      <c r="V989" s="7"/>
      <c r="W989" s="7"/>
      <c r="X989" s="7"/>
      <c r="Y989" s="7"/>
      <c r="Z989" s="7"/>
      <c r="AA989" s="7"/>
      <c r="AB989" s="7"/>
      <c r="AC989" s="7"/>
      <c r="AD989" s="7"/>
      <c r="AE989" s="7"/>
      <c r="AF989" s="7"/>
      <c r="AG989" s="7"/>
      <c r="AH989" s="7"/>
      <c r="AI989" s="7"/>
      <c r="AJ989" s="7"/>
      <c r="AK989" s="7"/>
      <c r="AL989" s="7"/>
      <c r="AM989" s="7"/>
      <c r="AN989" s="7"/>
      <c r="AO989" s="7"/>
      <c r="AP989" s="7"/>
      <c r="AQ989" s="7"/>
    </row>
    <row r="990">
      <c r="A990" s="7"/>
      <c r="B990" s="450"/>
      <c r="C990" s="450"/>
      <c r="D990" s="450"/>
      <c r="E990" s="7"/>
      <c r="F990" s="7"/>
      <c r="G990" s="7"/>
      <c r="H990" s="7"/>
      <c r="I990" s="7"/>
      <c r="J990" s="7"/>
      <c r="K990" s="7"/>
      <c r="L990" s="1733"/>
      <c r="M990" s="7"/>
      <c r="N990" s="7"/>
      <c r="O990" s="7"/>
      <c r="P990" s="7"/>
      <c r="Q990" s="7"/>
      <c r="R990" s="7"/>
      <c r="S990" s="7"/>
      <c r="T990" s="95"/>
      <c r="U990" s="7"/>
      <c r="V990" s="7"/>
      <c r="W990" s="7"/>
      <c r="X990" s="7"/>
      <c r="Y990" s="7"/>
      <c r="Z990" s="7"/>
      <c r="AA990" s="7"/>
      <c r="AB990" s="7"/>
      <c r="AC990" s="7"/>
      <c r="AD990" s="7"/>
      <c r="AE990" s="7"/>
      <c r="AF990" s="7"/>
      <c r="AG990" s="7"/>
      <c r="AH990" s="7"/>
      <c r="AI990" s="7"/>
      <c r="AJ990" s="7"/>
      <c r="AK990" s="7"/>
      <c r="AL990" s="7"/>
      <c r="AM990" s="7"/>
      <c r="AN990" s="7"/>
      <c r="AO990" s="7"/>
      <c r="AP990" s="7"/>
      <c r="AQ990" s="7"/>
    </row>
    <row r="991">
      <c r="A991" s="7"/>
      <c r="B991" s="450"/>
      <c r="C991" s="450"/>
      <c r="D991" s="450"/>
      <c r="E991" s="7"/>
      <c r="F991" s="7"/>
      <c r="G991" s="7"/>
      <c r="H991" s="7"/>
      <c r="I991" s="7"/>
      <c r="J991" s="7"/>
      <c r="K991" s="7"/>
      <c r="L991" s="1733"/>
      <c r="M991" s="7"/>
      <c r="N991" s="7"/>
      <c r="O991" s="7"/>
      <c r="P991" s="7"/>
      <c r="Q991" s="7"/>
      <c r="R991" s="7"/>
      <c r="S991" s="7"/>
      <c r="T991" s="95"/>
      <c r="U991" s="7"/>
      <c r="V991" s="7"/>
      <c r="W991" s="7"/>
      <c r="X991" s="7"/>
      <c r="Y991" s="7"/>
      <c r="Z991" s="7"/>
      <c r="AA991" s="7"/>
      <c r="AB991" s="7"/>
      <c r="AC991" s="7"/>
      <c r="AD991" s="7"/>
      <c r="AE991" s="7"/>
      <c r="AF991" s="7"/>
      <c r="AG991" s="7"/>
      <c r="AH991" s="7"/>
      <c r="AI991" s="7"/>
      <c r="AJ991" s="7"/>
      <c r="AK991" s="7"/>
      <c r="AL991" s="7"/>
      <c r="AM991" s="7"/>
      <c r="AN991" s="7"/>
      <c r="AO991" s="7"/>
      <c r="AP991" s="7"/>
      <c r="AQ991" s="7"/>
    </row>
    <row r="992">
      <c r="A992" s="7"/>
      <c r="B992" s="450"/>
      <c r="C992" s="450"/>
      <c r="D992" s="450"/>
      <c r="E992" s="7"/>
      <c r="F992" s="7"/>
      <c r="G992" s="7"/>
      <c r="H992" s="7"/>
      <c r="I992" s="7"/>
      <c r="J992" s="7"/>
      <c r="K992" s="7"/>
      <c r="L992" s="1733"/>
      <c r="M992" s="7"/>
      <c r="N992" s="7"/>
      <c r="O992" s="7"/>
      <c r="P992" s="7"/>
      <c r="Q992" s="7"/>
      <c r="R992" s="7"/>
      <c r="S992" s="7"/>
      <c r="T992" s="95"/>
      <c r="U992" s="7"/>
      <c r="V992" s="7"/>
      <c r="W992" s="7"/>
      <c r="X992" s="7"/>
      <c r="Y992" s="7"/>
      <c r="Z992" s="7"/>
      <c r="AA992" s="7"/>
      <c r="AB992" s="7"/>
      <c r="AC992" s="7"/>
      <c r="AD992" s="7"/>
      <c r="AE992" s="7"/>
      <c r="AF992" s="7"/>
      <c r="AG992" s="7"/>
      <c r="AH992" s="7"/>
      <c r="AI992" s="7"/>
      <c r="AJ992" s="7"/>
      <c r="AK992" s="7"/>
      <c r="AL992" s="7"/>
      <c r="AM992" s="7"/>
      <c r="AN992" s="7"/>
      <c r="AO992" s="7"/>
      <c r="AP992" s="7"/>
      <c r="AQ992" s="7"/>
    </row>
    <row r="993">
      <c r="A993" s="7"/>
      <c r="B993" s="450"/>
      <c r="C993" s="450"/>
      <c r="D993" s="450"/>
      <c r="E993" s="7"/>
      <c r="F993" s="7"/>
      <c r="G993" s="7"/>
      <c r="H993" s="7"/>
      <c r="I993" s="7"/>
      <c r="J993" s="7"/>
      <c r="K993" s="7"/>
      <c r="L993" s="1733"/>
      <c r="M993" s="7"/>
      <c r="N993" s="7"/>
      <c r="O993" s="7"/>
      <c r="P993" s="7"/>
      <c r="Q993" s="7"/>
      <c r="R993" s="7"/>
      <c r="S993" s="7"/>
      <c r="T993" s="95"/>
      <c r="U993" s="7"/>
      <c r="V993" s="7"/>
      <c r="W993" s="7"/>
      <c r="X993" s="7"/>
      <c r="Y993" s="7"/>
      <c r="Z993" s="7"/>
      <c r="AA993" s="7"/>
      <c r="AB993" s="7"/>
      <c r="AC993" s="7"/>
      <c r="AD993" s="7"/>
      <c r="AE993" s="7"/>
      <c r="AF993" s="7"/>
      <c r="AG993" s="7"/>
      <c r="AH993" s="7"/>
      <c r="AI993" s="7"/>
      <c r="AJ993" s="7"/>
      <c r="AK993" s="7"/>
      <c r="AL993" s="7"/>
      <c r="AM993" s="7"/>
      <c r="AN993" s="7"/>
      <c r="AO993" s="7"/>
      <c r="AP993" s="7"/>
      <c r="AQ993" s="7"/>
    </row>
    <row r="994">
      <c r="A994" s="7"/>
      <c r="B994" s="450"/>
      <c r="C994" s="450"/>
      <c r="D994" s="450"/>
      <c r="E994" s="7"/>
      <c r="F994" s="7"/>
      <c r="G994" s="7"/>
      <c r="H994" s="7"/>
      <c r="I994" s="7"/>
      <c r="J994" s="7"/>
      <c r="K994" s="7"/>
      <c r="L994" s="1733"/>
      <c r="M994" s="7"/>
      <c r="N994" s="7"/>
      <c r="O994" s="7"/>
      <c r="P994" s="7"/>
      <c r="Q994" s="7"/>
      <c r="R994" s="7"/>
      <c r="S994" s="7"/>
      <c r="T994" s="95"/>
      <c r="U994" s="7"/>
      <c r="V994" s="7"/>
      <c r="W994" s="7"/>
      <c r="X994" s="7"/>
      <c r="Y994" s="7"/>
      <c r="Z994" s="7"/>
      <c r="AA994" s="7"/>
      <c r="AB994" s="7"/>
      <c r="AC994" s="7"/>
      <c r="AD994" s="7"/>
      <c r="AE994" s="7"/>
      <c r="AF994" s="7"/>
      <c r="AG994" s="7"/>
      <c r="AH994" s="7"/>
      <c r="AI994" s="7"/>
      <c r="AJ994" s="7"/>
      <c r="AK994" s="7"/>
      <c r="AL994" s="7"/>
      <c r="AM994" s="7"/>
      <c r="AN994" s="7"/>
      <c r="AO994" s="7"/>
      <c r="AP994" s="7"/>
      <c r="AQ994" s="7"/>
    </row>
    <row r="995">
      <c r="A995" s="7"/>
      <c r="B995" s="450"/>
      <c r="C995" s="450"/>
      <c r="D995" s="450"/>
      <c r="E995" s="7"/>
      <c r="F995" s="7"/>
      <c r="G995" s="7"/>
      <c r="H995" s="7"/>
      <c r="I995" s="7"/>
      <c r="J995" s="7"/>
      <c r="K995" s="7"/>
      <c r="L995" s="1733"/>
      <c r="M995" s="7"/>
      <c r="N995" s="7"/>
      <c r="O995" s="7"/>
      <c r="P995" s="7"/>
      <c r="Q995" s="7"/>
      <c r="R995" s="7"/>
      <c r="S995" s="7"/>
      <c r="T995" s="95"/>
      <c r="U995" s="7"/>
      <c r="V995" s="7"/>
      <c r="W995" s="7"/>
      <c r="X995" s="7"/>
      <c r="Y995" s="7"/>
      <c r="Z995" s="7"/>
      <c r="AA995" s="7"/>
      <c r="AB995" s="7"/>
      <c r="AC995" s="7"/>
      <c r="AD995" s="7"/>
      <c r="AE995" s="7"/>
      <c r="AF995" s="7"/>
      <c r="AG995" s="7"/>
      <c r="AH995" s="7"/>
      <c r="AI995" s="7"/>
      <c r="AJ995" s="7"/>
      <c r="AK995" s="7"/>
      <c r="AL995" s="7"/>
      <c r="AM995" s="7"/>
      <c r="AN995" s="7"/>
      <c r="AO995" s="7"/>
      <c r="AP995" s="7"/>
      <c r="AQ995" s="7"/>
    </row>
    <row r="996">
      <c r="A996" s="7"/>
      <c r="B996" s="450"/>
      <c r="C996" s="450"/>
      <c r="D996" s="450"/>
      <c r="E996" s="7"/>
      <c r="F996" s="7"/>
      <c r="G996" s="7"/>
      <c r="H996" s="7"/>
      <c r="I996" s="7"/>
      <c r="J996" s="7"/>
      <c r="K996" s="7"/>
      <c r="L996" s="1733"/>
      <c r="M996" s="7"/>
      <c r="N996" s="7"/>
      <c r="O996" s="7"/>
      <c r="P996" s="7"/>
      <c r="Q996" s="7"/>
      <c r="R996" s="7"/>
      <c r="S996" s="7"/>
      <c r="T996" s="95"/>
      <c r="U996" s="7"/>
      <c r="V996" s="7"/>
      <c r="W996" s="7"/>
      <c r="X996" s="7"/>
      <c r="Y996" s="7"/>
      <c r="Z996" s="7"/>
      <c r="AA996" s="7"/>
      <c r="AB996" s="7"/>
      <c r="AC996" s="7"/>
      <c r="AD996" s="7"/>
      <c r="AE996" s="7"/>
      <c r="AF996" s="7"/>
      <c r="AG996" s="7"/>
      <c r="AH996" s="7"/>
      <c r="AI996" s="7"/>
      <c r="AJ996" s="7"/>
      <c r="AK996" s="7"/>
      <c r="AL996" s="7"/>
      <c r="AM996" s="7"/>
      <c r="AN996" s="7"/>
      <c r="AO996" s="7"/>
      <c r="AP996" s="7"/>
      <c r="AQ996" s="7"/>
    </row>
    <row r="997">
      <c r="A997" s="7"/>
      <c r="B997" s="450"/>
      <c r="C997" s="450"/>
      <c r="D997" s="450"/>
      <c r="E997" s="7"/>
      <c r="F997" s="7"/>
      <c r="G997" s="7"/>
      <c r="H997" s="7"/>
      <c r="I997" s="7"/>
      <c r="J997" s="7"/>
      <c r="K997" s="7"/>
      <c r="L997" s="1733"/>
      <c r="M997" s="7"/>
      <c r="N997" s="7"/>
      <c r="O997" s="7"/>
      <c r="P997" s="7"/>
      <c r="Q997" s="7"/>
      <c r="R997" s="7"/>
      <c r="S997" s="7"/>
      <c r="T997" s="95"/>
      <c r="U997" s="7"/>
      <c r="V997" s="7"/>
      <c r="W997" s="7"/>
      <c r="X997" s="7"/>
      <c r="Y997" s="7"/>
      <c r="Z997" s="7"/>
      <c r="AA997" s="7"/>
      <c r="AB997" s="7"/>
      <c r="AC997" s="7"/>
      <c r="AD997" s="7"/>
      <c r="AE997" s="7"/>
      <c r="AF997" s="7"/>
      <c r="AG997" s="7"/>
      <c r="AH997" s="7"/>
      <c r="AI997" s="7"/>
      <c r="AJ997" s="7"/>
      <c r="AK997" s="7"/>
      <c r="AL997" s="7"/>
      <c r="AM997" s="7"/>
      <c r="AN997" s="7"/>
      <c r="AO997" s="7"/>
      <c r="AP997" s="7"/>
      <c r="AQ997" s="7"/>
    </row>
    <row r="998">
      <c r="A998" s="7"/>
      <c r="B998" s="450"/>
      <c r="C998" s="450"/>
      <c r="D998" s="450"/>
      <c r="E998" s="7"/>
      <c r="F998" s="7"/>
      <c r="G998" s="7"/>
      <c r="H998" s="7"/>
      <c r="I998" s="7"/>
      <c r="J998" s="7"/>
      <c r="K998" s="7"/>
      <c r="L998" s="1733"/>
      <c r="M998" s="7"/>
      <c r="N998" s="7"/>
      <c r="O998" s="7"/>
      <c r="P998" s="7"/>
      <c r="Q998" s="7"/>
      <c r="R998" s="7"/>
      <c r="S998" s="7"/>
      <c r="T998" s="95"/>
      <c r="U998" s="7"/>
      <c r="V998" s="7"/>
      <c r="W998" s="7"/>
      <c r="X998" s="7"/>
      <c r="Y998" s="7"/>
      <c r="Z998" s="7"/>
      <c r="AA998" s="7"/>
      <c r="AB998" s="7"/>
      <c r="AC998" s="7"/>
      <c r="AD998" s="7"/>
      <c r="AE998" s="7"/>
      <c r="AF998" s="7"/>
      <c r="AG998" s="7"/>
      <c r="AH998" s="7"/>
      <c r="AI998" s="7"/>
      <c r="AJ998" s="7"/>
      <c r="AK998" s="7"/>
      <c r="AL998" s="7"/>
      <c r="AM998" s="7"/>
      <c r="AN998" s="7"/>
      <c r="AO998" s="7"/>
      <c r="AP998" s="7"/>
      <c r="AQ998" s="7"/>
    </row>
    <row r="999">
      <c r="A999" s="7"/>
      <c r="B999" s="450"/>
      <c r="C999" s="450"/>
      <c r="D999" s="450"/>
      <c r="E999" s="7"/>
      <c r="F999" s="7"/>
      <c r="G999" s="7"/>
      <c r="H999" s="7"/>
      <c r="I999" s="7"/>
      <c r="J999" s="7"/>
      <c r="K999" s="7"/>
      <c r="L999" s="1733"/>
      <c r="M999" s="7"/>
      <c r="N999" s="7"/>
      <c r="O999" s="7"/>
      <c r="P999" s="7"/>
      <c r="Q999" s="7"/>
      <c r="R999" s="7"/>
      <c r="S999" s="7"/>
      <c r="T999" s="95"/>
      <c r="U999" s="7"/>
      <c r="V999" s="7"/>
      <c r="W999" s="7"/>
      <c r="X999" s="7"/>
      <c r="Y999" s="7"/>
      <c r="Z999" s="7"/>
      <c r="AA999" s="7"/>
      <c r="AB999" s="7"/>
      <c r="AC999" s="7"/>
      <c r="AD999" s="7"/>
      <c r="AE999" s="7"/>
      <c r="AF999" s="7"/>
      <c r="AG999" s="7"/>
      <c r="AH999" s="7"/>
      <c r="AI999" s="7"/>
      <c r="AJ999" s="7"/>
      <c r="AK999" s="7"/>
      <c r="AL999" s="7"/>
      <c r="AM999" s="7"/>
      <c r="AN999" s="7"/>
      <c r="AO999" s="7"/>
      <c r="AP999" s="7"/>
      <c r="AQ999" s="7"/>
    </row>
    <row r="1000">
      <c r="A1000" s="7"/>
      <c r="B1000" s="450"/>
      <c r="C1000" s="450"/>
      <c r="D1000" s="450"/>
      <c r="E1000" s="7"/>
      <c r="F1000" s="7"/>
      <c r="G1000" s="7"/>
      <c r="H1000" s="7"/>
      <c r="I1000" s="7"/>
      <c r="J1000" s="7"/>
      <c r="K1000" s="7"/>
      <c r="L1000" s="1733"/>
      <c r="M1000" s="7"/>
      <c r="N1000" s="7"/>
      <c r="O1000" s="7"/>
      <c r="P1000" s="7"/>
      <c r="Q1000" s="7"/>
      <c r="R1000" s="7"/>
      <c r="S1000" s="7"/>
      <c r="T1000" s="95"/>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row>
    <row r="1001">
      <c r="A1001" s="7"/>
      <c r="B1001" s="450"/>
      <c r="C1001" s="450"/>
      <c r="D1001" s="450"/>
      <c r="E1001" s="7"/>
      <c r="F1001" s="7"/>
      <c r="G1001" s="7"/>
      <c r="H1001" s="7"/>
      <c r="I1001" s="7"/>
      <c r="J1001" s="7"/>
      <c r="K1001" s="7"/>
      <c r="L1001" s="1733"/>
      <c r="M1001" s="7"/>
      <c r="N1001" s="7"/>
      <c r="O1001" s="7"/>
      <c r="P1001" s="7"/>
      <c r="Q1001" s="7"/>
      <c r="R1001" s="7"/>
      <c r="S1001" s="7"/>
      <c r="T1001" s="95"/>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row>
    <row r="1002">
      <c r="A1002" s="7"/>
      <c r="B1002" s="450"/>
      <c r="C1002" s="450"/>
      <c r="D1002" s="450"/>
      <c r="E1002" s="7"/>
      <c r="F1002" s="7"/>
      <c r="G1002" s="7"/>
      <c r="H1002" s="7"/>
      <c r="I1002" s="7"/>
      <c r="J1002" s="7"/>
      <c r="K1002" s="7"/>
      <c r="L1002" s="1733"/>
      <c r="M1002" s="7"/>
      <c r="N1002" s="7"/>
      <c r="O1002" s="7"/>
      <c r="P1002" s="7"/>
      <c r="Q1002" s="7"/>
      <c r="R1002" s="7"/>
      <c r="S1002" s="7"/>
      <c r="T1002" s="95"/>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row>
    <row r="1003">
      <c r="A1003" s="7"/>
      <c r="B1003" s="450"/>
      <c r="C1003" s="450"/>
      <c r="D1003" s="450"/>
      <c r="E1003" s="7"/>
      <c r="F1003" s="7"/>
      <c r="G1003" s="7"/>
      <c r="H1003" s="7"/>
      <c r="I1003" s="7"/>
      <c r="J1003" s="7"/>
      <c r="K1003" s="7"/>
      <c r="L1003" s="1733"/>
      <c r="M1003" s="7"/>
      <c r="N1003" s="7"/>
      <c r="O1003" s="7"/>
      <c r="P1003" s="7"/>
      <c r="Q1003" s="7"/>
      <c r="R1003" s="7"/>
      <c r="S1003" s="7"/>
      <c r="T1003" s="95"/>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c r="AQ1003" s="7"/>
    </row>
    <row r="1004">
      <c r="A1004" s="7"/>
      <c r="B1004" s="450"/>
      <c r="C1004" s="450"/>
      <c r="D1004" s="450"/>
      <c r="E1004" s="7"/>
      <c r="F1004" s="7"/>
      <c r="G1004" s="7"/>
      <c r="H1004" s="7"/>
      <c r="I1004" s="7"/>
      <c r="J1004" s="7"/>
      <c r="K1004" s="7"/>
      <c r="L1004" s="1733"/>
      <c r="M1004" s="7"/>
      <c r="N1004" s="7"/>
      <c r="O1004" s="7"/>
      <c r="P1004" s="7"/>
      <c r="Q1004" s="7"/>
      <c r="R1004" s="7"/>
      <c r="S1004" s="7"/>
      <c r="T1004" s="95"/>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row>
    <row r="1005">
      <c r="A1005" s="7"/>
      <c r="B1005" s="450"/>
      <c r="C1005" s="450"/>
      <c r="D1005" s="450"/>
      <c r="E1005" s="7"/>
      <c r="F1005" s="7"/>
      <c r="G1005" s="7"/>
      <c r="H1005" s="7"/>
      <c r="I1005" s="7"/>
      <c r="J1005" s="7"/>
      <c r="K1005" s="7"/>
      <c r="L1005" s="1733"/>
      <c r="M1005" s="7"/>
      <c r="N1005" s="7"/>
      <c r="O1005" s="7"/>
      <c r="P1005" s="7"/>
      <c r="Q1005" s="7"/>
      <c r="R1005" s="7"/>
      <c r="S1005" s="7"/>
      <c r="T1005" s="95"/>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row>
    <row r="1006">
      <c r="A1006" s="7"/>
      <c r="B1006" s="450"/>
      <c r="C1006" s="450"/>
      <c r="D1006" s="450"/>
      <c r="E1006" s="7"/>
      <c r="F1006" s="7"/>
      <c r="G1006" s="7"/>
      <c r="H1006" s="7"/>
      <c r="I1006" s="7"/>
      <c r="J1006" s="7"/>
      <c r="K1006" s="7"/>
      <c r="L1006" s="1733"/>
      <c r="M1006" s="7"/>
      <c r="N1006" s="7"/>
      <c r="O1006" s="7"/>
      <c r="P1006" s="7"/>
      <c r="Q1006" s="7"/>
      <c r="R1006" s="7"/>
      <c r="S1006" s="7"/>
      <c r="T1006" s="95"/>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row>
    <row r="1007">
      <c r="A1007" s="7"/>
      <c r="B1007" s="450"/>
      <c r="C1007" s="450"/>
      <c r="D1007" s="450"/>
      <c r="E1007" s="7"/>
      <c r="F1007" s="7"/>
      <c r="G1007" s="7"/>
      <c r="H1007" s="7"/>
      <c r="I1007" s="7"/>
      <c r="J1007" s="7"/>
      <c r="K1007" s="7"/>
      <c r="L1007" s="1733"/>
      <c r="M1007" s="7"/>
      <c r="N1007" s="7"/>
      <c r="O1007" s="7"/>
      <c r="P1007" s="7"/>
      <c r="Q1007" s="7"/>
      <c r="R1007" s="7"/>
      <c r="S1007" s="7"/>
      <c r="T1007" s="95"/>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row>
    <row r="1008">
      <c r="A1008" s="7"/>
      <c r="B1008" s="450"/>
      <c r="C1008" s="450"/>
      <c r="D1008" s="450"/>
      <c r="E1008" s="7"/>
      <c r="F1008" s="7"/>
      <c r="G1008" s="7"/>
      <c r="H1008" s="7"/>
      <c r="I1008" s="7"/>
      <c r="J1008" s="7"/>
      <c r="K1008" s="7"/>
      <c r="L1008" s="1733"/>
      <c r="M1008" s="7"/>
      <c r="N1008" s="7"/>
      <c r="O1008" s="7"/>
      <c r="P1008" s="7"/>
      <c r="Q1008" s="7"/>
      <c r="R1008" s="7"/>
      <c r="S1008" s="7"/>
      <c r="T1008" s="95"/>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row>
    <row r="1009">
      <c r="A1009" s="7"/>
      <c r="B1009" s="450"/>
      <c r="C1009" s="450"/>
      <c r="D1009" s="450"/>
      <c r="E1009" s="7"/>
      <c r="F1009" s="7"/>
      <c r="G1009" s="7"/>
      <c r="H1009" s="7"/>
      <c r="I1009" s="7"/>
      <c r="J1009" s="7"/>
      <c r="K1009" s="7"/>
      <c r="L1009" s="1733"/>
      <c r="M1009" s="7"/>
      <c r="N1009" s="7"/>
      <c r="O1009" s="7"/>
      <c r="P1009" s="7"/>
      <c r="Q1009" s="7"/>
      <c r="R1009" s="7"/>
      <c r="S1009" s="7"/>
      <c r="T1009" s="95"/>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row>
    <row r="1010">
      <c r="A1010" s="7"/>
      <c r="B1010" s="450"/>
      <c r="C1010" s="450"/>
      <c r="D1010" s="450"/>
      <c r="E1010" s="7"/>
      <c r="F1010" s="7"/>
      <c r="G1010" s="7"/>
      <c r="H1010" s="7"/>
      <c r="I1010" s="7"/>
      <c r="J1010" s="7"/>
      <c r="K1010" s="7"/>
      <c r="L1010" s="1733"/>
      <c r="M1010" s="7"/>
      <c r="N1010" s="7"/>
      <c r="O1010" s="7"/>
      <c r="P1010" s="7"/>
      <c r="Q1010" s="7"/>
      <c r="R1010" s="7"/>
      <c r="S1010" s="7"/>
      <c r="T1010" s="95"/>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row>
    <row r="1011">
      <c r="A1011" s="7"/>
      <c r="B1011" s="450"/>
      <c r="C1011" s="450"/>
      <c r="D1011" s="450"/>
      <c r="E1011" s="7"/>
      <c r="F1011" s="7"/>
      <c r="G1011" s="7"/>
      <c r="H1011" s="7"/>
      <c r="I1011" s="7"/>
      <c r="J1011" s="7"/>
      <c r="K1011" s="7"/>
      <c r="L1011" s="1733"/>
      <c r="M1011" s="7"/>
      <c r="N1011" s="7"/>
      <c r="O1011" s="7"/>
      <c r="P1011" s="7"/>
      <c r="Q1011" s="7"/>
      <c r="R1011" s="7"/>
      <c r="S1011" s="7"/>
      <c r="T1011" s="95"/>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row>
    <row r="1012">
      <c r="A1012" s="7"/>
      <c r="B1012" s="450"/>
      <c r="C1012" s="450"/>
      <c r="D1012" s="450"/>
      <c r="E1012" s="7"/>
      <c r="F1012" s="7"/>
      <c r="G1012" s="7"/>
      <c r="H1012" s="7"/>
      <c r="I1012" s="7"/>
      <c r="J1012" s="7"/>
      <c r="K1012" s="7"/>
      <c r="L1012" s="1733"/>
      <c r="M1012" s="7"/>
      <c r="N1012" s="7"/>
      <c r="O1012" s="7"/>
      <c r="P1012" s="7"/>
      <c r="Q1012" s="7"/>
      <c r="R1012" s="7"/>
      <c r="S1012" s="7"/>
      <c r="T1012" s="95"/>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row>
    <row r="1013">
      <c r="A1013" s="7"/>
      <c r="B1013" s="450"/>
      <c r="C1013" s="450"/>
      <c r="D1013" s="450"/>
      <c r="E1013" s="7"/>
      <c r="F1013" s="7"/>
      <c r="G1013" s="7"/>
      <c r="H1013" s="7"/>
      <c r="I1013" s="7"/>
      <c r="J1013" s="7"/>
      <c r="K1013" s="7"/>
      <c r="L1013" s="1733"/>
      <c r="M1013" s="7"/>
      <c r="N1013" s="7"/>
      <c r="O1013" s="7"/>
      <c r="P1013" s="7"/>
      <c r="Q1013" s="7"/>
      <c r="R1013" s="7"/>
      <c r="S1013" s="7"/>
      <c r="T1013" s="95"/>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row>
    <row r="1014">
      <c r="A1014" s="7"/>
      <c r="B1014" s="450"/>
      <c r="C1014" s="450"/>
      <c r="D1014" s="450"/>
      <c r="E1014" s="7"/>
      <c r="F1014" s="7"/>
      <c r="G1014" s="7"/>
      <c r="H1014" s="7"/>
      <c r="I1014" s="7"/>
      <c r="J1014" s="7"/>
      <c r="K1014" s="7"/>
      <c r="L1014" s="1733"/>
      <c r="M1014" s="7"/>
      <c r="N1014" s="7"/>
      <c r="O1014" s="7"/>
      <c r="P1014" s="7"/>
      <c r="Q1014" s="7"/>
      <c r="R1014" s="7"/>
      <c r="S1014" s="7"/>
      <c r="T1014" s="95"/>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row>
    <row r="1015">
      <c r="A1015" s="7"/>
      <c r="B1015" s="450"/>
      <c r="C1015" s="450"/>
      <c r="D1015" s="450"/>
      <c r="E1015" s="7"/>
      <c r="F1015" s="7"/>
      <c r="G1015" s="7"/>
      <c r="H1015" s="7"/>
      <c r="I1015" s="7"/>
      <c r="J1015" s="7"/>
      <c r="K1015" s="7"/>
      <c r="L1015" s="1733"/>
      <c r="M1015" s="7"/>
      <c r="N1015" s="7"/>
      <c r="O1015" s="7"/>
      <c r="P1015" s="7"/>
      <c r="Q1015" s="7"/>
      <c r="R1015" s="7"/>
      <c r="S1015" s="7"/>
      <c r="T1015" s="95"/>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row>
    <row r="1016">
      <c r="A1016" s="7"/>
      <c r="B1016" s="450"/>
      <c r="C1016" s="450"/>
      <c r="D1016" s="450"/>
      <c r="E1016" s="7"/>
      <c r="F1016" s="7"/>
      <c r="G1016" s="7"/>
      <c r="H1016" s="7"/>
      <c r="I1016" s="7"/>
      <c r="J1016" s="7"/>
      <c r="K1016" s="7"/>
      <c r="L1016" s="1733"/>
      <c r="M1016" s="7"/>
      <c r="N1016" s="7"/>
      <c r="O1016" s="7"/>
      <c r="P1016" s="7"/>
      <c r="Q1016" s="7"/>
      <c r="R1016" s="7"/>
      <c r="S1016" s="7"/>
      <c r="T1016" s="95"/>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row>
    <row r="1017">
      <c r="A1017" s="7"/>
      <c r="B1017" s="450"/>
      <c r="C1017" s="450"/>
      <c r="D1017" s="450"/>
      <c r="E1017" s="7"/>
      <c r="F1017" s="7"/>
      <c r="G1017" s="7"/>
      <c r="H1017" s="7"/>
      <c r="I1017" s="7"/>
      <c r="J1017" s="7"/>
      <c r="K1017" s="7"/>
      <c r="L1017" s="1733"/>
      <c r="M1017" s="7"/>
      <c r="N1017" s="7"/>
      <c r="O1017" s="7"/>
      <c r="P1017" s="7"/>
      <c r="Q1017" s="7"/>
      <c r="R1017" s="7"/>
      <c r="S1017" s="7"/>
      <c r="T1017" s="95"/>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row>
    <row r="1018">
      <c r="A1018" s="7"/>
      <c r="B1018" s="450"/>
      <c r="C1018" s="450"/>
      <c r="D1018" s="450"/>
      <c r="E1018" s="7"/>
      <c r="F1018" s="7"/>
      <c r="G1018" s="7"/>
      <c r="H1018" s="7"/>
      <c r="I1018" s="7"/>
      <c r="J1018" s="7"/>
      <c r="K1018" s="7"/>
      <c r="L1018" s="1733"/>
      <c r="M1018" s="7"/>
      <c r="N1018" s="7"/>
      <c r="O1018" s="7"/>
      <c r="P1018" s="7"/>
      <c r="Q1018" s="7"/>
      <c r="R1018" s="7"/>
      <c r="S1018" s="7"/>
      <c r="T1018" s="95"/>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row>
    <row r="1019">
      <c r="A1019" s="7"/>
      <c r="B1019" s="450"/>
      <c r="C1019" s="450"/>
      <c r="D1019" s="450"/>
      <c r="E1019" s="7"/>
      <c r="F1019" s="7"/>
      <c r="G1019" s="7"/>
      <c r="H1019" s="7"/>
      <c r="I1019" s="7"/>
      <c r="J1019" s="7"/>
      <c r="K1019" s="7"/>
      <c r="L1019" s="1733"/>
      <c r="M1019" s="7"/>
      <c r="N1019" s="7"/>
      <c r="O1019" s="7"/>
      <c r="P1019" s="7"/>
      <c r="Q1019" s="7"/>
      <c r="R1019" s="7"/>
      <c r="S1019" s="7"/>
      <c r="T1019" s="95"/>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row>
    <row r="1020">
      <c r="A1020" s="7"/>
      <c r="B1020" s="450"/>
      <c r="C1020" s="450"/>
      <c r="D1020" s="450"/>
      <c r="E1020" s="7"/>
      <c r="F1020" s="7"/>
      <c r="G1020" s="7"/>
      <c r="H1020" s="7"/>
      <c r="I1020" s="7"/>
      <c r="J1020" s="7"/>
      <c r="K1020" s="7"/>
      <c r="L1020" s="1733"/>
      <c r="M1020" s="7"/>
      <c r="N1020" s="7"/>
      <c r="O1020" s="7"/>
      <c r="P1020" s="7"/>
      <c r="Q1020" s="7"/>
      <c r="R1020" s="7"/>
      <c r="S1020" s="7"/>
      <c r="T1020" s="95"/>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row>
    <row r="1021">
      <c r="A1021" s="7"/>
      <c r="B1021" s="450"/>
      <c r="C1021" s="450"/>
      <c r="D1021" s="450"/>
      <c r="E1021" s="7"/>
      <c r="F1021" s="7"/>
      <c r="G1021" s="7"/>
      <c r="H1021" s="7"/>
      <c r="I1021" s="7"/>
      <c r="J1021" s="7"/>
      <c r="K1021" s="7"/>
      <c r="L1021" s="1733"/>
      <c r="M1021" s="7"/>
      <c r="N1021" s="7"/>
      <c r="O1021" s="7"/>
      <c r="P1021" s="7"/>
      <c r="Q1021" s="7"/>
      <c r="R1021" s="7"/>
      <c r="S1021" s="7"/>
      <c r="T1021" s="95"/>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row>
    <row r="1022">
      <c r="A1022" s="7"/>
      <c r="B1022" s="450"/>
      <c r="C1022" s="450"/>
      <c r="D1022" s="450"/>
      <c r="E1022" s="7"/>
      <c r="F1022" s="7"/>
      <c r="G1022" s="7"/>
      <c r="H1022" s="7"/>
      <c r="I1022" s="7"/>
      <c r="J1022" s="7"/>
      <c r="K1022" s="7"/>
      <c r="L1022" s="1733"/>
      <c r="M1022" s="7"/>
      <c r="N1022" s="7"/>
      <c r="O1022" s="7"/>
      <c r="P1022" s="7"/>
      <c r="Q1022" s="7"/>
      <c r="R1022" s="7"/>
      <c r="S1022" s="7"/>
      <c r="T1022" s="95"/>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row>
    <row r="1023">
      <c r="A1023" s="7"/>
      <c r="B1023" s="450"/>
      <c r="C1023" s="450"/>
      <c r="D1023" s="450"/>
      <c r="E1023" s="7"/>
      <c r="F1023" s="7"/>
      <c r="G1023" s="7"/>
      <c r="H1023" s="7"/>
      <c r="I1023" s="7"/>
      <c r="J1023" s="7"/>
      <c r="K1023" s="7"/>
      <c r="L1023" s="1733"/>
      <c r="M1023" s="7"/>
      <c r="N1023" s="7"/>
      <c r="O1023" s="7"/>
      <c r="P1023" s="7"/>
      <c r="Q1023" s="7"/>
      <c r="R1023" s="7"/>
      <c r="S1023" s="7"/>
      <c r="T1023" s="95"/>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row>
    <row r="1024">
      <c r="A1024" s="7"/>
      <c r="B1024" s="450"/>
      <c r="C1024" s="450"/>
      <c r="D1024" s="450"/>
      <c r="E1024" s="7"/>
      <c r="F1024" s="7"/>
      <c r="G1024" s="7"/>
      <c r="H1024" s="7"/>
      <c r="I1024" s="7"/>
      <c r="J1024" s="7"/>
      <c r="K1024" s="7"/>
      <c r="L1024" s="1733"/>
      <c r="M1024" s="7"/>
      <c r="N1024" s="7"/>
      <c r="O1024" s="7"/>
      <c r="P1024" s="7"/>
      <c r="Q1024" s="7"/>
      <c r="R1024" s="7"/>
      <c r="S1024" s="7"/>
      <c r="T1024" s="95"/>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row>
    <row r="1025">
      <c r="A1025" s="7"/>
      <c r="B1025" s="450"/>
      <c r="C1025" s="450"/>
      <c r="D1025" s="450"/>
      <c r="E1025" s="7"/>
      <c r="F1025" s="7"/>
      <c r="G1025" s="7"/>
      <c r="H1025" s="7"/>
      <c r="I1025" s="7"/>
      <c r="J1025" s="7"/>
      <c r="K1025" s="7"/>
      <c r="L1025" s="1733"/>
      <c r="M1025" s="7"/>
      <c r="N1025" s="7"/>
      <c r="O1025" s="7"/>
      <c r="P1025" s="7"/>
      <c r="Q1025" s="7"/>
      <c r="R1025" s="7"/>
      <c r="S1025" s="7"/>
      <c r="T1025" s="95"/>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row>
    <row r="1026">
      <c r="A1026" s="7"/>
      <c r="B1026" s="450"/>
      <c r="C1026" s="450"/>
      <c r="D1026" s="450"/>
      <c r="E1026" s="7"/>
      <c r="F1026" s="7"/>
      <c r="G1026" s="7"/>
      <c r="H1026" s="7"/>
      <c r="I1026" s="7"/>
      <c r="J1026" s="7"/>
      <c r="K1026" s="7"/>
      <c r="L1026" s="1733"/>
      <c r="M1026" s="7"/>
      <c r="N1026" s="7"/>
      <c r="O1026" s="7"/>
      <c r="P1026" s="7"/>
      <c r="Q1026" s="7"/>
      <c r="R1026" s="7"/>
      <c r="S1026" s="7"/>
      <c r="T1026" s="95"/>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row>
    <row r="1027">
      <c r="A1027" s="7"/>
      <c r="B1027" s="450"/>
      <c r="C1027" s="450"/>
      <c r="D1027" s="450"/>
      <c r="E1027" s="7"/>
      <c r="F1027" s="7"/>
      <c r="G1027" s="7"/>
      <c r="H1027" s="7"/>
      <c r="I1027" s="7"/>
      <c r="J1027" s="7"/>
      <c r="K1027" s="7"/>
      <c r="L1027" s="1733"/>
      <c r="M1027" s="7"/>
      <c r="N1027" s="7"/>
      <c r="O1027" s="7"/>
      <c r="P1027" s="7"/>
      <c r="Q1027" s="7"/>
      <c r="R1027" s="7"/>
      <c r="S1027" s="7"/>
      <c r="T1027" s="95"/>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row>
    <row r="1028">
      <c r="A1028" s="7"/>
      <c r="B1028" s="450"/>
      <c r="C1028" s="450"/>
      <c r="D1028" s="450"/>
      <c r="E1028" s="7"/>
      <c r="F1028" s="7"/>
      <c r="G1028" s="7"/>
      <c r="H1028" s="7"/>
      <c r="I1028" s="7"/>
      <c r="J1028" s="7"/>
      <c r="K1028" s="7"/>
      <c r="L1028" s="1733"/>
      <c r="M1028" s="7"/>
      <c r="N1028" s="7"/>
      <c r="O1028" s="7"/>
      <c r="P1028" s="7"/>
      <c r="Q1028" s="7"/>
      <c r="R1028" s="7"/>
      <c r="S1028" s="7"/>
      <c r="T1028" s="95"/>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row>
    <row r="1029">
      <c r="A1029" s="7"/>
      <c r="B1029" s="450"/>
      <c r="C1029" s="450"/>
      <c r="D1029" s="450"/>
      <c r="E1029" s="7"/>
      <c r="F1029" s="7"/>
      <c r="G1029" s="7"/>
      <c r="H1029" s="7"/>
      <c r="I1029" s="7"/>
      <c r="J1029" s="7"/>
      <c r="K1029" s="7"/>
      <c r="L1029" s="1733"/>
      <c r="M1029" s="7"/>
      <c r="N1029" s="7"/>
      <c r="O1029" s="7"/>
      <c r="P1029" s="7"/>
      <c r="Q1029" s="7"/>
      <c r="R1029" s="7"/>
      <c r="S1029" s="7"/>
      <c r="T1029" s="95"/>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row>
    <row r="1030">
      <c r="A1030" s="7"/>
      <c r="B1030" s="450"/>
      <c r="C1030" s="450"/>
      <c r="D1030" s="450"/>
      <c r="E1030" s="7"/>
      <c r="F1030" s="7"/>
      <c r="G1030" s="7"/>
      <c r="H1030" s="7"/>
      <c r="I1030" s="7"/>
      <c r="J1030" s="7"/>
      <c r="K1030" s="7"/>
      <c r="L1030" s="1733"/>
      <c r="M1030" s="7"/>
      <c r="N1030" s="7"/>
      <c r="O1030" s="7"/>
      <c r="P1030" s="7"/>
      <c r="Q1030" s="7"/>
      <c r="R1030" s="7"/>
      <c r="S1030" s="7"/>
      <c r="T1030" s="95"/>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row>
    <row r="1031">
      <c r="A1031" s="7"/>
      <c r="B1031" s="450"/>
      <c r="C1031" s="450"/>
      <c r="D1031" s="450"/>
      <c r="E1031" s="7"/>
      <c r="F1031" s="7"/>
      <c r="G1031" s="7"/>
      <c r="H1031" s="7"/>
      <c r="I1031" s="7"/>
      <c r="J1031" s="7"/>
      <c r="K1031" s="7"/>
      <c r="L1031" s="1733"/>
      <c r="M1031" s="7"/>
      <c r="N1031" s="7"/>
      <c r="O1031" s="7"/>
      <c r="P1031" s="7"/>
      <c r="Q1031" s="7"/>
      <c r="R1031" s="7"/>
      <c r="S1031" s="7"/>
      <c r="T1031" s="95"/>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row>
    <row r="1032">
      <c r="A1032" s="7"/>
      <c r="B1032" s="450"/>
      <c r="C1032" s="450"/>
      <c r="D1032" s="450"/>
      <c r="E1032" s="7"/>
      <c r="F1032" s="7"/>
      <c r="G1032" s="7"/>
      <c r="H1032" s="7"/>
      <c r="I1032" s="7"/>
      <c r="J1032" s="7"/>
      <c r="K1032" s="7"/>
      <c r="L1032" s="1733"/>
      <c r="M1032" s="7"/>
      <c r="N1032" s="7"/>
      <c r="O1032" s="7"/>
      <c r="P1032" s="7"/>
      <c r="Q1032" s="7"/>
      <c r="R1032" s="7"/>
      <c r="S1032" s="7"/>
      <c r="T1032" s="95"/>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row>
    <row r="1033">
      <c r="A1033" s="7"/>
      <c r="B1033" s="450"/>
      <c r="C1033" s="450"/>
      <c r="D1033" s="450"/>
      <c r="E1033" s="7"/>
      <c r="F1033" s="7"/>
      <c r="G1033" s="7"/>
      <c r="H1033" s="7"/>
      <c r="I1033" s="7"/>
      <c r="J1033" s="7"/>
      <c r="K1033" s="7"/>
      <c r="L1033" s="1733"/>
      <c r="M1033" s="7"/>
      <c r="N1033" s="7"/>
      <c r="O1033" s="7"/>
      <c r="P1033" s="7"/>
      <c r="Q1033" s="7"/>
      <c r="R1033" s="7"/>
      <c r="S1033" s="7"/>
      <c r="T1033" s="95"/>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row>
    <row r="1034">
      <c r="A1034" s="7"/>
      <c r="B1034" s="450"/>
      <c r="C1034" s="450"/>
      <c r="D1034" s="450"/>
      <c r="E1034" s="7"/>
      <c r="F1034" s="7"/>
      <c r="G1034" s="7"/>
      <c r="H1034" s="7"/>
      <c r="I1034" s="7"/>
      <c r="J1034" s="7"/>
      <c r="K1034" s="7"/>
      <c r="L1034" s="1733"/>
      <c r="M1034" s="7"/>
      <c r="N1034" s="7"/>
      <c r="O1034" s="7"/>
      <c r="P1034" s="7"/>
      <c r="Q1034" s="7"/>
      <c r="R1034" s="7"/>
      <c r="S1034" s="7"/>
      <c r="T1034" s="95"/>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row>
    <row r="1035">
      <c r="A1035" s="7"/>
      <c r="B1035" s="450"/>
      <c r="C1035" s="450"/>
      <c r="D1035" s="450"/>
      <c r="E1035" s="7"/>
      <c r="F1035" s="7"/>
      <c r="G1035" s="7"/>
      <c r="H1035" s="7"/>
      <c r="I1035" s="7"/>
      <c r="J1035" s="7"/>
      <c r="K1035" s="7"/>
      <c r="L1035" s="1733"/>
      <c r="M1035" s="7"/>
      <c r="N1035" s="7"/>
      <c r="O1035" s="7"/>
      <c r="P1035" s="7"/>
      <c r="Q1035" s="7"/>
      <c r="R1035" s="7"/>
      <c r="S1035" s="7"/>
      <c r="T1035" s="95"/>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row>
    <row r="1036">
      <c r="A1036" s="7"/>
      <c r="B1036" s="450"/>
      <c r="C1036" s="450"/>
      <c r="D1036" s="450"/>
      <c r="E1036" s="7"/>
      <c r="F1036" s="7"/>
      <c r="G1036" s="7"/>
      <c r="H1036" s="7"/>
      <c r="I1036" s="7"/>
      <c r="J1036" s="7"/>
      <c r="K1036" s="7"/>
      <c r="L1036" s="1733"/>
      <c r="M1036" s="7"/>
      <c r="N1036" s="7"/>
      <c r="O1036" s="7"/>
      <c r="P1036" s="7"/>
      <c r="Q1036" s="7"/>
      <c r="R1036" s="7"/>
      <c r="S1036" s="7"/>
      <c r="T1036" s="95"/>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row>
    <row r="1037">
      <c r="A1037" s="7"/>
      <c r="B1037" s="450"/>
      <c r="C1037" s="450"/>
      <c r="D1037" s="450"/>
      <c r="E1037" s="7"/>
      <c r="F1037" s="7"/>
      <c r="G1037" s="7"/>
      <c r="H1037" s="7"/>
      <c r="I1037" s="7"/>
      <c r="J1037" s="7"/>
      <c r="K1037" s="7"/>
      <c r="L1037" s="1733"/>
      <c r="M1037" s="7"/>
      <c r="N1037" s="7"/>
      <c r="O1037" s="7"/>
      <c r="P1037" s="7"/>
      <c r="Q1037" s="7"/>
      <c r="R1037" s="7"/>
      <c r="S1037" s="7"/>
      <c r="T1037" s="95"/>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row>
    <row r="1038">
      <c r="A1038" s="7"/>
      <c r="B1038" s="450"/>
      <c r="C1038" s="450"/>
      <c r="D1038" s="450"/>
      <c r="E1038" s="7"/>
      <c r="F1038" s="7"/>
      <c r="G1038" s="7"/>
      <c r="H1038" s="7"/>
      <c r="I1038" s="7"/>
      <c r="J1038" s="7"/>
      <c r="K1038" s="7"/>
      <c r="L1038" s="1733"/>
      <c r="M1038" s="7"/>
      <c r="N1038" s="7"/>
      <c r="O1038" s="7"/>
      <c r="P1038" s="7"/>
      <c r="Q1038" s="7"/>
      <c r="R1038" s="7"/>
      <c r="S1038" s="7"/>
      <c r="T1038" s="95"/>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row>
    <row r="1039">
      <c r="A1039" s="7"/>
      <c r="B1039" s="450"/>
      <c r="C1039" s="450"/>
      <c r="D1039" s="450"/>
      <c r="E1039" s="7"/>
      <c r="F1039" s="7"/>
      <c r="G1039" s="7"/>
      <c r="H1039" s="7"/>
      <c r="I1039" s="7"/>
      <c r="J1039" s="7"/>
      <c r="K1039" s="7"/>
      <c r="L1039" s="1733"/>
      <c r="M1039" s="7"/>
      <c r="N1039" s="7"/>
      <c r="O1039" s="7"/>
      <c r="P1039" s="7"/>
      <c r="Q1039" s="7"/>
      <c r="R1039" s="7"/>
      <c r="S1039" s="7"/>
      <c r="T1039" s="95"/>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row>
    <row r="1040">
      <c r="A1040" s="7"/>
      <c r="B1040" s="450"/>
      <c r="C1040" s="450"/>
      <c r="D1040" s="450"/>
      <c r="E1040" s="7"/>
      <c r="F1040" s="7"/>
      <c r="G1040" s="7"/>
      <c r="H1040" s="7"/>
      <c r="I1040" s="7"/>
      <c r="J1040" s="7"/>
      <c r="K1040" s="7"/>
      <c r="L1040" s="1733"/>
      <c r="M1040" s="7"/>
      <c r="N1040" s="7"/>
      <c r="O1040" s="7"/>
      <c r="P1040" s="7"/>
      <c r="Q1040" s="7"/>
      <c r="R1040" s="7"/>
      <c r="S1040" s="7"/>
      <c r="T1040" s="95"/>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row>
    <row r="1041">
      <c r="A1041" s="7"/>
      <c r="B1041" s="450"/>
      <c r="C1041" s="450"/>
      <c r="D1041" s="450"/>
      <c r="E1041" s="7"/>
      <c r="F1041" s="7"/>
      <c r="G1041" s="7"/>
      <c r="H1041" s="7"/>
      <c r="I1041" s="7"/>
      <c r="J1041" s="7"/>
      <c r="K1041" s="7"/>
      <c r="L1041" s="1733"/>
      <c r="M1041" s="7"/>
      <c r="N1041" s="7"/>
      <c r="O1041" s="7"/>
      <c r="P1041" s="7"/>
      <c r="Q1041" s="7"/>
      <c r="R1041" s="7"/>
      <c r="S1041" s="7"/>
      <c r="T1041" s="95"/>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row>
    <row r="1042">
      <c r="A1042" s="7"/>
      <c r="B1042" s="450"/>
      <c r="C1042" s="450"/>
      <c r="D1042" s="450"/>
      <c r="E1042" s="7"/>
      <c r="F1042" s="7"/>
      <c r="G1042" s="7"/>
      <c r="H1042" s="7"/>
      <c r="I1042" s="7"/>
      <c r="J1042" s="7"/>
      <c r="K1042" s="7"/>
      <c r="L1042" s="1733"/>
      <c r="M1042" s="7"/>
      <c r="N1042" s="7"/>
      <c r="O1042" s="7"/>
      <c r="P1042" s="7"/>
      <c r="Q1042" s="7"/>
      <c r="R1042" s="7"/>
      <c r="S1042" s="7"/>
      <c r="T1042" s="95"/>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row>
    <row r="1043">
      <c r="A1043" s="7"/>
      <c r="B1043" s="450"/>
      <c r="C1043" s="450"/>
      <c r="D1043" s="450"/>
      <c r="E1043" s="7"/>
      <c r="F1043" s="7"/>
      <c r="G1043" s="7"/>
      <c r="H1043" s="7"/>
      <c r="I1043" s="7"/>
      <c r="J1043" s="7"/>
      <c r="K1043" s="7"/>
      <c r="L1043" s="1733"/>
      <c r="M1043" s="7"/>
      <c r="N1043" s="7"/>
      <c r="O1043" s="7"/>
      <c r="P1043" s="7"/>
      <c r="Q1043" s="7"/>
      <c r="R1043" s="7"/>
      <c r="S1043" s="7"/>
      <c r="T1043" s="95"/>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row>
    <row r="1044">
      <c r="A1044" s="7"/>
      <c r="B1044" s="450"/>
      <c r="C1044" s="450"/>
      <c r="D1044" s="450"/>
      <c r="E1044" s="7"/>
      <c r="F1044" s="7"/>
      <c r="G1044" s="7"/>
      <c r="H1044" s="7"/>
      <c r="I1044" s="7"/>
      <c r="J1044" s="7"/>
      <c r="K1044" s="7"/>
      <c r="L1044" s="1733"/>
      <c r="M1044" s="7"/>
      <c r="N1044" s="7"/>
      <c r="O1044" s="7"/>
      <c r="P1044" s="7"/>
      <c r="Q1044" s="7"/>
      <c r="R1044" s="7"/>
      <c r="S1044" s="7"/>
      <c r="T1044" s="95"/>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row>
    <row r="1045">
      <c r="A1045" s="7"/>
      <c r="B1045" s="450"/>
      <c r="C1045" s="450"/>
      <c r="D1045" s="450"/>
      <c r="E1045" s="7"/>
      <c r="F1045" s="7"/>
      <c r="G1045" s="7"/>
      <c r="H1045" s="7"/>
      <c r="I1045" s="7"/>
      <c r="J1045" s="7"/>
      <c r="K1045" s="7"/>
      <c r="L1045" s="1733"/>
      <c r="M1045" s="7"/>
      <c r="N1045" s="7"/>
      <c r="O1045" s="7"/>
      <c r="P1045" s="7"/>
      <c r="Q1045" s="7"/>
      <c r="R1045" s="7"/>
      <c r="S1045" s="7"/>
      <c r="T1045" s="95"/>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row>
    <row r="1046">
      <c r="A1046" s="7"/>
      <c r="B1046" s="450"/>
      <c r="C1046" s="450"/>
      <c r="D1046" s="450"/>
      <c r="E1046" s="7"/>
      <c r="F1046" s="7"/>
      <c r="G1046" s="7"/>
      <c r="H1046" s="7"/>
      <c r="I1046" s="7"/>
      <c r="J1046" s="7"/>
      <c r="K1046" s="7"/>
      <c r="L1046" s="1733"/>
      <c r="M1046" s="7"/>
      <c r="N1046" s="7"/>
      <c r="O1046" s="7"/>
      <c r="P1046" s="7"/>
      <c r="Q1046" s="7"/>
      <c r="R1046" s="7"/>
      <c r="S1046" s="7"/>
      <c r="T1046" s="95"/>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row>
    <row r="1047">
      <c r="A1047" s="7"/>
      <c r="B1047" s="450"/>
      <c r="C1047" s="450"/>
      <c r="D1047" s="450"/>
      <c r="E1047" s="7"/>
      <c r="F1047" s="7"/>
      <c r="G1047" s="7"/>
      <c r="H1047" s="7"/>
      <c r="I1047" s="7"/>
      <c r="J1047" s="7"/>
      <c r="K1047" s="7"/>
      <c r="L1047" s="1733"/>
      <c r="M1047" s="7"/>
      <c r="N1047" s="7"/>
      <c r="O1047" s="7"/>
      <c r="P1047" s="7"/>
      <c r="Q1047" s="7"/>
      <c r="R1047" s="7"/>
      <c r="S1047" s="7"/>
      <c r="T1047" s="95"/>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row>
    <row r="1048">
      <c r="A1048" s="7"/>
      <c r="B1048" s="450"/>
      <c r="C1048" s="450"/>
      <c r="D1048" s="450"/>
      <c r="E1048" s="7"/>
      <c r="F1048" s="7"/>
      <c r="G1048" s="7"/>
      <c r="H1048" s="7"/>
      <c r="I1048" s="7"/>
      <c r="J1048" s="7"/>
      <c r="K1048" s="7"/>
      <c r="L1048" s="1733"/>
      <c r="M1048" s="7"/>
      <c r="N1048" s="7"/>
      <c r="O1048" s="7"/>
      <c r="P1048" s="7"/>
      <c r="Q1048" s="7"/>
      <c r="R1048" s="7"/>
      <c r="S1048" s="7"/>
      <c r="T1048" s="95"/>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row>
    <row r="1049">
      <c r="A1049" s="7"/>
      <c r="B1049" s="450"/>
      <c r="C1049" s="450"/>
      <c r="D1049" s="450"/>
      <c r="E1049" s="7"/>
      <c r="F1049" s="7"/>
      <c r="G1049" s="7"/>
      <c r="H1049" s="7"/>
      <c r="I1049" s="7"/>
      <c r="J1049" s="7"/>
      <c r="K1049" s="7"/>
      <c r="L1049" s="1733"/>
      <c r="M1049" s="7"/>
      <c r="N1049" s="7"/>
      <c r="O1049" s="7"/>
      <c r="P1049" s="7"/>
      <c r="Q1049" s="7"/>
      <c r="R1049" s="7"/>
      <c r="S1049" s="7"/>
      <c r="T1049" s="95"/>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row>
    <row r="1050">
      <c r="A1050" s="7"/>
      <c r="B1050" s="450"/>
      <c r="C1050" s="450"/>
      <c r="D1050" s="450"/>
      <c r="E1050" s="7"/>
      <c r="F1050" s="7"/>
      <c r="G1050" s="7"/>
      <c r="H1050" s="7"/>
      <c r="I1050" s="7"/>
      <c r="J1050" s="7"/>
      <c r="K1050" s="7"/>
      <c r="L1050" s="1733"/>
      <c r="M1050" s="7"/>
      <c r="N1050" s="7"/>
      <c r="O1050" s="7"/>
      <c r="P1050" s="7"/>
      <c r="Q1050" s="7"/>
      <c r="R1050" s="7"/>
      <c r="S1050" s="7"/>
      <c r="T1050" s="95"/>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row>
    <row r="1051">
      <c r="A1051" s="7"/>
      <c r="B1051" s="450"/>
      <c r="C1051" s="450"/>
      <c r="D1051" s="450"/>
      <c r="E1051" s="7"/>
      <c r="F1051" s="7"/>
      <c r="G1051" s="7"/>
      <c r="H1051" s="7"/>
      <c r="I1051" s="7"/>
      <c r="J1051" s="7"/>
      <c r="K1051" s="7"/>
      <c r="L1051" s="1733"/>
      <c r="M1051" s="7"/>
      <c r="N1051" s="7"/>
      <c r="O1051" s="7"/>
      <c r="P1051" s="7"/>
      <c r="Q1051" s="7"/>
      <c r="R1051" s="7"/>
      <c r="S1051" s="7"/>
      <c r="T1051" s="95"/>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row>
    <row r="1052">
      <c r="A1052" s="7"/>
      <c r="B1052" s="450"/>
      <c r="C1052" s="450"/>
      <c r="D1052" s="450"/>
      <c r="E1052" s="7"/>
      <c r="F1052" s="7"/>
      <c r="G1052" s="7"/>
      <c r="H1052" s="7"/>
      <c r="I1052" s="7"/>
      <c r="J1052" s="7"/>
      <c r="K1052" s="7"/>
      <c r="L1052" s="1733"/>
      <c r="M1052" s="7"/>
      <c r="N1052" s="7"/>
      <c r="O1052" s="7"/>
      <c r="P1052" s="7"/>
      <c r="Q1052" s="7"/>
      <c r="R1052" s="7"/>
      <c r="S1052" s="7"/>
      <c r="T1052" s="95"/>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row>
    <row r="1053">
      <c r="A1053" s="7"/>
      <c r="B1053" s="450"/>
      <c r="C1053" s="450"/>
      <c r="D1053" s="450"/>
      <c r="E1053" s="7"/>
      <c r="F1053" s="7"/>
      <c r="G1053" s="7"/>
      <c r="H1053" s="7"/>
      <c r="I1053" s="7"/>
      <c r="J1053" s="7"/>
      <c r="K1053" s="7"/>
      <c r="L1053" s="1733"/>
      <c r="M1053" s="7"/>
      <c r="N1053" s="7"/>
      <c r="O1053" s="7"/>
      <c r="P1053" s="7"/>
      <c r="Q1053" s="7"/>
      <c r="R1053" s="7"/>
      <c r="S1053" s="7"/>
      <c r="T1053" s="95"/>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row>
    <row r="1054">
      <c r="A1054" s="7"/>
      <c r="B1054" s="450"/>
      <c r="C1054" s="450"/>
      <c r="D1054" s="450"/>
      <c r="E1054" s="7"/>
      <c r="F1054" s="7"/>
      <c r="G1054" s="7"/>
      <c r="H1054" s="7"/>
      <c r="I1054" s="7"/>
      <c r="J1054" s="7"/>
      <c r="K1054" s="7"/>
      <c r="L1054" s="1733"/>
      <c r="M1054" s="7"/>
      <c r="N1054" s="7"/>
      <c r="O1054" s="7"/>
      <c r="P1054" s="7"/>
      <c r="Q1054" s="7"/>
      <c r="R1054" s="7"/>
      <c r="S1054" s="7"/>
      <c r="T1054" s="95"/>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row>
    <row r="1055">
      <c r="A1055" s="7"/>
      <c r="B1055" s="450"/>
      <c r="C1055" s="450"/>
      <c r="D1055" s="450"/>
      <c r="E1055" s="7"/>
      <c r="F1055" s="7"/>
      <c r="G1055" s="7"/>
      <c r="H1055" s="7"/>
      <c r="I1055" s="7"/>
      <c r="J1055" s="7"/>
      <c r="K1055" s="7"/>
      <c r="L1055" s="1733"/>
      <c r="M1055" s="7"/>
      <c r="N1055" s="7"/>
      <c r="O1055" s="7"/>
      <c r="P1055" s="7"/>
      <c r="Q1055" s="7"/>
      <c r="R1055" s="7"/>
      <c r="S1055" s="7"/>
      <c r="T1055" s="95"/>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row>
    <row r="1056">
      <c r="A1056" s="7"/>
      <c r="B1056" s="450"/>
      <c r="C1056" s="450"/>
      <c r="D1056" s="450"/>
      <c r="E1056" s="7"/>
      <c r="F1056" s="7"/>
      <c r="G1056" s="7"/>
      <c r="H1056" s="7"/>
      <c r="I1056" s="7"/>
      <c r="J1056" s="7"/>
      <c r="K1056" s="7"/>
      <c r="L1056" s="1733"/>
      <c r="M1056" s="7"/>
      <c r="N1056" s="7"/>
      <c r="O1056" s="7"/>
      <c r="P1056" s="7"/>
      <c r="Q1056" s="7"/>
      <c r="R1056" s="7"/>
      <c r="S1056" s="7"/>
      <c r="T1056" s="95"/>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row>
    <row r="1057">
      <c r="A1057" s="7"/>
      <c r="B1057" s="450"/>
      <c r="C1057" s="450"/>
      <c r="D1057" s="450"/>
      <c r="E1057" s="7"/>
      <c r="F1057" s="7"/>
      <c r="G1057" s="7"/>
      <c r="H1057" s="7"/>
      <c r="I1057" s="7"/>
      <c r="J1057" s="7"/>
      <c r="K1057" s="7"/>
      <c r="L1057" s="1733"/>
      <c r="M1057" s="7"/>
      <c r="N1057" s="7"/>
      <c r="O1057" s="7"/>
      <c r="P1057" s="7"/>
      <c r="Q1057" s="7"/>
      <c r="R1057" s="7"/>
      <c r="S1057" s="7"/>
      <c r="T1057" s="95"/>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row>
    <row r="1058">
      <c r="A1058" s="7"/>
      <c r="B1058" s="450"/>
      <c r="C1058" s="450"/>
      <c r="D1058" s="450"/>
      <c r="E1058" s="7"/>
      <c r="F1058" s="7"/>
      <c r="G1058" s="7"/>
      <c r="H1058" s="7"/>
      <c r="I1058" s="7"/>
      <c r="J1058" s="7"/>
      <c r="K1058" s="7"/>
      <c r="L1058" s="1733"/>
      <c r="M1058" s="7"/>
      <c r="N1058" s="7"/>
      <c r="O1058" s="7"/>
      <c r="P1058" s="7"/>
      <c r="Q1058" s="7"/>
      <c r="R1058" s="7"/>
      <c r="S1058" s="7"/>
      <c r="T1058" s="95"/>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row>
    <row r="1059">
      <c r="A1059" s="7"/>
      <c r="B1059" s="450"/>
      <c r="C1059" s="450"/>
      <c r="D1059" s="450"/>
      <c r="E1059" s="7"/>
      <c r="F1059" s="7"/>
      <c r="G1059" s="7"/>
      <c r="H1059" s="7"/>
      <c r="I1059" s="7"/>
      <c r="J1059" s="7"/>
      <c r="K1059" s="7"/>
      <c r="L1059" s="1733"/>
      <c r="M1059" s="7"/>
      <c r="N1059" s="7"/>
      <c r="O1059" s="7"/>
      <c r="P1059" s="7"/>
      <c r="Q1059" s="7"/>
      <c r="R1059" s="7"/>
      <c r="S1059" s="7"/>
      <c r="T1059" s="95"/>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row>
    <row r="1060">
      <c r="A1060" s="7"/>
      <c r="B1060" s="450"/>
      <c r="C1060" s="450"/>
      <c r="D1060" s="450"/>
      <c r="E1060" s="7"/>
      <c r="F1060" s="7"/>
      <c r="G1060" s="7"/>
      <c r="H1060" s="7"/>
      <c r="I1060" s="7"/>
      <c r="J1060" s="7"/>
      <c r="K1060" s="7"/>
      <c r="L1060" s="1733"/>
      <c r="M1060" s="7"/>
      <c r="N1060" s="7"/>
      <c r="O1060" s="7"/>
      <c r="P1060" s="7"/>
      <c r="Q1060" s="7"/>
      <c r="R1060" s="7"/>
      <c r="S1060" s="7"/>
      <c r="T1060" s="95"/>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row>
    <row r="1061">
      <c r="A1061" s="7"/>
      <c r="B1061" s="450"/>
      <c r="C1061" s="450"/>
      <c r="D1061" s="450"/>
      <c r="E1061" s="7"/>
      <c r="F1061" s="7"/>
      <c r="G1061" s="7"/>
      <c r="H1061" s="7"/>
      <c r="I1061" s="7"/>
      <c r="J1061" s="7"/>
      <c r="K1061" s="7"/>
      <c r="L1061" s="1733"/>
      <c r="M1061" s="7"/>
      <c r="N1061" s="7"/>
      <c r="O1061" s="7"/>
      <c r="P1061" s="7"/>
      <c r="Q1061" s="7"/>
      <c r="R1061" s="7"/>
      <c r="S1061" s="7"/>
      <c r="T1061" s="95"/>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row>
    <row r="1062">
      <c r="A1062" s="7"/>
      <c r="B1062" s="450"/>
      <c r="C1062" s="450"/>
      <c r="D1062" s="450"/>
      <c r="E1062" s="7"/>
      <c r="F1062" s="7"/>
      <c r="G1062" s="7"/>
      <c r="H1062" s="7"/>
      <c r="I1062" s="7"/>
      <c r="J1062" s="7"/>
      <c r="K1062" s="7"/>
      <c r="L1062" s="1733"/>
      <c r="M1062" s="7"/>
      <c r="N1062" s="7"/>
      <c r="O1062" s="7"/>
      <c r="P1062" s="7"/>
      <c r="Q1062" s="7"/>
      <c r="R1062" s="7"/>
      <c r="S1062" s="7"/>
      <c r="T1062" s="95"/>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row>
    <row r="1063">
      <c r="A1063" s="7"/>
      <c r="B1063" s="450"/>
      <c r="C1063" s="450"/>
      <c r="D1063" s="450"/>
      <c r="E1063" s="7"/>
      <c r="F1063" s="7"/>
      <c r="G1063" s="7"/>
      <c r="H1063" s="7"/>
      <c r="I1063" s="7"/>
      <c r="J1063" s="7"/>
      <c r="K1063" s="7"/>
      <c r="L1063" s="1733"/>
      <c r="M1063" s="7"/>
      <c r="N1063" s="7"/>
      <c r="O1063" s="7"/>
      <c r="P1063" s="7"/>
      <c r="Q1063" s="7"/>
      <c r="R1063" s="7"/>
      <c r="S1063" s="7"/>
      <c r="T1063" s="95"/>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row>
    <row r="1064">
      <c r="A1064" s="7"/>
      <c r="B1064" s="450"/>
      <c r="C1064" s="450"/>
      <c r="D1064" s="450"/>
      <c r="E1064" s="7"/>
      <c r="F1064" s="7"/>
      <c r="G1064" s="7"/>
      <c r="H1064" s="7"/>
      <c r="I1064" s="7"/>
      <c r="J1064" s="7"/>
      <c r="K1064" s="7"/>
      <c r="L1064" s="1733"/>
      <c r="M1064" s="7"/>
      <c r="N1064" s="7"/>
      <c r="O1064" s="7"/>
      <c r="P1064" s="7"/>
      <c r="Q1064" s="7"/>
      <c r="R1064" s="7"/>
      <c r="S1064" s="7"/>
      <c r="T1064" s="95"/>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row>
    <row r="1065">
      <c r="A1065" s="7"/>
      <c r="B1065" s="450"/>
      <c r="C1065" s="450"/>
      <c r="D1065" s="450"/>
      <c r="E1065" s="7"/>
      <c r="F1065" s="7"/>
      <c r="G1065" s="7"/>
      <c r="H1065" s="7"/>
      <c r="I1065" s="7"/>
      <c r="J1065" s="7"/>
      <c r="K1065" s="7"/>
      <c r="L1065" s="1733"/>
      <c r="M1065" s="7"/>
      <c r="N1065" s="7"/>
      <c r="O1065" s="7"/>
      <c r="P1065" s="7"/>
      <c r="Q1065" s="7"/>
      <c r="R1065" s="7"/>
      <c r="S1065" s="7"/>
      <c r="T1065" s="95"/>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row>
    <row r="1066">
      <c r="A1066" s="7"/>
      <c r="B1066" s="450"/>
      <c r="C1066" s="450"/>
      <c r="D1066" s="450"/>
      <c r="E1066" s="7"/>
      <c r="F1066" s="7"/>
      <c r="G1066" s="7"/>
      <c r="H1066" s="7"/>
      <c r="I1066" s="7"/>
      <c r="J1066" s="7"/>
      <c r="K1066" s="7"/>
      <c r="L1066" s="1733"/>
      <c r="M1066" s="7"/>
      <c r="N1066" s="7"/>
      <c r="O1066" s="7"/>
      <c r="P1066" s="7"/>
      <c r="Q1066" s="7"/>
      <c r="R1066" s="7"/>
      <c r="S1066" s="7"/>
      <c r="T1066" s="95"/>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row>
    <row r="1067">
      <c r="A1067" s="7"/>
      <c r="B1067" s="450"/>
      <c r="C1067" s="450"/>
      <c r="D1067" s="450"/>
      <c r="E1067" s="7"/>
      <c r="F1067" s="7"/>
      <c r="G1067" s="7"/>
      <c r="H1067" s="7"/>
      <c r="I1067" s="7"/>
      <c r="J1067" s="7"/>
      <c r="K1067" s="7"/>
      <c r="L1067" s="1733"/>
      <c r="M1067" s="7"/>
      <c r="N1067" s="7"/>
      <c r="O1067" s="7"/>
      <c r="P1067" s="7"/>
      <c r="Q1067" s="7"/>
      <c r="R1067" s="7"/>
      <c r="S1067" s="7"/>
      <c r="T1067" s="95"/>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row>
    <row r="1068">
      <c r="A1068" s="7"/>
      <c r="B1068" s="450"/>
      <c r="C1068" s="450"/>
      <c r="D1068" s="450"/>
      <c r="E1068" s="7"/>
      <c r="F1068" s="7"/>
      <c r="G1068" s="7"/>
      <c r="H1068" s="7"/>
      <c r="I1068" s="7"/>
      <c r="J1068" s="7"/>
      <c r="K1068" s="7"/>
      <c r="L1068" s="1733"/>
      <c r="M1068" s="7"/>
      <c r="N1068" s="7"/>
      <c r="O1068" s="7"/>
      <c r="P1068" s="7"/>
      <c r="Q1068" s="7"/>
      <c r="R1068" s="7"/>
      <c r="S1068" s="7"/>
      <c r="T1068" s="95"/>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row>
    <row r="1069">
      <c r="A1069" s="7"/>
      <c r="B1069" s="450"/>
      <c r="C1069" s="450"/>
      <c r="D1069" s="450"/>
      <c r="E1069" s="7"/>
      <c r="F1069" s="7"/>
      <c r="G1069" s="7"/>
      <c r="H1069" s="7"/>
      <c r="I1069" s="7"/>
      <c r="J1069" s="7"/>
      <c r="K1069" s="7"/>
      <c r="L1069" s="1733"/>
      <c r="M1069" s="7"/>
      <c r="N1069" s="7"/>
      <c r="O1069" s="7"/>
      <c r="P1069" s="7"/>
      <c r="Q1069" s="7"/>
      <c r="R1069" s="7"/>
      <c r="S1069" s="7"/>
      <c r="T1069" s="95"/>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row>
    <row r="1070">
      <c r="A1070" s="7"/>
      <c r="B1070" s="450"/>
      <c r="C1070" s="450"/>
      <c r="D1070" s="450"/>
      <c r="E1070" s="7"/>
      <c r="F1070" s="7"/>
      <c r="G1070" s="7"/>
      <c r="H1070" s="7"/>
      <c r="I1070" s="7"/>
      <c r="J1070" s="7"/>
      <c r="K1070" s="7"/>
      <c r="L1070" s="1733"/>
      <c r="M1070" s="7"/>
      <c r="N1070" s="7"/>
      <c r="O1070" s="7"/>
      <c r="P1070" s="7"/>
      <c r="Q1070" s="7"/>
      <c r="R1070" s="7"/>
      <c r="S1070" s="7"/>
      <c r="T1070" s="95"/>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row>
    <row r="1071">
      <c r="A1071" s="7"/>
      <c r="B1071" s="450"/>
      <c r="C1071" s="450"/>
      <c r="D1071" s="450"/>
      <c r="E1071" s="7"/>
      <c r="F1071" s="7"/>
      <c r="G1071" s="7"/>
      <c r="H1071" s="7"/>
      <c r="I1071" s="7"/>
      <c r="J1071" s="7"/>
      <c r="K1071" s="7"/>
      <c r="L1071" s="1733"/>
      <c r="M1071" s="7"/>
      <c r="N1071" s="7"/>
      <c r="O1071" s="7"/>
      <c r="P1071" s="7"/>
      <c r="Q1071" s="7"/>
      <c r="R1071" s="7"/>
      <c r="S1071" s="7"/>
      <c r="T1071" s="95"/>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row>
    <row r="1072">
      <c r="A1072" s="7"/>
      <c r="B1072" s="450"/>
      <c r="C1072" s="450"/>
      <c r="D1072" s="450"/>
      <c r="E1072" s="7"/>
      <c r="F1072" s="7"/>
      <c r="G1072" s="7"/>
      <c r="H1072" s="7"/>
      <c r="I1072" s="7"/>
      <c r="J1072" s="7"/>
      <c r="K1072" s="7"/>
      <c r="L1072" s="1733"/>
      <c r="M1072" s="7"/>
      <c r="N1072" s="7"/>
      <c r="O1072" s="7"/>
      <c r="P1072" s="7"/>
      <c r="Q1072" s="7"/>
      <c r="R1072" s="7"/>
      <c r="S1072" s="7"/>
      <c r="T1072" s="95"/>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row>
    <row r="1073">
      <c r="A1073" s="7"/>
      <c r="B1073" s="450"/>
      <c r="C1073" s="450"/>
      <c r="D1073" s="450"/>
      <c r="E1073" s="7"/>
      <c r="F1073" s="7"/>
      <c r="G1073" s="7"/>
      <c r="H1073" s="7"/>
      <c r="I1073" s="7"/>
      <c r="J1073" s="7"/>
      <c r="K1073" s="7"/>
      <c r="L1073" s="1733"/>
      <c r="M1073" s="7"/>
      <c r="N1073" s="7"/>
      <c r="O1073" s="7"/>
      <c r="P1073" s="7"/>
      <c r="Q1073" s="7"/>
      <c r="R1073" s="7"/>
      <c r="S1073" s="7"/>
      <c r="T1073" s="95"/>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row>
    <row r="1074">
      <c r="A1074" s="7"/>
      <c r="B1074" s="450"/>
      <c r="C1074" s="450"/>
      <c r="D1074" s="450"/>
      <c r="E1074" s="7"/>
      <c r="F1074" s="7"/>
      <c r="G1074" s="7"/>
      <c r="H1074" s="7"/>
      <c r="I1074" s="7"/>
      <c r="J1074" s="7"/>
      <c r="K1074" s="7"/>
      <c r="L1074" s="1733"/>
      <c r="M1074" s="7"/>
      <c r="N1074" s="7"/>
      <c r="O1074" s="7"/>
      <c r="P1074" s="7"/>
      <c r="Q1074" s="7"/>
      <c r="R1074" s="7"/>
      <c r="S1074" s="7"/>
      <c r="T1074" s="95"/>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row>
    <row r="1075">
      <c r="A1075" s="7"/>
      <c r="B1075" s="450"/>
      <c r="C1075" s="450"/>
      <c r="D1075" s="450"/>
      <c r="E1075" s="7"/>
      <c r="F1075" s="7"/>
      <c r="G1075" s="7"/>
      <c r="H1075" s="7"/>
      <c r="I1075" s="7"/>
      <c r="J1075" s="7"/>
      <c r="K1075" s="7"/>
      <c r="L1075" s="1733"/>
      <c r="M1075" s="7"/>
      <c r="N1075" s="7"/>
      <c r="O1075" s="7"/>
      <c r="P1075" s="7"/>
      <c r="Q1075" s="7"/>
      <c r="R1075" s="7"/>
      <c r="S1075" s="7"/>
      <c r="T1075" s="95"/>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row>
    <row r="1076">
      <c r="A1076" s="7"/>
      <c r="B1076" s="450"/>
      <c r="C1076" s="450"/>
      <c r="D1076" s="450"/>
      <c r="E1076" s="7"/>
      <c r="F1076" s="7"/>
      <c r="G1076" s="7"/>
      <c r="H1076" s="7"/>
      <c r="I1076" s="7"/>
      <c r="J1076" s="7"/>
      <c r="K1076" s="7"/>
      <c r="L1076" s="1733"/>
      <c r="M1076" s="7"/>
      <c r="N1076" s="7"/>
      <c r="O1076" s="7"/>
      <c r="P1076" s="7"/>
      <c r="Q1076" s="7"/>
      <c r="R1076" s="7"/>
      <c r="S1076" s="7"/>
      <c r="T1076" s="95"/>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row>
    <row r="1077">
      <c r="A1077" s="7"/>
      <c r="B1077" s="450"/>
      <c r="C1077" s="450"/>
      <c r="D1077" s="450"/>
      <c r="E1077" s="7"/>
      <c r="F1077" s="7"/>
      <c r="G1077" s="7"/>
      <c r="H1077" s="7"/>
      <c r="I1077" s="7"/>
      <c r="J1077" s="7"/>
      <c r="K1077" s="7"/>
      <c r="L1077" s="1733"/>
      <c r="M1077" s="7"/>
      <c r="N1077" s="7"/>
      <c r="O1077" s="7"/>
      <c r="P1077" s="7"/>
      <c r="Q1077" s="7"/>
      <c r="R1077" s="7"/>
      <c r="S1077" s="7"/>
      <c r="T1077" s="95"/>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row>
    <row r="1078">
      <c r="A1078" s="7"/>
      <c r="B1078" s="450"/>
      <c r="C1078" s="450"/>
      <c r="D1078" s="450"/>
      <c r="E1078" s="7"/>
      <c r="F1078" s="7"/>
      <c r="G1078" s="7"/>
      <c r="H1078" s="7"/>
      <c r="I1078" s="7"/>
      <c r="J1078" s="7"/>
      <c r="K1078" s="7"/>
      <c r="L1078" s="1733"/>
      <c r="M1078" s="7"/>
      <c r="N1078" s="7"/>
      <c r="O1078" s="7"/>
      <c r="P1078" s="7"/>
      <c r="Q1078" s="7"/>
      <c r="R1078" s="7"/>
      <c r="S1078" s="7"/>
      <c r="T1078" s="95"/>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row>
    <row r="1079">
      <c r="A1079" s="7"/>
      <c r="B1079" s="450"/>
      <c r="C1079" s="450"/>
      <c r="D1079" s="450"/>
      <c r="E1079" s="7"/>
      <c r="F1079" s="7"/>
      <c r="G1079" s="7"/>
      <c r="H1079" s="7"/>
      <c r="I1079" s="7"/>
      <c r="J1079" s="7"/>
      <c r="K1079" s="7"/>
      <c r="L1079" s="1733"/>
      <c r="M1079" s="7"/>
      <c r="N1079" s="7"/>
      <c r="O1079" s="7"/>
      <c r="P1079" s="7"/>
      <c r="Q1079" s="7"/>
      <c r="R1079" s="7"/>
      <c r="S1079" s="7"/>
      <c r="T1079" s="95"/>
      <c r="U1079" s="7"/>
      <c r="V1079" s="7"/>
      <c r="W1079" s="7"/>
      <c r="X1079" s="7"/>
      <c r="Y1079" s="7"/>
      <c r="Z1079" s="7"/>
      <c r="AA1079" s="7"/>
      <c r="AB1079" s="7"/>
      <c r="AC1079" s="7"/>
      <c r="AD1079" s="7"/>
      <c r="AE1079" s="7"/>
      <c r="AF1079" s="7"/>
      <c r="AG1079" s="7"/>
      <c r="AH1079" s="7"/>
      <c r="AI1079" s="7"/>
      <c r="AJ1079" s="7"/>
      <c r="AK1079" s="7"/>
      <c r="AL1079" s="7"/>
      <c r="AM1079" s="7"/>
      <c r="AN1079" s="7"/>
      <c r="AO1079" s="7"/>
      <c r="AP1079" s="7"/>
      <c r="AQ1079" s="7"/>
    </row>
    <row r="1080">
      <c r="A1080" s="7"/>
      <c r="B1080" s="450"/>
      <c r="C1080" s="450"/>
      <c r="D1080" s="450"/>
      <c r="E1080" s="7"/>
      <c r="F1080" s="7"/>
      <c r="G1080" s="7"/>
      <c r="H1080" s="7"/>
      <c r="I1080" s="7"/>
      <c r="J1080" s="7"/>
      <c r="K1080" s="7"/>
      <c r="L1080" s="1733"/>
      <c r="M1080" s="7"/>
      <c r="N1080" s="7"/>
      <c r="O1080" s="7"/>
      <c r="P1080" s="7"/>
      <c r="Q1080" s="7"/>
      <c r="R1080" s="7"/>
      <c r="S1080" s="7"/>
      <c r="T1080" s="95"/>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row>
    <row r="1081">
      <c r="A1081" s="7"/>
      <c r="B1081" s="450"/>
      <c r="C1081" s="450"/>
      <c r="D1081" s="450"/>
      <c r="E1081" s="7"/>
      <c r="F1081" s="7"/>
      <c r="G1081" s="7"/>
      <c r="H1081" s="7"/>
      <c r="I1081" s="7"/>
      <c r="J1081" s="7"/>
      <c r="K1081" s="7"/>
      <c r="L1081" s="1733"/>
      <c r="M1081" s="7"/>
      <c r="N1081" s="7"/>
      <c r="O1081" s="7"/>
      <c r="P1081" s="7"/>
      <c r="Q1081" s="7"/>
      <c r="R1081" s="7"/>
      <c r="S1081" s="7"/>
      <c r="T1081" s="95"/>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row>
    <row r="1082">
      <c r="A1082" s="7"/>
      <c r="B1082" s="450"/>
      <c r="C1082" s="450"/>
      <c r="D1082" s="450"/>
      <c r="E1082" s="7"/>
      <c r="F1082" s="7"/>
      <c r="G1082" s="7"/>
      <c r="H1082" s="7"/>
      <c r="I1082" s="7"/>
      <c r="J1082" s="7"/>
      <c r="K1082" s="7"/>
      <c r="L1082" s="1733"/>
      <c r="M1082" s="7"/>
      <c r="N1082" s="7"/>
      <c r="O1082" s="7"/>
      <c r="P1082" s="7"/>
      <c r="Q1082" s="7"/>
      <c r="R1082" s="7"/>
      <c r="S1082" s="7"/>
      <c r="T1082" s="95"/>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row>
    <row r="1083">
      <c r="A1083" s="7"/>
      <c r="B1083" s="450"/>
      <c r="C1083" s="450"/>
      <c r="D1083" s="450"/>
      <c r="E1083" s="7"/>
      <c r="F1083" s="7"/>
      <c r="G1083" s="7"/>
      <c r="H1083" s="7"/>
      <c r="I1083" s="7"/>
      <c r="J1083" s="7"/>
      <c r="K1083" s="7"/>
      <c r="L1083" s="1733"/>
      <c r="M1083" s="7"/>
      <c r="N1083" s="7"/>
      <c r="O1083" s="7"/>
      <c r="P1083" s="7"/>
      <c r="Q1083" s="7"/>
      <c r="R1083" s="7"/>
      <c r="S1083" s="7"/>
      <c r="T1083" s="95"/>
      <c r="U1083" s="7"/>
      <c r="V1083" s="7"/>
      <c r="W1083" s="7"/>
      <c r="X1083" s="7"/>
      <c r="Y1083" s="7"/>
      <c r="Z1083" s="7"/>
      <c r="AA1083" s="7"/>
      <c r="AB1083" s="7"/>
      <c r="AC1083" s="7"/>
      <c r="AD1083" s="7"/>
      <c r="AE1083" s="7"/>
      <c r="AF1083" s="7"/>
      <c r="AG1083" s="7"/>
      <c r="AH1083" s="7"/>
      <c r="AI1083" s="7"/>
      <c r="AJ1083" s="7"/>
      <c r="AK1083" s="7"/>
      <c r="AL1083" s="7"/>
      <c r="AM1083" s="7"/>
      <c r="AN1083" s="7"/>
      <c r="AO1083" s="7"/>
      <c r="AP1083" s="7"/>
      <c r="AQ1083" s="7"/>
    </row>
    <row r="1084">
      <c r="A1084" s="7"/>
      <c r="B1084" s="450"/>
      <c r="C1084" s="450"/>
      <c r="D1084" s="450"/>
      <c r="E1084" s="7"/>
      <c r="F1084" s="7"/>
      <c r="G1084" s="7"/>
      <c r="H1084" s="7"/>
      <c r="I1084" s="7"/>
      <c r="J1084" s="7"/>
      <c r="K1084" s="7"/>
      <c r="L1084" s="1733"/>
      <c r="M1084" s="7"/>
      <c r="N1084" s="7"/>
      <c r="O1084" s="7"/>
      <c r="P1084" s="7"/>
      <c r="Q1084" s="7"/>
      <c r="R1084" s="7"/>
      <c r="S1084" s="7"/>
      <c r="T1084" s="95"/>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c r="AQ1084" s="7"/>
    </row>
    <row r="1085">
      <c r="A1085" s="7"/>
      <c r="B1085" s="450"/>
      <c r="C1085" s="450"/>
      <c r="D1085" s="450"/>
      <c r="E1085" s="7"/>
      <c r="F1085" s="7"/>
      <c r="G1085" s="7"/>
      <c r="H1085" s="7"/>
      <c r="I1085" s="7"/>
      <c r="J1085" s="7"/>
      <c r="K1085" s="7"/>
      <c r="L1085" s="1733"/>
      <c r="M1085" s="7"/>
      <c r="N1085" s="7"/>
      <c r="O1085" s="7"/>
      <c r="P1085" s="7"/>
      <c r="Q1085" s="7"/>
      <c r="R1085" s="7"/>
      <c r="S1085" s="7"/>
      <c r="T1085" s="95"/>
      <c r="U1085" s="7"/>
      <c r="V1085" s="7"/>
      <c r="W1085" s="7"/>
      <c r="X1085" s="7"/>
      <c r="Y1085" s="7"/>
      <c r="Z1085" s="7"/>
      <c r="AA1085" s="7"/>
      <c r="AB1085" s="7"/>
      <c r="AC1085" s="7"/>
      <c r="AD1085" s="7"/>
      <c r="AE1085" s="7"/>
      <c r="AF1085" s="7"/>
      <c r="AG1085" s="7"/>
      <c r="AH1085" s="7"/>
      <c r="AI1085" s="7"/>
      <c r="AJ1085" s="7"/>
      <c r="AK1085" s="7"/>
      <c r="AL1085" s="7"/>
      <c r="AM1085" s="7"/>
      <c r="AN1085" s="7"/>
      <c r="AO1085" s="7"/>
      <c r="AP1085" s="7"/>
      <c r="AQ1085" s="7"/>
    </row>
    <row r="1086">
      <c r="A1086" s="7"/>
      <c r="B1086" s="450"/>
      <c r="C1086" s="450"/>
      <c r="D1086" s="450"/>
      <c r="E1086" s="7"/>
      <c r="F1086" s="7"/>
      <c r="G1086" s="7"/>
      <c r="H1086" s="7"/>
      <c r="I1086" s="7"/>
      <c r="J1086" s="7"/>
      <c r="K1086" s="7"/>
      <c r="L1086" s="1733"/>
      <c r="M1086" s="7"/>
      <c r="N1086" s="7"/>
      <c r="O1086" s="7"/>
      <c r="P1086" s="7"/>
      <c r="Q1086" s="7"/>
      <c r="R1086" s="7"/>
      <c r="S1086" s="7"/>
      <c r="T1086" s="95"/>
      <c r="U1086" s="7"/>
      <c r="V1086" s="7"/>
      <c r="W1086" s="7"/>
      <c r="X1086" s="7"/>
      <c r="Y1086" s="7"/>
      <c r="Z1086" s="7"/>
      <c r="AA1086" s="7"/>
      <c r="AB1086" s="7"/>
      <c r="AC1086" s="7"/>
      <c r="AD1086" s="7"/>
      <c r="AE1086" s="7"/>
      <c r="AF1086" s="7"/>
      <c r="AG1086" s="7"/>
      <c r="AH1086" s="7"/>
      <c r="AI1086" s="7"/>
      <c r="AJ1086" s="7"/>
      <c r="AK1086" s="7"/>
      <c r="AL1086" s="7"/>
      <c r="AM1086" s="7"/>
      <c r="AN1086" s="7"/>
      <c r="AO1086" s="7"/>
      <c r="AP1086" s="7"/>
      <c r="AQ1086" s="7"/>
    </row>
    <row r="1087">
      <c r="A1087" s="7"/>
      <c r="B1087" s="450"/>
      <c r="C1087" s="450"/>
      <c r="D1087" s="450"/>
      <c r="E1087" s="7"/>
      <c r="F1087" s="7"/>
      <c r="G1087" s="7"/>
      <c r="H1087" s="7"/>
      <c r="I1087" s="7"/>
      <c r="J1087" s="7"/>
      <c r="K1087" s="7"/>
      <c r="L1087" s="1733"/>
      <c r="M1087" s="7"/>
      <c r="N1087" s="7"/>
      <c r="O1087" s="7"/>
      <c r="P1087" s="7"/>
      <c r="Q1087" s="7"/>
      <c r="R1087" s="7"/>
      <c r="S1087" s="7"/>
      <c r="T1087" s="95"/>
      <c r="U1087" s="7"/>
      <c r="V1087" s="7"/>
      <c r="W1087" s="7"/>
      <c r="X1087" s="7"/>
      <c r="Y1087" s="7"/>
      <c r="Z1087" s="7"/>
      <c r="AA1087" s="7"/>
      <c r="AB1087" s="7"/>
      <c r="AC1087" s="7"/>
      <c r="AD1087" s="7"/>
      <c r="AE1087" s="7"/>
      <c r="AF1087" s="7"/>
      <c r="AG1087" s="7"/>
      <c r="AH1087" s="7"/>
      <c r="AI1087" s="7"/>
      <c r="AJ1087" s="7"/>
      <c r="AK1087" s="7"/>
      <c r="AL1087" s="7"/>
      <c r="AM1087" s="7"/>
      <c r="AN1087" s="7"/>
      <c r="AO1087" s="7"/>
      <c r="AP1087" s="7"/>
      <c r="AQ1087" s="7"/>
    </row>
    <row r="1088">
      <c r="A1088" s="7"/>
      <c r="B1088" s="450"/>
      <c r="C1088" s="450"/>
      <c r="D1088" s="450"/>
      <c r="E1088" s="7"/>
      <c r="F1088" s="7"/>
      <c r="G1088" s="7"/>
      <c r="H1088" s="7"/>
      <c r="I1088" s="7"/>
      <c r="J1088" s="7"/>
      <c r="K1088" s="7"/>
      <c r="L1088" s="1733"/>
      <c r="M1088" s="7"/>
      <c r="N1088" s="7"/>
      <c r="O1088" s="7"/>
      <c r="P1088" s="7"/>
      <c r="Q1088" s="7"/>
      <c r="R1088" s="7"/>
      <c r="S1088" s="7"/>
      <c r="T1088" s="95"/>
      <c r="U1088" s="7"/>
      <c r="V1088" s="7"/>
      <c r="W1088" s="7"/>
      <c r="X1088" s="7"/>
      <c r="Y1088" s="7"/>
      <c r="Z1088" s="7"/>
      <c r="AA1088" s="7"/>
      <c r="AB1088" s="7"/>
      <c r="AC1088" s="7"/>
      <c r="AD1088" s="7"/>
      <c r="AE1088" s="7"/>
      <c r="AF1088" s="7"/>
      <c r="AG1088" s="7"/>
      <c r="AH1088" s="7"/>
      <c r="AI1088" s="7"/>
      <c r="AJ1088" s="7"/>
      <c r="AK1088" s="7"/>
      <c r="AL1088" s="7"/>
      <c r="AM1088" s="7"/>
      <c r="AN1088" s="7"/>
      <c r="AO1088" s="7"/>
      <c r="AP1088" s="7"/>
      <c r="AQ1088" s="7"/>
    </row>
    <row r="1089">
      <c r="A1089" s="7"/>
      <c r="B1089" s="450"/>
      <c r="C1089" s="450"/>
      <c r="D1089" s="450"/>
      <c r="E1089" s="7"/>
      <c r="F1089" s="7"/>
      <c r="G1089" s="7"/>
      <c r="H1089" s="7"/>
      <c r="I1089" s="7"/>
      <c r="J1089" s="7"/>
      <c r="K1089" s="7"/>
      <c r="L1089" s="1733"/>
      <c r="M1089" s="7"/>
      <c r="N1089" s="7"/>
      <c r="O1089" s="7"/>
      <c r="P1089" s="7"/>
      <c r="Q1089" s="7"/>
      <c r="R1089" s="7"/>
      <c r="S1089" s="7"/>
      <c r="T1089" s="95"/>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7"/>
    </row>
    <row r="1090">
      <c r="A1090" s="7"/>
      <c r="B1090" s="450"/>
      <c r="C1090" s="450"/>
      <c r="D1090" s="450"/>
      <c r="E1090" s="7"/>
      <c r="F1090" s="7"/>
      <c r="G1090" s="7"/>
      <c r="H1090" s="7"/>
      <c r="I1090" s="7"/>
      <c r="J1090" s="7"/>
      <c r="K1090" s="7"/>
      <c r="L1090" s="1733"/>
      <c r="M1090" s="7"/>
      <c r="N1090" s="7"/>
      <c r="O1090" s="7"/>
      <c r="P1090" s="7"/>
      <c r="Q1090" s="7"/>
      <c r="R1090" s="7"/>
      <c r="S1090" s="7"/>
      <c r="T1090" s="95"/>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c r="AQ1090" s="7"/>
    </row>
    <row r="1091">
      <c r="A1091" s="7"/>
      <c r="B1091" s="450"/>
      <c r="C1091" s="450"/>
      <c r="D1091" s="450"/>
      <c r="E1091" s="7"/>
      <c r="F1091" s="7"/>
      <c r="G1091" s="7"/>
      <c r="H1091" s="7"/>
      <c r="I1091" s="7"/>
      <c r="J1091" s="7"/>
      <c r="K1091" s="7"/>
      <c r="L1091" s="1733"/>
      <c r="M1091" s="7"/>
      <c r="N1091" s="7"/>
      <c r="O1091" s="7"/>
      <c r="P1091" s="7"/>
      <c r="Q1091" s="7"/>
      <c r="R1091" s="7"/>
      <c r="S1091" s="7"/>
      <c r="T1091" s="95"/>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row>
    <row r="1092">
      <c r="A1092" s="7"/>
      <c r="B1092" s="450"/>
      <c r="C1092" s="450"/>
      <c r="D1092" s="450"/>
      <c r="E1092" s="7"/>
      <c r="F1092" s="7"/>
      <c r="G1092" s="7"/>
      <c r="H1092" s="7"/>
      <c r="I1092" s="7"/>
      <c r="J1092" s="7"/>
      <c r="K1092" s="7"/>
      <c r="L1092" s="1733"/>
      <c r="M1092" s="7"/>
      <c r="N1092" s="7"/>
      <c r="O1092" s="7"/>
      <c r="P1092" s="7"/>
      <c r="Q1092" s="7"/>
      <c r="R1092" s="7"/>
      <c r="S1092" s="7"/>
      <c r="T1092" s="95"/>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row>
    <row r="1093">
      <c r="A1093" s="7"/>
      <c r="B1093" s="450"/>
      <c r="C1093" s="450"/>
      <c r="D1093" s="450"/>
      <c r="E1093" s="7"/>
      <c r="F1093" s="7"/>
      <c r="G1093" s="7"/>
      <c r="H1093" s="7"/>
      <c r="I1093" s="7"/>
      <c r="J1093" s="7"/>
      <c r="K1093" s="7"/>
      <c r="L1093" s="1733"/>
      <c r="M1093" s="7"/>
      <c r="N1093" s="7"/>
      <c r="O1093" s="7"/>
      <c r="P1093" s="7"/>
      <c r="Q1093" s="7"/>
      <c r="R1093" s="7"/>
      <c r="S1093" s="7"/>
      <c r="T1093" s="95"/>
      <c r="U1093" s="7"/>
      <c r="V1093" s="7"/>
      <c r="W1093" s="7"/>
      <c r="X1093" s="7"/>
      <c r="Y1093" s="7"/>
      <c r="Z1093" s="7"/>
      <c r="AA1093" s="7"/>
      <c r="AB1093" s="7"/>
      <c r="AC1093" s="7"/>
      <c r="AD1093" s="7"/>
      <c r="AE1093" s="7"/>
      <c r="AF1093" s="7"/>
      <c r="AG1093" s="7"/>
      <c r="AH1093" s="7"/>
      <c r="AI1093" s="7"/>
      <c r="AJ1093" s="7"/>
      <c r="AK1093" s="7"/>
      <c r="AL1093" s="7"/>
      <c r="AM1093" s="7"/>
      <c r="AN1093" s="7"/>
      <c r="AO1093" s="7"/>
      <c r="AP1093" s="7"/>
      <c r="AQ1093" s="7"/>
    </row>
    <row r="1094">
      <c r="A1094" s="7"/>
      <c r="B1094" s="450"/>
      <c r="C1094" s="450"/>
      <c r="D1094" s="450"/>
      <c r="E1094" s="7"/>
      <c r="F1094" s="7"/>
      <c r="G1094" s="7"/>
      <c r="H1094" s="7"/>
      <c r="I1094" s="7"/>
      <c r="J1094" s="7"/>
      <c r="K1094" s="7"/>
      <c r="L1094" s="1733"/>
      <c r="M1094" s="7"/>
      <c r="N1094" s="7"/>
      <c r="O1094" s="7"/>
      <c r="P1094" s="7"/>
      <c r="Q1094" s="7"/>
      <c r="R1094" s="7"/>
      <c r="S1094" s="7"/>
      <c r="T1094" s="95"/>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c r="AQ1094" s="7"/>
    </row>
    <row r="1095">
      <c r="A1095" s="7"/>
      <c r="B1095" s="450"/>
      <c r="C1095" s="450"/>
      <c r="D1095" s="450"/>
      <c r="E1095" s="7"/>
      <c r="F1095" s="7"/>
      <c r="G1095" s="7"/>
      <c r="H1095" s="7"/>
      <c r="I1095" s="7"/>
      <c r="J1095" s="7"/>
      <c r="K1095" s="7"/>
      <c r="L1095" s="1733"/>
      <c r="M1095" s="7"/>
      <c r="N1095" s="7"/>
      <c r="O1095" s="7"/>
      <c r="P1095" s="7"/>
      <c r="Q1095" s="7"/>
      <c r="R1095" s="7"/>
      <c r="S1095" s="7"/>
      <c r="T1095" s="95"/>
      <c r="U1095" s="7"/>
      <c r="V1095" s="7"/>
      <c r="W1095" s="7"/>
      <c r="X1095" s="7"/>
      <c r="Y1095" s="7"/>
      <c r="Z1095" s="7"/>
      <c r="AA1095" s="7"/>
      <c r="AB1095" s="7"/>
      <c r="AC1095" s="7"/>
      <c r="AD1095" s="7"/>
      <c r="AE1095" s="7"/>
      <c r="AF1095" s="7"/>
      <c r="AG1095" s="7"/>
      <c r="AH1095" s="7"/>
      <c r="AI1095" s="7"/>
      <c r="AJ1095" s="7"/>
      <c r="AK1095" s="7"/>
      <c r="AL1095" s="7"/>
      <c r="AM1095" s="7"/>
      <c r="AN1095" s="7"/>
      <c r="AO1095" s="7"/>
      <c r="AP1095" s="7"/>
      <c r="AQ1095" s="7"/>
    </row>
    <row r="1096">
      <c r="A1096" s="7"/>
      <c r="B1096" s="450"/>
      <c r="C1096" s="450"/>
      <c r="D1096" s="450"/>
      <c r="E1096" s="7"/>
      <c r="F1096" s="7"/>
      <c r="G1096" s="7"/>
      <c r="H1096" s="7"/>
      <c r="I1096" s="7"/>
      <c r="J1096" s="7"/>
      <c r="K1096" s="7"/>
      <c r="L1096" s="1733"/>
      <c r="M1096" s="7"/>
      <c r="N1096" s="7"/>
      <c r="O1096" s="7"/>
      <c r="P1096" s="7"/>
      <c r="Q1096" s="7"/>
      <c r="R1096" s="7"/>
      <c r="S1096" s="7"/>
      <c r="T1096" s="95"/>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c r="AQ1096" s="7"/>
    </row>
    <row r="1097">
      <c r="A1097" s="7"/>
      <c r="B1097" s="450"/>
      <c r="C1097" s="450"/>
      <c r="D1097" s="450"/>
      <c r="E1097" s="7"/>
      <c r="F1097" s="7"/>
      <c r="G1097" s="7"/>
      <c r="H1097" s="7"/>
      <c r="I1097" s="7"/>
      <c r="J1097" s="7"/>
      <c r="K1097" s="7"/>
      <c r="L1097" s="1733"/>
      <c r="M1097" s="7"/>
      <c r="N1097" s="7"/>
      <c r="O1097" s="7"/>
      <c r="P1097" s="7"/>
      <c r="Q1097" s="7"/>
      <c r="R1097" s="7"/>
      <c r="S1097" s="7"/>
      <c r="T1097" s="95"/>
      <c r="U1097" s="7"/>
      <c r="V1097" s="7"/>
      <c r="W1097" s="7"/>
      <c r="X1097" s="7"/>
      <c r="Y1097" s="7"/>
      <c r="Z1097" s="7"/>
      <c r="AA1097" s="7"/>
      <c r="AB1097" s="7"/>
      <c r="AC1097" s="7"/>
      <c r="AD1097" s="7"/>
      <c r="AE1097" s="7"/>
      <c r="AF1097" s="7"/>
      <c r="AG1097" s="7"/>
      <c r="AH1097" s="7"/>
      <c r="AI1097" s="7"/>
      <c r="AJ1097" s="7"/>
      <c r="AK1097" s="7"/>
      <c r="AL1097" s="7"/>
      <c r="AM1097" s="7"/>
      <c r="AN1097" s="7"/>
      <c r="AO1097" s="7"/>
      <c r="AP1097" s="7"/>
      <c r="AQ1097" s="7"/>
    </row>
    <row r="1098">
      <c r="A1098" s="7"/>
      <c r="B1098" s="450"/>
      <c r="C1098" s="450"/>
      <c r="D1098" s="450"/>
      <c r="E1098" s="7"/>
      <c r="F1098" s="7"/>
      <c r="G1098" s="7"/>
      <c r="H1098" s="7"/>
      <c r="I1098" s="7"/>
      <c r="J1098" s="7"/>
      <c r="K1098" s="7"/>
      <c r="L1098" s="1733"/>
      <c r="M1098" s="7"/>
      <c r="N1098" s="7"/>
      <c r="O1098" s="7"/>
      <c r="P1098" s="7"/>
      <c r="Q1098" s="7"/>
      <c r="R1098" s="7"/>
      <c r="S1098" s="7"/>
      <c r="T1098" s="95"/>
      <c r="U1098" s="7"/>
      <c r="V1098" s="7"/>
      <c r="W1098" s="7"/>
      <c r="X1098" s="7"/>
      <c r="Y1098" s="7"/>
      <c r="Z1098" s="7"/>
      <c r="AA1098" s="7"/>
      <c r="AB1098" s="7"/>
      <c r="AC1098" s="7"/>
      <c r="AD1098" s="7"/>
      <c r="AE1098" s="7"/>
      <c r="AF1098" s="7"/>
      <c r="AG1098" s="7"/>
      <c r="AH1098" s="7"/>
      <c r="AI1098" s="7"/>
      <c r="AJ1098" s="7"/>
      <c r="AK1098" s="7"/>
      <c r="AL1098" s="7"/>
      <c r="AM1098" s="7"/>
      <c r="AN1098" s="7"/>
      <c r="AO1098" s="7"/>
      <c r="AP1098" s="7"/>
      <c r="AQ1098" s="7"/>
    </row>
    <row r="1099">
      <c r="A1099" s="7"/>
      <c r="B1099" s="450"/>
      <c r="C1099" s="450"/>
      <c r="D1099" s="450"/>
      <c r="E1099" s="7"/>
      <c r="F1099" s="7"/>
      <c r="G1099" s="7"/>
      <c r="H1099" s="7"/>
      <c r="I1099" s="7"/>
      <c r="J1099" s="7"/>
      <c r="K1099" s="7"/>
      <c r="L1099" s="1733"/>
      <c r="M1099" s="7"/>
      <c r="N1099" s="7"/>
      <c r="O1099" s="7"/>
      <c r="P1099" s="7"/>
      <c r="Q1099" s="7"/>
      <c r="R1099" s="7"/>
      <c r="S1099" s="7"/>
      <c r="T1099" s="95"/>
      <c r="U1099" s="7"/>
      <c r="V1099" s="7"/>
      <c r="W1099" s="7"/>
      <c r="X1099" s="7"/>
      <c r="Y1099" s="7"/>
      <c r="Z1099" s="7"/>
      <c r="AA1099" s="7"/>
      <c r="AB1099" s="7"/>
      <c r="AC1099" s="7"/>
      <c r="AD1099" s="7"/>
      <c r="AE1099" s="7"/>
      <c r="AF1099" s="7"/>
      <c r="AG1099" s="7"/>
      <c r="AH1099" s="7"/>
      <c r="AI1099" s="7"/>
      <c r="AJ1099" s="7"/>
      <c r="AK1099" s="7"/>
      <c r="AL1099" s="7"/>
      <c r="AM1099" s="7"/>
      <c r="AN1099" s="7"/>
      <c r="AO1099" s="7"/>
      <c r="AP1099" s="7"/>
      <c r="AQ1099" s="7"/>
    </row>
    <row r="1100">
      <c r="A1100" s="7"/>
      <c r="B1100" s="450"/>
      <c r="C1100" s="450"/>
      <c r="D1100" s="450"/>
      <c r="E1100" s="7"/>
      <c r="F1100" s="7"/>
      <c r="G1100" s="7"/>
      <c r="H1100" s="7"/>
      <c r="I1100" s="7"/>
      <c r="J1100" s="7"/>
      <c r="K1100" s="7"/>
      <c r="L1100" s="1733"/>
      <c r="M1100" s="7"/>
      <c r="N1100" s="7"/>
      <c r="O1100" s="7"/>
      <c r="P1100" s="7"/>
      <c r="Q1100" s="7"/>
      <c r="R1100" s="7"/>
      <c r="S1100" s="7"/>
      <c r="T1100" s="95"/>
      <c r="U1100" s="7"/>
      <c r="V1100" s="7"/>
      <c r="W1100" s="7"/>
      <c r="X1100" s="7"/>
      <c r="Y1100" s="7"/>
      <c r="Z1100" s="7"/>
      <c r="AA1100" s="7"/>
      <c r="AB1100" s="7"/>
      <c r="AC1100" s="7"/>
      <c r="AD1100" s="7"/>
      <c r="AE1100" s="7"/>
      <c r="AF1100" s="7"/>
      <c r="AG1100" s="7"/>
      <c r="AH1100" s="7"/>
      <c r="AI1100" s="7"/>
      <c r="AJ1100" s="7"/>
      <c r="AK1100" s="7"/>
      <c r="AL1100" s="7"/>
      <c r="AM1100" s="7"/>
      <c r="AN1100" s="7"/>
      <c r="AO1100" s="7"/>
      <c r="AP1100" s="7"/>
      <c r="AQ1100" s="7"/>
    </row>
    <row r="1101">
      <c r="A1101" s="7"/>
      <c r="B1101" s="450"/>
      <c r="C1101" s="450"/>
      <c r="D1101" s="450"/>
      <c r="E1101" s="7"/>
      <c r="F1101" s="7"/>
      <c r="G1101" s="7"/>
      <c r="H1101" s="7"/>
      <c r="I1101" s="7"/>
      <c r="J1101" s="7"/>
      <c r="K1101" s="7"/>
      <c r="L1101" s="1733"/>
      <c r="M1101" s="7"/>
      <c r="N1101" s="7"/>
      <c r="O1101" s="7"/>
      <c r="P1101" s="7"/>
      <c r="Q1101" s="7"/>
      <c r="R1101" s="7"/>
      <c r="S1101" s="7"/>
      <c r="T1101" s="95"/>
      <c r="U1101" s="7"/>
      <c r="V1101" s="7"/>
      <c r="W1101" s="7"/>
      <c r="X1101" s="7"/>
      <c r="Y1101" s="7"/>
      <c r="Z1101" s="7"/>
      <c r="AA1101" s="7"/>
      <c r="AB1101" s="7"/>
      <c r="AC1101" s="7"/>
      <c r="AD1101" s="7"/>
      <c r="AE1101" s="7"/>
      <c r="AF1101" s="7"/>
      <c r="AG1101" s="7"/>
      <c r="AH1101" s="7"/>
      <c r="AI1101" s="7"/>
      <c r="AJ1101" s="7"/>
      <c r="AK1101" s="7"/>
      <c r="AL1101" s="7"/>
      <c r="AM1101" s="7"/>
      <c r="AN1101" s="7"/>
      <c r="AO1101" s="7"/>
      <c r="AP1101" s="7"/>
      <c r="AQ1101" s="7"/>
    </row>
    <row r="1102">
      <c r="A1102" s="7"/>
      <c r="B1102" s="450"/>
      <c r="C1102" s="450"/>
      <c r="D1102" s="450"/>
      <c r="E1102" s="7"/>
      <c r="F1102" s="7"/>
      <c r="G1102" s="7"/>
      <c r="H1102" s="7"/>
      <c r="I1102" s="7"/>
      <c r="J1102" s="7"/>
      <c r="K1102" s="7"/>
      <c r="L1102" s="1733"/>
      <c r="M1102" s="7"/>
      <c r="N1102" s="7"/>
      <c r="O1102" s="7"/>
      <c r="P1102" s="7"/>
      <c r="Q1102" s="7"/>
      <c r="R1102" s="7"/>
      <c r="S1102" s="7"/>
      <c r="T1102" s="95"/>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row>
    <row r="1103">
      <c r="A1103" s="7"/>
      <c r="B1103" s="450"/>
      <c r="C1103" s="450"/>
      <c r="D1103" s="450"/>
      <c r="E1103" s="7"/>
      <c r="F1103" s="7"/>
      <c r="G1103" s="7"/>
      <c r="H1103" s="7"/>
      <c r="I1103" s="7"/>
      <c r="J1103" s="7"/>
      <c r="K1103" s="7"/>
      <c r="L1103" s="1733"/>
      <c r="M1103" s="7"/>
      <c r="N1103" s="7"/>
      <c r="O1103" s="7"/>
      <c r="P1103" s="7"/>
      <c r="Q1103" s="7"/>
      <c r="R1103" s="7"/>
      <c r="S1103" s="7"/>
      <c r="T1103" s="95"/>
      <c r="U1103" s="7"/>
      <c r="V1103" s="7"/>
      <c r="W1103" s="7"/>
      <c r="X1103" s="7"/>
      <c r="Y1103" s="7"/>
      <c r="Z1103" s="7"/>
      <c r="AA1103" s="7"/>
      <c r="AB1103" s="7"/>
      <c r="AC1103" s="7"/>
      <c r="AD1103" s="7"/>
      <c r="AE1103" s="7"/>
      <c r="AF1103" s="7"/>
      <c r="AG1103" s="7"/>
      <c r="AH1103" s="7"/>
      <c r="AI1103" s="7"/>
      <c r="AJ1103" s="7"/>
      <c r="AK1103" s="7"/>
      <c r="AL1103" s="7"/>
      <c r="AM1103" s="7"/>
      <c r="AN1103" s="7"/>
      <c r="AO1103" s="7"/>
      <c r="AP1103" s="7"/>
      <c r="AQ1103" s="7"/>
    </row>
    <row r="1104">
      <c r="A1104" s="7"/>
      <c r="B1104" s="450"/>
      <c r="C1104" s="450"/>
      <c r="D1104" s="450"/>
      <c r="E1104" s="7"/>
      <c r="F1104" s="7"/>
      <c r="G1104" s="7"/>
      <c r="H1104" s="7"/>
      <c r="I1104" s="7"/>
      <c r="J1104" s="7"/>
      <c r="K1104" s="7"/>
      <c r="L1104" s="1733"/>
      <c r="M1104" s="7"/>
      <c r="N1104" s="7"/>
      <c r="O1104" s="7"/>
      <c r="P1104" s="7"/>
      <c r="Q1104" s="7"/>
      <c r="R1104" s="7"/>
      <c r="S1104" s="7"/>
      <c r="T1104" s="95"/>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row>
    <row r="1105">
      <c r="A1105" s="7"/>
      <c r="B1105" s="450"/>
      <c r="C1105" s="450"/>
      <c r="D1105" s="450"/>
      <c r="E1105" s="7"/>
      <c r="F1105" s="7"/>
      <c r="G1105" s="7"/>
      <c r="H1105" s="7"/>
      <c r="I1105" s="7"/>
      <c r="J1105" s="7"/>
      <c r="K1105" s="7"/>
      <c r="L1105" s="1733"/>
      <c r="M1105" s="7"/>
      <c r="N1105" s="7"/>
      <c r="O1105" s="7"/>
      <c r="P1105" s="7"/>
      <c r="Q1105" s="7"/>
      <c r="R1105" s="7"/>
      <c r="S1105" s="7"/>
      <c r="T1105" s="95"/>
      <c r="U1105" s="7"/>
      <c r="V1105" s="7"/>
      <c r="W1105" s="7"/>
      <c r="X1105" s="7"/>
      <c r="Y1105" s="7"/>
      <c r="Z1105" s="7"/>
      <c r="AA1105" s="7"/>
      <c r="AB1105" s="7"/>
      <c r="AC1105" s="7"/>
      <c r="AD1105" s="7"/>
      <c r="AE1105" s="7"/>
      <c r="AF1105" s="7"/>
      <c r="AG1105" s="7"/>
      <c r="AH1105" s="7"/>
      <c r="AI1105" s="7"/>
      <c r="AJ1105" s="7"/>
      <c r="AK1105" s="7"/>
      <c r="AL1105" s="7"/>
      <c r="AM1105" s="7"/>
      <c r="AN1105" s="7"/>
      <c r="AO1105" s="7"/>
      <c r="AP1105" s="7"/>
      <c r="AQ1105" s="7"/>
    </row>
    <row r="1106">
      <c r="A1106" s="7"/>
      <c r="B1106" s="450"/>
      <c r="C1106" s="450"/>
      <c r="D1106" s="450"/>
      <c r="E1106" s="7"/>
      <c r="F1106" s="7"/>
      <c r="G1106" s="7"/>
      <c r="H1106" s="7"/>
      <c r="I1106" s="7"/>
      <c r="J1106" s="7"/>
      <c r="K1106" s="7"/>
      <c r="L1106" s="1733"/>
      <c r="M1106" s="7"/>
      <c r="N1106" s="7"/>
      <c r="O1106" s="7"/>
      <c r="P1106" s="7"/>
      <c r="Q1106" s="7"/>
      <c r="R1106" s="7"/>
      <c r="S1106" s="7"/>
      <c r="T1106" s="95"/>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row>
    <row r="1107">
      <c r="A1107" s="7"/>
      <c r="B1107" s="450"/>
      <c r="C1107" s="450"/>
      <c r="D1107" s="450"/>
      <c r="E1107" s="7"/>
      <c r="F1107" s="7"/>
      <c r="G1107" s="7"/>
      <c r="H1107" s="7"/>
      <c r="I1107" s="7"/>
      <c r="J1107" s="7"/>
      <c r="K1107" s="7"/>
      <c r="L1107" s="1733"/>
      <c r="M1107" s="7"/>
      <c r="N1107" s="7"/>
      <c r="O1107" s="7"/>
      <c r="P1107" s="7"/>
      <c r="Q1107" s="7"/>
      <c r="R1107" s="7"/>
      <c r="S1107" s="7"/>
      <c r="T1107" s="95"/>
      <c r="U1107" s="7"/>
      <c r="V1107" s="7"/>
      <c r="W1107" s="7"/>
      <c r="X1107" s="7"/>
      <c r="Y1107" s="7"/>
      <c r="Z1107" s="7"/>
      <c r="AA1107" s="7"/>
      <c r="AB1107" s="7"/>
      <c r="AC1107" s="7"/>
      <c r="AD1107" s="7"/>
      <c r="AE1107" s="7"/>
      <c r="AF1107" s="7"/>
      <c r="AG1107" s="7"/>
      <c r="AH1107" s="7"/>
      <c r="AI1107" s="7"/>
      <c r="AJ1107" s="7"/>
      <c r="AK1107" s="7"/>
      <c r="AL1107" s="7"/>
      <c r="AM1107" s="7"/>
      <c r="AN1107" s="7"/>
      <c r="AO1107" s="7"/>
      <c r="AP1107" s="7"/>
      <c r="AQ1107" s="7"/>
    </row>
    <row r="1108">
      <c r="A1108" s="7"/>
      <c r="B1108" s="450"/>
      <c r="C1108" s="450"/>
      <c r="D1108" s="450"/>
      <c r="E1108" s="7"/>
      <c r="F1108" s="7"/>
      <c r="G1108" s="7"/>
      <c r="H1108" s="7"/>
      <c r="I1108" s="7"/>
      <c r="J1108" s="7"/>
      <c r="K1108" s="7"/>
      <c r="L1108" s="1733"/>
      <c r="M1108" s="7"/>
      <c r="N1108" s="7"/>
      <c r="O1108" s="7"/>
      <c r="P1108" s="7"/>
      <c r="Q1108" s="7"/>
      <c r="R1108" s="7"/>
      <c r="S1108" s="7"/>
      <c r="T1108" s="95"/>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7"/>
    </row>
    <row r="1109">
      <c r="A1109" s="7"/>
      <c r="B1109" s="450"/>
      <c r="C1109" s="450"/>
      <c r="D1109" s="450"/>
      <c r="E1109" s="7"/>
      <c r="F1109" s="7"/>
      <c r="G1109" s="7"/>
      <c r="H1109" s="7"/>
      <c r="I1109" s="7"/>
      <c r="J1109" s="7"/>
      <c r="K1109" s="7"/>
      <c r="L1109" s="1733"/>
      <c r="M1109" s="7"/>
      <c r="N1109" s="7"/>
      <c r="O1109" s="7"/>
      <c r="P1109" s="7"/>
      <c r="Q1109" s="7"/>
      <c r="R1109" s="7"/>
      <c r="S1109" s="7"/>
      <c r="T1109" s="95"/>
      <c r="U1109" s="7"/>
      <c r="V1109" s="7"/>
      <c r="W1109" s="7"/>
      <c r="X1109" s="7"/>
      <c r="Y1109" s="7"/>
      <c r="Z1109" s="7"/>
      <c r="AA1109" s="7"/>
      <c r="AB1109" s="7"/>
      <c r="AC1109" s="7"/>
      <c r="AD1109" s="7"/>
      <c r="AE1109" s="7"/>
      <c r="AF1109" s="7"/>
      <c r="AG1109" s="7"/>
      <c r="AH1109" s="7"/>
      <c r="AI1109" s="7"/>
      <c r="AJ1109" s="7"/>
      <c r="AK1109" s="7"/>
      <c r="AL1109" s="7"/>
      <c r="AM1109" s="7"/>
      <c r="AN1109" s="7"/>
      <c r="AO1109" s="7"/>
      <c r="AP1109" s="7"/>
      <c r="AQ1109" s="7"/>
    </row>
    <row r="1110">
      <c r="A1110" s="7"/>
      <c r="B1110" s="450"/>
      <c r="C1110" s="450"/>
      <c r="D1110" s="450"/>
      <c r="E1110" s="7"/>
      <c r="F1110" s="7"/>
      <c r="G1110" s="7"/>
      <c r="H1110" s="7"/>
      <c r="I1110" s="7"/>
      <c r="J1110" s="7"/>
      <c r="K1110" s="7"/>
      <c r="L1110" s="1733"/>
      <c r="M1110" s="7"/>
      <c r="N1110" s="7"/>
      <c r="O1110" s="7"/>
      <c r="P1110" s="7"/>
      <c r="Q1110" s="7"/>
      <c r="R1110" s="7"/>
      <c r="S1110" s="7"/>
      <c r="T1110" s="95"/>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c r="AQ1110" s="7"/>
    </row>
    <row r="1111">
      <c r="A1111" s="7"/>
      <c r="B1111" s="450"/>
      <c r="C1111" s="450"/>
      <c r="D1111" s="450"/>
      <c r="E1111" s="7"/>
      <c r="F1111" s="7"/>
      <c r="G1111" s="7"/>
      <c r="H1111" s="7"/>
      <c r="I1111" s="7"/>
      <c r="J1111" s="7"/>
      <c r="K1111" s="7"/>
      <c r="L1111" s="1733"/>
      <c r="M1111" s="7"/>
      <c r="N1111" s="7"/>
      <c r="O1111" s="7"/>
      <c r="P1111" s="7"/>
      <c r="Q1111" s="7"/>
      <c r="R1111" s="7"/>
      <c r="S1111" s="7"/>
      <c r="T1111" s="95"/>
      <c r="U1111" s="7"/>
      <c r="V1111" s="7"/>
      <c r="W1111" s="7"/>
      <c r="X1111" s="7"/>
      <c r="Y1111" s="7"/>
      <c r="Z1111" s="7"/>
      <c r="AA1111" s="7"/>
      <c r="AB1111" s="7"/>
      <c r="AC1111" s="7"/>
      <c r="AD1111" s="7"/>
      <c r="AE1111" s="7"/>
      <c r="AF1111" s="7"/>
      <c r="AG1111" s="7"/>
      <c r="AH1111" s="7"/>
      <c r="AI1111" s="7"/>
      <c r="AJ1111" s="7"/>
      <c r="AK1111" s="7"/>
      <c r="AL1111" s="7"/>
      <c r="AM1111" s="7"/>
      <c r="AN1111" s="7"/>
      <c r="AO1111" s="7"/>
      <c r="AP1111" s="7"/>
      <c r="AQ1111" s="7"/>
    </row>
    <row r="1112">
      <c r="A1112" s="7"/>
      <c r="B1112" s="450"/>
      <c r="C1112" s="450"/>
      <c r="D1112" s="450"/>
      <c r="E1112" s="7"/>
      <c r="F1112" s="7"/>
      <c r="G1112" s="7"/>
      <c r="H1112" s="7"/>
      <c r="I1112" s="7"/>
      <c r="J1112" s="7"/>
      <c r="K1112" s="7"/>
      <c r="L1112" s="1733"/>
      <c r="M1112" s="7"/>
      <c r="N1112" s="7"/>
      <c r="O1112" s="7"/>
      <c r="P1112" s="7"/>
      <c r="Q1112" s="7"/>
      <c r="R1112" s="7"/>
      <c r="S1112" s="7"/>
      <c r="T1112" s="95"/>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row>
    <row r="1113">
      <c r="A1113" s="7"/>
      <c r="B1113" s="450"/>
      <c r="C1113" s="450"/>
      <c r="D1113" s="450"/>
      <c r="E1113" s="7"/>
      <c r="F1113" s="7"/>
      <c r="G1113" s="7"/>
      <c r="H1113" s="7"/>
      <c r="I1113" s="7"/>
      <c r="J1113" s="7"/>
      <c r="K1113" s="7"/>
      <c r="L1113" s="1733"/>
      <c r="M1113" s="7"/>
      <c r="N1113" s="7"/>
      <c r="O1113" s="7"/>
      <c r="P1113" s="7"/>
      <c r="Q1113" s="7"/>
      <c r="R1113" s="7"/>
      <c r="S1113" s="7"/>
      <c r="T1113" s="95"/>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c r="AQ1113" s="7"/>
    </row>
    <row r="1114">
      <c r="A1114" s="7"/>
      <c r="B1114" s="450"/>
      <c r="C1114" s="450"/>
      <c r="D1114" s="450"/>
      <c r="E1114" s="7"/>
      <c r="F1114" s="7"/>
      <c r="G1114" s="7"/>
      <c r="H1114" s="7"/>
      <c r="I1114" s="7"/>
      <c r="J1114" s="7"/>
      <c r="K1114" s="7"/>
      <c r="L1114" s="1733"/>
      <c r="M1114" s="7"/>
      <c r="N1114" s="7"/>
      <c r="O1114" s="7"/>
      <c r="P1114" s="7"/>
      <c r="Q1114" s="7"/>
      <c r="R1114" s="7"/>
      <c r="S1114" s="7"/>
      <c r="T1114" s="95"/>
      <c r="U1114" s="7"/>
      <c r="V1114" s="7"/>
      <c r="W1114" s="7"/>
      <c r="X1114" s="7"/>
      <c r="Y1114" s="7"/>
      <c r="Z1114" s="7"/>
      <c r="AA1114" s="7"/>
      <c r="AB1114" s="7"/>
      <c r="AC1114" s="7"/>
      <c r="AD1114" s="7"/>
      <c r="AE1114" s="7"/>
      <c r="AF1114" s="7"/>
      <c r="AG1114" s="7"/>
      <c r="AH1114" s="7"/>
      <c r="AI1114" s="7"/>
      <c r="AJ1114" s="7"/>
      <c r="AK1114" s="7"/>
      <c r="AL1114" s="7"/>
      <c r="AM1114" s="7"/>
      <c r="AN1114" s="7"/>
      <c r="AO1114" s="7"/>
      <c r="AP1114" s="7"/>
      <c r="AQ1114" s="7"/>
    </row>
    <row r="1115">
      <c r="A1115" s="7"/>
      <c r="B1115" s="450"/>
      <c r="C1115" s="450"/>
      <c r="D1115" s="450"/>
      <c r="E1115" s="7"/>
      <c r="F1115" s="7"/>
      <c r="G1115" s="7"/>
      <c r="H1115" s="7"/>
      <c r="I1115" s="7"/>
      <c r="J1115" s="7"/>
      <c r="K1115" s="7"/>
      <c r="L1115" s="1733"/>
      <c r="M1115" s="7"/>
      <c r="N1115" s="7"/>
      <c r="O1115" s="7"/>
      <c r="P1115" s="7"/>
      <c r="Q1115" s="7"/>
      <c r="R1115" s="7"/>
      <c r="S1115" s="7"/>
      <c r="T1115" s="95"/>
      <c r="U1115" s="7"/>
      <c r="V1115" s="7"/>
      <c r="W1115" s="7"/>
      <c r="X1115" s="7"/>
      <c r="Y1115" s="7"/>
      <c r="Z1115" s="7"/>
      <c r="AA1115" s="7"/>
      <c r="AB1115" s="7"/>
      <c r="AC1115" s="7"/>
      <c r="AD1115" s="7"/>
      <c r="AE1115" s="7"/>
      <c r="AF1115" s="7"/>
      <c r="AG1115" s="7"/>
      <c r="AH1115" s="7"/>
      <c r="AI1115" s="7"/>
      <c r="AJ1115" s="7"/>
      <c r="AK1115" s="7"/>
      <c r="AL1115" s="7"/>
      <c r="AM1115" s="7"/>
      <c r="AN1115" s="7"/>
      <c r="AO1115" s="7"/>
      <c r="AP1115" s="7"/>
      <c r="AQ1115" s="7"/>
    </row>
    <row r="1116">
      <c r="A1116" s="7"/>
      <c r="B1116" s="450"/>
      <c r="C1116" s="450"/>
      <c r="D1116" s="450"/>
      <c r="E1116" s="7"/>
      <c r="F1116" s="7"/>
      <c r="G1116" s="7"/>
      <c r="H1116" s="7"/>
      <c r="I1116" s="7"/>
      <c r="J1116" s="7"/>
      <c r="K1116" s="7"/>
      <c r="L1116" s="1733"/>
      <c r="M1116" s="7"/>
      <c r="N1116" s="7"/>
      <c r="O1116" s="7"/>
      <c r="P1116" s="7"/>
      <c r="Q1116" s="7"/>
      <c r="R1116" s="7"/>
      <c r="S1116" s="7"/>
      <c r="T1116" s="95"/>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row>
    <row r="1117">
      <c r="A1117" s="7"/>
      <c r="B1117" s="450"/>
      <c r="C1117" s="450"/>
      <c r="D1117" s="450"/>
      <c r="E1117" s="7"/>
      <c r="F1117" s="7"/>
      <c r="G1117" s="7"/>
      <c r="H1117" s="7"/>
      <c r="I1117" s="7"/>
      <c r="J1117" s="7"/>
      <c r="K1117" s="7"/>
      <c r="L1117" s="1733"/>
      <c r="M1117" s="7"/>
      <c r="N1117" s="7"/>
      <c r="O1117" s="7"/>
      <c r="P1117" s="7"/>
      <c r="Q1117" s="7"/>
      <c r="R1117" s="7"/>
      <c r="S1117" s="7"/>
      <c r="T1117" s="95"/>
      <c r="U1117" s="7"/>
      <c r="V1117" s="7"/>
      <c r="W1117" s="7"/>
      <c r="X1117" s="7"/>
      <c r="Y1117" s="7"/>
      <c r="Z1117" s="7"/>
      <c r="AA1117" s="7"/>
      <c r="AB1117" s="7"/>
      <c r="AC1117" s="7"/>
      <c r="AD1117" s="7"/>
      <c r="AE1117" s="7"/>
      <c r="AF1117" s="7"/>
      <c r="AG1117" s="7"/>
      <c r="AH1117" s="7"/>
      <c r="AI1117" s="7"/>
      <c r="AJ1117" s="7"/>
      <c r="AK1117" s="7"/>
      <c r="AL1117" s="7"/>
      <c r="AM1117" s="7"/>
      <c r="AN1117" s="7"/>
      <c r="AO1117" s="7"/>
      <c r="AP1117" s="7"/>
      <c r="AQ1117" s="7"/>
    </row>
    <row r="1118">
      <c r="A1118" s="7"/>
      <c r="B1118" s="450"/>
      <c r="C1118" s="450"/>
      <c r="D1118" s="450"/>
      <c r="E1118" s="7"/>
      <c r="F1118" s="7"/>
      <c r="G1118" s="7"/>
      <c r="H1118" s="7"/>
      <c r="I1118" s="7"/>
      <c r="J1118" s="7"/>
      <c r="K1118" s="7"/>
      <c r="L1118" s="1733"/>
      <c r="M1118" s="7"/>
      <c r="N1118" s="7"/>
      <c r="O1118" s="7"/>
      <c r="P1118" s="7"/>
      <c r="Q1118" s="7"/>
      <c r="R1118" s="7"/>
      <c r="S1118" s="7"/>
      <c r="T1118" s="95"/>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row>
    <row r="1119">
      <c r="A1119" s="7"/>
      <c r="B1119" s="450"/>
      <c r="C1119" s="450"/>
      <c r="D1119" s="450"/>
      <c r="E1119" s="7"/>
      <c r="F1119" s="7"/>
      <c r="G1119" s="7"/>
      <c r="H1119" s="7"/>
      <c r="I1119" s="7"/>
      <c r="J1119" s="7"/>
      <c r="K1119" s="7"/>
      <c r="L1119" s="1733"/>
      <c r="M1119" s="7"/>
      <c r="N1119" s="7"/>
      <c r="O1119" s="7"/>
      <c r="P1119" s="7"/>
      <c r="Q1119" s="7"/>
      <c r="R1119" s="7"/>
      <c r="S1119" s="7"/>
      <c r="T1119" s="95"/>
      <c r="U1119" s="7"/>
      <c r="V1119" s="7"/>
      <c r="W1119" s="7"/>
      <c r="X1119" s="7"/>
      <c r="Y1119" s="7"/>
      <c r="Z1119" s="7"/>
      <c r="AA1119" s="7"/>
      <c r="AB1119" s="7"/>
      <c r="AC1119" s="7"/>
      <c r="AD1119" s="7"/>
      <c r="AE1119" s="7"/>
      <c r="AF1119" s="7"/>
      <c r="AG1119" s="7"/>
      <c r="AH1119" s="7"/>
      <c r="AI1119" s="7"/>
      <c r="AJ1119" s="7"/>
      <c r="AK1119" s="7"/>
      <c r="AL1119" s="7"/>
      <c r="AM1119" s="7"/>
      <c r="AN1119" s="7"/>
      <c r="AO1119" s="7"/>
      <c r="AP1119" s="7"/>
      <c r="AQ1119" s="7"/>
    </row>
    <row r="1120">
      <c r="A1120" s="7"/>
      <c r="B1120" s="450"/>
      <c r="C1120" s="450"/>
      <c r="D1120" s="450"/>
      <c r="E1120" s="7"/>
      <c r="F1120" s="7"/>
      <c r="G1120" s="7"/>
      <c r="H1120" s="7"/>
      <c r="I1120" s="7"/>
      <c r="J1120" s="7"/>
      <c r="K1120" s="7"/>
      <c r="L1120" s="1733"/>
      <c r="M1120" s="7"/>
      <c r="N1120" s="7"/>
      <c r="O1120" s="7"/>
      <c r="P1120" s="7"/>
      <c r="Q1120" s="7"/>
      <c r="R1120" s="7"/>
      <c r="S1120" s="7"/>
      <c r="T1120" s="95"/>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c r="AQ1120" s="7"/>
    </row>
    <row r="1121">
      <c r="A1121" s="7"/>
      <c r="B1121" s="450"/>
      <c r="C1121" s="450"/>
      <c r="D1121" s="450"/>
      <c r="E1121" s="7"/>
      <c r="F1121" s="7"/>
      <c r="G1121" s="7"/>
      <c r="H1121" s="7"/>
      <c r="I1121" s="7"/>
      <c r="J1121" s="7"/>
      <c r="K1121" s="7"/>
      <c r="L1121" s="1733"/>
      <c r="M1121" s="7"/>
      <c r="N1121" s="7"/>
      <c r="O1121" s="7"/>
      <c r="P1121" s="7"/>
      <c r="Q1121" s="7"/>
      <c r="R1121" s="7"/>
      <c r="S1121" s="7"/>
      <c r="T1121" s="95"/>
      <c r="U1121" s="7"/>
      <c r="V1121" s="7"/>
      <c r="W1121" s="7"/>
      <c r="X1121" s="7"/>
      <c r="Y1121" s="7"/>
      <c r="Z1121" s="7"/>
      <c r="AA1121" s="7"/>
      <c r="AB1121" s="7"/>
      <c r="AC1121" s="7"/>
      <c r="AD1121" s="7"/>
      <c r="AE1121" s="7"/>
      <c r="AF1121" s="7"/>
      <c r="AG1121" s="7"/>
      <c r="AH1121" s="7"/>
      <c r="AI1121" s="7"/>
      <c r="AJ1121" s="7"/>
      <c r="AK1121" s="7"/>
      <c r="AL1121" s="7"/>
      <c r="AM1121" s="7"/>
      <c r="AN1121" s="7"/>
      <c r="AO1121" s="7"/>
      <c r="AP1121" s="7"/>
      <c r="AQ1121" s="7"/>
    </row>
    <row r="1122">
      <c r="A1122" s="7"/>
      <c r="B1122" s="450"/>
      <c r="C1122" s="450"/>
      <c r="D1122" s="450"/>
      <c r="E1122" s="7"/>
      <c r="F1122" s="7"/>
      <c r="G1122" s="7"/>
      <c r="H1122" s="7"/>
      <c r="I1122" s="7"/>
      <c r="J1122" s="7"/>
      <c r="K1122" s="7"/>
      <c r="L1122" s="1733"/>
      <c r="M1122" s="7"/>
      <c r="N1122" s="7"/>
      <c r="O1122" s="7"/>
      <c r="P1122" s="7"/>
      <c r="Q1122" s="7"/>
      <c r="R1122" s="7"/>
      <c r="S1122" s="7"/>
      <c r="T1122" s="95"/>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row>
    <row r="1123">
      <c r="A1123" s="7"/>
      <c r="B1123" s="450"/>
      <c r="C1123" s="450"/>
      <c r="D1123" s="450"/>
      <c r="E1123" s="7"/>
      <c r="F1123" s="7"/>
      <c r="G1123" s="7"/>
      <c r="H1123" s="7"/>
      <c r="I1123" s="7"/>
      <c r="J1123" s="7"/>
      <c r="K1123" s="7"/>
      <c r="L1123" s="1733"/>
      <c r="M1123" s="7"/>
      <c r="N1123" s="7"/>
      <c r="O1123" s="7"/>
      <c r="P1123" s="7"/>
      <c r="Q1123" s="7"/>
      <c r="R1123" s="7"/>
      <c r="S1123" s="7"/>
      <c r="T1123" s="95"/>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row>
    <row r="1124">
      <c r="A1124" s="7"/>
      <c r="B1124" s="450"/>
      <c r="C1124" s="450"/>
      <c r="D1124" s="450"/>
      <c r="E1124" s="7"/>
      <c r="F1124" s="7"/>
      <c r="G1124" s="7"/>
      <c r="H1124" s="7"/>
      <c r="I1124" s="7"/>
      <c r="J1124" s="7"/>
      <c r="K1124" s="7"/>
      <c r="L1124" s="1733"/>
      <c r="M1124" s="7"/>
      <c r="N1124" s="7"/>
      <c r="O1124" s="7"/>
      <c r="P1124" s="7"/>
      <c r="Q1124" s="7"/>
      <c r="R1124" s="7"/>
      <c r="S1124" s="7"/>
      <c r="T1124" s="95"/>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row>
    <row r="1125">
      <c r="A1125" s="7"/>
      <c r="B1125" s="450"/>
      <c r="C1125" s="450"/>
      <c r="D1125" s="450"/>
      <c r="E1125" s="7"/>
      <c r="F1125" s="7"/>
      <c r="G1125" s="7"/>
      <c r="H1125" s="7"/>
      <c r="I1125" s="7"/>
      <c r="J1125" s="7"/>
      <c r="K1125" s="7"/>
      <c r="L1125" s="1733"/>
      <c r="M1125" s="7"/>
      <c r="N1125" s="7"/>
      <c r="O1125" s="7"/>
      <c r="P1125" s="7"/>
      <c r="Q1125" s="7"/>
      <c r="R1125" s="7"/>
      <c r="S1125" s="7"/>
      <c r="T1125" s="95"/>
      <c r="U1125" s="7"/>
      <c r="V1125" s="7"/>
      <c r="W1125" s="7"/>
      <c r="X1125" s="7"/>
      <c r="Y1125" s="7"/>
      <c r="Z1125" s="7"/>
      <c r="AA1125" s="7"/>
      <c r="AB1125" s="7"/>
      <c r="AC1125" s="7"/>
      <c r="AD1125" s="7"/>
      <c r="AE1125" s="7"/>
      <c r="AF1125" s="7"/>
      <c r="AG1125" s="7"/>
      <c r="AH1125" s="7"/>
      <c r="AI1125" s="7"/>
      <c r="AJ1125" s="7"/>
      <c r="AK1125" s="7"/>
      <c r="AL1125" s="7"/>
      <c r="AM1125" s="7"/>
      <c r="AN1125" s="7"/>
      <c r="AO1125" s="7"/>
      <c r="AP1125" s="7"/>
      <c r="AQ1125" s="7"/>
    </row>
    <row r="1126">
      <c r="A1126" s="7"/>
      <c r="B1126" s="450"/>
      <c r="C1126" s="450"/>
      <c r="D1126" s="450"/>
      <c r="E1126" s="7"/>
      <c r="F1126" s="7"/>
      <c r="G1126" s="7"/>
      <c r="H1126" s="7"/>
      <c r="I1126" s="7"/>
      <c r="J1126" s="7"/>
      <c r="K1126" s="7"/>
      <c r="L1126" s="1733"/>
      <c r="M1126" s="7"/>
      <c r="N1126" s="7"/>
      <c r="O1126" s="7"/>
      <c r="P1126" s="7"/>
      <c r="Q1126" s="7"/>
      <c r="R1126" s="7"/>
      <c r="S1126" s="7"/>
      <c r="T1126" s="95"/>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row>
    <row r="1127">
      <c r="A1127" s="7"/>
      <c r="B1127" s="450"/>
      <c r="C1127" s="450"/>
      <c r="D1127" s="450"/>
      <c r="E1127" s="7"/>
      <c r="F1127" s="7"/>
      <c r="G1127" s="7"/>
      <c r="H1127" s="7"/>
      <c r="I1127" s="7"/>
      <c r="J1127" s="7"/>
      <c r="K1127" s="7"/>
      <c r="L1127" s="1733"/>
      <c r="M1127" s="7"/>
      <c r="N1127" s="7"/>
      <c r="O1127" s="7"/>
      <c r="P1127" s="7"/>
      <c r="Q1127" s="7"/>
      <c r="R1127" s="7"/>
      <c r="S1127" s="7"/>
      <c r="T1127" s="95"/>
      <c r="U1127" s="7"/>
      <c r="V1127" s="7"/>
      <c r="W1127" s="7"/>
      <c r="X1127" s="7"/>
      <c r="Y1127" s="7"/>
      <c r="Z1127" s="7"/>
      <c r="AA1127" s="7"/>
      <c r="AB1127" s="7"/>
      <c r="AC1127" s="7"/>
      <c r="AD1127" s="7"/>
      <c r="AE1127" s="7"/>
      <c r="AF1127" s="7"/>
      <c r="AG1127" s="7"/>
      <c r="AH1127" s="7"/>
      <c r="AI1127" s="7"/>
      <c r="AJ1127" s="7"/>
      <c r="AK1127" s="7"/>
      <c r="AL1127" s="7"/>
      <c r="AM1127" s="7"/>
      <c r="AN1127" s="7"/>
      <c r="AO1127" s="7"/>
      <c r="AP1127" s="7"/>
      <c r="AQ1127" s="7"/>
    </row>
    <row r="1128">
      <c r="A1128" s="7"/>
      <c r="B1128" s="450"/>
      <c r="C1128" s="450"/>
      <c r="D1128" s="450"/>
      <c r="E1128" s="7"/>
      <c r="F1128" s="7"/>
      <c r="G1128" s="7"/>
      <c r="H1128" s="7"/>
      <c r="I1128" s="7"/>
      <c r="J1128" s="7"/>
      <c r="K1128" s="7"/>
      <c r="L1128" s="1733"/>
      <c r="M1128" s="7"/>
      <c r="N1128" s="7"/>
      <c r="O1128" s="7"/>
      <c r="P1128" s="7"/>
      <c r="Q1128" s="7"/>
      <c r="R1128" s="7"/>
      <c r="S1128" s="7"/>
      <c r="T1128" s="95"/>
      <c r="U1128" s="7"/>
      <c r="V1128" s="7"/>
      <c r="W1128" s="7"/>
      <c r="X1128" s="7"/>
      <c r="Y1128" s="7"/>
      <c r="Z1128" s="7"/>
      <c r="AA1128" s="7"/>
      <c r="AB1128" s="7"/>
      <c r="AC1128" s="7"/>
      <c r="AD1128" s="7"/>
      <c r="AE1128" s="7"/>
      <c r="AF1128" s="7"/>
      <c r="AG1128" s="7"/>
      <c r="AH1128" s="7"/>
      <c r="AI1128" s="7"/>
      <c r="AJ1128" s="7"/>
      <c r="AK1128" s="7"/>
      <c r="AL1128" s="7"/>
      <c r="AM1128" s="7"/>
      <c r="AN1128" s="7"/>
      <c r="AO1128" s="7"/>
      <c r="AP1128" s="7"/>
      <c r="AQ1128" s="7"/>
    </row>
    <row r="1129">
      <c r="A1129" s="7"/>
      <c r="B1129" s="450"/>
      <c r="C1129" s="450"/>
      <c r="D1129" s="450"/>
      <c r="E1129" s="7"/>
      <c r="F1129" s="7"/>
      <c r="G1129" s="7"/>
      <c r="H1129" s="7"/>
      <c r="I1129" s="7"/>
      <c r="J1129" s="7"/>
      <c r="K1129" s="7"/>
      <c r="L1129" s="1733"/>
      <c r="M1129" s="7"/>
      <c r="N1129" s="7"/>
      <c r="O1129" s="7"/>
      <c r="P1129" s="7"/>
      <c r="Q1129" s="7"/>
      <c r="R1129" s="7"/>
      <c r="S1129" s="7"/>
      <c r="T1129" s="95"/>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c r="AQ1129" s="7"/>
    </row>
    <row r="1130">
      <c r="A1130" s="7"/>
      <c r="B1130" s="450"/>
      <c r="C1130" s="450"/>
      <c r="D1130" s="450"/>
      <c r="E1130" s="7"/>
      <c r="F1130" s="7"/>
      <c r="G1130" s="7"/>
      <c r="H1130" s="7"/>
      <c r="I1130" s="7"/>
      <c r="J1130" s="7"/>
      <c r="K1130" s="7"/>
      <c r="L1130" s="1733"/>
      <c r="M1130" s="7"/>
      <c r="N1130" s="7"/>
      <c r="O1130" s="7"/>
      <c r="P1130" s="7"/>
      <c r="Q1130" s="7"/>
      <c r="R1130" s="7"/>
      <c r="S1130" s="7"/>
      <c r="T1130" s="95"/>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7"/>
    </row>
    <row r="1131">
      <c r="A1131" s="7"/>
      <c r="B1131" s="450"/>
      <c r="C1131" s="450"/>
      <c r="D1131" s="450"/>
      <c r="E1131" s="7"/>
      <c r="F1131" s="7"/>
      <c r="G1131" s="7"/>
      <c r="H1131" s="7"/>
      <c r="I1131" s="7"/>
      <c r="J1131" s="7"/>
      <c r="K1131" s="7"/>
      <c r="L1131" s="1733"/>
      <c r="M1131" s="7"/>
      <c r="N1131" s="7"/>
      <c r="O1131" s="7"/>
      <c r="P1131" s="7"/>
      <c r="Q1131" s="7"/>
      <c r="R1131" s="7"/>
      <c r="S1131" s="7"/>
      <c r="T1131" s="95"/>
      <c r="U1131" s="7"/>
      <c r="V1131" s="7"/>
      <c r="W1131" s="7"/>
      <c r="X1131" s="7"/>
      <c r="Y1131" s="7"/>
      <c r="Z1131" s="7"/>
      <c r="AA1131" s="7"/>
      <c r="AB1131" s="7"/>
      <c r="AC1131" s="7"/>
      <c r="AD1131" s="7"/>
      <c r="AE1131" s="7"/>
      <c r="AF1131" s="7"/>
      <c r="AG1131" s="7"/>
      <c r="AH1131" s="7"/>
      <c r="AI1131" s="7"/>
      <c r="AJ1131" s="7"/>
      <c r="AK1131" s="7"/>
      <c r="AL1131" s="7"/>
      <c r="AM1131" s="7"/>
      <c r="AN1131" s="7"/>
      <c r="AO1131" s="7"/>
      <c r="AP1131" s="7"/>
      <c r="AQ1131" s="7"/>
    </row>
    <row r="1132">
      <c r="A1132" s="7"/>
      <c r="B1132" s="450"/>
      <c r="C1132" s="450"/>
      <c r="D1132" s="450"/>
      <c r="E1132" s="7"/>
      <c r="F1132" s="7"/>
      <c r="G1132" s="7"/>
      <c r="H1132" s="7"/>
      <c r="I1132" s="7"/>
      <c r="J1132" s="7"/>
      <c r="K1132" s="7"/>
      <c r="L1132" s="1733"/>
      <c r="M1132" s="7"/>
      <c r="N1132" s="7"/>
      <c r="O1132" s="7"/>
      <c r="P1132" s="7"/>
      <c r="Q1132" s="7"/>
      <c r="R1132" s="7"/>
      <c r="S1132" s="7"/>
      <c r="T1132" s="95"/>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c r="AQ1132" s="7"/>
    </row>
    <row r="1133">
      <c r="A1133" s="7"/>
      <c r="B1133" s="450"/>
      <c r="C1133" s="450"/>
      <c r="D1133" s="450"/>
      <c r="E1133" s="7"/>
      <c r="F1133" s="7"/>
      <c r="G1133" s="7"/>
      <c r="H1133" s="7"/>
      <c r="I1133" s="7"/>
      <c r="J1133" s="7"/>
      <c r="K1133" s="7"/>
      <c r="L1133" s="1733"/>
      <c r="M1133" s="7"/>
      <c r="N1133" s="7"/>
      <c r="O1133" s="7"/>
      <c r="P1133" s="7"/>
      <c r="Q1133" s="7"/>
      <c r="R1133" s="7"/>
      <c r="S1133" s="7"/>
      <c r="T1133" s="95"/>
      <c r="U1133" s="7"/>
      <c r="V1133" s="7"/>
      <c r="W1133" s="7"/>
      <c r="X1133" s="7"/>
      <c r="Y1133" s="7"/>
      <c r="Z1133" s="7"/>
      <c r="AA1133" s="7"/>
      <c r="AB1133" s="7"/>
      <c r="AC1133" s="7"/>
      <c r="AD1133" s="7"/>
      <c r="AE1133" s="7"/>
      <c r="AF1133" s="7"/>
      <c r="AG1133" s="7"/>
      <c r="AH1133" s="7"/>
      <c r="AI1133" s="7"/>
      <c r="AJ1133" s="7"/>
      <c r="AK1133" s="7"/>
      <c r="AL1133" s="7"/>
      <c r="AM1133" s="7"/>
      <c r="AN1133" s="7"/>
      <c r="AO1133" s="7"/>
      <c r="AP1133" s="7"/>
      <c r="AQ1133" s="7"/>
    </row>
    <row r="1134">
      <c r="A1134" s="7"/>
      <c r="B1134" s="450"/>
      <c r="C1134" s="450"/>
      <c r="D1134" s="450"/>
      <c r="E1134" s="7"/>
      <c r="F1134" s="7"/>
      <c r="G1134" s="7"/>
      <c r="H1134" s="7"/>
      <c r="I1134" s="7"/>
      <c r="J1134" s="7"/>
      <c r="K1134" s="7"/>
      <c r="L1134" s="1733"/>
      <c r="M1134" s="7"/>
      <c r="N1134" s="7"/>
      <c r="O1134" s="7"/>
      <c r="P1134" s="7"/>
      <c r="Q1134" s="7"/>
      <c r="R1134" s="7"/>
      <c r="S1134" s="7"/>
      <c r="T1134" s="95"/>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row>
    <row r="1135">
      <c r="A1135" s="7"/>
      <c r="B1135" s="450"/>
      <c r="C1135" s="450"/>
      <c r="D1135" s="450"/>
      <c r="E1135" s="7"/>
      <c r="F1135" s="7"/>
      <c r="G1135" s="7"/>
      <c r="H1135" s="7"/>
      <c r="I1135" s="7"/>
      <c r="J1135" s="7"/>
      <c r="K1135" s="7"/>
      <c r="L1135" s="1733"/>
      <c r="M1135" s="7"/>
      <c r="N1135" s="7"/>
      <c r="O1135" s="7"/>
      <c r="P1135" s="7"/>
      <c r="Q1135" s="7"/>
      <c r="R1135" s="7"/>
      <c r="S1135" s="7"/>
      <c r="T1135" s="95"/>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row>
    <row r="1136">
      <c r="A1136" s="7"/>
      <c r="B1136" s="450"/>
      <c r="C1136" s="450"/>
      <c r="D1136" s="450"/>
      <c r="E1136" s="7"/>
      <c r="F1136" s="7"/>
      <c r="G1136" s="7"/>
      <c r="H1136" s="7"/>
      <c r="I1136" s="7"/>
      <c r="J1136" s="7"/>
      <c r="K1136" s="7"/>
      <c r="L1136" s="1733"/>
      <c r="M1136" s="7"/>
      <c r="N1136" s="7"/>
      <c r="O1136" s="7"/>
      <c r="P1136" s="7"/>
      <c r="Q1136" s="7"/>
      <c r="R1136" s="7"/>
      <c r="S1136" s="7"/>
      <c r="T1136" s="95"/>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row>
    <row r="1137">
      <c r="A1137" s="7"/>
      <c r="B1137" s="450"/>
      <c r="C1137" s="450"/>
      <c r="D1137" s="450"/>
      <c r="E1137" s="7"/>
      <c r="F1137" s="7"/>
      <c r="G1137" s="7"/>
      <c r="H1137" s="7"/>
      <c r="I1137" s="7"/>
      <c r="J1137" s="7"/>
      <c r="K1137" s="7"/>
      <c r="L1137" s="1733"/>
      <c r="M1137" s="7"/>
      <c r="N1137" s="7"/>
      <c r="O1137" s="7"/>
      <c r="P1137" s="7"/>
      <c r="Q1137" s="7"/>
      <c r="R1137" s="7"/>
      <c r="S1137" s="7"/>
      <c r="T1137" s="95"/>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row>
    <row r="1138">
      <c r="A1138" s="7"/>
      <c r="B1138" s="450"/>
      <c r="C1138" s="450"/>
      <c r="D1138" s="450"/>
      <c r="E1138" s="7"/>
      <c r="F1138" s="7"/>
      <c r="G1138" s="7"/>
      <c r="H1138" s="7"/>
      <c r="I1138" s="7"/>
      <c r="J1138" s="7"/>
      <c r="K1138" s="7"/>
      <c r="L1138" s="1733"/>
      <c r="M1138" s="7"/>
      <c r="N1138" s="7"/>
      <c r="O1138" s="7"/>
      <c r="P1138" s="7"/>
      <c r="Q1138" s="7"/>
      <c r="R1138" s="7"/>
      <c r="S1138" s="7"/>
      <c r="T1138" s="95"/>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c r="AQ1138" s="7"/>
    </row>
    <row r="1139">
      <c r="A1139" s="7"/>
      <c r="B1139" s="450"/>
      <c r="C1139" s="450"/>
      <c r="D1139" s="450"/>
      <c r="E1139" s="7"/>
      <c r="F1139" s="7"/>
      <c r="G1139" s="7"/>
      <c r="H1139" s="7"/>
      <c r="I1139" s="7"/>
      <c r="J1139" s="7"/>
      <c r="K1139" s="7"/>
      <c r="L1139" s="1733"/>
      <c r="M1139" s="7"/>
      <c r="N1139" s="7"/>
      <c r="O1139" s="7"/>
      <c r="P1139" s="7"/>
      <c r="Q1139" s="7"/>
      <c r="R1139" s="7"/>
      <c r="S1139" s="7"/>
      <c r="T1139" s="95"/>
      <c r="U1139" s="7"/>
      <c r="V1139" s="7"/>
      <c r="W1139" s="7"/>
      <c r="X1139" s="7"/>
      <c r="Y1139" s="7"/>
      <c r="Z1139" s="7"/>
      <c r="AA1139" s="7"/>
      <c r="AB1139" s="7"/>
      <c r="AC1139" s="7"/>
      <c r="AD1139" s="7"/>
      <c r="AE1139" s="7"/>
      <c r="AF1139" s="7"/>
      <c r="AG1139" s="7"/>
      <c r="AH1139" s="7"/>
      <c r="AI1139" s="7"/>
      <c r="AJ1139" s="7"/>
      <c r="AK1139" s="7"/>
      <c r="AL1139" s="7"/>
      <c r="AM1139" s="7"/>
      <c r="AN1139" s="7"/>
      <c r="AO1139" s="7"/>
      <c r="AP1139" s="7"/>
      <c r="AQ1139" s="7"/>
    </row>
    <row r="1140">
      <c r="A1140" s="7"/>
      <c r="B1140" s="450"/>
      <c r="C1140" s="450"/>
      <c r="D1140" s="450"/>
      <c r="E1140" s="7"/>
      <c r="F1140" s="7"/>
      <c r="G1140" s="7"/>
      <c r="H1140" s="7"/>
      <c r="I1140" s="7"/>
      <c r="J1140" s="7"/>
      <c r="K1140" s="7"/>
      <c r="L1140" s="1733"/>
      <c r="M1140" s="7"/>
      <c r="N1140" s="7"/>
      <c r="O1140" s="7"/>
      <c r="P1140" s="7"/>
      <c r="Q1140" s="7"/>
      <c r="R1140" s="7"/>
      <c r="S1140" s="7"/>
      <c r="T1140" s="95"/>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c r="AQ1140" s="7"/>
    </row>
    <row r="1141">
      <c r="A1141" s="7"/>
      <c r="B1141" s="450"/>
      <c r="C1141" s="450"/>
      <c r="D1141" s="450"/>
      <c r="E1141" s="7"/>
      <c r="F1141" s="7"/>
      <c r="G1141" s="7"/>
      <c r="H1141" s="7"/>
      <c r="I1141" s="7"/>
      <c r="J1141" s="7"/>
      <c r="K1141" s="7"/>
      <c r="L1141" s="1733"/>
      <c r="M1141" s="7"/>
      <c r="N1141" s="7"/>
      <c r="O1141" s="7"/>
      <c r="P1141" s="7"/>
      <c r="Q1141" s="7"/>
      <c r="R1141" s="7"/>
      <c r="S1141" s="7"/>
      <c r="T1141" s="95"/>
      <c r="U1141" s="7"/>
      <c r="V1141" s="7"/>
      <c r="W1141" s="7"/>
      <c r="X1141" s="7"/>
      <c r="Y1141" s="7"/>
      <c r="Z1141" s="7"/>
      <c r="AA1141" s="7"/>
      <c r="AB1141" s="7"/>
      <c r="AC1141" s="7"/>
      <c r="AD1141" s="7"/>
      <c r="AE1141" s="7"/>
      <c r="AF1141" s="7"/>
      <c r="AG1141" s="7"/>
      <c r="AH1141" s="7"/>
      <c r="AI1141" s="7"/>
      <c r="AJ1141" s="7"/>
      <c r="AK1141" s="7"/>
      <c r="AL1141" s="7"/>
      <c r="AM1141" s="7"/>
      <c r="AN1141" s="7"/>
      <c r="AO1141" s="7"/>
      <c r="AP1141" s="7"/>
      <c r="AQ1141" s="7"/>
    </row>
    <row r="1142">
      <c r="A1142" s="7"/>
      <c r="B1142" s="450"/>
      <c r="C1142" s="450"/>
      <c r="D1142" s="450"/>
      <c r="E1142" s="7"/>
      <c r="F1142" s="7"/>
      <c r="G1142" s="7"/>
      <c r="H1142" s="7"/>
      <c r="I1142" s="7"/>
      <c r="J1142" s="7"/>
      <c r="K1142" s="7"/>
      <c r="L1142" s="1733"/>
      <c r="M1142" s="7"/>
      <c r="N1142" s="7"/>
      <c r="O1142" s="7"/>
      <c r="P1142" s="7"/>
      <c r="Q1142" s="7"/>
      <c r="R1142" s="7"/>
      <c r="S1142" s="7"/>
      <c r="T1142" s="95"/>
      <c r="U1142" s="7"/>
      <c r="V1142" s="7"/>
      <c r="W1142" s="7"/>
      <c r="X1142" s="7"/>
      <c r="Y1142" s="7"/>
      <c r="Z1142" s="7"/>
      <c r="AA1142" s="7"/>
      <c r="AB1142" s="7"/>
      <c r="AC1142" s="7"/>
      <c r="AD1142" s="7"/>
      <c r="AE1142" s="7"/>
      <c r="AF1142" s="7"/>
      <c r="AG1142" s="7"/>
      <c r="AH1142" s="7"/>
      <c r="AI1142" s="7"/>
      <c r="AJ1142" s="7"/>
      <c r="AK1142" s="7"/>
      <c r="AL1142" s="7"/>
      <c r="AM1142" s="7"/>
      <c r="AN1142" s="7"/>
      <c r="AO1142" s="7"/>
      <c r="AP1142" s="7"/>
      <c r="AQ1142" s="7"/>
    </row>
    <row r="1143">
      <c r="A1143" s="7"/>
      <c r="B1143" s="450"/>
      <c r="C1143" s="450"/>
      <c r="D1143" s="450"/>
      <c r="E1143" s="7"/>
      <c r="F1143" s="7"/>
      <c r="G1143" s="7"/>
      <c r="H1143" s="7"/>
      <c r="I1143" s="7"/>
      <c r="J1143" s="7"/>
      <c r="K1143" s="7"/>
      <c r="L1143" s="1733"/>
      <c r="M1143" s="7"/>
      <c r="N1143" s="7"/>
      <c r="O1143" s="7"/>
      <c r="P1143" s="7"/>
      <c r="Q1143" s="7"/>
      <c r="R1143" s="7"/>
      <c r="S1143" s="7"/>
      <c r="T1143" s="95"/>
      <c r="U1143" s="7"/>
      <c r="V1143" s="7"/>
      <c r="W1143" s="7"/>
      <c r="X1143" s="7"/>
      <c r="Y1143" s="7"/>
      <c r="Z1143" s="7"/>
      <c r="AA1143" s="7"/>
      <c r="AB1143" s="7"/>
      <c r="AC1143" s="7"/>
      <c r="AD1143" s="7"/>
      <c r="AE1143" s="7"/>
      <c r="AF1143" s="7"/>
      <c r="AG1143" s="7"/>
      <c r="AH1143" s="7"/>
      <c r="AI1143" s="7"/>
      <c r="AJ1143" s="7"/>
      <c r="AK1143" s="7"/>
      <c r="AL1143" s="7"/>
      <c r="AM1143" s="7"/>
      <c r="AN1143" s="7"/>
      <c r="AO1143" s="7"/>
      <c r="AP1143" s="7"/>
      <c r="AQ1143" s="7"/>
    </row>
    <row r="1144">
      <c r="A1144" s="7"/>
      <c r="B1144" s="450"/>
      <c r="C1144" s="450"/>
      <c r="D1144" s="450"/>
      <c r="E1144" s="7"/>
      <c r="F1144" s="7"/>
      <c r="G1144" s="7"/>
      <c r="H1144" s="7"/>
      <c r="I1144" s="7"/>
      <c r="J1144" s="7"/>
      <c r="K1144" s="7"/>
      <c r="L1144" s="1733"/>
      <c r="M1144" s="7"/>
      <c r="N1144" s="7"/>
      <c r="O1144" s="7"/>
      <c r="P1144" s="7"/>
      <c r="Q1144" s="7"/>
      <c r="R1144" s="7"/>
      <c r="S1144" s="7"/>
      <c r="T1144" s="95"/>
      <c r="U1144" s="7"/>
      <c r="V1144" s="7"/>
      <c r="W1144" s="7"/>
      <c r="X1144" s="7"/>
      <c r="Y1144" s="7"/>
      <c r="Z1144" s="7"/>
      <c r="AA1144" s="7"/>
      <c r="AB1144" s="7"/>
      <c r="AC1144" s="7"/>
      <c r="AD1144" s="7"/>
      <c r="AE1144" s="7"/>
      <c r="AF1144" s="7"/>
      <c r="AG1144" s="7"/>
      <c r="AH1144" s="7"/>
      <c r="AI1144" s="7"/>
      <c r="AJ1144" s="7"/>
      <c r="AK1144" s="7"/>
      <c r="AL1144" s="7"/>
      <c r="AM1144" s="7"/>
      <c r="AN1144" s="7"/>
      <c r="AO1144" s="7"/>
      <c r="AP1144" s="7"/>
      <c r="AQ1144" s="7"/>
    </row>
    <row r="1145">
      <c r="A1145" s="7"/>
      <c r="B1145" s="450"/>
      <c r="C1145" s="450"/>
      <c r="D1145" s="450"/>
      <c r="E1145" s="7"/>
      <c r="F1145" s="7"/>
      <c r="G1145" s="7"/>
      <c r="H1145" s="7"/>
      <c r="I1145" s="7"/>
      <c r="J1145" s="7"/>
      <c r="K1145" s="7"/>
      <c r="L1145" s="1733"/>
      <c r="M1145" s="7"/>
      <c r="N1145" s="7"/>
      <c r="O1145" s="7"/>
      <c r="P1145" s="7"/>
      <c r="Q1145" s="7"/>
      <c r="R1145" s="7"/>
      <c r="S1145" s="7"/>
      <c r="T1145" s="95"/>
      <c r="U1145" s="7"/>
      <c r="V1145" s="7"/>
      <c r="W1145" s="7"/>
      <c r="X1145" s="7"/>
      <c r="Y1145" s="7"/>
      <c r="Z1145" s="7"/>
      <c r="AA1145" s="7"/>
      <c r="AB1145" s="7"/>
      <c r="AC1145" s="7"/>
      <c r="AD1145" s="7"/>
      <c r="AE1145" s="7"/>
      <c r="AF1145" s="7"/>
      <c r="AG1145" s="7"/>
      <c r="AH1145" s="7"/>
      <c r="AI1145" s="7"/>
      <c r="AJ1145" s="7"/>
      <c r="AK1145" s="7"/>
      <c r="AL1145" s="7"/>
      <c r="AM1145" s="7"/>
      <c r="AN1145" s="7"/>
      <c r="AO1145" s="7"/>
      <c r="AP1145" s="7"/>
      <c r="AQ1145" s="7"/>
    </row>
    <row r="1146">
      <c r="A1146" s="7"/>
      <c r="B1146" s="450"/>
      <c r="C1146" s="450"/>
      <c r="D1146" s="450"/>
      <c r="E1146" s="7"/>
      <c r="F1146" s="7"/>
      <c r="G1146" s="7"/>
      <c r="H1146" s="7"/>
      <c r="I1146" s="7"/>
      <c r="J1146" s="7"/>
      <c r="K1146" s="7"/>
      <c r="L1146" s="1733"/>
      <c r="M1146" s="7"/>
      <c r="N1146" s="7"/>
      <c r="O1146" s="7"/>
      <c r="P1146" s="7"/>
      <c r="Q1146" s="7"/>
      <c r="R1146" s="7"/>
      <c r="S1146" s="7"/>
      <c r="T1146" s="95"/>
      <c r="U1146" s="7"/>
      <c r="V1146" s="7"/>
      <c r="W1146" s="7"/>
      <c r="X1146" s="7"/>
      <c r="Y1146" s="7"/>
      <c r="Z1146" s="7"/>
      <c r="AA1146" s="7"/>
      <c r="AB1146" s="7"/>
      <c r="AC1146" s="7"/>
      <c r="AD1146" s="7"/>
      <c r="AE1146" s="7"/>
      <c r="AF1146" s="7"/>
      <c r="AG1146" s="7"/>
      <c r="AH1146" s="7"/>
      <c r="AI1146" s="7"/>
      <c r="AJ1146" s="7"/>
      <c r="AK1146" s="7"/>
      <c r="AL1146" s="7"/>
      <c r="AM1146" s="7"/>
      <c r="AN1146" s="7"/>
      <c r="AO1146" s="7"/>
      <c r="AP1146" s="7"/>
      <c r="AQ1146" s="7"/>
    </row>
    <row r="1147">
      <c r="A1147" s="7"/>
      <c r="B1147" s="450"/>
      <c r="C1147" s="450"/>
      <c r="D1147" s="450"/>
      <c r="E1147" s="7"/>
      <c r="F1147" s="7"/>
      <c r="G1147" s="7"/>
      <c r="H1147" s="7"/>
      <c r="I1147" s="7"/>
      <c r="J1147" s="7"/>
      <c r="K1147" s="7"/>
      <c r="L1147" s="1733"/>
      <c r="M1147" s="7"/>
      <c r="N1147" s="7"/>
      <c r="O1147" s="7"/>
      <c r="P1147" s="7"/>
      <c r="Q1147" s="7"/>
      <c r="R1147" s="7"/>
      <c r="S1147" s="7"/>
      <c r="T1147" s="95"/>
      <c r="U1147" s="7"/>
      <c r="V1147" s="7"/>
      <c r="W1147" s="7"/>
      <c r="X1147" s="7"/>
      <c r="Y1147" s="7"/>
      <c r="Z1147" s="7"/>
      <c r="AA1147" s="7"/>
      <c r="AB1147" s="7"/>
      <c r="AC1147" s="7"/>
      <c r="AD1147" s="7"/>
      <c r="AE1147" s="7"/>
      <c r="AF1147" s="7"/>
      <c r="AG1147" s="7"/>
      <c r="AH1147" s="7"/>
      <c r="AI1147" s="7"/>
      <c r="AJ1147" s="7"/>
      <c r="AK1147" s="7"/>
      <c r="AL1147" s="7"/>
      <c r="AM1147" s="7"/>
      <c r="AN1147" s="7"/>
      <c r="AO1147" s="7"/>
      <c r="AP1147" s="7"/>
      <c r="AQ1147" s="7"/>
    </row>
    <row r="1148">
      <c r="A1148" s="7"/>
      <c r="B1148" s="450"/>
      <c r="C1148" s="450"/>
      <c r="D1148" s="450"/>
      <c r="E1148" s="7"/>
      <c r="F1148" s="7"/>
      <c r="G1148" s="7"/>
      <c r="H1148" s="7"/>
      <c r="I1148" s="7"/>
      <c r="J1148" s="7"/>
      <c r="K1148" s="7"/>
      <c r="L1148" s="1733"/>
      <c r="M1148" s="7"/>
      <c r="N1148" s="7"/>
      <c r="O1148" s="7"/>
      <c r="P1148" s="7"/>
      <c r="Q1148" s="7"/>
      <c r="R1148" s="7"/>
      <c r="S1148" s="7"/>
      <c r="T1148" s="95"/>
      <c r="U1148" s="7"/>
      <c r="V1148" s="7"/>
      <c r="W1148" s="7"/>
      <c r="X1148" s="7"/>
      <c r="Y1148" s="7"/>
      <c r="Z1148" s="7"/>
      <c r="AA1148" s="7"/>
      <c r="AB1148" s="7"/>
      <c r="AC1148" s="7"/>
      <c r="AD1148" s="7"/>
      <c r="AE1148" s="7"/>
      <c r="AF1148" s="7"/>
      <c r="AG1148" s="7"/>
      <c r="AH1148" s="7"/>
      <c r="AI1148" s="7"/>
      <c r="AJ1148" s="7"/>
      <c r="AK1148" s="7"/>
      <c r="AL1148" s="7"/>
      <c r="AM1148" s="7"/>
      <c r="AN1148" s="7"/>
      <c r="AO1148" s="7"/>
      <c r="AP1148" s="7"/>
      <c r="AQ1148" s="7"/>
    </row>
    <row r="1149">
      <c r="A1149" s="7"/>
      <c r="B1149" s="450"/>
      <c r="C1149" s="450"/>
      <c r="D1149" s="450"/>
      <c r="E1149" s="7"/>
      <c r="F1149" s="7"/>
      <c r="G1149" s="7"/>
      <c r="H1149" s="7"/>
      <c r="I1149" s="7"/>
      <c r="J1149" s="7"/>
      <c r="K1149" s="7"/>
      <c r="L1149" s="1733"/>
      <c r="M1149" s="7"/>
      <c r="N1149" s="7"/>
      <c r="O1149" s="7"/>
      <c r="P1149" s="7"/>
      <c r="Q1149" s="7"/>
      <c r="R1149" s="7"/>
      <c r="S1149" s="7"/>
      <c r="T1149" s="95"/>
      <c r="U1149" s="7"/>
      <c r="V1149" s="7"/>
      <c r="W1149" s="7"/>
      <c r="X1149" s="7"/>
      <c r="Y1149" s="7"/>
      <c r="Z1149" s="7"/>
      <c r="AA1149" s="7"/>
      <c r="AB1149" s="7"/>
      <c r="AC1149" s="7"/>
      <c r="AD1149" s="7"/>
      <c r="AE1149" s="7"/>
      <c r="AF1149" s="7"/>
      <c r="AG1149" s="7"/>
      <c r="AH1149" s="7"/>
      <c r="AI1149" s="7"/>
      <c r="AJ1149" s="7"/>
      <c r="AK1149" s="7"/>
      <c r="AL1149" s="7"/>
      <c r="AM1149" s="7"/>
      <c r="AN1149" s="7"/>
      <c r="AO1149" s="7"/>
      <c r="AP1149" s="7"/>
      <c r="AQ1149" s="7"/>
    </row>
    <row r="1150">
      <c r="A1150" s="7"/>
      <c r="B1150" s="450"/>
      <c r="C1150" s="450"/>
      <c r="D1150" s="450"/>
      <c r="E1150" s="7"/>
      <c r="F1150" s="7"/>
      <c r="G1150" s="7"/>
      <c r="H1150" s="7"/>
      <c r="I1150" s="7"/>
      <c r="J1150" s="7"/>
      <c r="K1150" s="7"/>
      <c r="L1150" s="1733"/>
      <c r="M1150" s="7"/>
      <c r="N1150" s="7"/>
      <c r="O1150" s="7"/>
      <c r="P1150" s="7"/>
      <c r="Q1150" s="7"/>
      <c r="R1150" s="7"/>
      <c r="S1150" s="7"/>
      <c r="T1150" s="95"/>
      <c r="U1150" s="7"/>
      <c r="V1150" s="7"/>
      <c r="W1150" s="7"/>
      <c r="X1150" s="7"/>
      <c r="Y1150" s="7"/>
      <c r="Z1150" s="7"/>
      <c r="AA1150" s="7"/>
      <c r="AB1150" s="7"/>
      <c r="AC1150" s="7"/>
      <c r="AD1150" s="7"/>
      <c r="AE1150" s="7"/>
      <c r="AF1150" s="7"/>
      <c r="AG1150" s="7"/>
      <c r="AH1150" s="7"/>
      <c r="AI1150" s="7"/>
      <c r="AJ1150" s="7"/>
      <c r="AK1150" s="7"/>
      <c r="AL1150" s="7"/>
      <c r="AM1150" s="7"/>
      <c r="AN1150" s="7"/>
      <c r="AO1150" s="7"/>
      <c r="AP1150" s="7"/>
      <c r="AQ1150" s="7"/>
    </row>
    <row r="1151">
      <c r="A1151" s="7"/>
      <c r="B1151" s="450"/>
      <c r="C1151" s="450"/>
      <c r="D1151" s="450"/>
      <c r="E1151" s="7"/>
      <c r="F1151" s="7"/>
      <c r="G1151" s="7"/>
      <c r="H1151" s="7"/>
      <c r="I1151" s="7"/>
      <c r="J1151" s="7"/>
      <c r="K1151" s="7"/>
      <c r="L1151" s="1733"/>
      <c r="M1151" s="7"/>
      <c r="N1151" s="7"/>
      <c r="O1151" s="7"/>
      <c r="P1151" s="7"/>
      <c r="Q1151" s="7"/>
      <c r="R1151" s="7"/>
      <c r="S1151" s="7"/>
      <c r="T1151" s="95"/>
      <c r="U1151" s="7"/>
      <c r="V1151" s="7"/>
      <c r="W1151" s="7"/>
      <c r="X1151" s="7"/>
      <c r="Y1151" s="7"/>
      <c r="Z1151" s="7"/>
      <c r="AA1151" s="7"/>
      <c r="AB1151" s="7"/>
      <c r="AC1151" s="7"/>
      <c r="AD1151" s="7"/>
      <c r="AE1151" s="7"/>
      <c r="AF1151" s="7"/>
      <c r="AG1151" s="7"/>
      <c r="AH1151" s="7"/>
      <c r="AI1151" s="7"/>
      <c r="AJ1151" s="7"/>
      <c r="AK1151" s="7"/>
      <c r="AL1151" s="7"/>
      <c r="AM1151" s="7"/>
      <c r="AN1151" s="7"/>
      <c r="AO1151" s="7"/>
      <c r="AP1151" s="7"/>
      <c r="AQ1151" s="7"/>
    </row>
    <row r="1152">
      <c r="A1152" s="7"/>
      <c r="B1152" s="450"/>
      <c r="C1152" s="450"/>
      <c r="D1152" s="450"/>
      <c r="E1152" s="7"/>
      <c r="F1152" s="7"/>
      <c r="G1152" s="7"/>
      <c r="H1152" s="7"/>
      <c r="I1152" s="7"/>
      <c r="J1152" s="7"/>
      <c r="K1152" s="7"/>
      <c r="L1152" s="1733"/>
      <c r="M1152" s="7"/>
      <c r="N1152" s="7"/>
      <c r="O1152" s="7"/>
      <c r="P1152" s="7"/>
      <c r="Q1152" s="7"/>
      <c r="R1152" s="7"/>
      <c r="S1152" s="7"/>
      <c r="T1152" s="95"/>
      <c r="U1152" s="7"/>
      <c r="V1152" s="7"/>
      <c r="W1152" s="7"/>
      <c r="X1152" s="7"/>
      <c r="Y1152" s="7"/>
      <c r="Z1152" s="7"/>
      <c r="AA1152" s="7"/>
      <c r="AB1152" s="7"/>
      <c r="AC1152" s="7"/>
      <c r="AD1152" s="7"/>
      <c r="AE1152" s="7"/>
      <c r="AF1152" s="7"/>
      <c r="AG1152" s="7"/>
      <c r="AH1152" s="7"/>
      <c r="AI1152" s="7"/>
      <c r="AJ1152" s="7"/>
      <c r="AK1152" s="7"/>
      <c r="AL1152" s="7"/>
      <c r="AM1152" s="7"/>
      <c r="AN1152" s="7"/>
      <c r="AO1152" s="7"/>
      <c r="AP1152" s="7"/>
      <c r="AQ1152" s="7"/>
    </row>
    <row r="1153">
      <c r="A1153" s="7"/>
      <c r="B1153" s="450"/>
      <c r="C1153" s="450"/>
      <c r="D1153" s="450"/>
      <c r="E1153" s="7"/>
      <c r="F1153" s="7"/>
      <c r="G1153" s="7"/>
      <c r="H1153" s="7"/>
      <c r="I1153" s="7"/>
      <c r="J1153" s="7"/>
      <c r="K1153" s="7"/>
      <c r="L1153" s="1733"/>
      <c r="M1153" s="7"/>
      <c r="N1153" s="7"/>
      <c r="O1153" s="7"/>
      <c r="P1153" s="7"/>
      <c r="Q1153" s="7"/>
      <c r="R1153" s="7"/>
      <c r="S1153" s="7"/>
      <c r="T1153" s="95"/>
      <c r="U1153" s="7"/>
      <c r="V1153" s="7"/>
      <c r="W1153" s="7"/>
      <c r="X1153" s="7"/>
      <c r="Y1153" s="7"/>
      <c r="Z1153" s="7"/>
      <c r="AA1153" s="7"/>
      <c r="AB1153" s="7"/>
      <c r="AC1153" s="7"/>
      <c r="AD1153" s="7"/>
      <c r="AE1153" s="7"/>
      <c r="AF1153" s="7"/>
      <c r="AG1153" s="7"/>
      <c r="AH1153" s="7"/>
      <c r="AI1153" s="7"/>
      <c r="AJ1153" s="7"/>
      <c r="AK1153" s="7"/>
      <c r="AL1153" s="7"/>
      <c r="AM1153" s="7"/>
      <c r="AN1153" s="7"/>
      <c r="AO1153" s="7"/>
      <c r="AP1153" s="7"/>
      <c r="AQ1153" s="7"/>
    </row>
    <row r="1154">
      <c r="A1154" s="7"/>
      <c r="B1154" s="450"/>
      <c r="C1154" s="450"/>
      <c r="D1154" s="450"/>
      <c r="E1154" s="7"/>
      <c r="F1154" s="7"/>
      <c r="G1154" s="7"/>
      <c r="H1154" s="7"/>
      <c r="I1154" s="7"/>
      <c r="J1154" s="7"/>
      <c r="K1154" s="7"/>
      <c r="L1154" s="1733"/>
      <c r="M1154" s="7"/>
      <c r="N1154" s="7"/>
      <c r="O1154" s="7"/>
      <c r="P1154" s="7"/>
      <c r="Q1154" s="7"/>
      <c r="R1154" s="7"/>
      <c r="S1154" s="7"/>
      <c r="T1154" s="95"/>
      <c r="U1154" s="7"/>
      <c r="V1154" s="7"/>
      <c r="W1154" s="7"/>
      <c r="X1154" s="7"/>
      <c r="Y1154" s="7"/>
      <c r="Z1154" s="7"/>
      <c r="AA1154" s="7"/>
      <c r="AB1154" s="7"/>
      <c r="AC1154" s="7"/>
      <c r="AD1154" s="7"/>
      <c r="AE1154" s="7"/>
      <c r="AF1154" s="7"/>
      <c r="AG1154" s="7"/>
      <c r="AH1154" s="7"/>
      <c r="AI1154" s="7"/>
      <c r="AJ1154" s="7"/>
      <c r="AK1154" s="7"/>
      <c r="AL1154" s="7"/>
      <c r="AM1154" s="7"/>
      <c r="AN1154" s="7"/>
      <c r="AO1154" s="7"/>
      <c r="AP1154" s="7"/>
      <c r="AQ1154" s="7"/>
    </row>
    <row r="1155">
      <c r="A1155" s="7"/>
      <c r="B1155" s="450"/>
      <c r="C1155" s="450"/>
      <c r="D1155" s="450"/>
      <c r="E1155" s="7"/>
      <c r="F1155" s="7"/>
      <c r="G1155" s="7"/>
      <c r="H1155" s="7"/>
      <c r="I1155" s="7"/>
      <c r="J1155" s="7"/>
      <c r="K1155" s="7"/>
      <c r="L1155" s="1733"/>
      <c r="M1155" s="7"/>
      <c r="N1155" s="7"/>
      <c r="O1155" s="7"/>
      <c r="P1155" s="7"/>
      <c r="Q1155" s="7"/>
      <c r="R1155" s="7"/>
      <c r="S1155" s="7"/>
      <c r="T1155" s="95"/>
      <c r="U1155" s="7"/>
      <c r="V1155" s="7"/>
      <c r="W1155" s="7"/>
      <c r="X1155" s="7"/>
      <c r="Y1155" s="7"/>
      <c r="Z1155" s="7"/>
      <c r="AA1155" s="7"/>
      <c r="AB1155" s="7"/>
      <c r="AC1155" s="7"/>
      <c r="AD1155" s="7"/>
      <c r="AE1155" s="7"/>
      <c r="AF1155" s="7"/>
      <c r="AG1155" s="7"/>
      <c r="AH1155" s="7"/>
      <c r="AI1155" s="7"/>
      <c r="AJ1155" s="7"/>
      <c r="AK1155" s="7"/>
      <c r="AL1155" s="7"/>
      <c r="AM1155" s="7"/>
      <c r="AN1155" s="7"/>
      <c r="AO1155" s="7"/>
      <c r="AP1155" s="7"/>
      <c r="AQ1155" s="7"/>
    </row>
    <row r="1156">
      <c r="A1156" s="7"/>
      <c r="B1156" s="450"/>
      <c r="C1156" s="450"/>
      <c r="D1156" s="450"/>
      <c r="E1156" s="7"/>
      <c r="F1156" s="7"/>
      <c r="G1156" s="7"/>
      <c r="H1156" s="7"/>
      <c r="I1156" s="7"/>
      <c r="J1156" s="7"/>
      <c r="K1156" s="7"/>
      <c r="L1156" s="1733"/>
      <c r="M1156" s="7"/>
      <c r="N1156" s="7"/>
      <c r="O1156" s="7"/>
      <c r="P1156" s="7"/>
      <c r="Q1156" s="7"/>
      <c r="R1156" s="7"/>
      <c r="S1156" s="7"/>
      <c r="T1156" s="95"/>
      <c r="U1156" s="7"/>
      <c r="V1156" s="7"/>
      <c r="W1156" s="7"/>
      <c r="X1156" s="7"/>
      <c r="Y1156" s="7"/>
      <c r="Z1156" s="7"/>
      <c r="AA1156" s="7"/>
      <c r="AB1156" s="7"/>
      <c r="AC1156" s="7"/>
      <c r="AD1156" s="7"/>
      <c r="AE1156" s="7"/>
      <c r="AF1156" s="7"/>
      <c r="AG1156" s="7"/>
      <c r="AH1156" s="7"/>
      <c r="AI1156" s="7"/>
      <c r="AJ1156" s="7"/>
      <c r="AK1156" s="7"/>
      <c r="AL1156" s="7"/>
      <c r="AM1156" s="7"/>
      <c r="AN1156" s="7"/>
      <c r="AO1156" s="7"/>
      <c r="AP1156" s="7"/>
      <c r="AQ1156" s="7"/>
    </row>
    <row r="1157">
      <c r="A1157" s="7"/>
      <c r="B1157" s="450"/>
      <c r="C1157" s="450"/>
      <c r="D1157" s="450"/>
      <c r="E1157" s="7"/>
      <c r="F1157" s="7"/>
      <c r="G1157" s="7"/>
      <c r="H1157" s="7"/>
      <c r="I1157" s="7"/>
      <c r="J1157" s="7"/>
      <c r="K1157" s="7"/>
      <c r="L1157" s="1733"/>
      <c r="M1157" s="7"/>
      <c r="N1157" s="7"/>
      <c r="O1157" s="7"/>
      <c r="P1157" s="7"/>
      <c r="Q1157" s="7"/>
      <c r="R1157" s="7"/>
      <c r="S1157" s="7"/>
      <c r="T1157" s="95"/>
      <c r="U1157" s="7"/>
      <c r="V1157" s="7"/>
      <c r="W1157" s="7"/>
      <c r="X1157" s="7"/>
      <c r="Y1157" s="7"/>
      <c r="Z1157" s="7"/>
      <c r="AA1157" s="7"/>
      <c r="AB1157" s="7"/>
      <c r="AC1157" s="7"/>
      <c r="AD1157" s="7"/>
      <c r="AE1157" s="7"/>
      <c r="AF1157" s="7"/>
      <c r="AG1157" s="7"/>
      <c r="AH1157" s="7"/>
      <c r="AI1157" s="7"/>
      <c r="AJ1157" s="7"/>
      <c r="AK1157" s="7"/>
      <c r="AL1157" s="7"/>
      <c r="AM1157" s="7"/>
      <c r="AN1157" s="7"/>
      <c r="AO1157" s="7"/>
      <c r="AP1157" s="7"/>
      <c r="AQ1157" s="7"/>
    </row>
    <row r="1158">
      <c r="A1158" s="7"/>
      <c r="B1158" s="450"/>
      <c r="C1158" s="450"/>
      <c r="D1158" s="450"/>
      <c r="E1158" s="7"/>
      <c r="F1158" s="7"/>
      <c r="G1158" s="7"/>
      <c r="H1158" s="7"/>
      <c r="I1158" s="7"/>
      <c r="J1158" s="7"/>
      <c r="K1158" s="7"/>
      <c r="L1158" s="1733"/>
      <c r="M1158" s="7"/>
      <c r="N1158" s="7"/>
      <c r="O1158" s="7"/>
      <c r="P1158" s="7"/>
      <c r="Q1158" s="7"/>
      <c r="R1158" s="7"/>
      <c r="S1158" s="7"/>
      <c r="T1158" s="95"/>
      <c r="U1158" s="7"/>
      <c r="V1158" s="7"/>
      <c r="W1158" s="7"/>
      <c r="X1158" s="7"/>
      <c r="Y1158" s="7"/>
      <c r="Z1158" s="7"/>
      <c r="AA1158" s="7"/>
      <c r="AB1158" s="7"/>
      <c r="AC1158" s="7"/>
      <c r="AD1158" s="7"/>
      <c r="AE1158" s="7"/>
      <c r="AF1158" s="7"/>
      <c r="AG1158" s="7"/>
      <c r="AH1158" s="7"/>
      <c r="AI1158" s="7"/>
      <c r="AJ1158" s="7"/>
      <c r="AK1158" s="7"/>
      <c r="AL1158" s="7"/>
      <c r="AM1158" s="7"/>
      <c r="AN1158" s="7"/>
      <c r="AO1158" s="7"/>
      <c r="AP1158" s="7"/>
      <c r="AQ1158" s="7"/>
    </row>
    <row r="1159">
      <c r="A1159" s="7"/>
      <c r="B1159" s="450"/>
      <c r="C1159" s="450"/>
      <c r="D1159" s="450"/>
      <c r="E1159" s="7"/>
      <c r="F1159" s="7"/>
      <c r="G1159" s="7"/>
      <c r="H1159" s="7"/>
      <c r="I1159" s="7"/>
      <c r="J1159" s="7"/>
      <c r="K1159" s="7"/>
      <c r="L1159" s="1733"/>
      <c r="M1159" s="7"/>
      <c r="N1159" s="7"/>
      <c r="O1159" s="7"/>
      <c r="P1159" s="7"/>
      <c r="Q1159" s="7"/>
      <c r="R1159" s="7"/>
      <c r="S1159" s="7"/>
      <c r="T1159" s="95"/>
      <c r="U1159" s="7"/>
      <c r="V1159" s="7"/>
      <c r="W1159" s="7"/>
      <c r="X1159" s="7"/>
      <c r="Y1159" s="7"/>
      <c r="Z1159" s="7"/>
      <c r="AA1159" s="7"/>
      <c r="AB1159" s="7"/>
      <c r="AC1159" s="7"/>
      <c r="AD1159" s="7"/>
      <c r="AE1159" s="7"/>
      <c r="AF1159" s="7"/>
      <c r="AG1159" s="7"/>
      <c r="AH1159" s="7"/>
      <c r="AI1159" s="7"/>
      <c r="AJ1159" s="7"/>
      <c r="AK1159" s="7"/>
      <c r="AL1159" s="7"/>
      <c r="AM1159" s="7"/>
      <c r="AN1159" s="7"/>
      <c r="AO1159" s="7"/>
      <c r="AP1159" s="7"/>
      <c r="AQ1159" s="7"/>
    </row>
    <row r="1160">
      <c r="A1160" s="7"/>
      <c r="B1160" s="450"/>
      <c r="C1160" s="450"/>
      <c r="D1160" s="450"/>
      <c r="E1160" s="7"/>
      <c r="F1160" s="7"/>
      <c r="G1160" s="7"/>
      <c r="H1160" s="7"/>
      <c r="I1160" s="7"/>
      <c r="J1160" s="7"/>
      <c r="K1160" s="7"/>
      <c r="L1160" s="1733"/>
      <c r="M1160" s="7"/>
      <c r="N1160" s="7"/>
      <c r="O1160" s="7"/>
      <c r="P1160" s="7"/>
      <c r="Q1160" s="7"/>
      <c r="R1160" s="7"/>
      <c r="S1160" s="7"/>
      <c r="T1160" s="95"/>
      <c r="U1160" s="7"/>
      <c r="V1160" s="7"/>
      <c r="W1160" s="7"/>
      <c r="X1160" s="7"/>
      <c r="Y1160" s="7"/>
      <c r="Z1160" s="7"/>
      <c r="AA1160" s="7"/>
      <c r="AB1160" s="7"/>
      <c r="AC1160" s="7"/>
      <c r="AD1160" s="7"/>
      <c r="AE1160" s="7"/>
      <c r="AF1160" s="7"/>
      <c r="AG1160" s="7"/>
      <c r="AH1160" s="7"/>
      <c r="AI1160" s="7"/>
      <c r="AJ1160" s="7"/>
      <c r="AK1160" s="7"/>
      <c r="AL1160" s="7"/>
      <c r="AM1160" s="7"/>
      <c r="AN1160" s="7"/>
      <c r="AO1160" s="7"/>
      <c r="AP1160" s="7"/>
      <c r="AQ1160" s="7"/>
    </row>
    <row r="1161">
      <c r="A1161" s="7"/>
      <c r="B1161" s="450"/>
      <c r="C1161" s="450"/>
      <c r="D1161" s="450"/>
      <c r="E1161" s="7"/>
      <c r="F1161" s="7"/>
      <c r="G1161" s="7"/>
      <c r="H1161" s="7"/>
      <c r="I1161" s="7"/>
      <c r="J1161" s="7"/>
      <c r="K1161" s="7"/>
      <c r="L1161" s="1733"/>
      <c r="M1161" s="7"/>
      <c r="N1161" s="7"/>
      <c r="O1161" s="7"/>
      <c r="P1161" s="7"/>
      <c r="Q1161" s="7"/>
      <c r="R1161" s="7"/>
      <c r="S1161" s="7"/>
      <c r="T1161" s="95"/>
      <c r="U1161" s="7"/>
      <c r="V1161" s="7"/>
      <c r="W1161" s="7"/>
      <c r="X1161" s="7"/>
      <c r="Y1161" s="7"/>
      <c r="Z1161" s="7"/>
      <c r="AA1161" s="7"/>
      <c r="AB1161" s="7"/>
      <c r="AC1161" s="7"/>
      <c r="AD1161" s="7"/>
      <c r="AE1161" s="7"/>
      <c r="AF1161" s="7"/>
      <c r="AG1161" s="7"/>
      <c r="AH1161" s="7"/>
      <c r="AI1161" s="7"/>
      <c r="AJ1161" s="7"/>
      <c r="AK1161" s="7"/>
      <c r="AL1161" s="7"/>
      <c r="AM1161" s="7"/>
      <c r="AN1161" s="7"/>
      <c r="AO1161" s="7"/>
      <c r="AP1161" s="7"/>
      <c r="AQ1161" s="7"/>
    </row>
    <row r="1162">
      <c r="A1162" s="7"/>
      <c r="B1162" s="450"/>
      <c r="C1162" s="450"/>
      <c r="D1162" s="450"/>
      <c r="E1162" s="7"/>
      <c r="F1162" s="7"/>
      <c r="G1162" s="7"/>
      <c r="H1162" s="7"/>
      <c r="I1162" s="7"/>
      <c r="J1162" s="7"/>
      <c r="K1162" s="7"/>
      <c r="L1162" s="1733"/>
      <c r="M1162" s="7"/>
      <c r="N1162" s="7"/>
      <c r="O1162" s="7"/>
      <c r="P1162" s="7"/>
      <c r="Q1162" s="7"/>
      <c r="R1162" s="7"/>
      <c r="S1162" s="7"/>
      <c r="T1162" s="95"/>
      <c r="U1162" s="7"/>
      <c r="V1162" s="7"/>
      <c r="W1162" s="7"/>
      <c r="X1162" s="7"/>
      <c r="Y1162" s="7"/>
      <c r="Z1162" s="7"/>
      <c r="AA1162" s="7"/>
      <c r="AB1162" s="7"/>
      <c r="AC1162" s="7"/>
      <c r="AD1162" s="7"/>
      <c r="AE1162" s="7"/>
      <c r="AF1162" s="7"/>
      <c r="AG1162" s="7"/>
      <c r="AH1162" s="7"/>
      <c r="AI1162" s="7"/>
      <c r="AJ1162" s="7"/>
      <c r="AK1162" s="7"/>
      <c r="AL1162" s="7"/>
      <c r="AM1162" s="7"/>
      <c r="AN1162" s="7"/>
      <c r="AO1162" s="7"/>
      <c r="AP1162" s="7"/>
      <c r="AQ1162" s="7"/>
    </row>
    <row r="1163">
      <c r="A1163" s="7"/>
      <c r="B1163" s="450"/>
      <c r="C1163" s="450"/>
      <c r="D1163" s="450"/>
      <c r="E1163" s="7"/>
      <c r="F1163" s="7"/>
      <c r="G1163" s="7"/>
      <c r="H1163" s="7"/>
      <c r="I1163" s="7"/>
      <c r="J1163" s="7"/>
      <c r="K1163" s="7"/>
      <c r="L1163" s="1733"/>
      <c r="M1163" s="7"/>
      <c r="N1163" s="7"/>
      <c r="O1163" s="7"/>
      <c r="P1163" s="7"/>
      <c r="Q1163" s="7"/>
      <c r="R1163" s="7"/>
      <c r="S1163" s="7"/>
      <c r="T1163" s="95"/>
      <c r="U1163" s="7"/>
      <c r="V1163" s="7"/>
      <c r="W1163" s="7"/>
      <c r="X1163" s="7"/>
      <c r="Y1163" s="7"/>
      <c r="Z1163" s="7"/>
      <c r="AA1163" s="7"/>
      <c r="AB1163" s="7"/>
      <c r="AC1163" s="7"/>
      <c r="AD1163" s="7"/>
      <c r="AE1163" s="7"/>
      <c r="AF1163" s="7"/>
      <c r="AG1163" s="7"/>
      <c r="AH1163" s="7"/>
      <c r="AI1163" s="7"/>
      <c r="AJ1163" s="7"/>
      <c r="AK1163" s="7"/>
      <c r="AL1163" s="7"/>
      <c r="AM1163" s="7"/>
      <c r="AN1163" s="7"/>
      <c r="AO1163" s="7"/>
      <c r="AP1163" s="7"/>
      <c r="AQ1163" s="7"/>
    </row>
    <row r="1164">
      <c r="A1164" s="7"/>
      <c r="B1164" s="450"/>
      <c r="C1164" s="450"/>
      <c r="D1164" s="450"/>
      <c r="E1164" s="7"/>
      <c r="F1164" s="7"/>
      <c r="G1164" s="7"/>
      <c r="H1164" s="7"/>
      <c r="I1164" s="7"/>
      <c r="J1164" s="7"/>
      <c r="K1164" s="7"/>
      <c r="L1164" s="1733"/>
      <c r="M1164" s="7"/>
      <c r="N1164" s="7"/>
      <c r="O1164" s="7"/>
      <c r="P1164" s="7"/>
      <c r="Q1164" s="7"/>
      <c r="R1164" s="7"/>
      <c r="S1164" s="7"/>
      <c r="T1164" s="95"/>
      <c r="U1164" s="7"/>
      <c r="V1164" s="7"/>
      <c r="W1164" s="7"/>
      <c r="X1164" s="7"/>
      <c r="Y1164" s="7"/>
      <c r="Z1164" s="7"/>
      <c r="AA1164" s="7"/>
      <c r="AB1164" s="7"/>
      <c r="AC1164" s="7"/>
      <c r="AD1164" s="7"/>
      <c r="AE1164" s="7"/>
      <c r="AF1164" s="7"/>
      <c r="AG1164" s="7"/>
      <c r="AH1164" s="7"/>
      <c r="AI1164" s="7"/>
      <c r="AJ1164" s="7"/>
      <c r="AK1164" s="7"/>
      <c r="AL1164" s="7"/>
      <c r="AM1164" s="7"/>
      <c r="AN1164" s="7"/>
      <c r="AO1164" s="7"/>
      <c r="AP1164" s="7"/>
      <c r="AQ1164" s="7"/>
    </row>
    <row r="1165">
      <c r="A1165" s="7"/>
      <c r="B1165" s="450"/>
      <c r="C1165" s="450"/>
      <c r="D1165" s="450"/>
      <c r="E1165" s="7"/>
      <c r="F1165" s="7"/>
      <c r="G1165" s="7"/>
      <c r="H1165" s="7"/>
      <c r="I1165" s="7"/>
      <c r="J1165" s="7"/>
      <c r="K1165" s="7"/>
      <c r="L1165" s="1733"/>
      <c r="M1165" s="7"/>
      <c r="N1165" s="7"/>
      <c r="O1165" s="7"/>
      <c r="P1165" s="7"/>
      <c r="Q1165" s="7"/>
      <c r="R1165" s="7"/>
      <c r="S1165" s="7"/>
      <c r="T1165" s="95"/>
      <c r="U1165" s="7"/>
      <c r="V1165" s="7"/>
      <c r="W1165" s="7"/>
      <c r="X1165" s="7"/>
      <c r="Y1165" s="7"/>
      <c r="Z1165" s="7"/>
      <c r="AA1165" s="7"/>
      <c r="AB1165" s="7"/>
      <c r="AC1165" s="7"/>
      <c r="AD1165" s="7"/>
      <c r="AE1165" s="7"/>
      <c r="AF1165" s="7"/>
      <c r="AG1165" s="7"/>
      <c r="AH1165" s="7"/>
      <c r="AI1165" s="7"/>
      <c r="AJ1165" s="7"/>
      <c r="AK1165" s="7"/>
      <c r="AL1165" s="7"/>
      <c r="AM1165" s="7"/>
      <c r="AN1165" s="7"/>
      <c r="AO1165" s="7"/>
      <c r="AP1165" s="7"/>
      <c r="AQ1165" s="7"/>
    </row>
    <row r="1166">
      <c r="A1166" s="7"/>
      <c r="B1166" s="450"/>
      <c r="C1166" s="450"/>
      <c r="D1166" s="450"/>
      <c r="E1166" s="7"/>
      <c r="F1166" s="7"/>
      <c r="G1166" s="7"/>
      <c r="H1166" s="7"/>
      <c r="I1166" s="7"/>
      <c r="J1166" s="7"/>
      <c r="K1166" s="7"/>
      <c r="L1166" s="1733"/>
      <c r="M1166" s="7"/>
      <c r="N1166" s="7"/>
      <c r="O1166" s="7"/>
      <c r="P1166" s="7"/>
      <c r="Q1166" s="7"/>
      <c r="R1166" s="7"/>
      <c r="S1166" s="7"/>
      <c r="T1166" s="95"/>
      <c r="U1166" s="7"/>
      <c r="V1166" s="7"/>
      <c r="W1166" s="7"/>
      <c r="X1166" s="7"/>
      <c r="Y1166" s="7"/>
      <c r="Z1166" s="7"/>
      <c r="AA1166" s="7"/>
      <c r="AB1166" s="7"/>
      <c r="AC1166" s="7"/>
      <c r="AD1166" s="7"/>
      <c r="AE1166" s="7"/>
      <c r="AF1166" s="7"/>
      <c r="AG1166" s="7"/>
      <c r="AH1166" s="7"/>
      <c r="AI1166" s="7"/>
      <c r="AJ1166" s="7"/>
      <c r="AK1166" s="7"/>
      <c r="AL1166" s="7"/>
      <c r="AM1166" s="7"/>
      <c r="AN1166" s="7"/>
      <c r="AO1166" s="7"/>
      <c r="AP1166" s="7"/>
      <c r="AQ1166" s="7"/>
    </row>
    <row r="1167">
      <c r="A1167" s="7"/>
      <c r="B1167" s="450"/>
      <c r="C1167" s="450"/>
      <c r="D1167" s="450"/>
      <c r="E1167" s="7"/>
      <c r="F1167" s="7"/>
      <c r="G1167" s="7"/>
      <c r="H1167" s="7"/>
      <c r="I1167" s="7"/>
      <c r="J1167" s="7"/>
      <c r="K1167" s="7"/>
      <c r="L1167" s="1733"/>
      <c r="M1167" s="7"/>
      <c r="N1167" s="7"/>
      <c r="O1167" s="7"/>
      <c r="P1167" s="7"/>
      <c r="Q1167" s="7"/>
      <c r="R1167" s="7"/>
      <c r="S1167" s="7"/>
      <c r="T1167" s="95"/>
      <c r="U1167" s="7"/>
      <c r="V1167" s="7"/>
      <c r="W1167" s="7"/>
      <c r="X1167" s="7"/>
      <c r="Y1167" s="7"/>
      <c r="Z1167" s="7"/>
      <c r="AA1167" s="7"/>
      <c r="AB1167" s="7"/>
      <c r="AC1167" s="7"/>
      <c r="AD1167" s="7"/>
      <c r="AE1167" s="7"/>
      <c r="AF1167" s="7"/>
      <c r="AG1167" s="7"/>
      <c r="AH1167" s="7"/>
      <c r="AI1167" s="7"/>
      <c r="AJ1167" s="7"/>
      <c r="AK1167" s="7"/>
      <c r="AL1167" s="7"/>
      <c r="AM1167" s="7"/>
      <c r="AN1167" s="7"/>
      <c r="AO1167" s="7"/>
      <c r="AP1167" s="7"/>
      <c r="AQ1167" s="7"/>
    </row>
    <row r="1168">
      <c r="A1168" s="7"/>
      <c r="B1168" s="450"/>
      <c r="C1168" s="450"/>
      <c r="D1168" s="450"/>
      <c r="E1168" s="7"/>
      <c r="F1168" s="7"/>
      <c r="G1168" s="7"/>
      <c r="H1168" s="7"/>
      <c r="I1168" s="7"/>
      <c r="J1168" s="7"/>
      <c r="K1168" s="7"/>
      <c r="L1168" s="1733"/>
      <c r="M1168" s="7"/>
      <c r="N1168" s="7"/>
      <c r="O1168" s="7"/>
      <c r="P1168" s="7"/>
      <c r="Q1168" s="7"/>
      <c r="R1168" s="7"/>
      <c r="S1168" s="7"/>
      <c r="T1168" s="95"/>
      <c r="U1168" s="7"/>
      <c r="V1168" s="7"/>
      <c r="W1168" s="7"/>
      <c r="X1168" s="7"/>
      <c r="Y1168" s="7"/>
      <c r="Z1168" s="7"/>
      <c r="AA1168" s="7"/>
      <c r="AB1168" s="7"/>
      <c r="AC1168" s="7"/>
      <c r="AD1168" s="7"/>
      <c r="AE1168" s="7"/>
      <c r="AF1168" s="7"/>
      <c r="AG1168" s="7"/>
      <c r="AH1168" s="7"/>
      <c r="AI1168" s="7"/>
      <c r="AJ1168" s="7"/>
      <c r="AK1168" s="7"/>
      <c r="AL1168" s="7"/>
      <c r="AM1168" s="7"/>
      <c r="AN1168" s="7"/>
      <c r="AO1168" s="7"/>
      <c r="AP1168" s="7"/>
      <c r="AQ1168" s="7"/>
    </row>
    <row r="1169">
      <c r="A1169" s="7"/>
      <c r="B1169" s="450"/>
      <c r="C1169" s="450"/>
      <c r="D1169" s="450"/>
      <c r="E1169" s="7"/>
      <c r="F1169" s="7"/>
      <c r="G1169" s="7"/>
      <c r="H1169" s="7"/>
      <c r="I1169" s="7"/>
      <c r="J1169" s="7"/>
      <c r="K1169" s="7"/>
      <c r="L1169" s="1733"/>
      <c r="M1169" s="7"/>
      <c r="N1169" s="7"/>
      <c r="O1169" s="7"/>
      <c r="P1169" s="7"/>
      <c r="Q1169" s="7"/>
      <c r="R1169" s="7"/>
      <c r="S1169" s="7"/>
      <c r="T1169" s="95"/>
      <c r="U1169" s="7"/>
      <c r="V1169" s="7"/>
      <c r="W1169" s="7"/>
      <c r="X1169" s="7"/>
      <c r="Y1169" s="7"/>
      <c r="Z1169" s="7"/>
      <c r="AA1169" s="7"/>
      <c r="AB1169" s="7"/>
      <c r="AC1169" s="7"/>
      <c r="AD1169" s="7"/>
      <c r="AE1169" s="7"/>
      <c r="AF1169" s="7"/>
      <c r="AG1169" s="7"/>
      <c r="AH1169" s="7"/>
      <c r="AI1169" s="7"/>
      <c r="AJ1169" s="7"/>
      <c r="AK1169" s="7"/>
      <c r="AL1169" s="7"/>
      <c r="AM1169" s="7"/>
      <c r="AN1169" s="7"/>
      <c r="AO1169" s="7"/>
      <c r="AP1169" s="7"/>
      <c r="AQ1169" s="7"/>
    </row>
    <row r="1170">
      <c r="A1170" s="7"/>
      <c r="B1170" s="450"/>
      <c r="C1170" s="450"/>
      <c r="D1170" s="450"/>
      <c r="E1170" s="7"/>
      <c r="F1170" s="7"/>
      <c r="G1170" s="7"/>
      <c r="H1170" s="7"/>
      <c r="I1170" s="7"/>
      <c r="J1170" s="7"/>
      <c r="K1170" s="7"/>
      <c r="L1170" s="1733"/>
      <c r="M1170" s="7"/>
      <c r="N1170" s="7"/>
      <c r="O1170" s="7"/>
      <c r="P1170" s="7"/>
      <c r="Q1170" s="7"/>
      <c r="R1170" s="7"/>
      <c r="S1170" s="7"/>
      <c r="T1170" s="95"/>
      <c r="U1170" s="7"/>
      <c r="V1170" s="7"/>
      <c r="W1170" s="7"/>
      <c r="X1170" s="7"/>
      <c r="Y1170" s="7"/>
      <c r="Z1170" s="7"/>
      <c r="AA1170" s="7"/>
      <c r="AB1170" s="7"/>
      <c r="AC1170" s="7"/>
      <c r="AD1170" s="7"/>
      <c r="AE1170" s="7"/>
      <c r="AF1170" s="7"/>
      <c r="AG1170" s="7"/>
      <c r="AH1170" s="7"/>
      <c r="AI1170" s="7"/>
      <c r="AJ1170" s="7"/>
      <c r="AK1170" s="7"/>
      <c r="AL1170" s="7"/>
      <c r="AM1170" s="7"/>
      <c r="AN1170" s="7"/>
      <c r="AO1170" s="7"/>
      <c r="AP1170" s="7"/>
      <c r="AQ1170" s="7"/>
    </row>
    <row r="1171">
      <c r="A1171" s="7"/>
      <c r="B1171" s="450"/>
      <c r="C1171" s="450"/>
      <c r="D1171" s="450"/>
      <c r="E1171" s="7"/>
      <c r="F1171" s="7"/>
      <c r="G1171" s="7"/>
      <c r="H1171" s="7"/>
      <c r="I1171" s="7"/>
      <c r="J1171" s="7"/>
      <c r="K1171" s="7"/>
      <c r="L1171" s="1733"/>
      <c r="M1171" s="7"/>
      <c r="N1171" s="7"/>
      <c r="O1171" s="7"/>
      <c r="P1171" s="7"/>
      <c r="Q1171" s="7"/>
      <c r="R1171" s="7"/>
      <c r="S1171" s="7"/>
      <c r="T1171" s="95"/>
      <c r="U1171" s="7"/>
      <c r="V1171" s="7"/>
      <c r="W1171" s="7"/>
      <c r="X1171" s="7"/>
      <c r="Y1171" s="7"/>
      <c r="Z1171" s="7"/>
      <c r="AA1171" s="7"/>
      <c r="AB1171" s="7"/>
      <c r="AC1171" s="7"/>
      <c r="AD1171" s="7"/>
      <c r="AE1171" s="7"/>
      <c r="AF1171" s="7"/>
      <c r="AG1171" s="7"/>
      <c r="AH1171" s="7"/>
      <c r="AI1171" s="7"/>
      <c r="AJ1171" s="7"/>
      <c r="AK1171" s="7"/>
      <c r="AL1171" s="7"/>
      <c r="AM1171" s="7"/>
      <c r="AN1171" s="7"/>
      <c r="AO1171" s="7"/>
      <c r="AP1171" s="7"/>
      <c r="AQ1171" s="7"/>
    </row>
    <row r="1172">
      <c r="A1172" s="7"/>
      <c r="B1172" s="450"/>
      <c r="C1172" s="450"/>
      <c r="D1172" s="450"/>
      <c r="E1172" s="7"/>
      <c r="F1172" s="7"/>
      <c r="G1172" s="7"/>
      <c r="H1172" s="7"/>
      <c r="I1172" s="7"/>
      <c r="J1172" s="7"/>
      <c r="K1172" s="7"/>
      <c r="L1172" s="1733"/>
      <c r="M1172" s="7"/>
      <c r="N1172" s="7"/>
      <c r="O1172" s="7"/>
      <c r="P1172" s="7"/>
      <c r="Q1172" s="7"/>
      <c r="R1172" s="7"/>
      <c r="S1172" s="7"/>
      <c r="T1172" s="95"/>
      <c r="U1172" s="7"/>
      <c r="V1172" s="7"/>
      <c r="W1172" s="7"/>
      <c r="X1172" s="7"/>
      <c r="Y1172" s="7"/>
      <c r="Z1172" s="7"/>
      <c r="AA1172" s="7"/>
      <c r="AB1172" s="7"/>
      <c r="AC1172" s="7"/>
      <c r="AD1172" s="7"/>
      <c r="AE1172" s="7"/>
      <c r="AF1172" s="7"/>
      <c r="AG1172" s="7"/>
      <c r="AH1172" s="7"/>
      <c r="AI1172" s="7"/>
      <c r="AJ1172" s="7"/>
      <c r="AK1172" s="7"/>
      <c r="AL1172" s="7"/>
      <c r="AM1172" s="7"/>
      <c r="AN1172" s="7"/>
      <c r="AO1172" s="7"/>
      <c r="AP1172" s="7"/>
      <c r="AQ1172" s="7"/>
    </row>
    <row r="1173">
      <c r="A1173" s="7"/>
      <c r="B1173" s="450"/>
      <c r="C1173" s="450"/>
      <c r="D1173" s="450"/>
      <c r="E1173" s="7"/>
      <c r="F1173" s="7"/>
      <c r="G1173" s="7"/>
      <c r="H1173" s="7"/>
      <c r="I1173" s="7"/>
      <c r="J1173" s="7"/>
      <c r="K1173" s="7"/>
      <c r="L1173" s="1733"/>
      <c r="M1173" s="7"/>
      <c r="N1173" s="7"/>
      <c r="O1173" s="7"/>
      <c r="P1173" s="7"/>
      <c r="Q1173" s="7"/>
      <c r="R1173" s="7"/>
      <c r="S1173" s="7"/>
      <c r="T1173" s="95"/>
      <c r="U1173" s="7"/>
      <c r="V1173" s="7"/>
      <c r="W1173" s="7"/>
      <c r="X1173" s="7"/>
      <c r="Y1173" s="7"/>
      <c r="Z1173" s="7"/>
      <c r="AA1173" s="7"/>
      <c r="AB1173" s="7"/>
      <c r="AC1173" s="7"/>
      <c r="AD1173" s="7"/>
      <c r="AE1173" s="7"/>
      <c r="AF1173" s="7"/>
      <c r="AG1173" s="7"/>
      <c r="AH1173" s="7"/>
      <c r="AI1173" s="7"/>
      <c r="AJ1173" s="7"/>
      <c r="AK1173" s="7"/>
      <c r="AL1173" s="7"/>
      <c r="AM1173" s="7"/>
      <c r="AN1173" s="7"/>
      <c r="AO1173" s="7"/>
      <c r="AP1173" s="7"/>
      <c r="AQ1173" s="7"/>
    </row>
    <row r="1174">
      <c r="A1174" s="7"/>
      <c r="B1174" s="450"/>
      <c r="C1174" s="450"/>
      <c r="D1174" s="450"/>
      <c r="E1174" s="7"/>
      <c r="F1174" s="7"/>
      <c r="G1174" s="7"/>
      <c r="H1174" s="7"/>
      <c r="I1174" s="7"/>
      <c r="J1174" s="7"/>
      <c r="K1174" s="7"/>
      <c r="L1174" s="1733"/>
      <c r="M1174" s="7"/>
      <c r="N1174" s="7"/>
      <c r="O1174" s="7"/>
      <c r="P1174" s="7"/>
      <c r="Q1174" s="7"/>
      <c r="R1174" s="7"/>
      <c r="S1174" s="7"/>
      <c r="T1174" s="95"/>
      <c r="U1174" s="7"/>
      <c r="V1174" s="7"/>
      <c r="W1174" s="7"/>
      <c r="X1174" s="7"/>
      <c r="Y1174" s="7"/>
      <c r="Z1174" s="7"/>
      <c r="AA1174" s="7"/>
      <c r="AB1174" s="7"/>
      <c r="AC1174" s="7"/>
      <c r="AD1174" s="7"/>
      <c r="AE1174" s="7"/>
      <c r="AF1174" s="7"/>
      <c r="AG1174" s="7"/>
      <c r="AH1174" s="7"/>
      <c r="AI1174" s="7"/>
      <c r="AJ1174" s="7"/>
      <c r="AK1174" s="7"/>
      <c r="AL1174" s="7"/>
      <c r="AM1174" s="7"/>
      <c r="AN1174" s="7"/>
      <c r="AO1174" s="7"/>
      <c r="AP1174" s="7"/>
      <c r="AQ1174" s="7"/>
    </row>
    <row r="1175">
      <c r="A1175" s="7"/>
      <c r="B1175" s="450"/>
      <c r="C1175" s="450"/>
      <c r="D1175" s="450"/>
      <c r="E1175" s="7"/>
      <c r="F1175" s="7"/>
      <c r="G1175" s="7"/>
      <c r="H1175" s="7"/>
      <c r="I1175" s="7"/>
      <c r="J1175" s="7"/>
      <c r="K1175" s="7"/>
      <c r="L1175" s="1733"/>
      <c r="M1175" s="7"/>
      <c r="N1175" s="7"/>
      <c r="O1175" s="7"/>
      <c r="P1175" s="7"/>
      <c r="Q1175" s="7"/>
      <c r="R1175" s="7"/>
      <c r="S1175" s="7"/>
      <c r="T1175" s="95"/>
      <c r="U1175" s="7"/>
      <c r="V1175" s="7"/>
      <c r="W1175" s="7"/>
      <c r="X1175" s="7"/>
      <c r="Y1175" s="7"/>
      <c r="Z1175" s="7"/>
      <c r="AA1175" s="7"/>
      <c r="AB1175" s="7"/>
      <c r="AC1175" s="7"/>
      <c r="AD1175" s="7"/>
      <c r="AE1175" s="7"/>
      <c r="AF1175" s="7"/>
      <c r="AG1175" s="7"/>
      <c r="AH1175" s="7"/>
      <c r="AI1175" s="7"/>
      <c r="AJ1175" s="7"/>
      <c r="AK1175" s="7"/>
      <c r="AL1175" s="7"/>
      <c r="AM1175" s="7"/>
      <c r="AN1175" s="7"/>
      <c r="AO1175" s="7"/>
      <c r="AP1175" s="7"/>
      <c r="AQ1175" s="7"/>
    </row>
    <row r="1176">
      <c r="A1176" s="7"/>
      <c r="B1176" s="450"/>
      <c r="C1176" s="450"/>
      <c r="D1176" s="450"/>
      <c r="E1176" s="7"/>
      <c r="F1176" s="7"/>
      <c r="G1176" s="7"/>
      <c r="H1176" s="7"/>
      <c r="I1176" s="7"/>
      <c r="J1176" s="7"/>
      <c r="K1176" s="7"/>
      <c r="L1176" s="1733"/>
      <c r="M1176" s="7"/>
      <c r="N1176" s="7"/>
      <c r="O1176" s="7"/>
      <c r="P1176" s="7"/>
      <c r="Q1176" s="7"/>
      <c r="R1176" s="7"/>
      <c r="S1176" s="7"/>
      <c r="T1176" s="95"/>
      <c r="U1176" s="7"/>
      <c r="V1176" s="7"/>
      <c r="W1176" s="7"/>
      <c r="X1176" s="7"/>
      <c r="Y1176" s="7"/>
      <c r="Z1176" s="7"/>
      <c r="AA1176" s="7"/>
      <c r="AB1176" s="7"/>
      <c r="AC1176" s="7"/>
      <c r="AD1176" s="7"/>
      <c r="AE1176" s="7"/>
      <c r="AF1176" s="7"/>
      <c r="AG1176" s="7"/>
      <c r="AH1176" s="7"/>
      <c r="AI1176" s="7"/>
      <c r="AJ1176" s="7"/>
      <c r="AK1176" s="7"/>
      <c r="AL1176" s="7"/>
      <c r="AM1176" s="7"/>
      <c r="AN1176" s="7"/>
      <c r="AO1176" s="7"/>
      <c r="AP1176" s="7"/>
      <c r="AQ1176" s="7"/>
    </row>
    <row r="1177">
      <c r="A1177" s="7"/>
      <c r="B1177" s="450"/>
      <c r="C1177" s="450"/>
      <c r="D1177" s="450"/>
      <c r="E1177" s="7"/>
      <c r="F1177" s="7"/>
      <c r="G1177" s="7"/>
      <c r="H1177" s="7"/>
      <c r="I1177" s="7"/>
      <c r="J1177" s="7"/>
      <c r="K1177" s="7"/>
      <c r="L1177" s="1733"/>
      <c r="M1177" s="7"/>
      <c r="N1177" s="7"/>
      <c r="O1177" s="7"/>
      <c r="P1177" s="7"/>
      <c r="Q1177" s="7"/>
      <c r="R1177" s="7"/>
      <c r="S1177" s="7"/>
      <c r="T1177" s="95"/>
      <c r="U1177" s="7"/>
      <c r="V1177" s="7"/>
      <c r="W1177" s="7"/>
      <c r="X1177" s="7"/>
      <c r="Y1177" s="7"/>
      <c r="Z1177" s="7"/>
      <c r="AA1177" s="7"/>
      <c r="AB1177" s="7"/>
      <c r="AC1177" s="7"/>
      <c r="AD1177" s="7"/>
      <c r="AE1177" s="7"/>
      <c r="AF1177" s="7"/>
      <c r="AG1177" s="7"/>
      <c r="AH1177" s="7"/>
      <c r="AI1177" s="7"/>
      <c r="AJ1177" s="7"/>
      <c r="AK1177" s="7"/>
      <c r="AL1177" s="7"/>
      <c r="AM1177" s="7"/>
      <c r="AN1177" s="7"/>
      <c r="AO1177" s="7"/>
      <c r="AP1177" s="7"/>
      <c r="AQ1177" s="7"/>
    </row>
    <row r="1178">
      <c r="A1178" s="7"/>
      <c r="B1178" s="450"/>
      <c r="C1178" s="450"/>
      <c r="D1178" s="450"/>
      <c r="E1178" s="7"/>
      <c r="F1178" s="7"/>
      <c r="G1178" s="7"/>
      <c r="H1178" s="7"/>
      <c r="I1178" s="7"/>
      <c r="J1178" s="7"/>
      <c r="K1178" s="7"/>
      <c r="L1178" s="1733"/>
      <c r="M1178" s="7"/>
      <c r="N1178" s="7"/>
      <c r="O1178" s="7"/>
      <c r="P1178" s="7"/>
      <c r="Q1178" s="7"/>
      <c r="R1178" s="7"/>
      <c r="S1178" s="7"/>
      <c r="T1178" s="95"/>
      <c r="U1178" s="7"/>
      <c r="V1178" s="7"/>
      <c r="W1178" s="7"/>
      <c r="X1178" s="7"/>
      <c r="Y1178" s="7"/>
      <c r="Z1178" s="7"/>
      <c r="AA1178" s="7"/>
      <c r="AB1178" s="7"/>
      <c r="AC1178" s="7"/>
      <c r="AD1178" s="7"/>
      <c r="AE1178" s="7"/>
      <c r="AF1178" s="7"/>
      <c r="AG1178" s="7"/>
      <c r="AH1178" s="7"/>
      <c r="AI1178" s="7"/>
      <c r="AJ1178" s="7"/>
      <c r="AK1178" s="7"/>
      <c r="AL1178" s="7"/>
      <c r="AM1178" s="7"/>
      <c r="AN1178" s="7"/>
      <c r="AO1178" s="7"/>
      <c r="AP1178" s="7"/>
      <c r="AQ1178" s="7"/>
    </row>
    <row r="1179">
      <c r="A1179" s="7"/>
      <c r="B1179" s="450"/>
      <c r="C1179" s="450"/>
      <c r="D1179" s="450"/>
      <c r="E1179" s="7"/>
      <c r="F1179" s="7"/>
      <c r="G1179" s="7"/>
      <c r="H1179" s="7"/>
      <c r="I1179" s="7"/>
      <c r="J1179" s="7"/>
      <c r="K1179" s="7"/>
      <c r="L1179" s="1733"/>
      <c r="M1179" s="7"/>
      <c r="N1179" s="7"/>
      <c r="O1179" s="7"/>
      <c r="P1179" s="7"/>
      <c r="Q1179" s="7"/>
      <c r="R1179" s="7"/>
      <c r="S1179" s="7"/>
      <c r="T1179" s="95"/>
      <c r="U1179" s="7"/>
      <c r="V1179" s="7"/>
      <c r="W1179" s="7"/>
      <c r="X1179" s="7"/>
      <c r="Y1179" s="7"/>
      <c r="Z1179" s="7"/>
      <c r="AA1179" s="7"/>
      <c r="AB1179" s="7"/>
      <c r="AC1179" s="7"/>
      <c r="AD1179" s="7"/>
      <c r="AE1179" s="7"/>
      <c r="AF1179" s="7"/>
      <c r="AG1179" s="7"/>
      <c r="AH1179" s="7"/>
      <c r="AI1179" s="7"/>
      <c r="AJ1179" s="7"/>
      <c r="AK1179" s="7"/>
      <c r="AL1179" s="7"/>
      <c r="AM1179" s="7"/>
      <c r="AN1179" s="7"/>
      <c r="AO1179" s="7"/>
      <c r="AP1179" s="7"/>
      <c r="AQ1179" s="7"/>
    </row>
    <row r="1180">
      <c r="A1180" s="7"/>
      <c r="B1180" s="450"/>
      <c r="C1180" s="450"/>
      <c r="D1180" s="450"/>
      <c r="E1180" s="7"/>
      <c r="F1180" s="7"/>
      <c r="G1180" s="7"/>
      <c r="H1180" s="7"/>
      <c r="I1180" s="7"/>
      <c r="J1180" s="7"/>
      <c r="K1180" s="7"/>
      <c r="L1180" s="1733"/>
      <c r="M1180" s="7"/>
      <c r="N1180" s="7"/>
      <c r="O1180" s="7"/>
      <c r="P1180" s="7"/>
      <c r="Q1180" s="7"/>
      <c r="R1180" s="7"/>
      <c r="S1180" s="7"/>
      <c r="T1180" s="95"/>
      <c r="U1180" s="7"/>
      <c r="V1180" s="7"/>
      <c r="W1180" s="7"/>
      <c r="X1180" s="7"/>
      <c r="Y1180" s="7"/>
      <c r="Z1180" s="7"/>
      <c r="AA1180" s="7"/>
      <c r="AB1180" s="7"/>
      <c r="AC1180" s="7"/>
      <c r="AD1180" s="7"/>
      <c r="AE1180" s="7"/>
      <c r="AF1180" s="7"/>
      <c r="AG1180" s="7"/>
      <c r="AH1180" s="7"/>
      <c r="AI1180" s="7"/>
      <c r="AJ1180" s="7"/>
      <c r="AK1180" s="7"/>
      <c r="AL1180" s="7"/>
      <c r="AM1180" s="7"/>
      <c r="AN1180" s="7"/>
      <c r="AO1180" s="7"/>
      <c r="AP1180" s="7"/>
      <c r="AQ1180" s="7"/>
    </row>
    <row r="1181">
      <c r="A1181" s="7"/>
      <c r="B1181" s="450"/>
      <c r="C1181" s="450"/>
      <c r="D1181" s="450"/>
      <c r="E1181" s="7"/>
      <c r="F1181" s="7"/>
      <c r="G1181" s="7"/>
      <c r="H1181" s="7"/>
      <c r="I1181" s="7"/>
      <c r="J1181" s="7"/>
      <c r="K1181" s="7"/>
      <c r="L1181" s="1733"/>
      <c r="M1181" s="7"/>
      <c r="N1181" s="7"/>
      <c r="O1181" s="7"/>
      <c r="P1181" s="7"/>
      <c r="Q1181" s="7"/>
      <c r="R1181" s="7"/>
      <c r="S1181" s="7"/>
      <c r="T1181" s="95"/>
      <c r="U1181" s="7"/>
      <c r="V1181" s="7"/>
      <c r="W1181" s="7"/>
      <c r="X1181" s="7"/>
      <c r="Y1181" s="7"/>
      <c r="Z1181" s="7"/>
      <c r="AA1181" s="7"/>
      <c r="AB1181" s="7"/>
      <c r="AC1181" s="7"/>
      <c r="AD1181" s="7"/>
      <c r="AE1181" s="7"/>
      <c r="AF1181" s="7"/>
      <c r="AG1181" s="7"/>
      <c r="AH1181" s="7"/>
      <c r="AI1181" s="7"/>
      <c r="AJ1181" s="7"/>
      <c r="AK1181" s="7"/>
      <c r="AL1181" s="7"/>
      <c r="AM1181" s="7"/>
      <c r="AN1181" s="7"/>
      <c r="AO1181" s="7"/>
      <c r="AP1181" s="7"/>
      <c r="AQ1181" s="7"/>
    </row>
    <row r="1182">
      <c r="A1182" s="7"/>
      <c r="B1182" s="450"/>
      <c r="C1182" s="450"/>
      <c r="D1182" s="450"/>
      <c r="E1182" s="7"/>
      <c r="F1182" s="7"/>
      <c r="G1182" s="7"/>
      <c r="H1182" s="7"/>
      <c r="I1182" s="7"/>
      <c r="J1182" s="7"/>
      <c r="K1182" s="7"/>
      <c r="L1182" s="1733"/>
      <c r="M1182" s="7"/>
      <c r="N1182" s="7"/>
      <c r="O1182" s="7"/>
      <c r="P1182" s="7"/>
      <c r="Q1182" s="7"/>
      <c r="R1182" s="7"/>
      <c r="S1182" s="7"/>
      <c r="T1182" s="95"/>
      <c r="U1182" s="7"/>
      <c r="V1182" s="7"/>
      <c r="W1182" s="7"/>
      <c r="X1182" s="7"/>
      <c r="Y1182" s="7"/>
      <c r="Z1182" s="7"/>
      <c r="AA1182" s="7"/>
      <c r="AB1182" s="7"/>
      <c r="AC1182" s="7"/>
      <c r="AD1182" s="7"/>
      <c r="AE1182" s="7"/>
      <c r="AF1182" s="7"/>
      <c r="AG1182" s="7"/>
      <c r="AH1182" s="7"/>
      <c r="AI1182" s="7"/>
      <c r="AJ1182" s="7"/>
      <c r="AK1182" s="7"/>
      <c r="AL1182" s="7"/>
      <c r="AM1182" s="7"/>
      <c r="AN1182" s="7"/>
      <c r="AO1182" s="7"/>
      <c r="AP1182" s="7"/>
      <c r="AQ1182" s="7"/>
    </row>
    <row r="1183">
      <c r="A1183" s="7"/>
      <c r="B1183" s="450"/>
      <c r="C1183" s="450"/>
      <c r="D1183" s="450"/>
      <c r="E1183" s="7"/>
      <c r="F1183" s="7"/>
      <c r="G1183" s="7"/>
      <c r="H1183" s="7"/>
      <c r="I1183" s="7"/>
      <c r="J1183" s="7"/>
      <c r="K1183" s="7"/>
      <c r="L1183" s="1733"/>
      <c r="M1183" s="7"/>
      <c r="N1183" s="7"/>
      <c r="O1183" s="7"/>
      <c r="P1183" s="7"/>
      <c r="Q1183" s="7"/>
      <c r="R1183" s="7"/>
      <c r="S1183" s="7"/>
      <c r="T1183" s="95"/>
      <c r="U1183" s="7"/>
      <c r="V1183" s="7"/>
      <c r="W1183" s="7"/>
      <c r="X1183" s="7"/>
      <c r="Y1183" s="7"/>
      <c r="Z1183" s="7"/>
      <c r="AA1183" s="7"/>
      <c r="AB1183" s="7"/>
      <c r="AC1183" s="7"/>
      <c r="AD1183" s="7"/>
      <c r="AE1183" s="7"/>
      <c r="AF1183" s="7"/>
      <c r="AG1183" s="7"/>
      <c r="AH1183" s="7"/>
      <c r="AI1183" s="7"/>
      <c r="AJ1183" s="7"/>
      <c r="AK1183" s="7"/>
      <c r="AL1183" s="7"/>
      <c r="AM1183" s="7"/>
      <c r="AN1183" s="7"/>
      <c r="AO1183" s="7"/>
      <c r="AP1183" s="7"/>
      <c r="AQ1183" s="7"/>
    </row>
    <row r="1184">
      <c r="A1184" s="7"/>
      <c r="B1184" s="450"/>
      <c r="C1184" s="450"/>
      <c r="D1184" s="450"/>
      <c r="E1184" s="7"/>
      <c r="F1184" s="7"/>
      <c r="G1184" s="7"/>
      <c r="H1184" s="7"/>
      <c r="I1184" s="7"/>
      <c r="J1184" s="7"/>
      <c r="K1184" s="7"/>
      <c r="L1184" s="1733"/>
      <c r="M1184" s="7"/>
      <c r="N1184" s="7"/>
      <c r="O1184" s="7"/>
      <c r="P1184" s="7"/>
      <c r="Q1184" s="7"/>
      <c r="R1184" s="7"/>
      <c r="S1184" s="7"/>
      <c r="T1184" s="95"/>
      <c r="U1184" s="7"/>
      <c r="V1184" s="7"/>
      <c r="W1184" s="7"/>
      <c r="X1184" s="7"/>
      <c r="Y1184" s="7"/>
      <c r="Z1184" s="7"/>
      <c r="AA1184" s="7"/>
      <c r="AB1184" s="7"/>
      <c r="AC1184" s="7"/>
      <c r="AD1184" s="7"/>
      <c r="AE1184" s="7"/>
      <c r="AF1184" s="7"/>
      <c r="AG1184" s="7"/>
      <c r="AH1184" s="7"/>
      <c r="AI1184" s="7"/>
      <c r="AJ1184" s="7"/>
      <c r="AK1184" s="7"/>
      <c r="AL1184" s="7"/>
      <c r="AM1184" s="7"/>
      <c r="AN1184" s="7"/>
      <c r="AO1184" s="7"/>
      <c r="AP1184" s="7"/>
      <c r="AQ1184" s="7"/>
    </row>
    <row r="1185">
      <c r="A1185" s="7"/>
      <c r="B1185" s="450"/>
      <c r="C1185" s="450"/>
      <c r="D1185" s="450"/>
      <c r="E1185" s="7"/>
      <c r="F1185" s="7"/>
      <c r="G1185" s="7"/>
      <c r="H1185" s="7"/>
      <c r="I1185" s="7"/>
      <c r="J1185" s="7"/>
      <c r="K1185" s="7"/>
      <c r="L1185" s="1733"/>
      <c r="M1185" s="7"/>
      <c r="N1185" s="7"/>
      <c r="O1185" s="7"/>
      <c r="P1185" s="7"/>
      <c r="Q1185" s="7"/>
      <c r="R1185" s="7"/>
      <c r="S1185" s="7"/>
      <c r="T1185" s="95"/>
      <c r="U1185" s="7"/>
      <c r="V1185" s="7"/>
      <c r="W1185" s="7"/>
      <c r="X1185" s="7"/>
      <c r="Y1185" s="7"/>
      <c r="Z1185" s="7"/>
      <c r="AA1185" s="7"/>
      <c r="AB1185" s="7"/>
      <c r="AC1185" s="7"/>
      <c r="AD1185" s="7"/>
      <c r="AE1185" s="7"/>
      <c r="AF1185" s="7"/>
      <c r="AG1185" s="7"/>
      <c r="AH1185" s="7"/>
      <c r="AI1185" s="7"/>
      <c r="AJ1185" s="7"/>
      <c r="AK1185" s="7"/>
      <c r="AL1185" s="7"/>
      <c r="AM1185" s="7"/>
      <c r="AN1185" s="7"/>
      <c r="AO1185" s="7"/>
      <c r="AP1185" s="7"/>
      <c r="AQ1185" s="7"/>
    </row>
    <row r="1186">
      <c r="A1186" s="7"/>
      <c r="B1186" s="450"/>
      <c r="C1186" s="450"/>
      <c r="D1186" s="450"/>
      <c r="E1186" s="7"/>
      <c r="F1186" s="7"/>
      <c r="G1186" s="7"/>
      <c r="H1186" s="7"/>
      <c r="I1186" s="7"/>
      <c r="J1186" s="7"/>
      <c r="K1186" s="7"/>
      <c r="L1186" s="1733"/>
      <c r="M1186" s="7"/>
      <c r="N1186" s="7"/>
      <c r="O1186" s="7"/>
      <c r="P1186" s="7"/>
      <c r="Q1186" s="7"/>
      <c r="R1186" s="7"/>
      <c r="S1186" s="7"/>
      <c r="T1186" s="95"/>
      <c r="U1186" s="7"/>
      <c r="V1186" s="7"/>
      <c r="W1186" s="7"/>
      <c r="X1186" s="7"/>
      <c r="Y1186" s="7"/>
      <c r="Z1186" s="7"/>
      <c r="AA1186" s="7"/>
      <c r="AB1186" s="7"/>
      <c r="AC1186" s="7"/>
      <c r="AD1186" s="7"/>
      <c r="AE1186" s="7"/>
      <c r="AF1186" s="7"/>
      <c r="AG1186" s="7"/>
      <c r="AH1186" s="7"/>
      <c r="AI1186" s="7"/>
      <c r="AJ1186" s="7"/>
      <c r="AK1186" s="7"/>
      <c r="AL1186" s="7"/>
      <c r="AM1186" s="7"/>
      <c r="AN1186" s="7"/>
      <c r="AO1186" s="7"/>
      <c r="AP1186" s="7"/>
      <c r="AQ1186" s="7"/>
    </row>
    <row r="1187">
      <c r="A1187" s="7"/>
      <c r="B1187" s="450"/>
      <c r="C1187" s="450"/>
      <c r="D1187" s="450"/>
      <c r="E1187" s="7"/>
      <c r="F1187" s="7"/>
      <c r="G1187" s="7"/>
      <c r="H1187" s="7"/>
      <c r="I1187" s="7"/>
      <c r="J1187" s="7"/>
      <c r="K1187" s="7"/>
      <c r="L1187" s="1733"/>
      <c r="M1187" s="7"/>
      <c r="N1187" s="7"/>
      <c r="O1187" s="7"/>
      <c r="P1187" s="7"/>
      <c r="Q1187" s="7"/>
      <c r="R1187" s="7"/>
      <c r="S1187" s="7"/>
      <c r="T1187" s="95"/>
      <c r="U1187" s="7"/>
      <c r="V1187" s="7"/>
      <c r="W1187" s="7"/>
      <c r="X1187" s="7"/>
      <c r="Y1187" s="7"/>
      <c r="Z1187" s="7"/>
      <c r="AA1187" s="7"/>
      <c r="AB1187" s="7"/>
      <c r="AC1187" s="7"/>
      <c r="AD1187" s="7"/>
      <c r="AE1187" s="7"/>
      <c r="AF1187" s="7"/>
      <c r="AG1187" s="7"/>
      <c r="AH1187" s="7"/>
      <c r="AI1187" s="7"/>
      <c r="AJ1187" s="7"/>
      <c r="AK1187" s="7"/>
      <c r="AL1187" s="7"/>
      <c r="AM1187" s="7"/>
      <c r="AN1187" s="7"/>
      <c r="AO1187" s="7"/>
      <c r="AP1187" s="7"/>
      <c r="AQ1187" s="7"/>
    </row>
    <row r="1188">
      <c r="A1188" s="7"/>
      <c r="B1188" s="450"/>
      <c r="C1188" s="450"/>
      <c r="D1188" s="450"/>
      <c r="E1188" s="7"/>
      <c r="F1188" s="7"/>
      <c r="G1188" s="7"/>
      <c r="H1188" s="7"/>
      <c r="I1188" s="7"/>
      <c r="J1188" s="7"/>
      <c r="K1188" s="7"/>
      <c r="L1188" s="1733"/>
      <c r="M1188" s="7"/>
      <c r="N1188" s="7"/>
      <c r="O1188" s="7"/>
      <c r="P1188" s="7"/>
      <c r="Q1188" s="7"/>
      <c r="R1188" s="7"/>
      <c r="S1188" s="7"/>
      <c r="T1188" s="95"/>
      <c r="U1188" s="7"/>
      <c r="V1188" s="7"/>
      <c r="W1188" s="7"/>
      <c r="X1188" s="7"/>
      <c r="Y1188" s="7"/>
      <c r="Z1188" s="7"/>
      <c r="AA1188" s="7"/>
      <c r="AB1188" s="7"/>
      <c r="AC1188" s="7"/>
      <c r="AD1188" s="7"/>
      <c r="AE1188" s="7"/>
      <c r="AF1188" s="7"/>
      <c r="AG1188" s="7"/>
      <c r="AH1188" s="7"/>
      <c r="AI1188" s="7"/>
      <c r="AJ1188" s="7"/>
      <c r="AK1188" s="7"/>
      <c r="AL1188" s="7"/>
      <c r="AM1188" s="7"/>
      <c r="AN1188" s="7"/>
      <c r="AO1188" s="7"/>
      <c r="AP1188" s="7"/>
      <c r="AQ1188" s="7"/>
    </row>
    <row r="1189">
      <c r="A1189" s="7"/>
      <c r="B1189" s="450"/>
      <c r="C1189" s="450"/>
      <c r="D1189" s="450"/>
      <c r="E1189" s="7"/>
      <c r="F1189" s="7"/>
      <c r="G1189" s="7"/>
      <c r="H1189" s="7"/>
      <c r="I1189" s="7"/>
      <c r="J1189" s="7"/>
      <c r="K1189" s="7"/>
      <c r="L1189" s="1733"/>
      <c r="M1189" s="7"/>
      <c r="N1189" s="7"/>
      <c r="O1189" s="7"/>
      <c r="P1189" s="7"/>
      <c r="Q1189" s="7"/>
      <c r="R1189" s="7"/>
      <c r="S1189" s="7"/>
      <c r="T1189" s="95"/>
      <c r="U1189" s="7"/>
      <c r="V1189" s="7"/>
      <c r="W1189" s="7"/>
      <c r="X1189" s="7"/>
      <c r="Y1189" s="7"/>
      <c r="Z1189" s="7"/>
      <c r="AA1189" s="7"/>
      <c r="AB1189" s="7"/>
      <c r="AC1189" s="7"/>
      <c r="AD1189" s="7"/>
      <c r="AE1189" s="7"/>
      <c r="AF1189" s="7"/>
      <c r="AG1189" s="7"/>
      <c r="AH1189" s="7"/>
      <c r="AI1189" s="7"/>
      <c r="AJ1189" s="7"/>
      <c r="AK1189" s="7"/>
      <c r="AL1189" s="7"/>
      <c r="AM1189" s="7"/>
      <c r="AN1189" s="7"/>
      <c r="AO1189" s="7"/>
      <c r="AP1189" s="7"/>
      <c r="AQ1189" s="7"/>
    </row>
    <row r="1190">
      <c r="A1190" s="7"/>
      <c r="B1190" s="450"/>
      <c r="C1190" s="450"/>
      <c r="D1190" s="450"/>
      <c r="E1190" s="7"/>
      <c r="F1190" s="7"/>
      <c r="G1190" s="7"/>
      <c r="H1190" s="7"/>
      <c r="I1190" s="7"/>
      <c r="J1190" s="7"/>
      <c r="K1190" s="7"/>
      <c r="L1190" s="1733"/>
      <c r="M1190" s="7"/>
      <c r="N1190" s="7"/>
      <c r="O1190" s="7"/>
      <c r="P1190" s="7"/>
      <c r="Q1190" s="7"/>
      <c r="R1190" s="7"/>
      <c r="S1190" s="7"/>
      <c r="T1190" s="95"/>
      <c r="U1190" s="7"/>
      <c r="V1190" s="7"/>
      <c r="W1190" s="7"/>
      <c r="X1190" s="7"/>
      <c r="Y1190" s="7"/>
      <c r="Z1190" s="7"/>
      <c r="AA1190" s="7"/>
      <c r="AB1190" s="7"/>
      <c r="AC1190" s="7"/>
      <c r="AD1190" s="7"/>
      <c r="AE1190" s="7"/>
      <c r="AF1190" s="7"/>
      <c r="AG1190" s="7"/>
      <c r="AH1190" s="7"/>
      <c r="AI1190" s="7"/>
      <c r="AJ1190" s="7"/>
      <c r="AK1190" s="7"/>
      <c r="AL1190" s="7"/>
      <c r="AM1190" s="7"/>
      <c r="AN1190" s="7"/>
      <c r="AO1190" s="7"/>
      <c r="AP1190" s="7"/>
      <c r="AQ1190" s="7"/>
    </row>
    <row r="1191">
      <c r="A1191" s="7"/>
      <c r="B1191" s="450"/>
      <c r="C1191" s="450"/>
      <c r="D1191" s="450"/>
      <c r="E1191" s="7"/>
      <c r="F1191" s="7"/>
      <c r="G1191" s="7"/>
      <c r="H1191" s="7"/>
      <c r="I1191" s="7"/>
      <c r="J1191" s="7"/>
      <c r="K1191" s="7"/>
      <c r="L1191" s="1733"/>
      <c r="M1191" s="7"/>
      <c r="N1191" s="7"/>
      <c r="O1191" s="7"/>
      <c r="P1191" s="7"/>
      <c r="Q1191" s="7"/>
      <c r="R1191" s="7"/>
      <c r="S1191" s="7"/>
      <c r="T1191" s="95"/>
      <c r="U1191" s="7"/>
      <c r="V1191" s="7"/>
      <c r="W1191" s="7"/>
      <c r="X1191" s="7"/>
      <c r="Y1191" s="7"/>
      <c r="Z1191" s="7"/>
      <c r="AA1191" s="7"/>
      <c r="AB1191" s="7"/>
      <c r="AC1191" s="7"/>
      <c r="AD1191" s="7"/>
      <c r="AE1191" s="7"/>
      <c r="AF1191" s="7"/>
      <c r="AG1191" s="7"/>
      <c r="AH1191" s="7"/>
      <c r="AI1191" s="7"/>
      <c r="AJ1191" s="7"/>
      <c r="AK1191" s="7"/>
      <c r="AL1191" s="7"/>
      <c r="AM1191" s="7"/>
      <c r="AN1191" s="7"/>
      <c r="AO1191" s="7"/>
      <c r="AP1191" s="7"/>
      <c r="AQ1191" s="7"/>
    </row>
    <row r="1192">
      <c r="A1192" s="7"/>
      <c r="B1192" s="450"/>
      <c r="C1192" s="450"/>
      <c r="D1192" s="450"/>
      <c r="E1192" s="7"/>
      <c r="F1192" s="7"/>
      <c r="G1192" s="7"/>
      <c r="H1192" s="7"/>
      <c r="I1192" s="7"/>
      <c r="J1192" s="7"/>
      <c r="K1192" s="7"/>
      <c r="L1192" s="1733"/>
      <c r="M1192" s="7"/>
      <c r="N1192" s="7"/>
      <c r="O1192" s="7"/>
      <c r="P1192" s="7"/>
      <c r="Q1192" s="7"/>
      <c r="R1192" s="7"/>
      <c r="S1192" s="7"/>
      <c r="T1192" s="95"/>
      <c r="U1192" s="7"/>
      <c r="V1192" s="7"/>
      <c r="W1192" s="7"/>
      <c r="X1192" s="7"/>
      <c r="Y1192" s="7"/>
      <c r="Z1192" s="7"/>
      <c r="AA1192" s="7"/>
      <c r="AB1192" s="7"/>
      <c r="AC1192" s="7"/>
      <c r="AD1192" s="7"/>
      <c r="AE1192" s="7"/>
      <c r="AF1192" s="7"/>
      <c r="AG1192" s="7"/>
      <c r="AH1192" s="7"/>
      <c r="AI1192" s="7"/>
      <c r="AJ1192" s="7"/>
      <c r="AK1192" s="7"/>
      <c r="AL1192" s="7"/>
      <c r="AM1192" s="7"/>
      <c r="AN1192" s="7"/>
      <c r="AO1192" s="7"/>
      <c r="AP1192" s="7"/>
      <c r="AQ1192" s="7"/>
    </row>
    <row r="1193">
      <c r="A1193" s="7"/>
      <c r="B1193" s="450"/>
      <c r="C1193" s="450"/>
      <c r="D1193" s="450"/>
      <c r="E1193" s="7"/>
      <c r="F1193" s="7"/>
      <c r="G1193" s="7"/>
      <c r="H1193" s="7"/>
      <c r="I1193" s="7"/>
      <c r="J1193" s="7"/>
      <c r="K1193" s="7"/>
      <c r="L1193" s="1733"/>
      <c r="M1193" s="7"/>
      <c r="N1193" s="7"/>
      <c r="O1193" s="7"/>
      <c r="P1193" s="7"/>
      <c r="Q1193" s="7"/>
      <c r="R1193" s="7"/>
      <c r="S1193" s="7"/>
      <c r="T1193" s="95"/>
      <c r="U1193" s="7"/>
      <c r="V1193" s="7"/>
      <c r="W1193" s="7"/>
      <c r="X1193" s="7"/>
      <c r="Y1193" s="7"/>
      <c r="Z1193" s="7"/>
      <c r="AA1193" s="7"/>
      <c r="AB1193" s="7"/>
      <c r="AC1193" s="7"/>
      <c r="AD1193" s="7"/>
      <c r="AE1193" s="7"/>
      <c r="AF1193" s="7"/>
      <c r="AG1193" s="7"/>
      <c r="AH1193" s="7"/>
      <c r="AI1193" s="7"/>
      <c r="AJ1193" s="7"/>
      <c r="AK1193" s="7"/>
      <c r="AL1193" s="7"/>
      <c r="AM1193" s="7"/>
      <c r="AN1193" s="7"/>
      <c r="AO1193" s="7"/>
      <c r="AP1193" s="7"/>
      <c r="AQ1193" s="7"/>
    </row>
    <row r="1194">
      <c r="A1194" s="7"/>
      <c r="B1194" s="450"/>
      <c r="C1194" s="450"/>
      <c r="D1194" s="450"/>
      <c r="E1194" s="7"/>
      <c r="F1194" s="7"/>
      <c r="G1194" s="7"/>
      <c r="H1194" s="7"/>
      <c r="I1194" s="7"/>
      <c r="J1194" s="7"/>
      <c r="K1194" s="7"/>
      <c r="L1194" s="1733"/>
      <c r="M1194" s="7"/>
      <c r="N1194" s="7"/>
      <c r="O1194" s="7"/>
      <c r="P1194" s="7"/>
      <c r="Q1194" s="7"/>
      <c r="R1194" s="7"/>
      <c r="S1194" s="7"/>
      <c r="T1194" s="95"/>
      <c r="U1194" s="7"/>
      <c r="V1194" s="7"/>
      <c r="W1194" s="7"/>
      <c r="X1194" s="7"/>
      <c r="Y1194" s="7"/>
      <c r="Z1194" s="7"/>
      <c r="AA1194" s="7"/>
      <c r="AB1194" s="7"/>
      <c r="AC1194" s="7"/>
      <c r="AD1194" s="7"/>
      <c r="AE1194" s="7"/>
      <c r="AF1194" s="7"/>
      <c r="AG1194" s="7"/>
      <c r="AH1194" s="7"/>
      <c r="AI1194" s="7"/>
      <c r="AJ1194" s="7"/>
      <c r="AK1194" s="7"/>
      <c r="AL1194" s="7"/>
      <c r="AM1194" s="7"/>
      <c r="AN1194" s="7"/>
      <c r="AO1194" s="7"/>
      <c r="AP1194" s="7"/>
      <c r="AQ1194" s="7"/>
    </row>
    <row r="1195">
      <c r="A1195" s="7"/>
      <c r="B1195" s="450"/>
      <c r="C1195" s="450"/>
      <c r="D1195" s="450"/>
      <c r="E1195" s="7"/>
      <c r="F1195" s="7"/>
      <c r="G1195" s="7"/>
      <c r="H1195" s="7"/>
      <c r="I1195" s="7"/>
      <c r="J1195" s="7"/>
      <c r="K1195" s="7"/>
      <c r="L1195" s="1733"/>
      <c r="M1195" s="7"/>
      <c r="N1195" s="7"/>
      <c r="O1195" s="7"/>
      <c r="P1195" s="7"/>
      <c r="Q1195" s="7"/>
      <c r="R1195" s="7"/>
      <c r="S1195" s="7"/>
      <c r="T1195" s="95"/>
      <c r="U1195" s="7"/>
      <c r="V1195" s="7"/>
      <c r="W1195" s="7"/>
      <c r="X1195" s="7"/>
      <c r="Y1195" s="7"/>
      <c r="Z1195" s="7"/>
      <c r="AA1195" s="7"/>
      <c r="AB1195" s="7"/>
      <c r="AC1195" s="7"/>
      <c r="AD1195" s="7"/>
      <c r="AE1195" s="7"/>
      <c r="AF1195" s="7"/>
      <c r="AG1195" s="7"/>
      <c r="AH1195" s="7"/>
      <c r="AI1195" s="7"/>
      <c r="AJ1195" s="7"/>
      <c r="AK1195" s="7"/>
      <c r="AL1195" s="7"/>
      <c r="AM1195" s="7"/>
      <c r="AN1195" s="7"/>
      <c r="AO1195" s="7"/>
      <c r="AP1195" s="7"/>
      <c r="AQ1195" s="7"/>
    </row>
    <row r="1196">
      <c r="A1196" s="7"/>
      <c r="B1196" s="450"/>
      <c r="C1196" s="450"/>
      <c r="D1196" s="450"/>
      <c r="E1196" s="7"/>
      <c r="F1196" s="7"/>
      <c r="G1196" s="7"/>
      <c r="H1196" s="7"/>
      <c r="I1196" s="7"/>
      <c r="J1196" s="7"/>
      <c r="K1196" s="7"/>
      <c r="L1196" s="1733"/>
      <c r="M1196" s="7"/>
      <c r="N1196" s="7"/>
      <c r="O1196" s="7"/>
      <c r="P1196" s="7"/>
      <c r="Q1196" s="7"/>
      <c r="R1196" s="7"/>
      <c r="S1196" s="7"/>
      <c r="T1196" s="95"/>
      <c r="U1196" s="7"/>
      <c r="V1196" s="7"/>
      <c r="W1196" s="7"/>
      <c r="X1196" s="7"/>
      <c r="Y1196" s="7"/>
      <c r="Z1196" s="7"/>
      <c r="AA1196" s="7"/>
      <c r="AB1196" s="7"/>
      <c r="AC1196" s="7"/>
      <c r="AD1196" s="7"/>
      <c r="AE1196" s="7"/>
      <c r="AF1196" s="7"/>
      <c r="AG1196" s="7"/>
      <c r="AH1196" s="7"/>
      <c r="AI1196" s="7"/>
      <c r="AJ1196" s="7"/>
      <c r="AK1196" s="7"/>
      <c r="AL1196" s="7"/>
      <c r="AM1196" s="7"/>
      <c r="AN1196" s="7"/>
      <c r="AO1196" s="7"/>
      <c r="AP1196" s="7"/>
      <c r="AQ1196" s="7"/>
    </row>
    <row r="1197">
      <c r="A1197" s="7"/>
      <c r="B1197" s="450"/>
      <c r="C1197" s="450"/>
      <c r="D1197" s="450"/>
      <c r="E1197" s="7"/>
      <c r="F1197" s="7"/>
      <c r="G1197" s="7"/>
      <c r="H1197" s="7"/>
      <c r="I1197" s="7"/>
      <c r="J1197" s="7"/>
      <c r="K1197" s="7"/>
      <c r="L1197" s="1733"/>
      <c r="M1197" s="7"/>
      <c r="N1197" s="7"/>
      <c r="O1197" s="7"/>
      <c r="P1197" s="7"/>
      <c r="Q1197" s="7"/>
      <c r="R1197" s="7"/>
      <c r="S1197" s="7"/>
      <c r="T1197" s="95"/>
      <c r="U1197" s="7"/>
      <c r="V1197" s="7"/>
      <c r="W1197" s="7"/>
      <c r="X1197" s="7"/>
      <c r="Y1197" s="7"/>
      <c r="Z1197" s="7"/>
      <c r="AA1197" s="7"/>
      <c r="AB1197" s="7"/>
      <c r="AC1197" s="7"/>
      <c r="AD1197" s="7"/>
      <c r="AE1197" s="7"/>
      <c r="AF1197" s="7"/>
      <c r="AG1197" s="7"/>
      <c r="AH1197" s="7"/>
      <c r="AI1197" s="7"/>
      <c r="AJ1197" s="7"/>
      <c r="AK1197" s="7"/>
      <c r="AL1197" s="7"/>
      <c r="AM1197" s="7"/>
      <c r="AN1197" s="7"/>
      <c r="AO1197" s="7"/>
      <c r="AP1197" s="7"/>
      <c r="AQ1197" s="7"/>
    </row>
    <row r="1198">
      <c r="A1198" s="7"/>
      <c r="B1198" s="450"/>
      <c r="C1198" s="450"/>
      <c r="D1198" s="450"/>
      <c r="E1198" s="7"/>
      <c r="F1198" s="7"/>
      <c r="G1198" s="7"/>
      <c r="H1198" s="7"/>
      <c r="I1198" s="7"/>
      <c r="J1198" s="7"/>
      <c r="K1198" s="7"/>
      <c r="L1198" s="1733"/>
      <c r="M1198" s="7"/>
      <c r="N1198" s="7"/>
      <c r="O1198" s="7"/>
      <c r="P1198" s="7"/>
      <c r="Q1198" s="7"/>
      <c r="R1198" s="7"/>
      <c r="S1198" s="7"/>
      <c r="T1198" s="95"/>
      <c r="U1198" s="7"/>
      <c r="V1198" s="7"/>
      <c r="W1198" s="7"/>
      <c r="X1198" s="7"/>
      <c r="Y1198" s="7"/>
      <c r="Z1198" s="7"/>
      <c r="AA1198" s="7"/>
      <c r="AB1198" s="7"/>
      <c r="AC1198" s="7"/>
      <c r="AD1198" s="7"/>
      <c r="AE1198" s="7"/>
      <c r="AF1198" s="7"/>
      <c r="AG1198" s="7"/>
      <c r="AH1198" s="7"/>
      <c r="AI1198" s="7"/>
      <c r="AJ1198" s="7"/>
      <c r="AK1198" s="7"/>
      <c r="AL1198" s="7"/>
      <c r="AM1198" s="7"/>
      <c r="AN1198" s="7"/>
      <c r="AO1198" s="7"/>
      <c r="AP1198" s="7"/>
      <c r="AQ1198" s="7"/>
    </row>
    <row r="1199">
      <c r="A1199" s="7"/>
      <c r="B1199" s="450"/>
      <c r="C1199" s="450"/>
      <c r="D1199" s="450"/>
      <c r="E1199" s="7"/>
      <c r="F1199" s="7"/>
      <c r="G1199" s="7"/>
      <c r="H1199" s="7"/>
      <c r="I1199" s="7"/>
      <c r="J1199" s="7"/>
      <c r="K1199" s="7"/>
      <c r="L1199" s="1733"/>
      <c r="M1199" s="7"/>
      <c r="N1199" s="7"/>
      <c r="O1199" s="7"/>
      <c r="P1199" s="7"/>
      <c r="Q1199" s="7"/>
      <c r="R1199" s="7"/>
      <c r="S1199" s="7"/>
      <c r="T1199" s="95"/>
      <c r="U1199" s="7"/>
      <c r="V1199" s="7"/>
      <c r="W1199" s="7"/>
      <c r="X1199" s="7"/>
      <c r="Y1199" s="7"/>
      <c r="Z1199" s="7"/>
      <c r="AA1199" s="7"/>
      <c r="AB1199" s="7"/>
      <c r="AC1199" s="7"/>
      <c r="AD1199" s="7"/>
      <c r="AE1199" s="7"/>
      <c r="AF1199" s="7"/>
      <c r="AG1199" s="7"/>
      <c r="AH1199" s="7"/>
      <c r="AI1199" s="7"/>
      <c r="AJ1199" s="7"/>
      <c r="AK1199" s="7"/>
      <c r="AL1199" s="7"/>
      <c r="AM1199" s="7"/>
      <c r="AN1199" s="7"/>
      <c r="AO1199" s="7"/>
      <c r="AP1199" s="7"/>
      <c r="AQ1199" s="7"/>
    </row>
    <row r="1200">
      <c r="A1200" s="7"/>
      <c r="B1200" s="450"/>
      <c r="C1200" s="450"/>
      <c r="D1200" s="450"/>
      <c r="E1200" s="7"/>
      <c r="F1200" s="7"/>
      <c r="G1200" s="7"/>
      <c r="H1200" s="7"/>
      <c r="I1200" s="7"/>
      <c r="J1200" s="7"/>
      <c r="K1200" s="7"/>
      <c r="L1200" s="1733"/>
      <c r="M1200" s="7"/>
      <c r="N1200" s="7"/>
      <c r="O1200" s="7"/>
      <c r="P1200" s="7"/>
      <c r="Q1200" s="7"/>
      <c r="R1200" s="7"/>
      <c r="S1200" s="7"/>
      <c r="T1200" s="95"/>
      <c r="U1200" s="7"/>
      <c r="V1200" s="7"/>
      <c r="W1200" s="7"/>
      <c r="X1200" s="7"/>
      <c r="Y1200" s="7"/>
      <c r="Z1200" s="7"/>
      <c r="AA1200" s="7"/>
      <c r="AB1200" s="7"/>
      <c r="AC1200" s="7"/>
      <c r="AD1200" s="7"/>
      <c r="AE1200" s="7"/>
      <c r="AF1200" s="7"/>
      <c r="AG1200" s="7"/>
      <c r="AH1200" s="7"/>
      <c r="AI1200" s="7"/>
      <c r="AJ1200" s="7"/>
      <c r="AK1200" s="7"/>
      <c r="AL1200" s="7"/>
      <c r="AM1200" s="7"/>
      <c r="AN1200" s="7"/>
      <c r="AO1200" s="7"/>
      <c r="AP1200" s="7"/>
      <c r="AQ1200" s="7"/>
    </row>
    <row r="1201">
      <c r="A1201" s="7"/>
      <c r="B1201" s="450"/>
      <c r="C1201" s="450"/>
      <c r="D1201" s="450"/>
      <c r="E1201" s="7"/>
      <c r="F1201" s="7"/>
      <c r="G1201" s="7"/>
      <c r="H1201" s="7"/>
      <c r="I1201" s="7"/>
      <c r="J1201" s="7"/>
      <c r="K1201" s="7"/>
      <c r="L1201" s="1733"/>
      <c r="M1201" s="7"/>
      <c r="N1201" s="7"/>
      <c r="O1201" s="7"/>
      <c r="P1201" s="7"/>
      <c r="Q1201" s="7"/>
      <c r="R1201" s="7"/>
      <c r="S1201" s="7"/>
      <c r="T1201" s="95"/>
      <c r="U1201" s="7"/>
      <c r="V1201" s="7"/>
      <c r="W1201" s="7"/>
      <c r="X1201" s="7"/>
      <c r="Y1201" s="7"/>
      <c r="Z1201" s="7"/>
      <c r="AA1201" s="7"/>
      <c r="AB1201" s="7"/>
      <c r="AC1201" s="7"/>
      <c r="AD1201" s="7"/>
      <c r="AE1201" s="7"/>
      <c r="AF1201" s="7"/>
      <c r="AG1201" s="7"/>
      <c r="AH1201" s="7"/>
      <c r="AI1201" s="7"/>
      <c r="AJ1201" s="7"/>
      <c r="AK1201" s="7"/>
      <c r="AL1201" s="7"/>
      <c r="AM1201" s="7"/>
      <c r="AN1201" s="7"/>
      <c r="AO1201" s="7"/>
      <c r="AP1201" s="7"/>
      <c r="AQ1201" s="7"/>
    </row>
    <row r="1202">
      <c r="A1202" s="7"/>
      <c r="B1202" s="450"/>
      <c r="C1202" s="450"/>
      <c r="D1202" s="450"/>
      <c r="E1202" s="7"/>
      <c r="F1202" s="7"/>
      <c r="G1202" s="7"/>
      <c r="H1202" s="7"/>
      <c r="I1202" s="7"/>
      <c r="J1202" s="7"/>
      <c r="K1202" s="7"/>
      <c r="L1202" s="1733"/>
      <c r="M1202" s="7"/>
      <c r="N1202" s="7"/>
      <c r="O1202" s="7"/>
      <c r="P1202" s="7"/>
      <c r="Q1202" s="7"/>
      <c r="R1202" s="7"/>
      <c r="S1202" s="7"/>
      <c r="T1202" s="95"/>
      <c r="U1202" s="7"/>
      <c r="V1202" s="7"/>
      <c r="W1202" s="7"/>
      <c r="X1202" s="7"/>
      <c r="Y1202" s="7"/>
      <c r="Z1202" s="7"/>
      <c r="AA1202" s="7"/>
      <c r="AB1202" s="7"/>
      <c r="AC1202" s="7"/>
      <c r="AD1202" s="7"/>
      <c r="AE1202" s="7"/>
      <c r="AF1202" s="7"/>
      <c r="AG1202" s="7"/>
      <c r="AH1202" s="7"/>
      <c r="AI1202" s="7"/>
      <c r="AJ1202" s="7"/>
      <c r="AK1202" s="7"/>
      <c r="AL1202" s="7"/>
      <c r="AM1202" s="7"/>
      <c r="AN1202" s="7"/>
      <c r="AO1202" s="7"/>
      <c r="AP1202" s="7"/>
      <c r="AQ1202" s="7"/>
    </row>
    <row r="1203">
      <c r="A1203" s="7"/>
      <c r="B1203" s="450"/>
      <c r="C1203" s="450"/>
      <c r="D1203" s="450"/>
      <c r="E1203" s="7"/>
      <c r="F1203" s="7"/>
      <c r="G1203" s="7"/>
      <c r="H1203" s="7"/>
      <c r="I1203" s="7"/>
      <c r="J1203" s="7"/>
      <c r="K1203" s="7"/>
      <c r="L1203" s="1733"/>
      <c r="M1203" s="7"/>
      <c r="N1203" s="7"/>
      <c r="O1203" s="7"/>
      <c r="P1203" s="7"/>
      <c r="Q1203" s="7"/>
      <c r="R1203" s="7"/>
      <c r="S1203" s="7"/>
      <c r="T1203" s="95"/>
      <c r="U1203" s="7"/>
      <c r="V1203" s="7"/>
      <c r="W1203" s="7"/>
      <c r="X1203" s="7"/>
      <c r="Y1203" s="7"/>
      <c r="Z1203" s="7"/>
      <c r="AA1203" s="7"/>
      <c r="AB1203" s="7"/>
      <c r="AC1203" s="7"/>
      <c r="AD1203" s="7"/>
      <c r="AE1203" s="7"/>
      <c r="AF1203" s="7"/>
      <c r="AG1203" s="7"/>
      <c r="AH1203" s="7"/>
      <c r="AI1203" s="7"/>
      <c r="AJ1203" s="7"/>
      <c r="AK1203" s="7"/>
      <c r="AL1203" s="7"/>
      <c r="AM1203" s="7"/>
      <c r="AN1203" s="7"/>
      <c r="AO1203" s="7"/>
      <c r="AP1203" s="7"/>
      <c r="AQ1203" s="7"/>
    </row>
    <row r="1204">
      <c r="A1204" s="7"/>
      <c r="B1204" s="450"/>
      <c r="C1204" s="450"/>
      <c r="D1204" s="450"/>
      <c r="E1204" s="7"/>
      <c r="F1204" s="7"/>
      <c r="G1204" s="7"/>
      <c r="H1204" s="7"/>
      <c r="I1204" s="7"/>
      <c r="J1204" s="7"/>
      <c r="K1204" s="7"/>
      <c r="L1204" s="1733"/>
      <c r="M1204" s="7"/>
      <c r="N1204" s="7"/>
      <c r="O1204" s="7"/>
      <c r="P1204" s="7"/>
      <c r="Q1204" s="7"/>
      <c r="R1204" s="7"/>
      <c r="S1204" s="7"/>
      <c r="T1204" s="95"/>
      <c r="U1204" s="7"/>
      <c r="V1204" s="7"/>
      <c r="W1204" s="7"/>
      <c r="X1204" s="7"/>
      <c r="Y1204" s="7"/>
      <c r="Z1204" s="7"/>
      <c r="AA1204" s="7"/>
      <c r="AB1204" s="7"/>
      <c r="AC1204" s="7"/>
      <c r="AD1204" s="7"/>
      <c r="AE1204" s="7"/>
      <c r="AF1204" s="7"/>
      <c r="AG1204" s="7"/>
      <c r="AH1204" s="7"/>
      <c r="AI1204" s="7"/>
      <c r="AJ1204" s="7"/>
      <c r="AK1204" s="7"/>
      <c r="AL1204" s="7"/>
      <c r="AM1204" s="7"/>
      <c r="AN1204" s="7"/>
      <c r="AO1204" s="7"/>
      <c r="AP1204" s="7"/>
      <c r="AQ1204" s="7"/>
    </row>
    <row r="1205">
      <c r="A1205" s="7"/>
      <c r="B1205" s="450"/>
      <c r="C1205" s="450"/>
      <c r="D1205" s="450"/>
      <c r="E1205" s="7"/>
      <c r="F1205" s="7"/>
      <c r="G1205" s="7"/>
      <c r="H1205" s="7"/>
      <c r="I1205" s="7"/>
      <c r="J1205" s="7"/>
      <c r="K1205" s="7"/>
      <c r="L1205" s="1733"/>
      <c r="M1205" s="7"/>
      <c r="N1205" s="7"/>
      <c r="O1205" s="7"/>
      <c r="P1205" s="7"/>
      <c r="Q1205" s="7"/>
      <c r="R1205" s="7"/>
      <c r="S1205" s="7"/>
      <c r="T1205" s="95"/>
      <c r="U1205" s="7"/>
      <c r="V1205" s="7"/>
      <c r="W1205" s="7"/>
      <c r="X1205" s="7"/>
      <c r="Y1205" s="7"/>
      <c r="Z1205" s="7"/>
      <c r="AA1205" s="7"/>
      <c r="AB1205" s="7"/>
      <c r="AC1205" s="7"/>
      <c r="AD1205" s="7"/>
      <c r="AE1205" s="7"/>
      <c r="AF1205" s="7"/>
      <c r="AG1205" s="7"/>
      <c r="AH1205" s="7"/>
      <c r="AI1205" s="7"/>
      <c r="AJ1205" s="7"/>
      <c r="AK1205" s="7"/>
      <c r="AL1205" s="7"/>
      <c r="AM1205" s="7"/>
      <c r="AN1205" s="7"/>
      <c r="AO1205" s="7"/>
      <c r="AP1205" s="7"/>
      <c r="AQ1205" s="7"/>
    </row>
    <row r="1206">
      <c r="A1206" s="7"/>
      <c r="B1206" s="450"/>
      <c r="C1206" s="450"/>
      <c r="D1206" s="450"/>
      <c r="E1206" s="7"/>
      <c r="F1206" s="7"/>
      <c r="G1206" s="7"/>
      <c r="H1206" s="7"/>
      <c r="I1206" s="7"/>
      <c r="J1206" s="7"/>
      <c r="K1206" s="7"/>
      <c r="L1206" s="1733"/>
      <c r="M1206" s="7"/>
      <c r="N1206" s="7"/>
      <c r="O1206" s="7"/>
      <c r="P1206" s="7"/>
      <c r="Q1206" s="7"/>
      <c r="R1206" s="7"/>
      <c r="S1206" s="7"/>
      <c r="T1206" s="95"/>
      <c r="U1206" s="7"/>
      <c r="V1206" s="7"/>
      <c r="W1206" s="7"/>
      <c r="X1206" s="7"/>
      <c r="Y1206" s="7"/>
      <c r="Z1206" s="7"/>
      <c r="AA1206" s="7"/>
      <c r="AB1206" s="7"/>
      <c r="AC1206" s="7"/>
      <c r="AD1206" s="7"/>
      <c r="AE1206" s="7"/>
      <c r="AF1206" s="7"/>
      <c r="AG1206" s="7"/>
      <c r="AH1206" s="7"/>
      <c r="AI1206" s="7"/>
      <c r="AJ1206" s="7"/>
      <c r="AK1206" s="7"/>
      <c r="AL1206" s="7"/>
      <c r="AM1206" s="7"/>
      <c r="AN1206" s="7"/>
      <c r="AO1206" s="7"/>
      <c r="AP1206" s="7"/>
      <c r="AQ1206" s="7"/>
    </row>
    <row r="1207">
      <c r="A1207" s="7"/>
      <c r="B1207" s="450"/>
      <c r="C1207" s="450"/>
      <c r="D1207" s="450"/>
      <c r="E1207" s="7"/>
      <c r="F1207" s="7"/>
      <c r="G1207" s="7"/>
      <c r="H1207" s="7"/>
      <c r="I1207" s="7"/>
      <c r="J1207" s="7"/>
      <c r="K1207" s="7"/>
      <c r="L1207" s="1733"/>
      <c r="M1207" s="7"/>
      <c r="N1207" s="7"/>
      <c r="O1207" s="7"/>
      <c r="P1207" s="7"/>
      <c r="Q1207" s="7"/>
      <c r="R1207" s="7"/>
      <c r="S1207" s="7"/>
      <c r="T1207" s="95"/>
      <c r="U1207" s="7"/>
      <c r="V1207" s="7"/>
      <c r="W1207" s="7"/>
      <c r="X1207" s="7"/>
      <c r="Y1207" s="7"/>
      <c r="Z1207" s="7"/>
      <c r="AA1207" s="7"/>
      <c r="AB1207" s="7"/>
      <c r="AC1207" s="7"/>
      <c r="AD1207" s="7"/>
      <c r="AE1207" s="7"/>
      <c r="AF1207" s="7"/>
      <c r="AG1207" s="7"/>
      <c r="AH1207" s="7"/>
      <c r="AI1207" s="7"/>
      <c r="AJ1207" s="7"/>
      <c r="AK1207" s="7"/>
      <c r="AL1207" s="7"/>
      <c r="AM1207" s="7"/>
      <c r="AN1207" s="7"/>
      <c r="AO1207" s="7"/>
      <c r="AP1207" s="7"/>
      <c r="AQ1207" s="7"/>
    </row>
    <row r="1208">
      <c r="A1208" s="7"/>
      <c r="B1208" s="450"/>
      <c r="C1208" s="450"/>
      <c r="D1208" s="450"/>
      <c r="E1208" s="7"/>
      <c r="F1208" s="7"/>
      <c r="G1208" s="7"/>
      <c r="H1208" s="7"/>
      <c r="I1208" s="7"/>
      <c r="J1208" s="7"/>
      <c r="K1208" s="7"/>
      <c r="L1208" s="1733"/>
      <c r="M1208" s="7"/>
      <c r="N1208" s="7"/>
      <c r="O1208" s="7"/>
      <c r="P1208" s="7"/>
      <c r="Q1208" s="7"/>
      <c r="R1208" s="7"/>
      <c r="S1208" s="7"/>
      <c r="T1208" s="95"/>
      <c r="U1208" s="7"/>
      <c r="V1208" s="7"/>
      <c r="W1208" s="7"/>
      <c r="X1208" s="7"/>
      <c r="Y1208" s="7"/>
      <c r="Z1208" s="7"/>
      <c r="AA1208" s="7"/>
      <c r="AB1208" s="7"/>
      <c r="AC1208" s="7"/>
      <c r="AD1208" s="7"/>
      <c r="AE1208" s="7"/>
      <c r="AF1208" s="7"/>
      <c r="AG1208" s="7"/>
      <c r="AH1208" s="7"/>
      <c r="AI1208" s="7"/>
      <c r="AJ1208" s="7"/>
      <c r="AK1208" s="7"/>
      <c r="AL1208" s="7"/>
      <c r="AM1208" s="7"/>
      <c r="AN1208" s="7"/>
      <c r="AO1208" s="7"/>
      <c r="AP1208" s="7"/>
      <c r="AQ1208" s="7"/>
    </row>
    <row r="1209">
      <c r="A1209" s="7"/>
      <c r="B1209" s="450"/>
      <c r="C1209" s="450"/>
      <c r="D1209" s="450"/>
      <c r="E1209" s="7"/>
      <c r="F1209" s="7"/>
      <c r="G1209" s="7"/>
      <c r="H1209" s="7"/>
      <c r="I1209" s="7"/>
      <c r="J1209" s="7"/>
      <c r="K1209" s="7"/>
      <c r="L1209" s="1733"/>
      <c r="M1209" s="7"/>
      <c r="N1209" s="7"/>
      <c r="O1209" s="7"/>
      <c r="P1209" s="7"/>
      <c r="Q1209" s="7"/>
      <c r="R1209" s="7"/>
      <c r="S1209" s="7"/>
      <c r="T1209" s="95"/>
      <c r="U1209" s="7"/>
      <c r="V1209" s="7"/>
      <c r="W1209" s="7"/>
      <c r="X1209" s="7"/>
      <c r="Y1209" s="7"/>
      <c r="Z1209" s="7"/>
      <c r="AA1209" s="7"/>
      <c r="AB1209" s="7"/>
      <c r="AC1209" s="7"/>
      <c r="AD1209" s="7"/>
      <c r="AE1209" s="7"/>
      <c r="AF1209" s="7"/>
      <c r="AG1209" s="7"/>
      <c r="AH1209" s="7"/>
      <c r="AI1209" s="7"/>
      <c r="AJ1209" s="7"/>
      <c r="AK1209" s="7"/>
      <c r="AL1209" s="7"/>
      <c r="AM1209" s="7"/>
      <c r="AN1209" s="7"/>
      <c r="AO1209" s="7"/>
      <c r="AP1209" s="7"/>
      <c r="AQ1209" s="7"/>
    </row>
    <row r="1210">
      <c r="A1210" s="7"/>
      <c r="B1210" s="450"/>
      <c r="C1210" s="450"/>
      <c r="D1210" s="450"/>
      <c r="E1210" s="7"/>
      <c r="F1210" s="7"/>
      <c r="G1210" s="7"/>
      <c r="H1210" s="7"/>
      <c r="I1210" s="7"/>
      <c r="J1210" s="7"/>
      <c r="K1210" s="7"/>
      <c r="L1210" s="1733"/>
      <c r="M1210" s="7"/>
      <c r="N1210" s="7"/>
      <c r="O1210" s="7"/>
      <c r="P1210" s="7"/>
      <c r="Q1210" s="7"/>
      <c r="R1210" s="7"/>
      <c r="S1210" s="7"/>
      <c r="T1210" s="95"/>
      <c r="U1210" s="7"/>
      <c r="V1210" s="7"/>
      <c r="W1210" s="7"/>
      <c r="X1210" s="7"/>
      <c r="Y1210" s="7"/>
      <c r="Z1210" s="7"/>
      <c r="AA1210" s="7"/>
      <c r="AB1210" s="7"/>
      <c r="AC1210" s="7"/>
      <c r="AD1210" s="7"/>
      <c r="AE1210" s="7"/>
      <c r="AF1210" s="7"/>
      <c r="AG1210" s="7"/>
      <c r="AH1210" s="7"/>
      <c r="AI1210" s="7"/>
      <c r="AJ1210" s="7"/>
      <c r="AK1210" s="7"/>
      <c r="AL1210" s="7"/>
      <c r="AM1210" s="7"/>
      <c r="AN1210" s="7"/>
      <c r="AO1210" s="7"/>
      <c r="AP1210" s="7"/>
      <c r="AQ1210" s="7"/>
    </row>
    <row r="1211">
      <c r="A1211" s="7"/>
      <c r="B1211" s="450"/>
      <c r="C1211" s="450"/>
      <c r="D1211" s="450"/>
      <c r="E1211" s="7"/>
      <c r="F1211" s="7"/>
      <c r="G1211" s="7"/>
      <c r="H1211" s="7"/>
      <c r="I1211" s="7"/>
      <c r="J1211" s="7"/>
      <c r="K1211" s="7"/>
      <c r="L1211" s="1733"/>
      <c r="M1211" s="7"/>
      <c r="N1211" s="7"/>
      <c r="O1211" s="7"/>
      <c r="P1211" s="7"/>
      <c r="Q1211" s="7"/>
      <c r="R1211" s="7"/>
      <c r="S1211" s="7"/>
      <c r="T1211" s="95"/>
      <c r="U1211" s="7"/>
      <c r="V1211" s="7"/>
      <c r="W1211" s="7"/>
      <c r="X1211" s="7"/>
      <c r="Y1211" s="7"/>
      <c r="Z1211" s="7"/>
      <c r="AA1211" s="7"/>
      <c r="AB1211" s="7"/>
      <c r="AC1211" s="7"/>
      <c r="AD1211" s="7"/>
      <c r="AE1211" s="7"/>
      <c r="AF1211" s="7"/>
      <c r="AG1211" s="7"/>
      <c r="AH1211" s="7"/>
      <c r="AI1211" s="7"/>
      <c r="AJ1211" s="7"/>
      <c r="AK1211" s="7"/>
      <c r="AL1211" s="7"/>
      <c r="AM1211" s="7"/>
      <c r="AN1211" s="7"/>
      <c r="AO1211" s="7"/>
      <c r="AP1211" s="7"/>
      <c r="AQ1211" s="7"/>
    </row>
    <row r="1212">
      <c r="A1212" s="7"/>
      <c r="B1212" s="450"/>
      <c r="C1212" s="450"/>
      <c r="D1212" s="450"/>
      <c r="E1212" s="7"/>
      <c r="F1212" s="7"/>
      <c r="G1212" s="7"/>
      <c r="H1212" s="7"/>
      <c r="I1212" s="7"/>
      <c r="J1212" s="7"/>
      <c r="K1212" s="7"/>
      <c r="L1212" s="1733"/>
      <c r="M1212" s="7"/>
      <c r="N1212" s="7"/>
      <c r="O1212" s="7"/>
      <c r="P1212" s="7"/>
      <c r="Q1212" s="7"/>
      <c r="R1212" s="7"/>
      <c r="S1212" s="7"/>
      <c r="T1212" s="95"/>
      <c r="U1212" s="7"/>
      <c r="V1212" s="7"/>
      <c r="W1212" s="7"/>
      <c r="X1212" s="7"/>
      <c r="Y1212" s="7"/>
      <c r="Z1212" s="7"/>
      <c r="AA1212" s="7"/>
      <c r="AB1212" s="7"/>
      <c r="AC1212" s="7"/>
      <c r="AD1212" s="7"/>
      <c r="AE1212" s="7"/>
      <c r="AF1212" s="7"/>
      <c r="AG1212" s="7"/>
      <c r="AH1212" s="7"/>
      <c r="AI1212" s="7"/>
      <c r="AJ1212" s="7"/>
      <c r="AK1212" s="7"/>
      <c r="AL1212" s="7"/>
      <c r="AM1212" s="7"/>
      <c r="AN1212" s="7"/>
      <c r="AO1212" s="7"/>
      <c r="AP1212" s="7"/>
      <c r="AQ1212" s="7"/>
    </row>
    <row r="1213">
      <c r="A1213" s="7"/>
      <c r="B1213" s="450"/>
      <c r="C1213" s="450"/>
      <c r="D1213" s="450"/>
      <c r="E1213" s="7"/>
      <c r="F1213" s="7"/>
      <c r="G1213" s="7"/>
      <c r="H1213" s="7"/>
      <c r="I1213" s="7"/>
      <c r="J1213" s="7"/>
      <c r="K1213" s="7"/>
      <c r="L1213" s="1733"/>
      <c r="M1213" s="7"/>
      <c r="N1213" s="7"/>
      <c r="O1213" s="7"/>
      <c r="P1213" s="7"/>
      <c r="Q1213" s="7"/>
      <c r="R1213" s="7"/>
      <c r="S1213" s="7"/>
      <c r="T1213" s="95"/>
      <c r="U1213" s="7"/>
      <c r="V1213" s="7"/>
      <c r="W1213" s="7"/>
      <c r="X1213" s="7"/>
      <c r="Y1213" s="7"/>
      <c r="Z1213" s="7"/>
      <c r="AA1213" s="7"/>
      <c r="AB1213" s="7"/>
      <c r="AC1213" s="7"/>
      <c r="AD1213" s="7"/>
      <c r="AE1213" s="7"/>
      <c r="AF1213" s="7"/>
      <c r="AG1213" s="7"/>
      <c r="AH1213" s="7"/>
      <c r="AI1213" s="7"/>
      <c r="AJ1213" s="7"/>
      <c r="AK1213" s="7"/>
      <c r="AL1213" s="7"/>
      <c r="AM1213" s="7"/>
      <c r="AN1213" s="7"/>
      <c r="AO1213" s="7"/>
      <c r="AP1213" s="7"/>
      <c r="AQ1213" s="7"/>
    </row>
    <row r="1214">
      <c r="A1214" s="7"/>
      <c r="B1214" s="450"/>
      <c r="C1214" s="450"/>
      <c r="D1214" s="450"/>
      <c r="E1214" s="7"/>
      <c r="F1214" s="7"/>
      <c r="G1214" s="7"/>
      <c r="H1214" s="7"/>
      <c r="I1214" s="7"/>
      <c r="J1214" s="7"/>
      <c r="K1214" s="7"/>
      <c r="L1214" s="1733"/>
      <c r="M1214" s="7"/>
      <c r="N1214" s="7"/>
      <c r="O1214" s="7"/>
      <c r="P1214" s="7"/>
      <c r="Q1214" s="7"/>
      <c r="R1214" s="7"/>
      <c r="S1214" s="7"/>
      <c r="T1214" s="95"/>
      <c r="U1214" s="7"/>
      <c r="V1214" s="7"/>
      <c r="W1214" s="7"/>
      <c r="X1214" s="7"/>
      <c r="Y1214" s="7"/>
      <c r="Z1214" s="7"/>
      <c r="AA1214" s="7"/>
      <c r="AB1214" s="7"/>
      <c r="AC1214" s="7"/>
      <c r="AD1214" s="7"/>
      <c r="AE1214" s="7"/>
      <c r="AF1214" s="7"/>
      <c r="AG1214" s="7"/>
      <c r="AH1214" s="7"/>
      <c r="AI1214" s="7"/>
      <c r="AJ1214" s="7"/>
      <c r="AK1214" s="7"/>
      <c r="AL1214" s="7"/>
      <c r="AM1214" s="7"/>
      <c r="AN1214" s="7"/>
      <c r="AO1214" s="7"/>
      <c r="AP1214" s="7"/>
      <c r="AQ1214" s="7"/>
    </row>
    <row r="1215">
      <c r="A1215" s="7"/>
      <c r="B1215" s="450"/>
      <c r="C1215" s="450"/>
      <c r="D1215" s="450"/>
      <c r="E1215" s="7"/>
      <c r="F1215" s="7"/>
      <c r="G1215" s="7"/>
      <c r="H1215" s="7"/>
      <c r="I1215" s="7"/>
      <c r="J1215" s="7"/>
      <c r="K1215" s="7"/>
      <c r="L1215" s="1733"/>
      <c r="M1215" s="7"/>
      <c r="N1215" s="7"/>
      <c r="O1215" s="7"/>
      <c r="P1215" s="7"/>
      <c r="Q1215" s="7"/>
      <c r="R1215" s="7"/>
      <c r="S1215" s="7"/>
      <c r="T1215" s="95"/>
      <c r="U1215" s="7"/>
      <c r="V1215" s="7"/>
      <c r="W1215" s="7"/>
      <c r="X1215" s="7"/>
      <c r="Y1215" s="7"/>
      <c r="Z1215" s="7"/>
      <c r="AA1215" s="7"/>
      <c r="AB1215" s="7"/>
      <c r="AC1215" s="7"/>
      <c r="AD1215" s="7"/>
      <c r="AE1215" s="7"/>
      <c r="AF1215" s="7"/>
      <c r="AG1215" s="7"/>
      <c r="AH1215" s="7"/>
      <c r="AI1215" s="7"/>
      <c r="AJ1215" s="7"/>
      <c r="AK1215" s="7"/>
      <c r="AL1215" s="7"/>
      <c r="AM1215" s="7"/>
      <c r="AN1215" s="7"/>
      <c r="AO1215" s="7"/>
      <c r="AP1215" s="7"/>
      <c r="AQ1215" s="7"/>
    </row>
    <row r="1216">
      <c r="A1216" s="7"/>
      <c r="B1216" s="450"/>
      <c r="C1216" s="450"/>
      <c r="D1216" s="450"/>
      <c r="E1216" s="7"/>
      <c r="F1216" s="7"/>
      <c r="G1216" s="7"/>
      <c r="H1216" s="7"/>
      <c r="I1216" s="7"/>
      <c r="J1216" s="7"/>
      <c r="K1216" s="7"/>
      <c r="L1216" s="1733"/>
      <c r="M1216" s="7"/>
      <c r="N1216" s="7"/>
      <c r="O1216" s="7"/>
      <c r="P1216" s="7"/>
      <c r="Q1216" s="7"/>
      <c r="R1216" s="7"/>
      <c r="S1216" s="7"/>
      <c r="T1216" s="95"/>
      <c r="U1216" s="7"/>
      <c r="V1216" s="7"/>
      <c r="W1216" s="7"/>
      <c r="X1216" s="7"/>
      <c r="Y1216" s="7"/>
      <c r="Z1216" s="7"/>
      <c r="AA1216" s="7"/>
      <c r="AB1216" s="7"/>
      <c r="AC1216" s="7"/>
      <c r="AD1216" s="7"/>
      <c r="AE1216" s="7"/>
      <c r="AF1216" s="7"/>
      <c r="AG1216" s="7"/>
      <c r="AH1216" s="7"/>
      <c r="AI1216" s="7"/>
      <c r="AJ1216" s="7"/>
      <c r="AK1216" s="7"/>
      <c r="AL1216" s="7"/>
      <c r="AM1216" s="7"/>
      <c r="AN1216" s="7"/>
      <c r="AO1216" s="7"/>
      <c r="AP1216" s="7"/>
      <c r="AQ1216" s="7"/>
    </row>
    <row r="1217">
      <c r="A1217" s="7"/>
      <c r="B1217" s="450"/>
      <c r="C1217" s="450"/>
      <c r="D1217" s="450"/>
      <c r="E1217" s="7"/>
      <c r="F1217" s="7"/>
      <c r="G1217" s="7"/>
      <c r="H1217" s="7"/>
      <c r="I1217" s="7"/>
      <c r="J1217" s="7"/>
      <c r="K1217" s="7"/>
      <c r="L1217" s="1733"/>
      <c r="M1217" s="7"/>
      <c r="N1217" s="7"/>
      <c r="O1217" s="7"/>
      <c r="P1217" s="7"/>
      <c r="Q1217" s="7"/>
      <c r="R1217" s="7"/>
      <c r="S1217" s="7"/>
      <c r="T1217" s="95"/>
      <c r="U1217" s="7"/>
      <c r="V1217" s="7"/>
      <c r="W1217" s="7"/>
      <c r="X1217" s="7"/>
      <c r="Y1217" s="7"/>
      <c r="Z1217" s="7"/>
      <c r="AA1217" s="7"/>
      <c r="AB1217" s="7"/>
      <c r="AC1217" s="7"/>
      <c r="AD1217" s="7"/>
      <c r="AE1217" s="7"/>
      <c r="AF1217" s="7"/>
      <c r="AG1217" s="7"/>
      <c r="AH1217" s="7"/>
      <c r="AI1217" s="7"/>
      <c r="AJ1217" s="7"/>
      <c r="AK1217" s="7"/>
      <c r="AL1217" s="7"/>
      <c r="AM1217" s="7"/>
      <c r="AN1217" s="7"/>
      <c r="AO1217" s="7"/>
      <c r="AP1217" s="7"/>
      <c r="AQ1217" s="7"/>
    </row>
    <row r="1218">
      <c r="A1218" s="7"/>
      <c r="B1218" s="450"/>
      <c r="C1218" s="450"/>
      <c r="D1218" s="450"/>
      <c r="E1218" s="7"/>
      <c r="F1218" s="7"/>
      <c r="G1218" s="7"/>
      <c r="H1218" s="7"/>
      <c r="I1218" s="7"/>
      <c r="J1218" s="7"/>
      <c r="K1218" s="7"/>
      <c r="L1218" s="1733"/>
      <c r="M1218" s="7"/>
      <c r="N1218" s="7"/>
      <c r="O1218" s="7"/>
      <c r="P1218" s="7"/>
      <c r="Q1218" s="7"/>
      <c r="R1218" s="7"/>
      <c r="S1218" s="7"/>
      <c r="T1218" s="95"/>
      <c r="U1218" s="7"/>
      <c r="V1218" s="7"/>
      <c r="W1218" s="7"/>
      <c r="X1218" s="7"/>
      <c r="Y1218" s="7"/>
      <c r="Z1218" s="7"/>
      <c r="AA1218" s="7"/>
      <c r="AB1218" s="7"/>
      <c r="AC1218" s="7"/>
      <c r="AD1218" s="7"/>
      <c r="AE1218" s="7"/>
      <c r="AF1218" s="7"/>
      <c r="AG1218" s="7"/>
      <c r="AH1218" s="7"/>
      <c r="AI1218" s="7"/>
      <c r="AJ1218" s="7"/>
      <c r="AK1218" s="7"/>
      <c r="AL1218" s="7"/>
      <c r="AM1218" s="7"/>
      <c r="AN1218" s="7"/>
      <c r="AO1218" s="7"/>
      <c r="AP1218" s="7"/>
      <c r="AQ1218" s="7"/>
    </row>
    <row r="1219">
      <c r="A1219" s="7"/>
      <c r="B1219" s="450"/>
      <c r="C1219" s="450"/>
      <c r="D1219" s="450"/>
      <c r="E1219" s="7"/>
      <c r="F1219" s="7"/>
      <c r="G1219" s="7"/>
      <c r="H1219" s="7"/>
      <c r="I1219" s="7"/>
      <c r="J1219" s="7"/>
      <c r="K1219" s="7"/>
      <c r="L1219" s="1733"/>
      <c r="M1219" s="7"/>
      <c r="N1219" s="7"/>
      <c r="O1219" s="7"/>
      <c r="P1219" s="7"/>
      <c r="Q1219" s="7"/>
      <c r="R1219" s="7"/>
      <c r="S1219" s="7"/>
      <c r="T1219" s="95"/>
      <c r="U1219" s="7"/>
      <c r="V1219" s="7"/>
      <c r="W1219" s="7"/>
      <c r="X1219" s="7"/>
      <c r="Y1219" s="7"/>
      <c r="Z1219" s="7"/>
      <c r="AA1219" s="7"/>
      <c r="AB1219" s="7"/>
      <c r="AC1219" s="7"/>
      <c r="AD1219" s="7"/>
      <c r="AE1219" s="7"/>
      <c r="AF1219" s="7"/>
      <c r="AG1219" s="7"/>
      <c r="AH1219" s="7"/>
      <c r="AI1219" s="7"/>
      <c r="AJ1219" s="7"/>
      <c r="AK1219" s="7"/>
      <c r="AL1219" s="7"/>
      <c r="AM1219" s="7"/>
      <c r="AN1219" s="7"/>
      <c r="AO1219" s="7"/>
      <c r="AP1219" s="7"/>
      <c r="AQ1219" s="7"/>
    </row>
    <row r="1220">
      <c r="A1220" s="7"/>
      <c r="B1220" s="450"/>
      <c r="C1220" s="450"/>
      <c r="D1220" s="450"/>
      <c r="E1220" s="7"/>
      <c r="F1220" s="7"/>
      <c r="G1220" s="7"/>
      <c r="H1220" s="7"/>
      <c r="I1220" s="7"/>
      <c r="J1220" s="7"/>
      <c r="K1220" s="7"/>
      <c r="L1220" s="1733"/>
      <c r="M1220" s="7"/>
      <c r="N1220" s="7"/>
      <c r="O1220" s="7"/>
      <c r="P1220" s="7"/>
      <c r="Q1220" s="7"/>
      <c r="R1220" s="7"/>
      <c r="S1220" s="7"/>
      <c r="T1220" s="95"/>
      <c r="U1220" s="7"/>
      <c r="V1220" s="7"/>
      <c r="W1220" s="7"/>
      <c r="X1220" s="7"/>
      <c r="Y1220" s="7"/>
      <c r="Z1220" s="7"/>
      <c r="AA1220" s="7"/>
      <c r="AB1220" s="7"/>
      <c r="AC1220" s="7"/>
      <c r="AD1220" s="7"/>
      <c r="AE1220" s="7"/>
      <c r="AF1220" s="7"/>
      <c r="AG1220" s="7"/>
      <c r="AH1220" s="7"/>
      <c r="AI1220" s="7"/>
      <c r="AJ1220" s="7"/>
      <c r="AK1220" s="7"/>
      <c r="AL1220" s="7"/>
      <c r="AM1220" s="7"/>
      <c r="AN1220" s="7"/>
      <c r="AO1220" s="7"/>
      <c r="AP1220" s="7"/>
      <c r="AQ1220" s="7"/>
    </row>
    <row r="1221">
      <c r="A1221" s="7"/>
      <c r="B1221" s="450"/>
      <c r="C1221" s="450"/>
      <c r="D1221" s="450"/>
      <c r="E1221" s="7"/>
      <c r="F1221" s="7"/>
      <c r="G1221" s="7"/>
      <c r="H1221" s="7"/>
      <c r="I1221" s="7"/>
      <c r="J1221" s="7"/>
      <c r="K1221" s="7"/>
      <c r="L1221" s="1733"/>
      <c r="M1221" s="7"/>
      <c r="N1221" s="7"/>
      <c r="O1221" s="7"/>
      <c r="P1221" s="7"/>
      <c r="Q1221" s="7"/>
      <c r="R1221" s="7"/>
      <c r="S1221" s="7"/>
      <c r="T1221" s="95"/>
      <c r="U1221" s="7"/>
      <c r="V1221" s="7"/>
      <c r="W1221" s="7"/>
      <c r="X1221" s="7"/>
      <c r="Y1221" s="7"/>
      <c r="Z1221" s="7"/>
      <c r="AA1221" s="7"/>
      <c r="AB1221" s="7"/>
      <c r="AC1221" s="7"/>
      <c r="AD1221" s="7"/>
      <c r="AE1221" s="7"/>
      <c r="AF1221" s="7"/>
      <c r="AG1221" s="7"/>
      <c r="AH1221" s="7"/>
      <c r="AI1221" s="7"/>
      <c r="AJ1221" s="7"/>
      <c r="AK1221" s="7"/>
      <c r="AL1221" s="7"/>
      <c r="AM1221" s="7"/>
      <c r="AN1221" s="7"/>
      <c r="AO1221" s="7"/>
      <c r="AP1221" s="7"/>
      <c r="AQ1221" s="7"/>
    </row>
    <row r="1222">
      <c r="A1222" s="7"/>
      <c r="B1222" s="450"/>
      <c r="C1222" s="450"/>
      <c r="D1222" s="450"/>
      <c r="E1222" s="7"/>
      <c r="F1222" s="7"/>
      <c r="G1222" s="7"/>
      <c r="H1222" s="7"/>
      <c r="I1222" s="7"/>
      <c r="J1222" s="7"/>
      <c r="K1222" s="7"/>
      <c r="L1222" s="1733"/>
      <c r="M1222" s="7"/>
      <c r="N1222" s="7"/>
      <c r="O1222" s="7"/>
      <c r="P1222" s="7"/>
      <c r="Q1222" s="7"/>
      <c r="R1222" s="7"/>
      <c r="S1222" s="7"/>
      <c r="T1222" s="95"/>
      <c r="U1222" s="7"/>
      <c r="V1222" s="7"/>
      <c r="W1222" s="7"/>
      <c r="X1222" s="7"/>
      <c r="Y1222" s="7"/>
      <c r="Z1222" s="7"/>
      <c r="AA1222" s="7"/>
      <c r="AB1222" s="7"/>
      <c r="AC1222" s="7"/>
      <c r="AD1222" s="7"/>
      <c r="AE1222" s="7"/>
      <c r="AF1222" s="7"/>
      <c r="AG1222" s="7"/>
      <c r="AH1222" s="7"/>
      <c r="AI1222" s="7"/>
      <c r="AJ1222" s="7"/>
      <c r="AK1222" s="7"/>
      <c r="AL1222" s="7"/>
      <c r="AM1222" s="7"/>
      <c r="AN1222" s="7"/>
      <c r="AO1222" s="7"/>
      <c r="AP1222" s="7"/>
      <c r="AQ1222" s="7"/>
    </row>
    <row r="1223">
      <c r="A1223" s="7"/>
      <c r="B1223" s="450"/>
      <c r="C1223" s="450"/>
      <c r="D1223" s="450"/>
      <c r="E1223" s="7"/>
      <c r="F1223" s="7"/>
      <c r="G1223" s="7"/>
      <c r="H1223" s="7"/>
      <c r="I1223" s="7"/>
      <c r="J1223" s="7"/>
      <c r="K1223" s="7"/>
      <c r="L1223" s="1733"/>
      <c r="M1223" s="7"/>
      <c r="N1223" s="7"/>
      <c r="O1223" s="7"/>
      <c r="P1223" s="7"/>
      <c r="Q1223" s="7"/>
      <c r="R1223" s="7"/>
      <c r="S1223" s="7"/>
      <c r="T1223" s="95"/>
      <c r="U1223" s="7"/>
      <c r="V1223" s="7"/>
      <c r="W1223" s="7"/>
      <c r="X1223" s="7"/>
      <c r="Y1223" s="7"/>
      <c r="Z1223" s="7"/>
      <c r="AA1223" s="7"/>
      <c r="AB1223" s="7"/>
      <c r="AC1223" s="7"/>
      <c r="AD1223" s="7"/>
      <c r="AE1223" s="7"/>
      <c r="AF1223" s="7"/>
      <c r="AG1223" s="7"/>
      <c r="AH1223" s="7"/>
      <c r="AI1223" s="7"/>
      <c r="AJ1223" s="7"/>
      <c r="AK1223" s="7"/>
      <c r="AL1223" s="7"/>
      <c r="AM1223" s="7"/>
      <c r="AN1223" s="7"/>
      <c r="AO1223" s="7"/>
      <c r="AP1223" s="7"/>
      <c r="AQ1223" s="7"/>
    </row>
    <row r="1224">
      <c r="A1224" s="7"/>
      <c r="B1224" s="450"/>
      <c r="C1224" s="450"/>
      <c r="D1224" s="450"/>
      <c r="E1224" s="7"/>
      <c r="F1224" s="7"/>
      <c r="G1224" s="7"/>
      <c r="H1224" s="7"/>
      <c r="I1224" s="7"/>
      <c r="J1224" s="7"/>
      <c r="K1224" s="7"/>
      <c r="L1224" s="1733"/>
      <c r="M1224" s="7"/>
      <c r="N1224" s="7"/>
      <c r="O1224" s="7"/>
      <c r="P1224" s="7"/>
      <c r="Q1224" s="7"/>
      <c r="R1224" s="7"/>
      <c r="S1224" s="7"/>
      <c r="T1224" s="95"/>
      <c r="U1224" s="7"/>
      <c r="V1224" s="7"/>
      <c r="W1224" s="7"/>
      <c r="X1224" s="7"/>
      <c r="Y1224" s="7"/>
      <c r="Z1224" s="7"/>
      <c r="AA1224" s="7"/>
      <c r="AB1224" s="7"/>
      <c r="AC1224" s="7"/>
      <c r="AD1224" s="7"/>
      <c r="AE1224" s="7"/>
      <c r="AF1224" s="7"/>
      <c r="AG1224" s="7"/>
      <c r="AH1224" s="7"/>
      <c r="AI1224" s="7"/>
      <c r="AJ1224" s="7"/>
      <c r="AK1224" s="7"/>
      <c r="AL1224" s="7"/>
      <c r="AM1224" s="7"/>
      <c r="AN1224" s="7"/>
      <c r="AO1224" s="7"/>
      <c r="AP1224" s="7"/>
      <c r="AQ1224" s="7"/>
    </row>
    <row r="1225">
      <c r="A1225" s="7"/>
      <c r="B1225" s="450"/>
      <c r="C1225" s="450"/>
      <c r="D1225" s="450"/>
      <c r="E1225" s="7"/>
      <c r="F1225" s="7"/>
      <c r="G1225" s="7"/>
      <c r="H1225" s="7"/>
      <c r="I1225" s="7"/>
      <c r="J1225" s="7"/>
      <c r="K1225" s="7"/>
      <c r="L1225" s="1733"/>
      <c r="M1225" s="7"/>
      <c r="N1225" s="7"/>
      <c r="O1225" s="7"/>
      <c r="P1225" s="7"/>
      <c r="Q1225" s="7"/>
      <c r="R1225" s="7"/>
      <c r="S1225" s="7"/>
      <c r="T1225" s="95"/>
      <c r="U1225" s="7"/>
      <c r="V1225" s="7"/>
      <c r="W1225" s="7"/>
      <c r="X1225" s="7"/>
      <c r="Y1225" s="7"/>
      <c r="Z1225" s="7"/>
      <c r="AA1225" s="7"/>
      <c r="AB1225" s="7"/>
      <c r="AC1225" s="7"/>
      <c r="AD1225" s="7"/>
      <c r="AE1225" s="7"/>
      <c r="AF1225" s="7"/>
      <c r="AG1225" s="7"/>
      <c r="AH1225" s="7"/>
      <c r="AI1225" s="7"/>
      <c r="AJ1225" s="7"/>
      <c r="AK1225" s="7"/>
      <c r="AL1225" s="7"/>
      <c r="AM1225" s="7"/>
      <c r="AN1225" s="7"/>
      <c r="AO1225" s="7"/>
      <c r="AP1225" s="7"/>
      <c r="AQ1225" s="7"/>
    </row>
    <row r="1226">
      <c r="A1226" s="7"/>
      <c r="B1226" s="450"/>
      <c r="C1226" s="450"/>
      <c r="D1226" s="450"/>
      <c r="E1226" s="7"/>
      <c r="F1226" s="7"/>
      <c r="G1226" s="7"/>
      <c r="H1226" s="7"/>
      <c r="I1226" s="7"/>
      <c r="J1226" s="7"/>
      <c r="K1226" s="7"/>
      <c r="L1226" s="1733"/>
      <c r="M1226" s="7"/>
      <c r="N1226" s="7"/>
      <c r="O1226" s="7"/>
      <c r="P1226" s="7"/>
      <c r="Q1226" s="7"/>
      <c r="R1226" s="7"/>
      <c r="S1226" s="7"/>
      <c r="T1226" s="95"/>
      <c r="U1226" s="7"/>
      <c r="V1226" s="7"/>
      <c r="W1226" s="7"/>
      <c r="X1226" s="7"/>
      <c r="Y1226" s="7"/>
      <c r="Z1226" s="7"/>
      <c r="AA1226" s="7"/>
      <c r="AB1226" s="7"/>
      <c r="AC1226" s="7"/>
      <c r="AD1226" s="7"/>
      <c r="AE1226" s="7"/>
      <c r="AF1226" s="7"/>
      <c r="AG1226" s="7"/>
      <c r="AH1226" s="7"/>
      <c r="AI1226" s="7"/>
      <c r="AJ1226" s="7"/>
      <c r="AK1226" s="7"/>
      <c r="AL1226" s="7"/>
      <c r="AM1226" s="7"/>
      <c r="AN1226" s="7"/>
      <c r="AO1226" s="7"/>
      <c r="AP1226" s="7"/>
      <c r="AQ1226" s="7"/>
    </row>
    <row r="1227">
      <c r="A1227" s="7"/>
      <c r="B1227" s="450"/>
      <c r="C1227" s="450"/>
      <c r="D1227" s="450"/>
      <c r="E1227" s="7"/>
      <c r="F1227" s="7"/>
      <c r="G1227" s="7"/>
      <c r="H1227" s="7"/>
      <c r="I1227" s="7"/>
      <c r="J1227" s="7"/>
      <c r="K1227" s="7"/>
      <c r="L1227" s="1733"/>
      <c r="M1227" s="7"/>
      <c r="N1227" s="7"/>
      <c r="O1227" s="7"/>
      <c r="P1227" s="7"/>
      <c r="Q1227" s="7"/>
      <c r="R1227" s="7"/>
      <c r="S1227" s="7"/>
      <c r="T1227" s="95"/>
      <c r="U1227" s="7"/>
      <c r="V1227" s="7"/>
      <c r="W1227" s="7"/>
      <c r="X1227" s="7"/>
      <c r="Y1227" s="7"/>
      <c r="Z1227" s="7"/>
      <c r="AA1227" s="7"/>
      <c r="AB1227" s="7"/>
      <c r="AC1227" s="7"/>
      <c r="AD1227" s="7"/>
      <c r="AE1227" s="7"/>
      <c r="AF1227" s="7"/>
      <c r="AG1227" s="7"/>
      <c r="AH1227" s="7"/>
      <c r="AI1227" s="7"/>
      <c r="AJ1227" s="7"/>
      <c r="AK1227" s="7"/>
      <c r="AL1227" s="7"/>
      <c r="AM1227" s="7"/>
      <c r="AN1227" s="7"/>
      <c r="AO1227" s="7"/>
      <c r="AP1227" s="7"/>
      <c r="AQ1227" s="7"/>
    </row>
    <row r="1228">
      <c r="A1228" s="7"/>
      <c r="B1228" s="450"/>
      <c r="C1228" s="450"/>
      <c r="D1228" s="450"/>
      <c r="E1228" s="7"/>
      <c r="F1228" s="7"/>
      <c r="G1228" s="7"/>
      <c r="H1228" s="7"/>
      <c r="I1228" s="7"/>
      <c r="J1228" s="7"/>
      <c r="K1228" s="7"/>
      <c r="L1228" s="1733"/>
      <c r="M1228" s="7"/>
      <c r="N1228" s="7"/>
      <c r="O1228" s="7"/>
      <c r="P1228" s="7"/>
      <c r="Q1228" s="7"/>
      <c r="R1228" s="7"/>
      <c r="S1228" s="7"/>
      <c r="T1228" s="95"/>
      <c r="U1228" s="7"/>
      <c r="V1228" s="7"/>
      <c r="W1228" s="7"/>
      <c r="X1228" s="7"/>
      <c r="Y1228" s="7"/>
      <c r="Z1228" s="7"/>
      <c r="AA1228" s="7"/>
      <c r="AB1228" s="7"/>
      <c r="AC1228" s="7"/>
      <c r="AD1228" s="7"/>
      <c r="AE1228" s="7"/>
      <c r="AF1228" s="7"/>
      <c r="AG1228" s="7"/>
      <c r="AH1228" s="7"/>
      <c r="AI1228" s="7"/>
      <c r="AJ1228" s="7"/>
      <c r="AK1228" s="7"/>
      <c r="AL1228" s="7"/>
      <c r="AM1228" s="7"/>
      <c r="AN1228" s="7"/>
      <c r="AO1228" s="7"/>
      <c r="AP1228" s="7"/>
      <c r="AQ1228" s="7"/>
    </row>
    <row r="1229">
      <c r="A1229" s="7"/>
      <c r="B1229" s="450"/>
      <c r="C1229" s="450"/>
      <c r="D1229" s="450"/>
      <c r="E1229" s="7"/>
      <c r="F1229" s="7"/>
      <c r="G1229" s="7"/>
      <c r="H1229" s="7"/>
      <c r="I1229" s="7"/>
      <c r="J1229" s="7"/>
      <c r="K1229" s="7"/>
      <c r="L1229" s="1733"/>
      <c r="M1229" s="7"/>
      <c r="N1229" s="7"/>
      <c r="O1229" s="7"/>
      <c r="P1229" s="7"/>
      <c r="Q1229" s="7"/>
      <c r="R1229" s="7"/>
      <c r="S1229" s="7"/>
      <c r="T1229" s="95"/>
      <c r="U1229" s="7"/>
      <c r="V1229" s="7"/>
      <c r="W1229" s="7"/>
      <c r="X1229" s="7"/>
      <c r="Y1229" s="7"/>
      <c r="Z1229" s="7"/>
      <c r="AA1229" s="7"/>
      <c r="AB1229" s="7"/>
      <c r="AC1229" s="7"/>
      <c r="AD1229" s="7"/>
      <c r="AE1229" s="7"/>
      <c r="AF1229" s="7"/>
      <c r="AG1229" s="7"/>
      <c r="AH1229" s="7"/>
      <c r="AI1229" s="7"/>
      <c r="AJ1229" s="7"/>
      <c r="AK1229" s="7"/>
      <c r="AL1229" s="7"/>
      <c r="AM1229" s="7"/>
      <c r="AN1229" s="7"/>
      <c r="AO1229" s="7"/>
      <c r="AP1229" s="7"/>
      <c r="AQ1229" s="7"/>
    </row>
    <row r="1230">
      <c r="A1230" s="7"/>
      <c r="B1230" s="450"/>
      <c r="C1230" s="450"/>
      <c r="D1230" s="450"/>
      <c r="E1230" s="7"/>
      <c r="F1230" s="7"/>
      <c r="G1230" s="7"/>
      <c r="H1230" s="7"/>
      <c r="I1230" s="7"/>
      <c r="J1230" s="7"/>
      <c r="K1230" s="7"/>
      <c r="L1230" s="1733"/>
      <c r="M1230" s="7"/>
      <c r="N1230" s="7"/>
      <c r="O1230" s="7"/>
      <c r="P1230" s="7"/>
      <c r="Q1230" s="7"/>
      <c r="R1230" s="7"/>
      <c r="S1230" s="7"/>
      <c r="T1230" s="95"/>
      <c r="U1230" s="7"/>
      <c r="V1230" s="7"/>
      <c r="W1230" s="7"/>
      <c r="X1230" s="7"/>
      <c r="Y1230" s="7"/>
      <c r="Z1230" s="7"/>
      <c r="AA1230" s="7"/>
      <c r="AB1230" s="7"/>
      <c r="AC1230" s="7"/>
      <c r="AD1230" s="7"/>
      <c r="AE1230" s="7"/>
      <c r="AF1230" s="7"/>
      <c r="AG1230" s="7"/>
      <c r="AH1230" s="7"/>
      <c r="AI1230" s="7"/>
      <c r="AJ1230" s="7"/>
      <c r="AK1230" s="7"/>
      <c r="AL1230" s="7"/>
      <c r="AM1230" s="7"/>
      <c r="AN1230" s="7"/>
      <c r="AO1230" s="7"/>
      <c r="AP1230" s="7"/>
      <c r="AQ1230" s="7"/>
    </row>
    <row r="1231">
      <c r="A1231" s="7"/>
      <c r="B1231" s="450"/>
      <c r="C1231" s="450"/>
      <c r="D1231" s="450"/>
      <c r="E1231" s="7"/>
      <c r="F1231" s="7"/>
      <c r="G1231" s="7"/>
      <c r="H1231" s="7"/>
      <c r="I1231" s="7"/>
      <c r="J1231" s="7"/>
      <c r="K1231" s="7"/>
      <c r="L1231" s="1733"/>
      <c r="M1231" s="7"/>
      <c r="N1231" s="7"/>
      <c r="O1231" s="7"/>
      <c r="P1231" s="7"/>
      <c r="Q1231" s="7"/>
      <c r="R1231" s="7"/>
      <c r="S1231" s="7"/>
      <c r="T1231" s="95"/>
      <c r="U1231" s="7"/>
      <c r="V1231" s="7"/>
      <c r="W1231" s="7"/>
      <c r="X1231" s="7"/>
      <c r="Y1231" s="7"/>
      <c r="Z1231" s="7"/>
      <c r="AA1231" s="7"/>
      <c r="AB1231" s="7"/>
      <c r="AC1231" s="7"/>
      <c r="AD1231" s="7"/>
      <c r="AE1231" s="7"/>
      <c r="AF1231" s="7"/>
      <c r="AG1231" s="7"/>
      <c r="AH1231" s="7"/>
      <c r="AI1231" s="7"/>
      <c r="AJ1231" s="7"/>
      <c r="AK1231" s="7"/>
      <c r="AL1231" s="7"/>
      <c r="AM1231" s="7"/>
      <c r="AN1231" s="7"/>
      <c r="AO1231" s="7"/>
      <c r="AP1231" s="7"/>
      <c r="AQ1231" s="7"/>
    </row>
    <row r="1232">
      <c r="A1232" s="7"/>
      <c r="B1232" s="450"/>
      <c r="C1232" s="450"/>
      <c r="D1232" s="450"/>
      <c r="E1232" s="7"/>
      <c r="F1232" s="7"/>
      <c r="G1232" s="7"/>
      <c r="H1232" s="7"/>
      <c r="I1232" s="7"/>
      <c r="J1232" s="7"/>
      <c r="K1232" s="7"/>
      <c r="L1232" s="1733"/>
      <c r="M1232" s="7"/>
      <c r="N1232" s="7"/>
      <c r="O1232" s="7"/>
      <c r="P1232" s="7"/>
      <c r="Q1232" s="7"/>
      <c r="R1232" s="7"/>
      <c r="S1232" s="7"/>
      <c r="T1232" s="95"/>
      <c r="U1232" s="7"/>
      <c r="V1232" s="7"/>
      <c r="W1232" s="7"/>
      <c r="X1232" s="7"/>
      <c r="Y1232" s="7"/>
      <c r="Z1232" s="7"/>
      <c r="AA1232" s="7"/>
      <c r="AB1232" s="7"/>
      <c r="AC1232" s="7"/>
      <c r="AD1232" s="7"/>
      <c r="AE1232" s="7"/>
      <c r="AF1232" s="7"/>
      <c r="AG1232" s="7"/>
      <c r="AH1232" s="7"/>
      <c r="AI1232" s="7"/>
      <c r="AJ1232" s="7"/>
      <c r="AK1232" s="7"/>
      <c r="AL1232" s="7"/>
      <c r="AM1232" s="7"/>
      <c r="AN1232" s="7"/>
      <c r="AO1232" s="7"/>
      <c r="AP1232" s="7"/>
      <c r="AQ1232" s="7"/>
    </row>
    <row r="1233">
      <c r="A1233" s="7"/>
      <c r="B1233" s="450"/>
      <c r="C1233" s="450"/>
      <c r="D1233" s="450"/>
      <c r="E1233" s="7"/>
      <c r="F1233" s="7"/>
      <c r="G1233" s="7"/>
      <c r="H1233" s="7"/>
      <c r="I1233" s="7"/>
      <c r="J1233" s="7"/>
      <c r="K1233" s="7"/>
      <c r="L1233" s="1733"/>
      <c r="M1233" s="7"/>
      <c r="N1233" s="7"/>
      <c r="O1233" s="7"/>
      <c r="P1233" s="7"/>
      <c r="Q1233" s="7"/>
      <c r="R1233" s="7"/>
      <c r="S1233" s="7"/>
      <c r="T1233" s="95"/>
      <c r="U1233" s="7"/>
      <c r="V1233" s="7"/>
      <c r="W1233" s="7"/>
      <c r="X1233" s="7"/>
      <c r="Y1233" s="7"/>
      <c r="Z1233" s="7"/>
      <c r="AA1233" s="7"/>
      <c r="AB1233" s="7"/>
      <c r="AC1233" s="7"/>
      <c r="AD1233" s="7"/>
      <c r="AE1233" s="7"/>
      <c r="AF1233" s="7"/>
      <c r="AG1233" s="7"/>
      <c r="AH1233" s="7"/>
      <c r="AI1233" s="7"/>
      <c r="AJ1233" s="7"/>
      <c r="AK1233" s="7"/>
      <c r="AL1233" s="7"/>
      <c r="AM1233" s="7"/>
      <c r="AN1233" s="7"/>
      <c r="AO1233" s="7"/>
      <c r="AP1233" s="7"/>
      <c r="AQ1233" s="7"/>
    </row>
    <row r="1234">
      <c r="A1234" s="7"/>
      <c r="B1234" s="450"/>
      <c r="C1234" s="450"/>
      <c r="D1234" s="450"/>
      <c r="E1234" s="7"/>
      <c r="F1234" s="7"/>
      <c r="G1234" s="7"/>
      <c r="H1234" s="7"/>
      <c r="I1234" s="7"/>
      <c r="J1234" s="7"/>
      <c r="K1234" s="7"/>
      <c r="L1234" s="1733"/>
      <c r="M1234" s="7"/>
      <c r="N1234" s="7"/>
      <c r="O1234" s="7"/>
      <c r="P1234" s="7"/>
      <c r="Q1234" s="7"/>
      <c r="R1234" s="7"/>
      <c r="S1234" s="7"/>
      <c r="T1234" s="95"/>
      <c r="U1234" s="7"/>
      <c r="V1234" s="7"/>
      <c r="W1234" s="7"/>
      <c r="X1234" s="7"/>
      <c r="Y1234" s="7"/>
      <c r="Z1234" s="7"/>
      <c r="AA1234" s="7"/>
      <c r="AB1234" s="7"/>
      <c r="AC1234" s="7"/>
      <c r="AD1234" s="7"/>
      <c r="AE1234" s="7"/>
      <c r="AF1234" s="7"/>
      <c r="AG1234" s="7"/>
      <c r="AH1234" s="7"/>
      <c r="AI1234" s="7"/>
      <c r="AJ1234" s="7"/>
      <c r="AK1234" s="7"/>
      <c r="AL1234" s="7"/>
      <c r="AM1234" s="7"/>
      <c r="AN1234" s="7"/>
      <c r="AO1234" s="7"/>
      <c r="AP1234" s="7"/>
      <c r="AQ1234" s="7"/>
    </row>
    <row r="1235">
      <c r="A1235" s="7"/>
      <c r="B1235" s="450"/>
      <c r="C1235" s="450"/>
      <c r="D1235" s="450"/>
      <c r="E1235" s="7"/>
      <c r="F1235" s="7"/>
      <c r="G1235" s="7"/>
      <c r="H1235" s="7"/>
      <c r="I1235" s="7"/>
      <c r="J1235" s="7"/>
      <c r="K1235" s="7"/>
      <c r="L1235" s="1733"/>
      <c r="M1235" s="7"/>
      <c r="N1235" s="7"/>
      <c r="O1235" s="7"/>
      <c r="P1235" s="7"/>
      <c r="Q1235" s="7"/>
      <c r="R1235" s="7"/>
      <c r="S1235" s="7"/>
      <c r="T1235" s="95"/>
      <c r="U1235" s="7"/>
      <c r="V1235" s="7"/>
      <c r="W1235" s="7"/>
      <c r="X1235" s="7"/>
      <c r="Y1235" s="7"/>
      <c r="Z1235" s="7"/>
      <c r="AA1235" s="7"/>
      <c r="AB1235" s="7"/>
      <c r="AC1235" s="7"/>
      <c r="AD1235" s="7"/>
      <c r="AE1235" s="7"/>
      <c r="AF1235" s="7"/>
      <c r="AG1235" s="7"/>
      <c r="AH1235" s="7"/>
      <c r="AI1235" s="7"/>
      <c r="AJ1235" s="7"/>
      <c r="AK1235" s="7"/>
      <c r="AL1235" s="7"/>
      <c r="AM1235" s="7"/>
      <c r="AN1235" s="7"/>
      <c r="AO1235" s="7"/>
      <c r="AP1235" s="7"/>
      <c r="AQ1235" s="7"/>
    </row>
    <row r="1236">
      <c r="A1236" s="7"/>
      <c r="B1236" s="450"/>
      <c r="C1236" s="450"/>
      <c r="D1236" s="450"/>
      <c r="E1236" s="7"/>
      <c r="F1236" s="7"/>
      <c r="G1236" s="7"/>
      <c r="H1236" s="7"/>
      <c r="I1236" s="7"/>
      <c r="J1236" s="7"/>
      <c r="K1236" s="7"/>
      <c r="L1236" s="1733"/>
      <c r="M1236" s="7"/>
      <c r="N1236" s="7"/>
      <c r="O1236" s="7"/>
      <c r="P1236" s="7"/>
      <c r="Q1236" s="7"/>
      <c r="R1236" s="7"/>
      <c r="S1236" s="7"/>
      <c r="T1236" s="95"/>
      <c r="U1236" s="7"/>
      <c r="V1236" s="7"/>
      <c r="W1236" s="7"/>
      <c r="X1236" s="7"/>
      <c r="Y1236" s="7"/>
      <c r="Z1236" s="7"/>
      <c r="AA1236" s="7"/>
      <c r="AB1236" s="7"/>
      <c r="AC1236" s="7"/>
      <c r="AD1236" s="7"/>
      <c r="AE1236" s="7"/>
      <c r="AF1236" s="7"/>
      <c r="AG1236" s="7"/>
      <c r="AH1236" s="7"/>
      <c r="AI1236" s="7"/>
      <c r="AJ1236" s="7"/>
      <c r="AK1236" s="7"/>
      <c r="AL1236" s="7"/>
      <c r="AM1236" s="7"/>
      <c r="AN1236" s="7"/>
      <c r="AO1236" s="7"/>
      <c r="AP1236" s="7"/>
      <c r="AQ1236" s="7"/>
    </row>
    <row r="1237">
      <c r="A1237" s="7"/>
      <c r="B1237" s="450"/>
      <c r="C1237" s="450"/>
      <c r="D1237" s="450"/>
      <c r="E1237" s="7"/>
      <c r="F1237" s="7"/>
      <c r="G1237" s="7"/>
      <c r="H1237" s="7"/>
      <c r="I1237" s="7"/>
      <c r="J1237" s="7"/>
      <c r="K1237" s="7"/>
      <c r="L1237" s="1733"/>
      <c r="M1237" s="7"/>
      <c r="N1237" s="7"/>
      <c r="O1237" s="7"/>
      <c r="P1237" s="7"/>
      <c r="Q1237" s="7"/>
      <c r="R1237" s="7"/>
      <c r="S1237" s="7"/>
      <c r="T1237" s="95"/>
      <c r="U1237" s="7"/>
      <c r="V1237" s="7"/>
      <c r="W1237" s="7"/>
      <c r="X1237" s="7"/>
      <c r="Y1237" s="7"/>
      <c r="Z1237" s="7"/>
      <c r="AA1237" s="7"/>
      <c r="AB1237" s="7"/>
      <c r="AC1237" s="7"/>
      <c r="AD1237" s="7"/>
      <c r="AE1237" s="7"/>
      <c r="AF1237" s="7"/>
      <c r="AG1237" s="7"/>
      <c r="AH1237" s="7"/>
      <c r="AI1237" s="7"/>
      <c r="AJ1237" s="7"/>
      <c r="AK1237" s="7"/>
      <c r="AL1237" s="7"/>
      <c r="AM1237" s="7"/>
      <c r="AN1237" s="7"/>
      <c r="AO1237" s="7"/>
      <c r="AP1237" s="7"/>
      <c r="AQ1237" s="7"/>
    </row>
    <row r="1238">
      <c r="A1238" s="7"/>
      <c r="B1238" s="450"/>
      <c r="C1238" s="450"/>
      <c r="D1238" s="450"/>
      <c r="E1238" s="7"/>
      <c r="F1238" s="7"/>
      <c r="G1238" s="7"/>
      <c r="H1238" s="7"/>
      <c r="I1238" s="7"/>
      <c r="J1238" s="7"/>
      <c r="K1238" s="7"/>
      <c r="L1238" s="1733"/>
      <c r="M1238" s="7"/>
      <c r="N1238" s="7"/>
      <c r="O1238" s="7"/>
      <c r="P1238" s="7"/>
      <c r="Q1238" s="7"/>
      <c r="R1238" s="7"/>
      <c r="S1238" s="7"/>
      <c r="T1238" s="95"/>
      <c r="U1238" s="7"/>
      <c r="V1238" s="7"/>
      <c r="W1238" s="7"/>
      <c r="X1238" s="7"/>
      <c r="Y1238" s="7"/>
      <c r="Z1238" s="7"/>
      <c r="AA1238" s="7"/>
      <c r="AB1238" s="7"/>
      <c r="AC1238" s="7"/>
      <c r="AD1238" s="7"/>
      <c r="AE1238" s="7"/>
      <c r="AF1238" s="7"/>
      <c r="AG1238" s="7"/>
      <c r="AH1238" s="7"/>
      <c r="AI1238" s="7"/>
      <c r="AJ1238" s="7"/>
      <c r="AK1238" s="7"/>
      <c r="AL1238" s="7"/>
      <c r="AM1238" s="7"/>
      <c r="AN1238" s="7"/>
      <c r="AO1238" s="7"/>
      <c r="AP1238" s="7"/>
      <c r="AQ1238" s="7"/>
    </row>
    <row r="1239">
      <c r="A1239" s="7"/>
      <c r="B1239" s="450"/>
      <c r="C1239" s="450"/>
      <c r="D1239" s="450"/>
      <c r="E1239" s="7"/>
      <c r="F1239" s="7"/>
      <c r="G1239" s="7"/>
      <c r="H1239" s="7"/>
      <c r="I1239" s="7"/>
      <c r="J1239" s="7"/>
      <c r="K1239" s="7"/>
      <c r="L1239" s="1733"/>
      <c r="M1239" s="7"/>
      <c r="N1239" s="7"/>
      <c r="O1239" s="7"/>
      <c r="P1239" s="7"/>
      <c r="Q1239" s="7"/>
      <c r="R1239" s="7"/>
      <c r="S1239" s="7"/>
      <c r="T1239" s="95"/>
      <c r="U1239" s="7"/>
      <c r="V1239" s="7"/>
      <c r="W1239" s="7"/>
      <c r="X1239" s="7"/>
      <c r="Y1239" s="7"/>
      <c r="Z1239" s="7"/>
      <c r="AA1239" s="7"/>
      <c r="AB1239" s="7"/>
      <c r="AC1239" s="7"/>
      <c r="AD1239" s="7"/>
      <c r="AE1239" s="7"/>
      <c r="AF1239" s="7"/>
      <c r="AG1239" s="7"/>
      <c r="AH1239" s="7"/>
      <c r="AI1239" s="7"/>
      <c r="AJ1239" s="7"/>
      <c r="AK1239" s="7"/>
      <c r="AL1239" s="7"/>
      <c r="AM1239" s="7"/>
      <c r="AN1239" s="7"/>
      <c r="AO1239" s="7"/>
      <c r="AP1239" s="7"/>
      <c r="AQ1239" s="7"/>
    </row>
    <row r="1240">
      <c r="A1240" s="7"/>
      <c r="B1240" s="450"/>
      <c r="C1240" s="450"/>
      <c r="D1240" s="450"/>
      <c r="E1240" s="7"/>
      <c r="F1240" s="7"/>
      <c r="G1240" s="7"/>
      <c r="H1240" s="7"/>
      <c r="I1240" s="7"/>
      <c r="J1240" s="7"/>
      <c r="K1240" s="7"/>
      <c r="L1240" s="1733"/>
      <c r="M1240" s="7"/>
      <c r="N1240" s="7"/>
      <c r="O1240" s="7"/>
      <c r="P1240" s="7"/>
      <c r="Q1240" s="7"/>
      <c r="R1240" s="7"/>
      <c r="S1240" s="7"/>
      <c r="T1240" s="95"/>
      <c r="U1240" s="7"/>
      <c r="V1240" s="7"/>
      <c r="W1240" s="7"/>
      <c r="X1240" s="7"/>
      <c r="Y1240" s="7"/>
      <c r="Z1240" s="7"/>
      <c r="AA1240" s="7"/>
      <c r="AB1240" s="7"/>
      <c r="AC1240" s="7"/>
      <c r="AD1240" s="7"/>
      <c r="AE1240" s="7"/>
      <c r="AF1240" s="7"/>
      <c r="AG1240" s="7"/>
      <c r="AH1240" s="7"/>
      <c r="AI1240" s="7"/>
      <c r="AJ1240" s="7"/>
      <c r="AK1240" s="7"/>
      <c r="AL1240" s="7"/>
      <c r="AM1240" s="7"/>
      <c r="AN1240" s="7"/>
      <c r="AO1240" s="7"/>
      <c r="AP1240" s="7"/>
      <c r="AQ1240" s="7"/>
    </row>
    <row r="1241">
      <c r="A1241" s="7"/>
      <c r="B1241" s="450"/>
      <c r="C1241" s="450"/>
      <c r="D1241" s="450"/>
      <c r="E1241" s="7"/>
      <c r="F1241" s="7"/>
      <c r="G1241" s="7"/>
      <c r="H1241" s="7"/>
      <c r="I1241" s="7"/>
      <c r="J1241" s="7"/>
      <c r="K1241" s="7"/>
      <c r="L1241" s="1733"/>
      <c r="M1241" s="7"/>
      <c r="N1241" s="7"/>
      <c r="O1241" s="7"/>
      <c r="P1241" s="7"/>
      <c r="Q1241" s="7"/>
      <c r="R1241" s="7"/>
      <c r="S1241" s="7"/>
      <c r="T1241" s="95"/>
      <c r="U1241" s="7"/>
      <c r="V1241" s="7"/>
      <c r="W1241" s="7"/>
      <c r="X1241" s="7"/>
      <c r="Y1241" s="7"/>
      <c r="Z1241" s="7"/>
      <c r="AA1241" s="7"/>
      <c r="AB1241" s="7"/>
      <c r="AC1241" s="7"/>
      <c r="AD1241" s="7"/>
      <c r="AE1241" s="7"/>
      <c r="AF1241" s="7"/>
      <c r="AG1241" s="7"/>
      <c r="AH1241" s="7"/>
      <c r="AI1241" s="7"/>
      <c r="AJ1241" s="7"/>
      <c r="AK1241" s="7"/>
      <c r="AL1241" s="7"/>
      <c r="AM1241" s="7"/>
      <c r="AN1241" s="7"/>
      <c r="AO1241" s="7"/>
      <c r="AP1241" s="7"/>
      <c r="AQ1241" s="7"/>
    </row>
    <row r="1242">
      <c r="A1242" s="7"/>
      <c r="B1242" s="450"/>
      <c r="C1242" s="450"/>
      <c r="D1242" s="450"/>
      <c r="E1242" s="7"/>
      <c r="F1242" s="7"/>
      <c r="G1242" s="7"/>
      <c r="H1242" s="7"/>
      <c r="I1242" s="7"/>
      <c r="J1242" s="7"/>
      <c r="K1242" s="7"/>
      <c r="L1242" s="1733"/>
      <c r="M1242" s="7"/>
      <c r="N1242" s="7"/>
      <c r="O1242" s="7"/>
      <c r="P1242" s="7"/>
      <c r="Q1242" s="7"/>
      <c r="R1242" s="7"/>
      <c r="S1242" s="7"/>
      <c r="T1242" s="95"/>
      <c r="U1242" s="7"/>
      <c r="V1242" s="7"/>
      <c r="W1242" s="7"/>
      <c r="X1242" s="7"/>
      <c r="Y1242" s="7"/>
      <c r="Z1242" s="7"/>
      <c r="AA1242" s="7"/>
      <c r="AB1242" s="7"/>
      <c r="AC1242" s="7"/>
      <c r="AD1242" s="7"/>
      <c r="AE1242" s="7"/>
      <c r="AF1242" s="7"/>
      <c r="AG1242" s="7"/>
      <c r="AH1242" s="7"/>
      <c r="AI1242" s="7"/>
      <c r="AJ1242" s="7"/>
      <c r="AK1242" s="7"/>
      <c r="AL1242" s="7"/>
      <c r="AM1242" s="7"/>
      <c r="AN1242" s="7"/>
      <c r="AO1242" s="7"/>
      <c r="AP1242" s="7"/>
      <c r="AQ1242" s="7"/>
    </row>
    <row r="1243">
      <c r="A1243" s="7"/>
      <c r="B1243" s="450"/>
      <c r="C1243" s="450"/>
      <c r="D1243" s="450"/>
      <c r="E1243" s="7"/>
      <c r="F1243" s="7"/>
      <c r="G1243" s="7"/>
      <c r="H1243" s="7"/>
      <c r="I1243" s="7"/>
      <c r="J1243" s="7"/>
      <c r="K1243" s="7"/>
      <c r="L1243" s="1733"/>
      <c r="M1243" s="7"/>
      <c r="N1243" s="7"/>
      <c r="O1243" s="7"/>
      <c r="P1243" s="7"/>
      <c r="Q1243" s="7"/>
      <c r="R1243" s="7"/>
      <c r="S1243" s="7"/>
      <c r="T1243" s="95"/>
      <c r="U1243" s="7"/>
      <c r="V1243" s="7"/>
      <c r="W1243" s="7"/>
      <c r="X1243" s="7"/>
      <c r="Y1243" s="7"/>
      <c r="Z1243" s="7"/>
      <c r="AA1243" s="7"/>
      <c r="AB1243" s="7"/>
      <c r="AC1243" s="7"/>
      <c r="AD1243" s="7"/>
      <c r="AE1243" s="7"/>
      <c r="AF1243" s="7"/>
      <c r="AG1243" s="7"/>
      <c r="AH1243" s="7"/>
      <c r="AI1243" s="7"/>
      <c r="AJ1243" s="7"/>
      <c r="AK1243" s="7"/>
      <c r="AL1243" s="7"/>
      <c r="AM1243" s="7"/>
      <c r="AN1243" s="7"/>
      <c r="AO1243" s="7"/>
      <c r="AP1243" s="7"/>
      <c r="AQ1243" s="7"/>
    </row>
    <row r="1244">
      <c r="A1244" s="7"/>
      <c r="B1244" s="450"/>
      <c r="C1244" s="450"/>
      <c r="D1244" s="450"/>
      <c r="E1244" s="7"/>
      <c r="F1244" s="7"/>
      <c r="G1244" s="7"/>
      <c r="H1244" s="7"/>
      <c r="I1244" s="7"/>
      <c r="J1244" s="7"/>
      <c r="K1244" s="7"/>
      <c r="L1244" s="1733"/>
      <c r="M1244" s="7"/>
      <c r="N1244" s="7"/>
      <c r="O1244" s="7"/>
      <c r="P1244" s="7"/>
      <c r="Q1244" s="7"/>
      <c r="R1244" s="7"/>
      <c r="S1244" s="7"/>
      <c r="T1244" s="95"/>
      <c r="U1244" s="7"/>
      <c r="V1244" s="7"/>
      <c r="W1244" s="7"/>
      <c r="X1244" s="7"/>
      <c r="Y1244" s="7"/>
      <c r="Z1244" s="7"/>
      <c r="AA1244" s="7"/>
      <c r="AB1244" s="7"/>
      <c r="AC1244" s="7"/>
      <c r="AD1244" s="7"/>
      <c r="AE1244" s="7"/>
      <c r="AF1244" s="7"/>
      <c r="AG1244" s="7"/>
      <c r="AH1244" s="7"/>
      <c r="AI1244" s="7"/>
      <c r="AJ1244" s="7"/>
      <c r="AK1244" s="7"/>
      <c r="AL1244" s="7"/>
      <c r="AM1244" s="7"/>
      <c r="AN1244" s="7"/>
      <c r="AO1244" s="7"/>
      <c r="AP1244" s="7"/>
      <c r="AQ1244" s="7"/>
    </row>
    <row r="1245">
      <c r="A1245" s="7"/>
      <c r="B1245" s="450"/>
      <c r="C1245" s="450"/>
      <c r="D1245" s="450"/>
      <c r="E1245" s="7"/>
      <c r="F1245" s="7"/>
      <c r="G1245" s="7"/>
      <c r="H1245" s="7"/>
      <c r="I1245" s="7"/>
      <c r="J1245" s="7"/>
      <c r="K1245" s="7"/>
      <c r="L1245" s="1733"/>
      <c r="M1245" s="7"/>
      <c r="N1245" s="7"/>
      <c r="O1245" s="7"/>
      <c r="P1245" s="7"/>
      <c r="Q1245" s="7"/>
      <c r="R1245" s="7"/>
      <c r="S1245" s="7"/>
      <c r="T1245" s="95"/>
      <c r="U1245" s="7"/>
      <c r="V1245" s="7"/>
      <c r="W1245" s="7"/>
      <c r="X1245" s="7"/>
      <c r="Y1245" s="7"/>
      <c r="Z1245" s="7"/>
      <c r="AA1245" s="7"/>
      <c r="AB1245" s="7"/>
      <c r="AC1245" s="7"/>
      <c r="AD1245" s="7"/>
      <c r="AE1245" s="7"/>
      <c r="AF1245" s="7"/>
      <c r="AG1245" s="7"/>
      <c r="AH1245" s="7"/>
      <c r="AI1245" s="7"/>
      <c r="AJ1245" s="7"/>
      <c r="AK1245" s="7"/>
      <c r="AL1245" s="7"/>
      <c r="AM1245" s="7"/>
      <c r="AN1245" s="7"/>
      <c r="AO1245" s="7"/>
      <c r="AP1245" s="7"/>
      <c r="AQ1245" s="7"/>
    </row>
    <row r="1246">
      <c r="A1246" s="7"/>
      <c r="B1246" s="450"/>
      <c r="C1246" s="450"/>
      <c r="D1246" s="450"/>
      <c r="E1246" s="7"/>
      <c r="F1246" s="7"/>
      <c r="G1246" s="7"/>
      <c r="H1246" s="7"/>
      <c r="I1246" s="7"/>
      <c r="J1246" s="7"/>
      <c r="K1246" s="7"/>
      <c r="L1246" s="1733"/>
      <c r="M1246" s="7"/>
      <c r="N1246" s="7"/>
      <c r="O1246" s="7"/>
      <c r="P1246" s="7"/>
      <c r="Q1246" s="7"/>
      <c r="R1246" s="7"/>
      <c r="S1246" s="7"/>
      <c r="T1246" s="95"/>
      <c r="U1246" s="7"/>
      <c r="V1246" s="7"/>
      <c r="W1246" s="7"/>
      <c r="X1246" s="7"/>
      <c r="Y1246" s="7"/>
      <c r="Z1246" s="7"/>
      <c r="AA1246" s="7"/>
      <c r="AB1246" s="7"/>
      <c r="AC1246" s="7"/>
      <c r="AD1246" s="7"/>
      <c r="AE1246" s="7"/>
      <c r="AF1246" s="7"/>
      <c r="AG1246" s="7"/>
      <c r="AH1246" s="7"/>
      <c r="AI1246" s="7"/>
      <c r="AJ1246" s="7"/>
      <c r="AK1246" s="7"/>
      <c r="AL1246" s="7"/>
      <c r="AM1246" s="7"/>
      <c r="AN1246" s="7"/>
      <c r="AO1246" s="7"/>
      <c r="AP1246" s="7"/>
      <c r="AQ1246" s="7"/>
    </row>
    <row r="1247">
      <c r="A1247" s="7"/>
      <c r="B1247" s="450"/>
      <c r="C1247" s="450"/>
      <c r="D1247" s="450"/>
      <c r="E1247" s="7"/>
      <c r="F1247" s="7"/>
      <c r="G1247" s="7"/>
      <c r="H1247" s="7"/>
      <c r="I1247" s="7"/>
      <c r="J1247" s="7"/>
      <c r="K1247" s="7"/>
      <c r="L1247" s="1733"/>
      <c r="M1247" s="7"/>
      <c r="N1247" s="7"/>
      <c r="O1247" s="7"/>
      <c r="P1247" s="7"/>
      <c r="Q1247" s="7"/>
      <c r="R1247" s="7"/>
      <c r="S1247" s="7"/>
      <c r="T1247" s="95"/>
      <c r="U1247" s="7"/>
      <c r="V1247" s="7"/>
      <c r="W1247" s="7"/>
      <c r="X1247" s="7"/>
      <c r="Y1247" s="7"/>
      <c r="Z1247" s="7"/>
      <c r="AA1247" s="7"/>
      <c r="AB1247" s="7"/>
      <c r="AC1247" s="7"/>
      <c r="AD1247" s="7"/>
      <c r="AE1247" s="7"/>
      <c r="AF1247" s="7"/>
      <c r="AG1247" s="7"/>
      <c r="AH1247" s="7"/>
      <c r="AI1247" s="7"/>
      <c r="AJ1247" s="7"/>
      <c r="AK1247" s="7"/>
      <c r="AL1247" s="7"/>
      <c r="AM1247" s="7"/>
      <c r="AN1247" s="7"/>
      <c r="AO1247" s="7"/>
      <c r="AP1247" s="7"/>
      <c r="AQ1247" s="7"/>
    </row>
    <row r="1248">
      <c r="A1248" s="7"/>
      <c r="B1248" s="450"/>
      <c r="C1248" s="450"/>
      <c r="D1248" s="450"/>
      <c r="E1248" s="7"/>
      <c r="F1248" s="7"/>
      <c r="G1248" s="7"/>
      <c r="H1248" s="7"/>
      <c r="I1248" s="7"/>
      <c r="J1248" s="7"/>
      <c r="K1248" s="7"/>
      <c r="L1248" s="1733"/>
      <c r="M1248" s="7"/>
      <c r="N1248" s="7"/>
      <c r="O1248" s="7"/>
      <c r="P1248" s="7"/>
      <c r="Q1248" s="7"/>
      <c r="R1248" s="7"/>
      <c r="S1248" s="7"/>
      <c r="T1248" s="95"/>
      <c r="U1248" s="7"/>
      <c r="V1248" s="7"/>
      <c r="W1248" s="7"/>
      <c r="X1248" s="7"/>
      <c r="Y1248" s="7"/>
      <c r="Z1248" s="7"/>
      <c r="AA1248" s="7"/>
      <c r="AB1248" s="7"/>
      <c r="AC1248" s="7"/>
      <c r="AD1248" s="7"/>
      <c r="AE1248" s="7"/>
      <c r="AF1248" s="7"/>
      <c r="AG1248" s="7"/>
      <c r="AH1248" s="7"/>
      <c r="AI1248" s="7"/>
      <c r="AJ1248" s="7"/>
      <c r="AK1248" s="7"/>
      <c r="AL1248" s="7"/>
      <c r="AM1248" s="7"/>
      <c r="AN1248" s="7"/>
      <c r="AO1248" s="7"/>
      <c r="AP1248" s="7"/>
      <c r="AQ1248" s="7"/>
    </row>
    <row r="1249">
      <c r="A1249" s="7"/>
      <c r="B1249" s="450"/>
      <c r="C1249" s="450"/>
      <c r="D1249" s="450"/>
      <c r="E1249" s="7"/>
      <c r="F1249" s="7"/>
      <c r="G1249" s="7"/>
      <c r="H1249" s="7"/>
      <c r="I1249" s="7"/>
      <c r="J1249" s="7"/>
      <c r="K1249" s="7"/>
      <c r="L1249" s="1733"/>
      <c r="M1249" s="7"/>
      <c r="N1249" s="7"/>
      <c r="O1249" s="7"/>
      <c r="P1249" s="7"/>
      <c r="Q1249" s="7"/>
      <c r="R1249" s="7"/>
      <c r="S1249" s="7"/>
      <c r="T1249" s="95"/>
      <c r="U1249" s="7"/>
      <c r="V1249" s="7"/>
      <c r="W1249" s="7"/>
      <c r="X1249" s="7"/>
      <c r="Y1249" s="7"/>
      <c r="Z1249" s="7"/>
      <c r="AA1249" s="7"/>
      <c r="AB1249" s="7"/>
      <c r="AC1249" s="7"/>
      <c r="AD1249" s="7"/>
      <c r="AE1249" s="7"/>
      <c r="AF1249" s="7"/>
      <c r="AG1249" s="7"/>
      <c r="AH1249" s="7"/>
      <c r="AI1249" s="7"/>
      <c r="AJ1249" s="7"/>
      <c r="AK1249" s="7"/>
      <c r="AL1249" s="7"/>
      <c r="AM1249" s="7"/>
      <c r="AN1249" s="7"/>
      <c r="AO1249" s="7"/>
      <c r="AP1249" s="7"/>
      <c r="AQ1249" s="7"/>
    </row>
    <row r="1250">
      <c r="A1250" s="7"/>
      <c r="B1250" s="450"/>
      <c r="C1250" s="450"/>
      <c r="D1250" s="450"/>
      <c r="E1250" s="7"/>
      <c r="F1250" s="7"/>
      <c r="G1250" s="7"/>
      <c r="H1250" s="7"/>
      <c r="I1250" s="7"/>
      <c r="J1250" s="7"/>
      <c r="K1250" s="7"/>
      <c r="L1250" s="1733"/>
      <c r="M1250" s="7"/>
      <c r="N1250" s="7"/>
      <c r="O1250" s="7"/>
      <c r="P1250" s="7"/>
      <c r="Q1250" s="7"/>
      <c r="R1250" s="7"/>
      <c r="S1250" s="7"/>
      <c r="T1250" s="95"/>
      <c r="U1250" s="7"/>
      <c r="V1250" s="7"/>
      <c r="W1250" s="7"/>
      <c r="X1250" s="7"/>
      <c r="Y1250" s="7"/>
      <c r="Z1250" s="7"/>
      <c r="AA1250" s="7"/>
      <c r="AB1250" s="7"/>
      <c r="AC1250" s="7"/>
      <c r="AD1250" s="7"/>
      <c r="AE1250" s="7"/>
      <c r="AF1250" s="7"/>
      <c r="AG1250" s="7"/>
      <c r="AH1250" s="7"/>
      <c r="AI1250" s="7"/>
      <c r="AJ1250" s="7"/>
      <c r="AK1250" s="7"/>
      <c r="AL1250" s="7"/>
      <c r="AM1250" s="7"/>
      <c r="AN1250" s="7"/>
      <c r="AO1250" s="7"/>
      <c r="AP1250" s="7"/>
      <c r="AQ1250" s="7"/>
    </row>
    <row r="1251">
      <c r="A1251" s="7"/>
      <c r="B1251" s="450"/>
      <c r="C1251" s="450"/>
      <c r="D1251" s="450"/>
      <c r="E1251" s="7"/>
      <c r="F1251" s="7"/>
      <c r="G1251" s="7"/>
      <c r="H1251" s="7"/>
      <c r="I1251" s="7"/>
      <c r="J1251" s="7"/>
      <c r="K1251" s="7"/>
      <c r="L1251" s="1733"/>
      <c r="M1251" s="7"/>
      <c r="N1251" s="7"/>
      <c r="O1251" s="7"/>
      <c r="P1251" s="7"/>
      <c r="Q1251" s="7"/>
      <c r="R1251" s="7"/>
      <c r="S1251" s="7"/>
      <c r="T1251" s="95"/>
      <c r="U1251" s="7"/>
      <c r="V1251" s="7"/>
      <c r="W1251" s="7"/>
      <c r="X1251" s="7"/>
      <c r="Y1251" s="7"/>
      <c r="Z1251" s="7"/>
      <c r="AA1251" s="7"/>
      <c r="AB1251" s="7"/>
      <c r="AC1251" s="7"/>
      <c r="AD1251" s="7"/>
      <c r="AE1251" s="7"/>
      <c r="AF1251" s="7"/>
      <c r="AG1251" s="7"/>
      <c r="AH1251" s="7"/>
      <c r="AI1251" s="7"/>
      <c r="AJ1251" s="7"/>
      <c r="AK1251" s="7"/>
      <c r="AL1251" s="7"/>
      <c r="AM1251" s="7"/>
      <c r="AN1251" s="7"/>
      <c r="AO1251" s="7"/>
      <c r="AP1251" s="7"/>
      <c r="AQ1251" s="7"/>
    </row>
    <row r="1252">
      <c r="A1252" s="7"/>
      <c r="B1252" s="450"/>
      <c r="C1252" s="450"/>
      <c r="D1252" s="450"/>
      <c r="E1252" s="7"/>
      <c r="F1252" s="7"/>
      <c r="G1252" s="7"/>
      <c r="H1252" s="7"/>
      <c r="I1252" s="7"/>
      <c r="J1252" s="7"/>
      <c r="K1252" s="7"/>
      <c r="L1252" s="1733"/>
      <c r="M1252" s="7"/>
      <c r="N1252" s="7"/>
      <c r="O1252" s="7"/>
      <c r="P1252" s="7"/>
      <c r="Q1252" s="7"/>
      <c r="R1252" s="7"/>
      <c r="S1252" s="7"/>
      <c r="T1252" s="95"/>
      <c r="U1252" s="7"/>
      <c r="V1252" s="7"/>
      <c r="W1252" s="7"/>
      <c r="X1252" s="7"/>
      <c r="Y1252" s="7"/>
      <c r="Z1252" s="7"/>
      <c r="AA1252" s="7"/>
      <c r="AB1252" s="7"/>
      <c r="AC1252" s="7"/>
      <c r="AD1252" s="7"/>
      <c r="AE1252" s="7"/>
      <c r="AF1252" s="7"/>
      <c r="AG1252" s="7"/>
      <c r="AH1252" s="7"/>
      <c r="AI1252" s="7"/>
      <c r="AJ1252" s="7"/>
      <c r="AK1252" s="7"/>
      <c r="AL1252" s="7"/>
      <c r="AM1252" s="7"/>
      <c r="AN1252" s="7"/>
      <c r="AO1252" s="7"/>
      <c r="AP1252" s="7"/>
      <c r="AQ1252" s="7"/>
    </row>
    <row r="1253">
      <c r="A1253" s="7"/>
      <c r="B1253" s="450"/>
      <c r="C1253" s="450"/>
      <c r="D1253" s="450"/>
      <c r="E1253" s="7"/>
      <c r="F1253" s="7"/>
      <c r="G1253" s="7"/>
      <c r="H1253" s="7"/>
      <c r="I1253" s="7"/>
      <c r="J1253" s="7"/>
      <c r="K1253" s="7"/>
      <c r="L1253" s="1733"/>
      <c r="M1253" s="7"/>
      <c r="N1253" s="7"/>
      <c r="O1253" s="7"/>
      <c r="P1253" s="7"/>
      <c r="Q1253" s="7"/>
      <c r="R1253" s="7"/>
      <c r="S1253" s="7"/>
      <c r="T1253" s="95"/>
      <c r="U1253" s="7"/>
      <c r="V1253" s="7"/>
      <c r="W1253" s="7"/>
      <c r="X1253" s="7"/>
      <c r="Y1253" s="7"/>
      <c r="Z1253" s="7"/>
      <c r="AA1253" s="7"/>
      <c r="AB1253" s="7"/>
      <c r="AC1253" s="7"/>
      <c r="AD1253" s="7"/>
      <c r="AE1253" s="7"/>
      <c r="AF1253" s="7"/>
      <c r="AG1253" s="7"/>
      <c r="AH1253" s="7"/>
      <c r="AI1253" s="7"/>
      <c r="AJ1253" s="7"/>
      <c r="AK1253" s="7"/>
      <c r="AL1253" s="7"/>
      <c r="AM1253" s="7"/>
      <c r="AN1253" s="7"/>
      <c r="AO1253" s="7"/>
      <c r="AP1253" s="7"/>
      <c r="AQ1253" s="7"/>
    </row>
    <row r="1254">
      <c r="A1254" s="7"/>
      <c r="B1254" s="450"/>
      <c r="C1254" s="450"/>
      <c r="D1254" s="450"/>
      <c r="E1254" s="7"/>
      <c r="F1254" s="7"/>
      <c r="G1254" s="7"/>
      <c r="H1254" s="7"/>
      <c r="I1254" s="7"/>
      <c r="J1254" s="7"/>
      <c r="K1254" s="7"/>
      <c r="L1254" s="1733"/>
      <c r="M1254" s="7"/>
      <c r="N1254" s="7"/>
      <c r="O1254" s="7"/>
      <c r="P1254" s="7"/>
      <c r="Q1254" s="7"/>
      <c r="R1254" s="7"/>
      <c r="S1254" s="7"/>
      <c r="T1254" s="95"/>
      <c r="U1254" s="7"/>
      <c r="V1254" s="7"/>
      <c r="W1254" s="7"/>
      <c r="X1254" s="7"/>
      <c r="Y1254" s="7"/>
      <c r="Z1254" s="7"/>
      <c r="AA1254" s="7"/>
      <c r="AB1254" s="7"/>
      <c r="AC1254" s="7"/>
      <c r="AD1254" s="7"/>
      <c r="AE1254" s="7"/>
      <c r="AF1254" s="7"/>
      <c r="AG1254" s="7"/>
      <c r="AH1254" s="7"/>
      <c r="AI1254" s="7"/>
      <c r="AJ1254" s="7"/>
      <c r="AK1254" s="7"/>
      <c r="AL1254" s="7"/>
      <c r="AM1254" s="7"/>
      <c r="AN1254" s="7"/>
      <c r="AO1254" s="7"/>
      <c r="AP1254" s="7"/>
      <c r="AQ1254" s="7"/>
    </row>
    <row r="1255">
      <c r="A1255" s="7"/>
      <c r="B1255" s="450"/>
      <c r="C1255" s="450"/>
      <c r="D1255" s="450"/>
      <c r="E1255" s="7"/>
      <c r="F1255" s="7"/>
      <c r="G1255" s="7"/>
      <c r="H1255" s="7"/>
      <c r="I1255" s="7"/>
      <c r="J1255" s="7"/>
      <c r="K1255" s="7"/>
      <c r="L1255" s="1733"/>
      <c r="M1255" s="7"/>
      <c r="N1255" s="7"/>
      <c r="O1255" s="7"/>
      <c r="P1255" s="7"/>
      <c r="Q1255" s="7"/>
      <c r="R1255" s="7"/>
      <c r="S1255" s="7"/>
      <c r="T1255" s="95"/>
      <c r="U1255" s="7"/>
      <c r="V1255" s="7"/>
      <c r="W1255" s="7"/>
      <c r="X1255" s="7"/>
      <c r="Y1255" s="7"/>
      <c r="Z1255" s="7"/>
      <c r="AA1255" s="7"/>
      <c r="AB1255" s="7"/>
      <c r="AC1255" s="7"/>
      <c r="AD1255" s="7"/>
      <c r="AE1255" s="7"/>
      <c r="AF1255" s="7"/>
      <c r="AG1255" s="7"/>
      <c r="AH1255" s="7"/>
      <c r="AI1255" s="7"/>
      <c r="AJ1255" s="7"/>
      <c r="AK1255" s="7"/>
      <c r="AL1255" s="7"/>
      <c r="AM1255" s="7"/>
      <c r="AN1255" s="7"/>
      <c r="AO1255" s="7"/>
      <c r="AP1255" s="7"/>
      <c r="AQ1255" s="7"/>
    </row>
    <row r="1256">
      <c r="A1256" s="7"/>
      <c r="B1256" s="450"/>
      <c r="C1256" s="450"/>
      <c r="D1256" s="450"/>
      <c r="E1256" s="7"/>
      <c r="F1256" s="7"/>
      <c r="G1256" s="7"/>
      <c r="H1256" s="7"/>
      <c r="I1256" s="7"/>
      <c r="J1256" s="7"/>
      <c r="K1256" s="7"/>
      <c r="L1256" s="1733"/>
      <c r="M1256" s="7"/>
      <c r="N1256" s="7"/>
      <c r="O1256" s="7"/>
      <c r="P1256" s="7"/>
      <c r="Q1256" s="7"/>
      <c r="R1256" s="7"/>
      <c r="S1256" s="7"/>
      <c r="T1256" s="95"/>
      <c r="U1256" s="7"/>
      <c r="V1256" s="7"/>
      <c r="W1256" s="7"/>
      <c r="X1256" s="7"/>
      <c r="Y1256" s="7"/>
      <c r="Z1256" s="7"/>
      <c r="AA1256" s="7"/>
      <c r="AB1256" s="7"/>
      <c r="AC1256" s="7"/>
      <c r="AD1256" s="7"/>
      <c r="AE1256" s="7"/>
      <c r="AF1256" s="7"/>
      <c r="AG1256" s="7"/>
      <c r="AH1256" s="7"/>
      <c r="AI1256" s="7"/>
      <c r="AJ1256" s="7"/>
      <c r="AK1256" s="7"/>
      <c r="AL1256" s="7"/>
      <c r="AM1256" s="7"/>
      <c r="AN1256" s="7"/>
      <c r="AO1256" s="7"/>
      <c r="AP1256" s="7"/>
      <c r="AQ1256" s="7"/>
    </row>
    <row r="1257">
      <c r="A1257" s="7"/>
      <c r="B1257" s="450"/>
      <c r="C1257" s="450"/>
      <c r="D1257" s="450"/>
      <c r="E1257" s="7"/>
      <c r="F1257" s="7"/>
      <c r="G1257" s="7"/>
      <c r="H1257" s="7"/>
      <c r="I1257" s="7"/>
      <c r="J1257" s="7"/>
      <c r="K1257" s="7"/>
      <c r="L1257" s="1733"/>
      <c r="M1257" s="7"/>
      <c r="N1257" s="7"/>
      <c r="O1257" s="7"/>
      <c r="P1257" s="7"/>
      <c r="Q1257" s="7"/>
      <c r="R1257" s="7"/>
      <c r="S1257" s="7"/>
      <c r="T1257" s="95"/>
      <c r="U1257" s="7"/>
      <c r="V1257" s="7"/>
      <c r="W1257" s="7"/>
      <c r="X1257" s="7"/>
      <c r="Y1257" s="7"/>
      <c r="Z1257" s="7"/>
      <c r="AA1257" s="7"/>
      <c r="AB1257" s="7"/>
      <c r="AC1257" s="7"/>
      <c r="AD1257" s="7"/>
      <c r="AE1257" s="7"/>
      <c r="AF1257" s="7"/>
      <c r="AG1257" s="7"/>
      <c r="AH1257" s="7"/>
      <c r="AI1257" s="7"/>
      <c r="AJ1257" s="7"/>
      <c r="AK1257" s="7"/>
      <c r="AL1257" s="7"/>
      <c r="AM1257" s="7"/>
      <c r="AN1257" s="7"/>
      <c r="AO1257" s="7"/>
      <c r="AP1257" s="7"/>
      <c r="AQ1257" s="7"/>
    </row>
    <row r="1258">
      <c r="A1258" s="7"/>
      <c r="B1258" s="450"/>
      <c r="C1258" s="450"/>
      <c r="D1258" s="450"/>
      <c r="E1258" s="7"/>
      <c r="F1258" s="7"/>
      <c r="G1258" s="7"/>
      <c r="H1258" s="7"/>
      <c r="I1258" s="7"/>
      <c r="J1258" s="7"/>
      <c r="K1258" s="7"/>
      <c r="L1258" s="1733"/>
      <c r="M1258" s="7"/>
      <c r="N1258" s="7"/>
      <c r="O1258" s="7"/>
      <c r="P1258" s="7"/>
      <c r="Q1258" s="7"/>
      <c r="R1258" s="7"/>
      <c r="S1258" s="7"/>
      <c r="T1258" s="95"/>
      <c r="U1258" s="7"/>
      <c r="V1258" s="7"/>
      <c r="W1258" s="7"/>
      <c r="X1258" s="7"/>
      <c r="Y1258" s="7"/>
      <c r="Z1258" s="7"/>
      <c r="AA1258" s="7"/>
      <c r="AB1258" s="7"/>
      <c r="AC1258" s="7"/>
      <c r="AD1258" s="7"/>
      <c r="AE1258" s="7"/>
      <c r="AF1258" s="7"/>
      <c r="AG1258" s="7"/>
      <c r="AH1258" s="7"/>
      <c r="AI1258" s="7"/>
      <c r="AJ1258" s="7"/>
      <c r="AK1258" s="7"/>
      <c r="AL1258" s="7"/>
      <c r="AM1258" s="7"/>
      <c r="AN1258" s="7"/>
      <c r="AO1258" s="7"/>
      <c r="AP1258" s="7"/>
      <c r="AQ1258" s="7"/>
    </row>
    <row r="1259">
      <c r="A1259" s="7"/>
      <c r="B1259" s="450"/>
      <c r="C1259" s="450"/>
      <c r="D1259" s="450"/>
      <c r="E1259" s="7"/>
      <c r="F1259" s="7"/>
      <c r="G1259" s="7"/>
      <c r="H1259" s="7"/>
      <c r="I1259" s="7"/>
      <c r="J1259" s="7"/>
      <c r="K1259" s="7"/>
      <c r="L1259" s="1733"/>
      <c r="M1259" s="7"/>
      <c r="N1259" s="7"/>
      <c r="O1259" s="7"/>
      <c r="P1259" s="7"/>
      <c r="Q1259" s="7"/>
      <c r="R1259" s="7"/>
      <c r="S1259" s="7"/>
      <c r="T1259" s="95"/>
      <c r="U1259" s="7"/>
      <c r="V1259" s="7"/>
      <c r="W1259" s="7"/>
      <c r="X1259" s="7"/>
      <c r="Y1259" s="7"/>
      <c r="Z1259" s="7"/>
      <c r="AA1259" s="7"/>
      <c r="AB1259" s="7"/>
      <c r="AC1259" s="7"/>
      <c r="AD1259" s="7"/>
      <c r="AE1259" s="7"/>
      <c r="AF1259" s="7"/>
      <c r="AG1259" s="7"/>
      <c r="AH1259" s="7"/>
      <c r="AI1259" s="7"/>
      <c r="AJ1259" s="7"/>
      <c r="AK1259" s="7"/>
      <c r="AL1259" s="7"/>
      <c r="AM1259" s="7"/>
      <c r="AN1259" s="7"/>
      <c r="AO1259" s="7"/>
      <c r="AP1259" s="7"/>
      <c r="AQ1259" s="7"/>
    </row>
    <row r="1260">
      <c r="A1260" s="7"/>
      <c r="B1260" s="450"/>
      <c r="C1260" s="450"/>
      <c r="D1260" s="450"/>
      <c r="E1260" s="7"/>
      <c r="F1260" s="7"/>
      <c r="G1260" s="7"/>
      <c r="H1260" s="7"/>
      <c r="I1260" s="7"/>
      <c r="J1260" s="7"/>
      <c r="K1260" s="7"/>
      <c r="L1260" s="1733"/>
      <c r="M1260" s="7"/>
      <c r="N1260" s="7"/>
      <c r="O1260" s="7"/>
      <c r="P1260" s="7"/>
      <c r="Q1260" s="7"/>
      <c r="R1260" s="7"/>
      <c r="S1260" s="7"/>
      <c r="T1260" s="95"/>
      <c r="U1260" s="7"/>
      <c r="V1260" s="7"/>
      <c r="W1260" s="7"/>
      <c r="X1260" s="7"/>
      <c r="Y1260" s="7"/>
      <c r="Z1260" s="7"/>
      <c r="AA1260" s="7"/>
      <c r="AB1260" s="7"/>
      <c r="AC1260" s="7"/>
      <c r="AD1260" s="7"/>
      <c r="AE1260" s="7"/>
      <c r="AF1260" s="7"/>
      <c r="AG1260" s="7"/>
      <c r="AH1260" s="7"/>
      <c r="AI1260" s="7"/>
      <c r="AJ1260" s="7"/>
      <c r="AK1260" s="7"/>
      <c r="AL1260" s="7"/>
      <c r="AM1260" s="7"/>
      <c r="AN1260" s="7"/>
      <c r="AO1260" s="7"/>
      <c r="AP1260" s="7"/>
      <c r="AQ1260" s="7"/>
    </row>
    <row r="1261">
      <c r="A1261" s="7"/>
      <c r="B1261" s="450"/>
      <c r="C1261" s="450"/>
      <c r="D1261" s="450"/>
      <c r="E1261" s="7"/>
      <c r="F1261" s="7"/>
      <c r="G1261" s="7"/>
      <c r="H1261" s="7"/>
      <c r="I1261" s="7"/>
      <c r="J1261" s="7"/>
      <c r="K1261" s="7"/>
      <c r="L1261" s="1733"/>
      <c r="M1261" s="7"/>
      <c r="N1261" s="7"/>
      <c r="O1261" s="7"/>
      <c r="P1261" s="7"/>
      <c r="Q1261" s="7"/>
      <c r="R1261" s="7"/>
      <c r="S1261" s="7"/>
      <c r="T1261" s="95"/>
      <c r="U1261" s="7"/>
      <c r="V1261" s="7"/>
      <c r="W1261" s="7"/>
      <c r="X1261" s="7"/>
      <c r="Y1261" s="7"/>
      <c r="Z1261" s="7"/>
      <c r="AA1261" s="7"/>
      <c r="AB1261" s="7"/>
      <c r="AC1261" s="7"/>
      <c r="AD1261" s="7"/>
      <c r="AE1261" s="7"/>
      <c r="AF1261" s="7"/>
      <c r="AG1261" s="7"/>
      <c r="AH1261" s="7"/>
      <c r="AI1261" s="7"/>
      <c r="AJ1261" s="7"/>
      <c r="AK1261" s="7"/>
      <c r="AL1261" s="7"/>
      <c r="AM1261" s="7"/>
      <c r="AN1261" s="7"/>
      <c r="AO1261" s="7"/>
      <c r="AP1261" s="7"/>
      <c r="AQ1261" s="7"/>
    </row>
    <row r="1262">
      <c r="A1262" s="7"/>
      <c r="B1262" s="450"/>
      <c r="C1262" s="450"/>
      <c r="D1262" s="450"/>
      <c r="E1262" s="7"/>
      <c r="F1262" s="7"/>
      <c r="G1262" s="7"/>
      <c r="H1262" s="7"/>
      <c r="I1262" s="7"/>
      <c r="J1262" s="7"/>
      <c r="K1262" s="7"/>
      <c r="L1262" s="1733"/>
      <c r="M1262" s="7"/>
      <c r="N1262" s="7"/>
      <c r="O1262" s="7"/>
      <c r="P1262" s="7"/>
      <c r="Q1262" s="7"/>
      <c r="R1262" s="7"/>
      <c r="S1262" s="7"/>
      <c r="T1262" s="95"/>
      <c r="U1262" s="7"/>
      <c r="V1262" s="7"/>
      <c r="W1262" s="7"/>
      <c r="X1262" s="7"/>
      <c r="Y1262" s="7"/>
      <c r="Z1262" s="7"/>
      <c r="AA1262" s="7"/>
      <c r="AB1262" s="7"/>
      <c r="AC1262" s="7"/>
      <c r="AD1262" s="7"/>
      <c r="AE1262" s="7"/>
      <c r="AF1262" s="7"/>
      <c r="AG1262" s="7"/>
      <c r="AH1262" s="7"/>
      <c r="AI1262" s="7"/>
      <c r="AJ1262" s="7"/>
      <c r="AK1262" s="7"/>
      <c r="AL1262" s="7"/>
      <c r="AM1262" s="7"/>
      <c r="AN1262" s="7"/>
      <c r="AO1262" s="7"/>
      <c r="AP1262" s="7"/>
      <c r="AQ1262" s="7"/>
    </row>
    <row r="1263">
      <c r="A1263" s="7"/>
      <c r="B1263" s="450"/>
      <c r="C1263" s="450"/>
      <c r="D1263" s="450"/>
      <c r="E1263" s="7"/>
      <c r="F1263" s="7"/>
      <c r="G1263" s="7"/>
      <c r="H1263" s="7"/>
      <c r="I1263" s="7"/>
      <c r="J1263" s="7"/>
      <c r="K1263" s="7"/>
      <c r="L1263" s="1733"/>
      <c r="M1263" s="7"/>
      <c r="N1263" s="7"/>
      <c r="O1263" s="7"/>
      <c r="P1263" s="7"/>
      <c r="Q1263" s="7"/>
      <c r="R1263" s="7"/>
      <c r="S1263" s="7"/>
      <c r="T1263" s="95"/>
      <c r="U1263" s="7"/>
      <c r="V1263" s="7"/>
      <c r="W1263" s="7"/>
      <c r="X1263" s="7"/>
      <c r="Y1263" s="7"/>
      <c r="Z1263" s="7"/>
      <c r="AA1263" s="7"/>
      <c r="AB1263" s="7"/>
      <c r="AC1263" s="7"/>
      <c r="AD1263" s="7"/>
      <c r="AE1263" s="7"/>
      <c r="AF1263" s="7"/>
      <c r="AG1263" s="7"/>
      <c r="AH1263" s="7"/>
      <c r="AI1263" s="7"/>
      <c r="AJ1263" s="7"/>
      <c r="AK1263" s="7"/>
      <c r="AL1263" s="7"/>
      <c r="AM1263" s="7"/>
      <c r="AN1263" s="7"/>
      <c r="AO1263" s="7"/>
      <c r="AP1263" s="7"/>
      <c r="AQ1263" s="7"/>
    </row>
    <row r="1264">
      <c r="A1264" s="7"/>
      <c r="B1264" s="450"/>
      <c r="C1264" s="450"/>
      <c r="D1264" s="450"/>
      <c r="E1264" s="7"/>
      <c r="F1264" s="7"/>
      <c r="G1264" s="7"/>
      <c r="H1264" s="7"/>
      <c r="I1264" s="7"/>
      <c r="J1264" s="7"/>
      <c r="K1264" s="7"/>
      <c r="L1264" s="1733"/>
      <c r="M1264" s="7"/>
      <c r="N1264" s="7"/>
      <c r="O1264" s="7"/>
      <c r="P1264" s="7"/>
      <c r="Q1264" s="7"/>
      <c r="R1264" s="7"/>
      <c r="S1264" s="7"/>
      <c r="T1264" s="95"/>
      <c r="U1264" s="7"/>
      <c r="V1264" s="7"/>
      <c r="W1264" s="7"/>
      <c r="X1264" s="7"/>
      <c r="Y1264" s="7"/>
      <c r="Z1264" s="7"/>
      <c r="AA1264" s="7"/>
      <c r="AB1264" s="7"/>
      <c r="AC1264" s="7"/>
      <c r="AD1264" s="7"/>
      <c r="AE1264" s="7"/>
      <c r="AF1264" s="7"/>
      <c r="AG1264" s="7"/>
      <c r="AH1264" s="7"/>
      <c r="AI1264" s="7"/>
      <c r="AJ1264" s="7"/>
      <c r="AK1264" s="7"/>
      <c r="AL1264" s="7"/>
      <c r="AM1264" s="7"/>
      <c r="AN1264" s="7"/>
      <c r="AO1264" s="7"/>
      <c r="AP1264" s="7"/>
      <c r="AQ1264" s="7"/>
    </row>
    <row r="1265">
      <c r="A1265" s="7"/>
      <c r="B1265" s="450"/>
      <c r="C1265" s="450"/>
      <c r="D1265" s="450"/>
      <c r="E1265" s="7"/>
      <c r="F1265" s="7"/>
      <c r="G1265" s="7"/>
      <c r="H1265" s="7"/>
      <c r="I1265" s="7"/>
      <c r="J1265" s="7"/>
      <c r="K1265" s="7"/>
      <c r="L1265" s="1733"/>
      <c r="M1265" s="7"/>
      <c r="N1265" s="7"/>
      <c r="O1265" s="7"/>
      <c r="P1265" s="7"/>
      <c r="Q1265" s="7"/>
      <c r="R1265" s="7"/>
      <c r="S1265" s="7"/>
      <c r="T1265" s="95"/>
      <c r="U1265" s="7"/>
      <c r="V1265" s="7"/>
      <c r="W1265" s="7"/>
      <c r="X1265" s="7"/>
      <c r="Y1265" s="7"/>
      <c r="Z1265" s="7"/>
      <c r="AA1265" s="7"/>
      <c r="AB1265" s="7"/>
      <c r="AC1265" s="7"/>
      <c r="AD1265" s="7"/>
      <c r="AE1265" s="7"/>
      <c r="AF1265" s="7"/>
      <c r="AG1265" s="7"/>
      <c r="AH1265" s="7"/>
      <c r="AI1265" s="7"/>
      <c r="AJ1265" s="7"/>
      <c r="AK1265" s="7"/>
      <c r="AL1265" s="7"/>
      <c r="AM1265" s="7"/>
      <c r="AN1265" s="7"/>
      <c r="AO1265" s="7"/>
      <c r="AP1265" s="7"/>
      <c r="AQ1265" s="7"/>
    </row>
    <row r="1266">
      <c r="A1266" s="7"/>
      <c r="B1266" s="450"/>
      <c r="C1266" s="450"/>
      <c r="D1266" s="450"/>
      <c r="E1266" s="7"/>
      <c r="F1266" s="7"/>
      <c r="G1266" s="7"/>
      <c r="H1266" s="7"/>
      <c r="I1266" s="7"/>
      <c r="J1266" s="7"/>
      <c r="K1266" s="7"/>
      <c r="L1266" s="1733"/>
      <c r="M1266" s="7"/>
      <c r="N1266" s="7"/>
      <c r="O1266" s="7"/>
      <c r="P1266" s="7"/>
      <c r="Q1266" s="7"/>
      <c r="R1266" s="7"/>
      <c r="S1266" s="7"/>
      <c r="T1266" s="95"/>
      <c r="U1266" s="7"/>
      <c r="V1266" s="7"/>
      <c r="W1266" s="7"/>
      <c r="X1266" s="7"/>
      <c r="Y1266" s="7"/>
      <c r="Z1266" s="7"/>
      <c r="AA1266" s="7"/>
      <c r="AB1266" s="7"/>
      <c r="AC1266" s="7"/>
      <c r="AD1266" s="7"/>
      <c r="AE1266" s="7"/>
      <c r="AF1266" s="7"/>
      <c r="AG1266" s="7"/>
      <c r="AH1266" s="7"/>
      <c r="AI1266" s="7"/>
      <c r="AJ1266" s="7"/>
      <c r="AK1266" s="7"/>
      <c r="AL1266" s="7"/>
      <c r="AM1266" s="7"/>
      <c r="AN1266" s="7"/>
      <c r="AO1266" s="7"/>
      <c r="AP1266" s="7"/>
      <c r="AQ1266" s="7"/>
    </row>
    <row r="1267">
      <c r="A1267" s="7"/>
      <c r="B1267" s="450"/>
      <c r="C1267" s="450"/>
      <c r="D1267" s="450"/>
      <c r="E1267" s="7"/>
      <c r="F1267" s="7"/>
      <c r="G1267" s="7"/>
      <c r="H1267" s="7"/>
      <c r="I1267" s="7"/>
      <c r="J1267" s="7"/>
      <c r="K1267" s="7"/>
      <c r="L1267" s="1733"/>
      <c r="M1267" s="7"/>
      <c r="N1267" s="7"/>
      <c r="O1267" s="7"/>
      <c r="P1267" s="7"/>
      <c r="Q1267" s="7"/>
      <c r="R1267" s="7"/>
      <c r="S1267" s="7"/>
      <c r="T1267" s="95"/>
      <c r="U1267" s="7"/>
      <c r="V1267" s="7"/>
      <c r="W1267" s="7"/>
      <c r="X1267" s="7"/>
      <c r="Y1267" s="7"/>
      <c r="Z1267" s="7"/>
      <c r="AA1267" s="7"/>
      <c r="AB1267" s="7"/>
      <c r="AC1267" s="7"/>
      <c r="AD1267" s="7"/>
      <c r="AE1267" s="7"/>
      <c r="AF1267" s="7"/>
      <c r="AG1267" s="7"/>
      <c r="AH1267" s="7"/>
      <c r="AI1267" s="7"/>
      <c r="AJ1267" s="7"/>
      <c r="AK1267" s="7"/>
      <c r="AL1267" s="7"/>
      <c r="AM1267" s="7"/>
      <c r="AN1267" s="7"/>
      <c r="AO1267" s="7"/>
      <c r="AP1267" s="7"/>
      <c r="AQ1267" s="7"/>
    </row>
    <row r="1268">
      <c r="A1268" s="7"/>
      <c r="B1268" s="450"/>
      <c r="C1268" s="450"/>
      <c r="D1268" s="450"/>
      <c r="E1268" s="7"/>
      <c r="F1268" s="7"/>
      <c r="G1268" s="7"/>
      <c r="H1268" s="7"/>
      <c r="I1268" s="7"/>
      <c r="J1268" s="7"/>
      <c r="K1268" s="7"/>
      <c r="L1268" s="1733"/>
      <c r="M1268" s="7"/>
      <c r="N1268" s="7"/>
      <c r="O1268" s="7"/>
      <c r="P1268" s="7"/>
      <c r="Q1268" s="7"/>
      <c r="R1268" s="7"/>
      <c r="S1268" s="7"/>
      <c r="T1268" s="95"/>
      <c r="U1268" s="7"/>
      <c r="V1268" s="7"/>
      <c r="W1268" s="7"/>
      <c r="X1268" s="7"/>
      <c r="Y1268" s="7"/>
      <c r="Z1268" s="7"/>
      <c r="AA1268" s="7"/>
      <c r="AB1268" s="7"/>
      <c r="AC1268" s="7"/>
      <c r="AD1268" s="7"/>
      <c r="AE1268" s="7"/>
      <c r="AF1268" s="7"/>
      <c r="AG1268" s="7"/>
      <c r="AH1268" s="7"/>
      <c r="AI1268" s="7"/>
      <c r="AJ1268" s="7"/>
      <c r="AK1268" s="7"/>
      <c r="AL1268" s="7"/>
      <c r="AM1268" s="7"/>
      <c r="AN1268" s="7"/>
      <c r="AO1268" s="7"/>
      <c r="AP1268" s="7"/>
      <c r="AQ1268" s="7"/>
    </row>
    <row r="1269">
      <c r="A1269" s="7"/>
      <c r="B1269" s="450"/>
      <c r="C1269" s="450"/>
      <c r="D1269" s="450"/>
      <c r="E1269" s="7"/>
      <c r="F1269" s="7"/>
      <c r="G1269" s="7"/>
      <c r="H1269" s="7"/>
      <c r="I1269" s="7"/>
      <c r="J1269" s="7"/>
      <c r="K1269" s="7"/>
      <c r="L1269" s="1733"/>
      <c r="M1269" s="7"/>
      <c r="N1269" s="7"/>
      <c r="O1269" s="7"/>
      <c r="P1269" s="7"/>
      <c r="Q1269" s="7"/>
      <c r="R1269" s="7"/>
      <c r="S1269" s="7"/>
      <c r="T1269" s="95"/>
      <c r="U1269" s="7"/>
      <c r="V1269" s="7"/>
      <c r="W1269" s="7"/>
      <c r="X1269" s="7"/>
      <c r="Y1269" s="7"/>
      <c r="Z1269" s="7"/>
      <c r="AA1269" s="7"/>
      <c r="AB1269" s="7"/>
      <c r="AC1269" s="7"/>
      <c r="AD1269" s="7"/>
      <c r="AE1269" s="7"/>
      <c r="AF1269" s="7"/>
      <c r="AG1269" s="7"/>
      <c r="AH1269" s="7"/>
      <c r="AI1269" s="7"/>
      <c r="AJ1269" s="7"/>
      <c r="AK1269" s="7"/>
      <c r="AL1269" s="7"/>
      <c r="AM1269" s="7"/>
      <c r="AN1269" s="7"/>
      <c r="AO1269" s="7"/>
      <c r="AP1269" s="7"/>
      <c r="AQ1269" s="7"/>
    </row>
    <row r="1270">
      <c r="A1270" s="7"/>
      <c r="B1270" s="450"/>
      <c r="C1270" s="450"/>
      <c r="D1270" s="450"/>
      <c r="E1270" s="7"/>
      <c r="F1270" s="7"/>
      <c r="G1270" s="7"/>
      <c r="H1270" s="7"/>
      <c r="I1270" s="7"/>
      <c r="J1270" s="7"/>
      <c r="K1270" s="7"/>
      <c r="L1270" s="1733"/>
      <c r="M1270" s="7"/>
      <c r="N1270" s="7"/>
      <c r="O1270" s="7"/>
      <c r="P1270" s="7"/>
      <c r="Q1270" s="7"/>
      <c r="R1270" s="7"/>
      <c r="S1270" s="7"/>
      <c r="T1270" s="95"/>
      <c r="U1270" s="7"/>
      <c r="V1270" s="7"/>
      <c r="W1270" s="7"/>
      <c r="X1270" s="7"/>
      <c r="Y1270" s="7"/>
      <c r="Z1270" s="7"/>
      <c r="AA1270" s="7"/>
      <c r="AB1270" s="7"/>
      <c r="AC1270" s="7"/>
      <c r="AD1270" s="7"/>
      <c r="AE1270" s="7"/>
      <c r="AF1270" s="7"/>
      <c r="AG1270" s="7"/>
      <c r="AH1270" s="7"/>
      <c r="AI1270" s="7"/>
      <c r="AJ1270" s="7"/>
      <c r="AK1270" s="7"/>
      <c r="AL1270" s="7"/>
      <c r="AM1270" s="7"/>
      <c r="AN1270" s="7"/>
      <c r="AO1270" s="7"/>
      <c r="AP1270" s="7"/>
      <c r="AQ1270" s="7"/>
    </row>
    <row r="1271">
      <c r="A1271" s="7"/>
      <c r="B1271" s="450"/>
      <c r="C1271" s="450"/>
      <c r="D1271" s="450"/>
      <c r="E1271" s="7"/>
      <c r="F1271" s="7"/>
      <c r="G1271" s="7"/>
      <c r="H1271" s="7"/>
      <c r="I1271" s="7"/>
      <c r="J1271" s="7"/>
      <c r="K1271" s="7"/>
      <c r="L1271" s="1733"/>
      <c r="M1271" s="7"/>
      <c r="N1271" s="7"/>
      <c r="O1271" s="7"/>
      <c r="P1271" s="7"/>
      <c r="Q1271" s="7"/>
      <c r="R1271" s="7"/>
      <c r="S1271" s="7"/>
      <c r="T1271" s="95"/>
      <c r="U1271" s="7"/>
      <c r="V1271" s="7"/>
      <c r="W1271" s="7"/>
      <c r="X1271" s="7"/>
      <c r="Y1271" s="7"/>
      <c r="Z1271" s="7"/>
      <c r="AA1271" s="7"/>
      <c r="AB1271" s="7"/>
      <c r="AC1271" s="7"/>
      <c r="AD1271" s="7"/>
      <c r="AE1271" s="7"/>
      <c r="AF1271" s="7"/>
      <c r="AG1271" s="7"/>
      <c r="AH1271" s="7"/>
      <c r="AI1271" s="7"/>
      <c r="AJ1271" s="7"/>
      <c r="AK1271" s="7"/>
      <c r="AL1271" s="7"/>
      <c r="AM1271" s="7"/>
      <c r="AN1271" s="7"/>
      <c r="AO1271" s="7"/>
      <c r="AP1271" s="7"/>
      <c r="AQ1271" s="7"/>
    </row>
    <row r="1272">
      <c r="A1272" s="7"/>
      <c r="B1272" s="450"/>
      <c r="C1272" s="450"/>
      <c r="D1272" s="450"/>
      <c r="E1272" s="7"/>
      <c r="F1272" s="7"/>
      <c r="G1272" s="7"/>
      <c r="H1272" s="7"/>
      <c r="I1272" s="7"/>
      <c r="J1272" s="7"/>
      <c r="K1272" s="7"/>
      <c r="L1272" s="1733"/>
      <c r="M1272" s="7"/>
      <c r="N1272" s="7"/>
      <c r="O1272" s="7"/>
      <c r="P1272" s="7"/>
      <c r="Q1272" s="7"/>
      <c r="R1272" s="7"/>
      <c r="S1272" s="7"/>
      <c r="T1272" s="95"/>
      <c r="U1272" s="7"/>
      <c r="V1272" s="7"/>
      <c r="W1272" s="7"/>
      <c r="X1272" s="7"/>
      <c r="Y1272" s="7"/>
      <c r="Z1272" s="7"/>
      <c r="AA1272" s="7"/>
      <c r="AB1272" s="7"/>
      <c r="AC1272" s="7"/>
      <c r="AD1272" s="7"/>
      <c r="AE1272" s="7"/>
      <c r="AF1272" s="7"/>
      <c r="AG1272" s="7"/>
      <c r="AH1272" s="7"/>
      <c r="AI1272" s="7"/>
      <c r="AJ1272" s="7"/>
      <c r="AK1272" s="7"/>
      <c r="AL1272" s="7"/>
      <c r="AM1272" s="7"/>
      <c r="AN1272" s="7"/>
      <c r="AO1272" s="7"/>
      <c r="AP1272" s="7"/>
      <c r="AQ1272" s="7"/>
    </row>
    <row r="1273">
      <c r="A1273" s="7"/>
      <c r="B1273" s="450"/>
      <c r="C1273" s="450"/>
      <c r="D1273" s="450"/>
      <c r="E1273" s="7"/>
      <c r="F1273" s="7"/>
      <c r="G1273" s="7"/>
      <c r="H1273" s="7"/>
      <c r="I1273" s="7"/>
      <c r="J1273" s="7"/>
      <c r="K1273" s="7"/>
      <c r="L1273" s="1733"/>
      <c r="M1273" s="7"/>
      <c r="N1273" s="7"/>
      <c r="O1273" s="7"/>
      <c r="P1273" s="7"/>
      <c r="Q1273" s="7"/>
      <c r="R1273" s="7"/>
      <c r="S1273" s="7"/>
      <c r="T1273" s="95"/>
      <c r="U1273" s="7"/>
      <c r="V1273" s="7"/>
      <c r="W1273" s="7"/>
      <c r="X1273" s="7"/>
      <c r="Y1273" s="7"/>
      <c r="Z1273" s="7"/>
      <c r="AA1273" s="7"/>
      <c r="AB1273" s="7"/>
      <c r="AC1273" s="7"/>
      <c r="AD1273" s="7"/>
      <c r="AE1273" s="7"/>
      <c r="AF1273" s="7"/>
      <c r="AG1273" s="7"/>
      <c r="AH1273" s="7"/>
      <c r="AI1273" s="7"/>
      <c r="AJ1273" s="7"/>
      <c r="AK1273" s="7"/>
      <c r="AL1273" s="7"/>
      <c r="AM1273" s="7"/>
      <c r="AN1273" s="7"/>
      <c r="AO1273" s="7"/>
      <c r="AP1273" s="7"/>
      <c r="AQ1273" s="7"/>
    </row>
    <row r="1274">
      <c r="A1274" s="7"/>
      <c r="B1274" s="450"/>
      <c r="C1274" s="450"/>
      <c r="D1274" s="450"/>
      <c r="E1274" s="7"/>
      <c r="F1274" s="7"/>
      <c r="G1274" s="7"/>
      <c r="H1274" s="7"/>
      <c r="I1274" s="7"/>
      <c r="J1274" s="7"/>
      <c r="K1274" s="7"/>
      <c r="L1274" s="1733"/>
      <c r="M1274" s="7"/>
      <c r="N1274" s="7"/>
      <c r="O1274" s="7"/>
      <c r="P1274" s="7"/>
      <c r="Q1274" s="7"/>
      <c r="R1274" s="7"/>
      <c r="S1274" s="7"/>
      <c r="T1274" s="95"/>
      <c r="U1274" s="7"/>
      <c r="V1274" s="7"/>
      <c r="W1274" s="7"/>
      <c r="X1274" s="7"/>
      <c r="Y1274" s="7"/>
      <c r="Z1274" s="7"/>
      <c r="AA1274" s="7"/>
      <c r="AB1274" s="7"/>
      <c r="AC1274" s="7"/>
      <c r="AD1274" s="7"/>
      <c r="AE1274" s="7"/>
      <c r="AF1274" s="7"/>
      <c r="AG1274" s="7"/>
      <c r="AH1274" s="7"/>
      <c r="AI1274" s="7"/>
      <c r="AJ1274" s="7"/>
      <c r="AK1274" s="7"/>
      <c r="AL1274" s="7"/>
      <c r="AM1274" s="7"/>
      <c r="AN1274" s="7"/>
      <c r="AO1274" s="7"/>
      <c r="AP1274" s="7"/>
      <c r="AQ1274" s="7"/>
    </row>
    <row r="1275">
      <c r="A1275" s="7"/>
      <c r="B1275" s="450"/>
      <c r="C1275" s="450"/>
      <c r="D1275" s="450"/>
      <c r="E1275" s="7"/>
      <c r="F1275" s="7"/>
      <c r="G1275" s="7"/>
      <c r="H1275" s="7"/>
      <c r="I1275" s="7"/>
      <c r="J1275" s="7"/>
      <c r="K1275" s="7"/>
      <c r="L1275" s="1733"/>
      <c r="M1275" s="7"/>
      <c r="N1275" s="7"/>
      <c r="O1275" s="7"/>
      <c r="P1275" s="7"/>
      <c r="Q1275" s="7"/>
      <c r="R1275" s="7"/>
      <c r="S1275" s="7"/>
      <c r="T1275" s="95"/>
      <c r="U1275" s="7"/>
      <c r="V1275" s="7"/>
      <c r="W1275" s="7"/>
      <c r="X1275" s="7"/>
      <c r="Y1275" s="7"/>
      <c r="Z1275" s="7"/>
      <c r="AA1275" s="7"/>
      <c r="AB1275" s="7"/>
      <c r="AC1275" s="7"/>
      <c r="AD1275" s="7"/>
      <c r="AE1275" s="7"/>
      <c r="AF1275" s="7"/>
      <c r="AG1275" s="7"/>
      <c r="AH1275" s="7"/>
      <c r="AI1275" s="7"/>
      <c r="AJ1275" s="7"/>
      <c r="AK1275" s="7"/>
      <c r="AL1275" s="7"/>
      <c r="AM1275" s="7"/>
      <c r="AN1275" s="7"/>
      <c r="AO1275" s="7"/>
      <c r="AP1275" s="7"/>
      <c r="AQ1275" s="7"/>
    </row>
    <row r="1276">
      <c r="A1276" s="7"/>
      <c r="B1276" s="450"/>
      <c r="C1276" s="450"/>
      <c r="D1276" s="450"/>
      <c r="E1276" s="7"/>
      <c r="F1276" s="7"/>
      <c r="G1276" s="7"/>
      <c r="H1276" s="7"/>
      <c r="I1276" s="7"/>
      <c r="J1276" s="7"/>
      <c r="K1276" s="7"/>
      <c r="L1276" s="1733"/>
      <c r="M1276" s="7"/>
      <c r="N1276" s="7"/>
      <c r="O1276" s="7"/>
      <c r="P1276" s="7"/>
      <c r="Q1276" s="7"/>
      <c r="R1276" s="7"/>
      <c r="S1276" s="7"/>
      <c r="T1276" s="95"/>
      <c r="U1276" s="7"/>
      <c r="V1276" s="7"/>
      <c r="W1276" s="7"/>
      <c r="X1276" s="7"/>
      <c r="Y1276" s="7"/>
      <c r="Z1276" s="7"/>
      <c r="AA1276" s="7"/>
      <c r="AB1276" s="7"/>
      <c r="AC1276" s="7"/>
      <c r="AD1276" s="7"/>
      <c r="AE1276" s="7"/>
      <c r="AF1276" s="7"/>
      <c r="AG1276" s="7"/>
      <c r="AH1276" s="7"/>
      <c r="AI1276" s="7"/>
      <c r="AJ1276" s="7"/>
      <c r="AK1276" s="7"/>
      <c r="AL1276" s="7"/>
      <c r="AM1276" s="7"/>
      <c r="AN1276" s="7"/>
      <c r="AO1276" s="7"/>
      <c r="AP1276" s="7"/>
      <c r="AQ1276" s="7"/>
    </row>
    <row r="1277">
      <c r="A1277" s="7"/>
      <c r="B1277" s="450"/>
      <c r="C1277" s="450"/>
      <c r="D1277" s="450"/>
      <c r="E1277" s="7"/>
      <c r="F1277" s="7"/>
      <c r="G1277" s="7"/>
      <c r="H1277" s="7"/>
      <c r="I1277" s="7"/>
      <c r="J1277" s="7"/>
      <c r="K1277" s="7"/>
      <c r="L1277" s="1733"/>
      <c r="M1277" s="7"/>
      <c r="N1277" s="7"/>
      <c r="O1277" s="7"/>
      <c r="P1277" s="7"/>
      <c r="Q1277" s="7"/>
      <c r="R1277" s="7"/>
      <c r="S1277" s="7"/>
      <c r="T1277" s="95"/>
      <c r="U1277" s="7"/>
      <c r="V1277" s="7"/>
      <c r="W1277" s="7"/>
      <c r="X1277" s="7"/>
      <c r="Y1277" s="7"/>
      <c r="Z1277" s="7"/>
      <c r="AA1277" s="7"/>
      <c r="AB1277" s="7"/>
      <c r="AC1277" s="7"/>
      <c r="AD1277" s="7"/>
      <c r="AE1277" s="7"/>
      <c r="AF1277" s="7"/>
      <c r="AG1277" s="7"/>
      <c r="AH1277" s="7"/>
      <c r="AI1277" s="7"/>
      <c r="AJ1277" s="7"/>
      <c r="AK1277" s="7"/>
      <c r="AL1277" s="7"/>
      <c r="AM1277" s="7"/>
      <c r="AN1277" s="7"/>
      <c r="AO1277" s="7"/>
      <c r="AP1277" s="7"/>
      <c r="AQ1277" s="7"/>
    </row>
    <row r="1278">
      <c r="A1278" s="7"/>
      <c r="B1278" s="450"/>
      <c r="C1278" s="450"/>
      <c r="D1278" s="450"/>
      <c r="E1278" s="7"/>
      <c r="F1278" s="7"/>
      <c r="G1278" s="7"/>
      <c r="H1278" s="7"/>
      <c r="I1278" s="7"/>
      <c r="J1278" s="7"/>
      <c r="K1278" s="7"/>
      <c r="L1278" s="1733"/>
      <c r="M1278" s="7"/>
      <c r="N1278" s="7"/>
      <c r="O1278" s="7"/>
      <c r="P1278" s="7"/>
      <c r="Q1278" s="7"/>
      <c r="R1278" s="7"/>
      <c r="S1278" s="7"/>
      <c r="T1278" s="95"/>
      <c r="U1278" s="7"/>
      <c r="V1278" s="7"/>
      <c r="W1278" s="7"/>
      <c r="X1278" s="7"/>
      <c r="Y1278" s="7"/>
      <c r="Z1278" s="7"/>
      <c r="AA1278" s="7"/>
      <c r="AB1278" s="7"/>
      <c r="AC1278" s="7"/>
      <c r="AD1278" s="7"/>
      <c r="AE1278" s="7"/>
      <c r="AF1278" s="7"/>
      <c r="AG1278" s="7"/>
      <c r="AH1278" s="7"/>
      <c r="AI1278" s="7"/>
      <c r="AJ1278" s="7"/>
      <c r="AK1278" s="7"/>
      <c r="AL1278" s="7"/>
      <c r="AM1278" s="7"/>
      <c r="AN1278" s="7"/>
      <c r="AO1278" s="7"/>
      <c r="AP1278" s="7"/>
      <c r="AQ1278" s="7"/>
    </row>
    <row r="1279">
      <c r="A1279" s="7"/>
      <c r="B1279" s="450"/>
      <c r="C1279" s="450"/>
      <c r="D1279" s="450"/>
      <c r="E1279" s="7"/>
      <c r="F1279" s="7"/>
      <c r="G1279" s="7"/>
      <c r="H1279" s="7"/>
      <c r="I1279" s="7"/>
      <c r="J1279" s="7"/>
      <c r="K1279" s="7"/>
      <c r="L1279" s="1733"/>
      <c r="M1279" s="7"/>
      <c r="N1279" s="7"/>
      <c r="O1279" s="7"/>
      <c r="P1279" s="7"/>
      <c r="Q1279" s="7"/>
      <c r="R1279" s="7"/>
      <c r="S1279" s="7"/>
      <c r="T1279" s="95"/>
      <c r="U1279" s="7"/>
      <c r="V1279" s="7"/>
      <c r="W1279" s="7"/>
      <c r="X1279" s="7"/>
      <c r="Y1279" s="7"/>
      <c r="Z1279" s="7"/>
      <c r="AA1279" s="7"/>
      <c r="AB1279" s="7"/>
      <c r="AC1279" s="7"/>
      <c r="AD1279" s="7"/>
      <c r="AE1279" s="7"/>
      <c r="AF1279" s="7"/>
      <c r="AG1279" s="7"/>
      <c r="AH1279" s="7"/>
      <c r="AI1279" s="7"/>
      <c r="AJ1279" s="7"/>
      <c r="AK1279" s="7"/>
      <c r="AL1279" s="7"/>
      <c r="AM1279" s="7"/>
      <c r="AN1279" s="7"/>
      <c r="AO1279" s="7"/>
      <c r="AP1279" s="7"/>
      <c r="AQ1279" s="7"/>
    </row>
    <row r="1280">
      <c r="A1280" s="7"/>
      <c r="B1280" s="450"/>
      <c r="C1280" s="450"/>
      <c r="D1280" s="450"/>
      <c r="E1280" s="7"/>
      <c r="F1280" s="7"/>
      <c r="G1280" s="7"/>
      <c r="H1280" s="7"/>
      <c r="I1280" s="7"/>
      <c r="J1280" s="7"/>
      <c r="K1280" s="7"/>
      <c r="L1280" s="1733"/>
      <c r="M1280" s="7"/>
      <c r="N1280" s="7"/>
      <c r="O1280" s="7"/>
      <c r="P1280" s="7"/>
      <c r="Q1280" s="7"/>
      <c r="R1280" s="7"/>
      <c r="S1280" s="7"/>
      <c r="T1280" s="95"/>
      <c r="U1280" s="7"/>
      <c r="V1280" s="7"/>
      <c r="W1280" s="7"/>
      <c r="X1280" s="7"/>
      <c r="Y1280" s="7"/>
      <c r="Z1280" s="7"/>
      <c r="AA1280" s="7"/>
      <c r="AB1280" s="7"/>
      <c r="AC1280" s="7"/>
      <c r="AD1280" s="7"/>
      <c r="AE1280" s="7"/>
      <c r="AF1280" s="7"/>
      <c r="AG1280" s="7"/>
      <c r="AH1280" s="7"/>
      <c r="AI1280" s="7"/>
      <c r="AJ1280" s="7"/>
      <c r="AK1280" s="7"/>
      <c r="AL1280" s="7"/>
      <c r="AM1280" s="7"/>
      <c r="AN1280" s="7"/>
      <c r="AO1280" s="7"/>
      <c r="AP1280" s="7"/>
      <c r="AQ1280" s="7"/>
    </row>
    <row r="1281">
      <c r="A1281" s="7"/>
      <c r="B1281" s="450"/>
      <c r="C1281" s="450"/>
      <c r="D1281" s="450"/>
      <c r="E1281" s="7"/>
      <c r="F1281" s="7"/>
      <c r="G1281" s="7"/>
      <c r="H1281" s="7"/>
      <c r="I1281" s="7"/>
      <c r="J1281" s="7"/>
      <c r="K1281" s="7"/>
      <c r="L1281" s="1733"/>
      <c r="M1281" s="7"/>
      <c r="N1281" s="7"/>
      <c r="O1281" s="7"/>
      <c r="P1281" s="7"/>
      <c r="Q1281" s="7"/>
      <c r="R1281" s="7"/>
      <c r="S1281" s="7"/>
      <c r="T1281" s="95"/>
      <c r="U1281" s="7"/>
      <c r="V1281" s="7"/>
      <c r="W1281" s="7"/>
      <c r="X1281" s="7"/>
      <c r="Y1281" s="7"/>
      <c r="Z1281" s="7"/>
      <c r="AA1281" s="7"/>
      <c r="AB1281" s="7"/>
      <c r="AC1281" s="7"/>
      <c r="AD1281" s="7"/>
      <c r="AE1281" s="7"/>
      <c r="AF1281" s="7"/>
      <c r="AG1281" s="7"/>
      <c r="AH1281" s="7"/>
      <c r="AI1281" s="7"/>
      <c r="AJ1281" s="7"/>
      <c r="AK1281" s="7"/>
      <c r="AL1281" s="7"/>
      <c r="AM1281" s="7"/>
      <c r="AN1281" s="7"/>
      <c r="AO1281" s="7"/>
      <c r="AP1281" s="7"/>
      <c r="AQ1281" s="7"/>
    </row>
    <row r="1282">
      <c r="A1282" s="7"/>
      <c r="B1282" s="450"/>
      <c r="C1282" s="450"/>
      <c r="D1282" s="450"/>
      <c r="E1282" s="7"/>
      <c r="F1282" s="7"/>
      <c r="G1282" s="7"/>
      <c r="H1282" s="7"/>
      <c r="I1282" s="7"/>
      <c r="J1282" s="7"/>
      <c r="K1282" s="7"/>
      <c r="L1282" s="1733"/>
      <c r="M1282" s="7"/>
      <c r="N1282" s="7"/>
      <c r="O1282" s="7"/>
      <c r="P1282" s="7"/>
      <c r="Q1282" s="7"/>
      <c r="R1282" s="7"/>
      <c r="S1282" s="7"/>
      <c r="T1282" s="95"/>
      <c r="U1282" s="7"/>
      <c r="V1282" s="7"/>
      <c r="W1282" s="7"/>
      <c r="X1282" s="7"/>
      <c r="Y1282" s="7"/>
      <c r="Z1282" s="7"/>
      <c r="AA1282" s="7"/>
      <c r="AB1282" s="7"/>
      <c r="AC1282" s="7"/>
      <c r="AD1282" s="7"/>
      <c r="AE1282" s="7"/>
      <c r="AF1282" s="7"/>
      <c r="AG1282" s="7"/>
      <c r="AH1282" s="7"/>
      <c r="AI1282" s="7"/>
      <c r="AJ1282" s="7"/>
      <c r="AK1282" s="7"/>
      <c r="AL1282" s="7"/>
      <c r="AM1282" s="7"/>
      <c r="AN1282" s="7"/>
      <c r="AO1282" s="7"/>
      <c r="AP1282" s="7"/>
      <c r="AQ1282" s="7"/>
    </row>
    <row r="1283">
      <c r="A1283" s="7"/>
      <c r="B1283" s="450"/>
      <c r="C1283" s="450"/>
      <c r="D1283" s="450"/>
      <c r="E1283" s="7"/>
      <c r="F1283" s="7"/>
      <c r="G1283" s="7"/>
      <c r="H1283" s="7"/>
      <c r="I1283" s="7"/>
      <c r="J1283" s="7"/>
      <c r="K1283" s="7"/>
      <c r="L1283" s="1733"/>
      <c r="M1283" s="7"/>
      <c r="N1283" s="7"/>
      <c r="O1283" s="7"/>
      <c r="P1283" s="7"/>
      <c r="Q1283" s="7"/>
      <c r="R1283" s="7"/>
      <c r="S1283" s="7"/>
      <c r="T1283" s="95"/>
      <c r="U1283" s="7"/>
      <c r="V1283" s="7"/>
      <c r="W1283" s="7"/>
      <c r="X1283" s="7"/>
      <c r="Y1283" s="7"/>
      <c r="Z1283" s="7"/>
      <c r="AA1283" s="7"/>
      <c r="AB1283" s="7"/>
      <c r="AC1283" s="7"/>
      <c r="AD1283" s="7"/>
      <c r="AE1283" s="7"/>
      <c r="AF1283" s="7"/>
      <c r="AG1283" s="7"/>
      <c r="AH1283" s="7"/>
      <c r="AI1283" s="7"/>
      <c r="AJ1283" s="7"/>
      <c r="AK1283" s="7"/>
      <c r="AL1283" s="7"/>
      <c r="AM1283" s="7"/>
      <c r="AN1283" s="7"/>
      <c r="AO1283" s="7"/>
      <c r="AP1283" s="7"/>
      <c r="AQ1283" s="7"/>
    </row>
    <row r="1284">
      <c r="A1284" s="7"/>
      <c r="B1284" s="450"/>
      <c r="C1284" s="450"/>
      <c r="D1284" s="450"/>
      <c r="E1284" s="7"/>
      <c r="F1284" s="7"/>
      <c r="G1284" s="7"/>
      <c r="H1284" s="7"/>
      <c r="I1284" s="7"/>
      <c r="J1284" s="7"/>
      <c r="K1284" s="7"/>
      <c r="L1284" s="1733"/>
      <c r="M1284" s="7"/>
      <c r="N1284" s="7"/>
      <c r="O1284" s="7"/>
      <c r="P1284" s="7"/>
      <c r="Q1284" s="7"/>
      <c r="R1284" s="7"/>
      <c r="S1284" s="7"/>
      <c r="T1284" s="95"/>
      <c r="U1284" s="7"/>
      <c r="V1284" s="7"/>
      <c r="W1284" s="7"/>
      <c r="X1284" s="7"/>
      <c r="Y1284" s="7"/>
      <c r="Z1284" s="7"/>
      <c r="AA1284" s="7"/>
      <c r="AB1284" s="7"/>
      <c r="AC1284" s="7"/>
      <c r="AD1284" s="7"/>
      <c r="AE1284" s="7"/>
      <c r="AF1284" s="7"/>
      <c r="AG1284" s="7"/>
      <c r="AH1284" s="7"/>
      <c r="AI1284" s="7"/>
      <c r="AJ1284" s="7"/>
      <c r="AK1284" s="7"/>
      <c r="AL1284" s="7"/>
      <c r="AM1284" s="7"/>
      <c r="AN1284" s="7"/>
      <c r="AO1284" s="7"/>
      <c r="AP1284" s="7"/>
      <c r="AQ1284" s="7"/>
    </row>
    <row r="1285">
      <c r="A1285" s="7"/>
      <c r="B1285" s="450"/>
      <c r="C1285" s="450"/>
      <c r="D1285" s="450"/>
      <c r="E1285" s="7"/>
      <c r="F1285" s="7"/>
      <c r="G1285" s="7"/>
      <c r="H1285" s="7"/>
      <c r="I1285" s="7"/>
      <c r="J1285" s="7"/>
      <c r="K1285" s="7"/>
      <c r="L1285" s="1733"/>
      <c r="M1285" s="7"/>
      <c r="N1285" s="7"/>
      <c r="O1285" s="7"/>
      <c r="P1285" s="7"/>
      <c r="Q1285" s="7"/>
      <c r="R1285" s="7"/>
      <c r="S1285" s="7"/>
      <c r="T1285" s="95"/>
      <c r="U1285" s="7"/>
      <c r="V1285" s="7"/>
      <c r="W1285" s="7"/>
      <c r="X1285" s="7"/>
      <c r="Y1285" s="7"/>
      <c r="Z1285" s="7"/>
      <c r="AA1285" s="7"/>
      <c r="AB1285" s="7"/>
      <c r="AC1285" s="7"/>
      <c r="AD1285" s="7"/>
      <c r="AE1285" s="7"/>
      <c r="AF1285" s="7"/>
      <c r="AG1285" s="7"/>
      <c r="AH1285" s="7"/>
      <c r="AI1285" s="7"/>
      <c r="AJ1285" s="7"/>
      <c r="AK1285" s="7"/>
      <c r="AL1285" s="7"/>
      <c r="AM1285" s="7"/>
      <c r="AN1285" s="7"/>
      <c r="AO1285" s="7"/>
      <c r="AP1285" s="7"/>
      <c r="AQ1285" s="7"/>
    </row>
    <row r="1286">
      <c r="A1286" s="7"/>
      <c r="B1286" s="450"/>
      <c r="C1286" s="450"/>
      <c r="D1286" s="450"/>
      <c r="E1286" s="7"/>
      <c r="F1286" s="7"/>
      <c r="G1286" s="7"/>
      <c r="H1286" s="7"/>
      <c r="I1286" s="7"/>
      <c r="J1286" s="7"/>
      <c r="K1286" s="7"/>
      <c r="L1286" s="1733"/>
      <c r="M1286" s="7"/>
      <c r="N1286" s="7"/>
      <c r="O1286" s="7"/>
      <c r="P1286" s="7"/>
      <c r="Q1286" s="7"/>
      <c r="R1286" s="7"/>
      <c r="S1286" s="7"/>
      <c r="T1286" s="95"/>
      <c r="U1286" s="7"/>
      <c r="V1286" s="7"/>
      <c r="W1286" s="7"/>
      <c r="X1286" s="7"/>
      <c r="Y1286" s="7"/>
      <c r="Z1286" s="7"/>
      <c r="AA1286" s="7"/>
      <c r="AB1286" s="7"/>
      <c r="AC1286" s="7"/>
      <c r="AD1286" s="7"/>
      <c r="AE1286" s="7"/>
      <c r="AF1286" s="7"/>
      <c r="AG1286" s="7"/>
      <c r="AH1286" s="7"/>
      <c r="AI1286" s="7"/>
      <c r="AJ1286" s="7"/>
      <c r="AK1286" s="7"/>
      <c r="AL1286" s="7"/>
      <c r="AM1286" s="7"/>
      <c r="AN1286" s="7"/>
      <c r="AO1286" s="7"/>
      <c r="AP1286" s="7"/>
      <c r="AQ1286" s="7"/>
    </row>
    <row r="1287">
      <c r="A1287" s="7"/>
      <c r="B1287" s="450"/>
      <c r="C1287" s="450"/>
      <c r="D1287" s="450"/>
      <c r="E1287" s="7"/>
      <c r="F1287" s="7"/>
      <c r="G1287" s="7"/>
      <c r="H1287" s="7"/>
      <c r="I1287" s="7"/>
      <c r="J1287" s="7"/>
      <c r="K1287" s="7"/>
      <c r="L1287" s="1733"/>
      <c r="M1287" s="7"/>
      <c r="N1287" s="7"/>
      <c r="O1287" s="7"/>
      <c r="P1287" s="7"/>
      <c r="Q1287" s="7"/>
      <c r="R1287" s="7"/>
      <c r="S1287" s="7"/>
      <c r="T1287" s="95"/>
      <c r="U1287" s="7"/>
      <c r="V1287" s="7"/>
      <c r="W1287" s="7"/>
      <c r="X1287" s="7"/>
      <c r="Y1287" s="7"/>
      <c r="Z1287" s="7"/>
      <c r="AA1287" s="7"/>
      <c r="AB1287" s="7"/>
      <c r="AC1287" s="7"/>
      <c r="AD1287" s="7"/>
      <c r="AE1287" s="7"/>
      <c r="AF1287" s="7"/>
      <c r="AG1287" s="7"/>
      <c r="AH1287" s="7"/>
      <c r="AI1287" s="7"/>
      <c r="AJ1287" s="7"/>
      <c r="AK1287" s="7"/>
      <c r="AL1287" s="7"/>
      <c r="AM1287" s="7"/>
      <c r="AN1287" s="7"/>
      <c r="AO1287" s="7"/>
      <c r="AP1287" s="7"/>
      <c r="AQ1287" s="7"/>
    </row>
    <row r="1288">
      <c r="A1288" s="7"/>
      <c r="B1288" s="450"/>
      <c r="C1288" s="450"/>
      <c r="D1288" s="450"/>
      <c r="E1288" s="7"/>
      <c r="F1288" s="7"/>
      <c r="G1288" s="7"/>
      <c r="H1288" s="7"/>
      <c r="I1288" s="7"/>
      <c r="J1288" s="7"/>
      <c r="K1288" s="7"/>
      <c r="L1288" s="1733"/>
      <c r="M1288" s="7"/>
      <c r="N1288" s="7"/>
      <c r="O1288" s="7"/>
      <c r="P1288" s="7"/>
      <c r="Q1288" s="7"/>
      <c r="R1288" s="7"/>
      <c r="S1288" s="7"/>
      <c r="T1288" s="95"/>
      <c r="U1288" s="7"/>
      <c r="V1288" s="7"/>
      <c r="W1288" s="7"/>
      <c r="X1288" s="7"/>
      <c r="Y1288" s="7"/>
      <c r="Z1288" s="7"/>
      <c r="AA1288" s="7"/>
      <c r="AB1288" s="7"/>
      <c r="AC1288" s="7"/>
      <c r="AD1288" s="7"/>
      <c r="AE1288" s="7"/>
      <c r="AF1288" s="7"/>
      <c r="AG1288" s="7"/>
      <c r="AH1288" s="7"/>
      <c r="AI1288" s="7"/>
      <c r="AJ1288" s="7"/>
      <c r="AK1288" s="7"/>
      <c r="AL1288" s="7"/>
      <c r="AM1288" s="7"/>
      <c r="AN1288" s="7"/>
      <c r="AO1288" s="7"/>
      <c r="AP1288" s="7"/>
      <c r="AQ1288" s="7"/>
    </row>
    <row r="1289">
      <c r="A1289" s="7"/>
      <c r="B1289" s="450"/>
      <c r="C1289" s="450"/>
      <c r="D1289" s="450"/>
      <c r="E1289" s="7"/>
      <c r="F1289" s="7"/>
      <c r="G1289" s="7"/>
      <c r="H1289" s="7"/>
      <c r="I1289" s="7"/>
      <c r="J1289" s="7"/>
      <c r="K1289" s="7"/>
      <c r="L1289" s="1733"/>
      <c r="M1289" s="7"/>
      <c r="N1289" s="7"/>
      <c r="O1289" s="7"/>
      <c r="P1289" s="7"/>
      <c r="Q1289" s="7"/>
      <c r="R1289" s="7"/>
      <c r="S1289" s="7"/>
      <c r="T1289" s="95"/>
      <c r="U1289" s="7"/>
      <c r="V1289" s="7"/>
      <c r="W1289" s="7"/>
      <c r="X1289" s="7"/>
      <c r="Y1289" s="7"/>
      <c r="Z1289" s="7"/>
      <c r="AA1289" s="7"/>
      <c r="AB1289" s="7"/>
      <c r="AC1289" s="7"/>
      <c r="AD1289" s="7"/>
      <c r="AE1289" s="7"/>
      <c r="AF1289" s="7"/>
      <c r="AG1289" s="7"/>
      <c r="AH1289" s="7"/>
      <c r="AI1289" s="7"/>
      <c r="AJ1289" s="7"/>
      <c r="AK1289" s="7"/>
      <c r="AL1289" s="7"/>
      <c r="AM1289" s="7"/>
      <c r="AN1289" s="7"/>
      <c r="AO1289" s="7"/>
      <c r="AP1289" s="7"/>
      <c r="AQ1289" s="7"/>
    </row>
    <row r="1290">
      <c r="A1290" s="7"/>
      <c r="B1290" s="450"/>
      <c r="C1290" s="450"/>
      <c r="D1290" s="450"/>
      <c r="E1290" s="7"/>
      <c r="F1290" s="7"/>
      <c r="G1290" s="7"/>
      <c r="H1290" s="7"/>
      <c r="I1290" s="7"/>
      <c r="J1290" s="7"/>
      <c r="K1290" s="7"/>
      <c r="L1290" s="1733"/>
      <c r="M1290" s="7"/>
      <c r="N1290" s="7"/>
      <c r="O1290" s="7"/>
      <c r="P1290" s="7"/>
      <c r="Q1290" s="7"/>
      <c r="R1290" s="7"/>
      <c r="S1290" s="7"/>
      <c r="T1290" s="95"/>
      <c r="U1290" s="7"/>
      <c r="V1290" s="7"/>
      <c r="W1290" s="7"/>
      <c r="X1290" s="7"/>
      <c r="Y1290" s="7"/>
      <c r="Z1290" s="7"/>
      <c r="AA1290" s="7"/>
      <c r="AB1290" s="7"/>
      <c r="AC1290" s="7"/>
      <c r="AD1290" s="7"/>
      <c r="AE1290" s="7"/>
      <c r="AF1290" s="7"/>
      <c r="AG1290" s="7"/>
      <c r="AH1290" s="7"/>
      <c r="AI1290" s="7"/>
      <c r="AJ1290" s="7"/>
      <c r="AK1290" s="7"/>
      <c r="AL1290" s="7"/>
      <c r="AM1290" s="7"/>
      <c r="AN1290" s="7"/>
      <c r="AO1290" s="7"/>
      <c r="AP1290" s="7"/>
      <c r="AQ1290" s="7"/>
    </row>
    <row r="1291">
      <c r="A1291" s="7"/>
      <c r="B1291" s="450"/>
      <c r="C1291" s="450"/>
      <c r="D1291" s="450"/>
      <c r="E1291" s="7"/>
      <c r="F1291" s="7"/>
      <c r="G1291" s="7"/>
      <c r="H1291" s="7"/>
      <c r="I1291" s="7"/>
      <c r="J1291" s="7"/>
      <c r="K1291" s="7"/>
      <c r="L1291" s="1733"/>
      <c r="M1291" s="7"/>
      <c r="N1291" s="7"/>
      <c r="O1291" s="7"/>
      <c r="P1291" s="7"/>
      <c r="Q1291" s="7"/>
      <c r="R1291" s="7"/>
      <c r="S1291" s="7"/>
      <c r="T1291" s="95"/>
      <c r="U1291" s="7"/>
      <c r="V1291" s="7"/>
      <c r="W1291" s="7"/>
      <c r="X1291" s="7"/>
      <c r="Y1291" s="7"/>
      <c r="Z1291" s="7"/>
      <c r="AA1291" s="7"/>
      <c r="AB1291" s="7"/>
      <c r="AC1291" s="7"/>
      <c r="AD1291" s="7"/>
      <c r="AE1291" s="7"/>
      <c r="AF1291" s="7"/>
      <c r="AG1291" s="7"/>
      <c r="AH1291" s="7"/>
      <c r="AI1291" s="7"/>
      <c r="AJ1291" s="7"/>
      <c r="AK1291" s="7"/>
      <c r="AL1291" s="7"/>
      <c r="AM1291" s="7"/>
      <c r="AN1291" s="7"/>
      <c r="AO1291" s="7"/>
      <c r="AP1291" s="7"/>
      <c r="AQ1291" s="7"/>
    </row>
    <row r="1292">
      <c r="A1292" s="7"/>
      <c r="B1292" s="450"/>
      <c r="C1292" s="450"/>
      <c r="D1292" s="450"/>
      <c r="E1292" s="7"/>
      <c r="F1292" s="7"/>
      <c r="G1292" s="7"/>
      <c r="H1292" s="7"/>
      <c r="I1292" s="7"/>
      <c r="J1292" s="7"/>
      <c r="K1292" s="7"/>
      <c r="L1292" s="1733"/>
      <c r="M1292" s="7"/>
      <c r="N1292" s="7"/>
      <c r="O1292" s="7"/>
      <c r="P1292" s="7"/>
      <c r="Q1292" s="7"/>
      <c r="R1292" s="7"/>
      <c r="S1292" s="7"/>
      <c r="T1292" s="95"/>
      <c r="U1292" s="7"/>
      <c r="V1292" s="7"/>
      <c r="W1292" s="7"/>
      <c r="X1292" s="7"/>
      <c r="Y1292" s="7"/>
      <c r="Z1292" s="7"/>
      <c r="AA1292" s="7"/>
      <c r="AB1292" s="7"/>
      <c r="AC1292" s="7"/>
      <c r="AD1292" s="7"/>
      <c r="AE1292" s="7"/>
      <c r="AF1292" s="7"/>
      <c r="AG1292" s="7"/>
      <c r="AH1292" s="7"/>
      <c r="AI1292" s="7"/>
      <c r="AJ1292" s="7"/>
      <c r="AK1292" s="7"/>
      <c r="AL1292" s="7"/>
      <c r="AM1292" s="7"/>
      <c r="AN1292" s="7"/>
      <c r="AO1292" s="7"/>
      <c r="AP1292" s="7"/>
      <c r="AQ1292" s="7"/>
    </row>
    <row r="1293">
      <c r="A1293" s="7"/>
      <c r="B1293" s="450"/>
      <c r="C1293" s="450"/>
      <c r="D1293" s="450"/>
      <c r="E1293" s="7"/>
      <c r="F1293" s="7"/>
      <c r="G1293" s="7"/>
      <c r="H1293" s="7"/>
      <c r="I1293" s="7"/>
      <c r="J1293" s="7"/>
      <c r="K1293" s="7"/>
      <c r="L1293" s="1733"/>
      <c r="M1293" s="7"/>
      <c r="N1293" s="7"/>
      <c r="O1293" s="7"/>
      <c r="P1293" s="7"/>
      <c r="Q1293" s="7"/>
      <c r="R1293" s="7"/>
      <c r="S1293" s="7"/>
      <c r="T1293" s="95"/>
      <c r="U1293" s="7"/>
      <c r="V1293" s="7"/>
      <c r="W1293" s="7"/>
      <c r="X1293" s="7"/>
      <c r="Y1293" s="7"/>
      <c r="Z1293" s="7"/>
      <c r="AA1293" s="7"/>
      <c r="AB1293" s="7"/>
      <c r="AC1293" s="7"/>
      <c r="AD1293" s="7"/>
      <c r="AE1293" s="7"/>
      <c r="AF1293" s="7"/>
      <c r="AG1293" s="7"/>
      <c r="AH1293" s="7"/>
      <c r="AI1293" s="7"/>
      <c r="AJ1293" s="7"/>
      <c r="AK1293" s="7"/>
      <c r="AL1293" s="7"/>
      <c r="AM1293" s="7"/>
      <c r="AN1293" s="7"/>
      <c r="AO1293" s="7"/>
      <c r="AP1293" s="7"/>
      <c r="AQ1293" s="7"/>
    </row>
    <row r="1294">
      <c r="A1294" s="7"/>
      <c r="B1294" s="450"/>
      <c r="C1294" s="450"/>
      <c r="D1294" s="450"/>
      <c r="E1294" s="7"/>
      <c r="F1294" s="7"/>
      <c r="G1294" s="7"/>
      <c r="H1294" s="7"/>
      <c r="I1294" s="7"/>
      <c r="J1294" s="7"/>
      <c r="K1294" s="7"/>
      <c r="L1294" s="1733"/>
      <c r="M1294" s="7"/>
      <c r="N1294" s="7"/>
      <c r="O1294" s="7"/>
      <c r="P1294" s="7"/>
      <c r="Q1294" s="7"/>
      <c r="R1294" s="7"/>
      <c r="S1294" s="7"/>
      <c r="T1294" s="95"/>
      <c r="U1294" s="7"/>
      <c r="V1294" s="7"/>
      <c r="W1294" s="7"/>
      <c r="X1294" s="7"/>
      <c r="Y1294" s="7"/>
      <c r="Z1294" s="7"/>
      <c r="AA1294" s="7"/>
      <c r="AB1294" s="7"/>
      <c r="AC1294" s="7"/>
      <c r="AD1294" s="7"/>
      <c r="AE1294" s="7"/>
      <c r="AF1294" s="7"/>
      <c r="AG1294" s="7"/>
      <c r="AH1294" s="7"/>
      <c r="AI1294" s="7"/>
      <c r="AJ1294" s="7"/>
      <c r="AK1294" s="7"/>
      <c r="AL1294" s="7"/>
      <c r="AM1294" s="7"/>
      <c r="AN1294" s="7"/>
      <c r="AO1294" s="7"/>
      <c r="AP1294" s="7"/>
      <c r="AQ1294" s="7"/>
    </row>
    <row r="1295">
      <c r="A1295" s="7"/>
      <c r="B1295" s="450"/>
      <c r="C1295" s="450"/>
      <c r="D1295" s="450"/>
      <c r="E1295" s="7"/>
      <c r="F1295" s="7"/>
      <c r="G1295" s="7"/>
      <c r="H1295" s="7"/>
      <c r="I1295" s="7"/>
      <c r="J1295" s="7"/>
      <c r="K1295" s="7"/>
      <c r="L1295" s="1733"/>
      <c r="M1295" s="7"/>
      <c r="N1295" s="7"/>
      <c r="O1295" s="7"/>
      <c r="P1295" s="7"/>
      <c r="Q1295" s="7"/>
      <c r="R1295" s="7"/>
      <c r="S1295" s="7"/>
      <c r="T1295" s="95"/>
      <c r="U1295" s="7"/>
      <c r="V1295" s="7"/>
      <c r="W1295" s="7"/>
      <c r="X1295" s="7"/>
      <c r="Y1295" s="7"/>
      <c r="Z1295" s="7"/>
      <c r="AA1295" s="7"/>
      <c r="AB1295" s="7"/>
      <c r="AC1295" s="7"/>
      <c r="AD1295" s="7"/>
      <c r="AE1295" s="7"/>
      <c r="AF1295" s="7"/>
      <c r="AG1295" s="7"/>
      <c r="AH1295" s="7"/>
      <c r="AI1295" s="7"/>
      <c r="AJ1295" s="7"/>
      <c r="AK1295" s="7"/>
      <c r="AL1295" s="7"/>
      <c r="AM1295" s="7"/>
      <c r="AN1295" s="7"/>
      <c r="AO1295" s="7"/>
      <c r="AP1295" s="7"/>
      <c r="AQ1295" s="7"/>
    </row>
    <row r="1296">
      <c r="A1296" s="7"/>
      <c r="B1296" s="450"/>
      <c r="C1296" s="450"/>
      <c r="D1296" s="450"/>
      <c r="E1296" s="7"/>
      <c r="F1296" s="7"/>
      <c r="G1296" s="7"/>
      <c r="H1296" s="7"/>
      <c r="I1296" s="7"/>
      <c r="J1296" s="7"/>
      <c r="K1296" s="7"/>
      <c r="L1296" s="1733"/>
      <c r="M1296" s="7"/>
      <c r="N1296" s="7"/>
      <c r="O1296" s="7"/>
      <c r="P1296" s="7"/>
      <c r="Q1296" s="7"/>
      <c r="R1296" s="7"/>
      <c r="S1296" s="7"/>
      <c r="T1296" s="95"/>
      <c r="U1296" s="7"/>
      <c r="V1296" s="7"/>
      <c r="W1296" s="7"/>
      <c r="X1296" s="7"/>
      <c r="Y1296" s="7"/>
      <c r="Z1296" s="7"/>
      <c r="AA1296" s="7"/>
      <c r="AB1296" s="7"/>
      <c r="AC1296" s="7"/>
      <c r="AD1296" s="7"/>
      <c r="AE1296" s="7"/>
      <c r="AF1296" s="7"/>
      <c r="AG1296" s="7"/>
      <c r="AH1296" s="7"/>
      <c r="AI1296" s="7"/>
      <c r="AJ1296" s="7"/>
      <c r="AK1296" s="7"/>
      <c r="AL1296" s="7"/>
      <c r="AM1296" s="7"/>
      <c r="AN1296" s="7"/>
      <c r="AO1296" s="7"/>
      <c r="AP1296" s="7"/>
      <c r="AQ1296" s="7"/>
    </row>
    <row r="1297">
      <c r="A1297" s="7"/>
      <c r="B1297" s="450"/>
      <c r="C1297" s="450"/>
      <c r="D1297" s="450"/>
      <c r="E1297" s="7"/>
      <c r="F1297" s="7"/>
      <c r="G1297" s="7"/>
      <c r="H1297" s="7"/>
      <c r="I1297" s="7"/>
      <c r="J1297" s="7"/>
      <c r="K1297" s="7"/>
      <c r="L1297" s="1733"/>
      <c r="M1297" s="7"/>
      <c r="N1297" s="7"/>
      <c r="O1297" s="7"/>
      <c r="P1297" s="7"/>
      <c r="Q1297" s="7"/>
      <c r="R1297" s="7"/>
      <c r="S1297" s="7"/>
      <c r="T1297" s="95"/>
      <c r="U1297" s="7"/>
      <c r="V1297" s="7"/>
      <c r="W1297" s="7"/>
      <c r="X1297" s="7"/>
      <c r="Y1297" s="7"/>
      <c r="Z1297" s="7"/>
      <c r="AA1297" s="7"/>
      <c r="AB1297" s="7"/>
      <c r="AC1297" s="7"/>
      <c r="AD1297" s="7"/>
      <c r="AE1297" s="7"/>
      <c r="AF1297" s="7"/>
      <c r="AG1297" s="7"/>
      <c r="AH1297" s="7"/>
      <c r="AI1297" s="7"/>
      <c r="AJ1297" s="7"/>
      <c r="AK1297" s="7"/>
      <c r="AL1297" s="7"/>
      <c r="AM1297" s="7"/>
      <c r="AN1297" s="7"/>
      <c r="AO1297" s="7"/>
      <c r="AP1297" s="7"/>
      <c r="AQ1297" s="7"/>
    </row>
    <row r="1298">
      <c r="A1298" s="7"/>
      <c r="B1298" s="450"/>
      <c r="C1298" s="450"/>
      <c r="D1298" s="450"/>
      <c r="E1298" s="7"/>
      <c r="F1298" s="7"/>
      <c r="G1298" s="7"/>
      <c r="H1298" s="7"/>
      <c r="I1298" s="7"/>
      <c r="J1298" s="7"/>
      <c r="K1298" s="7"/>
      <c r="L1298" s="1733"/>
      <c r="M1298" s="7"/>
      <c r="N1298" s="7"/>
      <c r="O1298" s="7"/>
      <c r="P1298" s="7"/>
      <c r="Q1298" s="7"/>
      <c r="R1298" s="7"/>
      <c r="S1298" s="7"/>
      <c r="T1298" s="95"/>
      <c r="U1298" s="7"/>
      <c r="V1298" s="7"/>
      <c r="W1298" s="7"/>
      <c r="X1298" s="7"/>
      <c r="Y1298" s="7"/>
      <c r="Z1298" s="7"/>
      <c r="AA1298" s="7"/>
      <c r="AB1298" s="7"/>
      <c r="AC1298" s="7"/>
      <c r="AD1298" s="7"/>
      <c r="AE1298" s="7"/>
      <c r="AF1298" s="7"/>
      <c r="AG1298" s="7"/>
      <c r="AH1298" s="7"/>
      <c r="AI1298" s="7"/>
      <c r="AJ1298" s="7"/>
      <c r="AK1298" s="7"/>
      <c r="AL1298" s="7"/>
      <c r="AM1298" s="7"/>
      <c r="AN1298" s="7"/>
      <c r="AO1298" s="7"/>
      <c r="AP1298" s="7"/>
      <c r="AQ1298" s="7"/>
    </row>
    <row r="1299">
      <c r="A1299" s="7"/>
      <c r="B1299" s="450"/>
      <c r="C1299" s="450"/>
      <c r="D1299" s="450"/>
      <c r="E1299" s="7"/>
      <c r="F1299" s="7"/>
      <c r="G1299" s="7"/>
      <c r="H1299" s="7"/>
      <c r="I1299" s="7"/>
      <c r="J1299" s="7"/>
      <c r="K1299" s="7"/>
      <c r="L1299" s="1733"/>
      <c r="M1299" s="7"/>
      <c r="N1299" s="7"/>
      <c r="O1299" s="7"/>
      <c r="P1299" s="7"/>
      <c r="Q1299" s="7"/>
      <c r="R1299" s="7"/>
      <c r="S1299" s="7"/>
      <c r="T1299" s="95"/>
      <c r="U1299" s="7"/>
      <c r="V1299" s="7"/>
      <c r="W1299" s="7"/>
      <c r="X1299" s="7"/>
      <c r="Y1299" s="7"/>
      <c r="Z1299" s="7"/>
      <c r="AA1299" s="7"/>
      <c r="AB1299" s="7"/>
      <c r="AC1299" s="7"/>
      <c r="AD1299" s="7"/>
      <c r="AE1299" s="7"/>
      <c r="AF1299" s="7"/>
      <c r="AG1299" s="7"/>
      <c r="AH1299" s="7"/>
      <c r="AI1299" s="7"/>
      <c r="AJ1299" s="7"/>
      <c r="AK1299" s="7"/>
      <c r="AL1299" s="7"/>
      <c r="AM1299" s="7"/>
      <c r="AN1299" s="7"/>
      <c r="AO1299" s="7"/>
      <c r="AP1299" s="7"/>
      <c r="AQ1299" s="7"/>
    </row>
    <row r="1300">
      <c r="A1300" s="7"/>
      <c r="B1300" s="450"/>
      <c r="C1300" s="450"/>
      <c r="D1300" s="450"/>
      <c r="E1300" s="7"/>
      <c r="F1300" s="7"/>
      <c r="G1300" s="7"/>
      <c r="H1300" s="7"/>
      <c r="I1300" s="7"/>
      <c r="J1300" s="7"/>
      <c r="K1300" s="7"/>
      <c r="L1300" s="1733"/>
      <c r="M1300" s="7"/>
      <c r="N1300" s="7"/>
      <c r="O1300" s="7"/>
      <c r="P1300" s="7"/>
      <c r="Q1300" s="7"/>
      <c r="R1300" s="7"/>
      <c r="S1300" s="7"/>
      <c r="T1300" s="95"/>
      <c r="U1300" s="7"/>
      <c r="V1300" s="7"/>
      <c r="W1300" s="7"/>
      <c r="X1300" s="7"/>
      <c r="Y1300" s="7"/>
      <c r="Z1300" s="7"/>
      <c r="AA1300" s="7"/>
      <c r="AB1300" s="7"/>
      <c r="AC1300" s="7"/>
      <c r="AD1300" s="7"/>
      <c r="AE1300" s="7"/>
      <c r="AF1300" s="7"/>
      <c r="AG1300" s="7"/>
      <c r="AH1300" s="7"/>
      <c r="AI1300" s="7"/>
      <c r="AJ1300" s="7"/>
      <c r="AK1300" s="7"/>
      <c r="AL1300" s="7"/>
      <c r="AM1300" s="7"/>
      <c r="AN1300" s="7"/>
      <c r="AO1300" s="7"/>
      <c r="AP1300" s="7"/>
      <c r="AQ1300" s="7"/>
    </row>
    <row r="1301">
      <c r="A1301" s="7"/>
      <c r="B1301" s="450"/>
      <c r="C1301" s="450"/>
      <c r="D1301" s="450"/>
      <c r="E1301" s="7"/>
      <c r="F1301" s="7"/>
      <c r="G1301" s="7"/>
      <c r="H1301" s="7"/>
      <c r="I1301" s="7"/>
      <c r="J1301" s="7"/>
      <c r="K1301" s="7"/>
      <c r="L1301" s="1733"/>
      <c r="M1301" s="7"/>
      <c r="N1301" s="7"/>
      <c r="O1301" s="7"/>
      <c r="P1301" s="7"/>
      <c r="Q1301" s="7"/>
      <c r="R1301" s="7"/>
      <c r="S1301" s="7"/>
      <c r="T1301" s="95"/>
      <c r="U1301" s="7"/>
      <c r="V1301" s="7"/>
      <c r="W1301" s="7"/>
      <c r="X1301" s="7"/>
      <c r="Y1301" s="7"/>
      <c r="Z1301" s="7"/>
      <c r="AA1301" s="7"/>
      <c r="AB1301" s="7"/>
      <c r="AC1301" s="7"/>
      <c r="AD1301" s="7"/>
      <c r="AE1301" s="7"/>
      <c r="AF1301" s="7"/>
      <c r="AG1301" s="7"/>
      <c r="AH1301" s="7"/>
      <c r="AI1301" s="7"/>
      <c r="AJ1301" s="7"/>
      <c r="AK1301" s="7"/>
      <c r="AL1301" s="7"/>
      <c r="AM1301" s="7"/>
      <c r="AN1301" s="7"/>
      <c r="AO1301" s="7"/>
      <c r="AP1301" s="7"/>
      <c r="AQ1301" s="7"/>
    </row>
    <row r="1302">
      <c r="A1302" s="7"/>
      <c r="B1302" s="450"/>
      <c r="C1302" s="450"/>
      <c r="D1302" s="450"/>
      <c r="E1302" s="7"/>
      <c r="F1302" s="7"/>
      <c r="G1302" s="7"/>
      <c r="H1302" s="7"/>
      <c r="I1302" s="7"/>
      <c r="J1302" s="7"/>
      <c r="K1302" s="7"/>
      <c r="L1302" s="1733"/>
      <c r="M1302" s="7"/>
      <c r="N1302" s="7"/>
      <c r="O1302" s="7"/>
      <c r="P1302" s="7"/>
      <c r="Q1302" s="7"/>
      <c r="R1302" s="7"/>
      <c r="S1302" s="7"/>
      <c r="T1302" s="95"/>
      <c r="U1302" s="7"/>
      <c r="V1302" s="7"/>
      <c r="W1302" s="7"/>
      <c r="X1302" s="7"/>
      <c r="Y1302" s="7"/>
      <c r="Z1302" s="7"/>
      <c r="AA1302" s="7"/>
      <c r="AB1302" s="7"/>
      <c r="AC1302" s="7"/>
      <c r="AD1302" s="7"/>
      <c r="AE1302" s="7"/>
      <c r="AF1302" s="7"/>
      <c r="AG1302" s="7"/>
      <c r="AH1302" s="7"/>
      <c r="AI1302" s="7"/>
      <c r="AJ1302" s="7"/>
      <c r="AK1302" s="7"/>
      <c r="AL1302" s="7"/>
      <c r="AM1302" s="7"/>
      <c r="AN1302" s="7"/>
      <c r="AO1302" s="7"/>
      <c r="AP1302" s="7"/>
      <c r="AQ1302" s="7"/>
    </row>
    <row r="1303">
      <c r="A1303" s="7"/>
      <c r="B1303" s="450"/>
      <c r="C1303" s="450"/>
      <c r="D1303" s="450"/>
      <c r="E1303" s="7"/>
      <c r="F1303" s="7"/>
      <c r="G1303" s="7"/>
      <c r="H1303" s="7"/>
      <c r="I1303" s="7"/>
      <c r="J1303" s="7"/>
      <c r="K1303" s="7"/>
      <c r="L1303" s="1733"/>
      <c r="M1303" s="7"/>
      <c r="N1303" s="7"/>
      <c r="O1303" s="7"/>
      <c r="P1303" s="7"/>
      <c r="Q1303" s="7"/>
      <c r="R1303" s="7"/>
      <c r="S1303" s="7"/>
      <c r="T1303" s="95"/>
      <c r="U1303" s="7"/>
      <c r="V1303" s="7"/>
      <c r="W1303" s="7"/>
      <c r="X1303" s="7"/>
      <c r="Y1303" s="7"/>
      <c r="Z1303" s="7"/>
      <c r="AA1303" s="7"/>
      <c r="AB1303" s="7"/>
      <c r="AC1303" s="7"/>
      <c r="AD1303" s="7"/>
      <c r="AE1303" s="7"/>
      <c r="AF1303" s="7"/>
      <c r="AG1303" s="7"/>
      <c r="AH1303" s="7"/>
      <c r="AI1303" s="7"/>
      <c r="AJ1303" s="7"/>
      <c r="AK1303" s="7"/>
      <c r="AL1303" s="7"/>
      <c r="AM1303" s="7"/>
      <c r="AN1303" s="7"/>
      <c r="AO1303" s="7"/>
      <c r="AP1303" s="7"/>
      <c r="AQ1303" s="7"/>
    </row>
    <row r="1304">
      <c r="A1304" s="7"/>
      <c r="B1304" s="450"/>
      <c r="C1304" s="450"/>
      <c r="D1304" s="450"/>
      <c r="E1304" s="7"/>
      <c r="F1304" s="7"/>
      <c r="G1304" s="7"/>
      <c r="H1304" s="7"/>
      <c r="I1304" s="7"/>
      <c r="J1304" s="7"/>
      <c r="K1304" s="7"/>
      <c r="L1304" s="1733"/>
      <c r="M1304" s="7"/>
      <c r="N1304" s="7"/>
      <c r="O1304" s="7"/>
      <c r="P1304" s="7"/>
      <c r="Q1304" s="7"/>
      <c r="R1304" s="7"/>
      <c r="S1304" s="7"/>
      <c r="T1304" s="95"/>
      <c r="U1304" s="7"/>
      <c r="V1304" s="7"/>
      <c r="W1304" s="7"/>
      <c r="X1304" s="7"/>
      <c r="Y1304" s="7"/>
      <c r="Z1304" s="7"/>
      <c r="AA1304" s="7"/>
      <c r="AB1304" s="7"/>
      <c r="AC1304" s="7"/>
      <c r="AD1304" s="7"/>
      <c r="AE1304" s="7"/>
      <c r="AF1304" s="7"/>
      <c r="AG1304" s="7"/>
      <c r="AH1304" s="7"/>
      <c r="AI1304" s="7"/>
      <c r="AJ1304" s="7"/>
      <c r="AK1304" s="7"/>
      <c r="AL1304" s="7"/>
      <c r="AM1304" s="7"/>
      <c r="AN1304" s="7"/>
      <c r="AO1304" s="7"/>
      <c r="AP1304" s="7"/>
      <c r="AQ1304" s="7"/>
    </row>
    <row r="1305">
      <c r="A1305" s="7"/>
      <c r="B1305" s="450"/>
      <c r="C1305" s="450"/>
      <c r="D1305" s="450"/>
      <c r="E1305" s="7"/>
      <c r="F1305" s="7"/>
      <c r="G1305" s="7"/>
      <c r="H1305" s="7"/>
      <c r="I1305" s="7"/>
      <c r="J1305" s="7"/>
      <c r="K1305" s="7"/>
      <c r="L1305" s="1733"/>
      <c r="M1305" s="7"/>
      <c r="N1305" s="7"/>
      <c r="O1305" s="7"/>
      <c r="P1305" s="7"/>
      <c r="Q1305" s="7"/>
      <c r="R1305" s="7"/>
      <c r="S1305" s="7"/>
      <c r="T1305" s="95"/>
      <c r="U1305" s="7"/>
      <c r="V1305" s="7"/>
      <c r="W1305" s="7"/>
      <c r="X1305" s="7"/>
      <c r="Y1305" s="7"/>
      <c r="Z1305" s="7"/>
      <c r="AA1305" s="7"/>
      <c r="AB1305" s="7"/>
      <c r="AC1305" s="7"/>
      <c r="AD1305" s="7"/>
      <c r="AE1305" s="7"/>
      <c r="AF1305" s="7"/>
      <c r="AG1305" s="7"/>
      <c r="AH1305" s="7"/>
      <c r="AI1305" s="7"/>
      <c r="AJ1305" s="7"/>
      <c r="AK1305" s="7"/>
      <c r="AL1305" s="7"/>
      <c r="AM1305" s="7"/>
      <c r="AN1305" s="7"/>
      <c r="AO1305" s="7"/>
      <c r="AP1305" s="7"/>
      <c r="AQ1305" s="7"/>
    </row>
    <row r="1306">
      <c r="A1306" s="7"/>
      <c r="B1306" s="450"/>
      <c r="C1306" s="450"/>
      <c r="D1306" s="450"/>
      <c r="E1306" s="7"/>
      <c r="F1306" s="7"/>
      <c r="G1306" s="7"/>
      <c r="H1306" s="7"/>
      <c r="I1306" s="7"/>
      <c r="J1306" s="7"/>
      <c r="K1306" s="7"/>
      <c r="L1306" s="1733"/>
      <c r="M1306" s="7"/>
      <c r="N1306" s="7"/>
      <c r="O1306" s="7"/>
      <c r="P1306" s="7"/>
      <c r="Q1306" s="7"/>
      <c r="R1306" s="7"/>
      <c r="S1306" s="7"/>
      <c r="T1306" s="95"/>
      <c r="U1306" s="7"/>
      <c r="V1306" s="7"/>
      <c r="W1306" s="7"/>
      <c r="X1306" s="7"/>
      <c r="Y1306" s="7"/>
      <c r="Z1306" s="7"/>
      <c r="AA1306" s="7"/>
      <c r="AB1306" s="7"/>
      <c r="AC1306" s="7"/>
      <c r="AD1306" s="7"/>
      <c r="AE1306" s="7"/>
      <c r="AF1306" s="7"/>
      <c r="AG1306" s="7"/>
      <c r="AH1306" s="7"/>
      <c r="AI1306" s="7"/>
      <c r="AJ1306" s="7"/>
      <c r="AK1306" s="7"/>
      <c r="AL1306" s="7"/>
      <c r="AM1306" s="7"/>
      <c r="AN1306" s="7"/>
      <c r="AO1306" s="7"/>
      <c r="AP1306" s="7"/>
      <c r="AQ1306" s="7"/>
    </row>
    <row r="1307">
      <c r="A1307" s="7"/>
      <c r="B1307" s="450"/>
      <c r="C1307" s="450"/>
      <c r="D1307" s="450"/>
      <c r="E1307" s="7"/>
      <c r="F1307" s="7"/>
      <c r="G1307" s="7"/>
      <c r="H1307" s="7"/>
      <c r="I1307" s="7"/>
      <c r="J1307" s="7"/>
      <c r="K1307" s="7"/>
      <c r="L1307" s="1733"/>
      <c r="M1307" s="7"/>
      <c r="N1307" s="7"/>
      <c r="O1307" s="7"/>
      <c r="P1307" s="7"/>
      <c r="Q1307" s="7"/>
      <c r="R1307" s="7"/>
      <c r="S1307" s="7"/>
      <c r="T1307" s="95"/>
      <c r="U1307" s="7"/>
      <c r="V1307" s="7"/>
      <c r="W1307" s="7"/>
      <c r="X1307" s="7"/>
      <c r="Y1307" s="7"/>
      <c r="Z1307" s="7"/>
      <c r="AA1307" s="7"/>
      <c r="AB1307" s="7"/>
      <c r="AC1307" s="7"/>
      <c r="AD1307" s="7"/>
      <c r="AE1307" s="7"/>
      <c r="AF1307" s="7"/>
      <c r="AG1307" s="7"/>
      <c r="AH1307" s="7"/>
      <c r="AI1307" s="7"/>
      <c r="AJ1307" s="7"/>
      <c r="AK1307" s="7"/>
      <c r="AL1307" s="7"/>
      <c r="AM1307" s="7"/>
      <c r="AN1307" s="7"/>
      <c r="AO1307" s="7"/>
      <c r="AP1307" s="7"/>
      <c r="AQ1307" s="7"/>
    </row>
    <row r="1308">
      <c r="A1308" s="7"/>
      <c r="B1308" s="450"/>
      <c r="C1308" s="450"/>
      <c r="D1308" s="450"/>
      <c r="E1308" s="7"/>
      <c r="F1308" s="7"/>
      <c r="G1308" s="7"/>
      <c r="H1308" s="7"/>
      <c r="I1308" s="7"/>
      <c r="J1308" s="7"/>
      <c r="K1308" s="7"/>
      <c r="L1308" s="1733"/>
      <c r="M1308" s="7"/>
      <c r="N1308" s="7"/>
      <c r="O1308" s="7"/>
      <c r="P1308" s="7"/>
      <c r="Q1308" s="7"/>
      <c r="R1308" s="7"/>
      <c r="S1308" s="7"/>
      <c r="T1308" s="95"/>
      <c r="U1308" s="7"/>
      <c r="V1308" s="7"/>
      <c r="W1308" s="7"/>
      <c r="X1308" s="7"/>
      <c r="Y1308" s="7"/>
      <c r="Z1308" s="7"/>
      <c r="AA1308" s="7"/>
      <c r="AB1308" s="7"/>
      <c r="AC1308" s="7"/>
      <c r="AD1308" s="7"/>
      <c r="AE1308" s="7"/>
      <c r="AF1308" s="7"/>
      <c r="AG1308" s="7"/>
      <c r="AH1308" s="7"/>
      <c r="AI1308" s="7"/>
      <c r="AJ1308" s="7"/>
      <c r="AK1308" s="7"/>
      <c r="AL1308" s="7"/>
      <c r="AM1308" s="7"/>
      <c r="AN1308" s="7"/>
      <c r="AO1308" s="7"/>
      <c r="AP1308" s="7"/>
      <c r="AQ1308" s="7"/>
    </row>
    <row r="1309">
      <c r="A1309" s="7"/>
      <c r="B1309" s="450"/>
      <c r="C1309" s="450"/>
      <c r="D1309" s="450"/>
      <c r="E1309" s="7"/>
      <c r="F1309" s="7"/>
      <c r="G1309" s="7"/>
      <c r="H1309" s="7"/>
      <c r="I1309" s="7"/>
      <c r="J1309" s="7"/>
      <c r="K1309" s="7"/>
      <c r="L1309" s="1733"/>
      <c r="M1309" s="7"/>
      <c r="N1309" s="7"/>
      <c r="O1309" s="7"/>
      <c r="P1309" s="7"/>
      <c r="Q1309" s="7"/>
      <c r="R1309" s="7"/>
      <c r="S1309" s="7"/>
      <c r="T1309" s="95"/>
      <c r="U1309" s="7"/>
      <c r="V1309" s="7"/>
      <c r="W1309" s="7"/>
      <c r="X1309" s="7"/>
      <c r="Y1309" s="7"/>
      <c r="Z1309" s="7"/>
      <c r="AA1309" s="7"/>
      <c r="AB1309" s="7"/>
      <c r="AC1309" s="7"/>
      <c r="AD1309" s="7"/>
      <c r="AE1309" s="7"/>
      <c r="AF1309" s="7"/>
      <c r="AG1309" s="7"/>
      <c r="AH1309" s="7"/>
      <c r="AI1309" s="7"/>
      <c r="AJ1309" s="7"/>
      <c r="AK1309" s="7"/>
      <c r="AL1309" s="7"/>
      <c r="AM1309" s="7"/>
      <c r="AN1309" s="7"/>
      <c r="AO1309" s="7"/>
      <c r="AP1309" s="7"/>
      <c r="AQ1309" s="7"/>
    </row>
    <row r="1310">
      <c r="A1310" s="7"/>
      <c r="B1310" s="450"/>
      <c r="C1310" s="450"/>
      <c r="D1310" s="450"/>
      <c r="E1310" s="7"/>
      <c r="F1310" s="7"/>
      <c r="G1310" s="7"/>
      <c r="H1310" s="7"/>
      <c r="I1310" s="7"/>
      <c r="J1310" s="7"/>
      <c r="K1310" s="7"/>
      <c r="L1310" s="1733"/>
      <c r="M1310" s="7"/>
      <c r="N1310" s="7"/>
      <c r="O1310" s="7"/>
      <c r="P1310" s="7"/>
      <c r="Q1310" s="7"/>
      <c r="R1310" s="7"/>
      <c r="S1310" s="7"/>
      <c r="T1310" s="95"/>
      <c r="U1310" s="7"/>
      <c r="V1310" s="7"/>
      <c r="W1310" s="7"/>
      <c r="X1310" s="7"/>
      <c r="Y1310" s="7"/>
      <c r="Z1310" s="7"/>
      <c r="AA1310" s="7"/>
      <c r="AB1310" s="7"/>
      <c r="AC1310" s="7"/>
      <c r="AD1310" s="7"/>
      <c r="AE1310" s="7"/>
      <c r="AF1310" s="7"/>
      <c r="AG1310" s="7"/>
      <c r="AH1310" s="7"/>
      <c r="AI1310" s="7"/>
      <c r="AJ1310" s="7"/>
      <c r="AK1310" s="7"/>
      <c r="AL1310" s="7"/>
      <c r="AM1310" s="7"/>
      <c r="AN1310" s="7"/>
      <c r="AO1310" s="7"/>
      <c r="AP1310" s="7"/>
      <c r="AQ1310" s="7"/>
    </row>
    <row r="1311">
      <c r="A1311" s="7"/>
      <c r="B1311" s="450"/>
      <c r="C1311" s="450"/>
      <c r="D1311" s="450"/>
      <c r="E1311" s="7"/>
      <c r="F1311" s="7"/>
      <c r="G1311" s="7"/>
      <c r="H1311" s="7"/>
      <c r="I1311" s="7"/>
      <c r="J1311" s="7"/>
      <c r="K1311" s="7"/>
      <c r="L1311" s="1733"/>
      <c r="M1311" s="7"/>
      <c r="N1311" s="7"/>
      <c r="O1311" s="7"/>
      <c r="P1311" s="7"/>
      <c r="Q1311" s="7"/>
      <c r="R1311" s="7"/>
      <c r="S1311" s="7"/>
      <c r="T1311" s="95"/>
      <c r="U1311" s="7"/>
      <c r="V1311" s="7"/>
      <c r="W1311" s="7"/>
      <c r="X1311" s="7"/>
      <c r="Y1311" s="7"/>
      <c r="Z1311" s="7"/>
      <c r="AA1311" s="7"/>
      <c r="AB1311" s="7"/>
      <c r="AC1311" s="7"/>
      <c r="AD1311" s="7"/>
      <c r="AE1311" s="7"/>
      <c r="AF1311" s="7"/>
      <c r="AG1311" s="7"/>
      <c r="AH1311" s="7"/>
      <c r="AI1311" s="7"/>
      <c r="AJ1311" s="7"/>
      <c r="AK1311" s="7"/>
      <c r="AL1311" s="7"/>
      <c r="AM1311" s="7"/>
      <c r="AN1311" s="7"/>
      <c r="AO1311" s="7"/>
      <c r="AP1311" s="7"/>
      <c r="AQ1311" s="7"/>
    </row>
    <row r="1312">
      <c r="A1312" s="7"/>
      <c r="B1312" s="450"/>
      <c r="C1312" s="450"/>
      <c r="D1312" s="450"/>
      <c r="E1312" s="7"/>
      <c r="F1312" s="7"/>
      <c r="G1312" s="7"/>
      <c r="H1312" s="7"/>
      <c r="I1312" s="7"/>
      <c r="J1312" s="7"/>
      <c r="K1312" s="7"/>
      <c r="L1312" s="1733"/>
      <c r="M1312" s="7"/>
      <c r="N1312" s="7"/>
      <c r="O1312" s="7"/>
      <c r="P1312" s="7"/>
      <c r="Q1312" s="7"/>
      <c r="R1312" s="7"/>
      <c r="S1312" s="7"/>
      <c r="T1312" s="95"/>
      <c r="U1312" s="7"/>
      <c r="V1312" s="7"/>
      <c r="W1312" s="7"/>
      <c r="X1312" s="7"/>
      <c r="Y1312" s="7"/>
      <c r="Z1312" s="7"/>
      <c r="AA1312" s="7"/>
      <c r="AB1312" s="7"/>
      <c r="AC1312" s="7"/>
      <c r="AD1312" s="7"/>
      <c r="AE1312" s="7"/>
      <c r="AF1312" s="7"/>
      <c r="AG1312" s="7"/>
      <c r="AH1312" s="7"/>
      <c r="AI1312" s="7"/>
      <c r="AJ1312" s="7"/>
      <c r="AK1312" s="7"/>
      <c r="AL1312" s="7"/>
      <c r="AM1312" s="7"/>
      <c r="AN1312" s="7"/>
      <c r="AO1312" s="7"/>
      <c r="AP1312" s="7"/>
      <c r="AQ1312" s="7"/>
    </row>
    <row r="1313">
      <c r="A1313" s="7"/>
      <c r="B1313" s="450"/>
      <c r="C1313" s="450"/>
      <c r="D1313" s="450"/>
      <c r="E1313" s="7"/>
      <c r="F1313" s="7"/>
      <c r="G1313" s="7"/>
      <c r="H1313" s="7"/>
      <c r="I1313" s="7"/>
      <c r="J1313" s="7"/>
      <c r="K1313" s="7"/>
      <c r="L1313" s="1733"/>
      <c r="M1313" s="7"/>
      <c r="N1313" s="7"/>
      <c r="O1313" s="7"/>
      <c r="P1313" s="7"/>
      <c r="Q1313" s="7"/>
      <c r="R1313" s="7"/>
      <c r="S1313" s="7"/>
      <c r="T1313" s="95"/>
      <c r="U1313" s="7"/>
      <c r="V1313" s="7"/>
      <c r="W1313" s="7"/>
      <c r="X1313" s="7"/>
      <c r="Y1313" s="7"/>
      <c r="Z1313" s="7"/>
      <c r="AA1313" s="7"/>
      <c r="AB1313" s="7"/>
      <c r="AC1313" s="7"/>
      <c r="AD1313" s="7"/>
      <c r="AE1313" s="7"/>
      <c r="AF1313" s="7"/>
      <c r="AG1313" s="7"/>
      <c r="AH1313" s="7"/>
      <c r="AI1313" s="7"/>
      <c r="AJ1313" s="7"/>
      <c r="AK1313" s="7"/>
      <c r="AL1313" s="7"/>
      <c r="AM1313" s="7"/>
      <c r="AN1313" s="7"/>
      <c r="AO1313" s="7"/>
      <c r="AP1313" s="7"/>
      <c r="AQ1313" s="7"/>
    </row>
    <row r="1314">
      <c r="A1314" s="7"/>
      <c r="B1314" s="450"/>
      <c r="C1314" s="450"/>
      <c r="D1314" s="450"/>
      <c r="E1314" s="7"/>
      <c r="F1314" s="7"/>
      <c r="G1314" s="7"/>
      <c r="H1314" s="7"/>
      <c r="I1314" s="7"/>
      <c r="J1314" s="7"/>
      <c r="K1314" s="7"/>
      <c r="L1314" s="1733"/>
      <c r="M1314" s="7"/>
      <c r="N1314" s="7"/>
      <c r="O1314" s="7"/>
      <c r="P1314" s="7"/>
      <c r="Q1314" s="7"/>
      <c r="R1314" s="7"/>
      <c r="S1314" s="7"/>
      <c r="T1314" s="95"/>
      <c r="U1314" s="7"/>
      <c r="V1314" s="7"/>
      <c r="W1314" s="7"/>
      <c r="X1314" s="7"/>
      <c r="Y1314" s="7"/>
      <c r="Z1314" s="7"/>
      <c r="AA1314" s="7"/>
      <c r="AB1314" s="7"/>
      <c r="AC1314" s="7"/>
      <c r="AD1314" s="7"/>
      <c r="AE1314" s="7"/>
      <c r="AF1314" s="7"/>
      <c r="AG1314" s="7"/>
      <c r="AH1314" s="7"/>
      <c r="AI1314" s="7"/>
      <c r="AJ1314" s="7"/>
      <c r="AK1314" s="7"/>
      <c r="AL1314" s="7"/>
      <c r="AM1314" s="7"/>
      <c r="AN1314" s="7"/>
      <c r="AO1314" s="7"/>
      <c r="AP1314" s="7"/>
      <c r="AQ1314" s="7"/>
    </row>
    <row r="1315">
      <c r="A1315" s="7"/>
      <c r="B1315" s="450"/>
      <c r="C1315" s="450"/>
      <c r="D1315" s="450"/>
      <c r="E1315" s="7"/>
      <c r="F1315" s="7"/>
      <c r="G1315" s="7"/>
      <c r="H1315" s="7"/>
      <c r="I1315" s="7"/>
      <c r="J1315" s="7"/>
      <c r="K1315" s="7"/>
      <c r="L1315" s="1733"/>
      <c r="M1315" s="7"/>
      <c r="N1315" s="7"/>
      <c r="O1315" s="7"/>
      <c r="P1315" s="7"/>
      <c r="Q1315" s="7"/>
      <c r="R1315" s="7"/>
      <c r="S1315" s="7"/>
      <c r="T1315" s="95"/>
      <c r="U1315" s="7"/>
      <c r="V1315" s="7"/>
      <c r="W1315" s="7"/>
      <c r="X1315" s="7"/>
      <c r="Y1315" s="7"/>
      <c r="Z1315" s="7"/>
      <c r="AA1315" s="7"/>
      <c r="AB1315" s="7"/>
      <c r="AC1315" s="7"/>
      <c r="AD1315" s="7"/>
      <c r="AE1315" s="7"/>
      <c r="AF1315" s="7"/>
      <c r="AG1315" s="7"/>
      <c r="AH1315" s="7"/>
      <c r="AI1315" s="7"/>
      <c r="AJ1315" s="7"/>
      <c r="AK1315" s="7"/>
      <c r="AL1315" s="7"/>
      <c r="AM1315" s="7"/>
      <c r="AN1315" s="7"/>
      <c r="AO1315" s="7"/>
      <c r="AP1315" s="7"/>
      <c r="AQ1315" s="7"/>
    </row>
    <row r="1316">
      <c r="A1316" s="7"/>
      <c r="B1316" s="450"/>
      <c r="C1316" s="450"/>
      <c r="D1316" s="450"/>
      <c r="E1316" s="7"/>
      <c r="F1316" s="7"/>
      <c r="G1316" s="7"/>
      <c r="H1316" s="7"/>
      <c r="I1316" s="7"/>
      <c r="J1316" s="7"/>
      <c r="K1316" s="7"/>
      <c r="L1316" s="1733"/>
      <c r="M1316" s="7"/>
      <c r="N1316" s="7"/>
      <c r="O1316" s="7"/>
      <c r="P1316" s="7"/>
      <c r="Q1316" s="7"/>
      <c r="R1316" s="7"/>
      <c r="S1316" s="7"/>
      <c r="T1316" s="95"/>
      <c r="U1316" s="7"/>
      <c r="V1316" s="7"/>
      <c r="W1316" s="7"/>
      <c r="X1316" s="7"/>
      <c r="Y1316" s="7"/>
      <c r="Z1316" s="7"/>
      <c r="AA1316" s="7"/>
      <c r="AB1316" s="7"/>
      <c r="AC1316" s="7"/>
      <c r="AD1316" s="7"/>
      <c r="AE1316" s="7"/>
      <c r="AF1316" s="7"/>
      <c r="AG1316" s="7"/>
      <c r="AH1316" s="7"/>
      <c r="AI1316" s="7"/>
      <c r="AJ1316" s="7"/>
      <c r="AK1316" s="7"/>
      <c r="AL1316" s="7"/>
      <c r="AM1316" s="7"/>
      <c r="AN1316" s="7"/>
      <c r="AO1316" s="7"/>
      <c r="AP1316" s="7"/>
      <c r="AQ1316" s="7"/>
    </row>
    <row r="1317">
      <c r="A1317" s="7"/>
      <c r="B1317" s="450"/>
      <c r="C1317" s="450"/>
      <c r="D1317" s="450"/>
      <c r="E1317" s="7"/>
      <c r="F1317" s="7"/>
      <c r="G1317" s="7"/>
      <c r="H1317" s="7"/>
      <c r="I1317" s="7"/>
      <c r="J1317" s="7"/>
      <c r="K1317" s="7"/>
      <c r="L1317" s="1733"/>
      <c r="M1317" s="7"/>
      <c r="N1317" s="7"/>
      <c r="O1317" s="7"/>
      <c r="P1317" s="7"/>
      <c r="Q1317" s="7"/>
      <c r="R1317" s="7"/>
      <c r="S1317" s="7"/>
      <c r="T1317" s="95"/>
      <c r="U1317" s="7"/>
      <c r="V1317" s="7"/>
      <c r="W1317" s="7"/>
      <c r="X1317" s="7"/>
      <c r="Y1317" s="7"/>
      <c r="Z1317" s="7"/>
      <c r="AA1317" s="7"/>
      <c r="AB1317" s="7"/>
      <c r="AC1317" s="7"/>
      <c r="AD1317" s="7"/>
      <c r="AE1317" s="7"/>
      <c r="AF1317" s="7"/>
      <c r="AG1317" s="7"/>
      <c r="AH1317" s="7"/>
      <c r="AI1317" s="7"/>
      <c r="AJ1317" s="7"/>
      <c r="AK1317" s="7"/>
      <c r="AL1317" s="7"/>
      <c r="AM1317" s="7"/>
      <c r="AN1317" s="7"/>
      <c r="AO1317" s="7"/>
      <c r="AP1317" s="7"/>
      <c r="AQ1317" s="7"/>
    </row>
    <row r="1318">
      <c r="A1318" s="7"/>
      <c r="B1318" s="450"/>
      <c r="C1318" s="450"/>
      <c r="D1318" s="450"/>
      <c r="E1318" s="7"/>
      <c r="F1318" s="7"/>
      <c r="G1318" s="7"/>
      <c r="H1318" s="7"/>
      <c r="I1318" s="7"/>
      <c r="J1318" s="7"/>
      <c r="K1318" s="7"/>
      <c r="L1318" s="1733"/>
      <c r="M1318" s="7"/>
      <c r="N1318" s="7"/>
      <c r="O1318" s="7"/>
      <c r="P1318" s="7"/>
      <c r="Q1318" s="7"/>
      <c r="R1318" s="7"/>
      <c r="S1318" s="7"/>
      <c r="T1318" s="95"/>
      <c r="U1318" s="7"/>
      <c r="V1318" s="7"/>
      <c r="W1318" s="7"/>
      <c r="X1318" s="7"/>
      <c r="Y1318" s="7"/>
      <c r="Z1318" s="7"/>
      <c r="AA1318" s="7"/>
      <c r="AB1318" s="7"/>
      <c r="AC1318" s="7"/>
      <c r="AD1318" s="7"/>
      <c r="AE1318" s="7"/>
      <c r="AF1318" s="7"/>
      <c r="AG1318" s="7"/>
      <c r="AH1318" s="7"/>
      <c r="AI1318" s="7"/>
      <c r="AJ1318" s="7"/>
      <c r="AK1318" s="7"/>
      <c r="AL1318" s="7"/>
      <c r="AM1318" s="7"/>
      <c r="AN1318" s="7"/>
      <c r="AO1318" s="7"/>
      <c r="AP1318" s="7"/>
      <c r="AQ1318" s="7"/>
    </row>
    <row r="1319">
      <c r="A1319" s="7"/>
      <c r="B1319" s="450"/>
      <c r="C1319" s="450"/>
      <c r="D1319" s="450"/>
      <c r="E1319" s="7"/>
      <c r="F1319" s="7"/>
      <c r="G1319" s="7"/>
      <c r="H1319" s="7"/>
      <c r="I1319" s="7"/>
      <c r="J1319" s="7"/>
      <c r="K1319" s="7"/>
      <c r="L1319" s="1733"/>
      <c r="M1319" s="7"/>
      <c r="N1319" s="7"/>
      <c r="O1319" s="7"/>
      <c r="P1319" s="7"/>
      <c r="Q1319" s="7"/>
      <c r="R1319" s="7"/>
      <c r="S1319" s="7"/>
      <c r="T1319" s="95"/>
      <c r="U1319" s="7"/>
      <c r="V1319" s="7"/>
      <c r="W1319" s="7"/>
      <c r="X1319" s="7"/>
      <c r="Y1319" s="7"/>
      <c r="Z1319" s="7"/>
      <c r="AA1319" s="7"/>
      <c r="AB1319" s="7"/>
      <c r="AC1319" s="7"/>
      <c r="AD1319" s="7"/>
      <c r="AE1319" s="7"/>
      <c r="AF1319" s="7"/>
      <c r="AG1319" s="7"/>
      <c r="AH1319" s="7"/>
      <c r="AI1319" s="7"/>
      <c r="AJ1319" s="7"/>
      <c r="AK1319" s="7"/>
      <c r="AL1319" s="7"/>
      <c r="AM1319" s="7"/>
      <c r="AN1319" s="7"/>
      <c r="AO1319" s="7"/>
      <c r="AP1319" s="7"/>
      <c r="AQ1319" s="7"/>
    </row>
    <row r="1320">
      <c r="A1320" s="7"/>
      <c r="B1320" s="450"/>
      <c r="C1320" s="450"/>
      <c r="D1320" s="450"/>
      <c r="E1320" s="7"/>
      <c r="F1320" s="7"/>
      <c r="G1320" s="7"/>
      <c r="H1320" s="7"/>
      <c r="I1320" s="7"/>
      <c r="J1320" s="7"/>
      <c r="K1320" s="7"/>
      <c r="L1320" s="1733"/>
      <c r="M1320" s="7"/>
      <c r="N1320" s="7"/>
      <c r="O1320" s="7"/>
      <c r="P1320" s="7"/>
      <c r="Q1320" s="7"/>
      <c r="R1320" s="7"/>
      <c r="S1320" s="7"/>
      <c r="T1320" s="95"/>
      <c r="U1320" s="7"/>
      <c r="V1320" s="7"/>
      <c r="W1320" s="7"/>
      <c r="X1320" s="7"/>
      <c r="Y1320" s="7"/>
      <c r="Z1320" s="7"/>
      <c r="AA1320" s="7"/>
      <c r="AB1320" s="7"/>
      <c r="AC1320" s="7"/>
      <c r="AD1320" s="7"/>
      <c r="AE1320" s="7"/>
      <c r="AF1320" s="7"/>
      <c r="AG1320" s="7"/>
      <c r="AH1320" s="7"/>
      <c r="AI1320" s="7"/>
      <c r="AJ1320" s="7"/>
      <c r="AK1320" s="7"/>
      <c r="AL1320" s="7"/>
      <c r="AM1320" s="7"/>
      <c r="AN1320" s="7"/>
      <c r="AO1320" s="7"/>
      <c r="AP1320" s="7"/>
      <c r="AQ1320" s="7"/>
    </row>
    <row r="1321">
      <c r="A1321" s="7"/>
      <c r="B1321" s="450"/>
      <c r="C1321" s="450"/>
      <c r="D1321" s="450"/>
      <c r="E1321" s="7"/>
      <c r="F1321" s="7"/>
      <c r="G1321" s="7"/>
      <c r="H1321" s="7"/>
      <c r="I1321" s="7"/>
      <c r="J1321" s="7"/>
      <c r="K1321" s="7"/>
      <c r="L1321" s="1733"/>
      <c r="M1321" s="7"/>
      <c r="N1321" s="7"/>
      <c r="O1321" s="7"/>
      <c r="P1321" s="7"/>
      <c r="Q1321" s="7"/>
      <c r="R1321" s="7"/>
      <c r="S1321" s="7"/>
      <c r="T1321" s="95"/>
      <c r="U1321" s="7"/>
      <c r="V1321" s="7"/>
      <c r="W1321" s="7"/>
      <c r="X1321" s="7"/>
      <c r="Y1321" s="7"/>
      <c r="Z1321" s="7"/>
      <c r="AA1321" s="7"/>
      <c r="AB1321" s="7"/>
      <c r="AC1321" s="7"/>
      <c r="AD1321" s="7"/>
      <c r="AE1321" s="7"/>
      <c r="AF1321" s="7"/>
      <c r="AG1321" s="7"/>
      <c r="AH1321" s="7"/>
      <c r="AI1321" s="7"/>
      <c r="AJ1321" s="7"/>
      <c r="AK1321" s="7"/>
      <c r="AL1321" s="7"/>
      <c r="AM1321" s="7"/>
      <c r="AN1321" s="7"/>
      <c r="AO1321" s="7"/>
      <c r="AP1321" s="7"/>
      <c r="AQ1321" s="7"/>
    </row>
    <row r="1322">
      <c r="A1322" s="7"/>
      <c r="B1322" s="450"/>
      <c r="C1322" s="450"/>
      <c r="D1322" s="450"/>
      <c r="E1322" s="7"/>
      <c r="F1322" s="7"/>
      <c r="G1322" s="7"/>
      <c r="H1322" s="7"/>
      <c r="I1322" s="7"/>
      <c r="J1322" s="7"/>
      <c r="K1322" s="7"/>
      <c r="L1322" s="1733"/>
      <c r="M1322" s="7"/>
      <c r="N1322" s="7"/>
      <c r="O1322" s="7"/>
      <c r="P1322" s="7"/>
      <c r="Q1322" s="7"/>
      <c r="R1322" s="7"/>
      <c r="S1322" s="7"/>
      <c r="T1322" s="95"/>
      <c r="U1322" s="7"/>
      <c r="V1322" s="7"/>
      <c r="W1322" s="7"/>
      <c r="X1322" s="7"/>
      <c r="Y1322" s="7"/>
      <c r="Z1322" s="7"/>
      <c r="AA1322" s="7"/>
      <c r="AB1322" s="7"/>
      <c r="AC1322" s="7"/>
      <c r="AD1322" s="7"/>
      <c r="AE1322" s="7"/>
      <c r="AF1322" s="7"/>
      <c r="AG1322" s="7"/>
      <c r="AH1322" s="7"/>
      <c r="AI1322" s="7"/>
      <c r="AJ1322" s="7"/>
      <c r="AK1322" s="7"/>
      <c r="AL1322" s="7"/>
      <c r="AM1322" s="7"/>
      <c r="AN1322" s="7"/>
      <c r="AO1322" s="7"/>
      <c r="AP1322" s="7"/>
      <c r="AQ1322" s="7"/>
    </row>
    <row r="1323">
      <c r="A1323" s="7"/>
      <c r="B1323" s="450"/>
      <c r="C1323" s="450"/>
      <c r="D1323" s="450"/>
      <c r="E1323" s="7"/>
      <c r="F1323" s="7"/>
      <c r="G1323" s="7"/>
      <c r="H1323" s="7"/>
      <c r="I1323" s="7"/>
      <c r="J1323" s="7"/>
      <c r="K1323" s="7"/>
      <c r="L1323" s="1733"/>
      <c r="M1323" s="7"/>
      <c r="N1323" s="7"/>
      <c r="O1323" s="7"/>
      <c r="P1323" s="7"/>
      <c r="Q1323" s="7"/>
      <c r="R1323" s="7"/>
      <c r="S1323" s="7"/>
      <c r="T1323" s="95"/>
      <c r="U1323" s="7"/>
      <c r="V1323" s="7"/>
      <c r="W1323" s="7"/>
      <c r="X1323" s="7"/>
      <c r="Y1323" s="7"/>
      <c r="Z1323" s="7"/>
      <c r="AA1323" s="7"/>
      <c r="AB1323" s="7"/>
      <c r="AC1323" s="7"/>
      <c r="AD1323" s="7"/>
      <c r="AE1323" s="7"/>
      <c r="AF1323" s="7"/>
      <c r="AG1323" s="7"/>
      <c r="AH1323" s="7"/>
      <c r="AI1323" s="7"/>
      <c r="AJ1323" s="7"/>
      <c r="AK1323" s="7"/>
      <c r="AL1323" s="7"/>
      <c r="AM1323" s="7"/>
      <c r="AN1323" s="7"/>
      <c r="AO1323" s="7"/>
      <c r="AP1323" s="7"/>
      <c r="AQ1323" s="7"/>
    </row>
    <row r="1324">
      <c r="A1324" s="7"/>
      <c r="B1324" s="450"/>
      <c r="C1324" s="450"/>
      <c r="D1324" s="450"/>
      <c r="E1324" s="7"/>
      <c r="F1324" s="7"/>
      <c r="G1324" s="7"/>
      <c r="H1324" s="7"/>
      <c r="I1324" s="7"/>
      <c r="J1324" s="7"/>
      <c r="K1324" s="7"/>
      <c r="L1324" s="1733"/>
      <c r="M1324" s="7"/>
      <c r="N1324" s="7"/>
      <c r="O1324" s="7"/>
      <c r="P1324" s="7"/>
      <c r="Q1324" s="7"/>
      <c r="R1324" s="7"/>
      <c r="S1324" s="7"/>
      <c r="T1324" s="95"/>
      <c r="U1324" s="7"/>
      <c r="V1324" s="7"/>
      <c r="W1324" s="7"/>
      <c r="X1324" s="7"/>
      <c r="Y1324" s="7"/>
      <c r="Z1324" s="7"/>
      <c r="AA1324" s="7"/>
      <c r="AB1324" s="7"/>
      <c r="AC1324" s="7"/>
      <c r="AD1324" s="7"/>
      <c r="AE1324" s="7"/>
      <c r="AF1324" s="7"/>
      <c r="AG1324" s="7"/>
      <c r="AH1324" s="7"/>
      <c r="AI1324" s="7"/>
      <c r="AJ1324" s="7"/>
      <c r="AK1324" s="7"/>
      <c r="AL1324" s="7"/>
      <c r="AM1324" s="7"/>
      <c r="AN1324" s="7"/>
      <c r="AO1324" s="7"/>
      <c r="AP1324" s="7"/>
      <c r="AQ1324" s="7"/>
    </row>
    <row r="1325">
      <c r="A1325" s="7"/>
      <c r="B1325" s="450"/>
      <c r="C1325" s="450"/>
      <c r="D1325" s="450"/>
      <c r="E1325" s="7"/>
      <c r="F1325" s="7"/>
      <c r="G1325" s="7"/>
      <c r="H1325" s="7"/>
      <c r="I1325" s="7"/>
      <c r="J1325" s="7"/>
      <c r="K1325" s="7"/>
      <c r="L1325" s="1733"/>
      <c r="M1325" s="7"/>
      <c r="N1325" s="7"/>
      <c r="O1325" s="7"/>
      <c r="P1325" s="7"/>
      <c r="Q1325" s="7"/>
      <c r="R1325" s="7"/>
      <c r="S1325" s="7"/>
      <c r="T1325" s="95"/>
      <c r="U1325" s="7"/>
      <c r="V1325" s="7"/>
      <c r="W1325" s="7"/>
      <c r="X1325" s="7"/>
      <c r="Y1325" s="7"/>
      <c r="Z1325" s="7"/>
      <c r="AA1325" s="7"/>
      <c r="AB1325" s="7"/>
      <c r="AC1325" s="7"/>
      <c r="AD1325" s="7"/>
      <c r="AE1325" s="7"/>
      <c r="AF1325" s="7"/>
      <c r="AG1325" s="7"/>
      <c r="AH1325" s="7"/>
      <c r="AI1325" s="7"/>
      <c r="AJ1325" s="7"/>
      <c r="AK1325" s="7"/>
      <c r="AL1325" s="7"/>
      <c r="AM1325" s="7"/>
      <c r="AN1325" s="7"/>
      <c r="AO1325" s="7"/>
      <c r="AP1325" s="7"/>
      <c r="AQ1325" s="7"/>
    </row>
    <row r="1326">
      <c r="A1326" s="7"/>
      <c r="B1326" s="450"/>
      <c r="C1326" s="450"/>
      <c r="D1326" s="450"/>
      <c r="E1326" s="7"/>
      <c r="F1326" s="7"/>
      <c r="G1326" s="7"/>
      <c r="H1326" s="7"/>
      <c r="I1326" s="7"/>
      <c r="J1326" s="7"/>
      <c r="K1326" s="7"/>
      <c r="L1326" s="1733"/>
      <c r="M1326" s="7"/>
      <c r="N1326" s="7"/>
      <c r="O1326" s="7"/>
      <c r="P1326" s="7"/>
      <c r="Q1326" s="7"/>
      <c r="R1326" s="7"/>
      <c r="S1326" s="7"/>
      <c r="T1326" s="95"/>
      <c r="U1326" s="7"/>
      <c r="V1326" s="7"/>
      <c r="W1326" s="7"/>
      <c r="X1326" s="7"/>
      <c r="Y1326" s="7"/>
      <c r="Z1326" s="7"/>
      <c r="AA1326" s="7"/>
      <c r="AB1326" s="7"/>
      <c r="AC1326" s="7"/>
      <c r="AD1326" s="7"/>
      <c r="AE1326" s="7"/>
      <c r="AF1326" s="7"/>
      <c r="AG1326" s="7"/>
      <c r="AH1326" s="7"/>
      <c r="AI1326" s="7"/>
      <c r="AJ1326" s="7"/>
      <c r="AK1326" s="7"/>
      <c r="AL1326" s="7"/>
      <c r="AM1326" s="7"/>
      <c r="AN1326" s="7"/>
      <c r="AO1326" s="7"/>
      <c r="AP1326" s="7"/>
      <c r="AQ1326" s="7"/>
    </row>
    <row r="1327">
      <c r="A1327" s="7"/>
      <c r="B1327" s="450"/>
      <c r="C1327" s="450"/>
      <c r="D1327" s="450"/>
      <c r="E1327" s="7"/>
      <c r="F1327" s="7"/>
      <c r="G1327" s="7"/>
      <c r="H1327" s="7"/>
      <c r="I1327" s="7"/>
      <c r="J1327" s="7"/>
      <c r="K1327" s="7"/>
      <c r="L1327" s="1733"/>
      <c r="M1327" s="7"/>
      <c r="N1327" s="7"/>
      <c r="O1327" s="7"/>
      <c r="P1327" s="7"/>
      <c r="Q1327" s="7"/>
      <c r="R1327" s="7"/>
      <c r="S1327" s="7"/>
      <c r="T1327" s="95"/>
      <c r="U1327" s="7"/>
      <c r="V1327" s="7"/>
      <c r="W1327" s="7"/>
      <c r="X1327" s="7"/>
      <c r="Y1327" s="7"/>
      <c r="Z1327" s="7"/>
      <c r="AA1327" s="7"/>
      <c r="AB1327" s="7"/>
      <c r="AC1327" s="7"/>
      <c r="AD1327" s="7"/>
      <c r="AE1327" s="7"/>
      <c r="AF1327" s="7"/>
      <c r="AG1327" s="7"/>
      <c r="AH1327" s="7"/>
      <c r="AI1327" s="7"/>
      <c r="AJ1327" s="7"/>
      <c r="AK1327" s="7"/>
      <c r="AL1327" s="7"/>
      <c r="AM1327" s="7"/>
      <c r="AN1327" s="7"/>
      <c r="AO1327" s="7"/>
      <c r="AP1327" s="7"/>
      <c r="AQ1327" s="7"/>
    </row>
    <row r="1328">
      <c r="A1328" s="7"/>
      <c r="B1328" s="450"/>
      <c r="C1328" s="450"/>
      <c r="D1328" s="450"/>
      <c r="E1328" s="7"/>
      <c r="F1328" s="7"/>
      <c r="G1328" s="7"/>
      <c r="H1328" s="7"/>
      <c r="I1328" s="7"/>
      <c r="J1328" s="7"/>
      <c r="K1328" s="7"/>
      <c r="L1328" s="1733"/>
      <c r="M1328" s="7"/>
      <c r="N1328" s="7"/>
      <c r="O1328" s="7"/>
      <c r="P1328" s="7"/>
      <c r="Q1328" s="7"/>
      <c r="R1328" s="7"/>
      <c r="S1328" s="7"/>
      <c r="T1328" s="95"/>
      <c r="U1328" s="7"/>
      <c r="V1328" s="7"/>
      <c r="W1328" s="7"/>
      <c r="X1328" s="7"/>
      <c r="Y1328" s="7"/>
      <c r="Z1328" s="7"/>
      <c r="AA1328" s="7"/>
      <c r="AB1328" s="7"/>
      <c r="AC1328" s="7"/>
      <c r="AD1328" s="7"/>
      <c r="AE1328" s="7"/>
      <c r="AF1328" s="7"/>
      <c r="AG1328" s="7"/>
      <c r="AH1328" s="7"/>
      <c r="AI1328" s="7"/>
      <c r="AJ1328" s="7"/>
      <c r="AK1328" s="7"/>
      <c r="AL1328" s="7"/>
      <c r="AM1328" s="7"/>
      <c r="AN1328" s="7"/>
      <c r="AO1328" s="7"/>
      <c r="AP1328" s="7"/>
      <c r="AQ1328" s="7"/>
    </row>
    <row r="1329">
      <c r="A1329" s="7"/>
      <c r="B1329" s="450"/>
      <c r="C1329" s="450"/>
      <c r="D1329" s="450"/>
      <c r="E1329" s="7"/>
      <c r="F1329" s="7"/>
      <c r="G1329" s="7"/>
      <c r="H1329" s="7"/>
      <c r="I1329" s="7"/>
      <c r="J1329" s="7"/>
      <c r="K1329" s="7"/>
      <c r="L1329" s="1733"/>
      <c r="M1329" s="7"/>
      <c r="N1329" s="7"/>
      <c r="O1329" s="7"/>
      <c r="P1329" s="7"/>
      <c r="Q1329" s="7"/>
      <c r="R1329" s="7"/>
      <c r="S1329" s="7"/>
      <c r="T1329" s="95"/>
      <c r="U1329" s="7"/>
      <c r="V1329" s="7"/>
      <c r="W1329" s="7"/>
      <c r="X1329" s="7"/>
      <c r="Y1329" s="7"/>
      <c r="Z1329" s="7"/>
      <c r="AA1329" s="7"/>
      <c r="AB1329" s="7"/>
      <c r="AC1329" s="7"/>
      <c r="AD1329" s="7"/>
      <c r="AE1329" s="7"/>
      <c r="AF1329" s="7"/>
      <c r="AG1329" s="7"/>
      <c r="AH1329" s="7"/>
      <c r="AI1329" s="7"/>
      <c r="AJ1329" s="7"/>
      <c r="AK1329" s="7"/>
      <c r="AL1329" s="7"/>
      <c r="AM1329" s="7"/>
      <c r="AN1329" s="7"/>
      <c r="AO1329" s="7"/>
      <c r="AP1329" s="7"/>
      <c r="AQ1329" s="7"/>
    </row>
    <row r="1330">
      <c r="A1330" s="7"/>
      <c r="B1330" s="450"/>
      <c r="C1330" s="450"/>
      <c r="D1330" s="450"/>
      <c r="E1330" s="7"/>
      <c r="F1330" s="7"/>
      <c r="G1330" s="7"/>
      <c r="H1330" s="7"/>
      <c r="I1330" s="7"/>
      <c r="J1330" s="7"/>
      <c r="K1330" s="7"/>
      <c r="L1330" s="1733"/>
      <c r="M1330" s="7"/>
      <c r="N1330" s="7"/>
      <c r="O1330" s="7"/>
      <c r="P1330" s="7"/>
      <c r="Q1330" s="7"/>
      <c r="R1330" s="7"/>
      <c r="S1330" s="7"/>
      <c r="T1330" s="95"/>
      <c r="U1330" s="7"/>
      <c r="V1330" s="7"/>
      <c r="W1330" s="7"/>
      <c r="X1330" s="7"/>
      <c r="Y1330" s="7"/>
      <c r="Z1330" s="7"/>
      <c r="AA1330" s="7"/>
      <c r="AB1330" s="7"/>
      <c r="AC1330" s="7"/>
      <c r="AD1330" s="7"/>
      <c r="AE1330" s="7"/>
      <c r="AF1330" s="7"/>
      <c r="AG1330" s="7"/>
      <c r="AH1330" s="7"/>
      <c r="AI1330" s="7"/>
      <c r="AJ1330" s="7"/>
      <c r="AK1330" s="7"/>
      <c r="AL1330" s="7"/>
      <c r="AM1330" s="7"/>
      <c r="AN1330" s="7"/>
      <c r="AO1330" s="7"/>
      <c r="AP1330" s="7"/>
      <c r="AQ1330" s="7"/>
    </row>
    <row r="1331">
      <c r="A1331" s="7"/>
      <c r="B1331" s="450"/>
      <c r="C1331" s="450"/>
      <c r="D1331" s="450"/>
      <c r="E1331" s="7"/>
      <c r="F1331" s="7"/>
      <c r="G1331" s="7"/>
      <c r="H1331" s="7"/>
      <c r="I1331" s="7"/>
      <c r="J1331" s="7"/>
      <c r="K1331" s="7"/>
      <c r="L1331" s="1733"/>
      <c r="M1331" s="7"/>
      <c r="N1331" s="7"/>
      <c r="O1331" s="7"/>
      <c r="P1331" s="7"/>
      <c r="Q1331" s="7"/>
      <c r="R1331" s="7"/>
      <c r="S1331" s="7"/>
      <c r="T1331" s="95"/>
      <c r="U1331" s="7"/>
      <c r="V1331" s="7"/>
      <c r="W1331" s="7"/>
      <c r="X1331" s="7"/>
      <c r="Y1331" s="7"/>
      <c r="Z1331" s="7"/>
      <c r="AA1331" s="7"/>
      <c r="AB1331" s="7"/>
      <c r="AC1331" s="7"/>
      <c r="AD1331" s="7"/>
      <c r="AE1331" s="7"/>
      <c r="AF1331" s="7"/>
      <c r="AG1331" s="7"/>
      <c r="AH1331" s="7"/>
      <c r="AI1331" s="7"/>
      <c r="AJ1331" s="7"/>
      <c r="AK1331" s="7"/>
      <c r="AL1331" s="7"/>
      <c r="AM1331" s="7"/>
      <c r="AN1331" s="7"/>
      <c r="AO1331" s="7"/>
      <c r="AP1331" s="7"/>
      <c r="AQ1331" s="7"/>
    </row>
    <row r="1332">
      <c r="A1332" s="7"/>
      <c r="B1332" s="450"/>
      <c r="C1332" s="450"/>
      <c r="D1332" s="450"/>
      <c r="E1332" s="7"/>
      <c r="F1332" s="7"/>
      <c r="G1332" s="7"/>
      <c r="H1332" s="7"/>
      <c r="I1332" s="7"/>
      <c r="J1332" s="7"/>
      <c r="K1332" s="7"/>
      <c r="L1332" s="1733"/>
      <c r="M1332" s="7"/>
      <c r="N1332" s="7"/>
      <c r="O1332" s="7"/>
      <c r="P1332" s="7"/>
      <c r="Q1332" s="7"/>
      <c r="R1332" s="7"/>
      <c r="S1332" s="7"/>
      <c r="T1332" s="95"/>
      <c r="U1332" s="7"/>
      <c r="V1332" s="7"/>
      <c r="W1332" s="7"/>
      <c r="X1332" s="7"/>
      <c r="Y1332" s="7"/>
      <c r="Z1332" s="7"/>
      <c r="AA1332" s="7"/>
      <c r="AB1332" s="7"/>
      <c r="AC1332" s="7"/>
      <c r="AD1332" s="7"/>
      <c r="AE1332" s="7"/>
      <c r="AF1332" s="7"/>
      <c r="AG1332" s="7"/>
      <c r="AH1332" s="7"/>
      <c r="AI1332" s="7"/>
      <c r="AJ1332" s="7"/>
      <c r="AK1332" s="7"/>
      <c r="AL1332" s="7"/>
      <c r="AM1332" s="7"/>
      <c r="AN1332" s="7"/>
      <c r="AO1332" s="7"/>
      <c r="AP1332" s="7"/>
      <c r="AQ1332" s="7"/>
    </row>
    <row r="1333">
      <c r="A1333" s="7"/>
      <c r="B1333" s="450"/>
      <c r="C1333" s="450"/>
      <c r="D1333" s="450"/>
      <c r="E1333" s="7"/>
      <c r="F1333" s="7"/>
      <c r="G1333" s="7"/>
      <c r="H1333" s="7"/>
      <c r="I1333" s="7"/>
      <c r="J1333" s="7"/>
      <c r="K1333" s="7"/>
      <c r="L1333" s="1733"/>
      <c r="M1333" s="7"/>
      <c r="N1333" s="7"/>
      <c r="O1333" s="7"/>
      <c r="P1333" s="7"/>
      <c r="Q1333" s="7"/>
      <c r="R1333" s="7"/>
      <c r="S1333" s="7"/>
      <c r="T1333" s="95"/>
      <c r="U1333" s="7"/>
      <c r="V1333" s="7"/>
      <c r="W1333" s="7"/>
      <c r="X1333" s="7"/>
      <c r="Y1333" s="7"/>
      <c r="Z1333" s="7"/>
      <c r="AA1333" s="7"/>
      <c r="AB1333" s="7"/>
      <c r="AC1333" s="7"/>
      <c r="AD1333" s="7"/>
      <c r="AE1333" s="7"/>
      <c r="AF1333" s="7"/>
      <c r="AG1333" s="7"/>
      <c r="AH1333" s="7"/>
      <c r="AI1333" s="7"/>
      <c r="AJ1333" s="7"/>
      <c r="AK1333" s="7"/>
      <c r="AL1333" s="7"/>
      <c r="AM1333" s="7"/>
      <c r="AN1333" s="7"/>
      <c r="AO1333" s="7"/>
      <c r="AP1333" s="7"/>
      <c r="AQ1333" s="7"/>
    </row>
    <row r="1334">
      <c r="A1334" s="7"/>
      <c r="B1334" s="450"/>
      <c r="C1334" s="450"/>
      <c r="D1334" s="450"/>
      <c r="E1334" s="7"/>
      <c r="F1334" s="7"/>
      <c r="G1334" s="7"/>
      <c r="H1334" s="7"/>
      <c r="I1334" s="7"/>
      <c r="J1334" s="7"/>
      <c r="K1334" s="7"/>
      <c r="L1334" s="1733"/>
      <c r="M1334" s="7"/>
      <c r="N1334" s="7"/>
      <c r="O1334" s="7"/>
      <c r="P1334" s="7"/>
      <c r="Q1334" s="7"/>
      <c r="R1334" s="7"/>
      <c r="S1334" s="7"/>
      <c r="T1334" s="95"/>
      <c r="U1334" s="7"/>
      <c r="V1334" s="7"/>
      <c r="W1334" s="7"/>
      <c r="X1334" s="7"/>
      <c r="Y1334" s="7"/>
      <c r="Z1334" s="7"/>
      <c r="AA1334" s="7"/>
      <c r="AB1334" s="7"/>
      <c r="AC1334" s="7"/>
      <c r="AD1334" s="7"/>
      <c r="AE1334" s="7"/>
      <c r="AF1334" s="7"/>
      <c r="AG1334" s="7"/>
      <c r="AH1334" s="7"/>
      <c r="AI1334" s="7"/>
      <c r="AJ1334" s="7"/>
      <c r="AK1334" s="7"/>
      <c r="AL1334" s="7"/>
      <c r="AM1334" s="7"/>
      <c r="AN1334" s="7"/>
      <c r="AO1334" s="7"/>
      <c r="AP1334" s="7"/>
      <c r="AQ1334" s="7"/>
    </row>
    <row r="1335">
      <c r="A1335" s="7"/>
      <c r="B1335" s="450"/>
      <c r="C1335" s="450"/>
      <c r="D1335" s="450"/>
      <c r="E1335" s="7"/>
      <c r="F1335" s="7"/>
      <c r="G1335" s="7"/>
      <c r="H1335" s="7"/>
      <c r="I1335" s="7"/>
      <c r="J1335" s="7"/>
      <c r="K1335" s="7"/>
      <c r="L1335" s="1733"/>
      <c r="M1335" s="7"/>
      <c r="N1335" s="7"/>
      <c r="O1335" s="7"/>
      <c r="P1335" s="7"/>
      <c r="Q1335" s="7"/>
      <c r="R1335" s="7"/>
      <c r="S1335" s="7"/>
      <c r="T1335" s="95"/>
      <c r="U1335" s="7"/>
      <c r="V1335" s="7"/>
      <c r="W1335" s="7"/>
      <c r="X1335" s="7"/>
      <c r="Y1335" s="7"/>
      <c r="Z1335" s="7"/>
      <c r="AA1335" s="7"/>
      <c r="AB1335" s="7"/>
      <c r="AC1335" s="7"/>
      <c r="AD1335" s="7"/>
      <c r="AE1335" s="7"/>
      <c r="AF1335" s="7"/>
      <c r="AG1335" s="7"/>
      <c r="AH1335" s="7"/>
      <c r="AI1335" s="7"/>
      <c r="AJ1335" s="7"/>
      <c r="AK1335" s="7"/>
      <c r="AL1335" s="7"/>
      <c r="AM1335" s="7"/>
      <c r="AN1335" s="7"/>
      <c r="AO1335" s="7"/>
      <c r="AP1335" s="7"/>
      <c r="AQ1335" s="7"/>
    </row>
    <row r="1336">
      <c r="A1336" s="7"/>
      <c r="B1336" s="450"/>
      <c r="C1336" s="450"/>
      <c r="D1336" s="450"/>
      <c r="E1336" s="7"/>
      <c r="F1336" s="7"/>
      <c r="G1336" s="7"/>
      <c r="H1336" s="7"/>
      <c r="I1336" s="7"/>
      <c r="J1336" s="7"/>
      <c r="K1336" s="7"/>
      <c r="L1336" s="1733"/>
      <c r="M1336" s="7"/>
      <c r="N1336" s="7"/>
      <c r="O1336" s="7"/>
      <c r="P1336" s="7"/>
      <c r="Q1336" s="7"/>
      <c r="R1336" s="7"/>
      <c r="S1336" s="7"/>
      <c r="T1336" s="95"/>
      <c r="U1336" s="7"/>
      <c r="V1336" s="7"/>
      <c r="W1336" s="7"/>
      <c r="X1336" s="7"/>
      <c r="Y1336" s="7"/>
      <c r="Z1336" s="7"/>
      <c r="AA1336" s="7"/>
      <c r="AB1336" s="7"/>
      <c r="AC1336" s="7"/>
      <c r="AD1336" s="7"/>
      <c r="AE1336" s="7"/>
      <c r="AF1336" s="7"/>
      <c r="AG1336" s="7"/>
      <c r="AH1336" s="7"/>
      <c r="AI1336" s="7"/>
      <c r="AJ1336" s="7"/>
      <c r="AK1336" s="7"/>
      <c r="AL1336" s="7"/>
      <c r="AM1336" s="7"/>
      <c r="AN1336" s="7"/>
      <c r="AO1336" s="7"/>
      <c r="AP1336" s="7"/>
      <c r="AQ1336" s="7"/>
    </row>
    <row r="1337">
      <c r="A1337" s="7"/>
      <c r="B1337" s="450"/>
      <c r="C1337" s="450"/>
      <c r="D1337" s="450"/>
      <c r="E1337" s="7"/>
      <c r="F1337" s="7"/>
      <c r="G1337" s="7"/>
      <c r="H1337" s="7"/>
      <c r="I1337" s="7"/>
      <c r="J1337" s="7"/>
      <c r="K1337" s="7"/>
      <c r="L1337" s="1733"/>
      <c r="M1337" s="7"/>
      <c r="N1337" s="7"/>
      <c r="O1337" s="7"/>
      <c r="P1337" s="7"/>
      <c r="Q1337" s="7"/>
      <c r="R1337" s="7"/>
      <c r="S1337" s="7"/>
      <c r="T1337" s="95"/>
      <c r="U1337" s="7"/>
      <c r="V1337" s="7"/>
      <c r="W1337" s="7"/>
      <c r="X1337" s="7"/>
      <c r="Y1337" s="7"/>
      <c r="Z1337" s="7"/>
      <c r="AA1337" s="7"/>
      <c r="AB1337" s="7"/>
      <c r="AC1337" s="7"/>
      <c r="AD1337" s="7"/>
      <c r="AE1337" s="7"/>
      <c r="AF1337" s="7"/>
      <c r="AG1337" s="7"/>
      <c r="AH1337" s="7"/>
      <c r="AI1337" s="7"/>
      <c r="AJ1337" s="7"/>
      <c r="AK1337" s="7"/>
      <c r="AL1337" s="7"/>
      <c r="AM1337" s="7"/>
      <c r="AN1337" s="7"/>
      <c r="AO1337" s="7"/>
      <c r="AP1337" s="7"/>
      <c r="AQ1337" s="7"/>
    </row>
    <row r="1338">
      <c r="A1338" s="7"/>
      <c r="B1338" s="450"/>
      <c r="C1338" s="450"/>
      <c r="D1338" s="450"/>
      <c r="E1338" s="7"/>
      <c r="F1338" s="7"/>
      <c r="G1338" s="7"/>
      <c r="H1338" s="7"/>
      <c r="I1338" s="7"/>
      <c r="J1338" s="7"/>
      <c r="K1338" s="7"/>
      <c r="L1338" s="1733"/>
      <c r="M1338" s="7"/>
      <c r="N1338" s="7"/>
      <c r="O1338" s="7"/>
      <c r="P1338" s="7"/>
      <c r="Q1338" s="7"/>
      <c r="R1338" s="7"/>
      <c r="S1338" s="7"/>
      <c r="T1338" s="95"/>
      <c r="U1338" s="7"/>
      <c r="V1338" s="7"/>
      <c r="W1338" s="7"/>
      <c r="X1338" s="7"/>
      <c r="Y1338" s="7"/>
      <c r="Z1338" s="7"/>
      <c r="AA1338" s="7"/>
      <c r="AB1338" s="7"/>
      <c r="AC1338" s="7"/>
      <c r="AD1338" s="7"/>
      <c r="AE1338" s="7"/>
      <c r="AF1338" s="7"/>
      <c r="AG1338" s="7"/>
      <c r="AH1338" s="7"/>
      <c r="AI1338" s="7"/>
      <c r="AJ1338" s="7"/>
      <c r="AK1338" s="7"/>
      <c r="AL1338" s="7"/>
      <c r="AM1338" s="7"/>
      <c r="AN1338" s="7"/>
      <c r="AO1338" s="7"/>
      <c r="AP1338" s="7"/>
      <c r="AQ1338" s="7"/>
    </row>
    <row r="1339">
      <c r="A1339" s="7"/>
      <c r="B1339" s="450"/>
      <c r="C1339" s="450"/>
      <c r="D1339" s="450"/>
      <c r="E1339" s="7"/>
      <c r="F1339" s="7"/>
      <c r="G1339" s="7"/>
      <c r="H1339" s="7"/>
      <c r="I1339" s="7"/>
      <c r="J1339" s="7"/>
      <c r="K1339" s="7"/>
      <c r="L1339" s="1733"/>
      <c r="M1339" s="7"/>
      <c r="N1339" s="7"/>
      <c r="O1339" s="7"/>
      <c r="P1339" s="7"/>
      <c r="Q1339" s="7"/>
      <c r="R1339" s="7"/>
      <c r="S1339" s="7"/>
      <c r="T1339" s="95"/>
      <c r="U1339" s="7"/>
      <c r="V1339" s="7"/>
      <c r="W1339" s="7"/>
      <c r="X1339" s="7"/>
      <c r="Y1339" s="7"/>
      <c r="Z1339" s="7"/>
      <c r="AA1339" s="7"/>
      <c r="AB1339" s="7"/>
      <c r="AC1339" s="7"/>
      <c r="AD1339" s="7"/>
      <c r="AE1339" s="7"/>
      <c r="AF1339" s="7"/>
      <c r="AG1339" s="7"/>
      <c r="AH1339" s="7"/>
      <c r="AI1339" s="7"/>
      <c r="AJ1339" s="7"/>
      <c r="AK1339" s="7"/>
      <c r="AL1339" s="7"/>
      <c r="AM1339" s="7"/>
      <c r="AN1339" s="7"/>
      <c r="AO1339" s="7"/>
      <c r="AP1339" s="7"/>
      <c r="AQ1339" s="7"/>
    </row>
    <row r="1340">
      <c r="A1340" s="7"/>
      <c r="B1340" s="450"/>
      <c r="C1340" s="450"/>
      <c r="D1340" s="450"/>
      <c r="E1340" s="7"/>
      <c r="F1340" s="7"/>
      <c r="G1340" s="7"/>
      <c r="H1340" s="7"/>
      <c r="I1340" s="7"/>
      <c r="J1340" s="7"/>
      <c r="K1340" s="7"/>
      <c r="L1340" s="1733"/>
      <c r="M1340" s="7"/>
      <c r="N1340" s="7"/>
      <c r="O1340" s="7"/>
      <c r="P1340" s="7"/>
      <c r="Q1340" s="7"/>
      <c r="R1340" s="7"/>
      <c r="S1340" s="7"/>
      <c r="T1340" s="95"/>
      <c r="U1340" s="7"/>
      <c r="V1340" s="7"/>
      <c r="W1340" s="7"/>
      <c r="X1340" s="7"/>
      <c r="Y1340" s="7"/>
      <c r="Z1340" s="7"/>
      <c r="AA1340" s="7"/>
      <c r="AB1340" s="7"/>
      <c r="AC1340" s="7"/>
      <c r="AD1340" s="7"/>
      <c r="AE1340" s="7"/>
      <c r="AF1340" s="7"/>
      <c r="AG1340" s="7"/>
      <c r="AH1340" s="7"/>
      <c r="AI1340" s="7"/>
      <c r="AJ1340" s="7"/>
      <c r="AK1340" s="7"/>
      <c r="AL1340" s="7"/>
      <c r="AM1340" s="7"/>
      <c r="AN1340" s="7"/>
      <c r="AO1340" s="7"/>
      <c r="AP1340" s="7"/>
      <c r="AQ1340" s="7"/>
    </row>
    <row r="1341">
      <c r="A1341" s="7"/>
      <c r="B1341" s="450"/>
      <c r="C1341" s="450"/>
      <c r="D1341" s="450"/>
      <c r="E1341" s="7"/>
      <c r="F1341" s="7"/>
      <c r="G1341" s="7"/>
      <c r="H1341" s="7"/>
      <c r="I1341" s="7"/>
      <c r="J1341" s="7"/>
      <c r="K1341" s="7"/>
      <c r="L1341" s="1733"/>
      <c r="M1341" s="7"/>
      <c r="N1341" s="7"/>
      <c r="O1341" s="7"/>
      <c r="P1341" s="7"/>
      <c r="Q1341" s="7"/>
      <c r="R1341" s="7"/>
      <c r="S1341" s="7"/>
      <c r="T1341" s="95"/>
      <c r="U1341" s="7"/>
      <c r="V1341" s="7"/>
      <c r="W1341" s="7"/>
      <c r="X1341" s="7"/>
      <c r="Y1341" s="7"/>
      <c r="Z1341" s="7"/>
      <c r="AA1341" s="7"/>
      <c r="AB1341" s="7"/>
      <c r="AC1341" s="7"/>
      <c r="AD1341" s="7"/>
      <c r="AE1341" s="7"/>
      <c r="AF1341" s="7"/>
      <c r="AG1341" s="7"/>
      <c r="AH1341" s="7"/>
      <c r="AI1341" s="7"/>
      <c r="AJ1341" s="7"/>
      <c r="AK1341" s="7"/>
      <c r="AL1341" s="7"/>
      <c r="AM1341" s="7"/>
      <c r="AN1341" s="7"/>
      <c r="AO1341" s="7"/>
      <c r="AP1341" s="7"/>
      <c r="AQ1341" s="7"/>
    </row>
    <row r="1342">
      <c r="A1342" s="7"/>
      <c r="B1342" s="450"/>
      <c r="C1342" s="450"/>
      <c r="D1342" s="450"/>
      <c r="E1342" s="7"/>
      <c r="F1342" s="7"/>
      <c r="G1342" s="7"/>
      <c r="H1342" s="7"/>
      <c r="I1342" s="7"/>
      <c r="J1342" s="7"/>
      <c r="K1342" s="7"/>
      <c r="L1342" s="1733"/>
      <c r="M1342" s="7"/>
      <c r="N1342" s="7"/>
      <c r="O1342" s="7"/>
      <c r="P1342" s="7"/>
      <c r="Q1342" s="7"/>
      <c r="R1342" s="7"/>
      <c r="S1342" s="7"/>
      <c r="T1342" s="95"/>
      <c r="U1342" s="7"/>
      <c r="V1342" s="7"/>
      <c r="W1342" s="7"/>
      <c r="X1342" s="7"/>
      <c r="Y1342" s="7"/>
      <c r="Z1342" s="7"/>
      <c r="AA1342" s="7"/>
      <c r="AB1342" s="7"/>
      <c r="AC1342" s="7"/>
      <c r="AD1342" s="7"/>
      <c r="AE1342" s="7"/>
      <c r="AF1342" s="7"/>
      <c r="AG1342" s="7"/>
      <c r="AH1342" s="7"/>
      <c r="AI1342" s="7"/>
      <c r="AJ1342" s="7"/>
      <c r="AK1342" s="7"/>
      <c r="AL1342" s="7"/>
      <c r="AM1342" s="7"/>
      <c r="AN1342" s="7"/>
      <c r="AO1342" s="7"/>
      <c r="AP1342" s="7"/>
      <c r="AQ1342" s="7"/>
    </row>
    <row r="1343">
      <c r="A1343" s="7"/>
      <c r="B1343" s="450"/>
      <c r="C1343" s="450"/>
      <c r="D1343" s="450"/>
      <c r="E1343" s="7"/>
      <c r="F1343" s="7"/>
      <c r="G1343" s="7"/>
      <c r="H1343" s="7"/>
      <c r="I1343" s="7"/>
      <c r="J1343" s="7"/>
      <c r="K1343" s="7"/>
      <c r="L1343" s="1733"/>
      <c r="M1343" s="7"/>
      <c r="N1343" s="7"/>
      <c r="O1343" s="7"/>
      <c r="P1343" s="7"/>
      <c r="Q1343" s="7"/>
      <c r="R1343" s="7"/>
      <c r="S1343" s="7"/>
      <c r="T1343" s="95"/>
      <c r="U1343" s="7"/>
      <c r="V1343" s="7"/>
      <c r="W1343" s="7"/>
      <c r="X1343" s="7"/>
      <c r="Y1343" s="7"/>
      <c r="Z1343" s="7"/>
      <c r="AA1343" s="7"/>
      <c r="AB1343" s="7"/>
      <c r="AC1343" s="7"/>
      <c r="AD1343" s="7"/>
      <c r="AE1343" s="7"/>
      <c r="AF1343" s="7"/>
      <c r="AG1343" s="7"/>
      <c r="AH1343" s="7"/>
      <c r="AI1343" s="7"/>
      <c r="AJ1343" s="7"/>
      <c r="AK1343" s="7"/>
      <c r="AL1343" s="7"/>
      <c r="AM1343" s="7"/>
      <c r="AN1343" s="7"/>
      <c r="AO1343" s="7"/>
      <c r="AP1343" s="7"/>
      <c r="AQ1343" s="7"/>
    </row>
    <row r="1344">
      <c r="A1344" s="7"/>
      <c r="B1344" s="450"/>
      <c r="C1344" s="450"/>
      <c r="D1344" s="450"/>
      <c r="E1344" s="7"/>
      <c r="F1344" s="7"/>
      <c r="G1344" s="7"/>
      <c r="H1344" s="7"/>
      <c r="I1344" s="7"/>
      <c r="J1344" s="7"/>
      <c r="K1344" s="7"/>
      <c r="L1344" s="1733"/>
      <c r="M1344" s="7"/>
      <c r="N1344" s="7"/>
      <c r="O1344" s="7"/>
      <c r="P1344" s="7"/>
      <c r="Q1344" s="7"/>
      <c r="R1344" s="7"/>
      <c r="S1344" s="7"/>
      <c r="T1344" s="95"/>
      <c r="U1344" s="7"/>
      <c r="V1344" s="7"/>
      <c r="W1344" s="7"/>
      <c r="X1344" s="7"/>
      <c r="Y1344" s="7"/>
      <c r="Z1344" s="7"/>
      <c r="AA1344" s="7"/>
      <c r="AB1344" s="7"/>
      <c r="AC1344" s="7"/>
      <c r="AD1344" s="7"/>
      <c r="AE1344" s="7"/>
      <c r="AF1344" s="7"/>
      <c r="AG1344" s="7"/>
      <c r="AH1344" s="7"/>
      <c r="AI1344" s="7"/>
      <c r="AJ1344" s="7"/>
      <c r="AK1344" s="7"/>
      <c r="AL1344" s="7"/>
      <c r="AM1344" s="7"/>
      <c r="AN1344" s="7"/>
      <c r="AO1344" s="7"/>
      <c r="AP1344" s="7"/>
      <c r="AQ1344" s="7"/>
    </row>
    <row r="1345">
      <c r="A1345" s="7"/>
      <c r="B1345" s="450"/>
      <c r="C1345" s="450"/>
      <c r="D1345" s="450"/>
      <c r="E1345" s="7"/>
      <c r="F1345" s="7"/>
      <c r="G1345" s="7"/>
      <c r="H1345" s="7"/>
      <c r="I1345" s="7"/>
      <c r="J1345" s="7"/>
      <c r="K1345" s="7"/>
      <c r="L1345" s="1733"/>
      <c r="M1345" s="7"/>
      <c r="N1345" s="7"/>
      <c r="O1345" s="7"/>
      <c r="P1345" s="7"/>
      <c r="Q1345" s="7"/>
      <c r="R1345" s="7"/>
      <c r="S1345" s="7"/>
      <c r="T1345" s="95"/>
      <c r="U1345" s="7"/>
      <c r="V1345" s="7"/>
      <c r="W1345" s="7"/>
      <c r="X1345" s="7"/>
      <c r="Y1345" s="7"/>
      <c r="Z1345" s="7"/>
      <c r="AA1345" s="7"/>
      <c r="AB1345" s="7"/>
      <c r="AC1345" s="7"/>
      <c r="AD1345" s="7"/>
      <c r="AE1345" s="7"/>
      <c r="AF1345" s="7"/>
      <c r="AG1345" s="7"/>
      <c r="AH1345" s="7"/>
      <c r="AI1345" s="7"/>
      <c r="AJ1345" s="7"/>
      <c r="AK1345" s="7"/>
      <c r="AL1345" s="7"/>
      <c r="AM1345" s="7"/>
      <c r="AN1345" s="7"/>
      <c r="AO1345" s="7"/>
      <c r="AP1345" s="7"/>
      <c r="AQ1345" s="7"/>
    </row>
    <row r="1346">
      <c r="A1346" s="7"/>
      <c r="B1346" s="450"/>
      <c r="C1346" s="450"/>
      <c r="D1346" s="450"/>
      <c r="E1346" s="7"/>
      <c r="F1346" s="7"/>
      <c r="G1346" s="7"/>
      <c r="H1346" s="7"/>
      <c r="I1346" s="7"/>
      <c r="J1346" s="7"/>
      <c r="K1346" s="7"/>
      <c r="L1346" s="1733"/>
      <c r="M1346" s="7"/>
      <c r="N1346" s="7"/>
      <c r="O1346" s="7"/>
      <c r="P1346" s="7"/>
      <c r="Q1346" s="7"/>
      <c r="R1346" s="7"/>
      <c r="S1346" s="7"/>
      <c r="T1346" s="95"/>
      <c r="U1346" s="7"/>
      <c r="V1346" s="7"/>
      <c r="W1346" s="7"/>
      <c r="X1346" s="7"/>
      <c r="Y1346" s="7"/>
      <c r="Z1346" s="7"/>
      <c r="AA1346" s="7"/>
      <c r="AB1346" s="7"/>
      <c r="AC1346" s="7"/>
      <c r="AD1346" s="7"/>
      <c r="AE1346" s="7"/>
      <c r="AF1346" s="7"/>
      <c r="AG1346" s="7"/>
      <c r="AH1346" s="7"/>
      <c r="AI1346" s="7"/>
      <c r="AJ1346" s="7"/>
      <c r="AK1346" s="7"/>
      <c r="AL1346" s="7"/>
      <c r="AM1346" s="7"/>
      <c r="AN1346" s="7"/>
      <c r="AO1346" s="7"/>
      <c r="AP1346" s="7"/>
      <c r="AQ1346" s="7"/>
    </row>
    <row r="1347">
      <c r="A1347" s="7"/>
      <c r="B1347" s="450"/>
      <c r="C1347" s="450"/>
      <c r="D1347" s="450"/>
      <c r="E1347" s="7"/>
      <c r="F1347" s="7"/>
      <c r="G1347" s="7"/>
      <c r="H1347" s="7"/>
      <c r="I1347" s="7"/>
      <c r="J1347" s="7"/>
      <c r="K1347" s="7"/>
      <c r="L1347" s="1733"/>
      <c r="M1347" s="7"/>
      <c r="N1347" s="7"/>
      <c r="O1347" s="7"/>
      <c r="P1347" s="7"/>
      <c r="Q1347" s="7"/>
      <c r="R1347" s="7"/>
      <c r="S1347" s="7"/>
      <c r="T1347" s="95"/>
      <c r="U1347" s="7"/>
      <c r="V1347" s="7"/>
      <c r="W1347" s="7"/>
      <c r="X1347" s="7"/>
      <c r="Y1347" s="7"/>
      <c r="Z1347" s="7"/>
      <c r="AA1347" s="7"/>
      <c r="AB1347" s="7"/>
      <c r="AC1347" s="7"/>
      <c r="AD1347" s="7"/>
      <c r="AE1347" s="7"/>
      <c r="AF1347" s="7"/>
      <c r="AG1347" s="7"/>
      <c r="AH1347" s="7"/>
      <c r="AI1347" s="7"/>
      <c r="AJ1347" s="7"/>
      <c r="AK1347" s="7"/>
      <c r="AL1347" s="7"/>
      <c r="AM1347" s="7"/>
      <c r="AN1347" s="7"/>
      <c r="AO1347" s="7"/>
      <c r="AP1347" s="7"/>
      <c r="AQ1347" s="7"/>
    </row>
    <row r="1348">
      <c r="A1348" s="7"/>
      <c r="B1348" s="450"/>
      <c r="C1348" s="450"/>
      <c r="D1348" s="450"/>
      <c r="E1348" s="7"/>
      <c r="F1348" s="7"/>
      <c r="G1348" s="7"/>
      <c r="H1348" s="7"/>
      <c r="I1348" s="7"/>
      <c r="J1348" s="7"/>
      <c r="K1348" s="7"/>
      <c r="L1348" s="1733"/>
      <c r="M1348" s="7"/>
      <c r="N1348" s="7"/>
      <c r="O1348" s="7"/>
      <c r="P1348" s="7"/>
      <c r="Q1348" s="7"/>
      <c r="R1348" s="7"/>
      <c r="S1348" s="7"/>
      <c r="T1348" s="95"/>
      <c r="U1348" s="7"/>
      <c r="V1348" s="7"/>
      <c r="W1348" s="7"/>
      <c r="X1348" s="7"/>
      <c r="Y1348" s="7"/>
      <c r="Z1348" s="7"/>
      <c r="AA1348" s="7"/>
      <c r="AB1348" s="7"/>
      <c r="AC1348" s="7"/>
      <c r="AD1348" s="7"/>
      <c r="AE1348" s="7"/>
      <c r="AF1348" s="7"/>
      <c r="AG1348" s="7"/>
      <c r="AH1348" s="7"/>
      <c r="AI1348" s="7"/>
      <c r="AJ1348" s="7"/>
      <c r="AK1348" s="7"/>
      <c r="AL1348" s="7"/>
      <c r="AM1348" s="7"/>
      <c r="AN1348" s="7"/>
      <c r="AO1348" s="7"/>
      <c r="AP1348" s="7"/>
      <c r="AQ1348" s="7"/>
    </row>
    <row r="1349">
      <c r="A1349" s="7"/>
      <c r="B1349" s="450"/>
      <c r="C1349" s="450"/>
      <c r="D1349" s="450"/>
      <c r="E1349" s="7"/>
      <c r="F1349" s="7"/>
      <c r="G1349" s="7"/>
      <c r="H1349" s="7"/>
      <c r="I1349" s="7"/>
      <c r="J1349" s="7"/>
      <c r="K1349" s="7"/>
      <c r="L1349" s="1733"/>
      <c r="M1349" s="7"/>
      <c r="N1349" s="7"/>
      <c r="O1349" s="7"/>
      <c r="P1349" s="7"/>
      <c r="Q1349" s="7"/>
      <c r="R1349" s="7"/>
      <c r="S1349" s="7"/>
      <c r="T1349" s="95"/>
      <c r="U1349" s="7"/>
      <c r="V1349" s="7"/>
      <c r="W1349" s="7"/>
      <c r="X1349" s="7"/>
      <c r="Y1349" s="7"/>
      <c r="Z1349" s="7"/>
      <c r="AA1349" s="7"/>
      <c r="AB1349" s="7"/>
      <c r="AC1349" s="7"/>
      <c r="AD1349" s="7"/>
      <c r="AE1349" s="7"/>
      <c r="AF1349" s="7"/>
      <c r="AG1349" s="7"/>
      <c r="AH1349" s="7"/>
      <c r="AI1349" s="7"/>
      <c r="AJ1349" s="7"/>
      <c r="AK1349" s="7"/>
      <c r="AL1349" s="7"/>
      <c r="AM1349" s="7"/>
      <c r="AN1349" s="7"/>
      <c r="AO1349" s="7"/>
      <c r="AP1349" s="7"/>
      <c r="AQ1349" s="7"/>
    </row>
    <row r="1350">
      <c r="A1350" s="7"/>
      <c r="B1350" s="450"/>
      <c r="C1350" s="450"/>
      <c r="D1350" s="450"/>
      <c r="E1350" s="7"/>
      <c r="F1350" s="7"/>
      <c r="G1350" s="7"/>
      <c r="H1350" s="7"/>
      <c r="I1350" s="7"/>
      <c r="J1350" s="7"/>
      <c r="K1350" s="7"/>
      <c r="L1350" s="1733"/>
      <c r="M1350" s="7"/>
      <c r="N1350" s="7"/>
      <c r="O1350" s="7"/>
      <c r="P1350" s="7"/>
      <c r="Q1350" s="7"/>
      <c r="R1350" s="7"/>
      <c r="S1350" s="7"/>
      <c r="T1350" s="95"/>
      <c r="U1350" s="7"/>
      <c r="V1350" s="7"/>
      <c r="W1350" s="7"/>
      <c r="X1350" s="7"/>
      <c r="Y1350" s="7"/>
      <c r="Z1350" s="7"/>
      <c r="AA1350" s="7"/>
      <c r="AB1350" s="7"/>
      <c r="AC1350" s="7"/>
      <c r="AD1350" s="7"/>
      <c r="AE1350" s="7"/>
      <c r="AF1350" s="7"/>
      <c r="AG1350" s="7"/>
      <c r="AH1350" s="7"/>
      <c r="AI1350" s="7"/>
      <c r="AJ1350" s="7"/>
      <c r="AK1350" s="7"/>
      <c r="AL1350" s="7"/>
      <c r="AM1350" s="7"/>
      <c r="AN1350" s="7"/>
      <c r="AO1350" s="7"/>
      <c r="AP1350" s="7"/>
      <c r="AQ1350" s="7"/>
    </row>
    <row r="1351">
      <c r="A1351" s="7"/>
      <c r="B1351" s="450"/>
      <c r="C1351" s="450"/>
      <c r="D1351" s="450"/>
      <c r="E1351" s="7"/>
      <c r="F1351" s="7"/>
      <c r="G1351" s="7"/>
      <c r="H1351" s="7"/>
      <c r="I1351" s="7"/>
      <c r="J1351" s="7"/>
      <c r="K1351" s="7"/>
      <c r="L1351" s="1733"/>
      <c r="M1351" s="7"/>
      <c r="N1351" s="7"/>
      <c r="O1351" s="7"/>
      <c r="P1351" s="7"/>
      <c r="Q1351" s="7"/>
      <c r="R1351" s="7"/>
      <c r="S1351" s="7"/>
      <c r="T1351" s="95"/>
      <c r="U1351" s="7"/>
      <c r="V1351" s="7"/>
      <c r="W1351" s="7"/>
      <c r="X1351" s="7"/>
      <c r="Y1351" s="7"/>
      <c r="Z1351" s="7"/>
      <c r="AA1351" s="7"/>
      <c r="AB1351" s="7"/>
      <c r="AC1351" s="7"/>
      <c r="AD1351" s="7"/>
      <c r="AE1351" s="7"/>
      <c r="AF1351" s="7"/>
      <c r="AG1351" s="7"/>
      <c r="AH1351" s="7"/>
      <c r="AI1351" s="7"/>
      <c r="AJ1351" s="7"/>
      <c r="AK1351" s="7"/>
      <c r="AL1351" s="7"/>
      <c r="AM1351" s="7"/>
      <c r="AN1351" s="7"/>
      <c r="AO1351" s="7"/>
      <c r="AP1351" s="7"/>
      <c r="AQ1351" s="7"/>
    </row>
    <row r="1352">
      <c r="A1352" s="7"/>
      <c r="B1352" s="450"/>
      <c r="C1352" s="450"/>
      <c r="D1352" s="450"/>
      <c r="E1352" s="7"/>
      <c r="F1352" s="7"/>
      <c r="G1352" s="7"/>
      <c r="H1352" s="7"/>
      <c r="I1352" s="7"/>
      <c r="J1352" s="7"/>
      <c r="K1352" s="7"/>
      <c r="L1352" s="1733"/>
      <c r="M1352" s="7"/>
      <c r="N1352" s="7"/>
      <c r="O1352" s="7"/>
      <c r="P1352" s="7"/>
      <c r="Q1352" s="7"/>
      <c r="R1352" s="7"/>
      <c r="S1352" s="7"/>
      <c r="T1352" s="95"/>
      <c r="U1352" s="7"/>
      <c r="V1352" s="7"/>
      <c r="W1352" s="7"/>
      <c r="X1352" s="7"/>
      <c r="Y1352" s="7"/>
      <c r="Z1352" s="7"/>
      <c r="AA1352" s="7"/>
      <c r="AB1352" s="7"/>
      <c r="AC1352" s="7"/>
      <c r="AD1352" s="7"/>
      <c r="AE1352" s="7"/>
      <c r="AF1352" s="7"/>
      <c r="AG1352" s="7"/>
      <c r="AH1352" s="7"/>
      <c r="AI1352" s="7"/>
      <c r="AJ1352" s="7"/>
      <c r="AK1352" s="7"/>
      <c r="AL1352" s="7"/>
      <c r="AM1352" s="7"/>
      <c r="AN1352" s="7"/>
      <c r="AO1352" s="7"/>
      <c r="AP1352" s="7"/>
      <c r="AQ1352" s="7"/>
    </row>
    <row r="1353">
      <c r="A1353" s="7"/>
      <c r="B1353" s="450"/>
      <c r="C1353" s="450"/>
      <c r="D1353" s="450"/>
      <c r="E1353" s="7"/>
      <c r="F1353" s="7"/>
      <c r="G1353" s="7"/>
      <c r="H1353" s="7"/>
      <c r="I1353" s="7"/>
      <c r="J1353" s="7"/>
      <c r="K1353" s="7"/>
      <c r="L1353" s="1733"/>
      <c r="M1353" s="7"/>
      <c r="N1353" s="7"/>
      <c r="O1353" s="7"/>
      <c r="P1353" s="7"/>
      <c r="Q1353" s="7"/>
      <c r="R1353" s="7"/>
      <c r="S1353" s="7"/>
      <c r="T1353" s="95"/>
      <c r="U1353" s="7"/>
      <c r="V1353" s="7"/>
      <c r="W1353" s="7"/>
      <c r="X1353" s="7"/>
      <c r="Y1353" s="7"/>
      <c r="Z1353" s="7"/>
      <c r="AA1353" s="7"/>
      <c r="AB1353" s="7"/>
      <c r="AC1353" s="7"/>
      <c r="AD1353" s="7"/>
      <c r="AE1353" s="7"/>
      <c r="AF1353" s="7"/>
      <c r="AG1353" s="7"/>
      <c r="AH1353" s="7"/>
      <c r="AI1353" s="7"/>
      <c r="AJ1353" s="7"/>
      <c r="AK1353" s="7"/>
      <c r="AL1353" s="7"/>
      <c r="AM1353" s="7"/>
      <c r="AN1353" s="7"/>
      <c r="AO1353" s="7"/>
      <c r="AP1353" s="7"/>
      <c r="AQ1353" s="7"/>
    </row>
    <row r="1354">
      <c r="A1354" s="7"/>
      <c r="B1354" s="450"/>
      <c r="C1354" s="450"/>
      <c r="D1354" s="450"/>
      <c r="E1354" s="7"/>
      <c r="F1354" s="7"/>
      <c r="G1354" s="7"/>
      <c r="H1354" s="7"/>
      <c r="I1354" s="7"/>
      <c r="J1354" s="7"/>
      <c r="K1354" s="7"/>
      <c r="L1354" s="1733"/>
      <c r="M1354" s="7"/>
      <c r="N1354" s="7"/>
      <c r="O1354" s="7"/>
      <c r="P1354" s="7"/>
      <c r="Q1354" s="7"/>
      <c r="R1354" s="7"/>
      <c r="S1354" s="7"/>
      <c r="T1354" s="95"/>
      <c r="U1354" s="7"/>
      <c r="V1354" s="7"/>
      <c r="W1354" s="7"/>
      <c r="X1354" s="7"/>
      <c r="Y1354" s="7"/>
      <c r="Z1354" s="7"/>
      <c r="AA1354" s="7"/>
      <c r="AB1354" s="7"/>
      <c r="AC1354" s="7"/>
      <c r="AD1354" s="7"/>
      <c r="AE1354" s="7"/>
      <c r="AF1354" s="7"/>
      <c r="AG1354" s="7"/>
      <c r="AH1354" s="7"/>
      <c r="AI1354" s="7"/>
      <c r="AJ1354" s="7"/>
      <c r="AK1354" s="7"/>
      <c r="AL1354" s="7"/>
      <c r="AM1354" s="7"/>
      <c r="AN1354" s="7"/>
      <c r="AO1354" s="7"/>
      <c r="AP1354" s="7"/>
      <c r="AQ1354" s="7"/>
    </row>
    <row r="1355">
      <c r="A1355" s="7"/>
      <c r="B1355" s="450"/>
      <c r="C1355" s="450"/>
      <c r="D1355" s="450"/>
      <c r="E1355" s="7"/>
      <c r="F1355" s="7"/>
      <c r="G1355" s="7"/>
      <c r="H1355" s="7"/>
      <c r="I1355" s="7"/>
      <c r="J1355" s="7"/>
      <c r="K1355" s="7"/>
      <c r="L1355" s="1733"/>
      <c r="M1355" s="7"/>
      <c r="N1355" s="7"/>
      <c r="O1355" s="7"/>
      <c r="P1355" s="7"/>
      <c r="Q1355" s="7"/>
      <c r="R1355" s="7"/>
      <c r="S1355" s="7"/>
      <c r="T1355" s="95"/>
      <c r="U1355" s="7"/>
      <c r="V1355" s="7"/>
      <c r="W1355" s="7"/>
      <c r="X1355" s="7"/>
      <c r="Y1355" s="7"/>
      <c r="Z1355" s="7"/>
      <c r="AA1355" s="7"/>
      <c r="AB1355" s="7"/>
      <c r="AC1355" s="7"/>
      <c r="AD1355" s="7"/>
      <c r="AE1355" s="7"/>
      <c r="AF1355" s="7"/>
      <c r="AG1355" s="7"/>
      <c r="AH1355" s="7"/>
      <c r="AI1355" s="7"/>
      <c r="AJ1355" s="7"/>
      <c r="AK1355" s="7"/>
      <c r="AL1355" s="7"/>
      <c r="AM1355" s="7"/>
      <c r="AN1355" s="7"/>
      <c r="AO1355" s="7"/>
      <c r="AP1355" s="7"/>
      <c r="AQ1355" s="7"/>
    </row>
    <row r="1356">
      <c r="A1356" s="7"/>
      <c r="B1356" s="450"/>
      <c r="C1356" s="450"/>
      <c r="D1356" s="450"/>
      <c r="E1356" s="7"/>
      <c r="F1356" s="7"/>
      <c r="G1356" s="7"/>
      <c r="H1356" s="7"/>
      <c r="I1356" s="7"/>
      <c r="J1356" s="7"/>
      <c r="K1356" s="7"/>
      <c r="L1356" s="1733"/>
      <c r="M1356" s="7"/>
      <c r="N1356" s="7"/>
      <c r="O1356" s="7"/>
      <c r="P1356" s="7"/>
      <c r="Q1356" s="7"/>
      <c r="R1356" s="7"/>
      <c r="S1356" s="7"/>
      <c r="T1356" s="95"/>
      <c r="U1356" s="7"/>
      <c r="V1356" s="7"/>
      <c r="W1356" s="7"/>
      <c r="X1356" s="7"/>
      <c r="Y1356" s="7"/>
      <c r="Z1356" s="7"/>
      <c r="AA1356" s="7"/>
      <c r="AB1356" s="7"/>
      <c r="AC1356" s="7"/>
      <c r="AD1356" s="7"/>
      <c r="AE1356" s="7"/>
      <c r="AF1356" s="7"/>
      <c r="AG1356" s="7"/>
      <c r="AH1356" s="7"/>
      <c r="AI1356" s="7"/>
      <c r="AJ1356" s="7"/>
      <c r="AK1356" s="7"/>
      <c r="AL1356" s="7"/>
      <c r="AM1356" s="7"/>
      <c r="AN1356" s="7"/>
      <c r="AO1356" s="7"/>
      <c r="AP1356" s="7"/>
      <c r="AQ1356" s="7"/>
    </row>
    <row r="1357">
      <c r="A1357" s="7"/>
      <c r="B1357" s="450"/>
      <c r="C1357" s="450"/>
      <c r="D1357" s="450"/>
      <c r="E1357" s="7"/>
      <c r="F1357" s="7"/>
      <c r="G1357" s="7"/>
      <c r="H1357" s="7"/>
      <c r="I1357" s="7"/>
      <c r="J1357" s="7"/>
      <c r="K1357" s="7"/>
      <c r="L1357" s="1733"/>
      <c r="M1357" s="7"/>
      <c r="N1357" s="7"/>
      <c r="O1357" s="7"/>
      <c r="P1357" s="7"/>
      <c r="Q1357" s="7"/>
      <c r="R1357" s="7"/>
      <c r="S1357" s="7"/>
      <c r="T1357" s="95"/>
      <c r="U1357" s="7"/>
      <c r="V1357" s="7"/>
      <c r="W1357" s="7"/>
      <c r="X1357" s="7"/>
      <c r="Y1357" s="7"/>
      <c r="Z1357" s="7"/>
      <c r="AA1357" s="7"/>
      <c r="AB1357" s="7"/>
      <c r="AC1357" s="7"/>
      <c r="AD1357" s="7"/>
      <c r="AE1357" s="7"/>
      <c r="AF1357" s="7"/>
      <c r="AG1357" s="7"/>
      <c r="AH1357" s="7"/>
      <c r="AI1357" s="7"/>
      <c r="AJ1357" s="7"/>
      <c r="AK1357" s="7"/>
      <c r="AL1357" s="7"/>
      <c r="AM1357" s="7"/>
      <c r="AN1357" s="7"/>
      <c r="AO1357" s="7"/>
      <c r="AP1357" s="7"/>
      <c r="AQ1357" s="7"/>
    </row>
    <row r="1358">
      <c r="A1358" s="7"/>
      <c r="B1358" s="450"/>
      <c r="C1358" s="450"/>
      <c r="D1358" s="450"/>
      <c r="E1358" s="7"/>
      <c r="F1358" s="7"/>
      <c r="G1358" s="7"/>
      <c r="H1358" s="7"/>
      <c r="I1358" s="7"/>
      <c r="J1358" s="7"/>
      <c r="K1358" s="7"/>
      <c r="L1358" s="1733"/>
      <c r="M1358" s="7"/>
      <c r="N1358" s="7"/>
      <c r="O1358" s="7"/>
      <c r="P1358" s="7"/>
      <c r="Q1358" s="7"/>
      <c r="R1358" s="7"/>
      <c r="S1358" s="7"/>
      <c r="T1358" s="95"/>
      <c r="U1358" s="7"/>
      <c r="V1358" s="7"/>
      <c r="W1358" s="7"/>
      <c r="X1358" s="7"/>
      <c r="Y1358" s="7"/>
      <c r="Z1358" s="7"/>
      <c r="AA1358" s="7"/>
      <c r="AB1358" s="7"/>
      <c r="AC1358" s="7"/>
      <c r="AD1358" s="7"/>
      <c r="AE1358" s="7"/>
      <c r="AF1358" s="7"/>
      <c r="AG1358" s="7"/>
      <c r="AH1358" s="7"/>
      <c r="AI1358" s="7"/>
      <c r="AJ1358" s="7"/>
      <c r="AK1358" s="7"/>
      <c r="AL1358" s="7"/>
      <c r="AM1358" s="7"/>
      <c r="AN1358" s="7"/>
      <c r="AO1358" s="7"/>
      <c r="AP1358" s="7"/>
      <c r="AQ1358" s="7"/>
    </row>
    <row r="1359">
      <c r="A1359" s="7"/>
      <c r="B1359" s="450"/>
      <c r="C1359" s="450"/>
      <c r="D1359" s="450"/>
      <c r="E1359" s="7"/>
      <c r="F1359" s="7"/>
      <c r="G1359" s="7"/>
      <c r="H1359" s="7"/>
      <c r="I1359" s="7"/>
      <c r="J1359" s="7"/>
      <c r="K1359" s="7"/>
      <c r="L1359" s="1733"/>
      <c r="M1359" s="7"/>
      <c r="N1359" s="7"/>
      <c r="O1359" s="7"/>
      <c r="P1359" s="7"/>
      <c r="Q1359" s="7"/>
      <c r="R1359" s="7"/>
      <c r="S1359" s="7"/>
      <c r="T1359" s="95"/>
      <c r="U1359" s="7"/>
      <c r="V1359" s="7"/>
      <c r="W1359" s="7"/>
      <c r="X1359" s="7"/>
      <c r="Y1359" s="7"/>
      <c r="Z1359" s="7"/>
      <c r="AA1359" s="7"/>
      <c r="AB1359" s="7"/>
      <c r="AC1359" s="7"/>
      <c r="AD1359" s="7"/>
      <c r="AE1359" s="7"/>
      <c r="AF1359" s="7"/>
      <c r="AG1359" s="7"/>
      <c r="AH1359" s="7"/>
      <c r="AI1359" s="7"/>
      <c r="AJ1359" s="7"/>
      <c r="AK1359" s="7"/>
      <c r="AL1359" s="7"/>
      <c r="AM1359" s="7"/>
      <c r="AN1359" s="7"/>
      <c r="AO1359" s="7"/>
      <c r="AP1359" s="7"/>
      <c r="AQ1359" s="7"/>
    </row>
    <row r="1360">
      <c r="A1360" s="7"/>
      <c r="B1360" s="450"/>
      <c r="C1360" s="450"/>
      <c r="D1360" s="450"/>
      <c r="E1360" s="7"/>
      <c r="F1360" s="7"/>
      <c r="G1360" s="7"/>
      <c r="H1360" s="7"/>
      <c r="I1360" s="7"/>
      <c r="J1360" s="7"/>
      <c r="K1360" s="7"/>
      <c r="L1360" s="1733"/>
      <c r="M1360" s="7"/>
      <c r="N1360" s="7"/>
      <c r="O1360" s="7"/>
      <c r="P1360" s="7"/>
      <c r="Q1360" s="7"/>
      <c r="R1360" s="7"/>
      <c r="S1360" s="7"/>
      <c r="T1360" s="95"/>
      <c r="U1360" s="7"/>
      <c r="V1360" s="7"/>
      <c r="W1360" s="7"/>
      <c r="X1360" s="7"/>
      <c r="Y1360" s="7"/>
      <c r="Z1360" s="7"/>
      <c r="AA1360" s="7"/>
      <c r="AB1360" s="7"/>
      <c r="AC1360" s="7"/>
      <c r="AD1360" s="7"/>
      <c r="AE1360" s="7"/>
      <c r="AF1360" s="7"/>
      <c r="AG1360" s="7"/>
      <c r="AH1360" s="7"/>
      <c r="AI1360" s="7"/>
      <c r="AJ1360" s="7"/>
      <c r="AK1360" s="7"/>
      <c r="AL1360" s="7"/>
      <c r="AM1360" s="7"/>
      <c r="AN1360" s="7"/>
      <c r="AO1360" s="7"/>
      <c r="AP1360" s="7"/>
      <c r="AQ1360" s="7"/>
    </row>
    <row r="1361">
      <c r="A1361" s="7"/>
      <c r="B1361" s="450"/>
      <c r="C1361" s="450"/>
      <c r="D1361" s="450"/>
      <c r="E1361" s="7"/>
      <c r="F1361" s="7"/>
      <c r="G1361" s="7"/>
      <c r="H1361" s="7"/>
      <c r="I1361" s="7"/>
      <c r="J1361" s="7"/>
      <c r="K1361" s="7"/>
      <c r="L1361" s="1733"/>
      <c r="M1361" s="7"/>
      <c r="N1361" s="7"/>
      <c r="O1361" s="7"/>
      <c r="P1361" s="7"/>
      <c r="Q1361" s="7"/>
      <c r="R1361" s="7"/>
      <c r="S1361" s="7"/>
      <c r="T1361" s="95"/>
      <c r="U1361" s="7"/>
      <c r="V1361" s="7"/>
      <c r="W1361" s="7"/>
      <c r="X1361" s="7"/>
      <c r="Y1361" s="7"/>
      <c r="Z1361" s="7"/>
      <c r="AA1361" s="7"/>
      <c r="AB1361" s="7"/>
      <c r="AC1361" s="7"/>
      <c r="AD1361" s="7"/>
      <c r="AE1361" s="7"/>
      <c r="AF1361" s="7"/>
      <c r="AG1361" s="7"/>
      <c r="AH1361" s="7"/>
      <c r="AI1361" s="7"/>
      <c r="AJ1361" s="7"/>
      <c r="AK1361" s="7"/>
      <c r="AL1361" s="7"/>
      <c r="AM1361" s="7"/>
      <c r="AN1361" s="7"/>
      <c r="AO1361" s="7"/>
      <c r="AP1361" s="7"/>
      <c r="AQ1361" s="7"/>
    </row>
    <row r="1362">
      <c r="A1362" s="7"/>
      <c r="B1362" s="450"/>
      <c r="C1362" s="450"/>
      <c r="D1362" s="450"/>
      <c r="E1362" s="7"/>
      <c r="F1362" s="7"/>
      <c r="G1362" s="7"/>
      <c r="H1362" s="7"/>
      <c r="I1362" s="7"/>
      <c r="J1362" s="7"/>
      <c r="K1362" s="7"/>
      <c r="L1362" s="1733"/>
      <c r="M1362" s="7"/>
      <c r="N1362" s="7"/>
      <c r="O1362" s="7"/>
      <c r="P1362" s="7"/>
      <c r="Q1362" s="7"/>
      <c r="R1362" s="7"/>
      <c r="S1362" s="7"/>
      <c r="T1362" s="95"/>
      <c r="U1362" s="7"/>
      <c r="V1362" s="7"/>
      <c r="W1362" s="7"/>
      <c r="X1362" s="7"/>
      <c r="Y1362" s="7"/>
      <c r="Z1362" s="7"/>
      <c r="AA1362" s="7"/>
      <c r="AB1362" s="7"/>
      <c r="AC1362" s="7"/>
      <c r="AD1362" s="7"/>
      <c r="AE1362" s="7"/>
      <c r="AF1362" s="7"/>
      <c r="AG1362" s="7"/>
      <c r="AH1362" s="7"/>
      <c r="AI1362" s="7"/>
      <c r="AJ1362" s="7"/>
      <c r="AK1362" s="7"/>
      <c r="AL1362" s="7"/>
      <c r="AM1362" s="7"/>
      <c r="AN1362" s="7"/>
      <c r="AO1362" s="7"/>
      <c r="AP1362" s="7"/>
      <c r="AQ1362" s="7"/>
    </row>
    <row r="1363">
      <c r="A1363" s="7"/>
      <c r="B1363" s="450"/>
      <c r="C1363" s="450"/>
      <c r="D1363" s="450"/>
      <c r="E1363" s="7"/>
      <c r="F1363" s="7"/>
      <c r="G1363" s="7"/>
      <c r="H1363" s="7"/>
      <c r="I1363" s="7"/>
      <c r="J1363" s="7"/>
      <c r="K1363" s="7"/>
      <c r="L1363" s="1733"/>
      <c r="M1363" s="7"/>
      <c r="N1363" s="7"/>
      <c r="O1363" s="7"/>
      <c r="P1363" s="7"/>
      <c r="Q1363" s="7"/>
      <c r="R1363" s="7"/>
      <c r="S1363" s="7"/>
      <c r="T1363" s="95"/>
      <c r="U1363" s="7"/>
      <c r="V1363" s="7"/>
      <c r="W1363" s="7"/>
      <c r="X1363" s="7"/>
      <c r="Y1363" s="7"/>
      <c r="Z1363" s="7"/>
      <c r="AA1363" s="7"/>
      <c r="AB1363" s="7"/>
      <c r="AC1363" s="7"/>
      <c r="AD1363" s="7"/>
      <c r="AE1363" s="7"/>
      <c r="AF1363" s="7"/>
      <c r="AG1363" s="7"/>
      <c r="AH1363" s="7"/>
      <c r="AI1363" s="7"/>
      <c r="AJ1363" s="7"/>
      <c r="AK1363" s="7"/>
      <c r="AL1363" s="7"/>
      <c r="AM1363" s="7"/>
      <c r="AN1363" s="7"/>
      <c r="AO1363" s="7"/>
      <c r="AP1363" s="7"/>
      <c r="AQ1363" s="7"/>
    </row>
    <row r="1364">
      <c r="A1364" s="7"/>
      <c r="B1364" s="450"/>
      <c r="C1364" s="450"/>
      <c r="D1364" s="450"/>
      <c r="E1364" s="7"/>
      <c r="F1364" s="7"/>
      <c r="G1364" s="7"/>
      <c r="H1364" s="7"/>
      <c r="I1364" s="7"/>
      <c r="J1364" s="7"/>
      <c r="K1364" s="7"/>
      <c r="L1364" s="1733"/>
      <c r="M1364" s="7"/>
      <c r="N1364" s="7"/>
      <c r="O1364" s="7"/>
      <c r="P1364" s="7"/>
      <c r="Q1364" s="7"/>
      <c r="R1364" s="7"/>
      <c r="S1364" s="7"/>
      <c r="T1364" s="95"/>
      <c r="U1364" s="7"/>
      <c r="V1364" s="7"/>
      <c r="W1364" s="7"/>
      <c r="X1364" s="7"/>
      <c r="Y1364" s="7"/>
      <c r="Z1364" s="7"/>
      <c r="AA1364" s="7"/>
      <c r="AB1364" s="7"/>
      <c r="AC1364" s="7"/>
      <c r="AD1364" s="7"/>
      <c r="AE1364" s="7"/>
      <c r="AF1364" s="7"/>
      <c r="AG1364" s="7"/>
      <c r="AH1364" s="7"/>
      <c r="AI1364" s="7"/>
      <c r="AJ1364" s="7"/>
      <c r="AK1364" s="7"/>
      <c r="AL1364" s="7"/>
      <c r="AM1364" s="7"/>
      <c r="AN1364" s="7"/>
      <c r="AO1364" s="7"/>
      <c r="AP1364" s="7"/>
      <c r="AQ1364" s="7"/>
    </row>
    <row r="1365">
      <c r="A1365" s="7"/>
      <c r="B1365" s="450"/>
      <c r="C1365" s="450"/>
      <c r="D1365" s="450"/>
      <c r="E1365" s="7"/>
      <c r="F1365" s="7"/>
      <c r="G1365" s="7"/>
      <c r="H1365" s="7"/>
      <c r="I1365" s="7"/>
      <c r="J1365" s="7"/>
      <c r="K1365" s="7"/>
      <c r="L1365" s="1733"/>
      <c r="M1365" s="7"/>
      <c r="N1365" s="7"/>
      <c r="O1365" s="7"/>
      <c r="P1365" s="7"/>
      <c r="Q1365" s="7"/>
      <c r="R1365" s="7"/>
      <c r="S1365" s="7"/>
      <c r="T1365" s="95"/>
      <c r="U1365" s="7"/>
      <c r="V1365" s="7"/>
      <c r="W1365" s="7"/>
      <c r="X1365" s="7"/>
      <c r="Y1365" s="7"/>
      <c r="Z1365" s="7"/>
      <c r="AA1365" s="7"/>
      <c r="AB1365" s="7"/>
      <c r="AC1365" s="7"/>
      <c r="AD1365" s="7"/>
      <c r="AE1365" s="7"/>
      <c r="AF1365" s="7"/>
      <c r="AG1365" s="7"/>
      <c r="AH1365" s="7"/>
      <c r="AI1365" s="7"/>
      <c r="AJ1365" s="7"/>
      <c r="AK1365" s="7"/>
      <c r="AL1365" s="7"/>
      <c r="AM1365" s="7"/>
      <c r="AN1365" s="7"/>
      <c r="AO1365" s="7"/>
      <c r="AP1365" s="7"/>
      <c r="AQ1365" s="7"/>
    </row>
    <row r="1366">
      <c r="A1366" s="7"/>
      <c r="B1366" s="450"/>
      <c r="C1366" s="450"/>
      <c r="D1366" s="450"/>
      <c r="E1366" s="7"/>
      <c r="F1366" s="7"/>
      <c r="G1366" s="7"/>
      <c r="H1366" s="7"/>
      <c r="I1366" s="7"/>
      <c r="J1366" s="7"/>
      <c r="K1366" s="7"/>
      <c r="L1366" s="1733"/>
      <c r="M1366" s="7"/>
      <c r="N1366" s="7"/>
      <c r="O1366" s="7"/>
      <c r="P1366" s="7"/>
      <c r="Q1366" s="7"/>
      <c r="R1366" s="7"/>
      <c r="S1366" s="7"/>
      <c r="T1366" s="95"/>
      <c r="U1366" s="7"/>
      <c r="V1366" s="7"/>
      <c r="W1366" s="7"/>
      <c r="X1366" s="7"/>
      <c r="Y1366" s="7"/>
      <c r="Z1366" s="7"/>
      <c r="AA1366" s="7"/>
      <c r="AB1366" s="7"/>
      <c r="AC1366" s="7"/>
      <c r="AD1366" s="7"/>
      <c r="AE1366" s="7"/>
      <c r="AF1366" s="7"/>
      <c r="AG1366" s="7"/>
      <c r="AH1366" s="7"/>
      <c r="AI1366" s="7"/>
      <c r="AJ1366" s="7"/>
      <c r="AK1366" s="7"/>
      <c r="AL1366" s="7"/>
      <c r="AM1366" s="7"/>
      <c r="AN1366" s="7"/>
      <c r="AO1366" s="7"/>
      <c r="AP1366" s="7"/>
      <c r="AQ1366" s="7"/>
    </row>
    <row r="1367">
      <c r="A1367" s="7"/>
      <c r="B1367" s="450"/>
      <c r="C1367" s="450"/>
      <c r="D1367" s="450"/>
      <c r="E1367" s="7"/>
      <c r="F1367" s="7"/>
      <c r="G1367" s="7"/>
      <c r="H1367" s="7"/>
      <c r="I1367" s="7"/>
      <c r="J1367" s="7"/>
      <c r="K1367" s="7"/>
      <c r="L1367" s="1733"/>
      <c r="M1367" s="7"/>
      <c r="N1367" s="7"/>
      <c r="O1367" s="7"/>
      <c r="P1367" s="7"/>
      <c r="Q1367" s="7"/>
      <c r="R1367" s="7"/>
      <c r="S1367" s="7"/>
      <c r="T1367" s="95"/>
      <c r="U1367" s="7"/>
      <c r="V1367" s="7"/>
      <c r="W1367" s="7"/>
      <c r="X1367" s="7"/>
      <c r="Y1367" s="7"/>
      <c r="Z1367" s="7"/>
      <c r="AA1367" s="7"/>
      <c r="AB1367" s="7"/>
      <c r="AC1367" s="7"/>
      <c r="AD1367" s="7"/>
      <c r="AE1367" s="7"/>
      <c r="AF1367" s="7"/>
      <c r="AG1367" s="7"/>
      <c r="AH1367" s="7"/>
      <c r="AI1367" s="7"/>
      <c r="AJ1367" s="7"/>
      <c r="AK1367" s="7"/>
      <c r="AL1367" s="7"/>
      <c r="AM1367" s="7"/>
      <c r="AN1367" s="7"/>
      <c r="AO1367" s="7"/>
      <c r="AP1367" s="7"/>
      <c r="AQ1367" s="7"/>
    </row>
    <row r="1368">
      <c r="A1368" s="7"/>
      <c r="B1368" s="450"/>
      <c r="C1368" s="450"/>
      <c r="D1368" s="450"/>
      <c r="E1368" s="7"/>
      <c r="F1368" s="7"/>
      <c r="G1368" s="7"/>
      <c r="H1368" s="7"/>
      <c r="I1368" s="7"/>
      <c r="J1368" s="7"/>
      <c r="K1368" s="7"/>
      <c r="L1368" s="1733"/>
      <c r="M1368" s="7"/>
      <c r="N1368" s="7"/>
      <c r="O1368" s="7"/>
      <c r="P1368" s="7"/>
      <c r="Q1368" s="7"/>
      <c r="R1368" s="7"/>
      <c r="S1368" s="7"/>
      <c r="T1368" s="95"/>
      <c r="U1368" s="7"/>
      <c r="V1368" s="7"/>
      <c r="W1368" s="7"/>
      <c r="X1368" s="7"/>
      <c r="Y1368" s="7"/>
      <c r="Z1368" s="7"/>
      <c r="AA1368" s="7"/>
      <c r="AB1368" s="7"/>
      <c r="AC1368" s="7"/>
      <c r="AD1368" s="7"/>
      <c r="AE1368" s="7"/>
      <c r="AF1368" s="7"/>
      <c r="AG1368" s="7"/>
      <c r="AH1368" s="7"/>
      <c r="AI1368" s="7"/>
      <c r="AJ1368" s="7"/>
      <c r="AK1368" s="7"/>
      <c r="AL1368" s="7"/>
      <c r="AM1368" s="7"/>
      <c r="AN1368" s="7"/>
      <c r="AO1368" s="7"/>
      <c r="AP1368" s="7"/>
      <c r="AQ1368" s="7"/>
    </row>
    <row r="1369">
      <c r="A1369" s="7"/>
      <c r="B1369" s="450"/>
      <c r="C1369" s="450"/>
      <c r="D1369" s="450"/>
      <c r="E1369" s="7"/>
      <c r="F1369" s="7"/>
      <c r="G1369" s="7"/>
      <c r="H1369" s="7"/>
      <c r="I1369" s="7"/>
      <c r="J1369" s="7"/>
      <c r="K1369" s="7"/>
      <c r="L1369" s="1733"/>
      <c r="M1369" s="7"/>
      <c r="N1369" s="7"/>
      <c r="O1369" s="7"/>
      <c r="P1369" s="7"/>
      <c r="Q1369" s="7"/>
      <c r="R1369" s="7"/>
      <c r="S1369" s="7"/>
      <c r="T1369" s="95"/>
      <c r="U1369" s="7"/>
      <c r="V1369" s="7"/>
      <c r="W1369" s="7"/>
      <c r="X1369" s="7"/>
      <c r="Y1369" s="7"/>
      <c r="Z1369" s="7"/>
      <c r="AA1369" s="7"/>
      <c r="AB1369" s="7"/>
      <c r="AC1369" s="7"/>
      <c r="AD1369" s="7"/>
      <c r="AE1369" s="7"/>
      <c r="AF1369" s="7"/>
      <c r="AG1369" s="7"/>
      <c r="AH1369" s="7"/>
      <c r="AI1369" s="7"/>
      <c r="AJ1369" s="7"/>
      <c r="AK1369" s="7"/>
      <c r="AL1369" s="7"/>
      <c r="AM1369" s="7"/>
      <c r="AN1369" s="7"/>
      <c r="AO1369" s="7"/>
      <c r="AP1369" s="7"/>
      <c r="AQ1369" s="7"/>
    </row>
    <row r="1370">
      <c r="A1370" s="7"/>
      <c r="B1370" s="450"/>
      <c r="C1370" s="450"/>
      <c r="D1370" s="450"/>
      <c r="E1370" s="7"/>
      <c r="F1370" s="7"/>
      <c r="G1370" s="7"/>
      <c r="H1370" s="7"/>
      <c r="I1370" s="7"/>
      <c r="J1370" s="7"/>
      <c r="K1370" s="7"/>
      <c r="L1370" s="1733"/>
      <c r="M1370" s="7"/>
      <c r="N1370" s="7"/>
      <c r="O1370" s="7"/>
      <c r="P1370" s="7"/>
      <c r="Q1370" s="7"/>
      <c r="R1370" s="7"/>
      <c r="S1370" s="7"/>
      <c r="T1370" s="95"/>
      <c r="U1370" s="7"/>
      <c r="V1370" s="7"/>
      <c r="W1370" s="7"/>
      <c r="X1370" s="7"/>
      <c r="Y1370" s="7"/>
      <c r="Z1370" s="7"/>
      <c r="AA1370" s="7"/>
      <c r="AB1370" s="7"/>
      <c r="AC1370" s="7"/>
      <c r="AD1370" s="7"/>
      <c r="AE1370" s="7"/>
      <c r="AF1370" s="7"/>
      <c r="AG1370" s="7"/>
      <c r="AH1370" s="7"/>
      <c r="AI1370" s="7"/>
      <c r="AJ1370" s="7"/>
      <c r="AK1370" s="7"/>
      <c r="AL1370" s="7"/>
      <c r="AM1370" s="7"/>
      <c r="AN1370" s="7"/>
      <c r="AO1370" s="7"/>
      <c r="AP1370" s="7"/>
      <c r="AQ1370" s="7"/>
    </row>
    <row r="1371">
      <c r="A1371" s="7"/>
      <c r="B1371" s="450"/>
      <c r="C1371" s="450"/>
      <c r="D1371" s="450"/>
      <c r="E1371" s="7"/>
      <c r="F1371" s="7"/>
      <c r="G1371" s="7"/>
      <c r="H1371" s="7"/>
      <c r="I1371" s="7"/>
      <c r="J1371" s="7"/>
      <c r="K1371" s="7"/>
      <c r="L1371" s="1733"/>
      <c r="M1371" s="7"/>
      <c r="N1371" s="7"/>
      <c r="O1371" s="7"/>
      <c r="P1371" s="7"/>
      <c r="Q1371" s="7"/>
      <c r="R1371" s="7"/>
      <c r="S1371" s="7"/>
      <c r="T1371" s="95"/>
      <c r="U1371" s="7"/>
      <c r="V1371" s="7"/>
      <c r="W1371" s="7"/>
      <c r="X1371" s="7"/>
      <c r="Y1371" s="7"/>
      <c r="Z1371" s="7"/>
      <c r="AA1371" s="7"/>
      <c r="AB1371" s="7"/>
      <c r="AC1371" s="7"/>
      <c r="AD1371" s="7"/>
      <c r="AE1371" s="7"/>
      <c r="AF1371" s="7"/>
      <c r="AG1371" s="7"/>
      <c r="AH1371" s="7"/>
      <c r="AI1371" s="7"/>
      <c r="AJ1371" s="7"/>
      <c r="AK1371" s="7"/>
      <c r="AL1371" s="7"/>
      <c r="AM1371" s="7"/>
      <c r="AN1371" s="7"/>
      <c r="AO1371" s="7"/>
      <c r="AP1371" s="7"/>
      <c r="AQ1371" s="7"/>
    </row>
    <row r="1372">
      <c r="A1372" s="7"/>
      <c r="B1372" s="450"/>
      <c r="C1372" s="450"/>
      <c r="D1372" s="450"/>
      <c r="E1372" s="7"/>
      <c r="F1372" s="7"/>
      <c r="G1372" s="7"/>
      <c r="H1372" s="7"/>
      <c r="I1372" s="7"/>
      <c r="J1372" s="7"/>
      <c r="K1372" s="7"/>
      <c r="L1372" s="1733"/>
      <c r="M1372" s="7"/>
      <c r="N1372" s="7"/>
      <c r="O1372" s="7"/>
      <c r="P1372" s="7"/>
      <c r="Q1372" s="7"/>
      <c r="R1372" s="7"/>
      <c r="S1372" s="7"/>
      <c r="T1372" s="95"/>
      <c r="U1372" s="7"/>
      <c r="V1372" s="7"/>
      <c r="W1372" s="7"/>
      <c r="X1372" s="7"/>
      <c r="Y1372" s="7"/>
      <c r="Z1372" s="7"/>
      <c r="AA1372" s="7"/>
      <c r="AB1372" s="7"/>
      <c r="AC1372" s="7"/>
      <c r="AD1372" s="7"/>
      <c r="AE1372" s="7"/>
      <c r="AF1372" s="7"/>
      <c r="AG1372" s="7"/>
      <c r="AH1372" s="7"/>
      <c r="AI1372" s="7"/>
      <c r="AJ1372" s="7"/>
      <c r="AK1372" s="7"/>
      <c r="AL1372" s="7"/>
      <c r="AM1372" s="7"/>
      <c r="AN1372" s="7"/>
      <c r="AO1372" s="7"/>
      <c r="AP1372" s="7"/>
      <c r="AQ1372" s="7"/>
    </row>
    <row r="1373">
      <c r="A1373" s="7"/>
      <c r="B1373" s="450"/>
      <c r="C1373" s="450"/>
      <c r="D1373" s="450"/>
      <c r="E1373" s="7"/>
      <c r="F1373" s="7"/>
      <c r="G1373" s="7"/>
      <c r="H1373" s="7"/>
      <c r="I1373" s="7"/>
      <c r="J1373" s="7"/>
      <c r="K1373" s="7"/>
      <c r="L1373" s="1733"/>
      <c r="M1373" s="7"/>
      <c r="N1373" s="7"/>
      <c r="O1373" s="7"/>
      <c r="P1373" s="7"/>
      <c r="Q1373" s="7"/>
      <c r="R1373" s="7"/>
      <c r="S1373" s="7"/>
      <c r="T1373" s="95"/>
      <c r="U1373" s="7"/>
      <c r="V1373" s="7"/>
      <c r="W1373" s="7"/>
      <c r="X1373" s="7"/>
      <c r="Y1373" s="7"/>
      <c r="Z1373" s="7"/>
      <c r="AA1373" s="7"/>
      <c r="AB1373" s="7"/>
      <c r="AC1373" s="7"/>
      <c r="AD1373" s="7"/>
      <c r="AE1373" s="7"/>
      <c r="AF1373" s="7"/>
      <c r="AG1373" s="7"/>
      <c r="AH1373" s="7"/>
      <c r="AI1373" s="7"/>
      <c r="AJ1373" s="7"/>
      <c r="AK1373" s="7"/>
      <c r="AL1373" s="7"/>
      <c r="AM1373" s="7"/>
      <c r="AN1373" s="7"/>
      <c r="AO1373" s="7"/>
      <c r="AP1373" s="7"/>
      <c r="AQ1373" s="7"/>
    </row>
    <row r="1374">
      <c r="A1374" s="7"/>
      <c r="B1374" s="450"/>
      <c r="C1374" s="450"/>
      <c r="D1374" s="450"/>
      <c r="E1374" s="7"/>
      <c r="F1374" s="7"/>
      <c r="G1374" s="7"/>
      <c r="H1374" s="7"/>
      <c r="I1374" s="7"/>
      <c r="J1374" s="7"/>
      <c r="K1374" s="7"/>
      <c r="L1374" s="1733"/>
      <c r="M1374" s="7"/>
      <c r="N1374" s="7"/>
      <c r="O1374" s="7"/>
      <c r="P1374" s="7"/>
      <c r="Q1374" s="7"/>
      <c r="R1374" s="7"/>
      <c r="S1374" s="7"/>
      <c r="T1374" s="95"/>
      <c r="U1374" s="7"/>
      <c r="V1374" s="7"/>
      <c r="W1374" s="7"/>
      <c r="X1374" s="7"/>
      <c r="Y1374" s="7"/>
      <c r="Z1374" s="7"/>
      <c r="AA1374" s="7"/>
      <c r="AB1374" s="7"/>
      <c r="AC1374" s="7"/>
      <c r="AD1374" s="7"/>
      <c r="AE1374" s="7"/>
      <c r="AF1374" s="7"/>
      <c r="AG1374" s="7"/>
      <c r="AH1374" s="7"/>
      <c r="AI1374" s="7"/>
      <c r="AJ1374" s="7"/>
      <c r="AK1374" s="7"/>
      <c r="AL1374" s="7"/>
      <c r="AM1374" s="7"/>
      <c r="AN1374" s="7"/>
      <c r="AO1374" s="7"/>
      <c r="AP1374" s="7"/>
      <c r="AQ1374" s="7"/>
    </row>
    <row r="1375">
      <c r="A1375" s="7"/>
      <c r="B1375" s="450"/>
      <c r="C1375" s="450"/>
      <c r="D1375" s="450"/>
      <c r="E1375" s="7"/>
      <c r="F1375" s="7"/>
      <c r="G1375" s="7"/>
      <c r="H1375" s="7"/>
      <c r="I1375" s="7"/>
      <c r="J1375" s="7"/>
      <c r="K1375" s="7"/>
      <c r="L1375" s="1733"/>
      <c r="M1375" s="7"/>
      <c r="N1375" s="7"/>
      <c r="O1375" s="7"/>
      <c r="P1375" s="7"/>
      <c r="Q1375" s="7"/>
      <c r="R1375" s="7"/>
      <c r="S1375" s="7"/>
      <c r="T1375" s="95"/>
      <c r="U1375" s="7"/>
      <c r="V1375" s="7"/>
      <c r="W1375" s="7"/>
      <c r="X1375" s="7"/>
      <c r="Y1375" s="7"/>
      <c r="Z1375" s="7"/>
      <c r="AA1375" s="7"/>
      <c r="AB1375" s="7"/>
      <c r="AC1375" s="7"/>
      <c r="AD1375" s="7"/>
      <c r="AE1375" s="7"/>
      <c r="AF1375" s="7"/>
      <c r="AG1375" s="7"/>
      <c r="AH1375" s="7"/>
      <c r="AI1375" s="7"/>
      <c r="AJ1375" s="7"/>
      <c r="AK1375" s="7"/>
      <c r="AL1375" s="7"/>
      <c r="AM1375" s="7"/>
      <c r="AN1375" s="7"/>
      <c r="AO1375" s="7"/>
      <c r="AP1375" s="7"/>
      <c r="AQ1375" s="7"/>
    </row>
    <row r="1376">
      <c r="A1376" s="7"/>
      <c r="B1376" s="450"/>
      <c r="C1376" s="450"/>
      <c r="D1376" s="450"/>
      <c r="E1376" s="7"/>
      <c r="F1376" s="7"/>
      <c r="G1376" s="7"/>
      <c r="H1376" s="7"/>
      <c r="I1376" s="7"/>
      <c r="J1376" s="7"/>
      <c r="K1376" s="7"/>
      <c r="L1376" s="1733"/>
      <c r="M1376" s="7"/>
      <c r="N1376" s="7"/>
      <c r="O1376" s="7"/>
      <c r="P1376" s="7"/>
      <c r="Q1376" s="7"/>
      <c r="R1376" s="7"/>
      <c r="S1376" s="7"/>
      <c r="T1376" s="95"/>
      <c r="U1376" s="7"/>
      <c r="V1376" s="7"/>
      <c r="W1376" s="7"/>
      <c r="X1376" s="7"/>
      <c r="Y1376" s="7"/>
      <c r="Z1376" s="7"/>
      <c r="AA1376" s="7"/>
      <c r="AB1376" s="7"/>
      <c r="AC1376" s="7"/>
      <c r="AD1376" s="7"/>
      <c r="AE1376" s="7"/>
      <c r="AF1376" s="7"/>
      <c r="AG1376" s="7"/>
      <c r="AH1376" s="7"/>
      <c r="AI1376" s="7"/>
      <c r="AJ1376" s="7"/>
      <c r="AK1376" s="7"/>
      <c r="AL1376" s="7"/>
      <c r="AM1376" s="7"/>
      <c r="AN1376" s="7"/>
      <c r="AO1376" s="7"/>
      <c r="AP1376" s="7"/>
      <c r="AQ1376" s="7"/>
    </row>
    <row r="1377">
      <c r="A1377" s="7"/>
      <c r="B1377" s="450"/>
      <c r="C1377" s="450"/>
      <c r="D1377" s="450"/>
      <c r="E1377" s="7"/>
      <c r="F1377" s="7"/>
      <c r="G1377" s="7"/>
      <c r="H1377" s="7"/>
      <c r="I1377" s="7"/>
      <c r="J1377" s="7"/>
      <c r="K1377" s="7"/>
      <c r="L1377" s="1733"/>
      <c r="M1377" s="7"/>
      <c r="N1377" s="7"/>
      <c r="O1377" s="7"/>
      <c r="P1377" s="7"/>
      <c r="Q1377" s="7"/>
      <c r="R1377" s="7"/>
      <c r="S1377" s="7"/>
      <c r="T1377" s="95"/>
      <c r="U1377" s="7"/>
      <c r="V1377" s="7"/>
      <c r="W1377" s="7"/>
      <c r="X1377" s="7"/>
      <c r="Y1377" s="7"/>
      <c r="Z1377" s="7"/>
      <c r="AA1377" s="7"/>
      <c r="AB1377" s="7"/>
      <c r="AC1377" s="7"/>
      <c r="AD1377" s="7"/>
      <c r="AE1377" s="7"/>
      <c r="AF1377" s="7"/>
      <c r="AG1377" s="7"/>
      <c r="AH1377" s="7"/>
      <c r="AI1377" s="7"/>
      <c r="AJ1377" s="7"/>
      <c r="AK1377" s="7"/>
      <c r="AL1377" s="7"/>
      <c r="AM1377" s="7"/>
      <c r="AN1377" s="7"/>
      <c r="AO1377" s="7"/>
      <c r="AP1377" s="7"/>
      <c r="AQ1377" s="7"/>
    </row>
    <row r="1378">
      <c r="A1378" s="7"/>
      <c r="B1378" s="450"/>
      <c r="C1378" s="450"/>
      <c r="D1378" s="450"/>
      <c r="E1378" s="7"/>
      <c r="F1378" s="7"/>
      <c r="G1378" s="7"/>
      <c r="H1378" s="7"/>
      <c r="I1378" s="7"/>
      <c r="J1378" s="7"/>
      <c r="K1378" s="7"/>
      <c r="L1378" s="1733"/>
      <c r="M1378" s="7"/>
      <c r="N1378" s="7"/>
      <c r="O1378" s="7"/>
      <c r="P1378" s="7"/>
      <c r="Q1378" s="7"/>
      <c r="R1378" s="7"/>
      <c r="S1378" s="7"/>
      <c r="T1378" s="95"/>
      <c r="U1378" s="7"/>
      <c r="V1378" s="7"/>
      <c r="W1378" s="7"/>
      <c r="X1378" s="7"/>
      <c r="Y1378" s="7"/>
      <c r="Z1378" s="7"/>
      <c r="AA1378" s="7"/>
      <c r="AB1378" s="7"/>
      <c r="AC1378" s="7"/>
      <c r="AD1378" s="7"/>
      <c r="AE1378" s="7"/>
      <c r="AF1378" s="7"/>
      <c r="AG1378" s="7"/>
      <c r="AH1378" s="7"/>
      <c r="AI1378" s="7"/>
      <c r="AJ1378" s="7"/>
      <c r="AK1378" s="7"/>
      <c r="AL1378" s="7"/>
      <c r="AM1378" s="7"/>
      <c r="AN1378" s="7"/>
      <c r="AO1378" s="7"/>
      <c r="AP1378" s="7"/>
      <c r="AQ1378" s="7"/>
    </row>
    <row r="1379">
      <c r="A1379" s="7"/>
      <c r="B1379" s="450"/>
      <c r="C1379" s="450"/>
      <c r="D1379" s="450"/>
      <c r="E1379" s="7"/>
      <c r="F1379" s="7"/>
      <c r="G1379" s="7"/>
      <c r="H1379" s="7"/>
      <c r="I1379" s="7"/>
      <c r="J1379" s="7"/>
      <c r="K1379" s="7"/>
      <c r="L1379" s="1733"/>
      <c r="M1379" s="7"/>
      <c r="N1379" s="7"/>
      <c r="O1379" s="7"/>
      <c r="P1379" s="7"/>
      <c r="Q1379" s="7"/>
      <c r="R1379" s="7"/>
      <c r="S1379" s="7"/>
      <c r="T1379" s="95"/>
      <c r="U1379" s="7"/>
      <c r="V1379" s="7"/>
      <c r="W1379" s="7"/>
      <c r="X1379" s="7"/>
      <c r="Y1379" s="7"/>
      <c r="Z1379" s="7"/>
      <c r="AA1379" s="7"/>
      <c r="AB1379" s="7"/>
      <c r="AC1379" s="7"/>
      <c r="AD1379" s="7"/>
      <c r="AE1379" s="7"/>
      <c r="AF1379" s="7"/>
      <c r="AG1379" s="7"/>
      <c r="AH1379" s="7"/>
      <c r="AI1379" s="7"/>
      <c r="AJ1379" s="7"/>
      <c r="AK1379" s="7"/>
      <c r="AL1379" s="7"/>
      <c r="AM1379" s="7"/>
      <c r="AN1379" s="7"/>
      <c r="AO1379" s="7"/>
      <c r="AP1379" s="7"/>
      <c r="AQ1379" s="7"/>
    </row>
    <row r="1380">
      <c r="A1380" s="7"/>
      <c r="B1380" s="450"/>
      <c r="C1380" s="450"/>
      <c r="D1380" s="450"/>
      <c r="E1380" s="7"/>
      <c r="F1380" s="7"/>
      <c r="G1380" s="7"/>
      <c r="H1380" s="7"/>
      <c r="I1380" s="7"/>
      <c r="J1380" s="7"/>
      <c r="K1380" s="7"/>
      <c r="L1380" s="1733"/>
      <c r="M1380" s="7"/>
      <c r="N1380" s="7"/>
      <c r="O1380" s="7"/>
      <c r="P1380" s="7"/>
      <c r="Q1380" s="7"/>
      <c r="R1380" s="7"/>
      <c r="S1380" s="7"/>
      <c r="T1380" s="95"/>
      <c r="U1380" s="7"/>
      <c r="V1380" s="7"/>
      <c r="W1380" s="7"/>
      <c r="X1380" s="7"/>
      <c r="Y1380" s="7"/>
      <c r="Z1380" s="7"/>
      <c r="AA1380" s="7"/>
      <c r="AB1380" s="7"/>
      <c r="AC1380" s="7"/>
      <c r="AD1380" s="7"/>
      <c r="AE1380" s="7"/>
      <c r="AF1380" s="7"/>
      <c r="AG1380" s="7"/>
      <c r="AH1380" s="7"/>
      <c r="AI1380" s="7"/>
      <c r="AJ1380" s="7"/>
      <c r="AK1380" s="7"/>
      <c r="AL1380" s="7"/>
      <c r="AM1380" s="7"/>
      <c r="AN1380" s="7"/>
      <c r="AO1380" s="7"/>
      <c r="AP1380" s="7"/>
      <c r="AQ1380" s="7"/>
    </row>
    <row r="1381">
      <c r="A1381" s="7"/>
      <c r="B1381" s="450"/>
      <c r="C1381" s="450"/>
      <c r="D1381" s="450"/>
      <c r="E1381" s="7"/>
      <c r="F1381" s="7"/>
      <c r="G1381" s="7"/>
      <c r="H1381" s="7"/>
      <c r="I1381" s="7"/>
      <c r="J1381" s="7"/>
      <c r="K1381" s="7"/>
      <c r="L1381" s="1733"/>
      <c r="M1381" s="7"/>
      <c r="N1381" s="7"/>
      <c r="O1381" s="7"/>
      <c r="P1381" s="7"/>
      <c r="Q1381" s="7"/>
      <c r="R1381" s="7"/>
      <c r="S1381" s="7"/>
      <c r="T1381" s="95"/>
      <c r="U1381" s="7"/>
      <c r="V1381" s="7"/>
      <c r="W1381" s="7"/>
      <c r="X1381" s="7"/>
      <c r="Y1381" s="7"/>
      <c r="Z1381" s="7"/>
      <c r="AA1381" s="7"/>
      <c r="AB1381" s="7"/>
      <c r="AC1381" s="7"/>
      <c r="AD1381" s="7"/>
      <c r="AE1381" s="7"/>
      <c r="AF1381" s="7"/>
      <c r="AG1381" s="7"/>
      <c r="AH1381" s="7"/>
      <c r="AI1381" s="7"/>
      <c r="AJ1381" s="7"/>
      <c r="AK1381" s="7"/>
      <c r="AL1381" s="7"/>
      <c r="AM1381" s="7"/>
      <c r="AN1381" s="7"/>
      <c r="AO1381" s="7"/>
      <c r="AP1381" s="7"/>
      <c r="AQ1381" s="7"/>
    </row>
    <row r="1382">
      <c r="A1382" s="7"/>
      <c r="B1382" s="450"/>
      <c r="C1382" s="450"/>
      <c r="D1382" s="450"/>
      <c r="E1382" s="7"/>
      <c r="F1382" s="7"/>
      <c r="G1382" s="7"/>
      <c r="H1382" s="7"/>
      <c r="I1382" s="7"/>
      <c r="J1382" s="7"/>
      <c r="K1382" s="7"/>
      <c r="L1382" s="1733"/>
      <c r="M1382" s="7"/>
      <c r="N1382" s="7"/>
      <c r="O1382" s="7"/>
      <c r="P1382" s="7"/>
      <c r="Q1382" s="7"/>
      <c r="R1382" s="7"/>
      <c r="S1382" s="7"/>
      <c r="T1382" s="95"/>
      <c r="U1382" s="7"/>
      <c r="V1382" s="7"/>
      <c r="W1382" s="7"/>
      <c r="X1382" s="7"/>
      <c r="Y1382" s="7"/>
      <c r="Z1382" s="7"/>
      <c r="AA1382" s="7"/>
      <c r="AB1382" s="7"/>
      <c r="AC1382" s="7"/>
      <c r="AD1382" s="7"/>
      <c r="AE1382" s="7"/>
      <c r="AF1382" s="7"/>
      <c r="AG1382" s="7"/>
      <c r="AH1382" s="7"/>
      <c r="AI1382" s="7"/>
      <c r="AJ1382" s="7"/>
      <c r="AK1382" s="7"/>
      <c r="AL1382" s="7"/>
      <c r="AM1382" s="7"/>
      <c r="AN1382" s="7"/>
      <c r="AO1382" s="7"/>
      <c r="AP1382" s="7"/>
      <c r="AQ1382" s="7"/>
    </row>
    <row r="1383">
      <c r="A1383" s="7"/>
      <c r="B1383" s="450"/>
      <c r="C1383" s="450"/>
      <c r="D1383" s="450"/>
      <c r="E1383" s="7"/>
      <c r="F1383" s="7"/>
      <c r="G1383" s="7"/>
      <c r="H1383" s="7"/>
      <c r="I1383" s="7"/>
      <c r="J1383" s="7"/>
      <c r="K1383" s="7"/>
      <c r="L1383" s="1733"/>
      <c r="M1383" s="7"/>
      <c r="N1383" s="7"/>
      <c r="O1383" s="7"/>
      <c r="P1383" s="7"/>
      <c r="Q1383" s="7"/>
      <c r="R1383" s="7"/>
      <c r="S1383" s="7"/>
      <c r="T1383" s="95"/>
      <c r="U1383" s="7"/>
      <c r="V1383" s="7"/>
      <c r="W1383" s="7"/>
      <c r="X1383" s="7"/>
      <c r="Y1383" s="7"/>
      <c r="Z1383" s="7"/>
      <c r="AA1383" s="7"/>
      <c r="AB1383" s="7"/>
      <c r="AC1383" s="7"/>
      <c r="AD1383" s="7"/>
      <c r="AE1383" s="7"/>
      <c r="AF1383" s="7"/>
      <c r="AG1383" s="7"/>
      <c r="AH1383" s="7"/>
      <c r="AI1383" s="7"/>
      <c r="AJ1383" s="7"/>
      <c r="AK1383" s="7"/>
      <c r="AL1383" s="7"/>
      <c r="AM1383" s="7"/>
      <c r="AN1383" s="7"/>
      <c r="AO1383" s="7"/>
      <c r="AP1383" s="7"/>
      <c r="AQ1383" s="7"/>
    </row>
    <row r="1384">
      <c r="A1384" s="7"/>
      <c r="B1384" s="450"/>
      <c r="C1384" s="450"/>
      <c r="D1384" s="450"/>
      <c r="E1384" s="7"/>
      <c r="F1384" s="7"/>
      <c r="G1384" s="7"/>
      <c r="H1384" s="7"/>
      <c r="I1384" s="7"/>
      <c r="J1384" s="7"/>
      <c r="K1384" s="7"/>
      <c r="L1384" s="1733"/>
      <c r="M1384" s="7"/>
      <c r="N1384" s="7"/>
      <c r="O1384" s="7"/>
      <c r="P1384" s="7"/>
      <c r="Q1384" s="7"/>
      <c r="R1384" s="7"/>
      <c r="S1384" s="7"/>
      <c r="T1384" s="95"/>
      <c r="U1384" s="7"/>
      <c r="V1384" s="7"/>
      <c r="W1384" s="7"/>
      <c r="X1384" s="7"/>
      <c r="Y1384" s="7"/>
      <c r="Z1384" s="7"/>
      <c r="AA1384" s="7"/>
      <c r="AB1384" s="7"/>
      <c r="AC1384" s="7"/>
      <c r="AD1384" s="7"/>
      <c r="AE1384" s="7"/>
      <c r="AF1384" s="7"/>
      <c r="AG1384" s="7"/>
      <c r="AH1384" s="7"/>
      <c r="AI1384" s="7"/>
      <c r="AJ1384" s="7"/>
      <c r="AK1384" s="7"/>
      <c r="AL1384" s="7"/>
      <c r="AM1384" s="7"/>
      <c r="AN1384" s="7"/>
      <c r="AO1384" s="7"/>
      <c r="AP1384" s="7"/>
      <c r="AQ1384" s="7"/>
    </row>
    <row r="1385">
      <c r="A1385" s="7"/>
      <c r="B1385" s="450"/>
      <c r="C1385" s="450"/>
      <c r="D1385" s="450"/>
      <c r="E1385" s="7"/>
      <c r="F1385" s="7"/>
      <c r="G1385" s="7"/>
      <c r="H1385" s="7"/>
      <c r="I1385" s="7"/>
      <c r="J1385" s="7"/>
      <c r="K1385" s="7"/>
      <c r="L1385" s="1733"/>
      <c r="M1385" s="7"/>
      <c r="N1385" s="7"/>
      <c r="O1385" s="7"/>
      <c r="P1385" s="7"/>
      <c r="Q1385" s="7"/>
      <c r="R1385" s="7"/>
      <c r="S1385" s="7"/>
      <c r="T1385" s="95"/>
      <c r="U1385" s="7"/>
      <c r="V1385" s="7"/>
      <c r="W1385" s="7"/>
      <c r="X1385" s="7"/>
      <c r="Y1385" s="7"/>
      <c r="Z1385" s="7"/>
      <c r="AA1385" s="7"/>
      <c r="AB1385" s="7"/>
      <c r="AC1385" s="7"/>
      <c r="AD1385" s="7"/>
      <c r="AE1385" s="7"/>
      <c r="AF1385" s="7"/>
      <c r="AG1385" s="7"/>
      <c r="AH1385" s="7"/>
      <c r="AI1385" s="7"/>
      <c r="AJ1385" s="7"/>
      <c r="AK1385" s="7"/>
      <c r="AL1385" s="7"/>
      <c r="AM1385" s="7"/>
      <c r="AN1385" s="7"/>
      <c r="AO1385" s="7"/>
      <c r="AP1385" s="7"/>
      <c r="AQ1385" s="7"/>
    </row>
    <row r="1386">
      <c r="A1386" s="7"/>
      <c r="B1386" s="450"/>
      <c r="C1386" s="450"/>
      <c r="D1386" s="450"/>
      <c r="E1386" s="7"/>
      <c r="F1386" s="7"/>
      <c r="G1386" s="7"/>
      <c r="H1386" s="7"/>
      <c r="I1386" s="7"/>
      <c r="J1386" s="7"/>
      <c r="K1386" s="7"/>
      <c r="L1386" s="1733"/>
      <c r="M1386" s="7"/>
      <c r="N1386" s="7"/>
      <c r="O1386" s="7"/>
      <c r="P1386" s="7"/>
      <c r="Q1386" s="7"/>
      <c r="R1386" s="7"/>
      <c r="S1386" s="7"/>
      <c r="T1386" s="95"/>
      <c r="U1386" s="7"/>
      <c r="V1386" s="7"/>
      <c r="W1386" s="7"/>
      <c r="X1386" s="7"/>
      <c r="Y1386" s="7"/>
      <c r="Z1386" s="7"/>
      <c r="AA1386" s="7"/>
      <c r="AB1386" s="7"/>
      <c r="AC1386" s="7"/>
      <c r="AD1386" s="7"/>
      <c r="AE1386" s="7"/>
      <c r="AF1386" s="7"/>
      <c r="AG1386" s="7"/>
      <c r="AH1386" s="7"/>
      <c r="AI1386" s="7"/>
      <c r="AJ1386" s="7"/>
      <c r="AK1386" s="7"/>
      <c r="AL1386" s="7"/>
      <c r="AM1386" s="7"/>
      <c r="AN1386" s="7"/>
      <c r="AO1386" s="7"/>
      <c r="AP1386" s="7"/>
      <c r="AQ1386" s="7"/>
    </row>
    <row r="1387">
      <c r="A1387" s="7"/>
      <c r="B1387" s="450"/>
      <c r="C1387" s="450"/>
      <c r="D1387" s="450"/>
      <c r="E1387" s="7"/>
      <c r="F1387" s="7"/>
      <c r="G1387" s="7"/>
      <c r="H1387" s="7"/>
      <c r="I1387" s="7"/>
      <c r="J1387" s="7"/>
      <c r="K1387" s="7"/>
      <c r="L1387" s="1733"/>
      <c r="M1387" s="7"/>
      <c r="N1387" s="7"/>
      <c r="O1387" s="7"/>
      <c r="P1387" s="7"/>
      <c r="Q1387" s="7"/>
      <c r="R1387" s="7"/>
      <c r="S1387" s="7"/>
      <c r="T1387" s="95"/>
      <c r="U1387" s="7"/>
      <c r="V1387" s="7"/>
      <c r="W1387" s="7"/>
      <c r="X1387" s="7"/>
      <c r="Y1387" s="7"/>
      <c r="Z1387" s="7"/>
      <c r="AA1387" s="7"/>
      <c r="AB1387" s="7"/>
      <c r="AC1387" s="7"/>
      <c r="AD1387" s="7"/>
      <c r="AE1387" s="7"/>
      <c r="AF1387" s="7"/>
      <c r="AG1387" s="7"/>
      <c r="AH1387" s="7"/>
      <c r="AI1387" s="7"/>
      <c r="AJ1387" s="7"/>
      <c r="AK1387" s="7"/>
      <c r="AL1387" s="7"/>
      <c r="AM1387" s="7"/>
      <c r="AN1387" s="7"/>
      <c r="AO1387" s="7"/>
      <c r="AP1387" s="7"/>
      <c r="AQ1387" s="7"/>
    </row>
    <row r="1388">
      <c r="A1388" s="7"/>
      <c r="B1388" s="450"/>
      <c r="C1388" s="450"/>
      <c r="D1388" s="450"/>
      <c r="E1388" s="7"/>
      <c r="F1388" s="7"/>
      <c r="G1388" s="7"/>
      <c r="H1388" s="7"/>
      <c r="I1388" s="7"/>
      <c r="J1388" s="7"/>
      <c r="K1388" s="7"/>
      <c r="L1388" s="1733"/>
      <c r="M1388" s="7"/>
      <c r="N1388" s="7"/>
      <c r="O1388" s="7"/>
      <c r="P1388" s="7"/>
      <c r="Q1388" s="7"/>
      <c r="R1388" s="7"/>
      <c r="S1388" s="7"/>
      <c r="T1388" s="95"/>
      <c r="U1388" s="7"/>
      <c r="V1388" s="7"/>
      <c r="W1388" s="7"/>
      <c r="X1388" s="7"/>
      <c r="Y1388" s="7"/>
      <c r="Z1388" s="7"/>
      <c r="AA1388" s="7"/>
      <c r="AB1388" s="7"/>
      <c r="AC1388" s="7"/>
      <c r="AD1388" s="7"/>
      <c r="AE1388" s="7"/>
      <c r="AF1388" s="7"/>
      <c r="AG1388" s="7"/>
      <c r="AH1388" s="7"/>
      <c r="AI1388" s="7"/>
      <c r="AJ1388" s="7"/>
      <c r="AK1388" s="7"/>
      <c r="AL1388" s="7"/>
      <c r="AM1388" s="7"/>
      <c r="AN1388" s="7"/>
      <c r="AO1388" s="7"/>
      <c r="AP1388" s="7"/>
      <c r="AQ1388" s="7"/>
    </row>
    <row r="1389">
      <c r="A1389" s="7"/>
      <c r="B1389" s="450"/>
      <c r="C1389" s="450"/>
      <c r="D1389" s="450"/>
      <c r="E1389" s="7"/>
      <c r="F1389" s="7"/>
      <c r="G1389" s="7"/>
      <c r="H1389" s="7"/>
      <c r="I1389" s="7"/>
      <c r="J1389" s="7"/>
      <c r="K1389" s="7"/>
      <c r="L1389" s="1733"/>
      <c r="M1389" s="7"/>
      <c r="N1389" s="7"/>
      <c r="O1389" s="7"/>
      <c r="P1389" s="7"/>
      <c r="Q1389" s="7"/>
      <c r="R1389" s="7"/>
      <c r="S1389" s="7"/>
      <c r="T1389" s="95"/>
      <c r="U1389" s="7"/>
      <c r="V1389" s="7"/>
      <c r="W1389" s="7"/>
      <c r="X1389" s="7"/>
      <c r="Y1389" s="7"/>
      <c r="Z1389" s="7"/>
      <c r="AA1389" s="7"/>
      <c r="AB1389" s="7"/>
      <c r="AC1389" s="7"/>
      <c r="AD1389" s="7"/>
      <c r="AE1389" s="7"/>
      <c r="AF1389" s="7"/>
      <c r="AG1389" s="7"/>
      <c r="AH1389" s="7"/>
      <c r="AI1389" s="7"/>
      <c r="AJ1389" s="7"/>
      <c r="AK1389" s="7"/>
      <c r="AL1389" s="7"/>
      <c r="AM1389" s="7"/>
      <c r="AN1389" s="7"/>
      <c r="AO1389" s="7"/>
      <c r="AP1389" s="7"/>
      <c r="AQ1389" s="7"/>
    </row>
    <row r="1390">
      <c r="A1390" s="7"/>
      <c r="B1390" s="450"/>
      <c r="C1390" s="450"/>
      <c r="D1390" s="450"/>
      <c r="E1390" s="7"/>
      <c r="F1390" s="7"/>
      <c r="G1390" s="7"/>
      <c r="H1390" s="7"/>
      <c r="I1390" s="7"/>
      <c r="J1390" s="7"/>
      <c r="K1390" s="7"/>
      <c r="L1390" s="1733"/>
      <c r="M1390" s="7"/>
      <c r="N1390" s="7"/>
      <c r="O1390" s="7"/>
      <c r="P1390" s="7"/>
      <c r="Q1390" s="7"/>
      <c r="R1390" s="7"/>
      <c r="S1390" s="7"/>
      <c r="T1390" s="95"/>
      <c r="U1390" s="7"/>
      <c r="V1390" s="7"/>
      <c r="W1390" s="7"/>
      <c r="X1390" s="7"/>
      <c r="Y1390" s="7"/>
      <c r="Z1390" s="7"/>
      <c r="AA1390" s="7"/>
      <c r="AB1390" s="7"/>
      <c r="AC1390" s="7"/>
      <c r="AD1390" s="7"/>
      <c r="AE1390" s="7"/>
      <c r="AF1390" s="7"/>
      <c r="AG1390" s="7"/>
      <c r="AH1390" s="7"/>
      <c r="AI1390" s="7"/>
      <c r="AJ1390" s="7"/>
      <c r="AK1390" s="7"/>
      <c r="AL1390" s="7"/>
      <c r="AM1390" s="7"/>
      <c r="AN1390" s="7"/>
      <c r="AO1390" s="7"/>
      <c r="AP1390" s="7"/>
      <c r="AQ1390" s="7"/>
    </row>
    <row r="1391">
      <c r="A1391" s="7"/>
      <c r="B1391" s="450"/>
      <c r="C1391" s="450"/>
      <c r="D1391" s="450"/>
      <c r="E1391" s="7"/>
      <c r="F1391" s="7"/>
      <c r="G1391" s="7"/>
      <c r="H1391" s="7"/>
      <c r="I1391" s="7"/>
      <c r="J1391" s="7"/>
      <c r="K1391" s="7"/>
      <c r="L1391" s="1733"/>
      <c r="M1391" s="7"/>
      <c r="N1391" s="7"/>
      <c r="O1391" s="7"/>
      <c r="P1391" s="7"/>
      <c r="Q1391" s="7"/>
      <c r="R1391" s="7"/>
      <c r="S1391" s="7"/>
      <c r="T1391" s="95"/>
      <c r="U1391" s="7"/>
      <c r="V1391" s="7"/>
      <c r="W1391" s="7"/>
      <c r="X1391" s="7"/>
      <c r="Y1391" s="7"/>
      <c r="Z1391" s="7"/>
      <c r="AA1391" s="7"/>
      <c r="AB1391" s="7"/>
      <c r="AC1391" s="7"/>
      <c r="AD1391" s="7"/>
      <c r="AE1391" s="7"/>
      <c r="AF1391" s="7"/>
      <c r="AG1391" s="7"/>
      <c r="AH1391" s="7"/>
      <c r="AI1391" s="7"/>
      <c r="AJ1391" s="7"/>
      <c r="AK1391" s="7"/>
      <c r="AL1391" s="7"/>
      <c r="AM1391" s="7"/>
      <c r="AN1391" s="7"/>
      <c r="AO1391" s="7"/>
      <c r="AP1391" s="7"/>
      <c r="AQ1391" s="7"/>
    </row>
    <row r="1392">
      <c r="A1392" s="7"/>
      <c r="B1392" s="450"/>
      <c r="C1392" s="450"/>
      <c r="D1392" s="450"/>
      <c r="E1392" s="7"/>
      <c r="F1392" s="7"/>
      <c r="G1392" s="7"/>
      <c r="H1392" s="7"/>
      <c r="I1392" s="7"/>
      <c r="J1392" s="7"/>
      <c r="K1392" s="7"/>
      <c r="L1392" s="1733"/>
      <c r="M1392" s="7"/>
      <c r="N1392" s="7"/>
      <c r="O1392" s="7"/>
      <c r="P1392" s="7"/>
      <c r="Q1392" s="7"/>
      <c r="R1392" s="7"/>
      <c r="S1392" s="7"/>
      <c r="T1392" s="95"/>
      <c r="U1392" s="7"/>
      <c r="V1392" s="7"/>
      <c r="W1392" s="7"/>
      <c r="X1392" s="7"/>
      <c r="Y1392" s="7"/>
      <c r="Z1392" s="7"/>
      <c r="AA1392" s="7"/>
      <c r="AB1392" s="7"/>
      <c r="AC1392" s="7"/>
      <c r="AD1392" s="7"/>
      <c r="AE1392" s="7"/>
      <c r="AF1392" s="7"/>
      <c r="AG1392" s="7"/>
      <c r="AH1392" s="7"/>
      <c r="AI1392" s="7"/>
      <c r="AJ1392" s="7"/>
      <c r="AK1392" s="7"/>
      <c r="AL1392" s="7"/>
      <c r="AM1392" s="7"/>
      <c r="AN1392" s="7"/>
      <c r="AO1392" s="7"/>
      <c r="AP1392" s="7"/>
      <c r="AQ1392" s="7"/>
    </row>
    <row r="1393">
      <c r="A1393" s="7"/>
      <c r="B1393" s="450"/>
      <c r="C1393" s="450"/>
      <c r="D1393" s="450"/>
      <c r="E1393" s="7"/>
      <c r="F1393" s="7"/>
      <c r="G1393" s="7"/>
      <c r="H1393" s="7"/>
      <c r="I1393" s="7"/>
      <c r="J1393" s="7"/>
      <c r="K1393" s="7"/>
      <c r="L1393" s="1733"/>
      <c r="M1393" s="7"/>
      <c r="N1393" s="7"/>
      <c r="O1393" s="7"/>
      <c r="P1393" s="7"/>
      <c r="Q1393" s="7"/>
      <c r="R1393" s="7"/>
      <c r="S1393" s="7"/>
      <c r="T1393" s="95"/>
      <c r="U1393" s="7"/>
      <c r="V1393" s="7"/>
      <c r="W1393" s="7"/>
      <c r="X1393" s="7"/>
      <c r="Y1393" s="7"/>
      <c r="Z1393" s="7"/>
      <c r="AA1393" s="7"/>
      <c r="AB1393" s="7"/>
      <c r="AC1393" s="7"/>
      <c r="AD1393" s="7"/>
      <c r="AE1393" s="7"/>
      <c r="AF1393" s="7"/>
      <c r="AG1393" s="7"/>
      <c r="AH1393" s="7"/>
      <c r="AI1393" s="7"/>
      <c r="AJ1393" s="7"/>
      <c r="AK1393" s="7"/>
      <c r="AL1393" s="7"/>
      <c r="AM1393" s="7"/>
      <c r="AN1393" s="7"/>
      <c r="AO1393" s="7"/>
      <c r="AP1393" s="7"/>
      <c r="AQ1393" s="7"/>
    </row>
    <row r="1394">
      <c r="A1394" s="7"/>
      <c r="B1394" s="450"/>
      <c r="C1394" s="450"/>
      <c r="D1394" s="450"/>
      <c r="E1394" s="7"/>
      <c r="F1394" s="7"/>
      <c r="G1394" s="7"/>
      <c r="H1394" s="7"/>
      <c r="I1394" s="7"/>
      <c r="J1394" s="7"/>
      <c r="K1394" s="7"/>
      <c r="L1394" s="1733"/>
      <c r="M1394" s="7"/>
      <c r="N1394" s="7"/>
      <c r="O1394" s="7"/>
      <c r="P1394" s="7"/>
      <c r="Q1394" s="7"/>
      <c r="R1394" s="7"/>
      <c r="S1394" s="7"/>
      <c r="T1394" s="95"/>
      <c r="U1394" s="7"/>
      <c r="V1394" s="7"/>
      <c r="W1394" s="7"/>
      <c r="X1394" s="7"/>
      <c r="Y1394" s="7"/>
      <c r="Z1394" s="7"/>
      <c r="AA1394" s="7"/>
      <c r="AB1394" s="7"/>
      <c r="AC1394" s="7"/>
      <c r="AD1394" s="7"/>
      <c r="AE1394" s="7"/>
      <c r="AF1394" s="7"/>
      <c r="AG1394" s="7"/>
      <c r="AH1394" s="7"/>
      <c r="AI1394" s="7"/>
      <c r="AJ1394" s="7"/>
      <c r="AK1394" s="7"/>
      <c r="AL1394" s="7"/>
      <c r="AM1394" s="7"/>
      <c r="AN1394" s="7"/>
      <c r="AO1394" s="7"/>
      <c r="AP1394" s="7"/>
      <c r="AQ1394" s="7"/>
    </row>
    <row r="1395">
      <c r="A1395" s="7"/>
      <c r="B1395" s="450"/>
      <c r="C1395" s="450"/>
      <c r="D1395" s="450"/>
      <c r="E1395" s="7"/>
      <c r="F1395" s="7"/>
      <c r="G1395" s="7"/>
      <c r="H1395" s="7"/>
      <c r="I1395" s="7"/>
      <c r="J1395" s="7"/>
      <c r="K1395" s="7"/>
      <c r="L1395" s="1733"/>
      <c r="M1395" s="7"/>
      <c r="N1395" s="7"/>
      <c r="O1395" s="7"/>
      <c r="P1395" s="7"/>
      <c r="Q1395" s="7"/>
      <c r="R1395" s="7"/>
      <c r="S1395" s="7"/>
      <c r="T1395" s="95"/>
      <c r="U1395" s="7"/>
      <c r="V1395" s="7"/>
      <c r="W1395" s="7"/>
      <c r="X1395" s="7"/>
      <c r="Y1395" s="7"/>
      <c r="Z1395" s="7"/>
      <c r="AA1395" s="7"/>
      <c r="AB1395" s="7"/>
      <c r="AC1395" s="7"/>
      <c r="AD1395" s="7"/>
      <c r="AE1395" s="7"/>
      <c r="AF1395" s="7"/>
      <c r="AG1395" s="7"/>
      <c r="AH1395" s="7"/>
      <c r="AI1395" s="7"/>
      <c r="AJ1395" s="7"/>
      <c r="AK1395" s="7"/>
      <c r="AL1395" s="7"/>
      <c r="AM1395" s="7"/>
      <c r="AN1395" s="7"/>
      <c r="AO1395" s="7"/>
      <c r="AP1395" s="7"/>
      <c r="AQ1395" s="7"/>
    </row>
    <row r="1396">
      <c r="A1396" s="7"/>
      <c r="B1396" s="450"/>
      <c r="C1396" s="450"/>
      <c r="D1396" s="450"/>
      <c r="E1396" s="7"/>
      <c r="F1396" s="7"/>
      <c r="G1396" s="7"/>
      <c r="H1396" s="7"/>
      <c r="I1396" s="7"/>
      <c r="J1396" s="7"/>
      <c r="K1396" s="7"/>
      <c r="L1396" s="1733"/>
      <c r="M1396" s="7"/>
      <c r="N1396" s="7"/>
      <c r="O1396" s="7"/>
      <c r="P1396" s="7"/>
      <c r="Q1396" s="7"/>
      <c r="R1396" s="7"/>
      <c r="S1396" s="7"/>
      <c r="T1396" s="95"/>
      <c r="U1396" s="7"/>
      <c r="V1396" s="7"/>
      <c r="W1396" s="7"/>
      <c r="X1396" s="7"/>
      <c r="Y1396" s="7"/>
      <c r="Z1396" s="7"/>
      <c r="AA1396" s="7"/>
      <c r="AB1396" s="7"/>
      <c r="AC1396" s="7"/>
      <c r="AD1396" s="7"/>
      <c r="AE1396" s="7"/>
      <c r="AF1396" s="7"/>
      <c r="AG1396" s="7"/>
      <c r="AH1396" s="7"/>
      <c r="AI1396" s="7"/>
      <c r="AJ1396" s="7"/>
      <c r="AK1396" s="7"/>
      <c r="AL1396" s="7"/>
      <c r="AM1396" s="7"/>
      <c r="AN1396" s="7"/>
      <c r="AO1396" s="7"/>
      <c r="AP1396" s="7"/>
      <c r="AQ1396" s="7"/>
    </row>
    <row r="1397">
      <c r="A1397" s="7"/>
      <c r="B1397" s="450"/>
      <c r="C1397" s="450"/>
      <c r="D1397" s="450"/>
      <c r="E1397" s="7"/>
      <c r="F1397" s="7"/>
      <c r="G1397" s="7"/>
      <c r="H1397" s="7"/>
      <c r="I1397" s="7"/>
      <c r="J1397" s="7"/>
      <c r="K1397" s="7"/>
      <c r="L1397" s="1733"/>
      <c r="M1397" s="7"/>
      <c r="N1397" s="7"/>
      <c r="O1397" s="7"/>
      <c r="P1397" s="7"/>
      <c r="Q1397" s="7"/>
      <c r="R1397" s="7"/>
      <c r="S1397" s="7"/>
      <c r="T1397" s="95"/>
      <c r="U1397" s="7"/>
      <c r="V1397" s="7"/>
      <c r="W1397" s="7"/>
      <c r="X1397" s="7"/>
      <c r="Y1397" s="7"/>
      <c r="Z1397" s="7"/>
      <c r="AA1397" s="7"/>
      <c r="AB1397" s="7"/>
      <c r="AC1397" s="7"/>
      <c r="AD1397" s="7"/>
      <c r="AE1397" s="7"/>
      <c r="AF1397" s="7"/>
      <c r="AG1397" s="7"/>
      <c r="AH1397" s="7"/>
      <c r="AI1397" s="7"/>
      <c r="AJ1397" s="7"/>
      <c r="AK1397" s="7"/>
      <c r="AL1397" s="7"/>
      <c r="AM1397" s="7"/>
      <c r="AN1397" s="7"/>
      <c r="AO1397" s="7"/>
      <c r="AP1397" s="7"/>
      <c r="AQ1397" s="7"/>
    </row>
    <row r="1398">
      <c r="A1398" s="7"/>
      <c r="B1398" s="450"/>
      <c r="C1398" s="450"/>
      <c r="D1398" s="450"/>
      <c r="E1398" s="7"/>
      <c r="F1398" s="7"/>
      <c r="G1398" s="7"/>
      <c r="H1398" s="7"/>
      <c r="I1398" s="7"/>
      <c r="J1398" s="7"/>
      <c r="K1398" s="7"/>
      <c r="L1398" s="1733"/>
      <c r="M1398" s="7"/>
      <c r="N1398" s="7"/>
      <c r="O1398" s="7"/>
      <c r="P1398" s="7"/>
      <c r="Q1398" s="7"/>
      <c r="R1398" s="7"/>
      <c r="S1398" s="7"/>
      <c r="T1398" s="95"/>
      <c r="U1398" s="7"/>
      <c r="V1398" s="7"/>
      <c r="W1398" s="7"/>
      <c r="X1398" s="7"/>
      <c r="Y1398" s="7"/>
      <c r="Z1398" s="7"/>
      <c r="AA1398" s="7"/>
      <c r="AB1398" s="7"/>
      <c r="AC1398" s="7"/>
      <c r="AD1398" s="7"/>
      <c r="AE1398" s="7"/>
      <c r="AF1398" s="7"/>
      <c r="AG1398" s="7"/>
      <c r="AH1398" s="7"/>
      <c r="AI1398" s="7"/>
      <c r="AJ1398" s="7"/>
      <c r="AK1398" s="7"/>
      <c r="AL1398" s="7"/>
      <c r="AM1398" s="7"/>
      <c r="AN1398" s="7"/>
      <c r="AO1398" s="7"/>
      <c r="AP1398" s="7"/>
      <c r="AQ1398" s="7"/>
    </row>
    <row r="1399">
      <c r="A1399" s="7"/>
      <c r="B1399" s="450"/>
      <c r="C1399" s="450"/>
      <c r="D1399" s="450"/>
      <c r="E1399" s="7"/>
      <c r="F1399" s="7"/>
      <c r="G1399" s="7"/>
      <c r="H1399" s="7"/>
      <c r="I1399" s="7"/>
      <c r="J1399" s="7"/>
      <c r="K1399" s="7"/>
      <c r="L1399" s="1733"/>
      <c r="M1399" s="7"/>
      <c r="N1399" s="7"/>
      <c r="O1399" s="7"/>
      <c r="P1399" s="7"/>
      <c r="Q1399" s="7"/>
      <c r="R1399" s="7"/>
      <c r="S1399" s="7"/>
      <c r="T1399" s="95"/>
      <c r="U1399" s="7"/>
      <c r="V1399" s="7"/>
      <c r="W1399" s="7"/>
      <c r="X1399" s="7"/>
      <c r="Y1399" s="7"/>
      <c r="Z1399" s="7"/>
      <c r="AA1399" s="7"/>
      <c r="AB1399" s="7"/>
      <c r="AC1399" s="7"/>
      <c r="AD1399" s="7"/>
      <c r="AE1399" s="7"/>
      <c r="AF1399" s="7"/>
      <c r="AG1399" s="7"/>
      <c r="AH1399" s="7"/>
      <c r="AI1399" s="7"/>
      <c r="AJ1399" s="7"/>
      <c r="AK1399" s="7"/>
      <c r="AL1399" s="7"/>
      <c r="AM1399" s="7"/>
      <c r="AN1399" s="7"/>
      <c r="AO1399" s="7"/>
      <c r="AP1399" s="7"/>
      <c r="AQ1399" s="7"/>
    </row>
    <row r="1400">
      <c r="A1400" s="7"/>
      <c r="B1400" s="450"/>
      <c r="C1400" s="450"/>
      <c r="D1400" s="450"/>
      <c r="E1400" s="7"/>
      <c r="F1400" s="7"/>
      <c r="G1400" s="7"/>
      <c r="H1400" s="7"/>
      <c r="I1400" s="7"/>
      <c r="J1400" s="7"/>
      <c r="K1400" s="7"/>
      <c r="L1400" s="1733"/>
      <c r="M1400" s="7"/>
      <c r="N1400" s="7"/>
      <c r="O1400" s="7"/>
      <c r="P1400" s="7"/>
      <c r="Q1400" s="7"/>
      <c r="R1400" s="7"/>
      <c r="S1400" s="7"/>
      <c r="T1400" s="95"/>
      <c r="U1400" s="7"/>
      <c r="V1400" s="7"/>
      <c r="W1400" s="7"/>
      <c r="X1400" s="7"/>
      <c r="Y1400" s="7"/>
      <c r="Z1400" s="7"/>
      <c r="AA1400" s="7"/>
      <c r="AB1400" s="7"/>
      <c r="AC1400" s="7"/>
      <c r="AD1400" s="7"/>
      <c r="AE1400" s="7"/>
      <c r="AF1400" s="7"/>
      <c r="AG1400" s="7"/>
      <c r="AH1400" s="7"/>
      <c r="AI1400" s="7"/>
      <c r="AJ1400" s="7"/>
      <c r="AK1400" s="7"/>
      <c r="AL1400" s="7"/>
      <c r="AM1400" s="7"/>
      <c r="AN1400" s="7"/>
      <c r="AO1400" s="7"/>
      <c r="AP1400" s="7"/>
      <c r="AQ1400" s="7"/>
    </row>
    <row r="1401">
      <c r="A1401" s="7"/>
      <c r="B1401" s="450"/>
      <c r="C1401" s="450"/>
      <c r="D1401" s="450"/>
      <c r="E1401" s="7"/>
      <c r="F1401" s="7"/>
      <c r="G1401" s="7"/>
      <c r="H1401" s="7"/>
      <c r="I1401" s="7"/>
      <c r="J1401" s="7"/>
      <c r="K1401" s="7"/>
      <c r="L1401" s="1733"/>
      <c r="M1401" s="7"/>
      <c r="N1401" s="7"/>
      <c r="O1401" s="7"/>
      <c r="P1401" s="7"/>
      <c r="Q1401" s="7"/>
      <c r="R1401" s="7"/>
      <c r="S1401" s="7"/>
      <c r="T1401" s="95"/>
      <c r="U1401" s="7"/>
      <c r="V1401" s="7"/>
      <c r="W1401" s="7"/>
      <c r="X1401" s="7"/>
      <c r="Y1401" s="7"/>
      <c r="Z1401" s="7"/>
      <c r="AA1401" s="7"/>
      <c r="AB1401" s="7"/>
      <c r="AC1401" s="7"/>
      <c r="AD1401" s="7"/>
      <c r="AE1401" s="7"/>
      <c r="AF1401" s="7"/>
      <c r="AG1401" s="7"/>
      <c r="AH1401" s="7"/>
      <c r="AI1401" s="7"/>
      <c r="AJ1401" s="7"/>
      <c r="AK1401" s="7"/>
      <c r="AL1401" s="7"/>
      <c r="AM1401" s="7"/>
      <c r="AN1401" s="7"/>
      <c r="AO1401" s="7"/>
      <c r="AP1401" s="7"/>
      <c r="AQ1401" s="7"/>
    </row>
    <row r="1402">
      <c r="A1402" s="7"/>
      <c r="B1402" s="450"/>
      <c r="C1402" s="450"/>
      <c r="D1402" s="450"/>
      <c r="E1402" s="7"/>
      <c r="F1402" s="7"/>
      <c r="G1402" s="7"/>
      <c r="H1402" s="7"/>
      <c r="I1402" s="7"/>
      <c r="J1402" s="7"/>
      <c r="K1402" s="7"/>
      <c r="L1402" s="1733"/>
      <c r="M1402" s="7"/>
      <c r="N1402" s="7"/>
      <c r="O1402" s="7"/>
      <c r="P1402" s="7"/>
      <c r="Q1402" s="7"/>
      <c r="R1402" s="7"/>
      <c r="S1402" s="7"/>
      <c r="T1402" s="95"/>
      <c r="U1402" s="7"/>
      <c r="V1402" s="7"/>
      <c r="W1402" s="7"/>
      <c r="X1402" s="7"/>
      <c r="Y1402" s="7"/>
      <c r="Z1402" s="7"/>
      <c r="AA1402" s="7"/>
      <c r="AB1402" s="7"/>
      <c r="AC1402" s="7"/>
      <c r="AD1402" s="7"/>
      <c r="AE1402" s="7"/>
      <c r="AF1402" s="7"/>
      <c r="AG1402" s="7"/>
      <c r="AH1402" s="7"/>
      <c r="AI1402" s="7"/>
      <c r="AJ1402" s="7"/>
      <c r="AK1402" s="7"/>
      <c r="AL1402" s="7"/>
      <c r="AM1402" s="7"/>
      <c r="AN1402" s="7"/>
      <c r="AO1402" s="7"/>
      <c r="AP1402" s="7"/>
      <c r="AQ1402" s="7"/>
    </row>
    <row r="1403">
      <c r="A1403" s="7"/>
      <c r="B1403" s="450"/>
      <c r="C1403" s="450"/>
      <c r="D1403" s="450"/>
      <c r="E1403" s="7"/>
      <c r="F1403" s="7"/>
      <c r="G1403" s="7"/>
      <c r="H1403" s="7"/>
      <c r="I1403" s="7"/>
      <c r="J1403" s="7"/>
      <c r="K1403" s="7"/>
      <c r="L1403" s="1733"/>
      <c r="M1403" s="7"/>
      <c r="N1403" s="7"/>
      <c r="O1403" s="7"/>
      <c r="P1403" s="7"/>
      <c r="Q1403" s="7"/>
      <c r="R1403" s="7"/>
      <c r="S1403" s="7"/>
      <c r="T1403" s="95"/>
      <c r="U1403" s="7"/>
      <c r="V1403" s="7"/>
      <c r="W1403" s="7"/>
      <c r="X1403" s="7"/>
      <c r="Y1403" s="7"/>
      <c r="Z1403" s="7"/>
      <c r="AA1403" s="7"/>
      <c r="AB1403" s="7"/>
      <c r="AC1403" s="7"/>
      <c r="AD1403" s="7"/>
      <c r="AE1403" s="7"/>
      <c r="AF1403" s="7"/>
      <c r="AG1403" s="7"/>
      <c r="AH1403" s="7"/>
      <c r="AI1403" s="7"/>
      <c r="AJ1403" s="7"/>
      <c r="AK1403" s="7"/>
      <c r="AL1403" s="7"/>
      <c r="AM1403" s="7"/>
      <c r="AN1403" s="7"/>
      <c r="AO1403" s="7"/>
      <c r="AP1403" s="7"/>
      <c r="AQ1403" s="7"/>
    </row>
    <row r="1404">
      <c r="A1404" s="7"/>
      <c r="B1404" s="450"/>
      <c r="C1404" s="450"/>
      <c r="D1404" s="450"/>
      <c r="E1404" s="7"/>
      <c r="F1404" s="7"/>
      <c r="G1404" s="7"/>
      <c r="H1404" s="7"/>
      <c r="I1404" s="7"/>
      <c r="J1404" s="7"/>
      <c r="K1404" s="7"/>
      <c r="L1404" s="1733"/>
      <c r="M1404" s="7"/>
      <c r="N1404" s="7"/>
      <c r="O1404" s="7"/>
      <c r="P1404" s="7"/>
      <c r="Q1404" s="7"/>
      <c r="R1404" s="7"/>
      <c r="S1404" s="7"/>
      <c r="T1404" s="95"/>
      <c r="U1404" s="7"/>
      <c r="V1404" s="7"/>
      <c r="W1404" s="7"/>
      <c r="X1404" s="7"/>
      <c r="Y1404" s="7"/>
      <c r="Z1404" s="7"/>
      <c r="AA1404" s="7"/>
      <c r="AB1404" s="7"/>
      <c r="AC1404" s="7"/>
      <c r="AD1404" s="7"/>
      <c r="AE1404" s="7"/>
      <c r="AF1404" s="7"/>
      <c r="AG1404" s="7"/>
      <c r="AH1404" s="7"/>
      <c r="AI1404" s="7"/>
      <c r="AJ1404" s="7"/>
      <c r="AK1404" s="7"/>
      <c r="AL1404" s="7"/>
      <c r="AM1404" s="7"/>
      <c r="AN1404" s="7"/>
      <c r="AO1404" s="7"/>
      <c r="AP1404" s="7"/>
      <c r="AQ1404" s="7"/>
    </row>
    <row r="1405">
      <c r="A1405" s="7"/>
      <c r="B1405" s="450"/>
      <c r="C1405" s="450"/>
      <c r="D1405" s="450"/>
      <c r="E1405" s="7"/>
      <c r="F1405" s="7"/>
      <c r="G1405" s="7"/>
      <c r="H1405" s="7"/>
      <c r="I1405" s="7"/>
      <c r="J1405" s="7"/>
      <c r="K1405" s="7"/>
      <c r="L1405" s="1733"/>
      <c r="M1405" s="7"/>
      <c r="N1405" s="7"/>
      <c r="O1405" s="7"/>
      <c r="P1405" s="7"/>
      <c r="Q1405" s="7"/>
      <c r="R1405" s="7"/>
      <c r="S1405" s="7"/>
      <c r="T1405" s="95"/>
      <c r="U1405" s="7"/>
      <c r="V1405" s="7"/>
      <c r="W1405" s="7"/>
      <c r="X1405" s="7"/>
      <c r="Y1405" s="7"/>
      <c r="Z1405" s="7"/>
      <c r="AA1405" s="7"/>
      <c r="AB1405" s="7"/>
      <c r="AC1405" s="7"/>
      <c r="AD1405" s="7"/>
      <c r="AE1405" s="7"/>
      <c r="AF1405" s="7"/>
      <c r="AG1405" s="7"/>
      <c r="AH1405" s="7"/>
      <c r="AI1405" s="7"/>
      <c r="AJ1405" s="7"/>
      <c r="AK1405" s="7"/>
      <c r="AL1405" s="7"/>
      <c r="AM1405" s="7"/>
      <c r="AN1405" s="7"/>
      <c r="AO1405" s="7"/>
      <c r="AP1405" s="7"/>
      <c r="AQ1405" s="7"/>
    </row>
    <row r="1406">
      <c r="A1406" s="7"/>
      <c r="B1406" s="450"/>
      <c r="C1406" s="450"/>
      <c r="D1406" s="450"/>
      <c r="E1406" s="7"/>
      <c r="F1406" s="7"/>
      <c r="G1406" s="7"/>
      <c r="H1406" s="7"/>
      <c r="I1406" s="7"/>
      <c r="J1406" s="7"/>
      <c r="K1406" s="7"/>
      <c r="L1406" s="1733"/>
      <c r="M1406" s="7"/>
      <c r="N1406" s="7"/>
      <c r="O1406" s="7"/>
      <c r="P1406" s="7"/>
      <c r="Q1406" s="7"/>
      <c r="R1406" s="7"/>
      <c r="S1406" s="7"/>
      <c r="T1406" s="95"/>
      <c r="U1406" s="7"/>
      <c r="V1406" s="7"/>
      <c r="W1406" s="7"/>
      <c r="X1406" s="7"/>
      <c r="Y1406" s="7"/>
      <c r="Z1406" s="7"/>
      <c r="AA1406" s="7"/>
      <c r="AB1406" s="7"/>
      <c r="AC1406" s="7"/>
      <c r="AD1406" s="7"/>
      <c r="AE1406" s="7"/>
      <c r="AF1406" s="7"/>
      <c r="AG1406" s="7"/>
      <c r="AH1406" s="7"/>
      <c r="AI1406" s="7"/>
      <c r="AJ1406" s="7"/>
      <c r="AK1406" s="7"/>
      <c r="AL1406" s="7"/>
      <c r="AM1406" s="7"/>
      <c r="AN1406" s="7"/>
      <c r="AO1406" s="7"/>
      <c r="AP1406" s="7"/>
      <c r="AQ1406" s="7"/>
    </row>
    <row r="1407">
      <c r="A1407" s="7"/>
      <c r="B1407" s="450"/>
      <c r="C1407" s="450"/>
      <c r="D1407" s="450"/>
      <c r="E1407" s="7"/>
      <c r="F1407" s="7"/>
      <c r="G1407" s="7"/>
      <c r="H1407" s="7"/>
      <c r="I1407" s="7"/>
      <c r="J1407" s="7"/>
      <c r="K1407" s="7"/>
      <c r="L1407" s="1733"/>
      <c r="M1407" s="7"/>
      <c r="N1407" s="7"/>
      <c r="O1407" s="7"/>
      <c r="P1407" s="7"/>
      <c r="Q1407" s="7"/>
      <c r="R1407" s="7"/>
      <c r="S1407" s="7"/>
      <c r="T1407" s="95"/>
      <c r="U1407" s="7"/>
      <c r="V1407" s="7"/>
      <c r="W1407" s="7"/>
      <c r="X1407" s="7"/>
      <c r="Y1407" s="7"/>
      <c r="Z1407" s="7"/>
      <c r="AA1407" s="7"/>
      <c r="AB1407" s="7"/>
      <c r="AC1407" s="7"/>
      <c r="AD1407" s="7"/>
      <c r="AE1407" s="7"/>
      <c r="AF1407" s="7"/>
      <c r="AG1407" s="7"/>
      <c r="AH1407" s="7"/>
      <c r="AI1407" s="7"/>
      <c r="AJ1407" s="7"/>
      <c r="AK1407" s="7"/>
      <c r="AL1407" s="7"/>
      <c r="AM1407" s="7"/>
      <c r="AN1407" s="7"/>
      <c r="AO1407" s="7"/>
      <c r="AP1407" s="7"/>
      <c r="AQ1407" s="7"/>
    </row>
    <row r="1408">
      <c r="A1408" s="7"/>
      <c r="B1408" s="450"/>
      <c r="C1408" s="450"/>
      <c r="D1408" s="450"/>
      <c r="E1408" s="7"/>
      <c r="F1408" s="7"/>
      <c r="G1408" s="7"/>
      <c r="H1408" s="7"/>
      <c r="I1408" s="7"/>
      <c r="J1408" s="7"/>
      <c r="K1408" s="7"/>
      <c r="L1408" s="1733"/>
      <c r="M1408" s="7"/>
      <c r="N1408" s="7"/>
      <c r="O1408" s="7"/>
      <c r="P1408" s="7"/>
      <c r="Q1408" s="7"/>
      <c r="R1408" s="7"/>
      <c r="S1408" s="7"/>
      <c r="T1408" s="95"/>
      <c r="U1408" s="7"/>
      <c r="V1408" s="7"/>
      <c r="W1408" s="7"/>
      <c r="X1408" s="7"/>
      <c r="Y1408" s="7"/>
      <c r="Z1408" s="7"/>
      <c r="AA1408" s="7"/>
      <c r="AB1408" s="7"/>
      <c r="AC1408" s="7"/>
      <c r="AD1408" s="7"/>
      <c r="AE1408" s="7"/>
      <c r="AF1408" s="7"/>
      <c r="AG1408" s="7"/>
      <c r="AH1408" s="7"/>
      <c r="AI1408" s="7"/>
      <c r="AJ1408" s="7"/>
      <c r="AK1408" s="7"/>
      <c r="AL1408" s="7"/>
      <c r="AM1408" s="7"/>
      <c r="AN1408" s="7"/>
      <c r="AO1408" s="7"/>
      <c r="AP1408" s="7"/>
      <c r="AQ1408" s="7"/>
    </row>
    <row r="1409">
      <c r="A1409" s="7"/>
      <c r="B1409" s="450"/>
      <c r="C1409" s="450"/>
      <c r="D1409" s="450"/>
      <c r="E1409" s="7"/>
      <c r="F1409" s="7"/>
      <c r="G1409" s="7"/>
      <c r="H1409" s="7"/>
      <c r="I1409" s="7"/>
      <c r="J1409" s="7"/>
      <c r="K1409" s="7"/>
      <c r="L1409" s="1733"/>
      <c r="M1409" s="7"/>
      <c r="N1409" s="7"/>
      <c r="O1409" s="7"/>
      <c r="P1409" s="7"/>
      <c r="Q1409" s="7"/>
      <c r="R1409" s="7"/>
      <c r="S1409" s="7"/>
      <c r="T1409" s="95"/>
      <c r="U1409" s="7"/>
      <c r="V1409" s="7"/>
      <c r="W1409" s="7"/>
      <c r="X1409" s="7"/>
      <c r="Y1409" s="7"/>
      <c r="Z1409" s="7"/>
      <c r="AA1409" s="7"/>
      <c r="AB1409" s="7"/>
      <c r="AC1409" s="7"/>
      <c r="AD1409" s="7"/>
      <c r="AE1409" s="7"/>
      <c r="AF1409" s="7"/>
      <c r="AG1409" s="7"/>
      <c r="AH1409" s="7"/>
      <c r="AI1409" s="7"/>
      <c r="AJ1409" s="7"/>
      <c r="AK1409" s="7"/>
      <c r="AL1409" s="7"/>
      <c r="AM1409" s="7"/>
      <c r="AN1409" s="7"/>
      <c r="AO1409" s="7"/>
      <c r="AP1409" s="7"/>
      <c r="AQ1409" s="7"/>
    </row>
    <row r="1410">
      <c r="A1410" s="7"/>
      <c r="B1410" s="450"/>
      <c r="C1410" s="450"/>
      <c r="D1410" s="450"/>
      <c r="E1410" s="7"/>
      <c r="F1410" s="7"/>
      <c r="G1410" s="7"/>
      <c r="H1410" s="7"/>
      <c r="I1410" s="7"/>
      <c r="J1410" s="7"/>
      <c r="K1410" s="7"/>
      <c r="L1410" s="1733"/>
      <c r="M1410" s="7"/>
      <c r="N1410" s="7"/>
      <c r="O1410" s="7"/>
      <c r="P1410" s="7"/>
      <c r="Q1410" s="7"/>
      <c r="R1410" s="7"/>
      <c r="S1410" s="7"/>
      <c r="T1410" s="95"/>
      <c r="U1410" s="7"/>
      <c r="V1410" s="7"/>
      <c r="W1410" s="7"/>
      <c r="X1410" s="7"/>
      <c r="Y1410" s="7"/>
      <c r="Z1410" s="7"/>
      <c r="AA1410" s="7"/>
      <c r="AB1410" s="7"/>
      <c r="AC1410" s="7"/>
      <c r="AD1410" s="7"/>
      <c r="AE1410" s="7"/>
      <c r="AF1410" s="7"/>
      <c r="AG1410" s="7"/>
      <c r="AH1410" s="7"/>
      <c r="AI1410" s="7"/>
      <c r="AJ1410" s="7"/>
      <c r="AK1410" s="7"/>
      <c r="AL1410" s="7"/>
      <c r="AM1410" s="7"/>
      <c r="AN1410" s="7"/>
      <c r="AO1410" s="7"/>
      <c r="AP1410" s="7"/>
      <c r="AQ1410" s="7"/>
    </row>
    <row r="1411">
      <c r="A1411" s="7"/>
      <c r="B1411" s="450"/>
      <c r="C1411" s="450"/>
      <c r="D1411" s="450"/>
      <c r="E1411" s="7"/>
      <c r="F1411" s="7"/>
      <c r="G1411" s="7"/>
      <c r="H1411" s="7"/>
      <c r="I1411" s="7"/>
      <c r="J1411" s="7"/>
      <c r="K1411" s="7"/>
      <c r="L1411" s="1733"/>
      <c r="M1411" s="7"/>
      <c r="N1411" s="7"/>
      <c r="O1411" s="7"/>
      <c r="P1411" s="7"/>
      <c r="Q1411" s="7"/>
      <c r="R1411" s="7"/>
      <c r="S1411" s="7"/>
      <c r="T1411" s="95"/>
      <c r="U1411" s="7"/>
      <c r="V1411" s="7"/>
      <c r="W1411" s="7"/>
      <c r="X1411" s="7"/>
      <c r="Y1411" s="7"/>
      <c r="Z1411" s="7"/>
      <c r="AA1411" s="7"/>
      <c r="AB1411" s="7"/>
      <c r="AC1411" s="7"/>
      <c r="AD1411" s="7"/>
      <c r="AE1411" s="7"/>
      <c r="AF1411" s="7"/>
      <c r="AG1411" s="7"/>
      <c r="AH1411" s="7"/>
      <c r="AI1411" s="7"/>
      <c r="AJ1411" s="7"/>
      <c r="AK1411" s="7"/>
      <c r="AL1411" s="7"/>
      <c r="AM1411" s="7"/>
      <c r="AN1411" s="7"/>
      <c r="AO1411" s="7"/>
      <c r="AP1411" s="7"/>
      <c r="AQ1411" s="7"/>
    </row>
    <row r="1412">
      <c r="A1412" s="7"/>
      <c r="B1412" s="450"/>
      <c r="C1412" s="450"/>
      <c r="D1412" s="450"/>
      <c r="E1412" s="7"/>
      <c r="F1412" s="7"/>
      <c r="G1412" s="7"/>
      <c r="H1412" s="7"/>
      <c r="I1412" s="7"/>
      <c r="J1412" s="7"/>
      <c r="K1412" s="7"/>
      <c r="L1412" s="1733"/>
      <c r="M1412" s="7"/>
      <c r="N1412" s="7"/>
      <c r="O1412" s="7"/>
      <c r="P1412" s="7"/>
      <c r="Q1412" s="7"/>
      <c r="R1412" s="7"/>
      <c r="S1412" s="7"/>
      <c r="T1412" s="95"/>
      <c r="U1412" s="7"/>
      <c r="V1412" s="7"/>
      <c r="W1412" s="7"/>
      <c r="X1412" s="7"/>
      <c r="Y1412" s="7"/>
      <c r="Z1412" s="7"/>
      <c r="AA1412" s="7"/>
      <c r="AB1412" s="7"/>
      <c r="AC1412" s="7"/>
      <c r="AD1412" s="7"/>
      <c r="AE1412" s="7"/>
      <c r="AF1412" s="7"/>
      <c r="AG1412" s="7"/>
      <c r="AH1412" s="7"/>
      <c r="AI1412" s="7"/>
      <c r="AJ1412" s="7"/>
      <c r="AK1412" s="7"/>
      <c r="AL1412" s="7"/>
      <c r="AM1412" s="7"/>
      <c r="AN1412" s="7"/>
      <c r="AO1412" s="7"/>
      <c r="AP1412" s="7"/>
      <c r="AQ1412" s="7"/>
    </row>
    <row r="1413">
      <c r="A1413" s="7"/>
      <c r="B1413" s="450"/>
      <c r="C1413" s="450"/>
      <c r="D1413" s="450"/>
      <c r="E1413" s="7"/>
      <c r="F1413" s="7"/>
      <c r="G1413" s="7"/>
      <c r="H1413" s="7"/>
      <c r="I1413" s="7"/>
      <c r="J1413" s="7"/>
      <c r="K1413" s="7"/>
      <c r="L1413" s="1733"/>
      <c r="M1413" s="7"/>
      <c r="N1413" s="7"/>
      <c r="O1413" s="7"/>
      <c r="P1413" s="7"/>
      <c r="Q1413" s="7"/>
      <c r="R1413" s="7"/>
      <c r="S1413" s="7"/>
      <c r="T1413" s="95"/>
      <c r="U1413" s="7"/>
      <c r="V1413" s="7"/>
      <c r="W1413" s="7"/>
      <c r="X1413" s="7"/>
      <c r="Y1413" s="7"/>
      <c r="Z1413" s="7"/>
      <c r="AA1413" s="7"/>
      <c r="AB1413" s="7"/>
      <c r="AC1413" s="7"/>
      <c r="AD1413" s="7"/>
      <c r="AE1413" s="7"/>
      <c r="AF1413" s="7"/>
      <c r="AG1413" s="7"/>
      <c r="AH1413" s="7"/>
      <c r="AI1413" s="7"/>
      <c r="AJ1413" s="7"/>
      <c r="AK1413" s="7"/>
      <c r="AL1413" s="7"/>
      <c r="AM1413" s="7"/>
      <c r="AN1413" s="7"/>
      <c r="AO1413" s="7"/>
      <c r="AP1413" s="7"/>
      <c r="AQ1413" s="7"/>
    </row>
    <row r="1414">
      <c r="A1414" s="7"/>
      <c r="B1414" s="450"/>
      <c r="C1414" s="450"/>
      <c r="D1414" s="450"/>
      <c r="E1414" s="7"/>
      <c r="F1414" s="7"/>
      <c r="G1414" s="7"/>
      <c r="H1414" s="7"/>
      <c r="I1414" s="7"/>
      <c r="J1414" s="7"/>
      <c r="K1414" s="7"/>
      <c r="L1414" s="1733"/>
      <c r="M1414" s="7"/>
      <c r="N1414" s="7"/>
      <c r="O1414" s="7"/>
      <c r="P1414" s="7"/>
      <c r="Q1414" s="7"/>
      <c r="R1414" s="7"/>
      <c r="S1414" s="7"/>
      <c r="T1414" s="95"/>
      <c r="U1414" s="7"/>
      <c r="V1414" s="7"/>
      <c r="W1414" s="7"/>
      <c r="X1414" s="7"/>
      <c r="Y1414" s="7"/>
      <c r="Z1414" s="7"/>
      <c r="AA1414" s="7"/>
      <c r="AB1414" s="7"/>
      <c r="AC1414" s="7"/>
      <c r="AD1414" s="7"/>
      <c r="AE1414" s="7"/>
      <c r="AF1414" s="7"/>
      <c r="AG1414" s="7"/>
      <c r="AH1414" s="7"/>
      <c r="AI1414" s="7"/>
      <c r="AJ1414" s="7"/>
      <c r="AK1414" s="7"/>
      <c r="AL1414" s="7"/>
      <c r="AM1414" s="7"/>
      <c r="AN1414" s="7"/>
      <c r="AO1414" s="7"/>
      <c r="AP1414" s="7"/>
      <c r="AQ1414" s="7"/>
    </row>
    <row r="1415">
      <c r="A1415" s="7"/>
      <c r="B1415" s="450"/>
      <c r="C1415" s="450"/>
      <c r="D1415" s="450"/>
      <c r="E1415" s="7"/>
      <c r="F1415" s="7"/>
      <c r="G1415" s="7"/>
      <c r="H1415" s="7"/>
      <c r="I1415" s="7"/>
      <c r="J1415" s="7"/>
      <c r="K1415" s="7"/>
      <c r="L1415" s="1733"/>
      <c r="M1415" s="7"/>
      <c r="N1415" s="7"/>
      <c r="O1415" s="7"/>
      <c r="P1415" s="7"/>
      <c r="Q1415" s="7"/>
      <c r="R1415" s="7"/>
      <c r="S1415" s="7"/>
      <c r="T1415" s="95"/>
      <c r="U1415" s="7"/>
      <c r="V1415" s="7"/>
      <c r="W1415" s="7"/>
      <c r="X1415" s="7"/>
      <c r="Y1415" s="7"/>
      <c r="Z1415" s="7"/>
      <c r="AA1415" s="7"/>
      <c r="AB1415" s="7"/>
      <c r="AC1415" s="7"/>
      <c r="AD1415" s="7"/>
      <c r="AE1415" s="7"/>
      <c r="AF1415" s="7"/>
      <c r="AG1415" s="7"/>
      <c r="AH1415" s="7"/>
      <c r="AI1415" s="7"/>
      <c r="AJ1415" s="7"/>
      <c r="AK1415" s="7"/>
      <c r="AL1415" s="7"/>
      <c r="AM1415" s="7"/>
      <c r="AN1415" s="7"/>
      <c r="AO1415" s="7"/>
      <c r="AP1415" s="7"/>
      <c r="AQ1415" s="7"/>
    </row>
    <row r="1416">
      <c r="A1416" s="7"/>
      <c r="B1416" s="450"/>
      <c r="C1416" s="450"/>
      <c r="D1416" s="450"/>
      <c r="E1416" s="7"/>
      <c r="F1416" s="7"/>
      <c r="G1416" s="7"/>
      <c r="H1416" s="7"/>
      <c r="I1416" s="7"/>
      <c r="J1416" s="7"/>
      <c r="K1416" s="7"/>
      <c r="L1416" s="1733"/>
      <c r="M1416" s="7"/>
      <c r="N1416" s="7"/>
      <c r="O1416" s="7"/>
      <c r="P1416" s="7"/>
      <c r="Q1416" s="7"/>
      <c r="R1416" s="7"/>
      <c r="S1416" s="7"/>
      <c r="T1416" s="95"/>
      <c r="U1416" s="7"/>
      <c r="V1416" s="7"/>
      <c r="W1416" s="7"/>
      <c r="X1416" s="7"/>
      <c r="Y1416" s="7"/>
      <c r="Z1416" s="7"/>
      <c r="AA1416" s="7"/>
      <c r="AB1416" s="7"/>
      <c r="AC1416" s="7"/>
      <c r="AD1416" s="7"/>
      <c r="AE1416" s="7"/>
      <c r="AF1416" s="7"/>
      <c r="AG1416" s="7"/>
      <c r="AH1416" s="7"/>
      <c r="AI1416" s="7"/>
      <c r="AJ1416" s="7"/>
      <c r="AK1416" s="7"/>
      <c r="AL1416" s="7"/>
      <c r="AM1416" s="7"/>
      <c r="AN1416" s="7"/>
      <c r="AO1416" s="7"/>
      <c r="AP1416" s="7"/>
      <c r="AQ1416" s="7"/>
    </row>
    <row r="1417">
      <c r="A1417" s="7"/>
      <c r="B1417" s="450"/>
      <c r="C1417" s="450"/>
      <c r="D1417" s="450"/>
      <c r="E1417" s="7"/>
      <c r="F1417" s="7"/>
      <c r="G1417" s="7"/>
      <c r="H1417" s="7"/>
      <c r="I1417" s="7"/>
      <c r="J1417" s="7"/>
      <c r="K1417" s="7"/>
      <c r="L1417" s="1733"/>
      <c r="M1417" s="7"/>
      <c r="N1417" s="7"/>
      <c r="O1417" s="7"/>
      <c r="P1417" s="7"/>
      <c r="Q1417" s="7"/>
      <c r="R1417" s="7"/>
      <c r="S1417" s="7"/>
      <c r="T1417" s="95"/>
      <c r="U1417" s="7"/>
      <c r="V1417" s="7"/>
      <c r="W1417" s="7"/>
      <c r="X1417" s="7"/>
      <c r="Y1417" s="7"/>
      <c r="Z1417" s="7"/>
      <c r="AA1417" s="7"/>
      <c r="AB1417" s="7"/>
      <c r="AC1417" s="7"/>
      <c r="AD1417" s="7"/>
      <c r="AE1417" s="7"/>
      <c r="AF1417" s="7"/>
      <c r="AG1417" s="7"/>
      <c r="AH1417" s="7"/>
      <c r="AI1417" s="7"/>
      <c r="AJ1417" s="7"/>
      <c r="AK1417" s="7"/>
      <c r="AL1417" s="7"/>
      <c r="AM1417" s="7"/>
      <c r="AN1417" s="7"/>
      <c r="AO1417" s="7"/>
      <c r="AP1417" s="7"/>
      <c r="AQ1417" s="7"/>
    </row>
    <row r="1418">
      <c r="A1418" s="7"/>
      <c r="B1418" s="450"/>
      <c r="C1418" s="450"/>
      <c r="D1418" s="450"/>
      <c r="E1418" s="7"/>
      <c r="F1418" s="7"/>
      <c r="G1418" s="7"/>
      <c r="H1418" s="7"/>
      <c r="I1418" s="7"/>
      <c r="J1418" s="7"/>
      <c r="K1418" s="7"/>
      <c r="L1418" s="1733"/>
      <c r="M1418" s="7"/>
      <c r="N1418" s="7"/>
      <c r="O1418" s="7"/>
      <c r="P1418" s="7"/>
      <c r="Q1418" s="7"/>
      <c r="R1418" s="7"/>
      <c r="S1418" s="7"/>
      <c r="T1418" s="95"/>
      <c r="U1418" s="7"/>
      <c r="V1418" s="7"/>
      <c r="W1418" s="7"/>
      <c r="X1418" s="7"/>
      <c r="Y1418" s="7"/>
      <c r="Z1418" s="7"/>
      <c r="AA1418" s="7"/>
      <c r="AB1418" s="7"/>
      <c r="AC1418" s="7"/>
      <c r="AD1418" s="7"/>
      <c r="AE1418" s="7"/>
      <c r="AF1418" s="7"/>
      <c r="AG1418" s="7"/>
      <c r="AH1418" s="7"/>
      <c r="AI1418" s="7"/>
      <c r="AJ1418" s="7"/>
      <c r="AK1418" s="7"/>
      <c r="AL1418" s="7"/>
      <c r="AM1418" s="7"/>
      <c r="AN1418" s="7"/>
      <c r="AO1418" s="7"/>
      <c r="AP1418" s="7"/>
      <c r="AQ1418" s="7"/>
    </row>
    <row r="1419">
      <c r="A1419" s="7"/>
      <c r="B1419" s="450"/>
      <c r="C1419" s="450"/>
      <c r="D1419" s="450"/>
      <c r="E1419" s="7"/>
      <c r="F1419" s="7"/>
      <c r="G1419" s="7"/>
      <c r="H1419" s="7"/>
      <c r="I1419" s="7"/>
      <c r="J1419" s="7"/>
      <c r="K1419" s="7"/>
      <c r="L1419" s="1733"/>
      <c r="M1419" s="7"/>
      <c r="N1419" s="7"/>
      <c r="O1419" s="7"/>
      <c r="P1419" s="7"/>
      <c r="Q1419" s="7"/>
      <c r="R1419" s="7"/>
      <c r="S1419" s="7"/>
      <c r="T1419" s="95"/>
      <c r="U1419" s="7"/>
      <c r="V1419" s="7"/>
      <c r="W1419" s="7"/>
      <c r="X1419" s="7"/>
      <c r="Y1419" s="7"/>
      <c r="Z1419" s="7"/>
      <c r="AA1419" s="7"/>
      <c r="AB1419" s="7"/>
      <c r="AC1419" s="7"/>
      <c r="AD1419" s="7"/>
      <c r="AE1419" s="7"/>
      <c r="AF1419" s="7"/>
      <c r="AG1419" s="7"/>
      <c r="AH1419" s="7"/>
      <c r="AI1419" s="7"/>
      <c r="AJ1419" s="7"/>
      <c r="AK1419" s="7"/>
      <c r="AL1419" s="7"/>
      <c r="AM1419" s="7"/>
      <c r="AN1419" s="7"/>
      <c r="AO1419" s="7"/>
      <c r="AP1419" s="7"/>
      <c r="AQ1419" s="7"/>
    </row>
    <row r="1420">
      <c r="A1420" s="7"/>
      <c r="B1420" s="450"/>
      <c r="C1420" s="450"/>
      <c r="D1420" s="450"/>
      <c r="E1420" s="7"/>
      <c r="F1420" s="7"/>
      <c r="G1420" s="7"/>
      <c r="H1420" s="7"/>
      <c r="I1420" s="7"/>
      <c r="J1420" s="7"/>
      <c r="K1420" s="7"/>
      <c r="L1420" s="1733"/>
      <c r="M1420" s="7"/>
      <c r="N1420" s="7"/>
      <c r="O1420" s="7"/>
      <c r="P1420" s="7"/>
      <c r="Q1420" s="7"/>
      <c r="R1420" s="7"/>
      <c r="S1420" s="7"/>
      <c r="T1420" s="95"/>
      <c r="U1420" s="7"/>
      <c r="V1420" s="7"/>
      <c r="W1420" s="7"/>
      <c r="X1420" s="7"/>
      <c r="Y1420" s="7"/>
      <c r="Z1420" s="7"/>
      <c r="AA1420" s="7"/>
      <c r="AB1420" s="7"/>
      <c r="AC1420" s="7"/>
      <c r="AD1420" s="7"/>
      <c r="AE1420" s="7"/>
      <c r="AF1420" s="7"/>
      <c r="AG1420" s="7"/>
      <c r="AH1420" s="7"/>
      <c r="AI1420" s="7"/>
      <c r="AJ1420" s="7"/>
      <c r="AK1420" s="7"/>
      <c r="AL1420" s="7"/>
      <c r="AM1420" s="7"/>
      <c r="AN1420" s="7"/>
      <c r="AO1420" s="7"/>
      <c r="AP1420" s="7"/>
      <c r="AQ1420" s="7"/>
    </row>
    <row r="1421">
      <c r="A1421" s="7"/>
      <c r="B1421" s="450"/>
      <c r="C1421" s="450"/>
      <c r="D1421" s="450"/>
      <c r="E1421" s="7"/>
      <c r="F1421" s="7"/>
      <c r="G1421" s="7"/>
      <c r="H1421" s="7"/>
      <c r="I1421" s="7"/>
      <c r="J1421" s="7"/>
      <c r="K1421" s="7"/>
      <c r="L1421" s="1733"/>
      <c r="M1421" s="7"/>
      <c r="N1421" s="7"/>
      <c r="O1421" s="7"/>
      <c r="P1421" s="7"/>
      <c r="Q1421" s="7"/>
      <c r="R1421" s="7"/>
      <c r="S1421" s="7"/>
      <c r="T1421" s="95"/>
      <c r="U1421" s="7"/>
      <c r="V1421" s="7"/>
      <c r="W1421" s="7"/>
      <c r="X1421" s="7"/>
      <c r="Y1421" s="7"/>
      <c r="Z1421" s="7"/>
      <c r="AA1421" s="7"/>
      <c r="AB1421" s="7"/>
      <c r="AC1421" s="7"/>
      <c r="AD1421" s="7"/>
      <c r="AE1421" s="7"/>
      <c r="AF1421" s="7"/>
      <c r="AG1421" s="7"/>
      <c r="AH1421" s="7"/>
      <c r="AI1421" s="7"/>
      <c r="AJ1421" s="7"/>
      <c r="AK1421" s="7"/>
      <c r="AL1421" s="7"/>
      <c r="AM1421" s="7"/>
      <c r="AN1421" s="7"/>
      <c r="AO1421" s="7"/>
      <c r="AP1421" s="7"/>
      <c r="AQ1421" s="7"/>
    </row>
    <row r="1422">
      <c r="A1422" s="7"/>
      <c r="B1422" s="450"/>
      <c r="C1422" s="450"/>
      <c r="D1422" s="450"/>
      <c r="E1422" s="7"/>
      <c r="F1422" s="7"/>
      <c r="G1422" s="7"/>
      <c r="H1422" s="7"/>
      <c r="I1422" s="7"/>
      <c r="J1422" s="7"/>
      <c r="K1422" s="7"/>
      <c r="L1422" s="1733"/>
      <c r="M1422" s="7"/>
      <c r="N1422" s="7"/>
      <c r="O1422" s="7"/>
      <c r="P1422" s="7"/>
      <c r="Q1422" s="7"/>
      <c r="R1422" s="7"/>
      <c r="S1422" s="7"/>
      <c r="T1422" s="95"/>
      <c r="U1422" s="7"/>
      <c r="V1422" s="7"/>
      <c r="W1422" s="7"/>
      <c r="X1422" s="7"/>
      <c r="Y1422" s="7"/>
      <c r="Z1422" s="7"/>
      <c r="AA1422" s="7"/>
      <c r="AB1422" s="7"/>
      <c r="AC1422" s="7"/>
      <c r="AD1422" s="7"/>
      <c r="AE1422" s="7"/>
      <c r="AF1422" s="7"/>
      <c r="AG1422" s="7"/>
      <c r="AH1422" s="7"/>
      <c r="AI1422" s="7"/>
      <c r="AJ1422" s="7"/>
      <c r="AK1422" s="7"/>
      <c r="AL1422" s="7"/>
      <c r="AM1422" s="7"/>
      <c r="AN1422" s="7"/>
      <c r="AO1422" s="7"/>
      <c r="AP1422" s="7"/>
      <c r="AQ1422" s="7"/>
    </row>
    <row r="1423">
      <c r="A1423" s="7"/>
      <c r="B1423" s="450"/>
      <c r="C1423" s="450"/>
      <c r="D1423" s="450"/>
      <c r="E1423" s="7"/>
      <c r="F1423" s="7"/>
      <c r="G1423" s="7"/>
      <c r="H1423" s="7"/>
      <c r="I1423" s="7"/>
      <c r="J1423" s="7"/>
      <c r="K1423" s="7"/>
      <c r="L1423" s="1733"/>
      <c r="M1423" s="7"/>
      <c r="N1423" s="7"/>
      <c r="O1423" s="7"/>
      <c r="P1423" s="7"/>
      <c r="Q1423" s="7"/>
      <c r="R1423" s="7"/>
      <c r="S1423" s="7"/>
      <c r="T1423" s="95"/>
      <c r="U1423" s="7"/>
      <c r="V1423" s="7"/>
      <c r="W1423" s="7"/>
      <c r="X1423" s="7"/>
      <c r="Y1423" s="7"/>
      <c r="Z1423" s="7"/>
      <c r="AA1423" s="7"/>
      <c r="AB1423" s="7"/>
      <c r="AC1423" s="7"/>
      <c r="AD1423" s="7"/>
      <c r="AE1423" s="7"/>
      <c r="AF1423" s="7"/>
      <c r="AG1423" s="7"/>
      <c r="AH1423" s="7"/>
      <c r="AI1423" s="7"/>
      <c r="AJ1423" s="7"/>
      <c r="AK1423" s="7"/>
      <c r="AL1423" s="7"/>
      <c r="AM1423" s="7"/>
      <c r="AN1423" s="7"/>
      <c r="AO1423" s="7"/>
      <c r="AP1423" s="7"/>
      <c r="AQ1423" s="7"/>
    </row>
    <row r="1424">
      <c r="A1424" s="7"/>
      <c r="B1424" s="450"/>
      <c r="C1424" s="450"/>
      <c r="D1424" s="450"/>
      <c r="E1424" s="7"/>
      <c r="F1424" s="7"/>
      <c r="G1424" s="7"/>
      <c r="H1424" s="7"/>
      <c r="I1424" s="7"/>
      <c r="J1424" s="7"/>
      <c r="K1424" s="7"/>
      <c r="L1424" s="1733"/>
      <c r="M1424" s="7"/>
      <c r="N1424" s="7"/>
      <c r="O1424" s="7"/>
      <c r="P1424" s="7"/>
      <c r="Q1424" s="7"/>
      <c r="R1424" s="7"/>
      <c r="S1424" s="7"/>
      <c r="T1424" s="95"/>
      <c r="U1424" s="7"/>
      <c r="V1424" s="7"/>
      <c r="W1424" s="7"/>
      <c r="X1424" s="7"/>
      <c r="Y1424" s="7"/>
      <c r="Z1424" s="7"/>
      <c r="AA1424" s="7"/>
      <c r="AB1424" s="7"/>
      <c r="AC1424" s="7"/>
      <c r="AD1424" s="7"/>
      <c r="AE1424" s="7"/>
      <c r="AF1424" s="7"/>
      <c r="AG1424" s="7"/>
      <c r="AH1424" s="7"/>
      <c r="AI1424" s="7"/>
      <c r="AJ1424" s="7"/>
      <c r="AK1424" s="7"/>
      <c r="AL1424" s="7"/>
      <c r="AM1424" s="7"/>
      <c r="AN1424" s="7"/>
      <c r="AO1424" s="7"/>
      <c r="AP1424" s="7"/>
      <c r="AQ1424" s="7"/>
    </row>
    <row r="1425">
      <c r="A1425" s="7"/>
      <c r="B1425" s="450"/>
      <c r="C1425" s="450"/>
      <c r="D1425" s="450"/>
      <c r="E1425" s="7"/>
      <c r="F1425" s="7"/>
      <c r="G1425" s="7"/>
      <c r="H1425" s="7"/>
      <c r="I1425" s="7"/>
      <c r="J1425" s="7"/>
      <c r="K1425" s="7"/>
      <c r="L1425" s="1733"/>
      <c r="M1425" s="7"/>
      <c r="N1425" s="7"/>
      <c r="O1425" s="7"/>
      <c r="P1425" s="7"/>
      <c r="Q1425" s="7"/>
      <c r="R1425" s="7"/>
      <c r="S1425" s="7"/>
      <c r="T1425" s="95"/>
      <c r="U1425" s="7"/>
      <c r="V1425" s="7"/>
      <c r="W1425" s="7"/>
      <c r="X1425" s="7"/>
      <c r="Y1425" s="7"/>
      <c r="Z1425" s="7"/>
      <c r="AA1425" s="7"/>
      <c r="AB1425" s="7"/>
      <c r="AC1425" s="7"/>
      <c r="AD1425" s="7"/>
      <c r="AE1425" s="7"/>
      <c r="AF1425" s="7"/>
      <c r="AG1425" s="7"/>
      <c r="AH1425" s="7"/>
      <c r="AI1425" s="7"/>
      <c r="AJ1425" s="7"/>
      <c r="AK1425" s="7"/>
      <c r="AL1425" s="7"/>
      <c r="AM1425" s="7"/>
      <c r="AN1425" s="7"/>
      <c r="AO1425" s="7"/>
      <c r="AP1425" s="7"/>
      <c r="AQ1425" s="7"/>
    </row>
    <row r="1426">
      <c r="A1426" s="7"/>
      <c r="B1426" s="450"/>
      <c r="C1426" s="450"/>
      <c r="D1426" s="450"/>
      <c r="E1426" s="7"/>
      <c r="F1426" s="7"/>
      <c r="G1426" s="7"/>
      <c r="H1426" s="7"/>
      <c r="I1426" s="7"/>
      <c r="J1426" s="7"/>
      <c r="K1426" s="7"/>
      <c r="L1426" s="1733"/>
      <c r="M1426" s="7"/>
      <c r="N1426" s="7"/>
      <c r="O1426" s="7"/>
      <c r="P1426" s="7"/>
      <c r="Q1426" s="7"/>
      <c r="R1426" s="7"/>
      <c r="S1426" s="7"/>
      <c r="T1426" s="95"/>
      <c r="U1426" s="7"/>
      <c r="V1426" s="7"/>
      <c r="W1426" s="7"/>
      <c r="X1426" s="7"/>
      <c r="Y1426" s="7"/>
      <c r="Z1426" s="7"/>
      <c r="AA1426" s="7"/>
      <c r="AB1426" s="7"/>
      <c r="AC1426" s="7"/>
      <c r="AD1426" s="7"/>
      <c r="AE1426" s="7"/>
      <c r="AF1426" s="7"/>
      <c r="AG1426" s="7"/>
      <c r="AH1426" s="7"/>
      <c r="AI1426" s="7"/>
      <c r="AJ1426" s="7"/>
      <c r="AK1426" s="7"/>
      <c r="AL1426" s="7"/>
      <c r="AM1426" s="7"/>
      <c r="AN1426" s="7"/>
      <c r="AO1426" s="7"/>
      <c r="AP1426" s="7"/>
      <c r="AQ1426" s="7"/>
    </row>
    <row r="1427">
      <c r="A1427" s="7"/>
      <c r="B1427" s="450"/>
      <c r="C1427" s="450"/>
      <c r="D1427" s="450"/>
      <c r="E1427" s="7"/>
      <c r="F1427" s="7"/>
      <c r="G1427" s="7"/>
      <c r="H1427" s="7"/>
      <c r="I1427" s="7"/>
      <c r="J1427" s="7"/>
      <c r="K1427" s="7"/>
      <c r="L1427" s="1733"/>
      <c r="M1427" s="7"/>
      <c r="N1427" s="7"/>
      <c r="O1427" s="7"/>
      <c r="P1427" s="7"/>
      <c r="Q1427" s="7"/>
      <c r="R1427" s="7"/>
      <c r="S1427" s="7"/>
      <c r="T1427" s="95"/>
      <c r="U1427" s="7"/>
      <c r="V1427" s="7"/>
      <c r="W1427" s="7"/>
      <c r="X1427" s="7"/>
      <c r="Y1427" s="7"/>
      <c r="Z1427" s="7"/>
      <c r="AA1427" s="7"/>
      <c r="AB1427" s="7"/>
      <c r="AC1427" s="7"/>
      <c r="AD1427" s="7"/>
      <c r="AE1427" s="7"/>
      <c r="AF1427" s="7"/>
      <c r="AG1427" s="7"/>
      <c r="AH1427" s="7"/>
      <c r="AI1427" s="7"/>
      <c r="AJ1427" s="7"/>
      <c r="AK1427" s="7"/>
      <c r="AL1427" s="7"/>
      <c r="AM1427" s="7"/>
      <c r="AN1427" s="7"/>
      <c r="AO1427" s="7"/>
      <c r="AP1427" s="7"/>
      <c r="AQ1427" s="7"/>
    </row>
    <row r="1428">
      <c r="A1428" s="7"/>
      <c r="B1428" s="450"/>
      <c r="C1428" s="450"/>
      <c r="D1428" s="450"/>
      <c r="E1428" s="7"/>
      <c r="F1428" s="7"/>
      <c r="G1428" s="7"/>
      <c r="H1428" s="7"/>
      <c r="I1428" s="7"/>
      <c r="J1428" s="7"/>
      <c r="K1428" s="7"/>
      <c r="L1428" s="1733"/>
      <c r="M1428" s="7"/>
      <c r="N1428" s="7"/>
      <c r="O1428" s="7"/>
      <c r="P1428" s="7"/>
      <c r="Q1428" s="7"/>
      <c r="R1428" s="7"/>
      <c r="S1428" s="7"/>
      <c r="T1428" s="95"/>
      <c r="U1428" s="7"/>
      <c r="V1428" s="7"/>
      <c r="W1428" s="7"/>
      <c r="X1428" s="7"/>
      <c r="Y1428" s="7"/>
      <c r="Z1428" s="7"/>
      <c r="AA1428" s="7"/>
      <c r="AB1428" s="7"/>
      <c r="AC1428" s="7"/>
      <c r="AD1428" s="7"/>
      <c r="AE1428" s="7"/>
      <c r="AF1428" s="7"/>
      <c r="AG1428" s="7"/>
      <c r="AH1428" s="7"/>
      <c r="AI1428" s="7"/>
      <c r="AJ1428" s="7"/>
      <c r="AK1428" s="7"/>
      <c r="AL1428" s="7"/>
      <c r="AM1428" s="7"/>
      <c r="AN1428" s="7"/>
      <c r="AO1428" s="7"/>
      <c r="AP1428" s="7"/>
      <c r="AQ1428" s="7"/>
    </row>
    <row r="1429">
      <c r="A1429" s="7"/>
      <c r="B1429" s="450"/>
      <c r="C1429" s="450"/>
      <c r="D1429" s="450"/>
      <c r="E1429" s="7"/>
      <c r="F1429" s="7"/>
      <c r="G1429" s="7"/>
      <c r="H1429" s="7"/>
      <c r="I1429" s="7"/>
      <c r="J1429" s="7"/>
      <c r="K1429" s="7"/>
      <c r="L1429" s="1733"/>
      <c r="M1429" s="7"/>
      <c r="N1429" s="7"/>
      <c r="O1429" s="7"/>
      <c r="P1429" s="7"/>
      <c r="Q1429" s="7"/>
      <c r="R1429" s="7"/>
      <c r="S1429" s="7"/>
      <c r="T1429" s="95"/>
      <c r="U1429" s="7"/>
      <c r="V1429" s="7"/>
      <c r="W1429" s="7"/>
      <c r="X1429" s="7"/>
      <c r="Y1429" s="7"/>
      <c r="Z1429" s="7"/>
      <c r="AA1429" s="7"/>
      <c r="AB1429" s="7"/>
      <c r="AC1429" s="7"/>
      <c r="AD1429" s="7"/>
      <c r="AE1429" s="7"/>
      <c r="AF1429" s="7"/>
      <c r="AG1429" s="7"/>
      <c r="AH1429" s="7"/>
      <c r="AI1429" s="7"/>
      <c r="AJ1429" s="7"/>
      <c r="AK1429" s="7"/>
      <c r="AL1429" s="7"/>
      <c r="AM1429" s="7"/>
      <c r="AN1429" s="7"/>
      <c r="AO1429" s="7"/>
      <c r="AP1429" s="7"/>
      <c r="AQ1429" s="7"/>
    </row>
    <row r="1430">
      <c r="A1430" s="7"/>
      <c r="B1430" s="450"/>
      <c r="C1430" s="450"/>
      <c r="D1430" s="450"/>
      <c r="E1430" s="7"/>
      <c r="F1430" s="7"/>
      <c r="G1430" s="7"/>
      <c r="H1430" s="7"/>
      <c r="I1430" s="7"/>
      <c r="J1430" s="7"/>
      <c r="K1430" s="7"/>
      <c r="L1430" s="1733"/>
      <c r="M1430" s="7"/>
      <c r="N1430" s="7"/>
      <c r="O1430" s="7"/>
      <c r="P1430" s="7"/>
      <c r="Q1430" s="7"/>
      <c r="R1430" s="7"/>
      <c r="S1430" s="7"/>
      <c r="T1430" s="95"/>
      <c r="U1430" s="7"/>
      <c r="V1430" s="7"/>
      <c r="W1430" s="7"/>
      <c r="X1430" s="7"/>
      <c r="Y1430" s="7"/>
      <c r="Z1430" s="7"/>
      <c r="AA1430" s="7"/>
      <c r="AB1430" s="7"/>
      <c r="AC1430" s="7"/>
      <c r="AD1430" s="7"/>
      <c r="AE1430" s="7"/>
      <c r="AF1430" s="7"/>
      <c r="AG1430" s="7"/>
      <c r="AH1430" s="7"/>
      <c r="AI1430" s="7"/>
      <c r="AJ1430" s="7"/>
      <c r="AK1430" s="7"/>
      <c r="AL1430" s="7"/>
      <c r="AM1430" s="7"/>
      <c r="AN1430" s="7"/>
      <c r="AO1430" s="7"/>
      <c r="AP1430" s="7"/>
      <c r="AQ1430" s="7"/>
    </row>
    <row r="1431">
      <c r="A1431" s="7"/>
      <c r="B1431" s="450"/>
      <c r="C1431" s="450"/>
      <c r="D1431" s="450"/>
      <c r="E1431" s="7"/>
      <c r="F1431" s="7"/>
      <c r="G1431" s="7"/>
      <c r="H1431" s="7"/>
      <c r="I1431" s="7"/>
      <c r="J1431" s="7"/>
      <c r="K1431" s="7"/>
      <c r="L1431" s="1733"/>
      <c r="M1431" s="7"/>
      <c r="N1431" s="7"/>
      <c r="O1431" s="7"/>
      <c r="P1431" s="7"/>
      <c r="Q1431" s="7"/>
      <c r="R1431" s="7"/>
      <c r="S1431" s="7"/>
      <c r="T1431" s="95"/>
      <c r="U1431" s="7"/>
      <c r="V1431" s="7"/>
      <c r="W1431" s="7"/>
      <c r="X1431" s="7"/>
      <c r="Y1431" s="7"/>
      <c r="Z1431" s="7"/>
      <c r="AA1431" s="7"/>
      <c r="AB1431" s="7"/>
      <c r="AC1431" s="7"/>
      <c r="AD1431" s="7"/>
      <c r="AE1431" s="7"/>
      <c r="AF1431" s="7"/>
      <c r="AG1431" s="7"/>
      <c r="AH1431" s="7"/>
      <c r="AI1431" s="7"/>
      <c r="AJ1431" s="7"/>
      <c r="AK1431" s="7"/>
      <c r="AL1431" s="7"/>
      <c r="AM1431" s="7"/>
      <c r="AN1431" s="7"/>
      <c r="AO1431" s="7"/>
      <c r="AP1431" s="7"/>
      <c r="AQ1431" s="7"/>
    </row>
    <row r="1432">
      <c r="A1432" s="7"/>
      <c r="B1432" s="450"/>
      <c r="C1432" s="450"/>
      <c r="D1432" s="450"/>
      <c r="E1432" s="7"/>
      <c r="F1432" s="7"/>
      <c r="G1432" s="7"/>
      <c r="H1432" s="7"/>
      <c r="I1432" s="7"/>
      <c r="J1432" s="7"/>
      <c r="K1432" s="7"/>
      <c r="L1432" s="1733"/>
      <c r="M1432" s="7"/>
      <c r="N1432" s="7"/>
      <c r="O1432" s="7"/>
      <c r="P1432" s="7"/>
      <c r="Q1432" s="7"/>
      <c r="R1432" s="7"/>
      <c r="S1432" s="7"/>
      <c r="T1432" s="95"/>
      <c r="U1432" s="7"/>
      <c r="V1432" s="7"/>
      <c r="W1432" s="7"/>
      <c r="X1432" s="7"/>
      <c r="Y1432" s="7"/>
      <c r="Z1432" s="7"/>
      <c r="AA1432" s="7"/>
      <c r="AB1432" s="7"/>
      <c r="AC1432" s="7"/>
      <c r="AD1432" s="7"/>
      <c r="AE1432" s="7"/>
      <c r="AF1432" s="7"/>
      <c r="AG1432" s="7"/>
      <c r="AH1432" s="7"/>
      <c r="AI1432" s="7"/>
      <c r="AJ1432" s="7"/>
      <c r="AK1432" s="7"/>
      <c r="AL1432" s="7"/>
      <c r="AM1432" s="7"/>
      <c r="AN1432" s="7"/>
      <c r="AO1432" s="7"/>
      <c r="AP1432" s="7"/>
      <c r="AQ1432" s="7"/>
    </row>
    <row r="1433">
      <c r="A1433" s="7"/>
      <c r="B1433" s="450"/>
      <c r="C1433" s="450"/>
      <c r="D1433" s="450"/>
      <c r="E1433" s="7"/>
      <c r="F1433" s="7"/>
      <c r="G1433" s="7"/>
      <c r="H1433" s="7"/>
      <c r="I1433" s="7"/>
      <c r="J1433" s="7"/>
      <c r="K1433" s="7"/>
      <c r="L1433" s="1733"/>
      <c r="M1433" s="7"/>
      <c r="N1433" s="7"/>
      <c r="O1433" s="7"/>
      <c r="P1433" s="7"/>
      <c r="Q1433" s="7"/>
      <c r="R1433" s="7"/>
      <c r="S1433" s="7"/>
      <c r="T1433" s="95"/>
      <c r="U1433" s="7"/>
      <c r="V1433" s="7"/>
      <c r="W1433" s="7"/>
      <c r="X1433" s="7"/>
      <c r="Y1433" s="7"/>
      <c r="Z1433" s="7"/>
      <c r="AA1433" s="7"/>
      <c r="AB1433" s="7"/>
      <c r="AC1433" s="7"/>
      <c r="AD1433" s="7"/>
      <c r="AE1433" s="7"/>
      <c r="AF1433" s="7"/>
      <c r="AG1433" s="7"/>
      <c r="AH1433" s="7"/>
      <c r="AI1433" s="7"/>
      <c r="AJ1433" s="7"/>
      <c r="AK1433" s="7"/>
      <c r="AL1433" s="7"/>
      <c r="AM1433" s="7"/>
      <c r="AN1433" s="7"/>
      <c r="AO1433" s="7"/>
      <c r="AP1433" s="7"/>
      <c r="AQ1433" s="7"/>
    </row>
    <row r="1434">
      <c r="A1434" s="7"/>
      <c r="B1434" s="450"/>
      <c r="C1434" s="450"/>
      <c r="D1434" s="450"/>
      <c r="E1434" s="7"/>
      <c r="F1434" s="7"/>
      <c r="G1434" s="7"/>
      <c r="H1434" s="7"/>
      <c r="I1434" s="7"/>
      <c r="J1434" s="7"/>
      <c r="K1434" s="7"/>
      <c r="L1434" s="1733"/>
      <c r="M1434" s="7"/>
      <c r="N1434" s="7"/>
      <c r="O1434" s="7"/>
      <c r="P1434" s="7"/>
      <c r="Q1434" s="7"/>
      <c r="R1434" s="7"/>
      <c r="S1434" s="7"/>
      <c r="T1434" s="95"/>
      <c r="U1434" s="7"/>
      <c r="V1434" s="7"/>
      <c r="W1434" s="7"/>
      <c r="X1434" s="7"/>
      <c r="Y1434" s="7"/>
      <c r="Z1434" s="7"/>
      <c r="AA1434" s="7"/>
      <c r="AB1434" s="7"/>
      <c r="AC1434" s="7"/>
      <c r="AD1434" s="7"/>
      <c r="AE1434" s="7"/>
      <c r="AF1434" s="7"/>
      <c r="AG1434" s="7"/>
      <c r="AH1434" s="7"/>
      <c r="AI1434" s="7"/>
      <c r="AJ1434" s="7"/>
      <c r="AK1434" s="7"/>
      <c r="AL1434" s="7"/>
      <c r="AM1434" s="7"/>
      <c r="AN1434" s="7"/>
      <c r="AO1434" s="7"/>
      <c r="AP1434" s="7"/>
      <c r="AQ1434" s="7"/>
    </row>
    <row r="1435">
      <c r="A1435" s="7"/>
      <c r="B1435" s="450"/>
      <c r="C1435" s="450"/>
      <c r="D1435" s="450"/>
      <c r="E1435" s="7"/>
      <c r="F1435" s="7"/>
      <c r="G1435" s="7"/>
      <c r="H1435" s="7"/>
      <c r="I1435" s="7"/>
      <c r="J1435" s="7"/>
      <c r="K1435" s="7"/>
      <c r="L1435" s="1733"/>
      <c r="M1435" s="7"/>
      <c r="N1435" s="7"/>
      <c r="O1435" s="7"/>
      <c r="P1435" s="7"/>
      <c r="Q1435" s="7"/>
      <c r="R1435" s="7"/>
      <c r="S1435" s="7"/>
      <c r="T1435" s="95"/>
      <c r="U1435" s="7"/>
      <c r="V1435" s="7"/>
      <c r="W1435" s="7"/>
      <c r="X1435" s="7"/>
      <c r="Y1435" s="7"/>
      <c r="Z1435" s="7"/>
      <c r="AA1435" s="7"/>
      <c r="AB1435" s="7"/>
      <c r="AC1435" s="7"/>
      <c r="AD1435" s="7"/>
      <c r="AE1435" s="7"/>
      <c r="AF1435" s="7"/>
      <c r="AG1435" s="7"/>
      <c r="AH1435" s="7"/>
      <c r="AI1435" s="7"/>
      <c r="AJ1435" s="7"/>
      <c r="AK1435" s="7"/>
      <c r="AL1435" s="7"/>
      <c r="AM1435" s="7"/>
      <c r="AN1435" s="7"/>
      <c r="AO1435" s="7"/>
      <c r="AP1435" s="7"/>
      <c r="AQ1435" s="7"/>
    </row>
    <row r="1436">
      <c r="A1436" s="7"/>
      <c r="B1436" s="450"/>
      <c r="C1436" s="450"/>
      <c r="D1436" s="450"/>
      <c r="E1436" s="7"/>
      <c r="F1436" s="7"/>
      <c r="G1436" s="7"/>
      <c r="H1436" s="7"/>
      <c r="I1436" s="7"/>
      <c r="J1436" s="7"/>
      <c r="K1436" s="7"/>
      <c r="L1436" s="1733"/>
      <c r="M1436" s="7"/>
      <c r="N1436" s="7"/>
      <c r="O1436" s="7"/>
      <c r="P1436" s="7"/>
      <c r="Q1436" s="7"/>
      <c r="R1436" s="7"/>
      <c r="S1436" s="7"/>
      <c r="T1436" s="95"/>
      <c r="U1436" s="7"/>
      <c r="V1436" s="7"/>
      <c r="W1436" s="7"/>
      <c r="X1436" s="7"/>
      <c r="Y1436" s="7"/>
      <c r="Z1436" s="7"/>
      <c r="AA1436" s="7"/>
      <c r="AB1436" s="7"/>
      <c r="AC1436" s="7"/>
      <c r="AD1436" s="7"/>
      <c r="AE1436" s="7"/>
      <c r="AF1436" s="7"/>
      <c r="AG1436" s="7"/>
      <c r="AH1436" s="7"/>
      <c r="AI1436" s="7"/>
      <c r="AJ1436" s="7"/>
      <c r="AK1436" s="7"/>
      <c r="AL1436" s="7"/>
      <c r="AM1436" s="7"/>
      <c r="AN1436" s="7"/>
      <c r="AO1436" s="7"/>
      <c r="AP1436" s="7"/>
      <c r="AQ1436" s="7"/>
    </row>
    <row r="1437">
      <c r="A1437" s="7"/>
      <c r="B1437" s="450"/>
      <c r="C1437" s="450"/>
      <c r="D1437" s="450"/>
      <c r="E1437" s="7"/>
      <c r="F1437" s="7"/>
      <c r="G1437" s="7"/>
      <c r="H1437" s="7"/>
      <c r="I1437" s="7"/>
      <c r="J1437" s="7"/>
      <c r="K1437" s="7"/>
      <c r="L1437" s="1733"/>
      <c r="M1437" s="7"/>
      <c r="N1437" s="7"/>
      <c r="O1437" s="7"/>
      <c r="P1437" s="7"/>
      <c r="Q1437" s="7"/>
      <c r="R1437" s="7"/>
      <c r="S1437" s="7"/>
      <c r="T1437" s="95"/>
      <c r="U1437" s="7"/>
      <c r="V1437" s="7"/>
      <c r="W1437" s="7"/>
      <c r="X1437" s="7"/>
      <c r="Y1437" s="7"/>
      <c r="Z1437" s="7"/>
      <c r="AA1437" s="7"/>
      <c r="AB1437" s="7"/>
      <c r="AC1437" s="7"/>
      <c r="AD1437" s="7"/>
      <c r="AE1437" s="7"/>
      <c r="AF1437" s="7"/>
      <c r="AG1437" s="7"/>
      <c r="AH1437" s="7"/>
      <c r="AI1437" s="7"/>
      <c r="AJ1437" s="7"/>
      <c r="AK1437" s="7"/>
      <c r="AL1437" s="7"/>
      <c r="AM1437" s="7"/>
      <c r="AN1437" s="7"/>
      <c r="AO1437" s="7"/>
      <c r="AP1437" s="7"/>
      <c r="AQ1437" s="7"/>
    </row>
    <row r="1438">
      <c r="A1438" s="7"/>
      <c r="B1438" s="450"/>
      <c r="C1438" s="450"/>
      <c r="D1438" s="450"/>
      <c r="E1438" s="7"/>
      <c r="F1438" s="7"/>
      <c r="G1438" s="7"/>
      <c r="H1438" s="7"/>
      <c r="I1438" s="7"/>
      <c r="J1438" s="7"/>
      <c r="K1438" s="7"/>
      <c r="L1438" s="1733"/>
      <c r="M1438" s="7"/>
      <c r="N1438" s="7"/>
      <c r="O1438" s="7"/>
      <c r="P1438" s="7"/>
      <c r="Q1438" s="7"/>
      <c r="R1438" s="7"/>
      <c r="S1438" s="7"/>
      <c r="T1438" s="95"/>
      <c r="U1438" s="7"/>
      <c r="V1438" s="7"/>
      <c r="W1438" s="7"/>
      <c r="X1438" s="7"/>
      <c r="Y1438" s="7"/>
      <c r="Z1438" s="7"/>
      <c r="AA1438" s="7"/>
      <c r="AB1438" s="7"/>
      <c r="AC1438" s="7"/>
      <c r="AD1438" s="7"/>
      <c r="AE1438" s="7"/>
      <c r="AF1438" s="7"/>
      <c r="AG1438" s="7"/>
      <c r="AH1438" s="7"/>
      <c r="AI1438" s="7"/>
      <c r="AJ1438" s="7"/>
      <c r="AK1438" s="7"/>
      <c r="AL1438" s="7"/>
      <c r="AM1438" s="7"/>
      <c r="AN1438" s="7"/>
      <c r="AO1438" s="7"/>
      <c r="AP1438" s="7"/>
      <c r="AQ1438" s="7"/>
    </row>
    <row r="1439">
      <c r="A1439" s="7"/>
      <c r="B1439" s="450"/>
      <c r="C1439" s="450"/>
      <c r="D1439" s="450"/>
      <c r="E1439" s="7"/>
      <c r="F1439" s="7"/>
      <c r="G1439" s="7"/>
      <c r="H1439" s="7"/>
      <c r="I1439" s="7"/>
      <c r="J1439" s="7"/>
      <c r="K1439" s="7"/>
      <c r="L1439" s="1733"/>
      <c r="M1439" s="7"/>
      <c r="N1439" s="7"/>
      <c r="O1439" s="7"/>
      <c r="P1439" s="7"/>
      <c r="Q1439" s="7"/>
      <c r="R1439" s="7"/>
      <c r="S1439" s="7"/>
      <c r="T1439" s="95"/>
      <c r="U1439" s="7"/>
      <c r="V1439" s="7"/>
      <c r="W1439" s="7"/>
      <c r="X1439" s="7"/>
      <c r="Y1439" s="7"/>
      <c r="Z1439" s="7"/>
      <c r="AA1439" s="7"/>
      <c r="AB1439" s="7"/>
      <c r="AC1439" s="7"/>
      <c r="AD1439" s="7"/>
      <c r="AE1439" s="7"/>
      <c r="AF1439" s="7"/>
      <c r="AG1439" s="7"/>
      <c r="AH1439" s="7"/>
      <c r="AI1439" s="7"/>
      <c r="AJ1439" s="7"/>
      <c r="AK1439" s="7"/>
      <c r="AL1439" s="7"/>
      <c r="AM1439" s="7"/>
      <c r="AN1439" s="7"/>
      <c r="AO1439" s="7"/>
      <c r="AP1439" s="7"/>
      <c r="AQ1439" s="7"/>
    </row>
    <row r="1440">
      <c r="A1440" s="7"/>
      <c r="B1440" s="450"/>
      <c r="C1440" s="450"/>
      <c r="D1440" s="450"/>
      <c r="E1440" s="7"/>
      <c r="F1440" s="7"/>
      <c r="G1440" s="7"/>
      <c r="H1440" s="7"/>
      <c r="I1440" s="7"/>
      <c r="J1440" s="7"/>
      <c r="K1440" s="7"/>
      <c r="L1440" s="1733"/>
      <c r="M1440" s="7"/>
      <c r="N1440" s="7"/>
      <c r="O1440" s="7"/>
      <c r="P1440" s="7"/>
      <c r="Q1440" s="7"/>
      <c r="R1440" s="7"/>
      <c r="S1440" s="7"/>
      <c r="T1440" s="95"/>
      <c r="U1440" s="7"/>
      <c r="V1440" s="7"/>
      <c r="W1440" s="7"/>
      <c r="X1440" s="7"/>
      <c r="Y1440" s="7"/>
      <c r="Z1440" s="7"/>
      <c r="AA1440" s="7"/>
      <c r="AB1440" s="7"/>
      <c r="AC1440" s="7"/>
      <c r="AD1440" s="7"/>
      <c r="AE1440" s="7"/>
      <c r="AF1440" s="7"/>
      <c r="AG1440" s="7"/>
      <c r="AH1440" s="7"/>
      <c r="AI1440" s="7"/>
      <c r="AJ1440" s="7"/>
      <c r="AK1440" s="7"/>
      <c r="AL1440" s="7"/>
      <c r="AM1440" s="7"/>
      <c r="AN1440" s="7"/>
      <c r="AO1440" s="7"/>
      <c r="AP1440" s="7"/>
      <c r="AQ1440" s="7"/>
    </row>
    <row r="1441">
      <c r="A1441" s="7"/>
      <c r="B1441" s="450"/>
      <c r="C1441" s="450"/>
      <c r="D1441" s="450"/>
      <c r="E1441" s="7"/>
      <c r="F1441" s="7"/>
      <c r="G1441" s="7"/>
      <c r="H1441" s="7"/>
      <c r="I1441" s="7"/>
      <c r="J1441" s="7"/>
      <c r="K1441" s="7"/>
      <c r="L1441" s="1733"/>
      <c r="M1441" s="7"/>
      <c r="N1441" s="7"/>
      <c r="O1441" s="7"/>
      <c r="P1441" s="7"/>
      <c r="Q1441" s="7"/>
      <c r="R1441" s="7"/>
      <c r="S1441" s="7"/>
      <c r="T1441" s="95"/>
      <c r="U1441" s="7"/>
      <c r="V1441" s="7"/>
      <c r="W1441" s="7"/>
      <c r="X1441" s="7"/>
      <c r="Y1441" s="7"/>
      <c r="Z1441" s="7"/>
      <c r="AA1441" s="7"/>
      <c r="AB1441" s="7"/>
      <c r="AC1441" s="7"/>
      <c r="AD1441" s="7"/>
      <c r="AE1441" s="7"/>
      <c r="AF1441" s="7"/>
      <c r="AG1441" s="7"/>
      <c r="AH1441" s="7"/>
      <c r="AI1441" s="7"/>
      <c r="AJ1441" s="7"/>
      <c r="AK1441" s="7"/>
      <c r="AL1441" s="7"/>
      <c r="AM1441" s="7"/>
      <c r="AN1441" s="7"/>
      <c r="AO1441" s="7"/>
      <c r="AP1441" s="7"/>
      <c r="AQ1441" s="7"/>
    </row>
    <row r="1442">
      <c r="A1442" s="7"/>
      <c r="B1442" s="450"/>
      <c r="C1442" s="450"/>
      <c r="D1442" s="450"/>
      <c r="E1442" s="7"/>
      <c r="F1442" s="7"/>
      <c r="G1442" s="7"/>
      <c r="H1442" s="7"/>
      <c r="I1442" s="7"/>
      <c r="J1442" s="7"/>
      <c r="K1442" s="7"/>
      <c r="L1442" s="1733"/>
      <c r="M1442" s="7"/>
      <c r="N1442" s="7"/>
      <c r="O1442" s="7"/>
      <c r="P1442" s="7"/>
      <c r="Q1442" s="7"/>
      <c r="R1442" s="7"/>
      <c r="S1442" s="7"/>
      <c r="T1442" s="95"/>
      <c r="U1442" s="7"/>
      <c r="V1442" s="7"/>
      <c r="W1442" s="7"/>
      <c r="X1442" s="7"/>
      <c r="Y1442" s="7"/>
      <c r="Z1442" s="7"/>
      <c r="AA1442" s="7"/>
      <c r="AB1442" s="7"/>
      <c r="AC1442" s="7"/>
      <c r="AD1442" s="7"/>
      <c r="AE1442" s="7"/>
      <c r="AF1442" s="7"/>
      <c r="AG1442" s="7"/>
      <c r="AH1442" s="7"/>
      <c r="AI1442" s="7"/>
      <c r="AJ1442" s="7"/>
      <c r="AK1442" s="7"/>
      <c r="AL1442" s="7"/>
      <c r="AM1442" s="7"/>
      <c r="AN1442" s="7"/>
      <c r="AO1442" s="7"/>
      <c r="AP1442" s="7"/>
      <c r="AQ1442" s="7"/>
    </row>
    <row r="1443">
      <c r="A1443" s="7"/>
      <c r="B1443" s="450"/>
      <c r="C1443" s="450"/>
      <c r="D1443" s="450"/>
      <c r="E1443" s="7"/>
      <c r="F1443" s="7"/>
      <c r="G1443" s="7"/>
      <c r="H1443" s="7"/>
      <c r="I1443" s="7"/>
      <c r="J1443" s="7"/>
      <c r="K1443" s="7"/>
      <c r="L1443" s="1733"/>
      <c r="M1443" s="7"/>
      <c r="N1443" s="7"/>
      <c r="O1443" s="7"/>
      <c r="P1443" s="7"/>
      <c r="Q1443" s="7"/>
      <c r="R1443" s="7"/>
      <c r="S1443" s="7"/>
      <c r="T1443" s="95"/>
      <c r="U1443" s="7"/>
      <c r="V1443" s="7"/>
      <c r="W1443" s="7"/>
      <c r="X1443" s="7"/>
      <c r="Y1443" s="7"/>
      <c r="Z1443" s="7"/>
      <c r="AA1443" s="7"/>
      <c r="AB1443" s="7"/>
      <c r="AC1443" s="7"/>
      <c r="AD1443" s="7"/>
      <c r="AE1443" s="7"/>
      <c r="AF1443" s="7"/>
      <c r="AG1443" s="7"/>
      <c r="AH1443" s="7"/>
      <c r="AI1443" s="7"/>
      <c r="AJ1443" s="7"/>
      <c r="AK1443" s="7"/>
      <c r="AL1443" s="7"/>
      <c r="AM1443" s="7"/>
      <c r="AN1443" s="7"/>
      <c r="AO1443" s="7"/>
      <c r="AP1443" s="7"/>
      <c r="AQ1443" s="7"/>
    </row>
    <row r="1444">
      <c r="A1444" s="7"/>
      <c r="B1444" s="450"/>
      <c r="C1444" s="450"/>
      <c r="D1444" s="450"/>
      <c r="E1444" s="7"/>
      <c r="F1444" s="7"/>
      <c r="G1444" s="7"/>
      <c r="H1444" s="7"/>
      <c r="I1444" s="7"/>
      <c r="J1444" s="7"/>
      <c r="K1444" s="7"/>
      <c r="L1444" s="1733"/>
      <c r="M1444" s="7"/>
      <c r="N1444" s="7"/>
      <c r="O1444" s="7"/>
      <c r="P1444" s="7"/>
      <c r="Q1444" s="7"/>
      <c r="R1444" s="7"/>
      <c r="S1444" s="7"/>
      <c r="T1444" s="95"/>
      <c r="U1444" s="7"/>
      <c r="V1444" s="7"/>
      <c r="W1444" s="7"/>
      <c r="X1444" s="7"/>
      <c r="Y1444" s="7"/>
      <c r="Z1444" s="7"/>
      <c r="AA1444" s="7"/>
      <c r="AB1444" s="7"/>
      <c r="AC1444" s="7"/>
      <c r="AD1444" s="7"/>
      <c r="AE1444" s="7"/>
      <c r="AF1444" s="7"/>
      <c r="AG1444" s="7"/>
      <c r="AH1444" s="7"/>
      <c r="AI1444" s="7"/>
      <c r="AJ1444" s="7"/>
      <c r="AK1444" s="7"/>
      <c r="AL1444" s="7"/>
      <c r="AM1444" s="7"/>
      <c r="AN1444" s="7"/>
      <c r="AO1444" s="7"/>
      <c r="AP1444" s="7"/>
      <c r="AQ1444" s="7"/>
    </row>
    <row r="1445">
      <c r="A1445" s="7"/>
      <c r="B1445" s="450"/>
      <c r="C1445" s="450"/>
      <c r="D1445" s="450"/>
      <c r="E1445" s="7"/>
      <c r="F1445" s="7"/>
      <c r="G1445" s="7"/>
      <c r="H1445" s="7"/>
      <c r="I1445" s="7"/>
      <c r="J1445" s="7"/>
      <c r="K1445" s="7"/>
      <c r="L1445" s="1733"/>
      <c r="M1445" s="7"/>
      <c r="N1445" s="7"/>
      <c r="O1445" s="7"/>
      <c r="P1445" s="7"/>
      <c r="Q1445" s="7"/>
      <c r="R1445" s="7"/>
      <c r="S1445" s="7"/>
      <c r="T1445" s="95"/>
      <c r="U1445" s="7"/>
      <c r="V1445" s="7"/>
      <c r="W1445" s="7"/>
      <c r="X1445" s="7"/>
      <c r="Y1445" s="7"/>
      <c r="Z1445" s="7"/>
      <c r="AA1445" s="7"/>
      <c r="AB1445" s="7"/>
      <c r="AC1445" s="7"/>
      <c r="AD1445" s="7"/>
      <c r="AE1445" s="7"/>
      <c r="AF1445" s="7"/>
      <c r="AG1445" s="7"/>
      <c r="AH1445" s="7"/>
      <c r="AI1445" s="7"/>
      <c r="AJ1445" s="7"/>
      <c r="AK1445" s="7"/>
      <c r="AL1445" s="7"/>
      <c r="AM1445" s="7"/>
      <c r="AN1445" s="7"/>
      <c r="AO1445" s="7"/>
      <c r="AP1445" s="7"/>
      <c r="AQ1445" s="7"/>
    </row>
    <row r="1446">
      <c r="A1446" s="7"/>
      <c r="B1446" s="450"/>
      <c r="C1446" s="450"/>
      <c r="D1446" s="450"/>
      <c r="E1446" s="7"/>
      <c r="F1446" s="7"/>
      <c r="G1446" s="7"/>
      <c r="H1446" s="7"/>
      <c r="I1446" s="7"/>
      <c r="J1446" s="7"/>
      <c r="K1446" s="7"/>
      <c r="L1446" s="1733"/>
      <c r="M1446" s="7"/>
      <c r="N1446" s="7"/>
      <c r="O1446" s="7"/>
      <c r="P1446" s="7"/>
      <c r="Q1446" s="7"/>
      <c r="R1446" s="7"/>
      <c r="S1446" s="7"/>
      <c r="T1446" s="95"/>
      <c r="U1446" s="7"/>
      <c r="V1446" s="7"/>
      <c r="W1446" s="7"/>
      <c r="X1446" s="7"/>
      <c r="Y1446" s="7"/>
      <c r="Z1446" s="7"/>
      <c r="AA1446" s="7"/>
      <c r="AB1446" s="7"/>
      <c r="AC1446" s="7"/>
      <c r="AD1446" s="7"/>
      <c r="AE1446" s="7"/>
      <c r="AF1446" s="7"/>
      <c r="AG1446" s="7"/>
      <c r="AH1446" s="7"/>
      <c r="AI1446" s="7"/>
      <c r="AJ1446" s="7"/>
      <c r="AK1446" s="7"/>
      <c r="AL1446" s="7"/>
      <c r="AM1446" s="7"/>
      <c r="AN1446" s="7"/>
      <c r="AO1446" s="7"/>
      <c r="AP1446" s="7"/>
      <c r="AQ1446" s="7"/>
    </row>
    <row r="1447">
      <c r="A1447" s="7"/>
      <c r="B1447" s="450"/>
      <c r="C1447" s="450"/>
      <c r="D1447" s="450"/>
      <c r="E1447" s="7"/>
      <c r="F1447" s="7"/>
      <c r="G1447" s="7"/>
      <c r="H1447" s="7"/>
      <c r="I1447" s="7"/>
      <c r="J1447" s="7"/>
      <c r="K1447" s="7"/>
      <c r="L1447" s="1733"/>
      <c r="M1447" s="7"/>
      <c r="N1447" s="7"/>
      <c r="O1447" s="7"/>
      <c r="P1447" s="7"/>
      <c r="Q1447" s="7"/>
      <c r="R1447" s="7"/>
      <c r="S1447" s="7"/>
      <c r="T1447" s="95"/>
      <c r="U1447" s="7"/>
      <c r="V1447" s="7"/>
      <c r="W1447" s="7"/>
      <c r="X1447" s="7"/>
      <c r="Y1447" s="7"/>
      <c r="Z1447" s="7"/>
      <c r="AA1447" s="7"/>
      <c r="AB1447" s="7"/>
      <c r="AC1447" s="7"/>
      <c r="AD1447" s="7"/>
      <c r="AE1447" s="7"/>
      <c r="AF1447" s="7"/>
      <c r="AG1447" s="7"/>
      <c r="AH1447" s="7"/>
      <c r="AI1447" s="7"/>
      <c r="AJ1447" s="7"/>
      <c r="AK1447" s="7"/>
      <c r="AL1447" s="7"/>
      <c r="AM1447" s="7"/>
      <c r="AN1447" s="7"/>
      <c r="AO1447" s="7"/>
      <c r="AP1447" s="7"/>
      <c r="AQ1447" s="7"/>
    </row>
    <row r="1448">
      <c r="A1448" s="7"/>
      <c r="B1448" s="450"/>
      <c r="C1448" s="450"/>
      <c r="D1448" s="450"/>
      <c r="E1448" s="7"/>
      <c r="F1448" s="7"/>
      <c r="G1448" s="7"/>
      <c r="H1448" s="7"/>
      <c r="I1448" s="7"/>
      <c r="J1448" s="7"/>
      <c r="K1448" s="7"/>
      <c r="L1448" s="1733"/>
      <c r="M1448" s="7"/>
      <c r="N1448" s="7"/>
      <c r="O1448" s="7"/>
      <c r="P1448" s="7"/>
      <c r="Q1448" s="7"/>
      <c r="R1448" s="7"/>
      <c r="S1448" s="7"/>
      <c r="T1448" s="95"/>
      <c r="U1448" s="7"/>
      <c r="V1448" s="7"/>
      <c r="W1448" s="7"/>
      <c r="X1448" s="7"/>
      <c r="Y1448" s="7"/>
      <c r="Z1448" s="7"/>
      <c r="AA1448" s="7"/>
      <c r="AB1448" s="7"/>
      <c r="AC1448" s="7"/>
      <c r="AD1448" s="7"/>
      <c r="AE1448" s="7"/>
      <c r="AF1448" s="7"/>
      <c r="AG1448" s="7"/>
      <c r="AH1448" s="7"/>
      <c r="AI1448" s="7"/>
      <c r="AJ1448" s="7"/>
      <c r="AK1448" s="7"/>
      <c r="AL1448" s="7"/>
      <c r="AM1448" s="7"/>
      <c r="AN1448" s="7"/>
      <c r="AO1448" s="7"/>
      <c r="AP1448" s="7"/>
      <c r="AQ1448" s="7"/>
    </row>
    <row r="1449">
      <c r="A1449" s="7"/>
      <c r="B1449" s="450"/>
      <c r="C1449" s="450"/>
      <c r="D1449" s="450"/>
      <c r="E1449" s="7"/>
      <c r="F1449" s="7"/>
      <c r="G1449" s="7"/>
      <c r="H1449" s="7"/>
      <c r="I1449" s="7"/>
      <c r="J1449" s="7"/>
      <c r="K1449" s="7"/>
      <c r="L1449" s="1733"/>
      <c r="M1449" s="7"/>
      <c r="N1449" s="7"/>
      <c r="O1449" s="7"/>
      <c r="P1449" s="7"/>
      <c r="Q1449" s="7"/>
      <c r="R1449" s="7"/>
      <c r="S1449" s="7"/>
      <c r="T1449" s="95"/>
      <c r="U1449" s="7"/>
      <c r="V1449" s="7"/>
      <c r="W1449" s="7"/>
      <c r="X1449" s="7"/>
      <c r="Y1449" s="7"/>
      <c r="Z1449" s="7"/>
      <c r="AA1449" s="7"/>
      <c r="AB1449" s="7"/>
      <c r="AC1449" s="7"/>
      <c r="AD1449" s="7"/>
      <c r="AE1449" s="7"/>
      <c r="AF1449" s="7"/>
      <c r="AG1449" s="7"/>
      <c r="AH1449" s="7"/>
      <c r="AI1449" s="7"/>
      <c r="AJ1449" s="7"/>
      <c r="AK1449" s="7"/>
      <c r="AL1449" s="7"/>
      <c r="AM1449" s="7"/>
      <c r="AN1449" s="7"/>
      <c r="AO1449" s="7"/>
      <c r="AP1449" s="7"/>
      <c r="AQ1449" s="7"/>
    </row>
    <row r="1450">
      <c r="A1450" s="7"/>
      <c r="B1450" s="450"/>
      <c r="C1450" s="450"/>
      <c r="D1450" s="450"/>
      <c r="E1450" s="7"/>
      <c r="F1450" s="7"/>
      <c r="G1450" s="7"/>
      <c r="H1450" s="7"/>
      <c r="I1450" s="7"/>
      <c r="J1450" s="7"/>
      <c r="K1450" s="7"/>
      <c r="L1450" s="1733"/>
      <c r="M1450" s="7"/>
      <c r="N1450" s="7"/>
      <c r="O1450" s="7"/>
      <c r="P1450" s="7"/>
      <c r="Q1450" s="7"/>
      <c r="R1450" s="7"/>
      <c r="S1450" s="7"/>
      <c r="T1450" s="95"/>
      <c r="U1450" s="7"/>
      <c r="V1450" s="7"/>
      <c r="W1450" s="7"/>
      <c r="X1450" s="7"/>
      <c r="Y1450" s="7"/>
      <c r="Z1450" s="7"/>
      <c r="AA1450" s="7"/>
      <c r="AB1450" s="7"/>
      <c r="AC1450" s="7"/>
      <c r="AD1450" s="7"/>
      <c r="AE1450" s="7"/>
      <c r="AF1450" s="7"/>
      <c r="AG1450" s="7"/>
      <c r="AH1450" s="7"/>
      <c r="AI1450" s="7"/>
      <c r="AJ1450" s="7"/>
      <c r="AK1450" s="7"/>
      <c r="AL1450" s="7"/>
      <c r="AM1450" s="7"/>
      <c r="AN1450" s="7"/>
      <c r="AO1450" s="7"/>
      <c r="AP1450" s="7"/>
      <c r="AQ1450" s="7"/>
    </row>
    <row r="1451">
      <c r="A1451" s="7"/>
      <c r="B1451" s="450"/>
      <c r="C1451" s="450"/>
      <c r="D1451" s="450"/>
      <c r="E1451" s="7"/>
      <c r="F1451" s="7"/>
      <c r="G1451" s="7"/>
      <c r="H1451" s="7"/>
      <c r="I1451" s="7"/>
      <c r="J1451" s="7"/>
      <c r="K1451" s="7"/>
      <c r="L1451" s="1733"/>
      <c r="M1451" s="7"/>
      <c r="N1451" s="7"/>
      <c r="O1451" s="7"/>
      <c r="P1451" s="7"/>
      <c r="Q1451" s="7"/>
      <c r="R1451" s="7"/>
      <c r="S1451" s="7"/>
      <c r="T1451" s="95"/>
      <c r="U1451" s="7"/>
      <c r="V1451" s="7"/>
      <c r="W1451" s="7"/>
      <c r="X1451" s="7"/>
      <c r="Y1451" s="7"/>
      <c r="Z1451" s="7"/>
      <c r="AA1451" s="7"/>
      <c r="AB1451" s="7"/>
      <c r="AC1451" s="7"/>
      <c r="AD1451" s="7"/>
      <c r="AE1451" s="7"/>
      <c r="AF1451" s="7"/>
      <c r="AG1451" s="7"/>
      <c r="AH1451" s="7"/>
      <c r="AI1451" s="7"/>
      <c r="AJ1451" s="7"/>
      <c r="AK1451" s="7"/>
      <c r="AL1451" s="7"/>
      <c r="AM1451" s="7"/>
      <c r="AN1451" s="7"/>
      <c r="AO1451" s="7"/>
      <c r="AP1451" s="7"/>
      <c r="AQ1451" s="7"/>
    </row>
    <row r="1452">
      <c r="A1452" s="7"/>
      <c r="B1452" s="450"/>
      <c r="C1452" s="450"/>
      <c r="D1452" s="450"/>
      <c r="E1452" s="7"/>
      <c r="F1452" s="7"/>
      <c r="G1452" s="7"/>
      <c r="H1452" s="7"/>
      <c r="I1452" s="7"/>
      <c r="J1452" s="7"/>
      <c r="K1452" s="7"/>
      <c r="L1452" s="1733"/>
      <c r="M1452" s="7"/>
      <c r="N1452" s="7"/>
      <c r="O1452" s="7"/>
      <c r="P1452" s="7"/>
      <c r="Q1452" s="7"/>
      <c r="R1452" s="7"/>
      <c r="S1452" s="7"/>
      <c r="T1452" s="95"/>
      <c r="U1452" s="7"/>
      <c r="V1452" s="7"/>
      <c r="W1452" s="7"/>
      <c r="X1452" s="7"/>
      <c r="Y1452" s="7"/>
      <c r="Z1452" s="7"/>
      <c r="AA1452" s="7"/>
      <c r="AB1452" s="7"/>
      <c r="AC1452" s="7"/>
      <c r="AD1452" s="7"/>
      <c r="AE1452" s="7"/>
      <c r="AF1452" s="7"/>
      <c r="AG1452" s="7"/>
      <c r="AH1452" s="7"/>
      <c r="AI1452" s="7"/>
      <c r="AJ1452" s="7"/>
      <c r="AK1452" s="7"/>
      <c r="AL1452" s="7"/>
      <c r="AM1452" s="7"/>
      <c r="AN1452" s="7"/>
      <c r="AO1452" s="7"/>
      <c r="AP1452" s="7"/>
      <c r="AQ1452" s="7"/>
    </row>
    <row r="1453">
      <c r="A1453" s="7"/>
      <c r="B1453" s="450"/>
      <c r="C1453" s="450"/>
      <c r="D1453" s="450"/>
      <c r="E1453" s="7"/>
      <c r="F1453" s="7"/>
      <c r="G1453" s="7"/>
      <c r="H1453" s="7"/>
      <c r="I1453" s="7"/>
      <c r="J1453" s="7"/>
      <c r="K1453" s="7"/>
      <c r="L1453" s="1733"/>
      <c r="M1453" s="7"/>
      <c r="N1453" s="7"/>
      <c r="O1453" s="7"/>
      <c r="P1453" s="7"/>
      <c r="Q1453" s="7"/>
      <c r="R1453" s="7"/>
      <c r="S1453" s="7"/>
      <c r="T1453" s="95"/>
      <c r="U1453" s="7"/>
      <c r="V1453" s="7"/>
      <c r="W1453" s="7"/>
      <c r="X1453" s="7"/>
      <c r="Y1453" s="7"/>
      <c r="Z1453" s="7"/>
      <c r="AA1453" s="7"/>
      <c r="AB1453" s="7"/>
      <c r="AC1453" s="7"/>
      <c r="AD1453" s="7"/>
      <c r="AE1453" s="7"/>
      <c r="AF1453" s="7"/>
      <c r="AG1453" s="7"/>
      <c r="AH1453" s="7"/>
      <c r="AI1453" s="7"/>
      <c r="AJ1453" s="7"/>
      <c r="AK1453" s="7"/>
      <c r="AL1453" s="7"/>
      <c r="AM1453" s="7"/>
      <c r="AN1453" s="7"/>
      <c r="AO1453" s="7"/>
      <c r="AP1453" s="7"/>
      <c r="AQ1453" s="7"/>
    </row>
    <row r="1454">
      <c r="A1454" s="7"/>
      <c r="B1454" s="450"/>
      <c r="C1454" s="450"/>
      <c r="D1454" s="450"/>
      <c r="E1454" s="7"/>
      <c r="F1454" s="7"/>
      <c r="G1454" s="7"/>
      <c r="H1454" s="7"/>
      <c r="I1454" s="7"/>
      <c r="J1454" s="7"/>
      <c r="K1454" s="7"/>
      <c r="L1454" s="1733"/>
      <c r="M1454" s="7"/>
      <c r="N1454" s="7"/>
      <c r="O1454" s="7"/>
      <c r="P1454" s="7"/>
      <c r="Q1454" s="7"/>
      <c r="R1454" s="7"/>
      <c r="S1454" s="7"/>
      <c r="T1454" s="95"/>
      <c r="U1454" s="7"/>
      <c r="V1454" s="7"/>
      <c r="W1454" s="7"/>
      <c r="X1454" s="7"/>
      <c r="Y1454" s="7"/>
      <c r="Z1454" s="7"/>
      <c r="AA1454" s="7"/>
      <c r="AB1454" s="7"/>
      <c r="AC1454" s="7"/>
      <c r="AD1454" s="7"/>
      <c r="AE1454" s="7"/>
      <c r="AF1454" s="7"/>
      <c r="AG1454" s="7"/>
      <c r="AH1454" s="7"/>
      <c r="AI1454" s="7"/>
      <c r="AJ1454" s="7"/>
      <c r="AK1454" s="7"/>
      <c r="AL1454" s="7"/>
      <c r="AM1454" s="7"/>
      <c r="AN1454" s="7"/>
      <c r="AO1454" s="7"/>
      <c r="AP1454" s="7"/>
      <c r="AQ1454" s="7"/>
    </row>
    <row r="1455">
      <c r="A1455" s="7"/>
      <c r="B1455" s="450"/>
      <c r="C1455" s="450"/>
      <c r="D1455" s="450"/>
      <c r="E1455" s="7"/>
      <c r="F1455" s="7"/>
      <c r="G1455" s="7"/>
      <c r="H1455" s="7"/>
      <c r="I1455" s="7"/>
      <c r="J1455" s="7"/>
      <c r="K1455" s="7"/>
      <c r="L1455" s="1733"/>
      <c r="M1455" s="7"/>
      <c r="N1455" s="7"/>
      <c r="O1455" s="7"/>
      <c r="P1455" s="7"/>
      <c r="Q1455" s="7"/>
      <c r="R1455" s="7"/>
      <c r="S1455" s="7"/>
      <c r="T1455" s="95"/>
      <c r="U1455" s="7"/>
      <c r="V1455" s="7"/>
      <c r="W1455" s="7"/>
      <c r="X1455" s="7"/>
      <c r="Y1455" s="7"/>
      <c r="Z1455" s="7"/>
      <c r="AA1455" s="7"/>
      <c r="AB1455" s="7"/>
      <c r="AC1455" s="7"/>
      <c r="AD1455" s="7"/>
      <c r="AE1455" s="7"/>
      <c r="AF1455" s="7"/>
      <c r="AG1455" s="7"/>
      <c r="AH1455" s="7"/>
      <c r="AI1455" s="7"/>
      <c r="AJ1455" s="7"/>
      <c r="AK1455" s="7"/>
      <c r="AL1455" s="7"/>
      <c r="AM1455" s="7"/>
      <c r="AN1455" s="7"/>
      <c r="AO1455" s="7"/>
      <c r="AP1455" s="7"/>
      <c r="AQ1455" s="7"/>
    </row>
    <row r="1456">
      <c r="A1456" s="7"/>
      <c r="B1456" s="450"/>
      <c r="C1456" s="450"/>
      <c r="D1456" s="450"/>
      <c r="E1456" s="7"/>
      <c r="F1456" s="7"/>
      <c r="G1456" s="7"/>
      <c r="H1456" s="7"/>
      <c r="I1456" s="7"/>
      <c r="J1456" s="7"/>
      <c r="K1456" s="7"/>
      <c r="L1456" s="1733"/>
      <c r="M1456" s="7"/>
      <c r="N1456" s="7"/>
      <c r="O1456" s="7"/>
      <c r="P1456" s="7"/>
      <c r="Q1456" s="7"/>
      <c r="R1456" s="7"/>
      <c r="S1456" s="7"/>
      <c r="T1456" s="95"/>
      <c r="U1456" s="7"/>
      <c r="V1456" s="7"/>
      <c r="W1456" s="7"/>
      <c r="X1456" s="7"/>
      <c r="Y1456" s="7"/>
      <c r="Z1456" s="7"/>
      <c r="AA1456" s="7"/>
      <c r="AB1456" s="7"/>
      <c r="AC1456" s="7"/>
      <c r="AD1456" s="7"/>
      <c r="AE1456" s="7"/>
      <c r="AF1456" s="7"/>
      <c r="AG1456" s="7"/>
      <c r="AH1456" s="7"/>
      <c r="AI1456" s="7"/>
      <c r="AJ1456" s="7"/>
      <c r="AK1456" s="7"/>
      <c r="AL1456" s="7"/>
      <c r="AM1456" s="7"/>
      <c r="AN1456" s="7"/>
      <c r="AO1456" s="7"/>
      <c r="AP1456" s="7"/>
      <c r="AQ1456" s="7"/>
    </row>
    <row r="1457">
      <c r="A1457" s="7"/>
      <c r="B1457" s="450"/>
      <c r="C1457" s="450"/>
      <c r="D1457" s="450"/>
      <c r="E1457" s="7"/>
      <c r="F1457" s="7"/>
      <c r="G1457" s="7"/>
      <c r="H1457" s="7"/>
      <c r="I1457" s="7"/>
      <c r="J1457" s="7"/>
      <c r="K1457" s="7"/>
      <c r="L1457" s="1733"/>
      <c r="M1457" s="7"/>
      <c r="N1457" s="7"/>
      <c r="O1457" s="7"/>
      <c r="P1457" s="7"/>
      <c r="Q1457" s="7"/>
      <c r="R1457" s="7"/>
      <c r="S1457" s="7"/>
      <c r="T1457" s="95"/>
      <c r="U1457" s="7"/>
      <c r="V1457" s="7"/>
      <c r="W1457" s="7"/>
      <c r="X1457" s="7"/>
      <c r="Y1457" s="7"/>
      <c r="Z1457" s="7"/>
      <c r="AA1457" s="7"/>
      <c r="AB1457" s="7"/>
      <c r="AC1457" s="7"/>
      <c r="AD1457" s="7"/>
      <c r="AE1457" s="7"/>
      <c r="AF1457" s="7"/>
      <c r="AG1457" s="7"/>
      <c r="AH1457" s="7"/>
      <c r="AI1457" s="7"/>
      <c r="AJ1457" s="7"/>
      <c r="AK1457" s="7"/>
      <c r="AL1457" s="7"/>
      <c r="AM1457" s="7"/>
      <c r="AN1457" s="7"/>
      <c r="AO1457" s="7"/>
      <c r="AP1457" s="7"/>
      <c r="AQ1457" s="7"/>
    </row>
    <row r="1458">
      <c r="A1458" s="7"/>
      <c r="B1458" s="450"/>
      <c r="C1458" s="450"/>
      <c r="D1458" s="450"/>
      <c r="E1458" s="7"/>
      <c r="F1458" s="7"/>
      <c r="G1458" s="7"/>
      <c r="H1458" s="7"/>
      <c r="I1458" s="7"/>
      <c r="J1458" s="7"/>
      <c r="K1458" s="7"/>
      <c r="L1458" s="1733"/>
      <c r="M1458" s="7"/>
      <c r="N1458" s="7"/>
      <c r="O1458" s="7"/>
      <c r="P1458" s="7"/>
      <c r="Q1458" s="7"/>
      <c r="R1458" s="7"/>
      <c r="S1458" s="7"/>
      <c r="T1458" s="95"/>
      <c r="U1458" s="7"/>
      <c r="V1458" s="7"/>
      <c r="W1458" s="7"/>
      <c r="X1458" s="7"/>
      <c r="Y1458" s="7"/>
      <c r="Z1458" s="7"/>
      <c r="AA1458" s="7"/>
      <c r="AB1458" s="7"/>
      <c r="AC1458" s="7"/>
      <c r="AD1458" s="7"/>
      <c r="AE1458" s="7"/>
      <c r="AF1458" s="7"/>
      <c r="AG1458" s="7"/>
      <c r="AH1458" s="7"/>
      <c r="AI1458" s="7"/>
      <c r="AJ1458" s="7"/>
      <c r="AK1458" s="7"/>
      <c r="AL1458" s="7"/>
      <c r="AM1458" s="7"/>
      <c r="AN1458" s="7"/>
      <c r="AO1458" s="7"/>
      <c r="AP1458" s="7"/>
      <c r="AQ1458" s="7"/>
    </row>
    <row r="1459">
      <c r="A1459" s="7"/>
      <c r="B1459" s="450"/>
      <c r="C1459" s="450"/>
      <c r="D1459" s="450"/>
      <c r="E1459" s="7"/>
      <c r="F1459" s="7"/>
      <c r="G1459" s="7"/>
      <c r="H1459" s="7"/>
      <c r="I1459" s="7"/>
      <c r="J1459" s="7"/>
      <c r="K1459" s="7"/>
      <c r="L1459" s="1733"/>
      <c r="M1459" s="7"/>
      <c r="N1459" s="7"/>
      <c r="O1459" s="7"/>
      <c r="P1459" s="7"/>
      <c r="Q1459" s="7"/>
      <c r="R1459" s="7"/>
      <c r="S1459" s="7"/>
      <c r="T1459" s="95"/>
      <c r="U1459" s="7"/>
      <c r="V1459" s="7"/>
      <c r="W1459" s="7"/>
      <c r="X1459" s="7"/>
      <c r="Y1459" s="7"/>
      <c r="Z1459" s="7"/>
      <c r="AA1459" s="7"/>
      <c r="AB1459" s="7"/>
      <c r="AC1459" s="7"/>
      <c r="AD1459" s="7"/>
      <c r="AE1459" s="7"/>
      <c r="AF1459" s="7"/>
      <c r="AG1459" s="7"/>
      <c r="AH1459" s="7"/>
      <c r="AI1459" s="7"/>
      <c r="AJ1459" s="7"/>
      <c r="AK1459" s="7"/>
      <c r="AL1459" s="7"/>
      <c r="AM1459" s="7"/>
      <c r="AN1459" s="7"/>
      <c r="AO1459" s="7"/>
      <c r="AP1459" s="7"/>
      <c r="AQ1459" s="7"/>
    </row>
    <row r="1460">
      <c r="A1460" s="7"/>
      <c r="B1460" s="450"/>
      <c r="C1460" s="450"/>
      <c r="D1460" s="450"/>
      <c r="E1460" s="7"/>
      <c r="F1460" s="7"/>
      <c r="G1460" s="7"/>
      <c r="H1460" s="7"/>
      <c r="I1460" s="7"/>
      <c r="J1460" s="7"/>
      <c r="K1460" s="7"/>
      <c r="L1460" s="1733"/>
      <c r="M1460" s="7"/>
      <c r="N1460" s="7"/>
      <c r="O1460" s="7"/>
      <c r="P1460" s="7"/>
      <c r="Q1460" s="7"/>
      <c r="R1460" s="7"/>
      <c r="S1460" s="7"/>
      <c r="T1460" s="95"/>
      <c r="U1460" s="7"/>
      <c r="V1460" s="7"/>
      <c r="W1460" s="7"/>
      <c r="X1460" s="7"/>
      <c r="Y1460" s="7"/>
      <c r="Z1460" s="7"/>
      <c r="AA1460" s="7"/>
      <c r="AB1460" s="7"/>
      <c r="AC1460" s="7"/>
      <c r="AD1460" s="7"/>
      <c r="AE1460" s="7"/>
      <c r="AF1460" s="7"/>
      <c r="AG1460" s="7"/>
      <c r="AH1460" s="7"/>
      <c r="AI1460" s="7"/>
      <c r="AJ1460" s="7"/>
      <c r="AK1460" s="7"/>
      <c r="AL1460" s="7"/>
      <c r="AM1460" s="7"/>
      <c r="AN1460" s="7"/>
      <c r="AO1460" s="7"/>
      <c r="AP1460" s="7"/>
      <c r="AQ1460" s="7"/>
    </row>
    <row r="1461">
      <c r="A1461" s="7"/>
      <c r="B1461" s="450"/>
      <c r="C1461" s="450"/>
      <c r="D1461" s="450"/>
      <c r="E1461" s="7"/>
      <c r="F1461" s="7"/>
      <c r="G1461" s="7"/>
      <c r="H1461" s="7"/>
      <c r="I1461" s="7"/>
      <c r="J1461" s="7"/>
      <c r="K1461" s="7"/>
      <c r="L1461" s="1733"/>
      <c r="M1461" s="7"/>
      <c r="N1461" s="7"/>
      <c r="O1461" s="7"/>
      <c r="P1461" s="7"/>
      <c r="Q1461" s="7"/>
      <c r="R1461" s="7"/>
      <c r="S1461" s="7"/>
      <c r="T1461" s="95"/>
      <c r="U1461" s="7"/>
      <c r="V1461" s="7"/>
      <c r="W1461" s="7"/>
      <c r="X1461" s="7"/>
      <c r="Y1461" s="7"/>
      <c r="Z1461" s="7"/>
      <c r="AA1461" s="7"/>
      <c r="AB1461" s="7"/>
      <c r="AC1461" s="7"/>
      <c r="AD1461" s="7"/>
      <c r="AE1461" s="7"/>
      <c r="AF1461" s="7"/>
      <c r="AG1461" s="7"/>
      <c r="AH1461" s="7"/>
      <c r="AI1461" s="7"/>
      <c r="AJ1461" s="7"/>
      <c r="AK1461" s="7"/>
      <c r="AL1461" s="7"/>
      <c r="AM1461" s="7"/>
      <c r="AN1461" s="7"/>
      <c r="AO1461" s="7"/>
      <c r="AP1461" s="7"/>
      <c r="AQ1461" s="7"/>
    </row>
    <row r="1462">
      <c r="A1462" s="7"/>
      <c r="B1462" s="450"/>
      <c r="C1462" s="450"/>
      <c r="D1462" s="450"/>
      <c r="E1462" s="7"/>
      <c r="F1462" s="7"/>
      <c r="G1462" s="7"/>
      <c r="H1462" s="7"/>
      <c r="I1462" s="7"/>
      <c r="J1462" s="7"/>
      <c r="K1462" s="7"/>
      <c r="L1462" s="1733"/>
      <c r="M1462" s="7"/>
      <c r="N1462" s="7"/>
      <c r="O1462" s="7"/>
      <c r="P1462" s="7"/>
      <c r="Q1462" s="7"/>
      <c r="R1462" s="7"/>
      <c r="S1462" s="7"/>
      <c r="T1462" s="95"/>
      <c r="U1462" s="7"/>
      <c r="V1462" s="7"/>
      <c r="W1462" s="7"/>
      <c r="X1462" s="7"/>
      <c r="Y1462" s="7"/>
      <c r="Z1462" s="7"/>
      <c r="AA1462" s="7"/>
      <c r="AB1462" s="7"/>
      <c r="AC1462" s="7"/>
      <c r="AD1462" s="7"/>
      <c r="AE1462" s="7"/>
      <c r="AF1462" s="7"/>
      <c r="AG1462" s="7"/>
      <c r="AH1462" s="7"/>
      <c r="AI1462" s="7"/>
      <c r="AJ1462" s="7"/>
      <c r="AK1462" s="7"/>
      <c r="AL1462" s="7"/>
      <c r="AM1462" s="7"/>
      <c r="AN1462" s="7"/>
      <c r="AO1462" s="7"/>
      <c r="AP1462" s="7"/>
      <c r="AQ1462" s="7"/>
    </row>
    <row r="1463">
      <c r="A1463" s="7"/>
      <c r="B1463" s="450"/>
      <c r="C1463" s="450"/>
      <c r="D1463" s="450"/>
      <c r="E1463" s="7"/>
      <c r="F1463" s="7"/>
      <c r="G1463" s="7"/>
      <c r="H1463" s="7"/>
      <c r="I1463" s="7"/>
      <c r="J1463" s="7"/>
      <c r="K1463" s="7"/>
      <c r="L1463" s="1733"/>
      <c r="M1463" s="7"/>
      <c r="N1463" s="7"/>
      <c r="O1463" s="7"/>
      <c r="P1463" s="7"/>
      <c r="Q1463" s="7"/>
      <c r="R1463" s="7"/>
      <c r="S1463" s="7"/>
      <c r="T1463" s="95"/>
      <c r="U1463" s="7"/>
      <c r="V1463" s="7"/>
      <c r="W1463" s="7"/>
      <c r="X1463" s="7"/>
      <c r="Y1463" s="7"/>
      <c r="Z1463" s="7"/>
      <c r="AA1463" s="7"/>
      <c r="AB1463" s="7"/>
      <c r="AC1463" s="7"/>
      <c r="AD1463" s="7"/>
      <c r="AE1463" s="7"/>
      <c r="AF1463" s="7"/>
      <c r="AG1463" s="7"/>
      <c r="AH1463" s="7"/>
      <c r="AI1463" s="7"/>
      <c r="AJ1463" s="7"/>
      <c r="AK1463" s="7"/>
      <c r="AL1463" s="7"/>
      <c r="AM1463" s="7"/>
      <c r="AN1463" s="7"/>
      <c r="AO1463" s="7"/>
      <c r="AP1463" s="7"/>
      <c r="AQ1463" s="7"/>
    </row>
    <row r="1464">
      <c r="A1464" s="7"/>
      <c r="B1464" s="450"/>
      <c r="C1464" s="450"/>
      <c r="D1464" s="450"/>
      <c r="E1464" s="7"/>
      <c r="F1464" s="7"/>
      <c r="G1464" s="7"/>
      <c r="H1464" s="7"/>
      <c r="I1464" s="7"/>
      <c r="J1464" s="7"/>
      <c r="K1464" s="7"/>
      <c r="L1464" s="1733"/>
      <c r="M1464" s="7"/>
      <c r="N1464" s="7"/>
      <c r="O1464" s="7"/>
      <c r="P1464" s="7"/>
      <c r="Q1464" s="7"/>
      <c r="R1464" s="7"/>
      <c r="S1464" s="7"/>
      <c r="T1464" s="95"/>
      <c r="U1464" s="7"/>
      <c r="V1464" s="7"/>
      <c r="W1464" s="7"/>
      <c r="X1464" s="7"/>
      <c r="Y1464" s="7"/>
      <c r="Z1464" s="7"/>
      <c r="AA1464" s="7"/>
      <c r="AB1464" s="7"/>
      <c r="AC1464" s="7"/>
      <c r="AD1464" s="7"/>
      <c r="AE1464" s="7"/>
      <c r="AF1464" s="7"/>
      <c r="AG1464" s="7"/>
      <c r="AH1464" s="7"/>
      <c r="AI1464" s="7"/>
      <c r="AJ1464" s="7"/>
      <c r="AK1464" s="7"/>
      <c r="AL1464" s="7"/>
      <c r="AM1464" s="7"/>
      <c r="AN1464" s="7"/>
      <c r="AO1464" s="7"/>
      <c r="AP1464" s="7"/>
      <c r="AQ1464" s="7"/>
    </row>
    <row r="1465">
      <c r="A1465" s="7"/>
      <c r="B1465" s="450"/>
      <c r="C1465" s="450"/>
      <c r="D1465" s="450"/>
      <c r="E1465" s="7"/>
      <c r="F1465" s="7"/>
      <c r="G1465" s="7"/>
      <c r="H1465" s="7"/>
      <c r="I1465" s="7"/>
      <c r="J1465" s="7"/>
      <c r="K1465" s="7"/>
      <c r="L1465" s="1733"/>
      <c r="M1465" s="7"/>
      <c r="N1465" s="7"/>
      <c r="O1465" s="7"/>
      <c r="P1465" s="7"/>
      <c r="Q1465" s="7"/>
      <c r="R1465" s="7"/>
      <c r="S1465" s="7"/>
      <c r="T1465" s="95"/>
      <c r="U1465" s="7"/>
      <c r="V1465" s="7"/>
      <c r="W1465" s="7"/>
      <c r="X1465" s="7"/>
      <c r="Y1465" s="7"/>
      <c r="Z1465" s="7"/>
      <c r="AA1465" s="7"/>
      <c r="AB1465" s="7"/>
      <c r="AC1465" s="7"/>
      <c r="AD1465" s="7"/>
      <c r="AE1465" s="7"/>
      <c r="AF1465" s="7"/>
      <c r="AG1465" s="7"/>
      <c r="AH1465" s="7"/>
      <c r="AI1465" s="7"/>
      <c r="AJ1465" s="7"/>
      <c r="AK1465" s="7"/>
      <c r="AL1465" s="7"/>
      <c r="AM1465" s="7"/>
      <c r="AN1465" s="7"/>
      <c r="AO1465" s="7"/>
      <c r="AP1465" s="7"/>
      <c r="AQ1465" s="7"/>
    </row>
    <row r="1466">
      <c r="A1466" s="7"/>
      <c r="B1466" s="450"/>
      <c r="C1466" s="450"/>
      <c r="D1466" s="450"/>
      <c r="E1466" s="7"/>
      <c r="F1466" s="7"/>
      <c r="G1466" s="7"/>
      <c r="H1466" s="7"/>
      <c r="I1466" s="7"/>
      <c r="J1466" s="7"/>
      <c r="K1466" s="7"/>
      <c r="L1466" s="1733"/>
      <c r="M1466" s="7"/>
      <c r="N1466" s="7"/>
      <c r="O1466" s="7"/>
      <c r="P1466" s="7"/>
      <c r="Q1466" s="7"/>
      <c r="R1466" s="7"/>
      <c r="S1466" s="7"/>
      <c r="T1466" s="95"/>
      <c r="U1466" s="7"/>
      <c r="V1466" s="7"/>
      <c r="W1466" s="7"/>
      <c r="X1466" s="7"/>
      <c r="Y1466" s="7"/>
      <c r="Z1466" s="7"/>
      <c r="AA1466" s="7"/>
      <c r="AB1466" s="7"/>
      <c r="AC1466" s="7"/>
      <c r="AD1466" s="7"/>
      <c r="AE1466" s="7"/>
      <c r="AF1466" s="7"/>
      <c r="AG1466" s="7"/>
      <c r="AH1466" s="7"/>
      <c r="AI1466" s="7"/>
      <c r="AJ1466" s="7"/>
      <c r="AK1466" s="7"/>
      <c r="AL1466" s="7"/>
      <c r="AM1466" s="7"/>
      <c r="AN1466" s="7"/>
      <c r="AO1466" s="7"/>
      <c r="AP1466" s="7"/>
      <c r="AQ1466" s="7"/>
    </row>
    <row r="1467">
      <c r="A1467" s="7"/>
      <c r="B1467" s="450"/>
      <c r="C1467" s="450"/>
      <c r="D1467" s="450"/>
      <c r="E1467" s="7"/>
      <c r="F1467" s="7"/>
      <c r="G1467" s="7"/>
      <c r="H1467" s="7"/>
      <c r="I1467" s="7"/>
      <c r="J1467" s="7"/>
      <c r="K1467" s="7"/>
      <c r="L1467" s="1733"/>
      <c r="M1467" s="7"/>
      <c r="N1467" s="7"/>
      <c r="O1467" s="7"/>
      <c r="P1467" s="7"/>
      <c r="Q1467" s="7"/>
      <c r="R1467" s="7"/>
      <c r="S1467" s="7"/>
      <c r="T1467" s="95"/>
      <c r="U1467" s="7"/>
      <c r="V1467" s="7"/>
      <c r="W1467" s="7"/>
      <c r="X1467" s="7"/>
      <c r="Y1467" s="7"/>
      <c r="Z1467" s="7"/>
      <c r="AA1467" s="7"/>
      <c r="AB1467" s="7"/>
      <c r="AC1467" s="7"/>
      <c r="AD1467" s="7"/>
      <c r="AE1467" s="7"/>
      <c r="AF1467" s="7"/>
      <c r="AG1467" s="7"/>
      <c r="AH1467" s="7"/>
      <c r="AI1467" s="7"/>
      <c r="AJ1467" s="7"/>
      <c r="AK1467" s="7"/>
      <c r="AL1467" s="7"/>
      <c r="AM1467" s="7"/>
      <c r="AN1467" s="7"/>
      <c r="AO1467" s="7"/>
      <c r="AP1467" s="7"/>
      <c r="AQ1467" s="7"/>
    </row>
    <row r="1468">
      <c r="A1468" s="7"/>
      <c r="B1468" s="450"/>
      <c r="C1468" s="450"/>
      <c r="D1468" s="450"/>
      <c r="E1468" s="7"/>
      <c r="F1468" s="7"/>
      <c r="G1468" s="7"/>
      <c r="H1468" s="7"/>
      <c r="I1468" s="7"/>
      <c r="J1468" s="7"/>
      <c r="K1468" s="7"/>
      <c r="L1468" s="1733"/>
      <c r="M1468" s="7"/>
      <c r="N1468" s="7"/>
      <c r="O1468" s="7"/>
      <c r="P1468" s="7"/>
      <c r="Q1468" s="7"/>
      <c r="R1468" s="7"/>
      <c r="S1468" s="7"/>
      <c r="T1468" s="95"/>
      <c r="U1468" s="7"/>
      <c r="V1468" s="7"/>
      <c r="W1468" s="7"/>
      <c r="X1468" s="7"/>
      <c r="Y1468" s="7"/>
      <c r="Z1468" s="7"/>
      <c r="AA1468" s="7"/>
      <c r="AB1468" s="7"/>
      <c r="AC1468" s="7"/>
      <c r="AD1468" s="7"/>
      <c r="AE1468" s="7"/>
      <c r="AF1468" s="7"/>
      <c r="AG1468" s="7"/>
      <c r="AH1468" s="7"/>
      <c r="AI1468" s="7"/>
      <c r="AJ1468" s="7"/>
      <c r="AK1468" s="7"/>
      <c r="AL1468" s="7"/>
      <c r="AM1468" s="7"/>
      <c r="AN1468" s="7"/>
      <c r="AO1468" s="7"/>
      <c r="AP1468" s="7"/>
      <c r="AQ1468" s="7"/>
    </row>
    <row r="1469">
      <c r="A1469" s="7"/>
      <c r="B1469" s="450"/>
      <c r="C1469" s="450"/>
      <c r="D1469" s="450"/>
      <c r="E1469" s="7"/>
      <c r="F1469" s="7"/>
      <c r="G1469" s="7"/>
      <c r="H1469" s="7"/>
      <c r="I1469" s="7"/>
      <c r="J1469" s="7"/>
      <c r="K1469" s="7"/>
      <c r="L1469" s="1733"/>
      <c r="M1469" s="7"/>
      <c r="N1469" s="7"/>
      <c r="O1469" s="7"/>
      <c r="P1469" s="7"/>
      <c r="Q1469" s="7"/>
      <c r="R1469" s="7"/>
      <c r="S1469" s="7"/>
      <c r="T1469" s="95"/>
      <c r="U1469" s="7"/>
      <c r="V1469" s="7"/>
      <c r="W1469" s="7"/>
      <c r="X1469" s="7"/>
      <c r="Y1469" s="7"/>
      <c r="Z1469" s="7"/>
      <c r="AA1469" s="7"/>
      <c r="AB1469" s="7"/>
      <c r="AC1469" s="7"/>
      <c r="AD1469" s="7"/>
      <c r="AE1469" s="7"/>
      <c r="AF1469" s="7"/>
      <c r="AG1469" s="7"/>
      <c r="AH1469" s="7"/>
      <c r="AI1469" s="7"/>
      <c r="AJ1469" s="7"/>
      <c r="AK1469" s="7"/>
      <c r="AL1469" s="7"/>
      <c r="AM1469" s="7"/>
      <c r="AN1469" s="7"/>
      <c r="AO1469" s="7"/>
      <c r="AP1469" s="7"/>
      <c r="AQ1469" s="7"/>
    </row>
    <row r="1470">
      <c r="A1470" s="7"/>
      <c r="B1470" s="450"/>
      <c r="C1470" s="450"/>
      <c r="D1470" s="450"/>
      <c r="E1470" s="7"/>
      <c r="F1470" s="7"/>
      <c r="G1470" s="7"/>
      <c r="H1470" s="7"/>
      <c r="I1470" s="7"/>
      <c r="J1470" s="7"/>
      <c r="K1470" s="7"/>
      <c r="L1470" s="1733"/>
      <c r="M1470" s="7"/>
      <c r="N1470" s="7"/>
      <c r="O1470" s="7"/>
      <c r="P1470" s="7"/>
      <c r="Q1470" s="7"/>
      <c r="R1470" s="7"/>
      <c r="S1470" s="7"/>
      <c r="T1470" s="95"/>
      <c r="U1470" s="7"/>
      <c r="V1470" s="7"/>
      <c r="W1470" s="7"/>
      <c r="X1470" s="7"/>
      <c r="Y1470" s="7"/>
      <c r="Z1470" s="7"/>
      <c r="AA1470" s="7"/>
      <c r="AB1470" s="7"/>
      <c r="AC1470" s="7"/>
      <c r="AD1470" s="7"/>
      <c r="AE1470" s="7"/>
      <c r="AF1470" s="7"/>
      <c r="AG1470" s="7"/>
      <c r="AH1470" s="7"/>
      <c r="AI1470" s="7"/>
      <c r="AJ1470" s="7"/>
      <c r="AK1470" s="7"/>
      <c r="AL1470" s="7"/>
      <c r="AM1470" s="7"/>
      <c r="AN1470" s="7"/>
      <c r="AO1470" s="7"/>
      <c r="AP1470" s="7"/>
      <c r="AQ1470" s="7"/>
    </row>
    <row r="1471">
      <c r="A1471" s="7"/>
      <c r="B1471" s="450"/>
      <c r="C1471" s="450"/>
      <c r="D1471" s="450"/>
      <c r="E1471" s="7"/>
      <c r="F1471" s="7"/>
      <c r="G1471" s="7"/>
      <c r="H1471" s="7"/>
      <c r="I1471" s="7"/>
      <c r="J1471" s="7"/>
      <c r="K1471" s="7"/>
      <c r="L1471" s="1733"/>
      <c r="M1471" s="7"/>
      <c r="N1471" s="7"/>
      <c r="O1471" s="7"/>
      <c r="P1471" s="7"/>
      <c r="Q1471" s="7"/>
      <c r="R1471" s="7"/>
      <c r="S1471" s="7"/>
      <c r="T1471" s="95"/>
      <c r="U1471" s="7"/>
      <c r="V1471" s="7"/>
      <c r="W1471" s="7"/>
      <c r="X1471" s="7"/>
      <c r="Y1471" s="7"/>
      <c r="Z1471" s="7"/>
      <c r="AA1471" s="7"/>
      <c r="AB1471" s="7"/>
      <c r="AC1471" s="7"/>
      <c r="AD1471" s="7"/>
      <c r="AE1471" s="7"/>
      <c r="AF1471" s="7"/>
      <c r="AG1471" s="7"/>
      <c r="AH1471" s="7"/>
      <c r="AI1471" s="7"/>
      <c r="AJ1471" s="7"/>
      <c r="AK1471" s="7"/>
      <c r="AL1471" s="7"/>
      <c r="AM1471" s="7"/>
      <c r="AN1471" s="7"/>
      <c r="AO1471" s="7"/>
      <c r="AP1471" s="7"/>
      <c r="AQ1471" s="7"/>
    </row>
    <row r="1472">
      <c r="A1472" s="7"/>
      <c r="B1472" s="450"/>
      <c r="C1472" s="450"/>
      <c r="D1472" s="450"/>
      <c r="E1472" s="7"/>
      <c r="F1472" s="7"/>
      <c r="G1472" s="7"/>
      <c r="H1472" s="7"/>
      <c r="I1472" s="7"/>
      <c r="J1472" s="7"/>
      <c r="K1472" s="7"/>
      <c r="L1472" s="1733"/>
      <c r="M1472" s="7"/>
      <c r="N1472" s="7"/>
      <c r="O1472" s="7"/>
      <c r="P1472" s="7"/>
      <c r="Q1472" s="7"/>
      <c r="R1472" s="7"/>
      <c r="S1472" s="7"/>
      <c r="T1472" s="95"/>
      <c r="U1472" s="7"/>
      <c r="V1472" s="7"/>
      <c r="W1472" s="7"/>
      <c r="X1472" s="7"/>
      <c r="Y1472" s="7"/>
      <c r="Z1472" s="7"/>
      <c r="AA1472" s="7"/>
      <c r="AB1472" s="7"/>
      <c r="AC1472" s="7"/>
      <c r="AD1472" s="7"/>
      <c r="AE1472" s="7"/>
      <c r="AF1472" s="7"/>
      <c r="AG1472" s="7"/>
      <c r="AH1472" s="7"/>
      <c r="AI1472" s="7"/>
      <c r="AJ1472" s="7"/>
      <c r="AK1472" s="7"/>
      <c r="AL1472" s="7"/>
      <c r="AM1472" s="7"/>
      <c r="AN1472" s="7"/>
      <c r="AO1472" s="7"/>
      <c r="AP1472" s="7"/>
      <c r="AQ1472" s="7"/>
    </row>
    <row r="1473">
      <c r="A1473" s="7"/>
      <c r="B1473" s="450"/>
      <c r="C1473" s="450"/>
      <c r="D1473" s="450"/>
      <c r="E1473" s="7"/>
      <c r="F1473" s="7"/>
      <c r="G1473" s="7"/>
      <c r="H1473" s="7"/>
      <c r="I1473" s="7"/>
      <c r="J1473" s="7"/>
      <c r="K1473" s="7"/>
      <c r="L1473" s="1733"/>
      <c r="M1473" s="7"/>
      <c r="N1473" s="7"/>
      <c r="O1473" s="7"/>
      <c r="P1473" s="7"/>
      <c r="Q1473" s="7"/>
      <c r="R1473" s="7"/>
      <c r="S1473" s="7"/>
      <c r="T1473" s="95"/>
      <c r="U1473" s="7"/>
      <c r="V1473" s="7"/>
      <c r="W1473" s="7"/>
      <c r="X1473" s="7"/>
      <c r="Y1473" s="7"/>
      <c r="Z1473" s="7"/>
      <c r="AA1473" s="7"/>
      <c r="AB1473" s="7"/>
      <c r="AC1473" s="7"/>
      <c r="AD1473" s="7"/>
      <c r="AE1473" s="7"/>
      <c r="AF1473" s="7"/>
      <c r="AG1473" s="7"/>
      <c r="AH1473" s="7"/>
      <c r="AI1473" s="7"/>
      <c r="AJ1473" s="7"/>
      <c r="AK1473" s="7"/>
      <c r="AL1473" s="7"/>
      <c r="AM1473" s="7"/>
      <c r="AN1473" s="7"/>
      <c r="AO1473" s="7"/>
      <c r="AP1473" s="7"/>
      <c r="AQ1473" s="7"/>
    </row>
    <row r="1474">
      <c r="A1474" s="7"/>
      <c r="B1474" s="450"/>
      <c r="C1474" s="450"/>
      <c r="D1474" s="450"/>
      <c r="E1474" s="7"/>
      <c r="F1474" s="7"/>
      <c r="G1474" s="7"/>
      <c r="H1474" s="7"/>
      <c r="I1474" s="7"/>
      <c r="J1474" s="7"/>
      <c r="K1474" s="7"/>
      <c r="L1474" s="1733"/>
      <c r="M1474" s="7"/>
      <c r="N1474" s="7"/>
      <c r="O1474" s="7"/>
      <c r="P1474" s="7"/>
      <c r="Q1474" s="7"/>
      <c r="R1474" s="7"/>
      <c r="S1474" s="7"/>
      <c r="T1474" s="95"/>
      <c r="U1474" s="7"/>
      <c r="V1474" s="7"/>
      <c r="W1474" s="7"/>
      <c r="X1474" s="7"/>
      <c r="Y1474" s="7"/>
      <c r="Z1474" s="7"/>
      <c r="AA1474" s="7"/>
      <c r="AB1474" s="7"/>
      <c r="AC1474" s="7"/>
      <c r="AD1474" s="7"/>
      <c r="AE1474" s="7"/>
      <c r="AF1474" s="7"/>
      <c r="AG1474" s="7"/>
      <c r="AH1474" s="7"/>
      <c r="AI1474" s="7"/>
      <c r="AJ1474" s="7"/>
      <c r="AK1474" s="7"/>
      <c r="AL1474" s="7"/>
      <c r="AM1474" s="7"/>
      <c r="AN1474" s="7"/>
      <c r="AO1474" s="7"/>
      <c r="AP1474" s="7"/>
      <c r="AQ1474" s="7"/>
    </row>
    <row r="1475">
      <c r="A1475" s="7"/>
      <c r="B1475" s="450"/>
      <c r="C1475" s="450"/>
      <c r="D1475" s="450"/>
      <c r="E1475" s="7"/>
      <c r="F1475" s="7"/>
      <c r="G1475" s="7"/>
      <c r="H1475" s="7"/>
      <c r="I1475" s="7"/>
      <c r="J1475" s="7"/>
      <c r="K1475" s="7"/>
      <c r="L1475" s="1733"/>
      <c r="M1475" s="7"/>
      <c r="N1475" s="7"/>
      <c r="O1475" s="7"/>
      <c r="P1475" s="7"/>
      <c r="Q1475" s="7"/>
      <c r="R1475" s="7"/>
      <c r="S1475" s="7"/>
      <c r="T1475" s="95"/>
      <c r="U1475" s="7"/>
      <c r="V1475" s="7"/>
      <c r="W1475" s="7"/>
      <c r="X1475" s="7"/>
      <c r="Y1475" s="7"/>
      <c r="Z1475" s="7"/>
      <c r="AA1475" s="7"/>
      <c r="AB1475" s="7"/>
      <c r="AC1475" s="7"/>
      <c r="AD1475" s="7"/>
      <c r="AE1475" s="7"/>
      <c r="AF1475" s="7"/>
      <c r="AG1475" s="7"/>
      <c r="AH1475" s="7"/>
      <c r="AI1475" s="7"/>
      <c r="AJ1475" s="7"/>
      <c r="AK1475" s="7"/>
      <c r="AL1475" s="7"/>
      <c r="AM1475" s="7"/>
      <c r="AN1475" s="7"/>
      <c r="AO1475" s="7"/>
      <c r="AP1475" s="7"/>
      <c r="AQ1475" s="7"/>
    </row>
    <row r="1476">
      <c r="A1476" s="7"/>
      <c r="B1476" s="450"/>
      <c r="C1476" s="450"/>
      <c r="D1476" s="450"/>
      <c r="E1476" s="7"/>
      <c r="F1476" s="7"/>
      <c r="G1476" s="7"/>
      <c r="H1476" s="7"/>
      <c r="I1476" s="7"/>
      <c r="J1476" s="7"/>
      <c r="K1476" s="7"/>
      <c r="L1476" s="1733"/>
      <c r="M1476" s="7"/>
      <c r="N1476" s="7"/>
      <c r="O1476" s="7"/>
      <c r="P1476" s="7"/>
      <c r="Q1476" s="7"/>
      <c r="R1476" s="7"/>
      <c r="S1476" s="7"/>
      <c r="T1476" s="95"/>
      <c r="U1476" s="7"/>
      <c r="V1476" s="7"/>
      <c r="W1476" s="7"/>
      <c r="X1476" s="7"/>
      <c r="Y1476" s="7"/>
      <c r="Z1476" s="7"/>
      <c r="AA1476" s="7"/>
      <c r="AB1476" s="7"/>
      <c r="AC1476" s="7"/>
      <c r="AD1476" s="7"/>
      <c r="AE1476" s="7"/>
      <c r="AF1476" s="7"/>
      <c r="AG1476" s="7"/>
      <c r="AH1476" s="7"/>
      <c r="AI1476" s="7"/>
      <c r="AJ1476" s="7"/>
      <c r="AK1476" s="7"/>
      <c r="AL1476" s="7"/>
      <c r="AM1476" s="7"/>
      <c r="AN1476" s="7"/>
      <c r="AO1476" s="7"/>
      <c r="AP1476" s="7"/>
      <c r="AQ1476" s="7"/>
    </row>
    <row r="1477">
      <c r="A1477" s="7"/>
      <c r="B1477" s="450"/>
      <c r="C1477" s="450"/>
      <c r="D1477" s="450"/>
      <c r="E1477" s="7"/>
      <c r="F1477" s="7"/>
      <c r="G1477" s="7"/>
      <c r="H1477" s="7"/>
      <c r="I1477" s="7"/>
      <c r="J1477" s="7"/>
      <c r="K1477" s="7"/>
      <c r="L1477" s="1733"/>
      <c r="M1477" s="7"/>
      <c r="N1477" s="7"/>
      <c r="O1477" s="7"/>
      <c r="P1477" s="7"/>
      <c r="Q1477" s="7"/>
      <c r="R1477" s="7"/>
      <c r="S1477" s="7"/>
      <c r="T1477" s="95"/>
      <c r="U1477" s="7"/>
      <c r="V1477" s="7"/>
      <c r="W1477" s="7"/>
      <c r="X1477" s="7"/>
      <c r="Y1477" s="7"/>
      <c r="Z1477" s="7"/>
      <c r="AA1477" s="7"/>
      <c r="AB1477" s="7"/>
      <c r="AC1477" s="7"/>
      <c r="AD1477" s="7"/>
      <c r="AE1477" s="7"/>
      <c r="AF1477" s="7"/>
      <c r="AG1477" s="7"/>
      <c r="AH1477" s="7"/>
      <c r="AI1477" s="7"/>
      <c r="AJ1477" s="7"/>
      <c r="AK1477" s="7"/>
      <c r="AL1477" s="7"/>
      <c r="AM1477" s="7"/>
      <c r="AN1477" s="7"/>
      <c r="AO1477" s="7"/>
      <c r="AP1477" s="7"/>
      <c r="AQ1477" s="7"/>
    </row>
    <row r="1478">
      <c r="A1478" s="7"/>
      <c r="B1478" s="450"/>
      <c r="C1478" s="450"/>
      <c r="D1478" s="450"/>
      <c r="E1478" s="7"/>
      <c r="F1478" s="7"/>
      <c r="G1478" s="7"/>
      <c r="H1478" s="7"/>
      <c r="I1478" s="7"/>
      <c r="J1478" s="7"/>
      <c r="K1478" s="7"/>
      <c r="L1478" s="1733"/>
      <c r="M1478" s="7"/>
      <c r="N1478" s="7"/>
      <c r="O1478" s="7"/>
      <c r="P1478" s="7"/>
      <c r="Q1478" s="7"/>
      <c r="R1478" s="7"/>
      <c r="S1478" s="7"/>
      <c r="T1478" s="95"/>
      <c r="U1478" s="7"/>
      <c r="V1478" s="7"/>
      <c r="W1478" s="7"/>
      <c r="X1478" s="7"/>
      <c r="Y1478" s="7"/>
      <c r="Z1478" s="7"/>
      <c r="AA1478" s="7"/>
      <c r="AB1478" s="7"/>
      <c r="AC1478" s="7"/>
      <c r="AD1478" s="7"/>
      <c r="AE1478" s="7"/>
      <c r="AF1478" s="7"/>
      <c r="AG1478" s="7"/>
      <c r="AH1478" s="7"/>
      <c r="AI1478" s="7"/>
      <c r="AJ1478" s="7"/>
      <c r="AK1478" s="7"/>
      <c r="AL1478" s="7"/>
      <c r="AM1478" s="7"/>
      <c r="AN1478" s="7"/>
      <c r="AO1478" s="7"/>
      <c r="AP1478" s="7"/>
      <c r="AQ1478" s="7"/>
    </row>
    <row r="1479">
      <c r="A1479" s="7"/>
      <c r="B1479" s="450"/>
      <c r="C1479" s="450"/>
      <c r="D1479" s="450"/>
      <c r="E1479" s="7"/>
      <c r="F1479" s="7"/>
      <c r="G1479" s="7"/>
      <c r="H1479" s="7"/>
      <c r="I1479" s="7"/>
      <c r="J1479" s="7"/>
      <c r="K1479" s="7"/>
      <c r="L1479" s="1733"/>
      <c r="M1479" s="7"/>
      <c r="N1479" s="7"/>
      <c r="O1479" s="7"/>
      <c r="P1479" s="7"/>
      <c r="Q1479" s="7"/>
      <c r="R1479" s="7"/>
      <c r="S1479" s="7"/>
      <c r="T1479" s="95"/>
      <c r="U1479" s="7"/>
      <c r="V1479" s="7"/>
      <c r="W1479" s="7"/>
      <c r="X1479" s="7"/>
      <c r="Y1479" s="7"/>
      <c r="Z1479" s="7"/>
      <c r="AA1479" s="7"/>
      <c r="AB1479" s="7"/>
      <c r="AC1479" s="7"/>
      <c r="AD1479" s="7"/>
      <c r="AE1479" s="7"/>
      <c r="AF1479" s="7"/>
      <c r="AG1479" s="7"/>
      <c r="AH1479" s="7"/>
      <c r="AI1479" s="7"/>
      <c r="AJ1479" s="7"/>
      <c r="AK1479" s="7"/>
      <c r="AL1479" s="7"/>
      <c r="AM1479" s="7"/>
      <c r="AN1479" s="7"/>
      <c r="AO1479" s="7"/>
      <c r="AP1479" s="7"/>
      <c r="AQ1479" s="7"/>
    </row>
    <row r="1480">
      <c r="A1480" s="7"/>
      <c r="B1480" s="450"/>
      <c r="C1480" s="450"/>
      <c r="D1480" s="450"/>
      <c r="E1480" s="7"/>
      <c r="F1480" s="7"/>
      <c r="G1480" s="7"/>
      <c r="H1480" s="7"/>
      <c r="I1480" s="7"/>
      <c r="J1480" s="7"/>
      <c r="K1480" s="7"/>
      <c r="L1480" s="1733"/>
      <c r="M1480" s="7"/>
      <c r="N1480" s="7"/>
      <c r="O1480" s="7"/>
      <c r="P1480" s="7"/>
      <c r="Q1480" s="7"/>
      <c r="R1480" s="7"/>
      <c r="S1480" s="7"/>
      <c r="T1480" s="95"/>
      <c r="U1480" s="7"/>
      <c r="V1480" s="7"/>
      <c r="W1480" s="7"/>
      <c r="X1480" s="7"/>
      <c r="Y1480" s="7"/>
      <c r="Z1480" s="7"/>
      <c r="AA1480" s="7"/>
      <c r="AB1480" s="7"/>
      <c r="AC1480" s="7"/>
      <c r="AD1480" s="7"/>
      <c r="AE1480" s="7"/>
      <c r="AF1480" s="7"/>
      <c r="AG1480" s="7"/>
      <c r="AH1480" s="7"/>
      <c r="AI1480" s="7"/>
      <c r="AJ1480" s="7"/>
      <c r="AK1480" s="7"/>
      <c r="AL1480" s="7"/>
      <c r="AM1480" s="7"/>
      <c r="AN1480" s="7"/>
      <c r="AO1480" s="7"/>
      <c r="AP1480" s="7"/>
      <c r="AQ1480" s="7"/>
    </row>
    <row r="1481">
      <c r="A1481" s="7"/>
      <c r="B1481" s="450"/>
      <c r="C1481" s="450"/>
      <c r="D1481" s="450"/>
      <c r="E1481" s="7"/>
      <c r="F1481" s="7"/>
      <c r="G1481" s="7"/>
      <c r="H1481" s="7"/>
      <c r="I1481" s="7"/>
      <c r="J1481" s="7"/>
      <c r="K1481" s="7"/>
      <c r="L1481" s="1733"/>
      <c r="M1481" s="7"/>
      <c r="N1481" s="7"/>
      <c r="O1481" s="7"/>
      <c r="P1481" s="7"/>
      <c r="Q1481" s="7"/>
      <c r="R1481" s="7"/>
      <c r="S1481" s="7"/>
      <c r="T1481" s="95"/>
      <c r="U1481" s="7"/>
      <c r="V1481" s="7"/>
      <c r="W1481" s="7"/>
      <c r="X1481" s="7"/>
      <c r="Y1481" s="7"/>
      <c r="Z1481" s="7"/>
      <c r="AA1481" s="7"/>
      <c r="AB1481" s="7"/>
      <c r="AC1481" s="7"/>
      <c r="AD1481" s="7"/>
      <c r="AE1481" s="7"/>
      <c r="AF1481" s="7"/>
      <c r="AG1481" s="7"/>
      <c r="AH1481" s="7"/>
      <c r="AI1481" s="7"/>
      <c r="AJ1481" s="7"/>
      <c r="AK1481" s="7"/>
      <c r="AL1481" s="7"/>
      <c r="AM1481" s="7"/>
      <c r="AN1481" s="7"/>
      <c r="AO1481" s="7"/>
      <c r="AP1481" s="7"/>
      <c r="AQ1481" s="7"/>
    </row>
    <row r="1482">
      <c r="A1482" s="7"/>
      <c r="B1482" s="450"/>
      <c r="C1482" s="450"/>
      <c r="D1482" s="450"/>
      <c r="E1482" s="7"/>
      <c r="F1482" s="7"/>
      <c r="G1482" s="7"/>
      <c r="H1482" s="7"/>
      <c r="I1482" s="7"/>
      <c r="J1482" s="7"/>
      <c r="K1482" s="7"/>
      <c r="L1482" s="1733"/>
      <c r="M1482" s="7"/>
      <c r="N1482" s="7"/>
      <c r="O1482" s="7"/>
      <c r="P1482" s="7"/>
      <c r="Q1482" s="7"/>
      <c r="R1482" s="7"/>
      <c r="S1482" s="7"/>
      <c r="T1482" s="95"/>
      <c r="U1482" s="7"/>
      <c r="V1482" s="7"/>
      <c r="W1482" s="7"/>
      <c r="X1482" s="7"/>
      <c r="Y1482" s="7"/>
      <c r="Z1482" s="7"/>
      <c r="AA1482" s="7"/>
      <c r="AB1482" s="7"/>
      <c r="AC1482" s="7"/>
      <c r="AD1482" s="7"/>
      <c r="AE1482" s="7"/>
      <c r="AF1482" s="7"/>
      <c r="AG1482" s="7"/>
      <c r="AH1482" s="7"/>
      <c r="AI1482" s="7"/>
      <c r="AJ1482" s="7"/>
      <c r="AK1482" s="7"/>
      <c r="AL1482" s="7"/>
      <c r="AM1482" s="7"/>
      <c r="AN1482" s="7"/>
      <c r="AO1482" s="7"/>
      <c r="AP1482" s="7"/>
      <c r="AQ1482" s="7"/>
    </row>
    <row r="1483">
      <c r="A1483" s="7"/>
      <c r="B1483" s="450"/>
      <c r="C1483" s="450"/>
      <c r="D1483" s="450"/>
      <c r="E1483" s="7"/>
      <c r="F1483" s="7"/>
      <c r="G1483" s="7"/>
      <c r="H1483" s="7"/>
      <c r="I1483" s="7"/>
      <c r="J1483" s="7"/>
      <c r="K1483" s="7"/>
      <c r="L1483" s="1733"/>
      <c r="M1483" s="7"/>
      <c r="N1483" s="7"/>
      <c r="O1483" s="7"/>
      <c r="P1483" s="7"/>
      <c r="Q1483" s="7"/>
      <c r="R1483" s="7"/>
      <c r="S1483" s="7"/>
      <c r="T1483" s="95"/>
      <c r="U1483" s="7"/>
      <c r="V1483" s="7"/>
      <c r="W1483" s="7"/>
      <c r="X1483" s="7"/>
      <c r="Y1483" s="7"/>
      <c r="Z1483" s="7"/>
      <c r="AA1483" s="7"/>
      <c r="AB1483" s="7"/>
      <c r="AC1483" s="7"/>
      <c r="AD1483" s="7"/>
      <c r="AE1483" s="7"/>
      <c r="AF1483" s="7"/>
      <c r="AG1483" s="7"/>
      <c r="AH1483" s="7"/>
      <c r="AI1483" s="7"/>
      <c r="AJ1483" s="7"/>
      <c r="AK1483" s="7"/>
      <c r="AL1483" s="7"/>
      <c r="AM1483" s="7"/>
      <c r="AN1483" s="7"/>
      <c r="AO1483" s="7"/>
      <c r="AP1483" s="7"/>
      <c r="AQ1483" s="7"/>
    </row>
    <row r="1484">
      <c r="A1484" s="7"/>
      <c r="B1484" s="450"/>
      <c r="C1484" s="450"/>
      <c r="D1484" s="450"/>
      <c r="E1484" s="7"/>
      <c r="F1484" s="7"/>
      <c r="G1484" s="7"/>
      <c r="H1484" s="7"/>
      <c r="I1484" s="7"/>
      <c r="J1484" s="7"/>
      <c r="K1484" s="7"/>
      <c r="L1484" s="1733"/>
      <c r="M1484" s="7"/>
      <c r="N1484" s="7"/>
      <c r="O1484" s="7"/>
      <c r="P1484" s="7"/>
      <c r="Q1484" s="7"/>
      <c r="R1484" s="7"/>
      <c r="S1484" s="7"/>
      <c r="T1484" s="95"/>
      <c r="U1484" s="7"/>
      <c r="V1484" s="7"/>
      <c r="W1484" s="7"/>
      <c r="X1484" s="7"/>
      <c r="Y1484" s="7"/>
      <c r="Z1484" s="7"/>
      <c r="AA1484" s="7"/>
      <c r="AB1484" s="7"/>
      <c r="AC1484" s="7"/>
      <c r="AD1484" s="7"/>
      <c r="AE1484" s="7"/>
      <c r="AF1484" s="7"/>
      <c r="AG1484" s="7"/>
      <c r="AH1484" s="7"/>
      <c r="AI1484" s="7"/>
      <c r="AJ1484" s="7"/>
      <c r="AK1484" s="7"/>
      <c r="AL1484" s="7"/>
      <c r="AM1484" s="7"/>
      <c r="AN1484" s="7"/>
      <c r="AO1484" s="7"/>
      <c r="AP1484" s="7"/>
      <c r="AQ1484" s="7"/>
    </row>
    <row r="1485">
      <c r="A1485" s="7"/>
      <c r="B1485" s="450"/>
      <c r="C1485" s="450"/>
      <c r="D1485" s="450"/>
      <c r="E1485" s="7"/>
      <c r="F1485" s="7"/>
      <c r="G1485" s="7"/>
      <c r="H1485" s="7"/>
      <c r="I1485" s="7"/>
      <c r="J1485" s="7"/>
      <c r="K1485" s="7"/>
      <c r="L1485" s="1733"/>
      <c r="M1485" s="7"/>
      <c r="N1485" s="7"/>
      <c r="O1485" s="7"/>
      <c r="P1485" s="7"/>
      <c r="Q1485" s="7"/>
      <c r="R1485" s="7"/>
      <c r="S1485" s="7"/>
      <c r="T1485" s="95"/>
      <c r="U1485" s="7"/>
      <c r="V1485" s="7"/>
      <c r="W1485" s="7"/>
      <c r="X1485" s="7"/>
      <c r="Y1485" s="7"/>
      <c r="Z1485" s="7"/>
      <c r="AA1485" s="7"/>
      <c r="AB1485" s="7"/>
      <c r="AC1485" s="7"/>
      <c r="AD1485" s="7"/>
      <c r="AE1485" s="7"/>
      <c r="AF1485" s="7"/>
      <c r="AG1485" s="7"/>
      <c r="AH1485" s="7"/>
      <c r="AI1485" s="7"/>
      <c r="AJ1485" s="7"/>
      <c r="AK1485" s="7"/>
      <c r="AL1485" s="7"/>
      <c r="AM1485" s="7"/>
      <c r="AN1485" s="7"/>
      <c r="AO1485" s="7"/>
      <c r="AP1485" s="7"/>
      <c r="AQ1485" s="7"/>
    </row>
    <row r="1486">
      <c r="A1486" s="7"/>
      <c r="B1486" s="450"/>
      <c r="C1486" s="450"/>
      <c r="D1486" s="450"/>
      <c r="E1486" s="7"/>
      <c r="F1486" s="7"/>
      <c r="G1486" s="7"/>
      <c r="H1486" s="7"/>
      <c r="I1486" s="7"/>
      <c r="J1486" s="7"/>
      <c r="K1486" s="7"/>
      <c r="L1486" s="1733"/>
      <c r="M1486" s="7"/>
      <c r="N1486" s="7"/>
      <c r="O1486" s="7"/>
      <c r="P1486" s="7"/>
      <c r="Q1486" s="7"/>
      <c r="R1486" s="7"/>
      <c r="S1486" s="7"/>
      <c r="T1486" s="95"/>
      <c r="U1486" s="7"/>
      <c r="V1486" s="7"/>
      <c r="W1486" s="7"/>
      <c r="X1486" s="7"/>
      <c r="Y1486" s="7"/>
      <c r="Z1486" s="7"/>
      <c r="AA1486" s="7"/>
      <c r="AB1486" s="7"/>
      <c r="AC1486" s="7"/>
      <c r="AD1486" s="7"/>
      <c r="AE1486" s="7"/>
      <c r="AF1486" s="7"/>
      <c r="AG1486" s="7"/>
      <c r="AH1486" s="7"/>
      <c r="AI1486" s="7"/>
      <c r="AJ1486" s="7"/>
      <c r="AK1486" s="7"/>
      <c r="AL1486" s="7"/>
      <c r="AM1486" s="7"/>
      <c r="AN1486" s="7"/>
      <c r="AO1486" s="7"/>
      <c r="AP1486" s="7"/>
      <c r="AQ1486" s="7"/>
    </row>
    <row r="1487">
      <c r="A1487" s="7"/>
      <c r="B1487" s="450"/>
      <c r="C1487" s="450"/>
      <c r="D1487" s="450"/>
      <c r="E1487" s="7"/>
      <c r="F1487" s="7"/>
      <c r="G1487" s="7"/>
      <c r="H1487" s="7"/>
      <c r="I1487" s="7"/>
      <c r="J1487" s="7"/>
      <c r="K1487" s="7"/>
      <c r="L1487" s="1733"/>
      <c r="M1487" s="7"/>
      <c r="N1487" s="7"/>
      <c r="O1487" s="7"/>
      <c r="P1487" s="7"/>
      <c r="Q1487" s="7"/>
      <c r="R1487" s="7"/>
      <c r="S1487" s="7"/>
      <c r="T1487" s="95"/>
      <c r="U1487" s="7"/>
      <c r="V1487" s="7"/>
      <c r="W1487" s="7"/>
      <c r="X1487" s="7"/>
      <c r="Y1487" s="7"/>
      <c r="Z1487" s="7"/>
      <c r="AA1487" s="7"/>
      <c r="AB1487" s="7"/>
      <c r="AC1487" s="7"/>
      <c r="AD1487" s="7"/>
      <c r="AE1487" s="7"/>
      <c r="AF1487" s="7"/>
      <c r="AG1487" s="7"/>
      <c r="AH1487" s="7"/>
      <c r="AI1487" s="7"/>
      <c r="AJ1487" s="7"/>
      <c r="AK1487" s="7"/>
      <c r="AL1487" s="7"/>
      <c r="AM1487" s="7"/>
      <c r="AN1487" s="7"/>
      <c r="AO1487" s="7"/>
      <c r="AP1487" s="7"/>
      <c r="AQ1487" s="7"/>
    </row>
    <row r="1488">
      <c r="A1488" s="7"/>
      <c r="B1488" s="450"/>
      <c r="C1488" s="450"/>
      <c r="D1488" s="450"/>
      <c r="E1488" s="7"/>
      <c r="F1488" s="7"/>
      <c r="G1488" s="7"/>
      <c r="H1488" s="7"/>
      <c r="I1488" s="7"/>
      <c r="J1488" s="7"/>
      <c r="K1488" s="7"/>
      <c r="L1488" s="1733"/>
      <c r="M1488" s="7"/>
      <c r="N1488" s="7"/>
      <c r="O1488" s="7"/>
      <c r="P1488" s="7"/>
      <c r="Q1488" s="7"/>
      <c r="R1488" s="7"/>
      <c r="S1488" s="7"/>
      <c r="T1488" s="95"/>
      <c r="U1488" s="7"/>
      <c r="V1488" s="7"/>
      <c r="W1488" s="7"/>
      <c r="X1488" s="7"/>
      <c r="Y1488" s="7"/>
      <c r="Z1488" s="7"/>
      <c r="AA1488" s="7"/>
      <c r="AB1488" s="7"/>
      <c r="AC1488" s="7"/>
      <c r="AD1488" s="7"/>
      <c r="AE1488" s="7"/>
      <c r="AF1488" s="7"/>
      <c r="AG1488" s="7"/>
      <c r="AH1488" s="7"/>
      <c r="AI1488" s="7"/>
      <c r="AJ1488" s="7"/>
      <c r="AK1488" s="7"/>
      <c r="AL1488" s="7"/>
      <c r="AM1488" s="7"/>
      <c r="AN1488" s="7"/>
      <c r="AO1488" s="7"/>
      <c r="AP1488" s="7"/>
      <c r="AQ1488" s="7"/>
    </row>
    <row r="1489">
      <c r="A1489" s="7"/>
      <c r="B1489" s="450"/>
      <c r="C1489" s="450"/>
      <c r="D1489" s="450"/>
      <c r="E1489" s="7"/>
      <c r="F1489" s="7"/>
      <c r="G1489" s="7"/>
      <c r="H1489" s="7"/>
      <c r="I1489" s="7"/>
      <c r="J1489" s="7"/>
      <c r="K1489" s="7"/>
      <c r="L1489" s="1733"/>
      <c r="M1489" s="7"/>
      <c r="N1489" s="7"/>
      <c r="O1489" s="7"/>
      <c r="P1489" s="7"/>
      <c r="Q1489" s="7"/>
      <c r="R1489" s="7"/>
      <c r="S1489" s="7"/>
      <c r="T1489" s="95"/>
      <c r="U1489" s="7"/>
      <c r="V1489" s="7"/>
      <c r="W1489" s="7"/>
      <c r="X1489" s="7"/>
      <c r="Y1489" s="7"/>
      <c r="Z1489" s="7"/>
      <c r="AA1489" s="7"/>
      <c r="AB1489" s="7"/>
      <c r="AC1489" s="7"/>
      <c r="AD1489" s="7"/>
      <c r="AE1489" s="7"/>
      <c r="AF1489" s="7"/>
      <c r="AG1489" s="7"/>
      <c r="AH1489" s="7"/>
      <c r="AI1489" s="7"/>
      <c r="AJ1489" s="7"/>
      <c r="AK1489" s="7"/>
      <c r="AL1489" s="7"/>
      <c r="AM1489" s="7"/>
      <c r="AN1489" s="7"/>
      <c r="AO1489" s="7"/>
      <c r="AP1489" s="7"/>
      <c r="AQ1489" s="7"/>
    </row>
    <row r="1490">
      <c r="A1490" s="7"/>
      <c r="B1490" s="450"/>
      <c r="C1490" s="450"/>
      <c r="D1490" s="450"/>
      <c r="E1490" s="7"/>
      <c r="F1490" s="7"/>
      <c r="G1490" s="7"/>
      <c r="H1490" s="7"/>
      <c r="I1490" s="7"/>
      <c r="J1490" s="7"/>
      <c r="K1490" s="7"/>
      <c r="L1490" s="1733"/>
      <c r="M1490" s="7"/>
      <c r="N1490" s="7"/>
      <c r="O1490" s="7"/>
      <c r="P1490" s="7"/>
      <c r="Q1490" s="7"/>
      <c r="R1490" s="7"/>
      <c r="S1490" s="7"/>
      <c r="T1490" s="95"/>
      <c r="U1490" s="7"/>
      <c r="V1490" s="7"/>
      <c r="W1490" s="7"/>
      <c r="X1490" s="7"/>
      <c r="Y1490" s="7"/>
      <c r="Z1490" s="7"/>
      <c r="AA1490" s="7"/>
      <c r="AB1490" s="7"/>
      <c r="AC1490" s="7"/>
      <c r="AD1490" s="7"/>
      <c r="AE1490" s="7"/>
      <c r="AF1490" s="7"/>
      <c r="AG1490" s="7"/>
      <c r="AH1490" s="7"/>
      <c r="AI1490" s="7"/>
      <c r="AJ1490" s="7"/>
      <c r="AK1490" s="7"/>
      <c r="AL1490" s="7"/>
      <c r="AM1490" s="7"/>
      <c r="AN1490" s="7"/>
      <c r="AO1490" s="7"/>
      <c r="AP1490" s="7"/>
      <c r="AQ1490" s="7"/>
    </row>
    <row r="1491">
      <c r="A1491" s="7"/>
      <c r="B1491" s="450"/>
      <c r="C1491" s="450"/>
      <c r="D1491" s="450"/>
      <c r="E1491" s="7"/>
      <c r="F1491" s="7"/>
      <c r="G1491" s="7"/>
      <c r="H1491" s="7"/>
      <c r="I1491" s="7"/>
      <c r="J1491" s="7"/>
      <c r="K1491" s="7"/>
      <c r="L1491" s="1733"/>
      <c r="M1491" s="7"/>
      <c r="N1491" s="7"/>
      <c r="O1491" s="7"/>
      <c r="P1491" s="7"/>
      <c r="Q1491" s="7"/>
      <c r="R1491" s="7"/>
      <c r="S1491" s="7"/>
      <c r="T1491" s="95"/>
      <c r="U1491" s="7"/>
      <c r="V1491" s="7"/>
      <c r="W1491" s="7"/>
      <c r="X1491" s="7"/>
      <c r="Y1491" s="7"/>
      <c r="Z1491" s="7"/>
      <c r="AA1491" s="7"/>
      <c r="AB1491" s="7"/>
      <c r="AC1491" s="7"/>
      <c r="AD1491" s="7"/>
      <c r="AE1491" s="7"/>
      <c r="AF1491" s="7"/>
      <c r="AG1491" s="7"/>
      <c r="AH1491" s="7"/>
      <c r="AI1491" s="7"/>
      <c r="AJ1491" s="7"/>
      <c r="AK1491" s="7"/>
      <c r="AL1491" s="7"/>
      <c r="AM1491" s="7"/>
      <c r="AN1491" s="7"/>
      <c r="AO1491" s="7"/>
      <c r="AP1491" s="7"/>
      <c r="AQ1491" s="7"/>
    </row>
    <row r="1492">
      <c r="A1492" s="7"/>
      <c r="B1492" s="450"/>
      <c r="C1492" s="450"/>
      <c r="D1492" s="450"/>
      <c r="E1492" s="7"/>
      <c r="F1492" s="7"/>
      <c r="G1492" s="7"/>
      <c r="H1492" s="7"/>
      <c r="I1492" s="7"/>
      <c r="J1492" s="7"/>
      <c r="K1492" s="7"/>
      <c r="L1492" s="1733"/>
      <c r="M1492" s="7"/>
      <c r="N1492" s="7"/>
      <c r="O1492" s="7"/>
      <c r="P1492" s="7"/>
      <c r="Q1492" s="7"/>
      <c r="R1492" s="7"/>
      <c r="S1492" s="7"/>
      <c r="T1492" s="95"/>
      <c r="U1492" s="7"/>
      <c r="V1492" s="7"/>
      <c r="W1492" s="7"/>
      <c r="X1492" s="7"/>
      <c r="Y1492" s="7"/>
      <c r="Z1492" s="7"/>
      <c r="AA1492" s="7"/>
      <c r="AB1492" s="7"/>
      <c r="AC1492" s="7"/>
      <c r="AD1492" s="7"/>
      <c r="AE1492" s="7"/>
      <c r="AF1492" s="7"/>
      <c r="AG1492" s="7"/>
      <c r="AH1492" s="7"/>
      <c r="AI1492" s="7"/>
      <c r="AJ1492" s="7"/>
      <c r="AK1492" s="7"/>
      <c r="AL1492" s="7"/>
      <c r="AM1492" s="7"/>
      <c r="AN1492" s="7"/>
      <c r="AO1492" s="7"/>
      <c r="AP1492" s="7"/>
      <c r="AQ1492" s="7"/>
    </row>
    <row r="1493">
      <c r="A1493" s="7"/>
      <c r="B1493" s="450"/>
      <c r="C1493" s="450"/>
      <c r="D1493" s="450"/>
      <c r="E1493" s="7"/>
      <c r="F1493" s="7"/>
      <c r="G1493" s="7"/>
      <c r="H1493" s="7"/>
      <c r="I1493" s="7"/>
      <c r="J1493" s="7"/>
      <c r="K1493" s="7"/>
      <c r="L1493" s="1733"/>
      <c r="M1493" s="7"/>
      <c r="N1493" s="7"/>
      <c r="O1493" s="7"/>
      <c r="P1493" s="7"/>
      <c r="Q1493" s="7"/>
      <c r="R1493" s="7"/>
      <c r="S1493" s="7"/>
      <c r="T1493" s="95"/>
      <c r="U1493" s="7"/>
      <c r="V1493" s="7"/>
      <c r="W1493" s="7"/>
      <c r="X1493" s="7"/>
      <c r="Y1493" s="7"/>
      <c r="Z1493" s="7"/>
      <c r="AA1493" s="7"/>
      <c r="AB1493" s="7"/>
      <c r="AC1493" s="7"/>
      <c r="AD1493" s="7"/>
      <c r="AE1493" s="7"/>
      <c r="AF1493" s="7"/>
      <c r="AG1493" s="7"/>
      <c r="AH1493" s="7"/>
      <c r="AI1493" s="7"/>
      <c r="AJ1493" s="7"/>
      <c r="AK1493" s="7"/>
      <c r="AL1493" s="7"/>
      <c r="AM1493" s="7"/>
      <c r="AN1493" s="7"/>
      <c r="AO1493" s="7"/>
      <c r="AP1493" s="7"/>
      <c r="AQ1493" s="7"/>
    </row>
    <row r="1494">
      <c r="A1494" s="7"/>
      <c r="B1494" s="450"/>
      <c r="C1494" s="450"/>
      <c r="D1494" s="450"/>
      <c r="E1494" s="7"/>
      <c r="F1494" s="7"/>
      <c r="G1494" s="7"/>
      <c r="H1494" s="7"/>
      <c r="I1494" s="7"/>
      <c r="J1494" s="7"/>
      <c r="K1494" s="7"/>
      <c r="L1494" s="1733"/>
      <c r="M1494" s="7"/>
      <c r="N1494" s="7"/>
      <c r="O1494" s="7"/>
      <c r="P1494" s="7"/>
      <c r="Q1494" s="7"/>
      <c r="R1494" s="7"/>
      <c r="S1494" s="7"/>
      <c r="T1494" s="95"/>
      <c r="U1494" s="7"/>
      <c r="V1494" s="7"/>
      <c r="W1494" s="7"/>
      <c r="X1494" s="7"/>
      <c r="Y1494" s="7"/>
      <c r="Z1494" s="7"/>
      <c r="AA1494" s="7"/>
      <c r="AB1494" s="7"/>
      <c r="AC1494" s="7"/>
      <c r="AD1494" s="7"/>
      <c r="AE1494" s="7"/>
      <c r="AF1494" s="7"/>
      <c r="AG1494" s="7"/>
      <c r="AH1494" s="7"/>
      <c r="AI1494" s="7"/>
      <c r="AJ1494" s="7"/>
      <c r="AK1494" s="7"/>
      <c r="AL1494" s="7"/>
      <c r="AM1494" s="7"/>
      <c r="AN1494" s="7"/>
      <c r="AO1494" s="7"/>
      <c r="AP1494" s="7"/>
      <c r="AQ1494" s="7"/>
    </row>
    <row r="1495">
      <c r="A1495" s="7"/>
      <c r="B1495" s="450"/>
      <c r="C1495" s="450"/>
      <c r="D1495" s="450"/>
      <c r="E1495" s="7"/>
      <c r="F1495" s="7"/>
      <c r="G1495" s="7"/>
      <c r="H1495" s="7"/>
      <c r="I1495" s="7"/>
      <c r="J1495" s="7"/>
      <c r="K1495" s="7"/>
      <c r="L1495" s="1733"/>
      <c r="M1495" s="7"/>
      <c r="N1495" s="7"/>
      <c r="O1495" s="7"/>
      <c r="P1495" s="7"/>
      <c r="Q1495" s="7"/>
      <c r="R1495" s="7"/>
      <c r="S1495" s="7"/>
      <c r="T1495" s="95"/>
      <c r="U1495" s="7"/>
      <c r="V1495" s="7"/>
      <c r="W1495" s="7"/>
      <c r="X1495" s="7"/>
      <c r="Y1495" s="7"/>
      <c r="Z1495" s="7"/>
      <c r="AA1495" s="7"/>
      <c r="AB1495" s="7"/>
      <c r="AC1495" s="7"/>
      <c r="AD1495" s="7"/>
      <c r="AE1495" s="7"/>
      <c r="AF1495" s="7"/>
      <c r="AG1495" s="7"/>
      <c r="AH1495" s="7"/>
      <c r="AI1495" s="7"/>
      <c r="AJ1495" s="7"/>
      <c r="AK1495" s="7"/>
      <c r="AL1495" s="7"/>
      <c r="AM1495" s="7"/>
      <c r="AN1495" s="7"/>
      <c r="AO1495" s="7"/>
      <c r="AP1495" s="7"/>
      <c r="AQ1495" s="7"/>
    </row>
    <row r="1496">
      <c r="A1496" s="7"/>
      <c r="B1496" s="450"/>
      <c r="C1496" s="450"/>
      <c r="D1496" s="450"/>
      <c r="E1496" s="7"/>
      <c r="F1496" s="7"/>
      <c r="G1496" s="7"/>
      <c r="H1496" s="7"/>
      <c r="I1496" s="7"/>
      <c r="J1496" s="7"/>
      <c r="K1496" s="7"/>
      <c r="L1496" s="1733"/>
      <c r="M1496" s="7"/>
      <c r="N1496" s="7"/>
      <c r="O1496" s="7"/>
      <c r="P1496" s="7"/>
      <c r="Q1496" s="7"/>
      <c r="R1496" s="7"/>
      <c r="S1496" s="7"/>
      <c r="T1496" s="95"/>
      <c r="U1496" s="7"/>
      <c r="V1496" s="7"/>
      <c r="W1496" s="7"/>
      <c r="X1496" s="7"/>
      <c r="Y1496" s="7"/>
      <c r="Z1496" s="7"/>
      <c r="AA1496" s="7"/>
      <c r="AB1496" s="7"/>
      <c r="AC1496" s="7"/>
      <c r="AD1496" s="7"/>
      <c r="AE1496" s="7"/>
      <c r="AF1496" s="7"/>
      <c r="AG1496" s="7"/>
      <c r="AH1496" s="7"/>
      <c r="AI1496" s="7"/>
      <c r="AJ1496" s="7"/>
      <c r="AK1496" s="7"/>
      <c r="AL1496" s="7"/>
      <c r="AM1496" s="7"/>
      <c r="AN1496" s="7"/>
      <c r="AO1496" s="7"/>
      <c r="AP1496" s="7"/>
      <c r="AQ1496" s="7"/>
    </row>
    <row r="1497">
      <c r="A1497" s="7"/>
      <c r="B1497" s="450"/>
      <c r="C1497" s="450"/>
      <c r="D1497" s="450"/>
      <c r="E1497" s="7"/>
      <c r="F1497" s="7"/>
      <c r="G1497" s="7"/>
      <c r="H1497" s="7"/>
      <c r="I1497" s="7"/>
      <c r="J1497" s="7"/>
      <c r="K1497" s="7"/>
      <c r="L1497" s="1733"/>
      <c r="M1497" s="7"/>
      <c r="N1497" s="7"/>
      <c r="O1497" s="7"/>
      <c r="P1497" s="7"/>
      <c r="Q1497" s="7"/>
      <c r="R1497" s="7"/>
      <c r="S1497" s="7"/>
      <c r="T1497" s="95"/>
      <c r="U1497" s="7"/>
      <c r="V1497" s="7"/>
      <c r="W1497" s="7"/>
      <c r="X1497" s="7"/>
      <c r="Y1497" s="7"/>
      <c r="Z1497" s="7"/>
      <c r="AA1497" s="7"/>
      <c r="AB1497" s="7"/>
      <c r="AC1497" s="7"/>
      <c r="AD1497" s="7"/>
      <c r="AE1497" s="7"/>
      <c r="AF1497" s="7"/>
      <c r="AG1497" s="7"/>
      <c r="AH1497" s="7"/>
      <c r="AI1497" s="7"/>
      <c r="AJ1497" s="7"/>
      <c r="AK1497" s="7"/>
      <c r="AL1497" s="7"/>
      <c r="AM1497" s="7"/>
      <c r="AN1497" s="7"/>
      <c r="AO1497" s="7"/>
      <c r="AP1497" s="7"/>
      <c r="AQ1497" s="7"/>
    </row>
    <row r="1498">
      <c r="A1498" s="7"/>
      <c r="B1498" s="450"/>
      <c r="C1498" s="450"/>
      <c r="D1498" s="450"/>
      <c r="E1498" s="7"/>
      <c r="F1498" s="7"/>
      <c r="G1498" s="7"/>
      <c r="H1498" s="7"/>
      <c r="I1498" s="7"/>
      <c r="J1498" s="7"/>
      <c r="K1498" s="7"/>
      <c r="L1498" s="1733"/>
      <c r="M1498" s="7"/>
      <c r="N1498" s="7"/>
      <c r="O1498" s="7"/>
      <c r="P1498" s="7"/>
      <c r="Q1498" s="7"/>
      <c r="R1498" s="7"/>
      <c r="S1498" s="7"/>
      <c r="T1498" s="95"/>
      <c r="U1498" s="7"/>
      <c r="V1498" s="7"/>
      <c r="W1498" s="7"/>
      <c r="X1498" s="7"/>
      <c r="Y1498" s="7"/>
      <c r="Z1498" s="7"/>
      <c r="AA1498" s="7"/>
      <c r="AB1498" s="7"/>
      <c r="AC1498" s="7"/>
      <c r="AD1498" s="7"/>
      <c r="AE1498" s="7"/>
      <c r="AF1498" s="7"/>
      <c r="AG1498" s="7"/>
      <c r="AH1498" s="7"/>
      <c r="AI1498" s="7"/>
      <c r="AJ1498" s="7"/>
      <c r="AK1498" s="7"/>
      <c r="AL1498" s="7"/>
      <c r="AM1498" s="7"/>
      <c r="AN1498" s="7"/>
      <c r="AO1498" s="7"/>
      <c r="AP1498" s="7"/>
      <c r="AQ1498" s="7"/>
    </row>
    <row r="1499">
      <c r="A1499" s="7"/>
      <c r="B1499" s="450"/>
      <c r="C1499" s="450"/>
      <c r="D1499" s="450"/>
      <c r="E1499" s="7"/>
      <c r="F1499" s="7"/>
      <c r="G1499" s="7"/>
      <c r="H1499" s="7"/>
      <c r="I1499" s="7"/>
      <c r="J1499" s="7"/>
      <c r="K1499" s="7"/>
      <c r="L1499" s="1733"/>
      <c r="M1499" s="7"/>
      <c r="N1499" s="7"/>
      <c r="O1499" s="7"/>
      <c r="P1499" s="7"/>
      <c r="Q1499" s="7"/>
      <c r="R1499" s="7"/>
      <c r="S1499" s="7"/>
      <c r="T1499" s="95"/>
      <c r="U1499" s="7"/>
      <c r="V1499" s="7"/>
      <c r="W1499" s="7"/>
      <c r="X1499" s="7"/>
      <c r="Y1499" s="7"/>
      <c r="Z1499" s="7"/>
      <c r="AA1499" s="7"/>
      <c r="AB1499" s="7"/>
      <c r="AC1499" s="7"/>
      <c r="AD1499" s="7"/>
      <c r="AE1499" s="7"/>
      <c r="AF1499" s="7"/>
      <c r="AG1499" s="7"/>
      <c r="AH1499" s="7"/>
      <c r="AI1499" s="7"/>
      <c r="AJ1499" s="7"/>
      <c r="AK1499" s="7"/>
      <c r="AL1499" s="7"/>
      <c r="AM1499" s="7"/>
      <c r="AN1499" s="7"/>
      <c r="AO1499" s="7"/>
      <c r="AP1499" s="7"/>
      <c r="AQ1499" s="7"/>
    </row>
    <row r="1500">
      <c r="A1500" s="7"/>
      <c r="B1500" s="450"/>
      <c r="C1500" s="450"/>
      <c r="D1500" s="450"/>
      <c r="E1500" s="7"/>
      <c r="F1500" s="7"/>
      <c r="G1500" s="7"/>
      <c r="H1500" s="7"/>
      <c r="I1500" s="7"/>
      <c r="J1500" s="7"/>
      <c r="K1500" s="7"/>
      <c r="L1500" s="1733"/>
      <c r="M1500" s="7"/>
      <c r="N1500" s="7"/>
      <c r="O1500" s="7"/>
      <c r="P1500" s="7"/>
      <c r="Q1500" s="7"/>
      <c r="R1500" s="7"/>
      <c r="S1500" s="7"/>
      <c r="T1500" s="95"/>
      <c r="U1500" s="7"/>
      <c r="V1500" s="7"/>
      <c r="W1500" s="7"/>
      <c r="X1500" s="7"/>
      <c r="Y1500" s="7"/>
      <c r="Z1500" s="7"/>
      <c r="AA1500" s="7"/>
      <c r="AB1500" s="7"/>
      <c r="AC1500" s="7"/>
      <c r="AD1500" s="7"/>
      <c r="AE1500" s="7"/>
      <c r="AF1500" s="7"/>
      <c r="AG1500" s="7"/>
      <c r="AH1500" s="7"/>
      <c r="AI1500" s="7"/>
      <c r="AJ1500" s="7"/>
      <c r="AK1500" s="7"/>
      <c r="AL1500" s="7"/>
      <c r="AM1500" s="7"/>
      <c r="AN1500" s="7"/>
      <c r="AO1500" s="7"/>
      <c r="AP1500" s="7"/>
      <c r="AQ1500" s="7"/>
    </row>
    <row r="1501">
      <c r="A1501" s="7"/>
      <c r="B1501" s="450"/>
      <c r="C1501" s="450"/>
      <c r="D1501" s="450"/>
      <c r="E1501" s="7"/>
      <c r="F1501" s="7"/>
      <c r="G1501" s="7"/>
      <c r="H1501" s="7"/>
      <c r="I1501" s="7"/>
      <c r="J1501" s="7"/>
      <c r="K1501" s="7"/>
      <c r="L1501" s="1733"/>
      <c r="M1501" s="7"/>
      <c r="N1501" s="7"/>
      <c r="O1501" s="7"/>
      <c r="P1501" s="7"/>
      <c r="Q1501" s="7"/>
      <c r="R1501" s="7"/>
      <c r="S1501" s="7"/>
      <c r="T1501" s="95"/>
      <c r="U1501" s="7"/>
      <c r="V1501" s="7"/>
      <c r="W1501" s="7"/>
      <c r="X1501" s="7"/>
      <c r="Y1501" s="7"/>
      <c r="Z1501" s="7"/>
      <c r="AA1501" s="7"/>
      <c r="AB1501" s="7"/>
      <c r="AC1501" s="7"/>
      <c r="AD1501" s="7"/>
      <c r="AE1501" s="7"/>
      <c r="AF1501" s="7"/>
      <c r="AG1501" s="7"/>
      <c r="AH1501" s="7"/>
      <c r="AI1501" s="7"/>
      <c r="AJ1501" s="7"/>
      <c r="AK1501" s="7"/>
      <c r="AL1501" s="7"/>
      <c r="AM1501" s="7"/>
      <c r="AN1501" s="7"/>
      <c r="AO1501" s="7"/>
      <c r="AP1501" s="7"/>
      <c r="AQ1501" s="7"/>
    </row>
    <row r="1502">
      <c r="A1502" s="7"/>
      <c r="B1502" s="450"/>
      <c r="C1502" s="450"/>
      <c r="D1502" s="450"/>
      <c r="E1502" s="7"/>
      <c r="F1502" s="7"/>
      <c r="G1502" s="7"/>
      <c r="H1502" s="7"/>
      <c r="I1502" s="7"/>
      <c r="J1502" s="7"/>
      <c r="K1502" s="7"/>
      <c r="L1502" s="1733"/>
      <c r="M1502" s="7"/>
      <c r="N1502" s="7"/>
      <c r="O1502" s="7"/>
      <c r="P1502" s="7"/>
      <c r="Q1502" s="7"/>
      <c r="R1502" s="7"/>
      <c r="S1502" s="7"/>
      <c r="T1502" s="95"/>
      <c r="U1502" s="7"/>
      <c r="V1502" s="7"/>
      <c r="W1502" s="7"/>
      <c r="X1502" s="7"/>
      <c r="Y1502" s="7"/>
      <c r="Z1502" s="7"/>
      <c r="AA1502" s="7"/>
      <c r="AB1502" s="7"/>
      <c r="AC1502" s="7"/>
      <c r="AD1502" s="7"/>
      <c r="AE1502" s="7"/>
      <c r="AF1502" s="7"/>
      <c r="AG1502" s="7"/>
      <c r="AH1502" s="7"/>
      <c r="AI1502" s="7"/>
      <c r="AJ1502" s="7"/>
      <c r="AK1502" s="7"/>
      <c r="AL1502" s="7"/>
      <c r="AM1502" s="7"/>
      <c r="AN1502" s="7"/>
      <c r="AO1502" s="7"/>
      <c r="AP1502" s="7"/>
      <c r="AQ1502" s="7"/>
    </row>
    <row r="1503">
      <c r="A1503" s="7"/>
      <c r="B1503" s="450"/>
      <c r="C1503" s="450"/>
      <c r="D1503" s="450"/>
      <c r="E1503" s="7"/>
      <c r="F1503" s="7"/>
      <c r="G1503" s="7"/>
      <c r="H1503" s="7"/>
      <c r="I1503" s="7"/>
      <c r="J1503" s="7"/>
      <c r="K1503" s="7"/>
      <c r="L1503" s="1733"/>
      <c r="M1503" s="7"/>
      <c r="N1503" s="7"/>
      <c r="O1503" s="7"/>
      <c r="P1503" s="7"/>
      <c r="Q1503" s="7"/>
      <c r="R1503" s="7"/>
      <c r="S1503" s="7"/>
      <c r="T1503" s="95"/>
      <c r="U1503" s="7"/>
      <c r="V1503" s="7"/>
      <c r="W1503" s="7"/>
      <c r="X1503" s="7"/>
      <c r="Y1503" s="7"/>
      <c r="Z1503" s="7"/>
      <c r="AA1503" s="7"/>
      <c r="AB1503" s="7"/>
      <c r="AC1503" s="7"/>
      <c r="AD1503" s="7"/>
      <c r="AE1503" s="7"/>
      <c r="AF1503" s="7"/>
      <c r="AG1503" s="7"/>
      <c r="AH1503" s="7"/>
      <c r="AI1503" s="7"/>
      <c r="AJ1503" s="7"/>
      <c r="AK1503" s="7"/>
      <c r="AL1503" s="7"/>
      <c r="AM1503" s="7"/>
      <c r="AN1503" s="7"/>
      <c r="AO1503" s="7"/>
      <c r="AP1503" s="7"/>
      <c r="AQ1503" s="7"/>
    </row>
    <row r="1504">
      <c r="A1504" s="7"/>
      <c r="B1504" s="450"/>
      <c r="C1504" s="450"/>
      <c r="D1504" s="450"/>
      <c r="E1504" s="7"/>
      <c r="F1504" s="7"/>
      <c r="G1504" s="7"/>
      <c r="H1504" s="7"/>
      <c r="I1504" s="7"/>
      <c r="J1504" s="7"/>
      <c r="K1504" s="7"/>
      <c r="L1504" s="1733"/>
      <c r="M1504" s="7"/>
      <c r="N1504" s="7"/>
      <c r="O1504" s="7"/>
      <c r="P1504" s="7"/>
      <c r="Q1504" s="7"/>
      <c r="R1504" s="7"/>
      <c r="S1504" s="7"/>
      <c r="T1504" s="95"/>
      <c r="U1504" s="7"/>
      <c r="V1504" s="7"/>
      <c r="W1504" s="7"/>
      <c r="X1504" s="7"/>
      <c r="Y1504" s="7"/>
      <c r="Z1504" s="7"/>
      <c r="AA1504" s="7"/>
      <c r="AB1504" s="7"/>
      <c r="AC1504" s="7"/>
      <c r="AD1504" s="7"/>
      <c r="AE1504" s="7"/>
      <c r="AF1504" s="7"/>
      <c r="AG1504" s="7"/>
      <c r="AH1504" s="7"/>
      <c r="AI1504" s="7"/>
      <c r="AJ1504" s="7"/>
      <c r="AK1504" s="7"/>
      <c r="AL1504" s="7"/>
      <c r="AM1504" s="7"/>
      <c r="AN1504" s="7"/>
      <c r="AO1504" s="7"/>
      <c r="AP1504" s="7"/>
      <c r="AQ1504" s="7"/>
    </row>
    <row r="1505">
      <c r="A1505" s="7"/>
      <c r="B1505" s="450"/>
      <c r="C1505" s="450"/>
      <c r="D1505" s="450"/>
      <c r="E1505" s="7"/>
      <c r="F1505" s="7"/>
      <c r="G1505" s="7"/>
      <c r="H1505" s="7"/>
      <c r="I1505" s="7"/>
      <c r="J1505" s="7"/>
      <c r="K1505" s="7"/>
      <c r="L1505" s="1733"/>
      <c r="M1505" s="7"/>
      <c r="N1505" s="7"/>
      <c r="O1505" s="7"/>
      <c r="P1505" s="7"/>
      <c r="Q1505" s="7"/>
      <c r="R1505" s="7"/>
      <c r="S1505" s="7"/>
      <c r="T1505" s="95"/>
      <c r="U1505" s="7"/>
      <c r="V1505" s="7"/>
      <c r="W1505" s="7"/>
      <c r="X1505" s="7"/>
      <c r="Y1505" s="7"/>
      <c r="Z1505" s="7"/>
      <c r="AA1505" s="7"/>
      <c r="AB1505" s="7"/>
      <c r="AC1505" s="7"/>
      <c r="AD1505" s="7"/>
      <c r="AE1505" s="7"/>
      <c r="AF1505" s="7"/>
      <c r="AG1505" s="7"/>
      <c r="AH1505" s="7"/>
      <c r="AI1505" s="7"/>
      <c r="AJ1505" s="7"/>
      <c r="AK1505" s="7"/>
      <c r="AL1505" s="7"/>
      <c r="AM1505" s="7"/>
      <c r="AN1505" s="7"/>
      <c r="AO1505" s="7"/>
      <c r="AP1505" s="7"/>
      <c r="AQ1505" s="7"/>
    </row>
    <row r="1506">
      <c r="A1506" s="7"/>
      <c r="B1506" s="450"/>
      <c r="C1506" s="450"/>
      <c r="D1506" s="450"/>
      <c r="E1506" s="7"/>
      <c r="F1506" s="7"/>
      <c r="G1506" s="7"/>
      <c r="H1506" s="7"/>
      <c r="I1506" s="7"/>
      <c r="J1506" s="7"/>
      <c r="K1506" s="7"/>
      <c r="L1506" s="1733"/>
      <c r="M1506" s="7"/>
      <c r="N1506" s="7"/>
      <c r="O1506" s="7"/>
      <c r="P1506" s="7"/>
      <c r="Q1506" s="7"/>
      <c r="R1506" s="7"/>
      <c r="S1506" s="7"/>
      <c r="T1506" s="95"/>
      <c r="U1506" s="7"/>
      <c r="V1506" s="7"/>
      <c r="W1506" s="7"/>
      <c r="X1506" s="7"/>
      <c r="Y1506" s="7"/>
      <c r="Z1506" s="7"/>
      <c r="AA1506" s="7"/>
      <c r="AB1506" s="7"/>
      <c r="AC1506" s="7"/>
      <c r="AD1506" s="7"/>
      <c r="AE1506" s="7"/>
      <c r="AF1506" s="7"/>
      <c r="AG1506" s="7"/>
      <c r="AH1506" s="7"/>
      <c r="AI1506" s="7"/>
      <c r="AJ1506" s="7"/>
      <c r="AK1506" s="7"/>
      <c r="AL1506" s="7"/>
      <c r="AM1506" s="7"/>
      <c r="AN1506" s="7"/>
      <c r="AO1506" s="7"/>
      <c r="AP1506" s="7"/>
      <c r="AQ1506" s="7"/>
    </row>
    <row r="1507">
      <c r="A1507" s="7"/>
      <c r="B1507" s="450"/>
      <c r="C1507" s="450"/>
      <c r="D1507" s="450"/>
      <c r="E1507" s="7"/>
      <c r="F1507" s="7"/>
      <c r="G1507" s="7"/>
      <c r="H1507" s="7"/>
      <c r="I1507" s="7"/>
      <c r="J1507" s="7"/>
      <c r="K1507" s="7"/>
      <c r="L1507" s="1733"/>
      <c r="M1507" s="7"/>
      <c r="N1507" s="7"/>
      <c r="O1507" s="7"/>
      <c r="P1507" s="7"/>
      <c r="Q1507" s="7"/>
      <c r="R1507" s="7"/>
      <c r="S1507" s="7"/>
      <c r="T1507" s="95"/>
      <c r="U1507" s="7"/>
      <c r="V1507" s="7"/>
      <c r="W1507" s="7"/>
      <c r="X1507" s="7"/>
      <c r="Y1507" s="7"/>
      <c r="Z1507" s="7"/>
      <c r="AA1507" s="7"/>
      <c r="AB1507" s="7"/>
      <c r="AC1507" s="7"/>
      <c r="AD1507" s="7"/>
      <c r="AE1507" s="7"/>
      <c r="AF1507" s="7"/>
      <c r="AG1507" s="7"/>
      <c r="AH1507" s="7"/>
      <c r="AI1507" s="7"/>
      <c r="AJ1507" s="7"/>
      <c r="AK1507" s="7"/>
      <c r="AL1507" s="7"/>
      <c r="AM1507" s="7"/>
      <c r="AN1507" s="7"/>
      <c r="AO1507" s="7"/>
      <c r="AP1507" s="7"/>
      <c r="AQ1507" s="7"/>
    </row>
    <row r="1508">
      <c r="A1508" s="7"/>
      <c r="B1508" s="450"/>
      <c r="C1508" s="450"/>
      <c r="D1508" s="450"/>
      <c r="E1508" s="7"/>
      <c r="F1508" s="7"/>
      <c r="G1508" s="7"/>
      <c r="H1508" s="7"/>
      <c r="I1508" s="7"/>
      <c r="J1508" s="7"/>
      <c r="K1508" s="7"/>
      <c r="L1508" s="1733"/>
      <c r="M1508" s="7"/>
      <c r="N1508" s="7"/>
      <c r="O1508" s="7"/>
      <c r="P1508" s="7"/>
      <c r="Q1508" s="7"/>
      <c r="R1508" s="7"/>
      <c r="S1508" s="7"/>
      <c r="T1508" s="95"/>
      <c r="U1508" s="7"/>
      <c r="V1508" s="7"/>
      <c r="W1508" s="7"/>
      <c r="X1508" s="7"/>
      <c r="Y1508" s="7"/>
      <c r="Z1508" s="7"/>
      <c r="AA1508" s="7"/>
      <c r="AB1508" s="7"/>
      <c r="AC1508" s="7"/>
      <c r="AD1508" s="7"/>
      <c r="AE1508" s="7"/>
      <c r="AF1508" s="7"/>
      <c r="AG1508" s="7"/>
      <c r="AH1508" s="7"/>
      <c r="AI1508" s="7"/>
      <c r="AJ1508" s="7"/>
      <c r="AK1508" s="7"/>
      <c r="AL1508" s="7"/>
      <c r="AM1508" s="7"/>
      <c r="AN1508" s="7"/>
      <c r="AO1508" s="7"/>
      <c r="AP1508" s="7"/>
      <c r="AQ1508" s="7"/>
    </row>
    <row r="1509">
      <c r="A1509" s="7"/>
      <c r="B1509" s="450"/>
      <c r="C1509" s="450"/>
      <c r="D1509" s="450"/>
      <c r="E1509" s="7"/>
      <c r="F1509" s="7"/>
      <c r="G1509" s="7"/>
      <c r="H1509" s="7"/>
      <c r="I1509" s="7"/>
      <c r="J1509" s="7"/>
      <c r="K1509" s="7"/>
      <c r="L1509" s="1733"/>
      <c r="M1509" s="7"/>
      <c r="N1509" s="7"/>
      <c r="O1509" s="7"/>
      <c r="P1509" s="7"/>
      <c r="Q1509" s="7"/>
      <c r="R1509" s="7"/>
      <c r="S1509" s="7"/>
      <c r="T1509" s="95"/>
      <c r="U1509" s="7"/>
      <c r="V1509" s="7"/>
      <c r="W1509" s="7"/>
      <c r="X1509" s="7"/>
      <c r="Y1509" s="7"/>
      <c r="Z1509" s="7"/>
      <c r="AA1509" s="7"/>
      <c r="AB1509" s="7"/>
      <c r="AC1509" s="7"/>
      <c r="AD1509" s="7"/>
      <c r="AE1509" s="7"/>
      <c r="AF1509" s="7"/>
      <c r="AG1509" s="7"/>
      <c r="AH1509" s="7"/>
      <c r="AI1509" s="7"/>
      <c r="AJ1509" s="7"/>
      <c r="AK1509" s="7"/>
      <c r="AL1509" s="7"/>
      <c r="AM1509" s="7"/>
      <c r="AN1509" s="7"/>
      <c r="AO1509" s="7"/>
      <c r="AP1509" s="7"/>
      <c r="AQ1509" s="7"/>
    </row>
    <row r="1510">
      <c r="A1510" s="7"/>
      <c r="B1510" s="450"/>
      <c r="C1510" s="450"/>
      <c r="D1510" s="450"/>
      <c r="E1510" s="7"/>
      <c r="F1510" s="7"/>
      <c r="G1510" s="7"/>
      <c r="H1510" s="7"/>
      <c r="I1510" s="7"/>
      <c r="J1510" s="7"/>
      <c r="K1510" s="7"/>
      <c r="L1510" s="1733"/>
      <c r="M1510" s="7"/>
      <c r="N1510" s="7"/>
      <c r="O1510" s="7"/>
      <c r="P1510" s="7"/>
      <c r="Q1510" s="7"/>
      <c r="R1510" s="7"/>
      <c r="S1510" s="7"/>
      <c r="T1510" s="95"/>
      <c r="U1510" s="7"/>
      <c r="V1510" s="7"/>
      <c r="W1510" s="7"/>
      <c r="X1510" s="7"/>
      <c r="Y1510" s="7"/>
      <c r="Z1510" s="7"/>
      <c r="AA1510" s="7"/>
      <c r="AB1510" s="7"/>
      <c r="AC1510" s="7"/>
      <c r="AD1510" s="7"/>
      <c r="AE1510" s="7"/>
      <c r="AF1510" s="7"/>
      <c r="AG1510" s="7"/>
      <c r="AH1510" s="7"/>
      <c r="AI1510" s="7"/>
      <c r="AJ1510" s="7"/>
      <c r="AK1510" s="7"/>
      <c r="AL1510" s="7"/>
      <c r="AM1510" s="7"/>
      <c r="AN1510" s="7"/>
      <c r="AO1510" s="7"/>
      <c r="AP1510" s="7"/>
      <c r="AQ1510" s="7"/>
    </row>
    <row r="1511">
      <c r="A1511" s="7"/>
      <c r="B1511" s="450"/>
      <c r="C1511" s="450"/>
      <c r="D1511" s="450"/>
      <c r="E1511" s="7"/>
      <c r="F1511" s="7"/>
      <c r="G1511" s="7"/>
      <c r="H1511" s="7"/>
      <c r="I1511" s="7"/>
      <c r="J1511" s="7"/>
      <c r="K1511" s="7"/>
      <c r="L1511" s="1733"/>
      <c r="M1511" s="7"/>
      <c r="N1511" s="7"/>
      <c r="O1511" s="7"/>
      <c r="P1511" s="7"/>
      <c r="Q1511" s="7"/>
      <c r="R1511" s="7"/>
      <c r="S1511" s="7"/>
      <c r="T1511" s="95"/>
      <c r="U1511" s="7"/>
      <c r="V1511" s="7"/>
      <c r="W1511" s="7"/>
      <c r="X1511" s="7"/>
      <c r="Y1511" s="7"/>
      <c r="Z1511" s="7"/>
      <c r="AA1511" s="7"/>
      <c r="AB1511" s="7"/>
      <c r="AC1511" s="7"/>
      <c r="AD1511" s="7"/>
      <c r="AE1511" s="7"/>
      <c r="AF1511" s="7"/>
      <c r="AG1511" s="7"/>
      <c r="AH1511" s="7"/>
      <c r="AI1511" s="7"/>
      <c r="AJ1511" s="7"/>
      <c r="AK1511" s="7"/>
      <c r="AL1511" s="7"/>
      <c r="AM1511" s="7"/>
      <c r="AN1511" s="7"/>
      <c r="AO1511" s="7"/>
      <c r="AP1511" s="7"/>
      <c r="AQ1511" s="7"/>
    </row>
    <row r="1512">
      <c r="A1512" s="7"/>
      <c r="B1512" s="450"/>
      <c r="C1512" s="450"/>
      <c r="D1512" s="450"/>
      <c r="E1512" s="7"/>
      <c r="F1512" s="7"/>
      <c r="G1512" s="7"/>
      <c r="H1512" s="7"/>
      <c r="I1512" s="7"/>
      <c r="J1512" s="7"/>
      <c r="K1512" s="7"/>
      <c r="L1512" s="1733"/>
      <c r="M1512" s="7"/>
      <c r="N1512" s="7"/>
      <c r="O1512" s="7"/>
      <c r="P1512" s="7"/>
      <c r="Q1512" s="7"/>
      <c r="R1512" s="7"/>
      <c r="S1512" s="7"/>
      <c r="T1512" s="95"/>
      <c r="U1512" s="7"/>
      <c r="V1512" s="7"/>
      <c r="W1512" s="7"/>
      <c r="X1512" s="7"/>
      <c r="Y1512" s="7"/>
      <c r="Z1512" s="7"/>
      <c r="AA1512" s="7"/>
      <c r="AB1512" s="7"/>
      <c r="AC1512" s="7"/>
      <c r="AD1512" s="7"/>
      <c r="AE1512" s="7"/>
      <c r="AF1512" s="7"/>
      <c r="AG1512" s="7"/>
      <c r="AH1512" s="7"/>
      <c r="AI1512" s="7"/>
      <c r="AJ1512" s="7"/>
      <c r="AK1512" s="7"/>
      <c r="AL1512" s="7"/>
      <c r="AM1512" s="7"/>
      <c r="AN1512" s="7"/>
      <c r="AO1512" s="7"/>
      <c r="AP1512" s="7"/>
      <c r="AQ1512" s="7"/>
    </row>
    <row r="1513">
      <c r="A1513" s="7"/>
      <c r="B1513" s="450"/>
      <c r="C1513" s="450"/>
      <c r="D1513" s="450"/>
      <c r="E1513" s="7"/>
      <c r="F1513" s="7"/>
      <c r="G1513" s="7"/>
      <c r="H1513" s="7"/>
      <c r="I1513" s="7"/>
      <c r="J1513" s="7"/>
      <c r="K1513" s="7"/>
      <c r="L1513" s="1733"/>
      <c r="M1513" s="7"/>
      <c r="N1513" s="7"/>
      <c r="O1513" s="7"/>
      <c r="P1513" s="7"/>
      <c r="Q1513" s="7"/>
      <c r="R1513" s="7"/>
      <c r="S1513" s="7"/>
      <c r="T1513" s="95"/>
      <c r="U1513" s="7"/>
      <c r="V1513" s="7"/>
      <c r="W1513" s="7"/>
      <c r="X1513" s="7"/>
      <c r="Y1513" s="7"/>
      <c r="Z1513" s="7"/>
      <c r="AA1513" s="7"/>
      <c r="AB1513" s="7"/>
      <c r="AC1513" s="7"/>
      <c r="AD1513" s="7"/>
      <c r="AE1513" s="7"/>
      <c r="AF1513" s="7"/>
      <c r="AG1513" s="7"/>
      <c r="AH1513" s="7"/>
      <c r="AI1513" s="7"/>
      <c r="AJ1513" s="7"/>
      <c r="AK1513" s="7"/>
      <c r="AL1513" s="7"/>
      <c r="AM1513" s="7"/>
      <c r="AN1513" s="7"/>
      <c r="AO1513" s="7"/>
      <c r="AP1513" s="7"/>
      <c r="AQ1513" s="7"/>
    </row>
    <row r="1514">
      <c r="A1514" s="7"/>
      <c r="B1514" s="450"/>
      <c r="C1514" s="450"/>
      <c r="D1514" s="450"/>
      <c r="E1514" s="7"/>
      <c r="F1514" s="7"/>
      <c r="G1514" s="7"/>
      <c r="H1514" s="7"/>
      <c r="I1514" s="7"/>
      <c r="J1514" s="7"/>
      <c r="K1514" s="7"/>
      <c r="L1514" s="1733"/>
      <c r="M1514" s="7"/>
      <c r="N1514" s="7"/>
      <c r="O1514" s="7"/>
      <c r="P1514" s="7"/>
      <c r="Q1514" s="7"/>
      <c r="R1514" s="7"/>
      <c r="S1514" s="7"/>
      <c r="T1514" s="95"/>
      <c r="U1514" s="7"/>
      <c r="V1514" s="7"/>
      <c r="W1514" s="7"/>
      <c r="X1514" s="7"/>
      <c r="Y1514" s="7"/>
      <c r="Z1514" s="7"/>
      <c r="AA1514" s="7"/>
      <c r="AB1514" s="7"/>
      <c r="AC1514" s="7"/>
      <c r="AD1514" s="7"/>
      <c r="AE1514" s="7"/>
      <c r="AF1514" s="7"/>
      <c r="AG1514" s="7"/>
      <c r="AH1514" s="7"/>
      <c r="AI1514" s="7"/>
      <c r="AJ1514" s="7"/>
      <c r="AK1514" s="7"/>
      <c r="AL1514" s="7"/>
      <c r="AM1514" s="7"/>
      <c r="AN1514" s="7"/>
      <c r="AO1514" s="7"/>
      <c r="AP1514" s="7"/>
      <c r="AQ1514" s="7"/>
    </row>
    <row r="1515">
      <c r="A1515" s="7"/>
      <c r="B1515" s="450"/>
      <c r="C1515" s="450"/>
      <c r="D1515" s="450"/>
      <c r="E1515" s="7"/>
      <c r="F1515" s="7"/>
      <c r="G1515" s="7"/>
      <c r="H1515" s="7"/>
      <c r="I1515" s="7"/>
      <c r="J1515" s="7"/>
      <c r="K1515" s="7"/>
      <c r="L1515" s="1733"/>
      <c r="M1515" s="7"/>
      <c r="N1515" s="7"/>
      <c r="O1515" s="7"/>
      <c r="P1515" s="7"/>
      <c r="Q1515" s="7"/>
      <c r="R1515" s="7"/>
      <c r="S1515" s="7"/>
      <c r="T1515" s="95"/>
      <c r="U1515" s="7"/>
      <c r="V1515" s="7"/>
      <c r="W1515" s="7"/>
      <c r="X1515" s="7"/>
      <c r="Y1515" s="7"/>
      <c r="Z1515" s="7"/>
      <c r="AA1515" s="7"/>
      <c r="AB1515" s="7"/>
      <c r="AC1515" s="7"/>
      <c r="AD1515" s="7"/>
      <c r="AE1515" s="7"/>
      <c r="AF1515" s="7"/>
      <c r="AG1515" s="7"/>
      <c r="AH1515" s="7"/>
      <c r="AI1515" s="7"/>
      <c r="AJ1515" s="7"/>
      <c r="AK1515" s="7"/>
      <c r="AL1515" s="7"/>
      <c r="AM1515" s="7"/>
      <c r="AN1515" s="7"/>
      <c r="AO1515" s="7"/>
      <c r="AP1515" s="7"/>
      <c r="AQ1515" s="7"/>
    </row>
    <row r="1516">
      <c r="A1516" s="7"/>
      <c r="B1516" s="450"/>
      <c r="C1516" s="450"/>
      <c r="D1516" s="450"/>
      <c r="E1516" s="7"/>
      <c r="F1516" s="7"/>
      <c r="G1516" s="7"/>
      <c r="H1516" s="7"/>
      <c r="I1516" s="7"/>
      <c r="J1516" s="7"/>
      <c r="K1516" s="7"/>
      <c r="L1516" s="1733"/>
      <c r="M1516" s="7"/>
      <c r="N1516" s="7"/>
      <c r="O1516" s="7"/>
      <c r="P1516" s="7"/>
      <c r="Q1516" s="7"/>
      <c r="R1516" s="7"/>
      <c r="S1516" s="7"/>
      <c r="T1516" s="95"/>
      <c r="U1516" s="7"/>
      <c r="V1516" s="7"/>
      <c r="W1516" s="7"/>
      <c r="X1516" s="7"/>
      <c r="Y1516" s="7"/>
      <c r="Z1516" s="7"/>
      <c r="AA1516" s="7"/>
      <c r="AB1516" s="7"/>
      <c r="AC1516" s="7"/>
      <c r="AD1516" s="7"/>
      <c r="AE1516" s="7"/>
      <c r="AF1516" s="7"/>
      <c r="AG1516" s="7"/>
      <c r="AH1516" s="7"/>
      <c r="AI1516" s="7"/>
      <c r="AJ1516" s="7"/>
      <c r="AK1516" s="7"/>
      <c r="AL1516" s="7"/>
      <c r="AM1516" s="7"/>
      <c r="AN1516" s="7"/>
      <c r="AO1516" s="7"/>
      <c r="AP1516" s="7"/>
      <c r="AQ1516" s="7"/>
    </row>
    <row r="1517">
      <c r="A1517" s="7"/>
      <c r="B1517" s="450"/>
      <c r="C1517" s="450"/>
      <c r="D1517" s="450"/>
      <c r="E1517" s="7"/>
      <c r="F1517" s="7"/>
      <c r="G1517" s="7"/>
      <c r="H1517" s="7"/>
      <c r="I1517" s="7"/>
      <c r="J1517" s="7"/>
      <c r="K1517" s="7"/>
      <c r="L1517" s="1733"/>
      <c r="M1517" s="7"/>
      <c r="N1517" s="7"/>
      <c r="O1517" s="7"/>
      <c r="P1517" s="7"/>
      <c r="Q1517" s="7"/>
      <c r="R1517" s="7"/>
      <c r="S1517" s="7"/>
      <c r="T1517" s="95"/>
      <c r="U1517" s="7"/>
      <c r="V1517" s="7"/>
      <c r="W1517" s="7"/>
      <c r="X1517" s="7"/>
      <c r="Y1517" s="7"/>
      <c r="Z1517" s="7"/>
      <c r="AA1517" s="7"/>
      <c r="AB1517" s="7"/>
      <c r="AC1517" s="7"/>
      <c r="AD1517" s="7"/>
      <c r="AE1517" s="7"/>
      <c r="AF1517" s="7"/>
      <c r="AG1517" s="7"/>
      <c r="AH1517" s="7"/>
      <c r="AI1517" s="7"/>
      <c r="AJ1517" s="7"/>
      <c r="AK1517" s="7"/>
      <c r="AL1517" s="7"/>
      <c r="AM1517" s="7"/>
      <c r="AN1517" s="7"/>
      <c r="AO1517" s="7"/>
      <c r="AP1517" s="7"/>
      <c r="AQ1517" s="7"/>
    </row>
    <row r="1518">
      <c r="A1518" s="7"/>
      <c r="B1518" s="450"/>
      <c r="C1518" s="450"/>
      <c r="D1518" s="450"/>
      <c r="E1518" s="7"/>
      <c r="F1518" s="7"/>
      <c r="G1518" s="7"/>
      <c r="H1518" s="7"/>
      <c r="I1518" s="7"/>
      <c r="J1518" s="7"/>
      <c r="K1518" s="7"/>
      <c r="L1518" s="1733"/>
      <c r="M1518" s="7"/>
      <c r="N1518" s="7"/>
      <c r="O1518" s="7"/>
      <c r="P1518" s="7"/>
      <c r="Q1518" s="7"/>
      <c r="R1518" s="7"/>
      <c r="S1518" s="7"/>
      <c r="T1518" s="95"/>
      <c r="U1518" s="7"/>
      <c r="V1518" s="7"/>
      <c r="W1518" s="7"/>
      <c r="X1518" s="7"/>
      <c r="Y1518" s="7"/>
      <c r="Z1518" s="7"/>
      <c r="AA1518" s="7"/>
      <c r="AB1518" s="7"/>
      <c r="AC1518" s="7"/>
      <c r="AD1518" s="7"/>
      <c r="AE1518" s="7"/>
      <c r="AF1518" s="7"/>
      <c r="AG1518" s="7"/>
      <c r="AH1518" s="7"/>
      <c r="AI1518" s="7"/>
      <c r="AJ1518" s="7"/>
      <c r="AK1518" s="7"/>
      <c r="AL1518" s="7"/>
      <c r="AM1518" s="7"/>
      <c r="AN1518" s="7"/>
      <c r="AO1518" s="7"/>
      <c r="AP1518" s="7"/>
      <c r="AQ1518" s="7"/>
    </row>
    <row r="1519">
      <c r="A1519" s="7"/>
      <c r="B1519" s="450"/>
      <c r="C1519" s="450"/>
      <c r="D1519" s="450"/>
      <c r="E1519" s="7"/>
      <c r="F1519" s="7"/>
      <c r="G1519" s="7"/>
      <c r="H1519" s="7"/>
      <c r="I1519" s="7"/>
      <c r="J1519" s="7"/>
      <c r="K1519" s="7"/>
      <c r="L1519" s="1733"/>
      <c r="M1519" s="7"/>
      <c r="N1519" s="7"/>
      <c r="O1519" s="7"/>
      <c r="P1519" s="7"/>
      <c r="Q1519" s="7"/>
      <c r="R1519" s="7"/>
      <c r="S1519" s="7"/>
      <c r="T1519" s="95"/>
      <c r="U1519" s="7"/>
      <c r="V1519" s="7"/>
      <c r="W1519" s="7"/>
      <c r="X1519" s="7"/>
      <c r="Y1519" s="7"/>
      <c r="Z1519" s="7"/>
      <c r="AA1519" s="7"/>
      <c r="AB1519" s="7"/>
      <c r="AC1519" s="7"/>
      <c r="AD1519" s="7"/>
      <c r="AE1519" s="7"/>
      <c r="AF1519" s="7"/>
      <c r="AG1519" s="7"/>
      <c r="AH1519" s="7"/>
      <c r="AI1519" s="7"/>
      <c r="AJ1519" s="7"/>
      <c r="AK1519" s="7"/>
      <c r="AL1519" s="7"/>
      <c r="AM1519" s="7"/>
      <c r="AN1519" s="7"/>
      <c r="AO1519" s="7"/>
      <c r="AP1519" s="7"/>
      <c r="AQ1519" s="7"/>
    </row>
    <row r="1520">
      <c r="A1520" s="7"/>
      <c r="B1520" s="450"/>
      <c r="C1520" s="450"/>
      <c r="D1520" s="450"/>
      <c r="E1520" s="7"/>
      <c r="F1520" s="7"/>
      <c r="G1520" s="7"/>
      <c r="H1520" s="7"/>
      <c r="I1520" s="7"/>
      <c r="J1520" s="7"/>
      <c r="K1520" s="7"/>
      <c r="L1520" s="1733"/>
      <c r="M1520" s="7"/>
      <c r="N1520" s="7"/>
      <c r="O1520" s="7"/>
      <c r="P1520" s="7"/>
      <c r="Q1520" s="7"/>
      <c r="R1520" s="7"/>
      <c r="S1520" s="7"/>
      <c r="T1520" s="95"/>
      <c r="U1520" s="7"/>
      <c r="V1520" s="7"/>
      <c r="W1520" s="7"/>
      <c r="X1520" s="7"/>
      <c r="Y1520" s="7"/>
      <c r="Z1520" s="7"/>
      <c r="AA1520" s="7"/>
      <c r="AB1520" s="7"/>
      <c r="AC1520" s="7"/>
      <c r="AD1520" s="7"/>
      <c r="AE1520" s="7"/>
      <c r="AF1520" s="7"/>
      <c r="AG1520" s="7"/>
      <c r="AH1520" s="7"/>
      <c r="AI1520" s="7"/>
      <c r="AJ1520" s="7"/>
      <c r="AK1520" s="7"/>
      <c r="AL1520" s="7"/>
      <c r="AM1520" s="7"/>
      <c r="AN1520" s="7"/>
      <c r="AO1520" s="7"/>
      <c r="AP1520" s="7"/>
      <c r="AQ1520" s="7"/>
    </row>
    <row r="1521">
      <c r="A1521" s="7"/>
      <c r="B1521" s="450"/>
      <c r="C1521" s="450"/>
      <c r="D1521" s="450"/>
      <c r="E1521" s="7"/>
      <c r="F1521" s="7"/>
      <c r="G1521" s="7"/>
      <c r="H1521" s="7"/>
      <c r="I1521" s="7"/>
      <c r="J1521" s="7"/>
      <c r="K1521" s="7"/>
      <c r="L1521" s="1733"/>
      <c r="M1521" s="7"/>
      <c r="N1521" s="7"/>
      <c r="O1521" s="7"/>
      <c r="P1521" s="7"/>
      <c r="Q1521" s="7"/>
      <c r="R1521" s="7"/>
      <c r="S1521" s="7"/>
      <c r="T1521" s="95"/>
      <c r="U1521" s="7"/>
      <c r="V1521" s="7"/>
      <c r="W1521" s="7"/>
      <c r="X1521" s="7"/>
      <c r="Y1521" s="7"/>
      <c r="Z1521" s="7"/>
      <c r="AA1521" s="7"/>
      <c r="AB1521" s="7"/>
      <c r="AC1521" s="7"/>
      <c r="AD1521" s="7"/>
      <c r="AE1521" s="7"/>
      <c r="AF1521" s="7"/>
      <c r="AG1521" s="7"/>
      <c r="AH1521" s="7"/>
      <c r="AI1521" s="7"/>
      <c r="AJ1521" s="7"/>
      <c r="AK1521" s="7"/>
      <c r="AL1521" s="7"/>
      <c r="AM1521" s="7"/>
      <c r="AN1521" s="7"/>
      <c r="AO1521" s="7"/>
      <c r="AP1521" s="7"/>
      <c r="AQ1521" s="7"/>
    </row>
    <row r="1522">
      <c r="A1522" s="7"/>
      <c r="B1522" s="450"/>
      <c r="C1522" s="450"/>
      <c r="D1522" s="450"/>
      <c r="E1522" s="7"/>
      <c r="F1522" s="7"/>
      <c r="G1522" s="7"/>
      <c r="H1522" s="7"/>
      <c r="I1522" s="7"/>
      <c r="J1522" s="7"/>
      <c r="K1522" s="7"/>
      <c r="L1522" s="1733"/>
      <c r="M1522" s="7"/>
      <c r="N1522" s="7"/>
      <c r="O1522" s="7"/>
      <c r="P1522" s="7"/>
      <c r="Q1522" s="7"/>
      <c r="R1522" s="7"/>
      <c r="S1522" s="7"/>
      <c r="T1522" s="95"/>
      <c r="U1522" s="7"/>
      <c r="V1522" s="7"/>
      <c r="W1522" s="7"/>
      <c r="X1522" s="7"/>
      <c r="Y1522" s="7"/>
      <c r="Z1522" s="7"/>
      <c r="AA1522" s="7"/>
      <c r="AB1522" s="7"/>
      <c r="AC1522" s="7"/>
      <c r="AD1522" s="7"/>
      <c r="AE1522" s="7"/>
      <c r="AF1522" s="7"/>
      <c r="AG1522" s="7"/>
      <c r="AH1522" s="7"/>
      <c r="AI1522" s="7"/>
      <c r="AJ1522" s="7"/>
      <c r="AK1522" s="7"/>
      <c r="AL1522" s="7"/>
      <c r="AM1522" s="7"/>
      <c r="AN1522" s="7"/>
      <c r="AO1522" s="7"/>
      <c r="AP1522" s="7"/>
      <c r="AQ1522" s="7"/>
    </row>
    <row r="1523">
      <c r="A1523" s="7"/>
      <c r="B1523" s="450"/>
      <c r="C1523" s="450"/>
      <c r="D1523" s="450"/>
      <c r="E1523" s="7"/>
      <c r="F1523" s="7"/>
      <c r="G1523" s="7"/>
      <c r="H1523" s="7"/>
      <c r="I1523" s="7"/>
      <c r="J1523" s="7"/>
      <c r="K1523" s="7"/>
      <c r="L1523" s="1733"/>
      <c r="M1523" s="7"/>
      <c r="N1523" s="7"/>
      <c r="O1523" s="7"/>
      <c r="P1523" s="7"/>
      <c r="Q1523" s="7"/>
      <c r="R1523" s="7"/>
      <c r="S1523" s="7"/>
      <c r="T1523" s="95"/>
      <c r="U1523" s="7"/>
      <c r="V1523" s="7"/>
      <c r="W1523" s="7"/>
      <c r="X1523" s="7"/>
      <c r="Y1523" s="7"/>
      <c r="Z1523" s="7"/>
      <c r="AA1523" s="7"/>
      <c r="AB1523" s="7"/>
      <c r="AC1523" s="7"/>
      <c r="AD1523" s="7"/>
      <c r="AE1523" s="7"/>
      <c r="AF1523" s="7"/>
      <c r="AG1523" s="7"/>
      <c r="AH1523" s="7"/>
      <c r="AI1523" s="7"/>
      <c r="AJ1523" s="7"/>
      <c r="AK1523" s="7"/>
      <c r="AL1523" s="7"/>
      <c r="AM1523" s="7"/>
      <c r="AN1523" s="7"/>
      <c r="AO1523" s="7"/>
      <c r="AP1523" s="7"/>
      <c r="AQ1523" s="7"/>
    </row>
    <row r="1524">
      <c r="A1524" s="7"/>
      <c r="B1524" s="450"/>
      <c r="C1524" s="450"/>
      <c r="D1524" s="450"/>
      <c r="E1524" s="7"/>
      <c r="F1524" s="7"/>
      <c r="G1524" s="7"/>
      <c r="H1524" s="7"/>
      <c r="I1524" s="7"/>
      <c r="J1524" s="7"/>
      <c r="K1524" s="7"/>
      <c r="L1524" s="1733"/>
      <c r="M1524" s="7"/>
      <c r="N1524" s="7"/>
      <c r="O1524" s="7"/>
      <c r="P1524" s="7"/>
      <c r="Q1524" s="7"/>
      <c r="R1524" s="7"/>
      <c r="S1524" s="7"/>
      <c r="T1524" s="95"/>
      <c r="U1524" s="7"/>
      <c r="V1524" s="7"/>
      <c r="W1524" s="7"/>
      <c r="X1524" s="7"/>
      <c r="Y1524" s="7"/>
      <c r="Z1524" s="7"/>
      <c r="AA1524" s="7"/>
      <c r="AB1524" s="7"/>
      <c r="AC1524" s="7"/>
      <c r="AD1524" s="7"/>
      <c r="AE1524" s="7"/>
      <c r="AF1524" s="7"/>
      <c r="AG1524" s="7"/>
      <c r="AH1524" s="7"/>
      <c r="AI1524" s="7"/>
      <c r="AJ1524" s="7"/>
      <c r="AK1524" s="7"/>
      <c r="AL1524" s="7"/>
      <c r="AM1524" s="7"/>
      <c r="AN1524" s="7"/>
      <c r="AO1524" s="7"/>
      <c r="AP1524" s="7"/>
      <c r="AQ1524" s="7"/>
    </row>
    <row r="1525">
      <c r="A1525" s="7"/>
      <c r="B1525" s="450"/>
      <c r="C1525" s="450"/>
      <c r="D1525" s="450"/>
      <c r="E1525" s="7"/>
      <c r="F1525" s="7"/>
      <c r="G1525" s="7"/>
      <c r="H1525" s="7"/>
      <c r="I1525" s="7"/>
      <c r="J1525" s="7"/>
      <c r="K1525" s="7"/>
      <c r="L1525" s="1733"/>
      <c r="M1525" s="7"/>
      <c r="N1525" s="7"/>
      <c r="O1525" s="7"/>
      <c r="P1525" s="7"/>
      <c r="Q1525" s="7"/>
      <c r="R1525" s="7"/>
      <c r="S1525" s="7"/>
      <c r="T1525" s="95"/>
      <c r="U1525" s="7"/>
      <c r="V1525" s="7"/>
      <c r="W1525" s="7"/>
      <c r="X1525" s="7"/>
      <c r="Y1525" s="7"/>
      <c r="Z1525" s="7"/>
      <c r="AA1525" s="7"/>
      <c r="AB1525" s="7"/>
      <c r="AC1525" s="7"/>
      <c r="AD1525" s="7"/>
      <c r="AE1525" s="7"/>
      <c r="AF1525" s="7"/>
      <c r="AG1525" s="7"/>
      <c r="AH1525" s="7"/>
      <c r="AI1525" s="7"/>
      <c r="AJ1525" s="7"/>
      <c r="AK1525" s="7"/>
      <c r="AL1525" s="7"/>
      <c r="AM1525" s="7"/>
      <c r="AN1525" s="7"/>
      <c r="AO1525" s="7"/>
      <c r="AP1525" s="7"/>
      <c r="AQ1525" s="7"/>
    </row>
    <row r="1526">
      <c r="A1526" s="7"/>
      <c r="B1526" s="450"/>
      <c r="C1526" s="450"/>
      <c r="D1526" s="450"/>
      <c r="E1526" s="7"/>
      <c r="F1526" s="7"/>
      <c r="G1526" s="7"/>
      <c r="H1526" s="7"/>
      <c r="I1526" s="7"/>
      <c r="J1526" s="7"/>
      <c r="K1526" s="7"/>
      <c r="L1526" s="1733"/>
      <c r="M1526" s="7"/>
      <c r="N1526" s="7"/>
      <c r="O1526" s="7"/>
      <c r="P1526" s="7"/>
      <c r="Q1526" s="7"/>
      <c r="R1526" s="7"/>
      <c r="S1526" s="7"/>
      <c r="T1526" s="95"/>
      <c r="U1526" s="7"/>
      <c r="V1526" s="7"/>
      <c r="W1526" s="7"/>
      <c r="X1526" s="7"/>
      <c r="Y1526" s="7"/>
      <c r="Z1526" s="7"/>
      <c r="AA1526" s="7"/>
      <c r="AB1526" s="7"/>
      <c r="AC1526" s="7"/>
      <c r="AD1526" s="7"/>
      <c r="AE1526" s="7"/>
      <c r="AF1526" s="7"/>
      <c r="AG1526" s="7"/>
      <c r="AH1526" s="7"/>
      <c r="AI1526" s="7"/>
      <c r="AJ1526" s="7"/>
      <c r="AK1526" s="7"/>
      <c r="AL1526" s="7"/>
      <c r="AM1526" s="7"/>
      <c r="AN1526" s="7"/>
      <c r="AO1526" s="7"/>
      <c r="AP1526" s="7"/>
      <c r="AQ1526" s="7"/>
    </row>
    <row r="1527">
      <c r="A1527" s="7"/>
      <c r="B1527" s="450"/>
      <c r="C1527" s="450"/>
      <c r="D1527" s="450"/>
      <c r="E1527" s="7"/>
      <c r="F1527" s="7"/>
      <c r="G1527" s="7"/>
      <c r="H1527" s="7"/>
      <c r="I1527" s="7"/>
      <c r="J1527" s="7"/>
      <c r="K1527" s="7"/>
      <c r="L1527" s="1733"/>
      <c r="M1527" s="7"/>
      <c r="N1527" s="7"/>
      <c r="O1527" s="7"/>
      <c r="P1527" s="7"/>
      <c r="Q1527" s="7"/>
      <c r="R1527" s="7"/>
      <c r="S1527" s="7"/>
      <c r="T1527" s="95"/>
      <c r="U1527" s="7"/>
      <c r="V1527" s="7"/>
      <c r="W1527" s="7"/>
      <c r="X1527" s="7"/>
      <c r="Y1527" s="7"/>
      <c r="Z1527" s="7"/>
      <c r="AA1527" s="7"/>
      <c r="AB1527" s="7"/>
      <c r="AC1527" s="7"/>
      <c r="AD1527" s="7"/>
      <c r="AE1527" s="7"/>
      <c r="AF1527" s="7"/>
      <c r="AG1527" s="7"/>
      <c r="AH1527" s="7"/>
      <c r="AI1527" s="7"/>
      <c r="AJ1527" s="7"/>
      <c r="AK1527" s="7"/>
      <c r="AL1527" s="7"/>
      <c r="AM1527" s="7"/>
      <c r="AN1527" s="7"/>
      <c r="AO1527" s="7"/>
      <c r="AP1527" s="7"/>
      <c r="AQ1527" s="7"/>
    </row>
    <row r="1528">
      <c r="A1528" s="7"/>
      <c r="B1528" s="450"/>
      <c r="C1528" s="450"/>
      <c r="D1528" s="450"/>
      <c r="E1528" s="7"/>
      <c r="F1528" s="7"/>
      <c r="G1528" s="7"/>
      <c r="H1528" s="7"/>
      <c r="I1528" s="7"/>
      <c r="J1528" s="7"/>
      <c r="K1528" s="7"/>
      <c r="L1528" s="1733"/>
      <c r="M1528" s="7"/>
      <c r="N1528" s="7"/>
      <c r="O1528" s="7"/>
      <c r="P1528" s="7"/>
      <c r="Q1528" s="7"/>
      <c r="R1528" s="7"/>
      <c r="S1528" s="7"/>
      <c r="T1528" s="95"/>
      <c r="U1528" s="7"/>
      <c r="V1528" s="7"/>
      <c r="W1528" s="7"/>
      <c r="X1528" s="7"/>
      <c r="Y1528" s="7"/>
      <c r="Z1528" s="7"/>
      <c r="AA1528" s="7"/>
      <c r="AB1528" s="7"/>
      <c r="AC1528" s="7"/>
      <c r="AD1528" s="7"/>
      <c r="AE1528" s="7"/>
      <c r="AF1528" s="7"/>
      <c r="AG1528" s="7"/>
      <c r="AH1528" s="7"/>
      <c r="AI1528" s="7"/>
      <c r="AJ1528" s="7"/>
      <c r="AK1528" s="7"/>
      <c r="AL1528" s="7"/>
      <c r="AM1528" s="7"/>
      <c r="AN1528" s="7"/>
      <c r="AO1528" s="7"/>
      <c r="AP1528" s="7"/>
      <c r="AQ1528" s="7"/>
    </row>
    <row r="1529">
      <c r="A1529" s="7"/>
      <c r="B1529" s="450"/>
      <c r="C1529" s="450"/>
      <c r="D1529" s="450"/>
      <c r="E1529" s="7"/>
      <c r="F1529" s="7"/>
      <c r="G1529" s="7"/>
      <c r="H1529" s="7"/>
      <c r="I1529" s="7"/>
      <c r="J1529" s="7"/>
      <c r="K1529" s="7"/>
      <c r="L1529" s="1733"/>
      <c r="M1529" s="7"/>
      <c r="N1529" s="7"/>
      <c r="O1529" s="7"/>
      <c r="P1529" s="7"/>
      <c r="Q1529" s="7"/>
      <c r="R1529" s="7"/>
      <c r="S1529" s="7"/>
      <c r="T1529" s="95"/>
      <c r="U1529" s="7"/>
      <c r="V1529" s="7"/>
      <c r="W1529" s="7"/>
      <c r="X1529" s="7"/>
      <c r="Y1529" s="7"/>
      <c r="Z1529" s="7"/>
      <c r="AA1529" s="7"/>
      <c r="AB1529" s="7"/>
      <c r="AC1529" s="7"/>
      <c r="AD1529" s="7"/>
      <c r="AE1529" s="7"/>
      <c r="AF1529" s="7"/>
      <c r="AG1529" s="7"/>
      <c r="AH1529" s="7"/>
      <c r="AI1529" s="7"/>
      <c r="AJ1529" s="7"/>
      <c r="AK1529" s="7"/>
      <c r="AL1529" s="7"/>
      <c r="AM1529" s="7"/>
      <c r="AN1529" s="7"/>
      <c r="AO1529" s="7"/>
      <c r="AP1529" s="7"/>
      <c r="AQ1529" s="7"/>
    </row>
    <row r="1530">
      <c r="A1530" s="7"/>
      <c r="B1530" s="450"/>
      <c r="C1530" s="450"/>
      <c r="D1530" s="450"/>
      <c r="E1530" s="7"/>
      <c r="F1530" s="7"/>
      <c r="G1530" s="7"/>
      <c r="H1530" s="7"/>
      <c r="I1530" s="7"/>
      <c r="J1530" s="7"/>
      <c r="K1530" s="7"/>
      <c r="L1530" s="1733"/>
      <c r="M1530" s="7"/>
      <c r="N1530" s="7"/>
      <c r="O1530" s="7"/>
      <c r="P1530" s="7"/>
      <c r="Q1530" s="7"/>
      <c r="R1530" s="7"/>
      <c r="S1530" s="7"/>
      <c r="T1530" s="95"/>
      <c r="U1530" s="7"/>
      <c r="V1530" s="7"/>
      <c r="W1530" s="7"/>
      <c r="X1530" s="7"/>
      <c r="Y1530" s="7"/>
      <c r="Z1530" s="7"/>
      <c r="AA1530" s="7"/>
      <c r="AB1530" s="7"/>
      <c r="AC1530" s="7"/>
      <c r="AD1530" s="7"/>
      <c r="AE1530" s="7"/>
      <c r="AF1530" s="7"/>
      <c r="AG1530" s="7"/>
      <c r="AH1530" s="7"/>
      <c r="AI1530" s="7"/>
      <c r="AJ1530" s="7"/>
      <c r="AK1530" s="7"/>
      <c r="AL1530" s="7"/>
      <c r="AM1530" s="7"/>
      <c r="AN1530" s="7"/>
      <c r="AO1530" s="7"/>
      <c r="AP1530" s="7"/>
      <c r="AQ1530" s="7"/>
    </row>
    <row r="1531">
      <c r="A1531" s="7"/>
      <c r="B1531" s="450"/>
      <c r="C1531" s="450"/>
      <c r="D1531" s="450"/>
      <c r="E1531" s="7"/>
      <c r="F1531" s="7"/>
      <c r="G1531" s="7"/>
      <c r="H1531" s="7"/>
      <c r="I1531" s="7"/>
      <c r="J1531" s="7"/>
      <c r="K1531" s="7"/>
      <c r="L1531" s="1733"/>
      <c r="M1531" s="7"/>
      <c r="N1531" s="7"/>
      <c r="O1531" s="7"/>
      <c r="P1531" s="7"/>
      <c r="Q1531" s="7"/>
      <c r="R1531" s="7"/>
      <c r="S1531" s="7"/>
      <c r="T1531" s="95"/>
      <c r="U1531" s="7"/>
      <c r="V1531" s="7"/>
      <c r="W1531" s="7"/>
      <c r="X1531" s="7"/>
      <c r="Y1531" s="7"/>
      <c r="Z1531" s="7"/>
      <c r="AA1531" s="7"/>
      <c r="AB1531" s="7"/>
      <c r="AC1531" s="7"/>
      <c r="AD1531" s="7"/>
      <c r="AE1531" s="7"/>
      <c r="AF1531" s="7"/>
      <c r="AG1531" s="7"/>
      <c r="AH1531" s="7"/>
      <c r="AI1531" s="7"/>
      <c r="AJ1531" s="7"/>
      <c r="AK1531" s="7"/>
      <c r="AL1531" s="7"/>
      <c r="AM1531" s="7"/>
      <c r="AN1531" s="7"/>
      <c r="AO1531" s="7"/>
      <c r="AP1531" s="7"/>
      <c r="AQ1531" s="7"/>
    </row>
    <row r="1532">
      <c r="A1532" s="7"/>
      <c r="B1532" s="450"/>
      <c r="C1532" s="450"/>
      <c r="D1532" s="450"/>
      <c r="E1532" s="7"/>
      <c r="F1532" s="7"/>
      <c r="G1532" s="7"/>
      <c r="H1532" s="7"/>
      <c r="I1532" s="7"/>
      <c r="J1532" s="7"/>
      <c r="K1532" s="7"/>
      <c r="L1532" s="1733"/>
      <c r="M1532" s="7"/>
      <c r="N1532" s="7"/>
      <c r="O1532" s="7"/>
      <c r="P1532" s="7"/>
      <c r="Q1532" s="7"/>
      <c r="R1532" s="7"/>
      <c r="S1532" s="7"/>
      <c r="T1532" s="95"/>
      <c r="U1532" s="7"/>
      <c r="V1532" s="7"/>
      <c r="W1532" s="7"/>
      <c r="X1532" s="7"/>
      <c r="Y1532" s="7"/>
      <c r="Z1532" s="7"/>
      <c r="AA1532" s="7"/>
      <c r="AB1532" s="7"/>
      <c r="AC1532" s="7"/>
      <c r="AD1532" s="7"/>
      <c r="AE1532" s="7"/>
      <c r="AF1532" s="7"/>
      <c r="AG1532" s="7"/>
      <c r="AH1532" s="7"/>
      <c r="AI1532" s="7"/>
      <c r="AJ1532" s="7"/>
      <c r="AK1532" s="7"/>
      <c r="AL1532" s="7"/>
      <c r="AM1532" s="7"/>
      <c r="AN1532" s="7"/>
      <c r="AO1532" s="7"/>
      <c r="AP1532" s="7"/>
      <c r="AQ1532" s="7"/>
    </row>
    <row r="1533">
      <c r="A1533" s="7"/>
      <c r="B1533" s="450"/>
      <c r="C1533" s="450"/>
      <c r="D1533" s="450"/>
      <c r="E1533" s="7"/>
      <c r="F1533" s="7"/>
      <c r="G1533" s="7"/>
      <c r="H1533" s="7"/>
      <c r="I1533" s="7"/>
      <c r="J1533" s="7"/>
      <c r="K1533" s="7"/>
      <c r="L1533" s="1733"/>
      <c r="M1533" s="7"/>
      <c r="N1533" s="7"/>
      <c r="O1533" s="7"/>
      <c r="P1533" s="7"/>
      <c r="Q1533" s="7"/>
      <c r="R1533" s="7"/>
      <c r="S1533" s="7"/>
      <c r="T1533" s="95"/>
      <c r="U1533" s="7"/>
      <c r="V1533" s="7"/>
      <c r="W1533" s="7"/>
      <c r="X1533" s="7"/>
      <c r="Y1533" s="7"/>
      <c r="Z1533" s="7"/>
      <c r="AA1533" s="7"/>
      <c r="AB1533" s="7"/>
      <c r="AC1533" s="7"/>
      <c r="AD1533" s="7"/>
      <c r="AE1533" s="7"/>
      <c r="AF1533" s="7"/>
      <c r="AG1533" s="7"/>
      <c r="AH1533" s="7"/>
      <c r="AI1533" s="7"/>
      <c r="AJ1533" s="7"/>
      <c r="AK1533" s="7"/>
      <c r="AL1533" s="7"/>
      <c r="AM1533" s="7"/>
      <c r="AN1533" s="7"/>
      <c r="AO1533" s="7"/>
      <c r="AP1533" s="7"/>
      <c r="AQ1533" s="7"/>
    </row>
    <row r="1534">
      <c r="A1534" s="7"/>
      <c r="B1534" s="450"/>
      <c r="C1534" s="450"/>
      <c r="D1534" s="450"/>
      <c r="E1534" s="7"/>
      <c r="F1534" s="7"/>
      <c r="G1534" s="7"/>
      <c r="H1534" s="7"/>
      <c r="I1534" s="7"/>
      <c r="J1534" s="7"/>
      <c r="K1534" s="7"/>
      <c r="L1534" s="1733"/>
      <c r="M1534" s="7"/>
      <c r="N1534" s="7"/>
      <c r="O1534" s="7"/>
      <c r="P1534" s="7"/>
      <c r="Q1534" s="7"/>
      <c r="R1534" s="7"/>
      <c r="S1534" s="7"/>
      <c r="T1534" s="95"/>
      <c r="U1534" s="7"/>
      <c r="V1534" s="7"/>
      <c r="W1534" s="7"/>
      <c r="X1534" s="7"/>
      <c r="Y1534" s="7"/>
      <c r="Z1534" s="7"/>
      <c r="AA1534" s="7"/>
      <c r="AB1534" s="7"/>
      <c r="AC1534" s="7"/>
      <c r="AD1534" s="7"/>
      <c r="AE1534" s="7"/>
      <c r="AF1534" s="7"/>
      <c r="AG1534" s="7"/>
      <c r="AH1534" s="7"/>
      <c r="AI1534" s="7"/>
      <c r="AJ1534" s="7"/>
      <c r="AK1534" s="7"/>
      <c r="AL1534" s="7"/>
      <c r="AM1534" s="7"/>
      <c r="AN1534" s="7"/>
      <c r="AO1534" s="7"/>
      <c r="AP1534" s="7"/>
      <c r="AQ1534" s="7"/>
    </row>
    <row r="1535">
      <c r="A1535" s="7"/>
      <c r="B1535" s="450"/>
      <c r="C1535" s="450"/>
      <c r="D1535" s="450"/>
      <c r="E1535" s="7"/>
      <c r="F1535" s="7"/>
      <c r="G1535" s="7"/>
      <c r="H1535" s="7"/>
      <c r="I1535" s="7"/>
      <c r="J1535" s="7"/>
      <c r="K1535" s="7"/>
      <c r="L1535" s="1733"/>
      <c r="M1535" s="7"/>
      <c r="N1535" s="7"/>
      <c r="O1535" s="7"/>
      <c r="P1535" s="7"/>
      <c r="Q1535" s="7"/>
      <c r="R1535" s="7"/>
      <c r="S1535" s="7"/>
      <c r="T1535" s="95"/>
      <c r="U1535" s="7"/>
      <c r="V1535" s="7"/>
      <c r="W1535" s="7"/>
      <c r="X1535" s="7"/>
      <c r="Y1535" s="7"/>
      <c r="Z1535" s="7"/>
      <c r="AA1535" s="7"/>
      <c r="AB1535" s="7"/>
      <c r="AC1535" s="7"/>
      <c r="AD1535" s="7"/>
      <c r="AE1535" s="7"/>
      <c r="AF1535" s="7"/>
      <c r="AG1535" s="7"/>
      <c r="AH1535" s="7"/>
      <c r="AI1535" s="7"/>
      <c r="AJ1535" s="7"/>
      <c r="AK1535" s="7"/>
      <c r="AL1535" s="7"/>
      <c r="AM1535" s="7"/>
      <c r="AN1535" s="7"/>
      <c r="AO1535" s="7"/>
      <c r="AP1535" s="7"/>
      <c r="AQ1535" s="7"/>
    </row>
    <row r="1536">
      <c r="A1536" s="7"/>
      <c r="B1536" s="450"/>
      <c r="C1536" s="450"/>
      <c r="D1536" s="450"/>
      <c r="E1536" s="7"/>
      <c r="F1536" s="7"/>
      <c r="G1536" s="7"/>
      <c r="H1536" s="7"/>
      <c r="I1536" s="7"/>
      <c r="J1536" s="7"/>
      <c r="K1536" s="7"/>
      <c r="L1536" s="1733"/>
      <c r="M1536" s="7"/>
      <c r="N1536" s="7"/>
      <c r="O1536" s="7"/>
      <c r="P1536" s="7"/>
      <c r="Q1536" s="7"/>
      <c r="R1536" s="7"/>
      <c r="S1536" s="7"/>
      <c r="T1536" s="95"/>
      <c r="U1536" s="7"/>
      <c r="V1536" s="7"/>
      <c r="W1536" s="7"/>
      <c r="X1536" s="7"/>
      <c r="Y1536" s="7"/>
      <c r="Z1536" s="7"/>
      <c r="AA1536" s="7"/>
      <c r="AB1536" s="7"/>
      <c r="AC1536" s="7"/>
      <c r="AD1536" s="7"/>
      <c r="AE1536" s="7"/>
      <c r="AF1536" s="7"/>
      <c r="AG1536" s="7"/>
      <c r="AH1536" s="7"/>
      <c r="AI1536" s="7"/>
      <c r="AJ1536" s="7"/>
      <c r="AK1536" s="7"/>
      <c r="AL1536" s="7"/>
      <c r="AM1536" s="7"/>
      <c r="AN1536" s="7"/>
      <c r="AO1536" s="7"/>
      <c r="AP1536" s="7"/>
      <c r="AQ1536" s="7"/>
    </row>
    <row r="1537">
      <c r="A1537" s="7"/>
      <c r="B1537" s="450"/>
      <c r="C1537" s="450"/>
      <c r="D1537" s="450"/>
      <c r="E1537" s="7"/>
      <c r="F1537" s="7"/>
      <c r="G1537" s="7"/>
      <c r="H1537" s="7"/>
      <c r="I1537" s="7"/>
      <c r="J1537" s="7"/>
      <c r="K1537" s="7"/>
      <c r="L1537" s="1733"/>
      <c r="M1537" s="7"/>
      <c r="N1537" s="7"/>
      <c r="O1537" s="7"/>
      <c r="P1537" s="7"/>
      <c r="Q1537" s="7"/>
      <c r="R1537" s="7"/>
      <c r="S1537" s="7"/>
      <c r="T1537" s="95"/>
      <c r="U1537" s="7"/>
      <c r="V1537" s="7"/>
      <c r="W1537" s="7"/>
      <c r="X1537" s="7"/>
      <c r="Y1537" s="7"/>
      <c r="Z1537" s="7"/>
      <c r="AA1537" s="7"/>
      <c r="AB1537" s="7"/>
      <c r="AC1537" s="7"/>
      <c r="AD1537" s="7"/>
      <c r="AE1537" s="7"/>
      <c r="AF1537" s="7"/>
      <c r="AG1537" s="7"/>
      <c r="AH1537" s="7"/>
      <c r="AI1537" s="7"/>
      <c r="AJ1537" s="7"/>
      <c r="AK1537" s="7"/>
      <c r="AL1537" s="7"/>
      <c r="AM1537" s="7"/>
      <c r="AN1537" s="7"/>
      <c r="AO1537" s="7"/>
      <c r="AP1537" s="7"/>
      <c r="AQ1537" s="7"/>
    </row>
    <row r="1538">
      <c r="A1538" s="7"/>
      <c r="B1538" s="450"/>
      <c r="C1538" s="450"/>
      <c r="D1538" s="450"/>
      <c r="E1538" s="7"/>
      <c r="F1538" s="7"/>
      <c r="G1538" s="7"/>
      <c r="H1538" s="7"/>
      <c r="I1538" s="7"/>
      <c r="J1538" s="7"/>
      <c r="K1538" s="7"/>
      <c r="L1538" s="1733"/>
      <c r="M1538" s="7"/>
      <c r="N1538" s="7"/>
      <c r="O1538" s="7"/>
      <c r="P1538" s="7"/>
      <c r="Q1538" s="7"/>
      <c r="R1538" s="7"/>
      <c r="S1538" s="7"/>
      <c r="T1538" s="95"/>
      <c r="U1538" s="7"/>
      <c r="V1538" s="7"/>
      <c r="W1538" s="7"/>
      <c r="X1538" s="7"/>
      <c r="Y1538" s="7"/>
      <c r="Z1538" s="7"/>
      <c r="AA1538" s="7"/>
      <c r="AB1538" s="7"/>
      <c r="AC1538" s="7"/>
      <c r="AD1538" s="7"/>
      <c r="AE1538" s="7"/>
      <c r="AF1538" s="7"/>
      <c r="AG1538" s="7"/>
      <c r="AH1538" s="7"/>
      <c r="AI1538" s="7"/>
      <c r="AJ1538" s="7"/>
      <c r="AK1538" s="7"/>
      <c r="AL1538" s="7"/>
      <c r="AM1538" s="7"/>
      <c r="AN1538" s="7"/>
      <c r="AO1538" s="7"/>
      <c r="AP1538" s="7"/>
      <c r="AQ1538" s="7"/>
    </row>
    <row r="1539">
      <c r="A1539" s="7"/>
      <c r="B1539" s="450"/>
      <c r="C1539" s="450"/>
      <c r="D1539" s="450"/>
      <c r="E1539" s="7"/>
      <c r="F1539" s="7"/>
      <c r="G1539" s="7"/>
      <c r="H1539" s="7"/>
      <c r="I1539" s="7"/>
      <c r="J1539" s="7"/>
      <c r="K1539" s="7"/>
      <c r="L1539" s="1733"/>
      <c r="M1539" s="7"/>
      <c r="N1539" s="7"/>
      <c r="O1539" s="7"/>
      <c r="P1539" s="7"/>
      <c r="Q1539" s="7"/>
      <c r="R1539" s="7"/>
      <c r="S1539" s="7"/>
      <c r="T1539" s="95"/>
      <c r="U1539" s="7"/>
      <c r="V1539" s="7"/>
      <c r="W1539" s="7"/>
      <c r="X1539" s="7"/>
      <c r="Y1539" s="7"/>
      <c r="Z1539" s="7"/>
      <c r="AA1539" s="7"/>
      <c r="AB1539" s="7"/>
      <c r="AC1539" s="7"/>
      <c r="AD1539" s="7"/>
      <c r="AE1539" s="7"/>
      <c r="AF1539" s="7"/>
      <c r="AG1539" s="7"/>
      <c r="AH1539" s="7"/>
      <c r="AI1539" s="7"/>
      <c r="AJ1539" s="7"/>
      <c r="AK1539" s="7"/>
      <c r="AL1539" s="7"/>
      <c r="AM1539" s="7"/>
      <c r="AN1539" s="7"/>
      <c r="AO1539" s="7"/>
      <c r="AP1539" s="7"/>
      <c r="AQ1539" s="7"/>
    </row>
    <row r="1540">
      <c r="A1540" s="7"/>
      <c r="B1540" s="450"/>
      <c r="C1540" s="450"/>
      <c r="D1540" s="450"/>
      <c r="E1540" s="7"/>
      <c r="F1540" s="7"/>
      <c r="G1540" s="7"/>
      <c r="H1540" s="7"/>
      <c r="I1540" s="7"/>
      <c r="J1540" s="7"/>
      <c r="K1540" s="7"/>
      <c r="L1540" s="1733"/>
      <c r="M1540" s="7"/>
      <c r="N1540" s="7"/>
      <c r="O1540" s="7"/>
      <c r="P1540" s="7"/>
      <c r="Q1540" s="7"/>
      <c r="R1540" s="7"/>
      <c r="S1540" s="7"/>
      <c r="T1540" s="95"/>
      <c r="U1540" s="7"/>
      <c r="V1540" s="7"/>
      <c r="W1540" s="7"/>
      <c r="X1540" s="7"/>
      <c r="Y1540" s="7"/>
      <c r="Z1540" s="7"/>
      <c r="AA1540" s="7"/>
      <c r="AB1540" s="7"/>
      <c r="AC1540" s="7"/>
      <c r="AD1540" s="7"/>
      <c r="AE1540" s="7"/>
      <c r="AF1540" s="7"/>
      <c r="AG1540" s="7"/>
      <c r="AH1540" s="7"/>
      <c r="AI1540" s="7"/>
      <c r="AJ1540" s="7"/>
      <c r="AK1540" s="7"/>
      <c r="AL1540" s="7"/>
      <c r="AM1540" s="7"/>
      <c r="AN1540" s="7"/>
      <c r="AO1540" s="7"/>
      <c r="AP1540" s="7"/>
      <c r="AQ1540" s="7"/>
    </row>
    <row r="1541">
      <c r="A1541" s="7"/>
      <c r="B1541" s="450"/>
      <c r="C1541" s="450"/>
      <c r="D1541" s="450"/>
      <c r="E1541" s="7"/>
      <c r="F1541" s="7"/>
      <c r="G1541" s="7"/>
      <c r="H1541" s="7"/>
      <c r="I1541" s="7"/>
      <c r="J1541" s="7"/>
      <c r="K1541" s="7"/>
      <c r="L1541" s="1733"/>
      <c r="M1541" s="7"/>
      <c r="N1541" s="7"/>
      <c r="O1541" s="7"/>
      <c r="P1541" s="7"/>
      <c r="Q1541" s="7"/>
      <c r="R1541" s="7"/>
      <c r="S1541" s="7"/>
      <c r="T1541" s="95"/>
      <c r="U1541" s="7"/>
      <c r="V1541" s="7"/>
      <c r="W1541" s="7"/>
      <c r="X1541" s="7"/>
      <c r="Y1541" s="7"/>
      <c r="Z1541" s="7"/>
      <c r="AA1541" s="7"/>
      <c r="AB1541" s="7"/>
      <c r="AC1541" s="7"/>
      <c r="AD1541" s="7"/>
      <c r="AE1541" s="7"/>
      <c r="AF1541" s="7"/>
      <c r="AG1541" s="7"/>
      <c r="AH1541" s="7"/>
      <c r="AI1541" s="7"/>
      <c r="AJ1541" s="7"/>
      <c r="AK1541" s="7"/>
      <c r="AL1541" s="7"/>
      <c r="AM1541" s="7"/>
      <c r="AN1541" s="7"/>
      <c r="AO1541" s="7"/>
      <c r="AP1541" s="7"/>
      <c r="AQ1541" s="7"/>
    </row>
    <row r="1542">
      <c r="A1542" s="7"/>
      <c r="B1542" s="450"/>
      <c r="C1542" s="450"/>
      <c r="D1542" s="450"/>
      <c r="E1542" s="7"/>
      <c r="F1542" s="7"/>
      <c r="G1542" s="7"/>
      <c r="H1542" s="7"/>
      <c r="I1542" s="7"/>
      <c r="J1542" s="7"/>
      <c r="K1542" s="7"/>
      <c r="L1542" s="1733"/>
      <c r="M1542" s="7"/>
      <c r="N1542" s="7"/>
      <c r="O1542" s="7"/>
      <c r="P1542" s="7"/>
      <c r="Q1542" s="7"/>
      <c r="R1542" s="7"/>
      <c r="S1542" s="7"/>
      <c r="T1542" s="95"/>
      <c r="U1542" s="7"/>
      <c r="V1542" s="7"/>
      <c r="W1542" s="7"/>
      <c r="X1542" s="7"/>
      <c r="Y1542" s="7"/>
      <c r="Z1542" s="7"/>
      <c r="AA1542" s="7"/>
      <c r="AB1542" s="7"/>
      <c r="AC1542" s="7"/>
      <c r="AD1542" s="7"/>
      <c r="AE1542" s="7"/>
      <c r="AF1542" s="7"/>
      <c r="AG1542" s="7"/>
      <c r="AH1542" s="7"/>
      <c r="AI1542" s="7"/>
      <c r="AJ1542" s="7"/>
      <c r="AK1542" s="7"/>
      <c r="AL1542" s="7"/>
      <c r="AM1542" s="7"/>
      <c r="AN1542" s="7"/>
      <c r="AO1542" s="7"/>
      <c r="AP1542" s="7"/>
      <c r="AQ1542" s="7"/>
    </row>
    <row r="1543">
      <c r="A1543" s="7"/>
      <c r="B1543" s="450"/>
      <c r="C1543" s="450"/>
      <c r="D1543" s="450"/>
      <c r="E1543" s="7"/>
      <c r="F1543" s="7"/>
      <c r="G1543" s="7"/>
      <c r="H1543" s="7"/>
      <c r="I1543" s="7"/>
      <c r="J1543" s="7"/>
      <c r="K1543" s="7"/>
      <c r="L1543" s="1733"/>
      <c r="M1543" s="7"/>
      <c r="N1543" s="7"/>
      <c r="O1543" s="7"/>
      <c r="P1543" s="7"/>
      <c r="Q1543" s="7"/>
      <c r="R1543" s="7"/>
      <c r="S1543" s="7"/>
      <c r="T1543" s="95"/>
      <c r="U1543" s="7"/>
      <c r="V1543" s="7"/>
      <c r="W1543" s="7"/>
      <c r="X1543" s="7"/>
      <c r="Y1543" s="7"/>
      <c r="Z1543" s="7"/>
      <c r="AA1543" s="7"/>
      <c r="AB1543" s="7"/>
      <c r="AC1543" s="7"/>
      <c r="AD1543" s="7"/>
      <c r="AE1543" s="7"/>
      <c r="AF1543" s="7"/>
      <c r="AG1543" s="7"/>
      <c r="AH1543" s="7"/>
      <c r="AI1543" s="7"/>
      <c r="AJ1543" s="7"/>
      <c r="AK1543" s="7"/>
      <c r="AL1543" s="7"/>
      <c r="AM1543" s="7"/>
      <c r="AN1543" s="7"/>
      <c r="AO1543" s="7"/>
      <c r="AP1543" s="7"/>
      <c r="AQ1543" s="7"/>
    </row>
    <row r="1544">
      <c r="A1544" s="7"/>
      <c r="B1544" s="450"/>
      <c r="C1544" s="450"/>
      <c r="D1544" s="450"/>
      <c r="E1544" s="7"/>
      <c r="F1544" s="7"/>
      <c r="G1544" s="7"/>
      <c r="H1544" s="7"/>
      <c r="I1544" s="7"/>
      <c r="J1544" s="7"/>
      <c r="K1544" s="7"/>
      <c r="L1544" s="1733"/>
      <c r="M1544" s="7"/>
      <c r="N1544" s="7"/>
      <c r="O1544" s="7"/>
      <c r="P1544" s="7"/>
      <c r="Q1544" s="7"/>
      <c r="R1544" s="7"/>
      <c r="S1544" s="7"/>
      <c r="T1544" s="95"/>
      <c r="U1544" s="7"/>
      <c r="V1544" s="7"/>
      <c r="W1544" s="7"/>
      <c r="X1544" s="7"/>
      <c r="Y1544" s="7"/>
      <c r="Z1544" s="7"/>
      <c r="AA1544" s="7"/>
      <c r="AB1544" s="7"/>
      <c r="AC1544" s="7"/>
      <c r="AD1544" s="7"/>
      <c r="AE1544" s="7"/>
      <c r="AF1544" s="7"/>
      <c r="AG1544" s="7"/>
      <c r="AH1544" s="7"/>
      <c r="AI1544" s="7"/>
      <c r="AJ1544" s="7"/>
      <c r="AK1544" s="7"/>
      <c r="AL1544" s="7"/>
      <c r="AM1544" s="7"/>
      <c r="AN1544" s="7"/>
      <c r="AO1544" s="7"/>
      <c r="AP1544" s="7"/>
      <c r="AQ1544" s="7"/>
    </row>
    <row r="1545">
      <c r="A1545" s="7"/>
      <c r="B1545" s="450"/>
      <c r="C1545" s="450"/>
      <c r="D1545" s="450"/>
      <c r="E1545" s="7"/>
      <c r="F1545" s="7"/>
      <c r="G1545" s="7"/>
      <c r="H1545" s="7"/>
      <c r="I1545" s="7"/>
      <c r="J1545" s="7"/>
      <c r="K1545" s="7"/>
      <c r="L1545" s="1733"/>
      <c r="M1545" s="7"/>
      <c r="N1545" s="7"/>
      <c r="O1545" s="7"/>
      <c r="P1545" s="7"/>
      <c r="Q1545" s="7"/>
      <c r="R1545" s="7"/>
      <c r="S1545" s="7"/>
      <c r="T1545" s="95"/>
      <c r="U1545" s="7"/>
      <c r="V1545" s="7"/>
      <c r="W1545" s="7"/>
      <c r="X1545" s="7"/>
      <c r="Y1545" s="7"/>
      <c r="Z1545" s="7"/>
      <c r="AA1545" s="7"/>
      <c r="AB1545" s="7"/>
      <c r="AC1545" s="7"/>
      <c r="AD1545" s="7"/>
      <c r="AE1545" s="7"/>
      <c r="AF1545" s="7"/>
      <c r="AG1545" s="7"/>
      <c r="AH1545" s="7"/>
      <c r="AI1545" s="7"/>
      <c r="AJ1545" s="7"/>
      <c r="AK1545" s="7"/>
      <c r="AL1545" s="7"/>
      <c r="AM1545" s="7"/>
      <c r="AN1545" s="7"/>
      <c r="AO1545" s="7"/>
      <c r="AP1545" s="7"/>
      <c r="AQ1545" s="7"/>
    </row>
    <row r="1546">
      <c r="A1546" s="7"/>
      <c r="B1546" s="450"/>
      <c r="C1546" s="450"/>
      <c r="D1546" s="450"/>
      <c r="E1546" s="7"/>
      <c r="F1546" s="7"/>
      <c r="G1546" s="7"/>
      <c r="H1546" s="7"/>
      <c r="I1546" s="7"/>
      <c r="J1546" s="7"/>
      <c r="K1546" s="7"/>
      <c r="L1546" s="1733"/>
      <c r="M1546" s="7"/>
      <c r="N1546" s="7"/>
      <c r="O1546" s="7"/>
      <c r="P1546" s="7"/>
      <c r="Q1546" s="7"/>
      <c r="R1546" s="7"/>
      <c r="S1546" s="7"/>
      <c r="T1546" s="95"/>
      <c r="U1546" s="7"/>
      <c r="V1546" s="7"/>
      <c r="W1546" s="7"/>
      <c r="X1546" s="7"/>
      <c r="Y1546" s="7"/>
      <c r="Z1546" s="7"/>
      <c r="AA1546" s="7"/>
      <c r="AB1546" s="7"/>
      <c r="AC1546" s="7"/>
      <c r="AD1546" s="7"/>
      <c r="AE1546" s="7"/>
      <c r="AF1546" s="7"/>
      <c r="AG1546" s="7"/>
      <c r="AH1546" s="7"/>
      <c r="AI1546" s="7"/>
      <c r="AJ1546" s="7"/>
      <c r="AK1546" s="7"/>
      <c r="AL1546" s="7"/>
      <c r="AM1546" s="7"/>
      <c r="AN1546" s="7"/>
      <c r="AO1546" s="7"/>
      <c r="AP1546" s="7"/>
      <c r="AQ1546" s="7"/>
    </row>
    <row r="1547">
      <c r="A1547" s="7"/>
      <c r="B1547" s="450"/>
      <c r="C1547" s="450"/>
      <c r="D1547" s="450"/>
      <c r="E1547" s="7"/>
      <c r="F1547" s="7"/>
      <c r="G1547" s="7"/>
      <c r="H1547" s="7"/>
      <c r="I1547" s="7"/>
      <c r="J1547" s="7"/>
      <c r="K1547" s="7"/>
      <c r="L1547" s="1733"/>
      <c r="M1547" s="7"/>
      <c r="N1547" s="7"/>
      <c r="O1547" s="7"/>
      <c r="P1547" s="7"/>
      <c r="Q1547" s="7"/>
      <c r="R1547" s="7"/>
      <c r="S1547" s="7"/>
      <c r="T1547" s="95"/>
      <c r="U1547" s="7"/>
      <c r="V1547" s="7"/>
      <c r="W1547" s="7"/>
      <c r="X1547" s="7"/>
      <c r="Y1547" s="7"/>
      <c r="Z1547" s="7"/>
      <c r="AA1547" s="7"/>
      <c r="AB1547" s="7"/>
      <c r="AC1547" s="7"/>
      <c r="AD1547" s="7"/>
      <c r="AE1547" s="7"/>
      <c r="AF1547" s="7"/>
      <c r="AG1547" s="7"/>
      <c r="AH1547" s="7"/>
      <c r="AI1547" s="7"/>
      <c r="AJ1547" s="7"/>
      <c r="AK1547" s="7"/>
      <c r="AL1547" s="7"/>
      <c r="AM1547" s="7"/>
      <c r="AN1547" s="7"/>
      <c r="AO1547" s="7"/>
      <c r="AP1547" s="7"/>
      <c r="AQ1547" s="7"/>
    </row>
    <row r="1548">
      <c r="A1548" s="7"/>
      <c r="B1548" s="450"/>
      <c r="C1548" s="450"/>
      <c r="D1548" s="450"/>
      <c r="E1548" s="7"/>
      <c r="F1548" s="7"/>
      <c r="G1548" s="7"/>
      <c r="H1548" s="7"/>
      <c r="I1548" s="7"/>
      <c r="J1548" s="7"/>
      <c r="K1548" s="7"/>
      <c r="L1548" s="1733"/>
      <c r="M1548" s="7"/>
      <c r="N1548" s="7"/>
      <c r="O1548" s="7"/>
      <c r="P1548" s="7"/>
      <c r="Q1548" s="7"/>
      <c r="R1548" s="7"/>
      <c r="S1548" s="7"/>
      <c r="T1548" s="95"/>
      <c r="U1548" s="7"/>
      <c r="V1548" s="7"/>
      <c r="W1548" s="7"/>
      <c r="X1548" s="7"/>
      <c r="Y1548" s="7"/>
      <c r="Z1548" s="7"/>
      <c r="AA1548" s="7"/>
      <c r="AB1548" s="7"/>
      <c r="AC1548" s="7"/>
      <c r="AD1548" s="7"/>
      <c r="AE1548" s="7"/>
      <c r="AF1548" s="7"/>
      <c r="AG1548" s="7"/>
      <c r="AH1548" s="7"/>
      <c r="AI1548" s="7"/>
      <c r="AJ1548" s="7"/>
      <c r="AK1548" s="7"/>
      <c r="AL1548" s="7"/>
      <c r="AM1548" s="7"/>
      <c r="AN1548" s="7"/>
      <c r="AO1548" s="7"/>
      <c r="AP1548" s="7"/>
      <c r="AQ1548" s="7"/>
    </row>
    <row r="1549">
      <c r="A1549" s="7"/>
      <c r="B1549" s="450"/>
      <c r="C1549" s="450"/>
      <c r="D1549" s="450"/>
      <c r="E1549" s="7"/>
      <c r="F1549" s="7"/>
      <c r="G1549" s="7"/>
      <c r="H1549" s="7"/>
      <c r="I1549" s="7"/>
      <c r="J1549" s="7"/>
      <c r="K1549" s="7"/>
      <c r="L1549" s="1733"/>
      <c r="M1549" s="7"/>
      <c r="N1549" s="7"/>
      <c r="O1549" s="7"/>
      <c r="P1549" s="7"/>
      <c r="Q1549" s="7"/>
      <c r="R1549" s="7"/>
      <c r="S1549" s="7"/>
      <c r="T1549" s="95"/>
      <c r="U1549" s="7"/>
      <c r="V1549" s="7"/>
      <c r="W1549" s="7"/>
      <c r="X1549" s="7"/>
      <c r="Y1549" s="7"/>
      <c r="Z1549" s="7"/>
      <c r="AA1549" s="7"/>
      <c r="AB1549" s="7"/>
      <c r="AC1549" s="7"/>
      <c r="AD1549" s="7"/>
      <c r="AE1549" s="7"/>
      <c r="AF1549" s="7"/>
      <c r="AG1549" s="7"/>
      <c r="AH1549" s="7"/>
      <c r="AI1549" s="7"/>
      <c r="AJ1549" s="7"/>
      <c r="AK1549" s="7"/>
      <c r="AL1549" s="7"/>
      <c r="AM1549" s="7"/>
      <c r="AN1549" s="7"/>
      <c r="AO1549" s="7"/>
      <c r="AP1549" s="7"/>
      <c r="AQ1549" s="7"/>
    </row>
    <row r="1550">
      <c r="A1550" s="7"/>
      <c r="B1550" s="450"/>
      <c r="C1550" s="450"/>
      <c r="D1550" s="450"/>
      <c r="E1550" s="7"/>
      <c r="F1550" s="7"/>
      <c r="G1550" s="7"/>
      <c r="H1550" s="7"/>
      <c r="I1550" s="7"/>
      <c r="J1550" s="7"/>
      <c r="K1550" s="7"/>
      <c r="L1550" s="1733"/>
      <c r="M1550" s="7"/>
      <c r="N1550" s="7"/>
      <c r="O1550" s="7"/>
      <c r="P1550" s="7"/>
      <c r="Q1550" s="7"/>
      <c r="R1550" s="7"/>
      <c r="S1550" s="7"/>
      <c r="T1550" s="95"/>
      <c r="U1550" s="7"/>
      <c r="V1550" s="7"/>
      <c r="W1550" s="7"/>
      <c r="X1550" s="7"/>
      <c r="Y1550" s="7"/>
      <c r="Z1550" s="7"/>
      <c r="AA1550" s="7"/>
      <c r="AB1550" s="7"/>
      <c r="AC1550" s="7"/>
      <c r="AD1550" s="7"/>
      <c r="AE1550" s="7"/>
      <c r="AF1550" s="7"/>
      <c r="AG1550" s="7"/>
      <c r="AH1550" s="7"/>
      <c r="AI1550" s="7"/>
      <c r="AJ1550" s="7"/>
      <c r="AK1550" s="7"/>
      <c r="AL1550" s="7"/>
      <c r="AM1550" s="7"/>
      <c r="AN1550" s="7"/>
      <c r="AO1550" s="7"/>
      <c r="AP1550" s="7"/>
      <c r="AQ1550" s="7"/>
    </row>
    <row r="1551">
      <c r="A1551" s="7"/>
      <c r="B1551" s="450"/>
      <c r="C1551" s="450"/>
      <c r="D1551" s="450"/>
      <c r="E1551" s="7"/>
      <c r="F1551" s="7"/>
      <c r="G1551" s="7"/>
      <c r="H1551" s="7"/>
      <c r="I1551" s="7"/>
      <c r="J1551" s="7"/>
      <c r="K1551" s="7"/>
      <c r="L1551" s="1733"/>
      <c r="M1551" s="7"/>
      <c r="N1551" s="7"/>
      <c r="O1551" s="7"/>
      <c r="P1551" s="7"/>
      <c r="Q1551" s="7"/>
      <c r="R1551" s="7"/>
      <c r="S1551" s="7"/>
      <c r="T1551" s="95"/>
      <c r="U1551" s="7"/>
      <c r="V1551" s="7"/>
      <c r="W1551" s="7"/>
      <c r="X1551" s="7"/>
      <c r="Y1551" s="7"/>
      <c r="Z1551" s="7"/>
      <c r="AA1551" s="7"/>
      <c r="AB1551" s="7"/>
      <c r="AC1551" s="7"/>
      <c r="AD1551" s="7"/>
      <c r="AE1551" s="7"/>
      <c r="AF1551" s="7"/>
      <c r="AG1551" s="7"/>
      <c r="AH1551" s="7"/>
      <c r="AI1551" s="7"/>
      <c r="AJ1551" s="7"/>
      <c r="AK1551" s="7"/>
      <c r="AL1551" s="7"/>
      <c r="AM1551" s="7"/>
      <c r="AN1551" s="7"/>
      <c r="AO1551" s="7"/>
      <c r="AP1551" s="7"/>
      <c r="AQ1551" s="7"/>
    </row>
    <row r="1552">
      <c r="A1552" s="7"/>
      <c r="B1552" s="450"/>
      <c r="C1552" s="450"/>
      <c r="D1552" s="450"/>
      <c r="E1552" s="7"/>
      <c r="F1552" s="7"/>
      <c r="G1552" s="7"/>
      <c r="H1552" s="7"/>
      <c r="I1552" s="7"/>
      <c r="J1552" s="7"/>
      <c r="K1552" s="7"/>
      <c r="L1552" s="1733"/>
      <c r="M1552" s="7"/>
      <c r="N1552" s="7"/>
      <c r="O1552" s="7"/>
      <c r="P1552" s="7"/>
      <c r="Q1552" s="7"/>
      <c r="R1552" s="7"/>
      <c r="S1552" s="7"/>
      <c r="T1552" s="95"/>
      <c r="U1552" s="7"/>
      <c r="V1552" s="7"/>
      <c r="W1552" s="7"/>
      <c r="X1552" s="7"/>
      <c r="Y1552" s="7"/>
      <c r="Z1552" s="7"/>
      <c r="AA1552" s="7"/>
      <c r="AB1552" s="7"/>
      <c r="AC1552" s="7"/>
      <c r="AD1552" s="7"/>
      <c r="AE1552" s="7"/>
      <c r="AF1552" s="7"/>
      <c r="AG1552" s="7"/>
      <c r="AH1552" s="7"/>
      <c r="AI1552" s="7"/>
      <c r="AJ1552" s="7"/>
      <c r="AK1552" s="7"/>
      <c r="AL1552" s="7"/>
      <c r="AM1552" s="7"/>
      <c r="AN1552" s="7"/>
      <c r="AO1552" s="7"/>
      <c r="AP1552" s="7"/>
      <c r="AQ1552" s="7"/>
    </row>
    <row r="1553">
      <c r="A1553" s="7"/>
      <c r="B1553" s="450"/>
      <c r="C1553" s="450"/>
      <c r="D1553" s="450"/>
      <c r="E1553" s="7"/>
      <c r="F1553" s="7"/>
      <c r="G1553" s="7"/>
      <c r="H1553" s="7"/>
      <c r="I1553" s="7"/>
      <c r="J1553" s="7"/>
      <c r="K1553" s="7"/>
      <c r="L1553" s="1733"/>
      <c r="M1553" s="7"/>
      <c r="N1553" s="7"/>
      <c r="O1553" s="7"/>
      <c r="P1553" s="7"/>
      <c r="Q1553" s="7"/>
      <c r="R1553" s="7"/>
      <c r="S1553" s="7"/>
      <c r="T1553" s="95"/>
      <c r="U1553" s="7"/>
      <c r="V1553" s="7"/>
      <c r="W1553" s="7"/>
      <c r="X1553" s="7"/>
      <c r="Y1553" s="7"/>
      <c r="Z1553" s="7"/>
      <c r="AA1553" s="7"/>
      <c r="AB1553" s="7"/>
      <c r="AC1553" s="7"/>
      <c r="AD1553" s="7"/>
      <c r="AE1553" s="7"/>
      <c r="AF1553" s="7"/>
      <c r="AG1553" s="7"/>
      <c r="AH1553" s="7"/>
      <c r="AI1553" s="7"/>
      <c r="AJ1553" s="7"/>
      <c r="AK1553" s="7"/>
      <c r="AL1553" s="7"/>
      <c r="AM1553" s="7"/>
      <c r="AN1553" s="7"/>
      <c r="AO1553" s="7"/>
      <c r="AP1553" s="7"/>
      <c r="AQ1553" s="7"/>
    </row>
    <row r="1554">
      <c r="A1554" s="7"/>
      <c r="B1554" s="450"/>
      <c r="C1554" s="450"/>
      <c r="D1554" s="450"/>
      <c r="E1554" s="7"/>
      <c r="F1554" s="7"/>
      <c r="G1554" s="7"/>
      <c r="H1554" s="7"/>
      <c r="I1554" s="7"/>
      <c r="J1554" s="7"/>
      <c r="K1554" s="7"/>
      <c r="L1554" s="1733"/>
      <c r="M1554" s="7"/>
      <c r="N1554" s="7"/>
      <c r="O1554" s="7"/>
      <c r="P1554" s="7"/>
      <c r="Q1554" s="7"/>
      <c r="R1554" s="7"/>
      <c r="S1554" s="7"/>
      <c r="T1554" s="95"/>
      <c r="U1554" s="7"/>
      <c r="V1554" s="7"/>
      <c r="W1554" s="7"/>
      <c r="X1554" s="7"/>
      <c r="Y1554" s="7"/>
      <c r="Z1554" s="7"/>
      <c r="AA1554" s="7"/>
      <c r="AB1554" s="7"/>
      <c r="AC1554" s="7"/>
      <c r="AD1554" s="7"/>
      <c r="AE1554" s="7"/>
      <c r="AF1554" s="7"/>
      <c r="AG1554" s="7"/>
      <c r="AH1554" s="7"/>
      <c r="AI1554" s="7"/>
      <c r="AJ1554" s="7"/>
      <c r="AK1554" s="7"/>
      <c r="AL1554" s="7"/>
      <c r="AM1554" s="7"/>
      <c r="AN1554" s="7"/>
      <c r="AO1554" s="7"/>
      <c r="AP1554" s="7"/>
      <c r="AQ1554" s="7"/>
    </row>
    <row r="1555">
      <c r="A1555" s="7"/>
      <c r="B1555" s="450"/>
      <c r="C1555" s="450"/>
      <c r="D1555" s="450"/>
      <c r="E1555" s="7"/>
      <c r="F1555" s="7"/>
      <c r="G1555" s="7"/>
      <c r="H1555" s="7"/>
      <c r="I1555" s="7"/>
      <c r="J1555" s="7"/>
      <c r="K1555" s="7"/>
      <c r="L1555" s="1733"/>
      <c r="M1555" s="7"/>
      <c r="N1555" s="7"/>
      <c r="O1555" s="7"/>
      <c r="P1555" s="7"/>
      <c r="Q1555" s="7"/>
      <c r="R1555" s="7"/>
      <c r="S1555" s="7"/>
      <c r="T1555" s="95"/>
      <c r="U1555" s="7"/>
      <c r="V1555" s="7"/>
      <c r="W1555" s="7"/>
      <c r="X1555" s="7"/>
      <c r="Y1555" s="7"/>
      <c r="Z1555" s="7"/>
      <c r="AA1555" s="7"/>
      <c r="AB1555" s="7"/>
      <c r="AC1555" s="7"/>
      <c r="AD1555" s="7"/>
      <c r="AE1555" s="7"/>
      <c r="AF1555" s="7"/>
      <c r="AG1555" s="7"/>
      <c r="AH1555" s="7"/>
      <c r="AI1555" s="7"/>
      <c r="AJ1555" s="7"/>
      <c r="AK1555" s="7"/>
      <c r="AL1555" s="7"/>
      <c r="AM1555" s="7"/>
      <c r="AN1555" s="7"/>
      <c r="AO1555" s="7"/>
      <c r="AP1555" s="7"/>
      <c r="AQ1555" s="7"/>
    </row>
    <row r="1556">
      <c r="A1556" s="7"/>
      <c r="B1556" s="450"/>
      <c r="C1556" s="450"/>
      <c r="D1556" s="450"/>
      <c r="E1556" s="7"/>
      <c r="F1556" s="7"/>
      <c r="G1556" s="7"/>
      <c r="H1556" s="7"/>
      <c r="I1556" s="7"/>
      <c r="J1556" s="7"/>
      <c r="K1556" s="7"/>
      <c r="L1556" s="1733"/>
      <c r="M1556" s="7"/>
      <c r="N1556" s="7"/>
      <c r="O1556" s="7"/>
      <c r="P1556" s="7"/>
      <c r="Q1556" s="7"/>
      <c r="R1556" s="7"/>
      <c r="S1556" s="7"/>
      <c r="T1556" s="95"/>
      <c r="U1556" s="7"/>
      <c r="V1556" s="7"/>
      <c r="W1556" s="7"/>
      <c r="X1556" s="7"/>
      <c r="Y1556" s="7"/>
      <c r="Z1556" s="7"/>
      <c r="AA1556" s="7"/>
      <c r="AB1556" s="7"/>
      <c r="AC1556" s="7"/>
      <c r="AD1556" s="7"/>
      <c r="AE1556" s="7"/>
      <c r="AF1556" s="7"/>
      <c r="AG1556" s="7"/>
      <c r="AH1556" s="7"/>
      <c r="AI1556" s="7"/>
      <c r="AJ1556" s="7"/>
      <c r="AK1556" s="7"/>
      <c r="AL1556" s="7"/>
      <c r="AM1556" s="7"/>
      <c r="AN1556" s="7"/>
      <c r="AO1556" s="7"/>
      <c r="AP1556" s="7"/>
      <c r="AQ1556" s="7"/>
    </row>
    <row r="1557">
      <c r="A1557" s="7"/>
      <c r="B1557" s="450"/>
      <c r="C1557" s="450"/>
      <c r="D1557" s="450"/>
      <c r="E1557" s="7"/>
      <c r="F1557" s="7"/>
      <c r="G1557" s="7"/>
      <c r="H1557" s="7"/>
      <c r="I1557" s="7"/>
      <c r="J1557" s="7"/>
      <c r="K1557" s="7"/>
      <c r="L1557" s="1733"/>
      <c r="M1557" s="7"/>
      <c r="N1557" s="7"/>
      <c r="O1557" s="7"/>
      <c r="P1557" s="7"/>
      <c r="Q1557" s="7"/>
      <c r="R1557" s="7"/>
      <c r="S1557" s="7"/>
      <c r="T1557" s="95"/>
      <c r="U1557" s="7"/>
      <c r="V1557" s="7"/>
      <c r="W1557" s="7"/>
      <c r="X1557" s="7"/>
      <c r="Y1557" s="7"/>
      <c r="Z1557" s="7"/>
      <c r="AA1557" s="7"/>
      <c r="AB1557" s="7"/>
      <c r="AC1557" s="7"/>
      <c r="AD1557" s="7"/>
      <c r="AE1557" s="7"/>
      <c r="AF1557" s="7"/>
      <c r="AG1557" s="7"/>
      <c r="AH1557" s="7"/>
      <c r="AI1557" s="7"/>
      <c r="AJ1557" s="7"/>
      <c r="AK1557" s="7"/>
      <c r="AL1557" s="7"/>
      <c r="AM1557" s="7"/>
      <c r="AN1557" s="7"/>
      <c r="AO1557" s="7"/>
      <c r="AP1557" s="7"/>
      <c r="AQ1557" s="7"/>
    </row>
    <row r="1558">
      <c r="A1558" s="7"/>
      <c r="B1558" s="450"/>
      <c r="C1558" s="450"/>
      <c r="D1558" s="450"/>
      <c r="E1558" s="7"/>
      <c r="F1558" s="7"/>
      <c r="G1558" s="7"/>
      <c r="H1558" s="7"/>
      <c r="I1558" s="7"/>
      <c r="J1558" s="7"/>
      <c r="K1558" s="7"/>
      <c r="L1558" s="1733"/>
      <c r="M1558" s="7"/>
      <c r="N1558" s="7"/>
      <c r="O1558" s="7"/>
      <c r="P1558" s="7"/>
      <c r="Q1558" s="7"/>
      <c r="R1558" s="7"/>
      <c r="S1558" s="7"/>
      <c r="T1558" s="95"/>
      <c r="U1558" s="7"/>
      <c r="V1558" s="7"/>
      <c r="W1558" s="7"/>
      <c r="X1558" s="7"/>
      <c r="Y1558" s="7"/>
      <c r="Z1558" s="7"/>
      <c r="AA1558" s="7"/>
      <c r="AB1558" s="7"/>
      <c r="AC1558" s="7"/>
      <c r="AD1558" s="7"/>
      <c r="AE1558" s="7"/>
      <c r="AF1558" s="7"/>
      <c r="AG1558" s="7"/>
      <c r="AH1558" s="7"/>
      <c r="AI1558" s="7"/>
      <c r="AJ1558" s="7"/>
      <c r="AK1558" s="7"/>
      <c r="AL1558" s="7"/>
      <c r="AM1558" s="7"/>
      <c r="AN1558" s="7"/>
      <c r="AO1558" s="7"/>
      <c r="AP1558" s="7"/>
      <c r="AQ1558" s="7"/>
    </row>
    <row r="1559">
      <c r="A1559" s="7"/>
      <c r="B1559" s="450"/>
      <c r="C1559" s="450"/>
      <c r="D1559" s="450"/>
      <c r="E1559" s="7"/>
      <c r="F1559" s="7"/>
      <c r="G1559" s="7"/>
      <c r="H1559" s="7"/>
      <c r="I1559" s="7"/>
      <c r="J1559" s="7"/>
      <c r="K1559" s="7"/>
      <c r="L1559" s="1733"/>
      <c r="M1559" s="7"/>
      <c r="N1559" s="7"/>
      <c r="O1559" s="7"/>
      <c r="P1559" s="7"/>
      <c r="Q1559" s="7"/>
      <c r="R1559" s="7"/>
      <c r="S1559" s="7"/>
      <c r="T1559" s="95"/>
      <c r="U1559" s="7"/>
      <c r="V1559" s="7"/>
      <c r="W1559" s="7"/>
      <c r="X1559" s="7"/>
      <c r="Y1559" s="7"/>
      <c r="Z1559" s="7"/>
      <c r="AA1559" s="7"/>
      <c r="AB1559" s="7"/>
      <c r="AC1559" s="7"/>
      <c r="AD1559" s="7"/>
      <c r="AE1559" s="7"/>
      <c r="AF1559" s="7"/>
      <c r="AG1559" s="7"/>
      <c r="AH1559" s="7"/>
      <c r="AI1559" s="7"/>
      <c r="AJ1559" s="7"/>
      <c r="AK1559" s="7"/>
      <c r="AL1559" s="7"/>
      <c r="AM1559" s="7"/>
      <c r="AN1559" s="7"/>
      <c r="AO1559" s="7"/>
      <c r="AP1559" s="7"/>
      <c r="AQ1559" s="7"/>
    </row>
    <row r="1560">
      <c r="A1560" s="7"/>
      <c r="B1560" s="450"/>
      <c r="C1560" s="450"/>
      <c r="D1560" s="450"/>
      <c r="E1560" s="7"/>
      <c r="F1560" s="7"/>
      <c r="G1560" s="7"/>
      <c r="H1560" s="7"/>
      <c r="I1560" s="7"/>
      <c r="J1560" s="7"/>
      <c r="K1560" s="7"/>
      <c r="L1560" s="1733"/>
      <c r="M1560" s="7"/>
      <c r="N1560" s="7"/>
      <c r="O1560" s="7"/>
      <c r="P1560" s="7"/>
      <c r="Q1560" s="7"/>
      <c r="R1560" s="7"/>
      <c r="S1560" s="7"/>
      <c r="T1560" s="95"/>
      <c r="U1560" s="7"/>
      <c r="V1560" s="7"/>
      <c r="W1560" s="7"/>
      <c r="X1560" s="7"/>
      <c r="Y1560" s="7"/>
      <c r="Z1560" s="7"/>
      <c r="AA1560" s="7"/>
      <c r="AB1560" s="7"/>
      <c r="AC1560" s="7"/>
      <c r="AD1560" s="7"/>
      <c r="AE1560" s="7"/>
      <c r="AF1560" s="7"/>
      <c r="AG1560" s="7"/>
      <c r="AH1560" s="7"/>
      <c r="AI1560" s="7"/>
      <c r="AJ1560" s="7"/>
      <c r="AK1560" s="7"/>
      <c r="AL1560" s="7"/>
      <c r="AM1560" s="7"/>
      <c r="AN1560" s="7"/>
      <c r="AO1560" s="7"/>
      <c r="AP1560" s="7"/>
      <c r="AQ1560" s="7"/>
    </row>
    <row r="1561">
      <c r="A1561" s="7"/>
      <c r="B1561" s="450"/>
      <c r="C1561" s="450"/>
      <c r="D1561" s="450"/>
      <c r="E1561" s="7"/>
      <c r="F1561" s="7"/>
      <c r="G1561" s="7"/>
      <c r="H1561" s="7"/>
      <c r="I1561" s="7"/>
      <c r="J1561" s="7"/>
      <c r="K1561" s="7"/>
      <c r="L1561" s="1733"/>
      <c r="M1561" s="7"/>
      <c r="N1561" s="7"/>
      <c r="O1561" s="7"/>
      <c r="P1561" s="7"/>
      <c r="Q1561" s="7"/>
      <c r="R1561" s="7"/>
      <c r="S1561" s="7"/>
      <c r="T1561" s="95"/>
      <c r="U1561" s="7"/>
      <c r="V1561" s="7"/>
      <c r="W1561" s="7"/>
      <c r="X1561" s="7"/>
      <c r="Y1561" s="7"/>
      <c r="Z1561" s="7"/>
      <c r="AA1561" s="7"/>
      <c r="AB1561" s="7"/>
      <c r="AC1561" s="7"/>
      <c r="AD1561" s="7"/>
      <c r="AE1561" s="7"/>
      <c r="AF1561" s="7"/>
      <c r="AG1561" s="7"/>
      <c r="AH1561" s="7"/>
      <c r="AI1561" s="7"/>
      <c r="AJ1561" s="7"/>
      <c r="AK1561" s="7"/>
      <c r="AL1561" s="7"/>
      <c r="AM1561" s="7"/>
      <c r="AN1561" s="7"/>
      <c r="AO1561" s="7"/>
      <c r="AP1561" s="7"/>
      <c r="AQ1561" s="7"/>
    </row>
    <row r="1562">
      <c r="A1562" s="7"/>
      <c r="B1562" s="450"/>
      <c r="C1562" s="450"/>
      <c r="D1562" s="450"/>
      <c r="E1562" s="7"/>
      <c r="F1562" s="7"/>
      <c r="G1562" s="7"/>
      <c r="H1562" s="7"/>
      <c r="I1562" s="7"/>
      <c r="J1562" s="7"/>
      <c r="K1562" s="7"/>
      <c r="L1562" s="1733"/>
      <c r="M1562" s="7"/>
      <c r="N1562" s="7"/>
      <c r="O1562" s="7"/>
      <c r="P1562" s="7"/>
      <c r="Q1562" s="7"/>
      <c r="R1562" s="7"/>
      <c r="S1562" s="7"/>
      <c r="T1562" s="95"/>
      <c r="U1562" s="7"/>
      <c r="V1562" s="7"/>
      <c r="W1562" s="7"/>
      <c r="X1562" s="7"/>
      <c r="Y1562" s="7"/>
      <c r="Z1562" s="7"/>
      <c r="AA1562" s="7"/>
      <c r="AB1562" s="7"/>
      <c r="AC1562" s="7"/>
      <c r="AD1562" s="7"/>
      <c r="AE1562" s="7"/>
      <c r="AF1562" s="7"/>
      <c r="AG1562" s="7"/>
      <c r="AH1562" s="7"/>
      <c r="AI1562" s="7"/>
      <c r="AJ1562" s="7"/>
      <c r="AK1562" s="7"/>
      <c r="AL1562" s="7"/>
      <c r="AM1562" s="7"/>
      <c r="AN1562" s="7"/>
      <c r="AO1562" s="7"/>
      <c r="AP1562" s="7"/>
      <c r="AQ1562" s="7"/>
    </row>
    <row r="1563">
      <c r="A1563" s="7"/>
      <c r="B1563" s="450"/>
      <c r="C1563" s="450"/>
      <c r="D1563" s="450"/>
      <c r="E1563" s="7"/>
      <c r="F1563" s="7"/>
      <c r="G1563" s="7"/>
      <c r="H1563" s="7"/>
      <c r="I1563" s="7"/>
      <c r="J1563" s="7"/>
      <c r="K1563" s="7"/>
      <c r="L1563" s="1733"/>
      <c r="M1563" s="7"/>
      <c r="N1563" s="7"/>
      <c r="O1563" s="7"/>
      <c r="P1563" s="7"/>
      <c r="Q1563" s="7"/>
      <c r="R1563" s="7"/>
      <c r="S1563" s="7"/>
      <c r="T1563" s="95"/>
      <c r="U1563" s="7"/>
      <c r="V1563" s="7"/>
      <c r="W1563" s="7"/>
      <c r="X1563" s="7"/>
      <c r="Y1563" s="7"/>
      <c r="Z1563" s="7"/>
      <c r="AA1563" s="7"/>
      <c r="AB1563" s="7"/>
      <c r="AC1563" s="7"/>
      <c r="AD1563" s="7"/>
      <c r="AE1563" s="7"/>
      <c r="AF1563" s="7"/>
      <c r="AG1563" s="7"/>
      <c r="AH1563" s="7"/>
      <c r="AI1563" s="7"/>
      <c r="AJ1563" s="7"/>
      <c r="AK1563" s="7"/>
      <c r="AL1563" s="7"/>
      <c r="AM1563" s="7"/>
      <c r="AN1563" s="7"/>
      <c r="AO1563" s="7"/>
      <c r="AP1563" s="7"/>
      <c r="AQ1563" s="7"/>
    </row>
    <row r="1564">
      <c r="A1564" s="7"/>
      <c r="B1564" s="450"/>
      <c r="C1564" s="450"/>
      <c r="D1564" s="450"/>
      <c r="E1564" s="7"/>
      <c r="F1564" s="7"/>
      <c r="G1564" s="7"/>
      <c r="H1564" s="7"/>
      <c r="I1564" s="7"/>
      <c r="J1564" s="7"/>
      <c r="K1564" s="7"/>
      <c r="L1564" s="1733"/>
      <c r="M1564" s="7"/>
      <c r="N1564" s="7"/>
      <c r="O1564" s="7"/>
      <c r="P1564" s="7"/>
      <c r="Q1564" s="7"/>
      <c r="R1564" s="7"/>
      <c r="S1564" s="7"/>
      <c r="T1564" s="95"/>
      <c r="U1564" s="7"/>
      <c r="V1564" s="7"/>
      <c r="W1564" s="7"/>
      <c r="X1564" s="7"/>
      <c r="Y1564" s="7"/>
      <c r="Z1564" s="7"/>
      <c r="AA1564" s="7"/>
      <c r="AB1564" s="7"/>
      <c r="AC1564" s="7"/>
      <c r="AD1564" s="7"/>
      <c r="AE1564" s="7"/>
      <c r="AF1564" s="7"/>
      <c r="AG1564" s="7"/>
      <c r="AH1564" s="7"/>
      <c r="AI1564" s="7"/>
      <c r="AJ1564" s="7"/>
      <c r="AK1564" s="7"/>
      <c r="AL1564" s="7"/>
      <c r="AM1564" s="7"/>
      <c r="AN1564" s="7"/>
      <c r="AO1564" s="7"/>
      <c r="AP1564" s="7"/>
      <c r="AQ1564" s="7"/>
    </row>
    <row r="1565">
      <c r="A1565" s="7"/>
      <c r="B1565" s="450"/>
      <c r="C1565" s="450"/>
      <c r="D1565" s="450"/>
      <c r="E1565" s="7"/>
      <c r="F1565" s="7"/>
      <c r="G1565" s="7"/>
      <c r="H1565" s="7"/>
      <c r="I1565" s="7"/>
      <c r="J1565" s="7"/>
      <c r="K1565" s="7"/>
      <c r="L1565" s="1733"/>
      <c r="M1565" s="7"/>
      <c r="N1565" s="7"/>
      <c r="O1565" s="7"/>
      <c r="P1565" s="7"/>
      <c r="Q1565" s="7"/>
      <c r="R1565" s="7"/>
      <c r="S1565" s="7"/>
      <c r="T1565" s="95"/>
      <c r="U1565" s="7"/>
      <c r="V1565" s="7"/>
      <c r="W1565" s="7"/>
      <c r="X1565" s="7"/>
      <c r="Y1565" s="7"/>
      <c r="Z1565" s="7"/>
      <c r="AA1565" s="7"/>
      <c r="AB1565" s="7"/>
      <c r="AC1565" s="7"/>
      <c r="AD1565" s="7"/>
      <c r="AE1565" s="7"/>
      <c r="AF1565" s="7"/>
      <c r="AG1565" s="7"/>
      <c r="AH1565" s="7"/>
      <c r="AI1565" s="7"/>
      <c r="AJ1565" s="7"/>
      <c r="AK1565" s="7"/>
      <c r="AL1565" s="7"/>
      <c r="AM1565" s="7"/>
      <c r="AN1565" s="7"/>
      <c r="AO1565" s="7"/>
      <c r="AP1565" s="7"/>
      <c r="AQ1565" s="7"/>
    </row>
    <row r="1566">
      <c r="A1566" s="7"/>
      <c r="B1566" s="450"/>
      <c r="C1566" s="450"/>
      <c r="D1566" s="450"/>
      <c r="E1566" s="7"/>
      <c r="F1566" s="7"/>
      <c r="G1566" s="7"/>
      <c r="H1566" s="7"/>
      <c r="I1566" s="7"/>
      <c r="J1566" s="7"/>
      <c r="K1566" s="7"/>
      <c r="L1566" s="1733"/>
      <c r="M1566" s="7"/>
      <c r="N1566" s="7"/>
      <c r="O1566" s="7"/>
      <c r="P1566" s="7"/>
      <c r="Q1566" s="7"/>
      <c r="R1566" s="7"/>
      <c r="S1566" s="7"/>
      <c r="T1566" s="95"/>
      <c r="U1566" s="7"/>
      <c r="V1566" s="7"/>
      <c r="W1566" s="7"/>
      <c r="X1566" s="7"/>
      <c r="Y1566" s="7"/>
      <c r="Z1566" s="7"/>
      <c r="AA1566" s="7"/>
      <c r="AB1566" s="7"/>
      <c r="AC1566" s="7"/>
      <c r="AD1566" s="7"/>
      <c r="AE1566" s="7"/>
      <c r="AF1566" s="7"/>
      <c r="AG1566" s="7"/>
      <c r="AH1566" s="7"/>
      <c r="AI1566" s="7"/>
      <c r="AJ1566" s="7"/>
      <c r="AK1566" s="7"/>
      <c r="AL1566" s="7"/>
      <c r="AM1566" s="7"/>
      <c r="AN1566" s="7"/>
      <c r="AO1566" s="7"/>
      <c r="AP1566" s="7"/>
      <c r="AQ1566" s="7"/>
    </row>
    <row r="1567">
      <c r="A1567" s="7"/>
      <c r="B1567" s="450"/>
      <c r="C1567" s="450"/>
      <c r="D1567" s="450"/>
      <c r="E1567" s="7"/>
      <c r="F1567" s="7"/>
      <c r="G1567" s="7"/>
      <c r="H1567" s="7"/>
      <c r="I1567" s="7"/>
      <c r="J1567" s="7"/>
      <c r="K1567" s="7"/>
      <c r="L1567" s="1733"/>
      <c r="M1567" s="7"/>
      <c r="N1567" s="7"/>
      <c r="O1567" s="7"/>
      <c r="P1567" s="7"/>
      <c r="Q1567" s="7"/>
      <c r="R1567" s="7"/>
      <c r="S1567" s="7"/>
      <c r="T1567" s="95"/>
      <c r="U1567" s="7"/>
      <c r="V1567" s="7"/>
      <c r="W1567" s="7"/>
      <c r="X1567" s="7"/>
      <c r="Y1567" s="7"/>
      <c r="Z1567" s="7"/>
      <c r="AA1567" s="7"/>
      <c r="AB1567" s="7"/>
      <c r="AC1567" s="7"/>
      <c r="AD1567" s="7"/>
      <c r="AE1567" s="7"/>
      <c r="AF1567" s="7"/>
      <c r="AG1567" s="7"/>
      <c r="AH1567" s="7"/>
      <c r="AI1567" s="7"/>
      <c r="AJ1567" s="7"/>
      <c r="AK1567" s="7"/>
      <c r="AL1567" s="7"/>
      <c r="AM1567" s="7"/>
      <c r="AN1567" s="7"/>
      <c r="AO1567" s="7"/>
      <c r="AP1567" s="7"/>
      <c r="AQ1567" s="7"/>
    </row>
    <row r="1568">
      <c r="A1568" s="7"/>
      <c r="B1568" s="450"/>
      <c r="C1568" s="450"/>
      <c r="D1568" s="450"/>
      <c r="E1568" s="7"/>
      <c r="F1568" s="7"/>
      <c r="G1568" s="7"/>
      <c r="H1568" s="7"/>
      <c r="I1568" s="7"/>
      <c r="J1568" s="7"/>
      <c r="K1568" s="7"/>
      <c r="L1568" s="1733"/>
      <c r="M1568" s="7"/>
      <c r="N1568" s="7"/>
      <c r="O1568" s="7"/>
      <c r="P1568" s="7"/>
      <c r="Q1568" s="7"/>
      <c r="R1568" s="7"/>
      <c r="S1568" s="7"/>
      <c r="T1568" s="95"/>
      <c r="U1568" s="7"/>
      <c r="V1568" s="7"/>
      <c r="W1568" s="7"/>
      <c r="X1568" s="7"/>
      <c r="Y1568" s="7"/>
      <c r="Z1568" s="7"/>
      <c r="AA1568" s="7"/>
      <c r="AB1568" s="7"/>
      <c r="AC1568" s="7"/>
      <c r="AD1568" s="7"/>
      <c r="AE1568" s="7"/>
      <c r="AF1568" s="7"/>
      <c r="AG1568" s="7"/>
      <c r="AH1568" s="7"/>
      <c r="AI1568" s="7"/>
      <c r="AJ1568" s="7"/>
      <c r="AK1568" s="7"/>
      <c r="AL1568" s="7"/>
      <c r="AM1568" s="7"/>
      <c r="AN1568" s="7"/>
      <c r="AO1568" s="7"/>
      <c r="AP1568" s="7"/>
      <c r="AQ1568" s="7"/>
    </row>
    <row r="1569">
      <c r="A1569" s="7"/>
      <c r="B1569" s="450"/>
      <c r="C1569" s="450"/>
      <c r="D1569" s="450"/>
      <c r="E1569" s="7"/>
      <c r="F1569" s="7"/>
      <c r="G1569" s="7"/>
      <c r="H1569" s="7"/>
      <c r="I1569" s="7"/>
      <c r="J1569" s="7"/>
      <c r="K1569" s="7"/>
      <c r="L1569" s="1733"/>
      <c r="M1569" s="7"/>
      <c r="N1569" s="7"/>
      <c r="O1569" s="7"/>
      <c r="P1569" s="7"/>
      <c r="Q1569" s="7"/>
      <c r="R1569" s="7"/>
      <c r="S1569" s="7"/>
      <c r="T1569" s="95"/>
      <c r="U1569" s="7"/>
      <c r="V1569" s="7"/>
      <c r="W1569" s="7"/>
      <c r="X1569" s="7"/>
      <c r="Y1569" s="7"/>
      <c r="Z1569" s="7"/>
      <c r="AA1569" s="7"/>
      <c r="AB1569" s="7"/>
      <c r="AC1569" s="7"/>
      <c r="AD1569" s="7"/>
      <c r="AE1569" s="7"/>
      <c r="AF1569" s="7"/>
      <c r="AG1569" s="7"/>
      <c r="AH1569" s="7"/>
      <c r="AI1569" s="7"/>
      <c r="AJ1569" s="7"/>
      <c r="AK1569" s="7"/>
      <c r="AL1569" s="7"/>
      <c r="AM1569" s="7"/>
      <c r="AN1569" s="7"/>
      <c r="AO1569" s="7"/>
      <c r="AP1569" s="7"/>
      <c r="AQ1569" s="7"/>
    </row>
    <row r="1570">
      <c r="A1570" s="7"/>
      <c r="B1570" s="450"/>
      <c r="C1570" s="450"/>
      <c r="D1570" s="450"/>
      <c r="E1570" s="7"/>
      <c r="F1570" s="7"/>
      <c r="G1570" s="7"/>
      <c r="H1570" s="7"/>
      <c r="I1570" s="7"/>
      <c r="J1570" s="7"/>
      <c r="K1570" s="7"/>
      <c r="L1570" s="1733"/>
      <c r="M1570" s="7"/>
      <c r="N1570" s="7"/>
      <c r="O1570" s="7"/>
      <c r="P1570" s="7"/>
      <c r="Q1570" s="7"/>
      <c r="R1570" s="7"/>
      <c r="S1570" s="7"/>
      <c r="T1570" s="95"/>
      <c r="U1570" s="7"/>
      <c r="V1570" s="7"/>
      <c r="W1570" s="7"/>
      <c r="X1570" s="7"/>
      <c r="Y1570" s="7"/>
      <c r="Z1570" s="7"/>
      <c r="AA1570" s="7"/>
      <c r="AB1570" s="7"/>
      <c r="AC1570" s="7"/>
      <c r="AD1570" s="7"/>
      <c r="AE1570" s="7"/>
      <c r="AF1570" s="7"/>
      <c r="AG1570" s="7"/>
      <c r="AH1570" s="7"/>
      <c r="AI1570" s="7"/>
      <c r="AJ1570" s="7"/>
      <c r="AK1570" s="7"/>
      <c r="AL1570" s="7"/>
      <c r="AM1570" s="7"/>
      <c r="AN1570" s="7"/>
      <c r="AO1570" s="7"/>
      <c r="AP1570" s="7"/>
      <c r="AQ1570" s="7"/>
    </row>
    <row r="1571">
      <c r="A1571" s="7"/>
      <c r="B1571" s="450"/>
      <c r="C1571" s="450"/>
      <c r="D1571" s="450"/>
      <c r="E1571" s="7"/>
      <c r="F1571" s="7"/>
      <c r="G1571" s="7"/>
      <c r="H1571" s="7"/>
      <c r="I1571" s="7"/>
      <c r="J1571" s="7"/>
      <c r="K1571" s="7"/>
      <c r="L1571" s="1733"/>
      <c r="M1571" s="7"/>
      <c r="N1571" s="7"/>
      <c r="O1571" s="7"/>
      <c r="P1571" s="7"/>
      <c r="Q1571" s="7"/>
      <c r="R1571" s="7"/>
      <c r="S1571" s="7"/>
      <c r="T1571" s="95"/>
      <c r="U1571" s="7"/>
      <c r="V1571" s="7"/>
      <c r="W1571" s="7"/>
      <c r="X1571" s="7"/>
      <c r="Y1571" s="7"/>
      <c r="Z1571" s="7"/>
      <c r="AA1571" s="7"/>
      <c r="AB1571" s="7"/>
      <c r="AC1571" s="7"/>
      <c r="AD1571" s="7"/>
      <c r="AE1571" s="7"/>
      <c r="AF1571" s="7"/>
      <c r="AG1571" s="7"/>
      <c r="AH1571" s="7"/>
      <c r="AI1571" s="7"/>
      <c r="AJ1571" s="7"/>
      <c r="AK1571" s="7"/>
      <c r="AL1571" s="7"/>
      <c r="AM1571" s="7"/>
      <c r="AN1571" s="7"/>
      <c r="AO1571" s="7"/>
      <c r="AP1571" s="7"/>
      <c r="AQ1571" s="7"/>
    </row>
    <row r="1572">
      <c r="A1572" s="7"/>
      <c r="B1572" s="450"/>
      <c r="C1572" s="450"/>
      <c r="D1572" s="450"/>
      <c r="E1572" s="7"/>
      <c r="F1572" s="7"/>
      <c r="G1572" s="7"/>
      <c r="H1572" s="7"/>
      <c r="I1572" s="7"/>
      <c r="J1572" s="7"/>
      <c r="K1572" s="7"/>
      <c r="L1572" s="1733"/>
      <c r="M1572" s="7"/>
      <c r="N1572" s="7"/>
      <c r="O1572" s="7"/>
      <c r="P1572" s="7"/>
      <c r="Q1572" s="7"/>
      <c r="R1572" s="7"/>
      <c r="S1572" s="7"/>
      <c r="T1572" s="95"/>
      <c r="U1572" s="7"/>
      <c r="V1572" s="7"/>
      <c r="W1572" s="7"/>
      <c r="X1572" s="7"/>
      <c r="Y1572" s="7"/>
      <c r="Z1572" s="7"/>
      <c r="AA1572" s="7"/>
      <c r="AB1572" s="7"/>
      <c r="AC1572" s="7"/>
      <c r="AD1572" s="7"/>
      <c r="AE1572" s="7"/>
      <c r="AF1572" s="7"/>
      <c r="AG1572" s="7"/>
      <c r="AH1572" s="7"/>
      <c r="AI1572" s="7"/>
      <c r="AJ1572" s="7"/>
      <c r="AK1572" s="7"/>
      <c r="AL1572" s="7"/>
      <c r="AM1572" s="7"/>
      <c r="AN1572" s="7"/>
      <c r="AO1572" s="7"/>
      <c r="AP1572" s="7"/>
      <c r="AQ1572" s="7"/>
    </row>
    <row r="1573">
      <c r="A1573" s="7"/>
      <c r="B1573" s="450"/>
      <c r="C1573" s="450"/>
      <c r="D1573" s="450"/>
      <c r="E1573" s="7"/>
      <c r="F1573" s="7"/>
      <c r="G1573" s="7"/>
      <c r="H1573" s="7"/>
      <c r="I1573" s="7"/>
      <c r="J1573" s="7"/>
      <c r="K1573" s="7"/>
      <c r="L1573" s="1733"/>
      <c r="M1573" s="7"/>
      <c r="N1573" s="7"/>
      <c r="O1573" s="7"/>
      <c r="P1573" s="7"/>
      <c r="Q1573" s="7"/>
      <c r="R1573" s="7"/>
      <c r="S1573" s="7"/>
      <c r="T1573" s="95"/>
      <c r="U1573" s="7"/>
      <c r="V1573" s="7"/>
      <c r="W1573" s="7"/>
      <c r="X1573" s="7"/>
      <c r="Y1573" s="7"/>
      <c r="Z1573" s="7"/>
      <c r="AA1573" s="7"/>
      <c r="AB1573" s="7"/>
      <c r="AC1573" s="7"/>
      <c r="AD1573" s="7"/>
      <c r="AE1573" s="7"/>
      <c r="AF1573" s="7"/>
      <c r="AG1573" s="7"/>
      <c r="AH1573" s="7"/>
      <c r="AI1573" s="7"/>
      <c r="AJ1573" s="7"/>
      <c r="AK1573" s="7"/>
      <c r="AL1573" s="7"/>
      <c r="AM1573" s="7"/>
      <c r="AN1573" s="7"/>
      <c r="AO1573" s="7"/>
      <c r="AP1573" s="7"/>
      <c r="AQ1573" s="7"/>
    </row>
    <row r="1574">
      <c r="A1574" s="7"/>
      <c r="B1574" s="450"/>
      <c r="C1574" s="450"/>
      <c r="D1574" s="450"/>
      <c r="E1574" s="7"/>
      <c r="F1574" s="7"/>
      <c r="G1574" s="7"/>
      <c r="H1574" s="7"/>
      <c r="I1574" s="7"/>
      <c r="J1574" s="7"/>
      <c r="K1574" s="7"/>
      <c r="L1574" s="1733"/>
      <c r="M1574" s="7"/>
      <c r="N1574" s="7"/>
      <c r="O1574" s="7"/>
      <c r="P1574" s="7"/>
      <c r="Q1574" s="7"/>
      <c r="R1574" s="7"/>
      <c r="S1574" s="7"/>
      <c r="T1574" s="95"/>
      <c r="U1574" s="7"/>
      <c r="V1574" s="7"/>
      <c r="W1574" s="7"/>
      <c r="X1574" s="7"/>
      <c r="Y1574" s="7"/>
      <c r="Z1574" s="7"/>
      <c r="AA1574" s="7"/>
      <c r="AB1574" s="7"/>
      <c r="AC1574" s="7"/>
      <c r="AD1574" s="7"/>
      <c r="AE1574" s="7"/>
      <c r="AF1574" s="7"/>
      <c r="AG1574" s="7"/>
      <c r="AH1574" s="7"/>
      <c r="AI1574" s="7"/>
      <c r="AJ1574" s="7"/>
      <c r="AK1574" s="7"/>
      <c r="AL1574" s="7"/>
      <c r="AM1574" s="7"/>
      <c r="AN1574" s="7"/>
      <c r="AO1574" s="7"/>
      <c r="AP1574" s="7"/>
      <c r="AQ1574" s="7"/>
    </row>
    <row r="1575">
      <c r="A1575" s="7"/>
      <c r="B1575" s="450"/>
      <c r="C1575" s="450"/>
      <c r="D1575" s="450"/>
      <c r="E1575" s="7"/>
      <c r="F1575" s="7"/>
      <c r="G1575" s="7"/>
      <c r="H1575" s="7"/>
      <c r="I1575" s="7"/>
      <c r="J1575" s="7"/>
      <c r="K1575" s="7"/>
      <c r="L1575" s="1733"/>
      <c r="M1575" s="7"/>
      <c r="N1575" s="7"/>
      <c r="O1575" s="7"/>
      <c r="P1575" s="7"/>
      <c r="Q1575" s="7"/>
      <c r="R1575" s="7"/>
      <c r="S1575" s="7"/>
      <c r="T1575" s="95"/>
      <c r="U1575" s="7"/>
      <c r="V1575" s="7"/>
      <c r="W1575" s="7"/>
      <c r="X1575" s="7"/>
      <c r="Y1575" s="7"/>
      <c r="Z1575" s="7"/>
      <c r="AA1575" s="7"/>
      <c r="AB1575" s="7"/>
      <c r="AC1575" s="7"/>
      <c r="AD1575" s="7"/>
      <c r="AE1575" s="7"/>
      <c r="AF1575" s="7"/>
      <c r="AG1575" s="7"/>
      <c r="AH1575" s="7"/>
      <c r="AI1575" s="7"/>
      <c r="AJ1575" s="7"/>
      <c r="AK1575" s="7"/>
      <c r="AL1575" s="7"/>
      <c r="AM1575" s="7"/>
      <c r="AN1575" s="7"/>
      <c r="AO1575" s="7"/>
      <c r="AP1575" s="7"/>
      <c r="AQ1575" s="7"/>
    </row>
    <row r="1576">
      <c r="A1576" s="7"/>
      <c r="B1576" s="450"/>
      <c r="C1576" s="450"/>
      <c r="D1576" s="450"/>
      <c r="E1576" s="7"/>
      <c r="F1576" s="7"/>
      <c r="G1576" s="7"/>
      <c r="H1576" s="7"/>
      <c r="I1576" s="7"/>
      <c r="J1576" s="7"/>
      <c r="K1576" s="7"/>
      <c r="L1576" s="1733"/>
      <c r="M1576" s="7"/>
      <c r="N1576" s="7"/>
      <c r="O1576" s="7"/>
      <c r="P1576" s="7"/>
      <c r="Q1576" s="7"/>
      <c r="R1576" s="7"/>
      <c r="S1576" s="7"/>
      <c r="T1576" s="95"/>
      <c r="U1576" s="7"/>
      <c r="V1576" s="7"/>
      <c r="W1576" s="7"/>
      <c r="X1576" s="7"/>
      <c r="Y1576" s="7"/>
      <c r="Z1576" s="7"/>
      <c r="AA1576" s="7"/>
      <c r="AB1576" s="7"/>
      <c r="AC1576" s="7"/>
      <c r="AD1576" s="7"/>
      <c r="AE1576" s="7"/>
      <c r="AF1576" s="7"/>
      <c r="AG1576" s="7"/>
      <c r="AH1576" s="7"/>
      <c r="AI1576" s="7"/>
      <c r="AJ1576" s="7"/>
      <c r="AK1576" s="7"/>
      <c r="AL1576" s="7"/>
      <c r="AM1576" s="7"/>
      <c r="AN1576" s="7"/>
      <c r="AO1576" s="7"/>
      <c r="AP1576" s="7"/>
      <c r="AQ1576" s="7"/>
    </row>
    <row r="1577">
      <c r="A1577" s="7"/>
      <c r="B1577" s="450"/>
      <c r="C1577" s="450"/>
      <c r="D1577" s="450"/>
      <c r="E1577" s="7"/>
      <c r="F1577" s="7"/>
      <c r="G1577" s="7"/>
      <c r="H1577" s="7"/>
      <c r="I1577" s="7"/>
      <c r="J1577" s="7"/>
      <c r="K1577" s="7"/>
      <c r="L1577" s="1733"/>
      <c r="M1577" s="7"/>
      <c r="N1577" s="7"/>
      <c r="O1577" s="7"/>
      <c r="P1577" s="7"/>
      <c r="Q1577" s="7"/>
      <c r="R1577" s="7"/>
      <c r="S1577" s="7"/>
      <c r="T1577" s="95"/>
      <c r="U1577" s="7"/>
      <c r="V1577" s="7"/>
      <c r="W1577" s="7"/>
      <c r="X1577" s="7"/>
      <c r="Y1577" s="7"/>
      <c r="Z1577" s="7"/>
      <c r="AA1577" s="7"/>
      <c r="AB1577" s="7"/>
      <c r="AC1577" s="7"/>
      <c r="AD1577" s="7"/>
      <c r="AE1577" s="7"/>
      <c r="AF1577" s="7"/>
      <c r="AG1577" s="7"/>
      <c r="AH1577" s="7"/>
      <c r="AI1577" s="7"/>
      <c r="AJ1577" s="7"/>
      <c r="AK1577" s="7"/>
      <c r="AL1577" s="7"/>
      <c r="AM1577" s="7"/>
      <c r="AN1577" s="7"/>
      <c r="AO1577" s="7"/>
      <c r="AP1577" s="7"/>
      <c r="AQ1577" s="7"/>
    </row>
    <row r="1578">
      <c r="A1578" s="7"/>
      <c r="B1578" s="450"/>
      <c r="C1578" s="450"/>
      <c r="D1578" s="450"/>
      <c r="E1578" s="7"/>
      <c r="F1578" s="7"/>
      <c r="G1578" s="7"/>
      <c r="H1578" s="7"/>
      <c r="I1578" s="7"/>
      <c r="J1578" s="7"/>
      <c r="K1578" s="7"/>
      <c r="L1578" s="1733"/>
      <c r="M1578" s="7"/>
      <c r="N1578" s="7"/>
      <c r="O1578" s="7"/>
      <c r="P1578" s="7"/>
      <c r="Q1578" s="7"/>
      <c r="R1578" s="7"/>
      <c r="S1578" s="7"/>
      <c r="T1578" s="95"/>
      <c r="U1578" s="7"/>
      <c r="V1578" s="7"/>
      <c r="W1578" s="7"/>
      <c r="X1578" s="7"/>
      <c r="Y1578" s="7"/>
      <c r="Z1578" s="7"/>
      <c r="AA1578" s="7"/>
      <c r="AB1578" s="7"/>
      <c r="AC1578" s="7"/>
      <c r="AD1578" s="7"/>
      <c r="AE1578" s="7"/>
      <c r="AF1578" s="7"/>
      <c r="AG1578" s="7"/>
      <c r="AH1578" s="7"/>
      <c r="AI1578" s="7"/>
      <c r="AJ1578" s="7"/>
      <c r="AK1578" s="7"/>
      <c r="AL1578" s="7"/>
      <c r="AM1578" s="7"/>
      <c r="AN1578" s="7"/>
      <c r="AO1578" s="7"/>
      <c r="AP1578" s="7"/>
      <c r="AQ1578" s="7"/>
    </row>
    <row r="1579">
      <c r="A1579" s="7"/>
      <c r="B1579" s="450"/>
      <c r="C1579" s="450"/>
      <c r="D1579" s="450"/>
      <c r="E1579" s="7"/>
      <c r="F1579" s="7"/>
      <c r="G1579" s="7"/>
      <c r="H1579" s="7"/>
      <c r="I1579" s="7"/>
      <c r="J1579" s="7"/>
      <c r="K1579" s="7"/>
      <c r="L1579" s="1733"/>
      <c r="M1579" s="7"/>
      <c r="N1579" s="7"/>
      <c r="O1579" s="7"/>
      <c r="P1579" s="7"/>
      <c r="Q1579" s="7"/>
      <c r="R1579" s="7"/>
      <c r="S1579" s="7"/>
      <c r="T1579" s="95"/>
      <c r="U1579" s="7"/>
      <c r="V1579" s="7"/>
      <c r="W1579" s="7"/>
      <c r="X1579" s="7"/>
      <c r="Y1579" s="7"/>
      <c r="Z1579" s="7"/>
      <c r="AA1579" s="7"/>
      <c r="AB1579" s="7"/>
      <c r="AC1579" s="7"/>
      <c r="AD1579" s="7"/>
      <c r="AE1579" s="7"/>
      <c r="AF1579" s="7"/>
      <c r="AG1579" s="7"/>
      <c r="AH1579" s="7"/>
      <c r="AI1579" s="7"/>
      <c r="AJ1579" s="7"/>
      <c r="AK1579" s="7"/>
      <c r="AL1579" s="7"/>
      <c r="AM1579" s="7"/>
      <c r="AN1579" s="7"/>
      <c r="AO1579" s="7"/>
      <c r="AP1579" s="7"/>
      <c r="AQ1579" s="7"/>
    </row>
    <row r="1580">
      <c r="A1580" s="7"/>
      <c r="B1580" s="450"/>
      <c r="C1580" s="450"/>
      <c r="D1580" s="450"/>
      <c r="E1580" s="7"/>
      <c r="F1580" s="7"/>
      <c r="G1580" s="7"/>
      <c r="H1580" s="7"/>
      <c r="I1580" s="7"/>
      <c r="J1580" s="7"/>
      <c r="K1580" s="7"/>
      <c r="L1580" s="1733"/>
      <c r="M1580" s="7"/>
      <c r="N1580" s="7"/>
      <c r="O1580" s="7"/>
      <c r="P1580" s="7"/>
      <c r="Q1580" s="7"/>
      <c r="R1580" s="7"/>
      <c r="S1580" s="7"/>
      <c r="T1580" s="95"/>
      <c r="U1580" s="7"/>
      <c r="V1580" s="7"/>
      <c r="W1580" s="7"/>
      <c r="X1580" s="7"/>
      <c r="Y1580" s="7"/>
      <c r="Z1580" s="7"/>
      <c r="AA1580" s="7"/>
      <c r="AB1580" s="7"/>
      <c r="AC1580" s="7"/>
      <c r="AD1580" s="7"/>
      <c r="AE1580" s="7"/>
      <c r="AF1580" s="7"/>
      <c r="AG1580" s="7"/>
      <c r="AH1580" s="7"/>
      <c r="AI1580" s="7"/>
      <c r="AJ1580" s="7"/>
      <c r="AK1580" s="7"/>
      <c r="AL1580" s="7"/>
      <c r="AM1580" s="7"/>
      <c r="AN1580" s="7"/>
      <c r="AO1580" s="7"/>
      <c r="AP1580" s="7"/>
      <c r="AQ1580" s="7"/>
    </row>
    <row r="1581">
      <c r="A1581" s="7"/>
      <c r="B1581" s="450"/>
      <c r="C1581" s="450"/>
      <c r="D1581" s="450"/>
      <c r="E1581" s="7"/>
      <c r="F1581" s="7"/>
      <c r="G1581" s="7"/>
      <c r="H1581" s="7"/>
      <c r="I1581" s="7"/>
      <c r="J1581" s="7"/>
      <c r="K1581" s="7"/>
      <c r="L1581" s="1733"/>
      <c r="M1581" s="7"/>
      <c r="N1581" s="7"/>
      <c r="O1581" s="7"/>
      <c r="P1581" s="7"/>
      <c r="Q1581" s="7"/>
      <c r="R1581" s="7"/>
      <c r="S1581" s="7"/>
      <c r="T1581" s="95"/>
      <c r="U1581" s="7"/>
      <c r="V1581" s="7"/>
      <c r="W1581" s="7"/>
      <c r="X1581" s="7"/>
      <c r="Y1581" s="7"/>
      <c r="Z1581" s="7"/>
      <c r="AA1581" s="7"/>
      <c r="AB1581" s="7"/>
      <c r="AC1581" s="7"/>
      <c r="AD1581" s="7"/>
      <c r="AE1581" s="7"/>
      <c r="AF1581" s="7"/>
      <c r="AG1581" s="7"/>
      <c r="AH1581" s="7"/>
      <c r="AI1581" s="7"/>
      <c r="AJ1581" s="7"/>
      <c r="AK1581" s="7"/>
      <c r="AL1581" s="7"/>
      <c r="AM1581" s="7"/>
      <c r="AN1581" s="7"/>
      <c r="AO1581" s="7"/>
      <c r="AP1581" s="7"/>
      <c r="AQ1581" s="7"/>
    </row>
    <row r="1582">
      <c r="A1582" s="7"/>
      <c r="B1582" s="450"/>
      <c r="C1582" s="450"/>
      <c r="D1582" s="450"/>
      <c r="E1582" s="7"/>
      <c r="F1582" s="7"/>
      <c r="G1582" s="7"/>
      <c r="H1582" s="7"/>
      <c r="I1582" s="7"/>
      <c r="J1582" s="7"/>
      <c r="K1582" s="7"/>
      <c r="L1582" s="1733"/>
      <c r="M1582" s="7"/>
      <c r="N1582" s="7"/>
      <c r="O1582" s="7"/>
      <c r="P1582" s="7"/>
      <c r="Q1582" s="7"/>
      <c r="R1582" s="7"/>
      <c r="S1582" s="7"/>
      <c r="T1582" s="95"/>
      <c r="U1582" s="7"/>
      <c r="V1582" s="7"/>
      <c r="W1582" s="7"/>
      <c r="X1582" s="7"/>
      <c r="Y1582" s="7"/>
      <c r="Z1582" s="7"/>
      <c r="AA1582" s="7"/>
      <c r="AB1582" s="7"/>
      <c r="AC1582" s="7"/>
      <c r="AD1582" s="7"/>
      <c r="AE1582" s="7"/>
      <c r="AF1582" s="7"/>
      <c r="AG1582" s="7"/>
      <c r="AH1582" s="7"/>
      <c r="AI1582" s="7"/>
      <c r="AJ1582" s="7"/>
      <c r="AK1582" s="7"/>
      <c r="AL1582" s="7"/>
      <c r="AM1582" s="7"/>
      <c r="AN1582" s="7"/>
      <c r="AO1582" s="7"/>
      <c r="AP1582" s="7"/>
      <c r="AQ1582" s="7"/>
    </row>
    <row r="1583">
      <c r="A1583" s="7"/>
      <c r="B1583" s="450"/>
      <c r="C1583" s="450"/>
      <c r="D1583" s="450"/>
      <c r="E1583" s="7"/>
      <c r="F1583" s="7"/>
      <c r="G1583" s="7"/>
      <c r="H1583" s="7"/>
      <c r="I1583" s="7"/>
      <c r="J1583" s="7"/>
      <c r="K1583" s="7"/>
      <c r="L1583" s="1733"/>
      <c r="M1583" s="7"/>
      <c r="N1583" s="7"/>
      <c r="O1583" s="7"/>
      <c r="P1583" s="7"/>
      <c r="Q1583" s="7"/>
      <c r="R1583" s="7"/>
      <c r="S1583" s="7"/>
      <c r="T1583" s="95"/>
      <c r="U1583" s="7"/>
      <c r="V1583" s="7"/>
      <c r="W1583" s="7"/>
      <c r="X1583" s="7"/>
      <c r="Y1583" s="7"/>
      <c r="Z1583" s="7"/>
      <c r="AA1583" s="7"/>
      <c r="AB1583" s="7"/>
      <c r="AC1583" s="7"/>
      <c r="AD1583" s="7"/>
      <c r="AE1583" s="7"/>
      <c r="AF1583" s="7"/>
      <c r="AG1583" s="7"/>
      <c r="AH1583" s="7"/>
      <c r="AI1583" s="7"/>
      <c r="AJ1583" s="7"/>
      <c r="AK1583" s="7"/>
      <c r="AL1583" s="7"/>
      <c r="AM1583" s="7"/>
      <c r="AN1583" s="7"/>
      <c r="AO1583" s="7"/>
      <c r="AP1583" s="7"/>
      <c r="AQ1583" s="7"/>
    </row>
    <row r="1584">
      <c r="A1584" s="7"/>
      <c r="B1584" s="450"/>
      <c r="C1584" s="450"/>
      <c r="D1584" s="450"/>
      <c r="E1584" s="7"/>
      <c r="F1584" s="7"/>
      <c r="G1584" s="7"/>
      <c r="H1584" s="7"/>
      <c r="I1584" s="7"/>
      <c r="J1584" s="7"/>
      <c r="K1584" s="7"/>
      <c r="L1584" s="1733"/>
      <c r="M1584" s="7"/>
      <c r="N1584" s="7"/>
      <c r="O1584" s="7"/>
      <c r="P1584" s="7"/>
      <c r="Q1584" s="7"/>
      <c r="R1584" s="7"/>
      <c r="S1584" s="7"/>
      <c r="T1584" s="95"/>
      <c r="U1584" s="7"/>
      <c r="V1584" s="7"/>
      <c r="W1584" s="7"/>
      <c r="X1584" s="7"/>
      <c r="Y1584" s="7"/>
      <c r="Z1584" s="7"/>
      <c r="AA1584" s="7"/>
      <c r="AB1584" s="7"/>
      <c r="AC1584" s="7"/>
      <c r="AD1584" s="7"/>
      <c r="AE1584" s="7"/>
      <c r="AF1584" s="7"/>
      <c r="AG1584" s="7"/>
      <c r="AH1584" s="7"/>
      <c r="AI1584" s="7"/>
      <c r="AJ1584" s="7"/>
      <c r="AK1584" s="7"/>
      <c r="AL1584" s="7"/>
      <c r="AM1584" s="7"/>
      <c r="AN1584" s="7"/>
      <c r="AO1584" s="7"/>
      <c r="AP1584" s="7"/>
      <c r="AQ1584" s="7"/>
    </row>
    <row r="1585">
      <c r="A1585" s="7"/>
      <c r="B1585" s="450"/>
      <c r="C1585" s="450"/>
      <c r="D1585" s="450"/>
      <c r="E1585" s="7"/>
      <c r="F1585" s="7"/>
      <c r="G1585" s="7"/>
      <c r="H1585" s="7"/>
      <c r="I1585" s="7"/>
      <c r="J1585" s="7"/>
      <c r="K1585" s="7"/>
      <c r="L1585" s="1733"/>
      <c r="M1585" s="7"/>
      <c r="N1585" s="7"/>
      <c r="O1585" s="7"/>
      <c r="P1585" s="7"/>
      <c r="Q1585" s="7"/>
      <c r="R1585" s="7"/>
      <c r="S1585" s="7"/>
      <c r="T1585" s="95"/>
      <c r="U1585" s="7"/>
      <c r="V1585" s="7"/>
      <c r="W1585" s="7"/>
      <c r="X1585" s="7"/>
      <c r="Y1585" s="7"/>
      <c r="Z1585" s="7"/>
      <c r="AA1585" s="7"/>
      <c r="AB1585" s="7"/>
      <c r="AC1585" s="7"/>
      <c r="AD1585" s="7"/>
      <c r="AE1585" s="7"/>
      <c r="AF1585" s="7"/>
      <c r="AG1585" s="7"/>
      <c r="AH1585" s="7"/>
      <c r="AI1585" s="7"/>
      <c r="AJ1585" s="7"/>
      <c r="AK1585" s="7"/>
      <c r="AL1585" s="7"/>
      <c r="AM1585" s="7"/>
      <c r="AN1585" s="7"/>
      <c r="AO1585" s="7"/>
      <c r="AP1585" s="7"/>
      <c r="AQ1585" s="7"/>
    </row>
    <row r="1586">
      <c r="A1586" s="7"/>
      <c r="B1586" s="450"/>
      <c r="C1586" s="450"/>
      <c r="D1586" s="450"/>
      <c r="E1586" s="7"/>
      <c r="F1586" s="7"/>
      <c r="G1586" s="7"/>
      <c r="H1586" s="7"/>
      <c r="I1586" s="7"/>
      <c r="J1586" s="7"/>
      <c r="K1586" s="7"/>
      <c r="L1586" s="1733"/>
      <c r="M1586" s="7"/>
      <c r="N1586" s="7"/>
      <c r="O1586" s="7"/>
      <c r="P1586" s="7"/>
      <c r="Q1586" s="7"/>
      <c r="R1586" s="7"/>
      <c r="S1586" s="7"/>
      <c r="T1586" s="95"/>
      <c r="U1586" s="7"/>
      <c r="V1586" s="7"/>
      <c r="W1586" s="7"/>
      <c r="X1586" s="7"/>
      <c r="Y1586" s="7"/>
      <c r="Z1586" s="7"/>
      <c r="AA1586" s="7"/>
      <c r="AB1586" s="7"/>
      <c r="AC1586" s="7"/>
      <c r="AD1586" s="7"/>
      <c r="AE1586" s="7"/>
      <c r="AF1586" s="7"/>
      <c r="AG1586" s="7"/>
      <c r="AH1586" s="7"/>
      <c r="AI1586" s="7"/>
      <c r="AJ1586" s="7"/>
      <c r="AK1586" s="7"/>
      <c r="AL1586" s="7"/>
      <c r="AM1586" s="7"/>
      <c r="AN1586" s="7"/>
      <c r="AO1586" s="7"/>
      <c r="AP1586" s="7"/>
      <c r="AQ1586" s="7"/>
    </row>
    <row r="1587">
      <c r="A1587" s="7"/>
      <c r="B1587" s="450"/>
      <c r="C1587" s="450"/>
      <c r="D1587" s="450"/>
      <c r="E1587" s="7"/>
      <c r="F1587" s="7"/>
      <c r="G1587" s="7"/>
      <c r="H1587" s="7"/>
      <c r="I1587" s="7"/>
      <c r="J1587" s="7"/>
      <c r="K1587" s="7"/>
      <c r="L1587" s="1733"/>
      <c r="M1587" s="7"/>
      <c r="N1587" s="7"/>
      <c r="O1587" s="7"/>
      <c r="P1587" s="7"/>
      <c r="Q1587" s="7"/>
      <c r="R1587" s="7"/>
      <c r="S1587" s="7"/>
      <c r="T1587" s="95"/>
      <c r="U1587" s="7"/>
      <c r="V1587" s="7"/>
      <c r="W1587" s="7"/>
      <c r="X1587" s="7"/>
      <c r="Y1587" s="7"/>
      <c r="Z1587" s="7"/>
      <c r="AA1587" s="7"/>
      <c r="AB1587" s="7"/>
      <c r="AC1587" s="7"/>
      <c r="AD1587" s="7"/>
      <c r="AE1587" s="7"/>
      <c r="AF1587" s="7"/>
      <c r="AG1587" s="7"/>
      <c r="AH1587" s="7"/>
      <c r="AI1587" s="7"/>
      <c r="AJ1587" s="7"/>
      <c r="AK1587" s="7"/>
      <c r="AL1587" s="7"/>
      <c r="AM1587" s="7"/>
      <c r="AN1587" s="7"/>
      <c r="AO1587" s="7"/>
      <c r="AP1587" s="7"/>
      <c r="AQ1587" s="7"/>
    </row>
    <row r="1588">
      <c r="A1588" s="7"/>
      <c r="B1588" s="450"/>
      <c r="C1588" s="450"/>
      <c r="D1588" s="450"/>
      <c r="E1588" s="7"/>
      <c r="F1588" s="7"/>
      <c r="G1588" s="7"/>
      <c r="H1588" s="7"/>
      <c r="I1588" s="7"/>
      <c r="J1588" s="7"/>
      <c r="K1588" s="7"/>
      <c r="L1588" s="1733"/>
      <c r="M1588" s="7"/>
      <c r="N1588" s="7"/>
      <c r="O1588" s="7"/>
      <c r="P1588" s="7"/>
      <c r="Q1588" s="7"/>
      <c r="R1588" s="7"/>
      <c r="S1588" s="7"/>
      <c r="T1588" s="95"/>
      <c r="U1588" s="7"/>
      <c r="V1588" s="7"/>
      <c r="W1588" s="7"/>
      <c r="X1588" s="7"/>
      <c r="Y1588" s="7"/>
      <c r="Z1588" s="7"/>
      <c r="AA1588" s="7"/>
      <c r="AB1588" s="7"/>
      <c r="AC1588" s="7"/>
      <c r="AD1588" s="7"/>
      <c r="AE1588" s="7"/>
      <c r="AF1588" s="7"/>
      <c r="AG1588" s="7"/>
      <c r="AH1588" s="7"/>
      <c r="AI1588" s="7"/>
      <c r="AJ1588" s="7"/>
      <c r="AK1588" s="7"/>
      <c r="AL1588" s="7"/>
      <c r="AM1588" s="7"/>
      <c r="AN1588" s="7"/>
      <c r="AO1588" s="7"/>
      <c r="AP1588" s="7"/>
      <c r="AQ1588" s="7"/>
    </row>
    <row r="1589">
      <c r="A1589" s="7"/>
      <c r="B1589" s="450"/>
      <c r="C1589" s="450"/>
      <c r="D1589" s="450"/>
      <c r="E1589" s="7"/>
      <c r="F1589" s="7"/>
      <c r="G1589" s="7"/>
      <c r="H1589" s="7"/>
      <c r="I1589" s="7"/>
      <c r="J1589" s="7"/>
      <c r="K1589" s="7"/>
      <c r="L1589" s="1733"/>
      <c r="M1589" s="7"/>
      <c r="N1589" s="7"/>
      <c r="O1589" s="7"/>
      <c r="P1589" s="7"/>
      <c r="Q1589" s="7"/>
      <c r="R1589" s="7"/>
      <c r="S1589" s="7"/>
      <c r="T1589" s="95"/>
      <c r="U1589" s="7"/>
      <c r="V1589" s="7"/>
      <c r="W1589" s="7"/>
      <c r="X1589" s="7"/>
      <c r="Y1589" s="7"/>
      <c r="Z1589" s="7"/>
      <c r="AA1589" s="7"/>
      <c r="AB1589" s="7"/>
      <c r="AC1589" s="7"/>
      <c r="AD1589" s="7"/>
      <c r="AE1589" s="7"/>
      <c r="AF1589" s="7"/>
      <c r="AG1589" s="7"/>
      <c r="AH1589" s="7"/>
      <c r="AI1589" s="7"/>
      <c r="AJ1589" s="7"/>
      <c r="AK1589" s="7"/>
      <c r="AL1589" s="7"/>
      <c r="AM1589" s="7"/>
      <c r="AN1589" s="7"/>
      <c r="AO1589" s="7"/>
      <c r="AP1589" s="7"/>
      <c r="AQ1589" s="7"/>
    </row>
    <row r="1590">
      <c r="A1590" s="7"/>
      <c r="B1590" s="450"/>
      <c r="C1590" s="450"/>
      <c r="D1590" s="450"/>
      <c r="E1590" s="7"/>
      <c r="F1590" s="7"/>
      <c r="G1590" s="7"/>
      <c r="H1590" s="7"/>
      <c r="I1590" s="7"/>
      <c r="J1590" s="7"/>
      <c r="K1590" s="7"/>
      <c r="L1590" s="1733"/>
      <c r="M1590" s="7"/>
      <c r="N1590" s="7"/>
      <c r="O1590" s="7"/>
      <c r="P1590" s="7"/>
      <c r="Q1590" s="7"/>
      <c r="R1590" s="7"/>
      <c r="S1590" s="7"/>
      <c r="T1590" s="95"/>
      <c r="U1590" s="7"/>
      <c r="V1590" s="7"/>
      <c r="W1590" s="7"/>
      <c r="X1590" s="7"/>
      <c r="Y1590" s="7"/>
      <c r="Z1590" s="7"/>
      <c r="AA1590" s="7"/>
      <c r="AB1590" s="7"/>
      <c r="AC1590" s="7"/>
      <c r="AD1590" s="7"/>
      <c r="AE1590" s="7"/>
      <c r="AF1590" s="7"/>
      <c r="AG1590" s="7"/>
      <c r="AH1590" s="7"/>
      <c r="AI1590" s="7"/>
      <c r="AJ1590" s="7"/>
      <c r="AK1590" s="7"/>
      <c r="AL1590" s="7"/>
      <c r="AM1590" s="7"/>
      <c r="AN1590" s="7"/>
      <c r="AO1590" s="7"/>
      <c r="AP1590" s="7"/>
      <c r="AQ1590" s="7"/>
    </row>
    <row r="1591">
      <c r="A1591" s="7"/>
      <c r="B1591" s="450"/>
      <c r="C1591" s="450"/>
      <c r="D1591" s="450"/>
      <c r="E1591" s="7"/>
      <c r="F1591" s="7"/>
      <c r="G1591" s="7"/>
      <c r="H1591" s="7"/>
      <c r="I1591" s="7"/>
      <c r="J1591" s="7"/>
      <c r="K1591" s="7"/>
      <c r="L1591" s="1733"/>
      <c r="M1591" s="7"/>
      <c r="N1591" s="7"/>
      <c r="O1591" s="7"/>
      <c r="P1591" s="7"/>
      <c r="Q1591" s="7"/>
      <c r="R1591" s="7"/>
      <c r="S1591" s="7"/>
      <c r="T1591" s="95"/>
      <c r="U1591" s="7"/>
      <c r="V1591" s="7"/>
      <c r="W1591" s="7"/>
      <c r="X1591" s="7"/>
      <c r="Y1591" s="7"/>
      <c r="Z1591" s="7"/>
      <c r="AA1591" s="7"/>
      <c r="AB1591" s="7"/>
      <c r="AC1591" s="7"/>
      <c r="AD1591" s="7"/>
      <c r="AE1591" s="7"/>
      <c r="AF1591" s="7"/>
      <c r="AG1591" s="7"/>
      <c r="AH1591" s="7"/>
      <c r="AI1591" s="7"/>
      <c r="AJ1591" s="7"/>
      <c r="AK1591" s="7"/>
      <c r="AL1591" s="7"/>
      <c r="AM1591" s="7"/>
      <c r="AN1591" s="7"/>
      <c r="AO1591" s="7"/>
      <c r="AP1591" s="7"/>
      <c r="AQ1591" s="7"/>
    </row>
    <row r="1592">
      <c r="A1592" s="7"/>
      <c r="B1592" s="450"/>
      <c r="C1592" s="450"/>
      <c r="D1592" s="450"/>
      <c r="E1592" s="7"/>
      <c r="F1592" s="7"/>
      <c r="G1592" s="7"/>
      <c r="H1592" s="7"/>
      <c r="I1592" s="7"/>
      <c r="J1592" s="7"/>
      <c r="K1592" s="7"/>
      <c r="L1592" s="1733"/>
      <c r="M1592" s="7"/>
      <c r="N1592" s="7"/>
      <c r="O1592" s="7"/>
      <c r="P1592" s="7"/>
      <c r="Q1592" s="7"/>
      <c r="R1592" s="7"/>
      <c r="S1592" s="7"/>
      <c r="T1592" s="95"/>
      <c r="U1592" s="7"/>
      <c r="V1592" s="7"/>
      <c r="W1592" s="7"/>
      <c r="X1592" s="7"/>
      <c r="Y1592" s="7"/>
      <c r="Z1592" s="7"/>
      <c r="AA1592" s="7"/>
      <c r="AB1592" s="7"/>
      <c r="AC1592" s="7"/>
      <c r="AD1592" s="7"/>
      <c r="AE1592" s="7"/>
      <c r="AF1592" s="7"/>
      <c r="AG1592" s="7"/>
      <c r="AH1592" s="7"/>
      <c r="AI1592" s="7"/>
      <c r="AJ1592" s="7"/>
      <c r="AK1592" s="7"/>
      <c r="AL1592" s="7"/>
      <c r="AM1592" s="7"/>
      <c r="AN1592" s="7"/>
      <c r="AO1592" s="7"/>
      <c r="AP1592" s="7"/>
      <c r="AQ1592" s="7"/>
    </row>
    <row r="1593">
      <c r="A1593" s="7"/>
      <c r="B1593" s="450"/>
      <c r="C1593" s="450"/>
      <c r="D1593" s="450"/>
      <c r="E1593" s="7"/>
      <c r="F1593" s="7"/>
      <c r="G1593" s="7"/>
      <c r="H1593" s="7"/>
      <c r="I1593" s="7"/>
      <c r="J1593" s="7"/>
      <c r="K1593" s="7"/>
      <c r="L1593" s="1733"/>
      <c r="M1593" s="7"/>
      <c r="N1593" s="7"/>
      <c r="O1593" s="7"/>
      <c r="P1593" s="7"/>
      <c r="Q1593" s="7"/>
      <c r="R1593" s="7"/>
      <c r="S1593" s="7"/>
      <c r="T1593" s="95"/>
      <c r="U1593" s="7"/>
      <c r="V1593" s="7"/>
      <c r="W1593" s="7"/>
      <c r="X1593" s="7"/>
      <c r="Y1593" s="7"/>
      <c r="Z1593" s="7"/>
      <c r="AA1593" s="7"/>
      <c r="AB1593" s="7"/>
      <c r="AC1593" s="7"/>
      <c r="AD1593" s="7"/>
      <c r="AE1593" s="7"/>
      <c r="AF1593" s="7"/>
      <c r="AG1593" s="7"/>
      <c r="AH1593" s="7"/>
      <c r="AI1593" s="7"/>
      <c r="AJ1593" s="7"/>
      <c r="AK1593" s="7"/>
      <c r="AL1593" s="7"/>
      <c r="AM1593" s="7"/>
      <c r="AN1593" s="7"/>
      <c r="AO1593" s="7"/>
      <c r="AP1593" s="7"/>
      <c r="AQ1593" s="7"/>
    </row>
    <row r="1594">
      <c r="A1594" s="7"/>
      <c r="B1594" s="450"/>
      <c r="C1594" s="450"/>
      <c r="D1594" s="450"/>
      <c r="E1594" s="7"/>
      <c r="F1594" s="7"/>
      <c r="G1594" s="7"/>
      <c r="H1594" s="7"/>
      <c r="I1594" s="7"/>
      <c r="J1594" s="7"/>
      <c r="K1594" s="7"/>
      <c r="L1594" s="1733"/>
      <c r="M1594" s="7"/>
      <c r="N1594" s="7"/>
      <c r="O1594" s="7"/>
      <c r="P1594" s="7"/>
      <c r="Q1594" s="7"/>
      <c r="R1594" s="7"/>
      <c r="S1594" s="7"/>
      <c r="T1594" s="95"/>
      <c r="U1594" s="7"/>
      <c r="V1594" s="7"/>
      <c r="W1594" s="7"/>
      <c r="X1594" s="7"/>
      <c r="Y1594" s="7"/>
      <c r="Z1594" s="7"/>
      <c r="AA1594" s="7"/>
      <c r="AB1594" s="7"/>
      <c r="AC1594" s="7"/>
      <c r="AD1594" s="7"/>
      <c r="AE1594" s="7"/>
      <c r="AF1594" s="7"/>
      <c r="AG1594" s="7"/>
      <c r="AH1594" s="7"/>
      <c r="AI1594" s="7"/>
      <c r="AJ1594" s="7"/>
      <c r="AK1594" s="7"/>
      <c r="AL1594" s="7"/>
      <c r="AM1594" s="7"/>
      <c r="AN1594" s="7"/>
      <c r="AO1594" s="7"/>
      <c r="AP1594" s="7"/>
      <c r="AQ1594" s="7"/>
    </row>
    <row r="1595">
      <c r="A1595" s="7"/>
      <c r="B1595" s="450"/>
      <c r="C1595" s="450"/>
      <c r="D1595" s="450"/>
      <c r="E1595" s="7"/>
      <c r="F1595" s="7"/>
      <c r="G1595" s="7"/>
      <c r="H1595" s="7"/>
      <c r="I1595" s="7"/>
      <c r="J1595" s="7"/>
      <c r="K1595" s="7"/>
      <c r="L1595" s="1733"/>
      <c r="M1595" s="7"/>
      <c r="N1595" s="7"/>
      <c r="O1595" s="7"/>
      <c r="P1595" s="7"/>
      <c r="Q1595" s="7"/>
      <c r="R1595" s="7"/>
      <c r="S1595" s="7"/>
      <c r="T1595" s="95"/>
      <c r="U1595" s="7"/>
      <c r="V1595" s="7"/>
      <c r="W1595" s="7"/>
      <c r="X1595" s="7"/>
      <c r="Y1595" s="7"/>
      <c r="Z1595" s="7"/>
      <c r="AA1595" s="7"/>
      <c r="AB1595" s="7"/>
      <c r="AC1595" s="7"/>
      <c r="AD1595" s="7"/>
      <c r="AE1595" s="7"/>
      <c r="AF1595" s="7"/>
      <c r="AG1595" s="7"/>
      <c r="AH1595" s="7"/>
      <c r="AI1595" s="7"/>
      <c r="AJ1595" s="7"/>
      <c r="AK1595" s="7"/>
      <c r="AL1595" s="7"/>
      <c r="AM1595" s="7"/>
      <c r="AN1595" s="7"/>
      <c r="AO1595" s="7"/>
      <c r="AP1595" s="7"/>
      <c r="AQ1595" s="7"/>
    </row>
    <row r="1596">
      <c r="A1596" s="7"/>
      <c r="B1596" s="450"/>
      <c r="C1596" s="450"/>
      <c r="D1596" s="450"/>
      <c r="E1596" s="7"/>
      <c r="F1596" s="7"/>
      <c r="G1596" s="7"/>
      <c r="H1596" s="7"/>
      <c r="I1596" s="7"/>
      <c r="J1596" s="7"/>
      <c r="K1596" s="7"/>
      <c r="L1596" s="1733"/>
      <c r="M1596" s="7"/>
      <c r="N1596" s="7"/>
      <c r="O1596" s="7"/>
      <c r="P1596" s="7"/>
      <c r="Q1596" s="7"/>
      <c r="R1596" s="7"/>
      <c r="S1596" s="7"/>
      <c r="T1596" s="95"/>
      <c r="U1596" s="7"/>
      <c r="V1596" s="7"/>
      <c r="W1596" s="7"/>
      <c r="X1596" s="7"/>
      <c r="Y1596" s="7"/>
      <c r="Z1596" s="7"/>
      <c r="AA1596" s="7"/>
      <c r="AB1596" s="7"/>
      <c r="AC1596" s="7"/>
      <c r="AD1596" s="7"/>
      <c r="AE1596" s="7"/>
      <c r="AF1596" s="7"/>
      <c r="AG1596" s="7"/>
      <c r="AH1596" s="7"/>
      <c r="AI1596" s="7"/>
      <c r="AJ1596" s="7"/>
      <c r="AK1596" s="7"/>
      <c r="AL1596" s="7"/>
      <c r="AM1596" s="7"/>
      <c r="AN1596" s="7"/>
      <c r="AO1596" s="7"/>
      <c r="AP1596" s="7"/>
      <c r="AQ1596" s="7"/>
    </row>
    <row r="1597">
      <c r="A1597" s="7"/>
      <c r="B1597" s="450"/>
      <c r="C1597" s="450"/>
      <c r="D1597" s="450"/>
      <c r="E1597" s="7"/>
      <c r="F1597" s="7"/>
      <c r="G1597" s="7"/>
      <c r="H1597" s="7"/>
      <c r="I1597" s="7"/>
      <c r="J1597" s="7"/>
      <c r="K1597" s="7"/>
      <c r="L1597" s="1733"/>
      <c r="M1597" s="7"/>
      <c r="N1597" s="7"/>
      <c r="O1597" s="7"/>
      <c r="P1597" s="7"/>
      <c r="Q1597" s="7"/>
      <c r="R1597" s="7"/>
      <c r="S1597" s="7"/>
      <c r="T1597" s="95"/>
      <c r="U1597" s="7"/>
      <c r="V1597" s="7"/>
      <c r="W1597" s="7"/>
      <c r="X1597" s="7"/>
      <c r="Y1597" s="7"/>
      <c r="Z1597" s="7"/>
      <c r="AA1597" s="7"/>
      <c r="AB1597" s="7"/>
      <c r="AC1597" s="7"/>
      <c r="AD1597" s="7"/>
      <c r="AE1597" s="7"/>
      <c r="AF1597" s="7"/>
      <c r="AG1597" s="7"/>
      <c r="AH1597" s="7"/>
      <c r="AI1597" s="7"/>
      <c r="AJ1597" s="7"/>
      <c r="AK1597" s="7"/>
      <c r="AL1597" s="7"/>
      <c r="AM1597" s="7"/>
      <c r="AN1597" s="7"/>
      <c r="AO1597" s="7"/>
      <c r="AP1597" s="7"/>
      <c r="AQ1597" s="7"/>
    </row>
    <row r="1598">
      <c r="A1598" s="7"/>
      <c r="B1598" s="450"/>
      <c r="C1598" s="450"/>
      <c r="D1598" s="450"/>
      <c r="E1598" s="7"/>
      <c r="F1598" s="7"/>
      <c r="G1598" s="7"/>
      <c r="H1598" s="7"/>
      <c r="I1598" s="7"/>
      <c r="J1598" s="7"/>
      <c r="K1598" s="7"/>
      <c r="L1598" s="1733"/>
      <c r="M1598" s="7"/>
      <c r="N1598" s="7"/>
      <c r="O1598" s="7"/>
      <c r="P1598" s="7"/>
      <c r="Q1598" s="7"/>
      <c r="R1598" s="7"/>
      <c r="S1598" s="7"/>
      <c r="T1598" s="95"/>
      <c r="U1598" s="7"/>
      <c r="V1598" s="7"/>
      <c r="W1598" s="7"/>
      <c r="X1598" s="7"/>
      <c r="Y1598" s="7"/>
      <c r="Z1598" s="7"/>
      <c r="AA1598" s="7"/>
      <c r="AB1598" s="7"/>
      <c r="AC1598" s="7"/>
      <c r="AD1598" s="7"/>
      <c r="AE1598" s="7"/>
      <c r="AF1598" s="7"/>
      <c r="AG1598" s="7"/>
      <c r="AH1598" s="7"/>
      <c r="AI1598" s="7"/>
      <c r="AJ1598" s="7"/>
      <c r="AK1598" s="7"/>
      <c r="AL1598" s="7"/>
      <c r="AM1598" s="7"/>
      <c r="AN1598" s="7"/>
      <c r="AO1598" s="7"/>
      <c r="AP1598" s="7"/>
      <c r="AQ1598" s="7"/>
    </row>
    <row r="1599">
      <c r="A1599" s="7"/>
      <c r="B1599" s="450"/>
      <c r="C1599" s="450"/>
      <c r="D1599" s="450"/>
      <c r="E1599" s="7"/>
      <c r="F1599" s="7"/>
      <c r="G1599" s="7"/>
      <c r="H1599" s="7"/>
      <c r="I1599" s="7"/>
      <c r="J1599" s="7"/>
      <c r="K1599" s="7"/>
      <c r="L1599" s="1733"/>
      <c r="M1599" s="7"/>
      <c r="N1599" s="7"/>
      <c r="O1599" s="7"/>
      <c r="P1599" s="7"/>
      <c r="Q1599" s="7"/>
      <c r="R1599" s="7"/>
      <c r="S1599" s="7"/>
      <c r="T1599" s="95"/>
      <c r="U1599" s="7"/>
      <c r="V1599" s="7"/>
      <c r="W1599" s="7"/>
      <c r="X1599" s="7"/>
      <c r="Y1599" s="7"/>
      <c r="Z1599" s="7"/>
      <c r="AA1599" s="7"/>
      <c r="AB1599" s="7"/>
      <c r="AC1599" s="7"/>
      <c r="AD1599" s="7"/>
      <c r="AE1599" s="7"/>
      <c r="AF1599" s="7"/>
      <c r="AG1599" s="7"/>
      <c r="AH1599" s="7"/>
      <c r="AI1599" s="7"/>
      <c r="AJ1599" s="7"/>
      <c r="AK1599" s="7"/>
      <c r="AL1599" s="7"/>
      <c r="AM1599" s="7"/>
      <c r="AN1599" s="7"/>
      <c r="AO1599" s="7"/>
      <c r="AP1599" s="7"/>
      <c r="AQ1599" s="7"/>
    </row>
    <row r="1600">
      <c r="A1600" s="7"/>
      <c r="B1600" s="450"/>
      <c r="C1600" s="450"/>
      <c r="D1600" s="450"/>
      <c r="E1600" s="7"/>
      <c r="F1600" s="7"/>
      <c r="G1600" s="7"/>
      <c r="H1600" s="7"/>
      <c r="I1600" s="7"/>
      <c r="J1600" s="7"/>
      <c r="K1600" s="7"/>
      <c r="L1600" s="1733"/>
      <c r="M1600" s="7"/>
      <c r="N1600" s="7"/>
      <c r="O1600" s="7"/>
      <c r="P1600" s="7"/>
      <c r="Q1600" s="7"/>
      <c r="R1600" s="7"/>
      <c r="S1600" s="7"/>
      <c r="T1600" s="95"/>
      <c r="U1600" s="7"/>
      <c r="V1600" s="7"/>
      <c r="W1600" s="7"/>
      <c r="X1600" s="7"/>
      <c r="Y1600" s="7"/>
      <c r="Z1600" s="7"/>
      <c r="AA1600" s="7"/>
      <c r="AB1600" s="7"/>
      <c r="AC1600" s="7"/>
      <c r="AD1600" s="7"/>
      <c r="AE1600" s="7"/>
      <c r="AF1600" s="7"/>
      <c r="AG1600" s="7"/>
      <c r="AH1600" s="7"/>
      <c r="AI1600" s="7"/>
      <c r="AJ1600" s="7"/>
      <c r="AK1600" s="7"/>
      <c r="AL1600" s="7"/>
      <c r="AM1600" s="7"/>
      <c r="AN1600" s="7"/>
      <c r="AO1600" s="7"/>
      <c r="AP1600" s="7"/>
      <c r="AQ1600" s="7"/>
    </row>
    <row r="1601">
      <c r="A1601" s="7"/>
      <c r="B1601" s="450"/>
      <c r="C1601" s="450"/>
      <c r="D1601" s="450"/>
      <c r="E1601" s="7"/>
      <c r="F1601" s="7"/>
      <c r="G1601" s="7"/>
      <c r="H1601" s="7"/>
      <c r="I1601" s="7"/>
      <c r="J1601" s="7"/>
      <c r="K1601" s="7"/>
      <c r="L1601" s="1733"/>
      <c r="M1601" s="7"/>
      <c r="N1601" s="7"/>
      <c r="O1601" s="7"/>
      <c r="P1601" s="7"/>
      <c r="Q1601" s="7"/>
      <c r="R1601" s="7"/>
      <c r="S1601" s="7"/>
      <c r="T1601" s="95"/>
      <c r="U1601" s="7"/>
      <c r="V1601" s="7"/>
      <c r="W1601" s="7"/>
      <c r="X1601" s="7"/>
      <c r="Y1601" s="7"/>
      <c r="Z1601" s="7"/>
      <c r="AA1601" s="7"/>
      <c r="AB1601" s="7"/>
      <c r="AC1601" s="7"/>
      <c r="AD1601" s="7"/>
      <c r="AE1601" s="7"/>
      <c r="AF1601" s="7"/>
      <c r="AG1601" s="7"/>
      <c r="AH1601" s="7"/>
      <c r="AI1601" s="7"/>
      <c r="AJ1601" s="7"/>
      <c r="AK1601" s="7"/>
      <c r="AL1601" s="7"/>
      <c r="AM1601" s="7"/>
      <c r="AN1601" s="7"/>
      <c r="AO1601" s="7"/>
      <c r="AP1601" s="7"/>
      <c r="AQ1601" s="7"/>
    </row>
    <row r="1602">
      <c r="A1602" s="7"/>
      <c r="B1602" s="450"/>
      <c r="C1602" s="450"/>
      <c r="D1602" s="450"/>
      <c r="E1602" s="7"/>
      <c r="F1602" s="7"/>
      <c r="G1602" s="7"/>
      <c r="H1602" s="7"/>
      <c r="I1602" s="7"/>
      <c r="J1602" s="7"/>
      <c r="K1602" s="7"/>
      <c r="L1602" s="1733"/>
      <c r="M1602" s="7"/>
      <c r="N1602" s="7"/>
      <c r="O1602" s="7"/>
      <c r="P1602" s="7"/>
      <c r="Q1602" s="7"/>
      <c r="R1602" s="7"/>
      <c r="S1602" s="7"/>
      <c r="T1602" s="95"/>
      <c r="U1602" s="7"/>
      <c r="V1602" s="7"/>
      <c r="W1602" s="7"/>
      <c r="X1602" s="7"/>
      <c r="Y1602" s="7"/>
      <c r="Z1602" s="7"/>
      <c r="AA1602" s="7"/>
      <c r="AB1602" s="7"/>
      <c r="AC1602" s="7"/>
      <c r="AD1602" s="7"/>
      <c r="AE1602" s="7"/>
      <c r="AF1602" s="7"/>
      <c r="AG1602" s="7"/>
      <c r="AH1602" s="7"/>
      <c r="AI1602" s="7"/>
      <c r="AJ1602" s="7"/>
      <c r="AK1602" s="7"/>
      <c r="AL1602" s="7"/>
      <c r="AM1602" s="7"/>
      <c r="AN1602" s="7"/>
      <c r="AO1602" s="7"/>
      <c r="AP1602" s="7"/>
      <c r="AQ1602" s="7"/>
    </row>
    <row r="1603">
      <c r="A1603" s="7"/>
      <c r="B1603" s="450"/>
      <c r="C1603" s="450"/>
      <c r="D1603" s="450"/>
      <c r="E1603" s="7"/>
      <c r="F1603" s="7"/>
      <c r="G1603" s="7"/>
      <c r="H1603" s="7"/>
      <c r="I1603" s="7"/>
      <c r="J1603" s="7"/>
      <c r="K1603" s="7"/>
      <c r="L1603" s="1733"/>
      <c r="M1603" s="7"/>
      <c r="N1603" s="7"/>
      <c r="O1603" s="7"/>
      <c r="P1603" s="7"/>
      <c r="Q1603" s="7"/>
      <c r="R1603" s="7"/>
      <c r="S1603" s="7"/>
      <c r="T1603" s="95"/>
      <c r="U1603" s="7"/>
      <c r="V1603" s="7"/>
      <c r="W1603" s="7"/>
      <c r="X1603" s="7"/>
      <c r="Y1603" s="7"/>
      <c r="Z1603" s="7"/>
      <c r="AA1603" s="7"/>
      <c r="AB1603" s="7"/>
      <c r="AC1603" s="7"/>
      <c r="AD1603" s="7"/>
      <c r="AE1603" s="7"/>
      <c r="AF1603" s="7"/>
      <c r="AG1603" s="7"/>
      <c r="AH1603" s="7"/>
      <c r="AI1603" s="7"/>
      <c r="AJ1603" s="7"/>
      <c r="AK1603" s="7"/>
      <c r="AL1603" s="7"/>
      <c r="AM1603" s="7"/>
      <c r="AN1603" s="7"/>
      <c r="AO1603" s="7"/>
      <c r="AP1603" s="7"/>
      <c r="AQ1603" s="7"/>
    </row>
    <row r="1604">
      <c r="A1604" s="7"/>
      <c r="B1604" s="450"/>
      <c r="C1604" s="450"/>
      <c r="D1604" s="450"/>
      <c r="E1604" s="7"/>
      <c r="F1604" s="7"/>
      <c r="G1604" s="7"/>
      <c r="H1604" s="7"/>
      <c r="I1604" s="7"/>
      <c r="J1604" s="7"/>
      <c r="K1604" s="7"/>
      <c r="L1604" s="1733"/>
      <c r="M1604" s="7"/>
      <c r="N1604" s="7"/>
      <c r="O1604" s="7"/>
      <c r="P1604" s="7"/>
      <c r="Q1604" s="7"/>
      <c r="R1604" s="7"/>
      <c r="S1604" s="7"/>
      <c r="T1604" s="95"/>
      <c r="U1604" s="7"/>
      <c r="V1604" s="7"/>
      <c r="W1604" s="7"/>
      <c r="X1604" s="7"/>
      <c r="Y1604" s="7"/>
      <c r="Z1604" s="7"/>
      <c r="AA1604" s="7"/>
      <c r="AB1604" s="7"/>
      <c r="AC1604" s="7"/>
      <c r="AD1604" s="7"/>
      <c r="AE1604" s="7"/>
      <c r="AF1604" s="7"/>
      <c r="AG1604" s="7"/>
      <c r="AH1604" s="7"/>
      <c r="AI1604" s="7"/>
      <c r="AJ1604" s="7"/>
      <c r="AK1604" s="7"/>
      <c r="AL1604" s="7"/>
      <c r="AM1604" s="7"/>
      <c r="AN1604" s="7"/>
      <c r="AO1604" s="7"/>
      <c r="AP1604" s="7"/>
      <c r="AQ1604" s="7"/>
    </row>
    <row r="1605">
      <c r="A1605" s="7"/>
      <c r="B1605" s="450"/>
      <c r="C1605" s="450"/>
      <c r="D1605" s="450"/>
      <c r="E1605" s="7"/>
      <c r="F1605" s="7"/>
      <c r="G1605" s="7"/>
      <c r="H1605" s="7"/>
      <c r="I1605" s="7"/>
      <c r="J1605" s="7"/>
      <c r="K1605" s="7"/>
      <c r="L1605" s="1733"/>
      <c r="M1605" s="7"/>
      <c r="N1605" s="7"/>
      <c r="O1605" s="7"/>
      <c r="P1605" s="7"/>
      <c r="Q1605" s="7"/>
      <c r="R1605" s="7"/>
      <c r="S1605" s="7"/>
      <c r="T1605" s="95"/>
      <c r="U1605" s="7"/>
      <c r="V1605" s="7"/>
      <c r="W1605" s="7"/>
      <c r="X1605" s="7"/>
      <c r="Y1605" s="7"/>
      <c r="Z1605" s="7"/>
      <c r="AA1605" s="7"/>
      <c r="AB1605" s="7"/>
      <c r="AC1605" s="7"/>
      <c r="AD1605" s="7"/>
      <c r="AE1605" s="7"/>
      <c r="AF1605" s="7"/>
      <c r="AG1605" s="7"/>
      <c r="AH1605" s="7"/>
      <c r="AI1605" s="7"/>
      <c r="AJ1605" s="7"/>
      <c r="AK1605" s="7"/>
      <c r="AL1605" s="7"/>
      <c r="AM1605" s="7"/>
      <c r="AN1605" s="7"/>
      <c r="AO1605" s="7"/>
      <c r="AP1605" s="7"/>
      <c r="AQ1605" s="7"/>
    </row>
    <row r="1606">
      <c r="A1606" s="7"/>
      <c r="B1606" s="450"/>
      <c r="C1606" s="450"/>
      <c r="D1606" s="450"/>
      <c r="E1606" s="7"/>
      <c r="F1606" s="7"/>
      <c r="G1606" s="7"/>
      <c r="H1606" s="7"/>
      <c r="I1606" s="7"/>
      <c r="J1606" s="7"/>
      <c r="K1606" s="7"/>
      <c r="L1606" s="1733"/>
      <c r="M1606" s="7"/>
      <c r="N1606" s="7"/>
      <c r="O1606" s="7"/>
      <c r="P1606" s="7"/>
      <c r="Q1606" s="7"/>
      <c r="R1606" s="7"/>
      <c r="S1606" s="7"/>
      <c r="T1606" s="95"/>
      <c r="U1606" s="7"/>
      <c r="V1606" s="7"/>
      <c r="W1606" s="7"/>
      <c r="X1606" s="7"/>
      <c r="Y1606" s="7"/>
      <c r="Z1606" s="7"/>
      <c r="AA1606" s="7"/>
      <c r="AB1606" s="7"/>
      <c r="AC1606" s="7"/>
      <c r="AD1606" s="7"/>
      <c r="AE1606" s="7"/>
      <c r="AF1606" s="7"/>
      <c r="AG1606" s="7"/>
      <c r="AH1606" s="7"/>
      <c r="AI1606" s="7"/>
      <c r="AJ1606" s="7"/>
      <c r="AK1606" s="7"/>
      <c r="AL1606" s="7"/>
      <c r="AM1606" s="7"/>
      <c r="AN1606" s="7"/>
      <c r="AO1606" s="7"/>
      <c r="AP1606" s="7"/>
      <c r="AQ1606" s="7"/>
    </row>
    <row r="1607">
      <c r="A1607" s="7"/>
      <c r="B1607" s="450"/>
      <c r="C1607" s="450"/>
      <c r="D1607" s="450"/>
      <c r="E1607" s="7"/>
      <c r="F1607" s="7"/>
      <c r="G1607" s="7"/>
      <c r="H1607" s="7"/>
      <c r="I1607" s="7"/>
      <c r="J1607" s="7"/>
      <c r="K1607" s="7"/>
      <c r="L1607" s="1733"/>
      <c r="M1607" s="7"/>
      <c r="N1607" s="7"/>
      <c r="O1607" s="7"/>
      <c r="P1607" s="7"/>
      <c r="Q1607" s="7"/>
      <c r="R1607" s="7"/>
      <c r="S1607" s="7"/>
      <c r="T1607" s="95"/>
      <c r="U1607" s="7"/>
      <c r="V1607" s="7"/>
      <c r="W1607" s="7"/>
      <c r="X1607" s="7"/>
      <c r="Y1607" s="7"/>
      <c r="Z1607" s="7"/>
      <c r="AA1607" s="7"/>
      <c r="AB1607" s="7"/>
      <c r="AC1607" s="7"/>
      <c r="AD1607" s="7"/>
      <c r="AE1607" s="7"/>
      <c r="AF1607" s="7"/>
      <c r="AG1607" s="7"/>
      <c r="AH1607" s="7"/>
      <c r="AI1607" s="7"/>
      <c r="AJ1607" s="7"/>
      <c r="AK1607" s="7"/>
      <c r="AL1607" s="7"/>
      <c r="AM1607" s="7"/>
      <c r="AN1607" s="7"/>
      <c r="AO1607" s="7"/>
      <c r="AP1607" s="7"/>
      <c r="AQ1607" s="7"/>
    </row>
    <row r="1608">
      <c r="A1608" s="7"/>
      <c r="B1608" s="450"/>
      <c r="C1608" s="450"/>
      <c r="D1608" s="450"/>
      <c r="E1608" s="7"/>
      <c r="F1608" s="7"/>
      <c r="G1608" s="7"/>
      <c r="H1608" s="7"/>
      <c r="I1608" s="7"/>
      <c r="J1608" s="7"/>
      <c r="K1608" s="7"/>
      <c r="L1608" s="1733"/>
      <c r="M1608" s="7"/>
      <c r="N1608" s="7"/>
      <c r="O1608" s="7"/>
      <c r="P1608" s="7"/>
      <c r="Q1608" s="7"/>
      <c r="R1608" s="7"/>
      <c r="S1608" s="7"/>
      <c r="T1608" s="95"/>
      <c r="U1608" s="7"/>
      <c r="V1608" s="7"/>
      <c r="W1608" s="7"/>
      <c r="X1608" s="7"/>
      <c r="Y1608" s="7"/>
      <c r="Z1608" s="7"/>
      <c r="AA1608" s="7"/>
      <c r="AB1608" s="7"/>
      <c r="AC1608" s="7"/>
      <c r="AD1608" s="7"/>
      <c r="AE1608" s="7"/>
      <c r="AF1608" s="7"/>
      <c r="AG1608" s="7"/>
      <c r="AH1608" s="7"/>
      <c r="AI1608" s="7"/>
      <c r="AJ1608" s="7"/>
      <c r="AK1608" s="7"/>
      <c r="AL1608" s="7"/>
      <c r="AM1608" s="7"/>
      <c r="AN1608" s="7"/>
      <c r="AO1608" s="7"/>
      <c r="AP1608" s="7"/>
      <c r="AQ1608" s="7"/>
    </row>
    <row r="1609">
      <c r="A1609" s="7"/>
      <c r="B1609" s="450"/>
      <c r="C1609" s="450"/>
      <c r="D1609" s="450"/>
      <c r="E1609" s="7"/>
      <c r="F1609" s="7"/>
      <c r="G1609" s="7"/>
      <c r="H1609" s="7"/>
      <c r="I1609" s="7"/>
      <c r="J1609" s="7"/>
      <c r="K1609" s="7"/>
      <c r="L1609" s="1733"/>
      <c r="M1609" s="7"/>
      <c r="N1609" s="7"/>
      <c r="O1609" s="7"/>
      <c r="P1609" s="7"/>
      <c r="Q1609" s="7"/>
      <c r="R1609" s="7"/>
      <c r="S1609" s="7"/>
      <c r="T1609" s="95"/>
      <c r="U1609" s="7"/>
      <c r="V1609" s="7"/>
      <c r="W1609" s="7"/>
      <c r="X1609" s="7"/>
      <c r="Y1609" s="7"/>
      <c r="Z1609" s="7"/>
      <c r="AA1609" s="7"/>
      <c r="AB1609" s="7"/>
      <c r="AC1609" s="7"/>
      <c r="AD1609" s="7"/>
      <c r="AE1609" s="7"/>
      <c r="AF1609" s="7"/>
      <c r="AG1609" s="7"/>
      <c r="AH1609" s="7"/>
      <c r="AI1609" s="7"/>
      <c r="AJ1609" s="7"/>
      <c r="AK1609" s="7"/>
      <c r="AL1609" s="7"/>
      <c r="AM1609" s="7"/>
      <c r="AN1609" s="7"/>
      <c r="AO1609" s="7"/>
      <c r="AP1609" s="7"/>
      <c r="AQ1609" s="7"/>
    </row>
    <row r="1610">
      <c r="A1610" s="7"/>
      <c r="B1610" s="450"/>
      <c r="C1610" s="450"/>
      <c r="D1610" s="450"/>
      <c r="E1610" s="7"/>
      <c r="F1610" s="7"/>
      <c r="G1610" s="7"/>
      <c r="H1610" s="7"/>
      <c r="I1610" s="7"/>
      <c r="J1610" s="7"/>
      <c r="K1610" s="7"/>
      <c r="L1610" s="1733"/>
      <c r="M1610" s="7"/>
      <c r="N1610" s="7"/>
      <c r="O1610" s="7"/>
      <c r="P1610" s="7"/>
      <c r="Q1610" s="7"/>
      <c r="R1610" s="7"/>
      <c r="S1610" s="7"/>
      <c r="T1610" s="95"/>
      <c r="U1610" s="7"/>
      <c r="V1610" s="7"/>
      <c r="W1610" s="7"/>
      <c r="X1610" s="7"/>
      <c r="Y1610" s="7"/>
      <c r="Z1610" s="7"/>
      <c r="AA1610" s="7"/>
      <c r="AB1610" s="7"/>
      <c r="AC1610" s="7"/>
      <c r="AD1610" s="7"/>
      <c r="AE1610" s="7"/>
      <c r="AF1610" s="7"/>
      <c r="AG1610" s="7"/>
      <c r="AH1610" s="7"/>
      <c r="AI1610" s="7"/>
      <c r="AJ1610" s="7"/>
      <c r="AK1610" s="7"/>
      <c r="AL1610" s="7"/>
      <c r="AM1610" s="7"/>
      <c r="AN1610" s="7"/>
      <c r="AO1610" s="7"/>
      <c r="AP1610" s="7"/>
      <c r="AQ1610" s="7"/>
    </row>
    <row r="1611">
      <c r="A1611" s="7"/>
      <c r="B1611" s="450"/>
      <c r="C1611" s="450"/>
      <c r="D1611" s="450"/>
      <c r="E1611" s="7"/>
      <c r="F1611" s="7"/>
      <c r="G1611" s="7"/>
      <c r="H1611" s="7"/>
      <c r="I1611" s="7"/>
      <c r="J1611" s="7"/>
      <c r="K1611" s="7"/>
      <c r="L1611" s="1733"/>
      <c r="M1611" s="7"/>
      <c r="N1611" s="7"/>
      <c r="O1611" s="7"/>
      <c r="P1611" s="7"/>
      <c r="Q1611" s="7"/>
      <c r="R1611" s="7"/>
      <c r="S1611" s="7"/>
      <c r="T1611" s="95"/>
      <c r="U1611" s="7"/>
      <c r="V1611" s="7"/>
      <c r="W1611" s="7"/>
      <c r="X1611" s="7"/>
      <c r="Y1611" s="7"/>
      <c r="Z1611" s="7"/>
      <c r="AA1611" s="7"/>
      <c r="AB1611" s="7"/>
      <c r="AC1611" s="7"/>
      <c r="AD1611" s="7"/>
      <c r="AE1611" s="7"/>
      <c r="AF1611" s="7"/>
      <c r="AG1611" s="7"/>
      <c r="AH1611" s="7"/>
      <c r="AI1611" s="7"/>
      <c r="AJ1611" s="7"/>
      <c r="AK1611" s="7"/>
      <c r="AL1611" s="7"/>
      <c r="AM1611" s="7"/>
      <c r="AN1611" s="7"/>
      <c r="AO1611" s="7"/>
      <c r="AP1611" s="7"/>
      <c r="AQ1611" s="7"/>
    </row>
    <row r="1612">
      <c r="A1612" s="7"/>
      <c r="B1612" s="450"/>
      <c r="C1612" s="450"/>
      <c r="D1612" s="450"/>
      <c r="E1612" s="7"/>
      <c r="F1612" s="7"/>
      <c r="G1612" s="7"/>
      <c r="H1612" s="7"/>
      <c r="I1612" s="7"/>
      <c r="J1612" s="7"/>
      <c r="K1612" s="7"/>
      <c r="L1612" s="1733"/>
      <c r="M1612" s="7"/>
      <c r="N1612" s="7"/>
      <c r="O1612" s="7"/>
      <c r="P1612" s="7"/>
      <c r="Q1612" s="7"/>
      <c r="R1612" s="7"/>
      <c r="S1612" s="7"/>
      <c r="T1612" s="95"/>
      <c r="U1612" s="7"/>
      <c r="V1612" s="7"/>
      <c r="W1612" s="7"/>
      <c r="X1612" s="7"/>
      <c r="Y1612" s="7"/>
      <c r="Z1612" s="7"/>
      <c r="AA1612" s="7"/>
      <c r="AB1612" s="7"/>
      <c r="AC1612" s="7"/>
      <c r="AD1612" s="7"/>
      <c r="AE1612" s="7"/>
      <c r="AF1612" s="7"/>
      <c r="AG1612" s="7"/>
      <c r="AH1612" s="7"/>
      <c r="AI1612" s="7"/>
      <c r="AJ1612" s="7"/>
      <c r="AK1612" s="7"/>
      <c r="AL1612" s="7"/>
      <c r="AM1612" s="7"/>
      <c r="AN1612" s="7"/>
      <c r="AO1612" s="7"/>
      <c r="AP1612" s="7"/>
      <c r="AQ1612" s="7"/>
    </row>
    <row r="1613">
      <c r="A1613" s="7"/>
      <c r="B1613" s="450"/>
      <c r="C1613" s="450"/>
      <c r="D1613" s="450"/>
      <c r="E1613" s="7"/>
      <c r="F1613" s="7"/>
      <c r="G1613" s="7"/>
      <c r="H1613" s="7"/>
      <c r="I1613" s="7"/>
      <c r="J1613" s="7"/>
      <c r="K1613" s="7"/>
      <c r="L1613" s="1733"/>
      <c r="M1613" s="7"/>
      <c r="N1613" s="7"/>
      <c r="O1613" s="7"/>
      <c r="P1613" s="7"/>
      <c r="Q1613" s="7"/>
      <c r="R1613" s="7"/>
      <c r="S1613" s="7"/>
      <c r="T1613" s="95"/>
      <c r="U1613" s="7"/>
      <c r="V1613" s="7"/>
      <c r="W1613" s="7"/>
      <c r="X1613" s="7"/>
      <c r="Y1613" s="7"/>
      <c r="Z1613" s="7"/>
      <c r="AA1613" s="7"/>
      <c r="AB1613" s="7"/>
      <c r="AC1613" s="7"/>
      <c r="AD1613" s="7"/>
      <c r="AE1613" s="7"/>
      <c r="AF1613" s="7"/>
      <c r="AG1613" s="7"/>
      <c r="AH1613" s="7"/>
      <c r="AI1613" s="7"/>
      <c r="AJ1613" s="7"/>
      <c r="AK1613" s="7"/>
      <c r="AL1613" s="7"/>
      <c r="AM1613" s="7"/>
      <c r="AN1613" s="7"/>
      <c r="AO1613" s="7"/>
      <c r="AP1613" s="7"/>
      <c r="AQ1613" s="7"/>
    </row>
    <row r="1614">
      <c r="A1614" s="7"/>
      <c r="B1614" s="450"/>
      <c r="C1614" s="450"/>
      <c r="D1614" s="450"/>
      <c r="E1614" s="7"/>
      <c r="F1614" s="7"/>
      <c r="G1614" s="7"/>
      <c r="H1614" s="7"/>
      <c r="I1614" s="7"/>
      <c r="J1614" s="7"/>
      <c r="K1614" s="7"/>
      <c r="L1614" s="1733"/>
      <c r="M1614" s="7"/>
      <c r="N1614" s="7"/>
      <c r="O1614" s="7"/>
      <c r="P1614" s="7"/>
      <c r="Q1614" s="7"/>
      <c r="R1614" s="7"/>
      <c r="S1614" s="7"/>
      <c r="T1614" s="95"/>
      <c r="U1614" s="7"/>
      <c r="V1614" s="7"/>
      <c r="W1614" s="7"/>
      <c r="X1614" s="7"/>
      <c r="Y1614" s="7"/>
      <c r="Z1614" s="7"/>
      <c r="AA1614" s="7"/>
      <c r="AB1614" s="7"/>
      <c r="AC1614" s="7"/>
      <c r="AD1614" s="7"/>
      <c r="AE1614" s="7"/>
      <c r="AF1614" s="7"/>
      <c r="AG1614" s="7"/>
      <c r="AH1614" s="7"/>
      <c r="AI1614" s="7"/>
      <c r="AJ1614" s="7"/>
      <c r="AK1614" s="7"/>
      <c r="AL1614" s="7"/>
      <c r="AM1614" s="7"/>
      <c r="AN1614" s="7"/>
      <c r="AO1614" s="7"/>
      <c r="AP1614" s="7"/>
      <c r="AQ1614" s="7"/>
    </row>
    <row r="1615">
      <c r="A1615" s="7"/>
      <c r="B1615" s="450"/>
      <c r="C1615" s="450"/>
      <c r="D1615" s="450"/>
      <c r="E1615" s="7"/>
      <c r="F1615" s="7"/>
      <c r="G1615" s="7"/>
      <c r="H1615" s="7"/>
      <c r="I1615" s="7"/>
      <c r="J1615" s="7"/>
      <c r="K1615" s="7"/>
      <c r="L1615" s="1733"/>
      <c r="M1615" s="7"/>
      <c r="N1615" s="7"/>
      <c r="O1615" s="7"/>
      <c r="P1615" s="7"/>
      <c r="Q1615" s="7"/>
      <c r="R1615" s="7"/>
      <c r="S1615" s="7"/>
      <c r="T1615" s="95"/>
      <c r="U1615" s="7"/>
      <c r="V1615" s="7"/>
      <c r="W1615" s="7"/>
      <c r="X1615" s="7"/>
      <c r="Y1615" s="7"/>
      <c r="Z1615" s="7"/>
      <c r="AA1615" s="7"/>
      <c r="AB1615" s="7"/>
      <c r="AC1615" s="7"/>
      <c r="AD1615" s="7"/>
      <c r="AE1615" s="7"/>
      <c r="AF1615" s="7"/>
      <c r="AG1615" s="7"/>
      <c r="AH1615" s="7"/>
      <c r="AI1615" s="7"/>
      <c r="AJ1615" s="7"/>
      <c r="AK1615" s="7"/>
      <c r="AL1615" s="7"/>
      <c r="AM1615" s="7"/>
      <c r="AN1615" s="7"/>
      <c r="AO1615" s="7"/>
      <c r="AP1615" s="7"/>
      <c r="AQ1615" s="7"/>
    </row>
    <row r="1616">
      <c r="A1616" s="7"/>
      <c r="B1616" s="450"/>
      <c r="C1616" s="450"/>
      <c r="D1616" s="450"/>
      <c r="E1616" s="7"/>
      <c r="F1616" s="7"/>
      <c r="G1616" s="7"/>
      <c r="H1616" s="7"/>
      <c r="I1616" s="7"/>
      <c r="J1616" s="7"/>
      <c r="K1616" s="7"/>
      <c r="L1616" s="1733"/>
      <c r="M1616" s="7"/>
      <c r="N1616" s="7"/>
      <c r="O1616" s="7"/>
      <c r="P1616" s="7"/>
      <c r="Q1616" s="7"/>
      <c r="R1616" s="7"/>
      <c r="S1616" s="7"/>
      <c r="T1616" s="95"/>
      <c r="U1616" s="7"/>
      <c r="V1616" s="7"/>
      <c r="W1616" s="7"/>
      <c r="X1616" s="7"/>
      <c r="Y1616" s="7"/>
      <c r="Z1616" s="7"/>
      <c r="AA1616" s="7"/>
      <c r="AB1616" s="7"/>
      <c r="AC1616" s="7"/>
      <c r="AD1616" s="7"/>
      <c r="AE1616" s="7"/>
      <c r="AF1616" s="7"/>
      <c r="AG1616" s="7"/>
      <c r="AH1616" s="7"/>
      <c r="AI1616" s="7"/>
      <c r="AJ1616" s="7"/>
      <c r="AK1616" s="7"/>
      <c r="AL1616" s="7"/>
      <c r="AM1616" s="7"/>
      <c r="AN1616" s="7"/>
      <c r="AO1616" s="7"/>
      <c r="AP1616" s="7"/>
      <c r="AQ1616" s="7"/>
    </row>
    <row r="1617">
      <c r="A1617" s="7"/>
      <c r="B1617" s="450"/>
      <c r="C1617" s="450"/>
      <c r="D1617" s="450"/>
      <c r="E1617" s="7"/>
      <c r="F1617" s="7"/>
      <c r="G1617" s="7"/>
      <c r="H1617" s="7"/>
      <c r="I1617" s="7"/>
      <c r="J1617" s="7"/>
      <c r="K1617" s="7"/>
      <c r="L1617" s="1733"/>
      <c r="M1617" s="7"/>
      <c r="N1617" s="7"/>
      <c r="O1617" s="7"/>
      <c r="P1617" s="7"/>
      <c r="Q1617" s="7"/>
      <c r="R1617" s="7"/>
      <c r="S1617" s="7"/>
      <c r="T1617" s="95"/>
      <c r="U1617" s="7"/>
      <c r="V1617" s="7"/>
      <c r="W1617" s="7"/>
      <c r="X1617" s="7"/>
      <c r="Y1617" s="7"/>
      <c r="Z1617" s="7"/>
      <c r="AA1617" s="7"/>
      <c r="AB1617" s="7"/>
      <c r="AC1617" s="7"/>
      <c r="AD1617" s="7"/>
      <c r="AE1617" s="7"/>
      <c r="AF1617" s="7"/>
      <c r="AG1617" s="7"/>
      <c r="AH1617" s="7"/>
      <c r="AI1617" s="7"/>
      <c r="AJ1617" s="7"/>
      <c r="AK1617" s="7"/>
      <c r="AL1617" s="7"/>
      <c r="AM1617" s="7"/>
      <c r="AN1617" s="7"/>
      <c r="AO1617" s="7"/>
      <c r="AP1617" s="7"/>
      <c r="AQ1617" s="7"/>
    </row>
    <row r="1618">
      <c r="A1618" s="7"/>
      <c r="B1618" s="450"/>
      <c r="C1618" s="450"/>
      <c r="D1618" s="450"/>
      <c r="E1618" s="7"/>
      <c r="F1618" s="7"/>
      <c r="G1618" s="7"/>
      <c r="H1618" s="7"/>
      <c r="I1618" s="7"/>
      <c r="J1618" s="7"/>
      <c r="K1618" s="7"/>
      <c r="L1618" s="1733"/>
      <c r="M1618" s="7"/>
      <c r="N1618" s="7"/>
      <c r="O1618" s="7"/>
      <c r="P1618" s="7"/>
      <c r="Q1618" s="7"/>
      <c r="R1618" s="7"/>
      <c r="S1618" s="7"/>
      <c r="T1618" s="95"/>
      <c r="U1618" s="7"/>
      <c r="V1618" s="7"/>
      <c r="W1618" s="7"/>
      <c r="X1618" s="7"/>
      <c r="Y1618" s="7"/>
      <c r="Z1618" s="7"/>
      <c r="AA1618" s="7"/>
      <c r="AB1618" s="7"/>
      <c r="AC1618" s="7"/>
      <c r="AD1618" s="7"/>
      <c r="AE1618" s="7"/>
      <c r="AF1618" s="7"/>
      <c r="AG1618" s="7"/>
      <c r="AH1618" s="7"/>
      <c r="AI1618" s="7"/>
      <c r="AJ1618" s="7"/>
      <c r="AK1618" s="7"/>
      <c r="AL1618" s="7"/>
      <c r="AM1618" s="7"/>
      <c r="AN1618" s="7"/>
      <c r="AO1618" s="7"/>
      <c r="AP1618" s="7"/>
      <c r="AQ1618" s="7"/>
    </row>
    <row r="1619">
      <c r="A1619" s="7"/>
      <c r="B1619" s="450"/>
      <c r="C1619" s="450"/>
      <c r="D1619" s="450"/>
      <c r="E1619" s="7"/>
      <c r="F1619" s="7"/>
      <c r="G1619" s="7"/>
      <c r="H1619" s="7"/>
      <c r="I1619" s="7"/>
      <c r="J1619" s="7"/>
      <c r="K1619" s="7"/>
      <c r="L1619" s="1733"/>
      <c r="M1619" s="7"/>
      <c r="N1619" s="7"/>
      <c r="O1619" s="7"/>
      <c r="P1619" s="7"/>
      <c r="Q1619" s="7"/>
      <c r="R1619" s="7"/>
      <c r="S1619" s="7"/>
      <c r="T1619" s="95"/>
      <c r="U1619" s="7"/>
      <c r="V1619" s="7"/>
      <c r="W1619" s="7"/>
      <c r="X1619" s="7"/>
      <c r="Y1619" s="7"/>
      <c r="Z1619" s="7"/>
      <c r="AA1619" s="7"/>
      <c r="AB1619" s="7"/>
      <c r="AC1619" s="7"/>
      <c r="AD1619" s="7"/>
      <c r="AE1619" s="7"/>
      <c r="AF1619" s="7"/>
      <c r="AG1619" s="7"/>
      <c r="AH1619" s="7"/>
      <c r="AI1619" s="7"/>
      <c r="AJ1619" s="7"/>
      <c r="AK1619" s="7"/>
      <c r="AL1619" s="7"/>
      <c r="AM1619" s="7"/>
      <c r="AN1619" s="7"/>
      <c r="AO1619" s="7"/>
      <c r="AP1619" s="7"/>
      <c r="AQ1619" s="7"/>
    </row>
    <row r="1620">
      <c r="A1620" s="7"/>
      <c r="B1620" s="450"/>
      <c r="C1620" s="450"/>
      <c r="D1620" s="450"/>
      <c r="E1620" s="7"/>
      <c r="F1620" s="7"/>
      <c r="G1620" s="7"/>
      <c r="H1620" s="7"/>
      <c r="I1620" s="7"/>
      <c r="J1620" s="7"/>
      <c r="K1620" s="7"/>
      <c r="L1620" s="1733"/>
      <c r="M1620" s="7"/>
      <c r="N1620" s="7"/>
      <c r="O1620" s="7"/>
      <c r="P1620" s="7"/>
      <c r="Q1620" s="7"/>
      <c r="R1620" s="7"/>
      <c r="S1620" s="7"/>
      <c r="T1620" s="95"/>
      <c r="U1620" s="7"/>
      <c r="V1620" s="7"/>
      <c r="W1620" s="7"/>
      <c r="X1620" s="7"/>
      <c r="Y1620" s="7"/>
      <c r="Z1620" s="7"/>
      <c r="AA1620" s="7"/>
      <c r="AB1620" s="7"/>
      <c r="AC1620" s="7"/>
      <c r="AD1620" s="7"/>
      <c r="AE1620" s="7"/>
      <c r="AF1620" s="7"/>
      <c r="AG1620" s="7"/>
      <c r="AH1620" s="7"/>
      <c r="AI1620" s="7"/>
      <c r="AJ1620" s="7"/>
      <c r="AK1620" s="7"/>
      <c r="AL1620" s="7"/>
      <c r="AM1620" s="7"/>
      <c r="AN1620" s="7"/>
      <c r="AO1620" s="7"/>
      <c r="AP1620" s="7"/>
      <c r="AQ1620" s="7"/>
    </row>
    <row r="1621">
      <c r="A1621" s="7"/>
      <c r="B1621" s="450"/>
      <c r="C1621" s="450"/>
      <c r="D1621" s="450"/>
      <c r="E1621" s="7"/>
      <c r="F1621" s="7"/>
      <c r="G1621" s="7"/>
      <c r="H1621" s="7"/>
      <c r="I1621" s="7"/>
      <c r="J1621" s="7"/>
      <c r="K1621" s="7"/>
      <c r="L1621" s="1733"/>
      <c r="M1621" s="7"/>
      <c r="N1621" s="7"/>
      <c r="O1621" s="7"/>
      <c r="P1621" s="7"/>
      <c r="Q1621" s="7"/>
      <c r="R1621" s="7"/>
      <c r="S1621" s="7"/>
      <c r="T1621" s="95"/>
      <c r="U1621" s="7"/>
      <c r="V1621" s="7"/>
      <c r="W1621" s="7"/>
      <c r="X1621" s="7"/>
      <c r="Y1621" s="7"/>
      <c r="Z1621" s="7"/>
      <c r="AA1621" s="7"/>
      <c r="AB1621" s="7"/>
      <c r="AC1621" s="7"/>
      <c r="AD1621" s="7"/>
      <c r="AE1621" s="7"/>
      <c r="AF1621" s="7"/>
      <c r="AG1621" s="7"/>
      <c r="AH1621" s="7"/>
      <c r="AI1621" s="7"/>
      <c r="AJ1621" s="7"/>
      <c r="AK1621" s="7"/>
      <c r="AL1621" s="7"/>
      <c r="AM1621" s="7"/>
      <c r="AN1621" s="7"/>
      <c r="AO1621" s="7"/>
      <c r="AP1621" s="7"/>
      <c r="AQ1621" s="7"/>
    </row>
    <row r="1622">
      <c r="A1622" s="7"/>
      <c r="B1622" s="450"/>
      <c r="C1622" s="450"/>
      <c r="D1622" s="450"/>
      <c r="E1622" s="7"/>
      <c r="F1622" s="7"/>
      <c r="G1622" s="7"/>
      <c r="H1622" s="7"/>
      <c r="I1622" s="7"/>
      <c r="J1622" s="7"/>
      <c r="K1622" s="7"/>
      <c r="L1622" s="1733"/>
      <c r="M1622" s="7"/>
      <c r="N1622" s="7"/>
      <c r="O1622" s="7"/>
      <c r="P1622" s="7"/>
      <c r="Q1622" s="7"/>
      <c r="R1622" s="7"/>
      <c r="S1622" s="7"/>
      <c r="T1622" s="95"/>
      <c r="U1622" s="7"/>
      <c r="V1622" s="7"/>
      <c r="W1622" s="7"/>
      <c r="X1622" s="7"/>
      <c r="Y1622" s="7"/>
      <c r="Z1622" s="7"/>
      <c r="AA1622" s="7"/>
      <c r="AB1622" s="7"/>
      <c r="AC1622" s="7"/>
      <c r="AD1622" s="7"/>
      <c r="AE1622" s="7"/>
      <c r="AF1622" s="7"/>
      <c r="AG1622" s="7"/>
      <c r="AH1622" s="7"/>
      <c r="AI1622" s="7"/>
      <c r="AJ1622" s="7"/>
      <c r="AK1622" s="7"/>
      <c r="AL1622" s="7"/>
      <c r="AM1622" s="7"/>
      <c r="AN1622" s="7"/>
      <c r="AO1622" s="7"/>
      <c r="AP1622" s="7"/>
      <c r="AQ1622" s="7"/>
    </row>
    <row r="1623">
      <c r="A1623" s="7"/>
      <c r="B1623" s="450"/>
      <c r="C1623" s="450"/>
      <c r="D1623" s="450"/>
      <c r="E1623" s="7"/>
      <c r="F1623" s="7"/>
      <c r="G1623" s="7"/>
      <c r="H1623" s="7"/>
      <c r="I1623" s="7"/>
      <c r="J1623" s="7"/>
      <c r="K1623" s="7"/>
      <c r="L1623" s="1733"/>
      <c r="M1623" s="7"/>
      <c r="N1623" s="7"/>
      <c r="O1623" s="7"/>
      <c r="P1623" s="7"/>
      <c r="Q1623" s="7"/>
      <c r="R1623" s="7"/>
      <c r="S1623" s="7"/>
      <c r="T1623" s="95"/>
      <c r="U1623" s="7"/>
      <c r="V1623" s="7"/>
      <c r="W1623" s="7"/>
      <c r="X1623" s="7"/>
      <c r="Y1623" s="7"/>
      <c r="Z1623" s="7"/>
      <c r="AA1623" s="7"/>
      <c r="AB1623" s="7"/>
      <c r="AC1623" s="7"/>
      <c r="AD1623" s="7"/>
      <c r="AE1623" s="7"/>
      <c r="AF1623" s="7"/>
      <c r="AG1623" s="7"/>
      <c r="AH1623" s="7"/>
      <c r="AI1623" s="7"/>
      <c r="AJ1623" s="7"/>
      <c r="AK1623" s="7"/>
      <c r="AL1623" s="7"/>
      <c r="AM1623" s="7"/>
      <c r="AN1623" s="7"/>
      <c r="AO1623" s="7"/>
      <c r="AP1623" s="7"/>
      <c r="AQ1623" s="7"/>
    </row>
    <row r="1624">
      <c r="A1624" s="7"/>
      <c r="B1624" s="450"/>
      <c r="C1624" s="450"/>
      <c r="D1624" s="450"/>
      <c r="E1624" s="7"/>
      <c r="F1624" s="7"/>
      <c r="G1624" s="7"/>
      <c r="H1624" s="7"/>
      <c r="I1624" s="7"/>
      <c r="J1624" s="7"/>
      <c r="K1624" s="7"/>
      <c r="L1624" s="1733"/>
      <c r="M1624" s="7"/>
      <c r="N1624" s="7"/>
      <c r="O1624" s="7"/>
      <c r="P1624" s="7"/>
      <c r="Q1624" s="7"/>
      <c r="R1624" s="7"/>
      <c r="S1624" s="7"/>
      <c r="T1624" s="95"/>
      <c r="U1624" s="7"/>
      <c r="V1624" s="7"/>
      <c r="W1624" s="7"/>
      <c r="X1624" s="7"/>
      <c r="Y1624" s="7"/>
      <c r="Z1624" s="7"/>
      <c r="AA1624" s="7"/>
      <c r="AB1624" s="7"/>
      <c r="AC1624" s="7"/>
      <c r="AD1624" s="7"/>
      <c r="AE1624" s="7"/>
      <c r="AF1624" s="7"/>
      <c r="AG1624" s="7"/>
      <c r="AH1624" s="7"/>
      <c r="AI1624" s="7"/>
      <c r="AJ1624" s="7"/>
      <c r="AK1624" s="7"/>
      <c r="AL1624" s="7"/>
      <c r="AM1624" s="7"/>
      <c r="AN1624" s="7"/>
      <c r="AO1624" s="7"/>
      <c r="AP1624" s="7"/>
      <c r="AQ1624" s="7"/>
    </row>
    <row r="1625">
      <c r="A1625" s="7"/>
      <c r="B1625" s="450"/>
      <c r="C1625" s="450"/>
      <c r="D1625" s="450"/>
      <c r="E1625" s="7"/>
      <c r="F1625" s="7"/>
      <c r="G1625" s="7"/>
      <c r="H1625" s="7"/>
      <c r="I1625" s="7"/>
      <c r="J1625" s="7"/>
      <c r="K1625" s="7"/>
      <c r="L1625" s="1733"/>
      <c r="M1625" s="7"/>
      <c r="N1625" s="7"/>
      <c r="O1625" s="7"/>
      <c r="P1625" s="7"/>
      <c r="Q1625" s="7"/>
      <c r="R1625" s="7"/>
      <c r="S1625" s="7"/>
      <c r="T1625" s="95"/>
      <c r="U1625" s="7"/>
      <c r="V1625" s="7"/>
      <c r="W1625" s="7"/>
      <c r="X1625" s="7"/>
      <c r="Y1625" s="7"/>
      <c r="Z1625" s="7"/>
      <c r="AA1625" s="7"/>
      <c r="AB1625" s="7"/>
      <c r="AC1625" s="7"/>
      <c r="AD1625" s="7"/>
      <c r="AE1625" s="7"/>
      <c r="AF1625" s="7"/>
      <c r="AG1625" s="7"/>
      <c r="AH1625" s="7"/>
      <c r="AI1625" s="7"/>
      <c r="AJ1625" s="7"/>
      <c r="AK1625" s="7"/>
      <c r="AL1625" s="7"/>
      <c r="AM1625" s="7"/>
      <c r="AN1625" s="7"/>
      <c r="AO1625" s="7"/>
      <c r="AP1625" s="7"/>
      <c r="AQ1625" s="7"/>
    </row>
    <row r="1626">
      <c r="A1626" s="7"/>
      <c r="B1626" s="450"/>
      <c r="C1626" s="450"/>
      <c r="D1626" s="450"/>
      <c r="E1626" s="7"/>
      <c r="F1626" s="7"/>
      <c r="G1626" s="7"/>
      <c r="H1626" s="7"/>
      <c r="I1626" s="7"/>
      <c r="J1626" s="7"/>
      <c r="K1626" s="7"/>
      <c r="L1626" s="1733"/>
      <c r="M1626" s="7"/>
      <c r="N1626" s="7"/>
      <c r="O1626" s="7"/>
      <c r="P1626" s="7"/>
      <c r="Q1626" s="7"/>
      <c r="R1626" s="7"/>
      <c r="S1626" s="7"/>
      <c r="T1626" s="95"/>
      <c r="U1626" s="7"/>
      <c r="V1626" s="7"/>
      <c r="W1626" s="7"/>
      <c r="X1626" s="7"/>
      <c r="Y1626" s="7"/>
      <c r="Z1626" s="7"/>
      <c r="AA1626" s="7"/>
      <c r="AB1626" s="7"/>
      <c r="AC1626" s="7"/>
      <c r="AD1626" s="7"/>
      <c r="AE1626" s="7"/>
      <c r="AF1626" s="7"/>
      <c r="AG1626" s="7"/>
      <c r="AH1626" s="7"/>
      <c r="AI1626" s="7"/>
      <c r="AJ1626" s="7"/>
      <c r="AK1626" s="7"/>
      <c r="AL1626" s="7"/>
      <c r="AM1626" s="7"/>
      <c r="AN1626" s="7"/>
      <c r="AO1626" s="7"/>
      <c r="AP1626" s="7"/>
      <c r="AQ1626" s="7"/>
    </row>
    <row r="1627">
      <c r="A1627" s="7"/>
      <c r="B1627" s="450"/>
      <c r="C1627" s="450"/>
      <c r="D1627" s="450"/>
      <c r="E1627" s="7"/>
      <c r="F1627" s="7"/>
      <c r="G1627" s="7"/>
      <c r="H1627" s="7"/>
      <c r="I1627" s="7"/>
      <c r="J1627" s="7"/>
      <c r="K1627" s="7"/>
      <c r="L1627" s="1733"/>
      <c r="M1627" s="7"/>
      <c r="N1627" s="7"/>
      <c r="O1627" s="7"/>
      <c r="P1627" s="7"/>
      <c r="Q1627" s="7"/>
      <c r="R1627" s="7"/>
      <c r="S1627" s="7"/>
      <c r="T1627" s="95"/>
      <c r="U1627" s="7"/>
      <c r="V1627" s="7"/>
      <c r="W1627" s="7"/>
      <c r="X1627" s="7"/>
      <c r="Y1627" s="7"/>
      <c r="Z1627" s="7"/>
      <c r="AA1627" s="7"/>
      <c r="AB1627" s="7"/>
      <c r="AC1627" s="7"/>
      <c r="AD1627" s="7"/>
      <c r="AE1627" s="7"/>
      <c r="AF1627" s="7"/>
      <c r="AG1627" s="7"/>
      <c r="AH1627" s="7"/>
      <c r="AI1627" s="7"/>
      <c r="AJ1627" s="7"/>
      <c r="AK1627" s="7"/>
      <c r="AL1627" s="7"/>
      <c r="AM1627" s="7"/>
      <c r="AN1627" s="7"/>
      <c r="AO1627" s="7"/>
      <c r="AP1627" s="7"/>
      <c r="AQ1627" s="7"/>
    </row>
    <row r="1628">
      <c r="A1628" s="7"/>
      <c r="B1628" s="450"/>
      <c r="C1628" s="450"/>
      <c r="D1628" s="450"/>
      <c r="E1628" s="7"/>
      <c r="F1628" s="7"/>
      <c r="G1628" s="7"/>
      <c r="H1628" s="7"/>
      <c r="I1628" s="7"/>
      <c r="J1628" s="7"/>
      <c r="K1628" s="7"/>
      <c r="L1628" s="1733"/>
      <c r="M1628" s="7"/>
      <c r="N1628" s="7"/>
      <c r="O1628" s="7"/>
      <c r="P1628" s="7"/>
      <c r="Q1628" s="7"/>
      <c r="R1628" s="7"/>
      <c r="S1628" s="7"/>
      <c r="T1628" s="95"/>
      <c r="U1628" s="7"/>
      <c r="V1628" s="7"/>
      <c r="W1628" s="7"/>
      <c r="X1628" s="7"/>
      <c r="Y1628" s="7"/>
      <c r="Z1628" s="7"/>
      <c r="AA1628" s="7"/>
      <c r="AB1628" s="7"/>
      <c r="AC1628" s="7"/>
      <c r="AD1628" s="7"/>
      <c r="AE1628" s="7"/>
      <c r="AF1628" s="7"/>
      <c r="AG1628" s="7"/>
      <c r="AH1628" s="7"/>
      <c r="AI1628" s="7"/>
      <c r="AJ1628" s="7"/>
      <c r="AK1628" s="7"/>
      <c r="AL1628" s="7"/>
      <c r="AM1628" s="7"/>
      <c r="AN1628" s="7"/>
      <c r="AO1628" s="7"/>
      <c r="AP1628" s="7"/>
      <c r="AQ1628" s="7"/>
    </row>
    <row r="1629">
      <c r="A1629" s="7"/>
      <c r="B1629" s="450"/>
      <c r="C1629" s="450"/>
      <c r="D1629" s="450"/>
      <c r="E1629" s="7"/>
      <c r="F1629" s="7"/>
      <c r="G1629" s="7"/>
      <c r="H1629" s="7"/>
      <c r="I1629" s="7"/>
      <c r="J1629" s="7"/>
      <c r="K1629" s="7"/>
      <c r="L1629" s="1733"/>
      <c r="M1629" s="7"/>
      <c r="N1629" s="7"/>
      <c r="O1629" s="7"/>
      <c r="P1629" s="7"/>
      <c r="Q1629" s="7"/>
      <c r="R1629" s="7"/>
      <c r="S1629" s="7"/>
      <c r="T1629" s="95"/>
      <c r="U1629" s="7"/>
      <c r="V1629" s="7"/>
      <c r="W1629" s="7"/>
      <c r="X1629" s="7"/>
      <c r="Y1629" s="7"/>
      <c r="Z1629" s="7"/>
      <c r="AA1629" s="7"/>
      <c r="AB1629" s="7"/>
      <c r="AC1629" s="7"/>
      <c r="AD1629" s="7"/>
      <c r="AE1629" s="7"/>
      <c r="AF1629" s="7"/>
      <c r="AG1629" s="7"/>
      <c r="AH1629" s="7"/>
      <c r="AI1629" s="7"/>
      <c r="AJ1629" s="7"/>
      <c r="AK1629" s="7"/>
      <c r="AL1629" s="7"/>
      <c r="AM1629" s="7"/>
      <c r="AN1629" s="7"/>
      <c r="AO1629" s="7"/>
      <c r="AP1629" s="7"/>
      <c r="AQ1629" s="7"/>
    </row>
    <row r="1630">
      <c r="A1630" s="7"/>
      <c r="B1630" s="450"/>
      <c r="C1630" s="450"/>
      <c r="D1630" s="450"/>
      <c r="E1630" s="7"/>
      <c r="F1630" s="7"/>
      <c r="G1630" s="7"/>
      <c r="H1630" s="7"/>
      <c r="I1630" s="7"/>
      <c r="J1630" s="7"/>
      <c r="K1630" s="7"/>
      <c r="L1630" s="1733"/>
      <c r="M1630" s="7"/>
      <c r="N1630" s="7"/>
      <c r="O1630" s="7"/>
      <c r="P1630" s="7"/>
      <c r="Q1630" s="7"/>
      <c r="R1630" s="7"/>
      <c r="S1630" s="7"/>
      <c r="T1630" s="95"/>
      <c r="U1630" s="7"/>
      <c r="V1630" s="7"/>
      <c r="W1630" s="7"/>
      <c r="X1630" s="7"/>
      <c r="Y1630" s="7"/>
      <c r="Z1630" s="7"/>
      <c r="AA1630" s="7"/>
      <c r="AB1630" s="7"/>
      <c r="AC1630" s="7"/>
      <c r="AD1630" s="7"/>
      <c r="AE1630" s="7"/>
      <c r="AF1630" s="7"/>
      <c r="AG1630" s="7"/>
      <c r="AH1630" s="7"/>
      <c r="AI1630" s="7"/>
      <c r="AJ1630" s="7"/>
      <c r="AK1630" s="7"/>
      <c r="AL1630" s="7"/>
      <c r="AM1630" s="7"/>
      <c r="AN1630" s="7"/>
      <c r="AO1630" s="7"/>
      <c r="AP1630" s="7"/>
      <c r="AQ1630" s="7"/>
    </row>
    <row r="1631">
      <c r="A1631" s="7"/>
      <c r="B1631" s="450"/>
      <c r="C1631" s="450"/>
      <c r="D1631" s="450"/>
      <c r="E1631" s="7"/>
      <c r="F1631" s="7"/>
      <c r="G1631" s="7"/>
      <c r="H1631" s="7"/>
      <c r="I1631" s="7"/>
      <c r="J1631" s="7"/>
      <c r="K1631" s="7"/>
      <c r="L1631" s="1733"/>
      <c r="M1631" s="7"/>
      <c r="N1631" s="7"/>
      <c r="O1631" s="7"/>
      <c r="P1631" s="7"/>
      <c r="Q1631" s="7"/>
      <c r="R1631" s="7"/>
      <c r="S1631" s="7"/>
      <c r="T1631" s="95"/>
      <c r="U1631" s="7"/>
      <c r="V1631" s="7"/>
      <c r="W1631" s="7"/>
      <c r="X1631" s="7"/>
      <c r="Y1631" s="7"/>
      <c r="Z1631" s="7"/>
      <c r="AA1631" s="7"/>
      <c r="AB1631" s="7"/>
      <c r="AC1631" s="7"/>
      <c r="AD1631" s="7"/>
      <c r="AE1631" s="7"/>
      <c r="AF1631" s="7"/>
      <c r="AG1631" s="7"/>
      <c r="AH1631" s="7"/>
      <c r="AI1631" s="7"/>
      <c r="AJ1631" s="7"/>
      <c r="AK1631" s="7"/>
      <c r="AL1631" s="7"/>
      <c r="AM1631" s="7"/>
      <c r="AN1631" s="7"/>
      <c r="AO1631" s="7"/>
      <c r="AP1631" s="7"/>
      <c r="AQ1631" s="7"/>
    </row>
    <row r="1632">
      <c r="A1632" s="7"/>
      <c r="B1632" s="450"/>
      <c r="C1632" s="450"/>
      <c r="D1632" s="450"/>
      <c r="E1632" s="7"/>
      <c r="F1632" s="7"/>
      <c r="G1632" s="7"/>
      <c r="H1632" s="7"/>
      <c r="I1632" s="7"/>
      <c r="J1632" s="7"/>
      <c r="K1632" s="7"/>
      <c r="L1632" s="1733"/>
      <c r="M1632" s="7"/>
      <c r="N1632" s="7"/>
      <c r="O1632" s="7"/>
      <c r="P1632" s="7"/>
      <c r="Q1632" s="7"/>
      <c r="R1632" s="7"/>
      <c r="S1632" s="7"/>
      <c r="T1632" s="95"/>
      <c r="U1632" s="7"/>
      <c r="V1632" s="7"/>
      <c r="W1632" s="7"/>
      <c r="X1632" s="7"/>
      <c r="Y1632" s="7"/>
      <c r="Z1632" s="7"/>
      <c r="AA1632" s="7"/>
      <c r="AB1632" s="7"/>
      <c r="AC1632" s="7"/>
      <c r="AD1632" s="7"/>
      <c r="AE1632" s="7"/>
      <c r="AF1632" s="7"/>
      <c r="AG1632" s="7"/>
      <c r="AH1632" s="7"/>
      <c r="AI1632" s="7"/>
      <c r="AJ1632" s="7"/>
      <c r="AK1632" s="7"/>
      <c r="AL1632" s="7"/>
      <c r="AM1632" s="7"/>
      <c r="AN1632" s="7"/>
      <c r="AO1632" s="7"/>
      <c r="AP1632" s="7"/>
      <c r="AQ1632" s="7"/>
    </row>
    <row r="1633">
      <c r="A1633" s="7"/>
      <c r="B1633" s="450"/>
      <c r="C1633" s="450"/>
      <c r="D1633" s="450"/>
      <c r="E1633" s="7"/>
      <c r="F1633" s="7"/>
      <c r="G1633" s="7"/>
      <c r="H1633" s="7"/>
      <c r="I1633" s="7"/>
      <c r="J1633" s="7"/>
      <c r="K1633" s="7"/>
      <c r="L1633" s="1733"/>
      <c r="M1633" s="7"/>
      <c r="N1633" s="7"/>
      <c r="O1633" s="7"/>
      <c r="P1633" s="7"/>
      <c r="Q1633" s="7"/>
      <c r="R1633" s="7"/>
      <c r="S1633" s="7"/>
      <c r="T1633" s="95"/>
      <c r="U1633" s="7"/>
      <c r="V1633" s="7"/>
      <c r="W1633" s="7"/>
      <c r="X1633" s="7"/>
      <c r="Y1633" s="7"/>
      <c r="Z1633" s="7"/>
      <c r="AA1633" s="7"/>
      <c r="AB1633" s="7"/>
      <c r="AC1633" s="7"/>
      <c r="AD1633" s="7"/>
      <c r="AE1633" s="7"/>
      <c r="AF1633" s="7"/>
      <c r="AG1633" s="7"/>
      <c r="AH1633" s="7"/>
      <c r="AI1633" s="7"/>
      <c r="AJ1633" s="7"/>
      <c r="AK1633" s="7"/>
      <c r="AL1633" s="7"/>
      <c r="AM1633" s="7"/>
      <c r="AN1633" s="7"/>
      <c r="AO1633" s="7"/>
      <c r="AP1633" s="7"/>
      <c r="AQ1633" s="7"/>
    </row>
    <row r="1634">
      <c r="A1634" s="7"/>
      <c r="B1634" s="450"/>
      <c r="C1634" s="450"/>
      <c r="D1634" s="450"/>
      <c r="E1634" s="7"/>
      <c r="F1634" s="7"/>
      <c r="G1634" s="7"/>
      <c r="H1634" s="7"/>
      <c r="I1634" s="7"/>
      <c r="J1634" s="7"/>
      <c r="K1634" s="7"/>
      <c r="L1634" s="1733"/>
      <c r="M1634" s="7"/>
      <c r="N1634" s="7"/>
      <c r="O1634" s="7"/>
      <c r="P1634" s="7"/>
      <c r="Q1634" s="7"/>
      <c r="R1634" s="7"/>
      <c r="S1634" s="7"/>
      <c r="T1634" s="95"/>
      <c r="U1634" s="7"/>
      <c r="V1634" s="7"/>
      <c r="W1634" s="7"/>
      <c r="X1634" s="7"/>
      <c r="Y1634" s="7"/>
      <c r="Z1634" s="7"/>
      <c r="AA1634" s="7"/>
      <c r="AB1634" s="7"/>
      <c r="AC1634" s="7"/>
      <c r="AD1634" s="7"/>
      <c r="AE1634" s="7"/>
      <c r="AF1634" s="7"/>
      <c r="AG1634" s="7"/>
      <c r="AH1634" s="7"/>
      <c r="AI1634" s="7"/>
      <c r="AJ1634" s="7"/>
      <c r="AK1634" s="7"/>
      <c r="AL1634" s="7"/>
      <c r="AM1634" s="7"/>
      <c r="AN1634" s="7"/>
      <c r="AO1634" s="7"/>
      <c r="AP1634" s="7"/>
      <c r="AQ1634" s="7"/>
    </row>
    <row r="1635">
      <c r="A1635" s="7"/>
      <c r="B1635" s="450"/>
      <c r="C1635" s="450"/>
      <c r="D1635" s="450"/>
      <c r="E1635" s="7"/>
      <c r="F1635" s="7"/>
      <c r="G1635" s="7"/>
      <c r="H1635" s="7"/>
      <c r="I1635" s="7"/>
      <c r="J1635" s="7"/>
      <c r="K1635" s="7"/>
      <c r="L1635" s="1733"/>
      <c r="M1635" s="7"/>
      <c r="N1635" s="7"/>
      <c r="O1635" s="7"/>
      <c r="P1635" s="7"/>
      <c r="Q1635" s="7"/>
      <c r="R1635" s="7"/>
      <c r="S1635" s="7"/>
      <c r="T1635" s="95"/>
      <c r="U1635" s="7"/>
      <c r="V1635" s="7"/>
      <c r="W1635" s="7"/>
      <c r="X1635" s="7"/>
      <c r="Y1635" s="7"/>
      <c r="Z1635" s="7"/>
      <c r="AA1635" s="7"/>
      <c r="AB1635" s="7"/>
      <c r="AC1635" s="7"/>
      <c r="AD1635" s="7"/>
      <c r="AE1635" s="7"/>
      <c r="AF1635" s="7"/>
      <c r="AG1635" s="7"/>
      <c r="AH1635" s="7"/>
      <c r="AI1635" s="7"/>
      <c r="AJ1635" s="7"/>
      <c r="AK1635" s="7"/>
      <c r="AL1635" s="7"/>
      <c r="AM1635" s="7"/>
      <c r="AN1635" s="7"/>
      <c r="AO1635" s="7"/>
      <c r="AP1635" s="7"/>
      <c r="AQ1635" s="7"/>
    </row>
    <row r="1636">
      <c r="A1636" s="7"/>
      <c r="B1636" s="450"/>
      <c r="C1636" s="450"/>
      <c r="D1636" s="450"/>
      <c r="E1636" s="7"/>
      <c r="F1636" s="7"/>
      <c r="G1636" s="7"/>
      <c r="H1636" s="7"/>
      <c r="I1636" s="7"/>
      <c r="J1636" s="7"/>
      <c r="K1636" s="7"/>
      <c r="L1636" s="1733"/>
      <c r="M1636" s="7"/>
      <c r="N1636" s="7"/>
      <c r="O1636" s="7"/>
      <c r="P1636" s="7"/>
      <c r="Q1636" s="7"/>
      <c r="R1636" s="7"/>
      <c r="S1636" s="7"/>
      <c r="T1636" s="95"/>
      <c r="U1636" s="7"/>
      <c r="V1636" s="7"/>
      <c r="W1636" s="7"/>
      <c r="X1636" s="7"/>
      <c r="Y1636" s="7"/>
      <c r="Z1636" s="7"/>
      <c r="AA1636" s="7"/>
      <c r="AB1636" s="7"/>
      <c r="AC1636" s="7"/>
      <c r="AD1636" s="7"/>
      <c r="AE1636" s="7"/>
      <c r="AF1636" s="7"/>
      <c r="AG1636" s="7"/>
      <c r="AH1636" s="7"/>
      <c r="AI1636" s="7"/>
      <c r="AJ1636" s="7"/>
      <c r="AK1636" s="7"/>
      <c r="AL1636" s="7"/>
      <c r="AM1636" s="7"/>
      <c r="AN1636" s="7"/>
      <c r="AO1636" s="7"/>
      <c r="AP1636" s="7"/>
      <c r="AQ1636" s="7"/>
    </row>
    <row r="1637">
      <c r="A1637" s="7"/>
      <c r="B1637" s="450"/>
      <c r="C1637" s="450"/>
      <c r="D1637" s="450"/>
      <c r="E1637" s="7"/>
      <c r="F1637" s="7"/>
      <c r="G1637" s="7"/>
      <c r="H1637" s="7"/>
      <c r="I1637" s="7"/>
      <c r="J1637" s="7"/>
      <c r="K1637" s="7"/>
      <c r="L1637" s="1733"/>
      <c r="M1637" s="7"/>
      <c r="N1637" s="7"/>
      <c r="O1637" s="7"/>
      <c r="P1637" s="7"/>
      <c r="Q1637" s="7"/>
      <c r="R1637" s="7"/>
      <c r="S1637" s="7"/>
      <c r="T1637" s="95"/>
      <c r="U1637" s="7"/>
      <c r="V1637" s="7"/>
      <c r="W1637" s="7"/>
      <c r="X1637" s="7"/>
      <c r="Y1637" s="7"/>
      <c r="Z1637" s="7"/>
      <c r="AA1637" s="7"/>
      <c r="AB1637" s="7"/>
      <c r="AC1637" s="7"/>
      <c r="AD1637" s="7"/>
      <c r="AE1637" s="7"/>
      <c r="AF1637" s="7"/>
      <c r="AG1637" s="7"/>
      <c r="AH1637" s="7"/>
      <c r="AI1637" s="7"/>
      <c r="AJ1637" s="7"/>
      <c r="AK1637" s="7"/>
      <c r="AL1637" s="7"/>
      <c r="AM1637" s="7"/>
      <c r="AN1637" s="7"/>
      <c r="AO1637" s="7"/>
      <c r="AP1637" s="7"/>
      <c r="AQ1637" s="7"/>
    </row>
    <row r="1638">
      <c r="A1638" s="7"/>
      <c r="B1638" s="450"/>
      <c r="C1638" s="450"/>
      <c r="D1638" s="450"/>
      <c r="E1638" s="7"/>
      <c r="F1638" s="7"/>
      <c r="G1638" s="7"/>
      <c r="H1638" s="7"/>
      <c r="I1638" s="7"/>
      <c r="J1638" s="7"/>
      <c r="K1638" s="7"/>
      <c r="L1638" s="1733"/>
      <c r="M1638" s="7"/>
      <c r="N1638" s="7"/>
      <c r="O1638" s="7"/>
      <c r="P1638" s="7"/>
      <c r="Q1638" s="7"/>
      <c r="R1638" s="7"/>
      <c r="S1638" s="7"/>
      <c r="T1638" s="95"/>
      <c r="U1638" s="7"/>
      <c r="V1638" s="7"/>
      <c r="W1638" s="7"/>
      <c r="X1638" s="7"/>
      <c r="Y1638" s="7"/>
      <c r="Z1638" s="7"/>
      <c r="AA1638" s="7"/>
      <c r="AB1638" s="7"/>
      <c r="AC1638" s="7"/>
      <c r="AD1638" s="7"/>
      <c r="AE1638" s="7"/>
      <c r="AF1638" s="7"/>
      <c r="AG1638" s="7"/>
      <c r="AH1638" s="7"/>
      <c r="AI1638" s="7"/>
      <c r="AJ1638" s="7"/>
      <c r="AK1638" s="7"/>
      <c r="AL1638" s="7"/>
      <c r="AM1638" s="7"/>
      <c r="AN1638" s="7"/>
      <c r="AO1638" s="7"/>
      <c r="AP1638" s="7"/>
      <c r="AQ1638" s="7"/>
    </row>
    <row r="1639">
      <c r="A1639" s="7"/>
      <c r="B1639" s="450"/>
      <c r="C1639" s="450"/>
      <c r="D1639" s="450"/>
      <c r="E1639" s="7"/>
      <c r="F1639" s="7"/>
      <c r="G1639" s="7"/>
      <c r="H1639" s="7"/>
      <c r="I1639" s="7"/>
      <c r="J1639" s="7"/>
      <c r="K1639" s="7"/>
      <c r="L1639" s="1733"/>
      <c r="M1639" s="7"/>
      <c r="N1639" s="7"/>
      <c r="O1639" s="7"/>
      <c r="P1639" s="7"/>
      <c r="Q1639" s="7"/>
      <c r="R1639" s="7"/>
      <c r="S1639" s="7"/>
      <c r="T1639" s="95"/>
      <c r="U1639" s="7"/>
      <c r="V1639" s="7"/>
      <c r="W1639" s="7"/>
      <c r="X1639" s="7"/>
      <c r="Y1639" s="7"/>
      <c r="Z1639" s="7"/>
      <c r="AA1639" s="7"/>
      <c r="AB1639" s="7"/>
      <c r="AC1639" s="7"/>
      <c r="AD1639" s="7"/>
      <c r="AE1639" s="7"/>
      <c r="AF1639" s="7"/>
      <c r="AG1639" s="7"/>
      <c r="AH1639" s="7"/>
      <c r="AI1639" s="7"/>
      <c r="AJ1639" s="7"/>
      <c r="AK1639" s="7"/>
      <c r="AL1639" s="7"/>
      <c r="AM1639" s="7"/>
      <c r="AN1639" s="7"/>
      <c r="AO1639" s="7"/>
      <c r="AP1639" s="7"/>
      <c r="AQ1639" s="7"/>
    </row>
    <row r="1640">
      <c r="A1640" s="7"/>
      <c r="B1640" s="450"/>
      <c r="C1640" s="450"/>
      <c r="D1640" s="450"/>
      <c r="E1640" s="7"/>
      <c r="F1640" s="7"/>
      <c r="G1640" s="7"/>
      <c r="H1640" s="7"/>
      <c r="I1640" s="7"/>
      <c r="J1640" s="7"/>
      <c r="K1640" s="7"/>
      <c r="L1640" s="1733"/>
      <c r="M1640" s="7"/>
      <c r="N1640" s="7"/>
      <c r="O1640" s="7"/>
      <c r="P1640" s="7"/>
      <c r="Q1640" s="7"/>
      <c r="R1640" s="7"/>
      <c r="S1640" s="7"/>
      <c r="T1640" s="95"/>
      <c r="U1640" s="7"/>
      <c r="V1640" s="7"/>
      <c r="W1640" s="7"/>
      <c r="X1640" s="7"/>
      <c r="Y1640" s="7"/>
      <c r="Z1640" s="7"/>
      <c r="AA1640" s="7"/>
      <c r="AB1640" s="7"/>
      <c r="AC1640" s="7"/>
      <c r="AD1640" s="7"/>
      <c r="AE1640" s="7"/>
      <c r="AF1640" s="7"/>
      <c r="AG1640" s="7"/>
      <c r="AH1640" s="7"/>
      <c r="AI1640" s="7"/>
      <c r="AJ1640" s="7"/>
      <c r="AK1640" s="7"/>
      <c r="AL1640" s="7"/>
      <c r="AM1640" s="7"/>
      <c r="AN1640" s="7"/>
      <c r="AO1640" s="7"/>
      <c r="AP1640" s="7"/>
      <c r="AQ1640" s="7"/>
    </row>
    <row r="1641">
      <c r="A1641" s="7"/>
      <c r="B1641" s="450"/>
      <c r="C1641" s="450"/>
      <c r="D1641" s="450"/>
      <c r="E1641" s="7"/>
      <c r="F1641" s="7"/>
      <c r="G1641" s="7"/>
      <c r="H1641" s="7"/>
      <c r="I1641" s="7"/>
      <c r="J1641" s="7"/>
      <c r="K1641" s="7"/>
      <c r="L1641" s="1733"/>
      <c r="M1641" s="7"/>
      <c r="N1641" s="7"/>
      <c r="O1641" s="7"/>
      <c r="P1641" s="7"/>
      <c r="Q1641" s="7"/>
      <c r="R1641" s="7"/>
      <c r="S1641" s="7"/>
      <c r="T1641" s="95"/>
      <c r="U1641" s="7"/>
      <c r="V1641" s="7"/>
      <c r="W1641" s="7"/>
      <c r="X1641" s="7"/>
      <c r="Y1641" s="7"/>
      <c r="Z1641" s="7"/>
      <c r="AA1641" s="7"/>
      <c r="AB1641" s="7"/>
      <c r="AC1641" s="7"/>
      <c r="AD1641" s="7"/>
      <c r="AE1641" s="7"/>
      <c r="AF1641" s="7"/>
      <c r="AG1641" s="7"/>
      <c r="AH1641" s="7"/>
      <c r="AI1641" s="7"/>
      <c r="AJ1641" s="7"/>
      <c r="AK1641" s="7"/>
      <c r="AL1641" s="7"/>
      <c r="AM1641" s="7"/>
      <c r="AN1641" s="7"/>
      <c r="AO1641" s="7"/>
      <c r="AP1641" s="7"/>
      <c r="AQ1641" s="7"/>
    </row>
    <row r="1642">
      <c r="A1642" s="7"/>
      <c r="B1642" s="450"/>
      <c r="C1642" s="450"/>
      <c r="D1642" s="450"/>
      <c r="E1642" s="7"/>
      <c r="F1642" s="7"/>
      <c r="G1642" s="7"/>
      <c r="H1642" s="7"/>
      <c r="I1642" s="7"/>
      <c r="J1642" s="7"/>
      <c r="K1642" s="7"/>
      <c r="L1642" s="1733"/>
      <c r="M1642" s="7"/>
      <c r="N1642" s="7"/>
      <c r="O1642" s="7"/>
      <c r="P1642" s="7"/>
      <c r="Q1642" s="7"/>
      <c r="R1642" s="7"/>
      <c r="S1642" s="7"/>
      <c r="T1642" s="95"/>
      <c r="U1642" s="7"/>
      <c r="V1642" s="7"/>
      <c r="W1642" s="7"/>
      <c r="X1642" s="7"/>
      <c r="Y1642" s="7"/>
      <c r="Z1642" s="7"/>
      <c r="AA1642" s="7"/>
      <c r="AB1642" s="7"/>
      <c r="AC1642" s="7"/>
      <c r="AD1642" s="7"/>
      <c r="AE1642" s="7"/>
      <c r="AF1642" s="7"/>
      <c r="AG1642" s="7"/>
      <c r="AH1642" s="7"/>
      <c r="AI1642" s="7"/>
      <c r="AJ1642" s="7"/>
      <c r="AK1642" s="7"/>
      <c r="AL1642" s="7"/>
      <c r="AM1642" s="7"/>
      <c r="AN1642" s="7"/>
      <c r="AO1642" s="7"/>
      <c r="AP1642" s="7"/>
      <c r="AQ1642" s="7"/>
    </row>
    <row r="1643">
      <c r="A1643" s="7"/>
      <c r="B1643" s="450"/>
      <c r="C1643" s="450"/>
      <c r="D1643" s="450"/>
      <c r="E1643" s="7"/>
      <c r="F1643" s="7"/>
      <c r="G1643" s="7"/>
      <c r="H1643" s="7"/>
      <c r="I1643" s="7"/>
      <c r="J1643" s="7"/>
      <c r="K1643" s="7"/>
      <c r="L1643" s="1733"/>
      <c r="M1643" s="7"/>
      <c r="N1643" s="7"/>
      <c r="O1643" s="7"/>
      <c r="P1643" s="7"/>
      <c r="Q1643" s="7"/>
      <c r="R1643" s="7"/>
      <c r="S1643" s="7"/>
      <c r="T1643" s="95"/>
      <c r="U1643" s="7"/>
      <c r="V1643" s="7"/>
      <c r="W1643" s="7"/>
      <c r="X1643" s="7"/>
      <c r="Y1643" s="7"/>
      <c r="Z1643" s="7"/>
      <c r="AA1643" s="7"/>
      <c r="AB1643" s="7"/>
      <c r="AC1643" s="7"/>
      <c r="AD1643" s="7"/>
      <c r="AE1643" s="7"/>
      <c r="AF1643" s="7"/>
      <c r="AG1643" s="7"/>
      <c r="AH1643" s="7"/>
      <c r="AI1643" s="7"/>
      <c r="AJ1643" s="7"/>
      <c r="AK1643" s="7"/>
      <c r="AL1643" s="7"/>
      <c r="AM1643" s="7"/>
      <c r="AN1643" s="7"/>
      <c r="AO1643" s="7"/>
      <c r="AP1643" s="7"/>
      <c r="AQ1643" s="7"/>
    </row>
    <row r="1644">
      <c r="A1644" s="7"/>
      <c r="B1644" s="450"/>
      <c r="C1644" s="450"/>
      <c r="D1644" s="450"/>
      <c r="E1644" s="7"/>
      <c r="F1644" s="7"/>
      <c r="G1644" s="7"/>
      <c r="H1644" s="7"/>
      <c r="I1644" s="7"/>
      <c r="J1644" s="7"/>
      <c r="K1644" s="7"/>
      <c r="L1644" s="1733"/>
      <c r="M1644" s="7"/>
      <c r="N1644" s="7"/>
      <c r="O1644" s="7"/>
      <c r="P1644" s="7"/>
      <c r="Q1644" s="7"/>
      <c r="R1644" s="7"/>
      <c r="S1644" s="7"/>
      <c r="T1644" s="95"/>
      <c r="U1644" s="7"/>
      <c r="V1644" s="7"/>
      <c r="W1644" s="7"/>
      <c r="X1644" s="7"/>
      <c r="Y1644" s="7"/>
      <c r="Z1644" s="7"/>
      <c r="AA1644" s="7"/>
      <c r="AB1644" s="7"/>
      <c r="AC1644" s="7"/>
      <c r="AD1644" s="7"/>
      <c r="AE1644" s="7"/>
      <c r="AF1644" s="7"/>
      <c r="AG1644" s="7"/>
      <c r="AH1644" s="7"/>
      <c r="AI1644" s="7"/>
      <c r="AJ1644" s="7"/>
      <c r="AK1644" s="7"/>
      <c r="AL1644" s="7"/>
      <c r="AM1644" s="7"/>
      <c r="AN1644" s="7"/>
      <c r="AO1644" s="7"/>
      <c r="AP1644" s="7"/>
      <c r="AQ1644" s="7"/>
    </row>
    <row r="1645">
      <c r="A1645" s="7"/>
      <c r="B1645" s="450"/>
      <c r="C1645" s="450"/>
      <c r="D1645" s="450"/>
      <c r="E1645" s="7"/>
      <c r="F1645" s="7"/>
      <c r="G1645" s="7"/>
      <c r="H1645" s="7"/>
      <c r="I1645" s="7"/>
      <c r="J1645" s="7"/>
      <c r="K1645" s="7"/>
      <c r="L1645" s="1733"/>
      <c r="M1645" s="7"/>
      <c r="N1645" s="7"/>
      <c r="O1645" s="7"/>
      <c r="P1645" s="7"/>
      <c r="Q1645" s="7"/>
      <c r="R1645" s="7"/>
      <c r="S1645" s="7"/>
      <c r="T1645" s="95"/>
      <c r="U1645" s="7"/>
      <c r="V1645" s="7"/>
      <c r="W1645" s="7"/>
      <c r="X1645" s="7"/>
      <c r="Y1645" s="7"/>
      <c r="Z1645" s="7"/>
      <c r="AA1645" s="7"/>
      <c r="AB1645" s="7"/>
      <c r="AC1645" s="7"/>
      <c r="AD1645" s="7"/>
      <c r="AE1645" s="7"/>
      <c r="AF1645" s="7"/>
      <c r="AG1645" s="7"/>
      <c r="AH1645" s="7"/>
      <c r="AI1645" s="7"/>
      <c r="AJ1645" s="7"/>
      <c r="AK1645" s="7"/>
      <c r="AL1645" s="7"/>
      <c r="AM1645" s="7"/>
      <c r="AN1645" s="7"/>
      <c r="AO1645" s="7"/>
      <c r="AP1645" s="7"/>
      <c r="AQ1645" s="7"/>
    </row>
    <row r="1646">
      <c r="A1646" s="7"/>
      <c r="B1646" s="450"/>
      <c r="C1646" s="450"/>
      <c r="D1646" s="450"/>
      <c r="E1646" s="7"/>
      <c r="F1646" s="7"/>
      <c r="G1646" s="7"/>
      <c r="H1646" s="7"/>
      <c r="I1646" s="7"/>
      <c r="J1646" s="7"/>
      <c r="K1646" s="7"/>
      <c r="L1646" s="1733"/>
      <c r="M1646" s="7"/>
      <c r="N1646" s="7"/>
      <c r="O1646" s="7"/>
      <c r="P1646" s="7"/>
      <c r="Q1646" s="7"/>
      <c r="R1646" s="7"/>
      <c r="S1646" s="7"/>
      <c r="T1646" s="95"/>
      <c r="U1646" s="7"/>
      <c r="V1646" s="7"/>
      <c r="W1646" s="7"/>
      <c r="X1646" s="7"/>
      <c r="Y1646" s="7"/>
      <c r="Z1646" s="7"/>
      <c r="AA1646" s="7"/>
      <c r="AB1646" s="7"/>
      <c r="AC1646" s="7"/>
      <c r="AD1646" s="7"/>
      <c r="AE1646" s="7"/>
      <c r="AF1646" s="7"/>
      <c r="AG1646" s="7"/>
      <c r="AH1646" s="7"/>
      <c r="AI1646" s="7"/>
      <c r="AJ1646" s="7"/>
      <c r="AK1646" s="7"/>
      <c r="AL1646" s="7"/>
      <c r="AM1646" s="7"/>
      <c r="AN1646" s="7"/>
      <c r="AO1646" s="7"/>
      <c r="AP1646" s="7"/>
      <c r="AQ1646" s="7"/>
    </row>
    <row r="1647">
      <c r="A1647" s="7"/>
      <c r="B1647" s="450"/>
      <c r="C1647" s="450"/>
      <c r="D1647" s="450"/>
      <c r="E1647" s="7"/>
      <c r="F1647" s="7"/>
      <c r="G1647" s="7"/>
      <c r="H1647" s="7"/>
      <c r="I1647" s="7"/>
      <c r="J1647" s="7"/>
      <c r="K1647" s="7"/>
      <c r="L1647" s="1733"/>
      <c r="M1647" s="7"/>
      <c r="N1647" s="7"/>
      <c r="O1647" s="7"/>
      <c r="P1647" s="7"/>
      <c r="Q1647" s="7"/>
      <c r="R1647" s="7"/>
      <c r="S1647" s="7"/>
      <c r="T1647" s="95"/>
      <c r="U1647" s="7"/>
      <c r="V1647" s="7"/>
      <c r="W1647" s="7"/>
      <c r="X1647" s="7"/>
      <c r="Y1647" s="7"/>
      <c r="Z1647" s="7"/>
      <c r="AA1647" s="7"/>
      <c r="AB1647" s="7"/>
      <c r="AC1647" s="7"/>
      <c r="AD1647" s="7"/>
      <c r="AE1647" s="7"/>
      <c r="AF1647" s="7"/>
      <c r="AG1647" s="7"/>
      <c r="AH1647" s="7"/>
      <c r="AI1647" s="7"/>
      <c r="AJ1647" s="7"/>
      <c r="AK1647" s="7"/>
      <c r="AL1647" s="7"/>
      <c r="AM1647" s="7"/>
      <c r="AN1647" s="7"/>
      <c r="AO1647" s="7"/>
      <c r="AP1647" s="7"/>
      <c r="AQ1647" s="7"/>
    </row>
    <row r="1648">
      <c r="A1648" s="7"/>
      <c r="B1648" s="450"/>
      <c r="C1648" s="450"/>
      <c r="D1648" s="450"/>
      <c r="E1648" s="7"/>
      <c r="F1648" s="7"/>
      <c r="G1648" s="7"/>
      <c r="H1648" s="7"/>
      <c r="I1648" s="7"/>
      <c r="J1648" s="7"/>
      <c r="K1648" s="7"/>
      <c r="L1648" s="1733"/>
      <c r="M1648" s="7"/>
      <c r="N1648" s="7"/>
      <c r="O1648" s="7"/>
      <c r="P1648" s="7"/>
      <c r="Q1648" s="7"/>
      <c r="R1648" s="7"/>
      <c r="S1648" s="7"/>
      <c r="T1648" s="95"/>
      <c r="U1648" s="7"/>
      <c r="V1648" s="7"/>
      <c r="W1648" s="7"/>
      <c r="X1648" s="7"/>
      <c r="Y1648" s="7"/>
      <c r="Z1648" s="7"/>
      <c r="AA1648" s="7"/>
      <c r="AB1648" s="7"/>
      <c r="AC1648" s="7"/>
      <c r="AD1648" s="7"/>
      <c r="AE1648" s="7"/>
      <c r="AF1648" s="7"/>
      <c r="AG1648" s="7"/>
      <c r="AH1648" s="7"/>
      <c r="AI1648" s="7"/>
      <c r="AJ1648" s="7"/>
      <c r="AK1648" s="7"/>
      <c r="AL1648" s="7"/>
      <c r="AM1648" s="7"/>
      <c r="AN1648" s="7"/>
      <c r="AO1648" s="7"/>
      <c r="AP1648" s="7"/>
      <c r="AQ1648" s="7"/>
    </row>
    <row r="1649">
      <c r="A1649" s="7"/>
      <c r="B1649" s="450"/>
      <c r="C1649" s="450"/>
      <c r="D1649" s="450"/>
      <c r="E1649" s="7"/>
      <c r="F1649" s="7"/>
      <c r="G1649" s="7"/>
      <c r="H1649" s="7"/>
      <c r="I1649" s="7"/>
      <c r="J1649" s="7"/>
      <c r="K1649" s="7"/>
      <c r="L1649" s="1733"/>
      <c r="M1649" s="7"/>
      <c r="N1649" s="7"/>
      <c r="O1649" s="7"/>
      <c r="P1649" s="7"/>
      <c r="Q1649" s="7"/>
      <c r="R1649" s="7"/>
      <c r="S1649" s="7"/>
      <c r="T1649" s="95"/>
      <c r="U1649" s="7"/>
      <c r="V1649" s="7"/>
      <c r="W1649" s="7"/>
      <c r="X1649" s="7"/>
      <c r="Y1649" s="7"/>
      <c r="Z1649" s="7"/>
      <c r="AA1649" s="7"/>
      <c r="AB1649" s="7"/>
      <c r="AC1649" s="7"/>
      <c r="AD1649" s="7"/>
      <c r="AE1649" s="7"/>
      <c r="AF1649" s="7"/>
      <c r="AG1649" s="7"/>
      <c r="AH1649" s="7"/>
      <c r="AI1649" s="7"/>
      <c r="AJ1649" s="7"/>
      <c r="AK1649" s="7"/>
      <c r="AL1649" s="7"/>
      <c r="AM1649" s="7"/>
      <c r="AN1649" s="7"/>
      <c r="AO1649" s="7"/>
      <c r="AP1649" s="7"/>
      <c r="AQ1649" s="7"/>
    </row>
    <row r="1650">
      <c r="A1650" s="7"/>
      <c r="B1650" s="450"/>
      <c r="C1650" s="450"/>
      <c r="D1650" s="450"/>
      <c r="E1650" s="7"/>
      <c r="F1650" s="7"/>
      <c r="G1650" s="7"/>
      <c r="H1650" s="7"/>
      <c r="I1650" s="7"/>
      <c r="J1650" s="7"/>
      <c r="K1650" s="7"/>
      <c r="L1650" s="1733"/>
      <c r="M1650" s="7"/>
      <c r="N1650" s="7"/>
      <c r="O1650" s="7"/>
      <c r="P1650" s="7"/>
      <c r="Q1650" s="7"/>
      <c r="R1650" s="7"/>
      <c r="S1650" s="7"/>
      <c r="T1650" s="95"/>
      <c r="U1650" s="7"/>
      <c r="V1650" s="7"/>
      <c r="W1650" s="7"/>
      <c r="X1650" s="7"/>
      <c r="Y1650" s="7"/>
      <c r="Z1650" s="7"/>
      <c r="AA1650" s="7"/>
      <c r="AB1650" s="7"/>
      <c r="AC1650" s="7"/>
      <c r="AD1650" s="7"/>
      <c r="AE1650" s="7"/>
      <c r="AF1650" s="7"/>
      <c r="AG1650" s="7"/>
      <c r="AH1650" s="7"/>
      <c r="AI1650" s="7"/>
      <c r="AJ1650" s="7"/>
      <c r="AK1650" s="7"/>
      <c r="AL1650" s="7"/>
      <c r="AM1650" s="7"/>
      <c r="AN1650" s="7"/>
      <c r="AO1650" s="7"/>
      <c r="AP1650" s="7"/>
      <c r="AQ1650" s="7"/>
    </row>
    <row r="1651">
      <c r="A1651" s="7"/>
      <c r="B1651" s="450"/>
      <c r="C1651" s="450"/>
      <c r="D1651" s="450"/>
      <c r="E1651" s="7"/>
      <c r="F1651" s="7"/>
      <c r="G1651" s="7"/>
      <c r="H1651" s="7"/>
      <c r="I1651" s="7"/>
      <c r="J1651" s="7"/>
      <c r="K1651" s="7"/>
      <c r="L1651" s="1733"/>
      <c r="M1651" s="7"/>
      <c r="N1651" s="7"/>
      <c r="O1651" s="7"/>
      <c r="P1651" s="7"/>
      <c r="Q1651" s="7"/>
      <c r="R1651" s="7"/>
      <c r="S1651" s="7"/>
      <c r="T1651" s="95"/>
      <c r="U1651" s="7"/>
      <c r="V1651" s="7"/>
      <c r="W1651" s="7"/>
      <c r="X1651" s="7"/>
      <c r="Y1651" s="7"/>
      <c r="Z1651" s="7"/>
      <c r="AA1651" s="7"/>
      <c r="AB1651" s="7"/>
      <c r="AC1651" s="7"/>
      <c r="AD1651" s="7"/>
      <c r="AE1651" s="7"/>
      <c r="AF1651" s="7"/>
      <c r="AG1651" s="7"/>
      <c r="AH1651" s="7"/>
      <c r="AI1651" s="7"/>
      <c r="AJ1651" s="7"/>
      <c r="AK1651" s="7"/>
      <c r="AL1651" s="7"/>
      <c r="AM1651" s="7"/>
      <c r="AN1651" s="7"/>
      <c r="AO1651" s="7"/>
      <c r="AP1651" s="7"/>
      <c r="AQ1651" s="7"/>
    </row>
    <row r="1652">
      <c r="A1652" s="7"/>
      <c r="B1652" s="450"/>
      <c r="C1652" s="450"/>
      <c r="D1652" s="450"/>
      <c r="E1652" s="7"/>
      <c r="F1652" s="7"/>
      <c r="G1652" s="7"/>
      <c r="H1652" s="7"/>
      <c r="I1652" s="7"/>
      <c r="J1652" s="7"/>
      <c r="K1652" s="7"/>
      <c r="L1652" s="1733"/>
      <c r="M1652" s="7"/>
      <c r="N1652" s="7"/>
      <c r="O1652" s="7"/>
      <c r="P1652" s="7"/>
      <c r="Q1652" s="7"/>
      <c r="R1652" s="7"/>
      <c r="S1652" s="7"/>
      <c r="T1652" s="95"/>
      <c r="U1652" s="7"/>
      <c r="V1652" s="7"/>
      <c r="W1652" s="7"/>
      <c r="X1652" s="7"/>
      <c r="Y1652" s="7"/>
      <c r="Z1652" s="7"/>
      <c r="AA1652" s="7"/>
      <c r="AB1652" s="7"/>
      <c r="AC1652" s="7"/>
      <c r="AD1652" s="7"/>
      <c r="AE1652" s="7"/>
      <c r="AF1652" s="7"/>
      <c r="AG1652" s="7"/>
      <c r="AH1652" s="7"/>
      <c r="AI1652" s="7"/>
      <c r="AJ1652" s="7"/>
      <c r="AK1652" s="7"/>
      <c r="AL1652" s="7"/>
      <c r="AM1652" s="7"/>
      <c r="AN1652" s="7"/>
      <c r="AO1652" s="7"/>
      <c r="AP1652" s="7"/>
      <c r="AQ1652" s="7"/>
    </row>
    <row r="1653">
      <c r="A1653" s="7"/>
      <c r="B1653" s="450"/>
      <c r="C1653" s="450"/>
      <c r="D1653" s="450"/>
      <c r="E1653" s="7"/>
      <c r="F1653" s="7"/>
      <c r="G1653" s="7"/>
      <c r="H1653" s="7"/>
      <c r="I1653" s="7"/>
      <c r="J1653" s="7"/>
      <c r="K1653" s="7"/>
      <c r="L1653" s="1733"/>
      <c r="M1653" s="7"/>
      <c r="N1653" s="7"/>
      <c r="O1653" s="7"/>
      <c r="P1653" s="7"/>
      <c r="Q1653" s="7"/>
      <c r="R1653" s="7"/>
      <c r="S1653" s="7"/>
      <c r="T1653" s="95"/>
      <c r="U1653" s="7"/>
      <c r="V1653" s="7"/>
      <c r="W1653" s="7"/>
      <c r="X1653" s="7"/>
      <c r="Y1653" s="7"/>
      <c r="Z1653" s="7"/>
      <c r="AA1653" s="7"/>
      <c r="AB1653" s="7"/>
      <c r="AC1653" s="7"/>
      <c r="AD1653" s="7"/>
      <c r="AE1653" s="7"/>
      <c r="AF1653" s="7"/>
      <c r="AG1653" s="7"/>
      <c r="AH1653" s="7"/>
      <c r="AI1653" s="7"/>
      <c r="AJ1653" s="7"/>
      <c r="AK1653" s="7"/>
      <c r="AL1653" s="7"/>
      <c r="AM1653" s="7"/>
      <c r="AN1653" s="7"/>
      <c r="AO1653" s="7"/>
      <c r="AP1653" s="7"/>
      <c r="AQ1653" s="7"/>
    </row>
    <row r="1654">
      <c r="A1654" s="7"/>
      <c r="B1654" s="450"/>
      <c r="C1654" s="450"/>
      <c r="D1654" s="450"/>
      <c r="E1654" s="7"/>
      <c r="F1654" s="7"/>
      <c r="G1654" s="7"/>
      <c r="H1654" s="7"/>
      <c r="I1654" s="7"/>
      <c r="J1654" s="7"/>
      <c r="K1654" s="7"/>
      <c r="L1654" s="1733"/>
      <c r="M1654" s="7"/>
      <c r="N1654" s="7"/>
      <c r="O1654" s="7"/>
      <c r="P1654" s="7"/>
      <c r="Q1654" s="7"/>
      <c r="R1654" s="7"/>
      <c r="S1654" s="7"/>
      <c r="T1654" s="95"/>
      <c r="U1654" s="7"/>
      <c r="V1654" s="7"/>
      <c r="W1654" s="7"/>
      <c r="X1654" s="7"/>
      <c r="Y1654" s="7"/>
      <c r="Z1654" s="7"/>
      <c r="AA1654" s="7"/>
      <c r="AB1654" s="7"/>
      <c r="AC1654" s="7"/>
      <c r="AD1654" s="7"/>
      <c r="AE1654" s="7"/>
      <c r="AF1654" s="7"/>
      <c r="AG1654" s="7"/>
      <c r="AH1654" s="7"/>
      <c r="AI1654" s="7"/>
      <c r="AJ1654" s="7"/>
      <c r="AK1654" s="7"/>
      <c r="AL1654" s="7"/>
      <c r="AM1654" s="7"/>
      <c r="AN1654" s="7"/>
      <c r="AO1654" s="7"/>
      <c r="AP1654" s="7"/>
      <c r="AQ1654" s="7"/>
    </row>
    <row r="1655">
      <c r="A1655" s="7"/>
      <c r="B1655" s="450"/>
      <c r="C1655" s="450"/>
      <c r="D1655" s="450"/>
      <c r="E1655" s="7"/>
      <c r="F1655" s="7"/>
      <c r="G1655" s="7"/>
      <c r="H1655" s="7"/>
      <c r="I1655" s="7"/>
      <c r="J1655" s="7"/>
      <c r="K1655" s="7"/>
      <c r="L1655" s="1733"/>
      <c r="M1655" s="7"/>
      <c r="N1655" s="7"/>
      <c r="O1655" s="7"/>
      <c r="P1655" s="7"/>
      <c r="Q1655" s="7"/>
      <c r="R1655" s="7"/>
      <c r="S1655" s="7"/>
      <c r="T1655" s="95"/>
      <c r="U1655" s="7"/>
      <c r="V1655" s="7"/>
      <c r="W1655" s="7"/>
      <c r="X1655" s="7"/>
      <c r="Y1655" s="7"/>
      <c r="Z1655" s="7"/>
      <c r="AA1655" s="7"/>
      <c r="AB1655" s="7"/>
      <c r="AC1655" s="7"/>
      <c r="AD1655" s="7"/>
      <c r="AE1655" s="7"/>
      <c r="AF1655" s="7"/>
      <c r="AG1655" s="7"/>
      <c r="AH1655" s="7"/>
      <c r="AI1655" s="7"/>
      <c r="AJ1655" s="7"/>
      <c r="AK1655" s="7"/>
      <c r="AL1655" s="7"/>
      <c r="AM1655" s="7"/>
      <c r="AN1655" s="7"/>
      <c r="AO1655" s="7"/>
      <c r="AP1655" s="7"/>
      <c r="AQ1655" s="7"/>
    </row>
    <row r="1656">
      <c r="A1656" s="7"/>
      <c r="B1656" s="450"/>
      <c r="C1656" s="450"/>
      <c r="D1656" s="450"/>
      <c r="E1656" s="7"/>
      <c r="F1656" s="7"/>
      <c r="G1656" s="7"/>
      <c r="H1656" s="7"/>
      <c r="I1656" s="7"/>
      <c r="J1656" s="7"/>
      <c r="K1656" s="7"/>
      <c r="L1656" s="1733"/>
      <c r="M1656" s="7"/>
      <c r="N1656" s="7"/>
      <c r="O1656" s="7"/>
      <c r="P1656" s="7"/>
      <c r="Q1656" s="7"/>
      <c r="R1656" s="7"/>
      <c r="S1656" s="7"/>
      <c r="T1656" s="95"/>
      <c r="U1656" s="7"/>
      <c r="V1656" s="7"/>
      <c r="W1656" s="7"/>
      <c r="X1656" s="7"/>
      <c r="Y1656" s="7"/>
      <c r="Z1656" s="7"/>
      <c r="AA1656" s="7"/>
      <c r="AB1656" s="7"/>
      <c r="AC1656" s="7"/>
      <c r="AD1656" s="7"/>
      <c r="AE1656" s="7"/>
      <c r="AF1656" s="7"/>
      <c r="AG1656" s="7"/>
      <c r="AH1656" s="7"/>
      <c r="AI1656" s="7"/>
      <c r="AJ1656" s="7"/>
      <c r="AK1656" s="7"/>
      <c r="AL1656" s="7"/>
      <c r="AM1656" s="7"/>
      <c r="AN1656" s="7"/>
      <c r="AO1656" s="7"/>
      <c r="AP1656" s="7"/>
      <c r="AQ1656" s="7"/>
    </row>
    <row r="1657">
      <c r="A1657" s="7"/>
      <c r="B1657" s="450"/>
      <c r="C1657" s="450"/>
      <c r="D1657" s="450"/>
      <c r="E1657" s="7"/>
      <c r="F1657" s="7"/>
      <c r="G1657" s="7"/>
      <c r="H1657" s="7"/>
      <c r="I1657" s="7"/>
      <c r="J1657" s="7"/>
      <c r="K1657" s="7"/>
      <c r="L1657" s="1733"/>
      <c r="M1657" s="7"/>
      <c r="N1657" s="7"/>
      <c r="O1657" s="7"/>
      <c r="P1657" s="7"/>
      <c r="Q1657" s="7"/>
      <c r="R1657" s="7"/>
      <c r="S1657" s="7"/>
      <c r="T1657" s="95"/>
      <c r="U1657" s="7"/>
      <c r="V1657" s="7"/>
      <c r="W1657" s="7"/>
      <c r="X1657" s="7"/>
      <c r="Y1657" s="7"/>
      <c r="Z1657" s="7"/>
      <c r="AA1657" s="7"/>
      <c r="AB1657" s="7"/>
      <c r="AC1657" s="7"/>
      <c r="AD1657" s="7"/>
      <c r="AE1657" s="7"/>
      <c r="AF1657" s="7"/>
      <c r="AG1657" s="7"/>
      <c r="AH1657" s="7"/>
      <c r="AI1657" s="7"/>
      <c r="AJ1657" s="7"/>
      <c r="AK1657" s="7"/>
      <c r="AL1657" s="7"/>
      <c r="AM1657" s="7"/>
      <c r="AN1657" s="7"/>
      <c r="AO1657" s="7"/>
      <c r="AP1657" s="7"/>
      <c r="AQ1657" s="7"/>
    </row>
    <row r="1658">
      <c r="A1658" s="7"/>
      <c r="B1658" s="450"/>
      <c r="C1658" s="450"/>
      <c r="D1658" s="450"/>
      <c r="E1658" s="7"/>
      <c r="F1658" s="7"/>
      <c r="G1658" s="7"/>
      <c r="H1658" s="7"/>
      <c r="I1658" s="7"/>
      <c r="J1658" s="7"/>
      <c r="K1658" s="7"/>
      <c r="L1658" s="1733"/>
      <c r="M1658" s="7"/>
      <c r="N1658" s="7"/>
      <c r="O1658" s="7"/>
      <c r="P1658" s="7"/>
      <c r="Q1658" s="7"/>
      <c r="R1658" s="7"/>
      <c r="S1658" s="7"/>
      <c r="T1658" s="95"/>
      <c r="U1658" s="7"/>
      <c r="V1658" s="7"/>
      <c r="W1658" s="7"/>
      <c r="X1658" s="7"/>
      <c r="Y1658" s="7"/>
      <c r="Z1658" s="7"/>
      <c r="AA1658" s="7"/>
      <c r="AB1658" s="7"/>
      <c r="AC1658" s="7"/>
      <c r="AD1658" s="7"/>
      <c r="AE1658" s="7"/>
      <c r="AF1658" s="7"/>
      <c r="AG1658" s="7"/>
      <c r="AH1658" s="7"/>
      <c r="AI1658" s="7"/>
      <c r="AJ1658" s="7"/>
      <c r="AK1658" s="7"/>
      <c r="AL1658" s="7"/>
      <c r="AM1658" s="7"/>
      <c r="AN1658" s="7"/>
      <c r="AO1658" s="7"/>
      <c r="AP1658" s="7"/>
      <c r="AQ1658" s="7"/>
    </row>
  </sheetData>
  <autoFilter ref="$A$1:$AQ$658">
    <filterColumn colId="14">
      <filters>
        <filter val="Ryan"/>
        <filter val="Paweł"/>
        <filter val="Automated By"/>
        <filter val="Pawel"/>
      </filters>
    </filterColumn>
  </autoFilter>
  <mergeCells count="1">
    <mergeCell ref="A3:F3"/>
  </mergeCells>
  <conditionalFormatting sqref="G1:G3 H1:J1658 F4:F45 F49:F69 G72:G663 F664:F665 G668:G1658">
    <cfRule type="containsText" dxfId="2" priority="1" operator="containsText" text="Fail">
      <formula>NOT(ISERROR(SEARCH(("Fail"),(G1))))</formula>
    </cfRule>
  </conditionalFormatting>
  <conditionalFormatting sqref="G1:G3 H1:J1658 F4:F45 F49:F69 G72:G663 F664:F665 G668:G1658">
    <cfRule type="containsText" dxfId="1" priority="2" operator="containsText" text="Pass">
      <formula>NOT(ISERROR(SEARCH(("Pass"),(G1))))</formula>
    </cfRule>
  </conditionalFormatting>
  <hyperlinks>
    <hyperlink r:id="rId1" ref="F1"/>
    <hyperlink r:id="rId2" ref="L49"/>
  </hyperlinks>
  <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3.71"/>
    <col customWidth="1" min="2" max="2" width="16.86"/>
    <col customWidth="1" min="4" max="4" width="83.71"/>
    <col customWidth="1" min="5" max="5" width="40.71"/>
    <col customWidth="1" min="9" max="9" width="17.0"/>
    <col customWidth="1" min="10" max="10" width="25.71"/>
  </cols>
  <sheetData>
    <row r="1" hidden="1">
      <c r="A1" s="1418" t="s">
        <v>9104</v>
      </c>
      <c r="B1" s="1419" t="s">
        <v>9105</v>
      </c>
      <c r="C1" s="1420" t="s">
        <v>247</v>
      </c>
      <c r="D1" s="1419" t="s">
        <v>9106</v>
      </c>
      <c r="E1" s="1421" t="s">
        <v>9107</v>
      </c>
      <c r="F1" s="1419"/>
      <c r="G1" s="1419"/>
      <c r="H1" s="1419"/>
      <c r="I1" s="1424"/>
      <c r="J1" s="1422"/>
      <c r="K1" s="833"/>
      <c r="L1" s="1420"/>
      <c r="M1" s="269"/>
      <c r="N1" s="269"/>
      <c r="O1" s="269"/>
      <c r="P1" s="269"/>
      <c r="Q1" s="269"/>
      <c r="R1" s="269"/>
      <c r="S1" s="1627"/>
      <c r="T1" s="1627"/>
      <c r="U1" s="254"/>
      <c r="V1" s="254"/>
      <c r="W1" s="254"/>
      <c r="X1" s="254"/>
      <c r="Y1" s="254"/>
      <c r="Z1" s="254"/>
      <c r="AA1" s="95"/>
    </row>
    <row r="2">
      <c r="A2" s="1423" t="s">
        <v>9108</v>
      </c>
      <c r="B2" s="1424" t="s">
        <v>9109</v>
      </c>
      <c r="C2" s="1426" t="s">
        <v>61</v>
      </c>
      <c r="D2" s="1424" t="s">
        <v>9110</v>
      </c>
      <c r="E2" s="1424" t="s">
        <v>9111</v>
      </c>
      <c r="F2" s="247" t="s">
        <v>65</v>
      </c>
      <c r="G2" s="1364" t="s">
        <v>66</v>
      </c>
      <c r="H2" s="1734" t="s">
        <v>9772</v>
      </c>
      <c r="I2" s="1424" t="s">
        <v>9112</v>
      </c>
      <c r="J2" s="1426" t="s">
        <v>9114</v>
      </c>
      <c r="K2" s="1424" t="s">
        <v>9115</v>
      </c>
      <c r="L2" s="1424" t="s">
        <v>9116</v>
      </c>
      <c r="M2" s="745" t="s">
        <v>72</v>
      </c>
      <c r="N2" s="745" t="s">
        <v>73</v>
      </c>
      <c r="O2" s="745" t="s">
        <v>74</v>
      </c>
      <c r="P2" s="69" t="s">
        <v>75</v>
      </c>
      <c r="Q2" s="69" t="s">
        <v>76</v>
      </c>
      <c r="R2" s="1427" t="s">
        <v>77</v>
      </c>
      <c r="S2" s="1735" t="s">
        <v>78</v>
      </c>
      <c r="T2" s="1735" t="s">
        <v>79</v>
      </c>
      <c r="U2" s="1736" t="s">
        <v>9773</v>
      </c>
      <c r="V2" s="1737"/>
      <c r="W2" s="1737"/>
      <c r="X2" s="1737"/>
      <c r="Y2" s="1737"/>
      <c r="Z2" s="1737"/>
      <c r="AA2" s="1738"/>
      <c r="AB2" s="1739"/>
      <c r="AC2" s="1739"/>
      <c r="AD2" s="1739"/>
      <c r="AE2" s="1739"/>
      <c r="AF2" s="1739"/>
      <c r="AG2" s="1739"/>
      <c r="AH2" s="1739"/>
      <c r="AI2" s="1739"/>
      <c r="AJ2" s="1739"/>
    </row>
    <row r="3" ht="23.25" customHeight="1">
      <c r="A3" s="1428" t="s">
        <v>12710</v>
      </c>
      <c r="B3" s="1428"/>
      <c r="C3" s="1428"/>
      <c r="D3" s="1428"/>
      <c r="E3" s="1428"/>
      <c r="F3" s="1428"/>
      <c r="G3" s="1428"/>
      <c r="H3" s="1428"/>
      <c r="I3" s="1428"/>
      <c r="J3" s="1752"/>
      <c r="K3" s="1428"/>
      <c r="L3" s="1428"/>
      <c r="M3" s="1428"/>
      <c r="N3" s="1428"/>
      <c r="O3" s="1428"/>
      <c r="P3" s="1428"/>
      <c r="Q3" s="1428"/>
      <c r="R3" s="1428"/>
      <c r="S3" s="1716"/>
      <c r="T3" s="95"/>
      <c r="U3" s="7"/>
      <c r="V3" s="7"/>
      <c r="W3" s="7"/>
      <c r="X3" s="7"/>
      <c r="Y3" s="7"/>
      <c r="Z3" s="7"/>
    </row>
    <row r="4" ht="93.0" customHeight="1">
      <c r="A4" s="1461" t="s">
        <v>12218</v>
      </c>
      <c r="B4" s="278" t="s">
        <v>12219</v>
      </c>
      <c r="C4" s="278" t="s">
        <v>8833</v>
      </c>
      <c r="D4" s="278" t="s">
        <v>12220</v>
      </c>
      <c r="E4" s="277" t="s">
        <v>12711</v>
      </c>
      <c r="F4" s="962">
        <v>43907.0</v>
      </c>
      <c r="G4" s="277" t="s">
        <v>8467</v>
      </c>
      <c r="H4" s="278"/>
      <c r="I4" s="277"/>
      <c r="J4" s="278"/>
      <c r="K4" s="7"/>
      <c r="L4" s="1753"/>
      <c r="M4" s="277" t="s">
        <v>96</v>
      </c>
      <c r="N4" s="277" t="s">
        <v>97</v>
      </c>
      <c r="O4" s="277" t="s">
        <v>98</v>
      </c>
      <c r="P4" s="962">
        <v>43797.0</v>
      </c>
      <c r="Q4" s="278"/>
      <c r="R4" s="278" t="s">
        <v>99</v>
      </c>
      <c r="S4" s="95"/>
      <c r="T4" s="95"/>
      <c r="U4" s="7"/>
      <c r="V4" s="7"/>
      <c r="W4" s="7"/>
      <c r="X4" s="7"/>
      <c r="Y4" s="7"/>
      <c r="Z4" s="7"/>
    </row>
    <row r="5" ht="105.0" customHeight="1">
      <c r="A5" s="1461" t="s">
        <v>12222</v>
      </c>
      <c r="B5" s="278" t="s">
        <v>12219</v>
      </c>
      <c r="C5" s="278" t="s">
        <v>8838</v>
      </c>
      <c r="D5" s="278" t="s">
        <v>12223</v>
      </c>
      <c r="E5" s="277" t="s">
        <v>12712</v>
      </c>
      <c r="F5" s="962">
        <v>43907.0</v>
      </c>
      <c r="G5" s="277" t="s">
        <v>8467</v>
      </c>
      <c r="H5" s="278"/>
      <c r="I5" s="277"/>
      <c r="J5" s="278"/>
      <c r="K5" s="7"/>
      <c r="L5" s="1753"/>
      <c r="M5" s="277" t="s">
        <v>96</v>
      </c>
      <c r="N5" s="277" t="s">
        <v>97</v>
      </c>
      <c r="O5" s="277" t="s">
        <v>98</v>
      </c>
      <c r="P5" s="962">
        <v>43797.0</v>
      </c>
      <c r="Q5" s="278"/>
      <c r="R5" s="278" t="s">
        <v>99</v>
      </c>
      <c r="S5" s="95"/>
      <c r="T5" s="95"/>
      <c r="U5" s="7"/>
      <c r="V5" s="7"/>
      <c r="W5" s="7"/>
      <c r="X5" s="7"/>
      <c r="Y5" s="7"/>
      <c r="Z5" s="7"/>
    </row>
    <row r="6" ht="103.5" customHeight="1">
      <c r="A6" s="1461" t="s">
        <v>12225</v>
      </c>
      <c r="B6" s="278" t="s">
        <v>12219</v>
      </c>
      <c r="C6" s="278" t="s">
        <v>8841</v>
      </c>
      <c r="D6" s="278" t="s">
        <v>12226</v>
      </c>
      <c r="E6" s="277" t="s">
        <v>12713</v>
      </c>
      <c r="F6" s="962">
        <v>43907.0</v>
      </c>
      <c r="G6" s="277" t="s">
        <v>8467</v>
      </c>
      <c r="H6" s="278"/>
      <c r="I6" s="277"/>
      <c r="J6" s="278"/>
      <c r="K6" s="7"/>
      <c r="L6" s="1753"/>
      <c r="M6" s="277" t="s">
        <v>96</v>
      </c>
      <c r="N6" s="277" t="s">
        <v>97</v>
      </c>
      <c r="O6" s="277" t="s">
        <v>98</v>
      </c>
      <c r="P6" s="962">
        <v>43797.0</v>
      </c>
      <c r="Q6" s="278"/>
      <c r="R6" s="278" t="s">
        <v>99</v>
      </c>
      <c r="S6" s="95"/>
      <c r="T6" s="95"/>
      <c r="U6" s="7"/>
      <c r="V6" s="7"/>
      <c r="W6" s="7"/>
      <c r="X6" s="7"/>
      <c r="Y6" s="7"/>
      <c r="Z6" s="7"/>
    </row>
    <row r="7" ht="104.25" customHeight="1">
      <c r="A7" s="1461" t="s">
        <v>12228</v>
      </c>
      <c r="B7" s="278" t="s">
        <v>12219</v>
      </c>
      <c r="C7" s="278" t="s">
        <v>8844</v>
      </c>
      <c r="D7" s="278" t="s">
        <v>12229</v>
      </c>
      <c r="E7" s="277" t="s">
        <v>12714</v>
      </c>
      <c r="F7" s="962">
        <v>43907.0</v>
      </c>
      <c r="G7" s="277" t="s">
        <v>8467</v>
      </c>
      <c r="H7" s="278"/>
      <c r="I7" s="277"/>
      <c r="J7" s="278"/>
      <c r="K7" s="7"/>
      <c r="L7" s="1753"/>
      <c r="M7" s="277" t="s">
        <v>96</v>
      </c>
      <c r="N7" s="277" t="s">
        <v>97</v>
      </c>
      <c r="O7" s="277" t="s">
        <v>98</v>
      </c>
      <c r="P7" s="962">
        <v>43797.0</v>
      </c>
      <c r="Q7" s="278"/>
      <c r="R7" s="278" t="s">
        <v>99</v>
      </c>
      <c r="S7" s="95"/>
      <c r="T7" s="95"/>
      <c r="U7" s="7"/>
      <c r="V7" s="7"/>
      <c r="W7" s="7"/>
      <c r="X7" s="7"/>
      <c r="Y7" s="7"/>
      <c r="Z7" s="7"/>
    </row>
    <row r="8" ht="102.0" customHeight="1">
      <c r="A8" s="1461" t="s">
        <v>12231</v>
      </c>
      <c r="B8" s="278" t="s">
        <v>12219</v>
      </c>
      <c r="C8" s="278" t="s">
        <v>8847</v>
      </c>
      <c r="D8" s="278" t="s">
        <v>12232</v>
      </c>
      <c r="E8" s="277" t="s">
        <v>12715</v>
      </c>
      <c r="F8" s="962">
        <v>43907.0</v>
      </c>
      <c r="G8" s="277" t="s">
        <v>8467</v>
      </c>
      <c r="H8" s="278"/>
      <c r="I8" s="277"/>
      <c r="J8" s="278"/>
      <c r="K8" s="7"/>
      <c r="L8" s="1753"/>
      <c r="M8" s="277" t="s">
        <v>96</v>
      </c>
      <c r="N8" s="277" t="s">
        <v>97</v>
      </c>
      <c r="O8" s="277" t="s">
        <v>98</v>
      </c>
      <c r="P8" s="962">
        <v>43797.0</v>
      </c>
      <c r="Q8" s="278"/>
      <c r="R8" s="278" t="s">
        <v>99</v>
      </c>
      <c r="S8" s="95"/>
      <c r="T8" s="95"/>
      <c r="U8" s="7"/>
      <c r="V8" s="7"/>
      <c r="W8" s="7"/>
      <c r="X8" s="7"/>
      <c r="Y8" s="7"/>
      <c r="Z8" s="7"/>
    </row>
    <row r="9" ht="111.0" customHeight="1">
      <c r="A9" s="1461" t="s">
        <v>12234</v>
      </c>
      <c r="B9" s="278" t="s">
        <v>12219</v>
      </c>
      <c r="C9" s="278" t="s">
        <v>8850</v>
      </c>
      <c r="D9" s="278" t="s">
        <v>12235</v>
      </c>
      <c r="E9" s="277" t="s">
        <v>12716</v>
      </c>
      <c r="F9" s="962">
        <v>43907.0</v>
      </c>
      <c r="G9" s="277" t="s">
        <v>8467</v>
      </c>
      <c r="H9" s="278"/>
      <c r="I9" s="277"/>
      <c r="J9" s="278"/>
      <c r="K9" s="7"/>
      <c r="L9" s="1753"/>
      <c r="M9" s="277" t="s">
        <v>96</v>
      </c>
      <c r="N9" s="277" t="s">
        <v>97</v>
      </c>
      <c r="O9" s="277" t="s">
        <v>98</v>
      </c>
      <c r="P9" s="962">
        <v>43797.0</v>
      </c>
      <c r="Q9" s="278"/>
      <c r="R9" s="278" t="s">
        <v>99</v>
      </c>
      <c r="S9" s="95"/>
      <c r="T9" s="95"/>
      <c r="U9" s="7"/>
      <c r="V9" s="7"/>
      <c r="W9" s="7"/>
      <c r="X9" s="7"/>
      <c r="Y9" s="7"/>
      <c r="Z9" s="7"/>
    </row>
    <row r="10" ht="109.5" customHeight="1">
      <c r="A10" s="1461" t="s">
        <v>12237</v>
      </c>
      <c r="B10" s="278" t="s">
        <v>12219</v>
      </c>
      <c r="C10" s="278" t="s">
        <v>8833</v>
      </c>
      <c r="D10" s="278" t="s">
        <v>12238</v>
      </c>
      <c r="E10" s="277" t="s">
        <v>12711</v>
      </c>
      <c r="F10" s="962">
        <v>43907.0</v>
      </c>
      <c r="G10" s="277" t="s">
        <v>8467</v>
      </c>
      <c r="H10" s="278"/>
      <c r="I10" s="277"/>
      <c r="J10" s="278"/>
      <c r="K10" s="7"/>
      <c r="L10" s="1753"/>
      <c r="M10" s="277" t="s">
        <v>96</v>
      </c>
      <c r="N10" s="277" t="s">
        <v>97</v>
      </c>
      <c r="O10" s="277" t="s">
        <v>98</v>
      </c>
      <c r="P10" s="962">
        <v>43797.0</v>
      </c>
      <c r="Q10" s="7"/>
      <c r="R10" s="7"/>
      <c r="S10" s="95"/>
      <c r="T10" s="95"/>
      <c r="U10" s="7"/>
      <c r="V10" s="7"/>
      <c r="W10" s="7"/>
      <c r="X10" s="7"/>
      <c r="Y10" s="7"/>
      <c r="Z10" s="7"/>
    </row>
    <row r="11" ht="96.75" customHeight="1">
      <c r="A11" s="1461" t="s">
        <v>12239</v>
      </c>
      <c r="B11" s="278" t="s">
        <v>12219</v>
      </c>
      <c r="C11" s="278" t="s">
        <v>8838</v>
      </c>
      <c r="D11" s="278" t="s">
        <v>12240</v>
      </c>
      <c r="E11" s="277" t="s">
        <v>12712</v>
      </c>
      <c r="F11" s="962">
        <v>43907.0</v>
      </c>
      <c r="G11" s="277" t="s">
        <v>8467</v>
      </c>
      <c r="H11" s="278"/>
      <c r="I11" s="277"/>
      <c r="J11" s="278"/>
      <c r="K11" s="7"/>
      <c r="L11" s="1753"/>
      <c r="M11" s="277" t="s">
        <v>96</v>
      </c>
      <c r="N11" s="277" t="s">
        <v>97</v>
      </c>
      <c r="O11" s="277" t="s">
        <v>98</v>
      </c>
      <c r="P11" s="962">
        <v>43797.0</v>
      </c>
      <c r="Q11" s="7"/>
      <c r="R11" s="7"/>
      <c r="S11" s="95"/>
      <c r="T11" s="95"/>
      <c r="U11" s="7"/>
      <c r="V11" s="7"/>
      <c r="W11" s="7"/>
      <c r="X11" s="7"/>
      <c r="Y11" s="7"/>
      <c r="Z11" s="7"/>
    </row>
    <row r="12" ht="91.5" customHeight="1">
      <c r="A12" s="1461" t="s">
        <v>12241</v>
      </c>
      <c r="B12" s="278" t="s">
        <v>12219</v>
      </c>
      <c r="C12" s="278" t="s">
        <v>8841</v>
      </c>
      <c r="D12" s="278" t="s">
        <v>12242</v>
      </c>
      <c r="E12" s="277" t="s">
        <v>12713</v>
      </c>
      <c r="F12" s="962">
        <v>43907.0</v>
      </c>
      <c r="G12" s="277" t="s">
        <v>8467</v>
      </c>
      <c r="H12" s="278"/>
      <c r="I12" s="277"/>
      <c r="J12" s="278"/>
      <c r="K12" s="7"/>
      <c r="L12" s="1753"/>
      <c r="M12" s="277" t="s">
        <v>96</v>
      </c>
      <c r="N12" s="277" t="s">
        <v>97</v>
      </c>
      <c r="O12" s="277" t="s">
        <v>98</v>
      </c>
      <c r="P12" s="962">
        <v>43797.0</v>
      </c>
      <c r="Q12" s="7"/>
      <c r="R12" s="7"/>
      <c r="S12" s="95"/>
      <c r="T12" s="95"/>
      <c r="U12" s="7"/>
      <c r="V12" s="7"/>
      <c r="W12" s="7"/>
      <c r="X12" s="7"/>
      <c r="Y12" s="7"/>
      <c r="Z12" s="7"/>
    </row>
    <row r="13" ht="105.0" customHeight="1">
      <c r="A13" s="1461" t="s">
        <v>12243</v>
      </c>
      <c r="B13" s="278" t="s">
        <v>12219</v>
      </c>
      <c r="C13" s="278" t="s">
        <v>8844</v>
      </c>
      <c r="D13" s="278" t="s">
        <v>12244</v>
      </c>
      <c r="E13" s="277" t="s">
        <v>12714</v>
      </c>
      <c r="F13" s="962">
        <v>43907.0</v>
      </c>
      <c r="G13" s="277" t="s">
        <v>8467</v>
      </c>
      <c r="H13" s="278"/>
      <c r="I13" s="277"/>
      <c r="J13" s="278"/>
      <c r="K13" s="7"/>
      <c r="L13" s="1753"/>
      <c r="M13" s="277" t="s">
        <v>96</v>
      </c>
      <c r="N13" s="277" t="s">
        <v>97</v>
      </c>
      <c r="O13" s="277" t="s">
        <v>98</v>
      </c>
      <c r="P13" s="962">
        <v>43797.0</v>
      </c>
      <c r="Q13" s="7"/>
      <c r="R13" s="7"/>
      <c r="S13" s="95"/>
      <c r="T13" s="95"/>
      <c r="U13" s="7"/>
      <c r="V13" s="7"/>
      <c r="W13" s="7"/>
      <c r="X13" s="7"/>
      <c r="Y13" s="7"/>
      <c r="Z13" s="7"/>
    </row>
    <row r="14" ht="100.5" customHeight="1">
      <c r="A14" s="1461" t="s">
        <v>12245</v>
      </c>
      <c r="B14" s="278" t="s">
        <v>12219</v>
      </c>
      <c r="C14" s="278" t="s">
        <v>8847</v>
      </c>
      <c r="D14" s="278" t="s">
        <v>12246</v>
      </c>
      <c r="E14" s="277" t="s">
        <v>12715</v>
      </c>
      <c r="F14" s="962">
        <v>43907.0</v>
      </c>
      <c r="G14" s="277" t="s">
        <v>8467</v>
      </c>
      <c r="H14" s="278"/>
      <c r="I14" s="277"/>
      <c r="J14" s="278"/>
      <c r="K14" s="7"/>
      <c r="L14" s="1753"/>
      <c r="M14" s="277" t="s">
        <v>96</v>
      </c>
      <c r="N14" s="277" t="s">
        <v>97</v>
      </c>
      <c r="O14" s="277" t="s">
        <v>98</v>
      </c>
      <c r="P14" s="962">
        <v>43797.0</v>
      </c>
      <c r="Q14" s="7"/>
      <c r="R14" s="7"/>
      <c r="S14" s="95"/>
      <c r="T14" s="95"/>
      <c r="U14" s="7"/>
      <c r="V14" s="7"/>
      <c r="W14" s="7"/>
      <c r="X14" s="7"/>
      <c r="Y14" s="7"/>
      <c r="Z14" s="7"/>
    </row>
    <row r="15" ht="102.0" customHeight="1">
      <c r="A15" s="1461" t="s">
        <v>12247</v>
      </c>
      <c r="B15" s="278" t="s">
        <v>12219</v>
      </c>
      <c r="C15" s="278" t="s">
        <v>8850</v>
      </c>
      <c r="D15" s="278" t="s">
        <v>12248</v>
      </c>
      <c r="E15" s="277" t="s">
        <v>12716</v>
      </c>
      <c r="F15" s="962">
        <v>43907.0</v>
      </c>
      <c r="G15" s="277" t="s">
        <v>8467</v>
      </c>
      <c r="H15" s="278"/>
      <c r="I15" s="277"/>
      <c r="J15" s="278"/>
      <c r="K15" s="7"/>
      <c r="L15" s="1753"/>
      <c r="M15" s="277" t="s">
        <v>96</v>
      </c>
      <c r="N15" s="277" t="s">
        <v>97</v>
      </c>
      <c r="O15" s="277" t="s">
        <v>98</v>
      </c>
      <c r="P15" s="962">
        <v>43797.0</v>
      </c>
      <c r="Q15" s="7"/>
      <c r="R15" s="7"/>
      <c r="S15" s="95"/>
      <c r="T15" s="95"/>
      <c r="U15" s="7"/>
      <c r="V15" s="7"/>
      <c r="W15" s="7"/>
      <c r="X15" s="7"/>
      <c r="Y15" s="7"/>
      <c r="Z15" s="7"/>
    </row>
    <row r="16" ht="98.25" customHeight="1">
      <c r="A16" s="252" t="s">
        <v>12249</v>
      </c>
      <c r="B16" s="278" t="s">
        <v>12219</v>
      </c>
      <c r="C16" s="278" t="s">
        <v>8833</v>
      </c>
      <c r="D16" s="278" t="s">
        <v>12250</v>
      </c>
      <c r="E16" s="277" t="s">
        <v>12711</v>
      </c>
      <c r="F16" s="962">
        <v>43907.0</v>
      </c>
      <c r="G16" s="277" t="s">
        <v>8467</v>
      </c>
      <c r="H16" s="278"/>
      <c r="I16" s="277"/>
      <c r="J16" s="278"/>
      <c r="K16" s="7"/>
      <c r="L16" s="1753"/>
      <c r="M16" s="277" t="s">
        <v>96</v>
      </c>
      <c r="N16" s="277" t="s">
        <v>97</v>
      </c>
      <c r="O16" s="277" t="s">
        <v>98</v>
      </c>
      <c r="P16" s="962">
        <v>43797.0</v>
      </c>
      <c r="Q16" s="7"/>
      <c r="R16" s="7"/>
      <c r="S16" s="95"/>
      <c r="T16" s="95"/>
      <c r="U16" s="7"/>
      <c r="V16" s="7"/>
      <c r="W16" s="7"/>
      <c r="X16" s="7"/>
      <c r="Y16" s="7"/>
      <c r="Z16" s="7"/>
    </row>
    <row r="17" ht="94.5" customHeight="1">
      <c r="A17" s="252" t="s">
        <v>12251</v>
      </c>
      <c r="B17" s="278" t="s">
        <v>12219</v>
      </c>
      <c r="C17" s="278" t="s">
        <v>8838</v>
      </c>
      <c r="D17" s="278" t="s">
        <v>12252</v>
      </c>
      <c r="E17" s="277" t="s">
        <v>12712</v>
      </c>
      <c r="F17" s="962">
        <v>43907.0</v>
      </c>
      <c r="G17" s="277" t="s">
        <v>8467</v>
      </c>
      <c r="H17" s="278"/>
      <c r="I17" s="277"/>
      <c r="J17" s="278"/>
      <c r="K17" s="7"/>
      <c r="L17" s="1753"/>
      <c r="M17" s="277" t="s">
        <v>96</v>
      </c>
      <c r="N17" s="277" t="s">
        <v>97</v>
      </c>
      <c r="O17" s="277" t="s">
        <v>98</v>
      </c>
      <c r="P17" s="962">
        <v>43797.0</v>
      </c>
      <c r="Q17" s="7"/>
      <c r="R17" s="7"/>
      <c r="S17" s="95"/>
      <c r="T17" s="95"/>
      <c r="U17" s="7"/>
      <c r="V17" s="7"/>
      <c r="W17" s="7"/>
      <c r="X17" s="7"/>
      <c r="Y17" s="7"/>
      <c r="Z17" s="7"/>
    </row>
    <row r="18" ht="110.25" customHeight="1">
      <c r="A18" s="252" t="s">
        <v>12253</v>
      </c>
      <c r="B18" s="278" t="s">
        <v>12219</v>
      </c>
      <c r="C18" s="278" t="s">
        <v>8841</v>
      </c>
      <c r="D18" s="278" t="s">
        <v>12254</v>
      </c>
      <c r="E18" s="277" t="s">
        <v>12713</v>
      </c>
      <c r="F18" s="962">
        <v>43907.0</v>
      </c>
      <c r="G18" s="277" t="s">
        <v>8467</v>
      </c>
      <c r="H18" s="278"/>
      <c r="I18" s="277"/>
      <c r="J18" s="278"/>
      <c r="K18" s="7"/>
      <c r="L18" s="1753"/>
      <c r="M18" s="277" t="s">
        <v>96</v>
      </c>
      <c r="N18" s="277" t="s">
        <v>97</v>
      </c>
      <c r="O18" s="277" t="s">
        <v>98</v>
      </c>
      <c r="P18" s="962">
        <v>43797.0</v>
      </c>
      <c r="Q18" s="7"/>
      <c r="R18" s="7"/>
      <c r="S18" s="95"/>
      <c r="T18" s="95"/>
      <c r="U18" s="7"/>
      <c r="V18" s="7"/>
      <c r="W18" s="7"/>
      <c r="X18" s="7"/>
      <c r="Y18" s="7"/>
      <c r="Z18" s="7"/>
    </row>
    <row r="19" ht="104.25" customHeight="1">
      <c r="A19" s="252" t="s">
        <v>12255</v>
      </c>
      <c r="B19" s="278" t="s">
        <v>12219</v>
      </c>
      <c r="C19" s="278" t="s">
        <v>8844</v>
      </c>
      <c r="D19" s="278" t="s">
        <v>12256</v>
      </c>
      <c r="E19" s="277" t="s">
        <v>12714</v>
      </c>
      <c r="F19" s="962">
        <v>43907.0</v>
      </c>
      <c r="G19" s="277" t="s">
        <v>8467</v>
      </c>
      <c r="H19" s="278"/>
      <c r="I19" s="277"/>
      <c r="J19" s="278"/>
      <c r="K19" s="7"/>
      <c r="L19" s="1753"/>
      <c r="M19" s="277" t="s">
        <v>96</v>
      </c>
      <c r="N19" s="277" t="s">
        <v>97</v>
      </c>
      <c r="O19" s="277" t="s">
        <v>98</v>
      </c>
      <c r="P19" s="962">
        <v>43797.0</v>
      </c>
      <c r="Q19" s="7"/>
      <c r="R19" s="7"/>
      <c r="S19" s="95"/>
      <c r="T19" s="95"/>
      <c r="U19" s="7"/>
      <c r="V19" s="7"/>
      <c r="W19" s="7"/>
      <c r="X19" s="7"/>
      <c r="Y19" s="7"/>
      <c r="Z19" s="7"/>
    </row>
    <row r="20" ht="108.75" customHeight="1">
      <c r="A20" s="252" t="s">
        <v>12257</v>
      </c>
      <c r="B20" s="278" t="s">
        <v>12219</v>
      </c>
      <c r="C20" s="278" t="s">
        <v>8847</v>
      </c>
      <c r="D20" s="278" t="s">
        <v>12258</v>
      </c>
      <c r="E20" s="277" t="s">
        <v>12715</v>
      </c>
      <c r="F20" s="962">
        <v>43907.0</v>
      </c>
      <c r="G20" s="277" t="s">
        <v>8467</v>
      </c>
      <c r="H20" s="278"/>
      <c r="I20" s="277"/>
      <c r="J20" s="278"/>
      <c r="K20" s="7"/>
      <c r="L20" s="1753"/>
      <c r="M20" s="277" t="s">
        <v>96</v>
      </c>
      <c r="N20" s="277" t="s">
        <v>97</v>
      </c>
      <c r="O20" s="277" t="s">
        <v>98</v>
      </c>
      <c r="P20" s="962">
        <v>43797.0</v>
      </c>
      <c r="Q20" s="7"/>
      <c r="R20" s="7"/>
      <c r="S20" s="95"/>
      <c r="T20" s="95"/>
      <c r="U20" s="7"/>
      <c r="V20" s="7"/>
      <c r="W20" s="7"/>
      <c r="X20" s="7"/>
      <c r="Y20" s="7"/>
      <c r="Z20" s="7"/>
    </row>
    <row r="21" ht="112.5" customHeight="1">
      <c r="A21" s="252" t="s">
        <v>12259</v>
      </c>
      <c r="B21" s="278" t="s">
        <v>12219</v>
      </c>
      <c r="C21" s="278" t="s">
        <v>8850</v>
      </c>
      <c r="D21" s="278" t="s">
        <v>12260</v>
      </c>
      <c r="E21" s="277" t="s">
        <v>12716</v>
      </c>
      <c r="F21" s="962">
        <v>43907.0</v>
      </c>
      <c r="G21" s="277" t="s">
        <v>8467</v>
      </c>
      <c r="H21" s="278"/>
      <c r="I21" s="277"/>
      <c r="J21" s="278"/>
      <c r="K21" s="7"/>
      <c r="L21" s="1753"/>
      <c r="M21" s="277" t="s">
        <v>96</v>
      </c>
      <c r="N21" s="277" t="s">
        <v>97</v>
      </c>
      <c r="O21" s="277" t="s">
        <v>98</v>
      </c>
      <c r="P21" s="962">
        <v>43797.0</v>
      </c>
      <c r="Q21" s="7"/>
      <c r="R21" s="7"/>
      <c r="S21" s="95"/>
      <c r="T21" s="95"/>
      <c r="U21" s="7"/>
      <c r="V21" s="7"/>
      <c r="W21" s="7"/>
      <c r="X21" s="7"/>
      <c r="Y21" s="7"/>
      <c r="Z21" s="7"/>
    </row>
    <row r="22" ht="149.25" customHeight="1">
      <c r="A22" s="252" t="s">
        <v>12261</v>
      </c>
      <c r="B22" s="277" t="s">
        <v>12262</v>
      </c>
      <c r="C22" s="278" t="s">
        <v>8833</v>
      </c>
      <c r="D22" s="1354" t="s">
        <v>12263</v>
      </c>
      <c r="E22" s="277" t="s">
        <v>12717</v>
      </c>
      <c r="F22" s="962">
        <v>43907.0</v>
      </c>
      <c r="G22" s="277" t="s">
        <v>8467</v>
      </c>
      <c r="H22" s="277"/>
      <c r="I22" s="277"/>
      <c r="J22" s="278"/>
      <c r="K22" s="7"/>
      <c r="L22" s="1753"/>
      <c r="M22" s="277" t="s">
        <v>96</v>
      </c>
      <c r="N22" s="277" t="s">
        <v>97</v>
      </c>
      <c r="O22" s="277" t="s">
        <v>98</v>
      </c>
      <c r="P22" s="962">
        <v>43797.0</v>
      </c>
      <c r="Q22" s="7"/>
      <c r="R22" s="7"/>
      <c r="S22" s="95"/>
      <c r="T22" s="95"/>
      <c r="U22" s="7"/>
      <c r="V22" s="7"/>
      <c r="W22" s="7"/>
      <c r="X22" s="7"/>
      <c r="Y22" s="7"/>
      <c r="Z22" s="7"/>
    </row>
    <row r="23" ht="167.25" customHeight="1">
      <c r="A23" s="252" t="s">
        <v>12266</v>
      </c>
      <c r="B23" s="277" t="s">
        <v>12262</v>
      </c>
      <c r="C23" s="278" t="s">
        <v>8838</v>
      </c>
      <c r="D23" s="1354" t="s">
        <v>12267</v>
      </c>
      <c r="E23" s="277" t="s">
        <v>12718</v>
      </c>
      <c r="F23" s="962">
        <v>43907.0</v>
      </c>
      <c r="G23" s="277" t="s">
        <v>8467</v>
      </c>
      <c r="H23" s="278"/>
      <c r="I23" s="277"/>
      <c r="J23" s="278"/>
      <c r="K23" s="7"/>
      <c r="L23" s="1753"/>
      <c r="M23" s="277" t="s">
        <v>96</v>
      </c>
      <c r="N23" s="277" t="s">
        <v>97</v>
      </c>
      <c r="O23" s="277" t="s">
        <v>98</v>
      </c>
      <c r="P23" s="962">
        <v>43797.0</v>
      </c>
      <c r="Q23" s="7"/>
      <c r="R23" s="7"/>
      <c r="S23" s="95"/>
      <c r="T23" s="95"/>
      <c r="U23" s="7"/>
      <c r="V23" s="7"/>
      <c r="W23" s="7"/>
      <c r="X23" s="7"/>
      <c r="Y23" s="7"/>
      <c r="Z23" s="7"/>
    </row>
    <row r="24" ht="159.0" customHeight="1">
      <c r="A24" s="252" t="s">
        <v>12269</v>
      </c>
      <c r="B24" s="277" t="s">
        <v>12262</v>
      </c>
      <c r="C24" s="278" t="s">
        <v>8841</v>
      </c>
      <c r="D24" s="1354" t="s">
        <v>12270</v>
      </c>
      <c r="E24" s="277" t="s">
        <v>12719</v>
      </c>
      <c r="F24" s="962">
        <v>43907.0</v>
      </c>
      <c r="G24" s="277" t="s">
        <v>8467</v>
      </c>
      <c r="H24" s="278"/>
      <c r="I24" s="277"/>
      <c r="J24" s="278"/>
      <c r="K24" s="7"/>
      <c r="L24" s="1753"/>
      <c r="M24" s="277" t="s">
        <v>96</v>
      </c>
      <c r="N24" s="277" t="s">
        <v>97</v>
      </c>
      <c r="O24" s="277" t="s">
        <v>98</v>
      </c>
      <c r="P24" s="962">
        <v>43797.0</v>
      </c>
      <c r="Q24" s="7"/>
      <c r="R24" s="7"/>
      <c r="S24" s="95"/>
      <c r="T24" s="95"/>
      <c r="U24" s="7"/>
      <c r="V24" s="7"/>
      <c r="W24" s="7"/>
      <c r="X24" s="7"/>
      <c r="Y24" s="7"/>
      <c r="Z24" s="7"/>
    </row>
    <row r="25" ht="165.0" customHeight="1">
      <c r="A25" s="252" t="s">
        <v>12272</v>
      </c>
      <c r="B25" s="277" t="s">
        <v>12262</v>
      </c>
      <c r="C25" s="278" t="s">
        <v>8844</v>
      </c>
      <c r="D25" s="1354" t="s">
        <v>12273</v>
      </c>
      <c r="E25" s="277" t="s">
        <v>12720</v>
      </c>
      <c r="F25" s="962">
        <v>43907.0</v>
      </c>
      <c r="G25" s="277" t="s">
        <v>8467</v>
      </c>
      <c r="H25" s="278"/>
      <c r="I25" s="277"/>
      <c r="J25" s="278"/>
      <c r="K25" s="7"/>
      <c r="L25" s="1753"/>
      <c r="M25" s="277" t="s">
        <v>96</v>
      </c>
      <c r="N25" s="277" t="s">
        <v>97</v>
      </c>
      <c r="O25" s="277" t="s">
        <v>98</v>
      </c>
      <c r="P25" s="962">
        <v>43797.0</v>
      </c>
      <c r="Q25" s="7"/>
      <c r="R25" s="7"/>
      <c r="S25" s="95"/>
      <c r="T25" s="95"/>
      <c r="U25" s="7"/>
      <c r="V25" s="7"/>
      <c r="W25" s="7"/>
      <c r="X25" s="7"/>
      <c r="Y25" s="7"/>
      <c r="Z25" s="7"/>
    </row>
    <row r="26" ht="159.0" customHeight="1">
      <c r="A26" s="252" t="s">
        <v>12275</v>
      </c>
      <c r="B26" s="277" t="s">
        <v>12262</v>
      </c>
      <c r="C26" s="278" t="s">
        <v>8847</v>
      </c>
      <c r="D26" s="1354" t="s">
        <v>12276</v>
      </c>
      <c r="E26" s="277" t="s">
        <v>12721</v>
      </c>
      <c r="F26" s="962">
        <v>43907.0</v>
      </c>
      <c r="G26" s="277" t="s">
        <v>8467</v>
      </c>
      <c r="H26" s="278"/>
      <c r="I26" s="277"/>
      <c r="J26" s="278"/>
      <c r="K26" s="7"/>
      <c r="L26" s="1753"/>
      <c r="M26" s="277" t="s">
        <v>96</v>
      </c>
      <c r="N26" s="277" t="s">
        <v>97</v>
      </c>
      <c r="O26" s="277" t="s">
        <v>98</v>
      </c>
      <c r="P26" s="962">
        <v>43797.0</v>
      </c>
      <c r="Q26" s="7"/>
      <c r="R26" s="7"/>
      <c r="S26" s="95"/>
      <c r="T26" s="95"/>
      <c r="U26" s="7"/>
      <c r="V26" s="7"/>
      <c r="W26" s="7"/>
      <c r="X26" s="7"/>
      <c r="Y26" s="7"/>
      <c r="Z26" s="7"/>
    </row>
    <row r="27" ht="164.25" customHeight="1">
      <c r="A27" s="252" t="s">
        <v>12278</v>
      </c>
      <c r="B27" s="277" t="s">
        <v>12262</v>
      </c>
      <c r="C27" s="278" t="s">
        <v>8850</v>
      </c>
      <c r="D27" s="1354" t="s">
        <v>12279</v>
      </c>
      <c r="E27" s="277" t="s">
        <v>12722</v>
      </c>
      <c r="F27" s="962">
        <v>43907.0</v>
      </c>
      <c r="G27" s="277" t="s">
        <v>8467</v>
      </c>
      <c r="H27" s="278"/>
      <c r="I27" s="277"/>
      <c r="J27" s="278"/>
      <c r="K27" s="7"/>
      <c r="L27" s="1753"/>
      <c r="M27" s="277" t="s">
        <v>96</v>
      </c>
      <c r="N27" s="277" t="s">
        <v>97</v>
      </c>
      <c r="O27" s="277" t="s">
        <v>98</v>
      </c>
      <c r="P27" s="962">
        <v>43797.0</v>
      </c>
      <c r="Q27" s="7"/>
      <c r="R27" s="7"/>
      <c r="S27" s="95"/>
      <c r="T27" s="95"/>
      <c r="U27" s="7"/>
      <c r="V27" s="7"/>
      <c r="W27" s="7"/>
      <c r="X27" s="7"/>
      <c r="Y27" s="7"/>
      <c r="Z27" s="7"/>
    </row>
    <row r="28" ht="141.75" customHeight="1">
      <c r="A28" s="252" t="s">
        <v>12281</v>
      </c>
      <c r="B28" s="277" t="s">
        <v>12262</v>
      </c>
      <c r="C28" s="278" t="s">
        <v>8833</v>
      </c>
      <c r="D28" s="1354" t="s">
        <v>12282</v>
      </c>
      <c r="E28" s="277" t="s">
        <v>12723</v>
      </c>
      <c r="F28" s="962">
        <v>43907.0</v>
      </c>
      <c r="G28" s="277" t="s">
        <v>8467</v>
      </c>
      <c r="H28" s="277"/>
      <c r="I28" s="277"/>
      <c r="J28" s="278"/>
      <c r="K28" s="7"/>
      <c r="L28" s="1753"/>
      <c r="M28" s="277" t="s">
        <v>96</v>
      </c>
      <c r="N28" s="277" t="s">
        <v>97</v>
      </c>
      <c r="O28" s="277" t="s">
        <v>98</v>
      </c>
      <c r="P28" s="962">
        <v>43797.0</v>
      </c>
      <c r="Q28" s="7"/>
      <c r="R28" s="7"/>
      <c r="S28" s="95"/>
      <c r="T28" s="95"/>
      <c r="U28" s="7"/>
      <c r="V28" s="7"/>
      <c r="W28" s="7"/>
      <c r="X28" s="7"/>
      <c r="Y28" s="7"/>
      <c r="Z28" s="7"/>
    </row>
    <row r="29" ht="161.25" customHeight="1">
      <c r="A29" s="252" t="s">
        <v>12284</v>
      </c>
      <c r="B29" s="277" t="s">
        <v>12262</v>
      </c>
      <c r="C29" s="278" t="s">
        <v>8838</v>
      </c>
      <c r="D29" s="1354" t="s">
        <v>12285</v>
      </c>
      <c r="E29" s="277" t="s">
        <v>12724</v>
      </c>
      <c r="F29" s="962">
        <v>43907.0</v>
      </c>
      <c r="G29" s="277" t="s">
        <v>8467</v>
      </c>
      <c r="H29" s="278"/>
      <c r="I29" s="277"/>
      <c r="J29" s="278"/>
      <c r="K29" s="7"/>
      <c r="L29" s="1753"/>
      <c r="M29" s="277" t="s">
        <v>96</v>
      </c>
      <c r="N29" s="277" t="s">
        <v>97</v>
      </c>
      <c r="O29" s="277" t="s">
        <v>98</v>
      </c>
      <c r="P29" s="962">
        <v>43797.0</v>
      </c>
      <c r="Q29" s="7"/>
      <c r="R29" s="7"/>
      <c r="S29" s="95"/>
      <c r="T29" s="95"/>
      <c r="U29" s="7"/>
      <c r="V29" s="7"/>
      <c r="W29" s="7"/>
      <c r="X29" s="7"/>
      <c r="Y29" s="7"/>
      <c r="Z29" s="7"/>
    </row>
    <row r="30" ht="152.25" customHeight="1">
      <c r="A30" s="252" t="s">
        <v>12287</v>
      </c>
      <c r="B30" s="277" t="s">
        <v>12262</v>
      </c>
      <c r="C30" s="278" t="s">
        <v>8841</v>
      </c>
      <c r="D30" s="1354" t="s">
        <v>12288</v>
      </c>
      <c r="E30" s="277" t="s">
        <v>12725</v>
      </c>
      <c r="F30" s="962">
        <v>43907.0</v>
      </c>
      <c r="G30" s="277" t="s">
        <v>8467</v>
      </c>
      <c r="H30" s="278"/>
      <c r="I30" s="277"/>
      <c r="J30" s="278"/>
      <c r="K30" s="7"/>
      <c r="L30" s="1753"/>
      <c r="M30" s="277" t="s">
        <v>96</v>
      </c>
      <c r="N30" s="277" t="s">
        <v>97</v>
      </c>
      <c r="O30" s="277" t="s">
        <v>98</v>
      </c>
      <c r="P30" s="962">
        <v>43797.0</v>
      </c>
      <c r="Q30" s="7"/>
      <c r="R30" s="7"/>
      <c r="S30" s="95"/>
      <c r="T30" s="95"/>
      <c r="U30" s="7"/>
      <c r="V30" s="7"/>
      <c r="W30" s="7"/>
      <c r="X30" s="7"/>
      <c r="Y30" s="7"/>
      <c r="Z30" s="7"/>
    </row>
    <row r="31" ht="152.25" customHeight="1">
      <c r="A31" s="252" t="s">
        <v>12290</v>
      </c>
      <c r="B31" s="277" t="s">
        <v>12262</v>
      </c>
      <c r="C31" s="278" t="s">
        <v>8844</v>
      </c>
      <c r="D31" s="1354" t="s">
        <v>12291</v>
      </c>
      <c r="E31" s="277" t="s">
        <v>12726</v>
      </c>
      <c r="F31" s="962">
        <v>43907.0</v>
      </c>
      <c r="G31" s="277" t="s">
        <v>8467</v>
      </c>
      <c r="H31" s="278"/>
      <c r="I31" s="277"/>
      <c r="J31" s="278"/>
      <c r="K31" s="7"/>
      <c r="L31" s="1753"/>
      <c r="M31" s="277" t="s">
        <v>96</v>
      </c>
      <c r="N31" s="277" t="s">
        <v>97</v>
      </c>
      <c r="O31" s="277" t="s">
        <v>98</v>
      </c>
      <c r="P31" s="962">
        <v>43797.0</v>
      </c>
      <c r="Q31" s="7"/>
      <c r="R31" s="7"/>
      <c r="S31" s="95"/>
      <c r="T31" s="95"/>
      <c r="U31" s="7"/>
      <c r="V31" s="7"/>
      <c r="W31" s="7"/>
      <c r="X31" s="7"/>
      <c r="Y31" s="7"/>
      <c r="Z31" s="7"/>
    </row>
    <row r="32" ht="152.25" customHeight="1">
      <c r="A32" s="252" t="s">
        <v>12293</v>
      </c>
      <c r="B32" s="277" t="s">
        <v>12262</v>
      </c>
      <c r="C32" s="278" t="s">
        <v>8847</v>
      </c>
      <c r="D32" s="1354" t="s">
        <v>12294</v>
      </c>
      <c r="E32" s="277" t="s">
        <v>12727</v>
      </c>
      <c r="F32" s="962">
        <v>43907.0</v>
      </c>
      <c r="G32" s="277" t="s">
        <v>8467</v>
      </c>
      <c r="H32" s="278"/>
      <c r="I32" s="277"/>
      <c r="J32" s="278"/>
      <c r="K32" s="7"/>
      <c r="L32" s="1753"/>
      <c r="M32" s="277" t="s">
        <v>96</v>
      </c>
      <c r="N32" s="277" t="s">
        <v>97</v>
      </c>
      <c r="O32" s="277" t="s">
        <v>98</v>
      </c>
      <c r="P32" s="962">
        <v>43797.0</v>
      </c>
      <c r="Q32" s="7"/>
      <c r="R32" s="7"/>
      <c r="S32" s="95"/>
      <c r="T32" s="95"/>
      <c r="U32" s="7"/>
      <c r="V32" s="7"/>
      <c r="W32" s="7"/>
      <c r="X32" s="7"/>
      <c r="Y32" s="7"/>
      <c r="Z32" s="7"/>
    </row>
    <row r="33" ht="158.25" customHeight="1">
      <c r="A33" s="252" t="s">
        <v>12296</v>
      </c>
      <c r="B33" s="277" t="s">
        <v>12262</v>
      </c>
      <c r="C33" s="278" t="s">
        <v>8850</v>
      </c>
      <c r="D33" s="1354" t="s">
        <v>12297</v>
      </c>
      <c r="E33" s="277" t="s">
        <v>12728</v>
      </c>
      <c r="F33" s="962">
        <v>43907.0</v>
      </c>
      <c r="G33" s="277" t="s">
        <v>8467</v>
      </c>
      <c r="H33" s="278"/>
      <c r="I33" s="277"/>
      <c r="J33" s="278"/>
      <c r="K33" s="7"/>
      <c r="L33" s="1753"/>
      <c r="M33" s="277" t="s">
        <v>96</v>
      </c>
      <c r="N33" s="277" t="s">
        <v>97</v>
      </c>
      <c r="O33" s="277" t="s">
        <v>98</v>
      </c>
      <c r="P33" s="962">
        <v>43797.0</v>
      </c>
      <c r="Q33" s="7"/>
      <c r="R33" s="7"/>
      <c r="S33" s="95"/>
      <c r="T33" s="95"/>
      <c r="U33" s="7"/>
      <c r="V33" s="7"/>
      <c r="W33" s="7"/>
      <c r="X33" s="7"/>
      <c r="Y33" s="7"/>
      <c r="Z33" s="7"/>
    </row>
    <row r="34" ht="156.0" customHeight="1">
      <c r="A34" s="252" t="s">
        <v>12298</v>
      </c>
      <c r="B34" s="277" t="s">
        <v>12262</v>
      </c>
      <c r="C34" s="278" t="s">
        <v>8833</v>
      </c>
      <c r="D34" s="1354" t="s">
        <v>12299</v>
      </c>
      <c r="E34" s="277" t="s">
        <v>12729</v>
      </c>
      <c r="F34" s="962">
        <v>43907.0</v>
      </c>
      <c r="G34" s="277" t="s">
        <v>8467</v>
      </c>
      <c r="H34" s="277"/>
      <c r="I34" s="277"/>
      <c r="J34" s="278"/>
      <c r="K34" s="7"/>
      <c r="L34" s="1753"/>
      <c r="M34" s="277" t="s">
        <v>96</v>
      </c>
      <c r="N34" s="277" t="s">
        <v>97</v>
      </c>
      <c r="O34" s="277" t="s">
        <v>98</v>
      </c>
      <c r="P34" s="962">
        <v>43797.0</v>
      </c>
      <c r="Q34" s="7"/>
      <c r="R34" s="7"/>
      <c r="S34" s="95"/>
      <c r="T34" s="95"/>
      <c r="U34" s="7"/>
      <c r="V34" s="7"/>
      <c r="W34" s="7"/>
      <c r="X34" s="7"/>
      <c r="Y34" s="7"/>
      <c r="Z34" s="7"/>
    </row>
    <row r="35" ht="143.25" customHeight="1">
      <c r="A35" s="252" t="s">
        <v>12301</v>
      </c>
      <c r="B35" s="277" t="s">
        <v>12262</v>
      </c>
      <c r="C35" s="278" t="s">
        <v>8838</v>
      </c>
      <c r="D35" s="1354" t="s">
        <v>12302</v>
      </c>
      <c r="E35" s="277" t="s">
        <v>12730</v>
      </c>
      <c r="F35" s="962">
        <v>43907.0</v>
      </c>
      <c r="G35" s="277" t="s">
        <v>8467</v>
      </c>
      <c r="H35" s="278"/>
      <c r="I35" s="277"/>
      <c r="J35" s="278"/>
      <c r="K35" s="7"/>
      <c r="L35" s="1753"/>
      <c r="M35" s="277" t="s">
        <v>96</v>
      </c>
      <c r="N35" s="277" t="s">
        <v>97</v>
      </c>
      <c r="O35" s="277" t="s">
        <v>98</v>
      </c>
      <c r="P35" s="962">
        <v>43797.0</v>
      </c>
      <c r="Q35" s="7"/>
      <c r="R35" s="7"/>
      <c r="S35" s="95"/>
      <c r="T35" s="95"/>
      <c r="U35" s="7"/>
      <c r="V35" s="7"/>
      <c r="W35" s="7"/>
      <c r="X35" s="7"/>
      <c r="Y35" s="7"/>
      <c r="Z35" s="7"/>
    </row>
    <row r="36" ht="159.75" customHeight="1">
      <c r="A36" s="252" t="s">
        <v>12304</v>
      </c>
      <c r="B36" s="277" t="s">
        <v>12262</v>
      </c>
      <c r="C36" s="278" t="s">
        <v>8841</v>
      </c>
      <c r="D36" s="1354" t="s">
        <v>12305</v>
      </c>
      <c r="E36" s="277" t="s">
        <v>12731</v>
      </c>
      <c r="F36" s="962">
        <v>43907.0</v>
      </c>
      <c r="G36" s="277" t="s">
        <v>8467</v>
      </c>
      <c r="H36" s="278"/>
      <c r="I36" s="277"/>
      <c r="J36" s="278"/>
      <c r="K36" s="7"/>
      <c r="L36" s="1753"/>
      <c r="M36" s="277" t="s">
        <v>96</v>
      </c>
      <c r="N36" s="277" t="s">
        <v>97</v>
      </c>
      <c r="O36" s="277" t="s">
        <v>98</v>
      </c>
      <c r="P36" s="962">
        <v>43797.0</v>
      </c>
      <c r="Q36" s="7"/>
      <c r="R36" s="7"/>
      <c r="S36" s="95"/>
      <c r="T36" s="95"/>
      <c r="U36" s="7"/>
      <c r="V36" s="7"/>
      <c r="W36" s="7"/>
      <c r="X36" s="7"/>
      <c r="Y36" s="7"/>
      <c r="Z36" s="7"/>
    </row>
    <row r="37" ht="151.5" customHeight="1">
      <c r="A37" s="252" t="s">
        <v>12307</v>
      </c>
      <c r="B37" s="277" t="s">
        <v>12262</v>
      </c>
      <c r="C37" s="278" t="s">
        <v>8844</v>
      </c>
      <c r="D37" s="1354" t="s">
        <v>12308</v>
      </c>
      <c r="E37" s="277" t="s">
        <v>12732</v>
      </c>
      <c r="F37" s="962">
        <v>43907.0</v>
      </c>
      <c r="G37" s="277" t="s">
        <v>8467</v>
      </c>
      <c r="H37" s="278"/>
      <c r="I37" s="277"/>
      <c r="J37" s="278"/>
      <c r="K37" s="7"/>
      <c r="L37" s="1753"/>
      <c r="M37" s="277" t="s">
        <v>96</v>
      </c>
      <c r="N37" s="277" t="s">
        <v>97</v>
      </c>
      <c r="O37" s="277" t="s">
        <v>98</v>
      </c>
      <c r="P37" s="962">
        <v>43797.0</v>
      </c>
      <c r="Q37" s="7"/>
      <c r="R37" s="7"/>
      <c r="S37" s="95"/>
      <c r="T37" s="95"/>
      <c r="U37" s="7"/>
      <c r="V37" s="7"/>
      <c r="W37" s="7"/>
      <c r="X37" s="7"/>
      <c r="Y37" s="7"/>
      <c r="Z37" s="7"/>
    </row>
    <row r="38" ht="147.75" customHeight="1">
      <c r="A38" s="252" t="s">
        <v>12310</v>
      </c>
      <c r="B38" s="277" t="s">
        <v>12262</v>
      </c>
      <c r="C38" s="278" t="s">
        <v>8847</v>
      </c>
      <c r="D38" s="1354" t="s">
        <v>12311</v>
      </c>
      <c r="E38" s="277" t="s">
        <v>12733</v>
      </c>
      <c r="F38" s="962">
        <v>43907.0</v>
      </c>
      <c r="G38" s="277" t="s">
        <v>8467</v>
      </c>
      <c r="H38" s="278"/>
      <c r="I38" s="277"/>
      <c r="J38" s="278"/>
      <c r="K38" s="7"/>
      <c r="L38" s="1753"/>
      <c r="M38" s="277" t="s">
        <v>96</v>
      </c>
      <c r="N38" s="277" t="s">
        <v>97</v>
      </c>
      <c r="O38" s="277" t="s">
        <v>98</v>
      </c>
      <c r="P38" s="962">
        <v>43797.0</v>
      </c>
      <c r="Q38" s="7"/>
      <c r="R38" s="7"/>
      <c r="S38" s="95"/>
      <c r="T38" s="95"/>
      <c r="U38" s="7"/>
      <c r="V38" s="7"/>
      <c r="W38" s="7"/>
      <c r="X38" s="7"/>
      <c r="Y38" s="7"/>
      <c r="Z38" s="7"/>
    </row>
    <row r="39" ht="165.0" customHeight="1">
      <c r="A39" s="252" t="s">
        <v>12313</v>
      </c>
      <c r="B39" s="277" t="s">
        <v>12262</v>
      </c>
      <c r="C39" s="278" t="s">
        <v>8850</v>
      </c>
      <c r="D39" s="1354" t="s">
        <v>12314</v>
      </c>
      <c r="E39" s="277" t="s">
        <v>12734</v>
      </c>
      <c r="F39" s="962">
        <v>43907.0</v>
      </c>
      <c r="G39" s="277" t="s">
        <v>8467</v>
      </c>
      <c r="H39" s="278"/>
      <c r="I39" s="277"/>
      <c r="J39" s="278"/>
      <c r="K39" s="7"/>
      <c r="L39" s="1753"/>
      <c r="M39" s="277" t="s">
        <v>96</v>
      </c>
      <c r="N39" s="277" t="s">
        <v>97</v>
      </c>
      <c r="O39" s="277" t="s">
        <v>98</v>
      </c>
      <c r="P39" s="962">
        <v>43797.0</v>
      </c>
      <c r="Q39" s="7"/>
      <c r="R39" s="7"/>
      <c r="S39" s="95"/>
      <c r="T39" s="95"/>
      <c r="U39" s="7"/>
      <c r="V39" s="7"/>
      <c r="W39" s="7"/>
      <c r="X39" s="7"/>
      <c r="Y39" s="7"/>
      <c r="Z39" s="7"/>
    </row>
    <row r="40" ht="161.25" customHeight="1">
      <c r="A40" s="250" t="s">
        <v>12316</v>
      </c>
      <c r="B40" s="277" t="s">
        <v>12735</v>
      </c>
      <c r="C40" s="278" t="s">
        <v>8833</v>
      </c>
      <c r="D40" s="1354" t="s">
        <v>12736</v>
      </c>
      <c r="E40" s="277" t="s">
        <v>12737</v>
      </c>
      <c r="F40" s="962">
        <v>43913.0</v>
      </c>
      <c r="G40" s="277" t="s">
        <v>8467</v>
      </c>
      <c r="H40" s="7"/>
      <c r="I40" s="277"/>
      <c r="J40" s="1441" t="s">
        <v>12738</v>
      </c>
      <c r="K40" s="1779" t="str">
        <f>HYPERLINK("https://tangramcare.atlassian.net/browse/P2BN-2809", "P2BN-2809")</f>
        <v>P2BN-2809</v>
      </c>
      <c r="L40" s="1753"/>
      <c r="M40" s="277" t="s">
        <v>96</v>
      </c>
      <c r="N40" s="277" t="s">
        <v>97</v>
      </c>
      <c r="O40" s="277" t="s">
        <v>98</v>
      </c>
      <c r="P40" s="962">
        <v>43797.0</v>
      </c>
      <c r="Q40" s="7"/>
      <c r="R40" s="7"/>
      <c r="S40" s="95"/>
      <c r="T40" s="95"/>
      <c r="U40" s="7"/>
      <c r="V40" s="7"/>
      <c r="W40" s="7"/>
      <c r="X40" s="7"/>
      <c r="Y40" s="7"/>
      <c r="Z40" s="7"/>
    </row>
    <row r="41" ht="179.25" customHeight="1">
      <c r="A41" s="250" t="s">
        <v>12321</v>
      </c>
      <c r="B41" s="277" t="s">
        <v>12735</v>
      </c>
      <c r="C41" s="278" t="s">
        <v>8838</v>
      </c>
      <c r="D41" s="1354" t="s">
        <v>12739</v>
      </c>
      <c r="E41" s="277" t="s">
        <v>12740</v>
      </c>
      <c r="F41" s="962">
        <v>43913.0</v>
      </c>
      <c r="G41" s="277" t="s">
        <v>8467</v>
      </c>
      <c r="H41" s="254"/>
      <c r="I41" s="277"/>
      <c r="J41" s="278"/>
      <c r="K41" s="7"/>
      <c r="L41" s="1753"/>
      <c r="M41" s="277" t="s">
        <v>96</v>
      </c>
      <c r="N41" s="277" t="s">
        <v>97</v>
      </c>
      <c r="O41" s="277" t="s">
        <v>98</v>
      </c>
      <c r="P41" s="962">
        <v>43797.0</v>
      </c>
      <c r="Q41" s="7"/>
      <c r="R41" s="7"/>
      <c r="S41" s="95"/>
      <c r="T41" s="95"/>
      <c r="U41" s="7"/>
      <c r="V41" s="7"/>
      <c r="W41" s="7"/>
      <c r="X41" s="7"/>
      <c r="Y41" s="7"/>
      <c r="Z41" s="7"/>
    </row>
    <row r="42" ht="160.5" customHeight="1">
      <c r="A42" s="250" t="s">
        <v>12324</v>
      </c>
      <c r="B42" s="277" t="s">
        <v>12735</v>
      </c>
      <c r="C42" s="278" t="s">
        <v>8841</v>
      </c>
      <c r="D42" s="1354" t="s">
        <v>12741</v>
      </c>
      <c r="E42" s="277" t="s">
        <v>12742</v>
      </c>
      <c r="F42" s="962">
        <v>43913.0</v>
      </c>
      <c r="G42" s="277" t="s">
        <v>8467</v>
      </c>
      <c r="H42" s="254"/>
      <c r="I42" s="277"/>
      <c r="J42" s="278"/>
      <c r="K42" s="7"/>
      <c r="L42" s="1753"/>
      <c r="M42" s="277" t="s">
        <v>96</v>
      </c>
      <c r="N42" s="277" t="s">
        <v>97</v>
      </c>
      <c r="O42" s="277" t="s">
        <v>98</v>
      </c>
      <c r="P42" s="962">
        <v>43797.0</v>
      </c>
      <c r="Q42" s="7"/>
      <c r="R42" s="7"/>
      <c r="S42" s="95"/>
      <c r="T42" s="95"/>
      <c r="U42" s="7"/>
      <c r="V42" s="7"/>
      <c r="W42" s="7"/>
      <c r="X42" s="7"/>
      <c r="Y42" s="7"/>
      <c r="Z42" s="7"/>
    </row>
    <row r="43" ht="162.0" customHeight="1">
      <c r="A43" s="250" t="s">
        <v>12327</v>
      </c>
      <c r="B43" s="277" t="s">
        <v>12735</v>
      </c>
      <c r="C43" s="278" t="s">
        <v>8844</v>
      </c>
      <c r="D43" s="1354" t="s">
        <v>12743</v>
      </c>
      <c r="E43" s="277" t="s">
        <v>12744</v>
      </c>
      <c r="F43" s="962">
        <v>43913.0</v>
      </c>
      <c r="G43" s="277" t="s">
        <v>8467</v>
      </c>
      <c r="H43" s="254"/>
      <c r="I43" s="277"/>
      <c r="J43" s="278"/>
      <c r="K43" s="7"/>
      <c r="L43" s="1753"/>
      <c r="M43" s="277" t="s">
        <v>96</v>
      </c>
      <c r="N43" s="277" t="s">
        <v>97</v>
      </c>
      <c r="O43" s="277" t="s">
        <v>98</v>
      </c>
      <c r="P43" s="962">
        <v>43797.0</v>
      </c>
      <c r="Q43" s="7"/>
      <c r="R43" s="7"/>
      <c r="S43" s="95"/>
      <c r="T43" s="95"/>
      <c r="U43" s="7"/>
      <c r="V43" s="7"/>
      <c r="W43" s="7"/>
      <c r="X43" s="7"/>
      <c r="Y43" s="7"/>
      <c r="Z43" s="7"/>
    </row>
    <row r="44" ht="163.5" customHeight="1">
      <c r="A44" s="250" t="s">
        <v>12330</v>
      </c>
      <c r="B44" s="277" t="s">
        <v>12735</v>
      </c>
      <c r="C44" s="278" t="s">
        <v>8847</v>
      </c>
      <c r="D44" s="1354" t="s">
        <v>12745</v>
      </c>
      <c r="E44" s="277" t="s">
        <v>12746</v>
      </c>
      <c r="F44" s="962">
        <v>43913.0</v>
      </c>
      <c r="G44" s="277" t="s">
        <v>8467</v>
      </c>
      <c r="H44" s="254"/>
      <c r="I44" s="277"/>
      <c r="J44" s="278"/>
      <c r="K44" s="7"/>
      <c r="L44" s="1753"/>
      <c r="M44" s="277" t="s">
        <v>96</v>
      </c>
      <c r="N44" s="277" t="s">
        <v>97</v>
      </c>
      <c r="O44" s="277" t="s">
        <v>98</v>
      </c>
      <c r="P44" s="962">
        <v>43797.0</v>
      </c>
      <c r="Q44" s="7"/>
      <c r="R44" s="7"/>
      <c r="S44" s="95"/>
      <c r="T44" s="95"/>
      <c r="U44" s="7"/>
      <c r="V44" s="7"/>
      <c r="W44" s="7"/>
      <c r="X44" s="7"/>
      <c r="Y44" s="7"/>
      <c r="Z44" s="7"/>
    </row>
    <row r="45" ht="163.5" customHeight="1">
      <c r="A45" s="250" t="s">
        <v>12333</v>
      </c>
      <c r="B45" s="277" t="s">
        <v>12735</v>
      </c>
      <c r="C45" s="278" t="s">
        <v>8850</v>
      </c>
      <c r="D45" s="1354" t="s">
        <v>12747</v>
      </c>
      <c r="E45" s="277" t="s">
        <v>12748</v>
      </c>
      <c r="F45" s="962">
        <v>43913.0</v>
      </c>
      <c r="G45" s="277" t="s">
        <v>8467</v>
      </c>
      <c r="H45" s="254"/>
      <c r="I45" s="277"/>
      <c r="J45" s="278"/>
      <c r="K45" s="7"/>
      <c r="L45" s="1753"/>
      <c r="M45" s="277" t="s">
        <v>96</v>
      </c>
      <c r="N45" s="277" t="s">
        <v>97</v>
      </c>
      <c r="O45" s="277" t="s">
        <v>98</v>
      </c>
      <c r="P45" s="962">
        <v>43797.0</v>
      </c>
      <c r="Q45" s="7"/>
      <c r="R45" s="7"/>
      <c r="S45" s="95"/>
      <c r="T45" s="95"/>
      <c r="U45" s="7"/>
      <c r="V45" s="7"/>
      <c r="W45" s="7"/>
      <c r="X45" s="7"/>
      <c r="Y45" s="7"/>
      <c r="Z45" s="7"/>
    </row>
    <row r="46" ht="173.25" customHeight="1">
      <c r="A46" s="250" t="s">
        <v>12336</v>
      </c>
      <c r="B46" s="277" t="s">
        <v>12735</v>
      </c>
      <c r="C46" s="278" t="s">
        <v>8833</v>
      </c>
      <c r="D46" s="1354" t="s">
        <v>12749</v>
      </c>
      <c r="E46" s="277" t="s">
        <v>12750</v>
      </c>
      <c r="F46" s="962">
        <v>43913.0</v>
      </c>
      <c r="G46" s="277" t="s">
        <v>8467</v>
      </c>
      <c r="H46" s="254"/>
      <c r="I46" s="277"/>
      <c r="J46" s="278"/>
      <c r="K46" s="7"/>
      <c r="L46" s="1753"/>
      <c r="M46" s="277" t="s">
        <v>96</v>
      </c>
      <c r="N46" s="277" t="s">
        <v>97</v>
      </c>
      <c r="O46" s="277" t="s">
        <v>98</v>
      </c>
      <c r="P46" s="962">
        <v>43797.0</v>
      </c>
      <c r="Q46" s="7"/>
      <c r="R46" s="7"/>
      <c r="S46" s="95"/>
      <c r="T46" s="95"/>
      <c r="U46" s="7"/>
      <c r="V46" s="7"/>
      <c r="W46" s="7"/>
      <c r="X46" s="7"/>
      <c r="Y46" s="7"/>
      <c r="Z46" s="7"/>
    </row>
    <row r="47" ht="160.5" customHeight="1">
      <c r="A47" s="250" t="s">
        <v>12339</v>
      </c>
      <c r="B47" s="277" t="s">
        <v>12735</v>
      </c>
      <c r="C47" s="278" t="s">
        <v>8838</v>
      </c>
      <c r="D47" s="1354" t="s">
        <v>12751</v>
      </c>
      <c r="E47" s="277" t="s">
        <v>12752</v>
      </c>
      <c r="F47" s="962">
        <v>43913.0</v>
      </c>
      <c r="G47" s="277" t="s">
        <v>8467</v>
      </c>
      <c r="H47" s="254"/>
      <c r="I47" s="277"/>
      <c r="J47" s="278"/>
      <c r="K47" s="7"/>
      <c r="L47" s="1753"/>
      <c r="M47" s="277" t="s">
        <v>96</v>
      </c>
      <c r="N47" s="277" t="s">
        <v>97</v>
      </c>
      <c r="O47" s="277" t="s">
        <v>98</v>
      </c>
      <c r="P47" s="962">
        <v>43797.0</v>
      </c>
      <c r="Q47" s="7"/>
      <c r="R47" s="7"/>
      <c r="S47" s="95"/>
      <c r="T47" s="95"/>
      <c r="U47" s="7"/>
      <c r="V47" s="7"/>
      <c r="W47" s="7"/>
      <c r="X47" s="7"/>
      <c r="Y47" s="7"/>
      <c r="Z47" s="7"/>
    </row>
    <row r="48" ht="161.25" customHeight="1">
      <c r="A48" s="250" t="s">
        <v>12342</v>
      </c>
      <c r="B48" s="277" t="s">
        <v>12735</v>
      </c>
      <c r="C48" s="278" t="s">
        <v>8841</v>
      </c>
      <c r="D48" s="1354" t="s">
        <v>12753</v>
      </c>
      <c r="E48" s="277" t="s">
        <v>12754</v>
      </c>
      <c r="F48" s="962">
        <v>43913.0</v>
      </c>
      <c r="G48" s="277" t="s">
        <v>8467</v>
      </c>
      <c r="H48" s="254"/>
      <c r="I48" s="277"/>
      <c r="J48" s="278"/>
      <c r="K48" s="7"/>
      <c r="L48" s="1753"/>
      <c r="M48" s="277" t="s">
        <v>96</v>
      </c>
      <c r="N48" s="277" t="s">
        <v>97</v>
      </c>
      <c r="O48" s="277" t="s">
        <v>98</v>
      </c>
      <c r="P48" s="962">
        <v>43797.0</v>
      </c>
      <c r="Q48" s="7"/>
      <c r="R48" s="7"/>
      <c r="S48" s="95"/>
      <c r="T48" s="95"/>
      <c r="U48" s="7"/>
      <c r="V48" s="7"/>
      <c r="W48" s="7"/>
      <c r="X48" s="7"/>
      <c r="Y48" s="7"/>
      <c r="Z48" s="7"/>
    </row>
    <row r="49" ht="163.5" customHeight="1">
      <c r="A49" s="250" t="s">
        <v>12345</v>
      </c>
      <c r="B49" s="277" t="s">
        <v>12735</v>
      </c>
      <c r="C49" s="278" t="s">
        <v>8844</v>
      </c>
      <c r="D49" s="1354" t="s">
        <v>12755</v>
      </c>
      <c r="E49" s="277" t="s">
        <v>12756</v>
      </c>
      <c r="F49" s="962">
        <v>43913.0</v>
      </c>
      <c r="G49" s="277" t="s">
        <v>8467</v>
      </c>
      <c r="H49" s="254"/>
      <c r="I49" s="277"/>
      <c r="J49" s="278"/>
      <c r="K49" s="7"/>
      <c r="L49" s="1753"/>
      <c r="M49" s="277" t="s">
        <v>96</v>
      </c>
      <c r="N49" s="277" t="s">
        <v>97</v>
      </c>
      <c r="O49" s="277" t="s">
        <v>98</v>
      </c>
      <c r="P49" s="962">
        <v>43797.0</v>
      </c>
      <c r="Q49" s="7"/>
      <c r="R49" s="7"/>
      <c r="S49" s="95"/>
      <c r="T49" s="95"/>
      <c r="U49" s="7"/>
      <c r="V49" s="7"/>
      <c r="W49" s="7"/>
      <c r="X49" s="7"/>
      <c r="Y49" s="7"/>
      <c r="Z49" s="7"/>
    </row>
    <row r="50" ht="171.0" customHeight="1">
      <c r="A50" s="250" t="s">
        <v>12348</v>
      </c>
      <c r="B50" s="277" t="s">
        <v>12735</v>
      </c>
      <c r="C50" s="278" t="s">
        <v>8847</v>
      </c>
      <c r="D50" s="1354" t="s">
        <v>12757</v>
      </c>
      <c r="E50" s="277" t="s">
        <v>12758</v>
      </c>
      <c r="F50" s="962">
        <v>43913.0</v>
      </c>
      <c r="G50" s="277" t="s">
        <v>8467</v>
      </c>
      <c r="H50" s="254"/>
      <c r="I50" s="277"/>
      <c r="J50" s="278"/>
      <c r="K50" s="7"/>
      <c r="L50" s="1753"/>
      <c r="M50" s="277" t="s">
        <v>96</v>
      </c>
      <c r="N50" s="277" t="s">
        <v>97</v>
      </c>
      <c r="O50" s="277" t="s">
        <v>98</v>
      </c>
      <c r="P50" s="962">
        <v>43797.0</v>
      </c>
      <c r="Q50" s="7"/>
      <c r="R50" s="7"/>
      <c r="S50" s="95"/>
      <c r="T50" s="95"/>
      <c r="U50" s="7"/>
      <c r="V50" s="7"/>
      <c r="W50" s="7"/>
      <c r="X50" s="7"/>
      <c r="Y50" s="7"/>
      <c r="Z50" s="7"/>
    </row>
    <row r="51" ht="163.5" customHeight="1">
      <c r="A51" s="250" t="s">
        <v>12351</v>
      </c>
      <c r="B51" s="277" t="s">
        <v>12735</v>
      </c>
      <c r="C51" s="278" t="s">
        <v>8850</v>
      </c>
      <c r="D51" s="1354" t="s">
        <v>12759</v>
      </c>
      <c r="E51" s="277" t="s">
        <v>12760</v>
      </c>
      <c r="F51" s="962">
        <v>43913.0</v>
      </c>
      <c r="G51" s="277" t="s">
        <v>8467</v>
      </c>
      <c r="H51" s="254"/>
      <c r="I51" s="277"/>
      <c r="J51" s="278"/>
      <c r="K51" s="7"/>
      <c r="L51" s="1753"/>
      <c r="M51" s="277" t="s">
        <v>96</v>
      </c>
      <c r="N51" s="277" t="s">
        <v>97</v>
      </c>
      <c r="O51" s="277" t="s">
        <v>98</v>
      </c>
      <c r="P51" s="962">
        <v>43797.0</v>
      </c>
      <c r="Q51" s="7"/>
      <c r="R51" s="7"/>
      <c r="S51" s="95"/>
      <c r="T51" s="95"/>
      <c r="U51" s="7"/>
      <c r="V51" s="7"/>
      <c r="W51" s="7"/>
      <c r="X51" s="7"/>
      <c r="Y51" s="7"/>
      <c r="Z51" s="7"/>
    </row>
    <row r="52" ht="159.0" customHeight="1">
      <c r="A52" s="250" t="s">
        <v>12354</v>
      </c>
      <c r="B52" s="277" t="s">
        <v>12735</v>
      </c>
      <c r="C52" s="278" t="s">
        <v>8833</v>
      </c>
      <c r="D52" s="1354" t="s">
        <v>12761</v>
      </c>
      <c r="E52" s="277" t="s">
        <v>12762</v>
      </c>
      <c r="F52" s="962">
        <v>43913.0</v>
      </c>
      <c r="G52" s="277" t="s">
        <v>8467</v>
      </c>
      <c r="H52" s="254"/>
      <c r="I52" s="277"/>
      <c r="J52" s="278"/>
      <c r="K52" s="7"/>
      <c r="L52" s="1753"/>
      <c r="M52" s="277" t="s">
        <v>96</v>
      </c>
      <c r="N52" s="277" t="s">
        <v>97</v>
      </c>
      <c r="O52" s="277" t="s">
        <v>98</v>
      </c>
      <c r="P52" s="962">
        <v>43797.0</v>
      </c>
      <c r="Q52" s="7"/>
      <c r="R52" s="7"/>
      <c r="S52" s="95"/>
      <c r="T52" s="95"/>
      <c r="U52" s="7"/>
      <c r="V52" s="7"/>
      <c r="W52" s="7"/>
      <c r="X52" s="7"/>
      <c r="Y52" s="7"/>
      <c r="Z52" s="7"/>
    </row>
    <row r="53" ht="180.0" customHeight="1">
      <c r="A53" s="250" t="s">
        <v>12357</v>
      </c>
      <c r="B53" s="277" t="s">
        <v>12735</v>
      </c>
      <c r="C53" s="278" t="s">
        <v>8838</v>
      </c>
      <c r="D53" s="1354" t="s">
        <v>12763</v>
      </c>
      <c r="E53" s="277" t="s">
        <v>12764</v>
      </c>
      <c r="F53" s="962">
        <v>43913.0</v>
      </c>
      <c r="G53" s="277" t="s">
        <v>8467</v>
      </c>
      <c r="H53" s="254"/>
      <c r="I53" s="277"/>
      <c r="J53" s="278"/>
      <c r="K53" s="7"/>
      <c r="L53" s="1753">
        <v>43647.0</v>
      </c>
      <c r="M53" s="277" t="s">
        <v>96</v>
      </c>
      <c r="N53" s="277" t="s">
        <v>97</v>
      </c>
      <c r="O53" s="277" t="s">
        <v>98</v>
      </c>
      <c r="P53" s="962">
        <v>43797.0</v>
      </c>
      <c r="Q53" s="7"/>
      <c r="R53" s="7"/>
      <c r="S53" s="95"/>
      <c r="T53" s="95"/>
      <c r="U53" s="7"/>
      <c r="V53" s="7"/>
      <c r="W53" s="7"/>
      <c r="X53" s="7"/>
      <c r="Y53" s="7"/>
      <c r="Z53" s="7"/>
    </row>
    <row r="54" ht="160.5" customHeight="1">
      <c r="A54" s="250" t="s">
        <v>12360</v>
      </c>
      <c r="B54" s="277" t="s">
        <v>12735</v>
      </c>
      <c r="C54" s="278" t="s">
        <v>8841</v>
      </c>
      <c r="D54" s="1354" t="s">
        <v>12765</v>
      </c>
      <c r="E54" s="277" t="s">
        <v>12766</v>
      </c>
      <c r="F54" s="962">
        <v>43913.0</v>
      </c>
      <c r="G54" s="277" t="s">
        <v>8467</v>
      </c>
      <c r="H54" s="254"/>
      <c r="I54" s="277"/>
      <c r="J54" s="278"/>
      <c r="K54" s="7"/>
      <c r="L54" s="1753"/>
      <c r="M54" s="277" t="s">
        <v>96</v>
      </c>
      <c r="N54" s="277" t="s">
        <v>97</v>
      </c>
      <c r="O54" s="277" t="s">
        <v>98</v>
      </c>
      <c r="P54" s="962">
        <v>43797.0</v>
      </c>
      <c r="Q54" s="7"/>
      <c r="R54" s="7"/>
      <c r="S54" s="95"/>
      <c r="T54" s="95"/>
      <c r="U54" s="7"/>
      <c r="V54" s="7"/>
      <c r="W54" s="7"/>
      <c r="X54" s="7"/>
      <c r="Y54" s="7"/>
      <c r="Z54" s="7"/>
    </row>
    <row r="55" ht="180.0" customHeight="1">
      <c r="A55" s="250" t="s">
        <v>12363</v>
      </c>
      <c r="B55" s="277" t="s">
        <v>12735</v>
      </c>
      <c r="C55" s="278" t="s">
        <v>8844</v>
      </c>
      <c r="D55" s="1354" t="s">
        <v>12767</v>
      </c>
      <c r="E55" s="277" t="s">
        <v>12768</v>
      </c>
      <c r="F55" s="962">
        <v>43913.0</v>
      </c>
      <c r="G55" s="277" t="s">
        <v>8467</v>
      </c>
      <c r="H55" s="254"/>
      <c r="I55" s="277"/>
      <c r="J55" s="278"/>
      <c r="K55" s="7"/>
      <c r="L55" s="1753"/>
      <c r="M55" s="277" t="s">
        <v>96</v>
      </c>
      <c r="N55" s="277" t="s">
        <v>97</v>
      </c>
      <c r="O55" s="277" t="s">
        <v>98</v>
      </c>
      <c r="P55" s="962">
        <v>43797.0</v>
      </c>
      <c r="Q55" s="7"/>
      <c r="R55" s="7"/>
      <c r="S55" s="95"/>
      <c r="T55" s="95"/>
      <c r="U55" s="7"/>
      <c r="V55" s="7"/>
      <c r="W55" s="7"/>
      <c r="X55" s="7"/>
      <c r="Y55" s="7"/>
      <c r="Z55" s="7"/>
    </row>
    <row r="56" ht="168.75" customHeight="1">
      <c r="A56" s="250" t="s">
        <v>12366</v>
      </c>
      <c r="B56" s="277" t="s">
        <v>12735</v>
      </c>
      <c r="C56" s="278" t="s">
        <v>8847</v>
      </c>
      <c r="D56" s="1354" t="s">
        <v>12769</v>
      </c>
      <c r="E56" s="277" t="s">
        <v>12770</v>
      </c>
      <c r="F56" s="962">
        <v>43913.0</v>
      </c>
      <c r="G56" s="277" t="s">
        <v>8467</v>
      </c>
      <c r="H56" s="254"/>
      <c r="I56" s="277"/>
      <c r="J56" s="278"/>
      <c r="K56" s="7"/>
      <c r="L56" s="1753"/>
      <c r="M56" s="277" t="s">
        <v>96</v>
      </c>
      <c r="N56" s="277" t="s">
        <v>97</v>
      </c>
      <c r="O56" s="277" t="s">
        <v>98</v>
      </c>
      <c r="P56" s="962">
        <v>43797.0</v>
      </c>
      <c r="Q56" s="7"/>
      <c r="R56" s="7"/>
      <c r="S56" s="95"/>
      <c r="T56" s="95"/>
      <c r="U56" s="7"/>
      <c r="V56" s="7"/>
      <c r="W56" s="7"/>
      <c r="X56" s="7"/>
      <c r="Y56" s="7"/>
      <c r="Z56" s="7"/>
    </row>
    <row r="57" ht="169.5" customHeight="1">
      <c r="A57" s="250" t="s">
        <v>12369</v>
      </c>
      <c r="B57" s="277" t="s">
        <v>12735</v>
      </c>
      <c r="C57" s="278" t="s">
        <v>8850</v>
      </c>
      <c r="D57" s="1354" t="s">
        <v>12771</v>
      </c>
      <c r="E57" s="277" t="s">
        <v>12772</v>
      </c>
      <c r="F57" s="962">
        <v>43913.0</v>
      </c>
      <c r="G57" s="277" t="s">
        <v>8467</v>
      </c>
      <c r="H57" s="254"/>
      <c r="I57" s="277"/>
      <c r="J57" s="278"/>
      <c r="K57" s="7"/>
      <c r="L57" s="1753"/>
      <c r="M57" s="277" t="s">
        <v>96</v>
      </c>
      <c r="N57" s="277" t="s">
        <v>97</v>
      </c>
      <c r="O57" s="277" t="s">
        <v>98</v>
      </c>
      <c r="P57" s="962">
        <v>43797.0</v>
      </c>
      <c r="Q57" s="7"/>
      <c r="R57" s="7"/>
      <c r="S57" s="95"/>
      <c r="T57" s="95"/>
      <c r="U57" s="7"/>
      <c r="V57" s="7"/>
      <c r="W57" s="7"/>
      <c r="X57" s="7"/>
      <c r="Y57" s="7"/>
      <c r="Z57" s="7"/>
    </row>
    <row r="58" ht="235.5" customHeight="1">
      <c r="A58" s="254" t="s">
        <v>12372</v>
      </c>
      <c r="B58" s="277" t="s">
        <v>12773</v>
      </c>
      <c r="C58" s="278" t="s">
        <v>8833</v>
      </c>
      <c r="D58" s="1354" t="s">
        <v>12774</v>
      </c>
      <c r="E58" s="277" t="s">
        <v>12775</v>
      </c>
      <c r="F58" s="962">
        <v>43913.0</v>
      </c>
      <c r="G58" s="277" t="s">
        <v>8467</v>
      </c>
      <c r="H58" s="6"/>
      <c r="I58" s="277"/>
      <c r="J58" s="1441" t="s">
        <v>12776</v>
      </c>
      <c r="K58" s="7"/>
      <c r="L58" s="1753"/>
      <c r="M58" s="277" t="s">
        <v>96</v>
      </c>
      <c r="N58" s="277" t="s">
        <v>97</v>
      </c>
      <c r="O58" s="277" t="s">
        <v>98</v>
      </c>
      <c r="P58" s="962">
        <v>43801.0</v>
      </c>
      <c r="Q58" s="7"/>
      <c r="R58" s="7"/>
      <c r="S58" s="95"/>
      <c r="T58" s="95"/>
      <c r="U58" s="7"/>
      <c r="V58" s="7"/>
      <c r="W58" s="7"/>
      <c r="X58" s="7"/>
      <c r="Y58" s="7"/>
      <c r="Z58" s="7"/>
    </row>
    <row r="59" ht="180.0" customHeight="1">
      <c r="A59" s="254" t="s">
        <v>12377</v>
      </c>
      <c r="B59" s="277" t="s">
        <v>12773</v>
      </c>
      <c r="C59" s="278" t="s">
        <v>8838</v>
      </c>
      <c r="D59" s="1354" t="s">
        <v>12777</v>
      </c>
      <c r="E59" s="277" t="s">
        <v>12778</v>
      </c>
      <c r="F59" s="962">
        <v>43913.0</v>
      </c>
      <c r="G59" s="277" t="s">
        <v>8467</v>
      </c>
      <c r="H59" s="254"/>
      <c r="I59" s="277"/>
      <c r="J59" s="278"/>
      <c r="K59" s="7"/>
      <c r="L59" s="1753"/>
      <c r="M59" s="277" t="s">
        <v>96</v>
      </c>
      <c r="N59" s="277" t="s">
        <v>97</v>
      </c>
      <c r="O59" s="277" t="s">
        <v>98</v>
      </c>
      <c r="P59" s="962">
        <v>43801.0</v>
      </c>
      <c r="Q59" s="7"/>
      <c r="R59" s="7"/>
      <c r="S59" s="95"/>
      <c r="T59" s="95"/>
      <c r="U59" s="7"/>
      <c r="V59" s="7"/>
      <c r="W59" s="7"/>
      <c r="X59" s="7"/>
      <c r="Y59" s="7"/>
      <c r="Z59" s="7"/>
    </row>
    <row r="60" ht="176.25" customHeight="1">
      <c r="A60" s="254" t="s">
        <v>12380</v>
      </c>
      <c r="B60" s="277" t="s">
        <v>12773</v>
      </c>
      <c r="C60" s="278" t="s">
        <v>8841</v>
      </c>
      <c r="D60" s="1354" t="s">
        <v>12779</v>
      </c>
      <c r="E60" s="277" t="s">
        <v>12780</v>
      </c>
      <c r="F60" s="962">
        <v>43913.0</v>
      </c>
      <c r="G60" s="277" t="s">
        <v>8467</v>
      </c>
      <c r="H60" s="254"/>
      <c r="I60" s="277"/>
      <c r="J60" s="278"/>
      <c r="K60" s="7"/>
      <c r="L60" s="1753"/>
      <c r="M60" s="277" t="s">
        <v>96</v>
      </c>
      <c r="N60" s="277" t="s">
        <v>97</v>
      </c>
      <c r="O60" s="277" t="s">
        <v>98</v>
      </c>
      <c r="P60" s="962">
        <v>43801.0</v>
      </c>
      <c r="Q60" s="7"/>
      <c r="R60" s="7"/>
      <c r="S60" s="95"/>
      <c r="T60" s="95"/>
      <c r="U60" s="7"/>
      <c r="V60" s="7"/>
      <c r="W60" s="7"/>
      <c r="X60" s="7"/>
      <c r="Y60" s="7"/>
      <c r="Z60" s="7"/>
    </row>
    <row r="61" ht="169.5" customHeight="1">
      <c r="A61" s="254" t="s">
        <v>12383</v>
      </c>
      <c r="B61" s="277" t="s">
        <v>12773</v>
      </c>
      <c r="C61" s="278" t="s">
        <v>8844</v>
      </c>
      <c r="D61" s="1354" t="s">
        <v>12781</v>
      </c>
      <c r="E61" s="277" t="s">
        <v>12782</v>
      </c>
      <c r="F61" s="962">
        <v>43913.0</v>
      </c>
      <c r="G61" s="277" t="s">
        <v>8467</v>
      </c>
      <c r="H61" s="254"/>
      <c r="I61" s="277"/>
      <c r="J61" s="278"/>
      <c r="K61" s="7"/>
      <c r="L61" s="1753"/>
      <c r="M61" s="277" t="s">
        <v>96</v>
      </c>
      <c r="N61" s="277" t="s">
        <v>97</v>
      </c>
      <c r="O61" s="277" t="s">
        <v>98</v>
      </c>
      <c r="P61" s="962">
        <v>43801.0</v>
      </c>
      <c r="Q61" s="7"/>
      <c r="R61" s="7"/>
      <c r="S61" s="95"/>
      <c r="T61" s="95"/>
      <c r="U61" s="7"/>
      <c r="V61" s="7"/>
      <c r="W61" s="7"/>
      <c r="X61" s="7"/>
      <c r="Y61" s="7"/>
      <c r="Z61" s="7"/>
    </row>
    <row r="62" ht="162.75" customHeight="1">
      <c r="A62" s="254" t="s">
        <v>12386</v>
      </c>
      <c r="B62" s="277" t="s">
        <v>12773</v>
      </c>
      <c r="C62" s="278" t="s">
        <v>8847</v>
      </c>
      <c r="D62" s="1354" t="s">
        <v>12783</v>
      </c>
      <c r="E62" s="277" t="s">
        <v>12784</v>
      </c>
      <c r="F62" s="962">
        <v>43913.0</v>
      </c>
      <c r="G62" s="277" t="s">
        <v>8467</v>
      </c>
      <c r="H62" s="254"/>
      <c r="I62" s="277"/>
      <c r="J62" s="278"/>
      <c r="K62" s="7"/>
      <c r="L62" s="1753"/>
      <c r="M62" s="277" t="s">
        <v>96</v>
      </c>
      <c r="N62" s="277" t="s">
        <v>97</v>
      </c>
      <c r="O62" s="277" t="s">
        <v>98</v>
      </c>
      <c r="P62" s="962">
        <v>43801.0</v>
      </c>
      <c r="Q62" s="7"/>
      <c r="R62" s="7"/>
      <c r="S62" s="95"/>
      <c r="T62" s="95"/>
      <c r="U62" s="7"/>
      <c r="V62" s="7"/>
      <c r="W62" s="7"/>
      <c r="X62" s="7"/>
      <c r="Y62" s="7"/>
      <c r="Z62" s="7"/>
    </row>
    <row r="63" ht="170.25" customHeight="1">
      <c r="A63" s="254" t="s">
        <v>12389</v>
      </c>
      <c r="B63" s="277" t="s">
        <v>12773</v>
      </c>
      <c r="C63" s="278" t="s">
        <v>8850</v>
      </c>
      <c r="D63" s="1354" t="s">
        <v>12785</v>
      </c>
      <c r="E63" s="277" t="s">
        <v>12786</v>
      </c>
      <c r="F63" s="962">
        <v>43913.0</v>
      </c>
      <c r="G63" s="277" t="s">
        <v>8467</v>
      </c>
      <c r="H63" s="254"/>
      <c r="I63" s="277"/>
      <c r="J63" s="278"/>
      <c r="K63" s="7"/>
      <c r="L63" s="1753"/>
      <c r="M63" s="277" t="s">
        <v>96</v>
      </c>
      <c r="N63" s="277" t="s">
        <v>97</v>
      </c>
      <c r="O63" s="277" t="s">
        <v>98</v>
      </c>
      <c r="P63" s="962">
        <v>43801.0</v>
      </c>
      <c r="Q63" s="7"/>
      <c r="R63" s="7"/>
      <c r="S63" s="95"/>
      <c r="T63" s="95"/>
      <c r="U63" s="7"/>
      <c r="V63" s="7"/>
      <c r="W63" s="7"/>
      <c r="X63" s="7"/>
      <c r="Y63" s="7"/>
      <c r="Z63" s="7"/>
    </row>
    <row r="64" ht="162.0" customHeight="1">
      <c r="A64" s="254" t="s">
        <v>12392</v>
      </c>
      <c r="B64" s="277" t="s">
        <v>12773</v>
      </c>
      <c r="C64" s="278" t="s">
        <v>8833</v>
      </c>
      <c r="D64" s="1354" t="s">
        <v>12787</v>
      </c>
      <c r="E64" s="277" t="s">
        <v>12775</v>
      </c>
      <c r="F64" s="962">
        <v>43913.0</v>
      </c>
      <c r="G64" s="277" t="s">
        <v>8467</v>
      </c>
      <c r="H64" s="6"/>
      <c r="I64" s="277"/>
      <c r="J64" s="1441"/>
      <c r="K64" s="7"/>
      <c r="L64" s="1753"/>
      <c r="M64" s="277" t="s">
        <v>96</v>
      </c>
      <c r="N64" s="277" t="s">
        <v>97</v>
      </c>
      <c r="O64" s="277" t="s">
        <v>98</v>
      </c>
      <c r="P64" s="962">
        <v>43801.0</v>
      </c>
      <c r="Q64" s="7"/>
      <c r="R64" s="7"/>
      <c r="S64" s="95"/>
      <c r="T64" s="95"/>
      <c r="U64" s="7"/>
      <c r="V64" s="7"/>
      <c r="W64" s="7"/>
      <c r="X64" s="7"/>
      <c r="Y64" s="7"/>
      <c r="Z64" s="7"/>
    </row>
    <row r="65" ht="156.0" customHeight="1">
      <c r="A65" s="254" t="s">
        <v>12395</v>
      </c>
      <c r="B65" s="277" t="s">
        <v>12773</v>
      </c>
      <c r="C65" s="278" t="s">
        <v>8838</v>
      </c>
      <c r="D65" s="1354" t="s">
        <v>12788</v>
      </c>
      <c r="E65" s="277" t="s">
        <v>12778</v>
      </c>
      <c r="F65" s="962">
        <v>43913.0</v>
      </c>
      <c r="G65" s="277" t="s">
        <v>8467</v>
      </c>
      <c r="H65" s="254"/>
      <c r="I65" s="277"/>
      <c r="J65" s="278"/>
      <c r="K65" s="7"/>
      <c r="L65" s="1753"/>
      <c r="M65" s="277" t="s">
        <v>96</v>
      </c>
      <c r="N65" s="277" t="s">
        <v>97</v>
      </c>
      <c r="O65" s="277" t="s">
        <v>98</v>
      </c>
      <c r="P65" s="962">
        <v>43801.0</v>
      </c>
      <c r="Q65" s="7"/>
      <c r="R65" s="7"/>
      <c r="S65" s="95"/>
      <c r="T65" s="95"/>
      <c r="U65" s="7"/>
      <c r="V65" s="7"/>
      <c r="W65" s="7"/>
      <c r="X65" s="7"/>
      <c r="Y65" s="7"/>
      <c r="Z65" s="7"/>
    </row>
    <row r="66" ht="162.75" customHeight="1">
      <c r="A66" s="254" t="s">
        <v>12398</v>
      </c>
      <c r="B66" s="277" t="s">
        <v>12773</v>
      </c>
      <c r="C66" s="278" t="s">
        <v>8841</v>
      </c>
      <c r="D66" s="1354" t="s">
        <v>12789</v>
      </c>
      <c r="E66" s="277" t="s">
        <v>12790</v>
      </c>
      <c r="F66" s="962">
        <v>43913.0</v>
      </c>
      <c r="G66" s="277" t="s">
        <v>8467</v>
      </c>
      <c r="H66" s="254"/>
      <c r="I66" s="277"/>
      <c r="J66" s="278"/>
      <c r="K66" s="7"/>
      <c r="L66" s="1753"/>
      <c r="M66" s="277" t="s">
        <v>96</v>
      </c>
      <c r="N66" s="277" t="s">
        <v>97</v>
      </c>
      <c r="O66" s="277" t="s">
        <v>98</v>
      </c>
      <c r="P66" s="962">
        <v>43801.0</v>
      </c>
      <c r="Q66" s="7"/>
      <c r="R66" s="7"/>
      <c r="S66" s="95"/>
      <c r="T66" s="95"/>
      <c r="U66" s="7"/>
      <c r="V66" s="7"/>
      <c r="W66" s="7"/>
      <c r="X66" s="7"/>
      <c r="Y66" s="7"/>
      <c r="Z66" s="7"/>
    </row>
    <row r="67" ht="168.0" customHeight="1">
      <c r="A67" s="254" t="s">
        <v>12401</v>
      </c>
      <c r="B67" s="277" t="s">
        <v>12773</v>
      </c>
      <c r="C67" s="278" t="s">
        <v>8844</v>
      </c>
      <c r="D67" s="1354" t="s">
        <v>12791</v>
      </c>
      <c r="E67" s="277" t="s">
        <v>12792</v>
      </c>
      <c r="F67" s="962">
        <v>43913.0</v>
      </c>
      <c r="G67" s="277" t="s">
        <v>8467</v>
      </c>
      <c r="H67" s="254"/>
      <c r="I67" s="277"/>
      <c r="J67" s="278"/>
      <c r="K67" s="7"/>
      <c r="L67" s="1753"/>
      <c r="M67" s="277" t="s">
        <v>96</v>
      </c>
      <c r="N67" s="277" t="s">
        <v>97</v>
      </c>
      <c r="O67" s="277" t="s">
        <v>98</v>
      </c>
      <c r="P67" s="962">
        <v>43801.0</v>
      </c>
      <c r="Q67" s="7"/>
      <c r="R67" s="7"/>
      <c r="S67" s="95"/>
      <c r="T67" s="95"/>
      <c r="U67" s="7"/>
      <c r="V67" s="7"/>
      <c r="W67" s="7"/>
      <c r="X67" s="7"/>
      <c r="Y67" s="7"/>
      <c r="Z67" s="7"/>
    </row>
    <row r="68" ht="160.5" customHeight="1">
      <c r="A68" s="254" t="s">
        <v>12404</v>
      </c>
      <c r="B68" s="277" t="s">
        <v>12773</v>
      </c>
      <c r="C68" s="278" t="s">
        <v>8847</v>
      </c>
      <c r="D68" s="1354" t="s">
        <v>12793</v>
      </c>
      <c r="E68" s="277" t="s">
        <v>12794</v>
      </c>
      <c r="F68" s="962">
        <v>43913.0</v>
      </c>
      <c r="G68" s="277" t="s">
        <v>8467</v>
      </c>
      <c r="H68" s="254"/>
      <c r="I68" s="277"/>
      <c r="J68" s="278"/>
      <c r="K68" s="7"/>
      <c r="L68" s="1753"/>
      <c r="M68" s="277" t="s">
        <v>96</v>
      </c>
      <c r="N68" s="277" t="s">
        <v>97</v>
      </c>
      <c r="O68" s="277" t="s">
        <v>98</v>
      </c>
      <c r="P68" s="962">
        <v>43801.0</v>
      </c>
      <c r="Q68" s="7"/>
      <c r="R68" s="7"/>
      <c r="S68" s="95"/>
      <c r="T68" s="95"/>
      <c r="U68" s="7"/>
      <c r="V68" s="7"/>
      <c r="W68" s="7"/>
      <c r="X68" s="7"/>
      <c r="Y68" s="7"/>
      <c r="Z68" s="7"/>
    </row>
    <row r="69" ht="174.0" customHeight="1">
      <c r="A69" s="254" t="s">
        <v>12407</v>
      </c>
      <c r="B69" s="277" t="s">
        <v>12773</v>
      </c>
      <c r="C69" s="278" t="s">
        <v>8850</v>
      </c>
      <c r="D69" s="1354" t="s">
        <v>12795</v>
      </c>
      <c r="E69" s="277" t="s">
        <v>12796</v>
      </c>
      <c r="F69" s="962">
        <v>43913.0</v>
      </c>
      <c r="G69" s="277" t="s">
        <v>8467</v>
      </c>
      <c r="H69" s="254"/>
      <c r="I69" s="277"/>
      <c r="J69" s="278"/>
      <c r="K69" s="7"/>
      <c r="L69" s="1753"/>
      <c r="M69" s="277" t="s">
        <v>96</v>
      </c>
      <c r="N69" s="277" t="s">
        <v>97</v>
      </c>
      <c r="O69" s="277" t="s">
        <v>98</v>
      </c>
      <c r="P69" s="962">
        <v>43801.0</v>
      </c>
      <c r="Q69" s="7"/>
      <c r="R69" s="7"/>
      <c r="S69" s="95"/>
      <c r="T69" s="95"/>
      <c r="U69" s="7"/>
      <c r="V69" s="7"/>
      <c r="W69" s="7"/>
      <c r="X69" s="7"/>
      <c r="Y69" s="7"/>
      <c r="Z69" s="7"/>
    </row>
    <row r="70" ht="177.75" customHeight="1">
      <c r="A70" s="254" t="s">
        <v>12410</v>
      </c>
      <c r="B70" s="277" t="s">
        <v>12773</v>
      </c>
      <c r="C70" s="278" t="s">
        <v>8833</v>
      </c>
      <c r="D70" s="1354" t="s">
        <v>12797</v>
      </c>
      <c r="E70" s="277" t="s">
        <v>12798</v>
      </c>
      <c r="F70" s="962">
        <v>43913.0</v>
      </c>
      <c r="G70" s="277" t="s">
        <v>8467</v>
      </c>
      <c r="H70" s="279"/>
      <c r="I70" s="277"/>
      <c r="J70" s="278"/>
      <c r="K70" s="7"/>
      <c r="L70" s="1753"/>
      <c r="M70" s="277" t="s">
        <v>96</v>
      </c>
      <c r="N70" s="277" t="s">
        <v>97</v>
      </c>
      <c r="O70" s="277" t="s">
        <v>98</v>
      </c>
      <c r="P70" s="962">
        <v>43801.0</v>
      </c>
      <c r="Q70" s="7"/>
      <c r="R70" s="7"/>
      <c r="S70" s="95"/>
      <c r="T70" s="95"/>
      <c r="U70" s="7"/>
      <c r="V70" s="7"/>
      <c r="W70" s="7"/>
      <c r="X70" s="7"/>
      <c r="Y70" s="7"/>
      <c r="Z70" s="7"/>
    </row>
    <row r="71" ht="167.25" customHeight="1">
      <c r="A71" s="254" t="s">
        <v>12413</v>
      </c>
      <c r="B71" s="277" t="s">
        <v>12773</v>
      </c>
      <c r="C71" s="278" t="s">
        <v>8838</v>
      </c>
      <c r="D71" s="1354" t="s">
        <v>12799</v>
      </c>
      <c r="E71" s="277" t="s">
        <v>12800</v>
      </c>
      <c r="F71" s="962">
        <v>43913.0</v>
      </c>
      <c r="G71" s="277" t="s">
        <v>8467</v>
      </c>
      <c r="H71" s="254"/>
      <c r="I71" s="277"/>
      <c r="J71" s="278"/>
      <c r="K71" s="7"/>
      <c r="L71" s="1753"/>
      <c r="M71" s="277" t="s">
        <v>96</v>
      </c>
      <c r="N71" s="277" t="s">
        <v>97</v>
      </c>
      <c r="O71" s="277" t="s">
        <v>98</v>
      </c>
      <c r="P71" s="962">
        <v>43801.0</v>
      </c>
      <c r="Q71" s="7"/>
      <c r="R71" s="7"/>
      <c r="S71" s="95"/>
      <c r="T71" s="95"/>
      <c r="U71" s="7"/>
      <c r="V71" s="7"/>
      <c r="W71" s="7"/>
      <c r="X71" s="7"/>
      <c r="Y71" s="7"/>
      <c r="Z71" s="7"/>
    </row>
    <row r="72" ht="155.25" customHeight="1">
      <c r="A72" s="254" t="s">
        <v>12416</v>
      </c>
      <c r="B72" s="277" t="s">
        <v>12773</v>
      </c>
      <c r="C72" s="278" t="s">
        <v>8841</v>
      </c>
      <c r="D72" s="1354" t="s">
        <v>12801</v>
      </c>
      <c r="E72" s="277" t="s">
        <v>12802</v>
      </c>
      <c r="F72" s="962">
        <v>43913.0</v>
      </c>
      <c r="G72" s="277" t="s">
        <v>8467</v>
      </c>
      <c r="H72" s="254"/>
      <c r="I72" s="277"/>
      <c r="J72" s="278"/>
      <c r="K72" s="7"/>
      <c r="L72" s="1753"/>
      <c r="M72" s="277" t="s">
        <v>96</v>
      </c>
      <c r="N72" s="277" t="s">
        <v>97</v>
      </c>
      <c r="O72" s="277" t="s">
        <v>98</v>
      </c>
      <c r="P72" s="962">
        <v>43801.0</v>
      </c>
      <c r="Q72" s="7"/>
      <c r="R72" s="7"/>
      <c r="S72" s="95"/>
      <c r="T72" s="95"/>
      <c r="U72" s="7"/>
      <c r="V72" s="7"/>
      <c r="W72" s="7"/>
      <c r="X72" s="7"/>
      <c r="Y72" s="7"/>
      <c r="Z72" s="7"/>
    </row>
    <row r="73" ht="189.0" customHeight="1">
      <c r="A73" s="254" t="s">
        <v>12419</v>
      </c>
      <c r="B73" s="277" t="s">
        <v>12773</v>
      </c>
      <c r="C73" s="278" t="s">
        <v>8844</v>
      </c>
      <c r="D73" s="1354" t="s">
        <v>12803</v>
      </c>
      <c r="E73" s="277" t="s">
        <v>12804</v>
      </c>
      <c r="F73" s="962">
        <v>43913.0</v>
      </c>
      <c r="G73" s="277" t="s">
        <v>8467</v>
      </c>
      <c r="H73" s="254"/>
      <c r="I73" s="277"/>
      <c r="J73" s="278"/>
      <c r="K73" s="7"/>
      <c r="L73" s="1753"/>
      <c r="M73" s="277" t="s">
        <v>96</v>
      </c>
      <c r="N73" s="277" t="s">
        <v>97</v>
      </c>
      <c r="O73" s="277" t="s">
        <v>98</v>
      </c>
      <c r="P73" s="962">
        <v>43801.0</v>
      </c>
      <c r="Q73" s="7"/>
      <c r="R73" s="7"/>
      <c r="S73" s="95"/>
      <c r="T73" s="95"/>
      <c r="U73" s="7"/>
      <c r="V73" s="7"/>
      <c r="W73" s="7"/>
      <c r="X73" s="7"/>
      <c r="Y73" s="7"/>
      <c r="Z73" s="7"/>
    </row>
    <row r="74" ht="164.25" customHeight="1">
      <c r="A74" s="254" t="s">
        <v>12422</v>
      </c>
      <c r="B74" s="277" t="s">
        <v>12773</v>
      </c>
      <c r="C74" s="278" t="s">
        <v>8847</v>
      </c>
      <c r="D74" s="1354" t="s">
        <v>12805</v>
      </c>
      <c r="E74" s="277" t="s">
        <v>12806</v>
      </c>
      <c r="F74" s="962">
        <v>43913.0</v>
      </c>
      <c r="G74" s="277" t="s">
        <v>8467</v>
      </c>
      <c r="H74" s="254"/>
      <c r="I74" s="277"/>
      <c r="J74" s="278"/>
      <c r="K74" s="7"/>
      <c r="L74" s="1753"/>
      <c r="M74" s="277" t="s">
        <v>96</v>
      </c>
      <c r="N74" s="277" t="s">
        <v>97</v>
      </c>
      <c r="O74" s="277" t="s">
        <v>98</v>
      </c>
      <c r="P74" s="962">
        <v>43801.0</v>
      </c>
      <c r="Q74" s="7"/>
      <c r="R74" s="7"/>
      <c r="S74" s="95"/>
      <c r="T74" s="95"/>
      <c r="U74" s="7"/>
      <c r="V74" s="7"/>
      <c r="W74" s="7"/>
      <c r="X74" s="7"/>
      <c r="Y74" s="7"/>
      <c r="Z74" s="7"/>
    </row>
    <row r="75" ht="164.25" customHeight="1">
      <c r="A75" s="278" t="s">
        <v>12425</v>
      </c>
      <c r="B75" s="277" t="s">
        <v>12773</v>
      </c>
      <c r="C75" s="278" t="s">
        <v>8850</v>
      </c>
      <c r="D75" s="1354" t="s">
        <v>12807</v>
      </c>
      <c r="E75" s="277" t="s">
        <v>12808</v>
      </c>
      <c r="F75" s="962">
        <v>43913.0</v>
      </c>
      <c r="G75" s="277" t="s">
        <v>8467</v>
      </c>
      <c r="H75" s="278"/>
      <c r="I75" s="277"/>
      <c r="J75" s="278"/>
      <c r="K75" s="242"/>
      <c r="L75" s="1753"/>
      <c r="M75" s="277" t="s">
        <v>96</v>
      </c>
      <c r="N75" s="277" t="s">
        <v>97</v>
      </c>
      <c r="O75" s="277" t="s">
        <v>98</v>
      </c>
      <c r="P75" s="962">
        <v>43801.0</v>
      </c>
      <c r="Q75" s="7"/>
      <c r="R75" s="7"/>
      <c r="S75" s="95"/>
      <c r="T75" s="95"/>
      <c r="U75" s="7"/>
      <c r="V75" s="7"/>
      <c r="W75" s="7"/>
      <c r="X75" s="7"/>
      <c r="Y75" s="7"/>
      <c r="Z75" s="7"/>
    </row>
    <row r="76" ht="23.25" customHeight="1">
      <c r="A76" s="1282" t="s">
        <v>12809</v>
      </c>
      <c r="B76" s="1755"/>
      <c r="C76" s="1755"/>
      <c r="D76" s="1756"/>
      <c r="E76" s="1756"/>
      <c r="F76" s="1756"/>
      <c r="G76" s="1756"/>
      <c r="H76" s="1756"/>
      <c r="I76" s="1756"/>
      <c r="J76" s="1757"/>
      <c r="K76" s="1756"/>
      <c r="L76" s="1756"/>
      <c r="M76" s="1758"/>
      <c r="N76" s="1758"/>
      <c r="O76" s="1758"/>
      <c r="P76" s="1758"/>
      <c r="Q76" s="1758"/>
      <c r="R76" s="1758"/>
      <c r="S76" s="1759"/>
      <c r="T76" s="1759"/>
      <c r="U76" s="1758"/>
      <c r="V76" s="1758"/>
      <c r="W76" s="1758"/>
      <c r="X76" s="1758"/>
      <c r="Y76" s="1758"/>
      <c r="Z76" s="1758"/>
      <c r="AA76" s="1758"/>
      <c r="AB76" s="1758"/>
      <c r="AC76" s="1758"/>
      <c r="AD76" s="1758"/>
      <c r="AE76" s="1758"/>
      <c r="AF76" s="1758"/>
      <c r="AG76" s="1758"/>
      <c r="AH76" s="1758"/>
      <c r="AI76" s="1758"/>
      <c r="AJ76" s="1758"/>
    </row>
    <row r="77">
      <c r="A77" s="278" t="s">
        <v>12429</v>
      </c>
      <c r="B77" s="277" t="s">
        <v>12810</v>
      </c>
      <c r="C77" s="278" t="s">
        <v>8833</v>
      </c>
      <c r="D77" s="277" t="s">
        <v>12811</v>
      </c>
      <c r="E77" s="277" t="s">
        <v>12812</v>
      </c>
      <c r="F77" s="962">
        <v>43907.0</v>
      </c>
      <c r="G77" s="277" t="s">
        <v>8467</v>
      </c>
      <c r="H77" s="279"/>
      <c r="I77" s="279"/>
      <c r="J77" s="278"/>
      <c r="K77" s="1761" t="str">
        <f t="shared" ref="K77:K78" si="1">HYPERLINK("https://tangramcare.atlassian.net/browse/P2BN-1708","P2BN-1708")</f>
        <v>P2BN-1708</v>
      </c>
      <c r="L77" s="254"/>
      <c r="M77" s="133" t="s">
        <v>96</v>
      </c>
      <c r="N77" s="133" t="s">
        <v>97</v>
      </c>
      <c r="O77" s="133" t="s">
        <v>98</v>
      </c>
      <c r="P77" s="132">
        <v>43803.0</v>
      </c>
      <c r="S77" s="95"/>
      <c r="T77" s="95"/>
    </row>
    <row r="78">
      <c r="A78" s="278" t="s">
        <v>12435</v>
      </c>
      <c r="B78" s="278" t="s">
        <v>12430</v>
      </c>
      <c r="C78" s="278" t="s">
        <v>8838</v>
      </c>
      <c r="D78" s="278" t="s">
        <v>12436</v>
      </c>
      <c r="E78" s="277" t="s">
        <v>12813</v>
      </c>
      <c r="F78" s="962">
        <v>43907.0</v>
      </c>
      <c r="G78" s="277" t="s">
        <v>8467</v>
      </c>
      <c r="H78" s="254"/>
      <c r="I78" s="254"/>
      <c r="J78" s="278"/>
      <c r="K78" s="1470" t="str">
        <f t="shared" si="1"/>
        <v>P2BN-1708</v>
      </c>
      <c r="L78" s="254"/>
      <c r="M78" s="133" t="s">
        <v>96</v>
      </c>
      <c r="N78" s="133" t="s">
        <v>97</v>
      </c>
      <c r="O78" s="133" t="s">
        <v>98</v>
      </c>
      <c r="P78" s="132">
        <v>43803.0</v>
      </c>
      <c r="S78" s="95"/>
      <c r="T78" s="95"/>
    </row>
    <row r="79">
      <c r="A79" s="278" t="s">
        <v>12439</v>
      </c>
      <c r="B79" s="278" t="s">
        <v>12430</v>
      </c>
      <c r="C79" s="278" t="s">
        <v>8841</v>
      </c>
      <c r="D79" s="278" t="s">
        <v>12440</v>
      </c>
      <c r="E79" s="277" t="s">
        <v>12814</v>
      </c>
      <c r="F79" s="962">
        <v>43907.0</v>
      </c>
      <c r="G79" s="277" t="s">
        <v>8467</v>
      </c>
      <c r="H79" s="254"/>
      <c r="I79" s="254"/>
      <c r="J79" s="96"/>
      <c r="K79" s="95"/>
      <c r="L79" s="254"/>
      <c r="M79" s="133" t="s">
        <v>96</v>
      </c>
      <c r="N79" s="133" t="s">
        <v>97</v>
      </c>
      <c r="O79" s="133" t="s">
        <v>98</v>
      </c>
      <c r="P79" s="132">
        <v>43803.0</v>
      </c>
      <c r="S79" s="95"/>
      <c r="T79" s="95"/>
    </row>
    <row r="80">
      <c r="A80" s="278" t="s">
        <v>12442</v>
      </c>
      <c r="B80" s="278" t="s">
        <v>12430</v>
      </c>
      <c r="C80" s="278" t="s">
        <v>8844</v>
      </c>
      <c r="D80" s="278" t="s">
        <v>12443</v>
      </c>
      <c r="E80" s="277" t="s">
        <v>12815</v>
      </c>
      <c r="F80" s="962">
        <v>43907.0</v>
      </c>
      <c r="G80" s="277" t="s">
        <v>8467</v>
      </c>
      <c r="H80" s="254"/>
      <c r="I80" s="254"/>
      <c r="J80" s="96"/>
      <c r="K80" s="95"/>
      <c r="L80" s="254"/>
      <c r="M80" s="133" t="s">
        <v>96</v>
      </c>
      <c r="N80" s="133" t="s">
        <v>97</v>
      </c>
      <c r="O80" s="133" t="s">
        <v>98</v>
      </c>
      <c r="P80" s="132">
        <v>43803.0</v>
      </c>
      <c r="S80" s="95"/>
      <c r="T80" s="95"/>
    </row>
    <row r="81">
      <c r="A81" s="278" t="s">
        <v>12445</v>
      </c>
      <c r="B81" s="278" t="s">
        <v>12430</v>
      </c>
      <c r="C81" s="278" t="s">
        <v>8847</v>
      </c>
      <c r="D81" s="278" t="s">
        <v>12446</v>
      </c>
      <c r="E81" s="277" t="s">
        <v>12816</v>
      </c>
      <c r="F81" s="962">
        <v>43907.0</v>
      </c>
      <c r="G81" s="277" t="s">
        <v>8467</v>
      </c>
      <c r="H81" s="254"/>
      <c r="I81" s="254"/>
      <c r="J81" s="96"/>
      <c r="K81" s="95"/>
      <c r="L81" s="254"/>
      <c r="M81" s="133" t="s">
        <v>96</v>
      </c>
      <c r="N81" s="133" t="s">
        <v>97</v>
      </c>
      <c r="O81" s="133" t="s">
        <v>98</v>
      </c>
      <c r="P81" s="132">
        <v>43803.0</v>
      </c>
      <c r="S81" s="95"/>
      <c r="T81" s="95"/>
    </row>
    <row r="82">
      <c r="A82" s="278" t="s">
        <v>12448</v>
      </c>
      <c r="B82" s="278" t="s">
        <v>12430</v>
      </c>
      <c r="C82" s="278" t="s">
        <v>8850</v>
      </c>
      <c r="D82" s="278" t="s">
        <v>12449</v>
      </c>
      <c r="E82" s="277" t="s">
        <v>12817</v>
      </c>
      <c r="F82" s="962">
        <v>43907.0</v>
      </c>
      <c r="G82" s="277" t="s">
        <v>8467</v>
      </c>
      <c r="H82" s="254"/>
      <c r="I82" s="254"/>
      <c r="J82" s="96"/>
      <c r="K82" s="95"/>
      <c r="L82" s="254"/>
      <c r="M82" s="133" t="s">
        <v>96</v>
      </c>
      <c r="N82" s="133" t="s">
        <v>97</v>
      </c>
      <c r="O82" s="133" t="s">
        <v>98</v>
      </c>
      <c r="P82" s="132">
        <v>43803.0</v>
      </c>
      <c r="S82" s="95"/>
      <c r="T82" s="95"/>
    </row>
    <row r="83">
      <c r="A83" s="278" t="s">
        <v>12451</v>
      </c>
      <c r="B83" s="278" t="s">
        <v>12430</v>
      </c>
      <c r="C83" s="278" t="s">
        <v>8833</v>
      </c>
      <c r="D83" s="278" t="s">
        <v>12452</v>
      </c>
      <c r="E83" s="277" t="s">
        <v>12818</v>
      </c>
      <c r="F83" s="962">
        <v>43907.0</v>
      </c>
      <c r="G83" s="277" t="s">
        <v>8467</v>
      </c>
      <c r="H83" s="279"/>
      <c r="I83" s="254"/>
      <c r="J83" s="278"/>
      <c r="K83" s="1470" t="str">
        <f t="shared" ref="K83:K84" si="2">HYPERLINK("https://tangramcare.atlassian.net/browse/P2BN-1708","P2BN-1708")</f>
        <v>P2BN-1708</v>
      </c>
      <c r="L83" s="254"/>
      <c r="M83" s="133" t="s">
        <v>96</v>
      </c>
      <c r="N83" s="133" t="s">
        <v>97</v>
      </c>
      <c r="O83" s="133" t="s">
        <v>98</v>
      </c>
      <c r="P83" s="132">
        <v>43803.0</v>
      </c>
      <c r="S83" s="95"/>
      <c r="T83" s="95"/>
    </row>
    <row r="84">
      <c r="A84" s="278" t="s">
        <v>12455</v>
      </c>
      <c r="B84" s="278" t="s">
        <v>12430</v>
      </c>
      <c r="C84" s="278" t="s">
        <v>8838</v>
      </c>
      <c r="D84" s="278" t="s">
        <v>12456</v>
      </c>
      <c r="E84" s="277" t="s">
        <v>12819</v>
      </c>
      <c r="F84" s="962">
        <v>43907.0</v>
      </c>
      <c r="G84" s="277" t="s">
        <v>8467</v>
      </c>
      <c r="H84" s="254"/>
      <c r="I84" s="254"/>
      <c r="J84" s="278"/>
      <c r="K84" s="1470" t="str">
        <f t="shared" si="2"/>
        <v>P2BN-1708</v>
      </c>
      <c r="L84" s="254"/>
      <c r="M84" s="133" t="s">
        <v>96</v>
      </c>
      <c r="N84" s="133" t="s">
        <v>97</v>
      </c>
      <c r="O84" s="133" t="s">
        <v>98</v>
      </c>
      <c r="P84" s="132">
        <v>43803.0</v>
      </c>
      <c r="S84" s="95"/>
      <c r="T84" s="95"/>
    </row>
    <row r="85">
      <c r="A85" s="278" t="s">
        <v>12459</v>
      </c>
      <c r="B85" s="278" t="s">
        <v>12430</v>
      </c>
      <c r="C85" s="278" t="s">
        <v>8841</v>
      </c>
      <c r="D85" s="278" t="s">
        <v>12460</v>
      </c>
      <c r="E85" s="277" t="s">
        <v>12820</v>
      </c>
      <c r="F85" s="962">
        <v>43907.0</v>
      </c>
      <c r="G85" s="277" t="s">
        <v>8467</v>
      </c>
      <c r="H85" s="254"/>
      <c r="I85" s="254"/>
      <c r="J85" s="96"/>
      <c r="K85" s="95"/>
      <c r="L85" s="254"/>
      <c r="M85" s="133" t="s">
        <v>96</v>
      </c>
      <c r="N85" s="133" t="s">
        <v>97</v>
      </c>
      <c r="O85" s="133" t="s">
        <v>98</v>
      </c>
      <c r="P85" s="132">
        <v>43803.0</v>
      </c>
      <c r="S85" s="95"/>
      <c r="T85" s="95"/>
    </row>
    <row r="86">
      <c r="A86" s="278" t="s">
        <v>12462</v>
      </c>
      <c r="B86" s="278" t="s">
        <v>12430</v>
      </c>
      <c r="C86" s="278" t="s">
        <v>8844</v>
      </c>
      <c r="D86" s="278" t="s">
        <v>12463</v>
      </c>
      <c r="E86" s="277" t="s">
        <v>12821</v>
      </c>
      <c r="F86" s="962">
        <v>43907.0</v>
      </c>
      <c r="G86" s="277" t="s">
        <v>8467</v>
      </c>
      <c r="H86" s="254"/>
      <c r="I86" s="254"/>
      <c r="J86" s="96"/>
      <c r="K86" s="95"/>
      <c r="L86" s="254"/>
      <c r="M86" s="133" t="s">
        <v>96</v>
      </c>
      <c r="N86" s="133" t="s">
        <v>97</v>
      </c>
      <c r="O86" s="133" t="s">
        <v>98</v>
      </c>
      <c r="P86" s="132">
        <v>43803.0</v>
      </c>
      <c r="S86" s="95"/>
      <c r="T86" s="95"/>
    </row>
    <row r="87">
      <c r="A87" s="278" t="s">
        <v>12465</v>
      </c>
      <c r="B87" s="278" t="s">
        <v>12430</v>
      </c>
      <c r="C87" s="278" t="s">
        <v>8847</v>
      </c>
      <c r="D87" s="278" t="s">
        <v>12466</v>
      </c>
      <c r="E87" s="277" t="s">
        <v>12822</v>
      </c>
      <c r="F87" s="962">
        <v>43907.0</v>
      </c>
      <c r="G87" s="277" t="s">
        <v>8467</v>
      </c>
      <c r="H87" s="254"/>
      <c r="I87" s="254"/>
      <c r="J87" s="96"/>
      <c r="K87" s="95"/>
      <c r="L87" s="254"/>
      <c r="M87" s="133" t="s">
        <v>96</v>
      </c>
      <c r="N87" s="133" t="s">
        <v>97</v>
      </c>
      <c r="O87" s="133" t="s">
        <v>98</v>
      </c>
      <c r="P87" s="132">
        <v>43803.0</v>
      </c>
      <c r="S87" s="95"/>
      <c r="T87" s="95"/>
    </row>
    <row r="88">
      <c r="A88" s="278" t="s">
        <v>12468</v>
      </c>
      <c r="B88" s="278" t="s">
        <v>12430</v>
      </c>
      <c r="C88" s="278" t="s">
        <v>8850</v>
      </c>
      <c r="D88" s="278" t="s">
        <v>12469</v>
      </c>
      <c r="E88" s="277" t="s">
        <v>12823</v>
      </c>
      <c r="F88" s="962">
        <v>43907.0</v>
      </c>
      <c r="G88" s="277" t="s">
        <v>8467</v>
      </c>
      <c r="H88" s="254"/>
      <c r="I88" s="254"/>
      <c r="J88" s="96"/>
      <c r="K88" s="95"/>
      <c r="L88" s="254"/>
      <c r="M88" s="133" t="s">
        <v>96</v>
      </c>
      <c r="N88" s="133" t="s">
        <v>97</v>
      </c>
      <c r="O88" s="133" t="s">
        <v>98</v>
      </c>
      <c r="P88" s="132">
        <v>43803.0</v>
      </c>
      <c r="S88" s="95"/>
      <c r="T88" s="95"/>
    </row>
    <row r="89">
      <c r="A89" s="278" t="s">
        <v>12471</v>
      </c>
      <c r="B89" s="278" t="s">
        <v>12430</v>
      </c>
      <c r="C89" s="278" t="s">
        <v>8833</v>
      </c>
      <c r="D89" s="278" t="s">
        <v>12472</v>
      </c>
      <c r="E89" s="277" t="s">
        <v>12824</v>
      </c>
      <c r="F89" s="962">
        <v>43907.0</v>
      </c>
      <c r="G89" s="277" t="s">
        <v>8467</v>
      </c>
      <c r="H89" s="279"/>
      <c r="I89" s="254"/>
      <c r="J89" s="278"/>
      <c r="K89" s="1470" t="str">
        <f t="shared" ref="K89:K90" si="3">HYPERLINK("https://tangramcare.atlassian.net/browse/P2BN-1708","P2BN-1708")</f>
        <v>P2BN-1708</v>
      </c>
      <c r="L89" s="254"/>
      <c r="M89" s="133" t="s">
        <v>96</v>
      </c>
      <c r="N89" s="133" t="s">
        <v>97</v>
      </c>
      <c r="O89" s="133" t="s">
        <v>98</v>
      </c>
      <c r="P89" s="132">
        <v>43803.0</v>
      </c>
      <c r="S89" s="95"/>
      <c r="T89" s="95"/>
    </row>
    <row r="90">
      <c r="A90" s="278" t="s">
        <v>12475</v>
      </c>
      <c r="B90" s="278" t="s">
        <v>12430</v>
      </c>
      <c r="C90" s="278" t="s">
        <v>8838</v>
      </c>
      <c r="D90" s="278" t="s">
        <v>12476</v>
      </c>
      <c r="E90" s="277" t="s">
        <v>12825</v>
      </c>
      <c r="F90" s="962">
        <v>43907.0</v>
      </c>
      <c r="G90" s="277" t="s">
        <v>8467</v>
      </c>
      <c r="H90" s="254"/>
      <c r="I90" s="254"/>
      <c r="J90" s="278"/>
      <c r="K90" s="1470" t="str">
        <f t="shared" si="3"/>
        <v>P2BN-1708</v>
      </c>
      <c r="L90" s="254" t="s">
        <v>9428</v>
      </c>
      <c r="M90" s="133" t="s">
        <v>96</v>
      </c>
      <c r="N90" s="133" t="s">
        <v>97</v>
      </c>
      <c r="O90" s="133" t="s">
        <v>98</v>
      </c>
      <c r="P90" s="132">
        <v>43803.0</v>
      </c>
      <c r="S90" s="95"/>
      <c r="T90" s="95"/>
    </row>
    <row r="91">
      <c r="A91" s="278" t="s">
        <v>12479</v>
      </c>
      <c r="B91" s="278" t="s">
        <v>12430</v>
      </c>
      <c r="C91" s="278" t="s">
        <v>8841</v>
      </c>
      <c r="D91" s="278" t="s">
        <v>12480</v>
      </c>
      <c r="E91" s="277" t="s">
        <v>12826</v>
      </c>
      <c r="F91" s="962">
        <v>43907.0</v>
      </c>
      <c r="G91" s="277" t="s">
        <v>8467</v>
      </c>
      <c r="H91" s="254"/>
      <c r="I91" s="254"/>
      <c r="J91" s="96"/>
      <c r="K91" s="95"/>
      <c r="L91" s="254"/>
      <c r="M91" s="133" t="s">
        <v>96</v>
      </c>
      <c r="N91" s="133" t="s">
        <v>97</v>
      </c>
      <c r="O91" s="133" t="s">
        <v>98</v>
      </c>
      <c r="P91" s="132">
        <v>43803.0</v>
      </c>
      <c r="S91" s="95"/>
      <c r="T91" s="95"/>
    </row>
    <row r="92">
      <c r="A92" s="278" t="s">
        <v>12482</v>
      </c>
      <c r="B92" s="278" t="s">
        <v>12430</v>
      </c>
      <c r="C92" s="278" t="s">
        <v>8844</v>
      </c>
      <c r="D92" s="278" t="s">
        <v>12483</v>
      </c>
      <c r="E92" s="277" t="s">
        <v>12827</v>
      </c>
      <c r="F92" s="962">
        <v>43907.0</v>
      </c>
      <c r="G92" s="277" t="s">
        <v>8467</v>
      </c>
      <c r="H92" s="254"/>
      <c r="I92" s="254"/>
      <c r="J92" s="96"/>
      <c r="K92" s="95"/>
      <c r="L92" s="254"/>
      <c r="M92" s="133" t="s">
        <v>96</v>
      </c>
      <c r="N92" s="133" t="s">
        <v>97</v>
      </c>
      <c r="O92" s="133" t="s">
        <v>98</v>
      </c>
      <c r="P92" s="132">
        <v>43803.0</v>
      </c>
      <c r="S92" s="95"/>
      <c r="T92" s="95"/>
    </row>
    <row r="93">
      <c r="A93" s="278" t="s">
        <v>12485</v>
      </c>
      <c r="B93" s="278" t="s">
        <v>12430</v>
      </c>
      <c r="C93" s="278" t="s">
        <v>8847</v>
      </c>
      <c r="D93" s="278" t="s">
        <v>12486</v>
      </c>
      <c r="E93" s="277" t="s">
        <v>12828</v>
      </c>
      <c r="F93" s="962">
        <v>43907.0</v>
      </c>
      <c r="G93" s="277" t="s">
        <v>8467</v>
      </c>
      <c r="H93" s="254"/>
      <c r="I93" s="254"/>
      <c r="J93" s="96"/>
      <c r="K93" s="95"/>
      <c r="L93" s="254"/>
      <c r="M93" s="133" t="s">
        <v>96</v>
      </c>
      <c r="N93" s="133" t="s">
        <v>97</v>
      </c>
      <c r="O93" s="133" t="s">
        <v>98</v>
      </c>
      <c r="P93" s="132">
        <v>43803.0</v>
      </c>
      <c r="S93" s="95"/>
      <c r="T93" s="95"/>
    </row>
    <row r="94">
      <c r="A94" s="278" t="s">
        <v>12488</v>
      </c>
      <c r="B94" s="278" t="s">
        <v>12430</v>
      </c>
      <c r="C94" s="278" t="s">
        <v>8850</v>
      </c>
      <c r="D94" s="278" t="s">
        <v>12489</v>
      </c>
      <c r="E94" s="277" t="s">
        <v>12829</v>
      </c>
      <c r="F94" s="962">
        <v>43907.0</v>
      </c>
      <c r="G94" s="277" t="s">
        <v>8467</v>
      </c>
      <c r="H94" s="254"/>
      <c r="I94" s="254"/>
      <c r="J94" s="96"/>
      <c r="K94" s="95"/>
      <c r="L94" s="254"/>
      <c r="M94" s="133" t="s">
        <v>96</v>
      </c>
      <c r="N94" s="133" t="s">
        <v>97</v>
      </c>
      <c r="O94" s="133" t="s">
        <v>98</v>
      </c>
      <c r="P94" s="132">
        <v>43803.0</v>
      </c>
      <c r="S94" s="95"/>
      <c r="T94" s="95"/>
    </row>
    <row r="95">
      <c r="A95" s="278" t="s">
        <v>12491</v>
      </c>
      <c r="B95" s="277" t="s">
        <v>12492</v>
      </c>
      <c r="C95" s="278" t="s">
        <v>8833</v>
      </c>
      <c r="D95" s="277" t="s">
        <v>12493</v>
      </c>
      <c r="E95" s="277" t="s">
        <v>12818</v>
      </c>
      <c r="F95" s="962">
        <v>43930.0</v>
      </c>
      <c r="G95" s="277" t="s">
        <v>8467</v>
      </c>
      <c r="H95" s="279" t="s">
        <v>383</v>
      </c>
      <c r="I95" s="279" t="s">
        <v>966</v>
      </c>
      <c r="J95" s="96"/>
      <c r="K95" s="95"/>
      <c r="L95" s="962">
        <v>43930.0</v>
      </c>
      <c r="S95" s="95"/>
      <c r="T95" s="95"/>
    </row>
    <row r="96">
      <c r="A96" s="278" t="s">
        <v>12496</v>
      </c>
      <c r="B96" s="277" t="s">
        <v>12492</v>
      </c>
      <c r="C96" s="278" t="s">
        <v>8838</v>
      </c>
      <c r="D96" s="277" t="s">
        <v>12497</v>
      </c>
      <c r="E96" s="277" t="s">
        <v>12830</v>
      </c>
      <c r="F96" s="962">
        <v>43930.0</v>
      </c>
      <c r="G96" s="277" t="s">
        <v>8467</v>
      </c>
      <c r="H96" s="279" t="s">
        <v>383</v>
      </c>
      <c r="I96" s="279" t="s">
        <v>966</v>
      </c>
      <c r="J96" s="96"/>
      <c r="K96" s="95"/>
      <c r="L96" s="962">
        <v>43930.0</v>
      </c>
      <c r="S96" s="95"/>
      <c r="T96" s="95"/>
    </row>
    <row r="97">
      <c r="A97" s="278" t="s">
        <v>12500</v>
      </c>
      <c r="B97" s="277" t="s">
        <v>12492</v>
      </c>
      <c r="C97" s="278" t="s">
        <v>8841</v>
      </c>
      <c r="D97" s="277" t="s">
        <v>12501</v>
      </c>
      <c r="E97" s="277" t="s">
        <v>12831</v>
      </c>
      <c r="F97" s="962">
        <v>43930.0</v>
      </c>
      <c r="G97" s="277" t="s">
        <v>8467</v>
      </c>
      <c r="H97" s="279" t="s">
        <v>383</v>
      </c>
      <c r="I97" s="279" t="s">
        <v>966</v>
      </c>
      <c r="J97" s="96"/>
      <c r="K97" s="95"/>
      <c r="L97" s="962">
        <v>43930.0</v>
      </c>
      <c r="S97" s="95"/>
      <c r="T97" s="95"/>
    </row>
    <row r="98">
      <c r="A98" s="278" t="s">
        <v>12503</v>
      </c>
      <c r="B98" s="277" t="s">
        <v>12492</v>
      </c>
      <c r="C98" s="278" t="s">
        <v>8844</v>
      </c>
      <c r="D98" s="277" t="s">
        <v>12504</v>
      </c>
      <c r="E98" s="277" t="s">
        <v>12832</v>
      </c>
      <c r="F98" s="962">
        <v>43930.0</v>
      </c>
      <c r="G98" s="277" t="s">
        <v>8467</v>
      </c>
      <c r="H98" s="279" t="s">
        <v>383</v>
      </c>
      <c r="I98" s="279" t="s">
        <v>966</v>
      </c>
      <c r="J98" s="96"/>
      <c r="K98" s="95"/>
      <c r="L98" s="962">
        <v>43930.0</v>
      </c>
      <c r="S98" s="95"/>
      <c r="T98" s="95"/>
    </row>
    <row r="99">
      <c r="A99" s="278" t="s">
        <v>12506</v>
      </c>
      <c r="B99" s="277" t="s">
        <v>12492</v>
      </c>
      <c r="C99" s="278" t="s">
        <v>8847</v>
      </c>
      <c r="D99" s="277" t="s">
        <v>12507</v>
      </c>
      <c r="E99" s="277" t="s">
        <v>12833</v>
      </c>
      <c r="F99" s="962">
        <v>43930.0</v>
      </c>
      <c r="G99" s="277" t="s">
        <v>8467</v>
      </c>
      <c r="H99" s="279" t="s">
        <v>383</v>
      </c>
      <c r="I99" s="279" t="s">
        <v>966</v>
      </c>
      <c r="J99" s="96"/>
      <c r="K99" s="95"/>
      <c r="L99" s="962">
        <v>43930.0</v>
      </c>
      <c r="S99" s="95"/>
      <c r="T99" s="95"/>
    </row>
    <row r="100">
      <c r="A100" s="278" t="s">
        <v>12509</v>
      </c>
      <c r="B100" s="277" t="s">
        <v>12492</v>
      </c>
      <c r="C100" s="278" t="s">
        <v>8850</v>
      </c>
      <c r="D100" s="277" t="s">
        <v>12510</v>
      </c>
      <c r="E100" s="277" t="s">
        <v>12834</v>
      </c>
      <c r="F100" s="962">
        <v>43930.0</v>
      </c>
      <c r="G100" s="277" t="s">
        <v>8467</v>
      </c>
      <c r="H100" s="279" t="s">
        <v>383</v>
      </c>
      <c r="I100" s="279" t="s">
        <v>966</v>
      </c>
      <c r="J100" s="96"/>
      <c r="K100" s="95"/>
      <c r="L100" s="962">
        <v>43930.0</v>
      </c>
      <c r="S100" s="95"/>
      <c r="T100" s="95"/>
    </row>
    <row r="101">
      <c r="A101" s="278" t="s">
        <v>12512</v>
      </c>
      <c r="B101" s="277" t="s">
        <v>12492</v>
      </c>
      <c r="C101" s="278" t="s">
        <v>8833</v>
      </c>
      <c r="D101" s="277" t="s">
        <v>12513</v>
      </c>
      <c r="E101" s="277" t="s">
        <v>12835</v>
      </c>
      <c r="F101" s="962">
        <v>43930.0</v>
      </c>
      <c r="G101" s="277" t="s">
        <v>8467</v>
      </c>
      <c r="H101" s="279" t="s">
        <v>383</v>
      </c>
      <c r="I101" s="279" t="s">
        <v>966</v>
      </c>
      <c r="J101" s="96"/>
      <c r="K101" s="95"/>
      <c r="L101" s="962">
        <v>43930.0</v>
      </c>
      <c r="S101" s="95"/>
      <c r="T101" s="95"/>
    </row>
    <row r="102">
      <c r="A102" s="278" t="s">
        <v>12516</v>
      </c>
      <c r="B102" s="277" t="s">
        <v>12492</v>
      </c>
      <c r="C102" s="278" t="s">
        <v>8838</v>
      </c>
      <c r="D102" s="277" t="s">
        <v>12517</v>
      </c>
      <c r="E102" s="277" t="s">
        <v>12836</v>
      </c>
      <c r="F102" s="962">
        <v>43930.0</v>
      </c>
      <c r="G102" s="277" t="s">
        <v>8467</v>
      </c>
      <c r="H102" s="279" t="s">
        <v>383</v>
      </c>
      <c r="I102" s="279" t="s">
        <v>966</v>
      </c>
      <c r="J102" s="96"/>
      <c r="K102" s="95"/>
      <c r="L102" s="962">
        <v>43930.0</v>
      </c>
      <c r="S102" s="95"/>
      <c r="T102" s="95"/>
    </row>
    <row r="103">
      <c r="A103" s="278" t="s">
        <v>12520</v>
      </c>
      <c r="B103" s="277" t="s">
        <v>12492</v>
      </c>
      <c r="C103" s="278" t="s">
        <v>8841</v>
      </c>
      <c r="D103" s="277" t="s">
        <v>12521</v>
      </c>
      <c r="E103" s="277" t="s">
        <v>12837</v>
      </c>
      <c r="F103" s="962">
        <v>43930.0</v>
      </c>
      <c r="G103" s="277" t="s">
        <v>8467</v>
      </c>
      <c r="H103" s="279" t="s">
        <v>383</v>
      </c>
      <c r="I103" s="279" t="s">
        <v>966</v>
      </c>
      <c r="J103" s="96"/>
      <c r="K103" s="95"/>
      <c r="L103" s="962">
        <v>43930.0</v>
      </c>
      <c r="S103" s="95"/>
      <c r="T103" s="95"/>
    </row>
    <row r="104">
      <c r="A104" s="278" t="s">
        <v>12523</v>
      </c>
      <c r="B104" s="277" t="s">
        <v>12492</v>
      </c>
      <c r="C104" s="278" t="s">
        <v>8844</v>
      </c>
      <c r="D104" s="277" t="s">
        <v>12524</v>
      </c>
      <c r="E104" s="277" t="s">
        <v>12838</v>
      </c>
      <c r="F104" s="962">
        <v>43930.0</v>
      </c>
      <c r="G104" s="277" t="s">
        <v>8467</v>
      </c>
      <c r="H104" s="279" t="s">
        <v>383</v>
      </c>
      <c r="I104" s="279" t="s">
        <v>966</v>
      </c>
      <c r="J104" s="96"/>
      <c r="K104" s="95"/>
      <c r="L104" s="962">
        <v>43930.0</v>
      </c>
      <c r="S104" s="95"/>
      <c r="T104" s="95"/>
    </row>
    <row r="105">
      <c r="A105" s="278" t="s">
        <v>12526</v>
      </c>
      <c r="B105" s="277" t="s">
        <v>12492</v>
      </c>
      <c r="C105" s="278" t="s">
        <v>8847</v>
      </c>
      <c r="D105" s="277" t="s">
        <v>12527</v>
      </c>
      <c r="E105" s="277" t="s">
        <v>12839</v>
      </c>
      <c r="F105" s="962">
        <v>43930.0</v>
      </c>
      <c r="G105" s="277" t="s">
        <v>8467</v>
      </c>
      <c r="H105" s="279" t="s">
        <v>383</v>
      </c>
      <c r="I105" s="279" t="s">
        <v>966</v>
      </c>
      <c r="J105" s="96"/>
      <c r="K105" s="95"/>
      <c r="L105" s="962">
        <v>43930.0</v>
      </c>
      <c r="S105" s="95"/>
      <c r="T105" s="95"/>
    </row>
    <row r="106">
      <c r="A106" s="278" t="s">
        <v>12529</v>
      </c>
      <c r="B106" s="277" t="s">
        <v>12492</v>
      </c>
      <c r="C106" s="278" t="s">
        <v>8850</v>
      </c>
      <c r="D106" s="277" t="s">
        <v>12530</v>
      </c>
      <c r="E106" s="277" t="s">
        <v>12840</v>
      </c>
      <c r="F106" s="962">
        <v>43930.0</v>
      </c>
      <c r="G106" s="277" t="s">
        <v>8467</v>
      </c>
      <c r="H106" s="279" t="s">
        <v>383</v>
      </c>
      <c r="I106" s="279" t="s">
        <v>966</v>
      </c>
      <c r="J106" s="96"/>
      <c r="K106" s="95"/>
      <c r="L106" s="962">
        <v>43930.0</v>
      </c>
      <c r="S106" s="95"/>
      <c r="T106" s="95"/>
    </row>
    <row r="107">
      <c r="A107" s="278" t="s">
        <v>12532</v>
      </c>
      <c r="B107" s="277" t="s">
        <v>12492</v>
      </c>
      <c r="C107" s="278" t="s">
        <v>8833</v>
      </c>
      <c r="D107" s="277" t="s">
        <v>12533</v>
      </c>
      <c r="E107" s="277" t="s">
        <v>12841</v>
      </c>
      <c r="F107" s="962">
        <v>43930.0</v>
      </c>
      <c r="G107" s="277" t="s">
        <v>8467</v>
      </c>
      <c r="H107" s="279" t="s">
        <v>383</v>
      </c>
      <c r="I107" s="279" t="s">
        <v>966</v>
      </c>
      <c r="J107" s="96"/>
      <c r="K107" s="95"/>
      <c r="L107" s="962">
        <v>43930.0</v>
      </c>
      <c r="S107" s="95"/>
      <c r="T107" s="95"/>
    </row>
    <row r="108">
      <c r="A108" s="278" t="s">
        <v>12535</v>
      </c>
      <c r="B108" s="277" t="s">
        <v>12492</v>
      </c>
      <c r="C108" s="278" t="s">
        <v>8838</v>
      </c>
      <c r="D108" s="277" t="s">
        <v>12536</v>
      </c>
      <c r="E108" s="277" t="s">
        <v>12842</v>
      </c>
      <c r="F108" s="962">
        <v>43930.0</v>
      </c>
      <c r="G108" s="277" t="s">
        <v>8467</v>
      </c>
      <c r="H108" s="279" t="s">
        <v>383</v>
      </c>
      <c r="I108" s="279" t="s">
        <v>966</v>
      </c>
      <c r="J108" s="96"/>
      <c r="K108" s="95"/>
      <c r="L108" s="962">
        <v>43930.0</v>
      </c>
      <c r="S108" s="95"/>
      <c r="T108" s="95"/>
    </row>
    <row r="109">
      <c r="A109" s="278" t="s">
        <v>12539</v>
      </c>
      <c r="B109" s="277" t="s">
        <v>12492</v>
      </c>
      <c r="C109" s="278" t="s">
        <v>8841</v>
      </c>
      <c r="D109" s="277" t="s">
        <v>12540</v>
      </c>
      <c r="E109" s="277" t="s">
        <v>12843</v>
      </c>
      <c r="F109" s="962">
        <v>43930.0</v>
      </c>
      <c r="G109" s="277" t="s">
        <v>8467</v>
      </c>
      <c r="H109" s="279" t="s">
        <v>383</v>
      </c>
      <c r="I109" s="279" t="s">
        <v>966</v>
      </c>
      <c r="J109" s="96"/>
      <c r="K109" s="95"/>
      <c r="L109" s="962">
        <v>43930.0</v>
      </c>
      <c r="S109" s="95"/>
      <c r="T109" s="95"/>
    </row>
    <row r="110">
      <c r="A110" s="278" t="s">
        <v>12542</v>
      </c>
      <c r="B110" s="277" t="s">
        <v>12492</v>
      </c>
      <c r="C110" s="278" t="s">
        <v>8844</v>
      </c>
      <c r="D110" s="277" t="s">
        <v>12543</v>
      </c>
      <c r="E110" s="277" t="s">
        <v>12844</v>
      </c>
      <c r="F110" s="962">
        <v>43930.0</v>
      </c>
      <c r="G110" s="277" t="s">
        <v>8467</v>
      </c>
      <c r="H110" s="279" t="s">
        <v>383</v>
      </c>
      <c r="I110" s="279" t="s">
        <v>966</v>
      </c>
      <c r="J110" s="96"/>
      <c r="K110" s="95"/>
      <c r="L110" s="962">
        <v>43930.0</v>
      </c>
      <c r="S110" s="95"/>
      <c r="T110" s="95"/>
    </row>
    <row r="111">
      <c r="A111" s="278" t="s">
        <v>12545</v>
      </c>
      <c r="B111" s="277" t="s">
        <v>12492</v>
      </c>
      <c r="C111" s="278" t="s">
        <v>8847</v>
      </c>
      <c r="D111" s="277" t="s">
        <v>12546</v>
      </c>
      <c r="E111" s="277" t="s">
        <v>12845</v>
      </c>
      <c r="F111" s="962">
        <v>43930.0</v>
      </c>
      <c r="G111" s="277" t="s">
        <v>8467</v>
      </c>
      <c r="H111" s="279" t="s">
        <v>383</v>
      </c>
      <c r="I111" s="279" t="s">
        <v>966</v>
      </c>
      <c r="J111" s="96"/>
      <c r="K111" s="95"/>
      <c r="L111" s="962">
        <v>43930.0</v>
      </c>
      <c r="S111" s="95"/>
      <c r="T111" s="95"/>
    </row>
    <row r="112">
      <c r="A112" s="278" t="s">
        <v>12548</v>
      </c>
      <c r="B112" s="277" t="s">
        <v>12492</v>
      </c>
      <c r="C112" s="278" t="s">
        <v>8850</v>
      </c>
      <c r="D112" s="277" t="s">
        <v>12549</v>
      </c>
      <c r="E112" s="277" t="s">
        <v>12846</v>
      </c>
      <c r="F112" s="962">
        <v>43930.0</v>
      </c>
      <c r="G112" s="277" t="s">
        <v>8467</v>
      </c>
      <c r="H112" s="279" t="s">
        <v>383</v>
      </c>
      <c r="I112" s="279" t="s">
        <v>966</v>
      </c>
      <c r="J112" s="96"/>
      <c r="K112" s="95"/>
      <c r="L112" s="962">
        <v>43930.0</v>
      </c>
      <c r="S112" s="95"/>
      <c r="T112" s="95"/>
    </row>
    <row r="113">
      <c r="A113" s="1282" t="s">
        <v>12847</v>
      </c>
      <c r="B113" s="1285"/>
      <c r="C113" s="1285"/>
      <c r="D113" s="1762"/>
      <c r="E113" s="1762"/>
      <c r="F113" s="1762"/>
      <c r="G113" s="1762"/>
      <c r="H113" s="1762"/>
      <c r="I113" s="1762"/>
      <c r="J113" s="1763"/>
      <c r="K113" s="1762"/>
      <c r="L113" s="1756"/>
      <c r="M113" s="1758"/>
      <c r="N113" s="1758"/>
      <c r="O113" s="1758"/>
      <c r="P113" s="1758"/>
      <c r="Q113" s="1758"/>
      <c r="R113" s="1758"/>
      <c r="S113" s="1759"/>
      <c r="T113" s="1759"/>
      <c r="U113" s="1758"/>
      <c r="V113" s="1758"/>
      <c r="W113" s="1758"/>
      <c r="X113" s="1758"/>
      <c r="Y113" s="1758"/>
      <c r="Z113" s="1758"/>
      <c r="AA113" s="1758"/>
      <c r="AB113" s="1758"/>
      <c r="AC113" s="1758"/>
      <c r="AD113" s="1758"/>
      <c r="AE113" s="1758"/>
      <c r="AF113" s="1758"/>
      <c r="AG113" s="1758"/>
      <c r="AH113" s="1758"/>
      <c r="AI113" s="1758"/>
      <c r="AJ113" s="1758"/>
    </row>
    <row r="114">
      <c r="A114" s="278" t="s">
        <v>12552</v>
      </c>
      <c r="B114" s="1460" t="s">
        <v>12553</v>
      </c>
      <c r="C114" s="278" t="s">
        <v>8833</v>
      </c>
      <c r="D114" s="278" t="s">
        <v>12554</v>
      </c>
      <c r="E114" s="277" t="s">
        <v>12848</v>
      </c>
      <c r="F114" s="962">
        <v>43907.0</v>
      </c>
      <c r="G114" s="277" t="s">
        <v>8467</v>
      </c>
      <c r="H114" s="618"/>
      <c r="I114" s="618"/>
      <c r="J114" s="96"/>
      <c r="K114" s="95"/>
      <c r="L114" s="95"/>
      <c r="M114" s="133" t="s">
        <v>96</v>
      </c>
      <c r="N114" s="133" t="s">
        <v>97</v>
      </c>
      <c r="O114" s="133" t="s">
        <v>98</v>
      </c>
      <c r="P114" s="132">
        <v>43803.0</v>
      </c>
      <c r="S114" s="95"/>
      <c r="T114" s="95"/>
    </row>
    <row r="115">
      <c r="A115" s="278" t="s">
        <v>12556</v>
      </c>
      <c r="B115" s="1460" t="s">
        <v>12553</v>
      </c>
      <c r="C115" s="278" t="s">
        <v>8838</v>
      </c>
      <c r="D115" s="278" t="s">
        <v>12557</v>
      </c>
      <c r="E115" s="277" t="s">
        <v>12849</v>
      </c>
      <c r="F115" s="962">
        <v>43907.0</v>
      </c>
      <c r="G115" s="277" t="s">
        <v>8467</v>
      </c>
      <c r="H115" s="95"/>
      <c r="I115" s="618"/>
      <c r="J115" s="96"/>
      <c r="K115" s="95"/>
      <c r="L115" s="95"/>
      <c r="M115" s="133" t="s">
        <v>96</v>
      </c>
      <c r="N115" s="133" t="s">
        <v>97</v>
      </c>
      <c r="O115" s="133" t="s">
        <v>98</v>
      </c>
      <c r="P115" s="132">
        <v>43803.0</v>
      </c>
      <c r="S115" s="95"/>
      <c r="T115" s="95"/>
    </row>
    <row r="116">
      <c r="A116" s="278" t="s">
        <v>12559</v>
      </c>
      <c r="B116" s="1460" t="s">
        <v>12553</v>
      </c>
      <c r="C116" s="278" t="s">
        <v>8841</v>
      </c>
      <c r="D116" s="278" t="s">
        <v>12560</v>
      </c>
      <c r="E116" s="277" t="s">
        <v>12850</v>
      </c>
      <c r="F116" s="962">
        <v>43907.0</v>
      </c>
      <c r="G116" s="277" t="s">
        <v>8467</v>
      </c>
      <c r="H116" s="95"/>
      <c r="I116" s="618"/>
      <c r="J116" s="96"/>
      <c r="K116" s="95"/>
      <c r="L116" s="95"/>
      <c r="M116" s="133" t="s">
        <v>96</v>
      </c>
      <c r="N116" s="133" t="s">
        <v>97</v>
      </c>
      <c r="O116" s="133" t="s">
        <v>98</v>
      </c>
      <c r="P116" s="132">
        <v>43803.0</v>
      </c>
      <c r="S116" s="95"/>
      <c r="T116" s="95"/>
    </row>
    <row r="117">
      <c r="A117" s="278" t="s">
        <v>12562</v>
      </c>
      <c r="B117" s="1460" t="s">
        <v>12553</v>
      </c>
      <c r="C117" s="278" t="s">
        <v>8844</v>
      </c>
      <c r="D117" s="278" t="s">
        <v>12563</v>
      </c>
      <c r="E117" s="277" t="s">
        <v>12851</v>
      </c>
      <c r="F117" s="962">
        <v>43907.0</v>
      </c>
      <c r="G117" s="277" t="s">
        <v>8467</v>
      </c>
      <c r="H117" s="95"/>
      <c r="I117" s="618"/>
      <c r="J117" s="96"/>
      <c r="K117" s="95"/>
      <c r="L117" s="95"/>
      <c r="M117" s="133" t="s">
        <v>96</v>
      </c>
      <c r="N117" s="133" t="s">
        <v>97</v>
      </c>
      <c r="O117" s="133" t="s">
        <v>98</v>
      </c>
      <c r="P117" s="132">
        <v>43803.0</v>
      </c>
      <c r="S117" s="95"/>
      <c r="T117" s="95"/>
    </row>
    <row r="118">
      <c r="A118" s="278" t="s">
        <v>12565</v>
      </c>
      <c r="B118" s="1460" t="s">
        <v>12553</v>
      </c>
      <c r="C118" s="278" t="s">
        <v>8847</v>
      </c>
      <c r="D118" s="278" t="s">
        <v>12566</v>
      </c>
      <c r="E118" s="277" t="s">
        <v>12852</v>
      </c>
      <c r="F118" s="962">
        <v>43907.0</v>
      </c>
      <c r="G118" s="277" t="s">
        <v>8467</v>
      </c>
      <c r="H118" s="95"/>
      <c r="I118" s="618"/>
      <c r="J118" s="96"/>
      <c r="K118" s="95"/>
      <c r="L118" s="95"/>
      <c r="M118" s="133" t="s">
        <v>96</v>
      </c>
      <c r="N118" s="133" t="s">
        <v>97</v>
      </c>
      <c r="O118" s="133" t="s">
        <v>98</v>
      </c>
      <c r="P118" s="132">
        <v>43803.0</v>
      </c>
      <c r="S118" s="95"/>
      <c r="T118" s="95"/>
    </row>
    <row r="119">
      <c r="A119" s="278" t="s">
        <v>12568</v>
      </c>
      <c r="B119" s="1460" t="s">
        <v>12553</v>
      </c>
      <c r="C119" s="278" t="s">
        <v>8850</v>
      </c>
      <c r="D119" s="278" t="s">
        <v>12569</v>
      </c>
      <c r="E119" s="277" t="s">
        <v>12853</v>
      </c>
      <c r="F119" s="962">
        <v>43907.0</v>
      </c>
      <c r="G119" s="277" t="s">
        <v>8467</v>
      </c>
      <c r="H119" s="95"/>
      <c r="I119" s="618"/>
      <c r="J119" s="96"/>
      <c r="K119" s="95"/>
      <c r="L119" s="95"/>
      <c r="M119" s="133" t="s">
        <v>96</v>
      </c>
      <c r="N119" s="133" t="s">
        <v>97</v>
      </c>
      <c r="O119" s="133" t="s">
        <v>98</v>
      </c>
      <c r="P119" s="132">
        <v>43803.0</v>
      </c>
      <c r="S119" s="95"/>
      <c r="T119" s="95"/>
    </row>
    <row r="120">
      <c r="A120" s="278" t="s">
        <v>12571</v>
      </c>
      <c r="B120" s="1460" t="s">
        <v>12553</v>
      </c>
      <c r="C120" s="278" t="s">
        <v>8833</v>
      </c>
      <c r="D120" s="278" t="s">
        <v>12572</v>
      </c>
      <c r="E120" s="277" t="s">
        <v>12854</v>
      </c>
      <c r="F120" s="962">
        <v>43907.0</v>
      </c>
      <c r="G120" s="277" t="s">
        <v>8467</v>
      </c>
      <c r="H120" s="618"/>
      <c r="I120" s="618"/>
      <c r="J120" s="96"/>
      <c r="K120" s="95"/>
      <c r="L120" s="95"/>
      <c r="M120" s="133" t="s">
        <v>96</v>
      </c>
      <c r="N120" s="133" t="s">
        <v>97</v>
      </c>
      <c r="O120" s="133" t="s">
        <v>98</v>
      </c>
      <c r="P120" s="132">
        <v>43803.0</v>
      </c>
      <c r="S120" s="95"/>
      <c r="T120" s="95"/>
    </row>
    <row r="121">
      <c r="A121" s="278" t="s">
        <v>12574</v>
      </c>
      <c r="B121" s="1460" t="s">
        <v>12553</v>
      </c>
      <c r="C121" s="278" t="s">
        <v>8838</v>
      </c>
      <c r="D121" s="278" t="s">
        <v>12575</v>
      </c>
      <c r="E121" s="277" t="s">
        <v>12855</v>
      </c>
      <c r="F121" s="962">
        <v>43907.0</v>
      </c>
      <c r="G121" s="277" t="s">
        <v>8467</v>
      </c>
      <c r="H121" s="95"/>
      <c r="I121" s="618"/>
      <c r="J121" s="96"/>
      <c r="K121" s="95"/>
      <c r="L121" s="95"/>
      <c r="M121" s="133" t="s">
        <v>96</v>
      </c>
      <c r="N121" s="133" t="s">
        <v>97</v>
      </c>
      <c r="O121" s="133" t="s">
        <v>98</v>
      </c>
      <c r="P121" s="132">
        <v>43803.0</v>
      </c>
      <c r="S121" s="95"/>
      <c r="T121" s="95"/>
    </row>
    <row r="122">
      <c r="A122" s="278" t="s">
        <v>12577</v>
      </c>
      <c r="B122" s="1460" t="s">
        <v>12553</v>
      </c>
      <c r="C122" s="278" t="s">
        <v>8841</v>
      </c>
      <c r="D122" s="278" t="s">
        <v>12578</v>
      </c>
      <c r="E122" s="277" t="s">
        <v>12856</v>
      </c>
      <c r="F122" s="962">
        <v>43907.0</v>
      </c>
      <c r="G122" s="277" t="s">
        <v>8467</v>
      </c>
      <c r="H122" s="95"/>
      <c r="I122" s="618"/>
      <c r="J122" s="96"/>
      <c r="K122" s="95"/>
      <c r="L122" s="95"/>
      <c r="M122" s="133" t="s">
        <v>96</v>
      </c>
      <c r="N122" s="133" t="s">
        <v>97</v>
      </c>
      <c r="O122" s="133" t="s">
        <v>98</v>
      </c>
      <c r="P122" s="132">
        <v>43803.0</v>
      </c>
      <c r="S122" s="95"/>
      <c r="T122" s="95"/>
    </row>
    <row r="123">
      <c r="A123" s="278" t="s">
        <v>12580</v>
      </c>
      <c r="B123" s="1460" t="s">
        <v>12553</v>
      </c>
      <c r="C123" s="278" t="s">
        <v>8844</v>
      </c>
      <c r="D123" s="278" t="s">
        <v>12581</v>
      </c>
      <c r="E123" s="277" t="s">
        <v>12857</v>
      </c>
      <c r="F123" s="962">
        <v>43907.0</v>
      </c>
      <c r="G123" s="277" t="s">
        <v>8467</v>
      </c>
      <c r="H123" s="95"/>
      <c r="I123" s="618"/>
      <c r="J123" s="96"/>
      <c r="K123" s="95"/>
      <c r="L123" s="95"/>
      <c r="M123" s="133" t="s">
        <v>96</v>
      </c>
      <c r="N123" s="133" t="s">
        <v>97</v>
      </c>
      <c r="O123" s="133" t="s">
        <v>98</v>
      </c>
      <c r="P123" s="132">
        <v>43803.0</v>
      </c>
      <c r="S123" s="95"/>
      <c r="T123" s="95"/>
    </row>
    <row r="124">
      <c r="A124" s="278" t="s">
        <v>12583</v>
      </c>
      <c r="B124" s="1460" t="s">
        <v>12553</v>
      </c>
      <c r="C124" s="278" t="s">
        <v>8847</v>
      </c>
      <c r="D124" s="278" t="s">
        <v>12584</v>
      </c>
      <c r="E124" s="277" t="s">
        <v>12858</v>
      </c>
      <c r="F124" s="962">
        <v>43907.0</v>
      </c>
      <c r="G124" s="277" t="s">
        <v>8467</v>
      </c>
      <c r="H124" s="95"/>
      <c r="I124" s="618"/>
      <c r="J124" s="96"/>
      <c r="K124" s="95"/>
      <c r="L124" s="95"/>
      <c r="M124" s="133" t="s">
        <v>96</v>
      </c>
      <c r="N124" s="133" t="s">
        <v>97</v>
      </c>
      <c r="O124" s="133" t="s">
        <v>98</v>
      </c>
      <c r="P124" s="132">
        <v>43803.0</v>
      </c>
      <c r="S124" s="95"/>
      <c r="T124" s="95"/>
    </row>
    <row r="125">
      <c r="A125" s="278" t="s">
        <v>12586</v>
      </c>
      <c r="B125" s="1460" t="s">
        <v>12553</v>
      </c>
      <c r="C125" s="278" t="s">
        <v>8850</v>
      </c>
      <c r="D125" s="278" t="s">
        <v>12587</v>
      </c>
      <c r="E125" s="277" t="s">
        <v>12859</v>
      </c>
      <c r="F125" s="962">
        <v>43907.0</v>
      </c>
      <c r="G125" s="277" t="s">
        <v>8467</v>
      </c>
      <c r="H125" s="95"/>
      <c r="I125" s="618"/>
      <c r="J125" s="96"/>
      <c r="K125" s="95"/>
      <c r="L125" s="95"/>
      <c r="M125" s="133" t="s">
        <v>96</v>
      </c>
      <c r="N125" s="133" t="s">
        <v>97</v>
      </c>
      <c r="O125" s="133" t="s">
        <v>98</v>
      </c>
      <c r="P125" s="132">
        <v>43803.0</v>
      </c>
      <c r="S125" s="95"/>
      <c r="T125" s="95"/>
    </row>
    <row r="126">
      <c r="A126" s="278" t="s">
        <v>12589</v>
      </c>
      <c r="B126" s="1460" t="s">
        <v>12553</v>
      </c>
      <c r="C126" s="278" t="s">
        <v>8833</v>
      </c>
      <c r="D126" s="278" t="s">
        <v>12590</v>
      </c>
      <c r="E126" s="277" t="s">
        <v>12860</v>
      </c>
      <c r="F126" s="962">
        <v>43907.0</v>
      </c>
      <c r="G126" s="277" t="s">
        <v>8467</v>
      </c>
      <c r="H126" s="618"/>
      <c r="I126" s="618"/>
      <c r="J126" s="96"/>
      <c r="K126" s="95"/>
      <c r="L126" s="95"/>
      <c r="M126" s="133" t="s">
        <v>96</v>
      </c>
      <c r="N126" s="133" t="s">
        <v>97</v>
      </c>
      <c r="O126" s="133" t="s">
        <v>98</v>
      </c>
      <c r="P126" s="132">
        <v>43803.0</v>
      </c>
      <c r="S126" s="95"/>
      <c r="T126" s="95"/>
    </row>
    <row r="127">
      <c r="A127" s="278" t="s">
        <v>12592</v>
      </c>
      <c r="B127" s="1460" t="s">
        <v>12553</v>
      </c>
      <c r="C127" s="278" t="s">
        <v>8838</v>
      </c>
      <c r="D127" s="278" t="s">
        <v>12593</v>
      </c>
      <c r="E127" s="277" t="s">
        <v>12861</v>
      </c>
      <c r="F127" s="962">
        <v>43907.0</v>
      </c>
      <c r="G127" s="277" t="s">
        <v>8467</v>
      </c>
      <c r="H127" s="95"/>
      <c r="I127" s="618"/>
      <c r="J127" s="96"/>
      <c r="K127" s="95"/>
      <c r="L127" s="95"/>
      <c r="M127" s="133" t="s">
        <v>96</v>
      </c>
      <c r="N127" s="133" t="s">
        <v>97</v>
      </c>
      <c r="O127" s="133" t="s">
        <v>98</v>
      </c>
      <c r="P127" s="132">
        <v>43803.0</v>
      </c>
      <c r="S127" s="95"/>
      <c r="T127" s="95"/>
    </row>
    <row r="128">
      <c r="A128" s="278" t="s">
        <v>12595</v>
      </c>
      <c r="B128" s="1460" t="s">
        <v>12553</v>
      </c>
      <c r="C128" s="278" t="s">
        <v>8841</v>
      </c>
      <c r="D128" s="278" t="s">
        <v>12596</v>
      </c>
      <c r="E128" s="277" t="s">
        <v>12862</v>
      </c>
      <c r="F128" s="962">
        <v>43907.0</v>
      </c>
      <c r="G128" s="277" t="s">
        <v>8467</v>
      </c>
      <c r="H128" s="95"/>
      <c r="I128" s="618"/>
      <c r="J128" s="96"/>
      <c r="K128" s="95"/>
      <c r="L128" s="95"/>
      <c r="M128" s="133" t="s">
        <v>96</v>
      </c>
      <c r="N128" s="133" t="s">
        <v>97</v>
      </c>
      <c r="O128" s="133" t="s">
        <v>98</v>
      </c>
      <c r="P128" s="132">
        <v>43803.0</v>
      </c>
      <c r="S128" s="95"/>
      <c r="T128" s="95"/>
    </row>
    <row r="129">
      <c r="A129" s="278" t="s">
        <v>12598</v>
      </c>
      <c r="B129" s="1460" t="s">
        <v>12553</v>
      </c>
      <c r="C129" s="278" t="s">
        <v>8844</v>
      </c>
      <c r="D129" s="278" t="s">
        <v>12599</v>
      </c>
      <c r="E129" s="277" t="s">
        <v>12863</v>
      </c>
      <c r="F129" s="962">
        <v>43907.0</v>
      </c>
      <c r="G129" s="277" t="s">
        <v>8467</v>
      </c>
      <c r="H129" s="95"/>
      <c r="I129" s="618"/>
      <c r="J129" s="96"/>
      <c r="K129" s="95"/>
      <c r="L129" s="95"/>
      <c r="M129" s="133" t="s">
        <v>96</v>
      </c>
      <c r="N129" s="133" t="s">
        <v>97</v>
      </c>
      <c r="O129" s="133" t="s">
        <v>98</v>
      </c>
      <c r="P129" s="132">
        <v>43803.0</v>
      </c>
      <c r="S129" s="95"/>
      <c r="T129" s="95"/>
    </row>
    <row r="130">
      <c r="A130" s="278" t="s">
        <v>12601</v>
      </c>
      <c r="B130" s="1460" t="s">
        <v>12553</v>
      </c>
      <c r="C130" s="278" t="s">
        <v>8847</v>
      </c>
      <c r="D130" s="278" t="s">
        <v>12602</v>
      </c>
      <c r="E130" s="277" t="s">
        <v>12864</v>
      </c>
      <c r="F130" s="962">
        <v>43907.0</v>
      </c>
      <c r="G130" s="277" t="s">
        <v>8467</v>
      </c>
      <c r="H130" s="95"/>
      <c r="I130" s="618"/>
      <c r="J130" s="96"/>
      <c r="K130" s="95"/>
      <c r="L130" s="95"/>
      <c r="M130" s="133" t="s">
        <v>96</v>
      </c>
      <c r="N130" s="133" t="s">
        <v>97</v>
      </c>
      <c r="O130" s="133" t="s">
        <v>98</v>
      </c>
      <c r="P130" s="132">
        <v>43803.0</v>
      </c>
      <c r="S130" s="95"/>
      <c r="T130" s="95"/>
    </row>
    <row r="131">
      <c r="A131" s="278" t="s">
        <v>12604</v>
      </c>
      <c r="B131" s="1460" t="s">
        <v>12553</v>
      </c>
      <c r="C131" s="278" t="s">
        <v>8850</v>
      </c>
      <c r="D131" s="278" t="s">
        <v>12605</v>
      </c>
      <c r="E131" s="277" t="s">
        <v>12865</v>
      </c>
      <c r="F131" s="962">
        <v>43907.0</v>
      </c>
      <c r="G131" s="277" t="s">
        <v>8467</v>
      </c>
      <c r="H131" s="95"/>
      <c r="I131" s="618"/>
      <c r="J131" s="96"/>
      <c r="K131" s="95"/>
      <c r="L131" s="95"/>
      <c r="M131" s="133" t="s">
        <v>96</v>
      </c>
      <c r="N131" s="133" t="s">
        <v>97</v>
      </c>
      <c r="O131" s="133" t="s">
        <v>98</v>
      </c>
      <c r="P131" s="132">
        <v>43803.0</v>
      </c>
      <c r="S131" s="95"/>
      <c r="T131" s="95"/>
    </row>
    <row r="132">
      <c r="J132" s="337"/>
      <c r="S132" s="95"/>
      <c r="T132" s="95"/>
    </row>
    <row r="133">
      <c r="J133" s="337"/>
      <c r="S133" s="95"/>
      <c r="T133" s="95"/>
    </row>
    <row r="134">
      <c r="J134" s="337"/>
      <c r="S134" s="95"/>
      <c r="T134" s="95"/>
    </row>
    <row r="135">
      <c r="J135" s="337"/>
      <c r="S135" s="95"/>
      <c r="T135" s="95"/>
    </row>
    <row r="136">
      <c r="J136" s="337"/>
      <c r="S136" s="95"/>
      <c r="T136" s="95"/>
    </row>
    <row r="137">
      <c r="J137" s="337"/>
      <c r="S137" s="95"/>
      <c r="T137" s="95"/>
    </row>
    <row r="138">
      <c r="J138" s="337"/>
      <c r="S138" s="95"/>
      <c r="T138" s="95"/>
    </row>
    <row r="139">
      <c r="J139" s="337"/>
      <c r="S139" s="95"/>
      <c r="T139" s="95"/>
    </row>
    <row r="140">
      <c r="J140" s="337"/>
      <c r="S140" s="95"/>
      <c r="T140" s="95"/>
    </row>
    <row r="141">
      <c r="J141" s="337"/>
      <c r="S141" s="95"/>
      <c r="T141" s="95"/>
    </row>
    <row r="142">
      <c r="J142" s="337"/>
      <c r="S142" s="95"/>
      <c r="T142" s="95"/>
    </row>
    <row r="143">
      <c r="J143" s="337"/>
      <c r="S143" s="95"/>
      <c r="T143" s="95"/>
    </row>
    <row r="144">
      <c r="J144" s="337"/>
      <c r="S144" s="95"/>
      <c r="T144" s="95"/>
    </row>
    <row r="145">
      <c r="J145" s="337"/>
      <c r="S145" s="95"/>
      <c r="T145" s="95"/>
    </row>
    <row r="146">
      <c r="J146" s="337"/>
      <c r="S146" s="95"/>
      <c r="T146" s="95"/>
    </row>
    <row r="147">
      <c r="J147" s="337"/>
      <c r="S147" s="95"/>
      <c r="T147" s="95"/>
    </row>
    <row r="148">
      <c r="J148" s="337"/>
      <c r="S148" s="95"/>
      <c r="T148" s="95"/>
    </row>
    <row r="149">
      <c r="J149" s="337"/>
      <c r="S149" s="95"/>
      <c r="T149" s="95"/>
    </row>
    <row r="150">
      <c r="J150" s="337"/>
      <c r="S150" s="95"/>
      <c r="T150" s="95"/>
    </row>
    <row r="151">
      <c r="J151" s="337"/>
      <c r="S151" s="95"/>
      <c r="T151" s="95"/>
    </row>
    <row r="152">
      <c r="J152" s="337"/>
      <c r="S152" s="95"/>
      <c r="T152" s="95"/>
    </row>
    <row r="153">
      <c r="J153" s="337"/>
      <c r="S153" s="95"/>
      <c r="T153" s="95"/>
    </row>
    <row r="154">
      <c r="J154" s="337"/>
      <c r="S154" s="95"/>
      <c r="T154" s="95"/>
    </row>
    <row r="155">
      <c r="J155" s="337"/>
      <c r="S155" s="95"/>
      <c r="T155" s="95"/>
    </row>
    <row r="156">
      <c r="J156" s="337"/>
      <c r="S156" s="95"/>
      <c r="T156" s="95"/>
    </row>
    <row r="157">
      <c r="J157" s="337"/>
      <c r="S157" s="95"/>
      <c r="T157" s="95"/>
    </row>
    <row r="158">
      <c r="J158" s="337"/>
      <c r="S158" s="95"/>
      <c r="T158" s="95"/>
    </row>
    <row r="159">
      <c r="J159" s="337"/>
      <c r="S159" s="95"/>
      <c r="T159" s="95"/>
    </row>
    <row r="160">
      <c r="J160" s="337"/>
      <c r="S160" s="95"/>
      <c r="T160" s="95"/>
    </row>
    <row r="161">
      <c r="J161" s="337"/>
      <c r="S161" s="95"/>
      <c r="T161" s="95"/>
    </row>
    <row r="162">
      <c r="J162" s="337"/>
      <c r="S162" s="95"/>
      <c r="T162" s="95"/>
    </row>
    <row r="163">
      <c r="J163" s="337"/>
      <c r="S163" s="95"/>
      <c r="T163" s="95"/>
    </row>
    <row r="164">
      <c r="J164" s="337"/>
      <c r="S164" s="95"/>
      <c r="T164" s="95"/>
    </row>
    <row r="165">
      <c r="J165" s="337"/>
      <c r="S165" s="95"/>
      <c r="T165" s="95"/>
    </row>
    <row r="166">
      <c r="J166" s="337"/>
      <c r="S166" s="95"/>
      <c r="T166" s="95"/>
    </row>
    <row r="167">
      <c r="J167" s="337"/>
      <c r="S167" s="95"/>
      <c r="T167" s="95"/>
    </row>
    <row r="168">
      <c r="J168" s="337"/>
      <c r="S168" s="95"/>
      <c r="T168" s="95"/>
    </row>
    <row r="169">
      <c r="J169" s="337"/>
      <c r="S169" s="95"/>
      <c r="T169" s="95"/>
    </row>
    <row r="170">
      <c r="J170" s="337"/>
      <c r="S170" s="95"/>
      <c r="T170" s="95"/>
    </row>
    <row r="171">
      <c r="J171" s="337"/>
      <c r="S171" s="95"/>
      <c r="T171" s="95"/>
    </row>
    <row r="172">
      <c r="J172" s="337"/>
      <c r="S172" s="95"/>
      <c r="T172" s="95"/>
    </row>
    <row r="173">
      <c r="J173" s="337"/>
      <c r="S173" s="95"/>
      <c r="T173" s="95"/>
    </row>
    <row r="174">
      <c r="J174" s="337"/>
      <c r="S174" s="95"/>
      <c r="T174" s="95"/>
    </row>
    <row r="175">
      <c r="J175" s="337"/>
      <c r="S175" s="95"/>
      <c r="T175" s="95"/>
    </row>
    <row r="176">
      <c r="J176" s="337"/>
      <c r="S176" s="95"/>
      <c r="T176" s="95"/>
    </row>
    <row r="177">
      <c r="J177" s="337"/>
      <c r="S177" s="95"/>
      <c r="T177" s="95"/>
    </row>
    <row r="178">
      <c r="J178" s="337"/>
      <c r="S178" s="95"/>
      <c r="T178" s="95"/>
    </row>
    <row r="179">
      <c r="J179" s="337"/>
      <c r="S179" s="95"/>
      <c r="T179" s="95"/>
    </row>
    <row r="180">
      <c r="J180" s="337"/>
      <c r="S180" s="95"/>
      <c r="T180" s="95"/>
    </row>
    <row r="181">
      <c r="J181" s="337"/>
      <c r="S181" s="95"/>
      <c r="T181" s="95"/>
    </row>
    <row r="182">
      <c r="J182" s="337"/>
      <c r="S182" s="95"/>
      <c r="T182" s="95"/>
    </row>
    <row r="183">
      <c r="J183" s="337"/>
      <c r="S183" s="95"/>
      <c r="T183" s="95"/>
    </row>
    <row r="184">
      <c r="J184" s="337"/>
      <c r="S184" s="95"/>
      <c r="T184" s="95"/>
    </row>
    <row r="185">
      <c r="J185" s="337"/>
      <c r="S185" s="95"/>
      <c r="T185" s="95"/>
    </row>
    <row r="186">
      <c r="J186" s="337"/>
      <c r="S186" s="95"/>
      <c r="T186" s="95"/>
    </row>
    <row r="187">
      <c r="J187" s="337"/>
      <c r="S187" s="95"/>
      <c r="T187" s="95"/>
    </row>
    <row r="188">
      <c r="J188" s="337"/>
      <c r="S188" s="95"/>
      <c r="T188" s="95"/>
    </row>
    <row r="189">
      <c r="J189" s="337"/>
      <c r="S189" s="95"/>
      <c r="T189" s="95"/>
    </row>
    <row r="190">
      <c r="J190" s="337"/>
      <c r="S190" s="95"/>
      <c r="T190" s="95"/>
    </row>
    <row r="191">
      <c r="J191" s="337"/>
      <c r="S191" s="95"/>
      <c r="T191" s="95"/>
    </row>
    <row r="192">
      <c r="J192" s="337"/>
      <c r="S192" s="95"/>
      <c r="T192" s="95"/>
    </row>
    <row r="193">
      <c r="J193" s="337"/>
      <c r="S193" s="95"/>
      <c r="T193" s="95"/>
    </row>
    <row r="194">
      <c r="J194" s="337"/>
      <c r="S194" s="95"/>
      <c r="T194" s="95"/>
    </row>
    <row r="195">
      <c r="J195" s="337"/>
      <c r="S195" s="95"/>
      <c r="T195" s="95"/>
    </row>
    <row r="196">
      <c r="J196" s="337"/>
      <c r="S196" s="95"/>
      <c r="T196" s="95"/>
    </row>
    <row r="197">
      <c r="J197" s="337"/>
      <c r="S197" s="95"/>
      <c r="T197" s="95"/>
    </row>
    <row r="198">
      <c r="J198" s="337"/>
      <c r="S198" s="95"/>
      <c r="T198" s="95"/>
    </row>
    <row r="199">
      <c r="J199" s="337"/>
      <c r="S199" s="95"/>
      <c r="T199" s="95"/>
    </row>
    <row r="200">
      <c r="J200" s="337"/>
      <c r="S200" s="95"/>
      <c r="T200" s="95"/>
    </row>
    <row r="201">
      <c r="J201" s="337"/>
      <c r="S201" s="95"/>
      <c r="T201" s="95"/>
    </row>
    <row r="202">
      <c r="J202" s="337"/>
      <c r="S202" s="95"/>
      <c r="T202" s="95"/>
    </row>
    <row r="203">
      <c r="J203" s="337"/>
      <c r="S203" s="95"/>
      <c r="T203" s="95"/>
    </row>
    <row r="204">
      <c r="J204" s="337"/>
      <c r="S204" s="95"/>
      <c r="T204" s="95"/>
    </row>
    <row r="205">
      <c r="J205" s="337"/>
      <c r="S205" s="95"/>
      <c r="T205" s="95"/>
    </row>
    <row r="206">
      <c r="J206" s="337"/>
      <c r="S206" s="95"/>
      <c r="T206" s="95"/>
    </row>
    <row r="207">
      <c r="J207" s="337"/>
      <c r="S207" s="95"/>
      <c r="T207" s="95"/>
    </row>
    <row r="208">
      <c r="J208" s="337"/>
      <c r="S208" s="95"/>
      <c r="T208" s="95"/>
    </row>
    <row r="209">
      <c r="J209" s="337"/>
      <c r="S209" s="95"/>
      <c r="T209" s="95"/>
    </row>
    <row r="210">
      <c r="J210" s="337"/>
      <c r="S210" s="95"/>
      <c r="T210" s="95"/>
    </row>
    <row r="211">
      <c r="J211" s="337"/>
      <c r="S211" s="95"/>
      <c r="T211" s="95"/>
    </row>
    <row r="212">
      <c r="J212" s="337"/>
      <c r="S212" s="95"/>
      <c r="T212" s="95"/>
    </row>
    <row r="213">
      <c r="J213" s="337"/>
      <c r="S213" s="95"/>
      <c r="T213" s="95"/>
    </row>
    <row r="214">
      <c r="J214" s="337"/>
      <c r="S214" s="95"/>
      <c r="T214" s="95"/>
    </row>
    <row r="215">
      <c r="J215" s="337"/>
      <c r="S215" s="95"/>
      <c r="T215" s="95"/>
    </row>
    <row r="216">
      <c r="J216" s="337"/>
      <c r="S216" s="95"/>
      <c r="T216" s="95"/>
    </row>
    <row r="217">
      <c r="J217" s="337"/>
      <c r="S217" s="95"/>
      <c r="T217" s="95"/>
    </row>
    <row r="218">
      <c r="J218" s="337"/>
      <c r="S218" s="95"/>
      <c r="T218" s="95"/>
    </row>
    <row r="219">
      <c r="J219" s="337"/>
      <c r="S219" s="95"/>
      <c r="T219" s="95"/>
    </row>
    <row r="220">
      <c r="J220" s="337"/>
      <c r="S220" s="95"/>
      <c r="T220" s="95"/>
    </row>
    <row r="221">
      <c r="J221" s="337"/>
      <c r="S221" s="95"/>
      <c r="T221" s="95"/>
    </row>
    <row r="222">
      <c r="J222" s="337"/>
      <c r="S222" s="95"/>
      <c r="T222" s="95"/>
    </row>
    <row r="223">
      <c r="J223" s="337"/>
      <c r="S223" s="95"/>
      <c r="T223" s="95"/>
    </row>
    <row r="224">
      <c r="J224" s="337"/>
      <c r="S224" s="95"/>
      <c r="T224" s="95"/>
    </row>
    <row r="225">
      <c r="J225" s="337"/>
      <c r="S225" s="95"/>
      <c r="T225" s="95"/>
    </row>
    <row r="226">
      <c r="J226" s="337"/>
      <c r="S226" s="95"/>
      <c r="T226" s="95"/>
    </row>
    <row r="227">
      <c r="J227" s="337"/>
      <c r="S227" s="95"/>
      <c r="T227" s="95"/>
    </row>
    <row r="228">
      <c r="J228" s="337"/>
      <c r="S228" s="95"/>
      <c r="T228" s="95"/>
    </row>
    <row r="229">
      <c r="J229" s="337"/>
      <c r="S229" s="95"/>
      <c r="T229" s="95"/>
    </row>
    <row r="230">
      <c r="J230" s="337"/>
      <c r="S230" s="95"/>
      <c r="T230" s="95"/>
    </row>
    <row r="231">
      <c r="J231" s="337"/>
      <c r="S231" s="95"/>
      <c r="T231" s="95"/>
    </row>
    <row r="232">
      <c r="J232" s="337"/>
      <c r="S232" s="95"/>
      <c r="T232" s="95"/>
    </row>
    <row r="233">
      <c r="J233" s="337"/>
      <c r="S233" s="95"/>
      <c r="T233" s="95"/>
    </row>
    <row r="234">
      <c r="J234" s="337"/>
      <c r="S234" s="95"/>
      <c r="T234" s="95"/>
    </row>
    <row r="235">
      <c r="J235" s="337"/>
      <c r="S235" s="95"/>
      <c r="T235" s="95"/>
    </row>
    <row r="236">
      <c r="J236" s="337"/>
      <c r="S236" s="95"/>
      <c r="T236" s="95"/>
    </row>
    <row r="237">
      <c r="J237" s="337"/>
      <c r="S237" s="95"/>
      <c r="T237" s="95"/>
    </row>
    <row r="238">
      <c r="J238" s="337"/>
      <c r="S238" s="95"/>
      <c r="T238" s="95"/>
    </row>
    <row r="239">
      <c r="J239" s="337"/>
      <c r="S239" s="95"/>
      <c r="T239" s="95"/>
    </row>
    <row r="240">
      <c r="J240" s="337"/>
      <c r="S240" s="95"/>
      <c r="T240" s="95"/>
    </row>
    <row r="241">
      <c r="J241" s="337"/>
      <c r="S241" s="95"/>
      <c r="T241" s="95"/>
    </row>
    <row r="242">
      <c r="J242" s="337"/>
      <c r="S242" s="95"/>
      <c r="T242" s="95"/>
    </row>
    <row r="243">
      <c r="J243" s="337"/>
      <c r="S243" s="95"/>
      <c r="T243" s="95"/>
    </row>
    <row r="244">
      <c r="J244" s="337"/>
      <c r="S244" s="95"/>
      <c r="T244" s="95"/>
    </row>
    <row r="245">
      <c r="J245" s="337"/>
      <c r="S245" s="95"/>
      <c r="T245" s="95"/>
    </row>
    <row r="246">
      <c r="J246" s="337"/>
      <c r="S246" s="95"/>
      <c r="T246" s="95"/>
    </row>
    <row r="247">
      <c r="J247" s="337"/>
      <c r="S247" s="95"/>
      <c r="T247" s="95"/>
    </row>
    <row r="248">
      <c r="J248" s="337"/>
      <c r="S248" s="95"/>
      <c r="T248" s="95"/>
    </row>
    <row r="249">
      <c r="J249" s="337"/>
      <c r="S249" s="95"/>
      <c r="T249" s="95"/>
    </row>
    <row r="250">
      <c r="J250" s="337"/>
      <c r="S250" s="95"/>
      <c r="T250" s="95"/>
    </row>
    <row r="251">
      <c r="J251" s="337"/>
      <c r="S251" s="95"/>
      <c r="T251" s="95"/>
    </row>
    <row r="252">
      <c r="J252" s="337"/>
      <c r="S252" s="95"/>
      <c r="T252" s="95"/>
    </row>
    <row r="253">
      <c r="J253" s="337"/>
      <c r="S253" s="95"/>
      <c r="T253" s="95"/>
    </row>
    <row r="254">
      <c r="J254" s="337"/>
      <c r="S254" s="95"/>
      <c r="T254" s="95"/>
    </row>
    <row r="255">
      <c r="J255" s="337"/>
      <c r="S255" s="95"/>
      <c r="T255" s="95"/>
    </row>
    <row r="256">
      <c r="J256" s="337"/>
      <c r="S256" s="95"/>
      <c r="T256" s="95"/>
    </row>
    <row r="257">
      <c r="J257" s="337"/>
      <c r="S257" s="95"/>
      <c r="T257" s="95"/>
    </row>
    <row r="258">
      <c r="J258" s="337"/>
      <c r="S258" s="95"/>
      <c r="T258" s="95"/>
    </row>
    <row r="259">
      <c r="J259" s="337"/>
      <c r="S259" s="95"/>
      <c r="T259" s="95"/>
    </row>
    <row r="260">
      <c r="J260" s="337"/>
      <c r="S260" s="95"/>
      <c r="T260" s="95"/>
    </row>
    <row r="261">
      <c r="J261" s="337"/>
      <c r="S261" s="95"/>
      <c r="T261" s="95"/>
    </row>
    <row r="262">
      <c r="J262" s="337"/>
      <c r="S262" s="95"/>
      <c r="T262" s="95"/>
    </row>
    <row r="263">
      <c r="J263" s="337"/>
      <c r="S263" s="95"/>
      <c r="T263" s="95"/>
    </row>
    <row r="264">
      <c r="J264" s="337"/>
      <c r="S264" s="95"/>
      <c r="T264" s="95"/>
    </row>
    <row r="265">
      <c r="J265" s="337"/>
      <c r="S265" s="95"/>
      <c r="T265" s="95"/>
    </row>
    <row r="266">
      <c r="J266" s="337"/>
      <c r="S266" s="95"/>
      <c r="T266" s="95"/>
    </row>
    <row r="267">
      <c r="J267" s="337"/>
      <c r="S267" s="95"/>
      <c r="T267" s="95"/>
    </row>
    <row r="268">
      <c r="J268" s="337"/>
      <c r="S268" s="95"/>
      <c r="T268" s="95"/>
    </row>
    <row r="269">
      <c r="J269" s="337"/>
      <c r="S269" s="95"/>
      <c r="T269" s="95"/>
    </row>
    <row r="270">
      <c r="J270" s="337"/>
      <c r="S270" s="95"/>
      <c r="T270" s="95"/>
    </row>
    <row r="271">
      <c r="J271" s="337"/>
      <c r="S271" s="95"/>
      <c r="T271" s="95"/>
    </row>
    <row r="272">
      <c r="J272" s="337"/>
      <c r="S272" s="95"/>
      <c r="T272" s="95"/>
    </row>
    <row r="273">
      <c r="J273" s="337"/>
      <c r="S273" s="95"/>
      <c r="T273" s="95"/>
    </row>
    <row r="274">
      <c r="J274" s="337"/>
      <c r="S274" s="95"/>
      <c r="T274" s="95"/>
    </row>
    <row r="275">
      <c r="J275" s="337"/>
      <c r="S275" s="95"/>
      <c r="T275" s="95"/>
    </row>
    <row r="276">
      <c r="J276" s="337"/>
      <c r="S276" s="95"/>
      <c r="T276" s="95"/>
    </row>
    <row r="277">
      <c r="J277" s="337"/>
      <c r="S277" s="95"/>
      <c r="T277" s="95"/>
    </row>
    <row r="278">
      <c r="J278" s="337"/>
      <c r="S278" s="95"/>
      <c r="T278" s="95"/>
    </row>
    <row r="279">
      <c r="J279" s="337"/>
      <c r="S279" s="95"/>
      <c r="T279" s="95"/>
    </row>
    <row r="280">
      <c r="J280" s="337"/>
      <c r="S280" s="95"/>
      <c r="T280" s="95"/>
    </row>
    <row r="281">
      <c r="J281" s="337"/>
      <c r="S281" s="95"/>
      <c r="T281" s="95"/>
    </row>
    <row r="282">
      <c r="J282" s="337"/>
      <c r="S282" s="95"/>
      <c r="T282" s="95"/>
    </row>
    <row r="283">
      <c r="J283" s="337"/>
      <c r="S283" s="95"/>
      <c r="T283" s="95"/>
    </row>
    <row r="284">
      <c r="J284" s="337"/>
      <c r="S284" s="95"/>
      <c r="T284" s="95"/>
    </row>
    <row r="285">
      <c r="J285" s="337"/>
      <c r="S285" s="95"/>
      <c r="T285" s="95"/>
    </row>
    <row r="286">
      <c r="J286" s="337"/>
      <c r="S286" s="95"/>
      <c r="T286" s="95"/>
    </row>
    <row r="287">
      <c r="J287" s="337"/>
      <c r="S287" s="95"/>
      <c r="T287" s="95"/>
    </row>
    <row r="288">
      <c r="J288" s="337"/>
      <c r="S288" s="95"/>
      <c r="T288" s="95"/>
    </row>
    <row r="289">
      <c r="J289" s="337"/>
      <c r="S289" s="95"/>
      <c r="T289" s="95"/>
    </row>
    <row r="290">
      <c r="J290" s="337"/>
      <c r="S290" s="95"/>
      <c r="T290" s="95"/>
    </row>
    <row r="291">
      <c r="J291" s="337"/>
      <c r="S291" s="95"/>
      <c r="T291" s="95"/>
    </row>
    <row r="292">
      <c r="J292" s="337"/>
      <c r="S292" s="95"/>
      <c r="T292" s="95"/>
    </row>
    <row r="293">
      <c r="J293" s="337"/>
      <c r="S293" s="95"/>
      <c r="T293" s="95"/>
    </row>
    <row r="294">
      <c r="J294" s="337"/>
      <c r="S294" s="95"/>
      <c r="T294" s="95"/>
    </row>
    <row r="295">
      <c r="J295" s="337"/>
      <c r="S295" s="95"/>
      <c r="T295" s="95"/>
    </row>
    <row r="296">
      <c r="J296" s="337"/>
      <c r="S296" s="95"/>
      <c r="T296" s="95"/>
    </row>
    <row r="297">
      <c r="J297" s="337"/>
      <c r="S297" s="95"/>
      <c r="T297" s="95"/>
    </row>
    <row r="298">
      <c r="J298" s="337"/>
      <c r="S298" s="95"/>
      <c r="T298" s="95"/>
    </row>
    <row r="299">
      <c r="J299" s="337"/>
      <c r="S299" s="95"/>
      <c r="T299" s="95"/>
    </row>
    <row r="300">
      <c r="J300" s="337"/>
      <c r="S300" s="95"/>
      <c r="T300" s="95"/>
    </row>
    <row r="301">
      <c r="J301" s="337"/>
      <c r="S301" s="95"/>
      <c r="T301" s="95"/>
    </row>
    <row r="302">
      <c r="J302" s="337"/>
      <c r="S302" s="95"/>
      <c r="T302" s="95"/>
    </row>
    <row r="303">
      <c r="J303" s="337"/>
      <c r="S303" s="95"/>
      <c r="T303" s="95"/>
    </row>
    <row r="304">
      <c r="J304" s="337"/>
      <c r="S304" s="95"/>
      <c r="T304" s="95"/>
    </row>
    <row r="305">
      <c r="J305" s="337"/>
      <c r="S305" s="95"/>
      <c r="T305" s="95"/>
    </row>
    <row r="306">
      <c r="J306" s="337"/>
      <c r="S306" s="95"/>
      <c r="T306" s="95"/>
    </row>
    <row r="307">
      <c r="J307" s="337"/>
      <c r="S307" s="95"/>
      <c r="T307" s="95"/>
    </row>
    <row r="308">
      <c r="J308" s="337"/>
      <c r="S308" s="95"/>
      <c r="T308" s="95"/>
    </row>
    <row r="309">
      <c r="J309" s="337"/>
      <c r="S309" s="95"/>
      <c r="T309" s="95"/>
    </row>
    <row r="310">
      <c r="J310" s="337"/>
      <c r="S310" s="95"/>
      <c r="T310" s="95"/>
    </row>
    <row r="311">
      <c r="J311" s="337"/>
      <c r="S311" s="95"/>
      <c r="T311" s="95"/>
    </row>
    <row r="312">
      <c r="J312" s="337"/>
      <c r="S312" s="95"/>
      <c r="T312" s="95"/>
    </row>
    <row r="313">
      <c r="J313" s="337"/>
      <c r="S313" s="95"/>
      <c r="T313" s="95"/>
    </row>
    <row r="314">
      <c r="J314" s="337"/>
      <c r="S314" s="95"/>
      <c r="T314" s="95"/>
    </row>
    <row r="315">
      <c r="J315" s="337"/>
      <c r="S315" s="95"/>
      <c r="T315" s="95"/>
    </row>
    <row r="316">
      <c r="J316" s="337"/>
      <c r="S316" s="95"/>
      <c r="T316" s="95"/>
    </row>
    <row r="317">
      <c r="J317" s="337"/>
      <c r="S317" s="95"/>
      <c r="T317" s="95"/>
    </row>
    <row r="318">
      <c r="J318" s="337"/>
      <c r="S318" s="95"/>
      <c r="T318" s="95"/>
    </row>
    <row r="319">
      <c r="J319" s="337"/>
      <c r="S319" s="95"/>
      <c r="T319" s="95"/>
    </row>
    <row r="320">
      <c r="J320" s="337"/>
      <c r="S320" s="95"/>
      <c r="T320" s="95"/>
    </row>
    <row r="321">
      <c r="J321" s="337"/>
      <c r="S321" s="95"/>
      <c r="T321" s="95"/>
    </row>
    <row r="322">
      <c r="J322" s="337"/>
      <c r="S322" s="95"/>
      <c r="T322" s="95"/>
    </row>
    <row r="323">
      <c r="J323" s="337"/>
      <c r="S323" s="95"/>
      <c r="T323" s="95"/>
    </row>
    <row r="324">
      <c r="J324" s="337"/>
      <c r="S324" s="95"/>
      <c r="T324" s="95"/>
    </row>
    <row r="325">
      <c r="J325" s="337"/>
      <c r="S325" s="95"/>
      <c r="T325" s="95"/>
    </row>
    <row r="326">
      <c r="J326" s="337"/>
      <c r="S326" s="95"/>
      <c r="T326" s="95"/>
    </row>
    <row r="327">
      <c r="J327" s="337"/>
      <c r="S327" s="95"/>
      <c r="T327" s="95"/>
    </row>
    <row r="328">
      <c r="J328" s="337"/>
      <c r="S328" s="95"/>
      <c r="T328" s="95"/>
    </row>
    <row r="329">
      <c r="J329" s="337"/>
      <c r="S329" s="95"/>
      <c r="T329" s="95"/>
    </row>
    <row r="330">
      <c r="J330" s="337"/>
      <c r="S330" s="95"/>
      <c r="T330" s="95"/>
    </row>
    <row r="331">
      <c r="J331" s="337"/>
      <c r="S331" s="95"/>
      <c r="T331" s="95"/>
    </row>
    <row r="332">
      <c r="J332" s="337"/>
      <c r="S332" s="95"/>
      <c r="T332" s="95"/>
    </row>
    <row r="333">
      <c r="J333" s="337"/>
      <c r="S333" s="95"/>
      <c r="T333" s="95"/>
    </row>
    <row r="334">
      <c r="J334" s="337"/>
      <c r="S334" s="95"/>
      <c r="T334" s="95"/>
    </row>
    <row r="335">
      <c r="J335" s="337"/>
      <c r="S335" s="95"/>
      <c r="T335" s="95"/>
    </row>
    <row r="336">
      <c r="J336" s="337"/>
      <c r="S336" s="95"/>
      <c r="T336" s="95"/>
    </row>
    <row r="337">
      <c r="J337" s="337"/>
      <c r="S337" s="95"/>
      <c r="T337" s="95"/>
    </row>
    <row r="338">
      <c r="J338" s="337"/>
      <c r="S338" s="95"/>
      <c r="T338" s="95"/>
    </row>
    <row r="339">
      <c r="J339" s="337"/>
      <c r="S339" s="95"/>
      <c r="T339" s="95"/>
    </row>
    <row r="340">
      <c r="J340" s="337"/>
      <c r="S340" s="95"/>
      <c r="T340" s="95"/>
    </row>
    <row r="341">
      <c r="J341" s="337"/>
      <c r="S341" s="95"/>
      <c r="T341" s="95"/>
    </row>
    <row r="342">
      <c r="J342" s="337"/>
      <c r="S342" s="95"/>
      <c r="T342" s="95"/>
    </row>
    <row r="343">
      <c r="J343" s="337"/>
      <c r="S343" s="95"/>
      <c r="T343" s="95"/>
    </row>
    <row r="344">
      <c r="J344" s="337"/>
      <c r="S344" s="95"/>
      <c r="T344" s="95"/>
    </row>
    <row r="345">
      <c r="J345" s="337"/>
      <c r="S345" s="95"/>
      <c r="T345" s="95"/>
    </row>
    <row r="346">
      <c r="J346" s="337"/>
      <c r="S346" s="95"/>
      <c r="T346" s="95"/>
    </row>
    <row r="347">
      <c r="J347" s="337"/>
      <c r="S347" s="95"/>
      <c r="T347" s="95"/>
    </row>
    <row r="348">
      <c r="J348" s="337"/>
      <c r="S348" s="95"/>
      <c r="T348" s="95"/>
    </row>
    <row r="349">
      <c r="J349" s="337"/>
      <c r="S349" s="95"/>
      <c r="T349" s="95"/>
    </row>
    <row r="350">
      <c r="J350" s="337"/>
      <c r="S350" s="95"/>
      <c r="T350" s="95"/>
    </row>
    <row r="351">
      <c r="J351" s="337"/>
      <c r="S351" s="95"/>
      <c r="T351" s="95"/>
    </row>
    <row r="352">
      <c r="J352" s="337"/>
      <c r="S352" s="95"/>
      <c r="T352" s="95"/>
    </row>
    <row r="353">
      <c r="J353" s="337"/>
      <c r="S353" s="95"/>
      <c r="T353" s="95"/>
    </row>
    <row r="354">
      <c r="J354" s="337"/>
      <c r="S354" s="95"/>
      <c r="T354" s="95"/>
    </row>
    <row r="355">
      <c r="J355" s="337"/>
      <c r="S355" s="95"/>
      <c r="T355" s="95"/>
    </row>
    <row r="356">
      <c r="J356" s="337"/>
      <c r="S356" s="95"/>
      <c r="T356" s="95"/>
    </row>
    <row r="357">
      <c r="J357" s="337"/>
      <c r="S357" s="95"/>
      <c r="T357" s="95"/>
    </row>
    <row r="358">
      <c r="J358" s="337"/>
      <c r="S358" s="95"/>
      <c r="T358" s="95"/>
    </row>
    <row r="359">
      <c r="J359" s="337"/>
      <c r="S359" s="95"/>
      <c r="T359" s="95"/>
    </row>
    <row r="360">
      <c r="J360" s="337"/>
      <c r="S360" s="95"/>
      <c r="T360" s="95"/>
    </row>
    <row r="361">
      <c r="J361" s="337"/>
      <c r="S361" s="95"/>
      <c r="T361" s="95"/>
    </row>
    <row r="362">
      <c r="J362" s="337"/>
      <c r="S362" s="95"/>
      <c r="T362" s="95"/>
    </row>
    <row r="363">
      <c r="J363" s="337"/>
      <c r="S363" s="95"/>
      <c r="T363" s="95"/>
    </row>
    <row r="364">
      <c r="J364" s="337"/>
      <c r="S364" s="95"/>
      <c r="T364" s="95"/>
    </row>
    <row r="365">
      <c r="J365" s="337"/>
      <c r="S365" s="95"/>
      <c r="T365" s="95"/>
    </row>
    <row r="366">
      <c r="J366" s="337"/>
      <c r="S366" s="95"/>
      <c r="T366" s="95"/>
    </row>
    <row r="367">
      <c r="J367" s="337"/>
      <c r="S367" s="95"/>
      <c r="T367" s="95"/>
    </row>
    <row r="368">
      <c r="J368" s="337"/>
      <c r="S368" s="95"/>
      <c r="T368" s="95"/>
    </row>
    <row r="369">
      <c r="J369" s="337"/>
      <c r="S369" s="95"/>
      <c r="T369" s="95"/>
    </row>
    <row r="370">
      <c r="J370" s="337"/>
      <c r="S370" s="95"/>
      <c r="T370" s="95"/>
    </row>
    <row r="371">
      <c r="J371" s="337"/>
      <c r="S371" s="95"/>
      <c r="T371" s="95"/>
    </row>
    <row r="372">
      <c r="J372" s="337"/>
      <c r="S372" s="95"/>
      <c r="T372" s="95"/>
    </row>
    <row r="373">
      <c r="J373" s="337"/>
      <c r="S373" s="95"/>
      <c r="T373" s="95"/>
    </row>
    <row r="374">
      <c r="J374" s="337"/>
      <c r="S374" s="95"/>
      <c r="T374" s="95"/>
    </row>
    <row r="375">
      <c r="J375" s="337"/>
      <c r="S375" s="95"/>
      <c r="T375" s="95"/>
    </row>
    <row r="376">
      <c r="J376" s="337"/>
      <c r="S376" s="95"/>
      <c r="T376" s="95"/>
    </row>
    <row r="377">
      <c r="J377" s="337"/>
      <c r="S377" s="95"/>
      <c r="T377" s="95"/>
    </row>
    <row r="378">
      <c r="J378" s="337"/>
      <c r="S378" s="95"/>
      <c r="T378" s="95"/>
    </row>
    <row r="379">
      <c r="J379" s="337"/>
      <c r="S379" s="95"/>
      <c r="T379" s="95"/>
    </row>
    <row r="380">
      <c r="J380" s="337"/>
      <c r="S380" s="95"/>
      <c r="T380" s="95"/>
    </row>
    <row r="381">
      <c r="J381" s="337"/>
      <c r="S381" s="95"/>
      <c r="T381" s="95"/>
    </row>
    <row r="382">
      <c r="J382" s="337"/>
      <c r="S382" s="95"/>
      <c r="T382" s="95"/>
    </row>
    <row r="383">
      <c r="J383" s="337"/>
      <c r="S383" s="95"/>
      <c r="T383" s="95"/>
    </row>
    <row r="384">
      <c r="J384" s="337"/>
      <c r="S384" s="95"/>
      <c r="T384" s="95"/>
    </row>
    <row r="385">
      <c r="J385" s="337"/>
      <c r="S385" s="95"/>
      <c r="T385" s="95"/>
    </row>
    <row r="386">
      <c r="J386" s="337"/>
      <c r="S386" s="95"/>
      <c r="T386" s="95"/>
    </row>
    <row r="387">
      <c r="J387" s="337"/>
      <c r="S387" s="95"/>
      <c r="T387" s="95"/>
    </row>
    <row r="388">
      <c r="J388" s="337"/>
      <c r="S388" s="95"/>
      <c r="T388" s="95"/>
    </row>
    <row r="389">
      <c r="J389" s="337"/>
      <c r="S389" s="95"/>
      <c r="T389" s="95"/>
    </row>
    <row r="390">
      <c r="J390" s="337"/>
      <c r="S390" s="95"/>
      <c r="T390" s="95"/>
    </row>
    <row r="391">
      <c r="J391" s="337"/>
      <c r="S391" s="95"/>
      <c r="T391" s="95"/>
    </row>
    <row r="392">
      <c r="J392" s="337"/>
      <c r="S392" s="95"/>
      <c r="T392" s="95"/>
    </row>
    <row r="393">
      <c r="J393" s="337"/>
      <c r="S393" s="95"/>
      <c r="T393" s="95"/>
    </row>
    <row r="394">
      <c r="J394" s="337"/>
      <c r="S394" s="95"/>
      <c r="T394" s="95"/>
    </row>
    <row r="395">
      <c r="J395" s="337"/>
      <c r="S395" s="95"/>
      <c r="T395" s="95"/>
    </row>
    <row r="396">
      <c r="J396" s="337"/>
      <c r="S396" s="95"/>
      <c r="T396" s="95"/>
    </row>
    <row r="397">
      <c r="J397" s="337"/>
      <c r="S397" s="95"/>
      <c r="T397" s="95"/>
    </row>
    <row r="398">
      <c r="J398" s="337"/>
      <c r="S398" s="95"/>
      <c r="T398" s="95"/>
    </row>
    <row r="399">
      <c r="J399" s="337"/>
      <c r="S399" s="95"/>
      <c r="T399" s="95"/>
    </row>
    <row r="400">
      <c r="J400" s="337"/>
      <c r="S400" s="95"/>
      <c r="T400" s="95"/>
    </row>
    <row r="401">
      <c r="J401" s="337"/>
      <c r="S401" s="95"/>
      <c r="T401" s="95"/>
    </row>
    <row r="402">
      <c r="J402" s="337"/>
      <c r="S402" s="95"/>
      <c r="T402" s="95"/>
    </row>
    <row r="403">
      <c r="J403" s="337"/>
      <c r="S403" s="95"/>
      <c r="T403" s="95"/>
    </row>
    <row r="404">
      <c r="J404" s="337"/>
      <c r="S404" s="95"/>
      <c r="T404" s="95"/>
    </row>
    <row r="405">
      <c r="J405" s="337"/>
      <c r="S405" s="95"/>
      <c r="T405" s="95"/>
    </row>
    <row r="406">
      <c r="J406" s="337"/>
      <c r="S406" s="95"/>
      <c r="T406" s="95"/>
    </row>
    <row r="407">
      <c r="J407" s="337"/>
      <c r="S407" s="95"/>
      <c r="T407" s="95"/>
    </row>
    <row r="408">
      <c r="J408" s="337"/>
      <c r="S408" s="95"/>
      <c r="T408" s="95"/>
    </row>
    <row r="409">
      <c r="J409" s="337"/>
      <c r="S409" s="95"/>
      <c r="T409" s="95"/>
    </row>
    <row r="410">
      <c r="J410" s="337"/>
      <c r="S410" s="95"/>
      <c r="T410" s="95"/>
    </row>
    <row r="411">
      <c r="J411" s="337"/>
      <c r="S411" s="95"/>
      <c r="T411" s="95"/>
    </row>
    <row r="412">
      <c r="J412" s="337"/>
      <c r="S412" s="95"/>
      <c r="T412" s="95"/>
    </row>
    <row r="413">
      <c r="J413" s="337"/>
      <c r="S413" s="95"/>
      <c r="T413" s="95"/>
    </row>
    <row r="414">
      <c r="J414" s="337"/>
      <c r="S414" s="95"/>
      <c r="T414" s="95"/>
    </row>
    <row r="415">
      <c r="J415" s="337"/>
      <c r="S415" s="95"/>
      <c r="T415" s="95"/>
    </row>
    <row r="416">
      <c r="J416" s="337"/>
      <c r="S416" s="95"/>
      <c r="T416" s="95"/>
    </row>
    <row r="417">
      <c r="J417" s="337"/>
      <c r="S417" s="95"/>
      <c r="T417" s="95"/>
    </row>
    <row r="418">
      <c r="J418" s="337"/>
      <c r="S418" s="95"/>
      <c r="T418" s="95"/>
    </row>
    <row r="419">
      <c r="J419" s="337"/>
      <c r="S419" s="95"/>
      <c r="T419" s="95"/>
    </row>
    <row r="420">
      <c r="J420" s="337"/>
      <c r="S420" s="95"/>
      <c r="T420" s="95"/>
    </row>
    <row r="421">
      <c r="J421" s="337"/>
      <c r="S421" s="95"/>
      <c r="T421" s="95"/>
    </row>
    <row r="422">
      <c r="J422" s="337"/>
      <c r="S422" s="95"/>
      <c r="T422" s="95"/>
    </row>
    <row r="423">
      <c r="J423" s="337"/>
      <c r="S423" s="95"/>
      <c r="T423" s="95"/>
    </row>
    <row r="424">
      <c r="J424" s="337"/>
      <c r="S424" s="95"/>
      <c r="T424" s="95"/>
    </row>
    <row r="425">
      <c r="J425" s="337"/>
      <c r="S425" s="95"/>
      <c r="T425" s="95"/>
    </row>
    <row r="426">
      <c r="J426" s="337"/>
      <c r="S426" s="95"/>
      <c r="T426" s="95"/>
    </row>
    <row r="427">
      <c r="J427" s="337"/>
      <c r="S427" s="95"/>
      <c r="T427" s="95"/>
    </row>
    <row r="428">
      <c r="J428" s="337"/>
      <c r="S428" s="95"/>
      <c r="T428" s="95"/>
    </row>
    <row r="429">
      <c r="J429" s="337"/>
      <c r="S429" s="95"/>
      <c r="T429" s="95"/>
    </row>
    <row r="430">
      <c r="J430" s="337"/>
      <c r="S430" s="95"/>
      <c r="T430" s="95"/>
    </row>
    <row r="431">
      <c r="J431" s="337"/>
      <c r="S431" s="95"/>
      <c r="T431" s="95"/>
    </row>
    <row r="432">
      <c r="J432" s="337"/>
      <c r="S432" s="95"/>
      <c r="T432" s="95"/>
    </row>
    <row r="433">
      <c r="J433" s="337"/>
      <c r="S433" s="95"/>
      <c r="T433" s="95"/>
    </row>
    <row r="434">
      <c r="J434" s="337"/>
      <c r="S434" s="95"/>
      <c r="T434" s="95"/>
    </row>
    <row r="435">
      <c r="J435" s="337"/>
      <c r="S435" s="95"/>
      <c r="T435" s="95"/>
    </row>
    <row r="436">
      <c r="J436" s="337"/>
      <c r="S436" s="95"/>
      <c r="T436" s="95"/>
    </row>
    <row r="437">
      <c r="J437" s="337"/>
      <c r="S437" s="95"/>
      <c r="T437" s="95"/>
    </row>
    <row r="438">
      <c r="J438" s="337"/>
      <c r="S438" s="95"/>
      <c r="T438" s="95"/>
    </row>
    <row r="439">
      <c r="J439" s="337"/>
      <c r="S439" s="95"/>
      <c r="T439" s="95"/>
    </row>
    <row r="440">
      <c r="J440" s="337"/>
      <c r="S440" s="95"/>
      <c r="T440" s="95"/>
    </row>
    <row r="441">
      <c r="J441" s="337"/>
      <c r="S441" s="95"/>
      <c r="T441" s="95"/>
    </row>
    <row r="442">
      <c r="J442" s="337"/>
      <c r="S442" s="95"/>
      <c r="T442" s="95"/>
    </row>
    <row r="443">
      <c r="J443" s="337"/>
      <c r="S443" s="95"/>
      <c r="T443" s="95"/>
    </row>
    <row r="444">
      <c r="J444" s="337"/>
      <c r="S444" s="95"/>
      <c r="T444" s="95"/>
    </row>
    <row r="445">
      <c r="J445" s="337"/>
      <c r="S445" s="95"/>
      <c r="T445" s="95"/>
    </row>
    <row r="446">
      <c r="J446" s="337"/>
      <c r="S446" s="95"/>
      <c r="T446" s="95"/>
    </row>
    <row r="447">
      <c r="J447" s="337"/>
      <c r="S447" s="95"/>
      <c r="T447" s="95"/>
    </row>
    <row r="448">
      <c r="J448" s="337"/>
      <c r="S448" s="95"/>
      <c r="T448" s="95"/>
    </row>
    <row r="449">
      <c r="J449" s="337"/>
      <c r="S449" s="95"/>
      <c r="T449" s="95"/>
    </row>
    <row r="450">
      <c r="J450" s="337"/>
      <c r="S450" s="95"/>
      <c r="T450" s="95"/>
    </row>
    <row r="451">
      <c r="J451" s="337"/>
      <c r="S451" s="95"/>
      <c r="T451" s="95"/>
    </row>
    <row r="452">
      <c r="J452" s="337"/>
      <c r="S452" s="95"/>
      <c r="T452" s="95"/>
    </row>
    <row r="453">
      <c r="J453" s="337"/>
      <c r="S453" s="95"/>
      <c r="T453" s="95"/>
    </row>
    <row r="454">
      <c r="J454" s="337"/>
      <c r="S454" s="95"/>
      <c r="T454" s="95"/>
    </row>
    <row r="455">
      <c r="J455" s="337"/>
      <c r="S455" s="95"/>
      <c r="T455" s="95"/>
    </row>
    <row r="456">
      <c r="J456" s="337"/>
      <c r="S456" s="95"/>
      <c r="T456" s="95"/>
    </row>
    <row r="457">
      <c r="J457" s="337"/>
      <c r="S457" s="95"/>
      <c r="T457" s="95"/>
    </row>
    <row r="458">
      <c r="J458" s="337"/>
      <c r="S458" s="95"/>
      <c r="T458" s="95"/>
    </row>
    <row r="459">
      <c r="J459" s="337"/>
      <c r="S459" s="95"/>
      <c r="T459" s="95"/>
    </row>
    <row r="460">
      <c r="J460" s="337"/>
      <c r="S460" s="95"/>
      <c r="T460" s="95"/>
    </row>
    <row r="461">
      <c r="J461" s="337"/>
      <c r="S461" s="95"/>
      <c r="T461" s="95"/>
    </row>
    <row r="462">
      <c r="J462" s="337"/>
      <c r="S462" s="95"/>
      <c r="T462" s="95"/>
    </row>
    <row r="463">
      <c r="J463" s="337"/>
      <c r="S463" s="95"/>
      <c r="T463" s="95"/>
    </row>
    <row r="464">
      <c r="J464" s="337"/>
      <c r="S464" s="95"/>
      <c r="T464" s="95"/>
    </row>
    <row r="465">
      <c r="J465" s="337"/>
      <c r="S465" s="95"/>
      <c r="T465" s="95"/>
    </row>
    <row r="466">
      <c r="J466" s="337"/>
      <c r="S466" s="95"/>
      <c r="T466" s="95"/>
    </row>
    <row r="467">
      <c r="J467" s="337"/>
      <c r="S467" s="95"/>
      <c r="T467" s="95"/>
    </row>
    <row r="468">
      <c r="J468" s="337"/>
      <c r="S468" s="95"/>
      <c r="T468" s="95"/>
    </row>
    <row r="469">
      <c r="J469" s="337"/>
      <c r="S469" s="95"/>
      <c r="T469" s="95"/>
    </row>
    <row r="470">
      <c r="J470" s="337"/>
      <c r="S470" s="95"/>
      <c r="T470" s="95"/>
    </row>
    <row r="471">
      <c r="J471" s="337"/>
      <c r="S471" s="95"/>
      <c r="T471" s="95"/>
    </row>
    <row r="472">
      <c r="J472" s="337"/>
      <c r="S472" s="95"/>
      <c r="T472" s="95"/>
    </row>
    <row r="473">
      <c r="J473" s="337"/>
      <c r="S473" s="95"/>
      <c r="T473" s="95"/>
    </row>
    <row r="474">
      <c r="J474" s="337"/>
      <c r="S474" s="95"/>
      <c r="T474" s="95"/>
    </row>
    <row r="475">
      <c r="J475" s="337"/>
      <c r="S475" s="95"/>
      <c r="T475" s="95"/>
    </row>
    <row r="476">
      <c r="J476" s="337"/>
      <c r="S476" s="95"/>
      <c r="T476" s="95"/>
    </row>
    <row r="477">
      <c r="J477" s="337"/>
      <c r="S477" s="95"/>
      <c r="T477" s="95"/>
    </row>
    <row r="478">
      <c r="J478" s="337"/>
      <c r="S478" s="95"/>
      <c r="T478" s="95"/>
    </row>
    <row r="479">
      <c r="J479" s="337"/>
      <c r="S479" s="95"/>
      <c r="T479" s="95"/>
    </row>
    <row r="480">
      <c r="J480" s="337"/>
      <c r="S480" s="95"/>
      <c r="T480" s="95"/>
    </row>
    <row r="481">
      <c r="J481" s="337"/>
      <c r="S481" s="95"/>
      <c r="T481" s="95"/>
    </row>
    <row r="482">
      <c r="J482" s="337"/>
      <c r="S482" s="95"/>
      <c r="T482" s="95"/>
    </row>
    <row r="483">
      <c r="J483" s="337"/>
      <c r="S483" s="95"/>
      <c r="T483" s="95"/>
    </row>
    <row r="484">
      <c r="J484" s="337"/>
      <c r="S484" s="95"/>
      <c r="T484" s="95"/>
    </row>
    <row r="485">
      <c r="J485" s="337"/>
      <c r="S485" s="95"/>
      <c r="T485" s="95"/>
    </row>
    <row r="486">
      <c r="J486" s="337"/>
      <c r="S486" s="95"/>
      <c r="T486" s="95"/>
    </row>
    <row r="487">
      <c r="J487" s="337"/>
      <c r="S487" s="95"/>
      <c r="T487" s="95"/>
    </row>
    <row r="488">
      <c r="J488" s="337"/>
      <c r="S488" s="95"/>
      <c r="T488" s="95"/>
    </row>
    <row r="489">
      <c r="J489" s="337"/>
      <c r="S489" s="95"/>
      <c r="T489" s="95"/>
    </row>
    <row r="490">
      <c r="J490" s="337"/>
      <c r="S490" s="95"/>
      <c r="T490" s="95"/>
    </row>
    <row r="491">
      <c r="J491" s="337"/>
      <c r="S491" s="95"/>
      <c r="T491" s="95"/>
    </row>
    <row r="492">
      <c r="J492" s="337"/>
      <c r="S492" s="95"/>
      <c r="T492" s="95"/>
    </row>
    <row r="493">
      <c r="J493" s="337"/>
      <c r="S493" s="95"/>
      <c r="T493" s="95"/>
    </row>
    <row r="494">
      <c r="J494" s="337"/>
      <c r="S494" s="95"/>
      <c r="T494" s="95"/>
    </row>
    <row r="495">
      <c r="J495" s="337"/>
      <c r="S495" s="95"/>
      <c r="T495" s="95"/>
    </row>
    <row r="496">
      <c r="J496" s="337"/>
      <c r="S496" s="95"/>
      <c r="T496" s="95"/>
    </row>
    <row r="497">
      <c r="J497" s="337"/>
      <c r="S497" s="95"/>
      <c r="T497" s="95"/>
    </row>
    <row r="498">
      <c r="J498" s="337"/>
      <c r="S498" s="95"/>
      <c r="T498" s="95"/>
    </row>
    <row r="499">
      <c r="J499" s="337"/>
      <c r="S499" s="95"/>
      <c r="T499" s="95"/>
    </row>
    <row r="500">
      <c r="J500" s="337"/>
      <c r="S500" s="95"/>
      <c r="T500" s="95"/>
    </row>
    <row r="501">
      <c r="J501" s="337"/>
      <c r="S501" s="95"/>
      <c r="T501" s="95"/>
    </row>
    <row r="502">
      <c r="J502" s="337"/>
      <c r="S502" s="95"/>
      <c r="T502" s="95"/>
    </row>
    <row r="503">
      <c r="J503" s="337"/>
      <c r="S503" s="95"/>
      <c r="T503" s="95"/>
    </row>
    <row r="504">
      <c r="J504" s="337"/>
      <c r="S504" s="95"/>
      <c r="T504" s="95"/>
    </row>
    <row r="505">
      <c r="J505" s="337"/>
      <c r="S505" s="95"/>
      <c r="T505" s="95"/>
    </row>
    <row r="506">
      <c r="J506" s="337"/>
      <c r="S506" s="95"/>
      <c r="T506" s="95"/>
    </row>
    <row r="507">
      <c r="J507" s="337"/>
      <c r="S507" s="95"/>
      <c r="T507" s="95"/>
    </row>
    <row r="508">
      <c r="J508" s="337"/>
      <c r="S508" s="95"/>
      <c r="T508" s="95"/>
    </row>
    <row r="509">
      <c r="J509" s="337"/>
      <c r="S509" s="95"/>
      <c r="T509" s="95"/>
    </row>
    <row r="510">
      <c r="J510" s="337"/>
      <c r="S510" s="95"/>
      <c r="T510" s="95"/>
    </row>
    <row r="511">
      <c r="J511" s="337"/>
      <c r="S511" s="95"/>
      <c r="T511" s="95"/>
    </row>
    <row r="512">
      <c r="J512" s="337"/>
      <c r="S512" s="95"/>
      <c r="T512" s="95"/>
    </row>
    <row r="513">
      <c r="J513" s="337"/>
      <c r="S513" s="95"/>
      <c r="T513" s="95"/>
    </row>
    <row r="514">
      <c r="J514" s="337"/>
      <c r="S514" s="95"/>
      <c r="T514" s="95"/>
    </row>
    <row r="515">
      <c r="J515" s="337"/>
      <c r="S515" s="95"/>
      <c r="T515" s="95"/>
    </row>
    <row r="516">
      <c r="J516" s="337"/>
      <c r="S516" s="95"/>
      <c r="T516" s="95"/>
    </row>
    <row r="517">
      <c r="J517" s="337"/>
      <c r="S517" s="95"/>
      <c r="T517" s="95"/>
    </row>
    <row r="518">
      <c r="J518" s="337"/>
      <c r="S518" s="95"/>
      <c r="T518" s="95"/>
    </row>
    <row r="519">
      <c r="J519" s="337"/>
      <c r="S519" s="95"/>
      <c r="T519" s="95"/>
    </row>
    <row r="520">
      <c r="J520" s="337"/>
      <c r="S520" s="95"/>
      <c r="T520" s="95"/>
    </row>
    <row r="521">
      <c r="J521" s="337"/>
      <c r="S521" s="95"/>
      <c r="T521" s="95"/>
    </row>
    <row r="522">
      <c r="J522" s="337"/>
      <c r="S522" s="95"/>
      <c r="T522" s="95"/>
    </row>
    <row r="523">
      <c r="J523" s="337"/>
      <c r="S523" s="95"/>
      <c r="T523" s="95"/>
    </row>
    <row r="524">
      <c r="J524" s="337"/>
      <c r="S524" s="95"/>
      <c r="T524" s="95"/>
    </row>
    <row r="525">
      <c r="J525" s="337"/>
      <c r="S525" s="95"/>
      <c r="T525" s="95"/>
    </row>
    <row r="526">
      <c r="J526" s="337"/>
      <c r="S526" s="95"/>
      <c r="T526" s="95"/>
    </row>
    <row r="527">
      <c r="J527" s="337"/>
      <c r="S527" s="95"/>
      <c r="T527" s="95"/>
    </row>
    <row r="528">
      <c r="J528" s="337"/>
      <c r="S528" s="95"/>
      <c r="T528" s="95"/>
    </row>
    <row r="529">
      <c r="J529" s="337"/>
      <c r="S529" s="95"/>
      <c r="T529" s="95"/>
    </row>
    <row r="530">
      <c r="J530" s="337"/>
      <c r="S530" s="95"/>
      <c r="T530" s="95"/>
    </row>
    <row r="531">
      <c r="J531" s="337"/>
      <c r="S531" s="95"/>
      <c r="T531" s="95"/>
    </row>
    <row r="532">
      <c r="J532" s="337"/>
      <c r="S532" s="95"/>
      <c r="T532" s="95"/>
    </row>
    <row r="533">
      <c r="J533" s="337"/>
      <c r="S533" s="95"/>
      <c r="T533" s="95"/>
    </row>
    <row r="534">
      <c r="J534" s="337"/>
      <c r="S534" s="95"/>
      <c r="T534" s="95"/>
    </row>
    <row r="535">
      <c r="J535" s="337"/>
      <c r="S535" s="95"/>
      <c r="T535" s="95"/>
    </row>
    <row r="536">
      <c r="J536" s="337"/>
      <c r="S536" s="95"/>
      <c r="T536" s="95"/>
    </row>
    <row r="537">
      <c r="J537" s="337"/>
      <c r="S537" s="95"/>
      <c r="T537" s="95"/>
    </row>
    <row r="538">
      <c r="J538" s="337"/>
      <c r="S538" s="95"/>
      <c r="T538" s="95"/>
    </row>
    <row r="539">
      <c r="J539" s="337"/>
      <c r="S539" s="95"/>
      <c r="T539" s="95"/>
    </row>
    <row r="540">
      <c r="J540" s="337"/>
      <c r="S540" s="95"/>
      <c r="T540" s="95"/>
    </row>
    <row r="541">
      <c r="J541" s="337"/>
      <c r="S541" s="95"/>
      <c r="T541" s="95"/>
    </row>
    <row r="542">
      <c r="J542" s="337"/>
      <c r="S542" s="95"/>
      <c r="T542" s="95"/>
    </row>
    <row r="543">
      <c r="J543" s="337"/>
      <c r="S543" s="95"/>
      <c r="T543" s="95"/>
    </row>
    <row r="544">
      <c r="J544" s="337"/>
      <c r="S544" s="95"/>
      <c r="T544" s="95"/>
    </row>
    <row r="545">
      <c r="J545" s="337"/>
      <c r="S545" s="95"/>
      <c r="T545" s="95"/>
    </row>
    <row r="546">
      <c r="J546" s="337"/>
      <c r="S546" s="95"/>
      <c r="T546" s="95"/>
    </row>
    <row r="547">
      <c r="J547" s="337"/>
      <c r="S547" s="95"/>
      <c r="T547" s="95"/>
    </row>
    <row r="548">
      <c r="J548" s="337"/>
      <c r="S548" s="95"/>
      <c r="T548" s="95"/>
    </row>
    <row r="549">
      <c r="J549" s="337"/>
      <c r="S549" s="95"/>
      <c r="T549" s="95"/>
    </row>
    <row r="550">
      <c r="J550" s="337"/>
      <c r="S550" s="95"/>
      <c r="T550" s="95"/>
    </row>
    <row r="551">
      <c r="J551" s="337"/>
      <c r="S551" s="95"/>
      <c r="T551" s="95"/>
    </row>
    <row r="552">
      <c r="J552" s="337"/>
      <c r="S552" s="95"/>
      <c r="T552" s="95"/>
    </row>
    <row r="553">
      <c r="J553" s="337"/>
      <c r="S553" s="95"/>
      <c r="T553" s="95"/>
    </row>
    <row r="554">
      <c r="J554" s="337"/>
      <c r="S554" s="95"/>
      <c r="T554" s="95"/>
    </row>
    <row r="555">
      <c r="J555" s="337"/>
      <c r="S555" s="95"/>
      <c r="T555" s="95"/>
    </row>
    <row r="556">
      <c r="J556" s="337"/>
      <c r="S556" s="95"/>
      <c r="T556" s="95"/>
    </row>
    <row r="557">
      <c r="J557" s="337"/>
      <c r="S557" s="95"/>
      <c r="T557" s="95"/>
    </row>
    <row r="558">
      <c r="J558" s="337"/>
      <c r="S558" s="95"/>
      <c r="T558" s="95"/>
    </row>
    <row r="559">
      <c r="J559" s="337"/>
      <c r="S559" s="95"/>
      <c r="T559" s="95"/>
    </row>
    <row r="560">
      <c r="J560" s="337"/>
      <c r="S560" s="95"/>
      <c r="T560" s="95"/>
    </row>
    <row r="561">
      <c r="J561" s="337"/>
      <c r="S561" s="95"/>
      <c r="T561" s="95"/>
    </row>
    <row r="562">
      <c r="J562" s="337"/>
      <c r="S562" s="95"/>
      <c r="T562" s="95"/>
    </row>
    <row r="563">
      <c r="J563" s="337"/>
      <c r="S563" s="95"/>
      <c r="T563" s="95"/>
    </row>
    <row r="564">
      <c r="J564" s="337"/>
      <c r="S564" s="95"/>
      <c r="T564" s="95"/>
    </row>
    <row r="565">
      <c r="J565" s="337"/>
      <c r="S565" s="95"/>
      <c r="T565" s="95"/>
    </row>
    <row r="566">
      <c r="J566" s="337"/>
      <c r="S566" s="95"/>
      <c r="T566" s="95"/>
    </row>
    <row r="567">
      <c r="J567" s="337"/>
      <c r="S567" s="95"/>
      <c r="T567" s="95"/>
    </row>
    <row r="568">
      <c r="J568" s="337"/>
      <c r="S568" s="95"/>
      <c r="T568" s="95"/>
    </row>
    <row r="569">
      <c r="J569" s="337"/>
      <c r="S569" s="95"/>
      <c r="T569" s="95"/>
    </row>
    <row r="570">
      <c r="J570" s="337"/>
      <c r="S570" s="95"/>
      <c r="T570" s="95"/>
    </row>
    <row r="571">
      <c r="J571" s="337"/>
      <c r="S571" s="95"/>
      <c r="T571" s="95"/>
    </row>
    <row r="572">
      <c r="J572" s="337"/>
      <c r="S572" s="95"/>
      <c r="T572" s="95"/>
    </row>
    <row r="573">
      <c r="J573" s="337"/>
      <c r="S573" s="95"/>
      <c r="T573" s="95"/>
    </row>
    <row r="574">
      <c r="J574" s="337"/>
      <c r="S574" s="95"/>
      <c r="T574" s="95"/>
    </row>
    <row r="575">
      <c r="J575" s="337"/>
      <c r="S575" s="95"/>
      <c r="T575" s="95"/>
    </row>
    <row r="576">
      <c r="J576" s="337"/>
      <c r="S576" s="95"/>
      <c r="T576" s="95"/>
    </row>
    <row r="577">
      <c r="J577" s="337"/>
      <c r="S577" s="95"/>
      <c r="T577" s="95"/>
    </row>
    <row r="578">
      <c r="J578" s="337"/>
      <c r="S578" s="95"/>
      <c r="T578" s="95"/>
    </row>
    <row r="579">
      <c r="J579" s="337"/>
      <c r="S579" s="95"/>
      <c r="T579" s="95"/>
    </row>
    <row r="580">
      <c r="J580" s="337"/>
      <c r="S580" s="95"/>
      <c r="T580" s="95"/>
    </row>
    <row r="581">
      <c r="J581" s="337"/>
      <c r="S581" s="95"/>
      <c r="T581" s="95"/>
    </row>
    <row r="582">
      <c r="J582" s="337"/>
      <c r="S582" s="95"/>
      <c r="T582" s="95"/>
    </row>
    <row r="583">
      <c r="J583" s="337"/>
      <c r="S583" s="95"/>
      <c r="T583" s="95"/>
    </row>
    <row r="584">
      <c r="J584" s="337"/>
      <c r="S584" s="95"/>
      <c r="T584" s="95"/>
    </row>
    <row r="585">
      <c r="J585" s="337"/>
      <c r="S585" s="95"/>
      <c r="T585" s="95"/>
    </row>
    <row r="586">
      <c r="J586" s="337"/>
      <c r="S586" s="95"/>
      <c r="T586" s="95"/>
    </row>
    <row r="587">
      <c r="J587" s="337"/>
      <c r="S587" s="95"/>
      <c r="T587" s="95"/>
    </row>
    <row r="588">
      <c r="J588" s="337"/>
      <c r="S588" s="95"/>
      <c r="T588" s="95"/>
    </row>
    <row r="589">
      <c r="J589" s="337"/>
      <c r="S589" s="95"/>
      <c r="T589" s="95"/>
    </row>
    <row r="590">
      <c r="J590" s="337"/>
      <c r="S590" s="95"/>
      <c r="T590" s="95"/>
    </row>
    <row r="591">
      <c r="J591" s="337"/>
      <c r="S591" s="95"/>
      <c r="T591" s="95"/>
    </row>
    <row r="592">
      <c r="J592" s="337"/>
      <c r="S592" s="95"/>
      <c r="T592" s="95"/>
    </row>
    <row r="593">
      <c r="J593" s="337"/>
      <c r="S593" s="95"/>
      <c r="T593" s="95"/>
    </row>
    <row r="594">
      <c r="J594" s="337"/>
      <c r="S594" s="95"/>
      <c r="T594" s="95"/>
    </row>
    <row r="595">
      <c r="J595" s="337"/>
      <c r="S595" s="95"/>
      <c r="T595" s="95"/>
    </row>
    <row r="596">
      <c r="J596" s="337"/>
      <c r="S596" s="95"/>
      <c r="T596" s="95"/>
    </row>
    <row r="597">
      <c r="J597" s="337"/>
      <c r="S597" s="95"/>
      <c r="T597" s="95"/>
    </row>
    <row r="598">
      <c r="J598" s="337"/>
      <c r="S598" s="95"/>
      <c r="T598" s="95"/>
    </row>
    <row r="599">
      <c r="J599" s="337"/>
      <c r="S599" s="95"/>
      <c r="T599" s="95"/>
    </row>
    <row r="600">
      <c r="J600" s="337"/>
      <c r="S600" s="95"/>
      <c r="T600" s="95"/>
    </row>
    <row r="601">
      <c r="J601" s="337"/>
      <c r="S601" s="95"/>
      <c r="T601" s="95"/>
    </row>
    <row r="602">
      <c r="J602" s="337"/>
      <c r="S602" s="95"/>
      <c r="T602" s="95"/>
    </row>
    <row r="603">
      <c r="J603" s="337"/>
      <c r="S603" s="95"/>
      <c r="T603" s="95"/>
    </row>
    <row r="604">
      <c r="J604" s="337"/>
      <c r="S604" s="95"/>
      <c r="T604" s="95"/>
    </row>
    <row r="605">
      <c r="J605" s="337"/>
      <c r="S605" s="95"/>
      <c r="T605" s="95"/>
    </row>
    <row r="606">
      <c r="J606" s="337"/>
      <c r="S606" s="95"/>
      <c r="T606" s="95"/>
    </row>
    <row r="607">
      <c r="J607" s="337"/>
      <c r="S607" s="95"/>
      <c r="T607" s="95"/>
    </row>
    <row r="608">
      <c r="J608" s="337"/>
      <c r="S608" s="95"/>
      <c r="T608" s="95"/>
    </row>
    <row r="609">
      <c r="J609" s="337"/>
      <c r="S609" s="95"/>
      <c r="T609" s="95"/>
    </row>
    <row r="610">
      <c r="J610" s="337"/>
      <c r="S610" s="95"/>
      <c r="T610" s="95"/>
    </row>
    <row r="611">
      <c r="J611" s="337"/>
      <c r="S611" s="95"/>
      <c r="T611" s="95"/>
    </row>
    <row r="612">
      <c r="J612" s="337"/>
      <c r="S612" s="95"/>
      <c r="T612" s="95"/>
    </row>
    <row r="613">
      <c r="J613" s="337"/>
      <c r="S613" s="95"/>
      <c r="T613" s="95"/>
    </row>
    <row r="614">
      <c r="J614" s="337"/>
      <c r="S614" s="95"/>
      <c r="T614" s="95"/>
    </row>
    <row r="615">
      <c r="J615" s="337"/>
      <c r="S615" s="95"/>
      <c r="T615" s="95"/>
    </row>
    <row r="616">
      <c r="J616" s="337"/>
      <c r="S616" s="95"/>
      <c r="T616" s="95"/>
    </row>
    <row r="617">
      <c r="J617" s="337"/>
      <c r="S617" s="95"/>
      <c r="T617" s="95"/>
    </row>
    <row r="618">
      <c r="J618" s="337"/>
      <c r="S618" s="95"/>
      <c r="T618" s="95"/>
    </row>
    <row r="619">
      <c r="J619" s="337"/>
      <c r="S619" s="95"/>
      <c r="T619" s="95"/>
    </row>
    <row r="620">
      <c r="J620" s="337"/>
      <c r="S620" s="95"/>
      <c r="T620" s="95"/>
    </row>
    <row r="621">
      <c r="J621" s="337"/>
      <c r="S621" s="95"/>
      <c r="T621" s="95"/>
    </row>
    <row r="622">
      <c r="J622" s="337"/>
      <c r="S622" s="95"/>
      <c r="T622" s="95"/>
    </row>
    <row r="623">
      <c r="J623" s="337"/>
      <c r="S623" s="95"/>
      <c r="T623" s="95"/>
    </row>
    <row r="624">
      <c r="J624" s="337"/>
      <c r="S624" s="95"/>
      <c r="T624" s="95"/>
    </row>
    <row r="625">
      <c r="J625" s="337"/>
      <c r="S625" s="95"/>
      <c r="T625" s="95"/>
    </row>
    <row r="626">
      <c r="J626" s="337"/>
      <c r="S626" s="95"/>
      <c r="T626" s="95"/>
    </row>
    <row r="627">
      <c r="J627" s="337"/>
      <c r="S627" s="95"/>
      <c r="T627" s="95"/>
    </row>
    <row r="628">
      <c r="J628" s="337"/>
      <c r="S628" s="95"/>
      <c r="T628" s="95"/>
    </row>
    <row r="629">
      <c r="J629" s="337"/>
      <c r="S629" s="95"/>
      <c r="T629" s="95"/>
    </row>
    <row r="630">
      <c r="J630" s="337"/>
      <c r="S630" s="95"/>
      <c r="T630" s="95"/>
    </row>
    <row r="631">
      <c r="J631" s="337"/>
      <c r="S631" s="95"/>
      <c r="T631" s="95"/>
    </row>
    <row r="632">
      <c r="J632" s="337"/>
      <c r="S632" s="95"/>
      <c r="T632" s="95"/>
    </row>
    <row r="633">
      <c r="J633" s="337"/>
      <c r="S633" s="95"/>
      <c r="T633" s="95"/>
    </row>
    <row r="634">
      <c r="J634" s="337"/>
      <c r="S634" s="95"/>
      <c r="T634" s="95"/>
    </row>
    <row r="635">
      <c r="J635" s="337"/>
      <c r="S635" s="95"/>
      <c r="T635" s="95"/>
    </row>
    <row r="636">
      <c r="J636" s="337"/>
      <c r="S636" s="95"/>
      <c r="T636" s="95"/>
    </row>
    <row r="637">
      <c r="J637" s="337"/>
      <c r="S637" s="95"/>
      <c r="T637" s="95"/>
    </row>
    <row r="638">
      <c r="J638" s="337"/>
      <c r="S638" s="95"/>
      <c r="T638" s="95"/>
    </row>
    <row r="639">
      <c r="J639" s="337"/>
      <c r="S639" s="95"/>
      <c r="T639" s="95"/>
    </row>
    <row r="640">
      <c r="J640" s="337"/>
      <c r="S640" s="95"/>
      <c r="T640" s="95"/>
    </row>
    <row r="641">
      <c r="J641" s="337"/>
      <c r="S641" s="95"/>
      <c r="T641" s="95"/>
    </row>
    <row r="642">
      <c r="J642" s="337"/>
      <c r="S642" s="95"/>
      <c r="T642" s="95"/>
    </row>
    <row r="643">
      <c r="J643" s="337"/>
      <c r="S643" s="95"/>
      <c r="T643" s="95"/>
    </row>
    <row r="644">
      <c r="J644" s="337"/>
      <c r="S644" s="95"/>
      <c r="T644" s="95"/>
    </row>
    <row r="645">
      <c r="J645" s="337"/>
      <c r="S645" s="95"/>
      <c r="T645" s="95"/>
    </row>
    <row r="646">
      <c r="J646" s="337"/>
      <c r="S646" s="95"/>
      <c r="T646" s="95"/>
    </row>
    <row r="647">
      <c r="J647" s="337"/>
      <c r="S647" s="95"/>
      <c r="T647" s="95"/>
    </row>
    <row r="648">
      <c r="J648" s="337"/>
      <c r="S648" s="95"/>
      <c r="T648" s="95"/>
    </row>
    <row r="649">
      <c r="J649" s="337"/>
      <c r="S649" s="95"/>
      <c r="T649" s="95"/>
    </row>
    <row r="650">
      <c r="J650" s="337"/>
      <c r="S650" s="95"/>
      <c r="T650" s="95"/>
    </row>
    <row r="651">
      <c r="J651" s="337"/>
      <c r="S651" s="95"/>
      <c r="T651" s="95"/>
    </row>
    <row r="652">
      <c r="J652" s="337"/>
      <c r="S652" s="95"/>
      <c r="T652" s="95"/>
    </row>
    <row r="653">
      <c r="J653" s="337"/>
      <c r="S653" s="95"/>
      <c r="T653" s="95"/>
    </row>
    <row r="654">
      <c r="J654" s="337"/>
      <c r="S654" s="95"/>
      <c r="T654" s="95"/>
    </row>
    <row r="655">
      <c r="J655" s="337"/>
      <c r="S655" s="95"/>
      <c r="T655" s="95"/>
    </row>
    <row r="656">
      <c r="J656" s="337"/>
      <c r="S656" s="95"/>
      <c r="T656" s="95"/>
    </row>
    <row r="657">
      <c r="J657" s="337"/>
      <c r="S657" s="95"/>
      <c r="T657" s="95"/>
    </row>
    <row r="658">
      <c r="J658" s="337"/>
      <c r="S658" s="95"/>
      <c r="T658" s="95"/>
    </row>
    <row r="659">
      <c r="J659" s="337"/>
      <c r="S659" s="95"/>
      <c r="T659" s="95"/>
    </row>
    <row r="660">
      <c r="J660" s="337"/>
      <c r="S660" s="95"/>
      <c r="T660" s="95"/>
    </row>
    <row r="661">
      <c r="J661" s="337"/>
      <c r="S661" s="95"/>
      <c r="T661" s="95"/>
    </row>
    <row r="662">
      <c r="J662" s="337"/>
      <c r="S662" s="95"/>
      <c r="T662" s="95"/>
    </row>
    <row r="663">
      <c r="J663" s="337"/>
      <c r="S663" s="95"/>
      <c r="T663" s="95"/>
    </row>
    <row r="664">
      <c r="J664" s="337"/>
      <c r="S664" s="95"/>
      <c r="T664" s="95"/>
    </row>
    <row r="665">
      <c r="J665" s="337"/>
      <c r="S665" s="95"/>
      <c r="T665" s="95"/>
    </row>
    <row r="666">
      <c r="J666" s="337"/>
      <c r="S666" s="95"/>
      <c r="T666" s="95"/>
    </row>
    <row r="667">
      <c r="J667" s="337"/>
      <c r="S667" s="95"/>
      <c r="T667" s="95"/>
    </row>
    <row r="668">
      <c r="J668" s="337"/>
      <c r="S668" s="95"/>
      <c r="T668" s="95"/>
    </row>
    <row r="669">
      <c r="J669" s="337"/>
      <c r="S669" s="95"/>
      <c r="T669" s="95"/>
    </row>
    <row r="670">
      <c r="J670" s="337"/>
      <c r="S670" s="95"/>
      <c r="T670" s="95"/>
    </row>
    <row r="671">
      <c r="J671" s="337"/>
      <c r="S671" s="95"/>
      <c r="T671" s="95"/>
    </row>
    <row r="672">
      <c r="J672" s="337"/>
      <c r="S672" s="95"/>
      <c r="T672" s="95"/>
    </row>
    <row r="673">
      <c r="J673" s="337"/>
      <c r="S673" s="95"/>
      <c r="T673" s="95"/>
    </row>
    <row r="674">
      <c r="J674" s="337"/>
      <c r="S674" s="95"/>
      <c r="T674" s="95"/>
    </row>
    <row r="675">
      <c r="J675" s="337"/>
      <c r="S675" s="95"/>
      <c r="T675" s="95"/>
    </row>
    <row r="676">
      <c r="J676" s="337"/>
      <c r="S676" s="95"/>
      <c r="T676" s="95"/>
    </row>
    <row r="677">
      <c r="J677" s="337"/>
      <c r="S677" s="95"/>
      <c r="T677" s="95"/>
    </row>
    <row r="678">
      <c r="J678" s="337"/>
      <c r="S678" s="95"/>
      <c r="T678" s="95"/>
    </row>
    <row r="679">
      <c r="J679" s="337"/>
      <c r="S679" s="95"/>
      <c r="T679" s="95"/>
    </row>
    <row r="680">
      <c r="J680" s="337"/>
      <c r="S680" s="95"/>
      <c r="T680" s="95"/>
    </row>
    <row r="681">
      <c r="J681" s="337"/>
      <c r="S681" s="95"/>
      <c r="T681" s="95"/>
    </row>
    <row r="682">
      <c r="J682" s="337"/>
      <c r="S682" s="95"/>
      <c r="T682" s="95"/>
    </row>
    <row r="683">
      <c r="J683" s="337"/>
      <c r="S683" s="95"/>
      <c r="T683" s="95"/>
    </row>
    <row r="684">
      <c r="J684" s="337"/>
      <c r="S684" s="95"/>
      <c r="T684" s="95"/>
    </row>
    <row r="685">
      <c r="J685" s="337"/>
      <c r="S685" s="95"/>
      <c r="T685" s="95"/>
    </row>
    <row r="686">
      <c r="J686" s="337"/>
      <c r="S686" s="95"/>
      <c r="T686" s="95"/>
    </row>
    <row r="687">
      <c r="J687" s="337"/>
      <c r="S687" s="95"/>
      <c r="T687" s="95"/>
    </row>
    <row r="688">
      <c r="J688" s="337"/>
      <c r="S688" s="95"/>
      <c r="T688" s="95"/>
    </row>
    <row r="689">
      <c r="J689" s="337"/>
      <c r="S689" s="95"/>
      <c r="T689" s="95"/>
    </row>
    <row r="690">
      <c r="J690" s="337"/>
      <c r="S690" s="95"/>
      <c r="T690" s="95"/>
    </row>
    <row r="691">
      <c r="J691" s="337"/>
      <c r="S691" s="95"/>
      <c r="T691" s="95"/>
    </row>
    <row r="692">
      <c r="J692" s="337"/>
      <c r="S692" s="95"/>
      <c r="T692" s="95"/>
    </row>
    <row r="693">
      <c r="J693" s="337"/>
      <c r="S693" s="95"/>
      <c r="T693" s="95"/>
    </row>
    <row r="694">
      <c r="J694" s="337"/>
      <c r="S694" s="95"/>
      <c r="T694" s="95"/>
    </row>
    <row r="695">
      <c r="J695" s="337"/>
      <c r="S695" s="95"/>
      <c r="T695" s="95"/>
    </row>
    <row r="696">
      <c r="J696" s="337"/>
      <c r="S696" s="95"/>
      <c r="T696" s="95"/>
    </row>
    <row r="697">
      <c r="J697" s="337"/>
      <c r="S697" s="95"/>
      <c r="T697" s="95"/>
    </row>
    <row r="698">
      <c r="J698" s="337"/>
      <c r="S698" s="95"/>
      <c r="T698" s="95"/>
    </row>
    <row r="699">
      <c r="J699" s="337"/>
      <c r="S699" s="95"/>
      <c r="T699" s="95"/>
    </row>
    <row r="700">
      <c r="J700" s="337"/>
      <c r="S700" s="95"/>
      <c r="T700" s="95"/>
    </row>
    <row r="701">
      <c r="J701" s="337"/>
      <c r="S701" s="95"/>
      <c r="T701" s="95"/>
    </row>
    <row r="702">
      <c r="J702" s="337"/>
      <c r="S702" s="95"/>
      <c r="T702" s="95"/>
    </row>
    <row r="703">
      <c r="J703" s="337"/>
      <c r="S703" s="95"/>
      <c r="T703" s="95"/>
    </row>
    <row r="704">
      <c r="J704" s="337"/>
      <c r="S704" s="95"/>
      <c r="T704" s="95"/>
    </row>
    <row r="705">
      <c r="J705" s="337"/>
      <c r="S705" s="95"/>
      <c r="T705" s="95"/>
    </row>
    <row r="706">
      <c r="J706" s="337"/>
      <c r="S706" s="95"/>
      <c r="T706" s="95"/>
    </row>
    <row r="707">
      <c r="J707" s="337"/>
      <c r="S707" s="95"/>
      <c r="T707" s="95"/>
    </row>
    <row r="708">
      <c r="J708" s="337"/>
      <c r="S708" s="95"/>
      <c r="T708" s="95"/>
    </row>
    <row r="709">
      <c r="J709" s="337"/>
      <c r="S709" s="95"/>
      <c r="T709" s="95"/>
    </row>
    <row r="710">
      <c r="J710" s="337"/>
      <c r="S710" s="95"/>
      <c r="T710" s="95"/>
    </row>
    <row r="711">
      <c r="J711" s="337"/>
      <c r="S711" s="95"/>
      <c r="T711" s="95"/>
    </row>
    <row r="712">
      <c r="J712" s="337"/>
      <c r="S712" s="95"/>
      <c r="T712" s="95"/>
    </row>
    <row r="713">
      <c r="J713" s="337"/>
      <c r="S713" s="95"/>
      <c r="T713" s="95"/>
    </row>
    <row r="714">
      <c r="J714" s="337"/>
      <c r="S714" s="95"/>
      <c r="T714" s="95"/>
    </row>
    <row r="715">
      <c r="J715" s="337"/>
      <c r="S715" s="95"/>
      <c r="T715" s="95"/>
    </row>
    <row r="716">
      <c r="J716" s="337"/>
      <c r="S716" s="95"/>
      <c r="T716" s="95"/>
    </row>
    <row r="717">
      <c r="J717" s="337"/>
      <c r="S717" s="95"/>
      <c r="T717" s="95"/>
    </row>
    <row r="718">
      <c r="J718" s="337"/>
      <c r="S718" s="95"/>
      <c r="T718" s="95"/>
    </row>
    <row r="719">
      <c r="J719" s="337"/>
      <c r="S719" s="95"/>
      <c r="T719" s="95"/>
    </row>
    <row r="720">
      <c r="J720" s="337"/>
      <c r="S720" s="95"/>
      <c r="T720" s="95"/>
    </row>
    <row r="721">
      <c r="J721" s="337"/>
      <c r="S721" s="95"/>
      <c r="T721" s="95"/>
    </row>
    <row r="722">
      <c r="J722" s="337"/>
      <c r="S722" s="95"/>
      <c r="T722" s="95"/>
    </row>
    <row r="723">
      <c r="J723" s="337"/>
      <c r="S723" s="95"/>
      <c r="T723" s="95"/>
    </row>
    <row r="724">
      <c r="J724" s="337"/>
      <c r="S724" s="95"/>
      <c r="T724" s="95"/>
    </row>
    <row r="725">
      <c r="J725" s="337"/>
      <c r="S725" s="95"/>
      <c r="T725" s="95"/>
    </row>
    <row r="726">
      <c r="J726" s="337"/>
      <c r="S726" s="95"/>
      <c r="T726" s="95"/>
    </row>
    <row r="727">
      <c r="J727" s="337"/>
      <c r="S727" s="95"/>
      <c r="T727" s="95"/>
    </row>
    <row r="728">
      <c r="J728" s="337"/>
      <c r="S728" s="95"/>
      <c r="T728" s="95"/>
    </row>
    <row r="729">
      <c r="J729" s="337"/>
      <c r="S729" s="95"/>
      <c r="T729" s="95"/>
    </row>
    <row r="730">
      <c r="J730" s="337"/>
      <c r="S730" s="95"/>
      <c r="T730" s="95"/>
    </row>
    <row r="731">
      <c r="J731" s="337"/>
      <c r="S731" s="95"/>
      <c r="T731" s="95"/>
    </row>
    <row r="732">
      <c r="J732" s="337"/>
      <c r="S732" s="95"/>
      <c r="T732" s="95"/>
    </row>
    <row r="733">
      <c r="J733" s="337"/>
      <c r="S733" s="95"/>
      <c r="T733" s="95"/>
    </row>
    <row r="734">
      <c r="J734" s="337"/>
      <c r="S734" s="95"/>
      <c r="T734" s="95"/>
    </row>
    <row r="735">
      <c r="J735" s="337"/>
      <c r="S735" s="95"/>
      <c r="T735" s="95"/>
    </row>
    <row r="736">
      <c r="J736" s="337"/>
      <c r="S736" s="95"/>
      <c r="T736" s="95"/>
    </row>
    <row r="737">
      <c r="J737" s="337"/>
      <c r="S737" s="95"/>
      <c r="T737" s="95"/>
    </row>
    <row r="738">
      <c r="J738" s="337"/>
      <c r="S738" s="95"/>
      <c r="T738" s="95"/>
    </row>
    <row r="739">
      <c r="J739" s="337"/>
      <c r="S739" s="95"/>
      <c r="T739" s="95"/>
    </row>
    <row r="740">
      <c r="J740" s="337"/>
      <c r="S740" s="95"/>
      <c r="T740" s="95"/>
    </row>
    <row r="741">
      <c r="J741" s="337"/>
      <c r="S741" s="95"/>
      <c r="T741" s="95"/>
    </row>
    <row r="742">
      <c r="J742" s="337"/>
      <c r="S742" s="95"/>
      <c r="T742" s="95"/>
    </row>
    <row r="743">
      <c r="J743" s="337"/>
      <c r="S743" s="95"/>
      <c r="T743" s="95"/>
    </row>
    <row r="744">
      <c r="J744" s="337"/>
      <c r="S744" s="95"/>
      <c r="T744" s="95"/>
    </row>
    <row r="745">
      <c r="J745" s="337"/>
      <c r="S745" s="95"/>
      <c r="T745" s="95"/>
    </row>
    <row r="746">
      <c r="J746" s="337"/>
      <c r="S746" s="95"/>
      <c r="T746" s="95"/>
    </row>
    <row r="747">
      <c r="J747" s="337"/>
      <c r="S747" s="95"/>
      <c r="T747" s="95"/>
    </row>
    <row r="748">
      <c r="J748" s="337"/>
      <c r="S748" s="95"/>
      <c r="T748" s="95"/>
    </row>
    <row r="749">
      <c r="J749" s="337"/>
      <c r="S749" s="95"/>
      <c r="T749" s="95"/>
    </row>
    <row r="750">
      <c r="J750" s="337"/>
      <c r="S750" s="95"/>
      <c r="T750" s="95"/>
    </row>
    <row r="751">
      <c r="J751" s="337"/>
      <c r="S751" s="95"/>
      <c r="T751" s="95"/>
    </row>
    <row r="752">
      <c r="J752" s="337"/>
      <c r="S752" s="95"/>
      <c r="T752" s="95"/>
    </row>
    <row r="753">
      <c r="J753" s="337"/>
      <c r="S753" s="95"/>
      <c r="T753" s="95"/>
    </row>
    <row r="754">
      <c r="J754" s="337"/>
      <c r="S754" s="95"/>
      <c r="T754" s="95"/>
    </row>
    <row r="755">
      <c r="J755" s="337"/>
      <c r="S755" s="95"/>
      <c r="T755" s="95"/>
    </row>
    <row r="756">
      <c r="J756" s="337"/>
      <c r="S756" s="95"/>
      <c r="T756" s="95"/>
    </row>
    <row r="757">
      <c r="J757" s="337"/>
      <c r="S757" s="95"/>
      <c r="T757" s="95"/>
    </row>
    <row r="758">
      <c r="J758" s="337"/>
      <c r="S758" s="95"/>
      <c r="T758" s="95"/>
    </row>
    <row r="759">
      <c r="J759" s="337"/>
      <c r="S759" s="95"/>
      <c r="T759" s="95"/>
    </row>
    <row r="760">
      <c r="J760" s="337"/>
      <c r="S760" s="95"/>
      <c r="T760" s="95"/>
    </row>
    <row r="761">
      <c r="J761" s="337"/>
      <c r="S761" s="95"/>
      <c r="T761" s="95"/>
    </row>
    <row r="762">
      <c r="J762" s="337"/>
      <c r="S762" s="95"/>
      <c r="T762" s="95"/>
    </row>
    <row r="763">
      <c r="J763" s="337"/>
      <c r="S763" s="95"/>
      <c r="T763" s="95"/>
    </row>
    <row r="764">
      <c r="J764" s="337"/>
      <c r="S764" s="95"/>
      <c r="T764" s="95"/>
    </row>
    <row r="765">
      <c r="J765" s="337"/>
      <c r="S765" s="95"/>
      <c r="T765" s="95"/>
    </row>
    <row r="766">
      <c r="J766" s="337"/>
      <c r="S766" s="95"/>
      <c r="T766" s="95"/>
    </row>
    <row r="767">
      <c r="J767" s="337"/>
      <c r="S767" s="95"/>
      <c r="T767" s="95"/>
    </row>
    <row r="768">
      <c r="J768" s="337"/>
      <c r="S768" s="95"/>
      <c r="T768" s="95"/>
    </row>
    <row r="769">
      <c r="J769" s="337"/>
      <c r="S769" s="95"/>
      <c r="T769" s="95"/>
    </row>
    <row r="770">
      <c r="J770" s="337"/>
      <c r="S770" s="95"/>
      <c r="T770" s="95"/>
    </row>
    <row r="771">
      <c r="J771" s="337"/>
      <c r="S771" s="95"/>
      <c r="T771" s="95"/>
    </row>
    <row r="772">
      <c r="J772" s="337"/>
      <c r="S772" s="95"/>
      <c r="T772" s="95"/>
    </row>
    <row r="773">
      <c r="J773" s="337"/>
      <c r="S773" s="95"/>
      <c r="T773" s="95"/>
    </row>
    <row r="774">
      <c r="J774" s="337"/>
      <c r="S774" s="95"/>
      <c r="T774" s="95"/>
    </row>
    <row r="775">
      <c r="J775" s="337"/>
      <c r="S775" s="95"/>
      <c r="T775" s="95"/>
    </row>
    <row r="776">
      <c r="J776" s="337"/>
      <c r="S776" s="95"/>
      <c r="T776" s="95"/>
    </row>
    <row r="777">
      <c r="J777" s="337"/>
      <c r="S777" s="95"/>
      <c r="T777" s="95"/>
    </row>
    <row r="778">
      <c r="J778" s="337"/>
      <c r="S778" s="95"/>
      <c r="T778" s="95"/>
    </row>
    <row r="779">
      <c r="J779" s="337"/>
      <c r="S779" s="95"/>
      <c r="T779" s="95"/>
    </row>
    <row r="780">
      <c r="J780" s="337"/>
      <c r="S780" s="95"/>
      <c r="T780" s="95"/>
    </row>
    <row r="781">
      <c r="J781" s="337"/>
      <c r="S781" s="95"/>
      <c r="T781" s="95"/>
    </row>
    <row r="782">
      <c r="J782" s="337"/>
      <c r="S782" s="95"/>
      <c r="T782" s="95"/>
    </row>
    <row r="783">
      <c r="J783" s="337"/>
      <c r="S783" s="95"/>
      <c r="T783" s="95"/>
    </row>
    <row r="784">
      <c r="J784" s="337"/>
      <c r="S784" s="95"/>
      <c r="T784" s="95"/>
    </row>
    <row r="785">
      <c r="J785" s="337"/>
      <c r="S785" s="95"/>
      <c r="T785" s="95"/>
    </row>
    <row r="786">
      <c r="J786" s="337"/>
      <c r="S786" s="95"/>
      <c r="T786" s="95"/>
    </row>
    <row r="787">
      <c r="J787" s="337"/>
      <c r="S787" s="95"/>
      <c r="T787" s="95"/>
    </row>
    <row r="788">
      <c r="J788" s="337"/>
      <c r="S788" s="95"/>
      <c r="T788" s="95"/>
    </row>
    <row r="789">
      <c r="J789" s="337"/>
      <c r="S789" s="95"/>
      <c r="T789" s="95"/>
    </row>
    <row r="790">
      <c r="J790" s="337"/>
      <c r="S790" s="95"/>
      <c r="T790" s="95"/>
    </row>
    <row r="791">
      <c r="J791" s="337"/>
      <c r="S791" s="95"/>
      <c r="T791" s="95"/>
    </row>
    <row r="792">
      <c r="J792" s="337"/>
      <c r="S792" s="95"/>
      <c r="T792" s="95"/>
    </row>
    <row r="793">
      <c r="J793" s="337"/>
      <c r="S793" s="95"/>
      <c r="T793" s="95"/>
    </row>
    <row r="794">
      <c r="J794" s="337"/>
      <c r="S794" s="95"/>
      <c r="T794" s="95"/>
    </row>
    <row r="795">
      <c r="J795" s="337"/>
      <c r="S795" s="95"/>
      <c r="T795" s="95"/>
    </row>
    <row r="796">
      <c r="J796" s="337"/>
      <c r="S796" s="95"/>
      <c r="T796" s="95"/>
    </row>
    <row r="797">
      <c r="J797" s="337"/>
      <c r="S797" s="95"/>
      <c r="T797" s="95"/>
    </row>
    <row r="798">
      <c r="J798" s="337"/>
      <c r="S798" s="95"/>
      <c r="T798" s="95"/>
    </row>
    <row r="799">
      <c r="J799" s="337"/>
      <c r="S799" s="95"/>
      <c r="T799" s="95"/>
    </row>
    <row r="800">
      <c r="J800" s="337"/>
      <c r="S800" s="95"/>
      <c r="T800" s="95"/>
    </row>
    <row r="801">
      <c r="J801" s="337"/>
      <c r="S801" s="95"/>
      <c r="T801" s="95"/>
    </row>
    <row r="802">
      <c r="J802" s="337"/>
      <c r="S802" s="95"/>
      <c r="T802" s="95"/>
    </row>
    <row r="803">
      <c r="J803" s="337"/>
      <c r="S803" s="95"/>
      <c r="T803" s="95"/>
    </row>
    <row r="804">
      <c r="J804" s="337"/>
      <c r="S804" s="95"/>
      <c r="T804" s="95"/>
    </row>
    <row r="805">
      <c r="J805" s="337"/>
      <c r="S805" s="95"/>
      <c r="T805" s="95"/>
    </row>
    <row r="806">
      <c r="J806" s="337"/>
      <c r="S806" s="95"/>
      <c r="T806" s="95"/>
    </row>
    <row r="807">
      <c r="J807" s="337"/>
      <c r="S807" s="95"/>
      <c r="T807" s="95"/>
    </row>
    <row r="808">
      <c r="J808" s="337"/>
      <c r="S808" s="95"/>
      <c r="T808" s="95"/>
    </row>
    <row r="809">
      <c r="J809" s="337"/>
      <c r="S809" s="95"/>
      <c r="T809" s="95"/>
    </row>
    <row r="810">
      <c r="J810" s="337"/>
      <c r="S810" s="95"/>
      <c r="T810" s="95"/>
    </row>
    <row r="811">
      <c r="J811" s="337"/>
      <c r="S811" s="95"/>
      <c r="T811" s="95"/>
    </row>
    <row r="812">
      <c r="J812" s="337"/>
      <c r="S812" s="95"/>
      <c r="T812" s="95"/>
    </row>
    <row r="813">
      <c r="J813" s="337"/>
      <c r="S813" s="95"/>
      <c r="T813" s="95"/>
    </row>
    <row r="814">
      <c r="J814" s="337"/>
      <c r="S814" s="95"/>
      <c r="T814" s="95"/>
    </row>
    <row r="815">
      <c r="J815" s="337"/>
      <c r="S815" s="95"/>
      <c r="T815" s="95"/>
    </row>
    <row r="816">
      <c r="J816" s="337"/>
      <c r="S816" s="95"/>
      <c r="T816" s="95"/>
    </row>
    <row r="817">
      <c r="J817" s="337"/>
      <c r="S817" s="95"/>
      <c r="T817" s="95"/>
    </row>
    <row r="818">
      <c r="J818" s="337"/>
      <c r="S818" s="95"/>
      <c r="T818" s="95"/>
    </row>
    <row r="819">
      <c r="J819" s="337"/>
      <c r="S819" s="95"/>
      <c r="T819" s="95"/>
    </row>
    <row r="820">
      <c r="J820" s="337"/>
      <c r="S820" s="95"/>
      <c r="T820" s="95"/>
    </row>
    <row r="821">
      <c r="J821" s="337"/>
      <c r="S821" s="95"/>
      <c r="T821" s="95"/>
    </row>
    <row r="822">
      <c r="J822" s="337"/>
      <c r="S822" s="95"/>
      <c r="T822" s="95"/>
    </row>
    <row r="823">
      <c r="J823" s="337"/>
      <c r="S823" s="95"/>
      <c r="T823" s="95"/>
    </row>
    <row r="824">
      <c r="J824" s="337"/>
      <c r="S824" s="95"/>
      <c r="T824" s="95"/>
    </row>
    <row r="825">
      <c r="J825" s="337"/>
      <c r="S825" s="95"/>
      <c r="T825" s="95"/>
    </row>
    <row r="826">
      <c r="J826" s="337"/>
      <c r="S826" s="95"/>
      <c r="T826" s="95"/>
    </row>
    <row r="827">
      <c r="J827" s="337"/>
      <c r="S827" s="95"/>
      <c r="T827" s="95"/>
    </row>
    <row r="828">
      <c r="J828" s="337"/>
      <c r="S828" s="95"/>
      <c r="T828" s="95"/>
    </row>
    <row r="829">
      <c r="J829" s="337"/>
      <c r="S829" s="95"/>
      <c r="T829" s="95"/>
    </row>
    <row r="830">
      <c r="J830" s="337"/>
      <c r="S830" s="95"/>
      <c r="T830" s="95"/>
    </row>
    <row r="831">
      <c r="J831" s="337"/>
      <c r="S831" s="95"/>
      <c r="T831" s="95"/>
    </row>
    <row r="832">
      <c r="J832" s="337"/>
      <c r="S832" s="95"/>
      <c r="T832" s="95"/>
    </row>
    <row r="833">
      <c r="J833" s="337"/>
      <c r="S833" s="95"/>
      <c r="T833" s="95"/>
    </row>
    <row r="834">
      <c r="J834" s="337"/>
      <c r="S834" s="95"/>
      <c r="T834" s="95"/>
    </row>
    <row r="835">
      <c r="J835" s="337"/>
      <c r="S835" s="95"/>
      <c r="T835" s="95"/>
    </row>
    <row r="836">
      <c r="J836" s="337"/>
      <c r="S836" s="95"/>
      <c r="T836" s="95"/>
    </row>
    <row r="837">
      <c r="J837" s="337"/>
      <c r="S837" s="95"/>
      <c r="T837" s="95"/>
    </row>
    <row r="838">
      <c r="J838" s="337"/>
      <c r="S838" s="95"/>
      <c r="T838" s="95"/>
    </row>
    <row r="839">
      <c r="J839" s="337"/>
      <c r="S839" s="95"/>
      <c r="T839" s="95"/>
    </row>
    <row r="840">
      <c r="J840" s="337"/>
      <c r="S840" s="95"/>
      <c r="T840" s="95"/>
    </row>
    <row r="841">
      <c r="J841" s="337"/>
      <c r="S841" s="95"/>
      <c r="T841" s="95"/>
    </row>
    <row r="842">
      <c r="J842" s="337"/>
      <c r="S842" s="95"/>
      <c r="T842" s="95"/>
    </row>
    <row r="843">
      <c r="J843" s="337"/>
      <c r="S843" s="95"/>
      <c r="T843" s="95"/>
    </row>
    <row r="844">
      <c r="J844" s="337"/>
      <c r="S844" s="95"/>
      <c r="T844" s="95"/>
    </row>
    <row r="845">
      <c r="J845" s="337"/>
      <c r="S845" s="95"/>
      <c r="T845" s="95"/>
    </row>
    <row r="846">
      <c r="J846" s="337"/>
      <c r="S846" s="95"/>
      <c r="T846" s="95"/>
    </row>
    <row r="847">
      <c r="J847" s="337"/>
      <c r="S847" s="95"/>
      <c r="T847" s="95"/>
    </row>
    <row r="848">
      <c r="J848" s="337"/>
      <c r="S848" s="95"/>
      <c r="T848" s="95"/>
    </row>
    <row r="849">
      <c r="J849" s="337"/>
      <c r="S849" s="95"/>
      <c r="T849" s="95"/>
    </row>
    <row r="850">
      <c r="J850" s="337"/>
      <c r="S850" s="95"/>
      <c r="T850" s="95"/>
    </row>
    <row r="851">
      <c r="J851" s="337"/>
      <c r="S851" s="95"/>
      <c r="T851" s="95"/>
    </row>
    <row r="852">
      <c r="J852" s="337"/>
      <c r="S852" s="95"/>
      <c r="T852" s="95"/>
    </row>
    <row r="853">
      <c r="J853" s="337"/>
      <c r="S853" s="95"/>
      <c r="T853" s="95"/>
    </row>
    <row r="854">
      <c r="J854" s="337"/>
      <c r="S854" s="95"/>
      <c r="T854" s="95"/>
    </row>
    <row r="855">
      <c r="J855" s="337"/>
      <c r="S855" s="95"/>
      <c r="T855" s="95"/>
    </row>
    <row r="856">
      <c r="J856" s="337"/>
      <c r="S856" s="95"/>
      <c r="T856" s="95"/>
    </row>
    <row r="857">
      <c r="J857" s="337"/>
      <c r="S857" s="95"/>
      <c r="T857" s="95"/>
    </row>
    <row r="858">
      <c r="J858" s="337"/>
      <c r="S858" s="95"/>
      <c r="T858" s="95"/>
    </row>
    <row r="859">
      <c r="J859" s="337"/>
      <c r="S859" s="95"/>
      <c r="T859" s="95"/>
    </row>
    <row r="860">
      <c r="J860" s="337"/>
      <c r="S860" s="95"/>
      <c r="T860" s="95"/>
    </row>
    <row r="861">
      <c r="J861" s="337"/>
      <c r="S861" s="95"/>
      <c r="T861" s="95"/>
    </row>
    <row r="862">
      <c r="J862" s="337"/>
      <c r="S862" s="95"/>
      <c r="T862" s="95"/>
    </row>
    <row r="863">
      <c r="J863" s="337"/>
      <c r="S863" s="95"/>
      <c r="T863" s="95"/>
    </row>
    <row r="864">
      <c r="J864" s="337"/>
      <c r="S864" s="95"/>
      <c r="T864" s="95"/>
    </row>
    <row r="865">
      <c r="J865" s="337"/>
      <c r="S865" s="95"/>
      <c r="T865" s="95"/>
    </row>
    <row r="866">
      <c r="J866" s="337"/>
      <c r="S866" s="95"/>
      <c r="T866" s="95"/>
    </row>
    <row r="867">
      <c r="J867" s="337"/>
      <c r="S867" s="95"/>
      <c r="T867" s="95"/>
    </row>
    <row r="868">
      <c r="J868" s="337"/>
      <c r="S868" s="95"/>
      <c r="T868" s="95"/>
    </row>
    <row r="869">
      <c r="J869" s="337"/>
      <c r="S869" s="95"/>
      <c r="T869" s="95"/>
    </row>
    <row r="870">
      <c r="J870" s="337"/>
      <c r="S870" s="95"/>
      <c r="T870" s="95"/>
    </row>
    <row r="871">
      <c r="J871" s="337"/>
      <c r="S871" s="95"/>
      <c r="T871" s="95"/>
    </row>
    <row r="872">
      <c r="J872" s="337"/>
      <c r="S872" s="95"/>
      <c r="T872" s="95"/>
    </row>
    <row r="873">
      <c r="J873" s="337"/>
      <c r="S873" s="95"/>
      <c r="T873" s="95"/>
    </row>
    <row r="874">
      <c r="J874" s="337"/>
      <c r="S874" s="95"/>
      <c r="T874" s="95"/>
    </row>
    <row r="875">
      <c r="J875" s="337"/>
      <c r="S875" s="95"/>
      <c r="T875" s="95"/>
    </row>
    <row r="876">
      <c r="J876" s="337"/>
      <c r="S876" s="95"/>
      <c r="T876" s="95"/>
    </row>
    <row r="877">
      <c r="J877" s="337"/>
      <c r="S877" s="95"/>
      <c r="T877" s="95"/>
    </row>
    <row r="878">
      <c r="J878" s="337"/>
      <c r="S878" s="95"/>
      <c r="T878" s="95"/>
    </row>
    <row r="879">
      <c r="J879" s="337"/>
      <c r="S879" s="95"/>
      <c r="T879" s="95"/>
    </row>
    <row r="880">
      <c r="J880" s="337"/>
      <c r="S880" s="95"/>
      <c r="T880" s="95"/>
    </row>
    <row r="881">
      <c r="J881" s="337"/>
      <c r="S881" s="95"/>
      <c r="T881" s="95"/>
    </row>
    <row r="882">
      <c r="J882" s="337"/>
      <c r="S882" s="95"/>
      <c r="T882" s="95"/>
    </row>
    <row r="883">
      <c r="J883" s="337"/>
      <c r="S883" s="95"/>
      <c r="T883" s="95"/>
    </row>
    <row r="884">
      <c r="J884" s="337"/>
      <c r="S884" s="95"/>
      <c r="T884" s="95"/>
    </row>
    <row r="885">
      <c r="J885" s="337"/>
      <c r="S885" s="95"/>
      <c r="T885" s="95"/>
    </row>
    <row r="886">
      <c r="J886" s="337"/>
      <c r="S886" s="95"/>
      <c r="T886" s="95"/>
    </row>
    <row r="887">
      <c r="J887" s="337"/>
      <c r="S887" s="95"/>
      <c r="T887" s="95"/>
    </row>
    <row r="888">
      <c r="J888" s="337"/>
      <c r="S888" s="95"/>
      <c r="T888" s="95"/>
    </row>
    <row r="889">
      <c r="J889" s="337"/>
      <c r="S889" s="95"/>
      <c r="T889" s="95"/>
    </row>
    <row r="890">
      <c r="J890" s="337"/>
      <c r="S890" s="95"/>
      <c r="T890" s="95"/>
    </row>
    <row r="891">
      <c r="J891" s="337"/>
      <c r="S891" s="95"/>
      <c r="T891" s="95"/>
    </row>
    <row r="892">
      <c r="J892" s="337"/>
      <c r="S892" s="95"/>
      <c r="T892" s="95"/>
    </row>
    <row r="893">
      <c r="J893" s="337"/>
      <c r="S893" s="95"/>
      <c r="T893" s="95"/>
    </row>
    <row r="894">
      <c r="J894" s="337"/>
      <c r="S894" s="95"/>
      <c r="T894" s="95"/>
    </row>
    <row r="895">
      <c r="J895" s="337"/>
      <c r="S895" s="95"/>
      <c r="T895" s="95"/>
    </row>
    <row r="896">
      <c r="J896" s="337"/>
      <c r="S896" s="95"/>
      <c r="T896" s="95"/>
    </row>
    <row r="897">
      <c r="J897" s="337"/>
      <c r="S897" s="95"/>
      <c r="T897" s="95"/>
    </row>
    <row r="898">
      <c r="J898" s="337"/>
      <c r="S898" s="95"/>
      <c r="T898" s="95"/>
    </row>
    <row r="899">
      <c r="J899" s="337"/>
      <c r="S899" s="95"/>
      <c r="T899" s="95"/>
    </row>
    <row r="900">
      <c r="J900" s="337"/>
      <c r="S900" s="95"/>
      <c r="T900" s="95"/>
    </row>
    <row r="901">
      <c r="J901" s="337"/>
      <c r="S901" s="95"/>
      <c r="T901" s="95"/>
    </row>
    <row r="902">
      <c r="J902" s="337"/>
      <c r="S902" s="95"/>
      <c r="T902" s="95"/>
    </row>
    <row r="903">
      <c r="J903" s="337"/>
      <c r="S903" s="95"/>
      <c r="T903" s="95"/>
    </row>
    <row r="904">
      <c r="J904" s="337"/>
      <c r="S904" s="95"/>
      <c r="T904" s="95"/>
    </row>
  </sheetData>
  <customSheetViews>
    <customSheetView guid="{438BEA2F-537D-4020-94A9-EC6F394A4A06}" filter="1" showAutoFilter="1">
      <autoFilter ref="$A$1:$Z$904">
        <filterColumn colId="8">
          <filters blank="1">
            <filter val="Test Result:"/>
            <filter val="PASS"/>
          </filters>
        </filterColumn>
        <filterColumn colId="9">
          <filters blank="1">
            <filter val="Notes:"/>
            <filter val="Hospital in bucket node( NPI: 1821007881, 1578560504, 1225323983, 1063422053, 1073587119, 1689691214, 1679592380,                                           1912905548)"/>
            <filter val="LTCH NOT in bucket: NPI: 1962580803, 1174716955, 1003858390, 1447320676, 1093713521, 1235110768&#10;Service Lines in bucket: &quot;Ear, Nose &amp; Throat&quot;,  &quot;Cancer Care&quot;, &quot;Podiatry&quot;, &quot;Other&quot;, &quot;Transplant&quot;, &quot;Women's Health&quot;, &quot;Dermatology&quot;"/>
          </filters>
        </filterColumn>
      </autoFilter>
    </customSheetView>
  </customSheetViews>
  <conditionalFormatting sqref="F2:H2">
    <cfRule type="containsText" dxfId="1" priority="1" operator="containsText" text="Pass">
      <formula>NOT(ISERROR(SEARCH(("Pass"),(F2))))</formula>
    </cfRule>
  </conditionalFormatting>
  <conditionalFormatting sqref="F2:H2">
    <cfRule type="containsText" dxfId="2" priority="2" operator="containsText" text="Fail">
      <formula>NOT(ISERROR(SEARCH(("Fail"),(F2))))</formula>
    </cfRule>
  </conditionalFormatting>
  <conditionalFormatting sqref="F4:I75 F77:I112 L95:L112 F114:I904">
    <cfRule type="containsText" dxfId="10" priority="3" operator="containsText" text="Pass">
      <formula>NOT(ISERROR(SEARCH(("Pass"),(F4))))</formula>
    </cfRule>
  </conditionalFormatting>
  <conditionalFormatting sqref="F1:I2 F4:I75 F77:I112 L95:L112 F114:I904">
    <cfRule type="containsText" dxfId="8" priority="4" operator="containsText" text="Fail">
      <formula>NOT(ISERROR(SEARCH(("Fail"),(F1))))</formula>
    </cfRule>
  </conditionalFormatting>
  <hyperlinks>
    <hyperlink r:id="rId1" ref="E1"/>
  </hyperlinks>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6.14"/>
    <col customWidth="1" min="2" max="2" width="21.71"/>
    <col customWidth="1" min="3" max="3" width="18.0"/>
    <col customWidth="1" min="4" max="4" width="62.71"/>
    <col customWidth="1" min="5" max="5" width="39.43"/>
    <col customWidth="1" min="6" max="8" width="12.43"/>
    <col customWidth="1" min="9" max="10" width="33.57"/>
    <col customWidth="1" min="11" max="11" width="25.86"/>
    <col customWidth="1" min="12" max="12" width="21.29"/>
    <col customWidth="1" min="13" max="13" width="14.14"/>
    <col customWidth="1" min="14" max="15" width="19.86"/>
    <col customWidth="1" min="16" max="17" width="21.43"/>
    <col customWidth="1" min="18" max="18" width="10.14"/>
    <col customWidth="1" min="19" max="20" width="15.29"/>
    <col customWidth="1" min="21" max="21" width="39.43"/>
    <col customWidth="1" min="22" max="22" width="5.43"/>
    <col customWidth="1" min="23" max="23" width="10.29"/>
    <col customWidth="1" min="24" max="24" width="9.14"/>
    <col customWidth="1" min="25" max="25" width="11.0"/>
    <col customWidth="1" min="26" max="26" width="10.86"/>
    <col customWidth="1" min="27" max="27" width="19.57"/>
    <col customWidth="1" min="28" max="28" width="13.0"/>
    <col customWidth="1" min="29" max="42" width="39.43"/>
  </cols>
  <sheetData>
    <row r="1">
      <c r="A1" s="1584" t="s">
        <v>9104</v>
      </c>
      <c r="B1" s="136" t="s">
        <v>9105</v>
      </c>
      <c r="C1" s="1585"/>
      <c r="D1" s="1586" t="s">
        <v>9106</v>
      </c>
      <c r="E1" s="1780" t="s">
        <v>9107</v>
      </c>
      <c r="F1" s="513"/>
      <c r="G1" s="513"/>
      <c r="H1" s="513"/>
      <c r="I1" s="514"/>
      <c r="J1" s="514"/>
      <c r="K1" s="513"/>
      <c r="L1" s="1585"/>
      <c r="M1" s="1781"/>
      <c r="N1" s="1781"/>
      <c r="O1" s="1781"/>
      <c r="P1" s="1781"/>
      <c r="Q1" s="1781"/>
      <c r="R1" s="1781"/>
      <c r="S1" s="1782"/>
      <c r="T1" s="1627"/>
      <c r="U1" s="752"/>
      <c r="V1" s="752"/>
      <c r="W1" s="752"/>
      <c r="X1" s="752"/>
      <c r="Y1" s="752"/>
      <c r="Z1" s="752"/>
      <c r="AA1" s="752"/>
      <c r="AB1" s="752"/>
      <c r="AC1" s="752"/>
      <c r="AD1" s="752"/>
      <c r="AE1" s="752"/>
      <c r="AF1" s="752"/>
      <c r="AG1" s="752"/>
      <c r="AH1" s="752"/>
      <c r="AI1" s="752"/>
      <c r="AJ1" s="752"/>
      <c r="AK1" s="752"/>
      <c r="AL1" s="752"/>
      <c r="AM1" s="752"/>
      <c r="AN1" s="752"/>
      <c r="AO1" s="752"/>
      <c r="AP1" s="752"/>
    </row>
    <row r="2">
      <c r="A2" s="1591" t="s">
        <v>9108</v>
      </c>
      <c r="B2" s="155" t="s">
        <v>9769</v>
      </c>
      <c r="C2" s="1592" t="s">
        <v>61</v>
      </c>
      <c r="D2" s="770" t="s">
        <v>9110</v>
      </c>
      <c r="E2" s="1593" t="s">
        <v>9770</v>
      </c>
      <c r="F2" s="247" t="s">
        <v>65</v>
      </c>
      <c r="G2" s="1364" t="s">
        <v>66</v>
      </c>
      <c r="H2" s="770" t="s">
        <v>9112</v>
      </c>
      <c r="I2" s="770" t="s">
        <v>9710</v>
      </c>
      <c r="J2" s="770" t="s">
        <v>9772</v>
      </c>
      <c r="K2" s="770" t="s">
        <v>9115</v>
      </c>
      <c r="L2" s="770" t="s">
        <v>9116</v>
      </c>
      <c r="M2" s="745" t="s">
        <v>72</v>
      </c>
      <c r="N2" s="745" t="s">
        <v>73</v>
      </c>
      <c r="O2" s="745" t="s">
        <v>74</v>
      </c>
      <c r="P2" s="69" t="s">
        <v>75</v>
      </c>
      <c r="Q2" s="69" t="s">
        <v>76</v>
      </c>
      <c r="R2" s="1783" t="s">
        <v>77</v>
      </c>
      <c r="S2" s="1784" t="s">
        <v>78</v>
      </c>
      <c r="T2" s="1785" t="s">
        <v>79</v>
      </c>
      <c r="U2" s="1786" t="s">
        <v>9773</v>
      </c>
      <c r="V2" s="1787"/>
      <c r="W2" s="1787"/>
      <c r="X2" s="1787"/>
      <c r="Y2" s="1787"/>
      <c r="Z2" s="1787"/>
      <c r="AA2" s="1788" t="s">
        <v>9711</v>
      </c>
      <c r="AB2" s="1789">
        <f>COUNTIF(E4:E1425, "&lt;&gt;")</f>
        <v>433</v>
      </c>
      <c r="AC2" s="752"/>
      <c r="AD2" s="752"/>
      <c r="AE2" s="752"/>
      <c r="AF2" s="752"/>
      <c r="AG2" s="752"/>
      <c r="AH2" s="752"/>
      <c r="AI2" s="752"/>
      <c r="AJ2" s="752"/>
      <c r="AK2" s="752"/>
      <c r="AL2" s="752"/>
      <c r="AM2" s="752"/>
      <c r="AN2" s="752"/>
      <c r="AO2" s="752"/>
      <c r="AP2" s="752"/>
    </row>
    <row r="3" hidden="1">
      <c r="A3" s="1600" t="s">
        <v>12866</v>
      </c>
      <c r="B3" s="1790"/>
      <c r="C3" s="1791"/>
      <c r="D3" s="1791"/>
      <c r="E3" s="1792"/>
      <c r="F3" s="1791"/>
      <c r="G3" s="1791"/>
      <c r="H3" s="1791"/>
      <c r="I3" s="1793"/>
      <c r="J3" s="1793"/>
      <c r="K3" s="1794"/>
      <c r="L3" s="1793"/>
      <c r="M3" s="1793"/>
      <c r="N3" s="1795"/>
      <c r="O3" s="1795"/>
      <c r="P3" s="1795"/>
      <c r="Q3" s="1795"/>
      <c r="R3" s="1795"/>
      <c r="S3" s="1796"/>
      <c r="T3" s="1797">
        <f>countif(T4:T1425, "Release")</f>
        <v>31</v>
      </c>
      <c r="U3" s="1798" t="s">
        <v>9118</v>
      </c>
      <c r="V3" s="1799" t="s">
        <v>9119</v>
      </c>
      <c r="W3" s="1799" t="s">
        <v>15</v>
      </c>
      <c r="X3" s="1799" t="s">
        <v>16</v>
      </c>
      <c r="Y3" s="1800" t="s">
        <v>34</v>
      </c>
      <c r="Z3" s="1801" t="s">
        <v>9120</v>
      </c>
      <c r="AA3" s="1802"/>
      <c r="AB3" s="1802"/>
      <c r="AC3" s="1803"/>
      <c r="AD3" s="1803"/>
      <c r="AE3" s="1803"/>
      <c r="AF3" s="1803"/>
      <c r="AG3" s="1803"/>
      <c r="AH3" s="1803"/>
      <c r="AI3" s="1803"/>
      <c r="AJ3" s="1803"/>
      <c r="AK3" s="1803"/>
      <c r="AL3" s="1803"/>
      <c r="AM3" s="1803"/>
      <c r="AN3" s="1803"/>
      <c r="AO3" s="1803"/>
      <c r="AP3" s="1803"/>
    </row>
    <row r="4">
      <c r="A4" s="1804" t="s">
        <v>12867</v>
      </c>
      <c r="B4" s="90" t="s">
        <v>12868</v>
      </c>
      <c r="C4" s="98" t="s">
        <v>8833</v>
      </c>
      <c r="D4" s="98" t="s">
        <v>12869</v>
      </c>
      <c r="E4" s="98" t="s">
        <v>12870</v>
      </c>
      <c r="F4" s="1805"/>
      <c r="G4" s="1805"/>
      <c r="H4" s="1805" t="s">
        <v>48</v>
      </c>
      <c r="I4" s="1806" t="s">
        <v>12871</v>
      </c>
      <c r="J4" s="1806"/>
      <c r="K4" s="1807" t="s">
        <v>12872</v>
      </c>
      <c r="L4" s="1808">
        <v>43634.0</v>
      </c>
      <c r="M4" s="1806" t="s">
        <v>96</v>
      </c>
      <c r="N4" s="74"/>
      <c r="O4" s="74"/>
      <c r="P4" s="74"/>
      <c r="Q4" s="74"/>
      <c r="R4" s="74"/>
      <c r="S4" s="99"/>
      <c r="T4" s="99"/>
      <c r="U4" s="1809" t="str">
        <f>A3</f>
        <v>IA. National Average (Dataset: Pennsylvania; Pennsylvania as National Benchmark) - Benchmark Map </v>
      </c>
      <c r="V4" s="1810">
        <f>COUNTIF(E4:E39, "&lt;&gt;")</f>
        <v>36</v>
      </c>
      <c r="W4" s="1810">
        <f>COUNTIF($H4:$H39,"Pass")</f>
        <v>15</v>
      </c>
      <c r="X4" s="1810">
        <f>COUNTIF($H4:$H39,"Fail")</f>
        <v>21</v>
      </c>
      <c r="Y4" s="1810">
        <f t="shared" ref="Y4:Y16" si="1">V4-W4-X4</f>
        <v>0</v>
      </c>
      <c r="Z4" s="1811">
        <f t="shared" ref="Z4:Z5" si="2">today()</f>
        <v>44238</v>
      </c>
      <c r="AA4" s="1812" t="s">
        <v>9719</v>
      </c>
      <c r="AB4" s="1813">
        <f>COUNTIF(H:H,"Pass")</f>
        <v>46</v>
      </c>
      <c r="AC4" s="752"/>
      <c r="AD4" s="752"/>
      <c r="AE4" s="752"/>
      <c r="AF4" s="752"/>
      <c r="AG4" s="752"/>
      <c r="AH4" s="752"/>
      <c r="AI4" s="752"/>
      <c r="AJ4" s="752"/>
      <c r="AK4" s="752"/>
      <c r="AL4" s="752"/>
      <c r="AM4" s="752"/>
      <c r="AN4" s="752"/>
      <c r="AO4" s="752"/>
      <c r="AP4" s="752"/>
    </row>
    <row r="5">
      <c r="A5" s="1804" t="s">
        <v>12873</v>
      </c>
      <c r="B5" s="90" t="s">
        <v>12868</v>
      </c>
      <c r="C5" s="98" t="s">
        <v>8838</v>
      </c>
      <c r="D5" s="98" t="s">
        <v>12874</v>
      </c>
      <c r="E5" s="98" t="s">
        <v>12875</v>
      </c>
      <c r="F5" s="1805"/>
      <c r="G5" s="1805"/>
      <c r="H5" s="1805" t="s">
        <v>48</v>
      </c>
      <c r="I5" s="1806" t="s">
        <v>12871</v>
      </c>
      <c r="J5" s="1806"/>
      <c r="K5" s="1807" t="s">
        <v>12876</v>
      </c>
      <c r="L5" s="1808">
        <v>43634.0</v>
      </c>
      <c r="M5" s="1806" t="s">
        <v>96</v>
      </c>
      <c r="N5" s="74"/>
      <c r="O5" s="74"/>
      <c r="P5" s="74"/>
      <c r="Q5" s="74"/>
      <c r="R5" s="74"/>
      <c r="S5" s="99"/>
      <c r="T5" s="99"/>
      <c r="U5" s="1809" t="str">
        <f>A40</f>
        <v>IB. National Average (Dataset: Pennsylvania; LDS-year-2016 as National Benchmark) - Benchmark Map                                    </v>
      </c>
      <c r="V5" s="1810">
        <f>COUNTIF(E41:E58, "&lt;&gt;")</f>
        <v>18</v>
      </c>
      <c r="W5" s="1810">
        <f>COUNTIF($H41:$H58,"Pass")</f>
        <v>0</v>
      </c>
      <c r="X5" s="1810">
        <f>COUNTIF($H41:$H58,"Fail")</f>
        <v>0</v>
      </c>
      <c r="Y5" s="1810">
        <f t="shared" si="1"/>
        <v>18</v>
      </c>
      <c r="Z5" s="1811">
        <f t="shared" si="2"/>
        <v>44238</v>
      </c>
      <c r="AA5" s="1788" t="s">
        <v>9724</v>
      </c>
      <c r="AB5" s="1813">
        <f>COUNTIF(H:H,"Fail")</f>
        <v>121</v>
      </c>
      <c r="AC5" s="752"/>
      <c r="AD5" s="752"/>
      <c r="AE5" s="752"/>
      <c r="AF5" s="752"/>
      <c r="AG5" s="752"/>
      <c r="AH5" s="752"/>
      <c r="AI5" s="752"/>
      <c r="AJ5" s="752"/>
      <c r="AK5" s="752"/>
      <c r="AL5" s="752"/>
      <c r="AM5" s="752"/>
      <c r="AN5" s="752"/>
      <c r="AO5" s="752"/>
      <c r="AP5" s="752"/>
    </row>
    <row r="6">
      <c r="A6" s="1804" t="s">
        <v>12877</v>
      </c>
      <c r="B6" s="90" t="s">
        <v>12868</v>
      </c>
      <c r="C6" s="98" t="s">
        <v>8841</v>
      </c>
      <c r="D6" s="98" t="s">
        <v>12878</v>
      </c>
      <c r="E6" s="98" t="s">
        <v>12879</v>
      </c>
      <c r="F6" s="1805"/>
      <c r="G6" s="1805"/>
      <c r="H6" s="1805" t="s">
        <v>48</v>
      </c>
      <c r="I6" s="1806" t="s">
        <v>12871</v>
      </c>
      <c r="J6" s="1806"/>
      <c r="K6" s="98" t="s">
        <v>12880</v>
      </c>
      <c r="L6" s="1808">
        <v>43634.0</v>
      </c>
      <c r="M6" s="1806" t="s">
        <v>96</v>
      </c>
      <c r="N6" s="74"/>
      <c r="O6" s="74"/>
      <c r="P6" s="74"/>
      <c r="Q6" s="74"/>
      <c r="R6" s="74"/>
      <c r="S6" s="99"/>
      <c r="T6" s="99"/>
      <c r="U6" s="1814" t="str">
        <f>A59</f>
        <v>IC. National Average (Dataset: LDS-year-2016; LDS-year-2016 as National Benchmark) - Benchmark Map                                    </v>
      </c>
      <c r="V6" s="1810">
        <f>COUNTIF(E60:E71, "&lt;&gt;")</f>
        <v>12</v>
      </c>
      <c r="W6" s="1810">
        <f>COUNTIF($H60:$H71,"Pass")</f>
        <v>0</v>
      </c>
      <c r="X6" s="1810">
        <f>COUNTIF($H60:$H71,"Fail")</f>
        <v>1</v>
      </c>
      <c r="Y6" s="1810">
        <f t="shared" si="1"/>
        <v>11</v>
      </c>
      <c r="Z6" s="1809"/>
      <c r="AA6" s="1812" t="s">
        <v>9730</v>
      </c>
      <c r="AB6" s="1813">
        <f>AB2-AB4-AB5</f>
        <v>266</v>
      </c>
      <c r="AC6" s="752"/>
      <c r="AD6" s="752"/>
      <c r="AE6" s="752"/>
      <c r="AF6" s="752"/>
      <c r="AG6" s="752"/>
      <c r="AH6" s="752"/>
      <c r="AI6" s="752"/>
      <c r="AJ6" s="752"/>
      <c r="AK6" s="752"/>
      <c r="AL6" s="752"/>
      <c r="AM6" s="752"/>
      <c r="AN6" s="752"/>
      <c r="AO6" s="752"/>
      <c r="AP6" s="752"/>
    </row>
    <row r="7">
      <c r="A7" s="1804" t="s">
        <v>12881</v>
      </c>
      <c r="B7" s="90" t="s">
        <v>12868</v>
      </c>
      <c r="C7" s="98" t="s">
        <v>8844</v>
      </c>
      <c r="D7" s="98" t="s">
        <v>12882</v>
      </c>
      <c r="E7" s="98" t="s">
        <v>12883</v>
      </c>
      <c r="F7" s="1805"/>
      <c r="G7" s="1805"/>
      <c r="H7" s="1805" t="s">
        <v>48</v>
      </c>
      <c r="I7" s="1806" t="s">
        <v>12871</v>
      </c>
      <c r="J7" s="1806"/>
      <c r="K7" s="98" t="s">
        <v>12880</v>
      </c>
      <c r="L7" s="1808">
        <v>43634.0</v>
      </c>
      <c r="M7" s="1806" t="s">
        <v>96</v>
      </c>
      <c r="N7" s="74"/>
      <c r="O7" s="74"/>
      <c r="P7" s="74"/>
      <c r="Q7" s="74"/>
      <c r="R7" s="74"/>
      <c r="S7" s="99"/>
      <c r="T7" s="99"/>
      <c r="U7" s="1809" t="str">
        <f>A72</f>
        <v>IIA. Dataset Average Calculation (Dataset: Orange) - Benchmark Map </v>
      </c>
      <c r="V7" s="1810">
        <f>COUNTIF(E73:E90, "&lt;&gt;")</f>
        <v>18</v>
      </c>
      <c r="W7" s="1810">
        <f>COUNTIF($H73:$H90,"Pass")</f>
        <v>7</v>
      </c>
      <c r="X7" s="1810">
        <f>COUNTIF($H73:$H90,"Fail")</f>
        <v>11</v>
      </c>
      <c r="Y7" s="1810">
        <f t="shared" si="1"/>
        <v>0</v>
      </c>
      <c r="Z7" s="1809"/>
      <c r="AA7" s="752"/>
      <c r="AB7" s="752"/>
      <c r="AC7" s="752"/>
      <c r="AD7" s="752"/>
      <c r="AE7" s="752"/>
      <c r="AF7" s="752"/>
      <c r="AG7" s="752"/>
      <c r="AH7" s="752"/>
      <c r="AI7" s="752"/>
      <c r="AJ7" s="752"/>
      <c r="AK7" s="752"/>
      <c r="AL7" s="752"/>
      <c r="AM7" s="752"/>
      <c r="AN7" s="752"/>
      <c r="AO7" s="752"/>
      <c r="AP7" s="752"/>
    </row>
    <row r="8">
      <c r="A8" s="1804" t="s">
        <v>12884</v>
      </c>
      <c r="B8" s="90" t="s">
        <v>12868</v>
      </c>
      <c r="C8" s="98" t="s">
        <v>8847</v>
      </c>
      <c r="D8" s="98" t="s">
        <v>12885</v>
      </c>
      <c r="E8" s="98" t="s">
        <v>12886</v>
      </c>
      <c r="F8" s="70"/>
      <c r="G8" s="70"/>
      <c r="H8" s="70" t="s">
        <v>48</v>
      </c>
      <c r="I8" s="1806" t="s">
        <v>12871</v>
      </c>
      <c r="J8" s="1806"/>
      <c r="K8" s="1807" t="s">
        <v>12887</v>
      </c>
      <c r="L8" s="1808">
        <v>43634.0</v>
      </c>
      <c r="M8" s="1806" t="s">
        <v>96</v>
      </c>
      <c r="N8" s="74"/>
      <c r="O8" s="74"/>
      <c r="P8" s="74"/>
      <c r="Q8" s="74"/>
      <c r="R8" s="74"/>
      <c r="S8" s="99"/>
      <c r="T8" s="99"/>
      <c r="U8" s="1809" t="str">
        <f>A97</f>
        <v>IIB. Dataset Average Calculation (Dataset: Pennsylvania) - Benchmark Map </v>
      </c>
      <c r="V8" s="1810">
        <f>COUNTIF(E98:E133, "&lt;&gt;")</f>
        <v>36</v>
      </c>
      <c r="W8" s="1810">
        <f>COUNTIF($H98:$H133,"Pass")</f>
        <v>1</v>
      </c>
      <c r="X8" s="1810">
        <f>COUNTIF($H98:$H133,"Fail")</f>
        <v>35</v>
      </c>
      <c r="Y8" s="1810">
        <f t="shared" si="1"/>
        <v>0</v>
      </c>
      <c r="Z8" s="1809"/>
      <c r="AA8" s="752"/>
      <c r="AB8" s="752"/>
      <c r="AC8" s="752"/>
      <c r="AD8" s="752"/>
      <c r="AE8" s="752"/>
      <c r="AF8" s="752"/>
      <c r="AG8" s="752"/>
      <c r="AH8" s="752"/>
      <c r="AI8" s="752"/>
      <c r="AJ8" s="752"/>
      <c r="AK8" s="752"/>
      <c r="AL8" s="752"/>
      <c r="AM8" s="752"/>
      <c r="AN8" s="752"/>
      <c r="AO8" s="752"/>
      <c r="AP8" s="752"/>
    </row>
    <row r="9">
      <c r="A9" s="1804" t="s">
        <v>12888</v>
      </c>
      <c r="B9" s="90" t="s">
        <v>12868</v>
      </c>
      <c r="C9" s="98" t="s">
        <v>8850</v>
      </c>
      <c r="D9" s="98" t="s">
        <v>12889</v>
      </c>
      <c r="E9" s="98" t="s">
        <v>12890</v>
      </c>
      <c r="F9" s="70"/>
      <c r="G9" s="70"/>
      <c r="H9" s="70" t="s">
        <v>48</v>
      </c>
      <c r="I9" s="1806" t="s">
        <v>12871</v>
      </c>
      <c r="J9" s="1806"/>
      <c r="K9" s="98" t="s">
        <v>12887</v>
      </c>
      <c r="L9" s="1808">
        <v>43634.0</v>
      </c>
      <c r="M9" s="1806" t="s">
        <v>96</v>
      </c>
      <c r="N9" s="74"/>
      <c r="O9" s="74"/>
      <c r="P9" s="74"/>
      <c r="Q9" s="74"/>
      <c r="R9" s="74"/>
      <c r="S9" s="99"/>
      <c r="T9" s="99"/>
      <c r="U9" s="1814" t="str">
        <f>A134</f>
        <v>IIC. Dataset Average (Dataset: LDS-year-2016) - Benchmark Map                                    </v>
      </c>
      <c r="V9" s="1810">
        <f>COUNTIF(E135:E146, "&lt;&gt;")</f>
        <v>12</v>
      </c>
      <c r="W9" s="1810">
        <f>COUNTIF($H135:$H146,"Pass")</f>
        <v>0</v>
      </c>
      <c r="X9" s="1810">
        <f>COUNTIF($H135:$H146,"Fail")</f>
        <v>2</v>
      </c>
      <c r="Y9" s="1810">
        <f t="shared" si="1"/>
        <v>10</v>
      </c>
      <c r="Z9" s="1809"/>
      <c r="AA9" s="752"/>
      <c r="AB9" s="752"/>
      <c r="AC9" s="752"/>
      <c r="AD9" s="752"/>
      <c r="AE9" s="752"/>
      <c r="AF9" s="752"/>
      <c r="AG9" s="752"/>
      <c r="AH9" s="752"/>
      <c r="AI9" s="752"/>
      <c r="AJ9" s="752"/>
      <c r="AK9" s="752"/>
      <c r="AL9" s="752"/>
      <c r="AM9" s="752"/>
      <c r="AN9" s="752"/>
      <c r="AO9" s="752"/>
      <c r="AP9" s="752"/>
    </row>
    <row r="10">
      <c r="A10" s="1804" t="s">
        <v>12891</v>
      </c>
      <c r="B10" s="90" t="s">
        <v>12892</v>
      </c>
      <c r="C10" s="98" t="s">
        <v>8833</v>
      </c>
      <c r="D10" s="98" t="s">
        <v>12893</v>
      </c>
      <c r="E10" s="98" t="s">
        <v>12894</v>
      </c>
      <c r="F10" s="70"/>
      <c r="G10" s="70"/>
      <c r="H10" s="70" t="s">
        <v>47</v>
      </c>
      <c r="I10" s="70"/>
      <c r="J10" s="70"/>
      <c r="K10" s="1815"/>
      <c r="L10" s="1808">
        <v>43634.0</v>
      </c>
      <c r="M10" s="1806" t="s">
        <v>96</v>
      </c>
      <c r="N10" s="74"/>
      <c r="O10" s="74"/>
      <c r="P10" s="74"/>
      <c r="Q10" s="74"/>
      <c r="R10" s="74"/>
      <c r="S10" s="99"/>
      <c r="T10" s="99"/>
      <c r="U10" s="1809" t="str">
        <f>A149</f>
        <v>IIIA. National Percentile Calculation (Dataset: Orange; Pennsylvania as National Benchmark) - Benchmark Map </v>
      </c>
      <c r="V10" s="1810">
        <f>COUNTIF(E150:E203, "&lt;&gt;")</f>
        <v>54</v>
      </c>
      <c r="W10" s="1810">
        <f>COUNTIF($H150:$H203,"Pass")</f>
        <v>8</v>
      </c>
      <c r="X10" s="1810">
        <f>COUNTIF($H150:$H203,"Fail")</f>
        <v>28</v>
      </c>
      <c r="Y10" s="1810">
        <f t="shared" si="1"/>
        <v>18</v>
      </c>
      <c r="Z10" s="1809"/>
      <c r="AA10" s="752"/>
      <c r="AB10" s="752"/>
      <c r="AC10" s="752"/>
      <c r="AD10" s="752"/>
      <c r="AE10" s="752"/>
      <c r="AF10" s="752"/>
      <c r="AG10" s="752"/>
      <c r="AH10" s="752"/>
      <c r="AI10" s="752"/>
      <c r="AJ10" s="752"/>
      <c r="AK10" s="752"/>
      <c r="AL10" s="752"/>
      <c r="AM10" s="752"/>
      <c r="AN10" s="752"/>
      <c r="AO10" s="752"/>
      <c r="AP10" s="752"/>
    </row>
    <row r="11">
      <c r="A11" s="1804" t="s">
        <v>12895</v>
      </c>
      <c r="B11" s="90" t="s">
        <v>12892</v>
      </c>
      <c r="C11" s="98" t="s">
        <v>8838</v>
      </c>
      <c r="D11" s="98" t="s">
        <v>12896</v>
      </c>
      <c r="E11" s="98" t="s">
        <v>12897</v>
      </c>
      <c r="F11" s="70"/>
      <c r="G11" s="70"/>
      <c r="H11" s="70" t="s">
        <v>47</v>
      </c>
      <c r="I11" s="70"/>
      <c r="J11" s="70"/>
      <c r="K11" s="1815"/>
      <c r="L11" s="1808">
        <v>43634.0</v>
      </c>
      <c r="M11" s="1806" t="s">
        <v>96</v>
      </c>
      <c r="N11" s="74"/>
      <c r="O11" s="74"/>
      <c r="P11" s="74"/>
      <c r="Q11" s="74"/>
      <c r="R11" s="74"/>
      <c r="S11" s="99"/>
      <c r="T11" s="99"/>
      <c r="U11" s="1809" t="str">
        <f>A204</f>
        <v>IIIB. National Percentile Calculation (Dataset: Pennsylvania; LDS-year-2016 as National Benchmark) - Benchmark Map                  </v>
      </c>
      <c r="V11" s="1810">
        <f>COUNTIF(E205:E258, "&lt;&gt;")</f>
        <v>54</v>
      </c>
      <c r="W11" s="1810">
        <f>COUNTIF($H205:$H258,"Pass")</f>
        <v>0</v>
      </c>
      <c r="X11" s="1810">
        <f>COUNTIF($H205:$H258,"Fail")</f>
        <v>0</v>
      </c>
      <c r="Y11" s="1810">
        <f t="shared" si="1"/>
        <v>54</v>
      </c>
      <c r="Z11" s="1809"/>
      <c r="AA11" s="752"/>
      <c r="AB11" s="752"/>
      <c r="AC11" s="752"/>
      <c r="AD11" s="752"/>
      <c r="AE11" s="752"/>
      <c r="AF11" s="752"/>
      <c r="AG11" s="752"/>
      <c r="AH11" s="752"/>
      <c r="AI11" s="752"/>
      <c r="AJ11" s="752"/>
      <c r="AK11" s="752"/>
      <c r="AL11" s="752"/>
      <c r="AM11" s="752"/>
      <c r="AN11" s="752"/>
      <c r="AO11" s="752"/>
      <c r="AP11" s="752"/>
    </row>
    <row r="12">
      <c r="A12" s="1804" t="s">
        <v>12898</v>
      </c>
      <c r="B12" s="90" t="s">
        <v>12892</v>
      </c>
      <c r="C12" s="98" t="s">
        <v>8841</v>
      </c>
      <c r="D12" s="98" t="s">
        <v>12899</v>
      </c>
      <c r="E12" s="98" t="s">
        <v>12900</v>
      </c>
      <c r="F12" s="1805"/>
      <c r="G12" s="1805"/>
      <c r="H12" s="1805" t="s">
        <v>48</v>
      </c>
      <c r="I12" s="1816" t="s">
        <v>12901</v>
      </c>
      <c r="J12" s="1816"/>
      <c r="K12" s="67" t="s">
        <v>12902</v>
      </c>
      <c r="L12" s="1808">
        <v>43634.0</v>
      </c>
      <c r="M12" s="1806" t="s">
        <v>96</v>
      </c>
      <c r="N12" s="74"/>
      <c r="O12" s="74"/>
      <c r="P12" s="74"/>
      <c r="Q12" s="74"/>
      <c r="R12" s="74"/>
      <c r="S12" s="99"/>
      <c r="T12" s="99"/>
      <c r="U12" s="1809" t="str">
        <f>A296</f>
        <v>IVA. Dataset Percentile Calculation (Dataset: Orange) - Benchmark Map </v>
      </c>
      <c r="V12" s="1810">
        <f>COUNTIF(E297:E326, "&lt;&gt;")</f>
        <v>30</v>
      </c>
      <c r="W12" s="1810">
        <f>COUNTIF($H297:$H326,"Pass")</f>
        <v>6</v>
      </c>
      <c r="X12" s="1810">
        <f>COUNTIF($H297:$H326,"Fail")</f>
        <v>6</v>
      </c>
      <c r="Y12" s="1810">
        <f t="shared" si="1"/>
        <v>18</v>
      </c>
      <c r="Z12" s="1809"/>
      <c r="AA12" s="752"/>
      <c r="AB12" s="752"/>
      <c r="AC12" s="752"/>
      <c r="AD12" s="752"/>
      <c r="AE12" s="752"/>
      <c r="AF12" s="752"/>
      <c r="AG12" s="752"/>
      <c r="AH12" s="752"/>
      <c r="AI12" s="752"/>
      <c r="AJ12" s="752"/>
      <c r="AK12" s="752"/>
      <c r="AL12" s="752"/>
      <c r="AM12" s="752"/>
      <c r="AN12" s="752"/>
      <c r="AO12" s="752"/>
      <c r="AP12" s="752"/>
    </row>
    <row r="13">
      <c r="A13" s="1804" t="s">
        <v>12903</v>
      </c>
      <c r="B13" s="90" t="s">
        <v>12892</v>
      </c>
      <c r="C13" s="98" t="s">
        <v>8844</v>
      </c>
      <c r="D13" s="98" t="s">
        <v>12904</v>
      </c>
      <c r="E13" s="98" t="s">
        <v>12905</v>
      </c>
      <c r="F13" s="1805"/>
      <c r="G13" s="1805"/>
      <c r="H13" s="1805" t="s">
        <v>48</v>
      </c>
      <c r="I13" s="1816" t="s">
        <v>12901</v>
      </c>
      <c r="J13" s="1816"/>
      <c r="K13" s="67" t="s">
        <v>12902</v>
      </c>
      <c r="L13" s="1808">
        <v>43634.0</v>
      </c>
      <c r="M13" s="1806" t="s">
        <v>96</v>
      </c>
      <c r="N13" s="74"/>
      <c r="O13" s="74"/>
      <c r="P13" s="74"/>
      <c r="Q13" s="74"/>
      <c r="R13" s="74"/>
      <c r="S13" s="99"/>
      <c r="T13" s="99"/>
      <c r="U13" s="1809" t="str">
        <f>A327</f>
        <v>IVB. Dataset Percentile Calculation (Dataset: Pennsylvania) - Benchmark Map                                    </v>
      </c>
      <c r="V13" s="1810">
        <f>COUNTIF(E328:E399, "&lt;&gt;")</f>
        <v>72</v>
      </c>
      <c r="W13" s="1810">
        <f>COUNTIF($H328:$H399,"Pass")</f>
        <v>0</v>
      </c>
      <c r="X13" s="1810">
        <f>COUNTIF($H328:$H399,"Fail")</f>
        <v>0</v>
      </c>
      <c r="Y13" s="1810">
        <f t="shared" si="1"/>
        <v>72</v>
      </c>
      <c r="Z13" s="1809"/>
      <c r="AA13" s="752"/>
      <c r="AB13" s="752"/>
      <c r="AC13" s="752"/>
      <c r="AD13" s="752"/>
      <c r="AE13" s="752"/>
      <c r="AF13" s="752"/>
      <c r="AG13" s="752"/>
      <c r="AH13" s="752"/>
      <c r="AI13" s="752"/>
      <c r="AJ13" s="752"/>
      <c r="AK13" s="752"/>
      <c r="AL13" s="752"/>
      <c r="AM13" s="752"/>
      <c r="AN13" s="752"/>
      <c r="AO13" s="752"/>
      <c r="AP13" s="752"/>
    </row>
    <row r="14" ht="130.5" customHeight="1">
      <c r="A14" s="1804" t="s">
        <v>12906</v>
      </c>
      <c r="B14" s="90" t="s">
        <v>12892</v>
      </c>
      <c r="C14" s="98" t="s">
        <v>8847</v>
      </c>
      <c r="D14" s="98" t="s">
        <v>12907</v>
      </c>
      <c r="E14" s="98" t="s">
        <v>12908</v>
      </c>
      <c r="F14" s="70"/>
      <c r="G14" s="70"/>
      <c r="H14" s="70" t="s">
        <v>47</v>
      </c>
      <c r="I14" s="70"/>
      <c r="J14" s="70"/>
      <c r="K14" s="1815"/>
      <c r="L14" s="1808">
        <v>43634.0</v>
      </c>
      <c r="M14" s="1806" t="s">
        <v>96</v>
      </c>
      <c r="N14" s="74"/>
      <c r="O14" s="74"/>
      <c r="P14" s="74"/>
      <c r="Q14" s="74"/>
      <c r="R14" s="74"/>
      <c r="S14" s="99"/>
      <c r="T14" s="99"/>
      <c r="U14" s="1809" t="str">
        <f>A419</f>
        <v>VA. Node: Tooltip (Dataset: Pennsylvania) - Benchmark Map </v>
      </c>
      <c r="V14" s="1809">
        <f>COUNTIF(E420:E426, "&lt;&gt;")</f>
        <v>7</v>
      </c>
      <c r="W14" s="1809">
        <f>COUNTIF($H420:$H426,"Pass")</f>
        <v>2</v>
      </c>
      <c r="X14" s="1809">
        <f>COUNTIF($H420:$H426,"Fail")</f>
        <v>5</v>
      </c>
      <c r="Y14" s="1810">
        <f t="shared" si="1"/>
        <v>0</v>
      </c>
      <c r="Z14" s="1809"/>
      <c r="AA14" s="752"/>
      <c r="AB14" s="752"/>
      <c r="AC14" s="752"/>
      <c r="AD14" s="752"/>
      <c r="AE14" s="752"/>
      <c r="AF14" s="752"/>
      <c r="AG14" s="752"/>
      <c r="AH14" s="752"/>
      <c r="AI14" s="752"/>
      <c r="AJ14" s="752"/>
      <c r="AK14" s="752"/>
      <c r="AL14" s="752"/>
      <c r="AM14" s="752"/>
      <c r="AN14" s="752"/>
      <c r="AO14" s="752"/>
      <c r="AP14" s="752"/>
    </row>
    <row r="15">
      <c r="A15" s="1804" t="s">
        <v>12909</v>
      </c>
      <c r="B15" s="90" t="s">
        <v>12892</v>
      </c>
      <c r="C15" s="98" t="s">
        <v>8850</v>
      </c>
      <c r="D15" s="98" t="s">
        <v>12910</v>
      </c>
      <c r="E15" s="98" t="s">
        <v>12911</v>
      </c>
      <c r="F15" s="70"/>
      <c r="G15" s="70"/>
      <c r="H15" s="70" t="s">
        <v>47</v>
      </c>
      <c r="I15" s="70"/>
      <c r="J15" s="70"/>
      <c r="K15" s="67"/>
      <c r="L15" s="1808">
        <v>43634.0</v>
      </c>
      <c r="M15" s="1806" t="s">
        <v>96</v>
      </c>
      <c r="N15" s="74"/>
      <c r="O15" s="74"/>
      <c r="P15" s="74"/>
      <c r="Q15" s="74"/>
      <c r="R15" s="74"/>
      <c r="S15" s="99"/>
      <c r="T15" s="99"/>
      <c r="U15" s="1809" t="str">
        <f>A427</f>
        <v>VIA. Node: Tooltip (Dataset: Pennsylvania) - market share Map </v>
      </c>
      <c r="V15" s="1809">
        <f>COUNTIF(E428:E434, "&lt;&gt;")</f>
        <v>7</v>
      </c>
      <c r="W15" s="1809">
        <f>COUNTIF($H428:$H434,"Pass")</f>
        <v>5</v>
      </c>
      <c r="X15" s="1809">
        <f>COUNTIF($H428:$H434,"Fail")</f>
        <v>2</v>
      </c>
      <c r="Y15" s="1810">
        <f t="shared" si="1"/>
        <v>0</v>
      </c>
      <c r="Z15" s="1809"/>
      <c r="AA15" s="752"/>
      <c r="AB15" s="752"/>
      <c r="AC15" s="752"/>
      <c r="AD15" s="752"/>
      <c r="AE15" s="752"/>
      <c r="AF15" s="752"/>
      <c r="AG15" s="752"/>
      <c r="AH15" s="752"/>
      <c r="AI15" s="752"/>
      <c r="AJ15" s="752"/>
      <c r="AK15" s="752"/>
      <c r="AL15" s="752"/>
      <c r="AM15" s="752"/>
      <c r="AN15" s="752"/>
      <c r="AO15" s="752"/>
      <c r="AP15" s="752"/>
    </row>
    <row r="16">
      <c r="A16" s="1804" t="s">
        <v>12912</v>
      </c>
      <c r="B16" s="90" t="s">
        <v>12913</v>
      </c>
      <c r="C16" s="98" t="s">
        <v>8833</v>
      </c>
      <c r="D16" s="98" t="s">
        <v>12914</v>
      </c>
      <c r="E16" s="98" t="s">
        <v>12915</v>
      </c>
      <c r="F16" s="74"/>
      <c r="G16" s="74"/>
      <c r="H16" s="74" t="s">
        <v>47</v>
      </c>
      <c r="I16" s="74"/>
      <c r="J16" s="74"/>
      <c r="K16" s="98" t="s">
        <v>12916</v>
      </c>
      <c r="L16" s="1808">
        <v>43635.0</v>
      </c>
      <c r="M16" s="1806" t="s">
        <v>96</v>
      </c>
      <c r="N16" s="74"/>
      <c r="O16" s="74"/>
      <c r="P16" s="74"/>
      <c r="Q16" s="74"/>
      <c r="R16" s="74"/>
      <c r="S16" s="99"/>
      <c r="T16" s="99"/>
      <c r="U16" s="1814" t="str">
        <f>A435</f>
        <v>VIB. Node: Tooltip (Dataset: LDS-year-2016) - Market Shaer Map </v>
      </c>
      <c r="V16" s="1809">
        <f>COUNTIF(E436:E439, "&lt;&gt;")</f>
        <v>4</v>
      </c>
      <c r="W16" s="1809">
        <f>COUNTIF($H436:$H439,"Pass")</f>
        <v>2</v>
      </c>
      <c r="X16" s="1809">
        <f>COUNTIF($H436:$H439,"Fail")</f>
        <v>2</v>
      </c>
      <c r="Y16" s="1810">
        <f t="shared" si="1"/>
        <v>0</v>
      </c>
      <c r="Z16" s="1809"/>
      <c r="AA16" s="752"/>
      <c r="AB16" s="752"/>
      <c r="AC16" s="752"/>
      <c r="AD16" s="752"/>
      <c r="AE16" s="752"/>
      <c r="AF16" s="752"/>
      <c r="AG16" s="752"/>
      <c r="AH16" s="752"/>
      <c r="AI16" s="752"/>
      <c r="AJ16" s="752"/>
      <c r="AK16" s="752"/>
      <c r="AL16" s="752"/>
      <c r="AM16" s="752"/>
      <c r="AN16" s="752"/>
      <c r="AO16" s="752"/>
      <c r="AP16" s="752"/>
    </row>
    <row r="17">
      <c r="A17" s="1804" t="s">
        <v>12917</v>
      </c>
      <c r="B17" s="90" t="s">
        <v>12913</v>
      </c>
      <c r="C17" s="98" t="s">
        <v>8838</v>
      </c>
      <c r="D17" s="98" t="s">
        <v>12918</v>
      </c>
      <c r="E17" s="98" t="s">
        <v>12919</v>
      </c>
      <c r="F17" s="74"/>
      <c r="G17" s="74"/>
      <c r="H17" s="74" t="s">
        <v>47</v>
      </c>
      <c r="I17" s="74"/>
      <c r="J17" s="74"/>
      <c r="K17" s="98" t="s">
        <v>12920</v>
      </c>
      <c r="L17" s="1808">
        <v>43635.0</v>
      </c>
      <c r="M17" s="1806" t="s">
        <v>96</v>
      </c>
      <c r="N17" s="74"/>
      <c r="O17" s="74"/>
      <c r="P17" s="74"/>
      <c r="Q17" s="74"/>
      <c r="R17" s="74"/>
      <c r="S17" s="1817"/>
      <c r="T17" s="1817"/>
      <c r="U17" s="1817" t="s">
        <v>12921</v>
      </c>
      <c r="V17" s="752">
        <f t="shared" ref="V17:Y17" si="3">SUM(V4:V16)</f>
        <v>360</v>
      </c>
      <c r="W17" s="752">
        <f t="shared" si="3"/>
        <v>46</v>
      </c>
      <c r="X17" s="752">
        <f t="shared" si="3"/>
        <v>113</v>
      </c>
      <c r="Y17" s="752">
        <f t="shared" si="3"/>
        <v>201</v>
      </c>
      <c r="Z17" s="752"/>
      <c r="AA17" s="752"/>
      <c r="AB17" s="752"/>
      <c r="AC17" s="752"/>
      <c r="AD17" s="752"/>
      <c r="AE17" s="752"/>
      <c r="AF17" s="752"/>
      <c r="AG17" s="752"/>
      <c r="AH17" s="752"/>
      <c r="AI17" s="752"/>
      <c r="AJ17" s="752"/>
      <c r="AK17" s="752"/>
      <c r="AL17" s="752"/>
      <c r="AM17" s="752"/>
      <c r="AN17" s="752"/>
      <c r="AO17" s="752"/>
      <c r="AP17" s="752"/>
    </row>
    <row r="18">
      <c r="A18" s="1818" t="s">
        <v>12922</v>
      </c>
      <c r="B18" s="90" t="s">
        <v>12913</v>
      </c>
      <c r="C18" s="98" t="s">
        <v>8841</v>
      </c>
      <c r="D18" s="98" t="s">
        <v>12923</v>
      </c>
      <c r="E18" s="98" t="s">
        <v>12924</v>
      </c>
      <c r="F18" s="70"/>
      <c r="G18" s="70"/>
      <c r="H18" s="70" t="s">
        <v>47</v>
      </c>
      <c r="I18" s="74"/>
      <c r="J18" s="74"/>
      <c r="K18" s="98" t="s">
        <v>12925</v>
      </c>
      <c r="L18" s="1808">
        <v>43635.0</v>
      </c>
      <c r="M18" s="1806" t="s">
        <v>96</v>
      </c>
      <c r="N18" s="74"/>
      <c r="O18" s="74"/>
      <c r="P18" s="74"/>
      <c r="Q18" s="74"/>
      <c r="R18" s="74"/>
      <c r="S18" s="752"/>
      <c r="T18" s="752"/>
      <c r="U18" s="752"/>
      <c r="V18" s="752"/>
      <c r="W18" s="752"/>
      <c r="X18" s="752"/>
      <c r="Y18" s="752"/>
      <c r="Z18" s="752"/>
      <c r="AA18" s="752"/>
      <c r="AB18" s="752"/>
      <c r="AC18" s="752"/>
      <c r="AD18" s="752"/>
      <c r="AE18" s="752"/>
      <c r="AF18" s="752"/>
      <c r="AG18" s="752"/>
      <c r="AH18" s="752"/>
      <c r="AI18" s="752"/>
      <c r="AJ18" s="752"/>
      <c r="AK18" s="752"/>
      <c r="AL18" s="752"/>
      <c r="AM18" s="752"/>
      <c r="AN18" s="752"/>
      <c r="AO18" s="752"/>
      <c r="AP18" s="752"/>
    </row>
    <row r="19">
      <c r="A19" s="1818" t="s">
        <v>12926</v>
      </c>
      <c r="B19" s="90" t="s">
        <v>12913</v>
      </c>
      <c r="C19" s="98" t="s">
        <v>8844</v>
      </c>
      <c r="D19" s="98" t="s">
        <v>12927</v>
      </c>
      <c r="E19" s="98" t="s">
        <v>12928</v>
      </c>
      <c r="F19" s="70"/>
      <c r="G19" s="70"/>
      <c r="H19" s="70" t="s">
        <v>47</v>
      </c>
      <c r="I19" s="70"/>
      <c r="J19" s="70"/>
      <c r="K19" s="98" t="s">
        <v>12929</v>
      </c>
      <c r="L19" s="1808">
        <v>43635.0</v>
      </c>
      <c r="M19" s="1806" t="s">
        <v>96</v>
      </c>
      <c r="N19" s="74"/>
      <c r="O19" s="74"/>
      <c r="P19" s="74"/>
      <c r="Q19" s="74"/>
      <c r="R19" s="74"/>
      <c r="S19" s="752"/>
      <c r="T19" s="752"/>
      <c r="U19" s="752"/>
      <c r="V19" s="752"/>
      <c r="W19" s="752"/>
      <c r="X19" s="752"/>
      <c r="Y19" s="752"/>
      <c r="Z19" s="752"/>
      <c r="AA19" s="752"/>
      <c r="AB19" s="752"/>
      <c r="AC19" s="752"/>
      <c r="AD19" s="752"/>
      <c r="AE19" s="752"/>
      <c r="AF19" s="752"/>
      <c r="AG19" s="752"/>
      <c r="AH19" s="752"/>
      <c r="AI19" s="752"/>
      <c r="AJ19" s="752"/>
      <c r="AK19" s="752"/>
      <c r="AL19" s="752"/>
      <c r="AM19" s="752"/>
      <c r="AN19" s="752"/>
      <c r="AO19" s="752"/>
      <c r="AP19" s="752"/>
    </row>
    <row r="20">
      <c r="A20" s="1818" t="s">
        <v>12930</v>
      </c>
      <c r="B20" s="90" t="s">
        <v>12913</v>
      </c>
      <c r="C20" s="98" t="s">
        <v>8847</v>
      </c>
      <c r="D20" s="98" t="s">
        <v>12931</v>
      </c>
      <c r="E20" s="98" t="s">
        <v>12932</v>
      </c>
      <c r="F20" s="74"/>
      <c r="G20" s="74"/>
      <c r="H20" s="74" t="s">
        <v>47</v>
      </c>
      <c r="I20" s="74"/>
      <c r="J20" s="74"/>
      <c r="K20" s="98" t="s">
        <v>12933</v>
      </c>
      <c r="L20" s="1808">
        <v>43635.0</v>
      </c>
      <c r="M20" s="1806" t="s">
        <v>96</v>
      </c>
      <c r="N20" s="74"/>
      <c r="O20" s="74"/>
      <c r="P20" s="74"/>
      <c r="Q20" s="74"/>
      <c r="R20" s="74"/>
      <c r="S20" s="752"/>
      <c r="T20" s="752"/>
      <c r="U20" s="752"/>
      <c r="V20" s="752"/>
      <c r="W20" s="752"/>
      <c r="X20" s="752"/>
      <c r="Y20" s="752"/>
      <c r="Z20" s="752"/>
      <c r="AA20" s="752"/>
      <c r="AB20" s="752"/>
      <c r="AC20" s="752"/>
      <c r="AD20" s="752"/>
      <c r="AE20" s="752"/>
      <c r="AF20" s="752"/>
      <c r="AG20" s="752"/>
      <c r="AH20" s="752"/>
      <c r="AI20" s="752"/>
      <c r="AJ20" s="752"/>
      <c r="AK20" s="752"/>
      <c r="AL20" s="752"/>
      <c r="AM20" s="752"/>
      <c r="AN20" s="752"/>
      <c r="AO20" s="752"/>
      <c r="AP20" s="752"/>
    </row>
    <row r="21">
      <c r="A21" s="1818" t="s">
        <v>12934</v>
      </c>
      <c r="B21" s="90" t="s">
        <v>12913</v>
      </c>
      <c r="C21" s="98" t="s">
        <v>8850</v>
      </c>
      <c r="D21" s="98" t="s">
        <v>12935</v>
      </c>
      <c r="E21" s="98" t="s">
        <v>12936</v>
      </c>
      <c r="F21" s="74"/>
      <c r="G21" s="74"/>
      <c r="H21" s="74" t="s">
        <v>47</v>
      </c>
      <c r="I21" s="74"/>
      <c r="J21" s="74"/>
      <c r="K21" s="98" t="s">
        <v>12937</v>
      </c>
      <c r="L21" s="1808">
        <v>43635.0</v>
      </c>
      <c r="M21" s="1806" t="s">
        <v>96</v>
      </c>
      <c r="N21" s="74"/>
      <c r="O21" s="74"/>
      <c r="P21" s="74"/>
      <c r="Q21" s="74"/>
      <c r="R21" s="74"/>
      <c r="S21" s="752"/>
      <c r="T21" s="752"/>
      <c r="U21" s="752"/>
      <c r="V21" s="752"/>
      <c r="W21" s="752"/>
      <c r="X21" s="752"/>
      <c r="Y21" s="752"/>
      <c r="Z21" s="752"/>
      <c r="AA21" s="752"/>
      <c r="AB21" s="752"/>
      <c r="AC21" s="752"/>
      <c r="AD21" s="752"/>
      <c r="AE21" s="752"/>
      <c r="AF21" s="752"/>
      <c r="AG21" s="752"/>
      <c r="AH21" s="752"/>
      <c r="AI21" s="752"/>
      <c r="AJ21" s="752"/>
      <c r="AK21" s="752"/>
      <c r="AL21" s="752"/>
      <c r="AM21" s="752"/>
      <c r="AN21" s="752"/>
      <c r="AO21" s="752"/>
      <c r="AP21" s="752"/>
    </row>
    <row r="22">
      <c r="A22" s="1818" t="s">
        <v>12938</v>
      </c>
      <c r="B22" s="90" t="s">
        <v>12939</v>
      </c>
      <c r="C22" s="98" t="s">
        <v>8833</v>
      </c>
      <c r="D22" s="98" t="s">
        <v>12940</v>
      </c>
      <c r="E22" s="98" t="s">
        <v>12941</v>
      </c>
      <c r="F22" s="74"/>
      <c r="G22" s="74"/>
      <c r="H22" s="74" t="s">
        <v>48</v>
      </c>
      <c r="I22" s="74"/>
      <c r="J22" s="74"/>
      <c r="K22" s="98" t="s">
        <v>12942</v>
      </c>
      <c r="L22" s="1808">
        <v>43635.0</v>
      </c>
      <c r="M22" s="1806" t="s">
        <v>96</v>
      </c>
      <c r="N22" s="74"/>
      <c r="O22" s="74"/>
      <c r="P22" s="74"/>
      <c r="Q22" s="74"/>
      <c r="R22" s="74"/>
      <c r="S22" s="752"/>
      <c r="T22" s="752"/>
      <c r="U22" s="752"/>
      <c r="V22" s="752"/>
      <c r="W22" s="752"/>
      <c r="X22" s="752"/>
      <c r="Y22" s="752"/>
      <c r="Z22" s="752"/>
      <c r="AA22" s="752"/>
      <c r="AB22" s="752"/>
      <c r="AC22" s="752"/>
      <c r="AD22" s="752"/>
      <c r="AE22" s="752"/>
      <c r="AF22" s="752"/>
      <c r="AG22" s="752"/>
      <c r="AH22" s="752"/>
      <c r="AI22" s="752"/>
      <c r="AJ22" s="752"/>
      <c r="AK22" s="752"/>
      <c r="AL22" s="752"/>
      <c r="AM22" s="752"/>
      <c r="AN22" s="752"/>
      <c r="AO22" s="752"/>
      <c r="AP22" s="752"/>
    </row>
    <row r="23">
      <c r="A23" s="1818" t="s">
        <v>12943</v>
      </c>
      <c r="B23" s="90" t="s">
        <v>12939</v>
      </c>
      <c r="C23" s="98" t="s">
        <v>8838</v>
      </c>
      <c r="D23" s="98" t="s">
        <v>12944</v>
      </c>
      <c r="E23" s="98" t="s">
        <v>12945</v>
      </c>
      <c r="F23" s="74"/>
      <c r="G23" s="74"/>
      <c r="H23" s="74" t="s">
        <v>48</v>
      </c>
      <c r="I23" s="74"/>
      <c r="J23" s="74"/>
      <c r="K23" s="98" t="s">
        <v>12946</v>
      </c>
      <c r="L23" s="1808">
        <v>43635.0</v>
      </c>
      <c r="M23" s="1806" t="s">
        <v>96</v>
      </c>
      <c r="N23" s="74"/>
      <c r="O23" s="74"/>
      <c r="P23" s="74"/>
      <c r="Q23" s="74"/>
      <c r="R23" s="74"/>
      <c r="S23" s="752"/>
      <c r="T23" s="752"/>
      <c r="U23" s="752"/>
      <c r="V23" s="752"/>
      <c r="W23" s="752"/>
      <c r="X23" s="752"/>
      <c r="Y23" s="752"/>
      <c r="Z23" s="752"/>
      <c r="AA23" s="752"/>
      <c r="AB23" s="752"/>
      <c r="AC23" s="752"/>
      <c r="AD23" s="752"/>
      <c r="AE23" s="752"/>
      <c r="AF23" s="752"/>
      <c r="AG23" s="752"/>
      <c r="AH23" s="752"/>
      <c r="AI23" s="752"/>
      <c r="AJ23" s="752"/>
      <c r="AK23" s="752"/>
      <c r="AL23" s="752"/>
      <c r="AM23" s="752"/>
      <c r="AN23" s="752"/>
      <c r="AO23" s="752"/>
      <c r="AP23" s="752"/>
    </row>
    <row r="24">
      <c r="A24" s="1818" t="s">
        <v>12947</v>
      </c>
      <c r="B24" s="90" t="s">
        <v>12939</v>
      </c>
      <c r="C24" s="98" t="s">
        <v>8841</v>
      </c>
      <c r="D24" s="98" t="s">
        <v>12948</v>
      </c>
      <c r="E24" s="98" t="s">
        <v>12949</v>
      </c>
      <c r="F24" s="74"/>
      <c r="G24" s="74"/>
      <c r="H24" s="74" t="s">
        <v>48</v>
      </c>
      <c r="I24" s="74"/>
      <c r="J24" s="74"/>
      <c r="K24" s="98" t="s">
        <v>12950</v>
      </c>
      <c r="L24" s="1808">
        <v>43635.0</v>
      </c>
      <c r="M24" s="1806" t="s">
        <v>96</v>
      </c>
      <c r="N24" s="74"/>
      <c r="O24" s="74"/>
      <c r="P24" s="74"/>
      <c r="Q24" s="74"/>
      <c r="R24" s="74"/>
      <c r="S24" s="752"/>
      <c r="T24" s="752"/>
      <c r="U24" s="752"/>
      <c r="V24" s="752"/>
      <c r="W24" s="752"/>
      <c r="X24" s="752"/>
      <c r="Y24" s="752"/>
      <c r="Z24" s="752"/>
      <c r="AA24" s="752"/>
      <c r="AB24" s="752"/>
      <c r="AC24" s="752"/>
      <c r="AD24" s="752"/>
      <c r="AE24" s="752"/>
      <c r="AF24" s="752"/>
      <c r="AG24" s="752"/>
      <c r="AH24" s="752"/>
      <c r="AI24" s="752"/>
      <c r="AJ24" s="752"/>
      <c r="AK24" s="752"/>
      <c r="AL24" s="752"/>
      <c r="AM24" s="752"/>
      <c r="AN24" s="752"/>
      <c r="AO24" s="752"/>
      <c r="AP24" s="752"/>
    </row>
    <row r="25">
      <c r="A25" s="1804" t="s">
        <v>12951</v>
      </c>
      <c r="B25" s="90" t="s">
        <v>12939</v>
      </c>
      <c r="C25" s="98" t="s">
        <v>8844</v>
      </c>
      <c r="D25" s="98" t="s">
        <v>12952</v>
      </c>
      <c r="E25" s="98" t="s">
        <v>12953</v>
      </c>
      <c r="F25" s="74"/>
      <c r="G25" s="74"/>
      <c r="H25" s="74" t="s">
        <v>48</v>
      </c>
      <c r="I25" s="74"/>
      <c r="J25" s="74"/>
      <c r="K25" s="98" t="s">
        <v>12954</v>
      </c>
      <c r="L25" s="1808">
        <v>43635.0</v>
      </c>
      <c r="M25" s="1806" t="s">
        <v>96</v>
      </c>
      <c r="N25" s="74"/>
      <c r="O25" s="74"/>
      <c r="P25" s="74"/>
      <c r="Q25" s="74"/>
      <c r="R25" s="74"/>
      <c r="S25" s="752"/>
      <c r="T25" s="752"/>
      <c r="U25" s="752"/>
      <c r="V25" s="752"/>
      <c r="W25" s="752"/>
      <c r="X25" s="752"/>
      <c r="Y25" s="752"/>
      <c r="Z25" s="752"/>
      <c r="AA25" s="752"/>
      <c r="AB25" s="752"/>
      <c r="AC25" s="752"/>
      <c r="AD25" s="752"/>
      <c r="AE25" s="752"/>
      <c r="AF25" s="752"/>
      <c r="AG25" s="752"/>
      <c r="AH25" s="752"/>
      <c r="AI25" s="752"/>
      <c r="AJ25" s="752"/>
      <c r="AK25" s="752"/>
      <c r="AL25" s="752"/>
      <c r="AM25" s="752"/>
      <c r="AN25" s="752"/>
      <c r="AO25" s="752"/>
      <c r="AP25" s="752"/>
    </row>
    <row r="26">
      <c r="A26" s="1804" t="s">
        <v>12955</v>
      </c>
      <c r="B26" s="90" t="s">
        <v>12939</v>
      </c>
      <c r="C26" s="98" t="s">
        <v>8847</v>
      </c>
      <c r="D26" s="98" t="s">
        <v>12956</v>
      </c>
      <c r="E26" s="98" t="s">
        <v>12957</v>
      </c>
      <c r="F26" s="74"/>
      <c r="G26" s="74"/>
      <c r="H26" s="74" t="s">
        <v>48</v>
      </c>
      <c r="I26" s="74"/>
      <c r="J26" s="74"/>
      <c r="K26" s="98" t="s">
        <v>12958</v>
      </c>
      <c r="L26" s="1808">
        <v>43635.0</v>
      </c>
      <c r="M26" s="1806" t="s">
        <v>96</v>
      </c>
      <c r="N26" s="74"/>
      <c r="O26" s="74"/>
      <c r="P26" s="74"/>
      <c r="Q26" s="74"/>
      <c r="R26" s="74"/>
      <c r="S26" s="752"/>
      <c r="T26" s="752"/>
      <c r="U26" s="752"/>
      <c r="V26" s="752"/>
      <c r="W26" s="752"/>
      <c r="X26" s="752"/>
      <c r="Y26" s="752"/>
      <c r="Z26" s="752"/>
      <c r="AA26" s="752"/>
      <c r="AB26" s="752"/>
      <c r="AC26" s="752"/>
      <c r="AD26" s="752"/>
      <c r="AE26" s="752"/>
      <c r="AF26" s="752"/>
      <c r="AG26" s="752"/>
      <c r="AH26" s="752"/>
      <c r="AI26" s="752"/>
      <c r="AJ26" s="752"/>
      <c r="AK26" s="752"/>
      <c r="AL26" s="752"/>
      <c r="AM26" s="752"/>
      <c r="AN26" s="752"/>
      <c r="AO26" s="752"/>
      <c r="AP26" s="752"/>
    </row>
    <row r="27">
      <c r="A27" s="1804" t="s">
        <v>12959</v>
      </c>
      <c r="B27" s="90" t="s">
        <v>12939</v>
      </c>
      <c r="C27" s="98" t="s">
        <v>8850</v>
      </c>
      <c r="D27" s="98" t="s">
        <v>12960</v>
      </c>
      <c r="E27" s="98" t="s">
        <v>12961</v>
      </c>
      <c r="F27" s="74"/>
      <c r="G27" s="74"/>
      <c r="H27" s="74" t="s">
        <v>47</v>
      </c>
      <c r="I27" s="74"/>
      <c r="J27" s="74"/>
      <c r="K27" s="67"/>
      <c r="L27" s="1808">
        <v>43635.0</v>
      </c>
      <c r="M27" s="1806" t="s">
        <v>96</v>
      </c>
      <c r="N27" s="74"/>
      <c r="O27" s="74"/>
      <c r="P27" s="74"/>
      <c r="Q27" s="74"/>
      <c r="R27" s="74"/>
      <c r="S27" s="752"/>
      <c r="T27" s="752"/>
      <c r="U27" s="752"/>
      <c r="V27" s="752"/>
      <c r="W27" s="752"/>
      <c r="X27" s="752"/>
      <c r="Y27" s="752"/>
      <c r="Z27" s="752"/>
      <c r="AA27" s="752"/>
      <c r="AB27" s="752"/>
      <c r="AC27" s="752"/>
      <c r="AD27" s="752"/>
      <c r="AE27" s="752"/>
      <c r="AF27" s="752"/>
      <c r="AG27" s="752"/>
      <c r="AH27" s="752"/>
      <c r="AI27" s="752"/>
      <c r="AJ27" s="752"/>
      <c r="AK27" s="752"/>
      <c r="AL27" s="752"/>
      <c r="AM27" s="752"/>
      <c r="AN27" s="752"/>
      <c r="AO27" s="752"/>
      <c r="AP27" s="752"/>
    </row>
    <row r="28">
      <c r="A28" s="1804" t="s">
        <v>12962</v>
      </c>
      <c r="B28" s="90" t="s">
        <v>12963</v>
      </c>
      <c r="C28" s="98" t="s">
        <v>8833</v>
      </c>
      <c r="D28" s="98" t="s">
        <v>12964</v>
      </c>
      <c r="E28" s="98" t="s">
        <v>12965</v>
      </c>
      <c r="F28" s="74"/>
      <c r="G28" s="74"/>
      <c r="H28" s="74" t="s">
        <v>47</v>
      </c>
      <c r="I28" s="74"/>
      <c r="J28" s="74"/>
      <c r="K28" s="67"/>
      <c r="L28" s="1808">
        <v>43635.0</v>
      </c>
      <c r="M28" s="1806" t="s">
        <v>96</v>
      </c>
      <c r="N28" s="74"/>
      <c r="O28" s="74"/>
      <c r="P28" s="74"/>
      <c r="Q28" s="74"/>
      <c r="R28" s="74"/>
      <c r="S28" s="752"/>
      <c r="T28" s="752"/>
      <c r="U28" s="752"/>
      <c r="V28" s="752"/>
      <c r="W28" s="752"/>
      <c r="X28" s="752"/>
      <c r="Y28" s="752"/>
      <c r="Z28" s="752"/>
      <c r="AA28" s="752"/>
      <c r="AB28" s="752"/>
      <c r="AC28" s="752"/>
      <c r="AD28" s="752"/>
      <c r="AE28" s="752"/>
      <c r="AF28" s="752"/>
      <c r="AG28" s="752"/>
      <c r="AH28" s="752"/>
      <c r="AI28" s="752"/>
      <c r="AJ28" s="752"/>
      <c r="AK28" s="752"/>
      <c r="AL28" s="752"/>
      <c r="AM28" s="752"/>
      <c r="AN28" s="752"/>
      <c r="AO28" s="752"/>
      <c r="AP28" s="752"/>
    </row>
    <row r="29">
      <c r="A29" s="1818" t="s">
        <v>12966</v>
      </c>
      <c r="B29" s="90" t="s">
        <v>12963</v>
      </c>
      <c r="C29" s="98" t="s">
        <v>8838</v>
      </c>
      <c r="D29" s="98" t="s">
        <v>12967</v>
      </c>
      <c r="E29" s="98" t="s">
        <v>12968</v>
      </c>
      <c r="F29" s="70"/>
      <c r="G29" s="70"/>
      <c r="H29" s="70" t="s">
        <v>47</v>
      </c>
      <c r="I29" s="74"/>
      <c r="J29" s="74"/>
      <c r="K29" s="67"/>
      <c r="L29" s="1808">
        <v>43635.0</v>
      </c>
      <c r="M29" s="1806" t="s">
        <v>96</v>
      </c>
      <c r="N29" s="74"/>
      <c r="O29" s="74"/>
      <c r="P29" s="74"/>
      <c r="Q29" s="74"/>
      <c r="R29" s="74"/>
      <c r="S29" s="752"/>
      <c r="T29" s="752"/>
      <c r="U29" s="752"/>
      <c r="V29" s="752"/>
      <c r="W29" s="752"/>
      <c r="X29" s="752"/>
      <c r="Y29" s="752"/>
      <c r="Z29" s="752"/>
      <c r="AA29" s="752"/>
      <c r="AB29" s="752"/>
      <c r="AC29" s="752"/>
      <c r="AD29" s="752"/>
      <c r="AE29" s="752"/>
      <c r="AF29" s="752"/>
      <c r="AG29" s="752"/>
      <c r="AH29" s="752"/>
      <c r="AI29" s="752"/>
      <c r="AJ29" s="752"/>
      <c r="AK29" s="752"/>
      <c r="AL29" s="752"/>
      <c r="AM29" s="752"/>
      <c r="AN29" s="752"/>
      <c r="AO29" s="752"/>
      <c r="AP29" s="752"/>
    </row>
    <row r="30">
      <c r="A30" s="1804" t="s">
        <v>12969</v>
      </c>
      <c r="B30" s="90" t="s">
        <v>12963</v>
      </c>
      <c r="C30" s="98" t="s">
        <v>8841</v>
      </c>
      <c r="D30" s="98" t="s">
        <v>12970</v>
      </c>
      <c r="E30" s="98" t="s">
        <v>12971</v>
      </c>
      <c r="F30" s="74"/>
      <c r="G30" s="74"/>
      <c r="H30" s="74" t="s">
        <v>48</v>
      </c>
      <c r="I30" s="74"/>
      <c r="J30" s="74"/>
      <c r="K30" s="98" t="s">
        <v>12972</v>
      </c>
      <c r="L30" s="1808">
        <v>43635.0</v>
      </c>
      <c r="M30" s="1806" t="s">
        <v>96</v>
      </c>
      <c r="N30" s="74"/>
      <c r="O30" s="74"/>
      <c r="P30" s="74"/>
      <c r="Q30" s="74"/>
      <c r="R30" s="74"/>
      <c r="S30" s="752"/>
      <c r="T30" s="752"/>
      <c r="U30" s="752"/>
      <c r="V30" s="752"/>
      <c r="W30" s="752"/>
      <c r="X30" s="752"/>
      <c r="Y30" s="752"/>
      <c r="Z30" s="752"/>
      <c r="AA30" s="752"/>
      <c r="AB30" s="752"/>
      <c r="AC30" s="752"/>
      <c r="AD30" s="752"/>
      <c r="AE30" s="752"/>
      <c r="AF30" s="752"/>
      <c r="AG30" s="752"/>
      <c r="AH30" s="752"/>
      <c r="AI30" s="752"/>
      <c r="AJ30" s="752"/>
      <c r="AK30" s="752"/>
      <c r="AL30" s="752"/>
      <c r="AM30" s="752"/>
      <c r="AN30" s="752"/>
      <c r="AO30" s="752"/>
      <c r="AP30" s="752"/>
    </row>
    <row r="31">
      <c r="A31" s="1804" t="s">
        <v>12973</v>
      </c>
      <c r="B31" s="90" t="s">
        <v>12963</v>
      </c>
      <c r="C31" s="98" t="s">
        <v>8844</v>
      </c>
      <c r="D31" s="98" t="s">
        <v>12974</v>
      </c>
      <c r="E31" s="98" t="s">
        <v>12975</v>
      </c>
      <c r="F31" s="74"/>
      <c r="G31" s="74"/>
      <c r="H31" s="74" t="s">
        <v>48</v>
      </c>
      <c r="I31" s="74"/>
      <c r="J31" s="74"/>
      <c r="K31" s="98" t="s">
        <v>12976</v>
      </c>
      <c r="L31" s="1808">
        <v>43635.0</v>
      </c>
      <c r="M31" s="1806" t="s">
        <v>96</v>
      </c>
      <c r="N31" s="74"/>
      <c r="O31" s="74"/>
      <c r="P31" s="74"/>
      <c r="Q31" s="74"/>
      <c r="R31" s="74"/>
      <c r="S31" s="752"/>
      <c r="T31" s="752"/>
      <c r="U31" s="752"/>
      <c r="V31" s="752"/>
      <c r="W31" s="752"/>
      <c r="X31" s="752"/>
      <c r="Y31" s="752"/>
      <c r="Z31" s="752"/>
      <c r="AA31" s="752"/>
      <c r="AB31" s="752"/>
      <c r="AC31" s="752"/>
      <c r="AD31" s="752"/>
      <c r="AE31" s="752"/>
      <c r="AF31" s="752"/>
      <c r="AG31" s="752"/>
      <c r="AH31" s="752"/>
      <c r="AI31" s="752"/>
      <c r="AJ31" s="752"/>
      <c r="AK31" s="752"/>
      <c r="AL31" s="752"/>
      <c r="AM31" s="752"/>
      <c r="AN31" s="752"/>
      <c r="AO31" s="752"/>
      <c r="AP31" s="752"/>
    </row>
    <row r="32">
      <c r="A32" s="1804" t="s">
        <v>12977</v>
      </c>
      <c r="B32" s="90" t="s">
        <v>12963</v>
      </c>
      <c r="C32" s="98" t="s">
        <v>8847</v>
      </c>
      <c r="D32" s="98" t="s">
        <v>12978</v>
      </c>
      <c r="E32" s="98" t="s">
        <v>12979</v>
      </c>
      <c r="F32" s="74"/>
      <c r="G32" s="74"/>
      <c r="H32" s="74" t="s">
        <v>47</v>
      </c>
      <c r="I32" s="74"/>
      <c r="J32" s="74"/>
      <c r="K32" s="98" t="s">
        <v>12980</v>
      </c>
      <c r="L32" s="1808">
        <v>43635.0</v>
      </c>
      <c r="M32" s="1806" t="s">
        <v>96</v>
      </c>
      <c r="N32" s="74"/>
      <c r="O32" s="74"/>
      <c r="P32" s="74"/>
      <c r="Q32" s="74"/>
      <c r="R32" s="74"/>
      <c r="S32" s="752"/>
      <c r="T32" s="752"/>
      <c r="U32" s="752"/>
      <c r="V32" s="752"/>
      <c r="W32" s="752"/>
      <c r="X32" s="752"/>
      <c r="Y32" s="752"/>
      <c r="Z32" s="752"/>
      <c r="AA32" s="752"/>
      <c r="AB32" s="752"/>
      <c r="AC32" s="752"/>
      <c r="AD32" s="752"/>
      <c r="AE32" s="752"/>
      <c r="AF32" s="752"/>
      <c r="AG32" s="752"/>
      <c r="AH32" s="752"/>
      <c r="AI32" s="752"/>
      <c r="AJ32" s="752"/>
      <c r="AK32" s="752"/>
      <c r="AL32" s="752"/>
      <c r="AM32" s="752"/>
      <c r="AN32" s="752"/>
      <c r="AO32" s="752"/>
      <c r="AP32" s="752"/>
    </row>
    <row r="33">
      <c r="A33" s="1804" t="s">
        <v>12981</v>
      </c>
      <c r="B33" s="90" t="s">
        <v>12963</v>
      </c>
      <c r="C33" s="98" t="s">
        <v>8850</v>
      </c>
      <c r="D33" s="98" t="s">
        <v>12982</v>
      </c>
      <c r="E33" s="98" t="s">
        <v>12983</v>
      </c>
      <c r="F33" s="74"/>
      <c r="G33" s="74"/>
      <c r="H33" s="74" t="s">
        <v>47</v>
      </c>
      <c r="I33" s="74"/>
      <c r="J33" s="74"/>
      <c r="K33" s="98" t="s">
        <v>12983</v>
      </c>
      <c r="L33" s="1808">
        <v>43635.0</v>
      </c>
      <c r="M33" s="1806" t="s">
        <v>96</v>
      </c>
      <c r="N33" s="74"/>
      <c r="O33" s="74"/>
      <c r="P33" s="74"/>
      <c r="Q33" s="74"/>
      <c r="R33" s="74"/>
      <c r="S33" s="752"/>
      <c r="T33" s="752"/>
      <c r="U33" s="752"/>
      <c r="V33" s="752"/>
      <c r="W33" s="752"/>
      <c r="X33" s="752"/>
      <c r="Y33" s="752"/>
      <c r="Z33" s="752"/>
      <c r="AA33" s="752"/>
      <c r="AB33" s="752"/>
      <c r="AC33" s="752"/>
      <c r="AD33" s="752"/>
      <c r="AE33" s="752"/>
      <c r="AF33" s="752"/>
      <c r="AG33" s="752"/>
      <c r="AH33" s="752"/>
      <c r="AI33" s="752"/>
      <c r="AJ33" s="752"/>
      <c r="AK33" s="752"/>
      <c r="AL33" s="752"/>
      <c r="AM33" s="752"/>
      <c r="AN33" s="752"/>
      <c r="AO33" s="752"/>
      <c r="AP33" s="752"/>
    </row>
    <row r="34">
      <c r="A34" s="1804" t="s">
        <v>12984</v>
      </c>
      <c r="B34" s="90" t="s">
        <v>12985</v>
      </c>
      <c r="C34" s="98" t="s">
        <v>8833</v>
      </c>
      <c r="D34" s="98" t="s">
        <v>12986</v>
      </c>
      <c r="E34" s="98" t="s">
        <v>12987</v>
      </c>
      <c r="F34" s="74"/>
      <c r="G34" s="74"/>
      <c r="H34" s="74" t="s">
        <v>48</v>
      </c>
      <c r="I34" s="1819" t="s">
        <v>12988</v>
      </c>
      <c r="J34" s="1819"/>
      <c r="K34" s="98" t="s">
        <v>12989</v>
      </c>
      <c r="L34" s="1808">
        <v>43635.0</v>
      </c>
      <c r="M34" s="1806" t="s">
        <v>96</v>
      </c>
      <c r="N34" s="74"/>
      <c r="O34" s="74"/>
      <c r="P34" s="74"/>
      <c r="Q34" s="74"/>
      <c r="R34" s="74"/>
      <c r="S34" s="752"/>
      <c r="T34" s="752"/>
      <c r="U34" s="752"/>
      <c r="V34" s="752"/>
      <c r="W34" s="752"/>
      <c r="X34" s="752"/>
      <c r="Y34" s="752"/>
      <c r="Z34" s="752"/>
      <c r="AA34" s="752"/>
      <c r="AB34" s="752"/>
      <c r="AC34" s="752"/>
      <c r="AD34" s="752"/>
      <c r="AE34" s="752"/>
      <c r="AF34" s="752"/>
      <c r="AG34" s="752"/>
      <c r="AH34" s="752"/>
      <c r="AI34" s="752"/>
      <c r="AJ34" s="752"/>
      <c r="AK34" s="752"/>
      <c r="AL34" s="752"/>
      <c r="AM34" s="752"/>
      <c r="AN34" s="752"/>
      <c r="AO34" s="752"/>
      <c r="AP34" s="752"/>
    </row>
    <row r="35">
      <c r="A35" s="1804" t="s">
        <v>12990</v>
      </c>
      <c r="B35" s="90" t="s">
        <v>12985</v>
      </c>
      <c r="C35" s="98" t="s">
        <v>8838</v>
      </c>
      <c r="D35" s="98" t="s">
        <v>12991</v>
      </c>
      <c r="E35" s="98" t="s">
        <v>12992</v>
      </c>
      <c r="F35" s="74"/>
      <c r="G35" s="74"/>
      <c r="H35" s="74" t="s">
        <v>48</v>
      </c>
      <c r="I35" s="1819" t="s">
        <v>12993</v>
      </c>
      <c r="J35" s="1819"/>
      <c r="K35" s="98" t="s">
        <v>12994</v>
      </c>
      <c r="L35" s="1808">
        <v>43635.0</v>
      </c>
      <c r="M35" s="1806" t="s">
        <v>96</v>
      </c>
      <c r="N35" s="74"/>
      <c r="O35" s="74"/>
      <c r="P35" s="74"/>
      <c r="Q35" s="74"/>
      <c r="R35" s="74"/>
      <c r="S35" s="752"/>
      <c r="T35" s="752"/>
      <c r="U35" s="752"/>
      <c r="V35" s="752"/>
      <c r="W35" s="752"/>
      <c r="X35" s="752"/>
      <c r="Y35" s="752"/>
      <c r="Z35" s="752"/>
      <c r="AA35" s="752"/>
      <c r="AB35" s="752"/>
      <c r="AC35" s="752"/>
      <c r="AD35" s="752"/>
      <c r="AE35" s="752"/>
      <c r="AF35" s="752"/>
      <c r="AG35" s="752"/>
      <c r="AH35" s="752"/>
      <c r="AI35" s="752"/>
      <c r="AJ35" s="752"/>
      <c r="AK35" s="752"/>
      <c r="AL35" s="752"/>
      <c r="AM35" s="752"/>
      <c r="AN35" s="752"/>
      <c r="AO35" s="752"/>
      <c r="AP35" s="752"/>
    </row>
    <row r="36">
      <c r="A36" s="1804" t="s">
        <v>12995</v>
      </c>
      <c r="B36" s="90" t="s">
        <v>12985</v>
      </c>
      <c r="C36" s="98" t="s">
        <v>8841</v>
      </c>
      <c r="D36" s="98" t="s">
        <v>12996</v>
      </c>
      <c r="E36" s="98" t="s">
        <v>12997</v>
      </c>
      <c r="F36" s="74"/>
      <c r="G36" s="74"/>
      <c r="H36" s="74" t="s">
        <v>48</v>
      </c>
      <c r="I36" s="1806" t="s">
        <v>12998</v>
      </c>
      <c r="J36" s="1806"/>
      <c r="K36" s="98" t="s">
        <v>12999</v>
      </c>
      <c r="L36" s="1808">
        <v>43635.0</v>
      </c>
      <c r="M36" s="1806" t="s">
        <v>96</v>
      </c>
      <c r="N36" s="74"/>
      <c r="O36" s="74"/>
      <c r="P36" s="74"/>
      <c r="Q36" s="74"/>
      <c r="R36" s="74"/>
      <c r="S36" s="752"/>
      <c r="T36" s="752"/>
      <c r="U36" s="752"/>
      <c r="V36" s="752"/>
      <c r="W36" s="752"/>
      <c r="X36" s="752"/>
      <c r="Y36" s="752"/>
      <c r="Z36" s="752"/>
      <c r="AA36" s="752"/>
      <c r="AB36" s="752"/>
      <c r="AC36" s="752"/>
      <c r="AD36" s="752"/>
      <c r="AE36" s="752"/>
      <c r="AF36" s="752"/>
      <c r="AG36" s="752"/>
      <c r="AH36" s="752"/>
      <c r="AI36" s="752"/>
      <c r="AJ36" s="752"/>
      <c r="AK36" s="752"/>
      <c r="AL36" s="752"/>
      <c r="AM36" s="752"/>
      <c r="AN36" s="752"/>
      <c r="AO36" s="752"/>
      <c r="AP36" s="752"/>
    </row>
    <row r="37">
      <c r="A37" s="1804" t="s">
        <v>13000</v>
      </c>
      <c r="B37" s="90" t="s">
        <v>12985</v>
      </c>
      <c r="C37" s="98" t="s">
        <v>8844</v>
      </c>
      <c r="D37" s="98" t="s">
        <v>13001</v>
      </c>
      <c r="E37" s="98" t="s">
        <v>13002</v>
      </c>
      <c r="F37" s="74"/>
      <c r="G37" s="74"/>
      <c r="H37" s="74" t="s">
        <v>48</v>
      </c>
      <c r="I37" s="1806" t="s">
        <v>13003</v>
      </c>
      <c r="J37" s="1806"/>
      <c r="K37" s="98" t="s">
        <v>13004</v>
      </c>
      <c r="L37" s="1808">
        <v>43635.0</v>
      </c>
      <c r="M37" s="1806" t="s">
        <v>96</v>
      </c>
      <c r="N37" s="74"/>
      <c r="O37" s="74"/>
      <c r="P37" s="74"/>
      <c r="Q37" s="74"/>
      <c r="R37" s="74"/>
      <c r="S37" s="752"/>
      <c r="T37" s="752"/>
      <c r="U37" s="752"/>
      <c r="V37" s="752"/>
      <c r="W37" s="752"/>
      <c r="X37" s="752"/>
      <c r="Y37" s="752"/>
      <c r="Z37" s="752"/>
      <c r="AA37" s="752"/>
      <c r="AB37" s="752"/>
      <c r="AC37" s="752"/>
      <c r="AD37" s="752"/>
      <c r="AE37" s="752"/>
      <c r="AF37" s="752"/>
      <c r="AG37" s="752"/>
      <c r="AH37" s="752"/>
      <c r="AI37" s="752"/>
      <c r="AJ37" s="752"/>
      <c r="AK37" s="752"/>
      <c r="AL37" s="752"/>
      <c r="AM37" s="752"/>
      <c r="AN37" s="752"/>
      <c r="AO37" s="752"/>
      <c r="AP37" s="752"/>
    </row>
    <row r="38">
      <c r="A38" s="1804" t="s">
        <v>13005</v>
      </c>
      <c r="B38" s="90" t="s">
        <v>12985</v>
      </c>
      <c r="C38" s="98" t="s">
        <v>8847</v>
      </c>
      <c r="D38" s="98" t="s">
        <v>13006</v>
      </c>
      <c r="E38" s="98" t="s">
        <v>13007</v>
      </c>
      <c r="F38" s="74"/>
      <c r="G38" s="74"/>
      <c r="H38" s="74" t="s">
        <v>48</v>
      </c>
      <c r="I38" s="1819" t="s">
        <v>13008</v>
      </c>
      <c r="J38" s="1819"/>
      <c r="K38" s="98" t="s">
        <v>13009</v>
      </c>
      <c r="L38" s="1808">
        <v>43635.0</v>
      </c>
      <c r="M38" s="1806" t="s">
        <v>96</v>
      </c>
      <c r="N38" s="74"/>
      <c r="O38" s="74"/>
      <c r="P38" s="74"/>
      <c r="Q38" s="74"/>
      <c r="R38" s="74"/>
      <c r="S38" s="752"/>
      <c r="T38" s="752"/>
      <c r="U38" s="752"/>
      <c r="V38" s="752"/>
      <c r="W38" s="752"/>
      <c r="X38" s="752"/>
      <c r="Y38" s="752"/>
      <c r="Z38" s="752"/>
      <c r="AA38" s="752"/>
      <c r="AB38" s="752"/>
      <c r="AC38" s="752"/>
      <c r="AD38" s="752"/>
      <c r="AE38" s="752"/>
      <c r="AF38" s="752"/>
      <c r="AG38" s="752"/>
      <c r="AH38" s="752"/>
      <c r="AI38" s="752"/>
      <c r="AJ38" s="752"/>
      <c r="AK38" s="752"/>
      <c r="AL38" s="752"/>
      <c r="AM38" s="752"/>
      <c r="AN38" s="752"/>
      <c r="AO38" s="752"/>
      <c r="AP38" s="752"/>
    </row>
    <row r="39">
      <c r="A39" s="1804" t="s">
        <v>13010</v>
      </c>
      <c r="B39" s="90" t="s">
        <v>12985</v>
      </c>
      <c r="C39" s="98" t="s">
        <v>8850</v>
      </c>
      <c r="D39" s="98" t="s">
        <v>13011</v>
      </c>
      <c r="E39" s="98" t="s">
        <v>13012</v>
      </c>
      <c r="F39" s="74"/>
      <c r="G39" s="74"/>
      <c r="H39" s="74" t="s">
        <v>48</v>
      </c>
      <c r="I39" s="1819" t="s">
        <v>13013</v>
      </c>
      <c r="J39" s="1819"/>
      <c r="K39" s="98" t="s">
        <v>13014</v>
      </c>
      <c r="L39" s="1808">
        <v>43635.0</v>
      </c>
      <c r="M39" s="1806" t="s">
        <v>96</v>
      </c>
      <c r="N39" s="74"/>
      <c r="O39" s="74"/>
      <c r="P39" s="74"/>
      <c r="Q39" s="74"/>
      <c r="R39" s="74"/>
      <c r="S39" s="752"/>
      <c r="T39" s="752"/>
      <c r="U39" s="752"/>
      <c r="V39" s="752"/>
      <c r="W39" s="752"/>
      <c r="X39" s="752"/>
      <c r="Y39" s="752"/>
      <c r="Z39" s="752"/>
      <c r="AA39" s="752"/>
      <c r="AB39" s="752"/>
      <c r="AC39" s="752"/>
      <c r="AD39" s="752"/>
      <c r="AE39" s="752"/>
      <c r="AF39" s="752"/>
      <c r="AG39" s="752"/>
      <c r="AH39" s="752"/>
      <c r="AI39" s="752"/>
      <c r="AJ39" s="752"/>
      <c r="AK39" s="752"/>
      <c r="AL39" s="752"/>
      <c r="AM39" s="752"/>
      <c r="AN39" s="752"/>
      <c r="AO39" s="752"/>
      <c r="AP39" s="752"/>
    </row>
    <row r="40" hidden="1">
      <c r="A40" s="1600" t="s">
        <v>13015</v>
      </c>
      <c r="B40" s="1820"/>
      <c r="C40" s="1600"/>
      <c r="D40" s="1600"/>
      <c r="E40" s="1600"/>
      <c r="F40" s="1600"/>
      <c r="G40" s="1600"/>
      <c r="H40" s="1600"/>
      <c r="I40" s="1600"/>
      <c r="J40" s="1600"/>
      <c r="K40" s="1600"/>
      <c r="L40" s="1600"/>
      <c r="M40" s="1600"/>
      <c r="N40" s="1795"/>
      <c r="O40" s="1795"/>
      <c r="P40" s="1795"/>
      <c r="Q40" s="1795"/>
      <c r="R40" s="1795"/>
      <c r="S40" s="1821"/>
      <c r="T40" s="1678"/>
      <c r="U40" s="1803"/>
      <c r="V40" s="1803"/>
      <c r="W40" s="1803"/>
      <c r="X40" s="1803"/>
      <c r="Y40" s="1803"/>
      <c r="Z40" s="1803"/>
      <c r="AA40" s="1803"/>
      <c r="AB40" s="1803"/>
      <c r="AC40" s="1803"/>
      <c r="AD40" s="1803"/>
      <c r="AE40" s="1803"/>
      <c r="AF40" s="1803"/>
      <c r="AG40" s="1803"/>
      <c r="AH40" s="1803"/>
      <c r="AI40" s="1803"/>
      <c r="AJ40" s="1803"/>
      <c r="AK40" s="1803"/>
      <c r="AL40" s="1803"/>
      <c r="AM40" s="1803"/>
      <c r="AN40" s="1803"/>
      <c r="AO40" s="1803"/>
      <c r="AP40" s="1803"/>
    </row>
    <row r="41">
      <c r="A41" s="95" t="s">
        <v>13016</v>
      </c>
      <c r="B41" s="111" t="s">
        <v>13017</v>
      </c>
      <c r="C41" s="96" t="s">
        <v>8833</v>
      </c>
      <c r="D41" s="618" t="s">
        <v>13018</v>
      </c>
      <c r="E41" s="621" t="s">
        <v>13019</v>
      </c>
      <c r="F41" s="618"/>
      <c r="G41" s="618"/>
      <c r="H41" s="618" t="s">
        <v>13020</v>
      </c>
      <c r="I41" s="972" t="s">
        <v>13021</v>
      </c>
      <c r="J41" s="972"/>
      <c r="K41" s="621"/>
      <c r="L41" s="1822">
        <v>43703.0</v>
      </c>
      <c r="M41" s="1806" t="s">
        <v>96</v>
      </c>
      <c r="N41" s="74"/>
      <c r="O41" s="74"/>
      <c r="P41" s="74"/>
      <c r="Q41" s="74"/>
      <c r="R41" s="74"/>
      <c r="S41" s="752"/>
      <c r="T41" s="95"/>
      <c r="U41" s="752"/>
      <c r="V41" s="752"/>
      <c r="W41" s="752"/>
      <c r="X41" s="752"/>
      <c r="Y41" s="752"/>
      <c r="Z41" s="752"/>
      <c r="AA41" s="752"/>
      <c r="AB41" s="752"/>
      <c r="AC41" s="752"/>
      <c r="AD41" s="752"/>
      <c r="AE41" s="752"/>
      <c r="AF41" s="752"/>
      <c r="AG41" s="752"/>
      <c r="AH41" s="752"/>
      <c r="AI41" s="752"/>
      <c r="AJ41" s="752"/>
      <c r="AK41" s="752"/>
      <c r="AL41" s="752"/>
      <c r="AM41" s="752"/>
      <c r="AN41" s="752"/>
      <c r="AO41" s="752"/>
      <c r="AP41" s="752"/>
    </row>
    <row r="42">
      <c r="A42" s="95" t="s">
        <v>13022</v>
      </c>
      <c r="B42" s="111" t="s">
        <v>13017</v>
      </c>
      <c r="C42" s="96" t="s">
        <v>8838</v>
      </c>
      <c r="D42" s="618" t="s">
        <v>13023</v>
      </c>
      <c r="E42" s="621" t="s">
        <v>13024</v>
      </c>
      <c r="F42" s="95"/>
      <c r="G42" s="95"/>
      <c r="H42" s="95"/>
      <c r="I42" s="114"/>
      <c r="J42" s="114"/>
      <c r="K42" s="621"/>
      <c r="L42" s="1823">
        <v>43644.0</v>
      </c>
      <c r="M42" s="1806" t="s">
        <v>96</v>
      </c>
      <c r="N42" s="74"/>
      <c r="O42" s="74"/>
      <c r="P42" s="74"/>
      <c r="Q42" s="74"/>
      <c r="R42" s="74"/>
      <c r="S42" s="752"/>
      <c r="T42" s="95"/>
      <c r="U42" s="752"/>
      <c r="V42" s="752"/>
      <c r="W42" s="752"/>
      <c r="X42" s="752"/>
      <c r="Y42" s="752"/>
      <c r="Z42" s="752"/>
      <c r="AA42" s="752"/>
      <c r="AB42" s="752"/>
      <c r="AC42" s="752"/>
      <c r="AD42" s="752"/>
      <c r="AE42" s="752"/>
      <c r="AF42" s="752"/>
      <c r="AG42" s="752"/>
      <c r="AH42" s="752"/>
      <c r="AI42" s="752"/>
      <c r="AJ42" s="752"/>
      <c r="AK42" s="752"/>
      <c r="AL42" s="752"/>
      <c r="AM42" s="752"/>
      <c r="AN42" s="752"/>
      <c r="AO42" s="752"/>
      <c r="AP42" s="752"/>
    </row>
    <row r="43">
      <c r="A43" s="95" t="s">
        <v>13025</v>
      </c>
      <c r="B43" s="111" t="s">
        <v>13017</v>
      </c>
      <c r="C43" s="96" t="s">
        <v>8841</v>
      </c>
      <c r="D43" s="618" t="s">
        <v>13026</v>
      </c>
      <c r="E43" s="621" t="s">
        <v>13027</v>
      </c>
      <c r="F43" s="95"/>
      <c r="G43" s="95"/>
      <c r="H43" s="95"/>
      <c r="I43" s="114"/>
      <c r="J43" s="114"/>
      <c r="K43" s="621"/>
      <c r="L43" s="1823">
        <v>43644.0</v>
      </c>
      <c r="M43" s="1806" t="s">
        <v>96</v>
      </c>
      <c r="N43" s="74"/>
      <c r="O43" s="74"/>
      <c r="P43" s="74"/>
      <c r="Q43" s="74"/>
      <c r="R43" s="74"/>
      <c r="S43" s="752"/>
      <c r="T43" s="95"/>
      <c r="U43" s="752"/>
      <c r="V43" s="752"/>
      <c r="W43" s="752"/>
      <c r="X43" s="752"/>
      <c r="Y43" s="752"/>
      <c r="Z43" s="752"/>
      <c r="AA43" s="752"/>
      <c r="AB43" s="752"/>
      <c r="AC43" s="752"/>
      <c r="AD43" s="752"/>
      <c r="AE43" s="752"/>
      <c r="AF43" s="752"/>
      <c r="AG43" s="752"/>
      <c r="AH43" s="752"/>
      <c r="AI43" s="752"/>
      <c r="AJ43" s="752"/>
      <c r="AK43" s="752"/>
      <c r="AL43" s="752"/>
      <c r="AM43" s="752"/>
      <c r="AN43" s="752"/>
      <c r="AO43" s="752"/>
      <c r="AP43" s="752"/>
    </row>
    <row r="44">
      <c r="A44" s="95" t="s">
        <v>13028</v>
      </c>
      <c r="B44" s="111" t="s">
        <v>13017</v>
      </c>
      <c r="C44" s="96" t="s">
        <v>8844</v>
      </c>
      <c r="D44" s="618" t="s">
        <v>13029</v>
      </c>
      <c r="E44" s="621" t="s">
        <v>13030</v>
      </c>
      <c r="F44" s="95"/>
      <c r="G44" s="95"/>
      <c r="H44" s="95"/>
      <c r="I44" s="114"/>
      <c r="J44" s="114"/>
      <c r="K44" s="621"/>
      <c r="L44" s="1823">
        <v>43644.0</v>
      </c>
      <c r="M44" s="1806" t="s">
        <v>96</v>
      </c>
      <c r="N44" s="74"/>
      <c r="O44" s="74"/>
      <c r="P44" s="74"/>
      <c r="Q44" s="74"/>
      <c r="R44" s="74"/>
      <c r="S44" s="752"/>
      <c r="T44" s="95"/>
      <c r="U44" s="752"/>
      <c r="V44" s="752"/>
      <c r="W44" s="752"/>
      <c r="X44" s="752"/>
      <c r="Y44" s="752"/>
      <c r="Z44" s="752"/>
      <c r="AA44" s="752"/>
      <c r="AB44" s="752"/>
      <c r="AC44" s="752"/>
      <c r="AD44" s="752"/>
      <c r="AE44" s="752"/>
      <c r="AF44" s="752"/>
      <c r="AG44" s="752"/>
      <c r="AH44" s="752"/>
      <c r="AI44" s="752"/>
      <c r="AJ44" s="752"/>
      <c r="AK44" s="752"/>
      <c r="AL44" s="752"/>
      <c r="AM44" s="752"/>
      <c r="AN44" s="752"/>
      <c r="AO44" s="752"/>
      <c r="AP44" s="752"/>
    </row>
    <row r="45">
      <c r="A45" s="95" t="s">
        <v>13031</v>
      </c>
      <c r="B45" s="111" t="s">
        <v>13017</v>
      </c>
      <c r="C45" s="96" t="s">
        <v>8847</v>
      </c>
      <c r="D45" s="618" t="s">
        <v>13032</v>
      </c>
      <c r="E45" s="621" t="s">
        <v>13033</v>
      </c>
      <c r="F45" s="95"/>
      <c r="G45" s="95"/>
      <c r="H45" s="95"/>
      <c r="I45" s="114"/>
      <c r="J45" s="114"/>
      <c r="K45" s="621"/>
      <c r="L45" s="1823">
        <v>43644.0</v>
      </c>
      <c r="M45" s="1806" t="s">
        <v>96</v>
      </c>
      <c r="N45" s="74"/>
      <c r="O45" s="74"/>
      <c r="P45" s="74"/>
      <c r="Q45" s="74"/>
      <c r="R45" s="74"/>
      <c r="S45" s="752"/>
      <c r="T45" s="95"/>
      <c r="U45" s="752"/>
      <c r="V45" s="752"/>
      <c r="W45" s="752"/>
      <c r="X45" s="752"/>
      <c r="Y45" s="752"/>
      <c r="Z45" s="752"/>
      <c r="AA45" s="752"/>
      <c r="AB45" s="752"/>
      <c r="AC45" s="752"/>
      <c r="AD45" s="752"/>
      <c r="AE45" s="752"/>
      <c r="AF45" s="752"/>
      <c r="AG45" s="752"/>
      <c r="AH45" s="752"/>
      <c r="AI45" s="752"/>
      <c r="AJ45" s="752"/>
      <c r="AK45" s="752"/>
      <c r="AL45" s="752"/>
      <c r="AM45" s="752"/>
      <c r="AN45" s="752"/>
      <c r="AO45" s="752"/>
      <c r="AP45" s="752"/>
    </row>
    <row r="46">
      <c r="A46" s="95" t="s">
        <v>13034</v>
      </c>
      <c r="B46" s="111" t="s">
        <v>13017</v>
      </c>
      <c r="C46" s="96" t="s">
        <v>8850</v>
      </c>
      <c r="D46" s="618" t="s">
        <v>13035</v>
      </c>
      <c r="E46" s="621" t="s">
        <v>13036</v>
      </c>
      <c r="F46" s="95"/>
      <c r="G46" s="95"/>
      <c r="H46" s="95"/>
      <c r="I46" s="114"/>
      <c r="J46" s="114"/>
      <c r="K46" s="621"/>
      <c r="L46" s="1823">
        <v>43644.0</v>
      </c>
      <c r="M46" s="1806" t="s">
        <v>96</v>
      </c>
      <c r="N46" s="74"/>
      <c r="O46" s="74"/>
      <c r="P46" s="74"/>
      <c r="Q46" s="74"/>
      <c r="R46" s="74"/>
      <c r="S46" s="752"/>
      <c r="T46" s="95"/>
      <c r="U46" s="752"/>
      <c r="V46" s="752"/>
      <c r="W46" s="752"/>
      <c r="X46" s="752"/>
      <c r="Y46" s="752"/>
      <c r="Z46" s="752"/>
      <c r="AA46" s="752"/>
      <c r="AB46" s="752"/>
      <c r="AC46" s="752"/>
      <c r="AD46" s="752"/>
      <c r="AE46" s="752"/>
      <c r="AF46" s="752"/>
      <c r="AG46" s="752"/>
      <c r="AH46" s="752"/>
      <c r="AI46" s="752"/>
      <c r="AJ46" s="752"/>
      <c r="AK46" s="752"/>
      <c r="AL46" s="752"/>
      <c r="AM46" s="752"/>
      <c r="AN46" s="752"/>
      <c r="AO46" s="752"/>
      <c r="AP46" s="752"/>
    </row>
    <row r="47">
      <c r="A47" s="95" t="s">
        <v>13037</v>
      </c>
      <c r="B47" s="618" t="s">
        <v>13038</v>
      </c>
      <c r="C47" s="96" t="s">
        <v>8833</v>
      </c>
      <c r="D47" s="618" t="s">
        <v>13039</v>
      </c>
      <c r="E47" s="621" t="s">
        <v>13040</v>
      </c>
      <c r="F47" s="95"/>
      <c r="G47" s="95"/>
      <c r="H47" s="95"/>
      <c r="I47" s="114"/>
      <c r="J47" s="114"/>
      <c r="K47" s="621"/>
      <c r="L47" s="1823">
        <v>43644.0</v>
      </c>
      <c r="M47" s="1806" t="s">
        <v>96</v>
      </c>
      <c r="N47" s="74"/>
      <c r="O47" s="74"/>
      <c r="P47" s="74"/>
      <c r="Q47" s="74"/>
      <c r="R47" s="74"/>
      <c r="S47" s="752"/>
      <c r="T47" s="95"/>
      <c r="U47" s="752"/>
      <c r="V47" s="752"/>
      <c r="W47" s="752"/>
      <c r="X47" s="752"/>
      <c r="Y47" s="752"/>
      <c r="Z47" s="752"/>
      <c r="AA47" s="752"/>
      <c r="AB47" s="752"/>
      <c r="AC47" s="752"/>
      <c r="AD47" s="752"/>
      <c r="AE47" s="752"/>
      <c r="AF47" s="752"/>
      <c r="AG47" s="752"/>
      <c r="AH47" s="752"/>
      <c r="AI47" s="752"/>
      <c r="AJ47" s="752"/>
      <c r="AK47" s="752"/>
      <c r="AL47" s="752"/>
      <c r="AM47" s="752"/>
      <c r="AN47" s="752"/>
      <c r="AO47" s="752"/>
      <c r="AP47" s="752"/>
    </row>
    <row r="48">
      <c r="A48" s="95" t="s">
        <v>13041</v>
      </c>
      <c r="B48" s="618" t="s">
        <v>13038</v>
      </c>
      <c r="C48" s="96" t="s">
        <v>8838</v>
      </c>
      <c r="D48" s="618" t="s">
        <v>13042</v>
      </c>
      <c r="E48" s="621" t="s">
        <v>13043</v>
      </c>
      <c r="F48" s="95"/>
      <c r="G48" s="95"/>
      <c r="H48" s="95"/>
      <c r="I48" s="114"/>
      <c r="J48" s="114"/>
      <c r="K48" s="621"/>
      <c r="L48" s="1823">
        <v>43644.0</v>
      </c>
      <c r="M48" s="1806" t="s">
        <v>96</v>
      </c>
      <c r="N48" s="74"/>
      <c r="O48" s="74"/>
      <c r="P48" s="74"/>
      <c r="Q48" s="74"/>
      <c r="R48" s="74"/>
      <c r="S48" s="752"/>
      <c r="T48" s="95"/>
      <c r="U48" s="752"/>
      <c r="V48" s="752"/>
      <c r="W48" s="752"/>
      <c r="X48" s="752"/>
      <c r="Y48" s="752"/>
      <c r="Z48" s="752"/>
      <c r="AA48" s="752"/>
      <c r="AB48" s="752"/>
      <c r="AC48" s="752"/>
      <c r="AD48" s="752"/>
      <c r="AE48" s="752"/>
      <c r="AF48" s="752"/>
      <c r="AG48" s="752"/>
      <c r="AH48" s="752"/>
      <c r="AI48" s="752"/>
      <c r="AJ48" s="752"/>
      <c r="AK48" s="752"/>
      <c r="AL48" s="752"/>
      <c r="AM48" s="752"/>
      <c r="AN48" s="752"/>
      <c r="AO48" s="752"/>
      <c r="AP48" s="752"/>
    </row>
    <row r="49">
      <c r="A49" s="95" t="s">
        <v>13044</v>
      </c>
      <c r="B49" s="618" t="s">
        <v>13038</v>
      </c>
      <c r="C49" s="96" t="s">
        <v>8841</v>
      </c>
      <c r="D49" s="618" t="s">
        <v>13045</v>
      </c>
      <c r="E49" s="621" t="s">
        <v>13046</v>
      </c>
      <c r="F49" s="95"/>
      <c r="G49" s="95"/>
      <c r="H49" s="95"/>
      <c r="I49" s="114"/>
      <c r="J49" s="114"/>
      <c r="K49" s="621"/>
      <c r="L49" s="1823">
        <v>43644.0</v>
      </c>
      <c r="M49" s="1806" t="s">
        <v>96</v>
      </c>
      <c r="N49" s="74"/>
      <c r="O49" s="74"/>
      <c r="P49" s="74"/>
      <c r="Q49" s="74"/>
      <c r="R49" s="74"/>
      <c r="S49" s="752"/>
      <c r="T49" s="95"/>
      <c r="U49" s="752"/>
      <c r="V49" s="752"/>
      <c r="W49" s="752"/>
      <c r="X49" s="752"/>
      <c r="Y49" s="752"/>
      <c r="Z49" s="752"/>
      <c r="AA49" s="752"/>
      <c r="AB49" s="752"/>
      <c r="AC49" s="752"/>
      <c r="AD49" s="752"/>
      <c r="AE49" s="752"/>
      <c r="AF49" s="752"/>
      <c r="AG49" s="752"/>
      <c r="AH49" s="752"/>
      <c r="AI49" s="752"/>
      <c r="AJ49" s="752"/>
      <c r="AK49" s="752"/>
      <c r="AL49" s="752"/>
      <c r="AM49" s="752"/>
      <c r="AN49" s="752"/>
      <c r="AO49" s="752"/>
      <c r="AP49" s="752"/>
    </row>
    <row r="50">
      <c r="A50" s="95" t="s">
        <v>13047</v>
      </c>
      <c r="B50" s="618" t="s">
        <v>13038</v>
      </c>
      <c r="C50" s="96" t="s">
        <v>8844</v>
      </c>
      <c r="D50" s="618" t="s">
        <v>13048</v>
      </c>
      <c r="E50" s="621" t="s">
        <v>13049</v>
      </c>
      <c r="F50" s="95"/>
      <c r="G50" s="95"/>
      <c r="H50" s="95"/>
      <c r="I50" s="114"/>
      <c r="J50" s="114"/>
      <c r="K50" s="621"/>
      <c r="L50" s="1823">
        <v>43644.0</v>
      </c>
      <c r="M50" s="1806" t="s">
        <v>96</v>
      </c>
      <c r="N50" s="74"/>
      <c r="O50" s="74"/>
      <c r="P50" s="74"/>
      <c r="Q50" s="74"/>
      <c r="R50" s="74"/>
      <c r="S50" s="752"/>
      <c r="T50" s="95"/>
      <c r="U50" s="752"/>
      <c r="V50" s="752"/>
      <c r="W50" s="752"/>
      <c r="X50" s="752"/>
      <c r="Y50" s="752"/>
      <c r="Z50" s="752"/>
      <c r="AA50" s="752"/>
      <c r="AB50" s="752"/>
      <c r="AC50" s="752"/>
      <c r="AD50" s="752"/>
      <c r="AE50" s="752"/>
      <c r="AF50" s="752"/>
      <c r="AG50" s="752"/>
      <c r="AH50" s="752"/>
      <c r="AI50" s="752"/>
      <c r="AJ50" s="752"/>
      <c r="AK50" s="752"/>
      <c r="AL50" s="752"/>
      <c r="AM50" s="752"/>
      <c r="AN50" s="752"/>
      <c r="AO50" s="752"/>
      <c r="AP50" s="752"/>
    </row>
    <row r="51">
      <c r="A51" s="95" t="s">
        <v>13050</v>
      </c>
      <c r="B51" s="618" t="s">
        <v>13038</v>
      </c>
      <c r="C51" s="96" t="s">
        <v>8847</v>
      </c>
      <c r="D51" s="618" t="s">
        <v>13051</v>
      </c>
      <c r="E51" s="621" t="s">
        <v>13052</v>
      </c>
      <c r="F51" s="95"/>
      <c r="G51" s="95"/>
      <c r="H51" s="95"/>
      <c r="I51" s="114"/>
      <c r="J51" s="114"/>
      <c r="K51" s="621"/>
      <c r="L51" s="1823">
        <v>43644.0</v>
      </c>
      <c r="M51" s="1806" t="s">
        <v>96</v>
      </c>
      <c r="N51" s="74"/>
      <c r="O51" s="74"/>
      <c r="P51" s="74"/>
      <c r="Q51" s="74"/>
      <c r="R51" s="74"/>
      <c r="S51" s="752"/>
      <c r="T51" s="95"/>
      <c r="U51" s="752"/>
      <c r="V51" s="752"/>
      <c r="W51" s="752"/>
      <c r="X51" s="752"/>
      <c r="Y51" s="752"/>
      <c r="Z51" s="752"/>
      <c r="AA51" s="752"/>
      <c r="AB51" s="752"/>
      <c r="AC51" s="752"/>
      <c r="AD51" s="752"/>
      <c r="AE51" s="752"/>
      <c r="AF51" s="752"/>
      <c r="AG51" s="752"/>
      <c r="AH51" s="752"/>
      <c r="AI51" s="752"/>
      <c r="AJ51" s="752"/>
      <c r="AK51" s="752"/>
      <c r="AL51" s="752"/>
      <c r="AM51" s="752"/>
      <c r="AN51" s="752"/>
      <c r="AO51" s="752"/>
      <c r="AP51" s="752"/>
    </row>
    <row r="52">
      <c r="A52" s="95" t="s">
        <v>13053</v>
      </c>
      <c r="B52" s="618" t="s">
        <v>13038</v>
      </c>
      <c r="C52" s="96" t="s">
        <v>8850</v>
      </c>
      <c r="D52" s="618" t="s">
        <v>13054</v>
      </c>
      <c r="E52" s="621" t="s">
        <v>13055</v>
      </c>
      <c r="F52" s="95"/>
      <c r="G52" s="95"/>
      <c r="H52" s="95"/>
      <c r="I52" s="114"/>
      <c r="J52" s="114"/>
      <c r="K52" s="621"/>
      <c r="L52" s="1823">
        <v>43644.0</v>
      </c>
      <c r="M52" s="1806" t="s">
        <v>96</v>
      </c>
      <c r="N52" s="74"/>
      <c r="O52" s="74"/>
      <c r="P52" s="74"/>
      <c r="Q52" s="74"/>
      <c r="R52" s="74"/>
      <c r="S52" s="752"/>
      <c r="T52" s="95"/>
      <c r="U52" s="752"/>
      <c r="V52" s="752"/>
      <c r="W52" s="752"/>
      <c r="X52" s="752"/>
      <c r="Y52" s="752"/>
      <c r="Z52" s="752"/>
      <c r="AA52" s="752"/>
      <c r="AB52" s="752"/>
      <c r="AC52" s="752"/>
      <c r="AD52" s="752"/>
      <c r="AE52" s="752"/>
      <c r="AF52" s="752"/>
      <c r="AG52" s="752"/>
      <c r="AH52" s="752"/>
      <c r="AI52" s="752"/>
      <c r="AJ52" s="752"/>
      <c r="AK52" s="752"/>
      <c r="AL52" s="752"/>
      <c r="AM52" s="752"/>
      <c r="AN52" s="752"/>
      <c r="AO52" s="752"/>
      <c r="AP52" s="752"/>
    </row>
    <row r="53">
      <c r="A53" s="95" t="s">
        <v>13056</v>
      </c>
      <c r="B53" s="111" t="s">
        <v>13057</v>
      </c>
      <c r="C53" s="96" t="s">
        <v>8833</v>
      </c>
      <c r="D53" s="618" t="s">
        <v>13058</v>
      </c>
      <c r="E53" s="621" t="s">
        <v>13059</v>
      </c>
      <c r="F53" s="95"/>
      <c r="G53" s="95"/>
      <c r="H53" s="95"/>
      <c r="I53" s="114"/>
      <c r="J53" s="114"/>
      <c r="K53" s="621"/>
      <c r="L53" s="1823">
        <v>43644.0</v>
      </c>
      <c r="M53" s="1806" t="s">
        <v>96</v>
      </c>
      <c r="N53" s="74"/>
      <c r="O53" s="74"/>
      <c r="P53" s="74"/>
      <c r="Q53" s="74"/>
      <c r="R53" s="74"/>
      <c r="S53" s="752"/>
      <c r="T53" s="95"/>
      <c r="U53" s="752"/>
      <c r="V53" s="752"/>
      <c r="W53" s="752"/>
      <c r="X53" s="752"/>
      <c r="Y53" s="752"/>
      <c r="Z53" s="752"/>
      <c r="AA53" s="752"/>
      <c r="AB53" s="752"/>
      <c r="AC53" s="752"/>
      <c r="AD53" s="752"/>
      <c r="AE53" s="752"/>
      <c r="AF53" s="752"/>
      <c r="AG53" s="752"/>
      <c r="AH53" s="752"/>
      <c r="AI53" s="752"/>
      <c r="AJ53" s="752"/>
      <c r="AK53" s="752"/>
      <c r="AL53" s="752"/>
      <c r="AM53" s="752"/>
      <c r="AN53" s="752"/>
      <c r="AO53" s="752"/>
      <c r="AP53" s="752"/>
    </row>
    <row r="54">
      <c r="A54" s="95" t="s">
        <v>13060</v>
      </c>
      <c r="B54" s="1824" t="s">
        <v>13061</v>
      </c>
      <c r="C54" s="96" t="s">
        <v>8838</v>
      </c>
      <c r="D54" s="618" t="s">
        <v>13062</v>
      </c>
      <c r="E54" s="621" t="s">
        <v>13063</v>
      </c>
      <c r="F54" s="95"/>
      <c r="G54" s="95"/>
      <c r="H54" s="95"/>
      <c r="I54" s="114"/>
      <c r="J54" s="114"/>
      <c r="K54" s="621"/>
      <c r="L54" s="1823">
        <v>43644.0</v>
      </c>
      <c r="M54" s="1806" t="s">
        <v>96</v>
      </c>
      <c r="N54" s="74"/>
      <c r="O54" s="74"/>
      <c r="P54" s="74"/>
      <c r="Q54" s="74"/>
      <c r="R54" s="74"/>
      <c r="S54" s="752"/>
      <c r="T54" s="95"/>
      <c r="U54" s="752"/>
      <c r="V54" s="752"/>
      <c r="W54" s="752"/>
      <c r="X54" s="752"/>
      <c r="Y54" s="752"/>
      <c r="Z54" s="752"/>
      <c r="AA54" s="752"/>
      <c r="AB54" s="752"/>
      <c r="AC54" s="752"/>
      <c r="AD54" s="752"/>
      <c r="AE54" s="752"/>
      <c r="AF54" s="752"/>
      <c r="AG54" s="752"/>
      <c r="AH54" s="752"/>
      <c r="AI54" s="752"/>
      <c r="AJ54" s="752"/>
      <c r="AK54" s="752"/>
      <c r="AL54" s="752"/>
      <c r="AM54" s="752"/>
      <c r="AN54" s="752"/>
      <c r="AO54" s="752"/>
      <c r="AP54" s="752"/>
    </row>
    <row r="55">
      <c r="A55" s="95" t="s">
        <v>13064</v>
      </c>
      <c r="B55" s="1824" t="s">
        <v>13065</v>
      </c>
      <c r="C55" s="96" t="s">
        <v>8841</v>
      </c>
      <c r="D55" s="618" t="s">
        <v>13066</v>
      </c>
      <c r="E55" s="621" t="s">
        <v>13067</v>
      </c>
      <c r="F55" s="95"/>
      <c r="G55" s="95"/>
      <c r="H55" s="95"/>
      <c r="I55" s="114"/>
      <c r="J55" s="114"/>
      <c r="K55" s="621"/>
      <c r="L55" s="1823">
        <v>43644.0</v>
      </c>
      <c r="M55" s="1806" t="s">
        <v>96</v>
      </c>
      <c r="N55" s="74"/>
      <c r="O55" s="74"/>
      <c r="P55" s="74"/>
      <c r="Q55" s="74"/>
      <c r="R55" s="74"/>
      <c r="S55" s="752"/>
      <c r="T55" s="95"/>
      <c r="U55" s="752"/>
      <c r="V55" s="752"/>
      <c r="W55" s="752"/>
      <c r="X55" s="752"/>
      <c r="Y55" s="752"/>
      <c r="Z55" s="752"/>
      <c r="AA55" s="752"/>
      <c r="AB55" s="752"/>
      <c r="AC55" s="752"/>
      <c r="AD55" s="752"/>
      <c r="AE55" s="752"/>
      <c r="AF55" s="752"/>
      <c r="AG55" s="752"/>
      <c r="AH55" s="752"/>
      <c r="AI55" s="752"/>
      <c r="AJ55" s="752"/>
      <c r="AK55" s="752"/>
      <c r="AL55" s="752"/>
      <c r="AM55" s="752"/>
      <c r="AN55" s="752"/>
      <c r="AO55" s="752"/>
      <c r="AP55" s="752"/>
    </row>
    <row r="56">
      <c r="A56" s="95" t="s">
        <v>13068</v>
      </c>
      <c r="B56" s="1824" t="s">
        <v>13069</v>
      </c>
      <c r="C56" s="96" t="s">
        <v>8844</v>
      </c>
      <c r="D56" s="618" t="s">
        <v>13070</v>
      </c>
      <c r="E56" s="100" t="s">
        <v>13071</v>
      </c>
      <c r="F56" s="95"/>
      <c r="G56" s="95"/>
      <c r="H56" s="95"/>
      <c r="I56" s="114"/>
      <c r="J56" s="114"/>
      <c r="K56" s="621"/>
      <c r="L56" s="1823">
        <v>43644.0</v>
      </c>
      <c r="M56" s="1806" t="s">
        <v>96</v>
      </c>
      <c r="N56" s="74"/>
      <c r="O56" s="74"/>
      <c r="P56" s="74"/>
      <c r="Q56" s="74"/>
      <c r="R56" s="74"/>
      <c r="S56" s="752"/>
      <c r="T56" s="95"/>
      <c r="U56" s="752"/>
      <c r="V56" s="752"/>
      <c r="W56" s="752"/>
      <c r="X56" s="752"/>
      <c r="Y56" s="752"/>
      <c r="Z56" s="752"/>
      <c r="AA56" s="752"/>
      <c r="AB56" s="752"/>
      <c r="AC56" s="752"/>
      <c r="AD56" s="752"/>
      <c r="AE56" s="752"/>
      <c r="AF56" s="752"/>
      <c r="AG56" s="752"/>
      <c r="AH56" s="752"/>
      <c r="AI56" s="752"/>
      <c r="AJ56" s="752"/>
      <c r="AK56" s="752"/>
      <c r="AL56" s="752"/>
      <c r="AM56" s="752"/>
      <c r="AN56" s="752"/>
      <c r="AO56" s="752"/>
      <c r="AP56" s="752"/>
    </row>
    <row r="57">
      <c r="A57" s="95" t="s">
        <v>13072</v>
      </c>
      <c r="B57" s="1824" t="s">
        <v>13073</v>
      </c>
      <c r="C57" s="96" t="s">
        <v>8847</v>
      </c>
      <c r="D57" s="618" t="s">
        <v>13074</v>
      </c>
      <c r="E57" s="621" t="s">
        <v>13075</v>
      </c>
      <c r="F57" s="95"/>
      <c r="G57" s="95"/>
      <c r="H57" s="95"/>
      <c r="I57" s="114"/>
      <c r="J57" s="114"/>
      <c r="K57" s="621"/>
      <c r="L57" s="1823">
        <v>43644.0</v>
      </c>
      <c r="M57" s="1806" t="s">
        <v>96</v>
      </c>
      <c r="N57" s="74"/>
      <c r="O57" s="74"/>
      <c r="P57" s="74"/>
      <c r="Q57" s="74"/>
      <c r="R57" s="74"/>
      <c r="S57" s="752"/>
      <c r="T57" s="95"/>
      <c r="U57" s="752"/>
      <c r="V57" s="752"/>
      <c r="W57" s="752"/>
      <c r="X57" s="752"/>
      <c r="Y57" s="752"/>
      <c r="Z57" s="752"/>
      <c r="AA57" s="752"/>
      <c r="AB57" s="752"/>
      <c r="AC57" s="752"/>
      <c r="AD57" s="752"/>
      <c r="AE57" s="752"/>
      <c r="AF57" s="752"/>
      <c r="AG57" s="752"/>
      <c r="AH57" s="752"/>
      <c r="AI57" s="752"/>
      <c r="AJ57" s="752"/>
      <c r="AK57" s="752"/>
      <c r="AL57" s="752"/>
      <c r="AM57" s="752"/>
      <c r="AN57" s="752"/>
      <c r="AO57" s="752"/>
      <c r="AP57" s="752"/>
    </row>
    <row r="58">
      <c r="A58" s="95" t="s">
        <v>13076</v>
      </c>
      <c r="B58" s="1824" t="s">
        <v>13077</v>
      </c>
      <c r="C58" s="96" t="s">
        <v>8850</v>
      </c>
      <c r="D58" s="618" t="s">
        <v>13078</v>
      </c>
      <c r="E58" s="621" t="s">
        <v>13079</v>
      </c>
      <c r="F58" s="95"/>
      <c r="G58" s="95"/>
      <c r="H58" s="95"/>
      <c r="I58" s="114"/>
      <c r="J58" s="114"/>
      <c r="K58" s="621"/>
      <c r="L58" s="1823">
        <v>43644.0</v>
      </c>
      <c r="M58" s="1806" t="s">
        <v>96</v>
      </c>
      <c r="N58" s="74"/>
      <c r="O58" s="74"/>
      <c r="P58" s="74"/>
      <c r="Q58" s="74"/>
      <c r="R58" s="74"/>
      <c r="S58" s="752"/>
      <c r="T58" s="95"/>
      <c r="U58" s="752"/>
      <c r="V58" s="752"/>
      <c r="W58" s="752"/>
      <c r="X58" s="752"/>
      <c r="Y58" s="752"/>
      <c r="Z58" s="752"/>
      <c r="AA58" s="752"/>
      <c r="AB58" s="752"/>
      <c r="AC58" s="752"/>
      <c r="AD58" s="752"/>
      <c r="AE58" s="752"/>
      <c r="AF58" s="752"/>
      <c r="AG58" s="752"/>
      <c r="AH58" s="752"/>
      <c r="AI58" s="752"/>
      <c r="AJ58" s="752"/>
      <c r="AK58" s="752"/>
      <c r="AL58" s="752"/>
      <c r="AM58" s="752"/>
      <c r="AN58" s="752"/>
      <c r="AO58" s="752"/>
      <c r="AP58" s="752"/>
    </row>
    <row r="59" hidden="1">
      <c r="A59" s="1600" t="s">
        <v>13080</v>
      </c>
      <c r="B59" s="1820"/>
      <c r="C59" s="1600"/>
      <c r="D59" s="1600"/>
      <c r="E59" s="1600"/>
      <c r="F59" s="1600"/>
      <c r="G59" s="1600"/>
      <c r="H59" s="1600"/>
      <c r="I59" s="1600"/>
      <c r="J59" s="1825"/>
      <c r="K59" s="1826"/>
      <c r="L59" s="1827"/>
      <c r="M59" s="1806"/>
      <c r="N59" s="74"/>
      <c r="O59" s="74"/>
      <c r="P59" s="74"/>
      <c r="Q59" s="74"/>
      <c r="R59" s="74"/>
      <c r="S59" s="752"/>
      <c r="T59" s="95"/>
      <c r="U59" s="752"/>
      <c r="V59" s="752"/>
      <c r="W59" s="752"/>
      <c r="X59" s="752"/>
      <c r="Y59" s="752"/>
      <c r="Z59" s="752"/>
      <c r="AA59" s="752"/>
      <c r="AB59" s="752"/>
      <c r="AC59" s="752"/>
      <c r="AD59" s="752"/>
      <c r="AE59" s="752"/>
      <c r="AF59" s="752"/>
      <c r="AG59" s="752"/>
      <c r="AH59" s="752"/>
      <c r="AI59" s="752"/>
      <c r="AJ59" s="752"/>
      <c r="AK59" s="752"/>
      <c r="AL59" s="752"/>
      <c r="AM59" s="752"/>
      <c r="AN59" s="752"/>
      <c r="AO59" s="752"/>
      <c r="AP59" s="752"/>
    </row>
    <row r="60" hidden="1">
      <c r="A60" s="618" t="s">
        <v>13081</v>
      </c>
      <c r="B60" s="1828" t="s">
        <v>13082</v>
      </c>
      <c r="C60" s="734" t="s">
        <v>8833</v>
      </c>
      <c r="D60" s="111" t="s">
        <v>13083</v>
      </c>
      <c r="E60" s="618" t="s">
        <v>13084</v>
      </c>
      <c r="F60" s="618"/>
      <c r="G60" s="618"/>
      <c r="H60" s="618" t="s">
        <v>48</v>
      </c>
      <c r="I60" s="618" t="s">
        <v>13085</v>
      </c>
      <c r="J60" s="618"/>
      <c r="K60" s="1829" t="str">
        <f>HYPERLINK("https://tangramcare.atlassian.net/browse/P2BN-12","P2BN-12")</f>
        <v>P2BN-12</v>
      </c>
      <c r="L60" s="1823"/>
      <c r="M60" s="1806"/>
      <c r="N60" s="74"/>
      <c r="O60" s="74"/>
      <c r="P60" s="74"/>
      <c r="Q60" s="74"/>
      <c r="R60" s="74"/>
      <c r="S60" s="752"/>
      <c r="T60" s="95"/>
      <c r="U60" s="752"/>
      <c r="V60" s="752"/>
      <c r="W60" s="752"/>
      <c r="X60" s="752"/>
      <c r="Y60" s="752"/>
      <c r="Z60" s="752"/>
      <c r="AA60" s="752"/>
      <c r="AB60" s="752"/>
      <c r="AC60" s="752"/>
      <c r="AD60" s="752"/>
      <c r="AE60" s="752"/>
      <c r="AF60" s="752"/>
      <c r="AG60" s="752"/>
      <c r="AH60" s="752"/>
      <c r="AI60" s="752"/>
      <c r="AJ60" s="752"/>
      <c r="AK60" s="752"/>
      <c r="AL60" s="752"/>
      <c r="AM60" s="752"/>
      <c r="AN60" s="752"/>
      <c r="AO60" s="752"/>
      <c r="AP60" s="752"/>
    </row>
    <row r="61" hidden="1">
      <c r="A61" s="618" t="s">
        <v>13086</v>
      </c>
      <c r="B61" s="1828" t="s">
        <v>13082</v>
      </c>
      <c r="C61" s="734" t="s">
        <v>8838</v>
      </c>
      <c r="D61" s="111" t="s">
        <v>13087</v>
      </c>
      <c r="E61" s="111" t="s">
        <v>13088</v>
      </c>
      <c r="F61" s="95"/>
      <c r="G61" s="95"/>
      <c r="H61" s="95"/>
      <c r="I61" s="114"/>
      <c r="J61" s="114"/>
      <c r="K61" s="621"/>
      <c r="L61" s="1823"/>
      <c r="M61" s="1806"/>
      <c r="N61" s="74"/>
      <c r="O61" s="74"/>
      <c r="P61" s="74"/>
      <c r="Q61" s="74"/>
      <c r="R61" s="74"/>
      <c r="S61" s="752"/>
      <c r="T61" s="95"/>
      <c r="U61" s="752"/>
      <c r="V61" s="752"/>
      <c r="W61" s="752"/>
      <c r="X61" s="752"/>
      <c r="Y61" s="752"/>
      <c r="Z61" s="752"/>
      <c r="AA61" s="752"/>
      <c r="AB61" s="752"/>
      <c r="AC61" s="752"/>
      <c r="AD61" s="752"/>
      <c r="AE61" s="752"/>
      <c r="AF61" s="752"/>
      <c r="AG61" s="752"/>
      <c r="AH61" s="752"/>
      <c r="AI61" s="752"/>
      <c r="AJ61" s="752"/>
      <c r="AK61" s="752"/>
      <c r="AL61" s="752"/>
      <c r="AM61" s="752"/>
      <c r="AN61" s="752"/>
      <c r="AO61" s="752"/>
      <c r="AP61" s="752"/>
    </row>
    <row r="62" hidden="1">
      <c r="A62" s="618" t="s">
        <v>13089</v>
      </c>
      <c r="B62" s="1828" t="s">
        <v>13082</v>
      </c>
      <c r="C62" s="734" t="s">
        <v>8841</v>
      </c>
      <c r="D62" s="111" t="s">
        <v>13090</v>
      </c>
      <c r="E62" s="111" t="s">
        <v>13091</v>
      </c>
      <c r="F62" s="95"/>
      <c r="G62" s="95"/>
      <c r="H62" s="95"/>
      <c r="I62" s="114"/>
      <c r="J62" s="114"/>
      <c r="K62" s="621"/>
      <c r="L62" s="1823"/>
      <c r="M62" s="1806"/>
      <c r="N62" s="74"/>
      <c r="O62" s="74"/>
      <c r="P62" s="74"/>
      <c r="Q62" s="74"/>
      <c r="R62" s="74"/>
      <c r="S62" s="752"/>
      <c r="T62" s="95"/>
      <c r="U62" s="752"/>
      <c r="V62" s="752"/>
      <c r="W62" s="752"/>
      <c r="X62" s="752"/>
      <c r="Y62" s="752"/>
      <c r="Z62" s="752"/>
      <c r="AA62" s="752"/>
      <c r="AB62" s="752"/>
      <c r="AC62" s="752"/>
      <c r="AD62" s="752"/>
      <c r="AE62" s="752"/>
      <c r="AF62" s="752"/>
      <c r="AG62" s="752"/>
      <c r="AH62" s="752"/>
      <c r="AI62" s="752"/>
      <c r="AJ62" s="752"/>
      <c r="AK62" s="752"/>
      <c r="AL62" s="752"/>
      <c r="AM62" s="752"/>
      <c r="AN62" s="752"/>
      <c r="AO62" s="752"/>
      <c r="AP62" s="752"/>
    </row>
    <row r="63" hidden="1">
      <c r="A63" s="618" t="s">
        <v>13092</v>
      </c>
      <c r="B63" s="1828" t="s">
        <v>13082</v>
      </c>
      <c r="C63" s="734" t="s">
        <v>8844</v>
      </c>
      <c r="D63" s="111" t="s">
        <v>13093</v>
      </c>
      <c r="E63" s="111" t="s">
        <v>13094</v>
      </c>
      <c r="F63" s="95"/>
      <c r="G63" s="95"/>
      <c r="H63" s="95"/>
      <c r="I63" s="114"/>
      <c r="J63" s="114"/>
      <c r="K63" s="621"/>
      <c r="L63" s="1823"/>
      <c r="M63" s="1806"/>
      <c r="N63" s="74"/>
      <c r="O63" s="74"/>
      <c r="P63" s="74"/>
      <c r="Q63" s="74"/>
      <c r="R63" s="74"/>
      <c r="S63" s="752"/>
      <c r="T63" s="95"/>
      <c r="U63" s="752"/>
      <c r="V63" s="752"/>
      <c r="W63" s="752"/>
      <c r="X63" s="752"/>
      <c r="Y63" s="752"/>
      <c r="Z63" s="752"/>
      <c r="AA63" s="752"/>
      <c r="AB63" s="752"/>
      <c r="AC63" s="752"/>
      <c r="AD63" s="752"/>
      <c r="AE63" s="752"/>
      <c r="AF63" s="752"/>
      <c r="AG63" s="752"/>
      <c r="AH63" s="752"/>
      <c r="AI63" s="752"/>
      <c r="AJ63" s="752"/>
      <c r="AK63" s="752"/>
      <c r="AL63" s="752"/>
      <c r="AM63" s="752"/>
      <c r="AN63" s="752"/>
      <c r="AO63" s="752"/>
      <c r="AP63" s="752"/>
    </row>
    <row r="64" hidden="1">
      <c r="A64" s="618" t="s">
        <v>13095</v>
      </c>
      <c r="B64" s="1828" t="s">
        <v>13082</v>
      </c>
      <c r="C64" s="734" t="s">
        <v>8847</v>
      </c>
      <c r="D64" s="111" t="s">
        <v>13096</v>
      </c>
      <c r="E64" s="111" t="s">
        <v>13097</v>
      </c>
      <c r="F64" s="95"/>
      <c r="G64" s="95"/>
      <c r="H64" s="95"/>
      <c r="I64" s="114"/>
      <c r="J64" s="114"/>
      <c r="K64" s="621"/>
      <c r="L64" s="1823"/>
      <c r="M64" s="1806"/>
      <c r="N64" s="74"/>
      <c r="O64" s="74"/>
      <c r="P64" s="74"/>
      <c r="Q64" s="74"/>
      <c r="R64" s="74"/>
      <c r="S64" s="752"/>
      <c r="T64" s="95"/>
      <c r="U64" s="752"/>
      <c r="V64" s="752"/>
      <c r="W64" s="752"/>
      <c r="X64" s="752"/>
      <c r="Y64" s="752"/>
      <c r="Z64" s="752"/>
      <c r="AA64" s="752"/>
      <c r="AB64" s="752"/>
      <c r="AC64" s="752"/>
      <c r="AD64" s="752"/>
      <c r="AE64" s="752"/>
      <c r="AF64" s="752"/>
      <c r="AG64" s="752"/>
      <c r="AH64" s="752"/>
      <c r="AI64" s="752"/>
      <c r="AJ64" s="752"/>
      <c r="AK64" s="752"/>
      <c r="AL64" s="752"/>
      <c r="AM64" s="752"/>
      <c r="AN64" s="752"/>
      <c r="AO64" s="752"/>
      <c r="AP64" s="752"/>
    </row>
    <row r="65" hidden="1">
      <c r="A65" s="618" t="s">
        <v>13098</v>
      </c>
      <c r="B65" s="1828" t="s">
        <v>13082</v>
      </c>
      <c r="C65" s="734" t="s">
        <v>8850</v>
      </c>
      <c r="D65" s="111" t="s">
        <v>13099</v>
      </c>
      <c r="E65" s="111" t="s">
        <v>13100</v>
      </c>
      <c r="F65" s="95"/>
      <c r="G65" s="95"/>
      <c r="H65" s="95"/>
      <c r="I65" s="114"/>
      <c r="J65" s="114"/>
      <c r="K65" s="621"/>
      <c r="L65" s="1823"/>
      <c r="M65" s="1806"/>
      <c r="N65" s="74"/>
      <c r="O65" s="74"/>
      <c r="P65" s="74"/>
      <c r="Q65" s="74"/>
      <c r="R65" s="74"/>
      <c r="S65" s="752"/>
      <c r="T65" s="95"/>
      <c r="U65" s="752"/>
      <c r="V65" s="752"/>
      <c r="W65" s="752"/>
      <c r="X65" s="752"/>
      <c r="Y65" s="752"/>
      <c r="Z65" s="752"/>
      <c r="AA65" s="752"/>
      <c r="AB65" s="752"/>
      <c r="AC65" s="752"/>
      <c r="AD65" s="752"/>
      <c r="AE65" s="752"/>
      <c r="AF65" s="752"/>
      <c r="AG65" s="752"/>
      <c r="AH65" s="752"/>
      <c r="AI65" s="752"/>
      <c r="AJ65" s="752"/>
      <c r="AK65" s="752"/>
      <c r="AL65" s="752"/>
      <c r="AM65" s="752"/>
      <c r="AN65" s="752"/>
      <c r="AO65" s="752"/>
      <c r="AP65" s="752"/>
    </row>
    <row r="66" hidden="1">
      <c r="A66" s="618" t="s">
        <v>13101</v>
      </c>
      <c r="B66" s="1828" t="s">
        <v>13102</v>
      </c>
      <c r="C66" s="734" t="s">
        <v>8833</v>
      </c>
      <c r="D66" s="111" t="s">
        <v>13103</v>
      </c>
      <c r="E66" s="111" t="s">
        <v>13104</v>
      </c>
      <c r="F66" s="95"/>
      <c r="G66" s="95"/>
      <c r="H66" s="95"/>
      <c r="I66" s="114"/>
      <c r="J66" s="114"/>
      <c r="K66" s="621"/>
      <c r="L66" s="1823"/>
      <c r="M66" s="1806"/>
      <c r="N66" s="74"/>
      <c r="O66" s="74"/>
      <c r="P66" s="74"/>
      <c r="Q66" s="74"/>
      <c r="R66" s="74"/>
      <c r="S66" s="752"/>
      <c r="T66" s="95"/>
      <c r="U66" s="752"/>
      <c r="V66" s="752"/>
      <c r="W66" s="752"/>
      <c r="X66" s="752"/>
      <c r="Y66" s="752"/>
      <c r="Z66" s="752"/>
      <c r="AA66" s="752"/>
      <c r="AB66" s="752"/>
      <c r="AC66" s="752"/>
      <c r="AD66" s="752"/>
      <c r="AE66" s="752"/>
      <c r="AF66" s="752"/>
      <c r="AG66" s="752"/>
      <c r="AH66" s="752"/>
      <c r="AI66" s="752"/>
      <c r="AJ66" s="752"/>
      <c r="AK66" s="752"/>
      <c r="AL66" s="752"/>
      <c r="AM66" s="752"/>
      <c r="AN66" s="752"/>
      <c r="AO66" s="752"/>
      <c r="AP66" s="752"/>
    </row>
    <row r="67" hidden="1">
      <c r="A67" s="618" t="s">
        <v>13105</v>
      </c>
      <c r="B67" s="1828" t="s">
        <v>13102</v>
      </c>
      <c r="C67" s="734" t="s">
        <v>8838</v>
      </c>
      <c r="D67" s="111" t="s">
        <v>13106</v>
      </c>
      <c r="E67" s="111" t="s">
        <v>13107</v>
      </c>
      <c r="F67" s="95"/>
      <c r="G67" s="95"/>
      <c r="H67" s="95"/>
      <c r="I67" s="114"/>
      <c r="J67" s="114"/>
      <c r="K67" s="621"/>
      <c r="L67" s="1823"/>
      <c r="M67" s="1806"/>
      <c r="N67" s="74"/>
      <c r="O67" s="74"/>
      <c r="P67" s="74"/>
      <c r="Q67" s="74"/>
      <c r="R67" s="74"/>
      <c r="S67" s="752"/>
      <c r="T67" s="95"/>
      <c r="U67" s="752"/>
      <c r="V67" s="752"/>
      <c r="W67" s="752"/>
      <c r="X67" s="752"/>
      <c r="Y67" s="752"/>
      <c r="Z67" s="752"/>
      <c r="AA67" s="752"/>
      <c r="AB67" s="752"/>
      <c r="AC67" s="752"/>
      <c r="AD67" s="752"/>
      <c r="AE67" s="752"/>
      <c r="AF67" s="752"/>
      <c r="AG67" s="752"/>
      <c r="AH67" s="752"/>
      <c r="AI67" s="752"/>
      <c r="AJ67" s="752"/>
      <c r="AK67" s="752"/>
      <c r="AL67" s="752"/>
      <c r="AM67" s="752"/>
      <c r="AN67" s="752"/>
      <c r="AO67" s="752"/>
      <c r="AP67" s="752"/>
    </row>
    <row r="68" hidden="1">
      <c r="A68" s="618" t="s">
        <v>13108</v>
      </c>
      <c r="B68" s="1828" t="s">
        <v>13102</v>
      </c>
      <c r="C68" s="734" t="s">
        <v>8841</v>
      </c>
      <c r="D68" s="111" t="s">
        <v>13109</v>
      </c>
      <c r="E68" s="111" t="s">
        <v>13110</v>
      </c>
      <c r="F68" s="95"/>
      <c r="G68" s="95"/>
      <c r="H68" s="95"/>
      <c r="I68" s="114"/>
      <c r="J68" s="114"/>
      <c r="K68" s="621"/>
      <c r="L68" s="1823"/>
      <c r="M68" s="1806"/>
      <c r="N68" s="74"/>
      <c r="O68" s="74"/>
      <c r="P68" s="74"/>
      <c r="Q68" s="74"/>
      <c r="R68" s="74"/>
      <c r="S68" s="752"/>
      <c r="T68" s="95"/>
      <c r="U68" s="752"/>
      <c r="V68" s="752"/>
      <c r="W68" s="752"/>
      <c r="X68" s="752"/>
      <c r="Y68" s="752"/>
      <c r="Z68" s="752"/>
      <c r="AA68" s="752"/>
      <c r="AB68" s="752"/>
      <c r="AC68" s="752"/>
      <c r="AD68" s="752"/>
      <c r="AE68" s="752"/>
      <c r="AF68" s="752"/>
      <c r="AG68" s="752"/>
      <c r="AH68" s="752"/>
      <c r="AI68" s="752"/>
      <c r="AJ68" s="752"/>
      <c r="AK68" s="752"/>
      <c r="AL68" s="752"/>
      <c r="AM68" s="752"/>
      <c r="AN68" s="752"/>
      <c r="AO68" s="752"/>
      <c r="AP68" s="752"/>
    </row>
    <row r="69" hidden="1">
      <c r="A69" s="618" t="s">
        <v>13111</v>
      </c>
      <c r="B69" s="1828" t="s">
        <v>13102</v>
      </c>
      <c r="C69" s="734" t="s">
        <v>8844</v>
      </c>
      <c r="D69" s="111" t="s">
        <v>13112</v>
      </c>
      <c r="E69" s="111" t="s">
        <v>13113</v>
      </c>
      <c r="F69" s="95"/>
      <c r="G69" s="95"/>
      <c r="H69" s="95"/>
      <c r="I69" s="114"/>
      <c r="J69" s="114"/>
      <c r="K69" s="621"/>
      <c r="L69" s="1823"/>
      <c r="M69" s="1806"/>
      <c r="N69" s="74"/>
      <c r="O69" s="74"/>
      <c r="P69" s="74"/>
      <c r="Q69" s="74"/>
      <c r="R69" s="74"/>
      <c r="S69" s="752"/>
      <c r="T69" s="95"/>
      <c r="U69" s="752"/>
      <c r="V69" s="752"/>
      <c r="W69" s="752"/>
      <c r="X69" s="752"/>
      <c r="Y69" s="752"/>
      <c r="Z69" s="752"/>
      <c r="AA69" s="752"/>
      <c r="AB69" s="752"/>
      <c r="AC69" s="752"/>
      <c r="AD69" s="752"/>
      <c r="AE69" s="752"/>
      <c r="AF69" s="752"/>
      <c r="AG69" s="752"/>
      <c r="AH69" s="752"/>
      <c r="AI69" s="752"/>
      <c r="AJ69" s="752"/>
      <c r="AK69" s="752"/>
      <c r="AL69" s="752"/>
      <c r="AM69" s="752"/>
      <c r="AN69" s="752"/>
      <c r="AO69" s="752"/>
      <c r="AP69" s="752"/>
    </row>
    <row r="70" hidden="1">
      <c r="A70" s="618" t="s">
        <v>13114</v>
      </c>
      <c r="B70" s="1828" t="s">
        <v>13102</v>
      </c>
      <c r="C70" s="734" t="s">
        <v>8847</v>
      </c>
      <c r="D70" s="111" t="s">
        <v>13115</v>
      </c>
      <c r="E70" s="111" t="s">
        <v>13116</v>
      </c>
      <c r="F70" s="95"/>
      <c r="G70" s="95"/>
      <c r="H70" s="95"/>
      <c r="I70" s="114"/>
      <c r="J70" s="114"/>
      <c r="K70" s="621"/>
      <c r="L70" s="1823"/>
      <c r="M70" s="1806"/>
      <c r="N70" s="74"/>
      <c r="O70" s="74"/>
      <c r="P70" s="74"/>
      <c r="Q70" s="74"/>
      <c r="R70" s="74"/>
      <c r="S70" s="752"/>
      <c r="T70" s="95"/>
      <c r="U70" s="752"/>
      <c r="V70" s="752"/>
      <c r="W70" s="752"/>
      <c r="X70" s="752"/>
      <c r="Y70" s="752"/>
      <c r="Z70" s="752"/>
      <c r="AA70" s="752"/>
      <c r="AB70" s="752"/>
      <c r="AC70" s="752"/>
      <c r="AD70" s="752"/>
      <c r="AE70" s="752"/>
      <c r="AF70" s="752"/>
      <c r="AG70" s="752"/>
      <c r="AH70" s="752"/>
      <c r="AI70" s="752"/>
      <c r="AJ70" s="752"/>
      <c r="AK70" s="752"/>
      <c r="AL70" s="752"/>
      <c r="AM70" s="752"/>
      <c r="AN70" s="752"/>
      <c r="AO70" s="752"/>
      <c r="AP70" s="752"/>
    </row>
    <row r="71" hidden="1">
      <c r="A71" s="618" t="s">
        <v>13117</v>
      </c>
      <c r="B71" s="1828" t="s">
        <v>13102</v>
      </c>
      <c r="C71" s="734" t="s">
        <v>8850</v>
      </c>
      <c r="D71" s="111" t="s">
        <v>13118</v>
      </c>
      <c r="E71" s="111" t="s">
        <v>13119</v>
      </c>
      <c r="F71" s="95"/>
      <c r="G71" s="95"/>
      <c r="H71" s="95"/>
      <c r="I71" s="114"/>
      <c r="J71" s="114"/>
      <c r="K71" s="621"/>
      <c r="L71" s="1823"/>
      <c r="M71" s="1806"/>
      <c r="N71" s="74"/>
      <c r="O71" s="74"/>
      <c r="P71" s="74"/>
      <c r="Q71" s="74"/>
      <c r="R71" s="74"/>
      <c r="S71" s="752"/>
      <c r="T71" s="95"/>
      <c r="U71" s="752"/>
      <c r="V71" s="752"/>
      <c r="W71" s="752"/>
      <c r="X71" s="752"/>
      <c r="Y71" s="752"/>
      <c r="Z71" s="752"/>
      <c r="AA71" s="752"/>
      <c r="AB71" s="752"/>
      <c r="AC71" s="752"/>
      <c r="AD71" s="752"/>
      <c r="AE71" s="752"/>
      <c r="AF71" s="752"/>
      <c r="AG71" s="752"/>
      <c r="AH71" s="752"/>
      <c r="AI71" s="752"/>
      <c r="AJ71" s="752"/>
      <c r="AK71" s="752"/>
      <c r="AL71" s="752"/>
      <c r="AM71" s="752"/>
      <c r="AN71" s="752"/>
      <c r="AO71" s="752"/>
      <c r="AP71" s="752"/>
    </row>
    <row r="72" hidden="1">
      <c r="A72" s="1600" t="s">
        <v>13120</v>
      </c>
      <c r="B72" s="1830"/>
      <c r="C72" s="1793"/>
      <c r="D72" s="1793"/>
      <c r="E72" s="1794"/>
      <c r="F72" s="1793"/>
      <c r="G72" s="1793"/>
      <c r="H72" s="1793"/>
      <c r="I72" s="1793"/>
      <c r="J72" s="1793"/>
      <c r="K72" s="1794"/>
      <c r="L72" s="1793"/>
      <c r="M72" s="1793"/>
      <c r="N72" s="1831"/>
      <c r="O72" s="1831"/>
      <c r="P72" s="1831"/>
      <c r="Q72" s="1831"/>
      <c r="R72" s="1831"/>
      <c r="S72" s="1803"/>
      <c r="T72" s="95"/>
      <c r="U72" s="1803"/>
      <c r="V72" s="1803"/>
      <c r="W72" s="1803"/>
      <c r="X72" s="1803"/>
      <c r="Y72" s="1803"/>
      <c r="Z72" s="1803"/>
      <c r="AA72" s="1803"/>
      <c r="AB72" s="1803"/>
      <c r="AC72" s="1803"/>
      <c r="AD72" s="1803"/>
      <c r="AE72" s="1803"/>
      <c r="AF72" s="1803"/>
      <c r="AG72" s="1803"/>
      <c r="AH72" s="1803"/>
      <c r="AI72" s="1803"/>
      <c r="AJ72" s="1803"/>
      <c r="AK72" s="1803"/>
      <c r="AL72" s="1803"/>
      <c r="AM72" s="1803"/>
      <c r="AN72" s="1803"/>
      <c r="AO72" s="1803"/>
      <c r="AP72" s="1803"/>
    </row>
    <row r="73">
      <c r="A73" s="98" t="s">
        <v>13121</v>
      </c>
      <c r="B73" s="90" t="s">
        <v>13122</v>
      </c>
      <c r="C73" s="98" t="s">
        <v>8833</v>
      </c>
      <c r="D73" s="98" t="s">
        <v>13123</v>
      </c>
      <c r="E73" s="98" t="s">
        <v>13124</v>
      </c>
      <c r="F73" s="74"/>
      <c r="G73" s="74"/>
      <c r="H73" s="74" t="s">
        <v>47</v>
      </c>
      <c r="I73" s="74"/>
      <c r="J73" s="74"/>
      <c r="K73" s="1815"/>
      <c r="L73" s="1808">
        <v>43634.0</v>
      </c>
      <c r="M73" s="1806" t="s">
        <v>96</v>
      </c>
      <c r="N73" s="74"/>
      <c r="O73" s="74"/>
      <c r="P73" s="74"/>
      <c r="Q73" s="74"/>
      <c r="R73" s="74"/>
      <c r="S73" s="752"/>
      <c r="T73" s="752"/>
      <c r="U73" s="752"/>
      <c r="V73" s="752"/>
      <c r="W73" s="752"/>
      <c r="X73" s="752"/>
      <c r="Y73" s="752"/>
      <c r="Z73" s="752"/>
      <c r="AA73" s="752"/>
      <c r="AB73" s="752"/>
      <c r="AC73" s="752"/>
      <c r="AD73" s="752"/>
      <c r="AE73" s="752"/>
      <c r="AF73" s="752"/>
      <c r="AG73" s="752"/>
      <c r="AH73" s="752"/>
      <c r="AI73" s="752"/>
      <c r="AJ73" s="752"/>
      <c r="AK73" s="752"/>
      <c r="AL73" s="752"/>
      <c r="AM73" s="752"/>
      <c r="AN73" s="752"/>
      <c r="AO73" s="752"/>
      <c r="AP73" s="752"/>
    </row>
    <row r="74">
      <c r="A74" s="98" t="s">
        <v>13125</v>
      </c>
      <c r="B74" s="90" t="s">
        <v>13122</v>
      </c>
      <c r="C74" s="98" t="s">
        <v>8838</v>
      </c>
      <c r="D74" s="98" t="s">
        <v>13126</v>
      </c>
      <c r="E74" s="98" t="s">
        <v>13127</v>
      </c>
      <c r="F74" s="74"/>
      <c r="G74" s="74"/>
      <c r="H74" s="74" t="s">
        <v>47</v>
      </c>
      <c r="I74" s="74"/>
      <c r="J74" s="74"/>
      <c r="K74" s="1815"/>
      <c r="L74" s="1808">
        <v>43634.0</v>
      </c>
      <c r="M74" s="1806" t="s">
        <v>96</v>
      </c>
      <c r="N74" s="74"/>
      <c r="O74" s="74"/>
      <c r="P74" s="74"/>
      <c r="Q74" s="74"/>
      <c r="R74" s="74"/>
      <c r="S74" s="752"/>
      <c r="T74" s="752"/>
      <c r="U74" s="752"/>
      <c r="V74" s="752"/>
      <c r="W74" s="752"/>
      <c r="X74" s="752"/>
      <c r="Y74" s="752"/>
      <c r="Z74" s="752"/>
      <c r="AA74" s="752"/>
      <c r="AB74" s="752"/>
      <c r="AC74" s="752"/>
      <c r="AD74" s="752"/>
      <c r="AE74" s="752"/>
      <c r="AF74" s="752"/>
      <c r="AG74" s="752"/>
      <c r="AH74" s="752"/>
      <c r="AI74" s="752"/>
      <c r="AJ74" s="752"/>
      <c r="AK74" s="752"/>
      <c r="AL74" s="752"/>
      <c r="AM74" s="752"/>
      <c r="AN74" s="752"/>
      <c r="AO74" s="752"/>
      <c r="AP74" s="752"/>
    </row>
    <row r="75">
      <c r="A75" s="98" t="s">
        <v>13128</v>
      </c>
      <c r="B75" s="90" t="s">
        <v>13122</v>
      </c>
      <c r="C75" s="98" t="s">
        <v>8841</v>
      </c>
      <c r="D75" s="98" t="s">
        <v>13129</v>
      </c>
      <c r="E75" s="98" t="s">
        <v>13130</v>
      </c>
      <c r="F75" s="74"/>
      <c r="G75" s="74"/>
      <c r="H75" s="74" t="s">
        <v>47</v>
      </c>
      <c r="I75" s="74"/>
      <c r="J75" s="74"/>
      <c r="K75" s="67"/>
      <c r="L75" s="1808">
        <v>43634.0</v>
      </c>
      <c r="M75" s="1806" t="s">
        <v>96</v>
      </c>
      <c r="N75" s="74"/>
      <c r="O75" s="74"/>
      <c r="P75" s="74"/>
      <c r="Q75" s="74"/>
      <c r="R75" s="74"/>
      <c r="S75" s="752"/>
      <c r="T75" s="752"/>
      <c r="U75" s="752"/>
      <c r="V75" s="752"/>
      <c r="W75" s="752"/>
      <c r="X75" s="752"/>
      <c r="Y75" s="752"/>
      <c r="Z75" s="752"/>
      <c r="AA75" s="752"/>
      <c r="AB75" s="752"/>
      <c r="AC75" s="752"/>
      <c r="AD75" s="752"/>
      <c r="AE75" s="752"/>
      <c r="AF75" s="752"/>
      <c r="AG75" s="752"/>
      <c r="AH75" s="752"/>
      <c r="AI75" s="752"/>
      <c r="AJ75" s="752"/>
      <c r="AK75" s="752"/>
      <c r="AL75" s="752"/>
      <c r="AM75" s="752"/>
      <c r="AN75" s="752"/>
      <c r="AO75" s="752"/>
      <c r="AP75" s="752"/>
    </row>
    <row r="76">
      <c r="A76" s="98" t="s">
        <v>13131</v>
      </c>
      <c r="B76" s="90" t="s">
        <v>13122</v>
      </c>
      <c r="C76" s="98" t="s">
        <v>8844</v>
      </c>
      <c r="D76" s="98" t="s">
        <v>13132</v>
      </c>
      <c r="E76" s="98" t="s">
        <v>13133</v>
      </c>
      <c r="F76" s="74"/>
      <c r="G76" s="74"/>
      <c r="H76" s="74" t="s">
        <v>47</v>
      </c>
      <c r="I76" s="74"/>
      <c r="J76" s="74"/>
      <c r="K76" s="67"/>
      <c r="L76" s="1808">
        <v>43634.0</v>
      </c>
      <c r="M76" s="1806" t="s">
        <v>96</v>
      </c>
      <c r="N76" s="74"/>
      <c r="O76" s="74"/>
      <c r="P76" s="74"/>
      <c r="Q76" s="74"/>
      <c r="R76" s="74"/>
      <c r="S76" s="752"/>
      <c r="T76" s="752"/>
      <c r="U76" s="752"/>
      <c r="V76" s="752"/>
      <c r="W76" s="752"/>
      <c r="X76" s="752"/>
      <c r="Y76" s="752"/>
      <c r="Z76" s="752"/>
      <c r="AA76" s="752"/>
      <c r="AB76" s="752"/>
      <c r="AC76" s="752"/>
      <c r="AD76" s="752"/>
      <c r="AE76" s="752"/>
      <c r="AF76" s="752"/>
      <c r="AG76" s="752"/>
      <c r="AH76" s="752"/>
      <c r="AI76" s="752"/>
      <c r="AJ76" s="752"/>
      <c r="AK76" s="752"/>
      <c r="AL76" s="752"/>
      <c r="AM76" s="752"/>
      <c r="AN76" s="752"/>
      <c r="AO76" s="752"/>
      <c r="AP76" s="752"/>
    </row>
    <row r="77">
      <c r="A77" s="98" t="s">
        <v>13134</v>
      </c>
      <c r="B77" s="90" t="s">
        <v>13122</v>
      </c>
      <c r="C77" s="98" t="s">
        <v>8847</v>
      </c>
      <c r="D77" s="98" t="s">
        <v>13135</v>
      </c>
      <c r="E77" s="98" t="s">
        <v>13136</v>
      </c>
      <c r="F77" s="74"/>
      <c r="G77" s="74"/>
      <c r="H77" s="74" t="s">
        <v>47</v>
      </c>
      <c r="I77" s="74"/>
      <c r="J77" s="74"/>
      <c r="K77" s="1815"/>
      <c r="L77" s="1808">
        <v>43634.0</v>
      </c>
      <c r="M77" s="1806" t="s">
        <v>96</v>
      </c>
      <c r="N77" s="74"/>
      <c r="O77" s="74"/>
      <c r="P77" s="74"/>
      <c r="Q77" s="74"/>
      <c r="R77" s="74"/>
      <c r="S77" s="752"/>
      <c r="T77" s="752"/>
      <c r="U77" s="752"/>
      <c r="V77" s="752"/>
      <c r="W77" s="752"/>
      <c r="X77" s="752"/>
      <c r="Y77" s="752"/>
      <c r="Z77" s="752"/>
      <c r="AA77" s="752"/>
      <c r="AB77" s="752"/>
      <c r="AC77" s="752"/>
      <c r="AD77" s="752"/>
      <c r="AE77" s="752"/>
      <c r="AF77" s="752"/>
      <c r="AG77" s="752"/>
      <c r="AH77" s="752"/>
      <c r="AI77" s="752"/>
      <c r="AJ77" s="752"/>
      <c r="AK77" s="752"/>
      <c r="AL77" s="752"/>
      <c r="AM77" s="752"/>
      <c r="AN77" s="752"/>
      <c r="AO77" s="752"/>
      <c r="AP77" s="752"/>
    </row>
    <row r="78">
      <c r="A78" s="98" t="s">
        <v>13137</v>
      </c>
      <c r="B78" s="90" t="s">
        <v>13122</v>
      </c>
      <c r="C78" s="98" t="s">
        <v>8850</v>
      </c>
      <c r="D78" s="98" t="s">
        <v>13138</v>
      </c>
      <c r="E78" s="98" t="s">
        <v>13139</v>
      </c>
      <c r="F78" s="74"/>
      <c r="G78" s="74"/>
      <c r="H78" s="74" t="s">
        <v>47</v>
      </c>
      <c r="I78" s="74"/>
      <c r="J78" s="74"/>
      <c r="K78" s="67"/>
      <c r="L78" s="1808">
        <v>43634.0</v>
      </c>
      <c r="M78" s="1806" t="s">
        <v>96</v>
      </c>
      <c r="N78" s="74"/>
      <c r="O78" s="74"/>
      <c r="P78" s="74"/>
      <c r="Q78" s="74"/>
      <c r="R78" s="74"/>
      <c r="S78" s="752"/>
      <c r="T78" s="752"/>
      <c r="U78" s="752"/>
      <c r="V78" s="752"/>
      <c r="W78" s="752"/>
      <c r="X78" s="752"/>
      <c r="Y78" s="752"/>
      <c r="Z78" s="752"/>
      <c r="AA78" s="752"/>
      <c r="AB78" s="752"/>
      <c r="AC78" s="752"/>
      <c r="AD78" s="752"/>
      <c r="AE78" s="752"/>
      <c r="AF78" s="752"/>
      <c r="AG78" s="752"/>
      <c r="AH78" s="752"/>
      <c r="AI78" s="752"/>
      <c r="AJ78" s="752"/>
      <c r="AK78" s="752"/>
      <c r="AL78" s="752"/>
      <c r="AM78" s="752"/>
      <c r="AN78" s="752"/>
      <c r="AO78" s="752"/>
      <c r="AP78" s="752"/>
    </row>
    <row r="79">
      <c r="A79" s="99" t="s">
        <v>13140</v>
      </c>
      <c r="B79" s="90" t="s">
        <v>13141</v>
      </c>
      <c r="C79" s="98" t="s">
        <v>8833</v>
      </c>
      <c r="D79" s="98" t="s">
        <v>13142</v>
      </c>
      <c r="E79" s="98" t="s">
        <v>13143</v>
      </c>
      <c r="F79" s="74"/>
      <c r="G79" s="74"/>
      <c r="H79" s="74" t="s">
        <v>48</v>
      </c>
      <c r="I79" s="1806" t="s">
        <v>13144</v>
      </c>
      <c r="J79" s="1806"/>
      <c r="K79" s="1806" t="s">
        <v>13145</v>
      </c>
      <c r="L79" s="1832">
        <v>43641.0</v>
      </c>
      <c r="M79" s="1806" t="s">
        <v>96</v>
      </c>
      <c r="N79" s="74"/>
      <c r="O79" s="74"/>
      <c r="P79" s="74"/>
      <c r="Q79" s="74"/>
      <c r="R79" s="74"/>
      <c r="S79" s="752"/>
      <c r="T79" s="95"/>
      <c r="U79" s="752"/>
      <c r="V79" s="752"/>
      <c r="W79" s="752"/>
      <c r="X79" s="752"/>
      <c r="Y79" s="752"/>
      <c r="Z79" s="752"/>
      <c r="AA79" s="752"/>
      <c r="AB79" s="752"/>
      <c r="AC79" s="752"/>
      <c r="AD79" s="752"/>
      <c r="AE79" s="752"/>
      <c r="AF79" s="752"/>
      <c r="AG79" s="752"/>
      <c r="AH79" s="752"/>
      <c r="AI79" s="752"/>
      <c r="AJ79" s="752"/>
      <c r="AK79" s="752"/>
      <c r="AL79" s="752"/>
      <c r="AM79" s="752"/>
      <c r="AN79" s="752"/>
      <c r="AO79" s="752"/>
      <c r="AP79" s="752"/>
    </row>
    <row r="80">
      <c r="A80" s="99" t="s">
        <v>13146</v>
      </c>
      <c r="B80" s="90" t="s">
        <v>13141</v>
      </c>
      <c r="C80" s="98" t="s">
        <v>8838</v>
      </c>
      <c r="D80" s="98" t="s">
        <v>13147</v>
      </c>
      <c r="E80" s="98" t="s">
        <v>13148</v>
      </c>
      <c r="F80" s="74"/>
      <c r="G80" s="74"/>
      <c r="H80" s="74" t="s">
        <v>48</v>
      </c>
      <c r="I80" s="1806" t="s">
        <v>13149</v>
      </c>
      <c r="J80" s="1806"/>
      <c r="K80" s="74"/>
      <c r="L80" s="1832">
        <v>43641.0</v>
      </c>
      <c r="M80" s="1806" t="s">
        <v>96</v>
      </c>
      <c r="N80" s="74"/>
      <c r="O80" s="74"/>
      <c r="P80" s="74"/>
      <c r="Q80" s="74"/>
      <c r="R80" s="74"/>
      <c r="S80" s="752"/>
      <c r="T80" s="95"/>
      <c r="U80" s="752"/>
      <c r="V80" s="752"/>
      <c r="W80" s="752"/>
      <c r="X80" s="752"/>
      <c r="Y80" s="752"/>
      <c r="Z80" s="752"/>
      <c r="AA80" s="752"/>
      <c r="AB80" s="752"/>
      <c r="AC80" s="752"/>
      <c r="AD80" s="752"/>
      <c r="AE80" s="752"/>
      <c r="AF80" s="752"/>
      <c r="AG80" s="752"/>
      <c r="AH80" s="752"/>
      <c r="AI80" s="752"/>
      <c r="AJ80" s="752"/>
      <c r="AK80" s="752"/>
      <c r="AL80" s="752"/>
      <c r="AM80" s="752"/>
      <c r="AN80" s="752"/>
      <c r="AO80" s="752"/>
      <c r="AP80" s="752"/>
    </row>
    <row r="81">
      <c r="A81" s="99" t="s">
        <v>13150</v>
      </c>
      <c r="B81" s="90" t="s">
        <v>13141</v>
      </c>
      <c r="C81" s="98" t="s">
        <v>8841</v>
      </c>
      <c r="D81" s="98" t="s">
        <v>13151</v>
      </c>
      <c r="E81" s="98" t="s">
        <v>13152</v>
      </c>
      <c r="F81" s="74"/>
      <c r="G81" s="74"/>
      <c r="H81" s="74" t="s">
        <v>48</v>
      </c>
      <c r="I81" s="1806" t="s">
        <v>13153</v>
      </c>
      <c r="J81" s="1806"/>
      <c r="K81" s="74"/>
      <c r="L81" s="1832">
        <v>43641.0</v>
      </c>
      <c r="M81" s="1806" t="s">
        <v>96</v>
      </c>
      <c r="N81" s="74"/>
      <c r="O81" s="74"/>
      <c r="P81" s="74"/>
      <c r="Q81" s="74"/>
      <c r="R81" s="74"/>
      <c r="S81" s="752"/>
      <c r="T81" s="95"/>
      <c r="U81" s="752"/>
      <c r="V81" s="752"/>
      <c r="W81" s="752"/>
      <c r="X81" s="752"/>
      <c r="Y81" s="752"/>
      <c r="Z81" s="752"/>
      <c r="AA81" s="752"/>
      <c r="AB81" s="752"/>
      <c r="AC81" s="752"/>
      <c r="AD81" s="752"/>
      <c r="AE81" s="752"/>
      <c r="AF81" s="752"/>
      <c r="AG81" s="752"/>
      <c r="AH81" s="752"/>
      <c r="AI81" s="752"/>
      <c r="AJ81" s="752"/>
      <c r="AK81" s="752"/>
      <c r="AL81" s="752"/>
      <c r="AM81" s="752"/>
      <c r="AN81" s="752"/>
      <c r="AO81" s="752"/>
      <c r="AP81" s="752"/>
    </row>
    <row r="82">
      <c r="A82" s="99" t="s">
        <v>13154</v>
      </c>
      <c r="B82" s="90" t="s">
        <v>13141</v>
      </c>
      <c r="C82" s="98" t="s">
        <v>8844</v>
      </c>
      <c r="D82" s="98" t="s">
        <v>13155</v>
      </c>
      <c r="E82" s="98" t="s">
        <v>13156</v>
      </c>
      <c r="F82" s="74"/>
      <c r="G82" s="74"/>
      <c r="H82" s="74" t="s">
        <v>48</v>
      </c>
      <c r="I82" s="1806" t="s">
        <v>13157</v>
      </c>
      <c r="J82" s="1806"/>
      <c r="K82" s="74"/>
      <c r="L82" s="1832">
        <v>43641.0</v>
      </c>
      <c r="M82" s="1806" t="s">
        <v>96</v>
      </c>
      <c r="N82" s="74"/>
      <c r="O82" s="74"/>
      <c r="P82" s="74"/>
      <c r="Q82" s="74"/>
      <c r="R82" s="74"/>
      <c r="S82" s="752"/>
      <c r="T82" s="1627"/>
      <c r="U82" s="752"/>
      <c r="V82" s="752"/>
      <c r="W82" s="752"/>
      <c r="X82" s="752"/>
      <c r="Y82" s="752"/>
      <c r="Z82" s="752"/>
      <c r="AA82" s="752"/>
      <c r="AB82" s="752"/>
      <c r="AC82" s="752"/>
      <c r="AD82" s="752"/>
      <c r="AE82" s="752"/>
      <c r="AF82" s="752"/>
      <c r="AG82" s="752"/>
      <c r="AH82" s="752"/>
      <c r="AI82" s="752"/>
      <c r="AJ82" s="752"/>
      <c r="AK82" s="752"/>
      <c r="AL82" s="752"/>
      <c r="AM82" s="752"/>
      <c r="AN82" s="752"/>
      <c r="AO82" s="752"/>
      <c r="AP82" s="752"/>
    </row>
    <row r="83">
      <c r="A83" s="99" t="s">
        <v>13158</v>
      </c>
      <c r="B83" s="90" t="s">
        <v>13141</v>
      </c>
      <c r="C83" s="98" t="s">
        <v>8847</v>
      </c>
      <c r="D83" s="98" t="s">
        <v>13159</v>
      </c>
      <c r="E83" s="98" t="s">
        <v>13160</v>
      </c>
      <c r="F83" s="74"/>
      <c r="G83" s="74"/>
      <c r="H83" s="74" t="s">
        <v>48</v>
      </c>
      <c r="I83" s="1806" t="s">
        <v>13161</v>
      </c>
      <c r="J83" s="1806"/>
      <c r="K83" s="74"/>
      <c r="L83" s="1832">
        <v>43641.0</v>
      </c>
      <c r="M83" s="1806" t="s">
        <v>96</v>
      </c>
      <c r="N83" s="74"/>
      <c r="O83" s="74"/>
      <c r="P83" s="74"/>
      <c r="Q83" s="74"/>
      <c r="R83" s="74"/>
      <c r="S83" s="752"/>
      <c r="T83" s="95" t="s">
        <v>79</v>
      </c>
      <c r="U83" s="752"/>
      <c r="V83" s="752"/>
      <c r="W83" s="752"/>
      <c r="X83" s="752"/>
      <c r="Y83" s="752"/>
      <c r="Z83" s="752"/>
      <c r="AA83" s="752"/>
      <c r="AB83" s="752"/>
      <c r="AC83" s="752"/>
      <c r="AD83" s="752"/>
      <c r="AE83" s="752"/>
      <c r="AF83" s="752"/>
      <c r="AG83" s="752"/>
      <c r="AH83" s="752"/>
      <c r="AI83" s="752"/>
      <c r="AJ83" s="752"/>
      <c r="AK83" s="752"/>
      <c r="AL83" s="752"/>
      <c r="AM83" s="752"/>
      <c r="AN83" s="752"/>
      <c r="AO83" s="752"/>
      <c r="AP83" s="752"/>
    </row>
    <row r="84">
      <c r="A84" s="99" t="s">
        <v>13162</v>
      </c>
      <c r="B84" s="90" t="s">
        <v>13141</v>
      </c>
      <c r="C84" s="98" t="s">
        <v>8850</v>
      </c>
      <c r="D84" s="98" t="s">
        <v>13163</v>
      </c>
      <c r="E84" s="98" t="s">
        <v>13164</v>
      </c>
      <c r="F84" s="74"/>
      <c r="G84" s="74"/>
      <c r="H84" s="74" t="s">
        <v>47</v>
      </c>
      <c r="I84" s="74"/>
      <c r="J84" s="74"/>
      <c r="K84" s="74"/>
      <c r="L84" s="1832">
        <v>43641.0</v>
      </c>
      <c r="M84" s="1806" t="s">
        <v>96</v>
      </c>
      <c r="N84" s="74"/>
      <c r="O84" s="74"/>
      <c r="P84" s="74"/>
      <c r="Q84" s="74"/>
      <c r="R84" s="74"/>
      <c r="S84" s="752"/>
      <c r="T84" s="95"/>
      <c r="U84" s="752"/>
      <c r="V84" s="752"/>
      <c r="W84" s="752"/>
      <c r="X84" s="752"/>
      <c r="Y84" s="752"/>
      <c r="Z84" s="752"/>
      <c r="AA84" s="752"/>
      <c r="AB84" s="752"/>
      <c r="AC84" s="752"/>
      <c r="AD84" s="752"/>
      <c r="AE84" s="752"/>
      <c r="AF84" s="752"/>
      <c r="AG84" s="752"/>
      <c r="AH84" s="752"/>
      <c r="AI84" s="752"/>
      <c r="AJ84" s="752"/>
      <c r="AK84" s="752"/>
      <c r="AL84" s="752"/>
      <c r="AM84" s="752"/>
      <c r="AN84" s="752"/>
      <c r="AO84" s="752"/>
      <c r="AP84" s="752"/>
    </row>
    <row r="85" hidden="1">
      <c r="A85" s="98" t="s">
        <v>13165</v>
      </c>
      <c r="B85" s="111" t="s">
        <v>13166</v>
      </c>
      <c r="C85" s="621" t="s">
        <v>8833</v>
      </c>
      <c r="D85" s="618" t="s">
        <v>13167</v>
      </c>
      <c r="E85" s="100" t="s">
        <v>13168</v>
      </c>
      <c r="F85" s="618"/>
      <c r="G85" s="618"/>
      <c r="H85" s="618" t="s">
        <v>48</v>
      </c>
      <c r="I85" s="100" t="s">
        <v>13169</v>
      </c>
      <c r="J85" s="100"/>
      <c r="K85" s="74"/>
      <c r="L85" s="1832">
        <v>43644.0</v>
      </c>
      <c r="M85" s="111" t="s">
        <v>13170</v>
      </c>
      <c r="N85" s="95" t="s">
        <v>719</v>
      </c>
      <c r="O85" s="95"/>
      <c r="P85" s="74"/>
      <c r="Q85" s="74"/>
      <c r="R85" s="74"/>
      <c r="S85" s="752"/>
      <c r="T85" s="95"/>
      <c r="U85" s="752"/>
      <c r="V85" s="752"/>
      <c r="W85" s="752"/>
      <c r="X85" s="752"/>
      <c r="Y85" s="752"/>
      <c r="Z85" s="752"/>
      <c r="AA85" s="752"/>
      <c r="AB85" s="752"/>
      <c r="AC85" s="752"/>
      <c r="AD85" s="752"/>
      <c r="AE85" s="752"/>
      <c r="AF85" s="752"/>
      <c r="AG85" s="752"/>
      <c r="AH85" s="752"/>
      <c r="AI85" s="752"/>
      <c r="AJ85" s="752"/>
      <c r="AK85" s="752"/>
      <c r="AL85" s="752"/>
      <c r="AM85" s="752"/>
      <c r="AN85" s="752"/>
      <c r="AO85" s="752"/>
      <c r="AP85" s="752"/>
    </row>
    <row r="86">
      <c r="A86" s="98" t="s">
        <v>13171</v>
      </c>
      <c r="B86" s="111" t="s">
        <v>13166</v>
      </c>
      <c r="C86" s="621" t="s">
        <v>8838</v>
      </c>
      <c r="D86" s="618" t="s">
        <v>13172</v>
      </c>
      <c r="E86" s="100" t="s">
        <v>13173</v>
      </c>
      <c r="F86" s="618"/>
      <c r="G86" s="618"/>
      <c r="H86" s="618" t="s">
        <v>48</v>
      </c>
      <c r="I86" s="100" t="s">
        <v>13174</v>
      </c>
      <c r="J86" s="100"/>
      <c r="K86" s="74"/>
      <c r="L86" s="1832">
        <v>43644.0</v>
      </c>
      <c r="M86" s="1806" t="s">
        <v>96</v>
      </c>
      <c r="N86" s="74"/>
      <c r="O86" s="74"/>
      <c r="P86" s="74"/>
      <c r="Q86" s="74"/>
      <c r="R86" s="74"/>
      <c r="S86" s="752"/>
      <c r="T86" s="95"/>
      <c r="U86" s="752"/>
      <c r="V86" s="752"/>
      <c r="W86" s="752"/>
      <c r="X86" s="752"/>
      <c r="Y86" s="752"/>
      <c r="Z86" s="752"/>
      <c r="AA86" s="752"/>
      <c r="AB86" s="752"/>
      <c r="AC86" s="752"/>
      <c r="AD86" s="752"/>
      <c r="AE86" s="752"/>
      <c r="AF86" s="752"/>
      <c r="AG86" s="752"/>
      <c r="AH86" s="752"/>
      <c r="AI86" s="752"/>
      <c r="AJ86" s="752"/>
      <c r="AK86" s="752"/>
      <c r="AL86" s="752"/>
      <c r="AM86" s="752"/>
      <c r="AN86" s="752"/>
      <c r="AO86" s="752"/>
      <c r="AP86" s="752"/>
    </row>
    <row r="87">
      <c r="A87" s="98" t="s">
        <v>13175</v>
      </c>
      <c r="B87" s="111" t="s">
        <v>13166</v>
      </c>
      <c r="C87" s="621" t="s">
        <v>8841</v>
      </c>
      <c r="D87" s="618" t="s">
        <v>13176</v>
      </c>
      <c r="E87" s="621" t="s">
        <v>13177</v>
      </c>
      <c r="F87" s="618"/>
      <c r="G87" s="618"/>
      <c r="H87" s="618" t="s">
        <v>48</v>
      </c>
      <c r="I87" s="96" t="s">
        <v>13178</v>
      </c>
      <c r="J87" s="96"/>
      <c r="K87" s="74"/>
      <c r="L87" s="1832">
        <v>43644.0</v>
      </c>
      <c r="M87" s="1806" t="s">
        <v>96</v>
      </c>
      <c r="N87" s="74"/>
      <c r="O87" s="74"/>
      <c r="P87" s="74"/>
      <c r="Q87" s="74"/>
      <c r="R87" s="74"/>
      <c r="S87" s="752"/>
      <c r="T87" s="95"/>
      <c r="U87" s="752"/>
      <c r="V87" s="752"/>
      <c r="W87" s="752"/>
      <c r="X87" s="752"/>
      <c r="Y87" s="752"/>
      <c r="Z87" s="752"/>
      <c r="AA87" s="752"/>
      <c r="AB87" s="752"/>
      <c r="AC87" s="752"/>
      <c r="AD87" s="752"/>
      <c r="AE87" s="752"/>
      <c r="AF87" s="752"/>
      <c r="AG87" s="752"/>
      <c r="AH87" s="752"/>
      <c r="AI87" s="752"/>
      <c r="AJ87" s="752"/>
      <c r="AK87" s="752"/>
      <c r="AL87" s="752"/>
      <c r="AM87" s="752"/>
      <c r="AN87" s="752"/>
      <c r="AO87" s="752"/>
      <c r="AP87" s="752"/>
    </row>
    <row r="88">
      <c r="A88" s="98" t="s">
        <v>13179</v>
      </c>
      <c r="B88" s="111" t="s">
        <v>13166</v>
      </c>
      <c r="C88" s="621" t="s">
        <v>8844</v>
      </c>
      <c r="D88" s="618" t="s">
        <v>13180</v>
      </c>
      <c r="E88" s="621" t="s">
        <v>13181</v>
      </c>
      <c r="F88" s="618"/>
      <c r="G88" s="618"/>
      <c r="H88" s="618" t="s">
        <v>48</v>
      </c>
      <c r="I88" s="96" t="s">
        <v>13182</v>
      </c>
      <c r="J88" s="96"/>
      <c r="K88" s="74"/>
      <c r="L88" s="1832">
        <v>43644.0</v>
      </c>
      <c r="M88" s="1806" t="s">
        <v>96</v>
      </c>
      <c r="N88" s="74"/>
      <c r="O88" s="74"/>
      <c r="P88" s="74"/>
      <c r="Q88" s="74"/>
      <c r="R88" s="74"/>
      <c r="S88" s="752"/>
      <c r="T88" s="95"/>
      <c r="U88" s="752"/>
      <c r="V88" s="752"/>
      <c r="W88" s="752"/>
      <c r="X88" s="752"/>
      <c r="Y88" s="752"/>
      <c r="Z88" s="752"/>
      <c r="AA88" s="752"/>
      <c r="AB88" s="752"/>
      <c r="AC88" s="752"/>
      <c r="AD88" s="752"/>
      <c r="AE88" s="752"/>
      <c r="AF88" s="752"/>
      <c r="AG88" s="752"/>
      <c r="AH88" s="752"/>
      <c r="AI88" s="752"/>
      <c r="AJ88" s="752"/>
      <c r="AK88" s="752"/>
      <c r="AL88" s="752"/>
      <c r="AM88" s="752"/>
      <c r="AN88" s="752"/>
      <c r="AO88" s="752"/>
      <c r="AP88" s="752"/>
    </row>
    <row r="89">
      <c r="A89" s="98" t="s">
        <v>13183</v>
      </c>
      <c r="B89" s="111" t="s">
        <v>13166</v>
      </c>
      <c r="C89" s="621" t="s">
        <v>8847</v>
      </c>
      <c r="D89" s="618" t="s">
        <v>13184</v>
      </c>
      <c r="E89" s="100" t="s">
        <v>13185</v>
      </c>
      <c r="F89" s="618"/>
      <c r="G89" s="618"/>
      <c r="H89" s="618" t="s">
        <v>48</v>
      </c>
      <c r="I89" s="100" t="s">
        <v>13186</v>
      </c>
      <c r="J89" s="100"/>
      <c r="K89" s="74"/>
      <c r="L89" s="1832">
        <v>43644.0</v>
      </c>
      <c r="M89" s="1806" t="s">
        <v>96</v>
      </c>
      <c r="N89" s="74"/>
      <c r="O89" s="74"/>
      <c r="P89" s="74"/>
      <c r="Q89" s="74"/>
      <c r="R89" s="74"/>
      <c r="S89" s="752"/>
      <c r="T89" s="95"/>
      <c r="U89" s="752"/>
      <c r="V89" s="752"/>
      <c r="W89" s="752"/>
      <c r="X89" s="752"/>
      <c r="Y89" s="752"/>
      <c r="Z89" s="752"/>
      <c r="AA89" s="752"/>
      <c r="AB89" s="752"/>
      <c r="AC89" s="752"/>
      <c r="AD89" s="752"/>
      <c r="AE89" s="752"/>
      <c r="AF89" s="752"/>
      <c r="AG89" s="752"/>
      <c r="AH89" s="752"/>
      <c r="AI89" s="752"/>
      <c r="AJ89" s="752"/>
      <c r="AK89" s="752"/>
      <c r="AL89" s="752"/>
      <c r="AM89" s="752"/>
      <c r="AN89" s="752"/>
      <c r="AO89" s="752"/>
      <c r="AP89" s="752"/>
    </row>
    <row r="90">
      <c r="A90" s="98" t="s">
        <v>13187</v>
      </c>
      <c r="B90" s="111" t="s">
        <v>13166</v>
      </c>
      <c r="C90" s="621" t="s">
        <v>8850</v>
      </c>
      <c r="D90" s="618" t="s">
        <v>13188</v>
      </c>
      <c r="E90" s="621" t="s">
        <v>13189</v>
      </c>
      <c r="F90" s="618"/>
      <c r="G90" s="618"/>
      <c r="H90" s="618" t="s">
        <v>48</v>
      </c>
      <c r="I90" s="96" t="s">
        <v>13189</v>
      </c>
      <c r="J90" s="96"/>
      <c r="K90" s="74"/>
      <c r="L90" s="1832">
        <v>43644.0</v>
      </c>
      <c r="M90" s="1806" t="s">
        <v>96</v>
      </c>
      <c r="N90" s="74"/>
      <c r="O90" s="74"/>
      <c r="P90" s="74"/>
      <c r="Q90" s="74"/>
      <c r="R90" s="74"/>
      <c r="S90" s="752"/>
      <c r="T90" s="95"/>
      <c r="U90" s="752"/>
      <c r="V90" s="752"/>
      <c r="W90" s="752"/>
      <c r="X90" s="752"/>
      <c r="Y90" s="752"/>
      <c r="Z90" s="752"/>
      <c r="AA90" s="752"/>
      <c r="AB90" s="752"/>
      <c r="AC90" s="752"/>
      <c r="AD90" s="752"/>
      <c r="AE90" s="752"/>
      <c r="AF90" s="752"/>
      <c r="AG90" s="752"/>
      <c r="AH90" s="752"/>
      <c r="AI90" s="752"/>
      <c r="AJ90" s="752"/>
      <c r="AK90" s="752"/>
      <c r="AL90" s="752"/>
      <c r="AM90" s="752"/>
      <c r="AN90" s="752"/>
      <c r="AO90" s="752"/>
      <c r="AP90" s="752"/>
    </row>
    <row r="91" hidden="1">
      <c r="A91" s="98" t="s">
        <v>13190</v>
      </c>
      <c r="B91" s="302" t="s">
        <v>13191</v>
      </c>
      <c r="C91" s="252" t="s">
        <v>8833</v>
      </c>
      <c r="D91" s="302" t="s">
        <v>13192</v>
      </c>
      <c r="E91" s="252" t="s">
        <v>13193</v>
      </c>
      <c r="F91" s="618"/>
      <c r="G91" s="618"/>
      <c r="H91" s="618"/>
      <c r="I91" s="96"/>
      <c r="J91" s="96"/>
      <c r="K91" s="74"/>
      <c r="L91" s="1832"/>
      <c r="M91" s="1806"/>
      <c r="N91" s="74"/>
      <c r="O91" s="74"/>
      <c r="P91" s="74"/>
      <c r="Q91" s="74"/>
      <c r="R91" s="74"/>
      <c r="S91" s="752"/>
      <c r="T91" s="95"/>
      <c r="U91" s="752"/>
      <c r="V91" s="752"/>
      <c r="W91" s="752"/>
      <c r="X91" s="752"/>
      <c r="Y91" s="752"/>
      <c r="Z91" s="752"/>
      <c r="AA91" s="752"/>
      <c r="AB91" s="752"/>
      <c r="AC91" s="752"/>
      <c r="AD91" s="752"/>
      <c r="AE91" s="752"/>
      <c r="AF91" s="752"/>
      <c r="AG91" s="752"/>
      <c r="AH91" s="752"/>
      <c r="AI91" s="752"/>
      <c r="AJ91" s="752"/>
      <c r="AK91" s="752"/>
      <c r="AL91" s="752"/>
      <c r="AM91" s="752"/>
      <c r="AN91" s="752"/>
      <c r="AO91" s="752"/>
      <c r="AP91" s="752"/>
    </row>
    <row r="92" hidden="1">
      <c r="A92" s="98" t="s">
        <v>13194</v>
      </c>
      <c r="B92" s="302" t="s">
        <v>13195</v>
      </c>
      <c r="C92" s="252" t="s">
        <v>8838</v>
      </c>
      <c r="D92" s="302" t="s">
        <v>13196</v>
      </c>
      <c r="E92" s="252" t="s">
        <v>13197</v>
      </c>
      <c r="F92" s="618"/>
      <c r="G92" s="618"/>
      <c r="H92" s="618"/>
      <c r="I92" s="96"/>
      <c r="J92" s="96"/>
      <c r="K92" s="74"/>
      <c r="L92" s="1832"/>
      <c r="M92" s="1806"/>
      <c r="N92" s="74"/>
      <c r="O92" s="74"/>
      <c r="P92" s="74"/>
      <c r="Q92" s="74"/>
      <c r="R92" s="74"/>
      <c r="S92" s="752"/>
      <c r="T92" s="95"/>
      <c r="U92" s="752"/>
      <c r="V92" s="752"/>
      <c r="W92" s="752"/>
      <c r="X92" s="752"/>
      <c r="Y92" s="752"/>
      <c r="Z92" s="752"/>
      <c r="AA92" s="752"/>
      <c r="AB92" s="752"/>
      <c r="AC92" s="752"/>
      <c r="AD92" s="752"/>
      <c r="AE92" s="752"/>
      <c r="AF92" s="752"/>
      <c r="AG92" s="752"/>
      <c r="AH92" s="752"/>
      <c r="AI92" s="752"/>
      <c r="AJ92" s="752"/>
      <c r="AK92" s="752"/>
      <c r="AL92" s="752"/>
      <c r="AM92" s="752"/>
      <c r="AN92" s="752"/>
      <c r="AO92" s="752"/>
      <c r="AP92" s="752"/>
    </row>
    <row r="93" hidden="1">
      <c r="A93" s="98" t="s">
        <v>13198</v>
      </c>
      <c r="B93" s="302" t="s">
        <v>13195</v>
      </c>
      <c r="C93" s="252" t="s">
        <v>8841</v>
      </c>
      <c r="D93" s="302" t="s">
        <v>13199</v>
      </c>
      <c r="E93" s="252" t="s">
        <v>13200</v>
      </c>
      <c r="F93" s="618"/>
      <c r="G93" s="618"/>
      <c r="H93" s="618"/>
      <c r="I93" s="96"/>
      <c r="J93" s="96"/>
      <c r="K93" s="74"/>
      <c r="L93" s="1832"/>
      <c r="M93" s="1806"/>
      <c r="N93" s="74"/>
      <c r="O93" s="74"/>
      <c r="P93" s="74"/>
      <c r="Q93" s="74"/>
      <c r="R93" s="74"/>
      <c r="S93" s="752"/>
      <c r="T93" s="95"/>
      <c r="U93" s="752"/>
      <c r="V93" s="752"/>
      <c r="W93" s="752"/>
      <c r="X93" s="752"/>
      <c r="Y93" s="752"/>
      <c r="Z93" s="752"/>
      <c r="AA93" s="752"/>
      <c r="AB93" s="752"/>
      <c r="AC93" s="752"/>
      <c r="AD93" s="752"/>
      <c r="AE93" s="752"/>
      <c r="AF93" s="752"/>
      <c r="AG93" s="752"/>
      <c r="AH93" s="752"/>
      <c r="AI93" s="752"/>
      <c r="AJ93" s="752"/>
      <c r="AK93" s="752"/>
      <c r="AL93" s="752"/>
      <c r="AM93" s="752"/>
      <c r="AN93" s="752"/>
      <c r="AO93" s="752"/>
      <c r="AP93" s="752"/>
    </row>
    <row r="94" hidden="1">
      <c r="A94" s="98" t="s">
        <v>13201</v>
      </c>
      <c r="B94" s="302" t="s">
        <v>13195</v>
      </c>
      <c r="C94" s="252" t="s">
        <v>8844</v>
      </c>
      <c r="D94" s="302" t="s">
        <v>13202</v>
      </c>
      <c r="E94" s="252" t="s">
        <v>13203</v>
      </c>
      <c r="F94" s="618"/>
      <c r="G94" s="618"/>
      <c r="H94" s="618"/>
      <c r="I94" s="96"/>
      <c r="J94" s="96"/>
      <c r="K94" s="74"/>
      <c r="L94" s="1832"/>
      <c r="M94" s="1806"/>
      <c r="N94" s="74"/>
      <c r="O94" s="74"/>
      <c r="P94" s="74"/>
      <c r="Q94" s="74"/>
      <c r="R94" s="74"/>
      <c r="S94" s="752"/>
      <c r="T94" s="95"/>
      <c r="U94" s="752"/>
      <c r="V94" s="752"/>
      <c r="W94" s="752"/>
      <c r="X94" s="752"/>
      <c r="Y94" s="752"/>
      <c r="Z94" s="752"/>
      <c r="AA94" s="752"/>
      <c r="AB94" s="752"/>
      <c r="AC94" s="752"/>
      <c r="AD94" s="752"/>
      <c r="AE94" s="752"/>
      <c r="AF94" s="752"/>
      <c r="AG94" s="752"/>
      <c r="AH94" s="752"/>
      <c r="AI94" s="752"/>
      <c r="AJ94" s="752"/>
      <c r="AK94" s="752"/>
      <c r="AL94" s="752"/>
      <c r="AM94" s="752"/>
      <c r="AN94" s="752"/>
      <c r="AO94" s="752"/>
      <c r="AP94" s="752"/>
    </row>
    <row r="95" hidden="1">
      <c r="A95" s="98" t="s">
        <v>13204</v>
      </c>
      <c r="B95" s="302" t="s">
        <v>13195</v>
      </c>
      <c r="C95" s="252" t="s">
        <v>8847</v>
      </c>
      <c r="D95" s="302" t="s">
        <v>13205</v>
      </c>
      <c r="E95" s="252" t="s">
        <v>13206</v>
      </c>
      <c r="F95" s="618"/>
      <c r="G95" s="618"/>
      <c r="H95" s="618"/>
      <c r="I95" s="96"/>
      <c r="J95" s="96"/>
      <c r="K95" s="74"/>
      <c r="L95" s="1832"/>
      <c r="M95" s="1806"/>
      <c r="N95" s="74"/>
      <c r="O95" s="74"/>
      <c r="P95" s="74"/>
      <c r="Q95" s="74"/>
      <c r="R95" s="74"/>
      <c r="S95" s="752"/>
      <c r="T95" s="95"/>
      <c r="U95" s="752"/>
      <c r="V95" s="752"/>
      <c r="W95" s="752"/>
      <c r="X95" s="752"/>
      <c r="Y95" s="752"/>
      <c r="Z95" s="752"/>
      <c r="AA95" s="752"/>
      <c r="AB95" s="752"/>
      <c r="AC95" s="752"/>
      <c r="AD95" s="752"/>
      <c r="AE95" s="752"/>
      <c r="AF95" s="752"/>
      <c r="AG95" s="752"/>
      <c r="AH95" s="752"/>
      <c r="AI95" s="752"/>
      <c r="AJ95" s="752"/>
      <c r="AK95" s="752"/>
      <c r="AL95" s="752"/>
      <c r="AM95" s="752"/>
      <c r="AN95" s="752"/>
      <c r="AO95" s="752"/>
      <c r="AP95" s="752"/>
    </row>
    <row r="96" hidden="1">
      <c r="A96" s="98" t="s">
        <v>13207</v>
      </c>
      <c r="B96" s="302" t="s">
        <v>13195</v>
      </c>
      <c r="C96" s="252" t="s">
        <v>8850</v>
      </c>
      <c r="D96" s="302" t="s">
        <v>13208</v>
      </c>
      <c r="E96" s="252" t="s">
        <v>13209</v>
      </c>
      <c r="F96" s="618"/>
      <c r="G96" s="618"/>
      <c r="H96" s="618"/>
      <c r="I96" s="96"/>
      <c r="J96" s="96"/>
      <c r="K96" s="74"/>
      <c r="L96" s="1832"/>
      <c r="M96" s="1806"/>
      <c r="N96" s="74"/>
      <c r="O96" s="74"/>
      <c r="P96" s="74"/>
      <c r="Q96" s="74"/>
      <c r="R96" s="74"/>
      <c r="S96" s="752"/>
      <c r="T96" s="95"/>
      <c r="U96" s="752"/>
      <c r="V96" s="752"/>
      <c r="W96" s="752"/>
      <c r="X96" s="752"/>
      <c r="Y96" s="752"/>
      <c r="Z96" s="752"/>
      <c r="AA96" s="752"/>
      <c r="AB96" s="752"/>
      <c r="AC96" s="752"/>
      <c r="AD96" s="752"/>
      <c r="AE96" s="752"/>
      <c r="AF96" s="752"/>
      <c r="AG96" s="752"/>
      <c r="AH96" s="752"/>
      <c r="AI96" s="752"/>
      <c r="AJ96" s="752"/>
      <c r="AK96" s="752"/>
      <c r="AL96" s="752"/>
      <c r="AM96" s="752"/>
      <c r="AN96" s="752"/>
      <c r="AO96" s="752"/>
      <c r="AP96" s="752"/>
    </row>
    <row r="97" hidden="1">
      <c r="A97" s="1600" t="s">
        <v>13210</v>
      </c>
      <c r="B97" s="1830"/>
      <c r="C97" s="1793"/>
      <c r="D97" s="1793"/>
      <c r="E97" s="1793"/>
      <c r="F97" s="1793"/>
      <c r="G97" s="1793"/>
      <c r="H97" s="1793"/>
      <c r="I97" s="1793"/>
      <c r="J97" s="1793"/>
      <c r="K97" s="1793"/>
      <c r="L97" s="1793"/>
      <c r="M97" s="1793"/>
      <c r="N97" s="1831"/>
      <c r="O97" s="1831"/>
      <c r="P97" s="1831"/>
      <c r="Q97" s="1831"/>
      <c r="R97" s="1831"/>
      <c r="S97" s="1803"/>
      <c r="T97" s="95"/>
      <c r="U97" s="1803"/>
      <c r="V97" s="1803"/>
      <c r="W97" s="1803"/>
      <c r="X97" s="1803"/>
      <c r="Y97" s="1803"/>
      <c r="Z97" s="1803"/>
      <c r="AA97" s="1803"/>
      <c r="AB97" s="1803"/>
      <c r="AC97" s="1803"/>
      <c r="AD97" s="1803"/>
      <c r="AE97" s="1803"/>
      <c r="AF97" s="1803"/>
      <c r="AG97" s="1803"/>
      <c r="AH97" s="1803"/>
      <c r="AI97" s="1803"/>
      <c r="AJ97" s="1803"/>
      <c r="AK97" s="1803"/>
      <c r="AL97" s="1803"/>
      <c r="AM97" s="1803"/>
      <c r="AN97" s="1803"/>
      <c r="AO97" s="1803"/>
      <c r="AP97" s="1803"/>
    </row>
    <row r="98">
      <c r="A98" s="99" t="s">
        <v>13211</v>
      </c>
      <c r="B98" s="90" t="s">
        <v>13212</v>
      </c>
      <c r="C98" s="67" t="s">
        <v>8833</v>
      </c>
      <c r="D98" s="98" t="s">
        <v>13213</v>
      </c>
      <c r="E98" s="98" t="s">
        <v>13214</v>
      </c>
      <c r="F98" s="1806"/>
      <c r="G98" s="1806"/>
      <c r="H98" s="1806" t="s">
        <v>48</v>
      </c>
      <c r="I98" s="74" t="s">
        <v>13215</v>
      </c>
      <c r="J98" s="74"/>
      <c r="K98" s="1833" t="s">
        <v>13216</v>
      </c>
      <c r="L98" s="1832">
        <v>43642.0</v>
      </c>
      <c r="M98" s="1806" t="s">
        <v>96</v>
      </c>
      <c r="N98" s="74"/>
      <c r="O98" s="74"/>
      <c r="P98" s="74"/>
      <c r="Q98" s="74"/>
      <c r="R98" s="74"/>
      <c r="S98" s="752"/>
      <c r="T98" s="95"/>
      <c r="U98" s="752"/>
      <c r="V98" s="752"/>
      <c r="W98" s="752"/>
      <c r="X98" s="752"/>
      <c r="Y98" s="752"/>
      <c r="Z98" s="752"/>
      <c r="AA98" s="752"/>
      <c r="AB98" s="752"/>
      <c r="AC98" s="752"/>
      <c r="AD98" s="752"/>
      <c r="AE98" s="752"/>
      <c r="AF98" s="752"/>
      <c r="AG98" s="752"/>
      <c r="AH98" s="752"/>
      <c r="AI98" s="752"/>
      <c r="AJ98" s="752"/>
      <c r="AK98" s="752"/>
      <c r="AL98" s="752"/>
      <c r="AM98" s="752"/>
      <c r="AN98" s="752"/>
      <c r="AO98" s="752"/>
      <c r="AP98" s="752"/>
    </row>
    <row r="99">
      <c r="A99" s="99" t="s">
        <v>13217</v>
      </c>
      <c r="B99" s="90" t="s">
        <v>13212</v>
      </c>
      <c r="C99" s="67" t="s">
        <v>8838</v>
      </c>
      <c r="D99" s="98" t="s">
        <v>13218</v>
      </c>
      <c r="E99" s="98" t="s">
        <v>13219</v>
      </c>
      <c r="F99" s="1806"/>
      <c r="G99" s="1806"/>
      <c r="H99" s="1806" t="s">
        <v>48</v>
      </c>
      <c r="I99" s="74" t="s">
        <v>13215</v>
      </c>
      <c r="J99" s="74"/>
      <c r="K99" s="74"/>
      <c r="L99" s="1832">
        <v>43642.0</v>
      </c>
      <c r="M99" s="1806" t="s">
        <v>96</v>
      </c>
      <c r="N99" s="74"/>
      <c r="O99" s="74"/>
      <c r="P99" s="74"/>
      <c r="Q99" s="74"/>
      <c r="R99" s="74"/>
      <c r="S99" s="752"/>
      <c r="T99" s="95"/>
      <c r="U99" s="752"/>
      <c r="V99" s="752"/>
      <c r="W99" s="752"/>
      <c r="X99" s="752"/>
      <c r="Y99" s="752"/>
      <c r="Z99" s="752"/>
      <c r="AA99" s="752"/>
      <c r="AB99" s="752"/>
      <c r="AC99" s="752"/>
      <c r="AD99" s="752"/>
      <c r="AE99" s="752"/>
      <c r="AF99" s="752"/>
      <c r="AG99" s="752"/>
      <c r="AH99" s="752"/>
      <c r="AI99" s="752"/>
      <c r="AJ99" s="752"/>
      <c r="AK99" s="752"/>
      <c r="AL99" s="752"/>
      <c r="AM99" s="752"/>
      <c r="AN99" s="752"/>
      <c r="AO99" s="752"/>
      <c r="AP99" s="752"/>
    </row>
    <row r="100">
      <c r="A100" s="99" t="s">
        <v>13220</v>
      </c>
      <c r="B100" s="90" t="s">
        <v>13212</v>
      </c>
      <c r="C100" s="67" t="s">
        <v>8841</v>
      </c>
      <c r="D100" s="98" t="s">
        <v>13221</v>
      </c>
      <c r="E100" s="98" t="s">
        <v>13222</v>
      </c>
      <c r="F100" s="1806"/>
      <c r="G100" s="1806"/>
      <c r="H100" s="1806" t="s">
        <v>48</v>
      </c>
      <c r="I100" s="74" t="s">
        <v>13223</v>
      </c>
      <c r="J100" s="74"/>
      <c r="K100" s="74"/>
      <c r="L100" s="1832">
        <v>43642.0</v>
      </c>
      <c r="M100" s="1806" t="s">
        <v>96</v>
      </c>
      <c r="N100" s="74"/>
      <c r="O100" s="74"/>
      <c r="P100" s="74"/>
      <c r="Q100" s="74"/>
      <c r="R100" s="74"/>
      <c r="S100" s="752"/>
      <c r="T100" s="95"/>
      <c r="U100" s="752"/>
      <c r="V100" s="752"/>
      <c r="W100" s="752"/>
      <c r="X100" s="752"/>
      <c r="Y100" s="752"/>
      <c r="Z100" s="752"/>
      <c r="AA100" s="752"/>
      <c r="AB100" s="752"/>
      <c r="AC100" s="752"/>
      <c r="AD100" s="752"/>
      <c r="AE100" s="752"/>
      <c r="AF100" s="752"/>
      <c r="AG100" s="752"/>
      <c r="AH100" s="752"/>
      <c r="AI100" s="752"/>
      <c r="AJ100" s="752"/>
      <c r="AK100" s="752"/>
      <c r="AL100" s="752"/>
      <c r="AM100" s="752"/>
      <c r="AN100" s="752"/>
      <c r="AO100" s="752"/>
      <c r="AP100" s="752"/>
    </row>
    <row r="101">
      <c r="A101" s="99" t="s">
        <v>13224</v>
      </c>
      <c r="B101" s="90" t="s">
        <v>13212</v>
      </c>
      <c r="C101" s="67" t="s">
        <v>8844</v>
      </c>
      <c r="D101" s="98" t="s">
        <v>13225</v>
      </c>
      <c r="E101" s="98" t="s">
        <v>13226</v>
      </c>
      <c r="F101" s="1806"/>
      <c r="G101" s="1806"/>
      <c r="H101" s="1806" t="s">
        <v>48</v>
      </c>
      <c r="I101" s="74" t="s">
        <v>13223</v>
      </c>
      <c r="J101" s="74"/>
      <c r="K101" s="74"/>
      <c r="L101" s="1832">
        <v>43642.0</v>
      </c>
      <c r="M101" s="1806" t="s">
        <v>96</v>
      </c>
      <c r="N101" s="74"/>
      <c r="O101" s="74"/>
      <c r="P101" s="74"/>
      <c r="Q101" s="74"/>
      <c r="R101" s="74"/>
      <c r="S101" s="752"/>
      <c r="T101" s="1627"/>
      <c r="U101" s="752"/>
      <c r="V101" s="752"/>
      <c r="W101" s="752"/>
      <c r="X101" s="752"/>
      <c r="Y101" s="752"/>
      <c r="Z101" s="752"/>
      <c r="AA101" s="752"/>
      <c r="AB101" s="752"/>
      <c r="AC101" s="752"/>
      <c r="AD101" s="752"/>
      <c r="AE101" s="752"/>
      <c r="AF101" s="752"/>
      <c r="AG101" s="752"/>
      <c r="AH101" s="752"/>
      <c r="AI101" s="752"/>
      <c r="AJ101" s="752"/>
      <c r="AK101" s="752"/>
      <c r="AL101" s="752"/>
      <c r="AM101" s="752"/>
      <c r="AN101" s="752"/>
      <c r="AO101" s="752"/>
      <c r="AP101" s="752"/>
    </row>
    <row r="102">
      <c r="A102" s="99" t="s">
        <v>13227</v>
      </c>
      <c r="B102" s="90" t="s">
        <v>13212</v>
      </c>
      <c r="C102" s="67" t="s">
        <v>8847</v>
      </c>
      <c r="D102" s="98" t="s">
        <v>13228</v>
      </c>
      <c r="E102" s="98" t="s">
        <v>13229</v>
      </c>
      <c r="F102" s="1806"/>
      <c r="G102" s="1806"/>
      <c r="H102" s="1806" t="s">
        <v>48</v>
      </c>
      <c r="I102" s="74" t="s">
        <v>13215</v>
      </c>
      <c r="J102" s="74"/>
      <c r="K102" s="74"/>
      <c r="L102" s="1832">
        <v>43642.0</v>
      </c>
      <c r="M102" s="1806" t="s">
        <v>96</v>
      </c>
      <c r="N102" s="74"/>
      <c r="O102" s="74"/>
      <c r="P102" s="74"/>
      <c r="Q102" s="74"/>
      <c r="R102" s="74"/>
      <c r="S102" s="752"/>
      <c r="T102" s="95" t="s">
        <v>79</v>
      </c>
      <c r="U102" s="752"/>
      <c r="V102" s="752"/>
      <c r="W102" s="752"/>
      <c r="X102" s="752"/>
      <c r="Y102" s="752"/>
      <c r="Z102" s="752"/>
      <c r="AA102" s="752"/>
      <c r="AB102" s="752"/>
      <c r="AC102" s="752"/>
      <c r="AD102" s="752"/>
      <c r="AE102" s="752"/>
      <c r="AF102" s="752"/>
      <c r="AG102" s="752"/>
      <c r="AH102" s="752"/>
      <c r="AI102" s="752"/>
      <c r="AJ102" s="752"/>
      <c r="AK102" s="752"/>
      <c r="AL102" s="752"/>
      <c r="AM102" s="752"/>
      <c r="AN102" s="752"/>
      <c r="AO102" s="752"/>
      <c r="AP102" s="752"/>
    </row>
    <row r="103">
      <c r="A103" s="99" t="s">
        <v>13230</v>
      </c>
      <c r="B103" s="90" t="s">
        <v>13212</v>
      </c>
      <c r="C103" s="67" t="s">
        <v>8850</v>
      </c>
      <c r="D103" s="98" t="s">
        <v>13231</v>
      </c>
      <c r="E103" s="98" t="s">
        <v>13232</v>
      </c>
      <c r="F103" s="1806"/>
      <c r="G103" s="1806"/>
      <c r="H103" s="1806" t="s">
        <v>48</v>
      </c>
      <c r="I103" s="74" t="s">
        <v>13233</v>
      </c>
      <c r="J103" s="74"/>
      <c r="K103" s="74"/>
      <c r="L103" s="1832">
        <v>43642.0</v>
      </c>
      <c r="M103" s="1806" t="s">
        <v>96</v>
      </c>
      <c r="N103" s="74"/>
      <c r="O103" s="74"/>
      <c r="P103" s="74"/>
      <c r="Q103" s="74"/>
      <c r="R103" s="74"/>
      <c r="S103" s="752"/>
      <c r="T103" s="95" t="s">
        <v>79</v>
      </c>
      <c r="U103" s="752"/>
      <c r="V103" s="752"/>
      <c r="W103" s="752"/>
      <c r="X103" s="752"/>
      <c r="Y103" s="752"/>
      <c r="Z103" s="752"/>
      <c r="AA103" s="752"/>
      <c r="AB103" s="752"/>
      <c r="AC103" s="752"/>
      <c r="AD103" s="752"/>
      <c r="AE103" s="752"/>
      <c r="AF103" s="752"/>
      <c r="AG103" s="752"/>
      <c r="AH103" s="752"/>
      <c r="AI103" s="752"/>
      <c r="AJ103" s="752"/>
      <c r="AK103" s="752"/>
      <c r="AL103" s="752"/>
      <c r="AM103" s="752"/>
      <c r="AN103" s="752"/>
      <c r="AO103" s="752"/>
      <c r="AP103" s="752"/>
    </row>
    <row r="104">
      <c r="A104" s="99" t="s">
        <v>13234</v>
      </c>
      <c r="B104" s="101" t="s">
        <v>13235</v>
      </c>
      <c r="C104" s="67" t="s">
        <v>8833</v>
      </c>
      <c r="D104" s="98" t="s">
        <v>13236</v>
      </c>
      <c r="E104" s="98" t="s">
        <v>13237</v>
      </c>
      <c r="F104" s="1806"/>
      <c r="G104" s="1806"/>
      <c r="H104" s="1806" t="s">
        <v>48</v>
      </c>
      <c r="I104" s="74" t="s">
        <v>13238</v>
      </c>
      <c r="J104" s="74"/>
      <c r="K104" s="74" t="s">
        <v>13239</v>
      </c>
      <c r="L104" s="1832">
        <v>43642.0</v>
      </c>
      <c r="M104" s="1806" t="s">
        <v>96</v>
      </c>
      <c r="N104" s="74"/>
      <c r="O104" s="74"/>
      <c r="P104" s="74"/>
      <c r="Q104" s="74"/>
      <c r="R104" s="74"/>
      <c r="S104" s="752"/>
      <c r="T104" s="95" t="s">
        <v>79</v>
      </c>
      <c r="U104" s="752"/>
      <c r="V104" s="752"/>
      <c r="W104" s="752"/>
      <c r="X104" s="752"/>
      <c r="Y104" s="752"/>
      <c r="Z104" s="752"/>
      <c r="AA104" s="752"/>
      <c r="AB104" s="752"/>
      <c r="AC104" s="752"/>
      <c r="AD104" s="752"/>
      <c r="AE104" s="752"/>
      <c r="AF104" s="752"/>
      <c r="AG104" s="752"/>
      <c r="AH104" s="752"/>
      <c r="AI104" s="752"/>
      <c r="AJ104" s="752"/>
      <c r="AK104" s="752"/>
      <c r="AL104" s="752"/>
      <c r="AM104" s="752"/>
      <c r="AN104" s="752"/>
      <c r="AO104" s="752"/>
      <c r="AP104" s="752"/>
    </row>
    <row r="105">
      <c r="A105" s="99" t="s">
        <v>13240</v>
      </c>
      <c r="B105" s="101" t="s">
        <v>13235</v>
      </c>
      <c r="C105" s="67" t="s">
        <v>8838</v>
      </c>
      <c r="D105" s="98" t="s">
        <v>13241</v>
      </c>
      <c r="E105" s="98" t="s">
        <v>13242</v>
      </c>
      <c r="F105" s="1806"/>
      <c r="G105" s="1806"/>
      <c r="H105" s="1806" t="s">
        <v>48</v>
      </c>
      <c r="I105" s="74" t="s">
        <v>13243</v>
      </c>
      <c r="J105" s="74"/>
      <c r="K105" s="1829" t="str">
        <f t="shared" ref="K105:K109" si="4">HYPERLINK("https://tangramcare.atlassian.net/browse/P2BN-12","P2BN-12")</f>
        <v>P2BN-12</v>
      </c>
      <c r="L105" s="1832">
        <v>43642.0</v>
      </c>
      <c r="M105" s="1806" t="s">
        <v>96</v>
      </c>
      <c r="N105" s="74"/>
      <c r="O105" s="74"/>
      <c r="P105" s="74"/>
      <c r="Q105" s="74"/>
      <c r="R105" s="74"/>
      <c r="S105" s="752"/>
      <c r="T105" s="95" t="s">
        <v>79</v>
      </c>
      <c r="U105" s="752"/>
      <c r="V105" s="752"/>
      <c r="W105" s="752"/>
      <c r="X105" s="752"/>
      <c r="Y105" s="752"/>
      <c r="Z105" s="752"/>
      <c r="AA105" s="752"/>
      <c r="AB105" s="752"/>
      <c r="AC105" s="752"/>
      <c r="AD105" s="752"/>
      <c r="AE105" s="752"/>
      <c r="AF105" s="752"/>
      <c r="AG105" s="752"/>
      <c r="AH105" s="752"/>
      <c r="AI105" s="752"/>
      <c r="AJ105" s="752"/>
      <c r="AK105" s="752"/>
      <c r="AL105" s="752"/>
      <c r="AM105" s="752"/>
      <c r="AN105" s="752"/>
      <c r="AO105" s="752"/>
      <c r="AP105" s="752"/>
    </row>
    <row r="106">
      <c r="A106" s="99" t="s">
        <v>13244</v>
      </c>
      <c r="B106" s="101" t="s">
        <v>13235</v>
      </c>
      <c r="C106" s="67" t="s">
        <v>8841</v>
      </c>
      <c r="D106" s="98" t="s">
        <v>13245</v>
      </c>
      <c r="E106" s="98" t="s">
        <v>13246</v>
      </c>
      <c r="F106" s="1806"/>
      <c r="G106" s="1806"/>
      <c r="H106" s="1806" t="s">
        <v>48</v>
      </c>
      <c r="I106" s="74" t="s">
        <v>13247</v>
      </c>
      <c r="J106" s="74"/>
      <c r="K106" s="1829" t="str">
        <f t="shared" si="4"/>
        <v>P2BN-12</v>
      </c>
      <c r="L106" s="1832">
        <v>43642.0</v>
      </c>
      <c r="M106" s="1806" t="s">
        <v>96</v>
      </c>
      <c r="N106" s="74"/>
      <c r="O106" s="74"/>
      <c r="P106" s="74"/>
      <c r="Q106" s="74"/>
      <c r="R106" s="74"/>
      <c r="S106" s="752"/>
      <c r="T106" s="95" t="s">
        <v>79</v>
      </c>
      <c r="U106" s="752"/>
      <c r="V106" s="752"/>
      <c r="W106" s="752"/>
      <c r="X106" s="752"/>
      <c r="Y106" s="752"/>
      <c r="Z106" s="752"/>
      <c r="AA106" s="752"/>
      <c r="AB106" s="752"/>
      <c r="AC106" s="752"/>
      <c r="AD106" s="752"/>
      <c r="AE106" s="752"/>
      <c r="AF106" s="752"/>
      <c r="AG106" s="752"/>
      <c r="AH106" s="752"/>
      <c r="AI106" s="752"/>
      <c r="AJ106" s="752"/>
      <c r="AK106" s="752"/>
      <c r="AL106" s="752"/>
      <c r="AM106" s="752"/>
      <c r="AN106" s="752"/>
      <c r="AO106" s="752"/>
      <c r="AP106" s="752"/>
    </row>
    <row r="107">
      <c r="A107" s="99" t="s">
        <v>13248</v>
      </c>
      <c r="B107" s="101" t="s">
        <v>13235</v>
      </c>
      <c r="C107" s="67" t="s">
        <v>8844</v>
      </c>
      <c r="D107" s="98" t="s">
        <v>13249</v>
      </c>
      <c r="E107" s="98" t="s">
        <v>13250</v>
      </c>
      <c r="F107" s="1806"/>
      <c r="G107" s="1806"/>
      <c r="H107" s="1806" t="s">
        <v>48</v>
      </c>
      <c r="I107" s="74" t="s">
        <v>13251</v>
      </c>
      <c r="J107" s="74"/>
      <c r="K107" s="1829" t="str">
        <f t="shared" si="4"/>
        <v>P2BN-12</v>
      </c>
      <c r="L107" s="1832">
        <v>43642.0</v>
      </c>
      <c r="M107" s="1806" t="s">
        <v>96</v>
      </c>
      <c r="N107" s="74"/>
      <c r="O107" s="74"/>
      <c r="P107" s="74"/>
      <c r="Q107" s="74"/>
      <c r="R107" s="74"/>
      <c r="S107" s="752"/>
      <c r="T107" s="95" t="s">
        <v>79</v>
      </c>
      <c r="U107" s="752"/>
      <c r="V107" s="752"/>
      <c r="W107" s="752"/>
      <c r="X107" s="752"/>
      <c r="Y107" s="752"/>
      <c r="Z107" s="752"/>
      <c r="AA107" s="752"/>
      <c r="AB107" s="752"/>
      <c r="AC107" s="752"/>
      <c r="AD107" s="752"/>
      <c r="AE107" s="752"/>
      <c r="AF107" s="752"/>
      <c r="AG107" s="752"/>
      <c r="AH107" s="752"/>
      <c r="AI107" s="752"/>
      <c r="AJ107" s="752"/>
      <c r="AK107" s="752"/>
      <c r="AL107" s="752"/>
      <c r="AM107" s="752"/>
      <c r="AN107" s="752"/>
      <c r="AO107" s="752"/>
      <c r="AP107" s="752"/>
    </row>
    <row r="108">
      <c r="A108" s="99" t="s">
        <v>13252</v>
      </c>
      <c r="B108" s="101" t="s">
        <v>13235</v>
      </c>
      <c r="C108" s="67" t="s">
        <v>8847</v>
      </c>
      <c r="D108" s="98" t="s">
        <v>13253</v>
      </c>
      <c r="E108" s="98" t="s">
        <v>13254</v>
      </c>
      <c r="F108" s="1806"/>
      <c r="G108" s="1806"/>
      <c r="H108" s="1806" t="s">
        <v>48</v>
      </c>
      <c r="I108" s="74" t="s">
        <v>13255</v>
      </c>
      <c r="J108" s="74"/>
      <c r="K108" s="1829" t="str">
        <f t="shared" si="4"/>
        <v>P2BN-12</v>
      </c>
      <c r="L108" s="1832">
        <v>43642.0</v>
      </c>
      <c r="M108" s="1806" t="s">
        <v>96</v>
      </c>
      <c r="N108" s="74"/>
      <c r="O108" s="74"/>
      <c r="P108" s="74"/>
      <c r="Q108" s="74"/>
      <c r="R108" s="74"/>
      <c r="S108" s="752"/>
      <c r="T108" s="95" t="s">
        <v>79</v>
      </c>
      <c r="U108" s="752"/>
      <c r="V108" s="752"/>
      <c r="W108" s="752"/>
      <c r="X108" s="752"/>
      <c r="Y108" s="752"/>
      <c r="Z108" s="752"/>
      <c r="AA108" s="752"/>
      <c r="AB108" s="752"/>
      <c r="AC108" s="752"/>
      <c r="AD108" s="752"/>
      <c r="AE108" s="752"/>
      <c r="AF108" s="752"/>
      <c r="AG108" s="752"/>
      <c r="AH108" s="752"/>
      <c r="AI108" s="752"/>
      <c r="AJ108" s="752"/>
      <c r="AK108" s="752"/>
      <c r="AL108" s="752"/>
      <c r="AM108" s="752"/>
      <c r="AN108" s="752"/>
      <c r="AO108" s="752"/>
      <c r="AP108" s="752"/>
    </row>
    <row r="109">
      <c r="A109" s="99" t="s">
        <v>13256</v>
      </c>
      <c r="B109" s="101" t="s">
        <v>13235</v>
      </c>
      <c r="C109" s="67" t="s">
        <v>8850</v>
      </c>
      <c r="D109" s="98" t="s">
        <v>13257</v>
      </c>
      <c r="E109" s="98" t="s">
        <v>13258</v>
      </c>
      <c r="F109" s="1806"/>
      <c r="G109" s="1806"/>
      <c r="H109" s="1806" t="s">
        <v>48</v>
      </c>
      <c r="I109" s="74" t="s">
        <v>13259</v>
      </c>
      <c r="J109" s="74"/>
      <c r="K109" s="1829" t="str">
        <f t="shared" si="4"/>
        <v>P2BN-12</v>
      </c>
      <c r="L109" s="1832">
        <v>43642.0</v>
      </c>
      <c r="M109" s="1806" t="s">
        <v>96</v>
      </c>
      <c r="N109" s="74"/>
      <c r="O109" s="74"/>
      <c r="P109" s="74"/>
      <c r="Q109" s="74"/>
      <c r="R109" s="74"/>
      <c r="S109" s="752"/>
      <c r="T109" s="95" t="s">
        <v>79</v>
      </c>
      <c r="U109" s="752"/>
      <c r="V109" s="752"/>
      <c r="W109" s="752"/>
      <c r="X109" s="752"/>
      <c r="Y109" s="752"/>
      <c r="Z109" s="752"/>
      <c r="AA109" s="752"/>
      <c r="AB109" s="752"/>
      <c r="AC109" s="752"/>
      <c r="AD109" s="752"/>
      <c r="AE109" s="752"/>
      <c r="AF109" s="752"/>
      <c r="AG109" s="752"/>
      <c r="AH109" s="752"/>
      <c r="AI109" s="752"/>
      <c r="AJ109" s="752"/>
      <c r="AK109" s="752"/>
      <c r="AL109" s="752"/>
      <c r="AM109" s="752"/>
      <c r="AN109" s="752"/>
      <c r="AO109" s="752"/>
      <c r="AP109" s="752"/>
    </row>
    <row r="110">
      <c r="A110" s="99" t="s">
        <v>13260</v>
      </c>
      <c r="B110" s="90" t="s">
        <v>13261</v>
      </c>
      <c r="C110" s="67" t="s">
        <v>8833</v>
      </c>
      <c r="D110" s="98" t="s">
        <v>13262</v>
      </c>
      <c r="E110" s="98" t="s">
        <v>13263</v>
      </c>
      <c r="F110" s="1806"/>
      <c r="G110" s="1806"/>
      <c r="H110" s="1806" t="s">
        <v>48</v>
      </c>
      <c r="I110" s="98" t="s">
        <v>13264</v>
      </c>
      <c r="J110" s="98"/>
      <c r="K110" s="1833" t="s">
        <v>13265</v>
      </c>
      <c r="L110" s="1832">
        <v>43642.0</v>
      </c>
      <c r="M110" s="1806" t="s">
        <v>96</v>
      </c>
      <c r="N110" s="74"/>
      <c r="O110" s="74"/>
      <c r="P110" s="74"/>
      <c r="Q110" s="74"/>
      <c r="R110" s="74"/>
      <c r="S110" s="752"/>
      <c r="T110" s="95" t="s">
        <v>79</v>
      </c>
      <c r="U110" s="752"/>
      <c r="V110" s="752"/>
      <c r="W110" s="752"/>
      <c r="X110" s="752"/>
      <c r="Y110" s="752"/>
      <c r="Z110" s="752"/>
      <c r="AA110" s="752"/>
      <c r="AB110" s="752"/>
      <c r="AC110" s="752"/>
      <c r="AD110" s="752"/>
      <c r="AE110" s="752"/>
      <c r="AF110" s="752"/>
      <c r="AG110" s="752"/>
      <c r="AH110" s="752"/>
      <c r="AI110" s="752"/>
      <c r="AJ110" s="752"/>
      <c r="AK110" s="752"/>
      <c r="AL110" s="752"/>
      <c r="AM110" s="752"/>
      <c r="AN110" s="752"/>
      <c r="AO110" s="752"/>
      <c r="AP110" s="752"/>
    </row>
    <row r="111">
      <c r="A111" s="99" t="s">
        <v>13266</v>
      </c>
      <c r="B111" s="90" t="s">
        <v>13261</v>
      </c>
      <c r="C111" s="67" t="s">
        <v>8838</v>
      </c>
      <c r="D111" s="98" t="s">
        <v>13267</v>
      </c>
      <c r="E111" s="98" t="s">
        <v>13268</v>
      </c>
      <c r="F111" s="1806"/>
      <c r="G111" s="1806"/>
      <c r="H111" s="1806" t="s">
        <v>48</v>
      </c>
      <c r="I111" s="67" t="s">
        <v>13269</v>
      </c>
      <c r="J111" s="67"/>
      <c r="K111" s="1829" t="str">
        <f t="shared" ref="K111:K127" si="5">HYPERLINK("https://tangramcare.atlassian.net/browse/P2BN-12","P2BN-12")</f>
        <v>P2BN-12</v>
      </c>
      <c r="L111" s="1832">
        <v>43642.0</v>
      </c>
      <c r="M111" s="1806" t="s">
        <v>96</v>
      </c>
      <c r="N111" s="74"/>
      <c r="O111" s="74"/>
      <c r="P111" s="74"/>
      <c r="Q111" s="74"/>
      <c r="R111" s="74"/>
      <c r="S111" s="752"/>
      <c r="T111" s="95" t="s">
        <v>79</v>
      </c>
      <c r="U111" s="752"/>
      <c r="V111" s="752"/>
      <c r="W111" s="752"/>
      <c r="X111" s="752"/>
      <c r="Y111" s="752"/>
      <c r="Z111" s="752"/>
      <c r="AA111" s="752"/>
      <c r="AB111" s="752"/>
      <c r="AC111" s="752"/>
      <c r="AD111" s="752"/>
      <c r="AE111" s="752"/>
      <c r="AF111" s="752"/>
      <c r="AG111" s="752"/>
      <c r="AH111" s="752"/>
      <c r="AI111" s="752"/>
      <c r="AJ111" s="752"/>
      <c r="AK111" s="752"/>
      <c r="AL111" s="752"/>
      <c r="AM111" s="752"/>
      <c r="AN111" s="752"/>
      <c r="AO111" s="752"/>
      <c r="AP111" s="752"/>
    </row>
    <row r="112">
      <c r="A112" s="99" t="s">
        <v>13270</v>
      </c>
      <c r="B112" s="90" t="s">
        <v>13261</v>
      </c>
      <c r="C112" s="67" t="s">
        <v>8841</v>
      </c>
      <c r="D112" s="98" t="s">
        <v>13271</v>
      </c>
      <c r="E112" s="98" t="s">
        <v>13272</v>
      </c>
      <c r="F112" s="1806"/>
      <c r="G112" s="1806"/>
      <c r="H112" s="1806" t="s">
        <v>48</v>
      </c>
      <c r="I112" s="67" t="s">
        <v>13273</v>
      </c>
      <c r="J112" s="67"/>
      <c r="K112" s="1829" t="str">
        <f t="shared" si="5"/>
        <v>P2BN-12</v>
      </c>
      <c r="L112" s="1832">
        <v>43642.0</v>
      </c>
      <c r="M112" s="1806" t="s">
        <v>96</v>
      </c>
      <c r="N112" s="74"/>
      <c r="O112" s="74"/>
      <c r="P112" s="74"/>
      <c r="Q112" s="74"/>
      <c r="R112" s="74"/>
      <c r="S112" s="752"/>
      <c r="T112" s="95" t="s">
        <v>79</v>
      </c>
      <c r="U112" s="752"/>
      <c r="V112" s="752"/>
      <c r="W112" s="752"/>
      <c r="X112" s="752"/>
      <c r="Y112" s="752"/>
      <c r="Z112" s="752"/>
      <c r="AA112" s="752"/>
      <c r="AB112" s="752"/>
      <c r="AC112" s="752"/>
      <c r="AD112" s="752"/>
      <c r="AE112" s="752"/>
      <c r="AF112" s="752"/>
      <c r="AG112" s="752"/>
      <c r="AH112" s="752"/>
      <c r="AI112" s="752"/>
      <c r="AJ112" s="752"/>
      <c r="AK112" s="752"/>
      <c r="AL112" s="752"/>
      <c r="AM112" s="752"/>
      <c r="AN112" s="752"/>
      <c r="AO112" s="752"/>
      <c r="AP112" s="752"/>
    </row>
    <row r="113">
      <c r="A113" s="99" t="s">
        <v>13274</v>
      </c>
      <c r="B113" s="90" t="s">
        <v>13261</v>
      </c>
      <c r="C113" s="67" t="s">
        <v>8844</v>
      </c>
      <c r="D113" s="98" t="s">
        <v>13275</v>
      </c>
      <c r="E113" s="98" t="s">
        <v>13276</v>
      </c>
      <c r="F113" s="1806"/>
      <c r="G113" s="1806"/>
      <c r="H113" s="1806" t="s">
        <v>48</v>
      </c>
      <c r="I113" s="67" t="s">
        <v>13277</v>
      </c>
      <c r="J113" s="67"/>
      <c r="K113" s="1829" t="str">
        <f t="shared" si="5"/>
        <v>P2BN-12</v>
      </c>
      <c r="L113" s="1832">
        <v>43642.0</v>
      </c>
      <c r="M113" s="1806" t="s">
        <v>96</v>
      </c>
      <c r="N113" s="74"/>
      <c r="O113" s="74"/>
      <c r="P113" s="74"/>
      <c r="Q113" s="74"/>
      <c r="R113" s="74"/>
      <c r="S113" s="752"/>
      <c r="T113" s="95" t="s">
        <v>79</v>
      </c>
      <c r="U113" s="752"/>
      <c r="V113" s="752"/>
      <c r="W113" s="752"/>
      <c r="X113" s="752"/>
      <c r="Y113" s="752"/>
      <c r="Z113" s="752"/>
      <c r="AA113" s="752"/>
      <c r="AB113" s="752"/>
      <c r="AC113" s="752"/>
      <c r="AD113" s="752"/>
      <c r="AE113" s="752"/>
      <c r="AF113" s="752"/>
      <c r="AG113" s="752"/>
      <c r="AH113" s="752"/>
      <c r="AI113" s="752"/>
      <c r="AJ113" s="752"/>
      <c r="AK113" s="752"/>
      <c r="AL113" s="752"/>
      <c r="AM113" s="752"/>
      <c r="AN113" s="752"/>
      <c r="AO113" s="752"/>
      <c r="AP113" s="752"/>
    </row>
    <row r="114">
      <c r="A114" s="99" t="s">
        <v>13278</v>
      </c>
      <c r="B114" s="90" t="s">
        <v>13261</v>
      </c>
      <c r="C114" s="67" t="s">
        <v>8847</v>
      </c>
      <c r="D114" s="98" t="s">
        <v>13279</v>
      </c>
      <c r="E114" s="98" t="s">
        <v>13280</v>
      </c>
      <c r="F114" s="1806"/>
      <c r="G114" s="1806"/>
      <c r="H114" s="1806" t="s">
        <v>48</v>
      </c>
      <c r="I114" s="74" t="s">
        <v>13281</v>
      </c>
      <c r="J114" s="74"/>
      <c r="K114" s="1829" t="str">
        <f t="shared" si="5"/>
        <v>P2BN-12</v>
      </c>
      <c r="L114" s="1832">
        <v>43642.0</v>
      </c>
      <c r="M114" s="1806" t="s">
        <v>96</v>
      </c>
      <c r="N114" s="74"/>
      <c r="O114" s="74"/>
      <c r="P114" s="74"/>
      <c r="Q114" s="74"/>
      <c r="R114" s="74"/>
      <c r="S114" s="752"/>
      <c r="T114" s="1627"/>
      <c r="U114" s="752"/>
      <c r="V114" s="752"/>
      <c r="W114" s="752"/>
      <c r="X114" s="752"/>
      <c r="Y114" s="752"/>
      <c r="Z114" s="752"/>
      <c r="AA114" s="752"/>
      <c r="AB114" s="752"/>
      <c r="AC114" s="752"/>
      <c r="AD114" s="752"/>
      <c r="AE114" s="752"/>
      <c r="AF114" s="752"/>
      <c r="AG114" s="752"/>
      <c r="AH114" s="752"/>
      <c r="AI114" s="752"/>
      <c r="AJ114" s="752"/>
      <c r="AK114" s="752"/>
      <c r="AL114" s="752"/>
      <c r="AM114" s="752"/>
      <c r="AN114" s="752"/>
      <c r="AO114" s="752"/>
      <c r="AP114" s="752"/>
    </row>
    <row r="115">
      <c r="A115" s="99" t="s">
        <v>13282</v>
      </c>
      <c r="B115" s="90" t="s">
        <v>13261</v>
      </c>
      <c r="C115" s="67" t="s">
        <v>8850</v>
      </c>
      <c r="D115" s="98" t="s">
        <v>13283</v>
      </c>
      <c r="E115" s="98" t="s">
        <v>13284</v>
      </c>
      <c r="F115" s="1806"/>
      <c r="G115" s="1806"/>
      <c r="H115" s="1806" t="s">
        <v>48</v>
      </c>
      <c r="I115" s="74" t="s">
        <v>13285</v>
      </c>
      <c r="J115" s="74"/>
      <c r="K115" s="1829" t="str">
        <f t="shared" si="5"/>
        <v>P2BN-12</v>
      </c>
      <c r="L115" s="1832">
        <v>43642.0</v>
      </c>
      <c r="M115" s="1806" t="s">
        <v>96</v>
      </c>
      <c r="N115" s="74"/>
      <c r="O115" s="74"/>
      <c r="P115" s="74"/>
      <c r="Q115" s="74"/>
      <c r="R115" s="74"/>
      <c r="S115" s="752"/>
      <c r="T115" s="95" t="s">
        <v>79</v>
      </c>
      <c r="U115" s="752"/>
      <c r="V115" s="752"/>
      <c r="W115" s="752"/>
      <c r="X115" s="752"/>
      <c r="Y115" s="752"/>
      <c r="Z115" s="752"/>
      <c r="AA115" s="752"/>
      <c r="AB115" s="752"/>
      <c r="AC115" s="752"/>
      <c r="AD115" s="752"/>
      <c r="AE115" s="752"/>
      <c r="AF115" s="752"/>
      <c r="AG115" s="752"/>
      <c r="AH115" s="752"/>
      <c r="AI115" s="752"/>
      <c r="AJ115" s="752"/>
      <c r="AK115" s="752"/>
      <c r="AL115" s="752"/>
      <c r="AM115" s="752"/>
      <c r="AN115" s="752"/>
      <c r="AO115" s="752"/>
      <c r="AP115" s="752"/>
    </row>
    <row r="116">
      <c r="A116" s="99" t="s">
        <v>13286</v>
      </c>
      <c r="B116" s="101" t="s">
        <v>13287</v>
      </c>
      <c r="C116" s="67" t="s">
        <v>8833</v>
      </c>
      <c r="D116" s="98" t="s">
        <v>13288</v>
      </c>
      <c r="E116" s="1833" t="s">
        <v>13289</v>
      </c>
      <c r="F116" s="1806"/>
      <c r="G116" s="1806"/>
      <c r="H116" s="1806" t="s">
        <v>48</v>
      </c>
      <c r="I116" s="1833" t="s">
        <v>13290</v>
      </c>
      <c r="J116" s="1831"/>
      <c r="K116" s="1829" t="str">
        <f t="shared" si="5"/>
        <v>P2BN-12</v>
      </c>
      <c r="L116" s="1832">
        <v>43642.0</v>
      </c>
      <c r="M116" s="1806" t="s">
        <v>96</v>
      </c>
      <c r="N116" s="74"/>
      <c r="O116" s="74"/>
      <c r="P116" s="74"/>
      <c r="Q116" s="74"/>
      <c r="R116" s="74"/>
      <c r="S116" s="752"/>
      <c r="T116" s="95" t="s">
        <v>79</v>
      </c>
      <c r="U116" s="752"/>
      <c r="V116" s="752"/>
      <c r="W116" s="752"/>
      <c r="X116" s="752"/>
      <c r="Y116" s="752"/>
      <c r="Z116" s="752"/>
      <c r="AA116" s="752"/>
      <c r="AB116" s="752"/>
      <c r="AC116" s="752"/>
      <c r="AD116" s="752"/>
      <c r="AE116" s="752"/>
      <c r="AF116" s="752"/>
      <c r="AG116" s="752"/>
      <c r="AH116" s="752"/>
      <c r="AI116" s="752"/>
      <c r="AJ116" s="752"/>
      <c r="AK116" s="752"/>
      <c r="AL116" s="752"/>
      <c r="AM116" s="752"/>
      <c r="AN116" s="752"/>
      <c r="AO116" s="752"/>
      <c r="AP116" s="752"/>
    </row>
    <row r="117">
      <c r="A117" s="99" t="s">
        <v>13291</v>
      </c>
      <c r="B117" s="101" t="s">
        <v>13287</v>
      </c>
      <c r="C117" s="67" t="s">
        <v>8838</v>
      </c>
      <c r="D117" s="98" t="s">
        <v>13292</v>
      </c>
      <c r="E117" s="1806" t="s">
        <v>13293</v>
      </c>
      <c r="F117" s="1806"/>
      <c r="G117" s="1806"/>
      <c r="H117" s="1806" t="s">
        <v>48</v>
      </c>
      <c r="I117" s="74" t="s">
        <v>13294</v>
      </c>
      <c r="J117" s="74"/>
      <c r="K117" s="1829" t="str">
        <f t="shared" si="5"/>
        <v>P2BN-12</v>
      </c>
      <c r="L117" s="1832">
        <v>43642.0</v>
      </c>
      <c r="M117" s="1806" t="s">
        <v>96</v>
      </c>
      <c r="N117" s="74"/>
      <c r="O117" s="74"/>
      <c r="P117" s="74"/>
      <c r="Q117" s="74"/>
      <c r="R117" s="74"/>
      <c r="S117" s="752"/>
      <c r="T117" s="95" t="s">
        <v>79</v>
      </c>
      <c r="U117" s="752"/>
      <c r="V117" s="752"/>
      <c r="W117" s="752"/>
      <c r="X117" s="752"/>
      <c r="Y117" s="752"/>
      <c r="Z117" s="752"/>
      <c r="AA117" s="752"/>
      <c r="AB117" s="752"/>
      <c r="AC117" s="752"/>
      <c r="AD117" s="752"/>
      <c r="AE117" s="752"/>
      <c r="AF117" s="752"/>
      <c r="AG117" s="752"/>
      <c r="AH117" s="752"/>
      <c r="AI117" s="752"/>
      <c r="AJ117" s="752"/>
      <c r="AK117" s="752"/>
      <c r="AL117" s="752"/>
      <c r="AM117" s="752"/>
      <c r="AN117" s="752"/>
      <c r="AO117" s="752"/>
      <c r="AP117" s="752"/>
    </row>
    <row r="118">
      <c r="A118" s="99" t="s">
        <v>13295</v>
      </c>
      <c r="B118" s="101" t="s">
        <v>13287</v>
      </c>
      <c r="C118" s="67" t="s">
        <v>8841</v>
      </c>
      <c r="D118" s="98" t="s">
        <v>13296</v>
      </c>
      <c r="E118" s="74" t="s">
        <v>13297</v>
      </c>
      <c r="F118" s="1806"/>
      <c r="G118" s="1806"/>
      <c r="H118" s="1806" t="s">
        <v>48</v>
      </c>
      <c r="I118" s="74" t="s">
        <v>13298</v>
      </c>
      <c r="J118" s="74"/>
      <c r="K118" s="1829" t="str">
        <f t="shared" si="5"/>
        <v>P2BN-12</v>
      </c>
      <c r="L118" s="1832">
        <v>43642.0</v>
      </c>
      <c r="M118" s="1806" t="s">
        <v>96</v>
      </c>
      <c r="N118" s="74"/>
      <c r="O118" s="74"/>
      <c r="P118" s="74"/>
      <c r="Q118" s="74"/>
      <c r="R118" s="74"/>
      <c r="S118" s="752"/>
      <c r="T118" s="95" t="s">
        <v>79</v>
      </c>
      <c r="U118" s="752"/>
      <c r="V118" s="752"/>
      <c r="W118" s="752"/>
      <c r="X118" s="752"/>
      <c r="Y118" s="752"/>
      <c r="Z118" s="752"/>
      <c r="AA118" s="752"/>
      <c r="AB118" s="752"/>
      <c r="AC118" s="752"/>
      <c r="AD118" s="752"/>
      <c r="AE118" s="752"/>
      <c r="AF118" s="752"/>
      <c r="AG118" s="752"/>
      <c r="AH118" s="752"/>
      <c r="AI118" s="752"/>
      <c r="AJ118" s="752"/>
      <c r="AK118" s="752"/>
      <c r="AL118" s="752"/>
      <c r="AM118" s="752"/>
      <c r="AN118" s="752"/>
      <c r="AO118" s="752"/>
      <c r="AP118" s="752"/>
    </row>
    <row r="119">
      <c r="A119" s="99" t="s">
        <v>13299</v>
      </c>
      <c r="B119" s="101" t="s">
        <v>13287</v>
      </c>
      <c r="C119" s="67" t="s">
        <v>8844</v>
      </c>
      <c r="D119" s="98" t="s">
        <v>13300</v>
      </c>
      <c r="E119" s="74" t="s">
        <v>13301</v>
      </c>
      <c r="F119" s="1806"/>
      <c r="G119" s="1806"/>
      <c r="H119" s="1806" t="s">
        <v>48</v>
      </c>
      <c r="I119" s="74" t="s">
        <v>13302</v>
      </c>
      <c r="J119" s="74"/>
      <c r="K119" s="1829" t="str">
        <f t="shared" si="5"/>
        <v>P2BN-12</v>
      </c>
      <c r="L119" s="1832">
        <v>43642.0</v>
      </c>
      <c r="M119" s="1806" t="s">
        <v>96</v>
      </c>
      <c r="N119" s="74"/>
      <c r="O119" s="74"/>
      <c r="P119" s="74"/>
      <c r="Q119" s="74"/>
      <c r="R119" s="74"/>
      <c r="S119" s="752"/>
      <c r="T119" s="95" t="s">
        <v>79</v>
      </c>
      <c r="U119" s="752"/>
      <c r="V119" s="752"/>
      <c r="W119" s="752"/>
      <c r="X119" s="752"/>
      <c r="Y119" s="752"/>
      <c r="Z119" s="752"/>
      <c r="AA119" s="752"/>
      <c r="AB119" s="752"/>
      <c r="AC119" s="752"/>
      <c r="AD119" s="752"/>
      <c r="AE119" s="752"/>
      <c r="AF119" s="752"/>
      <c r="AG119" s="752"/>
      <c r="AH119" s="752"/>
      <c r="AI119" s="752"/>
      <c r="AJ119" s="752"/>
      <c r="AK119" s="752"/>
      <c r="AL119" s="752"/>
      <c r="AM119" s="752"/>
      <c r="AN119" s="752"/>
      <c r="AO119" s="752"/>
      <c r="AP119" s="752"/>
    </row>
    <row r="120">
      <c r="A120" s="99" t="s">
        <v>13303</v>
      </c>
      <c r="B120" s="101" t="s">
        <v>13287</v>
      </c>
      <c r="C120" s="67" t="s">
        <v>8847</v>
      </c>
      <c r="D120" s="98" t="s">
        <v>13304</v>
      </c>
      <c r="E120" s="74" t="s">
        <v>13305</v>
      </c>
      <c r="F120" s="1806"/>
      <c r="G120" s="1806"/>
      <c r="H120" s="1806" t="s">
        <v>48</v>
      </c>
      <c r="I120" s="74" t="s">
        <v>13306</v>
      </c>
      <c r="J120" s="74"/>
      <c r="K120" s="1829" t="str">
        <f t="shared" si="5"/>
        <v>P2BN-12</v>
      </c>
      <c r="L120" s="1832">
        <v>43642.0</v>
      </c>
      <c r="M120" s="1806" t="s">
        <v>96</v>
      </c>
      <c r="N120" s="74"/>
      <c r="O120" s="74"/>
      <c r="P120" s="74"/>
      <c r="Q120" s="74"/>
      <c r="R120" s="74"/>
      <c r="S120" s="752"/>
      <c r="T120" s="95" t="s">
        <v>79</v>
      </c>
      <c r="U120" s="752"/>
      <c r="V120" s="752"/>
      <c r="W120" s="752"/>
      <c r="X120" s="752"/>
      <c r="Y120" s="752"/>
      <c r="Z120" s="752"/>
      <c r="AA120" s="752"/>
      <c r="AB120" s="752"/>
      <c r="AC120" s="752"/>
      <c r="AD120" s="752"/>
      <c r="AE120" s="752"/>
      <c r="AF120" s="752"/>
      <c r="AG120" s="752"/>
      <c r="AH120" s="752"/>
      <c r="AI120" s="752"/>
      <c r="AJ120" s="752"/>
      <c r="AK120" s="752"/>
      <c r="AL120" s="752"/>
      <c r="AM120" s="752"/>
      <c r="AN120" s="752"/>
      <c r="AO120" s="752"/>
      <c r="AP120" s="752"/>
    </row>
    <row r="121">
      <c r="A121" s="99" t="s">
        <v>13307</v>
      </c>
      <c r="B121" s="101" t="s">
        <v>13287</v>
      </c>
      <c r="C121" s="67" t="s">
        <v>8850</v>
      </c>
      <c r="D121" s="98" t="s">
        <v>13308</v>
      </c>
      <c r="E121" s="74" t="s">
        <v>13309</v>
      </c>
      <c r="F121" s="1806"/>
      <c r="G121" s="1806"/>
      <c r="H121" s="1806" t="s">
        <v>48</v>
      </c>
      <c r="I121" s="74" t="s">
        <v>13310</v>
      </c>
      <c r="J121" s="74"/>
      <c r="K121" s="1829" t="str">
        <f t="shared" si="5"/>
        <v>P2BN-12</v>
      </c>
      <c r="L121" s="1832">
        <v>43642.0</v>
      </c>
      <c r="M121" s="1806" t="s">
        <v>96</v>
      </c>
      <c r="N121" s="74"/>
      <c r="O121" s="74"/>
      <c r="P121" s="74"/>
      <c r="Q121" s="74"/>
      <c r="R121" s="74"/>
      <c r="S121" s="752"/>
      <c r="T121" s="95" t="s">
        <v>79</v>
      </c>
      <c r="U121" s="752"/>
      <c r="V121" s="752"/>
      <c r="W121" s="752"/>
      <c r="X121" s="752"/>
      <c r="Y121" s="752"/>
      <c r="Z121" s="752"/>
      <c r="AA121" s="752"/>
      <c r="AB121" s="752"/>
      <c r="AC121" s="752"/>
      <c r="AD121" s="752"/>
      <c r="AE121" s="752"/>
      <c r="AF121" s="752"/>
      <c r="AG121" s="752"/>
      <c r="AH121" s="752"/>
      <c r="AI121" s="752"/>
      <c r="AJ121" s="752"/>
      <c r="AK121" s="752"/>
      <c r="AL121" s="752"/>
      <c r="AM121" s="752"/>
      <c r="AN121" s="752"/>
      <c r="AO121" s="752"/>
      <c r="AP121" s="752"/>
    </row>
    <row r="122">
      <c r="A122" s="99" t="s">
        <v>13311</v>
      </c>
      <c r="B122" s="101" t="s">
        <v>13312</v>
      </c>
      <c r="C122" s="67" t="s">
        <v>8833</v>
      </c>
      <c r="D122" s="98" t="s">
        <v>13313</v>
      </c>
      <c r="E122" s="1806" t="s">
        <v>13314</v>
      </c>
      <c r="F122" s="1806"/>
      <c r="G122" s="1806"/>
      <c r="H122" s="1806" t="s">
        <v>48</v>
      </c>
      <c r="I122" s="74" t="s">
        <v>13315</v>
      </c>
      <c r="J122" s="74"/>
      <c r="K122" s="1829" t="str">
        <f t="shared" si="5"/>
        <v>P2BN-12</v>
      </c>
      <c r="L122" s="1832">
        <v>43642.0</v>
      </c>
      <c r="M122" s="1806" t="s">
        <v>96</v>
      </c>
      <c r="N122" s="74"/>
      <c r="O122" s="74"/>
      <c r="P122" s="74"/>
      <c r="Q122" s="74"/>
      <c r="R122" s="74"/>
      <c r="S122" s="752"/>
      <c r="T122" s="95" t="s">
        <v>79</v>
      </c>
      <c r="U122" s="752"/>
      <c r="V122" s="752"/>
      <c r="W122" s="752"/>
      <c r="X122" s="752"/>
      <c r="Y122" s="752"/>
      <c r="Z122" s="752"/>
      <c r="AA122" s="752"/>
      <c r="AB122" s="752"/>
      <c r="AC122" s="752"/>
      <c r="AD122" s="752"/>
      <c r="AE122" s="752"/>
      <c r="AF122" s="752"/>
      <c r="AG122" s="752"/>
      <c r="AH122" s="752"/>
      <c r="AI122" s="752"/>
      <c r="AJ122" s="752"/>
      <c r="AK122" s="752"/>
      <c r="AL122" s="752"/>
      <c r="AM122" s="752"/>
      <c r="AN122" s="752"/>
      <c r="AO122" s="752"/>
      <c r="AP122" s="752"/>
    </row>
    <row r="123">
      <c r="A123" s="99" t="s">
        <v>13316</v>
      </c>
      <c r="B123" s="101" t="s">
        <v>13312</v>
      </c>
      <c r="C123" s="67" t="s">
        <v>8838</v>
      </c>
      <c r="D123" s="98" t="s">
        <v>13317</v>
      </c>
      <c r="E123" s="74" t="s">
        <v>13318</v>
      </c>
      <c r="F123" s="1806"/>
      <c r="G123" s="1806"/>
      <c r="H123" s="1806" t="s">
        <v>48</v>
      </c>
      <c r="I123" s="74" t="s">
        <v>13319</v>
      </c>
      <c r="J123" s="74"/>
      <c r="K123" s="1829" t="str">
        <f t="shared" si="5"/>
        <v>P2BN-12</v>
      </c>
      <c r="L123" s="1832">
        <v>43642.0</v>
      </c>
      <c r="M123" s="1806" t="s">
        <v>96</v>
      </c>
      <c r="N123" s="74"/>
      <c r="O123" s="74"/>
      <c r="P123" s="74"/>
      <c r="Q123" s="74"/>
      <c r="R123" s="74"/>
      <c r="S123" s="752"/>
      <c r="T123" s="95" t="s">
        <v>79</v>
      </c>
      <c r="U123" s="752"/>
      <c r="V123" s="752"/>
      <c r="W123" s="752"/>
      <c r="X123" s="752"/>
      <c r="Y123" s="752"/>
      <c r="Z123" s="752"/>
      <c r="AA123" s="752"/>
      <c r="AB123" s="752"/>
      <c r="AC123" s="752"/>
      <c r="AD123" s="752"/>
      <c r="AE123" s="752"/>
      <c r="AF123" s="752"/>
      <c r="AG123" s="752"/>
      <c r="AH123" s="752"/>
      <c r="AI123" s="752"/>
      <c r="AJ123" s="752"/>
      <c r="AK123" s="752"/>
      <c r="AL123" s="752"/>
      <c r="AM123" s="752"/>
      <c r="AN123" s="752"/>
      <c r="AO123" s="752"/>
      <c r="AP123" s="752"/>
    </row>
    <row r="124">
      <c r="A124" s="99" t="s">
        <v>13320</v>
      </c>
      <c r="B124" s="101" t="s">
        <v>13312</v>
      </c>
      <c r="C124" s="67" t="s">
        <v>8841</v>
      </c>
      <c r="D124" s="98" t="s">
        <v>13321</v>
      </c>
      <c r="E124" s="74" t="s">
        <v>13322</v>
      </c>
      <c r="F124" s="1806"/>
      <c r="G124" s="1806"/>
      <c r="H124" s="1806" t="s">
        <v>48</v>
      </c>
      <c r="I124" s="74" t="s">
        <v>13323</v>
      </c>
      <c r="J124" s="74"/>
      <c r="K124" s="1829" t="str">
        <f t="shared" si="5"/>
        <v>P2BN-12</v>
      </c>
      <c r="L124" s="1832">
        <v>43642.0</v>
      </c>
      <c r="M124" s="1806" t="s">
        <v>96</v>
      </c>
      <c r="N124" s="74"/>
      <c r="O124" s="74"/>
      <c r="P124" s="74"/>
      <c r="Q124" s="74"/>
      <c r="R124" s="74"/>
      <c r="S124" s="752"/>
      <c r="T124" s="95" t="s">
        <v>79</v>
      </c>
      <c r="U124" s="752"/>
      <c r="V124" s="752"/>
      <c r="W124" s="752"/>
      <c r="X124" s="752"/>
      <c r="Y124" s="752"/>
      <c r="Z124" s="752"/>
      <c r="AA124" s="752"/>
      <c r="AB124" s="752"/>
      <c r="AC124" s="752"/>
      <c r="AD124" s="752"/>
      <c r="AE124" s="752"/>
      <c r="AF124" s="752"/>
      <c r="AG124" s="752"/>
      <c r="AH124" s="752"/>
      <c r="AI124" s="752"/>
      <c r="AJ124" s="752"/>
      <c r="AK124" s="752"/>
      <c r="AL124" s="752"/>
      <c r="AM124" s="752"/>
      <c r="AN124" s="752"/>
      <c r="AO124" s="752"/>
      <c r="AP124" s="752"/>
    </row>
    <row r="125">
      <c r="A125" s="99" t="s">
        <v>13324</v>
      </c>
      <c r="B125" s="101" t="s">
        <v>13312</v>
      </c>
      <c r="C125" s="67" t="s">
        <v>8844</v>
      </c>
      <c r="D125" s="98" t="s">
        <v>13325</v>
      </c>
      <c r="E125" s="74" t="s">
        <v>13326</v>
      </c>
      <c r="F125" s="1806"/>
      <c r="G125" s="1806"/>
      <c r="H125" s="1806" t="s">
        <v>48</v>
      </c>
      <c r="I125" s="74" t="s">
        <v>13327</v>
      </c>
      <c r="J125" s="74"/>
      <c r="K125" s="1829" t="str">
        <f t="shared" si="5"/>
        <v>P2BN-12</v>
      </c>
      <c r="L125" s="1832">
        <v>43642.0</v>
      </c>
      <c r="M125" s="1806" t="s">
        <v>96</v>
      </c>
      <c r="N125" s="74"/>
      <c r="O125" s="74"/>
      <c r="P125" s="74"/>
      <c r="Q125" s="74"/>
      <c r="R125" s="74"/>
      <c r="S125" s="752"/>
      <c r="T125" s="95" t="s">
        <v>79</v>
      </c>
      <c r="U125" s="752"/>
      <c r="V125" s="752"/>
      <c r="W125" s="752"/>
      <c r="X125" s="752"/>
      <c r="Y125" s="752"/>
      <c r="Z125" s="752"/>
      <c r="AA125" s="752"/>
      <c r="AB125" s="752"/>
      <c r="AC125" s="752"/>
      <c r="AD125" s="752"/>
      <c r="AE125" s="752"/>
      <c r="AF125" s="752"/>
      <c r="AG125" s="752"/>
      <c r="AH125" s="752"/>
      <c r="AI125" s="752"/>
      <c r="AJ125" s="752"/>
      <c r="AK125" s="752"/>
      <c r="AL125" s="752"/>
      <c r="AM125" s="752"/>
      <c r="AN125" s="752"/>
      <c r="AO125" s="752"/>
      <c r="AP125" s="752"/>
    </row>
    <row r="126">
      <c r="A126" s="99" t="s">
        <v>13328</v>
      </c>
      <c r="B126" s="101" t="s">
        <v>13312</v>
      </c>
      <c r="C126" s="67" t="s">
        <v>8847</v>
      </c>
      <c r="D126" s="98" t="s">
        <v>13329</v>
      </c>
      <c r="E126" s="74" t="s">
        <v>13330</v>
      </c>
      <c r="F126" s="1806"/>
      <c r="G126" s="1806"/>
      <c r="H126" s="1806" t="s">
        <v>48</v>
      </c>
      <c r="I126" s="74" t="s">
        <v>13331</v>
      </c>
      <c r="J126" s="74"/>
      <c r="K126" s="1829" t="str">
        <f t="shared" si="5"/>
        <v>P2BN-12</v>
      </c>
      <c r="L126" s="1832">
        <v>43642.0</v>
      </c>
      <c r="M126" s="1806" t="s">
        <v>96</v>
      </c>
      <c r="N126" s="74"/>
      <c r="O126" s="74"/>
      <c r="P126" s="74"/>
      <c r="Q126" s="74"/>
      <c r="R126" s="74"/>
      <c r="S126" s="752"/>
      <c r="T126" s="95" t="s">
        <v>79</v>
      </c>
      <c r="U126" s="752"/>
      <c r="V126" s="752"/>
      <c r="W126" s="752"/>
      <c r="X126" s="752"/>
      <c r="Y126" s="752"/>
      <c r="Z126" s="752"/>
      <c r="AA126" s="752"/>
      <c r="AB126" s="752"/>
      <c r="AC126" s="752"/>
      <c r="AD126" s="752"/>
      <c r="AE126" s="752"/>
      <c r="AF126" s="752"/>
      <c r="AG126" s="752"/>
      <c r="AH126" s="752"/>
      <c r="AI126" s="752"/>
      <c r="AJ126" s="752"/>
      <c r="AK126" s="752"/>
      <c r="AL126" s="752"/>
      <c r="AM126" s="752"/>
      <c r="AN126" s="752"/>
      <c r="AO126" s="752"/>
      <c r="AP126" s="752"/>
    </row>
    <row r="127">
      <c r="A127" s="99" t="s">
        <v>13332</v>
      </c>
      <c r="B127" s="101" t="s">
        <v>13312</v>
      </c>
      <c r="C127" s="67" t="s">
        <v>8850</v>
      </c>
      <c r="D127" s="98" t="s">
        <v>13333</v>
      </c>
      <c r="E127" s="74" t="s">
        <v>13334</v>
      </c>
      <c r="F127" s="1806"/>
      <c r="G127" s="1806"/>
      <c r="H127" s="1806" t="s">
        <v>48</v>
      </c>
      <c r="I127" s="74" t="s">
        <v>13335</v>
      </c>
      <c r="J127" s="74"/>
      <c r="K127" s="1829" t="str">
        <f t="shared" si="5"/>
        <v>P2BN-12</v>
      </c>
      <c r="L127" s="1832">
        <v>43642.0</v>
      </c>
      <c r="M127" s="1806" t="s">
        <v>96</v>
      </c>
      <c r="N127" s="74"/>
      <c r="O127" s="74"/>
      <c r="P127" s="74"/>
      <c r="Q127" s="74"/>
      <c r="R127" s="74"/>
      <c r="S127" s="752"/>
      <c r="T127" s="95"/>
      <c r="U127" s="752"/>
      <c r="V127" s="752"/>
      <c r="W127" s="752"/>
      <c r="X127" s="752"/>
      <c r="Y127" s="752"/>
      <c r="Z127" s="752"/>
      <c r="AA127" s="752"/>
      <c r="AB127" s="752"/>
      <c r="AC127" s="752"/>
      <c r="AD127" s="752"/>
      <c r="AE127" s="752"/>
      <c r="AF127" s="752"/>
      <c r="AG127" s="752"/>
      <c r="AH127" s="752"/>
      <c r="AI127" s="752"/>
      <c r="AJ127" s="752"/>
      <c r="AK127" s="752"/>
      <c r="AL127" s="752"/>
      <c r="AM127" s="752"/>
      <c r="AN127" s="752"/>
      <c r="AO127" s="752"/>
      <c r="AP127" s="752"/>
    </row>
    <row r="128">
      <c r="A128" s="99" t="s">
        <v>13336</v>
      </c>
      <c r="B128" s="1834" t="s">
        <v>13337</v>
      </c>
      <c r="C128" s="67" t="s">
        <v>8833</v>
      </c>
      <c r="D128" s="98" t="s">
        <v>13338</v>
      </c>
      <c r="E128" s="1835" t="s">
        <v>13339</v>
      </c>
      <c r="F128" s="1806"/>
      <c r="G128" s="1806"/>
      <c r="H128" s="1806" t="s">
        <v>48</v>
      </c>
      <c r="I128" s="74" t="s">
        <v>13340</v>
      </c>
      <c r="J128" s="74"/>
      <c r="K128" s="67" t="s">
        <v>13341</v>
      </c>
      <c r="L128" s="1832">
        <v>43642.0</v>
      </c>
      <c r="M128" s="1806" t="s">
        <v>96</v>
      </c>
      <c r="N128" s="74"/>
      <c r="O128" s="74"/>
      <c r="P128" s="74"/>
      <c r="Q128" s="74"/>
      <c r="R128" s="74"/>
      <c r="S128" s="752"/>
      <c r="T128" s="95"/>
      <c r="U128" s="752"/>
      <c r="V128" s="752"/>
      <c r="W128" s="752"/>
      <c r="X128" s="752"/>
      <c r="Y128" s="752"/>
      <c r="Z128" s="752"/>
      <c r="AA128" s="752"/>
      <c r="AB128" s="752"/>
      <c r="AC128" s="752"/>
      <c r="AD128" s="752"/>
      <c r="AE128" s="752"/>
      <c r="AF128" s="752"/>
      <c r="AG128" s="752"/>
      <c r="AH128" s="752"/>
      <c r="AI128" s="752"/>
      <c r="AJ128" s="752"/>
      <c r="AK128" s="752"/>
      <c r="AL128" s="752"/>
      <c r="AM128" s="752"/>
      <c r="AN128" s="752"/>
      <c r="AO128" s="752"/>
      <c r="AP128" s="752"/>
    </row>
    <row r="129">
      <c r="A129" s="99" t="s">
        <v>13342</v>
      </c>
      <c r="B129" s="1834" t="s">
        <v>13337</v>
      </c>
      <c r="C129" s="67" t="s">
        <v>8838</v>
      </c>
      <c r="D129" s="98" t="s">
        <v>13343</v>
      </c>
      <c r="E129" s="1806" t="s">
        <v>13344</v>
      </c>
      <c r="F129" s="1806"/>
      <c r="G129" s="1806"/>
      <c r="H129" s="1806" t="s">
        <v>48</v>
      </c>
      <c r="I129" s="74" t="s">
        <v>13345</v>
      </c>
      <c r="J129" s="74"/>
      <c r="K129" s="1829" t="str">
        <f t="shared" ref="K129:K132" si="6">HYPERLINK("https://tangramcare.atlassian.net/browse/P2BN-12","P2BN-12")</f>
        <v>P2BN-12</v>
      </c>
      <c r="L129" s="1832">
        <v>43642.0</v>
      </c>
      <c r="M129" s="1806" t="s">
        <v>96</v>
      </c>
      <c r="N129" s="74"/>
      <c r="O129" s="74"/>
      <c r="P129" s="74"/>
      <c r="Q129" s="74"/>
      <c r="R129" s="74"/>
      <c r="S129" s="752"/>
      <c r="T129" s="95"/>
      <c r="U129" s="752"/>
      <c r="V129" s="752"/>
      <c r="W129" s="752"/>
      <c r="X129" s="752"/>
      <c r="Y129" s="752"/>
      <c r="Z129" s="752"/>
      <c r="AA129" s="752"/>
      <c r="AB129" s="752"/>
      <c r="AC129" s="752"/>
      <c r="AD129" s="752"/>
      <c r="AE129" s="752"/>
      <c r="AF129" s="752"/>
      <c r="AG129" s="752"/>
      <c r="AH129" s="752"/>
      <c r="AI129" s="752"/>
      <c r="AJ129" s="752"/>
      <c r="AK129" s="752"/>
      <c r="AL129" s="752"/>
      <c r="AM129" s="752"/>
      <c r="AN129" s="752"/>
      <c r="AO129" s="752"/>
      <c r="AP129" s="752"/>
    </row>
    <row r="130">
      <c r="A130" s="99" t="s">
        <v>13346</v>
      </c>
      <c r="B130" s="1834" t="s">
        <v>13337</v>
      </c>
      <c r="C130" s="67" t="s">
        <v>8841</v>
      </c>
      <c r="D130" s="98" t="s">
        <v>13347</v>
      </c>
      <c r="E130" s="1806" t="s">
        <v>13348</v>
      </c>
      <c r="F130" s="1806"/>
      <c r="G130" s="1806"/>
      <c r="H130" s="1806" t="s">
        <v>48</v>
      </c>
      <c r="I130" s="74" t="s">
        <v>13349</v>
      </c>
      <c r="J130" s="74"/>
      <c r="K130" s="1829" t="str">
        <f t="shared" si="6"/>
        <v>P2BN-12</v>
      </c>
      <c r="L130" s="1832">
        <v>43642.0</v>
      </c>
      <c r="M130" s="1806" t="s">
        <v>96</v>
      </c>
      <c r="N130" s="74"/>
      <c r="O130" s="74"/>
      <c r="P130" s="74"/>
      <c r="Q130" s="74"/>
      <c r="R130" s="74"/>
      <c r="S130" s="752"/>
      <c r="T130" s="95"/>
      <c r="U130" s="752"/>
      <c r="V130" s="752"/>
      <c r="W130" s="752"/>
      <c r="X130" s="752"/>
      <c r="Y130" s="752"/>
      <c r="Z130" s="752"/>
      <c r="AA130" s="752"/>
      <c r="AB130" s="752"/>
      <c r="AC130" s="752"/>
      <c r="AD130" s="752"/>
      <c r="AE130" s="752"/>
      <c r="AF130" s="752"/>
      <c r="AG130" s="752"/>
      <c r="AH130" s="752"/>
      <c r="AI130" s="752"/>
      <c r="AJ130" s="752"/>
      <c r="AK130" s="752"/>
      <c r="AL130" s="752"/>
      <c r="AM130" s="752"/>
      <c r="AN130" s="752"/>
      <c r="AO130" s="752"/>
      <c r="AP130" s="752"/>
    </row>
    <row r="131">
      <c r="A131" s="99" t="s">
        <v>13350</v>
      </c>
      <c r="B131" s="1834" t="s">
        <v>13337</v>
      </c>
      <c r="C131" s="67" t="s">
        <v>8844</v>
      </c>
      <c r="D131" s="98" t="s">
        <v>13351</v>
      </c>
      <c r="E131" s="1806" t="s">
        <v>13352</v>
      </c>
      <c r="F131" s="1806"/>
      <c r="G131" s="1806"/>
      <c r="H131" s="1806" t="s">
        <v>48</v>
      </c>
      <c r="I131" s="74" t="s">
        <v>13353</v>
      </c>
      <c r="J131" s="74"/>
      <c r="K131" s="1829" t="str">
        <f t="shared" si="6"/>
        <v>P2BN-12</v>
      </c>
      <c r="L131" s="1832">
        <v>43642.0</v>
      </c>
      <c r="M131" s="1806" t="s">
        <v>96</v>
      </c>
      <c r="N131" s="74"/>
      <c r="O131" s="74"/>
      <c r="P131" s="74"/>
      <c r="Q131" s="74"/>
      <c r="R131" s="74"/>
      <c r="S131" s="752"/>
      <c r="T131" s="95"/>
      <c r="U131" s="752"/>
      <c r="V131" s="752"/>
      <c r="W131" s="752"/>
      <c r="X131" s="752"/>
      <c r="Y131" s="752"/>
      <c r="Z131" s="752"/>
      <c r="AA131" s="752"/>
      <c r="AB131" s="752"/>
      <c r="AC131" s="752"/>
      <c r="AD131" s="752"/>
      <c r="AE131" s="752"/>
      <c r="AF131" s="752"/>
      <c r="AG131" s="752"/>
      <c r="AH131" s="752"/>
      <c r="AI131" s="752"/>
      <c r="AJ131" s="752"/>
      <c r="AK131" s="752"/>
      <c r="AL131" s="752"/>
      <c r="AM131" s="752"/>
      <c r="AN131" s="752"/>
      <c r="AO131" s="752"/>
      <c r="AP131" s="752"/>
    </row>
    <row r="132">
      <c r="A132" s="99" t="s">
        <v>13354</v>
      </c>
      <c r="B132" s="1834" t="s">
        <v>13337</v>
      </c>
      <c r="C132" s="67" t="s">
        <v>8847</v>
      </c>
      <c r="D132" s="98" t="s">
        <v>13355</v>
      </c>
      <c r="E132" s="1806" t="s">
        <v>13356</v>
      </c>
      <c r="F132" s="1806"/>
      <c r="G132" s="1806"/>
      <c r="H132" s="1806" t="s">
        <v>48</v>
      </c>
      <c r="I132" s="74" t="s">
        <v>13357</v>
      </c>
      <c r="J132" s="74"/>
      <c r="K132" s="1829" t="str">
        <f t="shared" si="6"/>
        <v>P2BN-12</v>
      </c>
      <c r="L132" s="1832">
        <v>43642.0</v>
      </c>
      <c r="M132" s="1806" t="s">
        <v>96</v>
      </c>
      <c r="N132" s="74"/>
      <c r="O132" s="74"/>
      <c r="P132" s="74"/>
      <c r="Q132" s="74"/>
      <c r="R132" s="74"/>
      <c r="S132" s="752"/>
      <c r="T132" s="95"/>
      <c r="U132" s="752"/>
      <c r="V132" s="752"/>
      <c r="W132" s="752"/>
      <c r="X132" s="752"/>
      <c r="Y132" s="752"/>
      <c r="Z132" s="752"/>
      <c r="AA132" s="752"/>
      <c r="AB132" s="752"/>
      <c r="AC132" s="752"/>
      <c r="AD132" s="752"/>
      <c r="AE132" s="752"/>
      <c r="AF132" s="752"/>
      <c r="AG132" s="752"/>
      <c r="AH132" s="752"/>
      <c r="AI132" s="752"/>
      <c r="AJ132" s="752"/>
      <c r="AK132" s="752"/>
      <c r="AL132" s="752"/>
      <c r="AM132" s="752"/>
      <c r="AN132" s="752"/>
      <c r="AO132" s="752"/>
      <c r="AP132" s="752"/>
    </row>
    <row r="133">
      <c r="A133" s="99" t="s">
        <v>13358</v>
      </c>
      <c r="B133" s="1834" t="s">
        <v>13337</v>
      </c>
      <c r="C133" s="67" t="s">
        <v>8850</v>
      </c>
      <c r="D133" s="98" t="s">
        <v>13359</v>
      </c>
      <c r="E133" s="1806" t="s">
        <v>13360</v>
      </c>
      <c r="F133" s="1806"/>
      <c r="G133" s="1806"/>
      <c r="H133" s="1806" t="s">
        <v>47</v>
      </c>
      <c r="I133" s="74"/>
      <c r="J133" s="74"/>
      <c r="K133" s="74"/>
      <c r="L133" s="1832">
        <v>43642.0</v>
      </c>
      <c r="M133" s="1806" t="s">
        <v>96</v>
      </c>
      <c r="N133" s="74"/>
      <c r="O133" s="74"/>
      <c r="P133" s="74"/>
      <c r="Q133" s="74"/>
      <c r="R133" s="74"/>
      <c r="S133" s="752"/>
      <c r="T133" s="95" t="s">
        <v>79</v>
      </c>
      <c r="U133" s="752"/>
      <c r="V133" s="752"/>
      <c r="W133" s="752"/>
      <c r="X133" s="752"/>
      <c r="Y133" s="752"/>
      <c r="Z133" s="752"/>
      <c r="AA133" s="752"/>
      <c r="AB133" s="752"/>
      <c r="AC133" s="752"/>
      <c r="AD133" s="752"/>
      <c r="AE133" s="752"/>
      <c r="AF133" s="752"/>
      <c r="AG133" s="752"/>
      <c r="AH133" s="752"/>
      <c r="AI133" s="752"/>
      <c r="AJ133" s="752"/>
      <c r="AK133" s="752"/>
      <c r="AL133" s="752"/>
      <c r="AM133" s="752"/>
      <c r="AN133" s="752"/>
      <c r="AO133" s="752"/>
      <c r="AP133" s="752"/>
    </row>
    <row r="134" hidden="1">
      <c r="A134" s="1600" t="s">
        <v>13361</v>
      </c>
      <c r="B134" s="1600"/>
      <c r="C134" s="1600"/>
      <c r="D134" s="1600"/>
      <c r="E134" s="1600"/>
      <c r="F134" s="1600"/>
      <c r="G134" s="1600"/>
      <c r="H134" s="1600"/>
      <c r="I134" s="1600"/>
      <c r="J134" s="1600"/>
      <c r="K134" s="1600"/>
      <c r="L134" s="1600"/>
      <c r="M134" s="1600"/>
      <c r="N134" s="74"/>
      <c r="O134" s="74"/>
      <c r="P134" s="74"/>
      <c r="Q134" s="74"/>
      <c r="R134" s="74"/>
      <c r="S134" s="752"/>
      <c r="T134" s="95"/>
      <c r="U134" s="752"/>
      <c r="V134" s="752"/>
      <c r="W134" s="752"/>
      <c r="X134" s="752"/>
      <c r="Y134" s="752"/>
      <c r="Z134" s="752"/>
      <c r="AA134" s="752"/>
      <c r="AB134" s="752"/>
      <c r="AC134" s="752"/>
      <c r="AD134" s="752"/>
      <c r="AE134" s="752"/>
      <c r="AF134" s="752"/>
      <c r="AG134" s="752"/>
      <c r="AH134" s="752"/>
      <c r="AI134" s="752"/>
      <c r="AJ134" s="752"/>
      <c r="AK134" s="752"/>
      <c r="AL134" s="752"/>
      <c r="AM134" s="752"/>
      <c r="AN134" s="752"/>
      <c r="AO134" s="752"/>
      <c r="AP134" s="752"/>
    </row>
    <row r="135" hidden="1">
      <c r="A135" s="618" t="s">
        <v>13362</v>
      </c>
      <c r="B135" s="1836" t="s">
        <v>13363</v>
      </c>
      <c r="C135" s="734" t="s">
        <v>8833</v>
      </c>
      <c r="D135" s="618" t="s">
        <v>13364</v>
      </c>
      <c r="E135" s="111" t="s">
        <v>13365</v>
      </c>
      <c r="F135" s="133"/>
      <c r="G135" s="133"/>
      <c r="H135" s="133" t="s">
        <v>48</v>
      </c>
      <c r="I135" s="133" t="s">
        <v>13366</v>
      </c>
      <c r="J135" s="133"/>
      <c r="K135" s="1829" t="str">
        <f>HYPERLINK("https://tangramcare.atlassian.net/browse/P2BN-12","P2BN-12")</f>
        <v>P2BN-12</v>
      </c>
      <c r="L135" s="1837">
        <v>43683.0</v>
      </c>
      <c r="M135" s="1806"/>
      <c r="N135" s="74"/>
      <c r="O135" s="74"/>
      <c r="P135" s="74"/>
      <c r="Q135" s="74"/>
      <c r="R135" s="74"/>
      <c r="S135" s="752"/>
      <c r="T135" s="95"/>
      <c r="U135" s="752"/>
      <c r="V135" s="752"/>
      <c r="W135" s="752"/>
      <c r="X135" s="752"/>
      <c r="Y135" s="752"/>
      <c r="Z135" s="752"/>
      <c r="AA135" s="752"/>
      <c r="AB135" s="752"/>
      <c r="AC135" s="752"/>
      <c r="AD135" s="752"/>
      <c r="AE135" s="752"/>
      <c r="AF135" s="752"/>
      <c r="AG135" s="752"/>
      <c r="AH135" s="752"/>
      <c r="AI135" s="752"/>
      <c r="AJ135" s="752"/>
      <c r="AK135" s="752"/>
      <c r="AL135" s="752"/>
      <c r="AM135" s="752"/>
      <c r="AN135" s="752"/>
      <c r="AO135" s="752"/>
      <c r="AP135" s="752"/>
    </row>
    <row r="136" hidden="1">
      <c r="A136" s="618" t="s">
        <v>13367</v>
      </c>
      <c r="B136" s="1836" t="s">
        <v>13363</v>
      </c>
      <c r="C136" s="734" t="s">
        <v>8838</v>
      </c>
      <c r="D136" s="618" t="s">
        <v>13368</v>
      </c>
      <c r="E136" s="111" t="s">
        <v>13369</v>
      </c>
      <c r="F136" s="95"/>
      <c r="G136" s="95"/>
      <c r="H136" s="95"/>
      <c r="I136" s="74"/>
      <c r="J136" s="74"/>
      <c r="K136" s="74"/>
      <c r="L136" s="1832"/>
      <c r="M136" s="1806"/>
      <c r="N136" s="74"/>
      <c r="O136" s="74"/>
      <c r="P136" s="74"/>
      <c r="Q136" s="74"/>
      <c r="R136" s="74"/>
      <c r="S136" s="752"/>
      <c r="T136" s="95"/>
      <c r="U136" s="752"/>
      <c r="V136" s="752"/>
      <c r="W136" s="752"/>
      <c r="X136" s="752"/>
      <c r="Y136" s="752"/>
      <c r="Z136" s="752"/>
      <c r="AA136" s="752"/>
      <c r="AB136" s="752"/>
      <c r="AC136" s="752"/>
      <c r="AD136" s="752"/>
      <c r="AE136" s="752"/>
      <c r="AF136" s="752"/>
      <c r="AG136" s="752"/>
      <c r="AH136" s="752"/>
      <c r="AI136" s="752"/>
      <c r="AJ136" s="752"/>
      <c r="AK136" s="752"/>
      <c r="AL136" s="752"/>
      <c r="AM136" s="752"/>
      <c r="AN136" s="752"/>
      <c r="AO136" s="752"/>
      <c r="AP136" s="752"/>
    </row>
    <row r="137" hidden="1">
      <c r="A137" s="618" t="s">
        <v>13370</v>
      </c>
      <c r="B137" s="1836" t="s">
        <v>13363</v>
      </c>
      <c r="C137" s="734" t="s">
        <v>8841</v>
      </c>
      <c r="D137" s="618" t="s">
        <v>13371</v>
      </c>
      <c r="E137" s="111" t="s">
        <v>13372</v>
      </c>
      <c r="F137" s="95"/>
      <c r="G137" s="95"/>
      <c r="H137" s="95"/>
      <c r="I137" s="74"/>
      <c r="J137" s="74"/>
      <c r="K137" s="74"/>
      <c r="L137" s="1832"/>
      <c r="M137" s="1806"/>
      <c r="N137" s="74"/>
      <c r="O137" s="74"/>
      <c r="P137" s="74"/>
      <c r="Q137" s="74"/>
      <c r="R137" s="74"/>
      <c r="S137" s="752"/>
      <c r="T137" s="95"/>
      <c r="U137" s="752"/>
      <c r="V137" s="752"/>
      <c r="W137" s="752"/>
      <c r="X137" s="752"/>
      <c r="Y137" s="752"/>
      <c r="Z137" s="752"/>
      <c r="AA137" s="752"/>
      <c r="AB137" s="752"/>
      <c r="AC137" s="752"/>
      <c r="AD137" s="752"/>
      <c r="AE137" s="752"/>
      <c r="AF137" s="752"/>
      <c r="AG137" s="752"/>
      <c r="AH137" s="752"/>
      <c r="AI137" s="752"/>
      <c r="AJ137" s="752"/>
      <c r="AK137" s="752"/>
      <c r="AL137" s="752"/>
      <c r="AM137" s="752"/>
      <c r="AN137" s="752"/>
      <c r="AO137" s="752"/>
      <c r="AP137" s="752"/>
    </row>
    <row r="138" hidden="1">
      <c r="A138" s="618" t="s">
        <v>13373</v>
      </c>
      <c r="B138" s="1836" t="s">
        <v>13363</v>
      </c>
      <c r="C138" s="734" t="s">
        <v>8844</v>
      </c>
      <c r="D138" s="618" t="s">
        <v>13374</v>
      </c>
      <c r="E138" s="111" t="s">
        <v>13375</v>
      </c>
      <c r="F138" s="95"/>
      <c r="G138" s="95"/>
      <c r="H138" s="95"/>
      <c r="I138" s="74"/>
      <c r="J138" s="74"/>
      <c r="K138" s="74"/>
      <c r="L138" s="1832"/>
      <c r="M138" s="1806"/>
      <c r="N138" s="74"/>
      <c r="O138" s="74"/>
      <c r="P138" s="74"/>
      <c r="Q138" s="74"/>
      <c r="R138" s="74"/>
      <c r="S138" s="752"/>
      <c r="T138" s="95"/>
      <c r="U138" s="752"/>
      <c r="V138" s="752"/>
      <c r="W138" s="752"/>
      <c r="X138" s="752"/>
      <c r="Y138" s="752"/>
      <c r="Z138" s="752"/>
      <c r="AA138" s="752"/>
      <c r="AB138" s="752"/>
      <c r="AC138" s="752"/>
      <c r="AD138" s="752"/>
      <c r="AE138" s="752"/>
      <c r="AF138" s="752"/>
      <c r="AG138" s="752"/>
      <c r="AH138" s="752"/>
      <c r="AI138" s="752"/>
      <c r="AJ138" s="752"/>
      <c r="AK138" s="752"/>
      <c r="AL138" s="752"/>
      <c r="AM138" s="752"/>
      <c r="AN138" s="752"/>
      <c r="AO138" s="752"/>
      <c r="AP138" s="752"/>
    </row>
    <row r="139" hidden="1">
      <c r="A139" s="618" t="s">
        <v>13376</v>
      </c>
      <c r="B139" s="1836" t="s">
        <v>13363</v>
      </c>
      <c r="C139" s="734" t="s">
        <v>8847</v>
      </c>
      <c r="D139" s="618" t="s">
        <v>13377</v>
      </c>
      <c r="E139" s="111" t="s">
        <v>13378</v>
      </c>
      <c r="F139" s="95"/>
      <c r="G139" s="95"/>
      <c r="H139" s="95"/>
      <c r="I139" s="1838"/>
      <c r="J139" s="1838"/>
      <c r="K139" s="74"/>
      <c r="L139" s="1832"/>
      <c r="M139" s="1806"/>
      <c r="N139" s="74"/>
      <c r="O139" s="74"/>
      <c r="P139" s="74"/>
      <c r="Q139" s="74"/>
      <c r="R139" s="74"/>
      <c r="S139" s="752"/>
      <c r="T139" s="1627"/>
      <c r="U139" s="752"/>
      <c r="V139" s="752"/>
      <c r="W139" s="752"/>
      <c r="X139" s="752"/>
      <c r="Y139" s="752"/>
      <c r="Z139" s="752"/>
      <c r="AA139" s="752"/>
      <c r="AB139" s="752"/>
      <c r="AC139" s="752"/>
      <c r="AD139" s="752"/>
      <c r="AE139" s="752"/>
      <c r="AF139" s="752"/>
      <c r="AG139" s="752"/>
      <c r="AH139" s="752"/>
      <c r="AI139" s="752"/>
      <c r="AJ139" s="752"/>
      <c r="AK139" s="752"/>
      <c r="AL139" s="752"/>
      <c r="AM139" s="752"/>
      <c r="AN139" s="752"/>
      <c r="AO139" s="752"/>
      <c r="AP139" s="752"/>
    </row>
    <row r="140" hidden="1">
      <c r="A140" s="618" t="s">
        <v>13379</v>
      </c>
      <c r="B140" s="1836" t="s">
        <v>13363</v>
      </c>
      <c r="C140" s="734" t="s">
        <v>8850</v>
      </c>
      <c r="D140" s="618" t="s">
        <v>13380</v>
      </c>
      <c r="E140" s="111" t="s">
        <v>13381</v>
      </c>
      <c r="F140" s="95"/>
      <c r="G140" s="95"/>
      <c r="H140" s="95"/>
      <c r="I140" s="74"/>
      <c r="J140" s="74"/>
      <c r="K140" s="74"/>
      <c r="L140" s="1832"/>
      <c r="M140" s="1806"/>
      <c r="N140" s="74"/>
      <c r="O140" s="74"/>
      <c r="P140" s="74"/>
      <c r="Q140" s="74"/>
      <c r="R140" s="74"/>
      <c r="S140" s="752"/>
      <c r="T140" s="95" t="s">
        <v>79</v>
      </c>
      <c r="U140" s="752"/>
      <c r="V140" s="752"/>
      <c r="W140" s="752"/>
      <c r="X140" s="752"/>
      <c r="Y140" s="752"/>
      <c r="Z140" s="752"/>
      <c r="AA140" s="752"/>
      <c r="AB140" s="752"/>
      <c r="AC140" s="752"/>
      <c r="AD140" s="752"/>
      <c r="AE140" s="752"/>
      <c r="AF140" s="752"/>
      <c r="AG140" s="752"/>
      <c r="AH140" s="752"/>
      <c r="AI140" s="752"/>
      <c r="AJ140" s="752"/>
      <c r="AK140" s="752"/>
      <c r="AL140" s="752"/>
      <c r="AM140" s="752"/>
      <c r="AN140" s="752"/>
      <c r="AO140" s="752"/>
      <c r="AP140" s="752"/>
    </row>
    <row r="141" hidden="1">
      <c r="A141" s="618" t="s">
        <v>13382</v>
      </c>
      <c r="B141" s="1836" t="s">
        <v>13383</v>
      </c>
      <c r="C141" s="734" t="s">
        <v>8833</v>
      </c>
      <c r="D141" s="618" t="s">
        <v>13384</v>
      </c>
      <c r="E141" s="100" t="s">
        <v>13385</v>
      </c>
      <c r="F141" s="95"/>
      <c r="G141" s="95"/>
      <c r="H141" s="95" t="s">
        <v>48</v>
      </c>
      <c r="I141" s="1839" t="s">
        <v>13386</v>
      </c>
      <c r="J141" s="1840"/>
      <c r="K141" s="74"/>
      <c r="L141" s="1832"/>
      <c r="M141" s="1806"/>
      <c r="N141" s="74"/>
      <c r="O141" s="74"/>
      <c r="P141" s="74"/>
      <c r="Q141" s="74"/>
      <c r="R141" s="74"/>
      <c r="S141" s="752"/>
      <c r="T141" s="95"/>
      <c r="U141" s="752"/>
      <c r="V141" s="752"/>
      <c r="W141" s="752"/>
      <c r="X141" s="752"/>
      <c r="Y141" s="752"/>
      <c r="Z141" s="752"/>
      <c r="AA141" s="752"/>
      <c r="AB141" s="752"/>
      <c r="AC141" s="752"/>
      <c r="AD141" s="752"/>
      <c r="AE141" s="752"/>
      <c r="AF141" s="752"/>
      <c r="AG141" s="752"/>
      <c r="AH141" s="752"/>
      <c r="AI141" s="752"/>
      <c r="AJ141" s="752"/>
      <c r="AK141" s="752"/>
      <c r="AL141" s="752"/>
      <c r="AM141" s="752"/>
      <c r="AN141" s="752"/>
      <c r="AO141" s="752"/>
      <c r="AP141" s="752"/>
    </row>
    <row r="142" hidden="1">
      <c r="A142" s="618" t="s">
        <v>13387</v>
      </c>
      <c r="B142" s="1836" t="s">
        <v>13383</v>
      </c>
      <c r="C142" s="734" t="s">
        <v>8838</v>
      </c>
      <c r="D142" s="618" t="s">
        <v>13388</v>
      </c>
      <c r="E142" s="96" t="s">
        <v>13389</v>
      </c>
      <c r="F142" s="95"/>
      <c r="G142" s="95"/>
      <c r="H142" s="95"/>
      <c r="I142" s="74"/>
      <c r="J142" s="74"/>
      <c r="K142" s="74"/>
      <c r="L142" s="1832"/>
      <c r="M142" s="1806"/>
      <c r="N142" s="74"/>
      <c r="O142" s="74"/>
      <c r="P142" s="74"/>
      <c r="Q142" s="74"/>
      <c r="R142" s="74"/>
      <c r="S142" s="752"/>
      <c r="T142" s="95"/>
      <c r="U142" s="752"/>
      <c r="V142" s="752"/>
      <c r="W142" s="752"/>
      <c r="X142" s="752"/>
      <c r="Y142" s="752"/>
      <c r="Z142" s="752"/>
      <c r="AA142" s="752"/>
      <c r="AB142" s="752"/>
      <c r="AC142" s="752"/>
      <c r="AD142" s="752"/>
      <c r="AE142" s="752"/>
      <c r="AF142" s="752"/>
      <c r="AG142" s="752"/>
      <c r="AH142" s="752"/>
      <c r="AI142" s="752"/>
      <c r="AJ142" s="752"/>
      <c r="AK142" s="752"/>
      <c r="AL142" s="752"/>
      <c r="AM142" s="752"/>
      <c r="AN142" s="752"/>
      <c r="AO142" s="752"/>
      <c r="AP142" s="752"/>
    </row>
    <row r="143" hidden="1">
      <c r="A143" s="618" t="s">
        <v>13390</v>
      </c>
      <c r="B143" s="1836" t="s">
        <v>13383</v>
      </c>
      <c r="C143" s="734" t="s">
        <v>8841</v>
      </c>
      <c r="D143" s="618" t="s">
        <v>13391</v>
      </c>
      <c r="E143" s="96" t="s">
        <v>13392</v>
      </c>
      <c r="F143" s="95"/>
      <c r="G143" s="95"/>
      <c r="H143" s="95"/>
      <c r="I143" s="74"/>
      <c r="J143" s="74"/>
      <c r="K143" s="74"/>
      <c r="L143" s="1832"/>
      <c r="M143" s="1806"/>
      <c r="N143" s="74"/>
      <c r="O143" s="74"/>
      <c r="P143" s="74"/>
      <c r="Q143" s="74"/>
      <c r="R143" s="74"/>
      <c r="S143" s="752"/>
      <c r="T143" s="95"/>
      <c r="U143" s="752"/>
      <c r="V143" s="752"/>
      <c r="W143" s="752"/>
      <c r="X143" s="752"/>
      <c r="Y143" s="752"/>
      <c r="Z143" s="752"/>
      <c r="AA143" s="752"/>
      <c r="AB143" s="752"/>
      <c r="AC143" s="752"/>
      <c r="AD143" s="752"/>
      <c r="AE143" s="752"/>
      <c r="AF143" s="752"/>
      <c r="AG143" s="752"/>
      <c r="AH143" s="752"/>
      <c r="AI143" s="752"/>
      <c r="AJ143" s="752"/>
      <c r="AK143" s="752"/>
      <c r="AL143" s="752"/>
      <c r="AM143" s="752"/>
      <c r="AN143" s="752"/>
      <c r="AO143" s="752"/>
      <c r="AP143" s="752"/>
    </row>
    <row r="144" hidden="1">
      <c r="A144" s="618" t="s">
        <v>13393</v>
      </c>
      <c r="B144" s="1836" t="s">
        <v>13383</v>
      </c>
      <c r="C144" s="734" t="s">
        <v>8844</v>
      </c>
      <c r="D144" s="618" t="s">
        <v>13394</v>
      </c>
      <c r="E144" s="96" t="s">
        <v>13395</v>
      </c>
      <c r="F144" s="95"/>
      <c r="G144" s="95"/>
      <c r="H144" s="95"/>
      <c r="I144" s="74"/>
      <c r="J144" s="74"/>
      <c r="K144" s="74"/>
      <c r="L144" s="1832"/>
      <c r="M144" s="1806"/>
      <c r="N144" s="74"/>
      <c r="O144" s="74"/>
      <c r="P144" s="74"/>
      <c r="Q144" s="74"/>
      <c r="R144" s="74"/>
      <c r="S144" s="752"/>
      <c r="T144" s="95"/>
      <c r="U144" s="752"/>
      <c r="V144" s="752"/>
      <c r="W144" s="752"/>
      <c r="X144" s="752"/>
      <c r="Y144" s="752"/>
      <c r="Z144" s="752"/>
      <c r="AA144" s="752"/>
      <c r="AB144" s="752"/>
      <c r="AC144" s="752"/>
      <c r="AD144" s="752"/>
      <c r="AE144" s="752"/>
      <c r="AF144" s="752"/>
      <c r="AG144" s="752"/>
      <c r="AH144" s="752"/>
      <c r="AI144" s="752"/>
      <c r="AJ144" s="752"/>
      <c r="AK144" s="752"/>
      <c r="AL144" s="752"/>
      <c r="AM144" s="752"/>
      <c r="AN144" s="752"/>
      <c r="AO144" s="752"/>
      <c r="AP144" s="752"/>
    </row>
    <row r="145" hidden="1">
      <c r="A145" s="618" t="s">
        <v>13396</v>
      </c>
      <c r="B145" s="1836" t="s">
        <v>13383</v>
      </c>
      <c r="C145" s="734" t="s">
        <v>8847</v>
      </c>
      <c r="D145" s="618" t="s">
        <v>13397</v>
      </c>
      <c r="E145" s="96" t="s">
        <v>13398</v>
      </c>
      <c r="F145" s="95"/>
      <c r="G145" s="95"/>
      <c r="H145" s="95"/>
      <c r="I145" s="74"/>
      <c r="J145" s="74"/>
      <c r="K145" s="74"/>
      <c r="L145" s="1832"/>
      <c r="M145" s="1806"/>
      <c r="N145" s="74"/>
      <c r="O145" s="74"/>
      <c r="P145" s="74"/>
      <c r="Q145" s="74"/>
      <c r="R145" s="74"/>
      <c r="S145" s="752"/>
      <c r="T145" s="95"/>
      <c r="U145" s="752"/>
      <c r="V145" s="752"/>
      <c r="W145" s="752"/>
      <c r="X145" s="752"/>
      <c r="Y145" s="752"/>
      <c r="Z145" s="752"/>
      <c r="AA145" s="752"/>
      <c r="AB145" s="752"/>
      <c r="AC145" s="752"/>
      <c r="AD145" s="752"/>
      <c r="AE145" s="752"/>
      <c r="AF145" s="752"/>
      <c r="AG145" s="752"/>
      <c r="AH145" s="752"/>
      <c r="AI145" s="752"/>
      <c r="AJ145" s="752"/>
      <c r="AK145" s="752"/>
      <c r="AL145" s="752"/>
      <c r="AM145" s="752"/>
      <c r="AN145" s="752"/>
      <c r="AO145" s="752"/>
      <c r="AP145" s="752"/>
    </row>
    <row r="146" hidden="1">
      <c r="A146" s="618" t="s">
        <v>13399</v>
      </c>
      <c r="B146" s="1836" t="s">
        <v>13383</v>
      </c>
      <c r="C146" s="734" t="s">
        <v>8850</v>
      </c>
      <c r="D146" s="618" t="s">
        <v>13400</v>
      </c>
      <c r="E146" s="96" t="s">
        <v>13401</v>
      </c>
      <c r="F146" s="95"/>
      <c r="G146" s="95"/>
      <c r="H146" s="95"/>
      <c r="I146" s="74"/>
      <c r="J146" s="74"/>
      <c r="K146" s="74"/>
      <c r="L146" s="1832"/>
      <c r="M146" s="1806"/>
      <c r="N146" s="74"/>
      <c r="O146" s="74"/>
      <c r="P146" s="74"/>
      <c r="Q146" s="74"/>
      <c r="R146" s="74"/>
      <c r="S146" s="752"/>
      <c r="T146" s="95"/>
      <c r="U146" s="752"/>
      <c r="V146" s="752"/>
      <c r="W146" s="752"/>
      <c r="X146" s="752"/>
      <c r="Y146" s="752"/>
      <c r="Z146" s="752"/>
      <c r="AA146" s="752"/>
      <c r="AB146" s="752"/>
      <c r="AC146" s="752"/>
      <c r="AD146" s="752"/>
      <c r="AE146" s="752"/>
      <c r="AF146" s="752"/>
      <c r="AG146" s="752"/>
      <c r="AH146" s="752"/>
      <c r="AI146" s="752"/>
      <c r="AJ146" s="752"/>
      <c r="AK146" s="752"/>
      <c r="AL146" s="752"/>
      <c r="AM146" s="752"/>
      <c r="AN146" s="752"/>
      <c r="AO146" s="752"/>
      <c r="AP146" s="752"/>
    </row>
    <row r="147" hidden="1">
      <c r="A147" s="1600" t="s">
        <v>13402</v>
      </c>
      <c r="B147" s="1600"/>
      <c r="C147" s="1600"/>
      <c r="D147" s="1600"/>
      <c r="E147" s="1600"/>
      <c r="F147" s="1600"/>
      <c r="G147" s="1600"/>
      <c r="H147" s="1600"/>
      <c r="I147" s="1600"/>
      <c r="J147" s="1825"/>
      <c r="K147" s="74"/>
      <c r="L147" s="1832"/>
      <c r="M147" s="1806"/>
      <c r="N147" s="74"/>
      <c r="O147" s="74"/>
      <c r="P147" s="74"/>
      <c r="Q147" s="74"/>
      <c r="R147" s="74"/>
      <c r="S147" s="752"/>
      <c r="T147" s="95"/>
      <c r="U147" s="752"/>
      <c r="V147" s="752"/>
      <c r="W147" s="752"/>
      <c r="X147" s="752"/>
      <c r="Y147" s="752"/>
      <c r="Z147" s="752"/>
      <c r="AA147" s="752"/>
      <c r="AB147" s="752"/>
      <c r="AC147" s="752"/>
      <c r="AD147" s="752"/>
      <c r="AE147" s="752"/>
      <c r="AF147" s="752"/>
      <c r="AG147" s="752"/>
      <c r="AH147" s="752"/>
      <c r="AI147" s="752"/>
      <c r="AJ147" s="752"/>
      <c r="AK147" s="752"/>
      <c r="AL147" s="752"/>
      <c r="AM147" s="752"/>
      <c r="AN147" s="752"/>
      <c r="AO147" s="752"/>
      <c r="AP147" s="752"/>
    </row>
    <row r="148" hidden="1">
      <c r="A148" s="618" t="s">
        <v>13403</v>
      </c>
      <c r="B148" s="1836" t="s">
        <v>13404</v>
      </c>
      <c r="C148" s="734" t="s">
        <v>8847</v>
      </c>
      <c r="D148" s="618" t="s">
        <v>13405</v>
      </c>
      <c r="E148" s="618" t="s">
        <v>13406</v>
      </c>
      <c r="F148" s="95"/>
      <c r="G148" s="95"/>
      <c r="H148" s="95"/>
      <c r="I148" s="74"/>
      <c r="J148" s="74"/>
      <c r="K148" s="74"/>
      <c r="L148" s="1832"/>
      <c r="M148" s="1806"/>
      <c r="N148" s="74"/>
      <c r="O148" s="74"/>
      <c r="P148" s="74"/>
      <c r="Q148" s="74"/>
      <c r="R148" s="74"/>
      <c r="S148" s="1817" t="s">
        <v>78</v>
      </c>
      <c r="T148" s="111"/>
      <c r="U148" s="752"/>
      <c r="V148" s="752"/>
      <c r="W148" s="752"/>
      <c r="X148" s="752"/>
      <c r="Y148" s="752"/>
      <c r="Z148" s="752"/>
      <c r="AA148" s="752"/>
      <c r="AB148" s="752"/>
      <c r="AC148" s="752"/>
      <c r="AD148" s="752"/>
      <c r="AE148" s="752"/>
      <c r="AF148" s="752"/>
      <c r="AG148" s="752"/>
      <c r="AH148" s="752"/>
      <c r="AI148" s="752"/>
      <c r="AJ148" s="752"/>
      <c r="AK148" s="752"/>
      <c r="AL148" s="752"/>
      <c r="AM148" s="752"/>
      <c r="AN148" s="752"/>
      <c r="AO148" s="752"/>
      <c r="AP148" s="752"/>
    </row>
    <row r="149" hidden="1">
      <c r="A149" s="1600" t="s">
        <v>13407</v>
      </c>
      <c r="B149" s="1830"/>
      <c r="C149" s="1793"/>
      <c r="D149" s="1793"/>
      <c r="E149" s="1794"/>
      <c r="F149" s="1793"/>
      <c r="G149" s="1793"/>
      <c r="H149" s="1793"/>
      <c r="I149" s="1795"/>
      <c r="J149" s="1795"/>
      <c r="K149" s="1795"/>
      <c r="L149" s="1841"/>
      <c r="M149" s="1831"/>
      <c r="N149" s="1831"/>
      <c r="O149" s="1831"/>
      <c r="P149" s="1831"/>
      <c r="Q149" s="1831"/>
      <c r="R149" s="1831"/>
      <c r="S149" s="1803"/>
      <c r="T149" s="95"/>
      <c r="U149" s="1803"/>
      <c r="V149" s="1803"/>
      <c r="W149" s="1803"/>
      <c r="X149" s="1803"/>
      <c r="Y149" s="1803"/>
      <c r="Z149" s="1803"/>
      <c r="AA149" s="1803"/>
      <c r="AB149" s="1803"/>
      <c r="AC149" s="1803"/>
      <c r="AD149" s="1803"/>
      <c r="AE149" s="1803"/>
      <c r="AF149" s="1803"/>
      <c r="AG149" s="1803"/>
      <c r="AH149" s="1803"/>
      <c r="AI149" s="1803"/>
      <c r="AJ149" s="1803"/>
      <c r="AK149" s="1803"/>
      <c r="AL149" s="1803"/>
      <c r="AM149" s="1803"/>
      <c r="AN149" s="1803"/>
      <c r="AO149" s="1803"/>
      <c r="AP149" s="1803"/>
    </row>
    <row r="150">
      <c r="A150" s="1818" t="s">
        <v>13408</v>
      </c>
      <c r="B150" s="90" t="s">
        <v>13409</v>
      </c>
      <c r="C150" s="98" t="s">
        <v>8833</v>
      </c>
      <c r="D150" s="98" t="s">
        <v>13410</v>
      </c>
      <c r="E150" s="98" t="s">
        <v>13411</v>
      </c>
      <c r="F150" s="74"/>
      <c r="G150" s="74"/>
      <c r="H150" s="74" t="s">
        <v>47</v>
      </c>
      <c r="I150" s="74"/>
      <c r="J150" s="74"/>
      <c r="K150" s="67"/>
      <c r="L150" s="1808">
        <v>43637.0</v>
      </c>
      <c r="M150" s="1806" t="s">
        <v>96</v>
      </c>
      <c r="N150" s="74"/>
      <c r="O150" s="74"/>
      <c r="P150" s="74"/>
      <c r="Q150" s="74"/>
      <c r="R150" s="74"/>
      <c r="S150" s="752"/>
      <c r="T150" s="752"/>
      <c r="U150" s="752"/>
      <c r="V150" s="752"/>
      <c r="W150" s="752"/>
      <c r="X150" s="752"/>
      <c r="Y150" s="752"/>
      <c r="Z150" s="752"/>
      <c r="AA150" s="752"/>
      <c r="AB150" s="752"/>
      <c r="AC150" s="752"/>
      <c r="AD150" s="752"/>
      <c r="AE150" s="752"/>
      <c r="AF150" s="752"/>
      <c r="AG150" s="752"/>
      <c r="AH150" s="752"/>
      <c r="AI150" s="752"/>
      <c r="AJ150" s="752"/>
      <c r="AK150" s="752"/>
      <c r="AL150" s="752"/>
      <c r="AM150" s="752"/>
      <c r="AN150" s="752"/>
      <c r="AO150" s="752"/>
      <c r="AP150" s="752"/>
    </row>
    <row r="151">
      <c r="A151" s="1818" t="s">
        <v>13412</v>
      </c>
      <c r="B151" s="90" t="s">
        <v>13409</v>
      </c>
      <c r="C151" s="98" t="s">
        <v>8838</v>
      </c>
      <c r="D151" s="98" t="s">
        <v>13413</v>
      </c>
      <c r="E151" s="98" t="s">
        <v>13414</v>
      </c>
      <c r="F151" s="74"/>
      <c r="G151" s="74"/>
      <c r="H151" s="74" t="s">
        <v>47</v>
      </c>
      <c r="I151" s="74"/>
      <c r="J151" s="74"/>
      <c r="K151" s="67"/>
      <c r="L151" s="1808">
        <v>43637.0</v>
      </c>
      <c r="M151" s="1806" t="s">
        <v>96</v>
      </c>
      <c r="N151" s="74"/>
      <c r="O151" s="74"/>
      <c r="P151" s="74"/>
      <c r="Q151" s="74"/>
      <c r="R151" s="74"/>
      <c r="S151" s="752"/>
      <c r="T151" s="752"/>
      <c r="U151" s="752"/>
      <c r="V151" s="752"/>
      <c r="W151" s="752"/>
      <c r="X151" s="752"/>
      <c r="Y151" s="752"/>
      <c r="Z151" s="752"/>
      <c r="AA151" s="752"/>
      <c r="AB151" s="752"/>
      <c r="AC151" s="752"/>
      <c r="AD151" s="752"/>
      <c r="AE151" s="752"/>
      <c r="AF151" s="752"/>
      <c r="AG151" s="752"/>
      <c r="AH151" s="752"/>
      <c r="AI151" s="752"/>
      <c r="AJ151" s="752"/>
      <c r="AK151" s="752"/>
      <c r="AL151" s="752"/>
      <c r="AM151" s="752"/>
      <c r="AN151" s="752"/>
      <c r="AO151" s="752"/>
      <c r="AP151" s="752"/>
    </row>
    <row r="152">
      <c r="A152" s="1818" t="s">
        <v>13415</v>
      </c>
      <c r="B152" s="90" t="s">
        <v>13409</v>
      </c>
      <c r="C152" s="98" t="s">
        <v>8841</v>
      </c>
      <c r="D152" s="98" t="s">
        <v>13416</v>
      </c>
      <c r="E152" s="98" t="s">
        <v>13417</v>
      </c>
      <c r="F152" s="74"/>
      <c r="G152" s="74"/>
      <c r="H152" s="74" t="s">
        <v>48</v>
      </c>
      <c r="I152" s="1842" t="s">
        <v>13418</v>
      </c>
      <c r="J152" s="1806"/>
      <c r="K152" s="98" t="s">
        <v>13419</v>
      </c>
      <c r="L152" s="1808">
        <v>43637.0</v>
      </c>
      <c r="M152" s="1806" t="s">
        <v>96</v>
      </c>
      <c r="N152" s="752"/>
      <c r="O152" s="752"/>
      <c r="P152" s="752"/>
      <c r="Q152" s="752"/>
      <c r="R152" s="752"/>
      <c r="S152" s="752"/>
      <c r="T152" s="752"/>
      <c r="U152" s="752"/>
      <c r="V152" s="752"/>
      <c r="W152" s="752"/>
      <c r="X152" s="752"/>
      <c r="Y152" s="752"/>
      <c r="Z152" s="752"/>
      <c r="AA152" s="752"/>
      <c r="AB152" s="752"/>
      <c r="AC152" s="752"/>
      <c r="AD152" s="752"/>
      <c r="AE152" s="752"/>
      <c r="AF152" s="752"/>
      <c r="AG152" s="752"/>
      <c r="AH152" s="752"/>
      <c r="AI152" s="752"/>
      <c r="AJ152" s="752"/>
      <c r="AK152" s="752"/>
      <c r="AL152" s="752"/>
      <c r="AM152" s="752"/>
      <c r="AN152" s="752"/>
      <c r="AO152" s="752"/>
      <c r="AP152" s="752"/>
    </row>
    <row r="153">
      <c r="A153" s="1818" t="s">
        <v>13420</v>
      </c>
      <c r="B153" s="90" t="s">
        <v>13409</v>
      </c>
      <c r="C153" s="98" t="s">
        <v>8844</v>
      </c>
      <c r="D153" s="98" t="s">
        <v>13421</v>
      </c>
      <c r="E153" s="98" t="s">
        <v>13422</v>
      </c>
      <c r="F153" s="74"/>
      <c r="G153" s="74"/>
      <c r="H153" s="74" t="s">
        <v>48</v>
      </c>
      <c r="I153" s="1842" t="s">
        <v>13418</v>
      </c>
      <c r="J153" s="1806"/>
      <c r="K153" s="98" t="s">
        <v>13423</v>
      </c>
      <c r="L153" s="1808">
        <v>43637.0</v>
      </c>
      <c r="M153" s="1806" t="s">
        <v>96</v>
      </c>
      <c r="N153" s="752"/>
      <c r="O153" s="752"/>
      <c r="P153" s="752"/>
      <c r="Q153" s="752"/>
      <c r="R153" s="752"/>
      <c r="S153" s="752"/>
      <c r="T153" s="752"/>
      <c r="U153" s="752"/>
      <c r="V153" s="752"/>
      <c r="W153" s="752"/>
      <c r="X153" s="752"/>
      <c r="Y153" s="752"/>
      <c r="Z153" s="752"/>
      <c r="AA153" s="752"/>
      <c r="AB153" s="752"/>
      <c r="AC153" s="752"/>
      <c r="AD153" s="752"/>
      <c r="AE153" s="752"/>
      <c r="AF153" s="752"/>
      <c r="AG153" s="752"/>
      <c r="AH153" s="752"/>
      <c r="AI153" s="752"/>
      <c r="AJ153" s="752"/>
      <c r="AK153" s="752"/>
      <c r="AL153" s="752"/>
      <c r="AM153" s="752"/>
      <c r="AN153" s="752"/>
      <c r="AO153" s="752"/>
      <c r="AP153" s="752"/>
    </row>
    <row r="154">
      <c r="A154" s="1818" t="s">
        <v>13424</v>
      </c>
      <c r="B154" s="90" t="s">
        <v>13409</v>
      </c>
      <c r="C154" s="98" t="s">
        <v>8847</v>
      </c>
      <c r="D154" s="98" t="s">
        <v>13425</v>
      </c>
      <c r="E154" s="98" t="s">
        <v>13426</v>
      </c>
      <c r="F154" s="74"/>
      <c r="G154" s="74"/>
      <c r="H154" s="74" t="s">
        <v>48</v>
      </c>
      <c r="I154" s="74"/>
      <c r="J154" s="74"/>
      <c r="K154" s="98" t="s">
        <v>13427</v>
      </c>
      <c r="L154" s="1808">
        <v>43637.0</v>
      </c>
      <c r="M154" s="1806" t="s">
        <v>96</v>
      </c>
      <c r="N154" s="752"/>
      <c r="O154" s="752"/>
      <c r="P154" s="752"/>
      <c r="Q154" s="752"/>
      <c r="R154" s="752"/>
      <c r="S154" s="752"/>
      <c r="T154" s="752"/>
      <c r="U154" s="752"/>
      <c r="V154" s="752"/>
      <c r="W154" s="752"/>
      <c r="X154" s="752"/>
      <c r="Y154" s="752"/>
      <c r="Z154" s="752"/>
      <c r="AA154" s="752"/>
      <c r="AB154" s="752"/>
      <c r="AC154" s="752"/>
      <c r="AD154" s="752"/>
      <c r="AE154" s="752"/>
      <c r="AF154" s="752"/>
      <c r="AG154" s="752"/>
      <c r="AH154" s="752"/>
      <c r="AI154" s="752"/>
      <c r="AJ154" s="752"/>
      <c r="AK154" s="752"/>
      <c r="AL154" s="752"/>
      <c r="AM154" s="752"/>
      <c r="AN154" s="752"/>
      <c r="AO154" s="752"/>
      <c r="AP154" s="752"/>
    </row>
    <row r="155">
      <c r="A155" s="1818" t="s">
        <v>13428</v>
      </c>
      <c r="B155" s="90" t="s">
        <v>13409</v>
      </c>
      <c r="C155" s="98" t="s">
        <v>8850</v>
      </c>
      <c r="D155" s="98" t="s">
        <v>13429</v>
      </c>
      <c r="E155" s="98" t="s">
        <v>13430</v>
      </c>
      <c r="F155" s="74"/>
      <c r="G155" s="74"/>
      <c r="H155" s="74" t="s">
        <v>47</v>
      </c>
      <c r="I155" s="74"/>
      <c r="J155" s="74"/>
      <c r="K155" s="67"/>
      <c r="L155" s="1808">
        <v>43637.0</v>
      </c>
      <c r="M155" s="1806" t="s">
        <v>96</v>
      </c>
      <c r="N155" s="752"/>
      <c r="O155" s="752"/>
      <c r="P155" s="752"/>
      <c r="Q155" s="752"/>
      <c r="R155" s="752"/>
      <c r="S155" s="752"/>
      <c r="T155" s="752"/>
      <c r="U155" s="752"/>
      <c r="V155" s="752"/>
      <c r="W155" s="752"/>
      <c r="X155" s="752"/>
      <c r="Y155" s="752"/>
      <c r="Z155" s="752"/>
      <c r="AA155" s="752"/>
      <c r="AB155" s="752"/>
      <c r="AC155" s="752"/>
      <c r="AD155" s="752"/>
      <c r="AE155" s="752"/>
      <c r="AF155" s="752"/>
      <c r="AG155" s="752"/>
      <c r="AH155" s="752"/>
      <c r="AI155" s="752"/>
      <c r="AJ155" s="752"/>
      <c r="AK155" s="752"/>
      <c r="AL155" s="752"/>
      <c r="AM155" s="752"/>
      <c r="AN155" s="752"/>
      <c r="AO155" s="752"/>
      <c r="AP155" s="752"/>
    </row>
    <row r="156">
      <c r="A156" s="1818" t="s">
        <v>13431</v>
      </c>
      <c r="B156" s="90" t="s">
        <v>13432</v>
      </c>
      <c r="C156" s="98" t="s">
        <v>8833</v>
      </c>
      <c r="D156" s="98" t="s">
        <v>13433</v>
      </c>
      <c r="E156" s="98" t="s">
        <v>13411</v>
      </c>
      <c r="F156" s="74"/>
      <c r="G156" s="74"/>
      <c r="H156" s="74" t="s">
        <v>47</v>
      </c>
      <c r="I156" s="74"/>
      <c r="J156" s="74"/>
      <c r="K156" s="67"/>
      <c r="L156" s="1808">
        <v>43637.0</v>
      </c>
      <c r="M156" s="1806" t="s">
        <v>96</v>
      </c>
      <c r="N156" s="752"/>
      <c r="O156" s="752"/>
      <c r="P156" s="752"/>
      <c r="Q156" s="752"/>
      <c r="R156" s="752"/>
      <c r="S156" s="752"/>
      <c r="T156" s="752"/>
      <c r="U156" s="752"/>
      <c r="V156" s="752"/>
      <c r="W156" s="752"/>
      <c r="X156" s="752"/>
      <c r="Y156" s="752"/>
      <c r="Z156" s="752"/>
      <c r="AA156" s="752"/>
      <c r="AB156" s="752"/>
      <c r="AC156" s="752"/>
      <c r="AD156" s="752"/>
      <c r="AE156" s="752"/>
      <c r="AF156" s="752"/>
      <c r="AG156" s="752"/>
      <c r="AH156" s="752"/>
      <c r="AI156" s="752"/>
      <c r="AJ156" s="752"/>
      <c r="AK156" s="752"/>
      <c r="AL156" s="752"/>
      <c r="AM156" s="752"/>
      <c r="AN156" s="752"/>
      <c r="AO156" s="752"/>
      <c r="AP156" s="752"/>
    </row>
    <row r="157">
      <c r="A157" s="1818" t="s">
        <v>13434</v>
      </c>
      <c r="B157" s="90" t="s">
        <v>13432</v>
      </c>
      <c r="C157" s="98" t="s">
        <v>8838</v>
      </c>
      <c r="D157" s="98" t="s">
        <v>13435</v>
      </c>
      <c r="E157" s="98" t="s">
        <v>13414</v>
      </c>
      <c r="F157" s="74"/>
      <c r="G157" s="74"/>
      <c r="H157" s="74" t="s">
        <v>47</v>
      </c>
      <c r="I157" s="74"/>
      <c r="J157" s="74"/>
      <c r="K157" s="67"/>
      <c r="L157" s="1808">
        <v>43637.0</v>
      </c>
      <c r="M157" s="1806" t="s">
        <v>96</v>
      </c>
      <c r="N157" s="752"/>
      <c r="O157" s="752"/>
      <c r="P157" s="752"/>
      <c r="Q157" s="752"/>
      <c r="R157" s="752"/>
      <c r="S157" s="752"/>
      <c r="T157" s="752"/>
      <c r="U157" s="752"/>
      <c r="V157" s="752"/>
      <c r="W157" s="752"/>
      <c r="X157" s="752"/>
      <c r="Y157" s="752"/>
      <c r="Z157" s="752"/>
      <c r="AA157" s="752"/>
      <c r="AB157" s="752"/>
      <c r="AC157" s="752"/>
      <c r="AD157" s="752"/>
      <c r="AE157" s="752"/>
      <c r="AF157" s="752"/>
      <c r="AG157" s="752"/>
      <c r="AH157" s="752"/>
      <c r="AI157" s="752"/>
      <c r="AJ157" s="752"/>
      <c r="AK157" s="752"/>
      <c r="AL157" s="752"/>
      <c r="AM157" s="752"/>
      <c r="AN157" s="752"/>
      <c r="AO157" s="752"/>
      <c r="AP157" s="752"/>
    </row>
    <row r="158">
      <c r="A158" s="1818" t="s">
        <v>13436</v>
      </c>
      <c r="B158" s="90" t="s">
        <v>13432</v>
      </c>
      <c r="C158" s="98" t="s">
        <v>8841</v>
      </c>
      <c r="D158" s="98" t="s">
        <v>13437</v>
      </c>
      <c r="E158" s="98" t="s">
        <v>13438</v>
      </c>
      <c r="F158" s="74"/>
      <c r="G158" s="74"/>
      <c r="H158" s="74" t="s">
        <v>48</v>
      </c>
      <c r="I158" s="1842" t="s">
        <v>13418</v>
      </c>
      <c r="J158" s="1806"/>
      <c r="K158" s="98" t="s">
        <v>13439</v>
      </c>
      <c r="L158" s="1808">
        <v>43637.0</v>
      </c>
      <c r="M158" s="1806" t="s">
        <v>96</v>
      </c>
      <c r="N158" s="752"/>
      <c r="O158" s="752"/>
      <c r="P158" s="752"/>
      <c r="Q158" s="752"/>
      <c r="R158" s="752"/>
      <c r="S158" s="752"/>
      <c r="T158" s="752"/>
      <c r="U158" s="752"/>
      <c r="V158" s="752"/>
      <c r="W158" s="752"/>
      <c r="X158" s="752"/>
      <c r="Y158" s="752"/>
      <c r="Z158" s="752"/>
      <c r="AA158" s="752"/>
      <c r="AB158" s="752"/>
      <c r="AC158" s="752"/>
      <c r="AD158" s="752"/>
      <c r="AE158" s="752"/>
      <c r="AF158" s="752"/>
      <c r="AG158" s="752"/>
      <c r="AH158" s="752"/>
      <c r="AI158" s="752"/>
      <c r="AJ158" s="752"/>
      <c r="AK158" s="752"/>
      <c r="AL158" s="752"/>
      <c r="AM158" s="752"/>
      <c r="AN158" s="752"/>
      <c r="AO158" s="752"/>
      <c r="AP158" s="752"/>
    </row>
    <row r="159">
      <c r="A159" s="1818" t="s">
        <v>13440</v>
      </c>
      <c r="B159" s="90" t="s">
        <v>13432</v>
      </c>
      <c r="C159" s="98" t="s">
        <v>8844</v>
      </c>
      <c r="D159" s="98" t="s">
        <v>13441</v>
      </c>
      <c r="E159" s="98" t="s">
        <v>13442</v>
      </c>
      <c r="F159" s="74"/>
      <c r="G159" s="74"/>
      <c r="H159" s="74" t="s">
        <v>48</v>
      </c>
      <c r="I159" s="74"/>
      <c r="J159" s="74"/>
      <c r="K159" s="98" t="s">
        <v>13443</v>
      </c>
      <c r="L159" s="1808">
        <v>43637.0</v>
      </c>
      <c r="M159" s="1806" t="s">
        <v>96</v>
      </c>
      <c r="N159" s="74"/>
      <c r="O159" s="74"/>
      <c r="P159" s="74"/>
      <c r="Q159" s="74"/>
      <c r="R159" s="74"/>
      <c r="S159" s="752"/>
      <c r="T159" s="752"/>
      <c r="U159" s="752"/>
      <c r="V159" s="752"/>
      <c r="W159" s="752"/>
      <c r="X159" s="752"/>
      <c r="Y159" s="752"/>
      <c r="Z159" s="752"/>
      <c r="AA159" s="752"/>
      <c r="AB159" s="752"/>
      <c r="AC159" s="752"/>
      <c r="AD159" s="752"/>
      <c r="AE159" s="752"/>
      <c r="AF159" s="752"/>
      <c r="AG159" s="752"/>
      <c r="AH159" s="752"/>
      <c r="AI159" s="752"/>
      <c r="AJ159" s="752"/>
      <c r="AK159" s="752"/>
      <c r="AL159" s="752"/>
      <c r="AM159" s="752"/>
      <c r="AN159" s="752"/>
      <c r="AO159" s="752"/>
      <c r="AP159" s="752"/>
    </row>
    <row r="160">
      <c r="A160" s="1818" t="s">
        <v>13444</v>
      </c>
      <c r="B160" s="90" t="s">
        <v>13432</v>
      </c>
      <c r="C160" s="98" t="s">
        <v>8847</v>
      </c>
      <c r="D160" s="98" t="s">
        <v>13445</v>
      </c>
      <c r="E160" s="98" t="s">
        <v>13446</v>
      </c>
      <c r="F160" s="74"/>
      <c r="G160" s="74"/>
      <c r="H160" s="74" t="s">
        <v>48</v>
      </c>
      <c r="I160" s="74"/>
      <c r="J160" s="74"/>
      <c r="K160" s="98" t="s">
        <v>13447</v>
      </c>
      <c r="L160" s="1808">
        <v>43637.0</v>
      </c>
      <c r="M160" s="1806" t="s">
        <v>96</v>
      </c>
      <c r="N160" s="74"/>
      <c r="O160" s="74"/>
      <c r="P160" s="74"/>
      <c r="Q160" s="74"/>
      <c r="R160" s="74"/>
      <c r="S160" s="752"/>
      <c r="T160" s="752"/>
      <c r="U160" s="752"/>
      <c r="V160" s="752"/>
      <c r="W160" s="752"/>
      <c r="X160" s="752"/>
      <c r="Y160" s="752"/>
      <c r="Z160" s="752"/>
      <c r="AA160" s="752"/>
      <c r="AB160" s="752"/>
      <c r="AC160" s="752"/>
      <c r="AD160" s="752"/>
      <c r="AE160" s="752"/>
      <c r="AF160" s="752"/>
      <c r="AG160" s="752"/>
      <c r="AH160" s="752"/>
      <c r="AI160" s="752"/>
      <c r="AJ160" s="752"/>
      <c r="AK160" s="752"/>
      <c r="AL160" s="752"/>
      <c r="AM160" s="752"/>
      <c r="AN160" s="752"/>
      <c r="AO160" s="752"/>
      <c r="AP160" s="752"/>
    </row>
    <row r="161">
      <c r="A161" s="1818" t="s">
        <v>13448</v>
      </c>
      <c r="B161" s="90" t="s">
        <v>13432</v>
      </c>
      <c r="C161" s="98" t="s">
        <v>8850</v>
      </c>
      <c r="D161" s="98" t="s">
        <v>13449</v>
      </c>
      <c r="E161" s="98" t="s">
        <v>13450</v>
      </c>
      <c r="F161" s="74"/>
      <c r="G161" s="74"/>
      <c r="H161" s="74" t="s">
        <v>47</v>
      </c>
      <c r="I161" s="74"/>
      <c r="J161" s="74"/>
      <c r="K161" s="67"/>
      <c r="L161" s="1808">
        <v>43637.0</v>
      </c>
      <c r="M161" s="1806" t="s">
        <v>96</v>
      </c>
      <c r="N161" s="74"/>
      <c r="O161" s="74"/>
      <c r="P161" s="74"/>
      <c r="Q161" s="74"/>
      <c r="R161" s="74"/>
      <c r="S161" s="752"/>
      <c r="T161" s="752"/>
      <c r="U161" s="752"/>
      <c r="V161" s="752"/>
      <c r="W161" s="752"/>
      <c r="X161" s="752"/>
      <c r="Y161" s="752"/>
      <c r="Z161" s="752"/>
      <c r="AA161" s="752"/>
      <c r="AB161" s="752"/>
      <c r="AC161" s="752"/>
      <c r="AD161" s="752"/>
      <c r="AE161" s="752"/>
      <c r="AF161" s="752"/>
      <c r="AG161" s="752"/>
      <c r="AH161" s="752"/>
      <c r="AI161" s="752"/>
      <c r="AJ161" s="752"/>
      <c r="AK161" s="752"/>
      <c r="AL161" s="752"/>
      <c r="AM161" s="752"/>
      <c r="AN161" s="752"/>
      <c r="AO161" s="752"/>
      <c r="AP161" s="752"/>
    </row>
    <row r="162">
      <c r="A162" s="1818" t="s">
        <v>13451</v>
      </c>
      <c r="B162" s="90" t="s">
        <v>13452</v>
      </c>
      <c r="C162" s="98" t="s">
        <v>8833</v>
      </c>
      <c r="D162" s="98" t="s">
        <v>13453</v>
      </c>
      <c r="E162" s="98" t="s">
        <v>13454</v>
      </c>
      <c r="F162" s="74"/>
      <c r="G162" s="74"/>
      <c r="H162" s="74" t="s">
        <v>48</v>
      </c>
      <c r="I162" s="74"/>
      <c r="J162" s="74"/>
      <c r="K162" s="98" t="s">
        <v>13455</v>
      </c>
      <c r="L162" s="1808">
        <v>43637.0</v>
      </c>
      <c r="M162" s="1806" t="s">
        <v>96</v>
      </c>
      <c r="N162" s="74"/>
      <c r="O162" s="74"/>
      <c r="P162" s="74"/>
      <c r="Q162" s="74"/>
      <c r="R162" s="74"/>
      <c r="S162" s="752"/>
      <c r="T162" s="752"/>
      <c r="U162" s="752"/>
      <c r="V162" s="752"/>
      <c r="W162" s="752"/>
      <c r="X162" s="752"/>
      <c r="Y162" s="752"/>
      <c r="Z162" s="752"/>
      <c r="AA162" s="752"/>
      <c r="AB162" s="752"/>
      <c r="AC162" s="752"/>
      <c r="AD162" s="752"/>
      <c r="AE162" s="752"/>
      <c r="AF162" s="752"/>
      <c r="AG162" s="752"/>
      <c r="AH162" s="752"/>
      <c r="AI162" s="752"/>
      <c r="AJ162" s="752"/>
      <c r="AK162" s="752"/>
      <c r="AL162" s="752"/>
      <c r="AM162" s="752"/>
      <c r="AN162" s="752"/>
      <c r="AO162" s="752"/>
      <c r="AP162" s="752"/>
    </row>
    <row r="163">
      <c r="A163" s="1818" t="s">
        <v>13456</v>
      </c>
      <c r="B163" s="90" t="s">
        <v>13452</v>
      </c>
      <c r="C163" s="98" t="s">
        <v>8838</v>
      </c>
      <c r="D163" s="98" t="s">
        <v>13457</v>
      </c>
      <c r="E163" s="98" t="s">
        <v>13458</v>
      </c>
      <c r="F163" s="74"/>
      <c r="G163" s="74"/>
      <c r="H163" s="74" t="s">
        <v>47</v>
      </c>
      <c r="I163" s="74"/>
      <c r="J163" s="74"/>
      <c r="K163" s="67"/>
      <c r="L163" s="1808">
        <v>43637.0</v>
      </c>
      <c r="M163" s="1806" t="s">
        <v>96</v>
      </c>
      <c r="N163" s="74"/>
      <c r="O163" s="74"/>
      <c r="P163" s="74"/>
      <c r="Q163" s="74"/>
      <c r="R163" s="74"/>
      <c r="S163" s="752"/>
      <c r="T163" s="752"/>
      <c r="U163" s="752"/>
      <c r="V163" s="752"/>
      <c r="W163" s="752"/>
      <c r="X163" s="752"/>
      <c r="Y163" s="752"/>
      <c r="Z163" s="752"/>
      <c r="AA163" s="752"/>
      <c r="AB163" s="752"/>
      <c r="AC163" s="752"/>
      <c r="AD163" s="752"/>
      <c r="AE163" s="752"/>
      <c r="AF163" s="752"/>
      <c r="AG163" s="752"/>
      <c r="AH163" s="752"/>
      <c r="AI163" s="752"/>
      <c r="AJ163" s="752"/>
      <c r="AK163" s="752"/>
      <c r="AL163" s="752"/>
      <c r="AM163" s="752"/>
      <c r="AN163" s="752"/>
      <c r="AO163" s="752"/>
      <c r="AP163" s="752"/>
    </row>
    <row r="164">
      <c r="A164" s="1818" t="s">
        <v>13459</v>
      </c>
      <c r="B164" s="90" t="s">
        <v>13452</v>
      </c>
      <c r="C164" s="98" t="s">
        <v>8841</v>
      </c>
      <c r="D164" s="98" t="s">
        <v>13460</v>
      </c>
      <c r="E164" s="98" t="s">
        <v>13461</v>
      </c>
      <c r="F164" s="74"/>
      <c r="G164" s="74"/>
      <c r="H164" s="74" t="s">
        <v>48</v>
      </c>
      <c r="I164" s="74"/>
      <c r="J164" s="74"/>
      <c r="K164" s="98" t="s">
        <v>13462</v>
      </c>
      <c r="L164" s="1808">
        <v>43637.0</v>
      </c>
      <c r="M164" s="1806" t="s">
        <v>96</v>
      </c>
      <c r="N164" s="74"/>
      <c r="O164" s="74"/>
      <c r="P164" s="74"/>
      <c r="Q164" s="74"/>
      <c r="R164" s="74"/>
      <c r="S164" s="752"/>
      <c r="T164" s="752"/>
      <c r="U164" s="752"/>
      <c r="V164" s="752"/>
      <c r="W164" s="752"/>
      <c r="X164" s="752"/>
      <c r="Y164" s="752"/>
      <c r="Z164" s="752"/>
      <c r="AA164" s="752"/>
      <c r="AB164" s="752"/>
      <c r="AC164" s="752"/>
      <c r="AD164" s="752"/>
      <c r="AE164" s="752"/>
      <c r="AF164" s="752"/>
      <c r="AG164" s="752"/>
      <c r="AH164" s="752"/>
      <c r="AI164" s="752"/>
      <c r="AJ164" s="752"/>
      <c r="AK164" s="752"/>
      <c r="AL164" s="752"/>
      <c r="AM164" s="752"/>
      <c r="AN164" s="752"/>
      <c r="AO164" s="752"/>
      <c r="AP164" s="752"/>
    </row>
    <row r="165">
      <c r="A165" s="1818" t="s">
        <v>13463</v>
      </c>
      <c r="B165" s="90" t="s">
        <v>13452</v>
      </c>
      <c r="C165" s="98" t="s">
        <v>8844</v>
      </c>
      <c r="D165" s="98" t="s">
        <v>13464</v>
      </c>
      <c r="E165" s="98" t="s">
        <v>13465</v>
      </c>
      <c r="F165" s="74"/>
      <c r="G165" s="74"/>
      <c r="H165" s="74" t="s">
        <v>48</v>
      </c>
      <c r="I165" s="74"/>
      <c r="J165" s="74"/>
      <c r="K165" s="98" t="s">
        <v>13466</v>
      </c>
      <c r="L165" s="1808">
        <v>43637.0</v>
      </c>
      <c r="M165" s="1806" t="s">
        <v>96</v>
      </c>
      <c r="N165" s="74"/>
      <c r="O165" s="74"/>
      <c r="P165" s="74"/>
      <c r="Q165" s="74"/>
      <c r="R165" s="74"/>
      <c r="S165" s="752"/>
      <c r="T165" s="752"/>
      <c r="U165" s="752"/>
      <c r="V165" s="752"/>
      <c r="W165" s="752"/>
      <c r="X165" s="752"/>
      <c r="Y165" s="752"/>
      <c r="Z165" s="752"/>
      <c r="AA165" s="752"/>
      <c r="AB165" s="752"/>
      <c r="AC165" s="752"/>
      <c r="AD165" s="752"/>
      <c r="AE165" s="752"/>
      <c r="AF165" s="752"/>
      <c r="AG165" s="752"/>
      <c r="AH165" s="752"/>
      <c r="AI165" s="752"/>
      <c r="AJ165" s="752"/>
      <c r="AK165" s="752"/>
      <c r="AL165" s="752"/>
      <c r="AM165" s="752"/>
      <c r="AN165" s="752"/>
      <c r="AO165" s="752"/>
      <c r="AP165" s="752"/>
    </row>
    <row r="166">
      <c r="A166" s="1818" t="s">
        <v>13467</v>
      </c>
      <c r="B166" s="90" t="s">
        <v>13452</v>
      </c>
      <c r="C166" s="98" t="s">
        <v>8847</v>
      </c>
      <c r="D166" s="98" t="s">
        <v>13468</v>
      </c>
      <c r="E166" s="98" t="s">
        <v>13469</v>
      </c>
      <c r="F166" s="74"/>
      <c r="G166" s="74"/>
      <c r="H166" s="74" t="s">
        <v>48</v>
      </c>
      <c r="I166" s="74"/>
      <c r="J166" s="74"/>
      <c r="K166" s="98" t="s">
        <v>13470</v>
      </c>
      <c r="L166" s="1808">
        <v>43637.0</v>
      </c>
      <c r="M166" s="1806" t="s">
        <v>96</v>
      </c>
      <c r="N166" s="74"/>
      <c r="O166" s="74"/>
      <c r="P166" s="74"/>
      <c r="Q166" s="74"/>
      <c r="R166" s="74"/>
      <c r="S166" s="752"/>
      <c r="T166" s="752"/>
      <c r="U166" s="752"/>
      <c r="V166" s="752"/>
      <c r="W166" s="752"/>
      <c r="X166" s="752"/>
      <c r="Y166" s="752"/>
      <c r="Z166" s="752"/>
      <c r="AA166" s="752"/>
      <c r="AB166" s="752"/>
      <c r="AC166" s="752"/>
      <c r="AD166" s="752"/>
      <c r="AE166" s="752"/>
      <c r="AF166" s="752"/>
      <c r="AG166" s="752"/>
      <c r="AH166" s="752"/>
      <c r="AI166" s="752"/>
      <c r="AJ166" s="752"/>
      <c r="AK166" s="752"/>
      <c r="AL166" s="752"/>
      <c r="AM166" s="752"/>
      <c r="AN166" s="752"/>
      <c r="AO166" s="752"/>
      <c r="AP166" s="752"/>
    </row>
    <row r="167">
      <c r="A167" s="1818" t="s">
        <v>13471</v>
      </c>
      <c r="B167" s="90" t="s">
        <v>13452</v>
      </c>
      <c r="C167" s="98" t="s">
        <v>8850</v>
      </c>
      <c r="D167" s="98" t="s">
        <v>13472</v>
      </c>
      <c r="E167" s="98" t="s">
        <v>13473</v>
      </c>
      <c r="F167" s="74"/>
      <c r="G167" s="74"/>
      <c r="H167" s="74" t="s">
        <v>48</v>
      </c>
      <c r="I167" s="74"/>
      <c r="J167" s="74"/>
      <c r="K167" s="98" t="s">
        <v>13474</v>
      </c>
      <c r="L167" s="1808">
        <v>43637.0</v>
      </c>
      <c r="M167" s="1806" t="s">
        <v>96</v>
      </c>
      <c r="N167" s="74"/>
      <c r="O167" s="74"/>
      <c r="P167" s="74"/>
      <c r="Q167" s="74"/>
      <c r="R167" s="74"/>
      <c r="S167" s="752"/>
      <c r="T167" s="752"/>
      <c r="U167" s="752"/>
      <c r="V167" s="752"/>
      <c r="W167" s="752"/>
      <c r="X167" s="752"/>
      <c r="Y167" s="752"/>
      <c r="Z167" s="752"/>
      <c r="AA167" s="752"/>
      <c r="AB167" s="752"/>
      <c r="AC167" s="752"/>
      <c r="AD167" s="752"/>
      <c r="AE167" s="752"/>
      <c r="AF167" s="752"/>
      <c r="AG167" s="752"/>
      <c r="AH167" s="752"/>
      <c r="AI167" s="752"/>
      <c r="AJ167" s="752"/>
      <c r="AK167" s="752"/>
      <c r="AL167" s="752"/>
      <c r="AM167" s="752"/>
      <c r="AN167" s="752"/>
      <c r="AO167" s="752"/>
      <c r="AP167" s="752"/>
    </row>
    <row r="168">
      <c r="A168" s="1818" t="s">
        <v>13475</v>
      </c>
      <c r="B168" s="90" t="s">
        <v>13476</v>
      </c>
      <c r="C168" s="99" t="s">
        <v>8833</v>
      </c>
      <c r="D168" s="98" t="s">
        <v>13477</v>
      </c>
      <c r="E168" s="98" t="s">
        <v>13478</v>
      </c>
      <c r="F168" s="74"/>
      <c r="G168" s="74"/>
      <c r="H168" s="74" t="s">
        <v>47</v>
      </c>
      <c r="I168" s="74"/>
      <c r="J168" s="74"/>
      <c r="K168" s="99" t="s">
        <v>13479</v>
      </c>
      <c r="L168" s="1832">
        <v>43642.0</v>
      </c>
      <c r="M168" s="1806" t="s">
        <v>96</v>
      </c>
      <c r="N168" s="74"/>
      <c r="O168" s="74"/>
      <c r="P168" s="74"/>
      <c r="Q168" s="74"/>
      <c r="R168" s="74"/>
      <c r="S168" s="752"/>
      <c r="T168" s="95"/>
      <c r="U168" s="752"/>
      <c r="V168" s="752"/>
      <c r="W168" s="752"/>
      <c r="X168" s="752"/>
      <c r="Y168" s="752"/>
      <c r="Z168" s="752"/>
      <c r="AA168" s="752"/>
      <c r="AB168" s="752"/>
      <c r="AC168" s="752"/>
      <c r="AD168" s="752"/>
      <c r="AE168" s="752"/>
      <c r="AF168" s="752"/>
      <c r="AG168" s="752"/>
      <c r="AH168" s="752"/>
      <c r="AI168" s="752"/>
      <c r="AJ168" s="752"/>
      <c r="AK168" s="752"/>
      <c r="AL168" s="752"/>
      <c r="AM168" s="752"/>
      <c r="AN168" s="752"/>
      <c r="AO168" s="752"/>
      <c r="AP168" s="752"/>
    </row>
    <row r="169">
      <c r="A169" s="1818" t="s">
        <v>13480</v>
      </c>
      <c r="B169" s="90" t="s">
        <v>13476</v>
      </c>
      <c r="C169" s="99" t="s">
        <v>8838</v>
      </c>
      <c r="D169" s="98" t="s">
        <v>13481</v>
      </c>
      <c r="E169" s="98" t="s">
        <v>13482</v>
      </c>
      <c r="F169" s="74"/>
      <c r="G169" s="74"/>
      <c r="H169" s="1806" t="s">
        <v>48</v>
      </c>
      <c r="I169" s="74"/>
      <c r="J169" s="74"/>
      <c r="K169" s="98" t="s">
        <v>13483</v>
      </c>
      <c r="L169" s="1832">
        <v>43735.0</v>
      </c>
      <c r="M169" s="1806" t="s">
        <v>96</v>
      </c>
      <c r="N169" s="74"/>
      <c r="O169" s="74"/>
      <c r="P169" s="74"/>
      <c r="Q169" s="74"/>
      <c r="R169" s="74"/>
      <c r="S169" s="752"/>
      <c r="T169" s="95"/>
      <c r="U169" s="752"/>
      <c r="V169" s="752"/>
      <c r="W169" s="752"/>
      <c r="X169" s="752"/>
      <c r="Y169" s="752"/>
      <c r="Z169" s="752"/>
      <c r="AA169" s="752"/>
      <c r="AB169" s="752"/>
      <c r="AC169" s="752"/>
      <c r="AD169" s="752"/>
      <c r="AE169" s="752"/>
      <c r="AF169" s="752"/>
      <c r="AG169" s="752"/>
      <c r="AH169" s="752"/>
      <c r="AI169" s="752"/>
      <c r="AJ169" s="752"/>
      <c r="AK169" s="752"/>
      <c r="AL169" s="752"/>
      <c r="AM169" s="752"/>
      <c r="AN169" s="752"/>
      <c r="AO169" s="752"/>
      <c r="AP169" s="752"/>
    </row>
    <row r="170">
      <c r="A170" s="1818" t="s">
        <v>13484</v>
      </c>
      <c r="B170" s="90" t="s">
        <v>13476</v>
      </c>
      <c r="C170" s="99" t="s">
        <v>8841</v>
      </c>
      <c r="D170" s="98" t="s">
        <v>13485</v>
      </c>
      <c r="E170" s="98" t="s">
        <v>13486</v>
      </c>
      <c r="F170" s="74"/>
      <c r="G170" s="74"/>
      <c r="H170" s="74" t="s">
        <v>48</v>
      </c>
      <c r="I170" s="74"/>
      <c r="J170" s="74"/>
      <c r="K170" s="99" t="s">
        <v>13487</v>
      </c>
      <c r="L170" s="1832">
        <v>43642.0</v>
      </c>
      <c r="M170" s="1806" t="s">
        <v>96</v>
      </c>
      <c r="N170" s="74"/>
      <c r="O170" s="74"/>
      <c r="P170" s="74"/>
      <c r="Q170" s="74"/>
      <c r="R170" s="74"/>
      <c r="S170" s="752"/>
      <c r="T170" s="95"/>
      <c r="U170" s="752"/>
      <c r="V170" s="752"/>
      <c r="W170" s="752"/>
      <c r="X170" s="752"/>
      <c r="Y170" s="752"/>
      <c r="Z170" s="752"/>
      <c r="AA170" s="752"/>
      <c r="AB170" s="752"/>
      <c r="AC170" s="752"/>
      <c r="AD170" s="752"/>
      <c r="AE170" s="752"/>
      <c r="AF170" s="752"/>
      <c r="AG170" s="752"/>
      <c r="AH170" s="752"/>
      <c r="AI170" s="752"/>
      <c r="AJ170" s="752"/>
      <c r="AK170" s="752"/>
      <c r="AL170" s="752"/>
      <c r="AM170" s="752"/>
      <c r="AN170" s="752"/>
      <c r="AO170" s="752"/>
      <c r="AP170" s="752"/>
    </row>
    <row r="171">
      <c r="A171" s="1818" t="s">
        <v>13488</v>
      </c>
      <c r="B171" s="90" t="s">
        <v>13476</v>
      </c>
      <c r="C171" s="99" t="s">
        <v>8844</v>
      </c>
      <c r="D171" s="98" t="s">
        <v>13489</v>
      </c>
      <c r="E171" s="98" t="s">
        <v>13490</v>
      </c>
      <c r="F171" s="74"/>
      <c r="G171" s="74"/>
      <c r="H171" s="74" t="s">
        <v>48</v>
      </c>
      <c r="I171" s="74"/>
      <c r="J171" s="74"/>
      <c r="K171" s="99" t="s">
        <v>13491</v>
      </c>
      <c r="L171" s="1832">
        <v>43642.0</v>
      </c>
      <c r="M171" s="1806" t="s">
        <v>96</v>
      </c>
      <c r="N171" s="74"/>
      <c r="O171" s="74"/>
      <c r="P171" s="74"/>
      <c r="Q171" s="74"/>
      <c r="R171" s="74"/>
      <c r="S171" s="752"/>
      <c r="T171" s="95"/>
      <c r="U171" s="752"/>
      <c r="V171" s="752"/>
      <c r="W171" s="752"/>
      <c r="X171" s="752"/>
      <c r="Y171" s="752"/>
      <c r="Z171" s="752"/>
      <c r="AA171" s="752"/>
      <c r="AB171" s="752"/>
      <c r="AC171" s="752"/>
      <c r="AD171" s="752"/>
      <c r="AE171" s="752"/>
      <c r="AF171" s="752"/>
      <c r="AG171" s="752"/>
      <c r="AH171" s="752"/>
      <c r="AI171" s="752"/>
      <c r="AJ171" s="752"/>
      <c r="AK171" s="752"/>
      <c r="AL171" s="752"/>
      <c r="AM171" s="752"/>
      <c r="AN171" s="752"/>
      <c r="AO171" s="752"/>
      <c r="AP171" s="752"/>
    </row>
    <row r="172">
      <c r="A172" s="1818" t="s">
        <v>13492</v>
      </c>
      <c r="B172" s="90" t="s">
        <v>13476</v>
      </c>
      <c r="C172" s="99" t="s">
        <v>8847</v>
      </c>
      <c r="D172" s="98" t="s">
        <v>13493</v>
      </c>
      <c r="E172" s="98" t="s">
        <v>13494</v>
      </c>
      <c r="F172" s="74"/>
      <c r="G172" s="74"/>
      <c r="H172" s="74" t="s">
        <v>48</v>
      </c>
      <c r="I172" s="74"/>
      <c r="J172" s="74"/>
      <c r="K172" s="99" t="s">
        <v>13495</v>
      </c>
      <c r="L172" s="1832">
        <v>43642.0</v>
      </c>
      <c r="M172" s="1806" t="s">
        <v>96</v>
      </c>
      <c r="N172" s="74"/>
      <c r="O172" s="74"/>
      <c r="P172" s="74"/>
      <c r="Q172" s="74"/>
      <c r="R172" s="74"/>
      <c r="S172" s="752"/>
      <c r="T172" s="95"/>
      <c r="U172" s="752"/>
      <c r="V172" s="752"/>
      <c r="W172" s="752"/>
      <c r="X172" s="752"/>
      <c r="Y172" s="752"/>
      <c r="Z172" s="752"/>
      <c r="AA172" s="752"/>
      <c r="AB172" s="752"/>
      <c r="AC172" s="752"/>
      <c r="AD172" s="752"/>
      <c r="AE172" s="752"/>
      <c r="AF172" s="752"/>
      <c r="AG172" s="752"/>
      <c r="AH172" s="752"/>
      <c r="AI172" s="752"/>
      <c r="AJ172" s="752"/>
      <c r="AK172" s="752"/>
      <c r="AL172" s="752"/>
      <c r="AM172" s="752"/>
      <c r="AN172" s="752"/>
      <c r="AO172" s="752"/>
      <c r="AP172" s="752"/>
    </row>
    <row r="173">
      <c r="A173" s="1818" t="s">
        <v>13496</v>
      </c>
      <c r="B173" s="90" t="s">
        <v>13476</v>
      </c>
      <c r="C173" s="99" t="s">
        <v>8850</v>
      </c>
      <c r="D173" s="98" t="s">
        <v>13497</v>
      </c>
      <c r="E173" s="98" t="s">
        <v>13498</v>
      </c>
      <c r="F173" s="74"/>
      <c r="G173" s="74"/>
      <c r="H173" s="74" t="s">
        <v>48</v>
      </c>
      <c r="I173" s="74"/>
      <c r="J173" s="74"/>
      <c r="K173" s="99" t="s">
        <v>13499</v>
      </c>
      <c r="L173" s="1832">
        <v>43642.0</v>
      </c>
      <c r="M173" s="1806" t="s">
        <v>96</v>
      </c>
      <c r="N173" s="74"/>
      <c r="O173" s="74"/>
      <c r="P173" s="74"/>
      <c r="Q173" s="74"/>
      <c r="R173" s="74"/>
      <c r="S173" s="752"/>
      <c r="T173" s="95"/>
      <c r="U173" s="752"/>
      <c r="V173" s="752"/>
      <c r="W173" s="752"/>
      <c r="X173" s="752"/>
      <c r="Y173" s="752"/>
      <c r="Z173" s="752"/>
      <c r="AA173" s="752"/>
      <c r="AB173" s="752"/>
      <c r="AC173" s="752"/>
      <c r="AD173" s="752"/>
      <c r="AE173" s="752"/>
      <c r="AF173" s="752"/>
      <c r="AG173" s="752"/>
      <c r="AH173" s="752"/>
      <c r="AI173" s="752"/>
      <c r="AJ173" s="752"/>
      <c r="AK173" s="752"/>
      <c r="AL173" s="752"/>
      <c r="AM173" s="752"/>
      <c r="AN173" s="752"/>
      <c r="AO173" s="752"/>
      <c r="AP173" s="752"/>
    </row>
    <row r="174">
      <c r="A174" s="1818" t="s">
        <v>13500</v>
      </c>
      <c r="B174" s="90" t="s">
        <v>13476</v>
      </c>
      <c r="C174" s="99" t="s">
        <v>8833</v>
      </c>
      <c r="D174" s="98" t="s">
        <v>13501</v>
      </c>
      <c r="E174" s="98" t="s">
        <v>13502</v>
      </c>
      <c r="F174" s="74"/>
      <c r="G174" s="74"/>
      <c r="H174" s="74" t="s">
        <v>48</v>
      </c>
      <c r="I174" s="74"/>
      <c r="J174" s="74"/>
      <c r="K174" s="99" t="s">
        <v>13503</v>
      </c>
      <c r="L174" s="1832">
        <v>43642.0</v>
      </c>
      <c r="M174" s="1806" t="s">
        <v>96</v>
      </c>
      <c r="N174" s="74"/>
      <c r="O174" s="74"/>
      <c r="P174" s="74"/>
      <c r="Q174" s="74"/>
      <c r="R174" s="74"/>
      <c r="S174" s="752"/>
      <c r="T174" s="95"/>
      <c r="U174" s="752"/>
      <c r="V174" s="752"/>
      <c r="W174" s="752"/>
      <c r="X174" s="752"/>
      <c r="Y174" s="752"/>
      <c r="Z174" s="752"/>
      <c r="AA174" s="752"/>
      <c r="AB174" s="752"/>
      <c r="AC174" s="752"/>
      <c r="AD174" s="752"/>
      <c r="AE174" s="752"/>
      <c r="AF174" s="752"/>
      <c r="AG174" s="752"/>
      <c r="AH174" s="752"/>
      <c r="AI174" s="752"/>
      <c r="AJ174" s="752"/>
      <c r="AK174" s="752"/>
      <c r="AL174" s="752"/>
      <c r="AM174" s="752"/>
      <c r="AN174" s="752"/>
      <c r="AO174" s="752"/>
      <c r="AP174" s="752"/>
    </row>
    <row r="175">
      <c r="A175" s="1818" t="s">
        <v>13504</v>
      </c>
      <c r="B175" s="90" t="s">
        <v>13476</v>
      </c>
      <c r="C175" s="99" t="s">
        <v>8838</v>
      </c>
      <c r="D175" s="98" t="s">
        <v>13505</v>
      </c>
      <c r="E175" s="98" t="s">
        <v>13506</v>
      </c>
      <c r="F175" s="74"/>
      <c r="G175" s="74"/>
      <c r="H175" s="74" t="s">
        <v>48</v>
      </c>
      <c r="I175" s="74"/>
      <c r="J175" s="74"/>
      <c r="K175" s="99" t="s">
        <v>13507</v>
      </c>
      <c r="L175" s="1832">
        <v>43642.0</v>
      </c>
      <c r="M175" s="1806" t="s">
        <v>96</v>
      </c>
      <c r="N175" s="74"/>
      <c r="O175" s="74"/>
      <c r="P175" s="74"/>
      <c r="Q175" s="74"/>
      <c r="R175" s="74"/>
      <c r="S175" s="752"/>
      <c r="T175" s="95"/>
      <c r="U175" s="752"/>
      <c r="V175" s="752"/>
      <c r="W175" s="752"/>
      <c r="X175" s="752"/>
      <c r="Y175" s="752"/>
      <c r="Z175" s="752"/>
      <c r="AA175" s="752"/>
      <c r="AB175" s="752"/>
      <c r="AC175" s="752"/>
      <c r="AD175" s="752"/>
      <c r="AE175" s="752"/>
      <c r="AF175" s="752"/>
      <c r="AG175" s="752"/>
      <c r="AH175" s="752"/>
      <c r="AI175" s="752"/>
      <c r="AJ175" s="752"/>
      <c r="AK175" s="752"/>
      <c r="AL175" s="752"/>
      <c r="AM175" s="752"/>
      <c r="AN175" s="752"/>
      <c r="AO175" s="752"/>
      <c r="AP175" s="752"/>
    </row>
    <row r="176">
      <c r="A176" s="1818" t="s">
        <v>13508</v>
      </c>
      <c r="B176" s="90" t="s">
        <v>13476</v>
      </c>
      <c r="C176" s="99" t="s">
        <v>8841</v>
      </c>
      <c r="D176" s="98" t="s">
        <v>13509</v>
      </c>
      <c r="E176" s="98" t="s">
        <v>13510</v>
      </c>
      <c r="F176" s="74"/>
      <c r="G176" s="74"/>
      <c r="H176" s="74" t="s">
        <v>48</v>
      </c>
      <c r="I176" s="74"/>
      <c r="J176" s="74"/>
      <c r="K176" s="99" t="s">
        <v>13511</v>
      </c>
      <c r="L176" s="1832">
        <v>43642.0</v>
      </c>
      <c r="M176" s="1806" t="s">
        <v>96</v>
      </c>
      <c r="N176" s="74"/>
      <c r="O176" s="74"/>
      <c r="P176" s="74"/>
      <c r="Q176" s="74"/>
      <c r="R176" s="74"/>
      <c r="S176" s="752"/>
      <c r="T176" s="95"/>
      <c r="U176" s="752"/>
      <c r="V176" s="752"/>
      <c r="W176" s="752"/>
      <c r="X176" s="752"/>
      <c r="Y176" s="752"/>
      <c r="Z176" s="752"/>
      <c r="AA176" s="752"/>
      <c r="AB176" s="752"/>
      <c r="AC176" s="752"/>
      <c r="AD176" s="752"/>
      <c r="AE176" s="752"/>
      <c r="AF176" s="752"/>
      <c r="AG176" s="752"/>
      <c r="AH176" s="752"/>
      <c r="AI176" s="752"/>
      <c r="AJ176" s="752"/>
      <c r="AK176" s="752"/>
      <c r="AL176" s="752"/>
      <c r="AM176" s="752"/>
      <c r="AN176" s="752"/>
      <c r="AO176" s="752"/>
      <c r="AP176" s="752"/>
    </row>
    <row r="177">
      <c r="A177" s="1818" t="s">
        <v>13512</v>
      </c>
      <c r="B177" s="90" t="s">
        <v>13476</v>
      </c>
      <c r="C177" s="99" t="s">
        <v>8844</v>
      </c>
      <c r="D177" s="98" t="s">
        <v>13513</v>
      </c>
      <c r="E177" s="98" t="s">
        <v>13514</v>
      </c>
      <c r="F177" s="74"/>
      <c r="G177" s="74"/>
      <c r="H177" s="74" t="s">
        <v>48</v>
      </c>
      <c r="I177" s="74"/>
      <c r="J177" s="74"/>
      <c r="K177" s="99" t="s">
        <v>13515</v>
      </c>
      <c r="L177" s="1832">
        <v>43642.0</v>
      </c>
      <c r="M177" s="1806" t="s">
        <v>96</v>
      </c>
      <c r="N177" s="74"/>
      <c r="O177" s="74"/>
      <c r="P177" s="74"/>
      <c r="Q177" s="74"/>
      <c r="R177" s="74"/>
      <c r="S177" s="752"/>
      <c r="T177" s="95"/>
      <c r="U177" s="752"/>
      <c r="V177" s="752"/>
      <c r="W177" s="752"/>
      <c r="X177" s="752"/>
      <c r="Y177" s="752"/>
      <c r="Z177" s="752"/>
      <c r="AA177" s="752"/>
      <c r="AB177" s="752"/>
      <c r="AC177" s="752"/>
      <c r="AD177" s="752"/>
      <c r="AE177" s="752"/>
      <c r="AF177" s="752"/>
      <c r="AG177" s="752"/>
      <c r="AH177" s="752"/>
      <c r="AI177" s="752"/>
      <c r="AJ177" s="752"/>
      <c r="AK177" s="752"/>
      <c r="AL177" s="752"/>
      <c r="AM177" s="752"/>
      <c r="AN177" s="752"/>
      <c r="AO177" s="752"/>
      <c r="AP177" s="752"/>
    </row>
    <row r="178">
      <c r="A178" s="1818" t="s">
        <v>13516</v>
      </c>
      <c r="B178" s="90" t="s">
        <v>13476</v>
      </c>
      <c r="C178" s="99" t="s">
        <v>8847</v>
      </c>
      <c r="D178" s="98" t="s">
        <v>13517</v>
      </c>
      <c r="E178" s="98" t="s">
        <v>13518</v>
      </c>
      <c r="F178" s="74"/>
      <c r="G178" s="74"/>
      <c r="H178" s="74" t="s">
        <v>48</v>
      </c>
      <c r="I178" s="74"/>
      <c r="J178" s="74"/>
      <c r="K178" s="99" t="s">
        <v>13519</v>
      </c>
      <c r="L178" s="1832">
        <v>43642.0</v>
      </c>
      <c r="M178" s="1806" t="s">
        <v>96</v>
      </c>
      <c r="N178" s="74"/>
      <c r="O178" s="74"/>
      <c r="P178" s="74"/>
      <c r="Q178" s="74"/>
      <c r="R178" s="74"/>
      <c r="S178" s="752"/>
      <c r="T178" s="95"/>
      <c r="U178" s="752"/>
      <c r="V178" s="752"/>
      <c r="W178" s="752"/>
      <c r="X178" s="752"/>
      <c r="Y178" s="752"/>
      <c r="Z178" s="752"/>
      <c r="AA178" s="752"/>
      <c r="AB178" s="752"/>
      <c r="AC178" s="752"/>
      <c r="AD178" s="752"/>
      <c r="AE178" s="752"/>
      <c r="AF178" s="752"/>
      <c r="AG178" s="752"/>
      <c r="AH178" s="752"/>
      <c r="AI178" s="752"/>
      <c r="AJ178" s="752"/>
      <c r="AK178" s="752"/>
      <c r="AL178" s="752"/>
      <c r="AM178" s="752"/>
      <c r="AN178" s="752"/>
      <c r="AO178" s="752"/>
      <c r="AP178" s="752"/>
    </row>
    <row r="179">
      <c r="A179" s="1818" t="s">
        <v>13520</v>
      </c>
      <c r="B179" s="90" t="s">
        <v>13476</v>
      </c>
      <c r="C179" s="99" t="s">
        <v>8850</v>
      </c>
      <c r="D179" s="98" t="s">
        <v>13521</v>
      </c>
      <c r="E179" s="98" t="s">
        <v>13522</v>
      </c>
      <c r="F179" s="74"/>
      <c r="G179" s="74"/>
      <c r="H179" s="74" t="s">
        <v>48</v>
      </c>
      <c r="I179" s="74"/>
      <c r="J179" s="74"/>
      <c r="K179" s="99" t="s">
        <v>13523</v>
      </c>
      <c r="L179" s="1832">
        <v>43642.0</v>
      </c>
      <c r="M179" s="1806" t="s">
        <v>96</v>
      </c>
      <c r="N179" s="74"/>
      <c r="O179" s="74"/>
      <c r="P179" s="74"/>
      <c r="Q179" s="74"/>
      <c r="R179" s="74"/>
      <c r="S179" s="752"/>
      <c r="T179" s="95"/>
      <c r="U179" s="752"/>
      <c r="V179" s="752"/>
      <c r="W179" s="752"/>
      <c r="X179" s="752"/>
      <c r="Y179" s="752"/>
      <c r="Z179" s="752"/>
      <c r="AA179" s="752"/>
      <c r="AB179" s="752"/>
      <c r="AC179" s="752"/>
      <c r="AD179" s="752"/>
      <c r="AE179" s="752"/>
      <c r="AF179" s="752"/>
      <c r="AG179" s="752"/>
      <c r="AH179" s="752"/>
      <c r="AI179" s="752"/>
      <c r="AJ179" s="752"/>
      <c r="AK179" s="752"/>
      <c r="AL179" s="752"/>
      <c r="AM179" s="752"/>
      <c r="AN179" s="752"/>
      <c r="AO179" s="752"/>
      <c r="AP179" s="752"/>
    </row>
    <row r="180">
      <c r="A180" s="1818" t="s">
        <v>13524</v>
      </c>
      <c r="B180" s="90" t="s">
        <v>13476</v>
      </c>
      <c r="C180" s="99" t="s">
        <v>8833</v>
      </c>
      <c r="D180" s="98" t="s">
        <v>13525</v>
      </c>
      <c r="E180" s="98" t="s">
        <v>13526</v>
      </c>
      <c r="F180" s="74"/>
      <c r="G180" s="74"/>
      <c r="H180" s="74" t="s">
        <v>48</v>
      </c>
      <c r="I180" s="74"/>
      <c r="J180" s="74"/>
      <c r="K180" s="99" t="s">
        <v>13527</v>
      </c>
      <c r="L180" s="1832">
        <v>43642.0</v>
      </c>
      <c r="M180" s="1806" t="s">
        <v>96</v>
      </c>
      <c r="N180" s="74"/>
      <c r="O180" s="74"/>
      <c r="P180" s="74"/>
      <c r="Q180" s="74"/>
      <c r="R180" s="74"/>
      <c r="S180" s="752"/>
      <c r="T180" s="95"/>
      <c r="U180" s="752"/>
      <c r="V180" s="752"/>
      <c r="W180" s="752"/>
      <c r="X180" s="752"/>
      <c r="Y180" s="752"/>
      <c r="Z180" s="752"/>
      <c r="AA180" s="752"/>
      <c r="AB180" s="752"/>
      <c r="AC180" s="752"/>
      <c r="AD180" s="752"/>
      <c r="AE180" s="752"/>
      <c r="AF180" s="752"/>
      <c r="AG180" s="752"/>
      <c r="AH180" s="752"/>
      <c r="AI180" s="752"/>
      <c r="AJ180" s="752"/>
      <c r="AK180" s="752"/>
      <c r="AL180" s="752"/>
      <c r="AM180" s="752"/>
      <c r="AN180" s="752"/>
      <c r="AO180" s="752"/>
      <c r="AP180" s="752"/>
    </row>
    <row r="181">
      <c r="A181" s="1818" t="s">
        <v>13528</v>
      </c>
      <c r="B181" s="90" t="s">
        <v>13476</v>
      </c>
      <c r="C181" s="99" t="s">
        <v>8838</v>
      </c>
      <c r="D181" s="98" t="s">
        <v>13529</v>
      </c>
      <c r="E181" s="98" t="s">
        <v>13530</v>
      </c>
      <c r="F181" s="74"/>
      <c r="G181" s="74"/>
      <c r="H181" s="74" t="s">
        <v>48</v>
      </c>
      <c r="I181" s="74"/>
      <c r="J181" s="74"/>
      <c r="K181" s="99" t="s">
        <v>13531</v>
      </c>
      <c r="L181" s="1832">
        <v>43642.0</v>
      </c>
      <c r="M181" s="1806" t="s">
        <v>96</v>
      </c>
      <c r="N181" s="74"/>
      <c r="O181" s="74"/>
      <c r="P181" s="74"/>
      <c r="Q181" s="74"/>
      <c r="R181" s="74"/>
      <c r="S181" s="752"/>
      <c r="T181" s="95"/>
      <c r="U181" s="752"/>
      <c r="V181" s="752"/>
      <c r="W181" s="752"/>
      <c r="X181" s="752"/>
      <c r="Y181" s="752"/>
      <c r="Z181" s="752"/>
      <c r="AA181" s="752"/>
      <c r="AB181" s="752"/>
      <c r="AC181" s="752"/>
      <c r="AD181" s="752"/>
      <c r="AE181" s="752"/>
      <c r="AF181" s="752"/>
      <c r="AG181" s="752"/>
      <c r="AH181" s="752"/>
      <c r="AI181" s="752"/>
      <c r="AJ181" s="752"/>
      <c r="AK181" s="752"/>
      <c r="AL181" s="752"/>
      <c r="AM181" s="752"/>
      <c r="AN181" s="752"/>
      <c r="AO181" s="752"/>
      <c r="AP181" s="752"/>
    </row>
    <row r="182">
      <c r="A182" s="1818" t="s">
        <v>13532</v>
      </c>
      <c r="B182" s="90" t="s">
        <v>13476</v>
      </c>
      <c r="C182" s="99" t="s">
        <v>8841</v>
      </c>
      <c r="D182" s="98" t="s">
        <v>13533</v>
      </c>
      <c r="E182" s="98" t="s">
        <v>13534</v>
      </c>
      <c r="F182" s="74"/>
      <c r="G182" s="74"/>
      <c r="H182" s="74" t="s">
        <v>48</v>
      </c>
      <c r="I182" s="74"/>
      <c r="J182" s="74"/>
      <c r="K182" s="99" t="s">
        <v>13535</v>
      </c>
      <c r="L182" s="1832">
        <v>43642.0</v>
      </c>
      <c r="M182" s="1806" t="s">
        <v>96</v>
      </c>
      <c r="N182" s="74"/>
      <c r="O182" s="74"/>
      <c r="P182" s="74"/>
      <c r="Q182" s="74"/>
      <c r="R182" s="74"/>
      <c r="S182" s="752"/>
      <c r="T182" s="95"/>
      <c r="U182" s="752"/>
      <c r="V182" s="752"/>
      <c r="W182" s="752"/>
      <c r="X182" s="752"/>
      <c r="Y182" s="752"/>
      <c r="Z182" s="752"/>
      <c r="AA182" s="752"/>
      <c r="AB182" s="752"/>
      <c r="AC182" s="752"/>
      <c r="AD182" s="752"/>
      <c r="AE182" s="752"/>
      <c r="AF182" s="752"/>
      <c r="AG182" s="752"/>
      <c r="AH182" s="752"/>
      <c r="AI182" s="752"/>
      <c r="AJ182" s="752"/>
      <c r="AK182" s="752"/>
      <c r="AL182" s="752"/>
      <c r="AM182" s="752"/>
      <c r="AN182" s="752"/>
      <c r="AO182" s="752"/>
      <c r="AP182" s="752"/>
    </row>
    <row r="183">
      <c r="A183" s="1818" t="s">
        <v>13536</v>
      </c>
      <c r="B183" s="90" t="s">
        <v>13476</v>
      </c>
      <c r="C183" s="99" t="s">
        <v>8844</v>
      </c>
      <c r="D183" s="98" t="s">
        <v>13537</v>
      </c>
      <c r="E183" s="98" t="s">
        <v>13538</v>
      </c>
      <c r="F183" s="74"/>
      <c r="G183" s="74"/>
      <c r="H183" s="74" t="s">
        <v>48</v>
      </c>
      <c r="I183" s="74"/>
      <c r="J183" s="74"/>
      <c r="K183" s="99" t="s">
        <v>13539</v>
      </c>
      <c r="L183" s="1832">
        <v>43642.0</v>
      </c>
      <c r="M183" s="1806" t="s">
        <v>96</v>
      </c>
      <c r="N183" s="74"/>
      <c r="O183" s="74"/>
      <c r="P183" s="74"/>
      <c r="Q183" s="74"/>
      <c r="R183" s="74"/>
      <c r="S183" s="752"/>
      <c r="T183" s="95"/>
      <c r="U183" s="752"/>
      <c r="V183" s="752"/>
      <c r="W183" s="752"/>
      <c r="X183" s="752"/>
      <c r="Y183" s="752"/>
      <c r="Z183" s="752"/>
      <c r="AA183" s="752"/>
      <c r="AB183" s="752"/>
      <c r="AC183" s="752"/>
      <c r="AD183" s="752"/>
      <c r="AE183" s="752"/>
      <c r="AF183" s="752"/>
      <c r="AG183" s="752"/>
      <c r="AH183" s="752"/>
      <c r="AI183" s="752"/>
      <c r="AJ183" s="752"/>
      <c r="AK183" s="752"/>
      <c r="AL183" s="752"/>
      <c r="AM183" s="752"/>
      <c r="AN183" s="752"/>
      <c r="AO183" s="752"/>
      <c r="AP183" s="752"/>
    </row>
    <row r="184">
      <c r="A184" s="1818" t="s">
        <v>13540</v>
      </c>
      <c r="B184" s="90" t="s">
        <v>13476</v>
      </c>
      <c r="C184" s="99" t="s">
        <v>8847</v>
      </c>
      <c r="D184" s="98" t="s">
        <v>13541</v>
      </c>
      <c r="E184" s="98" t="s">
        <v>13542</v>
      </c>
      <c r="F184" s="74"/>
      <c r="G184" s="74"/>
      <c r="H184" s="74" t="s">
        <v>48</v>
      </c>
      <c r="I184" s="74"/>
      <c r="J184" s="74"/>
      <c r="K184" s="99" t="s">
        <v>13543</v>
      </c>
      <c r="L184" s="1832">
        <v>43642.0</v>
      </c>
      <c r="M184" s="1806" t="s">
        <v>96</v>
      </c>
      <c r="N184" s="74"/>
      <c r="O184" s="74"/>
      <c r="P184" s="74"/>
      <c r="Q184" s="74"/>
      <c r="R184" s="74"/>
      <c r="S184" s="752"/>
      <c r="T184" s="95"/>
      <c r="U184" s="752"/>
      <c r="V184" s="752"/>
      <c r="W184" s="752"/>
      <c r="X184" s="752"/>
      <c r="Y184" s="752"/>
      <c r="Z184" s="752"/>
      <c r="AA184" s="752"/>
      <c r="AB184" s="752"/>
      <c r="AC184" s="752"/>
      <c r="AD184" s="752"/>
      <c r="AE184" s="752"/>
      <c r="AF184" s="752"/>
      <c r="AG184" s="752"/>
      <c r="AH184" s="752"/>
      <c r="AI184" s="752"/>
      <c r="AJ184" s="752"/>
      <c r="AK184" s="752"/>
      <c r="AL184" s="752"/>
      <c r="AM184" s="752"/>
      <c r="AN184" s="752"/>
      <c r="AO184" s="752"/>
      <c r="AP184" s="752"/>
    </row>
    <row r="185">
      <c r="A185" s="1818" t="s">
        <v>13544</v>
      </c>
      <c r="B185" s="90" t="s">
        <v>13476</v>
      </c>
      <c r="C185" s="99" t="s">
        <v>8850</v>
      </c>
      <c r="D185" s="98" t="s">
        <v>13545</v>
      </c>
      <c r="E185" s="98" t="s">
        <v>13546</v>
      </c>
      <c r="F185" s="74"/>
      <c r="G185" s="74"/>
      <c r="H185" s="74" t="s">
        <v>48</v>
      </c>
      <c r="I185" s="74"/>
      <c r="J185" s="74"/>
      <c r="K185" s="99" t="s">
        <v>13547</v>
      </c>
      <c r="L185" s="1832">
        <v>43642.0</v>
      </c>
      <c r="M185" s="1806" t="s">
        <v>96</v>
      </c>
      <c r="N185" s="74"/>
      <c r="O185" s="74"/>
      <c r="P185" s="74"/>
      <c r="Q185" s="74"/>
      <c r="R185" s="74"/>
      <c r="S185" s="752"/>
      <c r="T185" s="95"/>
      <c r="U185" s="752"/>
      <c r="V185" s="752"/>
      <c r="W185" s="752"/>
      <c r="X185" s="752"/>
      <c r="Y185" s="752"/>
      <c r="Z185" s="752"/>
      <c r="AA185" s="752"/>
      <c r="AB185" s="752"/>
      <c r="AC185" s="752"/>
      <c r="AD185" s="752"/>
      <c r="AE185" s="752"/>
      <c r="AF185" s="752"/>
      <c r="AG185" s="752"/>
      <c r="AH185" s="752"/>
      <c r="AI185" s="752"/>
      <c r="AJ185" s="752"/>
      <c r="AK185" s="752"/>
      <c r="AL185" s="752"/>
      <c r="AM185" s="752"/>
      <c r="AN185" s="752"/>
      <c r="AO185" s="752"/>
      <c r="AP185" s="752"/>
    </row>
    <row r="186">
      <c r="A186" s="1843" t="s">
        <v>13548</v>
      </c>
      <c r="B186" s="111" t="s">
        <v>13549</v>
      </c>
      <c r="C186" s="621" t="s">
        <v>8833</v>
      </c>
      <c r="D186" s="111" t="s">
        <v>13550</v>
      </c>
      <c r="E186" s="621" t="s">
        <v>13551</v>
      </c>
      <c r="F186" s="95"/>
      <c r="G186" s="95"/>
      <c r="H186" s="95"/>
      <c r="I186" s="95"/>
      <c r="J186" s="95"/>
      <c r="L186" s="1844">
        <v>43644.0</v>
      </c>
      <c r="M186" s="1845" t="s">
        <v>96</v>
      </c>
      <c r="N186" s="74"/>
      <c r="O186" s="74"/>
      <c r="P186" s="74"/>
      <c r="Q186" s="74"/>
      <c r="R186" s="74"/>
      <c r="S186" s="752"/>
      <c r="T186" s="95"/>
      <c r="U186" s="752"/>
      <c r="V186" s="752"/>
      <c r="W186" s="752"/>
      <c r="X186" s="752"/>
      <c r="Y186" s="752"/>
      <c r="Z186" s="752"/>
      <c r="AA186" s="752"/>
      <c r="AB186" s="752"/>
      <c r="AC186" s="752"/>
      <c r="AD186" s="752"/>
      <c r="AE186" s="752"/>
      <c r="AF186" s="752"/>
      <c r="AG186" s="752"/>
      <c r="AH186" s="752"/>
      <c r="AI186" s="752"/>
      <c r="AJ186" s="752"/>
      <c r="AK186" s="752"/>
      <c r="AL186" s="752"/>
      <c r="AM186" s="752"/>
      <c r="AN186" s="752"/>
      <c r="AO186" s="752"/>
      <c r="AP186" s="752"/>
    </row>
    <row r="187">
      <c r="A187" s="1843" t="s">
        <v>13552</v>
      </c>
      <c r="B187" s="111" t="s">
        <v>13549</v>
      </c>
      <c r="C187" s="621" t="s">
        <v>8838</v>
      </c>
      <c r="D187" s="111" t="s">
        <v>13553</v>
      </c>
      <c r="E187" s="621" t="s">
        <v>13554</v>
      </c>
      <c r="F187" s="95"/>
      <c r="G187" s="95"/>
      <c r="H187" s="95"/>
      <c r="I187" s="95"/>
      <c r="J187" s="95"/>
      <c r="L187" s="1844">
        <v>43644.0</v>
      </c>
      <c r="M187" s="1845" t="s">
        <v>96</v>
      </c>
      <c r="N187" s="74"/>
      <c r="O187" s="74"/>
      <c r="P187" s="74"/>
      <c r="Q187" s="74"/>
      <c r="R187" s="74"/>
      <c r="S187" s="752"/>
      <c r="T187" s="95"/>
      <c r="U187" s="752"/>
      <c r="V187" s="752"/>
      <c r="W187" s="752"/>
      <c r="X187" s="752"/>
      <c r="Y187" s="752"/>
      <c r="Z187" s="752"/>
      <c r="AA187" s="752"/>
      <c r="AB187" s="752"/>
      <c r="AC187" s="752"/>
      <c r="AD187" s="752"/>
      <c r="AE187" s="752"/>
      <c r="AF187" s="752"/>
      <c r="AG187" s="752"/>
      <c r="AH187" s="752"/>
      <c r="AI187" s="752"/>
      <c r="AJ187" s="752"/>
      <c r="AK187" s="752"/>
      <c r="AL187" s="752"/>
      <c r="AM187" s="752"/>
      <c r="AN187" s="752"/>
      <c r="AO187" s="752"/>
      <c r="AP187" s="752"/>
    </row>
    <row r="188">
      <c r="A188" s="1843" t="s">
        <v>13555</v>
      </c>
      <c r="B188" s="111" t="s">
        <v>13549</v>
      </c>
      <c r="C188" s="621" t="s">
        <v>8841</v>
      </c>
      <c r="D188" s="111" t="s">
        <v>13556</v>
      </c>
      <c r="E188" s="621" t="s">
        <v>13557</v>
      </c>
      <c r="F188" s="95"/>
      <c r="G188" s="95"/>
      <c r="H188" s="95"/>
      <c r="I188" s="95"/>
      <c r="J188" s="95"/>
      <c r="L188" s="1844">
        <v>43644.0</v>
      </c>
      <c r="M188" s="1845" t="s">
        <v>96</v>
      </c>
      <c r="N188" s="74"/>
      <c r="O188" s="74"/>
      <c r="P188" s="74"/>
      <c r="Q188" s="74"/>
      <c r="R188" s="74"/>
      <c r="S188" s="752"/>
      <c r="T188" s="95"/>
      <c r="U188" s="752"/>
      <c r="V188" s="752"/>
      <c r="W188" s="752"/>
      <c r="X188" s="752"/>
      <c r="Y188" s="752"/>
      <c r="Z188" s="752"/>
      <c r="AA188" s="752"/>
      <c r="AB188" s="752"/>
      <c r="AC188" s="752"/>
      <c r="AD188" s="752"/>
      <c r="AE188" s="752"/>
      <c r="AF188" s="752"/>
      <c r="AG188" s="752"/>
      <c r="AH188" s="752"/>
      <c r="AI188" s="752"/>
      <c r="AJ188" s="752"/>
      <c r="AK188" s="752"/>
      <c r="AL188" s="752"/>
      <c r="AM188" s="752"/>
      <c r="AN188" s="752"/>
      <c r="AO188" s="752"/>
      <c r="AP188" s="752"/>
    </row>
    <row r="189">
      <c r="A189" s="1843" t="s">
        <v>13558</v>
      </c>
      <c r="B189" s="111" t="s">
        <v>13549</v>
      </c>
      <c r="C189" s="621" t="s">
        <v>8844</v>
      </c>
      <c r="D189" s="111" t="s">
        <v>13559</v>
      </c>
      <c r="E189" s="621" t="s">
        <v>13560</v>
      </c>
      <c r="F189" s="95"/>
      <c r="G189" s="95"/>
      <c r="H189" s="95"/>
      <c r="I189" s="95"/>
      <c r="J189" s="95"/>
      <c r="L189" s="1844">
        <v>43644.0</v>
      </c>
      <c r="M189" s="1845" t="s">
        <v>96</v>
      </c>
      <c r="N189" s="74"/>
      <c r="O189" s="74"/>
      <c r="P189" s="74"/>
      <c r="Q189" s="74"/>
      <c r="R189" s="74"/>
      <c r="S189" s="752"/>
      <c r="T189" s="95"/>
      <c r="U189" s="752"/>
      <c r="V189" s="752"/>
      <c r="W189" s="752"/>
      <c r="X189" s="752"/>
      <c r="Y189" s="752"/>
      <c r="Z189" s="752"/>
      <c r="AA189" s="752"/>
      <c r="AB189" s="752"/>
      <c r="AC189" s="752"/>
      <c r="AD189" s="752"/>
      <c r="AE189" s="752"/>
      <c r="AF189" s="752"/>
      <c r="AG189" s="752"/>
      <c r="AH189" s="752"/>
      <c r="AI189" s="752"/>
      <c r="AJ189" s="752"/>
      <c r="AK189" s="752"/>
      <c r="AL189" s="752"/>
      <c r="AM189" s="752"/>
      <c r="AN189" s="752"/>
      <c r="AO189" s="752"/>
      <c r="AP189" s="752"/>
    </row>
    <row r="190">
      <c r="A190" s="1843" t="s">
        <v>13561</v>
      </c>
      <c r="B190" s="111" t="s">
        <v>13549</v>
      </c>
      <c r="C190" s="621" t="s">
        <v>8847</v>
      </c>
      <c r="D190" s="111" t="s">
        <v>13562</v>
      </c>
      <c r="E190" s="621" t="s">
        <v>13563</v>
      </c>
      <c r="F190" s="95"/>
      <c r="G190" s="95"/>
      <c r="H190" s="95"/>
      <c r="I190" s="95"/>
      <c r="J190" s="95"/>
      <c r="L190" s="1844">
        <v>43644.0</v>
      </c>
      <c r="M190" s="1845" t="s">
        <v>96</v>
      </c>
      <c r="N190" s="74"/>
      <c r="O190" s="74"/>
      <c r="P190" s="74"/>
      <c r="Q190" s="74"/>
      <c r="R190" s="74"/>
      <c r="S190" s="752"/>
      <c r="T190" s="95"/>
      <c r="U190" s="752"/>
      <c r="V190" s="752"/>
      <c r="W190" s="752"/>
      <c r="X190" s="752"/>
      <c r="Y190" s="752"/>
      <c r="Z190" s="752"/>
      <c r="AA190" s="752"/>
      <c r="AB190" s="752"/>
      <c r="AC190" s="752"/>
      <c r="AD190" s="752"/>
      <c r="AE190" s="752"/>
      <c r="AF190" s="752"/>
      <c r="AG190" s="752"/>
      <c r="AH190" s="752"/>
      <c r="AI190" s="752"/>
      <c r="AJ190" s="752"/>
      <c r="AK190" s="752"/>
      <c r="AL190" s="752"/>
      <c r="AM190" s="752"/>
      <c r="AN190" s="752"/>
      <c r="AO190" s="752"/>
      <c r="AP190" s="752"/>
    </row>
    <row r="191">
      <c r="A191" s="1843" t="s">
        <v>13564</v>
      </c>
      <c r="B191" s="111" t="s">
        <v>13549</v>
      </c>
      <c r="C191" s="621" t="s">
        <v>8850</v>
      </c>
      <c r="D191" s="111" t="s">
        <v>13565</v>
      </c>
      <c r="E191" s="621" t="s">
        <v>13566</v>
      </c>
      <c r="F191" s="95"/>
      <c r="G191" s="95"/>
      <c r="H191" s="95"/>
      <c r="I191" s="95"/>
      <c r="J191" s="95"/>
      <c r="L191" s="1844">
        <v>43644.0</v>
      </c>
      <c r="M191" s="1845" t="s">
        <v>96</v>
      </c>
      <c r="N191" s="74"/>
      <c r="O191" s="74"/>
      <c r="P191" s="74"/>
      <c r="Q191" s="74"/>
      <c r="R191" s="74"/>
      <c r="S191" s="752"/>
      <c r="T191" s="95"/>
      <c r="U191" s="752"/>
      <c r="V191" s="752"/>
      <c r="W191" s="752"/>
      <c r="X191" s="752"/>
      <c r="Y191" s="752"/>
      <c r="Z191" s="752"/>
      <c r="AA191" s="752"/>
      <c r="AB191" s="752"/>
      <c r="AC191" s="752"/>
      <c r="AD191" s="752"/>
      <c r="AE191" s="752"/>
      <c r="AF191" s="752"/>
      <c r="AG191" s="752"/>
      <c r="AH191" s="752"/>
      <c r="AI191" s="752"/>
      <c r="AJ191" s="752"/>
      <c r="AK191" s="752"/>
      <c r="AL191" s="752"/>
      <c r="AM191" s="752"/>
      <c r="AN191" s="752"/>
      <c r="AO191" s="752"/>
      <c r="AP191" s="752"/>
    </row>
    <row r="192">
      <c r="A192" s="1843" t="s">
        <v>13567</v>
      </c>
      <c r="B192" s="111" t="s">
        <v>13549</v>
      </c>
      <c r="C192" s="621" t="s">
        <v>8833</v>
      </c>
      <c r="D192" s="111" t="s">
        <v>13568</v>
      </c>
      <c r="E192" s="621" t="s">
        <v>13569</v>
      </c>
      <c r="F192" s="95"/>
      <c r="G192" s="95"/>
      <c r="H192" s="95"/>
      <c r="I192" s="95"/>
      <c r="J192" s="95"/>
      <c r="L192" s="1844">
        <v>43644.0</v>
      </c>
      <c r="M192" s="1845" t="s">
        <v>96</v>
      </c>
      <c r="N192" s="74"/>
      <c r="O192" s="74"/>
      <c r="P192" s="74"/>
      <c r="Q192" s="74"/>
      <c r="R192" s="74"/>
      <c r="S192" s="752"/>
      <c r="T192" s="95"/>
      <c r="U192" s="752"/>
      <c r="V192" s="752"/>
      <c r="W192" s="752"/>
      <c r="X192" s="752"/>
      <c r="Y192" s="752"/>
      <c r="Z192" s="752"/>
      <c r="AA192" s="752"/>
      <c r="AB192" s="752"/>
      <c r="AC192" s="752"/>
      <c r="AD192" s="752"/>
      <c r="AE192" s="752"/>
      <c r="AF192" s="752"/>
      <c r="AG192" s="752"/>
      <c r="AH192" s="752"/>
      <c r="AI192" s="752"/>
      <c r="AJ192" s="752"/>
      <c r="AK192" s="752"/>
      <c r="AL192" s="752"/>
      <c r="AM192" s="752"/>
      <c r="AN192" s="752"/>
      <c r="AO192" s="752"/>
      <c r="AP192" s="752"/>
    </row>
    <row r="193">
      <c r="A193" s="1843" t="s">
        <v>13570</v>
      </c>
      <c r="B193" s="111" t="s">
        <v>13549</v>
      </c>
      <c r="C193" s="621" t="s">
        <v>8838</v>
      </c>
      <c r="D193" s="111" t="s">
        <v>13571</v>
      </c>
      <c r="E193" s="621" t="s">
        <v>13572</v>
      </c>
      <c r="F193" s="95"/>
      <c r="G193" s="95"/>
      <c r="H193" s="95"/>
      <c r="I193" s="95"/>
      <c r="J193" s="95"/>
      <c r="L193" s="1844">
        <v>43644.0</v>
      </c>
      <c r="M193" s="1845" t="s">
        <v>96</v>
      </c>
      <c r="N193" s="74"/>
      <c r="O193" s="74"/>
      <c r="P193" s="74"/>
      <c r="Q193" s="74"/>
      <c r="R193" s="74"/>
      <c r="S193" s="752"/>
      <c r="T193" s="95"/>
      <c r="U193" s="752"/>
      <c r="V193" s="752"/>
      <c r="W193" s="752"/>
      <c r="X193" s="752"/>
      <c r="Y193" s="752"/>
      <c r="Z193" s="752"/>
      <c r="AA193" s="752"/>
      <c r="AB193" s="752"/>
      <c r="AC193" s="752"/>
      <c r="AD193" s="752"/>
      <c r="AE193" s="752"/>
      <c r="AF193" s="752"/>
      <c r="AG193" s="752"/>
      <c r="AH193" s="752"/>
      <c r="AI193" s="752"/>
      <c r="AJ193" s="752"/>
      <c r="AK193" s="752"/>
      <c r="AL193" s="752"/>
      <c r="AM193" s="752"/>
      <c r="AN193" s="752"/>
      <c r="AO193" s="752"/>
      <c r="AP193" s="752"/>
    </row>
    <row r="194">
      <c r="A194" s="1843" t="s">
        <v>13573</v>
      </c>
      <c r="B194" s="111" t="s">
        <v>13549</v>
      </c>
      <c r="C194" s="621" t="s">
        <v>8841</v>
      </c>
      <c r="D194" s="111" t="s">
        <v>13574</v>
      </c>
      <c r="E194" s="621" t="s">
        <v>13575</v>
      </c>
      <c r="F194" s="95"/>
      <c r="G194" s="95"/>
      <c r="H194" s="95"/>
      <c r="I194" s="95"/>
      <c r="J194" s="95"/>
      <c r="L194" s="1844">
        <v>43644.0</v>
      </c>
      <c r="M194" s="1845" t="s">
        <v>96</v>
      </c>
      <c r="N194" s="74"/>
      <c r="O194" s="74"/>
      <c r="P194" s="74"/>
      <c r="Q194" s="74"/>
      <c r="R194" s="74"/>
      <c r="S194" s="752"/>
      <c r="T194" s="95"/>
      <c r="U194" s="752"/>
      <c r="V194" s="752"/>
      <c r="W194" s="752"/>
      <c r="X194" s="752"/>
      <c r="Y194" s="752"/>
      <c r="Z194" s="752"/>
      <c r="AA194" s="752"/>
      <c r="AB194" s="752"/>
      <c r="AC194" s="752"/>
      <c r="AD194" s="752"/>
      <c r="AE194" s="752"/>
      <c r="AF194" s="752"/>
      <c r="AG194" s="752"/>
      <c r="AH194" s="752"/>
      <c r="AI194" s="752"/>
      <c r="AJ194" s="752"/>
      <c r="AK194" s="752"/>
      <c r="AL194" s="752"/>
      <c r="AM194" s="752"/>
      <c r="AN194" s="752"/>
      <c r="AO194" s="752"/>
      <c r="AP194" s="752"/>
    </row>
    <row r="195">
      <c r="A195" s="1843" t="s">
        <v>13576</v>
      </c>
      <c r="B195" s="111" t="s">
        <v>13549</v>
      </c>
      <c r="C195" s="621" t="s">
        <v>8844</v>
      </c>
      <c r="D195" s="111" t="s">
        <v>13577</v>
      </c>
      <c r="E195" s="621" t="s">
        <v>13578</v>
      </c>
      <c r="F195" s="95"/>
      <c r="G195" s="95"/>
      <c r="H195" s="95"/>
      <c r="I195" s="95"/>
      <c r="J195" s="95"/>
      <c r="L195" s="1844">
        <v>43644.0</v>
      </c>
      <c r="M195" s="1845" t="s">
        <v>96</v>
      </c>
      <c r="N195" s="74"/>
      <c r="O195" s="74"/>
      <c r="P195" s="74"/>
      <c r="Q195" s="74"/>
      <c r="R195" s="74"/>
      <c r="S195" s="752"/>
      <c r="T195" s="95"/>
      <c r="U195" s="752"/>
      <c r="V195" s="752"/>
      <c r="W195" s="752"/>
      <c r="X195" s="752"/>
      <c r="Y195" s="752"/>
      <c r="Z195" s="752"/>
      <c r="AA195" s="752"/>
      <c r="AB195" s="752"/>
      <c r="AC195" s="752"/>
      <c r="AD195" s="752"/>
      <c r="AE195" s="752"/>
      <c r="AF195" s="752"/>
      <c r="AG195" s="752"/>
      <c r="AH195" s="752"/>
      <c r="AI195" s="752"/>
      <c r="AJ195" s="752"/>
      <c r="AK195" s="752"/>
      <c r="AL195" s="752"/>
      <c r="AM195" s="752"/>
      <c r="AN195" s="752"/>
      <c r="AO195" s="752"/>
      <c r="AP195" s="752"/>
    </row>
    <row r="196">
      <c r="A196" s="1843" t="s">
        <v>13579</v>
      </c>
      <c r="B196" s="111" t="s">
        <v>13549</v>
      </c>
      <c r="C196" s="621" t="s">
        <v>8847</v>
      </c>
      <c r="D196" s="111" t="s">
        <v>13580</v>
      </c>
      <c r="E196" s="621" t="s">
        <v>13581</v>
      </c>
      <c r="F196" s="95"/>
      <c r="G196" s="95"/>
      <c r="H196" s="95"/>
      <c r="I196" s="95"/>
      <c r="J196" s="95"/>
      <c r="L196" s="1844">
        <v>43644.0</v>
      </c>
      <c r="M196" s="1845" t="s">
        <v>96</v>
      </c>
      <c r="N196" s="74"/>
      <c r="O196" s="74"/>
      <c r="P196" s="74"/>
      <c r="Q196" s="74"/>
      <c r="R196" s="74"/>
      <c r="S196" s="752"/>
      <c r="T196" s="95"/>
      <c r="U196" s="752"/>
      <c r="V196" s="752"/>
      <c r="W196" s="752"/>
      <c r="X196" s="752"/>
      <c r="Y196" s="752"/>
      <c r="Z196" s="752"/>
      <c r="AA196" s="752"/>
      <c r="AB196" s="752"/>
      <c r="AC196" s="752"/>
      <c r="AD196" s="752"/>
      <c r="AE196" s="752"/>
      <c r="AF196" s="752"/>
      <c r="AG196" s="752"/>
      <c r="AH196" s="752"/>
      <c r="AI196" s="752"/>
      <c r="AJ196" s="752"/>
      <c r="AK196" s="752"/>
      <c r="AL196" s="752"/>
      <c r="AM196" s="752"/>
      <c r="AN196" s="752"/>
      <c r="AO196" s="752"/>
      <c r="AP196" s="752"/>
    </row>
    <row r="197">
      <c r="A197" s="1843" t="s">
        <v>13582</v>
      </c>
      <c r="B197" s="111" t="s">
        <v>13549</v>
      </c>
      <c r="C197" s="621" t="s">
        <v>8850</v>
      </c>
      <c r="D197" s="111" t="s">
        <v>13583</v>
      </c>
      <c r="E197" s="621" t="s">
        <v>13584</v>
      </c>
      <c r="F197" s="95"/>
      <c r="G197" s="95"/>
      <c r="H197" s="95"/>
      <c r="I197" s="95"/>
      <c r="J197" s="95"/>
      <c r="L197" s="1844">
        <v>43644.0</v>
      </c>
      <c r="M197" s="1845" t="s">
        <v>96</v>
      </c>
      <c r="N197" s="74"/>
      <c r="O197" s="74"/>
      <c r="P197" s="74"/>
      <c r="Q197" s="74"/>
      <c r="R197" s="74"/>
      <c r="S197" s="752"/>
      <c r="T197" s="95"/>
      <c r="U197" s="752"/>
      <c r="V197" s="752"/>
      <c r="W197" s="752"/>
      <c r="X197" s="752"/>
      <c r="Y197" s="752"/>
      <c r="Z197" s="752"/>
      <c r="AA197" s="752"/>
      <c r="AB197" s="752"/>
      <c r="AC197" s="752"/>
      <c r="AD197" s="752"/>
      <c r="AE197" s="752"/>
      <c r="AF197" s="752"/>
      <c r="AG197" s="752"/>
      <c r="AH197" s="752"/>
      <c r="AI197" s="752"/>
      <c r="AJ197" s="752"/>
      <c r="AK197" s="752"/>
      <c r="AL197" s="752"/>
      <c r="AM197" s="752"/>
      <c r="AN197" s="752"/>
      <c r="AO197" s="752"/>
      <c r="AP197" s="752"/>
    </row>
    <row r="198">
      <c r="A198" s="1843" t="s">
        <v>13585</v>
      </c>
      <c r="B198" s="111" t="s">
        <v>13549</v>
      </c>
      <c r="C198" s="621" t="s">
        <v>8833</v>
      </c>
      <c r="D198" s="111" t="s">
        <v>13586</v>
      </c>
      <c r="E198" s="621" t="s">
        <v>13587</v>
      </c>
      <c r="F198" s="95"/>
      <c r="G198" s="95"/>
      <c r="H198" s="95"/>
      <c r="I198" s="95"/>
      <c r="J198" s="95"/>
      <c r="L198" s="1844">
        <v>43644.0</v>
      </c>
      <c r="M198" s="1845" t="s">
        <v>96</v>
      </c>
      <c r="N198" s="74"/>
      <c r="O198" s="74"/>
      <c r="P198" s="74"/>
      <c r="Q198" s="74"/>
      <c r="R198" s="74"/>
      <c r="S198" s="752"/>
      <c r="T198" s="95"/>
      <c r="U198" s="752"/>
      <c r="V198" s="752"/>
      <c r="W198" s="752"/>
      <c r="X198" s="752"/>
      <c r="Y198" s="752"/>
      <c r="Z198" s="752"/>
      <c r="AA198" s="752"/>
      <c r="AB198" s="752"/>
      <c r="AC198" s="752"/>
      <c r="AD198" s="752"/>
      <c r="AE198" s="752"/>
      <c r="AF198" s="752"/>
      <c r="AG198" s="752"/>
      <c r="AH198" s="752"/>
      <c r="AI198" s="752"/>
      <c r="AJ198" s="752"/>
      <c r="AK198" s="752"/>
      <c r="AL198" s="752"/>
      <c r="AM198" s="752"/>
      <c r="AN198" s="752"/>
      <c r="AO198" s="752"/>
      <c r="AP198" s="752"/>
    </row>
    <row r="199">
      <c r="A199" s="1843" t="s">
        <v>13588</v>
      </c>
      <c r="B199" s="111" t="s">
        <v>13549</v>
      </c>
      <c r="C199" s="621" t="s">
        <v>8838</v>
      </c>
      <c r="D199" s="111" t="s">
        <v>13589</v>
      </c>
      <c r="E199" s="621" t="s">
        <v>13590</v>
      </c>
      <c r="F199" s="95"/>
      <c r="G199" s="95"/>
      <c r="H199" s="95"/>
      <c r="I199" s="95"/>
      <c r="J199" s="95"/>
      <c r="L199" s="1844">
        <v>43644.0</v>
      </c>
      <c r="M199" s="1845" t="s">
        <v>96</v>
      </c>
      <c r="N199" s="74"/>
      <c r="O199" s="74"/>
      <c r="P199" s="74"/>
      <c r="Q199" s="74"/>
      <c r="R199" s="74"/>
      <c r="S199" s="752"/>
      <c r="T199" s="95"/>
      <c r="U199" s="752"/>
      <c r="V199" s="752"/>
      <c r="W199" s="752"/>
      <c r="X199" s="752"/>
      <c r="Y199" s="752"/>
      <c r="Z199" s="752"/>
      <c r="AA199" s="752"/>
      <c r="AB199" s="752"/>
      <c r="AC199" s="752"/>
      <c r="AD199" s="752"/>
      <c r="AE199" s="752"/>
      <c r="AF199" s="752"/>
      <c r="AG199" s="752"/>
      <c r="AH199" s="752"/>
      <c r="AI199" s="752"/>
      <c r="AJ199" s="752"/>
      <c r="AK199" s="752"/>
      <c r="AL199" s="752"/>
      <c r="AM199" s="752"/>
      <c r="AN199" s="752"/>
      <c r="AO199" s="752"/>
      <c r="AP199" s="752"/>
    </row>
    <row r="200">
      <c r="A200" s="1843" t="s">
        <v>13591</v>
      </c>
      <c r="B200" s="111" t="s">
        <v>13549</v>
      </c>
      <c r="C200" s="621" t="s">
        <v>8841</v>
      </c>
      <c r="D200" s="111" t="s">
        <v>13592</v>
      </c>
      <c r="E200" s="621" t="s">
        <v>13593</v>
      </c>
      <c r="F200" s="95"/>
      <c r="G200" s="95"/>
      <c r="H200" s="95"/>
      <c r="I200" s="95"/>
      <c r="J200" s="95"/>
      <c r="L200" s="1844">
        <v>43644.0</v>
      </c>
      <c r="M200" s="1845" t="s">
        <v>96</v>
      </c>
      <c r="N200" s="74"/>
      <c r="O200" s="74"/>
      <c r="P200" s="74"/>
      <c r="Q200" s="74"/>
      <c r="R200" s="74"/>
      <c r="S200" s="752"/>
      <c r="T200" s="95"/>
      <c r="U200" s="752"/>
      <c r="V200" s="752"/>
      <c r="W200" s="752"/>
      <c r="X200" s="752"/>
      <c r="Y200" s="752"/>
      <c r="Z200" s="752"/>
      <c r="AA200" s="752"/>
      <c r="AB200" s="752"/>
      <c r="AC200" s="752"/>
      <c r="AD200" s="752"/>
      <c r="AE200" s="752"/>
      <c r="AF200" s="752"/>
      <c r="AG200" s="752"/>
      <c r="AH200" s="752"/>
      <c r="AI200" s="752"/>
      <c r="AJ200" s="752"/>
      <c r="AK200" s="752"/>
      <c r="AL200" s="752"/>
      <c r="AM200" s="752"/>
      <c r="AN200" s="752"/>
      <c r="AO200" s="752"/>
      <c r="AP200" s="752"/>
    </row>
    <row r="201">
      <c r="A201" s="1843" t="s">
        <v>13594</v>
      </c>
      <c r="B201" s="111" t="s">
        <v>13549</v>
      </c>
      <c r="C201" s="621" t="s">
        <v>8844</v>
      </c>
      <c r="D201" s="111" t="s">
        <v>13595</v>
      </c>
      <c r="E201" s="621" t="s">
        <v>13596</v>
      </c>
      <c r="F201" s="95"/>
      <c r="G201" s="95"/>
      <c r="H201" s="95"/>
      <c r="I201" s="95"/>
      <c r="J201" s="95"/>
      <c r="L201" s="1844">
        <v>43644.0</v>
      </c>
      <c r="M201" s="1845" t="s">
        <v>96</v>
      </c>
      <c r="N201" s="74"/>
      <c r="O201" s="74"/>
      <c r="P201" s="74"/>
      <c r="Q201" s="74"/>
      <c r="R201" s="74"/>
      <c r="S201" s="752"/>
      <c r="T201" s="95"/>
      <c r="U201" s="752"/>
      <c r="V201" s="752"/>
      <c r="W201" s="752"/>
      <c r="X201" s="752"/>
      <c r="Y201" s="752"/>
      <c r="Z201" s="752"/>
      <c r="AA201" s="752"/>
      <c r="AB201" s="752"/>
      <c r="AC201" s="752"/>
      <c r="AD201" s="752"/>
      <c r="AE201" s="752"/>
      <c r="AF201" s="752"/>
      <c r="AG201" s="752"/>
      <c r="AH201" s="752"/>
      <c r="AI201" s="752"/>
      <c r="AJ201" s="752"/>
      <c r="AK201" s="752"/>
      <c r="AL201" s="752"/>
      <c r="AM201" s="752"/>
      <c r="AN201" s="752"/>
      <c r="AO201" s="752"/>
      <c r="AP201" s="752"/>
    </row>
    <row r="202">
      <c r="A202" s="1843" t="s">
        <v>13597</v>
      </c>
      <c r="B202" s="111" t="s">
        <v>13549</v>
      </c>
      <c r="C202" s="621" t="s">
        <v>8847</v>
      </c>
      <c r="D202" s="111" t="s">
        <v>13598</v>
      </c>
      <c r="E202" s="621" t="s">
        <v>13599</v>
      </c>
      <c r="F202" s="95"/>
      <c r="G202" s="95"/>
      <c r="H202" s="95"/>
      <c r="I202" s="95"/>
      <c r="J202" s="95"/>
      <c r="L202" s="1844">
        <v>43644.0</v>
      </c>
      <c r="M202" s="1845" t="s">
        <v>96</v>
      </c>
      <c r="N202" s="74"/>
      <c r="O202" s="74"/>
      <c r="P202" s="74"/>
      <c r="Q202" s="74"/>
      <c r="R202" s="74"/>
      <c r="S202" s="752"/>
      <c r="T202" s="95"/>
      <c r="U202" s="752"/>
      <c r="V202" s="752"/>
      <c r="W202" s="752"/>
      <c r="X202" s="752"/>
      <c r="Y202" s="752"/>
      <c r="Z202" s="752"/>
      <c r="AA202" s="752"/>
      <c r="AB202" s="752"/>
      <c r="AC202" s="752"/>
      <c r="AD202" s="752"/>
      <c r="AE202" s="752"/>
      <c r="AF202" s="752"/>
      <c r="AG202" s="752"/>
      <c r="AH202" s="752"/>
      <c r="AI202" s="752"/>
      <c r="AJ202" s="752"/>
      <c r="AK202" s="752"/>
      <c r="AL202" s="752"/>
      <c r="AM202" s="752"/>
      <c r="AN202" s="752"/>
      <c r="AO202" s="752"/>
      <c r="AP202" s="752"/>
    </row>
    <row r="203">
      <c r="A203" s="1843" t="s">
        <v>13600</v>
      </c>
      <c r="B203" s="111" t="s">
        <v>13549</v>
      </c>
      <c r="C203" s="621" t="s">
        <v>8850</v>
      </c>
      <c r="D203" s="111" t="s">
        <v>13601</v>
      </c>
      <c r="E203" s="621" t="s">
        <v>13602</v>
      </c>
      <c r="F203" s="95"/>
      <c r="G203" s="95"/>
      <c r="H203" s="95"/>
      <c r="I203" s="95"/>
      <c r="J203" s="95"/>
      <c r="L203" s="1844">
        <v>43644.0</v>
      </c>
      <c r="M203" s="1845" t="s">
        <v>96</v>
      </c>
      <c r="N203" s="74"/>
      <c r="O203" s="74"/>
      <c r="P203" s="74"/>
      <c r="Q203" s="74"/>
      <c r="R203" s="74"/>
      <c r="S203" s="752"/>
      <c r="T203" s="95"/>
      <c r="U203" s="752"/>
      <c r="V203" s="752"/>
      <c r="W203" s="752"/>
      <c r="X203" s="752"/>
      <c r="Y203" s="752"/>
      <c r="Z203" s="752"/>
      <c r="AA203" s="752"/>
      <c r="AB203" s="752"/>
      <c r="AC203" s="752"/>
      <c r="AD203" s="752"/>
      <c r="AE203" s="752"/>
      <c r="AF203" s="752"/>
      <c r="AG203" s="752"/>
      <c r="AH203" s="752"/>
      <c r="AI203" s="752"/>
      <c r="AJ203" s="752"/>
      <c r="AK203" s="752"/>
      <c r="AL203" s="752"/>
      <c r="AM203" s="752"/>
      <c r="AN203" s="752"/>
      <c r="AO203" s="752"/>
      <c r="AP203" s="752"/>
    </row>
    <row r="204" hidden="1">
      <c r="A204" s="1600" t="s">
        <v>13603</v>
      </c>
      <c r="B204" s="1790"/>
      <c r="C204" s="1791"/>
      <c r="D204" s="1791"/>
      <c r="E204" s="1791"/>
      <c r="F204" s="1793"/>
      <c r="G204" s="1793"/>
      <c r="H204" s="1793"/>
      <c r="I204" s="1793"/>
      <c r="J204" s="1793"/>
      <c r="K204" s="1791"/>
      <c r="L204" s="1846"/>
      <c r="M204" s="1847"/>
      <c r="N204" s="1831"/>
      <c r="O204" s="1831"/>
      <c r="P204" s="1831"/>
      <c r="Q204" s="1831"/>
      <c r="R204" s="1831"/>
      <c r="S204" s="1803"/>
      <c r="T204" s="95"/>
      <c r="U204" s="1803"/>
      <c r="V204" s="1803"/>
      <c r="W204" s="1803"/>
      <c r="X204" s="1803"/>
      <c r="Y204" s="1803"/>
      <c r="Z204" s="1803"/>
      <c r="AA204" s="1803"/>
      <c r="AB204" s="1803"/>
      <c r="AC204" s="1803"/>
      <c r="AD204" s="1803"/>
      <c r="AE204" s="1803"/>
      <c r="AF204" s="1803"/>
      <c r="AG204" s="1803"/>
      <c r="AH204" s="1803"/>
      <c r="AI204" s="1803"/>
      <c r="AJ204" s="1803"/>
      <c r="AK204" s="1803"/>
      <c r="AL204" s="1803"/>
      <c r="AM204" s="1803"/>
      <c r="AN204" s="1803"/>
      <c r="AO204" s="1803"/>
      <c r="AP204" s="1803"/>
    </row>
    <row r="205">
      <c r="A205" s="99" t="s">
        <v>13604</v>
      </c>
      <c r="B205" s="90" t="s">
        <v>13605</v>
      </c>
      <c r="C205" s="67" t="s">
        <v>8833</v>
      </c>
      <c r="D205" s="98" t="s">
        <v>13606</v>
      </c>
      <c r="E205" s="99" t="s">
        <v>13607</v>
      </c>
      <c r="F205" s="74"/>
      <c r="G205" s="74"/>
      <c r="H205" s="74"/>
      <c r="I205" s="74" t="s">
        <v>13608</v>
      </c>
      <c r="J205" s="74"/>
      <c r="K205" s="98"/>
      <c r="L205" s="1832">
        <v>43643.0</v>
      </c>
      <c r="M205" s="1806" t="s">
        <v>96</v>
      </c>
      <c r="N205" s="74"/>
      <c r="O205" s="74"/>
      <c r="P205" s="74"/>
      <c r="Q205" s="74"/>
      <c r="R205" s="74"/>
      <c r="S205" s="752"/>
      <c r="T205" s="95"/>
      <c r="U205" s="752"/>
      <c r="V205" s="752"/>
      <c r="W205" s="752"/>
      <c r="X205" s="752"/>
      <c r="Y205" s="752"/>
      <c r="Z205" s="752"/>
      <c r="AA205" s="752"/>
      <c r="AB205" s="752"/>
      <c r="AC205" s="752"/>
      <c r="AD205" s="752"/>
      <c r="AE205" s="752"/>
      <c r="AF205" s="752"/>
      <c r="AG205" s="752"/>
      <c r="AH205" s="752"/>
      <c r="AI205" s="752"/>
      <c r="AJ205" s="752"/>
      <c r="AK205" s="752"/>
      <c r="AL205" s="752"/>
      <c r="AM205" s="752"/>
      <c r="AN205" s="752"/>
      <c r="AO205" s="752"/>
      <c r="AP205" s="752"/>
    </row>
    <row r="206">
      <c r="A206" s="99" t="s">
        <v>13609</v>
      </c>
      <c r="B206" s="90" t="s">
        <v>13605</v>
      </c>
      <c r="C206" s="67" t="s">
        <v>8838</v>
      </c>
      <c r="D206" s="98" t="s">
        <v>13610</v>
      </c>
      <c r="E206" s="99" t="s">
        <v>13611</v>
      </c>
      <c r="F206" s="74"/>
      <c r="G206" s="74"/>
      <c r="H206" s="74"/>
      <c r="I206" s="74"/>
      <c r="J206" s="74"/>
      <c r="K206" s="98"/>
      <c r="L206" s="1832">
        <v>43643.0</v>
      </c>
      <c r="M206" s="1806" t="s">
        <v>96</v>
      </c>
      <c r="N206" s="74"/>
      <c r="O206" s="74"/>
      <c r="P206" s="74"/>
      <c r="Q206" s="74"/>
      <c r="R206" s="74"/>
      <c r="S206" s="752"/>
      <c r="T206" s="95"/>
      <c r="U206" s="752"/>
      <c r="V206" s="752"/>
      <c r="W206" s="752"/>
      <c r="X206" s="752"/>
      <c r="Y206" s="752"/>
      <c r="Z206" s="752"/>
      <c r="AA206" s="752"/>
      <c r="AB206" s="752"/>
      <c r="AC206" s="752"/>
      <c r="AD206" s="752"/>
      <c r="AE206" s="752"/>
      <c r="AF206" s="752"/>
      <c r="AG206" s="752"/>
      <c r="AH206" s="752"/>
      <c r="AI206" s="752"/>
      <c r="AJ206" s="752"/>
      <c r="AK206" s="752"/>
      <c r="AL206" s="752"/>
      <c r="AM206" s="752"/>
      <c r="AN206" s="752"/>
      <c r="AO206" s="752"/>
      <c r="AP206" s="752"/>
    </row>
    <row r="207">
      <c r="A207" s="99" t="s">
        <v>13612</v>
      </c>
      <c r="B207" s="90" t="s">
        <v>13605</v>
      </c>
      <c r="C207" s="67" t="s">
        <v>8841</v>
      </c>
      <c r="D207" s="98" t="s">
        <v>13613</v>
      </c>
      <c r="E207" s="99" t="s">
        <v>13614</v>
      </c>
      <c r="F207" s="74"/>
      <c r="G207" s="74"/>
      <c r="H207" s="74"/>
      <c r="I207" s="74"/>
      <c r="J207" s="74"/>
      <c r="K207" s="98"/>
      <c r="L207" s="1832">
        <v>43643.0</v>
      </c>
      <c r="M207" s="1806" t="s">
        <v>96</v>
      </c>
      <c r="N207" s="74"/>
      <c r="O207" s="74"/>
      <c r="P207" s="74"/>
      <c r="Q207" s="74"/>
      <c r="R207" s="74"/>
      <c r="S207" s="752"/>
      <c r="T207" s="95"/>
      <c r="U207" s="752"/>
      <c r="V207" s="752"/>
      <c r="W207" s="752"/>
      <c r="X207" s="752"/>
      <c r="Y207" s="752"/>
      <c r="Z207" s="752"/>
      <c r="AA207" s="752"/>
      <c r="AB207" s="752"/>
      <c r="AC207" s="752"/>
      <c r="AD207" s="752"/>
      <c r="AE207" s="752"/>
      <c r="AF207" s="752"/>
      <c r="AG207" s="752"/>
      <c r="AH207" s="752"/>
      <c r="AI207" s="752"/>
      <c r="AJ207" s="752"/>
      <c r="AK207" s="752"/>
      <c r="AL207" s="752"/>
      <c r="AM207" s="752"/>
      <c r="AN207" s="752"/>
      <c r="AO207" s="752"/>
      <c r="AP207" s="752"/>
    </row>
    <row r="208">
      <c r="A208" s="99" t="s">
        <v>13615</v>
      </c>
      <c r="B208" s="90" t="s">
        <v>13605</v>
      </c>
      <c r="C208" s="67" t="s">
        <v>8844</v>
      </c>
      <c r="D208" s="98" t="s">
        <v>13616</v>
      </c>
      <c r="E208" s="99" t="s">
        <v>13617</v>
      </c>
      <c r="F208" s="74"/>
      <c r="G208" s="74"/>
      <c r="H208" s="74"/>
      <c r="I208" s="74"/>
      <c r="J208" s="74"/>
      <c r="K208" s="98"/>
      <c r="L208" s="1832">
        <v>43643.0</v>
      </c>
      <c r="M208" s="1806" t="s">
        <v>96</v>
      </c>
      <c r="N208" s="74"/>
      <c r="O208" s="74"/>
      <c r="P208" s="74"/>
      <c r="Q208" s="74"/>
      <c r="R208" s="74"/>
      <c r="S208" s="752"/>
      <c r="T208" s="95"/>
      <c r="U208" s="752"/>
      <c r="V208" s="752"/>
      <c r="W208" s="752"/>
      <c r="X208" s="752"/>
      <c r="Y208" s="752"/>
      <c r="Z208" s="752"/>
      <c r="AA208" s="752"/>
      <c r="AB208" s="752"/>
      <c r="AC208" s="752"/>
      <c r="AD208" s="752"/>
      <c r="AE208" s="752"/>
      <c r="AF208" s="752"/>
      <c r="AG208" s="752"/>
      <c r="AH208" s="752"/>
      <c r="AI208" s="752"/>
      <c r="AJ208" s="752"/>
      <c r="AK208" s="752"/>
      <c r="AL208" s="752"/>
      <c r="AM208" s="752"/>
      <c r="AN208" s="752"/>
      <c r="AO208" s="752"/>
      <c r="AP208" s="752"/>
    </row>
    <row r="209">
      <c r="A209" s="99" t="s">
        <v>13618</v>
      </c>
      <c r="B209" s="90" t="s">
        <v>13605</v>
      </c>
      <c r="C209" s="67" t="s">
        <v>8847</v>
      </c>
      <c r="D209" s="98" t="s">
        <v>13619</v>
      </c>
      <c r="E209" s="99" t="s">
        <v>13620</v>
      </c>
      <c r="F209" s="74"/>
      <c r="G209" s="74"/>
      <c r="H209" s="74"/>
      <c r="I209" s="74"/>
      <c r="J209" s="74"/>
      <c r="K209" s="98"/>
      <c r="L209" s="1832">
        <v>43643.0</v>
      </c>
      <c r="M209" s="1806" t="s">
        <v>96</v>
      </c>
      <c r="N209" s="74"/>
      <c r="O209" s="74"/>
      <c r="P209" s="74"/>
      <c r="Q209" s="74"/>
      <c r="R209" s="74"/>
      <c r="S209" s="752"/>
      <c r="T209" s="95"/>
      <c r="U209" s="752"/>
      <c r="V209" s="752"/>
      <c r="W209" s="752"/>
      <c r="X209" s="752"/>
      <c r="Y209" s="752"/>
      <c r="Z209" s="752"/>
      <c r="AA209" s="752"/>
      <c r="AB209" s="752"/>
      <c r="AC209" s="752"/>
      <c r="AD209" s="752"/>
      <c r="AE209" s="752"/>
      <c r="AF209" s="752"/>
      <c r="AG209" s="752"/>
      <c r="AH209" s="752"/>
      <c r="AI209" s="752"/>
      <c r="AJ209" s="752"/>
      <c r="AK209" s="752"/>
      <c r="AL209" s="752"/>
      <c r="AM209" s="752"/>
      <c r="AN209" s="752"/>
      <c r="AO209" s="752"/>
      <c r="AP209" s="752"/>
    </row>
    <row r="210">
      <c r="A210" s="99" t="s">
        <v>13621</v>
      </c>
      <c r="B210" s="90" t="s">
        <v>13605</v>
      </c>
      <c r="C210" s="67" t="s">
        <v>8850</v>
      </c>
      <c r="D210" s="98" t="s">
        <v>13622</v>
      </c>
      <c r="E210" s="99" t="s">
        <v>13623</v>
      </c>
      <c r="F210" s="74"/>
      <c r="G210" s="74"/>
      <c r="H210" s="74"/>
      <c r="I210" s="74"/>
      <c r="J210" s="74"/>
      <c r="K210" s="98"/>
      <c r="L210" s="1832">
        <v>43643.0</v>
      </c>
      <c r="M210" s="1806" t="s">
        <v>96</v>
      </c>
      <c r="N210" s="74"/>
      <c r="O210" s="74"/>
      <c r="P210" s="74"/>
      <c r="Q210" s="74"/>
      <c r="R210" s="74"/>
      <c r="S210" s="752"/>
      <c r="T210" s="95"/>
      <c r="U210" s="752"/>
      <c r="V210" s="752"/>
      <c r="W210" s="752"/>
      <c r="X210" s="752"/>
      <c r="Y210" s="752"/>
      <c r="Z210" s="752"/>
      <c r="AA210" s="752"/>
      <c r="AB210" s="752"/>
      <c r="AC210" s="752"/>
      <c r="AD210" s="752"/>
      <c r="AE210" s="752"/>
      <c r="AF210" s="752"/>
      <c r="AG210" s="752"/>
      <c r="AH210" s="752"/>
      <c r="AI210" s="752"/>
      <c r="AJ210" s="752"/>
      <c r="AK210" s="752"/>
      <c r="AL210" s="752"/>
      <c r="AM210" s="752"/>
      <c r="AN210" s="752"/>
      <c r="AO210" s="752"/>
      <c r="AP210" s="752"/>
    </row>
    <row r="211">
      <c r="A211" s="99" t="s">
        <v>13624</v>
      </c>
      <c r="B211" s="90" t="s">
        <v>13605</v>
      </c>
      <c r="C211" s="67" t="s">
        <v>8833</v>
      </c>
      <c r="D211" s="98" t="s">
        <v>13625</v>
      </c>
      <c r="E211" s="99" t="s">
        <v>13626</v>
      </c>
      <c r="F211" s="74"/>
      <c r="G211" s="74"/>
      <c r="H211" s="74"/>
      <c r="I211" s="74"/>
      <c r="J211" s="74"/>
      <c r="K211" s="98"/>
      <c r="L211" s="1832">
        <v>43643.0</v>
      </c>
      <c r="M211" s="1806" t="s">
        <v>96</v>
      </c>
      <c r="N211" s="74"/>
      <c r="O211" s="74"/>
      <c r="P211" s="74"/>
      <c r="Q211" s="74"/>
      <c r="R211" s="74"/>
      <c r="S211" s="752"/>
      <c r="T211" s="95"/>
      <c r="U211" s="752"/>
      <c r="V211" s="752"/>
      <c r="W211" s="752"/>
      <c r="X211" s="752"/>
      <c r="Y211" s="752"/>
      <c r="Z211" s="752"/>
      <c r="AA211" s="752"/>
      <c r="AB211" s="752"/>
      <c r="AC211" s="752"/>
      <c r="AD211" s="752"/>
      <c r="AE211" s="752"/>
      <c r="AF211" s="752"/>
      <c r="AG211" s="752"/>
      <c r="AH211" s="752"/>
      <c r="AI211" s="752"/>
      <c r="AJ211" s="752"/>
      <c r="AK211" s="752"/>
      <c r="AL211" s="752"/>
      <c r="AM211" s="752"/>
      <c r="AN211" s="752"/>
      <c r="AO211" s="752"/>
      <c r="AP211" s="752"/>
    </row>
    <row r="212">
      <c r="A212" s="99" t="s">
        <v>13627</v>
      </c>
      <c r="B212" s="90" t="s">
        <v>13605</v>
      </c>
      <c r="C212" s="67" t="s">
        <v>8838</v>
      </c>
      <c r="D212" s="98" t="s">
        <v>13628</v>
      </c>
      <c r="E212" s="99" t="s">
        <v>13629</v>
      </c>
      <c r="F212" s="74"/>
      <c r="G212" s="74"/>
      <c r="H212" s="74"/>
      <c r="I212" s="74"/>
      <c r="J212" s="74"/>
      <c r="K212" s="98"/>
      <c r="L212" s="1832">
        <v>43643.0</v>
      </c>
      <c r="M212" s="1806" t="s">
        <v>96</v>
      </c>
      <c r="N212" s="74"/>
      <c r="O212" s="74"/>
      <c r="P212" s="74"/>
      <c r="Q212" s="74"/>
      <c r="R212" s="74"/>
      <c r="S212" s="752"/>
      <c r="T212" s="95"/>
      <c r="U212" s="752"/>
      <c r="V212" s="752"/>
      <c r="W212" s="752"/>
      <c r="X212" s="752"/>
      <c r="Y212" s="752"/>
      <c r="Z212" s="752"/>
      <c r="AA212" s="752"/>
      <c r="AB212" s="752"/>
      <c r="AC212" s="752"/>
      <c r="AD212" s="752"/>
      <c r="AE212" s="752"/>
      <c r="AF212" s="752"/>
      <c r="AG212" s="752"/>
      <c r="AH212" s="752"/>
      <c r="AI212" s="752"/>
      <c r="AJ212" s="752"/>
      <c r="AK212" s="752"/>
      <c r="AL212" s="752"/>
      <c r="AM212" s="752"/>
      <c r="AN212" s="752"/>
      <c r="AO212" s="752"/>
      <c r="AP212" s="752"/>
    </row>
    <row r="213">
      <c r="A213" s="99" t="s">
        <v>13630</v>
      </c>
      <c r="B213" s="90" t="s">
        <v>13605</v>
      </c>
      <c r="C213" s="67" t="s">
        <v>8841</v>
      </c>
      <c r="D213" s="98" t="s">
        <v>13631</v>
      </c>
      <c r="E213" s="99" t="s">
        <v>13632</v>
      </c>
      <c r="F213" s="74"/>
      <c r="G213" s="74"/>
      <c r="H213" s="74"/>
      <c r="I213" s="74"/>
      <c r="J213" s="74"/>
      <c r="K213" s="98"/>
      <c r="L213" s="1832">
        <v>43643.0</v>
      </c>
      <c r="M213" s="1806" t="s">
        <v>96</v>
      </c>
      <c r="N213" s="74"/>
      <c r="O213" s="74"/>
      <c r="P213" s="74"/>
      <c r="Q213" s="74"/>
      <c r="R213" s="74"/>
      <c r="S213" s="752"/>
      <c r="T213" s="95"/>
      <c r="U213" s="752"/>
      <c r="V213" s="752"/>
      <c r="W213" s="752"/>
      <c r="X213" s="752"/>
      <c r="Y213" s="752"/>
      <c r="Z213" s="752"/>
      <c r="AA213" s="752"/>
      <c r="AB213" s="752"/>
      <c r="AC213" s="752"/>
      <c r="AD213" s="752"/>
      <c r="AE213" s="752"/>
      <c r="AF213" s="752"/>
      <c r="AG213" s="752"/>
      <c r="AH213" s="752"/>
      <c r="AI213" s="752"/>
      <c r="AJ213" s="752"/>
      <c r="AK213" s="752"/>
      <c r="AL213" s="752"/>
      <c r="AM213" s="752"/>
      <c r="AN213" s="752"/>
      <c r="AO213" s="752"/>
      <c r="AP213" s="752"/>
    </row>
    <row r="214">
      <c r="A214" s="99" t="s">
        <v>13633</v>
      </c>
      <c r="B214" s="90" t="s">
        <v>13605</v>
      </c>
      <c r="C214" s="67" t="s">
        <v>8844</v>
      </c>
      <c r="D214" s="98" t="s">
        <v>13634</v>
      </c>
      <c r="E214" s="99" t="s">
        <v>13635</v>
      </c>
      <c r="F214" s="74"/>
      <c r="G214" s="74"/>
      <c r="H214" s="74"/>
      <c r="I214" s="74"/>
      <c r="J214" s="74"/>
      <c r="K214" s="98"/>
      <c r="L214" s="1832">
        <v>43643.0</v>
      </c>
      <c r="M214" s="1806" t="s">
        <v>96</v>
      </c>
      <c r="N214" s="74"/>
      <c r="O214" s="74"/>
      <c r="P214" s="74"/>
      <c r="Q214" s="74"/>
      <c r="R214" s="74"/>
      <c r="S214" s="752"/>
      <c r="T214" s="95"/>
      <c r="U214" s="752"/>
      <c r="V214" s="752"/>
      <c r="W214" s="752"/>
      <c r="X214" s="752"/>
      <c r="Y214" s="752"/>
      <c r="Z214" s="752"/>
      <c r="AA214" s="752"/>
      <c r="AB214" s="752"/>
      <c r="AC214" s="752"/>
      <c r="AD214" s="752"/>
      <c r="AE214" s="752"/>
      <c r="AF214" s="752"/>
      <c r="AG214" s="752"/>
      <c r="AH214" s="752"/>
      <c r="AI214" s="752"/>
      <c r="AJ214" s="752"/>
      <c r="AK214" s="752"/>
      <c r="AL214" s="752"/>
      <c r="AM214" s="752"/>
      <c r="AN214" s="752"/>
      <c r="AO214" s="752"/>
      <c r="AP214" s="752"/>
    </row>
    <row r="215">
      <c r="A215" s="99" t="s">
        <v>13636</v>
      </c>
      <c r="B215" s="90" t="s">
        <v>13605</v>
      </c>
      <c r="C215" s="67" t="s">
        <v>8847</v>
      </c>
      <c r="D215" s="98" t="s">
        <v>13637</v>
      </c>
      <c r="E215" s="99" t="s">
        <v>13638</v>
      </c>
      <c r="F215" s="74"/>
      <c r="G215" s="74"/>
      <c r="H215" s="74"/>
      <c r="I215" s="74"/>
      <c r="J215" s="74"/>
      <c r="K215" s="98"/>
      <c r="L215" s="1832">
        <v>43643.0</v>
      </c>
      <c r="M215" s="1806" t="s">
        <v>96</v>
      </c>
      <c r="N215" s="74"/>
      <c r="O215" s="74"/>
      <c r="P215" s="74"/>
      <c r="Q215" s="74"/>
      <c r="R215" s="74"/>
      <c r="S215" s="752"/>
      <c r="T215" s="95"/>
      <c r="U215" s="752"/>
      <c r="V215" s="752"/>
      <c r="W215" s="752"/>
      <c r="X215" s="752"/>
      <c r="Y215" s="752"/>
      <c r="Z215" s="752"/>
      <c r="AA215" s="752"/>
      <c r="AB215" s="752"/>
      <c r="AC215" s="752"/>
      <c r="AD215" s="752"/>
      <c r="AE215" s="752"/>
      <c r="AF215" s="752"/>
      <c r="AG215" s="752"/>
      <c r="AH215" s="752"/>
      <c r="AI215" s="752"/>
      <c r="AJ215" s="752"/>
      <c r="AK215" s="752"/>
      <c r="AL215" s="752"/>
      <c r="AM215" s="752"/>
      <c r="AN215" s="752"/>
      <c r="AO215" s="752"/>
      <c r="AP215" s="752"/>
    </row>
    <row r="216">
      <c r="A216" s="99" t="s">
        <v>13639</v>
      </c>
      <c r="B216" s="90" t="s">
        <v>13605</v>
      </c>
      <c r="C216" s="67" t="s">
        <v>8850</v>
      </c>
      <c r="D216" s="98" t="s">
        <v>13640</v>
      </c>
      <c r="E216" s="99" t="s">
        <v>13641</v>
      </c>
      <c r="F216" s="74"/>
      <c r="G216" s="74"/>
      <c r="H216" s="74"/>
      <c r="I216" s="74"/>
      <c r="J216" s="74"/>
      <c r="K216" s="98"/>
      <c r="L216" s="1832">
        <v>43643.0</v>
      </c>
      <c r="M216" s="1806" t="s">
        <v>96</v>
      </c>
      <c r="N216" s="74"/>
      <c r="O216" s="74"/>
      <c r="P216" s="74"/>
      <c r="Q216" s="74"/>
      <c r="R216" s="74"/>
      <c r="S216" s="752"/>
      <c r="T216" s="95"/>
      <c r="U216" s="752"/>
      <c r="V216" s="752"/>
      <c r="W216" s="752"/>
      <c r="X216" s="752"/>
      <c r="Y216" s="752"/>
      <c r="Z216" s="752"/>
      <c r="AA216" s="752"/>
      <c r="AB216" s="752"/>
      <c r="AC216" s="752"/>
      <c r="AD216" s="752"/>
      <c r="AE216" s="752"/>
      <c r="AF216" s="752"/>
      <c r="AG216" s="752"/>
      <c r="AH216" s="752"/>
      <c r="AI216" s="752"/>
      <c r="AJ216" s="752"/>
      <c r="AK216" s="752"/>
      <c r="AL216" s="752"/>
      <c r="AM216" s="752"/>
      <c r="AN216" s="752"/>
      <c r="AO216" s="752"/>
      <c r="AP216" s="752"/>
    </row>
    <row r="217">
      <c r="A217" s="99" t="s">
        <v>13642</v>
      </c>
      <c r="B217" s="90" t="s">
        <v>13605</v>
      </c>
      <c r="C217" s="67" t="s">
        <v>8833</v>
      </c>
      <c r="D217" s="98" t="s">
        <v>13643</v>
      </c>
      <c r="E217" s="99" t="s">
        <v>13644</v>
      </c>
      <c r="F217" s="74"/>
      <c r="G217" s="74"/>
      <c r="H217" s="74"/>
      <c r="I217" s="74"/>
      <c r="J217" s="74"/>
      <c r="K217" s="98"/>
      <c r="L217" s="1832">
        <v>43643.0</v>
      </c>
      <c r="M217" s="1806" t="s">
        <v>96</v>
      </c>
      <c r="N217" s="74"/>
      <c r="O217" s="74"/>
      <c r="P217" s="74"/>
      <c r="Q217" s="74"/>
      <c r="R217" s="74"/>
      <c r="S217" s="752"/>
      <c r="T217" s="95"/>
      <c r="U217" s="752"/>
      <c r="V217" s="752"/>
      <c r="W217" s="752"/>
      <c r="X217" s="752"/>
      <c r="Y217" s="752"/>
      <c r="Z217" s="752"/>
      <c r="AA217" s="752"/>
      <c r="AB217" s="752"/>
      <c r="AC217" s="752"/>
      <c r="AD217" s="752"/>
      <c r="AE217" s="752"/>
      <c r="AF217" s="752"/>
      <c r="AG217" s="752"/>
      <c r="AH217" s="752"/>
      <c r="AI217" s="752"/>
      <c r="AJ217" s="752"/>
      <c r="AK217" s="752"/>
      <c r="AL217" s="752"/>
      <c r="AM217" s="752"/>
      <c r="AN217" s="752"/>
      <c r="AO217" s="752"/>
      <c r="AP217" s="752"/>
    </row>
    <row r="218">
      <c r="A218" s="99" t="s">
        <v>13645</v>
      </c>
      <c r="B218" s="90" t="s">
        <v>13605</v>
      </c>
      <c r="C218" s="67" t="s">
        <v>8838</v>
      </c>
      <c r="D218" s="98" t="s">
        <v>13646</v>
      </c>
      <c r="E218" s="99" t="s">
        <v>13647</v>
      </c>
      <c r="F218" s="74"/>
      <c r="G218" s="74"/>
      <c r="H218" s="74"/>
      <c r="I218" s="74"/>
      <c r="J218" s="74"/>
      <c r="K218" s="98"/>
      <c r="L218" s="1832">
        <v>43643.0</v>
      </c>
      <c r="M218" s="1806" t="s">
        <v>96</v>
      </c>
      <c r="N218" s="74"/>
      <c r="O218" s="74"/>
      <c r="P218" s="74"/>
      <c r="Q218" s="74"/>
      <c r="R218" s="74"/>
      <c r="S218" s="752"/>
      <c r="T218" s="95"/>
      <c r="U218" s="752"/>
      <c r="V218" s="752"/>
      <c r="W218" s="752"/>
      <c r="X218" s="752"/>
      <c r="Y218" s="752"/>
      <c r="Z218" s="752"/>
      <c r="AA218" s="752"/>
      <c r="AB218" s="752"/>
      <c r="AC218" s="752"/>
      <c r="AD218" s="752"/>
      <c r="AE218" s="752"/>
      <c r="AF218" s="752"/>
      <c r="AG218" s="752"/>
      <c r="AH218" s="752"/>
      <c r="AI218" s="752"/>
      <c r="AJ218" s="752"/>
      <c r="AK218" s="752"/>
      <c r="AL218" s="752"/>
      <c r="AM218" s="752"/>
      <c r="AN218" s="752"/>
      <c r="AO218" s="752"/>
      <c r="AP218" s="752"/>
    </row>
    <row r="219">
      <c r="A219" s="99" t="s">
        <v>13648</v>
      </c>
      <c r="B219" s="90" t="s">
        <v>13605</v>
      </c>
      <c r="C219" s="67" t="s">
        <v>8841</v>
      </c>
      <c r="D219" s="98" t="s">
        <v>13649</v>
      </c>
      <c r="E219" s="99" t="s">
        <v>13650</v>
      </c>
      <c r="F219" s="74"/>
      <c r="G219" s="74"/>
      <c r="H219" s="74"/>
      <c r="I219" s="74"/>
      <c r="J219" s="74"/>
      <c r="K219" s="98"/>
      <c r="L219" s="1832">
        <v>43643.0</v>
      </c>
      <c r="M219" s="1806" t="s">
        <v>96</v>
      </c>
      <c r="N219" s="74"/>
      <c r="O219" s="74"/>
      <c r="P219" s="74"/>
      <c r="Q219" s="74"/>
      <c r="R219" s="74"/>
      <c r="S219" s="752"/>
      <c r="T219" s="95"/>
      <c r="U219" s="752"/>
      <c r="V219" s="752"/>
      <c r="W219" s="752"/>
      <c r="X219" s="752"/>
      <c r="Y219" s="752"/>
      <c r="Z219" s="752"/>
      <c r="AA219" s="752"/>
      <c r="AB219" s="752"/>
      <c r="AC219" s="752"/>
      <c r="AD219" s="752"/>
      <c r="AE219" s="752"/>
      <c r="AF219" s="752"/>
      <c r="AG219" s="752"/>
      <c r="AH219" s="752"/>
      <c r="AI219" s="752"/>
      <c r="AJ219" s="752"/>
      <c r="AK219" s="752"/>
      <c r="AL219" s="752"/>
      <c r="AM219" s="752"/>
      <c r="AN219" s="752"/>
      <c r="AO219" s="752"/>
      <c r="AP219" s="752"/>
    </row>
    <row r="220">
      <c r="A220" s="99" t="s">
        <v>13651</v>
      </c>
      <c r="B220" s="90" t="s">
        <v>13605</v>
      </c>
      <c r="C220" s="67" t="s">
        <v>8844</v>
      </c>
      <c r="D220" s="98" t="s">
        <v>13652</v>
      </c>
      <c r="E220" s="99" t="s">
        <v>13653</v>
      </c>
      <c r="F220" s="74"/>
      <c r="G220" s="74"/>
      <c r="H220" s="74"/>
      <c r="I220" s="74"/>
      <c r="J220" s="74"/>
      <c r="K220" s="98"/>
      <c r="L220" s="1832">
        <v>43643.0</v>
      </c>
      <c r="M220" s="1806" t="s">
        <v>96</v>
      </c>
      <c r="N220" s="74"/>
      <c r="O220" s="74"/>
      <c r="P220" s="74"/>
      <c r="Q220" s="74"/>
      <c r="R220" s="74"/>
      <c r="S220" s="752"/>
      <c r="T220" s="95"/>
      <c r="U220" s="752"/>
      <c r="V220" s="752"/>
      <c r="W220" s="752"/>
      <c r="X220" s="752"/>
      <c r="Y220" s="752"/>
      <c r="Z220" s="752"/>
      <c r="AA220" s="752"/>
      <c r="AB220" s="752"/>
      <c r="AC220" s="752"/>
      <c r="AD220" s="752"/>
      <c r="AE220" s="752"/>
      <c r="AF220" s="752"/>
      <c r="AG220" s="752"/>
      <c r="AH220" s="752"/>
      <c r="AI220" s="752"/>
      <c r="AJ220" s="752"/>
      <c r="AK220" s="752"/>
      <c r="AL220" s="752"/>
      <c r="AM220" s="752"/>
      <c r="AN220" s="752"/>
      <c r="AO220" s="752"/>
      <c r="AP220" s="752"/>
    </row>
    <row r="221">
      <c r="A221" s="99" t="s">
        <v>13654</v>
      </c>
      <c r="B221" s="90" t="s">
        <v>13605</v>
      </c>
      <c r="C221" s="67" t="s">
        <v>8847</v>
      </c>
      <c r="D221" s="98" t="s">
        <v>13655</v>
      </c>
      <c r="E221" s="99" t="s">
        <v>13656</v>
      </c>
      <c r="F221" s="74"/>
      <c r="G221" s="74"/>
      <c r="H221" s="74"/>
      <c r="I221" s="74"/>
      <c r="J221" s="74"/>
      <c r="K221" s="98"/>
      <c r="L221" s="1832">
        <v>43643.0</v>
      </c>
      <c r="M221" s="1806" t="s">
        <v>96</v>
      </c>
      <c r="N221" s="74"/>
      <c r="O221" s="74"/>
      <c r="P221" s="74"/>
      <c r="Q221" s="74"/>
      <c r="R221" s="74"/>
      <c r="S221" s="752"/>
      <c r="T221" s="95"/>
      <c r="U221" s="752"/>
      <c r="V221" s="752"/>
      <c r="W221" s="752"/>
      <c r="X221" s="752"/>
      <c r="Y221" s="752"/>
      <c r="Z221" s="752"/>
      <c r="AA221" s="752"/>
      <c r="AB221" s="752"/>
      <c r="AC221" s="752"/>
      <c r="AD221" s="752"/>
      <c r="AE221" s="752"/>
      <c r="AF221" s="752"/>
      <c r="AG221" s="752"/>
      <c r="AH221" s="752"/>
      <c r="AI221" s="752"/>
      <c r="AJ221" s="752"/>
      <c r="AK221" s="752"/>
      <c r="AL221" s="752"/>
      <c r="AM221" s="752"/>
      <c r="AN221" s="752"/>
      <c r="AO221" s="752"/>
      <c r="AP221" s="752"/>
    </row>
    <row r="222">
      <c r="A222" s="99" t="s">
        <v>13657</v>
      </c>
      <c r="B222" s="90" t="s">
        <v>13605</v>
      </c>
      <c r="C222" s="67" t="s">
        <v>8850</v>
      </c>
      <c r="D222" s="98" t="s">
        <v>13658</v>
      </c>
      <c r="E222" s="99" t="s">
        <v>13659</v>
      </c>
      <c r="F222" s="74"/>
      <c r="G222" s="74"/>
      <c r="H222" s="74"/>
      <c r="I222" s="74"/>
      <c r="J222" s="74"/>
      <c r="K222" s="98"/>
      <c r="L222" s="1832">
        <v>43643.0</v>
      </c>
      <c r="M222" s="1806" t="s">
        <v>96</v>
      </c>
      <c r="N222" s="74"/>
      <c r="O222" s="74"/>
      <c r="P222" s="74"/>
      <c r="Q222" s="74"/>
      <c r="R222" s="74"/>
      <c r="S222" s="752"/>
      <c r="T222" s="95"/>
      <c r="U222" s="752"/>
      <c r="V222" s="752"/>
      <c r="W222" s="752"/>
      <c r="X222" s="752"/>
      <c r="Y222" s="752"/>
      <c r="Z222" s="752"/>
      <c r="AA222" s="752"/>
      <c r="AB222" s="752"/>
      <c r="AC222" s="752"/>
      <c r="AD222" s="752"/>
      <c r="AE222" s="752"/>
      <c r="AF222" s="752"/>
      <c r="AG222" s="752"/>
      <c r="AH222" s="752"/>
      <c r="AI222" s="752"/>
      <c r="AJ222" s="752"/>
      <c r="AK222" s="752"/>
      <c r="AL222" s="752"/>
      <c r="AM222" s="752"/>
      <c r="AN222" s="752"/>
      <c r="AO222" s="752"/>
      <c r="AP222" s="752"/>
    </row>
    <row r="223">
      <c r="A223" s="99" t="s">
        <v>13660</v>
      </c>
      <c r="B223" s="1848" t="s">
        <v>13661</v>
      </c>
      <c r="C223" s="67" t="s">
        <v>8833</v>
      </c>
      <c r="D223" s="1849" t="s">
        <v>13662</v>
      </c>
      <c r="E223" s="99" t="s">
        <v>13663</v>
      </c>
      <c r="F223" s="74"/>
      <c r="G223" s="74"/>
      <c r="H223" s="74"/>
      <c r="I223" s="74"/>
      <c r="J223" s="74"/>
      <c r="K223" s="98"/>
      <c r="L223" s="1832">
        <v>43643.0</v>
      </c>
      <c r="M223" s="1806" t="s">
        <v>96</v>
      </c>
      <c r="N223" s="74"/>
      <c r="O223" s="74"/>
      <c r="P223" s="74"/>
      <c r="Q223" s="74"/>
      <c r="R223" s="74"/>
      <c r="S223" s="752"/>
      <c r="T223" s="95"/>
      <c r="U223" s="752"/>
      <c r="V223" s="752"/>
      <c r="W223" s="752"/>
      <c r="X223" s="752"/>
      <c r="Y223" s="752"/>
      <c r="Z223" s="752"/>
      <c r="AA223" s="752"/>
      <c r="AB223" s="752"/>
      <c r="AC223" s="752"/>
      <c r="AD223" s="752"/>
      <c r="AE223" s="752"/>
      <c r="AF223" s="752"/>
      <c r="AG223" s="752"/>
      <c r="AH223" s="752"/>
      <c r="AI223" s="752"/>
      <c r="AJ223" s="752"/>
      <c r="AK223" s="752"/>
      <c r="AL223" s="752"/>
      <c r="AM223" s="752"/>
      <c r="AN223" s="752"/>
      <c r="AO223" s="752"/>
      <c r="AP223" s="752"/>
    </row>
    <row r="224">
      <c r="A224" s="99" t="s">
        <v>13664</v>
      </c>
      <c r="B224" s="1848" t="s">
        <v>13661</v>
      </c>
      <c r="C224" s="67" t="s">
        <v>8838</v>
      </c>
      <c r="D224" s="1849" t="s">
        <v>13665</v>
      </c>
      <c r="E224" s="99" t="s">
        <v>13666</v>
      </c>
      <c r="F224" s="74"/>
      <c r="G224" s="74"/>
      <c r="H224" s="74"/>
      <c r="I224" s="74"/>
      <c r="J224" s="74"/>
      <c r="K224" s="98"/>
      <c r="L224" s="1832">
        <v>43643.0</v>
      </c>
      <c r="M224" s="1806" t="s">
        <v>96</v>
      </c>
      <c r="N224" s="74"/>
      <c r="O224" s="74"/>
      <c r="P224" s="74"/>
      <c r="Q224" s="74"/>
      <c r="R224" s="74"/>
      <c r="S224" s="752"/>
      <c r="T224" s="95"/>
      <c r="U224" s="752"/>
      <c r="V224" s="752"/>
      <c r="W224" s="752"/>
      <c r="X224" s="752"/>
      <c r="Y224" s="752"/>
      <c r="Z224" s="752"/>
      <c r="AA224" s="752"/>
      <c r="AB224" s="752"/>
      <c r="AC224" s="752"/>
      <c r="AD224" s="752"/>
      <c r="AE224" s="752"/>
      <c r="AF224" s="752"/>
      <c r="AG224" s="752"/>
      <c r="AH224" s="752"/>
      <c r="AI224" s="752"/>
      <c r="AJ224" s="752"/>
      <c r="AK224" s="752"/>
      <c r="AL224" s="752"/>
      <c r="AM224" s="752"/>
      <c r="AN224" s="752"/>
      <c r="AO224" s="752"/>
      <c r="AP224" s="752"/>
    </row>
    <row r="225">
      <c r="A225" s="99" t="s">
        <v>13667</v>
      </c>
      <c r="B225" s="1848" t="s">
        <v>13661</v>
      </c>
      <c r="C225" s="67" t="s">
        <v>8841</v>
      </c>
      <c r="D225" s="1849" t="s">
        <v>13668</v>
      </c>
      <c r="E225" s="99" t="s">
        <v>13669</v>
      </c>
      <c r="F225" s="74"/>
      <c r="G225" s="74"/>
      <c r="H225" s="74"/>
      <c r="I225" s="74"/>
      <c r="J225" s="74"/>
      <c r="K225" s="98"/>
      <c r="L225" s="1832">
        <v>43643.0</v>
      </c>
      <c r="M225" s="1806" t="s">
        <v>96</v>
      </c>
      <c r="N225" s="74"/>
      <c r="O225" s="74"/>
      <c r="P225" s="74"/>
      <c r="Q225" s="74"/>
      <c r="R225" s="74"/>
      <c r="S225" s="752"/>
      <c r="T225" s="95"/>
      <c r="U225" s="752"/>
      <c r="V225" s="752"/>
      <c r="W225" s="752"/>
      <c r="X225" s="752"/>
      <c r="Y225" s="752"/>
      <c r="Z225" s="752"/>
      <c r="AA225" s="752"/>
      <c r="AB225" s="752"/>
      <c r="AC225" s="752"/>
      <c r="AD225" s="752"/>
      <c r="AE225" s="752"/>
      <c r="AF225" s="752"/>
      <c r="AG225" s="752"/>
      <c r="AH225" s="752"/>
      <c r="AI225" s="752"/>
      <c r="AJ225" s="752"/>
      <c r="AK225" s="752"/>
      <c r="AL225" s="752"/>
      <c r="AM225" s="752"/>
      <c r="AN225" s="752"/>
      <c r="AO225" s="752"/>
      <c r="AP225" s="752"/>
    </row>
    <row r="226">
      <c r="A226" s="99" t="s">
        <v>13670</v>
      </c>
      <c r="B226" s="1848" t="s">
        <v>13661</v>
      </c>
      <c r="C226" s="67" t="s">
        <v>8844</v>
      </c>
      <c r="D226" s="1849" t="s">
        <v>13671</v>
      </c>
      <c r="E226" s="99" t="s">
        <v>13672</v>
      </c>
      <c r="F226" s="74"/>
      <c r="G226" s="74"/>
      <c r="H226" s="74"/>
      <c r="I226" s="74"/>
      <c r="J226" s="74"/>
      <c r="K226" s="98"/>
      <c r="L226" s="1832">
        <v>43643.0</v>
      </c>
      <c r="M226" s="1806" t="s">
        <v>96</v>
      </c>
      <c r="N226" s="74"/>
      <c r="O226" s="74"/>
      <c r="P226" s="74"/>
      <c r="Q226" s="74"/>
      <c r="R226" s="74"/>
      <c r="S226" s="752"/>
      <c r="T226" s="95"/>
      <c r="U226" s="752"/>
      <c r="V226" s="752"/>
      <c r="W226" s="752"/>
      <c r="X226" s="752"/>
      <c r="Y226" s="752"/>
      <c r="Z226" s="752"/>
      <c r="AA226" s="752"/>
      <c r="AB226" s="752"/>
      <c r="AC226" s="752"/>
      <c r="AD226" s="752"/>
      <c r="AE226" s="752"/>
      <c r="AF226" s="752"/>
      <c r="AG226" s="752"/>
      <c r="AH226" s="752"/>
      <c r="AI226" s="752"/>
      <c r="AJ226" s="752"/>
      <c r="AK226" s="752"/>
      <c r="AL226" s="752"/>
      <c r="AM226" s="752"/>
      <c r="AN226" s="752"/>
      <c r="AO226" s="752"/>
      <c r="AP226" s="752"/>
    </row>
    <row r="227">
      <c r="A227" s="99" t="s">
        <v>13673</v>
      </c>
      <c r="B227" s="1848" t="s">
        <v>13661</v>
      </c>
      <c r="C227" s="67" t="s">
        <v>8847</v>
      </c>
      <c r="D227" s="1849" t="s">
        <v>13674</v>
      </c>
      <c r="E227" s="99" t="s">
        <v>13675</v>
      </c>
      <c r="F227" s="74"/>
      <c r="G227" s="74"/>
      <c r="H227" s="74"/>
      <c r="I227" s="74"/>
      <c r="J227" s="74"/>
      <c r="K227" s="98"/>
      <c r="L227" s="1832">
        <v>43643.0</v>
      </c>
      <c r="M227" s="1806" t="s">
        <v>96</v>
      </c>
      <c r="N227" s="74"/>
      <c r="O227" s="74"/>
      <c r="P227" s="74"/>
      <c r="Q227" s="74"/>
      <c r="R227" s="74"/>
      <c r="S227" s="752"/>
      <c r="T227" s="95"/>
      <c r="U227" s="752"/>
      <c r="V227" s="752"/>
      <c r="W227" s="752"/>
      <c r="X227" s="752"/>
      <c r="Y227" s="752"/>
      <c r="Z227" s="752"/>
      <c r="AA227" s="752"/>
      <c r="AB227" s="752"/>
      <c r="AC227" s="752"/>
      <c r="AD227" s="752"/>
      <c r="AE227" s="752"/>
      <c r="AF227" s="752"/>
      <c r="AG227" s="752"/>
      <c r="AH227" s="752"/>
      <c r="AI227" s="752"/>
      <c r="AJ227" s="752"/>
      <c r="AK227" s="752"/>
      <c r="AL227" s="752"/>
      <c r="AM227" s="752"/>
      <c r="AN227" s="752"/>
      <c r="AO227" s="752"/>
      <c r="AP227" s="752"/>
    </row>
    <row r="228">
      <c r="A228" s="99" t="s">
        <v>13676</v>
      </c>
      <c r="B228" s="1848" t="s">
        <v>13661</v>
      </c>
      <c r="C228" s="67" t="s">
        <v>8850</v>
      </c>
      <c r="D228" s="1849" t="s">
        <v>13677</v>
      </c>
      <c r="E228" s="99" t="s">
        <v>13678</v>
      </c>
      <c r="F228" s="74"/>
      <c r="G228" s="74"/>
      <c r="H228" s="74"/>
      <c r="I228" s="74"/>
      <c r="J228" s="74"/>
      <c r="K228" s="98"/>
      <c r="L228" s="1832">
        <v>43643.0</v>
      </c>
      <c r="M228" s="1806" t="s">
        <v>96</v>
      </c>
      <c r="N228" s="74"/>
      <c r="O228" s="74"/>
      <c r="P228" s="74"/>
      <c r="Q228" s="74"/>
      <c r="R228" s="74"/>
      <c r="S228" s="752"/>
      <c r="T228" s="95"/>
      <c r="U228" s="752"/>
      <c r="V228" s="752"/>
      <c r="W228" s="752"/>
      <c r="X228" s="752"/>
      <c r="Y228" s="752"/>
      <c r="Z228" s="752"/>
      <c r="AA228" s="752"/>
      <c r="AB228" s="752"/>
      <c r="AC228" s="752"/>
      <c r="AD228" s="752"/>
      <c r="AE228" s="752"/>
      <c r="AF228" s="752"/>
      <c r="AG228" s="752"/>
      <c r="AH228" s="752"/>
      <c r="AI228" s="752"/>
      <c r="AJ228" s="752"/>
      <c r="AK228" s="752"/>
      <c r="AL228" s="752"/>
      <c r="AM228" s="752"/>
      <c r="AN228" s="752"/>
      <c r="AO228" s="752"/>
      <c r="AP228" s="752"/>
    </row>
    <row r="229">
      <c r="A229" s="99" t="s">
        <v>13679</v>
      </c>
      <c r="B229" s="1848" t="s">
        <v>13661</v>
      </c>
      <c r="C229" s="67" t="s">
        <v>8833</v>
      </c>
      <c r="D229" s="1849" t="s">
        <v>13680</v>
      </c>
      <c r="E229" s="99" t="s">
        <v>13681</v>
      </c>
      <c r="F229" s="74"/>
      <c r="G229" s="74"/>
      <c r="H229" s="74"/>
      <c r="I229" s="74"/>
      <c r="J229" s="74"/>
      <c r="K229" s="98"/>
      <c r="L229" s="1832">
        <v>43643.0</v>
      </c>
      <c r="M229" s="1806" t="s">
        <v>96</v>
      </c>
      <c r="N229" s="74"/>
      <c r="O229" s="74"/>
      <c r="P229" s="74"/>
      <c r="Q229" s="74"/>
      <c r="R229" s="74"/>
      <c r="S229" s="752"/>
      <c r="T229" s="95"/>
      <c r="U229" s="752"/>
      <c r="V229" s="752"/>
      <c r="W229" s="752"/>
      <c r="X229" s="752"/>
      <c r="Y229" s="752"/>
      <c r="Z229" s="752"/>
      <c r="AA229" s="752"/>
      <c r="AB229" s="752"/>
      <c r="AC229" s="752"/>
      <c r="AD229" s="752"/>
      <c r="AE229" s="752"/>
      <c r="AF229" s="752"/>
      <c r="AG229" s="752"/>
      <c r="AH229" s="752"/>
      <c r="AI229" s="752"/>
      <c r="AJ229" s="752"/>
      <c r="AK229" s="752"/>
      <c r="AL229" s="752"/>
      <c r="AM229" s="752"/>
      <c r="AN229" s="752"/>
      <c r="AO229" s="752"/>
      <c r="AP229" s="752"/>
    </row>
    <row r="230">
      <c r="A230" s="99" t="s">
        <v>13682</v>
      </c>
      <c r="B230" s="1848" t="s">
        <v>13661</v>
      </c>
      <c r="C230" s="67" t="s">
        <v>8838</v>
      </c>
      <c r="D230" s="1849" t="s">
        <v>13683</v>
      </c>
      <c r="E230" s="99" t="s">
        <v>13684</v>
      </c>
      <c r="F230" s="74"/>
      <c r="G230" s="74"/>
      <c r="H230" s="74"/>
      <c r="I230" s="74"/>
      <c r="J230" s="74"/>
      <c r="K230" s="98"/>
      <c r="L230" s="1832">
        <v>43643.0</v>
      </c>
      <c r="M230" s="1806" t="s">
        <v>96</v>
      </c>
      <c r="N230" s="74"/>
      <c r="O230" s="74"/>
      <c r="P230" s="74"/>
      <c r="Q230" s="74"/>
      <c r="R230" s="74"/>
      <c r="S230" s="752"/>
      <c r="T230" s="95"/>
      <c r="U230" s="752"/>
      <c r="V230" s="752"/>
      <c r="W230" s="752"/>
      <c r="X230" s="752"/>
      <c r="Y230" s="752"/>
      <c r="Z230" s="752"/>
      <c r="AA230" s="752"/>
      <c r="AB230" s="752"/>
      <c r="AC230" s="752"/>
      <c r="AD230" s="752"/>
      <c r="AE230" s="752"/>
      <c r="AF230" s="752"/>
      <c r="AG230" s="752"/>
      <c r="AH230" s="752"/>
      <c r="AI230" s="752"/>
      <c r="AJ230" s="752"/>
      <c r="AK230" s="752"/>
      <c r="AL230" s="752"/>
      <c r="AM230" s="752"/>
      <c r="AN230" s="752"/>
      <c r="AO230" s="752"/>
      <c r="AP230" s="752"/>
    </row>
    <row r="231">
      <c r="A231" s="99" t="s">
        <v>13685</v>
      </c>
      <c r="B231" s="1848" t="s">
        <v>13661</v>
      </c>
      <c r="C231" s="67" t="s">
        <v>8841</v>
      </c>
      <c r="D231" s="1849" t="s">
        <v>13686</v>
      </c>
      <c r="E231" s="99" t="s">
        <v>13687</v>
      </c>
      <c r="F231" s="74"/>
      <c r="G231" s="74"/>
      <c r="H231" s="74"/>
      <c r="I231" s="74"/>
      <c r="J231" s="74"/>
      <c r="K231" s="98"/>
      <c r="L231" s="1832">
        <v>43643.0</v>
      </c>
      <c r="M231" s="1806" t="s">
        <v>96</v>
      </c>
      <c r="N231" s="74"/>
      <c r="O231" s="74"/>
      <c r="P231" s="74"/>
      <c r="Q231" s="74"/>
      <c r="R231" s="74"/>
      <c r="S231" s="752"/>
      <c r="T231" s="95"/>
      <c r="U231" s="752"/>
      <c r="V231" s="752"/>
      <c r="W231" s="752"/>
      <c r="X231" s="752"/>
      <c r="Y231" s="752"/>
      <c r="Z231" s="752"/>
      <c r="AA231" s="752"/>
      <c r="AB231" s="752"/>
      <c r="AC231" s="752"/>
      <c r="AD231" s="752"/>
      <c r="AE231" s="752"/>
      <c r="AF231" s="752"/>
      <c r="AG231" s="752"/>
      <c r="AH231" s="752"/>
      <c r="AI231" s="752"/>
      <c r="AJ231" s="752"/>
      <c r="AK231" s="752"/>
      <c r="AL231" s="752"/>
      <c r="AM231" s="752"/>
      <c r="AN231" s="752"/>
      <c r="AO231" s="752"/>
      <c r="AP231" s="752"/>
    </row>
    <row r="232">
      <c r="A232" s="99" t="s">
        <v>13688</v>
      </c>
      <c r="B232" s="1848" t="s">
        <v>13661</v>
      </c>
      <c r="C232" s="67" t="s">
        <v>8844</v>
      </c>
      <c r="D232" s="1849" t="s">
        <v>13689</v>
      </c>
      <c r="E232" s="99" t="s">
        <v>13690</v>
      </c>
      <c r="F232" s="74"/>
      <c r="G232" s="74"/>
      <c r="H232" s="74"/>
      <c r="I232" s="74"/>
      <c r="J232" s="74"/>
      <c r="K232" s="98"/>
      <c r="L232" s="1832">
        <v>43643.0</v>
      </c>
      <c r="M232" s="1806" t="s">
        <v>96</v>
      </c>
      <c r="N232" s="74"/>
      <c r="O232" s="74"/>
      <c r="P232" s="74"/>
      <c r="Q232" s="74"/>
      <c r="R232" s="74"/>
      <c r="S232" s="752"/>
      <c r="T232" s="95"/>
      <c r="U232" s="752"/>
      <c r="V232" s="752"/>
      <c r="W232" s="752"/>
      <c r="X232" s="752"/>
      <c r="Y232" s="752"/>
      <c r="Z232" s="752"/>
      <c r="AA232" s="752"/>
      <c r="AB232" s="752"/>
      <c r="AC232" s="752"/>
      <c r="AD232" s="752"/>
      <c r="AE232" s="752"/>
      <c r="AF232" s="752"/>
      <c r="AG232" s="752"/>
      <c r="AH232" s="752"/>
      <c r="AI232" s="752"/>
      <c r="AJ232" s="752"/>
      <c r="AK232" s="752"/>
      <c r="AL232" s="752"/>
      <c r="AM232" s="752"/>
      <c r="AN232" s="752"/>
      <c r="AO232" s="752"/>
      <c r="AP232" s="752"/>
    </row>
    <row r="233">
      <c r="A233" s="99" t="s">
        <v>13691</v>
      </c>
      <c r="B233" s="1848" t="s">
        <v>13661</v>
      </c>
      <c r="C233" s="67" t="s">
        <v>8847</v>
      </c>
      <c r="D233" s="1849" t="s">
        <v>13692</v>
      </c>
      <c r="E233" s="99" t="s">
        <v>13693</v>
      </c>
      <c r="F233" s="74"/>
      <c r="G233" s="74"/>
      <c r="H233" s="74"/>
      <c r="I233" s="74"/>
      <c r="J233" s="74"/>
      <c r="K233" s="98"/>
      <c r="L233" s="1832">
        <v>43643.0</v>
      </c>
      <c r="M233" s="1806" t="s">
        <v>96</v>
      </c>
      <c r="N233" s="74"/>
      <c r="O233" s="74"/>
      <c r="P233" s="74"/>
      <c r="Q233" s="74"/>
      <c r="R233" s="74"/>
      <c r="S233" s="752"/>
      <c r="T233" s="95"/>
      <c r="U233" s="752"/>
      <c r="V233" s="752"/>
      <c r="W233" s="752"/>
      <c r="X233" s="752"/>
      <c r="Y233" s="752"/>
      <c r="Z233" s="752"/>
      <c r="AA233" s="752"/>
      <c r="AB233" s="752"/>
      <c r="AC233" s="752"/>
      <c r="AD233" s="752"/>
      <c r="AE233" s="752"/>
      <c r="AF233" s="752"/>
      <c r="AG233" s="752"/>
      <c r="AH233" s="752"/>
      <c r="AI233" s="752"/>
      <c r="AJ233" s="752"/>
      <c r="AK233" s="752"/>
      <c r="AL233" s="752"/>
      <c r="AM233" s="752"/>
      <c r="AN233" s="752"/>
      <c r="AO233" s="752"/>
      <c r="AP233" s="752"/>
    </row>
    <row r="234">
      <c r="A234" s="99" t="s">
        <v>13694</v>
      </c>
      <c r="B234" s="1848" t="s">
        <v>13661</v>
      </c>
      <c r="C234" s="67" t="s">
        <v>8850</v>
      </c>
      <c r="D234" s="1849" t="s">
        <v>13695</v>
      </c>
      <c r="E234" s="99" t="s">
        <v>13696</v>
      </c>
      <c r="F234" s="74"/>
      <c r="G234" s="74"/>
      <c r="H234" s="74"/>
      <c r="I234" s="74"/>
      <c r="J234" s="74"/>
      <c r="K234" s="98"/>
      <c r="L234" s="1832">
        <v>43643.0</v>
      </c>
      <c r="M234" s="1806" t="s">
        <v>96</v>
      </c>
      <c r="N234" s="74"/>
      <c r="O234" s="74"/>
      <c r="P234" s="74"/>
      <c r="Q234" s="74"/>
      <c r="R234" s="74"/>
      <c r="S234" s="752"/>
      <c r="T234" s="95"/>
      <c r="U234" s="752"/>
      <c r="V234" s="752"/>
      <c r="W234" s="752"/>
      <c r="X234" s="752"/>
      <c r="Y234" s="752"/>
      <c r="Z234" s="752"/>
      <c r="AA234" s="752"/>
      <c r="AB234" s="752"/>
      <c r="AC234" s="752"/>
      <c r="AD234" s="752"/>
      <c r="AE234" s="752"/>
      <c r="AF234" s="752"/>
      <c r="AG234" s="752"/>
      <c r="AH234" s="752"/>
      <c r="AI234" s="752"/>
      <c r="AJ234" s="752"/>
      <c r="AK234" s="752"/>
      <c r="AL234" s="752"/>
      <c r="AM234" s="752"/>
      <c r="AN234" s="752"/>
      <c r="AO234" s="752"/>
      <c r="AP234" s="752"/>
    </row>
    <row r="235">
      <c r="A235" s="99" t="s">
        <v>13697</v>
      </c>
      <c r="B235" s="1848" t="s">
        <v>13661</v>
      </c>
      <c r="C235" s="67" t="s">
        <v>8833</v>
      </c>
      <c r="D235" s="1849" t="s">
        <v>13698</v>
      </c>
      <c r="E235" s="99" t="s">
        <v>13699</v>
      </c>
      <c r="F235" s="74"/>
      <c r="G235" s="74"/>
      <c r="H235" s="74"/>
      <c r="I235" s="74"/>
      <c r="J235" s="74"/>
      <c r="K235" s="98"/>
      <c r="L235" s="1832">
        <v>43643.0</v>
      </c>
      <c r="M235" s="1806" t="s">
        <v>96</v>
      </c>
      <c r="N235" s="74"/>
      <c r="O235" s="74"/>
      <c r="P235" s="74"/>
      <c r="Q235" s="74"/>
      <c r="R235" s="74"/>
      <c r="S235" s="752"/>
      <c r="T235" s="95"/>
      <c r="U235" s="752"/>
      <c r="V235" s="752"/>
      <c r="W235" s="752"/>
      <c r="X235" s="752"/>
      <c r="Y235" s="752"/>
      <c r="Z235" s="752"/>
      <c r="AA235" s="752"/>
      <c r="AB235" s="752"/>
      <c r="AC235" s="752"/>
      <c r="AD235" s="752"/>
      <c r="AE235" s="752"/>
      <c r="AF235" s="752"/>
      <c r="AG235" s="752"/>
      <c r="AH235" s="752"/>
      <c r="AI235" s="752"/>
      <c r="AJ235" s="752"/>
      <c r="AK235" s="752"/>
      <c r="AL235" s="752"/>
      <c r="AM235" s="752"/>
      <c r="AN235" s="752"/>
      <c r="AO235" s="752"/>
      <c r="AP235" s="752"/>
    </row>
    <row r="236">
      <c r="A236" s="99" t="s">
        <v>13700</v>
      </c>
      <c r="B236" s="1848" t="s">
        <v>13661</v>
      </c>
      <c r="C236" s="67" t="s">
        <v>8838</v>
      </c>
      <c r="D236" s="1849" t="s">
        <v>13701</v>
      </c>
      <c r="E236" s="99" t="s">
        <v>13702</v>
      </c>
      <c r="F236" s="74"/>
      <c r="G236" s="74"/>
      <c r="H236" s="74"/>
      <c r="I236" s="74"/>
      <c r="J236" s="74"/>
      <c r="K236" s="98"/>
      <c r="L236" s="1832">
        <v>43643.0</v>
      </c>
      <c r="M236" s="1806" t="s">
        <v>96</v>
      </c>
      <c r="N236" s="74"/>
      <c r="O236" s="74"/>
      <c r="P236" s="74"/>
      <c r="Q236" s="74"/>
      <c r="R236" s="74"/>
      <c r="S236" s="752"/>
      <c r="T236" s="95"/>
      <c r="U236" s="752"/>
      <c r="V236" s="752"/>
      <c r="W236" s="752"/>
      <c r="X236" s="752"/>
      <c r="Y236" s="752"/>
      <c r="Z236" s="752"/>
      <c r="AA236" s="752"/>
      <c r="AB236" s="752"/>
      <c r="AC236" s="752"/>
      <c r="AD236" s="752"/>
      <c r="AE236" s="752"/>
      <c r="AF236" s="752"/>
      <c r="AG236" s="752"/>
      <c r="AH236" s="752"/>
      <c r="AI236" s="752"/>
      <c r="AJ236" s="752"/>
      <c r="AK236" s="752"/>
      <c r="AL236" s="752"/>
      <c r="AM236" s="752"/>
      <c r="AN236" s="752"/>
      <c r="AO236" s="752"/>
      <c r="AP236" s="752"/>
    </row>
    <row r="237">
      <c r="A237" s="99" t="s">
        <v>13703</v>
      </c>
      <c r="B237" s="1848" t="s">
        <v>13661</v>
      </c>
      <c r="C237" s="67" t="s">
        <v>8841</v>
      </c>
      <c r="D237" s="1849" t="s">
        <v>13704</v>
      </c>
      <c r="E237" s="99" t="s">
        <v>13705</v>
      </c>
      <c r="F237" s="74"/>
      <c r="G237" s="74"/>
      <c r="H237" s="74"/>
      <c r="I237" s="74"/>
      <c r="J237" s="74"/>
      <c r="K237" s="98"/>
      <c r="L237" s="1832">
        <v>43643.0</v>
      </c>
      <c r="M237" s="1806" t="s">
        <v>96</v>
      </c>
      <c r="N237" s="74"/>
      <c r="O237" s="74"/>
      <c r="P237" s="74"/>
      <c r="Q237" s="74"/>
      <c r="R237" s="74"/>
      <c r="S237" s="752"/>
      <c r="T237" s="95"/>
      <c r="U237" s="752"/>
      <c r="V237" s="752"/>
      <c r="W237" s="752"/>
      <c r="X237" s="752"/>
      <c r="Y237" s="752"/>
      <c r="Z237" s="752"/>
      <c r="AA237" s="752"/>
      <c r="AB237" s="752"/>
      <c r="AC237" s="752"/>
      <c r="AD237" s="752"/>
      <c r="AE237" s="752"/>
      <c r="AF237" s="752"/>
      <c r="AG237" s="752"/>
      <c r="AH237" s="752"/>
      <c r="AI237" s="752"/>
      <c r="AJ237" s="752"/>
      <c r="AK237" s="752"/>
      <c r="AL237" s="752"/>
      <c r="AM237" s="752"/>
      <c r="AN237" s="752"/>
      <c r="AO237" s="752"/>
      <c r="AP237" s="752"/>
    </row>
    <row r="238">
      <c r="A238" s="99" t="s">
        <v>13706</v>
      </c>
      <c r="B238" s="1848" t="s">
        <v>13661</v>
      </c>
      <c r="C238" s="67" t="s">
        <v>8844</v>
      </c>
      <c r="D238" s="1849" t="s">
        <v>13707</v>
      </c>
      <c r="E238" s="99" t="s">
        <v>13708</v>
      </c>
      <c r="F238" s="74"/>
      <c r="G238" s="74"/>
      <c r="H238" s="74"/>
      <c r="I238" s="74"/>
      <c r="J238" s="74"/>
      <c r="K238" s="98"/>
      <c r="L238" s="1832">
        <v>43643.0</v>
      </c>
      <c r="M238" s="1806" t="s">
        <v>96</v>
      </c>
      <c r="N238" s="74"/>
      <c r="O238" s="74"/>
      <c r="P238" s="74"/>
      <c r="Q238" s="74"/>
      <c r="R238" s="74"/>
      <c r="S238" s="752"/>
      <c r="T238" s="95"/>
      <c r="U238" s="752"/>
      <c r="V238" s="752"/>
      <c r="W238" s="752"/>
      <c r="X238" s="752"/>
      <c r="Y238" s="752"/>
      <c r="Z238" s="752"/>
      <c r="AA238" s="752"/>
      <c r="AB238" s="752"/>
      <c r="AC238" s="752"/>
      <c r="AD238" s="752"/>
      <c r="AE238" s="752"/>
      <c r="AF238" s="752"/>
      <c r="AG238" s="752"/>
      <c r="AH238" s="752"/>
      <c r="AI238" s="752"/>
      <c r="AJ238" s="752"/>
      <c r="AK238" s="752"/>
      <c r="AL238" s="752"/>
      <c r="AM238" s="752"/>
      <c r="AN238" s="752"/>
      <c r="AO238" s="752"/>
      <c r="AP238" s="752"/>
    </row>
    <row r="239">
      <c r="A239" s="99" t="s">
        <v>13709</v>
      </c>
      <c r="B239" s="1848" t="s">
        <v>13661</v>
      </c>
      <c r="C239" s="67" t="s">
        <v>8847</v>
      </c>
      <c r="D239" s="1849" t="s">
        <v>13710</v>
      </c>
      <c r="E239" s="99" t="s">
        <v>13711</v>
      </c>
      <c r="F239" s="74"/>
      <c r="G239" s="74"/>
      <c r="H239" s="74"/>
      <c r="I239" s="74"/>
      <c r="J239" s="74"/>
      <c r="K239" s="98"/>
      <c r="L239" s="1832">
        <v>43643.0</v>
      </c>
      <c r="M239" s="1806" t="s">
        <v>96</v>
      </c>
      <c r="N239" s="74"/>
      <c r="O239" s="74"/>
      <c r="P239" s="74"/>
      <c r="Q239" s="74"/>
      <c r="R239" s="74"/>
      <c r="S239" s="752"/>
      <c r="T239" s="95"/>
      <c r="U239" s="752"/>
      <c r="V239" s="752"/>
      <c r="W239" s="752"/>
      <c r="X239" s="752"/>
      <c r="Y239" s="752"/>
      <c r="Z239" s="752"/>
      <c r="AA239" s="752"/>
      <c r="AB239" s="752"/>
      <c r="AC239" s="752"/>
      <c r="AD239" s="752"/>
      <c r="AE239" s="752"/>
      <c r="AF239" s="752"/>
      <c r="AG239" s="752"/>
      <c r="AH239" s="752"/>
      <c r="AI239" s="752"/>
      <c r="AJ239" s="752"/>
      <c r="AK239" s="752"/>
      <c r="AL239" s="752"/>
      <c r="AM239" s="752"/>
      <c r="AN239" s="752"/>
      <c r="AO239" s="752"/>
      <c r="AP239" s="752"/>
    </row>
    <row r="240">
      <c r="A240" s="99" t="s">
        <v>13712</v>
      </c>
      <c r="B240" s="1848" t="s">
        <v>13661</v>
      </c>
      <c r="C240" s="67" t="s">
        <v>8850</v>
      </c>
      <c r="D240" s="1849" t="s">
        <v>13713</v>
      </c>
      <c r="E240" s="99" t="s">
        <v>13696</v>
      </c>
      <c r="F240" s="74"/>
      <c r="G240" s="74"/>
      <c r="H240" s="74"/>
      <c r="I240" s="74"/>
      <c r="J240" s="74"/>
      <c r="K240" s="98"/>
      <c r="L240" s="1832">
        <v>43643.0</v>
      </c>
      <c r="M240" s="1806" t="s">
        <v>96</v>
      </c>
      <c r="N240" s="74"/>
      <c r="O240" s="74"/>
      <c r="P240" s="74"/>
      <c r="Q240" s="74"/>
      <c r="R240" s="74"/>
      <c r="S240" s="752"/>
      <c r="T240" s="95"/>
      <c r="U240" s="752"/>
      <c r="V240" s="752"/>
      <c r="W240" s="752"/>
      <c r="X240" s="752"/>
      <c r="Y240" s="752"/>
      <c r="Z240" s="752"/>
      <c r="AA240" s="752"/>
      <c r="AB240" s="752"/>
      <c r="AC240" s="752"/>
      <c r="AD240" s="752"/>
      <c r="AE240" s="752"/>
      <c r="AF240" s="752"/>
      <c r="AG240" s="752"/>
      <c r="AH240" s="752"/>
      <c r="AI240" s="752"/>
      <c r="AJ240" s="752"/>
      <c r="AK240" s="752"/>
      <c r="AL240" s="752"/>
      <c r="AM240" s="752"/>
      <c r="AN240" s="752"/>
      <c r="AO240" s="752"/>
      <c r="AP240" s="752"/>
    </row>
    <row r="241">
      <c r="A241" s="99" t="s">
        <v>13714</v>
      </c>
      <c r="B241" s="1850" t="s">
        <v>13715</v>
      </c>
      <c r="C241" s="67" t="s">
        <v>8833</v>
      </c>
      <c r="D241" s="1849" t="s">
        <v>13716</v>
      </c>
      <c r="E241" s="99" t="s">
        <v>13663</v>
      </c>
      <c r="F241" s="74"/>
      <c r="G241" s="74"/>
      <c r="H241" s="74"/>
      <c r="I241" s="74"/>
      <c r="J241" s="74"/>
      <c r="K241" s="98"/>
      <c r="L241" s="1832">
        <v>43643.0</v>
      </c>
      <c r="M241" s="1806" t="s">
        <v>96</v>
      </c>
      <c r="N241" s="74"/>
      <c r="O241" s="74"/>
      <c r="P241" s="74"/>
      <c r="Q241" s="74"/>
      <c r="R241" s="74"/>
      <c r="S241" s="752"/>
      <c r="T241" s="95"/>
      <c r="U241" s="752"/>
      <c r="V241" s="752"/>
      <c r="W241" s="752"/>
      <c r="X241" s="752"/>
      <c r="Y241" s="752"/>
      <c r="Z241" s="752"/>
      <c r="AA241" s="752"/>
      <c r="AB241" s="752"/>
      <c r="AC241" s="752"/>
      <c r="AD241" s="752"/>
      <c r="AE241" s="752"/>
      <c r="AF241" s="752"/>
      <c r="AG241" s="752"/>
      <c r="AH241" s="752"/>
      <c r="AI241" s="752"/>
      <c r="AJ241" s="752"/>
      <c r="AK241" s="752"/>
      <c r="AL241" s="752"/>
      <c r="AM241" s="752"/>
      <c r="AN241" s="752"/>
      <c r="AO241" s="752"/>
      <c r="AP241" s="752"/>
    </row>
    <row r="242">
      <c r="A242" s="99" t="s">
        <v>13717</v>
      </c>
      <c r="B242" s="1850" t="s">
        <v>13715</v>
      </c>
      <c r="C242" s="67" t="s">
        <v>8838</v>
      </c>
      <c r="D242" s="1849" t="s">
        <v>13718</v>
      </c>
      <c r="E242" s="99" t="s">
        <v>13666</v>
      </c>
      <c r="F242" s="74"/>
      <c r="G242" s="74"/>
      <c r="H242" s="74"/>
      <c r="I242" s="74"/>
      <c r="J242" s="74"/>
      <c r="K242" s="98"/>
      <c r="L242" s="1832">
        <v>43643.0</v>
      </c>
      <c r="M242" s="1806" t="s">
        <v>96</v>
      </c>
      <c r="N242" s="74"/>
      <c r="O242" s="74"/>
      <c r="P242" s="74"/>
      <c r="Q242" s="74"/>
      <c r="R242" s="74"/>
      <c r="S242" s="752"/>
      <c r="T242" s="95"/>
      <c r="U242" s="752"/>
      <c r="V242" s="752"/>
      <c r="W242" s="752"/>
      <c r="X242" s="752"/>
      <c r="Y242" s="752"/>
      <c r="Z242" s="752"/>
      <c r="AA242" s="752"/>
      <c r="AB242" s="752"/>
      <c r="AC242" s="752"/>
      <c r="AD242" s="752"/>
      <c r="AE242" s="752"/>
      <c r="AF242" s="752"/>
      <c r="AG242" s="752"/>
      <c r="AH242" s="752"/>
      <c r="AI242" s="752"/>
      <c r="AJ242" s="752"/>
      <c r="AK242" s="752"/>
      <c r="AL242" s="752"/>
      <c r="AM242" s="752"/>
      <c r="AN242" s="752"/>
      <c r="AO242" s="752"/>
      <c r="AP242" s="752"/>
    </row>
    <row r="243">
      <c r="A243" s="99" t="s">
        <v>13719</v>
      </c>
      <c r="B243" s="1850" t="s">
        <v>13715</v>
      </c>
      <c r="C243" s="67" t="s">
        <v>8841</v>
      </c>
      <c r="D243" s="1849" t="s">
        <v>13720</v>
      </c>
      <c r="E243" s="99" t="s">
        <v>13669</v>
      </c>
      <c r="F243" s="74"/>
      <c r="G243" s="74"/>
      <c r="H243" s="74"/>
      <c r="I243" s="74"/>
      <c r="J243" s="74"/>
      <c r="K243" s="98"/>
      <c r="L243" s="1832">
        <v>43643.0</v>
      </c>
      <c r="M243" s="1806" t="s">
        <v>96</v>
      </c>
      <c r="N243" s="74"/>
      <c r="O243" s="74"/>
      <c r="P243" s="74"/>
      <c r="Q243" s="74"/>
      <c r="R243" s="74"/>
      <c r="S243" s="752"/>
      <c r="T243" s="95"/>
      <c r="U243" s="752"/>
      <c r="V243" s="752"/>
      <c r="W243" s="752"/>
      <c r="X243" s="752"/>
      <c r="Y243" s="752"/>
      <c r="Z243" s="752"/>
      <c r="AA243" s="752"/>
      <c r="AB243" s="752"/>
      <c r="AC243" s="752"/>
      <c r="AD243" s="752"/>
      <c r="AE243" s="752"/>
      <c r="AF243" s="752"/>
      <c r="AG243" s="752"/>
      <c r="AH243" s="752"/>
      <c r="AI243" s="752"/>
      <c r="AJ243" s="752"/>
      <c r="AK243" s="752"/>
      <c r="AL243" s="752"/>
      <c r="AM243" s="752"/>
      <c r="AN243" s="752"/>
      <c r="AO243" s="752"/>
      <c r="AP243" s="752"/>
    </row>
    <row r="244">
      <c r="A244" s="99" t="s">
        <v>13721</v>
      </c>
      <c r="B244" s="1850" t="s">
        <v>13715</v>
      </c>
      <c r="C244" s="67" t="s">
        <v>8844</v>
      </c>
      <c r="D244" s="1849" t="s">
        <v>13722</v>
      </c>
      <c r="E244" s="99" t="s">
        <v>13672</v>
      </c>
      <c r="F244" s="74"/>
      <c r="G244" s="74"/>
      <c r="H244" s="74"/>
      <c r="I244" s="74"/>
      <c r="J244" s="74"/>
      <c r="K244" s="98"/>
      <c r="L244" s="1832">
        <v>43643.0</v>
      </c>
      <c r="M244" s="1806" t="s">
        <v>96</v>
      </c>
      <c r="N244" s="74"/>
      <c r="O244" s="74"/>
      <c r="P244" s="74"/>
      <c r="Q244" s="74"/>
      <c r="R244" s="74"/>
      <c r="S244" s="752"/>
      <c r="T244" s="95"/>
      <c r="U244" s="752"/>
      <c r="V244" s="752"/>
      <c r="W244" s="752"/>
      <c r="X244" s="752"/>
      <c r="Y244" s="752"/>
      <c r="Z244" s="752"/>
      <c r="AA244" s="752"/>
      <c r="AB244" s="752"/>
      <c r="AC244" s="752"/>
      <c r="AD244" s="752"/>
      <c r="AE244" s="752"/>
      <c r="AF244" s="752"/>
      <c r="AG244" s="752"/>
      <c r="AH244" s="752"/>
      <c r="AI244" s="752"/>
      <c r="AJ244" s="752"/>
      <c r="AK244" s="752"/>
      <c r="AL244" s="752"/>
      <c r="AM244" s="752"/>
      <c r="AN244" s="752"/>
      <c r="AO244" s="752"/>
      <c r="AP244" s="752"/>
    </row>
    <row r="245">
      <c r="A245" s="99" t="s">
        <v>13723</v>
      </c>
      <c r="B245" s="1850" t="s">
        <v>13715</v>
      </c>
      <c r="C245" s="67" t="s">
        <v>8847</v>
      </c>
      <c r="D245" s="1849" t="s">
        <v>13724</v>
      </c>
      <c r="E245" s="99" t="s">
        <v>13725</v>
      </c>
      <c r="F245" s="74"/>
      <c r="G245" s="74"/>
      <c r="H245" s="74"/>
      <c r="I245" s="74"/>
      <c r="J245" s="74"/>
      <c r="K245" s="98"/>
      <c r="L245" s="1832">
        <v>43643.0</v>
      </c>
      <c r="M245" s="1806" t="s">
        <v>96</v>
      </c>
      <c r="N245" s="74"/>
      <c r="O245" s="74"/>
      <c r="P245" s="74"/>
      <c r="Q245" s="74"/>
      <c r="R245" s="74"/>
      <c r="S245" s="752"/>
      <c r="T245" s="95"/>
      <c r="U245" s="752"/>
      <c r="V245" s="752"/>
      <c r="W245" s="752"/>
      <c r="X245" s="752"/>
      <c r="Y245" s="752"/>
      <c r="Z245" s="752"/>
      <c r="AA245" s="752"/>
      <c r="AB245" s="752"/>
      <c r="AC245" s="752"/>
      <c r="AD245" s="752"/>
      <c r="AE245" s="752"/>
      <c r="AF245" s="752"/>
      <c r="AG245" s="752"/>
      <c r="AH245" s="752"/>
      <c r="AI245" s="752"/>
      <c r="AJ245" s="752"/>
      <c r="AK245" s="752"/>
      <c r="AL245" s="752"/>
      <c r="AM245" s="752"/>
      <c r="AN245" s="752"/>
      <c r="AO245" s="752"/>
      <c r="AP245" s="752"/>
    </row>
    <row r="246">
      <c r="A246" s="99" t="s">
        <v>13726</v>
      </c>
      <c r="B246" s="1850" t="s">
        <v>13715</v>
      </c>
      <c r="C246" s="67" t="s">
        <v>8850</v>
      </c>
      <c r="D246" s="1849" t="s">
        <v>13727</v>
      </c>
      <c r="E246" s="99" t="s">
        <v>13678</v>
      </c>
      <c r="F246" s="74"/>
      <c r="G246" s="74"/>
      <c r="H246" s="74"/>
      <c r="I246" s="74"/>
      <c r="J246" s="74"/>
      <c r="K246" s="98"/>
      <c r="L246" s="1832">
        <v>43643.0</v>
      </c>
      <c r="M246" s="1806" t="s">
        <v>96</v>
      </c>
      <c r="N246" s="74"/>
      <c r="O246" s="74"/>
      <c r="P246" s="74"/>
      <c r="Q246" s="74"/>
      <c r="R246" s="74"/>
      <c r="S246" s="752"/>
      <c r="T246" s="95"/>
      <c r="U246" s="752"/>
      <c r="V246" s="752"/>
      <c r="W246" s="752"/>
      <c r="X246" s="752"/>
      <c r="Y246" s="752"/>
      <c r="Z246" s="752"/>
      <c r="AA246" s="752"/>
      <c r="AB246" s="752"/>
      <c r="AC246" s="752"/>
      <c r="AD246" s="752"/>
      <c r="AE246" s="752"/>
      <c r="AF246" s="752"/>
      <c r="AG246" s="752"/>
      <c r="AH246" s="752"/>
      <c r="AI246" s="752"/>
      <c r="AJ246" s="752"/>
      <c r="AK246" s="752"/>
      <c r="AL246" s="752"/>
      <c r="AM246" s="752"/>
      <c r="AN246" s="752"/>
      <c r="AO246" s="752"/>
      <c r="AP246" s="752"/>
    </row>
    <row r="247">
      <c r="A247" s="99" t="s">
        <v>13728</v>
      </c>
      <c r="B247" s="1850" t="s">
        <v>13715</v>
      </c>
      <c r="C247" s="67" t="s">
        <v>8833</v>
      </c>
      <c r="D247" s="1849" t="s">
        <v>13729</v>
      </c>
      <c r="E247" s="99" t="s">
        <v>13681</v>
      </c>
      <c r="F247" s="74"/>
      <c r="G247" s="74"/>
      <c r="H247" s="74"/>
      <c r="I247" s="74"/>
      <c r="J247" s="74"/>
      <c r="K247" s="98"/>
      <c r="L247" s="1832">
        <v>43643.0</v>
      </c>
      <c r="M247" s="1806" t="s">
        <v>96</v>
      </c>
      <c r="N247" s="74"/>
      <c r="O247" s="74"/>
      <c r="P247" s="74"/>
      <c r="Q247" s="74"/>
      <c r="R247" s="74"/>
      <c r="S247" s="752"/>
      <c r="T247" s="95"/>
      <c r="U247" s="752"/>
      <c r="V247" s="752"/>
      <c r="W247" s="752"/>
      <c r="X247" s="752"/>
      <c r="Y247" s="752"/>
      <c r="Z247" s="752"/>
      <c r="AA247" s="752"/>
      <c r="AB247" s="752"/>
      <c r="AC247" s="752"/>
      <c r="AD247" s="752"/>
      <c r="AE247" s="752"/>
      <c r="AF247" s="752"/>
      <c r="AG247" s="752"/>
      <c r="AH247" s="752"/>
      <c r="AI247" s="752"/>
      <c r="AJ247" s="752"/>
      <c r="AK247" s="752"/>
      <c r="AL247" s="752"/>
      <c r="AM247" s="752"/>
      <c r="AN247" s="752"/>
      <c r="AO247" s="752"/>
      <c r="AP247" s="752"/>
    </row>
    <row r="248">
      <c r="A248" s="99" t="s">
        <v>13730</v>
      </c>
      <c r="B248" s="1850" t="s">
        <v>13715</v>
      </c>
      <c r="C248" s="67" t="s">
        <v>8838</v>
      </c>
      <c r="D248" s="1849" t="s">
        <v>13731</v>
      </c>
      <c r="E248" s="99" t="s">
        <v>13684</v>
      </c>
      <c r="F248" s="74"/>
      <c r="G248" s="74"/>
      <c r="H248" s="74"/>
      <c r="I248" s="74"/>
      <c r="J248" s="74"/>
      <c r="K248" s="98"/>
      <c r="L248" s="1832">
        <v>43643.0</v>
      </c>
      <c r="M248" s="1806" t="s">
        <v>96</v>
      </c>
      <c r="N248" s="74"/>
      <c r="O248" s="74"/>
      <c r="P248" s="74"/>
      <c r="Q248" s="74"/>
      <c r="R248" s="74"/>
      <c r="S248" s="752"/>
      <c r="T248" s="95"/>
      <c r="U248" s="752"/>
      <c r="V248" s="752"/>
      <c r="W248" s="752"/>
      <c r="X248" s="752"/>
      <c r="Y248" s="752"/>
      <c r="Z248" s="752"/>
      <c r="AA248" s="752"/>
      <c r="AB248" s="752"/>
      <c r="AC248" s="752"/>
      <c r="AD248" s="752"/>
      <c r="AE248" s="752"/>
      <c r="AF248" s="752"/>
      <c r="AG248" s="752"/>
      <c r="AH248" s="752"/>
      <c r="AI248" s="752"/>
      <c r="AJ248" s="752"/>
      <c r="AK248" s="752"/>
      <c r="AL248" s="752"/>
      <c r="AM248" s="752"/>
      <c r="AN248" s="752"/>
      <c r="AO248" s="752"/>
      <c r="AP248" s="752"/>
    </row>
    <row r="249">
      <c r="A249" s="99" t="s">
        <v>13732</v>
      </c>
      <c r="B249" s="1850" t="s">
        <v>13715</v>
      </c>
      <c r="C249" s="67" t="s">
        <v>8841</v>
      </c>
      <c r="D249" s="1849" t="s">
        <v>13733</v>
      </c>
      <c r="E249" s="99" t="s">
        <v>13687</v>
      </c>
      <c r="F249" s="74"/>
      <c r="G249" s="74"/>
      <c r="H249" s="74"/>
      <c r="I249" s="74"/>
      <c r="J249" s="74"/>
      <c r="K249" s="98"/>
      <c r="L249" s="1832">
        <v>43643.0</v>
      </c>
      <c r="M249" s="1806" t="s">
        <v>96</v>
      </c>
      <c r="N249" s="74"/>
      <c r="O249" s="74"/>
      <c r="P249" s="74"/>
      <c r="Q249" s="74"/>
      <c r="R249" s="74"/>
      <c r="S249" s="752"/>
      <c r="T249" s="95"/>
      <c r="U249" s="752"/>
      <c r="V249" s="752"/>
      <c r="W249" s="752"/>
      <c r="X249" s="752"/>
      <c r="Y249" s="752"/>
      <c r="Z249" s="752"/>
      <c r="AA249" s="752"/>
      <c r="AB249" s="752"/>
      <c r="AC249" s="752"/>
      <c r="AD249" s="752"/>
      <c r="AE249" s="752"/>
      <c r="AF249" s="752"/>
      <c r="AG249" s="752"/>
      <c r="AH249" s="752"/>
      <c r="AI249" s="752"/>
      <c r="AJ249" s="752"/>
      <c r="AK249" s="752"/>
      <c r="AL249" s="752"/>
      <c r="AM249" s="752"/>
      <c r="AN249" s="752"/>
      <c r="AO249" s="752"/>
      <c r="AP249" s="752"/>
    </row>
    <row r="250">
      <c r="A250" s="99" t="s">
        <v>13734</v>
      </c>
      <c r="B250" s="1850" t="s">
        <v>13715</v>
      </c>
      <c r="C250" s="67" t="s">
        <v>8844</v>
      </c>
      <c r="D250" s="1849" t="s">
        <v>13735</v>
      </c>
      <c r="E250" s="99" t="s">
        <v>13690</v>
      </c>
      <c r="F250" s="74"/>
      <c r="G250" s="74"/>
      <c r="H250" s="74"/>
      <c r="I250" s="74"/>
      <c r="J250" s="74"/>
      <c r="K250" s="98"/>
      <c r="L250" s="1832">
        <v>43643.0</v>
      </c>
      <c r="M250" s="1806" t="s">
        <v>96</v>
      </c>
      <c r="N250" s="74"/>
      <c r="O250" s="74"/>
      <c r="P250" s="74"/>
      <c r="Q250" s="74"/>
      <c r="R250" s="74"/>
      <c r="S250" s="752"/>
      <c r="T250" s="95"/>
      <c r="U250" s="752"/>
      <c r="V250" s="752"/>
      <c r="W250" s="752"/>
      <c r="X250" s="752"/>
      <c r="Y250" s="752"/>
      <c r="Z250" s="752"/>
      <c r="AA250" s="752"/>
      <c r="AB250" s="752"/>
      <c r="AC250" s="752"/>
      <c r="AD250" s="752"/>
      <c r="AE250" s="752"/>
      <c r="AF250" s="752"/>
      <c r="AG250" s="752"/>
      <c r="AH250" s="752"/>
      <c r="AI250" s="752"/>
      <c r="AJ250" s="752"/>
      <c r="AK250" s="752"/>
      <c r="AL250" s="752"/>
      <c r="AM250" s="752"/>
      <c r="AN250" s="752"/>
      <c r="AO250" s="752"/>
      <c r="AP250" s="752"/>
    </row>
    <row r="251">
      <c r="A251" s="99" t="s">
        <v>13736</v>
      </c>
      <c r="B251" s="1850" t="s">
        <v>13715</v>
      </c>
      <c r="C251" s="67" t="s">
        <v>8847</v>
      </c>
      <c r="D251" s="1849" t="s">
        <v>13737</v>
      </c>
      <c r="E251" s="99" t="s">
        <v>13738</v>
      </c>
      <c r="F251" s="74"/>
      <c r="G251" s="74"/>
      <c r="H251" s="74"/>
      <c r="I251" s="74"/>
      <c r="J251" s="74"/>
      <c r="K251" s="98"/>
      <c r="L251" s="1832">
        <v>43643.0</v>
      </c>
      <c r="M251" s="1806" t="s">
        <v>96</v>
      </c>
      <c r="N251" s="74"/>
      <c r="O251" s="74"/>
      <c r="P251" s="74"/>
      <c r="Q251" s="74"/>
      <c r="R251" s="74"/>
      <c r="S251" s="752"/>
      <c r="T251" s="95"/>
      <c r="U251" s="752"/>
      <c r="V251" s="752"/>
      <c r="W251" s="752"/>
      <c r="X251" s="752"/>
      <c r="Y251" s="752"/>
      <c r="Z251" s="752"/>
      <c r="AA251" s="752"/>
      <c r="AB251" s="752"/>
      <c r="AC251" s="752"/>
      <c r="AD251" s="752"/>
      <c r="AE251" s="752"/>
      <c r="AF251" s="752"/>
      <c r="AG251" s="752"/>
      <c r="AH251" s="752"/>
      <c r="AI251" s="752"/>
      <c r="AJ251" s="752"/>
      <c r="AK251" s="752"/>
      <c r="AL251" s="752"/>
      <c r="AM251" s="752"/>
      <c r="AN251" s="752"/>
      <c r="AO251" s="752"/>
      <c r="AP251" s="752"/>
    </row>
    <row r="252">
      <c r="A252" s="99" t="s">
        <v>13739</v>
      </c>
      <c r="B252" s="1850" t="s">
        <v>13715</v>
      </c>
      <c r="C252" s="67" t="s">
        <v>8850</v>
      </c>
      <c r="D252" s="1849" t="s">
        <v>13740</v>
      </c>
      <c r="E252" s="99" t="s">
        <v>13696</v>
      </c>
      <c r="F252" s="74"/>
      <c r="G252" s="74"/>
      <c r="H252" s="74"/>
      <c r="I252" s="74"/>
      <c r="J252" s="74"/>
      <c r="K252" s="98"/>
      <c r="L252" s="1832">
        <v>43643.0</v>
      </c>
      <c r="M252" s="1806" t="s">
        <v>96</v>
      </c>
      <c r="N252" s="74"/>
      <c r="O252" s="74"/>
      <c r="P252" s="74"/>
      <c r="Q252" s="74"/>
      <c r="R252" s="74"/>
      <c r="S252" s="752"/>
      <c r="T252" s="95"/>
      <c r="U252" s="752"/>
      <c r="V252" s="752"/>
      <c r="W252" s="752"/>
      <c r="X252" s="752"/>
      <c r="Y252" s="752"/>
      <c r="Z252" s="752"/>
      <c r="AA252" s="752"/>
      <c r="AB252" s="752"/>
      <c r="AC252" s="752"/>
      <c r="AD252" s="752"/>
      <c r="AE252" s="752"/>
      <c r="AF252" s="752"/>
      <c r="AG252" s="752"/>
      <c r="AH252" s="752"/>
      <c r="AI252" s="752"/>
      <c r="AJ252" s="752"/>
      <c r="AK252" s="752"/>
      <c r="AL252" s="752"/>
      <c r="AM252" s="752"/>
      <c r="AN252" s="752"/>
      <c r="AO252" s="752"/>
      <c r="AP252" s="752"/>
    </row>
    <row r="253">
      <c r="A253" s="99" t="s">
        <v>13741</v>
      </c>
      <c r="B253" s="1850" t="s">
        <v>13715</v>
      </c>
      <c r="C253" s="67" t="s">
        <v>8833</v>
      </c>
      <c r="D253" s="1849" t="s">
        <v>13742</v>
      </c>
      <c r="E253" s="99" t="s">
        <v>13743</v>
      </c>
      <c r="F253" s="74"/>
      <c r="G253" s="74"/>
      <c r="H253" s="74"/>
      <c r="I253" s="74"/>
      <c r="J253" s="74"/>
      <c r="K253" s="98"/>
      <c r="L253" s="1832">
        <v>43643.0</v>
      </c>
      <c r="M253" s="1806" t="s">
        <v>96</v>
      </c>
      <c r="N253" s="74"/>
      <c r="O253" s="74"/>
      <c r="P253" s="74"/>
      <c r="Q253" s="74"/>
      <c r="R253" s="74"/>
      <c r="S253" s="752"/>
      <c r="T253" s="95"/>
      <c r="U253" s="752"/>
      <c r="V253" s="752"/>
      <c r="W253" s="752"/>
      <c r="X253" s="752"/>
      <c r="Y253" s="752"/>
      <c r="Z253" s="752"/>
      <c r="AA253" s="752"/>
      <c r="AB253" s="752"/>
      <c r="AC253" s="752"/>
      <c r="AD253" s="752"/>
      <c r="AE253" s="752"/>
      <c r="AF253" s="752"/>
      <c r="AG253" s="752"/>
      <c r="AH253" s="752"/>
      <c r="AI253" s="752"/>
      <c r="AJ253" s="752"/>
      <c r="AK253" s="752"/>
      <c r="AL253" s="752"/>
      <c r="AM253" s="752"/>
      <c r="AN253" s="752"/>
      <c r="AO253" s="752"/>
      <c r="AP253" s="752"/>
    </row>
    <row r="254">
      <c r="A254" s="99" t="s">
        <v>13744</v>
      </c>
      <c r="B254" s="1850" t="s">
        <v>13715</v>
      </c>
      <c r="C254" s="67" t="s">
        <v>8838</v>
      </c>
      <c r="D254" s="1849" t="s">
        <v>13745</v>
      </c>
      <c r="E254" s="99" t="s">
        <v>13746</v>
      </c>
      <c r="F254" s="74"/>
      <c r="G254" s="74"/>
      <c r="H254" s="74"/>
      <c r="I254" s="74"/>
      <c r="J254" s="74"/>
      <c r="K254" s="98"/>
      <c r="L254" s="1832">
        <v>43643.0</v>
      </c>
      <c r="M254" s="1806" t="s">
        <v>96</v>
      </c>
      <c r="N254" s="74"/>
      <c r="O254" s="74"/>
      <c r="P254" s="74"/>
      <c r="Q254" s="74"/>
      <c r="R254" s="74"/>
      <c r="S254" s="752"/>
      <c r="T254" s="95"/>
      <c r="U254" s="752"/>
      <c r="V254" s="752"/>
      <c r="W254" s="752"/>
      <c r="X254" s="752"/>
      <c r="Y254" s="752"/>
      <c r="Z254" s="752"/>
      <c r="AA254" s="752"/>
      <c r="AB254" s="752"/>
      <c r="AC254" s="752"/>
      <c r="AD254" s="752"/>
      <c r="AE254" s="752"/>
      <c r="AF254" s="752"/>
      <c r="AG254" s="752"/>
      <c r="AH254" s="752"/>
      <c r="AI254" s="752"/>
      <c r="AJ254" s="752"/>
      <c r="AK254" s="752"/>
      <c r="AL254" s="752"/>
      <c r="AM254" s="752"/>
      <c r="AN254" s="752"/>
      <c r="AO254" s="752"/>
      <c r="AP254" s="752"/>
    </row>
    <row r="255">
      <c r="A255" s="99" t="s">
        <v>13747</v>
      </c>
      <c r="B255" s="1850" t="s">
        <v>13715</v>
      </c>
      <c r="C255" s="67" t="s">
        <v>8841</v>
      </c>
      <c r="D255" s="1849" t="s">
        <v>13748</v>
      </c>
      <c r="E255" s="99" t="s">
        <v>13749</v>
      </c>
      <c r="F255" s="74"/>
      <c r="G255" s="74"/>
      <c r="H255" s="74"/>
      <c r="I255" s="74"/>
      <c r="J255" s="74"/>
      <c r="K255" s="98"/>
      <c r="L255" s="1832">
        <v>43643.0</v>
      </c>
      <c r="M255" s="1806" t="s">
        <v>96</v>
      </c>
      <c r="N255" s="74"/>
      <c r="O255" s="74"/>
      <c r="P255" s="74"/>
      <c r="Q255" s="74"/>
      <c r="R255" s="74"/>
      <c r="S255" s="752"/>
      <c r="T255" s="95"/>
      <c r="U255" s="752"/>
      <c r="V255" s="752"/>
      <c r="W255" s="752"/>
      <c r="X255" s="752"/>
      <c r="Y255" s="752"/>
      <c r="Z255" s="752"/>
      <c r="AA255" s="752"/>
      <c r="AB255" s="752"/>
      <c r="AC255" s="752"/>
      <c r="AD255" s="752"/>
      <c r="AE255" s="752"/>
      <c r="AF255" s="752"/>
      <c r="AG255" s="752"/>
      <c r="AH255" s="752"/>
      <c r="AI255" s="752"/>
      <c r="AJ255" s="752"/>
      <c r="AK255" s="752"/>
      <c r="AL255" s="752"/>
      <c r="AM255" s="752"/>
      <c r="AN255" s="752"/>
      <c r="AO255" s="752"/>
      <c r="AP255" s="752"/>
    </row>
    <row r="256">
      <c r="A256" s="99" t="s">
        <v>13750</v>
      </c>
      <c r="B256" s="1850" t="s">
        <v>13715</v>
      </c>
      <c r="C256" s="67" t="s">
        <v>8844</v>
      </c>
      <c r="D256" s="1849" t="s">
        <v>13751</v>
      </c>
      <c r="E256" s="99" t="s">
        <v>13752</v>
      </c>
      <c r="F256" s="74"/>
      <c r="G256" s="74"/>
      <c r="H256" s="74"/>
      <c r="I256" s="74"/>
      <c r="J256" s="74"/>
      <c r="K256" s="98"/>
      <c r="L256" s="1832">
        <v>43643.0</v>
      </c>
      <c r="M256" s="1806" t="s">
        <v>96</v>
      </c>
      <c r="N256" s="74"/>
      <c r="O256" s="74"/>
      <c r="P256" s="74"/>
      <c r="Q256" s="74"/>
      <c r="R256" s="74"/>
      <c r="S256" s="752"/>
      <c r="T256" s="95"/>
      <c r="U256" s="752"/>
      <c r="V256" s="752"/>
      <c r="W256" s="752"/>
      <c r="X256" s="752"/>
      <c r="Y256" s="752"/>
      <c r="Z256" s="752"/>
      <c r="AA256" s="752"/>
      <c r="AB256" s="752"/>
      <c r="AC256" s="752"/>
      <c r="AD256" s="752"/>
      <c r="AE256" s="752"/>
      <c r="AF256" s="752"/>
      <c r="AG256" s="752"/>
      <c r="AH256" s="752"/>
      <c r="AI256" s="752"/>
      <c r="AJ256" s="752"/>
      <c r="AK256" s="752"/>
      <c r="AL256" s="752"/>
      <c r="AM256" s="752"/>
      <c r="AN256" s="752"/>
      <c r="AO256" s="752"/>
      <c r="AP256" s="752"/>
    </row>
    <row r="257">
      <c r="A257" s="99" t="s">
        <v>13753</v>
      </c>
      <c r="B257" s="1850" t="s">
        <v>13715</v>
      </c>
      <c r="C257" s="67" t="s">
        <v>8847</v>
      </c>
      <c r="D257" s="1849" t="s">
        <v>13754</v>
      </c>
      <c r="E257" s="99" t="s">
        <v>13755</v>
      </c>
      <c r="F257" s="74"/>
      <c r="G257" s="74"/>
      <c r="H257" s="74"/>
      <c r="I257" s="74"/>
      <c r="J257" s="74"/>
      <c r="K257" s="98"/>
      <c r="L257" s="1832">
        <v>43643.0</v>
      </c>
      <c r="M257" s="1806" t="s">
        <v>96</v>
      </c>
      <c r="N257" s="74"/>
      <c r="O257" s="74"/>
      <c r="P257" s="74"/>
      <c r="Q257" s="74"/>
      <c r="R257" s="74"/>
      <c r="S257" s="752"/>
      <c r="T257" s="95"/>
      <c r="U257" s="752"/>
      <c r="V257" s="752"/>
      <c r="W257" s="752"/>
      <c r="X257" s="752"/>
      <c r="Y257" s="752"/>
      <c r="Z257" s="752"/>
      <c r="AA257" s="752"/>
      <c r="AB257" s="752"/>
      <c r="AC257" s="752"/>
      <c r="AD257" s="752"/>
      <c r="AE257" s="752"/>
      <c r="AF257" s="752"/>
      <c r="AG257" s="752"/>
      <c r="AH257" s="752"/>
      <c r="AI257" s="752"/>
      <c r="AJ257" s="752"/>
      <c r="AK257" s="752"/>
      <c r="AL257" s="752"/>
      <c r="AM257" s="752"/>
      <c r="AN257" s="752"/>
      <c r="AO257" s="752"/>
      <c r="AP257" s="752"/>
    </row>
    <row r="258">
      <c r="A258" s="99" t="s">
        <v>13756</v>
      </c>
      <c r="B258" s="1850" t="s">
        <v>13715</v>
      </c>
      <c r="C258" s="67" t="s">
        <v>8850</v>
      </c>
      <c r="D258" s="1849" t="s">
        <v>13757</v>
      </c>
      <c r="E258" s="99" t="s">
        <v>13758</v>
      </c>
      <c r="F258" s="74"/>
      <c r="G258" s="74"/>
      <c r="H258" s="74"/>
      <c r="I258" s="74"/>
      <c r="J258" s="74"/>
      <c r="K258" s="98"/>
      <c r="L258" s="1832">
        <v>43643.0</v>
      </c>
      <c r="M258" s="1806" t="s">
        <v>96</v>
      </c>
      <c r="N258" s="74"/>
      <c r="O258" s="74"/>
      <c r="P258" s="74"/>
      <c r="Q258" s="74"/>
      <c r="R258" s="74"/>
      <c r="S258" s="752"/>
      <c r="T258" s="95"/>
      <c r="U258" s="752"/>
      <c r="V258" s="752"/>
      <c r="W258" s="752"/>
      <c r="X258" s="752"/>
      <c r="Y258" s="752"/>
      <c r="Z258" s="752"/>
      <c r="AA258" s="752"/>
      <c r="AB258" s="752"/>
      <c r="AC258" s="752"/>
      <c r="AD258" s="752"/>
      <c r="AE258" s="752"/>
      <c r="AF258" s="752"/>
      <c r="AG258" s="752"/>
      <c r="AH258" s="752"/>
      <c r="AI258" s="752"/>
      <c r="AJ258" s="752"/>
      <c r="AK258" s="752"/>
      <c r="AL258" s="752"/>
      <c r="AM258" s="752"/>
      <c r="AN258" s="752"/>
      <c r="AO258" s="752"/>
      <c r="AP258" s="752"/>
    </row>
    <row r="259" hidden="1">
      <c r="A259" s="1851" t="s">
        <v>13759</v>
      </c>
      <c r="B259" s="1852"/>
      <c r="C259" s="1853"/>
      <c r="D259" s="1852"/>
      <c r="E259" s="1852"/>
      <c r="F259" s="1678"/>
      <c r="G259" s="1678"/>
      <c r="H259" s="1678"/>
      <c r="I259" s="1854"/>
      <c r="J259" s="1854"/>
      <c r="K259" s="1855"/>
      <c r="L259" s="1856"/>
      <c r="M259" s="1806"/>
      <c r="N259" s="74"/>
      <c r="O259" s="74"/>
      <c r="P259" s="74"/>
      <c r="Q259" s="74"/>
      <c r="R259" s="74"/>
      <c r="S259" s="752"/>
      <c r="T259" s="95"/>
      <c r="U259" s="752"/>
      <c r="V259" s="752"/>
      <c r="W259" s="752"/>
      <c r="X259" s="752"/>
      <c r="Y259" s="752"/>
      <c r="Z259" s="752"/>
      <c r="AA259" s="752"/>
      <c r="AB259" s="752"/>
      <c r="AC259" s="752"/>
      <c r="AD259" s="752"/>
      <c r="AE259" s="752"/>
      <c r="AF259" s="752"/>
      <c r="AG259" s="752"/>
      <c r="AH259" s="752"/>
      <c r="AI259" s="752"/>
      <c r="AJ259" s="752"/>
      <c r="AK259" s="752"/>
      <c r="AL259" s="752"/>
      <c r="AM259" s="752"/>
      <c r="AN259" s="752"/>
      <c r="AO259" s="752"/>
      <c r="AP259" s="752"/>
    </row>
    <row r="260" hidden="1">
      <c r="A260" s="590" t="s">
        <v>13760</v>
      </c>
      <c r="B260" s="727" t="s">
        <v>13761</v>
      </c>
      <c r="C260" s="734" t="s">
        <v>8833</v>
      </c>
      <c r="D260" s="727" t="s">
        <v>13762</v>
      </c>
      <c r="E260" s="727" t="s">
        <v>13763</v>
      </c>
      <c r="F260" s="133"/>
      <c r="G260" s="133"/>
      <c r="H260" s="133" t="s">
        <v>48</v>
      </c>
      <c r="I260" s="1857" t="s">
        <v>13764</v>
      </c>
      <c r="J260" s="1857"/>
      <c r="K260" s="1829" t="str">
        <f t="shared" ref="K260:K266" si="7">HYPERLINK("https://tangramcare.atlassian.net/browse/P2BN-12","P2BN-12")</f>
        <v>P2BN-12</v>
      </c>
      <c r="L260" s="1832"/>
      <c r="M260" s="1806"/>
      <c r="N260" s="74"/>
      <c r="O260" s="74"/>
      <c r="P260" s="74"/>
      <c r="Q260" s="74"/>
      <c r="R260" s="74"/>
      <c r="S260" s="752"/>
      <c r="T260" s="95"/>
      <c r="U260" s="752"/>
      <c r="V260" s="752"/>
      <c r="W260" s="752"/>
      <c r="X260" s="752"/>
      <c r="Y260" s="752"/>
      <c r="Z260" s="752"/>
      <c r="AA260" s="752"/>
      <c r="AB260" s="752"/>
      <c r="AC260" s="752"/>
      <c r="AD260" s="752"/>
      <c r="AE260" s="752"/>
      <c r="AF260" s="752"/>
      <c r="AG260" s="752"/>
      <c r="AH260" s="752"/>
      <c r="AI260" s="752"/>
      <c r="AJ260" s="752"/>
      <c r="AK260" s="752"/>
      <c r="AL260" s="752"/>
      <c r="AM260" s="752"/>
      <c r="AN260" s="752"/>
      <c r="AO260" s="752"/>
      <c r="AP260" s="752"/>
    </row>
    <row r="261" hidden="1">
      <c r="A261" s="590" t="s">
        <v>13765</v>
      </c>
      <c r="B261" s="727" t="s">
        <v>13761</v>
      </c>
      <c r="C261" s="734" t="s">
        <v>8838</v>
      </c>
      <c r="D261" s="727" t="s">
        <v>13766</v>
      </c>
      <c r="E261" s="727" t="s">
        <v>13767</v>
      </c>
      <c r="F261" s="133"/>
      <c r="G261" s="133"/>
      <c r="H261" s="133" t="s">
        <v>48</v>
      </c>
      <c r="I261" s="96" t="s">
        <v>13768</v>
      </c>
      <c r="J261" s="96"/>
      <c r="K261" s="1829" t="str">
        <f t="shared" si="7"/>
        <v>P2BN-12</v>
      </c>
      <c r="L261" s="1832"/>
      <c r="M261" s="1806"/>
      <c r="N261" s="74"/>
      <c r="O261" s="74"/>
      <c r="P261" s="74"/>
      <c r="Q261" s="74"/>
      <c r="R261" s="74"/>
      <c r="S261" s="752"/>
      <c r="T261" s="95"/>
      <c r="U261" s="752"/>
      <c r="V261" s="752"/>
      <c r="W261" s="752"/>
      <c r="X261" s="752"/>
      <c r="Y261" s="752"/>
      <c r="Z261" s="752"/>
      <c r="AA261" s="752"/>
      <c r="AB261" s="752"/>
      <c r="AC261" s="752"/>
      <c r="AD261" s="752"/>
      <c r="AE261" s="752"/>
      <c r="AF261" s="752"/>
      <c r="AG261" s="752"/>
      <c r="AH261" s="752"/>
      <c r="AI261" s="752"/>
      <c r="AJ261" s="752"/>
      <c r="AK261" s="752"/>
      <c r="AL261" s="752"/>
      <c r="AM261" s="752"/>
      <c r="AN261" s="752"/>
      <c r="AO261" s="752"/>
      <c r="AP261" s="752"/>
    </row>
    <row r="262" hidden="1">
      <c r="A262" s="590" t="s">
        <v>13769</v>
      </c>
      <c r="B262" s="727" t="s">
        <v>13761</v>
      </c>
      <c r="C262" s="734" t="s">
        <v>8841</v>
      </c>
      <c r="D262" s="727" t="s">
        <v>13770</v>
      </c>
      <c r="E262" s="727" t="s">
        <v>13771</v>
      </c>
      <c r="F262" s="133"/>
      <c r="G262" s="133"/>
      <c r="H262" s="133" t="s">
        <v>48</v>
      </c>
      <c r="I262" s="96" t="s">
        <v>13772</v>
      </c>
      <c r="J262" s="96"/>
      <c r="K262" s="1829" t="str">
        <f t="shared" si="7"/>
        <v>P2BN-12</v>
      </c>
      <c r="L262" s="1832"/>
      <c r="M262" s="1806"/>
      <c r="N262" s="74"/>
      <c r="O262" s="74"/>
      <c r="P262" s="74"/>
      <c r="Q262" s="74"/>
      <c r="R262" s="74"/>
      <c r="S262" s="752"/>
      <c r="T262" s="1627"/>
      <c r="U262" s="752"/>
      <c r="V262" s="752"/>
      <c r="W262" s="752"/>
      <c r="X262" s="752"/>
      <c r="Y262" s="752"/>
      <c r="Z262" s="752"/>
      <c r="AA262" s="752"/>
      <c r="AB262" s="752"/>
      <c r="AC262" s="752"/>
      <c r="AD262" s="752"/>
      <c r="AE262" s="752"/>
      <c r="AF262" s="752"/>
      <c r="AG262" s="752"/>
      <c r="AH262" s="752"/>
      <c r="AI262" s="752"/>
      <c r="AJ262" s="752"/>
      <c r="AK262" s="752"/>
      <c r="AL262" s="752"/>
      <c r="AM262" s="752"/>
      <c r="AN262" s="752"/>
      <c r="AO262" s="752"/>
      <c r="AP262" s="752"/>
    </row>
    <row r="263" hidden="1">
      <c r="A263" s="590" t="s">
        <v>13773</v>
      </c>
      <c r="B263" s="727" t="s">
        <v>13761</v>
      </c>
      <c r="C263" s="734" t="s">
        <v>8844</v>
      </c>
      <c r="D263" s="727" t="s">
        <v>13774</v>
      </c>
      <c r="E263" s="727" t="s">
        <v>13775</v>
      </c>
      <c r="F263" s="133"/>
      <c r="G263" s="133"/>
      <c r="H263" s="133" t="s">
        <v>48</v>
      </c>
      <c r="I263" s="96" t="s">
        <v>13776</v>
      </c>
      <c r="J263" s="96"/>
      <c r="K263" s="1829" t="str">
        <f t="shared" si="7"/>
        <v>P2BN-12</v>
      </c>
      <c r="L263" s="1832"/>
      <c r="M263" s="1806"/>
      <c r="N263" s="74"/>
      <c r="O263" s="74"/>
      <c r="P263" s="74"/>
      <c r="Q263" s="74"/>
      <c r="R263" s="74"/>
      <c r="S263" s="752"/>
      <c r="T263" s="95" t="s">
        <v>79</v>
      </c>
      <c r="U263" s="752"/>
      <c r="V263" s="752"/>
      <c r="W263" s="752"/>
      <c r="X263" s="752"/>
      <c r="Y263" s="752"/>
      <c r="Z263" s="752"/>
      <c r="AA263" s="752"/>
      <c r="AB263" s="752"/>
      <c r="AC263" s="752"/>
      <c r="AD263" s="752"/>
      <c r="AE263" s="752"/>
      <c r="AF263" s="752"/>
      <c r="AG263" s="752"/>
      <c r="AH263" s="752"/>
      <c r="AI263" s="752"/>
      <c r="AJ263" s="752"/>
      <c r="AK263" s="752"/>
      <c r="AL263" s="752"/>
      <c r="AM263" s="752"/>
      <c r="AN263" s="752"/>
      <c r="AO263" s="752"/>
      <c r="AP263" s="752"/>
    </row>
    <row r="264" hidden="1">
      <c r="A264" s="590" t="s">
        <v>13777</v>
      </c>
      <c r="B264" s="727" t="s">
        <v>13761</v>
      </c>
      <c r="C264" s="734" t="s">
        <v>8847</v>
      </c>
      <c r="D264" s="727" t="s">
        <v>13778</v>
      </c>
      <c r="E264" s="727" t="s">
        <v>13779</v>
      </c>
      <c r="F264" s="133"/>
      <c r="G264" s="133"/>
      <c r="H264" s="133" t="s">
        <v>48</v>
      </c>
      <c r="I264" s="1857" t="s">
        <v>13780</v>
      </c>
      <c r="J264" s="1857"/>
      <c r="K264" s="1829" t="str">
        <f t="shared" si="7"/>
        <v>P2BN-12</v>
      </c>
      <c r="L264" s="1832"/>
      <c r="M264" s="1806"/>
      <c r="N264" s="74"/>
      <c r="O264" s="74"/>
      <c r="P264" s="74"/>
      <c r="Q264" s="74"/>
      <c r="R264" s="74"/>
      <c r="S264" s="752"/>
      <c r="T264" s="95"/>
      <c r="U264" s="752"/>
      <c r="V264" s="752"/>
      <c r="W264" s="752"/>
      <c r="X264" s="752"/>
      <c r="Y264" s="752"/>
      <c r="Z264" s="752"/>
      <c r="AA264" s="752"/>
      <c r="AB264" s="752"/>
      <c r="AC264" s="752"/>
      <c r="AD264" s="752"/>
      <c r="AE264" s="752"/>
      <c r="AF264" s="752"/>
      <c r="AG264" s="752"/>
      <c r="AH264" s="752"/>
      <c r="AI264" s="752"/>
      <c r="AJ264" s="752"/>
      <c r="AK264" s="752"/>
      <c r="AL264" s="752"/>
      <c r="AM264" s="752"/>
      <c r="AN264" s="752"/>
      <c r="AO264" s="752"/>
      <c r="AP264" s="752"/>
    </row>
    <row r="265" hidden="1">
      <c r="A265" s="590" t="s">
        <v>13781</v>
      </c>
      <c r="B265" s="727" t="s">
        <v>13761</v>
      </c>
      <c r="C265" s="734" t="s">
        <v>8850</v>
      </c>
      <c r="D265" s="727" t="s">
        <v>13782</v>
      </c>
      <c r="E265" s="727" t="s">
        <v>13783</v>
      </c>
      <c r="F265" s="133"/>
      <c r="G265" s="133"/>
      <c r="H265" s="133" t="s">
        <v>48</v>
      </c>
      <c r="I265" s="96" t="s">
        <v>13784</v>
      </c>
      <c r="J265" s="96"/>
      <c r="K265" s="1829" t="str">
        <f t="shared" si="7"/>
        <v>P2BN-12</v>
      </c>
      <c r="L265" s="1832"/>
      <c r="M265" s="1806"/>
      <c r="N265" s="74"/>
      <c r="O265" s="74"/>
      <c r="P265" s="74"/>
      <c r="Q265" s="74"/>
      <c r="R265" s="74"/>
      <c r="S265" s="752"/>
      <c r="T265" s="95"/>
      <c r="U265" s="752"/>
      <c r="V265" s="752"/>
      <c r="W265" s="752"/>
      <c r="X265" s="752"/>
      <c r="Y265" s="752"/>
      <c r="Z265" s="752"/>
      <c r="AA265" s="752"/>
      <c r="AB265" s="752"/>
      <c r="AC265" s="752"/>
      <c r="AD265" s="752"/>
      <c r="AE265" s="752"/>
      <c r="AF265" s="752"/>
      <c r="AG265" s="752"/>
      <c r="AH265" s="752"/>
      <c r="AI265" s="752"/>
      <c r="AJ265" s="752"/>
      <c r="AK265" s="752"/>
      <c r="AL265" s="752"/>
      <c r="AM265" s="752"/>
      <c r="AN265" s="752"/>
      <c r="AO265" s="752"/>
      <c r="AP265" s="752"/>
    </row>
    <row r="266" hidden="1">
      <c r="A266" s="590" t="s">
        <v>13785</v>
      </c>
      <c r="B266" s="727" t="s">
        <v>13786</v>
      </c>
      <c r="C266" s="734" t="s">
        <v>8833</v>
      </c>
      <c r="D266" s="727" t="s">
        <v>13787</v>
      </c>
      <c r="E266" s="727" t="s">
        <v>13788</v>
      </c>
      <c r="F266" s="133"/>
      <c r="G266" s="133"/>
      <c r="H266" s="133" t="s">
        <v>48</v>
      </c>
      <c r="I266" s="1857" t="s">
        <v>13789</v>
      </c>
      <c r="J266" s="1857"/>
      <c r="K266" s="1829" t="str">
        <f t="shared" si="7"/>
        <v>P2BN-12</v>
      </c>
      <c r="L266" s="1832"/>
      <c r="M266" s="1806"/>
      <c r="N266" s="74"/>
      <c r="O266" s="74"/>
      <c r="P266" s="74"/>
      <c r="Q266" s="74"/>
      <c r="R266" s="74"/>
      <c r="S266" s="752"/>
      <c r="T266" s="95"/>
      <c r="U266" s="752"/>
      <c r="V266" s="752"/>
      <c r="W266" s="752"/>
      <c r="X266" s="752"/>
      <c r="Y266" s="752"/>
      <c r="Z266" s="752"/>
      <c r="AA266" s="752"/>
      <c r="AB266" s="752"/>
      <c r="AC266" s="752"/>
      <c r="AD266" s="752"/>
      <c r="AE266" s="752"/>
      <c r="AF266" s="752"/>
      <c r="AG266" s="752"/>
      <c r="AH266" s="752"/>
      <c r="AI266" s="752"/>
      <c r="AJ266" s="752"/>
      <c r="AK266" s="752"/>
      <c r="AL266" s="752"/>
      <c r="AM266" s="752"/>
      <c r="AN266" s="752"/>
      <c r="AO266" s="752"/>
      <c r="AP266" s="752"/>
    </row>
    <row r="267" ht="135.0" hidden="1" customHeight="1">
      <c r="A267" s="590" t="s">
        <v>13790</v>
      </c>
      <c r="B267" s="727" t="s">
        <v>13786</v>
      </c>
      <c r="C267" s="734" t="s">
        <v>8838</v>
      </c>
      <c r="D267" s="727" t="s">
        <v>13791</v>
      </c>
      <c r="E267" s="727" t="s">
        <v>13792</v>
      </c>
      <c r="I267" s="95"/>
      <c r="J267" s="95"/>
      <c r="K267" s="98"/>
      <c r="L267" s="1832"/>
      <c r="M267" s="1806"/>
      <c r="N267" s="74"/>
      <c r="O267" s="74"/>
      <c r="P267" s="74"/>
      <c r="Q267" s="74"/>
      <c r="R267" s="74"/>
      <c r="S267" s="752"/>
      <c r="T267" s="95"/>
      <c r="U267" s="752"/>
      <c r="V267" s="752"/>
      <c r="W267" s="752"/>
      <c r="X267" s="752"/>
      <c r="Y267" s="752"/>
      <c r="Z267" s="752"/>
      <c r="AA267" s="752"/>
      <c r="AB267" s="752"/>
      <c r="AC267" s="752"/>
      <c r="AD267" s="752"/>
      <c r="AE267" s="752"/>
      <c r="AF267" s="752"/>
      <c r="AG267" s="752"/>
      <c r="AH267" s="752"/>
      <c r="AI267" s="752"/>
      <c r="AJ267" s="752"/>
      <c r="AK267" s="752"/>
      <c r="AL267" s="752"/>
      <c r="AM267" s="752"/>
      <c r="AN267" s="752"/>
      <c r="AO267" s="752"/>
      <c r="AP267" s="752"/>
    </row>
    <row r="268" hidden="1">
      <c r="A268" s="590" t="s">
        <v>13793</v>
      </c>
      <c r="B268" s="727" t="s">
        <v>13786</v>
      </c>
      <c r="C268" s="734" t="s">
        <v>8841</v>
      </c>
      <c r="D268" s="727" t="s">
        <v>13794</v>
      </c>
      <c r="E268" s="727" t="s">
        <v>13795</v>
      </c>
      <c r="I268" s="95"/>
      <c r="J268" s="95"/>
      <c r="K268" s="98"/>
      <c r="L268" s="1832"/>
      <c r="M268" s="1806"/>
      <c r="N268" s="74"/>
      <c r="O268" s="74"/>
      <c r="P268" s="74"/>
      <c r="Q268" s="74"/>
      <c r="R268" s="74"/>
      <c r="S268" s="752"/>
      <c r="T268" s="95"/>
      <c r="U268" s="752"/>
      <c r="V268" s="752"/>
      <c r="W268" s="752"/>
      <c r="X268" s="752"/>
      <c r="Y268" s="752"/>
      <c r="Z268" s="752"/>
      <c r="AA268" s="752"/>
      <c r="AB268" s="752"/>
      <c r="AC268" s="752"/>
      <c r="AD268" s="752"/>
      <c r="AE268" s="752"/>
      <c r="AF268" s="752"/>
      <c r="AG268" s="752"/>
      <c r="AH268" s="752"/>
      <c r="AI268" s="752"/>
      <c r="AJ268" s="752"/>
      <c r="AK268" s="752"/>
      <c r="AL268" s="752"/>
      <c r="AM268" s="752"/>
      <c r="AN268" s="752"/>
      <c r="AO268" s="752"/>
      <c r="AP268" s="752"/>
    </row>
    <row r="269" hidden="1">
      <c r="A269" s="590" t="s">
        <v>13796</v>
      </c>
      <c r="B269" s="727" t="s">
        <v>13786</v>
      </c>
      <c r="C269" s="734" t="s">
        <v>8844</v>
      </c>
      <c r="D269" s="727" t="s">
        <v>13797</v>
      </c>
      <c r="E269" s="727" t="s">
        <v>13798</v>
      </c>
      <c r="I269" s="95"/>
      <c r="J269" s="95"/>
      <c r="K269" s="98"/>
      <c r="L269" s="1832"/>
      <c r="M269" s="1806"/>
      <c r="N269" s="74"/>
      <c r="O269" s="74"/>
      <c r="P269" s="74"/>
      <c r="Q269" s="74"/>
      <c r="R269" s="74"/>
      <c r="S269" s="752"/>
      <c r="T269" s="95"/>
      <c r="U269" s="752"/>
      <c r="V269" s="752"/>
      <c r="W269" s="752"/>
      <c r="X269" s="752"/>
      <c r="Y269" s="752"/>
      <c r="Z269" s="752"/>
      <c r="AA269" s="752"/>
      <c r="AB269" s="752"/>
      <c r="AC269" s="752"/>
      <c r="AD269" s="752"/>
      <c r="AE269" s="752"/>
      <c r="AF269" s="752"/>
      <c r="AG269" s="752"/>
      <c r="AH269" s="752"/>
      <c r="AI269" s="752"/>
      <c r="AJ269" s="752"/>
      <c r="AK269" s="752"/>
      <c r="AL269" s="752"/>
      <c r="AM269" s="752"/>
      <c r="AN269" s="752"/>
      <c r="AO269" s="752"/>
      <c r="AP269" s="752"/>
    </row>
    <row r="270" hidden="1">
      <c r="A270" s="590" t="s">
        <v>13799</v>
      </c>
      <c r="B270" s="727" t="s">
        <v>13786</v>
      </c>
      <c r="C270" s="734" t="s">
        <v>8847</v>
      </c>
      <c r="D270" s="727" t="s">
        <v>13800</v>
      </c>
      <c r="E270" s="727" t="s">
        <v>13801</v>
      </c>
      <c r="I270" s="95"/>
      <c r="J270" s="95"/>
      <c r="K270" s="98"/>
      <c r="L270" s="1832"/>
      <c r="M270" s="1806"/>
      <c r="N270" s="74"/>
      <c r="O270" s="74"/>
      <c r="P270" s="74"/>
      <c r="Q270" s="74"/>
      <c r="R270" s="74"/>
      <c r="S270" s="752"/>
      <c r="T270" s="95"/>
      <c r="U270" s="752"/>
      <c r="V270" s="752"/>
      <c r="W270" s="752"/>
      <c r="X270" s="752"/>
      <c r="Y270" s="752"/>
      <c r="Z270" s="752"/>
      <c r="AA270" s="752"/>
      <c r="AB270" s="752"/>
      <c r="AC270" s="752"/>
      <c r="AD270" s="752"/>
      <c r="AE270" s="752"/>
      <c r="AF270" s="752"/>
      <c r="AG270" s="752"/>
      <c r="AH270" s="752"/>
      <c r="AI270" s="752"/>
      <c r="AJ270" s="752"/>
      <c r="AK270" s="752"/>
      <c r="AL270" s="752"/>
      <c r="AM270" s="752"/>
      <c r="AN270" s="752"/>
      <c r="AO270" s="752"/>
      <c r="AP270" s="752"/>
    </row>
    <row r="271" hidden="1">
      <c r="A271" s="590" t="s">
        <v>13802</v>
      </c>
      <c r="B271" s="727" t="s">
        <v>13786</v>
      </c>
      <c r="C271" s="734" t="s">
        <v>8850</v>
      </c>
      <c r="D271" s="727" t="s">
        <v>13803</v>
      </c>
      <c r="E271" s="727" t="s">
        <v>13804</v>
      </c>
      <c r="I271" s="95"/>
      <c r="J271" s="95"/>
      <c r="K271" s="98"/>
      <c r="L271" s="1832"/>
      <c r="M271" s="1806"/>
      <c r="N271" s="74"/>
      <c r="O271" s="74"/>
      <c r="P271" s="74"/>
      <c r="Q271" s="74"/>
      <c r="R271" s="74"/>
      <c r="S271" s="752"/>
      <c r="T271" s="95"/>
      <c r="U271" s="752"/>
      <c r="V271" s="752"/>
      <c r="W271" s="752"/>
      <c r="X271" s="752"/>
      <c r="Y271" s="752"/>
      <c r="Z271" s="752"/>
      <c r="AA271" s="752"/>
      <c r="AB271" s="752"/>
      <c r="AC271" s="752"/>
      <c r="AD271" s="752"/>
      <c r="AE271" s="752"/>
      <c r="AF271" s="752"/>
      <c r="AG271" s="752"/>
      <c r="AH271" s="752"/>
      <c r="AI271" s="752"/>
      <c r="AJ271" s="752"/>
      <c r="AK271" s="752"/>
      <c r="AL271" s="752"/>
      <c r="AM271" s="752"/>
      <c r="AN271" s="752"/>
      <c r="AO271" s="752"/>
      <c r="AP271" s="752"/>
    </row>
    <row r="272" hidden="1">
      <c r="A272" s="590" t="s">
        <v>13805</v>
      </c>
      <c r="B272" s="727" t="s">
        <v>13806</v>
      </c>
      <c r="C272" s="734" t="s">
        <v>8833</v>
      </c>
      <c r="D272" s="727" t="s">
        <v>13807</v>
      </c>
      <c r="E272" s="727" t="s">
        <v>13808</v>
      </c>
      <c r="I272" s="1857"/>
      <c r="J272" s="1857"/>
      <c r="K272" s="98"/>
      <c r="L272" s="1832"/>
      <c r="M272" s="1806"/>
      <c r="N272" s="74"/>
      <c r="O272" s="74"/>
      <c r="P272" s="74"/>
      <c r="Q272" s="74"/>
      <c r="R272" s="74"/>
      <c r="S272" s="752"/>
      <c r="T272" s="95"/>
      <c r="U272" s="752"/>
      <c r="V272" s="752"/>
      <c r="W272" s="752"/>
      <c r="X272" s="752"/>
      <c r="Y272" s="752"/>
      <c r="Z272" s="752"/>
      <c r="AA272" s="752"/>
      <c r="AB272" s="752"/>
      <c r="AC272" s="752"/>
      <c r="AD272" s="752"/>
      <c r="AE272" s="752"/>
      <c r="AF272" s="752"/>
      <c r="AG272" s="752"/>
      <c r="AH272" s="752"/>
      <c r="AI272" s="752"/>
      <c r="AJ272" s="752"/>
      <c r="AK272" s="752"/>
      <c r="AL272" s="752"/>
      <c r="AM272" s="752"/>
      <c r="AN272" s="752"/>
      <c r="AO272" s="752"/>
      <c r="AP272" s="752"/>
    </row>
    <row r="273" hidden="1">
      <c r="A273" s="590" t="s">
        <v>13809</v>
      </c>
      <c r="B273" s="727" t="s">
        <v>13806</v>
      </c>
      <c r="C273" s="734" t="s">
        <v>8838</v>
      </c>
      <c r="D273" s="727" t="s">
        <v>13810</v>
      </c>
      <c r="E273" s="727" t="s">
        <v>13811</v>
      </c>
      <c r="I273" s="95"/>
      <c r="J273" s="95"/>
      <c r="K273" s="98"/>
      <c r="L273" s="1832"/>
      <c r="M273" s="1806"/>
      <c r="N273" s="74"/>
      <c r="O273" s="74"/>
      <c r="P273" s="74"/>
      <c r="Q273" s="74"/>
      <c r="R273" s="74"/>
      <c r="S273" s="752"/>
      <c r="T273" s="95"/>
      <c r="U273" s="752"/>
      <c r="V273" s="752"/>
      <c r="W273" s="752"/>
      <c r="X273" s="752"/>
      <c r="Y273" s="752"/>
      <c r="Z273" s="752"/>
      <c r="AA273" s="752"/>
      <c r="AB273" s="752"/>
      <c r="AC273" s="752"/>
      <c r="AD273" s="752"/>
      <c r="AE273" s="752"/>
      <c r="AF273" s="752"/>
      <c r="AG273" s="752"/>
      <c r="AH273" s="752"/>
      <c r="AI273" s="752"/>
      <c r="AJ273" s="752"/>
      <c r="AK273" s="752"/>
      <c r="AL273" s="752"/>
      <c r="AM273" s="752"/>
      <c r="AN273" s="752"/>
      <c r="AO273" s="752"/>
      <c r="AP273" s="752"/>
    </row>
    <row r="274" hidden="1">
      <c r="A274" s="590" t="s">
        <v>13812</v>
      </c>
      <c r="B274" s="727" t="s">
        <v>13806</v>
      </c>
      <c r="C274" s="734" t="s">
        <v>8841</v>
      </c>
      <c r="D274" s="727" t="s">
        <v>13813</v>
      </c>
      <c r="E274" s="727" t="s">
        <v>13814</v>
      </c>
      <c r="I274" s="95"/>
      <c r="J274" s="95"/>
      <c r="K274" s="98"/>
      <c r="L274" s="1832"/>
      <c r="M274" s="1806"/>
      <c r="N274" s="74"/>
      <c r="O274" s="74"/>
      <c r="P274" s="74"/>
      <c r="Q274" s="74"/>
      <c r="R274" s="74"/>
      <c r="S274" s="752"/>
      <c r="T274" s="95"/>
      <c r="U274" s="752"/>
      <c r="V274" s="752"/>
      <c r="W274" s="752"/>
      <c r="X274" s="752"/>
      <c r="Y274" s="752"/>
      <c r="Z274" s="752"/>
      <c r="AA274" s="752"/>
      <c r="AB274" s="752"/>
      <c r="AC274" s="752"/>
      <c r="AD274" s="752"/>
      <c r="AE274" s="752"/>
      <c r="AF274" s="752"/>
      <c r="AG274" s="752"/>
      <c r="AH274" s="752"/>
      <c r="AI274" s="752"/>
      <c r="AJ274" s="752"/>
      <c r="AK274" s="752"/>
      <c r="AL274" s="752"/>
      <c r="AM274" s="752"/>
      <c r="AN274" s="752"/>
      <c r="AO274" s="752"/>
      <c r="AP274" s="752"/>
    </row>
    <row r="275" hidden="1">
      <c r="A275" s="590" t="s">
        <v>13815</v>
      </c>
      <c r="B275" s="727" t="s">
        <v>13806</v>
      </c>
      <c r="C275" s="734" t="s">
        <v>8844</v>
      </c>
      <c r="D275" s="727" t="s">
        <v>13816</v>
      </c>
      <c r="E275" s="727" t="s">
        <v>13817</v>
      </c>
      <c r="I275" s="95"/>
      <c r="J275" s="95"/>
      <c r="K275" s="98"/>
      <c r="L275" s="1832"/>
      <c r="M275" s="1806"/>
      <c r="N275" s="74"/>
      <c r="O275" s="74"/>
      <c r="P275" s="74"/>
      <c r="Q275" s="74"/>
      <c r="R275" s="74"/>
      <c r="S275" s="752"/>
      <c r="T275" s="95"/>
      <c r="U275" s="752"/>
      <c r="V275" s="752"/>
      <c r="W275" s="752"/>
      <c r="X275" s="752"/>
      <c r="Y275" s="752"/>
      <c r="Z275" s="752"/>
      <c r="AA275" s="752"/>
      <c r="AB275" s="752"/>
      <c r="AC275" s="752"/>
      <c r="AD275" s="752"/>
      <c r="AE275" s="752"/>
      <c r="AF275" s="752"/>
      <c r="AG275" s="752"/>
      <c r="AH275" s="752"/>
      <c r="AI275" s="752"/>
      <c r="AJ275" s="752"/>
      <c r="AK275" s="752"/>
      <c r="AL275" s="752"/>
      <c r="AM275" s="752"/>
      <c r="AN275" s="752"/>
      <c r="AO275" s="752"/>
      <c r="AP275" s="752"/>
    </row>
    <row r="276" hidden="1">
      <c r="A276" s="590" t="s">
        <v>13818</v>
      </c>
      <c r="B276" s="727" t="s">
        <v>13806</v>
      </c>
      <c r="C276" s="734" t="s">
        <v>8847</v>
      </c>
      <c r="D276" s="727" t="s">
        <v>13819</v>
      </c>
      <c r="E276" s="727" t="s">
        <v>13820</v>
      </c>
      <c r="I276" s="95"/>
      <c r="J276" s="95"/>
      <c r="K276" s="98"/>
      <c r="L276" s="1832"/>
      <c r="M276" s="1806"/>
      <c r="N276" s="74"/>
      <c r="O276" s="74"/>
      <c r="P276" s="74"/>
      <c r="Q276" s="74"/>
      <c r="R276" s="74"/>
      <c r="S276" s="752"/>
      <c r="T276" s="95"/>
      <c r="U276" s="752"/>
      <c r="V276" s="752"/>
      <c r="W276" s="752"/>
      <c r="X276" s="752"/>
      <c r="Y276" s="752"/>
      <c r="Z276" s="752"/>
      <c r="AA276" s="752"/>
      <c r="AB276" s="752"/>
      <c r="AC276" s="752"/>
      <c r="AD276" s="752"/>
      <c r="AE276" s="752"/>
      <c r="AF276" s="752"/>
      <c r="AG276" s="752"/>
      <c r="AH276" s="752"/>
      <c r="AI276" s="752"/>
      <c r="AJ276" s="752"/>
      <c r="AK276" s="752"/>
      <c r="AL276" s="752"/>
      <c r="AM276" s="752"/>
      <c r="AN276" s="752"/>
      <c r="AO276" s="752"/>
      <c r="AP276" s="752"/>
    </row>
    <row r="277" hidden="1">
      <c r="A277" s="590" t="s">
        <v>13821</v>
      </c>
      <c r="B277" s="727" t="s">
        <v>13806</v>
      </c>
      <c r="C277" s="734" t="s">
        <v>8850</v>
      </c>
      <c r="D277" s="727" t="s">
        <v>13822</v>
      </c>
      <c r="E277" s="727" t="s">
        <v>13823</v>
      </c>
      <c r="I277" s="95"/>
      <c r="J277" s="95"/>
      <c r="K277" s="98"/>
      <c r="L277" s="1832"/>
      <c r="M277" s="1806"/>
      <c r="N277" s="74"/>
      <c r="O277" s="74"/>
      <c r="P277" s="74"/>
      <c r="Q277" s="74"/>
      <c r="R277" s="74"/>
      <c r="S277" s="752"/>
      <c r="T277" s="95"/>
      <c r="U277" s="752"/>
      <c r="V277" s="752"/>
      <c r="W277" s="752"/>
      <c r="X277" s="752"/>
      <c r="Y277" s="752"/>
      <c r="Z277" s="752"/>
      <c r="AA277" s="752"/>
      <c r="AB277" s="752"/>
      <c r="AC277" s="752"/>
      <c r="AD277" s="752"/>
      <c r="AE277" s="752"/>
      <c r="AF277" s="752"/>
      <c r="AG277" s="752"/>
      <c r="AH277" s="752"/>
      <c r="AI277" s="752"/>
      <c r="AJ277" s="752"/>
      <c r="AK277" s="752"/>
      <c r="AL277" s="752"/>
      <c r="AM277" s="752"/>
      <c r="AN277" s="752"/>
      <c r="AO277" s="752"/>
      <c r="AP277" s="752"/>
    </row>
    <row r="278" hidden="1">
      <c r="A278" s="618" t="s">
        <v>13824</v>
      </c>
      <c r="B278" s="727" t="s">
        <v>13825</v>
      </c>
      <c r="C278" s="734" t="s">
        <v>8833</v>
      </c>
      <c r="D278" s="621" t="s">
        <v>13826</v>
      </c>
      <c r="E278" s="727" t="s">
        <v>13827</v>
      </c>
      <c r="F278" s="95"/>
      <c r="G278" s="95"/>
      <c r="H278" s="95"/>
      <c r="I278" s="74"/>
      <c r="J278" s="74"/>
      <c r="K278" s="98"/>
      <c r="L278" s="1832"/>
      <c r="M278" s="1806"/>
      <c r="N278" s="74"/>
      <c r="O278" s="74"/>
      <c r="P278" s="74"/>
      <c r="Q278" s="74"/>
      <c r="R278" s="74"/>
      <c r="S278" s="752"/>
      <c r="T278" s="95"/>
      <c r="U278" s="752"/>
      <c r="V278" s="752"/>
      <c r="W278" s="752"/>
      <c r="X278" s="752"/>
      <c r="Y278" s="752"/>
      <c r="Z278" s="752"/>
      <c r="AA278" s="752"/>
      <c r="AB278" s="752"/>
      <c r="AC278" s="752"/>
      <c r="AD278" s="752"/>
      <c r="AE278" s="752"/>
      <c r="AF278" s="752"/>
      <c r="AG278" s="752"/>
      <c r="AH278" s="752"/>
      <c r="AI278" s="752"/>
      <c r="AJ278" s="752"/>
      <c r="AK278" s="752"/>
      <c r="AL278" s="752"/>
      <c r="AM278" s="752"/>
      <c r="AN278" s="752"/>
      <c r="AO278" s="752"/>
      <c r="AP278" s="752"/>
    </row>
    <row r="279" hidden="1">
      <c r="A279" s="618" t="s">
        <v>13828</v>
      </c>
      <c r="B279" s="727" t="s">
        <v>13825</v>
      </c>
      <c r="C279" s="734" t="s">
        <v>8838</v>
      </c>
      <c r="D279" s="621" t="s">
        <v>13829</v>
      </c>
      <c r="E279" s="727" t="s">
        <v>13830</v>
      </c>
      <c r="F279" s="95"/>
      <c r="G279" s="95"/>
      <c r="H279" s="95"/>
      <c r="I279" s="74"/>
      <c r="J279" s="74"/>
      <c r="K279" s="98"/>
      <c r="L279" s="1832"/>
      <c r="M279" s="1806"/>
      <c r="N279" s="74"/>
      <c r="O279" s="74"/>
      <c r="P279" s="74"/>
      <c r="Q279" s="74"/>
      <c r="R279" s="74"/>
      <c r="S279" s="752"/>
      <c r="T279" s="95"/>
      <c r="U279" s="752"/>
      <c r="V279" s="752"/>
      <c r="W279" s="752"/>
      <c r="X279" s="752"/>
      <c r="Y279" s="752"/>
      <c r="Z279" s="752"/>
      <c r="AA279" s="752"/>
      <c r="AB279" s="752"/>
      <c r="AC279" s="752"/>
      <c r="AD279" s="752"/>
      <c r="AE279" s="752"/>
      <c r="AF279" s="752"/>
      <c r="AG279" s="752"/>
      <c r="AH279" s="752"/>
      <c r="AI279" s="752"/>
      <c r="AJ279" s="752"/>
      <c r="AK279" s="752"/>
      <c r="AL279" s="752"/>
      <c r="AM279" s="752"/>
      <c r="AN279" s="752"/>
      <c r="AO279" s="752"/>
      <c r="AP279" s="752"/>
    </row>
    <row r="280" hidden="1">
      <c r="A280" s="618" t="s">
        <v>13831</v>
      </c>
      <c r="B280" s="727" t="s">
        <v>13825</v>
      </c>
      <c r="C280" s="734" t="s">
        <v>8841</v>
      </c>
      <c r="D280" s="621" t="s">
        <v>13832</v>
      </c>
      <c r="E280" s="727" t="s">
        <v>13833</v>
      </c>
      <c r="F280" s="95"/>
      <c r="G280" s="95"/>
      <c r="H280" s="95"/>
      <c r="I280" s="74"/>
      <c r="J280" s="74"/>
      <c r="K280" s="98"/>
      <c r="L280" s="1832"/>
      <c r="M280" s="1806"/>
      <c r="N280" s="74"/>
      <c r="O280" s="74"/>
      <c r="P280" s="74"/>
      <c r="Q280" s="74"/>
      <c r="R280" s="74"/>
      <c r="S280" s="752"/>
      <c r="T280" s="95"/>
      <c r="U280" s="752"/>
      <c r="V280" s="752"/>
      <c r="W280" s="752"/>
      <c r="X280" s="752"/>
      <c r="Y280" s="752"/>
      <c r="Z280" s="752"/>
      <c r="AA280" s="752"/>
      <c r="AB280" s="752"/>
      <c r="AC280" s="752"/>
      <c r="AD280" s="752"/>
      <c r="AE280" s="752"/>
      <c r="AF280" s="752"/>
      <c r="AG280" s="752"/>
      <c r="AH280" s="752"/>
      <c r="AI280" s="752"/>
      <c r="AJ280" s="752"/>
      <c r="AK280" s="752"/>
      <c r="AL280" s="752"/>
      <c r="AM280" s="752"/>
      <c r="AN280" s="752"/>
      <c r="AO280" s="752"/>
      <c r="AP280" s="752"/>
    </row>
    <row r="281" hidden="1">
      <c r="A281" s="618" t="s">
        <v>13834</v>
      </c>
      <c r="B281" s="727" t="s">
        <v>13825</v>
      </c>
      <c r="C281" s="734" t="s">
        <v>8844</v>
      </c>
      <c r="D281" s="621" t="s">
        <v>13835</v>
      </c>
      <c r="E281" s="727" t="s">
        <v>13836</v>
      </c>
      <c r="F281" s="95"/>
      <c r="G281" s="95"/>
      <c r="H281" s="95"/>
      <c r="I281" s="74"/>
      <c r="J281" s="74"/>
      <c r="K281" s="98"/>
      <c r="L281" s="1832"/>
      <c r="M281" s="1806"/>
      <c r="N281" s="74"/>
      <c r="O281" s="74"/>
      <c r="P281" s="74"/>
      <c r="Q281" s="74"/>
      <c r="R281" s="74"/>
      <c r="S281" s="752"/>
      <c r="T281" s="95"/>
      <c r="U281" s="752"/>
      <c r="V281" s="752"/>
      <c r="W281" s="752"/>
      <c r="X281" s="752"/>
      <c r="Y281" s="752"/>
      <c r="Z281" s="752"/>
      <c r="AA281" s="752"/>
      <c r="AB281" s="752"/>
      <c r="AC281" s="752"/>
      <c r="AD281" s="752"/>
      <c r="AE281" s="752"/>
      <c r="AF281" s="752"/>
      <c r="AG281" s="752"/>
      <c r="AH281" s="752"/>
      <c r="AI281" s="752"/>
      <c r="AJ281" s="752"/>
      <c r="AK281" s="752"/>
      <c r="AL281" s="752"/>
      <c r="AM281" s="752"/>
      <c r="AN281" s="752"/>
      <c r="AO281" s="752"/>
      <c r="AP281" s="752"/>
    </row>
    <row r="282" hidden="1">
      <c r="A282" s="618" t="s">
        <v>13837</v>
      </c>
      <c r="B282" s="727" t="s">
        <v>13825</v>
      </c>
      <c r="C282" s="734" t="s">
        <v>8847</v>
      </c>
      <c r="D282" s="621" t="s">
        <v>13838</v>
      </c>
      <c r="E282" s="727" t="s">
        <v>13839</v>
      </c>
      <c r="F282" s="95"/>
      <c r="G282" s="95"/>
      <c r="H282" s="95"/>
      <c r="I282" s="74"/>
      <c r="J282" s="74"/>
      <c r="K282" s="98"/>
      <c r="L282" s="1832"/>
      <c r="M282" s="1806"/>
      <c r="N282" s="74"/>
      <c r="O282" s="74"/>
      <c r="P282" s="74"/>
      <c r="Q282" s="74"/>
      <c r="R282" s="74"/>
      <c r="S282" s="752"/>
      <c r="T282" s="95"/>
      <c r="U282" s="752"/>
      <c r="V282" s="752"/>
      <c r="W282" s="752"/>
      <c r="X282" s="752"/>
      <c r="Y282" s="752"/>
      <c r="Z282" s="752"/>
      <c r="AA282" s="752"/>
      <c r="AB282" s="752"/>
      <c r="AC282" s="752"/>
      <c r="AD282" s="752"/>
      <c r="AE282" s="752"/>
      <c r="AF282" s="752"/>
      <c r="AG282" s="752"/>
      <c r="AH282" s="752"/>
      <c r="AI282" s="752"/>
      <c r="AJ282" s="752"/>
      <c r="AK282" s="752"/>
      <c r="AL282" s="752"/>
      <c r="AM282" s="752"/>
      <c r="AN282" s="752"/>
      <c r="AO282" s="752"/>
      <c r="AP282" s="752"/>
    </row>
    <row r="283" hidden="1">
      <c r="A283" s="618" t="s">
        <v>13840</v>
      </c>
      <c r="B283" s="727" t="s">
        <v>13825</v>
      </c>
      <c r="C283" s="734" t="s">
        <v>8850</v>
      </c>
      <c r="D283" s="621" t="s">
        <v>13841</v>
      </c>
      <c r="E283" s="727" t="s">
        <v>13842</v>
      </c>
      <c r="F283" s="95"/>
      <c r="G283" s="95"/>
      <c r="H283" s="95"/>
      <c r="I283" s="74"/>
      <c r="J283" s="74"/>
      <c r="K283" s="98"/>
      <c r="L283" s="1832"/>
      <c r="M283" s="1806"/>
      <c r="N283" s="74"/>
      <c r="O283" s="74"/>
      <c r="P283" s="74"/>
      <c r="Q283" s="74"/>
      <c r="R283" s="74"/>
      <c r="S283" s="752"/>
      <c r="T283" s="95"/>
      <c r="U283" s="752"/>
      <c r="V283" s="752"/>
      <c r="W283" s="752"/>
      <c r="X283" s="752"/>
      <c r="Y283" s="752"/>
      <c r="Z283" s="752"/>
      <c r="AA283" s="752"/>
      <c r="AB283" s="752"/>
      <c r="AC283" s="752"/>
      <c r="AD283" s="752"/>
      <c r="AE283" s="752"/>
      <c r="AF283" s="752"/>
      <c r="AG283" s="752"/>
      <c r="AH283" s="752"/>
      <c r="AI283" s="752"/>
      <c r="AJ283" s="752"/>
      <c r="AK283" s="752"/>
      <c r="AL283" s="752"/>
      <c r="AM283" s="752"/>
      <c r="AN283" s="752"/>
      <c r="AO283" s="752"/>
      <c r="AP283" s="752"/>
    </row>
    <row r="284" hidden="1">
      <c r="A284" s="618" t="s">
        <v>13843</v>
      </c>
      <c r="B284" s="727" t="s">
        <v>13844</v>
      </c>
      <c r="C284" s="734" t="s">
        <v>8833</v>
      </c>
      <c r="D284" s="621" t="s">
        <v>13845</v>
      </c>
      <c r="E284" s="727" t="s">
        <v>13846</v>
      </c>
      <c r="F284" s="95"/>
      <c r="G284" s="95"/>
      <c r="H284" s="95"/>
      <c r="I284" s="74"/>
      <c r="J284" s="74"/>
      <c r="K284" s="98"/>
      <c r="L284" s="1832"/>
      <c r="M284" s="1806"/>
      <c r="N284" s="74"/>
      <c r="O284" s="74"/>
      <c r="P284" s="74"/>
      <c r="Q284" s="74"/>
      <c r="R284" s="74"/>
      <c r="S284" s="752"/>
      <c r="T284" s="95"/>
      <c r="U284" s="752"/>
      <c r="V284" s="752"/>
      <c r="W284" s="752"/>
      <c r="X284" s="752"/>
      <c r="Y284" s="752"/>
      <c r="Z284" s="752"/>
      <c r="AA284" s="752"/>
      <c r="AB284" s="752"/>
      <c r="AC284" s="752"/>
      <c r="AD284" s="752"/>
      <c r="AE284" s="752"/>
      <c r="AF284" s="752"/>
      <c r="AG284" s="752"/>
      <c r="AH284" s="752"/>
      <c r="AI284" s="752"/>
      <c r="AJ284" s="752"/>
      <c r="AK284" s="752"/>
      <c r="AL284" s="752"/>
      <c r="AM284" s="752"/>
      <c r="AN284" s="752"/>
      <c r="AO284" s="752"/>
      <c r="AP284" s="752"/>
    </row>
    <row r="285" hidden="1">
      <c r="A285" s="618" t="s">
        <v>13847</v>
      </c>
      <c r="B285" s="727" t="s">
        <v>13844</v>
      </c>
      <c r="C285" s="734" t="s">
        <v>8838</v>
      </c>
      <c r="D285" s="621" t="s">
        <v>13848</v>
      </c>
      <c r="E285" s="727" t="s">
        <v>13849</v>
      </c>
      <c r="F285" s="95"/>
      <c r="G285" s="95"/>
      <c r="H285" s="95"/>
      <c r="I285" s="74"/>
      <c r="J285" s="74"/>
      <c r="K285" s="98"/>
      <c r="L285" s="1832"/>
      <c r="M285" s="1806"/>
      <c r="N285" s="74"/>
      <c r="O285" s="74"/>
      <c r="P285" s="74"/>
      <c r="Q285" s="74"/>
      <c r="R285" s="74"/>
      <c r="S285" s="752"/>
      <c r="T285" s="95"/>
      <c r="U285" s="752"/>
      <c r="V285" s="752"/>
      <c r="W285" s="752"/>
      <c r="X285" s="752"/>
      <c r="Y285" s="752"/>
      <c r="Z285" s="752"/>
      <c r="AA285" s="752"/>
      <c r="AB285" s="752"/>
      <c r="AC285" s="752"/>
      <c r="AD285" s="752"/>
      <c r="AE285" s="752"/>
      <c r="AF285" s="752"/>
      <c r="AG285" s="752"/>
      <c r="AH285" s="752"/>
      <c r="AI285" s="752"/>
      <c r="AJ285" s="752"/>
      <c r="AK285" s="752"/>
      <c r="AL285" s="752"/>
      <c r="AM285" s="752"/>
      <c r="AN285" s="752"/>
      <c r="AO285" s="752"/>
      <c r="AP285" s="752"/>
    </row>
    <row r="286" hidden="1">
      <c r="A286" s="618" t="s">
        <v>13850</v>
      </c>
      <c r="B286" s="727" t="s">
        <v>13844</v>
      </c>
      <c r="C286" s="734" t="s">
        <v>8841</v>
      </c>
      <c r="D286" s="621" t="s">
        <v>13851</v>
      </c>
      <c r="E286" s="727" t="s">
        <v>13852</v>
      </c>
      <c r="F286" s="95"/>
      <c r="G286" s="95"/>
      <c r="H286" s="95"/>
      <c r="I286" s="74"/>
      <c r="J286" s="74"/>
      <c r="K286" s="98"/>
      <c r="L286" s="1832"/>
      <c r="M286" s="1806"/>
      <c r="N286" s="74"/>
      <c r="O286" s="74"/>
      <c r="P286" s="74"/>
      <c r="Q286" s="74"/>
      <c r="R286" s="74"/>
      <c r="S286" s="752"/>
      <c r="T286" s="95"/>
      <c r="U286" s="752"/>
      <c r="V286" s="752"/>
      <c r="W286" s="752"/>
      <c r="X286" s="752"/>
      <c r="Y286" s="752"/>
      <c r="Z286" s="752"/>
      <c r="AA286" s="752"/>
      <c r="AB286" s="752"/>
      <c r="AC286" s="752"/>
      <c r="AD286" s="752"/>
      <c r="AE286" s="752"/>
      <c r="AF286" s="752"/>
      <c r="AG286" s="752"/>
      <c r="AH286" s="752"/>
      <c r="AI286" s="752"/>
      <c r="AJ286" s="752"/>
      <c r="AK286" s="752"/>
      <c r="AL286" s="752"/>
      <c r="AM286" s="752"/>
      <c r="AN286" s="752"/>
      <c r="AO286" s="752"/>
      <c r="AP286" s="752"/>
    </row>
    <row r="287" hidden="1">
      <c r="A287" s="618" t="s">
        <v>13853</v>
      </c>
      <c r="B287" s="727" t="s">
        <v>13844</v>
      </c>
      <c r="C287" s="734" t="s">
        <v>8844</v>
      </c>
      <c r="D287" s="621" t="s">
        <v>13854</v>
      </c>
      <c r="E287" s="727" t="s">
        <v>13855</v>
      </c>
      <c r="F287" s="95"/>
      <c r="G287" s="95"/>
      <c r="H287" s="95"/>
      <c r="I287" s="74"/>
      <c r="J287" s="74"/>
      <c r="K287" s="98"/>
      <c r="L287" s="1832"/>
      <c r="M287" s="1806"/>
      <c r="N287" s="74"/>
      <c r="O287" s="74"/>
      <c r="P287" s="74"/>
      <c r="Q287" s="74"/>
      <c r="R287" s="74"/>
      <c r="S287" s="752"/>
      <c r="T287" s="95"/>
      <c r="U287" s="752"/>
      <c r="V287" s="752"/>
      <c r="W287" s="752"/>
      <c r="X287" s="752"/>
      <c r="Y287" s="752"/>
      <c r="Z287" s="752"/>
      <c r="AA287" s="752"/>
      <c r="AB287" s="752"/>
      <c r="AC287" s="752"/>
      <c r="AD287" s="752"/>
      <c r="AE287" s="752"/>
      <c r="AF287" s="752"/>
      <c r="AG287" s="752"/>
      <c r="AH287" s="752"/>
      <c r="AI287" s="752"/>
      <c r="AJ287" s="752"/>
      <c r="AK287" s="752"/>
      <c r="AL287" s="752"/>
      <c r="AM287" s="752"/>
      <c r="AN287" s="752"/>
      <c r="AO287" s="752"/>
      <c r="AP287" s="752"/>
    </row>
    <row r="288" hidden="1">
      <c r="A288" s="618" t="s">
        <v>13856</v>
      </c>
      <c r="B288" s="727" t="s">
        <v>13844</v>
      </c>
      <c r="C288" s="734" t="s">
        <v>8847</v>
      </c>
      <c r="D288" s="621" t="s">
        <v>13857</v>
      </c>
      <c r="E288" s="727" t="s">
        <v>13858</v>
      </c>
      <c r="F288" s="95"/>
      <c r="G288" s="95"/>
      <c r="H288" s="95"/>
      <c r="I288" s="74"/>
      <c r="J288" s="74"/>
      <c r="K288" s="98"/>
      <c r="L288" s="1832"/>
      <c r="M288" s="1806"/>
      <c r="N288" s="74"/>
      <c r="O288" s="74"/>
      <c r="P288" s="74"/>
      <c r="Q288" s="74"/>
      <c r="R288" s="74"/>
      <c r="S288" s="752"/>
      <c r="T288" s="95"/>
      <c r="U288" s="752"/>
      <c r="V288" s="752"/>
      <c r="W288" s="752"/>
      <c r="X288" s="752"/>
      <c r="Y288" s="752"/>
      <c r="Z288" s="752"/>
      <c r="AA288" s="752"/>
      <c r="AB288" s="752"/>
      <c r="AC288" s="752"/>
      <c r="AD288" s="752"/>
      <c r="AE288" s="752"/>
      <c r="AF288" s="752"/>
      <c r="AG288" s="752"/>
      <c r="AH288" s="752"/>
      <c r="AI288" s="752"/>
      <c r="AJ288" s="752"/>
      <c r="AK288" s="752"/>
      <c r="AL288" s="752"/>
      <c r="AM288" s="752"/>
      <c r="AN288" s="752"/>
      <c r="AO288" s="752"/>
      <c r="AP288" s="752"/>
    </row>
    <row r="289" hidden="1">
      <c r="A289" s="618" t="s">
        <v>13859</v>
      </c>
      <c r="B289" s="727" t="s">
        <v>13844</v>
      </c>
      <c r="C289" s="734" t="s">
        <v>8850</v>
      </c>
      <c r="D289" s="621" t="s">
        <v>13860</v>
      </c>
      <c r="E289" s="727" t="s">
        <v>13861</v>
      </c>
      <c r="F289" s="95"/>
      <c r="G289" s="95"/>
      <c r="H289" s="95"/>
      <c r="I289" s="74"/>
      <c r="J289" s="74"/>
      <c r="K289" s="98"/>
      <c r="L289" s="1832"/>
      <c r="M289" s="1806"/>
      <c r="N289" s="74"/>
      <c r="O289" s="74"/>
      <c r="P289" s="74"/>
      <c r="Q289" s="74"/>
      <c r="R289" s="74"/>
      <c r="S289" s="752"/>
      <c r="T289" s="95"/>
      <c r="U289" s="752"/>
      <c r="V289" s="752"/>
      <c r="W289" s="752"/>
      <c r="X289" s="752"/>
      <c r="Y289" s="752"/>
      <c r="Z289" s="752"/>
      <c r="AA289" s="752"/>
      <c r="AB289" s="752"/>
      <c r="AC289" s="752"/>
      <c r="AD289" s="752"/>
      <c r="AE289" s="752"/>
      <c r="AF289" s="752"/>
      <c r="AG289" s="752"/>
      <c r="AH289" s="752"/>
      <c r="AI289" s="752"/>
      <c r="AJ289" s="752"/>
      <c r="AK289" s="752"/>
      <c r="AL289" s="752"/>
      <c r="AM289" s="752"/>
      <c r="AN289" s="752"/>
      <c r="AO289" s="752"/>
      <c r="AP289" s="752"/>
    </row>
    <row r="290" hidden="1">
      <c r="A290" s="618" t="s">
        <v>13862</v>
      </c>
      <c r="B290" s="727" t="s">
        <v>13863</v>
      </c>
      <c r="C290" s="734" t="s">
        <v>8833</v>
      </c>
      <c r="D290" s="621" t="s">
        <v>13864</v>
      </c>
      <c r="E290" s="727" t="s">
        <v>13865</v>
      </c>
      <c r="F290" s="95"/>
      <c r="G290" s="95"/>
      <c r="H290" s="95"/>
      <c r="I290" s="74"/>
      <c r="J290" s="74"/>
      <c r="K290" s="98"/>
      <c r="L290" s="1832"/>
      <c r="M290" s="1806"/>
      <c r="N290" s="74"/>
      <c r="O290" s="74"/>
      <c r="P290" s="74"/>
      <c r="Q290" s="74"/>
      <c r="R290" s="74"/>
      <c r="S290" s="752"/>
      <c r="T290" s="95"/>
      <c r="U290" s="752"/>
      <c r="V290" s="752"/>
      <c r="W290" s="752"/>
      <c r="X290" s="752"/>
      <c r="Y290" s="752"/>
      <c r="Z290" s="752"/>
      <c r="AA290" s="752"/>
      <c r="AB290" s="752"/>
      <c r="AC290" s="752"/>
      <c r="AD290" s="752"/>
      <c r="AE290" s="752"/>
      <c r="AF290" s="752"/>
      <c r="AG290" s="752"/>
      <c r="AH290" s="752"/>
      <c r="AI290" s="752"/>
      <c r="AJ290" s="752"/>
      <c r="AK290" s="752"/>
      <c r="AL290" s="752"/>
      <c r="AM290" s="752"/>
      <c r="AN290" s="752"/>
      <c r="AO290" s="752"/>
      <c r="AP290" s="752"/>
    </row>
    <row r="291" hidden="1">
      <c r="A291" s="618" t="s">
        <v>13866</v>
      </c>
      <c r="B291" s="727" t="s">
        <v>13863</v>
      </c>
      <c r="C291" s="734" t="s">
        <v>8838</v>
      </c>
      <c r="D291" s="621" t="s">
        <v>13867</v>
      </c>
      <c r="E291" s="727" t="s">
        <v>13868</v>
      </c>
      <c r="F291" s="95"/>
      <c r="G291" s="95"/>
      <c r="H291" s="95"/>
      <c r="I291" s="74"/>
      <c r="J291" s="74"/>
      <c r="K291" s="98"/>
      <c r="L291" s="1832"/>
      <c r="M291" s="1806"/>
      <c r="N291" s="74"/>
      <c r="O291" s="74"/>
      <c r="P291" s="74"/>
      <c r="Q291" s="74"/>
      <c r="R291" s="74"/>
      <c r="S291" s="752"/>
      <c r="T291" s="95"/>
      <c r="U291" s="752"/>
      <c r="V291" s="752"/>
      <c r="W291" s="752"/>
      <c r="X291" s="752"/>
      <c r="Y291" s="752"/>
      <c r="Z291" s="752"/>
      <c r="AA291" s="752"/>
      <c r="AB291" s="752"/>
      <c r="AC291" s="752"/>
      <c r="AD291" s="752"/>
      <c r="AE291" s="752"/>
      <c r="AF291" s="752"/>
      <c r="AG291" s="752"/>
      <c r="AH291" s="752"/>
      <c r="AI291" s="752"/>
      <c r="AJ291" s="752"/>
      <c r="AK291" s="752"/>
      <c r="AL291" s="752"/>
      <c r="AM291" s="752"/>
      <c r="AN291" s="752"/>
      <c r="AO291" s="752"/>
      <c r="AP291" s="752"/>
    </row>
    <row r="292" hidden="1">
      <c r="A292" s="618" t="s">
        <v>13869</v>
      </c>
      <c r="B292" s="727" t="s">
        <v>13863</v>
      </c>
      <c r="C292" s="734" t="s">
        <v>8841</v>
      </c>
      <c r="D292" s="621" t="s">
        <v>13870</v>
      </c>
      <c r="E292" s="727" t="s">
        <v>13871</v>
      </c>
      <c r="F292" s="95"/>
      <c r="G292" s="95"/>
      <c r="H292" s="95"/>
      <c r="I292" s="74"/>
      <c r="J292" s="74"/>
      <c r="K292" s="98"/>
      <c r="L292" s="1832"/>
      <c r="M292" s="1806"/>
      <c r="N292" s="74"/>
      <c r="O292" s="74"/>
      <c r="P292" s="74"/>
      <c r="Q292" s="74"/>
      <c r="R292" s="74"/>
      <c r="S292" s="752"/>
      <c r="T292" s="95"/>
      <c r="U292" s="752"/>
      <c r="V292" s="752"/>
      <c r="W292" s="752"/>
      <c r="X292" s="752"/>
      <c r="Y292" s="752"/>
      <c r="Z292" s="752"/>
      <c r="AA292" s="752"/>
      <c r="AB292" s="752"/>
      <c r="AC292" s="752"/>
      <c r="AD292" s="752"/>
      <c r="AE292" s="752"/>
      <c r="AF292" s="752"/>
      <c r="AG292" s="752"/>
      <c r="AH292" s="752"/>
      <c r="AI292" s="752"/>
      <c r="AJ292" s="752"/>
      <c r="AK292" s="752"/>
      <c r="AL292" s="752"/>
      <c r="AM292" s="752"/>
      <c r="AN292" s="752"/>
      <c r="AO292" s="752"/>
      <c r="AP292" s="752"/>
    </row>
    <row r="293" hidden="1">
      <c r="A293" s="618" t="s">
        <v>13872</v>
      </c>
      <c r="B293" s="727" t="s">
        <v>13863</v>
      </c>
      <c r="C293" s="734" t="s">
        <v>8844</v>
      </c>
      <c r="D293" s="621" t="s">
        <v>13873</v>
      </c>
      <c r="E293" s="727" t="s">
        <v>13874</v>
      </c>
      <c r="F293" s="95"/>
      <c r="G293" s="95"/>
      <c r="H293" s="95"/>
      <c r="I293" s="74"/>
      <c r="J293" s="74"/>
      <c r="K293" s="98"/>
      <c r="L293" s="1832"/>
      <c r="M293" s="1806"/>
      <c r="N293" s="74"/>
      <c r="O293" s="74"/>
      <c r="P293" s="74"/>
      <c r="Q293" s="74"/>
      <c r="R293" s="74"/>
      <c r="S293" s="752"/>
      <c r="T293" s="95"/>
      <c r="U293" s="752"/>
      <c r="V293" s="752"/>
      <c r="W293" s="752"/>
      <c r="X293" s="752"/>
      <c r="Y293" s="752"/>
      <c r="Z293" s="752"/>
      <c r="AA293" s="752"/>
      <c r="AB293" s="752"/>
      <c r="AC293" s="752"/>
      <c r="AD293" s="752"/>
      <c r="AE293" s="752"/>
      <c r="AF293" s="752"/>
      <c r="AG293" s="752"/>
      <c r="AH293" s="752"/>
      <c r="AI293" s="752"/>
      <c r="AJ293" s="752"/>
      <c r="AK293" s="752"/>
      <c r="AL293" s="752"/>
      <c r="AM293" s="752"/>
      <c r="AN293" s="752"/>
      <c r="AO293" s="752"/>
      <c r="AP293" s="752"/>
    </row>
    <row r="294" hidden="1">
      <c r="A294" s="618" t="s">
        <v>13875</v>
      </c>
      <c r="B294" s="727" t="s">
        <v>13863</v>
      </c>
      <c r="C294" s="734" t="s">
        <v>8847</v>
      </c>
      <c r="D294" s="621" t="s">
        <v>13876</v>
      </c>
      <c r="E294" s="727" t="s">
        <v>13877</v>
      </c>
      <c r="F294" s="95"/>
      <c r="G294" s="95"/>
      <c r="H294" s="95"/>
      <c r="I294" s="74"/>
      <c r="J294" s="74"/>
      <c r="K294" s="98"/>
      <c r="L294" s="1832"/>
      <c r="M294" s="1806"/>
      <c r="N294" s="74"/>
      <c r="O294" s="74"/>
      <c r="P294" s="74"/>
      <c r="Q294" s="74"/>
      <c r="R294" s="74"/>
      <c r="S294" s="752"/>
      <c r="T294" s="95"/>
      <c r="U294" s="752"/>
      <c r="V294" s="752"/>
      <c r="W294" s="752"/>
      <c r="X294" s="752"/>
      <c r="Y294" s="752"/>
      <c r="Z294" s="752"/>
      <c r="AA294" s="752"/>
      <c r="AB294" s="752"/>
      <c r="AC294" s="752"/>
      <c r="AD294" s="752"/>
      <c r="AE294" s="752"/>
      <c r="AF294" s="752"/>
      <c r="AG294" s="752"/>
      <c r="AH294" s="752"/>
      <c r="AI294" s="752"/>
      <c r="AJ294" s="752"/>
      <c r="AK294" s="752"/>
      <c r="AL294" s="752"/>
      <c r="AM294" s="752"/>
      <c r="AN294" s="752"/>
      <c r="AO294" s="752"/>
      <c r="AP294" s="752"/>
    </row>
    <row r="295" hidden="1">
      <c r="A295" s="618" t="s">
        <v>13878</v>
      </c>
      <c r="B295" s="727" t="s">
        <v>13863</v>
      </c>
      <c r="C295" s="734" t="s">
        <v>8850</v>
      </c>
      <c r="D295" s="621" t="s">
        <v>13879</v>
      </c>
      <c r="E295" s="727" t="s">
        <v>13880</v>
      </c>
      <c r="F295" s="95"/>
      <c r="G295" s="95"/>
      <c r="H295" s="95"/>
      <c r="I295" s="74"/>
      <c r="J295" s="74"/>
      <c r="K295" s="98"/>
      <c r="L295" s="1832"/>
      <c r="M295" s="1806"/>
      <c r="N295" s="74"/>
      <c r="O295" s="74"/>
      <c r="P295" s="74"/>
      <c r="Q295" s="74"/>
      <c r="R295" s="74"/>
      <c r="S295" s="752"/>
      <c r="T295" s="95"/>
      <c r="U295" s="752"/>
      <c r="V295" s="752"/>
      <c r="W295" s="752"/>
      <c r="X295" s="752"/>
      <c r="Y295" s="752"/>
      <c r="Z295" s="752"/>
      <c r="AA295" s="752"/>
      <c r="AB295" s="752"/>
      <c r="AC295" s="752"/>
      <c r="AD295" s="752"/>
      <c r="AE295" s="752"/>
      <c r="AF295" s="752"/>
      <c r="AG295" s="752"/>
      <c r="AH295" s="752"/>
      <c r="AI295" s="752"/>
      <c r="AJ295" s="752"/>
      <c r="AK295" s="752"/>
      <c r="AL295" s="752"/>
      <c r="AM295" s="752"/>
      <c r="AN295" s="752"/>
      <c r="AO295" s="752"/>
      <c r="AP295" s="752"/>
    </row>
    <row r="296" hidden="1">
      <c r="A296" s="1600" t="s">
        <v>13881</v>
      </c>
      <c r="B296" s="1830"/>
      <c r="C296" s="1793"/>
      <c r="D296" s="1793"/>
      <c r="E296" s="1794"/>
      <c r="F296" s="1793"/>
      <c r="G296" s="1793"/>
      <c r="H296" s="1793"/>
      <c r="I296" s="1793"/>
      <c r="J296" s="1793"/>
      <c r="K296" s="1794"/>
      <c r="L296" s="1793"/>
      <c r="M296" s="1793"/>
      <c r="N296" s="1831"/>
      <c r="O296" s="1831"/>
      <c r="P296" s="1831"/>
      <c r="Q296" s="1831"/>
      <c r="R296" s="1831"/>
      <c r="S296" s="1803"/>
      <c r="T296" s="95"/>
      <c r="U296" s="1803"/>
      <c r="V296" s="1803"/>
      <c r="W296" s="1803"/>
      <c r="X296" s="1803"/>
      <c r="Y296" s="1803"/>
      <c r="Z296" s="1803"/>
      <c r="AA296" s="1803"/>
      <c r="AB296" s="1803"/>
      <c r="AC296" s="1803"/>
      <c r="AD296" s="1803"/>
      <c r="AE296" s="1803"/>
      <c r="AF296" s="1803"/>
      <c r="AG296" s="1803"/>
      <c r="AH296" s="1803"/>
      <c r="AI296" s="1803"/>
      <c r="AJ296" s="1803"/>
      <c r="AK296" s="1803"/>
      <c r="AL296" s="1803"/>
      <c r="AM296" s="1803"/>
      <c r="AN296" s="1803"/>
      <c r="AO296" s="1803"/>
      <c r="AP296" s="1803"/>
    </row>
    <row r="297">
      <c r="A297" s="67" t="s">
        <v>13882</v>
      </c>
      <c r="B297" s="90" t="s">
        <v>13883</v>
      </c>
      <c r="C297" s="98" t="s">
        <v>8833</v>
      </c>
      <c r="D297" s="98" t="s">
        <v>13884</v>
      </c>
      <c r="E297" s="98" t="s">
        <v>13885</v>
      </c>
      <c r="F297" s="1858"/>
      <c r="G297" s="1858"/>
      <c r="H297" s="1858" t="s">
        <v>48</v>
      </c>
      <c r="I297" s="1806" t="s">
        <v>13886</v>
      </c>
      <c r="J297" s="1806"/>
      <c r="K297" s="98" t="s">
        <v>12887</v>
      </c>
      <c r="L297" s="1808">
        <v>43637.0</v>
      </c>
      <c r="M297" s="1806" t="s">
        <v>96</v>
      </c>
      <c r="N297" s="74"/>
      <c r="O297" s="74"/>
      <c r="P297" s="74"/>
      <c r="Q297" s="74"/>
      <c r="R297" s="74"/>
      <c r="S297" s="752"/>
      <c r="T297" s="752"/>
      <c r="U297" s="752"/>
      <c r="V297" s="752"/>
      <c r="W297" s="752"/>
      <c r="X297" s="752"/>
      <c r="Y297" s="752"/>
      <c r="Z297" s="752"/>
      <c r="AA297" s="752"/>
      <c r="AB297" s="752"/>
      <c r="AC297" s="752"/>
      <c r="AD297" s="752"/>
      <c r="AE297" s="752"/>
      <c r="AF297" s="752"/>
      <c r="AG297" s="752"/>
      <c r="AH297" s="752"/>
      <c r="AI297" s="752"/>
      <c r="AJ297" s="752"/>
      <c r="AK297" s="752"/>
      <c r="AL297" s="752"/>
      <c r="AM297" s="752"/>
      <c r="AN297" s="752"/>
      <c r="AO297" s="752"/>
      <c r="AP297" s="752"/>
    </row>
    <row r="298">
      <c r="A298" s="67" t="s">
        <v>13887</v>
      </c>
      <c r="B298" s="90" t="s">
        <v>13883</v>
      </c>
      <c r="C298" s="98" t="s">
        <v>8838</v>
      </c>
      <c r="D298" s="98" t="s">
        <v>13888</v>
      </c>
      <c r="E298" s="98" t="s">
        <v>13889</v>
      </c>
      <c r="F298" s="1858"/>
      <c r="G298" s="1858"/>
      <c r="H298" s="1858" t="s">
        <v>48</v>
      </c>
      <c r="I298" s="1806" t="s">
        <v>13890</v>
      </c>
      <c r="J298" s="1806"/>
      <c r="K298" s="98" t="s">
        <v>13891</v>
      </c>
      <c r="L298" s="1808">
        <v>43637.0</v>
      </c>
      <c r="M298" s="1806" t="s">
        <v>96</v>
      </c>
      <c r="N298" s="74"/>
      <c r="O298" s="74"/>
      <c r="P298" s="74"/>
      <c r="Q298" s="74"/>
      <c r="R298" s="74"/>
      <c r="S298" s="752"/>
      <c r="T298" s="752"/>
      <c r="U298" s="752"/>
      <c r="V298" s="752"/>
      <c r="W298" s="752"/>
      <c r="X298" s="752"/>
      <c r="Y298" s="752"/>
      <c r="Z298" s="752"/>
      <c r="AA298" s="752"/>
      <c r="AB298" s="752"/>
      <c r="AC298" s="752"/>
      <c r="AD298" s="752"/>
      <c r="AE298" s="752"/>
      <c r="AF298" s="752"/>
      <c r="AG298" s="752"/>
      <c r="AH298" s="752"/>
      <c r="AI298" s="752"/>
      <c r="AJ298" s="752"/>
      <c r="AK298" s="752"/>
      <c r="AL298" s="752"/>
      <c r="AM298" s="752"/>
      <c r="AN298" s="752"/>
      <c r="AO298" s="752"/>
      <c r="AP298" s="752"/>
    </row>
    <row r="299">
      <c r="A299" s="67" t="s">
        <v>13892</v>
      </c>
      <c r="B299" s="90" t="s">
        <v>13883</v>
      </c>
      <c r="C299" s="98" t="s">
        <v>8841</v>
      </c>
      <c r="D299" s="98" t="s">
        <v>13893</v>
      </c>
      <c r="E299" s="98" t="s">
        <v>13894</v>
      </c>
      <c r="F299" s="1858"/>
      <c r="G299" s="1858"/>
      <c r="H299" s="1858" t="s">
        <v>48</v>
      </c>
      <c r="I299" s="1806" t="s">
        <v>13895</v>
      </c>
      <c r="J299" s="1806"/>
      <c r="K299" s="98" t="s">
        <v>12887</v>
      </c>
      <c r="L299" s="1808">
        <v>43637.0</v>
      </c>
      <c r="M299" s="1806" t="s">
        <v>96</v>
      </c>
      <c r="N299" s="74"/>
      <c r="O299" s="74"/>
      <c r="P299" s="74"/>
      <c r="Q299" s="74"/>
      <c r="R299" s="74"/>
      <c r="S299" s="752"/>
      <c r="T299" s="752"/>
      <c r="U299" s="752"/>
      <c r="V299" s="752"/>
      <c r="W299" s="752"/>
      <c r="X299" s="752"/>
      <c r="Y299" s="752"/>
      <c r="Z299" s="752"/>
      <c r="AA299" s="752"/>
      <c r="AB299" s="752"/>
      <c r="AC299" s="752"/>
      <c r="AD299" s="752"/>
      <c r="AE299" s="752"/>
      <c r="AF299" s="752"/>
      <c r="AG299" s="752"/>
      <c r="AH299" s="752"/>
      <c r="AI299" s="752"/>
      <c r="AJ299" s="752"/>
      <c r="AK299" s="752"/>
      <c r="AL299" s="752"/>
      <c r="AM299" s="752"/>
      <c r="AN299" s="752"/>
      <c r="AO299" s="752"/>
      <c r="AP299" s="752"/>
    </row>
    <row r="300">
      <c r="A300" s="67" t="s">
        <v>13896</v>
      </c>
      <c r="B300" s="90" t="s">
        <v>13883</v>
      </c>
      <c r="C300" s="98" t="s">
        <v>8844</v>
      </c>
      <c r="D300" s="98" t="s">
        <v>13897</v>
      </c>
      <c r="E300" s="98" t="s">
        <v>13898</v>
      </c>
      <c r="F300" s="1805"/>
      <c r="G300" s="1805"/>
      <c r="H300" s="1805" t="s">
        <v>48</v>
      </c>
      <c r="I300" s="1806" t="s">
        <v>13899</v>
      </c>
      <c r="J300" s="1806"/>
      <c r="K300" s="98" t="s">
        <v>12887</v>
      </c>
      <c r="L300" s="1808">
        <v>43637.0</v>
      </c>
      <c r="M300" s="1806" t="s">
        <v>96</v>
      </c>
      <c r="N300" s="74"/>
      <c r="O300" s="74"/>
      <c r="P300" s="74"/>
      <c r="Q300" s="74"/>
      <c r="R300" s="74"/>
      <c r="S300" s="752"/>
      <c r="T300" s="752"/>
      <c r="U300" s="752"/>
      <c r="V300" s="752"/>
      <c r="W300" s="752"/>
      <c r="X300" s="752"/>
      <c r="Y300" s="752"/>
      <c r="Z300" s="752"/>
      <c r="AA300" s="752"/>
      <c r="AB300" s="752"/>
      <c r="AC300" s="752"/>
      <c r="AD300" s="752"/>
      <c r="AE300" s="752"/>
      <c r="AF300" s="752"/>
      <c r="AG300" s="752"/>
      <c r="AH300" s="752"/>
      <c r="AI300" s="752"/>
      <c r="AJ300" s="752"/>
      <c r="AK300" s="752"/>
      <c r="AL300" s="752"/>
      <c r="AM300" s="752"/>
      <c r="AN300" s="752"/>
      <c r="AO300" s="752"/>
      <c r="AP300" s="752"/>
    </row>
    <row r="301">
      <c r="A301" s="67" t="s">
        <v>13900</v>
      </c>
      <c r="B301" s="90" t="s">
        <v>13883</v>
      </c>
      <c r="C301" s="98" t="s">
        <v>8847</v>
      </c>
      <c r="D301" s="98" t="s">
        <v>13901</v>
      </c>
      <c r="E301" s="98" t="s">
        <v>13902</v>
      </c>
      <c r="F301" s="74"/>
      <c r="G301" s="74"/>
      <c r="H301" s="74" t="s">
        <v>47</v>
      </c>
      <c r="I301" s="1806" t="s">
        <v>13903</v>
      </c>
      <c r="J301" s="1806"/>
      <c r="K301" s="74"/>
      <c r="L301" s="1808">
        <v>43637.0</v>
      </c>
      <c r="M301" s="1806" t="s">
        <v>96</v>
      </c>
      <c r="N301" s="74"/>
      <c r="O301" s="74"/>
      <c r="P301" s="74"/>
      <c r="Q301" s="74"/>
      <c r="R301" s="74"/>
      <c r="S301" s="752"/>
      <c r="T301" s="752"/>
      <c r="U301" s="752"/>
      <c r="V301" s="752"/>
      <c r="W301" s="752"/>
      <c r="X301" s="752"/>
      <c r="Y301" s="752"/>
      <c r="Z301" s="752"/>
      <c r="AA301" s="752"/>
      <c r="AB301" s="752"/>
      <c r="AC301" s="752"/>
      <c r="AD301" s="752"/>
      <c r="AE301" s="752"/>
      <c r="AF301" s="752"/>
      <c r="AG301" s="752"/>
      <c r="AH301" s="752"/>
      <c r="AI301" s="752"/>
      <c r="AJ301" s="752"/>
      <c r="AK301" s="752"/>
      <c r="AL301" s="752"/>
      <c r="AM301" s="752"/>
      <c r="AN301" s="752"/>
      <c r="AO301" s="752"/>
      <c r="AP301" s="752"/>
    </row>
    <row r="302">
      <c r="A302" s="67" t="s">
        <v>13904</v>
      </c>
      <c r="B302" s="90" t="s">
        <v>13883</v>
      </c>
      <c r="C302" s="98" t="s">
        <v>8850</v>
      </c>
      <c r="D302" s="98" t="s">
        <v>13905</v>
      </c>
      <c r="E302" s="98" t="s">
        <v>13906</v>
      </c>
      <c r="F302" s="74"/>
      <c r="G302" s="74"/>
      <c r="H302" s="74" t="s">
        <v>47</v>
      </c>
      <c r="I302" s="1806" t="s">
        <v>13907</v>
      </c>
      <c r="J302" s="1806"/>
      <c r="K302" s="74"/>
      <c r="L302" s="1808">
        <v>43637.0</v>
      </c>
      <c r="M302" s="1806" t="s">
        <v>96</v>
      </c>
      <c r="N302" s="74"/>
      <c r="O302" s="74"/>
      <c r="P302" s="74"/>
      <c r="Q302" s="74"/>
      <c r="R302" s="74"/>
      <c r="S302" s="752"/>
      <c r="T302" s="752"/>
      <c r="U302" s="752"/>
      <c r="V302" s="752"/>
      <c r="W302" s="752"/>
      <c r="X302" s="752"/>
      <c r="Y302" s="752"/>
      <c r="Z302" s="752"/>
      <c r="AA302" s="752"/>
      <c r="AB302" s="752"/>
      <c r="AC302" s="752"/>
      <c r="AD302" s="752"/>
      <c r="AE302" s="752"/>
      <c r="AF302" s="752"/>
      <c r="AG302" s="752"/>
      <c r="AH302" s="752"/>
      <c r="AI302" s="752"/>
      <c r="AJ302" s="752"/>
      <c r="AK302" s="752"/>
      <c r="AL302" s="752"/>
      <c r="AM302" s="752"/>
      <c r="AN302" s="752"/>
      <c r="AO302" s="752"/>
      <c r="AP302" s="752"/>
    </row>
    <row r="303">
      <c r="A303" s="67" t="s">
        <v>13908</v>
      </c>
      <c r="B303" s="90" t="s">
        <v>13909</v>
      </c>
      <c r="C303" s="98" t="s">
        <v>8833</v>
      </c>
      <c r="D303" s="98" t="s">
        <v>13910</v>
      </c>
      <c r="E303" s="98" t="s">
        <v>13911</v>
      </c>
      <c r="F303" s="74"/>
      <c r="G303" s="74"/>
      <c r="H303" s="74" t="s">
        <v>47</v>
      </c>
      <c r="I303" s="1806" t="s">
        <v>13912</v>
      </c>
      <c r="J303" s="1806"/>
      <c r="K303" s="74"/>
      <c r="L303" s="1808">
        <v>43637.0</v>
      </c>
      <c r="M303" s="1806" t="s">
        <v>96</v>
      </c>
      <c r="N303" s="74"/>
      <c r="O303" s="74"/>
      <c r="P303" s="74"/>
      <c r="Q303" s="74"/>
      <c r="R303" s="74"/>
      <c r="S303" s="752"/>
      <c r="T303" s="752"/>
      <c r="U303" s="752"/>
      <c r="V303" s="752"/>
      <c r="W303" s="752"/>
      <c r="X303" s="752"/>
      <c r="Y303" s="752"/>
      <c r="Z303" s="752"/>
      <c r="AA303" s="752"/>
      <c r="AB303" s="752"/>
      <c r="AC303" s="752"/>
      <c r="AD303" s="752"/>
      <c r="AE303" s="752"/>
      <c r="AF303" s="752"/>
      <c r="AG303" s="752"/>
      <c r="AH303" s="752"/>
      <c r="AI303" s="752"/>
      <c r="AJ303" s="752"/>
      <c r="AK303" s="752"/>
      <c r="AL303" s="752"/>
      <c r="AM303" s="752"/>
      <c r="AN303" s="752"/>
      <c r="AO303" s="752"/>
      <c r="AP303" s="752"/>
    </row>
    <row r="304">
      <c r="A304" s="67" t="s">
        <v>13913</v>
      </c>
      <c r="B304" s="90" t="s">
        <v>13909</v>
      </c>
      <c r="C304" s="98" t="s">
        <v>8838</v>
      </c>
      <c r="D304" s="98" t="s">
        <v>13914</v>
      </c>
      <c r="E304" s="98" t="s">
        <v>13915</v>
      </c>
      <c r="F304" s="67"/>
      <c r="G304" s="67"/>
      <c r="H304" s="67" t="s">
        <v>47</v>
      </c>
      <c r="I304" s="1806" t="s">
        <v>13916</v>
      </c>
      <c r="J304" s="1806"/>
      <c r="K304" s="67"/>
      <c r="L304" s="1808">
        <v>43637.0</v>
      </c>
      <c r="M304" s="1806" t="s">
        <v>96</v>
      </c>
      <c r="N304" s="74"/>
      <c r="O304" s="74"/>
      <c r="P304" s="74"/>
      <c r="Q304" s="74"/>
      <c r="R304" s="74"/>
      <c r="S304" s="752"/>
      <c r="T304" s="752"/>
      <c r="U304" s="752"/>
      <c r="V304" s="752"/>
      <c r="W304" s="752"/>
      <c r="X304" s="752"/>
      <c r="Y304" s="752"/>
      <c r="Z304" s="752"/>
      <c r="AA304" s="752"/>
      <c r="AB304" s="752"/>
      <c r="AC304" s="752"/>
      <c r="AD304" s="752"/>
      <c r="AE304" s="752"/>
      <c r="AF304" s="752"/>
      <c r="AG304" s="752"/>
      <c r="AH304" s="752"/>
      <c r="AI304" s="752"/>
      <c r="AJ304" s="752"/>
      <c r="AK304" s="752"/>
      <c r="AL304" s="752"/>
      <c r="AM304" s="752"/>
      <c r="AN304" s="752"/>
      <c r="AO304" s="752"/>
      <c r="AP304" s="752"/>
    </row>
    <row r="305">
      <c r="A305" s="67" t="s">
        <v>13917</v>
      </c>
      <c r="B305" s="90" t="s">
        <v>13909</v>
      </c>
      <c r="C305" s="98" t="s">
        <v>8841</v>
      </c>
      <c r="D305" s="98" t="s">
        <v>13918</v>
      </c>
      <c r="E305" s="98" t="s">
        <v>13919</v>
      </c>
      <c r="F305" s="1858"/>
      <c r="G305" s="1858"/>
      <c r="H305" s="1858" t="s">
        <v>48</v>
      </c>
      <c r="I305" s="1806" t="s">
        <v>13920</v>
      </c>
      <c r="J305" s="1806"/>
      <c r="K305" s="98" t="s">
        <v>13921</v>
      </c>
      <c r="L305" s="1808">
        <v>43637.0</v>
      </c>
      <c r="M305" s="1806" t="s">
        <v>96</v>
      </c>
      <c r="N305" s="74"/>
      <c r="O305" s="74"/>
      <c r="P305" s="74"/>
      <c r="Q305" s="74"/>
      <c r="R305" s="74"/>
      <c r="S305" s="752"/>
      <c r="T305" s="752"/>
      <c r="U305" s="752"/>
      <c r="V305" s="752"/>
      <c r="W305" s="752"/>
      <c r="X305" s="752"/>
      <c r="Y305" s="752"/>
      <c r="Z305" s="752"/>
      <c r="AA305" s="752"/>
      <c r="AB305" s="752"/>
      <c r="AC305" s="752"/>
      <c r="AD305" s="752"/>
      <c r="AE305" s="752"/>
      <c r="AF305" s="752"/>
      <c r="AG305" s="752"/>
      <c r="AH305" s="752"/>
      <c r="AI305" s="752"/>
      <c r="AJ305" s="752"/>
      <c r="AK305" s="752"/>
      <c r="AL305" s="752"/>
      <c r="AM305" s="752"/>
      <c r="AN305" s="752"/>
      <c r="AO305" s="752"/>
      <c r="AP305" s="752"/>
    </row>
    <row r="306">
      <c r="A306" s="67" t="s">
        <v>13922</v>
      </c>
      <c r="B306" s="90" t="s">
        <v>13909</v>
      </c>
      <c r="C306" s="98" t="s">
        <v>8844</v>
      </c>
      <c r="D306" s="98" t="s">
        <v>13923</v>
      </c>
      <c r="E306" s="98" t="s">
        <v>13924</v>
      </c>
      <c r="F306" s="1858"/>
      <c r="G306" s="1858"/>
      <c r="H306" s="1858" t="s">
        <v>48</v>
      </c>
      <c r="I306" s="1806" t="s">
        <v>13925</v>
      </c>
      <c r="J306" s="1806"/>
      <c r="K306" s="98" t="s">
        <v>13926</v>
      </c>
      <c r="L306" s="1808">
        <v>43637.0</v>
      </c>
      <c r="M306" s="1806" t="s">
        <v>96</v>
      </c>
      <c r="N306" s="74"/>
      <c r="O306" s="74"/>
      <c r="P306" s="74"/>
      <c r="Q306" s="74"/>
      <c r="R306" s="74"/>
      <c r="S306" s="752"/>
      <c r="T306" s="752"/>
      <c r="U306" s="752"/>
      <c r="V306" s="752"/>
      <c r="W306" s="752"/>
      <c r="X306" s="752"/>
      <c r="Y306" s="752"/>
      <c r="Z306" s="752"/>
      <c r="AA306" s="752"/>
      <c r="AB306" s="752"/>
      <c r="AC306" s="752"/>
      <c r="AD306" s="752"/>
      <c r="AE306" s="752"/>
      <c r="AF306" s="752"/>
      <c r="AG306" s="752"/>
      <c r="AH306" s="752"/>
      <c r="AI306" s="752"/>
      <c r="AJ306" s="752"/>
      <c r="AK306" s="752"/>
      <c r="AL306" s="752"/>
      <c r="AM306" s="752"/>
      <c r="AN306" s="752"/>
      <c r="AO306" s="752"/>
      <c r="AP306" s="752"/>
    </row>
    <row r="307">
      <c r="A307" s="67" t="s">
        <v>13927</v>
      </c>
      <c r="B307" s="90" t="s">
        <v>13909</v>
      </c>
      <c r="C307" s="98" t="s">
        <v>8847</v>
      </c>
      <c r="D307" s="98" t="s">
        <v>13928</v>
      </c>
      <c r="E307" s="98" t="s">
        <v>13929</v>
      </c>
      <c r="F307" s="74"/>
      <c r="G307" s="74"/>
      <c r="H307" s="74" t="s">
        <v>47</v>
      </c>
      <c r="I307" s="1806" t="s">
        <v>13930</v>
      </c>
      <c r="J307" s="1806"/>
      <c r="K307" s="74"/>
      <c r="L307" s="1808">
        <v>43637.0</v>
      </c>
      <c r="M307" s="1806" t="s">
        <v>96</v>
      </c>
      <c r="N307" s="74"/>
      <c r="O307" s="74"/>
      <c r="P307" s="74"/>
      <c r="Q307" s="74"/>
      <c r="R307" s="74"/>
      <c r="S307" s="752"/>
      <c r="T307" s="752"/>
      <c r="U307" s="752"/>
      <c r="V307" s="752"/>
      <c r="W307" s="752"/>
      <c r="X307" s="752"/>
      <c r="Y307" s="752"/>
      <c r="Z307" s="752"/>
      <c r="AA307" s="752"/>
      <c r="AB307" s="752"/>
      <c r="AC307" s="752"/>
      <c r="AD307" s="752"/>
      <c r="AE307" s="752"/>
      <c r="AF307" s="752"/>
      <c r="AG307" s="752"/>
      <c r="AH307" s="752"/>
      <c r="AI307" s="752"/>
      <c r="AJ307" s="752"/>
      <c r="AK307" s="752"/>
      <c r="AL307" s="752"/>
      <c r="AM307" s="752"/>
      <c r="AN307" s="752"/>
      <c r="AO307" s="752"/>
      <c r="AP307" s="752"/>
    </row>
    <row r="308">
      <c r="A308" s="67" t="s">
        <v>13931</v>
      </c>
      <c r="B308" s="90" t="s">
        <v>13909</v>
      </c>
      <c r="C308" s="98" t="s">
        <v>8850</v>
      </c>
      <c r="D308" s="98" t="s">
        <v>13932</v>
      </c>
      <c r="E308" s="98" t="s">
        <v>13933</v>
      </c>
      <c r="F308" s="74"/>
      <c r="G308" s="74"/>
      <c r="H308" s="74" t="s">
        <v>47</v>
      </c>
      <c r="I308" s="1806" t="s">
        <v>13907</v>
      </c>
      <c r="J308" s="1806"/>
      <c r="K308" s="74"/>
      <c r="L308" s="1808">
        <v>43637.0</v>
      </c>
      <c r="M308" s="1806" t="s">
        <v>96</v>
      </c>
      <c r="N308" s="74"/>
      <c r="O308" s="74"/>
      <c r="P308" s="74"/>
      <c r="Q308" s="74"/>
      <c r="R308" s="74"/>
      <c r="S308" s="752"/>
      <c r="T308" s="752"/>
      <c r="U308" s="752"/>
      <c r="V308" s="752"/>
      <c r="W308" s="752"/>
      <c r="X308" s="752"/>
      <c r="Y308" s="752"/>
      <c r="Z308" s="752"/>
      <c r="AA308" s="752"/>
      <c r="AB308" s="752"/>
      <c r="AC308" s="752"/>
      <c r="AD308" s="752"/>
      <c r="AE308" s="752"/>
      <c r="AF308" s="752"/>
      <c r="AG308" s="752"/>
      <c r="AH308" s="752"/>
      <c r="AI308" s="752"/>
      <c r="AJ308" s="752"/>
      <c r="AK308" s="752"/>
      <c r="AL308" s="752"/>
      <c r="AM308" s="752"/>
      <c r="AN308" s="752"/>
      <c r="AO308" s="752"/>
      <c r="AP308" s="752"/>
    </row>
    <row r="309">
      <c r="A309" s="67" t="s">
        <v>13934</v>
      </c>
      <c r="B309" s="1859" t="s">
        <v>13935</v>
      </c>
      <c r="C309" s="67" t="s">
        <v>8833</v>
      </c>
      <c r="D309" s="99" t="s">
        <v>13936</v>
      </c>
      <c r="E309" s="70" t="s">
        <v>13937</v>
      </c>
      <c r="F309" s="74"/>
      <c r="G309" s="74"/>
      <c r="H309" s="74"/>
      <c r="I309" s="70"/>
      <c r="J309" s="70"/>
      <c r="K309" s="74"/>
      <c r="L309" s="1832">
        <v>43643.0</v>
      </c>
      <c r="M309" s="1806" t="s">
        <v>96</v>
      </c>
      <c r="N309" s="74"/>
      <c r="O309" s="74"/>
      <c r="P309" s="74"/>
      <c r="Q309" s="74"/>
      <c r="R309" s="74"/>
      <c r="S309" s="752"/>
      <c r="T309" s="95"/>
      <c r="U309" s="752"/>
      <c r="V309" s="752"/>
      <c r="W309" s="752"/>
      <c r="X309" s="752"/>
      <c r="Y309" s="752"/>
      <c r="Z309" s="752"/>
      <c r="AA309" s="752"/>
      <c r="AB309" s="752"/>
      <c r="AC309" s="752"/>
      <c r="AD309" s="752"/>
      <c r="AE309" s="752"/>
      <c r="AF309" s="752"/>
      <c r="AG309" s="752"/>
      <c r="AH309" s="752"/>
      <c r="AI309" s="752"/>
      <c r="AJ309" s="752"/>
      <c r="AK309" s="752"/>
      <c r="AL309" s="752"/>
      <c r="AM309" s="752"/>
      <c r="AN309" s="752"/>
      <c r="AO309" s="752"/>
      <c r="AP309" s="752"/>
    </row>
    <row r="310">
      <c r="A310" s="67" t="s">
        <v>13938</v>
      </c>
      <c r="B310" s="1859" t="s">
        <v>13935</v>
      </c>
      <c r="C310" s="67" t="s">
        <v>8838</v>
      </c>
      <c r="D310" s="99" t="s">
        <v>13939</v>
      </c>
      <c r="E310" s="70" t="s">
        <v>13940</v>
      </c>
      <c r="F310" s="74"/>
      <c r="G310" s="74"/>
      <c r="H310" s="74"/>
      <c r="I310" s="70"/>
      <c r="J310" s="70"/>
      <c r="K310" s="74"/>
      <c r="L310" s="1832">
        <v>43643.0</v>
      </c>
      <c r="M310" s="1806" t="s">
        <v>96</v>
      </c>
      <c r="N310" s="74"/>
      <c r="O310" s="74"/>
      <c r="P310" s="74"/>
      <c r="Q310" s="74"/>
      <c r="R310" s="74"/>
      <c r="S310" s="752"/>
      <c r="T310" s="95"/>
      <c r="U310" s="752"/>
      <c r="V310" s="752"/>
      <c r="W310" s="752"/>
      <c r="X310" s="752"/>
      <c r="Y310" s="752"/>
      <c r="Z310" s="752"/>
      <c r="AA310" s="752"/>
      <c r="AB310" s="752"/>
      <c r="AC310" s="752"/>
      <c r="AD310" s="752"/>
      <c r="AE310" s="752"/>
      <c r="AF310" s="752"/>
      <c r="AG310" s="752"/>
      <c r="AH310" s="752"/>
      <c r="AI310" s="752"/>
      <c r="AJ310" s="752"/>
      <c r="AK310" s="752"/>
      <c r="AL310" s="752"/>
      <c r="AM310" s="752"/>
      <c r="AN310" s="752"/>
      <c r="AO310" s="752"/>
      <c r="AP310" s="752"/>
    </row>
    <row r="311">
      <c r="A311" s="67" t="s">
        <v>13941</v>
      </c>
      <c r="B311" s="1859" t="s">
        <v>13935</v>
      </c>
      <c r="C311" s="67" t="s">
        <v>8841</v>
      </c>
      <c r="D311" s="99" t="s">
        <v>13942</v>
      </c>
      <c r="E311" s="70" t="s">
        <v>13943</v>
      </c>
      <c r="F311" s="74"/>
      <c r="G311" s="74"/>
      <c r="H311" s="74"/>
      <c r="I311" s="70"/>
      <c r="J311" s="70"/>
      <c r="K311" s="74"/>
      <c r="L311" s="1832">
        <v>43643.0</v>
      </c>
      <c r="M311" s="1806" t="s">
        <v>96</v>
      </c>
      <c r="N311" s="74"/>
      <c r="O311" s="74"/>
      <c r="P311" s="74"/>
      <c r="Q311" s="74"/>
      <c r="R311" s="74"/>
      <c r="S311" s="752"/>
      <c r="T311" s="95"/>
      <c r="U311" s="752"/>
      <c r="V311" s="752"/>
      <c r="W311" s="752"/>
      <c r="X311" s="752"/>
      <c r="Y311" s="752"/>
      <c r="Z311" s="752"/>
      <c r="AA311" s="752"/>
      <c r="AB311" s="752"/>
      <c r="AC311" s="752"/>
      <c r="AD311" s="752"/>
      <c r="AE311" s="752"/>
      <c r="AF311" s="752"/>
      <c r="AG311" s="752"/>
      <c r="AH311" s="752"/>
      <c r="AI311" s="752"/>
      <c r="AJ311" s="752"/>
      <c r="AK311" s="752"/>
      <c r="AL311" s="752"/>
      <c r="AM311" s="752"/>
      <c r="AN311" s="752"/>
      <c r="AO311" s="752"/>
      <c r="AP311" s="752"/>
    </row>
    <row r="312">
      <c r="A312" s="67" t="s">
        <v>13944</v>
      </c>
      <c r="B312" s="1859" t="s">
        <v>13935</v>
      </c>
      <c r="C312" s="67" t="s">
        <v>8844</v>
      </c>
      <c r="D312" s="99" t="s">
        <v>13945</v>
      </c>
      <c r="E312" s="70" t="s">
        <v>13946</v>
      </c>
      <c r="F312" s="74"/>
      <c r="G312" s="74"/>
      <c r="H312" s="74"/>
      <c r="I312" s="70"/>
      <c r="J312" s="70"/>
      <c r="K312" s="74"/>
      <c r="L312" s="1832">
        <v>43643.0</v>
      </c>
      <c r="M312" s="1806" t="s">
        <v>96</v>
      </c>
      <c r="N312" s="74"/>
      <c r="O312" s="74"/>
      <c r="P312" s="74"/>
      <c r="Q312" s="74"/>
      <c r="R312" s="74"/>
      <c r="S312" s="752"/>
      <c r="T312" s="95"/>
      <c r="U312" s="752"/>
      <c r="V312" s="752"/>
      <c r="W312" s="752"/>
      <c r="X312" s="752"/>
      <c r="Y312" s="752"/>
      <c r="Z312" s="752"/>
      <c r="AA312" s="752"/>
      <c r="AB312" s="752"/>
      <c r="AC312" s="752"/>
      <c r="AD312" s="752"/>
      <c r="AE312" s="752"/>
      <c r="AF312" s="752"/>
      <c r="AG312" s="752"/>
      <c r="AH312" s="752"/>
      <c r="AI312" s="752"/>
      <c r="AJ312" s="752"/>
      <c r="AK312" s="752"/>
      <c r="AL312" s="752"/>
      <c r="AM312" s="752"/>
      <c r="AN312" s="752"/>
      <c r="AO312" s="752"/>
      <c r="AP312" s="752"/>
    </row>
    <row r="313">
      <c r="A313" s="67" t="s">
        <v>13947</v>
      </c>
      <c r="B313" s="1859" t="s">
        <v>13935</v>
      </c>
      <c r="C313" s="67" t="s">
        <v>8847</v>
      </c>
      <c r="D313" s="99" t="s">
        <v>13948</v>
      </c>
      <c r="E313" s="70" t="s">
        <v>13949</v>
      </c>
      <c r="F313" s="74"/>
      <c r="G313" s="74"/>
      <c r="H313" s="74"/>
      <c r="I313" s="70"/>
      <c r="J313" s="70"/>
      <c r="K313" s="74"/>
      <c r="L313" s="1832">
        <v>43643.0</v>
      </c>
      <c r="M313" s="1806" t="s">
        <v>96</v>
      </c>
      <c r="N313" s="74"/>
      <c r="O313" s="74"/>
      <c r="P313" s="74"/>
      <c r="Q313" s="74"/>
      <c r="R313" s="74"/>
      <c r="S313" s="752"/>
      <c r="T313" s="95"/>
      <c r="U313" s="752"/>
      <c r="V313" s="752"/>
      <c r="W313" s="752"/>
      <c r="X313" s="752"/>
      <c r="Y313" s="752"/>
      <c r="Z313" s="752"/>
      <c r="AA313" s="752"/>
      <c r="AB313" s="752"/>
      <c r="AC313" s="752"/>
      <c r="AD313" s="752"/>
      <c r="AE313" s="752"/>
      <c r="AF313" s="752"/>
      <c r="AG313" s="752"/>
      <c r="AH313" s="752"/>
      <c r="AI313" s="752"/>
      <c r="AJ313" s="752"/>
      <c r="AK313" s="752"/>
      <c r="AL313" s="752"/>
      <c r="AM313" s="752"/>
      <c r="AN313" s="752"/>
      <c r="AO313" s="752"/>
      <c r="AP313" s="752"/>
    </row>
    <row r="314">
      <c r="A314" s="67" t="s">
        <v>13950</v>
      </c>
      <c r="B314" s="1859" t="s">
        <v>13935</v>
      </c>
      <c r="C314" s="67" t="s">
        <v>8850</v>
      </c>
      <c r="D314" s="99" t="s">
        <v>13951</v>
      </c>
      <c r="E314" s="70" t="s">
        <v>13566</v>
      </c>
      <c r="F314" s="74"/>
      <c r="G314" s="74"/>
      <c r="H314" s="74"/>
      <c r="I314" s="70"/>
      <c r="J314" s="70"/>
      <c r="K314" s="74"/>
      <c r="L314" s="1832">
        <v>43643.0</v>
      </c>
      <c r="M314" s="1806" t="s">
        <v>96</v>
      </c>
      <c r="N314" s="74"/>
      <c r="O314" s="74"/>
      <c r="P314" s="74"/>
      <c r="Q314" s="74"/>
      <c r="R314" s="74"/>
      <c r="S314" s="752"/>
      <c r="T314" s="95"/>
      <c r="U314" s="752"/>
      <c r="V314" s="752"/>
      <c r="W314" s="752"/>
      <c r="X314" s="752"/>
      <c r="Y314" s="752"/>
      <c r="Z314" s="752"/>
      <c r="AA314" s="752"/>
      <c r="AB314" s="752"/>
      <c r="AC314" s="752"/>
      <c r="AD314" s="752"/>
      <c r="AE314" s="752"/>
      <c r="AF314" s="752"/>
      <c r="AG314" s="752"/>
      <c r="AH314" s="752"/>
      <c r="AI314" s="752"/>
      <c r="AJ314" s="752"/>
      <c r="AK314" s="752"/>
      <c r="AL314" s="752"/>
      <c r="AM314" s="752"/>
      <c r="AN314" s="752"/>
      <c r="AO314" s="752"/>
      <c r="AP314" s="752"/>
    </row>
    <row r="315">
      <c r="A315" s="67" t="s">
        <v>13952</v>
      </c>
      <c r="B315" s="1859" t="s">
        <v>13935</v>
      </c>
      <c r="C315" s="67" t="s">
        <v>8833</v>
      </c>
      <c r="D315" s="99" t="s">
        <v>13953</v>
      </c>
      <c r="E315" s="70" t="s">
        <v>13954</v>
      </c>
      <c r="F315" s="74"/>
      <c r="G315" s="74"/>
      <c r="H315" s="74"/>
      <c r="I315" s="70"/>
      <c r="J315" s="70"/>
      <c r="K315" s="74"/>
      <c r="L315" s="1832">
        <v>43643.0</v>
      </c>
      <c r="M315" s="1806" t="s">
        <v>96</v>
      </c>
      <c r="N315" s="74"/>
      <c r="O315" s="74"/>
      <c r="P315" s="74"/>
      <c r="Q315" s="74"/>
      <c r="R315" s="74"/>
      <c r="S315" s="752"/>
      <c r="T315" s="95"/>
      <c r="U315" s="752"/>
      <c r="V315" s="752"/>
      <c r="W315" s="752"/>
      <c r="X315" s="752"/>
      <c r="Y315" s="752"/>
      <c r="Z315" s="752"/>
      <c r="AA315" s="752"/>
      <c r="AB315" s="752"/>
      <c r="AC315" s="752"/>
      <c r="AD315" s="752"/>
      <c r="AE315" s="752"/>
      <c r="AF315" s="752"/>
      <c r="AG315" s="752"/>
      <c r="AH315" s="752"/>
      <c r="AI315" s="752"/>
      <c r="AJ315" s="752"/>
      <c r="AK315" s="752"/>
      <c r="AL315" s="752"/>
      <c r="AM315" s="752"/>
      <c r="AN315" s="752"/>
      <c r="AO315" s="752"/>
      <c r="AP315" s="752"/>
    </row>
    <row r="316">
      <c r="A316" s="67" t="s">
        <v>13955</v>
      </c>
      <c r="B316" s="1859" t="s">
        <v>13935</v>
      </c>
      <c r="C316" s="67" t="s">
        <v>8838</v>
      </c>
      <c r="D316" s="99" t="s">
        <v>13956</v>
      </c>
      <c r="E316" s="70" t="s">
        <v>13957</v>
      </c>
      <c r="F316" s="74"/>
      <c r="G316" s="74"/>
      <c r="H316" s="74"/>
      <c r="I316" s="70"/>
      <c r="J316" s="70"/>
      <c r="K316" s="74"/>
      <c r="L316" s="1832">
        <v>43643.0</v>
      </c>
      <c r="M316" s="1806" t="s">
        <v>96</v>
      </c>
      <c r="N316" s="74"/>
      <c r="O316" s="74"/>
      <c r="P316" s="74"/>
      <c r="Q316" s="74"/>
      <c r="R316" s="74"/>
      <c r="S316" s="752"/>
      <c r="T316" s="95"/>
      <c r="U316" s="752"/>
      <c r="V316" s="752"/>
      <c r="W316" s="752"/>
      <c r="X316" s="752"/>
      <c r="Y316" s="752"/>
      <c r="Z316" s="752"/>
      <c r="AA316" s="752"/>
      <c r="AB316" s="752"/>
      <c r="AC316" s="752"/>
      <c r="AD316" s="752"/>
      <c r="AE316" s="752"/>
      <c r="AF316" s="752"/>
      <c r="AG316" s="752"/>
      <c r="AH316" s="752"/>
      <c r="AI316" s="752"/>
      <c r="AJ316" s="752"/>
      <c r="AK316" s="752"/>
      <c r="AL316" s="752"/>
      <c r="AM316" s="752"/>
      <c r="AN316" s="752"/>
      <c r="AO316" s="752"/>
      <c r="AP316" s="752"/>
    </row>
    <row r="317">
      <c r="A317" s="67" t="s">
        <v>13958</v>
      </c>
      <c r="B317" s="1859" t="s">
        <v>13935</v>
      </c>
      <c r="C317" s="67" t="s">
        <v>8841</v>
      </c>
      <c r="D317" s="99" t="s">
        <v>13959</v>
      </c>
      <c r="E317" s="70" t="s">
        <v>13960</v>
      </c>
      <c r="F317" s="74"/>
      <c r="G317" s="74"/>
      <c r="H317" s="74"/>
      <c r="I317" s="70"/>
      <c r="J317" s="70"/>
      <c r="K317" s="74"/>
      <c r="L317" s="1832">
        <v>43643.0</v>
      </c>
      <c r="M317" s="1806" t="s">
        <v>96</v>
      </c>
      <c r="N317" s="74"/>
      <c r="O317" s="74"/>
      <c r="P317" s="74"/>
      <c r="Q317" s="74"/>
      <c r="R317" s="74"/>
      <c r="S317" s="752"/>
      <c r="T317" s="95"/>
      <c r="U317" s="752"/>
      <c r="V317" s="752"/>
      <c r="W317" s="752"/>
      <c r="X317" s="752"/>
      <c r="Y317" s="752"/>
      <c r="Z317" s="752"/>
      <c r="AA317" s="752"/>
      <c r="AB317" s="752"/>
      <c r="AC317" s="752"/>
      <c r="AD317" s="752"/>
      <c r="AE317" s="752"/>
      <c r="AF317" s="752"/>
      <c r="AG317" s="752"/>
      <c r="AH317" s="752"/>
      <c r="AI317" s="752"/>
      <c r="AJ317" s="752"/>
      <c r="AK317" s="752"/>
      <c r="AL317" s="752"/>
      <c r="AM317" s="752"/>
      <c r="AN317" s="752"/>
      <c r="AO317" s="752"/>
      <c r="AP317" s="752"/>
    </row>
    <row r="318">
      <c r="A318" s="67" t="s">
        <v>13961</v>
      </c>
      <c r="B318" s="1859" t="s">
        <v>13935</v>
      </c>
      <c r="C318" s="67" t="s">
        <v>8844</v>
      </c>
      <c r="D318" s="99" t="s">
        <v>13962</v>
      </c>
      <c r="E318" s="70" t="s">
        <v>13963</v>
      </c>
      <c r="F318" s="74"/>
      <c r="G318" s="74"/>
      <c r="H318" s="74"/>
      <c r="I318" s="70"/>
      <c r="J318" s="70"/>
      <c r="K318" s="74"/>
      <c r="L318" s="1832">
        <v>43643.0</v>
      </c>
      <c r="M318" s="1806" t="s">
        <v>96</v>
      </c>
      <c r="N318" s="74"/>
      <c r="O318" s="74"/>
      <c r="P318" s="74"/>
      <c r="Q318" s="74"/>
      <c r="R318" s="74"/>
      <c r="S318" s="752"/>
      <c r="T318" s="95"/>
      <c r="U318" s="752"/>
      <c r="V318" s="752"/>
      <c r="W318" s="752"/>
      <c r="X318" s="752"/>
      <c r="Y318" s="752"/>
      <c r="Z318" s="752"/>
      <c r="AA318" s="752"/>
      <c r="AB318" s="752"/>
      <c r="AC318" s="752"/>
      <c r="AD318" s="752"/>
      <c r="AE318" s="752"/>
      <c r="AF318" s="752"/>
      <c r="AG318" s="752"/>
      <c r="AH318" s="752"/>
      <c r="AI318" s="752"/>
      <c r="AJ318" s="752"/>
      <c r="AK318" s="752"/>
      <c r="AL318" s="752"/>
      <c r="AM318" s="752"/>
      <c r="AN318" s="752"/>
      <c r="AO318" s="752"/>
      <c r="AP318" s="752"/>
    </row>
    <row r="319">
      <c r="A319" s="67" t="s">
        <v>13964</v>
      </c>
      <c r="B319" s="1859" t="s">
        <v>13935</v>
      </c>
      <c r="C319" s="67" t="s">
        <v>8847</v>
      </c>
      <c r="D319" s="99" t="s">
        <v>13965</v>
      </c>
      <c r="E319" s="70" t="s">
        <v>13966</v>
      </c>
      <c r="F319" s="74"/>
      <c r="G319" s="74"/>
      <c r="H319" s="74"/>
      <c r="I319" s="70"/>
      <c r="J319" s="70"/>
      <c r="K319" s="74"/>
      <c r="L319" s="1832">
        <v>43643.0</v>
      </c>
      <c r="M319" s="1806" t="s">
        <v>96</v>
      </c>
      <c r="N319" s="74"/>
      <c r="O319" s="74"/>
      <c r="P319" s="74"/>
      <c r="Q319" s="74"/>
      <c r="R319" s="74"/>
      <c r="S319" s="752"/>
      <c r="T319" s="95"/>
      <c r="U319" s="752"/>
      <c r="V319" s="752"/>
      <c r="W319" s="752"/>
      <c r="X319" s="752"/>
      <c r="Y319" s="752"/>
      <c r="Z319" s="752"/>
      <c r="AA319" s="752"/>
      <c r="AB319" s="752"/>
      <c r="AC319" s="752"/>
      <c r="AD319" s="752"/>
      <c r="AE319" s="752"/>
      <c r="AF319" s="752"/>
      <c r="AG319" s="752"/>
      <c r="AH319" s="752"/>
      <c r="AI319" s="752"/>
      <c r="AJ319" s="752"/>
      <c r="AK319" s="752"/>
      <c r="AL319" s="752"/>
      <c r="AM319" s="752"/>
      <c r="AN319" s="752"/>
      <c r="AO319" s="752"/>
      <c r="AP319" s="752"/>
    </row>
    <row r="320">
      <c r="A320" s="67" t="s">
        <v>13967</v>
      </c>
      <c r="B320" s="1859" t="s">
        <v>13935</v>
      </c>
      <c r="C320" s="67" t="s">
        <v>8850</v>
      </c>
      <c r="D320" s="99" t="s">
        <v>13968</v>
      </c>
      <c r="E320" s="70" t="s">
        <v>13584</v>
      </c>
      <c r="F320" s="74"/>
      <c r="G320" s="74"/>
      <c r="H320" s="74"/>
      <c r="I320" s="70"/>
      <c r="J320" s="70"/>
      <c r="K320" s="74"/>
      <c r="L320" s="1832">
        <v>43643.0</v>
      </c>
      <c r="M320" s="1806" t="s">
        <v>96</v>
      </c>
      <c r="N320" s="74"/>
      <c r="O320" s="74"/>
      <c r="P320" s="74"/>
      <c r="Q320" s="74"/>
      <c r="R320" s="74"/>
      <c r="S320" s="752"/>
      <c r="T320" s="95"/>
      <c r="U320" s="752"/>
      <c r="V320" s="752"/>
      <c r="W320" s="752"/>
      <c r="X320" s="752"/>
      <c r="Y320" s="752"/>
      <c r="Z320" s="752"/>
      <c r="AA320" s="752"/>
      <c r="AB320" s="752"/>
      <c r="AC320" s="752"/>
      <c r="AD320" s="752"/>
      <c r="AE320" s="752"/>
      <c r="AF320" s="752"/>
      <c r="AG320" s="752"/>
      <c r="AH320" s="752"/>
      <c r="AI320" s="752"/>
      <c r="AJ320" s="752"/>
      <c r="AK320" s="752"/>
      <c r="AL320" s="752"/>
      <c r="AM320" s="752"/>
      <c r="AN320" s="752"/>
      <c r="AO320" s="752"/>
      <c r="AP320" s="752"/>
    </row>
    <row r="321">
      <c r="A321" s="67" t="s">
        <v>13969</v>
      </c>
      <c r="B321" s="1859" t="s">
        <v>13935</v>
      </c>
      <c r="C321" s="67" t="s">
        <v>8833</v>
      </c>
      <c r="D321" s="99" t="s">
        <v>13970</v>
      </c>
      <c r="E321" s="70" t="s">
        <v>13971</v>
      </c>
      <c r="F321" s="74"/>
      <c r="G321" s="74"/>
      <c r="H321" s="74"/>
      <c r="I321" s="70"/>
      <c r="J321" s="70"/>
      <c r="K321" s="74"/>
      <c r="L321" s="1832">
        <v>43643.0</v>
      </c>
      <c r="M321" s="1806" t="s">
        <v>96</v>
      </c>
      <c r="N321" s="74"/>
      <c r="O321" s="74"/>
      <c r="P321" s="74"/>
      <c r="Q321" s="74"/>
      <c r="R321" s="74"/>
      <c r="S321" s="752"/>
      <c r="T321" s="95"/>
      <c r="U321" s="752"/>
      <c r="V321" s="752"/>
      <c r="W321" s="752"/>
      <c r="X321" s="752"/>
      <c r="Y321" s="752"/>
      <c r="Z321" s="752"/>
      <c r="AA321" s="752"/>
      <c r="AB321" s="752"/>
      <c r="AC321" s="752"/>
      <c r="AD321" s="752"/>
      <c r="AE321" s="752"/>
      <c r="AF321" s="752"/>
      <c r="AG321" s="752"/>
      <c r="AH321" s="752"/>
      <c r="AI321" s="752"/>
      <c r="AJ321" s="752"/>
      <c r="AK321" s="752"/>
      <c r="AL321" s="752"/>
      <c r="AM321" s="752"/>
      <c r="AN321" s="752"/>
      <c r="AO321" s="752"/>
      <c r="AP321" s="752"/>
    </row>
    <row r="322">
      <c r="A322" s="67" t="s">
        <v>13972</v>
      </c>
      <c r="B322" s="1859" t="s">
        <v>13935</v>
      </c>
      <c r="C322" s="67" t="s">
        <v>8838</v>
      </c>
      <c r="D322" s="99" t="s">
        <v>13973</v>
      </c>
      <c r="E322" s="70" t="s">
        <v>13974</v>
      </c>
      <c r="F322" s="74"/>
      <c r="G322" s="74"/>
      <c r="H322" s="74"/>
      <c r="I322" s="70"/>
      <c r="J322" s="70"/>
      <c r="K322" s="74"/>
      <c r="L322" s="1832">
        <v>43643.0</v>
      </c>
      <c r="M322" s="1806" t="s">
        <v>96</v>
      </c>
      <c r="N322" s="74"/>
      <c r="O322" s="74"/>
      <c r="P322" s="74"/>
      <c r="Q322" s="74"/>
      <c r="R322" s="74"/>
      <c r="S322" s="752"/>
      <c r="T322" s="95"/>
      <c r="U322" s="752"/>
      <c r="V322" s="752"/>
      <c r="W322" s="752"/>
      <c r="X322" s="752"/>
      <c r="Y322" s="752"/>
      <c r="Z322" s="752"/>
      <c r="AA322" s="752"/>
      <c r="AB322" s="752"/>
      <c r="AC322" s="752"/>
      <c r="AD322" s="752"/>
      <c r="AE322" s="752"/>
      <c r="AF322" s="752"/>
      <c r="AG322" s="752"/>
      <c r="AH322" s="752"/>
      <c r="AI322" s="752"/>
      <c r="AJ322" s="752"/>
      <c r="AK322" s="752"/>
      <c r="AL322" s="752"/>
      <c r="AM322" s="752"/>
      <c r="AN322" s="752"/>
      <c r="AO322" s="752"/>
      <c r="AP322" s="752"/>
    </row>
    <row r="323">
      <c r="A323" s="67" t="s">
        <v>13975</v>
      </c>
      <c r="B323" s="1859" t="s">
        <v>13935</v>
      </c>
      <c r="C323" s="67" t="s">
        <v>8841</v>
      </c>
      <c r="D323" s="99" t="s">
        <v>13976</v>
      </c>
      <c r="E323" s="70" t="s">
        <v>13977</v>
      </c>
      <c r="F323" s="74"/>
      <c r="G323" s="74"/>
      <c r="H323" s="74"/>
      <c r="I323" s="70"/>
      <c r="J323" s="70"/>
      <c r="K323" s="74"/>
      <c r="L323" s="1832">
        <v>43643.0</v>
      </c>
      <c r="M323" s="1806" t="s">
        <v>96</v>
      </c>
      <c r="N323" s="74"/>
      <c r="O323" s="74"/>
      <c r="P323" s="74"/>
      <c r="Q323" s="74"/>
      <c r="R323" s="74"/>
      <c r="S323" s="752"/>
      <c r="T323" s="95"/>
      <c r="U323" s="752"/>
      <c r="V323" s="752"/>
      <c r="W323" s="752"/>
      <c r="X323" s="752"/>
      <c r="Y323" s="752"/>
      <c r="Z323" s="752"/>
      <c r="AA323" s="752"/>
      <c r="AB323" s="752"/>
      <c r="AC323" s="752"/>
      <c r="AD323" s="752"/>
      <c r="AE323" s="752"/>
      <c r="AF323" s="752"/>
      <c r="AG323" s="752"/>
      <c r="AH323" s="752"/>
      <c r="AI323" s="752"/>
      <c r="AJ323" s="752"/>
      <c r="AK323" s="752"/>
      <c r="AL323" s="752"/>
      <c r="AM323" s="752"/>
      <c r="AN323" s="752"/>
      <c r="AO323" s="752"/>
      <c r="AP323" s="752"/>
    </row>
    <row r="324">
      <c r="A324" s="67" t="s">
        <v>13978</v>
      </c>
      <c r="B324" s="1859" t="s">
        <v>13935</v>
      </c>
      <c r="C324" s="67" t="s">
        <v>8844</v>
      </c>
      <c r="D324" s="99" t="s">
        <v>13979</v>
      </c>
      <c r="E324" s="70" t="s">
        <v>13980</v>
      </c>
      <c r="F324" s="74"/>
      <c r="G324" s="74"/>
      <c r="H324" s="74"/>
      <c r="I324" s="70"/>
      <c r="J324" s="70"/>
      <c r="K324" s="74"/>
      <c r="L324" s="1832">
        <v>43643.0</v>
      </c>
      <c r="M324" s="1806" t="s">
        <v>96</v>
      </c>
      <c r="N324" s="74"/>
      <c r="O324" s="74"/>
      <c r="P324" s="74"/>
      <c r="Q324" s="74"/>
      <c r="R324" s="74"/>
      <c r="S324" s="752"/>
      <c r="T324" s="95"/>
      <c r="U324" s="752"/>
      <c r="V324" s="752"/>
      <c r="W324" s="752"/>
      <c r="X324" s="752"/>
      <c r="Y324" s="752"/>
      <c r="Z324" s="752"/>
      <c r="AA324" s="752"/>
      <c r="AB324" s="752"/>
      <c r="AC324" s="752"/>
      <c r="AD324" s="752"/>
      <c r="AE324" s="752"/>
      <c r="AF324" s="752"/>
      <c r="AG324" s="752"/>
      <c r="AH324" s="752"/>
      <c r="AI324" s="752"/>
      <c r="AJ324" s="752"/>
      <c r="AK324" s="752"/>
      <c r="AL324" s="752"/>
      <c r="AM324" s="752"/>
      <c r="AN324" s="752"/>
      <c r="AO324" s="752"/>
      <c r="AP324" s="752"/>
    </row>
    <row r="325">
      <c r="A325" s="67" t="s">
        <v>13981</v>
      </c>
      <c r="B325" s="1859" t="s">
        <v>13935</v>
      </c>
      <c r="C325" s="67" t="s">
        <v>8847</v>
      </c>
      <c r="D325" s="99" t="s">
        <v>13982</v>
      </c>
      <c r="E325" s="70" t="s">
        <v>13983</v>
      </c>
      <c r="F325" s="74"/>
      <c r="G325" s="74"/>
      <c r="H325" s="74"/>
      <c r="I325" s="70"/>
      <c r="J325" s="70"/>
      <c r="K325" s="74"/>
      <c r="L325" s="1832">
        <v>43643.0</v>
      </c>
      <c r="M325" s="1806" t="s">
        <v>96</v>
      </c>
      <c r="N325" s="74"/>
      <c r="O325" s="74"/>
      <c r="P325" s="74"/>
      <c r="Q325" s="74"/>
      <c r="R325" s="74"/>
      <c r="S325" s="752"/>
      <c r="T325" s="95"/>
      <c r="U325" s="752"/>
      <c r="V325" s="752"/>
      <c r="W325" s="752"/>
      <c r="X325" s="752"/>
      <c r="Y325" s="752"/>
      <c r="Z325" s="752"/>
      <c r="AA325" s="752"/>
      <c r="AB325" s="752"/>
      <c r="AC325" s="752"/>
      <c r="AD325" s="752"/>
      <c r="AE325" s="752"/>
      <c r="AF325" s="752"/>
      <c r="AG325" s="752"/>
      <c r="AH325" s="752"/>
      <c r="AI325" s="752"/>
      <c r="AJ325" s="752"/>
      <c r="AK325" s="752"/>
      <c r="AL325" s="752"/>
      <c r="AM325" s="752"/>
      <c r="AN325" s="752"/>
      <c r="AO325" s="752"/>
      <c r="AP325" s="752"/>
    </row>
    <row r="326">
      <c r="A326" s="67" t="s">
        <v>13984</v>
      </c>
      <c r="B326" s="1859" t="s">
        <v>13935</v>
      </c>
      <c r="C326" s="67" t="s">
        <v>8850</v>
      </c>
      <c r="D326" s="99" t="s">
        <v>13985</v>
      </c>
      <c r="E326" s="70" t="s">
        <v>13602</v>
      </c>
      <c r="F326" s="74"/>
      <c r="G326" s="74"/>
      <c r="H326" s="74"/>
      <c r="I326" s="70"/>
      <c r="J326" s="70"/>
      <c r="K326" s="74"/>
      <c r="L326" s="1832">
        <v>43643.0</v>
      </c>
      <c r="M326" s="1806" t="s">
        <v>96</v>
      </c>
      <c r="N326" s="74"/>
      <c r="O326" s="74"/>
      <c r="P326" s="74"/>
      <c r="Q326" s="74"/>
      <c r="R326" s="74"/>
      <c r="S326" s="752"/>
      <c r="T326" s="95"/>
      <c r="U326" s="752"/>
      <c r="V326" s="752"/>
      <c r="W326" s="752"/>
      <c r="X326" s="752"/>
      <c r="Y326" s="752"/>
      <c r="Z326" s="752"/>
      <c r="AA326" s="752"/>
      <c r="AB326" s="752"/>
      <c r="AC326" s="752"/>
      <c r="AD326" s="752"/>
      <c r="AE326" s="752"/>
      <c r="AF326" s="752"/>
      <c r="AG326" s="752"/>
      <c r="AH326" s="752"/>
      <c r="AI326" s="752"/>
      <c r="AJ326" s="752"/>
      <c r="AK326" s="752"/>
      <c r="AL326" s="752"/>
      <c r="AM326" s="752"/>
      <c r="AN326" s="752"/>
      <c r="AO326" s="752"/>
      <c r="AP326" s="752"/>
    </row>
    <row r="327" hidden="1">
      <c r="A327" s="1600" t="s">
        <v>13986</v>
      </c>
      <c r="B327" s="1790"/>
      <c r="C327" s="1860"/>
      <c r="D327" s="1791"/>
      <c r="E327" s="1792"/>
      <c r="F327" s="1793"/>
      <c r="G327" s="1793"/>
      <c r="H327" s="1793"/>
      <c r="I327" s="1791"/>
      <c r="J327" s="1791"/>
      <c r="K327" s="1794"/>
      <c r="L327" s="1861"/>
      <c r="M327" s="1791"/>
      <c r="N327" s="1831"/>
      <c r="O327" s="1831"/>
      <c r="P327" s="1831"/>
      <c r="Q327" s="1831"/>
      <c r="R327" s="1831"/>
      <c r="S327" s="1803"/>
      <c r="T327" s="95"/>
      <c r="U327" s="1803"/>
      <c r="V327" s="1803"/>
      <c r="W327" s="1803"/>
      <c r="X327" s="1803"/>
      <c r="Y327" s="1803"/>
      <c r="Z327" s="1803"/>
      <c r="AA327" s="1803"/>
      <c r="AB327" s="1803"/>
      <c r="AC327" s="1803"/>
      <c r="AD327" s="1803"/>
      <c r="AE327" s="1803"/>
      <c r="AF327" s="1803"/>
      <c r="AG327" s="1803"/>
      <c r="AH327" s="1803"/>
      <c r="AI327" s="1803"/>
      <c r="AJ327" s="1803"/>
      <c r="AK327" s="1803"/>
      <c r="AL327" s="1803"/>
      <c r="AM327" s="1803"/>
      <c r="AN327" s="1803"/>
      <c r="AO327" s="1803"/>
      <c r="AP327" s="1803"/>
    </row>
    <row r="328">
      <c r="A328" s="67" t="s">
        <v>13987</v>
      </c>
      <c r="B328" s="90" t="s">
        <v>13988</v>
      </c>
      <c r="C328" s="67" t="s">
        <v>8833</v>
      </c>
      <c r="D328" s="98" t="s">
        <v>13989</v>
      </c>
      <c r="E328" s="70" t="s">
        <v>13990</v>
      </c>
      <c r="F328" s="74"/>
      <c r="G328" s="74"/>
      <c r="H328" s="74"/>
      <c r="I328" s="70" t="s">
        <v>13991</v>
      </c>
      <c r="J328" s="70"/>
      <c r="K328" s="74"/>
      <c r="L328" s="1832">
        <v>43643.0</v>
      </c>
      <c r="M328" s="1806" t="s">
        <v>96</v>
      </c>
      <c r="N328" s="74"/>
      <c r="O328" s="74"/>
      <c r="P328" s="74"/>
      <c r="Q328" s="74"/>
      <c r="R328" s="74"/>
      <c r="S328" s="752"/>
      <c r="T328" s="95"/>
      <c r="U328" s="752"/>
      <c r="V328" s="752"/>
      <c r="W328" s="752"/>
      <c r="X328" s="752"/>
      <c r="Y328" s="752"/>
      <c r="Z328" s="752"/>
      <c r="AA328" s="752"/>
      <c r="AB328" s="752"/>
      <c r="AC328" s="752"/>
      <c r="AD328" s="752"/>
      <c r="AE328" s="752"/>
      <c r="AF328" s="752"/>
      <c r="AG328" s="752"/>
      <c r="AH328" s="752"/>
      <c r="AI328" s="752"/>
      <c r="AJ328" s="752"/>
      <c r="AK328" s="752"/>
      <c r="AL328" s="752"/>
      <c r="AM328" s="752"/>
      <c r="AN328" s="752"/>
      <c r="AO328" s="752"/>
      <c r="AP328" s="752"/>
    </row>
    <row r="329">
      <c r="A329" s="67" t="s">
        <v>13992</v>
      </c>
      <c r="B329" s="90" t="s">
        <v>13988</v>
      </c>
      <c r="C329" s="67" t="s">
        <v>8838</v>
      </c>
      <c r="D329" s="98" t="s">
        <v>13993</v>
      </c>
      <c r="E329" s="70" t="s">
        <v>13994</v>
      </c>
      <c r="F329" s="74"/>
      <c r="G329" s="74"/>
      <c r="H329" s="74"/>
      <c r="I329" s="70" t="s">
        <v>13995</v>
      </c>
      <c r="J329" s="70"/>
      <c r="K329" s="74"/>
      <c r="L329" s="1832">
        <v>43643.0</v>
      </c>
      <c r="M329" s="1806" t="s">
        <v>96</v>
      </c>
      <c r="N329" s="74"/>
      <c r="O329" s="74"/>
      <c r="P329" s="74"/>
      <c r="Q329" s="74"/>
      <c r="R329" s="74"/>
      <c r="S329" s="752"/>
      <c r="T329" s="1627"/>
      <c r="U329" s="752"/>
      <c r="V329" s="752"/>
      <c r="W329" s="752"/>
      <c r="X329" s="752"/>
      <c r="Y329" s="752"/>
      <c r="Z329" s="752"/>
      <c r="AA329" s="752"/>
      <c r="AB329" s="752"/>
      <c r="AC329" s="752"/>
      <c r="AD329" s="752"/>
      <c r="AE329" s="752"/>
      <c r="AF329" s="752"/>
      <c r="AG329" s="752"/>
      <c r="AH329" s="752"/>
      <c r="AI329" s="752"/>
      <c r="AJ329" s="752"/>
      <c r="AK329" s="752"/>
      <c r="AL329" s="752"/>
      <c r="AM329" s="752"/>
      <c r="AN329" s="752"/>
      <c r="AO329" s="752"/>
      <c r="AP329" s="752"/>
    </row>
    <row r="330">
      <c r="A330" s="67" t="s">
        <v>13996</v>
      </c>
      <c r="B330" s="90" t="s">
        <v>13988</v>
      </c>
      <c r="C330" s="67" t="s">
        <v>8841</v>
      </c>
      <c r="D330" s="98" t="s">
        <v>13997</v>
      </c>
      <c r="E330" s="70" t="s">
        <v>13998</v>
      </c>
      <c r="F330" s="74"/>
      <c r="G330" s="74"/>
      <c r="H330" s="74"/>
      <c r="I330" s="70" t="s">
        <v>13999</v>
      </c>
      <c r="J330" s="70"/>
      <c r="K330" s="74"/>
      <c r="L330" s="1832">
        <v>43643.0</v>
      </c>
      <c r="M330" s="1806" t="s">
        <v>96</v>
      </c>
      <c r="N330" s="74"/>
      <c r="O330" s="74"/>
      <c r="P330" s="74"/>
      <c r="Q330" s="74"/>
      <c r="R330" s="74"/>
      <c r="S330" s="752"/>
      <c r="T330" s="95" t="s">
        <v>79</v>
      </c>
      <c r="U330" s="752"/>
      <c r="V330" s="752"/>
      <c r="W330" s="752"/>
      <c r="X330" s="752"/>
      <c r="Y330" s="752"/>
      <c r="Z330" s="752"/>
      <c r="AA330" s="752"/>
      <c r="AB330" s="752"/>
      <c r="AC330" s="752"/>
      <c r="AD330" s="752"/>
      <c r="AE330" s="752"/>
      <c r="AF330" s="752"/>
      <c r="AG330" s="752"/>
      <c r="AH330" s="752"/>
      <c r="AI330" s="752"/>
      <c r="AJ330" s="752"/>
      <c r="AK330" s="752"/>
      <c r="AL330" s="752"/>
      <c r="AM330" s="752"/>
      <c r="AN330" s="752"/>
      <c r="AO330" s="752"/>
      <c r="AP330" s="752"/>
    </row>
    <row r="331">
      <c r="A331" s="67" t="s">
        <v>14000</v>
      </c>
      <c r="B331" s="90" t="s">
        <v>13988</v>
      </c>
      <c r="C331" s="67" t="s">
        <v>8844</v>
      </c>
      <c r="D331" s="98" t="s">
        <v>14001</v>
      </c>
      <c r="E331" s="70" t="s">
        <v>14002</v>
      </c>
      <c r="F331" s="74"/>
      <c r="G331" s="74"/>
      <c r="H331" s="74"/>
      <c r="I331" s="70" t="s">
        <v>14003</v>
      </c>
      <c r="J331" s="70"/>
      <c r="K331" s="74"/>
      <c r="L331" s="1832">
        <v>43643.0</v>
      </c>
      <c r="M331" s="1806" t="s">
        <v>96</v>
      </c>
      <c r="N331" s="74"/>
      <c r="O331" s="74"/>
      <c r="P331" s="74"/>
      <c r="Q331" s="74"/>
      <c r="R331" s="74"/>
      <c r="S331" s="752"/>
      <c r="T331" s="95"/>
      <c r="U331" s="752"/>
      <c r="V331" s="752"/>
      <c r="W331" s="752"/>
      <c r="X331" s="752"/>
      <c r="Y331" s="752"/>
      <c r="Z331" s="752"/>
      <c r="AA331" s="752"/>
      <c r="AB331" s="752"/>
      <c r="AC331" s="752"/>
      <c r="AD331" s="752"/>
      <c r="AE331" s="752"/>
      <c r="AF331" s="752"/>
      <c r="AG331" s="752"/>
      <c r="AH331" s="752"/>
      <c r="AI331" s="752"/>
      <c r="AJ331" s="752"/>
      <c r="AK331" s="752"/>
      <c r="AL331" s="752"/>
      <c r="AM331" s="752"/>
      <c r="AN331" s="752"/>
      <c r="AO331" s="752"/>
      <c r="AP331" s="752"/>
    </row>
    <row r="332">
      <c r="A332" s="67" t="s">
        <v>14004</v>
      </c>
      <c r="B332" s="90" t="s">
        <v>13988</v>
      </c>
      <c r="C332" s="67" t="s">
        <v>8847</v>
      </c>
      <c r="D332" s="98" t="s">
        <v>14005</v>
      </c>
      <c r="E332" s="70" t="s">
        <v>14006</v>
      </c>
      <c r="F332" s="74"/>
      <c r="G332" s="74"/>
      <c r="H332" s="74"/>
      <c r="I332" s="70" t="s">
        <v>14007</v>
      </c>
      <c r="J332" s="70"/>
      <c r="K332" s="74"/>
      <c r="L332" s="1832">
        <v>43643.0</v>
      </c>
      <c r="M332" s="1806" t="s">
        <v>96</v>
      </c>
      <c r="N332" s="74"/>
      <c r="O332" s="74"/>
      <c r="P332" s="74"/>
      <c r="Q332" s="74"/>
      <c r="R332" s="74"/>
      <c r="S332" s="752"/>
      <c r="T332" s="95"/>
      <c r="U332" s="752"/>
      <c r="V332" s="752"/>
      <c r="W332" s="752"/>
      <c r="X332" s="752"/>
      <c r="Y332" s="752"/>
      <c r="Z332" s="752"/>
      <c r="AA332" s="752"/>
      <c r="AB332" s="752"/>
      <c r="AC332" s="752"/>
      <c r="AD332" s="752"/>
      <c r="AE332" s="752"/>
      <c r="AF332" s="752"/>
      <c r="AG332" s="752"/>
      <c r="AH332" s="752"/>
      <c r="AI332" s="752"/>
      <c r="AJ332" s="752"/>
      <c r="AK332" s="752"/>
      <c r="AL332" s="752"/>
      <c r="AM332" s="752"/>
      <c r="AN332" s="752"/>
      <c r="AO332" s="752"/>
      <c r="AP332" s="752"/>
    </row>
    <row r="333">
      <c r="A333" s="67" t="s">
        <v>14008</v>
      </c>
      <c r="B333" s="90" t="s">
        <v>13988</v>
      </c>
      <c r="C333" s="67" t="s">
        <v>8850</v>
      </c>
      <c r="D333" s="98" t="s">
        <v>14009</v>
      </c>
      <c r="E333" s="70" t="s">
        <v>14010</v>
      </c>
      <c r="F333" s="74"/>
      <c r="G333" s="74"/>
      <c r="H333" s="74"/>
      <c r="I333" s="70" t="s">
        <v>14011</v>
      </c>
      <c r="J333" s="70"/>
      <c r="K333" s="74"/>
      <c r="L333" s="1832">
        <v>43643.0</v>
      </c>
      <c r="M333" s="1806" t="s">
        <v>96</v>
      </c>
      <c r="N333" s="74"/>
      <c r="O333" s="74"/>
      <c r="P333" s="74"/>
      <c r="Q333" s="74"/>
      <c r="R333" s="74"/>
      <c r="S333" s="752"/>
      <c r="T333" s="95"/>
      <c r="U333" s="752"/>
      <c r="V333" s="752"/>
      <c r="W333" s="752"/>
      <c r="X333" s="752"/>
      <c r="Y333" s="752"/>
      <c r="Z333" s="752"/>
      <c r="AA333" s="752"/>
      <c r="AB333" s="752"/>
      <c r="AC333" s="752"/>
      <c r="AD333" s="752"/>
      <c r="AE333" s="752"/>
      <c r="AF333" s="752"/>
      <c r="AG333" s="752"/>
      <c r="AH333" s="752"/>
      <c r="AI333" s="752"/>
      <c r="AJ333" s="752"/>
      <c r="AK333" s="752"/>
      <c r="AL333" s="752"/>
      <c r="AM333" s="752"/>
      <c r="AN333" s="752"/>
      <c r="AO333" s="752"/>
      <c r="AP333" s="752"/>
    </row>
    <row r="334">
      <c r="A334" s="67" t="s">
        <v>14012</v>
      </c>
      <c r="B334" s="90" t="s">
        <v>13988</v>
      </c>
      <c r="C334" s="67" t="s">
        <v>8833</v>
      </c>
      <c r="D334" s="98" t="s">
        <v>14013</v>
      </c>
      <c r="E334" s="70" t="s">
        <v>14014</v>
      </c>
      <c r="F334" s="74"/>
      <c r="G334" s="74"/>
      <c r="H334" s="74"/>
      <c r="I334" s="70" t="s">
        <v>14015</v>
      </c>
      <c r="J334" s="70"/>
      <c r="K334" s="74"/>
      <c r="L334" s="1832">
        <v>43643.0</v>
      </c>
      <c r="M334" s="1806" t="s">
        <v>96</v>
      </c>
      <c r="N334" s="74"/>
      <c r="O334" s="74"/>
      <c r="P334" s="74"/>
      <c r="Q334" s="74"/>
      <c r="R334" s="74"/>
      <c r="S334" s="752"/>
      <c r="T334" s="95"/>
      <c r="U334" s="752"/>
      <c r="V334" s="752"/>
      <c r="W334" s="752"/>
      <c r="X334" s="752"/>
      <c r="Y334" s="752"/>
      <c r="Z334" s="752"/>
      <c r="AA334" s="752"/>
      <c r="AB334" s="752"/>
      <c r="AC334" s="752"/>
      <c r="AD334" s="752"/>
      <c r="AE334" s="752"/>
      <c r="AF334" s="752"/>
      <c r="AG334" s="752"/>
      <c r="AH334" s="752"/>
      <c r="AI334" s="752"/>
      <c r="AJ334" s="752"/>
      <c r="AK334" s="752"/>
      <c r="AL334" s="752"/>
      <c r="AM334" s="752"/>
      <c r="AN334" s="752"/>
      <c r="AO334" s="752"/>
      <c r="AP334" s="752"/>
    </row>
    <row r="335">
      <c r="A335" s="67" t="s">
        <v>14016</v>
      </c>
      <c r="B335" s="90" t="s">
        <v>13988</v>
      </c>
      <c r="C335" s="67" t="s">
        <v>8838</v>
      </c>
      <c r="D335" s="98" t="s">
        <v>14017</v>
      </c>
      <c r="E335" s="70" t="s">
        <v>14018</v>
      </c>
      <c r="F335" s="74"/>
      <c r="G335" s="74"/>
      <c r="H335" s="74"/>
      <c r="I335" s="70" t="s">
        <v>14019</v>
      </c>
      <c r="J335" s="70"/>
      <c r="K335" s="74"/>
      <c r="L335" s="1832">
        <v>43643.0</v>
      </c>
      <c r="M335" s="1806" t="s">
        <v>96</v>
      </c>
      <c r="N335" s="74"/>
      <c r="O335" s="74"/>
      <c r="P335" s="74"/>
      <c r="Q335" s="74"/>
      <c r="R335" s="74"/>
      <c r="S335" s="752"/>
      <c r="T335" s="95"/>
      <c r="U335" s="752"/>
      <c r="V335" s="752"/>
      <c r="W335" s="752"/>
      <c r="X335" s="752"/>
      <c r="Y335" s="752"/>
      <c r="Z335" s="752"/>
      <c r="AA335" s="752"/>
      <c r="AB335" s="752"/>
      <c r="AC335" s="752"/>
      <c r="AD335" s="752"/>
      <c r="AE335" s="752"/>
      <c r="AF335" s="752"/>
      <c r="AG335" s="752"/>
      <c r="AH335" s="752"/>
      <c r="AI335" s="752"/>
      <c r="AJ335" s="752"/>
      <c r="AK335" s="752"/>
      <c r="AL335" s="752"/>
      <c r="AM335" s="752"/>
      <c r="AN335" s="752"/>
      <c r="AO335" s="752"/>
      <c r="AP335" s="752"/>
    </row>
    <row r="336">
      <c r="A336" s="67" t="s">
        <v>14020</v>
      </c>
      <c r="B336" s="90" t="s">
        <v>13988</v>
      </c>
      <c r="C336" s="67" t="s">
        <v>8841</v>
      </c>
      <c r="D336" s="98" t="s">
        <v>14021</v>
      </c>
      <c r="E336" s="70" t="s">
        <v>14022</v>
      </c>
      <c r="F336" s="74"/>
      <c r="G336" s="74"/>
      <c r="H336" s="74"/>
      <c r="I336" s="70" t="s">
        <v>14023</v>
      </c>
      <c r="J336" s="70"/>
      <c r="K336" s="74"/>
      <c r="L336" s="1832">
        <v>43643.0</v>
      </c>
      <c r="M336" s="1806" t="s">
        <v>96</v>
      </c>
      <c r="N336" s="74"/>
      <c r="O336" s="74"/>
      <c r="P336" s="74"/>
      <c r="Q336" s="74"/>
      <c r="R336" s="74"/>
      <c r="S336" s="752"/>
      <c r="T336" s="95"/>
      <c r="U336" s="752"/>
      <c r="V336" s="752"/>
      <c r="W336" s="752"/>
      <c r="X336" s="752"/>
      <c r="Y336" s="752"/>
      <c r="Z336" s="752"/>
      <c r="AA336" s="752"/>
      <c r="AB336" s="752"/>
      <c r="AC336" s="752"/>
      <c r="AD336" s="752"/>
      <c r="AE336" s="752"/>
      <c r="AF336" s="752"/>
      <c r="AG336" s="752"/>
      <c r="AH336" s="752"/>
      <c r="AI336" s="752"/>
      <c r="AJ336" s="752"/>
      <c r="AK336" s="752"/>
      <c r="AL336" s="752"/>
      <c r="AM336" s="752"/>
      <c r="AN336" s="752"/>
      <c r="AO336" s="752"/>
      <c r="AP336" s="752"/>
    </row>
    <row r="337">
      <c r="A337" s="67" t="s">
        <v>14024</v>
      </c>
      <c r="B337" s="90" t="s">
        <v>13988</v>
      </c>
      <c r="C337" s="67" t="s">
        <v>8844</v>
      </c>
      <c r="D337" s="98" t="s">
        <v>14025</v>
      </c>
      <c r="E337" s="70" t="s">
        <v>14026</v>
      </c>
      <c r="F337" s="74"/>
      <c r="G337" s="74"/>
      <c r="H337" s="74"/>
      <c r="I337" s="70" t="s">
        <v>14027</v>
      </c>
      <c r="J337" s="70"/>
      <c r="K337" s="74"/>
      <c r="L337" s="1832">
        <v>43643.0</v>
      </c>
      <c r="M337" s="1806" t="s">
        <v>96</v>
      </c>
      <c r="N337" s="74"/>
      <c r="O337" s="74"/>
      <c r="P337" s="74"/>
      <c r="Q337" s="74"/>
      <c r="R337" s="74"/>
      <c r="S337" s="752"/>
      <c r="T337" s="95"/>
      <c r="U337" s="752"/>
      <c r="V337" s="752"/>
      <c r="W337" s="752"/>
      <c r="X337" s="752"/>
      <c r="Y337" s="752"/>
      <c r="Z337" s="752"/>
      <c r="AA337" s="752"/>
      <c r="AB337" s="752"/>
      <c r="AC337" s="752"/>
      <c r="AD337" s="752"/>
      <c r="AE337" s="752"/>
      <c r="AF337" s="752"/>
      <c r="AG337" s="752"/>
      <c r="AH337" s="752"/>
      <c r="AI337" s="752"/>
      <c r="AJ337" s="752"/>
      <c r="AK337" s="752"/>
      <c r="AL337" s="752"/>
      <c r="AM337" s="752"/>
      <c r="AN337" s="752"/>
      <c r="AO337" s="752"/>
      <c r="AP337" s="752"/>
    </row>
    <row r="338">
      <c r="A338" s="67" t="s">
        <v>14028</v>
      </c>
      <c r="B338" s="90" t="s">
        <v>13988</v>
      </c>
      <c r="C338" s="67" t="s">
        <v>8847</v>
      </c>
      <c r="D338" s="98" t="s">
        <v>14029</v>
      </c>
      <c r="E338" s="70" t="s">
        <v>14030</v>
      </c>
      <c r="F338" s="74"/>
      <c r="G338" s="74"/>
      <c r="H338" s="74"/>
      <c r="I338" s="70" t="s">
        <v>14031</v>
      </c>
      <c r="J338" s="70"/>
      <c r="K338" s="74"/>
      <c r="L338" s="1832">
        <v>43643.0</v>
      </c>
      <c r="M338" s="1806" t="s">
        <v>96</v>
      </c>
      <c r="N338" s="74"/>
      <c r="O338" s="74"/>
      <c r="P338" s="74"/>
      <c r="Q338" s="74"/>
      <c r="R338" s="74"/>
      <c r="S338" s="752"/>
      <c r="T338" s="95"/>
      <c r="U338" s="752"/>
      <c r="V338" s="752"/>
      <c r="W338" s="752"/>
      <c r="X338" s="752"/>
      <c r="Y338" s="752"/>
      <c r="Z338" s="752"/>
      <c r="AA338" s="752"/>
      <c r="AB338" s="752"/>
      <c r="AC338" s="752"/>
      <c r="AD338" s="752"/>
      <c r="AE338" s="752"/>
      <c r="AF338" s="752"/>
      <c r="AG338" s="752"/>
      <c r="AH338" s="752"/>
      <c r="AI338" s="752"/>
      <c r="AJ338" s="752"/>
      <c r="AK338" s="752"/>
      <c r="AL338" s="752"/>
      <c r="AM338" s="752"/>
      <c r="AN338" s="752"/>
      <c r="AO338" s="752"/>
      <c r="AP338" s="752"/>
    </row>
    <row r="339">
      <c r="A339" s="67" t="s">
        <v>14032</v>
      </c>
      <c r="B339" s="90" t="s">
        <v>13988</v>
      </c>
      <c r="C339" s="67" t="s">
        <v>8850</v>
      </c>
      <c r="D339" s="98" t="s">
        <v>14033</v>
      </c>
      <c r="E339" s="70" t="s">
        <v>14034</v>
      </c>
      <c r="F339" s="74"/>
      <c r="G339" s="74"/>
      <c r="H339" s="74"/>
      <c r="I339" s="70" t="s">
        <v>14035</v>
      </c>
      <c r="J339" s="70"/>
      <c r="K339" s="74"/>
      <c r="L339" s="1832">
        <v>43643.0</v>
      </c>
      <c r="M339" s="1806" t="s">
        <v>96</v>
      </c>
      <c r="N339" s="74"/>
      <c r="O339" s="74"/>
      <c r="P339" s="74"/>
      <c r="Q339" s="74"/>
      <c r="R339" s="74"/>
      <c r="S339" s="752"/>
      <c r="T339" s="95"/>
      <c r="U339" s="752"/>
      <c r="V339" s="752"/>
      <c r="W339" s="752"/>
      <c r="X339" s="752"/>
      <c r="Y339" s="752"/>
      <c r="Z339" s="752"/>
      <c r="AA339" s="752"/>
      <c r="AB339" s="752"/>
      <c r="AC339" s="752"/>
      <c r="AD339" s="752"/>
      <c r="AE339" s="752"/>
      <c r="AF339" s="752"/>
      <c r="AG339" s="752"/>
      <c r="AH339" s="752"/>
      <c r="AI339" s="752"/>
      <c r="AJ339" s="752"/>
      <c r="AK339" s="752"/>
      <c r="AL339" s="752"/>
      <c r="AM339" s="752"/>
      <c r="AN339" s="752"/>
      <c r="AO339" s="752"/>
      <c r="AP339" s="752"/>
    </row>
    <row r="340">
      <c r="A340" s="67" t="s">
        <v>14036</v>
      </c>
      <c r="B340" s="90" t="s">
        <v>13988</v>
      </c>
      <c r="C340" s="67" t="s">
        <v>8833</v>
      </c>
      <c r="D340" s="98" t="s">
        <v>14037</v>
      </c>
      <c r="E340" s="70" t="s">
        <v>14038</v>
      </c>
      <c r="F340" s="74"/>
      <c r="G340" s="74"/>
      <c r="H340" s="74"/>
      <c r="I340" s="70" t="s">
        <v>14039</v>
      </c>
      <c r="J340" s="70"/>
      <c r="K340" s="74"/>
      <c r="L340" s="1832">
        <v>43643.0</v>
      </c>
      <c r="M340" s="1806" t="s">
        <v>96</v>
      </c>
      <c r="N340" s="74"/>
      <c r="O340" s="74"/>
      <c r="P340" s="74"/>
      <c r="Q340" s="74"/>
      <c r="R340" s="74"/>
      <c r="S340" s="752"/>
      <c r="T340" s="95"/>
      <c r="U340" s="752"/>
      <c r="V340" s="752"/>
      <c r="W340" s="752"/>
      <c r="X340" s="752"/>
      <c r="Y340" s="752"/>
      <c r="Z340" s="752"/>
      <c r="AA340" s="752"/>
      <c r="AB340" s="752"/>
      <c r="AC340" s="752"/>
      <c r="AD340" s="752"/>
      <c r="AE340" s="752"/>
      <c r="AF340" s="752"/>
      <c r="AG340" s="752"/>
      <c r="AH340" s="752"/>
      <c r="AI340" s="752"/>
      <c r="AJ340" s="752"/>
      <c r="AK340" s="752"/>
      <c r="AL340" s="752"/>
      <c r="AM340" s="752"/>
      <c r="AN340" s="752"/>
      <c r="AO340" s="752"/>
      <c r="AP340" s="752"/>
    </row>
    <row r="341">
      <c r="A341" s="67" t="s">
        <v>14040</v>
      </c>
      <c r="B341" s="90" t="s">
        <v>13988</v>
      </c>
      <c r="C341" s="67" t="s">
        <v>8838</v>
      </c>
      <c r="D341" s="98" t="s">
        <v>14041</v>
      </c>
      <c r="E341" s="70" t="s">
        <v>14042</v>
      </c>
      <c r="F341" s="74"/>
      <c r="G341" s="74"/>
      <c r="H341" s="74"/>
      <c r="I341" s="70" t="s">
        <v>14043</v>
      </c>
      <c r="J341" s="70"/>
      <c r="K341" s="74"/>
      <c r="L341" s="1832">
        <v>43643.0</v>
      </c>
      <c r="M341" s="1806" t="s">
        <v>96</v>
      </c>
      <c r="N341" s="74"/>
      <c r="O341" s="74"/>
      <c r="P341" s="74"/>
      <c r="Q341" s="74"/>
      <c r="R341" s="74"/>
      <c r="S341" s="752"/>
      <c r="T341" s="95"/>
      <c r="U341" s="752"/>
      <c r="V341" s="752"/>
      <c r="W341" s="752"/>
      <c r="X341" s="752"/>
      <c r="Y341" s="752"/>
      <c r="Z341" s="752"/>
      <c r="AA341" s="752"/>
      <c r="AB341" s="752"/>
      <c r="AC341" s="752"/>
      <c r="AD341" s="752"/>
      <c r="AE341" s="752"/>
      <c r="AF341" s="752"/>
      <c r="AG341" s="752"/>
      <c r="AH341" s="752"/>
      <c r="AI341" s="752"/>
      <c r="AJ341" s="752"/>
      <c r="AK341" s="752"/>
      <c r="AL341" s="752"/>
      <c r="AM341" s="752"/>
      <c r="AN341" s="752"/>
      <c r="AO341" s="752"/>
      <c r="AP341" s="752"/>
    </row>
    <row r="342">
      <c r="A342" s="67" t="s">
        <v>14044</v>
      </c>
      <c r="B342" s="90" t="s">
        <v>13988</v>
      </c>
      <c r="C342" s="67" t="s">
        <v>8841</v>
      </c>
      <c r="D342" s="98" t="s">
        <v>14045</v>
      </c>
      <c r="E342" s="70" t="s">
        <v>14046</v>
      </c>
      <c r="F342" s="74"/>
      <c r="G342" s="74"/>
      <c r="H342" s="74"/>
      <c r="I342" s="70" t="s">
        <v>14047</v>
      </c>
      <c r="J342" s="70"/>
      <c r="K342" s="74"/>
      <c r="L342" s="1832">
        <v>43643.0</v>
      </c>
      <c r="M342" s="1806" t="s">
        <v>96</v>
      </c>
      <c r="N342" s="74"/>
      <c r="O342" s="74"/>
      <c r="P342" s="74"/>
      <c r="Q342" s="74"/>
      <c r="R342" s="74"/>
      <c r="S342" s="752"/>
      <c r="T342" s="95"/>
      <c r="U342" s="752"/>
      <c r="V342" s="752"/>
      <c r="W342" s="752"/>
      <c r="X342" s="752"/>
      <c r="Y342" s="752"/>
      <c r="Z342" s="752"/>
      <c r="AA342" s="752"/>
      <c r="AB342" s="752"/>
      <c r="AC342" s="752"/>
      <c r="AD342" s="752"/>
      <c r="AE342" s="752"/>
      <c r="AF342" s="752"/>
      <c r="AG342" s="752"/>
      <c r="AH342" s="752"/>
      <c r="AI342" s="752"/>
      <c r="AJ342" s="752"/>
      <c r="AK342" s="752"/>
      <c r="AL342" s="752"/>
      <c r="AM342" s="752"/>
      <c r="AN342" s="752"/>
      <c r="AO342" s="752"/>
      <c r="AP342" s="752"/>
    </row>
    <row r="343">
      <c r="A343" s="67" t="s">
        <v>14048</v>
      </c>
      <c r="B343" s="90" t="s">
        <v>13988</v>
      </c>
      <c r="C343" s="67" t="s">
        <v>8844</v>
      </c>
      <c r="D343" s="98" t="s">
        <v>14049</v>
      </c>
      <c r="E343" s="70" t="s">
        <v>14050</v>
      </c>
      <c r="F343" s="74"/>
      <c r="G343" s="74"/>
      <c r="H343" s="74"/>
      <c r="I343" s="70" t="s">
        <v>14051</v>
      </c>
      <c r="J343" s="70"/>
      <c r="K343" s="74"/>
      <c r="L343" s="1832">
        <v>43643.0</v>
      </c>
      <c r="M343" s="1806" t="s">
        <v>96</v>
      </c>
      <c r="N343" s="74"/>
      <c r="O343" s="74"/>
      <c r="P343" s="74"/>
      <c r="Q343" s="74"/>
      <c r="R343" s="74"/>
      <c r="S343" s="752"/>
      <c r="T343" s="95"/>
      <c r="U343" s="752"/>
      <c r="V343" s="752"/>
      <c r="W343" s="752"/>
      <c r="X343" s="752"/>
      <c r="Y343" s="752"/>
      <c r="Z343" s="752"/>
      <c r="AA343" s="752"/>
      <c r="AB343" s="752"/>
      <c r="AC343" s="752"/>
      <c r="AD343" s="752"/>
      <c r="AE343" s="752"/>
      <c r="AF343" s="752"/>
      <c r="AG343" s="752"/>
      <c r="AH343" s="752"/>
      <c r="AI343" s="752"/>
      <c r="AJ343" s="752"/>
      <c r="AK343" s="752"/>
      <c r="AL343" s="752"/>
      <c r="AM343" s="752"/>
      <c r="AN343" s="752"/>
      <c r="AO343" s="752"/>
      <c r="AP343" s="752"/>
    </row>
    <row r="344">
      <c r="A344" s="67" t="s">
        <v>14052</v>
      </c>
      <c r="B344" s="90" t="s">
        <v>13988</v>
      </c>
      <c r="C344" s="67" t="s">
        <v>8847</v>
      </c>
      <c r="D344" s="98" t="s">
        <v>14053</v>
      </c>
      <c r="E344" s="70" t="s">
        <v>14054</v>
      </c>
      <c r="F344" s="74"/>
      <c r="G344" s="74"/>
      <c r="H344" s="74"/>
      <c r="I344" s="70" t="s">
        <v>14055</v>
      </c>
      <c r="J344" s="70"/>
      <c r="K344" s="74"/>
      <c r="L344" s="1832">
        <v>43643.0</v>
      </c>
      <c r="M344" s="1806" t="s">
        <v>96</v>
      </c>
      <c r="N344" s="74"/>
      <c r="O344" s="74"/>
      <c r="P344" s="74"/>
      <c r="Q344" s="74"/>
      <c r="R344" s="74"/>
      <c r="S344" s="752"/>
      <c r="T344" s="95"/>
      <c r="U344" s="752"/>
      <c r="V344" s="752"/>
      <c r="W344" s="752"/>
      <c r="X344" s="752"/>
      <c r="Y344" s="752"/>
      <c r="Z344" s="752"/>
      <c r="AA344" s="752"/>
      <c r="AB344" s="752"/>
      <c r="AC344" s="752"/>
      <c r="AD344" s="752"/>
      <c r="AE344" s="752"/>
      <c r="AF344" s="752"/>
      <c r="AG344" s="752"/>
      <c r="AH344" s="752"/>
      <c r="AI344" s="752"/>
      <c r="AJ344" s="752"/>
      <c r="AK344" s="752"/>
      <c r="AL344" s="752"/>
      <c r="AM344" s="752"/>
      <c r="AN344" s="752"/>
      <c r="AO344" s="752"/>
      <c r="AP344" s="752"/>
    </row>
    <row r="345">
      <c r="A345" s="67" t="s">
        <v>14056</v>
      </c>
      <c r="B345" s="90" t="s">
        <v>13988</v>
      </c>
      <c r="C345" s="67" t="s">
        <v>8850</v>
      </c>
      <c r="D345" s="98" t="s">
        <v>14057</v>
      </c>
      <c r="E345" s="70" t="s">
        <v>14058</v>
      </c>
      <c r="F345" s="74"/>
      <c r="G345" s="74"/>
      <c r="H345" s="74"/>
      <c r="I345" s="70" t="s">
        <v>14059</v>
      </c>
      <c r="J345" s="70"/>
      <c r="K345" s="74"/>
      <c r="L345" s="1832">
        <v>43643.0</v>
      </c>
      <c r="M345" s="1806" t="s">
        <v>96</v>
      </c>
      <c r="N345" s="74"/>
      <c r="O345" s="74"/>
      <c r="P345" s="74"/>
      <c r="Q345" s="74"/>
      <c r="R345" s="74"/>
      <c r="S345" s="752"/>
      <c r="T345" s="95"/>
      <c r="U345" s="752"/>
      <c r="V345" s="752"/>
      <c r="W345" s="752"/>
      <c r="X345" s="752"/>
      <c r="Y345" s="752"/>
      <c r="Z345" s="752"/>
      <c r="AA345" s="752"/>
      <c r="AB345" s="752"/>
      <c r="AC345" s="752"/>
      <c r="AD345" s="752"/>
      <c r="AE345" s="752"/>
      <c r="AF345" s="752"/>
      <c r="AG345" s="752"/>
      <c r="AH345" s="752"/>
      <c r="AI345" s="752"/>
      <c r="AJ345" s="752"/>
      <c r="AK345" s="752"/>
      <c r="AL345" s="752"/>
      <c r="AM345" s="752"/>
      <c r="AN345" s="752"/>
      <c r="AO345" s="752"/>
      <c r="AP345" s="752"/>
    </row>
    <row r="346">
      <c r="A346" s="67" t="s">
        <v>14060</v>
      </c>
      <c r="B346" s="1848" t="s">
        <v>14061</v>
      </c>
      <c r="C346" s="67" t="s">
        <v>8833</v>
      </c>
      <c r="D346" s="98" t="s">
        <v>14062</v>
      </c>
      <c r="E346" s="70" t="s">
        <v>14063</v>
      </c>
      <c r="F346" s="74"/>
      <c r="G346" s="74"/>
      <c r="H346" s="74"/>
      <c r="I346" s="70" t="s">
        <v>14063</v>
      </c>
      <c r="J346" s="70"/>
      <c r="K346" s="74"/>
      <c r="L346" s="1832">
        <v>43643.0</v>
      </c>
      <c r="M346" s="1806" t="s">
        <v>96</v>
      </c>
      <c r="N346" s="74"/>
      <c r="O346" s="74"/>
      <c r="P346" s="74"/>
      <c r="Q346" s="74"/>
      <c r="R346" s="74"/>
      <c r="S346" s="752"/>
      <c r="T346" s="95"/>
      <c r="U346" s="752"/>
      <c r="V346" s="752"/>
      <c r="W346" s="752"/>
      <c r="X346" s="752"/>
      <c r="Y346" s="752"/>
      <c r="Z346" s="752"/>
      <c r="AA346" s="752"/>
      <c r="AB346" s="752"/>
      <c r="AC346" s="752"/>
      <c r="AD346" s="752"/>
      <c r="AE346" s="752"/>
      <c r="AF346" s="752"/>
      <c r="AG346" s="752"/>
      <c r="AH346" s="752"/>
      <c r="AI346" s="752"/>
      <c r="AJ346" s="752"/>
      <c r="AK346" s="752"/>
      <c r="AL346" s="752"/>
      <c r="AM346" s="752"/>
      <c r="AN346" s="752"/>
      <c r="AO346" s="752"/>
      <c r="AP346" s="752"/>
    </row>
    <row r="347">
      <c r="A347" s="67" t="s">
        <v>14064</v>
      </c>
      <c r="B347" s="1848" t="s">
        <v>14061</v>
      </c>
      <c r="C347" s="67" t="s">
        <v>8838</v>
      </c>
      <c r="D347" s="98" t="s">
        <v>14065</v>
      </c>
      <c r="E347" s="70" t="s">
        <v>14066</v>
      </c>
      <c r="F347" s="74"/>
      <c r="G347" s="74"/>
      <c r="H347" s="74"/>
      <c r="I347" s="70" t="s">
        <v>14066</v>
      </c>
      <c r="J347" s="70"/>
      <c r="K347" s="74"/>
      <c r="L347" s="1832">
        <v>43643.0</v>
      </c>
      <c r="M347" s="1806" t="s">
        <v>96</v>
      </c>
      <c r="N347" s="74"/>
      <c r="O347" s="74"/>
      <c r="P347" s="74"/>
      <c r="Q347" s="74"/>
      <c r="R347" s="74"/>
      <c r="S347" s="752"/>
      <c r="T347" s="95"/>
      <c r="U347" s="752"/>
      <c r="V347" s="752"/>
      <c r="W347" s="752"/>
      <c r="X347" s="752"/>
      <c r="Y347" s="752"/>
      <c r="Z347" s="752"/>
      <c r="AA347" s="752"/>
      <c r="AB347" s="752"/>
      <c r="AC347" s="752"/>
      <c r="AD347" s="752"/>
      <c r="AE347" s="752"/>
      <c r="AF347" s="752"/>
      <c r="AG347" s="752"/>
      <c r="AH347" s="752"/>
      <c r="AI347" s="752"/>
      <c r="AJ347" s="752"/>
      <c r="AK347" s="752"/>
      <c r="AL347" s="752"/>
      <c r="AM347" s="752"/>
      <c r="AN347" s="752"/>
      <c r="AO347" s="752"/>
      <c r="AP347" s="752"/>
    </row>
    <row r="348">
      <c r="A348" s="67" t="s">
        <v>14067</v>
      </c>
      <c r="B348" s="1848" t="s">
        <v>14061</v>
      </c>
      <c r="C348" s="67" t="s">
        <v>8841</v>
      </c>
      <c r="D348" s="98" t="s">
        <v>14068</v>
      </c>
      <c r="E348" s="70" t="s">
        <v>14069</v>
      </c>
      <c r="F348" s="74"/>
      <c r="G348" s="74"/>
      <c r="H348" s="74"/>
      <c r="I348" s="70" t="s">
        <v>14070</v>
      </c>
      <c r="J348" s="70"/>
      <c r="K348" s="74"/>
      <c r="L348" s="1832">
        <v>43643.0</v>
      </c>
      <c r="M348" s="1806" t="s">
        <v>96</v>
      </c>
      <c r="N348" s="74"/>
      <c r="O348" s="74"/>
      <c r="P348" s="74"/>
      <c r="Q348" s="74"/>
      <c r="R348" s="74"/>
      <c r="S348" s="752"/>
      <c r="T348" s="95"/>
      <c r="U348" s="752"/>
      <c r="V348" s="752"/>
      <c r="W348" s="752"/>
      <c r="X348" s="752"/>
      <c r="Y348" s="752"/>
      <c r="Z348" s="752"/>
      <c r="AA348" s="752"/>
      <c r="AB348" s="752"/>
      <c r="AC348" s="752"/>
      <c r="AD348" s="752"/>
      <c r="AE348" s="752"/>
      <c r="AF348" s="752"/>
      <c r="AG348" s="752"/>
      <c r="AH348" s="752"/>
      <c r="AI348" s="752"/>
      <c r="AJ348" s="752"/>
      <c r="AK348" s="752"/>
      <c r="AL348" s="752"/>
      <c r="AM348" s="752"/>
      <c r="AN348" s="752"/>
      <c r="AO348" s="752"/>
      <c r="AP348" s="752"/>
    </row>
    <row r="349">
      <c r="A349" s="67" t="s">
        <v>14071</v>
      </c>
      <c r="B349" s="1848" t="s">
        <v>14061</v>
      </c>
      <c r="C349" s="67" t="s">
        <v>8844</v>
      </c>
      <c r="D349" s="98" t="s">
        <v>14072</v>
      </c>
      <c r="E349" s="70" t="s">
        <v>14073</v>
      </c>
      <c r="F349" s="74"/>
      <c r="G349" s="74"/>
      <c r="H349" s="74"/>
      <c r="I349" s="70" t="s">
        <v>14074</v>
      </c>
      <c r="J349" s="70"/>
      <c r="K349" s="74"/>
      <c r="L349" s="1832">
        <v>43643.0</v>
      </c>
      <c r="M349" s="1806" t="s">
        <v>96</v>
      </c>
      <c r="N349" s="74"/>
      <c r="O349" s="74"/>
      <c r="P349" s="74"/>
      <c r="Q349" s="74"/>
      <c r="R349" s="74"/>
      <c r="S349" s="752"/>
      <c r="T349" s="95"/>
      <c r="U349" s="752"/>
      <c r="V349" s="752"/>
      <c r="W349" s="752"/>
      <c r="X349" s="752"/>
      <c r="Y349" s="752"/>
      <c r="Z349" s="752"/>
      <c r="AA349" s="752"/>
      <c r="AB349" s="752"/>
      <c r="AC349" s="752"/>
      <c r="AD349" s="752"/>
      <c r="AE349" s="752"/>
      <c r="AF349" s="752"/>
      <c r="AG349" s="752"/>
      <c r="AH349" s="752"/>
      <c r="AI349" s="752"/>
      <c r="AJ349" s="752"/>
      <c r="AK349" s="752"/>
      <c r="AL349" s="752"/>
      <c r="AM349" s="752"/>
      <c r="AN349" s="752"/>
      <c r="AO349" s="752"/>
      <c r="AP349" s="752"/>
    </row>
    <row r="350">
      <c r="A350" s="67" t="s">
        <v>14075</v>
      </c>
      <c r="B350" s="1848" t="s">
        <v>14061</v>
      </c>
      <c r="C350" s="67" t="s">
        <v>8847</v>
      </c>
      <c r="D350" s="98" t="s">
        <v>14076</v>
      </c>
      <c r="E350" s="70" t="s">
        <v>14077</v>
      </c>
      <c r="F350" s="74"/>
      <c r="G350" s="74"/>
      <c r="H350" s="74"/>
      <c r="I350" s="70" t="s">
        <v>14078</v>
      </c>
      <c r="J350" s="70"/>
      <c r="K350" s="74"/>
      <c r="L350" s="1832">
        <v>43643.0</v>
      </c>
      <c r="M350" s="1806" t="s">
        <v>96</v>
      </c>
      <c r="N350" s="74"/>
      <c r="O350" s="74"/>
      <c r="P350" s="74"/>
      <c r="Q350" s="74"/>
      <c r="R350" s="74"/>
      <c r="S350" s="752"/>
      <c r="T350" s="95"/>
      <c r="U350" s="752"/>
      <c r="V350" s="752"/>
      <c r="W350" s="752"/>
      <c r="X350" s="752"/>
      <c r="Y350" s="752"/>
      <c r="Z350" s="752"/>
      <c r="AA350" s="752"/>
      <c r="AB350" s="752"/>
      <c r="AC350" s="752"/>
      <c r="AD350" s="752"/>
      <c r="AE350" s="752"/>
      <c r="AF350" s="752"/>
      <c r="AG350" s="752"/>
      <c r="AH350" s="752"/>
      <c r="AI350" s="752"/>
      <c r="AJ350" s="752"/>
      <c r="AK350" s="752"/>
      <c r="AL350" s="752"/>
      <c r="AM350" s="752"/>
      <c r="AN350" s="752"/>
      <c r="AO350" s="752"/>
      <c r="AP350" s="752"/>
    </row>
    <row r="351">
      <c r="A351" s="67" t="s">
        <v>14079</v>
      </c>
      <c r="B351" s="1848" t="s">
        <v>14061</v>
      </c>
      <c r="C351" s="67" t="s">
        <v>8850</v>
      </c>
      <c r="D351" s="98" t="s">
        <v>14080</v>
      </c>
      <c r="E351" s="70" t="s">
        <v>14081</v>
      </c>
      <c r="F351" s="74"/>
      <c r="G351" s="74"/>
      <c r="H351" s="74"/>
      <c r="I351" s="70" t="s">
        <v>14082</v>
      </c>
      <c r="J351" s="70"/>
      <c r="K351" s="74"/>
      <c r="L351" s="1832">
        <v>43643.0</v>
      </c>
      <c r="M351" s="1806" t="s">
        <v>96</v>
      </c>
      <c r="N351" s="74"/>
      <c r="O351" s="74"/>
      <c r="P351" s="74"/>
      <c r="Q351" s="74"/>
      <c r="R351" s="74"/>
      <c r="S351" s="752"/>
      <c r="T351" s="95"/>
      <c r="U351" s="752"/>
      <c r="V351" s="752"/>
      <c r="W351" s="752"/>
      <c r="X351" s="752"/>
      <c r="Y351" s="752"/>
      <c r="Z351" s="752"/>
      <c r="AA351" s="752"/>
      <c r="AB351" s="752"/>
      <c r="AC351" s="752"/>
      <c r="AD351" s="752"/>
      <c r="AE351" s="752"/>
      <c r="AF351" s="752"/>
      <c r="AG351" s="752"/>
      <c r="AH351" s="752"/>
      <c r="AI351" s="752"/>
      <c r="AJ351" s="752"/>
      <c r="AK351" s="752"/>
      <c r="AL351" s="752"/>
      <c r="AM351" s="752"/>
      <c r="AN351" s="752"/>
      <c r="AO351" s="752"/>
      <c r="AP351" s="752"/>
    </row>
    <row r="352">
      <c r="A352" s="67" t="s">
        <v>14083</v>
      </c>
      <c r="B352" s="1848" t="s">
        <v>14061</v>
      </c>
      <c r="C352" s="67" t="s">
        <v>8833</v>
      </c>
      <c r="D352" s="98" t="s">
        <v>14084</v>
      </c>
      <c r="E352" s="70" t="s">
        <v>14085</v>
      </c>
      <c r="F352" s="74"/>
      <c r="G352" s="74"/>
      <c r="H352" s="74"/>
      <c r="I352" s="70" t="s">
        <v>14085</v>
      </c>
      <c r="J352" s="70"/>
      <c r="K352" s="74"/>
      <c r="L352" s="1832">
        <v>43643.0</v>
      </c>
      <c r="M352" s="1806" t="s">
        <v>96</v>
      </c>
      <c r="N352" s="74"/>
      <c r="O352" s="74"/>
      <c r="P352" s="74"/>
      <c r="Q352" s="74"/>
      <c r="R352" s="74"/>
      <c r="S352" s="752"/>
      <c r="T352" s="95"/>
      <c r="U352" s="752"/>
      <c r="V352" s="752"/>
      <c r="W352" s="752"/>
      <c r="X352" s="752"/>
      <c r="Y352" s="752"/>
      <c r="Z352" s="752"/>
      <c r="AA352" s="752"/>
      <c r="AB352" s="752"/>
      <c r="AC352" s="752"/>
      <c r="AD352" s="752"/>
      <c r="AE352" s="752"/>
      <c r="AF352" s="752"/>
      <c r="AG352" s="752"/>
      <c r="AH352" s="752"/>
      <c r="AI352" s="752"/>
      <c r="AJ352" s="752"/>
      <c r="AK352" s="752"/>
      <c r="AL352" s="752"/>
      <c r="AM352" s="752"/>
      <c r="AN352" s="752"/>
      <c r="AO352" s="752"/>
      <c r="AP352" s="752"/>
    </row>
    <row r="353">
      <c r="A353" s="67" t="s">
        <v>14086</v>
      </c>
      <c r="B353" s="1848" t="s">
        <v>14061</v>
      </c>
      <c r="C353" s="67" t="s">
        <v>8838</v>
      </c>
      <c r="D353" s="98" t="s">
        <v>14087</v>
      </c>
      <c r="E353" s="70" t="s">
        <v>14088</v>
      </c>
      <c r="F353" s="74"/>
      <c r="G353" s="74"/>
      <c r="H353" s="74"/>
      <c r="I353" s="70" t="s">
        <v>14089</v>
      </c>
      <c r="J353" s="70"/>
      <c r="K353" s="74"/>
      <c r="L353" s="1832">
        <v>43643.0</v>
      </c>
      <c r="M353" s="1806" t="s">
        <v>96</v>
      </c>
      <c r="N353" s="74"/>
      <c r="O353" s="74"/>
      <c r="P353" s="74"/>
      <c r="Q353" s="74"/>
      <c r="R353" s="74"/>
      <c r="S353" s="752"/>
      <c r="T353" s="95"/>
      <c r="U353" s="752"/>
      <c r="V353" s="752"/>
      <c r="W353" s="752"/>
      <c r="X353" s="752"/>
      <c r="Y353" s="752"/>
      <c r="Z353" s="752"/>
      <c r="AA353" s="752"/>
      <c r="AB353" s="752"/>
      <c r="AC353" s="752"/>
      <c r="AD353" s="752"/>
      <c r="AE353" s="752"/>
      <c r="AF353" s="752"/>
      <c r="AG353" s="752"/>
      <c r="AH353" s="752"/>
      <c r="AI353" s="752"/>
      <c r="AJ353" s="752"/>
      <c r="AK353" s="752"/>
      <c r="AL353" s="752"/>
      <c r="AM353" s="752"/>
      <c r="AN353" s="752"/>
      <c r="AO353" s="752"/>
      <c r="AP353" s="752"/>
    </row>
    <row r="354">
      <c r="A354" s="67" t="s">
        <v>14090</v>
      </c>
      <c r="B354" s="1848" t="s">
        <v>14061</v>
      </c>
      <c r="C354" s="67" t="s">
        <v>8841</v>
      </c>
      <c r="D354" s="98" t="s">
        <v>14091</v>
      </c>
      <c r="E354" s="70" t="s">
        <v>14092</v>
      </c>
      <c r="F354" s="74"/>
      <c r="G354" s="74"/>
      <c r="H354" s="74"/>
      <c r="I354" s="70" t="s">
        <v>14093</v>
      </c>
      <c r="J354" s="70"/>
      <c r="K354" s="74"/>
      <c r="L354" s="1832">
        <v>43643.0</v>
      </c>
      <c r="M354" s="1806" t="s">
        <v>96</v>
      </c>
      <c r="N354" s="74"/>
      <c r="O354" s="74"/>
      <c r="P354" s="74"/>
      <c r="Q354" s="74"/>
      <c r="R354" s="74"/>
      <c r="S354" s="752"/>
      <c r="T354" s="95"/>
      <c r="U354" s="752"/>
      <c r="V354" s="752"/>
      <c r="W354" s="752"/>
      <c r="X354" s="752"/>
      <c r="Y354" s="752"/>
      <c r="Z354" s="752"/>
      <c r="AA354" s="752"/>
      <c r="AB354" s="752"/>
      <c r="AC354" s="752"/>
      <c r="AD354" s="752"/>
      <c r="AE354" s="752"/>
      <c r="AF354" s="752"/>
      <c r="AG354" s="752"/>
      <c r="AH354" s="752"/>
      <c r="AI354" s="752"/>
      <c r="AJ354" s="752"/>
      <c r="AK354" s="752"/>
      <c r="AL354" s="752"/>
      <c r="AM354" s="752"/>
      <c r="AN354" s="752"/>
      <c r="AO354" s="752"/>
      <c r="AP354" s="752"/>
    </row>
    <row r="355">
      <c r="A355" s="67" t="s">
        <v>14094</v>
      </c>
      <c r="B355" s="1848" t="s">
        <v>14061</v>
      </c>
      <c r="C355" s="67" t="s">
        <v>8844</v>
      </c>
      <c r="D355" s="98" t="s">
        <v>14095</v>
      </c>
      <c r="E355" s="70" t="s">
        <v>14096</v>
      </c>
      <c r="F355" s="74"/>
      <c r="G355" s="74"/>
      <c r="H355" s="74"/>
      <c r="I355" s="70" t="s">
        <v>14097</v>
      </c>
      <c r="J355" s="70"/>
      <c r="K355" s="74"/>
      <c r="L355" s="1832">
        <v>43643.0</v>
      </c>
      <c r="M355" s="1806" t="s">
        <v>96</v>
      </c>
      <c r="N355" s="74"/>
      <c r="O355" s="74"/>
      <c r="P355" s="74"/>
      <c r="Q355" s="74"/>
      <c r="R355" s="74"/>
      <c r="S355" s="752"/>
      <c r="T355" s="95"/>
      <c r="U355" s="752"/>
      <c r="V355" s="752"/>
      <c r="W355" s="752"/>
      <c r="X355" s="752"/>
      <c r="Y355" s="752"/>
      <c r="Z355" s="752"/>
      <c r="AA355" s="752"/>
      <c r="AB355" s="752"/>
      <c r="AC355" s="752"/>
      <c r="AD355" s="752"/>
      <c r="AE355" s="752"/>
      <c r="AF355" s="752"/>
      <c r="AG355" s="752"/>
      <c r="AH355" s="752"/>
      <c r="AI355" s="752"/>
      <c r="AJ355" s="752"/>
      <c r="AK355" s="752"/>
      <c r="AL355" s="752"/>
      <c r="AM355" s="752"/>
      <c r="AN355" s="752"/>
      <c r="AO355" s="752"/>
      <c r="AP355" s="752"/>
    </row>
    <row r="356">
      <c r="A356" s="67" t="s">
        <v>14098</v>
      </c>
      <c r="B356" s="1848" t="s">
        <v>14061</v>
      </c>
      <c r="C356" s="67" t="s">
        <v>8847</v>
      </c>
      <c r="D356" s="98" t="s">
        <v>14099</v>
      </c>
      <c r="E356" s="70" t="s">
        <v>14100</v>
      </c>
      <c r="F356" s="74"/>
      <c r="G356" s="74"/>
      <c r="H356" s="74"/>
      <c r="I356" s="70" t="s">
        <v>14101</v>
      </c>
      <c r="J356" s="70"/>
      <c r="K356" s="74"/>
      <c r="L356" s="1832">
        <v>43643.0</v>
      </c>
      <c r="M356" s="1806" t="s">
        <v>96</v>
      </c>
      <c r="N356" s="74"/>
      <c r="O356" s="74"/>
      <c r="P356" s="74"/>
      <c r="Q356" s="74"/>
      <c r="R356" s="74"/>
      <c r="S356" s="752"/>
      <c r="T356" s="95"/>
      <c r="U356" s="752"/>
      <c r="V356" s="752"/>
      <c r="W356" s="752"/>
      <c r="X356" s="752"/>
      <c r="Y356" s="752"/>
      <c r="Z356" s="752"/>
      <c r="AA356" s="752"/>
      <c r="AB356" s="752"/>
      <c r="AC356" s="752"/>
      <c r="AD356" s="752"/>
      <c r="AE356" s="752"/>
      <c r="AF356" s="752"/>
      <c r="AG356" s="752"/>
      <c r="AH356" s="752"/>
      <c r="AI356" s="752"/>
      <c r="AJ356" s="752"/>
      <c r="AK356" s="752"/>
      <c r="AL356" s="752"/>
      <c r="AM356" s="752"/>
      <c r="AN356" s="752"/>
      <c r="AO356" s="752"/>
      <c r="AP356" s="752"/>
    </row>
    <row r="357">
      <c r="A357" s="67" t="s">
        <v>14102</v>
      </c>
      <c r="B357" s="1848" t="s">
        <v>14061</v>
      </c>
      <c r="C357" s="67" t="s">
        <v>8850</v>
      </c>
      <c r="D357" s="98" t="s">
        <v>14103</v>
      </c>
      <c r="E357" s="70" t="s">
        <v>14104</v>
      </c>
      <c r="F357" s="74"/>
      <c r="G357" s="74"/>
      <c r="H357" s="74"/>
      <c r="I357" s="70" t="s">
        <v>14105</v>
      </c>
      <c r="J357" s="70"/>
      <c r="K357" s="74"/>
      <c r="L357" s="1832">
        <v>43643.0</v>
      </c>
      <c r="M357" s="1806" t="s">
        <v>96</v>
      </c>
      <c r="N357" s="74"/>
      <c r="O357" s="74"/>
      <c r="P357" s="74"/>
      <c r="Q357" s="74"/>
      <c r="R357" s="74"/>
      <c r="S357" s="752"/>
      <c r="T357" s="95"/>
      <c r="U357" s="752"/>
      <c r="V357" s="752"/>
      <c r="W357" s="752"/>
      <c r="X357" s="752"/>
      <c r="Y357" s="752"/>
      <c r="Z357" s="752"/>
      <c r="AA357" s="752"/>
      <c r="AB357" s="752"/>
      <c r="AC357" s="752"/>
      <c r="AD357" s="752"/>
      <c r="AE357" s="752"/>
      <c r="AF357" s="752"/>
      <c r="AG357" s="752"/>
      <c r="AH357" s="752"/>
      <c r="AI357" s="752"/>
      <c r="AJ357" s="752"/>
      <c r="AK357" s="752"/>
      <c r="AL357" s="752"/>
      <c r="AM357" s="752"/>
      <c r="AN357" s="752"/>
      <c r="AO357" s="752"/>
      <c r="AP357" s="752"/>
    </row>
    <row r="358">
      <c r="A358" s="67" t="s">
        <v>14106</v>
      </c>
      <c r="B358" s="1848" t="s">
        <v>14061</v>
      </c>
      <c r="C358" s="67" t="s">
        <v>8833</v>
      </c>
      <c r="D358" s="98" t="s">
        <v>14107</v>
      </c>
      <c r="E358" s="70" t="s">
        <v>14108</v>
      </c>
      <c r="F358" s="74"/>
      <c r="G358" s="74"/>
      <c r="H358" s="74"/>
      <c r="I358" s="70"/>
      <c r="J358" s="70"/>
      <c r="K358" s="74"/>
      <c r="L358" s="1832">
        <v>43643.0</v>
      </c>
      <c r="M358" s="1806" t="s">
        <v>96</v>
      </c>
      <c r="N358" s="74"/>
      <c r="O358" s="74"/>
      <c r="P358" s="74"/>
      <c r="Q358" s="74"/>
      <c r="R358" s="74"/>
      <c r="S358" s="752"/>
      <c r="T358" s="95"/>
      <c r="U358" s="752"/>
      <c r="V358" s="752"/>
      <c r="W358" s="752"/>
      <c r="X358" s="752"/>
      <c r="Y358" s="752"/>
      <c r="Z358" s="752"/>
      <c r="AA358" s="752"/>
      <c r="AB358" s="752"/>
      <c r="AC358" s="752"/>
      <c r="AD358" s="752"/>
      <c r="AE358" s="752"/>
      <c r="AF358" s="752"/>
      <c r="AG358" s="752"/>
      <c r="AH358" s="752"/>
      <c r="AI358" s="752"/>
      <c r="AJ358" s="752"/>
      <c r="AK358" s="752"/>
      <c r="AL358" s="752"/>
      <c r="AM358" s="752"/>
      <c r="AN358" s="752"/>
      <c r="AO358" s="752"/>
      <c r="AP358" s="752"/>
    </row>
    <row r="359">
      <c r="A359" s="67" t="s">
        <v>14109</v>
      </c>
      <c r="B359" s="1848" t="s">
        <v>14061</v>
      </c>
      <c r="C359" s="67" t="s">
        <v>8838</v>
      </c>
      <c r="D359" s="98" t="s">
        <v>14110</v>
      </c>
      <c r="E359" s="70" t="s">
        <v>14111</v>
      </c>
      <c r="F359" s="74"/>
      <c r="G359" s="74"/>
      <c r="H359" s="74"/>
      <c r="I359" s="70"/>
      <c r="J359" s="70"/>
      <c r="K359" s="74"/>
      <c r="L359" s="1832">
        <v>43643.0</v>
      </c>
      <c r="M359" s="1806" t="s">
        <v>96</v>
      </c>
      <c r="N359" s="74"/>
      <c r="O359" s="74"/>
      <c r="P359" s="74"/>
      <c r="Q359" s="74"/>
      <c r="R359" s="74"/>
      <c r="S359" s="752"/>
      <c r="T359" s="95"/>
      <c r="U359" s="752"/>
      <c r="V359" s="752"/>
      <c r="W359" s="752"/>
      <c r="X359" s="752"/>
      <c r="Y359" s="752"/>
      <c r="Z359" s="752"/>
      <c r="AA359" s="752"/>
      <c r="AB359" s="752"/>
      <c r="AC359" s="752"/>
      <c r="AD359" s="752"/>
      <c r="AE359" s="752"/>
      <c r="AF359" s="752"/>
      <c r="AG359" s="752"/>
      <c r="AH359" s="752"/>
      <c r="AI359" s="752"/>
      <c r="AJ359" s="752"/>
      <c r="AK359" s="752"/>
      <c r="AL359" s="752"/>
      <c r="AM359" s="752"/>
      <c r="AN359" s="752"/>
      <c r="AO359" s="752"/>
      <c r="AP359" s="752"/>
    </row>
    <row r="360">
      <c r="A360" s="67" t="s">
        <v>14112</v>
      </c>
      <c r="B360" s="1848" t="s">
        <v>14061</v>
      </c>
      <c r="C360" s="67" t="s">
        <v>8841</v>
      </c>
      <c r="D360" s="98" t="s">
        <v>14113</v>
      </c>
      <c r="E360" s="70" t="s">
        <v>14114</v>
      </c>
      <c r="F360" s="74"/>
      <c r="G360" s="74"/>
      <c r="H360" s="74"/>
      <c r="I360" s="70"/>
      <c r="J360" s="70"/>
      <c r="K360" s="74"/>
      <c r="L360" s="1832">
        <v>43643.0</v>
      </c>
      <c r="M360" s="1806" t="s">
        <v>96</v>
      </c>
      <c r="N360" s="74"/>
      <c r="O360" s="74"/>
      <c r="P360" s="74"/>
      <c r="Q360" s="74"/>
      <c r="R360" s="74"/>
      <c r="S360" s="752"/>
      <c r="T360" s="95"/>
      <c r="U360" s="752"/>
      <c r="V360" s="752"/>
      <c r="W360" s="752"/>
      <c r="X360" s="752"/>
      <c r="Y360" s="752"/>
      <c r="Z360" s="752"/>
      <c r="AA360" s="752"/>
      <c r="AB360" s="752"/>
      <c r="AC360" s="752"/>
      <c r="AD360" s="752"/>
      <c r="AE360" s="752"/>
      <c r="AF360" s="752"/>
      <c r="AG360" s="752"/>
      <c r="AH360" s="752"/>
      <c r="AI360" s="752"/>
      <c r="AJ360" s="752"/>
      <c r="AK360" s="752"/>
      <c r="AL360" s="752"/>
      <c r="AM360" s="752"/>
      <c r="AN360" s="752"/>
      <c r="AO360" s="752"/>
      <c r="AP360" s="752"/>
    </row>
    <row r="361">
      <c r="A361" s="67" t="s">
        <v>14115</v>
      </c>
      <c r="B361" s="1848" t="s">
        <v>14061</v>
      </c>
      <c r="C361" s="67" t="s">
        <v>8844</v>
      </c>
      <c r="D361" s="98" t="s">
        <v>14116</v>
      </c>
      <c r="E361" s="70" t="s">
        <v>14117</v>
      </c>
      <c r="F361" s="74"/>
      <c r="G361" s="74"/>
      <c r="H361" s="74"/>
      <c r="I361" s="70"/>
      <c r="J361" s="70"/>
      <c r="K361" s="74"/>
      <c r="L361" s="1832">
        <v>43643.0</v>
      </c>
      <c r="M361" s="1806" t="s">
        <v>96</v>
      </c>
      <c r="N361" s="74"/>
      <c r="O361" s="74"/>
      <c r="P361" s="74"/>
      <c r="Q361" s="74"/>
      <c r="R361" s="74"/>
      <c r="S361" s="752"/>
      <c r="T361" s="95"/>
      <c r="U361" s="752"/>
      <c r="V361" s="752"/>
      <c r="W361" s="752"/>
      <c r="X361" s="752"/>
      <c r="Y361" s="752"/>
      <c r="Z361" s="752"/>
      <c r="AA361" s="752"/>
      <c r="AB361" s="752"/>
      <c r="AC361" s="752"/>
      <c r="AD361" s="752"/>
      <c r="AE361" s="752"/>
      <c r="AF361" s="752"/>
      <c r="AG361" s="752"/>
      <c r="AH361" s="752"/>
      <c r="AI361" s="752"/>
      <c r="AJ361" s="752"/>
      <c r="AK361" s="752"/>
      <c r="AL361" s="752"/>
      <c r="AM361" s="752"/>
      <c r="AN361" s="752"/>
      <c r="AO361" s="752"/>
      <c r="AP361" s="752"/>
    </row>
    <row r="362">
      <c r="A362" s="67" t="s">
        <v>14118</v>
      </c>
      <c r="B362" s="1848" t="s">
        <v>14061</v>
      </c>
      <c r="C362" s="67" t="s">
        <v>8847</v>
      </c>
      <c r="D362" s="98" t="s">
        <v>14119</v>
      </c>
      <c r="E362" s="70" t="s">
        <v>14120</v>
      </c>
      <c r="F362" s="74"/>
      <c r="G362" s="74"/>
      <c r="H362" s="74"/>
      <c r="I362" s="70"/>
      <c r="J362" s="70"/>
      <c r="K362" s="74"/>
      <c r="L362" s="1832">
        <v>43643.0</v>
      </c>
      <c r="M362" s="1806" t="s">
        <v>96</v>
      </c>
      <c r="N362" s="74"/>
      <c r="O362" s="74"/>
      <c r="P362" s="74"/>
      <c r="Q362" s="74"/>
      <c r="R362" s="74"/>
      <c r="S362" s="752"/>
      <c r="T362" s="95"/>
      <c r="U362" s="752"/>
      <c r="V362" s="752"/>
      <c r="W362" s="752"/>
      <c r="X362" s="752"/>
      <c r="Y362" s="752"/>
      <c r="Z362" s="752"/>
      <c r="AA362" s="752"/>
      <c r="AB362" s="752"/>
      <c r="AC362" s="752"/>
      <c r="AD362" s="752"/>
      <c r="AE362" s="752"/>
      <c r="AF362" s="752"/>
      <c r="AG362" s="752"/>
      <c r="AH362" s="752"/>
      <c r="AI362" s="752"/>
      <c r="AJ362" s="752"/>
      <c r="AK362" s="752"/>
      <c r="AL362" s="752"/>
      <c r="AM362" s="752"/>
      <c r="AN362" s="752"/>
      <c r="AO362" s="752"/>
      <c r="AP362" s="752"/>
    </row>
    <row r="363">
      <c r="A363" s="67" t="s">
        <v>14121</v>
      </c>
      <c r="B363" s="1848" t="s">
        <v>14061</v>
      </c>
      <c r="C363" s="67" t="s">
        <v>8850</v>
      </c>
      <c r="D363" s="98" t="s">
        <v>14122</v>
      </c>
      <c r="E363" s="70" t="s">
        <v>14123</v>
      </c>
      <c r="F363" s="74"/>
      <c r="G363" s="74"/>
      <c r="H363" s="74"/>
      <c r="I363" s="70"/>
      <c r="J363" s="70"/>
      <c r="K363" s="74"/>
      <c r="L363" s="1832">
        <v>43643.0</v>
      </c>
      <c r="M363" s="1806" t="s">
        <v>96</v>
      </c>
      <c r="N363" s="74"/>
      <c r="O363" s="74"/>
      <c r="P363" s="74"/>
      <c r="Q363" s="74"/>
      <c r="R363" s="74"/>
      <c r="S363" s="752"/>
      <c r="T363" s="95"/>
      <c r="U363" s="752"/>
      <c r="V363" s="752"/>
      <c r="W363" s="752"/>
      <c r="X363" s="752"/>
      <c r="Y363" s="752"/>
      <c r="Z363" s="752"/>
      <c r="AA363" s="752"/>
      <c r="AB363" s="752"/>
      <c r="AC363" s="752"/>
      <c r="AD363" s="752"/>
      <c r="AE363" s="752"/>
      <c r="AF363" s="752"/>
      <c r="AG363" s="752"/>
      <c r="AH363" s="752"/>
      <c r="AI363" s="752"/>
      <c r="AJ363" s="752"/>
      <c r="AK363" s="752"/>
      <c r="AL363" s="752"/>
      <c r="AM363" s="752"/>
      <c r="AN363" s="752"/>
      <c r="AO363" s="752"/>
      <c r="AP363" s="752"/>
    </row>
    <row r="364">
      <c r="A364" s="67" t="s">
        <v>14124</v>
      </c>
      <c r="B364" s="1850" t="s">
        <v>14125</v>
      </c>
      <c r="C364" s="67" t="s">
        <v>8833</v>
      </c>
      <c r="D364" s="98" t="s">
        <v>14126</v>
      </c>
      <c r="E364" s="70" t="s">
        <v>14127</v>
      </c>
      <c r="F364" s="74"/>
      <c r="G364" s="74"/>
      <c r="H364" s="74"/>
      <c r="I364" s="70"/>
      <c r="J364" s="70"/>
      <c r="K364" s="74"/>
      <c r="L364" s="1832">
        <v>43643.0</v>
      </c>
      <c r="M364" s="1806" t="s">
        <v>96</v>
      </c>
      <c r="N364" s="74"/>
      <c r="O364" s="74"/>
      <c r="P364" s="74"/>
      <c r="Q364" s="74"/>
      <c r="R364" s="74"/>
      <c r="S364" s="752"/>
      <c r="T364" s="95"/>
      <c r="U364" s="752"/>
      <c r="V364" s="752"/>
      <c r="W364" s="752"/>
      <c r="X364" s="752"/>
      <c r="Y364" s="752"/>
      <c r="Z364" s="752"/>
      <c r="AA364" s="752"/>
      <c r="AB364" s="752"/>
      <c r="AC364" s="752"/>
      <c r="AD364" s="752"/>
      <c r="AE364" s="752"/>
      <c r="AF364" s="752"/>
      <c r="AG364" s="752"/>
      <c r="AH364" s="752"/>
      <c r="AI364" s="752"/>
      <c r="AJ364" s="752"/>
      <c r="AK364" s="752"/>
      <c r="AL364" s="752"/>
      <c r="AM364" s="752"/>
      <c r="AN364" s="752"/>
      <c r="AO364" s="752"/>
      <c r="AP364" s="752"/>
    </row>
    <row r="365">
      <c r="A365" s="67" t="s">
        <v>14128</v>
      </c>
      <c r="B365" s="1850" t="s">
        <v>14125</v>
      </c>
      <c r="C365" s="67" t="s">
        <v>8838</v>
      </c>
      <c r="D365" s="98" t="s">
        <v>14129</v>
      </c>
      <c r="E365" s="70" t="s">
        <v>14130</v>
      </c>
      <c r="F365" s="74"/>
      <c r="G365" s="74"/>
      <c r="H365" s="74"/>
      <c r="I365" s="70"/>
      <c r="J365" s="70"/>
      <c r="K365" s="74"/>
      <c r="L365" s="1832">
        <v>43643.0</v>
      </c>
      <c r="M365" s="1806" t="s">
        <v>96</v>
      </c>
      <c r="N365" s="74"/>
      <c r="O365" s="74"/>
      <c r="P365" s="74"/>
      <c r="Q365" s="74"/>
      <c r="R365" s="74"/>
      <c r="S365" s="752"/>
      <c r="T365" s="95"/>
      <c r="U365" s="752"/>
      <c r="V365" s="752"/>
      <c r="W365" s="752"/>
      <c r="X365" s="752"/>
      <c r="Y365" s="752"/>
      <c r="Z365" s="752"/>
      <c r="AA365" s="752"/>
      <c r="AB365" s="752"/>
      <c r="AC365" s="752"/>
      <c r="AD365" s="752"/>
      <c r="AE365" s="752"/>
      <c r="AF365" s="752"/>
      <c r="AG365" s="752"/>
      <c r="AH365" s="752"/>
      <c r="AI365" s="752"/>
      <c r="AJ365" s="752"/>
      <c r="AK365" s="752"/>
      <c r="AL365" s="752"/>
      <c r="AM365" s="752"/>
      <c r="AN365" s="752"/>
      <c r="AO365" s="752"/>
      <c r="AP365" s="752"/>
    </row>
    <row r="366">
      <c r="A366" s="67" t="s">
        <v>14131</v>
      </c>
      <c r="B366" s="1850" t="s">
        <v>14125</v>
      </c>
      <c r="C366" s="67" t="s">
        <v>8841</v>
      </c>
      <c r="D366" s="98" t="s">
        <v>14132</v>
      </c>
      <c r="E366" s="70" t="s">
        <v>14133</v>
      </c>
      <c r="F366" s="74"/>
      <c r="G366" s="74"/>
      <c r="H366" s="74"/>
      <c r="I366" s="70"/>
      <c r="J366" s="70"/>
      <c r="K366" s="74"/>
      <c r="L366" s="1832">
        <v>43643.0</v>
      </c>
      <c r="M366" s="1806" t="s">
        <v>96</v>
      </c>
      <c r="N366" s="74"/>
      <c r="O366" s="74"/>
      <c r="P366" s="74"/>
      <c r="Q366" s="74"/>
      <c r="R366" s="74"/>
      <c r="S366" s="752"/>
      <c r="T366" s="95"/>
      <c r="U366" s="752"/>
      <c r="V366" s="752"/>
      <c r="W366" s="752"/>
      <c r="X366" s="752"/>
      <c r="Y366" s="752"/>
      <c r="Z366" s="752"/>
      <c r="AA366" s="752"/>
      <c r="AB366" s="752"/>
      <c r="AC366" s="752"/>
      <c r="AD366" s="752"/>
      <c r="AE366" s="752"/>
      <c r="AF366" s="752"/>
      <c r="AG366" s="752"/>
      <c r="AH366" s="752"/>
      <c r="AI366" s="752"/>
      <c r="AJ366" s="752"/>
      <c r="AK366" s="752"/>
      <c r="AL366" s="752"/>
      <c r="AM366" s="752"/>
      <c r="AN366" s="752"/>
      <c r="AO366" s="752"/>
      <c r="AP366" s="752"/>
    </row>
    <row r="367">
      <c r="A367" s="67" t="s">
        <v>14134</v>
      </c>
      <c r="B367" s="1850" t="s">
        <v>14125</v>
      </c>
      <c r="C367" s="67" t="s">
        <v>8844</v>
      </c>
      <c r="D367" s="98" t="s">
        <v>14135</v>
      </c>
      <c r="E367" s="70" t="s">
        <v>14136</v>
      </c>
      <c r="F367" s="74"/>
      <c r="G367" s="74"/>
      <c r="H367" s="74"/>
      <c r="I367" s="70"/>
      <c r="J367" s="70"/>
      <c r="K367" s="74"/>
      <c r="L367" s="1832">
        <v>43643.0</v>
      </c>
      <c r="M367" s="1806" t="s">
        <v>96</v>
      </c>
      <c r="N367" s="74"/>
      <c r="O367" s="74"/>
      <c r="P367" s="74"/>
      <c r="Q367" s="74"/>
      <c r="R367" s="74"/>
      <c r="S367" s="752"/>
      <c r="T367" s="95" t="s">
        <v>79</v>
      </c>
      <c r="U367" s="752"/>
      <c r="V367" s="752"/>
      <c r="W367" s="752"/>
      <c r="X367" s="752"/>
      <c r="Y367" s="752"/>
      <c r="Z367" s="752"/>
      <c r="AA367" s="752"/>
      <c r="AB367" s="752"/>
      <c r="AC367" s="752"/>
      <c r="AD367" s="752"/>
      <c r="AE367" s="752"/>
      <c r="AF367" s="752"/>
      <c r="AG367" s="752"/>
      <c r="AH367" s="752"/>
      <c r="AI367" s="752"/>
      <c r="AJ367" s="752"/>
      <c r="AK367" s="752"/>
      <c r="AL367" s="752"/>
      <c r="AM367" s="752"/>
      <c r="AN367" s="752"/>
      <c r="AO367" s="752"/>
      <c r="AP367" s="752"/>
    </row>
    <row r="368">
      <c r="A368" s="67" t="s">
        <v>14137</v>
      </c>
      <c r="B368" s="1850" t="s">
        <v>14125</v>
      </c>
      <c r="C368" s="67" t="s">
        <v>8847</v>
      </c>
      <c r="D368" s="98" t="s">
        <v>14138</v>
      </c>
      <c r="E368" s="70" t="s">
        <v>14139</v>
      </c>
      <c r="F368" s="74"/>
      <c r="G368" s="74"/>
      <c r="H368" s="74"/>
      <c r="I368" s="70"/>
      <c r="J368" s="70"/>
      <c r="K368" s="74"/>
      <c r="L368" s="1832">
        <v>43643.0</v>
      </c>
      <c r="M368" s="1806" t="s">
        <v>96</v>
      </c>
      <c r="N368" s="74"/>
      <c r="O368" s="74"/>
      <c r="P368" s="74"/>
      <c r="Q368" s="74"/>
      <c r="R368" s="74"/>
      <c r="S368" s="752"/>
      <c r="T368" s="95"/>
      <c r="U368" s="752"/>
      <c r="V368" s="752"/>
      <c r="W368" s="752"/>
      <c r="X368" s="752"/>
      <c r="Y368" s="752"/>
      <c r="Z368" s="752"/>
      <c r="AA368" s="752"/>
      <c r="AB368" s="752"/>
      <c r="AC368" s="752"/>
      <c r="AD368" s="752"/>
      <c r="AE368" s="752"/>
      <c r="AF368" s="752"/>
      <c r="AG368" s="752"/>
      <c r="AH368" s="752"/>
      <c r="AI368" s="752"/>
      <c r="AJ368" s="752"/>
      <c r="AK368" s="752"/>
      <c r="AL368" s="752"/>
      <c r="AM368" s="752"/>
      <c r="AN368" s="752"/>
      <c r="AO368" s="752"/>
      <c r="AP368" s="752"/>
    </row>
    <row r="369">
      <c r="A369" s="67" t="s">
        <v>14140</v>
      </c>
      <c r="B369" s="1850" t="s">
        <v>14125</v>
      </c>
      <c r="C369" s="67" t="s">
        <v>8850</v>
      </c>
      <c r="D369" s="98" t="s">
        <v>14141</v>
      </c>
      <c r="E369" s="70" t="s">
        <v>14142</v>
      </c>
      <c r="F369" s="74"/>
      <c r="G369" s="74"/>
      <c r="H369" s="74"/>
      <c r="I369" s="70"/>
      <c r="J369" s="70"/>
      <c r="K369" s="74"/>
      <c r="L369" s="1832">
        <v>43643.0</v>
      </c>
      <c r="M369" s="1806" t="s">
        <v>96</v>
      </c>
      <c r="N369" s="74"/>
      <c r="O369" s="74"/>
      <c r="P369" s="74"/>
      <c r="Q369" s="74"/>
      <c r="R369" s="74"/>
      <c r="S369" s="752"/>
      <c r="T369" s="95"/>
      <c r="U369" s="752"/>
      <c r="V369" s="752"/>
      <c r="W369" s="752"/>
      <c r="X369" s="752"/>
      <c r="Y369" s="752"/>
      <c r="Z369" s="752"/>
      <c r="AA369" s="752"/>
      <c r="AB369" s="752"/>
      <c r="AC369" s="752"/>
      <c r="AD369" s="752"/>
      <c r="AE369" s="752"/>
      <c r="AF369" s="752"/>
      <c r="AG369" s="752"/>
      <c r="AH369" s="752"/>
      <c r="AI369" s="752"/>
      <c r="AJ369" s="752"/>
      <c r="AK369" s="752"/>
      <c r="AL369" s="752"/>
      <c r="AM369" s="752"/>
      <c r="AN369" s="752"/>
      <c r="AO369" s="752"/>
      <c r="AP369" s="752"/>
    </row>
    <row r="370">
      <c r="A370" s="67" t="s">
        <v>14143</v>
      </c>
      <c r="B370" s="1850" t="s">
        <v>14125</v>
      </c>
      <c r="C370" s="67" t="s">
        <v>8833</v>
      </c>
      <c r="D370" s="98" t="s">
        <v>14144</v>
      </c>
      <c r="E370" s="1862" t="s">
        <v>14145</v>
      </c>
      <c r="F370" s="74"/>
      <c r="G370" s="74"/>
      <c r="H370" s="74"/>
      <c r="I370" s="70"/>
      <c r="J370" s="70"/>
      <c r="K370" s="74"/>
      <c r="L370" s="1832">
        <v>43643.0</v>
      </c>
      <c r="M370" s="1806" t="s">
        <v>96</v>
      </c>
      <c r="N370" s="74"/>
      <c r="O370" s="74"/>
      <c r="P370" s="74"/>
      <c r="Q370" s="74"/>
      <c r="R370" s="74"/>
      <c r="S370" s="752"/>
      <c r="T370" s="95"/>
      <c r="U370" s="752"/>
      <c r="V370" s="752"/>
      <c r="W370" s="752"/>
      <c r="X370" s="752"/>
      <c r="Y370" s="752"/>
      <c r="Z370" s="752"/>
      <c r="AA370" s="752"/>
      <c r="AB370" s="752"/>
      <c r="AC370" s="752"/>
      <c r="AD370" s="752"/>
      <c r="AE370" s="752"/>
      <c r="AF370" s="752"/>
      <c r="AG370" s="752"/>
      <c r="AH370" s="752"/>
      <c r="AI370" s="752"/>
      <c r="AJ370" s="752"/>
      <c r="AK370" s="752"/>
      <c r="AL370" s="752"/>
      <c r="AM370" s="752"/>
      <c r="AN370" s="752"/>
      <c r="AO370" s="752"/>
      <c r="AP370" s="752"/>
    </row>
    <row r="371">
      <c r="A371" s="67" t="s">
        <v>14146</v>
      </c>
      <c r="B371" s="1850" t="s">
        <v>14125</v>
      </c>
      <c r="C371" s="67" t="s">
        <v>8838</v>
      </c>
      <c r="D371" s="98" t="s">
        <v>14147</v>
      </c>
      <c r="E371" s="70" t="s">
        <v>14148</v>
      </c>
      <c r="F371" s="74"/>
      <c r="G371" s="74"/>
      <c r="H371" s="74"/>
      <c r="I371" s="70"/>
      <c r="J371" s="70"/>
      <c r="K371" s="74"/>
      <c r="L371" s="1832">
        <v>43643.0</v>
      </c>
      <c r="M371" s="1806" t="s">
        <v>96</v>
      </c>
      <c r="N371" s="74"/>
      <c r="O371" s="74"/>
      <c r="P371" s="74"/>
      <c r="Q371" s="74"/>
      <c r="R371" s="74"/>
      <c r="S371" s="752"/>
      <c r="T371" s="95"/>
      <c r="U371" s="752"/>
      <c r="V371" s="752"/>
      <c r="W371" s="752"/>
      <c r="X371" s="752"/>
      <c r="Y371" s="752"/>
      <c r="Z371" s="752"/>
      <c r="AA371" s="752"/>
      <c r="AB371" s="752"/>
      <c r="AC371" s="752"/>
      <c r="AD371" s="752"/>
      <c r="AE371" s="752"/>
      <c r="AF371" s="752"/>
      <c r="AG371" s="752"/>
      <c r="AH371" s="752"/>
      <c r="AI371" s="752"/>
      <c r="AJ371" s="752"/>
      <c r="AK371" s="752"/>
      <c r="AL371" s="752"/>
      <c r="AM371" s="752"/>
      <c r="AN371" s="752"/>
      <c r="AO371" s="752"/>
      <c r="AP371" s="752"/>
    </row>
    <row r="372">
      <c r="A372" s="67" t="s">
        <v>14149</v>
      </c>
      <c r="B372" s="1850" t="s">
        <v>14125</v>
      </c>
      <c r="C372" s="67" t="s">
        <v>8841</v>
      </c>
      <c r="D372" s="98" t="s">
        <v>14150</v>
      </c>
      <c r="E372" s="70" t="s">
        <v>14151</v>
      </c>
      <c r="F372" s="74"/>
      <c r="G372" s="74"/>
      <c r="H372" s="74"/>
      <c r="I372" s="70"/>
      <c r="J372" s="70"/>
      <c r="K372" s="74"/>
      <c r="L372" s="1832">
        <v>43643.0</v>
      </c>
      <c r="M372" s="1806" t="s">
        <v>96</v>
      </c>
      <c r="N372" s="74"/>
      <c r="O372" s="74"/>
      <c r="P372" s="74"/>
      <c r="Q372" s="74"/>
      <c r="R372" s="74"/>
      <c r="S372" s="752"/>
      <c r="T372" s="95"/>
      <c r="U372" s="752"/>
      <c r="V372" s="752"/>
      <c r="W372" s="752"/>
      <c r="X372" s="752"/>
      <c r="Y372" s="752"/>
      <c r="Z372" s="752"/>
      <c r="AA372" s="752"/>
      <c r="AB372" s="752"/>
      <c r="AC372" s="752"/>
      <c r="AD372" s="752"/>
      <c r="AE372" s="752"/>
      <c r="AF372" s="752"/>
      <c r="AG372" s="752"/>
      <c r="AH372" s="752"/>
      <c r="AI372" s="752"/>
      <c r="AJ372" s="752"/>
      <c r="AK372" s="752"/>
      <c r="AL372" s="752"/>
      <c r="AM372" s="752"/>
      <c r="AN372" s="752"/>
      <c r="AO372" s="752"/>
      <c r="AP372" s="752"/>
    </row>
    <row r="373">
      <c r="A373" s="67" t="s">
        <v>14152</v>
      </c>
      <c r="B373" s="1850" t="s">
        <v>14125</v>
      </c>
      <c r="C373" s="67" t="s">
        <v>8844</v>
      </c>
      <c r="D373" s="98" t="s">
        <v>14153</v>
      </c>
      <c r="E373" s="70" t="s">
        <v>14154</v>
      </c>
      <c r="F373" s="74"/>
      <c r="G373" s="74"/>
      <c r="H373" s="74"/>
      <c r="I373" s="70"/>
      <c r="J373" s="70"/>
      <c r="K373" s="74"/>
      <c r="L373" s="1832">
        <v>43643.0</v>
      </c>
      <c r="M373" s="1806" t="s">
        <v>96</v>
      </c>
      <c r="N373" s="74"/>
      <c r="O373" s="74"/>
      <c r="P373" s="74"/>
      <c r="Q373" s="74"/>
      <c r="R373" s="74"/>
      <c r="S373" s="752"/>
      <c r="T373" s="95"/>
      <c r="U373" s="752"/>
      <c r="V373" s="752"/>
      <c r="W373" s="752"/>
      <c r="X373" s="752"/>
      <c r="Y373" s="752"/>
      <c r="Z373" s="752"/>
      <c r="AA373" s="752"/>
      <c r="AB373" s="752"/>
      <c r="AC373" s="752"/>
      <c r="AD373" s="752"/>
      <c r="AE373" s="752"/>
      <c r="AF373" s="752"/>
      <c r="AG373" s="752"/>
      <c r="AH373" s="752"/>
      <c r="AI373" s="752"/>
      <c r="AJ373" s="752"/>
      <c r="AK373" s="752"/>
      <c r="AL373" s="752"/>
      <c r="AM373" s="752"/>
      <c r="AN373" s="752"/>
      <c r="AO373" s="752"/>
      <c r="AP373" s="752"/>
    </row>
    <row r="374">
      <c r="A374" s="67" t="s">
        <v>14155</v>
      </c>
      <c r="B374" s="1850" t="s">
        <v>14125</v>
      </c>
      <c r="C374" s="67" t="s">
        <v>8847</v>
      </c>
      <c r="D374" s="98" t="s">
        <v>14156</v>
      </c>
      <c r="E374" s="70" t="s">
        <v>14157</v>
      </c>
      <c r="F374" s="74"/>
      <c r="G374" s="74"/>
      <c r="H374" s="74"/>
      <c r="I374" s="70"/>
      <c r="J374" s="70"/>
      <c r="K374" s="74"/>
      <c r="L374" s="1832">
        <v>43643.0</v>
      </c>
      <c r="M374" s="1806" t="s">
        <v>96</v>
      </c>
      <c r="N374" s="74"/>
      <c r="O374" s="74"/>
      <c r="P374" s="74"/>
      <c r="Q374" s="74"/>
      <c r="R374" s="74"/>
      <c r="S374" s="752"/>
      <c r="T374" s="95"/>
      <c r="U374" s="752"/>
      <c r="V374" s="752"/>
      <c r="W374" s="752"/>
      <c r="X374" s="752"/>
      <c r="Y374" s="752"/>
      <c r="Z374" s="752"/>
      <c r="AA374" s="752"/>
      <c r="AB374" s="752"/>
      <c r="AC374" s="752"/>
      <c r="AD374" s="752"/>
      <c r="AE374" s="752"/>
      <c r="AF374" s="752"/>
      <c r="AG374" s="752"/>
      <c r="AH374" s="752"/>
      <c r="AI374" s="752"/>
      <c r="AJ374" s="752"/>
      <c r="AK374" s="752"/>
      <c r="AL374" s="752"/>
      <c r="AM374" s="752"/>
      <c r="AN374" s="752"/>
      <c r="AO374" s="752"/>
      <c r="AP374" s="752"/>
    </row>
    <row r="375">
      <c r="A375" s="67" t="s">
        <v>14158</v>
      </c>
      <c r="B375" s="1850" t="s">
        <v>14125</v>
      </c>
      <c r="C375" s="67" t="s">
        <v>8850</v>
      </c>
      <c r="D375" s="98" t="s">
        <v>14159</v>
      </c>
      <c r="E375" s="70" t="s">
        <v>14160</v>
      </c>
      <c r="F375" s="74"/>
      <c r="G375" s="74"/>
      <c r="H375" s="74"/>
      <c r="I375" s="70"/>
      <c r="J375" s="70"/>
      <c r="K375" s="74"/>
      <c r="L375" s="1832">
        <v>43643.0</v>
      </c>
      <c r="M375" s="1806" t="s">
        <v>96</v>
      </c>
      <c r="N375" s="74"/>
      <c r="O375" s="74"/>
      <c r="P375" s="74"/>
      <c r="Q375" s="74"/>
      <c r="R375" s="74"/>
      <c r="S375" s="752"/>
      <c r="T375" s="95"/>
      <c r="U375" s="752"/>
      <c r="V375" s="752"/>
      <c r="W375" s="752"/>
      <c r="X375" s="752"/>
      <c r="Y375" s="752"/>
      <c r="Z375" s="752"/>
      <c r="AA375" s="752"/>
      <c r="AB375" s="752"/>
      <c r="AC375" s="752"/>
      <c r="AD375" s="752"/>
      <c r="AE375" s="752"/>
      <c r="AF375" s="752"/>
      <c r="AG375" s="752"/>
      <c r="AH375" s="752"/>
      <c r="AI375" s="752"/>
      <c r="AJ375" s="752"/>
      <c r="AK375" s="752"/>
      <c r="AL375" s="752"/>
      <c r="AM375" s="752"/>
      <c r="AN375" s="752"/>
      <c r="AO375" s="752"/>
      <c r="AP375" s="752"/>
    </row>
    <row r="376">
      <c r="A376" s="67" t="s">
        <v>14161</v>
      </c>
      <c r="B376" s="1850" t="s">
        <v>14125</v>
      </c>
      <c r="C376" s="67" t="s">
        <v>8833</v>
      </c>
      <c r="D376" s="98" t="s">
        <v>14162</v>
      </c>
      <c r="E376" s="70" t="s">
        <v>14163</v>
      </c>
      <c r="F376" s="74"/>
      <c r="G376" s="74"/>
      <c r="H376" s="74"/>
      <c r="I376" s="70"/>
      <c r="J376" s="70"/>
      <c r="K376" s="74"/>
      <c r="L376" s="1832">
        <v>43643.0</v>
      </c>
      <c r="M376" s="1806" t="s">
        <v>96</v>
      </c>
      <c r="N376" s="74"/>
      <c r="O376" s="74"/>
      <c r="P376" s="74"/>
      <c r="Q376" s="74"/>
      <c r="R376" s="74"/>
      <c r="S376" s="752"/>
      <c r="T376" s="95"/>
      <c r="U376" s="752"/>
      <c r="V376" s="752"/>
      <c r="W376" s="752"/>
      <c r="X376" s="752"/>
      <c r="Y376" s="752"/>
      <c r="Z376" s="752"/>
      <c r="AA376" s="752"/>
      <c r="AB376" s="752"/>
      <c r="AC376" s="752"/>
      <c r="AD376" s="752"/>
      <c r="AE376" s="752"/>
      <c r="AF376" s="752"/>
      <c r="AG376" s="752"/>
      <c r="AH376" s="752"/>
      <c r="AI376" s="752"/>
      <c r="AJ376" s="752"/>
      <c r="AK376" s="752"/>
      <c r="AL376" s="752"/>
      <c r="AM376" s="752"/>
      <c r="AN376" s="752"/>
      <c r="AO376" s="752"/>
      <c r="AP376" s="752"/>
    </row>
    <row r="377">
      <c r="A377" s="67" t="s">
        <v>14164</v>
      </c>
      <c r="B377" s="1850" t="s">
        <v>14125</v>
      </c>
      <c r="C377" s="67" t="s">
        <v>8838</v>
      </c>
      <c r="D377" s="98" t="s">
        <v>14165</v>
      </c>
      <c r="E377" s="70" t="s">
        <v>14166</v>
      </c>
      <c r="F377" s="74"/>
      <c r="G377" s="74"/>
      <c r="H377" s="74"/>
      <c r="I377" s="70"/>
      <c r="J377" s="70"/>
      <c r="K377" s="74"/>
      <c r="L377" s="1832">
        <v>43643.0</v>
      </c>
      <c r="M377" s="1806" t="s">
        <v>96</v>
      </c>
      <c r="N377" s="74"/>
      <c r="O377" s="74"/>
      <c r="P377" s="74"/>
      <c r="Q377" s="74"/>
      <c r="R377" s="74"/>
      <c r="S377" s="752"/>
      <c r="T377" s="95"/>
      <c r="U377" s="752"/>
      <c r="V377" s="752"/>
      <c r="W377" s="752"/>
      <c r="X377" s="752"/>
      <c r="Y377" s="752"/>
      <c r="Z377" s="752"/>
      <c r="AA377" s="752"/>
      <c r="AB377" s="752"/>
      <c r="AC377" s="752"/>
      <c r="AD377" s="752"/>
      <c r="AE377" s="752"/>
      <c r="AF377" s="752"/>
      <c r="AG377" s="752"/>
      <c r="AH377" s="752"/>
      <c r="AI377" s="752"/>
      <c r="AJ377" s="752"/>
      <c r="AK377" s="752"/>
      <c r="AL377" s="752"/>
      <c r="AM377" s="752"/>
      <c r="AN377" s="752"/>
      <c r="AO377" s="752"/>
      <c r="AP377" s="752"/>
    </row>
    <row r="378">
      <c r="A378" s="67" t="s">
        <v>14167</v>
      </c>
      <c r="B378" s="1850" t="s">
        <v>14125</v>
      </c>
      <c r="C378" s="67" t="s">
        <v>8841</v>
      </c>
      <c r="D378" s="98" t="s">
        <v>14168</v>
      </c>
      <c r="E378" s="70" t="s">
        <v>14169</v>
      </c>
      <c r="F378" s="74"/>
      <c r="G378" s="74"/>
      <c r="H378" s="74"/>
      <c r="I378" s="70"/>
      <c r="J378" s="70"/>
      <c r="K378" s="74"/>
      <c r="L378" s="1832">
        <v>43643.0</v>
      </c>
      <c r="M378" s="1806" t="s">
        <v>96</v>
      </c>
      <c r="N378" s="74"/>
      <c r="O378" s="74"/>
      <c r="P378" s="74"/>
      <c r="Q378" s="74"/>
      <c r="R378" s="74"/>
      <c r="S378" s="752"/>
      <c r="T378" s="95"/>
      <c r="U378" s="752"/>
      <c r="V378" s="752"/>
      <c r="W378" s="752"/>
      <c r="X378" s="752"/>
      <c r="Y378" s="752"/>
      <c r="Z378" s="752"/>
      <c r="AA378" s="752"/>
      <c r="AB378" s="752"/>
      <c r="AC378" s="752"/>
      <c r="AD378" s="752"/>
      <c r="AE378" s="752"/>
      <c r="AF378" s="752"/>
      <c r="AG378" s="752"/>
      <c r="AH378" s="752"/>
      <c r="AI378" s="752"/>
      <c r="AJ378" s="752"/>
      <c r="AK378" s="752"/>
      <c r="AL378" s="752"/>
      <c r="AM378" s="752"/>
      <c r="AN378" s="752"/>
      <c r="AO378" s="752"/>
      <c r="AP378" s="752"/>
    </row>
    <row r="379">
      <c r="A379" s="67" t="s">
        <v>14170</v>
      </c>
      <c r="B379" s="1850" t="s">
        <v>14125</v>
      </c>
      <c r="C379" s="67" t="s">
        <v>8844</v>
      </c>
      <c r="D379" s="98" t="s">
        <v>14171</v>
      </c>
      <c r="E379" s="70" t="s">
        <v>14172</v>
      </c>
      <c r="F379" s="74"/>
      <c r="G379" s="74"/>
      <c r="H379" s="74"/>
      <c r="I379" s="70"/>
      <c r="J379" s="70"/>
      <c r="K379" s="74"/>
      <c r="L379" s="1832">
        <v>43643.0</v>
      </c>
      <c r="M379" s="1806" t="s">
        <v>96</v>
      </c>
      <c r="N379" s="74"/>
      <c r="O379" s="74"/>
      <c r="P379" s="74"/>
      <c r="Q379" s="74"/>
      <c r="R379" s="74"/>
      <c r="S379" s="752"/>
      <c r="T379" s="95"/>
      <c r="U379" s="752"/>
      <c r="V379" s="752"/>
      <c r="W379" s="752"/>
      <c r="X379" s="752"/>
      <c r="Y379" s="752"/>
      <c r="Z379" s="752"/>
      <c r="AA379" s="752"/>
      <c r="AB379" s="752"/>
      <c r="AC379" s="752"/>
      <c r="AD379" s="752"/>
      <c r="AE379" s="752"/>
      <c r="AF379" s="752"/>
      <c r="AG379" s="752"/>
      <c r="AH379" s="752"/>
      <c r="AI379" s="752"/>
      <c r="AJ379" s="752"/>
      <c r="AK379" s="752"/>
      <c r="AL379" s="752"/>
      <c r="AM379" s="752"/>
      <c r="AN379" s="752"/>
      <c r="AO379" s="752"/>
      <c r="AP379" s="752"/>
    </row>
    <row r="380">
      <c r="A380" s="67" t="s">
        <v>14173</v>
      </c>
      <c r="B380" s="1850" t="s">
        <v>14125</v>
      </c>
      <c r="C380" s="67" t="s">
        <v>8847</v>
      </c>
      <c r="D380" s="98" t="s">
        <v>14174</v>
      </c>
      <c r="E380" s="70" t="s">
        <v>14175</v>
      </c>
      <c r="F380" s="74"/>
      <c r="G380" s="74"/>
      <c r="H380" s="74"/>
      <c r="I380" s="70"/>
      <c r="J380" s="70"/>
      <c r="K380" s="74"/>
      <c r="L380" s="1832">
        <v>43643.0</v>
      </c>
      <c r="M380" s="1806" t="s">
        <v>96</v>
      </c>
      <c r="N380" s="74"/>
      <c r="O380" s="74"/>
      <c r="P380" s="74"/>
      <c r="Q380" s="74"/>
      <c r="R380" s="74"/>
      <c r="S380" s="752"/>
      <c r="T380" s="95"/>
      <c r="U380" s="752"/>
      <c r="V380" s="752"/>
      <c r="W380" s="752"/>
      <c r="X380" s="752"/>
      <c r="Y380" s="752"/>
      <c r="Z380" s="752"/>
      <c r="AA380" s="752"/>
      <c r="AB380" s="752"/>
      <c r="AC380" s="752"/>
      <c r="AD380" s="752"/>
      <c r="AE380" s="752"/>
      <c r="AF380" s="752"/>
      <c r="AG380" s="752"/>
      <c r="AH380" s="752"/>
      <c r="AI380" s="752"/>
      <c r="AJ380" s="752"/>
      <c r="AK380" s="752"/>
      <c r="AL380" s="752"/>
      <c r="AM380" s="752"/>
      <c r="AN380" s="752"/>
      <c r="AO380" s="752"/>
      <c r="AP380" s="752"/>
    </row>
    <row r="381">
      <c r="A381" s="67" t="s">
        <v>14176</v>
      </c>
      <c r="B381" s="1850" t="s">
        <v>14125</v>
      </c>
      <c r="C381" s="67" t="s">
        <v>8850</v>
      </c>
      <c r="D381" s="98" t="s">
        <v>14177</v>
      </c>
      <c r="E381" s="70" t="s">
        <v>14178</v>
      </c>
      <c r="F381" s="74"/>
      <c r="G381" s="74"/>
      <c r="H381" s="74"/>
      <c r="I381" s="70"/>
      <c r="J381" s="70"/>
      <c r="K381" s="74"/>
      <c r="L381" s="1832">
        <v>43643.0</v>
      </c>
      <c r="M381" s="1806" t="s">
        <v>96</v>
      </c>
      <c r="N381" s="74"/>
      <c r="O381" s="74"/>
      <c r="P381" s="74"/>
      <c r="Q381" s="74"/>
      <c r="R381" s="74"/>
      <c r="S381" s="752"/>
      <c r="T381" s="95"/>
      <c r="U381" s="752"/>
      <c r="V381" s="752"/>
      <c r="W381" s="752"/>
      <c r="X381" s="752"/>
      <c r="Y381" s="752"/>
      <c r="Z381" s="752"/>
      <c r="AA381" s="752"/>
      <c r="AB381" s="752"/>
      <c r="AC381" s="752"/>
      <c r="AD381" s="752"/>
      <c r="AE381" s="752"/>
      <c r="AF381" s="752"/>
      <c r="AG381" s="752"/>
      <c r="AH381" s="752"/>
      <c r="AI381" s="752"/>
      <c r="AJ381" s="752"/>
      <c r="AK381" s="752"/>
      <c r="AL381" s="752"/>
      <c r="AM381" s="752"/>
      <c r="AN381" s="752"/>
      <c r="AO381" s="752"/>
      <c r="AP381" s="752"/>
    </row>
    <row r="382">
      <c r="A382" s="67" t="s">
        <v>14179</v>
      </c>
      <c r="B382" s="1848" t="s">
        <v>14180</v>
      </c>
      <c r="C382" s="67" t="s">
        <v>8833</v>
      </c>
      <c r="D382" s="98" t="s">
        <v>14181</v>
      </c>
      <c r="E382" s="70" t="s">
        <v>14182</v>
      </c>
      <c r="F382" s="74"/>
      <c r="G382" s="74"/>
      <c r="H382" s="74"/>
      <c r="I382" s="70"/>
      <c r="J382" s="70"/>
      <c r="K382" s="74"/>
      <c r="L382" s="1832">
        <v>43643.0</v>
      </c>
      <c r="M382" s="1806" t="s">
        <v>96</v>
      </c>
      <c r="N382" s="74"/>
      <c r="O382" s="74"/>
      <c r="P382" s="74"/>
      <c r="Q382" s="74"/>
      <c r="R382" s="74"/>
      <c r="S382" s="752"/>
      <c r="T382" s="95"/>
      <c r="U382" s="752"/>
      <c r="V382" s="752"/>
      <c r="W382" s="752"/>
      <c r="X382" s="752"/>
      <c r="Y382" s="752"/>
      <c r="Z382" s="752"/>
      <c r="AA382" s="752"/>
      <c r="AB382" s="752"/>
      <c r="AC382" s="752"/>
      <c r="AD382" s="752"/>
      <c r="AE382" s="752"/>
      <c r="AF382" s="752"/>
      <c r="AG382" s="752"/>
      <c r="AH382" s="752"/>
      <c r="AI382" s="752"/>
      <c r="AJ382" s="752"/>
      <c r="AK382" s="752"/>
      <c r="AL382" s="752"/>
      <c r="AM382" s="752"/>
      <c r="AN382" s="752"/>
      <c r="AO382" s="752"/>
      <c r="AP382" s="752"/>
    </row>
    <row r="383">
      <c r="A383" s="67" t="s">
        <v>14183</v>
      </c>
      <c r="B383" s="1848" t="s">
        <v>14180</v>
      </c>
      <c r="C383" s="67" t="s">
        <v>8838</v>
      </c>
      <c r="D383" s="98" t="s">
        <v>14184</v>
      </c>
      <c r="E383" s="70" t="s">
        <v>14185</v>
      </c>
      <c r="F383" s="74"/>
      <c r="G383" s="74"/>
      <c r="H383" s="74"/>
      <c r="I383" s="70"/>
      <c r="J383" s="70"/>
      <c r="K383" s="74"/>
      <c r="L383" s="1832">
        <v>43643.0</v>
      </c>
      <c r="M383" s="1806" t="s">
        <v>96</v>
      </c>
      <c r="N383" s="74"/>
      <c r="O383" s="74"/>
      <c r="P383" s="74"/>
      <c r="Q383" s="74"/>
      <c r="R383" s="74"/>
      <c r="S383" s="752"/>
      <c r="T383" s="95"/>
      <c r="U383" s="752"/>
      <c r="V383" s="752"/>
      <c r="W383" s="752"/>
      <c r="X383" s="752"/>
      <c r="Y383" s="752"/>
      <c r="Z383" s="752"/>
      <c r="AA383" s="752"/>
      <c r="AB383" s="752"/>
      <c r="AC383" s="752"/>
      <c r="AD383" s="752"/>
      <c r="AE383" s="752"/>
      <c r="AF383" s="752"/>
      <c r="AG383" s="752"/>
      <c r="AH383" s="752"/>
      <c r="AI383" s="752"/>
      <c r="AJ383" s="752"/>
      <c r="AK383" s="752"/>
      <c r="AL383" s="752"/>
      <c r="AM383" s="752"/>
      <c r="AN383" s="752"/>
      <c r="AO383" s="752"/>
      <c r="AP383" s="752"/>
    </row>
    <row r="384">
      <c r="A384" s="67" t="s">
        <v>14186</v>
      </c>
      <c r="B384" s="1848" t="s">
        <v>14180</v>
      </c>
      <c r="C384" s="67" t="s">
        <v>8841</v>
      </c>
      <c r="D384" s="98" t="s">
        <v>14187</v>
      </c>
      <c r="E384" s="70" t="s">
        <v>14188</v>
      </c>
      <c r="F384" s="74"/>
      <c r="G384" s="74"/>
      <c r="H384" s="74"/>
      <c r="I384" s="70"/>
      <c r="J384" s="70"/>
      <c r="K384" s="74"/>
      <c r="L384" s="1832">
        <v>43643.0</v>
      </c>
      <c r="M384" s="1806" t="s">
        <v>96</v>
      </c>
      <c r="N384" s="74"/>
      <c r="O384" s="74"/>
      <c r="P384" s="74"/>
      <c r="Q384" s="74"/>
      <c r="R384" s="74"/>
      <c r="S384" s="752"/>
      <c r="T384" s="95"/>
      <c r="U384" s="752"/>
      <c r="V384" s="752"/>
      <c r="W384" s="752"/>
      <c r="X384" s="752"/>
      <c r="Y384" s="752"/>
      <c r="Z384" s="752"/>
      <c r="AA384" s="752"/>
      <c r="AB384" s="752"/>
      <c r="AC384" s="752"/>
      <c r="AD384" s="752"/>
      <c r="AE384" s="752"/>
      <c r="AF384" s="752"/>
      <c r="AG384" s="752"/>
      <c r="AH384" s="752"/>
      <c r="AI384" s="752"/>
      <c r="AJ384" s="752"/>
      <c r="AK384" s="752"/>
      <c r="AL384" s="752"/>
      <c r="AM384" s="752"/>
      <c r="AN384" s="752"/>
      <c r="AO384" s="752"/>
      <c r="AP384" s="752"/>
    </row>
    <row r="385">
      <c r="A385" s="67" t="s">
        <v>14189</v>
      </c>
      <c r="B385" s="1848" t="s">
        <v>14180</v>
      </c>
      <c r="C385" s="67" t="s">
        <v>8844</v>
      </c>
      <c r="D385" s="98" t="s">
        <v>14190</v>
      </c>
      <c r="E385" s="70" t="s">
        <v>14191</v>
      </c>
      <c r="F385" s="74"/>
      <c r="G385" s="74"/>
      <c r="H385" s="74"/>
      <c r="I385" s="70"/>
      <c r="J385" s="70"/>
      <c r="K385" s="74"/>
      <c r="L385" s="1832">
        <v>43643.0</v>
      </c>
      <c r="M385" s="1806" t="s">
        <v>96</v>
      </c>
      <c r="N385" s="74"/>
      <c r="O385" s="74"/>
      <c r="P385" s="74"/>
      <c r="Q385" s="74"/>
      <c r="R385" s="74"/>
      <c r="S385" s="752"/>
      <c r="T385" s="95"/>
      <c r="U385" s="752"/>
      <c r="V385" s="752"/>
      <c r="W385" s="752"/>
      <c r="X385" s="752"/>
      <c r="Y385" s="752"/>
      <c r="Z385" s="752"/>
      <c r="AA385" s="752"/>
      <c r="AB385" s="752"/>
      <c r="AC385" s="752"/>
      <c r="AD385" s="752"/>
      <c r="AE385" s="752"/>
      <c r="AF385" s="752"/>
      <c r="AG385" s="752"/>
      <c r="AH385" s="752"/>
      <c r="AI385" s="752"/>
      <c r="AJ385" s="752"/>
      <c r="AK385" s="752"/>
      <c r="AL385" s="752"/>
      <c r="AM385" s="752"/>
      <c r="AN385" s="752"/>
      <c r="AO385" s="752"/>
      <c r="AP385" s="752"/>
    </row>
    <row r="386">
      <c r="A386" s="67" t="s">
        <v>14192</v>
      </c>
      <c r="B386" s="1848" t="s">
        <v>14180</v>
      </c>
      <c r="C386" s="67" t="s">
        <v>8847</v>
      </c>
      <c r="D386" s="98" t="s">
        <v>14193</v>
      </c>
      <c r="E386" s="70" t="s">
        <v>14194</v>
      </c>
      <c r="F386" s="74"/>
      <c r="G386" s="74"/>
      <c r="H386" s="74"/>
      <c r="I386" s="70"/>
      <c r="J386" s="70"/>
      <c r="K386" s="74"/>
      <c r="L386" s="1832">
        <v>43643.0</v>
      </c>
      <c r="M386" s="1806" t="s">
        <v>96</v>
      </c>
      <c r="N386" s="74"/>
      <c r="O386" s="74"/>
      <c r="P386" s="74"/>
      <c r="Q386" s="74"/>
      <c r="R386" s="74"/>
      <c r="S386" s="752"/>
      <c r="T386" s="95"/>
      <c r="U386" s="752"/>
      <c r="V386" s="752"/>
      <c r="W386" s="752"/>
      <c r="X386" s="752"/>
      <c r="Y386" s="752"/>
      <c r="Z386" s="752"/>
      <c r="AA386" s="752"/>
      <c r="AB386" s="752"/>
      <c r="AC386" s="752"/>
      <c r="AD386" s="752"/>
      <c r="AE386" s="752"/>
      <c r="AF386" s="752"/>
      <c r="AG386" s="752"/>
      <c r="AH386" s="752"/>
      <c r="AI386" s="752"/>
      <c r="AJ386" s="752"/>
      <c r="AK386" s="752"/>
      <c r="AL386" s="752"/>
      <c r="AM386" s="752"/>
      <c r="AN386" s="752"/>
      <c r="AO386" s="752"/>
      <c r="AP386" s="752"/>
    </row>
    <row r="387">
      <c r="A387" s="67" t="s">
        <v>14195</v>
      </c>
      <c r="B387" s="1848" t="s">
        <v>14180</v>
      </c>
      <c r="C387" s="67" t="s">
        <v>8850</v>
      </c>
      <c r="D387" s="98" t="s">
        <v>14196</v>
      </c>
      <c r="E387" s="70" t="s">
        <v>14197</v>
      </c>
      <c r="F387" s="74"/>
      <c r="G387" s="74"/>
      <c r="H387" s="74"/>
      <c r="I387" s="70"/>
      <c r="J387" s="70"/>
      <c r="K387" s="74"/>
      <c r="L387" s="1832">
        <v>43643.0</v>
      </c>
      <c r="M387" s="1806" t="s">
        <v>96</v>
      </c>
      <c r="N387" s="74"/>
      <c r="O387" s="74"/>
      <c r="P387" s="74"/>
      <c r="Q387" s="74"/>
      <c r="R387" s="74"/>
      <c r="S387" s="752"/>
      <c r="T387" s="95"/>
      <c r="U387" s="752"/>
      <c r="V387" s="752"/>
      <c r="W387" s="752"/>
      <c r="X387" s="752"/>
      <c r="Y387" s="752"/>
      <c r="Z387" s="752"/>
      <c r="AA387" s="752"/>
      <c r="AB387" s="752"/>
      <c r="AC387" s="752"/>
      <c r="AD387" s="752"/>
      <c r="AE387" s="752"/>
      <c r="AF387" s="752"/>
      <c r="AG387" s="752"/>
      <c r="AH387" s="752"/>
      <c r="AI387" s="752"/>
      <c r="AJ387" s="752"/>
      <c r="AK387" s="752"/>
      <c r="AL387" s="752"/>
      <c r="AM387" s="752"/>
      <c r="AN387" s="752"/>
      <c r="AO387" s="752"/>
      <c r="AP387" s="752"/>
    </row>
    <row r="388">
      <c r="A388" s="67" t="s">
        <v>14198</v>
      </c>
      <c r="B388" s="1848" t="s">
        <v>14180</v>
      </c>
      <c r="C388" s="67" t="s">
        <v>8833</v>
      </c>
      <c r="D388" s="98" t="s">
        <v>14199</v>
      </c>
      <c r="E388" s="70" t="s">
        <v>14200</v>
      </c>
      <c r="F388" s="74"/>
      <c r="G388" s="74"/>
      <c r="H388" s="74"/>
      <c r="I388" s="70"/>
      <c r="J388" s="70"/>
      <c r="K388" s="74"/>
      <c r="L388" s="1832">
        <v>43643.0</v>
      </c>
      <c r="M388" s="1806" t="s">
        <v>96</v>
      </c>
      <c r="N388" s="74"/>
      <c r="O388" s="74"/>
      <c r="P388" s="74"/>
      <c r="Q388" s="74"/>
      <c r="R388" s="74"/>
      <c r="S388" s="752"/>
      <c r="T388" s="95"/>
      <c r="U388" s="752"/>
      <c r="V388" s="752"/>
      <c r="W388" s="752"/>
      <c r="X388" s="752"/>
      <c r="Y388" s="752"/>
      <c r="Z388" s="752"/>
      <c r="AA388" s="752"/>
      <c r="AB388" s="752"/>
      <c r="AC388" s="752"/>
      <c r="AD388" s="752"/>
      <c r="AE388" s="752"/>
      <c r="AF388" s="752"/>
      <c r="AG388" s="752"/>
      <c r="AH388" s="752"/>
      <c r="AI388" s="752"/>
      <c r="AJ388" s="752"/>
      <c r="AK388" s="752"/>
      <c r="AL388" s="752"/>
      <c r="AM388" s="752"/>
      <c r="AN388" s="752"/>
      <c r="AO388" s="752"/>
      <c r="AP388" s="752"/>
    </row>
    <row r="389">
      <c r="A389" s="67" t="s">
        <v>14201</v>
      </c>
      <c r="B389" s="1848" t="s">
        <v>14180</v>
      </c>
      <c r="C389" s="67" t="s">
        <v>8838</v>
      </c>
      <c r="D389" s="98" t="s">
        <v>14202</v>
      </c>
      <c r="E389" s="70" t="s">
        <v>14203</v>
      </c>
      <c r="F389" s="74"/>
      <c r="G389" s="74"/>
      <c r="H389" s="74"/>
      <c r="I389" s="70"/>
      <c r="J389" s="70"/>
      <c r="K389" s="74"/>
      <c r="L389" s="1832">
        <v>43643.0</v>
      </c>
      <c r="M389" s="1806" t="s">
        <v>96</v>
      </c>
      <c r="N389" s="74"/>
      <c r="O389" s="74"/>
      <c r="P389" s="74"/>
      <c r="Q389" s="74"/>
      <c r="R389" s="74"/>
      <c r="S389" s="752"/>
      <c r="T389" s="95"/>
      <c r="U389" s="752"/>
      <c r="V389" s="752"/>
      <c r="W389" s="752"/>
      <c r="X389" s="752"/>
      <c r="Y389" s="752"/>
      <c r="Z389" s="752"/>
      <c r="AA389" s="752"/>
      <c r="AB389" s="752"/>
      <c r="AC389" s="752"/>
      <c r="AD389" s="752"/>
      <c r="AE389" s="752"/>
      <c r="AF389" s="752"/>
      <c r="AG389" s="752"/>
      <c r="AH389" s="752"/>
      <c r="AI389" s="752"/>
      <c r="AJ389" s="752"/>
      <c r="AK389" s="752"/>
      <c r="AL389" s="752"/>
      <c r="AM389" s="752"/>
      <c r="AN389" s="752"/>
      <c r="AO389" s="752"/>
      <c r="AP389" s="752"/>
    </row>
    <row r="390">
      <c r="A390" s="67" t="s">
        <v>14204</v>
      </c>
      <c r="B390" s="1848" t="s">
        <v>14180</v>
      </c>
      <c r="C390" s="67" t="s">
        <v>8841</v>
      </c>
      <c r="D390" s="98" t="s">
        <v>14205</v>
      </c>
      <c r="E390" s="70" t="s">
        <v>14206</v>
      </c>
      <c r="F390" s="74"/>
      <c r="G390" s="74"/>
      <c r="H390" s="74"/>
      <c r="I390" s="70"/>
      <c r="J390" s="70"/>
      <c r="K390" s="74"/>
      <c r="L390" s="1832">
        <v>43643.0</v>
      </c>
      <c r="M390" s="1806" t="s">
        <v>96</v>
      </c>
      <c r="N390" s="74"/>
      <c r="O390" s="74"/>
      <c r="P390" s="74"/>
      <c r="Q390" s="74"/>
      <c r="R390" s="74"/>
      <c r="S390" s="752"/>
      <c r="T390" s="95"/>
      <c r="U390" s="752"/>
      <c r="V390" s="752"/>
      <c r="W390" s="752"/>
      <c r="X390" s="752"/>
      <c r="Y390" s="752"/>
      <c r="Z390" s="752"/>
      <c r="AA390" s="752"/>
      <c r="AB390" s="752"/>
      <c r="AC390" s="752"/>
      <c r="AD390" s="752"/>
      <c r="AE390" s="752"/>
      <c r="AF390" s="752"/>
      <c r="AG390" s="752"/>
      <c r="AH390" s="752"/>
      <c r="AI390" s="752"/>
      <c r="AJ390" s="752"/>
      <c r="AK390" s="752"/>
      <c r="AL390" s="752"/>
      <c r="AM390" s="752"/>
      <c r="AN390" s="752"/>
      <c r="AO390" s="752"/>
      <c r="AP390" s="752"/>
    </row>
    <row r="391">
      <c r="A391" s="67" t="s">
        <v>14207</v>
      </c>
      <c r="B391" s="1848" t="s">
        <v>14180</v>
      </c>
      <c r="C391" s="67" t="s">
        <v>8844</v>
      </c>
      <c r="D391" s="98" t="s">
        <v>14208</v>
      </c>
      <c r="E391" s="70" t="s">
        <v>14209</v>
      </c>
      <c r="F391" s="74"/>
      <c r="G391" s="74"/>
      <c r="H391" s="74"/>
      <c r="I391" s="70"/>
      <c r="J391" s="70"/>
      <c r="K391" s="74"/>
      <c r="L391" s="1832">
        <v>43643.0</v>
      </c>
      <c r="M391" s="1806" t="s">
        <v>96</v>
      </c>
      <c r="N391" s="74"/>
      <c r="O391" s="74"/>
      <c r="P391" s="74"/>
      <c r="Q391" s="74"/>
      <c r="R391" s="74"/>
      <c r="S391" s="752"/>
      <c r="T391" s="95"/>
      <c r="U391" s="752"/>
      <c r="V391" s="752"/>
      <c r="W391" s="752"/>
      <c r="X391" s="752"/>
      <c r="Y391" s="752"/>
      <c r="Z391" s="752"/>
      <c r="AA391" s="752"/>
      <c r="AB391" s="752"/>
      <c r="AC391" s="752"/>
      <c r="AD391" s="752"/>
      <c r="AE391" s="752"/>
      <c r="AF391" s="752"/>
      <c r="AG391" s="752"/>
      <c r="AH391" s="752"/>
      <c r="AI391" s="752"/>
      <c r="AJ391" s="752"/>
      <c r="AK391" s="752"/>
      <c r="AL391" s="752"/>
      <c r="AM391" s="752"/>
      <c r="AN391" s="752"/>
      <c r="AO391" s="752"/>
      <c r="AP391" s="752"/>
    </row>
    <row r="392">
      <c r="A392" s="67" t="s">
        <v>14210</v>
      </c>
      <c r="B392" s="1848" t="s">
        <v>14180</v>
      </c>
      <c r="C392" s="67" t="s">
        <v>8847</v>
      </c>
      <c r="D392" s="98" t="s">
        <v>14211</v>
      </c>
      <c r="E392" s="70" t="s">
        <v>14212</v>
      </c>
      <c r="F392" s="74"/>
      <c r="G392" s="74"/>
      <c r="H392" s="74"/>
      <c r="I392" s="70"/>
      <c r="J392" s="70"/>
      <c r="K392" s="74"/>
      <c r="L392" s="1832">
        <v>43643.0</v>
      </c>
      <c r="M392" s="1806" t="s">
        <v>96</v>
      </c>
      <c r="N392" s="74"/>
      <c r="O392" s="74"/>
      <c r="P392" s="74"/>
      <c r="Q392" s="74"/>
      <c r="R392" s="74"/>
      <c r="S392" s="752"/>
      <c r="T392" s="95"/>
      <c r="U392" s="752"/>
      <c r="V392" s="752"/>
      <c r="W392" s="752"/>
      <c r="X392" s="752"/>
      <c r="Y392" s="752"/>
      <c r="Z392" s="752"/>
      <c r="AA392" s="752"/>
      <c r="AB392" s="752"/>
      <c r="AC392" s="752"/>
      <c r="AD392" s="752"/>
      <c r="AE392" s="752"/>
      <c r="AF392" s="752"/>
      <c r="AG392" s="752"/>
      <c r="AH392" s="752"/>
      <c r="AI392" s="752"/>
      <c r="AJ392" s="752"/>
      <c r="AK392" s="752"/>
      <c r="AL392" s="752"/>
      <c r="AM392" s="752"/>
      <c r="AN392" s="752"/>
      <c r="AO392" s="752"/>
      <c r="AP392" s="752"/>
    </row>
    <row r="393">
      <c r="A393" s="67" t="s">
        <v>14213</v>
      </c>
      <c r="B393" s="1848" t="s">
        <v>14180</v>
      </c>
      <c r="C393" s="67" t="s">
        <v>8850</v>
      </c>
      <c r="D393" s="98" t="s">
        <v>14214</v>
      </c>
      <c r="E393" s="70" t="s">
        <v>14215</v>
      </c>
      <c r="F393" s="74"/>
      <c r="G393" s="74"/>
      <c r="H393" s="74"/>
      <c r="I393" s="70"/>
      <c r="J393" s="70"/>
      <c r="K393" s="74"/>
      <c r="L393" s="1832">
        <v>43643.0</v>
      </c>
      <c r="M393" s="1806" t="s">
        <v>96</v>
      </c>
      <c r="N393" s="74"/>
      <c r="O393" s="74"/>
      <c r="P393" s="74"/>
      <c r="Q393" s="74"/>
      <c r="R393" s="74"/>
      <c r="S393" s="752"/>
      <c r="T393" s="95"/>
      <c r="U393" s="752"/>
      <c r="V393" s="752"/>
      <c r="W393" s="752"/>
      <c r="X393" s="752"/>
      <c r="Y393" s="752"/>
      <c r="Z393" s="752"/>
      <c r="AA393" s="752"/>
      <c r="AB393" s="752"/>
      <c r="AC393" s="752"/>
      <c r="AD393" s="752"/>
      <c r="AE393" s="752"/>
      <c r="AF393" s="752"/>
      <c r="AG393" s="752"/>
      <c r="AH393" s="752"/>
      <c r="AI393" s="752"/>
      <c r="AJ393" s="752"/>
      <c r="AK393" s="752"/>
      <c r="AL393" s="752"/>
      <c r="AM393" s="752"/>
      <c r="AN393" s="752"/>
      <c r="AO393" s="752"/>
      <c r="AP393" s="752"/>
    </row>
    <row r="394">
      <c r="A394" s="67" t="s">
        <v>14216</v>
      </c>
      <c r="B394" s="1848" t="s">
        <v>14180</v>
      </c>
      <c r="C394" s="67" t="s">
        <v>8833</v>
      </c>
      <c r="D394" s="98" t="s">
        <v>14217</v>
      </c>
      <c r="E394" s="70" t="s">
        <v>14218</v>
      </c>
      <c r="F394" s="74"/>
      <c r="G394" s="74"/>
      <c r="H394" s="74"/>
      <c r="I394" s="70"/>
      <c r="J394" s="70"/>
      <c r="K394" s="74"/>
      <c r="L394" s="1832">
        <v>43643.0</v>
      </c>
      <c r="M394" s="1806" t="s">
        <v>96</v>
      </c>
      <c r="N394" s="74"/>
      <c r="O394" s="74"/>
      <c r="P394" s="74"/>
      <c r="Q394" s="74"/>
      <c r="R394" s="74"/>
      <c r="S394" s="752"/>
      <c r="T394" s="95"/>
      <c r="U394" s="752"/>
      <c r="V394" s="752"/>
      <c r="W394" s="752"/>
      <c r="X394" s="752"/>
      <c r="Y394" s="752"/>
      <c r="Z394" s="752"/>
      <c r="AA394" s="752"/>
      <c r="AB394" s="752"/>
      <c r="AC394" s="752"/>
      <c r="AD394" s="752"/>
      <c r="AE394" s="752"/>
      <c r="AF394" s="752"/>
      <c r="AG394" s="752"/>
      <c r="AH394" s="752"/>
      <c r="AI394" s="752"/>
      <c r="AJ394" s="752"/>
      <c r="AK394" s="752"/>
      <c r="AL394" s="752"/>
      <c r="AM394" s="752"/>
      <c r="AN394" s="752"/>
      <c r="AO394" s="752"/>
      <c r="AP394" s="752"/>
    </row>
    <row r="395">
      <c r="A395" s="67" t="s">
        <v>14219</v>
      </c>
      <c r="B395" s="1848" t="s">
        <v>14180</v>
      </c>
      <c r="C395" s="67" t="s">
        <v>8838</v>
      </c>
      <c r="D395" s="98" t="s">
        <v>14220</v>
      </c>
      <c r="E395" s="70" t="s">
        <v>14221</v>
      </c>
      <c r="F395" s="74"/>
      <c r="G395" s="74"/>
      <c r="H395" s="74"/>
      <c r="I395" s="70"/>
      <c r="J395" s="70"/>
      <c r="K395" s="74"/>
      <c r="L395" s="1832">
        <v>43643.0</v>
      </c>
      <c r="M395" s="1806" t="s">
        <v>96</v>
      </c>
      <c r="N395" s="74"/>
      <c r="O395" s="74"/>
      <c r="P395" s="74"/>
      <c r="Q395" s="74"/>
      <c r="R395" s="74"/>
      <c r="S395" s="752"/>
      <c r="T395" s="95"/>
      <c r="U395" s="752"/>
      <c r="V395" s="752"/>
      <c r="W395" s="752"/>
      <c r="X395" s="752"/>
      <c r="Y395" s="752"/>
      <c r="Z395" s="752"/>
      <c r="AA395" s="752"/>
      <c r="AB395" s="752"/>
      <c r="AC395" s="752"/>
      <c r="AD395" s="752"/>
      <c r="AE395" s="752"/>
      <c r="AF395" s="752"/>
      <c r="AG395" s="752"/>
      <c r="AH395" s="752"/>
      <c r="AI395" s="752"/>
      <c r="AJ395" s="752"/>
      <c r="AK395" s="752"/>
      <c r="AL395" s="752"/>
      <c r="AM395" s="752"/>
      <c r="AN395" s="752"/>
      <c r="AO395" s="752"/>
      <c r="AP395" s="752"/>
    </row>
    <row r="396">
      <c r="A396" s="67" t="s">
        <v>14222</v>
      </c>
      <c r="B396" s="1848" t="s">
        <v>14180</v>
      </c>
      <c r="C396" s="67" t="s">
        <v>8841</v>
      </c>
      <c r="D396" s="98" t="s">
        <v>14223</v>
      </c>
      <c r="E396" s="70" t="s">
        <v>14224</v>
      </c>
      <c r="F396" s="74"/>
      <c r="G396" s="74"/>
      <c r="H396" s="74"/>
      <c r="I396" s="70"/>
      <c r="J396" s="70"/>
      <c r="K396" s="74"/>
      <c r="L396" s="1832">
        <v>43643.0</v>
      </c>
      <c r="M396" s="1806" t="s">
        <v>96</v>
      </c>
      <c r="N396" s="74"/>
      <c r="O396" s="74"/>
      <c r="P396" s="74"/>
      <c r="Q396" s="74"/>
      <c r="R396" s="74"/>
      <c r="S396" s="752"/>
      <c r="T396" s="95"/>
      <c r="U396" s="752"/>
      <c r="V396" s="752"/>
      <c r="W396" s="752"/>
      <c r="X396" s="752"/>
      <c r="Y396" s="752"/>
      <c r="Z396" s="752"/>
      <c r="AA396" s="752"/>
      <c r="AB396" s="752"/>
      <c r="AC396" s="752"/>
      <c r="AD396" s="752"/>
      <c r="AE396" s="752"/>
      <c r="AF396" s="752"/>
      <c r="AG396" s="752"/>
      <c r="AH396" s="752"/>
      <c r="AI396" s="752"/>
      <c r="AJ396" s="752"/>
      <c r="AK396" s="752"/>
      <c r="AL396" s="752"/>
      <c r="AM396" s="752"/>
      <c r="AN396" s="752"/>
      <c r="AO396" s="752"/>
      <c r="AP396" s="752"/>
    </row>
    <row r="397">
      <c r="A397" s="67" t="s">
        <v>14225</v>
      </c>
      <c r="B397" s="1848" t="s">
        <v>14180</v>
      </c>
      <c r="C397" s="67" t="s">
        <v>8844</v>
      </c>
      <c r="D397" s="98" t="s">
        <v>14226</v>
      </c>
      <c r="E397" s="70" t="s">
        <v>14227</v>
      </c>
      <c r="F397" s="74"/>
      <c r="G397" s="74"/>
      <c r="H397" s="74"/>
      <c r="I397" s="70"/>
      <c r="J397" s="70"/>
      <c r="K397" s="74"/>
      <c r="L397" s="1832">
        <v>43643.0</v>
      </c>
      <c r="M397" s="1806" t="s">
        <v>96</v>
      </c>
      <c r="N397" s="74"/>
      <c r="O397" s="74"/>
      <c r="P397" s="74"/>
      <c r="Q397" s="74"/>
      <c r="R397" s="74"/>
      <c r="S397" s="752"/>
      <c r="T397" s="95"/>
      <c r="U397" s="752"/>
      <c r="V397" s="752"/>
      <c r="W397" s="752"/>
      <c r="X397" s="752"/>
      <c r="Y397" s="752"/>
      <c r="Z397" s="752"/>
      <c r="AA397" s="752"/>
      <c r="AB397" s="752"/>
      <c r="AC397" s="752"/>
      <c r="AD397" s="752"/>
      <c r="AE397" s="752"/>
      <c r="AF397" s="752"/>
      <c r="AG397" s="752"/>
      <c r="AH397" s="752"/>
      <c r="AI397" s="752"/>
      <c r="AJ397" s="752"/>
      <c r="AK397" s="752"/>
      <c r="AL397" s="752"/>
      <c r="AM397" s="752"/>
      <c r="AN397" s="752"/>
      <c r="AO397" s="752"/>
      <c r="AP397" s="752"/>
    </row>
    <row r="398">
      <c r="A398" s="67" t="s">
        <v>14228</v>
      </c>
      <c r="B398" s="1848" t="s">
        <v>14180</v>
      </c>
      <c r="C398" s="67" t="s">
        <v>8847</v>
      </c>
      <c r="D398" s="98" t="s">
        <v>14229</v>
      </c>
      <c r="E398" s="70" t="s">
        <v>14230</v>
      </c>
      <c r="F398" s="74"/>
      <c r="G398" s="74"/>
      <c r="H398" s="74"/>
      <c r="I398" s="70"/>
      <c r="J398" s="70"/>
      <c r="K398" s="74"/>
      <c r="L398" s="1832">
        <v>43643.0</v>
      </c>
      <c r="M398" s="1806" t="s">
        <v>96</v>
      </c>
      <c r="N398" s="74"/>
      <c r="O398" s="74"/>
      <c r="P398" s="74"/>
      <c r="Q398" s="74"/>
      <c r="R398" s="74"/>
      <c r="S398" s="752"/>
      <c r="T398" s="95"/>
      <c r="U398" s="752"/>
      <c r="V398" s="752"/>
      <c r="W398" s="752"/>
      <c r="X398" s="752"/>
      <c r="Y398" s="752"/>
      <c r="Z398" s="752"/>
      <c r="AA398" s="752"/>
      <c r="AB398" s="752"/>
      <c r="AC398" s="752"/>
      <c r="AD398" s="752"/>
      <c r="AE398" s="752"/>
      <c r="AF398" s="752"/>
      <c r="AG398" s="752"/>
      <c r="AH398" s="752"/>
      <c r="AI398" s="752"/>
      <c r="AJ398" s="752"/>
      <c r="AK398" s="752"/>
      <c r="AL398" s="752"/>
      <c r="AM398" s="752"/>
      <c r="AN398" s="752"/>
      <c r="AO398" s="752"/>
      <c r="AP398" s="752"/>
    </row>
    <row r="399">
      <c r="A399" s="67" t="s">
        <v>14231</v>
      </c>
      <c r="B399" s="1848" t="s">
        <v>14180</v>
      </c>
      <c r="C399" s="67" t="s">
        <v>8850</v>
      </c>
      <c r="D399" s="98" t="s">
        <v>14232</v>
      </c>
      <c r="E399" s="70" t="s">
        <v>14233</v>
      </c>
      <c r="F399" s="74"/>
      <c r="G399" s="74"/>
      <c r="H399" s="74"/>
      <c r="I399" s="70"/>
      <c r="J399" s="70"/>
      <c r="K399" s="74"/>
      <c r="L399" s="1832">
        <v>43643.0</v>
      </c>
      <c r="M399" s="1806" t="s">
        <v>96</v>
      </c>
      <c r="N399" s="74"/>
      <c r="O399" s="74"/>
      <c r="P399" s="74"/>
      <c r="Q399" s="74"/>
      <c r="R399" s="74"/>
      <c r="S399" s="752"/>
      <c r="T399" s="95"/>
      <c r="U399" s="752"/>
      <c r="V399" s="752"/>
      <c r="W399" s="752"/>
      <c r="X399" s="752"/>
      <c r="Y399" s="752"/>
      <c r="Z399" s="752"/>
      <c r="AA399" s="752"/>
      <c r="AB399" s="752"/>
      <c r="AC399" s="752"/>
      <c r="AD399" s="752"/>
      <c r="AE399" s="752"/>
      <c r="AF399" s="752"/>
      <c r="AG399" s="752"/>
      <c r="AH399" s="752"/>
      <c r="AI399" s="752"/>
      <c r="AJ399" s="752"/>
      <c r="AK399" s="752"/>
      <c r="AL399" s="752"/>
      <c r="AM399" s="752"/>
      <c r="AN399" s="752"/>
      <c r="AO399" s="752"/>
      <c r="AP399" s="752"/>
    </row>
    <row r="400" hidden="1">
      <c r="A400" s="1600" t="s">
        <v>14234</v>
      </c>
      <c r="B400" s="1600"/>
      <c r="C400" s="1600"/>
      <c r="D400" s="1600"/>
      <c r="E400" s="1600"/>
      <c r="F400" s="1600"/>
      <c r="G400" s="1600"/>
      <c r="H400" s="1600"/>
      <c r="I400" s="1863"/>
      <c r="J400" s="1863"/>
      <c r="K400" s="1854"/>
      <c r="L400" s="1856"/>
      <c r="M400" s="1806"/>
      <c r="N400" s="74"/>
      <c r="O400" s="74"/>
      <c r="P400" s="74"/>
      <c r="Q400" s="74"/>
      <c r="R400" s="74"/>
      <c r="S400" s="752"/>
      <c r="T400" s="95"/>
      <c r="U400" s="752"/>
      <c r="V400" s="752"/>
      <c r="W400" s="752"/>
      <c r="X400" s="752"/>
      <c r="Y400" s="752"/>
      <c r="Z400" s="752"/>
      <c r="AA400" s="752"/>
      <c r="AB400" s="752"/>
      <c r="AC400" s="752"/>
      <c r="AD400" s="752"/>
      <c r="AE400" s="752"/>
      <c r="AF400" s="752"/>
      <c r="AG400" s="752"/>
      <c r="AH400" s="752"/>
      <c r="AI400" s="752"/>
      <c r="AJ400" s="752"/>
      <c r="AK400" s="752"/>
      <c r="AL400" s="752"/>
      <c r="AM400" s="752"/>
      <c r="AN400" s="752"/>
      <c r="AO400" s="752"/>
      <c r="AP400" s="752"/>
    </row>
    <row r="401" hidden="1">
      <c r="A401" s="590" t="s">
        <v>14235</v>
      </c>
      <c r="B401" s="727" t="s">
        <v>14236</v>
      </c>
      <c r="C401" s="734" t="s">
        <v>8833</v>
      </c>
      <c r="D401" s="727" t="s">
        <v>14237</v>
      </c>
      <c r="E401" s="727" t="s">
        <v>14238</v>
      </c>
      <c r="F401" s="1806"/>
      <c r="G401" s="1806"/>
      <c r="H401" s="1806" t="s">
        <v>48</v>
      </c>
      <c r="K401" s="1842" t="s">
        <v>14239</v>
      </c>
      <c r="L401" s="1832">
        <v>43686.0</v>
      </c>
      <c r="M401" s="1806"/>
      <c r="N401" s="74"/>
      <c r="O401" s="74"/>
      <c r="P401" s="74"/>
      <c r="Q401" s="74"/>
      <c r="R401" s="74"/>
      <c r="S401" s="752"/>
      <c r="T401" s="95"/>
      <c r="U401" s="752"/>
      <c r="V401" s="752"/>
      <c r="W401" s="752"/>
      <c r="X401" s="752"/>
      <c r="Y401" s="752"/>
      <c r="Z401" s="752"/>
      <c r="AA401" s="752"/>
      <c r="AB401" s="752"/>
      <c r="AC401" s="752"/>
      <c r="AD401" s="752"/>
      <c r="AE401" s="752"/>
      <c r="AF401" s="752"/>
      <c r="AG401" s="752"/>
      <c r="AH401" s="752"/>
      <c r="AI401" s="752"/>
      <c r="AJ401" s="752"/>
      <c r="AK401" s="752"/>
      <c r="AL401" s="752"/>
      <c r="AM401" s="752"/>
      <c r="AN401" s="752"/>
      <c r="AO401" s="752"/>
      <c r="AP401" s="752"/>
    </row>
    <row r="402" hidden="1">
      <c r="A402" s="590" t="s">
        <v>14240</v>
      </c>
      <c r="B402" s="727" t="s">
        <v>13761</v>
      </c>
      <c r="C402" s="734" t="s">
        <v>8838</v>
      </c>
      <c r="D402" s="727" t="s">
        <v>14241</v>
      </c>
      <c r="E402" s="727" t="s">
        <v>14242</v>
      </c>
      <c r="F402" s="74"/>
      <c r="G402" s="74"/>
      <c r="H402" s="74"/>
      <c r="I402" s="70"/>
      <c r="J402" s="70"/>
      <c r="K402" s="74"/>
      <c r="L402" s="1832"/>
      <c r="M402" s="1806"/>
      <c r="N402" s="74"/>
      <c r="O402" s="74"/>
      <c r="P402" s="74"/>
      <c r="Q402" s="74"/>
      <c r="R402" s="74"/>
      <c r="S402" s="752"/>
      <c r="T402" s="95"/>
      <c r="U402" s="752"/>
      <c r="V402" s="752"/>
      <c r="W402" s="752"/>
      <c r="X402" s="752"/>
      <c r="Y402" s="752"/>
      <c r="Z402" s="752"/>
      <c r="AA402" s="752"/>
      <c r="AB402" s="752"/>
      <c r="AC402" s="752"/>
      <c r="AD402" s="752"/>
      <c r="AE402" s="752"/>
      <c r="AF402" s="752"/>
      <c r="AG402" s="752"/>
      <c r="AH402" s="752"/>
      <c r="AI402" s="752"/>
      <c r="AJ402" s="752"/>
      <c r="AK402" s="752"/>
      <c r="AL402" s="752"/>
      <c r="AM402" s="752"/>
      <c r="AN402" s="752"/>
      <c r="AO402" s="752"/>
      <c r="AP402" s="752"/>
    </row>
    <row r="403" hidden="1">
      <c r="A403" s="590" t="s">
        <v>14243</v>
      </c>
      <c r="B403" s="727" t="s">
        <v>13761</v>
      </c>
      <c r="C403" s="734" t="s">
        <v>8841</v>
      </c>
      <c r="D403" s="727" t="s">
        <v>14244</v>
      </c>
      <c r="E403" s="727" t="s">
        <v>14245</v>
      </c>
      <c r="F403" s="74"/>
      <c r="G403" s="74"/>
      <c r="H403" s="74"/>
      <c r="I403" s="70"/>
      <c r="J403" s="70"/>
      <c r="K403" s="74"/>
      <c r="L403" s="1832"/>
      <c r="M403" s="1806"/>
      <c r="N403" s="74"/>
      <c r="O403" s="74"/>
      <c r="P403" s="74"/>
      <c r="Q403" s="74"/>
      <c r="R403" s="74"/>
      <c r="S403" s="752"/>
      <c r="T403" s="95"/>
      <c r="U403" s="752"/>
      <c r="V403" s="752"/>
      <c r="W403" s="752"/>
      <c r="X403" s="752"/>
      <c r="Y403" s="752"/>
      <c r="Z403" s="752"/>
      <c r="AA403" s="752"/>
      <c r="AB403" s="752"/>
      <c r="AC403" s="752"/>
      <c r="AD403" s="752"/>
      <c r="AE403" s="752"/>
      <c r="AF403" s="752"/>
      <c r="AG403" s="752"/>
      <c r="AH403" s="752"/>
      <c r="AI403" s="752"/>
      <c r="AJ403" s="752"/>
      <c r="AK403" s="752"/>
      <c r="AL403" s="752"/>
      <c r="AM403" s="752"/>
      <c r="AN403" s="752"/>
      <c r="AO403" s="752"/>
      <c r="AP403" s="752"/>
    </row>
    <row r="404" hidden="1">
      <c r="A404" s="590" t="s">
        <v>14246</v>
      </c>
      <c r="B404" s="727" t="s">
        <v>13761</v>
      </c>
      <c r="C404" s="734" t="s">
        <v>8844</v>
      </c>
      <c r="D404" s="727" t="s">
        <v>14247</v>
      </c>
      <c r="E404" s="727" t="s">
        <v>14248</v>
      </c>
      <c r="F404" s="74"/>
      <c r="G404" s="74"/>
      <c r="H404" s="74"/>
      <c r="I404" s="70"/>
      <c r="J404" s="70"/>
      <c r="K404" s="74"/>
      <c r="L404" s="1832"/>
      <c r="M404" s="1806"/>
      <c r="N404" s="74"/>
      <c r="O404" s="74"/>
      <c r="P404" s="74"/>
      <c r="Q404" s="74"/>
      <c r="R404" s="74"/>
      <c r="S404" s="752"/>
      <c r="T404" s="95"/>
      <c r="U404" s="752"/>
      <c r="V404" s="752"/>
      <c r="W404" s="752"/>
      <c r="X404" s="752"/>
      <c r="Y404" s="752"/>
      <c r="Z404" s="752"/>
      <c r="AA404" s="752"/>
      <c r="AB404" s="752"/>
      <c r="AC404" s="752"/>
      <c r="AD404" s="752"/>
      <c r="AE404" s="752"/>
      <c r="AF404" s="752"/>
      <c r="AG404" s="752"/>
      <c r="AH404" s="752"/>
      <c r="AI404" s="752"/>
      <c r="AJ404" s="752"/>
      <c r="AK404" s="752"/>
      <c r="AL404" s="752"/>
      <c r="AM404" s="752"/>
      <c r="AN404" s="752"/>
      <c r="AO404" s="752"/>
      <c r="AP404" s="752"/>
    </row>
    <row r="405" hidden="1">
      <c r="A405" s="590" t="s">
        <v>14249</v>
      </c>
      <c r="B405" s="727" t="s">
        <v>13761</v>
      </c>
      <c r="C405" s="734" t="s">
        <v>8847</v>
      </c>
      <c r="D405" s="727" t="s">
        <v>14250</v>
      </c>
      <c r="E405" s="727" t="s">
        <v>14251</v>
      </c>
      <c r="F405" s="74"/>
      <c r="G405" s="74"/>
      <c r="H405" s="74"/>
      <c r="I405" s="70"/>
      <c r="J405" s="70"/>
      <c r="K405" s="74"/>
      <c r="L405" s="1832"/>
      <c r="M405" s="1806"/>
      <c r="N405" s="74"/>
      <c r="O405" s="74"/>
      <c r="P405" s="74"/>
      <c r="Q405" s="74"/>
      <c r="R405" s="74"/>
      <c r="S405" s="752"/>
      <c r="T405" s="95"/>
      <c r="U405" s="752"/>
      <c r="V405" s="752"/>
      <c r="W405" s="752"/>
      <c r="X405" s="752"/>
      <c r="Y405" s="752"/>
      <c r="Z405" s="752"/>
      <c r="AA405" s="752"/>
      <c r="AB405" s="752"/>
      <c r="AC405" s="752"/>
      <c r="AD405" s="752"/>
      <c r="AE405" s="752"/>
      <c r="AF405" s="752"/>
      <c r="AG405" s="752"/>
      <c r="AH405" s="752"/>
      <c r="AI405" s="752"/>
      <c r="AJ405" s="752"/>
      <c r="AK405" s="752"/>
      <c r="AL405" s="752"/>
      <c r="AM405" s="752"/>
      <c r="AN405" s="752"/>
      <c r="AO405" s="752"/>
      <c r="AP405" s="752"/>
    </row>
    <row r="406" hidden="1">
      <c r="A406" s="590" t="s">
        <v>14252</v>
      </c>
      <c r="B406" s="727" t="s">
        <v>13761</v>
      </c>
      <c r="C406" s="734" t="s">
        <v>8850</v>
      </c>
      <c r="D406" s="727" t="s">
        <v>14253</v>
      </c>
      <c r="E406" s="727" t="s">
        <v>14254</v>
      </c>
      <c r="F406" s="74"/>
      <c r="G406" s="74"/>
      <c r="H406" s="74"/>
      <c r="I406" s="70"/>
      <c r="J406" s="70"/>
      <c r="K406" s="74"/>
      <c r="L406" s="1832"/>
      <c r="M406" s="1806"/>
      <c r="N406" s="74"/>
      <c r="O406" s="74"/>
      <c r="P406" s="74"/>
      <c r="Q406" s="74"/>
      <c r="R406" s="74"/>
      <c r="S406" s="752"/>
      <c r="T406" s="95"/>
      <c r="U406" s="752"/>
      <c r="V406" s="752"/>
      <c r="W406" s="752"/>
      <c r="X406" s="752"/>
      <c r="Y406" s="752"/>
      <c r="Z406" s="752"/>
      <c r="AA406" s="752"/>
      <c r="AB406" s="752"/>
      <c r="AC406" s="752"/>
      <c r="AD406" s="752"/>
      <c r="AE406" s="752"/>
      <c r="AF406" s="752"/>
      <c r="AG406" s="752"/>
      <c r="AH406" s="752"/>
      <c r="AI406" s="752"/>
      <c r="AJ406" s="752"/>
      <c r="AK406" s="752"/>
      <c r="AL406" s="752"/>
      <c r="AM406" s="752"/>
      <c r="AN406" s="752"/>
      <c r="AO406" s="752"/>
      <c r="AP406" s="752"/>
    </row>
    <row r="407" hidden="1">
      <c r="A407" s="590" t="s">
        <v>14255</v>
      </c>
      <c r="B407" s="727" t="s">
        <v>13786</v>
      </c>
      <c r="C407" s="734" t="s">
        <v>8833</v>
      </c>
      <c r="D407" s="727" t="s">
        <v>14256</v>
      </c>
      <c r="E407" s="727" t="s">
        <v>14257</v>
      </c>
      <c r="F407" s="74"/>
      <c r="G407" s="74"/>
      <c r="H407" s="74"/>
      <c r="I407" s="70"/>
      <c r="J407" s="70"/>
      <c r="K407" s="74"/>
      <c r="L407" s="1832"/>
      <c r="M407" s="1806"/>
      <c r="N407" s="74"/>
      <c r="O407" s="74"/>
      <c r="P407" s="74"/>
      <c r="Q407" s="74"/>
      <c r="R407" s="74"/>
      <c r="S407" s="752"/>
      <c r="T407" s="95"/>
      <c r="U407" s="752"/>
      <c r="V407" s="752"/>
      <c r="W407" s="752"/>
      <c r="X407" s="752"/>
      <c r="Y407" s="752"/>
      <c r="Z407" s="752"/>
      <c r="AA407" s="752"/>
      <c r="AB407" s="752"/>
      <c r="AC407" s="752"/>
      <c r="AD407" s="752"/>
      <c r="AE407" s="752"/>
      <c r="AF407" s="752"/>
      <c r="AG407" s="752"/>
      <c r="AH407" s="752"/>
      <c r="AI407" s="752"/>
      <c r="AJ407" s="752"/>
      <c r="AK407" s="752"/>
      <c r="AL407" s="752"/>
      <c r="AM407" s="752"/>
      <c r="AN407" s="752"/>
      <c r="AO407" s="752"/>
      <c r="AP407" s="752"/>
    </row>
    <row r="408" hidden="1">
      <c r="A408" s="590" t="s">
        <v>14258</v>
      </c>
      <c r="B408" s="727" t="s">
        <v>13786</v>
      </c>
      <c r="C408" s="734" t="s">
        <v>8838</v>
      </c>
      <c r="D408" s="727" t="s">
        <v>14259</v>
      </c>
      <c r="E408" s="727" t="s">
        <v>14260</v>
      </c>
      <c r="F408" s="74"/>
      <c r="G408" s="74"/>
      <c r="H408" s="74"/>
      <c r="I408" s="70"/>
      <c r="J408" s="70"/>
      <c r="K408" s="74"/>
      <c r="L408" s="1832"/>
      <c r="M408" s="1806"/>
      <c r="N408" s="74"/>
      <c r="O408" s="74"/>
      <c r="P408" s="74"/>
      <c r="Q408" s="74"/>
      <c r="R408" s="74"/>
      <c r="S408" s="752"/>
      <c r="T408" s="95"/>
      <c r="U408" s="752"/>
      <c r="V408" s="752"/>
      <c r="W408" s="752"/>
      <c r="X408" s="752"/>
      <c r="Y408" s="752"/>
      <c r="Z408" s="752"/>
      <c r="AA408" s="752"/>
      <c r="AB408" s="752"/>
      <c r="AC408" s="752"/>
      <c r="AD408" s="752"/>
      <c r="AE408" s="752"/>
      <c r="AF408" s="752"/>
      <c r="AG408" s="752"/>
      <c r="AH408" s="752"/>
      <c r="AI408" s="752"/>
      <c r="AJ408" s="752"/>
      <c r="AK408" s="752"/>
      <c r="AL408" s="752"/>
      <c r="AM408" s="752"/>
      <c r="AN408" s="752"/>
      <c r="AO408" s="752"/>
      <c r="AP408" s="752"/>
    </row>
    <row r="409" hidden="1">
      <c r="A409" s="590" t="s">
        <v>14261</v>
      </c>
      <c r="B409" s="727" t="s">
        <v>13786</v>
      </c>
      <c r="C409" s="734" t="s">
        <v>8841</v>
      </c>
      <c r="D409" s="727" t="s">
        <v>14262</v>
      </c>
      <c r="E409" s="727" t="s">
        <v>14263</v>
      </c>
      <c r="F409" s="74"/>
      <c r="G409" s="74"/>
      <c r="H409" s="74"/>
      <c r="I409" s="70"/>
      <c r="J409" s="70"/>
      <c r="K409" s="74"/>
      <c r="L409" s="1832"/>
      <c r="M409" s="1806"/>
      <c r="N409" s="74"/>
      <c r="O409" s="74"/>
      <c r="P409" s="74"/>
      <c r="Q409" s="74"/>
      <c r="R409" s="74"/>
      <c r="S409" s="752"/>
      <c r="T409" s="95"/>
      <c r="U409" s="752"/>
      <c r="V409" s="752"/>
      <c r="W409" s="752"/>
      <c r="X409" s="752"/>
      <c r="Y409" s="752"/>
      <c r="Z409" s="752"/>
      <c r="AA409" s="752"/>
      <c r="AB409" s="752"/>
      <c r="AC409" s="752"/>
      <c r="AD409" s="752"/>
      <c r="AE409" s="752"/>
      <c r="AF409" s="752"/>
      <c r="AG409" s="752"/>
      <c r="AH409" s="752"/>
      <c r="AI409" s="752"/>
      <c r="AJ409" s="752"/>
      <c r="AK409" s="752"/>
      <c r="AL409" s="752"/>
      <c r="AM409" s="752"/>
      <c r="AN409" s="752"/>
      <c r="AO409" s="752"/>
      <c r="AP409" s="752"/>
    </row>
    <row r="410" hidden="1">
      <c r="A410" s="590" t="s">
        <v>14264</v>
      </c>
      <c r="B410" s="727" t="s">
        <v>13786</v>
      </c>
      <c r="C410" s="734" t="s">
        <v>8844</v>
      </c>
      <c r="D410" s="727" t="s">
        <v>14265</v>
      </c>
      <c r="E410" s="727" t="s">
        <v>14266</v>
      </c>
      <c r="F410" s="74"/>
      <c r="G410" s="74"/>
      <c r="H410" s="74"/>
      <c r="I410" s="70"/>
      <c r="J410" s="70"/>
      <c r="K410" s="74"/>
      <c r="L410" s="1832"/>
      <c r="M410" s="1806"/>
      <c r="N410" s="74"/>
      <c r="O410" s="74"/>
      <c r="P410" s="74"/>
      <c r="Q410" s="74"/>
      <c r="R410" s="74"/>
      <c r="S410" s="752"/>
      <c r="T410" s="95"/>
      <c r="U410" s="752"/>
      <c r="V410" s="752"/>
      <c r="W410" s="752"/>
      <c r="X410" s="752"/>
      <c r="Y410" s="752"/>
      <c r="Z410" s="752"/>
      <c r="AA410" s="752"/>
      <c r="AB410" s="752"/>
      <c r="AC410" s="752"/>
      <c r="AD410" s="752"/>
      <c r="AE410" s="752"/>
      <c r="AF410" s="752"/>
      <c r="AG410" s="752"/>
      <c r="AH410" s="752"/>
      <c r="AI410" s="752"/>
      <c r="AJ410" s="752"/>
      <c r="AK410" s="752"/>
      <c r="AL410" s="752"/>
      <c r="AM410" s="752"/>
      <c r="AN410" s="752"/>
      <c r="AO410" s="752"/>
      <c r="AP410" s="752"/>
    </row>
    <row r="411" hidden="1">
      <c r="A411" s="590" t="s">
        <v>14267</v>
      </c>
      <c r="B411" s="727" t="s">
        <v>13786</v>
      </c>
      <c r="C411" s="734" t="s">
        <v>8847</v>
      </c>
      <c r="D411" s="727" t="s">
        <v>14268</v>
      </c>
      <c r="E411" s="727" t="s">
        <v>14269</v>
      </c>
      <c r="F411" s="74"/>
      <c r="G411" s="74"/>
      <c r="H411" s="74"/>
      <c r="I411" s="70"/>
      <c r="J411" s="70"/>
      <c r="K411" s="74"/>
      <c r="L411" s="1832"/>
      <c r="M411" s="1806"/>
      <c r="N411" s="74"/>
      <c r="O411" s="74"/>
      <c r="P411" s="74"/>
      <c r="Q411" s="74"/>
      <c r="R411" s="74"/>
      <c r="S411" s="752"/>
      <c r="T411" s="95"/>
      <c r="U411" s="752"/>
      <c r="V411" s="752"/>
      <c r="W411" s="752"/>
      <c r="X411" s="752"/>
      <c r="Y411" s="752"/>
      <c r="Z411" s="752"/>
      <c r="AA411" s="752"/>
      <c r="AB411" s="752"/>
      <c r="AC411" s="752"/>
      <c r="AD411" s="752"/>
      <c r="AE411" s="752"/>
      <c r="AF411" s="752"/>
      <c r="AG411" s="752"/>
      <c r="AH411" s="752"/>
      <c r="AI411" s="752"/>
      <c r="AJ411" s="752"/>
      <c r="AK411" s="752"/>
      <c r="AL411" s="752"/>
      <c r="AM411" s="752"/>
      <c r="AN411" s="752"/>
      <c r="AO411" s="752"/>
      <c r="AP411" s="752"/>
    </row>
    <row r="412" hidden="1">
      <c r="A412" s="590" t="s">
        <v>14270</v>
      </c>
      <c r="B412" s="727" t="s">
        <v>13786</v>
      </c>
      <c r="C412" s="734" t="s">
        <v>8850</v>
      </c>
      <c r="D412" s="727" t="s">
        <v>14271</v>
      </c>
      <c r="E412" s="727" t="s">
        <v>14272</v>
      </c>
      <c r="F412" s="74"/>
      <c r="G412" s="74"/>
      <c r="H412" s="74"/>
      <c r="I412" s="70"/>
      <c r="J412" s="70"/>
      <c r="K412" s="74"/>
      <c r="L412" s="1832"/>
      <c r="M412" s="1806"/>
      <c r="N412" s="74"/>
      <c r="O412" s="74"/>
      <c r="P412" s="74"/>
      <c r="Q412" s="74"/>
      <c r="R412" s="74"/>
      <c r="S412" s="752"/>
      <c r="T412" s="95"/>
      <c r="U412" s="752"/>
      <c r="V412" s="752"/>
      <c r="W412" s="752"/>
      <c r="X412" s="752"/>
      <c r="Y412" s="752"/>
      <c r="Z412" s="752"/>
      <c r="AA412" s="752"/>
      <c r="AB412" s="752"/>
      <c r="AC412" s="752"/>
      <c r="AD412" s="752"/>
      <c r="AE412" s="752"/>
      <c r="AF412" s="752"/>
      <c r="AG412" s="752"/>
      <c r="AH412" s="752"/>
      <c r="AI412" s="752"/>
      <c r="AJ412" s="752"/>
      <c r="AK412" s="752"/>
      <c r="AL412" s="752"/>
      <c r="AM412" s="752"/>
      <c r="AN412" s="752"/>
      <c r="AO412" s="752"/>
      <c r="AP412" s="752"/>
    </row>
    <row r="413" hidden="1">
      <c r="A413" s="590" t="s">
        <v>14273</v>
      </c>
      <c r="B413" s="727" t="s">
        <v>13806</v>
      </c>
      <c r="C413" s="734" t="s">
        <v>8833</v>
      </c>
      <c r="D413" s="727" t="s">
        <v>14274</v>
      </c>
      <c r="E413" s="727" t="s">
        <v>14275</v>
      </c>
      <c r="F413" s="74"/>
      <c r="G413" s="74"/>
      <c r="H413" s="74"/>
      <c r="I413" s="70"/>
      <c r="J413" s="70"/>
      <c r="K413" s="74"/>
      <c r="L413" s="1832"/>
      <c r="M413" s="1806"/>
      <c r="N413" s="74"/>
      <c r="O413" s="74"/>
      <c r="P413" s="74"/>
      <c r="Q413" s="74"/>
      <c r="R413" s="74"/>
      <c r="S413" s="752"/>
      <c r="T413" s="95"/>
      <c r="U413" s="752"/>
      <c r="V413" s="752"/>
      <c r="W413" s="752"/>
      <c r="X413" s="752"/>
      <c r="Y413" s="752"/>
      <c r="Z413" s="752"/>
      <c r="AA413" s="752"/>
      <c r="AB413" s="752"/>
      <c r="AC413" s="752"/>
      <c r="AD413" s="752"/>
      <c r="AE413" s="752"/>
      <c r="AF413" s="752"/>
      <c r="AG413" s="752"/>
      <c r="AH413" s="752"/>
      <c r="AI413" s="752"/>
      <c r="AJ413" s="752"/>
      <c r="AK413" s="752"/>
      <c r="AL413" s="752"/>
      <c r="AM413" s="752"/>
      <c r="AN413" s="752"/>
      <c r="AO413" s="752"/>
      <c r="AP413" s="752"/>
    </row>
    <row r="414" hidden="1">
      <c r="A414" s="590" t="s">
        <v>14276</v>
      </c>
      <c r="B414" s="727" t="s">
        <v>13806</v>
      </c>
      <c r="C414" s="734" t="s">
        <v>8838</v>
      </c>
      <c r="D414" s="727" t="s">
        <v>14277</v>
      </c>
      <c r="E414" s="727" t="s">
        <v>14278</v>
      </c>
      <c r="F414" s="74"/>
      <c r="G414" s="74"/>
      <c r="H414" s="74"/>
      <c r="I414" s="70"/>
      <c r="J414" s="70"/>
      <c r="K414" s="74"/>
      <c r="L414" s="1832"/>
      <c r="M414" s="1806"/>
      <c r="N414" s="74"/>
      <c r="O414" s="74"/>
      <c r="P414" s="74"/>
      <c r="Q414" s="74"/>
      <c r="R414" s="74"/>
      <c r="S414" s="752"/>
      <c r="T414" s="95"/>
      <c r="U414" s="752"/>
      <c r="V414" s="752"/>
      <c r="W414" s="752"/>
      <c r="X414" s="752"/>
      <c r="Y414" s="752"/>
      <c r="Z414" s="752"/>
      <c r="AA414" s="752"/>
      <c r="AB414" s="752"/>
      <c r="AC414" s="752"/>
      <c r="AD414" s="752"/>
      <c r="AE414" s="752"/>
      <c r="AF414" s="752"/>
      <c r="AG414" s="752"/>
      <c r="AH414" s="752"/>
      <c r="AI414" s="752"/>
      <c r="AJ414" s="752"/>
      <c r="AK414" s="752"/>
      <c r="AL414" s="752"/>
      <c r="AM414" s="752"/>
      <c r="AN414" s="752"/>
      <c r="AO414" s="752"/>
      <c r="AP414" s="752"/>
    </row>
    <row r="415" hidden="1">
      <c r="A415" s="590" t="s">
        <v>14279</v>
      </c>
      <c r="B415" s="727" t="s">
        <v>13806</v>
      </c>
      <c r="C415" s="734" t="s">
        <v>8841</v>
      </c>
      <c r="D415" s="727" t="s">
        <v>14280</v>
      </c>
      <c r="E415" s="727" t="s">
        <v>14281</v>
      </c>
      <c r="F415" s="74"/>
      <c r="G415" s="74"/>
      <c r="H415" s="74"/>
      <c r="I415" s="70"/>
      <c r="J415" s="70"/>
      <c r="K415" s="74"/>
      <c r="L415" s="1832"/>
      <c r="M415" s="1806"/>
      <c r="N415" s="74"/>
      <c r="O415" s="74"/>
      <c r="P415" s="74"/>
      <c r="Q415" s="74"/>
      <c r="R415" s="74"/>
      <c r="S415" s="752"/>
      <c r="T415" s="95"/>
      <c r="U415" s="752"/>
      <c r="V415" s="752"/>
      <c r="W415" s="752"/>
      <c r="X415" s="752"/>
      <c r="Y415" s="752"/>
      <c r="Z415" s="752"/>
      <c r="AA415" s="752"/>
      <c r="AB415" s="752"/>
      <c r="AC415" s="752"/>
      <c r="AD415" s="752"/>
      <c r="AE415" s="752"/>
      <c r="AF415" s="752"/>
      <c r="AG415" s="752"/>
      <c r="AH415" s="752"/>
      <c r="AI415" s="752"/>
      <c r="AJ415" s="752"/>
      <c r="AK415" s="752"/>
      <c r="AL415" s="752"/>
      <c r="AM415" s="752"/>
      <c r="AN415" s="752"/>
      <c r="AO415" s="752"/>
      <c r="AP415" s="752"/>
    </row>
    <row r="416" hidden="1">
      <c r="A416" s="590" t="s">
        <v>14282</v>
      </c>
      <c r="B416" s="727" t="s">
        <v>13806</v>
      </c>
      <c r="C416" s="734" t="s">
        <v>8844</v>
      </c>
      <c r="D416" s="727" t="s">
        <v>14283</v>
      </c>
      <c r="E416" s="727" t="s">
        <v>14284</v>
      </c>
      <c r="F416" s="74"/>
      <c r="G416" s="74"/>
      <c r="H416" s="74"/>
      <c r="I416" s="70"/>
      <c r="J416" s="70"/>
      <c r="K416" s="74"/>
      <c r="L416" s="1832"/>
      <c r="M416" s="1806"/>
      <c r="N416" s="74"/>
      <c r="O416" s="74"/>
      <c r="P416" s="74"/>
      <c r="Q416" s="74"/>
      <c r="R416" s="74"/>
      <c r="S416" s="752"/>
      <c r="T416" s="95"/>
      <c r="U416" s="752"/>
      <c r="V416" s="752"/>
      <c r="W416" s="752"/>
      <c r="X416" s="752"/>
      <c r="Y416" s="752"/>
      <c r="Z416" s="752"/>
      <c r="AA416" s="752"/>
      <c r="AB416" s="752"/>
      <c r="AC416" s="752"/>
      <c r="AD416" s="752"/>
      <c r="AE416" s="752"/>
      <c r="AF416" s="752"/>
      <c r="AG416" s="752"/>
      <c r="AH416" s="752"/>
      <c r="AI416" s="752"/>
      <c r="AJ416" s="752"/>
      <c r="AK416" s="752"/>
      <c r="AL416" s="752"/>
      <c r="AM416" s="752"/>
      <c r="AN416" s="752"/>
      <c r="AO416" s="752"/>
      <c r="AP416" s="752"/>
    </row>
    <row r="417" hidden="1">
      <c r="A417" s="590" t="s">
        <v>14285</v>
      </c>
      <c r="B417" s="727" t="s">
        <v>13806</v>
      </c>
      <c r="C417" s="734" t="s">
        <v>8847</v>
      </c>
      <c r="D417" s="727" t="s">
        <v>14286</v>
      </c>
      <c r="E417" s="727" t="s">
        <v>14287</v>
      </c>
      <c r="F417" s="74"/>
      <c r="G417" s="74"/>
      <c r="H417" s="74"/>
      <c r="I417" s="70"/>
      <c r="J417" s="70"/>
      <c r="K417" s="74"/>
      <c r="L417" s="1832"/>
      <c r="M417" s="1806"/>
      <c r="N417" s="74"/>
      <c r="O417" s="74"/>
      <c r="P417" s="74"/>
      <c r="Q417" s="74"/>
      <c r="R417" s="74"/>
      <c r="S417" s="752"/>
      <c r="T417" s="95"/>
      <c r="U417" s="752"/>
      <c r="V417" s="752"/>
      <c r="W417" s="752"/>
      <c r="X417" s="752"/>
      <c r="Y417" s="752"/>
      <c r="Z417" s="752"/>
      <c r="AA417" s="752"/>
      <c r="AB417" s="752"/>
      <c r="AC417" s="752"/>
      <c r="AD417" s="752"/>
      <c r="AE417" s="752"/>
      <c r="AF417" s="752"/>
      <c r="AG417" s="752"/>
      <c r="AH417" s="752"/>
      <c r="AI417" s="752"/>
      <c r="AJ417" s="752"/>
      <c r="AK417" s="752"/>
      <c r="AL417" s="752"/>
      <c r="AM417" s="752"/>
      <c r="AN417" s="752"/>
      <c r="AO417" s="752"/>
      <c r="AP417" s="752"/>
    </row>
    <row r="418" hidden="1">
      <c r="A418" s="590" t="s">
        <v>14288</v>
      </c>
      <c r="B418" s="727" t="s">
        <v>13806</v>
      </c>
      <c r="C418" s="734" t="s">
        <v>8850</v>
      </c>
      <c r="D418" s="727" t="s">
        <v>14289</v>
      </c>
      <c r="E418" s="727" t="s">
        <v>14290</v>
      </c>
      <c r="F418" s="74"/>
      <c r="G418" s="74"/>
      <c r="H418" s="74"/>
      <c r="I418" s="70"/>
      <c r="J418" s="70"/>
      <c r="K418" s="74"/>
      <c r="L418" s="1832"/>
      <c r="M418" s="1806"/>
      <c r="N418" s="74"/>
      <c r="O418" s="74"/>
      <c r="P418" s="74"/>
      <c r="Q418" s="74"/>
      <c r="R418" s="74"/>
      <c r="S418" s="752"/>
      <c r="T418" s="95"/>
      <c r="U418" s="752"/>
      <c r="V418" s="752"/>
      <c r="W418" s="752"/>
      <c r="X418" s="752"/>
      <c r="Y418" s="752"/>
      <c r="Z418" s="752"/>
      <c r="AA418" s="752"/>
      <c r="AB418" s="752"/>
      <c r="AC418" s="752"/>
      <c r="AD418" s="752"/>
      <c r="AE418" s="752"/>
      <c r="AF418" s="752"/>
      <c r="AG418" s="752"/>
      <c r="AH418" s="752"/>
      <c r="AI418" s="752"/>
      <c r="AJ418" s="752"/>
      <c r="AK418" s="752"/>
      <c r="AL418" s="752"/>
      <c r="AM418" s="752"/>
      <c r="AN418" s="752"/>
      <c r="AO418" s="752"/>
      <c r="AP418" s="752"/>
    </row>
    <row r="419" hidden="1">
      <c r="A419" s="1600" t="s">
        <v>14291</v>
      </c>
      <c r="B419" s="1864"/>
      <c r="C419" s="1865"/>
      <c r="D419" s="1604"/>
      <c r="E419" s="1866"/>
      <c r="F419" s="1865"/>
      <c r="G419" s="1865"/>
      <c r="H419" s="1865"/>
      <c r="I419" s="1865"/>
      <c r="J419" s="1865"/>
      <c r="K419" s="1866"/>
      <c r="L419" s="1865"/>
      <c r="M419" s="1865"/>
      <c r="N419" s="74"/>
      <c r="O419" s="74"/>
      <c r="P419" s="74"/>
      <c r="Q419" s="74"/>
      <c r="R419" s="74"/>
      <c r="S419" s="752"/>
      <c r="T419" s="95"/>
      <c r="U419" s="752"/>
      <c r="V419" s="752"/>
      <c r="W419" s="752"/>
      <c r="X419" s="752"/>
      <c r="Y419" s="752"/>
      <c r="Z419" s="752"/>
      <c r="AA419" s="752"/>
      <c r="AB419" s="752"/>
      <c r="AC419" s="752"/>
      <c r="AD419" s="752"/>
      <c r="AE419" s="752"/>
      <c r="AF419" s="752"/>
      <c r="AG419" s="752"/>
      <c r="AH419" s="752"/>
      <c r="AI419" s="752"/>
      <c r="AJ419" s="752"/>
      <c r="AK419" s="752"/>
      <c r="AL419" s="752"/>
      <c r="AM419" s="752"/>
      <c r="AN419" s="752"/>
      <c r="AO419" s="752"/>
      <c r="AP419" s="752"/>
    </row>
    <row r="420">
      <c r="A420" s="67" t="s">
        <v>14292</v>
      </c>
      <c r="B420" s="90" t="s">
        <v>14293</v>
      </c>
      <c r="C420" s="98" t="s">
        <v>14294</v>
      </c>
      <c r="D420" s="98" t="s">
        <v>14295</v>
      </c>
      <c r="E420" s="1867" t="s">
        <v>14296</v>
      </c>
      <c r="F420" s="74"/>
      <c r="G420" s="74"/>
      <c r="H420" s="74" t="s">
        <v>48</v>
      </c>
      <c r="I420" s="1806" t="s">
        <v>14297</v>
      </c>
      <c r="J420" s="1806"/>
      <c r="K420" s="74"/>
      <c r="L420" s="1832">
        <v>43641.0</v>
      </c>
      <c r="M420" s="1806" t="s">
        <v>96</v>
      </c>
      <c r="N420" s="74"/>
      <c r="O420" s="74"/>
      <c r="P420" s="74"/>
      <c r="Q420" s="74"/>
      <c r="R420" s="74"/>
      <c r="S420" s="752"/>
      <c r="T420" s="95"/>
      <c r="U420" s="752"/>
      <c r="V420" s="752"/>
      <c r="W420" s="752"/>
      <c r="X420" s="752"/>
      <c r="Y420" s="752"/>
      <c r="Z420" s="752"/>
      <c r="AA420" s="752"/>
      <c r="AB420" s="752"/>
      <c r="AC420" s="752"/>
      <c r="AD420" s="752"/>
      <c r="AE420" s="752"/>
      <c r="AF420" s="752"/>
      <c r="AG420" s="752"/>
      <c r="AH420" s="752"/>
      <c r="AI420" s="752"/>
      <c r="AJ420" s="752"/>
      <c r="AK420" s="752"/>
      <c r="AL420" s="752"/>
      <c r="AM420" s="752"/>
      <c r="AN420" s="752"/>
      <c r="AO420" s="752"/>
      <c r="AP420" s="752"/>
    </row>
    <row r="421">
      <c r="A421" s="67" t="s">
        <v>14298</v>
      </c>
      <c r="B421" s="90" t="s">
        <v>14299</v>
      </c>
      <c r="C421" s="98" t="s">
        <v>14294</v>
      </c>
      <c r="D421" s="98" t="s">
        <v>14300</v>
      </c>
      <c r="E421" s="1867" t="s">
        <v>14301</v>
      </c>
      <c r="F421" s="74"/>
      <c r="G421" s="74"/>
      <c r="H421" s="74" t="s">
        <v>48</v>
      </c>
      <c r="I421" s="1806" t="s">
        <v>14302</v>
      </c>
      <c r="J421" s="1806"/>
      <c r="K421" s="74"/>
      <c r="L421" s="1832">
        <v>43641.0</v>
      </c>
      <c r="M421" s="1806" t="s">
        <v>96</v>
      </c>
      <c r="N421" s="74"/>
      <c r="O421" s="74"/>
      <c r="P421" s="74"/>
      <c r="Q421" s="74"/>
      <c r="R421" s="74"/>
      <c r="S421" s="752"/>
      <c r="T421" s="95"/>
      <c r="U421" s="752"/>
      <c r="V421" s="752"/>
      <c r="W421" s="752"/>
      <c r="X421" s="752"/>
      <c r="Y421" s="752"/>
      <c r="Z421" s="752"/>
      <c r="AA421" s="752"/>
      <c r="AB421" s="752"/>
      <c r="AC421" s="752"/>
      <c r="AD421" s="752"/>
      <c r="AE421" s="752"/>
      <c r="AF421" s="752"/>
      <c r="AG421" s="752"/>
      <c r="AH421" s="752"/>
      <c r="AI421" s="752"/>
      <c r="AJ421" s="752"/>
      <c r="AK421" s="752"/>
      <c r="AL421" s="752"/>
      <c r="AM421" s="752"/>
      <c r="AN421" s="752"/>
      <c r="AO421" s="752"/>
      <c r="AP421" s="752"/>
    </row>
    <row r="422">
      <c r="A422" s="67" t="s">
        <v>14303</v>
      </c>
      <c r="B422" s="90" t="s">
        <v>14304</v>
      </c>
      <c r="C422" s="98" t="s">
        <v>14294</v>
      </c>
      <c r="D422" s="98" t="s">
        <v>14305</v>
      </c>
      <c r="E422" s="1867" t="s">
        <v>14306</v>
      </c>
      <c r="F422" s="74"/>
      <c r="G422" s="74"/>
      <c r="H422" s="74" t="s">
        <v>48</v>
      </c>
      <c r="I422" s="1806" t="s">
        <v>14297</v>
      </c>
      <c r="J422" s="1806"/>
      <c r="K422" s="74"/>
      <c r="L422" s="1832">
        <v>43641.0</v>
      </c>
      <c r="M422" s="1806" t="s">
        <v>96</v>
      </c>
      <c r="N422" s="74"/>
      <c r="O422" s="74"/>
      <c r="P422" s="74"/>
      <c r="Q422" s="74"/>
      <c r="R422" s="74"/>
      <c r="S422" s="752"/>
      <c r="T422" s="95"/>
      <c r="U422" s="752"/>
      <c r="V422" s="752"/>
      <c r="W422" s="752"/>
      <c r="X422" s="752"/>
      <c r="Y422" s="752"/>
      <c r="Z422" s="752"/>
      <c r="AA422" s="752"/>
      <c r="AB422" s="752"/>
      <c r="AC422" s="752"/>
      <c r="AD422" s="752"/>
      <c r="AE422" s="752"/>
      <c r="AF422" s="752"/>
      <c r="AG422" s="752"/>
      <c r="AH422" s="752"/>
      <c r="AI422" s="752"/>
      <c r="AJ422" s="752"/>
      <c r="AK422" s="752"/>
      <c r="AL422" s="752"/>
      <c r="AM422" s="752"/>
      <c r="AN422" s="752"/>
      <c r="AO422" s="752"/>
      <c r="AP422" s="752"/>
    </row>
    <row r="423">
      <c r="A423" s="67" t="s">
        <v>14307</v>
      </c>
      <c r="B423" s="90" t="s">
        <v>14308</v>
      </c>
      <c r="C423" s="98" t="s">
        <v>14294</v>
      </c>
      <c r="D423" s="98" t="s">
        <v>14309</v>
      </c>
      <c r="E423" s="1867" t="s">
        <v>14310</v>
      </c>
      <c r="F423" s="74"/>
      <c r="G423" s="74"/>
      <c r="H423" s="74" t="s">
        <v>48</v>
      </c>
      <c r="I423" s="1806" t="s">
        <v>14297</v>
      </c>
      <c r="J423" s="1806"/>
      <c r="K423" s="74"/>
      <c r="L423" s="1832">
        <v>43641.0</v>
      </c>
      <c r="M423" s="1806" t="s">
        <v>96</v>
      </c>
      <c r="N423" s="74"/>
      <c r="O423" s="74"/>
      <c r="P423" s="74"/>
      <c r="Q423" s="74"/>
      <c r="R423" s="74"/>
      <c r="S423" s="752"/>
      <c r="T423" s="95"/>
      <c r="U423" s="752"/>
      <c r="V423" s="752"/>
      <c r="W423" s="752"/>
      <c r="X423" s="752"/>
      <c r="Y423" s="752"/>
      <c r="Z423" s="752"/>
      <c r="AA423" s="752"/>
      <c r="AB423" s="752"/>
      <c r="AC423" s="752"/>
      <c r="AD423" s="752"/>
      <c r="AE423" s="752"/>
      <c r="AF423" s="752"/>
      <c r="AG423" s="752"/>
      <c r="AH423" s="752"/>
      <c r="AI423" s="752"/>
      <c r="AJ423" s="752"/>
      <c r="AK423" s="752"/>
      <c r="AL423" s="752"/>
      <c r="AM423" s="752"/>
      <c r="AN423" s="752"/>
      <c r="AO423" s="752"/>
      <c r="AP423" s="752"/>
    </row>
    <row r="424">
      <c r="A424" s="67" t="s">
        <v>14311</v>
      </c>
      <c r="B424" s="90" t="s">
        <v>14312</v>
      </c>
      <c r="C424" s="98" t="s">
        <v>14294</v>
      </c>
      <c r="D424" s="98" t="s">
        <v>14313</v>
      </c>
      <c r="E424" s="1867" t="s">
        <v>14314</v>
      </c>
      <c r="F424" s="1806"/>
      <c r="G424" s="1806"/>
      <c r="H424" s="1806" t="s">
        <v>47</v>
      </c>
      <c r="I424" s="74"/>
      <c r="J424" s="1806" t="s">
        <v>741</v>
      </c>
      <c r="K424" s="74"/>
      <c r="L424" s="1832">
        <v>43735.0</v>
      </c>
      <c r="M424" s="1806" t="s">
        <v>96</v>
      </c>
      <c r="N424" s="74"/>
      <c r="O424" s="74"/>
      <c r="P424" s="74"/>
      <c r="Q424" s="74"/>
      <c r="R424" s="74"/>
      <c r="S424" s="752"/>
      <c r="T424" s="95"/>
      <c r="U424" s="752"/>
      <c r="V424" s="752"/>
      <c r="W424" s="752"/>
      <c r="X424" s="752"/>
      <c r="Y424" s="752"/>
      <c r="Z424" s="752"/>
      <c r="AA424" s="752"/>
      <c r="AB424" s="752"/>
      <c r="AC424" s="752"/>
      <c r="AD424" s="752"/>
      <c r="AE424" s="752"/>
      <c r="AF424" s="752"/>
      <c r="AG424" s="752"/>
      <c r="AH424" s="752"/>
      <c r="AI424" s="752"/>
      <c r="AJ424" s="752"/>
      <c r="AK424" s="752"/>
      <c r="AL424" s="752"/>
      <c r="AM424" s="752"/>
      <c r="AN424" s="752"/>
      <c r="AO424" s="752"/>
      <c r="AP424" s="752"/>
    </row>
    <row r="425">
      <c r="A425" s="67" t="s">
        <v>14315</v>
      </c>
      <c r="B425" s="1848" t="s">
        <v>14316</v>
      </c>
      <c r="C425" s="67"/>
      <c r="D425" s="98" t="s">
        <v>14317</v>
      </c>
      <c r="E425" s="1819" t="s">
        <v>14318</v>
      </c>
      <c r="F425" s="74"/>
      <c r="G425" s="74"/>
      <c r="H425" s="74" t="s">
        <v>48</v>
      </c>
      <c r="I425" s="1868" t="s">
        <v>14319</v>
      </c>
      <c r="J425" s="1869"/>
      <c r="K425" s="74"/>
      <c r="L425" s="1832">
        <v>43641.0</v>
      </c>
      <c r="M425" s="1806" t="s">
        <v>96</v>
      </c>
      <c r="N425" s="74"/>
      <c r="O425" s="74"/>
      <c r="P425" s="74"/>
      <c r="Q425" s="74"/>
      <c r="R425" s="74"/>
      <c r="S425" s="752"/>
      <c r="T425" s="95"/>
      <c r="U425" s="752"/>
      <c r="V425" s="752"/>
      <c r="W425" s="752"/>
      <c r="X425" s="752"/>
      <c r="Y425" s="752"/>
      <c r="Z425" s="752"/>
      <c r="AA425" s="752"/>
      <c r="AB425" s="752"/>
      <c r="AC425" s="752"/>
      <c r="AD425" s="752"/>
      <c r="AE425" s="752"/>
      <c r="AF425" s="752"/>
      <c r="AG425" s="752"/>
      <c r="AH425" s="752"/>
      <c r="AI425" s="752"/>
      <c r="AJ425" s="752"/>
      <c r="AK425" s="752"/>
      <c r="AL425" s="752"/>
      <c r="AM425" s="752"/>
      <c r="AN425" s="752"/>
      <c r="AO425" s="752"/>
      <c r="AP425" s="752"/>
    </row>
    <row r="426">
      <c r="A426" s="67" t="s">
        <v>14320</v>
      </c>
      <c r="B426" s="1848" t="s">
        <v>14321</v>
      </c>
      <c r="C426" s="67"/>
      <c r="D426" s="98" t="s">
        <v>14322</v>
      </c>
      <c r="E426" s="1806" t="s">
        <v>14323</v>
      </c>
      <c r="F426" s="67"/>
      <c r="G426" s="67"/>
      <c r="H426" s="67" t="s">
        <v>47</v>
      </c>
      <c r="I426" s="74"/>
      <c r="J426" s="1806" t="s">
        <v>741</v>
      </c>
      <c r="K426" s="74"/>
      <c r="L426" s="1832">
        <v>43735.0</v>
      </c>
      <c r="M426" s="1806" t="s">
        <v>96</v>
      </c>
      <c r="N426" s="74"/>
      <c r="O426" s="74"/>
      <c r="P426" s="74"/>
      <c r="Q426" s="74"/>
      <c r="R426" s="74"/>
      <c r="S426" s="752"/>
      <c r="T426" s="95"/>
      <c r="U426" s="752"/>
      <c r="V426" s="752"/>
      <c r="W426" s="752"/>
      <c r="X426" s="752"/>
      <c r="Y426" s="752"/>
      <c r="Z426" s="752"/>
      <c r="AA426" s="752"/>
      <c r="AB426" s="752"/>
      <c r="AC426" s="752"/>
      <c r="AD426" s="752"/>
      <c r="AE426" s="752"/>
      <c r="AF426" s="752"/>
      <c r="AG426" s="752"/>
      <c r="AH426" s="752"/>
      <c r="AI426" s="752"/>
      <c r="AJ426" s="752"/>
      <c r="AK426" s="752"/>
      <c r="AL426" s="752"/>
      <c r="AM426" s="752"/>
      <c r="AN426" s="752"/>
      <c r="AO426" s="752"/>
      <c r="AP426" s="752"/>
    </row>
    <row r="427" hidden="1">
      <c r="A427" s="1600" t="s">
        <v>14324</v>
      </c>
      <c r="B427" s="1864"/>
      <c r="C427" s="1865"/>
      <c r="D427" s="1604"/>
      <c r="E427" s="1865"/>
      <c r="F427" s="1865"/>
      <c r="G427" s="1865"/>
      <c r="H427" s="1865"/>
      <c r="I427" s="1865"/>
      <c r="J427" s="1865"/>
      <c r="K427" s="1865"/>
      <c r="L427" s="1865"/>
      <c r="M427" s="1865"/>
      <c r="N427" s="74"/>
      <c r="O427" s="74"/>
      <c r="P427" s="74"/>
      <c r="Q427" s="74"/>
      <c r="R427" s="74"/>
      <c r="S427" s="752"/>
      <c r="T427" s="95"/>
      <c r="U427" s="752"/>
      <c r="V427" s="752"/>
      <c r="W427" s="752"/>
      <c r="X427" s="752"/>
      <c r="Y427" s="752"/>
      <c r="Z427" s="752"/>
      <c r="AA427" s="752"/>
      <c r="AB427" s="752"/>
      <c r="AC427" s="752"/>
      <c r="AD427" s="752"/>
      <c r="AE427" s="752"/>
      <c r="AF427" s="752"/>
      <c r="AG427" s="752"/>
      <c r="AH427" s="752"/>
      <c r="AI427" s="752"/>
      <c r="AJ427" s="752"/>
      <c r="AK427" s="752"/>
      <c r="AL427" s="752"/>
      <c r="AM427" s="752"/>
      <c r="AN427" s="752"/>
      <c r="AO427" s="752"/>
      <c r="AP427" s="752"/>
    </row>
    <row r="428">
      <c r="A428" s="98" t="s">
        <v>14325</v>
      </c>
      <c r="B428" s="90" t="s">
        <v>14326</v>
      </c>
      <c r="C428" s="98" t="s">
        <v>14294</v>
      </c>
      <c r="D428" s="98" t="s">
        <v>14327</v>
      </c>
      <c r="E428" s="1867" t="s">
        <v>14328</v>
      </c>
      <c r="F428" s="74"/>
      <c r="G428" s="74"/>
      <c r="H428" s="74" t="s">
        <v>47</v>
      </c>
      <c r="I428" s="74"/>
      <c r="J428" s="1806" t="s">
        <v>741</v>
      </c>
      <c r="K428" s="74"/>
      <c r="L428" s="1832">
        <v>43735.0</v>
      </c>
      <c r="M428" s="1806" t="s">
        <v>96</v>
      </c>
      <c r="N428" s="74"/>
      <c r="O428" s="74"/>
      <c r="P428" s="74"/>
      <c r="Q428" s="74"/>
      <c r="R428" s="74"/>
      <c r="S428" s="752"/>
      <c r="T428" s="95"/>
      <c r="U428" s="752"/>
      <c r="V428" s="752"/>
      <c r="W428" s="752"/>
      <c r="X428" s="752"/>
      <c r="Y428" s="752"/>
      <c r="Z428" s="752"/>
      <c r="AA428" s="752"/>
      <c r="AB428" s="752"/>
      <c r="AC428" s="752"/>
      <c r="AD428" s="752"/>
      <c r="AE428" s="752"/>
      <c r="AF428" s="752"/>
      <c r="AG428" s="752"/>
      <c r="AH428" s="752"/>
      <c r="AI428" s="752"/>
      <c r="AJ428" s="752"/>
      <c r="AK428" s="752"/>
      <c r="AL428" s="752"/>
      <c r="AM428" s="752"/>
      <c r="AN428" s="752"/>
      <c r="AO428" s="752"/>
      <c r="AP428" s="752"/>
    </row>
    <row r="429">
      <c r="A429" s="98" t="s">
        <v>14329</v>
      </c>
      <c r="B429" s="90" t="s">
        <v>14330</v>
      </c>
      <c r="C429" s="98" t="s">
        <v>14294</v>
      </c>
      <c r="D429" s="98" t="s">
        <v>14331</v>
      </c>
      <c r="E429" s="1867" t="s">
        <v>14332</v>
      </c>
      <c r="F429" s="74"/>
      <c r="G429" s="74"/>
      <c r="H429" s="74" t="s">
        <v>48</v>
      </c>
      <c r="I429" s="1806" t="s">
        <v>14297</v>
      </c>
      <c r="J429" s="1806"/>
      <c r="K429" s="74"/>
      <c r="L429" s="1832">
        <v>43641.0</v>
      </c>
      <c r="M429" s="1806" t="s">
        <v>96</v>
      </c>
      <c r="N429" s="74"/>
      <c r="O429" s="74"/>
      <c r="P429" s="74"/>
      <c r="Q429" s="74"/>
      <c r="R429" s="74"/>
      <c r="S429" s="752"/>
      <c r="T429" s="95"/>
      <c r="U429" s="752"/>
      <c r="V429" s="752"/>
      <c r="W429" s="752"/>
      <c r="X429" s="752"/>
      <c r="Y429" s="752"/>
      <c r="Z429" s="752"/>
      <c r="AA429" s="752"/>
      <c r="AB429" s="752"/>
      <c r="AC429" s="752"/>
      <c r="AD429" s="752"/>
      <c r="AE429" s="752"/>
      <c r="AF429" s="752"/>
      <c r="AG429" s="752"/>
      <c r="AH429" s="752"/>
      <c r="AI429" s="752"/>
      <c r="AJ429" s="752"/>
      <c r="AK429" s="752"/>
      <c r="AL429" s="752"/>
      <c r="AM429" s="752"/>
      <c r="AN429" s="752"/>
      <c r="AO429" s="752"/>
      <c r="AP429" s="752"/>
    </row>
    <row r="430">
      <c r="A430" s="98" t="s">
        <v>14333</v>
      </c>
      <c r="B430" s="90" t="s">
        <v>14334</v>
      </c>
      <c r="C430" s="98" t="s">
        <v>14294</v>
      </c>
      <c r="D430" s="98" t="s">
        <v>14335</v>
      </c>
      <c r="E430" s="1867" t="s">
        <v>14336</v>
      </c>
      <c r="F430" s="74"/>
      <c r="G430" s="74"/>
      <c r="H430" s="74" t="s">
        <v>47</v>
      </c>
      <c r="I430" s="74"/>
      <c r="J430" s="1806" t="s">
        <v>741</v>
      </c>
      <c r="K430" s="74"/>
      <c r="L430" s="1832">
        <v>43735.0</v>
      </c>
      <c r="M430" s="1806" t="s">
        <v>96</v>
      </c>
      <c r="N430" s="74"/>
      <c r="O430" s="74"/>
      <c r="P430" s="74"/>
      <c r="Q430" s="74"/>
      <c r="R430" s="74"/>
      <c r="S430" s="752"/>
      <c r="T430" s="95"/>
      <c r="U430" s="752"/>
      <c r="V430" s="752"/>
      <c r="W430" s="752"/>
      <c r="X430" s="752"/>
      <c r="Y430" s="752"/>
      <c r="Z430" s="752"/>
      <c r="AA430" s="752"/>
      <c r="AB430" s="752"/>
      <c r="AC430" s="752"/>
      <c r="AD430" s="752"/>
      <c r="AE430" s="752"/>
      <c r="AF430" s="752"/>
      <c r="AG430" s="752"/>
      <c r="AH430" s="752"/>
      <c r="AI430" s="752"/>
      <c r="AJ430" s="752"/>
      <c r="AK430" s="752"/>
      <c r="AL430" s="752"/>
      <c r="AM430" s="752"/>
      <c r="AN430" s="752"/>
      <c r="AO430" s="752"/>
      <c r="AP430" s="752"/>
    </row>
    <row r="431">
      <c r="A431" s="98" t="s">
        <v>14337</v>
      </c>
      <c r="B431" s="90" t="s">
        <v>14338</v>
      </c>
      <c r="C431" s="98" t="s">
        <v>14294</v>
      </c>
      <c r="D431" s="1870" t="s">
        <v>14339</v>
      </c>
      <c r="E431" s="1867" t="s">
        <v>14340</v>
      </c>
      <c r="F431" s="74"/>
      <c r="G431" s="74"/>
      <c r="H431" s="74" t="s">
        <v>47</v>
      </c>
      <c r="I431" s="74"/>
      <c r="J431" s="1806" t="s">
        <v>741</v>
      </c>
      <c r="K431" s="74"/>
      <c r="L431" s="1832">
        <v>43735.0</v>
      </c>
      <c r="M431" s="1806" t="s">
        <v>96</v>
      </c>
      <c r="N431" s="74"/>
      <c r="O431" s="74"/>
      <c r="P431" s="74"/>
      <c r="Q431" s="74"/>
      <c r="R431" s="74"/>
      <c r="S431" s="752"/>
      <c r="T431" s="95"/>
      <c r="U431" s="752"/>
      <c r="V431" s="752"/>
      <c r="W431" s="752"/>
      <c r="X431" s="752"/>
      <c r="Y431" s="752"/>
      <c r="Z431" s="752"/>
      <c r="AA431" s="752"/>
      <c r="AB431" s="752"/>
      <c r="AC431" s="752"/>
      <c r="AD431" s="752"/>
      <c r="AE431" s="752"/>
      <c r="AF431" s="752"/>
      <c r="AG431" s="752"/>
      <c r="AH431" s="752"/>
      <c r="AI431" s="752"/>
      <c r="AJ431" s="752"/>
      <c r="AK431" s="752"/>
      <c r="AL431" s="752"/>
      <c r="AM431" s="752"/>
      <c r="AN431" s="752"/>
      <c r="AO431" s="752"/>
      <c r="AP431" s="752"/>
    </row>
    <row r="432">
      <c r="A432" s="98" t="s">
        <v>14341</v>
      </c>
      <c r="B432" s="90" t="s">
        <v>14342</v>
      </c>
      <c r="C432" s="98" t="s">
        <v>14294</v>
      </c>
      <c r="D432" s="1870" t="s">
        <v>14343</v>
      </c>
      <c r="E432" s="98" t="s">
        <v>14344</v>
      </c>
      <c r="F432" s="74"/>
      <c r="G432" s="74"/>
      <c r="H432" s="74" t="s">
        <v>47</v>
      </c>
      <c r="I432" s="67"/>
      <c r="J432" s="98" t="s">
        <v>741</v>
      </c>
      <c r="K432" s="74"/>
      <c r="L432" s="1832">
        <v>43735.0</v>
      </c>
      <c r="M432" s="1806" t="s">
        <v>96</v>
      </c>
      <c r="N432" s="74"/>
      <c r="O432" s="74"/>
      <c r="P432" s="74"/>
      <c r="Q432" s="74"/>
      <c r="R432" s="74"/>
      <c r="S432" s="752"/>
      <c r="T432" s="95"/>
      <c r="U432" s="752"/>
      <c r="V432" s="752"/>
      <c r="W432" s="752"/>
      <c r="X432" s="752"/>
      <c r="Y432" s="752"/>
      <c r="Z432" s="752"/>
      <c r="AA432" s="752"/>
      <c r="AB432" s="752"/>
      <c r="AC432" s="752"/>
      <c r="AD432" s="752"/>
      <c r="AE432" s="752"/>
      <c r="AF432" s="752"/>
      <c r="AG432" s="752"/>
      <c r="AH432" s="752"/>
      <c r="AI432" s="752"/>
      <c r="AJ432" s="752"/>
      <c r="AK432" s="752"/>
      <c r="AL432" s="752"/>
      <c r="AM432" s="752"/>
      <c r="AN432" s="752"/>
      <c r="AO432" s="752"/>
      <c r="AP432" s="752"/>
    </row>
    <row r="433">
      <c r="A433" s="98" t="s">
        <v>14345</v>
      </c>
      <c r="B433" s="1848" t="s">
        <v>14346</v>
      </c>
      <c r="C433" s="98" t="s">
        <v>14294</v>
      </c>
      <c r="D433" s="98" t="s">
        <v>14347</v>
      </c>
      <c r="E433" s="1867" t="s">
        <v>14348</v>
      </c>
      <c r="F433" s="74"/>
      <c r="G433" s="74"/>
      <c r="H433" s="74" t="s">
        <v>48</v>
      </c>
      <c r="I433" s="1868" t="s">
        <v>14349</v>
      </c>
      <c r="J433" s="1869"/>
      <c r="K433" s="74"/>
      <c r="L433" s="1832">
        <v>43641.0</v>
      </c>
      <c r="M433" s="1806" t="s">
        <v>96</v>
      </c>
      <c r="N433" s="74"/>
      <c r="O433" s="74"/>
      <c r="P433" s="74"/>
      <c r="Q433" s="74"/>
      <c r="R433" s="74"/>
      <c r="S433" s="752"/>
      <c r="T433" s="95"/>
      <c r="U433" s="752"/>
      <c r="V433" s="752"/>
      <c r="W433" s="752"/>
      <c r="X433" s="752"/>
      <c r="Y433" s="752"/>
      <c r="Z433" s="752"/>
      <c r="AA433" s="752"/>
      <c r="AB433" s="752"/>
      <c r="AC433" s="752"/>
      <c r="AD433" s="752"/>
      <c r="AE433" s="752"/>
      <c r="AF433" s="752"/>
      <c r="AG433" s="752"/>
      <c r="AH433" s="752"/>
      <c r="AI433" s="752"/>
      <c r="AJ433" s="752"/>
      <c r="AK433" s="752"/>
      <c r="AL433" s="752"/>
      <c r="AM433" s="752"/>
      <c r="AN433" s="752"/>
      <c r="AO433" s="752"/>
      <c r="AP433" s="752"/>
    </row>
    <row r="434">
      <c r="A434" s="98" t="s">
        <v>14350</v>
      </c>
      <c r="B434" s="1848" t="s">
        <v>14351</v>
      </c>
      <c r="C434" s="98" t="s">
        <v>14294</v>
      </c>
      <c r="D434" s="98" t="s">
        <v>14352</v>
      </c>
      <c r="E434" s="1867" t="s">
        <v>14353</v>
      </c>
      <c r="F434" s="74"/>
      <c r="G434" s="74"/>
      <c r="H434" s="74" t="s">
        <v>47</v>
      </c>
      <c r="I434" s="1806" t="s">
        <v>14354</v>
      </c>
      <c r="J434" s="1806"/>
      <c r="K434" s="74"/>
      <c r="L434" s="1832">
        <v>43641.0</v>
      </c>
      <c r="M434" s="1806" t="s">
        <v>96</v>
      </c>
      <c r="N434" s="74"/>
      <c r="O434" s="74"/>
      <c r="P434" s="74"/>
      <c r="Q434" s="74"/>
      <c r="R434" s="74"/>
      <c r="S434" s="752"/>
      <c r="T434" s="95"/>
      <c r="U434" s="752"/>
      <c r="V434" s="752"/>
      <c r="W434" s="752"/>
      <c r="X434" s="752"/>
      <c r="Y434" s="752"/>
      <c r="Z434" s="752"/>
      <c r="AA434" s="752"/>
      <c r="AB434" s="752"/>
      <c r="AC434" s="752"/>
      <c r="AD434" s="752"/>
      <c r="AE434" s="752"/>
      <c r="AF434" s="752"/>
      <c r="AG434" s="752"/>
      <c r="AH434" s="752"/>
      <c r="AI434" s="752"/>
      <c r="AJ434" s="752"/>
      <c r="AK434" s="752"/>
      <c r="AL434" s="752"/>
      <c r="AM434" s="752"/>
      <c r="AN434" s="752"/>
      <c r="AO434" s="752"/>
      <c r="AP434" s="752"/>
    </row>
    <row r="435" hidden="1">
      <c r="A435" s="1871" t="s">
        <v>14355</v>
      </c>
      <c r="B435" s="1853"/>
      <c r="C435" s="1853"/>
      <c r="D435" s="1853"/>
      <c r="E435" s="1853"/>
      <c r="F435" s="1853"/>
      <c r="G435" s="1853"/>
      <c r="H435" s="1853"/>
      <c r="I435" s="1853"/>
      <c r="J435" s="1853"/>
      <c r="K435" s="1853"/>
      <c r="L435" s="1853"/>
      <c r="M435" s="1853"/>
      <c r="N435" s="74"/>
      <c r="O435" s="74"/>
      <c r="P435" s="74"/>
      <c r="Q435" s="74"/>
      <c r="R435" s="74"/>
      <c r="S435" s="752"/>
      <c r="T435" s="95"/>
      <c r="U435" s="752"/>
      <c r="V435" s="752"/>
      <c r="W435" s="752"/>
      <c r="X435" s="752"/>
      <c r="Y435" s="752"/>
      <c r="Z435" s="752"/>
      <c r="AA435" s="752"/>
      <c r="AB435" s="752"/>
      <c r="AC435" s="752"/>
      <c r="AD435" s="752"/>
      <c r="AE435" s="752"/>
      <c r="AF435" s="752"/>
      <c r="AG435" s="752"/>
      <c r="AH435" s="752"/>
      <c r="AI435" s="752"/>
      <c r="AJ435" s="752"/>
      <c r="AK435" s="752"/>
      <c r="AL435" s="752"/>
      <c r="AM435" s="752"/>
      <c r="AN435" s="752"/>
      <c r="AO435" s="752"/>
      <c r="AP435" s="752"/>
    </row>
    <row r="436" hidden="1">
      <c r="A436" s="98" t="s">
        <v>14356</v>
      </c>
      <c r="B436" s="90" t="s">
        <v>14357</v>
      </c>
      <c r="C436" s="98" t="s">
        <v>14294</v>
      </c>
      <c r="D436" s="1867" t="s">
        <v>14358</v>
      </c>
      <c r="E436" s="728" t="s">
        <v>14359</v>
      </c>
      <c r="F436" s="133"/>
      <c r="G436" s="133"/>
      <c r="H436" s="133" t="s">
        <v>48</v>
      </c>
      <c r="I436" s="95" t="s">
        <v>14360</v>
      </c>
      <c r="J436" s="95"/>
      <c r="K436" s="74"/>
      <c r="L436" s="1832"/>
      <c r="M436" s="1806"/>
      <c r="N436" s="74"/>
      <c r="O436" s="74"/>
      <c r="P436" s="74"/>
      <c r="Q436" s="74"/>
      <c r="R436" s="74"/>
      <c r="S436" s="752"/>
      <c r="T436" s="95"/>
      <c r="U436" s="752"/>
      <c r="V436" s="752"/>
      <c r="W436" s="752"/>
      <c r="X436" s="752"/>
      <c r="Y436" s="752"/>
      <c r="Z436" s="752"/>
      <c r="AA436" s="752"/>
      <c r="AB436" s="752"/>
      <c r="AC436" s="752"/>
      <c r="AD436" s="752"/>
      <c r="AE436" s="752"/>
      <c r="AF436" s="752"/>
      <c r="AG436" s="752"/>
      <c r="AH436" s="752"/>
      <c r="AI436" s="752"/>
      <c r="AJ436" s="752"/>
      <c r="AK436" s="752"/>
      <c r="AL436" s="752"/>
      <c r="AM436" s="752"/>
      <c r="AN436" s="752"/>
      <c r="AO436" s="752"/>
      <c r="AP436" s="752"/>
    </row>
    <row r="437" hidden="1">
      <c r="A437" s="98" t="s">
        <v>14361</v>
      </c>
      <c r="B437" s="90" t="s">
        <v>14362</v>
      </c>
      <c r="C437" s="98" t="s">
        <v>14294</v>
      </c>
      <c r="D437" s="1867" t="s">
        <v>14363</v>
      </c>
      <c r="E437" s="727" t="s">
        <v>14364</v>
      </c>
      <c r="F437" s="133"/>
      <c r="G437" s="133"/>
      <c r="H437" s="133" t="s">
        <v>48</v>
      </c>
      <c r="I437" s="95" t="s">
        <v>14365</v>
      </c>
      <c r="J437" s="95"/>
      <c r="K437" s="74"/>
      <c r="L437" s="74"/>
      <c r="M437" s="74"/>
      <c r="N437" s="74"/>
      <c r="O437" s="74"/>
      <c r="P437" s="74"/>
      <c r="Q437" s="74"/>
      <c r="R437" s="74"/>
      <c r="S437" s="752"/>
      <c r="T437" s="95"/>
      <c r="U437" s="752"/>
      <c r="V437" s="752"/>
      <c r="W437" s="752"/>
      <c r="X437" s="752"/>
      <c r="Y437" s="752"/>
      <c r="Z437" s="752"/>
      <c r="AA437" s="752"/>
      <c r="AB437" s="752"/>
      <c r="AC437" s="752"/>
      <c r="AD437" s="752"/>
      <c r="AE437" s="752"/>
      <c r="AF437" s="752"/>
      <c r="AG437" s="752"/>
      <c r="AH437" s="752"/>
      <c r="AI437" s="752"/>
      <c r="AJ437" s="752"/>
      <c r="AK437" s="752"/>
      <c r="AL437" s="752"/>
      <c r="AM437" s="752"/>
      <c r="AN437" s="752"/>
      <c r="AO437" s="752"/>
      <c r="AP437" s="752"/>
    </row>
    <row r="438" hidden="1">
      <c r="A438" s="98" t="s">
        <v>14366</v>
      </c>
      <c r="B438" s="90" t="s">
        <v>14367</v>
      </c>
      <c r="C438" s="98" t="s">
        <v>14294</v>
      </c>
      <c r="D438" s="98" t="s">
        <v>14368</v>
      </c>
      <c r="E438" s="727" t="s">
        <v>14369</v>
      </c>
      <c r="F438" s="95"/>
      <c r="G438" s="95"/>
      <c r="H438" s="95" t="s">
        <v>47</v>
      </c>
      <c r="I438" s="67"/>
      <c r="J438" s="67"/>
      <c r="K438" s="74"/>
      <c r="L438" s="74"/>
      <c r="M438" s="74"/>
      <c r="N438" s="74"/>
      <c r="O438" s="74"/>
      <c r="P438" s="74"/>
      <c r="Q438" s="74"/>
      <c r="R438" s="74"/>
      <c r="S438" s="752"/>
      <c r="T438" s="95"/>
      <c r="U438" s="752"/>
      <c r="V438" s="752"/>
      <c r="W438" s="752"/>
      <c r="X438" s="752"/>
      <c r="Y438" s="752"/>
      <c r="Z438" s="752"/>
      <c r="AA438" s="752"/>
      <c r="AB438" s="752"/>
      <c r="AC438" s="752"/>
      <c r="AD438" s="752"/>
      <c r="AE438" s="752"/>
      <c r="AF438" s="752"/>
      <c r="AG438" s="752"/>
      <c r="AH438" s="752"/>
      <c r="AI438" s="752"/>
      <c r="AJ438" s="752"/>
      <c r="AK438" s="752"/>
      <c r="AL438" s="752"/>
      <c r="AM438" s="752"/>
      <c r="AN438" s="752"/>
      <c r="AO438" s="752"/>
      <c r="AP438" s="752"/>
    </row>
    <row r="439" hidden="1">
      <c r="A439" s="98" t="s">
        <v>14370</v>
      </c>
      <c r="B439" s="90" t="s">
        <v>14371</v>
      </c>
      <c r="C439" s="98" t="s">
        <v>14294</v>
      </c>
      <c r="D439" s="98" t="s">
        <v>14372</v>
      </c>
      <c r="E439" s="727" t="s">
        <v>14373</v>
      </c>
      <c r="F439" s="95"/>
      <c r="G439" s="95"/>
      <c r="H439" s="95" t="s">
        <v>47</v>
      </c>
      <c r="I439" s="67"/>
      <c r="J439" s="67"/>
      <c r="K439" s="74"/>
      <c r="L439" s="74"/>
      <c r="M439" s="74"/>
      <c r="N439" s="74"/>
      <c r="O439" s="74"/>
      <c r="P439" s="74"/>
      <c r="Q439" s="74"/>
      <c r="R439" s="74"/>
      <c r="S439" s="752"/>
      <c r="T439" s="95"/>
      <c r="U439" s="752"/>
      <c r="V439" s="752"/>
      <c r="W439" s="752"/>
      <c r="X439" s="752"/>
      <c r="Y439" s="752"/>
      <c r="Z439" s="752"/>
      <c r="AA439" s="752"/>
      <c r="AB439" s="752"/>
      <c r="AC439" s="752"/>
      <c r="AD439" s="752"/>
      <c r="AE439" s="752"/>
      <c r="AF439" s="752"/>
      <c r="AG439" s="752"/>
      <c r="AH439" s="752"/>
      <c r="AI439" s="752"/>
      <c r="AJ439" s="752"/>
      <c r="AK439" s="752"/>
      <c r="AL439" s="752"/>
      <c r="AM439" s="752"/>
      <c r="AN439" s="752"/>
      <c r="AO439" s="752"/>
      <c r="AP439" s="752"/>
    </row>
    <row r="440" hidden="1">
      <c r="A440" s="1282" t="s">
        <v>14374</v>
      </c>
      <c r="B440" s="1872"/>
      <c r="C440" s="1730"/>
      <c r="D440" s="1873"/>
      <c r="E440" s="1874"/>
      <c r="F440" s="1678"/>
      <c r="G440" s="1678"/>
      <c r="H440" s="1678"/>
      <c r="I440" s="1678"/>
      <c r="J440" s="1678"/>
      <c r="K440" s="1678"/>
      <c r="L440" s="1678"/>
      <c r="M440" s="1678"/>
      <c r="N440" s="1678"/>
      <c r="O440" s="1678"/>
      <c r="P440" s="1678"/>
      <c r="Q440" s="1678"/>
      <c r="R440" s="1678"/>
      <c r="S440" s="1678"/>
      <c r="T440" s="95"/>
      <c r="U440" s="95"/>
      <c r="V440" s="95"/>
      <c r="W440" s="95"/>
      <c r="X440" s="95"/>
      <c r="Y440" s="95"/>
      <c r="Z440" s="95"/>
      <c r="AA440" s="95"/>
      <c r="AB440" s="95"/>
      <c r="AC440" s="95"/>
      <c r="AD440" s="619"/>
      <c r="AE440" s="95"/>
      <c r="AF440" s="95"/>
      <c r="AG440" s="95"/>
      <c r="AH440" s="95"/>
      <c r="AI440" s="95"/>
      <c r="AJ440" s="95"/>
      <c r="AK440" s="95"/>
      <c r="AL440" s="95"/>
      <c r="AM440" s="95"/>
      <c r="AN440" s="95"/>
      <c r="AO440" s="95"/>
      <c r="AP440" s="95"/>
    </row>
    <row r="441">
      <c r="A441" s="279" t="s">
        <v>14375</v>
      </c>
      <c r="B441" s="281" t="s">
        <v>14376</v>
      </c>
      <c r="C441" s="450" t="s">
        <v>8833</v>
      </c>
      <c r="D441" s="277" t="s">
        <v>14377</v>
      </c>
      <c r="E441" s="279" t="s">
        <v>14378</v>
      </c>
      <c r="F441" s="1288">
        <v>43908.0</v>
      </c>
      <c r="G441" s="618" t="s">
        <v>383</v>
      </c>
      <c r="H441" s="1875" t="s">
        <v>3051</v>
      </c>
      <c r="I441" s="100"/>
      <c r="J441" s="618" t="s">
        <v>116</v>
      </c>
      <c r="K441" s="618" t="s">
        <v>11749</v>
      </c>
      <c r="L441" s="1288">
        <v>43888.0</v>
      </c>
      <c r="M441" s="278" t="s">
        <v>96</v>
      </c>
      <c r="N441" s="95"/>
      <c r="O441" s="95"/>
      <c r="P441" s="95"/>
      <c r="Q441" s="618" t="s">
        <v>116</v>
      </c>
      <c r="R441" s="95"/>
      <c r="S441" s="95"/>
      <c r="T441" s="95"/>
      <c r="U441" s="95"/>
      <c r="V441" s="95"/>
      <c r="W441" s="95"/>
      <c r="X441" s="95"/>
      <c r="Y441" s="95"/>
      <c r="Z441" s="95"/>
      <c r="AA441" s="95"/>
      <c r="AB441" s="95"/>
      <c r="AC441" s="95"/>
      <c r="AD441" s="619"/>
      <c r="AE441" s="95"/>
      <c r="AF441" s="95"/>
      <c r="AG441" s="95"/>
      <c r="AH441" s="95"/>
      <c r="AI441" s="95"/>
      <c r="AJ441" s="95"/>
      <c r="AK441" s="95"/>
      <c r="AL441" s="95"/>
      <c r="AM441" s="95"/>
      <c r="AN441" s="95"/>
      <c r="AO441" s="95"/>
      <c r="AP441" s="95"/>
    </row>
    <row r="442" hidden="1">
      <c r="A442" s="279" t="s">
        <v>14379</v>
      </c>
      <c r="B442" s="281" t="s">
        <v>14376</v>
      </c>
      <c r="C442" s="281" t="s">
        <v>8838</v>
      </c>
      <c r="D442" s="277" t="s">
        <v>14380</v>
      </c>
      <c r="E442" s="279" t="s">
        <v>14381</v>
      </c>
      <c r="F442" s="1288">
        <v>43908.0</v>
      </c>
      <c r="G442" s="618" t="s">
        <v>383</v>
      </c>
      <c r="H442" s="1875" t="s">
        <v>3051</v>
      </c>
      <c r="I442" s="100"/>
      <c r="J442" s="618" t="s">
        <v>116</v>
      </c>
      <c r="K442" s="618" t="s">
        <v>11749</v>
      </c>
      <c r="L442" s="1288">
        <v>43888.0</v>
      </c>
      <c r="M442" s="74"/>
      <c r="N442" s="74"/>
      <c r="O442" s="74"/>
      <c r="P442" s="74"/>
      <c r="Q442" s="618" t="s">
        <v>116</v>
      </c>
      <c r="R442" s="74"/>
      <c r="S442" s="752"/>
      <c r="T442" s="95"/>
      <c r="U442" s="752"/>
      <c r="V442" s="752"/>
      <c r="W442" s="752"/>
      <c r="X442" s="752"/>
      <c r="Y442" s="752"/>
      <c r="Z442" s="752"/>
      <c r="AA442" s="752"/>
      <c r="AB442" s="752"/>
      <c r="AC442" s="752"/>
      <c r="AD442" s="752"/>
      <c r="AE442" s="752"/>
      <c r="AF442" s="752"/>
      <c r="AG442" s="752"/>
      <c r="AH442" s="752"/>
      <c r="AI442" s="752"/>
      <c r="AJ442" s="752"/>
      <c r="AK442" s="752"/>
      <c r="AL442" s="752"/>
      <c r="AM442" s="752"/>
      <c r="AN442" s="752"/>
      <c r="AO442" s="752"/>
      <c r="AP442" s="752"/>
    </row>
    <row r="443" hidden="1">
      <c r="A443" s="279" t="s">
        <v>14382</v>
      </c>
      <c r="B443" s="281" t="s">
        <v>14376</v>
      </c>
      <c r="C443" s="281" t="s">
        <v>8841</v>
      </c>
      <c r="D443" s="277" t="s">
        <v>14383</v>
      </c>
      <c r="E443" s="279" t="s">
        <v>14384</v>
      </c>
      <c r="F443" s="1288">
        <v>43908.0</v>
      </c>
      <c r="G443" s="618" t="s">
        <v>383</v>
      </c>
      <c r="H443" s="1875" t="s">
        <v>3051</v>
      </c>
      <c r="I443" s="100"/>
      <c r="J443" s="618" t="s">
        <v>116</v>
      </c>
      <c r="K443" s="618" t="s">
        <v>11749</v>
      </c>
      <c r="L443" s="1288">
        <v>43888.0</v>
      </c>
      <c r="M443" s="74"/>
      <c r="N443" s="74"/>
      <c r="O443" s="74"/>
      <c r="P443" s="74"/>
      <c r="Q443" s="618" t="s">
        <v>116</v>
      </c>
      <c r="R443" s="74"/>
      <c r="S443" s="752"/>
      <c r="T443" s="95"/>
      <c r="U443" s="752"/>
      <c r="V443" s="752"/>
      <c r="W443" s="752"/>
      <c r="X443" s="752"/>
      <c r="Y443" s="752"/>
      <c r="Z443" s="752"/>
      <c r="AA443" s="752"/>
      <c r="AB443" s="752"/>
      <c r="AC443" s="752"/>
      <c r="AD443" s="752"/>
      <c r="AE443" s="752"/>
      <c r="AF443" s="752"/>
      <c r="AG443" s="752"/>
      <c r="AH443" s="752"/>
      <c r="AI443" s="752"/>
      <c r="AJ443" s="752"/>
      <c r="AK443" s="752"/>
      <c r="AL443" s="752"/>
      <c r="AM443" s="752"/>
      <c r="AN443" s="752"/>
      <c r="AO443" s="752"/>
      <c r="AP443" s="752"/>
    </row>
    <row r="444" hidden="1">
      <c r="A444" s="279" t="s">
        <v>14385</v>
      </c>
      <c r="B444" s="281" t="s">
        <v>14376</v>
      </c>
      <c r="C444" s="281" t="s">
        <v>8844</v>
      </c>
      <c r="D444" s="277" t="s">
        <v>14386</v>
      </c>
      <c r="E444" s="279" t="s">
        <v>14387</v>
      </c>
      <c r="F444" s="1288">
        <v>43908.0</v>
      </c>
      <c r="G444" s="618" t="s">
        <v>383</v>
      </c>
      <c r="H444" s="1875" t="s">
        <v>3051</v>
      </c>
      <c r="I444" s="100"/>
      <c r="J444" s="618" t="s">
        <v>116</v>
      </c>
      <c r="K444" s="618" t="s">
        <v>11749</v>
      </c>
      <c r="L444" s="1288">
        <v>43888.0</v>
      </c>
      <c r="M444" s="74"/>
      <c r="N444" s="74"/>
      <c r="O444" s="74"/>
      <c r="P444" s="74"/>
      <c r="Q444" s="618" t="s">
        <v>116</v>
      </c>
      <c r="R444" s="74"/>
      <c r="S444" s="752"/>
      <c r="T444" s="95"/>
      <c r="U444" s="752"/>
      <c r="V444" s="752"/>
      <c r="W444" s="752"/>
      <c r="X444" s="752"/>
      <c r="Y444" s="752"/>
      <c r="Z444" s="752"/>
      <c r="AA444" s="752"/>
      <c r="AB444" s="752"/>
      <c r="AC444" s="752"/>
      <c r="AD444" s="752"/>
      <c r="AE444" s="752"/>
      <c r="AF444" s="752"/>
      <c r="AG444" s="752"/>
      <c r="AH444" s="752"/>
      <c r="AI444" s="752"/>
      <c r="AJ444" s="752"/>
      <c r="AK444" s="752"/>
      <c r="AL444" s="752"/>
      <c r="AM444" s="752"/>
      <c r="AN444" s="752"/>
      <c r="AO444" s="752"/>
      <c r="AP444" s="752"/>
    </row>
    <row r="445" hidden="1">
      <c r="A445" s="279" t="s">
        <v>14388</v>
      </c>
      <c r="B445" s="281" t="s">
        <v>14376</v>
      </c>
      <c r="C445" s="281" t="s">
        <v>8847</v>
      </c>
      <c r="D445" s="277" t="s">
        <v>14389</v>
      </c>
      <c r="E445" s="279" t="s">
        <v>14390</v>
      </c>
      <c r="F445" s="1288">
        <v>43908.0</v>
      </c>
      <c r="G445" s="618" t="s">
        <v>383</v>
      </c>
      <c r="H445" s="1875" t="s">
        <v>3051</v>
      </c>
      <c r="I445" s="100"/>
      <c r="J445" s="618" t="s">
        <v>116</v>
      </c>
      <c r="K445" s="618" t="s">
        <v>11749</v>
      </c>
      <c r="L445" s="1288">
        <v>43888.0</v>
      </c>
      <c r="M445" s="74"/>
      <c r="N445" s="74"/>
      <c r="O445" s="74"/>
      <c r="P445" s="74"/>
      <c r="Q445" s="618" t="s">
        <v>116</v>
      </c>
      <c r="R445" s="74"/>
      <c r="S445" s="752"/>
      <c r="T445" s="95"/>
      <c r="U445" s="752"/>
      <c r="V445" s="752"/>
      <c r="W445" s="752"/>
      <c r="X445" s="752"/>
      <c r="Y445" s="752"/>
      <c r="Z445" s="752"/>
      <c r="AA445" s="752"/>
      <c r="AB445" s="752"/>
      <c r="AC445" s="752"/>
      <c r="AD445" s="752"/>
      <c r="AE445" s="752"/>
      <c r="AF445" s="752"/>
      <c r="AG445" s="752"/>
      <c r="AH445" s="752"/>
      <c r="AI445" s="752"/>
      <c r="AJ445" s="752"/>
      <c r="AK445" s="752"/>
      <c r="AL445" s="752"/>
      <c r="AM445" s="752"/>
      <c r="AN445" s="752"/>
      <c r="AO445" s="752"/>
      <c r="AP445" s="752"/>
    </row>
    <row r="446" hidden="1">
      <c r="A446" s="279" t="s">
        <v>14391</v>
      </c>
      <c r="B446" s="281" t="s">
        <v>14376</v>
      </c>
      <c r="C446" s="281" t="s">
        <v>14392</v>
      </c>
      <c r="D446" s="277" t="s">
        <v>14393</v>
      </c>
      <c r="E446" s="279" t="s">
        <v>14394</v>
      </c>
      <c r="F446" s="1288">
        <v>43908.0</v>
      </c>
      <c r="G446" s="618" t="s">
        <v>383</v>
      </c>
      <c r="H446" s="1875" t="s">
        <v>3051</v>
      </c>
      <c r="I446" s="100"/>
      <c r="J446" s="618" t="s">
        <v>116</v>
      </c>
      <c r="K446" s="618" t="s">
        <v>11749</v>
      </c>
      <c r="L446" s="1288">
        <v>43888.0</v>
      </c>
      <c r="M446" s="74"/>
      <c r="N446" s="74"/>
      <c r="O446" s="74"/>
      <c r="P446" s="74"/>
      <c r="Q446" s="618" t="s">
        <v>116</v>
      </c>
      <c r="R446" s="74"/>
      <c r="S446" s="752"/>
      <c r="T446" s="95"/>
      <c r="U446" s="752"/>
      <c r="V446" s="752"/>
      <c r="W446" s="752"/>
      <c r="X446" s="752"/>
      <c r="Y446" s="752"/>
      <c r="Z446" s="752"/>
      <c r="AA446" s="752"/>
      <c r="AB446" s="752"/>
      <c r="AC446" s="752"/>
      <c r="AD446" s="752"/>
      <c r="AE446" s="752"/>
      <c r="AF446" s="752"/>
      <c r="AG446" s="752"/>
      <c r="AH446" s="752"/>
      <c r="AI446" s="752"/>
      <c r="AJ446" s="752"/>
      <c r="AK446" s="752"/>
      <c r="AL446" s="752"/>
      <c r="AM446" s="752"/>
      <c r="AN446" s="752"/>
      <c r="AO446" s="752"/>
      <c r="AP446" s="752"/>
    </row>
    <row r="447" hidden="1">
      <c r="A447" s="1282" t="s">
        <v>14395</v>
      </c>
      <c r="B447" s="1729"/>
      <c r="C447" s="1729"/>
      <c r="D447" s="1678"/>
      <c r="E447" s="1731"/>
      <c r="F447" s="1678"/>
      <c r="G447" s="1678"/>
      <c r="H447" s="1678"/>
      <c r="I447" s="1678"/>
      <c r="J447" s="1678"/>
      <c r="K447" s="1678"/>
      <c r="L447" s="1678"/>
      <c r="M447" s="1678"/>
      <c r="N447" s="1678"/>
      <c r="O447" s="1678"/>
      <c r="P447" s="1678"/>
      <c r="Q447" s="1678"/>
      <c r="R447" s="1678"/>
      <c r="S447" s="1678"/>
      <c r="T447" s="95"/>
      <c r="U447" s="95"/>
      <c r="V447" s="95"/>
      <c r="W447" s="95"/>
      <c r="X447" s="95"/>
      <c r="Y447" s="95"/>
      <c r="Z447" s="95"/>
      <c r="AA447" s="95"/>
      <c r="AB447" s="95"/>
      <c r="AC447" s="95"/>
      <c r="AD447" s="619"/>
      <c r="AE447" s="95"/>
      <c r="AF447" s="95"/>
      <c r="AG447" s="95"/>
      <c r="AH447" s="95"/>
      <c r="AI447" s="95"/>
      <c r="AJ447" s="95"/>
      <c r="AK447" s="95"/>
      <c r="AL447" s="95"/>
      <c r="AM447" s="95"/>
      <c r="AN447" s="95"/>
      <c r="AO447" s="95"/>
      <c r="AP447" s="95"/>
    </row>
    <row r="448">
      <c r="A448" s="279" t="s">
        <v>14396</v>
      </c>
      <c r="B448" s="450" t="s">
        <v>14376</v>
      </c>
      <c r="C448" s="450" t="s">
        <v>8833</v>
      </c>
      <c r="D448" s="277" t="s">
        <v>14397</v>
      </c>
      <c r="E448" s="279" t="s">
        <v>14398</v>
      </c>
      <c r="F448" s="1288">
        <v>43908.0</v>
      </c>
      <c r="G448" s="618" t="s">
        <v>383</v>
      </c>
      <c r="H448" s="1875" t="s">
        <v>3051</v>
      </c>
      <c r="I448" s="100"/>
      <c r="J448" s="618" t="s">
        <v>116</v>
      </c>
      <c r="K448" s="1876" t="str">
        <f t="shared" ref="K448:K453" si="8">HYPERLINK("https://tangramcare.atlassian.net/browse/P2BN-3030", "P2BN-3030")</f>
        <v>P2BN-3030</v>
      </c>
      <c r="L448" s="1288">
        <v>43839.0</v>
      </c>
      <c r="M448" s="278" t="s">
        <v>96</v>
      </c>
      <c r="N448" s="95"/>
      <c r="O448" s="95"/>
      <c r="P448" s="95"/>
      <c r="Q448" s="618" t="s">
        <v>116</v>
      </c>
      <c r="R448" s="95"/>
      <c r="S448" s="95"/>
      <c r="T448" s="95"/>
      <c r="U448" s="95"/>
      <c r="V448" s="95"/>
      <c r="W448" s="95"/>
      <c r="X448" s="95"/>
      <c r="Y448" s="95"/>
      <c r="Z448" s="95"/>
      <c r="AA448" s="95"/>
      <c r="AB448" s="95"/>
      <c r="AC448" s="95"/>
      <c r="AD448" s="619"/>
      <c r="AE448" s="95"/>
      <c r="AF448" s="95"/>
      <c r="AG448" s="95"/>
      <c r="AH448" s="95"/>
      <c r="AI448" s="95"/>
      <c r="AJ448" s="95"/>
      <c r="AK448" s="95"/>
      <c r="AL448" s="95"/>
      <c r="AM448" s="95"/>
      <c r="AN448" s="95"/>
      <c r="AO448" s="95"/>
      <c r="AP448" s="95"/>
    </row>
    <row r="449" hidden="1">
      <c r="A449" s="279" t="s">
        <v>14399</v>
      </c>
      <c r="B449" s="450" t="s">
        <v>14376</v>
      </c>
      <c r="C449" s="450" t="s">
        <v>8838</v>
      </c>
      <c r="D449" s="277" t="s">
        <v>14400</v>
      </c>
      <c r="E449" s="279" t="s">
        <v>14401</v>
      </c>
      <c r="F449" s="1288">
        <v>43908.0</v>
      </c>
      <c r="G449" s="618" t="s">
        <v>383</v>
      </c>
      <c r="H449" s="1875" t="s">
        <v>3051</v>
      </c>
      <c r="I449" s="100"/>
      <c r="J449" s="618" t="s">
        <v>116</v>
      </c>
      <c r="K449" s="1876" t="str">
        <f t="shared" si="8"/>
        <v>P2BN-3030</v>
      </c>
      <c r="L449" s="1288">
        <v>43839.0</v>
      </c>
      <c r="M449" s="95"/>
      <c r="N449" s="95"/>
      <c r="O449" s="95"/>
      <c r="P449" s="95"/>
      <c r="Q449" s="618" t="s">
        <v>116</v>
      </c>
      <c r="R449" s="95"/>
      <c r="S449" s="95"/>
      <c r="T449" s="95"/>
      <c r="U449" s="95"/>
      <c r="V449" s="95"/>
      <c r="W449" s="95"/>
      <c r="X449" s="95"/>
      <c r="Y449" s="95"/>
      <c r="Z449" s="95"/>
      <c r="AA449" s="95"/>
      <c r="AB449" s="95"/>
      <c r="AC449" s="95"/>
      <c r="AD449" s="95"/>
      <c r="AE449" s="95"/>
      <c r="AF449" s="95"/>
      <c r="AG449" s="95"/>
      <c r="AH449" s="95"/>
      <c r="AI449" s="95"/>
      <c r="AJ449" s="95"/>
      <c r="AK449" s="95"/>
      <c r="AL449" s="95"/>
      <c r="AM449" s="95"/>
      <c r="AN449" s="95"/>
      <c r="AO449" s="95"/>
      <c r="AP449" s="95"/>
    </row>
    <row r="450" hidden="1">
      <c r="A450" s="279" t="s">
        <v>14402</v>
      </c>
      <c r="B450" s="450" t="s">
        <v>14376</v>
      </c>
      <c r="C450" s="450" t="s">
        <v>8841</v>
      </c>
      <c r="D450" s="277" t="s">
        <v>14403</v>
      </c>
      <c r="E450" s="279" t="s">
        <v>14404</v>
      </c>
      <c r="F450" s="1288">
        <v>43908.0</v>
      </c>
      <c r="G450" s="618" t="s">
        <v>383</v>
      </c>
      <c r="H450" s="1875" t="s">
        <v>3051</v>
      </c>
      <c r="I450" s="100"/>
      <c r="J450" s="618" t="s">
        <v>116</v>
      </c>
      <c r="K450" s="1876" t="str">
        <f t="shared" si="8"/>
        <v>P2BN-3030</v>
      </c>
      <c r="L450" s="1288">
        <v>43839.0</v>
      </c>
      <c r="M450" s="95"/>
      <c r="N450" s="95"/>
      <c r="O450" s="95"/>
      <c r="P450" s="95"/>
      <c r="Q450" s="618" t="s">
        <v>116</v>
      </c>
      <c r="R450" s="95"/>
      <c r="S450" s="95"/>
      <c r="T450" s="95"/>
      <c r="U450" s="95"/>
      <c r="V450" s="95"/>
      <c r="W450" s="95"/>
      <c r="X450" s="95"/>
      <c r="Y450" s="95"/>
      <c r="Z450" s="95"/>
      <c r="AA450" s="95"/>
      <c r="AB450" s="95"/>
      <c r="AC450" s="95"/>
      <c r="AD450" s="95"/>
      <c r="AE450" s="95"/>
      <c r="AF450" s="95"/>
      <c r="AG450" s="95"/>
      <c r="AH450" s="95"/>
      <c r="AI450" s="95"/>
      <c r="AJ450" s="95"/>
      <c r="AK450" s="95"/>
      <c r="AL450" s="95"/>
      <c r="AM450" s="95"/>
      <c r="AN450" s="95"/>
      <c r="AO450" s="95"/>
      <c r="AP450" s="95"/>
    </row>
    <row r="451" hidden="1">
      <c r="A451" s="279" t="s">
        <v>14405</v>
      </c>
      <c r="B451" s="450" t="s">
        <v>14376</v>
      </c>
      <c r="C451" s="450" t="s">
        <v>8844</v>
      </c>
      <c r="D451" s="277" t="s">
        <v>14406</v>
      </c>
      <c r="E451" s="279" t="s">
        <v>14407</v>
      </c>
      <c r="F451" s="1288">
        <v>43908.0</v>
      </c>
      <c r="G451" s="618" t="s">
        <v>383</v>
      </c>
      <c r="H451" s="1875" t="s">
        <v>3051</v>
      </c>
      <c r="I451" s="100"/>
      <c r="J451" s="618" t="s">
        <v>116</v>
      </c>
      <c r="K451" s="1876" t="str">
        <f t="shared" si="8"/>
        <v>P2BN-3030</v>
      </c>
      <c r="L451" s="1288">
        <v>43839.0</v>
      </c>
      <c r="M451" s="95"/>
      <c r="N451" s="95"/>
      <c r="O451" s="95"/>
      <c r="P451" s="95"/>
      <c r="Q451" s="618" t="s">
        <v>116</v>
      </c>
      <c r="R451" s="95"/>
      <c r="S451" s="95"/>
      <c r="T451" s="95"/>
      <c r="U451" s="95"/>
      <c r="V451" s="95"/>
      <c r="W451" s="95"/>
      <c r="X451" s="95"/>
      <c r="Y451" s="95"/>
      <c r="Z451" s="95"/>
      <c r="AA451" s="95"/>
      <c r="AB451" s="95"/>
      <c r="AC451" s="95"/>
      <c r="AD451" s="95"/>
      <c r="AE451" s="95"/>
      <c r="AF451" s="95"/>
      <c r="AG451" s="95"/>
      <c r="AH451" s="95"/>
      <c r="AI451" s="95"/>
      <c r="AJ451" s="95"/>
      <c r="AK451" s="95"/>
      <c r="AL451" s="95"/>
      <c r="AM451" s="95"/>
      <c r="AN451" s="95"/>
      <c r="AO451" s="95"/>
      <c r="AP451" s="95"/>
    </row>
    <row r="452" hidden="1">
      <c r="A452" s="279" t="s">
        <v>14408</v>
      </c>
      <c r="B452" s="450" t="s">
        <v>14376</v>
      </c>
      <c r="C452" s="450" t="s">
        <v>8847</v>
      </c>
      <c r="D452" s="277" t="s">
        <v>14409</v>
      </c>
      <c r="E452" s="279" t="s">
        <v>14410</v>
      </c>
      <c r="F452" s="1288">
        <v>43908.0</v>
      </c>
      <c r="G452" s="618" t="s">
        <v>383</v>
      </c>
      <c r="H452" s="1875" t="s">
        <v>3051</v>
      </c>
      <c r="I452" s="100"/>
      <c r="J452" s="618" t="s">
        <v>116</v>
      </c>
      <c r="K452" s="1876" t="str">
        <f t="shared" si="8"/>
        <v>P2BN-3030</v>
      </c>
      <c r="L452" s="1288">
        <v>43839.0</v>
      </c>
      <c r="M452" s="95"/>
      <c r="N452" s="95"/>
      <c r="O452" s="95"/>
      <c r="P452" s="95"/>
      <c r="Q452" s="618" t="s">
        <v>116</v>
      </c>
      <c r="R452" s="95"/>
      <c r="S452" s="95"/>
      <c r="T452" s="95"/>
      <c r="U452" s="95"/>
      <c r="V452" s="95"/>
      <c r="W452" s="95"/>
      <c r="X452" s="95"/>
      <c r="Y452" s="95"/>
      <c r="Z452" s="95"/>
      <c r="AA452" s="95"/>
      <c r="AB452" s="95"/>
      <c r="AC452" s="95"/>
      <c r="AD452" s="95"/>
      <c r="AE452" s="95"/>
      <c r="AF452" s="95"/>
      <c r="AG452" s="95"/>
      <c r="AH452" s="95"/>
      <c r="AI452" s="95"/>
      <c r="AJ452" s="95"/>
      <c r="AK452" s="95"/>
      <c r="AL452" s="95"/>
      <c r="AM452" s="95"/>
      <c r="AN452" s="95"/>
      <c r="AO452" s="95"/>
      <c r="AP452" s="95"/>
    </row>
    <row r="453" hidden="1">
      <c r="A453" s="279" t="s">
        <v>14411</v>
      </c>
      <c r="B453" s="450" t="s">
        <v>14376</v>
      </c>
      <c r="C453" s="450" t="s">
        <v>14392</v>
      </c>
      <c r="D453" s="277" t="s">
        <v>14412</v>
      </c>
      <c r="E453" s="279" t="s">
        <v>14413</v>
      </c>
      <c r="F453" s="1288">
        <v>43908.0</v>
      </c>
      <c r="G453" s="618" t="s">
        <v>383</v>
      </c>
      <c r="H453" s="1875" t="s">
        <v>3051</v>
      </c>
      <c r="I453" s="100"/>
      <c r="J453" s="618" t="s">
        <v>116</v>
      </c>
      <c r="K453" s="1876" t="str">
        <f t="shared" si="8"/>
        <v>P2BN-3030</v>
      </c>
      <c r="L453" s="1288">
        <v>43839.0</v>
      </c>
      <c r="M453" s="95"/>
      <c r="N453" s="95"/>
      <c r="O453" s="95"/>
      <c r="P453" s="95"/>
      <c r="Q453" s="618" t="s">
        <v>116</v>
      </c>
      <c r="R453" s="95"/>
      <c r="S453" s="95"/>
      <c r="T453" s="95"/>
      <c r="U453" s="95"/>
      <c r="V453" s="95"/>
      <c r="W453" s="95"/>
      <c r="X453" s="95"/>
      <c r="Y453" s="95"/>
      <c r="Z453" s="95"/>
      <c r="AA453" s="95"/>
      <c r="AB453" s="95"/>
      <c r="AC453" s="95"/>
      <c r="AD453" s="95"/>
      <c r="AE453" s="95"/>
      <c r="AF453" s="95"/>
      <c r="AG453" s="95"/>
      <c r="AH453" s="95"/>
      <c r="AI453" s="95"/>
      <c r="AJ453" s="95"/>
      <c r="AK453" s="95"/>
      <c r="AL453" s="95"/>
      <c r="AM453" s="95"/>
      <c r="AN453" s="95"/>
      <c r="AO453" s="95"/>
      <c r="AP453" s="95"/>
    </row>
    <row r="454" hidden="1">
      <c r="A454" s="67"/>
      <c r="B454" s="101"/>
      <c r="C454" s="74"/>
      <c r="D454" s="67"/>
      <c r="E454" s="67"/>
      <c r="F454" s="74"/>
      <c r="G454" s="74"/>
      <c r="H454" s="74"/>
      <c r="I454" s="67"/>
      <c r="J454" s="67"/>
      <c r="K454" s="74"/>
      <c r="L454" s="74"/>
      <c r="M454" s="74"/>
      <c r="N454" s="74"/>
      <c r="O454" s="74"/>
      <c r="P454" s="74"/>
      <c r="Q454" s="74"/>
      <c r="R454" s="74"/>
      <c r="S454" s="752"/>
      <c r="T454" s="95"/>
      <c r="U454" s="752"/>
      <c r="V454" s="752"/>
      <c r="W454" s="752"/>
      <c r="X454" s="752"/>
      <c r="Y454" s="752"/>
      <c r="Z454" s="752"/>
      <c r="AA454" s="752"/>
      <c r="AB454" s="752"/>
      <c r="AC454" s="752"/>
      <c r="AD454" s="752"/>
      <c r="AE454" s="752"/>
      <c r="AF454" s="752"/>
      <c r="AG454" s="752"/>
      <c r="AH454" s="752"/>
      <c r="AI454" s="752"/>
      <c r="AJ454" s="752"/>
      <c r="AK454" s="752"/>
      <c r="AL454" s="752"/>
      <c r="AM454" s="752"/>
      <c r="AN454" s="752"/>
      <c r="AO454" s="752"/>
      <c r="AP454" s="752"/>
    </row>
    <row r="455" hidden="1">
      <c r="A455" s="67"/>
      <c r="B455" s="101"/>
      <c r="C455" s="74"/>
      <c r="D455" s="67"/>
      <c r="E455" s="67"/>
      <c r="F455" s="74"/>
      <c r="G455" s="74"/>
      <c r="H455" s="74"/>
      <c r="I455" s="67"/>
      <c r="J455" s="67"/>
      <c r="K455" s="74"/>
      <c r="L455" s="74"/>
      <c r="M455" s="74"/>
      <c r="N455" s="74"/>
      <c r="O455" s="74"/>
      <c r="P455" s="74"/>
      <c r="Q455" s="74"/>
      <c r="R455" s="74"/>
      <c r="S455" s="752"/>
      <c r="T455" s="95"/>
      <c r="U455" s="752"/>
      <c r="V455" s="752"/>
      <c r="W455" s="752"/>
      <c r="X455" s="752"/>
      <c r="Y455" s="752"/>
      <c r="Z455" s="752"/>
      <c r="AA455" s="752"/>
      <c r="AB455" s="752"/>
      <c r="AC455" s="752"/>
      <c r="AD455" s="752"/>
      <c r="AE455" s="752"/>
      <c r="AF455" s="752"/>
      <c r="AG455" s="752"/>
      <c r="AH455" s="752"/>
      <c r="AI455" s="752"/>
      <c r="AJ455" s="752"/>
      <c r="AK455" s="752"/>
      <c r="AL455" s="752"/>
      <c r="AM455" s="752"/>
      <c r="AN455" s="752"/>
      <c r="AO455" s="752"/>
      <c r="AP455" s="752"/>
    </row>
    <row r="456" hidden="1">
      <c r="A456" s="67"/>
      <c r="B456" s="101"/>
      <c r="C456" s="74"/>
      <c r="D456" s="67"/>
      <c r="E456" s="67"/>
      <c r="F456" s="74"/>
      <c r="G456" s="74"/>
      <c r="H456" s="74"/>
      <c r="I456" s="67"/>
      <c r="J456" s="67"/>
      <c r="K456" s="74"/>
      <c r="L456" s="74"/>
      <c r="M456" s="74"/>
      <c r="N456" s="74"/>
      <c r="O456" s="74"/>
      <c r="P456" s="74"/>
      <c r="Q456" s="74"/>
      <c r="R456" s="74"/>
      <c r="S456" s="752"/>
      <c r="T456" s="95"/>
      <c r="U456" s="752"/>
      <c r="V456" s="752"/>
      <c r="W456" s="752"/>
      <c r="X456" s="752"/>
      <c r="Y456" s="752"/>
      <c r="Z456" s="752"/>
      <c r="AA456" s="752"/>
      <c r="AB456" s="752"/>
      <c r="AC456" s="752"/>
      <c r="AD456" s="752"/>
      <c r="AE456" s="752"/>
      <c r="AF456" s="752"/>
      <c r="AG456" s="752"/>
      <c r="AH456" s="752"/>
      <c r="AI456" s="752"/>
      <c r="AJ456" s="752"/>
      <c r="AK456" s="752"/>
      <c r="AL456" s="752"/>
      <c r="AM456" s="752"/>
      <c r="AN456" s="752"/>
      <c r="AO456" s="752"/>
      <c r="AP456" s="752"/>
    </row>
    <row r="457" hidden="1">
      <c r="A457" s="67"/>
      <c r="B457" s="101"/>
      <c r="C457" s="74"/>
      <c r="D457" s="67"/>
      <c r="E457" s="67"/>
      <c r="F457" s="74"/>
      <c r="G457" s="74"/>
      <c r="H457" s="74"/>
      <c r="I457" s="67"/>
      <c r="J457" s="67"/>
      <c r="K457" s="74"/>
      <c r="L457" s="74"/>
      <c r="M457" s="74"/>
      <c r="N457" s="74"/>
      <c r="O457" s="74"/>
      <c r="P457" s="74"/>
      <c r="Q457" s="74"/>
      <c r="R457" s="74"/>
      <c r="S457" s="752"/>
      <c r="T457" s="95"/>
      <c r="U457" s="752"/>
      <c r="V457" s="752"/>
      <c r="W457" s="752"/>
      <c r="X457" s="752"/>
      <c r="Y457" s="752"/>
      <c r="Z457" s="752"/>
      <c r="AA457" s="752"/>
      <c r="AB457" s="752"/>
      <c r="AC457" s="752"/>
      <c r="AD457" s="752"/>
      <c r="AE457" s="752"/>
      <c r="AF457" s="752"/>
      <c r="AG457" s="752"/>
      <c r="AH457" s="752"/>
      <c r="AI457" s="752"/>
      <c r="AJ457" s="752"/>
      <c r="AK457" s="752"/>
      <c r="AL457" s="752"/>
      <c r="AM457" s="752"/>
      <c r="AN457" s="752"/>
      <c r="AO457" s="752"/>
      <c r="AP457" s="752"/>
    </row>
    <row r="458" hidden="1">
      <c r="A458" s="67"/>
      <c r="B458" s="101"/>
      <c r="C458" s="74"/>
      <c r="D458" s="67"/>
      <c r="E458" s="67"/>
      <c r="F458" s="74"/>
      <c r="G458" s="74"/>
      <c r="H458" s="74"/>
      <c r="I458" s="67"/>
      <c r="J458" s="67"/>
      <c r="K458" s="74"/>
      <c r="L458" s="74"/>
      <c r="M458" s="74"/>
      <c r="N458" s="74"/>
      <c r="O458" s="74"/>
      <c r="P458" s="74"/>
      <c r="Q458" s="74"/>
      <c r="R458" s="74"/>
      <c r="S458" s="752"/>
      <c r="T458" s="95"/>
      <c r="U458" s="752"/>
      <c r="V458" s="752"/>
      <c r="W458" s="752"/>
      <c r="X458" s="752"/>
      <c r="Y458" s="752"/>
      <c r="Z458" s="752"/>
      <c r="AA458" s="752"/>
      <c r="AB458" s="752"/>
      <c r="AC458" s="752"/>
      <c r="AD458" s="752"/>
      <c r="AE458" s="752"/>
      <c r="AF458" s="752"/>
      <c r="AG458" s="752"/>
      <c r="AH458" s="752"/>
      <c r="AI458" s="752"/>
      <c r="AJ458" s="752"/>
      <c r="AK458" s="752"/>
      <c r="AL458" s="752"/>
      <c r="AM458" s="752"/>
      <c r="AN458" s="752"/>
      <c r="AO458" s="752"/>
      <c r="AP458" s="752"/>
    </row>
    <row r="459" hidden="1">
      <c r="A459" s="67"/>
      <c r="B459" s="101"/>
      <c r="C459" s="74"/>
      <c r="D459" s="67"/>
      <c r="E459" s="67"/>
      <c r="F459" s="74"/>
      <c r="G459" s="74"/>
      <c r="H459" s="74"/>
      <c r="I459" s="67"/>
      <c r="J459" s="67"/>
      <c r="K459" s="74"/>
      <c r="L459" s="74"/>
      <c r="M459" s="74"/>
      <c r="N459" s="74"/>
      <c r="O459" s="74"/>
      <c r="P459" s="74"/>
      <c r="Q459" s="74"/>
      <c r="R459" s="74"/>
      <c r="S459" s="752"/>
      <c r="T459" s="95"/>
      <c r="U459" s="752"/>
      <c r="V459" s="752"/>
      <c r="W459" s="752"/>
      <c r="X459" s="752"/>
      <c r="Y459" s="752"/>
      <c r="Z459" s="752"/>
      <c r="AA459" s="752"/>
      <c r="AB459" s="752"/>
      <c r="AC459" s="752"/>
      <c r="AD459" s="752"/>
      <c r="AE459" s="752"/>
      <c r="AF459" s="752"/>
      <c r="AG459" s="752"/>
      <c r="AH459" s="752"/>
      <c r="AI459" s="752"/>
      <c r="AJ459" s="752"/>
      <c r="AK459" s="752"/>
      <c r="AL459" s="752"/>
      <c r="AM459" s="752"/>
      <c r="AN459" s="752"/>
      <c r="AO459" s="752"/>
      <c r="AP459" s="752"/>
    </row>
    <row r="460" hidden="1">
      <c r="A460" s="67"/>
      <c r="B460" s="101"/>
      <c r="C460" s="74"/>
      <c r="D460" s="67"/>
      <c r="E460" s="67"/>
      <c r="F460" s="74"/>
      <c r="G460" s="74"/>
      <c r="H460" s="74"/>
      <c r="I460" s="67"/>
      <c r="J460" s="67"/>
      <c r="K460" s="74"/>
      <c r="L460" s="74"/>
      <c r="M460" s="74"/>
      <c r="N460" s="74"/>
      <c r="O460" s="74"/>
      <c r="P460" s="74"/>
      <c r="Q460" s="74"/>
      <c r="R460" s="74"/>
      <c r="S460" s="752"/>
      <c r="T460" s="95"/>
      <c r="U460" s="752"/>
      <c r="V460" s="752"/>
      <c r="W460" s="752"/>
      <c r="X460" s="752"/>
      <c r="Y460" s="752"/>
      <c r="Z460" s="752"/>
      <c r="AA460" s="752"/>
      <c r="AB460" s="752"/>
      <c r="AC460" s="752"/>
      <c r="AD460" s="752"/>
      <c r="AE460" s="752"/>
      <c r="AF460" s="752"/>
      <c r="AG460" s="752"/>
      <c r="AH460" s="752"/>
      <c r="AI460" s="752"/>
      <c r="AJ460" s="752"/>
      <c r="AK460" s="752"/>
      <c r="AL460" s="752"/>
      <c r="AM460" s="752"/>
      <c r="AN460" s="752"/>
      <c r="AO460" s="752"/>
      <c r="AP460" s="752"/>
    </row>
    <row r="461" hidden="1">
      <c r="A461" s="67"/>
      <c r="B461" s="101"/>
      <c r="C461" s="74"/>
      <c r="D461" s="67"/>
      <c r="E461" s="67"/>
      <c r="F461" s="74"/>
      <c r="G461" s="74"/>
      <c r="H461" s="74"/>
      <c r="I461" s="67"/>
      <c r="J461" s="67"/>
      <c r="K461" s="74"/>
      <c r="L461" s="74"/>
      <c r="M461" s="74"/>
      <c r="N461" s="74"/>
      <c r="O461" s="74"/>
      <c r="P461" s="74"/>
      <c r="Q461" s="74"/>
      <c r="R461" s="74"/>
      <c r="S461" s="752"/>
      <c r="T461" s="95"/>
      <c r="U461" s="752"/>
      <c r="V461" s="752"/>
      <c r="W461" s="752"/>
      <c r="X461" s="752"/>
      <c r="Y461" s="752"/>
      <c r="Z461" s="752"/>
      <c r="AA461" s="752"/>
      <c r="AB461" s="752"/>
      <c r="AC461" s="752"/>
      <c r="AD461" s="752"/>
      <c r="AE461" s="752"/>
      <c r="AF461" s="752"/>
      <c r="AG461" s="752"/>
      <c r="AH461" s="752"/>
      <c r="AI461" s="752"/>
      <c r="AJ461" s="752"/>
      <c r="AK461" s="752"/>
      <c r="AL461" s="752"/>
      <c r="AM461" s="752"/>
      <c r="AN461" s="752"/>
      <c r="AO461" s="752"/>
      <c r="AP461" s="752"/>
    </row>
    <row r="462" hidden="1">
      <c r="A462" s="67"/>
      <c r="B462" s="101"/>
      <c r="C462" s="74"/>
      <c r="D462" s="67"/>
      <c r="E462" s="67"/>
      <c r="F462" s="74"/>
      <c r="G462" s="74"/>
      <c r="H462" s="74"/>
      <c r="I462" s="67"/>
      <c r="J462" s="67"/>
      <c r="K462" s="74"/>
      <c r="L462" s="74"/>
      <c r="M462" s="74"/>
      <c r="N462" s="74"/>
      <c r="O462" s="74"/>
      <c r="P462" s="74"/>
      <c r="Q462" s="74"/>
      <c r="R462" s="74"/>
      <c r="S462" s="752"/>
      <c r="T462" s="95"/>
      <c r="U462" s="752"/>
      <c r="V462" s="752"/>
      <c r="W462" s="752"/>
      <c r="X462" s="752"/>
      <c r="Y462" s="752"/>
      <c r="Z462" s="752"/>
      <c r="AA462" s="752"/>
      <c r="AB462" s="752"/>
      <c r="AC462" s="752"/>
      <c r="AD462" s="752"/>
      <c r="AE462" s="752"/>
      <c r="AF462" s="752"/>
      <c r="AG462" s="752"/>
      <c r="AH462" s="752"/>
      <c r="AI462" s="752"/>
      <c r="AJ462" s="752"/>
      <c r="AK462" s="752"/>
      <c r="AL462" s="752"/>
      <c r="AM462" s="752"/>
      <c r="AN462" s="752"/>
      <c r="AO462" s="752"/>
      <c r="AP462" s="752"/>
    </row>
    <row r="463" hidden="1">
      <c r="A463" s="67"/>
      <c r="B463" s="101"/>
      <c r="C463" s="74"/>
      <c r="D463" s="67"/>
      <c r="E463" s="67"/>
      <c r="F463" s="74"/>
      <c r="G463" s="74"/>
      <c r="H463" s="74"/>
      <c r="I463" s="67"/>
      <c r="J463" s="67"/>
      <c r="K463" s="74"/>
      <c r="L463" s="74"/>
      <c r="M463" s="74"/>
      <c r="N463" s="74"/>
      <c r="O463" s="74"/>
      <c r="P463" s="74"/>
      <c r="Q463" s="74"/>
      <c r="R463" s="74"/>
      <c r="S463" s="752"/>
      <c r="T463" s="95"/>
      <c r="U463" s="752"/>
      <c r="V463" s="752"/>
      <c r="W463" s="752"/>
      <c r="X463" s="752"/>
      <c r="Y463" s="752"/>
      <c r="Z463" s="752"/>
      <c r="AA463" s="752"/>
      <c r="AB463" s="752"/>
      <c r="AC463" s="752"/>
      <c r="AD463" s="752"/>
      <c r="AE463" s="752"/>
      <c r="AF463" s="752"/>
      <c r="AG463" s="752"/>
      <c r="AH463" s="752"/>
      <c r="AI463" s="752"/>
      <c r="AJ463" s="752"/>
      <c r="AK463" s="752"/>
      <c r="AL463" s="752"/>
      <c r="AM463" s="752"/>
      <c r="AN463" s="752"/>
      <c r="AO463" s="752"/>
      <c r="AP463" s="752"/>
    </row>
    <row r="464" hidden="1">
      <c r="A464" s="67"/>
      <c r="B464" s="101"/>
      <c r="C464" s="74"/>
      <c r="D464" s="67"/>
      <c r="E464" s="67"/>
      <c r="F464" s="74"/>
      <c r="G464" s="74"/>
      <c r="H464" s="74"/>
      <c r="I464" s="67"/>
      <c r="J464" s="67"/>
      <c r="K464" s="74"/>
      <c r="L464" s="74"/>
      <c r="M464" s="74"/>
      <c r="N464" s="74"/>
      <c r="O464" s="74"/>
      <c r="P464" s="74"/>
      <c r="Q464" s="74"/>
      <c r="R464" s="74"/>
      <c r="S464" s="752"/>
      <c r="T464" s="95"/>
      <c r="U464" s="752"/>
      <c r="V464" s="752"/>
      <c r="W464" s="752"/>
      <c r="X464" s="752"/>
      <c r="Y464" s="752"/>
      <c r="Z464" s="752"/>
      <c r="AA464" s="752"/>
      <c r="AB464" s="752"/>
      <c r="AC464" s="752"/>
      <c r="AD464" s="752"/>
      <c r="AE464" s="752"/>
      <c r="AF464" s="752"/>
      <c r="AG464" s="752"/>
      <c r="AH464" s="752"/>
      <c r="AI464" s="752"/>
      <c r="AJ464" s="752"/>
      <c r="AK464" s="752"/>
      <c r="AL464" s="752"/>
      <c r="AM464" s="752"/>
      <c r="AN464" s="752"/>
      <c r="AO464" s="752"/>
      <c r="AP464" s="752"/>
    </row>
    <row r="465" hidden="1">
      <c r="A465" s="67"/>
      <c r="B465" s="101"/>
      <c r="C465" s="74"/>
      <c r="D465" s="67"/>
      <c r="E465" s="67"/>
      <c r="F465" s="74"/>
      <c r="G465" s="74"/>
      <c r="H465" s="74"/>
      <c r="I465" s="67"/>
      <c r="J465" s="67"/>
      <c r="K465" s="74"/>
      <c r="L465" s="74"/>
      <c r="M465" s="74"/>
      <c r="N465" s="74"/>
      <c r="O465" s="74"/>
      <c r="P465" s="74"/>
      <c r="Q465" s="74"/>
      <c r="R465" s="74"/>
      <c r="S465" s="752"/>
      <c r="T465" s="95"/>
      <c r="U465" s="752"/>
      <c r="V465" s="752"/>
      <c r="W465" s="752"/>
      <c r="X465" s="752"/>
      <c r="Y465" s="752"/>
      <c r="Z465" s="752"/>
      <c r="AA465" s="752"/>
      <c r="AB465" s="752"/>
      <c r="AC465" s="752"/>
      <c r="AD465" s="752"/>
      <c r="AE465" s="752"/>
      <c r="AF465" s="752"/>
      <c r="AG465" s="752"/>
      <c r="AH465" s="752"/>
      <c r="AI465" s="752"/>
      <c r="AJ465" s="752"/>
      <c r="AK465" s="752"/>
      <c r="AL465" s="752"/>
      <c r="AM465" s="752"/>
      <c r="AN465" s="752"/>
      <c r="AO465" s="752"/>
      <c r="AP465" s="752"/>
    </row>
    <row r="466" hidden="1">
      <c r="A466" s="67"/>
      <c r="B466" s="101"/>
      <c r="C466" s="74"/>
      <c r="D466" s="67"/>
      <c r="E466" s="67"/>
      <c r="F466" s="74"/>
      <c r="G466" s="74"/>
      <c r="H466" s="74"/>
      <c r="I466" s="67"/>
      <c r="J466" s="67"/>
      <c r="K466" s="74"/>
      <c r="L466" s="74"/>
      <c r="M466" s="74"/>
      <c r="N466" s="74"/>
      <c r="O466" s="74"/>
      <c r="P466" s="74"/>
      <c r="Q466" s="74"/>
      <c r="R466" s="74"/>
      <c r="S466" s="752"/>
      <c r="T466" s="95"/>
      <c r="U466" s="752"/>
      <c r="V466" s="752"/>
      <c r="W466" s="752"/>
      <c r="X466" s="752"/>
      <c r="Y466" s="752"/>
      <c r="Z466" s="752"/>
      <c r="AA466" s="752"/>
      <c r="AB466" s="752"/>
      <c r="AC466" s="752"/>
      <c r="AD466" s="752"/>
      <c r="AE466" s="752"/>
      <c r="AF466" s="752"/>
      <c r="AG466" s="752"/>
      <c r="AH466" s="752"/>
      <c r="AI466" s="752"/>
      <c r="AJ466" s="752"/>
      <c r="AK466" s="752"/>
      <c r="AL466" s="752"/>
      <c r="AM466" s="752"/>
      <c r="AN466" s="752"/>
      <c r="AO466" s="752"/>
      <c r="AP466" s="752"/>
    </row>
    <row r="467" hidden="1">
      <c r="A467" s="67"/>
      <c r="B467" s="101"/>
      <c r="C467" s="74"/>
      <c r="D467" s="67"/>
      <c r="E467" s="67"/>
      <c r="F467" s="74"/>
      <c r="G467" s="74"/>
      <c r="H467" s="74"/>
      <c r="I467" s="67"/>
      <c r="J467" s="67"/>
      <c r="K467" s="74"/>
      <c r="L467" s="74"/>
      <c r="M467" s="74"/>
      <c r="N467" s="74"/>
      <c r="O467" s="74"/>
      <c r="P467" s="74"/>
      <c r="Q467" s="74"/>
      <c r="R467" s="74"/>
      <c r="S467" s="752"/>
      <c r="T467" s="95"/>
      <c r="U467" s="752"/>
      <c r="V467" s="752"/>
      <c r="W467" s="752"/>
      <c r="X467" s="752"/>
      <c r="Y467" s="752"/>
      <c r="Z467" s="752"/>
      <c r="AA467" s="752"/>
      <c r="AB467" s="752"/>
      <c r="AC467" s="752"/>
      <c r="AD467" s="752"/>
      <c r="AE467" s="752"/>
      <c r="AF467" s="752"/>
      <c r="AG467" s="752"/>
      <c r="AH467" s="752"/>
      <c r="AI467" s="752"/>
      <c r="AJ467" s="752"/>
      <c r="AK467" s="752"/>
      <c r="AL467" s="752"/>
      <c r="AM467" s="752"/>
      <c r="AN467" s="752"/>
      <c r="AO467" s="752"/>
      <c r="AP467" s="752"/>
    </row>
    <row r="468" hidden="1">
      <c r="A468" s="67"/>
      <c r="B468" s="101"/>
      <c r="C468" s="74"/>
      <c r="D468" s="67"/>
      <c r="E468" s="67"/>
      <c r="F468" s="74"/>
      <c r="G468" s="74"/>
      <c r="H468" s="74"/>
      <c r="I468" s="67"/>
      <c r="J468" s="67"/>
      <c r="K468" s="74"/>
      <c r="L468" s="74"/>
      <c r="M468" s="74"/>
      <c r="N468" s="74"/>
      <c r="O468" s="74"/>
      <c r="P468" s="74"/>
      <c r="Q468" s="74"/>
      <c r="R468" s="74"/>
      <c r="S468" s="752"/>
      <c r="T468" s="95"/>
      <c r="U468" s="752"/>
      <c r="V468" s="752"/>
      <c r="W468" s="752"/>
      <c r="X468" s="752"/>
      <c r="Y468" s="752"/>
      <c r="Z468" s="752"/>
      <c r="AA468" s="752"/>
      <c r="AB468" s="752"/>
      <c r="AC468" s="752"/>
      <c r="AD468" s="752"/>
      <c r="AE468" s="752"/>
      <c r="AF468" s="752"/>
      <c r="AG468" s="752"/>
      <c r="AH468" s="752"/>
      <c r="AI468" s="752"/>
      <c r="AJ468" s="752"/>
      <c r="AK468" s="752"/>
      <c r="AL468" s="752"/>
      <c r="AM468" s="752"/>
      <c r="AN468" s="752"/>
      <c r="AO468" s="752"/>
      <c r="AP468" s="752"/>
    </row>
    <row r="469" hidden="1">
      <c r="A469" s="67"/>
      <c r="B469" s="101"/>
      <c r="C469" s="74"/>
      <c r="D469" s="67"/>
      <c r="E469" s="67"/>
      <c r="F469" s="74"/>
      <c r="G469" s="74"/>
      <c r="H469" s="74"/>
      <c r="I469" s="67"/>
      <c r="J469" s="67"/>
      <c r="K469" s="74"/>
      <c r="L469" s="74"/>
      <c r="M469" s="74"/>
      <c r="N469" s="74"/>
      <c r="O469" s="74"/>
      <c r="P469" s="74"/>
      <c r="Q469" s="74"/>
      <c r="R469" s="74"/>
      <c r="S469" s="752"/>
      <c r="T469" s="95"/>
      <c r="U469" s="752"/>
      <c r="V469" s="752"/>
      <c r="W469" s="752"/>
      <c r="X469" s="752"/>
      <c r="Y469" s="752"/>
      <c r="Z469" s="752"/>
      <c r="AA469" s="752"/>
      <c r="AB469" s="752"/>
      <c r="AC469" s="752"/>
      <c r="AD469" s="752"/>
      <c r="AE469" s="752"/>
      <c r="AF469" s="752"/>
      <c r="AG469" s="752"/>
      <c r="AH469" s="752"/>
      <c r="AI469" s="752"/>
      <c r="AJ469" s="752"/>
      <c r="AK469" s="752"/>
      <c r="AL469" s="752"/>
      <c r="AM469" s="752"/>
      <c r="AN469" s="752"/>
      <c r="AO469" s="752"/>
      <c r="AP469" s="752"/>
    </row>
    <row r="470" hidden="1">
      <c r="A470" s="67"/>
      <c r="B470" s="101"/>
      <c r="C470" s="74"/>
      <c r="D470" s="67"/>
      <c r="E470" s="67"/>
      <c r="F470" s="74"/>
      <c r="G470" s="74"/>
      <c r="H470" s="74"/>
      <c r="I470" s="67"/>
      <c r="J470" s="67"/>
      <c r="K470" s="74"/>
      <c r="L470" s="74"/>
      <c r="M470" s="74"/>
      <c r="N470" s="74"/>
      <c r="O470" s="74"/>
      <c r="P470" s="74"/>
      <c r="Q470" s="74"/>
      <c r="R470" s="74"/>
      <c r="S470" s="752"/>
      <c r="T470" s="95"/>
      <c r="U470" s="752"/>
      <c r="V470" s="752"/>
      <c r="W470" s="752"/>
      <c r="X470" s="752"/>
      <c r="Y470" s="752"/>
      <c r="Z470" s="752"/>
      <c r="AA470" s="752"/>
      <c r="AB470" s="752"/>
      <c r="AC470" s="752"/>
      <c r="AD470" s="752"/>
      <c r="AE470" s="752"/>
      <c r="AF470" s="752"/>
      <c r="AG470" s="752"/>
      <c r="AH470" s="752"/>
      <c r="AI470" s="752"/>
      <c r="AJ470" s="752"/>
      <c r="AK470" s="752"/>
      <c r="AL470" s="752"/>
      <c r="AM470" s="752"/>
      <c r="AN470" s="752"/>
      <c r="AO470" s="752"/>
      <c r="AP470" s="752"/>
    </row>
    <row r="471" hidden="1">
      <c r="A471" s="67"/>
      <c r="B471" s="101"/>
      <c r="C471" s="74"/>
      <c r="D471" s="67"/>
      <c r="E471" s="67"/>
      <c r="F471" s="74"/>
      <c r="G471" s="74"/>
      <c r="H471" s="74"/>
      <c r="I471" s="67"/>
      <c r="J471" s="67"/>
      <c r="K471" s="74"/>
      <c r="L471" s="74"/>
      <c r="M471" s="74"/>
      <c r="N471" s="74"/>
      <c r="O471" s="74"/>
      <c r="P471" s="74"/>
      <c r="Q471" s="74"/>
      <c r="R471" s="74"/>
      <c r="S471" s="752"/>
      <c r="T471" s="95"/>
      <c r="U471" s="752"/>
      <c r="V471" s="752"/>
      <c r="W471" s="752"/>
      <c r="X471" s="752"/>
      <c r="Y471" s="752"/>
      <c r="Z471" s="752"/>
      <c r="AA471" s="752"/>
      <c r="AB471" s="752"/>
      <c r="AC471" s="752"/>
      <c r="AD471" s="752"/>
      <c r="AE471" s="752"/>
      <c r="AF471" s="752"/>
      <c r="AG471" s="752"/>
      <c r="AH471" s="752"/>
      <c r="AI471" s="752"/>
      <c r="AJ471" s="752"/>
      <c r="AK471" s="752"/>
      <c r="AL471" s="752"/>
      <c r="AM471" s="752"/>
      <c r="AN471" s="752"/>
      <c r="AO471" s="752"/>
      <c r="AP471" s="752"/>
    </row>
    <row r="472" hidden="1">
      <c r="A472" s="67"/>
      <c r="B472" s="101"/>
      <c r="C472" s="74"/>
      <c r="D472" s="67"/>
      <c r="E472" s="67"/>
      <c r="F472" s="74"/>
      <c r="G472" s="74"/>
      <c r="H472" s="74"/>
      <c r="I472" s="67"/>
      <c r="J472" s="67"/>
      <c r="K472" s="74"/>
      <c r="L472" s="74"/>
      <c r="M472" s="74"/>
      <c r="N472" s="74"/>
      <c r="O472" s="74"/>
      <c r="P472" s="74"/>
      <c r="Q472" s="74"/>
      <c r="R472" s="74"/>
      <c r="S472" s="752"/>
      <c r="T472" s="95"/>
      <c r="U472" s="752"/>
      <c r="V472" s="752"/>
      <c r="W472" s="752"/>
      <c r="X472" s="752"/>
      <c r="Y472" s="752"/>
      <c r="Z472" s="752"/>
      <c r="AA472" s="752"/>
      <c r="AB472" s="752"/>
      <c r="AC472" s="752"/>
      <c r="AD472" s="752"/>
      <c r="AE472" s="752"/>
      <c r="AF472" s="752"/>
      <c r="AG472" s="752"/>
      <c r="AH472" s="752"/>
      <c r="AI472" s="752"/>
      <c r="AJ472" s="752"/>
      <c r="AK472" s="752"/>
      <c r="AL472" s="752"/>
      <c r="AM472" s="752"/>
      <c r="AN472" s="752"/>
      <c r="AO472" s="752"/>
      <c r="AP472" s="752"/>
    </row>
    <row r="473" hidden="1">
      <c r="A473" s="67"/>
      <c r="B473" s="101"/>
      <c r="C473" s="74"/>
      <c r="D473" s="67"/>
      <c r="E473" s="67"/>
      <c r="F473" s="74"/>
      <c r="G473" s="74"/>
      <c r="H473" s="74"/>
      <c r="I473" s="67"/>
      <c r="J473" s="67"/>
      <c r="K473" s="74"/>
      <c r="L473" s="74"/>
      <c r="M473" s="74"/>
      <c r="N473" s="74"/>
      <c r="O473" s="74"/>
      <c r="P473" s="74"/>
      <c r="Q473" s="74"/>
      <c r="R473" s="74"/>
      <c r="S473" s="752"/>
      <c r="T473" s="95"/>
      <c r="U473" s="752"/>
      <c r="V473" s="752"/>
      <c r="W473" s="752"/>
      <c r="X473" s="752"/>
      <c r="Y473" s="752"/>
      <c r="Z473" s="752"/>
      <c r="AA473" s="752"/>
      <c r="AB473" s="752"/>
      <c r="AC473" s="752"/>
      <c r="AD473" s="752"/>
      <c r="AE473" s="752"/>
      <c r="AF473" s="752"/>
      <c r="AG473" s="752"/>
      <c r="AH473" s="752"/>
      <c r="AI473" s="752"/>
      <c r="AJ473" s="752"/>
      <c r="AK473" s="752"/>
      <c r="AL473" s="752"/>
      <c r="AM473" s="752"/>
      <c r="AN473" s="752"/>
      <c r="AO473" s="752"/>
      <c r="AP473" s="752"/>
    </row>
    <row r="474" hidden="1">
      <c r="A474" s="67"/>
      <c r="B474" s="101"/>
      <c r="C474" s="74"/>
      <c r="D474" s="67"/>
      <c r="E474" s="67"/>
      <c r="F474" s="74"/>
      <c r="G474" s="74"/>
      <c r="H474" s="74"/>
      <c r="I474" s="67"/>
      <c r="J474" s="67"/>
      <c r="K474" s="74"/>
      <c r="L474" s="74"/>
      <c r="M474" s="74"/>
      <c r="N474" s="74"/>
      <c r="O474" s="74"/>
      <c r="P474" s="74"/>
      <c r="Q474" s="74"/>
      <c r="R474" s="74"/>
      <c r="S474" s="752"/>
      <c r="T474" s="95"/>
      <c r="U474" s="752"/>
      <c r="V474" s="752"/>
      <c r="W474" s="752"/>
      <c r="X474" s="752"/>
      <c r="Y474" s="752"/>
      <c r="Z474" s="752"/>
      <c r="AA474" s="752"/>
      <c r="AB474" s="752"/>
      <c r="AC474" s="752"/>
      <c r="AD474" s="752"/>
      <c r="AE474" s="752"/>
      <c r="AF474" s="752"/>
      <c r="AG474" s="752"/>
      <c r="AH474" s="752"/>
      <c r="AI474" s="752"/>
      <c r="AJ474" s="752"/>
      <c r="AK474" s="752"/>
      <c r="AL474" s="752"/>
      <c r="AM474" s="752"/>
      <c r="AN474" s="752"/>
      <c r="AO474" s="752"/>
      <c r="AP474" s="752"/>
    </row>
    <row r="475" hidden="1">
      <c r="A475" s="67"/>
      <c r="B475" s="101"/>
      <c r="C475" s="74"/>
      <c r="D475" s="67"/>
      <c r="E475" s="67"/>
      <c r="F475" s="74"/>
      <c r="G475" s="74"/>
      <c r="H475" s="74"/>
      <c r="I475" s="67"/>
      <c r="J475" s="67"/>
      <c r="K475" s="74"/>
      <c r="L475" s="74"/>
      <c r="M475" s="74"/>
      <c r="N475" s="74"/>
      <c r="O475" s="74"/>
      <c r="P475" s="74"/>
      <c r="Q475" s="74"/>
      <c r="R475" s="74"/>
      <c r="S475" s="752"/>
      <c r="T475" s="95"/>
      <c r="U475" s="752"/>
      <c r="V475" s="752"/>
      <c r="W475" s="752"/>
      <c r="X475" s="752"/>
      <c r="Y475" s="752"/>
      <c r="Z475" s="752"/>
      <c r="AA475" s="752"/>
      <c r="AB475" s="752"/>
      <c r="AC475" s="752"/>
      <c r="AD475" s="752"/>
      <c r="AE475" s="752"/>
      <c r="AF475" s="752"/>
      <c r="AG475" s="752"/>
      <c r="AH475" s="752"/>
      <c r="AI475" s="752"/>
      <c r="AJ475" s="752"/>
      <c r="AK475" s="752"/>
      <c r="AL475" s="752"/>
      <c r="AM475" s="752"/>
      <c r="AN475" s="752"/>
      <c r="AO475" s="752"/>
      <c r="AP475" s="752"/>
    </row>
    <row r="476" hidden="1">
      <c r="A476" s="67"/>
      <c r="B476" s="101"/>
      <c r="C476" s="74"/>
      <c r="D476" s="67"/>
      <c r="E476" s="67"/>
      <c r="F476" s="74"/>
      <c r="G476" s="74"/>
      <c r="H476" s="74"/>
      <c r="I476" s="67"/>
      <c r="J476" s="67"/>
      <c r="K476" s="74"/>
      <c r="L476" s="74"/>
      <c r="M476" s="74"/>
      <c r="N476" s="74"/>
      <c r="O476" s="74"/>
      <c r="P476" s="74"/>
      <c r="Q476" s="74"/>
      <c r="R476" s="74"/>
      <c r="S476" s="752"/>
      <c r="T476" s="95"/>
      <c r="U476" s="752"/>
      <c r="V476" s="752"/>
      <c r="W476" s="752"/>
      <c r="X476" s="752"/>
      <c r="Y476" s="752"/>
      <c r="Z476" s="752"/>
      <c r="AA476" s="752"/>
      <c r="AB476" s="752"/>
      <c r="AC476" s="752"/>
      <c r="AD476" s="752"/>
      <c r="AE476" s="752"/>
      <c r="AF476" s="752"/>
      <c r="AG476" s="752"/>
      <c r="AH476" s="752"/>
      <c r="AI476" s="752"/>
      <c r="AJ476" s="752"/>
      <c r="AK476" s="752"/>
      <c r="AL476" s="752"/>
      <c r="AM476" s="752"/>
      <c r="AN476" s="752"/>
      <c r="AO476" s="752"/>
      <c r="AP476" s="752"/>
    </row>
    <row r="477" hidden="1">
      <c r="A477" s="67"/>
      <c r="B477" s="101"/>
      <c r="C477" s="74"/>
      <c r="D477" s="67"/>
      <c r="E477" s="67"/>
      <c r="F477" s="74"/>
      <c r="G477" s="74"/>
      <c r="H477" s="74"/>
      <c r="I477" s="67"/>
      <c r="J477" s="67"/>
      <c r="K477" s="74"/>
      <c r="L477" s="74"/>
      <c r="M477" s="74"/>
      <c r="N477" s="74"/>
      <c r="O477" s="74"/>
      <c r="P477" s="74"/>
      <c r="Q477" s="74"/>
      <c r="R477" s="74"/>
      <c r="S477" s="752"/>
      <c r="T477" s="95"/>
      <c r="U477" s="752"/>
      <c r="V477" s="752"/>
      <c r="W477" s="752"/>
      <c r="X477" s="752"/>
      <c r="Y477" s="752"/>
      <c r="Z477" s="752"/>
      <c r="AA477" s="752"/>
      <c r="AB477" s="752"/>
      <c r="AC477" s="752"/>
      <c r="AD477" s="752"/>
      <c r="AE477" s="752"/>
      <c r="AF477" s="752"/>
      <c r="AG477" s="752"/>
      <c r="AH477" s="752"/>
      <c r="AI477" s="752"/>
      <c r="AJ477" s="752"/>
      <c r="AK477" s="752"/>
      <c r="AL477" s="752"/>
      <c r="AM477" s="752"/>
      <c r="AN477" s="752"/>
      <c r="AO477" s="752"/>
      <c r="AP477" s="752"/>
    </row>
    <row r="478" hidden="1">
      <c r="A478" s="67"/>
      <c r="B478" s="101"/>
      <c r="C478" s="74"/>
      <c r="D478" s="67"/>
      <c r="E478" s="67"/>
      <c r="F478" s="74"/>
      <c r="G478" s="74"/>
      <c r="H478" s="74"/>
      <c r="I478" s="67"/>
      <c r="J478" s="67"/>
      <c r="K478" s="74"/>
      <c r="L478" s="74"/>
      <c r="M478" s="74"/>
      <c r="N478" s="74"/>
      <c r="O478" s="74"/>
      <c r="P478" s="74"/>
      <c r="Q478" s="74"/>
      <c r="R478" s="74"/>
      <c r="S478" s="752"/>
      <c r="T478" s="95"/>
      <c r="U478" s="752"/>
      <c r="V478" s="752"/>
      <c r="W478" s="752"/>
      <c r="X478" s="752"/>
      <c r="Y478" s="752"/>
      <c r="Z478" s="752"/>
      <c r="AA478" s="752"/>
      <c r="AB478" s="752"/>
      <c r="AC478" s="752"/>
      <c r="AD478" s="752"/>
      <c r="AE478" s="752"/>
      <c r="AF478" s="752"/>
      <c r="AG478" s="752"/>
      <c r="AH478" s="752"/>
      <c r="AI478" s="752"/>
      <c r="AJ478" s="752"/>
      <c r="AK478" s="752"/>
      <c r="AL478" s="752"/>
      <c r="AM478" s="752"/>
      <c r="AN478" s="752"/>
      <c r="AO478" s="752"/>
      <c r="AP478" s="752"/>
    </row>
    <row r="479" hidden="1">
      <c r="A479" s="67"/>
      <c r="B479" s="101"/>
      <c r="C479" s="74"/>
      <c r="D479" s="67"/>
      <c r="E479" s="67"/>
      <c r="F479" s="74"/>
      <c r="G479" s="74"/>
      <c r="H479" s="74"/>
      <c r="I479" s="67"/>
      <c r="J479" s="67"/>
      <c r="K479" s="74"/>
      <c r="L479" s="74"/>
      <c r="M479" s="74"/>
      <c r="N479" s="74"/>
      <c r="O479" s="74"/>
      <c r="P479" s="74"/>
      <c r="Q479" s="74"/>
      <c r="R479" s="74"/>
      <c r="S479" s="752"/>
      <c r="T479" s="95"/>
      <c r="U479" s="752"/>
      <c r="V479" s="752"/>
      <c r="W479" s="752"/>
      <c r="X479" s="752"/>
      <c r="Y479" s="752"/>
      <c r="Z479" s="752"/>
      <c r="AA479" s="752"/>
      <c r="AB479" s="752"/>
      <c r="AC479" s="752"/>
      <c r="AD479" s="752"/>
      <c r="AE479" s="752"/>
      <c r="AF479" s="752"/>
      <c r="AG479" s="752"/>
      <c r="AH479" s="752"/>
      <c r="AI479" s="752"/>
      <c r="AJ479" s="752"/>
      <c r="AK479" s="752"/>
      <c r="AL479" s="752"/>
      <c r="AM479" s="752"/>
      <c r="AN479" s="752"/>
      <c r="AO479" s="752"/>
      <c r="AP479" s="752"/>
    </row>
    <row r="480" hidden="1">
      <c r="A480" s="67"/>
      <c r="B480" s="101"/>
      <c r="C480" s="74"/>
      <c r="D480" s="67"/>
      <c r="E480" s="67"/>
      <c r="F480" s="74"/>
      <c r="G480" s="74"/>
      <c r="H480" s="74"/>
      <c r="I480" s="67"/>
      <c r="J480" s="67"/>
      <c r="K480" s="74"/>
      <c r="L480" s="74"/>
      <c r="M480" s="74"/>
      <c r="N480" s="74"/>
      <c r="O480" s="74"/>
      <c r="P480" s="74"/>
      <c r="Q480" s="74"/>
      <c r="R480" s="74"/>
      <c r="S480" s="752"/>
      <c r="T480" s="95"/>
      <c r="U480" s="752"/>
      <c r="V480" s="752"/>
      <c r="W480" s="752"/>
      <c r="X480" s="752"/>
      <c r="Y480" s="752"/>
      <c r="Z480" s="752"/>
      <c r="AA480" s="752"/>
      <c r="AB480" s="752"/>
      <c r="AC480" s="752"/>
      <c r="AD480" s="752"/>
      <c r="AE480" s="752"/>
      <c r="AF480" s="752"/>
      <c r="AG480" s="752"/>
      <c r="AH480" s="752"/>
      <c r="AI480" s="752"/>
      <c r="AJ480" s="752"/>
      <c r="AK480" s="752"/>
      <c r="AL480" s="752"/>
      <c r="AM480" s="752"/>
      <c r="AN480" s="752"/>
      <c r="AO480" s="752"/>
      <c r="AP480" s="752"/>
    </row>
    <row r="481" hidden="1">
      <c r="A481" s="67"/>
      <c r="B481" s="101"/>
      <c r="C481" s="74"/>
      <c r="D481" s="67"/>
      <c r="E481" s="67"/>
      <c r="F481" s="74"/>
      <c r="G481" s="74"/>
      <c r="H481" s="74"/>
      <c r="I481" s="67"/>
      <c r="J481" s="67"/>
      <c r="K481" s="74"/>
      <c r="L481" s="74"/>
      <c r="M481" s="74"/>
      <c r="N481" s="74"/>
      <c r="O481" s="74"/>
      <c r="P481" s="74"/>
      <c r="Q481" s="74"/>
      <c r="R481" s="74"/>
      <c r="S481" s="752"/>
      <c r="T481" s="95"/>
      <c r="U481" s="752"/>
      <c r="V481" s="752"/>
      <c r="W481" s="752"/>
      <c r="X481" s="752"/>
      <c r="Y481" s="752"/>
      <c r="Z481" s="752"/>
      <c r="AA481" s="752"/>
      <c r="AB481" s="752"/>
      <c r="AC481" s="752"/>
      <c r="AD481" s="752"/>
      <c r="AE481" s="752"/>
      <c r="AF481" s="752"/>
      <c r="AG481" s="752"/>
      <c r="AH481" s="752"/>
      <c r="AI481" s="752"/>
      <c r="AJ481" s="752"/>
      <c r="AK481" s="752"/>
      <c r="AL481" s="752"/>
      <c r="AM481" s="752"/>
      <c r="AN481" s="752"/>
      <c r="AO481" s="752"/>
      <c r="AP481" s="752"/>
    </row>
    <row r="482" hidden="1">
      <c r="A482" s="67"/>
      <c r="B482" s="101"/>
      <c r="C482" s="74"/>
      <c r="D482" s="67"/>
      <c r="E482" s="67"/>
      <c r="F482" s="74"/>
      <c r="G482" s="74"/>
      <c r="H482" s="74"/>
      <c r="I482" s="67"/>
      <c r="J482" s="67"/>
      <c r="K482" s="74"/>
      <c r="L482" s="74"/>
      <c r="M482" s="74"/>
      <c r="N482" s="74"/>
      <c r="O482" s="74"/>
      <c r="P482" s="74"/>
      <c r="Q482" s="74"/>
      <c r="R482" s="74"/>
      <c r="S482" s="752"/>
      <c r="T482" s="95"/>
      <c r="U482" s="752"/>
      <c r="V482" s="752"/>
      <c r="W482" s="752"/>
      <c r="X482" s="752"/>
      <c r="Y482" s="752"/>
      <c r="Z482" s="752"/>
      <c r="AA482" s="752"/>
      <c r="AB482" s="752"/>
      <c r="AC482" s="752"/>
      <c r="AD482" s="752"/>
      <c r="AE482" s="752"/>
      <c r="AF482" s="752"/>
      <c r="AG482" s="752"/>
      <c r="AH482" s="752"/>
      <c r="AI482" s="752"/>
      <c r="AJ482" s="752"/>
      <c r="AK482" s="752"/>
      <c r="AL482" s="752"/>
      <c r="AM482" s="752"/>
      <c r="AN482" s="752"/>
      <c r="AO482" s="752"/>
      <c r="AP482" s="752"/>
    </row>
    <row r="483" hidden="1">
      <c r="A483" s="67"/>
      <c r="B483" s="101"/>
      <c r="C483" s="74"/>
      <c r="D483" s="67"/>
      <c r="E483" s="67"/>
      <c r="F483" s="74"/>
      <c r="G483" s="74"/>
      <c r="H483" s="74"/>
      <c r="I483" s="67"/>
      <c r="J483" s="67"/>
      <c r="K483" s="74"/>
      <c r="L483" s="74"/>
      <c r="M483" s="74"/>
      <c r="N483" s="74"/>
      <c r="O483" s="74"/>
      <c r="P483" s="74"/>
      <c r="Q483" s="74"/>
      <c r="R483" s="74"/>
      <c r="S483" s="752"/>
      <c r="T483" s="95"/>
      <c r="U483" s="752"/>
      <c r="V483" s="752"/>
      <c r="W483" s="752"/>
      <c r="X483" s="752"/>
      <c r="Y483" s="752"/>
      <c r="Z483" s="752"/>
      <c r="AA483" s="752"/>
      <c r="AB483" s="752"/>
      <c r="AC483" s="752"/>
      <c r="AD483" s="752"/>
      <c r="AE483" s="752"/>
      <c r="AF483" s="752"/>
      <c r="AG483" s="752"/>
      <c r="AH483" s="752"/>
      <c r="AI483" s="752"/>
      <c r="AJ483" s="752"/>
      <c r="AK483" s="752"/>
      <c r="AL483" s="752"/>
      <c r="AM483" s="752"/>
      <c r="AN483" s="752"/>
      <c r="AO483" s="752"/>
      <c r="AP483" s="752"/>
    </row>
    <row r="484" hidden="1">
      <c r="A484" s="67"/>
      <c r="B484" s="101"/>
      <c r="C484" s="74"/>
      <c r="D484" s="67"/>
      <c r="E484" s="67"/>
      <c r="F484" s="74"/>
      <c r="G484" s="74"/>
      <c r="H484" s="74"/>
      <c r="I484" s="67"/>
      <c r="J484" s="67"/>
      <c r="K484" s="74"/>
      <c r="L484" s="74"/>
      <c r="M484" s="74"/>
      <c r="N484" s="74"/>
      <c r="O484" s="74"/>
      <c r="P484" s="74"/>
      <c r="Q484" s="74"/>
      <c r="R484" s="74"/>
      <c r="S484" s="752"/>
      <c r="T484" s="95"/>
      <c r="U484" s="752"/>
      <c r="V484" s="752"/>
      <c r="W484" s="752"/>
      <c r="X484" s="752"/>
      <c r="Y484" s="752"/>
      <c r="Z484" s="752"/>
      <c r="AA484" s="752"/>
      <c r="AB484" s="752"/>
      <c r="AC484" s="752"/>
      <c r="AD484" s="752"/>
      <c r="AE484" s="752"/>
      <c r="AF484" s="752"/>
      <c r="AG484" s="752"/>
      <c r="AH484" s="752"/>
      <c r="AI484" s="752"/>
      <c r="AJ484" s="752"/>
      <c r="AK484" s="752"/>
      <c r="AL484" s="752"/>
      <c r="AM484" s="752"/>
      <c r="AN484" s="752"/>
      <c r="AO484" s="752"/>
      <c r="AP484" s="752"/>
    </row>
    <row r="485" hidden="1">
      <c r="A485" s="67"/>
      <c r="B485" s="101"/>
      <c r="C485" s="74"/>
      <c r="D485" s="67"/>
      <c r="E485" s="67"/>
      <c r="F485" s="74"/>
      <c r="G485" s="74"/>
      <c r="H485" s="74"/>
      <c r="I485" s="67"/>
      <c r="J485" s="67"/>
      <c r="K485" s="74"/>
      <c r="L485" s="74"/>
      <c r="M485" s="74"/>
      <c r="N485" s="74"/>
      <c r="O485" s="74"/>
      <c r="P485" s="74"/>
      <c r="Q485" s="74"/>
      <c r="R485" s="74"/>
      <c r="S485" s="752"/>
      <c r="T485" s="95"/>
      <c r="U485" s="752"/>
      <c r="V485" s="752"/>
      <c r="W485" s="752"/>
      <c r="X485" s="752"/>
      <c r="Y485" s="752"/>
      <c r="Z485" s="752"/>
      <c r="AA485" s="752"/>
      <c r="AB485" s="752"/>
      <c r="AC485" s="752"/>
      <c r="AD485" s="752"/>
      <c r="AE485" s="752"/>
      <c r="AF485" s="752"/>
      <c r="AG485" s="752"/>
      <c r="AH485" s="752"/>
      <c r="AI485" s="752"/>
      <c r="AJ485" s="752"/>
      <c r="AK485" s="752"/>
      <c r="AL485" s="752"/>
      <c r="AM485" s="752"/>
      <c r="AN485" s="752"/>
      <c r="AO485" s="752"/>
      <c r="AP485" s="752"/>
    </row>
    <row r="486" hidden="1">
      <c r="A486" s="67"/>
      <c r="B486" s="101"/>
      <c r="C486" s="74"/>
      <c r="D486" s="67"/>
      <c r="E486" s="67"/>
      <c r="F486" s="74"/>
      <c r="G486" s="74"/>
      <c r="H486" s="74"/>
      <c r="I486" s="67"/>
      <c r="J486" s="67"/>
      <c r="K486" s="74"/>
      <c r="L486" s="74"/>
      <c r="M486" s="74"/>
      <c r="N486" s="74"/>
      <c r="O486" s="74"/>
      <c r="P486" s="74"/>
      <c r="Q486" s="74"/>
      <c r="R486" s="74"/>
      <c r="S486" s="752"/>
      <c r="T486" s="95"/>
      <c r="U486" s="752"/>
      <c r="V486" s="752"/>
      <c r="W486" s="752"/>
      <c r="X486" s="752"/>
      <c r="Y486" s="752"/>
      <c r="Z486" s="752"/>
      <c r="AA486" s="752"/>
      <c r="AB486" s="752"/>
      <c r="AC486" s="752"/>
      <c r="AD486" s="752"/>
      <c r="AE486" s="752"/>
      <c r="AF486" s="752"/>
      <c r="AG486" s="752"/>
      <c r="AH486" s="752"/>
      <c r="AI486" s="752"/>
      <c r="AJ486" s="752"/>
      <c r="AK486" s="752"/>
      <c r="AL486" s="752"/>
      <c r="AM486" s="752"/>
      <c r="AN486" s="752"/>
      <c r="AO486" s="752"/>
      <c r="AP486" s="752"/>
    </row>
    <row r="487" hidden="1">
      <c r="A487" s="67"/>
      <c r="B487" s="101"/>
      <c r="C487" s="74"/>
      <c r="D487" s="67"/>
      <c r="E487" s="67"/>
      <c r="F487" s="74"/>
      <c r="G487" s="74"/>
      <c r="H487" s="74"/>
      <c r="I487" s="67"/>
      <c r="J487" s="67"/>
      <c r="K487" s="74"/>
      <c r="L487" s="74"/>
      <c r="M487" s="74"/>
      <c r="N487" s="74"/>
      <c r="O487" s="74"/>
      <c r="P487" s="74"/>
      <c r="Q487" s="74"/>
      <c r="R487" s="74"/>
      <c r="S487" s="752"/>
      <c r="T487" s="95"/>
      <c r="U487" s="752"/>
      <c r="V487" s="752"/>
      <c r="W487" s="752"/>
      <c r="X487" s="752"/>
      <c r="Y487" s="752"/>
      <c r="Z487" s="752"/>
      <c r="AA487" s="752"/>
      <c r="AB487" s="752"/>
      <c r="AC487" s="752"/>
      <c r="AD487" s="752"/>
      <c r="AE487" s="752"/>
      <c r="AF487" s="752"/>
      <c r="AG487" s="752"/>
      <c r="AH487" s="752"/>
      <c r="AI487" s="752"/>
      <c r="AJ487" s="752"/>
      <c r="AK487" s="752"/>
      <c r="AL487" s="752"/>
      <c r="AM487" s="752"/>
      <c r="AN487" s="752"/>
      <c r="AO487" s="752"/>
      <c r="AP487" s="752"/>
    </row>
    <row r="488" hidden="1">
      <c r="A488" s="67"/>
      <c r="B488" s="101"/>
      <c r="C488" s="74"/>
      <c r="D488" s="67"/>
      <c r="E488" s="67"/>
      <c r="F488" s="74"/>
      <c r="G488" s="74"/>
      <c r="H488" s="74"/>
      <c r="I488" s="67"/>
      <c r="J488" s="67"/>
      <c r="K488" s="74"/>
      <c r="L488" s="74"/>
      <c r="M488" s="74"/>
      <c r="N488" s="74"/>
      <c r="O488" s="74"/>
      <c r="P488" s="74"/>
      <c r="Q488" s="74"/>
      <c r="R488" s="74"/>
      <c r="S488" s="752"/>
      <c r="T488" s="95"/>
      <c r="U488" s="752"/>
      <c r="V488" s="752"/>
      <c r="W488" s="752"/>
      <c r="X488" s="752"/>
      <c r="Y488" s="752"/>
      <c r="Z488" s="752"/>
      <c r="AA488" s="752"/>
      <c r="AB488" s="752"/>
      <c r="AC488" s="752"/>
      <c r="AD488" s="752"/>
      <c r="AE488" s="752"/>
      <c r="AF488" s="752"/>
      <c r="AG488" s="752"/>
      <c r="AH488" s="752"/>
      <c r="AI488" s="752"/>
      <c r="AJ488" s="752"/>
      <c r="AK488" s="752"/>
      <c r="AL488" s="752"/>
      <c r="AM488" s="752"/>
      <c r="AN488" s="752"/>
      <c r="AO488" s="752"/>
      <c r="AP488" s="752"/>
    </row>
    <row r="489" hidden="1">
      <c r="A489" s="67"/>
      <c r="B489" s="101"/>
      <c r="C489" s="74"/>
      <c r="D489" s="67"/>
      <c r="E489" s="67"/>
      <c r="F489" s="74"/>
      <c r="G489" s="74"/>
      <c r="H489" s="74"/>
      <c r="I489" s="67"/>
      <c r="J489" s="67"/>
      <c r="K489" s="74"/>
      <c r="L489" s="74"/>
      <c r="M489" s="74"/>
      <c r="N489" s="74"/>
      <c r="O489" s="74"/>
      <c r="P489" s="74"/>
      <c r="Q489" s="74"/>
      <c r="R489" s="74"/>
      <c r="S489" s="752"/>
      <c r="T489" s="95"/>
      <c r="U489" s="752"/>
      <c r="V489" s="752"/>
      <c r="W489" s="752"/>
      <c r="X489" s="752"/>
      <c r="Y489" s="752"/>
      <c r="Z489" s="752"/>
      <c r="AA489" s="752"/>
      <c r="AB489" s="752"/>
      <c r="AC489" s="752"/>
      <c r="AD489" s="752"/>
      <c r="AE489" s="752"/>
      <c r="AF489" s="752"/>
      <c r="AG489" s="752"/>
      <c r="AH489" s="752"/>
      <c r="AI489" s="752"/>
      <c r="AJ489" s="752"/>
      <c r="AK489" s="752"/>
      <c r="AL489" s="752"/>
      <c r="AM489" s="752"/>
      <c r="AN489" s="752"/>
      <c r="AO489" s="752"/>
      <c r="AP489" s="752"/>
    </row>
    <row r="490" hidden="1">
      <c r="A490" s="67"/>
      <c r="B490" s="101"/>
      <c r="C490" s="74"/>
      <c r="D490" s="67"/>
      <c r="E490" s="67"/>
      <c r="F490" s="74"/>
      <c r="G490" s="74"/>
      <c r="H490" s="74"/>
      <c r="I490" s="67"/>
      <c r="J490" s="67"/>
      <c r="K490" s="74"/>
      <c r="L490" s="74"/>
      <c r="M490" s="74"/>
      <c r="N490" s="74"/>
      <c r="O490" s="74"/>
      <c r="P490" s="74"/>
      <c r="Q490" s="74"/>
      <c r="R490" s="74"/>
      <c r="S490" s="752"/>
      <c r="T490" s="95"/>
      <c r="U490" s="752"/>
      <c r="V490" s="752"/>
      <c r="W490" s="752"/>
      <c r="X490" s="752"/>
      <c r="Y490" s="752"/>
      <c r="Z490" s="752"/>
      <c r="AA490" s="752"/>
      <c r="AB490" s="752"/>
      <c r="AC490" s="752"/>
      <c r="AD490" s="752"/>
      <c r="AE490" s="752"/>
      <c r="AF490" s="752"/>
      <c r="AG490" s="752"/>
      <c r="AH490" s="752"/>
      <c r="AI490" s="752"/>
      <c r="AJ490" s="752"/>
      <c r="AK490" s="752"/>
      <c r="AL490" s="752"/>
      <c r="AM490" s="752"/>
      <c r="AN490" s="752"/>
      <c r="AO490" s="752"/>
      <c r="AP490" s="752"/>
    </row>
    <row r="491" hidden="1">
      <c r="A491" s="67"/>
      <c r="B491" s="101"/>
      <c r="C491" s="74"/>
      <c r="D491" s="67"/>
      <c r="E491" s="67"/>
      <c r="F491" s="74"/>
      <c r="G491" s="74"/>
      <c r="H491" s="74"/>
      <c r="I491" s="67"/>
      <c r="J491" s="67"/>
      <c r="K491" s="74"/>
      <c r="L491" s="74"/>
      <c r="M491" s="74"/>
      <c r="N491" s="74"/>
      <c r="O491" s="74"/>
      <c r="P491" s="74"/>
      <c r="Q491" s="74"/>
      <c r="R491" s="74"/>
      <c r="S491" s="752"/>
      <c r="T491" s="95"/>
      <c r="U491" s="752"/>
      <c r="V491" s="752"/>
      <c r="W491" s="752"/>
      <c r="X491" s="752"/>
      <c r="Y491" s="752"/>
      <c r="Z491" s="752"/>
      <c r="AA491" s="752"/>
      <c r="AB491" s="752"/>
      <c r="AC491" s="752"/>
      <c r="AD491" s="752"/>
      <c r="AE491" s="752"/>
      <c r="AF491" s="752"/>
      <c r="AG491" s="752"/>
      <c r="AH491" s="752"/>
      <c r="AI491" s="752"/>
      <c r="AJ491" s="752"/>
      <c r="AK491" s="752"/>
      <c r="AL491" s="752"/>
      <c r="AM491" s="752"/>
      <c r="AN491" s="752"/>
      <c r="AO491" s="752"/>
      <c r="AP491" s="752"/>
    </row>
    <row r="492" hidden="1">
      <c r="A492" s="67"/>
      <c r="B492" s="101"/>
      <c r="C492" s="74"/>
      <c r="D492" s="67"/>
      <c r="E492" s="67"/>
      <c r="F492" s="74"/>
      <c r="G492" s="74"/>
      <c r="H492" s="74"/>
      <c r="I492" s="67"/>
      <c r="J492" s="67"/>
      <c r="K492" s="74"/>
      <c r="L492" s="74"/>
      <c r="M492" s="74"/>
      <c r="N492" s="74"/>
      <c r="O492" s="74"/>
      <c r="P492" s="74"/>
      <c r="Q492" s="74"/>
      <c r="R492" s="74"/>
      <c r="S492" s="752"/>
      <c r="T492" s="95"/>
      <c r="U492" s="752"/>
      <c r="V492" s="752"/>
      <c r="W492" s="752"/>
      <c r="X492" s="752"/>
      <c r="Y492" s="752"/>
      <c r="Z492" s="752"/>
      <c r="AA492" s="752"/>
      <c r="AB492" s="752"/>
      <c r="AC492" s="752"/>
      <c r="AD492" s="752"/>
      <c r="AE492" s="752"/>
      <c r="AF492" s="752"/>
      <c r="AG492" s="752"/>
      <c r="AH492" s="752"/>
      <c r="AI492" s="752"/>
      <c r="AJ492" s="752"/>
      <c r="AK492" s="752"/>
      <c r="AL492" s="752"/>
      <c r="AM492" s="752"/>
      <c r="AN492" s="752"/>
      <c r="AO492" s="752"/>
      <c r="AP492" s="752"/>
    </row>
    <row r="493" hidden="1">
      <c r="A493" s="67"/>
      <c r="B493" s="101"/>
      <c r="C493" s="74"/>
      <c r="D493" s="67"/>
      <c r="E493" s="67"/>
      <c r="F493" s="74"/>
      <c r="G493" s="74"/>
      <c r="H493" s="74"/>
      <c r="I493" s="67"/>
      <c r="J493" s="67"/>
      <c r="K493" s="74"/>
      <c r="L493" s="74"/>
      <c r="M493" s="74"/>
      <c r="N493" s="74"/>
      <c r="O493" s="74"/>
      <c r="P493" s="74"/>
      <c r="Q493" s="74"/>
      <c r="R493" s="74"/>
      <c r="S493" s="752"/>
      <c r="T493" s="95"/>
      <c r="U493" s="752"/>
      <c r="V493" s="752"/>
      <c r="W493" s="752"/>
      <c r="X493" s="752"/>
      <c r="Y493" s="752"/>
      <c r="Z493" s="752"/>
      <c r="AA493" s="752"/>
      <c r="AB493" s="752"/>
      <c r="AC493" s="752"/>
      <c r="AD493" s="752"/>
      <c r="AE493" s="752"/>
      <c r="AF493" s="752"/>
      <c r="AG493" s="752"/>
      <c r="AH493" s="752"/>
      <c r="AI493" s="752"/>
      <c r="AJ493" s="752"/>
      <c r="AK493" s="752"/>
      <c r="AL493" s="752"/>
      <c r="AM493" s="752"/>
      <c r="AN493" s="752"/>
      <c r="AO493" s="752"/>
      <c r="AP493" s="752"/>
    </row>
    <row r="494" hidden="1">
      <c r="A494" s="67"/>
      <c r="B494" s="101"/>
      <c r="C494" s="74"/>
      <c r="D494" s="67"/>
      <c r="E494" s="67"/>
      <c r="F494" s="74"/>
      <c r="G494" s="74"/>
      <c r="H494" s="74"/>
      <c r="I494" s="67"/>
      <c r="J494" s="67"/>
      <c r="K494" s="74"/>
      <c r="L494" s="74"/>
      <c r="M494" s="74"/>
      <c r="N494" s="74"/>
      <c r="O494" s="74"/>
      <c r="P494" s="74"/>
      <c r="Q494" s="74"/>
      <c r="R494" s="74"/>
      <c r="S494" s="752"/>
      <c r="T494" s="95"/>
      <c r="U494" s="752"/>
      <c r="V494" s="752"/>
      <c r="W494" s="752"/>
      <c r="X494" s="752"/>
      <c r="Y494" s="752"/>
      <c r="Z494" s="752"/>
      <c r="AA494" s="752"/>
      <c r="AB494" s="752"/>
      <c r="AC494" s="752"/>
      <c r="AD494" s="752"/>
      <c r="AE494" s="752"/>
      <c r="AF494" s="752"/>
      <c r="AG494" s="752"/>
      <c r="AH494" s="752"/>
      <c r="AI494" s="752"/>
      <c r="AJ494" s="752"/>
      <c r="AK494" s="752"/>
      <c r="AL494" s="752"/>
      <c r="AM494" s="752"/>
      <c r="AN494" s="752"/>
      <c r="AO494" s="752"/>
      <c r="AP494" s="752"/>
    </row>
    <row r="495" hidden="1">
      <c r="A495" s="67"/>
      <c r="B495" s="101"/>
      <c r="C495" s="74"/>
      <c r="D495" s="67"/>
      <c r="E495" s="67"/>
      <c r="F495" s="74"/>
      <c r="G495" s="74"/>
      <c r="H495" s="74"/>
      <c r="I495" s="67"/>
      <c r="J495" s="67"/>
      <c r="K495" s="74"/>
      <c r="L495" s="74"/>
      <c r="M495" s="74"/>
      <c r="N495" s="74"/>
      <c r="O495" s="74"/>
      <c r="P495" s="74"/>
      <c r="Q495" s="74"/>
      <c r="R495" s="74"/>
      <c r="S495" s="752"/>
      <c r="T495" s="95"/>
      <c r="U495" s="752"/>
      <c r="V495" s="752"/>
      <c r="W495" s="752"/>
      <c r="X495" s="752"/>
      <c r="Y495" s="752"/>
      <c r="Z495" s="752"/>
      <c r="AA495" s="752"/>
      <c r="AB495" s="752"/>
      <c r="AC495" s="752"/>
      <c r="AD495" s="752"/>
      <c r="AE495" s="752"/>
      <c r="AF495" s="752"/>
      <c r="AG495" s="752"/>
      <c r="AH495" s="752"/>
      <c r="AI495" s="752"/>
      <c r="AJ495" s="752"/>
      <c r="AK495" s="752"/>
      <c r="AL495" s="752"/>
      <c r="AM495" s="752"/>
      <c r="AN495" s="752"/>
      <c r="AO495" s="752"/>
      <c r="AP495" s="752"/>
    </row>
    <row r="496" hidden="1">
      <c r="A496" s="67"/>
      <c r="B496" s="101"/>
      <c r="C496" s="74"/>
      <c r="D496" s="67"/>
      <c r="E496" s="67"/>
      <c r="F496" s="74"/>
      <c r="G496" s="74"/>
      <c r="H496" s="74"/>
      <c r="I496" s="67"/>
      <c r="J496" s="67"/>
      <c r="K496" s="74"/>
      <c r="L496" s="74"/>
      <c r="M496" s="74"/>
      <c r="N496" s="74"/>
      <c r="O496" s="74"/>
      <c r="P496" s="74"/>
      <c r="Q496" s="74"/>
      <c r="R496" s="74"/>
      <c r="S496" s="752"/>
      <c r="T496" s="95"/>
      <c r="U496" s="752"/>
      <c r="V496" s="752"/>
      <c r="W496" s="752"/>
      <c r="X496" s="752"/>
      <c r="Y496" s="752"/>
      <c r="Z496" s="752"/>
      <c r="AA496" s="752"/>
      <c r="AB496" s="752"/>
      <c r="AC496" s="752"/>
      <c r="AD496" s="752"/>
      <c r="AE496" s="752"/>
      <c r="AF496" s="752"/>
      <c r="AG496" s="752"/>
      <c r="AH496" s="752"/>
      <c r="AI496" s="752"/>
      <c r="AJ496" s="752"/>
      <c r="AK496" s="752"/>
      <c r="AL496" s="752"/>
      <c r="AM496" s="752"/>
      <c r="AN496" s="752"/>
      <c r="AO496" s="752"/>
      <c r="AP496" s="752"/>
    </row>
    <row r="497" hidden="1">
      <c r="A497" s="67"/>
      <c r="B497" s="101"/>
      <c r="C497" s="74"/>
      <c r="D497" s="67"/>
      <c r="E497" s="67"/>
      <c r="F497" s="74"/>
      <c r="G497" s="74"/>
      <c r="H497" s="74"/>
      <c r="I497" s="67"/>
      <c r="J497" s="67"/>
      <c r="K497" s="74"/>
      <c r="L497" s="74"/>
      <c r="M497" s="74"/>
      <c r="N497" s="74"/>
      <c r="O497" s="74"/>
      <c r="P497" s="74"/>
      <c r="Q497" s="74"/>
      <c r="R497" s="74"/>
      <c r="S497" s="752"/>
      <c r="T497" s="95"/>
      <c r="U497" s="752"/>
      <c r="V497" s="752"/>
      <c r="W497" s="752"/>
      <c r="X497" s="752"/>
      <c r="Y497" s="752"/>
      <c r="Z497" s="752"/>
      <c r="AA497" s="752"/>
      <c r="AB497" s="752"/>
      <c r="AC497" s="752"/>
      <c r="AD497" s="752"/>
      <c r="AE497" s="752"/>
      <c r="AF497" s="752"/>
      <c r="AG497" s="752"/>
      <c r="AH497" s="752"/>
      <c r="AI497" s="752"/>
      <c r="AJ497" s="752"/>
      <c r="AK497" s="752"/>
      <c r="AL497" s="752"/>
      <c r="AM497" s="752"/>
      <c r="AN497" s="752"/>
      <c r="AO497" s="752"/>
      <c r="AP497" s="752"/>
    </row>
    <row r="498" hidden="1">
      <c r="A498" s="67"/>
      <c r="B498" s="101"/>
      <c r="C498" s="74"/>
      <c r="D498" s="67"/>
      <c r="E498" s="67"/>
      <c r="F498" s="74"/>
      <c r="G498" s="74"/>
      <c r="H498" s="74"/>
      <c r="I498" s="67"/>
      <c r="J498" s="67"/>
      <c r="K498" s="74"/>
      <c r="L498" s="74"/>
      <c r="M498" s="74"/>
      <c r="N498" s="74"/>
      <c r="O498" s="74"/>
      <c r="P498" s="74"/>
      <c r="Q498" s="74"/>
      <c r="R498" s="74"/>
      <c r="S498" s="752"/>
      <c r="T498" s="95"/>
      <c r="U498" s="752"/>
      <c r="V498" s="752"/>
      <c r="W498" s="752"/>
      <c r="X498" s="752"/>
      <c r="Y498" s="752"/>
      <c r="Z498" s="752"/>
      <c r="AA498" s="752"/>
      <c r="AB498" s="752"/>
      <c r="AC498" s="752"/>
      <c r="AD498" s="752"/>
      <c r="AE498" s="752"/>
      <c r="AF498" s="752"/>
      <c r="AG498" s="752"/>
      <c r="AH498" s="752"/>
      <c r="AI498" s="752"/>
      <c r="AJ498" s="752"/>
      <c r="AK498" s="752"/>
      <c r="AL498" s="752"/>
      <c r="AM498" s="752"/>
      <c r="AN498" s="752"/>
      <c r="AO498" s="752"/>
      <c r="AP498" s="752"/>
    </row>
    <row r="499" hidden="1">
      <c r="A499" s="67"/>
      <c r="B499" s="101"/>
      <c r="C499" s="74"/>
      <c r="D499" s="67"/>
      <c r="E499" s="67"/>
      <c r="F499" s="74"/>
      <c r="G499" s="74"/>
      <c r="H499" s="74"/>
      <c r="I499" s="67"/>
      <c r="J499" s="67"/>
      <c r="K499" s="74"/>
      <c r="L499" s="74"/>
      <c r="M499" s="74"/>
      <c r="N499" s="74"/>
      <c r="O499" s="74"/>
      <c r="P499" s="74"/>
      <c r="Q499" s="74"/>
      <c r="R499" s="74"/>
      <c r="S499" s="752"/>
      <c r="T499" s="95"/>
      <c r="U499" s="752"/>
      <c r="V499" s="752"/>
      <c r="W499" s="752"/>
      <c r="X499" s="752"/>
      <c r="Y499" s="752"/>
      <c r="Z499" s="752"/>
      <c r="AA499" s="752"/>
      <c r="AB499" s="752"/>
      <c r="AC499" s="752"/>
      <c r="AD499" s="752"/>
      <c r="AE499" s="752"/>
      <c r="AF499" s="752"/>
      <c r="AG499" s="752"/>
      <c r="AH499" s="752"/>
      <c r="AI499" s="752"/>
      <c r="AJ499" s="752"/>
      <c r="AK499" s="752"/>
      <c r="AL499" s="752"/>
      <c r="AM499" s="752"/>
      <c r="AN499" s="752"/>
      <c r="AO499" s="752"/>
      <c r="AP499" s="752"/>
    </row>
    <row r="500" hidden="1">
      <c r="A500" s="67"/>
      <c r="B500" s="101"/>
      <c r="C500" s="74"/>
      <c r="D500" s="67"/>
      <c r="E500" s="67"/>
      <c r="F500" s="74"/>
      <c r="G500" s="74"/>
      <c r="H500" s="74"/>
      <c r="I500" s="67"/>
      <c r="J500" s="67"/>
      <c r="K500" s="74"/>
      <c r="L500" s="74"/>
      <c r="M500" s="74"/>
      <c r="N500" s="74"/>
      <c r="O500" s="74"/>
      <c r="P500" s="74"/>
      <c r="Q500" s="74"/>
      <c r="R500" s="74"/>
      <c r="S500" s="752"/>
      <c r="T500" s="95"/>
      <c r="U500" s="752"/>
      <c r="V500" s="752"/>
      <c r="W500" s="752"/>
      <c r="X500" s="752"/>
      <c r="Y500" s="752"/>
      <c r="Z500" s="752"/>
      <c r="AA500" s="752"/>
      <c r="AB500" s="752"/>
      <c r="AC500" s="752"/>
      <c r="AD500" s="752"/>
      <c r="AE500" s="752"/>
      <c r="AF500" s="752"/>
      <c r="AG500" s="752"/>
      <c r="AH500" s="752"/>
      <c r="AI500" s="752"/>
      <c r="AJ500" s="752"/>
      <c r="AK500" s="752"/>
      <c r="AL500" s="752"/>
      <c r="AM500" s="752"/>
      <c r="AN500" s="752"/>
      <c r="AO500" s="752"/>
      <c r="AP500" s="752"/>
    </row>
    <row r="501" hidden="1">
      <c r="A501" s="67"/>
      <c r="B501" s="101"/>
      <c r="C501" s="74"/>
      <c r="D501" s="67"/>
      <c r="E501" s="67"/>
      <c r="F501" s="74"/>
      <c r="G501" s="74"/>
      <c r="H501" s="74"/>
      <c r="I501" s="67"/>
      <c r="J501" s="67"/>
      <c r="K501" s="74"/>
      <c r="L501" s="74"/>
      <c r="M501" s="74"/>
      <c r="N501" s="74"/>
      <c r="O501" s="74"/>
      <c r="P501" s="74"/>
      <c r="Q501" s="74"/>
      <c r="R501" s="74"/>
      <c r="S501" s="752"/>
      <c r="T501" s="95"/>
      <c r="U501" s="752"/>
      <c r="V501" s="752"/>
      <c r="W501" s="752"/>
      <c r="X501" s="752"/>
      <c r="Y501" s="752"/>
      <c r="Z501" s="752"/>
      <c r="AA501" s="752"/>
      <c r="AB501" s="752"/>
      <c r="AC501" s="752"/>
      <c r="AD501" s="752"/>
      <c r="AE501" s="752"/>
      <c r="AF501" s="752"/>
      <c r="AG501" s="752"/>
      <c r="AH501" s="752"/>
      <c r="AI501" s="752"/>
      <c r="AJ501" s="752"/>
      <c r="AK501" s="752"/>
      <c r="AL501" s="752"/>
      <c r="AM501" s="752"/>
      <c r="AN501" s="752"/>
      <c r="AO501" s="752"/>
      <c r="AP501" s="752"/>
    </row>
    <row r="502" hidden="1">
      <c r="A502" s="67"/>
      <c r="B502" s="101"/>
      <c r="C502" s="74"/>
      <c r="D502" s="67"/>
      <c r="E502" s="67"/>
      <c r="F502" s="74"/>
      <c r="G502" s="74"/>
      <c r="H502" s="74"/>
      <c r="I502" s="67"/>
      <c r="J502" s="67"/>
      <c r="K502" s="74"/>
      <c r="L502" s="74"/>
      <c r="M502" s="74"/>
      <c r="N502" s="74"/>
      <c r="O502" s="74"/>
      <c r="P502" s="74"/>
      <c r="Q502" s="74"/>
      <c r="R502" s="74"/>
      <c r="S502" s="752"/>
      <c r="T502" s="95"/>
      <c r="U502" s="752"/>
      <c r="V502" s="752"/>
      <c r="W502" s="752"/>
      <c r="X502" s="752"/>
      <c r="Y502" s="752"/>
      <c r="Z502" s="752"/>
      <c r="AA502" s="752"/>
      <c r="AB502" s="752"/>
      <c r="AC502" s="752"/>
      <c r="AD502" s="752"/>
      <c r="AE502" s="752"/>
      <c r="AF502" s="752"/>
      <c r="AG502" s="752"/>
      <c r="AH502" s="752"/>
      <c r="AI502" s="752"/>
      <c r="AJ502" s="752"/>
      <c r="AK502" s="752"/>
      <c r="AL502" s="752"/>
      <c r="AM502" s="752"/>
      <c r="AN502" s="752"/>
      <c r="AO502" s="752"/>
      <c r="AP502" s="752"/>
    </row>
    <row r="503" hidden="1">
      <c r="A503" s="67"/>
      <c r="B503" s="101"/>
      <c r="C503" s="74"/>
      <c r="D503" s="67"/>
      <c r="E503" s="67"/>
      <c r="F503" s="74"/>
      <c r="G503" s="74"/>
      <c r="H503" s="74"/>
      <c r="I503" s="67"/>
      <c r="J503" s="67"/>
      <c r="K503" s="74"/>
      <c r="L503" s="74"/>
      <c r="M503" s="74"/>
      <c r="N503" s="74"/>
      <c r="O503" s="74"/>
      <c r="P503" s="74"/>
      <c r="Q503" s="74"/>
      <c r="R503" s="74"/>
      <c r="S503" s="752"/>
      <c r="T503" s="95"/>
      <c r="U503" s="752"/>
      <c r="V503" s="752"/>
      <c r="W503" s="752"/>
      <c r="X503" s="752"/>
      <c r="Y503" s="752"/>
      <c r="Z503" s="752"/>
      <c r="AA503" s="752"/>
      <c r="AB503" s="752"/>
      <c r="AC503" s="752"/>
      <c r="AD503" s="752"/>
      <c r="AE503" s="752"/>
      <c r="AF503" s="752"/>
      <c r="AG503" s="752"/>
      <c r="AH503" s="752"/>
      <c r="AI503" s="752"/>
      <c r="AJ503" s="752"/>
      <c r="AK503" s="752"/>
      <c r="AL503" s="752"/>
      <c r="AM503" s="752"/>
      <c r="AN503" s="752"/>
      <c r="AO503" s="752"/>
      <c r="AP503" s="752"/>
    </row>
    <row r="504" hidden="1">
      <c r="A504" s="67"/>
      <c r="B504" s="101"/>
      <c r="C504" s="74"/>
      <c r="D504" s="67"/>
      <c r="E504" s="67"/>
      <c r="F504" s="74"/>
      <c r="G504" s="74"/>
      <c r="H504" s="74"/>
      <c r="I504" s="67"/>
      <c r="J504" s="67"/>
      <c r="K504" s="74"/>
      <c r="L504" s="74"/>
      <c r="M504" s="74"/>
      <c r="N504" s="74"/>
      <c r="O504" s="74"/>
      <c r="P504" s="74"/>
      <c r="Q504" s="74"/>
      <c r="R504" s="74"/>
      <c r="S504" s="752"/>
      <c r="T504" s="95"/>
      <c r="U504" s="752"/>
      <c r="V504" s="752"/>
      <c r="W504" s="752"/>
      <c r="X504" s="752"/>
      <c r="Y504" s="752"/>
      <c r="Z504" s="752"/>
      <c r="AA504" s="752"/>
      <c r="AB504" s="752"/>
      <c r="AC504" s="752"/>
      <c r="AD504" s="752"/>
      <c r="AE504" s="752"/>
      <c r="AF504" s="752"/>
      <c r="AG504" s="752"/>
      <c r="AH504" s="752"/>
      <c r="AI504" s="752"/>
      <c r="AJ504" s="752"/>
      <c r="AK504" s="752"/>
      <c r="AL504" s="752"/>
      <c r="AM504" s="752"/>
      <c r="AN504" s="752"/>
      <c r="AO504" s="752"/>
      <c r="AP504" s="752"/>
    </row>
    <row r="505" hidden="1">
      <c r="A505" s="67"/>
      <c r="B505" s="101"/>
      <c r="C505" s="74"/>
      <c r="D505" s="67"/>
      <c r="E505" s="67"/>
      <c r="F505" s="74"/>
      <c r="G505" s="74"/>
      <c r="H505" s="74"/>
      <c r="I505" s="67"/>
      <c r="J505" s="67"/>
      <c r="K505" s="74"/>
      <c r="L505" s="74"/>
      <c r="M505" s="74"/>
      <c r="N505" s="74"/>
      <c r="O505" s="74"/>
      <c r="P505" s="74"/>
      <c r="Q505" s="74"/>
      <c r="R505" s="74"/>
      <c r="S505" s="752"/>
      <c r="T505" s="95"/>
      <c r="U505" s="752"/>
      <c r="V505" s="752"/>
      <c r="W505" s="752"/>
      <c r="X505" s="752"/>
      <c r="Y505" s="752"/>
      <c r="Z505" s="752"/>
      <c r="AA505" s="752"/>
      <c r="AB505" s="752"/>
      <c r="AC505" s="752"/>
      <c r="AD505" s="752"/>
      <c r="AE505" s="752"/>
      <c r="AF505" s="752"/>
      <c r="AG505" s="752"/>
      <c r="AH505" s="752"/>
      <c r="AI505" s="752"/>
      <c r="AJ505" s="752"/>
      <c r="AK505" s="752"/>
      <c r="AL505" s="752"/>
      <c r="AM505" s="752"/>
      <c r="AN505" s="752"/>
      <c r="AO505" s="752"/>
      <c r="AP505" s="752"/>
    </row>
    <row r="506" hidden="1">
      <c r="A506" s="67"/>
      <c r="B506" s="101"/>
      <c r="C506" s="74"/>
      <c r="D506" s="67"/>
      <c r="E506" s="67"/>
      <c r="F506" s="74"/>
      <c r="G506" s="74"/>
      <c r="H506" s="74"/>
      <c r="I506" s="67"/>
      <c r="J506" s="67"/>
      <c r="K506" s="74"/>
      <c r="L506" s="74"/>
      <c r="M506" s="74"/>
      <c r="N506" s="74"/>
      <c r="O506" s="74"/>
      <c r="P506" s="74"/>
      <c r="Q506" s="74"/>
      <c r="R506" s="74"/>
      <c r="S506" s="752"/>
      <c r="T506" s="95" t="s">
        <v>79</v>
      </c>
      <c r="U506" s="752"/>
      <c r="V506" s="752"/>
      <c r="W506" s="752"/>
      <c r="X506" s="752"/>
      <c r="Y506" s="752"/>
      <c r="Z506" s="752"/>
      <c r="AA506" s="752"/>
      <c r="AB506" s="752"/>
      <c r="AC506" s="752"/>
      <c r="AD506" s="752"/>
      <c r="AE506" s="752"/>
      <c r="AF506" s="752"/>
      <c r="AG506" s="752"/>
      <c r="AH506" s="752"/>
      <c r="AI506" s="752"/>
      <c r="AJ506" s="752"/>
      <c r="AK506" s="752"/>
      <c r="AL506" s="752"/>
      <c r="AM506" s="752"/>
      <c r="AN506" s="752"/>
      <c r="AO506" s="752"/>
      <c r="AP506" s="752"/>
    </row>
    <row r="507" hidden="1">
      <c r="A507" s="67"/>
      <c r="B507" s="101"/>
      <c r="C507" s="74"/>
      <c r="D507" s="67"/>
      <c r="E507" s="67"/>
      <c r="F507" s="74"/>
      <c r="G507" s="74"/>
      <c r="H507" s="74"/>
      <c r="I507" s="67"/>
      <c r="J507" s="67"/>
      <c r="K507" s="74"/>
      <c r="L507" s="74"/>
      <c r="M507" s="74"/>
      <c r="N507" s="74"/>
      <c r="O507" s="74"/>
      <c r="P507" s="74"/>
      <c r="Q507" s="74"/>
      <c r="R507" s="74"/>
      <c r="S507" s="752"/>
      <c r="T507" s="95"/>
      <c r="U507" s="752"/>
      <c r="V507" s="752"/>
      <c r="W507" s="752"/>
      <c r="X507" s="752"/>
      <c r="Y507" s="752"/>
      <c r="Z507" s="752"/>
      <c r="AA507" s="752"/>
      <c r="AB507" s="752"/>
      <c r="AC507" s="752"/>
      <c r="AD507" s="752"/>
      <c r="AE507" s="752"/>
      <c r="AF507" s="752"/>
      <c r="AG507" s="752"/>
      <c r="AH507" s="752"/>
      <c r="AI507" s="752"/>
      <c r="AJ507" s="752"/>
      <c r="AK507" s="752"/>
      <c r="AL507" s="752"/>
      <c r="AM507" s="752"/>
      <c r="AN507" s="752"/>
      <c r="AO507" s="752"/>
      <c r="AP507" s="752"/>
    </row>
    <row r="508" hidden="1">
      <c r="A508" s="67"/>
      <c r="B508" s="101"/>
      <c r="C508" s="74"/>
      <c r="D508" s="67"/>
      <c r="E508" s="67"/>
      <c r="F508" s="74"/>
      <c r="G508" s="74"/>
      <c r="H508" s="74"/>
      <c r="I508" s="67"/>
      <c r="J508" s="67"/>
      <c r="K508" s="74"/>
      <c r="L508" s="74"/>
      <c r="M508" s="74"/>
      <c r="N508" s="74"/>
      <c r="O508" s="74"/>
      <c r="P508" s="74"/>
      <c r="Q508" s="74"/>
      <c r="R508" s="74"/>
      <c r="S508" s="752"/>
      <c r="T508" s="95"/>
      <c r="U508" s="752"/>
      <c r="V508" s="752"/>
      <c r="W508" s="752"/>
      <c r="X508" s="752"/>
      <c r="Y508" s="752"/>
      <c r="Z508" s="752"/>
      <c r="AA508" s="752"/>
      <c r="AB508" s="752"/>
      <c r="AC508" s="752"/>
      <c r="AD508" s="752"/>
      <c r="AE508" s="752"/>
      <c r="AF508" s="752"/>
      <c r="AG508" s="752"/>
      <c r="AH508" s="752"/>
      <c r="AI508" s="752"/>
      <c r="AJ508" s="752"/>
      <c r="AK508" s="752"/>
      <c r="AL508" s="752"/>
      <c r="AM508" s="752"/>
      <c r="AN508" s="752"/>
      <c r="AO508" s="752"/>
      <c r="AP508" s="752"/>
    </row>
    <row r="509" hidden="1">
      <c r="A509" s="67"/>
      <c r="B509" s="101"/>
      <c r="C509" s="74"/>
      <c r="D509" s="67"/>
      <c r="E509" s="67"/>
      <c r="F509" s="74"/>
      <c r="G509" s="74"/>
      <c r="H509" s="74"/>
      <c r="I509" s="67"/>
      <c r="J509" s="67"/>
      <c r="K509" s="74"/>
      <c r="L509" s="74"/>
      <c r="M509" s="74"/>
      <c r="N509" s="74"/>
      <c r="O509" s="74"/>
      <c r="P509" s="74"/>
      <c r="Q509" s="74"/>
      <c r="R509" s="74"/>
      <c r="S509" s="752"/>
      <c r="T509" s="95"/>
      <c r="U509" s="752"/>
      <c r="V509" s="752"/>
      <c r="W509" s="752"/>
      <c r="X509" s="752"/>
      <c r="Y509" s="752"/>
      <c r="Z509" s="752"/>
      <c r="AA509" s="752"/>
      <c r="AB509" s="752"/>
      <c r="AC509" s="752"/>
      <c r="AD509" s="752"/>
      <c r="AE509" s="752"/>
      <c r="AF509" s="752"/>
      <c r="AG509" s="752"/>
      <c r="AH509" s="752"/>
      <c r="AI509" s="752"/>
      <c r="AJ509" s="752"/>
      <c r="AK509" s="752"/>
      <c r="AL509" s="752"/>
      <c r="AM509" s="752"/>
      <c r="AN509" s="752"/>
      <c r="AO509" s="752"/>
      <c r="AP509" s="752"/>
    </row>
    <row r="510" hidden="1">
      <c r="A510" s="67"/>
      <c r="B510" s="101"/>
      <c r="C510" s="74"/>
      <c r="D510" s="67"/>
      <c r="E510" s="67"/>
      <c r="F510" s="74"/>
      <c r="G510" s="74"/>
      <c r="H510" s="74"/>
      <c r="I510" s="67"/>
      <c r="J510" s="67"/>
      <c r="K510" s="74"/>
      <c r="L510" s="74"/>
      <c r="M510" s="74"/>
      <c r="N510" s="74"/>
      <c r="O510" s="74"/>
      <c r="P510" s="74"/>
      <c r="Q510" s="74"/>
      <c r="R510" s="74"/>
      <c r="S510" s="752"/>
      <c r="T510" s="95"/>
      <c r="U510" s="752"/>
      <c r="V510" s="752"/>
      <c r="W510" s="752"/>
      <c r="X510" s="752"/>
      <c r="Y510" s="752"/>
      <c r="Z510" s="752"/>
      <c r="AA510" s="752"/>
      <c r="AB510" s="752"/>
      <c r="AC510" s="752"/>
      <c r="AD510" s="752"/>
      <c r="AE510" s="752"/>
      <c r="AF510" s="752"/>
      <c r="AG510" s="752"/>
      <c r="AH510" s="752"/>
      <c r="AI510" s="752"/>
      <c r="AJ510" s="752"/>
      <c r="AK510" s="752"/>
      <c r="AL510" s="752"/>
      <c r="AM510" s="752"/>
      <c r="AN510" s="752"/>
      <c r="AO510" s="752"/>
      <c r="AP510" s="752"/>
    </row>
    <row r="511" hidden="1">
      <c r="A511" s="67"/>
      <c r="B511" s="101"/>
      <c r="C511" s="74"/>
      <c r="D511" s="67"/>
      <c r="E511" s="67"/>
      <c r="F511" s="74"/>
      <c r="G511" s="74"/>
      <c r="H511" s="74"/>
      <c r="I511" s="67"/>
      <c r="J511" s="67"/>
      <c r="K511" s="74"/>
      <c r="L511" s="74"/>
      <c r="M511" s="74"/>
      <c r="N511" s="74"/>
      <c r="O511" s="74"/>
      <c r="P511" s="74"/>
      <c r="Q511" s="74"/>
      <c r="R511" s="74"/>
      <c r="S511" s="752"/>
      <c r="T511" s="95"/>
      <c r="U511" s="752"/>
      <c r="V511" s="752"/>
      <c r="W511" s="752"/>
      <c r="X511" s="752"/>
      <c r="Y511" s="752"/>
      <c r="Z511" s="752"/>
      <c r="AA511" s="752"/>
      <c r="AB511" s="752"/>
      <c r="AC511" s="752"/>
      <c r="AD511" s="752"/>
      <c r="AE511" s="752"/>
      <c r="AF511" s="752"/>
      <c r="AG511" s="752"/>
      <c r="AH511" s="752"/>
      <c r="AI511" s="752"/>
      <c r="AJ511" s="752"/>
      <c r="AK511" s="752"/>
      <c r="AL511" s="752"/>
      <c r="AM511" s="752"/>
      <c r="AN511" s="752"/>
      <c r="AO511" s="752"/>
      <c r="AP511" s="752"/>
    </row>
    <row r="512" hidden="1">
      <c r="A512" s="67"/>
      <c r="B512" s="101"/>
      <c r="C512" s="74"/>
      <c r="D512" s="67"/>
      <c r="E512" s="67"/>
      <c r="F512" s="74"/>
      <c r="G512" s="74"/>
      <c r="H512" s="74"/>
      <c r="I512" s="67"/>
      <c r="J512" s="67"/>
      <c r="K512" s="74"/>
      <c r="L512" s="74"/>
      <c r="M512" s="74"/>
      <c r="N512" s="74"/>
      <c r="O512" s="74"/>
      <c r="P512" s="74"/>
      <c r="Q512" s="74"/>
      <c r="R512" s="74"/>
      <c r="S512" s="752"/>
      <c r="T512" s="95"/>
      <c r="U512" s="752"/>
      <c r="V512" s="752"/>
      <c r="W512" s="752"/>
      <c r="X512" s="752"/>
      <c r="Y512" s="752"/>
      <c r="Z512" s="752"/>
      <c r="AA512" s="752"/>
      <c r="AB512" s="752"/>
      <c r="AC512" s="752"/>
      <c r="AD512" s="752"/>
      <c r="AE512" s="752"/>
      <c r="AF512" s="752"/>
      <c r="AG512" s="752"/>
      <c r="AH512" s="752"/>
      <c r="AI512" s="752"/>
      <c r="AJ512" s="752"/>
      <c r="AK512" s="752"/>
      <c r="AL512" s="752"/>
      <c r="AM512" s="752"/>
      <c r="AN512" s="752"/>
      <c r="AO512" s="752"/>
      <c r="AP512" s="752"/>
    </row>
    <row r="513" hidden="1">
      <c r="A513" s="67"/>
      <c r="B513" s="101"/>
      <c r="C513" s="74"/>
      <c r="D513" s="67"/>
      <c r="E513" s="67"/>
      <c r="F513" s="74"/>
      <c r="G513" s="74"/>
      <c r="H513" s="74"/>
      <c r="I513" s="67"/>
      <c r="J513" s="67"/>
      <c r="K513" s="74"/>
      <c r="L513" s="74"/>
      <c r="M513" s="74"/>
      <c r="N513" s="74"/>
      <c r="O513" s="74"/>
      <c r="P513" s="74"/>
      <c r="Q513" s="74"/>
      <c r="R513" s="74"/>
      <c r="S513" s="752"/>
      <c r="T513" s="95"/>
      <c r="U513" s="752"/>
      <c r="V513" s="752"/>
      <c r="W513" s="752"/>
      <c r="X513" s="752"/>
      <c r="Y513" s="752"/>
      <c r="Z513" s="752"/>
      <c r="AA513" s="752"/>
      <c r="AB513" s="752"/>
      <c r="AC513" s="752"/>
      <c r="AD513" s="752"/>
      <c r="AE513" s="752"/>
      <c r="AF513" s="752"/>
      <c r="AG513" s="752"/>
      <c r="AH513" s="752"/>
      <c r="AI513" s="752"/>
      <c r="AJ513" s="752"/>
      <c r="AK513" s="752"/>
      <c r="AL513" s="752"/>
      <c r="AM513" s="752"/>
      <c r="AN513" s="752"/>
      <c r="AO513" s="752"/>
      <c r="AP513" s="752"/>
    </row>
    <row r="514" hidden="1">
      <c r="A514" s="67"/>
      <c r="B514" s="101"/>
      <c r="C514" s="74"/>
      <c r="D514" s="67"/>
      <c r="E514" s="67"/>
      <c r="F514" s="74"/>
      <c r="G514" s="74"/>
      <c r="H514" s="74"/>
      <c r="I514" s="67"/>
      <c r="J514" s="67"/>
      <c r="K514" s="74"/>
      <c r="L514" s="74"/>
      <c r="M514" s="74"/>
      <c r="N514" s="74"/>
      <c r="O514" s="74"/>
      <c r="P514" s="74"/>
      <c r="Q514" s="74"/>
      <c r="R514" s="74"/>
      <c r="S514" s="752"/>
      <c r="T514" s="95"/>
      <c r="U514" s="752"/>
      <c r="V514" s="752"/>
      <c r="W514" s="752"/>
      <c r="X514" s="752"/>
      <c r="Y514" s="752"/>
      <c r="Z514" s="752"/>
      <c r="AA514" s="752"/>
      <c r="AB514" s="752"/>
      <c r="AC514" s="752"/>
      <c r="AD514" s="752"/>
      <c r="AE514" s="752"/>
      <c r="AF514" s="752"/>
      <c r="AG514" s="752"/>
      <c r="AH514" s="752"/>
      <c r="AI514" s="752"/>
      <c r="AJ514" s="752"/>
      <c r="AK514" s="752"/>
      <c r="AL514" s="752"/>
      <c r="AM514" s="752"/>
      <c r="AN514" s="752"/>
      <c r="AO514" s="752"/>
      <c r="AP514" s="752"/>
    </row>
    <row r="515" hidden="1">
      <c r="A515" s="67"/>
      <c r="B515" s="101"/>
      <c r="C515" s="74"/>
      <c r="D515" s="67"/>
      <c r="E515" s="67"/>
      <c r="F515" s="74"/>
      <c r="G515" s="74"/>
      <c r="H515" s="74"/>
      <c r="I515" s="67"/>
      <c r="J515" s="67"/>
      <c r="K515" s="74"/>
      <c r="L515" s="74"/>
      <c r="M515" s="74"/>
      <c r="N515" s="74"/>
      <c r="O515" s="74"/>
      <c r="P515" s="74"/>
      <c r="Q515" s="74"/>
      <c r="R515" s="74"/>
      <c r="S515" s="752"/>
      <c r="T515" s="95"/>
      <c r="U515" s="752"/>
      <c r="V515" s="752"/>
      <c r="W515" s="752"/>
      <c r="X515" s="752"/>
      <c r="Y515" s="752"/>
      <c r="Z515" s="752"/>
      <c r="AA515" s="752"/>
      <c r="AB515" s="752"/>
      <c r="AC515" s="752"/>
      <c r="AD515" s="752"/>
      <c r="AE515" s="752"/>
      <c r="AF515" s="752"/>
      <c r="AG515" s="752"/>
      <c r="AH515" s="752"/>
      <c r="AI515" s="752"/>
      <c r="AJ515" s="752"/>
      <c r="AK515" s="752"/>
      <c r="AL515" s="752"/>
      <c r="AM515" s="752"/>
      <c r="AN515" s="752"/>
      <c r="AO515" s="752"/>
      <c r="AP515" s="752"/>
    </row>
    <row r="516" hidden="1">
      <c r="A516" s="67"/>
      <c r="B516" s="101"/>
      <c r="C516" s="74"/>
      <c r="D516" s="67"/>
      <c r="E516" s="67"/>
      <c r="F516" s="74"/>
      <c r="G516" s="74"/>
      <c r="H516" s="74"/>
      <c r="I516" s="67"/>
      <c r="J516" s="67"/>
      <c r="K516" s="74"/>
      <c r="L516" s="74"/>
      <c r="M516" s="74"/>
      <c r="N516" s="74"/>
      <c r="O516" s="74"/>
      <c r="P516" s="74"/>
      <c r="Q516" s="74"/>
      <c r="R516" s="74"/>
      <c r="S516" s="752"/>
      <c r="T516" s="95"/>
      <c r="U516" s="752"/>
      <c r="V516" s="752"/>
      <c r="W516" s="752"/>
      <c r="X516" s="752"/>
      <c r="Y516" s="752"/>
      <c r="Z516" s="752"/>
      <c r="AA516" s="752"/>
      <c r="AB516" s="752"/>
      <c r="AC516" s="752"/>
      <c r="AD516" s="752"/>
      <c r="AE516" s="752"/>
      <c r="AF516" s="752"/>
      <c r="AG516" s="752"/>
      <c r="AH516" s="752"/>
      <c r="AI516" s="752"/>
      <c r="AJ516" s="752"/>
      <c r="AK516" s="752"/>
      <c r="AL516" s="752"/>
      <c r="AM516" s="752"/>
      <c r="AN516" s="752"/>
      <c r="AO516" s="752"/>
      <c r="AP516" s="752"/>
    </row>
    <row r="517" hidden="1">
      <c r="A517" s="67"/>
      <c r="B517" s="101"/>
      <c r="C517" s="74"/>
      <c r="D517" s="67"/>
      <c r="E517" s="67"/>
      <c r="F517" s="74"/>
      <c r="G517" s="74"/>
      <c r="H517" s="74"/>
      <c r="I517" s="67"/>
      <c r="J517" s="67"/>
      <c r="K517" s="74"/>
      <c r="L517" s="74"/>
      <c r="M517" s="74"/>
      <c r="N517" s="74"/>
      <c r="O517" s="74"/>
      <c r="P517" s="74"/>
      <c r="Q517" s="74"/>
      <c r="R517" s="74"/>
      <c r="S517" s="752"/>
      <c r="T517" s="95"/>
      <c r="U517" s="752"/>
      <c r="V517" s="752"/>
      <c r="W517" s="752"/>
      <c r="X517" s="752"/>
      <c r="Y517" s="752"/>
      <c r="Z517" s="752"/>
      <c r="AA517" s="752"/>
      <c r="AB517" s="752"/>
      <c r="AC517" s="752"/>
      <c r="AD517" s="752"/>
      <c r="AE517" s="752"/>
      <c r="AF517" s="752"/>
      <c r="AG517" s="752"/>
      <c r="AH517" s="752"/>
      <c r="AI517" s="752"/>
      <c r="AJ517" s="752"/>
      <c r="AK517" s="752"/>
      <c r="AL517" s="752"/>
      <c r="AM517" s="752"/>
      <c r="AN517" s="752"/>
      <c r="AO517" s="752"/>
      <c r="AP517" s="752"/>
    </row>
    <row r="518" hidden="1">
      <c r="A518" s="67"/>
      <c r="B518" s="101"/>
      <c r="C518" s="74"/>
      <c r="D518" s="67"/>
      <c r="E518" s="67"/>
      <c r="F518" s="74"/>
      <c r="G518" s="74"/>
      <c r="H518" s="74"/>
      <c r="I518" s="67"/>
      <c r="J518" s="67"/>
      <c r="K518" s="74"/>
      <c r="L518" s="74"/>
      <c r="M518" s="74"/>
      <c r="N518" s="74"/>
      <c r="O518" s="74"/>
      <c r="P518" s="74"/>
      <c r="Q518" s="74"/>
      <c r="R518" s="74"/>
      <c r="S518" s="752"/>
      <c r="T518" s="95"/>
      <c r="U518" s="752"/>
      <c r="V518" s="752"/>
      <c r="W518" s="752"/>
      <c r="X518" s="752"/>
      <c r="Y518" s="752"/>
      <c r="Z518" s="752"/>
      <c r="AA518" s="752"/>
      <c r="AB518" s="752"/>
      <c r="AC518" s="752"/>
      <c r="AD518" s="752"/>
      <c r="AE518" s="752"/>
      <c r="AF518" s="752"/>
      <c r="AG518" s="752"/>
      <c r="AH518" s="752"/>
      <c r="AI518" s="752"/>
      <c r="AJ518" s="752"/>
      <c r="AK518" s="752"/>
      <c r="AL518" s="752"/>
      <c r="AM518" s="752"/>
      <c r="AN518" s="752"/>
      <c r="AO518" s="752"/>
      <c r="AP518" s="752"/>
    </row>
    <row r="519" hidden="1">
      <c r="A519" s="67"/>
      <c r="B519" s="101"/>
      <c r="C519" s="74"/>
      <c r="D519" s="67"/>
      <c r="E519" s="67"/>
      <c r="F519" s="74"/>
      <c r="G519" s="74"/>
      <c r="H519" s="74"/>
      <c r="I519" s="67"/>
      <c r="J519" s="67"/>
      <c r="K519" s="74"/>
      <c r="L519" s="74"/>
      <c r="M519" s="74"/>
      <c r="N519" s="74"/>
      <c r="O519" s="74"/>
      <c r="P519" s="74"/>
      <c r="Q519" s="74"/>
      <c r="R519" s="74"/>
      <c r="S519" s="752"/>
      <c r="T519" s="95"/>
      <c r="U519" s="752"/>
      <c r="V519" s="752"/>
      <c r="W519" s="752"/>
      <c r="X519" s="752"/>
      <c r="Y519" s="752"/>
      <c r="Z519" s="752"/>
      <c r="AA519" s="752"/>
      <c r="AB519" s="752"/>
      <c r="AC519" s="752"/>
      <c r="AD519" s="752"/>
      <c r="AE519" s="752"/>
      <c r="AF519" s="752"/>
      <c r="AG519" s="752"/>
      <c r="AH519" s="752"/>
      <c r="AI519" s="752"/>
      <c r="AJ519" s="752"/>
      <c r="AK519" s="752"/>
      <c r="AL519" s="752"/>
      <c r="AM519" s="752"/>
      <c r="AN519" s="752"/>
      <c r="AO519" s="752"/>
      <c r="AP519" s="752"/>
    </row>
    <row r="520" hidden="1">
      <c r="A520" s="67"/>
      <c r="B520" s="101"/>
      <c r="C520" s="74"/>
      <c r="D520" s="67"/>
      <c r="E520" s="67"/>
      <c r="F520" s="74"/>
      <c r="G520" s="74"/>
      <c r="H520" s="74"/>
      <c r="I520" s="67"/>
      <c r="J520" s="67"/>
      <c r="K520" s="74"/>
      <c r="L520" s="74"/>
      <c r="M520" s="74"/>
      <c r="N520" s="74"/>
      <c r="O520" s="74"/>
      <c r="P520" s="74"/>
      <c r="Q520" s="74"/>
      <c r="R520" s="74"/>
      <c r="S520" s="752"/>
      <c r="T520" s="95"/>
      <c r="U520" s="752"/>
      <c r="V520" s="752"/>
      <c r="W520" s="752"/>
      <c r="X520" s="752"/>
      <c r="Y520" s="752"/>
      <c r="Z520" s="752"/>
      <c r="AA520" s="752"/>
      <c r="AB520" s="752"/>
      <c r="AC520" s="752"/>
      <c r="AD520" s="752"/>
      <c r="AE520" s="752"/>
      <c r="AF520" s="752"/>
      <c r="AG520" s="752"/>
      <c r="AH520" s="752"/>
      <c r="AI520" s="752"/>
      <c r="AJ520" s="752"/>
      <c r="AK520" s="752"/>
      <c r="AL520" s="752"/>
      <c r="AM520" s="752"/>
      <c r="AN520" s="752"/>
      <c r="AO520" s="752"/>
      <c r="AP520" s="752"/>
    </row>
    <row r="521" hidden="1">
      <c r="A521" s="67"/>
      <c r="B521" s="101"/>
      <c r="C521" s="74"/>
      <c r="D521" s="67"/>
      <c r="E521" s="67"/>
      <c r="F521" s="74"/>
      <c r="G521" s="74"/>
      <c r="H521" s="74"/>
      <c r="I521" s="67"/>
      <c r="J521" s="67"/>
      <c r="K521" s="74"/>
      <c r="L521" s="74"/>
      <c r="M521" s="74"/>
      <c r="N521" s="74"/>
      <c r="O521" s="74"/>
      <c r="P521" s="74"/>
      <c r="Q521" s="74"/>
      <c r="R521" s="74"/>
      <c r="S521" s="752"/>
      <c r="T521" s="95"/>
      <c r="U521" s="752"/>
      <c r="V521" s="752"/>
      <c r="W521" s="752"/>
      <c r="X521" s="752"/>
      <c r="Y521" s="752"/>
      <c r="Z521" s="752"/>
      <c r="AA521" s="752"/>
      <c r="AB521" s="752"/>
      <c r="AC521" s="752"/>
      <c r="AD521" s="752"/>
      <c r="AE521" s="752"/>
      <c r="AF521" s="752"/>
      <c r="AG521" s="752"/>
      <c r="AH521" s="752"/>
      <c r="AI521" s="752"/>
      <c r="AJ521" s="752"/>
      <c r="AK521" s="752"/>
      <c r="AL521" s="752"/>
      <c r="AM521" s="752"/>
      <c r="AN521" s="752"/>
      <c r="AO521" s="752"/>
      <c r="AP521" s="752"/>
    </row>
    <row r="522" hidden="1">
      <c r="A522" s="67"/>
      <c r="B522" s="101"/>
      <c r="C522" s="74"/>
      <c r="D522" s="67"/>
      <c r="E522" s="67"/>
      <c r="F522" s="74"/>
      <c r="G522" s="74"/>
      <c r="H522" s="74"/>
      <c r="I522" s="67"/>
      <c r="J522" s="67"/>
      <c r="K522" s="74"/>
      <c r="L522" s="74"/>
      <c r="M522" s="74"/>
      <c r="N522" s="74"/>
      <c r="O522" s="74"/>
      <c r="P522" s="74"/>
      <c r="Q522" s="74"/>
      <c r="R522" s="74"/>
      <c r="S522" s="752"/>
      <c r="T522" s="95"/>
      <c r="U522" s="752"/>
      <c r="V522" s="752"/>
      <c r="W522" s="752"/>
      <c r="X522" s="752"/>
      <c r="Y522" s="752"/>
      <c r="Z522" s="752"/>
      <c r="AA522" s="752"/>
      <c r="AB522" s="752"/>
      <c r="AC522" s="752"/>
      <c r="AD522" s="752"/>
      <c r="AE522" s="752"/>
      <c r="AF522" s="752"/>
      <c r="AG522" s="752"/>
      <c r="AH522" s="752"/>
      <c r="AI522" s="752"/>
      <c r="AJ522" s="752"/>
      <c r="AK522" s="752"/>
      <c r="AL522" s="752"/>
      <c r="AM522" s="752"/>
      <c r="AN522" s="752"/>
      <c r="AO522" s="752"/>
      <c r="AP522" s="752"/>
    </row>
    <row r="523" hidden="1">
      <c r="A523" s="67"/>
      <c r="B523" s="101"/>
      <c r="C523" s="74"/>
      <c r="D523" s="67"/>
      <c r="E523" s="67"/>
      <c r="F523" s="74"/>
      <c r="G523" s="74"/>
      <c r="H523" s="74"/>
      <c r="I523" s="67"/>
      <c r="J523" s="67"/>
      <c r="K523" s="74"/>
      <c r="L523" s="74"/>
      <c r="M523" s="74"/>
      <c r="N523" s="74"/>
      <c r="O523" s="74"/>
      <c r="P523" s="74"/>
      <c r="Q523" s="74"/>
      <c r="R523" s="74"/>
      <c r="S523" s="752"/>
      <c r="T523" s="95"/>
      <c r="U523" s="752"/>
      <c r="V523" s="752"/>
      <c r="W523" s="752"/>
      <c r="X523" s="752"/>
      <c r="Y523" s="752"/>
      <c r="Z523" s="752"/>
      <c r="AA523" s="752"/>
      <c r="AB523" s="752"/>
      <c r="AC523" s="752"/>
      <c r="AD523" s="752"/>
      <c r="AE523" s="752"/>
      <c r="AF523" s="752"/>
      <c r="AG523" s="752"/>
      <c r="AH523" s="752"/>
      <c r="AI523" s="752"/>
      <c r="AJ523" s="752"/>
      <c r="AK523" s="752"/>
      <c r="AL523" s="752"/>
      <c r="AM523" s="752"/>
      <c r="AN523" s="752"/>
      <c r="AO523" s="752"/>
      <c r="AP523" s="752"/>
    </row>
    <row r="524" hidden="1">
      <c r="A524" s="67"/>
      <c r="B524" s="101"/>
      <c r="C524" s="74"/>
      <c r="D524" s="67"/>
      <c r="E524" s="67"/>
      <c r="F524" s="74"/>
      <c r="G524" s="74"/>
      <c r="H524" s="74"/>
      <c r="I524" s="67"/>
      <c r="J524" s="67"/>
      <c r="K524" s="74"/>
      <c r="L524" s="74"/>
      <c r="M524" s="74"/>
      <c r="N524" s="74"/>
      <c r="O524" s="74"/>
      <c r="P524" s="74"/>
      <c r="Q524" s="74"/>
      <c r="R524" s="74"/>
      <c r="S524" s="752"/>
      <c r="T524" s="95"/>
      <c r="U524" s="752"/>
      <c r="V524" s="752"/>
      <c r="W524" s="752"/>
      <c r="X524" s="752"/>
      <c r="Y524" s="752"/>
      <c r="Z524" s="752"/>
      <c r="AA524" s="752"/>
      <c r="AB524" s="752"/>
      <c r="AC524" s="752"/>
      <c r="AD524" s="752"/>
      <c r="AE524" s="752"/>
      <c r="AF524" s="752"/>
      <c r="AG524" s="752"/>
      <c r="AH524" s="752"/>
      <c r="AI524" s="752"/>
      <c r="AJ524" s="752"/>
      <c r="AK524" s="752"/>
      <c r="AL524" s="752"/>
      <c r="AM524" s="752"/>
      <c r="AN524" s="752"/>
      <c r="AO524" s="752"/>
      <c r="AP524" s="752"/>
    </row>
    <row r="525" hidden="1">
      <c r="A525" s="67"/>
      <c r="B525" s="101"/>
      <c r="C525" s="74"/>
      <c r="D525" s="67"/>
      <c r="E525" s="67"/>
      <c r="F525" s="74"/>
      <c r="G525" s="74"/>
      <c r="H525" s="74"/>
      <c r="I525" s="67"/>
      <c r="J525" s="67"/>
      <c r="K525" s="74"/>
      <c r="L525" s="74"/>
      <c r="M525" s="74"/>
      <c r="N525" s="74"/>
      <c r="O525" s="74"/>
      <c r="P525" s="74"/>
      <c r="Q525" s="74"/>
      <c r="R525" s="74"/>
      <c r="S525" s="752"/>
      <c r="T525" s="95"/>
      <c r="U525" s="752"/>
      <c r="V525" s="752"/>
      <c r="W525" s="752"/>
      <c r="X525" s="752"/>
      <c r="Y525" s="752"/>
      <c r="Z525" s="752"/>
      <c r="AA525" s="752"/>
      <c r="AB525" s="752"/>
      <c r="AC525" s="752"/>
      <c r="AD525" s="752"/>
      <c r="AE525" s="752"/>
      <c r="AF525" s="752"/>
      <c r="AG525" s="752"/>
      <c r="AH525" s="752"/>
      <c r="AI525" s="752"/>
      <c r="AJ525" s="752"/>
      <c r="AK525" s="752"/>
      <c r="AL525" s="752"/>
      <c r="AM525" s="752"/>
      <c r="AN525" s="752"/>
      <c r="AO525" s="752"/>
      <c r="AP525" s="752"/>
    </row>
    <row r="526" hidden="1">
      <c r="A526" s="67"/>
      <c r="B526" s="101"/>
      <c r="C526" s="74"/>
      <c r="D526" s="67"/>
      <c r="E526" s="67"/>
      <c r="F526" s="74"/>
      <c r="G526" s="74"/>
      <c r="H526" s="74"/>
      <c r="I526" s="67"/>
      <c r="J526" s="67"/>
      <c r="K526" s="74"/>
      <c r="L526" s="74"/>
      <c r="M526" s="74"/>
      <c r="N526" s="74"/>
      <c r="O526" s="74"/>
      <c r="P526" s="74"/>
      <c r="Q526" s="74"/>
      <c r="R526" s="74"/>
      <c r="S526" s="752"/>
      <c r="T526" s="95"/>
      <c r="U526" s="752"/>
      <c r="V526" s="752"/>
      <c r="W526" s="752"/>
      <c r="X526" s="752"/>
      <c r="Y526" s="752"/>
      <c r="Z526" s="752"/>
      <c r="AA526" s="752"/>
      <c r="AB526" s="752"/>
      <c r="AC526" s="752"/>
      <c r="AD526" s="752"/>
      <c r="AE526" s="752"/>
      <c r="AF526" s="752"/>
      <c r="AG526" s="752"/>
      <c r="AH526" s="752"/>
      <c r="AI526" s="752"/>
      <c r="AJ526" s="752"/>
      <c r="AK526" s="752"/>
      <c r="AL526" s="752"/>
      <c r="AM526" s="752"/>
      <c r="AN526" s="752"/>
      <c r="AO526" s="752"/>
      <c r="AP526" s="752"/>
    </row>
    <row r="527" hidden="1">
      <c r="A527" s="67"/>
      <c r="B527" s="101"/>
      <c r="C527" s="74"/>
      <c r="D527" s="67"/>
      <c r="E527" s="67"/>
      <c r="F527" s="74"/>
      <c r="G527" s="74"/>
      <c r="H527" s="74"/>
      <c r="I527" s="67"/>
      <c r="J527" s="67"/>
      <c r="K527" s="74"/>
      <c r="L527" s="74"/>
      <c r="M527" s="74"/>
      <c r="N527" s="74"/>
      <c r="O527" s="74"/>
      <c r="P527" s="74"/>
      <c r="Q527" s="74"/>
      <c r="R527" s="74"/>
      <c r="S527" s="752"/>
      <c r="T527" s="95"/>
      <c r="U527" s="752"/>
      <c r="V527" s="752"/>
      <c r="W527" s="752"/>
      <c r="X527" s="752"/>
      <c r="Y527" s="752"/>
      <c r="Z527" s="752"/>
      <c r="AA527" s="752"/>
      <c r="AB527" s="752"/>
      <c r="AC527" s="752"/>
      <c r="AD527" s="752"/>
      <c r="AE527" s="752"/>
      <c r="AF527" s="752"/>
      <c r="AG527" s="752"/>
      <c r="AH527" s="752"/>
      <c r="AI527" s="752"/>
      <c r="AJ527" s="752"/>
      <c r="AK527" s="752"/>
      <c r="AL527" s="752"/>
      <c r="AM527" s="752"/>
      <c r="AN527" s="752"/>
      <c r="AO527" s="752"/>
      <c r="AP527" s="752"/>
    </row>
    <row r="528" hidden="1">
      <c r="A528" s="67"/>
      <c r="B528" s="101"/>
      <c r="C528" s="74"/>
      <c r="D528" s="67"/>
      <c r="E528" s="67"/>
      <c r="F528" s="74"/>
      <c r="G528" s="74"/>
      <c r="H528" s="74"/>
      <c r="I528" s="67"/>
      <c r="J528" s="67"/>
      <c r="K528" s="74"/>
      <c r="L528" s="74"/>
      <c r="M528" s="74"/>
      <c r="N528" s="74"/>
      <c r="O528" s="74"/>
      <c r="P528" s="74"/>
      <c r="Q528" s="74"/>
      <c r="R528" s="74"/>
      <c r="S528" s="752"/>
      <c r="T528" s="95"/>
      <c r="U528" s="752"/>
      <c r="V528" s="752"/>
      <c r="W528" s="752"/>
      <c r="X528" s="752"/>
      <c r="Y528" s="752"/>
      <c r="Z528" s="752"/>
      <c r="AA528" s="752"/>
      <c r="AB528" s="752"/>
      <c r="AC528" s="752"/>
      <c r="AD528" s="752"/>
      <c r="AE528" s="752"/>
      <c r="AF528" s="752"/>
      <c r="AG528" s="752"/>
      <c r="AH528" s="752"/>
      <c r="AI528" s="752"/>
      <c r="AJ528" s="752"/>
      <c r="AK528" s="752"/>
      <c r="AL528" s="752"/>
      <c r="AM528" s="752"/>
      <c r="AN528" s="752"/>
      <c r="AO528" s="752"/>
      <c r="AP528" s="752"/>
    </row>
    <row r="529" hidden="1">
      <c r="A529" s="67"/>
      <c r="B529" s="101"/>
      <c r="C529" s="74"/>
      <c r="D529" s="67"/>
      <c r="E529" s="67"/>
      <c r="F529" s="74"/>
      <c r="G529" s="74"/>
      <c r="H529" s="74"/>
      <c r="I529" s="67"/>
      <c r="J529" s="67"/>
      <c r="K529" s="74"/>
      <c r="L529" s="74"/>
      <c r="M529" s="74"/>
      <c r="N529" s="74"/>
      <c r="O529" s="74"/>
      <c r="P529" s="74"/>
      <c r="Q529" s="74"/>
      <c r="R529" s="74"/>
      <c r="S529" s="752"/>
      <c r="T529" s="95"/>
      <c r="U529" s="752"/>
      <c r="V529" s="752"/>
      <c r="W529" s="752"/>
      <c r="X529" s="752"/>
      <c r="Y529" s="752"/>
      <c r="Z529" s="752"/>
      <c r="AA529" s="752"/>
      <c r="AB529" s="752"/>
      <c r="AC529" s="752"/>
      <c r="AD529" s="752"/>
      <c r="AE529" s="752"/>
      <c r="AF529" s="752"/>
      <c r="AG529" s="752"/>
      <c r="AH529" s="752"/>
      <c r="AI529" s="752"/>
      <c r="AJ529" s="752"/>
      <c r="AK529" s="752"/>
      <c r="AL529" s="752"/>
      <c r="AM529" s="752"/>
      <c r="AN529" s="752"/>
      <c r="AO529" s="752"/>
      <c r="AP529" s="752"/>
    </row>
    <row r="530" hidden="1">
      <c r="A530" s="67"/>
      <c r="B530" s="101"/>
      <c r="C530" s="74"/>
      <c r="D530" s="67"/>
      <c r="E530" s="67"/>
      <c r="F530" s="74"/>
      <c r="G530" s="74"/>
      <c r="H530" s="74"/>
      <c r="I530" s="67"/>
      <c r="J530" s="67"/>
      <c r="K530" s="74"/>
      <c r="L530" s="74"/>
      <c r="M530" s="74"/>
      <c r="N530" s="74"/>
      <c r="O530" s="74"/>
      <c r="P530" s="74"/>
      <c r="Q530" s="74"/>
      <c r="R530" s="74"/>
      <c r="S530" s="752"/>
      <c r="T530" s="95"/>
      <c r="U530" s="752"/>
      <c r="V530" s="752"/>
      <c r="W530" s="752"/>
      <c r="X530" s="752"/>
      <c r="Y530" s="752"/>
      <c r="Z530" s="752"/>
      <c r="AA530" s="752"/>
      <c r="AB530" s="752"/>
      <c r="AC530" s="752"/>
      <c r="AD530" s="752"/>
      <c r="AE530" s="752"/>
      <c r="AF530" s="752"/>
      <c r="AG530" s="752"/>
      <c r="AH530" s="752"/>
      <c r="AI530" s="752"/>
      <c r="AJ530" s="752"/>
      <c r="AK530" s="752"/>
      <c r="AL530" s="752"/>
      <c r="AM530" s="752"/>
      <c r="AN530" s="752"/>
      <c r="AO530" s="752"/>
      <c r="AP530" s="752"/>
    </row>
    <row r="531" hidden="1">
      <c r="A531" s="67"/>
      <c r="B531" s="101"/>
      <c r="C531" s="74"/>
      <c r="D531" s="67"/>
      <c r="E531" s="67"/>
      <c r="F531" s="74"/>
      <c r="G531" s="74"/>
      <c r="H531" s="74"/>
      <c r="I531" s="67"/>
      <c r="J531" s="67"/>
      <c r="K531" s="74"/>
      <c r="L531" s="74"/>
      <c r="M531" s="74"/>
      <c r="N531" s="74"/>
      <c r="O531" s="74"/>
      <c r="P531" s="74"/>
      <c r="Q531" s="74"/>
      <c r="R531" s="74"/>
      <c r="S531" s="752"/>
      <c r="T531" s="95"/>
      <c r="U531" s="752"/>
      <c r="V531" s="752"/>
      <c r="W531" s="752"/>
      <c r="X531" s="752"/>
      <c r="Y531" s="752"/>
      <c r="Z531" s="752"/>
      <c r="AA531" s="752"/>
      <c r="AB531" s="752"/>
      <c r="AC531" s="752"/>
      <c r="AD531" s="752"/>
      <c r="AE531" s="752"/>
      <c r="AF531" s="752"/>
      <c r="AG531" s="752"/>
      <c r="AH531" s="752"/>
      <c r="AI531" s="752"/>
      <c r="AJ531" s="752"/>
      <c r="AK531" s="752"/>
      <c r="AL531" s="752"/>
      <c r="AM531" s="752"/>
      <c r="AN531" s="752"/>
      <c r="AO531" s="752"/>
      <c r="AP531" s="752"/>
    </row>
    <row r="532" hidden="1">
      <c r="A532" s="67"/>
      <c r="B532" s="101"/>
      <c r="C532" s="74"/>
      <c r="D532" s="67"/>
      <c r="E532" s="67"/>
      <c r="F532" s="74"/>
      <c r="G532" s="74"/>
      <c r="H532" s="74"/>
      <c r="I532" s="67"/>
      <c r="J532" s="67"/>
      <c r="K532" s="74"/>
      <c r="L532" s="74"/>
      <c r="M532" s="74"/>
      <c r="N532" s="74"/>
      <c r="O532" s="74"/>
      <c r="P532" s="74"/>
      <c r="Q532" s="74"/>
      <c r="R532" s="74"/>
      <c r="S532" s="752"/>
      <c r="T532" s="95"/>
      <c r="U532" s="752"/>
      <c r="V532" s="752"/>
      <c r="W532" s="752"/>
      <c r="X532" s="752"/>
      <c r="Y532" s="752"/>
      <c r="Z532" s="752"/>
      <c r="AA532" s="752"/>
      <c r="AB532" s="752"/>
      <c r="AC532" s="752"/>
      <c r="AD532" s="752"/>
      <c r="AE532" s="752"/>
      <c r="AF532" s="752"/>
      <c r="AG532" s="752"/>
      <c r="AH532" s="752"/>
      <c r="AI532" s="752"/>
      <c r="AJ532" s="752"/>
      <c r="AK532" s="752"/>
      <c r="AL532" s="752"/>
      <c r="AM532" s="752"/>
      <c r="AN532" s="752"/>
      <c r="AO532" s="752"/>
      <c r="AP532" s="752"/>
    </row>
    <row r="533" hidden="1">
      <c r="A533" s="67"/>
      <c r="B533" s="101"/>
      <c r="C533" s="74"/>
      <c r="D533" s="67"/>
      <c r="E533" s="67"/>
      <c r="F533" s="74"/>
      <c r="G533" s="74"/>
      <c r="H533" s="74"/>
      <c r="I533" s="67"/>
      <c r="J533" s="67"/>
      <c r="K533" s="74"/>
      <c r="L533" s="74"/>
      <c r="M533" s="74"/>
      <c r="N533" s="74"/>
      <c r="O533" s="74"/>
      <c r="P533" s="74"/>
      <c r="Q533" s="74"/>
      <c r="R533" s="74"/>
      <c r="S533" s="752"/>
      <c r="T533" s="95"/>
      <c r="U533" s="752"/>
      <c r="V533" s="752"/>
      <c r="W533" s="752"/>
      <c r="X533" s="752"/>
      <c r="Y533" s="752"/>
      <c r="Z533" s="752"/>
      <c r="AA533" s="752"/>
      <c r="AB533" s="752"/>
      <c r="AC533" s="752"/>
      <c r="AD533" s="752"/>
      <c r="AE533" s="752"/>
      <c r="AF533" s="752"/>
      <c r="AG533" s="752"/>
      <c r="AH533" s="752"/>
      <c r="AI533" s="752"/>
      <c r="AJ533" s="752"/>
      <c r="AK533" s="752"/>
      <c r="AL533" s="752"/>
      <c r="AM533" s="752"/>
      <c r="AN533" s="752"/>
      <c r="AO533" s="752"/>
      <c r="AP533" s="752"/>
    </row>
    <row r="534" hidden="1">
      <c r="A534" s="67"/>
      <c r="B534" s="101"/>
      <c r="C534" s="74"/>
      <c r="D534" s="67"/>
      <c r="E534" s="67"/>
      <c r="F534" s="74"/>
      <c r="G534" s="74"/>
      <c r="H534" s="74"/>
      <c r="I534" s="67"/>
      <c r="J534" s="67"/>
      <c r="K534" s="74"/>
      <c r="L534" s="74"/>
      <c r="M534" s="74"/>
      <c r="N534" s="74"/>
      <c r="O534" s="74"/>
      <c r="P534" s="74"/>
      <c r="Q534" s="74"/>
      <c r="R534" s="74"/>
      <c r="S534" s="752"/>
      <c r="T534" s="95"/>
      <c r="U534" s="752"/>
      <c r="V534" s="752"/>
      <c r="W534" s="752"/>
      <c r="X534" s="752"/>
      <c r="Y534" s="752"/>
      <c r="Z534" s="752"/>
      <c r="AA534" s="752"/>
      <c r="AB534" s="752"/>
      <c r="AC534" s="752"/>
      <c r="AD534" s="752"/>
      <c r="AE534" s="752"/>
      <c r="AF534" s="752"/>
      <c r="AG534" s="752"/>
      <c r="AH534" s="752"/>
      <c r="AI534" s="752"/>
      <c r="AJ534" s="752"/>
      <c r="AK534" s="752"/>
      <c r="AL534" s="752"/>
      <c r="AM534" s="752"/>
      <c r="AN534" s="752"/>
      <c r="AO534" s="752"/>
      <c r="AP534" s="752"/>
    </row>
    <row r="535" hidden="1">
      <c r="A535" s="67"/>
      <c r="B535" s="101"/>
      <c r="C535" s="74"/>
      <c r="D535" s="67"/>
      <c r="E535" s="67"/>
      <c r="F535" s="74"/>
      <c r="G535" s="74"/>
      <c r="H535" s="74"/>
      <c r="I535" s="67"/>
      <c r="J535" s="67"/>
      <c r="K535" s="74"/>
      <c r="L535" s="74"/>
      <c r="M535" s="74"/>
      <c r="N535" s="74"/>
      <c r="O535" s="74"/>
      <c r="P535" s="74"/>
      <c r="Q535" s="74"/>
      <c r="R535" s="74"/>
      <c r="S535" s="752"/>
      <c r="T535" s="95"/>
      <c r="U535" s="752"/>
      <c r="V535" s="752"/>
      <c r="W535" s="752"/>
      <c r="X535" s="752"/>
      <c r="Y535" s="752"/>
      <c r="Z535" s="752"/>
      <c r="AA535" s="752"/>
      <c r="AB535" s="752"/>
      <c r="AC535" s="752"/>
      <c r="AD535" s="752"/>
      <c r="AE535" s="752"/>
      <c r="AF535" s="752"/>
      <c r="AG535" s="752"/>
      <c r="AH535" s="752"/>
      <c r="AI535" s="752"/>
      <c r="AJ535" s="752"/>
      <c r="AK535" s="752"/>
      <c r="AL535" s="752"/>
      <c r="AM535" s="752"/>
      <c r="AN535" s="752"/>
      <c r="AO535" s="752"/>
      <c r="AP535" s="752"/>
    </row>
    <row r="536" hidden="1">
      <c r="A536" s="67"/>
      <c r="B536" s="101"/>
      <c r="C536" s="74"/>
      <c r="D536" s="67"/>
      <c r="E536" s="67"/>
      <c r="F536" s="74"/>
      <c r="G536" s="74"/>
      <c r="H536" s="74"/>
      <c r="I536" s="67"/>
      <c r="J536" s="67"/>
      <c r="K536" s="74"/>
      <c r="L536" s="74"/>
      <c r="M536" s="74"/>
      <c r="N536" s="74"/>
      <c r="O536" s="74"/>
      <c r="P536" s="74"/>
      <c r="Q536" s="74"/>
      <c r="R536" s="74"/>
      <c r="S536" s="752"/>
      <c r="T536" s="95"/>
      <c r="U536" s="752"/>
      <c r="V536" s="752"/>
      <c r="W536" s="752"/>
      <c r="X536" s="752"/>
      <c r="Y536" s="752"/>
      <c r="Z536" s="752"/>
      <c r="AA536" s="752"/>
      <c r="AB536" s="752"/>
      <c r="AC536" s="752"/>
      <c r="AD536" s="752"/>
      <c r="AE536" s="752"/>
      <c r="AF536" s="752"/>
      <c r="AG536" s="752"/>
      <c r="AH536" s="752"/>
      <c r="AI536" s="752"/>
      <c r="AJ536" s="752"/>
      <c r="AK536" s="752"/>
      <c r="AL536" s="752"/>
      <c r="AM536" s="752"/>
      <c r="AN536" s="752"/>
      <c r="AO536" s="752"/>
      <c r="AP536" s="752"/>
    </row>
    <row r="537" hidden="1">
      <c r="A537" s="67"/>
      <c r="B537" s="101"/>
      <c r="C537" s="74"/>
      <c r="D537" s="67"/>
      <c r="E537" s="67"/>
      <c r="F537" s="74"/>
      <c r="G537" s="74"/>
      <c r="H537" s="74"/>
      <c r="I537" s="67"/>
      <c r="J537" s="67"/>
      <c r="K537" s="74"/>
      <c r="L537" s="74"/>
      <c r="M537" s="74"/>
      <c r="N537" s="74"/>
      <c r="O537" s="74"/>
      <c r="P537" s="74"/>
      <c r="Q537" s="74"/>
      <c r="R537" s="74"/>
      <c r="S537" s="752"/>
      <c r="T537" s="95"/>
      <c r="U537" s="752"/>
      <c r="V537" s="752"/>
      <c r="W537" s="752"/>
      <c r="X537" s="752"/>
      <c r="Y537" s="752"/>
      <c r="Z537" s="752"/>
      <c r="AA537" s="752"/>
      <c r="AB537" s="752"/>
      <c r="AC537" s="752"/>
      <c r="AD537" s="752"/>
      <c r="AE537" s="752"/>
      <c r="AF537" s="752"/>
      <c r="AG537" s="752"/>
      <c r="AH537" s="752"/>
      <c r="AI537" s="752"/>
      <c r="AJ537" s="752"/>
      <c r="AK537" s="752"/>
      <c r="AL537" s="752"/>
      <c r="AM537" s="752"/>
      <c r="AN537" s="752"/>
      <c r="AO537" s="752"/>
      <c r="AP537" s="752"/>
    </row>
    <row r="538" hidden="1">
      <c r="A538" s="67"/>
      <c r="B538" s="101"/>
      <c r="C538" s="74"/>
      <c r="D538" s="67"/>
      <c r="E538" s="67"/>
      <c r="F538" s="74"/>
      <c r="G538" s="74"/>
      <c r="H538" s="74"/>
      <c r="I538" s="67"/>
      <c r="J538" s="67"/>
      <c r="K538" s="74"/>
      <c r="L538" s="74"/>
      <c r="M538" s="74"/>
      <c r="N538" s="74"/>
      <c r="O538" s="74"/>
      <c r="P538" s="74"/>
      <c r="Q538" s="74"/>
      <c r="R538" s="74"/>
      <c r="S538" s="752"/>
      <c r="T538" s="95"/>
      <c r="U538" s="752"/>
      <c r="V538" s="752"/>
      <c r="W538" s="752"/>
      <c r="X538" s="752"/>
      <c r="Y538" s="752"/>
      <c r="Z538" s="752"/>
      <c r="AA538" s="752"/>
      <c r="AB538" s="752"/>
      <c r="AC538" s="752"/>
      <c r="AD538" s="752"/>
      <c r="AE538" s="752"/>
      <c r="AF538" s="752"/>
      <c r="AG538" s="752"/>
      <c r="AH538" s="752"/>
      <c r="AI538" s="752"/>
      <c r="AJ538" s="752"/>
      <c r="AK538" s="752"/>
      <c r="AL538" s="752"/>
      <c r="AM538" s="752"/>
      <c r="AN538" s="752"/>
      <c r="AO538" s="752"/>
      <c r="AP538" s="752"/>
    </row>
    <row r="539" hidden="1">
      <c r="A539" s="67"/>
      <c r="B539" s="101"/>
      <c r="C539" s="74"/>
      <c r="D539" s="67"/>
      <c r="E539" s="67"/>
      <c r="F539" s="74"/>
      <c r="G539" s="74"/>
      <c r="H539" s="74"/>
      <c r="I539" s="67"/>
      <c r="J539" s="67"/>
      <c r="K539" s="74"/>
      <c r="L539" s="74"/>
      <c r="M539" s="74"/>
      <c r="N539" s="74"/>
      <c r="O539" s="74"/>
      <c r="P539" s="74"/>
      <c r="Q539" s="74"/>
      <c r="R539" s="74"/>
      <c r="S539" s="752"/>
      <c r="T539" s="95"/>
      <c r="U539" s="752"/>
      <c r="V539" s="752"/>
      <c r="W539" s="752"/>
      <c r="X539" s="752"/>
      <c r="Y539" s="752"/>
      <c r="Z539" s="752"/>
      <c r="AA539" s="752"/>
      <c r="AB539" s="752"/>
      <c r="AC539" s="752"/>
      <c r="AD539" s="752"/>
      <c r="AE539" s="752"/>
      <c r="AF539" s="752"/>
      <c r="AG539" s="752"/>
      <c r="AH539" s="752"/>
      <c r="AI539" s="752"/>
      <c r="AJ539" s="752"/>
      <c r="AK539" s="752"/>
      <c r="AL539" s="752"/>
      <c r="AM539" s="752"/>
      <c r="AN539" s="752"/>
      <c r="AO539" s="752"/>
      <c r="AP539" s="752"/>
    </row>
    <row r="540" hidden="1">
      <c r="A540" s="67"/>
      <c r="B540" s="101"/>
      <c r="C540" s="74"/>
      <c r="D540" s="67"/>
      <c r="E540" s="67"/>
      <c r="F540" s="74"/>
      <c r="G540" s="74"/>
      <c r="H540" s="74"/>
      <c r="I540" s="67"/>
      <c r="J540" s="67"/>
      <c r="K540" s="74"/>
      <c r="L540" s="74"/>
      <c r="M540" s="74"/>
      <c r="N540" s="74"/>
      <c r="O540" s="74"/>
      <c r="P540" s="74"/>
      <c r="Q540" s="74"/>
      <c r="R540" s="74"/>
      <c r="S540" s="752"/>
      <c r="T540" s="95"/>
      <c r="U540" s="752"/>
      <c r="V540" s="752"/>
      <c r="W540" s="752"/>
      <c r="X540" s="752"/>
      <c r="Y540" s="752"/>
      <c r="Z540" s="752"/>
      <c r="AA540" s="752"/>
      <c r="AB540" s="752"/>
      <c r="AC540" s="752"/>
      <c r="AD540" s="752"/>
      <c r="AE540" s="752"/>
      <c r="AF540" s="752"/>
      <c r="AG540" s="752"/>
      <c r="AH540" s="752"/>
      <c r="AI540" s="752"/>
      <c r="AJ540" s="752"/>
      <c r="AK540" s="752"/>
      <c r="AL540" s="752"/>
      <c r="AM540" s="752"/>
      <c r="AN540" s="752"/>
      <c r="AO540" s="752"/>
      <c r="AP540" s="752"/>
    </row>
    <row r="541" hidden="1">
      <c r="A541" s="67"/>
      <c r="B541" s="101"/>
      <c r="C541" s="74"/>
      <c r="D541" s="67"/>
      <c r="E541" s="67"/>
      <c r="F541" s="74"/>
      <c r="G541" s="74"/>
      <c r="H541" s="74"/>
      <c r="I541" s="67"/>
      <c r="J541" s="67"/>
      <c r="K541" s="74"/>
      <c r="L541" s="74"/>
      <c r="M541" s="74"/>
      <c r="N541" s="74"/>
      <c r="O541" s="74"/>
      <c r="P541" s="74"/>
      <c r="Q541" s="74"/>
      <c r="R541" s="74"/>
      <c r="S541" s="752"/>
      <c r="T541" s="95"/>
      <c r="U541" s="752"/>
      <c r="V541" s="752"/>
      <c r="W541" s="752"/>
      <c r="X541" s="752"/>
      <c r="Y541" s="752"/>
      <c r="Z541" s="752"/>
      <c r="AA541" s="752"/>
      <c r="AB541" s="752"/>
      <c r="AC541" s="752"/>
      <c r="AD541" s="752"/>
      <c r="AE541" s="752"/>
      <c r="AF541" s="752"/>
      <c r="AG541" s="752"/>
      <c r="AH541" s="752"/>
      <c r="AI541" s="752"/>
      <c r="AJ541" s="752"/>
      <c r="AK541" s="752"/>
      <c r="AL541" s="752"/>
      <c r="AM541" s="752"/>
      <c r="AN541" s="752"/>
      <c r="AO541" s="752"/>
      <c r="AP541" s="752"/>
    </row>
    <row r="542" hidden="1">
      <c r="A542" s="67"/>
      <c r="B542" s="101"/>
      <c r="C542" s="74"/>
      <c r="D542" s="67"/>
      <c r="E542" s="67"/>
      <c r="F542" s="74"/>
      <c r="G542" s="74"/>
      <c r="H542" s="74"/>
      <c r="I542" s="67"/>
      <c r="J542" s="67"/>
      <c r="K542" s="74"/>
      <c r="L542" s="74"/>
      <c r="M542" s="74"/>
      <c r="N542" s="74"/>
      <c r="O542" s="74"/>
      <c r="P542" s="74"/>
      <c r="Q542" s="74"/>
      <c r="R542" s="74"/>
      <c r="S542" s="752"/>
      <c r="T542" s="95"/>
      <c r="U542" s="752"/>
      <c r="V542" s="752"/>
      <c r="W542" s="752"/>
      <c r="X542" s="752"/>
      <c r="Y542" s="752"/>
      <c r="Z542" s="752"/>
      <c r="AA542" s="752"/>
      <c r="AB542" s="752"/>
      <c r="AC542" s="752"/>
      <c r="AD542" s="752"/>
      <c r="AE542" s="752"/>
      <c r="AF542" s="752"/>
      <c r="AG542" s="752"/>
      <c r="AH542" s="752"/>
      <c r="AI542" s="752"/>
      <c r="AJ542" s="752"/>
      <c r="AK542" s="752"/>
      <c r="AL542" s="752"/>
      <c r="AM542" s="752"/>
      <c r="AN542" s="752"/>
      <c r="AO542" s="752"/>
      <c r="AP542" s="752"/>
    </row>
    <row r="543" hidden="1">
      <c r="A543" s="67"/>
      <c r="B543" s="101"/>
      <c r="C543" s="74"/>
      <c r="D543" s="67"/>
      <c r="E543" s="67"/>
      <c r="F543" s="74"/>
      <c r="G543" s="74"/>
      <c r="H543" s="74"/>
      <c r="I543" s="67"/>
      <c r="J543" s="67"/>
      <c r="K543" s="74"/>
      <c r="L543" s="74"/>
      <c r="M543" s="74"/>
      <c r="N543" s="74"/>
      <c r="O543" s="74"/>
      <c r="P543" s="74"/>
      <c r="Q543" s="74"/>
      <c r="R543" s="74"/>
      <c r="S543" s="752"/>
      <c r="T543" s="95"/>
      <c r="U543" s="752"/>
      <c r="V543" s="752"/>
      <c r="W543" s="752"/>
      <c r="X543" s="752"/>
      <c r="Y543" s="752"/>
      <c r="Z543" s="752"/>
      <c r="AA543" s="752"/>
      <c r="AB543" s="752"/>
      <c r="AC543" s="752"/>
      <c r="AD543" s="752"/>
      <c r="AE543" s="752"/>
      <c r="AF543" s="752"/>
      <c r="AG543" s="752"/>
      <c r="AH543" s="752"/>
      <c r="AI543" s="752"/>
      <c r="AJ543" s="752"/>
      <c r="AK543" s="752"/>
      <c r="AL543" s="752"/>
      <c r="AM543" s="752"/>
      <c r="AN543" s="752"/>
      <c r="AO543" s="752"/>
      <c r="AP543" s="752"/>
    </row>
    <row r="544" hidden="1">
      <c r="A544" s="67"/>
      <c r="B544" s="101"/>
      <c r="C544" s="74"/>
      <c r="D544" s="67"/>
      <c r="E544" s="67"/>
      <c r="F544" s="74"/>
      <c r="G544" s="74"/>
      <c r="H544" s="74"/>
      <c r="I544" s="67"/>
      <c r="J544" s="67"/>
      <c r="K544" s="74"/>
      <c r="L544" s="74"/>
      <c r="M544" s="74"/>
      <c r="N544" s="74"/>
      <c r="O544" s="74"/>
      <c r="P544" s="74"/>
      <c r="Q544" s="74"/>
      <c r="R544" s="74"/>
      <c r="S544" s="752"/>
      <c r="T544" s="95"/>
      <c r="U544" s="752"/>
      <c r="V544" s="752"/>
      <c r="W544" s="752"/>
      <c r="X544" s="752"/>
      <c r="Y544" s="752"/>
      <c r="Z544" s="752"/>
      <c r="AA544" s="752"/>
      <c r="AB544" s="752"/>
      <c r="AC544" s="752"/>
      <c r="AD544" s="752"/>
      <c r="AE544" s="752"/>
      <c r="AF544" s="752"/>
      <c r="AG544" s="752"/>
      <c r="AH544" s="752"/>
      <c r="AI544" s="752"/>
      <c r="AJ544" s="752"/>
      <c r="AK544" s="752"/>
      <c r="AL544" s="752"/>
      <c r="AM544" s="752"/>
      <c r="AN544" s="752"/>
      <c r="AO544" s="752"/>
      <c r="AP544" s="752"/>
    </row>
    <row r="545" hidden="1">
      <c r="A545" s="67"/>
      <c r="B545" s="101"/>
      <c r="C545" s="74"/>
      <c r="D545" s="67"/>
      <c r="E545" s="67"/>
      <c r="F545" s="74"/>
      <c r="G545" s="74"/>
      <c r="H545" s="74"/>
      <c r="I545" s="67"/>
      <c r="J545" s="67"/>
      <c r="K545" s="74"/>
      <c r="L545" s="74"/>
      <c r="M545" s="74"/>
      <c r="N545" s="74"/>
      <c r="O545" s="74"/>
      <c r="P545" s="74"/>
      <c r="Q545" s="74"/>
      <c r="R545" s="74"/>
      <c r="S545" s="752"/>
      <c r="T545" s="95"/>
      <c r="U545" s="752"/>
      <c r="V545" s="752"/>
      <c r="W545" s="752"/>
      <c r="X545" s="752"/>
      <c r="Y545" s="752"/>
      <c r="Z545" s="752"/>
      <c r="AA545" s="752"/>
      <c r="AB545" s="752"/>
      <c r="AC545" s="752"/>
      <c r="AD545" s="752"/>
      <c r="AE545" s="752"/>
      <c r="AF545" s="752"/>
      <c r="AG545" s="752"/>
      <c r="AH545" s="752"/>
      <c r="AI545" s="752"/>
      <c r="AJ545" s="752"/>
      <c r="AK545" s="752"/>
      <c r="AL545" s="752"/>
      <c r="AM545" s="752"/>
      <c r="AN545" s="752"/>
      <c r="AO545" s="752"/>
      <c r="AP545" s="752"/>
    </row>
    <row r="546" hidden="1">
      <c r="A546" s="67"/>
      <c r="B546" s="101"/>
      <c r="C546" s="74"/>
      <c r="D546" s="67"/>
      <c r="E546" s="67"/>
      <c r="F546" s="74"/>
      <c r="G546" s="74"/>
      <c r="H546" s="74"/>
      <c r="I546" s="67"/>
      <c r="J546" s="67"/>
      <c r="K546" s="74"/>
      <c r="L546" s="74"/>
      <c r="M546" s="74"/>
      <c r="N546" s="74"/>
      <c r="O546" s="74"/>
      <c r="P546" s="74"/>
      <c r="Q546" s="74"/>
      <c r="R546" s="74"/>
      <c r="S546" s="752"/>
      <c r="T546" s="95"/>
      <c r="U546" s="752"/>
      <c r="V546" s="752"/>
      <c r="W546" s="752"/>
      <c r="X546" s="752"/>
      <c r="Y546" s="752"/>
      <c r="Z546" s="752"/>
      <c r="AA546" s="752"/>
      <c r="AB546" s="752"/>
      <c r="AC546" s="752"/>
      <c r="AD546" s="752"/>
      <c r="AE546" s="752"/>
      <c r="AF546" s="752"/>
      <c r="AG546" s="752"/>
      <c r="AH546" s="752"/>
      <c r="AI546" s="752"/>
      <c r="AJ546" s="752"/>
      <c r="AK546" s="752"/>
      <c r="AL546" s="752"/>
      <c r="AM546" s="752"/>
      <c r="AN546" s="752"/>
      <c r="AO546" s="752"/>
      <c r="AP546" s="752"/>
    </row>
    <row r="547" hidden="1">
      <c r="A547" s="67"/>
      <c r="B547" s="101"/>
      <c r="C547" s="74"/>
      <c r="D547" s="67"/>
      <c r="E547" s="67"/>
      <c r="F547" s="74"/>
      <c r="G547" s="74"/>
      <c r="H547" s="74"/>
      <c r="I547" s="67"/>
      <c r="J547" s="67"/>
      <c r="K547" s="74"/>
      <c r="L547" s="74"/>
      <c r="M547" s="74"/>
      <c r="N547" s="74"/>
      <c r="O547" s="74"/>
      <c r="P547" s="74"/>
      <c r="Q547" s="74"/>
      <c r="R547" s="74"/>
      <c r="S547" s="752"/>
      <c r="T547" s="95"/>
      <c r="U547" s="752"/>
      <c r="V547" s="752"/>
      <c r="W547" s="752"/>
      <c r="X547" s="752"/>
      <c r="Y547" s="752"/>
      <c r="Z547" s="752"/>
      <c r="AA547" s="752"/>
      <c r="AB547" s="752"/>
      <c r="AC547" s="752"/>
      <c r="AD547" s="752"/>
      <c r="AE547" s="752"/>
      <c r="AF547" s="752"/>
      <c r="AG547" s="752"/>
      <c r="AH547" s="752"/>
      <c r="AI547" s="752"/>
      <c r="AJ547" s="752"/>
      <c r="AK547" s="752"/>
      <c r="AL547" s="752"/>
      <c r="AM547" s="752"/>
      <c r="AN547" s="752"/>
      <c r="AO547" s="752"/>
      <c r="AP547" s="752"/>
    </row>
    <row r="548" hidden="1">
      <c r="A548" s="67"/>
      <c r="B548" s="101"/>
      <c r="C548" s="74"/>
      <c r="D548" s="67"/>
      <c r="E548" s="67"/>
      <c r="F548" s="74"/>
      <c r="G548" s="74"/>
      <c r="H548" s="74"/>
      <c r="I548" s="67"/>
      <c r="J548" s="67"/>
      <c r="K548" s="74"/>
      <c r="L548" s="74"/>
      <c r="M548" s="74"/>
      <c r="N548" s="74"/>
      <c r="O548" s="74"/>
      <c r="P548" s="74"/>
      <c r="Q548" s="74"/>
      <c r="R548" s="74"/>
      <c r="S548" s="752"/>
      <c r="T548" s="95"/>
      <c r="U548" s="752"/>
      <c r="V548" s="752"/>
      <c r="W548" s="752"/>
      <c r="X548" s="752"/>
      <c r="Y548" s="752"/>
      <c r="Z548" s="752"/>
      <c r="AA548" s="752"/>
      <c r="AB548" s="752"/>
      <c r="AC548" s="752"/>
      <c r="AD548" s="752"/>
      <c r="AE548" s="752"/>
      <c r="AF548" s="752"/>
      <c r="AG548" s="752"/>
      <c r="AH548" s="752"/>
      <c r="AI548" s="752"/>
      <c r="AJ548" s="752"/>
      <c r="AK548" s="752"/>
      <c r="AL548" s="752"/>
      <c r="AM548" s="752"/>
      <c r="AN548" s="752"/>
      <c r="AO548" s="752"/>
      <c r="AP548" s="752"/>
    </row>
    <row r="549" hidden="1">
      <c r="A549" s="67"/>
      <c r="B549" s="101"/>
      <c r="C549" s="74"/>
      <c r="D549" s="67"/>
      <c r="E549" s="67"/>
      <c r="F549" s="74"/>
      <c r="G549" s="74"/>
      <c r="H549" s="74"/>
      <c r="I549" s="67"/>
      <c r="J549" s="67"/>
      <c r="K549" s="74"/>
      <c r="L549" s="74"/>
      <c r="M549" s="74"/>
      <c r="N549" s="74"/>
      <c r="O549" s="74"/>
      <c r="P549" s="74"/>
      <c r="Q549" s="74"/>
      <c r="R549" s="74"/>
      <c r="S549" s="752"/>
      <c r="T549" s="95"/>
      <c r="U549" s="752"/>
      <c r="V549" s="752"/>
      <c r="W549" s="752"/>
      <c r="X549" s="752"/>
      <c r="Y549" s="752"/>
      <c r="Z549" s="752"/>
      <c r="AA549" s="752"/>
      <c r="AB549" s="752"/>
      <c r="AC549" s="752"/>
      <c r="AD549" s="752"/>
      <c r="AE549" s="752"/>
      <c r="AF549" s="752"/>
      <c r="AG549" s="752"/>
      <c r="AH549" s="752"/>
      <c r="AI549" s="752"/>
      <c r="AJ549" s="752"/>
      <c r="AK549" s="752"/>
      <c r="AL549" s="752"/>
      <c r="AM549" s="752"/>
      <c r="AN549" s="752"/>
      <c r="AO549" s="752"/>
      <c r="AP549" s="752"/>
    </row>
    <row r="550" hidden="1">
      <c r="A550" s="67"/>
      <c r="B550" s="101"/>
      <c r="C550" s="74"/>
      <c r="D550" s="67"/>
      <c r="E550" s="67"/>
      <c r="F550" s="74"/>
      <c r="G550" s="74"/>
      <c r="H550" s="74"/>
      <c r="I550" s="67"/>
      <c r="J550" s="67"/>
      <c r="K550" s="74"/>
      <c r="L550" s="74"/>
      <c r="M550" s="74"/>
      <c r="N550" s="74"/>
      <c r="O550" s="74"/>
      <c r="P550" s="74"/>
      <c r="Q550" s="74"/>
      <c r="R550" s="74"/>
      <c r="S550" s="752"/>
      <c r="T550" s="95"/>
      <c r="U550" s="752"/>
      <c r="V550" s="752"/>
      <c r="W550" s="752"/>
      <c r="X550" s="752"/>
      <c r="Y550" s="752"/>
      <c r="Z550" s="752"/>
      <c r="AA550" s="752"/>
      <c r="AB550" s="752"/>
      <c r="AC550" s="752"/>
      <c r="AD550" s="752"/>
      <c r="AE550" s="752"/>
      <c r="AF550" s="752"/>
      <c r="AG550" s="752"/>
      <c r="AH550" s="752"/>
      <c r="AI550" s="752"/>
      <c r="AJ550" s="752"/>
      <c r="AK550" s="752"/>
      <c r="AL550" s="752"/>
      <c r="AM550" s="752"/>
      <c r="AN550" s="752"/>
      <c r="AO550" s="752"/>
      <c r="AP550" s="752"/>
    </row>
    <row r="551" hidden="1">
      <c r="A551" s="67"/>
      <c r="B551" s="101"/>
      <c r="C551" s="74"/>
      <c r="D551" s="67"/>
      <c r="E551" s="67"/>
      <c r="F551" s="74"/>
      <c r="G551" s="74"/>
      <c r="H551" s="74"/>
      <c r="I551" s="67"/>
      <c r="J551" s="67"/>
      <c r="K551" s="74"/>
      <c r="L551" s="74"/>
      <c r="M551" s="74"/>
      <c r="N551" s="74"/>
      <c r="O551" s="74"/>
      <c r="P551" s="74"/>
      <c r="Q551" s="74"/>
      <c r="R551" s="74"/>
      <c r="S551" s="752"/>
      <c r="T551" s="95"/>
      <c r="U551" s="752"/>
      <c r="V551" s="752"/>
      <c r="W551" s="752"/>
      <c r="X551" s="752"/>
      <c r="Y551" s="752"/>
      <c r="Z551" s="752"/>
      <c r="AA551" s="752"/>
      <c r="AB551" s="752"/>
      <c r="AC551" s="752"/>
      <c r="AD551" s="752"/>
      <c r="AE551" s="752"/>
      <c r="AF551" s="752"/>
      <c r="AG551" s="752"/>
      <c r="AH551" s="752"/>
      <c r="AI551" s="752"/>
      <c r="AJ551" s="752"/>
      <c r="AK551" s="752"/>
      <c r="AL551" s="752"/>
      <c r="AM551" s="752"/>
      <c r="AN551" s="752"/>
      <c r="AO551" s="752"/>
      <c r="AP551" s="752"/>
    </row>
    <row r="552" hidden="1">
      <c r="A552" s="67"/>
      <c r="B552" s="101"/>
      <c r="C552" s="74"/>
      <c r="D552" s="67"/>
      <c r="E552" s="67"/>
      <c r="F552" s="74"/>
      <c r="G552" s="74"/>
      <c r="H552" s="74"/>
      <c r="I552" s="67"/>
      <c r="J552" s="67"/>
      <c r="K552" s="74"/>
      <c r="L552" s="74"/>
      <c r="M552" s="74"/>
      <c r="N552" s="74"/>
      <c r="O552" s="74"/>
      <c r="P552" s="74"/>
      <c r="Q552" s="74"/>
      <c r="R552" s="74"/>
      <c r="S552" s="752"/>
      <c r="T552" s="95"/>
      <c r="U552" s="752"/>
      <c r="V552" s="752"/>
      <c r="W552" s="752"/>
      <c r="X552" s="752"/>
      <c r="Y552" s="752"/>
      <c r="Z552" s="752"/>
      <c r="AA552" s="752"/>
      <c r="AB552" s="752"/>
      <c r="AC552" s="752"/>
      <c r="AD552" s="752"/>
      <c r="AE552" s="752"/>
      <c r="AF552" s="752"/>
      <c r="AG552" s="752"/>
      <c r="AH552" s="752"/>
      <c r="AI552" s="752"/>
      <c r="AJ552" s="752"/>
      <c r="AK552" s="752"/>
      <c r="AL552" s="752"/>
      <c r="AM552" s="752"/>
      <c r="AN552" s="752"/>
      <c r="AO552" s="752"/>
      <c r="AP552" s="752"/>
    </row>
    <row r="553" hidden="1">
      <c r="A553" s="67"/>
      <c r="B553" s="101"/>
      <c r="C553" s="74"/>
      <c r="D553" s="67"/>
      <c r="E553" s="67"/>
      <c r="F553" s="74"/>
      <c r="G553" s="74"/>
      <c r="H553" s="74"/>
      <c r="I553" s="67"/>
      <c r="J553" s="67"/>
      <c r="K553" s="74"/>
      <c r="L553" s="74"/>
      <c r="M553" s="74"/>
      <c r="N553" s="74"/>
      <c r="O553" s="74"/>
      <c r="P553" s="74"/>
      <c r="Q553" s="74"/>
      <c r="R553" s="74"/>
      <c r="S553" s="752"/>
      <c r="T553" s="95"/>
      <c r="U553" s="752"/>
      <c r="V553" s="752"/>
      <c r="W553" s="752"/>
      <c r="X553" s="752"/>
      <c r="Y553" s="752"/>
      <c r="Z553" s="752"/>
      <c r="AA553" s="752"/>
      <c r="AB553" s="752"/>
      <c r="AC553" s="752"/>
      <c r="AD553" s="752"/>
      <c r="AE553" s="752"/>
      <c r="AF553" s="752"/>
      <c r="AG553" s="752"/>
      <c r="AH553" s="752"/>
      <c r="AI553" s="752"/>
      <c r="AJ553" s="752"/>
      <c r="AK553" s="752"/>
      <c r="AL553" s="752"/>
      <c r="AM553" s="752"/>
      <c r="AN553" s="752"/>
      <c r="AO553" s="752"/>
      <c r="AP553" s="752"/>
    </row>
    <row r="554" hidden="1">
      <c r="A554" s="67"/>
      <c r="B554" s="101"/>
      <c r="C554" s="74"/>
      <c r="D554" s="67"/>
      <c r="E554" s="67"/>
      <c r="F554" s="74"/>
      <c r="G554" s="74"/>
      <c r="H554" s="74"/>
      <c r="I554" s="67"/>
      <c r="J554" s="67"/>
      <c r="K554" s="74"/>
      <c r="L554" s="74"/>
      <c r="M554" s="74"/>
      <c r="N554" s="74"/>
      <c r="O554" s="74"/>
      <c r="P554" s="74"/>
      <c r="Q554" s="74"/>
      <c r="R554" s="74"/>
      <c r="S554" s="752"/>
      <c r="T554" s="95"/>
      <c r="U554" s="752"/>
      <c r="V554" s="752"/>
      <c r="W554" s="752"/>
      <c r="X554" s="752"/>
      <c r="Y554" s="752"/>
      <c r="Z554" s="752"/>
      <c r="AA554" s="752"/>
      <c r="AB554" s="752"/>
      <c r="AC554" s="752"/>
      <c r="AD554" s="752"/>
      <c r="AE554" s="752"/>
      <c r="AF554" s="752"/>
      <c r="AG554" s="752"/>
      <c r="AH554" s="752"/>
      <c r="AI554" s="752"/>
      <c r="AJ554" s="752"/>
      <c r="AK554" s="752"/>
      <c r="AL554" s="752"/>
      <c r="AM554" s="752"/>
      <c r="AN554" s="752"/>
      <c r="AO554" s="752"/>
      <c r="AP554" s="752"/>
    </row>
    <row r="555" hidden="1">
      <c r="A555" s="67"/>
      <c r="B555" s="101"/>
      <c r="C555" s="74"/>
      <c r="D555" s="67"/>
      <c r="E555" s="67"/>
      <c r="F555" s="74"/>
      <c r="G555" s="74"/>
      <c r="H555" s="74"/>
      <c r="I555" s="67"/>
      <c r="J555" s="67"/>
      <c r="K555" s="74"/>
      <c r="L555" s="74"/>
      <c r="M555" s="74"/>
      <c r="N555" s="74"/>
      <c r="O555" s="74"/>
      <c r="P555" s="74"/>
      <c r="Q555" s="74"/>
      <c r="R555" s="74"/>
      <c r="S555" s="752"/>
      <c r="T555" s="95"/>
      <c r="U555" s="752"/>
      <c r="V555" s="752"/>
      <c r="W555" s="752"/>
      <c r="X555" s="752"/>
      <c r="Y555" s="752"/>
      <c r="Z555" s="752"/>
      <c r="AA555" s="752"/>
      <c r="AB555" s="752"/>
      <c r="AC555" s="752"/>
      <c r="AD555" s="752"/>
      <c r="AE555" s="752"/>
      <c r="AF555" s="752"/>
      <c r="AG555" s="752"/>
      <c r="AH555" s="752"/>
      <c r="AI555" s="752"/>
      <c r="AJ555" s="752"/>
      <c r="AK555" s="752"/>
      <c r="AL555" s="752"/>
      <c r="AM555" s="752"/>
      <c r="AN555" s="752"/>
      <c r="AO555" s="752"/>
      <c r="AP555" s="752"/>
    </row>
    <row r="556" hidden="1">
      <c r="A556" s="67"/>
      <c r="B556" s="101"/>
      <c r="C556" s="74"/>
      <c r="D556" s="67"/>
      <c r="E556" s="67"/>
      <c r="F556" s="74"/>
      <c r="G556" s="74"/>
      <c r="H556" s="74"/>
      <c r="I556" s="67"/>
      <c r="J556" s="67"/>
      <c r="K556" s="74"/>
      <c r="L556" s="74"/>
      <c r="M556" s="74"/>
      <c r="N556" s="74"/>
      <c r="O556" s="74"/>
      <c r="P556" s="74"/>
      <c r="Q556" s="74"/>
      <c r="R556" s="74"/>
      <c r="S556" s="752"/>
      <c r="T556" s="95"/>
      <c r="U556" s="752"/>
      <c r="V556" s="752"/>
      <c r="W556" s="752"/>
      <c r="X556" s="752"/>
      <c r="Y556" s="752"/>
      <c r="Z556" s="752"/>
      <c r="AA556" s="752"/>
      <c r="AB556" s="752"/>
      <c r="AC556" s="752"/>
      <c r="AD556" s="752"/>
      <c r="AE556" s="752"/>
      <c r="AF556" s="752"/>
      <c r="AG556" s="752"/>
      <c r="AH556" s="752"/>
      <c r="AI556" s="752"/>
      <c r="AJ556" s="752"/>
      <c r="AK556" s="752"/>
      <c r="AL556" s="752"/>
      <c r="AM556" s="752"/>
      <c r="AN556" s="752"/>
      <c r="AO556" s="752"/>
      <c r="AP556" s="752"/>
    </row>
    <row r="557" hidden="1">
      <c r="A557" s="67"/>
      <c r="B557" s="101"/>
      <c r="C557" s="74"/>
      <c r="D557" s="67"/>
      <c r="E557" s="67"/>
      <c r="F557" s="74"/>
      <c r="G557" s="74"/>
      <c r="H557" s="74"/>
      <c r="I557" s="67"/>
      <c r="J557" s="67"/>
      <c r="K557" s="74"/>
      <c r="L557" s="74"/>
      <c r="M557" s="74"/>
      <c r="N557" s="74"/>
      <c r="O557" s="74"/>
      <c r="P557" s="74"/>
      <c r="Q557" s="74"/>
      <c r="R557" s="74"/>
      <c r="S557" s="752"/>
      <c r="T557" s="95"/>
      <c r="U557" s="752"/>
      <c r="V557" s="752"/>
      <c r="W557" s="752"/>
      <c r="X557" s="752"/>
      <c r="Y557" s="752"/>
      <c r="Z557" s="752"/>
      <c r="AA557" s="752"/>
      <c r="AB557" s="752"/>
      <c r="AC557" s="752"/>
      <c r="AD557" s="752"/>
      <c r="AE557" s="752"/>
      <c r="AF557" s="752"/>
      <c r="AG557" s="752"/>
      <c r="AH557" s="752"/>
      <c r="AI557" s="752"/>
      <c r="AJ557" s="752"/>
      <c r="AK557" s="752"/>
      <c r="AL557" s="752"/>
      <c r="AM557" s="752"/>
      <c r="AN557" s="752"/>
      <c r="AO557" s="752"/>
      <c r="AP557" s="752"/>
    </row>
    <row r="558" hidden="1">
      <c r="A558" s="67"/>
      <c r="B558" s="101"/>
      <c r="C558" s="74"/>
      <c r="D558" s="67"/>
      <c r="E558" s="67"/>
      <c r="F558" s="74"/>
      <c r="G558" s="74"/>
      <c r="H558" s="74"/>
      <c r="I558" s="67"/>
      <c r="J558" s="67"/>
      <c r="K558" s="74"/>
      <c r="L558" s="74"/>
      <c r="M558" s="74"/>
      <c r="N558" s="74"/>
      <c r="O558" s="74"/>
      <c r="P558" s="74"/>
      <c r="Q558" s="74"/>
      <c r="R558" s="74"/>
      <c r="S558" s="752"/>
      <c r="T558" s="95"/>
      <c r="U558" s="752"/>
      <c r="V558" s="752"/>
      <c r="W558" s="752"/>
      <c r="X558" s="752"/>
      <c r="Y558" s="752"/>
      <c r="Z558" s="752"/>
      <c r="AA558" s="752"/>
      <c r="AB558" s="752"/>
      <c r="AC558" s="752"/>
      <c r="AD558" s="752"/>
      <c r="AE558" s="752"/>
      <c r="AF558" s="752"/>
      <c r="AG558" s="752"/>
      <c r="AH558" s="752"/>
      <c r="AI558" s="752"/>
      <c r="AJ558" s="752"/>
      <c r="AK558" s="752"/>
      <c r="AL558" s="752"/>
      <c r="AM558" s="752"/>
      <c r="AN558" s="752"/>
      <c r="AO558" s="752"/>
      <c r="AP558" s="752"/>
    </row>
    <row r="559" hidden="1">
      <c r="A559" s="67"/>
      <c r="B559" s="101"/>
      <c r="C559" s="74"/>
      <c r="D559" s="67"/>
      <c r="E559" s="67"/>
      <c r="F559" s="74"/>
      <c r="G559" s="74"/>
      <c r="H559" s="74"/>
      <c r="I559" s="67"/>
      <c r="J559" s="67"/>
      <c r="K559" s="74"/>
      <c r="L559" s="74"/>
      <c r="M559" s="74"/>
      <c r="N559" s="74"/>
      <c r="O559" s="74"/>
      <c r="P559" s="74"/>
      <c r="Q559" s="74"/>
      <c r="R559" s="74"/>
      <c r="S559" s="752"/>
      <c r="T559" s="95"/>
      <c r="U559" s="752"/>
      <c r="V559" s="752"/>
      <c r="W559" s="752"/>
      <c r="X559" s="752"/>
      <c r="Y559" s="752"/>
      <c r="Z559" s="752"/>
      <c r="AA559" s="752"/>
      <c r="AB559" s="752"/>
      <c r="AC559" s="752"/>
      <c r="AD559" s="752"/>
      <c r="AE559" s="752"/>
      <c r="AF559" s="752"/>
      <c r="AG559" s="752"/>
      <c r="AH559" s="752"/>
      <c r="AI559" s="752"/>
      <c r="AJ559" s="752"/>
      <c r="AK559" s="752"/>
      <c r="AL559" s="752"/>
      <c r="AM559" s="752"/>
      <c r="AN559" s="752"/>
      <c r="AO559" s="752"/>
      <c r="AP559" s="752"/>
    </row>
    <row r="560" hidden="1">
      <c r="A560" s="67"/>
      <c r="B560" s="101"/>
      <c r="C560" s="74"/>
      <c r="D560" s="67"/>
      <c r="E560" s="67"/>
      <c r="F560" s="74"/>
      <c r="G560" s="74"/>
      <c r="H560" s="74"/>
      <c r="I560" s="67"/>
      <c r="J560" s="67"/>
      <c r="K560" s="74"/>
      <c r="L560" s="74"/>
      <c r="M560" s="74"/>
      <c r="N560" s="74"/>
      <c r="O560" s="74"/>
      <c r="P560" s="74"/>
      <c r="Q560" s="74"/>
      <c r="R560" s="74"/>
      <c r="S560" s="752"/>
      <c r="T560" s="95"/>
      <c r="U560" s="752"/>
      <c r="V560" s="752"/>
      <c r="W560" s="752"/>
      <c r="X560" s="752"/>
      <c r="Y560" s="752"/>
      <c r="Z560" s="752"/>
      <c r="AA560" s="752"/>
      <c r="AB560" s="752"/>
      <c r="AC560" s="752"/>
      <c r="AD560" s="752"/>
      <c r="AE560" s="752"/>
      <c r="AF560" s="752"/>
      <c r="AG560" s="752"/>
      <c r="AH560" s="752"/>
      <c r="AI560" s="752"/>
      <c r="AJ560" s="752"/>
      <c r="AK560" s="752"/>
      <c r="AL560" s="752"/>
      <c r="AM560" s="752"/>
      <c r="AN560" s="752"/>
      <c r="AO560" s="752"/>
      <c r="AP560" s="752"/>
    </row>
    <row r="561" hidden="1">
      <c r="A561" s="67"/>
      <c r="B561" s="101"/>
      <c r="C561" s="74"/>
      <c r="D561" s="67"/>
      <c r="E561" s="67"/>
      <c r="F561" s="74"/>
      <c r="G561" s="74"/>
      <c r="H561" s="74"/>
      <c r="I561" s="67"/>
      <c r="J561" s="67"/>
      <c r="K561" s="74"/>
      <c r="L561" s="74"/>
      <c r="M561" s="74"/>
      <c r="N561" s="74"/>
      <c r="O561" s="74"/>
      <c r="P561" s="74"/>
      <c r="Q561" s="74"/>
      <c r="R561" s="74"/>
      <c r="S561" s="752"/>
      <c r="T561" s="95"/>
      <c r="U561" s="752"/>
      <c r="V561" s="752"/>
      <c r="W561" s="752"/>
      <c r="X561" s="752"/>
      <c r="Y561" s="752"/>
      <c r="Z561" s="752"/>
      <c r="AA561" s="752"/>
      <c r="AB561" s="752"/>
      <c r="AC561" s="752"/>
      <c r="AD561" s="752"/>
      <c r="AE561" s="752"/>
      <c r="AF561" s="752"/>
      <c r="AG561" s="752"/>
      <c r="AH561" s="752"/>
      <c r="AI561" s="752"/>
      <c r="AJ561" s="752"/>
      <c r="AK561" s="752"/>
      <c r="AL561" s="752"/>
      <c r="AM561" s="752"/>
      <c r="AN561" s="752"/>
      <c r="AO561" s="752"/>
      <c r="AP561" s="752"/>
    </row>
    <row r="562" hidden="1">
      <c r="A562" s="67"/>
      <c r="B562" s="101"/>
      <c r="C562" s="74"/>
      <c r="D562" s="67"/>
      <c r="E562" s="67"/>
      <c r="F562" s="74"/>
      <c r="G562" s="74"/>
      <c r="H562" s="74"/>
      <c r="I562" s="67"/>
      <c r="J562" s="67"/>
      <c r="K562" s="74"/>
      <c r="L562" s="74"/>
      <c r="M562" s="74"/>
      <c r="N562" s="74"/>
      <c r="O562" s="74"/>
      <c r="P562" s="74"/>
      <c r="Q562" s="74"/>
      <c r="R562" s="74"/>
      <c r="S562" s="752"/>
      <c r="T562" s="95"/>
      <c r="U562" s="752"/>
      <c r="V562" s="752"/>
      <c r="W562" s="752"/>
      <c r="X562" s="752"/>
      <c r="Y562" s="752"/>
      <c r="Z562" s="752"/>
      <c r="AA562" s="752"/>
      <c r="AB562" s="752"/>
      <c r="AC562" s="752"/>
      <c r="AD562" s="752"/>
      <c r="AE562" s="752"/>
      <c r="AF562" s="752"/>
      <c r="AG562" s="752"/>
      <c r="AH562" s="752"/>
      <c r="AI562" s="752"/>
      <c r="AJ562" s="752"/>
      <c r="AK562" s="752"/>
      <c r="AL562" s="752"/>
      <c r="AM562" s="752"/>
      <c r="AN562" s="752"/>
      <c r="AO562" s="752"/>
      <c r="AP562" s="752"/>
    </row>
    <row r="563" hidden="1">
      <c r="A563" s="67"/>
      <c r="B563" s="101"/>
      <c r="C563" s="74"/>
      <c r="D563" s="67"/>
      <c r="E563" s="67"/>
      <c r="F563" s="74"/>
      <c r="G563" s="74"/>
      <c r="H563" s="74"/>
      <c r="I563" s="67"/>
      <c r="J563" s="67"/>
      <c r="K563" s="74"/>
      <c r="L563" s="74"/>
      <c r="M563" s="74"/>
      <c r="N563" s="74"/>
      <c r="O563" s="74"/>
      <c r="P563" s="74"/>
      <c r="Q563" s="74"/>
      <c r="R563" s="74"/>
      <c r="S563" s="752"/>
      <c r="T563" s="95"/>
      <c r="U563" s="752"/>
      <c r="V563" s="752"/>
      <c r="W563" s="752"/>
      <c r="X563" s="752"/>
      <c r="Y563" s="752"/>
      <c r="Z563" s="752"/>
      <c r="AA563" s="752"/>
      <c r="AB563" s="752"/>
      <c r="AC563" s="752"/>
      <c r="AD563" s="752"/>
      <c r="AE563" s="752"/>
      <c r="AF563" s="752"/>
      <c r="AG563" s="752"/>
      <c r="AH563" s="752"/>
      <c r="AI563" s="752"/>
      <c r="AJ563" s="752"/>
      <c r="AK563" s="752"/>
      <c r="AL563" s="752"/>
      <c r="AM563" s="752"/>
      <c r="AN563" s="752"/>
      <c r="AO563" s="752"/>
      <c r="AP563" s="752"/>
    </row>
    <row r="564" hidden="1">
      <c r="A564" s="67"/>
      <c r="B564" s="101"/>
      <c r="C564" s="74"/>
      <c r="D564" s="67"/>
      <c r="E564" s="67"/>
      <c r="F564" s="74"/>
      <c r="G564" s="74"/>
      <c r="H564" s="74"/>
      <c r="I564" s="67"/>
      <c r="J564" s="67"/>
      <c r="K564" s="74"/>
      <c r="L564" s="74"/>
      <c r="M564" s="74"/>
      <c r="N564" s="74"/>
      <c r="O564" s="74"/>
      <c r="P564" s="74"/>
      <c r="Q564" s="74"/>
      <c r="R564" s="74"/>
      <c r="S564" s="752"/>
      <c r="T564" s="95"/>
      <c r="U564" s="752"/>
      <c r="V564" s="752"/>
      <c r="W564" s="752"/>
      <c r="X564" s="752"/>
      <c r="Y564" s="752"/>
      <c r="Z564" s="752"/>
      <c r="AA564" s="752"/>
      <c r="AB564" s="752"/>
      <c r="AC564" s="752"/>
      <c r="AD564" s="752"/>
      <c r="AE564" s="752"/>
      <c r="AF564" s="752"/>
      <c r="AG564" s="752"/>
      <c r="AH564" s="752"/>
      <c r="AI564" s="752"/>
      <c r="AJ564" s="752"/>
      <c r="AK564" s="752"/>
      <c r="AL564" s="752"/>
      <c r="AM564" s="752"/>
      <c r="AN564" s="752"/>
      <c r="AO564" s="752"/>
      <c r="AP564" s="752"/>
    </row>
    <row r="565" hidden="1">
      <c r="A565" s="67"/>
      <c r="B565" s="101"/>
      <c r="C565" s="74"/>
      <c r="D565" s="67"/>
      <c r="E565" s="67"/>
      <c r="F565" s="74"/>
      <c r="G565" s="74"/>
      <c r="H565" s="74"/>
      <c r="I565" s="67"/>
      <c r="J565" s="67"/>
      <c r="K565" s="74"/>
      <c r="L565" s="74"/>
      <c r="M565" s="74"/>
      <c r="N565" s="74"/>
      <c r="O565" s="74"/>
      <c r="P565" s="74"/>
      <c r="Q565" s="74"/>
      <c r="R565" s="74"/>
      <c r="S565" s="752"/>
      <c r="T565" s="95"/>
      <c r="U565" s="752"/>
      <c r="V565" s="752"/>
      <c r="W565" s="752"/>
      <c r="X565" s="752"/>
      <c r="Y565" s="752"/>
      <c r="Z565" s="752"/>
      <c r="AA565" s="752"/>
      <c r="AB565" s="752"/>
      <c r="AC565" s="752"/>
      <c r="AD565" s="752"/>
      <c r="AE565" s="752"/>
      <c r="AF565" s="752"/>
      <c r="AG565" s="752"/>
      <c r="AH565" s="752"/>
      <c r="AI565" s="752"/>
      <c r="AJ565" s="752"/>
      <c r="AK565" s="752"/>
      <c r="AL565" s="752"/>
      <c r="AM565" s="752"/>
      <c r="AN565" s="752"/>
      <c r="AO565" s="752"/>
      <c r="AP565" s="752"/>
    </row>
    <row r="566" hidden="1">
      <c r="A566" s="67"/>
      <c r="B566" s="101"/>
      <c r="C566" s="74"/>
      <c r="D566" s="67"/>
      <c r="E566" s="67"/>
      <c r="F566" s="74"/>
      <c r="G566" s="74"/>
      <c r="H566" s="74"/>
      <c r="I566" s="67"/>
      <c r="J566" s="67"/>
      <c r="K566" s="74"/>
      <c r="L566" s="74"/>
      <c r="M566" s="74"/>
      <c r="N566" s="74"/>
      <c r="O566" s="74"/>
      <c r="P566" s="74"/>
      <c r="Q566" s="74"/>
      <c r="R566" s="74"/>
      <c r="S566" s="752"/>
      <c r="T566" s="95"/>
      <c r="U566" s="752"/>
      <c r="V566" s="752"/>
      <c r="W566" s="752"/>
      <c r="X566" s="752"/>
      <c r="Y566" s="752"/>
      <c r="Z566" s="752"/>
      <c r="AA566" s="752"/>
      <c r="AB566" s="752"/>
      <c r="AC566" s="752"/>
      <c r="AD566" s="752"/>
      <c r="AE566" s="752"/>
      <c r="AF566" s="752"/>
      <c r="AG566" s="752"/>
      <c r="AH566" s="752"/>
      <c r="AI566" s="752"/>
      <c r="AJ566" s="752"/>
      <c r="AK566" s="752"/>
      <c r="AL566" s="752"/>
      <c r="AM566" s="752"/>
      <c r="AN566" s="752"/>
      <c r="AO566" s="752"/>
      <c r="AP566" s="752"/>
    </row>
    <row r="567" hidden="1">
      <c r="A567" s="67"/>
      <c r="B567" s="101"/>
      <c r="C567" s="74"/>
      <c r="D567" s="67"/>
      <c r="E567" s="67"/>
      <c r="F567" s="74"/>
      <c r="G567" s="74"/>
      <c r="H567" s="74"/>
      <c r="I567" s="67"/>
      <c r="J567" s="67"/>
      <c r="K567" s="74"/>
      <c r="L567" s="74"/>
      <c r="M567" s="74"/>
      <c r="N567" s="74"/>
      <c r="O567" s="74"/>
      <c r="P567" s="74"/>
      <c r="Q567" s="74"/>
      <c r="R567" s="74"/>
      <c r="S567" s="752"/>
      <c r="T567" s="95"/>
      <c r="U567" s="752"/>
      <c r="V567" s="752"/>
      <c r="W567" s="752"/>
      <c r="X567" s="752"/>
      <c r="Y567" s="752"/>
      <c r="Z567" s="752"/>
      <c r="AA567" s="752"/>
      <c r="AB567" s="752"/>
      <c r="AC567" s="752"/>
      <c r="AD567" s="752"/>
      <c r="AE567" s="752"/>
      <c r="AF567" s="752"/>
      <c r="AG567" s="752"/>
      <c r="AH567" s="752"/>
      <c r="AI567" s="752"/>
      <c r="AJ567" s="752"/>
      <c r="AK567" s="752"/>
      <c r="AL567" s="752"/>
      <c r="AM567" s="752"/>
      <c r="AN567" s="752"/>
      <c r="AO567" s="752"/>
      <c r="AP567" s="752"/>
    </row>
    <row r="568" hidden="1">
      <c r="A568" s="67"/>
      <c r="B568" s="101"/>
      <c r="C568" s="74"/>
      <c r="D568" s="67"/>
      <c r="E568" s="67"/>
      <c r="F568" s="74"/>
      <c r="G568" s="74"/>
      <c r="H568" s="74"/>
      <c r="I568" s="67"/>
      <c r="J568" s="67"/>
      <c r="K568" s="74"/>
      <c r="L568" s="74"/>
      <c r="M568" s="74"/>
      <c r="N568" s="74"/>
      <c r="O568" s="74"/>
      <c r="P568" s="74"/>
      <c r="Q568" s="74"/>
      <c r="R568" s="74"/>
      <c r="S568" s="752"/>
      <c r="T568" s="95"/>
      <c r="U568" s="752"/>
      <c r="V568" s="752"/>
      <c r="W568" s="752"/>
      <c r="X568" s="752"/>
      <c r="Y568" s="752"/>
      <c r="Z568" s="752"/>
      <c r="AA568" s="752"/>
      <c r="AB568" s="752"/>
      <c r="AC568" s="752"/>
      <c r="AD568" s="752"/>
      <c r="AE568" s="752"/>
      <c r="AF568" s="752"/>
      <c r="AG568" s="752"/>
      <c r="AH568" s="752"/>
      <c r="AI568" s="752"/>
      <c r="AJ568" s="752"/>
      <c r="AK568" s="752"/>
      <c r="AL568" s="752"/>
      <c r="AM568" s="752"/>
      <c r="AN568" s="752"/>
      <c r="AO568" s="752"/>
      <c r="AP568" s="752"/>
    </row>
    <row r="569" hidden="1">
      <c r="A569" s="67"/>
      <c r="B569" s="101"/>
      <c r="C569" s="74"/>
      <c r="D569" s="67"/>
      <c r="E569" s="67"/>
      <c r="F569" s="74"/>
      <c r="G569" s="74"/>
      <c r="H569" s="74"/>
      <c r="I569" s="67"/>
      <c r="J569" s="67"/>
      <c r="K569" s="74"/>
      <c r="L569" s="74"/>
      <c r="M569" s="74"/>
      <c r="N569" s="74"/>
      <c r="O569" s="74"/>
      <c r="P569" s="74"/>
      <c r="Q569" s="74"/>
      <c r="R569" s="74"/>
      <c r="S569" s="752"/>
      <c r="T569" s="95"/>
      <c r="U569" s="752"/>
      <c r="V569" s="752"/>
      <c r="W569" s="752"/>
      <c r="X569" s="752"/>
      <c r="Y569" s="752"/>
      <c r="Z569" s="752"/>
      <c r="AA569" s="752"/>
      <c r="AB569" s="752"/>
      <c r="AC569" s="752"/>
      <c r="AD569" s="752"/>
      <c r="AE569" s="752"/>
      <c r="AF569" s="752"/>
      <c r="AG569" s="752"/>
      <c r="AH569" s="752"/>
      <c r="AI569" s="752"/>
      <c r="AJ569" s="752"/>
      <c r="AK569" s="752"/>
      <c r="AL569" s="752"/>
      <c r="AM569" s="752"/>
      <c r="AN569" s="752"/>
      <c r="AO569" s="752"/>
      <c r="AP569" s="752"/>
    </row>
    <row r="570" hidden="1">
      <c r="A570" s="67"/>
      <c r="B570" s="101"/>
      <c r="C570" s="74"/>
      <c r="D570" s="67"/>
      <c r="E570" s="67"/>
      <c r="F570" s="74"/>
      <c r="G570" s="74"/>
      <c r="H570" s="74"/>
      <c r="I570" s="67"/>
      <c r="J570" s="67"/>
      <c r="K570" s="74"/>
      <c r="L570" s="74"/>
      <c r="M570" s="74"/>
      <c r="N570" s="74"/>
      <c r="O570" s="74"/>
      <c r="P570" s="74"/>
      <c r="Q570" s="74"/>
      <c r="R570" s="74"/>
      <c r="S570" s="752"/>
      <c r="T570" s="95"/>
      <c r="U570" s="752"/>
      <c r="V570" s="752"/>
      <c r="W570" s="752"/>
      <c r="X570" s="752"/>
      <c r="Y570" s="752"/>
      <c r="Z570" s="752"/>
      <c r="AA570" s="752"/>
      <c r="AB570" s="752"/>
      <c r="AC570" s="752"/>
      <c r="AD570" s="752"/>
      <c r="AE570" s="752"/>
      <c r="AF570" s="752"/>
      <c r="AG570" s="752"/>
      <c r="AH570" s="752"/>
      <c r="AI570" s="752"/>
      <c r="AJ570" s="752"/>
      <c r="AK570" s="752"/>
      <c r="AL570" s="752"/>
      <c r="AM570" s="752"/>
      <c r="AN570" s="752"/>
      <c r="AO570" s="752"/>
      <c r="AP570" s="752"/>
    </row>
    <row r="571" hidden="1">
      <c r="A571" s="67"/>
      <c r="B571" s="101"/>
      <c r="C571" s="74"/>
      <c r="D571" s="67"/>
      <c r="E571" s="67"/>
      <c r="F571" s="74"/>
      <c r="G571" s="74"/>
      <c r="H571" s="74"/>
      <c r="I571" s="67"/>
      <c r="J571" s="67"/>
      <c r="K571" s="74"/>
      <c r="L571" s="74"/>
      <c r="M571" s="74"/>
      <c r="N571" s="74"/>
      <c r="O571" s="74"/>
      <c r="P571" s="74"/>
      <c r="Q571" s="74"/>
      <c r="R571" s="74"/>
      <c r="S571" s="752"/>
      <c r="T571" s="95"/>
      <c r="U571" s="752"/>
      <c r="V571" s="752"/>
      <c r="W571" s="752"/>
      <c r="X571" s="752"/>
      <c r="Y571" s="752"/>
      <c r="Z571" s="752"/>
      <c r="AA571" s="752"/>
      <c r="AB571" s="752"/>
      <c r="AC571" s="752"/>
      <c r="AD571" s="752"/>
      <c r="AE571" s="752"/>
      <c r="AF571" s="752"/>
      <c r="AG571" s="752"/>
      <c r="AH571" s="752"/>
      <c r="AI571" s="752"/>
      <c r="AJ571" s="752"/>
      <c r="AK571" s="752"/>
      <c r="AL571" s="752"/>
      <c r="AM571" s="752"/>
      <c r="AN571" s="752"/>
      <c r="AO571" s="752"/>
      <c r="AP571" s="752"/>
    </row>
    <row r="572" hidden="1">
      <c r="A572" s="67"/>
      <c r="B572" s="101"/>
      <c r="C572" s="74"/>
      <c r="D572" s="67"/>
      <c r="E572" s="67"/>
      <c r="F572" s="74"/>
      <c r="G572" s="74"/>
      <c r="H572" s="74"/>
      <c r="I572" s="67"/>
      <c r="J572" s="67"/>
      <c r="K572" s="74"/>
      <c r="L572" s="74"/>
      <c r="M572" s="74"/>
      <c r="N572" s="74"/>
      <c r="O572" s="74"/>
      <c r="P572" s="74"/>
      <c r="Q572" s="74"/>
      <c r="R572" s="74"/>
      <c r="S572" s="752"/>
      <c r="T572" s="95"/>
      <c r="U572" s="752"/>
      <c r="V572" s="752"/>
      <c r="W572" s="752"/>
      <c r="X572" s="752"/>
      <c r="Y572" s="752"/>
      <c r="Z572" s="752"/>
      <c r="AA572" s="752"/>
      <c r="AB572" s="752"/>
      <c r="AC572" s="752"/>
      <c r="AD572" s="752"/>
      <c r="AE572" s="752"/>
      <c r="AF572" s="752"/>
      <c r="AG572" s="752"/>
      <c r="AH572" s="752"/>
      <c r="AI572" s="752"/>
      <c r="AJ572" s="752"/>
      <c r="AK572" s="752"/>
      <c r="AL572" s="752"/>
      <c r="AM572" s="752"/>
      <c r="AN572" s="752"/>
      <c r="AO572" s="752"/>
      <c r="AP572" s="752"/>
    </row>
    <row r="573" hidden="1">
      <c r="A573" s="67"/>
      <c r="B573" s="101"/>
      <c r="C573" s="74"/>
      <c r="D573" s="67"/>
      <c r="E573" s="67"/>
      <c r="F573" s="74"/>
      <c r="G573" s="74"/>
      <c r="H573" s="74"/>
      <c r="I573" s="67"/>
      <c r="J573" s="67"/>
      <c r="K573" s="74"/>
      <c r="L573" s="74"/>
      <c r="M573" s="74"/>
      <c r="N573" s="74"/>
      <c r="O573" s="74"/>
      <c r="P573" s="74"/>
      <c r="Q573" s="74"/>
      <c r="R573" s="74"/>
      <c r="S573" s="752"/>
      <c r="T573" s="95"/>
      <c r="U573" s="752"/>
      <c r="V573" s="752"/>
      <c r="W573" s="752"/>
      <c r="X573" s="752"/>
      <c r="Y573" s="752"/>
      <c r="Z573" s="752"/>
      <c r="AA573" s="752"/>
      <c r="AB573" s="752"/>
      <c r="AC573" s="752"/>
      <c r="AD573" s="752"/>
      <c r="AE573" s="752"/>
      <c r="AF573" s="752"/>
      <c r="AG573" s="752"/>
      <c r="AH573" s="752"/>
      <c r="AI573" s="752"/>
      <c r="AJ573" s="752"/>
      <c r="AK573" s="752"/>
      <c r="AL573" s="752"/>
      <c r="AM573" s="752"/>
      <c r="AN573" s="752"/>
      <c r="AO573" s="752"/>
      <c r="AP573" s="752"/>
    </row>
    <row r="574" hidden="1">
      <c r="A574" s="67"/>
      <c r="B574" s="101"/>
      <c r="C574" s="74"/>
      <c r="D574" s="67"/>
      <c r="E574" s="67"/>
      <c r="F574" s="74"/>
      <c r="G574" s="74"/>
      <c r="H574" s="74"/>
      <c r="I574" s="67"/>
      <c r="J574" s="67"/>
      <c r="K574" s="74"/>
      <c r="L574" s="74"/>
      <c r="M574" s="74"/>
      <c r="N574" s="74"/>
      <c r="O574" s="74"/>
      <c r="P574" s="74"/>
      <c r="Q574" s="74"/>
      <c r="R574" s="74"/>
      <c r="S574" s="752"/>
      <c r="T574" s="95"/>
      <c r="U574" s="752"/>
      <c r="V574" s="752"/>
      <c r="W574" s="752"/>
      <c r="X574" s="752"/>
      <c r="Y574" s="752"/>
      <c r="Z574" s="752"/>
      <c r="AA574" s="752"/>
      <c r="AB574" s="752"/>
      <c r="AC574" s="752"/>
      <c r="AD574" s="752"/>
      <c r="AE574" s="752"/>
      <c r="AF574" s="752"/>
      <c r="AG574" s="752"/>
      <c r="AH574" s="752"/>
      <c r="AI574" s="752"/>
      <c r="AJ574" s="752"/>
      <c r="AK574" s="752"/>
      <c r="AL574" s="752"/>
      <c r="AM574" s="752"/>
      <c r="AN574" s="752"/>
      <c r="AO574" s="752"/>
      <c r="AP574" s="752"/>
    </row>
    <row r="575" hidden="1">
      <c r="A575" s="67"/>
      <c r="B575" s="101"/>
      <c r="C575" s="74"/>
      <c r="D575" s="67"/>
      <c r="E575" s="67"/>
      <c r="F575" s="74"/>
      <c r="G575" s="74"/>
      <c r="H575" s="74"/>
      <c r="I575" s="67"/>
      <c r="J575" s="67"/>
      <c r="K575" s="74"/>
      <c r="L575" s="74"/>
      <c r="M575" s="74"/>
      <c r="N575" s="74"/>
      <c r="O575" s="74"/>
      <c r="P575" s="74"/>
      <c r="Q575" s="74"/>
      <c r="R575" s="74"/>
      <c r="S575" s="752"/>
      <c r="T575" s="95"/>
      <c r="U575" s="752"/>
      <c r="V575" s="752"/>
      <c r="W575" s="752"/>
      <c r="X575" s="752"/>
      <c r="Y575" s="752"/>
      <c r="Z575" s="752"/>
      <c r="AA575" s="752"/>
      <c r="AB575" s="752"/>
      <c r="AC575" s="752"/>
      <c r="AD575" s="752"/>
      <c r="AE575" s="752"/>
      <c r="AF575" s="752"/>
      <c r="AG575" s="752"/>
      <c r="AH575" s="752"/>
      <c r="AI575" s="752"/>
      <c r="AJ575" s="752"/>
      <c r="AK575" s="752"/>
      <c r="AL575" s="752"/>
      <c r="AM575" s="752"/>
      <c r="AN575" s="752"/>
      <c r="AO575" s="752"/>
      <c r="AP575" s="752"/>
    </row>
    <row r="576" hidden="1">
      <c r="A576" s="67"/>
      <c r="B576" s="101"/>
      <c r="C576" s="74"/>
      <c r="D576" s="67"/>
      <c r="E576" s="67"/>
      <c r="F576" s="74"/>
      <c r="G576" s="74"/>
      <c r="H576" s="74"/>
      <c r="I576" s="67"/>
      <c r="J576" s="67"/>
      <c r="K576" s="74"/>
      <c r="L576" s="74"/>
      <c r="M576" s="74"/>
      <c r="N576" s="74"/>
      <c r="O576" s="74"/>
      <c r="P576" s="74"/>
      <c r="Q576" s="74"/>
      <c r="R576" s="74"/>
      <c r="S576" s="752"/>
      <c r="T576" s="95"/>
      <c r="U576" s="752"/>
      <c r="V576" s="752"/>
      <c r="W576" s="752"/>
      <c r="X576" s="752"/>
      <c r="Y576" s="752"/>
      <c r="Z576" s="752"/>
      <c r="AA576" s="752"/>
      <c r="AB576" s="752"/>
      <c r="AC576" s="752"/>
      <c r="AD576" s="752"/>
      <c r="AE576" s="752"/>
      <c r="AF576" s="752"/>
      <c r="AG576" s="752"/>
      <c r="AH576" s="752"/>
      <c r="AI576" s="752"/>
      <c r="AJ576" s="752"/>
      <c r="AK576" s="752"/>
      <c r="AL576" s="752"/>
      <c r="AM576" s="752"/>
      <c r="AN576" s="752"/>
      <c r="AO576" s="752"/>
      <c r="AP576" s="752"/>
    </row>
    <row r="577" hidden="1">
      <c r="A577" s="67"/>
      <c r="B577" s="101"/>
      <c r="C577" s="74"/>
      <c r="D577" s="67"/>
      <c r="E577" s="67"/>
      <c r="F577" s="74"/>
      <c r="G577" s="74"/>
      <c r="H577" s="74"/>
      <c r="I577" s="67"/>
      <c r="J577" s="67"/>
      <c r="K577" s="74"/>
      <c r="L577" s="74"/>
      <c r="M577" s="74"/>
      <c r="N577" s="74"/>
      <c r="O577" s="74"/>
      <c r="P577" s="74"/>
      <c r="Q577" s="74"/>
      <c r="R577" s="74"/>
      <c r="S577" s="752"/>
      <c r="T577" s="95"/>
      <c r="U577" s="752"/>
      <c r="V577" s="752"/>
      <c r="W577" s="752"/>
      <c r="X577" s="752"/>
      <c r="Y577" s="752"/>
      <c r="Z577" s="752"/>
      <c r="AA577" s="752"/>
      <c r="AB577" s="752"/>
      <c r="AC577" s="752"/>
      <c r="AD577" s="752"/>
      <c r="AE577" s="752"/>
      <c r="AF577" s="752"/>
      <c r="AG577" s="752"/>
      <c r="AH577" s="752"/>
      <c r="AI577" s="752"/>
      <c r="AJ577" s="752"/>
      <c r="AK577" s="752"/>
      <c r="AL577" s="752"/>
      <c r="AM577" s="752"/>
      <c r="AN577" s="752"/>
      <c r="AO577" s="752"/>
      <c r="AP577" s="752"/>
    </row>
    <row r="578" hidden="1">
      <c r="A578" s="67"/>
      <c r="B578" s="101"/>
      <c r="C578" s="74"/>
      <c r="D578" s="67"/>
      <c r="E578" s="67"/>
      <c r="F578" s="74"/>
      <c r="G578" s="74"/>
      <c r="H578" s="74"/>
      <c r="I578" s="67"/>
      <c r="J578" s="67"/>
      <c r="K578" s="74"/>
      <c r="L578" s="74"/>
      <c r="M578" s="74"/>
      <c r="N578" s="74"/>
      <c r="O578" s="74"/>
      <c r="P578" s="74"/>
      <c r="Q578" s="74"/>
      <c r="R578" s="74"/>
      <c r="S578" s="752"/>
      <c r="T578" s="95"/>
      <c r="U578" s="752"/>
      <c r="V578" s="752"/>
      <c r="W578" s="752"/>
      <c r="X578" s="752"/>
      <c r="Y578" s="752"/>
      <c r="Z578" s="752"/>
      <c r="AA578" s="752"/>
      <c r="AB578" s="752"/>
      <c r="AC578" s="752"/>
      <c r="AD578" s="752"/>
      <c r="AE578" s="752"/>
      <c r="AF578" s="752"/>
      <c r="AG578" s="752"/>
      <c r="AH578" s="752"/>
      <c r="AI578" s="752"/>
      <c r="AJ578" s="752"/>
      <c r="AK578" s="752"/>
      <c r="AL578" s="752"/>
      <c r="AM578" s="752"/>
      <c r="AN578" s="752"/>
      <c r="AO578" s="752"/>
      <c r="AP578" s="752"/>
    </row>
    <row r="579" hidden="1">
      <c r="A579" s="67"/>
      <c r="B579" s="101"/>
      <c r="C579" s="74"/>
      <c r="D579" s="67"/>
      <c r="E579" s="67"/>
      <c r="F579" s="74"/>
      <c r="G579" s="74"/>
      <c r="H579" s="74"/>
      <c r="I579" s="67"/>
      <c r="J579" s="67"/>
      <c r="K579" s="74"/>
      <c r="L579" s="74"/>
      <c r="M579" s="74"/>
      <c r="N579" s="74"/>
      <c r="O579" s="74"/>
      <c r="P579" s="74"/>
      <c r="Q579" s="74"/>
      <c r="R579" s="74"/>
      <c r="S579" s="752"/>
      <c r="T579" s="95"/>
      <c r="U579" s="752"/>
      <c r="V579" s="752"/>
      <c r="W579" s="752"/>
      <c r="X579" s="752"/>
      <c r="Y579" s="752"/>
      <c r="Z579" s="752"/>
      <c r="AA579" s="752"/>
      <c r="AB579" s="752"/>
      <c r="AC579" s="752"/>
      <c r="AD579" s="752"/>
      <c r="AE579" s="752"/>
      <c r="AF579" s="752"/>
      <c r="AG579" s="752"/>
      <c r="AH579" s="752"/>
      <c r="AI579" s="752"/>
      <c r="AJ579" s="752"/>
      <c r="AK579" s="752"/>
      <c r="AL579" s="752"/>
      <c r="AM579" s="752"/>
      <c r="AN579" s="752"/>
      <c r="AO579" s="752"/>
      <c r="AP579" s="752"/>
    </row>
    <row r="580" hidden="1">
      <c r="A580" s="67"/>
      <c r="B580" s="101"/>
      <c r="C580" s="74"/>
      <c r="D580" s="67"/>
      <c r="E580" s="67"/>
      <c r="F580" s="74"/>
      <c r="G580" s="74"/>
      <c r="H580" s="74"/>
      <c r="I580" s="67"/>
      <c r="J580" s="67"/>
      <c r="K580" s="74"/>
      <c r="L580" s="74"/>
      <c r="M580" s="74"/>
      <c r="N580" s="74"/>
      <c r="O580" s="74"/>
      <c r="P580" s="74"/>
      <c r="Q580" s="74"/>
      <c r="R580" s="74"/>
      <c r="S580" s="752"/>
      <c r="T580" s="95"/>
      <c r="U580" s="752"/>
      <c r="V580" s="752"/>
      <c r="W580" s="752"/>
      <c r="X580" s="752"/>
      <c r="Y580" s="752"/>
      <c r="Z580" s="752"/>
      <c r="AA580" s="752"/>
      <c r="AB580" s="752"/>
      <c r="AC580" s="752"/>
      <c r="AD580" s="752"/>
      <c r="AE580" s="752"/>
      <c r="AF580" s="752"/>
      <c r="AG580" s="752"/>
      <c r="AH580" s="752"/>
      <c r="AI580" s="752"/>
      <c r="AJ580" s="752"/>
      <c r="AK580" s="752"/>
      <c r="AL580" s="752"/>
      <c r="AM580" s="752"/>
      <c r="AN580" s="752"/>
      <c r="AO580" s="752"/>
      <c r="AP580" s="752"/>
    </row>
    <row r="581" hidden="1">
      <c r="A581" s="67"/>
      <c r="B581" s="101"/>
      <c r="C581" s="74"/>
      <c r="D581" s="67"/>
      <c r="E581" s="67"/>
      <c r="F581" s="74"/>
      <c r="G581" s="74"/>
      <c r="H581" s="74"/>
      <c r="I581" s="67"/>
      <c r="J581" s="67"/>
      <c r="K581" s="74"/>
      <c r="L581" s="74"/>
      <c r="M581" s="74"/>
      <c r="N581" s="74"/>
      <c r="O581" s="74"/>
      <c r="P581" s="74"/>
      <c r="Q581" s="74"/>
      <c r="R581" s="74"/>
      <c r="S581" s="752"/>
      <c r="T581" s="95"/>
      <c r="U581" s="752"/>
      <c r="V581" s="752"/>
      <c r="W581" s="752"/>
      <c r="X581" s="752"/>
      <c r="Y581" s="752"/>
      <c r="Z581" s="752"/>
      <c r="AA581" s="752"/>
      <c r="AB581" s="752"/>
      <c r="AC581" s="752"/>
      <c r="AD581" s="752"/>
      <c r="AE581" s="752"/>
      <c r="AF581" s="752"/>
      <c r="AG581" s="752"/>
      <c r="AH581" s="752"/>
      <c r="AI581" s="752"/>
      <c r="AJ581" s="752"/>
      <c r="AK581" s="752"/>
      <c r="AL581" s="752"/>
      <c r="AM581" s="752"/>
      <c r="AN581" s="752"/>
      <c r="AO581" s="752"/>
      <c r="AP581" s="752"/>
    </row>
    <row r="582" hidden="1">
      <c r="A582" s="67"/>
      <c r="B582" s="101"/>
      <c r="C582" s="74"/>
      <c r="D582" s="67"/>
      <c r="E582" s="67"/>
      <c r="F582" s="74"/>
      <c r="G582" s="74"/>
      <c r="H582" s="74"/>
      <c r="I582" s="67"/>
      <c r="J582" s="67"/>
      <c r="K582" s="74"/>
      <c r="L582" s="74"/>
      <c r="M582" s="74"/>
      <c r="N582" s="74"/>
      <c r="O582" s="74"/>
      <c r="P582" s="74"/>
      <c r="Q582" s="74"/>
      <c r="R582" s="74"/>
      <c r="S582" s="752"/>
      <c r="T582" s="95"/>
      <c r="U582" s="752"/>
      <c r="V582" s="752"/>
      <c r="W582" s="752"/>
      <c r="X582" s="752"/>
      <c r="Y582" s="752"/>
      <c r="Z582" s="752"/>
      <c r="AA582" s="752"/>
      <c r="AB582" s="752"/>
      <c r="AC582" s="752"/>
      <c r="AD582" s="752"/>
      <c r="AE582" s="752"/>
      <c r="AF582" s="752"/>
      <c r="AG582" s="752"/>
      <c r="AH582" s="752"/>
      <c r="AI582" s="752"/>
      <c r="AJ582" s="752"/>
      <c r="AK582" s="752"/>
      <c r="AL582" s="752"/>
      <c r="AM582" s="752"/>
      <c r="AN582" s="752"/>
      <c r="AO582" s="752"/>
      <c r="AP582" s="752"/>
    </row>
    <row r="583" hidden="1">
      <c r="A583" s="67"/>
      <c r="B583" s="101"/>
      <c r="C583" s="74"/>
      <c r="D583" s="67"/>
      <c r="E583" s="67"/>
      <c r="F583" s="74"/>
      <c r="G583" s="74"/>
      <c r="H583" s="74"/>
      <c r="I583" s="67"/>
      <c r="J583" s="67"/>
      <c r="K583" s="74"/>
      <c r="L583" s="74"/>
      <c r="M583" s="74"/>
      <c r="N583" s="74"/>
      <c r="O583" s="74"/>
      <c r="P583" s="74"/>
      <c r="Q583" s="74"/>
      <c r="R583" s="74"/>
      <c r="S583" s="752"/>
      <c r="T583" s="95"/>
      <c r="U583" s="752"/>
      <c r="V583" s="752"/>
      <c r="W583" s="752"/>
      <c r="X583" s="752"/>
      <c r="Y583" s="752"/>
      <c r="Z583" s="752"/>
      <c r="AA583" s="752"/>
      <c r="AB583" s="752"/>
      <c r="AC583" s="752"/>
      <c r="AD583" s="752"/>
      <c r="AE583" s="752"/>
      <c r="AF583" s="752"/>
      <c r="AG583" s="752"/>
      <c r="AH583" s="752"/>
      <c r="AI583" s="752"/>
      <c r="AJ583" s="752"/>
      <c r="AK583" s="752"/>
      <c r="AL583" s="752"/>
      <c r="AM583" s="752"/>
      <c r="AN583" s="752"/>
      <c r="AO583" s="752"/>
      <c r="AP583" s="752"/>
    </row>
    <row r="584" hidden="1">
      <c r="A584" s="67"/>
      <c r="B584" s="101"/>
      <c r="C584" s="74"/>
      <c r="D584" s="67"/>
      <c r="E584" s="67"/>
      <c r="F584" s="74"/>
      <c r="G584" s="74"/>
      <c r="H584" s="74"/>
      <c r="I584" s="67"/>
      <c r="J584" s="67"/>
      <c r="K584" s="74"/>
      <c r="L584" s="74"/>
      <c r="M584" s="74"/>
      <c r="N584" s="74"/>
      <c r="O584" s="74"/>
      <c r="P584" s="74"/>
      <c r="Q584" s="74"/>
      <c r="R584" s="74"/>
      <c r="S584" s="752"/>
      <c r="T584" s="95"/>
      <c r="U584" s="752"/>
      <c r="V584" s="752"/>
      <c r="W584" s="752"/>
      <c r="X584" s="752"/>
      <c r="Y584" s="752"/>
      <c r="Z584" s="752"/>
      <c r="AA584" s="752"/>
      <c r="AB584" s="752"/>
      <c r="AC584" s="752"/>
      <c r="AD584" s="752"/>
      <c r="AE584" s="752"/>
      <c r="AF584" s="752"/>
      <c r="AG584" s="752"/>
      <c r="AH584" s="752"/>
      <c r="AI584" s="752"/>
      <c r="AJ584" s="752"/>
      <c r="AK584" s="752"/>
      <c r="AL584" s="752"/>
      <c r="AM584" s="752"/>
      <c r="AN584" s="752"/>
      <c r="AO584" s="752"/>
      <c r="AP584" s="752"/>
    </row>
    <row r="585" hidden="1">
      <c r="A585" s="67"/>
      <c r="B585" s="101"/>
      <c r="C585" s="74"/>
      <c r="D585" s="67"/>
      <c r="E585" s="67"/>
      <c r="F585" s="74"/>
      <c r="G585" s="74"/>
      <c r="H585" s="74"/>
      <c r="I585" s="67"/>
      <c r="J585" s="67"/>
      <c r="K585" s="74"/>
      <c r="L585" s="74"/>
      <c r="M585" s="74"/>
      <c r="N585" s="74"/>
      <c r="O585" s="74"/>
      <c r="P585" s="74"/>
      <c r="Q585" s="74"/>
      <c r="R585" s="74"/>
      <c r="S585" s="752"/>
      <c r="T585" s="95"/>
      <c r="U585" s="752"/>
      <c r="V585" s="752"/>
      <c r="W585" s="752"/>
      <c r="X585" s="752"/>
      <c r="Y585" s="752"/>
      <c r="Z585" s="752"/>
      <c r="AA585" s="752"/>
      <c r="AB585" s="752"/>
      <c r="AC585" s="752"/>
      <c r="AD585" s="752"/>
      <c r="AE585" s="752"/>
      <c r="AF585" s="752"/>
      <c r="AG585" s="752"/>
      <c r="AH585" s="752"/>
      <c r="AI585" s="752"/>
      <c r="AJ585" s="752"/>
      <c r="AK585" s="752"/>
      <c r="AL585" s="752"/>
      <c r="AM585" s="752"/>
      <c r="AN585" s="752"/>
      <c r="AO585" s="752"/>
      <c r="AP585" s="752"/>
    </row>
    <row r="586" hidden="1">
      <c r="A586" s="67"/>
      <c r="B586" s="101"/>
      <c r="C586" s="74"/>
      <c r="D586" s="67"/>
      <c r="E586" s="67"/>
      <c r="F586" s="74"/>
      <c r="G586" s="74"/>
      <c r="H586" s="74"/>
      <c r="I586" s="67"/>
      <c r="J586" s="67"/>
      <c r="K586" s="74"/>
      <c r="L586" s="74"/>
      <c r="M586" s="74"/>
      <c r="N586" s="74"/>
      <c r="O586" s="74"/>
      <c r="P586" s="74"/>
      <c r="Q586" s="74"/>
      <c r="R586" s="74"/>
      <c r="S586" s="752"/>
      <c r="T586" s="95"/>
      <c r="U586" s="752"/>
      <c r="V586" s="752"/>
      <c r="W586" s="752"/>
      <c r="X586" s="752"/>
      <c r="Y586" s="752"/>
      <c r="Z586" s="752"/>
      <c r="AA586" s="752"/>
      <c r="AB586" s="752"/>
      <c r="AC586" s="752"/>
      <c r="AD586" s="752"/>
      <c r="AE586" s="752"/>
      <c r="AF586" s="752"/>
      <c r="AG586" s="752"/>
      <c r="AH586" s="752"/>
      <c r="AI586" s="752"/>
      <c r="AJ586" s="752"/>
      <c r="AK586" s="752"/>
      <c r="AL586" s="752"/>
      <c r="AM586" s="752"/>
      <c r="AN586" s="752"/>
      <c r="AO586" s="752"/>
      <c r="AP586" s="752"/>
    </row>
    <row r="587" hidden="1">
      <c r="A587" s="67"/>
      <c r="B587" s="101"/>
      <c r="C587" s="74"/>
      <c r="D587" s="67"/>
      <c r="E587" s="67"/>
      <c r="F587" s="74"/>
      <c r="G587" s="74"/>
      <c r="H587" s="74"/>
      <c r="I587" s="67"/>
      <c r="J587" s="67"/>
      <c r="K587" s="74"/>
      <c r="L587" s="74"/>
      <c r="M587" s="74"/>
      <c r="N587" s="74"/>
      <c r="O587" s="74"/>
      <c r="P587" s="74"/>
      <c r="Q587" s="74"/>
      <c r="R587" s="74"/>
      <c r="S587" s="752"/>
      <c r="T587" s="95"/>
      <c r="U587" s="752"/>
      <c r="V587" s="752"/>
      <c r="W587" s="752"/>
      <c r="X587" s="752"/>
      <c r="Y587" s="752"/>
      <c r="Z587" s="752"/>
      <c r="AA587" s="752"/>
      <c r="AB587" s="752"/>
      <c r="AC587" s="752"/>
      <c r="AD587" s="752"/>
      <c r="AE587" s="752"/>
      <c r="AF587" s="752"/>
      <c r="AG587" s="752"/>
      <c r="AH587" s="752"/>
      <c r="AI587" s="752"/>
      <c r="AJ587" s="752"/>
      <c r="AK587" s="752"/>
      <c r="AL587" s="752"/>
      <c r="AM587" s="752"/>
      <c r="AN587" s="752"/>
      <c r="AO587" s="752"/>
      <c r="AP587" s="752"/>
    </row>
    <row r="588" hidden="1">
      <c r="A588" s="67"/>
      <c r="B588" s="101"/>
      <c r="C588" s="74"/>
      <c r="D588" s="67"/>
      <c r="E588" s="67"/>
      <c r="F588" s="74"/>
      <c r="G588" s="74"/>
      <c r="H588" s="74"/>
      <c r="I588" s="67"/>
      <c r="J588" s="67"/>
      <c r="K588" s="74"/>
      <c r="L588" s="74"/>
      <c r="M588" s="74"/>
      <c r="N588" s="74"/>
      <c r="O588" s="74"/>
      <c r="P588" s="74"/>
      <c r="Q588" s="74"/>
      <c r="R588" s="74"/>
      <c r="S588" s="752"/>
      <c r="T588" s="95"/>
      <c r="U588" s="752"/>
      <c r="V588" s="752"/>
      <c r="W588" s="752"/>
      <c r="X588" s="752"/>
      <c r="Y588" s="752"/>
      <c r="Z588" s="752"/>
      <c r="AA588" s="752"/>
      <c r="AB588" s="752"/>
      <c r="AC588" s="752"/>
      <c r="AD588" s="752"/>
      <c r="AE588" s="752"/>
      <c r="AF588" s="752"/>
      <c r="AG588" s="752"/>
      <c r="AH588" s="752"/>
      <c r="AI588" s="752"/>
      <c r="AJ588" s="752"/>
      <c r="AK588" s="752"/>
      <c r="AL588" s="752"/>
      <c r="AM588" s="752"/>
      <c r="AN588" s="752"/>
      <c r="AO588" s="752"/>
      <c r="AP588" s="752"/>
    </row>
    <row r="589" hidden="1">
      <c r="A589" s="67"/>
      <c r="B589" s="101"/>
      <c r="C589" s="74"/>
      <c r="D589" s="67"/>
      <c r="E589" s="67"/>
      <c r="F589" s="74"/>
      <c r="G589" s="74"/>
      <c r="H589" s="74"/>
      <c r="I589" s="67"/>
      <c r="J589" s="67"/>
      <c r="K589" s="74"/>
      <c r="L589" s="74"/>
      <c r="M589" s="74"/>
      <c r="N589" s="74"/>
      <c r="O589" s="74"/>
      <c r="P589" s="74"/>
      <c r="Q589" s="74"/>
      <c r="R589" s="74"/>
      <c r="S589" s="752"/>
      <c r="T589" s="95"/>
      <c r="U589" s="752"/>
      <c r="V589" s="752"/>
      <c r="W589" s="752"/>
      <c r="X589" s="752"/>
      <c r="Y589" s="752"/>
      <c r="Z589" s="752"/>
      <c r="AA589" s="752"/>
      <c r="AB589" s="752"/>
      <c r="AC589" s="752"/>
      <c r="AD589" s="752"/>
      <c r="AE589" s="752"/>
      <c r="AF589" s="752"/>
      <c r="AG589" s="752"/>
      <c r="AH589" s="752"/>
      <c r="AI589" s="752"/>
      <c r="AJ589" s="752"/>
      <c r="AK589" s="752"/>
      <c r="AL589" s="752"/>
      <c r="AM589" s="752"/>
      <c r="AN589" s="752"/>
      <c r="AO589" s="752"/>
      <c r="AP589" s="752"/>
    </row>
    <row r="590" hidden="1">
      <c r="A590" s="67"/>
      <c r="B590" s="101"/>
      <c r="C590" s="74"/>
      <c r="D590" s="67"/>
      <c r="E590" s="67"/>
      <c r="F590" s="74"/>
      <c r="G590" s="74"/>
      <c r="H590" s="74"/>
      <c r="I590" s="67"/>
      <c r="J590" s="67"/>
      <c r="K590" s="74"/>
      <c r="L590" s="74"/>
      <c r="M590" s="74"/>
      <c r="N590" s="74"/>
      <c r="O590" s="74"/>
      <c r="P590" s="74"/>
      <c r="Q590" s="74"/>
      <c r="R590" s="74"/>
      <c r="S590" s="752"/>
      <c r="T590" s="95"/>
      <c r="U590" s="752"/>
      <c r="V590" s="752"/>
      <c r="W590" s="752"/>
      <c r="X590" s="752"/>
      <c r="Y590" s="752"/>
      <c r="Z590" s="752"/>
      <c r="AA590" s="752"/>
      <c r="AB590" s="752"/>
      <c r="AC590" s="752"/>
      <c r="AD590" s="752"/>
      <c r="AE590" s="752"/>
      <c r="AF590" s="752"/>
      <c r="AG590" s="752"/>
      <c r="AH590" s="752"/>
      <c r="AI590" s="752"/>
      <c r="AJ590" s="752"/>
      <c r="AK590" s="752"/>
      <c r="AL590" s="752"/>
      <c r="AM590" s="752"/>
      <c r="AN590" s="752"/>
      <c r="AO590" s="752"/>
      <c r="AP590" s="752"/>
    </row>
    <row r="591" hidden="1">
      <c r="A591" s="67"/>
      <c r="B591" s="101"/>
      <c r="C591" s="74"/>
      <c r="D591" s="67"/>
      <c r="E591" s="67"/>
      <c r="F591" s="74"/>
      <c r="G591" s="74"/>
      <c r="H591" s="74"/>
      <c r="I591" s="67"/>
      <c r="J591" s="67"/>
      <c r="K591" s="74"/>
      <c r="L591" s="74"/>
      <c r="M591" s="74"/>
      <c r="N591" s="74"/>
      <c r="O591" s="74"/>
      <c r="P591" s="74"/>
      <c r="Q591" s="74"/>
      <c r="R591" s="74"/>
      <c r="S591" s="752"/>
      <c r="T591" s="95"/>
      <c r="U591" s="752"/>
      <c r="V591" s="752"/>
      <c r="W591" s="752"/>
      <c r="X591" s="752"/>
      <c r="Y591" s="752"/>
      <c r="Z591" s="752"/>
      <c r="AA591" s="752"/>
      <c r="AB591" s="752"/>
      <c r="AC591" s="752"/>
      <c r="AD591" s="752"/>
      <c r="AE591" s="752"/>
      <c r="AF591" s="752"/>
      <c r="AG591" s="752"/>
      <c r="AH591" s="752"/>
      <c r="AI591" s="752"/>
      <c r="AJ591" s="752"/>
      <c r="AK591" s="752"/>
      <c r="AL591" s="752"/>
      <c r="AM591" s="752"/>
      <c r="AN591" s="752"/>
      <c r="AO591" s="752"/>
      <c r="AP591" s="752"/>
    </row>
    <row r="592" hidden="1">
      <c r="A592" s="67"/>
      <c r="B592" s="101"/>
      <c r="C592" s="74"/>
      <c r="D592" s="67"/>
      <c r="E592" s="67"/>
      <c r="F592" s="74"/>
      <c r="G592" s="74"/>
      <c r="H592" s="74"/>
      <c r="I592" s="67"/>
      <c r="J592" s="67"/>
      <c r="K592" s="74"/>
      <c r="L592" s="74"/>
      <c r="M592" s="74"/>
      <c r="N592" s="74"/>
      <c r="O592" s="74"/>
      <c r="P592" s="74"/>
      <c r="Q592" s="74"/>
      <c r="R592" s="74"/>
      <c r="S592" s="752"/>
      <c r="T592" s="95"/>
      <c r="U592" s="752"/>
      <c r="V592" s="752"/>
      <c r="W592" s="752"/>
      <c r="X592" s="752"/>
      <c r="Y592" s="752"/>
      <c r="Z592" s="752"/>
      <c r="AA592" s="752"/>
      <c r="AB592" s="752"/>
      <c r="AC592" s="752"/>
      <c r="AD592" s="752"/>
      <c r="AE592" s="752"/>
      <c r="AF592" s="752"/>
      <c r="AG592" s="752"/>
      <c r="AH592" s="752"/>
      <c r="AI592" s="752"/>
      <c r="AJ592" s="752"/>
      <c r="AK592" s="752"/>
      <c r="AL592" s="752"/>
      <c r="AM592" s="752"/>
      <c r="AN592" s="752"/>
      <c r="AO592" s="752"/>
      <c r="AP592" s="752"/>
    </row>
    <row r="593" hidden="1">
      <c r="A593" s="67"/>
      <c r="B593" s="101"/>
      <c r="C593" s="74"/>
      <c r="D593" s="67"/>
      <c r="E593" s="67"/>
      <c r="F593" s="74"/>
      <c r="G593" s="74"/>
      <c r="H593" s="74"/>
      <c r="I593" s="67"/>
      <c r="J593" s="67"/>
      <c r="K593" s="74"/>
      <c r="L593" s="74"/>
      <c r="M593" s="74"/>
      <c r="N593" s="74"/>
      <c r="O593" s="74"/>
      <c r="P593" s="74"/>
      <c r="Q593" s="74"/>
      <c r="R593" s="74"/>
      <c r="S593" s="752"/>
      <c r="T593" s="95"/>
      <c r="U593" s="752"/>
      <c r="V593" s="752"/>
      <c r="W593" s="752"/>
      <c r="X593" s="752"/>
      <c r="Y593" s="752"/>
      <c r="Z593" s="752"/>
      <c r="AA593" s="752"/>
      <c r="AB593" s="752"/>
      <c r="AC593" s="752"/>
      <c r="AD593" s="752"/>
      <c r="AE593" s="752"/>
      <c r="AF593" s="752"/>
      <c r="AG593" s="752"/>
      <c r="AH593" s="752"/>
      <c r="AI593" s="752"/>
      <c r="AJ593" s="752"/>
      <c r="AK593" s="752"/>
      <c r="AL593" s="752"/>
      <c r="AM593" s="752"/>
      <c r="AN593" s="752"/>
      <c r="AO593" s="752"/>
      <c r="AP593" s="752"/>
    </row>
    <row r="594" hidden="1">
      <c r="A594" s="67"/>
      <c r="B594" s="101"/>
      <c r="C594" s="74"/>
      <c r="D594" s="67"/>
      <c r="E594" s="67"/>
      <c r="F594" s="74"/>
      <c r="G594" s="74"/>
      <c r="H594" s="74"/>
      <c r="I594" s="67"/>
      <c r="J594" s="67"/>
      <c r="K594" s="74"/>
      <c r="L594" s="74"/>
      <c r="M594" s="74"/>
      <c r="N594" s="74"/>
      <c r="O594" s="74"/>
      <c r="P594" s="74"/>
      <c r="Q594" s="74"/>
      <c r="R594" s="74"/>
      <c r="S594" s="752"/>
      <c r="T594" s="95"/>
      <c r="U594" s="752"/>
      <c r="V594" s="752"/>
      <c r="W594" s="752"/>
      <c r="X594" s="752"/>
      <c r="Y594" s="752"/>
      <c r="Z594" s="752"/>
      <c r="AA594" s="752"/>
      <c r="AB594" s="752"/>
      <c r="AC594" s="752"/>
      <c r="AD594" s="752"/>
      <c r="AE594" s="752"/>
      <c r="AF594" s="752"/>
      <c r="AG594" s="752"/>
      <c r="AH594" s="752"/>
      <c r="AI594" s="752"/>
      <c r="AJ594" s="752"/>
      <c r="AK594" s="752"/>
      <c r="AL594" s="752"/>
      <c r="AM594" s="752"/>
      <c r="AN594" s="752"/>
      <c r="AO594" s="752"/>
      <c r="AP594" s="752"/>
    </row>
    <row r="595" hidden="1">
      <c r="A595" s="67"/>
      <c r="B595" s="101"/>
      <c r="C595" s="74"/>
      <c r="D595" s="67"/>
      <c r="E595" s="67"/>
      <c r="F595" s="74"/>
      <c r="G595" s="74"/>
      <c r="H595" s="74"/>
      <c r="I595" s="67"/>
      <c r="J595" s="67"/>
      <c r="K595" s="74"/>
      <c r="L595" s="74"/>
      <c r="M595" s="74"/>
      <c r="N595" s="74"/>
      <c r="O595" s="74"/>
      <c r="P595" s="74"/>
      <c r="Q595" s="74"/>
      <c r="R595" s="74"/>
      <c r="S595" s="752"/>
      <c r="T595" s="95"/>
      <c r="U595" s="752"/>
      <c r="V595" s="752"/>
      <c r="W595" s="752"/>
      <c r="X595" s="752"/>
      <c r="Y595" s="752"/>
      <c r="Z595" s="752"/>
      <c r="AA595" s="752"/>
      <c r="AB595" s="752"/>
      <c r="AC595" s="752"/>
      <c r="AD595" s="752"/>
      <c r="AE595" s="752"/>
      <c r="AF595" s="752"/>
      <c r="AG595" s="752"/>
      <c r="AH595" s="752"/>
      <c r="AI595" s="752"/>
      <c r="AJ595" s="752"/>
      <c r="AK595" s="752"/>
      <c r="AL595" s="752"/>
      <c r="AM595" s="752"/>
      <c r="AN595" s="752"/>
      <c r="AO595" s="752"/>
      <c r="AP595" s="752"/>
    </row>
    <row r="596" hidden="1">
      <c r="A596" s="67"/>
      <c r="B596" s="101"/>
      <c r="C596" s="74"/>
      <c r="D596" s="67"/>
      <c r="E596" s="67"/>
      <c r="F596" s="74"/>
      <c r="G596" s="74"/>
      <c r="H596" s="74"/>
      <c r="I596" s="67"/>
      <c r="J596" s="67"/>
      <c r="K596" s="74"/>
      <c r="L596" s="74"/>
      <c r="M596" s="74"/>
      <c r="N596" s="74"/>
      <c r="O596" s="74"/>
      <c r="P596" s="74"/>
      <c r="Q596" s="74"/>
      <c r="R596" s="74"/>
      <c r="S596" s="752"/>
      <c r="T596" s="95"/>
      <c r="U596" s="752"/>
      <c r="V596" s="752"/>
      <c r="W596" s="752"/>
      <c r="X596" s="752"/>
      <c r="Y596" s="752"/>
      <c r="Z596" s="752"/>
      <c r="AA596" s="752"/>
      <c r="AB596" s="752"/>
      <c r="AC596" s="752"/>
      <c r="AD596" s="752"/>
      <c r="AE596" s="752"/>
      <c r="AF596" s="752"/>
      <c r="AG596" s="752"/>
      <c r="AH596" s="752"/>
      <c r="AI596" s="752"/>
      <c r="AJ596" s="752"/>
      <c r="AK596" s="752"/>
      <c r="AL596" s="752"/>
      <c r="AM596" s="752"/>
      <c r="AN596" s="752"/>
      <c r="AO596" s="752"/>
      <c r="AP596" s="752"/>
    </row>
    <row r="597" hidden="1">
      <c r="A597" s="67"/>
      <c r="B597" s="101"/>
      <c r="C597" s="74"/>
      <c r="D597" s="67"/>
      <c r="E597" s="67"/>
      <c r="F597" s="74"/>
      <c r="G597" s="74"/>
      <c r="H597" s="74"/>
      <c r="I597" s="67"/>
      <c r="J597" s="67"/>
      <c r="K597" s="74"/>
      <c r="L597" s="74"/>
      <c r="M597" s="74"/>
      <c r="N597" s="74"/>
      <c r="O597" s="74"/>
      <c r="P597" s="74"/>
      <c r="Q597" s="74"/>
      <c r="R597" s="74"/>
      <c r="S597" s="752"/>
      <c r="T597" s="95"/>
      <c r="U597" s="752"/>
      <c r="V597" s="752"/>
      <c r="W597" s="752"/>
      <c r="X597" s="752"/>
      <c r="Y597" s="752"/>
      <c r="Z597" s="752"/>
      <c r="AA597" s="752"/>
      <c r="AB597" s="752"/>
      <c r="AC597" s="752"/>
      <c r="AD597" s="752"/>
      <c r="AE597" s="752"/>
      <c r="AF597" s="752"/>
      <c r="AG597" s="752"/>
      <c r="AH597" s="752"/>
      <c r="AI597" s="752"/>
      <c r="AJ597" s="752"/>
      <c r="AK597" s="752"/>
      <c r="AL597" s="752"/>
      <c r="AM597" s="752"/>
      <c r="AN597" s="752"/>
      <c r="AO597" s="752"/>
      <c r="AP597" s="752"/>
    </row>
    <row r="598" hidden="1">
      <c r="A598" s="67"/>
      <c r="B598" s="101"/>
      <c r="C598" s="74"/>
      <c r="D598" s="67"/>
      <c r="E598" s="67"/>
      <c r="F598" s="74"/>
      <c r="G598" s="74"/>
      <c r="H598" s="74"/>
      <c r="I598" s="67"/>
      <c r="J598" s="67"/>
      <c r="K598" s="74"/>
      <c r="L598" s="74"/>
      <c r="M598" s="74"/>
      <c r="N598" s="74"/>
      <c r="O598" s="74"/>
      <c r="P598" s="74"/>
      <c r="Q598" s="74"/>
      <c r="R598" s="74"/>
      <c r="S598" s="752"/>
      <c r="T598" s="95"/>
      <c r="U598" s="752"/>
      <c r="V598" s="752"/>
      <c r="W598" s="752"/>
      <c r="X598" s="752"/>
      <c r="Y598" s="752"/>
      <c r="Z598" s="752"/>
      <c r="AA598" s="752"/>
      <c r="AB598" s="752"/>
      <c r="AC598" s="752"/>
      <c r="AD598" s="752"/>
      <c r="AE598" s="752"/>
      <c r="AF598" s="752"/>
      <c r="AG598" s="752"/>
      <c r="AH598" s="752"/>
      <c r="AI598" s="752"/>
      <c r="AJ598" s="752"/>
      <c r="AK598" s="752"/>
      <c r="AL598" s="752"/>
      <c r="AM598" s="752"/>
      <c r="AN598" s="752"/>
      <c r="AO598" s="752"/>
      <c r="AP598" s="752"/>
    </row>
    <row r="599" hidden="1">
      <c r="A599" s="67"/>
      <c r="B599" s="101"/>
      <c r="C599" s="74"/>
      <c r="D599" s="67"/>
      <c r="E599" s="67"/>
      <c r="F599" s="74"/>
      <c r="G599" s="74"/>
      <c r="H599" s="74"/>
      <c r="I599" s="67"/>
      <c r="J599" s="67"/>
      <c r="K599" s="74"/>
      <c r="L599" s="74"/>
      <c r="M599" s="74"/>
      <c r="N599" s="74"/>
      <c r="O599" s="74"/>
      <c r="P599" s="74"/>
      <c r="Q599" s="74"/>
      <c r="R599" s="74"/>
      <c r="S599" s="752"/>
      <c r="T599" s="95"/>
      <c r="U599" s="752"/>
      <c r="V599" s="752"/>
      <c r="W599" s="752"/>
      <c r="X599" s="752"/>
      <c r="Y599" s="752"/>
      <c r="Z599" s="752"/>
      <c r="AA599" s="752"/>
      <c r="AB599" s="752"/>
      <c r="AC599" s="752"/>
      <c r="AD599" s="752"/>
      <c r="AE599" s="752"/>
      <c r="AF599" s="752"/>
      <c r="AG599" s="752"/>
      <c r="AH599" s="752"/>
      <c r="AI599" s="752"/>
      <c r="AJ599" s="752"/>
      <c r="AK599" s="752"/>
      <c r="AL599" s="752"/>
      <c r="AM599" s="752"/>
      <c r="AN599" s="752"/>
      <c r="AO599" s="752"/>
      <c r="AP599" s="752"/>
    </row>
    <row r="600" hidden="1">
      <c r="A600" s="67"/>
      <c r="B600" s="101"/>
      <c r="C600" s="74"/>
      <c r="D600" s="67"/>
      <c r="E600" s="67"/>
      <c r="F600" s="74"/>
      <c r="G600" s="74"/>
      <c r="H600" s="74"/>
      <c r="I600" s="67"/>
      <c r="J600" s="67"/>
      <c r="K600" s="74"/>
      <c r="L600" s="74"/>
      <c r="M600" s="74"/>
      <c r="N600" s="74"/>
      <c r="O600" s="74"/>
      <c r="P600" s="74"/>
      <c r="Q600" s="74"/>
      <c r="R600" s="74"/>
      <c r="S600" s="752"/>
      <c r="T600" s="95"/>
      <c r="U600" s="752"/>
      <c r="V600" s="752"/>
      <c r="W600" s="752"/>
      <c r="X600" s="752"/>
      <c r="Y600" s="752"/>
      <c r="Z600" s="752"/>
      <c r="AA600" s="752"/>
      <c r="AB600" s="752"/>
      <c r="AC600" s="752"/>
      <c r="AD600" s="752"/>
      <c r="AE600" s="752"/>
      <c r="AF600" s="752"/>
      <c r="AG600" s="752"/>
      <c r="AH600" s="752"/>
      <c r="AI600" s="752"/>
      <c r="AJ600" s="752"/>
      <c r="AK600" s="752"/>
      <c r="AL600" s="752"/>
      <c r="AM600" s="752"/>
      <c r="AN600" s="752"/>
      <c r="AO600" s="752"/>
      <c r="AP600" s="752"/>
    </row>
    <row r="601" hidden="1">
      <c r="A601" s="67"/>
      <c r="B601" s="101"/>
      <c r="C601" s="74"/>
      <c r="D601" s="67"/>
      <c r="E601" s="67"/>
      <c r="F601" s="74"/>
      <c r="G601" s="74"/>
      <c r="H601" s="74"/>
      <c r="I601" s="67"/>
      <c r="J601" s="67"/>
      <c r="K601" s="74"/>
      <c r="L601" s="74"/>
      <c r="M601" s="74"/>
      <c r="N601" s="74"/>
      <c r="O601" s="74"/>
      <c r="P601" s="74"/>
      <c r="Q601" s="74"/>
      <c r="R601" s="74"/>
      <c r="S601" s="752"/>
      <c r="T601" s="95"/>
      <c r="U601" s="752"/>
      <c r="V601" s="752"/>
      <c r="W601" s="752"/>
      <c r="X601" s="752"/>
      <c r="Y601" s="752"/>
      <c r="Z601" s="752"/>
      <c r="AA601" s="752"/>
      <c r="AB601" s="752"/>
      <c r="AC601" s="752"/>
      <c r="AD601" s="752"/>
      <c r="AE601" s="752"/>
      <c r="AF601" s="752"/>
      <c r="AG601" s="752"/>
      <c r="AH601" s="752"/>
      <c r="AI601" s="752"/>
      <c r="AJ601" s="752"/>
      <c r="AK601" s="752"/>
      <c r="AL601" s="752"/>
      <c r="AM601" s="752"/>
      <c r="AN601" s="752"/>
      <c r="AO601" s="752"/>
      <c r="AP601" s="752"/>
    </row>
    <row r="602" hidden="1">
      <c r="A602" s="67"/>
      <c r="B602" s="101"/>
      <c r="C602" s="74"/>
      <c r="D602" s="67"/>
      <c r="E602" s="67"/>
      <c r="F602" s="74"/>
      <c r="G602" s="74"/>
      <c r="H602" s="74"/>
      <c r="I602" s="67"/>
      <c r="J602" s="67"/>
      <c r="K602" s="74"/>
      <c r="L602" s="74"/>
      <c r="M602" s="74"/>
      <c r="N602" s="74"/>
      <c r="O602" s="74"/>
      <c r="P602" s="74"/>
      <c r="Q602" s="74"/>
      <c r="R602" s="74"/>
      <c r="S602" s="752"/>
      <c r="T602" s="95"/>
      <c r="U602" s="752"/>
      <c r="V602" s="752"/>
      <c r="W602" s="752"/>
      <c r="X602" s="752"/>
      <c r="Y602" s="752"/>
      <c r="Z602" s="752"/>
      <c r="AA602" s="752"/>
      <c r="AB602" s="752"/>
      <c r="AC602" s="752"/>
      <c r="AD602" s="752"/>
      <c r="AE602" s="752"/>
      <c r="AF602" s="752"/>
      <c r="AG602" s="752"/>
      <c r="AH602" s="752"/>
      <c r="AI602" s="752"/>
      <c r="AJ602" s="752"/>
      <c r="AK602" s="752"/>
      <c r="AL602" s="752"/>
      <c r="AM602" s="752"/>
      <c r="AN602" s="752"/>
      <c r="AO602" s="752"/>
      <c r="AP602" s="752"/>
    </row>
    <row r="603" hidden="1">
      <c r="A603" s="67"/>
      <c r="B603" s="101"/>
      <c r="C603" s="74"/>
      <c r="D603" s="67"/>
      <c r="E603" s="67"/>
      <c r="F603" s="74"/>
      <c r="G603" s="74"/>
      <c r="H603" s="74"/>
      <c r="I603" s="67"/>
      <c r="J603" s="67"/>
      <c r="K603" s="74"/>
      <c r="L603" s="74"/>
      <c r="M603" s="74"/>
      <c r="N603" s="74"/>
      <c r="O603" s="74"/>
      <c r="P603" s="74"/>
      <c r="Q603" s="74"/>
      <c r="R603" s="74"/>
      <c r="S603" s="752"/>
      <c r="T603" s="95"/>
      <c r="U603" s="752"/>
      <c r="V603" s="752"/>
      <c r="W603" s="752"/>
      <c r="X603" s="752"/>
      <c r="Y603" s="752"/>
      <c r="Z603" s="752"/>
      <c r="AA603" s="752"/>
      <c r="AB603" s="752"/>
      <c r="AC603" s="752"/>
      <c r="AD603" s="752"/>
      <c r="AE603" s="752"/>
      <c r="AF603" s="752"/>
      <c r="AG603" s="752"/>
      <c r="AH603" s="752"/>
      <c r="AI603" s="752"/>
      <c r="AJ603" s="752"/>
      <c r="AK603" s="752"/>
      <c r="AL603" s="752"/>
      <c r="AM603" s="752"/>
      <c r="AN603" s="752"/>
      <c r="AO603" s="752"/>
      <c r="AP603" s="752"/>
    </row>
    <row r="604" hidden="1">
      <c r="A604" s="67"/>
      <c r="B604" s="101"/>
      <c r="C604" s="74"/>
      <c r="D604" s="67"/>
      <c r="E604" s="67"/>
      <c r="F604" s="74"/>
      <c r="G604" s="74"/>
      <c r="H604" s="74"/>
      <c r="I604" s="67"/>
      <c r="J604" s="67"/>
      <c r="K604" s="74"/>
      <c r="L604" s="74"/>
      <c r="M604" s="74"/>
      <c r="N604" s="74"/>
      <c r="O604" s="74"/>
      <c r="P604" s="74"/>
      <c r="Q604" s="74"/>
      <c r="R604" s="74"/>
      <c r="S604" s="752"/>
      <c r="T604" s="95"/>
      <c r="U604" s="752"/>
      <c r="V604" s="752"/>
      <c r="W604" s="752"/>
      <c r="X604" s="752"/>
      <c r="Y604" s="752"/>
      <c r="Z604" s="752"/>
      <c r="AA604" s="752"/>
      <c r="AB604" s="752"/>
      <c r="AC604" s="752"/>
      <c r="AD604" s="752"/>
      <c r="AE604" s="752"/>
      <c r="AF604" s="752"/>
      <c r="AG604" s="752"/>
      <c r="AH604" s="752"/>
      <c r="AI604" s="752"/>
      <c r="AJ604" s="752"/>
      <c r="AK604" s="752"/>
      <c r="AL604" s="752"/>
      <c r="AM604" s="752"/>
      <c r="AN604" s="752"/>
      <c r="AO604" s="752"/>
      <c r="AP604" s="752"/>
    </row>
    <row r="605" hidden="1">
      <c r="A605" s="67"/>
      <c r="B605" s="101"/>
      <c r="C605" s="74"/>
      <c r="D605" s="67"/>
      <c r="E605" s="67"/>
      <c r="F605" s="74"/>
      <c r="G605" s="74"/>
      <c r="H605" s="74"/>
      <c r="I605" s="67"/>
      <c r="J605" s="67"/>
      <c r="K605" s="74"/>
      <c r="L605" s="74"/>
      <c r="M605" s="74"/>
      <c r="N605" s="74"/>
      <c r="O605" s="74"/>
      <c r="P605" s="74"/>
      <c r="Q605" s="74"/>
      <c r="R605" s="74"/>
      <c r="S605" s="752"/>
      <c r="T605" s="95"/>
      <c r="U605" s="752"/>
      <c r="V605" s="752"/>
      <c r="W605" s="752"/>
      <c r="X605" s="752"/>
      <c r="Y605" s="752"/>
      <c r="Z605" s="752"/>
      <c r="AA605" s="752"/>
      <c r="AB605" s="752"/>
      <c r="AC605" s="752"/>
      <c r="AD605" s="752"/>
      <c r="AE605" s="752"/>
      <c r="AF605" s="752"/>
      <c r="AG605" s="752"/>
      <c r="AH605" s="752"/>
      <c r="AI605" s="752"/>
      <c r="AJ605" s="752"/>
      <c r="AK605" s="752"/>
      <c r="AL605" s="752"/>
      <c r="AM605" s="752"/>
      <c r="AN605" s="752"/>
      <c r="AO605" s="752"/>
      <c r="AP605" s="752"/>
    </row>
    <row r="606" hidden="1">
      <c r="A606" s="67"/>
      <c r="B606" s="101"/>
      <c r="C606" s="74"/>
      <c r="D606" s="67"/>
      <c r="E606" s="67"/>
      <c r="F606" s="74"/>
      <c r="G606" s="74"/>
      <c r="H606" s="74"/>
      <c r="I606" s="67"/>
      <c r="J606" s="67"/>
      <c r="K606" s="74"/>
      <c r="L606" s="74"/>
      <c r="M606" s="74"/>
      <c r="N606" s="74"/>
      <c r="O606" s="74"/>
      <c r="P606" s="74"/>
      <c r="Q606" s="74"/>
      <c r="R606" s="74"/>
      <c r="S606" s="752"/>
      <c r="T606" s="95"/>
      <c r="U606" s="752"/>
      <c r="V606" s="752"/>
      <c r="W606" s="752"/>
      <c r="X606" s="752"/>
      <c r="Y606" s="752"/>
      <c r="Z606" s="752"/>
      <c r="AA606" s="752"/>
      <c r="AB606" s="752"/>
      <c r="AC606" s="752"/>
      <c r="AD606" s="752"/>
      <c r="AE606" s="752"/>
      <c r="AF606" s="752"/>
      <c r="AG606" s="752"/>
      <c r="AH606" s="752"/>
      <c r="AI606" s="752"/>
      <c r="AJ606" s="752"/>
      <c r="AK606" s="752"/>
      <c r="AL606" s="752"/>
      <c r="AM606" s="752"/>
      <c r="AN606" s="752"/>
      <c r="AO606" s="752"/>
      <c r="AP606" s="752"/>
    </row>
    <row r="607" hidden="1">
      <c r="A607" s="67"/>
      <c r="B607" s="101"/>
      <c r="C607" s="74"/>
      <c r="D607" s="67"/>
      <c r="E607" s="67"/>
      <c r="F607" s="74"/>
      <c r="G607" s="74"/>
      <c r="H607" s="74"/>
      <c r="I607" s="67"/>
      <c r="J607" s="67"/>
      <c r="K607" s="74"/>
      <c r="L607" s="74"/>
      <c r="M607" s="74"/>
      <c r="N607" s="74"/>
      <c r="O607" s="74"/>
      <c r="P607" s="74"/>
      <c r="Q607" s="74"/>
      <c r="R607" s="74"/>
      <c r="S607" s="752"/>
      <c r="T607" s="95"/>
      <c r="U607" s="752"/>
      <c r="V607" s="752"/>
      <c r="W607" s="752"/>
      <c r="X607" s="752"/>
      <c r="Y607" s="752"/>
      <c r="Z607" s="752"/>
      <c r="AA607" s="752"/>
      <c r="AB607" s="752"/>
      <c r="AC607" s="752"/>
      <c r="AD607" s="752"/>
      <c r="AE607" s="752"/>
      <c r="AF607" s="752"/>
      <c r="AG607" s="752"/>
      <c r="AH607" s="752"/>
      <c r="AI607" s="752"/>
      <c r="AJ607" s="752"/>
      <c r="AK607" s="752"/>
      <c r="AL607" s="752"/>
      <c r="AM607" s="752"/>
      <c r="AN607" s="752"/>
      <c r="AO607" s="752"/>
      <c r="AP607" s="752"/>
    </row>
    <row r="608" hidden="1">
      <c r="A608" s="67"/>
      <c r="B608" s="101"/>
      <c r="C608" s="74"/>
      <c r="D608" s="67"/>
      <c r="E608" s="67"/>
      <c r="F608" s="74"/>
      <c r="G608" s="74"/>
      <c r="H608" s="74"/>
      <c r="I608" s="67"/>
      <c r="J608" s="67"/>
      <c r="K608" s="74"/>
      <c r="L608" s="74"/>
      <c r="M608" s="74"/>
      <c r="N608" s="74"/>
      <c r="O608" s="74"/>
      <c r="P608" s="74"/>
      <c r="Q608" s="74"/>
      <c r="R608" s="74"/>
      <c r="S608" s="752"/>
      <c r="T608" s="95"/>
      <c r="U608" s="752"/>
      <c r="V608" s="752"/>
      <c r="W608" s="752"/>
      <c r="X608" s="752"/>
      <c r="Y608" s="752"/>
      <c r="Z608" s="752"/>
      <c r="AA608" s="752"/>
      <c r="AB608" s="752"/>
      <c r="AC608" s="752"/>
      <c r="AD608" s="752"/>
      <c r="AE608" s="752"/>
      <c r="AF608" s="752"/>
      <c r="AG608" s="752"/>
      <c r="AH608" s="752"/>
      <c r="AI608" s="752"/>
      <c r="AJ608" s="752"/>
      <c r="AK608" s="752"/>
      <c r="AL608" s="752"/>
      <c r="AM608" s="752"/>
      <c r="AN608" s="752"/>
      <c r="AO608" s="752"/>
      <c r="AP608" s="752"/>
    </row>
    <row r="609" hidden="1">
      <c r="A609" s="67"/>
      <c r="B609" s="101"/>
      <c r="C609" s="74"/>
      <c r="D609" s="67"/>
      <c r="E609" s="67"/>
      <c r="F609" s="74"/>
      <c r="G609" s="74"/>
      <c r="H609" s="74"/>
      <c r="I609" s="67"/>
      <c r="J609" s="67"/>
      <c r="K609" s="74"/>
      <c r="L609" s="74"/>
      <c r="M609" s="74"/>
      <c r="N609" s="74"/>
      <c r="O609" s="74"/>
      <c r="P609" s="74"/>
      <c r="Q609" s="74"/>
      <c r="R609" s="74"/>
      <c r="S609" s="752"/>
      <c r="T609" s="95"/>
      <c r="U609" s="752"/>
      <c r="V609" s="752"/>
      <c r="W609" s="752"/>
      <c r="X609" s="752"/>
      <c r="Y609" s="752"/>
      <c r="Z609" s="752"/>
      <c r="AA609" s="752"/>
      <c r="AB609" s="752"/>
      <c r="AC609" s="752"/>
      <c r="AD609" s="752"/>
      <c r="AE609" s="752"/>
      <c r="AF609" s="752"/>
      <c r="AG609" s="752"/>
      <c r="AH609" s="752"/>
      <c r="AI609" s="752"/>
      <c r="AJ609" s="752"/>
      <c r="AK609" s="752"/>
      <c r="AL609" s="752"/>
      <c r="AM609" s="752"/>
      <c r="AN609" s="752"/>
      <c r="AO609" s="752"/>
      <c r="AP609" s="752"/>
    </row>
    <row r="610" hidden="1">
      <c r="A610" s="67"/>
      <c r="B610" s="101"/>
      <c r="C610" s="74"/>
      <c r="D610" s="67"/>
      <c r="E610" s="67"/>
      <c r="F610" s="74"/>
      <c r="G610" s="74"/>
      <c r="H610" s="74"/>
      <c r="I610" s="67"/>
      <c r="J610" s="67"/>
      <c r="K610" s="74"/>
      <c r="L610" s="74"/>
      <c r="M610" s="74"/>
      <c r="N610" s="74"/>
      <c r="O610" s="74"/>
      <c r="P610" s="74"/>
      <c r="Q610" s="74"/>
      <c r="R610" s="74"/>
      <c r="S610" s="752"/>
      <c r="T610" s="95"/>
      <c r="U610" s="752"/>
      <c r="V610" s="752"/>
      <c r="W610" s="752"/>
      <c r="X610" s="752"/>
      <c r="Y610" s="752"/>
      <c r="Z610" s="752"/>
      <c r="AA610" s="752"/>
      <c r="AB610" s="752"/>
      <c r="AC610" s="752"/>
      <c r="AD610" s="752"/>
      <c r="AE610" s="752"/>
      <c r="AF610" s="752"/>
      <c r="AG610" s="752"/>
      <c r="AH610" s="752"/>
      <c r="AI610" s="752"/>
      <c r="AJ610" s="752"/>
      <c r="AK610" s="752"/>
      <c r="AL610" s="752"/>
      <c r="AM610" s="752"/>
      <c r="AN610" s="752"/>
      <c r="AO610" s="752"/>
      <c r="AP610" s="752"/>
    </row>
    <row r="611" hidden="1">
      <c r="A611" s="67"/>
      <c r="B611" s="101"/>
      <c r="C611" s="74"/>
      <c r="D611" s="67"/>
      <c r="E611" s="67"/>
      <c r="F611" s="74"/>
      <c r="G611" s="74"/>
      <c r="H611" s="74"/>
      <c r="I611" s="67"/>
      <c r="J611" s="67"/>
      <c r="K611" s="74"/>
      <c r="L611" s="74"/>
      <c r="M611" s="74"/>
      <c r="N611" s="74"/>
      <c r="O611" s="74"/>
      <c r="P611" s="74"/>
      <c r="Q611" s="74"/>
      <c r="R611" s="74"/>
      <c r="S611" s="752"/>
      <c r="T611" s="95"/>
      <c r="U611" s="752"/>
      <c r="V611" s="752"/>
      <c r="W611" s="752"/>
      <c r="X611" s="752"/>
      <c r="Y611" s="752"/>
      <c r="Z611" s="752"/>
      <c r="AA611" s="752"/>
      <c r="AB611" s="752"/>
      <c r="AC611" s="752"/>
      <c r="AD611" s="752"/>
      <c r="AE611" s="752"/>
      <c r="AF611" s="752"/>
      <c r="AG611" s="752"/>
      <c r="AH611" s="752"/>
      <c r="AI611" s="752"/>
      <c r="AJ611" s="752"/>
      <c r="AK611" s="752"/>
      <c r="AL611" s="752"/>
      <c r="AM611" s="752"/>
      <c r="AN611" s="752"/>
      <c r="AO611" s="752"/>
      <c r="AP611" s="752"/>
    </row>
    <row r="612" hidden="1">
      <c r="A612" s="67"/>
      <c r="B612" s="101"/>
      <c r="C612" s="74"/>
      <c r="D612" s="67"/>
      <c r="E612" s="67"/>
      <c r="F612" s="74"/>
      <c r="G612" s="74"/>
      <c r="H612" s="74"/>
      <c r="I612" s="67"/>
      <c r="J612" s="67"/>
      <c r="K612" s="74"/>
      <c r="L612" s="74"/>
      <c r="M612" s="74"/>
      <c r="N612" s="74"/>
      <c r="O612" s="74"/>
      <c r="P612" s="74"/>
      <c r="Q612" s="74"/>
      <c r="R612" s="74"/>
      <c r="S612" s="752"/>
      <c r="T612" s="95"/>
      <c r="U612" s="752"/>
      <c r="V612" s="752"/>
      <c r="W612" s="752"/>
      <c r="X612" s="752"/>
      <c r="Y612" s="752"/>
      <c r="Z612" s="752"/>
      <c r="AA612" s="752"/>
      <c r="AB612" s="752"/>
      <c r="AC612" s="752"/>
      <c r="AD612" s="752"/>
      <c r="AE612" s="752"/>
      <c r="AF612" s="752"/>
      <c r="AG612" s="752"/>
      <c r="AH612" s="752"/>
      <c r="AI612" s="752"/>
      <c r="AJ612" s="752"/>
      <c r="AK612" s="752"/>
      <c r="AL612" s="752"/>
      <c r="AM612" s="752"/>
      <c r="AN612" s="752"/>
      <c r="AO612" s="752"/>
      <c r="AP612" s="752"/>
    </row>
    <row r="613" hidden="1">
      <c r="A613" s="67"/>
      <c r="B613" s="101"/>
      <c r="C613" s="74"/>
      <c r="D613" s="67"/>
      <c r="E613" s="67"/>
      <c r="F613" s="74"/>
      <c r="G613" s="74"/>
      <c r="H613" s="74"/>
      <c r="I613" s="67"/>
      <c r="J613" s="67"/>
      <c r="K613" s="74"/>
      <c r="L613" s="74"/>
      <c r="M613" s="74"/>
      <c r="N613" s="74"/>
      <c r="O613" s="74"/>
      <c r="P613" s="74"/>
      <c r="Q613" s="74"/>
      <c r="R613" s="74"/>
      <c r="S613" s="752"/>
      <c r="T613" s="95"/>
      <c r="U613" s="752"/>
      <c r="V613" s="752"/>
      <c r="W613" s="752"/>
      <c r="X613" s="752"/>
      <c r="Y613" s="752"/>
      <c r="Z613" s="752"/>
      <c r="AA613" s="752"/>
      <c r="AB613" s="752"/>
      <c r="AC613" s="752"/>
      <c r="AD613" s="752"/>
      <c r="AE613" s="752"/>
      <c r="AF613" s="752"/>
      <c r="AG613" s="752"/>
      <c r="AH613" s="752"/>
      <c r="AI613" s="752"/>
      <c r="AJ613" s="752"/>
      <c r="AK613" s="752"/>
      <c r="AL613" s="752"/>
      <c r="AM613" s="752"/>
      <c r="AN613" s="752"/>
      <c r="AO613" s="752"/>
      <c r="AP613" s="752"/>
    </row>
    <row r="614" hidden="1">
      <c r="A614" s="67"/>
      <c r="B614" s="101"/>
      <c r="C614" s="74"/>
      <c r="D614" s="67"/>
      <c r="E614" s="67"/>
      <c r="F614" s="74"/>
      <c r="G614" s="74"/>
      <c r="H614" s="74"/>
      <c r="I614" s="67"/>
      <c r="J614" s="67"/>
      <c r="K614" s="74"/>
      <c r="L614" s="74"/>
      <c r="M614" s="74"/>
      <c r="N614" s="74"/>
      <c r="O614" s="74"/>
      <c r="P614" s="74"/>
      <c r="Q614" s="74"/>
      <c r="R614" s="74"/>
      <c r="S614" s="752"/>
      <c r="T614" s="95"/>
      <c r="U614" s="752"/>
      <c r="V614" s="752"/>
      <c r="W614" s="752"/>
      <c r="X614" s="752"/>
      <c r="Y614" s="752"/>
      <c r="Z614" s="752"/>
      <c r="AA614" s="752"/>
      <c r="AB614" s="752"/>
      <c r="AC614" s="752"/>
      <c r="AD614" s="752"/>
      <c r="AE614" s="752"/>
      <c r="AF614" s="752"/>
      <c r="AG614" s="752"/>
      <c r="AH614" s="752"/>
      <c r="AI614" s="752"/>
      <c r="AJ614" s="752"/>
      <c r="AK614" s="752"/>
      <c r="AL614" s="752"/>
      <c r="AM614" s="752"/>
      <c r="AN614" s="752"/>
      <c r="AO614" s="752"/>
      <c r="AP614" s="752"/>
    </row>
    <row r="615" hidden="1">
      <c r="A615" s="67"/>
      <c r="B615" s="101"/>
      <c r="C615" s="74"/>
      <c r="D615" s="67"/>
      <c r="E615" s="67"/>
      <c r="F615" s="74"/>
      <c r="G615" s="74"/>
      <c r="H615" s="74"/>
      <c r="I615" s="67"/>
      <c r="J615" s="67"/>
      <c r="K615" s="74"/>
      <c r="L615" s="74"/>
      <c r="M615" s="74"/>
      <c r="N615" s="74"/>
      <c r="O615" s="74"/>
      <c r="P615" s="74"/>
      <c r="Q615" s="74"/>
      <c r="R615" s="74"/>
      <c r="S615" s="752"/>
      <c r="T615" s="95"/>
      <c r="U615" s="752"/>
      <c r="V615" s="752"/>
      <c r="W615" s="752"/>
      <c r="X615" s="752"/>
      <c r="Y615" s="752"/>
      <c r="Z615" s="752"/>
      <c r="AA615" s="752"/>
      <c r="AB615" s="752"/>
      <c r="AC615" s="752"/>
      <c r="AD615" s="752"/>
      <c r="AE615" s="752"/>
      <c r="AF615" s="752"/>
      <c r="AG615" s="752"/>
      <c r="AH615" s="752"/>
      <c r="AI615" s="752"/>
      <c r="AJ615" s="752"/>
      <c r="AK615" s="752"/>
      <c r="AL615" s="752"/>
      <c r="AM615" s="752"/>
      <c r="AN615" s="752"/>
      <c r="AO615" s="752"/>
      <c r="AP615" s="752"/>
    </row>
    <row r="616" hidden="1">
      <c r="A616" s="67"/>
      <c r="B616" s="101"/>
      <c r="C616" s="74"/>
      <c r="D616" s="67"/>
      <c r="E616" s="67"/>
      <c r="F616" s="74"/>
      <c r="G616" s="74"/>
      <c r="H616" s="74"/>
      <c r="I616" s="67"/>
      <c r="J616" s="67"/>
      <c r="K616" s="74"/>
      <c r="L616" s="74"/>
      <c r="M616" s="74"/>
      <c r="N616" s="74"/>
      <c r="O616" s="74"/>
      <c r="P616" s="74"/>
      <c r="Q616" s="74"/>
      <c r="R616" s="74"/>
      <c r="S616" s="752"/>
      <c r="T616" s="95"/>
      <c r="U616" s="752"/>
      <c r="V616" s="752"/>
      <c r="W616" s="752"/>
      <c r="X616" s="752"/>
      <c r="Y616" s="752"/>
      <c r="Z616" s="752"/>
      <c r="AA616" s="752"/>
      <c r="AB616" s="752"/>
      <c r="AC616" s="752"/>
      <c r="AD616" s="752"/>
      <c r="AE616" s="752"/>
      <c r="AF616" s="752"/>
      <c r="AG616" s="752"/>
      <c r="AH616" s="752"/>
      <c r="AI616" s="752"/>
      <c r="AJ616" s="752"/>
      <c r="AK616" s="752"/>
      <c r="AL616" s="752"/>
      <c r="AM616" s="752"/>
      <c r="AN616" s="752"/>
      <c r="AO616" s="752"/>
      <c r="AP616" s="752"/>
    </row>
    <row r="617" hidden="1">
      <c r="A617" s="67"/>
      <c r="B617" s="101"/>
      <c r="C617" s="74"/>
      <c r="D617" s="67"/>
      <c r="E617" s="67"/>
      <c r="F617" s="74"/>
      <c r="G617" s="74"/>
      <c r="H617" s="74"/>
      <c r="I617" s="67"/>
      <c r="J617" s="67"/>
      <c r="K617" s="74"/>
      <c r="L617" s="74"/>
      <c r="M617" s="74"/>
      <c r="N617" s="74"/>
      <c r="O617" s="74"/>
      <c r="P617" s="74"/>
      <c r="Q617" s="74"/>
      <c r="R617" s="74"/>
      <c r="S617" s="752"/>
      <c r="T617" s="95"/>
      <c r="U617" s="752"/>
      <c r="V617" s="752"/>
      <c r="W617" s="752"/>
      <c r="X617" s="752"/>
      <c r="Y617" s="752"/>
      <c r="Z617" s="752"/>
      <c r="AA617" s="752"/>
      <c r="AB617" s="752"/>
      <c r="AC617" s="752"/>
      <c r="AD617" s="752"/>
      <c r="AE617" s="752"/>
      <c r="AF617" s="752"/>
      <c r="AG617" s="752"/>
      <c r="AH617" s="752"/>
      <c r="AI617" s="752"/>
      <c r="AJ617" s="752"/>
      <c r="AK617" s="752"/>
      <c r="AL617" s="752"/>
      <c r="AM617" s="752"/>
      <c r="AN617" s="752"/>
      <c r="AO617" s="752"/>
      <c r="AP617" s="752"/>
    </row>
    <row r="618" hidden="1">
      <c r="A618" s="67"/>
      <c r="B618" s="101"/>
      <c r="C618" s="74"/>
      <c r="D618" s="67"/>
      <c r="E618" s="67"/>
      <c r="F618" s="74"/>
      <c r="G618" s="74"/>
      <c r="H618" s="74"/>
      <c r="I618" s="67"/>
      <c r="J618" s="67"/>
      <c r="K618" s="74"/>
      <c r="L618" s="74"/>
      <c r="M618" s="74"/>
      <c r="N618" s="74"/>
      <c r="O618" s="74"/>
      <c r="P618" s="74"/>
      <c r="Q618" s="74"/>
      <c r="R618" s="74"/>
      <c r="S618" s="752"/>
      <c r="T618" s="95"/>
      <c r="U618" s="752"/>
      <c r="V618" s="752"/>
      <c r="W618" s="752"/>
      <c r="X618" s="752"/>
      <c r="Y618" s="752"/>
      <c r="Z618" s="752"/>
      <c r="AA618" s="752"/>
      <c r="AB618" s="752"/>
      <c r="AC618" s="752"/>
      <c r="AD618" s="752"/>
      <c r="AE618" s="752"/>
      <c r="AF618" s="752"/>
      <c r="AG618" s="752"/>
      <c r="AH618" s="752"/>
      <c r="AI618" s="752"/>
      <c r="AJ618" s="752"/>
      <c r="AK618" s="752"/>
      <c r="AL618" s="752"/>
      <c r="AM618" s="752"/>
      <c r="AN618" s="752"/>
      <c r="AO618" s="752"/>
      <c r="AP618" s="752"/>
    </row>
    <row r="619" hidden="1">
      <c r="A619" s="67"/>
      <c r="B619" s="101"/>
      <c r="C619" s="74"/>
      <c r="D619" s="67"/>
      <c r="E619" s="67"/>
      <c r="F619" s="74"/>
      <c r="G619" s="74"/>
      <c r="H619" s="74"/>
      <c r="I619" s="67"/>
      <c r="J619" s="67"/>
      <c r="K619" s="74"/>
      <c r="L619" s="74"/>
      <c r="M619" s="74"/>
      <c r="N619" s="74"/>
      <c r="O619" s="74"/>
      <c r="P619" s="74"/>
      <c r="Q619" s="74"/>
      <c r="R619" s="74"/>
      <c r="S619" s="752"/>
      <c r="T619" s="95"/>
      <c r="U619" s="752"/>
      <c r="V619" s="752"/>
      <c r="W619" s="752"/>
      <c r="X619" s="752"/>
      <c r="Y619" s="752"/>
      <c r="Z619" s="752"/>
      <c r="AA619" s="752"/>
      <c r="AB619" s="752"/>
      <c r="AC619" s="752"/>
      <c r="AD619" s="752"/>
      <c r="AE619" s="752"/>
      <c r="AF619" s="752"/>
      <c r="AG619" s="752"/>
      <c r="AH619" s="752"/>
      <c r="AI619" s="752"/>
      <c r="AJ619" s="752"/>
      <c r="AK619" s="752"/>
      <c r="AL619" s="752"/>
      <c r="AM619" s="752"/>
      <c r="AN619" s="752"/>
      <c r="AO619" s="752"/>
      <c r="AP619" s="752"/>
    </row>
    <row r="620" hidden="1">
      <c r="A620" s="67"/>
      <c r="B620" s="101"/>
      <c r="C620" s="74"/>
      <c r="D620" s="67"/>
      <c r="E620" s="67"/>
      <c r="F620" s="74"/>
      <c r="G620" s="74"/>
      <c r="H620" s="74"/>
      <c r="I620" s="67"/>
      <c r="J620" s="67"/>
      <c r="K620" s="74"/>
      <c r="L620" s="74"/>
      <c r="M620" s="74"/>
      <c r="N620" s="74"/>
      <c r="O620" s="74"/>
      <c r="P620" s="74"/>
      <c r="Q620" s="74"/>
      <c r="R620" s="74"/>
      <c r="S620" s="752"/>
      <c r="T620" s="95"/>
      <c r="U620" s="752"/>
      <c r="V620" s="752"/>
      <c r="W620" s="752"/>
      <c r="X620" s="752"/>
      <c r="Y620" s="752"/>
      <c r="Z620" s="752"/>
      <c r="AA620" s="752"/>
      <c r="AB620" s="752"/>
      <c r="AC620" s="752"/>
      <c r="AD620" s="752"/>
      <c r="AE620" s="752"/>
      <c r="AF620" s="752"/>
      <c r="AG620" s="752"/>
      <c r="AH620" s="752"/>
      <c r="AI620" s="752"/>
      <c r="AJ620" s="752"/>
      <c r="AK620" s="752"/>
      <c r="AL620" s="752"/>
      <c r="AM620" s="752"/>
      <c r="AN620" s="752"/>
      <c r="AO620" s="752"/>
      <c r="AP620" s="752"/>
    </row>
    <row r="621" hidden="1">
      <c r="A621" s="67"/>
      <c r="B621" s="101"/>
      <c r="C621" s="74"/>
      <c r="D621" s="67"/>
      <c r="E621" s="67"/>
      <c r="F621" s="74"/>
      <c r="G621" s="74"/>
      <c r="H621" s="74"/>
      <c r="I621" s="67"/>
      <c r="J621" s="67"/>
      <c r="K621" s="74"/>
      <c r="L621" s="74"/>
      <c r="M621" s="74"/>
      <c r="N621" s="74"/>
      <c r="O621" s="74"/>
      <c r="P621" s="74"/>
      <c r="Q621" s="74"/>
      <c r="R621" s="74"/>
      <c r="S621" s="752"/>
      <c r="T621" s="95"/>
      <c r="U621" s="752"/>
      <c r="V621" s="752"/>
      <c r="W621" s="752"/>
      <c r="X621" s="752"/>
      <c r="Y621" s="752"/>
      <c r="Z621" s="752"/>
      <c r="AA621" s="752"/>
      <c r="AB621" s="752"/>
      <c r="AC621" s="752"/>
      <c r="AD621" s="752"/>
      <c r="AE621" s="752"/>
      <c r="AF621" s="752"/>
      <c r="AG621" s="752"/>
      <c r="AH621" s="752"/>
      <c r="AI621" s="752"/>
      <c r="AJ621" s="752"/>
      <c r="AK621" s="752"/>
      <c r="AL621" s="752"/>
      <c r="AM621" s="752"/>
      <c r="AN621" s="752"/>
      <c r="AO621" s="752"/>
      <c r="AP621" s="752"/>
    </row>
    <row r="622" hidden="1">
      <c r="A622" s="67"/>
      <c r="B622" s="101"/>
      <c r="C622" s="74"/>
      <c r="D622" s="67"/>
      <c r="E622" s="67"/>
      <c r="F622" s="74"/>
      <c r="G622" s="74"/>
      <c r="H622" s="74"/>
      <c r="I622" s="67"/>
      <c r="J622" s="67"/>
      <c r="K622" s="74"/>
      <c r="L622" s="74"/>
      <c r="M622" s="74"/>
      <c r="N622" s="74"/>
      <c r="O622" s="74"/>
      <c r="P622" s="74"/>
      <c r="Q622" s="74"/>
      <c r="R622" s="74"/>
      <c r="S622" s="752"/>
      <c r="T622" s="95"/>
      <c r="U622" s="752"/>
      <c r="V622" s="752"/>
      <c r="W622" s="752"/>
      <c r="X622" s="752"/>
      <c r="Y622" s="752"/>
      <c r="Z622" s="752"/>
      <c r="AA622" s="752"/>
      <c r="AB622" s="752"/>
      <c r="AC622" s="752"/>
      <c r="AD622" s="752"/>
      <c r="AE622" s="752"/>
      <c r="AF622" s="752"/>
      <c r="AG622" s="752"/>
      <c r="AH622" s="752"/>
      <c r="AI622" s="752"/>
      <c r="AJ622" s="752"/>
      <c r="AK622" s="752"/>
      <c r="AL622" s="752"/>
      <c r="AM622" s="752"/>
      <c r="AN622" s="752"/>
      <c r="AO622" s="752"/>
      <c r="AP622" s="752"/>
    </row>
    <row r="623" hidden="1">
      <c r="A623" s="67"/>
      <c r="B623" s="101"/>
      <c r="C623" s="74"/>
      <c r="D623" s="67"/>
      <c r="E623" s="67"/>
      <c r="F623" s="74"/>
      <c r="G623" s="74"/>
      <c r="H623" s="74"/>
      <c r="I623" s="67"/>
      <c r="J623" s="67"/>
      <c r="K623" s="74"/>
      <c r="L623" s="74"/>
      <c r="M623" s="74"/>
      <c r="N623" s="74"/>
      <c r="O623" s="74"/>
      <c r="P623" s="74"/>
      <c r="Q623" s="74"/>
      <c r="R623" s="74"/>
      <c r="S623" s="752"/>
      <c r="T623" s="95"/>
      <c r="U623" s="752"/>
      <c r="V623" s="752"/>
      <c r="W623" s="752"/>
      <c r="X623" s="752"/>
      <c r="Y623" s="752"/>
      <c r="Z623" s="752"/>
      <c r="AA623" s="752"/>
      <c r="AB623" s="752"/>
      <c r="AC623" s="752"/>
      <c r="AD623" s="752"/>
      <c r="AE623" s="752"/>
      <c r="AF623" s="752"/>
      <c r="AG623" s="752"/>
      <c r="AH623" s="752"/>
      <c r="AI623" s="752"/>
      <c r="AJ623" s="752"/>
      <c r="AK623" s="752"/>
      <c r="AL623" s="752"/>
      <c r="AM623" s="752"/>
      <c r="AN623" s="752"/>
      <c r="AO623" s="752"/>
      <c r="AP623" s="752"/>
    </row>
    <row r="624" hidden="1">
      <c r="A624" s="67"/>
      <c r="B624" s="101"/>
      <c r="C624" s="74"/>
      <c r="D624" s="67"/>
      <c r="E624" s="67"/>
      <c r="F624" s="74"/>
      <c r="G624" s="74"/>
      <c r="H624" s="74"/>
      <c r="I624" s="67"/>
      <c r="J624" s="67"/>
      <c r="K624" s="74"/>
      <c r="L624" s="74"/>
      <c r="M624" s="74"/>
      <c r="N624" s="74"/>
      <c r="O624" s="74"/>
      <c r="P624" s="74"/>
      <c r="Q624" s="74"/>
      <c r="R624" s="74"/>
      <c r="S624" s="752"/>
      <c r="T624" s="95"/>
      <c r="U624" s="752"/>
      <c r="V624" s="752"/>
      <c r="W624" s="752"/>
      <c r="X624" s="752"/>
      <c r="Y624" s="752"/>
      <c r="Z624" s="752"/>
      <c r="AA624" s="752"/>
      <c r="AB624" s="752"/>
      <c r="AC624" s="752"/>
      <c r="AD624" s="752"/>
      <c r="AE624" s="752"/>
      <c r="AF624" s="752"/>
      <c r="AG624" s="752"/>
      <c r="AH624" s="752"/>
      <c r="AI624" s="752"/>
      <c r="AJ624" s="752"/>
      <c r="AK624" s="752"/>
      <c r="AL624" s="752"/>
      <c r="AM624" s="752"/>
      <c r="AN624" s="752"/>
      <c r="AO624" s="752"/>
      <c r="AP624" s="752"/>
    </row>
    <row r="625" hidden="1">
      <c r="A625" s="67"/>
      <c r="B625" s="101"/>
      <c r="C625" s="74"/>
      <c r="D625" s="67"/>
      <c r="E625" s="67"/>
      <c r="F625" s="74"/>
      <c r="G625" s="74"/>
      <c r="H625" s="74"/>
      <c r="I625" s="67"/>
      <c r="J625" s="67"/>
      <c r="K625" s="74"/>
      <c r="L625" s="74"/>
      <c r="M625" s="74"/>
      <c r="N625" s="74"/>
      <c r="O625" s="74"/>
      <c r="P625" s="74"/>
      <c r="Q625" s="74"/>
      <c r="R625" s="74"/>
      <c r="S625" s="752"/>
      <c r="T625" s="95"/>
      <c r="U625" s="752"/>
      <c r="V625" s="752"/>
      <c r="W625" s="752"/>
      <c r="X625" s="752"/>
      <c r="Y625" s="752"/>
      <c r="Z625" s="752"/>
      <c r="AA625" s="752"/>
      <c r="AB625" s="752"/>
      <c r="AC625" s="752"/>
      <c r="AD625" s="752"/>
      <c r="AE625" s="752"/>
      <c r="AF625" s="752"/>
      <c r="AG625" s="752"/>
      <c r="AH625" s="752"/>
      <c r="AI625" s="752"/>
      <c r="AJ625" s="752"/>
      <c r="AK625" s="752"/>
      <c r="AL625" s="752"/>
      <c r="AM625" s="752"/>
      <c r="AN625" s="752"/>
      <c r="AO625" s="752"/>
      <c r="AP625" s="752"/>
    </row>
    <row r="626" hidden="1">
      <c r="A626" s="67"/>
      <c r="B626" s="101"/>
      <c r="C626" s="74"/>
      <c r="D626" s="67"/>
      <c r="E626" s="67"/>
      <c r="F626" s="74"/>
      <c r="G626" s="74"/>
      <c r="H626" s="74"/>
      <c r="I626" s="67"/>
      <c r="J626" s="67"/>
      <c r="K626" s="74"/>
      <c r="L626" s="74"/>
      <c r="M626" s="74"/>
      <c r="N626" s="74"/>
      <c r="O626" s="74"/>
      <c r="P626" s="74"/>
      <c r="Q626" s="74"/>
      <c r="R626" s="74"/>
      <c r="S626" s="752"/>
      <c r="T626" s="95"/>
      <c r="U626" s="752"/>
      <c r="V626" s="752"/>
      <c r="W626" s="752"/>
      <c r="X626" s="752"/>
      <c r="Y626" s="752"/>
      <c r="Z626" s="752"/>
      <c r="AA626" s="752"/>
      <c r="AB626" s="752"/>
      <c r="AC626" s="752"/>
      <c r="AD626" s="752"/>
      <c r="AE626" s="752"/>
      <c r="AF626" s="752"/>
      <c r="AG626" s="752"/>
      <c r="AH626" s="752"/>
      <c r="AI626" s="752"/>
      <c r="AJ626" s="752"/>
      <c r="AK626" s="752"/>
      <c r="AL626" s="752"/>
      <c r="AM626" s="752"/>
      <c r="AN626" s="752"/>
      <c r="AO626" s="752"/>
      <c r="AP626" s="752"/>
    </row>
    <row r="627" hidden="1">
      <c r="A627" s="67"/>
      <c r="B627" s="101"/>
      <c r="C627" s="74"/>
      <c r="D627" s="67"/>
      <c r="E627" s="67"/>
      <c r="F627" s="74"/>
      <c r="G627" s="74"/>
      <c r="H627" s="74"/>
      <c r="I627" s="67"/>
      <c r="J627" s="67"/>
      <c r="K627" s="74"/>
      <c r="L627" s="74"/>
      <c r="M627" s="74"/>
      <c r="N627" s="74"/>
      <c r="O627" s="74"/>
      <c r="P627" s="74"/>
      <c r="Q627" s="74"/>
      <c r="R627" s="74"/>
      <c r="S627" s="752"/>
      <c r="T627" s="95"/>
      <c r="U627" s="752"/>
      <c r="V627" s="752"/>
      <c r="W627" s="752"/>
      <c r="X627" s="752"/>
      <c r="Y627" s="752"/>
      <c r="Z627" s="752"/>
      <c r="AA627" s="752"/>
      <c r="AB627" s="752"/>
      <c r="AC627" s="752"/>
      <c r="AD627" s="752"/>
      <c r="AE627" s="752"/>
      <c r="AF627" s="752"/>
      <c r="AG627" s="752"/>
      <c r="AH627" s="752"/>
      <c r="AI627" s="752"/>
      <c r="AJ627" s="752"/>
      <c r="AK627" s="752"/>
      <c r="AL627" s="752"/>
      <c r="AM627" s="752"/>
      <c r="AN627" s="752"/>
      <c r="AO627" s="752"/>
      <c r="AP627" s="752"/>
    </row>
    <row r="628" hidden="1">
      <c r="A628" s="67"/>
      <c r="B628" s="101"/>
      <c r="C628" s="74"/>
      <c r="D628" s="67"/>
      <c r="E628" s="67"/>
      <c r="F628" s="74"/>
      <c r="G628" s="74"/>
      <c r="H628" s="74"/>
      <c r="I628" s="67"/>
      <c r="J628" s="67"/>
      <c r="K628" s="74"/>
      <c r="L628" s="74"/>
      <c r="M628" s="74"/>
      <c r="N628" s="74"/>
      <c r="O628" s="74"/>
      <c r="P628" s="74"/>
      <c r="Q628" s="74"/>
      <c r="R628" s="74"/>
      <c r="S628" s="752"/>
      <c r="T628" s="95"/>
      <c r="U628" s="752"/>
      <c r="V628" s="752"/>
      <c r="W628" s="752"/>
      <c r="X628" s="752"/>
      <c r="Y628" s="752"/>
      <c r="Z628" s="752"/>
      <c r="AA628" s="752"/>
      <c r="AB628" s="752"/>
      <c r="AC628" s="752"/>
      <c r="AD628" s="752"/>
      <c r="AE628" s="752"/>
      <c r="AF628" s="752"/>
      <c r="AG628" s="752"/>
      <c r="AH628" s="752"/>
      <c r="AI628" s="752"/>
      <c r="AJ628" s="752"/>
      <c r="AK628" s="752"/>
      <c r="AL628" s="752"/>
      <c r="AM628" s="752"/>
      <c r="AN628" s="752"/>
      <c r="AO628" s="752"/>
      <c r="AP628" s="752"/>
    </row>
    <row r="629" hidden="1">
      <c r="A629" s="67"/>
      <c r="B629" s="101"/>
      <c r="C629" s="74"/>
      <c r="D629" s="67"/>
      <c r="E629" s="67"/>
      <c r="F629" s="74"/>
      <c r="G629" s="74"/>
      <c r="H629" s="74"/>
      <c r="I629" s="67"/>
      <c r="J629" s="67"/>
      <c r="K629" s="74"/>
      <c r="L629" s="74"/>
      <c r="M629" s="74"/>
      <c r="N629" s="74"/>
      <c r="O629" s="74"/>
      <c r="P629" s="74"/>
      <c r="Q629" s="74"/>
      <c r="R629" s="74"/>
      <c r="S629" s="752"/>
      <c r="T629" s="95"/>
      <c r="U629" s="752"/>
      <c r="V629" s="752"/>
      <c r="W629" s="752"/>
      <c r="X629" s="752"/>
      <c r="Y629" s="752"/>
      <c r="Z629" s="752"/>
      <c r="AA629" s="752"/>
      <c r="AB629" s="752"/>
      <c r="AC629" s="752"/>
      <c r="AD629" s="752"/>
      <c r="AE629" s="752"/>
      <c r="AF629" s="752"/>
      <c r="AG629" s="752"/>
      <c r="AH629" s="752"/>
      <c r="AI629" s="752"/>
      <c r="AJ629" s="752"/>
      <c r="AK629" s="752"/>
      <c r="AL629" s="752"/>
      <c r="AM629" s="752"/>
      <c r="AN629" s="752"/>
      <c r="AO629" s="752"/>
      <c r="AP629" s="752"/>
    </row>
    <row r="630" hidden="1">
      <c r="A630" s="67"/>
      <c r="B630" s="101"/>
      <c r="C630" s="74"/>
      <c r="D630" s="67"/>
      <c r="E630" s="67"/>
      <c r="F630" s="74"/>
      <c r="G630" s="74"/>
      <c r="H630" s="74"/>
      <c r="I630" s="67"/>
      <c r="J630" s="67"/>
      <c r="K630" s="74"/>
      <c r="L630" s="74"/>
      <c r="M630" s="74"/>
      <c r="N630" s="74"/>
      <c r="O630" s="74"/>
      <c r="P630" s="74"/>
      <c r="Q630" s="74"/>
      <c r="R630" s="74"/>
      <c r="S630" s="752"/>
      <c r="T630" s="95"/>
      <c r="U630" s="752"/>
      <c r="V630" s="752"/>
      <c r="W630" s="752"/>
      <c r="X630" s="752"/>
      <c r="Y630" s="752"/>
      <c r="Z630" s="752"/>
      <c r="AA630" s="752"/>
      <c r="AB630" s="752"/>
      <c r="AC630" s="752"/>
      <c r="AD630" s="752"/>
      <c r="AE630" s="752"/>
      <c r="AF630" s="752"/>
      <c r="AG630" s="752"/>
      <c r="AH630" s="752"/>
      <c r="AI630" s="752"/>
      <c r="AJ630" s="752"/>
      <c r="AK630" s="752"/>
      <c r="AL630" s="752"/>
      <c r="AM630" s="752"/>
      <c r="AN630" s="752"/>
      <c r="AO630" s="752"/>
      <c r="AP630" s="752"/>
    </row>
    <row r="631" hidden="1">
      <c r="A631" s="67"/>
      <c r="B631" s="101"/>
      <c r="C631" s="74"/>
      <c r="D631" s="67"/>
      <c r="E631" s="67"/>
      <c r="F631" s="74"/>
      <c r="G631" s="74"/>
      <c r="H631" s="74"/>
      <c r="I631" s="67"/>
      <c r="J631" s="67"/>
      <c r="K631" s="74"/>
      <c r="L631" s="74"/>
      <c r="M631" s="74"/>
      <c r="N631" s="74"/>
      <c r="O631" s="74"/>
      <c r="P631" s="74"/>
      <c r="Q631" s="74"/>
      <c r="R631" s="74"/>
      <c r="S631" s="752"/>
      <c r="T631" s="95"/>
      <c r="U631" s="752"/>
      <c r="V631" s="752"/>
      <c r="W631" s="752"/>
      <c r="X631" s="752"/>
      <c r="Y631" s="752"/>
      <c r="Z631" s="752"/>
      <c r="AA631" s="752"/>
      <c r="AB631" s="752"/>
      <c r="AC631" s="752"/>
      <c r="AD631" s="752"/>
      <c r="AE631" s="752"/>
      <c r="AF631" s="752"/>
      <c r="AG631" s="752"/>
      <c r="AH631" s="752"/>
      <c r="AI631" s="752"/>
      <c r="AJ631" s="752"/>
      <c r="AK631" s="752"/>
      <c r="AL631" s="752"/>
      <c r="AM631" s="752"/>
      <c r="AN631" s="752"/>
      <c r="AO631" s="752"/>
      <c r="AP631" s="752"/>
    </row>
    <row r="632" hidden="1">
      <c r="A632" s="67"/>
      <c r="B632" s="101"/>
      <c r="C632" s="74"/>
      <c r="D632" s="67"/>
      <c r="E632" s="67"/>
      <c r="F632" s="74"/>
      <c r="G632" s="74"/>
      <c r="H632" s="74"/>
      <c r="I632" s="67"/>
      <c r="J632" s="67"/>
      <c r="K632" s="74"/>
      <c r="L632" s="74"/>
      <c r="M632" s="74"/>
      <c r="N632" s="74"/>
      <c r="O632" s="74"/>
      <c r="P632" s="74"/>
      <c r="Q632" s="74"/>
      <c r="R632" s="74"/>
      <c r="S632" s="752"/>
      <c r="T632" s="95"/>
      <c r="U632" s="752"/>
      <c r="V632" s="752"/>
      <c r="W632" s="752"/>
      <c r="X632" s="752"/>
      <c r="Y632" s="752"/>
      <c r="Z632" s="752"/>
      <c r="AA632" s="752"/>
      <c r="AB632" s="752"/>
      <c r="AC632" s="752"/>
      <c r="AD632" s="752"/>
      <c r="AE632" s="752"/>
      <c r="AF632" s="752"/>
      <c r="AG632" s="752"/>
      <c r="AH632" s="752"/>
      <c r="AI632" s="752"/>
      <c r="AJ632" s="752"/>
      <c r="AK632" s="752"/>
      <c r="AL632" s="752"/>
      <c r="AM632" s="752"/>
      <c r="AN632" s="752"/>
      <c r="AO632" s="752"/>
      <c r="AP632" s="752"/>
    </row>
    <row r="633" hidden="1">
      <c r="A633" s="67"/>
      <c r="B633" s="101"/>
      <c r="C633" s="74"/>
      <c r="D633" s="67"/>
      <c r="E633" s="67"/>
      <c r="F633" s="74"/>
      <c r="G633" s="74"/>
      <c r="H633" s="74"/>
      <c r="I633" s="67"/>
      <c r="J633" s="67"/>
      <c r="K633" s="74"/>
      <c r="L633" s="74"/>
      <c r="M633" s="74"/>
      <c r="N633" s="74"/>
      <c r="O633" s="74"/>
      <c r="P633" s="74"/>
      <c r="Q633" s="74"/>
      <c r="R633" s="74"/>
      <c r="S633" s="752"/>
      <c r="T633" s="95"/>
      <c r="U633" s="752"/>
      <c r="V633" s="752"/>
      <c r="W633" s="752"/>
      <c r="X633" s="752"/>
      <c r="Y633" s="752"/>
      <c r="Z633" s="752"/>
      <c r="AA633" s="752"/>
      <c r="AB633" s="752"/>
      <c r="AC633" s="752"/>
      <c r="AD633" s="752"/>
      <c r="AE633" s="752"/>
      <c r="AF633" s="752"/>
      <c r="AG633" s="752"/>
      <c r="AH633" s="752"/>
      <c r="AI633" s="752"/>
      <c r="AJ633" s="752"/>
      <c r="AK633" s="752"/>
      <c r="AL633" s="752"/>
      <c r="AM633" s="752"/>
      <c r="AN633" s="752"/>
      <c r="AO633" s="752"/>
      <c r="AP633" s="752"/>
    </row>
    <row r="634" hidden="1">
      <c r="A634" s="67"/>
      <c r="B634" s="101"/>
      <c r="C634" s="74"/>
      <c r="D634" s="67"/>
      <c r="E634" s="67"/>
      <c r="F634" s="74"/>
      <c r="G634" s="74"/>
      <c r="H634" s="74"/>
      <c r="I634" s="67"/>
      <c r="J634" s="67"/>
      <c r="K634" s="74"/>
      <c r="L634" s="74"/>
      <c r="M634" s="74"/>
      <c r="N634" s="74"/>
      <c r="O634" s="74"/>
      <c r="P634" s="74"/>
      <c r="Q634" s="74"/>
      <c r="R634" s="74"/>
      <c r="S634" s="752"/>
      <c r="T634" s="95"/>
      <c r="U634" s="752"/>
      <c r="V634" s="752"/>
      <c r="W634" s="752"/>
      <c r="X634" s="752"/>
      <c r="Y634" s="752"/>
      <c r="Z634" s="752"/>
      <c r="AA634" s="752"/>
      <c r="AB634" s="752"/>
      <c r="AC634" s="752"/>
      <c r="AD634" s="752"/>
      <c r="AE634" s="752"/>
      <c r="AF634" s="752"/>
      <c r="AG634" s="752"/>
      <c r="AH634" s="752"/>
      <c r="AI634" s="752"/>
      <c r="AJ634" s="752"/>
      <c r="AK634" s="752"/>
      <c r="AL634" s="752"/>
      <c r="AM634" s="752"/>
      <c r="AN634" s="752"/>
      <c r="AO634" s="752"/>
      <c r="AP634" s="752"/>
    </row>
    <row r="635" hidden="1">
      <c r="A635" s="67"/>
      <c r="B635" s="101"/>
      <c r="C635" s="74"/>
      <c r="D635" s="67"/>
      <c r="E635" s="67"/>
      <c r="F635" s="74"/>
      <c r="G635" s="74"/>
      <c r="H635" s="74"/>
      <c r="I635" s="67"/>
      <c r="J635" s="67"/>
      <c r="K635" s="74"/>
      <c r="L635" s="74"/>
      <c r="M635" s="74"/>
      <c r="N635" s="74"/>
      <c r="O635" s="74"/>
      <c r="P635" s="74"/>
      <c r="Q635" s="74"/>
      <c r="R635" s="74"/>
      <c r="S635" s="752"/>
      <c r="T635" s="95"/>
      <c r="U635" s="752"/>
      <c r="V635" s="752"/>
      <c r="W635" s="752"/>
      <c r="X635" s="752"/>
      <c r="Y635" s="752"/>
      <c r="Z635" s="752"/>
      <c r="AA635" s="752"/>
      <c r="AB635" s="752"/>
      <c r="AC635" s="752"/>
      <c r="AD635" s="752"/>
      <c r="AE635" s="752"/>
      <c r="AF635" s="752"/>
      <c r="AG635" s="752"/>
      <c r="AH635" s="752"/>
      <c r="AI635" s="752"/>
      <c r="AJ635" s="752"/>
      <c r="AK635" s="752"/>
      <c r="AL635" s="752"/>
      <c r="AM635" s="752"/>
      <c r="AN635" s="752"/>
      <c r="AO635" s="752"/>
      <c r="AP635" s="752"/>
    </row>
    <row r="636" hidden="1">
      <c r="A636" s="67"/>
      <c r="B636" s="101"/>
      <c r="C636" s="74"/>
      <c r="D636" s="67"/>
      <c r="E636" s="67"/>
      <c r="F636" s="74"/>
      <c r="G636" s="74"/>
      <c r="H636" s="74"/>
      <c r="I636" s="67"/>
      <c r="J636" s="67"/>
      <c r="K636" s="74"/>
      <c r="L636" s="74"/>
      <c r="M636" s="74"/>
      <c r="N636" s="74"/>
      <c r="O636" s="74"/>
      <c r="P636" s="74"/>
      <c r="Q636" s="74"/>
      <c r="R636" s="74"/>
      <c r="S636" s="752"/>
      <c r="T636" s="95"/>
      <c r="U636" s="752"/>
      <c r="V636" s="752"/>
      <c r="W636" s="752"/>
      <c r="X636" s="752"/>
      <c r="Y636" s="752"/>
      <c r="Z636" s="752"/>
      <c r="AA636" s="752"/>
      <c r="AB636" s="752"/>
      <c r="AC636" s="752"/>
      <c r="AD636" s="752"/>
      <c r="AE636" s="752"/>
      <c r="AF636" s="752"/>
      <c r="AG636" s="752"/>
      <c r="AH636" s="752"/>
      <c r="AI636" s="752"/>
      <c r="AJ636" s="752"/>
      <c r="AK636" s="752"/>
      <c r="AL636" s="752"/>
      <c r="AM636" s="752"/>
      <c r="AN636" s="752"/>
      <c r="AO636" s="752"/>
      <c r="AP636" s="752"/>
    </row>
    <row r="637" hidden="1">
      <c r="A637" s="67"/>
      <c r="B637" s="101"/>
      <c r="C637" s="74"/>
      <c r="D637" s="67"/>
      <c r="E637" s="67"/>
      <c r="F637" s="74"/>
      <c r="G637" s="74"/>
      <c r="H637" s="74"/>
      <c r="I637" s="67"/>
      <c r="J637" s="67"/>
      <c r="K637" s="74"/>
      <c r="L637" s="74"/>
      <c r="M637" s="74"/>
      <c r="N637" s="74"/>
      <c r="O637" s="74"/>
      <c r="P637" s="74"/>
      <c r="Q637" s="74"/>
      <c r="R637" s="74"/>
      <c r="S637" s="752"/>
      <c r="T637" s="95"/>
      <c r="U637" s="752"/>
      <c r="V637" s="752"/>
      <c r="W637" s="752"/>
      <c r="X637" s="752"/>
      <c r="Y637" s="752"/>
      <c r="Z637" s="752"/>
      <c r="AA637" s="752"/>
      <c r="AB637" s="752"/>
      <c r="AC637" s="752"/>
      <c r="AD637" s="752"/>
      <c r="AE637" s="752"/>
      <c r="AF637" s="752"/>
      <c r="AG637" s="752"/>
      <c r="AH637" s="752"/>
      <c r="AI637" s="752"/>
      <c r="AJ637" s="752"/>
      <c r="AK637" s="752"/>
      <c r="AL637" s="752"/>
      <c r="AM637" s="752"/>
      <c r="AN637" s="752"/>
      <c r="AO637" s="752"/>
      <c r="AP637" s="752"/>
    </row>
    <row r="638" hidden="1">
      <c r="A638" s="67"/>
      <c r="B638" s="101"/>
      <c r="C638" s="74"/>
      <c r="D638" s="67"/>
      <c r="E638" s="67"/>
      <c r="F638" s="74"/>
      <c r="G638" s="74"/>
      <c r="H638" s="74"/>
      <c r="I638" s="67"/>
      <c r="J638" s="67"/>
      <c r="K638" s="74"/>
      <c r="L638" s="74"/>
      <c r="M638" s="74"/>
      <c r="N638" s="74"/>
      <c r="O638" s="74"/>
      <c r="P638" s="74"/>
      <c r="Q638" s="74"/>
      <c r="R638" s="74"/>
      <c r="S638" s="752"/>
      <c r="T638" s="95"/>
      <c r="U638" s="752"/>
      <c r="V638" s="752"/>
      <c r="W638" s="752"/>
      <c r="X638" s="752"/>
      <c r="Y638" s="752"/>
      <c r="Z638" s="752"/>
      <c r="AA638" s="752"/>
      <c r="AB638" s="752"/>
      <c r="AC638" s="752"/>
      <c r="AD638" s="752"/>
      <c r="AE638" s="752"/>
      <c r="AF638" s="752"/>
      <c r="AG638" s="752"/>
      <c r="AH638" s="752"/>
      <c r="AI638" s="752"/>
      <c r="AJ638" s="752"/>
      <c r="AK638" s="752"/>
      <c r="AL638" s="752"/>
      <c r="AM638" s="752"/>
      <c r="AN638" s="752"/>
      <c r="AO638" s="752"/>
      <c r="AP638" s="752"/>
    </row>
    <row r="639" hidden="1">
      <c r="A639" s="67"/>
      <c r="B639" s="101"/>
      <c r="C639" s="74"/>
      <c r="D639" s="67"/>
      <c r="E639" s="67"/>
      <c r="F639" s="74"/>
      <c r="G639" s="74"/>
      <c r="H639" s="74"/>
      <c r="I639" s="67"/>
      <c r="J639" s="67"/>
      <c r="K639" s="74"/>
      <c r="L639" s="74"/>
      <c r="M639" s="74"/>
      <c r="N639" s="74"/>
      <c r="O639" s="74"/>
      <c r="P639" s="74"/>
      <c r="Q639" s="74"/>
      <c r="R639" s="74"/>
      <c r="S639" s="752"/>
      <c r="T639" s="95"/>
      <c r="U639" s="752"/>
      <c r="V639" s="752"/>
      <c r="W639" s="752"/>
      <c r="X639" s="752"/>
      <c r="Y639" s="752"/>
      <c r="Z639" s="752"/>
      <c r="AA639" s="752"/>
      <c r="AB639" s="752"/>
      <c r="AC639" s="752"/>
      <c r="AD639" s="752"/>
      <c r="AE639" s="752"/>
      <c r="AF639" s="752"/>
      <c r="AG639" s="752"/>
      <c r="AH639" s="752"/>
      <c r="AI639" s="752"/>
      <c r="AJ639" s="752"/>
      <c r="AK639" s="752"/>
      <c r="AL639" s="752"/>
      <c r="AM639" s="752"/>
      <c r="AN639" s="752"/>
      <c r="AO639" s="752"/>
      <c r="AP639" s="752"/>
    </row>
    <row r="640" hidden="1">
      <c r="A640" s="67"/>
      <c r="B640" s="101"/>
      <c r="C640" s="74"/>
      <c r="D640" s="67"/>
      <c r="E640" s="67"/>
      <c r="F640" s="74"/>
      <c r="G640" s="74"/>
      <c r="H640" s="74"/>
      <c r="I640" s="67"/>
      <c r="J640" s="67"/>
      <c r="K640" s="74"/>
      <c r="L640" s="74"/>
      <c r="M640" s="74"/>
      <c r="N640" s="74"/>
      <c r="O640" s="74"/>
      <c r="P640" s="74"/>
      <c r="Q640" s="74"/>
      <c r="R640" s="74"/>
      <c r="S640" s="752"/>
      <c r="T640" s="95"/>
      <c r="U640" s="752"/>
      <c r="V640" s="752"/>
      <c r="W640" s="752"/>
      <c r="X640" s="752"/>
      <c r="Y640" s="752"/>
      <c r="Z640" s="752"/>
      <c r="AA640" s="752"/>
      <c r="AB640" s="752"/>
      <c r="AC640" s="752"/>
      <c r="AD640" s="752"/>
      <c r="AE640" s="752"/>
      <c r="AF640" s="752"/>
      <c r="AG640" s="752"/>
      <c r="AH640" s="752"/>
      <c r="AI640" s="752"/>
      <c r="AJ640" s="752"/>
      <c r="AK640" s="752"/>
      <c r="AL640" s="752"/>
      <c r="AM640" s="752"/>
      <c r="AN640" s="752"/>
      <c r="AO640" s="752"/>
      <c r="AP640" s="752"/>
    </row>
    <row r="641" hidden="1">
      <c r="A641" s="67"/>
      <c r="B641" s="101"/>
      <c r="C641" s="74"/>
      <c r="D641" s="67"/>
      <c r="E641" s="67"/>
      <c r="F641" s="74"/>
      <c r="G641" s="74"/>
      <c r="H641" s="74"/>
      <c r="I641" s="67"/>
      <c r="J641" s="67"/>
      <c r="K641" s="74"/>
      <c r="L641" s="74"/>
      <c r="M641" s="74"/>
      <c r="N641" s="74"/>
      <c r="O641" s="74"/>
      <c r="P641" s="74"/>
      <c r="Q641" s="74"/>
      <c r="R641" s="74"/>
      <c r="S641" s="752"/>
      <c r="T641" s="95"/>
      <c r="U641" s="752"/>
      <c r="V641" s="752"/>
      <c r="W641" s="752"/>
      <c r="X641" s="752"/>
      <c r="Y641" s="752"/>
      <c r="Z641" s="752"/>
      <c r="AA641" s="752"/>
      <c r="AB641" s="752"/>
      <c r="AC641" s="752"/>
      <c r="AD641" s="752"/>
      <c r="AE641" s="752"/>
      <c r="AF641" s="752"/>
      <c r="AG641" s="752"/>
      <c r="AH641" s="752"/>
      <c r="AI641" s="752"/>
      <c r="AJ641" s="752"/>
      <c r="AK641" s="752"/>
      <c r="AL641" s="752"/>
      <c r="AM641" s="752"/>
      <c r="AN641" s="752"/>
      <c r="AO641" s="752"/>
      <c r="AP641" s="752"/>
    </row>
    <row r="642" hidden="1">
      <c r="A642" s="67"/>
      <c r="B642" s="101"/>
      <c r="C642" s="74"/>
      <c r="D642" s="67"/>
      <c r="E642" s="67"/>
      <c r="F642" s="74"/>
      <c r="G642" s="74"/>
      <c r="H642" s="74"/>
      <c r="I642" s="67"/>
      <c r="J642" s="67"/>
      <c r="K642" s="74"/>
      <c r="L642" s="74"/>
      <c r="M642" s="74"/>
      <c r="N642" s="74"/>
      <c r="O642" s="74"/>
      <c r="P642" s="74"/>
      <c r="Q642" s="74"/>
      <c r="R642" s="74"/>
      <c r="S642" s="752"/>
      <c r="T642" s="95"/>
      <c r="U642" s="752"/>
      <c r="V642" s="752"/>
      <c r="W642" s="752"/>
      <c r="X642" s="752"/>
      <c r="Y642" s="752"/>
      <c r="Z642" s="752"/>
      <c r="AA642" s="752"/>
      <c r="AB642" s="752"/>
      <c r="AC642" s="752"/>
      <c r="AD642" s="752"/>
      <c r="AE642" s="752"/>
      <c r="AF642" s="752"/>
      <c r="AG642" s="752"/>
      <c r="AH642" s="752"/>
      <c r="AI642" s="752"/>
      <c r="AJ642" s="752"/>
      <c r="AK642" s="752"/>
      <c r="AL642" s="752"/>
      <c r="AM642" s="752"/>
      <c r="AN642" s="752"/>
      <c r="AO642" s="752"/>
      <c r="AP642" s="752"/>
    </row>
    <row r="643" hidden="1">
      <c r="A643" s="67"/>
      <c r="B643" s="101"/>
      <c r="C643" s="74"/>
      <c r="D643" s="67"/>
      <c r="E643" s="67"/>
      <c r="F643" s="74"/>
      <c r="G643" s="74"/>
      <c r="H643" s="74"/>
      <c r="I643" s="67"/>
      <c r="J643" s="67"/>
      <c r="K643" s="74"/>
      <c r="L643" s="74"/>
      <c r="M643" s="74"/>
      <c r="N643" s="74"/>
      <c r="O643" s="74"/>
      <c r="P643" s="74"/>
      <c r="Q643" s="74"/>
      <c r="R643" s="74"/>
      <c r="S643" s="752"/>
      <c r="T643" s="95"/>
      <c r="U643" s="752"/>
      <c r="V643" s="752"/>
      <c r="W643" s="752"/>
      <c r="X643" s="752"/>
      <c r="Y643" s="752"/>
      <c r="Z643" s="752"/>
      <c r="AA643" s="752"/>
      <c r="AB643" s="752"/>
      <c r="AC643" s="752"/>
      <c r="AD643" s="752"/>
      <c r="AE643" s="752"/>
      <c r="AF643" s="752"/>
      <c r="AG643" s="752"/>
      <c r="AH643" s="752"/>
      <c r="AI643" s="752"/>
      <c r="AJ643" s="752"/>
      <c r="AK643" s="752"/>
      <c r="AL643" s="752"/>
      <c r="AM643" s="752"/>
      <c r="AN643" s="752"/>
      <c r="AO643" s="752"/>
      <c r="AP643" s="752"/>
    </row>
    <row r="644" hidden="1">
      <c r="A644" s="67"/>
      <c r="B644" s="101"/>
      <c r="C644" s="74"/>
      <c r="D644" s="67"/>
      <c r="E644" s="67"/>
      <c r="F644" s="74"/>
      <c r="G644" s="74"/>
      <c r="H644" s="74"/>
      <c r="I644" s="67"/>
      <c r="J644" s="67"/>
      <c r="K644" s="74"/>
      <c r="L644" s="74"/>
      <c r="M644" s="74"/>
      <c r="N644" s="74"/>
      <c r="O644" s="74"/>
      <c r="P644" s="74"/>
      <c r="Q644" s="74"/>
      <c r="R644" s="74"/>
      <c r="S644" s="752"/>
      <c r="T644" s="95"/>
      <c r="U644" s="752"/>
      <c r="V644" s="752"/>
      <c r="W644" s="752"/>
      <c r="X644" s="752"/>
      <c r="Y644" s="752"/>
      <c r="Z644" s="752"/>
      <c r="AA644" s="752"/>
      <c r="AB644" s="752"/>
      <c r="AC644" s="752"/>
      <c r="AD644" s="752"/>
      <c r="AE644" s="752"/>
      <c r="AF644" s="752"/>
      <c r="AG644" s="752"/>
      <c r="AH644" s="752"/>
      <c r="AI644" s="752"/>
      <c r="AJ644" s="752"/>
      <c r="AK644" s="752"/>
      <c r="AL644" s="752"/>
      <c r="AM644" s="752"/>
      <c r="AN644" s="752"/>
      <c r="AO644" s="752"/>
      <c r="AP644" s="752"/>
    </row>
    <row r="645" hidden="1">
      <c r="A645" s="67"/>
      <c r="B645" s="101"/>
      <c r="C645" s="74"/>
      <c r="D645" s="67"/>
      <c r="E645" s="67"/>
      <c r="F645" s="74"/>
      <c r="G645" s="74"/>
      <c r="H645" s="74"/>
      <c r="I645" s="67"/>
      <c r="J645" s="67"/>
      <c r="K645" s="74"/>
      <c r="L645" s="74"/>
      <c r="M645" s="74"/>
      <c r="N645" s="74"/>
      <c r="O645" s="74"/>
      <c r="P645" s="74"/>
      <c r="Q645" s="74"/>
      <c r="R645" s="74"/>
      <c r="S645" s="752"/>
      <c r="T645" s="95"/>
      <c r="U645" s="752"/>
      <c r="V645" s="752"/>
      <c r="W645" s="752"/>
      <c r="X645" s="752"/>
      <c r="Y645" s="752"/>
      <c r="Z645" s="752"/>
      <c r="AA645" s="752"/>
      <c r="AB645" s="752"/>
      <c r="AC645" s="752"/>
      <c r="AD645" s="752"/>
      <c r="AE645" s="752"/>
      <c r="AF645" s="752"/>
      <c r="AG645" s="752"/>
      <c r="AH645" s="752"/>
      <c r="AI645" s="752"/>
      <c r="AJ645" s="752"/>
      <c r="AK645" s="752"/>
      <c r="AL645" s="752"/>
      <c r="AM645" s="752"/>
      <c r="AN645" s="752"/>
      <c r="AO645" s="752"/>
      <c r="AP645" s="752"/>
    </row>
    <row r="646" hidden="1">
      <c r="A646" s="67"/>
      <c r="B646" s="101"/>
      <c r="C646" s="74"/>
      <c r="D646" s="67"/>
      <c r="E646" s="67"/>
      <c r="F646" s="74"/>
      <c r="G646" s="74"/>
      <c r="H646" s="74"/>
      <c r="I646" s="67"/>
      <c r="J646" s="67"/>
      <c r="K646" s="74"/>
      <c r="L646" s="74"/>
      <c r="M646" s="74"/>
      <c r="N646" s="74"/>
      <c r="O646" s="74"/>
      <c r="P646" s="74"/>
      <c r="Q646" s="74"/>
      <c r="R646" s="74"/>
      <c r="S646" s="752"/>
      <c r="T646" s="95"/>
      <c r="U646" s="752"/>
      <c r="V646" s="752"/>
      <c r="W646" s="752"/>
      <c r="X646" s="752"/>
      <c r="Y646" s="752"/>
      <c r="Z646" s="752"/>
      <c r="AA646" s="752"/>
      <c r="AB646" s="752"/>
      <c r="AC646" s="752"/>
      <c r="AD646" s="752"/>
      <c r="AE646" s="752"/>
      <c r="AF646" s="752"/>
      <c r="AG646" s="752"/>
      <c r="AH646" s="752"/>
      <c r="AI646" s="752"/>
      <c r="AJ646" s="752"/>
      <c r="AK646" s="752"/>
      <c r="AL646" s="752"/>
      <c r="AM646" s="752"/>
      <c r="AN646" s="752"/>
      <c r="AO646" s="752"/>
      <c r="AP646" s="752"/>
    </row>
    <row r="647" hidden="1">
      <c r="A647" s="67"/>
      <c r="B647" s="101"/>
      <c r="C647" s="74"/>
      <c r="D647" s="67"/>
      <c r="E647" s="67"/>
      <c r="F647" s="74"/>
      <c r="G647" s="74"/>
      <c r="H647" s="74"/>
      <c r="I647" s="67"/>
      <c r="J647" s="67"/>
      <c r="K647" s="74"/>
      <c r="L647" s="74"/>
      <c r="M647" s="74"/>
      <c r="N647" s="74"/>
      <c r="O647" s="74"/>
      <c r="P647" s="74"/>
      <c r="Q647" s="74"/>
      <c r="R647" s="74"/>
      <c r="S647" s="752"/>
      <c r="T647" s="95"/>
      <c r="U647" s="752"/>
      <c r="V647" s="752"/>
      <c r="W647" s="752"/>
      <c r="X647" s="752"/>
      <c r="Y647" s="752"/>
      <c r="Z647" s="752"/>
      <c r="AA647" s="752"/>
      <c r="AB647" s="752"/>
      <c r="AC647" s="752"/>
      <c r="AD647" s="752"/>
      <c r="AE647" s="752"/>
      <c r="AF647" s="752"/>
      <c r="AG647" s="752"/>
      <c r="AH647" s="752"/>
      <c r="AI647" s="752"/>
      <c r="AJ647" s="752"/>
      <c r="AK647" s="752"/>
      <c r="AL647" s="752"/>
      <c r="AM647" s="752"/>
      <c r="AN647" s="752"/>
      <c r="AO647" s="752"/>
      <c r="AP647" s="752"/>
    </row>
    <row r="648" hidden="1">
      <c r="A648" s="67"/>
      <c r="B648" s="101"/>
      <c r="C648" s="74"/>
      <c r="D648" s="67"/>
      <c r="E648" s="67"/>
      <c r="F648" s="74"/>
      <c r="G648" s="74"/>
      <c r="H648" s="74"/>
      <c r="I648" s="67"/>
      <c r="J648" s="67"/>
      <c r="K648" s="74"/>
      <c r="L648" s="74"/>
      <c r="M648" s="74"/>
      <c r="N648" s="74"/>
      <c r="O648" s="74"/>
      <c r="P648" s="74"/>
      <c r="Q648" s="74"/>
      <c r="R648" s="74"/>
      <c r="S648" s="752"/>
      <c r="T648" s="95"/>
      <c r="U648" s="752"/>
      <c r="V648" s="752"/>
      <c r="W648" s="752"/>
      <c r="X648" s="752"/>
      <c r="Y648" s="752"/>
      <c r="Z648" s="752"/>
      <c r="AA648" s="752"/>
      <c r="AB648" s="752"/>
      <c r="AC648" s="752"/>
      <c r="AD648" s="752"/>
      <c r="AE648" s="752"/>
      <c r="AF648" s="752"/>
      <c r="AG648" s="752"/>
      <c r="AH648" s="752"/>
      <c r="AI648" s="752"/>
      <c r="AJ648" s="752"/>
      <c r="AK648" s="752"/>
      <c r="AL648" s="752"/>
      <c r="AM648" s="752"/>
      <c r="AN648" s="752"/>
      <c r="AO648" s="752"/>
      <c r="AP648" s="752"/>
    </row>
    <row r="649" hidden="1">
      <c r="A649" s="67"/>
      <c r="B649" s="101"/>
      <c r="C649" s="74"/>
      <c r="D649" s="67"/>
      <c r="E649" s="67"/>
      <c r="F649" s="74"/>
      <c r="G649" s="74"/>
      <c r="H649" s="74"/>
      <c r="I649" s="67"/>
      <c r="J649" s="67"/>
      <c r="K649" s="74"/>
      <c r="L649" s="74"/>
      <c r="M649" s="74"/>
      <c r="N649" s="74"/>
      <c r="O649" s="74"/>
      <c r="P649" s="74"/>
      <c r="Q649" s="74"/>
      <c r="R649" s="74"/>
      <c r="S649" s="752"/>
      <c r="T649" s="95"/>
      <c r="U649" s="752"/>
      <c r="V649" s="752"/>
      <c r="W649" s="752"/>
      <c r="X649" s="752"/>
      <c r="Y649" s="752"/>
      <c r="Z649" s="752"/>
      <c r="AA649" s="752"/>
      <c r="AB649" s="752"/>
      <c r="AC649" s="752"/>
      <c r="AD649" s="752"/>
      <c r="AE649" s="752"/>
      <c r="AF649" s="752"/>
      <c r="AG649" s="752"/>
      <c r="AH649" s="752"/>
      <c r="AI649" s="752"/>
      <c r="AJ649" s="752"/>
      <c r="AK649" s="752"/>
      <c r="AL649" s="752"/>
      <c r="AM649" s="752"/>
      <c r="AN649" s="752"/>
      <c r="AO649" s="752"/>
      <c r="AP649" s="752"/>
    </row>
    <row r="650" hidden="1">
      <c r="A650" s="67"/>
      <c r="B650" s="101"/>
      <c r="C650" s="74"/>
      <c r="D650" s="67"/>
      <c r="E650" s="67"/>
      <c r="F650" s="74"/>
      <c r="G650" s="74"/>
      <c r="H650" s="74"/>
      <c r="I650" s="67"/>
      <c r="J650" s="67"/>
      <c r="K650" s="74"/>
      <c r="L650" s="74"/>
      <c r="M650" s="74"/>
      <c r="N650" s="74"/>
      <c r="O650" s="74"/>
      <c r="P650" s="74"/>
      <c r="Q650" s="74"/>
      <c r="R650" s="74"/>
      <c r="S650" s="752"/>
      <c r="T650" s="95"/>
      <c r="U650" s="752"/>
      <c r="V650" s="752"/>
      <c r="W650" s="752"/>
      <c r="X650" s="752"/>
      <c r="Y650" s="752"/>
      <c r="Z650" s="752"/>
      <c r="AA650" s="752"/>
      <c r="AB650" s="752"/>
      <c r="AC650" s="752"/>
      <c r="AD650" s="752"/>
      <c r="AE650" s="752"/>
      <c r="AF650" s="752"/>
      <c r="AG650" s="752"/>
      <c r="AH650" s="752"/>
      <c r="AI650" s="752"/>
      <c r="AJ650" s="752"/>
      <c r="AK650" s="752"/>
      <c r="AL650" s="752"/>
      <c r="AM650" s="752"/>
      <c r="AN650" s="752"/>
      <c r="AO650" s="752"/>
      <c r="AP650" s="752"/>
    </row>
    <row r="651" hidden="1">
      <c r="A651" s="67"/>
      <c r="B651" s="101"/>
      <c r="C651" s="74"/>
      <c r="D651" s="67"/>
      <c r="E651" s="67"/>
      <c r="F651" s="74"/>
      <c r="G651" s="74"/>
      <c r="H651" s="74"/>
      <c r="I651" s="67"/>
      <c r="J651" s="67"/>
      <c r="K651" s="74"/>
      <c r="L651" s="74"/>
      <c r="M651" s="74"/>
      <c r="N651" s="74"/>
      <c r="O651" s="74"/>
      <c r="P651" s="74"/>
      <c r="Q651" s="74"/>
      <c r="R651" s="74"/>
      <c r="S651" s="752"/>
      <c r="T651" s="95"/>
      <c r="U651" s="752"/>
      <c r="V651" s="752"/>
      <c r="W651" s="752"/>
      <c r="X651" s="752"/>
      <c r="Y651" s="752"/>
      <c r="Z651" s="752"/>
      <c r="AA651" s="752"/>
      <c r="AB651" s="752"/>
      <c r="AC651" s="752"/>
      <c r="AD651" s="752"/>
      <c r="AE651" s="752"/>
      <c r="AF651" s="752"/>
      <c r="AG651" s="752"/>
      <c r="AH651" s="752"/>
      <c r="AI651" s="752"/>
      <c r="AJ651" s="752"/>
      <c r="AK651" s="752"/>
      <c r="AL651" s="752"/>
      <c r="AM651" s="752"/>
      <c r="AN651" s="752"/>
      <c r="AO651" s="752"/>
      <c r="AP651" s="752"/>
    </row>
    <row r="652" hidden="1">
      <c r="A652" s="67"/>
      <c r="B652" s="101"/>
      <c r="C652" s="74"/>
      <c r="D652" s="67"/>
      <c r="E652" s="67"/>
      <c r="F652" s="74"/>
      <c r="G652" s="74"/>
      <c r="H652" s="74"/>
      <c r="I652" s="67"/>
      <c r="J652" s="67"/>
      <c r="K652" s="74"/>
      <c r="L652" s="74"/>
      <c r="M652" s="74"/>
      <c r="N652" s="74"/>
      <c r="O652" s="74"/>
      <c r="P652" s="74"/>
      <c r="Q652" s="74"/>
      <c r="R652" s="74"/>
      <c r="S652" s="752"/>
      <c r="T652" s="95"/>
      <c r="U652" s="752"/>
      <c r="V652" s="752"/>
      <c r="W652" s="752"/>
      <c r="X652" s="752"/>
      <c r="Y652" s="752"/>
      <c r="Z652" s="752"/>
      <c r="AA652" s="752"/>
      <c r="AB652" s="752"/>
      <c r="AC652" s="752"/>
      <c r="AD652" s="752"/>
      <c r="AE652" s="752"/>
      <c r="AF652" s="752"/>
      <c r="AG652" s="752"/>
      <c r="AH652" s="752"/>
      <c r="AI652" s="752"/>
      <c r="AJ652" s="752"/>
      <c r="AK652" s="752"/>
      <c r="AL652" s="752"/>
      <c r="AM652" s="752"/>
      <c r="AN652" s="752"/>
      <c r="AO652" s="752"/>
      <c r="AP652" s="752"/>
    </row>
    <row r="653" hidden="1">
      <c r="A653" s="67"/>
      <c r="B653" s="101"/>
      <c r="C653" s="74"/>
      <c r="D653" s="67"/>
      <c r="E653" s="67"/>
      <c r="F653" s="74"/>
      <c r="G653" s="74"/>
      <c r="H653" s="74"/>
      <c r="I653" s="67"/>
      <c r="J653" s="67"/>
      <c r="K653" s="74"/>
      <c r="L653" s="74"/>
      <c r="M653" s="74"/>
      <c r="N653" s="74"/>
      <c r="O653" s="74"/>
      <c r="P653" s="74"/>
      <c r="Q653" s="74"/>
      <c r="R653" s="74"/>
      <c r="S653" s="752"/>
      <c r="T653" s="95"/>
      <c r="U653" s="752"/>
      <c r="V653" s="752"/>
      <c r="W653" s="752"/>
      <c r="X653" s="752"/>
      <c r="Y653" s="752"/>
      <c r="Z653" s="752"/>
      <c r="AA653" s="752"/>
      <c r="AB653" s="752"/>
      <c r="AC653" s="752"/>
      <c r="AD653" s="752"/>
      <c r="AE653" s="752"/>
      <c r="AF653" s="752"/>
      <c r="AG653" s="752"/>
      <c r="AH653" s="752"/>
      <c r="AI653" s="752"/>
      <c r="AJ653" s="752"/>
      <c r="AK653" s="752"/>
      <c r="AL653" s="752"/>
      <c r="AM653" s="752"/>
      <c r="AN653" s="752"/>
      <c r="AO653" s="752"/>
      <c r="AP653" s="752"/>
    </row>
    <row r="654" hidden="1">
      <c r="A654" s="67"/>
      <c r="B654" s="101"/>
      <c r="C654" s="74"/>
      <c r="D654" s="67"/>
      <c r="E654" s="67"/>
      <c r="F654" s="74"/>
      <c r="G654" s="74"/>
      <c r="H654" s="74"/>
      <c r="I654" s="67"/>
      <c r="J654" s="67"/>
      <c r="K654" s="74"/>
      <c r="L654" s="74"/>
      <c r="M654" s="74"/>
      <c r="N654" s="74"/>
      <c r="O654" s="74"/>
      <c r="P654" s="74"/>
      <c r="Q654" s="74"/>
      <c r="R654" s="74"/>
      <c r="S654" s="752"/>
      <c r="T654" s="95"/>
      <c r="U654" s="752"/>
      <c r="V654" s="752"/>
      <c r="W654" s="752"/>
      <c r="X654" s="752"/>
      <c r="Y654" s="752"/>
      <c r="Z654" s="752"/>
      <c r="AA654" s="752"/>
      <c r="AB654" s="752"/>
      <c r="AC654" s="752"/>
      <c r="AD654" s="752"/>
      <c r="AE654" s="752"/>
      <c r="AF654" s="752"/>
      <c r="AG654" s="752"/>
      <c r="AH654" s="752"/>
      <c r="AI654" s="752"/>
      <c r="AJ654" s="752"/>
      <c r="AK654" s="752"/>
      <c r="AL654" s="752"/>
      <c r="AM654" s="752"/>
      <c r="AN654" s="752"/>
      <c r="AO654" s="752"/>
      <c r="AP654" s="752"/>
    </row>
    <row r="655" hidden="1">
      <c r="A655" s="67"/>
      <c r="B655" s="101"/>
      <c r="C655" s="74"/>
      <c r="D655" s="67"/>
      <c r="E655" s="67"/>
      <c r="F655" s="74"/>
      <c r="G655" s="74"/>
      <c r="H655" s="74"/>
      <c r="I655" s="67"/>
      <c r="J655" s="67"/>
      <c r="K655" s="74"/>
      <c r="L655" s="74"/>
      <c r="M655" s="74"/>
      <c r="N655" s="74"/>
      <c r="O655" s="74"/>
      <c r="P655" s="74"/>
      <c r="Q655" s="74"/>
      <c r="R655" s="74"/>
      <c r="S655" s="752"/>
      <c r="T655" s="95"/>
      <c r="U655" s="752"/>
      <c r="V655" s="752"/>
      <c r="W655" s="752"/>
      <c r="X655" s="752"/>
      <c r="Y655" s="752"/>
      <c r="Z655" s="752"/>
      <c r="AA655" s="752"/>
      <c r="AB655" s="752"/>
      <c r="AC655" s="752"/>
      <c r="AD655" s="752"/>
      <c r="AE655" s="752"/>
      <c r="AF655" s="752"/>
      <c r="AG655" s="752"/>
      <c r="AH655" s="752"/>
      <c r="AI655" s="752"/>
      <c r="AJ655" s="752"/>
      <c r="AK655" s="752"/>
      <c r="AL655" s="752"/>
      <c r="AM655" s="752"/>
      <c r="AN655" s="752"/>
      <c r="AO655" s="752"/>
      <c r="AP655" s="752"/>
    </row>
    <row r="656" hidden="1">
      <c r="A656" s="67"/>
      <c r="B656" s="101"/>
      <c r="C656" s="74"/>
      <c r="D656" s="67"/>
      <c r="E656" s="67"/>
      <c r="F656" s="74"/>
      <c r="G656" s="74"/>
      <c r="H656" s="74"/>
      <c r="I656" s="67"/>
      <c r="J656" s="67"/>
      <c r="K656" s="74"/>
      <c r="L656" s="74"/>
      <c r="M656" s="74"/>
      <c r="N656" s="74"/>
      <c r="O656" s="74"/>
      <c r="P656" s="74"/>
      <c r="Q656" s="74"/>
      <c r="R656" s="74"/>
      <c r="S656" s="752"/>
      <c r="T656" s="95"/>
      <c r="U656" s="752"/>
      <c r="V656" s="752"/>
      <c r="W656" s="752"/>
      <c r="X656" s="752"/>
      <c r="Y656" s="752"/>
      <c r="Z656" s="752"/>
      <c r="AA656" s="752"/>
      <c r="AB656" s="752"/>
      <c r="AC656" s="752"/>
      <c r="AD656" s="752"/>
      <c r="AE656" s="752"/>
      <c r="AF656" s="752"/>
      <c r="AG656" s="752"/>
      <c r="AH656" s="752"/>
      <c r="AI656" s="752"/>
      <c r="AJ656" s="752"/>
      <c r="AK656" s="752"/>
      <c r="AL656" s="752"/>
      <c r="AM656" s="752"/>
      <c r="AN656" s="752"/>
      <c r="AO656" s="752"/>
      <c r="AP656" s="752"/>
    </row>
    <row r="657" hidden="1">
      <c r="A657" s="67"/>
      <c r="B657" s="101"/>
      <c r="C657" s="74"/>
      <c r="D657" s="67"/>
      <c r="E657" s="67"/>
      <c r="F657" s="74"/>
      <c r="G657" s="74"/>
      <c r="H657" s="74"/>
      <c r="I657" s="67"/>
      <c r="J657" s="67"/>
      <c r="K657" s="74"/>
      <c r="L657" s="74"/>
      <c r="M657" s="74"/>
      <c r="N657" s="74"/>
      <c r="O657" s="74"/>
      <c r="P657" s="74"/>
      <c r="Q657" s="74"/>
      <c r="R657" s="74"/>
      <c r="S657" s="752"/>
      <c r="T657" s="95"/>
      <c r="U657" s="752"/>
      <c r="V657" s="752"/>
      <c r="W657" s="752"/>
      <c r="X657" s="752"/>
      <c r="Y657" s="752"/>
      <c r="Z657" s="752"/>
      <c r="AA657" s="752"/>
      <c r="AB657" s="752"/>
      <c r="AC657" s="752"/>
      <c r="AD657" s="752"/>
      <c r="AE657" s="752"/>
      <c r="AF657" s="752"/>
      <c r="AG657" s="752"/>
      <c r="AH657" s="752"/>
      <c r="AI657" s="752"/>
      <c r="AJ657" s="752"/>
      <c r="AK657" s="752"/>
      <c r="AL657" s="752"/>
      <c r="AM657" s="752"/>
      <c r="AN657" s="752"/>
      <c r="AO657" s="752"/>
      <c r="AP657" s="752"/>
    </row>
    <row r="658" hidden="1">
      <c r="A658" s="67"/>
      <c r="B658" s="101"/>
      <c r="C658" s="74"/>
      <c r="D658" s="67"/>
      <c r="E658" s="67"/>
      <c r="F658" s="74"/>
      <c r="G658" s="74"/>
      <c r="H658" s="74"/>
      <c r="I658" s="67"/>
      <c r="J658" s="67"/>
      <c r="K658" s="74"/>
      <c r="L658" s="74"/>
      <c r="M658" s="74"/>
      <c r="N658" s="74"/>
      <c r="O658" s="74"/>
      <c r="P658" s="74"/>
      <c r="Q658" s="74"/>
      <c r="R658" s="74"/>
      <c r="S658" s="752"/>
      <c r="T658" s="95"/>
      <c r="U658" s="752"/>
      <c r="V658" s="752"/>
      <c r="W658" s="752"/>
      <c r="X658" s="752"/>
      <c r="Y658" s="752"/>
      <c r="Z658" s="752"/>
      <c r="AA658" s="752"/>
      <c r="AB658" s="752"/>
      <c r="AC658" s="752"/>
      <c r="AD658" s="752"/>
      <c r="AE658" s="752"/>
      <c r="AF658" s="752"/>
      <c r="AG658" s="752"/>
      <c r="AH658" s="752"/>
      <c r="AI658" s="752"/>
      <c r="AJ658" s="752"/>
      <c r="AK658" s="752"/>
      <c r="AL658" s="752"/>
      <c r="AM658" s="752"/>
      <c r="AN658" s="752"/>
      <c r="AO658" s="752"/>
      <c r="AP658" s="752"/>
    </row>
    <row r="659" hidden="1">
      <c r="A659" s="67"/>
      <c r="B659" s="101"/>
      <c r="C659" s="74"/>
      <c r="D659" s="67"/>
      <c r="E659" s="67"/>
      <c r="F659" s="74"/>
      <c r="G659" s="74"/>
      <c r="H659" s="74"/>
      <c r="I659" s="67"/>
      <c r="J659" s="67"/>
      <c r="K659" s="74"/>
      <c r="L659" s="74"/>
      <c r="M659" s="74"/>
      <c r="N659" s="74"/>
      <c r="O659" s="74"/>
      <c r="P659" s="74"/>
      <c r="Q659" s="74"/>
      <c r="R659" s="74"/>
      <c r="S659" s="752"/>
      <c r="T659" s="95"/>
      <c r="U659" s="752"/>
      <c r="V659" s="752"/>
      <c r="W659" s="752"/>
      <c r="X659" s="752"/>
      <c r="Y659" s="752"/>
      <c r="Z659" s="752"/>
      <c r="AA659" s="752"/>
      <c r="AB659" s="752"/>
      <c r="AC659" s="752"/>
      <c r="AD659" s="752"/>
      <c r="AE659" s="752"/>
      <c r="AF659" s="752"/>
      <c r="AG659" s="752"/>
      <c r="AH659" s="752"/>
      <c r="AI659" s="752"/>
      <c r="AJ659" s="752"/>
      <c r="AK659" s="752"/>
      <c r="AL659" s="752"/>
      <c r="AM659" s="752"/>
      <c r="AN659" s="752"/>
      <c r="AO659" s="752"/>
      <c r="AP659" s="752"/>
    </row>
    <row r="660" hidden="1">
      <c r="A660" s="67"/>
      <c r="B660" s="101"/>
      <c r="C660" s="74"/>
      <c r="D660" s="67"/>
      <c r="E660" s="67"/>
      <c r="F660" s="74"/>
      <c r="G660" s="74"/>
      <c r="H660" s="74"/>
      <c r="I660" s="67"/>
      <c r="J660" s="67"/>
      <c r="K660" s="74"/>
      <c r="L660" s="74"/>
      <c r="M660" s="74"/>
      <c r="N660" s="74"/>
      <c r="O660" s="74"/>
      <c r="P660" s="74"/>
      <c r="Q660" s="74"/>
      <c r="R660" s="74"/>
      <c r="S660" s="752"/>
      <c r="T660" s="95"/>
      <c r="U660" s="752"/>
      <c r="V660" s="752"/>
      <c r="W660" s="752"/>
      <c r="X660" s="752"/>
      <c r="Y660" s="752"/>
      <c r="Z660" s="752"/>
      <c r="AA660" s="752"/>
      <c r="AB660" s="752"/>
      <c r="AC660" s="752"/>
      <c r="AD660" s="752"/>
      <c r="AE660" s="752"/>
      <c r="AF660" s="752"/>
      <c r="AG660" s="752"/>
      <c r="AH660" s="752"/>
      <c r="AI660" s="752"/>
      <c r="AJ660" s="752"/>
      <c r="AK660" s="752"/>
      <c r="AL660" s="752"/>
      <c r="AM660" s="752"/>
      <c r="AN660" s="752"/>
      <c r="AO660" s="752"/>
      <c r="AP660" s="752"/>
    </row>
    <row r="661" hidden="1">
      <c r="A661" s="67"/>
      <c r="B661" s="101"/>
      <c r="C661" s="74"/>
      <c r="D661" s="67"/>
      <c r="E661" s="67"/>
      <c r="F661" s="74"/>
      <c r="G661" s="74"/>
      <c r="H661" s="74"/>
      <c r="I661" s="67"/>
      <c r="J661" s="67"/>
      <c r="K661" s="74"/>
      <c r="L661" s="74"/>
      <c r="M661" s="74"/>
      <c r="N661" s="74"/>
      <c r="O661" s="74"/>
      <c r="P661" s="74"/>
      <c r="Q661" s="74"/>
      <c r="R661" s="74"/>
      <c r="S661" s="752"/>
      <c r="T661" s="95"/>
      <c r="U661" s="752"/>
      <c r="V661" s="752"/>
      <c r="W661" s="752"/>
      <c r="X661" s="752"/>
      <c r="Y661" s="752"/>
      <c r="Z661" s="752"/>
      <c r="AA661" s="752"/>
      <c r="AB661" s="752"/>
      <c r="AC661" s="752"/>
      <c r="AD661" s="752"/>
      <c r="AE661" s="752"/>
      <c r="AF661" s="752"/>
      <c r="AG661" s="752"/>
      <c r="AH661" s="752"/>
      <c r="AI661" s="752"/>
      <c r="AJ661" s="752"/>
      <c r="AK661" s="752"/>
      <c r="AL661" s="752"/>
      <c r="AM661" s="752"/>
      <c r="AN661" s="752"/>
      <c r="AO661" s="752"/>
      <c r="AP661" s="752"/>
    </row>
    <row r="662" hidden="1">
      <c r="A662" s="67"/>
      <c r="B662" s="101"/>
      <c r="C662" s="74"/>
      <c r="D662" s="67"/>
      <c r="E662" s="67"/>
      <c r="F662" s="74"/>
      <c r="G662" s="74"/>
      <c r="H662" s="74"/>
      <c r="I662" s="67"/>
      <c r="J662" s="67"/>
      <c r="K662" s="74"/>
      <c r="L662" s="74"/>
      <c r="M662" s="74"/>
      <c r="N662" s="74"/>
      <c r="O662" s="74"/>
      <c r="P662" s="74"/>
      <c r="Q662" s="74"/>
      <c r="R662" s="74"/>
      <c r="S662" s="752"/>
      <c r="T662" s="95"/>
      <c r="U662" s="752"/>
      <c r="V662" s="752"/>
      <c r="W662" s="752"/>
      <c r="X662" s="752"/>
      <c r="Y662" s="752"/>
      <c r="Z662" s="752"/>
      <c r="AA662" s="752"/>
      <c r="AB662" s="752"/>
      <c r="AC662" s="752"/>
      <c r="AD662" s="752"/>
      <c r="AE662" s="752"/>
      <c r="AF662" s="752"/>
      <c r="AG662" s="752"/>
      <c r="AH662" s="752"/>
      <c r="AI662" s="752"/>
      <c r="AJ662" s="752"/>
      <c r="AK662" s="752"/>
      <c r="AL662" s="752"/>
      <c r="AM662" s="752"/>
      <c r="AN662" s="752"/>
      <c r="AO662" s="752"/>
      <c r="AP662" s="752"/>
    </row>
    <row r="663" hidden="1">
      <c r="A663" s="67"/>
      <c r="B663" s="101"/>
      <c r="C663" s="74"/>
      <c r="D663" s="67"/>
      <c r="E663" s="67"/>
      <c r="F663" s="74"/>
      <c r="G663" s="74"/>
      <c r="H663" s="74"/>
      <c r="I663" s="67"/>
      <c r="J663" s="67"/>
      <c r="K663" s="74"/>
      <c r="L663" s="74"/>
      <c r="M663" s="74"/>
      <c r="N663" s="74"/>
      <c r="O663" s="74"/>
      <c r="P663" s="74"/>
      <c r="Q663" s="74"/>
      <c r="R663" s="74"/>
      <c r="S663" s="752"/>
      <c r="T663" s="95"/>
      <c r="U663" s="752"/>
      <c r="V663" s="752"/>
      <c r="W663" s="752"/>
      <c r="X663" s="752"/>
      <c r="Y663" s="752"/>
      <c r="Z663" s="752"/>
      <c r="AA663" s="752"/>
      <c r="AB663" s="752"/>
      <c r="AC663" s="752"/>
      <c r="AD663" s="752"/>
      <c r="AE663" s="752"/>
      <c r="AF663" s="752"/>
      <c r="AG663" s="752"/>
      <c r="AH663" s="752"/>
      <c r="AI663" s="752"/>
      <c r="AJ663" s="752"/>
      <c r="AK663" s="752"/>
      <c r="AL663" s="752"/>
      <c r="AM663" s="752"/>
      <c r="AN663" s="752"/>
      <c r="AO663" s="752"/>
      <c r="AP663" s="752"/>
    </row>
    <row r="664" hidden="1">
      <c r="A664" s="67"/>
      <c r="B664" s="101"/>
      <c r="C664" s="74"/>
      <c r="D664" s="67"/>
      <c r="E664" s="67"/>
      <c r="F664" s="74"/>
      <c r="G664" s="74"/>
      <c r="H664" s="74"/>
      <c r="I664" s="67"/>
      <c r="J664" s="67"/>
      <c r="K664" s="74"/>
      <c r="L664" s="74"/>
      <c r="M664" s="74"/>
      <c r="N664" s="74"/>
      <c r="O664" s="74"/>
      <c r="P664" s="74"/>
      <c r="Q664" s="74"/>
      <c r="R664" s="74"/>
      <c r="S664" s="752"/>
      <c r="T664" s="95"/>
      <c r="U664" s="752"/>
      <c r="V664" s="752"/>
      <c r="W664" s="752"/>
      <c r="X664" s="752"/>
      <c r="Y664" s="752"/>
      <c r="Z664" s="752"/>
      <c r="AA664" s="752"/>
      <c r="AB664" s="752"/>
      <c r="AC664" s="752"/>
      <c r="AD664" s="752"/>
      <c r="AE664" s="752"/>
      <c r="AF664" s="752"/>
      <c r="AG664" s="752"/>
      <c r="AH664" s="752"/>
      <c r="AI664" s="752"/>
      <c r="AJ664" s="752"/>
      <c r="AK664" s="752"/>
      <c r="AL664" s="752"/>
      <c r="AM664" s="752"/>
      <c r="AN664" s="752"/>
      <c r="AO664" s="752"/>
      <c r="AP664" s="752"/>
    </row>
    <row r="665" hidden="1">
      <c r="A665" s="67"/>
      <c r="B665" s="101"/>
      <c r="C665" s="74"/>
      <c r="D665" s="67"/>
      <c r="E665" s="67"/>
      <c r="F665" s="74"/>
      <c r="G665" s="74"/>
      <c r="H665" s="74"/>
      <c r="I665" s="67"/>
      <c r="J665" s="67"/>
      <c r="K665" s="74"/>
      <c r="L665" s="74"/>
      <c r="M665" s="74"/>
      <c r="N665" s="74"/>
      <c r="O665" s="74"/>
      <c r="P665" s="74"/>
      <c r="Q665" s="74"/>
      <c r="R665" s="74"/>
      <c r="S665" s="752"/>
      <c r="T665" s="95"/>
      <c r="U665" s="752"/>
      <c r="V665" s="752"/>
      <c r="W665" s="752"/>
      <c r="X665" s="752"/>
      <c r="Y665" s="752"/>
      <c r="Z665" s="752"/>
      <c r="AA665" s="752"/>
      <c r="AB665" s="752"/>
      <c r="AC665" s="752"/>
      <c r="AD665" s="752"/>
      <c r="AE665" s="752"/>
      <c r="AF665" s="752"/>
      <c r="AG665" s="752"/>
      <c r="AH665" s="752"/>
      <c r="AI665" s="752"/>
      <c r="AJ665" s="752"/>
      <c r="AK665" s="752"/>
      <c r="AL665" s="752"/>
      <c r="AM665" s="752"/>
      <c r="AN665" s="752"/>
      <c r="AO665" s="752"/>
      <c r="AP665" s="752"/>
    </row>
    <row r="666" hidden="1">
      <c r="A666" s="67"/>
      <c r="B666" s="101"/>
      <c r="C666" s="74"/>
      <c r="D666" s="67"/>
      <c r="E666" s="67"/>
      <c r="F666" s="74"/>
      <c r="G666" s="74"/>
      <c r="H666" s="74"/>
      <c r="I666" s="67"/>
      <c r="J666" s="67"/>
      <c r="K666" s="74"/>
      <c r="L666" s="74"/>
      <c r="M666" s="74"/>
      <c r="N666" s="74"/>
      <c r="O666" s="74"/>
      <c r="P666" s="74"/>
      <c r="Q666" s="74"/>
      <c r="R666" s="74"/>
      <c r="S666" s="752"/>
      <c r="T666" s="95"/>
      <c r="U666" s="752"/>
      <c r="V666" s="752"/>
      <c r="W666" s="752"/>
      <c r="X666" s="752"/>
      <c r="Y666" s="752"/>
      <c r="Z666" s="752"/>
      <c r="AA666" s="752"/>
      <c r="AB666" s="752"/>
      <c r="AC666" s="752"/>
      <c r="AD666" s="752"/>
      <c r="AE666" s="752"/>
      <c r="AF666" s="752"/>
      <c r="AG666" s="752"/>
      <c r="AH666" s="752"/>
      <c r="AI666" s="752"/>
      <c r="AJ666" s="752"/>
      <c r="AK666" s="752"/>
      <c r="AL666" s="752"/>
      <c r="AM666" s="752"/>
      <c r="AN666" s="752"/>
      <c r="AO666" s="752"/>
      <c r="AP666" s="752"/>
    </row>
    <row r="667" hidden="1">
      <c r="A667" s="67"/>
      <c r="B667" s="101"/>
      <c r="C667" s="74"/>
      <c r="D667" s="67"/>
      <c r="E667" s="67"/>
      <c r="F667" s="74"/>
      <c r="G667" s="74"/>
      <c r="H667" s="74"/>
      <c r="I667" s="67"/>
      <c r="J667" s="67"/>
      <c r="K667" s="74"/>
      <c r="L667" s="74"/>
      <c r="M667" s="74"/>
      <c r="N667" s="74"/>
      <c r="O667" s="74"/>
      <c r="P667" s="74"/>
      <c r="Q667" s="74"/>
      <c r="R667" s="74"/>
      <c r="S667" s="752"/>
      <c r="T667" s="95"/>
      <c r="U667" s="752"/>
      <c r="V667" s="752"/>
      <c r="W667" s="752"/>
      <c r="X667" s="752"/>
      <c r="Y667" s="752"/>
      <c r="Z667" s="752"/>
      <c r="AA667" s="752"/>
      <c r="AB667" s="752"/>
      <c r="AC667" s="752"/>
      <c r="AD667" s="752"/>
      <c r="AE667" s="752"/>
      <c r="AF667" s="752"/>
      <c r="AG667" s="752"/>
      <c r="AH667" s="752"/>
      <c r="AI667" s="752"/>
      <c r="AJ667" s="752"/>
      <c r="AK667" s="752"/>
      <c r="AL667" s="752"/>
      <c r="AM667" s="752"/>
      <c r="AN667" s="752"/>
      <c r="AO667" s="752"/>
      <c r="AP667" s="752"/>
    </row>
    <row r="668" hidden="1">
      <c r="A668" s="67"/>
      <c r="B668" s="101"/>
      <c r="C668" s="74"/>
      <c r="D668" s="67"/>
      <c r="E668" s="67"/>
      <c r="F668" s="74"/>
      <c r="G668" s="74"/>
      <c r="H668" s="74"/>
      <c r="I668" s="67"/>
      <c r="J668" s="67"/>
      <c r="K668" s="74"/>
      <c r="L668" s="74"/>
      <c r="M668" s="74"/>
      <c r="N668" s="74"/>
      <c r="O668" s="74"/>
      <c r="P668" s="74"/>
      <c r="Q668" s="74"/>
      <c r="R668" s="74"/>
      <c r="S668" s="752"/>
      <c r="T668" s="95"/>
      <c r="U668" s="752"/>
      <c r="V668" s="752"/>
      <c r="W668" s="752"/>
      <c r="X668" s="752"/>
      <c r="Y668" s="752"/>
      <c r="Z668" s="752"/>
      <c r="AA668" s="752"/>
      <c r="AB668" s="752"/>
      <c r="AC668" s="752"/>
      <c r="AD668" s="752"/>
      <c r="AE668" s="752"/>
      <c r="AF668" s="752"/>
      <c r="AG668" s="752"/>
      <c r="AH668" s="752"/>
      <c r="AI668" s="752"/>
      <c r="AJ668" s="752"/>
      <c r="AK668" s="752"/>
      <c r="AL668" s="752"/>
      <c r="AM668" s="752"/>
      <c r="AN668" s="752"/>
      <c r="AO668" s="752"/>
      <c r="AP668" s="752"/>
    </row>
    <row r="669" hidden="1">
      <c r="A669" s="67"/>
      <c r="B669" s="101"/>
      <c r="C669" s="74"/>
      <c r="D669" s="67"/>
      <c r="E669" s="67"/>
      <c r="F669" s="74"/>
      <c r="G669" s="74"/>
      <c r="H669" s="74"/>
      <c r="I669" s="67"/>
      <c r="J669" s="67"/>
      <c r="K669" s="74"/>
      <c r="L669" s="74"/>
      <c r="M669" s="74"/>
      <c r="N669" s="74"/>
      <c r="O669" s="74"/>
      <c r="P669" s="74"/>
      <c r="Q669" s="74"/>
      <c r="R669" s="74"/>
      <c r="S669" s="752"/>
      <c r="T669" s="95"/>
      <c r="U669" s="752"/>
      <c r="V669" s="752"/>
      <c r="W669" s="752"/>
      <c r="X669" s="752"/>
      <c r="Y669" s="752"/>
      <c r="Z669" s="752"/>
      <c r="AA669" s="752"/>
      <c r="AB669" s="752"/>
      <c r="AC669" s="752"/>
      <c r="AD669" s="752"/>
      <c r="AE669" s="752"/>
      <c r="AF669" s="752"/>
      <c r="AG669" s="752"/>
      <c r="AH669" s="752"/>
      <c r="AI669" s="752"/>
      <c r="AJ669" s="752"/>
      <c r="AK669" s="752"/>
      <c r="AL669" s="752"/>
      <c r="AM669" s="752"/>
      <c r="AN669" s="752"/>
      <c r="AO669" s="752"/>
      <c r="AP669" s="752"/>
    </row>
    <row r="670" hidden="1">
      <c r="A670" s="67"/>
      <c r="B670" s="101"/>
      <c r="C670" s="74"/>
      <c r="D670" s="67"/>
      <c r="E670" s="67"/>
      <c r="F670" s="74"/>
      <c r="G670" s="74"/>
      <c r="H670" s="74"/>
      <c r="I670" s="67"/>
      <c r="J670" s="67"/>
      <c r="K670" s="74"/>
      <c r="L670" s="74"/>
      <c r="M670" s="74"/>
      <c r="N670" s="74"/>
      <c r="O670" s="74"/>
      <c r="P670" s="74"/>
      <c r="Q670" s="74"/>
      <c r="R670" s="74"/>
      <c r="S670" s="752"/>
      <c r="T670" s="95"/>
      <c r="U670" s="752"/>
      <c r="V670" s="752"/>
      <c r="W670" s="752"/>
      <c r="X670" s="752"/>
      <c r="Y670" s="752"/>
      <c r="Z670" s="752"/>
      <c r="AA670" s="752"/>
      <c r="AB670" s="752"/>
      <c r="AC670" s="752"/>
      <c r="AD670" s="752"/>
      <c r="AE670" s="752"/>
      <c r="AF670" s="752"/>
      <c r="AG670" s="752"/>
      <c r="AH670" s="752"/>
      <c r="AI670" s="752"/>
      <c r="AJ670" s="752"/>
      <c r="AK670" s="752"/>
      <c r="AL670" s="752"/>
      <c r="AM670" s="752"/>
      <c r="AN670" s="752"/>
      <c r="AO670" s="752"/>
      <c r="AP670" s="752"/>
    </row>
    <row r="671" hidden="1">
      <c r="A671" s="67"/>
      <c r="B671" s="101"/>
      <c r="C671" s="74"/>
      <c r="D671" s="67"/>
      <c r="E671" s="67"/>
      <c r="F671" s="74"/>
      <c r="G671" s="74"/>
      <c r="H671" s="74"/>
      <c r="I671" s="67"/>
      <c r="J671" s="67"/>
      <c r="K671" s="74"/>
      <c r="L671" s="74"/>
      <c r="M671" s="74"/>
      <c r="N671" s="74"/>
      <c r="O671" s="74"/>
      <c r="P671" s="74"/>
      <c r="Q671" s="74"/>
      <c r="R671" s="74"/>
      <c r="S671" s="752"/>
      <c r="T671" s="95"/>
      <c r="U671" s="752"/>
      <c r="V671" s="752"/>
      <c r="W671" s="752"/>
      <c r="X671" s="752"/>
      <c r="Y671" s="752"/>
      <c r="Z671" s="752"/>
      <c r="AA671" s="752"/>
      <c r="AB671" s="752"/>
      <c r="AC671" s="752"/>
      <c r="AD671" s="752"/>
      <c r="AE671" s="752"/>
      <c r="AF671" s="752"/>
      <c r="AG671" s="752"/>
      <c r="AH671" s="752"/>
      <c r="AI671" s="752"/>
      <c r="AJ671" s="752"/>
      <c r="AK671" s="752"/>
      <c r="AL671" s="752"/>
      <c r="AM671" s="752"/>
      <c r="AN671" s="752"/>
      <c r="AO671" s="752"/>
      <c r="AP671" s="752"/>
    </row>
    <row r="672" hidden="1">
      <c r="A672" s="67"/>
      <c r="B672" s="101"/>
      <c r="C672" s="74"/>
      <c r="D672" s="67"/>
      <c r="E672" s="67"/>
      <c r="F672" s="74"/>
      <c r="G672" s="74"/>
      <c r="H672" s="74"/>
      <c r="I672" s="67"/>
      <c r="J672" s="67"/>
      <c r="K672" s="74"/>
      <c r="L672" s="74"/>
      <c r="M672" s="74"/>
      <c r="N672" s="74"/>
      <c r="O672" s="74"/>
      <c r="P672" s="74"/>
      <c r="Q672" s="74"/>
      <c r="R672" s="74"/>
      <c r="S672" s="752"/>
      <c r="T672" s="95"/>
      <c r="U672" s="752"/>
      <c r="V672" s="752"/>
      <c r="W672" s="752"/>
      <c r="X672" s="752"/>
      <c r="Y672" s="752"/>
      <c r="Z672" s="752"/>
      <c r="AA672" s="752"/>
      <c r="AB672" s="752"/>
      <c r="AC672" s="752"/>
      <c r="AD672" s="752"/>
      <c r="AE672" s="752"/>
      <c r="AF672" s="752"/>
      <c r="AG672" s="752"/>
      <c r="AH672" s="752"/>
      <c r="AI672" s="752"/>
      <c r="AJ672" s="752"/>
      <c r="AK672" s="752"/>
      <c r="AL672" s="752"/>
      <c r="AM672" s="752"/>
      <c r="AN672" s="752"/>
      <c r="AO672" s="752"/>
      <c r="AP672" s="752"/>
    </row>
    <row r="673" hidden="1">
      <c r="A673" s="67"/>
      <c r="B673" s="101"/>
      <c r="C673" s="74"/>
      <c r="D673" s="67"/>
      <c r="E673" s="67"/>
      <c r="F673" s="74"/>
      <c r="G673" s="74"/>
      <c r="H673" s="74"/>
      <c r="I673" s="67"/>
      <c r="J673" s="67"/>
      <c r="K673" s="74"/>
      <c r="L673" s="74"/>
      <c r="M673" s="74"/>
      <c r="N673" s="74"/>
      <c r="O673" s="74"/>
      <c r="P673" s="74"/>
      <c r="Q673" s="74"/>
      <c r="R673" s="74"/>
      <c r="S673" s="752"/>
      <c r="T673" s="95"/>
      <c r="U673" s="752"/>
      <c r="V673" s="752"/>
      <c r="W673" s="752"/>
      <c r="X673" s="752"/>
      <c r="Y673" s="752"/>
      <c r="Z673" s="752"/>
      <c r="AA673" s="752"/>
      <c r="AB673" s="752"/>
      <c r="AC673" s="752"/>
      <c r="AD673" s="752"/>
      <c r="AE673" s="752"/>
      <c r="AF673" s="752"/>
      <c r="AG673" s="752"/>
      <c r="AH673" s="752"/>
      <c r="AI673" s="752"/>
      <c r="AJ673" s="752"/>
      <c r="AK673" s="752"/>
      <c r="AL673" s="752"/>
      <c r="AM673" s="752"/>
      <c r="AN673" s="752"/>
      <c r="AO673" s="752"/>
      <c r="AP673" s="752"/>
    </row>
    <row r="674" hidden="1">
      <c r="A674" s="67"/>
      <c r="B674" s="101"/>
      <c r="C674" s="74"/>
      <c r="D674" s="67"/>
      <c r="E674" s="67"/>
      <c r="F674" s="74"/>
      <c r="G674" s="74"/>
      <c r="H674" s="74"/>
      <c r="I674" s="67"/>
      <c r="J674" s="67"/>
      <c r="K674" s="74"/>
      <c r="L674" s="74"/>
      <c r="M674" s="74"/>
      <c r="N674" s="74"/>
      <c r="O674" s="74"/>
      <c r="P674" s="74"/>
      <c r="Q674" s="74"/>
      <c r="R674" s="74"/>
      <c r="S674" s="752"/>
      <c r="T674" s="95"/>
      <c r="U674" s="752"/>
      <c r="V674" s="752"/>
      <c r="W674" s="752"/>
      <c r="X674" s="752"/>
      <c r="Y674" s="752"/>
      <c r="Z674" s="752"/>
      <c r="AA674" s="752"/>
      <c r="AB674" s="752"/>
      <c r="AC674" s="752"/>
      <c r="AD674" s="752"/>
      <c r="AE674" s="752"/>
      <c r="AF674" s="752"/>
      <c r="AG674" s="752"/>
      <c r="AH674" s="752"/>
      <c r="AI674" s="752"/>
      <c r="AJ674" s="752"/>
      <c r="AK674" s="752"/>
      <c r="AL674" s="752"/>
      <c r="AM674" s="752"/>
      <c r="AN674" s="752"/>
      <c r="AO674" s="752"/>
      <c r="AP674" s="752"/>
    </row>
    <row r="675" hidden="1">
      <c r="A675" s="67"/>
      <c r="B675" s="101"/>
      <c r="C675" s="74"/>
      <c r="D675" s="67"/>
      <c r="E675" s="67"/>
      <c r="F675" s="74"/>
      <c r="G675" s="74"/>
      <c r="H675" s="74"/>
      <c r="I675" s="67"/>
      <c r="J675" s="67"/>
      <c r="K675" s="74"/>
      <c r="L675" s="74"/>
      <c r="M675" s="74"/>
      <c r="N675" s="74"/>
      <c r="O675" s="74"/>
      <c r="P675" s="74"/>
      <c r="Q675" s="74"/>
      <c r="R675" s="74"/>
      <c r="S675" s="752"/>
      <c r="T675" s="95"/>
      <c r="U675" s="752"/>
      <c r="V675" s="752"/>
      <c r="W675" s="752"/>
      <c r="X675" s="752"/>
      <c r="Y675" s="752"/>
      <c r="Z675" s="752"/>
      <c r="AA675" s="752"/>
      <c r="AB675" s="752"/>
      <c r="AC675" s="752"/>
      <c r="AD675" s="752"/>
      <c r="AE675" s="752"/>
      <c r="AF675" s="752"/>
      <c r="AG675" s="752"/>
      <c r="AH675" s="752"/>
      <c r="AI675" s="752"/>
      <c r="AJ675" s="752"/>
      <c r="AK675" s="752"/>
      <c r="AL675" s="752"/>
      <c r="AM675" s="752"/>
      <c r="AN675" s="752"/>
      <c r="AO675" s="752"/>
      <c r="AP675" s="752"/>
    </row>
    <row r="676" hidden="1">
      <c r="A676" s="67"/>
      <c r="B676" s="101"/>
      <c r="C676" s="74"/>
      <c r="D676" s="67"/>
      <c r="E676" s="67"/>
      <c r="F676" s="74"/>
      <c r="G676" s="74"/>
      <c r="H676" s="74"/>
      <c r="I676" s="67"/>
      <c r="J676" s="67"/>
      <c r="K676" s="74"/>
      <c r="L676" s="74"/>
      <c r="M676" s="74"/>
      <c r="N676" s="74"/>
      <c r="O676" s="74"/>
      <c r="P676" s="74"/>
      <c r="Q676" s="74"/>
      <c r="R676" s="74"/>
      <c r="S676" s="752"/>
      <c r="T676" s="95"/>
      <c r="U676" s="752"/>
      <c r="V676" s="752"/>
      <c r="W676" s="752"/>
      <c r="X676" s="752"/>
      <c r="Y676" s="752"/>
      <c r="Z676" s="752"/>
      <c r="AA676" s="752"/>
      <c r="AB676" s="752"/>
      <c r="AC676" s="752"/>
      <c r="AD676" s="752"/>
      <c r="AE676" s="752"/>
      <c r="AF676" s="752"/>
      <c r="AG676" s="752"/>
      <c r="AH676" s="752"/>
      <c r="AI676" s="752"/>
      <c r="AJ676" s="752"/>
      <c r="AK676" s="752"/>
      <c r="AL676" s="752"/>
      <c r="AM676" s="752"/>
      <c r="AN676" s="752"/>
      <c r="AO676" s="752"/>
      <c r="AP676" s="752"/>
    </row>
    <row r="677" hidden="1">
      <c r="A677" s="67"/>
      <c r="B677" s="101"/>
      <c r="C677" s="74"/>
      <c r="D677" s="67"/>
      <c r="E677" s="67"/>
      <c r="F677" s="74"/>
      <c r="G677" s="74"/>
      <c r="H677" s="74"/>
      <c r="I677" s="67"/>
      <c r="J677" s="67"/>
      <c r="K677" s="74"/>
      <c r="L677" s="74"/>
      <c r="M677" s="74"/>
      <c r="N677" s="74"/>
      <c r="O677" s="74"/>
      <c r="P677" s="74"/>
      <c r="Q677" s="74"/>
      <c r="R677" s="74"/>
      <c r="S677" s="752"/>
      <c r="T677" s="95"/>
      <c r="U677" s="752"/>
      <c r="V677" s="752"/>
      <c r="W677" s="752"/>
      <c r="X677" s="752"/>
      <c r="Y677" s="752"/>
      <c r="Z677" s="752"/>
      <c r="AA677" s="752"/>
      <c r="AB677" s="752"/>
      <c r="AC677" s="752"/>
      <c r="AD677" s="752"/>
      <c r="AE677" s="752"/>
      <c r="AF677" s="752"/>
      <c r="AG677" s="752"/>
      <c r="AH677" s="752"/>
      <c r="AI677" s="752"/>
      <c r="AJ677" s="752"/>
      <c r="AK677" s="752"/>
      <c r="AL677" s="752"/>
      <c r="AM677" s="752"/>
      <c r="AN677" s="752"/>
      <c r="AO677" s="752"/>
      <c r="AP677" s="752"/>
    </row>
    <row r="678" hidden="1">
      <c r="A678" s="67"/>
      <c r="B678" s="101"/>
      <c r="C678" s="74"/>
      <c r="D678" s="67"/>
      <c r="E678" s="67"/>
      <c r="F678" s="74"/>
      <c r="G678" s="74"/>
      <c r="H678" s="74"/>
      <c r="I678" s="67"/>
      <c r="J678" s="67"/>
      <c r="K678" s="74"/>
      <c r="L678" s="74"/>
      <c r="M678" s="74"/>
      <c r="N678" s="74"/>
      <c r="O678" s="74"/>
      <c r="P678" s="74"/>
      <c r="Q678" s="74"/>
      <c r="R678" s="74"/>
      <c r="S678" s="752"/>
      <c r="T678" s="95"/>
      <c r="U678" s="752"/>
      <c r="V678" s="752"/>
      <c r="W678" s="752"/>
      <c r="X678" s="752"/>
      <c r="Y678" s="752"/>
      <c r="Z678" s="752"/>
      <c r="AA678" s="752"/>
      <c r="AB678" s="752"/>
      <c r="AC678" s="752"/>
      <c r="AD678" s="752"/>
      <c r="AE678" s="752"/>
      <c r="AF678" s="752"/>
      <c r="AG678" s="752"/>
      <c r="AH678" s="752"/>
      <c r="AI678" s="752"/>
      <c r="AJ678" s="752"/>
      <c r="AK678" s="752"/>
      <c r="AL678" s="752"/>
      <c r="AM678" s="752"/>
      <c r="AN678" s="752"/>
      <c r="AO678" s="752"/>
      <c r="AP678" s="752"/>
    </row>
    <row r="679" hidden="1">
      <c r="A679" s="67"/>
      <c r="B679" s="101"/>
      <c r="C679" s="74"/>
      <c r="D679" s="67"/>
      <c r="E679" s="67"/>
      <c r="F679" s="74"/>
      <c r="G679" s="74"/>
      <c r="H679" s="74"/>
      <c r="I679" s="67"/>
      <c r="J679" s="67"/>
      <c r="K679" s="74"/>
      <c r="L679" s="74"/>
      <c r="M679" s="74"/>
      <c r="N679" s="74"/>
      <c r="O679" s="74"/>
      <c r="P679" s="74"/>
      <c r="Q679" s="74"/>
      <c r="R679" s="74"/>
      <c r="S679" s="752"/>
      <c r="T679" s="95"/>
      <c r="U679" s="752"/>
      <c r="V679" s="752"/>
      <c r="W679" s="752"/>
      <c r="X679" s="752"/>
      <c r="Y679" s="752"/>
      <c r="Z679" s="752"/>
      <c r="AA679" s="752"/>
      <c r="AB679" s="752"/>
      <c r="AC679" s="752"/>
      <c r="AD679" s="752"/>
      <c r="AE679" s="752"/>
      <c r="AF679" s="752"/>
      <c r="AG679" s="752"/>
      <c r="AH679" s="752"/>
      <c r="AI679" s="752"/>
      <c r="AJ679" s="752"/>
      <c r="AK679" s="752"/>
      <c r="AL679" s="752"/>
      <c r="AM679" s="752"/>
      <c r="AN679" s="752"/>
      <c r="AO679" s="752"/>
      <c r="AP679" s="752"/>
    </row>
    <row r="680" hidden="1">
      <c r="A680" s="67"/>
      <c r="B680" s="101"/>
      <c r="C680" s="74"/>
      <c r="D680" s="67"/>
      <c r="E680" s="67"/>
      <c r="F680" s="74"/>
      <c r="G680" s="74"/>
      <c r="H680" s="74"/>
      <c r="I680" s="67"/>
      <c r="J680" s="67"/>
      <c r="K680" s="74"/>
      <c r="L680" s="74"/>
      <c r="M680" s="74"/>
      <c r="N680" s="74"/>
      <c r="O680" s="74"/>
      <c r="P680" s="74"/>
      <c r="Q680" s="74"/>
      <c r="R680" s="74"/>
      <c r="S680" s="752"/>
      <c r="T680" s="95"/>
      <c r="U680" s="752"/>
      <c r="V680" s="752"/>
      <c r="W680" s="752"/>
      <c r="X680" s="752"/>
      <c r="Y680" s="752"/>
      <c r="Z680" s="752"/>
      <c r="AA680" s="752"/>
      <c r="AB680" s="752"/>
      <c r="AC680" s="752"/>
      <c r="AD680" s="752"/>
      <c r="AE680" s="752"/>
      <c r="AF680" s="752"/>
      <c r="AG680" s="752"/>
      <c r="AH680" s="752"/>
      <c r="AI680" s="752"/>
      <c r="AJ680" s="752"/>
      <c r="AK680" s="752"/>
      <c r="AL680" s="752"/>
      <c r="AM680" s="752"/>
      <c r="AN680" s="752"/>
      <c r="AO680" s="752"/>
      <c r="AP680" s="752"/>
    </row>
    <row r="681" hidden="1">
      <c r="A681" s="67"/>
      <c r="B681" s="101"/>
      <c r="C681" s="74"/>
      <c r="D681" s="67"/>
      <c r="E681" s="67"/>
      <c r="F681" s="74"/>
      <c r="G681" s="74"/>
      <c r="H681" s="74"/>
      <c r="I681" s="67"/>
      <c r="J681" s="67"/>
      <c r="K681" s="74"/>
      <c r="L681" s="74"/>
      <c r="M681" s="74"/>
      <c r="N681" s="74"/>
      <c r="O681" s="74"/>
      <c r="P681" s="74"/>
      <c r="Q681" s="74"/>
      <c r="R681" s="74"/>
      <c r="S681" s="752"/>
      <c r="T681" s="95"/>
      <c r="U681" s="752"/>
      <c r="V681" s="752"/>
      <c r="W681" s="752"/>
      <c r="X681" s="752"/>
      <c r="Y681" s="752"/>
      <c r="Z681" s="752"/>
      <c r="AA681" s="752"/>
      <c r="AB681" s="752"/>
      <c r="AC681" s="752"/>
      <c r="AD681" s="752"/>
      <c r="AE681" s="752"/>
      <c r="AF681" s="752"/>
      <c r="AG681" s="752"/>
      <c r="AH681" s="752"/>
      <c r="AI681" s="752"/>
      <c r="AJ681" s="752"/>
      <c r="AK681" s="752"/>
      <c r="AL681" s="752"/>
      <c r="AM681" s="752"/>
      <c r="AN681" s="752"/>
      <c r="AO681" s="752"/>
      <c r="AP681" s="752"/>
    </row>
    <row r="682" hidden="1">
      <c r="A682" s="67"/>
      <c r="B682" s="101"/>
      <c r="C682" s="74"/>
      <c r="D682" s="67"/>
      <c r="E682" s="67"/>
      <c r="F682" s="74"/>
      <c r="G682" s="74"/>
      <c r="H682" s="74"/>
      <c r="I682" s="67"/>
      <c r="J682" s="67"/>
      <c r="K682" s="74"/>
      <c r="L682" s="74"/>
      <c r="M682" s="74"/>
      <c r="N682" s="74"/>
      <c r="O682" s="74"/>
      <c r="P682" s="74"/>
      <c r="Q682" s="74"/>
      <c r="R682" s="74"/>
      <c r="S682" s="752"/>
      <c r="T682" s="95"/>
      <c r="U682" s="752"/>
      <c r="V682" s="752"/>
      <c r="W682" s="752"/>
      <c r="X682" s="752"/>
      <c r="Y682" s="752"/>
      <c r="Z682" s="752"/>
      <c r="AA682" s="752"/>
      <c r="AB682" s="752"/>
      <c r="AC682" s="752"/>
      <c r="AD682" s="752"/>
      <c r="AE682" s="752"/>
      <c r="AF682" s="752"/>
      <c r="AG682" s="752"/>
      <c r="AH682" s="752"/>
      <c r="AI682" s="752"/>
      <c r="AJ682" s="752"/>
      <c r="AK682" s="752"/>
      <c r="AL682" s="752"/>
      <c r="AM682" s="752"/>
      <c r="AN682" s="752"/>
      <c r="AO682" s="752"/>
      <c r="AP682" s="752"/>
    </row>
    <row r="683" hidden="1">
      <c r="A683" s="67"/>
      <c r="B683" s="101"/>
      <c r="C683" s="74"/>
      <c r="D683" s="67"/>
      <c r="E683" s="67"/>
      <c r="F683" s="74"/>
      <c r="G683" s="74"/>
      <c r="H683" s="74"/>
      <c r="I683" s="67"/>
      <c r="J683" s="67"/>
      <c r="K683" s="74"/>
      <c r="L683" s="74"/>
      <c r="M683" s="74"/>
      <c r="N683" s="74"/>
      <c r="O683" s="74"/>
      <c r="P683" s="74"/>
      <c r="Q683" s="74"/>
      <c r="R683" s="74"/>
      <c r="S683" s="752"/>
      <c r="T683" s="95"/>
      <c r="U683" s="752"/>
      <c r="V683" s="752"/>
      <c r="W683" s="752"/>
      <c r="X683" s="752"/>
      <c r="Y683" s="752"/>
      <c r="Z683" s="752"/>
      <c r="AA683" s="752"/>
      <c r="AB683" s="752"/>
      <c r="AC683" s="752"/>
      <c r="AD683" s="752"/>
      <c r="AE683" s="752"/>
      <c r="AF683" s="752"/>
      <c r="AG683" s="752"/>
      <c r="AH683" s="752"/>
      <c r="AI683" s="752"/>
      <c r="AJ683" s="752"/>
      <c r="AK683" s="752"/>
      <c r="AL683" s="752"/>
      <c r="AM683" s="752"/>
      <c r="AN683" s="752"/>
      <c r="AO683" s="752"/>
      <c r="AP683" s="752"/>
    </row>
    <row r="684" hidden="1">
      <c r="A684" s="67"/>
      <c r="B684" s="101"/>
      <c r="C684" s="74"/>
      <c r="D684" s="67"/>
      <c r="E684" s="67"/>
      <c r="F684" s="74"/>
      <c r="G684" s="74"/>
      <c r="H684" s="74"/>
      <c r="I684" s="67"/>
      <c r="J684" s="67"/>
      <c r="K684" s="74"/>
      <c r="L684" s="74"/>
      <c r="M684" s="74"/>
      <c r="N684" s="74"/>
      <c r="O684" s="74"/>
      <c r="P684" s="74"/>
      <c r="Q684" s="74"/>
      <c r="R684" s="74"/>
      <c r="S684" s="752"/>
      <c r="T684" s="95"/>
      <c r="U684" s="752"/>
      <c r="V684" s="752"/>
      <c r="W684" s="752"/>
      <c r="X684" s="752"/>
      <c r="Y684" s="752"/>
      <c r="Z684" s="752"/>
      <c r="AA684" s="752"/>
      <c r="AB684" s="752"/>
      <c r="AC684" s="752"/>
      <c r="AD684" s="752"/>
      <c r="AE684" s="752"/>
      <c r="AF684" s="752"/>
      <c r="AG684" s="752"/>
      <c r="AH684" s="752"/>
      <c r="AI684" s="752"/>
      <c r="AJ684" s="752"/>
      <c r="AK684" s="752"/>
      <c r="AL684" s="752"/>
      <c r="AM684" s="752"/>
      <c r="AN684" s="752"/>
      <c r="AO684" s="752"/>
      <c r="AP684" s="752"/>
    </row>
    <row r="685" hidden="1">
      <c r="A685" s="67"/>
      <c r="B685" s="101"/>
      <c r="C685" s="74"/>
      <c r="D685" s="67"/>
      <c r="E685" s="67"/>
      <c r="F685" s="74"/>
      <c r="G685" s="74"/>
      <c r="H685" s="74"/>
      <c r="I685" s="67"/>
      <c r="J685" s="67"/>
      <c r="K685" s="74"/>
      <c r="L685" s="74"/>
      <c r="M685" s="74"/>
      <c r="N685" s="74"/>
      <c r="O685" s="74"/>
      <c r="P685" s="74"/>
      <c r="Q685" s="74"/>
      <c r="R685" s="74"/>
      <c r="S685" s="752"/>
      <c r="T685" s="95"/>
      <c r="U685" s="752"/>
      <c r="V685" s="752"/>
      <c r="W685" s="752"/>
      <c r="X685" s="752"/>
      <c r="Y685" s="752"/>
      <c r="Z685" s="752"/>
      <c r="AA685" s="752"/>
      <c r="AB685" s="752"/>
      <c r="AC685" s="752"/>
      <c r="AD685" s="752"/>
      <c r="AE685" s="752"/>
      <c r="AF685" s="752"/>
      <c r="AG685" s="752"/>
      <c r="AH685" s="752"/>
      <c r="AI685" s="752"/>
      <c r="AJ685" s="752"/>
      <c r="AK685" s="752"/>
      <c r="AL685" s="752"/>
      <c r="AM685" s="752"/>
      <c r="AN685" s="752"/>
      <c r="AO685" s="752"/>
      <c r="AP685" s="752"/>
    </row>
    <row r="686" hidden="1">
      <c r="A686" s="67"/>
      <c r="B686" s="101"/>
      <c r="C686" s="74"/>
      <c r="D686" s="67"/>
      <c r="E686" s="67"/>
      <c r="F686" s="74"/>
      <c r="G686" s="74"/>
      <c r="H686" s="74"/>
      <c r="I686" s="67"/>
      <c r="J686" s="67"/>
      <c r="K686" s="74"/>
      <c r="L686" s="74"/>
      <c r="M686" s="74"/>
      <c r="N686" s="74"/>
      <c r="O686" s="74"/>
      <c r="P686" s="74"/>
      <c r="Q686" s="74"/>
      <c r="R686" s="74"/>
      <c r="S686" s="752"/>
      <c r="T686" s="95"/>
      <c r="U686" s="752"/>
      <c r="V686" s="752"/>
      <c r="W686" s="752"/>
      <c r="X686" s="752"/>
      <c r="Y686" s="752"/>
      <c r="Z686" s="752"/>
      <c r="AA686" s="752"/>
      <c r="AB686" s="752"/>
      <c r="AC686" s="752"/>
      <c r="AD686" s="752"/>
      <c r="AE686" s="752"/>
      <c r="AF686" s="752"/>
      <c r="AG686" s="752"/>
      <c r="AH686" s="752"/>
      <c r="AI686" s="752"/>
      <c r="AJ686" s="752"/>
      <c r="AK686" s="752"/>
      <c r="AL686" s="752"/>
      <c r="AM686" s="752"/>
      <c r="AN686" s="752"/>
      <c r="AO686" s="752"/>
      <c r="AP686" s="752"/>
    </row>
    <row r="687" hidden="1">
      <c r="A687" s="67"/>
      <c r="B687" s="101"/>
      <c r="C687" s="74"/>
      <c r="D687" s="67"/>
      <c r="E687" s="67"/>
      <c r="F687" s="74"/>
      <c r="G687" s="74"/>
      <c r="H687" s="74"/>
      <c r="I687" s="67"/>
      <c r="J687" s="67"/>
      <c r="K687" s="74"/>
      <c r="L687" s="74"/>
      <c r="M687" s="74"/>
      <c r="N687" s="74"/>
      <c r="O687" s="74"/>
      <c r="P687" s="74"/>
      <c r="Q687" s="74"/>
      <c r="R687" s="74"/>
      <c r="S687" s="752"/>
      <c r="T687" s="95"/>
      <c r="U687" s="752"/>
      <c r="V687" s="752"/>
      <c r="W687" s="752"/>
      <c r="X687" s="752"/>
      <c r="Y687" s="752"/>
      <c r="Z687" s="752"/>
      <c r="AA687" s="752"/>
      <c r="AB687" s="752"/>
      <c r="AC687" s="752"/>
      <c r="AD687" s="752"/>
      <c r="AE687" s="752"/>
      <c r="AF687" s="752"/>
      <c r="AG687" s="752"/>
      <c r="AH687" s="752"/>
      <c r="AI687" s="752"/>
      <c r="AJ687" s="752"/>
      <c r="AK687" s="752"/>
      <c r="AL687" s="752"/>
      <c r="AM687" s="752"/>
      <c r="AN687" s="752"/>
      <c r="AO687" s="752"/>
      <c r="AP687" s="752"/>
    </row>
    <row r="688" hidden="1">
      <c r="A688" s="67"/>
      <c r="B688" s="101"/>
      <c r="C688" s="74"/>
      <c r="D688" s="67"/>
      <c r="E688" s="67"/>
      <c r="F688" s="74"/>
      <c r="G688" s="74"/>
      <c r="H688" s="74"/>
      <c r="I688" s="67"/>
      <c r="J688" s="67"/>
      <c r="K688" s="74"/>
      <c r="L688" s="74"/>
      <c r="M688" s="74"/>
      <c r="N688" s="74"/>
      <c r="O688" s="74"/>
      <c r="P688" s="74"/>
      <c r="Q688" s="74"/>
      <c r="R688" s="74"/>
      <c r="S688" s="752"/>
      <c r="T688" s="95"/>
      <c r="U688" s="752"/>
      <c r="V688" s="752"/>
      <c r="W688" s="752"/>
      <c r="X688" s="752"/>
      <c r="Y688" s="752"/>
      <c r="Z688" s="752"/>
      <c r="AA688" s="752"/>
      <c r="AB688" s="752"/>
      <c r="AC688" s="752"/>
      <c r="AD688" s="752"/>
      <c r="AE688" s="752"/>
      <c r="AF688" s="752"/>
      <c r="AG688" s="752"/>
      <c r="AH688" s="752"/>
      <c r="AI688" s="752"/>
      <c r="AJ688" s="752"/>
      <c r="AK688" s="752"/>
      <c r="AL688" s="752"/>
      <c r="AM688" s="752"/>
      <c r="AN688" s="752"/>
      <c r="AO688" s="752"/>
      <c r="AP688" s="752"/>
    </row>
    <row r="689" hidden="1">
      <c r="A689" s="67"/>
      <c r="B689" s="101"/>
      <c r="C689" s="74"/>
      <c r="D689" s="67"/>
      <c r="E689" s="67"/>
      <c r="F689" s="74"/>
      <c r="G689" s="74"/>
      <c r="H689" s="74"/>
      <c r="I689" s="67"/>
      <c r="J689" s="67"/>
      <c r="K689" s="74"/>
      <c r="L689" s="74"/>
      <c r="M689" s="74"/>
      <c r="N689" s="74"/>
      <c r="O689" s="74"/>
      <c r="P689" s="74"/>
      <c r="Q689" s="74"/>
      <c r="R689" s="74"/>
      <c r="S689" s="752"/>
      <c r="T689" s="95"/>
      <c r="U689" s="752"/>
      <c r="V689" s="752"/>
      <c r="W689" s="752"/>
      <c r="X689" s="752"/>
      <c r="Y689" s="752"/>
      <c r="Z689" s="752"/>
      <c r="AA689" s="752"/>
      <c r="AB689" s="752"/>
      <c r="AC689" s="752"/>
      <c r="AD689" s="752"/>
      <c r="AE689" s="752"/>
      <c r="AF689" s="752"/>
      <c r="AG689" s="752"/>
      <c r="AH689" s="752"/>
      <c r="AI689" s="752"/>
      <c r="AJ689" s="752"/>
      <c r="AK689" s="752"/>
      <c r="AL689" s="752"/>
      <c r="AM689" s="752"/>
      <c r="AN689" s="752"/>
      <c r="AO689" s="752"/>
      <c r="AP689" s="752"/>
    </row>
    <row r="690" hidden="1">
      <c r="A690" s="67"/>
      <c r="B690" s="101"/>
      <c r="C690" s="74"/>
      <c r="D690" s="67"/>
      <c r="E690" s="67"/>
      <c r="F690" s="74"/>
      <c r="G690" s="74"/>
      <c r="H690" s="74"/>
      <c r="I690" s="67"/>
      <c r="J690" s="67"/>
      <c r="K690" s="74"/>
      <c r="L690" s="74"/>
      <c r="M690" s="74"/>
      <c r="N690" s="74"/>
      <c r="O690" s="74"/>
      <c r="P690" s="74"/>
      <c r="Q690" s="74"/>
      <c r="R690" s="74"/>
      <c r="S690" s="752"/>
      <c r="T690" s="95"/>
      <c r="U690" s="752"/>
      <c r="V690" s="752"/>
      <c r="W690" s="752"/>
      <c r="X690" s="752"/>
      <c r="Y690" s="752"/>
      <c r="Z690" s="752"/>
      <c r="AA690" s="752"/>
      <c r="AB690" s="752"/>
      <c r="AC690" s="752"/>
      <c r="AD690" s="752"/>
      <c r="AE690" s="752"/>
      <c r="AF690" s="752"/>
      <c r="AG690" s="752"/>
      <c r="AH690" s="752"/>
      <c r="AI690" s="752"/>
      <c r="AJ690" s="752"/>
      <c r="AK690" s="752"/>
      <c r="AL690" s="752"/>
      <c r="AM690" s="752"/>
      <c r="AN690" s="752"/>
      <c r="AO690" s="752"/>
      <c r="AP690" s="752"/>
    </row>
    <row r="691" hidden="1">
      <c r="A691" s="67"/>
      <c r="B691" s="101"/>
      <c r="C691" s="74"/>
      <c r="D691" s="67"/>
      <c r="E691" s="67"/>
      <c r="F691" s="74"/>
      <c r="G691" s="74"/>
      <c r="H691" s="74"/>
      <c r="I691" s="67"/>
      <c r="J691" s="67"/>
      <c r="K691" s="74"/>
      <c r="L691" s="74"/>
      <c r="M691" s="74"/>
      <c r="N691" s="74"/>
      <c r="O691" s="74"/>
      <c r="P691" s="74"/>
      <c r="Q691" s="74"/>
      <c r="R691" s="74"/>
      <c r="S691" s="752"/>
      <c r="T691" s="95"/>
      <c r="U691" s="752"/>
      <c r="V691" s="752"/>
      <c r="W691" s="752"/>
      <c r="X691" s="752"/>
      <c r="Y691" s="752"/>
      <c r="Z691" s="752"/>
      <c r="AA691" s="752"/>
      <c r="AB691" s="752"/>
      <c r="AC691" s="752"/>
      <c r="AD691" s="752"/>
      <c r="AE691" s="752"/>
      <c r="AF691" s="752"/>
      <c r="AG691" s="752"/>
      <c r="AH691" s="752"/>
      <c r="AI691" s="752"/>
      <c r="AJ691" s="752"/>
      <c r="AK691" s="752"/>
      <c r="AL691" s="752"/>
      <c r="AM691" s="752"/>
      <c r="AN691" s="752"/>
      <c r="AO691" s="752"/>
      <c r="AP691" s="752"/>
    </row>
    <row r="692" hidden="1">
      <c r="A692" s="67"/>
      <c r="B692" s="101"/>
      <c r="C692" s="74"/>
      <c r="D692" s="67"/>
      <c r="E692" s="67"/>
      <c r="F692" s="74"/>
      <c r="G692" s="74"/>
      <c r="H692" s="74"/>
      <c r="I692" s="67"/>
      <c r="J692" s="67"/>
      <c r="K692" s="74"/>
      <c r="L692" s="74"/>
      <c r="M692" s="74"/>
      <c r="N692" s="74"/>
      <c r="O692" s="74"/>
      <c r="P692" s="74"/>
      <c r="Q692" s="74"/>
      <c r="R692" s="74"/>
      <c r="S692" s="752"/>
      <c r="T692" s="95"/>
      <c r="U692" s="752"/>
      <c r="V692" s="752"/>
      <c r="W692" s="752"/>
      <c r="X692" s="752"/>
      <c r="Y692" s="752"/>
      <c r="Z692" s="752"/>
      <c r="AA692" s="752"/>
      <c r="AB692" s="752"/>
      <c r="AC692" s="752"/>
      <c r="AD692" s="752"/>
      <c r="AE692" s="752"/>
      <c r="AF692" s="752"/>
      <c r="AG692" s="752"/>
      <c r="AH692" s="752"/>
      <c r="AI692" s="752"/>
      <c r="AJ692" s="752"/>
      <c r="AK692" s="752"/>
      <c r="AL692" s="752"/>
      <c r="AM692" s="752"/>
      <c r="AN692" s="752"/>
      <c r="AO692" s="752"/>
      <c r="AP692" s="752"/>
    </row>
    <row r="693" hidden="1">
      <c r="A693" s="67"/>
      <c r="B693" s="101"/>
      <c r="C693" s="74"/>
      <c r="D693" s="67"/>
      <c r="E693" s="67"/>
      <c r="F693" s="74"/>
      <c r="G693" s="74"/>
      <c r="H693" s="74"/>
      <c r="I693" s="67"/>
      <c r="J693" s="67"/>
      <c r="K693" s="74"/>
      <c r="L693" s="74"/>
      <c r="M693" s="74"/>
      <c r="N693" s="74"/>
      <c r="O693" s="74"/>
      <c r="P693" s="74"/>
      <c r="Q693" s="74"/>
      <c r="R693" s="74"/>
      <c r="S693" s="752"/>
      <c r="T693" s="95"/>
      <c r="U693" s="752"/>
      <c r="V693" s="752"/>
      <c r="W693" s="752"/>
      <c r="X693" s="752"/>
      <c r="Y693" s="752"/>
      <c r="Z693" s="752"/>
      <c r="AA693" s="752"/>
      <c r="AB693" s="752"/>
      <c r="AC693" s="752"/>
      <c r="AD693" s="752"/>
      <c r="AE693" s="752"/>
      <c r="AF693" s="752"/>
      <c r="AG693" s="752"/>
      <c r="AH693" s="752"/>
      <c r="AI693" s="752"/>
      <c r="AJ693" s="752"/>
      <c r="AK693" s="752"/>
      <c r="AL693" s="752"/>
      <c r="AM693" s="752"/>
      <c r="AN693" s="752"/>
      <c r="AO693" s="752"/>
      <c r="AP693" s="752"/>
    </row>
    <row r="694" hidden="1">
      <c r="A694" s="67"/>
      <c r="B694" s="101"/>
      <c r="C694" s="74"/>
      <c r="D694" s="67"/>
      <c r="E694" s="67"/>
      <c r="F694" s="74"/>
      <c r="G694" s="74"/>
      <c r="H694" s="74"/>
      <c r="I694" s="67"/>
      <c r="J694" s="67"/>
      <c r="K694" s="74"/>
      <c r="L694" s="74"/>
      <c r="M694" s="74"/>
      <c r="N694" s="74"/>
      <c r="O694" s="74"/>
      <c r="P694" s="74"/>
      <c r="Q694" s="74"/>
      <c r="R694" s="74"/>
      <c r="S694" s="752"/>
      <c r="T694" s="95"/>
      <c r="U694" s="752"/>
      <c r="V694" s="752"/>
      <c r="W694" s="752"/>
      <c r="X694" s="752"/>
      <c r="Y694" s="752"/>
      <c r="Z694" s="752"/>
      <c r="AA694" s="752"/>
      <c r="AB694" s="752"/>
      <c r="AC694" s="752"/>
      <c r="AD694" s="752"/>
      <c r="AE694" s="752"/>
      <c r="AF694" s="752"/>
      <c r="AG694" s="752"/>
      <c r="AH694" s="752"/>
      <c r="AI694" s="752"/>
      <c r="AJ694" s="752"/>
      <c r="AK694" s="752"/>
      <c r="AL694" s="752"/>
      <c r="AM694" s="752"/>
      <c r="AN694" s="752"/>
      <c r="AO694" s="752"/>
      <c r="AP694" s="752"/>
    </row>
    <row r="695" hidden="1">
      <c r="A695" s="67"/>
      <c r="B695" s="101"/>
      <c r="C695" s="74"/>
      <c r="D695" s="67"/>
      <c r="E695" s="67"/>
      <c r="F695" s="74"/>
      <c r="G695" s="74"/>
      <c r="H695" s="74"/>
      <c r="I695" s="67"/>
      <c r="J695" s="67"/>
      <c r="K695" s="74"/>
      <c r="L695" s="74"/>
      <c r="M695" s="74"/>
      <c r="N695" s="74"/>
      <c r="O695" s="74"/>
      <c r="P695" s="74"/>
      <c r="Q695" s="74"/>
      <c r="R695" s="74"/>
      <c r="S695" s="752"/>
      <c r="T695" s="95"/>
      <c r="U695" s="752"/>
      <c r="V695" s="752"/>
      <c r="W695" s="752"/>
      <c r="X695" s="752"/>
      <c r="Y695" s="752"/>
      <c r="Z695" s="752"/>
      <c r="AA695" s="752"/>
      <c r="AB695" s="752"/>
      <c r="AC695" s="752"/>
      <c r="AD695" s="752"/>
      <c r="AE695" s="752"/>
      <c r="AF695" s="752"/>
      <c r="AG695" s="752"/>
      <c r="AH695" s="752"/>
      <c r="AI695" s="752"/>
      <c r="AJ695" s="752"/>
      <c r="AK695" s="752"/>
      <c r="AL695" s="752"/>
      <c r="AM695" s="752"/>
      <c r="AN695" s="752"/>
      <c r="AO695" s="752"/>
      <c r="AP695" s="752"/>
    </row>
    <row r="696" hidden="1">
      <c r="A696" s="67"/>
      <c r="B696" s="101"/>
      <c r="C696" s="74"/>
      <c r="D696" s="67"/>
      <c r="E696" s="67"/>
      <c r="F696" s="74"/>
      <c r="G696" s="74"/>
      <c r="H696" s="74"/>
      <c r="I696" s="67"/>
      <c r="J696" s="67"/>
      <c r="K696" s="74"/>
      <c r="L696" s="74"/>
      <c r="M696" s="74"/>
      <c r="N696" s="74"/>
      <c r="O696" s="74"/>
      <c r="P696" s="74"/>
      <c r="Q696" s="74"/>
      <c r="R696" s="74"/>
      <c r="S696" s="752"/>
      <c r="T696" s="95"/>
      <c r="U696" s="752"/>
      <c r="V696" s="752"/>
      <c r="W696" s="752"/>
      <c r="X696" s="752"/>
      <c r="Y696" s="752"/>
      <c r="Z696" s="752"/>
      <c r="AA696" s="752"/>
      <c r="AB696" s="752"/>
      <c r="AC696" s="752"/>
      <c r="AD696" s="752"/>
      <c r="AE696" s="752"/>
      <c r="AF696" s="752"/>
      <c r="AG696" s="752"/>
      <c r="AH696" s="752"/>
      <c r="AI696" s="752"/>
      <c r="AJ696" s="752"/>
      <c r="AK696" s="752"/>
      <c r="AL696" s="752"/>
      <c r="AM696" s="752"/>
      <c r="AN696" s="752"/>
      <c r="AO696" s="752"/>
      <c r="AP696" s="752"/>
    </row>
    <row r="697" hidden="1">
      <c r="A697" s="67"/>
      <c r="B697" s="101"/>
      <c r="C697" s="74"/>
      <c r="D697" s="67"/>
      <c r="E697" s="67"/>
      <c r="F697" s="74"/>
      <c r="G697" s="74"/>
      <c r="H697" s="74"/>
      <c r="I697" s="67"/>
      <c r="J697" s="67"/>
      <c r="K697" s="74"/>
      <c r="L697" s="74"/>
      <c r="M697" s="74"/>
      <c r="N697" s="74"/>
      <c r="O697" s="74"/>
      <c r="P697" s="74"/>
      <c r="Q697" s="74"/>
      <c r="R697" s="74"/>
      <c r="S697" s="752"/>
      <c r="T697" s="95"/>
      <c r="U697" s="752"/>
      <c r="V697" s="752"/>
      <c r="W697" s="752"/>
      <c r="X697" s="752"/>
      <c r="Y697" s="752"/>
      <c r="Z697" s="752"/>
      <c r="AA697" s="752"/>
      <c r="AB697" s="752"/>
      <c r="AC697" s="752"/>
      <c r="AD697" s="752"/>
      <c r="AE697" s="752"/>
      <c r="AF697" s="752"/>
      <c r="AG697" s="752"/>
      <c r="AH697" s="752"/>
      <c r="AI697" s="752"/>
      <c r="AJ697" s="752"/>
      <c r="AK697" s="752"/>
      <c r="AL697" s="752"/>
      <c r="AM697" s="752"/>
      <c r="AN697" s="752"/>
      <c r="AO697" s="752"/>
      <c r="AP697" s="752"/>
    </row>
    <row r="698" hidden="1">
      <c r="A698" s="67"/>
      <c r="B698" s="101"/>
      <c r="C698" s="74"/>
      <c r="D698" s="67"/>
      <c r="E698" s="67"/>
      <c r="F698" s="74"/>
      <c r="G698" s="74"/>
      <c r="H698" s="74"/>
      <c r="I698" s="67"/>
      <c r="J698" s="67"/>
      <c r="K698" s="74"/>
      <c r="L698" s="74"/>
      <c r="M698" s="74"/>
      <c r="N698" s="74"/>
      <c r="O698" s="74"/>
      <c r="P698" s="74"/>
      <c r="Q698" s="74"/>
      <c r="R698" s="74"/>
      <c r="S698" s="752"/>
      <c r="T698" s="95"/>
      <c r="U698" s="752"/>
      <c r="V698" s="752"/>
      <c r="W698" s="752"/>
      <c r="X698" s="752"/>
      <c r="Y698" s="752"/>
      <c r="Z698" s="752"/>
      <c r="AA698" s="752"/>
      <c r="AB698" s="752"/>
      <c r="AC698" s="752"/>
      <c r="AD698" s="752"/>
      <c r="AE698" s="752"/>
      <c r="AF698" s="752"/>
      <c r="AG698" s="752"/>
      <c r="AH698" s="752"/>
      <c r="AI698" s="752"/>
      <c r="AJ698" s="752"/>
      <c r="AK698" s="752"/>
      <c r="AL698" s="752"/>
      <c r="AM698" s="752"/>
      <c r="AN698" s="752"/>
      <c r="AO698" s="752"/>
      <c r="AP698" s="752"/>
    </row>
    <row r="699" hidden="1">
      <c r="A699" s="67"/>
      <c r="B699" s="101"/>
      <c r="C699" s="74"/>
      <c r="D699" s="67"/>
      <c r="E699" s="67"/>
      <c r="F699" s="74"/>
      <c r="G699" s="74"/>
      <c r="H699" s="74"/>
      <c r="I699" s="67"/>
      <c r="J699" s="67"/>
      <c r="K699" s="74"/>
      <c r="L699" s="74"/>
      <c r="M699" s="74"/>
      <c r="N699" s="74"/>
      <c r="O699" s="74"/>
      <c r="P699" s="74"/>
      <c r="Q699" s="74"/>
      <c r="R699" s="74"/>
      <c r="S699" s="752"/>
      <c r="T699" s="95"/>
      <c r="U699" s="752"/>
      <c r="V699" s="752"/>
      <c r="W699" s="752"/>
      <c r="X699" s="752"/>
      <c r="Y699" s="752"/>
      <c r="Z699" s="752"/>
      <c r="AA699" s="752"/>
      <c r="AB699" s="752"/>
      <c r="AC699" s="752"/>
      <c r="AD699" s="752"/>
      <c r="AE699" s="752"/>
      <c r="AF699" s="752"/>
      <c r="AG699" s="752"/>
      <c r="AH699" s="752"/>
      <c r="AI699" s="752"/>
      <c r="AJ699" s="752"/>
      <c r="AK699" s="752"/>
      <c r="AL699" s="752"/>
      <c r="AM699" s="752"/>
      <c r="AN699" s="752"/>
      <c r="AO699" s="752"/>
      <c r="AP699" s="752"/>
    </row>
    <row r="700" hidden="1">
      <c r="A700" s="67"/>
      <c r="B700" s="101"/>
      <c r="C700" s="74"/>
      <c r="D700" s="67"/>
      <c r="E700" s="67"/>
      <c r="F700" s="74"/>
      <c r="G700" s="74"/>
      <c r="H700" s="74"/>
      <c r="I700" s="67"/>
      <c r="J700" s="67"/>
      <c r="K700" s="74"/>
      <c r="L700" s="74"/>
      <c r="M700" s="74"/>
      <c r="N700" s="74"/>
      <c r="O700" s="74"/>
      <c r="P700" s="74"/>
      <c r="Q700" s="74"/>
      <c r="R700" s="74"/>
      <c r="S700" s="752"/>
      <c r="T700" s="95"/>
      <c r="U700" s="752"/>
      <c r="V700" s="752"/>
      <c r="W700" s="752"/>
      <c r="X700" s="752"/>
      <c r="Y700" s="752"/>
      <c r="Z700" s="752"/>
      <c r="AA700" s="752"/>
      <c r="AB700" s="752"/>
      <c r="AC700" s="752"/>
      <c r="AD700" s="752"/>
      <c r="AE700" s="752"/>
      <c r="AF700" s="752"/>
      <c r="AG700" s="752"/>
      <c r="AH700" s="752"/>
      <c r="AI700" s="752"/>
      <c r="AJ700" s="752"/>
      <c r="AK700" s="752"/>
      <c r="AL700" s="752"/>
      <c r="AM700" s="752"/>
      <c r="AN700" s="752"/>
      <c r="AO700" s="752"/>
      <c r="AP700" s="752"/>
    </row>
    <row r="701" hidden="1">
      <c r="A701" s="67"/>
      <c r="B701" s="101"/>
      <c r="C701" s="74"/>
      <c r="D701" s="67"/>
      <c r="E701" s="67"/>
      <c r="F701" s="74"/>
      <c r="G701" s="74"/>
      <c r="H701" s="74"/>
      <c r="I701" s="67"/>
      <c r="J701" s="67"/>
      <c r="K701" s="74"/>
      <c r="L701" s="74"/>
      <c r="M701" s="74"/>
      <c r="N701" s="74"/>
      <c r="O701" s="74"/>
      <c r="P701" s="74"/>
      <c r="Q701" s="74"/>
      <c r="R701" s="74"/>
      <c r="S701" s="752"/>
      <c r="T701" s="95"/>
      <c r="U701" s="752"/>
      <c r="V701" s="752"/>
      <c r="W701" s="752"/>
      <c r="X701" s="752"/>
      <c r="Y701" s="752"/>
      <c r="Z701" s="752"/>
      <c r="AA701" s="752"/>
      <c r="AB701" s="752"/>
      <c r="AC701" s="752"/>
      <c r="AD701" s="752"/>
      <c r="AE701" s="752"/>
      <c r="AF701" s="752"/>
      <c r="AG701" s="752"/>
      <c r="AH701" s="752"/>
      <c r="AI701" s="752"/>
      <c r="AJ701" s="752"/>
      <c r="AK701" s="752"/>
      <c r="AL701" s="752"/>
      <c r="AM701" s="752"/>
      <c r="AN701" s="752"/>
      <c r="AO701" s="752"/>
      <c r="AP701" s="752"/>
    </row>
    <row r="702" hidden="1">
      <c r="A702" s="67"/>
      <c r="B702" s="101"/>
      <c r="C702" s="74"/>
      <c r="D702" s="67"/>
      <c r="E702" s="67"/>
      <c r="F702" s="74"/>
      <c r="G702" s="74"/>
      <c r="H702" s="74"/>
      <c r="I702" s="67"/>
      <c r="J702" s="67"/>
      <c r="K702" s="74"/>
      <c r="L702" s="74"/>
      <c r="M702" s="74"/>
      <c r="N702" s="74"/>
      <c r="O702" s="74"/>
      <c r="P702" s="74"/>
      <c r="Q702" s="74"/>
      <c r="R702" s="74"/>
      <c r="S702" s="752"/>
      <c r="T702" s="95"/>
      <c r="U702" s="752"/>
      <c r="V702" s="752"/>
      <c r="W702" s="752"/>
      <c r="X702" s="752"/>
      <c r="Y702" s="752"/>
      <c r="Z702" s="752"/>
      <c r="AA702" s="752"/>
      <c r="AB702" s="752"/>
      <c r="AC702" s="752"/>
      <c r="AD702" s="752"/>
      <c r="AE702" s="752"/>
      <c r="AF702" s="752"/>
      <c r="AG702" s="752"/>
      <c r="AH702" s="752"/>
      <c r="AI702" s="752"/>
      <c r="AJ702" s="752"/>
      <c r="AK702" s="752"/>
      <c r="AL702" s="752"/>
      <c r="AM702" s="752"/>
      <c r="AN702" s="752"/>
      <c r="AO702" s="752"/>
      <c r="AP702" s="752"/>
    </row>
    <row r="703" hidden="1">
      <c r="A703" s="67"/>
      <c r="B703" s="101"/>
      <c r="C703" s="74"/>
      <c r="D703" s="67"/>
      <c r="E703" s="67"/>
      <c r="F703" s="74"/>
      <c r="G703" s="74"/>
      <c r="H703" s="74"/>
      <c r="I703" s="67"/>
      <c r="J703" s="67"/>
      <c r="K703" s="74"/>
      <c r="L703" s="74"/>
      <c r="M703" s="74"/>
      <c r="N703" s="74"/>
      <c r="O703" s="74"/>
      <c r="P703" s="74"/>
      <c r="Q703" s="74"/>
      <c r="R703" s="74"/>
      <c r="S703" s="752"/>
      <c r="T703" s="95"/>
      <c r="U703" s="752"/>
      <c r="V703" s="752"/>
      <c r="W703" s="752"/>
      <c r="X703" s="752"/>
      <c r="Y703" s="752"/>
      <c r="Z703" s="752"/>
      <c r="AA703" s="752"/>
      <c r="AB703" s="752"/>
      <c r="AC703" s="752"/>
      <c r="AD703" s="752"/>
      <c r="AE703" s="752"/>
      <c r="AF703" s="752"/>
      <c r="AG703" s="752"/>
      <c r="AH703" s="752"/>
      <c r="AI703" s="752"/>
      <c r="AJ703" s="752"/>
      <c r="AK703" s="752"/>
      <c r="AL703" s="752"/>
      <c r="AM703" s="752"/>
      <c r="AN703" s="752"/>
      <c r="AO703" s="752"/>
      <c r="AP703" s="752"/>
    </row>
    <row r="704" hidden="1">
      <c r="A704" s="67"/>
      <c r="B704" s="101"/>
      <c r="C704" s="74"/>
      <c r="D704" s="67"/>
      <c r="E704" s="67"/>
      <c r="F704" s="74"/>
      <c r="G704" s="74"/>
      <c r="H704" s="74"/>
      <c r="I704" s="67"/>
      <c r="J704" s="67"/>
      <c r="K704" s="74"/>
      <c r="L704" s="74"/>
      <c r="M704" s="74"/>
      <c r="N704" s="74"/>
      <c r="O704" s="74"/>
      <c r="P704" s="74"/>
      <c r="Q704" s="74"/>
      <c r="R704" s="74"/>
      <c r="S704" s="752"/>
      <c r="T704" s="95"/>
      <c r="U704" s="752"/>
      <c r="V704" s="752"/>
      <c r="W704" s="752"/>
      <c r="X704" s="752"/>
      <c r="Y704" s="752"/>
      <c r="Z704" s="752"/>
      <c r="AA704" s="752"/>
      <c r="AB704" s="752"/>
      <c r="AC704" s="752"/>
      <c r="AD704" s="752"/>
      <c r="AE704" s="752"/>
      <c r="AF704" s="752"/>
      <c r="AG704" s="752"/>
      <c r="AH704" s="752"/>
      <c r="AI704" s="752"/>
      <c r="AJ704" s="752"/>
      <c r="AK704" s="752"/>
      <c r="AL704" s="752"/>
      <c r="AM704" s="752"/>
      <c r="AN704" s="752"/>
      <c r="AO704" s="752"/>
      <c r="AP704" s="752"/>
    </row>
    <row r="705" hidden="1">
      <c r="A705" s="67"/>
      <c r="B705" s="101"/>
      <c r="C705" s="74"/>
      <c r="D705" s="67"/>
      <c r="E705" s="67"/>
      <c r="F705" s="74"/>
      <c r="G705" s="74"/>
      <c r="H705" s="74"/>
      <c r="I705" s="67"/>
      <c r="J705" s="67"/>
      <c r="K705" s="74"/>
      <c r="L705" s="74"/>
      <c r="M705" s="74"/>
      <c r="N705" s="74"/>
      <c r="O705" s="74"/>
      <c r="P705" s="74"/>
      <c r="Q705" s="74"/>
      <c r="R705" s="74"/>
      <c r="S705" s="752"/>
      <c r="T705" s="95"/>
      <c r="U705" s="752"/>
      <c r="V705" s="752"/>
      <c r="W705" s="752"/>
      <c r="X705" s="752"/>
      <c r="Y705" s="752"/>
      <c r="Z705" s="752"/>
      <c r="AA705" s="752"/>
      <c r="AB705" s="752"/>
      <c r="AC705" s="752"/>
      <c r="AD705" s="752"/>
      <c r="AE705" s="752"/>
      <c r="AF705" s="752"/>
      <c r="AG705" s="752"/>
      <c r="AH705" s="752"/>
      <c r="AI705" s="752"/>
      <c r="AJ705" s="752"/>
      <c r="AK705" s="752"/>
      <c r="AL705" s="752"/>
      <c r="AM705" s="752"/>
      <c r="AN705" s="752"/>
      <c r="AO705" s="752"/>
      <c r="AP705" s="752"/>
    </row>
    <row r="706" hidden="1">
      <c r="A706" s="67"/>
      <c r="B706" s="101"/>
      <c r="C706" s="74"/>
      <c r="D706" s="67"/>
      <c r="E706" s="67"/>
      <c r="F706" s="74"/>
      <c r="G706" s="74"/>
      <c r="H706" s="74"/>
      <c r="I706" s="67"/>
      <c r="J706" s="67"/>
      <c r="K706" s="74"/>
      <c r="L706" s="74"/>
      <c r="M706" s="74"/>
      <c r="N706" s="74"/>
      <c r="O706" s="74"/>
      <c r="P706" s="74"/>
      <c r="Q706" s="74"/>
      <c r="R706" s="74"/>
      <c r="S706" s="752"/>
      <c r="T706" s="95"/>
      <c r="U706" s="752"/>
      <c r="V706" s="752"/>
      <c r="W706" s="752"/>
      <c r="X706" s="752"/>
      <c r="Y706" s="752"/>
      <c r="Z706" s="752"/>
      <c r="AA706" s="752"/>
      <c r="AB706" s="752"/>
      <c r="AC706" s="752"/>
      <c r="AD706" s="752"/>
      <c r="AE706" s="752"/>
      <c r="AF706" s="752"/>
      <c r="AG706" s="752"/>
      <c r="AH706" s="752"/>
      <c r="AI706" s="752"/>
      <c r="AJ706" s="752"/>
      <c r="AK706" s="752"/>
      <c r="AL706" s="752"/>
      <c r="AM706" s="752"/>
      <c r="AN706" s="752"/>
      <c r="AO706" s="752"/>
      <c r="AP706" s="752"/>
    </row>
    <row r="707" hidden="1">
      <c r="A707" s="67"/>
      <c r="B707" s="101"/>
      <c r="C707" s="74"/>
      <c r="D707" s="67"/>
      <c r="E707" s="67"/>
      <c r="F707" s="74"/>
      <c r="G707" s="74"/>
      <c r="H707" s="74"/>
      <c r="I707" s="67"/>
      <c r="J707" s="67"/>
      <c r="K707" s="74"/>
      <c r="L707" s="74"/>
      <c r="M707" s="74"/>
      <c r="N707" s="74"/>
      <c r="O707" s="74"/>
      <c r="P707" s="74"/>
      <c r="Q707" s="74"/>
      <c r="R707" s="74"/>
      <c r="S707" s="752"/>
      <c r="T707" s="95"/>
      <c r="U707" s="752"/>
      <c r="V707" s="752"/>
      <c r="W707" s="752"/>
      <c r="X707" s="752"/>
      <c r="Y707" s="752"/>
      <c r="Z707" s="752"/>
      <c r="AA707" s="752"/>
      <c r="AB707" s="752"/>
      <c r="AC707" s="752"/>
      <c r="AD707" s="752"/>
      <c r="AE707" s="752"/>
      <c r="AF707" s="752"/>
      <c r="AG707" s="752"/>
      <c r="AH707" s="752"/>
      <c r="AI707" s="752"/>
      <c r="AJ707" s="752"/>
      <c r="AK707" s="752"/>
      <c r="AL707" s="752"/>
      <c r="AM707" s="752"/>
      <c r="AN707" s="752"/>
      <c r="AO707" s="752"/>
      <c r="AP707" s="752"/>
    </row>
    <row r="708" hidden="1">
      <c r="A708" s="67"/>
      <c r="B708" s="101"/>
      <c r="C708" s="74"/>
      <c r="D708" s="67"/>
      <c r="E708" s="67"/>
      <c r="F708" s="74"/>
      <c r="G708" s="74"/>
      <c r="H708" s="74"/>
      <c r="I708" s="67"/>
      <c r="J708" s="67"/>
      <c r="K708" s="74"/>
      <c r="L708" s="74"/>
      <c r="M708" s="74"/>
      <c r="N708" s="74"/>
      <c r="O708" s="74"/>
      <c r="P708" s="74"/>
      <c r="Q708" s="74"/>
      <c r="R708" s="74"/>
      <c r="S708" s="752"/>
      <c r="T708" s="95"/>
      <c r="U708" s="752"/>
      <c r="V708" s="752"/>
      <c r="W708" s="752"/>
      <c r="X708" s="752"/>
      <c r="Y708" s="752"/>
      <c r="Z708" s="752"/>
      <c r="AA708" s="752"/>
      <c r="AB708" s="752"/>
      <c r="AC708" s="752"/>
      <c r="AD708" s="752"/>
      <c r="AE708" s="752"/>
      <c r="AF708" s="752"/>
      <c r="AG708" s="752"/>
      <c r="AH708" s="752"/>
      <c r="AI708" s="752"/>
      <c r="AJ708" s="752"/>
      <c r="AK708" s="752"/>
      <c r="AL708" s="752"/>
      <c r="AM708" s="752"/>
      <c r="AN708" s="752"/>
      <c r="AO708" s="752"/>
      <c r="AP708" s="752"/>
    </row>
    <row r="709" hidden="1">
      <c r="A709" s="67"/>
      <c r="B709" s="101"/>
      <c r="C709" s="74"/>
      <c r="D709" s="67"/>
      <c r="E709" s="67"/>
      <c r="F709" s="74"/>
      <c r="G709" s="74"/>
      <c r="H709" s="74"/>
      <c r="I709" s="67"/>
      <c r="J709" s="67"/>
      <c r="K709" s="74"/>
      <c r="L709" s="74"/>
      <c r="M709" s="74"/>
      <c r="N709" s="74"/>
      <c r="O709" s="74"/>
      <c r="P709" s="74"/>
      <c r="Q709" s="74"/>
      <c r="R709" s="74"/>
      <c r="S709" s="752"/>
      <c r="T709" s="95"/>
      <c r="U709" s="752"/>
      <c r="V709" s="752"/>
      <c r="W709" s="752"/>
      <c r="X709" s="752"/>
      <c r="Y709" s="752"/>
      <c r="Z709" s="752"/>
      <c r="AA709" s="752"/>
      <c r="AB709" s="752"/>
      <c r="AC709" s="752"/>
      <c r="AD709" s="752"/>
      <c r="AE709" s="752"/>
      <c r="AF709" s="752"/>
      <c r="AG709" s="752"/>
      <c r="AH709" s="752"/>
      <c r="AI709" s="752"/>
      <c r="AJ709" s="752"/>
      <c r="AK709" s="752"/>
      <c r="AL709" s="752"/>
      <c r="AM709" s="752"/>
      <c r="AN709" s="752"/>
      <c r="AO709" s="752"/>
      <c r="AP709" s="752"/>
    </row>
    <row r="710" hidden="1">
      <c r="A710" s="67"/>
      <c r="B710" s="101"/>
      <c r="C710" s="74"/>
      <c r="D710" s="67"/>
      <c r="E710" s="67"/>
      <c r="F710" s="74"/>
      <c r="G710" s="74"/>
      <c r="H710" s="74"/>
      <c r="I710" s="67"/>
      <c r="J710" s="67"/>
      <c r="K710" s="74"/>
      <c r="L710" s="74"/>
      <c r="M710" s="74"/>
      <c r="N710" s="74"/>
      <c r="O710" s="74"/>
      <c r="P710" s="74"/>
      <c r="Q710" s="74"/>
      <c r="R710" s="74"/>
      <c r="S710" s="752"/>
      <c r="T710" s="95"/>
      <c r="U710" s="752"/>
      <c r="V710" s="752"/>
      <c r="W710" s="752"/>
      <c r="X710" s="752"/>
      <c r="Y710" s="752"/>
      <c r="Z710" s="752"/>
      <c r="AA710" s="752"/>
      <c r="AB710" s="752"/>
      <c r="AC710" s="752"/>
      <c r="AD710" s="752"/>
      <c r="AE710" s="752"/>
      <c r="AF710" s="752"/>
      <c r="AG710" s="752"/>
      <c r="AH710" s="752"/>
      <c r="AI710" s="752"/>
      <c r="AJ710" s="752"/>
      <c r="AK710" s="752"/>
      <c r="AL710" s="752"/>
      <c r="AM710" s="752"/>
      <c r="AN710" s="752"/>
      <c r="AO710" s="752"/>
      <c r="AP710" s="752"/>
    </row>
    <row r="711" hidden="1">
      <c r="A711" s="67"/>
      <c r="B711" s="101"/>
      <c r="C711" s="74"/>
      <c r="D711" s="67"/>
      <c r="E711" s="67"/>
      <c r="F711" s="74"/>
      <c r="G711" s="74"/>
      <c r="H711" s="74"/>
      <c r="I711" s="67"/>
      <c r="J711" s="67"/>
      <c r="K711" s="74"/>
      <c r="L711" s="74"/>
      <c r="M711" s="74"/>
      <c r="N711" s="74"/>
      <c r="O711" s="74"/>
      <c r="P711" s="74"/>
      <c r="Q711" s="74"/>
      <c r="R711" s="74"/>
      <c r="S711" s="752"/>
      <c r="T711" s="95"/>
      <c r="U711" s="752"/>
      <c r="V711" s="752"/>
      <c r="W711" s="752"/>
      <c r="X711" s="752"/>
      <c r="Y711" s="752"/>
      <c r="Z711" s="752"/>
      <c r="AA711" s="752"/>
      <c r="AB711" s="752"/>
      <c r="AC711" s="752"/>
      <c r="AD711" s="752"/>
      <c r="AE711" s="752"/>
      <c r="AF711" s="752"/>
      <c r="AG711" s="752"/>
      <c r="AH711" s="752"/>
      <c r="AI711" s="752"/>
      <c r="AJ711" s="752"/>
      <c r="AK711" s="752"/>
      <c r="AL711" s="752"/>
      <c r="AM711" s="752"/>
      <c r="AN711" s="752"/>
      <c r="AO711" s="752"/>
      <c r="AP711" s="752"/>
    </row>
    <row r="712" hidden="1">
      <c r="A712" s="67"/>
      <c r="B712" s="101"/>
      <c r="C712" s="74"/>
      <c r="D712" s="67"/>
      <c r="E712" s="67"/>
      <c r="F712" s="74"/>
      <c r="G712" s="74"/>
      <c r="H712" s="74"/>
      <c r="I712" s="67"/>
      <c r="J712" s="67"/>
      <c r="K712" s="74"/>
      <c r="L712" s="74"/>
      <c r="M712" s="74"/>
      <c r="N712" s="74"/>
      <c r="O712" s="74"/>
      <c r="P712" s="74"/>
      <c r="Q712" s="74"/>
      <c r="R712" s="74"/>
      <c r="S712" s="752"/>
      <c r="T712" s="95"/>
      <c r="U712" s="752"/>
      <c r="V712" s="752"/>
      <c r="W712" s="752"/>
      <c r="X712" s="752"/>
      <c r="Y712" s="752"/>
      <c r="Z712" s="752"/>
      <c r="AA712" s="752"/>
      <c r="AB712" s="752"/>
      <c r="AC712" s="752"/>
      <c r="AD712" s="752"/>
      <c r="AE712" s="752"/>
      <c r="AF712" s="752"/>
      <c r="AG712" s="752"/>
      <c r="AH712" s="752"/>
      <c r="AI712" s="752"/>
      <c r="AJ712" s="752"/>
      <c r="AK712" s="752"/>
      <c r="AL712" s="752"/>
      <c r="AM712" s="752"/>
      <c r="AN712" s="752"/>
      <c r="AO712" s="752"/>
      <c r="AP712" s="752"/>
    </row>
    <row r="713" hidden="1">
      <c r="A713" s="67"/>
      <c r="B713" s="101"/>
      <c r="C713" s="74"/>
      <c r="D713" s="67"/>
      <c r="E713" s="67"/>
      <c r="F713" s="74"/>
      <c r="G713" s="74"/>
      <c r="H713" s="74"/>
      <c r="I713" s="67"/>
      <c r="J713" s="67"/>
      <c r="K713" s="74"/>
      <c r="L713" s="74"/>
      <c r="M713" s="74"/>
      <c r="N713" s="74"/>
      <c r="O713" s="74"/>
      <c r="P713" s="74"/>
      <c r="Q713" s="74"/>
      <c r="R713" s="74"/>
      <c r="S713" s="752"/>
      <c r="T713" s="95"/>
      <c r="U713" s="752"/>
      <c r="V713" s="752"/>
      <c r="W713" s="752"/>
      <c r="X713" s="752"/>
      <c r="Y713" s="752"/>
      <c r="Z713" s="752"/>
      <c r="AA713" s="752"/>
      <c r="AB713" s="752"/>
      <c r="AC713" s="752"/>
      <c r="AD713" s="752"/>
      <c r="AE713" s="752"/>
      <c r="AF713" s="752"/>
      <c r="AG713" s="752"/>
      <c r="AH713" s="752"/>
      <c r="AI713" s="752"/>
      <c r="AJ713" s="752"/>
      <c r="AK713" s="752"/>
      <c r="AL713" s="752"/>
      <c r="AM713" s="752"/>
      <c r="AN713" s="752"/>
      <c r="AO713" s="752"/>
      <c r="AP713" s="752"/>
    </row>
    <row r="714" hidden="1">
      <c r="A714" s="67"/>
      <c r="B714" s="101"/>
      <c r="C714" s="74"/>
      <c r="D714" s="67"/>
      <c r="E714" s="67"/>
      <c r="F714" s="74"/>
      <c r="G714" s="74"/>
      <c r="H714" s="74"/>
      <c r="I714" s="67"/>
      <c r="J714" s="67"/>
      <c r="K714" s="74"/>
      <c r="L714" s="74"/>
      <c r="M714" s="74"/>
      <c r="N714" s="74"/>
      <c r="O714" s="74"/>
      <c r="P714" s="74"/>
      <c r="Q714" s="74"/>
      <c r="R714" s="74"/>
      <c r="S714" s="752"/>
      <c r="T714" s="95"/>
      <c r="U714" s="752"/>
      <c r="V714" s="752"/>
      <c r="W714" s="752"/>
      <c r="X714" s="752"/>
      <c r="Y714" s="752"/>
      <c r="Z714" s="752"/>
      <c r="AA714" s="752"/>
      <c r="AB714" s="752"/>
      <c r="AC714" s="752"/>
      <c r="AD714" s="752"/>
      <c r="AE714" s="752"/>
      <c r="AF714" s="752"/>
      <c r="AG714" s="752"/>
      <c r="AH714" s="752"/>
      <c r="AI714" s="752"/>
      <c r="AJ714" s="752"/>
      <c r="AK714" s="752"/>
      <c r="AL714" s="752"/>
      <c r="AM714" s="752"/>
      <c r="AN714" s="752"/>
      <c r="AO714" s="752"/>
      <c r="AP714" s="752"/>
    </row>
    <row r="715" hidden="1">
      <c r="A715" s="67"/>
      <c r="B715" s="101"/>
      <c r="C715" s="74"/>
      <c r="D715" s="67"/>
      <c r="E715" s="67"/>
      <c r="F715" s="74"/>
      <c r="G715" s="74"/>
      <c r="H715" s="74"/>
      <c r="I715" s="67"/>
      <c r="J715" s="67"/>
      <c r="K715" s="74"/>
      <c r="L715" s="74"/>
      <c r="M715" s="74"/>
      <c r="N715" s="74"/>
      <c r="O715" s="74"/>
      <c r="P715" s="74"/>
      <c r="Q715" s="74"/>
      <c r="R715" s="74"/>
      <c r="S715" s="752"/>
      <c r="T715" s="95"/>
      <c r="U715" s="752"/>
      <c r="V715" s="752"/>
      <c r="W715" s="752"/>
      <c r="X715" s="752"/>
      <c r="Y715" s="752"/>
      <c r="Z715" s="752"/>
      <c r="AA715" s="752"/>
      <c r="AB715" s="752"/>
      <c r="AC715" s="752"/>
      <c r="AD715" s="752"/>
      <c r="AE715" s="752"/>
      <c r="AF715" s="752"/>
      <c r="AG715" s="752"/>
      <c r="AH715" s="752"/>
      <c r="AI715" s="752"/>
      <c r="AJ715" s="752"/>
      <c r="AK715" s="752"/>
      <c r="AL715" s="752"/>
      <c r="AM715" s="752"/>
      <c r="AN715" s="752"/>
      <c r="AO715" s="752"/>
      <c r="AP715" s="752"/>
    </row>
    <row r="716" hidden="1">
      <c r="A716" s="67"/>
      <c r="B716" s="101"/>
      <c r="C716" s="74"/>
      <c r="D716" s="67"/>
      <c r="E716" s="67"/>
      <c r="F716" s="74"/>
      <c r="G716" s="74"/>
      <c r="H716" s="74"/>
      <c r="I716" s="67"/>
      <c r="J716" s="67"/>
      <c r="K716" s="74"/>
      <c r="L716" s="74"/>
      <c r="M716" s="74"/>
      <c r="N716" s="74"/>
      <c r="O716" s="74"/>
      <c r="P716" s="74"/>
      <c r="Q716" s="74"/>
      <c r="R716" s="74"/>
      <c r="S716" s="752"/>
      <c r="T716" s="95"/>
      <c r="U716" s="752"/>
      <c r="V716" s="752"/>
      <c r="W716" s="752"/>
      <c r="X716" s="752"/>
      <c r="Y716" s="752"/>
      <c r="Z716" s="752"/>
      <c r="AA716" s="752"/>
      <c r="AB716" s="752"/>
      <c r="AC716" s="752"/>
      <c r="AD716" s="752"/>
      <c r="AE716" s="752"/>
      <c r="AF716" s="752"/>
      <c r="AG716" s="752"/>
      <c r="AH716" s="752"/>
      <c r="AI716" s="752"/>
      <c r="AJ716" s="752"/>
      <c r="AK716" s="752"/>
      <c r="AL716" s="752"/>
      <c r="AM716" s="752"/>
      <c r="AN716" s="752"/>
      <c r="AO716" s="752"/>
      <c r="AP716" s="752"/>
    </row>
    <row r="717" hidden="1">
      <c r="A717" s="67"/>
      <c r="B717" s="101"/>
      <c r="C717" s="74"/>
      <c r="D717" s="67"/>
      <c r="E717" s="67"/>
      <c r="F717" s="74"/>
      <c r="G717" s="74"/>
      <c r="H717" s="74"/>
      <c r="I717" s="67"/>
      <c r="J717" s="67"/>
      <c r="K717" s="74"/>
      <c r="L717" s="74"/>
      <c r="M717" s="74"/>
      <c r="N717" s="74"/>
      <c r="O717" s="74"/>
      <c r="P717" s="74"/>
      <c r="Q717" s="74"/>
      <c r="R717" s="74"/>
      <c r="S717" s="752"/>
      <c r="T717" s="95"/>
      <c r="U717" s="752"/>
      <c r="V717" s="752"/>
      <c r="W717" s="752"/>
      <c r="X717" s="752"/>
      <c r="Y717" s="752"/>
      <c r="Z717" s="752"/>
      <c r="AA717" s="752"/>
      <c r="AB717" s="752"/>
      <c r="AC717" s="752"/>
      <c r="AD717" s="752"/>
      <c r="AE717" s="752"/>
      <c r="AF717" s="752"/>
      <c r="AG717" s="752"/>
      <c r="AH717" s="752"/>
      <c r="AI717" s="752"/>
      <c r="AJ717" s="752"/>
      <c r="AK717" s="752"/>
      <c r="AL717" s="752"/>
      <c r="AM717" s="752"/>
      <c r="AN717" s="752"/>
      <c r="AO717" s="752"/>
      <c r="AP717" s="752"/>
    </row>
    <row r="718" hidden="1">
      <c r="A718" s="67"/>
      <c r="B718" s="101"/>
      <c r="C718" s="74"/>
      <c r="D718" s="67"/>
      <c r="E718" s="67"/>
      <c r="F718" s="74"/>
      <c r="G718" s="74"/>
      <c r="H718" s="74"/>
      <c r="I718" s="67"/>
      <c r="J718" s="67"/>
      <c r="K718" s="74"/>
      <c r="L718" s="74"/>
      <c r="M718" s="74"/>
      <c r="N718" s="74"/>
      <c r="O718" s="74"/>
      <c r="P718" s="74"/>
      <c r="Q718" s="74"/>
      <c r="R718" s="74"/>
      <c r="S718" s="752"/>
      <c r="T718" s="95"/>
      <c r="U718" s="752"/>
      <c r="V718" s="752"/>
      <c r="W718" s="752"/>
      <c r="X718" s="752"/>
      <c r="Y718" s="752"/>
      <c r="Z718" s="752"/>
      <c r="AA718" s="752"/>
      <c r="AB718" s="752"/>
      <c r="AC718" s="752"/>
      <c r="AD718" s="752"/>
      <c r="AE718" s="752"/>
      <c r="AF718" s="752"/>
      <c r="AG718" s="752"/>
      <c r="AH718" s="752"/>
      <c r="AI718" s="752"/>
      <c r="AJ718" s="752"/>
      <c r="AK718" s="752"/>
      <c r="AL718" s="752"/>
      <c r="AM718" s="752"/>
      <c r="AN718" s="752"/>
      <c r="AO718" s="752"/>
      <c r="AP718" s="752"/>
    </row>
    <row r="719" hidden="1">
      <c r="A719" s="67"/>
      <c r="B719" s="101"/>
      <c r="C719" s="74"/>
      <c r="D719" s="67"/>
      <c r="E719" s="67"/>
      <c r="F719" s="74"/>
      <c r="G719" s="74"/>
      <c r="H719" s="74"/>
      <c r="I719" s="67"/>
      <c r="J719" s="67"/>
      <c r="K719" s="74"/>
      <c r="L719" s="74"/>
      <c r="M719" s="74"/>
      <c r="N719" s="74"/>
      <c r="O719" s="74"/>
      <c r="P719" s="74"/>
      <c r="Q719" s="74"/>
      <c r="R719" s="74"/>
      <c r="S719" s="752"/>
      <c r="T719" s="95"/>
      <c r="U719" s="752"/>
      <c r="V719" s="752"/>
      <c r="W719" s="752"/>
      <c r="X719" s="752"/>
      <c r="Y719" s="752"/>
      <c r="Z719" s="752"/>
      <c r="AA719" s="752"/>
      <c r="AB719" s="752"/>
      <c r="AC719" s="752"/>
      <c r="AD719" s="752"/>
      <c r="AE719" s="752"/>
      <c r="AF719" s="752"/>
      <c r="AG719" s="752"/>
      <c r="AH719" s="752"/>
      <c r="AI719" s="752"/>
      <c r="AJ719" s="752"/>
      <c r="AK719" s="752"/>
      <c r="AL719" s="752"/>
      <c r="AM719" s="752"/>
      <c r="AN719" s="752"/>
      <c r="AO719" s="752"/>
      <c r="AP719" s="752"/>
    </row>
    <row r="720" hidden="1">
      <c r="A720" s="67"/>
      <c r="B720" s="101"/>
      <c r="C720" s="74"/>
      <c r="D720" s="67"/>
      <c r="E720" s="67"/>
      <c r="F720" s="74"/>
      <c r="G720" s="74"/>
      <c r="H720" s="74"/>
      <c r="I720" s="67"/>
      <c r="J720" s="67"/>
      <c r="K720" s="74"/>
      <c r="L720" s="74"/>
      <c r="M720" s="74"/>
      <c r="N720" s="74"/>
      <c r="O720" s="74"/>
      <c r="P720" s="74"/>
      <c r="Q720" s="74"/>
      <c r="R720" s="74"/>
      <c r="S720" s="752"/>
      <c r="T720" s="95"/>
      <c r="U720" s="752"/>
      <c r="V720" s="752"/>
      <c r="W720" s="752"/>
      <c r="X720" s="752"/>
      <c r="Y720" s="752"/>
      <c r="Z720" s="752"/>
      <c r="AA720" s="752"/>
      <c r="AB720" s="752"/>
      <c r="AC720" s="752"/>
      <c r="AD720" s="752"/>
      <c r="AE720" s="752"/>
      <c r="AF720" s="752"/>
      <c r="AG720" s="752"/>
      <c r="AH720" s="752"/>
      <c r="AI720" s="752"/>
      <c r="AJ720" s="752"/>
      <c r="AK720" s="752"/>
      <c r="AL720" s="752"/>
      <c r="AM720" s="752"/>
      <c r="AN720" s="752"/>
      <c r="AO720" s="752"/>
      <c r="AP720" s="752"/>
    </row>
    <row r="721" hidden="1">
      <c r="A721" s="67"/>
      <c r="B721" s="101"/>
      <c r="C721" s="74"/>
      <c r="D721" s="67"/>
      <c r="E721" s="67"/>
      <c r="F721" s="74"/>
      <c r="G721" s="74"/>
      <c r="H721" s="74"/>
      <c r="I721" s="67"/>
      <c r="J721" s="67"/>
      <c r="K721" s="74"/>
      <c r="L721" s="74"/>
      <c r="M721" s="74"/>
      <c r="N721" s="74"/>
      <c r="O721" s="74"/>
      <c r="P721" s="74"/>
      <c r="Q721" s="74"/>
      <c r="R721" s="74"/>
      <c r="S721" s="752"/>
      <c r="T721" s="95"/>
      <c r="U721" s="752"/>
      <c r="V721" s="752"/>
      <c r="W721" s="752"/>
      <c r="X721" s="752"/>
      <c r="Y721" s="752"/>
      <c r="Z721" s="752"/>
      <c r="AA721" s="752"/>
      <c r="AB721" s="752"/>
      <c r="AC721" s="752"/>
      <c r="AD721" s="752"/>
      <c r="AE721" s="752"/>
      <c r="AF721" s="752"/>
      <c r="AG721" s="752"/>
      <c r="AH721" s="752"/>
      <c r="AI721" s="752"/>
      <c r="AJ721" s="752"/>
      <c r="AK721" s="752"/>
      <c r="AL721" s="752"/>
      <c r="AM721" s="752"/>
      <c r="AN721" s="752"/>
      <c r="AO721" s="752"/>
      <c r="AP721" s="752"/>
    </row>
    <row r="722" hidden="1">
      <c r="A722" s="67"/>
      <c r="B722" s="101"/>
      <c r="C722" s="74"/>
      <c r="D722" s="67"/>
      <c r="E722" s="67"/>
      <c r="F722" s="74"/>
      <c r="G722" s="74"/>
      <c r="H722" s="74"/>
      <c r="I722" s="67"/>
      <c r="J722" s="67"/>
      <c r="K722" s="74"/>
      <c r="L722" s="74"/>
      <c r="M722" s="74"/>
      <c r="N722" s="74"/>
      <c r="O722" s="74"/>
      <c r="P722" s="74"/>
      <c r="Q722" s="74"/>
      <c r="R722" s="74"/>
      <c r="S722" s="752"/>
      <c r="T722" s="95"/>
      <c r="U722" s="752"/>
      <c r="V722" s="752"/>
      <c r="W722" s="752"/>
      <c r="X722" s="752"/>
      <c r="Y722" s="752"/>
      <c r="Z722" s="752"/>
      <c r="AA722" s="752"/>
      <c r="AB722" s="752"/>
      <c r="AC722" s="752"/>
      <c r="AD722" s="752"/>
      <c r="AE722" s="752"/>
      <c r="AF722" s="752"/>
      <c r="AG722" s="752"/>
      <c r="AH722" s="752"/>
      <c r="AI722" s="752"/>
      <c r="AJ722" s="752"/>
      <c r="AK722" s="752"/>
      <c r="AL722" s="752"/>
      <c r="AM722" s="752"/>
      <c r="AN722" s="752"/>
      <c r="AO722" s="752"/>
      <c r="AP722" s="752"/>
    </row>
    <row r="723" hidden="1">
      <c r="A723" s="67"/>
      <c r="B723" s="101"/>
      <c r="C723" s="74"/>
      <c r="D723" s="67"/>
      <c r="E723" s="67"/>
      <c r="F723" s="74"/>
      <c r="G723" s="74"/>
      <c r="H723" s="74"/>
      <c r="I723" s="67"/>
      <c r="J723" s="67"/>
      <c r="K723" s="74"/>
      <c r="L723" s="74"/>
      <c r="M723" s="74"/>
      <c r="N723" s="74"/>
      <c r="O723" s="74"/>
      <c r="P723" s="74"/>
      <c r="Q723" s="74"/>
      <c r="R723" s="74"/>
      <c r="S723" s="752"/>
      <c r="T723" s="95"/>
      <c r="U723" s="752"/>
      <c r="V723" s="752"/>
      <c r="W723" s="752"/>
      <c r="X723" s="752"/>
      <c r="Y723" s="752"/>
      <c r="Z723" s="752"/>
      <c r="AA723" s="752"/>
      <c r="AB723" s="752"/>
      <c r="AC723" s="752"/>
      <c r="AD723" s="752"/>
      <c r="AE723" s="752"/>
      <c r="AF723" s="752"/>
      <c r="AG723" s="752"/>
      <c r="AH723" s="752"/>
      <c r="AI723" s="752"/>
      <c r="AJ723" s="752"/>
      <c r="AK723" s="752"/>
      <c r="AL723" s="752"/>
      <c r="AM723" s="752"/>
      <c r="AN723" s="752"/>
      <c r="AO723" s="752"/>
      <c r="AP723" s="752"/>
    </row>
    <row r="724" hidden="1">
      <c r="A724" s="67"/>
      <c r="B724" s="101"/>
      <c r="C724" s="74"/>
      <c r="D724" s="67"/>
      <c r="E724" s="67"/>
      <c r="F724" s="74"/>
      <c r="G724" s="74"/>
      <c r="H724" s="74"/>
      <c r="I724" s="67"/>
      <c r="J724" s="67"/>
      <c r="K724" s="74"/>
      <c r="L724" s="74"/>
      <c r="M724" s="74"/>
      <c r="N724" s="74"/>
      <c r="O724" s="74"/>
      <c r="P724" s="74"/>
      <c r="Q724" s="74"/>
      <c r="R724" s="74"/>
      <c r="S724" s="752"/>
      <c r="T724" s="95"/>
      <c r="U724" s="752"/>
      <c r="V724" s="752"/>
      <c r="W724" s="752"/>
      <c r="X724" s="752"/>
      <c r="Y724" s="752"/>
      <c r="Z724" s="752"/>
      <c r="AA724" s="752"/>
      <c r="AB724" s="752"/>
      <c r="AC724" s="752"/>
      <c r="AD724" s="752"/>
      <c r="AE724" s="752"/>
      <c r="AF724" s="752"/>
      <c r="AG724" s="752"/>
      <c r="AH724" s="752"/>
      <c r="AI724" s="752"/>
      <c r="AJ724" s="752"/>
      <c r="AK724" s="752"/>
      <c r="AL724" s="752"/>
      <c r="AM724" s="752"/>
      <c r="AN724" s="752"/>
      <c r="AO724" s="752"/>
      <c r="AP724" s="752"/>
    </row>
    <row r="725" hidden="1">
      <c r="A725" s="67"/>
      <c r="B725" s="101"/>
      <c r="C725" s="74"/>
      <c r="D725" s="67"/>
      <c r="E725" s="67"/>
      <c r="F725" s="74"/>
      <c r="G725" s="74"/>
      <c r="H725" s="74"/>
      <c r="I725" s="67"/>
      <c r="J725" s="67"/>
      <c r="K725" s="74"/>
      <c r="L725" s="74"/>
      <c r="M725" s="74"/>
      <c r="N725" s="74"/>
      <c r="O725" s="74"/>
      <c r="P725" s="74"/>
      <c r="Q725" s="74"/>
      <c r="R725" s="74"/>
      <c r="S725" s="752"/>
      <c r="T725" s="95"/>
      <c r="U725" s="752"/>
      <c r="V725" s="752"/>
      <c r="W725" s="752"/>
      <c r="X725" s="752"/>
      <c r="Y725" s="752"/>
      <c r="Z725" s="752"/>
      <c r="AA725" s="752"/>
      <c r="AB725" s="752"/>
      <c r="AC725" s="752"/>
      <c r="AD725" s="752"/>
      <c r="AE725" s="752"/>
      <c r="AF725" s="752"/>
      <c r="AG725" s="752"/>
      <c r="AH725" s="752"/>
      <c r="AI725" s="752"/>
      <c r="AJ725" s="752"/>
      <c r="AK725" s="752"/>
      <c r="AL725" s="752"/>
      <c r="AM725" s="752"/>
      <c r="AN725" s="752"/>
      <c r="AO725" s="752"/>
      <c r="AP725" s="752"/>
    </row>
    <row r="726" hidden="1">
      <c r="A726" s="67"/>
      <c r="B726" s="101"/>
      <c r="C726" s="74"/>
      <c r="D726" s="67"/>
      <c r="E726" s="67"/>
      <c r="F726" s="74"/>
      <c r="G726" s="74"/>
      <c r="H726" s="74"/>
      <c r="I726" s="67"/>
      <c r="J726" s="67"/>
      <c r="K726" s="74"/>
      <c r="L726" s="74"/>
      <c r="M726" s="74"/>
      <c r="N726" s="74"/>
      <c r="O726" s="74"/>
      <c r="P726" s="74"/>
      <c r="Q726" s="74"/>
      <c r="R726" s="74"/>
      <c r="S726" s="752"/>
      <c r="T726" s="95"/>
      <c r="U726" s="752"/>
      <c r="V726" s="752"/>
      <c r="W726" s="752"/>
      <c r="X726" s="752"/>
      <c r="Y726" s="752"/>
      <c r="Z726" s="752"/>
      <c r="AA726" s="752"/>
      <c r="AB726" s="752"/>
      <c r="AC726" s="752"/>
      <c r="AD726" s="752"/>
      <c r="AE726" s="752"/>
      <c r="AF726" s="752"/>
      <c r="AG726" s="752"/>
      <c r="AH726" s="752"/>
      <c r="AI726" s="752"/>
      <c r="AJ726" s="752"/>
      <c r="AK726" s="752"/>
      <c r="AL726" s="752"/>
      <c r="AM726" s="752"/>
      <c r="AN726" s="752"/>
      <c r="AO726" s="752"/>
      <c r="AP726" s="752"/>
    </row>
    <row r="727" hidden="1">
      <c r="A727" s="67"/>
      <c r="B727" s="101"/>
      <c r="C727" s="74"/>
      <c r="D727" s="67"/>
      <c r="E727" s="67"/>
      <c r="F727" s="74"/>
      <c r="G727" s="74"/>
      <c r="H727" s="74"/>
      <c r="I727" s="67"/>
      <c r="J727" s="67"/>
      <c r="K727" s="74"/>
      <c r="L727" s="74"/>
      <c r="M727" s="74"/>
      <c r="N727" s="74"/>
      <c r="O727" s="74"/>
      <c r="P727" s="74"/>
      <c r="Q727" s="74"/>
      <c r="R727" s="74"/>
      <c r="S727" s="752"/>
      <c r="T727" s="95"/>
      <c r="U727" s="752"/>
      <c r="V727" s="752"/>
      <c r="W727" s="752"/>
      <c r="X727" s="752"/>
      <c r="Y727" s="752"/>
      <c r="Z727" s="752"/>
      <c r="AA727" s="752"/>
      <c r="AB727" s="752"/>
      <c r="AC727" s="752"/>
      <c r="AD727" s="752"/>
      <c r="AE727" s="752"/>
      <c r="AF727" s="752"/>
      <c r="AG727" s="752"/>
      <c r="AH727" s="752"/>
      <c r="AI727" s="752"/>
      <c r="AJ727" s="752"/>
      <c r="AK727" s="752"/>
      <c r="AL727" s="752"/>
      <c r="AM727" s="752"/>
      <c r="AN727" s="752"/>
      <c r="AO727" s="752"/>
      <c r="AP727" s="752"/>
    </row>
    <row r="728" hidden="1">
      <c r="A728" s="67"/>
      <c r="B728" s="101"/>
      <c r="C728" s="74"/>
      <c r="D728" s="67"/>
      <c r="E728" s="67"/>
      <c r="F728" s="74"/>
      <c r="G728" s="74"/>
      <c r="H728" s="74"/>
      <c r="I728" s="67"/>
      <c r="J728" s="67"/>
      <c r="K728" s="74"/>
      <c r="L728" s="74"/>
      <c r="M728" s="74"/>
      <c r="N728" s="74"/>
      <c r="O728" s="74"/>
      <c r="P728" s="74"/>
      <c r="Q728" s="74"/>
      <c r="R728" s="74"/>
      <c r="S728" s="752"/>
      <c r="T728" s="95"/>
      <c r="U728" s="752"/>
      <c r="V728" s="752"/>
      <c r="W728" s="752"/>
      <c r="X728" s="752"/>
      <c r="Y728" s="752"/>
      <c r="Z728" s="752"/>
      <c r="AA728" s="752"/>
      <c r="AB728" s="752"/>
      <c r="AC728" s="752"/>
      <c r="AD728" s="752"/>
      <c r="AE728" s="752"/>
      <c r="AF728" s="752"/>
      <c r="AG728" s="752"/>
      <c r="AH728" s="752"/>
      <c r="AI728" s="752"/>
      <c r="AJ728" s="752"/>
      <c r="AK728" s="752"/>
      <c r="AL728" s="752"/>
      <c r="AM728" s="752"/>
      <c r="AN728" s="752"/>
      <c r="AO728" s="752"/>
      <c r="AP728" s="752"/>
    </row>
    <row r="729" hidden="1">
      <c r="A729" s="67"/>
      <c r="B729" s="101"/>
      <c r="C729" s="74"/>
      <c r="D729" s="67"/>
      <c r="E729" s="67"/>
      <c r="F729" s="74"/>
      <c r="G729" s="74"/>
      <c r="H729" s="74"/>
      <c r="I729" s="67"/>
      <c r="J729" s="67"/>
      <c r="K729" s="74"/>
      <c r="L729" s="74"/>
      <c r="M729" s="74"/>
      <c r="N729" s="74"/>
      <c r="O729" s="74"/>
      <c r="P729" s="74"/>
      <c r="Q729" s="74"/>
      <c r="R729" s="74"/>
      <c r="S729" s="752"/>
      <c r="T729" s="95"/>
      <c r="U729" s="752"/>
      <c r="V729" s="752"/>
      <c r="W729" s="752"/>
      <c r="X729" s="752"/>
      <c r="Y729" s="752"/>
      <c r="Z729" s="752"/>
      <c r="AA729" s="752"/>
      <c r="AB729" s="752"/>
      <c r="AC729" s="752"/>
      <c r="AD729" s="752"/>
      <c r="AE729" s="752"/>
      <c r="AF729" s="752"/>
      <c r="AG729" s="752"/>
      <c r="AH729" s="752"/>
      <c r="AI729" s="752"/>
      <c r="AJ729" s="752"/>
      <c r="AK729" s="752"/>
      <c r="AL729" s="752"/>
      <c r="AM729" s="752"/>
      <c r="AN729" s="752"/>
      <c r="AO729" s="752"/>
      <c r="AP729" s="752"/>
    </row>
    <row r="730" hidden="1">
      <c r="A730" s="67"/>
      <c r="B730" s="101"/>
      <c r="C730" s="74"/>
      <c r="D730" s="67"/>
      <c r="E730" s="67"/>
      <c r="F730" s="74"/>
      <c r="G730" s="74"/>
      <c r="H730" s="74"/>
      <c r="I730" s="67"/>
      <c r="J730" s="67"/>
      <c r="K730" s="74"/>
      <c r="L730" s="74"/>
      <c r="M730" s="74"/>
      <c r="N730" s="74"/>
      <c r="O730" s="74"/>
      <c r="P730" s="74"/>
      <c r="Q730" s="74"/>
      <c r="R730" s="74"/>
      <c r="S730" s="752"/>
      <c r="T730" s="95"/>
      <c r="U730" s="752"/>
      <c r="V730" s="752"/>
      <c r="W730" s="752"/>
      <c r="X730" s="752"/>
      <c r="Y730" s="752"/>
      <c r="Z730" s="752"/>
      <c r="AA730" s="752"/>
      <c r="AB730" s="752"/>
      <c r="AC730" s="752"/>
      <c r="AD730" s="752"/>
      <c r="AE730" s="752"/>
      <c r="AF730" s="752"/>
      <c r="AG730" s="752"/>
      <c r="AH730" s="752"/>
      <c r="AI730" s="752"/>
      <c r="AJ730" s="752"/>
      <c r="AK730" s="752"/>
      <c r="AL730" s="752"/>
      <c r="AM730" s="752"/>
      <c r="AN730" s="752"/>
      <c r="AO730" s="752"/>
      <c r="AP730" s="752"/>
    </row>
    <row r="731" hidden="1">
      <c r="A731" s="67"/>
      <c r="B731" s="101"/>
      <c r="C731" s="74"/>
      <c r="D731" s="67"/>
      <c r="E731" s="67"/>
      <c r="F731" s="74"/>
      <c r="G731" s="74"/>
      <c r="H731" s="74"/>
      <c r="I731" s="67"/>
      <c r="J731" s="67"/>
      <c r="K731" s="74"/>
      <c r="L731" s="74"/>
      <c r="M731" s="74"/>
      <c r="N731" s="74"/>
      <c r="O731" s="74"/>
      <c r="P731" s="74"/>
      <c r="Q731" s="74"/>
      <c r="R731" s="74"/>
      <c r="S731" s="752"/>
      <c r="T731" s="95"/>
      <c r="U731" s="752"/>
      <c r="V731" s="752"/>
      <c r="W731" s="752"/>
      <c r="X731" s="752"/>
      <c r="Y731" s="752"/>
      <c r="Z731" s="752"/>
      <c r="AA731" s="752"/>
      <c r="AB731" s="752"/>
      <c r="AC731" s="752"/>
      <c r="AD731" s="752"/>
      <c r="AE731" s="752"/>
      <c r="AF731" s="752"/>
      <c r="AG731" s="752"/>
      <c r="AH731" s="752"/>
      <c r="AI731" s="752"/>
      <c r="AJ731" s="752"/>
      <c r="AK731" s="752"/>
      <c r="AL731" s="752"/>
      <c r="AM731" s="752"/>
      <c r="AN731" s="752"/>
      <c r="AO731" s="752"/>
      <c r="AP731" s="752"/>
    </row>
    <row r="732" hidden="1">
      <c r="A732" s="67"/>
      <c r="B732" s="101"/>
      <c r="C732" s="74"/>
      <c r="D732" s="67"/>
      <c r="E732" s="67"/>
      <c r="F732" s="74"/>
      <c r="G732" s="74"/>
      <c r="H732" s="74"/>
      <c r="I732" s="67"/>
      <c r="J732" s="67"/>
      <c r="K732" s="74"/>
      <c r="L732" s="74"/>
      <c r="M732" s="74"/>
      <c r="N732" s="74"/>
      <c r="O732" s="74"/>
      <c r="P732" s="74"/>
      <c r="Q732" s="74"/>
      <c r="R732" s="74"/>
      <c r="S732" s="752"/>
      <c r="T732" s="95"/>
      <c r="U732" s="752"/>
      <c r="V732" s="752"/>
      <c r="W732" s="752"/>
      <c r="X732" s="752"/>
      <c r="Y732" s="752"/>
      <c r="Z732" s="752"/>
      <c r="AA732" s="752"/>
      <c r="AB732" s="752"/>
      <c r="AC732" s="752"/>
      <c r="AD732" s="752"/>
      <c r="AE732" s="752"/>
      <c r="AF732" s="752"/>
      <c r="AG732" s="752"/>
      <c r="AH732" s="752"/>
      <c r="AI732" s="752"/>
      <c r="AJ732" s="752"/>
      <c r="AK732" s="752"/>
      <c r="AL732" s="752"/>
      <c r="AM732" s="752"/>
      <c r="AN732" s="752"/>
      <c r="AO732" s="752"/>
      <c r="AP732" s="752"/>
    </row>
    <row r="733" hidden="1">
      <c r="A733" s="67"/>
      <c r="B733" s="101"/>
      <c r="C733" s="74"/>
      <c r="D733" s="67"/>
      <c r="E733" s="67"/>
      <c r="F733" s="74"/>
      <c r="G733" s="74"/>
      <c r="H733" s="74"/>
      <c r="I733" s="67"/>
      <c r="J733" s="67"/>
      <c r="K733" s="74"/>
      <c r="L733" s="74"/>
      <c r="M733" s="74"/>
      <c r="N733" s="74"/>
      <c r="O733" s="74"/>
      <c r="P733" s="74"/>
      <c r="Q733" s="74"/>
      <c r="R733" s="74"/>
      <c r="S733" s="752"/>
      <c r="T733" s="95"/>
      <c r="U733" s="752"/>
      <c r="V733" s="752"/>
      <c r="W733" s="752"/>
      <c r="X733" s="752"/>
      <c r="Y733" s="752"/>
      <c r="Z733" s="752"/>
      <c r="AA733" s="752"/>
      <c r="AB733" s="752"/>
      <c r="AC733" s="752"/>
      <c r="AD733" s="752"/>
      <c r="AE733" s="752"/>
      <c r="AF733" s="752"/>
      <c r="AG733" s="752"/>
      <c r="AH733" s="752"/>
      <c r="AI733" s="752"/>
      <c r="AJ733" s="752"/>
      <c r="AK733" s="752"/>
      <c r="AL733" s="752"/>
      <c r="AM733" s="752"/>
      <c r="AN733" s="752"/>
      <c r="AO733" s="752"/>
      <c r="AP733" s="752"/>
    </row>
    <row r="734" hidden="1">
      <c r="A734" s="67"/>
      <c r="B734" s="101"/>
      <c r="C734" s="74"/>
      <c r="D734" s="67"/>
      <c r="E734" s="67"/>
      <c r="F734" s="74"/>
      <c r="G734" s="74"/>
      <c r="H734" s="74"/>
      <c r="I734" s="67"/>
      <c r="J734" s="67"/>
      <c r="K734" s="74"/>
      <c r="L734" s="74"/>
      <c r="M734" s="74"/>
      <c r="N734" s="74"/>
      <c r="O734" s="74"/>
      <c r="P734" s="74"/>
      <c r="Q734" s="74"/>
      <c r="R734" s="74"/>
      <c r="S734" s="752"/>
      <c r="T734" s="95"/>
      <c r="U734" s="752"/>
      <c r="V734" s="752"/>
      <c r="W734" s="752"/>
      <c r="X734" s="752"/>
      <c r="Y734" s="752"/>
      <c r="Z734" s="752"/>
      <c r="AA734" s="752"/>
      <c r="AB734" s="752"/>
      <c r="AC734" s="752"/>
      <c r="AD734" s="752"/>
      <c r="AE734" s="752"/>
      <c r="AF734" s="752"/>
      <c r="AG734" s="752"/>
      <c r="AH734" s="752"/>
      <c r="AI734" s="752"/>
      <c r="AJ734" s="752"/>
      <c r="AK734" s="752"/>
      <c r="AL734" s="752"/>
      <c r="AM734" s="752"/>
      <c r="AN734" s="752"/>
      <c r="AO734" s="752"/>
      <c r="AP734" s="752"/>
    </row>
    <row r="735" hidden="1">
      <c r="A735" s="67"/>
      <c r="B735" s="101"/>
      <c r="C735" s="74"/>
      <c r="D735" s="67"/>
      <c r="E735" s="67"/>
      <c r="F735" s="74"/>
      <c r="G735" s="74"/>
      <c r="H735" s="74"/>
      <c r="I735" s="67"/>
      <c r="J735" s="67"/>
      <c r="K735" s="74"/>
      <c r="L735" s="74"/>
      <c r="M735" s="74"/>
      <c r="N735" s="74"/>
      <c r="O735" s="74"/>
      <c r="P735" s="74"/>
      <c r="Q735" s="74"/>
      <c r="R735" s="74"/>
      <c r="S735" s="752"/>
      <c r="T735" s="95"/>
      <c r="U735" s="752"/>
      <c r="V735" s="752"/>
      <c r="W735" s="752"/>
      <c r="X735" s="752"/>
      <c r="Y735" s="752"/>
      <c r="Z735" s="752"/>
      <c r="AA735" s="752"/>
      <c r="AB735" s="752"/>
      <c r="AC735" s="752"/>
      <c r="AD735" s="752"/>
      <c r="AE735" s="752"/>
      <c r="AF735" s="752"/>
      <c r="AG735" s="752"/>
      <c r="AH735" s="752"/>
      <c r="AI735" s="752"/>
      <c r="AJ735" s="752"/>
      <c r="AK735" s="752"/>
      <c r="AL735" s="752"/>
      <c r="AM735" s="752"/>
      <c r="AN735" s="752"/>
      <c r="AO735" s="752"/>
      <c r="AP735" s="752"/>
    </row>
    <row r="736" hidden="1">
      <c r="A736" s="67"/>
      <c r="B736" s="101"/>
      <c r="C736" s="74"/>
      <c r="D736" s="67"/>
      <c r="E736" s="67"/>
      <c r="F736" s="74"/>
      <c r="G736" s="74"/>
      <c r="H736" s="74"/>
      <c r="I736" s="67"/>
      <c r="J736" s="67"/>
      <c r="K736" s="74"/>
      <c r="L736" s="74"/>
      <c r="M736" s="74"/>
      <c r="N736" s="74"/>
      <c r="O736" s="74"/>
      <c r="P736" s="74"/>
      <c r="Q736" s="74"/>
      <c r="R736" s="74"/>
      <c r="S736" s="752"/>
      <c r="T736" s="95"/>
      <c r="U736" s="752"/>
      <c r="V736" s="752"/>
      <c r="W736" s="752"/>
      <c r="X736" s="752"/>
      <c r="Y736" s="752"/>
      <c r="Z736" s="752"/>
      <c r="AA736" s="752"/>
      <c r="AB736" s="752"/>
      <c r="AC736" s="752"/>
      <c r="AD736" s="752"/>
      <c r="AE736" s="752"/>
      <c r="AF736" s="752"/>
      <c r="AG736" s="752"/>
      <c r="AH736" s="752"/>
      <c r="AI736" s="752"/>
      <c r="AJ736" s="752"/>
      <c r="AK736" s="752"/>
      <c r="AL736" s="752"/>
      <c r="AM736" s="752"/>
      <c r="AN736" s="752"/>
      <c r="AO736" s="752"/>
      <c r="AP736" s="752"/>
    </row>
    <row r="737" hidden="1">
      <c r="A737" s="67"/>
      <c r="B737" s="101"/>
      <c r="C737" s="74"/>
      <c r="D737" s="67"/>
      <c r="E737" s="67"/>
      <c r="F737" s="74"/>
      <c r="G737" s="74"/>
      <c r="H737" s="74"/>
      <c r="I737" s="67"/>
      <c r="J737" s="67"/>
      <c r="K737" s="74"/>
      <c r="L737" s="74"/>
      <c r="M737" s="74"/>
      <c r="N737" s="74"/>
      <c r="O737" s="74"/>
      <c r="P737" s="74"/>
      <c r="Q737" s="74"/>
      <c r="R737" s="74"/>
      <c r="S737" s="752"/>
      <c r="T737" s="95"/>
      <c r="U737" s="752"/>
      <c r="V737" s="752"/>
      <c r="W737" s="752"/>
      <c r="X737" s="752"/>
      <c r="Y737" s="752"/>
      <c r="Z737" s="752"/>
      <c r="AA737" s="752"/>
      <c r="AB737" s="752"/>
      <c r="AC737" s="752"/>
      <c r="AD737" s="752"/>
      <c r="AE737" s="752"/>
      <c r="AF737" s="752"/>
      <c r="AG737" s="752"/>
      <c r="AH737" s="752"/>
      <c r="AI737" s="752"/>
      <c r="AJ737" s="752"/>
      <c r="AK737" s="752"/>
      <c r="AL737" s="752"/>
      <c r="AM737" s="752"/>
      <c r="AN737" s="752"/>
      <c r="AO737" s="752"/>
      <c r="AP737" s="752"/>
    </row>
    <row r="738" hidden="1">
      <c r="A738" s="67"/>
      <c r="B738" s="101"/>
      <c r="C738" s="74"/>
      <c r="D738" s="67"/>
      <c r="E738" s="67"/>
      <c r="F738" s="74"/>
      <c r="G738" s="74"/>
      <c r="H738" s="74"/>
      <c r="I738" s="67"/>
      <c r="J738" s="67"/>
      <c r="K738" s="74"/>
      <c r="L738" s="74"/>
      <c r="M738" s="74"/>
      <c r="N738" s="74"/>
      <c r="O738" s="74"/>
      <c r="P738" s="74"/>
      <c r="Q738" s="74"/>
      <c r="R738" s="74"/>
      <c r="S738" s="752"/>
      <c r="T738" s="95"/>
      <c r="U738" s="752"/>
      <c r="V738" s="752"/>
      <c r="W738" s="752"/>
      <c r="X738" s="752"/>
      <c r="Y738" s="752"/>
      <c r="Z738" s="752"/>
      <c r="AA738" s="752"/>
      <c r="AB738" s="752"/>
      <c r="AC738" s="752"/>
      <c r="AD738" s="752"/>
      <c r="AE738" s="752"/>
      <c r="AF738" s="752"/>
      <c r="AG738" s="752"/>
      <c r="AH738" s="752"/>
      <c r="AI738" s="752"/>
      <c r="AJ738" s="752"/>
      <c r="AK738" s="752"/>
      <c r="AL738" s="752"/>
      <c r="AM738" s="752"/>
      <c r="AN738" s="752"/>
      <c r="AO738" s="752"/>
      <c r="AP738" s="752"/>
    </row>
    <row r="739" hidden="1">
      <c r="A739" s="67"/>
      <c r="B739" s="101"/>
      <c r="C739" s="74"/>
      <c r="D739" s="67"/>
      <c r="E739" s="67"/>
      <c r="F739" s="74"/>
      <c r="G739" s="74"/>
      <c r="H739" s="74"/>
      <c r="I739" s="67"/>
      <c r="J739" s="67"/>
      <c r="K739" s="74"/>
      <c r="L739" s="74"/>
      <c r="M739" s="74"/>
      <c r="N739" s="74"/>
      <c r="O739" s="74"/>
      <c r="P739" s="74"/>
      <c r="Q739" s="74"/>
      <c r="R739" s="74"/>
      <c r="S739" s="752"/>
      <c r="T739" s="95"/>
      <c r="U739" s="752"/>
      <c r="V739" s="752"/>
      <c r="W739" s="752"/>
      <c r="X739" s="752"/>
      <c r="Y739" s="752"/>
      <c r="Z739" s="752"/>
      <c r="AA739" s="752"/>
      <c r="AB739" s="752"/>
      <c r="AC739" s="752"/>
      <c r="AD739" s="752"/>
      <c r="AE739" s="752"/>
      <c r="AF739" s="752"/>
      <c r="AG739" s="752"/>
      <c r="AH739" s="752"/>
      <c r="AI739" s="752"/>
      <c r="AJ739" s="752"/>
      <c r="AK739" s="752"/>
      <c r="AL739" s="752"/>
      <c r="AM739" s="752"/>
      <c r="AN739" s="752"/>
      <c r="AO739" s="752"/>
      <c r="AP739" s="752"/>
    </row>
    <row r="740" hidden="1">
      <c r="A740" s="67"/>
      <c r="B740" s="101"/>
      <c r="C740" s="74"/>
      <c r="D740" s="67"/>
      <c r="E740" s="67"/>
      <c r="F740" s="74"/>
      <c r="G740" s="74"/>
      <c r="H740" s="74"/>
      <c r="I740" s="67"/>
      <c r="J740" s="67"/>
      <c r="K740" s="74"/>
      <c r="L740" s="74"/>
      <c r="M740" s="74"/>
      <c r="N740" s="74"/>
      <c r="O740" s="74"/>
      <c r="P740" s="74"/>
      <c r="Q740" s="74"/>
      <c r="R740" s="74"/>
      <c r="S740" s="752"/>
      <c r="T740" s="95"/>
      <c r="U740" s="752"/>
      <c r="V740" s="752"/>
      <c r="W740" s="752"/>
      <c r="X740" s="752"/>
      <c r="Y740" s="752"/>
      <c r="Z740" s="752"/>
      <c r="AA740" s="752"/>
      <c r="AB740" s="752"/>
      <c r="AC740" s="752"/>
      <c r="AD740" s="752"/>
      <c r="AE740" s="752"/>
      <c r="AF740" s="752"/>
      <c r="AG740" s="752"/>
      <c r="AH740" s="752"/>
      <c r="AI740" s="752"/>
      <c r="AJ740" s="752"/>
      <c r="AK740" s="752"/>
      <c r="AL740" s="752"/>
      <c r="AM740" s="752"/>
      <c r="AN740" s="752"/>
      <c r="AO740" s="752"/>
      <c r="AP740" s="752"/>
    </row>
    <row r="741" hidden="1">
      <c r="A741" s="67"/>
      <c r="B741" s="101"/>
      <c r="C741" s="74"/>
      <c r="D741" s="67"/>
      <c r="E741" s="67"/>
      <c r="F741" s="74"/>
      <c r="G741" s="74"/>
      <c r="H741" s="74"/>
      <c r="I741" s="67"/>
      <c r="J741" s="67"/>
      <c r="K741" s="74"/>
      <c r="L741" s="74"/>
      <c r="M741" s="74"/>
      <c r="N741" s="74"/>
      <c r="O741" s="74"/>
      <c r="P741" s="74"/>
      <c r="Q741" s="74"/>
      <c r="R741" s="74"/>
      <c r="S741" s="752"/>
      <c r="T741" s="95"/>
      <c r="U741" s="752"/>
      <c r="V741" s="752"/>
      <c r="W741" s="752"/>
      <c r="X741" s="752"/>
      <c r="Y741" s="752"/>
      <c r="Z741" s="752"/>
      <c r="AA741" s="752"/>
      <c r="AB741" s="752"/>
      <c r="AC741" s="752"/>
      <c r="AD741" s="752"/>
      <c r="AE741" s="752"/>
      <c r="AF741" s="752"/>
      <c r="AG741" s="752"/>
      <c r="AH741" s="752"/>
      <c r="AI741" s="752"/>
      <c r="AJ741" s="752"/>
      <c r="AK741" s="752"/>
      <c r="AL741" s="752"/>
      <c r="AM741" s="752"/>
      <c r="AN741" s="752"/>
      <c r="AO741" s="752"/>
      <c r="AP741" s="752"/>
    </row>
    <row r="742" hidden="1">
      <c r="A742" s="67"/>
      <c r="B742" s="101"/>
      <c r="C742" s="74"/>
      <c r="D742" s="67"/>
      <c r="E742" s="67"/>
      <c r="F742" s="74"/>
      <c r="G742" s="74"/>
      <c r="H742" s="74"/>
      <c r="I742" s="67"/>
      <c r="J742" s="67"/>
      <c r="K742" s="74"/>
      <c r="L742" s="74"/>
      <c r="M742" s="74"/>
      <c r="N742" s="74"/>
      <c r="O742" s="74"/>
      <c r="P742" s="74"/>
      <c r="Q742" s="74"/>
      <c r="R742" s="74"/>
      <c r="S742" s="752"/>
      <c r="T742" s="95"/>
      <c r="U742" s="752"/>
      <c r="V742" s="752"/>
      <c r="W742" s="752"/>
      <c r="X742" s="752"/>
      <c r="Y742" s="752"/>
      <c r="Z742" s="752"/>
      <c r="AA742" s="752"/>
      <c r="AB742" s="752"/>
      <c r="AC742" s="752"/>
      <c r="AD742" s="752"/>
      <c r="AE742" s="752"/>
      <c r="AF742" s="752"/>
      <c r="AG742" s="752"/>
      <c r="AH742" s="752"/>
      <c r="AI742" s="752"/>
      <c r="AJ742" s="752"/>
      <c r="AK742" s="752"/>
      <c r="AL742" s="752"/>
      <c r="AM742" s="752"/>
      <c r="AN742" s="752"/>
      <c r="AO742" s="752"/>
      <c r="AP742" s="752"/>
    </row>
    <row r="743" hidden="1">
      <c r="A743" s="67"/>
      <c r="B743" s="101"/>
      <c r="C743" s="74"/>
      <c r="D743" s="67"/>
      <c r="E743" s="67"/>
      <c r="F743" s="74"/>
      <c r="G743" s="74"/>
      <c r="H743" s="74"/>
      <c r="I743" s="67"/>
      <c r="J743" s="67"/>
      <c r="K743" s="74"/>
      <c r="L743" s="74"/>
      <c r="M743" s="74"/>
      <c r="N743" s="74"/>
      <c r="O743" s="74"/>
      <c r="P743" s="74"/>
      <c r="Q743" s="74"/>
      <c r="R743" s="74"/>
      <c r="S743" s="752"/>
      <c r="T743" s="95"/>
      <c r="U743" s="752"/>
      <c r="V743" s="752"/>
      <c r="W743" s="752"/>
      <c r="X743" s="752"/>
      <c r="Y743" s="752"/>
      <c r="Z743" s="752"/>
      <c r="AA743" s="752"/>
      <c r="AB743" s="752"/>
      <c r="AC743" s="752"/>
      <c r="AD743" s="752"/>
      <c r="AE743" s="752"/>
      <c r="AF743" s="752"/>
      <c r="AG743" s="752"/>
      <c r="AH743" s="752"/>
      <c r="AI743" s="752"/>
      <c r="AJ743" s="752"/>
      <c r="AK743" s="752"/>
      <c r="AL743" s="752"/>
      <c r="AM743" s="752"/>
      <c r="AN743" s="752"/>
      <c r="AO743" s="752"/>
      <c r="AP743" s="752"/>
    </row>
    <row r="744" hidden="1">
      <c r="A744" s="67"/>
      <c r="B744" s="101"/>
      <c r="C744" s="74"/>
      <c r="D744" s="67"/>
      <c r="E744" s="67"/>
      <c r="F744" s="74"/>
      <c r="G744" s="74"/>
      <c r="H744" s="74"/>
      <c r="I744" s="67"/>
      <c r="J744" s="67"/>
      <c r="K744" s="74"/>
      <c r="L744" s="74"/>
      <c r="M744" s="74"/>
      <c r="N744" s="74"/>
      <c r="O744" s="74"/>
      <c r="P744" s="74"/>
      <c r="Q744" s="74"/>
      <c r="R744" s="74"/>
      <c r="S744" s="752"/>
      <c r="T744" s="95"/>
      <c r="U744" s="752"/>
      <c r="V744" s="752"/>
      <c r="W744" s="752"/>
      <c r="X744" s="752"/>
      <c r="Y744" s="752"/>
      <c r="Z744" s="752"/>
      <c r="AA744" s="752"/>
      <c r="AB744" s="752"/>
      <c r="AC744" s="752"/>
      <c r="AD744" s="752"/>
      <c r="AE744" s="752"/>
      <c r="AF744" s="752"/>
      <c r="AG744" s="752"/>
      <c r="AH744" s="752"/>
      <c r="AI744" s="752"/>
      <c r="AJ744" s="752"/>
      <c r="AK744" s="752"/>
      <c r="AL744" s="752"/>
      <c r="AM744" s="752"/>
      <c r="AN744" s="752"/>
      <c r="AO744" s="752"/>
      <c r="AP744" s="752"/>
    </row>
    <row r="745" hidden="1">
      <c r="A745" s="67"/>
      <c r="B745" s="101"/>
      <c r="C745" s="74"/>
      <c r="D745" s="67"/>
      <c r="E745" s="67"/>
      <c r="F745" s="74"/>
      <c r="G745" s="74"/>
      <c r="H745" s="74"/>
      <c r="I745" s="67"/>
      <c r="J745" s="67"/>
      <c r="K745" s="74"/>
      <c r="L745" s="74"/>
      <c r="M745" s="74"/>
      <c r="N745" s="74"/>
      <c r="O745" s="74"/>
      <c r="P745" s="74"/>
      <c r="Q745" s="74"/>
      <c r="R745" s="74"/>
      <c r="S745" s="752"/>
      <c r="T745" s="95"/>
      <c r="U745" s="752"/>
      <c r="V745" s="752"/>
      <c r="W745" s="752"/>
      <c r="X745" s="752"/>
      <c r="Y745" s="752"/>
      <c r="Z745" s="752"/>
      <c r="AA745" s="752"/>
      <c r="AB745" s="752"/>
      <c r="AC745" s="752"/>
      <c r="AD745" s="752"/>
      <c r="AE745" s="752"/>
      <c r="AF745" s="752"/>
      <c r="AG745" s="752"/>
      <c r="AH745" s="752"/>
      <c r="AI745" s="752"/>
      <c r="AJ745" s="752"/>
      <c r="AK745" s="752"/>
      <c r="AL745" s="752"/>
      <c r="AM745" s="752"/>
      <c r="AN745" s="752"/>
      <c r="AO745" s="752"/>
      <c r="AP745" s="752"/>
    </row>
    <row r="746" hidden="1">
      <c r="A746" s="67"/>
      <c r="B746" s="101"/>
      <c r="C746" s="74"/>
      <c r="D746" s="67"/>
      <c r="E746" s="67"/>
      <c r="F746" s="74"/>
      <c r="G746" s="74"/>
      <c r="H746" s="74"/>
      <c r="I746" s="67"/>
      <c r="J746" s="67"/>
      <c r="K746" s="74"/>
      <c r="L746" s="74"/>
      <c r="M746" s="74"/>
      <c r="N746" s="74"/>
      <c r="O746" s="74"/>
      <c r="P746" s="74"/>
      <c r="Q746" s="74"/>
      <c r="R746" s="74"/>
      <c r="S746" s="752"/>
      <c r="T746" s="95"/>
      <c r="U746" s="752"/>
      <c r="V746" s="752"/>
      <c r="W746" s="752"/>
      <c r="X746" s="752"/>
      <c r="Y746" s="752"/>
      <c r="Z746" s="752"/>
      <c r="AA746" s="752"/>
      <c r="AB746" s="752"/>
      <c r="AC746" s="752"/>
      <c r="AD746" s="752"/>
      <c r="AE746" s="752"/>
      <c r="AF746" s="752"/>
      <c r="AG746" s="752"/>
      <c r="AH746" s="752"/>
      <c r="AI746" s="752"/>
      <c r="AJ746" s="752"/>
      <c r="AK746" s="752"/>
      <c r="AL746" s="752"/>
      <c r="AM746" s="752"/>
      <c r="AN746" s="752"/>
      <c r="AO746" s="752"/>
      <c r="AP746" s="752"/>
    </row>
    <row r="747" hidden="1">
      <c r="A747" s="67"/>
      <c r="B747" s="101"/>
      <c r="C747" s="74"/>
      <c r="D747" s="67"/>
      <c r="E747" s="67"/>
      <c r="F747" s="74"/>
      <c r="G747" s="74"/>
      <c r="H747" s="74"/>
      <c r="I747" s="67"/>
      <c r="J747" s="67"/>
      <c r="K747" s="74"/>
      <c r="L747" s="74"/>
      <c r="M747" s="74"/>
      <c r="N747" s="74"/>
      <c r="O747" s="74"/>
      <c r="P747" s="74"/>
      <c r="Q747" s="74"/>
      <c r="R747" s="74"/>
      <c r="S747" s="752"/>
      <c r="T747" s="95"/>
      <c r="U747" s="752"/>
      <c r="V747" s="752"/>
      <c r="W747" s="752"/>
      <c r="X747" s="752"/>
      <c r="Y747" s="752"/>
      <c r="Z747" s="752"/>
      <c r="AA747" s="752"/>
      <c r="AB747" s="752"/>
      <c r="AC747" s="752"/>
      <c r="AD747" s="752"/>
      <c r="AE747" s="752"/>
      <c r="AF747" s="752"/>
      <c r="AG747" s="752"/>
      <c r="AH747" s="752"/>
      <c r="AI747" s="752"/>
      <c r="AJ747" s="752"/>
      <c r="AK747" s="752"/>
      <c r="AL747" s="752"/>
      <c r="AM747" s="752"/>
      <c r="AN747" s="752"/>
      <c r="AO747" s="752"/>
      <c r="AP747" s="752"/>
    </row>
    <row r="748" hidden="1">
      <c r="A748" s="67"/>
      <c r="B748" s="101"/>
      <c r="C748" s="74"/>
      <c r="D748" s="67"/>
      <c r="E748" s="67"/>
      <c r="F748" s="74"/>
      <c r="G748" s="74"/>
      <c r="H748" s="74"/>
      <c r="I748" s="67"/>
      <c r="J748" s="67"/>
      <c r="K748" s="74"/>
      <c r="L748" s="74"/>
      <c r="M748" s="74"/>
      <c r="N748" s="74"/>
      <c r="O748" s="74"/>
      <c r="P748" s="74"/>
      <c r="Q748" s="74"/>
      <c r="R748" s="74"/>
      <c r="S748" s="752"/>
      <c r="T748" s="95"/>
      <c r="U748" s="752"/>
      <c r="V748" s="752"/>
      <c r="W748" s="752"/>
      <c r="X748" s="752"/>
      <c r="Y748" s="752"/>
      <c r="Z748" s="752"/>
      <c r="AA748" s="752"/>
      <c r="AB748" s="752"/>
      <c r="AC748" s="752"/>
      <c r="AD748" s="752"/>
      <c r="AE748" s="752"/>
      <c r="AF748" s="752"/>
      <c r="AG748" s="752"/>
      <c r="AH748" s="752"/>
      <c r="AI748" s="752"/>
      <c r="AJ748" s="752"/>
      <c r="AK748" s="752"/>
      <c r="AL748" s="752"/>
      <c r="AM748" s="752"/>
      <c r="AN748" s="752"/>
      <c r="AO748" s="752"/>
      <c r="AP748" s="752"/>
    </row>
    <row r="749" hidden="1">
      <c r="A749" s="67"/>
      <c r="B749" s="101"/>
      <c r="C749" s="74"/>
      <c r="D749" s="67"/>
      <c r="E749" s="67"/>
      <c r="F749" s="74"/>
      <c r="G749" s="74"/>
      <c r="H749" s="74"/>
      <c r="I749" s="67"/>
      <c r="J749" s="67"/>
      <c r="K749" s="74"/>
      <c r="L749" s="74"/>
      <c r="M749" s="74"/>
      <c r="N749" s="74"/>
      <c r="O749" s="74"/>
      <c r="P749" s="74"/>
      <c r="Q749" s="74"/>
      <c r="R749" s="74"/>
      <c r="S749" s="752"/>
      <c r="T749" s="95"/>
      <c r="U749" s="752"/>
      <c r="V749" s="752"/>
      <c r="W749" s="752"/>
      <c r="X749" s="752"/>
      <c r="Y749" s="752"/>
      <c r="Z749" s="752"/>
      <c r="AA749" s="752"/>
      <c r="AB749" s="752"/>
      <c r="AC749" s="752"/>
      <c r="AD749" s="752"/>
      <c r="AE749" s="752"/>
      <c r="AF749" s="752"/>
      <c r="AG749" s="752"/>
      <c r="AH749" s="752"/>
      <c r="AI749" s="752"/>
      <c r="AJ749" s="752"/>
      <c r="AK749" s="752"/>
      <c r="AL749" s="752"/>
      <c r="AM749" s="752"/>
      <c r="AN749" s="752"/>
      <c r="AO749" s="752"/>
      <c r="AP749" s="752"/>
    </row>
    <row r="750" hidden="1">
      <c r="A750" s="67"/>
      <c r="B750" s="101"/>
      <c r="C750" s="74"/>
      <c r="D750" s="67"/>
      <c r="E750" s="67"/>
      <c r="F750" s="74"/>
      <c r="G750" s="74"/>
      <c r="H750" s="74"/>
      <c r="I750" s="67"/>
      <c r="J750" s="67"/>
      <c r="K750" s="74"/>
      <c r="L750" s="74"/>
      <c r="M750" s="74"/>
      <c r="N750" s="74"/>
      <c r="O750" s="74"/>
      <c r="P750" s="74"/>
      <c r="Q750" s="74"/>
      <c r="R750" s="74"/>
      <c r="S750" s="752"/>
      <c r="T750" s="95"/>
      <c r="U750" s="752"/>
      <c r="V750" s="752"/>
      <c r="W750" s="752"/>
      <c r="X750" s="752"/>
      <c r="Y750" s="752"/>
      <c r="Z750" s="752"/>
      <c r="AA750" s="752"/>
      <c r="AB750" s="752"/>
      <c r="AC750" s="752"/>
      <c r="AD750" s="752"/>
      <c r="AE750" s="752"/>
      <c r="AF750" s="752"/>
      <c r="AG750" s="752"/>
      <c r="AH750" s="752"/>
      <c r="AI750" s="752"/>
      <c r="AJ750" s="752"/>
      <c r="AK750" s="752"/>
      <c r="AL750" s="752"/>
      <c r="AM750" s="752"/>
      <c r="AN750" s="752"/>
      <c r="AO750" s="752"/>
      <c r="AP750" s="752"/>
    </row>
    <row r="751" hidden="1">
      <c r="A751" s="67"/>
      <c r="B751" s="101"/>
      <c r="C751" s="74"/>
      <c r="D751" s="67"/>
      <c r="E751" s="67"/>
      <c r="F751" s="74"/>
      <c r="G751" s="74"/>
      <c r="H751" s="74"/>
      <c r="I751" s="67"/>
      <c r="J751" s="67"/>
      <c r="K751" s="74"/>
      <c r="L751" s="74"/>
      <c r="M751" s="74"/>
      <c r="N751" s="74"/>
      <c r="O751" s="74"/>
      <c r="P751" s="74"/>
      <c r="Q751" s="74"/>
      <c r="R751" s="74"/>
      <c r="S751" s="752"/>
      <c r="T751" s="95"/>
      <c r="U751" s="752"/>
      <c r="V751" s="752"/>
      <c r="W751" s="752"/>
      <c r="X751" s="752"/>
      <c r="Y751" s="752"/>
      <c r="Z751" s="752"/>
      <c r="AA751" s="752"/>
      <c r="AB751" s="752"/>
      <c r="AC751" s="752"/>
      <c r="AD751" s="752"/>
      <c r="AE751" s="752"/>
      <c r="AF751" s="752"/>
      <c r="AG751" s="752"/>
      <c r="AH751" s="752"/>
      <c r="AI751" s="752"/>
      <c r="AJ751" s="752"/>
      <c r="AK751" s="752"/>
      <c r="AL751" s="752"/>
      <c r="AM751" s="752"/>
      <c r="AN751" s="752"/>
      <c r="AO751" s="752"/>
      <c r="AP751" s="752"/>
    </row>
    <row r="752" hidden="1">
      <c r="A752" s="67"/>
      <c r="B752" s="101"/>
      <c r="C752" s="74"/>
      <c r="D752" s="67"/>
      <c r="E752" s="67"/>
      <c r="F752" s="74"/>
      <c r="G752" s="74"/>
      <c r="H752" s="74"/>
      <c r="I752" s="67"/>
      <c r="J752" s="67"/>
      <c r="K752" s="74"/>
      <c r="L752" s="74"/>
      <c r="M752" s="74"/>
      <c r="N752" s="74"/>
      <c r="O752" s="74"/>
      <c r="P752" s="74"/>
      <c r="Q752" s="74"/>
      <c r="R752" s="74"/>
      <c r="S752" s="752"/>
      <c r="T752" s="95"/>
      <c r="U752" s="752"/>
      <c r="V752" s="752"/>
      <c r="W752" s="752"/>
      <c r="X752" s="752"/>
      <c r="Y752" s="752"/>
      <c r="Z752" s="752"/>
      <c r="AA752" s="752"/>
      <c r="AB752" s="752"/>
      <c r="AC752" s="752"/>
      <c r="AD752" s="752"/>
      <c r="AE752" s="752"/>
      <c r="AF752" s="752"/>
      <c r="AG752" s="752"/>
      <c r="AH752" s="752"/>
      <c r="AI752" s="752"/>
      <c r="AJ752" s="752"/>
      <c r="AK752" s="752"/>
      <c r="AL752" s="752"/>
      <c r="AM752" s="752"/>
      <c r="AN752" s="752"/>
      <c r="AO752" s="752"/>
      <c r="AP752" s="752"/>
    </row>
    <row r="753" hidden="1">
      <c r="A753" s="67"/>
      <c r="B753" s="101"/>
      <c r="C753" s="74"/>
      <c r="D753" s="67"/>
      <c r="E753" s="67"/>
      <c r="F753" s="74"/>
      <c r="G753" s="74"/>
      <c r="H753" s="74"/>
      <c r="I753" s="67"/>
      <c r="J753" s="67"/>
      <c r="K753" s="74"/>
      <c r="L753" s="74"/>
      <c r="M753" s="74"/>
      <c r="N753" s="74"/>
      <c r="O753" s="74"/>
      <c r="P753" s="74"/>
      <c r="Q753" s="74"/>
      <c r="R753" s="74"/>
      <c r="S753" s="752"/>
      <c r="T753" s="95"/>
      <c r="U753" s="752"/>
      <c r="V753" s="752"/>
      <c r="W753" s="752"/>
      <c r="X753" s="752"/>
      <c r="Y753" s="752"/>
      <c r="Z753" s="752"/>
      <c r="AA753" s="752"/>
      <c r="AB753" s="752"/>
      <c r="AC753" s="752"/>
      <c r="AD753" s="752"/>
      <c r="AE753" s="752"/>
      <c r="AF753" s="752"/>
      <c r="AG753" s="752"/>
      <c r="AH753" s="752"/>
      <c r="AI753" s="752"/>
      <c r="AJ753" s="752"/>
      <c r="AK753" s="752"/>
      <c r="AL753" s="752"/>
      <c r="AM753" s="752"/>
      <c r="AN753" s="752"/>
      <c r="AO753" s="752"/>
      <c r="AP753" s="752"/>
    </row>
    <row r="754" hidden="1">
      <c r="A754" s="67"/>
      <c r="B754" s="101"/>
      <c r="C754" s="74"/>
      <c r="D754" s="67"/>
      <c r="E754" s="67"/>
      <c r="F754" s="74"/>
      <c r="G754" s="74"/>
      <c r="H754" s="74"/>
      <c r="I754" s="67"/>
      <c r="J754" s="67"/>
      <c r="K754" s="74"/>
      <c r="L754" s="74"/>
      <c r="M754" s="74"/>
      <c r="N754" s="74"/>
      <c r="O754" s="74"/>
      <c r="P754" s="74"/>
      <c r="Q754" s="74"/>
      <c r="R754" s="74"/>
      <c r="S754" s="752"/>
      <c r="T754" s="95"/>
      <c r="U754" s="752"/>
      <c r="V754" s="752"/>
      <c r="W754" s="752"/>
      <c r="X754" s="752"/>
      <c r="Y754" s="752"/>
      <c r="Z754" s="752"/>
      <c r="AA754" s="752"/>
      <c r="AB754" s="752"/>
      <c r="AC754" s="752"/>
      <c r="AD754" s="752"/>
      <c r="AE754" s="752"/>
      <c r="AF754" s="752"/>
      <c r="AG754" s="752"/>
      <c r="AH754" s="752"/>
      <c r="AI754" s="752"/>
      <c r="AJ754" s="752"/>
      <c r="AK754" s="752"/>
      <c r="AL754" s="752"/>
      <c r="AM754" s="752"/>
      <c r="AN754" s="752"/>
      <c r="AO754" s="752"/>
      <c r="AP754" s="752"/>
    </row>
    <row r="755" hidden="1">
      <c r="A755" s="67"/>
      <c r="B755" s="101"/>
      <c r="C755" s="74"/>
      <c r="D755" s="67"/>
      <c r="E755" s="67"/>
      <c r="F755" s="74"/>
      <c r="G755" s="74"/>
      <c r="H755" s="74"/>
      <c r="I755" s="67"/>
      <c r="J755" s="67"/>
      <c r="K755" s="74"/>
      <c r="L755" s="74"/>
      <c r="M755" s="74"/>
      <c r="N755" s="74"/>
      <c r="O755" s="74"/>
      <c r="P755" s="74"/>
      <c r="Q755" s="74"/>
      <c r="R755" s="74"/>
      <c r="S755" s="752"/>
      <c r="T755" s="95"/>
      <c r="U755" s="752"/>
      <c r="V755" s="752"/>
      <c r="W755" s="752"/>
      <c r="X755" s="752"/>
      <c r="Y755" s="752"/>
      <c r="Z755" s="752"/>
      <c r="AA755" s="752"/>
      <c r="AB755" s="752"/>
      <c r="AC755" s="752"/>
      <c r="AD755" s="752"/>
      <c r="AE755" s="752"/>
      <c r="AF755" s="752"/>
      <c r="AG755" s="752"/>
      <c r="AH755" s="752"/>
      <c r="AI755" s="752"/>
      <c r="AJ755" s="752"/>
      <c r="AK755" s="752"/>
      <c r="AL755" s="752"/>
      <c r="AM755" s="752"/>
      <c r="AN755" s="752"/>
      <c r="AO755" s="752"/>
      <c r="AP755" s="752"/>
    </row>
    <row r="756" hidden="1">
      <c r="A756" s="67"/>
      <c r="B756" s="101"/>
      <c r="C756" s="74"/>
      <c r="D756" s="67"/>
      <c r="E756" s="67"/>
      <c r="F756" s="74"/>
      <c r="G756" s="74"/>
      <c r="H756" s="74"/>
      <c r="I756" s="67"/>
      <c r="J756" s="67"/>
      <c r="K756" s="74"/>
      <c r="L756" s="74"/>
      <c r="M756" s="74"/>
      <c r="N756" s="74"/>
      <c r="O756" s="74"/>
      <c r="P756" s="74"/>
      <c r="Q756" s="74"/>
      <c r="R756" s="74"/>
      <c r="S756" s="752"/>
      <c r="T756" s="95"/>
      <c r="U756" s="752"/>
      <c r="V756" s="752"/>
      <c r="W756" s="752"/>
      <c r="X756" s="752"/>
      <c r="Y756" s="752"/>
      <c r="Z756" s="752"/>
      <c r="AA756" s="752"/>
      <c r="AB756" s="752"/>
      <c r="AC756" s="752"/>
      <c r="AD756" s="752"/>
      <c r="AE756" s="752"/>
      <c r="AF756" s="752"/>
      <c r="AG756" s="752"/>
      <c r="AH756" s="752"/>
      <c r="AI756" s="752"/>
      <c r="AJ756" s="752"/>
      <c r="AK756" s="752"/>
      <c r="AL756" s="752"/>
      <c r="AM756" s="752"/>
      <c r="AN756" s="752"/>
      <c r="AO756" s="752"/>
      <c r="AP756" s="752"/>
    </row>
    <row r="757" hidden="1">
      <c r="A757" s="67"/>
      <c r="B757" s="101"/>
      <c r="C757" s="74"/>
      <c r="D757" s="67"/>
      <c r="E757" s="67"/>
      <c r="F757" s="74"/>
      <c r="G757" s="74"/>
      <c r="H757" s="74"/>
      <c r="I757" s="67"/>
      <c r="J757" s="67"/>
      <c r="K757" s="74"/>
      <c r="L757" s="74"/>
      <c r="M757" s="74"/>
      <c r="N757" s="74"/>
      <c r="O757" s="74"/>
      <c r="P757" s="74"/>
      <c r="Q757" s="74"/>
      <c r="R757" s="74"/>
      <c r="S757" s="752"/>
      <c r="T757" s="95"/>
      <c r="U757" s="752"/>
      <c r="V757" s="752"/>
      <c r="W757" s="752"/>
      <c r="X757" s="752"/>
      <c r="Y757" s="752"/>
      <c r="Z757" s="752"/>
      <c r="AA757" s="752"/>
      <c r="AB757" s="752"/>
      <c r="AC757" s="752"/>
      <c r="AD757" s="752"/>
      <c r="AE757" s="752"/>
      <c r="AF757" s="752"/>
      <c r="AG757" s="752"/>
      <c r="AH757" s="752"/>
      <c r="AI757" s="752"/>
      <c r="AJ757" s="752"/>
      <c r="AK757" s="752"/>
      <c r="AL757" s="752"/>
      <c r="AM757" s="752"/>
      <c r="AN757" s="752"/>
      <c r="AO757" s="752"/>
      <c r="AP757" s="752"/>
    </row>
    <row r="758" hidden="1">
      <c r="A758" s="67"/>
      <c r="B758" s="101"/>
      <c r="C758" s="74"/>
      <c r="D758" s="67"/>
      <c r="E758" s="67"/>
      <c r="F758" s="74"/>
      <c r="G758" s="74"/>
      <c r="H758" s="74"/>
      <c r="I758" s="67"/>
      <c r="J758" s="67"/>
      <c r="K758" s="74"/>
      <c r="L758" s="74"/>
      <c r="M758" s="74"/>
      <c r="N758" s="74"/>
      <c r="O758" s="74"/>
      <c r="P758" s="74"/>
      <c r="Q758" s="74"/>
      <c r="R758" s="74"/>
      <c r="S758" s="752"/>
      <c r="T758" s="95"/>
      <c r="U758" s="752"/>
      <c r="V758" s="752"/>
      <c r="W758" s="752"/>
      <c r="X758" s="752"/>
      <c r="Y758" s="752"/>
      <c r="Z758" s="752"/>
      <c r="AA758" s="752"/>
      <c r="AB758" s="752"/>
      <c r="AC758" s="752"/>
      <c r="AD758" s="752"/>
      <c r="AE758" s="752"/>
      <c r="AF758" s="752"/>
      <c r="AG758" s="752"/>
      <c r="AH758" s="752"/>
      <c r="AI758" s="752"/>
      <c r="AJ758" s="752"/>
      <c r="AK758" s="752"/>
      <c r="AL758" s="752"/>
      <c r="AM758" s="752"/>
      <c r="AN758" s="752"/>
      <c r="AO758" s="752"/>
      <c r="AP758" s="752"/>
    </row>
    <row r="759" hidden="1">
      <c r="A759" s="67"/>
      <c r="B759" s="101"/>
      <c r="C759" s="74"/>
      <c r="D759" s="67"/>
      <c r="E759" s="67"/>
      <c r="F759" s="74"/>
      <c r="G759" s="74"/>
      <c r="H759" s="74"/>
      <c r="I759" s="67"/>
      <c r="J759" s="67"/>
      <c r="K759" s="74"/>
      <c r="L759" s="74"/>
      <c r="M759" s="74"/>
      <c r="N759" s="74"/>
      <c r="O759" s="74"/>
      <c r="P759" s="74"/>
      <c r="Q759" s="74"/>
      <c r="R759" s="74"/>
      <c r="S759" s="752"/>
      <c r="T759" s="95"/>
      <c r="U759" s="752"/>
      <c r="V759" s="752"/>
      <c r="W759" s="752"/>
      <c r="X759" s="752"/>
      <c r="Y759" s="752"/>
      <c r="Z759" s="752"/>
      <c r="AA759" s="752"/>
      <c r="AB759" s="752"/>
      <c r="AC759" s="752"/>
      <c r="AD759" s="752"/>
      <c r="AE759" s="752"/>
      <c r="AF759" s="752"/>
      <c r="AG759" s="752"/>
      <c r="AH759" s="752"/>
      <c r="AI759" s="752"/>
      <c r="AJ759" s="752"/>
      <c r="AK759" s="752"/>
      <c r="AL759" s="752"/>
      <c r="AM759" s="752"/>
      <c r="AN759" s="752"/>
      <c r="AO759" s="752"/>
      <c r="AP759" s="752"/>
    </row>
    <row r="760" hidden="1">
      <c r="A760" s="67"/>
      <c r="B760" s="101"/>
      <c r="C760" s="74"/>
      <c r="D760" s="67"/>
      <c r="E760" s="67"/>
      <c r="F760" s="74"/>
      <c r="G760" s="74"/>
      <c r="H760" s="74"/>
      <c r="I760" s="67"/>
      <c r="J760" s="67"/>
      <c r="K760" s="74"/>
      <c r="L760" s="74"/>
      <c r="M760" s="74"/>
      <c r="N760" s="74"/>
      <c r="O760" s="74"/>
      <c r="P760" s="74"/>
      <c r="Q760" s="74"/>
      <c r="R760" s="74"/>
      <c r="S760" s="752"/>
      <c r="T760" s="95"/>
      <c r="U760" s="752"/>
      <c r="V760" s="752"/>
      <c r="W760" s="752"/>
      <c r="X760" s="752"/>
      <c r="Y760" s="752"/>
      <c r="Z760" s="752"/>
      <c r="AA760" s="752"/>
      <c r="AB760" s="752"/>
      <c r="AC760" s="752"/>
      <c r="AD760" s="752"/>
      <c r="AE760" s="752"/>
      <c r="AF760" s="752"/>
      <c r="AG760" s="752"/>
      <c r="AH760" s="752"/>
      <c r="AI760" s="752"/>
      <c r="AJ760" s="752"/>
      <c r="AK760" s="752"/>
      <c r="AL760" s="752"/>
      <c r="AM760" s="752"/>
      <c r="AN760" s="752"/>
      <c r="AO760" s="752"/>
      <c r="AP760" s="752"/>
    </row>
    <row r="761" hidden="1">
      <c r="A761" s="67"/>
      <c r="B761" s="101"/>
      <c r="C761" s="74"/>
      <c r="D761" s="67"/>
      <c r="E761" s="67"/>
      <c r="F761" s="74"/>
      <c r="G761" s="74"/>
      <c r="H761" s="74"/>
      <c r="I761" s="67"/>
      <c r="J761" s="67"/>
      <c r="K761" s="74"/>
      <c r="L761" s="74"/>
      <c r="M761" s="74"/>
      <c r="N761" s="74"/>
      <c r="O761" s="74"/>
      <c r="P761" s="74"/>
      <c r="Q761" s="74"/>
      <c r="R761" s="74"/>
      <c r="S761" s="752"/>
      <c r="T761" s="95"/>
      <c r="U761" s="752"/>
      <c r="V761" s="752"/>
      <c r="W761" s="752"/>
      <c r="X761" s="752"/>
      <c r="Y761" s="752"/>
      <c r="Z761" s="752"/>
      <c r="AA761" s="752"/>
      <c r="AB761" s="752"/>
      <c r="AC761" s="752"/>
      <c r="AD761" s="752"/>
      <c r="AE761" s="752"/>
      <c r="AF761" s="752"/>
      <c r="AG761" s="752"/>
      <c r="AH761" s="752"/>
      <c r="AI761" s="752"/>
      <c r="AJ761" s="752"/>
      <c r="AK761" s="752"/>
      <c r="AL761" s="752"/>
      <c r="AM761" s="752"/>
      <c r="AN761" s="752"/>
      <c r="AO761" s="752"/>
      <c r="AP761" s="752"/>
    </row>
    <row r="762" hidden="1">
      <c r="A762" s="67"/>
      <c r="B762" s="101"/>
      <c r="C762" s="74"/>
      <c r="D762" s="67"/>
      <c r="E762" s="67"/>
      <c r="F762" s="74"/>
      <c r="G762" s="74"/>
      <c r="H762" s="74"/>
      <c r="I762" s="67"/>
      <c r="J762" s="67"/>
      <c r="K762" s="74"/>
      <c r="L762" s="74"/>
      <c r="M762" s="74"/>
      <c r="N762" s="74"/>
      <c r="O762" s="74"/>
      <c r="P762" s="74"/>
      <c r="Q762" s="74"/>
      <c r="R762" s="74"/>
      <c r="S762" s="752"/>
      <c r="T762" s="95"/>
      <c r="U762" s="752"/>
      <c r="V762" s="752"/>
      <c r="W762" s="752"/>
      <c r="X762" s="752"/>
      <c r="Y762" s="752"/>
      <c r="Z762" s="752"/>
      <c r="AA762" s="752"/>
      <c r="AB762" s="752"/>
      <c r="AC762" s="752"/>
      <c r="AD762" s="752"/>
      <c r="AE762" s="752"/>
      <c r="AF762" s="752"/>
      <c r="AG762" s="752"/>
      <c r="AH762" s="752"/>
      <c r="AI762" s="752"/>
      <c r="AJ762" s="752"/>
      <c r="AK762" s="752"/>
      <c r="AL762" s="752"/>
      <c r="AM762" s="752"/>
      <c r="AN762" s="752"/>
      <c r="AO762" s="752"/>
      <c r="AP762" s="752"/>
    </row>
    <row r="763" hidden="1">
      <c r="A763" s="67"/>
      <c r="B763" s="101"/>
      <c r="C763" s="74"/>
      <c r="D763" s="67"/>
      <c r="E763" s="67"/>
      <c r="F763" s="74"/>
      <c r="G763" s="74"/>
      <c r="H763" s="74"/>
      <c r="I763" s="67"/>
      <c r="J763" s="67"/>
      <c r="K763" s="74"/>
      <c r="L763" s="74"/>
      <c r="M763" s="74"/>
      <c r="N763" s="74"/>
      <c r="O763" s="74"/>
      <c r="P763" s="74"/>
      <c r="Q763" s="74"/>
      <c r="R763" s="74"/>
      <c r="S763" s="752"/>
      <c r="T763" s="95"/>
      <c r="U763" s="752"/>
      <c r="V763" s="752"/>
      <c r="W763" s="752"/>
      <c r="X763" s="752"/>
      <c r="Y763" s="752"/>
      <c r="Z763" s="752"/>
      <c r="AA763" s="752"/>
      <c r="AB763" s="752"/>
      <c r="AC763" s="752"/>
      <c r="AD763" s="752"/>
      <c r="AE763" s="752"/>
      <c r="AF763" s="752"/>
      <c r="AG763" s="752"/>
      <c r="AH763" s="752"/>
      <c r="AI763" s="752"/>
      <c r="AJ763" s="752"/>
      <c r="AK763" s="752"/>
      <c r="AL763" s="752"/>
      <c r="AM763" s="752"/>
      <c r="AN763" s="752"/>
      <c r="AO763" s="752"/>
      <c r="AP763" s="752"/>
    </row>
    <row r="764" hidden="1">
      <c r="A764" s="67"/>
      <c r="B764" s="101"/>
      <c r="C764" s="74"/>
      <c r="D764" s="67"/>
      <c r="E764" s="67"/>
      <c r="F764" s="74"/>
      <c r="G764" s="74"/>
      <c r="H764" s="74"/>
      <c r="I764" s="67"/>
      <c r="J764" s="67"/>
      <c r="K764" s="74"/>
      <c r="L764" s="74"/>
      <c r="M764" s="74"/>
      <c r="N764" s="74"/>
      <c r="O764" s="74"/>
      <c r="P764" s="74"/>
      <c r="Q764" s="74"/>
      <c r="R764" s="74"/>
      <c r="S764" s="752"/>
      <c r="T764" s="95"/>
      <c r="U764" s="752"/>
      <c r="V764" s="752"/>
      <c r="W764" s="752"/>
      <c r="X764" s="752"/>
      <c r="Y764" s="752"/>
      <c r="Z764" s="752"/>
      <c r="AA764" s="752"/>
      <c r="AB764" s="752"/>
      <c r="AC764" s="752"/>
      <c r="AD764" s="752"/>
      <c r="AE764" s="752"/>
      <c r="AF764" s="752"/>
      <c r="AG764" s="752"/>
      <c r="AH764" s="752"/>
      <c r="AI764" s="752"/>
      <c r="AJ764" s="752"/>
      <c r="AK764" s="752"/>
      <c r="AL764" s="752"/>
      <c r="AM764" s="752"/>
      <c r="AN764" s="752"/>
      <c r="AO764" s="752"/>
      <c r="AP764" s="752"/>
    </row>
    <row r="765" hidden="1">
      <c r="A765" s="67"/>
      <c r="B765" s="101"/>
      <c r="C765" s="74"/>
      <c r="D765" s="67"/>
      <c r="E765" s="67"/>
      <c r="F765" s="74"/>
      <c r="G765" s="74"/>
      <c r="H765" s="74"/>
      <c r="I765" s="67"/>
      <c r="J765" s="67"/>
      <c r="K765" s="74"/>
      <c r="L765" s="74"/>
      <c r="M765" s="74"/>
      <c r="N765" s="74"/>
      <c r="O765" s="74"/>
      <c r="P765" s="74"/>
      <c r="Q765" s="74"/>
      <c r="R765" s="74"/>
      <c r="S765" s="752"/>
      <c r="T765" s="95"/>
      <c r="U765" s="752"/>
      <c r="V765" s="752"/>
      <c r="W765" s="752"/>
      <c r="X765" s="752"/>
      <c r="Y765" s="752"/>
      <c r="Z765" s="752"/>
      <c r="AA765" s="752"/>
      <c r="AB765" s="752"/>
      <c r="AC765" s="752"/>
      <c r="AD765" s="752"/>
      <c r="AE765" s="752"/>
      <c r="AF765" s="752"/>
      <c r="AG765" s="752"/>
      <c r="AH765" s="752"/>
      <c r="AI765" s="752"/>
      <c r="AJ765" s="752"/>
      <c r="AK765" s="752"/>
      <c r="AL765" s="752"/>
      <c r="AM765" s="752"/>
      <c r="AN765" s="752"/>
      <c r="AO765" s="752"/>
      <c r="AP765" s="752"/>
    </row>
    <row r="766" hidden="1">
      <c r="A766" s="67"/>
      <c r="B766" s="101"/>
      <c r="C766" s="74"/>
      <c r="D766" s="67"/>
      <c r="E766" s="67"/>
      <c r="F766" s="74"/>
      <c r="G766" s="74"/>
      <c r="H766" s="74"/>
      <c r="I766" s="67"/>
      <c r="J766" s="67"/>
      <c r="K766" s="74"/>
      <c r="L766" s="74"/>
      <c r="M766" s="74"/>
      <c r="N766" s="74"/>
      <c r="O766" s="74"/>
      <c r="P766" s="74"/>
      <c r="Q766" s="74"/>
      <c r="R766" s="74"/>
      <c r="S766" s="752"/>
      <c r="T766" s="95"/>
      <c r="U766" s="752"/>
      <c r="V766" s="752"/>
      <c r="W766" s="752"/>
      <c r="X766" s="752"/>
      <c r="Y766" s="752"/>
      <c r="Z766" s="752"/>
      <c r="AA766" s="752"/>
      <c r="AB766" s="752"/>
      <c r="AC766" s="752"/>
      <c r="AD766" s="752"/>
      <c r="AE766" s="752"/>
      <c r="AF766" s="752"/>
      <c r="AG766" s="752"/>
      <c r="AH766" s="752"/>
      <c r="AI766" s="752"/>
      <c r="AJ766" s="752"/>
      <c r="AK766" s="752"/>
      <c r="AL766" s="752"/>
      <c r="AM766" s="752"/>
      <c r="AN766" s="752"/>
      <c r="AO766" s="752"/>
      <c r="AP766" s="752"/>
    </row>
    <row r="767" hidden="1">
      <c r="A767" s="67"/>
      <c r="B767" s="101"/>
      <c r="C767" s="74"/>
      <c r="D767" s="67"/>
      <c r="E767" s="67"/>
      <c r="F767" s="74"/>
      <c r="G767" s="74"/>
      <c r="H767" s="74"/>
      <c r="I767" s="67"/>
      <c r="J767" s="67"/>
      <c r="K767" s="74"/>
      <c r="L767" s="74"/>
      <c r="M767" s="74"/>
      <c r="N767" s="74"/>
      <c r="O767" s="74"/>
      <c r="P767" s="74"/>
      <c r="Q767" s="74"/>
      <c r="R767" s="74"/>
      <c r="S767" s="752"/>
      <c r="T767" s="95"/>
      <c r="U767" s="752"/>
      <c r="V767" s="752"/>
      <c r="W767" s="752"/>
      <c r="X767" s="752"/>
      <c r="Y767" s="752"/>
      <c r="Z767" s="752"/>
      <c r="AA767" s="752"/>
      <c r="AB767" s="752"/>
      <c r="AC767" s="752"/>
      <c r="AD767" s="752"/>
      <c r="AE767" s="752"/>
      <c r="AF767" s="752"/>
      <c r="AG767" s="752"/>
      <c r="AH767" s="752"/>
      <c r="AI767" s="752"/>
      <c r="AJ767" s="752"/>
      <c r="AK767" s="752"/>
      <c r="AL767" s="752"/>
      <c r="AM767" s="752"/>
      <c r="AN767" s="752"/>
      <c r="AO767" s="752"/>
      <c r="AP767" s="752"/>
    </row>
    <row r="768" hidden="1">
      <c r="A768" s="67"/>
      <c r="B768" s="101"/>
      <c r="C768" s="74"/>
      <c r="D768" s="67"/>
      <c r="E768" s="67"/>
      <c r="F768" s="74"/>
      <c r="G768" s="74"/>
      <c r="H768" s="74"/>
      <c r="I768" s="67"/>
      <c r="J768" s="67"/>
      <c r="K768" s="74"/>
      <c r="L768" s="74"/>
      <c r="M768" s="74"/>
      <c r="N768" s="74"/>
      <c r="O768" s="74"/>
      <c r="P768" s="74"/>
      <c r="Q768" s="74"/>
      <c r="R768" s="74"/>
      <c r="S768" s="752"/>
      <c r="T768" s="95"/>
      <c r="U768" s="752"/>
      <c r="V768" s="752"/>
      <c r="W768" s="752"/>
      <c r="X768" s="752"/>
      <c r="Y768" s="752"/>
      <c r="Z768" s="752"/>
      <c r="AA768" s="752"/>
      <c r="AB768" s="752"/>
      <c r="AC768" s="752"/>
      <c r="AD768" s="752"/>
      <c r="AE768" s="752"/>
      <c r="AF768" s="752"/>
      <c r="AG768" s="752"/>
      <c r="AH768" s="752"/>
      <c r="AI768" s="752"/>
      <c r="AJ768" s="752"/>
      <c r="AK768" s="752"/>
      <c r="AL768" s="752"/>
      <c r="AM768" s="752"/>
      <c r="AN768" s="752"/>
      <c r="AO768" s="752"/>
      <c r="AP768" s="752"/>
    </row>
    <row r="769" hidden="1">
      <c r="A769" s="67"/>
      <c r="B769" s="101"/>
      <c r="C769" s="74"/>
      <c r="D769" s="67"/>
      <c r="E769" s="67"/>
      <c r="F769" s="74"/>
      <c r="G769" s="74"/>
      <c r="H769" s="74"/>
      <c r="I769" s="67"/>
      <c r="J769" s="67"/>
      <c r="K769" s="74"/>
      <c r="L769" s="74"/>
      <c r="M769" s="74"/>
      <c r="N769" s="74"/>
      <c r="O769" s="74"/>
      <c r="P769" s="74"/>
      <c r="Q769" s="74"/>
      <c r="R769" s="74"/>
      <c r="S769" s="752"/>
      <c r="T769" s="95"/>
      <c r="U769" s="752"/>
      <c r="V769" s="752"/>
      <c r="W769" s="752"/>
      <c r="X769" s="752"/>
      <c r="Y769" s="752"/>
      <c r="Z769" s="752"/>
      <c r="AA769" s="752"/>
      <c r="AB769" s="752"/>
      <c r="AC769" s="752"/>
      <c r="AD769" s="752"/>
      <c r="AE769" s="752"/>
      <c r="AF769" s="752"/>
      <c r="AG769" s="752"/>
      <c r="AH769" s="752"/>
      <c r="AI769" s="752"/>
      <c r="AJ769" s="752"/>
      <c r="AK769" s="752"/>
      <c r="AL769" s="752"/>
      <c r="AM769" s="752"/>
      <c r="AN769" s="752"/>
      <c r="AO769" s="752"/>
      <c r="AP769" s="752"/>
    </row>
    <row r="770" hidden="1">
      <c r="A770" s="67"/>
      <c r="B770" s="101"/>
      <c r="C770" s="74"/>
      <c r="D770" s="67"/>
      <c r="E770" s="67"/>
      <c r="F770" s="74"/>
      <c r="G770" s="74"/>
      <c r="H770" s="74"/>
      <c r="I770" s="67"/>
      <c r="J770" s="67"/>
      <c r="K770" s="74"/>
      <c r="L770" s="74"/>
      <c r="M770" s="74"/>
      <c r="N770" s="74"/>
      <c r="O770" s="74"/>
      <c r="P770" s="74"/>
      <c r="Q770" s="74"/>
      <c r="R770" s="74"/>
      <c r="S770" s="752"/>
      <c r="T770" s="95"/>
      <c r="U770" s="752"/>
      <c r="V770" s="752"/>
      <c r="W770" s="752"/>
      <c r="X770" s="752"/>
      <c r="Y770" s="752"/>
      <c r="Z770" s="752"/>
      <c r="AA770" s="752"/>
      <c r="AB770" s="752"/>
      <c r="AC770" s="752"/>
      <c r="AD770" s="752"/>
      <c r="AE770" s="752"/>
      <c r="AF770" s="752"/>
      <c r="AG770" s="752"/>
      <c r="AH770" s="752"/>
      <c r="AI770" s="752"/>
      <c r="AJ770" s="752"/>
      <c r="AK770" s="752"/>
      <c r="AL770" s="752"/>
      <c r="AM770" s="752"/>
      <c r="AN770" s="752"/>
      <c r="AO770" s="752"/>
      <c r="AP770" s="752"/>
    </row>
    <row r="771" hidden="1">
      <c r="A771" s="67"/>
      <c r="B771" s="101"/>
      <c r="C771" s="74"/>
      <c r="D771" s="67"/>
      <c r="E771" s="67"/>
      <c r="F771" s="74"/>
      <c r="G771" s="74"/>
      <c r="H771" s="74"/>
      <c r="I771" s="67"/>
      <c r="J771" s="67"/>
      <c r="K771" s="74"/>
      <c r="L771" s="74"/>
      <c r="M771" s="74"/>
      <c r="N771" s="74"/>
      <c r="O771" s="74"/>
      <c r="P771" s="74"/>
      <c r="Q771" s="74"/>
      <c r="R771" s="74"/>
      <c r="S771" s="752"/>
      <c r="T771" s="95"/>
      <c r="U771" s="752"/>
      <c r="V771" s="752"/>
      <c r="W771" s="752"/>
      <c r="X771" s="752"/>
      <c r="Y771" s="752"/>
      <c r="Z771" s="752"/>
      <c r="AA771" s="752"/>
      <c r="AB771" s="752"/>
      <c r="AC771" s="752"/>
      <c r="AD771" s="752"/>
      <c r="AE771" s="752"/>
      <c r="AF771" s="752"/>
      <c r="AG771" s="752"/>
      <c r="AH771" s="752"/>
      <c r="AI771" s="752"/>
      <c r="AJ771" s="752"/>
      <c r="AK771" s="752"/>
      <c r="AL771" s="752"/>
      <c r="AM771" s="752"/>
      <c r="AN771" s="752"/>
      <c r="AO771" s="752"/>
      <c r="AP771" s="752"/>
    </row>
    <row r="772" hidden="1">
      <c r="A772" s="67"/>
      <c r="B772" s="101"/>
      <c r="C772" s="74"/>
      <c r="D772" s="67"/>
      <c r="E772" s="67"/>
      <c r="F772" s="74"/>
      <c r="G772" s="74"/>
      <c r="H772" s="74"/>
      <c r="I772" s="67"/>
      <c r="J772" s="67"/>
      <c r="K772" s="74"/>
      <c r="L772" s="74"/>
      <c r="M772" s="74"/>
      <c r="N772" s="74"/>
      <c r="O772" s="74"/>
      <c r="P772" s="74"/>
      <c r="Q772" s="74"/>
      <c r="R772" s="74"/>
      <c r="S772" s="752"/>
      <c r="T772" s="95"/>
      <c r="U772" s="752"/>
      <c r="V772" s="752"/>
      <c r="W772" s="752"/>
      <c r="X772" s="752"/>
      <c r="Y772" s="752"/>
      <c r="Z772" s="752"/>
      <c r="AA772" s="752"/>
      <c r="AB772" s="752"/>
      <c r="AC772" s="752"/>
      <c r="AD772" s="752"/>
      <c r="AE772" s="752"/>
      <c r="AF772" s="752"/>
      <c r="AG772" s="752"/>
      <c r="AH772" s="752"/>
      <c r="AI772" s="752"/>
      <c r="AJ772" s="752"/>
      <c r="AK772" s="752"/>
      <c r="AL772" s="752"/>
      <c r="AM772" s="752"/>
      <c r="AN772" s="752"/>
      <c r="AO772" s="752"/>
      <c r="AP772" s="752"/>
    </row>
    <row r="773" hidden="1">
      <c r="A773" s="67"/>
      <c r="B773" s="101"/>
      <c r="C773" s="74"/>
      <c r="D773" s="67"/>
      <c r="E773" s="67"/>
      <c r="F773" s="74"/>
      <c r="G773" s="74"/>
      <c r="H773" s="74"/>
      <c r="I773" s="67"/>
      <c r="J773" s="67"/>
      <c r="K773" s="74"/>
      <c r="L773" s="74"/>
      <c r="M773" s="74"/>
      <c r="N773" s="74"/>
      <c r="O773" s="74"/>
      <c r="P773" s="74"/>
      <c r="Q773" s="74"/>
      <c r="R773" s="74"/>
      <c r="S773" s="752"/>
      <c r="T773" s="95"/>
      <c r="U773" s="752"/>
      <c r="V773" s="752"/>
      <c r="W773" s="752"/>
      <c r="X773" s="752"/>
      <c r="Y773" s="752"/>
      <c r="Z773" s="752"/>
      <c r="AA773" s="752"/>
      <c r="AB773" s="752"/>
      <c r="AC773" s="752"/>
      <c r="AD773" s="752"/>
      <c r="AE773" s="752"/>
      <c r="AF773" s="752"/>
      <c r="AG773" s="752"/>
      <c r="AH773" s="752"/>
      <c r="AI773" s="752"/>
      <c r="AJ773" s="752"/>
      <c r="AK773" s="752"/>
      <c r="AL773" s="752"/>
      <c r="AM773" s="752"/>
      <c r="AN773" s="752"/>
      <c r="AO773" s="752"/>
      <c r="AP773" s="752"/>
    </row>
    <row r="774" hidden="1">
      <c r="A774" s="67"/>
      <c r="B774" s="101"/>
      <c r="C774" s="74"/>
      <c r="D774" s="67"/>
      <c r="E774" s="67"/>
      <c r="F774" s="74"/>
      <c r="G774" s="74"/>
      <c r="H774" s="74"/>
      <c r="I774" s="67"/>
      <c r="J774" s="67"/>
      <c r="K774" s="74"/>
      <c r="L774" s="74"/>
      <c r="M774" s="74"/>
      <c r="N774" s="74"/>
      <c r="O774" s="74"/>
      <c r="P774" s="74"/>
      <c r="Q774" s="74"/>
      <c r="R774" s="74"/>
      <c r="S774" s="752"/>
      <c r="T774" s="95"/>
      <c r="U774" s="752"/>
      <c r="V774" s="752"/>
      <c r="W774" s="752"/>
      <c r="X774" s="752"/>
      <c r="Y774" s="752"/>
      <c r="Z774" s="752"/>
      <c r="AA774" s="752"/>
      <c r="AB774" s="752"/>
      <c r="AC774" s="752"/>
      <c r="AD774" s="752"/>
      <c r="AE774" s="752"/>
      <c r="AF774" s="752"/>
      <c r="AG774" s="752"/>
      <c r="AH774" s="752"/>
      <c r="AI774" s="752"/>
      <c r="AJ774" s="752"/>
      <c r="AK774" s="752"/>
      <c r="AL774" s="752"/>
      <c r="AM774" s="752"/>
      <c r="AN774" s="752"/>
      <c r="AO774" s="752"/>
      <c r="AP774" s="752"/>
    </row>
    <row r="775" hidden="1">
      <c r="A775" s="67"/>
      <c r="B775" s="101"/>
      <c r="C775" s="74"/>
      <c r="D775" s="67"/>
      <c r="E775" s="67"/>
      <c r="F775" s="74"/>
      <c r="G775" s="74"/>
      <c r="H775" s="74"/>
      <c r="I775" s="67"/>
      <c r="J775" s="67"/>
      <c r="K775" s="74"/>
      <c r="L775" s="74"/>
      <c r="M775" s="74"/>
      <c r="N775" s="74"/>
      <c r="O775" s="74"/>
      <c r="P775" s="74"/>
      <c r="Q775" s="74"/>
      <c r="R775" s="74"/>
      <c r="S775" s="752"/>
      <c r="T775" s="95"/>
      <c r="U775" s="752"/>
      <c r="V775" s="752"/>
      <c r="W775" s="752"/>
      <c r="X775" s="752"/>
      <c r="Y775" s="752"/>
      <c r="Z775" s="752"/>
      <c r="AA775" s="752"/>
      <c r="AB775" s="752"/>
      <c r="AC775" s="752"/>
      <c r="AD775" s="752"/>
      <c r="AE775" s="752"/>
      <c r="AF775" s="752"/>
      <c r="AG775" s="752"/>
      <c r="AH775" s="752"/>
      <c r="AI775" s="752"/>
      <c r="AJ775" s="752"/>
      <c r="AK775" s="752"/>
      <c r="AL775" s="752"/>
      <c r="AM775" s="752"/>
      <c r="AN775" s="752"/>
      <c r="AO775" s="752"/>
      <c r="AP775" s="752"/>
    </row>
    <row r="776" hidden="1">
      <c r="A776" s="67"/>
      <c r="B776" s="101"/>
      <c r="C776" s="74"/>
      <c r="D776" s="67"/>
      <c r="E776" s="67"/>
      <c r="F776" s="74"/>
      <c r="G776" s="74"/>
      <c r="H776" s="74"/>
      <c r="I776" s="67"/>
      <c r="J776" s="67"/>
      <c r="K776" s="74"/>
      <c r="L776" s="74"/>
      <c r="M776" s="74"/>
      <c r="N776" s="74"/>
      <c r="O776" s="74"/>
      <c r="P776" s="74"/>
      <c r="Q776" s="74"/>
      <c r="R776" s="74"/>
      <c r="S776" s="752"/>
      <c r="T776" s="95"/>
      <c r="U776" s="752"/>
      <c r="V776" s="752"/>
      <c r="W776" s="752"/>
      <c r="X776" s="752"/>
      <c r="Y776" s="752"/>
      <c r="Z776" s="752"/>
      <c r="AA776" s="752"/>
      <c r="AB776" s="752"/>
      <c r="AC776" s="752"/>
      <c r="AD776" s="752"/>
      <c r="AE776" s="752"/>
      <c r="AF776" s="752"/>
      <c r="AG776" s="752"/>
      <c r="AH776" s="752"/>
      <c r="AI776" s="752"/>
      <c r="AJ776" s="752"/>
      <c r="AK776" s="752"/>
      <c r="AL776" s="752"/>
      <c r="AM776" s="752"/>
      <c r="AN776" s="752"/>
      <c r="AO776" s="752"/>
      <c r="AP776" s="752"/>
    </row>
    <row r="777" hidden="1">
      <c r="A777" s="67"/>
      <c r="B777" s="101"/>
      <c r="C777" s="74"/>
      <c r="D777" s="67"/>
      <c r="E777" s="67"/>
      <c r="F777" s="74"/>
      <c r="G777" s="74"/>
      <c r="H777" s="74"/>
      <c r="I777" s="67"/>
      <c r="J777" s="67"/>
      <c r="K777" s="74"/>
      <c r="L777" s="74"/>
      <c r="M777" s="74"/>
      <c r="N777" s="74"/>
      <c r="O777" s="74"/>
      <c r="P777" s="74"/>
      <c r="Q777" s="74"/>
      <c r="R777" s="74"/>
      <c r="S777" s="752"/>
      <c r="T777" s="95"/>
      <c r="U777" s="752"/>
      <c r="V777" s="752"/>
      <c r="W777" s="752"/>
      <c r="X777" s="752"/>
      <c r="Y777" s="752"/>
      <c r="Z777" s="752"/>
      <c r="AA777" s="752"/>
      <c r="AB777" s="752"/>
      <c r="AC777" s="752"/>
      <c r="AD777" s="752"/>
      <c r="AE777" s="752"/>
      <c r="AF777" s="752"/>
      <c r="AG777" s="752"/>
      <c r="AH777" s="752"/>
      <c r="AI777" s="752"/>
      <c r="AJ777" s="752"/>
      <c r="AK777" s="752"/>
      <c r="AL777" s="752"/>
      <c r="AM777" s="752"/>
      <c r="AN777" s="752"/>
      <c r="AO777" s="752"/>
      <c r="AP777" s="752"/>
    </row>
    <row r="778" hidden="1">
      <c r="A778" s="67"/>
      <c r="B778" s="101"/>
      <c r="C778" s="74"/>
      <c r="D778" s="67"/>
      <c r="E778" s="67"/>
      <c r="F778" s="74"/>
      <c r="G778" s="74"/>
      <c r="H778" s="74"/>
      <c r="I778" s="67"/>
      <c r="J778" s="67"/>
      <c r="K778" s="74"/>
      <c r="L778" s="74"/>
      <c r="M778" s="74"/>
      <c r="N778" s="74"/>
      <c r="O778" s="74"/>
      <c r="P778" s="74"/>
      <c r="Q778" s="74"/>
      <c r="R778" s="74"/>
      <c r="S778" s="752"/>
      <c r="T778" s="95"/>
      <c r="U778" s="752"/>
      <c r="V778" s="752"/>
      <c r="W778" s="752"/>
      <c r="X778" s="752"/>
      <c r="Y778" s="752"/>
      <c r="Z778" s="752"/>
      <c r="AA778" s="752"/>
      <c r="AB778" s="752"/>
      <c r="AC778" s="752"/>
      <c r="AD778" s="752"/>
      <c r="AE778" s="752"/>
      <c r="AF778" s="752"/>
      <c r="AG778" s="752"/>
      <c r="AH778" s="752"/>
      <c r="AI778" s="752"/>
      <c r="AJ778" s="752"/>
      <c r="AK778" s="752"/>
      <c r="AL778" s="752"/>
      <c r="AM778" s="752"/>
      <c r="AN778" s="752"/>
      <c r="AO778" s="752"/>
      <c r="AP778" s="752"/>
    </row>
    <row r="779" hidden="1">
      <c r="A779" s="67"/>
      <c r="B779" s="101"/>
      <c r="C779" s="74"/>
      <c r="D779" s="67"/>
      <c r="E779" s="67"/>
      <c r="F779" s="74"/>
      <c r="G779" s="74"/>
      <c r="H779" s="74"/>
      <c r="I779" s="67"/>
      <c r="J779" s="67"/>
      <c r="K779" s="74"/>
      <c r="L779" s="74"/>
      <c r="M779" s="74"/>
      <c r="N779" s="74"/>
      <c r="O779" s="74"/>
      <c r="P779" s="74"/>
      <c r="Q779" s="74"/>
      <c r="R779" s="74"/>
      <c r="S779" s="752"/>
      <c r="T779" s="95"/>
      <c r="U779" s="752"/>
      <c r="V779" s="752"/>
      <c r="W779" s="752"/>
      <c r="X779" s="752"/>
      <c r="Y779" s="752"/>
      <c r="Z779" s="752"/>
      <c r="AA779" s="752"/>
      <c r="AB779" s="752"/>
      <c r="AC779" s="752"/>
      <c r="AD779" s="752"/>
      <c r="AE779" s="752"/>
      <c r="AF779" s="752"/>
      <c r="AG779" s="752"/>
      <c r="AH779" s="752"/>
      <c r="AI779" s="752"/>
      <c r="AJ779" s="752"/>
      <c r="AK779" s="752"/>
      <c r="AL779" s="752"/>
      <c r="AM779" s="752"/>
      <c r="AN779" s="752"/>
      <c r="AO779" s="752"/>
      <c r="AP779" s="752"/>
    </row>
    <row r="780" hidden="1">
      <c r="A780" s="67"/>
      <c r="B780" s="101"/>
      <c r="C780" s="74"/>
      <c r="D780" s="67"/>
      <c r="E780" s="67"/>
      <c r="F780" s="74"/>
      <c r="G780" s="74"/>
      <c r="H780" s="74"/>
      <c r="I780" s="67"/>
      <c r="J780" s="67"/>
      <c r="K780" s="74"/>
      <c r="L780" s="74"/>
      <c r="M780" s="74"/>
      <c r="N780" s="74"/>
      <c r="O780" s="74"/>
      <c r="P780" s="74"/>
      <c r="Q780" s="74"/>
      <c r="R780" s="74"/>
      <c r="S780" s="752"/>
      <c r="T780" s="95"/>
      <c r="U780" s="752"/>
      <c r="V780" s="752"/>
      <c r="W780" s="752"/>
      <c r="X780" s="752"/>
      <c r="Y780" s="752"/>
      <c r="Z780" s="752"/>
      <c r="AA780" s="752"/>
      <c r="AB780" s="752"/>
      <c r="AC780" s="752"/>
      <c r="AD780" s="752"/>
      <c r="AE780" s="752"/>
      <c r="AF780" s="752"/>
      <c r="AG780" s="752"/>
      <c r="AH780" s="752"/>
      <c r="AI780" s="752"/>
      <c r="AJ780" s="752"/>
      <c r="AK780" s="752"/>
      <c r="AL780" s="752"/>
      <c r="AM780" s="752"/>
      <c r="AN780" s="752"/>
      <c r="AO780" s="752"/>
      <c r="AP780" s="752"/>
    </row>
    <row r="781" hidden="1">
      <c r="A781" s="67"/>
      <c r="B781" s="101"/>
      <c r="C781" s="74"/>
      <c r="D781" s="67"/>
      <c r="E781" s="67"/>
      <c r="F781" s="74"/>
      <c r="G781" s="74"/>
      <c r="H781" s="74"/>
      <c r="I781" s="67"/>
      <c r="J781" s="67"/>
      <c r="K781" s="74"/>
      <c r="L781" s="74"/>
      <c r="M781" s="74"/>
      <c r="N781" s="74"/>
      <c r="O781" s="74"/>
      <c r="P781" s="74"/>
      <c r="Q781" s="74"/>
      <c r="R781" s="74"/>
      <c r="S781" s="752"/>
      <c r="T781" s="95"/>
      <c r="U781" s="752"/>
      <c r="V781" s="752"/>
      <c r="W781" s="752"/>
      <c r="X781" s="752"/>
      <c r="Y781" s="752"/>
      <c r="Z781" s="752"/>
      <c r="AA781" s="752"/>
      <c r="AB781" s="752"/>
      <c r="AC781" s="752"/>
      <c r="AD781" s="752"/>
      <c r="AE781" s="752"/>
      <c r="AF781" s="752"/>
      <c r="AG781" s="752"/>
      <c r="AH781" s="752"/>
      <c r="AI781" s="752"/>
      <c r="AJ781" s="752"/>
      <c r="AK781" s="752"/>
      <c r="AL781" s="752"/>
      <c r="AM781" s="752"/>
      <c r="AN781" s="752"/>
      <c r="AO781" s="752"/>
      <c r="AP781" s="752"/>
    </row>
    <row r="782" hidden="1">
      <c r="A782" s="67"/>
      <c r="B782" s="101"/>
      <c r="C782" s="74"/>
      <c r="D782" s="67"/>
      <c r="E782" s="67"/>
      <c r="F782" s="74"/>
      <c r="G782" s="74"/>
      <c r="H782" s="74"/>
      <c r="I782" s="67"/>
      <c r="J782" s="67"/>
      <c r="K782" s="74"/>
      <c r="L782" s="74"/>
      <c r="M782" s="74"/>
      <c r="N782" s="74"/>
      <c r="O782" s="74"/>
      <c r="P782" s="74"/>
      <c r="Q782" s="74"/>
      <c r="R782" s="74"/>
      <c r="S782" s="752"/>
      <c r="T782" s="95"/>
      <c r="U782" s="752"/>
      <c r="V782" s="752"/>
      <c r="W782" s="752"/>
      <c r="X782" s="752"/>
      <c r="Y782" s="752"/>
      <c r="Z782" s="752"/>
      <c r="AA782" s="752"/>
      <c r="AB782" s="752"/>
      <c r="AC782" s="752"/>
      <c r="AD782" s="752"/>
      <c r="AE782" s="752"/>
      <c r="AF782" s="752"/>
      <c r="AG782" s="752"/>
      <c r="AH782" s="752"/>
      <c r="AI782" s="752"/>
      <c r="AJ782" s="752"/>
      <c r="AK782" s="752"/>
      <c r="AL782" s="752"/>
      <c r="AM782" s="752"/>
      <c r="AN782" s="752"/>
      <c r="AO782" s="752"/>
      <c r="AP782" s="752"/>
    </row>
    <row r="783" hidden="1">
      <c r="A783" s="67"/>
      <c r="B783" s="101"/>
      <c r="C783" s="74"/>
      <c r="D783" s="67"/>
      <c r="E783" s="67"/>
      <c r="F783" s="74"/>
      <c r="G783" s="74"/>
      <c r="H783" s="74"/>
      <c r="I783" s="67"/>
      <c r="J783" s="67"/>
      <c r="K783" s="74"/>
      <c r="L783" s="74"/>
      <c r="M783" s="74"/>
      <c r="N783" s="74"/>
      <c r="O783" s="74"/>
      <c r="P783" s="74"/>
      <c r="Q783" s="74"/>
      <c r="R783" s="74"/>
      <c r="S783" s="752"/>
      <c r="T783" s="95"/>
      <c r="U783" s="752"/>
      <c r="V783" s="752"/>
      <c r="W783" s="752"/>
      <c r="X783" s="752"/>
      <c r="Y783" s="752"/>
      <c r="Z783" s="752"/>
      <c r="AA783" s="752"/>
      <c r="AB783" s="752"/>
      <c r="AC783" s="752"/>
      <c r="AD783" s="752"/>
      <c r="AE783" s="752"/>
      <c r="AF783" s="752"/>
      <c r="AG783" s="752"/>
      <c r="AH783" s="752"/>
      <c r="AI783" s="752"/>
      <c r="AJ783" s="752"/>
      <c r="AK783" s="752"/>
      <c r="AL783" s="752"/>
      <c r="AM783" s="752"/>
      <c r="AN783" s="752"/>
      <c r="AO783" s="752"/>
      <c r="AP783" s="752"/>
    </row>
    <row r="784" hidden="1">
      <c r="A784" s="67"/>
      <c r="B784" s="101"/>
      <c r="C784" s="74"/>
      <c r="D784" s="67"/>
      <c r="E784" s="67"/>
      <c r="F784" s="74"/>
      <c r="G784" s="74"/>
      <c r="H784" s="74"/>
      <c r="I784" s="67"/>
      <c r="J784" s="67"/>
      <c r="K784" s="74"/>
      <c r="L784" s="74"/>
      <c r="M784" s="74"/>
      <c r="N784" s="74"/>
      <c r="O784" s="74"/>
      <c r="P784" s="74"/>
      <c r="Q784" s="74"/>
      <c r="R784" s="74"/>
      <c r="S784" s="752"/>
      <c r="T784" s="95"/>
      <c r="U784" s="752"/>
      <c r="V784" s="752"/>
      <c r="W784" s="752"/>
      <c r="X784" s="752"/>
      <c r="Y784" s="752"/>
      <c r="Z784" s="752"/>
      <c r="AA784" s="752"/>
      <c r="AB784" s="752"/>
      <c r="AC784" s="752"/>
      <c r="AD784" s="752"/>
      <c r="AE784" s="752"/>
      <c r="AF784" s="752"/>
      <c r="AG784" s="752"/>
      <c r="AH784" s="752"/>
      <c r="AI784" s="752"/>
      <c r="AJ784" s="752"/>
      <c r="AK784" s="752"/>
      <c r="AL784" s="752"/>
      <c r="AM784" s="752"/>
      <c r="AN784" s="752"/>
      <c r="AO784" s="752"/>
      <c r="AP784" s="752"/>
    </row>
    <row r="785" hidden="1">
      <c r="A785" s="67"/>
      <c r="B785" s="101"/>
      <c r="C785" s="74"/>
      <c r="D785" s="67"/>
      <c r="E785" s="67"/>
      <c r="F785" s="74"/>
      <c r="G785" s="74"/>
      <c r="H785" s="74"/>
      <c r="I785" s="67"/>
      <c r="J785" s="67"/>
      <c r="K785" s="74"/>
      <c r="L785" s="74"/>
      <c r="M785" s="74"/>
      <c r="N785" s="74"/>
      <c r="O785" s="74"/>
      <c r="P785" s="74"/>
      <c r="Q785" s="74"/>
      <c r="R785" s="74"/>
      <c r="S785" s="752"/>
      <c r="T785" s="95"/>
      <c r="U785" s="752"/>
      <c r="V785" s="752"/>
      <c r="W785" s="752"/>
      <c r="X785" s="752"/>
      <c r="Y785" s="752"/>
      <c r="Z785" s="752"/>
      <c r="AA785" s="752"/>
      <c r="AB785" s="752"/>
      <c r="AC785" s="752"/>
      <c r="AD785" s="752"/>
      <c r="AE785" s="752"/>
      <c r="AF785" s="752"/>
      <c r="AG785" s="752"/>
      <c r="AH785" s="752"/>
      <c r="AI785" s="752"/>
      <c r="AJ785" s="752"/>
      <c r="AK785" s="752"/>
      <c r="AL785" s="752"/>
      <c r="AM785" s="752"/>
      <c r="AN785" s="752"/>
      <c r="AO785" s="752"/>
      <c r="AP785" s="752"/>
    </row>
    <row r="786" hidden="1">
      <c r="A786" s="67"/>
      <c r="B786" s="101"/>
      <c r="C786" s="74"/>
      <c r="D786" s="67"/>
      <c r="E786" s="67"/>
      <c r="F786" s="74"/>
      <c r="G786" s="74"/>
      <c r="H786" s="74"/>
      <c r="I786" s="67"/>
      <c r="J786" s="67"/>
      <c r="K786" s="74"/>
      <c r="L786" s="74"/>
      <c r="M786" s="74"/>
      <c r="N786" s="74"/>
      <c r="O786" s="74"/>
      <c r="P786" s="74"/>
      <c r="Q786" s="74"/>
      <c r="R786" s="74"/>
      <c r="S786" s="752"/>
      <c r="T786" s="95"/>
      <c r="U786" s="752"/>
      <c r="V786" s="752"/>
      <c r="W786" s="752"/>
      <c r="X786" s="752"/>
      <c r="Y786" s="752"/>
      <c r="Z786" s="752"/>
      <c r="AA786" s="752"/>
      <c r="AB786" s="752"/>
      <c r="AC786" s="752"/>
      <c r="AD786" s="752"/>
      <c r="AE786" s="752"/>
      <c r="AF786" s="752"/>
      <c r="AG786" s="752"/>
      <c r="AH786" s="752"/>
      <c r="AI786" s="752"/>
      <c r="AJ786" s="752"/>
      <c r="AK786" s="752"/>
      <c r="AL786" s="752"/>
      <c r="AM786" s="752"/>
      <c r="AN786" s="752"/>
      <c r="AO786" s="752"/>
      <c r="AP786" s="752"/>
    </row>
    <row r="787" hidden="1">
      <c r="A787" s="67"/>
      <c r="B787" s="101"/>
      <c r="C787" s="74"/>
      <c r="D787" s="67"/>
      <c r="E787" s="67"/>
      <c r="F787" s="74"/>
      <c r="G787" s="74"/>
      <c r="H787" s="74"/>
      <c r="I787" s="67"/>
      <c r="J787" s="67"/>
      <c r="K787" s="74"/>
      <c r="L787" s="74"/>
      <c r="M787" s="74"/>
      <c r="N787" s="74"/>
      <c r="O787" s="74"/>
      <c r="P787" s="74"/>
      <c r="Q787" s="74"/>
      <c r="R787" s="74"/>
      <c r="S787" s="752"/>
      <c r="T787" s="95"/>
      <c r="U787" s="752"/>
      <c r="V787" s="752"/>
      <c r="W787" s="752"/>
      <c r="X787" s="752"/>
      <c r="Y787" s="752"/>
      <c r="Z787" s="752"/>
      <c r="AA787" s="752"/>
      <c r="AB787" s="752"/>
      <c r="AC787" s="752"/>
      <c r="AD787" s="752"/>
      <c r="AE787" s="752"/>
      <c r="AF787" s="752"/>
      <c r="AG787" s="752"/>
      <c r="AH787" s="752"/>
      <c r="AI787" s="752"/>
      <c r="AJ787" s="752"/>
      <c r="AK787" s="752"/>
      <c r="AL787" s="752"/>
      <c r="AM787" s="752"/>
      <c r="AN787" s="752"/>
      <c r="AO787" s="752"/>
      <c r="AP787" s="752"/>
    </row>
    <row r="788" hidden="1">
      <c r="A788" s="67"/>
      <c r="B788" s="101"/>
      <c r="C788" s="74"/>
      <c r="D788" s="67"/>
      <c r="E788" s="67"/>
      <c r="F788" s="74"/>
      <c r="G788" s="74"/>
      <c r="H788" s="74"/>
      <c r="I788" s="67"/>
      <c r="J788" s="67"/>
      <c r="K788" s="74"/>
      <c r="L788" s="74"/>
      <c r="M788" s="74"/>
      <c r="N788" s="74"/>
      <c r="O788" s="74"/>
      <c r="P788" s="74"/>
      <c r="Q788" s="74"/>
      <c r="R788" s="74"/>
      <c r="S788" s="752"/>
      <c r="T788" s="95"/>
      <c r="U788" s="752"/>
      <c r="V788" s="752"/>
      <c r="W788" s="752"/>
      <c r="X788" s="752"/>
      <c r="Y788" s="752"/>
      <c r="Z788" s="752"/>
      <c r="AA788" s="752"/>
      <c r="AB788" s="752"/>
      <c r="AC788" s="752"/>
      <c r="AD788" s="752"/>
      <c r="AE788" s="752"/>
      <c r="AF788" s="752"/>
      <c r="AG788" s="752"/>
      <c r="AH788" s="752"/>
      <c r="AI788" s="752"/>
      <c r="AJ788" s="752"/>
      <c r="AK788" s="752"/>
      <c r="AL788" s="752"/>
      <c r="AM788" s="752"/>
      <c r="AN788" s="752"/>
      <c r="AO788" s="752"/>
      <c r="AP788" s="752"/>
    </row>
    <row r="789" hidden="1">
      <c r="A789" s="67"/>
      <c r="B789" s="101"/>
      <c r="C789" s="74"/>
      <c r="D789" s="67"/>
      <c r="E789" s="67"/>
      <c r="F789" s="74"/>
      <c r="G789" s="74"/>
      <c r="H789" s="74"/>
      <c r="I789" s="67"/>
      <c r="J789" s="67"/>
      <c r="K789" s="74"/>
      <c r="L789" s="74"/>
      <c r="M789" s="74"/>
      <c r="N789" s="74"/>
      <c r="O789" s="74"/>
      <c r="P789" s="74"/>
      <c r="Q789" s="74"/>
      <c r="R789" s="74"/>
      <c r="S789" s="752"/>
      <c r="T789" s="95"/>
      <c r="U789" s="752"/>
      <c r="V789" s="752"/>
      <c r="W789" s="752"/>
      <c r="X789" s="752"/>
      <c r="Y789" s="752"/>
      <c r="Z789" s="752"/>
      <c r="AA789" s="752"/>
      <c r="AB789" s="752"/>
      <c r="AC789" s="752"/>
      <c r="AD789" s="752"/>
      <c r="AE789" s="752"/>
      <c r="AF789" s="752"/>
      <c r="AG789" s="752"/>
      <c r="AH789" s="752"/>
      <c r="AI789" s="752"/>
      <c r="AJ789" s="752"/>
      <c r="AK789" s="752"/>
      <c r="AL789" s="752"/>
      <c r="AM789" s="752"/>
      <c r="AN789" s="752"/>
      <c r="AO789" s="752"/>
      <c r="AP789" s="752"/>
    </row>
    <row r="790" hidden="1">
      <c r="A790" s="67"/>
      <c r="B790" s="101"/>
      <c r="C790" s="74"/>
      <c r="D790" s="67"/>
      <c r="E790" s="67"/>
      <c r="F790" s="74"/>
      <c r="G790" s="74"/>
      <c r="H790" s="74"/>
      <c r="I790" s="67"/>
      <c r="J790" s="67"/>
      <c r="K790" s="74"/>
      <c r="L790" s="74"/>
      <c r="M790" s="74"/>
      <c r="N790" s="74"/>
      <c r="O790" s="74"/>
      <c r="P790" s="74"/>
      <c r="Q790" s="74"/>
      <c r="R790" s="74"/>
      <c r="S790" s="752"/>
      <c r="T790" s="95"/>
      <c r="U790" s="752"/>
      <c r="V790" s="752"/>
      <c r="W790" s="752"/>
      <c r="X790" s="752"/>
      <c r="Y790" s="752"/>
      <c r="Z790" s="752"/>
      <c r="AA790" s="752"/>
      <c r="AB790" s="752"/>
      <c r="AC790" s="752"/>
      <c r="AD790" s="752"/>
      <c r="AE790" s="752"/>
      <c r="AF790" s="752"/>
      <c r="AG790" s="752"/>
      <c r="AH790" s="752"/>
      <c r="AI790" s="752"/>
      <c r="AJ790" s="752"/>
      <c r="AK790" s="752"/>
      <c r="AL790" s="752"/>
      <c r="AM790" s="752"/>
      <c r="AN790" s="752"/>
      <c r="AO790" s="752"/>
      <c r="AP790" s="752"/>
    </row>
    <row r="791" hidden="1">
      <c r="A791" s="67"/>
      <c r="B791" s="101"/>
      <c r="C791" s="74"/>
      <c r="D791" s="67"/>
      <c r="E791" s="67"/>
      <c r="F791" s="74"/>
      <c r="G791" s="74"/>
      <c r="H791" s="74"/>
      <c r="I791" s="67"/>
      <c r="J791" s="67"/>
      <c r="K791" s="74"/>
      <c r="L791" s="74"/>
      <c r="M791" s="74"/>
      <c r="N791" s="74"/>
      <c r="O791" s="74"/>
      <c r="P791" s="74"/>
      <c r="Q791" s="74"/>
      <c r="R791" s="74"/>
      <c r="S791" s="752"/>
      <c r="T791" s="95"/>
      <c r="U791" s="752"/>
      <c r="V791" s="752"/>
      <c r="W791" s="752"/>
      <c r="X791" s="752"/>
      <c r="Y791" s="752"/>
      <c r="Z791" s="752"/>
      <c r="AA791" s="752"/>
      <c r="AB791" s="752"/>
      <c r="AC791" s="752"/>
      <c r="AD791" s="752"/>
      <c r="AE791" s="752"/>
      <c r="AF791" s="752"/>
      <c r="AG791" s="752"/>
      <c r="AH791" s="752"/>
      <c r="AI791" s="752"/>
      <c r="AJ791" s="752"/>
      <c r="AK791" s="752"/>
      <c r="AL791" s="752"/>
      <c r="AM791" s="752"/>
      <c r="AN791" s="752"/>
      <c r="AO791" s="752"/>
      <c r="AP791" s="752"/>
    </row>
    <row r="792" hidden="1">
      <c r="A792" s="67"/>
      <c r="B792" s="101"/>
      <c r="C792" s="74"/>
      <c r="D792" s="67"/>
      <c r="E792" s="67"/>
      <c r="F792" s="74"/>
      <c r="G792" s="74"/>
      <c r="H792" s="74"/>
      <c r="I792" s="67"/>
      <c r="J792" s="67"/>
      <c r="K792" s="74"/>
      <c r="L792" s="74"/>
      <c r="M792" s="74"/>
      <c r="N792" s="74"/>
      <c r="O792" s="74"/>
      <c r="P792" s="74"/>
      <c r="Q792" s="74"/>
      <c r="R792" s="74"/>
      <c r="S792" s="752"/>
      <c r="T792" s="95"/>
      <c r="U792" s="752"/>
      <c r="V792" s="752"/>
      <c r="W792" s="752"/>
      <c r="X792" s="752"/>
      <c r="Y792" s="752"/>
      <c r="Z792" s="752"/>
      <c r="AA792" s="752"/>
      <c r="AB792" s="752"/>
      <c r="AC792" s="752"/>
      <c r="AD792" s="752"/>
      <c r="AE792" s="752"/>
      <c r="AF792" s="752"/>
      <c r="AG792" s="752"/>
      <c r="AH792" s="752"/>
      <c r="AI792" s="752"/>
      <c r="AJ792" s="752"/>
      <c r="AK792" s="752"/>
      <c r="AL792" s="752"/>
      <c r="AM792" s="752"/>
      <c r="AN792" s="752"/>
      <c r="AO792" s="752"/>
      <c r="AP792" s="752"/>
    </row>
    <row r="793" hidden="1">
      <c r="A793" s="67"/>
      <c r="B793" s="101"/>
      <c r="C793" s="74"/>
      <c r="D793" s="67"/>
      <c r="E793" s="67"/>
      <c r="F793" s="74"/>
      <c r="G793" s="74"/>
      <c r="H793" s="74"/>
      <c r="I793" s="67"/>
      <c r="J793" s="67"/>
      <c r="K793" s="74"/>
      <c r="L793" s="74"/>
      <c r="M793" s="74"/>
      <c r="N793" s="74"/>
      <c r="O793" s="74"/>
      <c r="P793" s="74"/>
      <c r="Q793" s="74"/>
      <c r="R793" s="74"/>
      <c r="S793" s="752"/>
      <c r="T793" s="95"/>
      <c r="U793" s="752"/>
      <c r="V793" s="752"/>
      <c r="W793" s="752"/>
      <c r="X793" s="752"/>
      <c r="Y793" s="752"/>
      <c r="Z793" s="752"/>
      <c r="AA793" s="752"/>
      <c r="AB793" s="752"/>
      <c r="AC793" s="752"/>
      <c r="AD793" s="752"/>
      <c r="AE793" s="752"/>
      <c r="AF793" s="752"/>
      <c r="AG793" s="752"/>
      <c r="AH793" s="752"/>
      <c r="AI793" s="752"/>
      <c r="AJ793" s="752"/>
      <c r="AK793" s="752"/>
      <c r="AL793" s="752"/>
      <c r="AM793" s="752"/>
      <c r="AN793" s="752"/>
      <c r="AO793" s="752"/>
      <c r="AP793" s="752"/>
    </row>
    <row r="794" hidden="1">
      <c r="A794" s="67"/>
      <c r="B794" s="101"/>
      <c r="C794" s="74"/>
      <c r="D794" s="67"/>
      <c r="E794" s="67"/>
      <c r="F794" s="74"/>
      <c r="G794" s="74"/>
      <c r="H794" s="74"/>
      <c r="I794" s="67"/>
      <c r="J794" s="67"/>
      <c r="K794" s="74"/>
      <c r="L794" s="74"/>
      <c r="M794" s="74"/>
      <c r="N794" s="74"/>
      <c r="O794" s="74"/>
      <c r="P794" s="74"/>
      <c r="Q794" s="74"/>
      <c r="R794" s="74"/>
      <c r="S794" s="752"/>
      <c r="T794" s="95"/>
      <c r="U794" s="752"/>
      <c r="V794" s="752"/>
      <c r="W794" s="752"/>
      <c r="X794" s="752"/>
      <c r="Y794" s="752"/>
      <c r="Z794" s="752"/>
      <c r="AA794" s="752"/>
      <c r="AB794" s="752"/>
      <c r="AC794" s="752"/>
      <c r="AD794" s="752"/>
      <c r="AE794" s="752"/>
      <c r="AF794" s="752"/>
      <c r="AG794" s="752"/>
      <c r="AH794" s="752"/>
      <c r="AI794" s="752"/>
      <c r="AJ794" s="752"/>
      <c r="AK794" s="752"/>
      <c r="AL794" s="752"/>
      <c r="AM794" s="752"/>
      <c r="AN794" s="752"/>
      <c r="AO794" s="752"/>
      <c r="AP794" s="752"/>
    </row>
    <row r="795" hidden="1">
      <c r="A795" s="67"/>
      <c r="B795" s="101"/>
      <c r="C795" s="74"/>
      <c r="D795" s="67"/>
      <c r="E795" s="67"/>
      <c r="F795" s="74"/>
      <c r="G795" s="74"/>
      <c r="H795" s="74"/>
      <c r="I795" s="67"/>
      <c r="J795" s="67"/>
      <c r="K795" s="74"/>
      <c r="L795" s="74"/>
      <c r="M795" s="74"/>
      <c r="N795" s="74"/>
      <c r="O795" s="74"/>
      <c r="P795" s="74"/>
      <c r="Q795" s="74"/>
      <c r="R795" s="74"/>
      <c r="S795" s="752"/>
      <c r="T795" s="95"/>
      <c r="U795" s="752"/>
      <c r="V795" s="752"/>
      <c r="W795" s="752"/>
      <c r="X795" s="752"/>
      <c r="Y795" s="752"/>
      <c r="Z795" s="752"/>
      <c r="AA795" s="752"/>
      <c r="AB795" s="752"/>
      <c r="AC795" s="752"/>
      <c r="AD795" s="752"/>
      <c r="AE795" s="752"/>
      <c r="AF795" s="752"/>
      <c r="AG795" s="752"/>
      <c r="AH795" s="752"/>
      <c r="AI795" s="752"/>
      <c r="AJ795" s="752"/>
      <c r="AK795" s="752"/>
      <c r="AL795" s="752"/>
      <c r="AM795" s="752"/>
      <c r="AN795" s="752"/>
      <c r="AO795" s="752"/>
      <c r="AP795" s="752"/>
    </row>
    <row r="796" hidden="1">
      <c r="A796" s="67"/>
      <c r="B796" s="101"/>
      <c r="C796" s="74"/>
      <c r="D796" s="67"/>
      <c r="E796" s="67"/>
      <c r="F796" s="74"/>
      <c r="G796" s="74"/>
      <c r="H796" s="74"/>
      <c r="I796" s="67"/>
      <c r="J796" s="67"/>
      <c r="K796" s="74"/>
      <c r="L796" s="74"/>
      <c r="M796" s="74"/>
      <c r="N796" s="74"/>
      <c r="O796" s="74"/>
      <c r="P796" s="74"/>
      <c r="Q796" s="74"/>
      <c r="R796" s="74"/>
      <c r="S796" s="752"/>
      <c r="T796" s="95"/>
      <c r="U796" s="752"/>
      <c r="V796" s="752"/>
      <c r="W796" s="752"/>
      <c r="X796" s="752"/>
      <c r="Y796" s="752"/>
      <c r="Z796" s="752"/>
      <c r="AA796" s="752"/>
      <c r="AB796" s="752"/>
      <c r="AC796" s="752"/>
      <c r="AD796" s="752"/>
      <c r="AE796" s="752"/>
      <c r="AF796" s="752"/>
      <c r="AG796" s="752"/>
      <c r="AH796" s="752"/>
      <c r="AI796" s="752"/>
      <c r="AJ796" s="752"/>
      <c r="AK796" s="752"/>
      <c r="AL796" s="752"/>
      <c r="AM796" s="752"/>
      <c r="AN796" s="752"/>
      <c r="AO796" s="752"/>
      <c r="AP796" s="752"/>
    </row>
    <row r="797" hidden="1">
      <c r="A797" s="67"/>
      <c r="B797" s="101"/>
      <c r="C797" s="74"/>
      <c r="D797" s="67"/>
      <c r="E797" s="67"/>
      <c r="F797" s="74"/>
      <c r="G797" s="74"/>
      <c r="H797" s="74"/>
      <c r="I797" s="67"/>
      <c r="J797" s="67"/>
      <c r="K797" s="74"/>
      <c r="L797" s="74"/>
      <c r="M797" s="74"/>
      <c r="N797" s="74"/>
      <c r="O797" s="74"/>
      <c r="P797" s="74"/>
      <c r="Q797" s="74"/>
      <c r="R797" s="74"/>
      <c r="S797" s="752"/>
      <c r="T797" s="95"/>
      <c r="U797" s="752"/>
      <c r="V797" s="752"/>
      <c r="W797" s="752"/>
      <c r="X797" s="752"/>
      <c r="Y797" s="752"/>
      <c r="Z797" s="752"/>
      <c r="AA797" s="752"/>
      <c r="AB797" s="752"/>
      <c r="AC797" s="752"/>
      <c r="AD797" s="752"/>
      <c r="AE797" s="752"/>
      <c r="AF797" s="752"/>
      <c r="AG797" s="752"/>
      <c r="AH797" s="752"/>
      <c r="AI797" s="752"/>
      <c r="AJ797" s="752"/>
      <c r="AK797" s="752"/>
      <c r="AL797" s="752"/>
      <c r="AM797" s="752"/>
      <c r="AN797" s="752"/>
      <c r="AO797" s="752"/>
      <c r="AP797" s="752"/>
    </row>
    <row r="798" hidden="1">
      <c r="A798" s="67"/>
      <c r="B798" s="101"/>
      <c r="C798" s="74"/>
      <c r="D798" s="67"/>
      <c r="E798" s="67"/>
      <c r="F798" s="74"/>
      <c r="G798" s="74"/>
      <c r="H798" s="74"/>
      <c r="I798" s="67"/>
      <c r="J798" s="67"/>
      <c r="K798" s="74"/>
      <c r="L798" s="74"/>
      <c r="M798" s="74"/>
      <c r="N798" s="74"/>
      <c r="O798" s="74"/>
      <c r="P798" s="74"/>
      <c r="Q798" s="74"/>
      <c r="R798" s="74"/>
      <c r="S798" s="752"/>
      <c r="T798" s="95"/>
      <c r="U798" s="752"/>
      <c r="V798" s="752"/>
      <c r="W798" s="752"/>
      <c r="X798" s="752"/>
      <c r="Y798" s="752"/>
      <c r="Z798" s="752"/>
      <c r="AA798" s="752"/>
      <c r="AB798" s="752"/>
      <c r="AC798" s="752"/>
      <c r="AD798" s="752"/>
      <c r="AE798" s="752"/>
      <c r="AF798" s="752"/>
      <c r="AG798" s="752"/>
      <c r="AH798" s="752"/>
      <c r="AI798" s="752"/>
      <c r="AJ798" s="752"/>
      <c r="AK798" s="752"/>
      <c r="AL798" s="752"/>
      <c r="AM798" s="752"/>
      <c r="AN798" s="752"/>
      <c r="AO798" s="752"/>
      <c r="AP798" s="752"/>
    </row>
    <row r="799" hidden="1">
      <c r="A799" s="67"/>
      <c r="B799" s="101"/>
      <c r="C799" s="74"/>
      <c r="D799" s="67"/>
      <c r="E799" s="67"/>
      <c r="F799" s="74"/>
      <c r="G799" s="74"/>
      <c r="H799" s="74"/>
      <c r="I799" s="67"/>
      <c r="J799" s="67"/>
      <c r="K799" s="74"/>
      <c r="L799" s="74"/>
      <c r="M799" s="74"/>
      <c r="N799" s="74"/>
      <c r="O799" s="74"/>
      <c r="P799" s="74"/>
      <c r="Q799" s="74"/>
      <c r="R799" s="74"/>
      <c r="S799" s="752"/>
      <c r="T799" s="95"/>
      <c r="U799" s="752"/>
      <c r="V799" s="752"/>
      <c r="W799" s="752"/>
      <c r="X799" s="752"/>
      <c r="Y799" s="752"/>
      <c r="Z799" s="752"/>
      <c r="AA799" s="752"/>
      <c r="AB799" s="752"/>
      <c r="AC799" s="752"/>
      <c r="AD799" s="752"/>
      <c r="AE799" s="752"/>
      <c r="AF799" s="752"/>
      <c r="AG799" s="752"/>
      <c r="AH799" s="752"/>
      <c r="AI799" s="752"/>
      <c r="AJ799" s="752"/>
      <c r="AK799" s="752"/>
      <c r="AL799" s="752"/>
      <c r="AM799" s="752"/>
      <c r="AN799" s="752"/>
      <c r="AO799" s="752"/>
      <c r="AP799" s="752"/>
    </row>
    <row r="800" hidden="1">
      <c r="A800" s="67"/>
      <c r="B800" s="101"/>
      <c r="C800" s="74"/>
      <c r="D800" s="67"/>
      <c r="E800" s="67"/>
      <c r="F800" s="74"/>
      <c r="G800" s="74"/>
      <c r="H800" s="74"/>
      <c r="I800" s="67"/>
      <c r="J800" s="67"/>
      <c r="K800" s="74"/>
      <c r="L800" s="74"/>
      <c r="M800" s="74"/>
      <c r="N800" s="74"/>
      <c r="O800" s="74"/>
      <c r="P800" s="74"/>
      <c r="Q800" s="74"/>
      <c r="R800" s="74"/>
      <c r="S800" s="752"/>
      <c r="T800" s="95"/>
      <c r="U800" s="752"/>
      <c r="V800" s="752"/>
      <c r="W800" s="752"/>
      <c r="X800" s="752"/>
      <c r="Y800" s="752"/>
      <c r="Z800" s="752"/>
      <c r="AA800" s="752"/>
      <c r="AB800" s="752"/>
      <c r="AC800" s="752"/>
      <c r="AD800" s="752"/>
      <c r="AE800" s="752"/>
      <c r="AF800" s="752"/>
      <c r="AG800" s="752"/>
      <c r="AH800" s="752"/>
      <c r="AI800" s="752"/>
      <c r="AJ800" s="752"/>
      <c r="AK800" s="752"/>
      <c r="AL800" s="752"/>
      <c r="AM800" s="752"/>
      <c r="AN800" s="752"/>
      <c r="AO800" s="752"/>
      <c r="AP800" s="752"/>
    </row>
    <row r="801" hidden="1">
      <c r="A801" s="67"/>
      <c r="B801" s="101"/>
      <c r="C801" s="74"/>
      <c r="D801" s="67"/>
      <c r="E801" s="67"/>
      <c r="F801" s="74"/>
      <c r="G801" s="74"/>
      <c r="H801" s="74"/>
      <c r="I801" s="67"/>
      <c r="J801" s="67"/>
      <c r="K801" s="74"/>
      <c r="L801" s="74"/>
      <c r="M801" s="74"/>
      <c r="N801" s="74"/>
      <c r="O801" s="74"/>
      <c r="P801" s="74"/>
      <c r="Q801" s="74"/>
      <c r="R801" s="74"/>
      <c r="S801" s="752"/>
      <c r="T801" s="95"/>
      <c r="U801" s="752"/>
      <c r="V801" s="752"/>
      <c r="W801" s="752"/>
      <c r="X801" s="752"/>
      <c r="Y801" s="752"/>
      <c r="Z801" s="752"/>
      <c r="AA801" s="752"/>
      <c r="AB801" s="752"/>
      <c r="AC801" s="752"/>
      <c r="AD801" s="752"/>
      <c r="AE801" s="752"/>
      <c r="AF801" s="752"/>
      <c r="AG801" s="752"/>
      <c r="AH801" s="752"/>
      <c r="AI801" s="752"/>
      <c r="AJ801" s="752"/>
      <c r="AK801" s="752"/>
      <c r="AL801" s="752"/>
      <c r="AM801" s="752"/>
      <c r="AN801" s="752"/>
      <c r="AO801" s="752"/>
      <c r="AP801" s="752"/>
    </row>
    <row r="802" hidden="1">
      <c r="A802" s="67"/>
      <c r="B802" s="101"/>
      <c r="C802" s="74"/>
      <c r="D802" s="67"/>
      <c r="E802" s="67"/>
      <c r="F802" s="74"/>
      <c r="G802" s="74"/>
      <c r="H802" s="74"/>
      <c r="I802" s="67"/>
      <c r="J802" s="67"/>
      <c r="K802" s="74"/>
      <c r="L802" s="74"/>
      <c r="M802" s="74"/>
      <c r="N802" s="74"/>
      <c r="O802" s="74"/>
      <c r="P802" s="74"/>
      <c r="Q802" s="74"/>
      <c r="R802" s="74"/>
      <c r="S802" s="752"/>
      <c r="T802" s="95"/>
      <c r="U802" s="752"/>
      <c r="V802" s="752"/>
      <c r="W802" s="752"/>
      <c r="X802" s="752"/>
      <c r="Y802" s="752"/>
      <c r="Z802" s="752"/>
      <c r="AA802" s="752"/>
      <c r="AB802" s="752"/>
      <c r="AC802" s="752"/>
      <c r="AD802" s="752"/>
      <c r="AE802" s="752"/>
      <c r="AF802" s="752"/>
      <c r="AG802" s="752"/>
      <c r="AH802" s="752"/>
      <c r="AI802" s="752"/>
      <c r="AJ802" s="752"/>
      <c r="AK802" s="752"/>
      <c r="AL802" s="752"/>
      <c r="AM802" s="752"/>
      <c r="AN802" s="752"/>
      <c r="AO802" s="752"/>
      <c r="AP802" s="752"/>
    </row>
    <row r="803" hidden="1">
      <c r="A803" s="67"/>
      <c r="B803" s="101"/>
      <c r="C803" s="74"/>
      <c r="D803" s="67"/>
      <c r="E803" s="67"/>
      <c r="F803" s="74"/>
      <c r="G803" s="74"/>
      <c r="H803" s="74"/>
      <c r="I803" s="67"/>
      <c r="J803" s="67"/>
      <c r="K803" s="74"/>
      <c r="L803" s="74"/>
      <c r="M803" s="74"/>
      <c r="N803" s="74"/>
      <c r="O803" s="74"/>
      <c r="P803" s="74"/>
      <c r="Q803" s="74"/>
      <c r="R803" s="74"/>
      <c r="S803" s="752"/>
      <c r="T803" s="95"/>
      <c r="U803" s="752"/>
      <c r="V803" s="752"/>
      <c r="W803" s="752"/>
      <c r="X803" s="752"/>
      <c r="Y803" s="752"/>
      <c r="Z803" s="752"/>
      <c r="AA803" s="752"/>
      <c r="AB803" s="752"/>
      <c r="AC803" s="752"/>
      <c r="AD803" s="752"/>
      <c r="AE803" s="752"/>
      <c r="AF803" s="752"/>
      <c r="AG803" s="752"/>
      <c r="AH803" s="752"/>
      <c r="AI803" s="752"/>
      <c r="AJ803" s="752"/>
      <c r="AK803" s="752"/>
      <c r="AL803" s="752"/>
      <c r="AM803" s="752"/>
      <c r="AN803" s="752"/>
      <c r="AO803" s="752"/>
      <c r="AP803" s="752"/>
    </row>
    <row r="804" hidden="1">
      <c r="A804" s="67"/>
      <c r="B804" s="101"/>
      <c r="C804" s="74"/>
      <c r="D804" s="67"/>
      <c r="E804" s="67"/>
      <c r="F804" s="74"/>
      <c r="G804" s="74"/>
      <c r="H804" s="74"/>
      <c r="I804" s="67"/>
      <c r="J804" s="67"/>
      <c r="K804" s="74"/>
      <c r="L804" s="74"/>
      <c r="M804" s="74"/>
      <c r="N804" s="74"/>
      <c r="O804" s="74"/>
      <c r="P804" s="74"/>
      <c r="Q804" s="74"/>
      <c r="R804" s="74"/>
      <c r="S804" s="752"/>
      <c r="T804" s="95"/>
      <c r="U804" s="752"/>
      <c r="V804" s="752"/>
      <c r="W804" s="752"/>
      <c r="X804" s="752"/>
      <c r="Y804" s="752"/>
      <c r="Z804" s="752"/>
      <c r="AA804" s="752"/>
      <c r="AB804" s="752"/>
      <c r="AC804" s="752"/>
      <c r="AD804" s="752"/>
      <c r="AE804" s="752"/>
      <c r="AF804" s="752"/>
      <c r="AG804" s="752"/>
      <c r="AH804" s="752"/>
      <c r="AI804" s="752"/>
      <c r="AJ804" s="752"/>
      <c r="AK804" s="752"/>
      <c r="AL804" s="752"/>
      <c r="AM804" s="752"/>
      <c r="AN804" s="752"/>
      <c r="AO804" s="752"/>
      <c r="AP804" s="752"/>
    </row>
    <row r="805" hidden="1">
      <c r="A805" s="67"/>
      <c r="B805" s="101"/>
      <c r="C805" s="74"/>
      <c r="D805" s="67"/>
      <c r="E805" s="67"/>
      <c r="F805" s="74"/>
      <c r="G805" s="74"/>
      <c r="H805" s="74"/>
      <c r="I805" s="67"/>
      <c r="J805" s="67"/>
      <c r="K805" s="74"/>
      <c r="L805" s="74"/>
      <c r="M805" s="74"/>
      <c r="N805" s="74"/>
      <c r="O805" s="74"/>
      <c r="P805" s="74"/>
      <c r="Q805" s="74"/>
      <c r="R805" s="74"/>
      <c r="S805" s="752"/>
      <c r="T805" s="95"/>
      <c r="U805" s="752"/>
      <c r="V805" s="752"/>
      <c r="W805" s="752"/>
      <c r="X805" s="752"/>
      <c r="Y805" s="752"/>
      <c r="Z805" s="752"/>
      <c r="AA805" s="752"/>
      <c r="AB805" s="752"/>
      <c r="AC805" s="752"/>
      <c r="AD805" s="752"/>
      <c r="AE805" s="752"/>
      <c r="AF805" s="752"/>
      <c r="AG805" s="752"/>
      <c r="AH805" s="752"/>
      <c r="AI805" s="752"/>
      <c r="AJ805" s="752"/>
      <c r="AK805" s="752"/>
      <c r="AL805" s="752"/>
      <c r="AM805" s="752"/>
      <c r="AN805" s="752"/>
      <c r="AO805" s="752"/>
      <c r="AP805" s="752"/>
    </row>
    <row r="806" hidden="1">
      <c r="A806" s="67"/>
      <c r="B806" s="101"/>
      <c r="C806" s="74"/>
      <c r="D806" s="67"/>
      <c r="E806" s="67"/>
      <c r="F806" s="74"/>
      <c r="G806" s="74"/>
      <c r="H806" s="74"/>
      <c r="I806" s="67"/>
      <c r="J806" s="67"/>
      <c r="K806" s="74"/>
      <c r="L806" s="74"/>
      <c r="M806" s="74"/>
      <c r="N806" s="74"/>
      <c r="O806" s="74"/>
      <c r="P806" s="74"/>
      <c r="Q806" s="74"/>
      <c r="R806" s="74"/>
      <c r="S806" s="752"/>
      <c r="T806" s="95"/>
      <c r="U806" s="752"/>
      <c r="V806" s="752"/>
      <c r="W806" s="752"/>
      <c r="X806" s="752"/>
      <c r="Y806" s="752"/>
      <c r="Z806" s="752"/>
      <c r="AA806" s="752"/>
      <c r="AB806" s="752"/>
      <c r="AC806" s="752"/>
      <c r="AD806" s="752"/>
      <c r="AE806" s="752"/>
      <c r="AF806" s="752"/>
      <c r="AG806" s="752"/>
      <c r="AH806" s="752"/>
      <c r="AI806" s="752"/>
      <c r="AJ806" s="752"/>
      <c r="AK806" s="752"/>
      <c r="AL806" s="752"/>
      <c r="AM806" s="752"/>
      <c r="AN806" s="752"/>
      <c r="AO806" s="752"/>
      <c r="AP806" s="752"/>
    </row>
    <row r="807" hidden="1">
      <c r="A807" s="67"/>
      <c r="B807" s="101"/>
      <c r="C807" s="74"/>
      <c r="D807" s="67"/>
      <c r="E807" s="67"/>
      <c r="F807" s="74"/>
      <c r="G807" s="74"/>
      <c r="H807" s="74"/>
      <c r="I807" s="67"/>
      <c r="J807" s="67"/>
      <c r="K807" s="74"/>
      <c r="L807" s="74"/>
      <c r="M807" s="74"/>
      <c r="N807" s="74"/>
      <c r="O807" s="74"/>
      <c r="P807" s="74"/>
      <c r="Q807" s="74"/>
      <c r="R807" s="74"/>
      <c r="S807" s="752"/>
      <c r="T807" s="95"/>
      <c r="U807" s="752"/>
      <c r="V807" s="752"/>
      <c r="W807" s="752"/>
      <c r="X807" s="752"/>
      <c r="Y807" s="752"/>
      <c r="Z807" s="752"/>
      <c r="AA807" s="752"/>
      <c r="AB807" s="752"/>
      <c r="AC807" s="752"/>
      <c r="AD807" s="752"/>
      <c r="AE807" s="752"/>
      <c r="AF807" s="752"/>
      <c r="AG807" s="752"/>
      <c r="AH807" s="752"/>
      <c r="AI807" s="752"/>
      <c r="AJ807" s="752"/>
      <c r="AK807" s="752"/>
      <c r="AL807" s="752"/>
      <c r="AM807" s="752"/>
      <c r="AN807" s="752"/>
      <c r="AO807" s="752"/>
      <c r="AP807" s="752"/>
    </row>
    <row r="808" hidden="1">
      <c r="A808" s="67"/>
      <c r="B808" s="101"/>
      <c r="C808" s="74"/>
      <c r="D808" s="67"/>
      <c r="E808" s="67"/>
      <c r="F808" s="74"/>
      <c r="G808" s="74"/>
      <c r="H808" s="74"/>
      <c r="I808" s="67"/>
      <c r="J808" s="67"/>
      <c r="K808" s="74"/>
      <c r="L808" s="74"/>
      <c r="M808" s="74"/>
      <c r="N808" s="74"/>
      <c r="O808" s="74"/>
      <c r="P808" s="74"/>
      <c r="Q808" s="74"/>
      <c r="R808" s="74"/>
      <c r="S808" s="752"/>
      <c r="T808" s="95"/>
      <c r="U808" s="752"/>
      <c r="V808" s="752"/>
      <c r="W808" s="752"/>
      <c r="X808" s="752"/>
      <c r="Y808" s="752"/>
      <c r="Z808" s="752"/>
      <c r="AA808" s="752"/>
      <c r="AB808" s="752"/>
      <c r="AC808" s="752"/>
      <c r="AD808" s="752"/>
      <c r="AE808" s="752"/>
      <c r="AF808" s="752"/>
      <c r="AG808" s="752"/>
      <c r="AH808" s="752"/>
      <c r="AI808" s="752"/>
      <c r="AJ808" s="752"/>
      <c r="AK808" s="752"/>
      <c r="AL808" s="752"/>
      <c r="AM808" s="752"/>
      <c r="AN808" s="752"/>
      <c r="AO808" s="752"/>
      <c r="AP808" s="752"/>
    </row>
    <row r="809" hidden="1">
      <c r="A809" s="67"/>
      <c r="B809" s="101"/>
      <c r="C809" s="74"/>
      <c r="D809" s="67"/>
      <c r="E809" s="67"/>
      <c r="F809" s="74"/>
      <c r="G809" s="74"/>
      <c r="H809" s="74"/>
      <c r="I809" s="67"/>
      <c r="J809" s="67"/>
      <c r="K809" s="74"/>
      <c r="L809" s="74"/>
      <c r="M809" s="74"/>
      <c r="N809" s="74"/>
      <c r="O809" s="74"/>
      <c r="P809" s="74"/>
      <c r="Q809" s="74"/>
      <c r="R809" s="74"/>
      <c r="S809" s="752"/>
      <c r="T809" s="95"/>
      <c r="U809" s="752"/>
      <c r="V809" s="752"/>
      <c r="W809" s="752"/>
      <c r="X809" s="752"/>
      <c r="Y809" s="752"/>
      <c r="Z809" s="752"/>
      <c r="AA809" s="752"/>
      <c r="AB809" s="752"/>
      <c r="AC809" s="752"/>
      <c r="AD809" s="752"/>
      <c r="AE809" s="752"/>
      <c r="AF809" s="752"/>
      <c r="AG809" s="752"/>
      <c r="AH809" s="752"/>
      <c r="AI809" s="752"/>
      <c r="AJ809" s="752"/>
      <c r="AK809" s="752"/>
      <c r="AL809" s="752"/>
      <c r="AM809" s="752"/>
      <c r="AN809" s="752"/>
      <c r="AO809" s="752"/>
      <c r="AP809" s="752"/>
    </row>
    <row r="810" hidden="1">
      <c r="A810" s="67"/>
      <c r="B810" s="101"/>
      <c r="C810" s="74"/>
      <c r="D810" s="67"/>
      <c r="E810" s="67"/>
      <c r="F810" s="74"/>
      <c r="G810" s="74"/>
      <c r="H810" s="74"/>
      <c r="I810" s="67"/>
      <c r="J810" s="67"/>
      <c r="K810" s="74"/>
      <c r="L810" s="74"/>
      <c r="M810" s="74"/>
      <c r="N810" s="74"/>
      <c r="O810" s="74"/>
      <c r="P810" s="74"/>
      <c r="Q810" s="74"/>
      <c r="R810" s="74"/>
      <c r="S810" s="752"/>
      <c r="T810" s="95"/>
      <c r="U810" s="752"/>
      <c r="V810" s="752"/>
      <c r="W810" s="752"/>
      <c r="X810" s="752"/>
      <c r="Y810" s="752"/>
      <c r="Z810" s="752"/>
      <c r="AA810" s="752"/>
      <c r="AB810" s="752"/>
      <c r="AC810" s="752"/>
      <c r="AD810" s="752"/>
      <c r="AE810" s="752"/>
      <c r="AF810" s="752"/>
      <c r="AG810" s="752"/>
      <c r="AH810" s="752"/>
      <c r="AI810" s="752"/>
      <c r="AJ810" s="752"/>
      <c r="AK810" s="752"/>
      <c r="AL810" s="752"/>
      <c r="AM810" s="752"/>
      <c r="AN810" s="752"/>
      <c r="AO810" s="752"/>
      <c r="AP810" s="752"/>
    </row>
    <row r="811" hidden="1">
      <c r="A811" s="67"/>
      <c r="B811" s="101"/>
      <c r="C811" s="74"/>
      <c r="D811" s="67"/>
      <c r="E811" s="67"/>
      <c r="F811" s="74"/>
      <c r="G811" s="74"/>
      <c r="H811" s="74"/>
      <c r="I811" s="67"/>
      <c r="J811" s="67"/>
      <c r="K811" s="74"/>
      <c r="L811" s="74"/>
      <c r="M811" s="74"/>
      <c r="N811" s="74"/>
      <c r="O811" s="74"/>
      <c r="P811" s="74"/>
      <c r="Q811" s="74"/>
      <c r="R811" s="74"/>
      <c r="S811" s="752"/>
      <c r="T811" s="95"/>
      <c r="U811" s="752"/>
      <c r="V811" s="752"/>
      <c r="W811" s="752"/>
      <c r="X811" s="752"/>
      <c r="Y811" s="752"/>
      <c r="Z811" s="752"/>
      <c r="AA811" s="752"/>
      <c r="AB811" s="752"/>
      <c r="AC811" s="752"/>
      <c r="AD811" s="752"/>
      <c r="AE811" s="752"/>
      <c r="AF811" s="752"/>
      <c r="AG811" s="752"/>
      <c r="AH811" s="752"/>
      <c r="AI811" s="752"/>
      <c r="AJ811" s="752"/>
      <c r="AK811" s="752"/>
      <c r="AL811" s="752"/>
      <c r="AM811" s="752"/>
      <c r="AN811" s="752"/>
      <c r="AO811" s="752"/>
      <c r="AP811" s="752"/>
    </row>
    <row r="812" hidden="1">
      <c r="A812" s="67"/>
      <c r="B812" s="101"/>
      <c r="C812" s="74"/>
      <c r="D812" s="67"/>
      <c r="E812" s="67"/>
      <c r="F812" s="74"/>
      <c r="G812" s="74"/>
      <c r="H812" s="74"/>
      <c r="I812" s="67"/>
      <c r="J812" s="67"/>
      <c r="K812" s="74"/>
      <c r="L812" s="74"/>
      <c r="M812" s="74"/>
      <c r="N812" s="74"/>
      <c r="O812" s="74"/>
      <c r="P812" s="74"/>
      <c r="Q812" s="74"/>
      <c r="R812" s="74"/>
      <c r="S812" s="752"/>
      <c r="T812" s="95"/>
      <c r="U812" s="752"/>
      <c r="V812" s="752"/>
      <c r="W812" s="752"/>
      <c r="X812" s="752"/>
      <c r="Y812" s="752"/>
      <c r="Z812" s="752"/>
      <c r="AA812" s="752"/>
      <c r="AB812" s="752"/>
      <c r="AC812" s="752"/>
      <c r="AD812" s="752"/>
      <c r="AE812" s="752"/>
      <c r="AF812" s="752"/>
      <c r="AG812" s="752"/>
      <c r="AH812" s="752"/>
      <c r="AI812" s="752"/>
      <c r="AJ812" s="752"/>
      <c r="AK812" s="752"/>
      <c r="AL812" s="752"/>
      <c r="AM812" s="752"/>
      <c r="AN812" s="752"/>
      <c r="AO812" s="752"/>
      <c r="AP812" s="752"/>
    </row>
    <row r="813" hidden="1">
      <c r="A813" s="67"/>
      <c r="B813" s="101"/>
      <c r="C813" s="74"/>
      <c r="D813" s="67"/>
      <c r="E813" s="67"/>
      <c r="F813" s="74"/>
      <c r="G813" s="74"/>
      <c r="H813" s="74"/>
      <c r="I813" s="67"/>
      <c r="J813" s="67"/>
      <c r="K813" s="74"/>
      <c r="L813" s="74"/>
      <c r="M813" s="74"/>
      <c r="N813" s="74"/>
      <c r="O813" s="74"/>
      <c r="P813" s="74"/>
      <c r="Q813" s="74"/>
      <c r="R813" s="74"/>
      <c r="S813" s="752"/>
      <c r="T813" s="95"/>
      <c r="U813" s="752"/>
      <c r="V813" s="752"/>
      <c r="W813" s="752"/>
      <c r="X813" s="752"/>
      <c r="Y813" s="752"/>
      <c r="Z813" s="752"/>
      <c r="AA813" s="752"/>
      <c r="AB813" s="752"/>
      <c r="AC813" s="752"/>
      <c r="AD813" s="752"/>
      <c r="AE813" s="752"/>
      <c r="AF813" s="752"/>
      <c r="AG813" s="752"/>
      <c r="AH813" s="752"/>
      <c r="AI813" s="752"/>
      <c r="AJ813" s="752"/>
      <c r="AK813" s="752"/>
      <c r="AL813" s="752"/>
      <c r="AM813" s="752"/>
      <c r="AN813" s="752"/>
      <c r="AO813" s="752"/>
      <c r="AP813" s="752"/>
    </row>
    <row r="814" hidden="1">
      <c r="A814" s="67"/>
      <c r="B814" s="101"/>
      <c r="C814" s="74"/>
      <c r="D814" s="67"/>
      <c r="E814" s="67"/>
      <c r="F814" s="74"/>
      <c r="G814" s="74"/>
      <c r="H814" s="74"/>
      <c r="I814" s="67"/>
      <c r="J814" s="67"/>
      <c r="K814" s="74"/>
      <c r="L814" s="74"/>
      <c r="M814" s="74"/>
      <c r="N814" s="74"/>
      <c r="O814" s="74"/>
      <c r="P814" s="74"/>
      <c r="Q814" s="74"/>
      <c r="R814" s="74"/>
      <c r="S814" s="752"/>
      <c r="T814" s="95"/>
      <c r="U814" s="752"/>
      <c r="V814" s="752"/>
      <c r="W814" s="752"/>
      <c r="X814" s="752"/>
      <c r="Y814" s="752"/>
      <c r="Z814" s="752"/>
      <c r="AA814" s="752"/>
      <c r="AB814" s="752"/>
      <c r="AC814" s="752"/>
      <c r="AD814" s="752"/>
      <c r="AE814" s="752"/>
      <c r="AF814" s="752"/>
      <c r="AG814" s="752"/>
      <c r="AH814" s="752"/>
      <c r="AI814" s="752"/>
      <c r="AJ814" s="752"/>
      <c r="AK814" s="752"/>
      <c r="AL814" s="752"/>
      <c r="AM814" s="752"/>
      <c r="AN814" s="752"/>
      <c r="AO814" s="752"/>
      <c r="AP814" s="752"/>
    </row>
    <row r="815" hidden="1">
      <c r="A815" s="67"/>
      <c r="B815" s="101"/>
      <c r="C815" s="74"/>
      <c r="D815" s="67"/>
      <c r="E815" s="67"/>
      <c r="F815" s="74"/>
      <c r="G815" s="74"/>
      <c r="H815" s="74"/>
      <c r="I815" s="67"/>
      <c r="J815" s="67"/>
      <c r="K815" s="74"/>
      <c r="L815" s="74"/>
      <c r="M815" s="74"/>
      <c r="N815" s="74"/>
      <c r="O815" s="74"/>
      <c r="P815" s="74"/>
      <c r="Q815" s="74"/>
      <c r="R815" s="74"/>
      <c r="S815" s="752"/>
      <c r="T815" s="95"/>
      <c r="U815" s="752"/>
      <c r="V815" s="752"/>
      <c r="W815" s="752"/>
      <c r="X815" s="752"/>
      <c r="Y815" s="752"/>
      <c r="Z815" s="752"/>
      <c r="AA815" s="752"/>
      <c r="AB815" s="752"/>
      <c r="AC815" s="752"/>
      <c r="AD815" s="752"/>
      <c r="AE815" s="752"/>
      <c r="AF815" s="752"/>
      <c r="AG815" s="752"/>
      <c r="AH815" s="752"/>
      <c r="AI815" s="752"/>
      <c r="AJ815" s="752"/>
      <c r="AK815" s="752"/>
      <c r="AL815" s="752"/>
      <c r="AM815" s="752"/>
      <c r="AN815" s="752"/>
      <c r="AO815" s="752"/>
      <c r="AP815" s="752"/>
    </row>
    <row r="816" hidden="1">
      <c r="A816" s="67"/>
      <c r="B816" s="101"/>
      <c r="C816" s="74"/>
      <c r="D816" s="67"/>
      <c r="E816" s="67"/>
      <c r="F816" s="74"/>
      <c r="G816" s="74"/>
      <c r="H816" s="74"/>
      <c r="I816" s="67"/>
      <c r="J816" s="67"/>
      <c r="K816" s="74"/>
      <c r="L816" s="74"/>
      <c r="M816" s="74"/>
      <c r="N816" s="74"/>
      <c r="O816" s="74"/>
      <c r="P816" s="74"/>
      <c r="Q816" s="74"/>
      <c r="R816" s="74"/>
      <c r="S816" s="752"/>
      <c r="T816" s="95"/>
      <c r="U816" s="752"/>
      <c r="V816" s="752"/>
      <c r="W816" s="752"/>
      <c r="X816" s="752"/>
      <c r="Y816" s="752"/>
      <c r="Z816" s="752"/>
      <c r="AA816" s="752"/>
      <c r="AB816" s="752"/>
      <c r="AC816" s="752"/>
      <c r="AD816" s="752"/>
      <c r="AE816" s="752"/>
      <c r="AF816" s="752"/>
      <c r="AG816" s="752"/>
      <c r="AH816" s="752"/>
      <c r="AI816" s="752"/>
      <c r="AJ816" s="752"/>
      <c r="AK816" s="752"/>
      <c r="AL816" s="752"/>
      <c r="AM816" s="752"/>
      <c r="AN816" s="752"/>
      <c r="AO816" s="752"/>
      <c r="AP816" s="752"/>
    </row>
    <row r="817" hidden="1">
      <c r="A817" s="67"/>
      <c r="B817" s="101"/>
      <c r="C817" s="74"/>
      <c r="D817" s="67"/>
      <c r="E817" s="67"/>
      <c r="F817" s="74"/>
      <c r="G817" s="74"/>
      <c r="H817" s="74"/>
      <c r="I817" s="67"/>
      <c r="J817" s="67"/>
      <c r="K817" s="74"/>
      <c r="L817" s="74"/>
      <c r="M817" s="74"/>
      <c r="N817" s="74"/>
      <c r="O817" s="74"/>
      <c r="P817" s="74"/>
      <c r="Q817" s="74"/>
      <c r="R817" s="74"/>
      <c r="S817" s="752"/>
      <c r="T817" s="95"/>
      <c r="U817" s="752"/>
      <c r="V817" s="752"/>
      <c r="W817" s="752"/>
      <c r="X817" s="752"/>
      <c r="Y817" s="752"/>
      <c r="Z817" s="752"/>
      <c r="AA817" s="752"/>
      <c r="AB817" s="752"/>
      <c r="AC817" s="752"/>
      <c r="AD817" s="752"/>
      <c r="AE817" s="752"/>
      <c r="AF817" s="752"/>
      <c r="AG817" s="752"/>
      <c r="AH817" s="752"/>
      <c r="AI817" s="752"/>
      <c r="AJ817" s="752"/>
      <c r="AK817" s="752"/>
      <c r="AL817" s="752"/>
      <c r="AM817" s="752"/>
      <c r="AN817" s="752"/>
      <c r="AO817" s="752"/>
      <c r="AP817" s="752"/>
    </row>
    <row r="818" hidden="1">
      <c r="A818" s="67"/>
      <c r="B818" s="101"/>
      <c r="C818" s="74"/>
      <c r="D818" s="67"/>
      <c r="E818" s="67"/>
      <c r="F818" s="74"/>
      <c r="G818" s="74"/>
      <c r="H818" s="74"/>
      <c r="I818" s="67"/>
      <c r="J818" s="67"/>
      <c r="K818" s="74"/>
      <c r="L818" s="74"/>
      <c r="M818" s="74"/>
      <c r="N818" s="74"/>
      <c r="O818" s="74"/>
      <c r="P818" s="74"/>
      <c r="Q818" s="74"/>
      <c r="R818" s="74"/>
      <c r="S818" s="752"/>
      <c r="T818" s="95"/>
      <c r="U818" s="752"/>
      <c r="V818" s="752"/>
      <c r="W818" s="752"/>
      <c r="X818" s="752"/>
      <c r="Y818" s="752"/>
      <c r="Z818" s="752"/>
      <c r="AA818" s="752"/>
      <c r="AB818" s="752"/>
      <c r="AC818" s="752"/>
      <c r="AD818" s="752"/>
      <c r="AE818" s="752"/>
      <c r="AF818" s="752"/>
      <c r="AG818" s="752"/>
      <c r="AH818" s="752"/>
      <c r="AI818" s="752"/>
      <c r="AJ818" s="752"/>
      <c r="AK818" s="752"/>
      <c r="AL818" s="752"/>
      <c r="AM818" s="752"/>
      <c r="AN818" s="752"/>
      <c r="AO818" s="752"/>
      <c r="AP818" s="752"/>
    </row>
    <row r="819" hidden="1">
      <c r="A819" s="67"/>
      <c r="B819" s="101"/>
      <c r="C819" s="74"/>
      <c r="D819" s="67"/>
      <c r="E819" s="67"/>
      <c r="F819" s="74"/>
      <c r="G819" s="74"/>
      <c r="H819" s="74"/>
      <c r="I819" s="67"/>
      <c r="J819" s="67"/>
      <c r="K819" s="74"/>
      <c r="L819" s="74"/>
      <c r="M819" s="74"/>
      <c r="N819" s="74"/>
      <c r="O819" s="74"/>
      <c r="P819" s="74"/>
      <c r="Q819" s="74"/>
      <c r="R819" s="74"/>
      <c r="S819" s="752"/>
      <c r="T819" s="95"/>
      <c r="U819" s="752"/>
      <c r="V819" s="752"/>
      <c r="W819" s="752"/>
      <c r="X819" s="752"/>
      <c r="Y819" s="752"/>
      <c r="Z819" s="752"/>
      <c r="AA819" s="752"/>
      <c r="AB819" s="752"/>
      <c r="AC819" s="752"/>
      <c r="AD819" s="752"/>
      <c r="AE819" s="752"/>
      <c r="AF819" s="752"/>
      <c r="AG819" s="752"/>
      <c r="AH819" s="752"/>
      <c r="AI819" s="752"/>
      <c r="AJ819" s="752"/>
      <c r="AK819" s="752"/>
      <c r="AL819" s="752"/>
      <c r="AM819" s="752"/>
      <c r="AN819" s="752"/>
      <c r="AO819" s="752"/>
      <c r="AP819" s="752"/>
    </row>
    <row r="820" hidden="1">
      <c r="A820" s="67"/>
      <c r="B820" s="101"/>
      <c r="C820" s="74"/>
      <c r="D820" s="67"/>
      <c r="E820" s="67"/>
      <c r="F820" s="74"/>
      <c r="G820" s="74"/>
      <c r="H820" s="74"/>
      <c r="I820" s="67"/>
      <c r="J820" s="67"/>
      <c r="K820" s="74"/>
      <c r="L820" s="74"/>
      <c r="M820" s="74"/>
      <c r="N820" s="74"/>
      <c r="O820" s="74"/>
      <c r="P820" s="74"/>
      <c r="Q820" s="74"/>
      <c r="R820" s="74"/>
      <c r="S820" s="752"/>
      <c r="T820" s="95"/>
      <c r="U820" s="752"/>
      <c r="V820" s="752"/>
      <c r="W820" s="752"/>
      <c r="X820" s="752"/>
      <c r="Y820" s="752"/>
      <c r="Z820" s="752"/>
      <c r="AA820" s="752"/>
      <c r="AB820" s="752"/>
      <c r="AC820" s="752"/>
      <c r="AD820" s="752"/>
      <c r="AE820" s="752"/>
      <c r="AF820" s="752"/>
      <c r="AG820" s="752"/>
      <c r="AH820" s="752"/>
      <c r="AI820" s="752"/>
      <c r="AJ820" s="752"/>
      <c r="AK820" s="752"/>
      <c r="AL820" s="752"/>
      <c r="AM820" s="752"/>
      <c r="AN820" s="752"/>
      <c r="AO820" s="752"/>
      <c r="AP820" s="752"/>
    </row>
    <row r="821" hidden="1">
      <c r="A821" s="67"/>
      <c r="B821" s="101"/>
      <c r="C821" s="74"/>
      <c r="D821" s="67"/>
      <c r="E821" s="67"/>
      <c r="F821" s="74"/>
      <c r="G821" s="74"/>
      <c r="H821" s="74"/>
      <c r="I821" s="67"/>
      <c r="J821" s="67"/>
      <c r="K821" s="74"/>
      <c r="L821" s="74"/>
      <c r="M821" s="74"/>
      <c r="N821" s="74"/>
      <c r="O821" s="74"/>
      <c r="P821" s="74"/>
      <c r="Q821" s="74"/>
      <c r="R821" s="74"/>
      <c r="S821" s="752"/>
      <c r="T821" s="95"/>
      <c r="U821" s="752"/>
      <c r="V821" s="752"/>
      <c r="W821" s="752"/>
      <c r="X821" s="752"/>
      <c r="Y821" s="752"/>
      <c r="Z821" s="752"/>
      <c r="AA821" s="752"/>
      <c r="AB821" s="752"/>
      <c r="AC821" s="752"/>
      <c r="AD821" s="752"/>
      <c r="AE821" s="752"/>
      <c r="AF821" s="752"/>
      <c r="AG821" s="752"/>
      <c r="AH821" s="752"/>
      <c r="AI821" s="752"/>
      <c r="AJ821" s="752"/>
      <c r="AK821" s="752"/>
      <c r="AL821" s="752"/>
      <c r="AM821" s="752"/>
      <c r="AN821" s="752"/>
      <c r="AO821" s="752"/>
      <c r="AP821" s="752"/>
    </row>
    <row r="822" hidden="1">
      <c r="A822" s="67"/>
      <c r="B822" s="101"/>
      <c r="C822" s="74"/>
      <c r="D822" s="67"/>
      <c r="E822" s="67"/>
      <c r="F822" s="74"/>
      <c r="G822" s="74"/>
      <c r="H822" s="74"/>
      <c r="I822" s="67"/>
      <c r="J822" s="67"/>
      <c r="K822" s="74"/>
      <c r="L822" s="74"/>
      <c r="M822" s="74"/>
      <c r="N822" s="74"/>
      <c r="O822" s="74"/>
      <c r="P822" s="74"/>
      <c r="Q822" s="74"/>
      <c r="R822" s="74"/>
      <c r="S822" s="752"/>
      <c r="T822" s="95"/>
      <c r="U822" s="752"/>
      <c r="V822" s="752"/>
      <c r="W822" s="752"/>
      <c r="X822" s="752"/>
      <c r="Y822" s="752"/>
      <c r="Z822" s="752"/>
      <c r="AA822" s="752"/>
      <c r="AB822" s="752"/>
      <c r="AC822" s="752"/>
      <c r="AD822" s="752"/>
      <c r="AE822" s="752"/>
      <c r="AF822" s="752"/>
      <c r="AG822" s="752"/>
      <c r="AH822" s="752"/>
      <c r="AI822" s="752"/>
      <c r="AJ822" s="752"/>
      <c r="AK822" s="752"/>
      <c r="AL822" s="752"/>
      <c r="AM822" s="752"/>
      <c r="AN822" s="752"/>
      <c r="AO822" s="752"/>
      <c r="AP822" s="752"/>
    </row>
    <row r="823" hidden="1">
      <c r="A823" s="67"/>
      <c r="B823" s="101"/>
      <c r="C823" s="74"/>
      <c r="D823" s="67"/>
      <c r="E823" s="67"/>
      <c r="F823" s="74"/>
      <c r="G823" s="74"/>
      <c r="H823" s="74"/>
      <c r="I823" s="67"/>
      <c r="J823" s="67"/>
      <c r="K823" s="74"/>
      <c r="L823" s="74"/>
      <c r="M823" s="74"/>
      <c r="N823" s="74"/>
      <c r="O823" s="74"/>
      <c r="P823" s="74"/>
      <c r="Q823" s="74"/>
      <c r="R823" s="74"/>
      <c r="S823" s="752"/>
      <c r="T823" s="95"/>
      <c r="U823" s="752"/>
      <c r="V823" s="752"/>
      <c r="W823" s="752"/>
      <c r="X823" s="752"/>
      <c r="Y823" s="752"/>
      <c r="Z823" s="752"/>
      <c r="AA823" s="752"/>
      <c r="AB823" s="752"/>
      <c r="AC823" s="752"/>
      <c r="AD823" s="752"/>
      <c r="AE823" s="752"/>
      <c r="AF823" s="752"/>
      <c r="AG823" s="752"/>
      <c r="AH823" s="752"/>
      <c r="AI823" s="752"/>
      <c r="AJ823" s="752"/>
      <c r="AK823" s="752"/>
      <c r="AL823" s="752"/>
      <c r="AM823" s="752"/>
      <c r="AN823" s="752"/>
      <c r="AO823" s="752"/>
      <c r="AP823" s="752"/>
    </row>
    <row r="824" hidden="1">
      <c r="A824" s="67"/>
      <c r="B824" s="101"/>
      <c r="C824" s="74"/>
      <c r="D824" s="67"/>
      <c r="E824" s="67"/>
      <c r="F824" s="74"/>
      <c r="G824" s="74"/>
      <c r="H824" s="74"/>
      <c r="I824" s="67"/>
      <c r="J824" s="67"/>
      <c r="K824" s="74"/>
      <c r="L824" s="74"/>
      <c r="M824" s="74"/>
      <c r="N824" s="74"/>
      <c r="O824" s="74"/>
      <c r="P824" s="74"/>
      <c r="Q824" s="74"/>
      <c r="R824" s="74"/>
      <c r="S824" s="752"/>
      <c r="T824" s="95"/>
      <c r="U824" s="752"/>
      <c r="V824" s="752"/>
      <c r="W824" s="752"/>
      <c r="X824" s="752"/>
      <c r="Y824" s="752"/>
      <c r="Z824" s="752"/>
      <c r="AA824" s="752"/>
      <c r="AB824" s="752"/>
      <c r="AC824" s="752"/>
      <c r="AD824" s="752"/>
      <c r="AE824" s="752"/>
      <c r="AF824" s="752"/>
      <c r="AG824" s="752"/>
      <c r="AH824" s="752"/>
      <c r="AI824" s="752"/>
      <c r="AJ824" s="752"/>
      <c r="AK824" s="752"/>
      <c r="AL824" s="752"/>
      <c r="AM824" s="752"/>
      <c r="AN824" s="752"/>
      <c r="AO824" s="752"/>
      <c r="AP824" s="752"/>
    </row>
    <row r="825" hidden="1">
      <c r="A825" s="67"/>
      <c r="B825" s="101"/>
      <c r="C825" s="74"/>
      <c r="D825" s="67"/>
      <c r="E825" s="67"/>
      <c r="F825" s="74"/>
      <c r="G825" s="74"/>
      <c r="H825" s="74"/>
      <c r="I825" s="67"/>
      <c r="J825" s="67"/>
      <c r="K825" s="74"/>
      <c r="L825" s="74"/>
      <c r="M825" s="74"/>
      <c r="N825" s="74"/>
      <c r="O825" s="74"/>
      <c r="P825" s="74"/>
      <c r="Q825" s="74"/>
      <c r="R825" s="74"/>
      <c r="S825" s="752"/>
      <c r="T825" s="95"/>
      <c r="U825" s="752"/>
      <c r="V825" s="752"/>
      <c r="W825" s="752"/>
      <c r="X825" s="752"/>
      <c r="Y825" s="752"/>
      <c r="Z825" s="752"/>
      <c r="AA825" s="752"/>
      <c r="AB825" s="752"/>
      <c r="AC825" s="752"/>
      <c r="AD825" s="752"/>
      <c r="AE825" s="752"/>
      <c r="AF825" s="752"/>
      <c r="AG825" s="752"/>
      <c r="AH825" s="752"/>
      <c r="AI825" s="752"/>
      <c r="AJ825" s="752"/>
      <c r="AK825" s="752"/>
      <c r="AL825" s="752"/>
      <c r="AM825" s="752"/>
      <c r="AN825" s="752"/>
      <c r="AO825" s="752"/>
      <c r="AP825" s="752"/>
    </row>
    <row r="826" hidden="1">
      <c r="A826" s="67"/>
      <c r="B826" s="101"/>
      <c r="C826" s="74"/>
      <c r="D826" s="67"/>
      <c r="E826" s="67"/>
      <c r="F826" s="74"/>
      <c r="G826" s="74"/>
      <c r="H826" s="74"/>
      <c r="I826" s="67"/>
      <c r="J826" s="67"/>
      <c r="K826" s="74"/>
      <c r="L826" s="74"/>
      <c r="M826" s="74"/>
      <c r="N826" s="74"/>
      <c r="O826" s="74"/>
      <c r="P826" s="74"/>
      <c r="Q826" s="74"/>
      <c r="R826" s="74"/>
      <c r="S826" s="752"/>
      <c r="T826" s="95"/>
      <c r="U826" s="752"/>
      <c r="V826" s="752"/>
      <c r="W826" s="752"/>
      <c r="X826" s="752"/>
      <c r="Y826" s="752"/>
      <c r="Z826" s="752"/>
      <c r="AA826" s="752"/>
      <c r="AB826" s="752"/>
      <c r="AC826" s="752"/>
      <c r="AD826" s="752"/>
      <c r="AE826" s="752"/>
      <c r="AF826" s="752"/>
      <c r="AG826" s="752"/>
      <c r="AH826" s="752"/>
      <c r="AI826" s="752"/>
      <c r="AJ826" s="752"/>
      <c r="AK826" s="752"/>
      <c r="AL826" s="752"/>
      <c r="AM826" s="752"/>
      <c r="AN826" s="752"/>
      <c r="AO826" s="752"/>
      <c r="AP826" s="752"/>
    </row>
    <row r="827" hidden="1">
      <c r="A827" s="67"/>
      <c r="B827" s="101"/>
      <c r="C827" s="74"/>
      <c r="D827" s="67"/>
      <c r="E827" s="67"/>
      <c r="F827" s="74"/>
      <c r="G827" s="74"/>
      <c r="H827" s="74"/>
      <c r="I827" s="67"/>
      <c r="J827" s="67"/>
      <c r="K827" s="74"/>
      <c r="L827" s="74"/>
      <c r="M827" s="74"/>
      <c r="N827" s="74"/>
      <c r="O827" s="74"/>
      <c r="P827" s="74"/>
      <c r="Q827" s="74"/>
      <c r="R827" s="74"/>
      <c r="S827" s="752"/>
      <c r="T827" s="95"/>
      <c r="U827" s="752"/>
      <c r="V827" s="752"/>
      <c r="W827" s="752"/>
      <c r="X827" s="752"/>
      <c r="Y827" s="752"/>
      <c r="Z827" s="752"/>
      <c r="AA827" s="752"/>
      <c r="AB827" s="752"/>
      <c r="AC827" s="752"/>
      <c r="AD827" s="752"/>
      <c r="AE827" s="752"/>
      <c r="AF827" s="752"/>
      <c r="AG827" s="752"/>
      <c r="AH827" s="752"/>
      <c r="AI827" s="752"/>
      <c r="AJ827" s="752"/>
      <c r="AK827" s="752"/>
      <c r="AL827" s="752"/>
      <c r="AM827" s="752"/>
      <c r="AN827" s="752"/>
      <c r="AO827" s="752"/>
      <c r="AP827" s="752"/>
    </row>
    <row r="828" hidden="1">
      <c r="A828" s="67"/>
      <c r="B828" s="101"/>
      <c r="C828" s="74"/>
      <c r="D828" s="67"/>
      <c r="E828" s="67"/>
      <c r="F828" s="74"/>
      <c r="G828" s="74"/>
      <c r="H828" s="74"/>
      <c r="I828" s="67"/>
      <c r="J828" s="67"/>
      <c r="K828" s="74"/>
      <c r="L828" s="74"/>
      <c r="M828" s="74"/>
      <c r="N828" s="74"/>
      <c r="O828" s="74"/>
      <c r="P828" s="74"/>
      <c r="Q828" s="74"/>
      <c r="R828" s="74"/>
      <c r="S828" s="752"/>
      <c r="T828" s="95"/>
      <c r="U828" s="752"/>
      <c r="V828" s="752"/>
      <c r="W828" s="752"/>
      <c r="X828" s="752"/>
      <c r="Y828" s="752"/>
      <c r="Z828" s="752"/>
      <c r="AA828" s="752"/>
      <c r="AB828" s="752"/>
      <c r="AC828" s="752"/>
      <c r="AD828" s="752"/>
      <c r="AE828" s="752"/>
      <c r="AF828" s="752"/>
      <c r="AG828" s="752"/>
      <c r="AH828" s="752"/>
      <c r="AI828" s="752"/>
      <c r="AJ828" s="752"/>
      <c r="AK828" s="752"/>
      <c r="AL828" s="752"/>
      <c r="AM828" s="752"/>
      <c r="AN828" s="752"/>
      <c r="AO828" s="752"/>
      <c r="AP828" s="752"/>
    </row>
    <row r="829" hidden="1">
      <c r="A829" s="67"/>
      <c r="B829" s="101"/>
      <c r="C829" s="74"/>
      <c r="D829" s="67"/>
      <c r="E829" s="67"/>
      <c r="F829" s="74"/>
      <c r="G829" s="74"/>
      <c r="H829" s="74"/>
      <c r="I829" s="67"/>
      <c r="J829" s="67"/>
      <c r="K829" s="74"/>
      <c r="L829" s="74"/>
      <c r="M829" s="74"/>
      <c r="N829" s="74"/>
      <c r="O829" s="74"/>
      <c r="P829" s="74"/>
      <c r="Q829" s="74"/>
      <c r="R829" s="74"/>
      <c r="S829" s="752"/>
      <c r="T829" s="95"/>
      <c r="U829" s="752"/>
      <c r="V829" s="752"/>
      <c r="W829" s="752"/>
      <c r="X829" s="752"/>
      <c r="Y829" s="752"/>
      <c r="Z829" s="752"/>
      <c r="AA829" s="752"/>
      <c r="AB829" s="752"/>
      <c r="AC829" s="752"/>
      <c r="AD829" s="752"/>
      <c r="AE829" s="752"/>
      <c r="AF829" s="752"/>
      <c r="AG829" s="752"/>
      <c r="AH829" s="752"/>
      <c r="AI829" s="752"/>
      <c r="AJ829" s="752"/>
      <c r="AK829" s="752"/>
      <c r="AL829" s="752"/>
      <c r="AM829" s="752"/>
      <c r="AN829" s="752"/>
      <c r="AO829" s="752"/>
      <c r="AP829" s="752"/>
    </row>
    <row r="830" hidden="1">
      <c r="A830" s="67"/>
      <c r="B830" s="101"/>
      <c r="C830" s="74"/>
      <c r="D830" s="67"/>
      <c r="E830" s="67"/>
      <c r="F830" s="74"/>
      <c r="G830" s="74"/>
      <c r="H830" s="74"/>
      <c r="I830" s="67"/>
      <c r="J830" s="67"/>
      <c r="K830" s="74"/>
      <c r="L830" s="74"/>
      <c r="M830" s="74"/>
      <c r="N830" s="74"/>
      <c r="O830" s="74"/>
      <c r="P830" s="74"/>
      <c r="Q830" s="74"/>
      <c r="R830" s="74"/>
      <c r="S830" s="752"/>
      <c r="T830" s="95"/>
      <c r="U830" s="752"/>
      <c r="V830" s="752"/>
      <c r="W830" s="752"/>
      <c r="X830" s="752"/>
      <c r="Y830" s="752"/>
      <c r="Z830" s="752"/>
      <c r="AA830" s="752"/>
      <c r="AB830" s="752"/>
      <c r="AC830" s="752"/>
      <c r="AD830" s="752"/>
      <c r="AE830" s="752"/>
      <c r="AF830" s="752"/>
      <c r="AG830" s="752"/>
      <c r="AH830" s="752"/>
      <c r="AI830" s="752"/>
      <c r="AJ830" s="752"/>
      <c r="AK830" s="752"/>
      <c r="AL830" s="752"/>
      <c r="AM830" s="752"/>
      <c r="AN830" s="752"/>
      <c r="AO830" s="752"/>
      <c r="AP830" s="752"/>
    </row>
    <row r="831" hidden="1">
      <c r="A831" s="67"/>
      <c r="B831" s="101"/>
      <c r="C831" s="74"/>
      <c r="D831" s="67"/>
      <c r="E831" s="67"/>
      <c r="F831" s="74"/>
      <c r="G831" s="74"/>
      <c r="H831" s="74"/>
      <c r="I831" s="67"/>
      <c r="J831" s="67"/>
      <c r="K831" s="74"/>
      <c r="L831" s="74"/>
      <c r="M831" s="74"/>
      <c r="N831" s="74"/>
      <c r="O831" s="74"/>
      <c r="P831" s="74"/>
      <c r="Q831" s="74"/>
      <c r="R831" s="74"/>
      <c r="S831" s="752"/>
      <c r="T831" s="95"/>
      <c r="U831" s="752"/>
      <c r="V831" s="752"/>
      <c r="W831" s="752"/>
      <c r="X831" s="752"/>
      <c r="Y831" s="752"/>
      <c r="Z831" s="752"/>
      <c r="AA831" s="752"/>
      <c r="AB831" s="752"/>
      <c r="AC831" s="752"/>
      <c r="AD831" s="752"/>
      <c r="AE831" s="752"/>
      <c r="AF831" s="752"/>
      <c r="AG831" s="752"/>
      <c r="AH831" s="752"/>
      <c r="AI831" s="752"/>
      <c r="AJ831" s="752"/>
      <c r="AK831" s="752"/>
      <c r="AL831" s="752"/>
      <c r="AM831" s="752"/>
      <c r="AN831" s="752"/>
      <c r="AO831" s="752"/>
      <c r="AP831" s="752"/>
    </row>
    <row r="832" hidden="1">
      <c r="A832" s="67"/>
      <c r="B832" s="101"/>
      <c r="C832" s="74"/>
      <c r="D832" s="67"/>
      <c r="E832" s="67"/>
      <c r="F832" s="74"/>
      <c r="G832" s="74"/>
      <c r="H832" s="74"/>
      <c r="I832" s="67"/>
      <c r="J832" s="67"/>
      <c r="K832" s="74"/>
      <c r="L832" s="74"/>
      <c r="M832" s="74"/>
      <c r="N832" s="74"/>
      <c r="O832" s="74"/>
      <c r="P832" s="74"/>
      <c r="Q832" s="74"/>
      <c r="R832" s="74"/>
      <c r="S832" s="752"/>
      <c r="T832" s="95"/>
      <c r="U832" s="752"/>
      <c r="V832" s="752"/>
      <c r="W832" s="752"/>
      <c r="X832" s="752"/>
      <c r="Y832" s="752"/>
      <c r="Z832" s="752"/>
      <c r="AA832" s="752"/>
      <c r="AB832" s="752"/>
      <c r="AC832" s="752"/>
      <c r="AD832" s="752"/>
      <c r="AE832" s="752"/>
      <c r="AF832" s="752"/>
      <c r="AG832" s="752"/>
      <c r="AH832" s="752"/>
      <c r="AI832" s="752"/>
      <c r="AJ832" s="752"/>
      <c r="AK832" s="752"/>
      <c r="AL832" s="752"/>
      <c r="AM832" s="752"/>
      <c r="AN832" s="752"/>
      <c r="AO832" s="752"/>
      <c r="AP832" s="752"/>
    </row>
    <row r="833" hidden="1">
      <c r="A833" s="67"/>
      <c r="B833" s="101"/>
      <c r="C833" s="74"/>
      <c r="D833" s="67"/>
      <c r="E833" s="67"/>
      <c r="F833" s="74"/>
      <c r="G833" s="74"/>
      <c r="H833" s="74"/>
      <c r="I833" s="67"/>
      <c r="J833" s="67"/>
      <c r="K833" s="74"/>
      <c r="L833" s="74"/>
      <c r="M833" s="74"/>
      <c r="N833" s="74"/>
      <c r="O833" s="74"/>
      <c r="P833" s="74"/>
      <c r="Q833" s="74"/>
      <c r="R833" s="74"/>
      <c r="S833" s="752"/>
      <c r="T833" s="95"/>
      <c r="U833" s="752"/>
      <c r="V833" s="752"/>
      <c r="W833" s="752"/>
      <c r="X833" s="752"/>
      <c r="Y833" s="752"/>
      <c r="Z833" s="752"/>
      <c r="AA833" s="752"/>
      <c r="AB833" s="752"/>
      <c r="AC833" s="752"/>
      <c r="AD833" s="752"/>
      <c r="AE833" s="752"/>
      <c r="AF833" s="752"/>
      <c r="AG833" s="752"/>
      <c r="AH833" s="752"/>
      <c r="AI833" s="752"/>
      <c r="AJ833" s="752"/>
      <c r="AK833" s="752"/>
      <c r="AL833" s="752"/>
      <c r="AM833" s="752"/>
      <c r="AN833" s="752"/>
      <c r="AO833" s="752"/>
      <c r="AP833" s="752"/>
    </row>
    <row r="834" hidden="1">
      <c r="A834" s="67"/>
      <c r="B834" s="101"/>
      <c r="C834" s="74"/>
      <c r="D834" s="67"/>
      <c r="E834" s="67"/>
      <c r="F834" s="74"/>
      <c r="G834" s="74"/>
      <c r="H834" s="74"/>
      <c r="I834" s="67"/>
      <c r="J834" s="67"/>
      <c r="K834" s="74"/>
      <c r="L834" s="74"/>
      <c r="M834" s="74"/>
      <c r="N834" s="74"/>
      <c r="O834" s="74"/>
      <c r="P834" s="74"/>
      <c r="Q834" s="74"/>
      <c r="R834" s="74"/>
      <c r="S834" s="752"/>
      <c r="T834" s="95"/>
      <c r="U834" s="752"/>
      <c r="V834" s="752"/>
      <c r="W834" s="752"/>
      <c r="X834" s="752"/>
      <c r="Y834" s="752"/>
      <c r="Z834" s="752"/>
      <c r="AA834" s="752"/>
      <c r="AB834" s="752"/>
      <c r="AC834" s="752"/>
      <c r="AD834" s="752"/>
      <c r="AE834" s="752"/>
      <c r="AF834" s="752"/>
      <c r="AG834" s="752"/>
      <c r="AH834" s="752"/>
      <c r="AI834" s="752"/>
      <c r="AJ834" s="752"/>
      <c r="AK834" s="752"/>
      <c r="AL834" s="752"/>
      <c r="AM834" s="752"/>
      <c r="AN834" s="752"/>
      <c r="AO834" s="752"/>
      <c r="AP834" s="752"/>
    </row>
    <row r="835" hidden="1">
      <c r="A835" s="67"/>
      <c r="B835" s="101"/>
      <c r="C835" s="74"/>
      <c r="D835" s="67"/>
      <c r="E835" s="67"/>
      <c r="F835" s="74"/>
      <c r="G835" s="74"/>
      <c r="H835" s="74"/>
      <c r="I835" s="67"/>
      <c r="J835" s="67"/>
      <c r="K835" s="74"/>
      <c r="L835" s="74"/>
      <c r="M835" s="74"/>
      <c r="N835" s="74"/>
      <c r="O835" s="74"/>
      <c r="P835" s="74"/>
      <c r="Q835" s="74"/>
      <c r="R835" s="74"/>
      <c r="S835" s="752"/>
      <c r="T835" s="95"/>
      <c r="U835" s="752"/>
      <c r="V835" s="752"/>
      <c r="W835" s="752"/>
      <c r="X835" s="752"/>
      <c r="Y835" s="752"/>
      <c r="Z835" s="752"/>
      <c r="AA835" s="752"/>
      <c r="AB835" s="752"/>
      <c r="AC835" s="752"/>
      <c r="AD835" s="752"/>
      <c r="AE835" s="752"/>
      <c r="AF835" s="752"/>
      <c r="AG835" s="752"/>
      <c r="AH835" s="752"/>
      <c r="AI835" s="752"/>
      <c r="AJ835" s="752"/>
      <c r="AK835" s="752"/>
      <c r="AL835" s="752"/>
      <c r="AM835" s="752"/>
      <c r="AN835" s="752"/>
      <c r="AO835" s="752"/>
      <c r="AP835" s="752"/>
    </row>
    <row r="836" hidden="1">
      <c r="A836" s="67"/>
      <c r="B836" s="101"/>
      <c r="C836" s="74"/>
      <c r="D836" s="67"/>
      <c r="E836" s="67"/>
      <c r="F836" s="74"/>
      <c r="G836" s="74"/>
      <c r="H836" s="74"/>
      <c r="I836" s="67"/>
      <c r="J836" s="67"/>
      <c r="K836" s="74"/>
      <c r="L836" s="74"/>
      <c r="M836" s="74"/>
      <c r="N836" s="74"/>
      <c r="O836" s="74"/>
      <c r="P836" s="74"/>
      <c r="Q836" s="74"/>
      <c r="R836" s="74"/>
      <c r="S836" s="752"/>
      <c r="T836" s="95"/>
      <c r="U836" s="752"/>
      <c r="V836" s="752"/>
      <c r="W836" s="752"/>
      <c r="X836" s="752"/>
      <c r="Y836" s="752"/>
      <c r="Z836" s="752"/>
      <c r="AA836" s="752"/>
      <c r="AB836" s="752"/>
      <c r="AC836" s="752"/>
      <c r="AD836" s="752"/>
      <c r="AE836" s="752"/>
      <c r="AF836" s="752"/>
      <c r="AG836" s="752"/>
      <c r="AH836" s="752"/>
      <c r="AI836" s="752"/>
      <c r="AJ836" s="752"/>
      <c r="AK836" s="752"/>
      <c r="AL836" s="752"/>
      <c r="AM836" s="752"/>
      <c r="AN836" s="752"/>
      <c r="AO836" s="752"/>
      <c r="AP836" s="752"/>
    </row>
    <row r="837" hidden="1">
      <c r="A837" s="67"/>
      <c r="B837" s="101"/>
      <c r="C837" s="74"/>
      <c r="D837" s="67"/>
      <c r="E837" s="67"/>
      <c r="F837" s="74"/>
      <c r="G837" s="74"/>
      <c r="H837" s="74"/>
      <c r="I837" s="67"/>
      <c r="J837" s="67"/>
      <c r="K837" s="74"/>
      <c r="L837" s="74"/>
      <c r="M837" s="74"/>
      <c r="N837" s="74"/>
      <c r="O837" s="74"/>
      <c r="P837" s="74"/>
      <c r="Q837" s="74"/>
      <c r="R837" s="74"/>
      <c r="S837" s="752"/>
      <c r="T837" s="95"/>
      <c r="U837" s="752"/>
      <c r="V837" s="752"/>
      <c r="W837" s="752"/>
      <c r="X837" s="752"/>
      <c r="Y837" s="752"/>
      <c r="Z837" s="752"/>
      <c r="AA837" s="752"/>
      <c r="AB837" s="752"/>
      <c r="AC837" s="752"/>
      <c r="AD837" s="752"/>
      <c r="AE837" s="752"/>
      <c r="AF837" s="752"/>
      <c r="AG837" s="752"/>
      <c r="AH837" s="752"/>
      <c r="AI837" s="752"/>
      <c r="AJ837" s="752"/>
      <c r="AK837" s="752"/>
      <c r="AL837" s="752"/>
      <c r="AM837" s="752"/>
      <c r="AN837" s="752"/>
      <c r="AO837" s="752"/>
      <c r="AP837" s="752"/>
    </row>
    <row r="838" hidden="1">
      <c r="A838" s="67"/>
      <c r="B838" s="101"/>
      <c r="C838" s="74"/>
      <c r="D838" s="67"/>
      <c r="E838" s="67"/>
      <c r="F838" s="74"/>
      <c r="G838" s="74"/>
      <c r="H838" s="74"/>
      <c r="I838" s="67"/>
      <c r="J838" s="67"/>
      <c r="K838" s="74"/>
      <c r="L838" s="74"/>
      <c r="M838" s="74"/>
      <c r="N838" s="74"/>
      <c r="O838" s="74"/>
      <c r="P838" s="74"/>
      <c r="Q838" s="74"/>
      <c r="R838" s="74"/>
      <c r="S838" s="752"/>
      <c r="T838" s="95"/>
      <c r="U838" s="752"/>
      <c r="V838" s="752"/>
      <c r="W838" s="752"/>
      <c r="X838" s="752"/>
      <c r="Y838" s="752"/>
      <c r="Z838" s="752"/>
      <c r="AA838" s="752"/>
      <c r="AB838" s="752"/>
      <c r="AC838" s="752"/>
      <c r="AD838" s="752"/>
      <c r="AE838" s="752"/>
      <c r="AF838" s="752"/>
      <c r="AG838" s="752"/>
      <c r="AH838" s="752"/>
      <c r="AI838" s="752"/>
      <c r="AJ838" s="752"/>
      <c r="AK838" s="752"/>
      <c r="AL838" s="752"/>
      <c r="AM838" s="752"/>
      <c r="AN838" s="752"/>
      <c r="AO838" s="752"/>
      <c r="AP838" s="752"/>
    </row>
    <row r="839" hidden="1">
      <c r="A839" s="67"/>
      <c r="B839" s="101"/>
      <c r="C839" s="74"/>
      <c r="D839" s="67"/>
      <c r="E839" s="67"/>
      <c r="F839" s="74"/>
      <c r="G839" s="74"/>
      <c r="H839" s="74"/>
      <c r="I839" s="67"/>
      <c r="J839" s="67"/>
      <c r="K839" s="74"/>
      <c r="L839" s="74"/>
      <c r="M839" s="74"/>
      <c r="N839" s="74"/>
      <c r="O839" s="74"/>
      <c r="P839" s="74"/>
      <c r="Q839" s="74"/>
      <c r="R839" s="74"/>
      <c r="S839" s="752"/>
      <c r="T839" s="95"/>
      <c r="U839" s="752"/>
      <c r="V839" s="752"/>
      <c r="W839" s="752"/>
      <c r="X839" s="752"/>
      <c r="Y839" s="752"/>
      <c r="Z839" s="752"/>
      <c r="AA839" s="752"/>
      <c r="AB839" s="752"/>
      <c r="AC839" s="752"/>
      <c r="AD839" s="752"/>
      <c r="AE839" s="752"/>
      <c r="AF839" s="752"/>
      <c r="AG839" s="752"/>
      <c r="AH839" s="752"/>
      <c r="AI839" s="752"/>
      <c r="AJ839" s="752"/>
      <c r="AK839" s="752"/>
      <c r="AL839" s="752"/>
      <c r="AM839" s="752"/>
      <c r="AN839" s="752"/>
      <c r="AO839" s="752"/>
      <c r="AP839" s="752"/>
    </row>
    <row r="840" hidden="1">
      <c r="A840" s="67"/>
      <c r="B840" s="101"/>
      <c r="C840" s="74"/>
      <c r="D840" s="67"/>
      <c r="E840" s="67"/>
      <c r="F840" s="74"/>
      <c r="G840" s="74"/>
      <c r="H840" s="74"/>
      <c r="I840" s="67"/>
      <c r="J840" s="67"/>
      <c r="K840" s="74"/>
      <c r="L840" s="74"/>
      <c r="M840" s="74"/>
      <c r="N840" s="74"/>
      <c r="O840" s="74"/>
      <c r="P840" s="74"/>
      <c r="Q840" s="74"/>
      <c r="R840" s="74"/>
      <c r="S840" s="752"/>
      <c r="T840" s="95"/>
      <c r="U840" s="752"/>
      <c r="V840" s="752"/>
      <c r="W840" s="752"/>
      <c r="X840" s="752"/>
      <c r="Y840" s="752"/>
      <c r="Z840" s="752"/>
      <c r="AA840" s="752"/>
      <c r="AB840" s="752"/>
      <c r="AC840" s="752"/>
      <c r="AD840" s="752"/>
      <c r="AE840" s="752"/>
      <c r="AF840" s="752"/>
      <c r="AG840" s="752"/>
      <c r="AH840" s="752"/>
      <c r="AI840" s="752"/>
      <c r="AJ840" s="752"/>
      <c r="AK840" s="752"/>
      <c r="AL840" s="752"/>
      <c r="AM840" s="752"/>
      <c r="AN840" s="752"/>
      <c r="AO840" s="752"/>
      <c r="AP840" s="752"/>
    </row>
    <row r="841" hidden="1">
      <c r="A841" s="67"/>
      <c r="B841" s="101"/>
      <c r="C841" s="74"/>
      <c r="D841" s="67"/>
      <c r="E841" s="67"/>
      <c r="F841" s="74"/>
      <c r="G841" s="74"/>
      <c r="H841" s="74"/>
      <c r="I841" s="67"/>
      <c r="J841" s="67"/>
      <c r="K841" s="74"/>
      <c r="L841" s="74"/>
      <c r="M841" s="74"/>
      <c r="N841" s="74"/>
      <c r="O841" s="74"/>
      <c r="P841" s="74"/>
      <c r="Q841" s="74"/>
      <c r="R841" s="74"/>
      <c r="S841" s="752"/>
      <c r="T841" s="95"/>
      <c r="U841" s="752"/>
      <c r="V841" s="752"/>
      <c r="W841" s="752"/>
      <c r="X841" s="752"/>
      <c r="Y841" s="752"/>
      <c r="Z841" s="752"/>
      <c r="AA841" s="752"/>
      <c r="AB841" s="752"/>
      <c r="AC841" s="752"/>
      <c r="AD841" s="752"/>
      <c r="AE841" s="752"/>
      <c r="AF841" s="752"/>
      <c r="AG841" s="752"/>
      <c r="AH841" s="752"/>
      <c r="AI841" s="752"/>
      <c r="AJ841" s="752"/>
      <c r="AK841" s="752"/>
      <c r="AL841" s="752"/>
      <c r="AM841" s="752"/>
      <c r="AN841" s="752"/>
      <c r="AO841" s="752"/>
      <c r="AP841" s="752"/>
    </row>
    <row r="842" hidden="1">
      <c r="A842" s="67"/>
      <c r="B842" s="101"/>
      <c r="C842" s="74"/>
      <c r="D842" s="67"/>
      <c r="E842" s="67"/>
      <c r="F842" s="74"/>
      <c r="G842" s="74"/>
      <c r="H842" s="74"/>
      <c r="I842" s="67"/>
      <c r="J842" s="67"/>
      <c r="K842" s="74"/>
      <c r="L842" s="74"/>
      <c r="M842" s="74"/>
      <c r="N842" s="74"/>
      <c r="O842" s="74"/>
      <c r="P842" s="74"/>
      <c r="Q842" s="74"/>
      <c r="R842" s="74"/>
      <c r="S842" s="752"/>
      <c r="T842" s="95"/>
      <c r="U842" s="752"/>
      <c r="V842" s="752"/>
      <c r="W842" s="752"/>
      <c r="X842" s="752"/>
      <c r="Y842" s="752"/>
      <c r="Z842" s="752"/>
      <c r="AA842" s="752"/>
      <c r="AB842" s="752"/>
      <c r="AC842" s="752"/>
      <c r="AD842" s="752"/>
      <c r="AE842" s="752"/>
      <c r="AF842" s="752"/>
      <c r="AG842" s="752"/>
      <c r="AH842" s="752"/>
      <c r="AI842" s="752"/>
      <c r="AJ842" s="752"/>
      <c r="AK842" s="752"/>
      <c r="AL842" s="752"/>
      <c r="AM842" s="752"/>
      <c r="AN842" s="752"/>
      <c r="AO842" s="752"/>
      <c r="AP842" s="752"/>
    </row>
    <row r="843" hidden="1">
      <c r="A843" s="67"/>
      <c r="B843" s="101"/>
      <c r="C843" s="74"/>
      <c r="D843" s="67"/>
      <c r="E843" s="67"/>
      <c r="F843" s="74"/>
      <c r="G843" s="74"/>
      <c r="H843" s="74"/>
      <c r="I843" s="67"/>
      <c r="J843" s="67"/>
      <c r="K843" s="74"/>
      <c r="L843" s="74"/>
      <c r="M843" s="74"/>
      <c r="N843" s="74"/>
      <c r="O843" s="74"/>
      <c r="P843" s="74"/>
      <c r="Q843" s="74"/>
      <c r="R843" s="74"/>
      <c r="S843" s="752"/>
      <c r="T843" s="95"/>
      <c r="U843" s="752"/>
      <c r="V843" s="752"/>
      <c r="W843" s="752"/>
      <c r="X843" s="752"/>
      <c r="Y843" s="752"/>
      <c r="Z843" s="752"/>
      <c r="AA843" s="752"/>
      <c r="AB843" s="752"/>
      <c r="AC843" s="752"/>
      <c r="AD843" s="752"/>
      <c r="AE843" s="752"/>
      <c r="AF843" s="752"/>
      <c r="AG843" s="752"/>
      <c r="AH843" s="752"/>
      <c r="AI843" s="752"/>
      <c r="AJ843" s="752"/>
      <c r="AK843" s="752"/>
      <c r="AL843" s="752"/>
      <c r="AM843" s="752"/>
      <c r="AN843" s="752"/>
      <c r="AO843" s="752"/>
      <c r="AP843" s="752"/>
    </row>
    <row r="844" hidden="1">
      <c r="A844" s="67"/>
      <c r="B844" s="101"/>
      <c r="C844" s="74"/>
      <c r="D844" s="67"/>
      <c r="E844" s="67"/>
      <c r="F844" s="74"/>
      <c r="G844" s="74"/>
      <c r="H844" s="74"/>
      <c r="I844" s="67"/>
      <c r="J844" s="67"/>
      <c r="K844" s="74"/>
      <c r="L844" s="74"/>
      <c r="M844" s="74"/>
      <c r="N844" s="74"/>
      <c r="O844" s="74"/>
      <c r="P844" s="74"/>
      <c r="Q844" s="74"/>
      <c r="R844" s="74"/>
      <c r="S844" s="752"/>
      <c r="T844" s="95"/>
      <c r="U844" s="752"/>
      <c r="V844" s="752"/>
      <c r="W844" s="752"/>
      <c r="X844" s="752"/>
      <c r="Y844" s="752"/>
      <c r="Z844" s="752"/>
      <c r="AA844" s="752"/>
      <c r="AB844" s="752"/>
      <c r="AC844" s="752"/>
      <c r="AD844" s="752"/>
      <c r="AE844" s="752"/>
      <c r="AF844" s="752"/>
      <c r="AG844" s="752"/>
      <c r="AH844" s="752"/>
      <c r="AI844" s="752"/>
      <c r="AJ844" s="752"/>
      <c r="AK844" s="752"/>
      <c r="AL844" s="752"/>
      <c r="AM844" s="752"/>
      <c r="AN844" s="752"/>
      <c r="AO844" s="752"/>
      <c r="AP844" s="752"/>
    </row>
    <row r="845" hidden="1">
      <c r="A845" s="67"/>
      <c r="B845" s="101"/>
      <c r="C845" s="74"/>
      <c r="D845" s="67"/>
      <c r="E845" s="67"/>
      <c r="F845" s="74"/>
      <c r="G845" s="74"/>
      <c r="H845" s="74"/>
      <c r="I845" s="67"/>
      <c r="J845" s="67"/>
      <c r="K845" s="74"/>
      <c r="L845" s="74"/>
      <c r="M845" s="74"/>
      <c r="N845" s="74"/>
      <c r="O845" s="74"/>
      <c r="P845" s="74"/>
      <c r="Q845" s="74"/>
      <c r="R845" s="74"/>
      <c r="S845" s="752"/>
      <c r="T845" s="95"/>
      <c r="U845" s="752"/>
      <c r="V845" s="752"/>
      <c r="W845" s="752"/>
      <c r="X845" s="752"/>
      <c r="Y845" s="752"/>
      <c r="Z845" s="752"/>
      <c r="AA845" s="752"/>
      <c r="AB845" s="752"/>
      <c r="AC845" s="752"/>
      <c r="AD845" s="752"/>
      <c r="AE845" s="752"/>
      <c r="AF845" s="752"/>
      <c r="AG845" s="752"/>
      <c r="AH845" s="752"/>
      <c r="AI845" s="752"/>
      <c r="AJ845" s="752"/>
      <c r="AK845" s="752"/>
      <c r="AL845" s="752"/>
      <c r="AM845" s="752"/>
      <c r="AN845" s="752"/>
      <c r="AO845" s="752"/>
      <c r="AP845" s="752"/>
    </row>
    <row r="846" hidden="1">
      <c r="A846" s="67"/>
      <c r="B846" s="101"/>
      <c r="C846" s="74"/>
      <c r="D846" s="67"/>
      <c r="E846" s="67"/>
      <c r="F846" s="74"/>
      <c r="G846" s="74"/>
      <c r="H846" s="74"/>
      <c r="I846" s="67"/>
      <c r="J846" s="67"/>
      <c r="K846" s="74"/>
      <c r="L846" s="74"/>
      <c r="M846" s="74"/>
      <c r="N846" s="74"/>
      <c r="O846" s="74"/>
      <c r="P846" s="74"/>
      <c r="Q846" s="74"/>
      <c r="R846" s="74"/>
      <c r="S846" s="752"/>
      <c r="T846" s="95"/>
      <c r="U846" s="752"/>
      <c r="V846" s="752"/>
      <c r="W846" s="752"/>
      <c r="X846" s="752"/>
      <c r="Y846" s="752"/>
      <c r="Z846" s="752"/>
      <c r="AA846" s="752"/>
      <c r="AB846" s="752"/>
      <c r="AC846" s="752"/>
      <c r="AD846" s="752"/>
      <c r="AE846" s="752"/>
      <c r="AF846" s="752"/>
      <c r="AG846" s="752"/>
      <c r="AH846" s="752"/>
      <c r="AI846" s="752"/>
      <c r="AJ846" s="752"/>
      <c r="AK846" s="752"/>
      <c r="AL846" s="752"/>
      <c r="AM846" s="752"/>
      <c r="AN846" s="752"/>
      <c r="AO846" s="752"/>
      <c r="AP846" s="752"/>
    </row>
    <row r="847" hidden="1">
      <c r="A847" s="67"/>
      <c r="B847" s="101"/>
      <c r="C847" s="74"/>
      <c r="D847" s="67"/>
      <c r="E847" s="67"/>
      <c r="F847" s="74"/>
      <c r="G847" s="74"/>
      <c r="H847" s="74"/>
      <c r="I847" s="67"/>
      <c r="J847" s="67"/>
      <c r="K847" s="74"/>
      <c r="L847" s="74"/>
      <c r="M847" s="74"/>
      <c r="N847" s="74"/>
      <c r="O847" s="74"/>
      <c r="P847" s="74"/>
      <c r="Q847" s="74"/>
      <c r="R847" s="74"/>
      <c r="S847" s="752"/>
      <c r="T847" s="95"/>
      <c r="U847" s="752"/>
      <c r="V847" s="752"/>
      <c r="W847" s="752"/>
      <c r="X847" s="752"/>
      <c r="Y847" s="752"/>
      <c r="Z847" s="752"/>
      <c r="AA847" s="752"/>
      <c r="AB847" s="752"/>
      <c r="AC847" s="752"/>
      <c r="AD847" s="752"/>
      <c r="AE847" s="752"/>
      <c r="AF847" s="752"/>
      <c r="AG847" s="752"/>
      <c r="AH847" s="752"/>
      <c r="AI847" s="752"/>
      <c r="AJ847" s="752"/>
      <c r="AK847" s="752"/>
      <c r="AL847" s="752"/>
      <c r="AM847" s="752"/>
      <c r="AN847" s="752"/>
      <c r="AO847" s="752"/>
      <c r="AP847" s="752"/>
    </row>
    <row r="848" hidden="1">
      <c r="A848" s="67"/>
      <c r="B848" s="101"/>
      <c r="C848" s="74"/>
      <c r="D848" s="67"/>
      <c r="E848" s="67"/>
      <c r="F848" s="74"/>
      <c r="G848" s="74"/>
      <c r="H848" s="74"/>
      <c r="I848" s="67"/>
      <c r="J848" s="67"/>
      <c r="K848" s="74"/>
      <c r="L848" s="74"/>
      <c r="M848" s="74"/>
      <c r="N848" s="74"/>
      <c r="O848" s="74"/>
      <c r="P848" s="74"/>
      <c r="Q848" s="74"/>
      <c r="R848" s="74"/>
      <c r="S848" s="752"/>
      <c r="T848" s="95"/>
      <c r="U848" s="752"/>
      <c r="V848" s="752"/>
      <c r="W848" s="752"/>
      <c r="X848" s="752"/>
      <c r="Y848" s="752"/>
      <c r="Z848" s="752"/>
      <c r="AA848" s="752"/>
      <c r="AB848" s="752"/>
      <c r="AC848" s="752"/>
      <c r="AD848" s="752"/>
      <c r="AE848" s="752"/>
      <c r="AF848" s="752"/>
      <c r="AG848" s="752"/>
      <c r="AH848" s="752"/>
      <c r="AI848" s="752"/>
      <c r="AJ848" s="752"/>
      <c r="AK848" s="752"/>
      <c r="AL848" s="752"/>
      <c r="AM848" s="752"/>
      <c r="AN848" s="752"/>
      <c r="AO848" s="752"/>
      <c r="AP848" s="752"/>
    </row>
    <row r="849" hidden="1">
      <c r="A849" s="67"/>
      <c r="B849" s="101"/>
      <c r="C849" s="74"/>
      <c r="D849" s="67"/>
      <c r="E849" s="67"/>
      <c r="F849" s="74"/>
      <c r="G849" s="74"/>
      <c r="H849" s="74"/>
      <c r="I849" s="67"/>
      <c r="J849" s="67"/>
      <c r="K849" s="74"/>
      <c r="L849" s="74"/>
      <c r="M849" s="74"/>
      <c r="N849" s="74"/>
      <c r="O849" s="74"/>
      <c r="P849" s="74"/>
      <c r="Q849" s="74"/>
      <c r="R849" s="74"/>
      <c r="S849" s="752"/>
      <c r="T849" s="95"/>
      <c r="U849" s="752"/>
      <c r="V849" s="752"/>
      <c r="W849" s="752"/>
      <c r="X849" s="752"/>
      <c r="Y849" s="752"/>
      <c r="Z849" s="752"/>
      <c r="AA849" s="752"/>
      <c r="AB849" s="752"/>
      <c r="AC849" s="752"/>
      <c r="AD849" s="752"/>
      <c r="AE849" s="752"/>
      <c r="AF849" s="752"/>
      <c r="AG849" s="752"/>
      <c r="AH849" s="752"/>
      <c r="AI849" s="752"/>
      <c r="AJ849" s="752"/>
      <c r="AK849" s="752"/>
      <c r="AL849" s="752"/>
      <c r="AM849" s="752"/>
      <c r="AN849" s="752"/>
      <c r="AO849" s="752"/>
      <c r="AP849" s="752"/>
    </row>
    <row r="850" hidden="1">
      <c r="A850" s="67"/>
      <c r="B850" s="101"/>
      <c r="C850" s="74"/>
      <c r="D850" s="67"/>
      <c r="E850" s="67"/>
      <c r="F850" s="74"/>
      <c r="G850" s="74"/>
      <c r="H850" s="74"/>
      <c r="I850" s="67"/>
      <c r="J850" s="67"/>
      <c r="K850" s="74"/>
      <c r="L850" s="74"/>
      <c r="M850" s="74"/>
      <c r="N850" s="74"/>
      <c r="O850" s="74"/>
      <c r="P850" s="74"/>
      <c r="Q850" s="74"/>
      <c r="R850" s="74"/>
      <c r="S850" s="752"/>
      <c r="T850" s="95"/>
      <c r="U850" s="752"/>
      <c r="V850" s="752"/>
      <c r="W850" s="752"/>
      <c r="X850" s="752"/>
      <c r="Y850" s="752"/>
      <c r="Z850" s="752"/>
      <c r="AA850" s="752"/>
      <c r="AB850" s="752"/>
      <c r="AC850" s="752"/>
      <c r="AD850" s="752"/>
      <c r="AE850" s="752"/>
      <c r="AF850" s="752"/>
      <c r="AG850" s="752"/>
      <c r="AH850" s="752"/>
      <c r="AI850" s="752"/>
      <c r="AJ850" s="752"/>
      <c r="AK850" s="752"/>
      <c r="AL850" s="752"/>
      <c r="AM850" s="752"/>
      <c r="AN850" s="752"/>
      <c r="AO850" s="752"/>
      <c r="AP850" s="752"/>
    </row>
    <row r="851" hidden="1">
      <c r="A851" s="67"/>
      <c r="B851" s="101"/>
      <c r="C851" s="74"/>
      <c r="D851" s="67"/>
      <c r="E851" s="67"/>
      <c r="F851" s="74"/>
      <c r="G851" s="74"/>
      <c r="H851" s="74"/>
      <c r="I851" s="67"/>
      <c r="J851" s="67"/>
      <c r="K851" s="74"/>
      <c r="L851" s="74"/>
      <c r="M851" s="74"/>
      <c r="N851" s="74"/>
      <c r="O851" s="74"/>
      <c r="P851" s="74"/>
      <c r="Q851" s="74"/>
      <c r="R851" s="74"/>
      <c r="S851" s="752"/>
      <c r="T851" s="95"/>
      <c r="U851" s="752"/>
      <c r="V851" s="752"/>
      <c r="W851" s="752"/>
      <c r="X851" s="752"/>
      <c r="Y851" s="752"/>
      <c r="Z851" s="752"/>
      <c r="AA851" s="752"/>
      <c r="AB851" s="752"/>
      <c r="AC851" s="752"/>
      <c r="AD851" s="752"/>
      <c r="AE851" s="752"/>
      <c r="AF851" s="752"/>
      <c r="AG851" s="752"/>
      <c r="AH851" s="752"/>
      <c r="AI851" s="752"/>
      <c r="AJ851" s="752"/>
      <c r="AK851" s="752"/>
      <c r="AL851" s="752"/>
      <c r="AM851" s="752"/>
      <c r="AN851" s="752"/>
      <c r="AO851" s="752"/>
      <c r="AP851" s="752"/>
    </row>
    <row r="852" hidden="1">
      <c r="A852" s="67"/>
      <c r="B852" s="101"/>
      <c r="C852" s="74"/>
      <c r="D852" s="67"/>
      <c r="E852" s="67"/>
      <c r="F852" s="74"/>
      <c r="G852" s="74"/>
      <c r="H852" s="74"/>
      <c r="I852" s="67"/>
      <c r="J852" s="67"/>
      <c r="K852" s="74"/>
      <c r="L852" s="74"/>
      <c r="M852" s="74"/>
      <c r="N852" s="74"/>
      <c r="O852" s="74"/>
      <c r="P852" s="74"/>
      <c r="Q852" s="74"/>
      <c r="R852" s="74"/>
      <c r="S852" s="752"/>
      <c r="T852" s="95"/>
      <c r="U852" s="752"/>
      <c r="V852" s="752"/>
      <c r="W852" s="752"/>
      <c r="X852" s="752"/>
      <c r="Y852" s="752"/>
      <c r="Z852" s="752"/>
      <c r="AA852" s="752"/>
      <c r="AB852" s="752"/>
      <c r="AC852" s="752"/>
      <c r="AD852" s="752"/>
      <c r="AE852" s="752"/>
      <c r="AF852" s="752"/>
      <c r="AG852" s="752"/>
      <c r="AH852" s="752"/>
      <c r="AI852" s="752"/>
      <c r="AJ852" s="752"/>
      <c r="AK852" s="752"/>
      <c r="AL852" s="752"/>
      <c r="AM852" s="752"/>
      <c r="AN852" s="752"/>
      <c r="AO852" s="752"/>
      <c r="AP852" s="752"/>
    </row>
    <row r="853" hidden="1">
      <c r="A853" s="67"/>
      <c r="B853" s="101"/>
      <c r="C853" s="74"/>
      <c r="D853" s="67"/>
      <c r="E853" s="67"/>
      <c r="F853" s="74"/>
      <c r="G853" s="74"/>
      <c r="H853" s="74"/>
      <c r="I853" s="67"/>
      <c r="J853" s="67"/>
      <c r="K853" s="74"/>
      <c r="L853" s="74"/>
      <c r="M853" s="74"/>
      <c r="N853" s="74"/>
      <c r="O853" s="74"/>
      <c r="P853" s="74"/>
      <c r="Q853" s="74"/>
      <c r="R853" s="74"/>
      <c r="S853" s="752"/>
      <c r="T853" s="95"/>
      <c r="U853" s="752"/>
      <c r="V853" s="752"/>
      <c r="W853" s="752"/>
      <c r="X853" s="752"/>
      <c r="Y853" s="752"/>
      <c r="Z853" s="752"/>
      <c r="AA853" s="752"/>
      <c r="AB853" s="752"/>
      <c r="AC853" s="752"/>
      <c r="AD853" s="752"/>
      <c r="AE853" s="752"/>
      <c r="AF853" s="752"/>
      <c r="AG853" s="752"/>
      <c r="AH853" s="752"/>
      <c r="AI853" s="752"/>
      <c r="AJ853" s="752"/>
      <c r="AK853" s="752"/>
      <c r="AL853" s="752"/>
      <c r="AM853" s="752"/>
      <c r="AN853" s="752"/>
      <c r="AO853" s="752"/>
      <c r="AP853" s="752"/>
    </row>
    <row r="854" hidden="1">
      <c r="A854" s="67"/>
      <c r="B854" s="101"/>
      <c r="C854" s="74"/>
      <c r="D854" s="67"/>
      <c r="E854" s="67"/>
      <c r="F854" s="74"/>
      <c r="G854" s="74"/>
      <c r="H854" s="74"/>
      <c r="I854" s="67"/>
      <c r="J854" s="67"/>
      <c r="K854" s="74"/>
      <c r="L854" s="74"/>
      <c r="M854" s="74"/>
      <c r="N854" s="74"/>
      <c r="O854" s="74"/>
      <c r="P854" s="74"/>
      <c r="Q854" s="74"/>
      <c r="R854" s="74"/>
      <c r="S854" s="752"/>
      <c r="T854" s="95"/>
      <c r="U854" s="752"/>
      <c r="V854" s="752"/>
      <c r="W854" s="752"/>
      <c r="X854" s="752"/>
      <c r="Y854" s="752"/>
      <c r="Z854" s="752"/>
      <c r="AA854" s="752"/>
      <c r="AB854" s="752"/>
      <c r="AC854" s="752"/>
      <c r="AD854" s="752"/>
      <c r="AE854" s="752"/>
      <c r="AF854" s="752"/>
      <c r="AG854" s="752"/>
      <c r="AH854" s="752"/>
      <c r="AI854" s="752"/>
      <c r="AJ854" s="752"/>
      <c r="AK854" s="752"/>
      <c r="AL854" s="752"/>
      <c r="AM854" s="752"/>
      <c r="AN854" s="752"/>
      <c r="AO854" s="752"/>
      <c r="AP854" s="752"/>
    </row>
    <row r="855" hidden="1">
      <c r="A855" s="67"/>
      <c r="B855" s="101"/>
      <c r="C855" s="74"/>
      <c r="D855" s="67"/>
      <c r="E855" s="67"/>
      <c r="F855" s="74"/>
      <c r="G855" s="74"/>
      <c r="H855" s="74"/>
      <c r="I855" s="67"/>
      <c r="J855" s="67"/>
      <c r="K855" s="74"/>
      <c r="L855" s="74"/>
      <c r="M855" s="74"/>
      <c r="N855" s="74"/>
      <c r="O855" s="74"/>
      <c r="P855" s="74"/>
      <c r="Q855" s="74"/>
      <c r="R855" s="74"/>
      <c r="S855" s="752"/>
      <c r="T855" s="95"/>
      <c r="U855" s="752"/>
      <c r="V855" s="752"/>
      <c r="W855" s="752"/>
      <c r="X855" s="752"/>
      <c r="Y855" s="752"/>
      <c r="Z855" s="752"/>
      <c r="AA855" s="752"/>
      <c r="AB855" s="752"/>
      <c r="AC855" s="752"/>
      <c r="AD855" s="752"/>
      <c r="AE855" s="752"/>
      <c r="AF855" s="752"/>
      <c r="AG855" s="752"/>
      <c r="AH855" s="752"/>
      <c r="AI855" s="752"/>
      <c r="AJ855" s="752"/>
      <c r="AK855" s="752"/>
      <c r="AL855" s="752"/>
      <c r="AM855" s="752"/>
      <c r="AN855" s="752"/>
      <c r="AO855" s="752"/>
      <c r="AP855" s="752"/>
    </row>
    <row r="856" hidden="1">
      <c r="A856" s="67"/>
      <c r="B856" s="101"/>
      <c r="C856" s="74"/>
      <c r="D856" s="67"/>
      <c r="E856" s="67"/>
      <c r="F856" s="74"/>
      <c r="G856" s="74"/>
      <c r="H856" s="74"/>
      <c r="I856" s="67"/>
      <c r="J856" s="67"/>
      <c r="K856" s="74"/>
      <c r="L856" s="74"/>
      <c r="M856" s="74"/>
      <c r="N856" s="74"/>
      <c r="O856" s="74"/>
      <c r="P856" s="74"/>
      <c r="Q856" s="74"/>
      <c r="R856" s="74"/>
      <c r="S856" s="752"/>
      <c r="T856" s="95"/>
      <c r="U856" s="752"/>
      <c r="V856" s="752"/>
      <c r="W856" s="752"/>
      <c r="X856" s="752"/>
      <c r="Y856" s="752"/>
      <c r="Z856" s="752"/>
      <c r="AA856" s="752"/>
      <c r="AB856" s="752"/>
      <c r="AC856" s="752"/>
      <c r="AD856" s="752"/>
      <c r="AE856" s="752"/>
      <c r="AF856" s="752"/>
      <c r="AG856" s="752"/>
      <c r="AH856" s="752"/>
      <c r="AI856" s="752"/>
      <c r="AJ856" s="752"/>
      <c r="AK856" s="752"/>
      <c r="AL856" s="752"/>
      <c r="AM856" s="752"/>
      <c r="AN856" s="752"/>
      <c r="AO856" s="752"/>
      <c r="AP856" s="752"/>
    </row>
    <row r="857" hidden="1">
      <c r="A857" s="67"/>
      <c r="B857" s="101"/>
      <c r="C857" s="74"/>
      <c r="D857" s="67"/>
      <c r="E857" s="67"/>
      <c r="F857" s="74"/>
      <c r="G857" s="74"/>
      <c r="H857" s="74"/>
      <c r="I857" s="67"/>
      <c r="J857" s="67"/>
      <c r="K857" s="74"/>
      <c r="L857" s="74"/>
      <c r="M857" s="74"/>
      <c r="N857" s="74"/>
      <c r="O857" s="74"/>
      <c r="P857" s="74"/>
      <c r="Q857" s="74"/>
      <c r="R857" s="74"/>
      <c r="S857" s="752"/>
      <c r="T857" s="95"/>
      <c r="U857" s="752"/>
      <c r="V857" s="752"/>
      <c r="W857" s="752"/>
      <c r="X857" s="752"/>
      <c r="Y857" s="752"/>
      <c r="Z857" s="752"/>
      <c r="AA857" s="752"/>
      <c r="AB857" s="752"/>
      <c r="AC857" s="752"/>
      <c r="AD857" s="752"/>
      <c r="AE857" s="752"/>
      <c r="AF857" s="752"/>
      <c r="AG857" s="752"/>
      <c r="AH857" s="752"/>
      <c r="AI857" s="752"/>
      <c r="AJ857" s="752"/>
      <c r="AK857" s="752"/>
      <c r="AL857" s="752"/>
      <c r="AM857" s="752"/>
      <c r="AN857" s="752"/>
      <c r="AO857" s="752"/>
      <c r="AP857" s="752"/>
    </row>
    <row r="858" hidden="1">
      <c r="A858" s="67"/>
      <c r="B858" s="101"/>
      <c r="C858" s="74"/>
      <c r="D858" s="67"/>
      <c r="E858" s="67"/>
      <c r="F858" s="74"/>
      <c r="G858" s="74"/>
      <c r="H858" s="74"/>
      <c r="I858" s="67"/>
      <c r="J858" s="67"/>
      <c r="K858" s="74"/>
      <c r="L858" s="74"/>
      <c r="M858" s="74"/>
      <c r="N858" s="74"/>
      <c r="O858" s="74"/>
      <c r="P858" s="74"/>
      <c r="Q858" s="74"/>
      <c r="R858" s="74"/>
      <c r="S858" s="752"/>
      <c r="T858" s="95"/>
      <c r="U858" s="752"/>
      <c r="V858" s="752"/>
      <c r="W858" s="752"/>
      <c r="X858" s="752"/>
      <c r="Y858" s="752"/>
      <c r="Z858" s="752"/>
      <c r="AA858" s="752"/>
      <c r="AB858" s="752"/>
      <c r="AC858" s="752"/>
      <c r="AD858" s="752"/>
      <c r="AE858" s="752"/>
      <c r="AF858" s="752"/>
      <c r="AG858" s="752"/>
      <c r="AH858" s="752"/>
      <c r="AI858" s="752"/>
      <c r="AJ858" s="752"/>
      <c r="AK858" s="752"/>
      <c r="AL858" s="752"/>
      <c r="AM858" s="752"/>
      <c r="AN858" s="752"/>
      <c r="AO858" s="752"/>
      <c r="AP858" s="752"/>
    </row>
    <row r="859" hidden="1">
      <c r="A859" s="67"/>
      <c r="B859" s="101"/>
      <c r="C859" s="74"/>
      <c r="D859" s="67"/>
      <c r="E859" s="67"/>
      <c r="F859" s="74"/>
      <c r="G859" s="74"/>
      <c r="H859" s="74"/>
      <c r="I859" s="67"/>
      <c r="J859" s="67"/>
      <c r="K859" s="74"/>
      <c r="L859" s="74"/>
      <c r="M859" s="74"/>
      <c r="N859" s="74"/>
      <c r="O859" s="74"/>
      <c r="P859" s="74"/>
      <c r="Q859" s="74"/>
      <c r="R859" s="74"/>
      <c r="S859" s="752"/>
      <c r="T859" s="95"/>
      <c r="U859" s="752"/>
      <c r="V859" s="752"/>
      <c r="W859" s="752"/>
      <c r="X859" s="752"/>
      <c r="Y859" s="752"/>
      <c r="Z859" s="752"/>
      <c r="AA859" s="752"/>
      <c r="AB859" s="752"/>
      <c r="AC859" s="752"/>
      <c r="AD859" s="752"/>
      <c r="AE859" s="752"/>
      <c r="AF859" s="752"/>
      <c r="AG859" s="752"/>
      <c r="AH859" s="752"/>
      <c r="AI859" s="752"/>
      <c r="AJ859" s="752"/>
      <c r="AK859" s="752"/>
      <c r="AL859" s="752"/>
      <c r="AM859" s="752"/>
      <c r="AN859" s="752"/>
      <c r="AO859" s="752"/>
      <c r="AP859" s="752"/>
    </row>
    <row r="860" hidden="1">
      <c r="A860" s="67"/>
      <c r="B860" s="101"/>
      <c r="C860" s="74"/>
      <c r="D860" s="67"/>
      <c r="E860" s="67"/>
      <c r="F860" s="74"/>
      <c r="G860" s="74"/>
      <c r="H860" s="74"/>
      <c r="I860" s="67"/>
      <c r="J860" s="67"/>
      <c r="K860" s="74"/>
      <c r="L860" s="74"/>
      <c r="M860" s="74"/>
      <c r="N860" s="74"/>
      <c r="O860" s="74"/>
      <c r="P860" s="74"/>
      <c r="Q860" s="74"/>
      <c r="R860" s="74"/>
      <c r="S860" s="752"/>
      <c r="T860" s="95"/>
      <c r="U860" s="752"/>
      <c r="V860" s="752"/>
      <c r="W860" s="752"/>
      <c r="X860" s="752"/>
      <c r="Y860" s="752"/>
      <c r="Z860" s="752"/>
      <c r="AA860" s="752"/>
      <c r="AB860" s="752"/>
      <c r="AC860" s="752"/>
      <c r="AD860" s="752"/>
      <c r="AE860" s="752"/>
      <c r="AF860" s="752"/>
      <c r="AG860" s="752"/>
      <c r="AH860" s="752"/>
      <c r="AI860" s="752"/>
      <c r="AJ860" s="752"/>
      <c r="AK860" s="752"/>
      <c r="AL860" s="752"/>
      <c r="AM860" s="752"/>
      <c r="AN860" s="752"/>
      <c r="AO860" s="752"/>
      <c r="AP860" s="752"/>
    </row>
    <row r="861" hidden="1">
      <c r="A861" s="67"/>
      <c r="B861" s="101"/>
      <c r="C861" s="74"/>
      <c r="D861" s="67"/>
      <c r="E861" s="67"/>
      <c r="F861" s="74"/>
      <c r="G861" s="74"/>
      <c r="H861" s="74"/>
      <c r="I861" s="67"/>
      <c r="J861" s="67"/>
      <c r="K861" s="74"/>
      <c r="L861" s="74"/>
      <c r="M861" s="74"/>
      <c r="N861" s="74"/>
      <c r="O861" s="74"/>
      <c r="P861" s="74"/>
      <c r="Q861" s="74"/>
      <c r="R861" s="74"/>
      <c r="S861" s="752"/>
      <c r="T861" s="95"/>
      <c r="U861" s="752"/>
      <c r="V861" s="752"/>
      <c r="W861" s="752"/>
      <c r="X861" s="752"/>
      <c r="Y861" s="752"/>
      <c r="Z861" s="752"/>
      <c r="AA861" s="752"/>
      <c r="AB861" s="752"/>
      <c r="AC861" s="752"/>
      <c r="AD861" s="752"/>
      <c r="AE861" s="752"/>
      <c r="AF861" s="752"/>
      <c r="AG861" s="752"/>
      <c r="AH861" s="752"/>
      <c r="AI861" s="752"/>
      <c r="AJ861" s="752"/>
      <c r="AK861" s="752"/>
      <c r="AL861" s="752"/>
      <c r="AM861" s="752"/>
      <c r="AN861" s="752"/>
      <c r="AO861" s="752"/>
      <c r="AP861" s="752"/>
    </row>
    <row r="862" hidden="1">
      <c r="A862" s="67"/>
      <c r="B862" s="101"/>
      <c r="C862" s="74"/>
      <c r="D862" s="67"/>
      <c r="E862" s="67"/>
      <c r="F862" s="74"/>
      <c r="G862" s="74"/>
      <c r="H862" s="74"/>
      <c r="I862" s="67"/>
      <c r="J862" s="67"/>
      <c r="K862" s="74"/>
      <c r="L862" s="74"/>
      <c r="M862" s="74"/>
      <c r="N862" s="74"/>
      <c r="O862" s="74"/>
      <c r="P862" s="74"/>
      <c r="Q862" s="74"/>
      <c r="R862" s="74"/>
      <c r="S862" s="752"/>
      <c r="T862" s="95"/>
      <c r="U862" s="752"/>
      <c r="V862" s="752"/>
      <c r="W862" s="752"/>
      <c r="X862" s="752"/>
      <c r="Y862" s="752"/>
      <c r="Z862" s="752"/>
      <c r="AA862" s="752"/>
      <c r="AB862" s="752"/>
      <c r="AC862" s="752"/>
      <c r="AD862" s="752"/>
      <c r="AE862" s="752"/>
      <c r="AF862" s="752"/>
      <c r="AG862" s="752"/>
      <c r="AH862" s="752"/>
      <c r="AI862" s="752"/>
      <c r="AJ862" s="752"/>
      <c r="AK862" s="752"/>
      <c r="AL862" s="752"/>
      <c r="AM862" s="752"/>
      <c r="AN862" s="752"/>
      <c r="AO862" s="752"/>
      <c r="AP862" s="752"/>
    </row>
    <row r="863" hidden="1">
      <c r="A863" s="67"/>
      <c r="B863" s="101"/>
      <c r="C863" s="74"/>
      <c r="D863" s="67"/>
      <c r="E863" s="67"/>
      <c r="F863" s="74"/>
      <c r="G863" s="74"/>
      <c r="H863" s="74"/>
      <c r="I863" s="67"/>
      <c r="J863" s="67"/>
      <c r="K863" s="74"/>
      <c r="L863" s="74"/>
      <c r="M863" s="74"/>
      <c r="N863" s="74"/>
      <c r="O863" s="74"/>
      <c r="P863" s="74"/>
      <c r="Q863" s="74"/>
      <c r="R863" s="74"/>
      <c r="S863" s="752"/>
      <c r="T863" s="95"/>
      <c r="U863" s="752"/>
      <c r="V863" s="752"/>
      <c r="W863" s="752"/>
      <c r="X863" s="752"/>
      <c r="Y863" s="752"/>
      <c r="Z863" s="752"/>
      <c r="AA863" s="752"/>
      <c r="AB863" s="752"/>
      <c r="AC863" s="752"/>
      <c r="AD863" s="752"/>
      <c r="AE863" s="752"/>
      <c r="AF863" s="752"/>
      <c r="AG863" s="752"/>
      <c r="AH863" s="752"/>
      <c r="AI863" s="752"/>
      <c r="AJ863" s="752"/>
      <c r="AK863" s="752"/>
      <c r="AL863" s="752"/>
      <c r="AM863" s="752"/>
      <c r="AN863" s="752"/>
      <c r="AO863" s="752"/>
      <c r="AP863" s="752"/>
    </row>
    <row r="864" hidden="1">
      <c r="A864" s="67"/>
      <c r="B864" s="101"/>
      <c r="C864" s="74"/>
      <c r="D864" s="67"/>
      <c r="E864" s="67"/>
      <c r="F864" s="74"/>
      <c r="G864" s="74"/>
      <c r="H864" s="74"/>
      <c r="I864" s="67"/>
      <c r="J864" s="67"/>
      <c r="K864" s="74"/>
      <c r="L864" s="74"/>
      <c r="M864" s="74"/>
      <c r="N864" s="74"/>
      <c r="O864" s="74"/>
      <c r="P864" s="74"/>
      <c r="Q864" s="74"/>
      <c r="R864" s="74"/>
      <c r="S864" s="752"/>
      <c r="T864" s="95"/>
      <c r="U864" s="752"/>
      <c r="V864" s="752"/>
      <c r="W864" s="752"/>
      <c r="X864" s="752"/>
      <c r="Y864" s="752"/>
      <c r="Z864" s="752"/>
      <c r="AA864" s="752"/>
      <c r="AB864" s="752"/>
      <c r="AC864" s="752"/>
      <c r="AD864" s="752"/>
      <c r="AE864" s="752"/>
      <c r="AF864" s="752"/>
      <c r="AG864" s="752"/>
      <c r="AH864" s="752"/>
      <c r="AI864" s="752"/>
      <c r="AJ864" s="752"/>
      <c r="AK864" s="752"/>
      <c r="AL864" s="752"/>
      <c r="AM864" s="752"/>
      <c r="AN864" s="752"/>
      <c r="AO864" s="752"/>
      <c r="AP864" s="752"/>
    </row>
    <row r="865" hidden="1">
      <c r="A865" s="67"/>
      <c r="B865" s="101"/>
      <c r="C865" s="74"/>
      <c r="D865" s="67"/>
      <c r="E865" s="67"/>
      <c r="F865" s="74"/>
      <c r="G865" s="74"/>
      <c r="H865" s="74"/>
      <c r="I865" s="67"/>
      <c r="J865" s="67"/>
      <c r="K865" s="74"/>
      <c r="L865" s="74"/>
      <c r="M865" s="74"/>
      <c r="N865" s="74"/>
      <c r="O865" s="74"/>
      <c r="P865" s="74"/>
      <c r="Q865" s="74"/>
      <c r="R865" s="74"/>
      <c r="S865" s="752"/>
      <c r="T865" s="95"/>
      <c r="U865" s="752"/>
      <c r="V865" s="752"/>
      <c r="W865" s="752"/>
      <c r="X865" s="752"/>
      <c r="Y865" s="752"/>
      <c r="Z865" s="752"/>
      <c r="AA865" s="752"/>
      <c r="AB865" s="752"/>
      <c r="AC865" s="752"/>
      <c r="AD865" s="752"/>
      <c r="AE865" s="752"/>
      <c r="AF865" s="752"/>
      <c r="AG865" s="752"/>
      <c r="AH865" s="752"/>
      <c r="AI865" s="752"/>
      <c r="AJ865" s="752"/>
      <c r="AK865" s="752"/>
      <c r="AL865" s="752"/>
      <c r="AM865" s="752"/>
      <c r="AN865" s="752"/>
      <c r="AO865" s="752"/>
      <c r="AP865" s="752"/>
    </row>
    <row r="866" hidden="1">
      <c r="A866" s="67"/>
      <c r="B866" s="101"/>
      <c r="C866" s="74"/>
      <c r="D866" s="67"/>
      <c r="E866" s="67"/>
      <c r="F866" s="74"/>
      <c r="G866" s="74"/>
      <c r="H866" s="74"/>
      <c r="I866" s="67"/>
      <c r="J866" s="67"/>
      <c r="K866" s="74"/>
      <c r="L866" s="74"/>
      <c r="M866" s="74"/>
      <c r="N866" s="74"/>
      <c r="O866" s="74"/>
      <c r="P866" s="74"/>
      <c r="Q866" s="74"/>
      <c r="R866" s="74"/>
      <c r="S866" s="752"/>
      <c r="T866" s="95"/>
      <c r="U866" s="752"/>
      <c r="V866" s="752"/>
      <c r="W866" s="752"/>
      <c r="X866" s="752"/>
      <c r="Y866" s="752"/>
      <c r="Z866" s="752"/>
      <c r="AA866" s="752"/>
      <c r="AB866" s="752"/>
      <c r="AC866" s="752"/>
      <c r="AD866" s="752"/>
      <c r="AE866" s="752"/>
      <c r="AF866" s="752"/>
      <c r="AG866" s="752"/>
      <c r="AH866" s="752"/>
      <c r="AI866" s="752"/>
      <c r="AJ866" s="752"/>
      <c r="AK866" s="752"/>
      <c r="AL866" s="752"/>
      <c r="AM866" s="752"/>
      <c r="AN866" s="752"/>
      <c r="AO866" s="752"/>
      <c r="AP866" s="752"/>
    </row>
    <row r="867" hidden="1">
      <c r="A867" s="67"/>
      <c r="B867" s="101"/>
      <c r="C867" s="74"/>
      <c r="D867" s="67"/>
      <c r="E867" s="67"/>
      <c r="F867" s="74"/>
      <c r="G867" s="74"/>
      <c r="H867" s="74"/>
      <c r="I867" s="67"/>
      <c r="J867" s="67"/>
      <c r="K867" s="74"/>
      <c r="L867" s="74"/>
      <c r="M867" s="74"/>
      <c r="N867" s="74"/>
      <c r="O867" s="74"/>
      <c r="P867" s="74"/>
      <c r="Q867" s="74"/>
      <c r="R867" s="74"/>
      <c r="S867" s="752"/>
      <c r="T867" s="95"/>
      <c r="U867" s="752"/>
      <c r="V867" s="752"/>
      <c r="W867" s="752"/>
      <c r="X867" s="752"/>
      <c r="Y867" s="752"/>
      <c r="Z867" s="752"/>
      <c r="AA867" s="752"/>
      <c r="AB867" s="752"/>
      <c r="AC867" s="752"/>
      <c r="AD867" s="752"/>
      <c r="AE867" s="752"/>
      <c r="AF867" s="752"/>
      <c r="AG867" s="752"/>
      <c r="AH867" s="752"/>
      <c r="AI867" s="752"/>
      <c r="AJ867" s="752"/>
      <c r="AK867" s="752"/>
      <c r="AL867" s="752"/>
      <c r="AM867" s="752"/>
      <c r="AN867" s="752"/>
      <c r="AO867" s="752"/>
      <c r="AP867" s="752"/>
    </row>
    <row r="868" hidden="1">
      <c r="A868" s="67"/>
      <c r="B868" s="101"/>
      <c r="C868" s="74"/>
      <c r="D868" s="67"/>
      <c r="E868" s="67"/>
      <c r="F868" s="74"/>
      <c r="G868" s="74"/>
      <c r="H868" s="74"/>
      <c r="I868" s="67"/>
      <c r="J868" s="67"/>
      <c r="K868" s="74"/>
      <c r="L868" s="74"/>
      <c r="M868" s="74"/>
      <c r="N868" s="74"/>
      <c r="O868" s="74"/>
      <c r="P868" s="74"/>
      <c r="Q868" s="74"/>
      <c r="R868" s="74"/>
      <c r="S868" s="752"/>
      <c r="T868" s="95"/>
      <c r="U868" s="752"/>
      <c r="V868" s="752"/>
      <c r="W868" s="752"/>
      <c r="X868" s="752"/>
      <c r="Y868" s="752"/>
      <c r="Z868" s="752"/>
      <c r="AA868" s="752"/>
      <c r="AB868" s="752"/>
      <c r="AC868" s="752"/>
      <c r="AD868" s="752"/>
      <c r="AE868" s="752"/>
      <c r="AF868" s="752"/>
      <c r="AG868" s="752"/>
      <c r="AH868" s="752"/>
      <c r="AI868" s="752"/>
      <c r="AJ868" s="752"/>
      <c r="AK868" s="752"/>
      <c r="AL868" s="752"/>
      <c r="AM868" s="752"/>
      <c r="AN868" s="752"/>
      <c r="AO868" s="752"/>
      <c r="AP868" s="752"/>
    </row>
    <row r="869" hidden="1">
      <c r="A869" s="67"/>
      <c r="B869" s="101"/>
      <c r="C869" s="74"/>
      <c r="D869" s="67"/>
      <c r="E869" s="67"/>
      <c r="F869" s="74"/>
      <c r="G869" s="74"/>
      <c r="H869" s="74"/>
      <c r="I869" s="67"/>
      <c r="J869" s="67"/>
      <c r="K869" s="74"/>
      <c r="L869" s="74"/>
      <c r="M869" s="74"/>
      <c r="N869" s="74"/>
      <c r="O869" s="74"/>
      <c r="P869" s="74"/>
      <c r="Q869" s="74"/>
      <c r="R869" s="74"/>
      <c r="S869" s="752"/>
      <c r="T869" s="95"/>
      <c r="U869" s="752"/>
      <c r="V869" s="752"/>
      <c r="W869" s="752"/>
      <c r="X869" s="752"/>
      <c r="Y869" s="752"/>
      <c r="Z869" s="752"/>
      <c r="AA869" s="752"/>
      <c r="AB869" s="752"/>
      <c r="AC869" s="752"/>
      <c r="AD869" s="752"/>
      <c r="AE869" s="752"/>
      <c r="AF869" s="752"/>
      <c r="AG869" s="752"/>
      <c r="AH869" s="752"/>
      <c r="AI869" s="752"/>
      <c r="AJ869" s="752"/>
      <c r="AK869" s="752"/>
      <c r="AL869" s="752"/>
      <c r="AM869" s="752"/>
      <c r="AN869" s="752"/>
      <c r="AO869" s="752"/>
      <c r="AP869" s="752"/>
    </row>
    <row r="870" hidden="1">
      <c r="A870" s="67"/>
      <c r="B870" s="101"/>
      <c r="C870" s="74"/>
      <c r="D870" s="67"/>
      <c r="E870" s="67"/>
      <c r="F870" s="74"/>
      <c r="G870" s="74"/>
      <c r="H870" s="74"/>
      <c r="I870" s="67"/>
      <c r="J870" s="67"/>
      <c r="K870" s="74"/>
      <c r="L870" s="74"/>
      <c r="M870" s="74"/>
      <c r="N870" s="74"/>
      <c r="O870" s="74"/>
      <c r="P870" s="74"/>
      <c r="Q870" s="74"/>
      <c r="R870" s="74"/>
      <c r="S870" s="752"/>
      <c r="T870" s="95"/>
      <c r="U870" s="752"/>
      <c r="V870" s="752"/>
      <c r="W870" s="752"/>
      <c r="X870" s="752"/>
      <c r="Y870" s="752"/>
      <c r="Z870" s="752"/>
      <c r="AA870" s="752"/>
      <c r="AB870" s="752"/>
      <c r="AC870" s="752"/>
      <c r="AD870" s="752"/>
      <c r="AE870" s="752"/>
      <c r="AF870" s="752"/>
      <c r="AG870" s="752"/>
      <c r="AH870" s="752"/>
      <c r="AI870" s="752"/>
      <c r="AJ870" s="752"/>
      <c r="AK870" s="752"/>
      <c r="AL870" s="752"/>
      <c r="AM870" s="752"/>
      <c r="AN870" s="752"/>
      <c r="AO870" s="752"/>
      <c r="AP870" s="752"/>
    </row>
    <row r="871" hidden="1">
      <c r="A871" s="67"/>
      <c r="B871" s="101"/>
      <c r="C871" s="74"/>
      <c r="D871" s="67"/>
      <c r="E871" s="67"/>
      <c r="F871" s="74"/>
      <c r="G871" s="74"/>
      <c r="H871" s="74"/>
      <c r="I871" s="67"/>
      <c r="J871" s="67"/>
      <c r="K871" s="74"/>
      <c r="L871" s="74"/>
      <c r="M871" s="74"/>
      <c r="N871" s="74"/>
      <c r="O871" s="74"/>
      <c r="P871" s="74"/>
      <c r="Q871" s="74"/>
      <c r="R871" s="74"/>
      <c r="S871" s="752"/>
      <c r="T871" s="95"/>
      <c r="U871" s="752"/>
      <c r="V871" s="752"/>
      <c r="W871" s="752"/>
      <c r="X871" s="752"/>
      <c r="Y871" s="752"/>
      <c r="Z871" s="752"/>
      <c r="AA871" s="752"/>
      <c r="AB871" s="752"/>
      <c r="AC871" s="752"/>
      <c r="AD871" s="752"/>
      <c r="AE871" s="752"/>
      <c r="AF871" s="752"/>
      <c r="AG871" s="752"/>
      <c r="AH871" s="752"/>
      <c r="AI871" s="752"/>
      <c r="AJ871" s="752"/>
      <c r="AK871" s="752"/>
      <c r="AL871" s="752"/>
      <c r="AM871" s="752"/>
      <c r="AN871" s="752"/>
      <c r="AO871" s="752"/>
      <c r="AP871" s="752"/>
    </row>
    <row r="872" hidden="1">
      <c r="A872" s="67"/>
      <c r="B872" s="101"/>
      <c r="C872" s="74"/>
      <c r="D872" s="67"/>
      <c r="E872" s="67"/>
      <c r="F872" s="74"/>
      <c r="G872" s="74"/>
      <c r="H872" s="74"/>
      <c r="I872" s="67"/>
      <c r="J872" s="67"/>
      <c r="K872" s="74"/>
      <c r="L872" s="74"/>
      <c r="M872" s="74"/>
      <c r="N872" s="74"/>
      <c r="O872" s="74"/>
      <c r="P872" s="74"/>
      <c r="Q872" s="74"/>
      <c r="R872" s="74"/>
      <c r="S872" s="752"/>
      <c r="T872" s="95"/>
      <c r="U872" s="752"/>
      <c r="V872" s="752"/>
      <c r="W872" s="752"/>
      <c r="X872" s="752"/>
      <c r="Y872" s="752"/>
      <c r="Z872" s="752"/>
      <c r="AA872" s="752"/>
      <c r="AB872" s="752"/>
      <c r="AC872" s="752"/>
      <c r="AD872" s="752"/>
      <c r="AE872" s="752"/>
      <c r="AF872" s="752"/>
      <c r="AG872" s="752"/>
      <c r="AH872" s="752"/>
      <c r="AI872" s="752"/>
      <c r="AJ872" s="752"/>
      <c r="AK872" s="752"/>
      <c r="AL872" s="752"/>
      <c r="AM872" s="752"/>
      <c r="AN872" s="752"/>
      <c r="AO872" s="752"/>
      <c r="AP872" s="752"/>
    </row>
    <row r="873" hidden="1">
      <c r="A873" s="67"/>
      <c r="B873" s="101"/>
      <c r="C873" s="74"/>
      <c r="D873" s="67"/>
      <c r="E873" s="67"/>
      <c r="F873" s="74"/>
      <c r="G873" s="74"/>
      <c r="H873" s="74"/>
      <c r="I873" s="67"/>
      <c r="J873" s="67"/>
      <c r="K873" s="74"/>
      <c r="L873" s="74"/>
      <c r="M873" s="74"/>
      <c r="N873" s="74"/>
      <c r="O873" s="74"/>
      <c r="P873" s="74"/>
      <c r="Q873" s="74"/>
      <c r="R873" s="74"/>
      <c r="S873" s="752"/>
      <c r="T873" s="95"/>
      <c r="U873" s="752"/>
      <c r="V873" s="752"/>
      <c r="W873" s="752"/>
      <c r="X873" s="752"/>
      <c r="Y873" s="752"/>
      <c r="Z873" s="752"/>
      <c r="AA873" s="752"/>
      <c r="AB873" s="752"/>
      <c r="AC873" s="752"/>
      <c r="AD873" s="752"/>
      <c r="AE873" s="752"/>
      <c r="AF873" s="752"/>
      <c r="AG873" s="752"/>
      <c r="AH873" s="752"/>
      <c r="AI873" s="752"/>
      <c r="AJ873" s="752"/>
      <c r="AK873" s="752"/>
      <c r="AL873" s="752"/>
      <c r="AM873" s="752"/>
      <c r="AN873" s="752"/>
      <c r="AO873" s="752"/>
      <c r="AP873" s="752"/>
    </row>
    <row r="874" hidden="1">
      <c r="A874" s="67"/>
      <c r="B874" s="101"/>
      <c r="C874" s="74"/>
      <c r="D874" s="67"/>
      <c r="E874" s="67"/>
      <c r="F874" s="74"/>
      <c r="G874" s="74"/>
      <c r="H874" s="74"/>
      <c r="I874" s="67"/>
      <c r="J874" s="67"/>
      <c r="K874" s="74"/>
      <c r="L874" s="74"/>
      <c r="M874" s="74"/>
      <c r="N874" s="74"/>
      <c r="O874" s="74"/>
      <c r="P874" s="74"/>
      <c r="Q874" s="74"/>
      <c r="R874" s="74"/>
      <c r="S874" s="752"/>
      <c r="T874" s="95"/>
      <c r="U874" s="752"/>
      <c r="V874" s="752"/>
      <c r="W874" s="752"/>
      <c r="X874" s="752"/>
      <c r="Y874" s="752"/>
      <c r="Z874" s="752"/>
      <c r="AA874" s="752"/>
      <c r="AB874" s="752"/>
      <c r="AC874" s="752"/>
      <c r="AD874" s="752"/>
      <c r="AE874" s="752"/>
      <c r="AF874" s="752"/>
      <c r="AG874" s="752"/>
      <c r="AH874" s="752"/>
      <c r="AI874" s="752"/>
      <c r="AJ874" s="752"/>
      <c r="AK874" s="752"/>
      <c r="AL874" s="752"/>
      <c r="AM874" s="752"/>
      <c r="AN874" s="752"/>
      <c r="AO874" s="752"/>
      <c r="AP874" s="752"/>
    </row>
    <row r="875" hidden="1">
      <c r="A875" s="67"/>
      <c r="B875" s="101"/>
      <c r="C875" s="74"/>
      <c r="D875" s="67"/>
      <c r="E875" s="67"/>
      <c r="F875" s="74"/>
      <c r="G875" s="74"/>
      <c r="H875" s="74"/>
      <c r="I875" s="67"/>
      <c r="J875" s="67"/>
      <c r="K875" s="74"/>
      <c r="L875" s="74"/>
      <c r="M875" s="74"/>
      <c r="N875" s="74"/>
      <c r="O875" s="74"/>
      <c r="P875" s="74"/>
      <c r="Q875" s="74"/>
      <c r="R875" s="74"/>
      <c r="S875" s="752"/>
      <c r="T875" s="95"/>
      <c r="U875" s="752"/>
      <c r="V875" s="752"/>
      <c r="W875" s="752"/>
      <c r="X875" s="752"/>
      <c r="Y875" s="752"/>
      <c r="Z875" s="752"/>
      <c r="AA875" s="752"/>
      <c r="AB875" s="752"/>
      <c r="AC875" s="752"/>
      <c r="AD875" s="752"/>
      <c r="AE875" s="752"/>
      <c r="AF875" s="752"/>
      <c r="AG875" s="752"/>
      <c r="AH875" s="752"/>
      <c r="AI875" s="752"/>
      <c r="AJ875" s="752"/>
      <c r="AK875" s="752"/>
      <c r="AL875" s="752"/>
      <c r="AM875" s="752"/>
      <c r="AN875" s="752"/>
      <c r="AO875" s="752"/>
      <c r="AP875" s="752"/>
    </row>
    <row r="876" hidden="1">
      <c r="A876" s="67"/>
      <c r="B876" s="101"/>
      <c r="C876" s="74"/>
      <c r="D876" s="67"/>
      <c r="E876" s="67"/>
      <c r="F876" s="74"/>
      <c r="G876" s="74"/>
      <c r="H876" s="74"/>
      <c r="I876" s="67"/>
      <c r="J876" s="67"/>
      <c r="K876" s="74"/>
      <c r="L876" s="74"/>
      <c r="M876" s="74"/>
      <c r="N876" s="74"/>
      <c r="O876" s="74"/>
      <c r="P876" s="74"/>
      <c r="Q876" s="74"/>
      <c r="R876" s="74"/>
      <c r="S876" s="752"/>
      <c r="T876" s="95"/>
      <c r="U876" s="752"/>
      <c r="V876" s="752"/>
      <c r="W876" s="752"/>
      <c r="X876" s="752"/>
      <c r="Y876" s="752"/>
      <c r="Z876" s="752"/>
      <c r="AA876" s="752"/>
      <c r="AB876" s="752"/>
      <c r="AC876" s="752"/>
      <c r="AD876" s="752"/>
      <c r="AE876" s="752"/>
      <c r="AF876" s="752"/>
      <c r="AG876" s="752"/>
      <c r="AH876" s="752"/>
      <c r="AI876" s="752"/>
      <c r="AJ876" s="752"/>
      <c r="AK876" s="752"/>
      <c r="AL876" s="752"/>
      <c r="AM876" s="752"/>
      <c r="AN876" s="752"/>
      <c r="AO876" s="752"/>
      <c r="AP876" s="752"/>
    </row>
    <row r="877" hidden="1">
      <c r="A877" s="67"/>
      <c r="B877" s="101"/>
      <c r="C877" s="74"/>
      <c r="D877" s="67"/>
      <c r="E877" s="67"/>
      <c r="F877" s="74"/>
      <c r="G877" s="74"/>
      <c r="H877" s="74"/>
      <c r="I877" s="67"/>
      <c r="J877" s="67"/>
      <c r="K877" s="74"/>
      <c r="L877" s="74"/>
      <c r="M877" s="74"/>
      <c r="N877" s="74"/>
      <c r="O877" s="74"/>
      <c r="P877" s="74"/>
      <c r="Q877" s="74"/>
      <c r="R877" s="74"/>
      <c r="S877" s="752"/>
      <c r="T877" s="95"/>
      <c r="U877" s="752"/>
      <c r="V877" s="752"/>
      <c r="W877" s="752"/>
      <c r="X877" s="752"/>
      <c r="Y877" s="752"/>
      <c r="Z877" s="752"/>
      <c r="AA877" s="752"/>
      <c r="AB877" s="752"/>
      <c r="AC877" s="752"/>
      <c r="AD877" s="752"/>
      <c r="AE877" s="752"/>
      <c r="AF877" s="752"/>
      <c r="AG877" s="752"/>
      <c r="AH877" s="752"/>
      <c r="AI877" s="752"/>
      <c r="AJ877" s="752"/>
      <c r="AK877" s="752"/>
      <c r="AL877" s="752"/>
      <c r="AM877" s="752"/>
      <c r="AN877" s="752"/>
      <c r="AO877" s="752"/>
      <c r="AP877" s="752"/>
    </row>
    <row r="878" hidden="1">
      <c r="A878" s="67"/>
      <c r="B878" s="101"/>
      <c r="C878" s="74"/>
      <c r="D878" s="67"/>
      <c r="E878" s="67"/>
      <c r="F878" s="74"/>
      <c r="G878" s="74"/>
      <c r="H878" s="74"/>
      <c r="I878" s="67"/>
      <c r="J878" s="67"/>
      <c r="K878" s="74"/>
      <c r="L878" s="74"/>
      <c r="M878" s="74"/>
      <c r="N878" s="74"/>
      <c r="O878" s="74"/>
      <c r="P878" s="74"/>
      <c r="Q878" s="74"/>
      <c r="R878" s="74"/>
      <c r="S878" s="752"/>
      <c r="T878" s="95"/>
      <c r="U878" s="752"/>
      <c r="V878" s="752"/>
      <c r="W878" s="752"/>
      <c r="X878" s="752"/>
      <c r="Y878" s="752"/>
      <c r="Z878" s="752"/>
      <c r="AA878" s="752"/>
      <c r="AB878" s="752"/>
      <c r="AC878" s="752"/>
      <c r="AD878" s="752"/>
      <c r="AE878" s="752"/>
      <c r="AF878" s="752"/>
      <c r="AG878" s="752"/>
      <c r="AH878" s="752"/>
      <c r="AI878" s="752"/>
      <c r="AJ878" s="752"/>
      <c r="AK878" s="752"/>
      <c r="AL878" s="752"/>
      <c r="AM878" s="752"/>
      <c r="AN878" s="752"/>
      <c r="AO878" s="752"/>
      <c r="AP878" s="752"/>
    </row>
    <row r="879" hidden="1">
      <c r="A879" s="67"/>
      <c r="B879" s="101"/>
      <c r="C879" s="74"/>
      <c r="D879" s="67"/>
      <c r="E879" s="67"/>
      <c r="F879" s="74"/>
      <c r="G879" s="74"/>
      <c r="H879" s="74"/>
      <c r="I879" s="67"/>
      <c r="J879" s="67"/>
      <c r="K879" s="74"/>
      <c r="L879" s="74"/>
      <c r="M879" s="74"/>
      <c r="N879" s="74"/>
      <c r="O879" s="74"/>
      <c r="P879" s="74"/>
      <c r="Q879" s="74"/>
      <c r="R879" s="74"/>
      <c r="S879" s="752"/>
      <c r="T879" s="95"/>
      <c r="U879" s="752"/>
      <c r="V879" s="752"/>
      <c r="W879" s="752"/>
      <c r="X879" s="752"/>
      <c r="Y879" s="752"/>
      <c r="Z879" s="752"/>
      <c r="AA879" s="752"/>
      <c r="AB879" s="752"/>
      <c r="AC879" s="752"/>
      <c r="AD879" s="752"/>
      <c r="AE879" s="752"/>
      <c r="AF879" s="752"/>
      <c r="AG879" s="752"/>
      <c r="AH879" s="752"/>
      <c r="AI879" s="752"/>
      <c r="AJ879" s="752"/>
      <c r="AK879" s="752"/>
      <c r="AL879" s="752"/>
      <c r="AM879" s="752"/>
      <c r="AN879" s="752"/>
      <c r="AO879" s="752"/>
      <c r="AP879" s="752"/>
    </row>
    <row r="880" hidden="1">
      <c r="A880" s="67"/>
      <c r="B880" s="101"/>
      <c r="C880" s="74"/>
      <c r="D880" s="67"/>
      <c r="E880" s="67"/>
      <c r="F880" s="74"/>
      <c r="G880" s="74"/>
      <c r="H880" s="74"/>
      <c r="I880" s="67"/>
      <c r="J880" s="67"/>
      <c r="K880" s="74"/>
      <c r="L880" s="74"/>
      <c r="M880" s="74"/>
      <c r="N880" s="74"/>
      <c r="O880" s="74"/>
      <c r="P880" s="74"/>
      <c r="Q880" s="74"/>
      <c r="R880" s="74"/>
      <c r="S880" s="752"/>
      <c r="T880" s="95"/>
      <c r="U880" s="752"/>
      <c r="V880" s="752"/>
      <c r="W880" s="752"/>
      <c r="X880" s="752"/>
      <c r="Y880" s="752"/>
      <c r="Z880" s="752"/>
      <c r="AA880" s="752"/>
      <c r="AB880" s="752"/>
      <c r="AC880" s="752"/>
      <c r="AD880" s="752"/>
      <c r="AE880" s="752"/>
      <c r="AF880" s="752"/>
      <c r="AG880" s="752"/>
      <c r="AH880" s="752"/>
      <c r="AI880" s="752"/>
      <c r="AJ880" s="752"/>
      <c r="AK880" s="752"/>
      <c r="AL880" s="752"/>
      <c r="AM880" s="752"/>
      <c r="AN880" s="752"/>
      <c r="AO880" s="752"/>
      <c r="AP880" s="752"/>
    </row>
    <row r="881" hidden="1">
      <c r="A881" s="67"/>
      <c r="B881" s="101"/>
      <c r="C881" s="74"/>
      <c r="D881" s="67"/>
      <c r="E881" s="67"/>
      <c r="F881" s="74"/>
      <c r="G881" s="74"/>
      <c r="H881" s="74"/>
      <c r="I881" s="67"/>
      <c r="J881" s="67"/>
      <c r="K881" s="74"/>
      <c r="L881" s="74"/>
      <c r="M881" s="74"/>
      <c r="N881" s="74"/>
      <c r="O881" s="74"/>
      <c r="P881" s="74"/>
      <c r="Q881" s="74"/>
      <c r="R881" s="74"/>
      <c r="S881" s="752"/>
      <c r="T881" s="95"/>
      <c r="U881" s="752"/>
      <c r="V881" s="752"/>
      <c r="W881" s="752"/>
      <c r="X881" s="752"/>
      <c r="Y881" s="752"/>
      <c r="Z881" s="752"/>
      <c r="AA881" s="752"/>
      <c r="AB881" s="752"/>
      <c r="AC881" s="752"/>
      <c r="AD881" s="752"/>
      <c r="AE881" s="752"/>
      <c r="AF881" s="752"/>
      <c r="AG881" s="752"/>
      <c r="AH881" s="752"/>
      <c r="AI881" s="752"/>
      <c r="AJ881" s="752"/>
      <c r="AK881" s="752"/>
      <c r="AL881" s="752"/>
      <c r="AM881" s="752"/>
      <c r="AN881" s="752"/>
      <c r="AO881" s="752"/>
      <c r="AP881" s="752"/>
    </row>
    <row r="882" hidden="1">
      <c r="A882" s="67"/>
      <c r="B882" s="101"/>
      <c r="C882" s="74"/>
      <c r="D882" s="67"/>
      <c r="E882" s="67"/>
      <c r="F882" s="74"/>
      <c r="G882" s="74"/>
      <c r="H882" s="74"/>
      <c r="I882" s="67"/>
      <c r="J882" s="67"/>
      <c r="K882" s="74"/>
      <c r="L882" s="74"/>
      <c r="M882" s="74"/>
      <c r="N882" s="74"/>
      <c r="O882" s="74"/>
      <c r="P882" s="74"/>
      <c r="Q882" s="74"/>
      <c r="R882" s="74"/>
      <c r="S882" s="752"/>
      <c r="T882" s="95"/>
      <c r="U882" s="752"/>
      <c r="V882" s="752"/>
      <c r="W882" s="752"/>
      <c r="X882" s="752"/>
      <c r="Y882" s="752"/>
      <c r="Z882" s="752"/>
      <c r="AA882" s="752"/>
      <c r="AB882" s="752"/>
      <c r="AC882" s="752"/>
      <c r="AD882" s="752"/>
      <c r="AE882" s="752"/>
      <c r="AF882" s="752"/>
      <c r="AG882" s="752"/>
      <c r="AH882" s="752"/>
      <c r="AI882" s="752"/>
      <c r="AJ882" s="752"/>
      <c r="AK882" s="752"/>
      <c r="AL882" s="752"/>
      <c r="AM882" s="752"/>
      <c r="AN882" s="752"/>
      <c r="AO882" s="752"/>
      <c r="AP882" s="752"/>
    </row>
    <row r="883" hidden="1">
      <c r="A883" s="67"/>
      <c r="B883" s="101"/>
      <c r="C883" s="74"/>
      <c r="D883" s="67"/>
      <c r="E883" s="67"/>
      <c r="F883" s="74"/>
      <c r="G883" s="74"/>
      <c r="H883" s="74"/>
      <c r="I883" s="67"/>
      <c r="J883" s="67"/>
      <c r="K883" s="74"/>
      <c r="L883" s="74"/>
      <c r="M883" s="74"/>
      <c r="N883" s="74"/>
      <c r="O883" s="74"/>
      <c r="P883" s="74"/>
      <c r="Q883" s="74"/>
      <c r="R883" s="74"/>
      <c r="S883" s="752"/>
      <c r="T883" s="95"/>
      <c r="U883" s="752"/>
      <c r="V883" s="752"/>
      <c r="W883" s="752"/>
      <c r="X883" s="752"/>
      <c r="Y883" s="752"/>
      <c r="Z883" s="752"/>
      <c r="AA883" s="752"/>
      <c r="AB883" s="752"/>
      <c r="AC883" s="752"/>
      <c r="AD883" s="752"/>
      <c r="AE883" s="752"/>
      <c r="AF883" s="752"/>
      <c r="AG883" s="752"/>
      <c r="AH883" s="752"/>
      <c r="AI883" s="752"/>
      <c r="AJ883" s="752"/>
      <c r="AK883" s="752"/>
      <c r="AL883" s="752"/>
      <c r="AM883" s="752"/>
      <c r="AN883" s="752"/>
      <c r="AO883" s="752"/>
      <c r="AP883" s="752"/>
    </row>
    <row r="884" hidden="1">
      <c r="A884" s="67"/>
      <c r="B884" s="101"/>
      <c r="C884" s="74"/>
      <c r="D884" s="67"/>
      <c r="E884" s="67"/>
      <c r="F884" s="74"/>
      <c r="G884" s="74"/>
      <c r="H884" s="74"/>
      <c r="I884" s="67"/>
      <c r="J884" s="67"/>
      <c r="K884" s="74"/>
      <c r="L884" s="74"/>
      <c r="M884" s="74"/>
      <c r="N884" s="74"/>
      <c r="O884" s="74"/>
      <c r="P884" s="74"/>
      <c r="Q884" s="74"/>
      <c r="R884" s="74"/>
      <c r="S884" s="752"/>
      <c r="T884" s="95"/>
      <c r="U884" s="752"/>
      <c r="V884" s="752"/>
      <c r="W884" s="752"/>
      <c r="X884" s="752"/>
      <c r="Y884" s="752"/>
      <c r="Z884" s="752"/>
      <c r="AA884" s="752"/>
      <c r="AB884" s="752"/>
      <c r="AC884" s="752"/>
      <c r="AD884" s="752"/>
      <c r="AE884" s="752"/>
      <c r="AF884" s="752"/>
      <c r="AG884" s="752"/>
      <c r="AH884" s="752"/>
      <c r="AI884" s="752"/>
      <c r="AJ884" s="752"/>
      <c r="AK884" s="752"/>
      <c r="AL884" s="752"/>
      <c r="AM884" s="752"/>
      <c r="AN884" s="752"/>
      <c r="AO884" s="752"/>
      <c r="AP884" s="752"/>
    </row>
    <row r="885" hidden="1">
      <c r="A885" s="67"/>
      <c r="B885" s="101"/>
      <c r="C885" s="74"/>
      <c r="D885" s="67"/>
      <c r="E885" s="67"/>
      <c r="F885" s="74"/>
      <c r="G885" s="74"/>
      <c r="H885" s="74"/>
      <c r="I885" s="67"/>
      <c r="J885" s="67"/>
      <c r="K885" s="74"/>
      <c r="L885" s="74"/>
      <c r="M885" s="74"/>
      <c r="N885" s="74"/>
      <c r="O885" s="74"/>
      <c r="P885" s="74"/>
      <c r="Q885" s="74"/>
      <c r="R885" s="74"/>
      <c r="S885" s="752"/>
      <c r="T885" s="95"/>
      <c r="U885" s="752"/>
      <c r="V885" s="752"/>
      <c r="W885" s="752"/>
      <c r="X885" s="752"/>
      <c r="Y885" s="752"/>
      <c r="Z885" s="752"/>
      <c r="AA885" s="752"/>
      <c r="AB885" s="752"/>
      <c r="AC885" s="752"/>
      <c r="AD885" s="752"/>
      <c r="AE885" s="752"/>
      <c r="AF885" s="752"/>
      <c r="AG885" s="752"/>
      <c r="AH885" s="752"/>
      <c r="AI885" s="752"/>
      <c r="AJ885" s="752"/>
      <c r="AK885" s="752"/>
      <c r="AL885" s="752"/>
      <c r="AM885" s="752"/>
      <c r="AN885" s="752"/>
      <c r="AO885" s="752"/>
      <c r="AP885" s="752"/>
    </row>
    <row r="886" hidden="1">
      <c r="A886" s="67"/>
      <c r="B886" s="101"/>
      <c r="C886" s="74"/>
      <c r="D886" s="67"/>
      <c r="E886" s="67"/>
      <c r="F886" s="74"/>
      <c r="G886" s="74"/>
      <c r="H886" s="74"/>
      <c r="I886" s="67"/>
      <c r="J886" s="67"/>
      <c r="K886" s="74"/>
      <c r="L886" s="74"/>
      <c r="M886" s="74"/>
      <c r="N886" s="74"/>
      <c r="O886" s="74"/>
      <c r="P886" s="74"/>
      <c r="Q886" s="74"/>
      <c r="R886" s="74"/>
      <c r="S886" s="752"/>
      <c r="T886" s="95"/>
      <c r="U886" s="752"/>
      <c r="V886" s="752"/>
      <c r="W886" s="752"/>
      <c r="X886" s="752"/>
      <c r="Y886" s="752"/>
      <c r="Z886" s="752"/>
      <c r="AA886" s="752"/>
      <c r="AB886" s="752"/>
      <c r="AC886" s="752"/>
      <c r="AD886" s="752"/>
      <c r="AE886" s="752"/>
      <c r="AF886" s="752"/>
      <c r="AG886" s="752"/>
      <c r="AH886" s="752"/>
      <c r="AI886" s="752"/>
      <c r="AJ886" s="752"/>
      <c r="AK886" s="752"/>
      <c r="AL886" s="752"/>
      <c r="AM886" s="752"/>
      <c r="AN886" s="752"/>
      <c r="AO886" s="752"/>
      <c r="AP886" s="752"/>
    </row>
    <row r="887" hidden="1">
      <c r="A887" s="67"/>
      <c r="B887" s="101"/>
      <c r="C887" s="74"/>
      <c r="D887" s="67"/>
      <c r="E887" s="67"/>
      <c r="F887" s="74"/>
      <c r="G887" s="74"/>
      <c r="H887" s="74"/>
      <c r="I887" s="67"/>
      <c r="J887" s="67"/>
      <c r="K887" s="74"/>
      <c r="L887" s="74"/>
      <c r="M887" s="74"/>
      <c r="N887" s="74"/>
      <c r="O887" s="74"/>
      <c r="P887" s="74"/>
      <c r="Q887" s="74"/>
      <c r="R887" s="74"/>
      <c r="S887" s="752"/>
      <c r="T887" s="95"/>
      <c r="U887" s="752"/>
      <c r="V887" s="752"/>
      <c r="W887" s="752"/>
      <c r="X887" s="752"/>
      <c r="Y887" s="752"/>
      <c r="Z887" s="752"/>
      <c r="AA887" s="752"/>
      <c r="AB887" s="752"/>
      <c r="AC887" s="752"/>
      <c r="AD887" s="752"/>
      <c r="AE887" s="752"/>
      <c r="AF887" s="752"/>
      <c r="AG887" s="752"/>
      <c r="AH887" s="752"/>
      <c r="AI887" s="752"/>
      <c r="AJ887" s="752"/>
      <c r="AK887" s="752"/>
      <c r="AL887" s="752"/>
      <c r="AM887" s="752"/>
      <c r="AN887" s="752"/>
      <c r="AO887" s="752"/>
      <c r="AP887" s="752"/>
    </row>
    <row r="888" hidden="1">
      <c r="A888" s="67"/>
      <c r="B888" s="101"/>
      <c r="C888" s="74"/>
      <c r="D888" s="67"/>
      <c r="E888" s="67"/>
      <c r="F888" s="74"/>
      <c r="G888" s="74"/>
      <c r="H888" s="74"/>
      <c r="I888" s="67"/>
      <c r="J888" s="67"/>
      <c r="K888" s="74"/>
      <c r="L888" s="74"/>
      <c r="M888" s="74"/>
      <c r="N888" s="74"/>
      <c r="O888" s="74"/>
      <c r="P888" s="74"/>
      <c r="Q888" s="74"/>
      <c r="R888" s="74"/>
      <c r="S888" s="752"/>
      <c r="T888" s="95"/>
      <c r="U888" s="752"/>
      <c r="V888" s="752"/>
      <c r="W888" s="752"/>
      <c r="X888" s="752"/>
      <c r="Y888" s="752"/>
      <c r="Z888" s="752"/>
      <c r="AA888" s="752"/>
      <c r="AB888" s="752"/>
      <c r="AC888" s="752"/>
      <c r="AD888" s="752"/>
      <c r="AE888" s="752"/>
      <c r="AF888" s="752"/>
      <c r="AG888" s="752"/>
      <c r="AH888" s="752"/>
      <c r="AI888" s="752"/>
      <c r="AJ888" s="752"/>
      <c r="AK888" s="752"/>
      <c r="AL888" s="752"/>
      <c r="AM888" s="752"/>
      <c r="AN888" s="752"/>
      <c r="AO888" s="752"/>
      <c r="AP888" s="752"/>
    </row>
    <row r="889" hidden="1">
      <c r="A889" s="67"/>
      <c r="B889" s="101"/>
      <c r="C889" s="74"/>
      <c r="D889" s="67"/>
      <c r="E889" s="67"/>
      <c r="F889" s="74"/>
      <c r="G889" s="74"/>
      <c r="H889" s="74"/>
      <c r="I889" s="67"/>
      <c r="J889" s="67"/>
      <c r="K889" s="74"/>
      <c r="L889" s="74"/>
      <c r="M889" s="74"/>
      <c r="N889" s="74"/>
      <c r="O889" s="74"/>
      <c r="P889" s="74"/>
      <c r="Q889" s="74"/>
      <c r="R889" s="74"/>
      <c r="S889" s="752"/>
      <c r="T889" s="95"/>
      <c r="U889" s="752"/>
      <c r="V889" s="752"/>
      <c r="W889" s="752"/>
      <c r="X889" s="752"/>
      <c r="Y889" s="752"/>
      <c r="Z889" s="752"/>
      <c r="AA889" s="752"/>
      <c r="AB889" s="752"/>
      <c r="AC889" s="752"/>
      <c r="AD889" s="752"/>
      <c r="AE889" s="752"/>
      <c r="AF889" s="752"/>
      <c r="AG889" s="752"/>
      <c r="AH889" s="752"/>
      <c r="AI889" s="752"/>
      <c r="AJ889" s="752"/>
      <c r="AK889" s="752"/>
      <c r="AL889" s="752"/>
      <c r="AM889" s="752"/>
      <c r="AN889" s="752"/>
      <c r="AO889" s="752"/>
      <c r="AP889" s="752"/>
    </row>
    <row r="890" hidden="1">
      <c r="A890" s="67"/>
      <c r="B890" s="101"/>
      <c r="C890" s="74"/>
      <c r="D890" s="67"/>
      <c r="E890" s="67"/>
      <c r="F890" s="74"/>
      <c r="G890" s="74"/>
      <c r="H890" s="74"/>
      <c r="I890" s="67"/>
      <c r="J890" s="67"/>
      <c r="K890" s="74"/>
      <c r="L890" s="74"/>
      <c r="M890" s="74"/>
      <c r="N890" s="74"/>
      <c r="O890" s="74"/>
      <c r="P890" s="74"/>
      <c r="Q890" s="74"/>
      <c r="R890" s="74"/>
      <c r="S890" s="752"/>
      <c r="T890" s="95"/>
      <c r="U890" s="752"/>
      <c r="V890" s="752"/>
      <c r="W890" s="752"/>
      <c r="X890" s="752"/>
      <c r="Y890" s="752"/>
      <c r="Z890" s="752"/>
      <c r="AA890" s="752"/>
      <c r="AB890" s="752"/>
      <c r="AC890" s="752"/>
      <c r="AD890" s="752"/>
      <c r="AE890" s="752"/>
      <c r="AF890" s="752"/>
      <c r="AG890" s="752"/>
      <c r="AH890" s="752"/>
      <c r="AI890" s="752"/>
      <c r="AJ890" s="752"/>
      <c r="AK890" s="752"/>
      <c r="AL890" s="752"/>
      <c r="AM890" s="752"/>
      <c r="AN890" s="752"/>
      <c r="AO890" s="752"/>
      <c r="AP890" s="752"/>
    </row>
    <row r="891" hidden="1">
      <c r="A891" s="67"/>
      <c r="B891" s="101"/>
      <c r="C891" s="74"/>
      <c r="D891" s="67"/>
      <c r="E891" s="67"/>
      <c r="F891" s="74"/>
      <c r="G891" s="74"/>
      <c r="H891" s="74"/>
      <c r="I891" s="67"/>
      <c r="J891" s="67"/>
      <c r="K891" s="74"/>
      <c r="L891" s="74"/>
      <c r="M891" s="74"/>
      <c r="N891" s="74"/>
      <c r="O891" s="74"/>
      <c r="P891" s="74"/>
      <c r="Q891" s="74"/>
      <c r="R891" s="74"/>
      <c r="S891" s="752"/>
      <c r="T891" s="95"/>
      <c r="U891" s="752"/>
      <c r="V891" s="752"/>
      <c r="W891" s="752"/>
      <c r="X891" s="752"/>
      <c r="Y891" s="752"/>
      <c r="Z891" s="752"/>
      <c r="AA891" s="752"/>
      <c r="AB891" s="752"/>
      <c r="AC891" s="752"/>
      <c r="AD891" s="752"/>
      <c r="AE891" s="752"/>
      <c r="AF891" s="752"/>
      <c r="AG891" s="752"/>
      <c r="AH891" s="752"/>
      <c r="AI891" s="752"/>
      <c r="AJ891" s="752"/>
      <c r="AK891" s="752"/>
      <c r="AL891" s="752"/>
      <c r="AM891" s="752"/>
      <c r="AN891" s="752"/>
      <c r="AO891" s="752"/>
      <c r="AP891" s="752"/>
    </row>
    <row r="892" hidden="1">
      <c r="A892" s="67"/>
      <c r="B892" s="101"/>
      <c r="C892" s="74"/>
      <c r="D892" s="67"/>
      <c r="E892" s="67"/>
      <c r="F892" s="74"/>
      <c r="G892" s="74"/>
      <c r="H892" s="74"/>
      <c r="I892" s="67"/>
      <c r="J892" s="67"/>
      <c r="K892" s="74"/>
      <c r="L892" s="74"/>
      <c r="M892" s="74"/>
      <c r="N892" s="74"/>
      <c r="O892" s="74"/>
      <c r="P892" s="74"/>
      <c r="Q892" s="74"/>
      <c r="R892" s="74"/>
      <c r="S892" s="752"/>
      <c r="T892" s="95"/>
      <c r="U892" s="752"/>
      <c r="V892" s="752"/>
      <c r="W892" s="752"/>
      <c r="X892" s="752"/>
      <c r="Y892" s="752"/>
      <c r="Z892" s="752"/>
      <c r="AA892" s="752"/>
      <c r="AB892" s="752"/>
      <c r="AC892" s="752"/>
      <c r="AD892" s="752"/>
      <c r="AE892" s="752"/>
      <c r="AF892" s="752"/>
      <c r="AG892" s="752"/>
      <c r="AH892" s="752"/>
      <c r="AI892" s="752"/>
      <c r="AJ892" s="752"/>
      <c r="AK892" s="752"/>
      <c r="AL892" s="752"/>
      <c r="AM892" s="752"/>
      <c r="AN892" s="752"/>
      <c r="AO892" s="752"/>
      <c r="AP892" s="752"/>
    </row>
    <row r="893" hidden="1">
      <c r="A893" s="67"/>
      <c r="B893" s="101"/>
      <c r="C893" s="74"/>
      <c r="D893" s="67"/>
      <c r="E893" s="67"/>
      <c r="F893" s="74"/>
      <c r="G893" s="74"/>
      <c r="H893" s="74"/>
      <c r="I893" s="67"/>
      <c r="J893" s="67"/>
      <c r="K893" s="74"/>
      <c r="L893" s="74"/>
      <c r="M893" s="74"/>
      <c r="N893" s="74"/>
      <c r="O893" s="74"/>
      <c r="P893" s="74"/>
      <c r="Q893" s="74"/>
      <c r="R893" s="74"/>
      <c r="S893" s="752"/>
      <c r="T893" s="95"/>
      <c r="U893" s="752"/>
      <c r="V893" s="752"/>
      <c r="W893" s="752"/>
      <c r="X893" s="752"/>
      <c r="Y893" s="752"/>
      <c r="Z893" s="752"/>
      <c r="AA893" s="752"/>
      <c r="AB893" s="752"/>
      <c r="AC893" s="752"/>
      <c r="AD893" s="752"/>
      <c r="AE893" s="752"/>
      <c r="AF893" s="752"/>
      <c r="AG893" s="752"/>
      <c r="AH893" s="752"/>
      <c r="AI893" s="752"/>
      <c r="AJ893" s="752"/>
      <c r="AK893" s="752"/>
      <c r="AL893" s="752"/>
      <c r="AM893" s="752"/>
      <c r="AN893" s="752"/>
      <c r="AO893" s="752"/>
      <c r="AP893" s="752"/>
    </row>
    <row r="894" hidden="1">
      <c r="A894" s="67"/>
      <c r="B894" s="101"/>
      <c r="C894" s="74"/>
      <c r="D894" s="67"/>
      <c r="E894" s="67"/>
      <c r="F894" s="74"/>
      <c r="G894" s="74"/>
      <c r="H894" s="74"/>
      <c r="I894" s="67"/>
      <c r="J894" s="67"/>
      <c r="K894" s="74"/>
      <c r="L894" s="74"/>
      <c r="M894" s="74"/>
      <c r="N894" s="74"/>
      <c r="O894" s="74"/>
      <c r="P894" s="74"/>
      <c r="Q894" s="74"/>
      <c r="R894" s="74"/>
      <c r="S894" s="752"/>
      <c r="T894" s="95"/>
      <c r="U894" s="752"/>
      <c r="V894" s="752"/>
      <c r="W894" s="752"/>
      <c r="X894" s="752"/>
      <c r="Y894" s="752"/>
      <c r="Z894" s="752"/>
      <c r="AA894" s="752"/>
      <c r="AB894" s="752"/>
      <c r="AC894" s="752"/>
      <c r="AD894" s="752"/>
      <c r="AE894" s="752"/>
      <c r="AF894" s="752"/>
      <c r="AG894" s="752"/>
      <c r="AH894" s="752"/>
      <c r="AI894" s="752"/>
      <c r="AJ894" s="752"/>
      <c r="AK894" s="752"/>
      <c r="AL894" s="752"/>
      <c r="AM894" s="752"/>
      <c r="AN894" s="752"/>
      <c r="AO894" s="752"/>
      <c r="AP894" s="752"/>
    </row>
    <row r="895" hidden="1">
      <c r="A895" s="67"/>
      <c r="B895" s="101"/>
      <c r="C895" s="74"/>
      <c r="D895" s="67"/>
      <c r="E895" s="67"/>
      <c r="F895" s="74"/>
      <c r="G895" s="74"/>
      <c r="H895" s="74"/>
      <c r="I895" s="67"/>
      <c r="J895" s="67"/>
      <c r="K895" s="74"/>
      <c r="L895" s="74"/>
      <c r="M895" s="74"/>
      <c r="N895" s="74"/>
      <c r="O895" s="74"/>
      <c r="P895" s="74"/>
      <c r="Q895" s="74"/>
      <c r="R895" s="74"/>
      <c r="S895" s="752"/>
      <c r="T895" s="95"/>
      <c r="U895" s="752"/>
      <c r="V895" s="752"/>
      <c r="W895" s="752"/>
      <c r="X895" s="752"/>
      <c r="Y895" s="752"/>
      <c r="Z895" s="752"/>
      <c r="AA895" s="752"/>
      <c r="AB895" s="752"/>
      <c r="AC895" s="752"/>
      <c r="AD895" s="752"/>
      <c r="AE895" s="752"/>
      <c r="AF895" s="752"/>
      <c r="AG895" s="752"/>
      <c r="AH895" s="752"/>
      <c r="AI895" s="752"/>
      <c r="AJ895" s="752"/>
      <c r="AK895" s="752"/>
      <c r="AL895" s="752"/>
      <c r="AM895" s="752"/>
      <c r="AN895" s="752"/>
      <c r="AO895" s="752"/>
      <c r="AP895" s="752"/>
    </row>
    <row r="896" hidden="1">
      <c r="A896" s="67"/>
      <c r="B896" s="101"/>
      <c r="C896" s="74"/>
      <c r="D896" s="67"/>
      <c r="E896" s="67"/>
      <c r="F896" s="74"/>
      <c r="G896" s="74"/>
      <c r="H896" s="74"/>
      <c r="I896" s="67"/>
      <c r="J896" s="67"/>
      <c r="K896" s="74"/>
      <c r="L896" s="74"/>
      <c r="M896" s="74"/>
      <c r="N896" s="74"/>
      <c r="O896" s="74"/>
      <c r="P896" s="74"/>
      <c r="Q896" s="74"/>
      <c r="R896" s="74"/>
      <c r="S896" s="752"/>
      <c r="T896" s="95"/>
      <c r="U896" s="752"/>
      <c r="V896" s="752"/>
      <c r="W896" s="752"/>
      <c r="X896" s="752"/>
      <c r="Y896" s="752"/>
      <c r="Z896" s="752"/>
      <c r="AA896" s="752"/>
      <c r="AB896" s="752"/>
      <c r="AC896" s="752"/>
      <c r="AD896" s="752"/>
      <c r="AE896" s="752"/>
      <c r="AF896" s="752"/>
      <c r="AG896" s="752"/>
      <c r="AH896" s="752"/>
      <c r="AI896" s="752"/>
      <c r="AJ896" s="752"/>
      <c r="AK896" s="752"/>
      <c r="AL896" s="752"/>
      <c r="AM896" s="752"/>
      <c r="AN896" s="752"/>
      <c r="AO896" s="752"/>
      <c r="AP896" s="752"/>
    </row>
    <row r="897" hidden="1">
      <c r="A897" s="67"/>
      <c r="B897" s="101"/>
      <c r="C897" s="74"/>
      <c r="D897" s="67"/>
      <c r="E897" s="67"/>
      <c r="F897" s="74"/>
      <c r="G897" s="74"/>
      <c r="H897" s="74"/>
      <c r="I897" s="67"/>
      <c r="J897" s="67"/>
      <c r="K897" s="74"/>
      <c r="L897" s="74"/>
      <c r="M897" s="74"/>
      <c r="N897" s="74"/>
      <c r="O897" s="74"/>
      <c r="P897" s="74"/>
      <c r="Q897" s="74"/>
      <c r="R897" s="74"/>
      <c r="S897" s="752"/>
      <c r="T897" s="95"/>
      <c r="U897" s="752"/>
      <c r="V897" s="752"/>
      <c r="W897" s="752"/>
      <c r="X897" s="752"/>
      <c r="Y897" s="752"/>
      <c r="Z897" s="752"/>
      <c r="AA897" s="752"/>
      <c r="AB897" s="752"/>
      <c r="AC897" s="752"/>
      <c r="AD897" s="752"/>
      <c r="AE897" s="752"/>
      <c r="AF897" s="752"/>
      <c r="AG897" s="752"/>
      <c r="AH897" s="752"/>
      <c r="AI897" s="752"/>
      <c r="AJ897" s="752"/>
      <c r="AK897" s="752"/>
      <c r="AL897" s="752"/>
      <c r="AM897" s="752"/>
      <c r="AN897" s="752"/>
      <c r="AO897" s="752"/>
      <c r="AP897" s="752"/>
    </row>
    <row r="898" hidden="1">
      <c r="A898" s="67"/>
      <c r="B898" s="101"/>
      <c r="C898" s="74"/>
      <c r="D898" s="67"/>
      <c r="E898" s="67"/>
      <c r="F898" s="74"/>
      <c r="G898" s="74"/>
      <c r="H898" s="74"/>
      <c r="I898" s="67"/>
      <c r="J898" s="67"/>
      <c r="K898" s="74"/>
      <c r="L898" s="74"/>
      <c r="M898" s="74"/>
      <c r="N898" s="74"/>
      <c r="O898" s="74"/>
      <c r="P898" s="74"/>
      <c r="Q898" s="74"/>
      <c r="R898" s="74"/>
      <c r="S898" s="752"/>
      <c r="T898" s="95"/>
      <c r="U898" s="752"/>
      <c r="V898" s="752"/>
      <c r="W898" s="752"/>
      <c r="X898" s="752"/>
      <c r="Y898" s="752"/>
      <c r="Z898" s="752"/>
      <c r="AA898" s="752"/>
      <c r="AB898" s="752"/>
      <c r="AC898" s="752"/>
      <c r="AD898" s="752"/>
      <c r="AE898" s="752"/>
      <c r="AF898" s="752"/>
      <c r="AG898" s="752"/>
      <c r="AH898" s="752"/>
      <c r="AI898" s="752"/>
      <c r="AJ898" s="752"/>
      <c r="AK898" s="752"/>
      <c r="AL898" s="752"/>
      <c r="AM898" s="752"/>
      <c r="AN898" s="752"/>
      <c r="AO898" s="752"/>
      <c r="AP898" s="752"/>
    </row>
    <row r="899" hidden="1">
      <c r="A899" s="67"/>
      <c r="B899" s="101"/>
      <c r="C899" s="74"/>
      <c r="D899" s="67"/>
      <c r="E899" s="67"/>
      <c r="F899" s="74"/>
      <c r="G899" s="74"/>
      <c r="H899" s="74"/>
      <c r="I899" s="67"/>
      <c r="J899" s="67"/>
      <c r="K899" s="74"/>
      <c r="L899" s="74"/>
      <c r="M899" s="74"/>
      <c r="N899" s="74"/>
      <c r="O899" s="74"/>
      <c r="P899" s="74"/>
      <c r="Q899" s="74"/>
      <c r="R899" s="74"/>
      <c r="S899" s="752"/>
      <c r="T899" s="95"/>
      <c r="U899" s="752"/>
      <c r="V899" s="752"/>
      <c r="W899" s="752"/>
      <c r="X899" s="752"/>
      <c r="Y899" s="752"/>
      <c r="Z899" s="752"/>
      <c r="AA899" s="752"/>
      <c r="AB899" s="752"/>
      <c r="AC899" s="752"/>
      <c r="AD899" s="752"/>
      <c r="AE899" s="752"/>
      <c r="AF899" s="752"/>
      <c r="AG899" s="752"/>
      <c r="AH899" s="752"/>
      <c r="AI899" s="752"/>
      <c r="AJ899" s="752"/>
      <c r="AK899" s="752"/>
      <c r="AL899" s="752"/>
      <c r="AM899" s="752"/>
      <c r="AN899" s="752"/>
      <c r="AO899" s="752"/>
      <c r="AP899" s="752"/>
    </row>
    <row r="900" hidden="1">
      <c r="A900" s="67"/>
      <c r="B900" s="101"/>
      <c r="C900" s="74"/>
      <c r="D900" s="67"/>
      <c r="E900" s="67"/>
      <c r="F900" s="74"/>
      <c r="G900" s="74"/>
      <c r="H900" s="74"/>
      <c r="I900" s="67"/>
      <c r="J900" s="67"/>
      <c r="K900" s="74"/>
      <c r="L900" s="74"/>
      <c r="M900" s="74"/>
      <c r="N900" s="74"/>
      <c r="O900" s="74"/>
      <c r="P900" s="74"/>
      <c r="Q900" s="74"/>
      <c r="R900" s="74"/>
      <c r="S900" s="752"/>
      <c r="T900" s="95"/>
      <c r="U900" s="752"/>
      <c r="V900" s="752"/>
      <c r="W900" s="752"/>
      <c r="X900" s="752"/>
      <c r="Y900" s="752"/>
      <c r="Z900" s="752"/>
      <c r="AA900" s="752"/>
      <c r="AB900" s="752"/>
      <c r="AC900" s="752"/>
      <c r="AD900" s="752"/>
      <c r="AE900" s="752"/>
      <c r="AF900" s="752"/>
      <c r="AG900" s="752"/>
      <c r="AH900" s="752"/>
      <c r="AI900" s="752"/>
      <c r="AJ900" s="752"/>
      <c r="AK900" s="752"/>
      <c r="AL900" s="752"/>
      <c r="AM900" s="752"/>
      <c r="AN900" s="752"/>
      <c r="AO900" s="752"/>
      <c r="AP900" s="752"/>
    </row>
    <row r="901" hidden="1">
      <c r="A901" s="67"/>
      <c r="B901" s="101"/>
      <c r="C901" s="74"/>
      <c r="D901" s="67"/>
      <c r="E901" s="67"/>
      <c r="F901" s="74"/>
      <c r="G901" s="74"/>
      <c r="H901" s="74"/>
      <c r="I901" s="67"/>
      <c r="J901" s="67"/>
      <c r="K901" s="74"/>
      <c r="L901" s="74"/>
      <c r="M901" s="74"/>
      <c r="N901" s="74"/>
      <c r="O901" s="74"/>
      <c r="P901" s="74"/>
      <c r="Q901" s="74"/>
      <c r="R901" s="74"/>
      <c r="S901" s="752"/>
      <c r="T901" s="95"/>
      <c r="U901" s="752"/>
      <c r="V901" s="752"/>
      <c r="W901" s="752"/>
      <c r="X901" s="752"/>
      <c r="Y901" s="752"/>
      <c r="Z901" s="752"/>
      <c r="AA901" s="752"/>
      <c r="AB901" s="752"/>
      <c r="AC901" s="752"/>
      <c r="AD901" s="752"/>
      <c r="AE901" s="752"/>
      <c r="AF901" s="752"/>
      <c r="AG901" s="752"/>
      <c r="AH901" s="752"/>
      <c r="AI901" s="752"/>
      <c r="AJ901" s="752"/>
      <c r="AK901" s="752"/>
      <c r="AL901" s="752"/>
      <c r="AM901" s="752"/>
      <c r="AN901" s="752"/>
      <c r="AO901" s="752"/>
      <c r="AP901" s="752"/>
    </row>
    <row r="902" hidden="1">
      <c r="A902" s="67"/>
      <c r="B902" s="101"/>
      <c r="C902" s="74"/>
      <c r="D902" s="67"/>
      <c r="E902" s="67"/>
      <c r="F902" s="74"/>
      <c r="G902" s="74"/>
      <c r="H902" s="74"/>
      <c r="I902" s="67"/>
      <c r="J902" s="67"/>
      <c r="K902" s="74"/>
      <c r="L902" s="74"/>
      <c r="M902" s="74"/>
      <c r="N902" s="74"/>
      <c r="O902" s="74"/>
      <c r="P902" s="74"/>
      <c r="Q902" s="74"/>
      <c r="R902" s="74"/>
      <c r="S902" s="752"/>
      <c r="T902" s="95"/>
      <c r="U902" s="752"/>
      <c r="V902" s="752"/>
      <c r="W902" s="752"/>
      <c r="X902" s="752"/>
      <c r="Y902" s="752"/>
      <c r="Z902" s="752"/>
      <c r="AA902" s="752"/>
      <c r="AB902" s="752"/>
      <c r="AC902" s="752"/>
      <c r="AD902" s="752"/>
      <c r="AE902" s="752"/>
      <c r="AF902" s="752"/>
      <c r="AG902" s="752"/>
      <c r="AH902" s="752"/>
      <c r="AI902" s="752"/>
      <c r="AJ902" s="752"/>
      <c r="AK902" s="752"/>
      <c r="AL902" s="752"/>
      <c r="AM902" s="752"/>
      <c r="AN902" s="752"/>
      <c r="AO902" s="752"/>
      <c r="AP902" s="752"/>
    </row>
    <row r="903" hidden="1">
      <c r="A903" s="67"/>
      <c r="B903" s="101"/>
      <c r="C903" s="74"/>
      <c r="D903" s="67"/>
      <c r="E903" s="67"/>
      <c r="F903" s="74"/>
      <c r="G903" s="74"/>
      <c r="H903" s="74"/>
      <c r="I903" s="67"/>
      <c r="J903" s="67"/>
      <c r="K903" s="74"/>
      <c r="L903" s="74"/>
      <c r="M903" s="74"/>
      <c r="N903" s="74"/>
      <c r="O903" s="74"/>
      <c r="P903" s="74"/>
      <c r="Q903" s="74"/>
      <c r="R903" s="74"/>
      <c r="S903" s="752"/>
      <c r="T903" s="95"/>
      <c r="U903" s="752"/>
      <c r="V903" s="752"/>
      <c r="W903" s="752"/>
      <c r="X903" s="752"/>
      <c r="Y903" s="752"/>
      <c r="Z903" s="752"/>
      <c r="AA903" s="752"/>
      <c r="AB903" s="752"/>
      <c r="AC903" s="752"/>
      <c r="AD903" s="752"/>
      <c r="AE903" s="752"/>
      <c r="AF903" s="752"/>
      <c r="AG903" s="752"/>
      <c r="AH903" s="752"/>
      <c r="AI903" s="752"/>
      <c r="AJ903" s="752"/>
      <c r="AK903" s="752"/>
      <c r="AL903" s="752"/>
      <c r="AM903" s="752"/>
      <c r="AN903" s="752"/>
      <c r="AO903" s="752"/>
      <c r="AP903" s="752"/>
    </row>
    <row r="904" hidden="1">
      <c r="A904" s="67"/>
      <c r="B904" s="101"/>
      <c r="C904" s="74"/>
      <c r="D904" s="67"/>
      <c r="E904" s="67"/>
      <c r="F904" s="74"/>
      <c r="G904" s="74"/>
      <c r="H904" s="74"/>
      <c r="I904" s="67"/>
      <c r="J904" s="67"/>
      <c r="K904" s="74"/>
      <c r="L904" s="74"/>
      <c r="M904" s="74"/>
      <c r="N904" s="74"/>
      <c r="O904" s="74"/>
      <c r="P904" s="74"/>
      <c r="Q904" s="74"/>
      <c r="R904" s="74"/>
      <c r="S904" s="752"/>
      <c r="T904" s="95"/>
      <c r="U904" s="752"/>
      <c r="V904" s="752"/>
      <c r="W904" s="752"/>
      <c r="X904" s="752"/>
      <c r="Y904" s="752"/>
      <c r="Z904" s="752"/>
      <c r="AA904" s="752"/>
      <c r="AB904" s="752"/>
      <c r="AC904" s="752"/>
      <c r="AD904" s="752"/>
      <c r="AE904" s="752"/>
      <c r="AF904" s="752"/>
      <c r="AG904" s="752"/>
      <c r="AH904" s="752"/>
      <c r="AI904" s="752"/>
      <c r="AJ904" s="752"/>
      <c r="AK904" s="752"/>
      <c r="AL904" s="752"/>
      <c r="AM904" s="752"/>
      <c r="AN904" s="752"/>
      <c r="AO904" s="752"/>
      <c r="AP904" s="752"/>
    </row>
    <row r="905" hidden="1">
      <c r="A905" s="67"/>
      <c r="B905" s="101"/>
      <c r="C905" s="74"/>
      <c r="D905" s="67"/>
      <c r="E905" s="67"/>
      <c r="F905" s="74"/>
      <c r="G905" s="74"/>
      <c r="H905" s="74"/>
      <c r="I905" s="67"/>
      <c r="J905" s="67"/>
      <c r="K905" s="74"/>
      <c r="L905" s="74"/>
      <c r="M905" s="74"/>
      <c r="N905" s="74"/>
      <c r="O905" s="74"/>
      <c r="P905" s="74"/>
      <c r="Q905" s="74"/>
      <c r="R905" s="74"/>
      <c r="S905" s="752"/>
      <c r="T905" s="95"/>
      <c r="U905" s="752"/>
      <c r="V905" s="752"/>
      <c r="W905" s="752"/>
      <c r="X905" s="752"/>
      <c r="Y905" s="752"/>
      <c r="Z905" s="752"/>
      <c r="AA905" s="752"/>
      <c r="AB905" s="752"/>
      <c r="AC905" s="752"/>
      <c r="AD905" s="752"/>
      <c r="AE905" s="752"/>
      <c r="AF905" s="752"/>
      <c r="AG905" s="752"/>
      <c r="AH905" s="752"/>
      <c r="AI905" s="752"/>
      <c r="AJ905" s="752"/>
      <c r="AK905" s="752"/>
      <c r="AL905" s="752"/>
      <c r="AM905" s="752"/>
      <c r="AN905" s="752"/>
      <c r="AO905" s="752"/>
      <c r="AP905" s="752"/>
    </row>
    <row r="906" hidden="1">
      <c r="A906" s="67"/>
      <c r="B906" s="101"/>
      <c r="C906" s="74"/>
      <c r="D906" s="67"/>
      <c r="E906" s="67"/>
      <c r="F906" s="74"/>
      <c r="G906" s="74"/>
      <c r="H906" s="74"/>
      <c r="I906" s="67"/>
      <c r="J906" s="67"/>
      <c r="K906" s="74"/>
      <c r="L906" s="74"/>
      <c r="M906" s="74"/>
      <c r="N906" s="74"/>
      <c r="O906" s="74"/>
      <c r="P906" s="74"/>
      <c r="Q906" s="74"/>
      <c r="R906" s="74"/>
      <c r="S906" s="752"/>
      <c r="T906" s="95"/>
      <c r="U906" s="752"/>
      <c r="V906" s="752"/>
      <c r="W906" s="752"/>
      <c r="X906" s="752"/>
      <c r="Y906" s="752"/>
      <c r="Z906" s="752"/>
      <c r="AA906" s="752"/>
      <c r="AB906" s="752"/>
      <c r="AC906" s="752"/>
      <c r="AD906" s="752"/>
      <c r="AE906" s="752"/>
      <c r="AF906" s="752"/>
      <c r="AG906" s="752"/>
      <c r="AH906" s="752"/>
      <c r="AI906" s="752"/>
      <c r="AJ906" s="752"/>
      <c r="AK906" s="752"/>
      <c r="AL906" s="752"/>
      <c r="AM906" s="752"/>
      <c r="AN906" s="752"/>
      <c r="AO906" s="752"/>
      <c r="AP906" s="752"/>
    </row>
    <row r="907" hidden="1">
      <c r="A907" s="67"/>
      <c r="B907" s="101"/>
      <c r="C907" s="74"/>
      <c r="D907" s="67"/>
      <c r="E907" s="67"/>
      <c r="F907" s="74"/>
      <c r="G907" s="74"/>
      <c r="H907" s="74"/>
      <c r="I907" s="67"/>
      <c r="J907" s="67"/>
      <c r="K907" s="74"/>
      <c r="L907" s="74"/>
      <c r="M907" s="74"/>
      <c r="N907" s="74"/>
      <c r="O907" s="74"/>
      <c r="P907" s="74"/>
      <c r="Q907" s="74"/>
      <c r="R907" s="74"/>
      <c r="S907" s="752"/>
      <c r="T907" s="95"/>
      <c r="U907" s="752"/>
      <c r="V907" s="752"/>
      <c r="W907" s="752"/>
      <c r="X907" s="752"/>
      <c r="Y907" s="752"/>
      <c r="Z907" s="752"/>
      <c r="AA907" s="752"/>
      <c r="AB907" s="752"/>
      <c r="AC907" s="752"/>
      <c r="AD907" s="752"/>
      <c r="AE907" s="752"/>
      <c r="AF907" s="752"/>
      <c r="AG907" s="752"/>
      <c r="AH907" s="752"/>
      <c r="AI907" s="752"/>
      <c r="AJ907" s="752"/>
      <c r="AK907" s="752"/>
      <c r="AL907" s="752"/>
      <c r="AM907" s="752"/>
      <c r="AN907" s="752"/>
      <c r="AO907" s="752"/>
      <c r="AP907" s="752"/>
    </row>
    <row r="908" hidden="1">
      <c r="A908" s="67"/>
      <c r="B908" s="101"/>
      <c r="C908" s="74"/>
      <c r="D908" s="67"/>
      <c r="E908" s="67"/>
      <c r="F908" s="74"/>
      <c r="G908" s="74"/>
      <c r="H908" s="74"/>
      <c r="I908" s="67"/>
      <c r="J908" s="67"/>
      <c r="K908" s="74"/>
      <c r="L908" s="74"/>
      <c r="M908" s="74"/>
      <c r="N908" s="74"/>
      <c r="O908" s="74"/>
      <c r="P908" s="74"/>
      <c r="Q908" s="74"/>
      <c r="R908" s="74"/>
      <c r="S908" s="752"/>
      <c r="T908" s="95"/>
      <c r="U908" s="752"/>
      <c r="V908" s="752"/>
      <c r="W908" s="752"/>
      <c r="X908" s="752"/>
      <c r="Y908" s="752"/>
      <c r="Z908" s="752"/>
      <c r="AA908" s="752"/>
      <c r="AB908" s="752"/>
      <c r="AC908" s="752"/>
      <c r="AD908" s="752"/>
      <c r="AE908" s="752"/>
      <c r="AF908" s="752"/>
      <c r="AG908" s="752"/>
      <c r="AH908" s="752"/>
      <c r="AI908" s="752"/>
      <c r="AJ908" s="752"/>
      <c r="AK908" s="752"/>
      <c r="AL908" s="752"/>
      <c r="AM908" s="752"/>
      <c r="AN908" s="752"/>
      <c r="AO908" s="752"/>
      <c r="AP908" s="752"/>
    </row>
    <row r="909" hidden="1">
      <c r="A909" s="67"/>
      <c r="B909" s="101"/>
      <c r="C909" s="74"/>
      <c r="D909" s="67"/>
      <c r="E909" s="67"/>
      <c r="F909" s="74"/>
      <c r="G909" s="74"/>
      <c r="H909" s="74"/>
      <c r="I909" s="67"/>
      <c r="J909" s="67"/>
      <c r="K909" s="74"/>
      <c r="L909" s="74"/>
      <c r="M909" s="74"/>
      <c r="N909" s="74"/>
      <c r="O909" s="74"/>
      <c r="P909" s="74"/>
      <c r="Q909" s="74"/>
      <c r="R909" s="74"/>
      <c r="S909" s="752"/>
      <c r="T909" s="95"/>
      <c r="U909" s="752"/>
      <c r="V909" s="752"/>
      <c r="W909" s="752"/>
      <c r="X909" s="752"/>
      <c r="Y909" s="752"/>
      <c r="Z909" s="752"/>
      <c r="AA909" s="752"/>
      <c r="AB909" s="752"/>
      <c r="AC909" s="752"/>
      <c r="AD909" s="752"/>
      <c r="AE909" s="752"/>
      <c r="AF909" s="752"/>
      <c r="AG909" s="752"/>
      <c r="AH909" s="752"/>
      <c r="AI909" s="752"/>
      <c r="AJ909" s="752"/>
      <c r="AK909" s="752"/>
      <c r="AL909" s="752"/>
      <c r="AM909" s="752"/>
      <c r="AN909" s="752"/>
      <c r="AO909" s="752"/>
      <c r="AP909" s="752"/>
    </row>
    <row r="910" hidden="1">
      <c r="A910" s="67"/>
      <c r="B910" s="101"/>
      <c r="C910" s="74"/>
      <c r="D910" s="67"/>
      <c r="E910" s="67"/>
      <c r="F910" s="74"/>
      <c r="G910" s="74"/>
      <c r="H910" s="74"/>
      <c r="I910" s="67"/>
      <c r="J910" s="67"/>
      <c r="K910" s="74"/>
      <c r="L910" s="74"/>
      <c r="M910" s="74"/>
      <c r="N910" s="74"/>
      <c r="O910" s="74"/>
      <c r="P910" s="74"/>
      <c r="Q910" s="74"/>
      <c r="R910" s="74"/>
      <c r="S910" s="752"/>
      <c r="T910" s="95"/>
      <c r="U910" s="752"/>
      <c r="V910" s="752"/>
      <c r="W910" s="752"/>
      <c r="X910" s="752"/>
      <c r="Y910" s="752"/>
      <c r="Z910" s="752"/>
      <c r="AA910" s="752"/>
      <c r="AB910" s="752"/>
      <c r="AC910" s="752"/>
      <c r="AD910" s="752"/>
      <c r="AE910" s="752"/>
      <c r="AF910" s="752"/>
      <c r="AG910" s="752"/>
      <c r="AH910" s="752"/>
      <c r="AI910" s="752"/>
      <c r="AJ910" s="752"/>
      <c r="AK910" s="752"/>
      <c r="AL910" s="752"/>
      <c r="AM910" s="752"/>
      <c r="AN910" s="752"/>
      <c r="AO910" s="752"/>
      <c r="AP910" s="752"/>
    </row>
    <row r="911" hidden="1">
      <c r="A911" s="67"/>
      <c r="B911" s="101"/>
      <c r="C911" s="74"/>
      <c r="D911" s="67"/>
      <c r="E911" s="67"/>
      <c r="F911" s="74"/>
      <c r="G911" s="74"/>
      <c r="H911" s="74"/>
      <c r="I911" s="67"/>
      <c r="J911" s="67"/>
      <c r="K911" s="74"/>
      <c r="L911" s="74"/>
      <c r="M911" s="74"/>
      <c r="N911" s="74"/>
      <c r="O911" s="74"/>
      <c r="P911" s="74"/>
      <c r="Q911" s="74"/>
      <c r="R911" s="74"/>
      <c r="S911" s="752"/>
      <c r="T911" s="95"/>
      <c r="U911" s="752"/>
      <c r="V911" s="752"/>
      <c r="W911" s="752"/>
      <c r="X911" s="752"/>
      <c r="Y911" s="752"/>
      <c r="Z911" s="752"/>
      <c r="AA911" s="752"/>
      <c r="AB911" s="752"/>
      <c r="AC911" s="752"/>
      <c r="AD911" s="752"/>
      <c r="AE911" s="752"/>
      <c r="AF911" s="752"/>
      <c r="AG911" s="752"/>
      <c r="AH911" s="752"/>
      <c r="AI911" s="752"/>
      <c r="AJ911" s="752"/>
      <c r="AK911" s="752"/>
      <c r="AL911" s="752"/>
      <c r="AM911" s="752"/>
      <c r="AN911" s="752"/>
      <c r="AO911" s="752"/>
      <c r="AP911" s="752"/>
    </row>
    <row r="912" hidden="1">
      <c r="A912" s="67"/>
      <c r="B912" s="101"/>
      <c r="C912" s="74"/>
      <c r="D912" s="67"/>
      <c r="E912" s="67"/>
      <c r="F912" s="74"/>
      <c r="G912" s="74"/>
      <c r="H912" s="74"/>
      <c r="I912" s="67"/>
      <c r="J912" s="67"/>
      <c r="K912" s="74"/>
      <c r="L912" s="74"/>
      <c r="M912" s="74"/>
      <c r="N912" s="74"/>
      <c r="O912" s="74"/>
      <c r="P912" s="74"/>
      <c r="Q912" s="74"/>
      <c r="R912" s="74"/>
      <c r="S912" s="752"/>
      <c r="T912" s="95"/>
      <c r="U912" s="752"/>
      <c r="V912" s="752"/>
      <c r="W912" s="752"/>
      <c r="X912" s="752"/>
      <c r="Y912" s="752"/>
      <c r="Z912" s="752"/>
      <c r="AA912" s="752"/>
      <c r="AB912" s="752"/>
      <c r="AC912" s="752"/>
      <c r="AD912" s="752"/>
      <c r="AE912" s="752"/>
      <c r="AF912" s="752"/>
      <c r="AG912" s="752"/>
      <c r="AH912" s="752"/>
      <c r="AI912" s="752"/>
      <c r="AJ912" s="752"/>
      <c r="AK912" s="752"/>
      <c r="AL912" s="752"/>
      <c r="AM912" s="752"/>
      <c r="AN912" s="752"/>
      <c r="AO912" s="752"/>
      <c r="AP912" s="752"/>
    </row>
    <row r="913" hidden="1">
      <c r="A913" s="67"/>
      <c r="B913" s="101"/>
      <c r="C913" s="74"/>
      <c r="D913" s="67"/>
      <c r="E913" s="67"/>
      <c r="F913" s="74"/>
      <c r="G913" s="74"/>
      <c r="H913" s="74"/>
      <c r="I913" s="67"/>
      <c r="J913" s="67"/>
      <c r="K913" s="74"/>
      <c r="L913" s="74"/>
      <c r="M913" s="74"/>
      <c r="N913" s="74"/>
      <c r="O913" s="74"/>
      <c r="P913" s="74"/>
      <c r="Q913" s="74"/>
      <c r="R913" s="74"/>
      <c r="S913" s="752"/>
      <c r="T913" s="95"/>
      <c r="U913" s="752"/>
      <c r="V913" s="752"/>
      <c r="W913" s="752"/>
      <c r="X913" s="752"/>
      <c r="Y913" s="752"/>
      <c r="Z913" s="752"/>
      <c r="AA913" s="752"/>
      <c r="AB913" s="752"/>
      <c r="AC913" s="752"/>
      <c r="AD913" s="752"/>
      <c r="AE913" s="752"/>
      <c r="AF913" s="752"/>
      <c r="AG913" s="752"/>
      <c r="AH913" s="752"/>
      <c r="AI913" s="752"/>
      <c r="AJ913" s="752"/>
      <c r="AK913" s="752"/>
      <c r="AL913" s="752"/>
      <c r="AM913" s="752"/>
      <c r="AN913" s="752"/>
      <c r="AO913" s="752"/>
      <c r="AP913" s="752"/>
    </row>
    <row r="914" hidden="1">
      <c r="A914" s="67"/>
      <c r="B914" s="101"/>
      <c r="C914" s="74"/>
      <c r="D914" s="67"/>
      <c r="E914" s="67"/>
      <c r="F914" s="74"/>
      <c r="G914" s="74"/>
      <c r="H914" s="74"/>
      <c r="I914" s="67"/>
      <c r="J914" s="67"/>
      <c r="K914" s="74"/>
      <c r="L914" s="74"/>
      <c r="M914" s="74"/>
      <c r="N914" s="74"/>
      <c r="O914" s="74"/>
      <c r="P914" s="74"/>
      <c r="Q914" s="74"/>
      <c r="R914" s="74"/>
      <c r="S914" s="752"/>
      <c r="T914" s="95"/>
      <c r="U914" s="752"/>
      <c r="V914" s="752"/>
      <c r="W914" s="752"/>
      <c r="X914" s="752"/>
      <c r="Y914" s="752"/>
      <c r="Z914" s="752"/>
      <c r="AA914" s="752"/>
      <c r="AB914" s="752"/>
      <c r="AC914" s="752"/>
      <c r="AD914" s="752"/>
      <c r="AE914" s="752"/>
      <c r="AF914" s="752"/>
      <c r="AG914" s="752"/>
      <c r="AH914" s="752"/>
      <c r="AI914" s="752"/>
      <c r="AJ914" s="752"/>
      <c r="AK914" s="752"/>
      <c r="AL914" s="752"/>
      <c r="AM914" s="752"/>
      <c r="AN914" s="752"/>
      <c r="AO914" s="752"/>
      <c r="AP914" s="752"/>
    </row>
    <row r="915" hidden="1">
      <c r="A915" s="67"/>
      <c r="B915" s="101"/>
      <c r="C915" s="74"/>
      <c r="D915" s="67"/>
      <c r="E915" s="67"/>
      <c r="F915" s="74"/>
      <c r="G915" s="74"/>
      <c r="H915" s="74"/>
      <c r="I915" s="67"/>
      <c r="J915" s="67"/>
      <c r="K915" s="74"/>
      <c r="L915" s="74"/>
      <c r="M915" s="74"/>
      <c r="N915" s="74"/>
      <c r="O915" s="74"/>
      <c r="P915" s="74"/>
      <c r="Q915" s="74"/>
      <c r="R915" s="74"/>
      <c r="S915" s="752"/>
      <c r="T915" s="95"/>
      <c r="U915" s="752"/>
      <c r="V915" s="752"/>
      <c r="W915" s="752"/>
      <c r="X915" s="752"/>
      <c r="Y915" s="752"/>
      <c r="Z915" s="752"/>
      <c r="AA915" s="752"/>
      <c r="AB915" s="752"/>
      <c r="AC915" s="752"/>
      <c r="AD915" s="752"/>
      <c r="AE915" s="752"/>
      <c r="AF915" s="752"/>
      <c r="AG915" s="752"/>
      <c r="AH915" s="752"/>
      <c r="AI915" s="752"/>
      <c r="AJ915" s="752"/>
      <c r="AK915" s="752"/>
      <c r="AL915" s="752"/>
      <c r="AM915" s="752"/>
      <c r="AN915" s="752"/>
      <c r="AO915" s="752"/>
      <c r="AP915" s="752"/>
    </row>
    <row r="916" hidden="1">
      <c r="A916" s="67"/>
      <c r="B916" s="101"/>
      <c r="C916" s="74"/>
      <c r="D916" s="67"/>
      <c r="E916" s="67"/>
      <c r="F916" s="74"/>
      <c r="G916" s="74"/>
      <c r="H916" s="74"/>
      <c r="I916" s="67"/>
      <c r="J916" s="67"/>
      <c r="K916" s="74"/>
      <c r="L916" s="74"/>
      <c r="M916" s="74"/>
      <c r="N916" s="74"/>
      <c r="O916" s="74"/>
      <c r="P916" s="74"/>
      <c r="Q916" s="74"/>
      <c r="R916" s="74"/>
      <c r="S916" s="752"/>
      <c r="T916" s="95"/>
      <c r="U916" s="752"/>
      <c r="V916" s="752"/>
      <c r="W916" s="752"/>
      <c r="X916" s="752"/>
      <c r="Y916" s="752"/>
      <c r="Z916" s="752"/>
      <c r="AA916" s="752"/>
      <c r="AB916" s="752"/>
      <c r="AC916" s="752"/>
      <c r="AD916" s="752"/>
      <c r="AE916" s="752"/>
      <c r="AF916" s="752"/>
      <c r="AG916" s="752"/>
      <c r="AH916" s="752"/>
      <c r="AI916" s="752"/>
      <c r="AJ916" s="752"/>
      <c r="AK916" s="752"/>
      <c r="AL916" s="752"/>
      <c r="AM916" s="752"/>
      <c r="AN916" s="752"/>
      <c r="AO916" s="752"/>
      <c r="AP916" s="752"/>
    </row>
    <row r="917" hidden="1">
      <c r="A917" s="67"/>
      <c r="B917" s="101"/>
      <c r="C917" s="74"/>
      <c r="D917" s="67"/>
      <c r="E917" s="67"/>
      <c r="F917" s="74"/>
      <c r="G917" s="74"/>
      <c r="H917" s="74"/>
      <c r="I917" s="67"/>
      <c r="J917" s="67"/>
      <c r="K917" s="74"/>
      <c r="L917" s="74"/>
      <c r="M917" s="74"/>
      <c r="N917" s="74"/>
      <c r="O917" s="74"/>
      <c r="P917" s="74"/>
      <c r="Q917" s="74"/>
      <c r="R917" s="74"/>
      <c r="S917" s="752"/>
      <c r="T917" s="95"/>
      <c r="U917" s="752"/>
      <c r="V917" s="752"/>
      <c r="W917" s="752"/>
      <c r="X917" s="752"/>
      <c r="Y917" s="752"/>
      <c r="Z917" s="752"/>
      <c r="AA917" s="752"/>
      <c r="AB917" s="752"/>
      <c r="AC917" s="752"/>
      <c r="AD917" s="752"/>
      <c r="AE917" s="752"/>
      <c r="AF917" s="752"/>
      <c r="AG917" s="752"/>
      <c r="AH917" s="752"/>
      <c r="AI917" s="752"/>
      <c r="AJ917" s="752"/>
      <c r="AK917" s="752"/>
      <c r="AL917" s="752"/>
      <c r="AM917" s="752"/>
      <c r="AN917" s="752"/>
      <c r="AO917" s="752"/>
      <c r="AP917" s="752"/>
    </row>
    <row r="918" hidden="1">
      <c r="A918" s="67"/>
      <c r="B918" s="101"/>
      <c r="C918" s="74"/>
      <c r="D918" s="67"/>
      <c r="E918" s="67"/>
      <c r="F918" s="74"/>
      <c r="G918" s="74"/>
      <c r="H918" s="74"/>
      <c r="I918" s="67"/>
      <c r="J918" s="67"/>
      <c r="K918" s="74"/>
      <c r="L918" s="74"/>
      <c r="M918" s="74"/>
      <c r="N918" s="74"/>
      <c r="O918" s="74"/>
      <c r="P918" s="74"/>
      <c r="Q918" s="74"/>
      <c r="R918" s="74"/>
      <c r="S918" s="752"/>
      <c r="T918" s="95"/>
      <c r="U918" s="752"/>
      <c r="V918" s="752"/>
      <c r="W918" s="752"/>
      <c r="X918" s="752"/>
      <c r="Y918" s="752"/>
      <c r="Z918" s="752"/>
      <c r="AA918" s="752"/>
      <c r="AB918" s="752"/>
      <c r="AC918" s="752"/>
      <c r="AD918" s="752"/>
      <c r="AE918" s="752"/>
      <c r="AF918" s="752"/>
      <c r="AG918" s="752"/>
      <c r="AH918" s="752"/>
      <c r="AI918" s="752"/>
      <c r="AJ918" s="752"/>
      <c r="AK918" s="752"/>
      <c r="AL918" s="752"/>
      <c r="AM918" s="752"/>
      <c r="AN918" s="752"/>
      <c r="AO918" s="752"/>
      <c r="AP918" s="752"/>
    </row>
    <row r="919" hidden="1">
      <c r="A919" s="67"/>
      <c r="B919" s="101"/>
      <c r="C919" s="74"/>
      <c r="D919" s="67"/>
      <c r="E919" s="67"/>
      <c r="F919" s="74"/>
      <c r="G919" s="74"/>
      <c r="H919" s="74"/>
      <c r="I919" s="67"/>
      <c r="J919" s="67"/>
      <c r="K919" s="74"/>
      <c r="L919" s="74"/>
      <c r="M919" s="74"/>
      <c r="N919" s="74"/>
      <c r="O919" s="74"/>
      <c r="P919" s="74"/>
      <c r="Q919" s="74"/>
      <c r="R919" s="74"/>
      <c r="S919" s="752"/>
      <c r="T919" s="95"/>
      <c r="U919" s="752"/>
      <c r="V919" s="752"/>
      <c r="W919" s="752"/>
      <c r="X919" s="752"/>
      <c r="Y919" s="752"/>
      <c r="Z919" s="752"/>
      <c r="AA919" s="752"/>
      <c r="AB919" s="752"/>
      <c r="AC919" s="752"/>
      <c r="AD919" s="752"/>
      <c r="AE919" s="752"/>
      <c r="AF919" s="752"/>
      <c r="AG919" s="752"/>
      <c r="AH919" s="752"/>
      <c r="AI919" s="752"/>
      <c r="AJ919" s="752"/>
      <c r="AK919" s="752"/>
      <c r="AL919" s="752"/>
      <c r="AM919" s="752"/>
      <c r="AN919" s="752"/>
      <c r="AO919" s="752"/>
      <c r="AP919" s="752"/>
    </row>
    <row r="920" hidden="1">
      <c r="A920" s="67"/>
      <c r="B920" s="101"/>
      <c r="C920" s="74"/>
      <c r="D920" s="67"/>
      <c r="E920" s="67"/>
      <c r="F920" s="74"/>
      <c r="G920" s="74"/>
      <c r="H920" s="74"/>
      <c r="I920" s="67"/>
      <c r="J920" s="67"/>
      <c r="K920" s="74"/>
      <c r="L920" s="74"/>
      <c r="M920" s="74"/>
      <c r="N920" s="74"/>
      <c r="O920" s="74"/>
      <c r="P920" s="74"/>
      <c r="Q920" s="74"/>
      <c r="R920" s="74"/>
      <c r="S920" s="752"/>
      <c r="T920" s="95"/>
      <c r="U920" s="752"/>
      <c r="V920" s="752"/>
      <c r="W920" s="752"/>
      <c r="X920" s="752"/>
      <c r="Y920" s="752"/>
      <c r="Z920" s="752"/>
      <c r="AA920" s="752"/>
      <c r="AB920" s="752"/>
      <c r="AC920" s="752"/>
      <c r="AD920" s="752"/>
      <c r="AE920" s="752"/>
      <c r="AF920" s="752"/>
      <c r="AG920" s="752"/>
      <c r="AH920" s="752"/>
      <c r="AI920" s="752"/>
      <c r="AJ920" s="752"/>
      <c r="AK920" s="752"/>
      <c r="AL920" s="752"/>
      <c r="AM920" s="752"/>
      <c r="AN920" s="752"/>
      <c r="AO920" s="752"/>
      <c r="AP920" s="752"/>
    </row>
    <row r="921" hidden="1">
      <c r="A921" s="67"/>
      <c r="B921" s="101"/>
      <c r="C921" s="74"/>
      <c r="D921" s="67"/>
      <c r="E921" s="67"/>
      <c r="F921" s="74"/>
      <c r="G921" s="74"/>
      <c r="H921" s="74"/>
      <c r="I921" s="67"/>
      <c r="J921" s="67"/>
      <c r="K921" s="74"/>
      <c r="L921" s="74"/>
      <c r="M921" s="74"/>
      <c r="N921" s="74"/>
      <c r="O921" s="74"/>
      <c r="P921" s="74"/>
      <c r="Q921" s="74"/>
      <c r="R921" s="74"/>
      <c r="S921" s="752"/>
      <c r="T921" s="95"/>
      <c r="U921" s="752"/>
      <c r="V921" s="752"/>
      <c r="W921" s="752"/>
      <c r="X921" s="752"/>
      <c r="Y921" s="752"/>
      <c r="Z921" s="752"/>
      <c r="AA921" s="752"/>
      <c r="AB921" s="752"/>
      <c r="AC921" s="752"/>
      <c r="AD921" s="752"/>
      <c r="AE921" s="752"/>
      <c r="AF921" s="752"/>
      <c r="AG921" s="752"/>
      <c r="AH921" s="752"/>
      <c r="AI921" s="752"/>
      <c r="AJ921" s="752"/>
      <c r="AK921" s="752"/>
      <c r="AL921" s="752"/>
      <c r="AM921" s="752"/>
      <c r="AN921" s="752"/>
      <c r="AO921" s="752"/>
      <c r="AP921" s="752"/>
    </row>
    <row r="922" hidden="1">
      <c r="A922" s="67"/>
      <c r="B922" s="101"/>
      <c r="C922" s="74"/>
      <c r="D922" s="67"/>
      <c r="E922" s="67"/>
      <c r="F922" s="74"/>
      <c r="G922" s="74"/>
      <c r="H922" s="74"/>
      <c r="I922" s="67"/>
      <c r="J922" s="67"/>
      <c r="K922" s="74"/>
      <c r="L922" s="74"/>
      <c r="M922" s="74"/>
      <c r="N922" s="74"/>
      <c r="O922" s="74"/>
      <c r="P922" s="74"/>
      <c r="Q922" s="74"/>
      <c r="R922" s="74"/>
      <c r="S922" s="752"/>
      <c r="T922" s="95"/>
      <c r="U922" s="752"/>
      <c r="V922" s="752"/>
      <c r="W922" s="752"/>
      <c r="X922" s="752"/>
      <c r="Y922" s="752"/>
      <c r="Z922" s="752"/>
      <c r="AA922" s="752"/>
      <c r="AB922" s="752"/>
      <c r="AC922" s="752"/>
      <c r="AD922" s="752"/>
      <c r="AE922" s="752"/>
      <c r="AF922" s="752"/>
      <c r="AG922" s="752"/>
      <c r="AH922" s="752"/>
      <c r="AI922" s="752"/>
      <c r="AJ922" s="752"/>
      <c r="AK922" s="752"/>
      <c r="AL922" s="752"/>
      <c r="AM922" s="752"/>
      <c r="AN922" s="752"/>
      <c r="AO922" s="752"/>
      <c r="AP922" s="752"/>
    </row>
    <row r="923" hidden="1">
      <c r="A923" s="67"/>
      <c r="B923" s="101"/>
      <c r="C923" s="74"/>
      <c r="D923" s="67"/>
      <c r="E923" s="67"/>
      <c r="F923" s="74"/>
      <c r="G923" s="74"/>
      <c r="H923" s="74"/>
      <c r="I923" s="67"/>
      <c r="J923" s="67"/>
      <c r="K923" s="74"/>
      <c r="L923" s="74"/>
      <c r="M923" s="74"/>
      <c r="N923" s="74"/>
      <c r="O923" s="74"/>
      <c r="P923" s="74"/>
      <c r="Q923" s="74"/>
      <c r="R923" s="74"/>
      <c r="S923" s="752"/>
      <c r="T923" s="95"/>
      <c r="U923" s="752"/>
      <c r="V923" s="752"/>
      <c r="W923" s="752"/>
      <c r="X923" s="752"/>
      <c r="Y923" s="752"/>
      <c r="Z923" s="752"/>
      <c r="AA923" s="752"/>
      <c r="AB923" s="752"/>
      <c r="AC923" s="752"/>
      <c r="AD923" s="752"/>
      <c r="AE923" s="752"/>
      <c r="AF923" s="752"/>
      <c r="AG923" s="752"/>
      <c r="AH923" s="752"/>
      <c r="AI923" s="752"/>
      <c r="AJ923" s="752"/>
      <c r="AK923" s="752"/>
      <c r="AL923" s="752"/>
      <c r="AM923" s="752"/>
      <c r="AN923" s="752"/>
      <c r="AO923" s="752"/>
      <c r="AP923" s="752"/>
    </row>
    <row r="924" hidden="1">
      <c r="A924" s="67"/>
      <c r="B924" s="101"/>
      <c r="C924" s="74"/>
      <c r="D924" s="67"/>
      <c r="E924" s="67"/>
      <c r="F924" s="74"/>
      <c r="G924" s="74"/>
      <c r="H924" s="74"/>
      <c r="I924" s="67"/>
      <c r="J924" s="67"/>
      <c r="K924" s="74"/>
      <c r="L924" s="74"/>
      <c r="M924" s="74"/>
      <c r="N924" s="74"/>
      <c r="O924" s="74"/>
      <c r="P924" s="74"/>
      <c r="Q924" s="74"/>
      <c r="R924" s="74"/>
      <c r="S924" s="752"/>
      <c r="T924" s="95"/>
      <c r="U924" s="752"/>
      <c r="V924" s="752"/>
      <c r="W924" s="752"/>
      <c r="X924" s="752"/>
      <c r="Y924" s="752"/>
      <c r="Z924" s="752"/>
      <c r="AA924" s="752"/>
      <c r="AB924" s="752"/>
      <c r="AC924" s="752"/>
      <c r="AD924" s="752"/>
      <c r="AE924" s="752"/>
      <c r="AF924" s="752"/>
      <c r="AG924" s="752"/>
      <c r="AH924" s="752"/>
      <c r="AI924" s="752"/>
      <c r="AJ924" s="752"/>
      <c r="AK924" s="752"/>
      <c r="AL924" s="752"/>
      <c r="AM924" s="752"/>
      <c r="AN924" s="752"/>
      <c r="AO924" s="752"/>
      <c r="AP924" s="752"/>
    </row>
    <row r="925" hidden="1">
      <c r="A925" s="67"/>
      <c r="B925" s="101"/>
      <c r="C925" s="74"/>
      <c r="D925" s="67"/>
      <c r="E925" s="67"/>
      <c r="F925" s="74"/>
      <c r="G925" s="74"/>
      <c r="H925" s="74"/>
      <c r="I925" s="67"/>
      <c r="J925" s="67"/>
      <c r="K925" s="74"/>
      <c r="L925" s="74"/>
      <c r="M925" s="74"/>
      <c r="N925" s="74"/>
      <c r="O925" s="74"/>
      <c r="P925" s="74"/>
      <c r="Q925" s="74"/>
      <c r="R925" s="74"/>
      <c r="S925" s="752"/>
      <c r="T925" s="95"/>
      <c r="U925" s="752"/>
      <c r="V925" s="752"/>
      <c r="W925" s="752"/>
      <c r="X925" s="752"/>
      <c r="Y925" s="752"/>
      <c r="Z925" s="752"/>
      <c r="AA925" s="752"/>
      <c r="AB925" s="752"/>
      <c r="AC925" s="752"/>
      <c r="AD925" s="752"/>
      <c r="AE925" s="752"/>
      <c r="AF925" s="752"/>
      <c r="AG925" s="752"/>
      <c r="AH925" s="752"/>
      <c r="AI925" s="752"/>
      <c r="AJ925" s="752"/>
      <c r="AK925" s="752"/>
      <c r="AL925" s="752"/>
      <c r="AM925" s="752"/>
      <c r="AN925" s="752"/>
      <c r="AO925" s="752"/>
      <c r="AP925" s="752"/>
    </row>
    <row r="926" hidden="1">
      <c r="A926" s="67"/>
      <c r="B926" s="101"/>
      <c r="C926" s="74"/>
      <c r="D926" s="67"/>
      <c r="E926" s="67"/>
      <c r="F926" s="74"/>
      <c r="G926" s="74"/>
      <c r="H926" s="74"/>
      <c r="I926" s="67"/>
      <c r="J926" s="67"/>
      <c r="K926" s="74"/>
      <c r="L926" s="74"/>
      <c r="M926" s="74"/>
      <c r="N926" s="74"/>
      <c r="O926" s="74"/>
      <c r="P926" s="74"/>
      <c r="Q926" s="74"/>
      <c r="R926" s="74"/>
      <c r="S926" s="752"/>
      <c r="T926" s="95"/>
      <c r="U926" s="752"/>
      <c r="V926" s="752"/>
      <c r="W926" s="752"/>
      <c r="X926" s="752"/>
      <c r="Y926" s="752"/>
      <c r="Z926" s="752"/>
      <c r="AA926" s="752"/>
      <c r="AB926" s="752"/>
      <c r="AC926" s="752"/>
      <c r="AD926" s="752"/>
      <c r="AE926" s="752"/>
      <c r="AF926" s="752"/>
      <c r="AG926" s="752"/>
      <c r="AH926" s="752"/>
      <c r="AI926" s="752"/>
      <c r="AJ926" s="752"/>
      <c r="AK926" s="752"/>
      <c r="AL926" s="752"/>
      <c r="AM926" s="752"/>
      <c r="AN926" s="752"/>
      <c r="AO926" s="752"/>
      <c r="AP926" s="752"/>
    </row>
    <row r="927" hidden="1">
      <c r="A927" s="67"/>
      <c r="B927" s="101"/>
      <c r="C927" s="74"/>
      <c r="D927" s="67"/>
      <c r="E927" s="67"/>
      <c r="F927" s="74"/>
      <c r="G927" s="74"/>
      <c r="H927" s="74"/>
      <c r="I927" s="67"/>
      <c r="J927" s="67"/>
      <c r="K927" s="74"/>
      <c r="L927" s="74"/>
      <c r="M927" s="74"/>
      <c r="N927" s="74"/>
      <c r="O927" s="74"/>
      <c r="P927" s="74"/>
      <c r="Q927" s="74"/>
      <c r="R927" s="74"/>
      <c r="S927" s="752"/>
      <c r="T927" s="95"/>
      <c r="U927" s="752"/>
      <c r="V927" s="752"/>
      <c r="W927" s="752"/>
      <c r="X927" s="752"/>
      <c r="Y927" s="752"/>
      <c r="Z927" s="752"/>
      <c r="AA927" s="752"/>
      <c r="AB927" s="752"/>
      <c r="AC927" s="752"/>
      <c r="AD927" s="752"/>
      <c r="AE927" s="752"/>
      <c r="AF927" s="752"/>
      <c r="AG927" s="752"/>
      <c r="AH927" s="752"/>
      <c r="AI927" s="752"/>
      <c r="AJ927" s="752"/>
      <c r="AK927" s="752"/>
      <c r="AL927" s="752"/>
      <c r="AM927" s="752"/>
      <c r="AN927" s="752"/>
      <c r="AO927" s="752"/>
      <c r="AP927" s="752"/>
    </row>
    <row r="928" hidden="1">
      <c r="A928" s="67"/>
      <c r="B928" s="101"/>
      <c r="C928" s="74"/>
      <c r="D928" s="67"/>
      <c r="E928" s="67"/>
      <c r="F928" s="74"/>
      <c r="G928" s="74"/>
      <c r="H928" s="74"/>
      <c r="I928" s="67"/>
      <c r="J928" s="67"/>
      <c r="K928" s="74"/>
      <c r="L928" s="74"/>
      <c r="M928" s="74"/>
      <c r="N928" s="74"/>
      <c r="O928" s="74"/>
      <c r="P928" s="74"/>
      <c r="Q928" s="74"/>
      <c r="R928" s="74"/>
      <c r="S928" s="752"/>
      <c r="T928" s="95"/>
      <c r="U928" s="752"/>
      <c r="V928" s="752"/>
      <c r="W928" s="752"/>
      <c r="X928" s="752"/>
      <c r="Y928" s="752"/>
      <c r="Z928" s="752"/>
      <c r="AA928" s="752"/>
      <c r="AB928" s="752"/>
      <c r="AC928" s="752"/>
      <c r="AD928" s="752"/>
      <c r="AE928" s="752"/>
      <c r="AF928" s="752"/>
      <c r="AG928" s="752"/>
      <c r="AH928" s="752"/>
      <c r="AI928" s="752"/>
      <c r="AJ928" s="752"/>
      <c r="AK928" s="752"/>
      <c r="AL928" s="752"/>
      <c r="AM928" s="752"/>
      <c r="AN928" s="752"/>
      <c r="AO928" s="752"/>
      <c r="AP928" s="752"/>
    </row>
    <row r="929" hidden="1">
      <c r="A929" s="67"/>
      <c r="B929" s="101"/>
      <c r="C929" s="74"/>
      <c r="D929" s="67"/>
      <c r="E929" s="67"/>
      <c r="F929" s="74"/>
      <c r="G929" s="74"/>
      <c r="H929" s="74"/>
      <c r="I929" s="67"/>
      <c r="J929" s="67"/>
      <c r="K929" s="74"/>
      <c r="L929" s="74"/>
      <c r="M929" s="74"/>
      <c r="N929" s="74"/>
      <c r="O929" s="74"/>
      <c r="P929" s="74"/>
      <c r="Q929" s="74"/>
      <c r="R929" s="74"/>
      <c r="S929" s="752"/>
      <c r="T929" s="95"/>
      <c r="U929" s="752"/>
      <c r="V929" s="752"/>
      <c r="W929" s="752"/>
      <c r="X929" s="752"/>
      <c r="Y929" s="752"/>
      <c r="Z929" s="752"/>
      <c r="AA929" s="752"/>
      <c r="AB929" s="752"/>
      <c r="AC929" s="752"/>
      <c r="AD929" s="752"/>
      <c r="AE929" s="752"/>
      <c r="AF929" s="752"/>
      <c r="AG929" s="752"/>
      <c r="AH929" s="752"/>
      <c r="AI929" s="752"/>
      <c r="AJ929" s="752"/>
      <c r="AK929" s="752"/>
      <c r="AL929" s="752"/>
      <c r="AM929" s="752"/>
      <c r="AN929" s="752"/>
      <c r="AO929" s="752"/>
      <c r="AP929" s="752"/>
    </row>
    <row r="930" hidden="1">
      <c r="A930" s="67"/>
      <c r="B930" s="101"/>
      <c r="C930" s="74"/>
      <c r="D930" s="67"/>
      <c r="E930" s="67"/>
      <c r="F930" s="74"/>
      <c r="G930" s="74"/>
      <c r="H930" s="74"/>
      <c r="I930" s="67"/>
      <c r="J930" s="67"/>
      <c r="K930" s="74"/>
      <c r="L930" s="74"/>
      <c r="M930" s="74"/>
      <c r="N930" s="74"/>
      <c r="O930" s="74"/>
      <c r="P930" s="74"/>
      <c r="Q930" s="74"/>
      <c r="R930" s="74"/>
      <c r="S930" s="752"/>
      <c r="T930" s="95"/>
      <c r="U930" s="752"/>
      <c r="V930" s="752"/>
      <c r="W930" s="752"/>
      <c r="X930" s="752"/>
      <c r="Y930" s="752"/>
      <c r="Z930" s="752"/>
      <c r="AA930" s="752"/>
      <c r="AB930" s="752"/>
      <c r="AC930" s="752"/>
      <c r="AD930" s="752"/>
      <c r="AE930" s="752"/>
      <c r="AF930" s="752"/>
      <c r="AG930" s="752"/>
      <c r="AH930" s="752"/>
      <c r="AI930" s="752"/>
      <c r="AJ930" s="752"/>
      <c r="AK930" s="752"/>
      <c r="AL930" s="752"/>
      <c r="AM930" s="752"/>
      <c r="AN930" s="752"/>
      <c r="AO930" s="752"/>
      <c r="AP930" s="752"/>
    </row>
    <row r="931" hidden="1">
      <c r="A931" s="67"/>
      <c r="B931" s="101"/>
      <c r="C931" s="74"/>
      <c r="D931" s="67"/>
      <c r="E931" s="67"/>
      <c r="F931" s="74"/>
      <c r="G931" s="74"/>
      <c r="H931" s="74"/>
      <c r="I931" s="67"/>
      <c r="J931" s="67"/>
      <c r="K931" s="74"/>
      <c r="L931" s="74"/>
      <c r="M931" s="74"/>
      <c r="N931" s="74"/>
      <c r="O931" s="74"/>
      <c r="P931" s="74"/>
      <c r="Q931" s="74"/>
      <c r="R931" s="74"/>
      <c r="S931" s="752"/>
      <c r="T931" s="95"/>
      <c r="U931" s="752"/>
      <c r="V931" s="752"/>
      <c r="W931" s="752"/>
      <c r="X931" s="752"/>
      <c r="Y931" s="752"/>
      <c r="Z931" s="752"/>
      <c r="AA931" s="752"/>
      <c r="AB931" s="752"/>
      <c r="AC931" s="752"/>
      <c r="AD931" s="752"/>
      <c r="AE931" s="752"/>
      <c r="AF931" s="752"/>
      <c r="AG931" s="752"/>
      <c r="AH931" s="752"/>
      <c r="AI931" s="752"/>
      <c r="AJ931" s="752"/>
      <c r="AK931" s="752"/>
      <c r="AL931" s="752"/>
      <c r="AM931" s="752"/>
      <c r="AN931" s="752"/>
      <c r="AO931" s="752"/>
      <c r="AP931" s="752"/>
    </row>
    <row r="932" hidden="1">
      <c r="A932" s="67"/>
      <c r="B932" s="101"/>
      <c r="C932" s="74"/>
      <c r="D932" s="67"/>
      <c r="E932" s="67"/>
      <c r="F932" s="74"/>
      <c r="G932" s="74"/>
      <c r="H932" s="74"/>
      <c r="I932" s="67"/>
      <c r="J932" s="67"/>
      <c r="K932" s="74"/>
      <c r="L932" s="74"/>
      <c r="M932" s="74"/>
      <c r="N932" s="74"/>
      <c r="O932" s="74"/>
      <c r="P932" s="74"/>
      <c r="Q932" s="74"/>
      <c r="R932" s="74"/>
      <c r="S932" s="752"/>
      <c r="T932" s="95"/>
      <c r="U932" s="752"/>
      <c r="V932" s="752"/>
      <c r="W932" s="752"/>
      <c r="X932" s="752"/>
      <c r="Y932" s="752"/>
      <c r="Z932" s="752"/>
      <c r="AA932" s="752"/>
      <c r="AB932" s="752"/>
      <c r="AC932" s="752"/>
      <c r="AD932" s="752"/>
      <c r="AE932" s="752"/>
      <c r="AF932" s="752"/>
      <c r="AG932" s="752"/>
      <c r="AH932" s="752"/>
      <c r="AI932" s="752"/>
      <c r="AJ932" s="752"/>
      <c r="AK932" s="752"/>
      <c r="AL932" s="752"/>
      <c r="AM932" s="752"/>
      <c r="AN932" s="752"/>
      <c r="AO932" s="752"/>
      <c r="AP932" s="752"/>
    </row>
    <row r="933" hidden="1">
      <c r="A933" s="67"/>
      <c r="B933" s="101"/>
      <c r="C933" s="74"/>
      <c r="D933" s="67"/>
      <c r="E933" s="67"/>
      <c r="F933" s="74"/>
      <c r="G933" s="74"/>
      <c r="H933" s="74"/>
      <c r="I933" s="67"/>
      <c r="J933" s="67"/>
      <c r="K933" s="74"/>
      <c r="L933" s="74"/>
      <c r="M933" s="74"/>
      <c r="N933" s="74"/>
      <c r="O933" s="74"/>
      <c r="P933" s="74"/>
      <c r="Q933" s="74"/>
      <c r="R933" s="74"/>
      <c r="S933" s="752"/>
      <c r="T933" s="95"/>
      <c r="U933" s="752"/>
      <c r="V933" s="752"/>
      <c r="W933" s="752"/>
      <c r="X933" s="752"/>
      <c r="Y933" s="752"/>
      <c r="Z933" s="752"/>
      <c r="AA933" s="752"/>
      <c r="AB933" s="752"/>
      <c r="AC933" s="752"/>
      <c r="AD933" s="752"/>
      <c r="AE933" s="752"/>
      <c r="AF933" s="752"/>
      <c r="AG933" s="752"/>
      <c r="AH933" s="752"/>
      <c r="AI933" s="752"/>
      <c r="AJ933" s="752"/>
      <c r="AK933" s="752"/>
      <c r="AL933" s="752"/>
      <c r="AM933" s="752"/>
      <c r="AN933" s="752"/>
      <c r="AO933" s="752"/>
      <c r="AP933" s="752"/>
    </row>
    <row r="934" hidden="1">
      <c r="A934" s="67"/>
      <c r="B934" s="101"/>
      <c r="C934" s="74"/>
      <c r="D934" s="67"/>
      <c r="E934" s="67"/>
      <c r="F934" s="74"/>
      <c r="G934" s="74"/>
      <c r="H934" s="74"/>
      <c r="I934" s="67"/>
      <c r="J934" s="67"/>
      <c r="K934" s="74"/>
      <c r="L934" s="74"/>
      <c r="M934" s="74"/>
      <c r="N934" s="74"/>
      <c r="O934" s="74"/>
      <c r="P934" s="74"/>
      <c r="Q934" s="74"/>
      <c r="R934" s="74"/>
      <c r="S934" s="752"/>
      <c r="T934" s="95"/>
      <c r="U934" s="752"/>
      <c r="V934" s="752"/>
      <c r="W934" s="752"/>
      <c r="X934" s="752"/>
      <c r="Y934" s="752"/>
      <c r="Z934" s="752"/>
      <c r="AA934" s="752"/>
      <c r="AB934" s="752"/>
      <c r="AC934" s="752"/>
      <c r="AD934" s="752"/>
      <c r="AE934" s="752"/>
      <c r="AF934" s="752"/>
      <c r="AG934" s="752"/>
      <c r="AH934" s="752"/>
      <c r="AI934" s="752"/>
      <c r="AJ934" s="752"/>
      <c r="AK934" s="752"/>
      <c r="AL934" s="752"/>
      <c r="AM934" s="752"/>
      <c r="AN934" s="752"/>
      <c r="AO934" s="752"/>
      <c r="AP934" s="752"/>
    </row>
    <row r="935" hidden="1">
      <c r="A935" s="67"/>
      <c r="B935" s="101"/>
      <c r="C935" s="74"/>
      <c r="D935" s="67"/>
      <c r="E935" s="67"/>
      <c r="F935" s="74"/>
      <c r="G935" s="74"/>
      <c r="H935" s="74"/>
      <c r="I935" s="67"/>
      <c r="J935" s="67"/>
      <c r="K935" s="74"/>
      <c r="L935" s="74"/>
      <c r="M935" s="74"/>
      <c r="N935" s="74"/>
      <c r="O935" s="74"/>
      <c r="P935" s="74"/>
      <c r="Q935" s="74"/>
      <c r="R935" s="74"/>
      <c r="S935" s="752"/>
      <c r="T935" s="95"/>
      <c r="U935" s="752"/>
      <c r="V935" s="752"/>
      <c r="W935" s="752"/>
      <c r="X935" s="752"/>
      <c r="Y935" s="752"/>
      <c r="Z935" s="752"/>
      <c r="AA935" s="752"/>
      <c r="AB935" s="752"/>
      <c r="AC935" s="752"/>
      <c r="AD935" s="752"/>
      <c r="AE935" s="752"/>
      <c r="AF935" s="752"/>
      <c r="AG935" s="752"/>
      <c r="AH935" s="752"/>
      <c r="AI935" s="752"/>
      <c r="AJ935" s="752"/>
      <c r="AK935" s="752"/>
      <c r="AL935" s="752"/>
      <c r="AM935" s="752"/>
      <c r="AN935" s="752"/>
      <c r="AO935" s="752"/>
      <c r="AP935" s="752"/>
    </row>
    <row r="936" hidden="1">
      <c r="A936" s="67"/>
      <c r="B936" s="101"/>
      <c r="C936" s="74"/>
      <c r="D936" s="67"/>
      <c r="E936" s="67"/>
      <c r="F936" s="74"/>
      <c r="G936" s="74"/>
      <c r="H936" s="74"/>
      <c r="I936" s="67"/>
      <c r="J936" s="67"/>
      <c r="K936" s="74"/>
      <c r="L936" s="74"/>
      <c r="M936" s="74"/>
      <c r="N936" s="74"/>
      <c r="O936" s="74"/>
      <c r="P936" s="74"/>
      <c r="Q936" s="74"/>
      <c r="R936" s="74"/>
      <c r="S936" s="752"/>
      <c r="T936" s="95"/>
      <c r="U936" s="752"/>
      <c r="V936" s="752"/>
      <c r="W936" s="752"/>
      <c r="X936" s="752"/>
      <c r="Y936" s="752"/>
      <c r="Z936" s="752"/>
      <c r="AA936" s="752"/>
      <c r="AB936" s="752"/>
      <c r="AC936" s="752"/>
      <c r="AD936" s="752"/>
      <c r="AE936" s="752"/>
      <c r="AF936" s="752"/>
      <c r="AG936" s="752"/>
      <c r="AH936" s="752"/>
      <c r="AI936" s="752"/>
      <c r="AJ936" s="752"/>
      <c r="AK936" s="752"/>
      <c r="AL936" s="752"/>
      <c r="AM936" s="752"/>
      <c r="AN936" s="752"/>
      <c r="AO936" s="752"/>
      <c r="AP936" s="752"/>
    </row>
    <row r="937" hidden="1">
      <c r="A937" s="67"/>
      <c r="B937" s="101"/>
      <c r="C937" s="74"/>
      <c r="D937" s="67"/>
      <c r="E937" s="67"/>
      <c r="F937" s="74"/>
      <c r="G937" s="74"/>
      <c r="H937" s="74"/>
      <c r="I937" s="67"/>
      <c r="J937" s="67"/>
      <c r="K937" s="74"/>
      <c r="L937" s="74"/>
      <c r="M937" s="74"/>
      <c r="N937" s="74"/>
      <c r="O937" s="74"/>
      <c r="P937" s="74"/>
      <c r="Q937" s="74"/>
      <c r="R937" s="74"/>
      <c r="S937" s="752"/>
      <c r="T937" s="95"/>
      <c r="U937" s="752"/>
      <c r="V937" s="752"/>
      <c r="W937" s="752"/>
      <c r="X937" s="752"/>
      <c r="Y937" s="752"/>
      <c r="Z937" s="752"/>
      <c r="AA937" s="752"/>
      <c r="AB937" s="752"/>
      <c r="AC937" s="752"/>
      <c r="AD937" s="752"/>
      <c r="AE937" s="752"/>
      <c r="AF937" s="752"/>
      <c r="AG937" s="752"/>
      <c r="AH937" s="752"/>
      <c r="AI937" s="752"/>
      <c r="AJ937" s="752"/>
      <c r="AK937" s="752"/>
      <c r="AL937" s="752"/>
      <c r="AM937" s="752"/>
      <c r="AN937" s="752"/>
      <c r="AO937" s="752"/>
      <c r="AP937" s="752"/>
    </row>
    <row r="938" hidden="1">
      <c r="A938" s="67"/>
      <c r="B938" s="101"/>
      <c r="C938" s="74"/>
      <c r="D938" s="67"/>
      <c r="E938" s="67"/>
      <c r="F938" s="74"/>
      <c r="G938" s="74"/>
      <c r="H938" s="74"/>
      <c r="I938" s="67"/>
      <c r="J938" s="67"/>
      <c r="K938" s="74"/>
      <c r="L938" s="74"/>
      <c r="M938" s="74"/>
      <c r="N938" s="74"/>
      <c r="O938" s="74"/>
      <c r="P938" s="74"/>
      <c r="Q938" s="74"/>
      <c r="R938" s="74"/>
      <c r="S938" s="752"/>
      <c r="T938" s="95"/>
      <c r="U938" s="752"/>
      <c r="V938" s="752"/>
      <c r="W938" s="752"/>
      <c r="X938" s="752"/>
      <c r="Y938" s="752"/>
      <c r="Z938" s="752"/>
      <c r="AA938" s="752"/>
      <c r="AB938" s="752"/>
      <c r="AC938" s="752"/>
      <c r="AD938" s="752"/>
      <c r="AE938" s="752"/>
      <c r="AF938" s="752"/>
      <c r="AG938" s="752"/>
      <c r="AH938" s="752"/>
      <c r="AI938" s="752"/>
      <c r="AJ938" s="752"/>
      <c r="AK938" s="752"/>
      <c r="AL938" s="752"/>
      <c r="AM938" s="752"/>
      <c r="AN938" s="752"/>
      <c r="AO938" s="752"/>
      <c r="AP938" s="752"/>
    </row>
    <row r="939" hidden="1">
      <c r="A939" s="67"/>
      <c r="B939" s="101"/>
      <c r="C939" s="74"/>
      <c r="D939" s="67"/>
      <c r="E939" s="67"/>
      <c r="F939" s="74"/>
      <c r="G939" s="74"/>
      <c r="H939" s="74"/>
      <c r="I939" s="67"/>
      <c r="J939" s="67"/>
      <c r="K939" s="74"/>
      <c r="L939" s="74"/>
      <c r="M939" s="74"/>
      <c r="N939" s="74"/>
      <c r="O939" s="74"/>
      <c r="P939" s="74"/>
      <c r="Q939" s="74"/>
      <c r="R939" s="74"/>
      <c r="S939" s="752"/>
      <c r="T939" s="95"/>
      <c r="U939" s="752"/>
      <c r="V939" s="752"/>
      <c r="W939" s="752"/>
      <c r="X939" s="752"/>
      <c r="Y939" s="752"/>
      <c r="Z939" s="752"/>
      <c r="AA939" s="752"/>
      <c r="AB939" s="752"/>
      <c r="AC939" s="752"/>
      <c r="AD939" s="752"/>
      <c r="AE939" s="752"/>
      <c r="AF939" s="752"/>
      <c r="AG939" s="752"/>
      <c r="AH939" s="752"/>
      <c r="AI939" s="752"/>
      <c r="AJ939" s="752"/>
      <c r="AK939" s="752"/>
      <c r="AL939" s="752"/>
      <c r="AM939" s="752"/>
      <c r="AN939" s="752"/>
      <c r="AO939" s="752"/>
      <c r="AP939" s="752"/>
    </row>
    <row r="940" hidden="1">
      <c r="A940" s="67"/>
      <c r="B940" s="101"/>
      <c r="C940" s="74"/>
      <c r="D940" s="67"/>
      <c r="E940" s="67"/>
      <c r="F940" s="74"/>
      <c r="G940" s="74"/>
      <c r="H940" s="74"/>
      <c r="I940" s="67"/>
      <c r="J940" s="67"/>
      <c r="K940" s="74"/>
      <c r="L940" s="74"/>
      <c r="M940" s="74"/>
      <c r="N940" s="74"/>
      <c r="O940" s="74"/>
      <c r="P940" s="74"/>
      <c r="Q940" s="74"/>
      <c r="R940" s="74"/>
      <c r="S940" s="752"/>
      <c r="T940" s="95"/>
      <c r="U940" s="752"/>
      <c r="V940" s="752"/>
      <c r="W940" s="752"/>
      <c r="X940" s="752"/>
      <c r="Y940" s="752"/>
      <c r="Z940" s="752"/>
      <c r="AA940" s="752"/>
      <c r="AB940" s="752"/>
      <c r="AC940" s="752"/>
      <c r="AD940" s="752"/>
      <c r="AE940" s="752"/>
      <c r="AF940" s="752"/>
      <c r="AG940" s="752"/>
      <c r="AH940" s="752"/>
      <c r="AI940" s="752"/>
      <c r="AJ940" s="752"/>
      <c r="AK940" s="752"/>
      <c r="AL940" s="752"/>
      <c r="AM940" s="752"/>
      <c r="AN940" s="752"/>
      <c r="AO940" s="752"/>
      <c r="AP940" s="752"/>
    </row>
    <row r="941" hidden="1">
      <c r="A941" s="67"/>
      <c r="B941" s="101"/>
      <c r="C941" s="74"/>
      <c r="D941" s="67"/>
      <c r="E941" s="67"/>
      <c r="F941" s="74"/>
      <c r="G941" s="74"/>
      <c r="H941" s="74"/>
      <c r="I941" s="67"/>
      <c r="J941" s="67"/>
      <c r="K941" s="74"/>
      <c r="L941" s="74"/>
      <c r="M941" s="74"/>
      <c r="N941" s="74"/>
      <c r="O941" s="74"/>
      <c r="P941" s="74"/>
      <c r="Q941" s="74"/>
      <c r="R941" s="74"/>
      <c r="S941" s="752"/>
      <c r="T941" s="95"/>
      <c r="U941" s="752"/>
      <c r="V941" s="752"/>
      <c r="W941" s="752"/>
      <c r="X941" s="752"/>
      <c r="Y941" s="752"/>
      <c r="Z941" s="752"/>
      <c r="AA941" s="752"/>
      <c r="AB941" s="752"/>
      <c r="AC941" s="752"/>
      <c r="AD941" s="752"/>
      <c r="AE941" s="752"/>
      <c r="AF941" s="752"/>
      <c r="AG941" s="752"/>
      <c r="AH941" s="752"/>
      <c r="AI941" s="752"/>
      <c r="AJ941" s="752"/>
      <c r="AK941" s="752"/>
      <c r="AL941" s="752"/>
      <c r="AM941" s="752"/>
      <c r="AN941" s="752"/>
      <c r="AO941" s="752"/>
      <c r="AP941" s="752"/>
    </row>
    <row r="942" hidden="1">
      <c r="A942" s="67"/>
      <c r="B942" s="101"/>
      <c r="C942" s="74"/>
      <c r="D942" s="67"/>
      <c r="E942" s="67"/>
      <c r="F942" s="74"/>
      <c r="G942" s="74"/>
      <c r="H942" s="74"/>
      <c r="I942" s="67"/>
      <c r="J942" s="67"/>
      <c r="K942" s="74"/>
      <c r="L942" s="74"/>
      <c r="M942" s="74"/>
      <c r="N942" s="74"/>
      <c r="O942" s="74"/>
      <c r="P942" s="74"/>
      <c r="Q942" s="74"/>
      <c r="R942" s="74"/>
      <c r="S942" s="752"/>
      <c r="T942" s="95"/>
      <c r="U942" s="752"/>
      <c r="V942" s="752"/>
      <c r="W942" s="752"/>
      <c r="X942" s="752"/>
      <c r="Y942" s="752"/>
      <c r="Z942" s="752"/>
      <c r="AA942" s="752"/>
      <c r="AB942" s="752"/>
      <c r="AC942" s="752"/>
      <c r="AD942" s="752"/>
      <c r="AE942" s="752"/>
      <c r="AF942" s="752"/>
      <c r="AG942" s="752"/>
      <c r="AH942" s="752"/>
      <c r="AI942" s="752"/>
      <c r="AJ942" s="752"/>
      <c r="AK942" s="752"/>
      <c r="AL942" s="752"/>
      <c r="AM942" s="752"/>
      <c r="AN942" s="752"/>
      <c r="AO942" s="752"/>
      <c r="AP942" s="752"/>
    </row>
    <row r="943" hidden="1">
      <c r="A943" s="67"/>
      <c r="B943" s="101"/>
      <c r="C943" s="74"/>
      <c r="D943" s="67"/>
      <c r="E943" s="67"/>
      <c r="F943" s="74"/>
      <c r="G943" s="74"/>
      <c r="H943" s="74"/>
      <c r="I943" s="67"/>
      <c r="J943" s="67"/>
      <c r="K943" s="74"/>
      <c r="L943" s="74"/>
      <c r="M943" s="74"/>
      <c r="N943" s="74"/>
      <c r="O943" s="74"/>
      <c r="P943" s="74"/>
      <c r="Q943" s="74"/>
      <c r="R943" s="74"/>
      <c r="S943" s="752"/>
      <c r="T943" s="95"/>
      <c r="U943" s="752"/>
      <c r="V943" s="752"/>
      <c r="W943" s="752"/>
      <c r="X943" s="752"/>
      <c r="Y943" s="752"/>
      <c r="Z943" s="752"/>
      <c r="AA943" s="752"/>
      <c r="AB943" s="752"/>
      <c r="AC943" s="752"/>
      <c r="AD943" s="752"/>
      <c r="AE943" s="752"/>
      <c r="AF943" s="752"/>
      <c r="AG943" s="752"/>
      <c r="AH943" s="752"/>
      <c r="AI943" s="752"/>
      <c r="AJ943" s="752"/>
      <c r="AK943" s="752"/>
      <c r="AL943" s="752"/>
      <c r="AM943" s="752"/>
      <c r="AN943" s="752"/>
      <c r="AO943" s="752"/>
      <c r="AP943" s="752"/>
    </row>
    <row r="944" hidden="1">
      <c r="A944" s="67"/>
      <c r="B944" s="101"/>
      <c r="C944" s="74"/>
      <c r="D944" s="67"/>
      <c r="E944" s="67"/>
      <c r="F944" s="74"/>
      <c r="G944" s="74"/>
      <c r="H944" s="74"/>
      <c r="I944" s="67"/>
      <c r="J944" s="67"/>
      <c r="K944" s="74"/>
      <c r="L944" s="74"/>
      <c r="M944" s="74"/>
      <c r="N944" s="74"/>
      <c r="O944" s="74"/>
      <c r="P944" s="74"/>
      <c r="Q944" s="74"/>
      <c r="R944" s="74"/>
      <c r="S944" s="752"/>
      <c r="T944" s="95"/>
      <c r="U944" s="752"/>
      <c r="V944" s="752"/>
      <c r="W944" s="752"/>
      <c r="X944" s="752"/>
      <c r="Y944" s="752"/>
      <c r="Z944" s="752"/>
      <c r="AA944" s="752"/>
      <c r="AB944" s="752"/>
      <c r="AC944" s="752"/>
      <c r="AD944" s="752"/>
      <c r="AE944" s="752"/>
      <c r="AF944" s="752"/>
      <c r="AG944" s="752"/>
      <c r="AH944" s="752"/>
      <c r="AI944" s="752"/>
      <c r="AJ944" s="752"/>
      <c r="AK944" s="752"/>
      <c r="AL944" s="752"/>
      <c r="AM944" s="752"/>
      <c r="AN944" s="752"/>
      <c r="AO944" s="752"/>
      <c r="AP944" s="752"/>
    </row>
    <row r="945" hidden="1">
      <c r="A945" s="67"/>
      <c r="B945" s="101"/>
      <c r="C945" s="74"/>
      <c r="D945" s="67"/>
      <c r="E945" s="67"/>
      <c r="F945" s="74"/>
      <c r="G945" s="74"/>
      <c r="H945" s="74"/>
      <c r="I945" s="67"/>
      <c r="J945" s="67"/>
      <c r="K945" s="74"/>
      <c r="L945" s="74"/>
      <c r="M945" s="74"/>
      <c r="N945" s="74"/>
      <c r="O945" s="74"/>
      <c r="P945" s="74"/>
      <c r="Q945" s="74"/>
      <c r="R945" s="74"/>
      <c r="S945" s="752"/>
      <c r="T945" s="95"/>
      <c r="U945" s="752"/>
      <c r="V945" s="752"/>
      <c r="W945" s="752"/>
      <c r="X945" s="752"/>
      <c r="Y945" s="752"/>
      <c r="Z945" s="752"/>
      <c r="AA945" s="752"/>
      <c r="AB945" s="752"/>
      <c r="AC945" s="752"/>
      <c r="AD945" s="752"/>
      <c r="AE945" s="752"/>
      <c r="AF945" s="752"/>
      <c r="AG945" s="752"/>
      <c r="AH945" s="752"/>
      <c r="AI945" s="752"/>
      <c r="AJ945" s="752"/>
      <c r="AK945" s="752"/>
      <c r="AL945" s="752"/>
      <c r="AM945" s="752"/>
      <c r="AN945" s="752"/>
      <c r="AO945" s="752"/>
      <c r="AP945" s="752"/>
    </row>
    <row r="946" hidden="1">
      <c r="A946" s="67"/>
      <c r="B946" s="101"/>
      <c r="C946" s="74"/>
      <c r="D946" s="67"/>
      <c r="E946" s="67"/>
      <c r="F946" s="74"/>
      <c r="G946" s="74"/>
      <c r="H946" s="74"/>
      <c r="I946" s="67"/>
      <c r="J946" s="67"/>
      <c r="K946" s="74"/>
      <c r="L946" s="74"/>
      <c r="M946" s="74"/>
      <c r="N946" s="74"/>
      <c r="O946" s="74"/>
      <c r="P946" s="74"/>
      <c r="Q946" s="74"/>
      <c r="R946" s="74"/>
      <c r="S946" s="752"/>
      <c r="T946" s="95"/>
      <c r="U946" s="752"/>
      <c r="V946" s="752"/>
      <c r="W946" s="752"/>
      <c r="X946" s="752"/>
      <c r="Y946" s="752"/>
      <c r="Z946" s="752"/>
      <c r="AA946" s="752"/>
      <c r="AB946" s="752"/>
      <c r="AC946" s="752"/>
      <c r="AD946" s="752"/>
      <c r="AE946" s="752"/>
      <c r="AF946" s="752"/>
      <c r="AG946" s="752"/>
      <c r="AH946" s="752"/>
      <c r="AI946" s="752"/>
      <c r="AJ946" s="752"/>
      <c r="AK946" s="752"/>
      <c r="AL946" s="752"/>
      <c r="AM946" s="752"/>
      <c r="AN946" s="752"/>
      <c r="AO946" s="752"/>
      <c r="AP946" s="752"/>
    </row>
    <row r="947" hidden="1">
      <c r="A947" s="67"/>
      <c r="B947" s="101"/>
      <c r="C947" s="74"/>
      <c r="D947" s="67"/>
      <c r="E947" s="67"/>
      <c r="F947" s="74"/>
      <c r="G947" s="74"/>
      <c r="H947" s="74"/>
      <c r="I947" s="67"/>
      <c r="J947" s="67"/>
      <c r="K947" s="74"/>
      <c r="L947" s="74"/>
      <c r="M947" s="74"/>
      <c r="N947" s="74"/>
      <c r="O947" s="74"/>
      <c r="P947" s="74"/>
      <c r="Q947" s="74"/>
      <c r="R947" s="74"/>
      <c r="S947" s="752"/>
      <c r="T947" s="95"/>
      <c r="U947" s="752"/>
      <c r="V947" s="752"/>
      <c r="W947" s="752"/>
      <c r="X947" s="752"/>
      <c r="Y947" s="752"/>
      <c r="Z947" s="752"/>
      <c r="AA947" s="752"/>
      <c r="AB947" s="752"/>
      <c r="AC947" s="752"/>
      <c r="AD947" s="752"/>
      <c r="AE947" s="752"/>
      <c r="AF947" s="752"/>
      <c r="AG947" s="752"/>
      <c r="AH947" s="752"/>
      <c r="AI947" s="752"/>
      <c r="AJ947" s="752"/>
      <c r="AK947" s="752"/>
      <c r="AL947" s="752"/>
      <c r="AM947" s="752"/>
      <c r="AN947" s="752"/>
      <c r="AO947" s="752"/>
      <c r="AP947" s="752"/>
    </row>
    <row r="948" hidden="1">
      <c r="A948" s="67"/>
      <c r="B948" s="101"/>
      <c r="C948" s="74"/>
      <c r="D948" s="67"/>
      <c r="E948" s="67"/>
      <c r="F948" s="74"/>
      <c r="G948" s="74"/>
      <c r="H948" s="74"/>
      <c r="I948" s="67"/>
      <c r="J948" s="67"/>
      <c r="K948" s="74"/>
      <c r="L948" s="74"/>
      <c r="M948" s="74"/>
      <c r="N948" s="74"/>
      <c r="O948" s="74"/>
      <c r="P948" s="74"/>
      <c r="Q948" s="74"/>
      <c r="R948" s="74"/>
      <c r="S948" s="752"/>
      <c r="T948" s="95"/>
      <c r="U948" s="752"/>
      <c r="V948" s="752"/>
      <c r="W948" s="752"/>
      <c r="X948" s="752"/>
      <c r="Y948" s="752"/>
      <c r="Z948" s="752"/>
      <c r="AA948" s="752"/>
      <c r="AB948" s="752"/>
      <c r="AC948" s="752"/>
      <c r="AD948" s="752"/>
      <c r="AE948" s="752"/>
      <c r="AF948" s="752"/>
      <c r="AG948" s="752"/>
      <c r="AH948" s="752"/>
      <c r="AI948" s="752"/>
      <c r="AJ948" s="752"/>
      <c r="AK948" s="752"/>
      <c r="AL948" s="752"/>
      <c r="AM948" s="752"/>
      <c r="AN948" s="752"/>
      <c r="AO948" s="752"/>
      <c r="AP948" s="752"/>
    </row>
    <row r="949" hidden="1">
      <c r="A949" s="67"/>
      <c r="B949" s="101"/>
      <c r="C949" s="74"/>
      <c r="D949" s="67"/>
      <c r="E949" s="67"/>
      <c r="F949" s="74"/>
      <c r="G949" s="74"/>
      <c r="H949" s="74"/>
      <c r="I949" s="67"/>
      <c r="J949" s="67"/>
      <c r="K949" s="74"/>
      <c r="L949" s="74"/>
      <c r="M949" s="74"/>
      <c r="N949" s="74"/>
      <c r="O949" s="74"/>
      <c r="P949" s="74"/>
      <c r="Q949" s="74"/>
      <c r="R949" s="74"/>
      <c r="S949" s="752"/>
      <c r="T949" s="95"/>
      <c r="U949" s="752"/>
      <c r="V949" s="752"/>
      <c r="W949" s="752"/>
      <c r="X949" s="752"/>
      <c r="Y949" s="752"/>
      <c r="Z949" s="752"/>
      <c r="AA949" s="752"/>
      <c r="AB949" s="752"/>
      <c r="AC949" s="752"/>
      <c r="AD949" s="752"/>
      <c r="AE949" s="752"/>
      <c r="AF949" s="752"/>
      <c r="AG949" s="752"/>
      <c r="AH949" s="752"/>
      <c r="AI949" s="752"/>
      <c r="AJ949" s="752"/>
      <c r="AK949" s="752"/>
      <c r="AL949" s="752"/>
      <c r="AM949" s="752"/>
      <c r="AN949" s="752"/>
      <c r="AO949" s="752"/>
      <c r="AP949" s="752"/>
    </row>
    <row r="950" hidden="1">
      <c r="A950" s="67"/>
      <c r="B950" s="101"/>
      <c r="C950" s="74"/>
      <c r="D950" s="67"/>
      <c r="E950" s="67"/>
      <c r="F950" s="74"/>
      <c r="G950" s="74"/>
      <c r="H950" s="74"/>
      <c r="I950" s="67"/>
      <c r="J950" s="67"/>
      <c r="K950" s="74"/>
      <c r="L950" s="74"/>
      <c r="M950" s="74"/>
      <c r="N950" s="74"/>
      <c r="O950" s="74"/>
      <c r="P950" s="74"/>
      <c r="Q950" s="74"/>
      <c r="R950" s="74"/>
      <c r="S950" s="752"/>
      <c r="T950" s="95"/>
      <c r="U950" s="752"/>
      <c r="V950" s="752"/>
      <c r="W950" s="752"/>
      <c r="X950" s="752"/>
      <c r="Y950" s="752"/>
      <c r="Z950" s="752"/>
      <c r="AA950" s="752"/>
      <c r="AB950" s="752"/>
      <c r="AC950" s="752"/>
      <c r="AD950" s="752"/>
      <c r="AE950" s="752"/>
      <c r="AF950" s="752"/>
      <c r="AG950" s="752"/>
      <c r="AH950" s="752"/>
      <c r="AI950" s="752"/>
      <c r="AJ950" s="752"/>
      <c r="AK950" s="752"/>
      <c r="AL950" s="752"/>
      <c r="AM950" s="752"/>
      <c r="AN950" s="752"/>
      <c r="AO950" s="752"/>
      <c r="AP950" s="752"/>
    </row>
    <row r="951" hidden="1">
      <c r="A951" s="67"/>
      <c r="B951" s="101"/>
      <c r="C951" s="74"/>
      <c r="D951" s="67"/>
      <c r="E951" s="67"/>
      <c r="F951" s="74"/>
      <c r="G951" s="74"/>
      <c r="H951" s="74"/>
      <c r="I951" s="67"/>
      <c r="J951" s="67"/>
      <c r="K951" s="74"/>
      <c r="L951" s="74"/>
      <c r="M951" s="74"/>
      <c r="N951" s="74"/>
      <c r="O951" s="74"/>
      <c r="P951" s="74"/>
      <c r="Q951" s="74"/>
      <c r="R951" s="74"/>
      <c r="S951" s="752"/>
      <c r="T951" s="95"/>
      <c r="U951" s="752"/>
      <c r="V951" s="752"/>
      <c r="W951" s="752"/>
      <c r="X951" s="752"/>
      <c r="Y951" s="752"/>
      <c r="Z951" s="752"/>
      <c r="AA951" s="752"/>
      <c r="AB951" s="752"/>
      <c r="AC951" s="752"/>
      <c r="AD951" s="752"/>
      <c r="AE951" s="752"/>
      <c r="AF951" s="752"/>
      <c r="AG951" s="752"/>
      <c r="AH951" s="752"/>
      <c r="AI951" s="752"/>
      <c r="AJ951" s="752"/>
      <c r="AK951" s="752"/>
      <c r="AL951" s="752"/>
      <c r="AM951" s="752"/>
      <c r="AN951" s="752"/>
      <c r="AO951" s="752"/>
      <c r="AP951" s="752"/>
    </row>
    <row r="952" hidden="1">
      <c r="A952" s="67"/>
      <c r="B952" s="101"/>
      <c r="C952" s="74"/>
      <c r="D952" s="67"/>
      <c r="E952" s="67"/>
      <c r="F952" s="74"/>
      <c r="G952" s="74"/>
      <c r="H952" s="74"/>
      <c r="I952" s="67"/>
      <c r="J952" s="67"/>
      <c r="K952" s="74"/>
      <c r="L952" s="74"/>
      <c r="M952" s="74"/>
      <c r="N952" s="74"/>
      <c r="O952" s="74"/>
      <c r="P952" s="74"/>
      <c r="Q952" s="74"/>
      <c r="R952" s="74"/>
      <c r="S952" s="752"/>
      <c r="T952" s="95"/>
      <c r="U952" s="752"/>
      <c r="V952" s="752"/>
      <c r="W952" s="752"/>
      <c r="X952" s="752"/>
      <c r="Y952" s="752"/>
      <c r="Z952" s="752"/>
      <c r="AA952" s="752"/>
      <c r="AB952" s="752"/>
      <c r="AC952" s="752"/>
      <c r="AD952" s="752"/>
      <c r="AE952" s="752"/>
      <c r="AF952" s="752"/>
      <c r="AG952" s="752"/>
      <c r="AH952" s="752"/>
      <c r="AI952" s="752"/>
      <c r="AJ952" s="752"/>
      <c r="AK952" s="752"/>
      <c r="AL952" s="752"/>
      <c r="AM952" s="752"/>
      <c r="AN952" s="752"/>
      <c r="AO952" s="752"/>
      <c r="AP952" s="752"/>
    </row>
    <row r="953" hidden="1">
      <c r="A953" s="67"/>
      <c r="B953" s="101"/>
      <c r="C953" s="74"/>
      <c r="D953" s="67"/>
      <c r="E953" s="67"/>
      <c r="F953" s="74"/>
      <c r="G953" s="74"/>
      <c r="H953" s="74"/>
      <c r="I953" s="67"/>
      <c r="J953" s="67"/>
      <c r="K953" s="74"/>
      <c r="L953" s="74"/>
      <c r="M953" s="74"/>
      <c r="N953" s="74"/>
      <c r="O953" s="74"/>
      <c r="P953" s="74"/>
      <c r="Q953" s="74"/>
      <c r="R953" s="74"/>
      <c r="S953" s="752"/>
      <c r="T953" s="95"/>
      <c r="U953" s="752"/>
      <c r="V953" s="752"/>
      <c r="W953" s="752"/>
      <c r="X953" s="752"/>
      <c r="Y953" s="752"/>
      <c r="Z953" s="752"/>
      <c r="AA953" s="752"/>
      <c r="AB953" s="752"/>
      <c r="AC953" s="752"/>
      <c r="AD953" s="752"/>
      <c r="AE953" s="752"/>
      <c r="AF953" s="752"/>
      <c r="AG953" s="752"/>
      <c r="AH953" s="752"/>
      <c r="AI953" s="752"/>
      <c r="AJ953" s="752"/>
      <c r="AK953" s="752"/>
      <c r="AL953" s="752"/>
      <c r="AM953" s="752"/>
      <c r="AN953" s="752"/>
      <c r="AO953" s="752"/>
      <c r="AP953" s="752"/>
    </row>
    <row r="954" hidden="1">
      <c r="A954" s="67"/>
      <c r="B954" s="101"/>
      <c r="C954" s="74"/>
      <c r="D954" s="67"/>
      <c r="E954" s="67"/>
      <c r="F954" s="74"/>
      <c r="G954" s="74"/>
      <c r="H954" s="74"/>
      <c r="I954" s="67"/>
      <c r="J954" s="67"/>
      <c r="K954" s="74"/>
      <c r="L954" s="74"/>
      <c r="M954" s="74"/>
      <c r="N954" s="74"/>
      <c r="O954" s="74"/>
      <c r="P954" s="74"/>
      <c r="Q954" s="74"/>
      <c r="R954" s="74"/>
      <c r="S954" s="752"/>
      <c r="T954" s="95"/>
      <c r="U954" s="752"/>
      <c r="V954" s="752"/>
      <c r="W954" s="752"/>
      <c r="X954" s="752"/>
      <c r="Y954" s="752"/>
      <c r="Z954" s="752"/>
      <c r="AA954" s="752"/>
      <c r="AB954" s="752"/>
      <c r="AC954" s="752"/>
      <c r="AD954" s="752"/>
      <c r="AE954" s="752"/>
      <c r="AF954" s="752"/>
      <c r="AG954" s="752"/>
      <c r="AH954" s="752"/>
      <c r="AI954" s="752"/>
      <c r="AJ954" s="752"/>
      <c r="AK954" s="752"/>
      <c r="AL954" s="752"/>
      <c r="AM954" s="752"/>
      <c r="AN954" s="752"/>
      <c r="AO954" s="752"/>
      <c r="AP954" s="752"/>
    </row>
    <row r="955" hidden="1">
      <c r="A955" s="67"/>
      <c r="B955" s="101"/>
      <c r="C955" s="74"/>
      <c r="D955" s="67"/>
      <c r="E955" s="67"/>
      <c r="F955" s="74"/>
      <c r="G955" s="74"/>
      <c r="H955" s="74"/>
      <c r="I955" s="67"/>
      <c r="J955" s="67"/>
      <c r="K955" s="74"/>
      <c r="L955" s="74"/>
      <c r="M955" s="74"/>
      <c r="N955" s="74"/>
      <c r="O955" s="74"/>
      <c r="P955" s="74"/>
      <c r="Q955" s="74"/>
      <c r="R955" s="74"/>
      <c r="S955" s="752"/>
      <c r="T955" s="95"/>
      <c r="U955" s="752"/>
      <c r="V955" s="752"/>
      <c r="W955" s="752"/>
      <c r="X955" s="752"/>
      <c r="Y955" s="752"/>
      <c r="Z955" s="752"/>
      <c r="AA955" s="752"/>
      <c r="AB955" s="752"/>
      <c r="AC955" s="752"/>
      <c r="AD955" s="752"/>
      <c r="AE955" s="752"/>
      <c r="AF955" s="752"/>
      <c r="AG955" s="752"/>
      <c r="AH955" s="752"/>
      <c r="AI955" s="752"/>
      <c r="AJ955" s="752"/>
      <c r="AK955" s="752"/>
      <c r="AL955" s="752"/>
      <c r="AM955" s="752"/>
      <c r="AN955" s="752"/>
      <c r="AO955" s="752"/>
      <c r="AP955" s="752"/>
    </row>
    <row r="956" hidden="1">
      <c r="A956" s="67"/>
      <c r="B956" s="101"/>
      <c r="C956" s="74"/>
      <c r="D956" s="67"/>
      <c r="E956" s="67"/>
      <c r="F956" s="74"/>
      <c r="G956" s="74"/>
      <c r="H956" s="74"/>
      <c r="I956" s="67"/>
      <c r="J956" s="67"/>
      <c r="K956" s="74"/>
      <c r="L956" s="74"/>
      <c r="M956" s="74"/>
      <c r="N956" s="74"/>
      <c r="O956" s="74"/>
      <c r="P956" s="74"/>
      <c r="Q956" s="74"/>
      <c r="R956" s="74"/>
      <c r="S956" s="752"/>
      <c r="T956" s="95"/>
      <c r="U956" s="752"/>
      <c r="V956" s="752"/>
      <c r="W956" s="752"/>
      <c r="X956" s="752"/>
      <c r="Y956" s="752"/>
      <c r="Z956" s="752"/>
      <c r="AA956" s="752"/>
      <c r="AB956" s="752"/>
      <c r="AC956" s="752"/>
      <c r="AD956" s="752"/>
      <c r="AE956" s="752"/>
      <c r="AF956" s="752"/>
      <c r="AG956" s="752"/>
      <c r="AH956" s="752"/>
      <c r="AI956" s="752"/>
      <c r="AJ956" s="752"/>
      <c r="AK956" s="752"/>
      <c r="AL956" s="752"/>
      <c r="AM956" s="752"/>
      <c r="AN956" s="752"/>
      <c r="AO956" s="752"/>
      <c r="AP956" s="752"/>
    </row>
    <row r="957" hidden="1">
      <c r="A957" s="67"/>
      <c r="B957" s="101"/>
      <c r="C957" s="74"/>
      <c r="D957" s="67"/>
      <c r="E957" s="67"/>
      <c r="F957" s="74"/>
      <c r="G957" s="74"/>
      <c r="H957" s="74"/>
      <c r="I957" s="67"/>
      <c r="J957" s="67"/>
      <c r="K957" s="74"/>
      <c r="L957" s="74"/>
      <c r="M957" s="74"/>
      <c r="N957" s="74"/>
      <c r="O957" s="74"/>
      <c r="P957" s="74"/>
      <c r="Q957" s="74"/>
      <c r="R957" s="74"/>
      <c r="S957" s="752"/>
      <c r="T957" s="95"/>
      <c r="U957" s="752"/>
      <c r="V957" s="752"/>
      <c r="W957" s="752"/>
      <c r="X957" s="752"/>
      <c r="Y957" s="752"/>
      <c r="Z957" s="752"/>
      <c r="AA957" s="752"/>
      <c r="AB957" s="752"/>
      <c r="AC957" s="752"/>
      <c r="AD957" s="752"/>
      <c r="AE957" s="752"/>
      <c r="AF957" s="752"/>
      <c r="AG957" s="752"/>
      <c r="AH957" s="752"/>
      <c r="AI957" s="752"/>
      <c r="AJ957" s="752"/>
      <c r="AK957" s="752"/>
      <c r="AL957" s="752"/>
      <c r="AM957" s="752"/>
      <c r="AN957" s="752"/>
      <c r="AO957" s="752"/>
      <c r="AP957" s="752"/>
    </row>
    <row r="958" hidden="1">
      <c r="A958" s="67"/>
      <c r="B958" s="101"/>
      <c r="C958" s="74"/>
      <c r="D958" s="67"/>
      <c r="E958" s="67"/>
      <c r="F958" s="74"/>
      <c r="G958" s="74"/>
      <c r="H958" s="74"/>
      <c r="I958" s="67"/>
      <c r="J958" s="67"/>
      <c r="K958" s="74"/>
      <c r="L958" s="74"/>
      <c r="M958" s="74"/>
      <c r="N958" s="74"/>
      <c r="O958" s="74"/>
      <c r="P958" s="74"/>
      <c r="Q958" s="74"/>
      <c r="R958" s="74"/>
      <c r="S958" s="752"/>
      <c r="T958" s="95"/>
      <c r="U958" s="752"/>
      <c r="V958" s="752"/>
      <c r="W958" s="752"/>
      <c r="X958" s="752"/>
      <c r="Y958" s="752"/>
      <c r="Z958" s="752"/>
      <c r="AA958" s="752"/>
      <c r="AB958" s="752"/>
      <c r="AC958" s="752"/>
      <c r="AD958" s="752"/>
      <c r="AE958" s="752"/>
      <c r="AF958" s="752"/>
      <c r="AG958" s="752"/>
      <c r="AH958" s="752"/>
      <c r="AI958" s="752"/>
      <c r="AJ958" s="752"/>
      <c r="AK958" s="752"/>
      <c r="AL958" s="752"/>
      <c r="AM958" s="752"/>
      <c r="AN958" s="752"/>
      <c r="AO958" s="752"/>
      <c r="AP958" s="752"/>
    </row>
    <row r="959" hidden="1">
      <c r="A959" s="67"/>
      <c r="B959" s="101"/>
      <c r="C959" s="74"/>
      <c r="D959" s="67"/>
      <c r="E959" s="67"/>
      <c r="F959" s="74"/>
      <c r="G959" s="74"/>
      <c r="H959" s="74"/>
      <c r="I959" s="67"/>
      <c r="J959" s="67"/>
      <c r="K959" s="74"/>
      <c r="L959" s="74"/>
      <c r="M959" s="74"/>
      <c r="N959" s="74"/>
      <c r="O959" s="74"/>
      <c r="P959" s="74"/>
      <c r="Q959" s="74"/>
      <c r="R959" s="74"/>
      <c r="S959" s="752"/>
      <c r="T959" s="95"/>
      <c r="U959" s="752"/>
      <c r="V959" s="752"/>
      <c r="W959" s="752"/>
      <c r="X959" s="752"/>
      <c r="Y959" s="752"/>
      <c r="Z959" s="752"/>
      <c r="AA959" s="752"/>
      <c r="AB959" s="752"/>
      <c r="AC959" s="752"/>
      <c r="AD959" s="752"/>
      <c r="AE959" s="752"/>
      <c r="AF959" s="752"/>
      <c r="AG959" s="752"/>
      <c r="AH959" s="752"/>
      <c r="AI959" s="752"/>
      <c r="AJ959" s="752"/>
      <c r="AK959" s="752"/>
      <c r="AL959" s="752"/>
      <c r="AM959" s="752"/>
      <c r="AN959" s="752"/>
      <c r="AO959" s="752"/>
      <c r="AP959" s="752"/>
    </row>
    <row r="960" hidden="1">
      <c r="A960" s="67"/>
      <c r="B960" s="101"/>
      <c r="C960" s="74"/>
      <c r="D960" s="67"/>
      <c r="E960" s="67"/>
      <c r="F960" s="74"/>
      <c r="G960" s="74"/>
      <c r="H960" s="74"/>
      <c r="I960" s="67"/>
      <c r="J960" s="67"/>
      <c r="K960" s="74"/>
      <c r="L960" s="74"/>
      <c r="M960" s="74"/>
      <c r="N960" s="74"/>
      <c r="O960" s="74"/>
      <c r="P960" s="74"/>
      <c r="Q960" s="74"/>
      <c r="R960" s="74"/>
      <c r="S960" s="752"/>
      <c r="T960" s="95"/>
      <c r="U960" s="752"/>
      <c r="V960" s="752"/>
      <c r="W960" s="752"/>
      <c r="X960" s="752"/>
      <c r="Y960" s="752"/>
      <c r="Z960" s="752"/>
      <c r="AA960" s="752"/>
      <c r="AB960" s="752"/>
      <c r="AC960" s="752"/>
      <c r="AD960" s="752"/>
      <c r="AE960" s="752"/>
      <c r="AF960" s="752"/>
      <c r="AG960" s="752"/>
      <c r="AH960" s="752"/>
      <c r="AI960" s="752"/>
      <c r="AJ960" s="752"/>
      <c r="AK960" s="752"/>
      <c r="AL960" s="752"/>
      <c r="AM960" s="752"/>
      <c r="AN960" s="752"/>
      <c r="AO960" s="752"/>
      <c r="AP960" s="752"/>
    </row>
    <row r="961" hidden="1">
      <c r="A961" s="67"/>
      <c r="B961" s="101"/>
      <c r="C961" s="74"/>
      <c r="D961" s="67"/>
      <c r="E961" s="67"/>
      <c r="F961" s="74"/>
      <c r="G961" s="74"/>
      <c r="H961" s="74"/>
      <c r="I961" s="67"/>
      <c r="J961" s="67"/>
      <c r="K961" s="74"/>
      <c r="L961" s="74"/>
      <c r="M961" s="74"/>
      <c r="N961" s="74"/>
      <c r="O961" s="74"/>
      <c r="P961" s="74"/>
      <c r="Q961" s="74"/>
      <c r="R961" s="74"/>
      <c r="S961" s="752"/>
      <c r="T961" s="95"/>
      <c r="U961" s="752"/>
      <c r="V961" s="752"/>
      <c r="W961" s="752"/>
      <c r="X961" s="752"/>
      <c r="Y961" s="752"/>
      <c r="Z961" s="752"/>
      <c r="AA961" s="752"/>
      <c r="AB961" s="752"/>
      <c r="AC961" s="752"/>
      <c r="AD961" s="752"/>
      <c r="AE961" s="752"/>
      <c r="AF961" s="752"/>
      <c r="AG961" s="752"/>
      <c r="AH961" s="752"/>
      <c r="AI961" s="752"/>
      <c r="AJ961" s="752"/>
      <c r="AK961" s="752"/>
      <c r="AL961" s="752"/>
      <c r="AM961" s="752"/>
      <c r="AN961" s="752"/>
      <c r="AO961" s="752"/>
      <c r="AP961" s="752"/>
    </row>
    <row r="962" hidden="1">
      <c r="A962" s="67"/>
      <c r="B962" s="101"/>
      <c r="C962" s="74"/>
      <c r="D962" s="67"/>
      <c r="E962" s="67"/>
      <c r="F962" s="74"/>
      <c r="G962" s="74"/>
      <c r="H962" s="74"/>
      <c r="I962" s="67"/>
      <c r="J962" s="67"/>
      <c r="K962" s="74"/>
      <c r="L962" s="74"/>
      <c r="M962" s="74"/>
      <c r="N962" s="74"/>
      <c r="O962" s="74"/>
      <c r="P962" s="74"/>
      <c r="Q962" s="74"/>
      <c r="R962" s="74"/>
      <c r="S962" s="752"/>
      <c r="T962" s="95"/>
      <c r="U962" s="752"/>
      <c r="V962" s="752"/>
      <c r="W962" s="752"/>
      <c r="X962" s="752"/>
      <c r="Y962" s="752"/>
      <c r="Z962" s="752"/>
      <c r="AA962" s="752"/>
      <c r="AB962" s="752"/>
      <c r="AC962" s="752"/>
      <c r="AD962" s="752"/>
      <c r="AE962" s="752"/>
      <c r="AF962" s="752"/>
      <c r="AG962" s="752"/>
      <c r="AH962" s="752"/>
      <c r="AI962" s="752"/>
      <c r="AJ962" s="752"/>
      <c r="AK962" s="752"/>
      <c r="AL962" s="752"/>
      <c r="AM962" s="752"/>
      <c r="AN962" s="752"/>
      <c r="AO962" s="752"/>
      <c r="AP962" s="752"/>
    </row>
    <row r="963" hidden="1">
      <c r="A963" s="67"/>
      <c r="B963" s="101"/>
      <c r="C963" s="74"/>
      <c r="D963" s="67"/>
      <c r="E963" s="67"/>
      <c r="F963" s="74"/>
      <c r="G963" s="74"/>
      <c r="H963" s="74"/>
      <c r="I963" s="67"/>
      <c r="J963" s="67"/>
      <c r="K963" s="74"/>
      <c r="L963" s="74"/>
      <c r="M963" s="74"/>
      <c r="N963" s="74"/>
      <c r="O963" s="74"/>
      <c r="P963" s="74"/>
      <c r="Q963" s="74"/>
      <c r="R963" s="74"/>
      <c r="S963" s="752"/>
      <c r="T963" s="95"/>
      <c r="U963" s="752"/>
      <c r="V963" s="752"/>
      <c r="W963" s="752"/>
      <c r="X963" s="752"/>
      <c r="Y963" s="752"/>
      <c r="Z963" s="752"/>
      <c r="AA963" s="752"/>
      <c r="AB963" s="752"/>
      <c r="AC963" s="752"/>
      <c r="AD963" s="752"/>
      <c r="AE963" s="752"/>
      <c r="AF963" s="752"/>
      <c r="AG963" s="752"/>
      <c r="AH963" s="752"/>
      <c r="AI963" s="752"/>
      <c r="AJ963" s="752"/>
      <c r="AK963" s="752"/>
      <c r="AL963" s="752"/>
      <c r="AM963" s="752"/>
      <c r="AN963" s="752"/>
      <c r="AO963" s="752"/>
      <c r="AP963" s="752"/>
    </row>
    <row r="964" hidden="1">
      <c r="A964" s="67"/>
      <c r="B964" s="101"/>
      <c r="C964" s="74"/>
      <c r="D964" s="67"/>
      <c r="E964" s="67"/>
      <c r="F964" s="74"/>
      <c r="G964" s="74"/>
      <c r="H964" s="74"/>
      <c r="I964" s="67"/>
      <c r="J964" s="67"/>
      <c r="K964" s="74"/>
      <c r="L964" s="74"/>
      <c r="M964" s="74"/>
      <c r="N964" s="74"/>
      <c r="O964" s="74"/>
      <c r="P964" s="74"/>
      <c r="Q964" s="74"/>
      <c r="R964" s="74"/>
      <c r="S964" s="752"/>
      <c r="T964" s="95"/>
      <c r="U964" s="752"/>
      <c r="V964" s="752"/>
      <c r="W964" s="752"/>
      <c r="X964" s="752"/>
      <c r="Y964" s="752"/>
      <c r="Z964" s="752"/>
      <c r="AA964" s="752"/>
      <c r="AB964" s="752"/>
      <c r="AC964" s="752"/>
      <c r="AD964" s="752"/>
      <c r="AE964" s="752"/>
      <c r="AF964" s="752"/>
      <c r="AG964" s="752"/>
      <c r="AH964" s="752"/>
      <c r="AI964" s="752"/>
      <c r="AJ964" s="752"/>
      <c r="AK964" s="752"/>
      <c r="AL964" s="752"/>
      <c r="AM964" s="752"/>
      <c r="AN964" s="752"/>
      <c r="AO964" s="752"/>
      <c r="AP964" s="752"/>
    </row>
    <row r="965" hidden="1">
      <c r="A965" s="67"/>
      <c r="B965" s="101"/>
      <c r="C965" s="74"/>
      <c r="D965" s="67"/>
      <c r="E965" s="67"/>
      <c r="F965" s="74"/>
      <c r="G965" s="74"/>
      <c r="H965" s="74"/>
      <c r="I965" s="67"/>
      <c r="J965" s="67"/>
      <c r="K965" s="74"/>
      <c r="L965" s="74"/>
      <c r="M965" s="74"/>
      <c r="N965" s="74"/>
      <c r="O965" s="74"/>
      <c r="P965" s="74"/>
      <c r="Q965" s="74"/>
      <c r="R965" s="74"/>
      <c r="S965" s="752"/>
      <c r="T965" s="95"/>
      <c r="U965" s="752"/>
      <c r="V965" s="752"/>
      <c r="W965" s="752"/>
      <c r="X965" s="752"/>
      <c r="Y965" s="752"/>
      <c r="Z965" s="752"/>
      <c r="AA965" s="752"/>
      <c r="AB965" s="752"/>
      <c r="AC965" s="752"/>
      <c r="AD965" s="752"/>
      <c r="AE965" s="752"/>
      <c r="AF965" s="752"/>
      <c r="AG965" s="752"/>
      <c r="AH965" s="752"/>
      <c r="AI965" s="752"/>
      <c r="AJ965" s="752"/>
      <c r="AK965" s="752"/>
      <c r="AL965" s="752"/>
      <c r="AM965" s="752"/>
      <c r="AN965" s="752"/>
      <c r="AO965" s="752"/>
      <c r="AP965" s="752"/>
    </row>
    <row r="966" hidden="1">
      <c r="A966" s="67"/>
      <c r="B966" s="101"/>
      <c r="C966" s="74"/>
      <c r="D966" s="67"/>
      <c r="E966" s="67"/>
      <c r="F966" s="74"/>
      <c r="G966" s="74"/>
      <c r="H966" s="74"/>
      <c r="I966" s="67"/>
      <c r="J966" s="67"/>
      <c r="K966" s="74"/>
      <c r="L966" s="74"/>
      <c r="M966" s="74"/>
      <c r="N966" s="74"/>
      <c r="O966" s="74"/>
      <c r="P966" s="74"/>
      <c r="Q966" s="74"/>
      <c r="R966" s="74"/>
      <c r="S966" s="752"/>
      <c r="T966" s="95"/>
      <c r="U966" s="752"/>
      <c r="V966" s="752"/>
      <c r="W966" s="752"/>
      <c r="X966" s="752"/>
      <c r="Y966" s="752"/>
      <c r="Z966" s="752"/>
      <c r="AA966" s="752"/>
      <c r="AB966" s="752"/>
      <c r="AC966" s="752"/>
      <c r="AD966" s="752"/>
      <c r="AE966" s="752"/>
      <c r="AF966" s="752"/>
      <c r="AG966" s="752"/>
      <c r="AH966" s="752"/>
      <c r="AI966" s="752"/>
      <c r="AJ966" s="752"/>
      <c r="AK966" s="752"/>
      <c r="AL966" s="752"/>
      <c r="AM966" s="752"/>
      <c r="AN966" s="752"/>
      <c r="AO966" s="752"/>
      <c r="AP966" s="752"/>
    </row>
    <row r="967" hidden="1">
      <c r="A967" s="67"/>
      <c r="B967" s="101"/>
      <c r="C967" s="74"/>
      <c r="D967" s="67"/>
      <c r="E967" s="67"/>
      <c r="F967" s="74"/>
      <c r="G967" s="74"/>
      <c r="H967" s="74"/>
      <c r="I967" s="67"/>
      <c r="J967" s="67"/>
      <c r="K967" s="74"/>
      <c r="L967" s="74"/>
      <c r="M967" s="74"/>
      <c r="N967" s="74"/>
      <c r="O967" s="74"/>
      <c r="P967" s="74"/>
      <c r="Q967" s="74"/>
      <c r="R967" s="74"/>
      <c r="S967" s="752"/>
      <c r="T967" s="95"/>
      <c r="U967" s="752"/>
      <c r="V967" s="752"/>
      <c r="W967" s="752"/>
      <c r="X967" s="752"/>
      <c r="Y967" s="752"/>
      <c r="Z967" s="752"/>
      <c r="AA967" s="752"/>
      <c r="AB967" s="752"/>
      <c r="AC967" s="752"/>
      <c r="AD967" s="752"/>
      <c r="AE967" s="752"/>
      <c r="AF967" s="752"/>
      <c r="AG967" s="752"/>
      <c r="AH967" s="752"/>
      <c r="AI967" s="752"/>
      <c r="AJ967" s="752"/>
      <c r="AK967" s="752"/>
      <c r="AL967" s="752"/>
      <c r="AM967" s="752"/>
      <c r="AN967" s="752"/>
      <c r="AO967" s="752"/>
      <c r="AP967" s="752"/>
    </row>
    <row r="968" hidden="1">
      <c r="A968" s="67"/>
      <c r="B968" s="101"/>
      <c r="C968" s="74"/>
      <c r="D968" s="67"/>
      <c r="E968" s="67"/>
      <c r="F968" s="74"/>
      <c r="G968" s="74"/>
      <c r="H968" s="74"/>
      <c r="I968" s="67"/>
      <c r="J968" s="67"/>
      <c r="K968" s="74"/>
      <c r="L968" s="74"/>
      <c r="M968" s="74"/>
      <c r="N968" s="74"/>
      <c r="O968" s="74"/>
      <c r="P968" s="74"/>
      <c r="Q968" s="74"/>
      <c r="R968" s="74"/>
      <c r="S968" s="752"/>
      <c r="T968" s="95"/>
      <c r="U968" s="752"/>
      <c r="V968" s="752"/>
      <c r="W968" s="752"/>
      <c r="X968" s="752"/>
      <c r="Y968" s="752"/>
      <c r="Z968" s="752"/>
      <c r="AA968" s="752"/>
      <c r="AB968" s="752"/>
      <c r="AC968" s="752"/>
      <c r="AD968" s="752"/>
      <c r="AE968" s="752"/>
      <c r="AF968" s="752"/>
      <c r="AG968" s="752"/>
      <c r="AH968" s="752"/>
      <c r="AI968" s="752"/>
      <c r="AJ968" s="752"/>
      <c r="AK968" s="752"/>
      <c r="AL968" s="752"/>
      <c r="AM968" s="752"/>
      <c r="AN968" s="752"/>
      <c r="AO968" s="752"/>
      <c r="AP968" s="752"/>
    </row>
    <row r="969" hidden="1">
      <c r="A969" s="67"/>
      <c r="B969" s="101"/>
      <c r="C969" s="74"/>
      <c r="D969" s="67"/>
      <c r="E969" s="67"/>
      <c r="F969" s="74"/>
      <c r="G969" s="74"/>
      <c r="H969" s="74"/>
      <c r="I969" s="67"/>
      <c r="J969" s="67"/>
      <c r="K969" s="74"/>
      <c r="L969" s="74"/>
      <c r="M969" s="74"/>
      <c r="N969" s="74"/>
      <c r="O969" s="74"/>
      <c r="P969" s="74"/>
      <c r="Q969" s="74"/>
      <c r="R969" s="74"/>
      <c r="S969" s="752"/>
      <c r="T969" s="95"/>
      <c r="U969" s="752"/>
      <c r="V969" s="752"/>
      <c r="W969" s="752"/>
      <c r="X969" s="752"/>
      <c r="Y969" s="752"/>
      <c r="Z969" s="752"/>
      <c r="AA969" s="752"/>
      <c r="AB969" s="752"/>
      <c r="AC969" s="752"/>
      <c r="AD969" s="752"/>
      <c r="AE969" s="752"/>
      <c r="AF969" s="752"/>
      <c r="AG969" s="752"/>
      <c r="AH969" s="752"/>
      <c r="AI969" s="752"/>
      <c r="AJ969" s="752"/>
      <c r="AK969" s="752"/>
      <c r="AL969" s="752"/>
      <c r="AM969" s="752"/>
      <c r="AN969" s="752"/>
      <c r="AO969" s="752"/>
      <c r="AP969" s="752"/>
    </row>
    <row r="970" hidden="1">
      <c r="A970" s="67"/>
      <c r="B970" s="101"/>
      <c r="C970" s="74"/>
      <c r="D970" s="67"/>
      <c r="E970" s="67"/>
      <c r="F970" s="74"/>
      <c r="G970" s="74"/>
      <c r="H970" s="74"/>
      <c r="I970" s="67"/>
      <c r="J970" s="67"/>
      <c r="K970" s="74"/>
      <c r="L970" s="74"/>
      <c r="M970" s="74"/>
      <c r="N970" s="74"/>
      <c r="O970" s="74"/>
      <c r="P970" s="74"/>
      <c r="Q970" s="74"/>
      <c r="R970" s="74"/>
      <c r="S970" s="752"/>
      <c r="T970" s="95"/>
      <c r="U970" s="752"/>
      <c r="V970" s="752"/>
      <c r="W970" s="752"/>
      <c r="X970" s="752"/>
      <c r="Y970" s="752"/>
      <c r="Z970" s="752"/>
      <c r="AA970" s="752"/>
      <c r="AB970" s="752"/>
      <c r="AC970" s="752"/>
      <c r="AD970" s="752"/>
      <c r="AE970" s="752"/>
      <c r="AF970" s="752"/>
      <c r="AG970" s="752"/>
      <c r="AH970" s="752"/>
      <c r="AI970" s="752"/>
      <c r="AJ970" s="752"/>
      <c r="AK970" s="752"/>
      <c r="AL970" s="752"/>
      <c r="AM970" s="752"/>
      <c r="AN970" s="752"/>
      <c r="AO970" s="752"/>
      <c r="AP970" s="752"/>
    </row>
    <row r="971" hidden="1">
      <c r="A971" s="67"/>
      <c r="B971" s="101"/>
      <c r="C971" s="74"/>
      <c r="D971" s="67"/>
      <c r="E971" s="67"/>
      <c r="F971" s="74"/>
      <c r="G971" s="74"/>
      <c r="H971" s="74"/>
      <c r="I971" s="67"/>
      <c r="J971" s="67"/>
      <c r="K971" s="74"/>
      <c r="L971" s="74"/>
      <c r="M971" s="74"/>
      <c r="N971" s="74"/>
      <c r="O971" s="74"/>
      <c r="P971" s="74"/>
      <c r="Q971" s="74"/>
      <c r="R971" s="74"/>
      <c r="S971" s="752"/>
      <c r="T971" s="95"/>
      <c r="U971" s="752"/>
      <c r="V971" s="752"/>
      <c r="W971" s="752"/>
      <c r="X971" s="752"/>
      <c r="Y971" s="752"/>
      <c r="Z971" s="752"/>
      <c r="AA971" s="752"/>
      <c r="AB971" s="752"/>
      <c r="AC971" s="752"/>
      <c r="AD971" s="752"/>
      <c r="AE971" s="752"/>
      <c r="AF971" s="752"/>
      <c r="AG971" s="752"/>
      <c r="AH971" s="752"/>
      <c r="AI971" s="752"/>
      <c r="AJ971" s="752"/>
      <c r="AK971" s="752"/>
      <c r="AL971" s="752"/>
      <c r="AM971" s="752"/>
      <c r="AN971" s="752"/>
      <c r="AO971" s="752"/>
      <c r="AP971" s="752"/>
    </row>
    <row r="972" hidden="1">
      <c r="A972" s="67"/>
      <c r="B972" s="101"/>
      <c r="C972" s="74"/>
      <c r="D972" s="67"/>
      <c r="E972" s="67"/>
      <c r="F972" s="74"/>
      <c r="G972" s="74"/>
      <c r="H972" s="74"/>
      <c r="I972" s="67"/>
      <c r="J972" s="67"/>
      <c r="K972" s="74"/>
      <c r="L972" s="74"/>
      <c r="M972" s="74"/>
      <c r="N972" s="74"/>
      <c r="O972" s="74"/>
      <c r="P972" s="74"/>
      <c r="Q972" s="74"/>
      <c r="R972" s="74"/>
      <c r="S972" s="752"/>
      <c r="T972" s="95"/>
      <c r="U972" s="752"/>
      <c r="V972" s="752"/>
      <c r="W972" s="752"/>
      <c r="X972" s="752"/>
      <c r="Y972" s="752"/>
      <c r="Z972" s="752"/>
      <c r="AA972" s="752"/>
      <c r="AB972" s="752"/>
      <c r="AC972" s="752"/>
      <c r="AD972" s="752"/>
      <c r="AE972" s="752"/>
      <c r="AF972" s="752"/>
      <c r="AG972" s="752"/>
      <c r="AH972" s="752"/>
      <c r="AI972" s="752"/>
      <c r="AJ972" s="752"/>
      <c r="AK972" s="752"/>
      <c r="AL972" s="752"/>
      <c r="AM972" s="752"/>
      <c r="AN972" s="752"/>
      <c r="AO972" s="752"/>
      <c r="AP972" s="752"/>
    </row>
    <row r="973" hidden="1">
      <c r="A973" s="67"/>
      <c r="B973" s="101"/>
      <c r="C973" s="74"/>
      <c r="D973" s="67"/>
      <c r="E973" s="67"/>
      <c r="F973" s="74"/>
      <c r="G973" s="74"/>
      <c r="H973" s="74"/>
      <c r="I973" s="67"/>
      <c r="J973" s="67"/>
      <c r="K973" s="74"/>
      <c r="L973" s="74"/>
      <c r="M973" s="74"/>
      <c r="N973" s="74"/>
      <c r="O973" s="74"/>
      <c r="P973" s="74"/>
      <c r="Q973" s="74"/>
      <c r="R973" s="74"/>
      <c r="S973" s="752"/>
      <c r="T973" s="95"/>
      <c r="U973" s="752"/>
      <c r="V973" s="752"/>
      <c r="W973" s="752"/>
      <c r="X973" s="752"/>
      <c r="Y973" s="752"/>
      <c r="Z973" s="752"/>
      <c r="AA973" s="752"/>
      <c r="AB973" s="752"/>
      <c r="AC973" s="752"/>
      <c r="AD973" s="752"/>
      <c r="AE973" s="752"/>
      <c r="AF973" s="752"/>
      <c r="AG973" s="752"/>
      <c r="AH973" s="752"/>
      <c r="AI973" s="752"/>
      <c r="AJ973" s="752"/>
      <c r="AK973" s="752"/>
      <c r="AL973" s="752"/>
      <c r="AM973" s="752"/>
      <c r="AN973" s="752"/>
      <c r="AO973" s="752"/>
      <c r="AP973" s="752"/>
    </row>
    <row r="974" hidden="1">
      <c r="A974" s="67"/>
      <c r="B974" s="101"/>
      <c r="C974" s="74"/>
      <c r="D974" s="67"/>
      <c r="E974" s="67"/>
      <c r="F974" s="74"/>
      <c r="G974" s="74"/>
      <c r="H974" s="74"/>
      <c r="I974" s="67"/>
      <c r="J974" s="67"/>
      <c r="K974" s="74"/>
      <c r="L974" s="74"/>
      <c r="M974" s="74"/>
      <c r="N974" s="74"/>
      <c r="O974" s="74"/>
      <c r="P974" s="74"/>
      <c r="Q974" s="74"/>
      <c r="R974" s="74"/>
      <c r="S974" s="752"/>
      <c r="T974" s="95"/>
      <c r="U974" s="752"/>
      <c r="V974" s="752"/>
      <c r="W974" s="752"/>
      <c r="X974" s="752"/>
      <c r="Y974" s="752"/>
      <c r="Z974" s="752"/>
      <c r="AA974" s="752"/>
      <c r="AB974" s="752"/>
      <c r="AC974" s="752"/>
      <c r="AD974" s="752"/>
      <c r="AE974" s="752"/>
      <c r="AF974" s="752"/>
      <c r="AG974" s="752"/>
      <c r="AH974" s="752"/>
      <c r="AI974" s="752"/>
      <c r="AJ974" s="752"/>
      <c r="AK974" s="752"/>
      <c r="AL974" s="752"/>
      <c r="AM974" s="752"/>
      <c r="AN974" s="752"/>
      <c r="AO974" s="752"/>
      <c r="AP974" s="752"/>
    </row>
    <row r="975" hidden="1">
      <c r="A975" s="67"/>
      <c r="B975" s="101"/>
      <c r="C975" s="74"/>
      <c r="D975" s="67"/>
      <c r="E975" s="67"/>
      <c r="F975" s="74"/>
      <c r="G975" s="74"/>
      <c r="H975" s="74"/>
      <c r="I975" s="67"/>
      <c r="J975" s="67"/>
      <c r="K975" s="74"/>
      <c r="L975" s="74"/>
      <c r="M975" s="74"/>
      <c r="N975" s="74"/>
      <c r="O975" s="74"/>
      <c r="P975" s="74"/>
      <c r="Q975" s="74"/>
      <c r="R975" s="74"/>
      <c r="S975" s="752"/>
      <c r="T975" s="95"/>
      <c r="U975" s="752"/>
      <c r="V975" s="752"/>
      <c r="W975" s="752"/>
      <c r="X975" s="752"/>
      <c r="Y975" s="752"/>
      <c r="Z975" s="752"/>
      <c r="AA975" s="752"/>
      <c r="AB975" s="752"/>
      <c r="AC975" s="752"/>
      <c r="AD975" s="752"/>
      <c r="AE975" s="752"/>
      <c r="AF975" s="752"/>
      <c r="AG975" s="752"/>
      <c r="AH975" s="752"/>
      <c r="AI975" s="752"/>
      <c r="AJ975" s="752"/>
      <c r="AK975" s="752"/>
      <c r="AL975" s="752"/>
      <c r="AM975" s="752"/>
      <c r="AN975" s="752"/>
      <c r="AO975" s="752"/>
      <c r="AP975" s="752"/>
    </row>
    <row r="976" hidden="1">
      <c r="A976" s="67"/>
      <c r="B976" s="101"/>
      <c r="C976" s="74"/>
      <c r="D976" s="67"/>
      <c r="E976" s="67"/>
      <c r="F976" s="74"/>
      <c r="G976" s="74"/>
      <c r="H976" s="74"/>
      <c r="I976" s="67"/>
      <c r="J976" s="67"/>
      <c r="K976" s="74"/>
      <c r="L976" s="74"/>
      <c r="M976" s="74"/>
      <c r="N976" s="74"/>
      <c r="O976" s="74"/>
      <c r="P976" s="74"/>
      <c r="Q976" s="74"/>
      <c r="R976" s="74"/>
      <c r="S976" s="752"/>
      <c r="T976" s="95"/>
      <c r="U976" s="752"/>
      <c r="V976" s="752"/>
      <c r="W976" s="752"/>
      <c r="X976" s="752"/>
      <c r="Y976" s="752"/>
      <c r="Z976" s="752"/>
      <c r="AA976" s="752"/>
      <c r="AB976" s="752"/>
      <c r="AC976" s="752"/>
      <c r="AD976" s="752"/>
      <c r="AE976" s="752"/>
      <c r="AF976" s="752"/>
      <c r="AG976" s="752"/>
      <c r="AH976" s="752"/>
      <c r="AI976" s="752"/>
      <c r="AJ976" s="752"/>
      <c r="AK976" s="752"/>
      <c r="AL976" s="752"/>
      <c r="AM976" s="752"/>
      <c r="AN976" s="752"/>
      <c r="AO976" s="752"/>
      <c r="AP976" s="752"/>
    </row>
    <row r="977" hidden="1">
      <c r="A977" s="67"/>
      <c r="B977" s="101"/>
      <c r="C977" s="74"/>
      <c r="D977" s="67"/>
      <c r="E977" s="67"/>
      <c r="F977" s="74"/>
      <c r="G977" s="74"/>
      <c r="H977" s="74"/>
      <c r="I977" s="67"/>
      <c r="J977" s="67"/>
      <c r="K977" s="74"/>
      <c r="L977" s="74"/>
      <c r="M977" s="74"/>
      <c r="N977" s="74"/>
      <c r="O977" s="74"/>
      <c r="P977" s="74"/>
      <c r="Q977" s="74"/>
      <c r="R977" s="74"/>
      <c r="S977" s="752"/>
      <c r="T977" s="95"/>
      <c r="U977" s="752"/>
      <c r="V977" s="752"/>
      <c r="W977" s="752"/>
      <c r="X977" s="752"/>
      <c r="Y977" s="752"/>
      <c r="Z977" s="752"/>
      <c r="AA977" s="752"/>
      <c r="AB977" s="752"/>
      <c r="AC977" s="752"/>
      <c r="AD977" s="752"/>
      <c r="AE977" s="752"/>
      <c r="AF977" s="752"/>
      <c r="AG977" s="752"/>
      <c r="AH977" s="752"/>
      <c r="AI977" s="752"/>
      <c r="AJ977" s="752"/>
      <c r="AK977" s="752"/>
      <c r="AL977" s="752"/>
      <c r="AM977" s="752"/>
      <c r="AN977" s="752"/>
      <c r="AO977" s="752"/>
      <c r="AP977" s="752"/>
    </row>
    <row r="978" hidden="1">
      <c r="A978" s="67"/>
      <c r="B978" s="101"/>
      <c r="C978" s="74"/>
      <c r="D978" s="67"/>
      <c r="E978" s="67"/>
      <c r="F978" s="74"/>
      <c r="G978" s="74"/>
      <c r="H978" s="74"/>
      <c r="I978" s="67"/>
      <c r="J978" s="67"/>
      <c r="K978" s="74"/>
      <c r="L978" s="74"/>
      <c r="M978" s="74"/>
      <c r="N978" s="74"/>
      <c r="O978" s="74"/>
      <c r="P978" s="74"/>
      <c r="Q978" s="74"/>
      <c r="R978" s="74"/>
      <c r="S978" s="752"/>
      <c r="T978" s="95"/>
      <c r="U978" s="752"/>
      <c r="V978" s="752"/>
      <c r="W978" s="752"/>
      <c r="X978" s="752"/>
      <c r="Y978" s="752"/>
      <c r="Z978" s="752"/>
      <c r="AA978" s="752"/>
      <c r="AB978" s="752"/>
      <c r="AC978" s="752"/>
      <c r="AD978" s="752"/>
      <c r="AE978" s="752"/>
      <c r="AF978" s="752"/>
      <c r="AG978" s="752"/>
      <c r="AH978" s="752"/>
      <c r="AI978" s="752"/>
      <c r="AJ978" s="752"/>
      <c r="AK978" s="752"/>
      <c r="AL978" s="752"/>
      <c r="AM978" s="752"/>
      <c r="AN978" s="752"/>
      <c r="AO978" s="752"/>
      <c r="AP978" s="752"/>
    </row>
    <row r="979" hidden="1">
      <c r="A979" s="67"/>
      <c r="B979" s="101"/>
      <c r="C979" s="74"/>
      <c r="D979" s="67"/>
      <c r="E979" s="67"/>
      <c r="F979" s="74"/>
      <c r="G979" s="74"/>
      <c r="H979" s="74"/>
      <c r="I979" s="67"/>
      <c r="J979" s="67"/>
      <c r="K979" s="74"/>
      <c r="L979" s="74"/>
      <c r="M979" s="74"/>
      <c r="N979" s="74"/>
      <c r="O979" s="74"/>
      <c r="P979" s="74"/>
      <c r="Q979" s="74"/>
      <c r="R979" s="74"/>
      <c r="S979" s="752"/>
      <c r="T979" s="95"/>
      <c r="U979" s="752"/>
      <c r="V979" s="752"/>
      <c r="W979" s="752"/>
      <c r="X979" s="752"/>
      <c r="Y979" s="752"/>
      <c r="Z979" s="752"/>
      <c r="AA979" s="752"/>
      <c r="AB979" s="752"/>
      <c r="AC979" s="752"/>
      <c r="AD979" s="752"/>
      <c r="AE979" s="752"/>
      <c r="AF979" s="752"/>
      <c r="AG979" s="752"/>
      <c r="AH979" s="752"/>
      <c r="AI979" s="752"/>
      <c r="AJ979" s="752"/>
      <c r="AK979" s="752"/>
      <c r="AL979" s="752"/>
      <c r="AM979" s="752"/>
      <c r="AN979" s="752"/>
      <c r="AO979" s="752"/>
      <c r="AP979" s="752"/>
    </row>
    <row r="980" hidden="1">
      <c r="A980" s="67"/>
      <c r="B980" s="101"/>
      <c r="C980" s="74"/>
      <c r="D980" s="67"/>
      <c r="E980" s="67"/>
      <c r="F980" s="74"/>
      <c r="G980" s="74"/>
      <c r="H980" s="74"/>
      <c r="I980" s="67"/>
      <c r="J980" s="67"/>
      <c r="K980" s="74"/>
      <c r="L980" s="74"/>
      <c r="M980" s="74"/>
      <c r="N980" s="74"/>
      <c r="O980" s="74"/>
      <c r="P980" s="74"/>
      <c r="Q980" s="74"/>
      <c r="R980" s="74"/>
      <c r="S980" s="752"/>
      <c r="T980" s="95"/>
      <c r="U980" s="752"/>
      <c r="V980" s="752"/>
      <c r="W980" s="752"/>
      <c r="X980" s="752"/>
      <c r="Y980" s="752"/>
      <c r="Z980" s="752"/>
      <c r="AA980" s="752"/>
      <c r="AB980" s="752"/>
      <c r="AC980" s="752"/>
      <c r="AD980" s="752"/>
      <c r="AE980" s="752"/>
      <c r="AF980" s="752"/>
      <c r="AG980" s="752"/>
      <c r="AH980" s="752"/>
      <c r="AI980" s="752"/>
      <c r="AJ980" s="752"/>
      <c r="AK980" s="752"/>
      <c r="AL980" s="752"/>
      <c r="AM980" s="752"/>
      <c r="AN980" s="752"/>
      <c r="AO980" s="752"/>
      <c r="AP980" s="752"/>
    </row>
    <row r="981" hidden="1">
      <c r="A981" s="67"/>
      <c r="B981" s="101"/>
      <c r="C981" s="74"/>
      <c r="D981" s="67"/>
      <c r="E981" s="67"/>
      <c r="F981" s="74"/>
      <c r="G981" s="74"/>
      <c r="H981" s="74"/>
      <c r="I981" s="67"/>
      <c r="J981" s="67"/>
      <c r="K981" s="74"/>
      <c r="L981" s="74"/>
      <c r="M981" s="74"/>
      <c r="N981" s="74"/>
      <c r="O981" s="74"/>
      <c r="P981" s="74"/>
      <c r="Q981" s="74"/>
      <c r="R981" s="74"/>
      <c r="S981" s="752"/>
      <c r="T981" s="95"/>
      <c r="U981" s="752"/>
      <c r="V981" s="752"/>
      <c r="W981" s="752"/>
      <c r="X981" s="752"/>
      <c r="Y981" s="752"/>
      <c r="Z981" s="752"/>
      <c r="AA981" s="752"/>
      <c r="AB981" s="752"/>
      <c r="AC981" s="752"/>
      <c r="AD981" s="752"/>
      <c r="AE981" s="752"/>
      <c r="AF981" s="752"/>
      <c r="AG981" s="752"/>
      <c r="AH981" s="752"/>
      <c r="AI981" s="752"/>
      <c r="AJ981" s="752"/>
      <c r="AK981" s="752"/>
      <c r="AL981" s="752"/>
      <c r="AM981" s="752"/>
      <c r="AN981" s="752"/>
      <c r="AO981" s="752"/>
      <c r="AP981" s="752"/>
    </row>
    <row r="982" hidden="1">
      <c r="A982" s="67"/>
      <c r="B982" s="101"/>
      <c r="C982" s="74"/>
      <c r="D982" s="67"/>
      <c r="E982" s="67"/>
      <c r="F982" s="74"/>
      <c r="G982" s="74"/>
      <c r="H982" s="74"/>
      <c r="I982" s="67"/>
      <c r="J982" s="67"/>
      <c r="K982" s="74"/>
      <c r="L982" s="74"/>
      <c r="M982" s="74"/>
      <c r="N982" s="74"/>
      <c r="O982" s="74"/>
      <c r="P982" s="74"/>
      <c r="Q982" s="74"/>
      <c r="R982" s="74"/>
      <c r="S982" s="752"/>
      <c r="T982" s="95"/>
      <c r="U982" s="752"/>
      <c r="V982" s="752"/>
      <c r="W982" s="752"/>
      <c r="X982" s="752"/>
      <c r="Y982" s="752"/>
      <c r="Z982" s="752"/>
      <c r="AA982" s="752"/>
      <c r="AB982" s="752"/>
      <c r="AC982" s="752"/>
      <c r="AD982" s="752"/>
      <c r="AE982" s="752"/>
      <c r="AF982" s="752"/>
      <c r="AG982" s="752"/>
      <c r="AH982" s="752"/>
      <c r="AI982" s="752"/>
      <c r="AJ982" s="752"/>
      <c r="AK982" s="752"/>
      <c r="AL982" s="752"/>
      <c r="AM982" s="752"/>
      <c r="AN982" s="752"/>
      <c r="AO982" s="752"/>
      <c r="AP982" s="752"/>
    </row>
    <row r="983" hidden="1">
      <c r="A983" s="67"/>
      <c r="B983" s="101"/>
      <c r="C983" s="74"/>
      <c r="D983" s="67"/>
      <c r="E983" s="67"/>
      <c r="F983" s="74"/>
      <c r="G983" s="74"/>
      <c r="H983" s="74"/>
      <c r="I983" s="67"/>
      <c r="J983" s="67"/>
      <c r="K983" s="74"/>
      <c r="L983" s="74"/>
      <c r="M983" s="74"/>
      <c r="N983" s="74"/>
      <c r="O983" s="74"/>
      <c r="P983" s="74"/>
      <c r="Q983" s="74"/>
      <c r="R983" s="74"/>
      <c r="S983" s="752"/>
      <c r="T983" s="95"/>
      <c r="U983" s="752"/>
      <c r="V983" s="752"/>
      <c r="W983" s="752"/>
      <c r="X983" s="752"/>
      <c r="Y983" s="752"/>
      <c r="Z983" s="752"/>
      <c r="AA983" s="752"/>
      <c r="AB983" s="752"/>
      <c r="AC983" s="752"/>
      <c r="AD983" s="752"/>
      <c r="AE983" s="752"/>
      <c r="AF983" s="752"/>
      <c r="AG983" s="752"/>
      <c r="AH983" s="752"/>
      <c r="AI983" s="752"/>
      <c r="AJ983" s="752"/>
      <c r="AK983" s="752"/>
      <c r="AL983" s="752"/>
      <c r="AM983" s="752"/>
      <c r="AN983" s="752"/>
      <c r="AO983" s="752"/>
      <c r="AP983" s="752"/>
    </row>
    <row r="984" hidden="1">
      <c r="A984" s="67"/>
      <c r="B984" s="101"/>
      <c r="C984" s="74"/>
      <c r="D984" s="67"/>
      <c r="E984" s="67"/>
      <c r="F984" s="74"/>
      <c r="G984" s="74"/>
      <c r="H984" s="74"/>
      <c r="I984" s="67"/>
      <c r="J984" s="67"/>
      <c r="K984" s="74"/>
      <c r="L984" s="74"/>
      <c r="M984" s="74"/>
      <c r="N984" s="74"/>
      <c r="O984" s="74"/>
      <c r="P984" s="74"/>
      <c r="Q984" s="74"/>
      <c r="R984" s="74"/>
      <c r="S984" s="752"/>
      <c r="T984" s="95"/>
      <c r="U984" s="752"/>
      <c r="V984" s="752"/>
      <c r="W984" s="752"/>
      <c r="X984" s="752"/>
      <c r="Y984" s="752"/>
      <c r="Z984" s="752"/>
      <c r="AA984" s="752"/>
      <c r="AB984" s="752"/>
      <c r="AC984" s="752"/>
      <c r="AD984" s="752"/>
      <c r="AE984" s="752"/>
      <c r="AF984" s="752"/>
      <c r="AG984" s="752"/>
      <c r="AH984" s="752"/>
      <c r="AI984" s="752"/>
      <c r="AJ984" s="752"/>
      <c r="AK984" s="752"/>
      <c r="AL984" s="752"/>
      <c r="AM984" s="752"/>
      <c r="AN984" s="752"/>
      <c r="AO984" s="752"/>
      <c r="AP984" s="752"/>
    </row>
    <row r="985" hidden="1">
      <c r="A985" s="67"/>
      <c r="B985" s="101"/>
      <c r="C985" s="74"/>
      <c r="D985" s="67"/>
      <c r="E985" s="67"/>
      <c r="F985" s="74"/>
      <c r="G985" s="74"/>
      <c r="H985" s="74"/>
      <c r="I985" s="67"/>
      <c r="J985" s="67"/>
      <c r="K985" s="74"/>
      <c r="L985" s="74"/>
      <c r="M985" s="74"/>
      <c r="N985" s="74"/>
      <c r="O985" s="74"/>
      <c r="P985" s="74"/>
      <c r="Q985" s="74"/>
      <c r="R985" s="74"/>
      <c r="S985" s="752"/>
      <c r="T985" s="95"/>
      <c r="U985" s="752"/>
      <c r="V985" s="752"/>
      <c r="W985" s="752"/>
      <c r="X985" s="752"/>
      <c r="Y985" s="752"/>
      <c r="Z985" s="752"/>
      <c r="AA985" s="752"/>
      <c r="AB985" s="752"/>
      <c r="AC985" s="752"/>
      <c r="AD985" s="752"/>
      <c r="AE985" s="752"/>
      <c r="AF985" s="752"/>
      <c r="AG985" s="752"/>
      <c r="AH985" s="752"/>
      <c r="AI985" s="752"/>
      <c r="AJ985" s="752"/>
      <c r="AK985" s="752"/>
      <c r="AL985" s="752"/>
      <c r="AM985" s="752"/>
      <c r="AN985" s="752"/>
      <c r="AO985" s="752"/>
      <c r="AP985" s="752"/>
    </row>
    <row r="986" hidden="1">
      <c r="A986" s="67"/>
      <c r="B986" s="101"/>
      <c r="C986" s="74"/>
      <c r="D986" s="67"/>
      <c r="E986" s="67"/>
      <c r="F986" s="74"/>
      <c r="G986" s="74"/>
      <c r="H986" s="74"/>
      <c r="I986" s="67"/>
      <c r="J986" s="67"/>
      <c r="K986" s="74"/>
      <c r="L986" s="74"/>
      <c r="M986" s="74"/>
      <c r="N986" s="74"/>
      <c r="O986" s="74"/>
      <c r="P986" s="74"/>
      <c r="Q986" s="74"/>
      <c r="R986" s="74"/>
      <c r="S986" s="752"/>
      <c r="T986" s="95"/>
      <c r="U986" s="752"/>
      <c r="V986" s="752"/>
      <c r="W986" s="752"/>
      <c r="X986" s="752"/>
      <c r="Y986" s="752"/>
      <c r="Z986" s="752"/>
      <c r="AA986" s="752"/>
      <c r="AB986" s="752"/>
      <c r="AC986" s="752"/>
      <c r="AD986" s="752"/>
      <c r="AE986" s="752"/>
      <c r="AF986" s="752"/>
      <c r="AG986" s="752"/>
      <c r="AH986" s="752"/>
      <c r="AI986" s="752"/>
      <c r="AJ986" s="752"/>
      <c r="AK986" s="752"/>
      <c r="AL986" s="752"/>
      <c r="AM986" s="752"/>
      <c r="AN986" s="752"/>
      <c r="AO986" s="752"/>
      <c r="AP986" s="752"/>
    </row>
    <row r="987" hidden="1">
      <c r="A987" s="67"/>
      <c r="B987" s="101"/>
      <c r="C987" s="74"/>
      <c r="D987" s="67"/>
      <c r="E987" s="67"/>
      <c r="F987" s="74"/>
      <c r="G987" s="74"/>
      <c r="H987" s="74"/>
      <c r="I987" s="67"/>
      <c r="J987" s="67"/>
      <c r="K987" s="74"/>
      <c r="L987" s="74"/>
      <c r="M987" s="74"/>
      <c r="N987" s="74"/>
      <c r="O987" s="74"/>
      <c r="P987" s="74"/>
      <c r="Q987" s="74"/>
      <c r="R987" s="74"/>
      <c r="S987" s="752"/>
      <c r="T987" s="95"/>
      <c r="U987" s="752"/>
      <c r="V987" s="752"/>
      <c r="W987" s="752"/>
      <c r="X987" s="752"/>
      <c r="Y987" s="752"/>
      <c r="Z987" s="752"/>
      <c r="AA987" s="752"/>
      <c r="AB987" s="752"/>
      <c r="AC987" s="752"/>
      <c r="AD987" s="752"/>
      <c r="AE987" s="752"/>
      <c r="AF987" s="752"/>
      <c r="AG987" s="752"/>
      <c r="AH987" s="752"/>
      <c r="AI987" s="752"/>
      <c r="AJ987" s="752"/>
      <c r="AK987" s="752"/>
      <c r="AL987" s="752"/>
      <c r="AM987" s="752"/>
      <c r="AN987" s="752"/>
      <c r="AO987" s="752"/>
      <c r="AP987" s="752"/>
    </row>
    <row r="988" hidden="1">
      <c r="A988" s="67"/>
      <c r="B988" s="101"/>
      <c r="C988" s="74"/>
      <c r="D988" s="67"/>
      <c r="E988" s="67"/>
      <c r="F988" s="74"/>
      <c r="G988" s="74"/>
      <c r="H988" s="74"/>
      <c r="I988" s="67"/>
      <c r="J988" s="67"/>
      <c r="K988" s="74"/>
      <c r="L988" s="74"/>
      <c r="M988" s="74"/>
      <c r="N988" s="74"/>
      <c r="O988" s="74"/>
      <c r="P988" s="74"/>
      <c r="Q988" s="74"/>
      <c r="R988" s="74"/>
      <c r="S988" s="752"/>
      <c r="T988" s="95"/>
      <c r="U988" s="752"/>
      <c r="V988" s="752"/>
      <c r="W988" s="752"/>
      <c r="X988" s="752"/>
      <c r="Y988" s="752"/>
      <c r="Z988" s="752"/>
      <c r="AA988" s="752"/>
      <c r="AB988" s="752"/>
      <c r="AC988" s="752"/>
      <c r="AD988" s="752"/>
      <c r="AE988" s="752"/>
      <c r="AF988" s="752"/>
      <c r="AG988" s="752"/>
      <c r="AH988" s="752"/>
      <c r="AI988" s="752"/>
      <c r="AJ988" s="752"/>
      <c r="AK988" s="752"/>
      <c r="AL988" s="752"/>
      <c r="AM988" s="752"/>
      <c r="AN988" s="752"/>
      <c r="AO988" s="752"/>
      <c r="AP988" s="752"/>
    </row>
    <row r="989" hidden="1">
      <c r="A989" s="67"/>
      <c r="B989" s="101"/>
      <c r="C989" s="74"/>
      <c r="D989" s="67"/>
      <c r="E989" s="67"/>
      <c r="F989" s="74"/>
      <c r="G989" s="74"/>
      <c r="H989" s="74"/>
      <c r="I989" s="67"/>
      <c r="J989" s="67"/>
      <c r="K989" s="74"/>
      <c r="L989" s="74"/>
      <c r="M989" s="74"/>
      <c r="N989" s="74"/>
      <c r="O989" s="74"/>
      <c r="P989" s="74"/>
      <c r="Q989" s="74"/>
      <c r="R989" s="74"/>
      <c r="S989" s="752"/>
      <c r="T989" s="95"/>
      <c r="U989" s="752"/>
      <c r="V989" s="752"/>
      <c r="W989" s="752"/>
      <c r="X989" s="752"/>
      <c r="Y989" s="752"/>
      <c r="Z989" s="752"/>
      <c r="AA989" s="752"/>
      <c r="AB989" s="752"/>
      <c r="AC989" s="752"/>
      <c r="AD989" s="752"/>
      <c r="AE989" s="752"/>
      <c r="AF989" s="752"/>
      <c r="AG989" s="752"/>
      <c r="AH989" s="752"/>
      <c r="AI989" s="752"/>
      <c r="AJ989" s="752"/>
      <c r="AK989" s="752"/>
      <c r="AL989" s="752"/>
      <c r="AM989" s="752"/>
      <c r="AN989" s="752"/>
      <c r="AO989" s="752"/>
      <c r="AP989" s="752"/>
    </row>
    <row r="990" hidden="1">
      <c r="A990" s="67"/>
      <c r="B990" s="101"/>
      <c r="C990" s="74"/>
      <c r="D990" s="67"/>
      <c r="E990" s="67"/>
      <c r="F990" s="74"/>
      <c r="G990" s="74"/>
      <c r="H990" s="74"/>
      <c r="I990" s="67"/>
      <c r="J990" s="67"/>
      <c r="K990" s="74"/>
      <c r="L990" s="74"/>
      <c r="M990" s="74"/>
      <c r="N990" s="74"/>
      <c r="O990" s="74"/>
      <c r="P990" s="74"/>
      <c r="Q990" s="74"/>
      <c r="R990" s="74"/>
      <c r="S990" s="752"/>
      <c r="T990" s="95"/>
      <c r="U990" s="752"/>
      <c r="V990" s="752"/>
      <c r="W990" s="752"/>
      <c r="X990" s="752"/>
      <c r="Y990" s="752"/>
      <c r="Z990" s="752"/>
      <c r="AA990" s="752"/>
      <c r="AB990" s="752"/>
      <c r="AC990" s="752"/>
      <c r="AD990" s="752"/>
      <c r="AE990" s="752"/>
      <c r="AF990" s="752"/>
      <c r="AG990" s="752"/>
      <c r="AH990" s="752"/>
      <c r="AI990" s="752"/>
      <c r="AJ990" s="752"/>
      <c r="AK990" s="752"/>
      <c r="AL990" s="752"/>
      <c r="AM990" s="752"/>
      <c r="AN990" s="752"/>
      <c r="AO990" s="752"/>
      <c r="AP990" s="752"/>
    </row>
    <row r="991" hidden="1">
      <c r="A991" s="67"/>
      <c r="B991" s="101"/>
      <c r="C991" s="74"/>
      <c r="D991" s="67"/>
      <c r="E991" s="67"/>
      <c r="F991" s="74"/>
      <c r="G991" s="74"/>
      <c r="H991" s="74"/>
      <c r="I991" s="67"/>
      <c r="J991" s="67"/>
      <c r="K991" s="74"/>
      <c r="L991" s="74"/>
      <c r="M991" s="74"/>
      <c r="N991" s="74"/>
      <c r="O991" s="74"/>
      <c r="P991" s="74"/>
      <c r="Q991" s="74"/>
      <c r="R991" s="74"/>
      <c r="S991" s="752"/>
      <c r="T991" s="95"/>
      <c r="U991" s="752"/>
      <c r="V991" s="752"/>
      <c r="W991" s="752"/>
      <c r="X991" s="752"/>
      <c r="Y991" s="752"/>
      <c r="Z991" s="752"/>
      <c r="AA991" s="752"/>
      <c r="AB991" s="752"/>
      <c r="AC991" s="752"/>
      <c r="AD991" s="752"/>
      <c r="AE991" s="752"/>
      <c r="AF991" s="752"/>
      <c r="AG991" s="752"/>
      <c r="AH991" s="752"/>
      <c r="AI991" s="752"/>
      <c r="AJ991" s="752"/>
      <c r="AK991" s="752"/>
      <c r="AL991" s="752"/>
      <c r="AM991" s="752"/>
      <c r="AN991" s="752"/>
      <c r="AO991" s="752"/>
      <c r="AP991" s="752"/>
    </row>
    <row r="992" hidden="1">
      <c r="A992" s="67"/>
      <c r="B992" s="101"/>
      <c r="C992" s="74"/>
      <c r="D992" s="67"/>
      <c r="E992" s="67"/>
      <c r="F992" s="74"/>
      <c r="G992" s="74"/>
      <c r="H992" s="74"/>
      <c r="I992" s="67"/>
      <c r="J992" s="67"/>
      <c r="K992" s="74"/>
      <c r="L992" s="74"/>
      <c r="M992" s="74"/>
      <c r="N992" s="74"/>
      <c r="O992" s="74"/>
      <c r="P992" s="74"/>
      <c r="Q992" s="74"/>
      <c r="R992" s="74"/>
      <c r="S992" s="752"/>
      <c r="T992" s="95"/>
      <c r="U992" s="752"/>
      <c r="V992" s="752"/>
      <c r="W992" s="752"/>
      <c r="X992" s="752"/>
      <c r="Y992" s="752"/>
      <c r="Z992" s="752"/>
      <c r="AA992" s="752"/>
      <c r="AB992" s="752"/>
      <c r="AC992" s="752"/>
      <c r="AD992" s="752"/>
      <c r="AE992" s="752"/>
      <c r="AF992" s="752"/>
      <c r="AG992" s="752"/>
      <c r="AH992" s="752"/>
      <c r="AI992" s="752"/>
      <c r="AJ992" s="752"/>
      <c r="AK992" s="752"/>
      <c r="AL992" s="752"/>
      <c r="AM992" s="752"/>
      <c r="AN992" s="752"/>
      <c r="AO992" s="752"/>
      <c r="AP992" s="752"/>
    </row>
    <row r="993" hidden="1">
      <c r="A993" s="67"/>
      <c r="B993" s="101"/>
      <c r="C993" s="74"/>
      <c r="D993" s="67"/>
      <c r="E993" s="67"/>
      <c r="F993" s="74"/>
      <c r="G993" s="74"/>
      <c r="H993" s="74"/>
      <c r="I993" s="67"/>
      <c r="J993" s="67"/>
      <c r="K993" s="74"/>
      <c r="L993" s="74"/>
      <c r="M993" s="74"/>
      <c r="N993" s="74"/>
      <c r="O993" s="74"/>
      <c r="P993" s="74"/>
      <c r="Q993" s="74"/>
      <c r="R993" s="74"/>
      <c r="S993" s="752"/>
      <c r="T993" s="95"/>
      <c r="U993" s="752"/>
      <c r="V993" s="752"/>
      <c r="W993" s="752"/>
      <c r="X993" s="752"/>
      <c r="Y993" s="752"/>
      <c r="Z993" s="752"/>
      <c r="AA993" s="752"/>
      <c r="AB993" s="752"/>
      <c r="AC993" s="752"/>
      <c r="AD993" s="752"/>
      <c r="AE993" s="752"/>
      <c r="AF993" s="752"/>
      <c r="AG993" s="752"/>
      <c r="AH993" s="752"/>
      <c r="AI993" s="752"/>
      <c r="AJ993" s="752"/>
      <c r="AK993" s="752"/>
      <c r="AL993" s="752"/>
      <c r="AM993" s="752"/>
      <c r="AN993" s="752"/>
      <c r="AO993" s="752"/>
      <c r="AP993" s="752"/>
    </row>
    <row r="994" hidden="1">
      <c r="A994" s="67"/>
      <c r="B994" s="101"/>
      <c r="C994" s="74"/>
      <c r="D994" s="67"/>
      <c r="E994" s="67"/>
      <c r="F994" s="74"/>
      <c r="G994" s="74"/>
      <c r="H994" s="74"/>
      <c r="I994" s="67"/>
      <c r="J994" s="67"/>
      <c r="K994" s="74"/>
      <c r="L994" s="74"/>
      <c r="M994" s="74"/>
      <c r="N994" s="74"/>
      <c r="O994" s="74"/>
      <c r="P994" s="74"/>
      <c r="Q994" s="74"/>
      <c r="R994" s="74"/>
      <c r="S994" s="752"/>
      <c r="T994" s="95"/>
      <c r="U994" s="752"/>
      <c r="V994" s="752"/>
      <c r="W994" s="752"/>
      <c r="X994" s="752"/>
      <c r="Y994" s="752"/>
      <c r="Z994" s="752"/>
      <c r="AA994" s="752"/>
      <c r="AB994" s="752"/>
      <c r="AC994" s="752"/>
      <c r="AD994" s="752"/>
      <c r="AE994" s="752"/>
      <c r="AF994" s="752"/>
      <c r="AG994" s="752"/>
      <c r="AH994" s="752"/>
      <c r="AI994" s="752"/>
      <c r="AJ994" s="752"/>
      <c r="AK994" s="752"/>
      <c r="AL994" s="752"/>
      <c r="AM994" s="752"/>
      <c r="AN994" s="752"/>
      <c r="AO994" s="752"/>
      <c r="AP994" s="752"/>
    </row>
    <row r="995" hidden="1">
      <c r="A995" s="67"/>
      <c r="B995" s="101"/>
      <c r="C995" s="74"/>
      <c r="D995" s="67"/>
      <c r="E995" s="67"/>
      <c r="F995" s="74"/>
      <c r="G995" s="74"/>
      <c r="H995" s="74"/>
      <c r="I995" s="67"/>
      <c r="J995" s="67"/>
      <c r="K995" s="74"/>
      <c r="L995" s="74"/>
      <c r="M995" s="74"/>
      <c r="N995" s="74"/>
      <c r="O995" s="74"/>
      <c r="P995" s="74"/>
      <c r="Q995" s="74"/>
      <c r="R995" s="74"/>
      <c r="S995" s="752"/>
      <c r="T995" s="95"/>
      <c r="U995" s="752"/>
      <c r="V995" s="752"/>
      <c r="W995" s="752"/>
      <c r="X995" s="752"/>
      <c r="Y995" s="752"/>
      <c r="Z995" s="752"/>
      <c r="AA995" s="752"/>
      <c r="AB995" s="752"/>
      <c r="AC995" s="752"/>
      <c r="AD995" s="752"/>
      <c r="AE995" s="752"/>
      <c r="AF995" s="752"/>
      <c r="AG995" s="752"/>
      <c r="AH995" s="752"/>
      <c r="AI995" s="752"/>
      <c r="AJ995" s="752"/>
      <c r="AK995" s="752"/>
      <c r="AL995" s="752"/>
      <c r="AM995" s="752"/>
      <c r="AN995" s="752"/>
      <c r="AO995" s="752"/>
      <c r="AP995" s="752"/>
    </row>
    <row r="996" hidden="1">
      <c r="A996" s="67"/>
      <c r="B996" s="101"/>
      <c r="C996" s="74"/>
      <c r="D996" s="67"/>
      <c r="E996" s="67"/>
      <c r="F996" s="74"/>
      <c r="G996" s="74"/>
      <c r="H996" s="74"/>
      <c r="I996" s="67"/>
      <c r="J996" s="67"/>
      <c r="K996" s="74"/>
      <c r="L996" s="74"/>
      <c r="M996" s="74"/>
      <c r="N996" s="74"/>
      <c r="O996" s="74"/>
      <c r="P996" s="74"/>
      <c r="Q996" s="74"/>
      <c r="R996" s="74"/>
      <c r="S996" s="752"/>
      <c r="T996" s="95"/>
      <c r="U996" s="752"/>
      <c r="V996" s="752"/>
      <c r="W996" s="752"/>
      <c r="X996" s="752"/>
      <c r="Y996" s="752"/>
      <c r="Z996" s="752"/>
      <c r="AA996" s="752"/>
      <c r="AB996" s="752"/>
      <c r="AC996" s="752"/>
      <c r="AD996" s="752"/>
      <c r="AE996" s="752"/>
      <c r="AF996" s="752"/>
      <c r="AG996" s="752"/>
      <c r="AH996" s="752"/>
      <c r="AI996" s="752"/>
      <c r="AJ996" s="752"/>
      <c r="AK996" s="752"/>
      <c r="AL996" s="752"/>
      <c r="AM996" s="752"/>
      <c r="AN996" s="752"/>
      <c r="AO996" s="752"/>
      <c r="AP996" s="752"/>
    </row>
    <row r="997" hidden="1">
      <c r="A997" s="67"/>
      <c r="B997" s="101"/>
      <c r="C997" s="74"/>
      <c r="D997" s="67"/>
      <c r="E997" s="67"/>
      <c r="F997" s="74"/>
      <c r="G997" s="74"/>
      <c r="H997" s="74"/>
      <c r="I997" s="67"/>
      <c r="J997" s="67"/>
      <c r="K997" s="74"/>
      <c r="L997" s="74"/>
      <c r="M997" s="74"/>
      <c r="N997" s="74"/>
      <c r="O997" s="74"/>
      <c r="P997" s="74"/>
      <c r="Q997" s="74"/>
      <c r="R997" s="74"/>
      <c r="S997" s="752"/>
      <c r="T997" s="95"/>
      <c r="U997" s="752"/>
      <c r="V997" s="752"/>
      <c r="W997" s="752"/>
      <c r="X997" s="752"/>
      <c r="Y997" s="752"/>
      <c r="Z997" s="752"/>
      <c r="AA997" s="752"/>
      <c r="AB997" s="752"/>
      <c r="AC997" s="752"/>
      <c r="AD997" s="752"/>
      <c r="AE997" s="752"/>
      <c r="AF997" s="752"/>
      <c r="AG997" s="752"/>
      <c r="AH997" s="752"/>
      <c r="AI997" s="752"/>
      <c r="AJ997" s="752"/>
      <c r="AK997" s="752"/>
      <c r="AL997" s="752"/>
      <c r="AM997" s="752"/>
      <c r="AN997" s="752"/>
      <c r="AO997" s="752"/>
      <c r="AP997" s="752"/>
    </row>
    <row r="998" hidden="1">
      <c r="A998" s="67"/>
      <c r="B998" s="101"/>
      <c r="C998" s="74"/>
      <c r="D998" s="67"/>
      <c r="E998" s="67"/>
      <c r="F998" s="74"/>
      <c r="G998" s="74"/>
      <c r="H998" s="74"/>
      <c r="I998" s="67"/>
      <c r="J998" s="67"/>
      <c r="K998" s="74"/>
      <c r="L998" s="74"/>
      <c r="M998" s="74"/>
      <c r="N998" s="74"/>
      <c r="O998" s="74"/>
      <c r="P998" s="74"/>
      <c r="Q998" s="74"/>
      <c r="R998" s="74"/>
      <c r="S998" s="752"/>
      <c r="T998" s="95"/>
      <c r="U998" s="752"/>
      <c r="V998" s="752"/>
      <c r="W998" s="752"/>
      <c r="X998" s="752"/>
      <c r="Y998" s="752"/>
      <c r="Z998" s="752"/>
      <c r="AA998" s="752"/>
      <c r="AB998" s="752"/>
      <c r="AC998" s="752"/>
      <c r="AD998" s="752"/>
      <c r="AE998" s="752"/>
      <c r="AF998" s="752"/>
      <c r="AG998" s="752"/>
      <c r="AH998" s="752"/>
      <c r="AI998" s="752"/>
      <c r="AJ998" s="752"/>
      <c r="AK998" s="752"/>
      <c r="AL998" s="752"/>
      <c r="AM998" s="752"/>
      <c r="AN998" s="752"/>
      <c r="AO998" s="752"/>
      <c r="AP998" s="752"/>
    </row>
    <row r="999" hidden="1">
      <c r="A999" s="67"/>
      <c r="B999" s="101"/>
      <c r="C999" s="74"/>
      <c r="D999" s="67"/>
      <c r="E999" s="67"/>
      <c r="F999" s="74"/>
      <c r="G999" s="74"/>
      <c r="H999" s="74"/>
      <c r="I999" s="67"/>
      <c r="J999" s="67"/>
      <c r="K999" s="74"/>
      <c r="L999" s="74"/>
      <c r="M999" s="74"/>
      <c r="N999" s="74"/>
      <c r="O999" s="74"/>
      <c r="P999" s="74"/>
      <c r="Q999" s="74"/>
      <c r="R999" s="74"/>
      <c r="S999" s="752"/>
      <c r="T999" s="95"/>
      <c r="U999" s="752"/>
      <c r="V999" s="752"/>
      <c r="W999" s="752"/>
      <c r="X999" s="752"/>
      <c r="Y999" s="752"/>
      <c r="Z999" s="752"/>
      <c r="AA999" s="752"/>
      <c r="AB999" s="752"/>
      <c r="AC999" s="752"/>
      <c r="AD999" s="752"/>
      <c r="AE999" s="752"/>
      <c r="AF999" s="752"/>
      <c r="AG999" s="752"/>
      <c r="AH999" s="752"/>
      <c r="AI999" s="752"/>
      <c r="AJ999" s="752"/>
      <c r="AK999" s="752"/>
      <c r="AL999" s="752"/>
      <c r="AM999" s="752"/>
      <c r="AN999" s="752"/>
      <c r="AO999" s="752"/>
      <c r="AP999" s="752"/>
    </row>
    <row r="1000" hidden="1">
      <c r="A1000" s="67"/>
      <c r="B1000" s="101"/>
      <c r="C1000" s="74"/>
      <c r="D1000" s="67"/>
      <c r="E1000" s="67"/>
      <c r="F1000" s="74"/>
      <c r="G1000" s="74"/>
      <c r="H1000" s="74"/>
      <c r="I1000" s="67"/>
      <c r="J1000" s="67"/>
      <c r="K1000" s="74"/>
      <c r="L1000" s="74"/>
      <c r="M1000" s="74"/>
      <c r="N1000" s="74"/>
      <c r="O1000" s="74"/>
      <c r="P1000" s="74"/>
      <c r="Q1000" s="74"/>
      <c r="R1000" s="74"/>
      <c r="S1000" s="752"/>
      <c r="T1000" s="95"/>
      <c r="U1000" s="752"/>
      <c r="V1000" s="752"/>
      <c r="W1000" s="752"/>
      <c r="X1000" s="752"/>
      <c r="Y1000" s="752"/>
      <c r="Z1000" s="752"/>
      <c r="AA1000" s="752"/>
      <c r="AB1000" s="752"/>
      <c r="AC1000" s="752"/>
      <c r="AD1000" s="752"/>
      <c r="AE1000" s="752"/>
      <c r="AF1000" s="752"/>
      <c r="AG1000" s="752"/>
      <c r="AH1000" s="752"/>
      <c r="AI1000" s="752"/>
      <c r="AJ1000" s="752"/>
      <c r="AK1000" s="752"/>
      <c r="AL1000" s="752"/>
      <c r="AM1000" s="752"/>
      <c r="AN1000" s="752"/>
      <c r="AO1000" s="752"/>
      <c r="AP1000" s="752"/>
    </row>
    <row r="1001" hidden="1">
      <c r="A1001" s="67"/>
      <c r="B1001" s="101"/>
      <c r="C1001" s="74"/>
      <c r="D1001" s="67"/>
      <c r="E1001" s="67"/>
      <c r="F1001" s="74"/>
      <c r="G1001" s="74"/>
      <c r="H1001" s="74"/>
      <c r="I1001" s="67"/>
      <c r="J1001" s="67"/>
      <c r="K1001" s="74"/>
      <c r="L1001" s="74"/>
      <c r="M1001" s="74"/>
      <c r="N1001" s="74"/>
      <c r="O1001" s="74"/>
      <c r="P1001" s="74"/>
      <c r="Q1001" s="74"/>
      <c r="R1001" s="74"/>
      <c r="S1001" s="752"/>
      <c r="T1001" s="95"/>
      <c r="U1001" s="752"/>
      <c r="V1001" s="752"/>
      <c r="W1001" s="752"/>
      <c r="X1001" s="752"/>
      <c r="Y1001" s="752"/>
      <c r="Z1001" s="752"/>
      <c r="AA1001" s="752"/>
      <c r="AB1001" s="752"/>
      <c r="AC1001" s="752"/>
      <c r="AD1001" s="752"/>
      <c r="AE1001" s="752"/>
      <c r="AF1001" s="752"/>
      <c r="AG1001" s="752"/>
      <c r="AH1001" s="752"/>
      <c r="AI1001" s="752"/>
      <c r="AJ1001" s="752"/>
      <c r="AK1001" s="752"/>
      <c r="AL1001" s="752"/>
      <c r="AM1001" s="752"/>
      <c r="AN1001" s="752"/>
      <c r="AO1001" s="752"/>
      <c r="AP1001" s="752"/>
    </row>
    <row r="1002" hidden="1">
      <c r="A1002" s="67"/>
      <c r="B1002" s="101"/>
      <c r="C1002" s="74"/>
      <c r="D1002" s="67"/>
      <c r="E1002" s="67"/>
      <c r="F1002" s="74"/>
      <c r="G1002" s="74"/>
      <c r="H1002" s="74"/>
      <c r="I1002" s="67"/>
      <c r="J1002" s="67"/>
      <c r="K1002" s="74"/>
      <c r="L1002" s="74"/>
      <c r="M1002" s="74"/>
      <c r="N1002" s="74"/>
      <c r="O1002" s="74"/>
      <c r="P1002" s="74"/>
      <c r="Q1002" s="74"/>
      <c r="R1002" s="74"/>
      <c r="S1002" s="752"/>
      <c r="T1002" s="95"/>
      <c r="U1002" s="752"/>
      <c r="V1002" s="752"/>
      <c r="W1002" s="752"/>
      <c r="X1002" s="752"/>
      <c r="Y1002" s="752"/>
      <c r="Z1002" s="752"/>
      <c r="AA1002" s="752"/>
      <c r="AB1002" s="752"/>
      <c r="AC1002" s="752"/>
      <c r="AD1002" s="752"/>
      <c r="AE1002" s="752"/>
      <c r="AF1002" s="752"/>
      <c r="AG1002" s="752"/>
      <c r="AH1002" s="752"/>
      <c r="AI1002" s="752"/>
      <c r="AJ1002" s="752"/>
      <c r="AK1002" s="752"/>
      <c r="AL1002" s="752"/>
      <c r="AM1002" s="752"/>
      <c r="AN1002" s="752"/>
      <c r="AO1002" s="752"/>
      <c r="AP1002" s="752"/>
    </row>
    <row r="1003" hidden="1">
      <c r="A1003" s="67"/>
      <c r="B1003" s="101"/>
      <c r="C1003" s="74"/>
      <c r="D1003" s="67"/>
      <c r="E1003" s="67"/>
      <c r="F1003" s="74"/>
      <c r="G1003" s="74"/>
      <c r="H1003" s="74"/>
      <c r="I1003" s="67"/>
      <c r="J1003" s="67"/>
      <c r="K1003" s="74"/>
      <c r="L1003" s="74"/>
      <c r="M1003" s="74"/>
      <c r="N1003" s="74"/>
      <c r="O1003" s="74"/>
      <c r="P1003" s="74"/>
      <c r="Q1003" s="74"/>
      <c r="R1003" s="74"/>
      <c r="S1003" s="752"/>
      <c r="T1003" s="95"/>
      <c r="U1003" s="752"/>
      <c r="V1003" s="752"/>
      <c r="W1003" s="752"/>
      <c r="X1003" s="752"/>
      <c r="Y1003" s="752"/>
      <c r="Z1003" s="752"/>
      <c r="AA1003" s="752"/>
      <c r="AB1003" s="752"/>
      <c r="AC1003" s="752"/>
      <c r="AD1003" s="752"/>
      <c r="AE1003" s="752"/>
      <c r="AF1003" s="752"/>
      <c r="AG1003" s="752"/>
      <c r="AH1003" s="752"/>
      <c r="AI1003" s="752"/>
      <c r="AJ1003" s="752"/>
      <c r="AK1003" s="752"/>
      <c r="AL1003" s="752"/>
      <c r="AM1003" s="752"/>
      <c r="AN1003" s="752"/>
      <c r="AO1003" s="752"/>
      <c r="AP1003" s="752"/>
    </row>
    <row r="1004" hidden="1">
      <c r="A1004" s="67"/>
      <c r="B1004" s="101"/>
      <c r="C1004" s="74"/>
      <c r="D1004" s="67"/>
      <c r="E1004" s="67"/>
      <c r="F1004" s="74"/>
      <c r="G1004" s="74"/>
      <c r="H1004" s="74"/>
      <c r="I1004" s="67"/>
      <c r="J1004" s="67"/>
      <c r="K1004" s="74"/>
      <c r="L1004" s="74"/>
      <c r="M1004" s="74"/>
      <c r="N1004" s="74"/>
      <c r="O1004" s="74"/>
      <c r="P1004" s="74"/>
      <c r="Q1004" s="74"/>
      <c r="R1004" s="74"/>
      <c r="S1004" s="752"/>
      <c r="T1004" s="95"/>
      <c r="U1004" s="752"/>
      <c r="V1004" s="752"/>
      <c r="W1004" s="752"/>
      <c r="X1004" s="752"/>
      <c r="Y1004" s="752"/>
      <c r="Z1004" s="752"/>
      <c r="AA1004" s="752"/>
      <c r="AB1004" s="752"/>
      <c r="AC1004" s="752"/>
      <c r="AD1004" s="752"/>
      <c r="AE1004" s="752"/>
      <c r="AF1004" s="752"/>
      <c r="AG1004" s="752"/>
      <c r="AH1004" s="752"/>
      <c r="AI1004" s="752"/>
      <c r="AJ1004" s="752"/>
      <c r="AK1004" s="752"/>
      <c r="AL1004" s="752"/>
      <c r="AM1004" s="752"/>
      <c r="AN1004" s="752"/>
      <c r="AO1004" s="752"/>
      <c r="AP1004" s="752"/>
    </row>
    <row r="1005" hidden="1">
      <c r="A1005" s="67"/>
      <c r="B1005" s="101"/>
      <c r="C1005" s="74"/>
      <c r="D1005" s="67"/>
      <c r="E1005" s="67"/>
      <c r="F1005" s="74"/>
      <c r="G1005" s="74"/>
      <c r="H1005" s="74"/>
      <c r="I1005" s="67"/>
      <c r="J1005" s="67"/>
      <c r="K1005" s="74"/>
      <c r="L1005" s="74"/>
      <c r="M1005" s="74"/>
      <c r="N1005" s="74"/>
      <c r="O1005" s="74"/>
      <c r="P1005" s="74"/>
      <c r="Q1005" s="74"/>
      <c r="R1005" s="74"/>
      <c r="S1005" s="752"/>
      <c r="T1005" s="95"/>
      <c r="U1005" s="752"/>
      <c r="V1005" s="752"/>
      <c r="W1005" s="752"/>
      <c r="X1005" s="752"/>
      <c r="Y1005" s="752"/>
      <c r="Z1005" s="752"/>
      <c r="AA1005" s="752"/>
      <c r="AB1005" s="752"/>
      <c r="AC1005" s="752"/>
      <c r="AD1005" s="752"/>
      <c r="AE1005" s="752"/>
      <c r="AF1005" s="752"/>
      <c r="AG1005" s="752"/>
      <c r="AH1005" s="752"/>
      <c r="AI1005" s="752"/>
      <c r="AJ1005" s="752"/>
      <c r="AK1005" s="752"/>
      <c r="AL1005" s="752"/>
      <c r="AM1005" s="752"/>
      <c r="AN1005" s="752"/>
      <c r="AO1005" s="752"/>
      <c r="AP1005" s="752"/>
    </row>
    <row r="1006" hidden="1">
      <c r="A1006" s="67"/>
      <c r="B1006" s="101"/>
      <c r="C1006" s="74"/>
      <c r="D1006" s="67"/>
      <c r="E1006" s="67"/>
      <c r="F1006" s="74"/>
      <c r="G1006" s="74"/>
      <c r="H1006" s="74"/>
      <c r="I1006" s="67"/>
      <c r="J1006" s="67"/>
      <c r="K1006" s="74"/>
      <c r="L1006" s="74"/>
      <c r="M1006" s="74"/>
      <c r="N1006" s="74"/>
      <c r="O1006" s="74"/>
      <c r="P1006" s="74"/>
      <c r="Q1006" s="74"/>
      <c r="R1006" s="74"/>
      <c r="S1006" s="752"/>
      <c r="T1006" s="95"/>
      <c r="U1006" s="752"/>
      <c r="V1006" s="752"/>
      <c r="W1006" s="752"/>
      <c r="X1006" s="752"/>
      <c r="Y1006" s="752"/>
      <c r="Z1006" s="752"/>
      <c r="AA1006" s="752"/>
      <c r="AB1006" s="752"/>
      <c r="AC1006" s="752"/>
      <c r="AD1006" s="752"/>
      <c r="AE1006" s="752"/>
      <c r="AF1006" s="752"/>
      <c r="AG1006" s="752"/>
      <c r="AH1006" s="752"/>
      <c r="AI1006" s="752"/>
      <c r="AJ1006" s="752"/>
      <c r="AK1006" s="752"/>
      <c r="AL1006" s="752"/>
      <c r="AM1006" s="752"/>
      <c r="AN1006" s="752"/>
      <c r="AO1006" s="752"/>
      <c r="AP1006" s="752"/>
    </row>
    <row r="1007" hidden="1">
      <c r="A1007" s="67"/>
      <c r="B1007" s="101"/>
      <c r="C1007" s="74"/>
      <c r="D1007" s="67"/>
      <c r="E1007" s="67"/>
      <c r="F1007" s="74"/>
      <c r="G1007" s="74"/>
      <c r="H1007" s="74"/>
      <c r="I1007" s="67"/>
      <c r="J1007" s="67"/>
      <c r="K1007" s="74"/>
      <c r="L1007" s="74"/>
      <c r="M1007" s="74"/>
      <c r="N1007" s="74"/>
      <c r="O1007" s="74"/>
      <c r="P1007" s="74"/>
      <c r="Q1007" s="74"/>
      <c r="R1007" s="74"/>
      <c r="S1007" s="752"/>
      <c r="T1007" s="95"/>
      <c r="U1007" s="752"/>
      <c r="V1007" s="752"/>
      <c r="W1007" s="752"/>
      <c r="X1007" s="752"/>
      <c r="Y1007" s="752"/>
      <c r="Z1007" s="752"/>
      <c r="AA1007" s="752"/>
      <c r="AB1007" s="752"/>
      <c r="AC1007" s="752"/>
      <c r="AD1007" s="752"/>
      <c r="AE1007" s="752"/>
      <c r="AF1007" s="752"/>
      <c r="AG1007" s="752"/>
      <c r="AH1007" s="752"/>
      <c r="AI1007" s="752"/>
      <c r="AJ1007" s="752"/>
      <c r="AK1007" s="752"/>
      <c r="AL1007" s="752"/>
      <c r="AM1007" s="752"/>
      <c r="AN1007" s="752"/>
      <c r="AO1007" s="752"/>
      <c r="AP1007" s="752"/>
    </row>
    <row r="1008" hidden="1">
      <c r="A1008" s="67"/>
      <c r="B1008" s="101"/>
      <c r="C1008" s="74"/>
      <c r="D1008" s="67"/>
      <c r="E1008" s="67"/>
      <c r="F1008" s="74"/>
      <c r="G1008" s="74"/>
      <c r="H1008" s="74"/>
      <c r="I1008" s="67"/>
      <c r="J1008" s="67"/>
      <c r="K1008" s="74"/>
      <c r="L1008" s="74"/>
      <c r="M1008" s="74"/>
      <c r="N1008" s="74"/>
      <c r="O1008" s="74"/>
      <c r="P1008" s="74"/>
      <c r="Q1008" s="74"/>
      <c r="R1008" s="74"/>
      <c r="S1008" s="752"/>
      <c r="T1008" s="95"/>
      <c r="U1008" s="752"/>
      <c r="V1008" s="752"/>
      <c r="W1008" s="752"/>
      <c r="X1008" s="752"/>
      <c r="Y1008" s="752"/>
      <c r="Z1008" s="752"/>
      <c r="AA1008" s="752"/>
      <c r="AB1008" s="752"/>
      <c r="AC1008" s="752"/>
      <c r="AD1008" s="752"/>
      <c r="AE1008" s="752"/>
      <c r="AF1008" s="752"/>
      <c r="AG1008" s="752"/>
      <c r="AH1008" s="752"/>
      <c r="AI1008" s="752"/>
      <c r="AJ1008" s="752"/>
      <c r="AK1008" s="752"/>
      <c r="AL1008" s="752"/>
      <c r="AM1008" s="752"/>
      <c r="AN1008" s="752"/>
      <c r="AO1008" s="752"/>
      <c r="AP1008" s="752"/>
    </row>
    <row r="1009" hidden="1">
      <c r="A1009" s="67"/>
      <c r="B1009" s="101"/>
      <c r="C1009" s="74"/>
      <c r="D1009" s="67"/>
      <c r="E1009" s="67"/>
      <c r="F1009" s="74"/>
      <c r="G1009" s="74"/>
      <c r="H1009" s="74"/>
      <c r="I1009" s="67"/>
      <c r="J1009" s="67"/>
      <c r="K1009" s="74"/>
      <c r="L1009" s="74"/>
      <c r="M1009" s="74"/>
      <c r="N1009" s="74"/>
      <c r="O1009" s="74"/>
      <c r="P1009" s="74"/>
      <c r="Q1009" s="74"/>
      <c r="R1009" s="74"/>
      <c r="S1009" s="752"/>
      <c r="T1009" s="95"/>
      <c r="U1009" s="752"/>
      <c r="V1009" s="752"/>
      <c r="W1009" s="752"/>
      <c r="X1009" s="752"/>
      <c r="Y1009" s="752"/>
      <c r="Z1009" s="752"/>
      <c r="AA1009" s="752"/>
      <c r="AB1009" s="752"/>
      <c r="AC1009" s="752"/>
      <c r="AD1009" s="752"/>
      <c r="AE1009" s="752"/>
      <c r="AF1009" s="752"/>
      <c r="AG1009" s="752"/>
      <c r="AH1009" s="752"/>
      <c r="AI1009" s="752"/>
      <c r="AJ1009" s="752"/>
      <c r="AK1009" s="752"/>
      <c r="AL1009" s="752"/>
      <c r="AM1009" s="752"/>
      <c r="AN1009" s="752"/>
      <c r="AO1009" s="752"/>
      <c r="AP1009" s="752"/>
    </row>
    <row r="1010" hidden="1">
      <c r="A1010" s="67"/>
      <c r="B1010" s="101"/>
      <c r="C1010" s="74"/>
      <c r="D1010" s="67"/>
      <c r="E1010" s="67"/>
      <c r="F1010" s="74"/>
      <c r="G1010" s="74"/>
      <c r="H1010" s="74"/>
      <c r="I1010" s="67"/>
      <c r="J1010" s="67"/>
      <c r="K1010" s="74"/>
      <c r="L1010" s="74"/>
      <c r="M1010" s="74"/>
      <c r="N1010" s="74"/>
      <c r="O1010" s="74"/>
      <c r="P1010" s="74"/>
      <c r="Q1010" s="74"/>
      <c r="R1010" s="74"/>
      <c r="S1010" s="752"/>
      <c r="T1010" s="95"/>
      <c r="U1010" s="752"/>
      <c r="V1010" s="752"/>
      <c r="W1010" s="752"/>
      <c r="X1010" s="752"/>
      <c r="Y1010" s="752"/>
      <c r="Z1010" s="752"/>
      <c r="AA1010" s="752"/>
      <c r="AB1010" s="752"/>
      <c r="AC1010" s="752"/>
      <c r="AD1010" s="752"/>
      <c r="AE1010" s="752"/>
      <c r="AF1010" s="752"/>
      <c r="AG1010" s="752"/>
      <c r="AH1010" s="752"/>
      <c r="AI1010" s="752"/>
      <c r="AJ1010" s="752"/>
      <c r="AK1010" s="752"/>
      <c r="AL1010" s="752"/>
      <c r="AM1010" s="752"/>
      <c r="AN1010" s="752"/>
      <c r="AO1010" s="752"/>
      <c r="AP1010" s="752"/>
    </row>
    <row r="1011" hidden="1">
      <c r="A1011" s="67"/>
      <c r="B1011" s="101"/>
      <c r="C1011" s="74"/>
      <c r="D1011" s="67"/>
      <c r="E1011" s="67"/>
      <c r="F1011" s="74"/>
      <c r="G1011" s="74"/>
      <c r="H1011" s="74"/>
      <c r="I1011" s="67"/>
      <c r="J1011" s="67"/>
      <c r="K1011" s="74"/>
      <c r="L1011" s="74"/>
      <c r="M1011" s="74"/>
      <c r="N1011" s="74"/>
      <c r="O1011" s="74"/>
      <c r="P1011" s="74"/>
      <c r="Q1011" s="74"/>
      <c r="R1011" s="74"/>
      <c r="S1011" s="752"/>
      <c r="T1011" s="95"/>
      <c r="U1011" s="752"/>
      <c r="V1011" s="752"/>
      <c r="W1011" s="752"/>
      <c r="X1011" s="752"/>
      <c r="Y1011" s="752"/>
      <c r="Z1011" s="752"/>
      <c r="AA1011" s="752"/>
      <c r="AB1011" s="752"/>
      <c r="AC1011" s="752"/>
      <c r="AD1011" s="752"/>
      <c r="AE1011" s="752"/>
      <c r="AF1011" s="752"/>
      <c r="AG1011" s="752"/>
      <c r="AH1011" s="752"/>
      <c r="AI1011" s="752"/>
      <c r="AJ1011" s="752"/>
      <c r="AK1011" s="752"/>
      <c r="AL1011" s="752"/>
      <c r="AM1011" s="752"/>
      <c r="AN1011" s="752"/>
      <c r="AO1011" s="752"/>
      <c r="AP1011" s="752"/>
    </row>
    <row r="1012" hidden="1">
      <c r="A1012" s="67"/>
      <c r="B1012" s="101"/>
      <c r="C1012" s="74"/>
      <c r="D1012" s="67"/>
      <c r="E1012" s="67"/>
      <c r="F1012" s="74"/>
      <c r="G1012" s="74"/>
      <c r="H1012" s="74"/>
      <c r="I1012" s="67"/>
      <c r="J1012" s="67"/>
      <c r="K1012" s="74"/>
      <c r="L1012" s="74"/>
      <c r="M1012" s="74"/>
      <c r="N1012" s="74"/>
      <c r="O1012" s="74"/>
      <c r="P1012" s="74"/>
      <c r="Q1012" s="74"/>
      <c r="R1012" s="74"/>
      <c r="S1012" s="752"/>
      <c r="T1012" s="95"/>
      <c r="U1012" s="752"/>
      <c r="V1012" s="752"/>
      <c r="W1012" s="752"/>
      <c r="X1012" s="752"/>
      <c r="Y1012" s="752"/>
      <c r="Z1012" s="752"/>
      <c r="AA1012" s="752"/>
      <c r="AB1012" s="752"/>
      <c r="AC1012" s="752"/>
      <c r="AD1012" s="752"/>
      <c r="AE1012" s="752"/>
      <c r="AF1012" s="752"/>
      <c r="AG1012" s="752"/>
      <c r="AH1012" s="752"/>
      <c r="AI1012" s="752"/>
      <c r="AJ1012" s="752"/>
      <c r="AK1012" s="752"/>
      <c r="AL1012" s="752"/>
      <c r="AM1012" s="752"/>
      <c r="AN1012" s="752"/>
      <c r="AO1012" s="752"/>
      <c r="AP1012" s="752"/>
    </row>
    <row r="1013" hidden="1">
      <c r="A1013" s="67"/>
      <c r="B1013" s="101"/>
      <c r="C1013" s="74"/>
      <c r="D1013" s="67"/>
      <c r="E1013" s="67"/>
      <c r="F1013" s="74"/>
      <c r="G1013" s="74"/>
      <c r="H1013" s="74"/>
      <c r="I1013" s="67"/>
      <c r="J1013" s="67"/>
      <c r="K1013" s="74"/>
      <c r="L1013" s="74"/>
      <c r="M1013" s="74"/>
      <c r="N1013" s="74"/>
      <c r="O1013" s="74"/>
      <c r="P1013" s="74"/>
      <c r="Q1013" s="74"/>
      <c r="R1013" s="74"/>
      <c r="S1013" s="752"/>
      <c r="T1013" s="95"/>
      <c r="U1013" s="752"/>
      <c r="V1013" s="752"/>
      <c r="W1013" s="752"/>
      <c r="X1013" s="752"/>
      <c r="Y1013" s="752"/>
      <c r="Z1013" s="752"/>
      <c r="AA1013" s="752"/>
      <c r="AB1013" s="752"/>
      <c r="AC1013" s="752"/>
      <c r="AD1013" s="752"/>
      <c r="AE1013" s="752"/>
      <c r="AF1013" s="752"/>
      <c r="AG1013" s="752"/>
      <c r="AH1013" s="752"/>
      <c r="AI1013" s="752"/>
      <c r="AJ1013" s="752"/>
      <c r="AK1013" s="752"/>
      <c r="AL1013" s="752"/>
      <c r="AM1013" s="752"/>
      <c r="AN1013" s="752"/>
      <c r="AO1013" s="752"/>
      <c r="AP1013" s="752"/>
    </row>
    <row r="1014" hidden="1">
      <c r="A1014" s="67"/>
      <c r="B1014" s="101"/>
      <c r="C1014" s="74"/>
      <c r="D1014" s="67"/>
      <c r="E1014" s="67"/>
      <c r="F1014" s="74"/>
      <c r="G1014" s="74"/>
      <c r="H1014" s="74"/>
      <c r="I1014" s="67"/>
      <c r="J1014" s="67"/>
      <c r="K1014" s="74"/>
      <c r="L1014" s="74"/>
      <c r="M1014" s="74"/>
      <c r="N1014" s="74"/>
      <c r="O1014" s="74"/>
      <c r="P1014" s="74"/>
      <c r="Q1014" s="74"/>
      <c r="R1014" s="74"/>
      <c r="S1014" s="752"/>
      <c r="T1014" s="95"/>
      <c r="U1014" s="752"/>
      <c r="V1014" s="752"/>
      <c r="W1014" s="752"/>
      <c r="X1014" s="752"/>
      <c r="Y1014" s="752"/>
      <c r="Z1014" s="752"/>
      <c r="AA1014" s="752"/>
      <c r="AB1014" s="752"/>
      <c r="AC1014" s="752"/>
      <c r="AD1014" s="752"/>
      <c r="AE1014" s="752"/>
      <c r="AF1014" s="752"/>
      <c r="AG1014" s="752"/>
      <c r="AH1014" s="752"/>
      <c r="AI1014" s="752"/>
      <c r="AJ1014" s="752"/>
      <c r="AK1014" s="752"/>
      <c r="AL1014" s="752"/>
      <c r="AM1014" s="752"/>
      <c r="AN1014" s="752"/>
      <c r="AO1014" s="752"/>
      <c r="AP1014" s="752"/>
    </row>
    <row r="1015" hidden="1">
      <c r="A1015" s="67"/>
      <c r="B1015" s="101"/>
      <c r="C1015" s="74"/>
      <c r="D1015" s="67"/>
      <c r="E1015" s="67"/>
      <c r="F1015" s="74"/>
      <c r="G1015" s="74"/>
      <c r="H1015" s="74"/>
      <c r="I1015" s="67"/>
      <c r="J1015" s="67"/>
      <c r="K1015" s="74"/>
      <c r="L1015" s="74"/>
      <c r="M1015" s="74"/>
      <c r="N1015" s="74"/>
      <c r="O1015" s="74"/>
      <c r="P1015" s="74"/>
      <c r="Q1015" s="74"/>
      <c r="R1015" s="74"/>
      <c r="S1015" s="752"/>
      <c r="T1015" s="95"/>
      <c r="U1015" s="752"/>
      <c r="V1015" s="752"/>
      <c r="W1015" s="752"/>
      <c r="X1015" s="752"/>
      <c r="Y1015" s="752"/>
      <c r="Z1015" s="752"/>
      <c r="AA1015" s="752"/>
      <c r="AB1015" s="752"/>
      <c r="AC1015" s="752"/>
      <c r="AD1015" s="752"/>
      <c r="AE1015" s="752"/>
      <c r="AF1015" s="752"/>
      <c r="AG1015" s="752"/>
      <c r="AH1015" s="752"/>
      <c r="AI1015" s="752"/>
      <c r="AJ1015" s="752"/>
      <c r="AK1015" s="752"/>
      <c r="AL1015" s="752"/>
      <c r="AM1015" s="752"/>
      <c r="AN1015" s="752"/>
      <c r="AO1015" s="752"/>
      <c r="AP1015" s="752"/>
    </row>
    <row r="1016" hidden="1">
      <c r="A1016" s="67"/>
      <c r="B1016" s="101"/>
      <c r="C1016" s="74"/>
      <c r="D1016" s="67"/>
      <c r="E1016" s="67"/>
      <c r="F1016" s="74"/>
      <c r="G1016" s="74"/>
      <c r="H1016" s="74"/>
      <c r="I1016" s="67"/>
      <c r="J1016" s="67"/>
      <c r="K1016" s="74"/>
      <c r="L1016" s="74"/>
      <c r="M1016" s="74"/>
      <c r="N1016" s="74"/>
      <c r="O1016" s="74"/>
      <c r="P1016" s="74"/>
      <c r="Q1016" s="74"/>
      <c r="R1016" s="74"/>
      <c r="S1016" s="752"/>
      <c r="T1016" s="95"/>
      <c r="U1016" s="752"/>
      <c r="V1016" s="752"/>
      <c r="W1016" s="752"/>
      <c r="X1016" s="752"/>
      <c r="Y1016" s="752"/>
      <c r="Z1016" s="752"/>
      <c r="AA1016" s="752"/>
      <c r="AB1016" s="752"/>
      <c r="AC1016" s="752"/>
      <c r="AD1016" s="752"/>
      <c r="AE1016" s="752"/>
      <c r="AF1016" s="752"/>
      <c r="AG1016" s="752"/>
      <c r="AH1016" s="752"/>
      <c r="AI1016" s="752"/>
      <c r="AJ1016" s="752"/>
      <c r="AK1016" s="752"/>
      <c r="AL1016" s="752"/>
      <c r="AM1016" s="752"/>
      <c r="AN1016" s="752"/>
      <c r="AO1016" s="752"/>
      <c r="AP1016" s="752"/>
    </row>
    <row r="1017" hidden="1">
      <c r="A1017" s="67"/>
      <c r="B1017" s="101"/>
      <c r="C1017" s="74"/>
      <c r="D1017" s="67"/>
      <c r="E1017" s="67"/>
      <c r="F1017" s="74"/>
      <c r="G1017" s="74"/>
      <c r="H1017" s="74"/>
      <c r="I1017" s="67"/>
      <c r="J1017" s="67"/>
      <c r="K1017" s="74"/>
      <c r="L1017" s="74"/>
      <c r="M1017" s="74"/>
      <c r="N1017" s="74"/>
      <c r="O1017" s="74"/>
      <c r="P1017" s="74"/>
      <c r="Q1017" s="74"/>
      <c r="R1017" s="74"/>
      <c r="S1017" s="752"/>
      <c r="T1017" s="95"/>
      <c r="U1017" s="752"/>
      <c r="V1017" s="752"/>
      <c r="W1017" s="752"/>
      <c r="X1017" s="752"/>
      <c r="Y1017" s="752"/>
      <c r="Z1017" s="752"/>
      <c r="AA1017" s="752"/>
      <c r="AB1017" s="752"/>
      <c r="AC1017" s="752"/>
      <c r="AD1017" s="752"/>
      <c r="AE1017" s="752"/>
      <c r="AF1017" s="752"/>
      <c r="AG1017" s="752"/>
      <c r="AH1017" s="752"/>
      <c r="AI1017" s="752"/>
      <c r="AJ1017" s="752"/>
      <c r="AK1017" s="752"/>
      <c r="AL1017" s="752"/>
      <c r="AM1017" s="752"/>
      <c r="AN1017" s="752"/>
      <c r="AO1017" s="752"/>
      <c r="AP1017" s="752"/>
    </row>
    <row r="1018" hidden="1">
      <c r="A1018" s="67"/>
      <c r="B1018" s="101"/>
      <c r="C1018" s="74"/>
      <c r="D1018" s="67"/>
      <c r="E1018" s="67"/>
      <c r="F1018" s="74"/>
      <c r="G1018" s="74"/>
      <c r="H1018" s="74"/>
      <c r="I1018" s="67"/>
      <c r="J1018" s="67"/>
      <c r="K1018" s="74"/>
      <c r="L1018" s="74"/>
      <c r="M1018" s="74"/>
      <c r="N1018" s="74"/>
      <c r="O1018" s="74"/>
      <c r="P1018" s="74"/>
      <c r="Q1018" s="74"/>
      <c r="R1018" s="74"/>
      <c r="S1018" s="752"/>
      <c r="T1018" s="95"/>
      <c r="U1018" s="752"/>
      <c r="V1018" s="752"/>
      <c r="W1018" s="752"/>
      <c r="X1018" s="752"/>
      <c r="Y1018" s="752"/>
      <c r="Z1018" s="752"/>
      <c r="AA1018" s="752"/>
      <c r="AB1018" s="752"/>
      <c r="AC1018" s="752"/>
      <c r="AD1018" s="752"/>
      <c r="AE1018" s="752"/>
      <c r="AF1018" s="752"/>
      <c r="AG1018" s="752"/>
      <c r="AH1018" s="752"/>
      <c r="AI1018" s="752"/>
      <c r="AJ1018" s="752"/>
      <c r="AK1018" s="752"/>
      <c r="AL1018" s="752"/>
      <c r="AM1018" s="752"/>
      <c r="AN1018" s="752"/>
      <c r="AO1018" s="752"/>
      <c r="AP1018" s="752"/>
    </row>
    <row r="1019" hidden="1">
      <c r="A1019" s="67"/>
      <c r="B1019" s="101"/>
      <c r="C1019" s="74"/>
      <c r="D1019" s="67"/>
      <c r="E1019" s="67"/>
      <c r="F1019" s="74"/>
      <c r="G1019" s="74"/>
      <c r="H1019" s="74"/>
      <c r="I1019" s="67"/>
      <c r="J1019" s="67"/>
      <c r="K1019" s="74"/>
      <c r="L1019" s="74"/>
      <c r="M1019" s="74"/>
      <c r="N1019" s="74"/>
      <c r="O1019" s="74"/>
      <c r="P1019" s="74"/>
      <c r="Q1019" s="74"/>
      <c r="R1019" s="74"/>
      <c r="S1019" s="752"/>
      <c r="T1019" s="95"/>
      <c r="U1019" s="752"/>
      <c r="V1019" s="752"/>
      <c r="W1019" s="752"/>
      <c r="X1019" s="752"/>
      <c r="Y1019" s="752"/>
      <c r="Z1019" s="752"/>
      <c r="AA1019" s="752"/>
      <c r="AB1019" s="752"/>
      <c r="AC1019" s="752"/>
      <c r="AD1019" s="752"/>
      <c r="AE1019" s="752"/>
      <c r="AF1019" s="752"/>
      <c r="AG1019" s="752"/>
      <c r="AH1019" s="752"/>
      <c r="AI1019" s="752"/>
      <c r="AJ1019" s="752"/>
      <c r="AK1019" s="752"/>
      <c r="AL1019" s="752"/>
      <c r="AM1019" s="752"/>
      <c r="AN1019" s="752"/>
      <c r="AO1019" s="752"/>
      <c r="AP1019" s="752"/>
    </row>
    <row r="1020" hidden="1">
      <c r="A1020" s="67"/>
      <c r="B1020" s="101"/>
      <c r="C1020" s="74"/>
      <c r="D1020" s="67"/>
      <c r="E1020" s="67"/>
      <c r="F1020" s="74"/>
      <c r="G1020" s="74"/>
      <c r="H1020" s="74"/>
      <c r="I1020" s="67"/>
      <c r="J1020" s="67"/>
      <c r="K1020" s="74"/>
      <c r="L1020" s="74"/>
      <c r="M1020" s="74"/>
      <c r="N1020" s="74"/>
      <c r="O1020" s="74"/>
      <c r="P1020" s="74"/>
      <c r="Q1020" s="74"/>
      <c r="R1020" s="74"/>
      <c r="S1020" s="752"/>
      <c r="T1020" s="95"/>
      <c r="U1020" s="752"/>
      <c r="V1020" s="752"/>
      <c r="W1020" s="752"/>
      <c r="X1020" s="752"/>
      <c r="Y1020" s="752"/>
      <c r="Z1020" s="752"/>
      <c r="AA1020" s="752"/>
      <c r="AB1020" s="752"/>
      <c r="AC1020" s="752"/>
      <c r="AD1020" s="752"/>
      <c r="AE1020" s="752"/>
      <c r="AF1020" s="752"/>
      <c r="AG1020" s="752"/>
      <c r="AH1020" s="752"/>
      <c r="AI1020" s="752"/>
      <c r="AJ1020" s="752"/>
      <c r="AK1020" s="752"/>
      <c r="AL1020" s="752"/>
      <c r="AM1020" s="752"/>
      <c r="AN1020" s="752"/>
      <c r="AO1020" s="752"/>
      <c r="AP1020" s="752"/>
    </row>
    <row r="1021" hidden="1">
      <c r="A1021" s="67"/>
      <c r="B1021" s="101"/>
      <c r="C1021" s="74"/>
      <c r="D1021" s="67"/>
      <c r="E1021" s="67"/>
      <c r="F1021" s="74"/>
      <c r="G1021" s="74"/>
      <c r="H1021" s="74"/>
      <c r="I1021" s="67"/>
      <c r="J1021" s="67"/>
      <c r="K1021" s="74"/>
      <c r="L1021" s="74"/>
      <c r="M1021" s="74"/>
      <c r="N1021" s="74"/>
      <c r="O1021" s="74"/>
      <c r="P1021" s="74"/>
      <c r="Q1021" s="74"/>
      <c r="R1021" s="74"/>
      <c r="S1021" s="752"/>
      <c r="T1021" s="95"/>
      <c r="U1021" s="752"/>
      <c r="V1021" s="752"/>
      <c r="W1021" s="752"/>
      <c r="X1021" s="752"/>
      <c r="Y1021" s="752"/>
      <c r="Z1021" s="752"/>
      <c r="AA1021" s="752"/>
      <c r="AB1021" s="752"/>
      <c r="AC1021" s="752"/>
      <c r="AD1021" s="752"/>
      <c r="AE1021" s="752"/>
      <c r="AF1021" s="752"/>
      <c r="AG1021" s="752"/>
      <c r="AH1021" s="752"/>
      <c r="AI1021" s="752"/>
      <c r="AJ1021" s="752"/>
      <c r="AK1021" s="752"/>
      <c r="AL1021" s="752"/>
      <c r="AM1021" s="752"/>
      <c r="AN1021" s="752"/>
      <c r="AO1021" s="752"/>
      <c r="AP1021" s="752"/>
    </row>
    <row r="1022" hidden="1">
      <c r="A1022" s="67"/>
      <c r="B1022" s="101"/>
      <c r="C1022" s="74"/>
      <c r="D1022" s="67"/>
      <c r="E1022" s="67"/>
      <c r="F1022" s="74"/>
      <c r="G1022" s="74"/>
      <c r="H1022" s="74"/>
      <c r="I1022" s="67"/>
      <c r="J1022" s="67"/>
      <c r="K1022" s="74"/>
      <c r="L1022" s="74"/>
      <c r="M1022" s="74"/>
      <c r="N1022" s="74"/>
      <c r="O1022" s="74"/>
      <c r="P1022" s="74"/>
      <c r="Q1022" s="74"/>
      <c r="R1022" s="74"/>
      <c r="S1022" s="752"/>
      <c r="T1022" s="95"/>
      <c r="U1022" s="752"/>
      <c r="V1022" s="752"/>
      <c r="W1022" s="752"/>
      <c r="X1022" s="752"/>
      <c r="Y1022" s="752"/>
      <c r="Z1022" s="752"/>
      <c r="AA1022" s="752"/>
      <c r="AB1022" s="752"/>
      <c r="AC1022" s="752"/>
      <c r="AD1022" s="752"/>
      <c r="AE1022" s="752"/>
      <c r="AF1022" s="752"/>
      <c r="AG1022" s="752"/>
      <c r="AH1022" s="752"/>
      <c r="AI1022" s="752"/>
      <c r="AJ1022" s="752"/>
      <c r="AK1022" s="752"/>
      <c r="AL1022" s="752"/>
      <c r="AM1022" s="752"/>
      <c r="AN1022" s="752"/>
      <c r="AO1022" s="752"/>
      <c r="AP1022" s="752"/>
    </row>
    <row r="1023" hidden="1">
      <c r="A1023" s="67"/>
      <c r="B1023" s="101"/>
      <c r="C1023" s="74"/>
      <c r="D1023" s="67"/>
      <c r="E1023" s="67"/>
      <c r="F1023" s="74"/>
      <c r="G1023" s="74"/>
      <c r="H1023" s="74"/>
      <c r="I1023" s="67"/>
      <c r="J1023" s="67"/>
      <c r="K1023" s="74"/>
      <c r="L1023" s="74"/>
      <c r="M1023" s="74"/>
      <c r="N1023" s="74"/>
      <c r="O1023" s="74"/>
      <c r="P1023" s="74"/>
      <c r="Q1023" s="74"/>
      <c r="R1023" s="74"/>
      <c r="S1023" s="752"/>
      <c r="T1023" s="95"/>
      <c r="U1023" s="752"/>
      <c r="V1023" s="752"/>
      <c r="W1023" s="752"/>
      <c r="X1023" s="752"/>
      <c r="Y1023" s="752"/>
      <c r="Z1023" s="752"/>
      <c r="AA1023" s="752"/>
      <c r="AB1023" s="752"/>
      <c r="AC1023" s="752"/>
      <c r="AD1023" s="752"/>
      <c r="AE1023" s="752"/>
      <c r="AF1023" s="752"/>
      <c r="AG1023" s="752"/>
      <c r="AH1023" s="752"/>
      <c r="AI1023" s="752"/>
      <c r="AJ1023" s="752"/>
      <c r="AK1023" s="752"/>
      <c r="AL1023" s="752"/>
      <c r="AM1023" s="752"/>
      <c r="AN1023" s="752"/>
      <c r="AO1023" s="752"/>
      <c r="AP1023" s="752"/>
    </row>
    <row r="1024" hidden="1">
      <c r="A1024" s="67"/>
      <c r="B1024" s="101"/>
      <c r="C1024" s="74"/>
      <c r="D1024" s="67"/>
      <c r="E1024" s="67"/>
      <c r="F1024" s="74"/>
      <c r="G1024" s="74"/>
      <c r="H1024" s="74"/>
      <c r="I1024" s="67"/>
      <c r="J1024" s="67"/>
      <c r="K1024" s="74"/>
      <c r="L1024" s="74"/>
      <c r="M1024" s="74"/>
      <c r="N1024" s="74"/>
      <c r="O1024" s="74"/>
      <c r="P1024" s="74"/>
      <c r="Q1024" s="74"/>
      <c r="R1024" s="74"/>
      <c r="S1024" s="752"/>
      <c r="T1024" s="95"/>
      <c r="U1024" s="752"/>
      <c r="V1024" s="752"/>
      <c r="W1024" s="752"/>
      <c r="X1024" s="752"/>
      <c r="Y1024" s="752"/>
      <c r="Z1024" s="752"/>
      <c r="AA1024" s="752"/>
      <c r="AB1024" s="752"/>
      <c r="AC1024" s="752"/>
      <c r="AD1024" s="752"/>
      <c r="AE1024" s="752"/>
      <c r="AF1024" s="752"/>
      <c r="AG1024" s="752"/>
      <c r="AH1024" s="752"/>
      <c r="AI1024" s="752"/>
      <c r="AJ1024" s="752"/>
      <c r="AK1024" s="752"/>
      <c r="AL1024" s="752"/>
      <c r="AM1024" s="752"/>
      <c r="AN1024" s="752"/>
      <c r="AO1024" s="752"/>
      <c r="AP1024" s="752"/>
    </row>
    <row r="1025" hidden="1">
      <c r="A1025" s="67"/>
      <c r="B1025" s="101"/>
      <c r="C1025" s="74"/>
      <c r="D1025" s="67"/>
      <c r="E1025" s="67"/>
      <c r="F1025" s="74"/>
      <c r="G1025" s="74"/>
      <c r="H1025" s="74"/>
      <c r="I1025" s="67"/>
      <c r="J1025" s="67"/>
      <c r="K1025" s="74"/>
      <c r="L1025" s="74"/>
      <c r="M1025" s="74"/>
      <c r="N1025" s="74"/>
      <c r="O1025" s="74"/>
      <c r="P1025" s="74"/>
      <c r="Q1025" s="74"/>
      <c r="R1025" s="74"/>
      <c r="S1025" s="752"/>
      <c r="T1025" s="95"/>
      <c r="U1025" s="752"/>
      <c r="V1025" s="752"/>
      <c r="W1025" s="752"/>
      <c r="X1025" s="752"/>
      <c r="Y1025" s="752"/>
      <c r="Z1025" s="752"/>
      <c r="AA1025" s="752"/>
      <c r="AB1025" s="752"/>
      <c r="AC1025" s="752"/>
      <c r="AD1025" s="752"/>
      <c r="AE1025" s="752"/>
      <c r="AF1025" s="752"/>
      <c r="AG1025" s="752"/>
      <c r="AH1025" s="752"/>
      <c r="AI1025" s="752"/>
      <c r="AJ1025" s="752"/>
      <c r="AK1025" s="752"/>
      <c r="AL1025" s="752"/>
      <c r="AM1025" s="752"/>
      <c r="AN1025" s="752"/>
      <c r="AO1025" s="752"/>
      <c r="AP1025" s="752"/>
    </row>
    <row r="1026" hidden="1">
      <c r="A1026" s="67"/>
      <c r="B1026" s="101"/>
      <c r="C1026" s="74"/>
      <c r="D1026" s="67"/>
      <c r="E1026" s="67"/>
      <c r="F1026" s="74"/>
      <c r="G1026" s="74"/>
      <c r="H1026" s="74"/>
      <c r="I1026" s="67"/>
      <c r="J1026" s="67"/>
      <c r="K1026" s="74"/>
      <c r="L1026" s="74"/>
      <c r="M1026" s="74"/>
      <c r="N1026" s="74"/>
      <c r="O1026" s="74"/>
      <c r="P1026" s="74"/>
      <c r="Q1026" s="74"/>
      <c r="R1026" s="74"/>
      <c r="S1026" s="752"/>
      <c r="T1026" s="95"/>
      <c r="U1026" s="752"/>
      <c r="V1026" s="752"/>
      <c r="W1026" s="752"/>
      <c r="X1026" s="752"/>
      <c r="Y1026" s="752"/>
      <c r="Z1026" s="752"/>
      <c r="AA1026" s="752"/>
      <c r="AB1026" s="752"/>
      <c r="AC1026" s="752"/>
      <c r="AD1026" s="752"/>
      <c r="AE1026" s="752"/>
      <c r="AF1026" s="752"/>
      <c r="AG1026" s="752"/>
      <c r="AH1026" s="752"/>
      <c r="AI1026" s="752"/>
      <c r="AJ1026" s="752"/>
      <c r="AK1026" s="752"/>
      <c r="AL1026" s="752"/>
      <c r="AM1026" s="752"/>
      <c r="AN1026" s="752"/>
      <c r="AO1026" s="752"/>
      <c r="AP1026" s="752"/>
    </row>
    <row r="1027" hidden="1">
      <c r="A1027" s="67"/>
      <c r="B1027" s="101"/>
      <c r="C1027" s="74"/>
      <c r="D1027" s="67"/>
      <c r="E1027" s="67"/>
      <c r="F1027" s="74"/>
      <c r="G1027" s="74"/>
      <c r="H1027" s="74"/>
      <c r="I1027" s="67"/>
      <c r="J1027" s="67"/>
      <c r="K1027" s="74"/>
      <c r="L1027" s="74"/>
      <c r="M1027" s="74"/>
      <c r="N1027" s="74"/>
      <c r="O1027" s="74"/>
      <c r="P1027" s="74"/>
      <c r="Q1027" s="74"/>
      <c r="R1027" s="74"/>
      <c r="S1027" s="752"/>
      <c r="T1027" s="95"/>
      <c r="U1027" s="752"/>
      <c r="V1027" s="752"/>
      <c r="W1027" s="752"/>
      <c r="X1027" s="752"/>
      <c r="Y1027" s="752"/>
      <c r="Z1027" s="752"/>
      <c r="AA1027" s="752"/>
      <c r="AB1027" s="752"/>
      <c r="AC1027" s="752"/>
      <c r="AD1027" s="752"/>
      <c r="AE1027" s="752"/>
      <c r="AF1027" s="752"/>
      <c r="AG1027" s="752"/>
      <c r="AH1027" s="752"/>
      <c r="AI1027" s="752"/>
      <c r="AJ1027" s="752"/>
      <c r="AK1027" s="752"/>
      <c r="AL1027" s="752"/>
      <c r="AM1027" s="752"/>
      <c r="AN1027" s="752"/>
      <c r="AO1027" s="752"/>
      <c r="AP1027" s="752"/>
    </row>
    <row r="1028" hidden="1">
      <c r="A1028" s="67"/>
      <c r="B1028" s="101"/>
      <c r="C1028" s="74"/>
      <c r="D1028" s="67"/>
      <c r="E1028" s="67"/>
      <c r="F1028" s="74"/>
      <c r="G1028" s="74"/>
      <c r="H1028" s="74"/>
      <c r="I1028" s="67"/>
      <c r="J1028" s="67"/>
      <c r="K1028" s="74"/>
      <c r="L1028" s="74"/>
      <c r="M1028" s="74"/>
      <c r="N1028" s="74"/>
      <c r="O1028" s="74"/>
      <c r="P1028" s="74"/>
      <c r="Q1028" s="74"/>
      <c r="R1028" s="74"/>
      <c r="S1028" s="752"/>
      <c r="T1028" s="95"/>
      <c r="U1028" s="752"/>
      <c r="V1028" s="752"/>
      <c r="W1028" s="752"/>
      <c r="X1028" s="752"/>
      <c r="Y1028" s="752"/>
      <c r="Z1028" s="752"/>
      <c r="AA1028" s="752"/>
      <c r="AB1028" s="752"/>
      <c r="AC1028" s="752"/>
      <c r="AD1028" s="752"/>
      <c r="AE1028" s="752"/>
      <c r="AF1028" s="752"/>
      <c r="AG1028" s="752"/>
      <c r="AH1028" s="752"/>
      <c r="AI1028" s="752"/>
      <c r="AJ1028" s="752"/>
      <c r="AK1028" s="752"/>
      <c r="AL1028" s="752"/>
      <c r="AM1028" s="752"/>
      <c r="AN1028" s="752"/>
      <c r="AO1028" s="752"/>
      <c r="AP1028" s="752"/>
    </row>
    <row r="1029" hidden="1">
      <c r="A1029" s="67"/>
      <c r="B1029" s="101"/>
      <c r="C1029" s="74"/>
      <c r="D1029" s="67"/>
      <c r="E1029" s="67"/>
      <c r="F1029" s="74"/>
      <c r="G1029" s="74"/>
      <c r="H1029" s="74"/>
      <c r="I1029" s="67"/>
      <c r="J1029" s="67"/>
      <c r="K1029" s="74"/>
      <c r="L1029" s="74"/>
      <c r="M1029" s="74"/>
      <c r="N1029" s="74"/>
      <c r="O1029" s="74"/>
      <c r="P1029" s="74"/>
      <c r="Q1029" s="74"/>
      <c r="R1029" s="74"/>
      <c r="S1029" s="752"/>
      <c r="T1029" s="95"/>
      <c r="U1029" s="752"/>
      <c r="V1029" s="752"/>
      <c r="W1029" s="752"/>
      <c r="X1029" s="752"/>
      <c r="Y1029" s="752"/>
      <c r="Z1029" s="752"/>
      <c r="AA1029" s="752"/>
      <c r="AB1029" s="752"/>
      <c r="AC1029" s="752"/>
      <c r="AD1029" s="752"/>
      <c r="AE1029" s="752"/>
      <c r="AF1029" s="752"/>
      <c r="AG1029" s="752"/>
      <c r="AH1029" s="752"/>
      <c r="AI1029" s="752"/>
      <c r="AJ1029" s="752"/>
      <c r="AK1029" s="752"/>
      <c r="AL1029" s="752"/>
      <c r="AM1029" s="752"/>
      <c r="AN1029" s="752"/>
      <c r="AO1029" s="752"/>
      <c r="AP1029" s="752"/>
    </row>
    <row r="1030" hidden="1">
      <c r="A1030" s="67"/>
      <c r="B1030" s="101"/>
      <c r="C1030" s="74"/>
      <c r="D1030" s="67"/>
      <c r="E1030" s="67"/>
      <c r="F1030" s="74"/>
      <c r="G1030" s="74"/>
      <c r="H1030" s="74"/>
      <c r="I1030" s="67"/>
      <c r="J1030" s="67"/>
      <c r="K1030" s="74"/>
      <c r="L1030" s="74"/>
      <c r="M1030" s="74"/>
      <c r="N1030" s="74"/>
      <c r="O1030" s="74"/>
      <c r="P1030" s="74"/>
      <c r="Q1030" s="74"/>
      <c r="R1030" s="74"/>
      <c r="S1030" s="752"/>
      <c r="T1030" s="95"/>
      <c r="U1030" s="752"/>
      <c r="V1030" s="752"/>
      <c r="W1030" s="752"/>
      <c r="X1030" s="752"/>
      <c r="Y1030" s="752"/>
      <c r="Z1030" s="752"/>
      <c r="AA1030" s="752"/>
      <c r="AB1030" s="752"/>
      <c r="AC1030" s="752"/>
      <c r="AD1030" s="752"/>
      <c r="AE1030" s="752"/>
      <c r="AF1030" s="752"/>
      <c r="AG1030" s="752"/>
      <c r="AH1030" s="752"/>
      <c r="AI1030" s="752"/>
      <c r="AJ1030" s="752"/>
      <c r="AK1030" s="752"/>
      <c r="AL1030" s="752"/>
      <c r="AM1030" s="752"/>
      <c r="AN1030" s="752"/>
      <c r="AO1030" s="752"/>
      <c r="AP1030" s="752"/>
    </row>
    <row r="1031" hidden="1">
      <c r="A1031" s="67"/>
      <c r="B1031" s="101"/>
      <c r="C1031" s="74"/>
      <c r="D1031" s="67"/>
      <c r="E1031" s="67"/>
      <c r="F1031" s="74"/>
      <c r="G1031" s="74"/>
      <c r="H1031" s="74"/>
      <c r="I1031" s="67"/>
      <c r="J1031" s="67"/>
      <c r="K1031" s="74"/>
      <c r="L1031" s="74"/>
      <c r="M1031" s="74"/>
      <c r="N1031" s="74"/>
      <c r="O1031" s="74"/>
      <c r="P1031" s="74"/>
      <c r="Q1031" s="74"/>
      <c r="R1031" s="74"/>
      <c r="S1031" s="752"/>
      <c r="T1031" s="95"/>
      <c r="U1031" s="752"/>
      <c r="V1031" s="752"/>
      <c r="W1031" s="752"/>
      <c r="X1031" s="752"/>
      <c r="Y1031" s="752"/>
      <c r="Z1031" s="752"/>
      <c r="AA1031" s="752"/>
      <c r="AB1031" s="752"/>
      <c r="AC1031" s="752"/>
      <c r="AD1031" s="752"/>
      <c r="AE1031" s="752"/>
      <c r="AF1031" s="752"/>
      <c r="AG1031" s="752"/>
      <c r="AH1031" s="752"/>
      <c r="AI1031" s="752"/>
      <c r="AJ1031" s="752"/>
      <c r="AK1031" s="752"/>
      <c r="AL1031" s="752"/>
      <c r="AM1031" s="752"/>
      <c r="AN1031" s="752"/>
      <c r="AO1031" s="752"/>
      <c r="AP1031" s="752"/>
    </row>
    <row r="1032" hidden="1">
      <c r="A1032" s="67"/>
      <c r="B1032" s="101"/>
      <c r="C1032" s="74"/>
      <c r="D1032" s="67"/>
      <c r="E1032" s="67"/>
      <c r="F1032" s="74"/>
      <c r="G1032" s="74"/>
      <c r="H1032" s="74"/>
      <c r="I1032" s="67"/>
      <c r="J1032" s="67"/>
      <c r="K1032" s="74"/>
      <c r="L1032" s="74"/>
      <c r="M1032" s="74"/>
      <c r="N1032" s="74"/>
      <c r="O1032" s="74"/>
      <c r="P1032" s="74"/>
      <c r="Q1032" s="74"/>
      <c r="R1032" s="74"/>
      <c r="S1032" s="752"/>
      <c r="T1032" s="95"/>
      <c r="U1032" s="752"/>
      <c r="V1032" s="752"/>
      <c r="W1032" s="752"/>
      <c r="X1032" s="752"/>
      <c r="Y1032" s="752"/>
      <c r="Z1032" s="752"/>
      <c r="AA1032" s="752"/>
      <c r="AB1032" s="752"/>
      <c r="AC1032" s="752"/>
      <c r="AD1032" s="752"/>
      <c r="AE1032" s="752"/>
      <c r="AF1032" s="752"/>
      <c r="AG1032" s="752"/>
      <c r="AH1032" s="752"/>
      <c r="AI1032" s="752"/>
      <c r="AJ1032" s="752"/>
      <c r="AK1032" s="752"/>
      <c r="AL1032" s="752"/>
      <c r="AM1032" s="752"/>
      <c r="AN1032" s="752"/>
      <c r="AO1032" s="752"/>
      <c r="AP1032" s="752"/>
    </row>
    <row r="1033" hidden="1">
      <c r="A1033" s="67"/>
      <c r="B1033" s="101"/>
      <c r="C1033" s="74"/>
      <c r="D1033" s="67"/>
      <c r="E1033" s="67"/>
      <c r="F1033" s="74"/>
      <c r="G1033" s="74"/>
      <c r="H1033" s="74"/>
      <c r="I1033" s="67"/>
      <c r="J1033" s="67"/>
      <c r="K1033" s="74"/>
      <c r="L1033" s="74"/>
      <c r="M1033" s="74"/>
      <c r="N1033" s="74"/>
      <c r="O1033" s="74"/>
      <c r="P1033" s="74"/>
      <c r="Q1033" s="74"/>
      <c r="R1033" s="74"/>
      <c r="S1033" s="752"/>
      <c r="T1033" s="95"/>
      <c r="U1033" s="752"/>
      <c r="V1033" s="752"/>
      <c r="W1033" s="752"/>
      <c r="X1033" s="752"/>
      <c r="Y1033" s="752"/>
      <c r="Z1033" s="752"/>
      <c r="AA1033" s="752"/>
      <c r="AB1033" s="752"/>
      <c r="AC1033" s="752"/>
      <c r="AD1033" s="752"/>
      <c r="AE1033" s="752"/>
      <c r="AF1033" s="752"/>
      <c r="AG1033" s="752"/>
      <c r="AH1033" s="752"/>
      <c r="AI1033" s="752"/>
      <c r="AJ1033" s="752"/>
      <c r="AK1033" s="752"/>
      <c r="AL1033" s="752"/>
      <c r="AM1033" s="752"/>
      <c r="AN1033" s="752"/>
      <c r="AO1033" s="752"/>
      <c r="AP1033" s="752"/>
    </row>
    <row r="1034" hidden="1">
      <c r="A1034" s="67"/>
      <c r="B1034" s="101"/>
      <c r="C1034" s="74"/>
      <c r="D1034" s="67"/>
      <c r="E1034" s="67"/>
      <c r="F1034" s="74"/>
      <c r="G1034" s="74"/>
      <c r="H1034" s="74"/>
      <c r="I1034" s="67"/>
      <c r="J1034" s="67"/>
      <c r="K1034" s="74"/>
      <c r="L1034" s="74"/>
      <c r="M1034" s="74"/>
      <c r="N1034" s="74"/>
      <c r="O1034" s="74"/>
      <c r="P1034" s="74"/>
      <c r="Q1034" s="74"/>
      <c r="R1034" s="74"/>
      <c r="S1034" s="752"/>
      <c r="T1034" s="95"/>
      <c r="U1034" s="752"/>
      <c r="V1034" s="752"/>
      <c r="W1034" s="752"/>
      <c r="X1034" s="752"/>
      <c r="Y1034" s="752"/>
      <c r="Z1034" s="752"/>
      <c r="AA1034" s="752"/>
      <c r="AB1034" s="752"/>
      <c r="AC1034" s="752"/>
      <c r="AD1034" s="752"/>
      <c r="AE1034" s="752"/>
      <c r="AF1034" s="752"/>
      <c r="AG1034" s="752"/>
      <c r="AH1034" s="752"/>
      <c r="AI1034" s="752"/>
      <c r="AJ1034" s="752"/>
      <c r="AK1034" s="752"/>
      <c r="AL1034" s="752"/>
      <c r="AM1034" s="752"/>
      <c r="AN1034" s="752"/>
      <c r="AO1034" s="752"/>
      <c r="AP1034" s="752"/>
    </row>
    <row r="1035" hidden="1">
      <c r="A1035" s="67"/>
      <c r="B1035" s="101"/>
      <c r="C1035" s="74"/>
      <c r="D1035" s="67"/>
      <c r="E1035" s="67"/>
      <c r="F1035" s="74"/>
      <c r="G1035" s="74"/>
      <c r="H1035" s="74"/>
      <c r="I1035" s="67"/>
      <c r="J1035" s="67"/>
      <c r="K1035" s="74"/>
      <c r="L1035" s="74"/>
      <c r="M1035" s="74"/>
      <c r="N1035" s="74"/>
      <c r="O1035" s="74"/>
      <c r="P1035" s="74"/>
      <c r="Q1035" s="74"/>
      <c r="R1035" s="74"/>
      <c r="S1035" s="752"/>
      <c r="T1035" s="95"/>
      <c r="U1035" s="752"/>
      <c r="V1035" s="752"/>
      <c r="W1035" s="752"/>
      <c r="X1035" s="752"/>
      <c r="Y1035" s="752"/>
      <c r="Z1035" s="752"/>
      <c r="AA1035" s="752"/>
      <c r="AB1035" s="752"/>
      <c r="AC1035" s="752"/>
      <c r="AD1035" s="752"/>
      <c r="AE1035" s="752"/>
      <c r="AF1035" s="752"/>
      <c r="AG1035" s="752"/>
      <c r="AH1035" s="752"/>
      <c r="AI1035" s="752"/>
      <c r="AJ1035" s="752"/>
      <c r="AK1035" s="752"/>
      <c r="AL1035" s="752"/>
      <c r="AM1035" s="752"/>
      <c r="AN1035" s="752"/>
      <c r="AO1035" s="752"/>
      <c r="AP1035" s="752"/>
    </row>
    <row r="1036" hidden="1">
      <c r="A1036" s="67"/>
      <c r="B1036" s="101"/>
      <c r="C1036" s="74"/>
      <c r="D1036" s="67"/>
      <c r="E1036" s="67"/>
      <c r="F1036" s="74"/>
      <c r="G1036" s="74"/>
      <c r="H1036" s="74"/>
      <c r="I1036" s="67"/>
      <c r="J1036" s="67"/>
      <c r="K1036" s="74"/>
      <c r="L1036" s="74"/>
      <c r="M1036" s="74"/>
      <c r="N1036" s="74"/>
      <c r="O1036" s="74"/>
      <c r="P1036" s="74"/>
      <c r="Q1036" s="74"/>
      <c r="R1036" s="74"/>
      <c r="S1036" s="752"/>
      <c r="T1036" s="95"/>
      <c r="U1036" s="752"/>
      <c r="V1036" s="752"/>
      <c r="W1036" s="752"/>
      <c r="X1036" s="752"/>
      <c r="Y1036" s="752"/>
      <c r="Z1036" s="752"/>
      <c r="AA1036" s="752"/>
      <c r="AB1036" s="752"/>
      <c r="AC1036" s="752"/>
      <c r="AD1036" s="752"/>
      <c r="AE1036" s="752"/>
      <c r="AF1036" s="752"/>
      <c r="AG1036" s="752"/>
      <c r="AH1036" s="752"/>
      <c r="AI1036" s="752"/>
      <c r="AJ1036" s="752"/>
      <c r="AK1036" s="752"/>
      <c r="AL1036" s="752"/>
      <c r="AM1036" s="752"/>
      <c r="AN1036" s="752"/>
      <c r="AO1036" s="752"/>
      <c r="AP1036" s="752"/>
    </row>
    <row r="1037" hidden="1">
      <c r="A1037" s="67"/>
      <c r="B1037" s="101"/>
      <c r="C1037" s="74"/>
      <c r="D1037" s="67"/>
      <c r="E1037" s="67"/>
      <c r="F1037" s="74"/>
      <c r="G1037" s="74"/>
      <c r="H1037" s="74"/>
      <c r="I1037" s="67"/>
      <c r="J1037" s="67"/>
      <c r="K1037" s="74"/>
      <c r="L1037" s="74"/>
      <c r="M1037" s="74"/>
      <c r="N1037" s="74"/>
      <c r="O1037" s="74"/>
      <c r="P1037" s="74"/>
      <c r="Q1037" s="74"/>
      <c r="R1037" s="74"/>
      <c r="S1037" s="752"/>
      <c r="T1037" s="95"/>
      <c r="U1037" s="752"/>
      <c r="V1037" s="752"/>
      <c r="W1037" s="752"/>
      <c r="X1037" s="752"/>
      <c r="Y1037" s="752"/>
      <c r="Z1037" s="752"/>
      <c r="AA1037" s="752"/>
      <c r="AB1037" s="752"/>
      <c r="AC1037" s="752"/>
      <c r="AD1037" s="752"/>
      <c r="AE1037" s="752"/>
      <c r="AF1037" s="752"/>
      <c r="AG1037" s="752"/>
      <c r="AH1037" s="752"/>
      <c r="AI1037" s="752"/>
      <c r="AJ1037" s="752"/>
      <c r="AK1037" s="752"/>
      <c r="AL1037" s="752"/>
      <c r="AM1037" s="752"/>
      <c r="AN1037" s="752"/>
      <c r="AO1037" s="752"/>
      <c r="AP1037" s="752"/>
    </row>
    <row r="1038" hidden="1">
      <c r="A1038" s="67"/>
      <c r="B1038" s="101"/>
      <c r="C1038" s="74"/>
      <c r="D1038" s="67"/>
      <c r="E1038" s="67"/>
      <c r="F1038" s="74"/>
      <c r="G1038" s="74"/>
      <c r="H1038" s="74"/>
      <c r="I1038" s="67"/>
      <c r="J1038" s="67"/>
      <c r="K1038" s="74"/>
      <c r="L1038" s="74"/>
      <c r="M1038" s="74"/>
      <c r="N1038" s="74"/>
      <c r="O1038" s="74"/>
      <c r="P1038" s="74"/>
      <c r="Q1038" s="74"/>
      <c r="R1038" s="74"/>
      <c r="S1038" s="752"/>
      <c r="T1038" s="95"/>
      <c r="U1038" s="752"/>
      <c r="V1038" s="752"/>
      <c r="W1038" s="752"/>
      <c r="X1038" s="752"/>
      <c r="Y1038" s="752"/>
      <c r="Z1038" s="752"/>
      <c r="AA1038" s="752"/>
      <c r="AB1038" s="752"/>
      <c r="AC1038" s="752"/>
      <c r="AD1038" s="752"/>
      <c r="AE1038" s="752"/>
      <c r="AF1038" s="752"/>
      <c r="AG1038" s="752"/>
      <c r="AH1038" s="752"/>
      <c r="AI1038" s="752"/>
      <c r="AJ1038" s="752"/>
      <c r="AK1038" s="752"/>
      <c r="AL1038" s="752"/>
      <c r="AM1038" s="752"/>
      <c r="AN1038" s="752"/>
      <c r="AO1038" s="752"/>
      <c r="AP1038" s="752"/>
    </row>
    <row r="1039" hidden="1">
      <c r="A1039" s="67"/>
      <c r="B1039" s="101"/>
      <c r="C1039" s="74"/>
      <c r="D1039" s="67"/>
      <c r="E1039" s="67"/>
      <c r="F1039" s="74"/>
      <c r="G1039" s="74"/>
      <c r="H1039" s="74"/>
      <c r="I1039" s="67"/>
      <c r="J1039" s="67"/>
      <c r="K1039" s="74"/>
      <c r="L1039" s="74"/>
      <c r="M1039" s="74"/>
      <c r="N1039" s="74"/>
      <c r="O1039" s="74"/>
      <c r="P1039" s="74"/>
      <c r="Q1039" s="74"/>
      <c r="R1039" s="74"/>
      <c r="S1039" s="752"/>
      <c r="T1039" s="95"/>
      <c r="U1039" s="752"/>
      <c r="V1039" s="752"/>
      <c r="W1039" s="752"/>
      <c r="X1039" s="752"/>
      <c r="Y1039" s="752"/>
      <c r="Z1039" s="752"/>
      <c r="AA1039" s="752"/>
      <c r="AB1039" s="752"/>
      <c r="AC1039" s="752"/>
      <c r="AD1039" s="752"/>
      <c r="AE1039" s="752"/>
      <c r="AF1039" s="752"/>
      <c r="AG1039" s="752"/>
      <c r="AH1039" s="752"/>
      <c r="AI1039" s="752"/>
      <c r="AJ1039" s="752"/>
      <c r="AK1039" s="752"/>
      <c r="AL1039" s="752"/>
      <c r="AM1039" s="752"/>
      <c r="AN1039" s="752"/>
      <c r="AO1039" s="752"/>
      <c r="AP1039" s="752"/>
    </row>
    <row r="1040" hidden="1">
      <c r="A1040" s="67"/>
      <c r="B1040" s="101"/>
      <c r="C1040" s="74"/>
      <c r="D1040" s="67"/>
      <c r="E1040" s="67"/>
      <c r="F1040" s="74"/>
      <c r="G1040" s="74"/>
      <c r="H1040" s="74"/>
      <c r="I1040" s="67"/>
      <c r="J1040" s="67"/>
      <c r="K1040" s="74"/>
      <c r="L1040" s="74"/>
      <c r="M1040" s="74"/>
      <c r="N1040" s="74"/>
      <c r="O1040" s="74"/>
      <c r="P1040" s="74"/>
      <c r="Q1040" s="74"/>
      <c r="R1040" s="74"/>
      <c r="S1040" s="752"/>
      <c r="T1040" s="95"/>
      <c r="U1040" s="752"/>
      <c r="V1040" s="752"/>
      <c r="W1040" s="752"/>
      <c r="X1040" s="752"/>
      <c r="Y1040" s="752"/>
      <c r="Z1040" s="752"/>
      <c r="AA1040" s="752"/>
      <c r="AB1040" s="752"/>
      <c r="AC1040" s="752"/>
      <c r="AD1040" s="752"/>
      <c r="AE1040" s="752"/>
      <c r="AF1040" s="752"/>
      <c r="AG1040" s="752"/>
      <c r="AH1040" s="752"/>
      <c r="AI1040" s="752"/>
      <c r="AJ1040" s="752"/>
      <c r="AK1040" s="752"/>
      <c r="AL1040" s="752"/>
      <c r="AM1040" s="752"/>
      <c r="AN1040" s="752"/>
      <c r="AO1040" s="752"/>
      <c r="AP1040" s="752"/>
    </row>
    <row r="1041" hidden="1">
      <c r="A1041" s="67"/>
      <c r="B1041" s="101"/>
      <c r="C1041" s="74"/>
      <c r="D1041" s="67"/>
      <c r="E1041" s="67"/>
      <c r="F1041" s="74"/>
      <c r="G1041" s="74"/>
      <c r="H1041" s="74"/>
      <c r="I1041" s="67"/>
      <c r="J1041" s="67"/>
      <c r="K1041" s="74"/>
      <c r="L1041" s="74"/>
      <c r="M1041" s="74"/>
      <c r="N1041" s="74"/>
      <c r="O1041" s="74"/>
      <c r="P1041" s="74"/>
      <c r="Q1041" s="74"/>
      <c r="R1041" s="74"/>
      <c r="S1041" s="752"/>
      <c r="T1041" s="95"/>
      <c r="U1041" s="752"/>
      <c r="V1041" s="752"/>
      <c r="W1041" s="752"/>
      <c r="X1041" s="752"/>
      <c r="Y1041" s="752"/>
      <c r="Z1041" s="752"/>
      <c r="AA1041" s="752"/>
      <c r="AB1041" s="752"/>
      <c r="AC1041" s="752"/>
      <c r="AD1041" s="752"/>
      <c r="AE1041" s="752"/>
      <c r="AF1041" s="752"/>
      <c r="AG1041" s="752"/>
      <c r="AH1041" s="752"/>
      <c r="AI1041" s="752"/>
      <c r="AJ1041" s="752"/>
      <c r="AK1041" s="752"/>
      <c r="AL1041" s="752"/>
      <c r="AM1041" s="752"/>
      <c r="AN1041" s="752"/>
      <c r="AO1041" s="752"/>
      <c r="AP1041" s="752"/>
    </row>
    <row r="1042" hidden="1">
      <c r="A1042" s="67"/>
      <c r="B1042" s="101"/>
      <c r="C1042" s="74"/>
      <c r="D1042" s="67"/>
      <c r="E1042" s="67"/>
      <c r="F1042" s="74"/>
      <c r="G1042" s="74"/>
      <c r="H1042" s="74"/>
      <c r="I1042" s="67"/>
      <c r="J1042" s="67"/>
      <c r="K1042" s="74"/>
      <c r="L1042" s="74"/>
      <c r="M1042" s="74"/>
      <c r="N1042" s="74"/>
      <c r="O1042" s="74"/>
      <c r="P1042" s="74"/>
      <c r="Q1042" s="74"/>
      <c r="R1042" s="74"/>
      <c r="S1042" s="752"/>
      <c r="T1042" s="95"/>
      <c r="U1042" s="752"/>
      <c r="V1042" s="752"/>
      <c r="W1042" s="752"/>
      <c r="X1042" s="752"/>
      <c r="Y1042" s="752"/>
      <c r="Z1042" s="752"/>
      <c r="AA1042" s="752"/>
      <c r="AB1042" s="752"/>
      <c r="AC1042" s="752"/>
      <c r="AD1042" s="752"/>
      <c r="AE1042" s="752"/>
      <c r="AF1042" s="752"/>
      <c r="AG1042" s="752"/>
      <c r="AH1042" s="752"/>
      <c r="AI1042" s="752"/>
      <c r="AJ1042" s="752"/>
      <c r="AK1042" s="752"/>
      <c r="AL1042" s="752"/>
      <c r="AM1042" s="752"/>
      <c r="AN1042" s="752"/>
      <c r="AO1042" s="752"/>
      <c r="AP1042" s="752"/>
    </row>
    <row r="1043" hidden="1">
      <c r="A1043" s="67"/>
      <c r="B1043" s="101"/>
      <c r="C1043" s="74"/>
      <c r="D1043" s="67"/>
      <c r="E1043" s="67"/>
      <c r="F1043" s="74"/>
      <c r="G1043" s="74"/>
      <c r="H1043" s="74"/>
      <c r="I1043" s="67"/>
      <c r="J1043" s="67"/>
      <c r="K1043" s="74"/>
      <c r="L1043" s="74"/>
      <c r="M1043" s="74"/>
      <c r="N1043" s="74"/>
      <c r="O1043" s="74"/>
      <c r="P1043" s="74"/>
      <c r="Q1043" s="74"/>
      <c r="R1043" s="74"/>
      <c r="S1043" s="752"/>
      <c r="T1043" s="95"/>
      <c r="U1043" s="752"/>
      <c r="V1043" s="752"/>
      <c r="W1043" s="752"/>
      <c r="X1043" s="752"/>
      <c r="Y1043" s="752"/>
      <c r="Z1043" s="752"/>
      <c r="AA1043" s="752"/>
      <c r="AB1043" s="752"/>
      <c r="AC1043" s="752"/>
      <c r="AD1043" s="752"/>
      <c r="AE1043" s="752"/>
      <c r="AF1043" s="752"/>
      <c r="AG1043" s="752"/>
      <c r="AH1043" s="752"/>
      <c r="AI1043" s="752"/>
      <c r="AJ1043" s="752"/>
      <c r="AK1043" s="752"/>
      <c r="AL1043" s="752"/>
      <c r="AM1043" s="752"/>
      <c r="AN1043" s="752"/>
      <c r="AO1043" s="752"/>
      <c r="AP1043" s="752"/>
    </row>
    <row r="1044" hidden="1">
      <c r="A1044" s="67"/>
      <c r="B1044" s="101"/>
      <c r="C1044" s="74"/>
      <c r="D1044" s="67"/>
      <c r="E1044" s="67"/>
      <c r="F1044" s="74"/>
      <c r="G1044" s="74"/>
      <c r="H1044" s="74"/>
      <c r="I1044" s="67"/>
      <c r="J1044" s="67"/>
      <c r="K1044" s="74"/>
      <c r="L1044" s="74"/>
      <c r="M1044" s="74"/>
      <c r="N1044" s="74"/>
      <c r="O1044" s="74"/>
      <c r="P1044" s="74"/>
      <c r="Q1044" s="74"/>
      <c r="R1044" s="74"/>
      <c r="S1044" s="752"/>
      <c r="T1044" s="95"/>
      <c r="U1044" s="752"/>
      <c r="V1044" s="752"/>
      <c r="W1044" s="752"/>
      <c r="X1044" s="752"/>
      <c r="Y1044" s="752"/>
      <c r="Z1044" s="752"/>
      <c r="AA1044" s="752"/>
      <c r="AB1044" s="752"/>
      <c r="AC1044" s="752"/>
      <c r="AD1044" s="752"/>
      <c r="AE1044" s="752"/>
      <c r="AF1044" s="752"/>
      <c r="AG1044" s="752"/>
      <c r="AH1044" s="752"/>
      <c r="AI1044" s="752"/>
      <c r="AJ1044" s="752"/>
      <c r="AK1044" s="752"/>
      <c r="AL1044" s="752"/>
      <c r="AM1044" s="752"/>
      <c r="AN1044" s="752"/>
      <c r="AO1044" s="752"/>
      <c r="AP1044" s="752"/>
    </row>
    <row r="1045" hidden="1">
      <c r="A1045" s="67"/>
      <c r="B1045" s="101"/>
      <c r="C1045" s="74"/>
      <c r="D1045" s="67"/>
      <c r="E1045" s="67"/>
      <c r="F1045" s="74"/>
      <c r="G1045" s="74"/>
      <c r="H1045" s="74"/>
      <c r="I1045" s="67"/>
      <c r="J1045" s="67"/>
      <c r="K1045" s="74"/>
      <c r="L1045" s="74"/>
      <c r="M1045" s="74"/>
      <c r="N1045" s="74"/>
      <c r="O1045" s="74"/>
      <c r="P1045" s="74"/>
      <c r="Q1045" s="74"/>
      <c r="R1045" s="74"/>
      <c r="S1045" s="752"/>
      <c r="T1045" s="95"/>
      <c r="U1045" s="752"/>
      <c r="V1045" s="752"/>
      <c r="W1045" s="752"/>
      <c r="X1045" s="752"/>
      <c r="Y1045" s="752"/>
      <c r="Z1045" s="752"/>
      <c r="AA1045" s="752"/>
      <c r="AB1045" s="752"/>
      <c r="AC1045" s="752"/>
      <c r="AD1045" s="752"/>
      <c r="AE1045" s="752"/>
      <c r="AF1045" s="752"/>
      <c r="AG1045" s="752"/>
      <c r="AH1045" s="752"/>
      <c r="AI1045" s="752"/>
      <c r="AJ1045" s="752"/>
      <c r="AK1045" s="752"/>
      <c r="AL1045" s="752"/>
      <c r="AM1045" s="752"/>
      <c r="AN1045" s="752"/>
      <c r="AO1045" s="752"/>
      <c r="AP1045" s="752"/>
    </row>
    <row r="1046" hidden="1">
      <c r="A1046" s="67"/>
      <c r="B1046" s="101"/>
      <c r="C1046" s="74"/>
      <c r="D1046" s="67"/>
      <c r="E1046" s="67"/>
      <c r="F1046" s="74"/>
      <c r="G1046" s="74"/>
      <c r="H1046" s="74"/>
      <c r="I1046" s="67"/>
      <c r="J1046" s="67"/>
      <c r="K1046" s="74"/>
      <c r="L1046" s="74"/>
      <c r="M1046" s="74"/>
      <c r="N1046" s="74"/>
      <c r="O1046" s="74"/>
      <c r="P1046" s="74"/>
      <c r="Q1046" s="74"/>
      <c r="R1046" s="74"/>
      <c r="S1046" s="752"/>
      <c r="T1046" s="95"/>
      <c r="U1046" s="752"/>
      <c r="V1046" s="752"/>
      <c r="W1046" s="752"/>
      <c r="X1046" s="752"/>
      <c r="Y1046" s="752"/>
      <c r="Z1046" s="752"/>
      <c r="AA1046" s="752"/>
      <c r="AB1046" s="752"/>
      <c r="AC1046" s="752"/>
      <c r="AD1046" s="752"/>
      <c r="AE1046" s="752"/>
      <c r="AF1046" s="752"/>
      <c r="AG1046" s="752"/>
      <c r="AH1046" s="752"/>
      <c r="AI1046" s="752"/>
      <c r="AJ1046" s="752"/>
      <c r="AK1046" s="752"/>
      <c r="AL1046" s="752"/>
      <c r="AM1046" s="752"/>
      <c r="AN1046" s="752"/>
      <c r="AO1046" s="752"/>
      <c r="AP1046" s="752"/>
    </row>
    <row r="1047" hidden="1">
      <c r="A1047" s="67"/>
      <c r="B1047" s="101"/>
      <c r="C1047" s="74"/>
      <c r="D1047" s="67"/>
      <c r="E1047" s="67"/>
      <c r="F1047" s="74"/>
      <c r="G1047" s="74"/>
      <c r="H1047" s="74"/>
      <c r="I1047" s="67"/>
      <c r="J1047" s="67"/>
      <c r="K1047" s="74"/>
      <c r="L1047" s="74"/>
      <c r="M1047" s="74"/>
      <c r="N1047" s="74"/>
      <c r="O1047" s="74"/>
      <c r="P1047" s="74"/>
      <c r="Q1047" s="74"/>
      <c r="R1047" s="74"/>
      <c r="S1047" s="752"/>
      <c r="T1047" s="95"/>
      <c r="U1047" s="752"/>
      <c r="V1047" s="752"/>
      <c r="W1047" s="752"/>
      <c r="X1047" s="752"/>
      <c r="Y1047" s="752"/>
      <c r="Z1047" s="752"/>
      <c r="AA1047" s="752"/>
      <c r="AB1047" s="752"/>
      <c r="AC1047" s="752"/>
      <c r="AD1047" s="752"/>
      <c r="AE1047" s="752"/>
      <c r="AF1047" s="752"/>
      <c r="AG1047" s="752"/>
      <c r="AH1047" s="752"/>
      <c r="AI1047" s="752"/>
      <c r="AJ1047" s="752"/>
      <c r="AK1047" s="752"/>
      <c r="AL1047" s="752"/>
      <c r="AM1047" s="752"/>
      <c r="AN1047" s="752"/>
      <c r="AO1047" s="752"/>
      <c r="AP1047" s="752"/>
    </row>
    <row r="1048" hidden="1">
      <c r="A1048" s="67"/>
      <c r="B1048" s="101"/>
      <c r="C1048" s="74"/>
      <c r="D1048" s="67"/>
      <c r="E1048" s="67"/>
      <c r="F1048" s="74"/>
      <c r="G1048" s="74"/>
      <c r="H1048" s="74"/>
      <c r="I1048" s="67"/>
      <c r="J1048" s="67"/>
      <c r="K1048" s="74"/>
      <c r="L1048" s="74"/>
      <c r="M1048" s="74"/>
      <c r="N1048" s="74"/>
      <c r="O1048" s="74"/>
      <c r="P1048" s="74"/>
      <c r="Q1048" s="74"/>
      <c r="R1048" s="74"/>
      <c r="S1048" s="752"/>
      <c r="T1048" s="95"/>
      <c r="U1048" s="752"/>
      <c r="V1048" s="752"/>
      <c r="W1048" s="752"/>
      <c r="X1048" s="752"/>
      <c r="Y1048" s="752"/>
      <c r="Z1048" s="752"/>
      <c r="AA1048" s="752"/>
      <c r="AB1048" s="752"/>
      <c r="AC1048" s="752"/>
      <c r="AD1048" s="752"/>
      <c r="AE1048" s="752"/>
      <c r="AF1048" s="752"/>
      <c r="AG1048" s="752"/>
      <c r="AH1048" s="752"/>
      <c r="AI1048" s="752"/>
      <c r="AJ1048" s="752"/>
      <c r="AK1048" s="752"/>
      <c r="AL1048" s="752"/>
      <c r="AM1048" s="752"/>
      <c r="AN1048" s="752"/>
      <c r="AO1048" s="752"/>
      <c r="AP1048" s="752"/>
    </row>
    <row r="1049" hidden="1">
      <c r="A1049" s="67"/>
      <c r="B1049" s="101"/>
      <c r="C1049" s="74"/>
      <c r="D1049" s="67"/>
      <c r="E1049" s="67"/>
      <c r="F1049" s="74"/>
      <c r="G1049" s="74"/>
      <c r="H1049" s="74"/>
      <c r="I1049" s="67"/>
      <c r="J1049" s="67"/>
      <c r="K1049" s="74"/>
      <c r="L1049" s="74"/>
      <c r="M1049" s="74"/>
      <c r="N1049" s="74"/>
      <c r="O1049" s="74"/>
      <c r="P1049" s="74"/>
      <c r="Q1049" s="74"/>
      <c r="R1049" s="74"/>
      <c r="S1049" s="752"/>
      <c r="T1049" s="95"/>
      <c r="U1049" s="752"/>
      <c r="V1049" s="752"/>
      <c r="W1049" s="752"/>
      <c r="X1049" s="752"/>
      <c r="Y1049" s="752"/>
      <c r="Z1049" s="752"/>
      <c r="AA1049" s="752"/>
      <c r="AB1049" s="752"/>
      <c r="AC1049" s="752"/>
      <c r="AD1049" s="752"/>
      <c r="AE1049" s="752"/>
      <c r="AF1049" s="752"/>
      <c r="AG1049" s="752"/>
      <c r="AH1049" s="752"/>
      <c r="AI1049" s="752"/>
      <c r="AJ1049" s="752"/>
      <c r="AK1049" s="752"/>
      <c r="AL1049" s="752"/>
      <c r="AM1049" s="752"/>
      <c r="AN1049" s="752"/>
      <c r="AO1049" s="752"/>
      <c r="AP1049" s="752"/>
    </row>
    <row r="1050" hidden="1">
      <c r="A1050" s="67"/>
      <c r="B1050" s="101"/>
      <c r="C1050" s="74"/>
      <c r="D1050" s="67"/>
      <c r="E1050" s="67"/>
      <c r="F1050" s="74"/>
      <c r="G1050" s="74"/>
      <c r="H1050" s="74"/>
      <c r="I1050" s="67"/>
      <c r="J1050" s="67"/>
      <c r="K1050" s="74"/>
      <c r="L1050" s="74"/>
      <c r="M1050" s="74"/>
      <c r="N1050" s="74"/>
      <c r="O1050" s="74"/>
      <c r="P1050" s="74"/>
      <c r="Q1050" s="74"/>
      <c r="R1050" s="74"/>
      <c r="S1050" s="752"/>
      <c r="T1050" s="95"/>
      <c r="U1050" s="752"/>
      <c r="V1050" s="752"/>
      <c r="W1050" s="752"/>
      <c r="X1050" s="752"/>
      <c r="Y1050" s="752"/>
      <c r="Z1050" s="752"/>
      <c r="AA1050" s="752"/>
      <c r="AB1050" s="752"/>
      <c r="AC1050" s="752"/>
      <c r="AD1050" s="752"/>
      <c r="AE1050" s="752"/>
      <c r="AF1050" s="752"/>
      <c r="AG1050" s="752"/>
      <c r="AH1050" s="752"/>
      <c r="AI1050" s="752"/>
      <c r="AJ1050" s="752"/>
      <c r="AK1050" s="752"/>
      <c r="AL1050" s="752"/>
      <c r="AM1050" s="752"/>
      <c r="AN1050" s="752"/>
      <c r="AO1050" s="752"/>
      <c r="AP1050" s="752"/>
    </row>
    <row r="1051" hidden="1">
      <c r="A1051" s="67"/>
      <c r="B1051" s="101"/>
      <c r="C1051" s="74"/>
      <c r="D1051" s="67"/>
      <c r="E1051" s="67"/>
      <c r="F1051" s="74"/>
      <c r="G1051" s="74"/>
      <c r="H1051" s="74"/>
      <c r="I1051" s="67"/>
      <c r="J1051" s="67"/>
      <c r="K1051" s="74"/>
      <c r="L1051" s="74"/>
      <c r="M1051" s="74"/>
      <c r="N1051" s="74"/>
      <c r="O1051" s="74"/>
      <c r="P1051" s="74"/>
      <c r="Q1051" s="74"/>
      <c r="R1051" s="74"/>
      <c r="S1051" s="752"/>
      <c r="T1051" s="95"/>
      <c r="U1051" s="752"/>
      <c r="V1051" s="752"/>
      <c r="W1051" s="752"/>
      <c r="X1051" s="752"/>
      <c r="Y1051" s="752"/>
      <c r="Z1051" s="752"/>
      <c r="AA1051" s="752"/>
      <c r="AB1051" s="752"/>
      <c r="AC1051" s="752"/>
      <c r="AD1051" s="752"/>
      <c r="AE1051" s="752"/>
      <c r="AF1051" s="752"/>
      <c r="AG1051" s="752"/>
      <c r="AH1051" s="752"/>
      <c r="AI1051" s="752"/>
      <c r="AJ1051" s="752"/>
      <c r="AK1051" s="752"/>
      <c r="AL1051" s="752"/>
      <c r="AM1051" s="752"/>
      <c r="AN1051" s="752"/>
      <c r="AO1051" s="752"/>
      <c r="AP1051" s="752"/>
    </row>
    <row r="1052" hidden="1">
      <c r="A1052" s="67"/>
      <c r="B1052" s="101"/>
      <c r="C1052" s="74"/>
      <c r="D1052" s="67"/>
      <c r="E1052" s="67"/>
      <c r="F1052" s="74"/>
      <c r="G1052" s="74"/>
      <c r="H1052" s="74"/>
      <c r="I1052" s="67"/>
      <c r="J1052" s="67"/>
      <c r="K1052" s="74"/>
      <c r="L1052" s="74"/>
      <c r="M1052" s="74"/>
      <c r="N1052" s="74"/>
      <c r="O1052" s="74"/>
      <c r="P1052" s="74"/>
      <c r="Q1052" s="74"/>
      <c r="R1052" s="74"/>
      <c r="S1052" s="752"/>
      <c r="T1052" s="95"/>
      <c r="U1052" s="752"/>
      <c r="V1052" s="752"/>
      <c r="W1052" s="752"/>
      <c r="X1052" s="752"/>
      <c r="Y1052" s="752"/>
      <c r="Z1052" s="752"/>
      <c r="AA1052" s="752"/>
      <c r="AB1052" s="752"/>
      <c r="AC1052" s="752"/>
      <c r="AD1052" s="752"/>
      <c r="AE1052" s="752"/>
      <c r="AF1052" s="752"/>
      <c r="AG1052" s="752"/>
      <c r="AH1052" s="752"/>
      <c r="AI1052" s="752"/>
      <c r="AJ1052" s="752"/>
      <c r="AK1052" s="752"/>
      <c r="AL1052" s="752"/>
      <c r="AM1052" s="752"/>
      <c r="AN1052" s="752"/>
      <c r="AO1052" s="752"/>
      <c r="AP1052" s="752"/>
    </row>
    <row r="1053" hidden="1">
      <c r="A1053" s="67"/>
      <c r="B1053" s="101"/>
      <c r="C1053" s="74"/>
      <c r="D1053" s="67"/>
      <c r="E1053" s="67"/>
      <c r="F1053" s="74"/>
      <c r="G1053" s="74"/>
      <c r="H1053" s="74"/>
      <c r="I1053" s="67"/>
      <c r="J1053" s="67"/>
      <c r="K1053" s="74"/>
      <c r="L1053" s="74"/>
      <c r="M1053" s="74"/>
      <c r="N1053" s="74"/>
      <c r="O1053" s="74"/>
      <c r="P1053" s="74"/>
      <c r="Q1053" s="74"/>
      <c r="R1053" s="74"/>
      <c r="S1053" s="752"/>
      <c r="T1053" s="95"/>
      <c r="U1053" s="752"/>
      <c r="V1053" s="752"/>
      <c r="W1053" s="752"/>
      <c r="X1053" s="752"/>
      <c r="Y1053" s="752"/>
      <c r="Z1053" s="752"/>
      <c r="AA1053" s="752"/>
      <c r="AB1053" s="752"/>
      <c r="AC1053" s="752"/>
      <c r="AD1053" s="752"/>
      <c r="AE1053" s="752"/>
      <c r="AF1053" s="752"/>
      <c r="AG1053" s="752"/>
      <c r="AH1053" s="752"/>
      <c r="AI1053" s="752"/>
      <c r="AJ1053" s="752"/>
      <c r="AK1053" s="752"/>
      <c r="AL1053" s="752"/>
      <c r="AM1053" s="752"/>
      <c r="AN1053" s="752"/>
      <c r="AO1053" s="752"/>
      <c r="AP1053" s="752"/>
    </row>
    <row r="1054" hidden="1">
      <c r="A1054" s="67"/>
      <c r="B1054" s="101"/>
      <c r="C1054" s="74"/>
      <c r="D1054" s="67"/>
      <c r="E1054" s="67"/>
      <c r="F1054" s="74"/>
      <c r="G1054" s="74"/>
      <c r="H1054" s="74"/>
      <c r="I1054" s="67"/>
      <c r="J1054" s="67"/>
      <c r="K1054" s="74"/>
      <c r="L1054" s="74"/>
      <c r="M1054" s="74"/>
      <c r="N1054" s="74"/>
      <c r="O1054" s="74"/>
      <c r="P1054" s="74"/>
      <c r="Q1054" s="74"/>
      <c r="R1054" s="74"/>
      <c r="S1054" s="752"/>
      <c r="T1054" s="95"/>
      <c r="U1054" s="752"/>
      <c r="V1054" s="752"/>
      <c r="W1054" s="752"/>
      <c r="X1054" s="752"/>
      <c r="Y1054" s="752"/>
      <c r="Z1054" s="752"/>
      <c r="AA1054" s="752"/>
      <c r="AB1054" s="752"/>
      <c r="AC1054" s="752"/>
      <c r="AD1054" s="752"/>
      <c r="AE1054" s="752"/>
      <c r="AF1054" s="752"/>
      <c r="AG1054" s="752"/>
      <c r="AH1054" s="752"/>
      <c r="AI1054" s="752"/>
      <c r="AJ1054" s="752"/>
      <c r="AK1054" s="752"/>
      <c r="AL1054" s="752"/>
      <c r="AM1054" s="752"/>
      <c r="AN1054" s="752"/>
      <c r="AO1054" s="752"/>
      <c r="AP1054" s="752"/>
    </row>
    <row r="1055" hidden="1">
      <c r="A1055" s="67"/>
      <c r="B1055" s="101"/>
      <c r="C1055" s="74"/>
      <c r="D1055" s="67"/>
      <c r="E1055" s="67"/>
      <c r="F1055" s="74"/>
      <c r="G1055" s="74"/>
      <c r="H1055" s="74"/>
      <c r="I1055" s="67"/>
      <c r="J1055" s="67"/>
      <c r="K1055" s="74"/>
      <c r="L1055" s="74"/>
      <c r="M1055" s="74"/>
      <c r="N1055" s="74"/>
      <c r="O1055" s="74"/>
      <c r="P1055" s="74"/>
      <c r="Q1055" s="74"/>
      <c r="R1055" s="74"/>
      <c r="S1055" s="752"/>
      <c r="T1055" s="95"/>
      <c r="U1055" s="752"/>
      <c r="V1055" s="752"/>
      <c r="W1055" s="752"/>
      <c r="X1055" s="752"/>
      <c r="Y1055" s="752"/>
      <c r="Z1055" s="752"/>
      <c r="AA1055" s="752"/>
      <c r="AB1055" s="752"/>
      <c r="AC1055" s="752"/>
      <c r="AD1055" s="752"/>
      <c r="AE1055" s="752"/>
      <c r="AF1055" s="752"/>
      <c r="AG1055" s="752"/>
      <c r="AH1055" s="752"/>
      <c r="AI1055" s="752"/>
      <c r="AJ1055" s="752"/>
      <c r="AK1055" s="752"/>
      <c r="AL1055" s="752"/>
      <c r="AM1055" s="752"/>
      <c r="AN1055" s="752"/>
      <c r="AO1055" s="752"/>
      <c r="AP1055" s="752"/>
    </row>
    <row r="1056" hidden="1">
      <c r="A1056" s="67"/>
      <c r="B1056" s="101"/>
      <c r="C1056" s="74"/>
      <c r="D1056" s="67"/>
      <c r="E1056" s="67"/>
      <c r="F1056" s="74"/>
      <c r="G1056" s="74"/>
      <c r="H1056" s="74"/>
      <c r="I1056" s="67"/>
      <c r="J1056" s="67"/>
      <c r="K1056" s="74"/>
      <c r="L1056" s="74"/>
      <c r="M1056" s="74"/>
      <c r="N1056" s="74"/>
      <c r="O1056" s="74"/>
      <c r="P1056" s="74"/>
      <c r="Q1056" s="74"/>
      <c r="R1056" s="74"/>
      <c r="S1056" s="752"/>
      <c r="T1056" s="95"/>
      <c r="U1056" s="752"/>
      <c r="V1056" s="752"/>
      <c r="W1056" s="752"/>
      <c r="X1056" s="752"/>
      <c r="Y1056" s="752"/>
      <c r="Z1056" s="752"/>
      <c r="AA1056" s="752"/>
      <c r="AB1056" s="752"/>
      <c r="AC1056" s="752"/>
      <c r="AD1056" s="752"/>
      <c r="AE1056" s="752"/>
      <c r="AF1056" s="752"/>
      <c r="AG1056" s="752"/>
      <c r="AH1056" s="752"/>
      <c r="AI1056" s="752"/>
      <c r="AJ1056" s="752"/>
      <c r="AK1056" s="752"/>
      <c r="AL1056" s="752"/>
      <c r="AM1056" s="752"/>
      <c r="AN1056" s="752"/>
      <c r="AO1056" s="752"/>
      <c r="AP1056" s="752"/>
    </row>
    <row r="1057" hidden="1">
      <c r="A1057" s="67"/>
      <c r="B1057" s="101"/>
      <c r="C1057" s="74"/>
      <c r="D1057" s="67"/>
      <c r="E1057" s="67"/>
      <c r="F1057" s="74"/>
      <c r="G1057" s="74"/>
      <c r="H1057" s="74"/>
      <c r="I1057" s="67"/>
      <c r="J1057" s="67"/>
      <c r="K1057" s="74"/>
      <c r="L1057" s="74"/>
      <c r="M1057" s="74"/>
      <c r="N1057" s="74"/>
      <c r="O1057" s="74"/>
      <c r="P1057" s="74"/>
      <c r="Q1057" s="74"/>
      <c r="R1057" s="74"/>
      <c r="S1057" s="752"/>
      <c r="T1057" s="95"/>
      <c r="U1057" s="752"/>
      <c r="V1057" s="752"/>
      <c r="W1057" s="752"/>
      <c r="X1057" s="752"/>
      <c r="Y1057" s="752"/>
      <c r="Z1057" s="752"/>
      <c r="AA1057" s="752"/>
      <c r="AB1057" s="752"/>
      <c r="AC1057" s="752"/>
      <c r="AD1057" s="752"/>
      <c r="AE1057" s="752"/>
      <c r="AF1057" s="752"/>
      <c r="AG1057" s="752"/>
      <c r="AH1057" s="752"/>
      <c r="AI1057" s="752"/>
      <c r="AJ1057" s="752"/>
      <c r="AK1057" s="752"/>
      <c r="AL1057" s="752"/>
      <c r="AM1057" s="752"/>
      <c r="AN1057" s="752"/>
      <c r="AO1057" s="752"/>
      <c r="AP1057" s="752"/>
    </row>
    <row r="1058" hidden="1">
      <c r="A1058" s="67"/>
      <c r="B1058" s="101"/>
      <c r="C1058" s="74"/>
      <c r="D1058" s="67"/>
      <c r="E1058" s="67"/>
      <c r="F1058" s="74"/>
      <c r="G1058" s="74"/>
      <c r="H1058" s="74"/>
      <c r="I1058" s="67"/>
      <c r="J1058" s="67"/>
      <c r="K1058" s="74"/>
      <c r="L1058" s="74"/>
      <c r="M1058" s="74"/>
      <c r="N1058" s="74"/>
      <c r="O1058" s="74"/>
      <c r="P1058" s="74"/>
      <c r="Q1058" s="74"/>
      <c r="R1058" s="74"/>
      <c r="S1058" s="752"/>
      <c r="T1058" s="95"/>
      <c r="U1058" s="752"/>
      <c r="V1058" s="752"/>
      <c r="W1058" s="752"/>
      <c r="X1058" s="752"/>
      <c r="Y1058" s="752"/>
      <c r="Z1058" s="752"/>
      <c r="AA1058" s="752"/>
      <c r="AB1058" s="752"/>
      <c r="AC1058" s="752"/>
      <c r="AD1058" s="752"/>
      <c r="AE1058" s="752"/>
      <c r="AF1058" s="752"/>
      <c r="AG1058" s="752"/>
      <c r="AH1058" s="752"/>
      <c r="AI1058" s="752"/>
      <c r="AJ1058" s="752"/>
      <c r="AK1058" s="752"/>
      <c r="AL1058" s="752"/>
      <c r="AM1058" s="752"/>
      <c r="AN1058" s="752"/>
      <c r="AO1058" s="752"/>
      <c r="AP1058" s="752"/>
    </row>
    <row r="1059" hidden="1">
      <c r="A1059" s="67"/>
      <c r="B1059" s="101"/>
      <c r="C1059" s="74"/>
      <c r="D1059" s="67"/>
      <c r="E1059" s="67"/>
      <c r="F1059" s="74"/>
      <c r="G1059" s="74"/>
      <c r="H1059" s="74"/>
      <c r="I1059" s="67"/>
      <c r="J1059" s="67"/>
      <c r="K1059" s="74"/>
      <c r="L1059" s="74"/>
      <c r="M1059" s="74"/>
      <c r="N1059" s="74"/>
      <c r="O1059" s="74"/>
      <c r="P1059" s="74"/>
      <c r="Q1059" s="74"/>
      <c r="R1059" s="74"/>
      <c r="S1059" s="752"/>
      <c r="T1059" s="95"/>
      <c r="U1059" s="752"/>
      <c r="V1059" s="752"/>
      <c r="W1059" s="752"/>
      <c r="X1059" s="752"/>
      <c r="Y1059" s="752"/>
      <c r="Z1059" s="752"/>
      <c r="AA1059" s="752"/>
      <c r="AB1059" s="752"/>
      <c r="AC1059" s="752"/>
      <c r="AD1059" s="752"/>
      <c r="AE1059" s="752"/>
      <c r="AF1059" s="752"/>
      <c r="AG1059" s="752"/>
      <c r="AH1059" s="752"/>
      <c r="AI1059" s="752"/>
      <c r="AJ1059" s="752"/>
      <c r="AK1059" s="752"/>
      <c r="AL1059" s="752"/>
      <c r="AM1059" s="752"/>
      <c r="AN1059" s="752"/>
      <c r="AO1059" s="752"/>
      <c r="AP1059" s="752"/>
    </row>
    <row r="1060" hidden="1">
      <c r="A1060" s="67"/>
      <c r="B1060" s="101"/>
      <c r="C1060" s="74"/>
      <c r="D1060" s="67"/>
      <c r="E1060" s="67"/>
      <c r="F1060" s="74"/>
      <c r="G1060" s="74"/>
      <c r="H1060" s="74"/>
      <c r="I1060" s="67"/>
      <c r="J1060" s="67"/>
      <c r="K1060" s="74"/>
      <c r="L1060" s="74"/>
      <c r="M1060" s="74"/>
      <c r="N1060" s="74"/>
      <c r="O1060" s="74"/>
      <c r="P1060" s="74"/>
      <c r="Q1060" s="74"/>
      <c r="R1060" s="74"/>
      <c r="S1060" s="752"/>
      <c r="T1060" s="95"/>
      <c r="U1060" s="752"/>
      <c r="V1060" s="752"/>
      <c r="W1060" s="752"/>
      <c r="X1060" s="752"/>
      <c r="Y1060" s="752"/>
      <c r="Z1060" s="752"/>
      <c r="AA1060" s="752"/>
      <c r="AB1060" s="752"/>
      <c r="AC1060" s="752"/>
      <c r="AD1060" s="752"/>
      <c r="AE1060" s="752"/>
      <c r="AF1060" s="752"/>
      <c r="AG1060" s="752"/>
      <c r="AH1060" s="752"/>
      <c r="AI1060" s="752"/>
      <c r="AJ1060" s="752"/>
      <c r="AK1060" s="752"/>
      <c r="AL1060" s="752"/>
      <c r="AM1060" s="752"/>
      <c r="AN1060" s="752"/>
      <c r="AO1060" s="752"/>
      <c r="AP1060" s="752"/>
    </row>
    <row r="1061" hidden="1">
      <c r="A1061" s="67"/>
      <c r="B1061" s="101"/>
      <c r="C1061" s="74"/>
      <c r="D1061" s="67"/>
      <c r="E1061" s="67"/>
      <c r="F1061" s="74"/>
      <c r="G1061" s="74"/>
      <c r="H1061" s="74"/>
      <c r="I1061" s="67"/>
      <c r="J1061" s="67"/>
      <c r="K1061" s="74"/>
      <c r="L1061" s="74"/>
      <c r="M1061" s="74"/>
      <c r="N1061" s="74"/>
      <c r="O1061" s="74"/>
      <c r="P1061" s="74"/>
      <c r="Q1061" s="74"/>
      <c r="R1061" s="74"/>
      <c r="S1061" s="752"/>
      <c r="T1061" s="95"/>
      <c r="U1061" s="752"/>
      <c r="V1061" s="752"/>
      <c r="W1061" s="752"/>
      <c r="X1061" s="752"/>
      <c r="Y1061" s="752"/>
      <c r="Z1061" s="752"/>
      <c r="AA1061" s="752"/>
      <c r="AB1061" s="752"/>
      <c r="AC1061" s="752"/>
      <c r="AD1061" s="752"/>
      <c r="AE1061" s="752"/>
      <c r="AF1061" s="752"/>
      <c r="AG1061" s="752"/>
      <c r="AH1061" s="752"/>
      <c r="AI1061" s="752"/>
      <c r="AJ1061" s="752"/>
      <c r="AK1061" s="752"/>
      <c r="AL1061" s="752"/>
      <c r="AM1061" s="752"/>
      <c r="AN1061" s="752"/>
      <c r="AO1061" s="752"/>
      <c r="AP1061" s="752"/>
    </row>
    <row r="1062" hidden="1">
      <c r="A1062" s="67"/>
      <c r="B1062" s="101"/>
      <c r="C1062" s="74"/>
      <c r="D1062" s="67"/>
      <c r="E1062" s="67"/>
      <c r="F1062" s="74"/>
      <c r="G1062" s="74"/>
      <c r="H1062" s="74"/>
      <c r="I1062" s="67"/>
      <c r="J1062" s="67"/>
      <c r="K1062" s="74"/>
      <c r="L1062" s="74"/>
      <c r="M1062" s="74"/>
      <c r="N1062" s="74"/>
      <c r="O1062" s="74"/>
      <c r="P1062" s="74"/>
      <c r="Q1062" s="74"/>
      <c r="R1062" s="74"/>
      <c r="S1062" s="752"/>
      <c r="T1062" s="95"/>
      <c r="U1062" s="752"/>
      <c r="V1062" s="752"/>
      <c r="W1062" s="752"/>
      <c r="X1062" s="752"/>
      <c r="Y1062" s="752"/>
      <c r="Z1062" s="752"/>
      <c r="AA1062" s="752"/>
      <c r="AB1062" s="752"/>
      <c r="AC1062" s="752"/>
      <c r="AD1062" s="752"/>
      <c r="AE1062" s="752"/>
      <c r="AF1062" s="752"/>
      <c r="AG1062" s="752"/>
      <c r="AH1062" s="752"/>
      <c r="AI1062" s="752"/>
      <c r="AJ1062" s="752"/>
      <c r="AK1062" s="752"/>
      <c r="AL1062" s="752"/>
      <c r="AM1062" s="752"/>
      <c r="AN1062" s="752"/>
      <c r="AO1062" s="752"/>
      <c r="AP1062" s="752"/>
    </row>
    <row r="1063" hidden="1">
      <c r="A1063" s="67"/>
      <c r="B1063" s="101"/>
      <c r="C1063" s="74"/>
      <c r="D1063" s="67"/>
      <c r="E1063" s="67"/>
      <c r="F1063" s="74"/>
      <c r="G1063" s="74"/>
      <c r="H1063" s="74"/>
      <c r="I1063" s="67"/>
      <c r="J1063" s="67"/>
      <c r="K1063" s="74"/>
      <c r="L1063" s="74"/>
      <c r="M1063" s="74"/>
      <c r="N1063" s="74"/>
      <c r="O1063" s="74"/>
      <c r="P1063" s="74"/>
      <c r="Q1063" s="74"/>
      <c r="R1063" s="74"/>
      <c r="S1063" s="752"/>
      <c r="T1063" s="95"/>
      <c r="U1063" s="752"/>
      <c r="V1063" s="752"/>
      <c r="W1063" s="752"/>
      <c r="X1063" s="752"/>
      <c r="Y1063" s="752"/>
      <c r="Z1063" s="752"/>
      <c r="AA1063" s="752"/>
      <c r="AB1063" s="752"/>
      <c r="AC1063" s="752"/>
      <c r="AD1063" s="752"/>
      <c r="AE1063" s="752"/>
      <c r="AF1063" s="752"/>
      <c r="AG1063" s="752"/>
      <c r="AH1063" s="752"/>
      <c r="AI1063" s="752"/>
      <c r="AJ1063" s="752"/>
      <c r="AK1063" s="752"/>
      <c r="AL1063" s="752"/>
      <c r="AM1063" s="752"/>
      <c r="AN1063" s="752"/>
      <c r="AO1063" s="752"/>
      <c r="AP1063" s="752"/>
    </row>
    <row r="1064" hidden="1">
      <c r="A1064" s="67"/>
      <c r="B1064" s="101"/>
      <c r="C1064" s="74"/>
      <c r="D1064" s="67"/>
      <c r="E1064" s="67"/>
      <c r="F1064" s="74"/>
      <c r="G1064" s="74"/>
      <c r="H1064" s="74"/>
      <c r="I1064" s="67"/>
      <c r="J1064" s="67"/>
      <c r="K1064" s="74"/>
      <c r="L1064" s="74"/>
      <c r="M1064" s="74"/>
      <c r="N1064" s="74"/>
      <c r="O1064" s="74"/>
      <c r="P1064" s="74"/>
      <c r="Q1064" s="74"/>
      <c r="R1064" s="74"/>
      <c r="S1064" s="752"/>
      <c r="T1064" s="95"/>
      <c r="U1064" s="752"/>
      <c r="V1064" s="752"/>
      <c r="W1064" s="752"/>
      <c r="X1064" s="752"/>
      <c r="Y1064" s="752"/>
      <c r="Z1064" s="752"/>
      <c r="AA1064" s="752"/>
      <c r="AB1064" s="752"/>
      <c r="AC1064" s="752"/>
      <c r="AD1064" s="752"/>
      <c r="AE1064" s="752"/>
      <c r="AF1064" s="752"/>
      <c r="AG1064" s="752"/>
      <c r="AH1064" s="752"/>
      <c r="AI1064" s="752"/>
      <c r="AJ1064" s="752"/>
      <c r="AK1064" s="752"/>
      <c r="AL1064" s="752"/>
      <c r="AM1064" s="752"/>
      <c r="AN1064" s="752"/>
      <c r="AO1064" s="752"/>
      <c r="AP1064" s="752"/>
    </row>
    <row r="1065" hidden="1">
      <c r="A1065" s="67"/>
      <c r="B1065" s="101"/>
      <c r="C1065" s="74"/>
      <c r="D1065" s="67"/>
      <c r="E1065" s="67"/>
      <c r="F1065" s="74"/>
      <c r="G1065" s="74"/>
      <c r="H1065" s="74"/>
      <c r="I1065" s="67"/>
      <c r="J1065" s="67"/>
      <c r="K1065" s="74"/>
      <c r="L1065" s="74"/>
      <c r="M1065" s="74"/>
      <c r="N1065" s="74"/>
      <c r="O1065" s="74"/>
      <c r="P1065" s="74"/>
      <c r="Q1065" s="74"/>
      <c r="R1065" s="74"/>
      <c r="S1065" s="752"/>
      <c r="T1065" s="95"/>
      <c r="U1065" s="752"/>
      <c r="V1065" s="752"/>
      <c r="W1065" s="752"/>
      <c r="X1065" s="752"/>
      <c r="Y1065" s="752"/>
      <c r="Z1065" s="752"/>
      <c r="AA1065" s="752"/>
      <c r="AB1065" s="752"/>
      <c r="AC1065" s="752"/>
      <c r="AD1065" s="752"/>
      <c r="AE1065" s="752"/>
      <c r="AF1065" s="752"/>
      <c r="AG1065" s="752"/>
      <c r="AH1065" s="752"/>
      <c r="AI1065" s="752"/>
      <c r="AJ1065" s="752"/>
      <c r="AK1065" s="752"/>
      <c r="AL1065" s="752"/>
      <c r="AM1065" s="752"/>
      <c r="AN1065" s="752"/>
      <c r="AO1065" s="752"/>
      <c r="AP1065" s="752"/>
    </row>
    <row r="1066" hidden="1">
      <c r="A1066" s="67"/>
      <c r="B1066" s="101"/>
      <c r="C1066" s="74"/>
      <c r="D1066" s="67"/>
      <c r="E1066" s="67"/>
      <c r="F1066" s="74"/>
      <c r="G1066" s="74"/>
      <c r="H1066" s="74"/>
      <c r="I1066" s="67"/>
      <c r="J1066" s="67"/>
      <c r="K1066" s="74"/>
      <c r="L1066" s="74"/>
      <c r="M1066" s="74"/>
      <c r="N1066" s="74"/>
      <c r="O1066" s="74"/>
      <c r="P1066" s="74"/>
      <c r="Q1066" s="74"/>
      <c r="R1066" s="74"/>
      <c r="S1066" s="752"/>
      <c r="T1066" s="95"/>
      <c r="U1066" s="752"/>
      <c r="V1066" s="752"/>
      <c r="W1066" s="752"/>
      <c r="X1066" s="752"/>
      <c r="Y1066" s="752"/>
      <c r="Z1066" s="752"/>
      <c r="AA1066" s="752"/>
      <c r="AB1066" s="752"/>
      <c r="AC1066" s="752"/>
      <c r="AD1066" s="752"/>
      <c r="AE1066" s="752"/>
      <c r="AF1066" s="752"/>
      <c r="AG1066" s="752"/>
      <c r="AH1066" s="752"/>
      <c r="AI1066" s="752"/>
      <c r="AJ1066" s="752"/>
      <c r="AK1066" s="752"/>
      <c r="AL1066" s="752"/>
      <c r="AM1066" s="752"/>
      <c r="AN1066" s="752"/>
      <c r="AO1066" s="752"/>
      <c r="AP1066" s="752"/>
    </row>
    <row r="1067" hidden="1">
      <c r="A1067" s="67"/>
      <c r="B1067" s="101"/>
      <c r="C1067" s="74"/>
      <c r="D1067" s="67"/>
      <c r="E1067" s="67"/>
      <c r="F1067" s="74"/>
      <c r="G1067" s="74"/>
      <c r="H1067" s="74"/>
      <c r="I1067" s="67"/>
      <c r="J1067" s="67"/>
      <c r="K1067" s="74"/>
      <c r="L1067" s="74"/>
      <c r="M1067" s="74"/>
      <c r="N1067" s="74"/>
      <c r="O1067" s="74"/>
      <c r="P1067" s="74"/>
      <c r="Q1067" s="74"/>
      <c r="R1067" s="74"/>
      <c r="S1067" s="752"/>
      <c r="T1067" s="95"/>
      <c r="U1067" s="752"/>
      <c r="V1067" s="752"/>
      <c r="W1067" s="752"/>
      <c r="X1067" s="752"/>
      <c r="Y1067" s="752"/>
      <c r="Z1067" s="752"/>
      <c r="AA1067" s="752"/>
      <c r="AB1067" s="752"/>
      <c r="AC1067" s="752"/>
      <c r="AD1067" s="752"/>
      <c r="AE1067" s="752"/>
      <c r="AF1067" s="752"/>
      <c r="AG1067" s="752"/>
      <c r="AH1067" s="752"/>
      <c r="AI1067" s="752"/>
      <c r="AJ1067" s="752"/>
      <c r="AK1067" s="752"/>
      <c r="AL1067" s="752"/>
      <c r="AM1067" s="752"/>
      <c r="AN1067" s="752"/>
      <c r="AO1067" s="752"/>
      <c r="AP1067" s="752"/>
    </row>
    <row r="1068" hidden="1">
      <c r="A1068" s="67"/>
      <c r="B1068" s="101"/>
      <c r="C1068" s="74"/>
      <c r="D1068" s="67"/>
      <c r="E1068" s="67"/>
      <c r="F1068" s="74"/>
      <c r="G1068" s="74"/>
      <c r="H1068" s="74"/>
      <c r="I1068" s="67"/>
      <c r="J1068" s="67"/>
      <c r="K1068" s="74"/>
      <c r="L1068" s="74"/>
      <c r="M1068" s="74"/>
      <c r="N1068" s="74"/>
      <c r="O1068" s="74"/>
      <c r="P1068" s="74"/>
      <c r="Q1068" s="74"/>
      <c r="R1068" s="74"/>
      <c r="S1068" s="752"/>
      <c r="T1068" s="95"/>
      <c r="U1068" s="752"/>
      <c r="V1068" s="752"/>
      <c r="W1068" s="752"/>
      <c r="X1068" s="752"/>
      <c r="Y1068" s="752"/>
      <c r="Z1068" s="752"/>
      <c r="AA1068" s="752"/>
      <c r="AB1068" s="752"/>
      <c r="AC1068" s="752"/>
      <c r="AD1068" s="752"/>
      <c r="AE1068" s="752"/>
      <c r="AF1068" s="752"/>
      <c r="AG1068" s="752"/>
      <c r="AH1068" s="752"/>
      <c r="AI1068" s="752"/>
      <c r="AJ1068" s="752"/>
      <c r="AK1068" s="752"/>
      <c r="AL1068" s="752"/>
      <c r="AM1068" s="752"/>
      <c r="AN1068" s="752"/>
      <c r="AO1068" s="752"/>
      <c r="AP1068" s="752"/>
    </row>
    <row r="1069" hidden="1">
      <c r="A1069" s="67"/>
      <c r="B1069" s="101"/>
      <c r="C1069" s="74"/>
      <c r="D1069" s="67"/>
      <c r="E1069" s="67"/>
      <c r="F1069" s="74"/>
      <c r="G1069" s="74"/>
      <c r="H1069" s="74"/>
      <c r="I1069" s="67"/>
      <c r="J1069" s="67"/>
      <c r="K1069" s="74"/>
      <c r="L1069" s="74"/>
      <c r="M1069" s="74"/>
      <c r="N1069" s="74"/>
      <c r="O1069" s="74"/>
      <c r="P1069" s="74"/>
      <c r="Q1069" s="74"/>
      <c r="R1069" s="74"/>
      <c r="S1069" s="752"/>
      <c r="T1069" s="95"/>
      <c r="U1069" s="752"/>
      <c r="V1069" s="752"/>
      <c r="W1069" s="752"/>
      <c r="X1069" s="752"/>
      <c r="Y1069" s="752"/>
      <c r="Z1069" s="752"/>
      <c r="AA1069" s="752"/>
      <c r="AB1069" s="752"/>
      <c r="AC1069" s="752"/>
      <c r="AD1069" s="752"/>
      <c r="AE1069" s="752"/>
      <c r="AF1069" s="752"/>
      <c r="AG1069" s="752"/>
      <c r="AH1069" s="752"/>
      <c r="AI1069" s="752"/>
      <c r="AJ1069" s="752"/>
      <c r="AK1069" s="752"/>
      <c r="AL1069" s="752"/>
      <c r="AM1069" s="752"/>
      <c r="AN1069" s="752"/>
      <c r="AO1069" s="752"/>
      <c r="AP1069" s="752"/>
    </row>
    <row r="1070" hidden="1">
      <c r="A1070" s="67"/>
      <c r="B1070" s="101"/>
      <c r="C1070" s="74"/>
      <c r="D1070" s="67"/>
      <c r="E1070" s="67"/>
      <c r="F1070" s="74"/>
      <c r="G1070" s="74"/>
      <c r="H1070" s="74"/>
      <c r="I1070" s="67"/>
      <c r="J1070" s="67"/>
      <c r="K1070" s="74"/>
      <c r="L1070" s="74"/>
      <c r="M1070" s="74"/>
      <c r="N1070" s="74"/>
      <c r="O1070" s="74"/>
      <c r="P1070" s="74"/>
      <c r="Q1070" s="74"/>
      <c r="R1070" s="74"/>
      <c r="S1070" s="752"/>
      <c r="T1070" s="95"/>
      <c r="U1070" s="752"/>
      <c r="V1070" s="752"/>
      <c r="W1070" s="752"/>
      <c r="X1070" s="752"/>
      <c r="Y1070" s="752"/>
      <c r="Z1070" s="752"/>
      <c r="AA1070" s="752"/>
      <c r="AB1070" s="752"/>
      <c r="AC1070" s="752"/>
      <c r="AD1070" s="752"/>
      <c r="AE1070" s="752"/>
      <c r="AF1070" s="752"/>
      <c r="AG1070" s="752"/>
      <c r="AH1070" s="752"/>
      <c r="AI1070" s="752"/>
      <c r="AJ1070" s="752"/>
      <c r="AK1070" s="752"/>
      <c r="AL1070" s="752"/>
      <c r="AM1070" s="752"/>
      <c r="AN1070" s="752"/>
      <c r="AO1070" s="752"/>
      <c r="AP1070" s="752"/>
    </row>
    <row r="1071" hidden="1">
      <c r="A1071" s="67"/>
      <c r="B1071" s="101"/>
      <c r="C1071" s="74"/>
      <c r="D1071" s="67"/>
      <c r="E1071" s="67"/>
      <c r="F1071" s="74"/>
      <c r="G1071" s="74"/>
      <c r="H1071" s="74"/>
      <c r="I1071" s="67"/>
      <c r="J1071" s="67"/>
      <c r="K1071" s="74"/>
      <c r="L1071" s="74"/>
      <c r="M1071" s="74"/>
      <c r="N1071" s="74"/>
      <c r="O1071" s="74"/>
      <c r="P1071" s="74"/>
      <c r="Q1071" s="74"/>
      <c r="R1071" s="74"/>
      <c r="S1071" s="752"/>
      <c r="T1071" s="95"/>
      <c r="U1071" s="752"/>
      <c r="V1071" s="752"/>
      <c r="W1071" s="752"/>
      <c r="X1071" s="752"/>
      <c r="Y1071" s="752"/>
      <c r="Z1071" s="752"/>
      <c r="AA1071" s="752"/>
      <c r="AB1071" s="752"/>
      <c r="AC1071" s="752"/>
      <c r="AD1071" s="752"/>
      <c r="AE1071" s="752"/>
      <c r="AF1071" s="752"/>
      <c r="AG1071" s="752"/>
      <c r="AH1071" s="752"/>
      <c r="AI1071" s="752"/>
      <c r="AJ1071" s="752"/>
      <c r="AK1071" s="752"/>
      <c r="AL1071" s="752"/>
      <c r="AM1071" s="752"/>
      <c r="AN1071" s="752"/>
      <c r="AO1071" s="752"/>
      <c r="AP1071" s="752"/>
    </row>
    <row r="1072" hidden="1">
      <c r="A1072" s="67"/>
      <c r="B1072" s="101"/>
      <c r="C1072" s="74"/>
      <c r="D1072" s="67"/>
      <c r="E1072" s="67"/>
      <c r="F1072" s="74"/>
      <c r="G1072" s="74"/>
      <c r="H1072" s="74"/>
      <c r="I1072" s="67"/>
      <c r="J1072" s="67"/>
      <c r="K1072" s="74"/>
      <c r="L1072" s="74"/>
      <c r="M1072" s="74"/>
      <c r="N1072" s="74"/>
      <c r="O1072" s="74"/>
      <c r="P1072" s="74"/>
      <c r="Q1072" s="74"/>
      <c r="R1072" s="74"/>
      <c r="S1072" s="752"/>
      <c r="T1072" s="95"/>
      <c r="U1072" s="752"/>
      <c r="V1072" s="752"/>
      <c r="W1072" s="752"/>
      <c r="X1072" s="752"/>
      <c r="Y1072" s="752"/>
      <c r="Z1072" s="752"/>
      <c r="AA1072" s="752"/>
      <c r="AB1072" s="752"/>
      <c r="AC1072" s="752"/>
      <c r="AD1072" s="752"/>
      <c r="AE1072" s="752"/>
      <c r="AF1072" s="752"/>
      <c r="AG1072" s="752"/>
      <c r="AH1072" s="752"/>
      <c r="AI1072" s="752"/>
      <c r="AJ1072" s="752"/>
      <c r="AK1072" s="752"/>
      <c r="AL1072" s="752"/>
      <c r="AM1072" s="752"/>
      <c r="AN1072" s="752"/>
      <c r="AO1072" s="752"/>
      <c r="AP1072" s="752"/>
    </row>
    <row r="1073" hidden="1">
      <c r="A1073" s="67"/>
      <c r="B1073" s="101"/>
      <c r="C1073" s="74"/>
      <c r="D1073" s="67"/>
      <c r="E1073" s="67"/>
      <c r="F1073" s="74"/>
      <c r="G1073" s="74"/>
      <c r="H1073" s="74"/>
      <c r="I1073" s="67"/>
      <c r="J1073" s="67"/>
      <c r="K1073" s="74"/>
      <c r="L1073" s="74"/>
      <c r="M1073" s="74"/>
      <c r="N1073" s="74"/>
      <c r="O1073" s="74"/>
      <c r="P1073" s="74"/>
      <c r="Q1073" s="74"/>
      <c r="R1073" s="74"/>
      <c r="S1073" s="752"/>
      <c r="T1073" s="95"/>
      <c r="U1073" s="752"/>
      <c r="V1073" s="752"/>
      <c r="W1073" s="752"/>
      <c r="X1073" s="752"/>
      <c r="Y1073" s="752"/>
      <c r="Z1073" s="752"/>
      <c r="AA1073" s="752"/>
      <c r="AB1073" s="752"/>
      <c r="AC1073" s="752"/>
      <c r="AD1073" s="752"/>
      <c r="AE1073" s="752"/>
      <c r="AF1073" s="752"/>
      <c r="AG1073" s="752"/>
      <c r="AH1073" s="752"/>
      <c r="AI1073" s="752"/>
      <c r="AJ1073" s="752"/>
      <c r="AK1073" s="752"/>
      <c r="AL1073" s="752"/>
      <c r="AM1073" s="752"/>
      <c r="AN1073" s="752"/>
      <c r="AO1073" s="752"/>
      <c r="AP1073" s="752"/>
    </row>
    <row r="1074" hidden="1">
      <c r="A1074" s="67"/>
      <c r="B1074" s="101"/>
      <c r="C1074" s="74"/>
      <c r="D1074" s="67"/>
      <c r="E1074" s="67"/>
      <c r="F1074" s="74"/>
      <c r="G1074" s="74"/>
      <c r="H1074" s="74"/>
      <c r="I1074" s="67"/>
      <c r="J1074" s="67"/>
      <c r="K1074" s="74"/>
      <c r="L1074" s="74"/>
      <c r="M1074" s="74"/>
      <c r="N1074" s="74"/>
      <c r="O1074" s="74"/>
      <c r="P1074" s="74"/>
      <c r="Q1074" s="74"/>
      <c r="R1074" s="74"/>
      <c r="S1074" s="752"/>
      <c r="T1074" s="95"/>
      <c r="U1074" s="752"/>
      <c r="V1074" s="752"/>
      <c r="W1074" s="752"/>
      <c r="X1074" s="752"/>
      <c r="Y1074" s="752"/>
      <c r="Z1074" s="752"/>
      <c r="AA1074" s="752"/>
      <c r="AB1074" s="752"/>
      <c r="AC1074" s="752"/>
      <c r="AD1074" s="752"/>
      <c r="AE1074" s="752"/>
      <c r="AF1074" s="752"/>
      <c r="AG1074" s="752"/>
      <c r="AH1074" s="752"/>
      <c r="AI1074" s="752"/>
      <c r="AJ1074" s="752"/>
      <c r="AK1074" s="752"/>
      <c r="AL1074" s="752"/>
      <c r="AM1074" s="752"/>
      <c r="AN1074" s="752"/>
      <c r="AO1074" s="752"/>
      <c r="AP1074" s="752"/>
    </row>
    <row r="1075" hidden="1">
      <c r="A1075" s="67"/>
      <c r="B1075" s="101"/>
      <c r="C1075" s="74"/>
      <c r="D1075" s="67"/>
      <c r="E1075" s="67"/>
      <c r="F1075" s="74"/>
      <c r="G1075" s="74"/>
      <c r="H1075" s="74"/>
      <c r="I1075" s="67"/>
      <c r="J1075" s="67"/>
      <c r="K1075" s="74"/>
      <c r="L1075" s="74"/>
      <c r="M1075" s="74"/>
      <c r="N1075" s="74"/>
      <c r="O1075" s="74"/>
      <c r="P1075" s="74"/>
      <c r="Q1075" s="74"/>
      <c r="R1075" s="74"/>
      <c r="S1075" s="752"/>
      <c r="T1075" s="95"/>
      <c r="U1075" s="752"/>
      <c r="V1075" s="752"/>
      <c r="W1075" s="752"/>
      <c r="X1075" s="752"/>
      <c r="Y1075" s="752"/>
      <c r="Z1075" s="752"/>
      <c r="AA1075" s="752"/>
      <c r="AB1075" s="752"/>
      <c r="AC1075" s="752"/>
      <c r="AD1075" s="752"/>
      <c r="AE1075" s="752"/>
      <c r="AF1075" s="752"/>
      <c r="AG1075" s="752"/>
      <c r="AH1075" s="752"/>
      <c r="AI1075" s="752"/>
      <c r="AJ1075" s="752"/>
      <c r="AK1075" s="752"/>
      <c r="AL1075" s="752"/>
      <c r="AM1075" s="752"/>
      <c r="AN1075" s="752"/>
      <c r="AO1075" s="752"/>
      <c r="AP1075" s="752"/>
    </row>
    <row r="1076" hidden="1">
      <c r="A1076" s="67"/>
      <c r="B1076" s="101"/>
      <c r="C1076" s="74"/>
      <c r="D1076" s="67"/>
      <c r="E1076" s="67"/>
      <c r="F1076" s="74"/>
      <c r="G1076" s="74"/>
      <c r="H1076" s="74"/>
      <c r="I1076" s="67"/>
      <c r="J1076" s="67"/>
      <c r="K1076" s="74"/>
      <c r="L1076" s="74"/>
      <c r="M1076" s="74"/>
      <c r="N1076" s="74"/>
      <c r="O1076" s="74"/>
      <c r="P1076" s="74"/>
      <c r="Q1076" s="74"/>
      <c r="R1076" s="74"/>
      <c r="S1076" s="752"/>
      <c r="T1076" s="95"/>
      <c r="U1076" s="752"/>
      <c r="V1076" s="752"/>
      <c r="W1076" s="752"/>
      <c r="X1076" s="752"/>
      <c r="Y1076" s="752"/>
      <c r="Z1076" s="752"/>
      <c r="AA1076" s="752"/>
      <c r="AB1076" s="752"/>
      <c r="AC1076" s="752"/>
      <c r="AD1076" s="752"/>
      <c r="AE1076" s="752"/>
      <c r="AF1076" s="752"/>
      <c r="AG1076" s="752"/>
      <c r="AH1076" s="752"/>
      <c r="AI1076" s="752"/>
      <c r="AJ1076" s="752"/>
      <c r="AK1076" s="752"/>
      <c r="AL1076" s="752"/>
      <c r="AM1076" s="752"/>
      <c r="AN1076" s="752"/>
      <c r="AO1076" s="752"/>
      <c r="AP1076" s="752"/>
    </row>
    <row r="1077" hidden="1">
      <c r="A1077" s="67"/>
      <c r="B1077" s="101"/>
      <c r="C1077" s="74"/>
      <c r="D1077" s="67"/>
      <c r="E1077" s="67"/>
      <c r="F1077" s="74"/>
      <c r="G1077" s="74"/>
      <c r="H1077" s="74"/>
      <c r="I1077" s="67"/>
      <c r="J1077" s="67"/>
      <c r="K1077" s="74"/>
      <c r="L1077" s="74"/>
      <c r="M1077" s="74"/>
      <c r="N1077" s="74"/>
      <c r="O1077" s="74"/>
      <c r="P1077" s="74"/>
      <c r="Q1077" s="74"/>
      <c r="R1077" s="74"/>
      <c r="S1077" s="752"/>
      <c r="T1077" s="95"/>
      <c r="U1077" s="752"/>
      <c r="V1077" s="752"/>
      <c r="W1077" s="752"/>
      <c r="X1077" s="752"/>
      <c r="Y1077" s="752"/>
      <c r="Z1077" s="752"/>
      <c r="AA1077" s="752"/>
      <c r="AB1077" s="752"/>
      <c r="AC1077" s="752"/>
      <c r="AD1077" s="752"/>
      <c r="AE1077" s="752"/>
      <c r="AF1077" s="752"/>
      <c r="AG1077" s="752"/>
      <c r="AH1077" s="752"/>
      <c r="AI1077" s="752"/>
      <c r="AJ1077" s="752"/>
      <c r="AK1077" s="752"/>
      <c r="AL1077" s="752"/>
      <c r="AM1077" s="752"/>
      <c r="AN1077" s="752"/>
      <c r="AO1077" s="752"/>
      <c r="AP1077" s="752"/>
    </row>
    <row r="1078" hidden="1">
      <c r="A1078" s="67"/>
      <c r="B1078" s="101"/>
      <c r="C1078" s="74"/>
      <c r="D1078" s="67"/>
      <c r="E1078" s="67"/>
      <c r="F1078" s="74"/>
      <c r="G1078" s="74"/>
      <c r="H1078" s="74"/>
      <c r="I1078" s="67"/>
      <c r="J1078" s="67"/>
      <c r="K1078" s="74"/>
      <c r="L1078" s="74"/>
      <c r="M1078" s="74"/>
      <c r="N1078" s="74"/>
      <c r="O1078" s="74"/>
      <c r="P1078" s="74"/>
      <c r="Q1078" s="74"/>
      <c r="R1078" s="74"/>
      <c r="S1078" s="752"/>
      <c r="T1078" s="95"/>
      <c r="U1078" s="752"/>
      <c r="V1078" s="752"/>
      <c r="W1078" s="752"/>
      <c r="X1078" s="752"/>
      <c r="Y1078" s="752"/>
      <c r="Z1078" s="752"/>
      <c r="AA1078" s="752"/>
      <c r="AB1078" s="752"/>
      <c r="AC1078" s="752"/>
      <c r="AD1078" s="752"/>
      <c r="AE1078" s="752"/>
      <c r="AF1078" s="752"/>
      <c r="AG1078" s="752"/>
      <c r="AH1078" s="752"/>
      <c r="AI1078" s="752"/>
      <c r="AJ1078" s="752"/>
      <c r="AK1078" s="752"/>
      <c r="AL1078" s="752"/>
      <c r="AM1078" s="752"/>
      <c r="AN1078" s="752"/>
      <c r="AO1078" s="752"/>
      <c r="AP1078" s="752"/>
    </row>
    <row r="1079" hidden="1">
      <c r="A1079" s="67"/>
      <c r="B1079" s="101"/>
      <c r="C1079" s="74"/>
      <c r="D1079" s="67"/>
      <c r="E1079" s="67"/>
      <c r="F1079" s="74"/>
      <c r="G1079" s="74"/>
      <c r="H1079" s="74"/>
      <c r="I1079" s="67"/>
      <c r="J1079" s="67"/>
      <c r="K1079" s="74"/>
      <c r="L1079" s="74"/>
      <c r="M1079" s="74"/>
      <c r="N1079" s="74"/>
      <c r="O1079" s="74"/>
      <c r="P1079" s="74"/>
      <c r="Q1079" s="74"/>
      <c r="R1079" s="74"/>
      <c r="S1079" s="752"/>
      <c r="T1079" s="95"/>
      <c r="U1079" s="752"/>
      <c r="V1079" s="752"/>
      <c r="W1079" s="752"/>
      <c r="X1079" s="752"/>
      <c r="Y1079" s="752"/>
      <c r="Z1079" s="752"/>
      <c r="AA1079" s="752"/>
      <c r="AB1079" s="752"/>
      <c r="AC1079" s="752"/>
      <c r="AD1079" s="752"/>
      <c r="AE1079" s="752"/>
      <c r="AF1079" s="752"/>
      <c r="AG1079" s="752"/>
      <c r="AH1079" s="752"/>
      <c r="AI1079" s="752"/>
      <c r="AJ1079" s="752"/>
      <c r="AK1079" s="752"/>
      <c r="AL1079" s="752"/>
      <c r="AM1079" s="752"/>
      <c r="AN1079" s="752"/>
      <c r="AO1079" s="752"/>
      <c r="AP1079" s="752"/>
    </row>
    <row r="1080" hidden="1">
      <c r="A1080" s="67"/>
      <c r="B1080" s="101"/>
      <c r="C1080" s="74"/>
      <c r="D1080" s="67"/>
      <c r="E1080" s="67"/>
      <c r="F1080" s="74"/>
      <c r="G1080" s="74"/>
      <c r="H1080" s="74"/>
      <c r="I1080" s="67"/>
      <c r="J1080" s="67"/>
      <c r="K1080" s="74"/>
      <c r="L1080" s="74"/>
      <c r="M1080" s="74"/>
      <c r="N1080" s="74"/>
      <c r="O1080" s="74"/>
      <c r="P1080" s="74"/>
      <c r="Q1080" s="74"/>
      <c r="R1080" s="74"/>
      <c r="S1080" s="752"/>
      <c r="T1080" s="95"/>
      <c r="U1080" s="752"/>
      <c r="V1080" s="752"/>
      <c r="W1080" s="752"/>
      <c r="X1080" s="752"/>
      <c r="Y1080" s="752"/>
      <c r="Z1080" s="752"/>
      <c r="AA1080" s="752"/>
      <c r="AB1080" s="752"/>
      <c r="AC1080" s="752"/>
      <c r="AD1080" s="752"/>
      <c r="AE1080" s="752"/>
      <c r="AF1080" s="752"/>
      <c r="AG1080" s="752"/>
      <c r="AH1080" s="752"/>
      <c r="AI1080" s="752"/>
      <c r="AJ1080" s="752"/>
      <c r="AK1080" s="752"/>
      <c r="AL1080" s="752"/>
      <c r="AM1080" s="752"/>
      <c r="AN1080" s="752"/>
      <c r="AO1080" s="752"/>
      <c r="AP1080" s="752"/>
    </row>
    <row r="1081" hidden="1">
      <c r="A1081" s="67"/>
      <c r="B1081" s="101"/>
      <c r="C1081" s="74"/>
      <c r="D1081" s="67"/>
      <c r="E1081" s="67"/>
      <c r="F1081" s="74"/>
      <c r="G1081" s="74"/>
      <c r="H1081" s="74"/>
      <c r="I1081" s="67"/>
      <c r="J1081" s="67"/>
      <c r="K1081" s="74"/>
      <c r="L1081" s="74"/>
      <c r="M1081" s="74"/>
      <c r="N1081" s="74"/>
      <c r="O1081" s="74"/>
      <c r="P1081" s="74"/>
      <c r="Q1081" s="74"/>
      <c r="R1081" s="74"/>
      <c r="S1081" s="752"/>
      <c r="T1081" s="95"/>
      <c r="U1081" s="752"/>
      <c r="V1081" s="752"/>
      <c r="W1081" s="752"/>
      <c r="X1081" s="752"/>
      <c r="Y1081" s="752"/>
      <c r="Z1081" s="752"/>
      <c r="AA1081" s="752"/>
      <c r="AB1081" s="752"/>
      <c r="AC1081" s="752"/>
      <c r="AD1081" s="752"/>
      <c r="AE1081" s="752"/>
      <c r="AF1081" s="752"/>
      <c r="AG1081" s="752"/>
      <c r="AH1081" s="752"/>
      <c r="AI1081" s="752"/>
      <c r="AJ1081" s="752"/>
      <c r="AK1081" s="752"/>
      <c r="AL1081" s="752"/>
      <c r="AM1081" s="752"/>
      <c r="AN1081" s="752"/>
      <c r="AO1081" s="752"/>
      <c r="AP1081" s="752"/>
    </row>
    <row r="1082" hidden="1">
      <c r="A1082" s="67"/>
      <c r="B1082" s="101"/>
      <c r="C1082" s="74"/>
      <c r="D1082" s="67"/>
      <c r="E1082" s="67"/>
      <c r="F1082" s="74"/>
      <c r="G1082" s="74"/>
      <c r="H1082" s="74"/>
      <c r="I1082" s="67"/>
      <c r="J1082" s="67"/>
      <c r="K1082" s="74"/>
      <c r="L1082" s="74"/>
      <c r="M1082" s="74"/>
      <c r="N1082" s="74"/>
      <c r="O1082" s="74"/>
      <c r="P1082" s="74"/>
      <c r="Q1082" s="74"/>
      <c r="R1082" s="74"/>
      <c r="S1082" s="752"/>
      <c r="T1082" s="95"/>
      <c r="U1082" s="752"/>
      <c r="V1082" s="752"/>
      <c r="W1082" s="752"/>
      <c r="X1082" s="752"/>
      <c r="Y1082" s="752"/>
      <c r="Z1082" s="752"/>
      <c r="AA1082" s="752"/>
      <c r="AB1082" s="752"/>
      <c r="AC1082" s="752"/>
      <c r="AD1082" s="752"/>
      <c r="AE1082" s="752"/>
      <c r="AF1082" s="752"/>
      <c r="AG1082" s="752"/>
      <c r="AH1082" s="752"/>
      <c r="AI1082" s="752"/>
      <c r="AJ1082" s="752"/>
      <c r="AK1082" s="752"/>
      <c r="AL1082" s="752"/>
      <c r="AM1082" s="752"/>
      <c r="AN1082" s="752"/>
      <c r="AO1082" s="752"/>
      <c r="AP1082" s="752"/>
    </row>
    <row r="1083" hidden="1">
      <c r="A1083" s="67"/>
      <c r="B1083" s="101"/>
      <c r="C1083" s="74"/>
      <c r="D1083" s="67"/>
      <c r="E1083" s="67"/>
      <c r="F1083" s="74"/>
      <c r="G1083" s="74"/>
      <c r="H1083" s="74"/>
      <c r="I1083" s="67"/>
      <c r="J1083" s="67"/>
      <c r="K1083" s="74"/>
      <c r="L1083" s="74"/>
      <c r="M1083" s="74"/>
      <c r="N1083" s="74"/>
      <c r="O1083" s="74"/>
      <c r="P1083" s="74"/>
      <c r="Q1083" s="74"/>
      <c r="R1083" s="74"/>
      <c r="S1083" s="752"/>
      <c r="T1083" s="95"/>
      <c r="U1083" s="752"/>
      <c r="V1083" s="752"/>
      <c r="W1083" s="752"/>
      <c r="X1083" s="752"/>
      <c r="Y1083" s="752"/>
      <c r="Z1083" s="752"/>
      <c r="AA1083" s="752"/>
      <c r="AB1083" s="752"/>
      <c r="AC1083" s="752"/>
      <c r="AD1083" s="752"/>
      <c r="AE1083" s="752"/>
      <c r="AF1083" s="752"/>
      <c r="AG1083" s="752"/>
      <c r="AH1083" s="752"/>
      <c r="AI1083" s="752"/>
      <c r="AJ1083" s="752"/>
      <c r="AK1083" s="752"/>
      <c r="AL1083" s="752"/>
      <c r="AM1083" s="752"/>
      <c r="AN1083" s="752"/>
      <c r="AO1083" s="752"/>
      <c r="AP1083" s="752"/>
    </row>
    <row r="1084" hidden="1">
      <c r="A1084" s="67"/>
      <c r="B1084" s="101"/>
      <c r="C1084" s="74"/>
      <c r="D1084" s="67"/>
      <c r="E1084" s="67"/>
      <c r="F1084" s="74"/>
      <c r="G1084" s="74"/>
      <c r="H1084" s="74"/>
      <c r="I1084" s="67"/>
      <c r="J1084" s="67"/>
      <c r="K1084" s="74"/>
      <c r="L1084" s="74"/>
      <c r="M1084" s="74"/>
      <c r="N1084" s="74"/>
      <c r="O1084" s="74"/>
      <c r="P1084" s="74"/>
      <c r="Q1084" s="74"/>
      <c r="R1084" s="74"/>
      <c r="S1084" s="752"/>
      <c r="T1084" s="95"/>
      <c r="U1084" s="752"/>
      <c r="V1084" s="752"/>
      <c r="W1084" s="752"/>
      <c r="X1084" s="752"/>
      <c r="Y1084" s="752"/>
      <c r="Z1084" s="752"/>
      <c r="AA1084" s="752"/>
      <c r="AB1084" s="752"/>
      <c r="AC1084" s="752"/>
      <c r="AD1084" s="752"/>
      <c r="AE1084" s="752"/>
      <c r="AF1084" s="752"/>
      <c r="AG1084" s="752"/>
      <c r="AH1084" s="752"/>
      <c r="AI1084" s="752"/>
      <c r="AJ1084" s="752"/>
      <c r="AK1084" s="752"/>
      <c r="AL1084" s="752"/>
      <c r="AM1084" s="752"/>
      <c r="AN1084" s="752"/>
      <c r="AO1084" s="752"/>
      <c r="AP1084" s="752"/>
    </row>
    <row r="1085" hidden="1">
      <c r="A1085" s="67"/>
      <c r="B1085" s="101"/>
      <c r="C1085" s="74"/>
      <c r="D1085" s="67"/>
      <c r="E1085" s="67"/>
      <c r="F1085" s="74"/>
      <c r="G1085" s="74"/>
      <c r="H1085" s="74"/>
      <c r="I1085" s="67"/>
      <c r="J1085" s="67"/>
      <c r="K1085" s="74"/>
      <c r="L1085" s="74"/>
      <c r="M1085" s="74"/>
      <c r="N1085" s="74"/>
      <c r="O1085" s="74"/>
      <c r="P1085" s="74"/>
      <c r="Q1085" s="74"/>
      <c r="R1085" s="74"/>
      <c r="S1085" s="752"/>
      <c r="T1085" s="95"/>
      <c r="U1085" s="752"/>
      <c r="V1085" s="752"/>
      <c r="W1085" s="752"/>
      <c r="X1085" s="752"/>
      <c r="Y1085" s="752"/>
      <c r="Z1085" s="752"/>
      <c r="AA1085" s="752"/>
      <c r="AB1085" s="752"/>
      <c r="AC1085" s="752"/>
      <c r="AD1085" s="752"/>
      <c r="AE1085" s="752"/>
      <c r="AF1085" s="752"/>
      <c r="AG1085" s="752"/>
      <c r="AH1085" s="752"/>
      <c r="AI1085" s="752"/>
      <c r="AJ1085" s="752"/>
      <c r="AK1085" s="752"/>
      <c r="AL1085" s="752"/>
      <c r="AM1085" s="752"/>
      <c r="AN1085" s="752"/>
      <c r="AO1085" s="752"/>
      <c r="AP1085" s="752"/>
    </row>
    <row r="1086" hidden="1">
      <c r="A1086" s="67"/>
      <c r="B1086" s="101"/>
      <c r="C1086" s="74"/>
      <c r="D1086" s="67"/>
      <c r="E1086" s="67"/>
      <c r="F1086" s="74"/>
      <c r="G1086" s="74"/>
      <c r="H1086" s="74"/>
      <c r="I1086" s="67"/>
      <c r="J1086" s="67"/>
      <c r="K1086" s="74"/>
      <c r="L1086" s="74"/>
      <c r="M1086" s="74"/>
      <c r="N1086" s="74"/>
      <c r="O1086" s="74"/>
      <c r="P1086" s="74"/>
      <c r="Q1086" s="74"/>
      <c r="R1086" s="74"/>
      <c r="S1086" s="752"/>
      <c r="T1086" s="95"/>
      <c r="U1086" s="752"/>
      <c r="V1086" s="752"/>
      <c r="W1086" s="752"/>
      <c r="X1086" s="752"/>
      <c r="Y1086" s="752"/>
      <c r="Z1086" s="752"/>
      <c r="AA1086" s="752"/>
      <c r="AB1086" s="752"/>
      <c r="AC1086" s="752"/>
      <c r="AD1086" s="752"/>
      <c r="AE1086" s="752"/>
      <c r="AF1086" s="752"/>
      <c r="AG1086" s="752"/>
      <c r="AH1086" s="752"/>
      <c r="AI1086" s="752"/>
      <c r="AJ1086" s="752"/>
      <c r="AK1086" s="752"/>
      <c r="AL1086" s="752"/>
      <c r="AM1086" s="752"/>
      <c r="AN1086" s="752"/>
      <c r="AO1086" s="752"/>
      <c r="AP1086" s="752"/>
    </row>
    <row r="1087" hidden="1">
      <c r="A1087" s="67"/>
      <c r="B1087" s="101"/>
      <c r="C1087" s="74"/>
      <c r="D1087" s="67"/>
      <c r="E1087" s="67"/>
      <c r="F1087" s="74"/>
      <c r="G1087" s="74"/>
      <c r="H1087" s="74"/>
      <c r="I1087" s="67"/>
      <c r="J1087" s="67"/>
      <c r="K1087" s="74"/>
      <c r="L1087" s="74"/>
      <c r="M1087" s="74"/>
      <c r="N1087" s="74"/>
      <c r="O1087" s="74"/>
      <c r="P1087" s="74"/>
      <c r="Q1087" s="74"/>
      <c r="R1087" s="74"/>
      <c r="S1087" s="752"/>
      <c r="T1087" s="95"/>
      <c r="U1087" s="752"/>
      <c r="V1087" s="752"/>
      <c r="W1087" s="752"/>
      <c r="X1087" s="752"/>
      <c r="Y1087" s="752"/>
      <c r="Z1087" s="752"/>
      <c r="AA1087" s="752"/>
      <c r="AB1087" s="752"/>
      <c r="AC1087" s="752"/>
      <c r="AD1087" s="752"/>
      <c r="AE1087" s="752"/>
      <c r="AF1087" s="752"/>
      <c r="AG1087" s="752"/>
      <c r="AH1087" s="752"/>
      <c r="AI1087" s="752"/>
      <c r="AJ1087" s="752"/>
      <c r="AK1087" s="752"/>
      <c r="AL1087" s="752"/>
      <c r="AM1087" s="752"/>
      <c r="AN1087" s="752"/>
      <c r="AO1087" s="752"/>
      <c r="AP1087" s="752"/>
    </row>
    <row r="1088" hidden="1">
      <c r="A1088" s="67"/>
      <c r="B1088" s="101"/>
      <c r="C1088" s="74"/>
      <c r="D1088" s="67"/>
      <c r="E1088" s="67"/>
      <c r="F1088" s="74"/>
      <c r="G1088" s="74"/>
      <c r="H1088" s="74"/>
      <c r="I1088" s="67"/>
      <c r="J1088" s="67"/>
      <c r="K1088" s="74"/>
      <c r="L1088" s="74"/>
      <c r="M1088" s="74"/>
      <c r="N1088" s="74"/>
      <c r="O1088" s="74"/>
      <c r="P1088" s="74"/>
      <c r="Q1088" s="74"/>
      <c r="R1088" s="74"/>
      <c r="S1088" s="752"/>
      <c r="T1088" s="95"/>
      <c r="U1088" s="752"/>
      <c r="V1088" s="752"/>
      <c r="W1088" s="752"/>
      <c r="X1088" s="752"/>
      <c r="Y1088" s="752"/>
      <c r="Z1088" s="752"/>
      <c r="AA1088" s="752"/>
      <c r="AB1088" s="752"/>
      <c r="AC1088" s="752"/>
      <c r="AD1088" s="752"/>
      <c r="AE1088" s="752"/>
      <c r="AF1088" s="752"/>
      <c r="AG1088" s="752"/>
      <c r="AH1088" s="752"/>
      <c r="AI1088" s="752"/>
      <c r="AJ1088" s="752"/>
      <c r="AK1088" s="752"/>
      <c r="AL1088" s="752"/>
      <c r="AM1088" s="752"/>
      <c r="AN1088" s="752"/>
      <c r="AO1088" s="752"/>
      <c r="AP1088" s="752"/>
    </row>
    <row r="1089" hidden="1">
      <c r="A1089" s="67"/>
      <c r="B1089" s="101"/>
      <c r="C1089" s="74"/>
      <c r="D1089" s="67"/>
      <c r="E1089" s="67"/>
      <c r="F1089" s="74"/>
      <c r="G1089" s="74"/>
      <c r="H1089" s="74"/>
      <c r="I1089" s="67"/>
      <c r="J1089" s="67"/>
      <c r="K1089" s="74"/>
      <c r="L1089" s="74"/>
      <c r="M1089" s="74"/>
      <c r="N1089" s="74"/>
      <c r="O1089" s="74"/>
      <c r="P1089" s="74"/>
      <c r="Q1089" s="74"/>
      <c r="R1089" s="74"/>
      <c r="S1089" s="752"/>
      <c r="T1089" s="95"/>
      <c r="U1089" s="752"/>
      <c r="V1089" s="752"/>
      <c r="W1089" s="752"/>
      <c r="X1089" s="752"/>
      <c r="Y1089" s="752"/>
      <c r="Z1089" s="752"/>
      <c r="AA1089" s="752"/>
      <c r="AB1089" s="752"/>
      <c r="AC1089" s="752"/>
      <c r="AD1089" s="752"/>
      <c r="AE1089" s="752"/>
      <c r="AF1089" s="752"/>
      <c r="AG1089" s="752"/>
      <c r="AH1089" s="752"/>
      <c r="AI1089" s="752"/>
      <c r="AJ1089" s="752"/>
      <c r="AK1089" s="752"/>
      <c r="AL1089" s="752"/>
      <c r="AM1089" s="752"/>
      <c r="AN1089" s="752"/>
      <c r="AO1089" s="752"/>
      <c r="AP1089" s="752"/>
    </row>
    <row r="1090" hidden="1">
      <c r="A1090" s="67"/>
      <c r="B1090" s="101"/>
      <c r="C1090" s="74"/>
      <c r="D1090" s="67"/>
      <c r="E1090" s="67"/>
      <c r="F1090" s="74"/>
      <c r="G1090" s="74"/>
      <c r="H1090" s="74"/>
      <c r="I1090" s="67"/>
      <c r="J1090" s="67"/>
      <c r="K1090" s="74"/>
      <c r="L1090" s="74"/>
      <c r="M1090" s="74"/>
      <c r="N1090" s="74"/>
      <c r="O1090" s="74"/>
      <c r="P1090" s="74"/>
      <c r="Q1090" s="74"/>
      <c r="R1090" s="74"/>
      <c r="S1090" s="752"/>
      <c r="T1090" s="95"/>
      <c r="U1090" s="752"/>
      <c r="V1090" s="752"/>
      <c r="W1090" s="752"/>
      <c r="X1090" s="752"/>
      <c r="Y1090" s="752"/>
      <c r="Z1090" s="752"/>
      <c r="AA1090" s="752"/>
      <c r="AB1090" s="752"/>
      <c r="AC1090" s="752"/>
      <c r="AD1090" s="752"/>
      <c r="AE1090" s="752"/>
      <c r="AF1090" s="752"/>
      <c r="AG1090" s="752"/>
      <c r="AH1090" s="752"/>
      <c r="AI1090" s="752"/>
      <c r="AJ1090" s="752"/>
      <c r="AK1090" s="752"/>
      <c r="AL1090" s="752"/>
      <c r="AM1090" s="752"/>
      <c r="AN1090" s="752"/>
      <c r="AO1090" s="752"/>
      <c r="AP1090" s="752"/>
    </row>
    <row r="1091" hidden="1">
      <c r="A1091" s="67"/>
      <c r="B1091" s="101"/>
      <c r="C1091" s="74"/>
      <c r="D1091" s="67"/>
      <c r="E1091" s="67"/>
      <c r="F1091" s="74"/>
      <c r="G1091" s="74"/>
      <c r="H1091" s="74"/>
      <c r="I1091" s="67"/>
      <c r="J1091" s="67"/>
      <c r="K1091" s="74"/>
      <c r="L1091" s="74"/>
      <c r="M1091" s="74"/>
      <c r="N1091" s="74"/>
      <c r="O1091" s="74"/>
      <c r="P1091" s="74"/>
      <c r="Q1091" s="74"/>
      <c r="R1091" s="74"/>
      <c r="S1091" s="752"/>
      <c r="T1091" s="95"/>
      <c r="U1091" s="752"/>
      <c r="V1091" s="752"/>
      <c r="W1091" s="752"/>
      <c r="X1091" s="752"/>
      <c r="Y1091" s="752"/>
      <c r="Z1091" s="752"/>
      <c r="AA1091" s="752"/>
      <c r="AB1091" s="752"/>
      <c r="AC1091" s="752"/>
      <c r="AD1091" s="752"/>
      <c r="AE1091" s="752"/>
      <c r="AF1091" s="752"/>
      <c r="AG1091" s="752"/>
      <c r="AH1091" s="752"/>
      <c r="AI1091" s="752"/>
      <c r="AJ1091" s="752"/>
      <c r="AK1091" s="752"/>
      <c r="AL1091" s="752"/>
      <c r="AM1091" s="752"/>
      <c r="AN1091" s="752"/>
      <c r="AO1091" s="752"/>
      <c r="AP1091" s="752"/>
    </row>
    <row r="1092" hidden="1">
      <c r="A1092" s="67"/>
      <c r="B1092" s="101"/>
      <c r="C1092" s="74"/>
      <c r="D1092" s="67"/>
      <c r="E1092" s="67"/>
      <c r="F1092" s="74"/>
      <c r="G1092" s="74"/>
      <c r="H1092" s="74"/>
      <c r="I1092" s="67"/>
      <c r="J1092" s="67"/>
      <c r="K1092" s="74"/>
      <c r="L1092" s="74"/>
      <c r="M1092" s="74"/>
      <c r="N1092" s="74"/>
      <c r="O1092" s="74"/>
      <c r="P1092" s="74"/>
      <c r="Q1092" s="74"/>
      <c r="R1092" s="74"/>
      <c r="S1092" s="752"/>
      <c r="T1092" s="95"/>
      <c r="U1092" s="752"/>
      <c r="V1092" s="752"/>
      <c r="W1092" s="752"/>
      <c r="X1092" s="752"/>
      <c r="Y1092" s="752"/>
      <c r="Z1092" s="752"/>
      <c r="AA1092" s="752"/>
      <c r="AB1092" s="752"/>
      <c r="AC1092" s="752"/>
      <c r="AD1092" s="752"/>
      <c r="AE1092" s="752"/>
      <c r="AF1092" s="752"/>
      <c r="AG1092" s="752"/>
      <c r="AH1092" s="752"/>
      <c r="AI1092" s="752"/>
      <c r="AJ1092" s="752"/>
      <c r="AK1092" s="752"/>
      <c r="AL1092" s="752"/>
      <c r="AM1092" s="752"/>
      <c r="AN1092" s="752"/>
      <c r="AO1092" s="752"/>
      <c r="AP1092" s="752"/>
    </row>
    <row r="1093" hidden="1">
      <c r="A1093" s="67"/>
      <c r="B1093" s="101"/>
      <c r="C1093" s="74"/>
      <c r="D1093" s="67"/>
      <c r="E1093" s="67"/>
      <c r="F1093" s="74"/>
      <c r="G1093" s="74"/>
      <c r="H1093" s="74"/>
      <c r="I1093" s="67"/>
      <c r="J1093" s="67"/>
      <c r="K1093" s="74"/>
      <c r="L1093" s="74"/>
      <c r="M1093" s="74"/>
      <c r="N1093" s="74"/>
      <c r="O1093" s="74"/>
      <c r="P1093" s="74"/>
      <c r="Q1093" s="74"/>
      <c r="R1093" s="74"/>
      <c r="S1093" s="752"/>
      <c r="T1093" s="95"/>
      <c r="U1093" s="752"/>
      <c r="V1093" s="752"/>
      <c r="W1093" s="752"/>
      <c r="X1093" s="752"/>
      <c r="Y1093" s="752"/>
      <c r="Z1093" s="752"/>
      <c r="AA1093" s="752"/>
      <c r="AB1093" s="752"/>
      <c r="AC1093" s="752"/>
      <c r="AD1093" s="752"/>
      <c r="AE1093" s="752"/>
      <c r="AF1093" s="752"/>
      <c r="AG1093" s="752"/>
      <c r="AH1093" s="752"/>
      <c r="AI1093" s="752"/>
      <c r="AJ1093" s="752"/>
      <c r="AK1093" s="752"/>
      <c r="AL1093" s="752"/>
      <c r="AM1093" s="752"/>
      <c r="AN1093" s="752"/>
      <c r="AO1093" s="752"/>
      <c r="AP1093" s="752"/>
    </row>
    <row r="1094" hidden="1">
      <c r="A1094" s="67"/>
      <c r="B1094" s="101"/>
      <c r="C1094" s="74"/>
      <c r="D1094" s="67"/>
      <c r="E1094" s="67"/>
      <c r="F1094" s="74"/>
      <c r="G1094" s="74"/>
      <c r="H1094" s="74"/>
      <c r="I1094" s="67"/>
      <c r="J1094" s="67"/>
      <c r="K1094" s="74"/>
      <c r="L1094" s="74"/>
      <c r="M1094" s="74"/>
      <c r="N1094" s="74"/>
      <c r="O1094" s="74"/>
      <c r="P1094" s="74"/>
      <c r="Q1094" s="74"/>
      <c r="R1094" s="74"/>
      <c r="S1094" s="752"/>
      <c r="T1094" s="95"/>
      <c r="U1094" s="752"/>
      <c r="V1094" s="752"/>
      <c r="W1094" s="752"/>
      <c r="X1094" s="752"/>
      <c r="Y1094" s="752"/>
      <c r="Z1094" s="752"/>
      <c r="AA1094" s="752"/>
      <c r="AB1094" s="752"/>
      <c r="AC1094" s="752"/>
      <c r="AD1094" s="752"/>
      <c r="AE1094" s="752"/>
      <c r="AF1094" s="752"/>
      <c r="AG1094" s="752"/>
      <c r="AH1094" s="752"/>
      <c r="AI1094" s="752"/>
      <c r="AJ1094" s="752"/>
      <c r="AK1094" s="752"/>
      <c r="AL1094" s="752"/>
      <c r="AM1094" s="752"/>
      <c r="AN1094" s="752"/>
      <c r="AO1094" s="752"/>
      <c r="AP1094" s="752"/>
    </row>
    <row r="1095" hidden="1">
      <c r="A1095" s="67"/>
      <c r="B1095" s="101"/>
      <c r="C1095" s="74"/>
      <c r="D1095" s="67"/>
      <c r="E1095" s="67"/>
      <c r="F1095" s="74"/>
      <c r="G1095" s="74"/>
      <c r="H1095" s="74"/>
      <c r="I1095" s="67"/>
      <c r="J1095" s="67"/>
      <c r="K1095" s="74"/>
      <c r="L1095" s="74"/>
      <c r="M1095" s="74"/>
      <c r="N1095" s="74"/>
      <c r="O1095" s="74"/>
      <c r="P1095" s="74"/>
      <c r="Q1095" s="74"/>
      <c r="R1095" s="74"/>
      <c r="S1095" s="752"/>
      <c r="T1095" s="95"/>
      <c r="U1095" s="752"/>
      <c r="V1095" s="752"/>
      <c r="W1095" s="752"/>
      <c r="X1095" s="752"/>
      <c r="Y1095" s="752"/>
      <c r="Z1095" s="752"/>
      <c r="AA1095" s="752"/>
      <c r="AB1095" s="752"/>
      <c r="AC1095" s="752"/>
      <c r="AD1095" s="752"/>
      <c r="AE1095" s="752"/>
      <c r="AF1095" s="752"/>
      <c r="AG1095" s="752"/>
      <c r="AH1095" s="752"/>
      <c r="AI1095" s="752"/>
      <c r="AJ1095" s="752"/>
      <c r="AK1095" s="752"/>
      <c r="AL1095" s="752"/>
      <c r="AM1095" s="752"/>
      <c r="AN1095" s="752"/>
      <c r="AO1095" s="752"/>
      <c r="AP1095" s="752"/>
    </row>
    <row r="1096" hidden="1">
      <c r="A1096" s="67"/>
      <c r="B1096" s="101"/>
      <c r="C1096" s="74"/>
      <c r="D1096" s="67"/>
      <c r="E1096" s="67"/>
      <c r="F1096" s="74"/>
      <c r="G1096" s="74"/>
      <c r="H1096" s="74"/>
      <c r="I1096" s="67"/>
      <c r="J1096" s="67"/>
      <c r="K1096" s="74"/>
      <c r="L1096" s="74"/>
      <c r="M1096" s="74"/>
      <c r="N1096" s="74"/>
      <c r="O1096" s="74"/>
      <c r="P1096" s="74"/>
      <c r="Q1096" s="74"/>
      <c r="R1096" s="74"/>
      <c r="S1096" s="752"/>
      <c r="T1096" s="95"/>
      <c r="U1096" s="752"/>
      <c r="V1096" s="752"/>
      <c r="W1096" s="752"/>
      <c r="X1096" s="752"/>
      <c r="Y1096" s="752"/>
      <c r="Z1096" s="752"/>
      <c r="AA1096" s="752"/>
      <c r="AB1096" s="752"/>
      <c r="AC1096" s="752"/>
      <c r="AD1096" s="752"/>
      <c r="AE1096" s="752"/>
      <c r="AF1096" s="752"/>
      <c r="AG1096" s="752"/>
      <c r="AH1096" s="752"/>
      <c r="AI1096" s="752"/>
      <c r="AJ1096" s="752"/>
      <c r="AK1096" s="752"/>
      <c r="AL1096" s="752"/>
      <c r="AM1096" s="752"/>
      <c r="AN1096" s="752"/>
      <c r="AO1096" s="752"/>
      <c r="AP1096" s="752"/>
    </row>
    <row r="1097" hidden="1">
      <c r="A1097" s="67"/>
      <c r="B1097" s="101"/>
      <c r="C1097" s="74"/>
      <c r="D1097" s="67"/>
      <c r="E1097" s="67"/>
      <c r="F1097" s="74"/>
      <c r="G1097" s="74"/>
      <c r="H1097" s="74"/>
      <c r="I1097" s="67"/>
      <c r="J1097" s="67"/>
      <c r="K1097" s="74"/>
      <c r="L1097" s="74"/>
      <c r="M1097" s="74"/>
      <c r="N1097" s="74"/>
      <c r="O1097" s="74"/>
      <c r="P1097" s="74"/>
      <c r="Q1097" s="74"/>
      <c r="R1097" s="74"/>
      <c r="S1097" s="752"/>
      <c r="T1097" s="95"/>
      <c r="U1097" s="752"/>
      <c r="V1097" s="752"/>
      <c r="W1097" s="752"/>
      <c r="X1097" s="752"/>
      <c r="Y1097" s="752"/>
      <c r="Z1097" s="752"/>
      <c r="AA1097" s="752"/>
      <c r="AB1097" s="752"/>
      <c r="AC1097" s="752"/>
      <c r="AD1097" s="752"/>
      <c r="AE1097" s="752"/>
      <c r="AF1097" s="752"/>
      <c r="AG1097" s="752"/>
      <c r="AH1097" s="752"/>
      <c r="AI1097" s="752"/>
      <c r="AJ1097" s="752"/>
      <c r="AK1097" s="752"/>
      <c r="AL1097" s="752"/>
      <c r="AM1097" s="752"/>
      <c r="AN1097" s="752"/>
      <c r="AO1097" s="752"/>
      <c r="AP1097" s="752"/>
    </row>
    <row r="1098" hidden="1">
      <c r="A1098" s="67"/>
      <c r="B1098" s="101"/>
      <c r="C1098" s="74"/>
      <c r="D1098" s="67"/>
      <c r="E1098" s="67"/>
      <c r="F1098" s="74"/>
      <c r="G1098" s="74"/>
      <c r="H1098" s="74"/>
      <c r="I1098" s="67"/>
      <c r="J1098" s="67"/>
      <c r="K1098" s="74"/>
      <c r="L1098" s="74"/>
      <c r="M1098" s="74"/>
      <c r="N1098" s="74"/>
      <c r="O1098" s="74"/>
      <c r="P1098" s="74"/>
      <c r="Q1098" s="74"/>
      <c r="R1098" s="74"/>
      <c r="S1098" s="752"/>
      <c r="T1098" s="95"/>
      <c r="U1098" s="752"/>
      <c r="V1098" s="752"/>
      <c r="W1098" s="752"/>
      <c r="X1098" s="752"/>
      <c r="Y1098" s="752"/>
      <c r="Z1098" s="752"/>
      <c r="AA1098" s="752"/>
      <c r="AB1098" s="752"/>
      <c r="AC1098" s="752"/>
      <c r="AD1098" s="752"/>
      <c r="AE1098" s="752"/>
      <c r="AF1098" s="752"/>
      <c r="AG1098" s="752"/>
      <c r="AH1098" s="752"/>
      <c r="AI1098" s="752"/>
      <c r="AJ1098" s="752"/>
      <c r="AK1098" s="752"/>
      <c r="AL1098" s="752"/>
      <c r="AM1098" s="752"/>
      <c r="AN1098" s="752"/>
      <c r="AO1098" s="752"/>
      <c r="AP1098" s="752"/>
    </row>
    <row r="1099" hidden="1">
      <c r="A1099" s="67"/>
      <c r="B1099" s="101"/>
      <c r="C1099" s="74"/>
      <c r="D1099" s="67"/>
      <c r="E1099" s="67"/>
      <c r="F1099" s="74"/>
      <c r="G1099" s="74"/>
      <c r="H1099" s="74"/>
      <c r="I1099" s="67"/>
      <c r="J1099" s="67"/>
      <c r="K1099" s="74"/>
      <c r="L1099" s="74"/>
      <c r="M1099" s="74"/>
      <c r="N1099" s="74"/>
      <c r="O1099" s="74"/>
      <c r="P1099" s="74"/>
      <c r="Q1099" s="74"/>
      <c r="R1099" s="74"/>
      <c r="S1099" s="752"/>
      <c r="T1099" s="95"/>
      <c r="U1099" s="752"/>
      <c r="V1099" s="752"/>
      <c r="W1099" s="752"/>
      <c r="X1099" s="752"/>
      <c r="Y1099" s="752"/>
      <c r="Z1099" s="752"/>
      <c r="AA1099" s="752"/>
      <c r="AB1099" s="752"/>
      <c r="AC1099" s="752"/>
      <c r="AD1099" s="752"/>
      <c r="AE1099" s="752"/>
      <c r="AF1099" s="752"/>
      <c r="AG1099" s="752"/>
      <c r="AH1099" s="752"/>
      <c r="AI1099" s="752"/>
      <c r="AJ1099" s="752"/>
      <c r="AK1099" s="752"/>
      <c r="AL1099" s="752"/>
      <c r="AM1099" s="752"/>
      <c r="AN1099" s="752"/>
      <c r="AO1099" s="752"/>
      <c r="AP1099" s="752"/>
    </row>
    <row r="1100" hidden="1">
      <c r="A1100" s="67"/>
      <c r="B1100" s="101"/>
      <c r="C1100" s="74"/>
      <c r="D1100" s="67"/>
      <c r="E1100" s="67"/>
      <c r="F1100" s="74"/>
      <c r="G1100" s="74"/>
      <c r="H1100" s="74"/>
      <c r="I1100" s="67"/>
      <c r="J1100" s="67"/>
      <c r="K1100" s="74"/>
      <c r="L1100" s="74"/>
      <c r="M1100" s="74"/>
      <c r="N1100" s="74"/>
      <c r="O1100" s="74"/>
      <c r="P1100" s="74"/>
      <c r="Q1100" s="74"/>
      <c r="R1100" s="74"/>
      <c r="S1100" s="752"/>
      <c r="T1100" s="95"/>
      <c r="U1100" s="752"/>
      <c r="V1100" s="752"/>
      <c r="W1100" s="752"/>
      <c r="X1100" s="752"/>
      <c r="Y1100" s="752"/>
      <c r="Z1100" s="752"/>
      <c r="AA1100" s="752"/>
      <c r="AB1100" s="752"/>
      <c r="AC1100" s="752"/>
      <c r="AD1100" s="752"/>
      <c r="AE1100" s="752"/>
      <c r="AF1100" s="752"/>
      <c r="AG1100" s="752"/>
      <c r="AH1100" s="752"/>
      <c r="AI1100" s="752"/>
      <c r="AJ1100" s="752"/>
      <c r="AK1100" s="752"/>
      <c r="AL1100" s="752"/>
      <c r="AM1100" s="752"/>
      <c r="AN1100" s="752"/>
      <c r="AO1100" s="752"/>
      <c r="AP1100" s="752"/>
    </row>
    <row r="1101" hidden="1">
      <c r="A1101" s="67"/>
      <c r="B1101" s="101"/>
      <c r="C1101" s="74"/>
      <c r="D1101" s="67"/>
      <c r="E1101" s="67"/>
      <c r="F1101" s="74"/>
      <c r="G1101" s="74"/>
      <c r="H1101" s="74"/>
      <c r="I1101" s="67"/>
      <c r="J1101" s="67"/>
      <c r="K1101" s="74"/>
      <c r="L1101" s="74"/>
      <c r="M1101" s="74"/>
      <c r="N1101" s="74"/>
      <c r="O1101" s="74"/>
      <c r="P1101" s="74"/>
      <c r="Q1101" s="74"/>
      <c r="R1101" s="74"/>
      <c r="S1101" s="752"/>
      <c r="T1101" s="95"/>
      <c r="U1101" s="752"/>
      <c r="V1101" s="752"/>
      <c r="W1101" s="752"/>
      <c r="X1101" s="752"/>
      <c r="Y1101" s="752"/>
      <c r="Z1101" s="752"/>
      <c r="AA1101" s="752"/>
      <c r="AB1101" s="752"/>
      <c r="AC1101" s="752"/>
      <c r="AD1101" s="752"/>
      <c r="AE1101" s="752"/>
      <c r="AF1101" s="752"/>
      <c r="AG1101" s="752"/>
      <c r="AH1101" s="752"/>
      <c r="AI1101" s="752"/>
      <c r="AJ1101" s="752"/>
      <c r="AK1101" s="752"/>
      <c r="AL1101" s="752"/>
      <c r="AM1101" s="752"/>
      <c r="AN1101" s="752"/>
      <c r="AO1101" s="752"/>
      <c r="AP1101" s="752"/>
    </row>
    <row r="1102" hidden="1">
      <c r="A1102" s="67"/>
      <c r="B1102" s="101"/>
      <c r="C1102" s="74"/>
      <c r="D1102" s="67"/>
      <c r="E1102" s="67"/>
      <c r="F1102" s="74"/>
      <c r="G1102" s="74"/>
      <c r="H1102" s="74"/>
      <c r="I1102" s="67"/>
      <c r="J1102" s="67"/>
      <c r="K1102" s="74"/>
      <c r="L1102" s="74"/>
      <c r="M1102" s="74"/>
      <c r="N1102" s="74"/>
      <c r="O1102" s="74"/>
      <c r="P1102" s="74"/>
      <c r="Q1102" s="74"/>
      <c r="R1102" s="74"/>
      <c r="S1102" s="752"/>
      <c r="T1102" s="95"/>
      <c r="U1102" s="752"/>
      <c r="V1102" s="752"/>
      <c r="W1102" s="752"/>
      <c r="X1102" s="752"/>
      <c r="Y1102" s="752"/>
      <c r="Z1102" s="752"/>
      <c r="AA1102" s="752"/>
      <c r="AB1102" s="752"/>
      <c r="AC1102" s="752"/>
      <c r="AD1102" s="752"/>
      <c r="AE1102" s="752"/>
      <c r="AF1102" s="752"/>
      <c r="AG1102" s="752"/>
      <c r="AH1102" s="752"/>
      <c r="AI1102" s="752"/>
      <c r="AJ1102" s="752"/>
      <c r="AK1102" s="752"/>
      <c r="AL1102" s="752"/>
      <c r="AM1102" s="752"/>
      <c r="AN1102" s="752"/>
      <c r="AO1102" s="752"/>
      <c r="AP1102" s="752"/>
    </row>
    <row r="1103" hidden="1">
      <c r="A1103" s="67"/>
      <c r="B1103" s="101"/>
      <c r="C1103" s="74"/>
      <c r="D1103" s="67"/>
      <c r="E1103" s="67"/>
      <c r="F1103" s="74"/>
      <c r="G1103" s="74"/>
      <c r="H1103" s="74"/>
      <c r="I1103" s="67"/>
      <c r="J1103" s="67"/>
      <c r="K1103" s="74"/>
      <c r="L1103" s="74"/>
      <c r="M1103" s="74"/>
      <c r="N1103" s="74"/>
      <c r="O1103" s="74"/>
      <c r="P1103" s="74"/>
      <c r="Q1103" s="74"/>
      <c r="R1103" s="74"/>
      <c r="S1103" s="752"/>
      <c r="T1103" s="95"/>
      <c r="U1103" s="752"/>
      <c r="V1103" s="752"/>
      <c r="W1103" s="752"/>
      <c r="X1103" s="752"/>
      <c r="Y1103" s="752"/>
      <c r="Z1103" s="752"/>
      <c r="AA1103" s="752"/>
      <c r="AB1103" s="752"/>
      <c r="AC1103" s="752"/>
      <c r="AD1103" s="752"/>
      <c r="AE1103" s="752"/>
      <c r="AF1103" s="752"/>
      <c r="AG1103" s="752"/>
      <c r="AH1103" s="752"/>
      <c r="AI1103" s="752"/>
      <c r="AJ1103" s="752"/>
      <c r="AK1103" s="752"/>
      <c r="AL1103" s="752"/>
      <c r="AM1103" s="752"/>
      <c r="AN1103" s="752"/>
      <c r="AO1103" s="752"/>
      <c r="AP1103" s="752"/>
    </row>
    <row r="1104" hidden="1">
      <c r="A1104" s="67"/>
      <c r="B1104" s="101"/>
      <c r="C1104" s="74"/>
      <c r="D1104" s="67"/>
      <c r="E1104" s="67"/>
      <c r="F1104" s="74"/>
      <c r="G1104" s="74"/>
      <c r="H1104" s="74"/>
      <c r="I1104" s="67"/>
      <c r="J1104" s="67"/>
      <c r="K1104" s="74"/>
      <c r="L1104" s="74"/>
      <c r="M1104" s="74"/>
      <c r="N1104" s="74"/>
      <c r="O1104" s="74"/>
      <c r="P1104" s="74"/>
      <c r="Q1104" s="74"/>
      <c r="R1104" s="74"/>
      <c r="S1104" s="752"/>
      <c r="T1104" s="95"/>
      <c r="U1104" s="752"/>
      <c r="V1104" s="752"/>
      <c r="W1104" s="752"/>
      <c r="X1104" s="752"/>
      <c r="Y1104" s="752"/>
      <c r="Z1104" s="752"/>
      <c r="AA1104" s="752"/>
      <c r="AB1104" s="752"/>
      <c r="AC1104" s="752"/>
      <c r="AD1104" s="752"/>
      <c r="AE1104" s="752"/>
      <c r="AF1104" s="752"/>
      <c r="AG1104" s="752"/>
      <c r="AH1104" s="752"/>
      <c r="AI1104" s="752"/>
      <c r="AJ1104" s="752"/>
      <c r="AK1104" s="752"/>
      <c r="AL1104" s="752"/>
      <c r="AM1104" s="752"/>
      <c r="AN1104" s="752"/>
      <c r="AO1104" s="752"/>
      <c r="AP1104" s="752"/>
    </row>
    <row r="1105" hidden="1">
      <c r="A1105" s="67"/>
      <c r="B1105" s="101"/>
      <c r="C1105" s="74"/>
      <c r="D1105" s="67"/>
      <c r="E1105" s="67"/>
      <c r="F1105" s="74"/>
      <c r="G1105" s="74"/>
      <c r="H1105" s="74"/>
      <c r="I1105" s="67"/>
      <c r="J1105" s="67"/>
      <c r="K1105" s="74"/>
      <c r="L1105" s="74"/>
      <c r="M1105" s="74"/>
      <c r="N1105" s="74"/>
      <c r="O1105" s="74"/>
      <c r="P1105" s="74"/>
      <c r="Q1105" s="74"/>
      <c r="R1105" s="74"/>
      <c r="S1105" s="752"/>
      <c r="T1105" s="95"/>
      <c r="U1105" s="752"/>
      <c r="V1105" s="752"/>
      <c r="W1105" s="752"/>
      <c r="X1105" s="752"/>
      <c r="Y1105" s="752"/>
      <c r="Z1105" s="752"/>
      <c r="AA1105" s="752"/>
      <c r="AB1105" s="752"/>
      <c r="AC1105" s="752"/>
      <c r="AD1105" s="752"/>
      <c r="AE1105" s="752"/>
      <c r="AF1105" s="752"/>
      <c r="AG1105" s="752"/>
      <c r="AH1105" s="752"/>
      <c r="AI1105" s="752"/>
      <c r="AJ1105" s="752"/>
      <c r="AK1105" s="752"/>
      <c r="AL1105" s="752"/>
      <c r="AM1105" s="752"/>
      <c r="AN1105" s="752"/>
      <c r="AO1105" s="752"/>
      <c r="AP1105" s="752"/>
    </row>
    <row r="1106" hidden="1">
      <c r="A1106" s="67"/>
      <c r="B1106" s="101"/>
      <c r="C1106" s="74"/>
      <c r="D1106" s="67"/>
      <c r="E1106" s="67"/>
      <c r="F1106" s="74"/>
      <c r="G1106" s="74"/>
      <c r="H1106" s="74"/>
      <c r="I1106" s="67"/>
      <c r="J1106" s="67"/>
      <c r="K1106" s="74"/>
      <c r="L1106" s="74"/>
      <c r="M1106" s="74"/>
      <c r="N1106" s="74"/>
      <c r="O1106" s="74"/>
      <c r="P1106" s="74"/>
      <c r="Q1106" s="74"/>
      <c r="R1106" s="74"/>
      <c r="S1106" s="752"/>
      <c r="T1106" s="95"/>
      <c r="U1106" s="752"/>
      <c r="V1106" s="752"/>
      <c r="W1106" s="752"/>
      <c r="X1106" s="752"/>
      <c r="Y1106" s="752"/>
      <c r="Z1106" s="752"/>
      <c r="AA1106" s="752"/>
      <c r="AB1106" s="752"/>
      <c r="AC1106" s="752"/>
      <c r="AD1106" s="752"/>
      <c r="AE1106" s="752"/>
      <c r="AF1106" s="752"/>
      <c r="AG1106" s="752"/>
      <c r="AH1106" s="752"/>
      <c r="AI1106" s="752"/>
      <c r="AJ1106" s="752"/>
      <c r="AK1106" s="752"/>
      <c r="AL1106" s="752"/>
      <c r="AM1106" s="752"/>
      <c r="AN1106" s="752"/>
      <c r="AO1106" s="752"/>
      <c r="AP1106" s="752"/>
    </row>
    <row r="1107" hidden="1">
      <c r="A1107" s="67"/>
      <c r="B1107" s="101"/>
      <c r="C1107" s="74"/>
      <c r="D1107" s="67"/>
      <c r="E1107" s="67"/>
      <c r="F1107" s="74"/>
      <c r="G1107" s="74"/>
      <c r="H1107" s="74"/>
      <c r="I1107" s="67"/>
      <c r="J1107" s="67"/>
      <c r="K1107" s="74"/>
      <c r="L1107" s="74"/>
      <c r="M1107" s="74"/>
      <c r="N1107" s="74"/>
      <c r="O1107" s="74"/>
      <c r="P1107" s="74"/>
      <c r="Q1107" s="74"/>
      <c r="R1107" s="74"/>
      <c r="S1107" s="752"/>
      <c r="T1107" s="95"/>
      <c r="U1107" s="752"/>
      <c r="V1107" s="752"/>
      <c r="W1107" s="752"/>
      <c r="X1107" s="752"/>
      <c r="Y1107" s="752"/>
      <c r="Z1107" s="752"/>
      <c r="AA1107" s="752"/>
      <c r="AB1107" s="752"/>
      <c r="AC1107" s="752"/>
      <c r="AD1107" s="752"/>
      <c r="AE1107" s="752"/>
      <c r="AF1107" s="752"/>
      <c r="AG1107" s="752"/>
      <c r="AH1107" s="752"/>
      <c r="AI1107" s="752"/>
      <c r="AJ1107" s="752"/>
      <c r="AK1107" s="752"/>
      <c r="AL1107" s="752"/>
      <c r="AM1107" s="752"/>
      <c r="AN1107" s="752"/>
      <c r="AO1107" s="752"/>
      <c r="AP1107" s="752"/>
    </row>
    <row r="1108" hidden="1">
      <c r="A1108" s="67"/>
      <c r="B1108" s="101"/>
      <c r="C1108" s="74"/>
      <c r="D1108" s="67"/>
      <c r="E1108" s="67"/>
      <c r="F1108" s="74"/>
      <c r="G1108" s="74"/>
      <c r="H1108" s="74"/>
      <c r="I1108" s="67"/>
      <c r="J1108" s="67"/>
      <c r="K1108" s="74"/>
      <c r="L1108" s="74"/>
      <c r="M1108" s="74"/>
      <c r="N1108" s="74"/>
      <c r="O1108" s="74"/>
      <c r="P1108" s="74"/>
      <c r="Q1108" s="74"/>
      <c r="R1108" s="74"/>
      <c r="S1108" s="752"/>
      <c r="T1108" s="95"/>
      <c r="U1108" s="752"/>
      <c r="V1108" s="752"/>
      <c r="W1108" s="752"/>
      <c r="X1108" s="752"/>
      <c r="Y1108" s="752"/>
      <c r="Z1108" s="752"/>
      <c r="AA1108" s="752"/>
      <c r="AB1108" s="752"/>
      <c r="AC1108" s="752"/>
      <c r="AD1108" s="752"/>
      <c r="AE1108" s="752"/>
      <c r="AF1108" s="752"/>
      <c r="AG1108" s="752"/>
      <c r="AH1108" s="752"/>
      <c r="AI1108" s="752"/>
      <c r="AJ1108" s="752"/>
      <c r="AK1108" s="752"/>
      <c r="AL1108" s="752"/>
      <c r="AM1108" s="752"/>
      <c r="AN1108" s="752"/>
      <c r="AO1108" s="752"/>
      <c r="AP1108" s="752"/>
    </row>
    <row r="1109" hidden="1">
      <c r="A1109" s="67"/>
      <c r="B1109" s="101"/>
      <c r="C1109" s="74"/>
      <c r="D1109" s="67"/>
      <c r="E1109" s="67"/>
      <c r="F1109" s="74"/>
      <c r="G1109" s="74"/>
      <c r="H1109" s="74"/>
      <c r="I1109" s="67"/>
      <c r="J1109" s="67"/>
      <c r="K1109" s="74"/>
      <c r="L1109" s="74"/>
      <c r="M1109" s="74"/>
      <c r="N1109" s="74"/>
      <c r="O1109" s="74"/>
      <c r="P1109" s="74"/>
      <c r="Q1109" s="74"/>
      <c r="R1109" s="74"/>
      <c r="S1109" s="752"/>
      <c r="T1109" s="95"/>
      <c r="U1109" s="752"/>
      <c r="V1109" s="752"/>
      <c r="W1109" s="752"/>
      <c r="X1109" s="752"/>
      <c r="Y1109" s="752"/>
      <c r="Z1109" s="752"/>
      <c r="AA1109" s="752"/>
      <c r="AB1109" s="752"/>
      <c r="AC1109" s="752"/>
      <c r="AD1109" s="752"/>
      <c r="AE1109" s="752"/>
      <c r="AF1109" s="752"/>
      <c r="AG1109" s="752"/>
      <c r="AH1109" s="752"/>
      <c r="AI1109" s="752"/>
      <c r="AJ1109" s="752"/>
      <c r="AK1109" s="752"/>
      <c r="AL1109" s="752"/>
      <c r="AM1109" s="752"/>
      <c r="AN1109" s="752"/>
      <c r="AO1109" s="752"/>
      <c r="AP1109" s="752"/>
    </row>
    <row r="1110" hidden="1">
      <c r="A1110" s="67"/>
      <c r="B1110" s="101"/>
      <c r="C1110" s="74"/>
      <c r="D1110" s="67"/>
      <c r="E1110" s="67"/>
      <c r="F1110" s="74"/>
      <c r="G1110" s="74"/>
      <c r="H1110" s="74"/>
      <c r="I1110" s="67"/>
      <c r="J1110" s="67"/>
      <c r="K1110" s="74"/>
      <c r="L1110" s="74"/>
      <c r="M1110" s="74"/>
      <c r="N1110" s="74"/>
      <c r="O1110" s="74"/>
      <c r="P1110" s="74"/>
      <c r="Q1110" s="74"/>
      <c r="R1110" s="74"/>
      <c r="S1110" s="752"/>
      <c r="T1110" s="95"/>
      <c r="U1110" s="752"/>
      <c r="V1110" s="752"/>
      <c r="W1110" s="752"/>
      <c r="X1110" s="752"/>
      <c r="Y1110" s="752"/>
      <c r="Z1110" s="752"/>
      <c r="AA1110" s="752"/>
      <c r="AB1110" s="752"/>
      <c r="AC1110" s="752"/>
      <c r="AD1110" s="752"/>
      <c r="AE1110" s="752"/>
      <c r="AF1110" s="752"/>
      <c r="AG1110" s="752"/>
      <c r="AH1110" s="752"/>
      <c r="AI1110" s="752"/>
      <c r="AJ1110" s="752"/>
      <c r="AK1110" s="752"/>
      <c r="AL1110" s="752"/>
      <c r="AM1110" s="752"/>
      <c r="AN1110" s="752"/>
      <c r="AO1110" s="752"/>
      <c r="AP1110" s="752"/>
    </row>
    <row r="1111" hidden="1">
      <c r="A1111" s="67"/>
      <c r="B1111" s="101"/>
      <c r="C1111" s="74"/>
      <c r="D1111" s="67"/>
      <c r="E1111" s="67"/>
      <c r="F1111" s="74"/>
      <c r="G1111" s="74"/>
      <c r="H1111" s="74"/>
      <c r="I1111" s="67"/>
      <c r="J1111" s="67"/>
      <c r="K1111" s="74"/>
      <c r="L1111" s="74"/>
      <c r="M1111" s="74"/>
      <c r="N1111" s="74"/>
      <c r="O1111" s="74"/>
      <c r="P1111" s="74"/>
      <c r="Q1111" s="74"/>
      <c r="R1111" s="74"/>
      <c r="S1111" s="752"/>
      <c r="T1111" s="95"/>
      <c r="U1111" s="752"/>
      <c r="V1111" s="752"/>
      <c r="W1111" s="752"/>
      <c r="X1111" s="752"/>
      <c r="Y1111" s="752"/>
      <c r="Z1111" s="752"/>
      <c r="AA1111" s="752"/>
      <c r="AB1111" s="752"/>
      <c r="AC1111" s="752"/>
      <c r="AD1111" s="752"/>
      <c r="AE1111" s="752"/>
      <c r="AF1111" s="752"/>
      <c r="AG1111" s="752"/>
      <c r="AH1111" s="752"/>
      <c r="AI1111" s="752"/>
      <c r="AJ1111" s="752"/>
      <c r="AK1111" s="752"/>
      <c r="AL1111" s="752"/>
      <c r="AM1111" s="752"/>
      <c r="AN1111" s="752"/>
      <c r="AO1111" s="752"/>
      <c r="AP1111" s="752"/>
    </row>
    <row r="1112" hidden="1">
      <c r="A1112" s="67"/>
      <c r="B1112" s="101"/>
      <c r="C1112" s="74"/>
      <c r="D1112" s="67"/>
      <c r="E1112" s="67"/>
      <c r="F1112" s="74"/>
      <c r="G1112" s="74"/>
      <c r="H1112" s="74"/>
      <c r="I1112" s="67"/>
      <c r="J1112" s="67"/>
      <c r="K1112" s="74"/>
      <c r="L1112" s="74"/>
      <c r="M1112" s="74"/>
      <c r="N1112" s="74"/>
      <c r="O1112" s="74"/>
      <c r="P1112" s="74"/>
      <c r="Q1112" s="74"/>
      <c r="R1112" s="74"/>
      <c r="S1112" s="752"/>
      <c r="T1112" s="95"/>
      <c r="U1112" s="752"/>
      <c r="V1112" s="752"/>
      <c r="W1112" s="752"/>
      <c r="X1112" s="752"/>
      <c r="Y1112" s="752"/>
      <c r="Z1112" s="752"/>
      <c r="AA1112" s="752"/>
      <c r="AB1112" s="752"/>
      <c r="AC1112" s="752"/>
      <c r="AD1112" s="752"/>
      <c r="AE1112" s="752"/>
      <c r="AF1112" s="752"/>
      <c r="AG1112" s="752"/>
      <c r="AH1112" s="752"/>
      <c r="AI1112" s="752"/>
      <c r="AJ1112" s="752"/>
      <c r="AK1112" s="752"/>
      <c r="AL1112" s="752"/>
      <c r="AM1112" s="752"/>
      <c r="AN1112" s="752"/>
      <c r="AO1112" s="752"/>
      <c r="AP1112" s="752"/>
    </row>
    <row r="1113" hidden="1">
      <c r="A1113" s="67"/>
      <c r="B1113" s="101"/>
      <c r="C1113" s="74"/>
      <c r="D1113" s="67"/>
      <c r="E1113" s="67"/>
      <c r="F1113" s="74"/>
      <c r="G1113" s="74"/>
      <c r="H1113" s="74"/>
      <c r="I1113" s="67"/>
      <c r="J1113" s="67"/>
      <c r="K1113" s="74"/>
      <c r="L1113" s="74"/>
      <c r="M1113" s="74"/>
      <c r="N1113" s="74"/>
      <c r="O1113" s="74"/>
      <c r="P1113" s="74"/>
      <c r="Q1113" s="74"/>
      <c r="R1113" s="74"/>
      <c r="S1113" s="752"/>
      <c r="T1113" s="95"/>
      <c r="U1113" s="752"/>
      <c r="V1113" s="752"/>
      <c r="W1113" s="752"/>
      <c r="X1113" s="752"/>
      <c r="Y1113" s="752"/>
      <c r="Z1113" s="752"/>
      <c r="AA1113" s="752"/>
      <c r="AB1113" s="752"/>
      <c r="AC1113" s="752"/>
      <c r="AD1113" s="752"/>
      <c r="AE1113" s="752"/>
      <c r="AF1113" s="752"/>
      <c r="AG1113" s="752"/>
      <c r="AH1113" s="752"/>
      <c r="AI1113" s="752"/>
      <c r="AJ1113" s="752"/>
      <c r="AK1113" s="752"/>
      <c r="AL1113" s="752"/>
      <c r="AM1113" s="752"/>
      <c r="AN1113" s="752"/>
      <c r="AO1113" s="752"/>
      <c r="AP1113" s="752"/>
    </row>
    <row r="1114" hidden="1">
      <c r="A1114" s="67"/>
      <c r="B1114" s="101"/>
      <c r="C1114" s="74"/>
      <c r="D1114" s="67"/>
      <c r="E1114" s="67"/>
      <c r="F1114" s="74"/>
      <c r="G1114" s="74"/>
      <c r="H1114" s="74"/>
      <c r="I1114" s="67"/>
      <c r="J1114" s="67"/>
      <c r="K1114" s="74"/>
      <c r="L1114" s="74"/>
      <c r="M1114" s="74"/>
      <c r="N1114" s="74"/>
      <c r="O1114" s="74"/>
      <c r="P1114" s="74"/>
      <c r="Q1114" s="74"/>
      <c r="R1114" s="74"/>
      <c r="S1114" s="752"/>
      <c r="T1114" s="95"/>
      <c r="U1114" s="752"/>
      <c r="V1114" s="752"/>
      <c r="W1114" s="752"/>
      <c r="X1114" s="752"/>
      <c r="Y1114" s="752"/>
      <c r="Z1114" s="752"/>
      <c r="AA1114" s="752"/>
      <c r="AB1114" s="752"/>
      <c r="AC1114" s="752"/>
      <c r="AD1114" s="752"/>
      <c r="AE1114" s="752"/>
      <c r="AF1114" s="752"/>
      <c r="AG1114" s="752"/>
      <c r="AH1114" s="752"/>
      <c r="AI1114" s="752"/>
      <c r="AJ1114" s="752"/>
      <c r="AK1114" s="752"/>
      <c r="AL1114" s="752"/>
      <c r="AM1114" s="752"/>
      <c r="AN1114" s="752"/>
      <c r="AO1114" s="752"/>
      <c r="AP1114" s="752"/>
    </row>
    <row r="1115" hidden="1">
      <c r="A1115" s="67"/>
      <c r="B1115" s="101"/>
      <c r="C1115" s="74"/>
      <c r="D1115" s="67"/>
      <c r="E1115" s="67"/>
      <c r="F1115" s="74"/>
      <c r="G1115" s="74"/>
      <c r="H1115" s="74"/>
      <c r="I1115" s="67"/>
      <c r="J1115" s="67"/>
      <c r="K1115" s="74"/>
      <c r="L1115" s="74"/>
      <c r="M1115" s="74"/>
      <c r="N1115" s="74"/>
      <c r="O1115" s="74"/>
      <c r="P1115" s="74"/>
      <c r="Q1115" s="74"/>
      <c r="R1115" s="74"/>
      <c r="S1115" s="752"/>
      <c r="T1115" s="95"/>
      <c r="U1115" s="752"/>
      <c r="V1115" s="752"/>
      <c r="W1115" s="752"/>
      <c r="X1115" s="752"/>
      <c r="Y1115" s="752"/>
      <c r="Z1115" s="752"/>
      <c r="AA1115" s="752"/>
      <c r="AB1115" s="752"/>
      <c r="AC1115" s="752"/>
      <c r="AD1115" s="752"/>
      <c r="AE1115" s="752"/>
      <c r="AF1115" s="752"/>
      <c r="AG1115" s="752"/>
      <c r="AH1115" s="752"/>
      <c r="AI1115" s="752"/>
      <c r="AJ1115" s="752"/>
      <c r="AK1115" s="752"/>
      <c r="AL1115" s="752"/>
      <c r="AM1115" s="752"/>
      <c r="AN1115" s="752"/>
      <c r="AO1115" s="752"/>
      <c r="AP1115" s="752"/>
    </row>
    <row r="1116" hidden="1">
      <c r="A1116" s="67"/>
      <c r="B1116" s="101"/>
      <c r="C1116" s="74"/>
      <c r="D1116" s="67"/>
      <c r="E1116" s="67"/>
      <c r="F1116" s="74"/>
      <c r="G1116" s="74"/>
      <c r="H1116" s="74"/>
      <c r="I1116" s="67"/>
      <c r="J1116" s="67"/>
      <c r="K1116" s="74"/>
      <c r="L1116" s="74"/>
      <c r="M1116" s="74"/>
      <c r="N1116" s="74"/>
      <c r="O1116" s="74"/>
      <c r="P1116" s="74"/>
      <c r="Q1116" s="74"/>
      <c r="R1116" s="74"/>
      <c r="S1116" s="752"/>
      <c r="T1116" s="95"/>
      <c r="U1116" s="752"/>
      <c r="V1116" s="752"/>
      <c r="W1116" s="752"/>
      <c r="X1116" s="752"/>
      <c r="Y1116" s="752"/>
      <c r="Z1116" s="752"/>
      <c r="AA1116" s="752"/>
      <c r="AB1116" s="752"/>
      <c r="AC1116" s="752"/>
      <c r="AD1116" s="752"/>
      <c r="AE1116" s="752"/>
      <c r="AF1116" s="752"/>
      <c r="AG1116" s="752"/>
      <c r="AH1116" s="752"/>
      <c r="AI1116" s="752"/>
      <c r="AJ1116" s="752"/>
      <c r="AK1116" s="752"/>
      <c r="AL1116" s="752"/>
      <c r="AM1116" s="752"/>
      <c r="AN1116" s="752"/>
      <c r="AO1116" s="752"/>
      <c r="AP1116" s="752"/>
    </row>
    <row r="1117" hidden="1">
      <c r="A1117" s="67"/>
      <c r="B1117" s="101"/>
      <c r="C1117" s="74"/>
      <c r="D1117" s="67"/>
      <c r="E1117" s="67"/>
      <c r="F1117" s="74"/>
      <c r="G1117" s="74"/>
      <c r="H1117" s="74"/>
      <c r="I1117" s="67"/>
      <c r="J1117" s="67"/>
      <c r="K1117" s="74"/>
      <c r="L1117" s="74"/>
      <c r="M1117" s="74"/>
      <c r="N1117" s="74"/>
      <c r="O1117" s="74"/>
      <c r="P1117" s="74"/>
      <c r="Q1117" s="74"/>
      <c r="R1117" s="74"/>
      <c r="S1117" s="752"/>
      <c r="T1117" s="95"/>
      <c r="U1117" s="752"/>
      <c r="V1117" s="752"/>
      <c r="W1117" s="752"/>
      <c r="X1117" s="752"/>
      <c r="Y1117" s="752"/>
      <c r="Z1117" s="752"/>
      <c r="AA1117" s="752"/>
      <c r="AB1117" s="752"/>
      <c r="AC1117" s="752"/>
      <c r="AD1117" s="752"/>
      <c r="AE1117" s="752"/>
      <c r="AF1117" s="752"/>
      <c r="AG1117" s="752"/>
      <c r="AH1117" s="752"/>
      <c r="AI1117" s="752"/>
      <c r="AJ1117" s="752"/>
      <c r="AK1117" s="752"/>
      <c r="AL1117" s="752"/>
      <c r="AM1117" s="752"/>
      <c r="AN1117" s="752"/>
      <c r="AO1117" s="752"/>
      <c r="AP1117" s="752"/>
    </row>
    <row r="1118" hidden="1">
      <c r="A1118" s="67"/>
      <c r="B1118" s="101"/>
      <c r="C1118" s="74"/>
      <c r="D1118" s="67"/>
      <c r="E1118" s="67"/>
      <c r="F1118" s="74"/>
      <c r="G1118" s="74"/>
      <c r="H1118" s="74"/>
      <c r="I1118" s="67"/>
      <c r="J1118" s="67"/>
      <c r="K1118" s="74"/>
      <c r="L1118" s="74"/>
      <c r="M1118" s="74"/>
      <c r="N1118" s="74"/>
      <c r="O1118" s="74"/>
      <c r="P1118" s="74"/>
      <c r="Q1118" s="74"/>
      <c r="R1118" s="74"/>
      <c r="S1118" s="752"/>
      <c r="T1118" s="95"/>
      <c r="U1118" s="752"/>
      <c r="V1118" s="752"/>
      <c r="W1118" s="752"/>
      <c r="X1118" s="752"/>
      <c r="Y1118" s="752"/>
      <c r="Z1118" s="752"/>
      <c r="AA1118" s="752"/>
      <c r="AB1118" s="752"/>
      <c r="AC1118" s="752"/>
      <c r="AD1118" s="752"/>
      <c r="AE1118" s="752"/>
      <c r="AF1118" s="752"/>
      <c r="AG1118" s="752"/>
      <c r="AH1118" s="752"/>
      <c r="AI1118" s="752"/>
      <c r="AJ1118" s="752"/>
      <c r="AK1118" s="752"/>
      <c r="AL1118" s="752"/>
      <c r="AM1118" s="752"/>
      <c r="AN1118" s="752"/>
      <c r="AO1118" s="752"/>
      <c r="AP1118" s="752"/>
    </row>
    <row r="1119" hidden="1">
      <c r="A1119" s="67"/>
      <c r="B1119" s="101"/>
      <c r="C1119" s="74"/>
      <c r="D1119" s="67"/>
      <c r="E1119" s="67"/>
      <c r="F1119" s="74"/>
      <c r="G1119" s="74"/>
      <c r="H1119" s="74"/>
      <c r="I1119" s="67"/>
      <c r="J1119" s="67"/>
      <c r="K1119" s="74"/>
      <c r="L1119" s="74"/>
      <c r="M1119" s="74"/>
      <c r="N1119" s="74"/>
      <c r="O1119" s="74"/>
      <c r="P1119" s="74"/>
      <c r="Q1119" s="74"/>
      <c r="R1119" s="74"/>
      <c r="S1119" s="752"/>
      <c r="T1119" s="95"/>
      <c r="U1119" s="752"/>
      <c r="V1119" s="752"/>
      <c r="W1119" s="752"/>
      <c r="X1119" s="752"/>
      <c r="Y1119" s="752"/>
      <c r="Z1119" s="752"/>
      <c r="AA1119" s="752"/>
      <c r="AB1119" s="752"/>
      <c r="AC1119" s="752"/>
      <c r="AD1119" s="752"/>
      <c r="AE1119" s="752"/>
      <c r="AF1119" s="752"/>
      <c r="AG1119" s="752"/>
      <c r="AH1119" s="752"/>
      <c r="AI1119" s="752"/>
      <c r="AJ1119" s="752"/>
      <c r="AK1119" s="752"/>
      <c r="AL1119" s="752"/>
      <c r="AM1119" s="752"/>
      <c r="AN1119" s="752"/>
      <c r="AO1119" s="752"/>
      <c r="AP1119" s="752"/>
    </row>
    <row r="1120" hidden="1">
      <c r="A1120" s="67"/>
      <c r="B1120" s="101"/>
      <c r="C1120" s="74"/>
      <c r="D1120" s="67"/>
      <c r="E1120" s="67"/>
      <c r="F1120" s="74"/>
      <c r="G1120" s="74"/>
      <c r="H1120" s="74"/>
      <c r="I1120" s="67"/>
      <c r="J1120" s="67"/>
      <c r="K1120" s="74"/>
      <c r="L1120" s="74"/>
      <c r="M1120" s="74"/>
      <c r="N1120" s="74"/>
      <c r="O1120" s="74"/>
      <c r="P1120" s="74"/>
      <c r="Q1120" s="74"/>
      <c r="R1120" s="74"/>
      <c r="S1120" s="752"/>
      <c r="T1120" s="95"/>
      <c r="U1120" s="752"/>
      <c r="V1120" s="752"/>
      <c r="W1120" s="752"/>
      <c r="X1120" s="752"/>
      <c r="Y1120" s="752"/>
      <c r="Z1120" s="752"/>
      <c r="AA1120" s="752"/>
      <c r="AB1120" s="752"/>
      <c r="AC1120" s="752"/>
      <c r="AD1120" s="752"/>
      <c r="AE1120" s="752"/>
      <c r="AF1120" s="752"/>
      <c r="AG1120" s="752"/>
      <c r="AH1120" s="752"/>
      <c r="AI1120" s="752"/>
      <c r="AJ1120" s="752"/>
      <c r="AK1120" s="752"/>
      <c r="AL1120" s="752"/>
      <c r="AM1120" s="752"/>
      <c r="AN1120" s="752"/>
      <c r="AO1120" s="752"/>
      <c r="AP1120" s="752"/>
    </row>
    <row r="1121" hidden="1">
      <c r="A1121" s="67"/>
      <c r="B1121" s="101"/>
      <c r="C1121" s="74"/>
      <c r="D1121" s="67"/>
      <c r="E1121" s="67"/>
      <c r="F1121" s="74"/>
      <c r="G1121" s="74"/>
      <c r="H1121" s="74"/>
      <c r="I1121" s="67"/>
      <c r="J1121" s="67"/>
      <c r="K1121" s="74"/>
      <c r="L1121" s="74"/>
      <c r="M1121" s="74"/>
      <c r="N1121" s="74"/>
      <c r="O1121" s="74"/>
      <c r="P1121" s="74"/>
      <c r="Q1121" s="74"/>
      <c r="R1121" s="74"/>
      <c r="S1121" s="752"/>
      <c r="T1121" s="95"/>
      <c r="U1121" s="752"/>
      <c r="V1121" s="752"/>
      <c r="W1121" s="752"/>
      <c r="X1121" s="752"/>
      <c r="Y1121" s="752"/>
      <c r="Z1121" s="752"/>
      <c r="AA1121" s="752"/>
      <c r="AB1121" s="752"/>
      <c r="AC1121" s="752"/>
      <c r="AD1121" s="752"/>
      <c r="AE1121" s="752"/>
      <c r="AF1121" s="752"/>
      <c r="AG1121" s="752"/>
      <c r="AH1121" s="752"/>
      <c r="AI1121" s="752"/>
      <c r="AJ1121" s="752"/>
      <c r="AK1121" s="752"/>
      <c r="AL1121" s="752"/>
      <c r="AM1121" s="752"/>
      <c r="AN1121" s="752"/>
      <c r="AO1121" s="752"/>
      <c r="AP1121" s="752"/>
    </row>
    <row r="1122" hidden="1">
      <c r="A1122" s="67"/>
      <c r="B1122" s="101"/>
      <c r="C1122" s="74"/>
      <c r="D1122" s="67"/>
      <c r="E1122" s="67"/>
      <c r="F1122" s="74"/>
      <c r="G1122" s="74"/>
      <c r="H1122" s="74"/>
      <c r="I1122" s="67"/>
      <c r="J1122" s="67"/>
      <c r="K1122" s="74"/>
      <c r="L1122" s="74"/>
      <c r="M1122" s="74"/>
      <c r="N1122" s="74"/>
      <c r="O1122" s="74"/>
      <c r="P1122" s="74"/>
      <c r="Q1122" s="74"/>
      <c r="R1122" s="74"/>
      <c r="S1122" s="752"/>
      <c r="T1122" s="95"/>
      <c r="U1122" s="752"/>
      <c r="V1122" s="752"/>
      <c r="W1122" s="752"/>
      <c r="X1122" s="752"/>
      <c r="Y1122" s="752"/>
      <c r="Z1122" s="752"/>
      <c r="AA1122" s="752"/>
      <c r="AB1122" s="752"/>
      <c r="AC1122" s="752"/>
      <c r="AD1122" s="752"/>
      <c r="AE1122" s="752"/>
      <c r="AF1122" s="752"/>
      <c r="AG1122" s="752"/>
      <c r="AH1122" s="752"/>
      <c r="AI1122" s="752"/>
      <c r="AJ1122" s="752"/>
      <c r="AK1122" s="752"/>
      <c r="AL1122" s="752"/>
      <c r="AM1122" s="752"/>
      <c r="AN1122" s="752"/>
      <c r="AO1122" s="752"/>
      <c r="AP1122" s="752"/>
    </row>
    <row r="1123" hidden="1">
      <c r="A1123" s="67"/>
      <c r="B1123" s="101"/>
      <c r="C1123" s="74"/>
      <c r="D1123" s="67"/>
      <c r="E1123" s="67"/>
      <c r="F1123" s="74"/>
      <c r="G1123" s="74"/>
      <c r="H1123" s="74"/>
      <c r="I1123" s="67"/>
      <c r="J1123" s="67"/>
      <c r="K1123" s="74"/>
      <c r="L1123" s="74"/>
      <c r="M1123" s="74"/>
      <c r="N1123" s="74"/>
      <c r="O1123" s="74"/>
      <c r="P1123" s="74"/>
      <c r="Q1123" s="74"/>
      <c r="R1123" s="74"/>
      <c r="S1123" s="752"/>
      <c r="T1123" s="95"/>
      <c r="U1123" s="752"/>
      <c r="V1123" s="752"/>
      <c r="W1123" s="752"/>
      <c r="X1123" s="752"/>
      <c r="Y1123" s="752"/>
      <c r="Z1123" s="752"/>
      <c r="AA1123" s="752"/>
      <c r="AB1123" s="752"/>
      <c r="AC1123" s="752"/>
      <c r="AD1123" s="752"/>
      <c r="AE1123" s="752"/>
      <c r="AF1123" s="752"/>
      <c r="AG1123" s="752"/>
      <c r="AH1123" s="752"/>
      <c r="AI1123" s="752"/>
      <c r="AJ1123" s="752"/>
      <c r="AK1123" s="752"/>
      <c r="AL1123" s="752"/>
      <c r="AM1123" s="752"/>
      <c r="AN1123" s="752"/>
      <c r="AO1123" s="752"/>
      <c r="AP1123" s="752"/>
    </row>
    <row r="1124" hidden="1">
      <c r="A1124" s="67"/>
      <c r="B1124" s="101"/>
      <c r="C1124" s="74"/>
      <c r="D1124" s="67"/>
      <c r="E1124" s="67"/>
      <c r="F1124" s="74"/>
      <c r="G1124" s="74"/>
      <c r="H1124" s="74"/>
      <c r="I1124" s="67"/>
      <c r="J1124" s="67"/>
      <c r="K1124" s="74"/>
      <c r="L1124" s="74"/>
      <c r="M1124" s="74"/>
      <c r="N1124" s="74"/>
      <c r="O1124" s="74"/>
      <c r="P1124" s="74"/>
      <c r="Q1124" s="74"/>
      <c r="R1124" s="74"/>
      <c r="S1124" s="752"/>
      <c r="T1124" s="95"/>
      <c r="U1124" s="752"/>
      <c r="V1124" s="752"/>
      <c r="W1124" s="752"/>
      <c r="X1124" s="752"/>
      <c r="Y1124" s="752"/>
      <c r="Z1124" s="752"/>
      <c r="AA1124" s="752"/>
      <c r="AB1124" s="752"/>
      <c r="AC1124" s="752"/>
      <c r="AD1124" s="752"/>
      <c r="AE1124" s="752"/>
      <c r="AF1124" s="752"/>
      <c r="AG1124" s="752"/>
      <c r="AH1124" s="752"/>
      <c r="AI1124" s="752"/>
      <c r="AJ1124" s="752"/>
      <c r="AK1124" s="752"/>
      <c r="AL1124" s="752"/>
      <c r="AM1124" s="752"/>
      <c r="AN1124" s="752"/>
      <c r="AO1124" s="752"/>
      <c r="AP1124" s="752"/>
    </row>
    <row r="1125" hidden="1">
      <c r="A1125" s="67"/>
      <c r="B1125" s="101"/>
      <c r="C1125" s="74"/>
      <c r="D1125" s="67"/>
      <c r="E1125" s="67"/>
      <c r="F1125" s="74"/>
      <c r="G1125" s="74"/>
      <c r="H1125" s="74"/>
      <c r="I1125" s="67"/>
      <c r="J1125" s="67"/>
      <c r="K1125" s="74"/>
      <c r="L1125" s="74"/>
      <c r="M1125" s="74"/>
      <c r="N1125" s="74"/>
      <c r="O1125" s="74"/>
      <c r="P1125" s="74"/>
      <c r="Q1125" s="74"/>
      <c r="R1125" s="74"/>
      <c r="S1125" s="752"/>
      <c r="T1125" s="95"/>
      <c r="U1125" s="752"/>
      <c r="V1125" s="752"/>
      <c r="W1125" s="752"/>
      <c r="X1125" s="752"/>
      <c r="Y1125" s="752"/>
      <c r="Z1125" s="752"/>
      <c r="AA1125" s="752"/>
      <c r="AB1125" s="752"/>
      <c r="AC1125" s="752"/>
      <c r="AD1125" s="752"/>
      <c r="AE1125" s="752"/>
      <c r="AF1125" s="752"/>
      <c r="AG1125" s="752"/>
      <c r="AH1125" s="752"/>
      <c r="AI1125" s="752"/>
      <c r="AJ1125" s="752"/>
      <c r="AK1125" s="752"/>
      <c r="AL1125" s="752"/>
      <c r="AM1125" s="752"/>
      <c r="AN1125" s="752"/>
      <c r="AO1125" s="752"/>
      <c r="AP1125" s="752"/>
    </row>
    <row r="1126" hidden="1">
      <c r="A1126" s="67"/>
      <c r="B1126" s="101"/>
      <c r="C1126" s="74"/>
      <c r="D1126" s="67"/>
      <c r="E1126" s="67"/>
      <c r="F1126" s="74"/>
      <c r="G1126" s="74"/>
      <c r="H1126" s="74"/>
      <c r="I1126" s="67"/>
      <c r="J1126" s="67"/>
      <c r="K1126" s="74"/>
      <c r="L1126" s="74"/>
      <c r="M1126" s="74"/>
      <c r="N1126" s="74"/>
      <c r="O1126" s="74"/>
      <c r="P1126" s="74"/>
      <c r="Q1126" s="74"/>
      <c r="R1126" s="74"/>
      <c r="S1126" s="752"/>
      <c r="T1126" s="95"/>
      <c r="U1126" s="752"/>
      <c r="V1126" s="752"/>
      <c r="W1126" s="752"/>
      <c r="X1126" s="752"/>
      <c r="Y1126" s="752"/>
      <c r="Z1126" s="752"/>
      <c r="AA1126" s="752"/>
      <c r="AB1126" s="752"/>
      <c r="AC1126" s="752"/>
      <c r="AD1126" s="752"/>
      <c r="AE1126" s="752"/>
      <c r="AF1126" s="752"/>
      <c r="AG1126" s="752"/>
      <c r="AH1126" s="752"/>
      <c r="AI1126" s="752"/>
      <c r="AJ1126" s="752"/>
      <c r="AK1126" s="752"/>
      <c r="AL1126" s="752"/>
      <c r="AM1126" s="752"/>
      <c r="AN1126" s="752"/>
      <c r="AO1126" s="752"/>
      <c r="AP1126" s="752"/>
    </row>
    <row r="1127" hidden="1">
      <c r="A1127" s="67"/>
      <c r="B1127" s="101"/>
      <c r="C1127" s="74"/>
      <c r="D1127" s="67"/>
      <c r="E1127" s="67"/>
      <c r="F1127" s="74"/>
      <c r="G1127" s="74"/>
      <c r="H1127" s="74"/>
      <c r="I1127" s="67"/>
      <c r="J1127" s="67"/>
      <c r="K1127" s="74"/>
      <c r="L1127" s="74"/>
      <c r="M1127" s="74"/>
      <c r="N1127" s="74"/>
      <c r="O1127" s="74"/>
      <c r="P1127" s="74"/>
      <c r="Q1127" s="74"/>
      <c r="R1127" s="74"/>
      <c r="S1127" s="752"/>
      <c r="T1127" s="95"/>
      <c r="U1127" s="752"/>
      <c r="V1127" s="752"/>
      <c r="W1127" s="752"/>
      <c r="X1127" s="752"/>
      <c r="Y1127" s="752"/>
      <c r="Z1127" s="752"/>
      <c r="AA1127" s="752"/>
      <c r="AB1127" s="752"/>
      <c r="AC1127" s="752"/>
      <c r="AD1127" s="752"/>
      <c r="AE1127" s="752"/>
      <c r="AF1127" s="752"/>
      <c r="AG1127" s="752"/>
      <c r="AH1127" s="752"/>
      <c r="AI1127" s="752"/>
      <c r="AJ1127" s="752"/>
      <c r="AK1127" s="752"/>
      <c r="AL1127" s="752"/>
      <c r="AM1127" s="752"/>
      <c r="AN1127" s="752"/>
      <c r="AO1127" s="752"/>
      <c r="AP1127" s="752"/>
    </row>
    <row r="1128" hidden="1">
      <c r="A1128" s="67"/>
      <c r="B1128" s="101"/>
      <c r="C1128" s="74"/>
      <c r="D1128" s="67"/>
      <c r="E1128" s="67"/>
      <c r="F1128" s="74"/>
      <c r="G1128" s="74"/>
      <c r="H1128" s="74"/>
      <c r="I1128" s="67"/>
      <c r="J1128" s="67"/>
      <c r="K1128" s="74"/>
      <c r="L1128" s="74"/>
      <c r="M1128" s="74"/>
      <c r="N1128" s="74"/>
      <c r="O1128" s="74"/>
      <c r="P1128" s="74"/>
      <c r="Q1128" s="74"/>
      <c r="R1128" s="74"/>
      <c r="S1128" s="752"/>
      <c r="T1128" s="95"/>
      <c r="U1128" s="752"/>
      <c r="V1128" s="752"/>
      <c r="W1128" s="752"/>
      <c r="X1128" s="752"/>
      <c r="Y1128" s="752"/>
      <c r="Z1128" s="752"/>
      <c r="AA1128" s="752"/>
      <c r="AB1128" s="752"/>
      <c r="AC1128" s="752"/>
      <c r="AD1128" s="752"/>
      <c r="AE1128" s="752"/>
      <c r="AF1128" s="752"/>
      <c r="AG1128" s="752"/>
      <c r="AH1128" s="752"/>
      <c r="AI1128" s="752"/>
      <c r="AJ1128" s="752"/>
      <c r="AK1128" s="752"/>
      <c r="AL1128" s="752"/>
      <c r="AM1128" s="752"/>
      <c r="AN1128" s="752"/>
      <c r="AO1128" s="752"/>
      <c r="AP1128" s="752"/>
    </row>
    <row r="1129" hidden="1">
      <c r="A1129" s="67"/>
      <c r="B1129" s="101"/>
      <c r="C1129" s="74"/>
      <c r="D1129" s="67"/>
      <c r="E1129" s="67"/>
      <c r="F1129" s="74"/>
      <c r="G1129" s="74"/>
      <c r="H1129" s="74"/>
      <c r="I1129" s="67"/>
      <c r="J1129" s="67"/>
      <c r="K1129" s="74"/>
      <c r="L1129" s="74"/>
      <c r="M1129" s="74"/>
      <c r="N1129" s="74"/>
      <c r="O1129" s="74"/>
      <c r="P1129" s="74"/>
      <c r="Q1129" s="74"/>
      <c r="R1129" s="74"/>
      <c r="S1129" s="752"/>
      <c r="T1129" s="95"/>
      <c r="U1129" s="752"/>
      <c r="V1129" s="752"/>
      <c r="W1129" s="752"/>
      <c r="X1129" s="752"/>
      <c r="Y1129" s="752"/>
      <c r="Z1129" s="752"/>
      <c r="AA1129" s="752"/>
      <c r="AB1129" s="752"/>
      <c r="AC1129" s="752"/>
      <c r="AD1129" s="752"/>
      <c r="AE1129" s="752"/>
      <c r="AF1129" s="752"/>
      <c r="AG1129" s="752"/>
      <c r="AH1129" s="752"/>
      <c r="AI1129" s="752"/>
      <c r="AJ1129" s="752"/>
      <c r="AK1129" s="752"/>
      <c r="AL1129" s="752"/>
      <c r="AM1129" s="752"/>
      <c r="AN1129" s="752"/>
      <c r="AO1129" s="752"/>
      <c r="AP1129" s="752"/>
    </row>
    <row r="1130" hidden="1">
      <c r="A1130" s="67"/>
      <c r="B1130" s="101"/>
      <c r="C1130" s="74"/>
      <c r="D1130" s="67"/>
      <c r="E1130" s="67"/>
      <c r="F1130" s="74"/>
      <c r="G1130" s="74"/>
      <c r="H1130" s="74"/>
      <c r="I1130" s="67"/>
      <c r="J1130" s="67"/>
      <c r="K1130" s="74"/>
      <c r="L1130" s="74"/>
      <c r="M1130" s="74"/>
      <c r="N1130" s="74"/>
      <c r="O1130" s="74"/>
      <c r="P1130" s="74"/>
      <c r="Q1130" s="74"/>
      <c r="R1130" s="74"/>
      <c r="S1130" s="752"/>
      <c r="T1130" s="95"/>
      <c r="U1130" s="752"/>
      <c r="V1130" s="752"/>
      <c r="W1130" s="752"/>
      <c r="X1130" s="752"/>
      <c r="Y1130" s="752"/>
      <c r="Z1130" s="752"/>
      <c r="AA1130" s="752"/>
      <c r="AB1130" s="752"/>
      <c r="AC1130" s="752"/>
      <c r="AD1130" s="752"/>
      <c r="AE1130" s="752"/>
      <c r="AF1130" s="752"/>
      <c r="AG1130" s="752"/>
      <c r="AH1130" s="752"/>
      <c r="AI1130" s="752"/>
      <c r="AJ1130" s="752"/>
      <c r="AK1130" s="752"/>
      <c r="AL1130" s="752"/>
      <c r="AM1130" s="752"/>
      <c r="AN1130" s="752"/>
      <c r="AO1130" s="752"/>
      <c r="AP1130" s="752"/>
    </row>
    <row r="1131" hidden="1">
      <c r="A1131" s="67"/>
      <c r="B1131" s="101"/>
      <c r="C1131" s="74"/>
      <c r="D1131" s="67"/>
      <c r="E1131" s="67"/>
      <c r="F1131" s="74"/>
      <c r="G1131" s="74"/>
      <c r="H1131" s="74"/>
      <c r="I1131" s="67"/>
      <c r="J1131" s="67"/>
      <c r="K1131" s="74"/>
      <c r="L1131" s="74"/>
      <c r="M1131" s="74"/>
      <c r="N1131" s="74"/>
      <c r="O1131" s="74"/>
      <c r="P1131" s="74"/>
      <c r="Q1131" s="74"/>
      <c r="R1131" s="74"/>
      <c r="S1131" s="752"/>
      <c r="T1131" s="95"/>
      <c r="U1131" s="752"/>
      <c r="V1131" s="752"/>
      <c r="W1131" s="752"/>
      <c r="X1131" s="752"/>
      <c r="Y1131" s="752"/>
      <c r="Z1131" s="752"/>
      <c r="AA1131" s="752"/>
      <c r="AB1131" s="752"/>
      <c r="AC1131" s="752"/>
      <c r="AD1131" s="752"/>
      <c r="AE1131" s="752"/>
      <c r="AF1131" s="752"/>
      <c r="AG1131" s="752"/>
      <c r="AH1131" s="752"/>
      <c r="AI1131" s="752"/>
      <c r="AJ1131" s="752"/>
      <c r="AK1131" s="752"/>
      <c r="AL1131" s="752"/>
      <c r="AM1131" s="752"/>
      <c r="AN1131" s="752"/>
      <c r="AO1131" s="752"/>
      <c r="AP1131" s="752"/>
    </row>
    <row r="1132" hidden="1">
      <c r="A1132" s="67"/>
      <c r="B1132" s="101"/>
      <c r="C1132" s="74"/>
      <c r="D1132" s="67"/>
      <c r="E1132" s="67"/>
      <c r="F1132" s="74"/>
      <c r="G1132" s="74"/>
      <c r="H1132" s="74"/>
      <c r="I1132" s="67"/>
      <c r="J1132" s="67"/>
      <c r="K1132" s="74"/>
      <c r="L1132" s="74"/>
      <c r="M1132" s="74"/>
      <c r="N1132" s="74"/>
      <c r="O1132" s="74"/>
      <c r="P1132" s="74"/>
      <c r="Q1132" s="74"/>
      <c r="R1132" s="74"/>
      <c r="S1132" s="752"/>
      <c r="T1132" s="95"/>
      <c r="U1132" s="752"/>
      <c r="V1132" s="752"/>
      <c r="W1132" s="752"/>
      <c r="X1132" s="752"/>
      <c r="Y1132" s="752"/>
      <c r="Z1132" s="752"/>
      <c r="AA1132" s="752"/>
      <c r="AB1132" s="752"/>
      <c r="AC1132" s="752"/>
      <c r="AD1132" s="752"/>
      <c r="AE1132" s="752"/>
      <c r="AF1132" s="752"/>
      <c r="AG1132" s="752"/>
      <c r="AH1132" s="752"/>
      <c r="AI1132" s="752"/>
      <c r="AJ1132" s="752"/>
      <c r="AK1132" s="752"/>
      <c r="AL1132" s="752"/>
      <c r="AM1132" s="752"/>
      <c r="AN1132" s="752"/>
      <c r="AO1132" s="752"/>
      <c r="AP1132" s="752"/>
    </row>
    <row r="1133" hidden="1">
      <c r="A1133" s="67"/>
      <c r="B1133" s="101"/>
      <c r="C1133" s="74"/>
      <c r="D1133" s="67"/>
      <c r="E1133" s="67"/>
      <c r="F1133" s="74"/>
      <c r="G1133" s="74"/>
      <c r="H1133" s="74"/>
      <c r="I1133" s="67"/>
      <c r="J1133" s="67"/>
      <c r="K1133" s="74"/>
      <c r="L1133" s="74"/>
      <c r="M1133" s="74"/>
      <c r="N1133" s="74"/>
      <c r="O1133" s="74"/>
      <c r="P1133" s="74"/>
      <c r="Q1133" s="74"/>
      <c r="R1133" s="74"/>
      <c r="S1133" s="752"/>
      <c r="T1133" s="95"/>
      <c r="U1133" s="752"/>
      <c r="V1133" s="752"/>
      <c r="W1133" s="752"/>
      <c r="X1133" s="752"/>
      <c r="Y1133" s="752"/>
      <c r="Z1133" s="752"/>
      <c r="AA1133" s="752"/>
      <c r="AB1133" s="752"/>
      <c r="AC1133" s="752"/>
      <c r="AD1133" s="752"/>
      <c r="AE1133" s="752"/>
      <c r="AF1133" s="752"/>
      <c r="AG1133" s="752"/>
      <c r="AH1133" s="752"/>
      <c r="AI1133" s="752"/>
      <c r="AJ1133" s="752"/>
      <c r="AK1133" s="752"/>
      <c r="AL1133" s="752"/>
      <c r="AM1133" s="752"/>
      <c r="AN1133" s="752"/>
      <c r="AO1133" s="752"/>
      <c r="AP1133" s="752"/>
    </row>
    <row r="1134" hidden="1">
      <c r="A1134" s="67"/>
      <c r="B1134" s="101"/>
      <c r="C1134" s="74"/>
      <c r="D1134" s="67"/>
      <c r="E1134" s="67"/>
      <c r="F1134" s="74"/>
      <c r="G1134" s="74"/>
      <c r="H1134" s="74"/>
      <c r="I1134" s="67"/>
      <c r="J1134" s="67"/>
      <c r="K1134" s="74"/>
      <c r="L1134" s="74"/>
      <c r="M1134" s="74"/>
      <c r="N1134" s="74"/>
      <c r="O1134" s="74"/>
      <c r="P1134" s="74"/>
      <c r="Q1134" s="74"/>
      <c r="R1134" s="74"/>
      <c r="S1134" s="752"/>
      <c r="T1134" s="95"/>
      <c r="U1134" s="752"/>
      <c r="V1134" s="752"/>
      <c r="W1134" s="752"/>
      <c r="X1134" s="752"/>
      <c r="Y1134" s="752"/>
      <c r="Z1134" s="752"/>
      <c r="AA1134" s="752"/>
      <c r="AB1134" s="752"/>
      <c r="AC1134" s="752"/>
      <c r="AD1134" s="752"/>
      <c r="AE1134" s="752"/>
      <c r="AF1134" s="752"/>
      <c r="AG1134" s="752"/>
      <c r="AH1134" s="752"/>
      <c r="AI1134" s="752"/>
      <c r="AJ1134" s="752"/>
      <c r="AK1134" s="752"/>
      <c r="AL1134" s="752"/>
      <c r="AM1134" s="752"/>
      <c r="AN1134" s="752"/>
      <c r="AO1134" s="752"/>
      <c r="AP1134" s="752"/>
    </row>
    <row r="1135" hidden="1">
      <c r="A1135" s="67"/>
      <c r="B1135" s="101"/>
      <c r="C1135" s="74"/>
      <c r="D1135" s="67"/>
      <c r="E1135" s="67"/>
      <c r="F1135" s="74"/>
      <c r="G1135" s="74"/>
      <c r="H1135" s="74"/>
      <c r="I1135" s="67"/>
      <c r="J1135" s="67"/>
      <c r="K1135" s="74"/>
      <c r="L1135" s="74"/>
      <c r="M1135" s="74"/>
      <c r="N1135" s="74"/>
      <c r="O1135" s="74"/>
      <c r="P1135" s="74"/>
      <c r="Q1135" s="74"/>
      <c r="R1135" s="74"/>
      <c r="S1135" s="752"/>
      <c r="T1135" s="95"/>
      <c r="U1135" s="752"/>
      <c r="V1135" s="752"/>
      <c r="W1135" s="752"/>
      <c r="X1135" s="752"/>
      <c r="Y1135" s="752"/>
      <c r="Z1135" s="752"/>
      <c r="AA1135" s="752"/>
      <c r="AB1135" s="752"/>
      <c r="AC1135" s="752"/>
      <c r="AD1135" s="752"/>
      <c r="AE1135" s="752"/>
      <c r="AF1135" s="752"/>
      <c r="AG1135" s="752"/>
      <c r="AH1135" s="752"/>
      <c r="AI1135" s="752"/>
      <c r="AJ1135" s="752"/>
      <c r="AK1135" s="752"/>
      <c r="AL1135" s="752"/>
      <c r="AM1135" s="752"/>
      <c r="AN1135" s="752"/>
      <c r="AO1135" s="752"/>
      <c r="AP1135" s="752"/>
    </row>
    <row r="1136" hidden="1">
      <c r="A1136" s="67"/>
      <c r="B1136" s="101"/>
      <c r="C1136" s="74"/>
      <c r="D1136" s="67"/>
      <c r="E1136" s="67"/>
      <c r="F1136" s="74"/>
      <c r="G1136" s="74"/>
      <c r="H1136" s="74"/>
      <c r="I1136" s="67"/>
      <c r="J1136" s="67"/>
      <c r="K1136" s="74"/>
      <c r="L1136" s="74"/>
      <c r="M1136" s="74"/>
      <c r="N1136" s="74"/>
      <c r="O1136" s="74"/>
      <c r="P1136" s="74"/>
      <c r="Q1136" s="74"/>
      <c r="R1136" s="74"/>
      <c r="S1136" s="752"/>
      <c r="T1136" s="95"/>
      <c r="U1136" s="752"/>
      <c r="V1136" s="752"/>
      <c r="W1136" s="752"/>
      <c r="X1136" s="752"/>
      <c r="Y1136" s="752"/>
      <c r="Z1136" s="752"/>
      <c r="AA1136" s="752"/>
      <c r="AB1136" s="752"/>
      <c r="AC1136" s="752"/>
      <c r="AD1136" s="752"/>
      <c r="AE1136" s="752"/>
      <c r="AF1136" s="752"/>
      <c r="AG1136" s="752"/>
      <c r="AH1136" s="752"/>
      <c r="AI1136" s="752"/>
      <c r="AJ1136" s="752"/>
      <c r="AK1136" s="752"/>
      <c r="AL1136" s="752"/>
      <c r="AM1136" s="752"/>
      <c r="AN1136" s="752"/>
      <c r="AO1136" s="752"/>
      <c r="AP1136" s="752"/>
    </row>
    <row r="1137" hidden="1">
      <c r="A1137" s="67"/>
      <c r="B1137" s="101"/>
      <c r="C1137" s="74"/>
      <c r="D1137" s="67"/>
      <c r="E1137" s="67"/>
      <c r="F1137" s="74"/>
      <c r="G1137" s="74"/>
      <c r="H1137" s="74"/>
      <c r="I1137" s="67"/>
      <c r="J1137" s="67"/>
      <c r="K1137" s="74"/>
      <c r="L1137" s="74"/>
      <c r="M1137" s="74"/>
      <c r="N1137" s="74"/>
      <c r="O1137" s="74"/>
      <c r="P1137" s="74"/>
      <c r="Q1137" s="74"/>
      <c r="R1137" s="74"/>
      <c r="S1137" s="752"/>
      <c r="T1137" s="95"/>
      <c r="U1137" s="752"/>
      <c r="V1137" s="752"/>
      <c r="W1137" s="752"/>
      <c r="X1137" s="752"/>
      <c r="Y1137" s="752"/>
      <c r="Z1137" s="752"/>
      <c r="AA1137" s="752"/>
      <c r="AB1137" s="752"/>
      <c r="AC1137" s="752"/>
      <c r="AD1137" s="752"/>
      <c r="AE1137" s="752"/>
      <c r="AF1137" s="752"/>
      <c r="AG1137" s="752"/>
      <c r="AH1137" s="752"/>
      <c r="AI1137" s="752"/>
      <c r="AJ1137" s="752"/>
      <c r="AK1137" s="752"/>
      <c r="AL1137" s="752"/>
      <c r="AM1137" s="752"/>
      <c r="AN1137" s="752"/>
      <c r="AO1137" s="752"/>
      <c r="AP1137" s="752"/>
    </row>
    <row r="1138" hidden="1">
      <c r="A1138" s="67"/>
      <c r="B1138" s="101"/>
      <c r="C1138" s="74"/>
      <c r="D1138" s="67"/>
      <c r="E1138" s="67"/>
      <c r="F1138" s="74"/>
      <c r="G1138" s="74"/>
      <c r="H1138" s="74"/>
      <c r="I1138" s="67"/>
      <c r="J1138" s="67"/>
      <c r="K1138" s="74"/>
      <c r="L1138" s="74"/>
      <c r="M1138" s="74"/>
      <c r="N1138" s="74"/>
      <c r="O1138" s="74"/>
      <c r="P1138" s="74"/>
      <c r="Q1138" s="74"/>
      <c r="R1138" s="74"/>
      <c r="S1138" s="752"/>
      <c r="T1138" s="95"/>
      <c r="U1138" s="752"/>
      <c r="V1138" s="752"/>
      <c r="W1138" s="752"/>
      <c r="X1138" s="752"/>
      <c r="Y1138" s="752"/>
      <c r="Z1138" s="752"/>
      <c r="AA1138" s="752"/>
      <c r="AB1138" s="752"/>
      <c r="AC1138" s="752"/>
      <c r="AD1138" s="752"/>
      <c r="AE1138" s="752"/>
      <c r="AF1138" s="752"/>
      <c r="AG1138" s="752"/>
      <c r="AH1138" s="752"/>
      <c r="AI1138" s="752"/>
      <c r="AJ1138" s="752"/>
      <c r="AK1138" s="752"/>
      <c r="AL1138" s="752"/>
      <c r="AM1138" s="752"/>
      <c r="AN1138" s="752"/>
      <c r="AO1138" s="752"/>
      <c r="AP1138" s="752"/>
    </row>
    <row r="1139" hidden="1">
      <c r="A1139" s="67"/>
      <c r="B1139" s="101"/>
      <c r="C1139" s="74"/>
      <c r="D1139" s="67"/>
      <c r="E1139" s="67"/>
      <c r="F1139" s="74"/>
      <c r="G1139" s="74"/>
      <c r="H1139" s="74"/>
      <c r="I1139" s="67"/>
      <c r="J1139" s="67"/>
      <c r="K1139" s="74"/>
      <c r="L1139" s="74"/>
      <c r="M1139" s="74"/>
      <c r="N1139" s="74"/>
      <c r="O1139" s="74"/>
      <c r="P1139" s="74"/>
      <c r="Q1139" s="74"/>
      <c r="R1139" s="74"/>
      <c r="S1139" s="752"/>
      <c r="T1139" s="95"/>
      <c r="U1139" s="752"/>
      <c r="V1139" s="752"/>
      <c r="W1139" s="752"/>
      <c r="X1139" s="752"/>
      <c r="Y1139" s="752"/>
      <c r="Z1139" s="752"/>
      <c r="AA1139" s="752"/>
      <c r="AB1139" s="752"/>
      <c r="AC1139" s="752"/>
      <c r="AD1139" s="752"/>
      <c r="AE1139" s="752"/>
      <c r="AF1139" s="752"/>
      <c r="AG1139" s="752"/>
      <c r="AH1139" s="752"/>
      <c r="AI1139" s="752"/>
      <c r="AJ1139" s="752"/>
      <c r="AK1139" s="752"/>
      <c r="AL1139" s="752"/>
      <c r="AM1139" s="752"/>
      <c r="AN1139" s="752"/>
      <c r="AO1139" s="752"/>
      <c r="AP1139" s="752"/>
    </row>
    <row r="1140" hidden="1">
      <c r="A1140" s="67"/>
      <c r="B1140" s="101"/>
      <c r="C1140" s="74"/>
      <c r="D1140" s="67"/>
      <c r="E1140" s="67"/>
      <c r="F1140" s="74"/>
      <c r="G1140" s="74"/>
      <c r="H1140" s="74"/>
      <c r="I1140" s="67"/>
      <c r="J1140" s="67"/>
      <c r="K1140" s="74"/>
      <c r="L1140" s="74"/>
      <c r="M1140" s="74"/>
      <c r="N1140" s="74"/>
      <c r="O1140" s="74"/>
      <c r="P1140" s="74"/>
      <c r="Q1140" s="74"/>
      <c r="R1140" s="74"/>
      <c r="S1140" s="752"/>
      <c r="T1140" s="95"/>
      <c r="U1140" s="752"/>
      <c r="V1140" s="752"/>
      <c r="W1140" s="752"/>
      <c r="X1140" s="752"/>
      <c r="Y1140" s="752"/>
      <c r="Z1140" s="752"/>
      <c r="AA1140" s="752"/>
      <c r="AB1140" s="752"/>
      <c r="AC1140" s="752"/>
      <c r="AD1140" s="752"/>
      <c r="AE1140" s="752"/>
      <c r="AF1140" s="752"/>
      <c r="AG1140" s="752"/>
      <c r="AH1140" s="752"/>
      <c r="AI1140" s="752"/>
      <c r="AJ1140" s="752"/>
      <c r="AK1140" s="752"/>
      <c r="AL1140" s="752"/>
      <c r="AM1140" s="752"/>
      <c r="AN1140" s="752"/>
      <c r="AO1140" s="752"/>
      <c r="AP1140" s="752"/>
    </row>
    <row r="1141" hidden="1">
      <c r="A1141" s="67"/>
      <c r="B1141" s="101"/>
      <c r="C1141" s="74"/>
      <c r="D1141" s="67"/>
      <c r="E1141" s="67"/>
      <c r="F1141" s="74"/>
      <c r="G1141" s="74"/>
      <c r="H1141" s="74"/>
      <c r="I1141" s="67"/>
      <c r="J1141" s="67"/>
      <c r="K1141" s="74"/>
      <c r="L1141" s="74"/>
      <c r="M1141" s="74"/>
      <c r="N1141" s="74"/>
      <c r="O1141" s="74"/>
      <c r="P1141" s="74"/>
      <c r="Q1141" s="74"/>
      <c r="R1141" s="74"/>
      <c r="S1141" s="752"/>
      <c r="T1141" s="95"/>
      <c r="U1141" s="752"/>
      <c r="V1141" s="752"/>
      <c r="W1141" s="752"/>
      <c r="X1141" s="752"/>
      <c r="Y1141" s="752"/>
      <c r="Z1141" s="752"/>
      <c r="AA1141" s="752"/>
      <c r="AB1141" s="752"/>
      <c r="AC1141" s="752"/>
      <c r="AD1141" s="752"/>
      <c r="AE1141" s="752"/>
      <c r="AF1141" s="752"/>
      <c r="AG1141" s="752"/>
      <c r="AH1141" s="752"/>
      <c r="AI1141" s="752"/>
      <c r="AJ1141" s="752"/>
      <c r="AK1141" s="752"/>
      <c r="AL1141" s="752"/>
      <c r="AM1141" s="752"/>
      <c r="AN1141" s="752"/>
      <c r="AO1141" s="752"/>
      <c r="AP1141" s="752"/>
    </row>
    <row r="1142" hidden="1">
      <c r="A1142" s="67"/>
      <c r="B1142" s="101"/>
      <c r="C1142" s="74"/>
      <c r="D1142" s="67"/>
      <c r="E1142" s="67"/>
      <c r="F1142" s="74"/>
      <c r="G1142" s="74"/>
      <c r="H1142" s="74"/>
      <c r="I1142" s="67"/>
      <c r="J1142" s="67"/>
      <c r="K1142" s="74"/>
      <c r="L1142" s="74"/>
      <c r="M1142" s="74"/>
      <c r="N1142" s="74"/>
      <c r="O1142" s="74"/>
      <c r="P1142" s="74"/>
      <c r="Q1142" s="74"/>
      <c r="R1142" s="74"/>
      <c r="S1142" s="752"/>
      <c r="T1142" s="95"/>
      <c r="U1142" s="752"/>
      <c r="V1142" s="752"/>
      <c r="W1142" s="752"/>
      <c r="X1142" s="752"/>
      <c r="Y1142" s="752"/>
      <c r="Z1142" s="752"/>
      <c r="AA1142" s="752"/>
      <c r="AB1142" s="752"/>
      <c r="AC1142" s="752"/>
      <c r="AD1142" s="752"/>
      <c r="AE1142" s="752"/>
      <c r="AF1142" s="752"/>
      <c r="AG1142" s="752"/>
      <c r="AH1142" s="752"/>
      <c r="AI1142" s="752"/>
      <c r="AJ1142" s="752"/>
      <c r="AK1142" s="752"/>
      <c r="AL1142" s="752"/>
      <c r="AM1142" s="752"/>
      <c r="AN1142" s="752"/>
      <c r="AO1142" s="752"/>
      <c r="AP1142" s="752"/>
    </row>
    <row r="1143" hidden="1">
      <c r="A1143" s="67"/>
      <c r="B1143" s="101"/>
      <c r="C1143" s="74"/>
      <c r="D1143" s="67"/>
      <c r="E1143" s="67"/>
      <c r="F1143" s="74"/>
      <c r="G1143" s="74"/>
      <c r="H1143" s="74"/>
      <c r="I1143" s="67"/>
      <c r="J1143" s="67"/>
      <c r="K1143" s="74"/>
      <c r="L1143" s="74"/>
      <c r="M1143" s="74"/>
      <c r="N1143" s="74"/>
      <c r="O1143" s="74"/>
      <c r="P1143" s="74"/>
      <c r="Q1143" s="74"/>
      <c r="R1143" s="74"/>
      <c r="S1143" s="752"/>
      <c r="T1143" s="95"/>
      <c r="U1143" s="752"/>
      <c r="V1143" s="752"/>
      <c r="W1143" s="752"/>
      <c r="X1143" s="752"/>
      <c r="Y1143" s="752"/>
      <c r="Z1143" s="752"/>
      <c r="AA1143" s="752"/>
      <c r="AB1143" s="752"/>
      <c r="AC1143" s="752"/>
      <c r="AD1143" s="752"/>
      <c r="AE1143" s="752"/>
      <c r="AF1143" s="752"/>
      <c r="AG1143" s="752"/>
      <c r="AH1143" s="752"/>
      <c r="AI1143" s="752"/>
      <c r="AJ1143" s="752"/>
      <c r="AK1143" s="752"/>
      <c r="AL1143" s="752"/>
      <c r="AM1143" s="752"/>
      <c r="AN1143" s="752"/>
      <c r="AO1143" s="752"/>
      <c r="AP1143" s="752"/>
    </row>
    <row r="1144" hidden="1">
      <c r="A1144" s="67"/>
      <c r="B1144" s="101"/>
      <c r="C1144" s="74"/>
      <c r="D1144" s="67"/>
      <c r="E1144" s="67"/>
      <c r="F1144" s="74"/>
      <c r="G1144" s="74"/>
      <c r="H1144" s="74"/>
      <c r="I1144" s="67"/>
      <c r="J1144" s="67"/>
      <c r="K1144" s="74"/>
      <c r="L1144" s="74"/>
      <c r="M1144" s="74"/>
      <c r="N1144" s="74"/>
      <c r="O1144" s="74"/>
      <c r="P1144" s="74"/>
      <c r="Q1144" s="74"/>
      <c r="R1144" s="74"/>
      <c r="S1144" s="752"/>
      <c r="T1144" s="95"/>
      <c r="U1144" s="752"/>
      <c r="V1144" s="752"/>
      <c r="W1144" s="752"/>
      <c r="X1144" s="752"/>
      <c r="Y1144" s="752"/>
      <c r="Z1144" s="752"/>
      <c r="AA1144" s="752"/>
      <c r="AB1144" s="752"/>
      <c r="AC1144" s="752"/>
      <c r="AD1144" s="752"/>
      <c r="AE1144" s="752"/>
      <c r="AF1144" s="752"/>
      <c r="AG1144" s="752"/>
      <c r="AH1144" s="752"/>
      <c r="AI1144" s="752"/>
      <c r="AJ1144" s="752"/>
      <c r="AK1144" s="752"/>
      <c r="AL1144" s="752"/>
      <c r="AM1144" s="752"/>
      <c r="AN1144" s="752"/>
      <c r="AO1144" s="752"/>
      <c r="AP1144" s="752"/>
    </row>
    <row r="1145" hidden="1">
      <c r="A1145" s="67"/>
      <c r="B1145" s="101"/>
      <c r="C1145" s="74"/>
      <c r="D1145" s="67"/>
      <c r="E1145" s="67"/>
      <c r="F1145" s="74"/>
      <c r="G1145" s="74"/>
      <c r="H1145" s="74"/>
      <c r="I1145" s="67"/>
      <c r="J1145" s="67"/>
      <c r="K1145" s="74"/>
      <c r="L1145" s="74"/>
      <c r="M1145" s="74"/>
      <c r="N1145" s="74"/>
      <c r="O1145" s="74"/>
      <c r="P1145" s="74"/>
      <c r="Q1145" s="74"/>
      <c r="R1145" s="74"/>
      <c r="S1145" s="752"/>
      <c r="T1145" s="95"/>
      <c r="U1145" s="752"/>
      <c r="V1145" s="752"/>
      <c r="W1145" s="752"/>
      <c r="X1145" s="752"/>
      <c r="Y1145" s="752"/>
      <c r="Z1145" s="752"/>
      <c r="AA1145" s="752"/>
      <c r="AB1145" s="752"/>
      <c r="AC1145" s="752"/>
      <c r="AD1145" s="752"/>
      <c r="AE1145" s="752"/>
      <c r="AF1145" s="752"/>
      <c r="AG1145" s="752"/>
      <c r="AH1145" s="752"/>
      <c r="AI1145" s="752"/>
      <c r="AJ1145" s="752"/>
      <c r="AK1145" s="752"/>
      <c r="AL1145" s="752"/>
      <c r="AM1145" s="752"/>
      <c r="AN1145" s="752"/>
      <c r="AO1145" s="752"/>
      <c r="AP1145" s="752"/>
    </row>
    <row r="1146" hidden="1">
      <c r="A1146" s="67"/>
      <c r="B1146" s="101"/>
      <c r="C1146" s="74"/>
      <c r="D1146" s="67"/>
      <c r="E1146" s="67"/>
      <c r="F1146" s="74"/>
      <c r="G1146" s="74"/>
      <c r="H1146" s="74"/>
      <c r="I1146" s="67"/>
      <c r="J1146" s="67"/>
      <c r="K1146" s="74"/>
      <c r="L1146" s="74"/>
      <c r="M1146" s="74"/>
      <c r="N1146" s="74"/>
      <c r="O1146" s="74"/>
      <c r="P1146" s="74"/>
      <c r="Q1146" s="74"/>
      <c r="R1146" s="74"/>
      <c r="S1146" s="752"/>
      <c r="T1146" s="95"/>
      <c r="U1146" s="752"/>
      <c r="V1146" s="752"/>
      <c r="W1146" s="752"/>
      <c r="X1146" s="752"/>
      <c r="Y1146" s="752"/>
      <c r="Z1146" s="752"/>
      <c r="AA1146" s="752"/>
      <c r="AB1146" s="752"/>
      <c r="AC1146" s="752"/>
      <c r="AD1146" s="752"/>
      <c r="AE1146" s="752"/>
      <c r="AF1146" s="752"/>
      <c r="AG1146" s="752"/>
      <c r="AH1146" s="752"/>
      <c r="AI1146" s="752"/>
      <c r="AJ1146" s="752"/>
      <c r="AK1146" s="752"/>
      <c r="AL1146" s="752"/>
      <c r="AM1146" s="752"/>
      <c r="AN1146" s="752"/>
      <c r="AO1146" s="752"/>
      <c r="AP1146" s="752"/>
    </row>
    <row r="1147" hidden="1">
      <c r="A1147" s="67"/>
      <c r="B1147" s="101"/>
      <c r="C1147" s="74"/>
      <c r="D1147" s="67"/>
      <c r="E1147" s="67"/>
      <c r="F1147" s="74"/>
      <c r="G1147" s="74"/>
      <c r="H1147" s="74"/>
      <c r="I1147" s="67"/>
      <c r="J1147" s="67"/>
      <c r="K1147" s="74"/>
      <c r="L1147" s="74"/>
      <c r="M1147" s="74"/>
      <c r="N1147" s="74"/>
      <c r="O1147" s="74"/>
      <c r="P1147" s="74"/>
      <c r="Q1147" s="74"/>
      <c r="R1147" s="74"/>
      <c r="S1147" s="752"/>
      <c r="T1147" s="95"/>
      <c r="U1147" s="752"/>
      <c r="V1147" s="752"/>
      <c r="W1147" s="752"/>
      <c r="X1147" s="752"/>
      <c r="Y1147" s="752"/>
      <c r="Z1147" s="752"/>
      <c r="AA1147" s="752"/>
      <c r="AB1147" s="752"/>
      <c r="AC1147" s="752"/>
      <c r="AD1147" s="752"/>
      <c r="AE1147" s="752"/>
      <c r="AF1147" s="752"/>
      <c r="AG1147" s="752"/>
      <c r="AH1147" s="752"/>
      <c r="AI1147" s="752"/>
      <c r="AJ1147" s="752"/>
      <c r="AK1147" s="752"/>
      <c r="AL1147" s="752"/>
      <c r="AM1147" s="752"/>
      <c r="AN1147" s="752"/>
      <c r="AO1147" s="752"/>
      <c r="AP1147" s="752"/>
    </row>
    <row r="1148" hidden="1">
      <c r="A1148" s="67"/>
      <c r="B1148" s="101"/>
      <c r="C1148" s="74"/>
      <c r="D1148" s="67"/>
      <c r="E1148" s="67"/>
      <c r="F1148" s="74"/>
      <c r="G1148" s="74"/>
      <c r="H1148" s="74"/>
      <c r="I1148" s="67"/>
      <c r="J1148" s="67"/>
      <c r="K1148" s="74"/>
      <c r="L1148" s="74"/>
      <c r="M1148" s="74"/>
      <c r="N1148" s="74"/>
      <c r="O1148" s="74"/>
      <c r="P1148" s="74"/>
      <c r="Q1148" s="74"/>
      <c r="R1148" s="74"/>
      <c r="S1148" s="752"/>
      <c r="T1148" s="95"/>
      <c r="U1148" s="752"/>
      <c r="V1148" s="752"/>
      <c r="W1148" s="752"/>
      <c r="X1148" s="752"/>
      <c r="Y1148" s="752"/>
      <c r="Z1148" s="752"/>
      <c r="AA1148" s="752"/>
      <c r="AB1148" s="752"/>
      <c r="AC1148" s="752"/>
      <c r="AD1148" s="752"/>
      <c r="AE1148" s="752"/>
      <c r="AF1148" s="752"/>
      <c r="AG1148" s="752"/>
      <c r="AH1148" s="752"/>
      <c r="AI1148" s="752"/>
      <c r="AJ1148" s="752"/>
      <c r="AK1148" s="752"/>
      <c r="AL1148" s="752"/>
      <c r="AM1148" s="752"/>
      <c r="AN1148" s="752"/>
      <c r="AO1148" s="752"/>
      <c r="AP1148" s="752"/>
    </row>
    <row r="1149" hidden="1">
      <c r="A1149" s="67"/>
      <c r="B1149" s="101"/>
      <c r="C1149" s="74"/>
      <c r="D1149" s="67"/>
      <c r="E1149" s="67"/>
      <c r="F1149" s="74"/>
      <c r="G1149" s="74"/>
      <c r="H1149" s="74"/>
      <c r="I1149" s="67"/>
      <c r="J1149" s="67"/>
      <c r="K1149" s="74"/>
      <c r="L1149" s="74"/>
      <c r="M1149" s="74"/>
      <c r="N1149" s="74"/>
      <c r="O1149" s="74"/>
      <c r="P1149" s="74"/>
      <c r="Q1149" s="74"/>
      <c r="R1149" s="74"/>
      <c r="S1149" s="752"/>
      <c r="T1149" s="95"/>
      <c r="U1149" s="752"/>
      <c r="V1149" s="752"/>
      <c r="W1149" s="752"/>
      <c r="X1149" s="752"/>
      <c r="Y1149" s="752"/>
      <c r="Z1149" s="752"/>
      <c r="AA1149" s="752"/>
      <c r="AB1149" s="752"/>
      <c r="AC1149" s="752"/>
      <c r="AD1149" s="752"/>
      <c r="AE1149" s="752"/>
      <c r="AF1149" s="752"/>
      <c r="AG1149" s="752"/>
      <c r="AH1149" s="752"/>
      <c r="AI1149" s="752"/>
      <c r="AJ1149" s="752"/>
      <c r="AK1149" s="752"/>
      <c r="AL1149" s="752"/>
      <c r="AM1149" s="752"/>
      <c r="AN1149" s="752"/>
      <c r="AO1149" s="752"/>
      <c r="AP1149" s="752"/>
    </row>
    <row r="1150" hidden="1">
      <c r="A1150" s="67"/>
      <c r="B1150" s="101"/>
      <c r="C1150" s="74"/>
      <c r="D1150" s="67"/>
      <c r="E1150" s="67"/>
      <c r="F1150" s="74"/>
      <c r="G1150" s="74"/>
      <c r="H1150" s="74"/>
      <c r="I1150" s="67"/>
      <c r="J1150" s="67"/>
      <c r="K1150" s="74"/>
      <c r="L1150" s="74"/>
      <c r="M1150" s="74"/>
      <c r="N1150" s="74"/>
      <c r="O1150" s="74"/>
      <c r="P1150" s="74"/>
      <c r="Q1150" s="74"/>
      <c r="R1150" s="74"/>
      <c r="S1150" s="752"/>
      <c r="T1150" s="95"/>
      <c r="U1150" s="752"/>
      <c r="V1150" s="752"/>
      <c r="W1150" s="752"/>
      <c r="X1150" s="752"/>
      <c r="Y1150" s="752"/>
      <c r="Z1150" s="752"/>
      <c r="AA1150" s="752"/>
      <c r="AB1150" s="752"/>
      <c r="AC1150" s="752"/>
      <c r="AD1150" s="752"/>
      <c r="AE1150" s="752"/>
      <c r="AF1150" s="752"/>
      <c r="AG1150" s="752"/>
      <c r="AH1150" s="752"/>
      <c r="AI1150" s="752"/>
      <c r="AJ1150" s="752"/>
      <c r="AK1150" s="752"/>
      <c r="AL1150" s="752"/>
      <c r="AM1150" s="752"/>
      <c r="AN1150" s="752"/>
      <c r="AO1150" s="752"/>
      <c r="AP1150" s="752"/>
    </row>
    <row r="1151" hidden="1">
      <c r="A1151" s="67"/>
      <c r="B1151" s="101"/>
      <c r="C1151" s="74"/>
      <c r="D1151" s="67"/>
      <c r="E1151" s="67"/>
      <c r="F1151" s="74"/>
      <c r="G1151" s="74"/>
      <c r="H1151" s="74"/>
      <c r="I1151" s="67"/>
      <c r="J1151" s="67"/>
      <c r="K1151" s="74"/>
      <c r="L1151" s="74"/>
      <c r="M1151" s="74"/>
      <c r="N1151" s="74"/>
      <c r="O1151" s="74"/>
      <c r="P1151" s="74"/>
      <c r="Q1151" s="74"/>
      <c r="R1151" s="74"/>
      <c r="S1151" s="752"/>
      <c r="T1151" s="95"/>
      <c r="U1151" s="752"/>
      <c r="V1151" s="752"/>
      <c r="W1151" s="752"/>
      <c r="X1151" s="752"/>
      <c r="Y1151" s="752"/>
      <c r="Z1151" s="752"/>
      <c r="AA1151" s="752"/>
      <c r="AB1151" s="752"/>
      <c r="AC1151" s="752"/>
      <c r="AD1151" s="752"/>
      <c r="AE1151" s="752"/>
      <c r="AF1151" s="752"/>
      <c r="AG1151" s="752"/>
      <c r="AH1151" s="752"/>
      <c r="AI1151" s="752"/>
      <c r="AJ1151" s="752"/>
      <c r="AK1151" s="752"/>
      <c r="AL1151" s="752"/>
      <c r="AM1151" s="752"/>
      <c r="AN1151" s="752"/>
      <c r="AO1151" s="752"/>
      <c r="AP1151" s="752"/>
    </row>
    <row r="1152" hidden="1">
      <c r="A1152" s="67"/>
      <c r="B1152" s="101"/>
      <c r="C1152" s="74"/>
      <c r="D1152" s="67"/>
      <c r="E1152" s="67"/>
      <c r="F1152" s="74"/>
      <c r="G1152" s="74"/>
      <c r="H1152" s="74"/>
      <c r="I1152" s="67"/>
      <c r="J1152" s="67"/>
      <c r="K1152" s="74"/>
      <c r="L1152" s="74"/>
      <c r="M1152" s="74"/>
      <c r="N1152" s="74"/>
      <c r="O1152" s="74"/>
      <c r="P1152" s="74"/>
      <c r="Q1152" s="74"/>
      <c r="R1152" s="74"/>
      <c r="S1152" s="752"/>
      <c r="T1152" s="95"/>
      <c r="U1152" s="752"/>
      <c r="V1152" s="752"/>
      <c r="W1152" s="752"/>
      <c r="X1152" s="752"/>
      <c r="Y1152" s="752"/>
      <c r="Z1152" s="752"/>
      <c r="AA1152" s="752"/>
      <c r="AB1152" s="752"/>
      <c r="AC1152" s="752"/>
      <c r="AD1152" s="752"/>
      <c r="AE1152" s="752"/>
      <c r="AF1152" s="752"/>
      <c r="AG1152" s="752"/>
      <c r="AH1152" s="752"/>
      <c r="AI1152" s="752"/>
      <c r="AJ1152" s="752"/>
      <c r="AK1152" s="752"/>
      <c r="AL1152" s="752"/>
      <c r="AM1152" s="752"/>
      <c r="AN1152" s="752"/>
      <c r="AO1152" s="752"/>
      <c r="AP1152" s="752"/>
    </row>
    <row r="1153" hidden="1">
      <c r="A1153" s="67"/>
      <c r="B1153" s="101"/>
      <c r="C1153" s="74"/>
      <c r="D1153" s="67"/>
      <c r="E1153" s="67"/>
      <c r="F1153" s="74"/>
      <c r="G1153" s="74"/>
      <c r="H1153" s="74"/>
      <c r="I1153" s="67"/>
      <c r="J1153" s="67"/>
      <c r="K1153" s="74"/>
      <c r="L1153" s="74"/>
      <c r="M1153" s="74"/>
      <c r="N1153" s="74"/>
      <c r="O1153" s="74"/>
      <c r="P1153" s="74"/>
      <c r="Q1153" s="74"/>
      <c r="R1153" s="74"/>
      <c r="S1153" s="752"/>
      <c r="T1153" s="95"/>
      <c r="U1153" s="752"/>
      <c r="V1153" s="752"/>
      <c r="W1153" s="752"/>
      <c r="X1153" s="752"/>
      <c r="Y1153" s="752"/>
      <c r="Z1153" s="752"/>
      <c r="AA1153" s="752"/>
      <c r="AB1153" s="752"/>
      <c r="AC1153" s="752"/>
      <c r="AD1153" s="752"/>
      <c r="AE1153" s="752"/>
      <c r="AF1153" s="752"/>
      <c r="AG1153" s="752"/>
      <c r="AH1153" s="752"/>
      <c r="AI1153" s="752"/>
      <c r="AJ1153" s="752"/>
      <c r="AK1153" s="752"/>
      <c r="AL1153" s="752"/>
      <c r="AM1153" s="752"/>
      <c r="AN1153" s="752"/>
      <c r="AO1153" s="752"/>
      <c r="AP1153" s="752"/>
    </row>
    <row r="1154" hidden="1">
      <c r="A1154" s="67"/>
      <c r="B1154" s="101"/>
      <c r="C1154" s="74"/>
      <c r="D1154" s="67"/>
      <c r="E1154" s="67"/>
      <c r="F1154" s="74"/>
      <c r="G1154" s="74"/>
      <c r="H1154" s="74"/>
      <c r="I1154" s="67"/>
      <c r="J1154" s="67"/>
      <c r="K1154" s="74"/>
      <c r="L1154" s="74"/>
      <c r="M1154" s="74"/>
      <c r="N1154" s="74"/>
      <c r="O1154" s="74"/>
      <c r="P1154" s="74"/>
      <c r="Q1154" s="74"/>
      <c r="R1154" s="74"/>
      <c r="S1154" s="752"/>
      <c r="T1154" s="95"/>
      <c r="U1154" s="752"/>
      <c r="V1154" s="752"/>
      <c r="W1154" s="752"/>
      <c r="X1154" s="752"/>
      <c r="Y1154" s="752"/>
      <c r="Z1154" s="752"/>
      <c r="AA1154" s="752"/>
      <c r="AB1154" s="752"/>
      <c r="AC1154" s="752"/>
      <c r="AD1154" s="752"/>
      <c r="AE1154" s="752"/>
      <c r="AF1154" s="752"/>
      <c r="AG1154" s="752"/>
      <c r="AH1154" s="752"/>
      <c r="AI1154" s="752"/>
      <c r="AJ1154" s="752"/>
      <c r="AK1154" s="752"/>
      <c r="AL1154" s="752"/>
      <c r="AM1154" s="752"/>
      <c r="AN1154" s="752"/>
      <c r="AO1154" s="752"/>
      <c r="AP1154" s="752"/>
    </row>
    <row r="1155" hidden="1">
      <c r="A1155" s="67"/>
      <c r="B1155" s="101"/>
      <c r="C1155" s="74"/>
      <c r="D1155" s="67"/>
      <c r="E1155" s="67"/>
      <c r="F1155" s="74"/>
      <c r="G1155" s="74"/>
      <c r="H1155" s="74"/>
      <c r="I1155" s="67"/>
      <c r="J1155" s="67"/>
      <c r="K1155" s="74"/>
      <c r="L1155" s="74"/>
      <c r="M1155" s="74"/>
      <c r="N1155" s="74"/>
      <c r="O1155" s="74"/>
      <c r="P1155" s="74"/>
      <c r="Q1155" s="74"/>
      <c r="R1155" s="74"/>
      <c r="S1155" s="752"/>
      <c r="T1155" s="95"/>
      <c r="U1155" s="752"/>
      <c r="V1155" s="752"/>
      <c r="W1155" s="752"/>
      <c r="X1155" s="752"/>
      <c r="Y1155" s="752"/>
      <c r="Z1155" s="752"/>
      <c r="AA1155" s="752"/>
      <c r="AB1155" s="752"/>
      <c r="AC1155" s="752"/>
      <c r="AD1155" s="752"/>
      <c r="AE1155" s="752"/>
      <c r="AF1155" s="752"/>
      <c r="AG1155" s="752"/>
      <c r="AH1155" s="752"/>
      <c r="AI1155" s="752"/>
      <c r="AJ1155" s="752"/>
      <c r="AK1155" s="752"/>
      <c r="AL1155" s="752"/>
      <c r="AM1155" s="752"/>
      <c r="AN1155" s="752"/>
      <c r="AO1155" s="752"/>
      <c r="AP1155" s="752"/>
    </row>
    <row r="1156" hidden="1">
      <c r="A1156" s="67"/>
      <c r="B1156" s="101"/>
      <c r="C1156" s="74"/>
      <c r="D1156" s="67"/>
      <c r="E1156" s="67"/>
      <c r="F1156" s="74"/>
      <c r="G1156" s="74"/>
      <c r="H1156" s="74"/>
      <c r="I1156" s="67"/>
      <c r="J1156" s="67"/>
      <c r="K1156" s="74"/>
      <c r="L1156" s="74"/>
      <c r="M1156" s="74"/>
      <c r="N1156" s="74"/>
      <c r="O1156" s="74"/>
      <c r="P1156" s="74"/>
      <c r="Q1156" s="74"/>
      <c r="R1156" s="74"/>
      <c r="S1156" s="752"/>
      <c r="T1156" s="95"/>
      <c r="U1156" s="752"/>
      <c r="V1156" s="752"/>
      <c r="W1156" s="752"/>
      <c r="X1156" s="752"/>
      <c r="Y1156" s="752"/>
      <c r="Z1156" s="752"/>
      <c r="AA1156" s="752"/>
      <c r="AB1156" s="752"/>
      <c r="AC1156" s="752"/>
      <c r="AD1156" s="752"/>
      <c r="AE1156" s="752"/>
      <c r="AF1156" s="752"/>
      <c r="AG1156" s="752"/>
      <c r="AH1156" s="752"/>
      <c r="AI1156" s="752"/>
      <c r="AJ1156" s="752"/>
      <c r="AK1156" s="752"/>
      <c r="AL1156" s="752"/>
      <c r="AM1156" s="752"/>
      <c r="AN1156" s="752"/>
      <c r="AO1156" s="752"/>
      <c r="AP1156" s="752"/>
    </row>
    <row r="1157" hidden="1">
      <c r="A1157" s="67"/>
      <c r="B1157" s="101"/>
      <c r="C1157" s="74"/>
      <c r="D1157" s="67"/>
      <c r="E1157" s="67"/>
      <c r="F1157" s="74"/>
      <c r="G1157" s="74"/>
      <c r="H1157" s="74"/>
      <c r="I1157" s="67"/>
      <c r="J1157" s="67"/>
      <c r="K1157" s="74"/>
      <c r="L1157" s="74"/>
      <c r="M1157" s="74"/>
      <c r="N1157" s="74"/>
      <c r="O1157" s="74"/>
      <c r="P1157" s="74"/>
      <c r="Q1157" s="74"/>
      <c r="R1157" s="74"/>
      <c r="S1157" s="752"/>
      <c r="T1157" s="95"/>
      <c r="U1157" s="752"/>
      <c r="V1157" s="752"/>
      <c r="W1157" s="752"/>
      <c r="X1157" s="752"/>
      <c r="Y1157" s="752"/>
      <c r="Z1157" s="752"/>
      <c r="AA1157" s="752"/>
      <c r="AB1157" s="752"/>
      <c r="AC1157" s="752"/>
      <c r="AD1157" s="752"/>
      <c r="AE1157" s="752"/>
      <c r="AF1157" s="752"/>
      <c r="AG1157" s="752"/>
      <c r="AH1157" s="752"/>
      <c r="AI1157" s="752"/>
      <c r="AJ1157" s="752"/>
      <c r="AK1157" s="752"/>
      <c r="AL1157" s="752"/>
      <c r="AM1157" s="752"/>
      <c r="AN1157" s="752"/>
      <c r="AO1157" s="752"/>
      <c r="AP1157" s="752"/>
    </row>
    <row r="1158" hidden="1">
      <c r="A1158" s="67"/>
      <c r="B1158" s="101"/>
      <c r="C1158" s="74"/>
      <c r="D1158" s="67"/>
      <c r="E1158" s="67"/>
      <c r="F1158" s="74"/>
      <c r="G1158" s="74"/>
      <c r="H1158" s="74"/>
      <c r="I1158" s="67"/>
      <c r="J1158" s="67"/>
      <c r="K1158" s="74"/>
      <c r="L1158" s="74"/>
      <c r="M1158" s="74"/>
      <c r="N1158" s="74"/>
      <c r="O1158" s="74"/>
      <c r="P1158" s="74"/>
      <c r="Q1158" s="74"/>
      <c r="R1158" s="74"/>
      <c r="S1158" s="752"/>
      <c r="T1158" s="95"/>
      <c r="U1158" s="752"/>
      <c r="V1158" s="752"/>
      <c r="W1158" s="752"/>
      <c r="X1158" s="752"/>
      <c r="Y1158" s="752"/>
      <c r="Z1158" s="752"/>
      <c r="AA1158" s="752"/>
      <c r="AB1158" s="752"/>
      <c r="AC1158" s="752"/>
      <c r="AD1158" s="752"/>
      <c r="AE1158" s="752"/>
      <c r="AF1158" s="752"/>
      <c r="AG1158" s="752"/>
      <c r="AH1158" s="752"/>
      <c r="AI1158" s="752"/>
      <c r="AJ1158" s="752"/>
      <c r="AK1158" s="752"/>
      <c r="AL1158" s="752"/>
      <c r="AM1158" s="752"/>
      <c r="AN1158" s="752"/>
      <c r="AO1158" s="752"/>
      <c r="AP1158" s="752"/>
    </row>
    <row r="1159" hidden="1">
      <c r="A1159" s="67"/>
      <c r="B1159" s="101"/>
      <c r="C1159" s="74"/>
      <c r="D1159" s="67"/>
      <c r="E1159" s="67"/>
      <c r="F1159" s="74"/>
      <c r="G1159" s="74"/>
      <c r="H1159" s="74"/>
      <c r="I1159" s="67"/>
      <c r="J1159" s="67"/>
      <c r="K1159" s="74"/>
      <c r="L1159" s="74"/>
      <c r="M1159" s="74"/>
      <c r="N1159" s="74"/>
      <c r="O1159" s="74"/>
      <c r="P1159" s="74"/>
      <c r="Q1159" s="74"/>
      <c r="R1159" s="74"/>
      <c r="S1159" s="752"/>
      <c r="T1159" s="95"/>
      <c r="U1159" s="752"/>
      <c r="V1159" s="752"/>
      <c r="W1159" s="752"/>
      <c r="X1159" s="752"/>
      <c r="Y1159" s="752"/>
      <c r="Z1159" s="752"/>
      <c r="AA1159" s="752"/>
      <c r="AB1159" s="752"/>
      <c r="AC1159" s="752"/>
      <c r="AD1159" s="752"/>
      <c r="AE1159" s="752"/>
      <c r="AF1159" s="752"/>
      <c r="AG1159" s="752"/>
      <c r="AH1159" s="752"/>
      <c r="AI1159" s="752"/>
      <c r="AJ1159" s="752"/>
      <c r="AK1159" s="752"/>
      <c r="AL1159" s="752"/>
      <c r="AM1159" s="752"/>
      <c r="AN1159" s="752"/>
      <c r="AO1159" s="752"/>
      <c r="AP1159" s="752"/>
    </row>
    <row r="1160" hidden="1">
      <c r="A1160" s="67"/>
      <c r="B1160" s="101"/>
      <c r="C1160" s="74"/>
      <c r="D1160" s="67"/>
      <c r="E1160" s="67"/>
      <c r="F1160" s="74"/>
      <c r="G1160" s="74"/>
      <c r="H1160" s="74"/>
      <c r="I1160" s="67"/>
      <c r="J1160" s="67"/>
      <c r="K1160" s="74"/>
      <c r="L1160" s="74"/>
      <c r="M1160" s="74"/>
      <c r="N1160" s="74"/>
      <c r="O1160" s="74"/>
      <c r="P1160" s="74"/>
      <c r="Q1160" s="74"/>
      <c r="R1160" s="74"/>
      <c r="S1160" s="752"/>
      <c r="T1160" s="95"/>
      <c r="U1160" s="752"/>
      <c r="V1160" s="752"/>
      <c r="W1160" s="752"/>
      <c r="X1160" s="752"/>
      <c r="Y1160" s="752"/>
      <c r="Z1160" s="752"/>
      <c r="AA1160" s="752"/>
      <c r="AB1160" s="752"/>
      <c r="AC1160" s="752"/>
      <c r="AD1160" s="752"/>
      <c r="AE1160" s="752"/>
      <c r="AF1160" s="752"/>
      <c r="AG1160" s="752"/>
      <c r="AH1160" s="752"/>
      <c r="AI1160" s="752"/>
      <c r="AJ1160" s="752"/>
      <c r="AK1160" s="752"/>
      <c r="AL1160" s="752"/>
      <c r="AM1160" s="752"/>
      <c r="AN1160" s="752"/>
      <c r="AO1160" s="752"/>
      <c r="AP1160" s="752"/>
    </row>
    <row r="1161" hidden="1">
      <c r="A1161" s="67"/>
      <c r="B1161" s="101"/>
      <c r="C1161" s="74"/>
      <c r="D1161" s="67"/>
      <c r="E1161" s="67"/>
      <c r="F1161" s="74"/>
      <c r="G1161" s="74"/>
      <c r="H1161" s="74"/>
      <c r="I1161" s="67"/>
      <c r="J1161" s="67"/>
      <c r="K1161" s="74"/>
      <c r="L1161" s="74"/>
      <c r="M1161" s="74"/>
      <c r="N1161" s="74"/>
      <c r="O1161" s="74"/>
      <c r="P1161" s="74"/>
      <c r="Q1161" s="74"/>
      <c r="R1161" s="74"/>
      <c r="S1161" s="752"/>
      <c r="T1161" s="95"/>
      <c r="U1161" s="752"/>
      <c r="V1161" s="752"/>
      <c r="W1161" s="752"/>
      <c r="X1161" s="752"/>
      <c r="Y1161" s="752"/>
      <c r="Z1161" s="752"/>
      <c r="AA1161" s="752"/>
      <c r="AB1161" s="752"/>
      <c r="AC1161" s="752"/>
      <c r="AD1161" s="752"/>
      <c r="AE1161" s="752"/>
      <c r="AF1161" s="752"/>
      <c r="AG1161" s="752"/>
      <c r="AH1161" s="752"/>
      <c r="AI1161" s="752"/>
      <c r="AJ1161" s="752"/>
      <c r="AK1161" s="752"/>
      <c r="AL1161" s="752"/>
      <c r="AM1161" s="752"/>
      <c r="AN1161" s="752"/>
      <c r="AO1161" s="752"/>
      <c r="AP1161" s="752"/>
    </row>
    <row r="1162" hidden="1">
      <c r="A1162" s="67"/>
      <c r="B1162" s="101"/>
      <c r="C1162" s="74"/>
      <c r="D1162" s="67"/>
      <c r="E1162" s="67"/>
      <c r="F1162" s="74"/>
      <c r="G1162" s="74"/>
      <c r="H1162" s="74"/>
      <c r="I1162" s="67"/>
      <c r="J1162" s="67"/>
      <c r="K1162" s="74"/>
      <c r="L1162" s="74"/>
      <c r="M1162" s="74"/>
      <c r="N1162" s="74"/>
      <c r="O1162" s="74"/>
      <c r="P1162" s="74"/>
      <c r="Q1162" s="74"/>
      <c r="R1162" s="74"/>
      <c r="S1162" s="752"/>
      <c r="T1162" s="95"/>
      <c r="U1162" s="752"/>
      <c r="V1162" s="752"/>
      <c r="W1162" s="752"/>
      <c r="X1162" s="752"/>
      <c r="Y1162" s="752"/>
      <c r="Z1162" s="752"/>
      <c r="AA1162" s="752"/>
      <c r="AB1162" s="752"/>
      <c r="AC1162" s="752"/>
      <c r="AD1162" s="752"/>
      <c r="AE1162" s="752"/>
      <c r="AF1162" s="752"/>
      <c r="AG1162" s="752"/>
      <c r="AH1162" s="752"/>
      <c r="AI1162" s="752"/>
      <c r="AJ1162" s="752"/>
      <c r="AK1162" s="752"/>
      <c r="AL1162" s="752"/>
      <c r="AM1162" s="752"/>
      <c r="AN1162" s="752"/>
      <c r="AO1162" s="752"/>
      <c r="AP1162" s="752"/>
    </row>
    <row r="1163" hidden="1">
      <c r="A1163" s="67"/>
      <c r="B1163" s="101"/>
      <c r="C1163" s="74"/>
      <c r="D1163" s="67"/>
      <c r="E1163" s="67"/>
      <c r="F1163" s="74"/>
      <c r="G1163" s="74"/>
      <c r="H1163" s="74"/>
      <c r="I1163" s="67"/>
      <c r="J1163" s="67"/>
      <c r="K1163" s="74"/>
      <c r="L1163" s="74"/>
      <c r="M1163" s="74"/>
      <c r="N1163" s="74"/>
      <c r="O1163" s="74"/>
      <c r="P1163" s="74"/>
      <c r="Q1163" s="74"/>
      <c r="R1163" s="74"/>
      <c r="S1163" s="752"/>
      <c r="T1163" s="95"/>
      <c r="U1163" s="752"/>
      <c r="V1163" s="752"/>
      <c r="W1163" s="752"/>
      <c r="X1163" s="752"/>
      <c r="Y1163" s="752"/>
      <c r="Z1163" s="752"/>
      <c r="AA1163" s="752"/>
      <c r="AB1163" s="752"/>
      <c r="AC1163" s="752"/>
      <c r="AD1163" s="752"/>
      <c r="AE1163" s="752"/>
      <c r="AF1163" s="752"/>
      <c r="AG1163" s="752"/>
      <c r="AH1163" s="752"/>
      <c r="AI1163" s="752"/>
      <c r="AJ1163" s="752"/>
      <c r="AK1163" s="752"/>
      <c r="AL1163" s="752"/>
      <c r="AM1163" s="752"/>
      <c r="AN1163" s="752"/>
      <c r="AO1163" s="752"/>
      <c r="AP1163" s="752"/>
    </row>
    <row r="1164" hidden="1">
      <c r="A1164" s="67"/>
      <c r="B1164" s="101"/>
      <c r="C1164" s="74"/>
      <c r="D1164" s="67"/>
      <c r="E1164" s="67"/>
      <c r="F1164" s="74"/>
      <c r="G1164" s="74"/>
      <c r="H1164" s="74"/>
      <c r="I1164" s="67"/>
      <c r="J1164" s="67"/>
      <c r="K1164" s="74"/>
      <c r="L1164" s="74"/>
      <c r="M1164" s="74"/>
      <c r="N1164" s="74"/>
      <c r="O1164" s="74"/>
      <c r="P1164" s="74"/>
      <c r="Q1164" s="74"/>
      <c r="R1164" s="74"/>
      <c r="S1164" s="752"/>
      <c r="T1164" s="95"/>
      <c r="U1164" s="752"/>
      <c r="V1164" s="752"/>
      <c r="W1164" s="752"/>
      <c r="X1164" s="752"/>
      <c r="Y1164" s="752"/>
      <c r="Z1164" s="752"/>
      <c r="AA1164" s="752"/>
      <c r="AB1164" s="752"/>
      <c r="AC1164" s="752"/>
      <c r="AD1164" s="752"/>
      <c r="AE1164" s="752"/>
      <c r="AF1164" s="752"/>
      <c r="AG1164" s="752"/>
      <c r="AH1164" s="752"/>
      <c r="AI1164" s="752"/>
      <c r="AJ1164" s="752"/>
      <c r="AK1164" s="752"/>
      <c r="AL1164" s="752"/>
      <c r="AM1164" s="752"/>
      <c r="AN1164" s="752"/>
      <c r="AO1164" s="752"/>
      <c r="AP1164" s="752"/>
    </row>
    <row r="1165" hidden="1">
      <c r="A1165" s="67"/>
      <c r="B1165" s="101"/>
      <c r="C1165" s="74"/>
      <c r="D1165" s="67"/>
      <c r="E1165" s="67"/>
      <c r="F1165" s="74"/>
      <c r="G1165" s="74"/>
      <c r="H1165" s="74"/>
      <c r="I1165" s="67"/>
      <c r="J1165" s="67"/>
      <c r="K1165" s="74"/>
      <c r="L1165" s="74"/>
      <c r="M1165" s="74"/>
      <c r="N1165" s="74"/>
      <c r="O1165" s="74"/>
      <c r="P1165" s="74"/>
      <c r="Q1165" s="74"/>
      <c r="R1165" s="74"/>
      <c r="S1165" s="752"/>
      <c r="T1165" s="95"/>
      <c r="U1165" s="752"/>
      <c r="V1165" s="752"/>
      <c r="W1165" s="752"/>
      <c r="X1165" s="752"/>
      <c r="Y1165" s="752"/>
      <c r="Z1165" s="752"/>
      <c r="AA1165" s="752"/>
      <c r="AB1165" s="752"/>
      <c r="AC1165" s="752"/>
      <c r="AD1165" s="752"/>
      <c r="AE1165" s="752"/>
      <c r="AF1165" s="752"/>
      <c r="AG1165" s="752"/>
      <c r="AH1165" s="752"/>
      <c r="AI1165" s="752"/>
      <c r="AJ1165" s="752"/>
      <c r="AK1165" s="752"/>
      <c r="AL1165" s="752"/>
      <c r="AM1165" s="752"/>
      <c r="AN1165" s="752"/>
      <c r="AO1165" s="752"/>
      <c r="AP1165" s="752"/>
    </row>
    <row r="1166" hidden="1">
      <c r="A1166" s="67"/>
      <c r="B1166" s="101"/>
      <c r="C1166" s="74"/>
      <c r="D1166" s="67"/>
      <c r="E1166" s="67"/>
      <c r="F1166" s="74"/>
      <c r="G1166" s="74"/>
      <c r="H1166" s="74"/>
      <c r="I1166" s="67"/>
      <c r="J1166" s="67"/>
      <c r="K1166" s="74"/>
      <c r="L1166" s="74"/>
      <c r="M1166" s="74"/>
      <c r="N1166" s="74"/>
      <c r="O1166" s="74"/>
      <c r="P1166" s="74"/>
      <c r="Q1166" s="74"/>
      <c r="R1166" s="74"/>
      <c r="S1166" s="752"/>
      <c r="T1166" s="95"/>
      <c r="U1166" s="752"/>
      <c r="V1166" s="752"/>
      <c r="W1166" s="752"/>
      <c r="X1166" s="752"/>
      <c r="Y1166" s="752"/>
      <c r="Z1166" s="752"/>
      <c r="AA1166" s="752"/>
      <c r="AB1166" s="752"/>
      <c r="AC1166" s="752"/>
      <c r="AD1166" s="752"/>
      <c r="AE1166" s="752"/>
      <c r="AF1166" s="752"/>
      <c r="AG1166" s="752"/>
      <c r="AH1166" s="752"/>
      <c r="AI1166" s="752"/>
      <c r="AJ1166" s="752"/>
      <c r="AK1166" s="752"/>
      <c r="AL1166" s="752"/>
      <c r="AM1166" s="752"/>
      <c r="AN1166" s="752"/>
      <c r="AO1166" s="752"/>
      <c r="AP1166" s="752"/>
    </row>
    <row r="1167" hidden="1">
      <c r="A1167" s="67"/>
      <c r="B1167" s="101"/>
      <c r="C1167" s="74"/>
      <c r="D1167" s="67"/>
      <c r="E1167" s="67"/>
      <c r="F1167" s="74"/>
      <c r="G1167" s="74"/>
      <c r="H1167" s="74"/>
      <c r="I1167" s="67"/>
      <c r="J1167" s="67"/>
      <c r="K1167" s="74"/>
      <c r="L1167" s="74"/>
      <c r="M1167" s="74"/>
      <c r="N1167" s="74"/>
      <c r="O1167" s="74"/>
      <c r="P1167" s="74"/>
      <c r="Q1167" s="74"/>
      <c r="R1167" s="74"/>
      <c r="S1167" s="752"/>
      <c r="T1167" s="95"/>
      <c r="U1167" s="752"/>
      <c r="V1167" s="752"/>
      <c r="W1167" s="752"/>
      <c r="X1167" s="752"/>
      <c r="Y1167" s="752"/>
      <c r="Z1167" s="752"/>
      <c r="AA1167" s="752"/>
      <c r="AB1167" s="752"/>
      <c r="AC1167" s="752"/>
      <c r="AD1167" s="752"/>
      <c r="AE1167" s="752"/>
      <c r="AF1167" s="752"/>
      <c r="AG1167" s="752"/>
      <c r="AH1167" s="752"/>
      <c r="AI1167" s="752"/>
      <c r="AJ1167" s="752"/>
      <c r="AK1167" s="752"/>
      <c r="AL1167" s="752"/>
      <c r="AM1167" s="752"/>
      <c r="AN1167" s="752"/>
      <c r="AO1167" s="752"/>
      <c r="AP1167" s="752"/>
    </row>
    <row r="1168" hidden="1">
      <c r="A1168" s="67"/>
      <c r="B1168" s="101"/>
      <c r="C1168" s="74"/>
      <c r="D1168" s="67"/>
      <c r="E1168" s="67"/>
      <c r="F1168" s="74"/>
      <c r="G1168" s="74"/>
      <c r="H1168" s="74"/>
      <c r="I1168" s="67"/>
      <c r="J1168" s="67"/>
      <c r="K1168" s="74"/>
      <c r="L1168" s="74"/>
      <c r="M1168" s="74"/>
      <c r="N1168" s="74"/>
      <c r="O1168" s="74"/>
      <c r="P1168" s="74"/>
      <c r="Q1168" s="74"/>
      <c r="R1168" s="74"/>
      <c r="S1168" s="752"/>
      <c r="T1168" s="95"/>
      <c r="U1168" s="752"/>
      <c r="V1168" s="752"/>
      <c r="W1168" s="752"/>
      <c r="X1168" s="752"/>
      <c r="Y1168" s="752"/>
      <c r="Z1168" s="752"/>
      <c r="AA1168" s="752"/>
      <c r="AB1168" s="752"/>
      <c r="AC1168" s="752"/>
      <c r="AD1168" s="752"/>
      <c r="AE1168" s="752"/>
      <c r="AF1168" s="752"/>
      <c r="AG1168" s="752"/>
      <c r="AH1168" s="752"/>
      <c r="AI1168" s="752"/>
      <c r="AJ1168" s="752"/>
      <c r="AK1168" s="752"/>
      <c r="AL1168" s="752"/>
      <c r="AM1168" s="752"/>
      <c r="AN1168" s="752"/>
      <c r="AO1168" s="752"/>
      <c r="AP1168" s="752"/>
    </row>
    <row r="1169" hidden="1">
      <c r="A1169" s="67"/>
      <c r="B1169" s="101"/>
      <c r="C1169" s="74"/>
      <c r="D1169" s="67"/>
      <c r="E1169" s="67"/>
      <c r="F1169" s="74"/>
      <c r="G1169" s="74"/>
      <c r="H1169" s="74"/>
      <c r="I1169" s="67"/>
      <c r="J1169" s="67"/>
      <c r="K1169" s="74"/>
      <c r="L1169" s="74"/>
      <c r="M1169" s="74"/>
      <c r="N1169" s="74"/>
      <c r="O1169" s="74"/>
      <c r="P1169" s="74"/>
      <c r="Q1169" s="74"/>
      <c r="R1169" s="74"/>
      <c r="S1169" s="752"/>
      <c r="T1169" s="95"/>
      <c r="U1169" s="752"/>
      <c r="V1169" s="752"/>
      <c r="W1169" s="752"/>
      <c r="X1169" s="752"/>
      <c r="Y1169" s="752"/>
      <c r="Z1169" s="752"/>
      <c r="AA1169" s="752"/>
      <c r="AB1169" s="752"/>
      <c r="AC1169" s="752"/>
      <c r="AD1169" s="752"/>
      <c r="AE1169" s="752"/>
      <c r="AF1169" s="752"/>
      <c r="AG1169" s="752"/>
      <c r="AH1169" s="752"/>
      <c r="AI1169" s="752"/>
      <c r="AJ1169" s="752"/>
      <c r="AK1169" s="752"/>
      <c r="AL1169" s="752"/>
      <c r="AM1169" s="752"/>
      <c r="AN1169" s="752"/>
      <c r="AO1169" s="752"/>
      <c r="AP1169" s="752"/>
    </row>
    <row r="1170" hidden="1">
      <c r="A1170" s="67"/>
      <c r="B1170" s="101"/>
      <c r="C1170" s="74"/>
      <c r="D1170" s="67"/>
      <c r="E1170" s="67"/>
      <c r="F1170" s="74"/>
      <c r="G1170" s="74"/>
      <c r="H1170" s="74"/>
      <c r="I1170" s="67"/>
      <c r="J1170" s="67"/>
      <c r="K1170" s="74"/>
      <c r="L1170" s="74"/>
      <c r="M1170" s="74"/>
      <c r="N1170" s="74"/>
      <c r="O1170" s="74"/>
      <c r="P1170" s="74"/>
      <c r="Q1170" s="74"/>
      <c r="R1170" s="74"/>
      <c r="S1170" s="752"/>
      <c r="T1170" s="95"/>
      <c r="U1170" s="752"/>
      <c r="V1170" s="752"/>
      <c r="W1170" s="752"/>
      <c r="X1170" s="752"/>
      <c r="Y1170" s="752"/>
      <c r="Z1170" s="752"/>
      <c r="AA1170" s="752"/>
      <c r="AB1170" s="752"/>
      <c r="AC1170" s="752"/>
      <c r="AD1170" s="752"/>
      <c r="AE1170" s="752"/>
      <c r="AF1170" s="752"/>
      <c r="AG1170" s="752"/>
      <c r="AH1170" s="752"/>
      <c r="AI1170" s="752"/>
      <c r="AJ1170" s="752"/>
      <c r="AK1170" s="752"/>
      <c r="AL1170" s="752"/>
      <c r="AM1170" s="752"/>
      <c r="AN1170" s="752"/>
      <c r="AO1170" s="752"/>
      <c r="AP1170" s="752"/>
    </row>
    <row r="1171" hidden="1">
      <c r="A1171" s="67"/>
      <c r="B1171" s="101"/>
      <c r="C1171" s="74"/>
      <c r="D1171" s="67"/>
      <c r="E1171" s="67"/>
      <c r="F1171" s="74"/>
      <c r="G1171" s="74"/>
      <c r="H1171" s="74"/>
      <c r="I1171" s="67"/>
      <c r="J1171" s="67"/>
      <c r="K1171" s="74"/>
      <c r="L1171" s="74"/>
      <c r="M1171" s="74"/>
      <c r="N1171" s="74"/>
      <c r="O1171" s="74"/>
      <c r="P1171" s="74"/>
      <c r="Q1171" s="74"/>
      <c r="R1171" s="74"/>
      <c r="S1171" s="752"/>
      <c r="T1171" s="95"/>
      <c r="U1171" s="752"/>
      <c r="V1171" s="752"/>
      <c r="W1171" s="752"/>
      <c r="X1171" s="752"/>
      <c r="Y1171" s="752"/>
      <c r="Z1171" s="752"/>
      <c r="AA1171" s="752"/>
      <c r="AB1171" s="752"/>
      <c r="AC1171" s="752"/>
      <c r="AD1171" s="752"/>
      <c r="AE1171" s="752"/>
      <c r="AF1171" s="752"/>
      <c r="AG1171" s="752"/>
      <c r="AH1171" s="752"/>
      <c r="AI1171" s="752"/>
      <c r="AJ1171" s="752"/>
      <c r="AK1171" s="752"/>
      <c r="AL1171" s="752"/>
      <c r="AM1171" s="752"/>
      <c r="AN1171" s="752"/>
      <c r="AO1171" s="752"/>
      <c r="AP1171" s="752"/>
    </row>
    <row r="1172" hidden="1">
      <c r="A1172" s="67"/>
      <c r="B1172" s="101"/>
      <c r="C1172" s="74"/>
      <c r="D1172" s="67"/>
      <c r="E1172" s="67"/>
      <c r="F1172" s="74"/>
      <c r="G1172" s="74"/>
      <c r="H1172" s="74"/>
      <c r="I1172" s="67"/>
      <c r="J1172" s="67"/>
      <c r="K1172" s="74"/>
      <c r="L1172" s="74"/>
      <c r="M1172" s="74"/>
      <c r="N1172" s="74"/>
      <c r="O1172" s="74"/>
      <c r="P1172" s="74"/>
      <c r="Q1172" s="74"/>
      <c r="R1172" s="74"/>
      <c r="S1172" s="752"/>
      <c r="T1172" s="95"/>
      <c r="U1172" s="752"/>
      <c r="V1172" s="752"/>
      <c r="W1172" s="752"/>
      <c r="X1172" s="752"/>
      <c r="Y1172" s="752"/>
      <c r="Z1172" s="752"/>
      <c r="AA1172" s="752"/>
      <c r="AB1172" s="752"/>
      <c r="AC1172" s="752"/>
      <c r="AD1172" s="752"/>
      <c r="AE1172" s="752"/>
      <c r="AF1172" s="752"/>
      <c r="AG1172" s="752"/>
      <c r="AH1172" s="752"/>
      <c r="AI1172" s="752"/>
      <c r="AJ1172" s="752"/>
      <c r="AK1172" s="752"/>
      <c r="AL1172" s="752"/>
      <c r="AM1172" s="752"/>
      <c r="AN1172" s="752"/>
      <c r="AO1172" s="752"/>
      <c r="AP1172" s="752"/>
    </row>
    <row r="1173" hidden="1">
      <c r="A1173" s="67"/>
      <c r="B1173" s="101"/>
      <c r="C1173" s="74"/>
      <c r="D1173" s="67"/>
      <c r="E1173" s="67"/>
      <c r="F1173" s="74"/>
      <c r="G1173" s="74"/>
      <c r="H1173" s="74"/>
      <c r="I1173" s="67"/>
      <c r="J1173" s="67"/>
      <c r="K1173" s="74"/>
      <c r="L1173" s="74"/>
      <c r="M1173" s="74"/>
      <c r="N1173" s="74"/>
      <c r="O1173" s="74"/>
      <c r="P1173" s="74"/>
      <c r="Q1173" s="74"/>
      <c r="R1173" s="74"/>
      <c r="S1173" s="752"/>
      <c r="T1173" s="95"/>
      <c r="U1173" s="752"/>
      <c r="V1173" s="752"/>
      <c r="W1173" s="752"/>
      <c r="X1173" s="752"/>
      <c r="Y1173" s="752"/>
      <c r="Z1173" s="752"/>
      <c r="AA1173" s="752"/>
      <c r="AB1173" s="752"/>
      <c r="AC1173" s="752"/>
      <c r="AD1173" s="752"/>
      <c r="AE1173" s="752"/>
      <c r="AF1173" s="752"/>
      <c r="AG1173" s="752"/>
      <c r="AH1173" s="752"/>
      <c r="AI1173" s="752"/>
      <c r="AJ1173" s="752"/>
      <c r="AK1173" s="752"/>
      <c r="AL1173" s="752"/>
      <c r="AM1173" s="752"/>
      <c r="AN1173" s="752"/>
      <c r="AO1173" s="752"/>
      <c r="AP1173" s="752"/>
    </row>
    <row r="1174" hidden="1">
      <c r="A1174" s="67"/>
      <c r="B1174" s="101"/>
      <c r="C1174" s="74"/>
      <c r="D1174" s="67"/>
      <c r="E1174" s="67"/>
      <c r="F1174" s="74"/>
      <c r="G1174" s="74"/>
      <c r="H1174" s="74"/>
      <c r="I1174" s="67"/>
      <c r="J1174" s="67"/>
      <c r="K1174" s="74"/>
      <c r="L1174" s="74"/>
      <c r="M1174" s="74"/>
      <c r="N1174" s="74"/>
      <c r="O1174" s="74"/>
      <c r="P1174" s="74"/>
      <c r="Q1174" s="74"/>
      <c r="R1174" s="74"/>
      <c r="S1174" s="752"/>
      <c r="T1174" s="95"/>
      <c r="U1174" s="752"/>
      <c r="V1174" s="752"/>
      <c r="W1174" s="752"/>
      <c r="X1174" s="752"/>
      <c r="Y1174" s="752"/>
      <c r="Z1174" s="752"/>
      <c r="AA1174" s="752"/>
      <c r="AB1174" s="752"/>
      <c r="AC1174" s="752"/>
      <c r="AD1174" s="752"/>
      <c r="AE1174" s="752"/>
      <c r="AF1174" s="752"/>
      <c r="AG1174" s="752"/>
      <c r="AH1174" s="752"/>
      <c r="AI1174" s="752"/>
      <c r="AJ1174" s="752"/>
      <c r="AK1174" s="752"/>
      <c r="AL1174" s="752"/>
      <c r="AM1174" s="752"/>
      <c r="AN1174" s="752"/>
      <c r="AO1174" s="752"/>
      <c r="AP1174" s="752"/>
    </row>
    <row r="1175" hidden="1">
      <c r="A1175" s="67"/>
      <c r="B1175" s="101"/>
      <c r="C1175" s="74"/>
      <c r="D1175" s="67"/>
      <c r="E1175" s="67"/>
      <c r="F1175" s="74"/>
      <c r="G1175" s="74"/>
      <c r="H1175" s="74"/>
      <c r="I1175" s="67"/>
      <c r="J1175" s="67"/>
      <c r="K1175" s="74"/>
      <c r="L1175" s="74"/>
      <c r="M1175" s="74"/>
      <c r="N1175" s="74"/>
      <c r="O1175" s="74"/>
      <c r="P1175" s="74"/>
      <c r="Q1175" s="74"/>
      <c r="R1175" s="74"/>
      <c r="S1175" s="752"/>
      <c r="T1175" s="95"/>
      <c r="U1175" s="752"/>
      <c r="V1175" s="752"/>
      <c r="W1175" s="752"/>
      <c r="X1175" s="752"/>
      <c r="Y1175" s="752"/>
      <c r="Z1175" s="752"/>
      <c r="AA1175" s="752"/>
      <c r="AB1175" s="752"/>
      <c r="AC1175" s="752"/>
      <c r="AD1175" s="752"/>
      <c r="AE1175" s="752"/>
      <c r="AF1175" s="752"/>
      <c r="AG1175" s="752"/>
      <c r="AH1175" s="752"/>
      <c r="AI1175" s="752"/>
      <c r="AJ1175" s="752"/>
      <c r="AK1175" s="752"/>
      <c r="AL1175" s="752"/>
      <c r="AM1175" s="752"/>
      <c r="AN1175" s="752"/>
      <c r="AO1175" s="752"/>
      <c r="AP1175" s="752"/>
    </row>
    <row r="1176" hidden="1">
      <c r="A1176" s="67"/>
      <c r="B1176" s="101"/>
      <c r="C1176" s="74"/>
      <c r="D1176" s="67"/>
      <c r="E1176" s="67"/>
      <c r="F1176" s="74"/>
      <c r="G1176" s="74"/>
      <c r="H1176" s="74"/>
      <c r="I1176" s="67"/>
      <c r="J1176" s="67"/>
      <c r="K1176" s="74"/>
      <c r="L1176" s="74"/>
      <c r="M1176" s="74"/>
      <c r="N1176" s="74"/>
      <c r="O1176" s="74"/>
      <c r="P1176" s="74"/>
      <c r="Q1176" s="74"/>
      <c r="R1176" s="74"/>
      <c r="S1176" s="752"/>
      <c r="T1176" s="95"/>
      <c r="U1176" s="752"/>
      <c r="V1176" s="752"/>
      <c r="W1176" s="752"/>
      <c r="X1176" s="752"/>
      <c r="Y1176" s="752"/>
      <c r="Z1176" s="752"/>
      <c r="AA1176" s="752"/>
      <c r="AB1176" s="752"/>
      <c r="AC1176" s="752"/>
      <c r="AD1176" s="752"/>
      <c r="AE1176" s="752"/>
      <c r="AF1176" s="752"/>
      <c r="AG1176" s="752"/>
      <c r="AH1176" s="752"/>
      <c r="AI1176" s="752"/>
      <c r="AJ1176" s="752"/>
      <c r="AK1176" s="752"/>
      <c r="AL1176" s="752"/>
      <c r="AM1176" s="752"/>
      <c r="AN1176" s="752"/>
      <c r="AO1176" s="752"/>
      <c r="AP1176" s="752"/>
    </row>
    <row r="1177" hidden="1">
      <c r="A1177" s="67"/>
      <c r="B1177" s="101"/>
      <c r="C1177" s="74"/>
      <c r="D1177" s="67"/>
      <c r="E1177" s="67"/>
      <c r="F1177" s="74"/>
      <c r="G1177" s="74"/>
      <c r="H1177" s="74"/>
      <c r="I1177" s="67"/>
      <c r="J1177" s="67"/>
      <c r="K1177" s="74"/>
      <c r="L1177" s="74"/>
      <c r="M1177" s="74"/>
      <c r="N1177" s="74"/>
      <c r="O1177" s="74"/>
      <c r="P1177" s="74"/>
      <c r="Q1177" s="74"/>
      <c r="R1177" s="74"/>
      <c r="S1177" s="752"/>
      <c r="T1177" s="95"/>
      <c r="U1177" s="752"/>
      <c r="V1177" s="752"/>
      <c r="W1177" s="752"/>
      <c r="X1177" s="752"/>
      <c r="Y1177" s="752"/>
      <c r="Z1177" s="752"/>
      <c r="AA1177" s="752"/>
      <c r="AB1177" s="752"/>
      <c r="AC1177" s="752"/>
      <c r="AD1177" s="752"/>
      <c r="AE1177" s="752"/>
      <c r="AF1177" s="752"/>
      <c r="AG1177" s="752"/>
      <c r="AH1177" s="752"/>
      <c r="AI1177" s="752"/>
      <c r="AJ1177" s="752"/>
      <c r="AK1177" s="752"/>
      <c r="AL1177" s="752"/>
      <c r="AM1177" s="752"/>
      <c r="AN1177" s="752"/>
      <c r="AO1177" s="752"/>
      <c r="AP1177" s="752"/>
    </row>
    <row r="1178" hidden="1">
      <c r="A1178" s="67"/>
      <c r="B1178" s="101"/>
      <c r="C1178" s="74"/>
      <c r="D1178" s="67"/>
      <c r="E1178" s="67"/>
      <c r="F1178" s="74"/>
      <c r="G1178" s="74"/>
      <c r="H1178" s="74"/>
      <c r="I1178" s="67"/>
      <c r="J1178" s="67"/>
      <c r="K1178" s="74"/>
      <c r="L1178" s="74"/>
      <c r="M1178" s="74"/>
      <c r="N1178" s="74"/>
      <c r="O1178" s="74"/>
      <c r="P1178" s="74"/>
      <c r="Q1178" s="74"/>
      <c r="R1178" s="74"/>
      <c r="S1178" s="752"/>
      <c r="T1178" s="95"/>
      <c r="U1178" s="752"/>
      <c r="V1178" s="752"/>
      <c r="W1178" s="752"/>
      <c r="X1178" s="752"/>
      <c r="Y1178" s="752"/>
      <c r="Z1178" s="752"/>
      <c r="AA1178" s="752"/>
      <c r="AB1178" s="752"/>
      <c r="AC1178" s="752"/>
      <c r="AD1178" s="752"/>
      <c r="AE1178" s="752"/>
      <c r="AF1178" s="752"/>
      <c r="AG1178" s="752"/>
      <c r="AH1178" s="752"/>
      <c r="AI1178" s="752"/>
      <c r="AJ1178" s="752"/>
      <c r="AK1178" s="752"/>
      <c r="AL1178" s="752"/>
      <c r="AM1178" s="752"/>
      <c r="AN1178" s="752"/>
      <c r="AO1178" s="752"/>
      <c r="AP1178" s="752"/>
    </row>
    <row r="1179" hidden="1">
      <c r="A1179" s="67"/>
      <c r="B1179" s="101"/>
      <c r="C1179" s="74"/>
      <c r="D1179" s="67"/>
      <c r="E1179" s="67"/>
      <c r="F1179" s="74"/>
      <c r="G1179" s="74"/>
      <c r="H1179" s="74"/>
      <c r="I1179" s="67"/>
      <c r="J1179" s="67"/>
      <c r="K1179" s="74"/>
      <c r="L1179" s="74"/>
      <c r="M1179" s="74"/>
      <c r="N1179" s="74"/>
      <c r="O1179" s="74"/>
      <c r="P1179" s="74"/>
      <c r="Q1179" s="74"/>
      <c r="R1179" s="74"/>
      <c r="S1179" s="752"/>
      <c r="T1179" s="95"/>
      <c r="U1179" s="752"/>
      <c r="V1179" s="752"/>
      <c r="W1179" s="752"/>
      <c r="X1179" s="752"/>
      <c r="Y1179" s="752"/>
      <c r="Z1179" s="752"/>
      <c r="AA1179" s="752"/>
      <c r="AB1179" s="752"/>
      <c r="AC1179" s="752"/>
      <c r="AD1179" s="752"/>
      <c r="AE1179" s="752"/>
      <c r="AF1179" s="752"/>
      <c r="AG1179" s="752"/>
      <c r="AH1179" s="752"/>
      <c r="AI1179" s="752"/>
      <c r="AJ1179" s="752"/>
      <c r="AK1179" s="752"/>
      <c r="AL1179" s="752"/>
      <c r="AM1179" s="752"/>
      <c r="AN1179" s="752"/>
      <c r="AO1179" s="752"/>
      <c r="AP1179" s="752"/>
    </row>
    <row r="1180" hidden="1">
      <c r="A1180" s="67"/>
      <c r="B1180" s="101"/>
      <c r="C1180" s="74"/>
      <c r="D1180" s="67"/>
      <c r="E1180" s="67"/>
      <c r="F1180" s="74"/>
      <c r="G1180" s="74"/>
      <c r="H1180" s="74"/>
      <c r="I1180" s="67"/>
      <c r="J1180" s="67"/>
      <c r="K1180" s="74"/>
      <c r="L1180" s="74"/>
      <c r="M1180" s="74"/>
      <c r="N1180" s="74"/>
      <c r="O1180" s="74"/>
      <c r="P1180" s="74"/>
      <c r="Q1180" s="74"/>
      <c r="R1180" s="74"/>
      <c r="S1180" s="752"/>
      <c r="T1180" s="95"/>
      <c r="U1180" s="752"/>
      <c r="V1180" s="752"/>
      <c r="W1180" s="752"/>
      <c r="X1180" s="752"/>
      <c r="Y1180" s="752"/>
      <c r="Z1180" s="752"/>
      <c r="AA1180" s="752"/>
      <c r="AB1180" s="752"/>
      <c r="AC1180" s="752"/>
      <c r="AD1180" s="752"/>
      <c r="AE1180" s="752"/>
      <c r="AF1180" s="752"/>
      <c r="AG1180" s="752"/>
      <c r="AH1180" s="752"/>
      <c r="AI1180" s="752"/>
      <c r="AJ1180" s="752"/>
      <c r="AK1180" s="752"/>
      <c r="AL1180" s="752"/>
      <c r="AM1180" s="752"/>
      <c r="AN1180" s="752"/>
      <c r="AO1180" s="752"/>
      <c r="AP1180" s="752"/>
    </row>
    <row r="1181" hidden="1">
      <c r="A1181" s="67"/>
      <c r="B1181" s="101"/>
      <c r="C1181" s="74"/>
      <c r="D1181" s="67"/>
      <c r="E1181" s="67"/>
      <c r="F1181" s="74"/>
      <c r="G1181" s="74"/>
      <c r="H1181" s="74"/>
      <c r="I1181" s="67"/>
      <c r="J1181" s="67"/>
      <c r="K1181" s="74"/>
      <c r="L1181" s="74"/>
      <c r="M1181" s="74"/>
      <c r="N1181" s="74"/>
      <c r="O1181" s="74"/>
      <c r="P1181" s="74"/>
      <c r="Q1181" s="74"/>
      <c r="R1181" s="74"/>
      <c r="S1181" s="752"/>
      <c r="T1181" s="95"/>
      <c r="U1181" s="752"/>
      <c r="V1181" s="752"/>
      <c r="W1181" s="752"/>
      <c r="X1181" s="752"/>
      <c r="Y1181" s="752"/>
      <c r="Z1181" s="752"/>
      <c r="AA1181" s="752"/>
      <c r="AB1181" s="752"/>
      <c r="AC1181" s="752"/>
      <c r="AD1181" s="752"/>
      <c r="AE1181" s="752"/>
      <c r="AF1181" s="752"/>
      <c r="AG1181" s="752"/>
      <c r="AH1181" s="752"/>
      <c r="AI1181" s="752"/>
      <c r="AJ1181" s="752"/>
      <c r="AK1181" s="752"/>
      <c r="AL1181" s="752"/>
      <c r="AM1181" s="752"/>
      <c r="AN1181" s="752"/>
      <c r="AO1181" s="752"/>
      <c r="AP1181" s="752"/>
    </row>
    <row r="1182" hidden="1">
      <c r="A1182" s="67"/>
      <c r="B1182" s="101"/>
      <c r="C1182" s="74"/>
      <c r="D1182" s="67"/>
      <c r="E1182" s="67"/>
      <c r="F1182" s="74"/>
      <c r="G1182" s="74"/>
      <c r="H1182" s="74"/>
      <c r="I1182" s="67"/>
      <c r="J1182" s="67"/>
      <c r="K1182" s="74"/>
      <c r="L1182" s="74"/>
      <c r="M1182" s="74"/>
      <c r="N1182" s="74"/>
      <c r="O1182" s="74"/>
      <c r="P1182" s="74"/>
      <c r="Q1182" s="74"/>
      <c r="R1182" s="74"/>
      <c r="S1182" s="752"/>
      <c r="T1182" s="95"/>
      <c r="U1182" s="752"/>
      <c r="V1182" s="752"/>
      <c r="W1182" s="752"/>
      <c r="X1182" s="752"/>
      <c r="Y1182" s="752"/>
      <c r="Z1182" s="752"/>
      <c r="AA1182" s="752"/>
      <c r="AB1182" s="752"/>
      <c r="AC1182" s="752"/>
      <c r="AD1182" s="752"/>
      <c r="AE1182" s="752"/>
      <c r="AF1182" s="752"/>
      <c r="AG1182" s="752"/>
      <c r="AH1182" s="752"/>
      <c r="AI1182" s="752"/>
      <c r="AJ1182" s="752"/>
      <c r="AK1182" s="752"/>
      <c r="AL1182" s="752"/>
      <c r="AM1182" s="752"/>
      <c r="AN1182" s="752"/>
      <c r="AO1182" s="752"/>
      <c r="AP1182" s="752"/>
    </row>
    <row r="1183" hidden="1">
      <c r="A1183" s="67"/>
      <c r="B1183" s="101"/>
      <c r="C1183" s="74"/>
      <c r="D1183" s="67"/>
      <c r="E1183" s="67"/>
      <c r="F1183" s="74"/>
      <c r="G1183" s="74"/>
      <c r="H1183" s="74"/>
      <c r="I1183" s="67"/>
      <c r="J1183" s="67"/>
      <c r="K1183" s="74"/>
      <c r="L1183" s="74"/>
      <c r="M1183" s="74"/>
      <c r="N1183" s="74"/>
      <c r="O1183" s="74"/>
      <c r="P1183" s="74"/>
      <c r="Q1183" s="74"/>
      <c r="R1183" s="74"/>
      <c r="S1183" s="752"/>
      <c r="T1183" s="95"/>
      <c r="U1183" s="752"/>
      <c r="V1183" s="752"/>
      <c r="W1183" s="752"/>
      <c r="X1183" s="752"/>
      <c r="Y1183" s="752"/>
      <c r="Z1183" s="752"/>
      <c r="AA1183" s="752"/>
      <c r="AB1183" s="752"/>
      <c r="AC1183" s="752"/>
      <c r="AD1183" s="752"/>
      <c r="AE1183" s="752"/>
      <c r="AF1183" s="752"/>
      <c r="AG1183" s="752"/>
      <c r="AH1183" s="752"/>
      <c r="AI1183" s="752"/>
      <c r="AJ1183" s="752"/>
      <c r="AK1183" s="752"/>
      <c r="AL1183" s="752"/>
      <c r="AM1183" s="752"/>
      <c r="AN1183" s="752"/>
      <c r="AO1183" s="752"/>
      <c r="AP1183" s="752"/>
    </row>
    <row r="1184" hidden="1">
      <c r="A1184" s="67"/>
      <c r="B1184" s="101"/>
      <c r="C1184" s="74"/>
      <c r="D1184" s="67"/>
      <c r="E1184" s="67"/>
      <c r="F1184" s="74"/>
      <c r="G1184" s="74"/>
      <c r="H1184" s="74"/>
      <c r="I1184" s="67"/>
      <c r="J1184" s="67"/>
      <c r="K1184" s="74"/>
      <c r="L1184" s="74"/>
      <c r="M1184" s="74"/>
      <c r="N1184" s="74"/>
      <c r="O1184" s="74"/>
      <c r="P1184" s="74"/>
      <c r="Q1184" s="74"/>
      <c r="R1184" s="74"/>
      <c r="S1184" s="752"/>
      <c r="T1184" s="95"/>
      <c r="U1184" s="752"/>
      <c r="V1184" s="752"/>
      <c r="W1184" s="752"/>
      <c r="X1184" s="752"/>
      <c r="Y1184" s="752"/>
      <c r="Z1184" s="752"/>
      <c r="AA1184" s="752"/>
      <c r="AB1184" s="752"/>
      <c r="AC1184" s="752"/>
      <c r="AD1184" s="752"/>
      <c r="AE1184" s="752"/>
      <c r="AF1184" s="752"/>
      <c r="AG1184" s="752"/>
      <c r="AH1184" s="752"/>
      <c r="AI1184" s="752"/>
      <c r="AJ1184" s="752"/>
      <c r="AK1184" s="752"/>
      <c r="AL1184" s="752"/>
      <c r="AM1184" s="752"/>
      <c r="AN1184" s="752"/>
      <c r="AO1184" s="752"/>
      <c r="AP1184" s="752"/>
    </row>
    <row r="1185" hidden="1">
      <c r="A1185" s="67"/>
      <c r="B1185" s="101"/>
      <c r="C1185" s="74"/>
      <c r="D1185" s="67"/>
      <c r="E1185" s="67"/>
      <c r="F1185" s="74"/>
      <c r="G1185" s="74"/>
      <c r="H1185" s="74"/>
      <c r="I1185" s="67"/>
      <c r="J1185" s="67"/>
      <c r="K1185" s="74"/>
      <c r="L1185" s="74"/>
      <c r="M1185" s="74"/>
      <c r="N1185" s="74"/>
      <c r="O1185" s="74"/>
      <c r="P1185" s="74"/>
      <c r="Q1185" s="74"/>
      <c r="R1185" s="74"/>
      <c r="S1185" s="752"/>
      <c r="T1185" s="95"/>
      <c r="U1185" s="752"/>
      <c r="V1185" s="752"/>
      <c r="W1185" s="752"/>
      <c r="X1185" s="752"/>
      <c r="Y1185" s="752"/>
      <c r="Z1185" s="752"/>
      <c r="AA1185" s="752"/>
      <c r="AB1185" s="752"/>
      <c r="AC1185" s="752"/>
      <c r="AD1185" s="752"/>
      <c r="AE1185" s="752"/>
      <c r="AF1185" s="752"/>
      <c r="AG1185" s="752"/>
      <c r="AH1185" s="752"/>
      <c r="AI1185" s="752"/>
      <c r="AJ1185" s="752"/>
      <c r="AK1185" s="752"/>
      <c r="AL1185" s="752"/>
      <c r="AM1185" s="752"/>
      <c r="AN1185" s="752"/>
      <c r="AO1185" s="752"/>
      <c r="AP1185" s="752"/>
    </row>
    <row r="1186" hidden="1">
      <c r="A1186" s="67"/>
      <c r="B1186" s="101"/>
      <c r="C1186" s="74"/>
      <c r="D1186" s="67"/>
      <c r="E1186" s="67"/>
      <c r="F1186" s="74"/>
      <c r="G1186" s="74"/>
      <c r="H1186" s="74"/>
      <c r="I1186" s="67"/>
      <c r="J1186" s="67"/>
      <c r="K1186" s="74"/>
      <c r="L1186" s="74"/>
      <c r="M1186" s="74"/>
      <c r="N1186" s="74"/>
      <c r="O1186" s="74"/>
      <c r="P1186" s="74"/>
      <c r="Q1186" s="74"/>
      <c r="R1186" s="74"/>
      <c r="S1186" s="752"/>
      <c r="T1186" s="95"/>
      <c r="U1186" s="752"/>
      <c r="V1186" s="752"/>
      <c r="W1186" s="752"/>
      <c r="X1186" s="752"/>
      <c r="Y1186" s="752"/>
      <c r="Z1186" s="752"/>
      <c r="AA1186" s="752"/>
      <c r="AB1186" s="752"/>
      <c r="AC1186" s="752"/>
      <c r="AD1186" s="752"/>
      <c r="AE1186" s="752"/>
      <c r="AF1186" s="752"/>
      <c r="AG1186" s="752"/>
      <c r="AH1186" s="752"/>
      <c r="AI1186" s="752"/>
      <c r="AJ1186" s="752"/>
      <c r="AK1186" s="752"/>
      <c r="AL1186" s="752"/>
      <c r="AM1186" s="752"/>
      <c r="AN1186" s="752"/>
      <c r="AO1186" s="752"/>
      <c r="AP1186" s="752"/>
    </row>
    <row r="1187" hidden="1">
      <c r="A1187" s="67"/>
      <c r="B1187" s="101"/>
      <c r="C1187" s="74"/>
      <c r="D1187" s="67"/>
      <c r="E1187" s="67"/>
      <c r="F1187" s="74"/>
      <c r="G1187" s="74"/>
      <c r="H1187" s="74"/>
      <c r="I1187" s="67"/>
      <c r="J1187" s="67"/>
      <c r="K1187" s="74"/>
      <c r="L1187" s="74"/>
      <c r="M1187" s="74"/>
      <c r="N1187" s="74"/>
      <c r="O1187" s="74"/>
      <c r="P1187" s="74"/>
      <c r="Q1187" s="74"/>
      <c r="R1187" s="74"/>
      <c r="S1187" s="752"/>
      <c r="T1187" s="95"/>
      <c r="U1187" s="752"/>
      <c r="V1187" s="752"/>
      <c r="W1187" s="752"/>
      <c r="X1187" s="752"/>
      <c r="Y1187" s="752"/>
      <c r="Z1187" s="752"/>
      <c r="AA1187" s="752"/>
      <c r="AB1187" s="752"/>
      <c r="AC1187" s="752"/>
      <c r="AD1187" s="752"/>
      <c r="AE1187" s="752"/>
      <c r="AF1187" s="752"/>
      <c r="AG1187" s="752"/>
      <c r="AH1187" s="752"/>
      <c r="AI1187" s="752"/>
      <c r="AJ1187" s="752"/>
      <c r="AK1187" s="752"/>
      <c r="AL1187" s="752"/>
      <c r="AM1187" s="752"/>
      <c r="AN1187" s="752"/>
      <c r="AO1187" s="752"/>
      <c r="AP1187" s="752"/>
    </row>
    <row r="1188" hidden="1">
      <c r="A1188" s="67"/>
      <c r="B1188" s="101"/>
      <c r="C1188" s="74"/>
      <c r="D1188" s="67"/>
      <c r="E1188" s="67"/>
      <c r="F1188" s="74"/>
      <c r="G1188" s="74"/>
      <c r="H1188" s="74"/>
      <c r="I1188" s="67"/>
      <c r="J1188" s="67"/>
      <c r="K1188" s="74"/>
      <c r="L1188" s="74"/>
      <c r="M1188" s="74"/>
      <c r="N1188" s="74"/>
      <c r="O1188" s="74"/>
      <c r="P1188" s="74"/>
      <c r="Q1188" s="74"/>
      <c r="R1188" s="74"/>
      <c r="S1188" s="752"/>
      <c r="T1188" s="95"/>
      <c r="U1188" s="752"/>
      <c r="V1188" s="752"/>
      <c r="W1188" s="752"/>
      <c r="X1188" s="752"/>
      <c r="Y1188" s="752"/>
      <c r="Z1188" s="752"/>
      <c r="AA1188" s="752"/>
      <c r="AB1188" s="752"/>
      <c r="AC1188" s="752"/>
      <c r="AD1188" s="752"/>
      <c r="AE1188" s="752"/>
      <c r="AF1188" s="752"/>
      <c r="AG1188" s="752"/>
      <c r="AH1188" s="752"/>
      <c r="AI1188" s="752"/>
      <c r="AJ1188" s="752"/>
      <c r="AK1188" s="752"/>
      <c r="AL1188" s="752"/>
      <c r="AM1188" s="752"/>
      <c r="AN1188" s="752"/>
      <c r="AO1188" s="752"/>
      <c r="AP1188" s="752"/>
    </row>
    <row r="1189" hidden="1">
      <c r="A1189" s="67"/>
      <c r="B1189" s="101"/>
      <c r="C1189" s="74"/>
      <c r="D1189" s="67"/>
      <c r="E1189" s="67"/>
      <c r="F1189" s="74"/>
      <c r="G1189" s="74"/>
      <c r="H1189" s="74"/>
      <c r="I1189" s="67"/>
      <c r="J1189" s="67"/>
      <c r="K1189" s="74"/>
      <c r="L1189" s="74"/>
      <c r="M1189" s="74"/>
      <c r="N1189" s="74"/>
      <c r="O1189" s="74"/>
      <c r="P1189" s="74"/>
      <c r="Q1189" s="74"/>
      <c r="R1189" s="74"/>
      <c r="S1189" s="752"/>
      <c r="T1189" s="95"/>
      <c r="U1189" s="752"/>
      <c r="V1189" s="752"/>
      <c r="W1189" s="752"/>
      <c r="X1189" s="752"/>
      <c r="Y1189" s="752"/>
      <c r="Z1189" s="752"/>
      <c r="AA1189" s="752"/>
      <c r="AB1189" s="752"/>
      <c r="AC1189" s="752"/>
      <c r="AD1189" s="752"/>
      <c r="AE1189" s="752"/>
      <c r="AF1189" s="752"/>
      <c r="AG1189" s="752"/>
      <c r="AH1189" s="752"/>
      <c r="AI1189" s="752"/>
      <c r="AJ1189" s="752"/>
      <c r="AK1189" s="752"/>
      <c r="AL1189" s="752"/>
      <c r="AM1189" s="752"/>
      <c r="AN1189" s="752"/>
      <c r="AO1189" s="752"/>
      <c r="AP1189" s="752"/>
    </row>
    <row r="1190" hidden="1">
      <c r="A1190" s="67"/>
      <c r="B1190" s="101"/>
      <c r="C1190" s="74"/>
      <c r="D1190" s="67"/>
      <c r="E1190" s="67"/>
      <c r="F1190" s="74"/>
      <c r="G1190" s="74"/>
      <c r="H1190" s="74"/>
      <c r="I1190" s="67"/>
      <c r="J1190" s="67"/>
      <c r="K1190" s="74"/>
      <c r="L1190" s="74"/>
      <c r="M1190" s="74"/>
      <c r="N1190" s="74"/>
      <c r="O1190" s="74"/>
      <c r="P1190" s="74"/>
      <c r="Q1190" s="74"/>
      <c r="R1190" s="74"/>
      <c r="S1190" s="752"/>
      <c r="T1190" s="95"/>
      <c r="U1190" s="752"/>
      <c r="V1190" s="752"/>
      <c r="W1190" s="752"/>
      <c r="X1190" s="752"/>
      <c r="Y1190" s="752"/>
      <c r="Z1190" s="752"/>
      <c r="AA1190" s="752"/>
      <c r="AB1190" s="752"/>
      <c r="AC1190" s="752"/>
      <c r="AD1190" s="752"/>
      <c r="AE1190" s="752"/>
      <c r="AF1190" s="752"/>
      <c r="AG1190" s="752"/>
      <c r="AH1190" s="752"/>
      <c r="AI1190" s="752"/>
      <c r="AJ1190" s="752"/>
      <c r="AK1190" s="752"/>
      <c r="AL1190" s="752"/>
      <c r="AM1190" s="752"/>
      <c r="AN1190" s="752"/>
      <c r="AO1190" s="752"/>
      <c r="AP1190" s="752"/>
    </row>
    <row r="1191" hidden="1">
      <c r="A1191" s="67"/>
      <c r="B1191" s="101"/>
      <c r="C1191" s="74"/>
      <c r="D1191" s="67"/>
      <c r="E1191" s="67"/>
      <c r="F1191" s="74"/>
      <c r="G1191" s="74"/>
      <c r="H1191" s="74"/>
      <c r="I1191" s="67"/>
      <c r="J1191" s="67"/>
      <c r="K1191" s="74"/>
      <c r="L1191" s="74"/>
      <c r="M1191" s="74"/>
      <c r="N1191" s="74"/>
      <c r="O1191" s="74"/>
      <c r="P1191" s="74"/>
      <c r="Q1191" s="74"/>
      <c r="R1191" s="74"/>
      <c r="S1191" s="752"/>
      <c r="T1191" s="95"/>
      <c r="U1191" s="752"/>
      <c r="V1191" s="752"/>
      <c r="W1191" s="752"/>
      <c r="X1191" s="752"/>
      <c r="Y1191" s="752"/>
      <c r="Z1191" s="752"/>
      <c r="AA1191" s="752"/>
      <c r="AB1191" s="752"/>
      <c r="AC1191" s="752"/>
      <c r="AD1191" s="752"/>
      <c r="AE1191" s="752"/>
      <c r="AF1191" s="752"/>
      <c r="AG1191" s="752"/>
      <c r="AH1191" s="752"/>
      <c r="AI1191" s="752"/>
      <c r="AJ1191" s="752"/>
      <c r="AK1191" s="752"/>
      <c r="AL1191" s="752"/>
      <c r="AM1191" s="752"/>
      <c r="AN1191" s="752"/>
      <c r="AO1191" s="752"/>
      <c r="AP1191" s="752"/>
    </row>
    <row r="1192" hidden="1">
      <c r="A1192" s="67"/>
      <c r="B1192" s="101"/>
      <c r="C1192" s="74"/>
      <c r="D1192" s="67"/>
      <c r="E1192" s="67"/>
      <c r="F1192" s="74"/>
      <c r="G1192" s="74"/>
      <c r="H1192" s="74"/>
      <c r="I1192" s="67"/>
      <c r="J1192" s="67"/>
      <c r="K1192" s="74"/>
      <c r="L1192" s="74"/>
      <c r="M1192" s="74"/>
      <c r="N1192" s="74"/>
      <c r="O1192" s="74"/>
      <c r="P1192" s="74"/>
      <c r="Q1192" s="74"/>
      <c r="R1192" s="74"/>
      <c r="S1192" s="752"/>
      <c r="T1192" s="95"/>
      <c r="U1192" s="752"/>
      <c r="V1192" s="752"/>
      <c r="W1192" s="752"/>
      <c r="X1192" s="752"/>
      <c r="Y1192" s="752"/>
      <c r="Z1192" s="752"/>
      <c r="AA1192" s="752"/>
      <c r="AB1192" s="752"/>
      <c r="AC1192" s="752"/>
      <c r="AD1192" s="752"/>
      <c r="AE1192" s="752"/>
      <c r="AF1192" s="752"/>
      <c r="AG1192" s="752"/>
      <c r="AH1192" s="752"/>
      <c r="AI1192" s="752"/>
      <c r="AJ1192" s="752"/>
      <c r="AK1192" s="752"/>
      <c r="AL1192" s="752"/>
      <c r="AM1192" s="752"/>
      <c r="AN1192" s="752"/>
      <c r="AO1192" s="752"/>
      <c r="AP1192" s="752"/>
    </row>
    <row r="1193" hidden="1">
      <c r="A1193" s="67"/>
      <c r="B1193" s="101"/>
      <c r="C1193" s="74"/>
      <c r="D1193" s="67"/>
      <c r="E1193" s="67"/>
      <c r="F1193" s="74"/>
      <c r="G1193" s="74"/>
      <c r="H1193" s="74"/>
      <c r="I1193" s="67"/>
      <c r="J1193" s="67"/>
      <c r="K1193" s="74"/>
      <c r="L1193" s="74"/>
      <c r="M1193" s="74"/>
      <c r="N1193" s="74"/>
      <c r="O1193" s="74"/>
      <c r="P1193" s="74"/>
      <c r="Q1193" s="74"/>
      <c r="R1193" s="74"/>
      <c r="S1193" s="752"/>
      <c r="T1193" s="95"/>
      <c r="U1193" s="752"/>
      <c r="V1193" s="752"/>
      <c r="W1193" s="752"/>
      <c r="X1193" s="752"/>
      <c r="Y1193" s="752"/>
      <c r="Z1193" s="752"/>
      <c r="AA1193" s="752"/>
      <c r="AB1193" s="752"/>
      <c r="AC1193" s="752"/>
      <c r="AD1193" s="752"/>
      <c r="AE1193" s="752"/>
      <c r="AF1193" s="752"/>
      <c r="AG1193" s="752"/>
      <c r="AH1193" s="752"/>
      <c r="AI1193" s="752"/>
      <c r="AJ1193" s="752"/>
      <c r="AK1193" s="752"/>
      <c r="AL1193" s="752"/>
      <c r="AM1193" s="752"/>
      <c r="AN1193" s="752"/>
      <c r="AO1193" s="752"/>
      <c r="AP1193" s="752"/>
    </row>
    <row r="1194" hidden="1">
      <c r="A1194" s="67"/>
      <c r="B1194" s="101"/>
      <c r="C1194" s="74"/>
      <c r="D1194" s="67"/>
      <c r="E1194" s="67"/>
      <c r="F1194" s="74"/>
      <c r="G1194" s="74"/>
      <c r="H1194" s="74"/>
      <c r="I1194" s="67"/>
      <c r="J1194" s="67"/>
      <c r="K1194" s="74"/>
      <c r="L1194" s="74"/>
      <c r="M1194" s="74"/>
      <c r="N1194" s="74"/>
      <c r="O1194" s="74"/>
      <c r="P1194" s="74"/>
      <c r="Q1194" s="74"/>
      <c r="R1194" s="74"/>
      <c r="S1194" s="752"/>
      <c r="T1194" s="95"/>
      <c r="U1194" s="752"/>
      <c r="V1194" s="752"/>
      <c r="W1194" s="752"/>
      <c r="X1194" s="752"/>
      <c r="Y1194" s="752"/>
      <c r="Z1194" s="752"/>
      <c r="AA1194" s="752"/>
      <c r="AB1194" s="752"/>
      <c r="AC1194" s="752"/>
      <c r="AD1194" s="752"/>
      <c r="AE1194" s="752"/>
      <c r="AF1194" s="752"/>
      <c r="AG1194" s="752"/>
      <c r="AH1194" s="752"/>
      <c r="AI1194" s="752"/>
      <c r="AJ1194" s="752"/>
      <c r="AK1194" s="752"/>
      <c r="AL1194" s="752"/>
      <c r="AM1194" s="752"/>
      <c r="AN1194" s="752"/>
      <c r="AO1194" s="752"/>
      <c r="AP1194" s="752"/>
    </row>
    <row r="1195" hidden="1">
      <c r="A1195" s="67"/>
      <c r="B1195" s="101"/>
      <c r="C1195" s="74"/>
      <c r="D1195" s="67"/>
      <c r="E1195" s="67"/>
      <c r="F1195" s="74"/>
      <c r="G1195" s="74"/>
      <c r="H1195" s="74"/>
      <c r="I1195" s="67"/>
      <c r="J1195" s="67"/>
      <c r="K1195" s="74"/>
      <c r="L1195" s="74"/>
      <c r="M1195" s="74"/>
      <c r="N1195" s="74"/>
      <c r="O1195" s="74"/>
      <c r="P1195" s="74"/>
      <c r="Q1195" s="74"/>
      <c r="R1195" s="74"/>
      <c r="S1195" s="752"/>
      <c r="T1195" s="95"/>
      <c r="U1195" s="752"/>
      <c r="V1195" s="752"/>
      <c r="W1195" s="752"/>
      <c r="X1195" s="752"/>
      <c r="Y1195" s="752"/>
      <c r="Z1195" s="752"/>
      <c r="AA1195" s="752"/>
      <c r="AB1195" s="752"/>
      <c r="AC1195" s="752"/>
      <c r="AD1195" s="752"/>
      <c r="AE1195" s="752"/>
      <c r="AF1195" s="752"/>
      <c r="AG1195" s="752"/>
      <c r="AH1195" s="752"/>
      <c r="AI1195" s="752"/>
      <c r="AJ1195" s="752"/>
      <c r="AK1195" s="752"/>
      <c r="AL1195" s="752"/>
      <c r="AM1195" s="752"/>
      <c r="AN1195" s="752"/>
      <c r="AO1195" s="752"/>
      <c r="AP1195" s="752"/>
    </row>
    <row r="1196" hidden="1">
      <c r="A1196" s="67"/>
      <c r="B1196" s="101"/>
      <c r="C1196" s="74"/>
      <c r="D1196" s="67"/>
      <c r="E1196" s="67"/>
      <c r="F1196" s="74"/>
      <c r="G1196" s="74"/>
      <c r="H1196" s="74"/>
      <c r="I1196" s="67"/>
      <c r="J1196" s="67"/>
      <c r="K1196" s="74"/>
      <c r="L1196" s="74"/>
      <c r="M1196" s="74"/>
      <c r="N1196" s="74"/>
      <c r="O1196" s="74"/>
      <c r="P1196" s="74"/>
      <c r="Q1196" s="74"/>
      <c r="R1196" s="74"/>
      <c r="S1196" s="752"/>
      <c r="T1196" s="95"/>
      <c r="U1196" s="752"/>
      <c r="V1196" s="752"/>
      <c r="W1196" s="752"/>
      <c r="X1196" s="752"/>
      <c r="Y1196" s="752"/>
      <c r="Z1196" s="752"/>
      <c r="AA1196" s="752"/>
      <c r="AB1196" s="752"/>
      <c r="AC1196" s="752"/>
      <c r="AD1196" s="752"/>
      <c r="AE1196" s="752"/>
      <c r="AF1196" s="752"/>
      <c r="AG1196" s="752"/>
      <c r="AH1196" s="752"/>
      <c r="AI1196" s="752"/>
      <c r="AJ1196" s="752"/>
      <c r="AK1196" s="752"/>
      <c r="AL1196" s="752"/>
      <c r="AM1196" s="752"/>
      <c r="AN1196" s="752"/>
      <c r="AO1196" s="752"/>
      <c r="AP1196" s="752"/>
    </row>
    <row r="1197" hidden="1">
      <c r="A1197" s="67"/>
      <c r="B1197" s="101"/>
      <c r="C1197" s="74"/>
      <c r="D1197" s="67"/>
      <c r="E1197" s="67"/>
      <c r="F1197" s="74"/>
      <c r="G1197" s="74"/>
      <c r="H1197" s="74"/>
      <c r="I1197" s="67"/>
      <c r="J1197" s="67"/>
      <c r="K1197" s="74"/>
      <c r="L1197" s="74"/>
      <c r="M1197" s="74"/>
      <c r="N1197" s="74"/>
      <c r="O1197" s="74"/>
      <c r="P1197" s="74"/>
      <c r="Q1197" s="74"/>
      <c r="R1197" s="74"/>
      <c r="S1197" s="752"/>
      <c r="T1197" s="95"/>
      <c r="U1197" s="752"/>
      <c r="V1197" s="752"/>
      <c r="W1197" s="752"/>
      <c r="X1197" s="752"/>
      <c r="Y1197" s="752"/>
      <c r="Z1197" s="752"/>
      <c r="AA1197" s="752"/>
      <c r="AB1197" s="752"/>
      <c r="AC1197" s="752"/>
      <c r="AD1197" s="752"/>
      <c r="AE1197" s="752"/>
      <c r="AF1197" s="752"/>
      <c r="AG1197" s="752"/>
      <c r="AH1197" s="752"/>
      <c r="AI1197" s="752"/>
      <c r="AJ1197" s="752"/>
      <c r="AK1197" s="752"/>
      <c r="AL1197" s="752"/>
      <c r="AM1197" s="752"/>
      <c r="AN1197" s="752"/>
      <c r="AO1197" s="752"/>
      <c r="AP1197" s="752"/>
    </row>
    <row r="1198" hidden="1">
      <c r="A1198" s="67"/>
      <c r="B1198" s="101"/>
      <c r="C1198" s="74"/>
      <c r="D1198" s="67"/>
      <c r="E1198" s="67"/>
      <c r="F1198" s="74"/>
      <c r="G1198" s="74"/>
      <c r="H1198" s="74"/>
      <c r="I1198" s="67"/>
      <c r="J1198" s="67"/>
      <c r="K1198" s="74"/>
      <c r="L1198" s="74"/>
      <c r="M1198" s="74"/>
      <c r="N1198" s="74"/>
      <c r="O1198" s="74"/>
      <c r="P1198" s="74"/>
      <c r="Q1198" s="74"/>
      <c r="R1198" s="74"/>
      <c r="S1198" s="752"/>
      <c r="T1198" s="95"/>
      <c r="U1198" s="752"/>
      <c r="V1198" s="752"/>
      <c r="W1198" s="752"/>
      <c r="X1198" s="752"/>
      <c r="Y1198" s="752"/>
      <c r="Z1198" s="752"/>
      <c r="AA1198" s="752"/>
      <c r="AB1198" s="752"/>
      <c r="AC1198" s="752"/>
      <c r="AD1198" s="752"/>
      <c r="AE1198" s="752"/>
      <c r="AF1198" s="752"/>
      <c r="AG1198" s="752"/>
      <c r="AH1198" s="752"/>
      <c r="AI1198" s="752"/>
      <c r="AJ1198" s="752"/>
      <c r="AK1198" s="752"/>
      <c r="AL1198" s="752"/>
      <c r="AM1198" s="752"/>
      <c r="AN1198" s="752"/>
      <c r="AO1198" s="752"/>
      <c r="AP1198" s="752"/>
    </row>
    <row r="1199" hidden="1">
      <c r="A1199" s="67"/>
      <c r="B1199" s="101"/>
      <c r="C1199" s="74"/>
      <c r="D1199" s="67"/>
      <c r="E1199" s="67"/>
      <c r="F1199" s="74"/>
      <c r="G1199" s="74"/>
      <c r="H1199" s="74"/>
      <c r="I1199" s="67"/>
      <c r="J1199" s="67"/>
      <c r="K1199" s="74"/>
      <c r="L1199" s="74"/>
      <c r="M1199" s="74"/>
      <c r="N1199" s="74"/>
      <c r="O1199" s="74"/>
      <c r="P1199" s="74"/>
      <c r="Q1199" s="74"/>
      <c r="R1199" s="74"/>
      <c r="S1199" s="752"/>
      <c r="T1199" s="95"/>
      <c r="U1199" s="752"/>
      <c r="V1199" s="752"/>
      <c r="W1199" s="752"/>
      <c r="X1199" s="752"/>
      <c r="Y1199" s="752"/>
      <c r="Z1199" s="752"/>
      <c r="AA1199" s="752"/>
      <c r="AB1199" s="752"/>
      <c r="AC1199" s="752"/>
      <c r="AD1199" s="752"/>
      <c r="AE1199" s="752"/>
      <c r="AF1199" s="752"/>
      <c r="AG1199" s="752"/>
      <c r="AH1199" s="752"/>
      <c r="AI1199" s="752"/>
      <c r="AJ1199" s="752"/>
      <c r="AK1199" s="752"/>
      <c r="AL1199" s="752"/>
      <c r="AM1199" s="752"/>
      <c r="AN1199" s="752"/>
      <c r="AO1199" s="752"/>
      <c r="AP1199" s="752"/>
    </row>
    <row r="1200" hidden="1">
      <c r="A1200" s="67"/>
      <c r="B1200" s="101"/>
      <c r="C1200" s="74"/>
      <c r="D1200" s="67"/>
      <c r="E1200" s="67"/>
      <c r="F1200" s="74"/>
      <c r="G1200" s="74"/>
      <c r="H1200" s="74"/>
      <c r="I1200" s="67"/>
      <c r="J1200" s="67"/>
      <c r="K1200" s="74"/>
      <c r="L1200" s="74"/>
      <c r="M1200" s="74"/>
      <c r="N1200" s="74"/>
      <c r="O1200" s="74"/>
      <c r="P1200" s="74"/>
      <c r="Q1200" s="74"/>
      <c r="R1200" s="74"/>
      <c r="S1200" s="752"/>
      <c r="T1200" s="95"/>
      <c r="U1200" s="752"/>
      <c r="V1200" s="752"/>
      <c r="W1200" s="752"/>
      <c r="X1200" s="752"/>
      <c r="Y1200" s="752"/>
      <c r="Z1200" s="752"/>
      <c r="AA1200" s="752"/>
      <c r="AB1200" s="752"/>
      <c r="AC1200" s="752"/>
      <c r="AD1200" s="752"/>
      <c r="AE1200" s="752"/>
      <c r="AF1200" s="752"/>
      <c r="AG1200" s="752"/>
      <c r="AH1200" s="752"/>
      <c r="AI1200" s="752"/>
      <c r="AJ1200" s="752"/>
      <c r="AK1200" s="752"/>
      <c r="AL1200" s="752"/>
      <c r="AM1200" s="752"/>
      <c r="AN1200" s="752"/>
      <c r="AO1200" s="752"/>
      <c r="AP1200" s="752"/>
    </row>
    <row r="1201" hidden="1">
      <c r="A1201" s="67"/>
      <c r="B1201" s="101"/>
      <c r="C1201" s="74"/>
      <c r="D1201" s="67"/>
      <c r="E1201" s="67"/>
      <c r="F1201" s="74"/>
      <c r="G1201" s="74"/>
      <c r="H1201" s="74"/>
      <c r="I1201" s="67"/>
      <c r="J1201" s="67"/>
      <c r="K1201" s="74"/>
      <c r="L1201" s="74"/>
      <c r="M1201" s="74"/>
      <c r="N1201" s="74"/>
      <c r="O1201" s="74"/>
      <c r="P1201" s="74"/>
      <c r="Q1201" s="74"/>
      <c r="R1201" s="74"/>
      <c r="S1201" s="752"/>
      <c r="T1201" s="95"/>
      <c r="U1201" s="752"/>
      <c r="V1201" s="752"/>
      <c r="W1201" s="752"/>
      <c r="X1201" s="752"/>
      <c r="Y1201" s="752"/>
      <c r="Z1201" s="752"/>
      <c r="AA1201" s="752"/>
      <c r="AB1201" s="752"/>
      <c r="AC1201" s="752"/>
      <c r="AD1201" s="752"/>
      <c r="AE1201" s="752"/>
      <c r="AF1201" s="752"/>
      <c r="AG1201" s="752"/>
      <c r="AH1201" s="752"/>
      <c r="AI1201" s="752"/>
      <c r="AJ1201" s="752"/>
      <c r="AK1201" s="752"/>
      <c r="AL1201" s="752"/>
      <c r="AM1201" s="752"/>
      <c r="AN1201" s="752"/>
      <c r="AO1201" s="752"/>
      <c r="AP1201" s="752"/>
    </row>
    <row r="1202" hidden="1">
      <c r="A1202" s="67"/>
      <c r="B1202" s="101"/>
      <c r="C1202" s="74"/>
      <c r="D1202" s="67"/>
      <c r="E1202" s="67"/>
      <c r="F1202" s="74"/>
      <c r="G1202" s="74"/>
      <c r="H1202" s="74"/>
      <c r="I1202" s="67"/>
      <c r="J1202" s="67"/>
      <c r="K1202" s="74"/>
      <c r="L1202" s="74"/>
      <c r="M1202" s="74"/>
      <c r="N1202" s="74"/>
      <c r="O1202" s="74"/>
      <c r="P1202" s="74"/>
      <c r="Q1202" s="74"/>
      <c r="R1202" s="74"/>
      <c r="S1202" s="752"/>
      <c r="T1202" s="95"/>
      <c r="U1202" s="752"/>
      <c r="V1202" s="752"/>
      <c r="W1202" s="752"/>
      <c r="X1202" s="752"/>
      <c r="Y1202" s="752"/>
      <c r="Z1202" s="752"/>
      <c r="AA1202" s="752"/>
      <c r="AB1202" s="752"/>
      <c r="AC1202" s="752"/>
      <c r="AD1202" s="752"/>
      <c r="AE1202" s="752"/>
      <c r="AF1202" s="752"/>
      <c r="AG1202" s="752"/>
      <c r="AH1202" s="752"/>
      <c r="AI1202" s="752"/>
      <c r="AJ1202" s="752"/>
      <c r="AK1202" s="752"/>
      <c r="AL1202" s="752"/>
      <c r="AM1202" s="752"/>
      <c r="AN1202" s="752"/>
      <c r="AO1202" s="752"/>
      <c r="AP1202" s="752"/>
    </row>
    <row r="1203" hidden="1">
      <c r="A1203" s="67"/>
      <c r="B1203" s="101"/>
      <c r="C1203" s="74"/>
      <c r="D1203" s="67"/>
      <c r="E1203" s="67"/>
      <c r="F1203" s="74"/>
      <c r="G1203" s="74"/>
      <c r="H1203" s="74"/>
      <c r="I1203" s="67"/>
      <c r="J1203" s="67"/>
      <c r="K1203" s="74"/>
      <c r="L1203" s="74"/>
      <c r="M1203" s="74"/>
      <c r="N1203" s="74"/>
      <c r="O1203" s="74"/>
      <c r="P1203" s="74"/>
      <c r="Q1203" s="74"/>
      <c r="R1203" s="74"/>
      <c r="S1203" s="752"/>
      <c r="T1203" s="95"/>
      <c r="U1203" s="752"/>
      <c r="V1203" s="752"/>
      <c r="W1203" s="752"/>
      <c r="X1203" s="752"/>
      <c r="Y1203" s="752"/>
      <c r="Z1203" s="752"/>
      <c r="AA1203" s="752"/>
      <c r="AB1203" s="752"/>
      <c r="AC1203" s="752"/>
      <c r="AD1203" s="752"/>
      <c r="AE1203" s="752"/>
      <c r="AF1203" s="752"/>
      <c r="AG1203" s="752"/>
      <c r="AH1203" s="752"/>
      <c r="AI1203" s="752"/>
      <c r="AJ1203" s="752"/>
      <c r="AK1203" s="752"/>
      <c r="AL1203" s="752"/>
      <c r="AM1203" s="752"/>
      <c r="AN1203" s="752"/>
      <c r="AO1203" s="752"/>
      <c r="AP1203" s="752"/>
    </row>
    <row r="1204" hidden="1">
      <c r="A1204" s="67"/>
      <c r="B1204" s="101"/>
      <c r="C1204" s="74"/>
      <c r="D1204" s="67"/>
      <c r="E1204" s="67"/>
      <c r="F1204" s="74"/>
      <c r="G1204" s="74"/>
      <c r="H1204" s="74"/>
      <c r="I1204" s="67"/>
      <c r="J1204" s="67"/>
      <c r="K1204" s="74"/>
      <c r="L1204" s="74"/>
      <c r="M1204" s="74"/>
      <c r="N1204" s="74"/>
      <c r="O1204" s="74"/>
      <c r="P1204" s="74"/>
      <c r="Q1204" s="74"/>
      <c r="R1204" s="74"/>
      <c r="S1204" s="752"/>
      <c r="T1204" s="95"/>
      <c r="U1204" s="752"/>
      <c r="V1204" s="752"/>
      <c r="W1204" s="752"/>
      <c r="X1204" s="752"/>
      <c r="Y1204" s="752"/>
      <c r="Z1204" s="752"/>
      <c r="AA1204" s="752"/>
      <c r="AB1204" s="752"/>
      <c r="AC1204" s="752"/>
      <c r="AD1204" s="752"/>
      <c r="AE1204" s="752"/>
      <c r="AF1204" s="752"/>
      <c r="AG1204" s="752"/>
      <c r="AH1204" s="752"/>
      <c r="AI1204" s="752"/>
      <c r="AJ1204" s="752"/>
      <c r="AK1204" s="752"/>
      <c r="AL1204" s="752"/>
      <c r="AM1204" s="752"/>
      <c r="AN1204" s="752"/>
      <c r="AO1204" s="752"/>
      <c r="AP1204" s="752"/>
    </row>
    <row r="1205" hidden="1">
      <c r="A1205" s="67"/>
      <c r="B1205" s="101"/>
      <c r="C1205" s="74"/>
      <c r="D1205" s="67"/>
      <c r="E1205" s="67"/>
      <c r="F1205" s="74"/>
      <c r="G1205" s="74"/>
      <c r="H1205" s="74"/>
      <c r="I1205" s="67"/>
      <c r="J1205" s="67"/>
      <c r="K1205" s="74"/>
      <c r="L1205" s="74"/>
      <c r="M1205" s="74"/>
      <c r="N1205" s="74"/>
      <c r="O1205" s="74"/>
      <c r="P1205" s="74"/>
      <c r="Q1205" s="74"/>
      <c r="R1205" s="74"/>
      <c r="S1205" s="752"/>
      <c r="T1205" s="95"/>
      <c r="U1205" s="752"/>
      <c r="V1205" s="752"/>
      <c r="W1205" s="752"/>
      <c r="X1205" s="752"/>
      <c r="Y1205" s="752"/>
      <c r="Z1205" s="752"/>
      <c r="AA1205" s="752"/>
      <c r="AB1205" s="752"/>
      <c r="AC1205" s="752"/>
      <c r="AD1205" s="752"/>
      <c r="AE1205" s="752"/>
      <c r="AF1205" s="752"/>
      <c r="AG1205" s="752"/>
      <c r="AH1205" s="752"/>
      <c r="AI1205" s="752"/>
      <c r="AJ1205" s="752"/>
      <c r="AK1205" s="752"/>
      <c r="AL1205" s="752"/>
      <c r="AM1205" s="752"/>
      <c r="AN1205" s="752"/>
      <c r="AO1205" s="752"/>
      <c r="AP1205" s="752"/>
    </row>
    <row r="1206" hidden="1">
      <c r="A1206" s="67"/>
      <c r="B1206" s="101"/>
      <c r="C1206" s="74"/>
      <c r="D1206" s="67"/>
      <c r="E1206" s="67"/>
      <c r="F1206" s="74"/>
      <c r="G1206" s="74"/>
      <c r="H1206" s="74"/>
      <c r="I1206" s="67"/>
      <c r="J1206" s="67"/>
      <c r="K1206" s="74"/>
      <c r="L1206" s="74"/>
      <c r="M1206" s="74"/>
      <c r="N1206" s="74"/>
      <c r="O1206" s="74"/>
      <c r="P1206" s="74"/>
      <c r="Q1206" s="74"/>
      <c r="R1206" s="74"/>
      <c r="S1206" s="752"/>
      <c r="T1206" s="95"/>
      <c r="U1206" s="752"/>
      <c r="V1206" s="752"/>
      <c r="W1206" s="752"/>
      <c r="X1206" s="752"/>
      <c r="Y1206" s="752"/>
      <c r="Z1206" s="752"/>
      <c r="AA1206" s="752"/>
      <c r="AB1206" s="752"/>
      <c r="AC1206" s="752"/>
      <c r="AD1206" s="752"/>
      <c r="AE1206" s="752"/>
      <c r="AF1206" s="752"/>
      <c r="AG1206" s="752"/>
      <c r="AH1206" s="752"/>
      <c r="AI1206" s="752"/>
      <c r="AJ1206" s="752"/>
      <c r="AK1206" s="752"/>
      <c r="AL1206" s="752"/>
      <c r="AM1206" s="752"/>
      <c r="AN1206" s="752"/>
      <c r="AO1206" s="752"/>
      <c r="AP1206" s="752"/>
    </row>
    <row r="1207" hidden="1">
      <c r="A1207" s="67"/>
      <c r="B1207" s="101"/>
      <c r="C1207" s="74"/>
      <c r="D1207" s="67"/>
      <c r="E1207" s="67"/>
      <c r="F1207" s="74"/>
      <c r="G1207" s="74"/>
      <c r="H1207" s="74"/>
      <c r="I1207" s="67"/>
      <c r="J1207" s="67"/>
      <c r="K1207" s="74"/>
      <c r="L1207" s="74"/>
      <c r="M1207" s="74"/>
      <c r="N1207" s="74"/>
      <c r="O1207" s="74"/>
      <c r="P1207" s="74"/>
      <c r="Q1207" s="74"/>
      <c r="R1207" s="74"/>
      <c r="S1207" s="752"/>
      <c r="T1207" s="95"/>
      <c r="U1207" s="752"/>
      <c r="V1207" s="752"/>
      <c r="W1207" s="752"/>
      <c r="X1207" s="752"/>
      <c r="Y1207" s="752"/>
      <c r="Z1207" s="752"/>
      <c r="AA1207" s="752"/>
      <c r="AB1207" s="752"/>
      <c r="AC1207" s="752"/>
      <c r="AD1207" s="752"/>
      <c r="AE1207" s="752"/>
      <c r="AF1207" s="752"/>
      <c r="AG1207" s="752"/>
      <c r="AH1207" s="752"/>
      <c r="AI1207" s="752"/>
      <c r="AJ1207" s="752"/>
      <c r="AK1207" s="752"/>
      <c r="AL1207" s="752"/>
      <c r="AM1207" s="752"/>
      <c r="AN1207" s="752"/>
      <c r="AO1207" s="752"/>
      <c r="AP1207" s="752"/>
    </row>
    <row r="1208" hidden="1">
      <c r="A1208" s="67"/>
      <c r="B1208" s="101"/>
      <c r="C1208" s="74"/>
      <c r="D1208" s="67"/>
      <c r="E1208" s="67"/>
      <c r="F1208" s="74"/>
      <c r="G1208" s="74"/>
      <c r="H1208" s="74"/>
      <c r="I1208" s="67"/>
      <c r="J1208" s="67"/>
      <c r="K1208" s="74"/>
      <c r="L1208" s="74"/>
      <c r="M1208" s="74"/>
      <c r="N1208" s="74"/>
      <c r="O1208" s="74"/>
      <c r="P1208" s="74"/>
      <c r="Q1208" s="74"/>
      <c r="R1208" s="74"/>
      <c r="S1208" s="752"/>
      <c r="T1208" s="95"/>
      <c r="U1208" s="752"/>
      <c r="V1208" s="752"/>
      <c r="W1208" s="752"/>
      <c r="X1208" s="752"/>
      <c r="Y1208" s="752"/>
      <c r="Z1208" s="752"/>
      <c r="AA1208" s="752"/>
      <c r="AB1208" s="752"/>
      <c r="AC1208" s="752"/>
      <c r="AD1208" s="752"/>
      <c r="AE1208" s="752"/>
      <c r="AF1208" s="752"/>
      <c r="AG1208" s="752"/>
      <c r="AH1208" s="752"/>
      <c r="AI1208" s="752"/>
      <c r="AJ1208" s="752"/>
      <c r="AK1208" s="752"/>
      <c r="AL1208" s="752"/>
      <c r="AM1208" s="752"/>
      <c r="AN1208" s="752"/>
      <c r="AO1208" s="752"/>
      <c r="AP1208" s="752"/>
    </row>
    <row r="1209" hidden="1">
      <c r="A1209" s="67"/>
      <c r="B1209" s="101"/>
      <c r="C1209" s="74"/>
      <c r="D1209" s="67"/>
      <c r="E1209" s="67"/>
      <c r="F1209" s="74"/>
      <c r="G1209" s="74"/>
      <c r="H1209" s="74"/>
      <c r="I1209" s="67"/>
      <c r="J1209" s="67"/>
      <c r="K1209" s="74"/>
      <c r="L1209" s="74"/>
      <c r="M1209" s="74"/>
      <c r="N1209" s="74"/>
      <c r="O1209" s="74"/>
      <c r="P1209" s="74"/>
      <c r="Q1209" s="74"/>
      <c r="R1209" s="74"/>
      <c r="S1209" s="752"/>
      <c r="T1209" s="95"/>
      <c r="U1209" s="752"/>
      <c r="V1209" s="752"/>
      <c r="W1209" s="752"/>
      <c r="X1209" s="752"/>
      <c r="Y1209" s="752"/>
      <c r="Z1209" s="752"/>
      <c r="AA1209" s="752"/>
      <c r="AB1209" s="752"/>
      <c r="AC1209" s="752"/>
      <c r="AD1209" s="752"/>
      <c r="AE1209" s="752"/>
      <c r="AF1209" s="752"/>
      <c r="AG1209" s="752"/>
      <c r="AH1209" s="752"/>
      <c r="AI1209" s="752"/>
      <c r="AJ1209" s="752"/>
      <c r="AK1209" s="752"/>
      <c r="AL1209" s="752"/>
      <c r="AM1209" s="752"/>
      <c r="AN1209" s="752"/>
      <c r="AO1209" s="752"/>
      <c r="AP1209" s="752"/>
    </row>
    <row r="1210" hidden="1">
      <c r="A1210" s="67"/>
      <c r="B1210" s="101"/>
      <c r="C1210" s="74"/>
      <c r="D1210" s="67"/>
      <c r="E1210" s="67"/>
      <c r="F1210" s="74"/>
      <c r="G1210" s="74"/>
      <c r="H1210" s="74"/>
      <c r="I1210" s="67"/>
      <c r="J1210" s="67"/>
      <c r="K1210" s="74"/>
      <c r="L1210" s="74"/>
      <c r="M1210" s="74"/>
      <c r="N1210" s="74"/>
      <c r="O1210" s="74"/>
      <c r="P1210" s="74"/>
      <c r="Q1210" s="74"/>
      <c r="R1210" s="74"/>
      <c r="S1210" s="752"/>
      <c r="T1210" s="95"/>
      <c r="U1210" s="752"/>
      <c r="V1210" s="752"/>
      <c r="W1210" s="752"/>
      <c r="X1210" s="752"/>
      <c r="Y1210" s="752"/>
      <c r="Z1210" s="752"/>
      <c r="AA1210" s="752"/>
      <c r="AB1210" s="752"/>
      <c r="AC1210" s="752"/>
      <c r="AD1210" s="752"/>
      <c r="AE1210" s="752"/>
      <c r="AF1210" s="752"/>
      <c r="AG1210" s="752"/>
      <c r="AH1210" s="752"/>
      <c r="AI1210" s="752"/>
      <c r="AJ1210" s="752"/>
      <c r="AK1210" s="752"/>
      <c r="AL1210" s="752"/>
      <c r="AM1210" s="752"/>
      <c r="AN1210" s="752"/>
      <c r="AO1210" s="752"/>
      <c r="AP1210" s="752"/>
    </row>
    <row r="1211" hidden="1">
      <c r="A1211" s="67"/>
      <c r="B1211" s="101"/>
      <c r="C1211" s="74"/>
      <c r="D1211" s="67"/>
      <c r="E1211" s="67"/>
      <c r="F1211" s="74"/>
      <c r="G1211" s="74"/>
      <c r="H1211" s="74"/>
      <c r="I1211" s="67"/>
      <c r="J1211" s="67"/>
      <c r="K1211" s="74"/>
      <c r="L1211" s="74"/>
      <c r="M1211" s="74"/>
      <c r="N1211" s="74"/>
      <c r="O1211" s="74"/>
      <c r="P1211" s="74"/>
      <c r="Q1211" s="74"/>
      <c r="R1211" s="74"/>
      <c r="S1211" s="752"/>
      <c r="T1211" s="95"/>
      <c r="U1211" s="752"/>
      <c r="V1211" s="752"/>
      <c r="W1211" s="752"/>
      <c r="X1211" s="752"/>
      <c r="Y1211" s="752"/>
      <c r="Z1211" s="752"/>
      <c r="AA1211" s="752"/>
      <c r="AB1211" s="752"/>
      <c r="AC1211" s="752"/>
      <c r="AD1211" s="752"/>
      <c r="AE1211" s="752"/>
      <c r="AF1211" s="752"/>
      <c r="AG1211" s="752"/>
      <c r="AH1211" s="752"/>
      <c r="AI1211" s="752"/>
      <c r="AJ1211" s="752"/>
      <c r="AK1211" s="752"/>
      <c r="AL1211" s="752"/>
      <c r="AM1211" s="752"/>
      <c r="AN1211" s="752"/>
      <c r="AO1211" s="752"/>
      <c r="AP1211" s="752"/>
    </row>
    <row r="1212" hidden="1">
      <c r="A1212" s="67"/>
      <c r="B1212" s="101"/>
      <c r="C1212" s="74"/>
      <c r="D1212" s="67"/>
      <c r="E1212" s="67"/>
      <c r="F1212" s="74"/>
      <c r="G1212" s="74"/>
      <c r="H1212" s="74"/>
      <c r="I1212" s="67"/>
      <c r="J1212" s="67"/>
      <c r="K1212" s="74"/>
      <c r="L1212" s="74"/>
      <c r="M1212" s="74"/>
      <c r="N1212" s="74"/>
      <c r="O1212" s="74"/>
      <c r="P1212" s="74"/>
      <c r="Q1212" s="74"/>
      <c r="R1212" s="74"/>
      <c r="S1212" s="752"/>
      <c r="T1212" s="95"/>
      <c r="U1212" s="752"/>
      <c r="V1212" s="752"/>
      <c r="W1212" s="752"/>
      <c r="X1212" s="752"/>
      <c r="Y1212" s="752"/>
      <c r="Z1212" s="752"/>
      <c r="AA1212" s="752"/>
      <c r="AB1212" s="752"/>
      <c r="AC1212" s="752"/>
      <c r="AD1212" s="752"/>
      <c r="AE1212" s="752"/>
      <c r="AF1212" s="752"/>
      <c r="AG1212" s="752"/>
      <c r="AH1212" s="752"/>
      <c r="AI1212" s="752"/>
      <c r="AJ1212" s="752"/>
      <c r="AK1212" s="752"/>
      <c r="AL1212" s="752"/>
      <c r="AM1212" s="752"/>
      <c r="AN1212" s="752"/>
      <c r="AO1212" s="752"/>
      <c r="AP1212" s="752"/>
    </row>
    <row r="1213" hidden="1">
      <c r="A1213" s="67"/>
      <c r="B1213" s="101"/>
      <c r="C1213" s="74"/>
      <c r="D1213" s="67"/>
      <c r="E1213" s="67"/>
      <c r="F1213" s="74"/>
      <c r="G1213" s="74"/>
      <c r="H1213" s="74"/>
      <c r="I1213" s="67"/>
      <c r="J1213" s="67"/>
      <c r="K1213" s="74"/>
      <c r="L1213" s="74"/>
      <c r="M1213" s="74"/>
      <c r="N1213" s="74"/>
      <c r="O1213" s="74"/>
      <c r="P1213" s="74"/>
      <c r="Q1213" s="74"/>
      <c r="R1213" s="74"/>
      <c r="S1213" s="752"/>
      <c r="T1213" s="95"/>
      <c r="U1213" s="752"/>
      <c r="V1213" s="752"/>
      <c r="W1213" s="752"/>
      <c r="X1213" s="752"/>
      <c r="Y1213" s="752"/>
      <c r="Z1213" s="752"/>
      <c r="AA1213" s="752"/>
      <c r="AB1213" s="752"/>
      <c r="AC1213" s="752"/>
      <c r="AD1213" s="752"/>
      <c r="AE1213" s="752"/>
      <c r="AF1213" s="752"/>
      <c r="AG1213" s="752"/>
      <c r="AH1213" s="752"/>
      <c r="AI1213" s="752"/>
      <c r="AJ1213" s="752"/>
      <c r="AK1213" s="752"/>
      <c r="AL1213" s="752"/>
      <c r="AM1213" s="752"/>
      <c r="AN1213" s="752"/>
      <c r="AO1213" s="752"/>
      <c r="AP1213" s="752"/>
    </row>
    <row r="1214" hidden="1">
      <c r="A1214" s="67"/>
      <c r="B1214" s="101"/>
      <c r="C1214" s="74"/>
      <c r="D1214" s="67"/>
      <c r="E1214" s="67"/>
      <c r="F1214" s="74"/>
      <c r="G1214" s="74"/>
      <c r="H1214" s="74"/>
      <c r="I1214" s="67"/>
      <c r="J1214" s="67"/>
      <c r="K1214" s="74"/>
      <c r="L1214" s="74"/>
      <c r="M1214" s="74"/>
      <c r="N1214" s="74"/>
      <c r="O1214" s="74"/>
      <c r="P1214" s="74"/>
      <c r="Q1214" s="74"/>
      <c r="R1214" s="74"/>
      <c r="S1214" s="752"/>
      <c r="T1214" s="95"/>
      <c r="U1214" s="752"/>
      <c r="V1214" s="752"/>
      <c r="W1214" s="752"/>
      <c r="X1214" s="752"/>
      <c r="Y1214" s="752"/>
      <c r="Z1214" s="752"/>
      <c r="AA1214" s="752"/>
      <c r="AB1214" s="752"/>
      <c r="AC1214" s="752"/>
      <c r="AD1214" s="752"/>
      <c r="AE1214" s="752"/>
      <c r="AF1214" s="752"/>
      <c r="AG1214" s="752"/>
      <c r="AH1214" s="752"/>
      <c r="AI1214" s="752"/>
      <c r="AJ1214" s="752"/>
      <c r="AK1214" s="752"/>
      <c r="AL1214" s="752"/>
      <c r="AM1214" s="752"/>
      <c r="AN1214" s="752"/>
      <c r="AO1214" s="752"/>
      <c r="AP1214" s="752"/>
    </row>
    <row r="1215" hidden="1">
      <c r="A1215" s="67"/>
      <c r="B1215" s="101"/>
      <c r="C1215" s="74"/>
      <c r="D1215" s="67"/>
      <c r="E1215" s="67"/>
      <c r="F1215" s="74"/>
      <c r="G1215" s="74"/>
      <c r="H1215" s="74"/>
      <c r="I1215" s="67"/>
      <c r="J1215" s="67"/>
      <c r="K1215" s="74"/>
      <c r="L1215" s="74"/>
      <c r="M1215" s="74"/>
      <c r="N1215" s="74"/>
      <c r="O1215" s="74"/>
      <c r="P1215" s="74"/>
      <c r="Q1215" s="74"/>
      <c r="R1215" s="74"/>
      <c r="S1215" s="752"/>
      <c r="T1215" s="95"/>
      <c r="U1215" s="752"/>
      <c r="V1215" s="752"/>
      <c r="W1215" s="752"/>
      <c r="X1215" s="752"/>
      <c r="Y1215" s="752"/>
      <c r="Z1215" s="752"/>
      <c r="AA1215" s="752"/>
      <c r="AB1215" s="752"/>
      <c r="AC1215" s="752"/>
      <c r="AD1215" s="752"/>
      <c r="AE1215" s="752"/>
      <c r="AF1215" s="752"/>
      <c r="AG1215" s="752"/>
      <c r="AH1215" s="752"/>
      <c r="AI1215" s="752"/>
      <c r="AJ1215" s="752"/>
      <c r="AK1215" s="752"/>
      <c r="AL1215" s="752"/>
      <c r="AM1215" s="752"/>
      <c r="AN1215" s="752"/>
      <c r="AO1215" s="752"/>
      <c r="AP1215" s="752"/>
    </row>
    <row r="1216" hidden="1">
      <c r="A1216" s="67"/>
      <c r="B1216" s="101"/>
      <c r="C1216" s="74"/>
      <c r="D1216" s="67"/>
      <c r="E1216" s="67"/>
      <c r="F1216" s="74"/>
      <c r="G1216" s="74"/>
      <c r="H1216" s="74"/>
      <c r="I1216" s="67"/>
      <c r="J1216" s="67"/>
      <c r="K1216" s="74"/>
      <c r="L1216" s="74"/>
      <c r="M1216" s="74"/>
      <c r="N1216" s="74"/>
      <c r="O1216" s="74"/>
      <c r="P1216" s="74"/>
      <c r="Q1216" s="74"/>
      <c r="R1216" s="74"/>
      <c r="S1216" s="752"/>
      <c r="T1216" s="95"/>
      <c r="U1216" s="752"/>
      <c r="V1216" s="752"/>
      <c r="W1216" s="752"/>
      <c r="X1216" s="752"/>
      <c r="Y1216" s="752"/>
      <c r="Z1216" s="752"/>
      <c r="AA1216" s="752"/>
      <c r="AB1216" s="752"/>
      <c r="AC1216" s="752"/>
      <c r="AD1216" s="752"/>
      <c r="AE1216" s="752"/>
      <c r="AF1216" s="752"/>
      <c r="AG1216" s="752"/>
      <c r="AH1216" s="752"/>
      <c r="AI1216" s="752"/>
      <c r="AJ1216" s="752"/>
      <c r="AK1216" s="752"/>
      <c r="AL1216" s="752"/>
      <c r="AM1216" s="752"/>
      <c r="AN1216" s="752"/>
      <c r="AO1216" s="752"/>
      <c r="AP1216" s="752"/>
    </row>
    <row r="1217" hidden="1">
      <c r="A1217" s="67"/>
      <c r="B1217" s="101"/>
      <c r="C1217" s="74"/>
      <c r="D1217" s="67"/>
      <c r="E1217" s="67"/>
      <c r="F1217" s="74"/>
      <c r="G1217" s="74"/>
      <c r="H1217" s="74"/>
      <c r="I1217" s="67"/>
      <c r="J1217" s="67"/>
      <c r="K1217" s="74"/>
      <c r="L1217" s="74"/>
      <c r="M1217" s="74"/>
      <c r="N1217" s="74"/>
      <c r="O1217" s="74"/>
      <c r="P1217" s="74"/>
      <c r="Q1217" s="74"/>
      <c r="R1217" s="74"/>
      <c r="S1217" s="752"/>
      <c r="T1217" s="95"/>
      <c r="U1217" s="752"/>
      <c r="V1217" s="752"/>
      <c r="W1217" s="752"/>
      <c r="X1217" s="752"/>
      <c r="Y1217" s="752"/>
      <c r="Z1217" s="752"/>
      <c r="AA1217" s="752"/>
      <c r="AB1217" s="752"/>
      <c r="AC1217" s="752"/>
      <c r="AD1217" s="752"/>
      <c r="AE1217" s="752"/>
      <c r="AF1217" s="752"/>
      <c r="AG1217" s="752"/>
      <c r="AH1217" s="752"/>
      <c r="AI1217" s="752"/>
      <c r="AJ1217" s="752"/>
      <c r="AK1217" s="752"/>
      <c r="AL1217" s="752"/>
      <c r="AM1217" s="752"/>
      <c r="AN1217" s="752"/>
      <c r="AO1217" s="752"/>
      <c r="AP1217" s="752"/>
    </row>
    <row r="1218" hidden="1">
      <c r="A1218" s="67"/>
      <c r="B1218" s="101"/>
      <c r="C1218" s="74"/>
      <c r="D1218" s="67"/>
      <c r="E1218" s="67"/>
      <c r="F1218" s="74"/>
      <c r="G1218" s="74"/>
      <c r="H1218" s="74"/>
      <c r="I1218" s="67"/>
      <c r="J1218" s="67"/>
      <c r="K1218" s="74"/>
      <c r="L1218" s="74"/>
      <c r="M1218" s="74"/>
      <c r="N1218" s="74"/>
      <c r="O1218" s="74"/>
      <c r="P1218" s="74"/>
      <c r="Q1218" s="74"/>
      <c r="R1218" s="74"/>
      <c r="S1218" s="752"/>
      <c r="T1218" s="95"/>
      <c r="U1218" s="752"/>
      <c r="V1218" s="752"/>
      <c r="W1218" s="752"/>
      <c r="X1218" s="752"/>
      <c r="Y1218" s="752"/>
      <c r="Z1218" s="752"/>
      <c r="AA1218" s="752"/>
      <c r="AB1218" s="752"/>
      <c r="AC1218" s="752"/>
      <c r="AD1218" s="752"/>
      <c r="AE1218" s="752"/>
      <c r="AF1218" s="752"/>
      <c r="AG1218" s="752"/>
      <c r="AH1218" s="752"/>
      <c r="AI1218" s="752"/>
      <c r="AJ1218" s="752"/>
      <c r="AK1218" s="752"/>
      <c r="AL1218" s="752"/>
      <c r="AM1218" s="752"/>
      <c r="AN1218" s="752"/>
      <c r="AO1218" s="752"/>
      <c r="AP1218" s="752"/>
    </row>
    <row r="1219" hidden="1">
      <c r="A1219" s="67"/>
      <c r="B1219" s="101"/>
      <c r="C1219" s="74"/>
      <c r="D1219" s="67"/>
      <c r="E1219" s="67"/>
      <c r="F1219" s="74"/>
      <c r="G1219" s="74"/>
      <c r="H1219" s="74"/>
      <c r="I1219" s="67"/>
      <c r="J1219" s="67"/>
      <c r="K1219" s="74"/>
      <c r="L1219" s="74"/>
      <c r="M1219" s="74"/>
      <c r="N1219" s="74"/>
      <c r="O1219" s="74"/>
      <c r="P1219" s="74"/>
      <c r="Q1219" s="74"/>
      <c r="R1219" s="74"/>
      <c r="S1219" s="752"/>
      <c r="T1219" s="95"/>
      <c r="U1219" s="752"/>
      <c r="V1219" s="752"/>
      <c r="W1219" s="752"/>
      <c r="X1219" s="752"/>
      <c r="Y1219" s="752"/>
      <c r="Z1219" s="752"/>
      <c r="AA1219" s="752"/>
      <c r="AB1219" s="752"/>
      <c r="AC1219" s="752"/>
      <c r="AD1219" s="752"/>
      <c r="AE1219" s="752"/>
      <c r="AF1219" s="752"/>
      <c r="AG1219" s="752"/>
      <c r="AH1219" s="752"/>
      <c r="AI1219" s="752"/>
      <c r="AJ1219" s="752"/>
      <c r="AK1219" s="752"/>
      <c r="AL1219" s="752"/>
      <c r="AM1219" s="752"/>
      <c r="AN1219" s="752"/>
      <c r="AO1219" s="752"/>
      <c r="AP1219" s="752"/>
    </row>
    <row r="1220" hidden="1">
      <c r="A1220" s="67"/>
      <c r="B1220" s="101"/>
      <c r="C1220" s="74"/>
      <c r="D1220" s="67"/>
      <c r="E1220" s="67"/>
      <c r="F1220" s="74"/>
      <c r="G1220" s="74"/>
      <c r="H1220" s="74"/>
      <c r="I1220" s="67"/>
      <c r="J1220" s="67"/>
      <c r="K1220" s="74"/>
      <c r="L1220" s="74"/>
      <c r="M1220" s="74"/>
      <c r="N1220" s="74"/>
      <c r="O1220" s="74"/>
      <c r="P1220" s="74"/>
      <c r="Q1220" s="74"/>
      <c r="R1220" s="74"/>
      <c r="S1220" s="752"/>
      <c r="T1220" s="95"/>
      <c r="U1220" s="752"/>
      <c r="V1220" s="752"/>
      <c r="W1220" s="752"/>
      <c r="X1220" s="752"/>
      <c r="Y1220" s="752"/>
      <c r="Z1220" s="752"/>
      <c r="AA1220" s="752"/>
      <c r="AB1220" s="752"/>
      <c r="AC1220" s="752"/>
      <c r="AD1220" s="752"/>
      <c r="AE1220" s="752"/>
      <c r="AF1220" s="752"/>
      <c r="AG1220" s="752"/>
      <c r="AH1220" s="752"/>
      <c r="AI1220" s="752"/>
      <c r="AJ1220" s="752"/>
      <c r="AK1220" s="752"/>
      <c r="AL1220" s="752"/>
      <c r="AM1220" s="752"/>
      <c r="AN1220" s="752"/>
      <c r="AO1220" s="752"/>
      <c r="AP1220" s="752"/>
    </row>
    <row r="1221" hidden="1">
      <c r="A1221" s="67"/>
      <c r="B1221" s="101"/>
      <c r="C1221" s="74"/>
      <c r="D1221" s="67"/>
      <c r="E1221" s="67"/>
      <c r="F1221" s="74"/>
      <c r="G1221" s="74"/>
      <c r="H1221" s="74"/>
      <c r="I1221" s="67"/>
      <c r="J1221" s="67"/>
      <c r="K1221" s="74"/>
      <c r="L1221" s="74"/>
      <c r="M1221" s="74"/>
      <c r="N1221" s="74"/>
      <c r="O1221" s="74"/>
      <c r="P1221" s="74"/>
      <c r="Q1221" s="74"/>
      <c r="R1221" s="74"/>
      <c r="S1221" s="752"/>
      <c r="T1221" s="95"/>
      <c r="U1221" s="752"/>
      <c r="V1221" s="752"/>
      <c r="W1221" s="752"/>
      <c r="X1221" s="752"/>
      <c r="Y1221" s="752"/>
      <c r="Z1221" s="752"/>
      <c r="AA1221" s="752"/>
      <c r="AB1221" s="752"/>
      <c r="AC1221" s="752"/>
      <c r="AD1221" s="752"/>
      <c r="AE1221" s="752"/>
      <c r="AF1221" s="752"/>
      <c r="AG1221" s="752"/>
      <c r="AH1221" s="752"/>
      <c r="AI1221" s="752"/>
      <c r="AJ1221" s="752"/>
      <c r="AK1221" s="752"/>
      <c r="AL1221" s="752"/>
      <c r="AM1221" s="752"/>
      <c r="AN1221" s="752"/>
      <c r="AO1221" s="752"/>
      <c r="AP1221" s="752"/>
    </row>
    <row r="1222" hidden="1">
      <c r="A1222" s="67"/>
      <c r="B1222" s="101"/>
      <c r="C1222" s="74"/>
      <c r="D1222" s="67"/>
      <c r="E1222" s="67"/>
      <c r="F1222" s="74"/>
      <c r="G1222" s="74"/>
      <c r="H1222" s="74"/>
      <c r="I1222" s="67"/>
      <c r="J1222" s="67"/>
      <c r="K1222" s="74"/>
      <c r="L1222" s="74"/>
      <c r="M1222" s="74"/>
      <c r="N1222" s="74"/>
      <c r="O1222" s="74"/>
      <c r="P1222" s="74"/>
      <c r="Q1222" s="74"/>
      <c r="R1222" s="74"/>
      <c r="S1222" s="752"/>
      <c r="T1222" s="95"/>
      <c r="U1222" s="752"/>
      <c r="V1222" s="752"/>
      <c r="W1222" s="752"/>
      <c r="X1222" s="752"/>
      <c r="Y1222" s="752"/>
      <c r="Z1222" s="752"/>
      <c r="AA1222" s="752"/>
      <c r="AB1222" s="752"/>
      <c r="AC1222" s="752"/>
      <c r="AD1222" s="752"/>
      <c r="AE1222" s="752"/>
      <c r="AF1222" s="752"/>
      <c r="AG1222" s="752"/>
      <c r="AH1222" s="752"/>
      <c r="AI1222" s="752"/>
      <c r="AJ1222" s="752"/>
      <c r="AK1222" s="752"/>
      <c r="AL1222" s="752"/>
      <c r="AM1222" s="752"/>
      <c r="AN1222" s="752"/>
      <c r="AO1222" s="752"/>
      <c r="AP1222" s="752"/>
    </row>
    <row r="1223" hidden="1">
      <c r="A1223" s="67"/>
      <c r="B1223" s="101"/>
      <c r="C1223" s="74"/>
      <c r="D1223" s="67"/>
      <c r="E1223" s="67"/>
      <c r="F1223" s="74"/>
      <c r="G1223" s="74"/>
      <c r="H1223" s="74"/>
      <c r="I1223" s="67"/>
      <c r="J1223" s="67"/>
      <c r="K1223" s="74"/>
      <c r="L1223" s="74"/>
      <c r="M1223" s="74"/>
      <c r="N1223" s="74"/>
      <c r="O1223" s="74"/>
      <c r="P1223" s="74"/>
      <c r="Q1223" s="74"/>
      <c r="R1223" s="74"/>
      <c r="S1223" s="752"/>
      <c r="T1223" s="95"/>
      <c r="U1223" s="752"/>
      <c r="V1223" s="752"/>
      <c r="W1223" s="752"/>
      <c r="X1223" s="752"/>
      <c r="Y1223" s="752"/>
      <c r="Z1223" s="752"/>
      <c r="AA1223" s="752"/>
      <c r="AB1223" s="752"/>
      <c r="AC1223" s="752"/>
      <c r="AD1223" s="752"/>
      <c r="AE1223" s="752"/>
      <c r="AF1223" s="752"/>
      <c r="AG1223" s="752"/>
      <c r="AH1223" s="752"/>
      <c r="AI1223" s="752"/>
      <c r="AJ1223" s="752"/>
      <c r="AK1223" s="752"/>
      <c r="AL1223" s="752"/>
      <c r="AM1223" s="752"/>
      <c r="AN1223" s="752"/>
      <c r="AO1223" s="752"/>
      <c r="AP1223" s="752"/>
    </row>
    <row r="1224" hidden="1">
      <c r="A1224" s="67"/>
      <c r="B1224" s="101"/>
      <c r="C1224" s="74"/>
      <c r="D1224" s="67"/>
      <c r="E1224" s="67"/>
      <c r="F1224" s="74"/>
      <c r="G1224" s="74"/>
      <c r="H1224" s="74"/>
      <c r="I1224" s="67"/>
      <c r="J1224" s="67"/>
      <c r="K1224" s="74"/>
      <c r="L1224" s="74"/>
      <c r="M1224" s="74"/>
      <c r="N1224" s="74"/>
      <c r="O1224" s="74"/>
      <c r="P1224" s="74"/>
      <c r="Q1224" s="74"/>
      <c r="R1224" s="74"/>
      <c r="S1224" s="752"/>
      <c r="T1224" s="95"/>
      <c r="U1224" s="752"/>
      <c r="V1224" s="752"/>
      <c r="W1224" s="752"/>
      <c r="X1224" s="752"/>
      <c r="Y1224" s="752"/>
      <c r="Z1224" s="752"/>
      <c r="AA1224" s="752"/>
      <c r="AB1224" s="752"/>
      <c r="AC1224" s="752"/>
      <c r="AD1224" s="752"/>
      <c r="AE1224" s="752"/>
      <c r="AF1224" s="752"/>
      <c r="AG1224" s="752"/>
      <c r="AH1224" s="752"/>
      <c r="AI1224" s="752"/>
      <c r="AJ1224" s="752"/>
      <c r="AK1224" s="752"/>
      <c r="AL1224" s="752"/>
      <c r="AM1224" s="752"/>
      <c r="AN1224" s="752"/>
      <c r="AO1224" s="752"/>
      <c r="AP1224" s="752"/>
    </row>
    <row r="1225" hidden="1">
      <c r="A1225" s="67"/>
      <c r="B1225" s="101"/>
      <c r="C1225" s="74"/>
      <c r="D1225" s="67"/>
      <c r="E1225" s="67"/>
      <c r="F1225" s="74"/>
      <c r="G1225" s="74"/>
      <c r="H1225" s="74"/>
      <c r="I1225" s="67"/>
      <c r="J1225" s="67"/>
      <c r="K1225" s="74"/>
      <c r="L1225" s="74"/>
      <c r="M1225" s="74"/>
      <c r="N1225" s="74"/>
      <c r="O1225" s="74"/>
      <c r="P1225" s="74"/>
      <c r="Q1225" s="74"/>
      <c r="R1225" s="74"/>
      <c r="S1225" s="752"/>
      <c r="T1225" s="95"/>
      <c r="U1225" s="752"/>
      <c r="V1225" s="752"/>
      <c r="W1225" s="752"/>
      <c r="X1225" s="752"/>
      <c r="Y1225" s="752"/>
      <c r="Z1225" s="752"/>
      <c r="AA1225" s="752"/>
      <c r="AB1225" s="752"/>
      <c r="AC1225" s="752"/>
      <c r="AD1225" s="752"/>
      <c r="AE1225" s="752"/>
      <c r="AF1225" s="752"/>
      <c r="AG1225" s="752"/>
      <c r="AH1225" s="752"/>
      <c r="AI1225" s="752"/>
      <c r="AJ1225" s="752"/>
      <c r="AK1225" s="752"/>
      <c r="AL1225" s="752"/>
      <c r="AM1225" s="752"/>
      <c r="AN1225" s="752"/>
      <c r="AO1225" s="752"/>
      <c r="AP1225" s="752"/>
    </row>
    <row r="1226" hidden="1">
      <c r="A1226" s="67"/>
      <c r="B1226" s="101"/>
      <c r="C1226" s="74"/>
      <c r="D1226" s="67"/>
      <c r="E1226" s="67"/>
      <c r="F1226" s="74"/>
      <c r="G1226" s="74"/>
      <c r="H1226" s="74"/>
      <c r="I1226" s="67"/>
      <c r="J1226" s="67"/>
      <c r="K1226" s="74"/>
      <c r="L1226" s="74"/>
      <c r="M1226" s="74"/>
      <c r="N1226" s="74"/>
      <c r="O1226" s="74"/>
      <c r="P1226" s="74"/>
      <c r="Q1226" s="74"/>
      <c r="R1226" s="74"/>
      <c r="S1226" s="752"/>
      <c r="T1226" s="95"/>
      <c r="U1226" s="752"/>
      <c r="V1226" s="752"/>
      <c r="W1226" s="752"/>
      <c r="X1226" s="752"/>
      <c r="Y1226" s="752"/>
      <c r="Z1226" s="752"/>
      <c r="AA1226" s="752"/>
      <c r="AB1226" s="752"/>
      <c r="AC1226" s="752"/>
      <c r="AD1226" s="752"/>
      <c r="AE1226" s="752"/>
      <c r="AF1226" s="752"/>
      <c r="AG1226" s="752"/>
      <c r="AH1226" s="752"/>
      <c r="AI1226" s="752"/>
      <c r="AJ1226" s="752"/>
      <c r="AK1226" s="752"/>
      <c r="AL1226" s="752"/>
      <c r="AM1226" s="752"/>
      <c r="AN1226" s="752"/>
      <c r="AO1226" s="752"/>
      <c r="AP1226" s="752"/>
    </row>
    <row r="1227" hidden="1">
      <c r="A1227" s="67"/>
      <c r="B1227" s="101"/>
      <c r="C1227" s="74"/>
      <c r="D1227" s="67"/>
      <c r="E1227" s="67"/>
      <c r="F1227" s="74"/>
      <c r="G1227" s="74"/>
      <c r="H1227" s="74"/>
      <c r="I1227" s="67"/>
      <c r="J1227" s="67"/>
      <c r="K1227" s="74"/>
      <c r="L1227" s="74"/>
      <c r="M1227" s="74"/>
      <c r="N1227" s="74"/>
      <c r="O1227" s="74"/>
      <c r="P1227" s="74"/>
      <c r="Q1227" s="74"/>
      <c r="R1227" s="74"/>
      <c r="S1227" s="752"/>
      <c r="T1227" s="95"/>
      <c r="U1227" s="752"/>
      <c r="V1227" s="752"/>
      <c r="W1227" s="752"/>
      <c r="X1227" s="752"/>
      <c r="Y1227" s="752"/>
      <c r="Z1227" s="752"/>
      <c r="AA1227" s="752"/>
      <c r="AB1227" s="752"/>
      <c r="AC1227" s="752"/>
      <c r="AD1227" s="752"/>
      <c r="AE1227" s="752"/>
      <c r="AF1227" s="752"/>
      <c r="AG1227" s="752"/>
      <c r="AH1227" s="752"/>
      <c r="AI1227" s="752"/>
      <c r="AJ1227" s="752"/>
      <c r="AK1227" s="752"/>
      <c r="AL1227" s="752"/>
      <c r="AM1227" s="752"/>
      <c r="AN1227" s="752"/>
      <c r="AO1227" s="752"/>
      <c r="AP1227" s="752"/>
    </row>
    <row r="1228" hidden="1">
      <c r="A1228" s="67"/>
      <c r="B1228" s="101"/>
      <c r="C1228" s="74"/>
      <c r="D1228" s="67"/>
      <c r="E1228" s="67"/>
      <c r="F1228" s="74"/>
      <c r="G1228" s="74"/>
      <c r="H1228" s="74"/>
      <c r="I1228" s="67"/>
      <c r="J1228" s="67"/>
      <c r="K1228" s="74"/>
      <c r="L1228" s="74"/>
      <c r="M1228" s="74"/>
      <c r="N1228" s="74"/>
      <c r="O1228" s="74"/>
      <c r="P1228" s="74"/>
      <c r="Q1228" s="74"/>
      <c r="R1228" s="74"/>
      <c r="S1228" s="752"/>
      <c r="T1228" s="95"/>
      <c r="U1228" s="752"/>
      <c r="V1228" s="752"/>
      <c r="W1228" s="752"/>
      <c r="X1228" s="752"/>
      <c r="Y1228" s="752"/>
      <c r="Z1228" s="752"/>
      <c r="AA1228" s="752"/>
      <c r="AB1228" s="752"/>
      <c r="AC1228" s="752"/>
      <c r="AD1228" s="752"/>
      <c r="AE1228" s="752"/>
      <c r="AF1228" s="752"/>
      <c r="AG1228" s="752"/>
      <c r="AH1228" s="752"/>
      <c r="AI1228" s="752"/>
      <c r="AJ1228" s="752"/>
      <c r="AK1228" s="752"/>
      <c r="AL1228" s="752"/>
      <c r="AM1228" s="752"/>
      <c r="AN1228" s="752"/>
      <c r="AO1228" s="752"/>
      <c r="AP1228" s="752"/>
    </row>
    <row r="1229" hidden="1">
      <c r="A1229" s="67"/>
      <c r="B1229" s="101"/>
      <c r="C1229" s="74"/>
      <c r="D1229" s="67"/>
      <c r="E1229" s="67"/>
      <c r="F1229" s="74"/>
      <c r="G1229" s="74"/>
      <c r="H1229" s="74"/>
      <c r="I1229" s="67"/>
      <c r="J1229" s="67"/>
      <c r="K1229" s="74"/>
      <c r="L1229" s="74"/>
      <c r="M1229" s="74"/>
      <c r="N1229" s="74"/>
      <c r="O1229" s="74"/>
      <c r="P1229" s="74"/>
      <c r="Q1229" s="74"/>
      <c r="R1229" s="74"/>
      <c r="S1229" s="752"/>
      <c r="T1229" s="95"/>
      <c r="U1229" s="752"/>
      <c r="V1229" s="752"/>
      <c r="W1229" s="752"/>
      <c r="X1229" s="752"/>
      <c r="Y1229" s="752"/>
      <c r="Z1229" s="752"/>
      <c r="AA1229" s="752"/>
      <c r="AB1229" s="752"/>
      <c r="AC1229" s="752"/>
      <c r="AD1229" s="752"/>
      <c r="AE1229" s="752"/>
      <c r="AF1229" s="752"/>
      <c r="AG1229" s="752"/>
      <c r="AH1229" s="752"/>
      <c r="AI1229" s="752"/>
      <c r="AJ1229" s="752"/>
      <c r="AK1229" s="752"/>
      <c r="AL1229" s="752"/>
      <c r="AM1229" s="752"/>
      <c r="AN1229" s="752"/>
      <c r="AO1229" s="752"/>
      <c r="AP1229" s="752"/>
    </row>
    <row r="1230" hidden="1">
      <c r="A1230" s="67"/>
      <c r="B1230" s="101"/>
      <c r="C1230" s="74"/>
      <c r="D1230" s="67"/>
      <c r="E1230" s="67"/>
      <c r="F1230" s="74"/>
      <c r="G1230" s="74"/>
      <c r="H1230" s="74"/>
      <c r="I1230" s="67"/>
      <c r="J1230" s="67"/>
      <c r="K1230" s="74"/>
      <c r="L1230" s="74"/>
      <c r="M1230" s="74"/>
      <c r="N1230" s="74"/>
      <c r="O1230" s="74"/>
      <c r="P1230" s="74"/>
      <c r="Q1230" s="74"/>
      <c r="R1230" s="74"/>
      <c r="S1230" s="752"/>
      <c r="T1230" s="95"/>
      <c r="U1230" s="752"/>
      <c r="V1230" s="752"/>
      <c r="W1230" s="752"/>
      <c r="X1230" s="752"/>
      <c r="Y1230" s="752"/>
      <c r="Z1230" s="752"/>
      <c r="AA1230" s="752"/>
      <c r="AB1230" s="752"/>
      <c r="AC1230" s="752"/>
      <c r="AD1230" s="752"/>
      <c r="AE1230" s="752"/>
      <c r="AF1230" s="752"/>
      <c r="AG1230" s="752"/>
      <c r="AH1230" s="752"/>
      <c r="AI1230" s="752"/>
      <c r="AJ1230" s="752"/>
      <c r="AK1230" s="752"/>
      <c r="AL1230" s="752"/>
      <c r="AM1230" s="752"/>
      <c r="AN1230" s="752"/>
      <c r="AO1230" s="752"/>
      <c r="AP1230" s="752"/>
    </row>
    <row r="1231" hidden="1">
      <c r="A1231" s="67"/>
      <c r="B1231" s="101"/>
      <c r="C1231" s="74"/>
      <c r="D1231" s="67"/>
      <c r="E1231" s="67"/>
      <c r="F1231" s="74"/>
      <c r="G1231" s="74"/>
      <c r="H1231" s="74"/>
      <c r="I1231" s="67"/>
      <c r="J1231" s="67"/>
      <c r="K1231" s="74"/>
      <c r="L1231" s="74"/>
      <c r="M1231" s="74"/>
      <c r="N1231" s="74"/>
      <c r="O1231" s="74"/>
      <c r="P1231" s="74"/>
      <c r="Q1231" s="74"/>
      <c r="R1231" s="74"/>
      <c r="S1231" s="752"/>
      <c r="T1231" s="95"/>
      <c r="U1231" s="752"/>
      <c r="V1231" s="752"/>
      <c r="W1231" s="752"/>
      <c r="X1231" s="752"/>
      <c r="Y1231" s="752"/>
      <c r="Z1231" s="752"/>
      <c r="AA1231" s="752"/>
      <c r="AB1231" s="752"/>
      <c r="AC1231" s="752"/>
      <c r="AD1231" s="752"/>
      <c r="AE1231" s="752"/>
      <c r="AF1231" s="752"/>
      <c r="AG1231" s="752"/>
      <c r="AH1231" s="752"/>
      <c r="AI1231" s="752"/>
      <c r="AJ1231" s="752"/>
      <c r="AK1231" s="752"/>
      <c r="AL1231" s="752"/>
      <c r="AM1231" s="752"/>
      <c r="AN1231" s="752"/>
      <c r="AO1231" s="752"/>
      <c r="AP1231" s="752"/>
    </row>
    <row r="1232" hidden="1">
      <c r="A1232" s="67"/>
      <c r="B1232" s="101"/>
      <c r="C1232" s="74"/>
      <c r="D1232" s="67"/>
      <c r="E1232" s="67"/>
      <c r="F1232" s="74"/>
      <c r="G1232" s="74"/>
      <c r="H1232" s="74"/>
      <c r="I1232" s="67"/>
      <c r="J1232" s="67"/>
      <c r="K1232" s="74"/>
      <c r="L1232" s="74"/>
      <c r="M1232" s="74"/>
      <c r="N1232" s="74"/>
      <c r="O1232" s="74"/>
      <c r="P1232" s="74"/>
      <c r="Q1232" s="74"/>
      <c r="R1232" s="74"/>
      <c r="S1232" s="752"/>
      <c r="T1232" s="95"/>
      <c r="U1232" s="752"/>
      <c r="V1232" s="752"/>
      <c r="W1232" s="752"/>
      <c r="X1232" s="752"/>
      <c r="Y1232" s="752"/>
      <c r="Z1232" s="752"/>
      <c r="AA1232" s="752"/>
      <c r="AB1232" s="752"/>
      <c r="AC1232" s="752"/>
      <c r="AD1232" s="752"/>
      <c r="AE1232" s="752"/>
      <c r="AF1232" s="752"/>
      <c r="AG1232" s="752"/>
      <c r="AH1232" s="752"/>
      <c r="AI1232" s="752"/>
      <c r="AJ1232" s="752"/>
      <c r="AK1232" s="752"/>
      <c r="AL1232" s="752"/>
      <c r="AM1232" s="752"/>
      <c r="AN1232" s="752"/>
      <c r="AO1232" s="752"/>
      <c r="AP1232" s="752"/>
    </row>
    <row r="1233" hidden="1">
      <c r="A1233" s="67"/>
      <c r="B1233" s="101"/>
      <c r="C1233" s="74"/>
      <c r="D1233" s="67"/>
      <c r="E1233" s="67"/>
      <c r="F1233" s="74"/>
      <c r="G1233" s="74"/>
      <c r="H1233" s="74"/>
      <c r="I1233" s="67"/>
      <c r="J1233" s="67"/>
      <c r="K1233" s="74"/>
      <c r="L1233" s="74"/>
      <c r="M1233" s="74"/>
      <c r="N1233" s="74"/>
      <c r="O1233" s="74"/>
      <c r="P1233" s="74"/>
      <c r="Q1233" s="74"/>
      <c r="R1233" s="74"/>
      <c r="S1233" s="752"/>
      <c r="T1233" s="95"/>
      <c r="U1233" s="752"/>
      <c r="V1233" s="752"/>
      <c r="W1233" s="752"/>
      <c r="X1233" s="752"/>
      <c r="Y1233" s="752"/>
      <c r="Z1233" s="752"/>
      <c r="AA1233" s="752"/>
      <c r="AB1233" s="752"/>
      <c r="AC1233" s="752"/>
      <c r="AD1233" s="752"/>
      <c r="AE1233" s="752"/>
      <c r="AF1233" s="752"/>
      <c r="AG1233" s="752"/>
      <c r="AH1233" s="752"/>
      <c r="AI1233" s="752"/>
      <c r="AJ1233" s="752"/>
      <c r="AK1233" s="752"/>
      <c r="AL1233" s="752"/>
      <c r="AM1233" s="752"/>
      <c r="AN1233" s="752"/>
      <c r="AO1233" s="752"/>
      <c r="AP1233" s="752"/>
    </row>
    <row r="1234" hidden="1">
      <c r="A1234" s="67"/>
      <c r="B1234" s="101"/>
      <c r="C1234" s="74"/>
      <c r="D1234" s="67"/>
      <c r="E1234" s="67"/>
      <c r="F1234" s="74"/>
      <c r="G1234" s="74"/>
      <c r="H1234" s="74"/>
      <c r="I1234" s="67"/>
      <c r="J1234" s="67"/>
      <c r="K1234" s="74"/>
      <c r="L1234" s="74"/>
      <c r="M1234" s="74"/>
      <c r="N1234" s="74"/>
      <c r="O1234" s="74"/>
      <c r="P1234" s="74"/>
      <c r="Q1234" s="74"/>
      <c r="R1234" s="74"/>
      <c r="S1234" s="752"/>
      <c r="T1234" s="95"/>
      <c r="U1234" s="752"/>
      <c r="V1234" s="752"/>
      <c r="W1234" s="752"/>
      <c r="X1234" s="752"/>
      <c r="Y1234" s="752"/>
      <c r="Z1234" s="752"/>
      <c r="AA1234" s="752"/>
      <c r="AB1234" s="752"/>
      <c r="AC1234" s="752"/>
      <c r="AD1234" s="752"/>
      <c r="AE1234" s="752"/>
      <c r="AF1234" s="752"/>
      <c r="AG1234" s="752"/>
      <c r="AH1234" s="752"/>
      <c r="AI1234" s="752"/>
      <c r="AJ1234" s="752"/>
      <c r="AK1234" s="752"/>
      <c r="AL1234" s="752"/>
      <c r="AM1234" s="752"/>
      <c r="AN1234" s="752"/>
      <c r="AO1234" s="752"/>
      <c r="AP1234" s="752"/>
    </row>
    <row r="1235" hidden="1">
      <c r="A1235" s="67"/>
      <c r="B1235" s="101"/>
      <c r="C1235" s="74"/>
      <c r="D1235" s="67"/>
      <c r="E1235" s="67"/>
      <c r="F1235" s="74"/>
      <c r="G1235" s="74"/>
      <c r="H1235" s="74"/>
      <c r="I1235" s="67"/>
      <c r="J1235" s="67"/>
      <c r="K1235" s="74"/>
      <c r="L1235" s="74"/>
      <c r="M1235" s="74"/>
      <c r="N1235" s="74"/>
      <c r="O1235" s="74"/>
      <c r="P1235" s="74"/>
      <c r="Q1235" s="74"/>
      <c r="R1235" s="74"/>
      <c r="S1235" s="752"/>
      <c r="T1235" s="95"/>
      <c r="U1235" s="752"/>
      <c r="V1235" s="752"/>
      <c r="W1235" s="752"/>
      <c r="X1235" s="752"/>
      <c r="Y1235" s="752"/>
      <c r="Z1235" s="752"/>
      <c r="AA1235" s="752"/>
      <c r="AB1235" s="752"/>
      <c r="AC1235" s="752"/>
      <c r="AD1235" s="752"/>
      <c r="AE1235" s="752"/>
      <c r="AF1235" s="752"/>
      <c r="AG1235" s="752"/>
      <c r="AH1235" s="752"/>
      <c r="AI1235" s="752"/>
      <c r="AJ1235" s="752"/>
      <c r="AK1235" s="752"/>
      <c r="AL1235" s="752"/>
      <c r="AM1235" s="752"/>
      <c r="AN1235" s="752"/>
      <c r="AO1235" s="752"/>
      <c r="AP1235" s="752"/>
    </row>
    <row r="1236" hidden="1">
      <c r="A1236" s="67"/>
      <c r="B1236" s="101"/>
      <c r="C1236" s="74"/>
      <c r="D1236" s="67"/>
      <c r="E1236" s="67"/>
      <c r="F1236" s="74"/>
      <c r="G1236" s="74"/>
      <c r="H1236" s="74"/>
      <c r="I1236" s="67"/>
      <c r="J1236" s="67"/>
      <c r="K1236" s="74"/>
      <c r="L1236" s="74"/>
      <c r="M1236" s="74"/>
      <c r="N1236" s="74"/>
      <c r="O1236" s="74"/>
      <c r="P1236" s="74"/>
      <c r="Q1236" s="74"/>
      <c r="R1236" s="74"/>
      <c r="S1236" s="752"/>
      <c r="T1236" s="95"/>
      <c r="U1236" s="752"/>
      <c r="V1236" s="752"/>
      <c r="W1236" s="752"/>
      <c r="X1236" s="752"/>
      <c r="Y1236" s="752"/>
      <c r="Z1236" s="752"/>
      <c r="AA1236" s="752"/>
      <c r="AB1236" s="752"/>
      <c r="AC1236" s="752"/>
      <c r="AD1236" s="752"/>
      <c r="AE1236" s="752"/>
      <c r="AF1236" s="752"/>
      <c r="AG1236" s="752"/>
      <c r="AH1236" s="752"/>
      <c r="AI1236" s="752"/>
      <c r="AJ1236" s="752"/>
      <c r="AK1236" s="752"/>
      <c r="AL1236" s="752"/>
      <c r="AM1236" s="752"/>
      <c r="AN1236" s="752"/>
      <c r="AO1236" s="752"/>
      <c r="AP1236" s="752"/>
    </row>
    <row r="1237" hidden="1">
      <c r="A1237" s="67"/>
      <c r="B1237" s="101"/>
      <c r="C1237" s="74"/>
      <c r="D1237" s="67"/>
      <c r="E1237" s="67"/>
      <c r="F1237" s="74"/>
      <c r="G1237" s="74"/>
      <c r="H1237" s="74"/>
      <c r="I1237" s="67"/>
      <c r="J1237" s="67"/>
      <c r="K1237" s="74"/>
      <c r="L1237" s="74"/>
      <c r="M1237" s="74"/>
      <c r="N1237" s="74"/>
      <c r="O1237" s="74"/>
      <c r="P1237" s="74"/>
      <c r="Q1237" s="74"/>
      <c r="R1237" s="74"/>
      <c r="S1237" s="752"/>
      <c r="T1237" s="95"/>
      <c r="U1237" s="752"/>
      <c r="V1237" s="752"/>
      <c r="W1237" s="752"/>
      <c r="X1237" s="752"/>
      <c r="Y1237" s="752"/>
      <c r="Z1237" s="752"/>
      <c r="AA1237" s="752"/>
      <c r="AB1237" s="752"/>
      <c r="AC1237" s="752"/>
      <c r="AD1237" s="752"/>
      <c r="AE1237" s="752"/>
      <c r="AF1237" s="752"/>
      <c r="AG1237" s="752"/>
      <c r="AH1237" s="752"/>
      <c r="AI1237" s="752"/>
      <c r="AJ1237" s="752"/>
      <c r="AK1237" s="752"/>
      <c r="AL1237" s="752"/>
      <c r="AM1237" s="752"/>
      <c r="AN1237" s="752"/>
      <c r="AO1237" s="752"/>
      <c r="AP1237" s="752"/>
    </row>
    <row r="1238" hidden="1">
      <c r="A1238" s="67"/>
      <c r="B1238" s="101"/>
      <c r="C1238" s="74"/>
      <c r="D1238" s="67"/>
      <c r="E1238" s="67"/>
      <c r="F1238" s="74"/>
      <c r="G1238" s="74"/>
      <c r="H1238" s="74"/>
      <c r="I1238" s="67"/>
      <c r="J1238" s="67"/>
      <c r="K1238" s="74"/>
      <c r="L1238" s="74"/>
      <c r="M1238" s="74"/>
      <c r="N1238" s="74"/>
      <c r="O1238" s="74"/>
      <c r="P1238" s="74"/>
      <c r="Q1238" s="74"/>
      <c r="R1238" s="74"/>
      <c r="S1238" s="752"/>
      <c r="T1238" s="95"/>
      <c r="U1238" s="752"/>
      <c r="V1238" s="752"/>
      <c r="W1238" s="752"/>
      <c r="X1238" s="752"/>
      <c r="Y1238" s="752"/>
      <c r="Z1238" s="752"/>
      <c r="AA1238" s="752"/>
      <c r="AB1238" s="752"/>
      <c r="AC1238" s="752"/>
      <c r="AD1238" s="752"/>
      <c r="AE1238" s="752"/>
      <c r="AF1238" s="752"/>
      <c r="AG1238" s="752"/>
      <c r="AH1238" s="752"/>
      <c r="AI1238" s="752"/>
      <c r="AJ1238" s="752"/>
      <c r="AK1238" s="752"/>
      <c r="AL1238" s="752"/>
      <c r="AM1238" s="752"/>
      <c r="AN1238" s="752"/>
      <c r="AO1238" s="752"/>
      <c r="AP1238" s="752"/>
    </row>
    <row r="1239" hidden="1">
      <c r="A1239" s="67"/>
      <c r="B1239" s="101"/>
      <c r="C1239" s="74"/>
      <c r="D1239" s="67"/>
      <c r="E1239" s="67"/>
      <c r="F1239" s="74"/>
      <c r="G1239" s="74"/>
      <c r="H1239" s="74"/>
      <c r="I1239" s="67"/>
      <c r="J1239" s="67"/>
      <c r="K1239" s="74"/>
      <c r="L1239" s="74"/>
      <c r="M1239" s="74"/>
      <c r="N1239" s="74"/>
      <c r="O1239" s="74"/>
      <c r="P1239" s="74"/>
      <c r="Q1239" s="74"/>
      <c r="R1239" s="74"/>
      <c r="S1239" s="752"/>
      <c r="T1239" s="95"/>
      <c r="U1239" s="752"/>
      <c r="V1239" s="752"/>
      <c r="W1239" s="752"/>
      <c r="X1239" s="752"/>
      <c r="Y1239" s="752"/>
      <c r="Z1239" s="752"/>
      <c r="AA1239" s="752"/>
      <c r="AB1239" s="752"/>
      <c r="AC1239" s="752"/>
      <c r="AD1239" s="752"/>
      <c r="AE1239" s="752"/>
      <c r="AF1239" s="752"/>
      <c r="AG1239" s="752"/>
      <c r="AH1239" s="752"/>
      <c r="AI1239" s="752"/>
      <c r="AJ1239" s="752"/>
      <c r="AK1239" s="752"/>
      <c r="AL1239" s="752"/>
      <c r="AM1239" s="752"/>
      <c r="AN1239" s="752"/>
      <c r="AO1239" s="752"/>
      <c r="AP1239" s="752"/>
    </row>
    <row r="1240" hidden="1">
      <c r="A1240" s="67"/>
      <c r="B1240" s="101"/>
      <c r="C1240" s="74"/>
      <c r="D1240" s="67"/>
      <c r="E1240" s="67"/>
      <c r="F1240" s="74"/>
      <c r="G1240" s="74"/>
      <c r="H1240" s="74"/>
      <c r="I1240" s="67"/>
      <c r="J1240" s="67"/>
      <c r="K1240" s="74"/>
      <c r="L1240" s="74"/>
      <c r="M1240" s="74"/>
      <c r="N1240" s="74"/>
      <c r="O1240" s="74"/>
      <c r="P1240" s="74"/>
      <c r="Q1240" s="74"/>
      <c r="R1240" s="74"/>
      <c r="S1240" s="752"/>
      <c r="T1240" s="95"/>
      <c r="U1240" s="752"/>
      <c r="V1240" s="752"/>
      <c r="W1240" s="752"/>
      <c r="X1240" s="752"/>
      <c r="Y1240" s="752"/>
      <c r="Z1240" s="752"/>
      <c r="AA1240" s="752"/>
      <c r="AB1240" s="752"/>
      <c r="AC1240" s="752"/>
      <c r="AD1240" s="752"/>
      <c r="AE1240" s="752"/>
      <c r="AF1240" s="752"/>
      <c r="AG1240" s="752"/>
      <c r="AH1240" s="752"/>
      <c r="AI1240" s="752"/>
      <c r="AJ1240" s="752"/>
      <c r="AK1240" s="752"/>
      <c r="AL1240" s="752"/>
      <c r="AM1240" s="752"/>
      <c r="AN1240" s="752"/>
      <c r="AO1240" s="752"/>
      <c r="AP1240" s="752"/>
    </row>
    <row r="1241" hidden="1">
      <c r="A1241" s="67"/>
      <c r="B1241" s="101"/>
      <c r="C1241" s="74"/>
      <c r="D1241" s="67"/>
      <c r="E1241" s="67"/>
      <c r="F1241" s="74"/>
      <c r="G1241" s="74"/>
      <c r="H1241" s="74"/>
      <c r="I1241" s="67"/>
      <c r="J1241" s="67"/>
      <c r="K1241" s="74"/>
      <c r="L1241" s="74"/>
      <c r="M1241" s="74"/>
      <c r="N1241" s="74"/>
      <c r="O1241" s="74"/>
      <c r="P1241" s="74"/>
      <c r="Q1241" s="74"/>
      <c r="R1241" s="74"/>
      <c r="S1241" s="752"/>
      <c r="T1241" s="95"/>
      <c r="U1241" s="752"/>
      <c r="V1241" s="752"/>
      <c r="W1241" s="752"/>
      <c r="X1241" s="752"/>
      <c r="Y1241" s="752"/>
      <c r="Z1241" s="752"/>
      <c r="AA1241" s="752"/>
      <c r="AB1241" s="752"/>
      <c r="AC1241" s="752"/>
      <c r="AD1241" s="752"/>
      <c r="AE1241" s="752"/>
      <c r="AF1241" s="752"/>
      <c r="AG1241" s="752"/>
      <c r="AH1241" s="752"/>
      <c r="AI1241" s="752"/>
      <c r="AJ1241" s="752"/>
      <c r="AK1241" s="752"/>
      <c r="AL1241" s="752"/>
      <c r="AM1241" s="752"/>
      <c r="AN1241" s="752"/>
      <c r="AO1241" s="752"/>
      <c r="AP1241" s="752"/>
    </row>
    <row r="1242" hidden="1">
      <c r="A1242" s="67"/>
      <c r="B1242" s="101"/>
      <c r="C1242" s="74"/>
      <c r="D1242" s="67"/>
      <c r="E1242" s="67"/>
      <c r="F1242" s="74"/>
      <c r="G1242" s="74"/>
      <c r="H1242" s="74"/>
      <c r="I1242" s="67"/>
      <c r="J1242" s="67"/>
      <c r="K1242" s="74"/>
      <c r="L1242" s="74"/>
      <c r="M1242" s="74"/>
      <c r="N1242" s="74"/>
      <c r="O1242" s="74"/>
      <c r="P1242" s="74"/>
      <c r="Q1242" s="74"/>
      <c r="R1242" s="74"/>
      <c r="S1242" s="752"/>
      <c r="T1242" s="95"/>
      <c r="U1242" s="752"/>
      <c r="V1242" s="752"/>
      <c r="W1242" s="752"/>
      <c r="X1242" s="752"/>
      <c r="Y1242" s="752"/>
      <c r="Z1242" s="752"/>
      <c r="AA1242" s="752"/>
      <c r="AB1242" s="752"/>
      <c r="AC1242" s="752"/>
      <c r="AD1242" s="752"/>
      <c r="AE1242" s="752"/>
      <c r="AF1242" s="752"/>
      <c r="AG1242" s="752"/>
      <c r="AH1242" s="752"/>
      <c r="AI1242" s="752"/>
      <c r="AJ1242" s="752"/>
      <c r="AK1242" s="752"/>
      <c r="AL1242" s="752"/>
      <c r="AM1242" s="752"/>
      <c r="AN1242" s="752"/>
      <c r="AO1242" s="752"/>
      <c r="AP1242" s="752"/>
    </row>
    <row r="1243" hidden="1">
      <c r="A1243" s="67"/>
      <c r="B1243" s="101"/>
      <c r="C1243" s="74"/>
      <c r="D1243" s="67"/>
      <c r="E1243" s="67"/>
      <c r="F1243" s="74"/>
      <c r="G1243" s="74"/>
      <c r="H1243" s="74"/>
      <c r="I1243" s="67"/>
      <c r="J1243" s="67"/>
      <c r="K1243" s="74"/>
      <c r="L1243" s="74"/>
      <c r="M1243" s="74"/>
      <c r="N1243" s="74"/>
      <c r="O1243" s="74"/>
      <c r="P1243" s="74"/>
      <c r="Q1243" s="74"/>
      <c r="R1243" s="74"/>
      <c r="S1243" s="752"/>
      <c r="T1243" s="95"/>
      <c r="U1243" s="752"/>
      <c r="V1243" s="752"/>
      <c r="W1243" s="752"/>
      <c r="X1243" s="752"/>
      <c r="Y1243" s="752"/>
      <c r="Z1243" s="752"/>
      <c r="AA1243" s="752"/>
      <c r="AB1243" s="752"/>
      <c r="AC1243" s="752"/>
      <c r="AD1243" s="752"/>
      <c r="AE1243" s="752"/>
      <c r="AF1243" s="752"/>
      <c r="AG1243" s="752"/>
      <c r="AH1243" s="752"/>
      <c r="AI1243" s="752"/>
      <c r="AJ1243" s="752"/>
      <c r="AK1243" s="752"/>
      <c r="AL1243" s="752"/>
      <c r="AM1243" s="752"/>
      <c r="AN1243" s="752"/>
      <c r="AO1243" s="752"/>
      <c r="AP1243" s="752"/>
    </row>
    <row r="1244" hidden="1">
      <c r="A1244" s="67"/>
      <c r="B1244" s="101"/>
      <c r="C1244" s="74"/>
      <c r="D1244" s="67"/>
      <c r="E1244" s="67"/>
      <c r="F1244" s="74"/>
      <c r="G1244" s="74"/>
      <c r="H1244" s="74"/>
      <c r="I1244" s="67"/>
      <c r="J1244" s="67"/>
      <c r="K1244" s="74"/>
      <c r="L1244" s="74"/>
      <c r="M1244" s="74"/>
      <c r="N1244" s="74"/>
      <c r="O1244" s="74"/>
      <c r="P1244" s="74"/>
      <c r="Q1244" s="74"/>
      <c r="R1244" s="74"/>
      <c r="S1244" s="752"/>
      <c r="T1244" s="95"/>
      <c r="U1244" s="752"/>
      <c r="V1244" s="752"/>
      <c r="W1244" s="752"/>
      <c r="X1244" s="752"/>
      <c r="Y1244" s="752"/>
      <c r="Z1244" s="752"/>
      <c r="AA1244" s="752"/>
      <c r="AB1244" s="752"/>
      <c r="AC1244" s="752"/>
      <c r="AD1244" s="752"/>
      <c r="AE1244" s="752"/>
      <c r="AF1244" s="752"/>
      <c r="AG1244" s="752"/>
      <c r="AH1244" s="752"/>
      <c r="AI1244" s="752"/>
      <c r="AJ1244" s="752"/>
      <c r="AK1244" s="752"/>
      <c r="AL1244" s="752"/>
      <c r="AM1244" s="752"/>
      <c r="AN1244" s="752"/>
      <c r="AO1244" s="752"/>
      <c r="AP1244" s="752"/>
    </row>
    <row r="1245" hidden="1">
      <c r="A1245" s="67"/>
      <c r="B1245" s="101"/>
      <c r="C1245" s="74"/>
      <c r="D1245" s="67"/>
      <c r="E1245" s="67"/>
      <c r="F1245" s="74"/>
      <c r="G1245" s="74"/>
      <c r="H1245" s="74"/>
      <c r="I1245" s="67"/>
      <c r="J1245" s="67"/>
      <c r="K1245" s="74"/>
      <c r="L1245" s="74"/>
      <c r="M1245" s="74"/>
      <c r="N1245" s="74"/>
      <c r="O1245" s="74"/>
      <c r="P1245" s="74"/>
      <c r="Q1245" s="74"/>
      <c r="R1245" s="74"/>
      <c r="S1245" s="752"/>
      <c r="T1245" s="95"/>
      <c r="U1245" s="752"/>
      <c r="V1245" s="752"/>
      <c r="W1245" s="752"/>
      <c r="X1245" s="752"/>
      <c r="Y1245" s="752"/>
      <c r="Z1245" s="752"/>
      <c r="AA1245" s="752"/>
      <c r="AB1245" s="752"/>
      <c r="AC1245" s="752"/>
      <c r="AD1245" s="752"/>
      <c r="AE1245" s="752"/>
      <c r="AF1245" s="752"/>
      <c r="AG1245" s="752"/>
      <c r="AH1245" s="752"/>
      <c r="AI1245" s="752"/>
      <c r="AJ1245" s="752"/>
      <c r="AK1245" s="752"/>
      <c r="AL1245" s="752"/>
      <c r="AM1245" s="752"/>
      <c r="AN1245" s="752"/>
      <c r="AO1245" s="752"/>
      <c r="AP1245" s="752"/>
    </row>
    <row r="1246" hidden="1">
      <c r="A1246" s="67"/>
      <c r="B1246" s="101"/>
      <c r="C1246" s="74"/>
      <c r="D1246" s="67"/>
      <c r="E1246" s="67"/>
      <c r="F1246" s="74"/>
      <c r="G1246" s="74"/>
      <c r="H1246" s="74"/>
      <c r="I1246" s="67"/>
      <c r="J1246" s="67"/>
      <c r="K1246" s="74"/>
      <c r="L1246" s="74"/>
      <c r="M1246" s="74"/>
      <c r="N1246" s="74"/>
      <c r="O1246" s="74"/>
      <c r="P1246" s="74"/>
      <c r="Q1246" s="74"/>
      <c r="R1246" s="74"/>
      <c r="S1246" s="752"/>
      <c r="T1246" s="95"/>
      <c r="U1246" s="752"/>
      <c r="V1246" s="752"/>
      <c r="W1246" s="752"/>
      <c r="X1246" s="752"/>
      <c r="Y1246" s="752"/>
      <c r="Z1246" s="752"/>
      <c r="AA1246" s="752"/>
      <c r="AB1246" s="752"/>
      <c r="AC1246" s="752"/>
      <c r="AD1246" s="752"/>
      <c r="AE1246" s="752"/>
      <c r="AF1246" s="752"/>
      <c r="AG1246" s="752"/>
      <c r="AH1246" s="752"/>
      <c r="AI1246" s="752"/>
      <c r="AJ1246" s="752"/>
      <c r="AK1246" s="752"/>
      <c r="AL1246" s="752"/>
      <c r="AM1246" s="752"/>
      <c r="AN1246" s="752"/>
      <c r="AO1246" s="752"/>
      <c r="AP1246" s="752"/>
    </row>
    <row r="1247" hidden="1">
      <c r="A1247" s="67"/>
      <c r="B1247" s="101"/>
      <c r="C1247" s="74"/>
      <c r="D1247" s="67"/>
      <c r="E1247" s="67"/>
      <c r="F1247" s="74"/>
      <c r="G1247" s="74"/>
      <c r="H1247" s="74"/>
      <c r="I1247" s="67"/>
      <c r="J1247" s="67"/>
      <c r="K1247" s="74"/>
      <c r="L1247" s="74"/>
      <c r="M1247" s="74"/>
      <c r="N1247" s="74"/>
      <c r="O1247" s="74"/>
      <c r="P1247" s="74"/>
      <c r="Q1247" s="74"/>
      <c r="R1247" s="74"/>
      <c r="S1247" s="752"/>
      <c r="T1247" s="95"/>
      <c r="U1247" s="752"/>
      <c r="V1247" s="752"/>
      <c r="W1247" s="752"/>
      <c r="X1247" s="752"/>
      <c r="Y1247" s="752"/>
      <c r="Z1247" s="752"/>
      <c r="AA1247" s="752"/>
      <c r="AB1247" s="752"/>
      <c r="AC1247" s="752"/>
      <c r="AD1247" s="752"/>
      <c r="AE1247" s="752"/>
      <c r="AF1247" s="752"/>
      <c r="AG1247" s="752"/>
      <c r="AH1247" s="752"/>
      <c r="AI1247" s="752"/>
      <c r="AJ1247" s="752"/>
      <c r="AK1247" s="752"/>
      <c r="AL1247" s="752"/>
      <c r="AM1247" s="752"/>
      <c r="AN1247" s="752"/>
      <c r="AO1247" s="752"/>
      <c r="AP1247" s="752"/>
    </row>
    <row r="1248" hidden="1">
      <c r="A1248" s="67"/>
      <c r="B1248" s="101"/>
      <c r="C1248" s="74"/>
      <c r="D1248" s="67"/>
      <c r="E1248" s="67"/>
      <c r="F1248" s="74"/>
      <c r="G1248" s="74"/>
      <c r="H1248" s="74"/>
      <c r="I1248" s="67"/>
      <c r="J1248" s="67"/>
      <c r="K1248" s="74"/>
      <c r="L1248" s="74"/>
      <c r="M1248" s="74"/>
      <c r="N1248" s="74"/>
      <c r="O1248" s="74"/>
      <c r="P1248" s="74"/>
      <c r="Q1248" s="74"/>
      <c r="R1248" s="74"/>
      <c r="S1248" s="752"/>
      <c r="T1248" s="95"/>
      <c r="U1248" s="752"/>
      <c r="V1248" s="752"/>
      <c r="W1248" s="752"/>
      <c r="X1248" s="752"/>
      <c r="Y1248" s="752"/>
      <c r="Z1248" s="752"/>
      <c r="AA1248" s="752"/>
      <c r="AB1248" s="752"/>
      <c r="AC1248" s="752"/>
      <c r="AD1248" s="752"/>
      <c r="AE1248" s="752"/>
      <c r="AF1248" s="752"/>
      <c r="AG1248" s="752"/>
      <c r="AH1248" s="752"/>
      <c r="AI1248" s="752"/>
      <c r="AJ1248" s="752"/>
      <c r="AK1248" s="752"/>
      <c r="AL1248" s="752"/>
      <c r="AM1248" s="752"/>
      <c r="AN1248" s="752"/>
      <c r="AO1248" s="752"/>
      <c r="AP1248" s="752"/>
    </row>
    <row r="1249" hidden="1">
      <c r="A1249" s="67"/>
      <c r="B1249" s="101"/>
      <c r="C1249" s="74"/>
      <c r="D1249" s="67"/>
      <c r="E1249" s="67"/>
      <c r="F1249" s="74"/>
      <c r="G1249" s="74"/>
      <c r="H1249" s="74"/>
      <c r="I1249" s="67"/>
      <c r="J1249" s="67"/>
      <c r="K1249" s="74"/>
      <c r="L1249" s="74"/>
      <c r="M1249" s="74"/>
      <c r="N1249" s="74"/>
      <c r="O1249" s="74"/>
      <c r="P1249" s="74"/>
      <c r="Q1249" s="74"/>
      <c r="R1249" s="74"/>
      <c r="S1249" s="752"/>
      <c r="T1249" s="95"/>
      <c r="U1249" s="752"/>
      <c r="V1249" s="752"/>
      <c r="W1249" s="752"/>
      <c r="X1249" s="752"/>
      <c r="Y1249" s="752"/>
      <c r="Z1249" s="752"/>
      <c r="AA1249" s="752"/>
      <c r="AB1249" s="752"/>
      <c r="AC1249" s="752"/>
      <c r="AD1249" s="752"/>
      <c r="AE1249" s="752"/>
      <c r="AF1249" s="752"/>
      <c r="AG1249" s="752"/>
      <c r="AH1249" s="752"/>
      <c r="AI1249" s="752"/>
      <c r="AJ1249" s="752"/>
      <c r="AK1249" s="752"/>
      <c r="AL1249" s="752"/>
      <c r="AM1249" s="752"/>
      <c r="AN1249" s="752"/>
      <c r="AO1249" s="752"/>
      <c r="AP1249" s="752"/>
    </row>
    <row r="1250" hidden="1">
      <c r="A1250" s="67"/>
      <c r="B1250" s="101"/>
      <c r="C1250" s="74"/>
      <c r="D1250" s="67"/>
      <c r="E1250" s="67"/>
      <c r="F1250" s="74"/>
      <c r="G1250" s="74"/>
      <c r="H1250" s="74"/>
      <c r="I1250" s="67"/>
      <c r="J1250" s="67"/>
      <c r="K1250" s="74"/>
      <c r="L1250" s="74"/>
      <c r="M1250" s="74"/>
      <c r="N1250" s="74"/>
      <c r="O1250" s="74"/>
      <c r="P1250" s="74"/>
      <c r="Q1250" s="74"/>
      <c r="R1250" s="74"/>
      <c r="S1250" s="752"/>
      <c r="T1250" s="95"/>
      <c r="U1250" s="752"/>
      <c r="V1250" s="752"/>
      <c r="W1250" s="752"/>
      <c r="X1250" s="752"/>
      <c r="Y1250" s="752"/>
      <c r="Z1250" s="752"/>
      <c r="AA1250" s="752"/>
      <c r="AB1250" s="752"/>
      <c r="AC1250" s="752"/>
      <c r="AD1250" s="752"/>
      <c r="AE1250" s="752"/>
      <c r="AF1250" s="752"/>
      <c r="AG1250" s="752"/>
      <c r="AH1250" s="752"/>
      <c r="AI1250" s="752"/>
      <c r="AJ1250" s="752"/>
      <c r="AK1250" s="752"/>
      <c r="AL1250" s="752"/>
      <c r="AM1250" s="752"/>
      <c r="AN1250" s="752"/>
      <c r="AO1250" s="752"/>
      <c r="AP1250" s="752"/>
    </row>
    <row r="1251" hidden="1">
      <c r="A1251" s="67"/>
      <c r="B1251" s="101"/>
      <c r="C1251" s="74"/>
      <c r="D1251" s="67"/>
      <c r="E1251" s="67"/>
      <c r="F1251" s="74"/>
      <c r="G1251" s="74"/>
      <c r="H1251" s="74"/>
      <c r="I1251" s="67"/>
      <c r="J1251" s="67"/>
      <c r="K1251" s="74"/>
      <c r="L1251" s="74"/>
      <c r="M1251" s="74"/>
      <c r="N1251" s="74"/>
      <c r="O1251" s="74"/>
      <c r="P1251" s="74"/>
      <c r="Q1251" s="74"/>
      <c r="R1251" s="74"/>
      <c r="S1251" s="752"/>
      <c r="T1251" s="95"/>
      <c r="U1251" s="752"/>
      <c r="V1251" s="752"/>
      <c r="W1251" s="752"/>
      <c r="X1251" s="752"/>
      <c r="Y1251" s="752"/>
      <c r="Z1251" s="752"/>
      <c r="AA1251" s="752"/>
      <c r="AB1251" s="752"/>
      <c r="AC1251" s="752"/>
      <c r="AD1251" s="752"/>
      <c r="AE1251" s="752"/>
      <c r="AF1251" s="752"/>
      <c r="AG1251" s="752"/>
      <c r="AH1251" s="752"/>
      <c r="AI1251" s="752"/>
      <c r="AJ1251" s="752"/>
      <c r="AK1251" s="752"/>
      <c r="AL1251" s="752"/>
      <c r="AM1251" s="752"/>
      <c r="AN1251" s="752"/>
      <c r="AO1251" s="752"/>
      <c r="AP1251" s="752"/>
    </row>
    <row r="1252" hidden="1">
      <c r="A1252" s="67"/>
      <c r="B1252" s="101"/>
      <c r="C1252" s="74"/>
      <c r="D1252" s="67"/>
      <c r="E1252" s="67"/>
      <c r="F1252" s="74"/>
      <c r="G1252" s="74"/>
      <c r="H1252" s="74"/>
      <c r="I1252" s="67"/>
      <c r="J1252" s="67"/>
      <c r="K1252" s="74"/>
      <c r="L1252" s="74"/>
      <c r="M1252" s="74"/>
      <c r="N1252" s="74"/>
      <c r="O1252" s="74"/>
      <c r="P1252" s="74"/>
      <c r="Q1252" s="74"/>
      <c r="R1252" s="74"/>
      <c r="S1252" s="752"/>
      <c r="T1252" s="95"/>
      <c r="U1252" s="752"/>
      <c r="V1252" s="752"/>
      <c r="W1252" s="752"/>
      <c r="X1252" s="752"/>
      <c r="Y1252" s="752"/>
      <c r="Z1252" s="752"/>
      <c r="AA1252" s="752"/>
      <c r="AB1252" s="752"/>
      <c r="AC1252" s="752"/>
      <c r="AD1252" s="752"/>
      <c r="AE1252" s="752"/>
      <c r="AF1252" s="752"/>
      <c r="AG1252" s="752"/>
      <c r="AH1252" s="752"/>
      <c r="AI1252" s="752"/>
      <c r="AJ1252" s="752"/>
      <c r="AK1252" s="752"/>
      <c r="AL1252" s="752"/>
      <c r="AM1252" s="752"/>
      <c r="AN1252" s="752"/>
      <c r="AO1252" s="752"/>
      <c r="AP1252" s="752"/>
    </row>
    <row r="1253" hidden="1">
      <c r="A1253" s="67"/>
      <c r="B1253" s="101"/>
      <c r="C1253" s="74"/>
      <c r="D1253" s="67"/>
      <c r="E1253" s="67"/>
      <c r="F1253" s="74"/>
      <c r="G1253" s="74"/>
      <c r="H1253" s="74"/>
      <c r="I1253" s="67"/>
      <c r="J1253" s="67"/>
      <c r="K1253" s="74"/>
      <c r="L1253" s="74"/>
      <c r="M1253" s="74"/>
      <c r="N1253" s="74"/>
      <c r="O1253" s="74"/>
      <c r="P1253" s="74"/>
      <c r="Q1253" s="74"/>
      <c r="R1253" s="74"/>
      <c r="S1253" s="752"/>
      <c r="T1253" s="95"/>
      <c r="U1253" s="752"/>
      <c r="V1253" s="752"/>
      <c r="W1253" s="752"/>
      <c r="X1253" s="752"/>
      <c r="Y1253" s="752"/>
      <c r="Z1253" s="752"/>
      <c r="AA1253" s="752"/>
      <c r="AB1253" s="752"/>
      <c r="AC1253" s="752"/>
      <c r="AD1253" s="752"/>
      <c r="AE1253" s="752"/>
      <c r="AF1253" s="752"/>
      <c r="AG1253" s="752"/>
      <c r="AH1253" s="752"/>
      <c r="AI1253" s="752"/>
      <c r="AJ1253" s="752"/>
      <c r="AK1253" s="752"/>
      <c r="AL1253" s="752"/>
      <c r="AM1253" s="752"/>
      <c r="AN1253" s="752"/>
      <c r="AO1253" s="752"/>
      <c r="AP1253" s="752"/>
    </row>
    <row r="1254" hidden="1">
      <c r="A1254" s="67"/>
      <c r="B1254" s="101"/>
      <c r="C1254" s="74"/>
      <c r="D1254" s="67"/>
      <c r="E1254" s="67"/>
      <c r="F1254" s="74"/>
      <c r="G1254" s="74"/>
      <c r="H1254" s="74"/>
      <c r="I1254" s="67"/>
      <c r="J1254" s="67"/>
      <c r="K1254" s="74"/>
      <c r="L1254" s="74"/>
      <c r="M1254" s="74"/>
      <c r="N1254" s="74"/>
      <c r="O1254" s="74"/>
      <c r="P1254" s="74"/>
      <c r="Q1254" s="74"/>
      <c r="R1254" s="74"/>
      <c r="S1254" s="752"/>
      <c r="T1254" s="95"/>
      <c r="U1254" s="752"/>
      <c r="V1254" s="752"/>
      <c r="W1254" s="752"/>
      <c r="X1254" s="752"/>
      <c r="Y1254" s="752"/>
      <c r="Z1254" s="752"/>
      <c r="AA1254" s="752"/>
      <c r="AB1254" s="752"/>
      <c r="AC1254" s="752"/>
      <c r="AD1254" s="752"/>
      <c r="AE1254" s="752"/>
      <c r="AF1254" s="752"/>
      <c r="AG1254" s="752"/>
      <c r="AH1254" s="752"/>
      <c r="AI1254" s="752"/>
      <c r="AJ1254" s="752"/>
      <c r="AK1254" s="752"/>
      <c r="AL1254" s="752"/>
      <c r="AM1254" s="752"/>
      <c r="AN1254" s="752"/>
      <c r="AO1254" s="752"/>
      <c r="AP1254" s="752"/>
    </row>
    <row r="1255" hidden="1">
      <c r="A1255" s="67"/>
      <c r="B1255" s="101"/>
      <c r="C1255" s="74"/>
      <c r="D1255" s="67"/>
      <c r="E1255" s="67"/>
      <c r="F1255" s="74"/>
      <c r="G1255" s="74"/>
      <c r="H1255" s="74"/>
      <c r="I1255" s="67"/>
      <c r="J1255" s="67"/>
      <c r="K1255" s="74"/>
      <c r="L1255" s="74"/>
      <c r="M1255" s="74"/>
      <c r="N1255" s="74"/>
      <c r="O1255" s="74"/>
      <c r="P1255" s="74"/>
      <c r="Q1255" s="74"/>
      <c r="R1255" s="74"/>
      <c r="S1255" s="752"/>
      <c r="T1255" s="95"/>
      <c r="U1255" s="752"/>
      <c r="V1255" s="752"/>
      <c r="W1255" s="752"/>
      <c r="X1255" s="752"/>
      <c r="Y1255" s="752"/>
      <c r="Z1255" s="752"/>
      <c r="AA1255" s="752"/>
      <c r="AB1255" s="752"/>
      <c r="AC1255" s="752"/>
      <c r="AD1255" s="752"/>
      <c r="AE1255" s="752"/>
      <c r="AF1255" s="752"/>
      <c r="AG1255" s="752"/>
      <c r="AH1255" s="752"/>
      <c r="AI1255" s="752"/>
      <c r="AJ1255" s="752"/>
      <c r="AK1255" s="752"/>
      <c r="AL1255" s="752"/>
      <c r="AM1255" s="752"/>
      <c r="AN1255" s="752"/>
      <c r="AO1255" s="752"/>
      <c r="AP1255" s="752"/>
    </row>
    <row r="1256" hidden="1">
      <c r="A1256" s="67"/>
      <c r="B1256" s="101"/>
      <c r="C1256" s="74"/>
      <c r="D1256" s="67"/>
      <c r="E1256" s="67"/>
      <c r="F1256" s="74"/>
      <c r="G1256" s="74"/>
      <c r="H1256" s="74"/>
      <c r="I1256" s="67"/>
      <c r="J1256" s="67"/>
      <c r="K1256" s="74"/>
      <c r="L1256" s="74"/>
      <c r="M1256" s="74"/>
      <c r="N1256" s="74"/>
      <c r="O1256" s="74"/>
      <c r="P1256" s="74"/>
      <c r="Q1256" s="74"/>
      <c r="R1256" s="74"/>
      <c r="S1256" s="752"/>
      <c r="T1256" s="95"/>
      <c r="U1256" s="752"/>
      <c r="V1256" s="752"/>
      <c r="W1256" s="752"/>
      <c r="X1256" s="752"/>
      <c r="Y1256" s="752"/>
      <c r="Z1256" s="752"/>
      <c r="AA1256" s="752"/>
      <c r="AB1256" s="752"/>
      <c r="AC1256" s="752"/>
      <c r="AD1256" s="752"/>
      <c r="AE1256" s="752"/>
      <c r="AF1256" s="752"/>
      <c r="AG1256" s="752"/>
      <c r="AH1256" s="752"/>
      <c r="AI1256" s="752"/>
      <c r="AJ1256" s="752"/>
      <c r="AK1256" s="752"/>
      <c r="AL1256" s="752"/>
      <c r="AM1256" s="752"/>
      <c r="AN1256" s="752"/>
      <c r="AO1256" s="752"/>
      <c r="AP1256" s="752"/>
    </row>
    <row r="1257" hidden="1">
      <c r="A1257" s="67"/>
      <c r="B1257" s="101"/>
      <c r="C1257" s="74"/>
      <c r="D1257" s="67"/>
      <c r="E1257" s="67"/>
      <c r="F1257" s="74"/>
      <c r="G1257" s="74"/>
      <c r="H1257" s="74"/>
      <c r="I1257" s="67"/>
      <c r="J1257" s="67"/>
      <c r="K1257" s="74"/>
      <c r="L1257" s="74"/>
      <c r="M1257" s="74"/>
      <c r="N1257" s="74"/>
      <c r="O1257" s="74"/>
      <c r="P1257" s="74"/>
      <c r="Q1257" s="74"/>
      <c r="R1257" s="74"/>
      <c r="S1257" s="752"/>
      <c r="T1257" s="95"/>
      <c r="U1257" s="752"/>
      <c r="V1257" s="752"/>
      <c r="W1257" s="752"/>
      <c r="X1257" s="752"/>
      <c r="Y1257" s="752"/>
      <c r="Z1257" s="752"/>
      <c r="AA1257" s="752"/>
      <c r="AB1257" s="752"/>
      <c r="AC1257" s="752"/>
      <c r="AD1257" s="752"/>
      <c r="AE1257" s="752"/>
      <c r="AF1257" s="752"/>
      <c r="AG1257" s="752"/>
      <c r="AH1257" s="752"/>
      <c r="AI1257" s="752"/>
      <c r="AJ1257" s="752"/>
      <c r="AK1257" s="752"/>
      <c r="AL1257" s="752"/>
      <c r="AM1257" s="752"/>
      <c r="AN1257" s="752"/>
      <c r="AO1257" s="752"/>
      <c r="AP1257" s="752"/>
    </row>
    <row r="1258" hidden="1">
      <c r="A1258" s="67"/>
      <c r="B1258" s="101"/>
      <c r="C1258" s="74"/>
      <c r="D1258" s="67"/>
      <c r="E1258" s="67"/>
      <c r="F1258" s="74"/>
      <c r="G1258" s="74"/>
      <c r="H1258" s="74"/>
      <c r="I1258" s="67"/>
      <c r="J1258" s="67"/>
      <c r="K1258" s="74"/>
      <c r="L1258" s="74"/>
      <c r="M1258" s="74"/>
      <c r="N1258" s="74"/>
      <c r="O1258" s="74"/>
      <c r="P1258" s="74"/>
      <c r="Q1258" s="74"/>
      <c r="R1258" s="74"/>
      <c r="S1258" s="752"/>
      <c r="T1258" s="95"/>
      <c r="U1258" s="752"/>
      <c r="V1258" s="752"/>
      <c r="W1258" s="752"/>
      <c r="X1258" s="752"/>
      <c r="Y1258" s="752"/>
      <c r="Z1258" s="752"/>
      <c r="AA1258" s="752"/>
      <c r="AB1258" s="752"/>
      <c r="AC1258" s="752"/>
      <c r="AD1258" s="752"/>
      <c r="AE1258" s="752"/>
      <c r="AF1258" s="752"/>
      <c r="AG1258" s="752"/>
      <c r="AH1258" s="752"/>
      <c r="AI1258" s="752"/>
      <c r="AJ1258" s="752"/>
      <c r="AK1258" s="752"/>
      <c r="AL1258" s="752"/>
      <c r="AM1258" s="752"/>
      <c r="AN1258" s="752"/>
      <c r="AO1258" s="752"/>
      <c r="AP1258" s="752"/>
    </row>
    <row r="1259" hidden="1">
      <c r="A1259" s="67"/>
      <c r="B1259" s="101"/>
      <c r="C1259" s="74"/>
      <c r="D1259" s="67"/>
      <c r="E1259" s="67"/>
      <c r="F1259" s="74"/>
      <c r="G1259" s="74"/>
      <c r="H1259" s="74"/>
      <c r="I1259" s="67"/>
      <c r="J1259" s="67"/>
      <c r="K1259" s="74"/>
      <c r="L1259" s="74"/>
      <c r="M1259" s="74"/>
      <c r="N1259" s="74"/>
      <c r="O1259" s="74"/>
      <c r="P1259" s="74"/>
      <c r="Q1259" s="74"/>
      <c r="R1259" s="74"/>
      <c r="S1259" s="752"/>
      <c r="T1259" s="95"/>
      <c r="U1259" s="752"/>
      <c r="V1259" s="752"/>
      <c r="W1259" s="752"/>
      <c r="X1259" s="752"/>
      <c r="Y1259" s="752"/>
      <c r="Z1259" s="752"/>
      <c r="AA1259" s="752"/>
      <c r="AB1259" s="752"/>
      <c r="AC1259" s="752"/>
      <c r="AD1259" s="752"/>
      <c r="AE1259" s="752"/>
      <c r="AF1259" s="752"/>
      <c r="AG1259" s="752"/>
      <c r="AH1259" s="752"/>
      <c r="AI1259" s="752"/>
      <c r="AJ1259" s="752"/>
      <c r="AK1259" s="752"/>
      <c r="AL1259" s="752"/>
      <c r="AM1259" s="752"/>
      <c r="AN1259" s="752"/>
      <c r="AO1259" s="752"/>
      <c r="AP1259" s="752"/>
    </row>
    <row r="1260" hidden="1">
      <c r="A1260" s="67"/>
      <c r="B1260" s="101"/>
      <c r="C1260" s="74"/>
      <c r="D1260" s="67"/>
      <c r="E1260" s="67"/>
      <c r="F1260" s="74"/>
      <c r="G1260" s="74"/>
      <c r="H1260" s="74"/>
      <c r="I1260" s="67"/>
      <c r="J1260" s="67"/>
      <c r="K1260" s="74"/>
      <c r="L1260" s="74"/>
      <c r="M1260" s="74"/>
      <c r="N1260" s="74"/>
      <c r="O1260" s="74"/>
      <c r="P1260" s="74"/>
      <c r="Q1260" s="74"/>
      <c r="R1260" s="74"/>
      <c r="S1260" s="752"/>
      <c r="T1260" s="95"/>
      <c r="U1260" s="752"/>
      <c r="V1260" s="752"/>
      <c r="W1260" s="752"/>
      <c r="X1260" s="752"/>
      <c r="Y1260" s="752"/>
      <c r="Z1260" s="752"/>
      <c r="AA1260" s="752"/>
      <c r="AB1260" s="752"/>
      <c r="AC1260" s="752"/>
      <c r="AD1260" s="752"/>
      <c r="AE1260" s="752"/>
      <c r="AF1260" s="752"/>
      <c r="AG1260" s="752"/>
      <c r="AH1260" s="752"/>
      <c r="AI1260" s="752"/>
      <c r="AJ1260" s="752"/>
      <c r="AK1260" s="752"/>
      <c r="AL1260" s="752"/>
      <c r="AM1260" s="752"/>
      <c r="AN1260" s="752"/>
      <c r="AO1260" s="752"/>
      <c r="AP1260" s="752"/>
    </row>
    <row r="1261" hidden="1">
      <c r="A1261" s="67"/>
      <c r="B1261" s="101"/>
      <c r="C1261" s="74"/>
      <c r="D1261" s="67"/>
      <c r="E1261" s="67"/>
      <c r="F1261" s="74"/>
      <c r="G1261" s="74"/>
      <c r="H1261" s="74"/>
      <c r="I1261" s="67"/>
      <c r="J1261" s="67"/>
      <c r="K1261" s="74"/>
      <c r="L1261" s="74"/>
      <c r="M1261" s="74"/>
      <c r="N1261" s="74"/>
      <c r="O1261" s="74"/>
      <c r="P1261" s="74"/>
      <c r="Q1261" s="74"/>
      <c r="R1261" s="74"/>
      <c r="S1261" s="752"/>
      <c r="T1261" s="95"/>
      <c r="U1261" s="752"/>
      <c r="V1261" s="752"/>
      <c r="W1261" s="752"/>
      <c r="X1261" s="752"/>
      <c r="Y1261" s="752"/>
      <c r="Z1261" s="752"/>
      <c r="AA1261" s="752"/>
      <c r="AB1261" s="752"/>
      <c r="AC1261" s="752"/>
      <c r="AD1261" s="752"/>
      <c r="AE1261" s="752"/>
      <c r="AF1261" s="752"/>
      <c r="AG1261" s="752"/>
      <c r="AH1261" s="752"/>
      <c r="AI1261" s="752"/>
      <c r="AJ1261" s="752"/>
      <c r="AK1261" s="752"/>
      <c r="AL1261" s="752"/>
      <c r="AM1261" s="752"/>
      <c r="AN1261" s="752"/>
      <c r="AO1261" s="752"/>
      <c r="AP1261" s="752"/>
    </row>
    <row r="1262" hidden="1">
      <c r="A1262" s="67"/>
      <c r="B1262" s="101"/>
      <c r="C1262" s="74"/>
      <c r="D1262" s="67"/>
      <c r="E1262" s="67"/>
      <c r="F1262" s="74"/>
      <c r="G1262" s="74"/>
      <c r="H1262" s="74"/>
      <c r="I1262" s="67"/>
      <c r="J1262" s="67"/>
      <c r="K1262" s="74"/>
      <c r="L1262" s="74"/>
      <c r="M1262" s="74"/>
      <c r="N1262" s="74"/>
      <c r="O1262" s="74"/>
      <c r="P1262" s="74"/>
      <c r="Q1262" s="74"/>
      <c r="R1262" s="74"/>
      <c r="S1262" s="752"/>
      <c r="T1262" s="95"/>
      <c r="U1262" s="752"/>
      <c r="V1262" s="752"/>
      <c r="W1262" s="752"/>
      <c r="X1262" s="752"/>
      <c r="Y1262" s="752"/>
      <c r="Z1262" s="752"/>
      <c r="AA1262" s="752"/>
      <c r="AB1262" s="752"/>
      <c r="AC1262" s="752"/>
      <c r="AD1262" s="752"/>
      <c r="AE1262" s="752"/>
      <c r="AF1262" s="752"/>
      <c r="AG1262" s="752"/>
      <c r="AH1262" s="752"/>
      <c r="AI1262" s="752"/>
      <c r="AJ1262" s="752"/>
      <c r="AK1262" s="752"/>
      <c r="AL1262" s="752"/>
      <c r="AM1262" s="752"/>
      <c r="AN1262" s="752"/>
      <c r="AO1262" s="752"/>
      <c r="AP1262" s="752"/>
    </row>
    <row r="1263" hidden="1">
      <c r="A1263" s="67"/>
      <c r="B1263" s="101"/>
      <c r="C1263" s="74"/>
      <c r="D1263" s="67"/>
      <c r="E1263" s="67"/>
      <c r="F1263" s="74"/>
      <c r="G1263" s="74"/>
      <c r="H1263" s="74"/>
      <c r="I1263" s="67"/>
      <c r="J1263" s="67"/>
      <c r="K1263" s="74"/>
      <c r="L1263" s="74"/>
      <c r="M1263" s="74"/>
      <c r="N1263" s="74"/>
      <c r="O1263" s="74"/>
      <c r="P1263" s="74"/>
      <c r="Q1263" s="74"/>
      <c r="R1263" s="74"/>
      <c r="S1263" s="752"/>
      <c r="T1263" s="95"/>
      <c r="U1263" s="752"/>
      <c r="V1263" s="752"/>
      <c r="W1263" s="752"/>
      <c r="X1263" s="752"/>
      <c r="Y1263" s="752"/>
      <c r="Z1263" s="752"/>
      <c r="AA1263" s="752"/>
      <c r="AB1263" s="752"/>
      <c r="AC1263" s="752"/>
      <c r="AD1263" s="752"/>
      <c r="AE1263" s="752"/>
      <c r="AF1263" s="752"/>
      <c r="AG1263" s="752"/>
      <c r="AH1263" s="752"/>
      <c r="AI1263" s="752"/>
      <c r="AJ1263" s="752"/>
      <c r="AK1263" s="752"/>
      <c r="AL1263" s="752"/>
      <c r="AM1263" s="752"/>
      <c r="AN1263" s="752"/>
      <c r="AO1263" s="752"/>
      <c r="AP1263" s="752"/>
    </row>
    <row r="1264" hidden="1">
      <c r="A1264" s="67"/>
      <c r="B1264" s="101"/>
      <c r="C1264" s="74"/>
      <c r="D1264" s="67"/>
      <c r="E1264" s="67"/>
      <c r="F1264" s="74"/>
      <c r="G1264" s="74"/>
      <c r="H1264" s="74"/>
      <c r="I1264" s="67"/>
      <c r="J1264" s="67"/>
      <c r="K1264" s="74"/>
      <c r="L1264" s="74"/>
      <c r="M1264" s="74"/>
      <c r="N1264" s="74"/>
      <c r="O1264" s="74"/>
      <c r="P1264" s="74"/>
      <c r="Q1264" s="74"/>
      <c r="R1264" s="74"/>
      <c r="S1264" s="752"/>
      <c r="T1264" s="95"/>
      <c r="U1264" s="752"/>
      <c r="V1264" s="752"/>
      <c r="W1264" s="752"/>
      <c r="X1264" s="752"/>
      <c r="Y1264" s="752"/>
      <c r="Z1264" s="752"/>
      <c r="AA1264" s="752"/>
      <c r="AB1264" s="752"/>
      <c r="AC1264" s="752"/>
      <c r="AD1264" s="752"/>
      <c r="AE1264" s="752"/>
      <c r="AF1264" s="752"/>
      <c r="AG1264" s="752"/>
      <c r="AH1264" s="752"/>
      <c r="AI1264" s="752"/>
      <c r="AJ1264" s="752"/>
      <c r="AK1264" s="752"/>
      <c r="AL1264" s="752"/>
      <c r="AM1264" s="752"/>
      <c r="AN1264" s="752"/>
      <c r="AO1264" s="752"/>
      <c r="AP1264" s="752"/>
    </row>
    <row r="1265" hidden="1">
      <c r="A1265" s="67"/>
      <c r="B1265" s="101"/>
      <c r="C1265" s="74"/>
      <c r="D1265" s="67"/>
      <c r="E1265" s="67"/>
      <c r="F1265" s="74"/>
      <c r="G1265" s="74"/>
      <c r="H1265" s="74"/>
      <c r="I1265" s="67"/>
      <c r="J1265" s="67"/>
      <c r="K1265" s="74"/>
      <c r="L1265" s="74"/>
      <c r="M1265" s="74"/>
      <c r="N1265" s="74"/>
      <c r="O1265" s="74"/>
      <c r="P1265" s="74"/>
      <c r="Q1265" s="74"/>
      <c r="R1265" s="74"/>
      <c r="S1265" s="752"/>
      <c r="T1265" s="95"/>
      <c r="U1265" s="752"/>
      <c r="V1265" s="752"/>
      <c r="W1265" s="752"/>
      <c r="X1265" s="752"/>
      <c r="Y1265" s="752"/>
      <c r="Z1265" s="752"/>
      <c r="AA1265" s="752"/>
      <c r="AB1265" s="752"/>
      <c r="AC1265" s="752"/>
      <c r="AD1265" s="752"/>
      <c r="AE1265" s="752"/>
      <c r="AF1265" s="752"/>
      <c r="AG1265" s="752"/>
      <c r="AH1265" s="752"/>
      <c r="AI1265" s="752"/>
      <c r="AJ1265" s="752"/>
      <c r="AK1265" s="752"/>
      <c r="AL1265" s="752"/>
      <c r="AM1265" s="752"/>
      <c r="AN1265" s="752"/>
      <c r="AO1265" s="752"/>
      <c r="AP1265" s="752"/>
    </row>
    <row r="1266" hidden="1">
      <c r="A1266" s="67"/>
      <c r="B1266" s="101"/>
      <c r="C1266" s="74"/>
      <c r="D1266" s="67"/>
      <c r="E1266" s="67"/>
      <c r="F1266" s="74"/>
      <c r="G1266" s="74"/>
      <c r="H1266" s="74"/>
      <c r="I1266" s="67"/>
      <c r="J1266" s="67"/>
      <c r="K1266" s="74"/>
      <c r="L1266" s="74"/>
      <c r="M1266" s="74"/>
      <c r="N1266" s="74"/>
      <c r="O1266" s="74"/>
      <c r="P1266" s="74"/>
      <c r="Q1266" s="74"/>
      <c r="R1266" s="74"/>
      <c r="S1266" s="752"/>
      <c r="T1266" s="95"/>
      <c r="U1266" s="752"/>
      <c r="V1266" s="752"/>
      <c r="W1266" s="752"/>
      <c r="X1266" s="752"/>
      <c r="Y1266" s="752"/>
      <c r="Z1266" s="752"/>
      <c r="AA1266" s="752"/>
      <c r="AB1266" s="752"/>
      <c r="AC1266" s="752"/>
      <c r="AD1266" s="752"/>
      <c r="AE1266" s="752"/>
      <c r="AF1266" s="752"/>
      <c r="AG1266" s="752"/>
      <c r="AH1266" s="752"/>
      <c r="AI1266" s="752"/>
      <c r="AJ1266" s="752"/>
      <c r="AK1266" s="752"/>
      <c r="AL1266" s="752"/>
      <c r="AM1266" s="752"/>
      <c r="AN1266" s="752"/>
      <c r="AO1266" s="752"/>
      <c r="AP1266" s="752"/>
    </row>
    <row r="1267" hidden="1">
      <c r="A1267" s="67"/>
      <c r="B1267" s="101"/>
      <c r="C1267" s="74"/>
      <c r="D1267" s="67"/>
      <c r="E1267" s="67"/>
      <c r="F1267" s="74"/>
      <c r="G1267" s="74"/>
      <c r="H1267" s="74"/>
      <c r="I1267" s="67"/>
      <c r="J1267" s="67"/>
      <c r="K1267" s="74"/>
      <c r="L1267" s="74"/>
      <c r="M1267" s="74"/>
      <c r="N1267" s="74"/>
      <c r="O1267" s="74"/>
      <c r="P1267" s="74"/>
      <c r="Q1267" s="74"/>
      <c r="R1267" s="74"/>
      <c r="S1267" s="752"/>
      <c r="T1267" s="95"/>
      <c r="U1267" s="752"/>
      <c r="V1267" s="752"/>
      <c r="W1267" s="752"/>
      <c r="X1267" s="752"/>
      <c r="Y1267" s="752"/>
      <c r="Z1267" s="752"/>
      <c r="AA1267" s="752"/>
      <c r="AB1267" s="752"/>
      <c r="AC1267" s="752"/>
      <c r="AD1267" s="752"/>
      <c r="AE1267" s="752"/>
      <c r="AF1267" s="752"/>
      <c r="AG1267" s="752"/>
      <c r="AH1267" s="752"/>
      <c r="AI1267" s="752"/>
      <c r="AJ1267" s="752"/>
      <c r="AK1267" s="752"/>
      <c r="AL1267" s="752"/>
      <c r="AM1267" s="752"/>
      <c r="AN1267" s="752"/>
      <c r="AO1267" s="752"/>
      <c r="AP1267" s="752"/>
    </row>
    <row r="1268" hidden="1">
      <c r="A1268" s="67"/>
      <c r="B1268" s="101"/>
      <c r="C1268" s="74"/>
      <c r="D1268" s="67"/>
      <c r="E1268" s="67"/>
      <c r="F1268" s="74"/>
      <c r="G1268" s="74"/>
      <c r="H1268" s="74"/>
      <c r="I1268" s="67"/>
      <c r="J1268" s="67"/>
      <c r="K1268" s="74"/>
      <c r="L1268" s="74"/>
      <c r="M1268" s="74"/>
      <c r="N1268" s="74"/>
      <c r="O1268" s="74"/>
      <c r="P1268" s="74"/>
      <c r="Q1268" s="74"/>
      <c r="R1268" s="74"/>
      <c r="S1268" s="752"/>
      <c r="T1268" s="95"/>
      <c r="U1268" s="752"/>
      <c r="V1268" s="752"/>
      <c r="W1268" s="752"/>
      <c r="X1268" s="752"/>
      <c r="Y1268" s="752"/>
      <c r="Z1268" s="752"/>
      <c r="AA1268" s="752"/>
      <c r="AB1268" s="752"/>
      <c r="AC1268" s="752"/>
      <c r="AD1268" s="752"/>
      <c r="AE1268" s="752"/>
      <c r="AF1268" s="752"/>
      <c r="AG1268" s="752"/>
      <c r="AH1268" s="752"/>
      <c r="AI1268" s="752"/>
      <c r="AJ1268" s="752"/>
      <c r="AK1268" s="752"/>
      <c r="AL1268" s="752"/>
      <c r="AM1268" s="752"/>
      <c r="AN1268" s="752"/>
      <c r="AO1268" s="752"/>
      <c r="AP1268" s="752"/>
    </row>
    <row r="1269" hidden="1">
      <c r="A1269" s="67"/>
      <c r="B1269" s="101"/>
      <c r="C1269" s="74"/>
      <c r="D1269" s="67"/>
      <c r="E1269" s="67"/>
      <c r="F1269" s="74"/>
      <c r="G1269" s="74"/>
      <c r="H1269" s="74"/>
      <c r="I1269" s="67"/>
      <c r="J1269" s="67"/>
      <c r="K1269" s="74"/>
      <c r="L1269" s="74"/>
      <c r="M1269" s="74"/>
      <c r="N1269" s="74"/>
      <c r="O1269" s="74"/>
      <c r="P1269" s="74"/>
      <c r="Q1269" s="74"/>
      <c r="R1269" s="74"/>
      <c r="S1269" s="752"/>
      <c r="T1269" s="95"/>
      <c r="U1269" s="752"/>
      <c r="V1269" s="752"/>
      <c r="W1269" s="752"/>
      <c r="X1269" s="752"/>
      <c r="Y1269" s="752"/>
      <c r="Z1269" s="752"/>
      <c r="AA1269" s="752"/>
      <c r="AB1269" s="752"/>
      <c r="AC1269" s="752"/>
      <c r="AD1269" s="752"/>
      <c r="AE1269" s="752"/>
      <c r="AF1269" s="752"/>
      <c r="AG1269" s="752"/>
      <c r="AH1269" s="752"/>
      <c r="AI1269" s="752"/>
      <c r="AJ1269" s="752"/>
      <c r="AK1269" s="752"/>
      <c r="AL1269" s="752"/>
      <c r="AM1269" s="752"/>
      <c r="AN1269" s="752"/>
      <c r="AO1269" s="752"/>
      <c r="AP1269" s="752"/>
    </row>
    <row r="1270" hidden="1">
      <c r="A1270" s="67"/>
      <c r="B1270" s="101"/>
      <c r="C1270" s="74"/>
      <c r="D1270" s="67"/>
      <c r="E1270" s="67"/>
      <c r="F1270" s="74"/>
      <c r="G1270" s="74"/>
      <c r="H1270" s="74"/>
      <c r="I1270" s="67"/>
      <c r="J1270" s="67"/>
      <c r="K1270" s="74"/>
      <c r="L1270" s="74"/>
      <c r="M1270" s="74"/>
      <c r="N1270" s="74"/>
      <c r="O1270" s="74"/>
      <c r="P1270" s="74"/>
      <c r="Q1270" s="74"/>
      <c r="R1270" s="74"/>
      <c r="S1270" s="752"/>
      <c r="T1270" s="95"/>
      <c r="U1270" s="752"/>
      <c r="V1270" s="752"/>
      <c r="W1270" s="752"/>
      <c r="X1270" s="752"/>
      <c r="Y1270" s="752"/>
      <c r="Z1270" s="752"/>
      <c r="AA1270" s="752"/>
      <c r="AB1270" s="752"/>
      <c r="AC1270" s="752"/>
      <c r="AD1270" s="752"/>
      <c r="AE1270" s="752"/>
      <c r="AF1270" s="752"/>
      <c r="AG1270" s="752"/>
      <c r="AH1270" s="752"/>
      <c r="AI1270" s="752"/>
      <c r="AJ1270" s="752"/>
      <c r="AK1270" s="752"/>
      <c r="AL1270" s="752"/>
      <c r="AM1270" s="752"/>
      <c r="AN1270" s="752"/>
      <c r="AO1270" s="752"/>
      <c r="AP1270" s="752"/>
    </row>
    <row r="1271" hidden="1">
      <c r="A1271" s="67"/>
      <c r="B1271" s="101"/>
      <c r="C1271" s="74"/>
      <c r="D1271" s="67"/>
      <c r="E1271" s="67"/>
      <c r="F1271" s="74"/>
      <c r="G1271" s="74"/>
      <c r="H1271" s="74"/>
      <c r="I1271" s="67"/>
      <c r="J1271" s="67"/>
      <c r="K1271" s="74"/>
      <c r="L1271" s="74"/>
      <c r="M1271" s="74"/>
      <c r="N1271" s="74"/>
      <c r="O1271" s="74"/>
      <c r="P1271" s="74"/>
      <c r="Q1271" s="74"/>
      <c r="R1271" s="74"/>
      <c r="S1271" s="752"/>
      <c r="T1271" s="95"/>
      <c r="U1271" s="752"/>
      <c r="V1271" s="752"/>
      <c r="W1271" s="752"/>
      <c r="X1271" s="752"/>
      <c r="Y1271" s="752"/>
      <c r="Z1271" s="752"/>
      <c r="AA1271" s="752"/>
      <c r="AB1271" s="752"/>
      <c r="AC1271" s="752"/>
      <c r="AD1271" s="752"/>
      <c r="AE1271" s="752"/>
      <c r="AF1271" s="752"/>
      <c r="AG1271" s="752"/>
      <c r="AH1271" s="752"/>
      <c r="AI1271" s="752"/>
      <c r="AJ1271" s="752"/>
      <c r="AK1271" s="752"/>
      <c r="AL1271" s="752"/>
      <c r="AM1271" s="752"/>
      <c r="AN1271" s="752"/>
      <c r="AO1271" s="752"/>
      <c r="AP1271" s="752"/>
    </row>
    <row r="1272" hidden="1">
      <c r="A1272" s="67"/>
      <c r="B1272" s="101"/>
      <c r="C1272" s="74"/>
      <c r="D1272" s="67"/>
      <c r="E1272" s="67"/>
      <c r="F1272" s="74"/>
      <c r="G1272" s="74"/>
      <c r="H1272" s="74"/>
      <c r="I1272" s="67"/>
      <c r="J1272" s="67"/>
      <c r="K1272" s="74"/>
      <c r="L1272" s="74"/>
      <c r="M1272" s="74"/>
      <c r="N1272" s="74"/>
      <c r="O1272" s="74"/>
      <c r="P1272" s="74"/>
      <c r="Q1272" s="74"/>
      <c r="R1272" s="74"/>
      <c r="S1272" s="752"/>
      <c r="T1272" s="95"/>
      <c r="U1272" s="752"/>
      <c r="V1272" s="752"/>
      <c r="W1272" s="752"/>
      <c r="X1272" s="752"/>
      <c r="Y1272" s="752"/>
      <c r="Z1272" s="752"/>
      <c r="AA1272" s="752"/>
      <c r="AB1272" s="752"/>
      <c r="AC1272" s="752"/>
      <c r="AD1272" s="752"/>
      <c r="AE1272" s="752"/>
      <c r="AF1272" s="752"/>
      <c r="AG1272" s="752"/>
      <c r="AH1272" s="752"/>
      <c r="AI1272" s="752"/>
      <c r="AJ1272" s="752"/>
      <c r="AK1272" s="752"/>
      <c r="AL1272" s="752"/>
      <c r="AM1272" s="752"/>
      <c r="AN1272" s="752"/>
      <c r="AO1272" s="752"/>
      <c r="AP1272" s="752"/>
    </row>
    <row r="1273" hidden="1">
      <c r="A1273" s="67"/>
      <c r="B1273" s="101"/>
      <c r="C1273" s="74"/>
      <c r="D1273" s="67"/>
      <c r="E1273" s="67"/>
      <c r="F1273" s="74"/>
      <c r="G1273" s="74"/>
      <c r="H1273" s="74"/>
      <c r="I1273" s="67"/>
      <c r="J1273" s="67"/>
      <c r="K1273" s="74"/>
      <c r="L1273" s="74"/>
      <c r="M1273" s="74"/>
      <c r="N1273" s="74"/>
      <c r="O1273" s="74"/>
      <c r="P1273" s="74"/>
      <c r="Q1273" s="74"/>
      <c r="R1273" s="74"/>
      <c r="S1273" s="752"/>
      <c r="T1273" s="95"/>
      <c r="U1273" s="752"/>
      <c r="V1273" s="752"/>
      <c r="W1273" s="752"/>
      <c r="X1273" s="752"/>
      <c r="Y1273" s="752"/>
      <c r="Z1273" s="752"/>
      <c r="AA1273" s="752"/>
      <c r="AB1273" s="752"/>
      <c r="AC1273" s="752"/>
      <c r="AD1273" s="752"/>
      <c r="AE1273" s="752"/>
      <c r="AF1273" s="752"/>
      <c r="AG1273" s="752"/>
      <c r="AH1273" s="752"/>
      <c r="AI1273" s="752"/>
      <c r="AJ1273" s="752"/>
      <c r="AK1273" s="752"/>
      <c r="AL1273" s="752"/>
      <c r="AM1273" s="752"/>
      <c r="AN1273" s="752"/>
      <c r="AO1273" s="752"/>
      <c r="AP1273" s="752"/>
    </row>
    <row r="1274" hidden="1">
      <c r="A1274" s="67"/>
      <c r="B1274" s="101"/>
      <c r="C1274" s="74"/>
      <c r="D1274" s="67"/>
      <c r="E1274" s="67"/>
      <c r="F1274" s="74"/>
      <c r="G1274" s="74"/>
      <c r="H1274" s="74"/>
      <c r="I1274" s="67"/>
      <c r="J1274" s="67"/>
      <c r="K1274" s="74"/>
      <c r="L1274" s="74"/>
      <c r="M1274" s="74"/>
      <c r="N1274" s="74"/>
      <c r="O1274" s="74"/>
      <c r="P1274" s="74"/>
      <c r="Q1274" s="74"/>
      <c r="R1274" s="74"/>
      <c r="S1274" s="752"/>
      <c r="T1274" s="95"/>
      <c r="U1274" s="752"/>
      <c r="V1274" s="752"/>
      <c r="W1274" s="752"/>
      <c r="X1274" s="752"/>
      <c r="Y1274" s="752"/>
      <c r="Z1274" s="752"/>
      <c r="AA1274" s="752"/>
      <c r="AB1274" s="752"/>
      <c r="AC1274" s="752"/>
      <c r="AD1274" s="752"/>
      <c r="AE1274" s="752"/>
      <c r="AF1274" s="752"/>
      <c r="AG1274" s="752"/>
      <c r="AH1274" s="752"/>
      <c r="AI1274" s="752"/>
      <c r="AJ1274" s="752"/>
      <c r="AK1274" s="752"/>
      <c r="AL1274" s="752"/>
      <c r="AM1274" s="752"/>
      <c r="AN1274" s="752"/>
      <c r="AO1274" s="752"/>
      <c r="AP1274" s="752"/>
    </row>
    <row r="1275" hidden="1">
      <c r="A1275" s="67"/>
      <c r="B1275" s="101"/>
      <c r="C1275" s="74"/>
      <c r="D1275" s="67"/>
      <c r="E1275" s="67"/>
      <c r="F1275" s="74"/>
      <c r="G1275" s="74"/>
      <c r="H1275" s="74"/>
      <c r="I1275" s="67"/>
      <c r="J1275" s="67"/>
      <c r="K1275" s="74"/>
      <c r="L1275" s="74"/>
      <c r="M1275" s="74"/>
      <c r="N1275" s="74"/>
      <c r="O1275" s="74"/>
      <c r="P1275" s="74"/>
      <c r="Q1275" s="74"/>
      <c r="R1275" s="74"/>
      <c r="S1275" s="752"/>
      <c r="T1275" s="95"/>
      <c r="U1275" s="752"/>
      <c r="V1275" s="752"/>
      <c r="W1275" s="752"/>
      <c r="X1275" s="752"/>
      <c r="Y1275" s="752"/>
      <c r="Z1275" s="752"/>
      <c r="AA1275" s="752"/>
      <c r="AB1275" s="752"/>
      <c r="AC1275" s="752"/>
      <c r="AD1275" s="752"/>
      <c r="AE1275" s="752"/>
      <c r="AF1275" s="752"/>
      <c r="AG1275" s="752"/>
      <c r="AH1275" s="752"/>
      <c r="AI1275" s="752"/>
      <c r="AJ1275" s="752"/>
      <c r="AK1275" s="752"/>
      <c r="AL1275" s="752"/>
      <c r="AM1275" s="752"/>
      <c r="AN1275" s="752"/>
      <c r="AO1275" s="752"/>
      <c r="AP1275" s="752"/>
    </row>
    <row r="1276" hidden="1">
      <c r="A1276" s="67"/>
      <c r="B1276" s="101"/>
      <c r="C1276" s="74"/>
      <c r="D1276" s="67"/>
      <c r="E1276" s="67"/>
      <c r="F1276" s="74"/>
      <c r="G1276" s="74"/>
      <c r="H1276" s="74"/>
      <c r="I1276" s="67"/>
      <c r="J1276" s="67"/>
      <c r="K1276" s="74"/>
      <c r="L1276" s="74"/>
      <c r="M1276" s="74"/>
      <c r="N1276" s="74"/>
      <c r="O1276" s="74"/>
      <c r="P1276" s="74"/>
      <c r="Q1276" s="74"/>
      <c r="R1276" s="74"/>
      <c r="S1276" s="752"/>
      <c r="T1276" s="95"/>
      <c r="U1276" s="752"/>
      <c r="V1276" s="752"/>
      <c r="W1276" s="752"/>
      <c r="X1276" s="752"/>
      <c r="Y1276" s="752"/>
      <c r="Z1276" s="752"/>
      <c r="AA1276" s="752"/>
      <c r="AB1276" s="752"/>
      <c r="AC1276" s="752"/>
      <c r="AD1276" s="752"/>
      <c r="AE1276" s="752"/>
      <c r="AF1276" s="752"/>
      <c r="AG1276" s="752"/>
      <c r="AH1276" s="752"/>
      <c r="AI1276" s="752"/>
      <c r="AJ1276" s="752"/>
      <c r="AK1276" s="752"/>
      <c r="AL1276" s="752"/>
      <c r="AM1276" s="752"/>
      <c r="AN1276" s="752"/>
      <c r="AO1276" s="752"/>
      <c r="AP1276" s="752"/>
    </row>
    <row r="1277" hidden="1">
      <c r="A1277" s="67"/>
      <c r="B1277" s="101"/>
      <c r="C1277" s="74"/>
      <c r="D1277" s="67"/>
      <c r="E1277" s="67"/>
      <c r="F1277" s="74"/>
      <c r="G1277" s="74"/>
      <c r="H1277" s="74"/>
      <c r="I1277" s="67"/>
      <c r="J1277" s="67"/>
      <c r="K1277" s="74"/>
      <c r="L1277" s="74"/>
      <c r="M1277" s="74"/>
      <c r="N1277" s="74"/>
      <c r="O1277" s="74"/>
      <c r="P1277" s="74"/>
      <c r="Q1277" s="74"/>
      <c r="R1277" s="74"/>
      <c r="S1277" s="752"/>
      <c r="T1277" s="95"/>
      <c r="U1277" s="752"/>
      <c r="V1277" s="752"/>
      <c r="W1277" s="752"/>
      <c r="X1277" s="752"/>
      <c r="Y1277" s="752"/>
      <c r="Z1277" s="752"/>
      <c r="AA1277" s="752"/>
      <c r="AB1277" s="752"/>
      <c r="AC1277" s="752"/>
      <c r="AD1277" s="752"/>
      <c r="AE1277" s="752"/>
      <c r="AF1277" s="752"/>
      <c r="AG1277" s="752"/>
      <c r="AH1277" s="752"/>
      <c r="AI1277" s="752"/>
      <c r="AJ1277" s="752"/>
      <c r="AK1277" s="752"/>
      <c r="AL1277" s="752"/>
      <c r="AM1277" s="752"/>
      <c r="AN1277" s="752"/>
      <c r="AO1277" s="752"/>
      <c r="AP1277" s="752"/>
    </row>
    <row r="1278" hidden="1">
      <c r="A1278" s="67"/>
      <c r="B1278" s="101"/>
      <c r="C1278" s="74"/>
      <c r="D1278" s="67"/>
      <c r="E1278" s="67"/>
      <c r="F1278" s="74"/>
      <c r="G1278" s="74"/>
      <c r="H1278" s="74"/>
      <c r="I1278" s="67"/>
      <c r="J1278" s="67"/>
      <c r="K1278" s="74"/>
      <c r="L1278" s="74"/>
      <c r="M1278" s="74"/>
      <c r="N1278" s="74"/>
      <c r="O1278" s="74"/>
      <c r="P1278" s="74"/>
      <c r="Q1278" s="74"/>
      <c r="R1278" s="74"/>
      <c r="S1278" s="752"/>
      <c r="T1278" s="95"/>
      <c r="U1278" s="752"/>
      <c r="V1278" s="752"/>
      <c r="W1278" s="752"/>
      <c r="X1278" s="752"/>
      <c r="Y1278" s="752"/>
      <c r="Z1278" s="752"/>
      <c r="AA1278" s="752"/>
      <c r="AB1278" s="752"/>
      <c r="AC1278" s="752"/>
      <c r="AD1278" s="752"/>
      <c r="AE1278" s="752"/>
      <c r="AF1278" s="752"/>
      <c r="AG1278" s="752"/>
      <c r="AH1278" s="752"/>
      <c r="AI1278" s="752"/>
      <c r="AJ1278" s="752"/>
      <c r="AK1278" s="752"/>
      <c r="AL1278" s="752"/>
      <c r="AM1278" s="752"/>
      <c r="AN1278" s="752"/>
      <c r="AO1278" s="752"/>
      <c r="AP1278" s="752"/>
    </row>
    <row r="1279" hidden="1">
      <c r="A1279" s="67"/>
      <c r="B1279" s="101"/>
      <c r="C1279" s="74"/>
      <c r="D1279" s="67"/>
      <c r="E1279" s="67"/>
      <c r="F1279" s="74"/>
      <c r="G1279" s="74"/>
      <c r="H1279" s="74"/>
      <c r="I1279" s="67"/>
      <c r="J1279" s="67"/>
      <c r="K1279" s="74"/>
      <c r="L1279" s="74"/>
      <c r="M1279" s="74"/>
      <c r="N1279" s="74"/>
      <c r="O1279" s="74"/>
      <c r="P1279" s="74"/>
      <c r="Q1279" s="74"/>
      <c r="R1279" s="74"/>
      <c r="S1279" s="752"/>
      <c r="T1279" s="95"/>
      <c r="U1279" s="752"/>
      <c r="V1279" s="752"/>
      <c r="W1279" s="752"/>
      <c r="X1279" s="752"/>
      <c r="Y1279" s="752"/>
      <c r="Z1279" s="752"/>
      <c r="AA1279" s="752"/>
      <c r="AB1279" s="752"/>
      <c r="AC1279" s="752"/>
      <c r="AD1279" s="752"/>
      <c r="AE1279" s="752"/>
      <c r="AF1279" s="752"/>
      <c r="AG1279" s="752"/>
      <c r="AH1279" s="752"/>
      <c r="AI1279" s="752"/>
      <c r="AJ1279" s="752"/>
      <c r="AK1279" s="752"/>
      <c r="AL1279" s="752"/>
      <c r="AM1279" s="752"/>
      <c r="AN1279" s="752"/>
      <c r="AO1279" s="752"/>
      <c r="AP1279" s="752"/>
    </row>
    <row r="1280" hidden="1">
      <c r="A1280" s="67"/>
      <c r="B1280" s="101"/>
      <c r="C1280" s="74"/>
      <c r="D1280" s="67"/>
      <c r="E1280" s="67"/>
      <c r="F1280" s="74"/>
      <c r="G1280" s="74"/>
      <c r="H1280" s="74"/>
      <c r="I1280" s="67"/>
      <c r="J1280" s="67"/>
      <c r="K1280" s="74"/>
      <c r="L1280" s="74"/>
      <c r="M1280" s="74"/>
      <c r="N1280" s="74"/>
      <c r="O1280" s="74"/>
      <c r="P1280" s="74"/>
      <c r="Q1280" s="74"/>
      <c r="R1280" s="74"/>
      <c r="S1280" s="752"/>
      <c r="T1280" s="95"/>
      <c r="U1280" s="752"/>
      <c r="V1280" s="752"/>
      <c r="W1280" s="752"/>
      <c r="X1280" s="752"/>
      <c r="Y1280" s="752"/>
      <c r="Z1280" s="752"/>
      <c r="AA1280" s="752"/>
      <c r="AB1280" s="752"/>
      <c r="AC1280" s="752"/>
      <c r="AD1280" s="752"/>
      <c r="AE1280" s="752"/>
      <c r="AF1280" s="752"/>
      <c r="AG1280" s="752"/>
      <c r="AH1280" s="752"/>
      <c r="AI1280" s="752"/>
      <c r="AJ1280" s="752"/>
      <c r="AK1280" s="752"/>
      <c r="AL1280" s="752"/>
      <c r="AM1280" s="752"/>
      <c r="AN1280" s="752"/>
      <c r="AO1280" s="752"/>
      <c r="AP1280" s="752"/>
    </row>
    <row r="1281" hidden="1">
      <c r="A1281" s="67"/>
      <c r="B1281" s="101"/>
      <c r="C1281" s="74"/>
      <c r="D1281" s="67"/>
      <c r="E1281" s="67"/>
      <c r="F1281" s="74"/>
      <c r="G1281" s="74"/>
      <c r="H1281" s="74"/>
      <c r="I1281" s="67"/>
      <c r="J1281" s="67"/>
      <c r="K1281" s="74"/>
      <c r="L1281" s="74"/>
      <c r="M1281" s="74"/>
      <c r="N1281" s="74"/>
      <c r="O1281" s="74"/>
      <c r="P1281" s="74"/>
      <c r="Q1281" s="74"/>
      <c r="R1281" s="74"/>
      <c r="S1281" s="752"/>
      <c r="T1281" s="95"/>
      <c r="U1281" s="752"/>
      <c r="V1281" s="752"/>
      <c r="W1281" s="752"/>
      <c r="X1281" s="752"/>
      <c r="Y1281" s="752"/>
      <c r="Z1281" s="752"/>
      <c r="AA1281" s="752"/>
      <c r="AB1281" s="752"/>
      <c r="AC1281" s="752"/>
      <c r="AD1281" s="752"/>
      <c r="AE1281" s="752"/>
      <c r="AF1281" s="752"/>
      <c r="AG1281" s="752"/>
      <c r="AH1281" s="752"/>
      <c r="AI1281" s="752"/>
      <c r="AJ1281" s="752"/>
      <c r="AK1281" s="752"/>
      <c r="AL1281" s="752"/>
      <c r="AM1281" s="752"/>
      <c r="AN1281" s="752"/>
      <c r="AO1281" s="752"/>
      <c r="AP1281" s="752"/>
    </row>
    <row r="1282" hidden="1">
      <c r="A1282" s="67"/>
      <c r="B1282" s="101"/>
      <c r="C1282" s="74"/>
      <c r="D1282" s="67"/>
      <c r="E1282" s="67"/>
      <c r="F1282" s="74"/>
      <c r="G1282" s="74"/>
      <c r="H1282" s="74"/>
      <c r="I1282" s="67"/>
      <c r="J1282" s="67"/>
      <c r="K1282" s="74"/>
      <c r="L1282" s="74"/>
      <c r="M1282" s="74"/>
      <c r="N1282" s="74"/>
      <c r="O1282" s="74"/>
      <c r="P1282" s="74"/>
      <c r="Q1282" s="74"/>
      <c r="R1282" s="74"/>
      <c r="S1282" s="752"/>
      <c r="T1282" s="95"/>
      <c r="U1282" s="752"/>
      <c r="V1282" s="752"/>
      <c r="W1282" s="752"/>
      <c r="X1282" s="752"/>
      <c r="Y1282" s="752"/>
      <c r="Z1282" s="752"/>
      <c r="AA1282" s="752"/>
      <c r="AB1282" s="752"/>
      <c r="AC1282" s="752"/>
      <c r="AD1282" s="752"/>
      <c r="AE1282" s="752"/>
      <c r="AF1282" s="752"/>
      <c r="AG1282" s="752"/>
      <c r="AH1282" s="752"/>
      <c r="AI1282" s="752"/>
      <c r="AJ1282" s="752"/>
      <c r="AK1282" s="752"/>
      <c r="AL1282" s="752"/>
      <c r="AM1282" s="752"/>
      <c r="AN1282" s="752"/>
      <c r="AO1282" s="752"/>
      <c r="AP1282" s="752"/>
    </row>
    <row r="1283" hidden="1">
      <c r="A1283" s="67"/>
      <c r="B1283" s="101"/>
      <c r="C1283" s="74"/>
      <c r="D1283" s="67"/>
      <c r="E1283" s="67"/>
      <c r="F1283" s="74"/>
      <c r="G1283" s="74"/>
      <c r="H1283" s="74"/>
      <c r="I1283" s="67"/>
      <c r="J1283" s="67"/>
      <c r="K1283" s="74"/>
      <c r="L1283" s="74"/>
      <c r="M1283" s="74"/>
      <c r="N1283" s="74"/>
      <c r="O1283" s="74"/>
      <c r="P1283" s="74"/>
      <c r="Q1283" s="74"/>
      <c r="R1283" s="74"/>
      <c r="S1283" s="752"/>
      <c r="T1283" s="95"/>
      <c r="U1283" s="752"/>
      <c r="V1283" s="752"/>
      <c r="W1283" s="752"/>
      <c r="X1283" s="752"/>
      <c r="Y1283" s="752"/>
      <c r="Z1283" s="752"/>
      <c r="AA1283" s="752"/>
      <c r="AB1283" s="752"/>
      <c r="AC1283" s="752"/>
      <c r="AD1283" s="752"/>
      <c r="AE1283" s="752"/>
      <c r="AF1283" s="752"/>
      <c r="AG1283" s="752"/>
      <c r="AH1283" s="752"/>
      <c r="AI1283" s="752"/>
      <c r="AJ1283" s="752"/>
      <c r="AK1283" s="752"/>
      <c r="AL1283" s="752"/>
      <c r="AM1283" s="752"/>
      <c r="AN1283" s="752"/>
      <c r="AO1283" s="752"/>
      <c r="AP1283" s="752"/>
    </row>
    <row r="1284" hidden="1">
      <c r="A1284" s="67"/>
      <c r="B1284" s="101"/>
      <c r="C1284" s="74"/>
      <c r="D1284" s="67"/>
      <c r="E1284" s="67"/>
      <c r="F1284" s="74"/>
      <c r="G1284" s="74"/>
      <c r="H1284" s="74"/>
      <c r="I1284" s="67"/>
      <c r="J1284" s="67"/>
      <c r="K1284" s="74"/>
      <c r="L1284" s="74"/>
      <c r="M1284" s="74"/>
      <c r="N1284" s="74"/>
      <c r="O1284" s="74"/>
      <c r="P1284" s="74"/>
      <c r="Q1284" s="74"/>
      <c r="R1284" s="74"/>
      <c r="S1284" s="752"/>
      <c r="T1284" s="95"/>
      <c r="U1284" s="752"/>
      <c r="V1284" s="752"/>
      <c r="W1284" s="752"/>
      <c r="X1284" s="752"/>
      <c r="Y1284" s="752"/>
      <c r="Z1284" s="752"/>
      <c r="AA1284" s="752"/>
      <c r="AB1284" s="752"/>
      <c r="AC1284" s="752"/>
      <c r="AD1284" s="752"/>
      <c r="AE1284" s="752"/>
      <c r="AF1284" s="752"/>
      <c r="AG1284" s="752"/>
      <c r="AH1284" s="752"/>
      <c r="AI1284" s="752"/>
      <c r="AJ1284" s="752"/>
      <c r="AK1284" s="752"/>
      <c r="AL1284" s="752"/>
      <c r="AM1284" s="752"/>
      <c r="AN1284" s="752"/>
      <c r="AO1284" s="752"/>
      <c r="AP1284" s="752"/>
    </row>
    <row r="1285" hidden="1">
      <c r="A1285" s="67"/>
      <c r="B1285" s="101"/>
      <c r="C1285" s="74"/>
      <c r="D1285" s="67"/>
      <c r="E1285" s="67"/>
      <c r="F1285" s="74"/>
      <c r="G1285" s="74"/>
      <c r="H1285" s="74"/>
      <c r="I1285" s="67"/>
      <c r="J1285" s="67"/>
      <c r="K1285" s="74"/>
      <c r="L1285" s="74"/>
      <c r="M1285" s="74"/>
      <c r="N1285" s="74"/>
      <c r="O1285" s="74"/>
      <c r="P1285" s="74"/>
      <c r="Q1285" s="74"/>
      <c r="R1285" s="74"/>
      <c r="S1285" s="752"/>
      <c r="T1285" s="95"/>
      <c r="U1285" s="752"/>
      <c r="V1285" s="752"/>
      <c r="W1285" s="752"/>
      <c r="X1285" s="752"/>
      <c r="Y1285" s="752"/>
      <c r="Z1285" s="752"/>
      <c r="AA1285" s="752"/>
      <c r="AB1285" s="752"/>
      <c r="AC1285" s="752"/>
      <c r="AD1285" s="752"/>
      <c r="AE1285" s="752"/>
      <c r="AF1285" s="752"/>
      <c r="AG1285" s="752"/>
      <c r="AH1285" s="752"/>
      <c r="AI1285" s="752"/>
      <c r="AJ1285" s="752"/>
      <c r="AK1285" s="752"/>
      <c r="AL1285" s="752"/>
      <c r="AM1285" s="752"/>
      <c r="AN1285" s="752"/>
      <c r="AO1285" s="752"/>
      <c r="AP1285" s="752"/>
    </row>
    <row r="1286" hidden="1">
      <c r="A1286" s="67"/>
      <c r="B1286" s="101"/>
      <c r="C1286" s="74"/>
      <c r="D1286" s="67"/>
      <c r="E1286" s="67"/>
      <c r="F1286" s="74"/>
      <c r="G1286" s="74"/>
      <c r="H1286" s="74"/>
      <c r="I1286" s="67"/>
      <c r="J1286" s="67"/>
      <c r="K1286" s="74"/>
      <c r="L1286" s="74"/>
      <c r="M1286" s="74"/>
      <c r="N1286" s="74"/>
      <c r="O1286" s="74"/>
      <c r="P1286" s="74"/>
      <c r="Q1286" s="74"/>
      <c r="R1286" s="74"/>
      <c r="S1286" s="752"/>
      <c r="T1286" s="95"/>
      <c r="U1286" s="752"/>
      <c r="V1286" s="752"/>
      <c r="W1286" s="752"/>
      <c r="X1286" s="752"/>
      <c r="Y1286" s="752"/>
      <c r="Z1286" s="752"/>
      <c r="AA1286" s="752"/>
      <c r="AB1286" s="752"/>
      <c r="AC1286" s="752"/>
      <c r="AD1286" s="752"/>
      <c r="AE1286" s="752"/>
      <c r="AF1286" s="752"/>
      <c r="AG1286" s="752"/>
      <c r="AH1286" s="752"/>
      <c r="AI1286" s="752"/>
      <c r="AJ1286" s="752"/>
      <c r="AK1286" s="752"/>
      <c r="AL1286" s="752"/>
      <c r="AM1286" s="752"/>
      <c r="AN1286" s="752"/>
      <c r="AO1286" s="752"/>
      <c r="AP1286" s="752"/>
    </row>
    <row r="1287" hidden="1">
      <c r="A1287" s="67"/>
      <c r="B1287" s="101"/>
      <c r="C1287" s="74"/>
      <c r="D1287" s="67"/>
      <c r="E1287" s="67"/>
      <c r="F1287" s="74"/>
      <c r="G1287" s="74"/>
      <c r="H1287" s="74"/>
      <c r="I1287" s="67"/>
      <c r="J1287" s="67"/>
      <c r="K1287" s="74"/>
      <c r="L1287" s="74"/>
      <c r="M1287" s="74"/>
      <c r="N1287" s="74"/>
      <c r="O1287" s="74"/>
      <c r="P1287" s="74"/>
      <c r="Q1287" s="74"/>
      <c r="R1287" s="74"/>
      <c r="S1287" s="752"/>
      <c r="T1287" s="95"/>
      <c r="U1287" s="752"/>
      <c r="V1287" s="752"/>
      <c r="W1287" s="752"/>
      <c r="X1287" s="752"/>
      <c r="Y1287" s="752"/>
      <c r="Z1287" s="752"/>
      <c r="AA1287" s="752"/>
      <c r="AB1287" s="752"/>
      <c r="AC1287" s="752"/>
      <c r="AD1287" s="752"/>
      <c r="AE1287" s="752"/>
      <c r="AF1287" s="752"/>
      <c r="AG1287" s="752"/>
      <c r="AH1287" s="752"/>
      <c r="AI1287" s="752"/>
      <c r="AJ1287" s="752"/>
      <c r="AK1287" s="752"/>
      <c r="AL1287" s="752"/>
      <c r="AM1287" s="752"/>
      <c r="AN1287" s="752"/>
      <c r="AO1287" s="752"/>
      <c r="AP1287" s="752"/>
    </row>
    <row r="1288" hidden="1">
      <c r="A1288" s="67"/>
      <c r="B1288" s="101"/>
      <c r="C1288" s="74"/>
      <c r="D1288" s="67"/>
      <c r="E1288" s="67"/>
      <c r="F1288" s="74"/>
      <c r="G1288" s="74"/>
      <c r="H1288" s="74"/>
      <c r="I1288" s="67"/>
      <c r="J1288" s="67"/>
      <c r="K1288" s="74"/>
      <c r="L1288" s="74"/>
      <c r="M1288" s="74"/>
      <c r="N1288" s="74"/>
      <c r="O1288" s="74"/>
      <c r="P1288" s="74"/>
      <c r="Q1288" s="74"/>
      <c r="R1288" s="74"/>
      <c r="S1288" s="752"/>
      <c r="T1288" s="95"/>
      <c r="U1288" s="752"/>
      <c r="V1288" s="752"/>
      <c r="W1288" s="752"/>
      <c r="X1288" s="752"/>
      <c r="Y1288" s="752"/>
      <c r="Z1288" s="752"/>
      <c r="AA1288" s="752"/>
      <c r="AB1288" s="752"/>
      <c r="AC1288" s="752"/>
      <c r="AD1288" s="752"/>
      <c r="AE1288" s="752"/>
      <c r="AF1288" s="752"/>
      <c r="AG1288" s="752"/>
      <c r="AH1288" s="752"/>
      <c r="AI1288" s="752"/>
      <c r="AJ1288" s="752"/>
      <c r="AK1288" s="752"/>
      <c r="AL1288" s="752"/>
      <c r="AM1288" s="752"/>
      <c r="AN1288" s="752"/>
      <c r="AO1288" s="752"/>
      <c r="AP1288" s="752"/>
    </row>
    <row r="1289" hidden="1">
      <c r="A1289" s="67"/>
      <c r="B1289" s="101"/>
      <c r="C1289" s="74"/>
      <c r="D1289" s="67"/>
      <c r="E1289" s="67"/>
      <c r="F1289" s="74"/>
      <c r="G1289" s="74"/>
      <c r="H1289" s="74"/>
      <c r="I1289" s="67"/>
      <c r="J1289" s="67"/>
      <c r="K1289" s="74"/>
      <c r="L1289" s="74"/>
      <c r="M1289" s="74"/>
      <c r="N1289" s="74"/>
      <c r="O1289" s="74"/>
      <c r="P1289" s="74"/>
      <c r="Q1289" s="74"/>
      <c r="R1289" s="74"/>
      <c r="S1289" s="752"/>
      <c r="T1289" s="95"/>
      <c r="U1289" s="752"/>
      <c r="V1289" s="752"/>
      <c r="W1289" s="752"/>
      <c r="X1289" s="752"/>
      <c r="Y1289" s="752"/>
      <c r="Z1289" s="752"/>
      <c r="AA1289" s="752"/>
      <c r="AB1289" s="752"/>
      <c r="AC1289" s="752"/>
      <c r="AD1289" s="752"/>
      <c r="AE1289" s="752"/>
      <c r="AF1289" s="752"/>
      <c r="AG1289" s="752"/>
      <c r="AH1289" s="752"/>
      <c r="AI1289" s="752"/>
      <c r="AJ1289" s="752"/>
      <c r="AK1289" s="752"/>
      <c r="AL1289" s="752"/>
      <c r="AM1289" s="752"/>
      <c r="AN1289" s="752"/>
      <c r="AO1289" s="752"/>
      <c r="AP1289" s="752"/>
    </row>
    <row r="1290" hidden="1">
      <c r="A1290" s="67"/>
      <c r="B1290" s="101"/>
      <c r="C1290" s="74"/>
      <c r="D1290" s="67"/>
      <c r="E1290" s="67"/>
      <c r="F1290" s="74"/>
      <c r="G1290" s="74"/>
      <c r="H1290" s="74"/>
      <c r="I1290" s="67"/>
      <c r="J1290" s="67"/>
      <c r="K1290" s="74"/>
      <c r="L1290" s="74"/>
      <c r="M1290" s="74"/>
      <c r="N1290" s="74"/>
      <c r="O1290" s="74"/>
      <c r="P1290" s="74"/>
      <c r="Q1290" s="74"/>
      <c r="R1290" s="74"/>
      <c r="S1290" s="752"/>
      <c r="T1290" s="95"/>
      <c r="U1290" s="752"/>
      <c r="V1290" s="752"/>
      <c r="W1290" s="752"/>
      <c r="X1290" s="752"/>
      <c r="Y1290" s="752"/>
      <c r="Z1290" s="752"/>
      <c r="AA1290" s="752"/>
      <c r="AB1290" s="752"/>
      <c r="AC1290" s="752"/>
      <c r="AD1290" s="752"/>
      <c r="AE1290" s="752"/>
      <c r="AF1290" s="752"/>
      <c r="AG1290" s="752"/>
      <c r="AH1290" s="752"/>
      <c r="AI1290" s="752"/>
      <c r="AJ1290" s="752"/>
      <c r="AK1290" s="752"/>
      <c r="AL1290" s="752"/>
      <c r="AM1290" s="752"/>
      <c r="AN1290" s="752"/>
      <c r="AO1290" s="752"/>
      <c r="AP1290" s="752"/>
    </row>
    <row r="1291" hidden="1">
      <c r="A1291" s="67"/>
      <c r="B1291" s="101"/>
      <c r="C1291" s="74"/>
      <c r="D1291" s="67"/>
      <c r="E1291" s="67"/>
      <c r="F1291" s="74"/>
      <c r="G1291" s="74"/>
      <c r="H1291" s="74"/>
      <c r="I1291" s="67"/>
      <c r="J1291" s="67"/>
      <c r="K1291" s="74"/>
      <c r="L1291" s="74"/>
      <c r="M1291" s="74"/>
      <c r="N1291" s="74"/>
      <c r="O1291" s="74"/>
      <c r="P1291" s="74"/>
      <c r="Q1291" s="74"/>
      <c r="R1291" s="74"/>
      <c r="S1291" s="752"/>
      <c r="T1291" s="95"/>
      <c r="U1291" s="752"/>
      <c r="V1291" s="752"/>
      <c r="W1291" s="752"/>
      <c r="X1291" s="752"/>
      <c r="Y1291" s="752"/>
      <c r="Z1291" s="752"/>
      <c r="AA1291" s="752"/>
      <c r="AB1291" s="752"/>
      <c r="AC1291" s="752"/>
      <c r="AD1291" s="752"/>
      <c r="AE1291" s="752"/>
      <c r="AF1291" s="752"/>
      <c r="AG1291" s="752"/>
      <c r="AH1291" s="752"/>
      <c r="AI1291" s="752"/>
      <c r="AJ1291" s="752"/>
      <c r="AK1291" s="752"/>
      <c r="AL1291" s="752"/>
      <c r="AM1291" s="752"/>
      <c r="AN1291" s="752"/>
      <c r="AO1291" s="752"/>
      <c r="AP1291" s="752"/>
    </row>
    <row r="1292" hidden="1">
      <c r="A1292" s="67"/>
      <c r="B1292" s="101"/>
      <c r="C1292" s="74"/>
      <c r="D1292" s="67"/>
      <c r="E1292" s="67"/>
      <c r="F1292" s="74"/>
      <c r="G1292" s="74"/>
      <c r="H1292" s="74"/>
      <c r="I1292" s="67"/>
      <c r="J1292" s="67"/>
      <c r="K1292" s="74"/>
      <c r="L1292" s="74"/>
      <c r="M1292" s="74"/>
      <c r="N1292" s="74"/>
      <c r="O1292" s="74"/>
      <c r="P1292" s="74"/>
      <c r="Q1292" s="74"/>
      <c r="R1292" s="74"/>
      <c r="S1292" s="752"/>
      <c r="T1292" s="95"/>
      <c r="U1292" s="752"/>
      <c r="V1292" s="752"/>
      <c r="W1292" s="752"/>
      <c r="X1292" s="752"/>
      <c r="Y1292" s="752"/>
      <c r="Z1292" s="752"/>
      <c r="AA1292" s="752"/>
      <c r="AB1292" s="752"/>
      <c r="AC1292" s="752"/>
      <c r="AD1292" s="752"/>
      <c r="AE1292" s="752"/>
      <c r="AF1292" s="752"/>
      <c r="AG1292" s="752"/>
      <c r="AH1292" s="752"/>
      <c r="AI1292" s="752"/>
      <c r="AJ1292" s="752"/>
      <c r="AK1292" s="752"/>
      <c r="AL1292" s="752"/>
      <c r="AM1292" s="752"/>
      <c r="AN1292" s="752"/>
      <c r="AO1292" s="752"/>
      <c r="AP1292" s="752"/>
    </row>
    <row r="1293" hidden="1">
      <c r="A1293" s="67"/>
      <c r="B1293" s="101"/>
      <c r="C1293" s="74"/>
      <c r="D1293" s="67"/>
      <c r="E1293" s="67"/>
      <c r="F1293" s="74"/>
      <c r="G1293" s="74"/>
      <c r="H1293" s="74"/>
      <c r="I1293" s="67"/>
      <c r="J1293" s="67"/>
      <c r="K1293" s="74"/>
      <c r="L1293" s="74"/>
      <c r="M1293" s="74"/>
      <c r="N1293" s="74"/>
      <c r="O1293" s="74"/>
      <c r="P1293" s="74"/>
      <c r="Q1293" s="74"/>
      <c r="R1293" s="74"/>
      <c r="S1293" s="752"/>
      <c r="T1293" s="95"/>
      <c r="U1293" s="752"/>
      <c r="V1293" s="752"/>
      <c r="W1293" s="752"/>
      <c r="X1293" s="752"/>
      <c r="Y1293" s="752"/>
      <c r="Z1293" s="752"/>
      <c r="AA1293" s="752"/>
      <c r="AB1293" s="752"/>
      <c r="AC1293" s="752"/>
      <c r="AD1293" s="752"/>
      <c r="AE1293" s="752"/>
      <c r="AF1293" s="752"/>
      <c r="AG1293" s="752"/>
      <c r="AH1293" s="752"/>
      <c r="AI1293" s="752"/>
      <c r="AJ1293" s="752"/>
      <c r="AK1293" s="752"/>
      <c r="AL1293" s="752"/>
      <c r="AM1293" s="752"/>
      <c r="AN1293" s="752"/>
      <c r="AO1293" s="752"/>
      <c r="AP1293" s="752"/>
    </row>
    <row r="1294" hidden="1">
      <c r="A1294" s="67"/>
      <c r="B1294" s="101"/>
      <c r="C1294" s="74"/>
      <c r="D1294" s="67"/>
      <c r="E1294" s="67"/>
      <c r="F1294" s="74"/>
      <c r="G1294" s="74"/>
      <c r="H1294" s="74"/>
      <c r="I1294" s="67"/>
      <c r="J1294" s="67"/>
      <c r="K1294" s="74"/>
      <c r="L1294" s="74"/>
      <c r="M1294" s="74"/>
      <c r="N1294" s="74"/>
      <c r="O1294" s="74"/>
      <c r="P1294" s="74"/>
      <c r="Q1294" s="74"/>
      <c r="R1294" s="74"/>
      <c r="S1294" s="752"/>
      <c r="T1294" s="95"/>
      <c r="U1294" s="752"/>
      <c r="V1294" s="752"/>
      <c r="W1294" s="752"/>
      <c r="X1294" s="752"/>
      <c r="Y1294" s="752"/>
      <c r="Z1294" s="752"/>
      <c r="AA1294" s="752"/>
      <c r="AB1294" s="752"/>
      <c r="AC1294" s="752"/>
      <c r="AD1294" s="752"/>
      <c r="AE1294" s="752"/>
      <c r="AF1294" s="752"/>
      <c r="AG1294" s="752"/>
      <c r="AH1294" s="752"/>
      <c r="AI1294" s="752"/>
      <c r="AJ1294" s="752"/>
      <c r="AK1294" s="752"/>
      <c r="AL1294" s="752"/>
      <c r="AM1294" s="752"/>
      <c r="AN1294" s="752"/>
      <c r="AO1294" s="752"/>
      <c r="AP1294" s="752"/>
    </row>
    <row r="1295" hidden="1">
      <c r="A1295" s="67"/>
      <c r="B1295" s="101"/>
      <c r="C1295" s="74"/>
      <c r="D1295" s="67"/>
      <c r="E1295" s="67"/>
      <c r="F1295" s="74"/>
      <c r="G1295" s="74"/>
      <c r="H1295" s="74"/>
      <c r="I1295" s="67"/>
      <c r="J1295" s="67"/>
      <c r="K1295" s="74"/>
      <c r="L1295" s="74"/>
      <c r="M1295" s="74"/>
      <c r="N1295" s="74"/>
      <c r="O1295" s="74"/>
      <c r="P1295" s="74"/>
      <c r="Q1295" s="74"/>
      <c r="R1295" s="74"/>
      <c r="S1295" s="752"/>
      <c r="T1295" s="95"/>
      <c r="U1295" s="752"/>
      <c r="V1295" s="752"/>
      <c r="W1295" s="752"/>
      <c r="X1295" s="752"/>
      <c r="Y1295" s="752"/>
      <c r="Z1295" s="752"/>
      <c r="AA1295" s="752"/>
      <c r="AB1295" s="752"/>
      <c r="AC1295" s="752"/>
      <c r="AD1295" s="752"/>
      <c r="AE1295" s="752"/>
      <c r="AF1295" s="752"/>
      <c r="AG1295" s="752"/>
      <c r="AH1295" s="752"/>
      <c r="AI1295" s="752"/>
      <c r="AJ1295" s="752"/>
      <c r="AK1295" s="752"/>
      <c r="AL1295" s="752"/>
      <c r="AM1295" s="752"/>
      <c r="AN1295" s="752"/>
      <c r="AO1295" s="752"/>
      <c r="AP1295" s="752"/>
    </row>
    <row r="1296" hidden="1">
      <c r="A1296" s="67"/>
      <c r="B1296" s="101"/>
      <c r="C1296" s="74"/>
      <c r="D1296" s="67"/>
      <c r="E1296" s="67"/>
      <c r="F1296" s="74"/>
      <c r="G1296" s="74"/>
      <c r="H1296" s="74"/>
      <c r="I1296" s="67"/>
      <c r="J1296" s="67"/>
      <c r="K1296" s="74"/>
      <c r="L1296" s="74"/>
      <c r="M1296" s="74"/>
      <c r="N1296" s="74"/>
      <c r="O1296" s="74"/>
      <c r="P1296" s="74"/>
      <c r="Q1296" s="74"/>
      <c r="R1296" s="74"/>
      <c r="S1296" s="752"/>
      <c r="T1296" s="95"/>
      <c r="U1296" s="752"/>
      <c r="V1296" s="752"/>
      <c r="W1296" s="752"/>
      <c r="X1296" s="752"/>
      <c r="Y1296" s="752"/>
      <c r="Z1296" s="752"/>
      <c r="AA1296" s="752"/>
      <c r="AB1296" s="752"/>
      <c r="AC1296" s="752"/>
      <c r="AD1296" s="752"/>
      <c r="AE1296" s="752"/>
      <c r="AF1296" s="752"/>
      <c r="AG1296" s="752"/>
      <c r="AH1296" s="752"/>
      <c r="AI1296" s="752"/>
      <c r="AJ1296" s="752"/>
      <c r="AK1296" s="752"/>
      <c r="AL1296" s="752"/>
      <c r="AM1296" s="752"/>
      <c r="AN1296" s="752"/>
      <c r="AO1296" s="752"/>
      <c r="AP1296" s="752"/>
    </row>
    <row r="1297" hidden="1">
      <c r="A1297" s="67"/>
      <c r="B1297" s="101"/>
      <c r="C1297" s="74"/>
      <c r="D1297" s="67"/>
      <c r="E1297" s="67"/>
      <c r="F1297" s="74"/>
      <c r="G1297" s="74"/>
      <c r="H1297" s="74"/>
      <c r="I1297" s="67"/>
      <c r="J1297" s="67"/>
      <c r="K1297" s="74"/>
      <c r="L1297" s="74"/>
      <c r="M1297" s="74"/>
      <c r="N1297" s="74"/>
      <c r="O1297" s="74"/>
      <c r="P1297" s="74"/>
      <c r="Q1297" s="74"/>
      <c r="R1297" s="74"/>
      <c r="S1297" s="752"/>
      <c r="T1297" s="95"/>
      <c r="U1297" s="752"/>
      <c r="V1297" s="752"/>
      <c r="W1297" s="752"/>
      <c r="X1297" s="752"/>
      <c r="Y1297" s="752"/>
      <c r="Z1297" s="752"/>
      <c r="AA1297" s="752"/>
      <c r="AB1297" s="752"/>
      <c r="AC1297" s="752"/>
      <c r="AD1297" s="752"/>
      <c r="AE1297" s="752"/>
      <c r="AF1297" s="752"/>
      <c r="AG1297" s="752"/>
      <c r="AH1297" s="752"/>
      <c r="AI1297" s="752"/>
      <c r="AJ1297" s="752"/>
      <c r="AK1297" s="752"/>
      <c r="AL1297" s="752"/>
      <c r="AM1297" s="752"/>
      <c r="AN1297" s="752"/>
      <c r="AO1297" s="752"/>
      <c r="AP1297" s="752"/>
    </row>
    <row r="1298" hidden="1">
      <c r="A1298" s="67"/>
      <c r="B1298" s="101"/>
      <c r="C1298" s="74"/>
      <c r="D1298" s="67"/>
      <c r="E1298" s="67"/>
      <c r="F1298" s="74"/>
      <c r="G1298" s="74"/>
      <c r="H1298" s="74"/>
      <c r="I1298" s="67"/>
      <c r="J1298" s="67"/>
      <c r="K1298" s="74"/>
      <c r="L1298" s="74"/>
      <c r="M1298" s="74"/>
      <c r="N1298" s="74"/>
      <c r="O1298" s="74"/>
      <c r="P1298" s="74"/>
      <c r="Q1298" s="74"/>
      <c r="R1298" s="74"/>
      <c r="S1298" s="752"/>
      <c r="T1298" s="95"/>
      <c r="U1298" s="752"/>
      <c r="V1298" s="752"/>
      <c r="W1298" s="752"/>
      <c r="X1298" s="752"/>
      <c r="Y1298" s="752"/>
      <c r="Z1298" s="752"/>
      <c r="AA1298" s="752"/>
      <c r="AB1298" s="752"/>
      <c r="AC1298" s="752"/>
      <c r="AD1298" s="752"/>
      <c r="AE1298" s="752"/>
      <c r="AF1298" s="752"/>
      <c r="AG1298" s="752"/>
      <c r="AH1298" s="752"/>
      <c r="AI1298" s="752"/>
      <c r="AJ1298" s="752"/>
      <c r="AK1298" s="752"/>
      <c r="AL1298" s="752"/>
      <c r="AM1298" s="752"/>
      <c r="AN1298" s="752"/>
      <c r="AO1298" s="752"/>
      <c r="AP1298" s="752"/>
    </row>
    <row r="1299" hidden="1">
      <c r="A1299" s="67"/>
      <c r="B1299" s="101"/>
      <c r="C1299" s="74"/>
      <c r="D1299" s="67"/>
      <c r="E1299" s="67"/>
      <c r="F1299" s="74"/>
      <c r="G1299" s="74"/>
      <c r="H1299" s="74"/>
      <c r="I1299" s="67"/>
      <c r="J1299" s="67"/>
      <c r="K1299" s="74"/>
      <c r="L1299" s="74"/>
      <c r="M1299" s="74"/>
      <c r="N1299" s="74"/>
      <c r="O1299" s="74"/>
      <c r="P1299" s="74"/>
      <c r="Q1299" s="74"/>
      <c r="R1299" s="74"/>
      <c r="S1299" s="752"/>
      <c r="T1299" s="95"/>
      <c r="U1299" s="752"/>
      <c r="V1299" s="752"/>
      <c r="W1299" s="752"/>
      <c r="X1299" s="752"/>
      <c r="Y1299" s="752"/>
      <c r="Z1299" s="752"/>
      <c r="AA1299" s="752"/>
      <c r="AB1299" s="752"/>
      <c r="AC1299" s="752"/>
      <c r="AD1299" s="752"/>
      <c r="AE1299" s="752"/>
      <c r="AF1299" s="752"/>
      <c r="AG1299" s="752"/>
      <c r="AH1299" s="752"/>
      <c r="AI1299" s="752"/>
      <c r="AJ1299" s="752"/>
      <c r="AK1299" s="752"/>
      <c r="AL1299" s="752"/>
      <c r="AM1299" s="752"/>
      <c r="AN1299" s="752"/>
      <c r="AO1299" s="752"/>
      <c r="AP1299" s="752"/>
    </row>
    <row r="1300" hidden="1">
      <c r="A1300" s="67"/>
      <c r="B1300" s="101"/>
      <c r="C1300" s="74"/>
      <c r="D1300" s="67"/>
      <c r="E1300" s="67"/>
      <c r="F1300" s="74"/>
      <c r="G1300" s="74"/>
      <c r="H1300" s="74"/>
      <c r="I1300" s="67"/>
      <c r="J1300" s="67"/>
      <c r="K1300" s="74"/>
      <c r="L1300" s="74"/>
      <c r="M1300" s="74"/>
      <c r="N1300" s="74"/>
      <c r="O1300" s="74"/>
      <c r="P1300" s="74"/>
      <c r="Q1300" s="74"/>
      <c r="R1300" s="74"/>
      <c r="S1300" s="752"/>
      <c r="T1300" s="95"/>
      <c r="U1300" s="752"/>
      <c r="V1300" s="752"/>
      <c r="W1300" s="752"/>
      <c r="X1300" s="752"/>
      <c r="Y1300" s="752"/>
      <c r="Z1300" s="752"/>
      <c r="AA1300" s="752"/>
      <c r="AB1300" s="752"/>
      <c r="AC1300" s="752"/>
      <c r="AD1300" s="752"/>
      <c r="AE1300" s="752"/>
      <c r="AF1300" s="752"/>
      <c r="AG1300" s="752"/>
      <c r="AH1300" s="752"/>
      <c r="AI1300" s="752"/>
      <c r="AJ1300" s="752"/>
      <c r="AK1300" s="752"/>
      <c r="AL1300" s="752"/>
      <c r="AM1300" s="752"/>
      <c r="AN1300" s="752"/>
      <c r="AO1300" s="752"/>
      <c r="AP1300" s="752"/>
    </row>
    <row r="1301" hidden="1">
      <c r="A1301" s="67"/>
      <c r="B1301" s="101"/>
      <c r="C1301" s="74"/>
      <c r="D1301" s="67"/>
      <c r="E1301" s="67"/>
      <c r="F1301" s="74"/>
      <c r="G1301" s="74"/>
      <c r="H1301" s="74"/>
      <c r="I1301" s="67"/>
      <c r="J1301" s="67"/>
      <c r="K1301" s="74"/>
      <c r="L1301" s="74"/>
      <c r="M1301" s="74"/>
      <c r="N1301" s="74"/>
      <c r="O1301" s="74"/>
      <c r="P1301" s="74"/>
      <c r="Q1301" s="74"/>
      <c r="R1301" s="74"/>
      <c r="S1301" s="752"/>
      <c r="T1301" s="95"/>
      <c r="U1301" s="752"/>
      <c r="V1301" s="752"/>
      <c r="W1301" s="752"/>
      <c r="X1301" s="752"/>
      <c r="Y1301" s="752"/>
      <c r="Z1301" s="752"/>
      <c r="AA1301" s="752"/>
      <c r="AB1301" s="752"/>
      <c r="AC1301" s="752"/>
      <c r="AD1301" s="752"/>
      <c r="AE1301" s="752"/>
      <c r="AF1301" s="752"/>
      <c r="AG1301" s="752"/>
      <c r="AH1301" s="752"/>
      <c r="AI1301" s="752"/>
      <c r="AJ1301" s="752"/>
      <c r="AK1301" s="752"/>
      <c r="AL1301" s="752"/>
      <c r="AM1301" s="752"/>
      <c r="AN1301" s="752"/>
      <c r="AO1301" s="752"/>
      <c r="AP1301" s="752"/>
    </row>
    <row r="1302" hidden="1">
      <c r="A1302" s="67"/>
      <c r="B1302" s="101"/>
      <c r="C1302" s="74"/>
      <c r="D1302" s="67"/>
      <c r="E1302" s="67"/>
      <c r="F1302" s="74"/>
      <c r="G1302" s="74"/>
      <c r="H1302" s="74"/>
      <c r="I1302" s="67"/>
      <c r="J1302" s="67"/>
      <c r="K1302" s="74"/>
      <c r="L1302" s="74"/>
      <c r="M1302" s="74"/>
      <c r="N1302" s="74"/>
      <c r="O1302" s="74"/>
      <c r="P1302" s="74"/>
      <c r="Q1302" s="74"/>
      <c r="R1302" s="74"/>
      <c r="S1302" s="752"/>
      <c r="T1302" s="95"/>
      <c r="U1302" s="752"/>
      <c r="V1302" s="752"/>
      <c r="W1302" s="752"/>
      <c r="X1302" s="752"/>
      <c r="Y1302" s="752"/>
      <c r="Z1302" s="752"/>
      <c r="AA1302" s="752"/>
      <c r="AB1302" s="752"/>
      <c r="AC1302" s="752"/>
      <c r="AD1302" s="752"/>
      <c r="AE1302" s="752"/>
      <c r="AF1302" s="752"/>
      <c r="AG1302" s="752"/>
      <c r="AH1302" s="752"/>
      <c r="AI1302" s="752"/>
      <c r="AJ1302" s="752"/>
      <c r="AK1302" s="752"/>
      <c r="AL1302" s="752"/>
      <c r="AM1302" s="752"/>
      <c r="AN1302" s="752"/>
      <c r="AO1302" s="752"/>
      <c r="AP1302" s="752"/>
    </row>
    <row r="1303" hidden="1">
      <c r="A1303" s="67"/>
      <c r="B1303" s="101"/>
      <c r="C1303" s="74"/>
      <c r="D1303" s="67"/>
      <c r="E1303" s="67"/>
      <c r="F1303" s="74"/>
      <c r="G1303" s="74"/>
      <c r="H1303" s="74"/>
      <c r="I1303" s="67"/>
      <c r="J1303" s="67"/>
      <c r="K1303" s="74"/>
      <c r="L1303" s="74"/>
      <c r="M1303" s="74"/>
      <c r="N1303" s="74"/>
      <c r="O1303" s="74"/>
      <c r="P1303" s="74"/>
      <c r="Q1303" s="74"/>
      <c r="R1303" s="74"/>
      <c r="S1303" s="752"/>
      <c r="T1303" s="95"/>
      <c r="U1303" s="752"/>
      <c r="V1303" s="752"/>
      <c r="W1303" s="752"/>
      <c r="X1303" s="752"/>
      <c r="Y1303" s="752"/>
      <c r="Z1303" s="752"/>
      <c r="AA1303" s="752"/>
      <c r="AB1303" s="752"/>
      <c r="AC1303" s="752"/>
      <c r="AD1303" s="752"/>
      <c r="AE1303" s="752"/>
      <c r="AF1303" s="752"/>
      <c r="AG1303" s="752"/>
      <c r="AH1303" s="752"/>
      <c r="AI1303" s="752"/>
      <c r="AJ1303" s="752"/>
      <c r="AK1303" s="752"/>
      <c r="AL1303" s="752"/>
      <c r="AM1303" s="752"/>
      <c r="AN1303" s="752"/>
      <c r="AO1303" s="752"/>
      <c r="AP1303" s="752"/>
    </row>
    <row r="1304" hidden="1">
      <c r="A1304" s="67"/>
      <c r="B1304" s="101"/>
      <c r="C1304" s="74"/>
      <c r="D1304" s="67"/>
      <c r="E1304" s="67"/>
      <c r="F1304" s="74"/>
      <c r="G1304" s="74"/>
      <c r="H1304" s="74"/>
      <c r="I1304" s="67"/>
      <c r="J1304" s="67"/>
      <c r="K1304" s="74"/>
      <c r="L1304" s="74"/>
      <c r="M1304" s="74"/>
      <c r="N1304" s="74"/>
      <c r="O1304" s="74"/>
      <c r="P1304" s="74"/>
      <c r="Q1304" s="74"/>
      <c r="R1304" s="74"/>
      <c r="S1304" s="752"/>
      <c r="T1304" s="95"/>
      <c r="U1304" s="752"/>
      <c r="V1304" s="752"/>
      <c r="W1304" s="752"/>
      <c r="X1304" s="752"/>
      <c r="Y1304" s="752"/>
      <c r="Z1304" s="752"/>
      <c r="AA1304" s="752"/>
      <c r="AB1304" s="752"/>
      <c r="AC1304" s="752"/>
      <c r="AD1304" s="752"/>
      <c r="AE1304" s="752"/>
      <c r="AF1304" s="752"/>
      <c r="AG1304" s="752"/>
      <c r="AH1304" s="752"/>
      <c r="AI1304" s="752"/>
      <c r="AJ1304" s="752"/>
      <c r="AK1304" s="752"/>
      <c r="AL1304" s="752"/>
      <c r="AM1304" s="752"/>
      <c r="AN1304" s="752"/>
      <c r="AO1304" s="752"/>
      <c r="AP1304" s="752"/>
    </row>
    <row r="1305" hidden="1">
      <c r="A1305" s="67"/>
      <c r="B1305" s="101"/>
      <c r="C1305" s="74"/>
      <c r="D1305" s="67"/>
      <c r="E1305" s="67"/>
      <c r="F1305" s="74"/>
      <c r="G1305" s="74"/>
      <c r="H1305" s="74"/>
      <c r="I1305" s="67"/>
      <c r="J1305" s="67"/>
      <c r="K1305" s="74"/>
      <c r="L1305" s="74"/>
      <c r="M1305" s="74"/>
      <c r="N1305" s="74"/>
      <c r="O1305" s="74"/>
      <c r="P1305" s="74"/>
      <c r="Q1305" s="74"/>
      <c r="R1305" s="74"/>
      <c r="S1305" s="752"/>
      <c r="T1305" s="95"/>
      <c r="U1305" s="752"/>
      <c r="V1305" s="752"/>
      <c r="W1305" s="752"/>
      <c r="X1305" s="752"/>
      <c r="Y1305" s="752"/>
      <c r="Z1305" s="752"/>
      <c r="AA1305" s="752"/>
      <c r="AB1305" s="752"/>
      <c r="AC1305" s="752"/>
      <c r="AD1305" s="752"/>
      <c r="AE1305" s="752"/>
      <c r="AF1305" s="752"/>
      <c r="AG1305" s="752"/>
      <c r="AH1305" s="752"/>
      <c r="AI1305" s="752"/>
      <c r="AJ1305" s="752"/>
      <c r="AK1305" s="752"/>
      <c r="AL1305" s="752"/>
      <c r="AM1305" s="752"/>
      <c r="AN1305" s="752"/>
      <c r="AO1305" s="752"/>
      <c r="AP1305" s="752"/>
    </row>
    <row r="1306" hidden="1">
      <c r="A1306" s="67"/>
      <c r="B1306" s="101"/>
      <c r="C1306" s="74"/>
      <c r="D1306" s="67"/>
      <c r="E1306" s="67"/>
      <c r="F1306" s="74"/>
      <c r="G1306" s="74"/>
      <c r="H1306" s="74"/>
      <c r="I1306" s="67"/>
      <c r="J1306" s="67"/>
      <c r="K1306" s="74"/>
      <c r="L1306" s="74"/>
      <c r="M1306" s="74"/>
      <c r="N1306" s="74"/>
      <c r="O1306" s="74"/>
      <c r="P1306" s="74"/>
      <c r="Q1306" s="74"/>
      <c r="R1306" s="74"/>
      <c r="S1306" s="752"/>
      <c r="T1306" s="95"/>
      <c r="U1306" s="752"/>
      <c r="V1306" s="752"/>
      <c r="W1306" s="752"/>
      <c r="X1306" s="752"/>
      <c r="Y1306" s="752"/>
      <c r="Z1306" s="752"/>
      <c r="AA1306" s="752"/>
      <c r="AB1306" s="752"/>
      <c r="AC1306" s="752"/>
      <c r="AD1306" s="752"/>
      <c r="AE1306" s="752"/>
      <c r="AF1306" s="752"/>
      <c r="AG1306" s="752"/>
      <c r="AH1306" s="752"/>
      <c r="AI1306" s="752"/>
      <c r="AJ1306" s="752"/>
      <c r="AK1306" s="752"/>
      <c r="AL1306" s="752"/>
      <c r="AM1306" s="752"/>
      <c r="AN1306" s="752"/>
      <c r="AO1306" s="752"/>
      <c r="AP1306" s="752"/>
    </row>
    <row r="1307" hidden="1">
      <c r="A1307" s="67"/>
      <c r="B1307" s="101"/>
      <c r="C1307" s="74"/>
      <c r="D1307" s="67"/>
      <c r="E1307" s="67"/>
      <c r="F1307" s="74"/>
      <c r="G1307" s="74"/>
      <c r="H1307" s="74"/>
      <c r="I1307" s="67"/>
      <c r="J1307" s="67"/>
      <c r="K1307" s="74"/>
      <c r="L1307" s="74"/>
      <c r="M1307" s="74"/>
      <c r="N1307" s="74"/>
      <c r="O1307" s="74"/>
      <c r="P1307" s="74"/>
      <c r="Q1307" s="74"/>
      <c r="R1307" s="74"/>
      <c r="S1307" s="752"/>
      <c r="T1307" s="95"/>
      <c r="U1307" s="752"/>
      <c r="V1307" s="752"/>
      <c r="W1307" s="752"/>
      <c r="X1307" s="752"/>
      <c r="Y1307" s="752"/>
      <c r="Z1307" s="752"/>
      <c r="AA1307" s="752"/>
      <c r="AB1307" s="752"/>
      <c r="AC1307" s="752"/>
      <c r="AD1307" s="752"/>
      <c r="AE1307" s="752"/>
      <c r="AF1307" s="752"/>
      <c r="AG1307" s="752"/>
      <c r="AH1307" s="752"/>
      <c r="AI1307" s="752"/>
      <c r="AJ1307" s="752"/>
      <c r="AK1307" s="752"/>
      <c r="AL1307" s="752"/>
      <c r="AM1307" s="752"/>
      <c r="AN1307" s="752"/>
      <c r="AO1307" s="752"/>
      <c r="AP1307" s="752"/>
    </row>
    <row r="1308" hidden="1">
      <c r="A1308" s="67"/>
      <c r="B1308" s="101"/>
      <c r="C1308" s="74"/>
      <c r="D1308" s="67"/>
      <c r="E1308" s="67"/>
      <c r="F1308" s="74"/>
      <c r="G1308" s="74"/>
      <c r="H1308" s="74"/>
      <c r="I1308" s="67"/>
      <c r="J1308" s="67"/>
      <c r="K1308" s="74"/>
      <c r="L1308" s="74"/>
      <c r="M1308" s="74"/>
      <c r="N1308" s="74"/>
      <c r="O1308" s="74"/>
      <c r="P1308" s="74"/>
      <c r="Q1308" s="74"/>
      <c r="R1308" s="74"/>
      <c r="S1308" s="752"/>
      <c r="T1308" s="95"/>
      <c r="U1308" s="752"/>
      <c r="V1308" s="752"/>
      <c r="W1308" s="752"/>
      <c r="X1308" s="752"/>
      <c r="Y1308" s="752"/>
      <c r="Z1308" s="752"/>
      <c r="AA1308" s="752"/>
      <c r="AB1308" s="752"/>
      <c r="AC1308" s="752"/>
      <c r="AD1308" s="752"/>
      <c r="AE1308" s="752"/>
      <c r="AF1308" s="752"/>
      <c r="AG1308" s="752"/>
      <c r="AH1308" s="752"/>
      <c r="AI1308" s="752"/>
      <c r="AJ1308" s="752"/>
      <c r="AK1308" s="752"/>
      <c r="AL1308" s="752"/>
      <c r="AM1308" s="752"/>
      <c r="AN1308" s="752"/>
      <c r="AO1308" s="752"/>
      <c r="AP1308" s="752"/>
    </row>
    <row r="1309" hidden="1">
      <c r="A1309" s="67"/>
      <c r="B1309" s="101"/>
      <c r="C1309" s="74"/>
      <c r="D1309" s="67"/>
      <c r="E1309" s="67"/>
      <c r="F1309" s="74"/>
      <c r="G1309" s="74"/>
      <c r="H1309" s="74"/>
      <c r="I1309" s="67"/>
      <c r="J1309" s="67"/>
      <c r="K1309" s="74"/>
      <c r="L1309" s="74"/>
      <c r="M1309" s="74"/>
      <c r="N1309" s="74"/>
      <c r="O1309" s="74"/>
      <c r="P1309" s="74"/>
      <c r="Q1309" s="74"/>
      <c r="R1309" s="74"/>
      <c r="S1309" s="752"/>
      <c r="T1309" s="95"/>
      <c r="U1309" s="752"/>
      <c r="V1309" s="752"/>
      <c r="W1309" s="752"/>
      <c r="X1309" s="752"/>
      <c r="Y1309" s="752"/>
      <c r="Z1309" s="752"/>
      <c r="AA1309" s="752"/>
      <c r="AB1309" s="752"/>
      <c r="AC1309" s="752"/>
      <c r="AD1309" s="752"/>
      <c r="AE1309" s="752"/>
      <c r="AF1309" s="752"/>
      <c r="AG1309" s="752"/>
      <c r="AH1309" s="752"/>
      <c r="AI1309" s="752"/>
      <c r="AJ1309" s="752"/>
      <c r="AK1309" s="752"/>
      <c r="AL1309" s="752"/>
      <c r="AM1309" s="752"/>
      <c r="AN1309" s="752"/>
      <c r="AO1309" s="752"/>
      <c r="AP1309" s="752"/>
    </row>
    <row r="1310" hidden="1">
      <c r="A1310" s="67"/>
      <c r="B1310" s="101"/>
      <c r="C1310" s="74"/>
      <c r="D1310" s="67"/>
      <c r="E1310" s="67"/>
      <c r="F1310" s="74"/>
      <c r="G1310" s="74"/>
      <c r="H1310" s="74"/>
      <c r="I1310" s="67"/>
      <c r="J1310" s="67"/>
      <c r="K1310" s="74"/>
      <c r="L1310" s="74"/>
      <c r="M1310" s="74"/>
      <c r="N1310" s="74"/>
      <c r="O1310" s="74"/>
      <c r="P1310" s="74"/>
      <c r="Q1310" s="74"/>
      <c r="R1310" s="74"/>
      <c r="S1310" s="752"/>
      <c r="T1310" s="95"/>
      <c r="U1310" s="752"/>
      <c r="V1310" s="752"/>
      <c r="W1310" s="752"/>
      <c r="X1310" s="752"/>
      <c r="Y1310" s="752"/>
      <c r="Z1310" s="752"/>
      <c r="AA1310" s="752"/>
      <c r="AB1310" s="752"/>
      <c r="AC1310" s="752"/>
      <c r="AD1310" s="752"/>
      <c r="AE1310" s="752"/>
      <c r="AF1310" s="752"/>
      <c r="AG1310" s="752"/>
      <c r="AH1310" s="752"/>
      <c r="AI1310" s="752"/>
      <c r="AJ1310" s="752"/>
      <c r="AK1310" s="752"/>
      <c r="AL1310" s="752"/>
      <c r="AM1310" s="752"/>
      <c r="AN1310" s="752"/>
      <c r="AO1310" s="752"/>
      <c r="AP1310" s="752"/>
    </row>
    <row r="1311" hidden="1">
      <c r="A1311" s="67"/>
      <c r="B1311" s="101"/>
      <c r="C1311" s="74"/>
      <c r="D1311" s="67"/>
      <c r="E1311" s="67"/>
      <c r="F1311" s="74"/>
      <c r="G1311" s="74"/>
      <c r="H1311" s="74"/>
      <c r="I1311" s="67"/>
      <c r="J1311" s="67"/>
      <c r="K1311" s="74"/>
      <c r="L1311" s="74"/>
      <c r="M1311" s="74"/>
      <c r="N1311" s="74"/>
      <c r="O1311" s="74"/>
      <c r="P1311" s="74"/>
      <c r="Q1311" s="74"/>
      <c r="R1311" s="74"/>
      <c r="S1311" s="752"/>
      <c r="T1311" s="95"/>
      <c r="U1311" s="752"/>
      <c r="V1311" s="752"/>
      <c r="W1311" s="752"/>
      <c r="X1311" s="752"/>
      <c r="Y1311" s="752"/>
      <c r="Z1311" s="752"/>
      <c r="AA1311" s="752"/>
      <c r="AB1311" s="752"/>
      <c r="AC1311" s="752"/>
      <c r="AD1311" s="752"/>
      <c r="AE1311" s="752"/>
      <c r="AF1311" s="752"/>
      <c r="AG1311" s="752"/>
      <c r="AH1311" s="752"/>
      <c r="AI1311" s="752"/>
      <c r="AJ1311" s="752"/>
      <c r="AK1311" s="752"/>
      <c r="AL1311" s="752"/>
      <c r="AM1311" s="752"/>
      <c r="AN1311" s="752"/>
      <c r="AO1311" s="752"/>
      <c r="AP1311" s="752"/>
    </row>
    <row r="1312" hidden="1">
      <c r="A1312" s="67"/>
      <c r="B1312" s="101"/>
      <c r="C1312" s="74"/>
      <c r="D1312" s="67"/>
      <c r="E1312" s="67"/>
      <c r="F1312" s="74"/>
      <c r="G1312" s="74"/>
      <c r="H1312" s="74"/>
      <c r="I1312" s="67"/>
      <c r="J1312" s="67"/>
      <c r="K1312" s="74"/>
      <c r="L1312" s="74"/>
      <c r="M1312" s="74"/>
      <c r="N1312" s="74"/>
      <c r="O1312" s="74"/>
      <c r="P1312" s="74"/>
      <c r="Q1312" s="74"/>
      <c r="R1312" s="74"/>
      <c r="S1312" s="752"/>
      <c r="T1312" s="95"/>
      <c r="U1312" s="752"/>
      <c r="V1312" s="752"/>
      <c r="W1312" s="752"/>
      <c r="X1312" s="752"/>
      <c r="Y1312" s="752"/>
      <c r="Z1312" s="752"/>
      <c r="AA1312" s="752"/>
      <c r="AB1312" s="752"/>
      <c r="AC1312" s="752"/>
      <c r="AD1312" s="752"/>
      <c r="AE1312" s="752"/>
      <c r="AF1312" s="752"/>
      <c r="AG1312" s="752"/>
      <c r="AH1312" s="752"/>
      <c r="AI1312" s="752"/>
      <c r="AJ1312" s="752"/>
      <c r="AK1312" s="752"/>
      <c r="AL1312" s="752"/>
      <c r="AM1312" s="752"/>
      <c r="AN1312" s="752"/>
      <c r="AO1312" s="752"/>
      <c r="AP1312" s="752"/>
    </row>
    <row r="1313" hidden="1">
      <c r="A1313" s="67"/>
      <c r="B1313" s="101"/>
      <c r="C1313" s="74"/>
      <c r="D1313" s="67"/>
      <c r="E1313" s="67"/>
      <c r="F1313" s="74"/>
      <c r="G1313" s="74"/>
      <c r="H1313" s="74"/>
      <c r="I1313" s="67"/>
      <c r="J1313" s="67"/>
      <c r="K1313" s="74"/>
      <c r="L1313" s="74"/>
      <c r="M1313" s="74"/>
      <c r="N1313" s="74"/>
      <c r="O1313" s="74"/>
      <c r="P1313" s="74"/>
      <c r="Q1313" s="74"/>
      <c r="R1313" s="74"/>
      <c r="S1313" s="752"/>
      <c r="T1313" s="95"/>
      <c r="U1313" s="752"/>
      <c r="V1313" s="752"/>
      <c r="W1313" s="752"/>
      <c r="X1313" s="752"/>
      <c r="Y1313" s="752"/>
      <c r="Z1313" s="752"/>
      <c r="AA1313" s="752"/>
      <c r="AB1313" s="752"/>
      <c r="AC1313" s="752"/>
      <c r="AD1313" s="752"/>
      <c r="AE1313" s="752"/>
      <c r="AF1313" s="752"/>
      <c r="AG1313" s="752"/>
      <c r="AH1313" s="752"/>
      <c r="AI1313" s="752"/>
      <c r="AJ1313" s="752"/>
      <c r="AK1313" s="752"/>
      <c r="AL1313" s="752"/>
      <c r="AM1313" s="752"/>
      <c r="AN1313" s="752"/>
      <c r="AO1313" s="752"/>
      <c r="AP1313" s="752"/>
    </row>
    <row r="1314" hidden="1">
      <c r="A1314" s="67"/>
      <c r="B1314" s="101"/>
      <c r="C1314" s="74"/>
      <c r="D1314" s="67"/>
      <c r="E1314" s="67"/>
      <c r="F1314" s="74"/>
      <c r="G1314" s="74"/>
      <c r="H1314" s="74"/>
      <c r="I1314" s="67"/>
      <c r="J1314" s="67"/>
      <c r="K1314" s="74"/>
      <c r="L1314" s="74"/>
      <c r="M1314" s="74"/>
      <c r="N1314" s="74"/>
      <c r="O1314" s="74"/>
      <c r="P1314" s="74"/>
      <c r="Q1314" s="74"/>
      <c r="R1314" s="74"/>
      <c r="S1314" s="752"/>
      <c r="T1314" s="95"/>
      <c r="U1314" s="752"/>
      <c r="V1314" s="752"/>
      <c r="W1314" s="752"/>
      <c r="X1314" s="752"/>
      <c r="Y1314" s="752"/>
      <c r="Z1314" s="752"/>
      <c r="AA1314" s="752"/>
      <c r="AB1314" s="752"/>
      <c r="AC1314" s="752"/>
      <c r="AD1314" s="752"/>
      <c r="AE1314" s="752"/>
      <c r="AF1314" s="752"/>
      <c r="AG1314" s="752"/>
      <c r="AH1314" s="752"/>
      <c r="AI1314" s="752"/>
      <c r="AJ1314" s="752"/>
      <c r="AK1314" s="752"/>
      <c r="AL1314" s="752"/>
      <c r="AM1314" s="752"/>
      <c r="AN1314" s="752"/>
      <c r="AO1314" s="752"/>
      <c r="AP1314" s="752"/>
    </row>
    <row r="1315" hidden="1">
      <c r="A1315" s="67"/>
      <c r="B1315" s="101"/>
      <c r="C1315" s="74"/>
      <c r="D1315" s="67"/>
      <c r="E1315" s="67"/>
      <c r="F1315" s="74"/>
      <c r="G1315" s="74"/>
      <c r="H1315" s="74"/>
      <c r="I1315" s="67"/>
      <c r="J1315" s="67"/>
      <c r="K1315" s="74"/>
      <c r="L1315" s="74"/>
      <c r="M1315" s="74"/>
      <c r="N1315" s="74"/>
      <c r="O1315" s="74"/>
      <c r="P1315" s="74"/>
      <c r="Q1315" s="74"/>
      <c r="R1315" s="74"/>
      <c r="S1315" s="752"/>
      <c r="T1315" s="95"/>
      <c r="U1315" s="752"/>
      <c r="V1315" s="752"/>
      <c r="W1315" s="752"/>
      <c r="X1315" s="752"/>
      <c r="Y1315" s="752"/>
      <c r="Z1315" s="752"/>
      <c r="AA1315" s="752"/>
      <c r="AB1315" s="752"/>
      <c r="AC1315" s="752"/>
      <c r="AD1315" s="752"/>
      <c r="AE1315" s="752"/>
      <c r="AF1315" s="752"/>
      <c r="AG1315" s="752"/>
      <c r="AH1315" s="752"/>
      <c r="AI1315" s="752"/>
      <c r="AJ1315" s="752"/>
      <c r="AK1315" s="752"/>
      <c r="AL1315" s="752"/>
      <c r="AM1315" s="752"/>
      <c r="AN1315" s="752"/>
      <c r="AO1315" s="752"/>
      <c r="AP1315" s="752"/>
    </row>
    <row r="1316" hidden="1">
      <c r="A1316" s="67"/>
      <c r="B1316" s="101"/>
      <c r="C1316" s="74"/>
      <c r="D1316" s="67"/>
      <c r="E1316" s="67"/>
      <c r="F1316" s="74"/>
      <c r="G1316" s="74"/>
      <c r="H1316" s="74"/>
      <c r="I1316" s="67"/>
      <c r="J1316" s="67"/>
      <c r="K1316" s="74"/>
      <c r="L1316" s="74"/>
      <c r="M1316" s="74"/>
      <c r="N1316" s="74"/>
      <c r="O1316" s="74"/>
      <c r="P1316" s="74"/>
      <c r="Q1316" s="74"/>
      <c r="R1316" s="74"/>
      <c r="S1316" s="752"/>
      <c r="T1316" s="95"/>
      <c r="U1316" s="752"/>
      <c r="V1316" s="752"/>
      <c r="W1316" s="752"/>
      <c r="X1316" s="752"/>
      <c r="Y1316" s="752"/>
      <c r="Z1316" s="752"/>
      <c r="AA1316" s="752"/>
      <c r="AB1316" s="752"/>
      <c r="AC1316" s="752"/>
      <c r="AD1316" s="752"/>
      <c r="AE1316" s="752"/>
      <c r="AF1316" s="752"/>
      <c r="AG1316" s="752"/>
      <c r="AH1316" s="752"/>
      <c r="AI1316" s="752"/>
      <c r="AJ1316" s="752"/>
      <c r="AK1316" s="752"/>
      <c r="AL1316" s="752"/>
      <c r="AM1316" s="752"/>
      <c r="AN1316" s="752"/>
      <c r="AO1316" s="752"/>
      <c r="AP1316" s="752"/>
    </row>
    <row r="1317" hidden="1">
      <c r="A1317" s="67"/>
      <c r="B1317" s="101"/>
      <c r="C1317" s="74"/>
      <c r="D1317" s="67"/>
      <c r="E1317" s="67"/>
      <c r="F1317" s="74"/>
      <c r="G1317" s="74"/>
      <c r="H1317" s="74"/>
      <c r="I1317" s="67"/>
      <c r="J1317" s="67"/>
      <c r="K1317" s="74"/>
      <c r="L1317" s="74"/>
      <c r="M1317" s="74"/>
      <c r="N1317" s="74"/>
      <c r="O1317" s="74"/>
      <c r="P1317" s="74"/>
      <c r="Q1317" s="74"/>
      <c r="R1317" s="74"/>
      <c r="S1317" s="752"/>
      <c r="T1317" s="95"/>
      <c r="U1317" s="752"/>
      <c r="V1317" s="752"/>
      <c r="W1317" s="752"/>
      <c r="X1317" s="752"/>
      <c r="Y1317" s="752"/>
      <c r="Z1317" s="752"/>
      <c r="AA1317" s="752"/>
      <c r="AB1317" s="752"/>
      <c r="AC1317" s="752"/>
      <c r="AD1317" s="752"/>
      <c r="AE1317" s="752"/>
      <c r="AF1317" s="752"/>
      <c r="AG1317" s="752"/>
      <c r="AH1317" s="752"/>
      <c r="AI1317" s="752"/>
      <c r="AJ1317" s="752"/>
      <c r="AK1317" s="752"/>
      <c r="AL1317" s="752"/>
      <c r="AM1317" s="752"/>
      <c r="AN1317" s="752"/>
      <c r="AO1317" s="752"/>
      <c r="AP1317" s="752"/>
    </row>
    <row r="1318" hidden="1">
      <c r="A1318" s="67"/>
      <c r="B1318" s="101"/>
      <c r="C1318" s="74"/>
      <c r="D1318" s="67"/>
      <c r="E1318" s="67"/>
      <c r="F1318" s="74"/>
      <c r="G1318" s="74"/>
      <c r="H1318" s="74"/>
      <c r="I1318" s="67"/>
      <c r="J1318" s="67"/>
      <c r="K1318" s="74"/>
      <c r="L1318" s="74"/>
      <c r="M1318" s="74"/>
      <c r="N1318" s="74"/>
      <c r="O1318" s="74"/>
      <c r="P1318" s="74"/>
      <c r="Q1318" s="74"/>
      <c r="R1318" s="74"/>
      <c r="S1318" s="752"/>
      <c r="T1318" s="95"/>
      <c r="U1318" s="752"/>
      <c r="V1318" s="752"/>
      <c r="W1318" s="752"/>
      <c r="X1318" s="752"/>
      <c r="Y1318" s="752"/>
      <c r="Z1318" s="752"/>
      <c r="AA1318" s="752"/>
      <c r="AB1318" s="752"/>
      <c r="AC1318" s="752"/>
      <c r="AD1318" s="752"/>
      <c r="AE1318" s="752"/>
      <c r="AF1318" s="752"/>
      <c r="AG1318" s="752"/>
      <c r="AH1318" s="752"/>
      <c r="AI1318" s="752"/>
      <c r="AJ1318" s="752"/>
      <c r="AK1318" s="752"/>
      <c r="AL1318" s="752"/>
      <c r="AM1318" s="752"/>
      <c r="AN1318" s="752"/>
      <c r="AO1318" s="752"/>
      <c r="AP1318" s="752"/>
    </row>
    <row r="1319" hidden="1">
      <c r="A1319" s="67"/>
      <c r="B1319" s="101"/>
      <c r="C1319" s="74"/>
      <c r="D1319" s="67"/>
      <c r="E1319" s="67"/>
      <c r="F1319" s="74"/>
      <c r="G1319" s="74"/>
      <c r="H1319" s="74"/>
      <c r="I1319" s="67"/>
      <c r="J1319" s="67"/>
      <c r="K1319" s="74"/>
      <c r="L1319" s="74"/>
      <c r="M1319" s="74"/>
      <c r="N1319" s="74"/>
      <c r="O1319" s="74"/>
      <c r="P1319" s="74"/>
      <c r="Q1319" s="74"/>
      <c r="R1319" s="74"/>
      <c r="S1319" s="752"/>
      <c r="T1319" s="95"/>
      <c r="U1319" s="752"/>
      <c r="V1319" s="752"/>
      <c r="W1319" s="752"/>
      <c r="X1319" s="752"/>
      <c r="Y1319" s="752"/>
      <c r="Z1319" s="752"/>
      <c r="AA1319" s="752"/>
      <c r="AB1319" s="752"/>
      <c r="AC1319" s="752"/>
      <c r="AD1319" s="752"/>
      <c r="AE1319" s="752"/>
      <c r="AF1319" s="752"/>
      <c r="AG1319" s="752"/>
      <c r="AH1319" s="752"/>
      <c r="AI1319" s="752"/>
      <c r="AJ1319" s="752"/>
      <c r="AK1319" s="752"/>
      <c r="AL1319" s="752"/>
      <c r="AM1319" s="752"/>
      <c r="AN1319" s="752"/>
      <c r="AO1319" s="752"/>
      <c r="AP1319" s="752"/>
    </row>
    <row r="1320" hidden="1">
      <c r="A1320" s="67"/>
      <c r="B1320" s="101"/>
      <c r="C1320" s="74"/>
      <c r="D1320" s="67"/>
      <c r="E1320" s="67"/>
      <c r="F1320" s="74"/>
      <c r="G1320" s="74"/>
      <c r="H1320" s="74"/>
      <c r="I1320" s="67"/>
      <c r="J1320" s="67"/>
      <c r="K1320" s="74"/>
      <c r="L1320" s="74"/>
      <c r="M1320" s="74"/>
      <c r="N1320" s="74"/>
      <c r="O1320" s="74"/>
      <c r="P1320" s="74"/>
      <c r="Q1320" s="74"/>
      <c r="R1320" s="74"/>
      <c r="S1320" s="752"/>
      <c r="T1320" s="95"/>
      <c r="U1320" s="752"/>
      <c r="V1320" s="752"/>
      <c r="W1320" s="752"/>
      <c r="X1320" s="752"/>
      <c r="Y1320" s="752"/>
      <c r="Z1320" s="752"/>
      <c r="AA1320" s="752"/>
      <c r="AB1320" s="752"/>
      <c r="AC1320" s="752"/>
      <c r="AD1320" s="752"/>
      <c r="AE1320" s="752"/>
      <c r="AF1320" s="752"/>
      <c r="AG1320" s="752"/>
      <c r="AH1320" s="752"/>
      <c r="AI1320" s="752"/>
      <c r="AJ1320" s="752"/>
      <c r="AK1320" s="752"/>
      <c r="AL1320" s="752"/>
      <c r="AM1320" s="752"/>
      <c r="AN1320" s="752"/>
      <c r="AO1320" s="752"/>
      <c r="AP1320" s="752"/>
    </row>
    <row r="1321" hidden="1">
      <c r="A1321" s="67"/>
      <c r="B1321" s="101"/>
      <c r="C1321" s="74"/>
      <c r="D1321" s="67"/>
      <c r="E1321" s="67"/>
      <c r="F1321" s="74"/>
      <c r="G1321" s="74"/>
      <c r="H1321" s="74"/>
      <c r="I1321" s="67"/>
      <c r="J1321" s="67"/>
      <c r="K1321" s="74"/>
      <c r="L1321" s="74"/>
      <c r="M1321" s="74"/>
      <c r="N1321" s="74"/>
      <c r="O1321" s="74"/>
      <c r="P1321" s="74"/>
      <c r="Q1321" s="74"/>
      <c r="R1321" s="74"/>
      <c r="S1321" s="752"/>
      <c r="T1321" s="95"/>
      <c r="U1321" s="752"/>
      <c r="V1321" s="752"/>
      <c r="W1321" s="752"/>
      <c r="X1321" s="752"/>
      <c r="Y1321" s="752"/>
      <c r="Z1321" s="752"/>
      <c r="AA1321" s="752"/>
      <c r="AB1321" s="752"/>
      <c r="AC1321" s="752"/>
      <c r="AD1321" s="752"/>
      <c r="AE1321" s="752"/>
      <c r="AF1321" s="752"/>
      <c r="AG1321" s="752"/>
      <c r="AH1321" s="752"/>
      <c r="AI1321" s="752"/>
      <c r="AJ1321" s="752"/>
      <c r="AK1321" s="752"/>
      <c r="AL1321" s="752"/>
      <c r="AM1321" s="752"/>
      <c r="AN1321" s="752"/>
      <c r="AO1321" s="752"/>
      <c r="AP1321" s="752"/>
    </row>
    <row r="1322" hidden="1">
      <c r="A1322" s="67"/>
      <c r="B1322" s="101"/>
      <c r="C1322" s="74"/>
      <c r="D1322" s="67"/>
      <c r="E1322" s="67"/>
      <c r="F1322" s="74"/>
      <c r="G1322" s="74"/>
      <c r="H1322" s="74"/>
      <c r="I1322" s="67"/>
      <c r="J1322" s="67"/>
      <c r="K1322" s="74"/>
      <c r="L1322" s="74"/>
      <c r="M1322" s="74"/>
      <c r="N1322" s="74"/>
      <c r="O1322" s="74"/>
      <c r="P1322" s="74"/>
      <c r="Q1322" s="74"/>
      <c r="R1322" s="74"/>
      <c r="S1322" s="752"/>
      <c r="T1322" s="95"/>
      <c r="U1322" s="752"/>
      <c r="V1322" s="752"/>
      <c r="W1322" s="752"/>
      <c r="X1322" s="752"/>
      <c r="Y1322" s="752"/>
      <c r="Z1322" s="752"/>
      <c r="AA1322" s="752"/>
      <c r="AB1322" s="752"/>
      <c r="AC1322" s="752"/>
      <c r="AD1322" s="752"/>
      <c r="AE1322" s="752"/>
      <c r="AF1322" s="752"/>
      <c r="AG1322" s="752"/>
      <c r="AH1322" s="752"/>
      <c r="AI1322" s="752"/>
      <c r="AJ1322" s="752"/>
      <c r="AK1322" s="752"/>
      <c r="AL1322" s="752"/>
      <c r="AM1322" s="752"/>
      <c r="AN1322" s="752"/>
      <c r="AO1322" s="752"/>
      <c r="AP1322" s="752"/>
    </row>
    <row r="1323" hidden="1">
      <c r="A1323" s="67"/>
      <c r="B1323" s="101"/>
      <c r="C1323" s="74"/>
      <c r="D1323" s="67"/>
      <c r="E1323" s="67"/>
      <c r="F1323" s="74"/>
      <c r="G1323" s="74"/>
      <c r="H1323" s="74"/>
      <c r="I1323" s="67"/>
      <c r="J1323" s="67"/>
      <c r="K1323" s="74"/>
      <c r="L1323" s="74"/>
      <c r="M1323" s="74"/>
      <c r="N1323" s="74"/>
      <c r="O1323" s="74"/>
      <c r="P1323" s="74"/>
      <c r="Q1323" s="74"/>
      <c r="R1323" s="74"/>
      <c r="S1323" s="752"/>
      <c r="T1323" s="95"/>
      <c r="U1323" s="752"/>
      <c r="V1323" s="752"/>
      <c r="W1323" s="752"/>
      <c r="X1323" s="752"/>
      <c r="Y1323" s="752"/>
      <c r="Z1323" s="752"/>
      <c r="AA1323" s="752"/>
      <c r="AB1323" s="752"/>
      <c r="AC1323" s="752"/>
      <c r="AD1323" s="752"/>
      <c r="AE1323" s="752"/>
      <c r="AF1323" s="752"/>
      <c r="AG1323" s="752"/>
      <c r="AH1323" s="752"/>
      <c r="AI1323" s="752"/>
      <c r="AJ1323" s="752"/>
      <c r="AK1323" s="752"/>
      <c r="AL1323" s="752"/>
      <c r="AM1323" s="752"/>
      <c r="AN1323" s="752"/>
      <c r="AO1323" s="752"/>
      <c r="AP1323" s="752"/>
    </row>
    <row r="1324" hidden="1">
      <c r="A1324" s="67"/>
      <c r="B1324" s="101"/>
      <c r="C1324" s="74"/>
      <c r="D1324" s="67"/>
      <c r="E1324" s="67"/>
      <c r="F1324" s="74"/>
      <c r="G1324" s="74"/>
      <c r="H1324" s="74"/>
      <c r="I1324" s="67"/>
      <c r="J1324" s="67"/>
      <c r="K1324" s="74"/>
      <c r="L1324" s="74"/>
      <c r="M1324" s="74"/>
      <c r="N1324" s="74"/>
      <c r="O1324" s="74"/>
      <c r="P1324" s="74"/>
      <c r="Q1324" s="74"/>
      <c r="R1324" s="74"/>
      <c r="S1324" s="752"/>
      <c r="T1324" s="95"/>
      <c r="U1324" s="752"/>
      <c r="V1324" s="752"/>
      <c r="W1324" s="752"/>
      <c r="X1324" s="752"/>
      <c r="Y1324" s="752"/>
      <c r="Z1324" s="752"/>
      <c r="AA1324" s="752"/>
      <c r="AB1324" s="752"/>
      <c r="AC1324" s="752"/>
      <c r="AD1324" s="752"/>
      <c r="AE1324" s="752"/>
      <c r="AF1324" s="752"/>
      <c r="AG1324" s="752"/>
      <c r="AH1324" s="752"/>
      <c r="AI1324" s="752"/>
      <c r="AJ1324" s="752"/>
      <c r="AK1324" s="752"/>
      <c r="AL1324" s="752"/>
      <c r="AM1324" s="752"/>
      <c r="AN1324" s="752"/>
      <c r="AO1324" s="752"/>
      <c r="AP1324" s="752"/>
    </row>
    <row r="1325" hidden="1">
      <c r="A1325" s="67"/>
      <c r="B1325" s="101"/>
      <c r="C1325" s="74"/>
      <c r="D1325" s="67"/>
      <c r="E1325" s="67"/>
      <c r="F1325" s="74"/>
      <c r="G1325" s="74"/>
      <c r="H1325" s="74"/>
      <c r="I1325" s="67"/>
      <c r="J1325" s="67"/>
      <c r="K1325" s="74"/>
      <c r="L1325" s="74"/>
      <c r="M1325" s="74"/>
      <c r="N1325" s="74"/>
      <c r="O1325" s="74"/>
      <c r="P1325" s="74"/>
      <c r="Q1325" s="74"/>
      <c r="R1325" s="74"/>
      <c r="S1325" s="752"/>
      <c r="T1325" s="95"/>
      <c r="U1325" s="752"/>
      <c r="V1325" s="752"/>
      <c r="W1325" s="752"/>
      <c r="X1325" s="752"/>
      <c r="Y1325" s="752"/>
      <c r="Z1325" s="752"/>
      <c r="AA1325" s="752"/>
      <c r="AB1325" s="752"/>
      <c r="AC1325" s="752"/>
      <c r="AD1325" s="752"/>
      <c r="AE1325" s="752"/>
      <c r="AF1325" s="752"/>
      <c r="AG1325" s="752"/>
      <c r="AH1325" s="752"/>
      <c r="AI1325" s="752"/>
      <c r="AJ1325" s="752"/>
      <c r="AK1325" s="752"/>
      <c r="AL1325" s="752"/>
      <c r="AM1325" s="752"/>
      <c r="AN1325" s="752"/>
      <c r="AO1325" s="752"/>
      <c r="AP1325" s="752"/>
    </row>
    <row r="1326" hidden="1">
      <c r="A1326" s="67"/>
      <c r="B1326" s="101"/>
      <c r="C1326" s="74"/>
      <c r="D1326" s="67"/>
      <c r="E1326" s="67"/>
      <c r="F1326" s="74"/>
      <c r="G1326" s="74"/>
      <c r="H1326" s="74"/>
      <c r="I1326" s="67"/>
      <c r="J1326" s="67"/>
      <c r="K1326" s="74"/>
      <c r="L1326" s="74"/>
      <c r="M1326" s="74"/>
      <c r="N1326" s="74"/>
      <c r="O1326" s="74"/>
      <c r="P1326" s="74"/>
      <c r="Q1326" s="74"/>
      <c r="R1326" s="74"/>
      <c r="S1326" s="752"/>
      <c r="T1326" s="95"/>
      <c r="U1326" s="752"/>
      <c r="V1326" s="752"/>
      <c r="W1326" s="752"/>
      <c r="X1326" s="752"/>
      <c r="Y1326" s="752"/>
      <c r="Z1326" s="752"/>
      <c r="AA1326" s="752"/>
      <c r="AB1326" s="752"/>
      <c r="AC1326" s="752"/>
      <c r="AD1326" s="752"/>
      <c r="AE1326" s="752"/>
      <c r="AF1326" s="752"/>
      <c r="AG1326" s="752"/>
      <c r="AH1326" s="752"/>
      <c r="AI1326" s="752"/>
      <c r="AJ1326" s="752"/>
      <c r="AK1326" s="752"/>
      <c r="AL1326" s="752"/>
      <c r="AM1326" s="752"/>
      <c r="AN1326" s="752"/>
      <c r="AO1326" s="752"/>
      <c r="AP1326" s="752"/>
    </row>
    <row r="1327" hidden="1">
      <c r="A1327" s="67"/>
      <c r="B1327" s="101"/>
      <c r="C1327" s="74"/>
      <c r="D1327" s="67"/>
      <c r="E1327" s="67"/>
      <c r="F1327" s="74"/>
      <c r="G1327" s="74"/>
      <c r="H1327" s="74"/>
      <c r="I1327" s="67"/>
      <c r="J1327" s="67"/>
      <c r="K1327" s="74"/>
      <c r="L1327" s="74"/>
      <c r="M1327" s="74"/>
      <c r="N1327" s="74"/>
      <c r="O1327" s="74"/>
      <c r="P1327" s="74"/>
      <c r="Q1327" s="74"/>
      <c r="R1327" s="74"/>
      <c r="S1327" s="752"/>
      <c r="T1327" s="95"/>
      <c r="U1327" s="752"/>
      <c r="V1327" s="752"/>
      <c r="W1327" s="752"/>
      <c r="X1327" s="752"/>
      <c r="Y1327" s="752"/>
      <c r="Z1327" s="752"/>
      <c r="AA1327" s="752"/>
      <c r="AB1327" s="752"/>
      <c r="AC1327" s="752"/>
      <c r="AD1327" s="752"/>
      <c r="AE1327" s="752"/>
      <c r="AF1327" s="752"/>
      <c r="AG1327" s="752"/>
      <c r="AH1327" s="752"/>
      <c r="AI1327" s="752"/>
      <c r="AJ1327" s="752"/>
      <c r="AK1327" s="752"/>
      <c r="AL1327" s="752"/>
      <c r="AM1327" s="752"/>
      <c r="AN1327" s="752"/>
      <c r="AO1327" s="752"/>
      <c r="AP1327" s="752"/>
    </row>
    <row r="1328" hidden="1">
      <c r="A1328" s="67"/>
      <c r="B1328" s="101"/>
      <c r="C1328" s="74"/>
      <c r="D1328" s="67"/>
      <c r="E1328" s="67"/>
      <c r="F1328" s="74"/>
      <c r="G1328" s="74"/>
      <c r="H1328" s="74"/>
      <c r="I1328" s="67"/>
      <c r="J1328" s="67"/>
      <c r="K1328" s="74"/>
      <c r="L1328" s="74"/>
      <c r="M1328" s="74"/>
      <c r="N1328" s="74"/>
      <c r="O1328" s="74"/>
      <c r="P1328" s="74"/>
      <c r="Q1328" s="74"/>
      <c r="R1328" s="74"/>
      <c r="S1328" s="752"/>
      <c r="T1328" s="95"/>
      <c r="U1328" s="752"/>
      <c r="V1328" s="752"/>
      <c r="W1328" s="752"/>
      <c r="X1328" s="752"/>
      <c r="Y1328" s="752"/>
      <c r="Z1328" s="752"/>
      <c r="AA1328" s="752"/>
      <c r="AB1328" s="752"/>
      <c r="AC1328" s="752"/>
      <c r="AD1328" s="752"/>
      <c r="AE1328" s="752"/>
      <c r="AF1328" s="752"/>
      <c r="AG1328" s="752"/>
      <c r="AH1328" s="752"/>
      <c r="AI1328" s="752"/>
      <c r="AJ1328" s="752"/>
      <c r="AK1328" s="752"/>
      <c r="AL1328" s="752"/>
      <c r="AM1328" s="752"/>
      <c r="AN1328" s="752"/>
      <c r="AO1328" s="752"/>
      <c r="AP1328" s="752"/>
    </row>
    <row r="1329" hidden="1">
      <c r="A1329" s="67"/>
      <c r="B1329" s="101"/>
      <c r="C1329" s="74"/>
      <c r="D1329" s="67"/>
      <c r="E1329" s="67"/>
      <c r="F1329" s="74"/>
      <c r="G1329" s="74"/>
      <c r="H1329" s="74"/>
      <c r="I1329" s="67"/>
      <c r="J1329" s="67"/>
      <c r="K1329" s="74"/>
      <c r="L1329" s="74"/>
      <c r="M1329" s="74"/>
      <c r="N1329" s="74"/>
      <c r="O1329" s="74"/>
      <c r="P1329" s="74"/>
      <c r="Q1329" s="74"/>
      <c r="R1329" s="74"/>
      <c r="S1329" s="752"/>
      <c r="T1329" s="95"/>
      <c r="U1329" s="752"/>
      <c r="V1329" s="752"/>
      <c r="W1329" s="752"/>
      <c r="X1329" s="752"/>
      <c r="Y1329" s="752"/>
      <c r="Z1329" s="752"/>
      <c r="AA1329" s="752"/>
      <c r="AB1329" s="752"/>
      <c r="AC1329" s="752"/>
      <c r="AD1329" s="752"/>
      <c r="AE1329" s="752"/>
      <c r="AF1329" s="752"/>
      <c r="AG1329" s="752"/>
      <c r="AH1329" s="752"/>
      <c r="AI1329" s="752"/>
      <c r="AJ1329" s="752"/>
      <c r="AK1329" s="752"/>
      <c r="AL1329" s="752"/>
      <c r="AM1329" s="752"/>
      <c r="AN1329" s="752"/>
      <c r="AO1329" s="752"/>
      <c r="AP1329" s="752"/>
    </row>
    <row r="1330" hidden="1">
      <c r="A1330" s="67"/>
      <c r="B1330" s="101"/>
      <c r="C1330" s="74"/>
      <c r="D1330" s="67"/>
      <c r="E1330" s="67"/>
      <c r="F1330" s="74"/>
      <c r="G1330" s="74"/>
      <c r="H1330" s="74"/>
      <c r="I1330" s="67"/>
      <c r="J1330" s="67"/>
      <c r="K1330" s="74"/>
      <c r="L1330" s="74"/>
      <c r="M1330" s="74"/>
      <c r="N1330" s="74"/>
      <c r="O1330" s="74"/>
      <c r="P1330" s="74"/>
      <c r="Q1330" s="74"/>
      <c r="R1330" s="74"/>
      <c r="S1330" s="752"/>
      <c r="T1330" s="95"/>
      <c r="U1330" s="752"/>
      <c r="V1330" s="752"/>
      <c r="W1330" s="752"/>
      <c r="X1330" s="752"/>
      <c r="Y1330" s="752"/>
      <c r="Z1330" s="752"/>
      <c r="AA1330" s="752"/>
      <c r="AB1330" s="752"/>
      <c r="AC1330" s="752"/>
      <c r="AD1330" s="752"/>
      <c r="AE1330" s="752"/>
      <c r="AF1330" s="752"/>
      <c r="AG1330" s="752"/>
      <c r="AH1330" s="752"/>
      <c r="AI1330" s="752"/>
      <c r="AJ1330" s="752"/>
      <c r="AK1330" s="752"/>
      <c r="AL1330" s="752"/>
      <c r="AM1330" s="752"/>
      <c r="AN1330" s="752"/>
      <c r="AO1330" s="752"/>
      <c r="AP1330" s="752"/>
    </row>
    <row r="1331" hidden="1">
      <c r="A1331" s="67"/>
      <c r="B1331" s="101"/>
      <c r="C1331" s="74"/>
      <c r="D1331" s="67"/>
      <c r="E1331" s="67"/>
      <c r="F1331" s="74"/>
      <c r="G1331" s="74"/>
      <c r="H1331" s="74"/>
      <c r="I1331" s="67"/>
      <c r="J1331" s="67"/>
      <c r="K1331" s="74"/>
      <c r="L1331" s="74"/>
      <c r="M1331" s="74"/>
      <c r="N1331" s="74"/>
      <c r="O1331" s="74"/>
      <c r="P1331" s="74"/>
      <c r="Q1331" s="74"/>
      <c r="R1331" s="74"/>
      <c r="S1331" s="752"/>
      <c r="T1331" s="95"/>
      <c r="U1331" s="752"/>
      <c r="V1331" s="752"/>
      <c r="W1331" s="752"/>
      <c r="X1331" s="752"/>
      <c r="Y1331" s="752"/>
      <c r="Z1331" s="752"/>
      <c r="AA1331" s="752"/>
      <c r="AB1331" s="752"/>
      <c r="AC1331" s="752"/>
      <c r="AD1331" s="752"/>
      <c r="AE1331" s="752"/>
      <c r="AF1331" s="752"/>
      <c r="AG1331" s="752"/>
      <c r="AH1331" s="752"/>
      <c r="AI1331" s="752"/>
      <c r="AJ1331" s="752"/>
      <c r="AK1331" s="752"/>
      <c r="AL1331" s="752"/>
      <c r="AM1331" s="752"/>
      <c r="AN1331" s="752"/>
      <c r="AO1331" s="752"/>
      <c r="AP1331" s="752"/>
    </row>
    <row r="1332" hidden="1">
      <c r="A1332" s="67"/>
      <c r="B1332" s="101"/>
      <c r="C1332" s="74"/>
      <c r="D1332" s="67"/>
      <c r="E1332" s="67"/>
      <c r="F1332" s="74"/>
      <c r="G1332" s="74"/>
      <c r="H1332" s="74"/>
      <c r="I1332" s="67"/>
      <c r="J1332" s="67"/>
      <c r="K1332" s="74"/>
      <c r="L1332" s="74"/>
      <c r="M1332" s="74"/>
      <c r="N1332" s="74"/>
      <c r="O1332" s="74"/>
      <c r="P1332" s="74"/>
      <c r="Q1332" s="74"/>
      <c r="R1332" s="74"/>
      <c r="S1332" s="752"/>
      <c r="T1332" s="95"/>
      <c r="U1332" s="752"/>
      <c r="V1332" s="752"/>
      <c r="W1332" s="752"/>
      <c r="X1332" s="752"/>
      <c r="Y1332" s="752"/>
      <c r="Z1332" s="752"/>
      <c r="AA1332" s="752"/>
      <c r="AB1332" s="752"/>
      <c r="AC1332" s="752"/>
      <c r="AD1332" s="752"/>
      <c r="AE1332" s="752"/>
      <c r="AF1332" s="752"/>
      <c r="AG1332" s="752"/>
      <c r="AH1332" s="752"/>
      <c r="AI1332" s="752"/>
      <c r="AJ1332" s="752"/>
      <c r="AK1332" s="752"/>
      <c r="AL1332" s="752"/>
      <c r="AM1332" s="752"/>
      <c r="AN1332" s="752"/>
      <c r="AO1332" s="752"/>
      <c r="AP1332" s="752"/>
    </row>
    <row r="1333" hidden="1">
      <c r="A1333" s="67"/>
      <c r="B1333" s="101"/>
      <c r="C1333" s="74"/>
      <c r="D1333" s="67"/>
      <c r="E1333" s="67"/>
      <c r="F1333" s="74"/>
      <c r="G1333" s="74"/>
      <c r="H1333" s="74"/>
      <c r="I1333" s="67"/>
      <c r="J1333" s="67"/>
      <c r="K1333" s="74"/>
      <c r="L1333" s="74"/>
      <c r="M1333" s="74"/>
      <c r="N1333" s="74"/>
      <c r="O1333" s="74"/>
      <c r="P1333" s="74"/>
      <c r="Q1333" s="74"/>
      <c r="R1333" s="74"/>
      <c r="S1333" s="752"/>
      <c r="T1333" s="95"/>
      <c r="U1333" s="752"/>
      <c r="V1333" s="752"/>
      <c r="W1333" s="752"/>
      <c r="X1333" s="752"/>
      <c r="Y1333" s="752"/>
      <c r="Z1333" s="752"/>
      <c r="AA1333" s="752"/>
      <c r="AB1333" s="752"/>
      <c r="AC1333" s="752"/>
      <c r="AD1333" s="752"/>
      <c r="AE1333" s="752"/>
      <c r="AF1333" s="752"/>
      <c r="AG1333" s="752"/>
      <c r="AH1333" s="752"/>
      <c r="AI1333" s="752"/>
      <c r="AJ1333" s="752"/>
      <c r="AK1333" s="752"/>
      <c r="AL1333" s="752"/>
      <c r="AM1333" s="752"/>
      <c r="AN1333" s="752"/>
      <c r="AO1333" s="752"/>
      <c r="AP1333" s="752"/>
    </row>
    <row r="1334" hidden="1">
      <c r="A1334" s="67"/>
      <c r="B1334" s="101"/>
      <c r="C1334" s="74"/>
      <c r="D1334" s="67"/>
      <c r="E1334" s="67"/>
      <c r="F1334" s="74"/>
      <c r="G1334" s="74"/>
      <c r="H1334" s="74"/>
      <c r="I1334" s="67"/>
      <c r="J1334" s="67"/>
      <c r="K1334" s="74"/>
      <c r="L1334" s="74"/>
      <c r="M1334" s="74"/>
      <c r="N1334" s="74"/>
      <c r="O1334" s="74"/>
      <c r="P1334" s="74"/>
      <c r="Q1334" s="74"/>
      <c r="R1334" s="74"/>
      <c r="S1334" s="752"/>
      <c r="T1334" s="95"/>
      <c r="U1334" s="752"/>
      <c r="V1334" s="752"/>
      <c r="W1334" s="752"/>
      <c r="X1334" s="752"/>
      <c r="Y1334" s="752"/>
      <c r="Z1334" s="752"/>
      <c r="AA1334" s="752"/>
      <c r="AB1334" s="752"/>
      <c r="AC1334" s="752"/>
      <c r="AD1334" s="752"/>
      <c r="AE1334" s="752"/>
      <c r="AF1334" s="752"/>
      <c r="AG1334" s="752"/>
      <c r="AH1334" s="752"/>
      <c r="AI1334" s="752"/>
      <c r="AJ1334" s="752"/>
      <c r="AK1334" s="752"/>
      <c r="AL1334" s="752"/>
      <c r="AM1334" s="752"/>
      <c r="AN1334" s="752"/>
      <c r="AO1334" s="752"/>
      <c r="AP1334" s="752"/>
    </row>
    <row r="1335" hidden="1">
      <c r="A1335" s="67"/>
      <c r="B1335" s="101"/>
      <c r="C1335" s="74"/>
      <c r="D1335" s="67"/>
      <c r="E1335" s="67"/>
      <c r="F1335" s="74"/>
      <c r="G1335" s="74"/>
      <c r="H1335" s="74"/>
      <c r="I1335" s="67"/>
      <c r="J1335" s="67"/>
      <c r="K1335" s="74"/>
      <c r="L1335" s="74"/>
      <c r="M1335" s="74"/>
      <c r="N1335" s="74"/>
      <c r="O1335" s="74"/>
      <c r="P1335" s="74"/>
      <c r="Q1335" s="74"/>
      <c r="R1335" s="74"/>
      <c r="S1335" s="752"/>
      <c r="T1335" s="95"/>
      <c r="U1335" s="752"/>
      <c r="V1335" s="752"/>
      <c r="W1335" s="752"/>
      <c r="X1335" s="752"/>
      <c r="Y1335" s="752"/>
      <c r="Z1335" s="752"/>
      <c r="AA1335" s="752"/>
      <c r="AB1335" s="752"/>
      <c r="AC1335" s="752"/>
      <c r="AD1335" s="752"/>
      <c r="AE1335" s="752"/>
      <c r="AF1335" s="752"/>
      <c r="AG1335" s="752"/>
      <c r="AH1335" s="752"/>
      <c r="AI1335" s="752"/>
      <c r="AJ1335" s="752"/>
      <c r="AK1335" s="752"/>
      <c r="AL1335" s="752"/>
      <c r="AM1335" s="752"/>
      <c r="AN1335" s="752"/>
      <c r="AO1335" s="752"/>
      <c r="AP1335" s="752"/>
    </row>
    <row r="1336" hidden="1">
      <c r="A1336" s="67"/>
      <c r="B1336" s="101"/>
      <c r="C1336" s="74"/>
      <c r="D1336" s="67"/>
      <c r="E1336" s="67"/>
      <c r="F1336" s="74"/>
      <c r="G1336" s="74"/>
      <c r="H1336" s="74"/>
      <c r="I1336" s="67"/>
      <c r="J1336" s="67"/>
      <c r="K1336" s="74"/>
      <c r="L1336" s="74"/>
      <c r="M1336" s="74"/>
      <c r="N1336" s="74"/>
      <c r="O1336" s="74"/>
      <c r="P1336" s="74"/>
      <c r="Q1336" s="74"/>
      <c r="R1336" s="74"/>
      <c r="S1336" s="752"/>
      <c r="T1336" s="95"/>
      <c r="U1336" s="752"/>
      <c r="V1336" s="752"/>
      <c r="W1336" s="752"/>
      <c r="X1336" s="752"/>
      <c r="Y1336" s="752"/>
      <c r="Z1336" s="752"/>
      <c r="AA1336" s="752"/>
      <c r="AB1336" s="752"/>
      <c r="AC1336" s="752"/>
      <c r="AD1336" s="752"/>
      <c r="AE1336" s="752"/>
      <c r="AF1336" s="752"/>
      <c r="AG1336" s="752"/>
      <c r="AH1336" s="752"/>
      <c r="AI1336" s="752"/>
      <c r="AJ1336" s="752"/>
      <c r="AK1336" s="752"/>
      <c r="AL1336" s="752"/>
      <c r="AM1336" s="752"/>
      <c r="AN1336" s="752"/>
      <c r="AO1336" s="752"/>
      <c r="AP1336" s="752"/>
    </row>
    <row r="1337" hidden="1">
      <c r="A1337" s="67"/>
      <c r="B1337" s="101"/>
      <c r="C1337" s="74"/>
      <c r="D1337" s="67"/>
      <c r="E1337" s="67"/>
      <c r="F1337" s="74"/>
      <c r="G1337" s="74"/>
      <c r="H1337" s="74"/>
      <c r="I1337" s="67"/>
      <c r="J1337" s="67"/>
      <c r="K1337" s="74"/>
      <c r="L1337" s="74"/>
      <c r="M1337" s="74"/>
      <c r="N1337" s="74"/>
      <c r="O1337" s="74"/>
      <c r="P1337" s="74"/>
      <c r="Q1337" s="74"/>
      <c r="R1337" s="74"/>
      <c r="S1337" s="752"/>
      <c r="T1337" s="95"/>
      <c r="U1337" s="752"/>
      <c r="V1337" s="752"/>
      <c r="W1337" s="752"/>
      <c r="X1337" s="752"/>
      <c r="Y1337" s="752"/>
      <c r="Z1337" s="752"/>
      <c r="AA1337" s="752"/>
      <c r="AB1337" s="752"/>
      <c r="AC1337" s="752"/>
      <c r="AD1337" s="752"/>
      <c r="AE1337" s="752"/>
      <c r="AF1337" s="752"/>
      <c r="AG1337" s="752"/>
      <c r="AH1337" s="752"/>
      <c r="AI1337" s="752"/>
      <c r="AJ1337" s="752"/>
      <c r="AK1337" s="752"/>
      <c r="AL1337" s="752"/>
      <c r="AM1337" s="752"/>
      <c r="AN1337" s="752"/>
      <c r="AO1337" s="752"/>
      <c r="AP1337" s="752"/>
    </row>
    <row r="1338" hidden="1">
      <c r="A1338" s="67"/>
      <c r="B1338" s="101"/>
      <c r="C1338" s="74"/>
      <c r="D1338" s="67"/>
      <c r="E1338" s="67"/>
      <c r="F1338" s="74"/>
      <c r="G1338" s="74"/>
      <c r="H1338" s="74"/>
      <c r="I1338" s="67"/>
      <c r="J1338" s="67"/>
      <c r="K1338" s="74"/>
      <c r="L1338" s="74"/>
      <c r="M1338" s="74"/>
      <c r="N1338" s="74"/>
      <c r="O1338" s="74"/>
      <c r="P1338" s="74"/>
      <c r="Q1338" s="74"/>
      <c r="R1338" s="74"/>
      <c r="S1338" s="752"/>
      <c r="T1338" s="95"/>
      <c r="U1338" s="752"/>
      <c r="V1338" s="752"/>
      <c r="W1338" s="752"/>
      <c r="X1338" s="752"/>
      <c r="Y1338" s="752"/>
      <c r="Z1338" s="752"/>
      <c r="AA1338" s="752"/>
      <c r="AB1338" s="752"/>
      <c r="AC1338" s="752"/>
      <c r="AD1338" s="752"/>
      <c r="AE1338" s="752"/>
      <c r="AF1338" s="752"/>
      <c r="AG1338" s="752"/>
      <c r="AH1338" s="752"/>
      <c r="AI1338" s="752"/>
      <c r="AJ1338" s="752"/>
      <c r="AK1338" s="752"/>
      <c r="AL1338" s="752"/>
      <c r="AM1338" s="752"/>
      <c r="AN1338" s="752"/>
      <c r="AO1338" s="752"/>
      <c r="AP1338" s="752"/>
    </row>
    <row r="1339" hidden="1">
      <c r="A1339" s="67"/>
      <c r="B1339" s="101"/>
      <c r="C1339" s="74"/>
      <c r="D1339" s="67"/>
      <c r="E1339" s="67"/>
      <c r="F1339" s="74"/>
      <c r="G1339" s="74"/>
      <c r="H1339" s="74"/>
      <c r="I1339" s="67"/>
      <c r="J1339" s="67"/>
      <c r="K1339" s="74"/>
      <c r="L1339" s="74"/>
      <c r="M1339" s="74"/>
      <c r="N1339" s="74"/>
      <c r="O1339" s="74"/>
      <c r="P1339" s="74"/>
      <c r="Q1339" s="74"/>
      <c r="R1339" s="74"/>
      <c r="S1339" s="752"/>
      <c r="T1339" s="95"/>
      <c r="U1339" s="752"/>
      <c r="V1339" s="752"/>
      <c r="W1339" s="752"/>
      <c r="X1339" s="752"/>
      <c r="Y1339" s="752"/>
      <c r="Z1339" s="752"/>
      <c r="AA1339" s="752"/>
      <c r="AB1339" s="752"/>
      <c r="AC1339" s="752"/>
      <c r="AD1339" s="752"/>
      <c r="AE1339" s="752"/>
      <c r="AF1339" s="752"/>
      <c r="AG1339" s="752"/>
      <c r="AH1339" s="752"/>
      <c r="AI1339" s="752"/>
      <c r="AJ1339" s="752"/>
      <c r="AK1339" s="752"/>
      <c r="AL1339" s="752"/>
      <c r="AM1339" s="752"/>
      <c r="AN1339" s="752"/>
      <c r="AO1339" s="752"/>
      <c r="AP1339" s="752"/>
    </row>
    <row r="1340" hidden="1">
      <c r="A1340" s="67"/>
      <c r="B1340" s="101"/>
      <c r="C1340" s="74"/>
      <c r="D1340" s="67"/>
      <c r="E1340" s="67"/>
      <c r="F1340" s="74"/>
      <c r="G1340" s="74"/>
      <c r="H1340" s="74"/>
      <c r="I1340" s="67"/>
      <c r="J1340" s="67"/>
      <c r="K1340" s="74"/>
      <c r="L1340" s="74"/>
      <c r="M1340" s="74"/>
      <c r="N1340" s="74"/>
      <c r="O1340" s="74"/>
      <c r="P1340" s="74"/>
      <c r="Q1340" s="74"/>
      <c r="R1340" s="74"/>
      <c r="S1340" s="752"/>
      <c r="T1340" s="95"/>
      <c r="U1340" s="752"/>
      <c r="V1340" s="752"/>
      <c r="W1340" s="752"/>
      <c r="X1340" s="752"/>
      <c r="Y1340" s="752"/>
      <c r="Z1340" s="752"/>
      <c r="AA1340" s="752"/>
      <c r="AB1340" s="752"/>
      <c r="AC1340" s="752"/>
      <c r="AD1340" s="752"/>
      <c r="AE1340" s="752"/>
      <c r="AF1340" s="752"/>
      <c r="AG1340" s="752"/>
      <c r="AH1340" s="752"/>
      <c r="AI1340" s="752"/>
      <c r="AJ1340" s="752"/>
      <c r="AK1340" s="752"/>
      <c r="AL1340" s="752"/>
      <c r="AM1340" s="752"/>
      <c r="AN1340" s="752"/>
      <c r="AO1340" s="752"/>
      <c r="AP1340" s="752"/>
    </row>
    <row r="1341" hidden="1">
      <c r="A1341" s="67"/>
      <c r="B1341" s="101"/>
      <c r="C1341" s="74"/>
      <c r="D1341" s="67"/>
      <c r="E1341" s="67"/>
      <c r="F1341" s="74"/>
      <c r="G1341" s="74"/>
      <c r="H1341" s="74"/>
      <c r="I1341" s="67"/>
      <c r="J1341" s="67"/>
      <c r="K1341" s="74"/>
      <c r="L1341" s="74"/>
      <c r="M1341" s="74"/>
      <c r="N1341" s="74"/>
      <c r="O1341" s="74"/>
      <c r="P1341" s="74"/>
      <c r="Q1341" s="74"/>
      <c r="R1341" s="74"/>
      <c r="S1341" s="752"/>
      <c r="T1341" s="95"/>
      <c r="U1341" s="752"/>
      <c r="V1341" s="752"/>
      <c r="W1341" s="752"/>
      <c r="X1341" s="752"/>
      <c r="Y1341" s="752"/>
      <c r="Z1341" s="752"/>
      <c r="AA1341" s="752"/>
      <c r="AB1341" s="752"/>
      <c r="AC1341" s="752"/>
      <c r="AD1341" s="752"/>
      <c r="AE1341" s="752"/>
      <c r="AF1341" s="752"/>
      <c r="AG1341" s="752"/>
      <c r="AH1341" s="752"/>
      <c r="AI1341" s="752"/>
      <c r="AJ1341" s="752"/>
      <c r="AK1341" s="752"/>
      <c r="AL1341" s="752"/>
      <c r="AM1341" s="752"/>
      <c r="AN1341" s="752"/>
      <c r="AO1341" s="752"/>
      <c r="AP1341" s="752"/>
    </row>
    <row r="1342" hidden="1">
      <c r="A1342" s="67"/>
      <c r="B1342" s="101"/>
      <c r="C1342" s="74"/>
      <c r="D1342" s="67"/>
      <c r="E1342" s="67"/>
      <c r="F1342" s="74"/>
      <c r="G1342" s="74"/>
      <c r="H1342" s="74"/>
      <c r="I1342" s="67"/>
      <c r="J1342" s="67"/>
      <c r="K1342" s="74"/>
      <c r="L1342" s="74"/>
      <c r="M1342" s="74"/>
      <c r="N1342" s="74"/>
      <c r="O1342" s="74"/>
      <c r="P1342" s="74"/>
      <c r="Q1342" s="74"/>
      <c r="R1342" s="74"/>
      <c r="S1342" s="752"/>
      <c r="T1342" s="95"/>
      <c r="U1342" s="752"/>
      <c r="V1342" s="752"/>
      <c r="W1342" s="752"/>
      <c r="X1342" s="752"/>
      <c r="Y1342" s="752"/>
      <c r="Z1342" s="752"/>
      <c r="AA1342" s="752"/>
      <c r="AB1342" s="752"/>
      <c r="AC1342" s="752"/>
      <c r="AD1342" s="752"/>
      <c r="AE1342" s="752"/>
      <c r="AF1342" s="752"/>
      <c r="AG1342" s="752"/>
      <c r="AH1342" s="752"/>
      <c r="AI1342" s="752"/>
      <c r="AJ1342" s="752"/>
      <c r="AK1342" s="752"/>
      <c r="AL1342" s="752"/>
      <c r="AM1342" s="752"/>
      <c r="AN1342" s="752"/>
      <c r="AO1342" s="752"/>
      <c r="AP1342" s="752"/>
    </row>
    <row r="1343" hidden="1">
      <c r="A1343" s="67"/>
      <c r="B1343" s="101"/>
      <c r="C1343" s="74"/>
      <c r="D1343" s="67"/>
      <c r="E1343" s="67"/>
      <c r="F1343" s="74"/>
      <c r="G1343" s="74"/>
      <c r="H1343" s="74"/>
      <c r="I1343" s="67"/>
      <c r="J1343" s="67"/>
      <c r="K1343" s="74"/>
      <c r="L1343" s="74"/>
      <c r="M1343" s="74"/>
      <c r="N1343" s="74"/>
      <c r="O1343" s="74"/>
      <c r="P1343" s="74"/>
      <c r="Q1343" s="74"/>
      <c r="R1343" s="74"/>
      <c r="S1343" s="752"/>
      <c r="T1343" s="95"/>
      <c r="U1343" s="752"/>
      <c r="V1343" s="752"/>
      <c r="W1343" s="752"/>
      <c r="X1343" s="752"/>
      <c r="Y1343" s="752"/>
      <c r="Z1343" s="752"/>
      <c r="AA1343" s="752"/>
      <c r="AB1343" s="752"/>
      <c r="AC1343" s="752"/>
      <c r="AD1343" s="752"/>
      <c r="AE1343" s="752"/>
      <c r="AF1343" s="752"/>
      <c r="AG1343" s="752"/>
      <c r="AH1343" s="752"/>
      <c r="AI1343" s="752"/>
      <c r="AJ1343" s="752"/>
      <c r="AK1343" s="752"/>
      <c r="AL1343" s="752"/>
      <c r="AM1343" s="752"/>
      <c r="AN1343" s="752"/>
      <c r="AO1343" s="752"/>
      <c r="AP1343" s="752"/>
    </row>
    <row r="1344" hidden="1">
      <c r="A1344" s="67"/>
      <c r="B1344" s="101"/>
      <c r="C1344" s="74"/>
      <c r="D1344" s="67"/>
      <c r="E1344" s="67"/>
      <c r="F1344" s="74"/>
      <c r="G1344" s="74"/>
      <c r="H1344" s="74"/>
      <c r="I1344" s="67"/>
      <c r="J1344" s="67"/>
      <c r="K1344" s="74"/>
      <c r="L1344" s="74"/>
      <c r="M1344" s="74"/>
      <c r="N1344" s="74"/>
      <c r="O1344" s="74"/>
      <c r="P1344" s="74"/>
      <c r="Q1344" s="74"/>
      <c r="R1344" s="74"/>
      <c r="S1344" s="752"/>
      <c r="T1344" s="95"/>
      <c r="U1344" s="752"/>
      <c r="V1344" s="752"/>
      <c r="W1344" s="752"/>
      <c r="X1344" s="752"/>
      <c r="Y1344" s="752"/>
      <c r="Z1344" s="752"/>
      <c r="AA1344" s="752"/>
      <c r="AB1344" s="752"/>
      <c r="AC1344" s="752"/>
      <c r="AD1344" s="752"/>
      <c r="AE1344" s="752"/>
      <c r="AF1344" s="752"/>
      <c r="AG1344" s="752"/>
      <c r="AH1344" s="752"/>
      <c r="AI1344" s="752"/>
      <c r="AJ1344" s="752"/>
      <c r="AK1344" s="752"/>
      <c r="AL1344" s="752"/>
      <c r="AM1344" s="752"/>
      <c r="AN1344" s="752"/>
      <c r="AO1344" s="752"/>
      <c r="AP1344" s="752"/>
    </row>
    <row r="1345" hidden="1">
      <c r="A1345" s="67"/>
      <c r="B1345" s="101"/>
      <c r="C1345" s="74"/>
      <c r="D1345" s="67"/>
      <c r="E1345" s="67"/>
      <c r="F1345" s="74"/>
      <c r="G1345" s="74"/>
      <c r="H1345" s="74"/>
      <c r="I1345" s="67"/>
      <c r="J1345" s="67"/>
      <c r="K1345" s="74"/>
      <c r="L1345" s="74"/>
      <c r="M1345" s="74"/>
      <c r="N1345" s="74"/>
      <c r="O1345" s="74"/>
      <c r="P1345" s="74"/>
      <c r="Q1345" s="74"/>
      <c r="R1345" s="74"/>
      <c r="S1345" s="752"/>
      <c r="T1345" s="95"/>
      <c r="U1345" s="752"/>
      <c r="V1345" s="752"/>
      <c r="W1345" s="752"/>
      <c r="X1345" s="752"/>
      <c r="Y1345" s="752"/>
      <c r="Z1345" s="752"/>
      <c r="AA1345" s="752"/>
      <c r="AB1345" s="752"/>
      <c r="AC1345" s="752"/>
      <c r="AD1345" s="752"/>
      <c r="AE1345" s="752"/>
      <c r="AF1345" s="752"/>
      <c r="AG1345" s="752"/>
      <c r="AH1345" s="752"/>
      <c r="AI1345" s="752"/>
      <c r="AJ1345" s="752"/>
      <c r="AK1345" s="752"/>
      <c r="AL1345" s="752"/>
      <c r="AM1345" s="752"/>
      <c r="AN1345" s="752"/>
      <c r="AO1345" s="752"/>
      <c r="AP1345" s="752"/>
    </row>
    <row r="1346" hidden="1">
      <c r="A1346" s="67"/>
      <c r="B1346" s="101"/>
      <c r="C1346" s="74"/>
      <c r="D1346" s="67"/>
      <c r="E1346" s="67"/>
      <c r="F1346" s="74"/>
      <c r="G1346" s="74"/>
      <c r="H1346" s="74"/>
      <c r="I1346" s="67"/>
      <c r="J1346" s="67"/>
      <c r="K1346" s="74"/>
      <c r="L1346" s="74"/>
      <c r="M1346" s="74"/>
      <c r="N1346" s="74"/>
      <c r="O1346" s="74"/>
      <c r="P1346" s="74"/>
      <c r="Q1346" s="74"/>
      <c r="R1346" s="74"/>
      <c r="S1346" s="752"/>
      <c r="T1346" s="95"/>
      <c r="U1346" s="752"/>
      <c r="V1346" s="752"/>
      <c r="W1346" s="752"/>
      <c r="X1346" s="752"/>
      <c r="Y1346" s="752"/>
      <c r="Z1346" s="752"/>
      <c r="AA1346" s="752"/>
      <c r="AB1346" s="752"/>
      <c r="AC1346" s="752"/>
      <c r="AD1346" s="752"/>
      <c r="AE1346" s="752"/>
      <c r="AF1346" s="752"/>
      <c r="AG1346" s="752"/>
      <c r="AH1346" s="752"/>
      <c r="AI1346" s="752"/>
      <c r="AJ1346" s="752"/>
      <c r="AK1346" s="752"/>
      <c r="AL1346" s="752"/>
      <c r="AM1346" s="752"/>
      <c r="AN1346" s="752"/>
      <c r="AO1346" s="752"/>
      <c r="AP1346" s="752"/>
    </row>
    <row r="1347" hidden="1">
      <c r="A1347" s="67"/>
      <c r="B1347" s="101"/>
      <c r="C1347" s="74"/>
      <c r="D1347" s="67"/>
      <c r="E1347" s="67"/>
      <c r="F1347" s="74"/>
      <c r="G1347" s="74"/>
      <c r="H1347" s="74"/>
      <c r="I1347" s="67"/>
      <c r="J1347" s="67"/>
      <c r="K1347" s="74"/>
      <c r="L1347" s="74"/>
      <c r="M1347" s="74"/>
      <c r="N1347" s="74"/>
      <c r="O1347" s="74"/>
      <c r="P1347" s="74"/>
      <c r="Q1347" s="74"/>
      <c r="R1347" s="74"/>
      <c r="S1347" s="752"/>
      <c r="T1347" s="95"/>
      <c r="U1347" s="752"/>
      <c r="V1347" s="752"/>
      <c r="W1347" s="752"/>
      <c r="X1347" s="752"/>
      <c r="Y1347" s="752"/>
      <c r="Z1347" s="752"/>
      <c r="AA1347" s="752"/>
      <c r="AB1347" s="752"/>
      <c r="AC1347" s="752"/>
      <c r="AD1347" s="752"/>
      <c r="AE1347" s="752"/>
      <c r="AF1347" s="752"/>
      <c r="AG1347" s="752"/>
      <c r="AH1347" s="752"/>
      <c r="AI1347" s="752"/>
      <c r="AJ1347" s="752"/>
      <c r="AK1347" s="752"/>
      <c r="AL1347" s="752"/>
      <c r="AM1347" s="752"/>
      <c r="AN1347" s="752"/>
      <c r="AO1347" s="752"/>
      <c r="AP1347" s="752"/>
    </row>
    <row r="1348" hidden="1">
      <c r="A1348" s="67"/>
      <c r="B1348" s="101"/>
      <c r="C1348" s="74"/>
      <c r="D1348" s="67"/>
      <c r="E1348" s="67"/>
      <c r="F1348" s="74"/>
      <c r="G1348" s="74"/>
      <c r="H1348" s="74"/>
      <c r="I1348" s="67"/>
      <c r="J1348" s="67"/>
      <c r="K1348" s="74"/>
      <c r="L1348" s="74"/>
      <c r="M1348" s="74"/>
      <c r="N1348" s="74"/>
      <c r="O1348" s="74"/>
      <c r="P1348" s="74"/>
      <c r="Q1348" s="74"/>
      <c r="R1348" s="74"/>
      <c r="S1348" s="752"/>
      <c r="T1348" s="95"/>
      <c r="U1348" s="752"/>
      <c r="V1348" s="752"/>
      <c r="W1348" s="752"/>
      <c r="X1348" s="752"/>
      <c r="Y1348" s="752"/>
      <c r="Z1348" s="752"/>
      <c r="AA1348" s="752"/>
      <c r="AB1348" s="752"/>
      <c r="AC1348" s="752"/>
      <c r="AD1348" s="752"/>
      <c r="AE1348" s="752"/>
      <c r="AF1348" s="752"/>
      <c r="AG1348" s="752"/>
      <c r="AH1348" s="752"/>
      <c r="AI1348" s="752"/>
      <c r="AJ1348" s="752"/>
      <c r="AK1348" s="752"/>
      <c r="AL1348" s="752"/>
      <c r="AM1348" s="752"/>
      <c r="AN1348" s="752"/>
      <c r="AO1348" s="752"/>
      <c r="AP1348" s="752"/>
    </row>
    <row r="1349" hidden="1">
      <c r="A1349" s="67"/>
      <c r="B1349" s="101"/>
      <c r="C1349" s="74"/>
      <c r="D1349" s="67"/>
      <c r="E1349" s="67"/>
      <c r="F1349" s="74"/>
      <c r="G1349" s="74"/>
      <c r="H1349" s="74"/>
      <c r="I1349" s="67"/>
      <c r="J1349" s="67"/>
      <c r="K1349" s="74"/>
      <c r="L1349" s="74"/>
      <c r="M1349" s="74"/>
      <c r="N1349" s="74"/>
      <c r="O1349" s="74"/>
      <c r="P1349" s="74"/>
      <c r="Q1349" s="74"/>
      <c r="R1349" s="74"/>
      <c r="S1349" s="752"/>
      <c r="T1349" s="95"/>
      <c r="U1349" s="752"/>
      <c r="V1349" s="752"/>
      <c r="W1349" s="752"/>
      <c r="X1349" s="752"/>
      <c r="Y1349" s="752"/>
      <c r="Z1349" s="752"/>
      <c r="AA1349" s="752"/>
      <c r="AB1349" s="752"/>
      <c r="AC1349" s="752"/>
      <c r="AD1349" s="752"/>
      <c r="AE1349" s="752"/>
      <c r="AF1349" s="752"/>
      <c r="AG1349" s="752"/>
      <c r="AH1349" s="752"/>
      <c r="AI1349" s="752"/>
      <c r="AJ1349" s="752"/>
      <c r="AK1349" s="752"/>
      <c r="AL1349" s="752"/>
      <c r="AM1349" s="752"/>
      <c r="AN1349" s="752"/>
      <c r="AO1349" s="752"/>
      <c r="AP1349" s="752"/>
    </row>
    <row r="1350" hidden="1">
      <c r="A1350" s="67"/>
      <c r="B1350" s="101"/>
      <c r="C1350" s="74"/>
      <c r="D1350" s="67"/>
      <c r="E1350" s="67"/>
      <c r="F1350" s="74"/>
      <c r="G1350" s="74"/>
      <c r="H1350" s="74"/>
      <c r="I1350" s="67"/>
      <c r="J1350" s="67"/>
      <c r="K1350" s="74"/>
      <c r="L1350" s="74"/>
      <c r="M1350" s="74"/>
      <c r="N1350" s="74"/>
      <c r="O1350" s="74"/>
      <c r="P1350" s="74"/>
      <c r="Q1350" s="74"/>
      <c r="R1350" s="74"/>
      <c r="S1350" s="752"/>
      <c r="T1350" s="95"/>
      <c r="U1350" s="752"/>
      <c r="V1350" s="752"/>
      <c r="W1350" s="752"/>
      <c r="X1350" s="752"/>
      <c r="Y1350" s="752"/>
      <c r="Z1350" s="752"/>
      <c r="AA1350" s="752"/>
      <c r="AB1350" s="752"/>
      <c r="AC1350" s="752"/>
      <c r="AD1350" s="752"/>
      <c r="AE1350" s="752"/>
      <c r="AF1350" s="752"/>
      <c r="AG1350" s="752"/>
      <c r="AH1350" s="752"/>
      <c r="AI1350" s="752"/>
      <c r="AJ1350" s="752"/>
      <c r="AK1350" s="752"/>
      <c r="AL1350" s="752"/>
      <c r="AM1350" s="752"/>
      <c r="AN1350" s="752"/>
      <c r="AO1350" s="752"/>
      <c r="AP1350" s="752"/>
    </row>
    <row r="1351" hidden="1">
      <c r="A1351" s="67"/>
      <c r="B1351" s="101"/>
      <c r="C1351" s="74"/>
      <c r="D1351" s="67"/>
      <c r="E1351" s="67"/>
      <c r="F1351" s="74"/>
      <c r="G1351" s="74"/>
      <c r="H1351" s="74"/>
      <c r="I1351" s="67"/>
      <c r="J1351" s="67"/>
      <c r="K1351" s="74"/>
      <c r="L1351" s="74"/>
      <c r="M1351" s="74"/>
      <c r="N1351" s="74"/>
      <c r="O1351" s="74"/>
      <c r="P1351" s="74"/>
      <c r="Q1351" s="74"/>
      <c r="R1351" s="74"/>
      <c r="S1351" s="752"/>
      <c r="T1351" s="95"/>
      <c r="U1351" s="752"/>
      <c r="V1351" s="752"/>
      <c r="W1351" s="752"/>
      <c r="X1351" s="752"/>
      <c r="Y1351" s="752"/>
      <c r="Z1351" s="752"/>
      <c r="AA1351" s="752"/>
      <c r="AB1351" s="752"/>
      <c r="AC1351" s="752"/>
      <c r="AD1351" s="752"/>
      <c r="AE1351" s="752"/>
      <c r="AF1351" s="752"/>
      <c r="AG1351" s="752"/>
      <c r="AH1351" s="752"/>
      <c r="AI1351" s="752"/>
      <c r="AJ1351" s="752"/>
      <c r="AK1351" s="752"/>
      <c r="AL1351" s="752"/>
      <c r="AM1351" s="752"/>
      <c r="AN1351" s="752"/>
      <c r="AO1351" s="752"/>
      <c r="AP1351" s="752"/>
    </row>
    <row r="1352" hidden="1">
      <c r="A1352" s="67"/>
      <c r="B1352" s="101"/>
      <c r="C1352" s="74"/>
      <c r="D1352" s="67"/>
      <c r="E1352" s="67"/>
      <c r="F1352" s="74"/>
      <c r="G1352" s="74"/>
      <c r="H1352" s="74"/>
      <c r="I1352" s="67"/>
      <c r="J1352" s="67"/>
      <c r="K1352" s="74"/>
      <c r="L1352" s="74"/>
      <c r="M1352" s="74"/>
      <c r="N1352" s="74"/>
      <c r="O1352" s="74"/>
      <c r="P1352" s="74"/>
      <c r="Q1352" s="74"/>
      <c r="R1352" s="74"/>
      <c r="S1352" s="752"/>
      <c r="T1352" s="95"/>
      <c r="U1352" s="752"/>
      <c r="V1352" s="752"/>
      <c r="W1352" s="752"/>
      <c r="X1352" s="752"/>
      <c r="Y1352" s="752"/>
      <c r="Z1352" s="752"/>
      <c r="AA1352" s="752"/>
      <c r="AB1352" s="752"/>
      <c r="AC1352" s="752"/>
      <c r="AD1352" s="752"/>
      <c r="AE1352" s="752"/>
      <c r="AF1352" s="752"/>
      <c r="AG1352" s="752"/>
      <c r="AH1352" s="752"/>
      <c r="AI1352" s="752"/>
      <c r="AJ1352" s="752"/>
      <c r="AK1352" s="752"/>
      <c r="AL1352" s="752"/>
      <c r="AM1352" s="752"/>
      <c r="AN1352" s="752"/>
      <c r="AO1352" s="752"/>
      <c r="AP1352" s="752"/>
    </row>
    <row r="1353" hidden="1">
      <c r="A1353" s="67"/>
      <c r="B1353" s="101"/>
      <c r="C1353" s="74"/>
      <c r="D1353" s="67"/>
      <c r="E1353" s="67"/>
      <c r="F1353" s="74"/>
      <c r="G1353" s="74"/>
      <c r="H1353" s="74"/>
      <c r="I1353" s="67"/>
      <c r="J1353" s="67"/>
      <c r="K1353" s="74"/>
      <c r="L1353" s="74"/>
      <c r="M1353" s="74"/>
      <c r="N1353" s="74"/>
      <c r="O1353" s="74"/>
      <c r="P1353" s="74"/>
      <c r="Q1353" s="74"/>
      <c r="R1353" s="74"/>
      <c r="S1353" s="752"/>
      <c r="T1353" s="95"/>
      <c r="U1353" s="752"/>
      <c r="V1353" s="752"/>
      <c r="W1353" s="752"/>
      <c r="X1353" s="752"/>
      <c r="Y1353" s="752"/>
      <c r="Z1353" s="752"/>
      <c r="AA1353" s="752"/>
      <c r="AB1353" s="752"/>
      <c r="AC1353" s="752"/>
      <c r="AD1353" s="752"/>
      <c r="AE1353" s="752"/>
      <c r="AF1353" s="752"/>
      <c r="AG1353" s="752"/>
      <c r="AH1353" s="752"/>
      <c r="AI1353" s="752"/>
      <c r="AJ1353" s="752"/>
      <c r="AK1353" s="752"/>
      <c r="AL1353" s="752"/>
      <c r="AM1353" s="752"/>
      <c r="AN1353" s="752"/>
      <c r="AO1353" s="752"/>
      <c r="AP1353" s="752"/>
    </row>
    <row r="1354" hidden="1">
      <c r="A1354" s="67"/>
      <c r="B1354" s="101"/>
      <c r="C1354" s="74"/>
      <c r="D1354" s="67"/>
      <c r="E1354" s="67"/>
      <c r="F1354" s="74"/>
      <c r="G1354" s="74"/>
      <c r="H1354" s="74"/>
      <c r="I1354" s="67"/>
      <c r="J1354" s="67"/>
      <c r="K1354" s="74"/>
      <c r="L1354" s="74"/>
      <c r="M1354" s="74"/>
      <c r="N1354" s="74"/>
      <c r="O1354" s="74"/>
      <c r="P1354" s="74"/>
      <c r="Q1354" s="74"/>
      <c r="R1354" s="74"/>
      <c r="S1354" s="752"/>
      <c r="T1354" s="95"/>
      <c r="U1354" s="752"/>
      <c r="V1354" s="752"/>
      <c r="W1354" s="752"/>
      <c r="X1354" s="752"/>
      <c r="Y1354" s="752"/>
      <c r="Z1354" s="752"/>
      <c r="AA1354" s="752"/>
      <c r="AB1354" s="752"/>
      <c r="AC1354" s="752"/>
      <c r="AD1354" s="752"/>
      <c r="AE1354" s="752"/>
      <c r="AF1354" s="752"/>
      <c r="AG1354" s="752"/>
      <c r="AH1354" s="752"/>
      <c r="AI1354" s="752"/>
      <c r="AJ1354" s="752"/>
      <c r="AK1354" s="752"/>
      <c r="AL1354" s="752"/>
      <c r="AM1354" s="752"/>
      <c r="AN1354" s="752"/>
      <c r="AO1354" s="752"/>
      <c r="AP1354" s="752"/>
    </row>
    <row r="1355" hidden="1">
      <c r="A1355" s="67"/>
      <c r="B1355" s="101"/>
      <c r="C1355" s="74"/>
      <c r="D1355" s="67"/>
      <c r="E1355" s="67"/>
      <c r="F1355" s="74"/>
      <c r="G1355" s="74"/>
      <c r="H1355" s="74"/>
      <c r="I1355" s="67"/>
      <c r="J1355" s="67"/>
      <c r="K1355" s="74"/>
      <c r="L1355" s="74"/>
      <c r="M1355" s="74"/>
      <c r="N1355" s="74"/>
      <c r="O1355" s="74"/>
      <c r="P1355" s="74"/>
      <c r="Q1355" s="74"/>
      <c r="R1355" s="74"/>
      <c r="S1355" s="752"/>
      <c r="T1355" s="95"/>
      <c r="U1355" s="752"/>
      <c r="V1355" s="752"/>
      <c r="W1355" s="752"/>
      <c r="X1355" s="752"/>
      <c r="Y1355" s="752"/>
      <c r="Z1355" s="752"/>
      <c r="AA1355" s="752"/>
      <c r="AB1355" s="752"/>
      <c r="AC1355" s="752"/>
      <c r="AD1355" s="752"/>
      <c r="AE1355" s="752"/>
      <c r="AF1355" s="752"/>
      <c r="AG1355" s="752"/>
      <c r="AH1355" s="752"/>
      <c r="AI1355" s="752"/>
      <c r="AJ1355" s="752"/>
      <c r="AK1355" s="752"/>
      <c r="AL1355" s="752"/>
      <c r="AM1355" s="752"/>
      <c r="AN1355" s="752"/>
      <c r="AO1355" s="752"/>
      <c r="AP1355" s="752"/>
    </row>
    <row r="1356" hidden="1">
      <c r="A1356" s="67"/>
      <c r="B1356" s="101"/>
      <c r="C1356" s="74"/>
      <c r="D1356" s="67"/>
      <c r="E1356" s="67"/>
      <c r="F1356" s="74"/>
      <c r="G1356" s="74"/>
      <c r="H1356" s="74"/>
      <c r="I1356" s="67"/>
      <c r="J1356" s="67"/>
      <c r="K1356" s="74"/>
      <c r="L1356" s="74"/>
      <c r="M1356" s="74"/>
      <c r="N1356" s="74"/>
      <c r="O1356" s="74"/>
      <c r="P1356" s="74"/>
      <c r="Q1356" s="74"/>
      <c r="R1356" s="74"/>
      <c r="S1356" s="752"/>
      <c r="T1356" s="95"/>
      <c r="U1356" s="752"/>
      <c r="V1356" s="752"/>
      <c r="W1356" s="752"/>
      <c r="X1356" s="752"/>
      <c r="Y1356" s="752"/>
      <c r="Z1356" s="752"/>
      <c r="AA1356" s="752"/>
      <c r="AB1356" s="752"/>
      <c r="AC1356" s="752"/>
      <c r="AD1356" s="752"/>
      <c r="AE1356" s="752"/>
      <c r="AF1356" s="752"/>
      <c r="AG1356" s="752"/>
      <c r="AH1356" s="752"/>
      <c r="AI1356" s="752"/>
      <c r="AJ1356" s="752"/>
      <c r="AK1356" s="752"/>
      <c r="AL1356" s="752"/>
      <c r="AM1356" s="752"/>
      <c r="AN1356" s="752"/>
      <c r="AO1356" s="752"/>
      <c r="AP1356" s="752"/>
    </row>
    <row r="1357" hidden="1">
      <c r="A1357" s="67"/>
      <c r="B1357" s="101"/>
      <c r="C1357" s="74"/>
      <c r="D1357" s="67"/>
      <c r="E1357" s="67"/>
      <c r="F1357" s="74"/>
      <c r="G1357" s="74"/>
      <c r="H1357" s="74"/>
      <c r="I1357" s="67"/>
      <c r="J1357" s="67"/>
      <c r="K1357" s="74"/>
      <c r="L1357" s="74"/>
      <c r="M1357" s="74"/>
      <c r="N1357" s="74"/>
      <c r="O1357" s="74"/>
      <c r="P1357" s="74"/>
      <c r="Q1357" s="74"/>
      <c r="R1357" s="74"/>
      <c r="S1357" s="752"/>
      <c r="T1357" s="95"/>
      <c r="U1357" s="752"/>
      <c r="V1357" s="752"/>
      <c r="W1357" s="752"/>
      <c r="X1357" s="752"/>
      <c r="Y1357" s="752"/>
      <c r="Z1357" s="752"/>
      <c r="AA1357" s="752"/>
      <c r="AB1357" s="752"/>
      <c r="AC1357" s="752"/>
      <c r="AD1357" s="752"/>
      <c r="AE1357" s="752"/>
      <c r="AF1357" s="752"/>
      <c r="AG1357" s="752"/>
      <c r="AH1357" s="752"/>
      <c r="AI1357" s="752"/>
      <c r="AJ1357" s="752"/>
      <c r="AK1357" s="752"/>
      <c r="AL1357" s="752"/>
      <c r="AM1357" s="752"/>
      <c r="AN1357" s="752"/>
      <c r="AO1357" s="752"/>
      <c r="AP1357" s="752"/>
    </row>
    <row r="1358" hidden="1">
      <c r="A1358" s="67"/>
      <c r="B1358" s="101"/>
      <c r="C1358" s="74"/>
      <c r="D1358" s="67"/>
      <c r="E1358" s="67"/>
      <c r="F1358" s="74"/>
      <c r="G1358" s="74"/>
      <c r="H1358" s="74"/>
      <c r="I1358" s="67"/>
      <c r="J1358" s="67"/>
      <c r="K1358" s="74"/>
      <c r="L1358" s="74"/>
      <c r="M1358" s="74"/>
      <c r="N1358" s="74"/>
      <c r="O1358" s="74"/>
      <c r="P1358" s="74"/>
      <c r="Q1358" s="74"/>
      <c r="R1358" s="74"/>
      <c r="S1358" s="752"/>
      <c r="T1358" s="95"/>
      <c r="U1358" s="752"/>
      <c r="V1358" s="752"/>
      <c r="W1358" s="752"/>
      <c r="X1358" s="752"/>
      <c r="Y1358" s="752"/>
      <c r="Z1358" s="752"/>
      <c r="AA1358" s="752"/>
      <c r="AB1358" s="752"/>
      <c r="AC1358" s="752"/>
      <c r="AD1358" s="752"/>
      <c r="AE1358" s="752"/>
      <c r="AF1358" s="752"/>
      <c r="AG1358" s="752"/>
      <c r="AH1358" s="752"/>
      <c r="AI1358" s="752"/>
      <c r="AJ1358" s="752"/>
      <c r="AK1358" s="752"/>
      <c r="AL1358" s="752"/>
      <c r="AM1358" s="752"/>
      <c r="AN1358" s="752"/>
      <c r="AO1358" s="752"/>
      <c r="AP1358" s="752"/>
    </row>
    <row r="1359" hidden="1">
      <c r="A1359" s="67"/>
      <c r="B1359" s="101"/>
      <c r="C1359" s="74"/>
      <c r="D1359" s="67"/>
      <c r="E1359" s="67"/>
      <c r="F1359" s="74"/>
      <c r="G1359" s="74"/>
      <c r="H1359" s="74"/>
      <c r="I1359" s="67"/>
      <c r="J1359" s="67"/>
      <c r="K1359" s="74"/>
      <c r="L1359" s="74"/>
      <c r="M1359" s="74"/>
      <c r="N1359" s="74"/>
      <c r="O1359" s="74"/>
      <c r="P1359" s="74"/>
      <c r="Q1359" s="74"/>
      <c r="R1359" s="74"/>
      <c r="S1359" s="752"/>
      <c r="T1359" s="95"/>
      <c r="U1359" s="752"/>
      <c r="V1359" s="752"/>
      <c r="W1359" s="752"/>
      <c r="X1359" s="752"/>
      <c r="Y1359" s="752"/>
      <c r="Z1359" s="752"/>
      <c r="AA1359" s="752"/>
      <c r="AB1359" s="752"/>
      <c r="AC1359" s="752"/>
      <c r="AD1359" s="752"/>
      <c r="AE1359" s="752"/>
      <c r="AF1359" s="752"/>
      <c r="AG1359" s="752"/>
      <c r="AH1359" s="752"/>
      <c r="AI1359" s="752"/>
      <c r="AJ1359" s="752"/>
      <c r="AK1359" s="752"/>
      <c r="AL1359" s="752"/>
      <c r="AM1359" s="752"/>
      <c r="AN1359" s="752"/>
      <c r="AO1359" s="752"/>
      <c r="AP1359" s="752"/>
    </row>
    <row r="1360" hidden="1">
      <c r="A1360" s="67"/>
      <c r="B1360" s="101"/>
      <c r="C1360" s="74"/>
      <c r="D1360" s="67"/>
      <c r="E1360" s="67"/>
      <c r="F1360" s="74"/>
      <c r="G1360" s="74"/>
      <c r="H1360" s="74"/>
      <c r="I1360" s="67"/>
      <c r="J1360" s="67"/>
      <c r="K1360" s="74"/>
      <c r="L1360" s="74"/>
      <c r="M1360" s="74"/>
      <c r="N1360" s="74"/>
      <c r="O1360" s="74"/>
      <c r="P1360" s="74"/>
      <c r="Q1360" s="74"/>
      <c r="R1360" s="74"/>
      <c r="S1360" s="752"/>
      <c r="T1360" s="95"/>
      <c r="U1360" s="752"/>
      <c r="V1360" s="752"/>
      <c r="W1360" s="752"/>
      <c r="X1360" s="752"/>
      <c r="Y1360" s="752"/>
      <c r="Z1360" s="752"/>
      <c r="AA1360" s="752"/>
      <c r="AB1360" s="752"/>
      <c r="AC1360" s="752"/>
      <c r="AD1360" s="752"/>
      <c r="AE1360" s="752"/>
      <c r="AF1360" s="752"/>
      <c r="AG1360" s="752"/>
      <c r="AH1360" s="752"/>
      <c r="AI1360" s="752"/>
      <c r="AJ1360" s="752"/>
      <c r="AK1360" s="752"/>
      <c r="AL1360" s="752"/>
      <c r="AM1360" s="752"/>
      <c r="AN1360" s="752"/>
      <c r="AO1360" s="752"/>
      <c r="AP1360" s="752"/>
    </row>
    <row r="1361" hidden="1">
      <c r="A1361" s="67"/>
      <c r="B1361" s="101"/>
      <c r="C1361" s="74"/>
      <c r="D1361" s="67"/>
      <c r="E1361" s="67"/>
      <c r="F1361" s="74"/>
      <c r="G1361" s="74"/>
      <c r="H1361" s="74"/>
      <c r="I1361" s="67"/>
      <c r="J1361" s="67"/>
      <c r="K1361" s="74"/>
      <c r="L1361" s="74"/>
      <c r="M1361" s="74"/>
      <c r="N1361" s="74"/>
      <c r="O1361" s="74"/>
      <c r="P1361" s="74"/>
      <c r="Q1361" s="74"/>
      <c r="R1361" s="74"/>
      <c r="S1361" s="752"/>
      <c r="T1361" s="95"/>
      <c r="U1361" s="752"/>
      <c r="V1361" s="752"/>
      <c r="W1361" s="752"/>
      <c r="X1361" s="752"/>
      <c r="Y1361" s="752"/>
      <c r="Z1361" s="752"/>
      <c r="AA1361" s="752"/>
      <c r="AB1361" s="752"/>
      <c r="AC1361" s="752"/>
      <c r="AD1361" s="752"/>
      <c r="AE1361" s="752"/>
      <c r="AF1361" s="752"/>
      <c r="AG1361" s="752"/>
      <c r="AH1361" s="752"/>
      <c r="AI1361" s="752"/>
      <c r="AJ1361" s="752"/>
      <c r="AK1361" s="752"/>
      <c r="AL1361" s="752"/>
      <c r="AM1361" s="752"/>
      <c r="AN1361" s="752"/>
      <c r="AO1361" s="752"/>
      <c r="AP1361" s="752"/>
    </row>
    <row r="1362" hidden="1">
      <c r="A1362" s="67"/>
      <c r="B1362" s="101"/>
      <c r="C1362" s="74"/>
      <c r="D1362" s="67"/>
      <c r="E1362" s="67"/>
      <c r="F1362" s="74"/>
      <c r="G1362" s="74"/>
      <c r="H1362" s="74"/>
      <c r="I1362" s="67"/>
      <c r="J1362" s="67"/>
      <c r="K1362" s="74"/>
      <c r="L1362" s="74"/>
      <c r="M1362" s="74"/>
      <c r="N1362" s="74"/>
      <c r="O1362" s="74"/>
      <c r="P1362" s="74"/>
      <c r="Q1362" s="74"/>
      <c r="R1362" s="74"/>
      <c r="S1362" s="752"/>
      <c r="T1362" s="95"/>
      <c r="U1362" s="752"/>
      <c r="V1362" s="752"/>
      <c r="W1362" s="752"/>
      <c r="X1362" s="752"/>
      <c r="Y1362" s="752"/>
      <c r="Z1362" s="752"/>
      <c r="AA1362" s="752"/>
      <c r="AB1362" s="752"/>
      <c r="AC1362" s="752"/>
      <c r="AD1362" s="752"/>
      <c r="AE1362" s="752"/>
      <c r="AF1362" s="752"/>
      <c r="AG1362" s="752"/>
      <c r="AH1362" s="752"/>
      <c r="AI1362" s="752"/>
      <c r="AJ1362" s="752"/>
      <c r="AK1362" s="752"/>
      <c r="AL1362" s="752"/>
      <c r="AM1362" s="752"/>
      <c r="AN1362" s="752"/>
      <c r="AO1362" s="752"/>
      <c r="AP1362" s="752"/>
    </row>
    <row r="1363" hidden="1">
      <c r="A1363" s="67"/>
      <c r="B1363" s="101"/>
      <c r="C1363" s="74"/>
      <c r="D1363" s="67"/>
      <c r="E1363" s="67"/>
      <c r="F1363" s="74"/>
      <c r="G1363" s="74"/>
      <c r="H1363" s="74"/>
      <c r="I1363" s="67"/>
      <c r="J1363" s="67"/>
      <c r="K1363" s="74"/>
      <c r="L1363" s="74"/>
      <c r="M1363" s="74"/>
      <c r="N1363" s="74"/>
      <c r="O1363" s="74"/>
      <c r="P1363" s="74"/>
      <c r="Q1363" s="74"/>
      <c r="R1363" s="74"/>
      <c r="S1363" s="752"/>
      <c r="T1363" s="95"/>
      <c r="U1363" s="752"/>
      <c r="V1363" s="752"/>
      <c r="W1363" s="752"/>
      <c r="X1363" s="752"/>
      <c r="Y1363" s="752"/>
      <c r="Z1363" s="752"/>
      <c r="AA1363" s="752"/>
      <c r="AB1363" s="752"/>
      <c r="AC1363" s="752"/>
      <c r="AD1363" s="752"/>
      <c r="AE1363" s="752"/>
      <c r="AF1363" s="752"/>
      <c r="AG1363" s="752"/>
      <c r="AH1363" s="752"/>
      <c r="AI1363" s="752"/>
      <c r="AJ1363" s="752"/>
      <c r="AK1363" s="752"/>
      <c r="AL1363" s="752"/>
      <c r="AM1363" s="752"/>
      <c r="AN1363" s="752"/>
      <c r="AO1363" s="752"/>
      <c r="AP1363" s="752"/>
    </row>
    <row r="1364" hidden="1">
      <c r="A1364" s="67"/>
      <c r="B1364" s="101"/>
      <c r="C1364" s="74"/>
      <c r="D1364" s="67"/>
      <c r="E1364" s="67"/>
      <c r="F1364" s="74"/>
      <c r="G1364" s="74"/>
      <c r="H1364" s="74"/>
      <c r="I1364" s="67"/>
      <c r="J1364" s="67"/>
      <c r="K1364" s="74"/>
      <c r="L1364" s="74"/>
      <c r="M1364" s="74"/>
      <c r="N1364" s="74"/>
      <c r="O1364" s="74"/>
      <c r="P1364" s="74"/>
      <c r="Q1364" s="74"/>
      <c r="R1364" s="74"/>
      <c r="S1364" s="752"/>
      <c r="T1364" s="95"/>
      <c r="U1364" s="752"/>
      <c r="V1364" s="752"/>
      <c r="W1364" s="752"/>
      <c r="X1364" s="752"/>
      <c r="Y1364" s="752"/>
      <c r="Z1364" s="752"/>
      <c r="AA1364" s="752"/>
      <c r="AB1364" s="752"/>
      <c r="AC1364" s="752"/>
      <c r="AD1364" s="752"/>
      <c r="AE1364" s="752"/>
      <c r="AF1364" s="752"/>
      <c r="AG1364" s="752"/>
      <c r="AH1364" s="752"/>
      <c r="AI1364" s="752"/>
      <c r="AJ1364" s="752"/>
      <c r="AK1364" s="752"/>
      <c r="AL1364" s="752"/>
      <c r="AM1364" s="752"/>
      <c r="AN1364" s="752"/>
      <c r="AO1364" s="752"/>
      <c r="AP1364" s="752"/>
    </row>
    <row r="1365" hidden="1">
      <c r="A1365" s="67"/>
      <c r="B1365" s="101"/>
      <c r="C1365" s="74"/>
      <c r="D1365" s="67"/>
      <c r="E1365" s="67"/>
      <c r="F1365" s="74"/>
      <c r="G1365" s="74"/>
      <c r="H1365" s="74"/>
      <c r="I1365" s="67"/>
      <c r="J1365" s="67"/>
      <c r="K1365" s="74"/>
      <c r="L1365" s="74"/>
      <c r="M1365" s="74"/>
      <c r="N1365" s="74"/>
      <c r="O1365" s="74"/>
      <c r="P1365" s="74"/>
      <c r="Q1365" s="74"/>
      <c r="R1365" s="74"/>
      <c r="S1365" s="752"/>
      <c r="T1365" s="95"/>
      <c r="U1365" s="752"/>
      <c r="V1365" s="752"/>
      <c r="W1365" s="752"/>
      <c r="X1365" s="752"/>
      <c r="Y1365" s="752"/>
      <c r="Z1365" s="752"/>
      <c r="AA1365" s="752"/>
      <c r="AB1365" s="752"/>
      <c r="AC1365" s="752"/>
      <c r="AD1365" s="752"/>
      <c r="AE1365" s="752"/>
      <c r="AF1365" s="752"/>
      <c r="AG1365" s="752"/>
      <c r="AH1365" s="752"/>
      <c r="AI1365" s="752"/>
      <c r="AJ1365" s="752"/>
      <c r="AK1365" s="752"/>
      <c r="AL1365" s="752"/>
      <c r="AM1365" s="752"/>
      <c r="AN1365" s="752"/>
      <c r="AO1365" s="752"/>
      <c r="AP1365" s="752"/>
    </row>
    <row r="1366" hidden="1">
      <c r="A1366" s="67"/>
      <c r="B1366" s="101"/>
      <c r="C1366" s="74"/>
      <c r="D1366" s="67"/>
      <c r="E1366" s="67"/>
      <c r="F1366" s="74"/>
      <c r="G1366" s="74"/>
      <c r="H1366" s="74"/>
      <c r="I1366" s="67"/>
      <c r="J1366" s="67"/>
      <c r="K1366" s="74"/>
      <c r="L1366" s="74"/>
      <c r="M1366" s="74"/>
      <c r="N1366" s="74"/>
      <c r="O1366" s="74"/>
      <c r="P1366" s="74"/>
      <c r="Q1366" s="74"/>
      <c r="R1366" s="74"/>
      <c r="S1366" s="752"/>
      <c r="T1366" s="95"/>
      <c r="U1366" s="752"/>
      <c r="V1366" s="752"/>
      <c r="W1366" s="752"/>
      <c r="X1366" s="752"/>
      <c r="Y1366" s="752"/>
      <c r="Z1366" s="752"/>
      <c r="AA1366" s="752"/>
      <c r="AB1366" s="752"/>
      <c r="AC1366" s="752"/>
      <c r="AD1366" s="752"/>
      <c r="AE1366" s="752"/>
      <c r="AF1366" s="752"/>
      <c r="AG1366" s="752"/>
      <c r="AH1366" s="752"/>
      <c r="AI1366" s="752"/>
      <c r="AJ1366" s="752"/>
      <c r="AK1366" s="752"/>
      <c r="AL1366" s="752"/>
      <c r="AM1366" s="752"/>
      <c r="AN1366" s="752"/>
      <c r="AO1366" s="752"/>
      <c r="AP1366" s="752"/>
    </row>
    <row r="1367" hidden="1">
      <c r="A1367" s="67"/>
      <c r="B1367" s="101"/>
      <c r="C1367" s="74"/>
      <c r="D1367" s="67"/>
      <c r="E1367" s="67"/>
      <c r="F1367" s="74"/>
      <c r="G1367" s="74"/>
      <c r="H1367" s="74"/>
      <c r="I1367" s="67"/>
      <c r="J1367" s="67"/>
      <c r="K1367" s="74"/>
      <c r="L1367" s="74"/>
      <c r="M1367" s="74"/>
      <c r="N1367" s="74"/>
      <c r="O1367" s="74"/>
      <c r="P1367" s="74"/>
      <c r="Q1367" s="74"/>
      <c r="R1367" s="74"/>
      <c r="S1367" s="752"/>
      <c r="T1367" s="95"/>
      <c r="U1367" s="752"/>
      <c r="V1367" s="752"/>
      <c r="W1367" s="752"/>
      <c r="X1367" s="752"/>
      <c r="Y1367" s="752"/>
      <c r="Z1367" s="752"/>
      <c r="AA1367" s="752"/>
      <c r="AB1367" s="752"/>
      <c r="AC1367" s="752"/>
      <c r="AD1367" s="752"/>
      <c r="AE1367" s="752"/>
      <c r="AF1367" s="752"/>
      <c r="AG1367" s="752"/>
      <c r="AH1367" s="752"/>
      <c r="AI1367" s="752"/>
      <c r="AJ1367" s="752"/>
      <c r="AK1367" s="752"/>
      <c r="AL1367" s="752"/>
      <c r="AM1367" s="752"/>
      <c r="AN1367" s="752"/>
      <c r="AO1367" s="752"/>
      <c r="AP1367" s="752"/>
    </row>
    <row r="1368" hidden="1">
      <c r="A1368" s="67"/>
      <c r="B1368" s="101"/>
      <c r="C1368" s="74"/>
      <c r="D1368" s="67"/>
      <c r="E1368" s="67"/>
      <c r="F1368" s="74"/>
      <c r="G1368" s="74"/>
      <c r="H1368" s="74"/>
      <c r="I1368" s="67"/>
      <c r="J1368" s="67"/>
      <c r="K1368" s="74"/>
      <c r="L1368" s="74"/>
      <c r="M1368" s="74"/>
      <c r="N1368" s="74"/>
      <c r="O1368" s="74"/>
      <c r="P1368" s="74"/>
      <c r="Q1368" s="74"/>
      <c r="R1368" s="74"/>
      <c r="S1368" s="752"/>
      <c r="T1368" s="95"/>
      <c r="U1368" s="752"/>
      <c r="V1368" s="752"/>
      <c r="W1368" s="752"/>
      <c r="X1368" s="752"/>
      <c r="Y1368" s="752"/>
      <c r="Z1368" s="752"/>
      <c r="AA1368" s="752"/>
      <c r="AB1368" s="752"/>
      <c r="AC1368" s="752"/>
      <c r="AD1368" s="752"/>
      <c r="AE1368" s="752"/>
      <c r="AF1368" s="752"/>
      <c r="AG1368" s="752"/>
      <c r="AH1368" s="752"/>
      <c r="AI1368" s="752"/>
      <c r="AJ1368" s="752"/>
      <c r="AK1368" s="752"/>
      <c r="AL1368" s="752"/>
      <c r="AM1368" s="752"/>
      <c r="AN1368" s="752"/>
      <c r="AO1368" s="752"/>
      <c r="AP1368" s="752"/>
    </row>
    <row r="1369" hidden="1">
      <c r="A1369" s="67"/>
      <c r="B1369" s="101"/>
      <c r="C1369" s="74"/>
      <c r="D1369" s="67"/>
      <c r="E1369" s="67"/>
      <c r="F1369" s="74"/>
      <c r="G1369" s="74"/>
      <c r="H1369" s="74"/>
      <c r="I1369" s="67"/>
      <c r="J1369" s="67"/>
      <c r="K1369" s="74"/>
      <c r="L1369" s="74"/>
      <c r="M1369" s="74"/>
      <c r="N1369" s="74"/>
      <c r="O1369" s="74"/>
      <c r="P1369" s="74"/>
      <c r="Q1369" s="74"/>
      <c r="R1369" s="74"/>
      <c r="S1369" s="752"/>
      <c r="T1369" s="95"/>
      <c r="U1369" s="752"/>
      <c r="V1369" s="752"/>
      <c r="W1369" s="752"/>
      <c r="X1369" s="752"/>
      <c r="Y1369" s="752"/>
      <c r="Z1369" s="752"/>
      <c r="AA1369" s="752"/>
      <c r="AB1369" s="752"/>
      <c r="AC1369" s="752"/>
      <c r="AD1369" s="752"/>
      <c r="AE1369" s="752"/>
      <c r="AF1369" s="752"/>
      <c r="AG1369" s="752"/>
      <c r="AH1369" s="752"/>
      <c r="AI1369" s="752"/>
      <c r="AJ1369" s="752"/>
      <c r="AK1369" s="752"/>
      <c r="AL1369" s="752"/>
      <c r="AM1369" s="752"/>
      <c r="AN1369" s="752"/>
      <c r="AO1369" s="752"/>
      <c r="AP1369" s="752"/>
    </row>
    <row r="1370" hidden="1">
      <c r="A1370" s="67"/>
      <c r="B1370" s="101"/>
      <c r="C1370" s="74"/>
      <c r="D1370" s="67"/>
      <c r="E1370" s="67"/>
      <c r="F1370" s="74"/>
      <c r="G1370" s="74"/>
      <c r="H1370" s="74"/>
      <c r="I1370" s="67"/>
      <c r="J1370" s="67"/>
      <c r="K1370" s="74"/>
      <c r="L1370" s="74"/>
      <c r="M1370" s="74"/>
      <c r="N1370" s="74"/>
      <c r="O1370" s="74"/>
      <c r="P1370" s="74"/>
      <c r="Q1370" s="74"/>
      <c r="R1370" s="74"/>
      <c r="S1370" s="752"/>
      <c r="T1370" s="95"/>
      <c r="U1370" s="752"/>
      <c r="V1370" s="752"/>
      <c r="W1370" s="752"/>
      <c r="X1370" s="752"/>
      <c r="Y1370" s="752"/>
      <c r="Z1370" s="752"/>
      <c r="AA1370" s="752"/>
      <c r="AB1370" s="752"/>
      <c r="AC1370" s="752"/>
      <c r="AD1370" s="752"/>
      <c r="AE1370" s="752"/>
      <c r="AF1370" s="752"/>
      <c r="AG1370" s="752"/>
      <c r="AH1370" s="752"/>
      <c r="AI1370" s="752"/>
      <c r="AJ1370" s="752"/>
      <c r="AK1370" s="752"/>
      <c r="AL1370" s="752"/>
      <c r="AM1370" s="752"/>
      <c r="AN1370" s="752"/>
      <c r="AO1370" s="752"/>
      <c r="AP1370" s="752"/>
    </row>
    <row r="1371" hidden="1">
      <c r="A1371" s="67"/>
      <c r="B1371" s="101"/>
      <c r="C1371" s="74"/>
      <c r="D1371" s="67"/>
      <c r="E1371" s="67"/>
      <c r="F1371" s="74"/>
      <c r="G1371" s="74"/>
      <c r="H1371" s="74"/>
      <c r="I1371" s="67"/>
      <c r="J1371" s="67"/>
      <c r="K1371" s="74"/>
      <c r="L1371" s="74"/>
      <c r="M1371" s="74"/>
      <c r="N1371" s="74"/>
      <c r="O1371" s="74"/>
      <c r="P1371" s="74"/>
      <c r="Q1371" s="74"/>
      <c r="R1371" s="74"/>
      <c r="S1371" s="752"/>
      <c r="T1371" s="95"/>
      <c r="U1371" s="752"/>
      <c r="V1371" s="752"/>
      <c r="W1371" s="752"/>
      <c r="X1371" s="752"/>
      <c r="Y1371" s="752"/>
      <c r="Z1371" s="752"/>
      <c r="AA1371" s="752"/>
      <c r="AB1371" s="752"/>
      <c r="AC1371" s="752"/>
      <c r="AD1371" s="752"/>
      <c r="AE1371" s="752"/>
      <c r="AF1371" s="752"/>
      <c r="AG1371" s="752"/>
      <c r="AH1371" s="752"/>
      <c r="AI1371" s="752"/>
      <c r="AJ1371" s="752"/>
      <c r="AK1371" s="752"/>
      <c r="AL1371" s="752"/>
      <c r="AM1371" s="752"/>
      <c r="AN1371" s="752"/>
      <c r="AO1371" s="752"/>
      <c r="AP1371" s="752"/>
    </row>
    <row r="1372" hidden="1">
      <c r="A1372" s="67"/>
      <c r="B1372" s="101"/>
      <c r="C1372" s="74"/>
      <c r="D1372" s="67"/>
      <c r="E1372" s="67"/>
      <c r="F1372" s="74"/>
      <c r="G1372" s="74"/>
      <c r="H1372" s="74"/>
      <c r="I1372" s="67"/>
      <c r="J1372" s="67"/>
      <c r="K1372" s="74"/>
      <c r="L1372" s="74"/>
      <c r="M1372" s="74"/>
      <c r="N1372" s="74"/>
      <c r="O1372" s="74"/>
      <c r="P1372" s="74"/>
      <c r="Q1372" s="74"/>
      <c r="R1372" s="74"/>
      <c r="S1372" s="752"/>
      <c r="T1372" s="95"/>
      <c r="U1372" s="752"/>
      <c r="V1372" s="752"/>
      <c r="W1372" s="752"/>
      <c r="X1372" s="752"/>
      <c r="Y1372" s="752"/>
      <c r="Z1372" s="752"/>
      <c r="AA1372" s="752"/>
      <c r="AB1372" s="752"/>
      <c r="AC1372" s="752"/>
      <c r="AD1372" s="752"/>
      <c r="AE1372" s="752"/>
      <c r="AF1372" s="752"/>
      <c r="AG1372" s="752"/>
      <c r="AH1372" s="752"/>
      <c r="AI1372" s="752"/>
      <c r="AJ1372" s="752"/>
      <c r="AK1372" s="752"/>
      <c r="AL1372" s="752"/>
      <c r="AM1372" s="752"/>
      <c r="AN1372" s="752"/>
      <c r="AO1372" s="752"/>
      <c r="AP1372" s="752"/>
    </row>
    <row r="1373" hidden="1">
      <c r="A1373" s="67"/>
      <c r="B1373" s="101"/>
      <c r="C1373" s="74"/>
      <c r="D1373" s="67"/>
      <c r="E1373" s="67"/>
      <c r="F1373" s="74"/>
      <c r="G1373" s="74"/>
      <c r="H1373" s="74"/>
      <c r="I1373" s="67"/>
      <c r="J1373" s="67"/>
      <c r="K1373" s="74"/>
      <c r="L1373" s="74"/>
      <c r="M1373" s="74"/>
      <c r="N1373" s="74"/>
      <c r="O1373" s="74"/>
      <c r="P1373" s="74"/>
      <c r="Q1373" s="74"/>
      <c r="R1373" s="74"/>
      <c r="S1373" s="752"/>
      <c r="T1373" s="95"/>
      <c r="U1373" s="752"/>
      <c r="V1373" s="752"/>
      <c r="W1373" s="752"/>
      <c r="X1373" s="752"/>
      <c r="Y1373" s="752"/>
      <c r="Z1373" s="752"/>
      <c r="AA1373" s="752"/>
      <c r="AB1373" s="752"/>
      <c r="AC1373" s="752"/>
      <c r="AD1373" s="752"/>
      <c r="AE1373" s="752"/>
      <c r="AF1373" s="752"/>
      <c r="AG1373" s="752"/>
      <c r="AH1373" s="752"/>
      <c r="AI1373" s="752"/>
      <c r="AJ1373" s="752"/>
      <c r="AK1373" s="752"/>
      <c r="AL1373" s="752"/>
      <c r="AM1373" s="752"/>
      <c r="AN1373" s="752"/>
      <c r="AO1373" s="752"/>
      <c r="AP1373" s="752"/>
    </row>
    <row r="1374" hidden="1">
      <c r="A1374" s="67"/>
      <c r="B1374" s="101"/>
      <c r="C1374" s="74"/>
      <c r="D1374" s="67"/>
      <c r="E1374" s="67"/>
      <c r="F1374" s="74"/>
      <c r="G1374" s="74"/>
      <c r="H1374" s="74"/>
      <c r="I1374" s="67"/>
      <c r="J1374" s="67"/>
      <c r="K1374" s="74"/>
      <c r="L1374" s="74"/>
      <c r="M1374" s="74"/>
      <c r="N1374" s="74"/>
      <c r="O1374" s="74"/>
      <c r="P1374" s="74"/>
      <c r="Q1374" s="74"/>
      <c r="R1374" s="74"/>
      <c r="S1374" s="752"/>
      <c r="T1374" s="95"/>
      <c r="U1374" s="752"/>
      <c r="V1374" s="752"/>
      <c r="W1374" s="752"/>
      <c r="X1374" s="752"/>
      <c r="Y1374" s="752"/>
      <c r="Z1374" s="752"/>
      <c r="AA1374" s="752"/>
      <c r="AB1374" s="752"/>
      <c r="AC1374" s="752"/>
      <c r="AD1374" s="752"/>
      <c r="AE1374" s="752"/>
      <c r="AF1374" s="752"/>
      <c r="AG1374" s="752"/>
      <c r="AH1374" s="752"/>
      <c r="AI1374" s="752"/>
      <c r="AJ1374" s="752"/>
      <c r="AK1374" s="752"/>
      <c r="AL1374" s="752"/>
      <c r="AM1374" s="752"/>
      <c r="AN1374" s="752"/>
      <c r="AO1374" s="752"/>
      <c r="AP1374" s="752"/>
    </row>
    <row r="1375" hidden="1">
      <c r="A1375" s="67"/>
      <c r="B1375" s="101"/>
      <c r="C1375" s="74"/>
      <c r="D1375" s="67"/>
      <c r="E1375" s="67"/>
      <c r="F1375" s="74"/>
      <c r="G1375" s="74"/>
      <c r="H1375" s="74"/>
      <c r="I1375" s="67"/>
      <c r="J1375" s="67"/>
      <c r="K1375" s="74"/>
      <c r="L1375" s="74"/>
      <c r="M1375" s="74"/>
      <c r="N1375" s="74"/>
      <c r="O1375" s="74"/>
      <c r="P1375" s="74"/>
      <c r="Q1375" s="74"/>
      <c r="R1375" s="74"/>
      <c r="S1375" s="752"/>
      <c r="T1375" s="95"/>
      <c r="U1375" s="752"/>
      <c r="V1375" s="752"/>
      <c r="W1375" s="752"/>
      <c r="X1375" s="752"/>
      <c r="Y1375" s="752"/>
      <c r="Z1375" s="752"/>
      <c r="AA1375" s="752"/>
      <c r="AB1375" s="752"/>
      <c r="AC1375" s="752"/>
      <c r="AD1375" s="752"/>
      <c r="AE1375" s="752"/>
      <c r="AF1375" s="752"/>
      <c r="AG1375" s="752"/>
      <c r="AH1375" s="752"/>
      <c r="AI1375" s="752"/>
      <c r="AJ1375" s="752"/>
      <c r="AK1375" s="752"/>
      <c r="AL1375" s="752"/>
      <c r="AM1375" s="752"/>
      <c r="AN1375" s="752"/>
      <c r="AO1375" s="752"/>
      <c r="AP1375" s="752"/>
    </row>
    <row r="1376" hidden="1">
      <c r="A1376" s="67"/>
      <c r="B1376" s="101"/>
      <c r="C1376" s="74"/>
      <c r="D1376" s="67"/>
      <c r="E1376" s="67"/>
      <c r="F1376" s="74"/>
      <c r="G1376" s="74"/>
      <c r="H1376" s="74"/>
      <c r="I1376" s="67"/>
      <c r="J1376" s="67"/>
      <c r="K1376" s="74"/>
      <c r="L1376" s="74"/>
      <c r="M1376" s="74"/>
      <c r="N1376" s="74"/>
      <c r="O1376" s="74"/>
      <c r="P1376" s="74"/>
      <c r="Q1376" s="74"/>
      <c r="R1376" s="74"/>
      <c r="S1376" s="752"/>
      <c r="T1376" s="95"/>
      <c r="U1376" s="752"/>
      <c r="V1376" s="752"/>
      <c r="W1376" s="752"/>
      <c r="X1376" s="752"/>
      <c r="Y1376" s="752"/>
      <c r="Z1376" s="752"/>
      <c r="AA1376" s="752"/>
      <c r="AB1376" s="752"/>
      <c r="AC1376" s="752"/>
      <c r="AD1376" s="752"/>
      <c r="AE1376" s="752"/>
      <c r="AF1376" s="752"/>
      <c r="AG1376" s="752"/>
      <c r="AH1376" s="752"/>
      <c r="AI1376" s="752"/>
      <c r="AJ1376" s="752"/>
      <c r="AK1376" s="752"/>
      <c r="AL1376" s="752"/>
      <c r="AM1376" s="752"/>
      <c r="AN1376" s="752"/>
      <c r="AO1376" s="752"/>
      <c r="AP1376" s="752"/>
    </row>
    <row r="1377" hidden="1">
      <c r="A1377" s="67"/>
      <c r="B1377" s="101"/>
      <c r="C1377" s="74"/>
      <c r="D1377" s="67"/>
      <c r="E1377" s="67"/>
      <c r="F1377" s="74"/>
      <c r="G1377" s="74"/>
      <c r="H1377" s="74"/>
      <c r="I1377" s="67"/>
      <c r="J1377" s="67"/>
      <c r="K1377" s="74"/>
      <c r="L1377" s="74"/>
      <c r="M1377" s="74"/>
      <c r="N1377" s="74"/>
      <c r="O1377" s="74"/>
      <c r="P1377" s="74"/>
      <c r="Q1377" s="74"/>
      <c r="R1377" s="74"/>
      <c r="S1377" s="752"/>
      <c r="T1377" s="95"/>
      <c r="U1377" s="752"/>
      <c r="V1377" s="752"/>
      <c r="W1377" s="752"/>
      <c r="X1377" s="752"/>
      <c r="Y1377" s="752"/>
      <c r="Z1377" s="752"/>
      <c r="AA1377" s="752"/>
      <c r="AB1377" s="752"/>
      <c r="AC1377" s="752"/>
      <c r="AD1377" s="752"/>
      <c r="AE1377" s="752"/>
      <c r="AF1377" s="752"/>
      <c r="AG1377" s="752"/>
      <c r="AH1377" s="752"/>
      <c r="AI1377" s="752"/>
      <c r="AJ1377" s="752"/>
      <c r="AK1377" s="752"/>
      <c r="AL1377" s="752"/>
      <c r="AM1377" s="752"/>
      <c r="AN1377" s="752"/>
      <c r="AO1377" s="752"/>
      <c r="AP1377" s="752"/>
    </row>
    <row r="1378" hidden="1">
      <c r="A1378" s="67"/>
      <c r="B1378" s="101"/>
      <c r="C1378" s="74"/>
      <c r="D1378" s="67"/>
      <c r="E1378" s="67"/>
      <c r="F1378" s="74"/>
      <c r="G1378" s="74"/>
      <c r="H1378" s="74"/>
      <c r="I1378" s="67"/>
      <c r="J1378" s="67"/>
      <c r="K1378" s="74"/>
      <c r="L1378" s="74"/>
      <c r="M1378" s="74"/>
      <c r="N1378" s="74"/>
      <c r="O1378" s="74"/>
      <c r="P1378" s="74"/>
      <c r="Q1378" s="74"/>
      <c r="R1378" s="74"/>
      <c r="S1378" s="752"/>
      <c r="T1378" s="95"/>
      <c r="U1378" s="752"/>
      <c r="V1378" s="752"/>
      <c r="W1378" s="752"/>
      <c r="X1378" s="752"/>
      <c r="Y1378" s="752"/>
      <c r="Z1378" s="752"/>
      <c r="AA1378" s="752"/>
      <c r="AB1378" s="752"/>
      <c r="AC1378" s="752"/>
      <c r="AD1378" s="752"/>
      <c r="AE1378" s="752"/>
      <c r="AF1378" s="752"/>
      <c r="AG1378" s="752"/>
      <c r="AH1378" s="752"/>
      <c r="AI1378" s="752"/>
      <c r="AJ1378" s="752"/>
      <c r="AK1378" s="752"/>
      <c r="AL1378" s="752"/>
      <c r="AM1378" s="752"/>
      <c r="AN1378" s="752"/>
      <c r="AO1378" s="752"/>
      <c r="AP1378" s="752"/>
    </row>
    <row r="1379" hidden="1">
      <c r="A1379" s="67"/>
      <c r="B1379" s="101"/>
      <c r="C1379" s="74"/>
      <c r="D1379" s="67"/>
      <c r="E1379" s="67"/>
      <c r="F1379" s="74"/>
      <c r="G1379" s="74"/>
      <c r="H1379" s="74"/>
      <c r="I1379" s="67"/>
      <c r="J1379" s="67"/>
      <c r="K1379" s="74"/>
      <c r="L1379" s="74"/>
      <c r="M1379" s="74"/>
      <c r="N1379" s="74"/>
      <c r="O1379" s="74"/>
      <c r="P1379" s="74"/>
      <c r="Q1379" s="74"/>
      <c r="R1379" s="74"/>
      <c r="S1379" s="752"/>
      <c r="T1379" s="95"/>
      <c r="U1379" s="752"/>
      <c r="V1379" s="752"/>
      <c r="W1379" s="752"/>
      <c r="X1379" s="752"/>
      <c r="Y1379" s="752"/>
      <c r="Z1379" s="752"/>
      <c r="AA1379" s="752"/>
      <c r="AB1379" s="752"/>
      <c r="AC1379" s="752"/>
      <c r="AD1379" s="752"/>
      <c r="AE1379" s="752"/>
      <c r="AF1379" s="752"/>
      <c r="AG1379" s="752"/>
      <c r="AH1379" s="752"/>
      <c r="AI1379" s="752"/>
      <c r="AJ1379" s="752"/>
      <c r="AK1379" s="752"/>
      <c r="AL1379" s="752"/>
      <c r="AM1379" s="752"/>
      <c r="AN1379" s="752"/>
      <c r="AO1379" s="752"/>
      <c r="AP1379" s="752"/>
    </row>
    <row r="1380" hidden="1">
      <c r="A1380" s="67"/>
      <c r="B1380" s="101"/>
      <c r="C1380" s="74"/>
      <c r="D1380" s="67"/>
      <c r="E1380" s="67"/>
      <c r="F1380" s="74"/>
      <c r="G1380" s="74"/>
      <c r="H1380" s="74"/>
      <c r="I1380" s="67"/>
      <c r="J1380" s="67"/>
      <c r="K1380" s="74"/>
      <c r="L1380" s="74"/>
      <c r="M1380" s="74"/>
      <c r="N1380" s="74"/>
      <c r="O1380" s="74"/>
      <c r="P1380" s="74"/>
      <c r="Q1380" s="74"/>
      <c r="R1380" s="74"/>
      <c r="S1380" s="752"/>
      <c r="T1380" s="95"/>
      <c r="U1380" s="752"/>
      <c r="V1380" s="752"/>
      <c r="W1380" s="752"/>
      <c r="X1380" s="752"/>
      <c r="Y1380" s="752"/>
      <c r="Z1380" s="752"/>
      <c r="AA1380" s="752"/>
      <c r="AB1380" s="752"/>
      <c r="AC1380" s="752"/>
      <c r="AD1380" s="752"/>
      <c r="AE1380" s="752"/>
      <c r="AF1380" s="752"/>
      <c r="AG1380" s="752"/>
      <c r="AH1380" s="752"/>
      <c r="AI1380" s="752"/>
      <c r="AJ1380" s="752"/>
      <c r="AK1380" s="752"/>
      <c r="AL1380" s="752"/>
      <c r="AM1380" s="752"/>
      <c r="AN1380" s="752"/>
      <c r="AO1380" s="752"/>
      <c r="AP1380" s="752"/>
    </row>
    <row r="1381" hidden="1">
      <c r="A1381" s="67"/>
      <c r="B1381" s="101"/>
      <c r="C1381" s="74"/>
      <c r="D1381" s="67"/>
      <c r="E1381" s="67"/>
      <c r="F1381" s="74"/>
      <c r="G1381" s="74"/>
      <c r="H1381" s="74"/>
      <c r="I1381" s="67"/>
      <c r="J1381" s="67"/>
      <c r="K1381" s="74"/>
      <c r="L1381" s="74"/>
      <c r="M1381" s="74"/>
      <c r="N1381" s="74"/>
      <c r="O1381" s="74"/>
      <c r="P1381" s="74"/>
      <c r="Q1381" s="74"/>
      <c r="R1381" s="74"/>
      <c r="S1381" s="752"/>
      <c r="T1381" s="95"/>
      <c r="U1381" s="752"/>
      <c r="V1381" s="752"/>
      <c r="W1381" s="752"/>
      <c r="X1381" s="752"/>
      <c r="Y1381" s="752"/>
      <c r="Z1381" s="752"/>
      <c r="AA1381" s="752"/>
      <c r="AB1381" s="752"/>
      <c r="AC1381" s="752"/>
      <c r="AD1381" s="752"/>
      <c r="AE1381" s="752"/>
      <c r="AF1381" s="752"/>
      <c r="AG1381" s="752"/>
      <c r="AH1381" s="752"/>
      <c r="AI1381" s="752"/>
      <c r="AJ1381" s="752"/>
      <c r="AK1381" s="752"/>
      <c r="AL1381" s="752"/>
      <c r="AM1381" s="752"/>
      <c r="AN1381" s="752"/>
      <c r="AO1381" s="752"/>
      <c r="AP1381" s="752"/>
    </row>
    <row r="1382" hidden="1">
      <c r="A1382" s="67"/>
      <c r="B1382" s="101"/>
      <c r="C1382" s="74"/>
      <c r="D1382" s="67"/>
      <c r="E1382" s="67"/>
      <c r="F1382" s="74"/>
      <c r="G1382" s="74"/>
      <c r="H1382" s="74"/>
      <c r="I1382" s="67"/>
      <c r="J1382" s="67"/>
      <c r="K1382" s="74"/>
      <c r="L1382" s="74"/>
      <c r="M1382" s="74"/>
      <c r="N1382" s="74"/>
      <c r="O1382" s="74"/>
      <c r="P1382" s="74"/>
      <c r="Q1382" s="74"/>
      <c r="R1382" s="74"/>
      <c r="S1382" s="752"/>
      <c r="T1382" s="95"/>
      <c r="U1382" s="752"/>
      <c r="V1382" s="752"/>
      <c r="W1382" s="752"/>
      <c r="X1382" s="752"/>
      <c r="Y1382" s="752"/>
      <c r="Z1382" s="752"/>
      <c r="AA1382" s="752"/>
      <c r="AB1382" s="752"/>
      <c r="AC1382" s="752"/>
      <c r="AD1382" s="752"/>
      <c r="AE1382" s="752"/>
      <c r="AF1382" s="752"/>
      <c r="AG1382" s="752"/>
      <c r="AH1382" s="752"/>
      <c r="AI1382" s="752"/>
      <c r="AJ1382" s="752"/>
      <c r="AK1382" s="752"/>
      <c r="AL1382" s="752"/>
      <c r="AM1382" s="752"/>
      <c r="AN1382" s="752"/>
      <c r="AO1382" s="752"/>
      <c r="AP1382" s="752"/>
    </row>
    <row r="1383" hidden="1">
      <c r="A1383" s="67"/>
      <c r="B1383" s="101"/>
      <c r="C1383" s="74"/>
      <c r="D1383" s="67"/>
      <c r="E1383" s="67"/>
      <c r="F1383" s="74"/>
      <c r="G1383" s="74"/>
      <c r="H1383" s="74"/>
      <c r="I1383" s="67"/>
      <c r="J1383" s="67"/>
      <c r="K1383" s="74"/>
      <c r="L1383" s="74"/>
      <c r="M1383" s="74"/>
      <c r="N1383" s="74"/>
      <c r="O1383" s="74"/>
      <c r="P1383" s="74"/>
      <c r="Q1383" s="74"/>
      <c r="R1383" s="74"/>
      <c r="S1383" s="752"/>
      <c r="T1383" s="95"/>
      <c r="U1383" s="752"/>
      <c r="V1383" s="752"/>
      <c r="W1383" s="752"/>
      <c r="X1383" s="752"/>
      <c r="Y1383" s="752"/>
      <c r="Z1383" s="752"/>
      <c r="AA1383" s="752"/>
      <c r="AB1383" s="752"/>
      <c r="AC1383" s="752"/>
      <c r="AD1383" s="752"/>
      <c r="AE1383" s="752"/>
      <c r="AF1383" s="752"/>
      <c r="AG1383" s="752"/>
      <c r="AH1383" s="752"/>
      <c r="AI1383" s="752"/>
      <c r="AJ1383" s="752"/>
      <c r="AK1383" s="752"/>
      <c r="AL1383" s="752"/>
      <c r="AM1383" s="752"/>
      <c r="AN1383" s="752"/>
      <c r="AO1383" s="752"/>
      <c r="AP1383" s="752"/>
    </row>
    <row r="1384" hidden="1">
      <c r="A1384" s="67"/>
      <c r="B1384" s="101"/>
      <c r="C1384" s="74"/>
      <c r="D1384" s="67"/>
      <c r="E1384" s="67"/>
      <c r="F1384" s="74"/>
      <c r="G1384" s="74"/>
      <c r="H1384" s="74"/>
      <c r="I1384" s="67"/>
      <c r="J1384" s="67"/>
      <c r="K1384" s="74"/>
      <c r="L1384" s="74"/>
      <c r="M1384" s="74"/>
      <c r="N1384" s="74"/>
      <c r="O1384" s="74"/>
      <c r="P1384" s="74"/>
      <c r="Q1384" s="74"/>
      <c r="R1384" s="74"/>
      <c r="S1384" s="752"/>
      <c r="T1384" s="95"/>
      <c r="U1384" s="752"/>
      <c r="V1384" s="752"/>
      <c r="W1384" s="752"/>
      <c r="X1384" s="752"/>
      <c r="Y1384" s="752"/>
      <c r="Z1384" s="752"/>
      <c r="AA1384" s="752"/>
      <c r="AB1384" s="752"/>
      <c r="AC1384" s="752"/>
      <c r="AD1384" s="752"/>
      <c r="AE1384" s="752"/>
      <c r="AF1384" s="752"/>
      <c r="AG1384" s="752"/>
      <c r="AH1384" s="752"/>
      <c r="AI1384" s="752"/>
      <c r="AJ1384" s="752"/>
      <c r="AK1384" s="752"/>
      <c r="AL1384" s="752"/>
      <c r="AM1384" s="752"/>
      <c r="AN1384" s="752"/>
      <c r="AO1384" s="752"/>
      <c r="AP1384" s="752"/>
    </row>
    <row r="1385" hidden="1">
      <c r="A1385" s="67"/>
      <c r="B1385" s="101"/>
      <c r="C1385" s="74"/>
      <c r="D1385" s="67"/>
      <c r="E1385" s="67"/>
      <c r="F1385" s="74"/>
      <c r="G1385" s="74"/>
      <c r="H1385" s="74"/>
      <c r="I1385" s="67"/>
      <c r="J1385" s="67"/>
      <c r="K1385" s="74"/>
      <c r="L1385" s="74"/>
      <c r="M1385" s="74"/>
      <c r="N1385" s="74"/>
      <c r="O1385" s="74"/>
      <c r="P1385" s="74"/>
      <c r="Q1385" s="74"/>
      <c r="R1385" s="74"/>
      <c r="S1385" s="752"/>
      <c r="T1385" s="95"/>
      <c r="U1385" s="752"/>
      <c r="V1385" s="752"/>
      <c r="W1385" s="752"/>
      <c r="X1385" s="752"/>
      <c r="Y1385" s="752"/>
      <c r="Z1385" s="752"/>
      <c r="AA1385" s="752"/>
      <c r="AB1385" s="752"/>
      <c r="AC1385" s="752"/>
      <c r="AD1385" s="752"/>
      <c r="AE1385" s="752"/>
      <c r="AF1385" s="752"/>
      <c r="AG1385" s="752"/>
      <c r="AH1385" s="752"/>
      <c r="AI1385" s="752"/>
      <c r="AJ1385" s="752"/>
      <c r="AK1385" s="752"/>
      <c r="AL1385" s="752"/>
      <c r="AM1385" s="752"/>
      <c r="AN1385" s="752"/>
      <c r="AO1385" s="752"/>
      <c r="AP1385" s="752"/>
    </row>
    <row r="1386" hidden="1">
      <c r="A1386" s="67"/>
      <c r="B1386" s="101"/>
      <c r="C1386" s="74"/>
      <c r="D1386" s="67"/>
      <c r="E1386" s="67"/>
      <c r="F1386" s="74"/>
      <c r="G1386" s="74"/>
      <c r="H1386" s="74"/>
      <c r="I1386" s="67"/>
      <c r="J1386" s="67"/>
      <c r="K1386" s="74"/>
      <c r="L1386" s="74"/>
      <c r="M1386" s="74"/>
      <c r="N1386" s="74"/>
      <c r="O1386" s="74"/>
      <c r="P1386" s="74"/>
      <c r="Q1386" s="74"/>
      <c r="R1386" s="74"/>
      <c r="S1386" s="752"/>
      <c r="T1386" s="95"/>
      <c r="U1386" s="752"/>
      <c r="V1386" s="752"/>
      <c r="W1386" s="752"/>
      <c r="X1386" s="752"/>
      <c r="Y1386" s="752"/>
      <c r="Z1386" s="752"/>
      <c r="AA1386" s="752"/>
      <c r="AB1386" s="752"/>
      <c r="AC1386" s="752"/>
      <c r="AD1386" s="752"/>
      <c r="AE1386" s="752"/>
      <c r="AF1386" s="752"/>
      <c r="AG1386" s="752"/>
      <c r="AH1386" s="752"/>
      <c r="AI1386" s="752"/>
      <c r="AJ1386" s="752"/>
      <c r="AK1386" s="752"/>
      <c r="AL1386" s="752"/>
      <c r="AM1386" s="752"/>
      <c r="AN1386" s="752"/>
      <c r="AO1386" s="752"/>
      <c r="AP1386" s="752"/>
    </row>
    <row r="1387" hidden="1">
      <c r="A1387" s="67"/>
      <c r="B1387" s="101"/>
      <c r="C1387" s="74"/>
      <c r="D1387" s="67"/>
      <c r="E1387" s="67"/>
      <c r="F1387" s="74"/>
      <c r="G1387" s="74"/>
      <c r="H1387" s="74"/>
      <c r="I1387" s="67"/>
      <c r="J1387" s="67"/>
      <c r="K1387" s="74"/>
      <c r="L1387" s="74"/>
      <c r="M1387" s="74"/>
      <c r="N1387" s="74"/>
      <c r="O1387" s="74"/>
      <c r="P1387" s="74"/>
      <c r="Q1387" s="74"/>
      <c r="R1387" s="74"/>
      <c r="S1387" s="752"/>
      <c r="T1387" s="95"/>
      <c r="U1387" s="752"/>
      <c r="V1387" s="752"/>
      <c r="W1387" s="752"/>
      <c r="X1387" s="752"/>
      <c r="Y1387" s="752"/>
      <c r="Z1387" s="752"/>
      <c r="AA1387" s="752"/>
      <c r="AB1387" s="752"/>
      <c r="AC1387" s="752"/>
      <c r="AD1387" s="752"/>
      <c r="AE1387" s="752"/>
      <c r="AF1387" s="752"/>
      <c r="AG1387" s="752"/>
      <c r="AH1387" s="752"/>
      <c r="AI1387" s="752"/>
      <c r="AJ1387" s="752"/>
      <c r="AK1387" s="752"/>
      <c r="AL1387" s="752"/>
      <c r="AM1387" s="752"/>
      <c r="AN1387" s="752"/>
      <c r="AO1387" s="752"/>
      <c r="AP1387" s="752"/>
    </row>
    <row r="1388" hidden="1">
      <c r="A1388" s="67"/>
      <c r="B1388" s="101"/>
      <c r="C1388" s="74"/>
      <c r="D1388" s="67"/>
      <c r="E1388" s="67"/>
      <c r="F1388" s="74"/>
      <c r="G1388" s="74"/>
      <c r="H1388" s="74"/>
      <c r="I1388" s="67"/>
      <c r="J1388" s="67"/>
      <c r="K1388" s="74"/>
      <c r="L1388" s="74"/>
      <c r="M1388" s="74"/>
      <c r="N1388" s="74"/>
      <c r="O1388" s="74"/>
      <c r="P1388" s="74"/>
      <c r="Q1388" s="74"/>
      <c r="R1388" s="74"/>
      <c r="S1388" s="752"/>
      <c r="T1388" s="95"/>
      <c r="U1388" s="752"/>
      <c r="V1388" s="752"/>
      <c r="W1388" s="752"/>
      <c r="X1388" s="752"/>
      <c r="Y1388" s="752"/>
      <c r="Z1388" s="752"/>
      <c r="AA1388" s="752"/>
      <c r="AB1388" s="752"/>
      <c r="AC1388" s="752"/>
      <c r="AD1388" s="752"/>
      <c r="AE1388" s="752"/>
      <c r="AF1388" s="752"/>
      <c r="AG1388" s="752"/>
      <c r="AH1388" s="752"/>
      <c r="AI1388" s="752"/>
      <c r="AJ1388" s="752"/>
      <c r="AK1388" s="752"/>
      <c r="AL1388" s="752"/>
      <c r="AM1388" s="752"/>
      <c r="AN1388" s="752"/>
      <c r="AO1388" s="752"/>
      <c r="AP1388" s="752"/>
    </row>
    <row r="1389" hidden="1">
      <c r="A1389" s="67"/>
      <c r="B1389" s="101"/>
      <c r="C1389" s="74"/>
      <c r="D1389" s="67"/>
      <c r="E1389" s="67"/>
      <c r="F1389" s="74"/>
      <c r="G1389" s="74"/>
      <c r="H1389" s="74"/>
      <c r="I1389" s="67"/>
      <c r="J1389" s="67"/>
      <c r="K1389" s="74"/>
      <c r="L1389" s="74"/>
      <c r="M1389" s="74"/>
      <c r="N1389" s="74"/>
      <c r="O1389" s="74"/>
      <c r="P1389" s="74"/>
      <c r="Q1389" s="74"/>
      <c r="R1389" s="74"/>
      <c r="S1389" s="752"/>
      <c r="T1389" s="95"/>
      <c r="U1389" s="752"/>
      <c r="V1389" s="752"/>
      <c r="W1389" s="752"/>
      <c r="X1389" s="752"/>
      <c r="Y1389" s="752"/>
      <c r="Z1389" s="752"/>
      <c r="AA1389" s="752"/>
      <c r="AB1389" s="752"/>
      <c r="AC1389" s="752"/>
      <c r="AD1389" s="752"/>
      <c r="AE1389" s="752"/>
      <c r="AF1389" s="752"/>
      <c r="AG1389" s="752"/>
      <c r="AH1389" s="752"/>
      <c r="AI1389" s="752"/>
      <c r="AJ1389" s="752"/>
      <c r="AK1389" s="752"/>
      <c r="AL1389" s="752"/>
      <c r="AM1389" s="752"/>
      <c r="AN1389" s="752"/>
      <c r="AO1389" s="752"/>
      <c r="AP1389" s="752"/>
    </row>
    <row r="1390" hidden="1">
      <c r="A1390" s="67"/>
      <c r="B1390" s="101"/>
      <c r="C1390" s="74"/>
      <c r="D1390" s="67"/>
      <c r="E1390" s="67"/>
      <c r="F1390" s="74"/>
      <c r="G1390" s="74"/>
      <c r="H1390" s="74"/>
      <c r="I1390" s="67"/>
      <c r="J1390" s="67"/>
      <c r="K1390" s="74"/>
      <c r="L1390" s="74"/>
      <c r="M1390" s="74"/>
      <c r="N1390" s="74"/>
      <c r="O1390" s="74"/>
      <c r="P1390" s="74"/>
      <c r="Q1390" s="74"/>
      <c r="R1390" s="74"/>
      <c r="S1390" s="752"/>
      <c r="T1390" s="95"/>
      <c r="U1390" s="752"/>
      <c r="V1390" s="752"/>
      <c r="W1390" s="752"/>
      <c r="X1390" s="752"/>
      <c r="Y1390" s="752"/>
      <c r="Z1390" s="752"/>
      <c r="AA1390" s="752"/>
      <c r="AB1390" s="752"/>
      <c r="AC1390" s="752"/>
      <c r="AD1390" s="752"/>
      <c r="AE1390" s="752"/>
      <c r="AF1390" s="752"/>
      <c r="AG1390" s="752"/>
      <c r="AH1390" s="752"/>
      <c r="AI1390" s="752"/>
      <c r="AJ1390" s="752"/>
      <c r="AK1390" s="752"/>
      <c r="AL1390" s="752"/>
      <c r="AM1390" s="752"/>
      <c r="AN1390" s="752"/>
      <c r="AO1390" s="752"/>
      <c r="AP1390" s="752"/>
    </row>
    <row r="1391" hidden="1">
      <c r="A1391" s="67"/>
      <c r="B1391" s="101"/>
      <c r="C1391" s="74"/>
      <c r="D1391" s="67"/>
      <c r="E1391" s="67"/>
      <c r="F1391" s="74"/>
      <c r="G1391" s="74"/>
      <c r="H1391" s="74"/>
      <c r="I1391" s="67"/>
      <c r="J1391" s="67"/>
      <c r="K1391" s="74"/>
      <c r="L1391" s="74"/>
      <c r="M1391" s="74"/>
      <c r="N1391" s="74"/>
      <c r="O1391" s="74"/>
      <c r="P1391" s="74"/>
      <c r="Q1391" s="74"/>
      <c r="R1391" s="74"/>
      <c r="S1391" s="752"/>
      <c r="T1391" s="95"/>
      <c r="U1391" s="752"/>
      <c r="V1391" s="752"/>
      <c r="W1391" s="752"/>
      <c r="X1391" s="752"/>
      <c r="Y1391" s="752"/>
      <c r="Z1391" s="752"/>
      <c r="AA1391" s="752"/>
      <c r="AB1391" s="752"/>
      <c r="AC1391" s="752"/>
      <c r="AD1391" s="752"/>
      <c r="AE1391" s="752"/>
      <c r="AF1391" s="752"/>
      <c r="AG1391" s="752"/>
      <c r="AH1391" s="752"/>
      <c r="AI1391" s="752"/>
      <c r="AJ1391" s="752"/>
      <c r="AK1391" s="752"/>
      <c r="AL1391" s="752"/>
      <c r="AM1391" s="752"/>
      <c r="AN1391" s="752"/>
      <c r="AO1391" s="752"/>
      <c r="AP1391" s="752"/>
    </row>
    <row r="1392" hidden="1">
      <c r="A1392" s="67"/>
      <c r="B1392" s="101"/>
      <c r="C1392" s="74"/>
      <c r="D1392" s="67"/>
      <c r="E1392" s="67"/>
      <c r="F1392" s="74"/>
      <c r="G1392" s="74"/>
      <c r="H1392" s="74"/>
      <c r="I1392" s="67"/>
      <c r="J1392" s="67"/>
      <c r="K1392" s="74"/>
      <c r="L1392" s="74"/>
      <c r="M1392" s="74"/>
      <c r="N1392" s="74"/>
      <c r="O1392" s="74"/>
      <c r="P1392" s="74"/>
      <c r="Q1392" s="74"/>
      <c r="R1392" s="74"/>
      <c r="S1392" s="752"/>
      <c r="T1392" s="95"/>
      <c r="U1392" s="752"/>
      <c r="V1392" s="752"/>
      <c r="W1392" s="752"/>
      <c r="X1392" s="752"/>
      <c r="Y1392" s="752"/>
      <c r="Z1392" s="752"/>
      <c r="AA1392" s="752"/>
      <c r="AB1392" s="752"/>
      <c r="AC1392" s="752"/>
      <c r="AD1392" s="752"/>
      <c r="AE1392" s="752"/>
      <c r="AF1392" s="752"/>
      <c r="AG1392" s="752"/>
      <c r="AH1392" s="752"/>
      <c r="AI1392" s="752"/>
      <c r="AJ1392" s="752"/>
      <c r="AK1392" s="752"/>
      <c r="AL1392" s="752"/>
      <c r="AM1392" s="752"/>
      <c r="AN1392" s="752"/>
      <c r="AO1392" s="752"/>
      <c r="AP1392" s="752"/>
    </row>
    <row r="1393" hidden="1">
      <c r="A1393" s="67"/>
      <c r="B1393" s="101"/>
      <c r="C1393" s="74"/>
      <c r="D1393" s="67"/>
      <c r="E1393" s="67"/>
      <c r="F1393" s="74"/>
      <c r="G1393" s="74"/>
      <c r="H1393" s="74"/>
      <c r="I1393" s="67"/>
      <c r="J1393" s="67"/>
      <c r="K1393" s="74"/>
      <c r="L1393" s="74"/>
      <c r="M1393" s="74"/>
      <c r="N1393" s="74"/>
      <c r="O1393" s="74"/>
      <c r="P1393" s="74"/>
      <c r="Q1393" s="74"/>
      <c r="R1393" s="74"/>
      <c r="S1393" s="752"/>
      <c r="T1393" s="95"/>
      <c r="U1393" s="752"/>
      <c r="V1393" s="752"/>
      <c r="W1393" s="752"/>
      <c r="X1393" s="752"/>
      <c r="Y1393" s="752"/>
      <c r="Z1393" s="752"/>
      <c r="AA1393" s="752"/>
      <c r="AB1393" s="752"/>
      <c r="AC1393" s="752"/>
      <c r="AD1393" s="752"/>
      <c r="AE1393" s="752"/>
      <c r="AF1393" s="752"/>
      <c r="AG1393" s="752"/>
      <c r="AH1393" s="752"/>
      <c r="AI1393" s="752"/>
      <c r="AJ1393" s="752"/>
      <c r="AK1393" s="752"/>
      <c r="AL1393" s="752"/>
      <c r="AM1393" s="752"/>
      <c r="AN1393" s="752"/>
      <c r="AO1393" s="752"/>
      <c r="AP1393" s="752"/>
    </row>
    <row r="1394" hidden="1">
      <c r="A1394" s="67"/>
      <c r="B1394" s="101"/>
      <c r="C1394" s="74"/>
      <c r="D1394" s="67"/>
      <c r="E1394" s="67"/>
      <c r="F1394" s="74"/>
      <c r="G1394" s="74"/>
      <c r="H1394" s="74"/>
      <c r="I1394" s="67"/>
      <c r="J1394" s="67"/>
      <c r="K1394" s="74"/>
      <c r="L1394" s="74"/>
      <c r="M1394" s="74"/>
      <c r="N1394" s="74"/>
      <c r="O1394" s="74"/>
      <c r="P1394" s="74"/>
      <c r="Q1394" s="74"/>
      <c r="R1394" s="74"/>
      <c r="S1394" s="752"/>
      <c r="T1394" s="95"/>
      <c r="U1394" s="752"/>
      <c r="V1394" s="752"/>
      <c r="W1394" s="752"/>
      <c r="X1394" s="752"/>
      <c r="Y1394" s="752"/>
      <c r="Z1394" s="752"/>
      <c r="AA1394" s="752"/>
      <c r="AB1394" s="752"/>
      <c r="AC1394" s="752"/>
      <c r="AD1394" s="752"/>
      <c r="AE1394" s="752"/>
      <c r="AF1394" s="752"/>
      <c r="AG1394" s="752"/>
      <c r="AH1394" s="752"/>
      <c r="AI1394" s="752"/>
      <c r="AJ1394" s="752"/>
      <c r="AK1394" s="752"/>
      <c r="AL1394" s="752"/>
      <c r="AM1394" s="752"/>
      <c r="AN1394" s="752"/>
      <c r="AO1394" s="752"/>
      <c r="AP1394" s="752"/>
    </row>
    <row r="1395" hidden="1">
      <c r="A1395" s="67"/>
      <c r="B1395" s="101"/>
      <c r="C1395" s="74"/>
      <c r="D1395" s="67"/>
      <c r="E1395" s="67"/>
      <c r="F1395" s="74"/>
      <c r="G1395" s="74"/>
      <c r="H1395" s="74"/>
      <c r="I1395" s="67"/>
      <c r="J1395" s="67"/>
      <c r="K1395" s="74"/>
      <c r="L1395" s="74"/>
      <c r="M1395" s="74"/>
      <c r="N1395" s="74"/>
      <c r="O1395" s="74"/>
      <c r="P1395" s="74"/>
      <c r="Q1395" s="74"/>
      <c r="R1395" s="74"/>
      <c r="S1395" s="752"/>
      <c r="T1395" s="95"/>
      <c r="U1395" s="752"/>
      <c r="V1395" s="752"/>
      <c r="W1395" s="752"/>
      <c r="X1395" s="752"/>
      <c r="Y1395" s="752"/>
      <c r="Z1395" s="752"/>
      <c r="AA1395" s="752"/>
      <c r="AB1395" s="752"/>
      <c r="AC1395" s="752"/>
      <c r="AD1395" s="752"/>
      <c r="AE1395" s="752"/>
      <c r="AF1395" s="752"/>
      <c r="AG1395" s="752"/>
      <c r="AH1395" s="752"/>
      <c r="AI1395" s="752"/>
      <c r="AJ1395" s="752"/>
      <c r="AK1395" s="752"/>
      <c r="AL1395" s="752"/>
      <c r="AM1395" s="752"/>
      <c r="AN1395" s="752"/>
      <c r="AO1395" s="752"/>
      <c r="AP1395" s="752"/>
    </row>
    <row r="1396" hidden="1">
      <c r="A1396" s="67"/>
      <c r="B1396" s="101"/>
      <c r="C1396" s="74"/>
      <c r="D1396" s="67"/>
      <c r="E1396" s="67"/>
      <c r="F1396" s="74"/>
      <c r="G1396" s="74"/>
      <c r="H1396" s="74"/>
      <c r="I1396" s="67"/>
      <c r="J1396" s="67"/>
      <c r="K1396" s="74"/>
      <c r="L1396" s="74"/>
      <c r="M1396" s="74"/>
      <c r="N1396" s="74"/>
      <c r="O1396" s="74"/>
      <c r="P1396" s="74"/>
      <c r="Q1396" s="74"/>
      <c r="R1396" s="74"/>
      <c r="S1396" s="752"/>
      <c r="T1396" s="95"/>
      <c r="U1396" s="752"/>
      <c r="V1396" s="752"/>
      <c r="W1396" s="752"/>
      <c r="X1396" s="752"/>
      <c r="Y1396" s="752"/>
      <c r="Z1396" s="752"/>
      <c r="AA1396" s="752"/>
      <c r="AB1396" s="752"/>
      <c r="AC1396" s="752"/>
      <c r="AD1396" s="752"/>
      <c r="AE1396" s="752"/>
      <c r="AF1396" s="752"/>
      <c r="AG1396" s="752"/>
      <c r="AH1396" s="752"/>
      <c r="AI1396" s="752"/>
      <c r="AJ1396" s="752"/>
      <c r="AK1396" s="752"/>
      <c r="AL1396" s="752"/>
      <c r="AM1396" s="752"/>
      <c r="AN1396" s="752"/>
      <c r="AO1396" s="752"/>
      <c r="AP1396" s="752"/>
    </row>
    <row r="1397" hidden="1">
      <c r="A1397" s="67"/>
      <c r="B1397" s="101"/>
      <c r="C1397" s="74"/>
      <c r="D1397" s="67"/>
      <c r="E1397" s="67"/>
      <c r="F1397" s="74"/>
      <c r="G1397" s="74"/>
      <c r="H1397" s="74"/>
      <c r="I1397" s="67"/>
      <c r="J1397" s="67"/>
      <c r="K1397" s="74"/>
      <c r="L1397" s="74"/>
      <c r="M1397" s="74"/>
      <c r="N1397" s="74"/>
      <c r="O1397" s="74"/>
      <c r="P1397" s="74"/>
      <c r="Q1397" s="74"/>
      <c r="R1397" s="74"/>
      <c r="S1397" s="752"/>
      <c r="T1397" s="95"/>
      <c r="U1397" s="752"/>
      <c r="V1397" s="752"/>
      <c r="W1397" s="752"/>
      <c r="X1397" s="752"/>
      <c r="Y1397" s="752"/>
      <c r="Z1397" s="752"/>
      <c r="AA1397" s="752"/>
      <c r="AB1397" s="752"/>
      <c r="AC1397" s="752"/>
      <c r="AD1397" s="752"/>
      <c r="AE1397" s="752"/>
      <c r="AF1397" s="752"/>
      <c r="AG1397" s="752"/>
      <c r="AH1397" s="752"/>
      <c r="AI1397" s="752"/>
      <c r="AJ1397" s="752"/>
      <c r="AK1397" s="752"/>
      <c r="AL1397" s="752"/>
      <c r="AM1397" s="752"/>
      <c r="AN1397" s="752"/>
      <c r="AO1397" s="752"/>
      <c r="AP1397" s="752"/>
    </row>
    <row r="1398" hidden="1">
      <c r="A1398" s="67"/>
      <c r="B1398" s="101"/>
      <c r="C1398" s="74"/>
      <c r="D1398" s="67"/>
      <c r="E1398" s="67"/>
      <c r="F1398" s="74"/>
      <c r="G1398" s="74"/>
      <c r="H1398" s="74"/>
      <c r="I1398" s="67"/>
      <c r="J1398" s="67"/>
      <c r="K1398" s="74"/>
      <c r="L1398" s="74"/>
      <c r="M1398" s="74"/>
      <c r="N1398" s="74"/>
      <c r="O1398" s="74"/>
      <c r="P1398" s="74"/>
      <c r="Q1398" s="74"/>
      <c r="R1398" s="74"/>
      <c r="S1398" s="752"/>
      <c r="T1398" s="95"/>
      <c r="U1398" s="752"/>
      <c r="V1398" s="752"/>
      <c r="W1398" s="752"/>
      <c r="X1398" s="752"/>
      <c r="Y1398" s="752"/>
      <c r="Z1398" s="752"/>
      <c r="AA1398" s="752"/>
      <c r="AB1398" s="752"/>
      <c r="AC1398" s="752"/>
      <c r="AD1398" s="752"/>
      <c r="AE1398" s="752"/>
      <c r="AF1398" s="752"/>
      <c r="AG1398" s="752"/>
      <c r="AH1398" s="752"/>
      <c r="AI1398" s="752"/>
      <c r="AJ1398" s="752"/>
      <c r="AK1398" s="752"/>
      <c r="AL1398" s="752"/>
      <c r="AM1398" s="752"/>
      <c r="AN1398" s="752"/>
      <c r="AO1398" s="752"/>
      <c r="AP1398" s="752"/>
    </row>
    <row r="1399" hidden="1">
      <c r="A1399" s="67"/>
      <c r="B1399" s="101"/>
      <c r="C1399" s="74"/>
      <c r="D1399" s="67"/>
      <c r="E1399" s="67"/>
      <c r="F1399" s="74"/>
      <c r="G1399" s="74"/>
      <c r="H1399" s="74"/>
      <c r="I1399" s="67"/>
      <c r="J1399" s="67"/>
      <c r="K1399" s="74"/>
      <c r="L1399" s="74"/>
      <c r="M1399" s="74"/>
      <c r="N1399" s="74"/>
      <c r="O1399" s="74"/>
      <c r="P1399" s="74"/>
      <c r="Q1399" s="74"/>
      <c r="R1399" s="74"/>
      <c r="S1399" s="752"/>
      <c r="T1399" s="95"/>
      <c r="U1399" s="752"/>
      <c r="V1399" s="752"/>
      <c r="W1399" s="752"/>
      <c r="X1399" s="752"/>
      <c r="Y1399" s="752"/>
      <c r="Z1399" s="752"/>
      <c r="AA1399" s="752"/>
      <c r="AB1399" s="752"/>
      <c r="AC1399" s="752"/>
      <c r="AD1399" s="752"/>
      <c r="AE1399" s="752"/>
      <c r="AF1399" s="752"/>
      <c r="AG1399" s="752"/>
      <c r="AH1399" s="752"/>
      <c r="AI1399" s="752"/>
      <c r="AJ1399" s="752"/>
      <c r="AK1399" s="752"/>
      <c r="AL1399" s="752"/>
      <c r="AM1399" s="752"/>
      <c r="AN1399" s="752"/>
      <c r="AO1399" s="752"/>
      <c r="AP1399" s="752"/>
    </row>
    <row r="1400" hidden="1">
      <c r="A1400" s="67"/>
      <c r="B1400" s="101"/>
      <c r="C1400" s="74"/>
      <c r="D1400" s="67"/>
      <c r="E1400" s="67"/>
      <c r="F1400" s="74"/>
      <c r="G1400" s="74"/>
      <c r="H1400" s="74"/>
      <c r="I1400" s="67"/>
      <c r="J1400" s="67"/>
      <c r="K1400" s="74"/>
      <c r="L1400" s="74"/>
      <c r="M1400" s="74"/>
      <c r="N1400" s="74"/>
      <c r="O1400" s="74"/>
      <c r="P1400" s="74"/>
      <c r="Q1400" s="74"/>
      <c r="R1400" s="74"/>
      <c r="S1400" s="752"/>
      <c r="T1400" s="95"/>
      <c r="U1400" s="752"/>
      <c r="V1400" s="752"/>
      <c r="W1400" s="752"/>
      <c r="X1400" s="752"/>
      <c r="Y1400" s="752"/>
      <c r="Z1400" s="752"/>
      <c r="AA1400" s="752"/>
      <c r="AB1400" s="752"/>
      <c r="AC1400" s="752"/>
      <c r="AD1400" s="752"/>
      <c r="AE1400" s="752"/>
      <c r="AF1400" s="752"/>
      <c r="AG1400" s="752"/>
      <c r="AH1400" s="752"/>
      <c r="AI1400" s="752"/>
      <c r="AJ1400" s="752"/>
      <c r="AK1400" s="752"/>
      <c r="AL1400" s="752"/>
      <c r="AM1400" s="752"/>
      <c r="AN1400" s="752"/>
      <c r="AO1400" s="752"/>
      <c r="AP1400" s="752"/>
    </row>
    <row r="1401" hidden="1">
      <c r="A1401" s="67"/>
      <c r="B1401" s="101"/>
      <c r="C1401" s="74"/>
      <c r="D1401" s="67"/>
      <c r="E1401" s="67"/>
      <c r="F1401" s="74"/>
      <c r="G1401" s="74"/>
      <c r="H1401" s="74"/>
      <c r="I1401" s="67"/>
      <c r="J1401" s="67"/>
      <c r="K1401" s="74"/>
      <c r="L1401" s="74"/>
      <c r="M1401" s="74"/>
      <c r="N1401" s="74"/>
      <c r="O1401" s="74"/>
      <c r="P1401" s="74"/>
      <c r="Q1401" s="74"/>
      <c r="R1401" s="74"/>
      <c r="S1401" s="752"/>
      <c r="T1401" s="95"/>
      <c r="U1401" s="752"/>
      <c r="V1401" s="752"/>
      <c r="W1401" s="752"/>
      <c r="X1401" s="752"/>
      <c r="Y1401" s="752"/>
      <c r="Z1401" s="752"/>
      <c r="AA1401" s="752"/>
      <c r="AB1401" s="752"/>
      <c r="AC1401" s="752"/>
      <c r="AD1401" s="752"/>
      <c r="AE1401" s="752"/>
      <c r="AF1401" s="752"/>
      <c r="AG1401" s="752"/>
      <c r="AH1401" s="752"/>
      <c r="AI1401" s="752"/>
      <c r="AJ1401" s="752"/>
      <c r="AK1401" s="752"/>
      <c r="AL1401" s="752"/>
      <c r="AM1401" s="752"/>
      <c r="AN1401" s="752"/>
      <c r="AO1401" s="752"/>
      <c r="AP1401" s="752"/>
    </row>
    <row r="1402" hidden="1">
      <c r="A1402" s="67"/>
      <c r="B1402" s="101"/>
      <c r="C1402" s="74"/>
      <c r="D1402" s="67"/>
      <c r="E1402" s="67"/>
      <c r="F1402" s="74"/>
      <c r="G1402" s="74"/>
      <c r="H1402" s="74"/>
      <c r="I1402" s="67"/>
      <c r="J1402" s="67"/>
      <c r="K1402" s="74"/>
      <c r="L1402" s="74"/>
      <c r="M1402" s="74"/>
      <c r="N1402" s="74"/>
      <c r="O1402" s="74"/>
      <c r="P1402" s="74"/>
      <c r="Q1402" s="74"/>
      <c r="R1402" s="74"/>
      <c r="S1402" s="752"/>
      <c r="T1402" s="95"/>
      <c r="U1402" s="752"/>
      <c r="V1402" s="752"/>
      <c r="W1402" s="752"/>
      <c r="X1402" s="752"/>
      <c r="Y1402" s="752"/>
      <c r="Z1402" s="752"/>
      <c r="AA1402" s="752"/>
      <c r="AB1402" s="752"/>
      <c r="AC1402" s="752"/>
      <c r="AD1402" s="752"/>
      <c r="AE1402" s="752"/>
      <c r="AF1402" s="752"/>
      <c r="AG1402" s="752"/>
      <c r="AH1402" s="752"/>
      <c r="AI1402" s="752"/>
      <c r="AJ1402" s="752"/>
      <c r="AK1402" s="752"/>
      <c r="AL1402" s="752"/>
      <c r="AM1402" s="752"/>
      <c r="AN1402" s="752"/>
      <c r="AO1402" s="752"/>
      <c r="AP1402" s="752"/>
    </row>
    <row r="1403" hidden="1">
      <c r="A1403" s="67"/>
      <c r="B1403" s="101"/>
      <c r="C1403" s="74"/>
      <c r="D1403" s="67"/>
      <c r="E1403" s="67"/>
      <c r="F1403" s="74"/>
      <c r="G1403" s="74"/>
      <c r="H1403" s="74"/>
      <c r="I1403" s="67"/>
      <c r="J1403" s="67"/>
      <c r="K1403" s="74"/>
      <c r="L1403" s="74"/>
      <c r="M1403" s="74"/>
      <c r="N1403" s="74"/>
      <c r="O1403" s="74"/>
      <c r="P1403" s="74"/>
      <c r="Q1403" s="74"/>
      <c r="R1403" s="74"/>
      <c r="S1403" s="752"/>
      <c r="T1403" s="95"/>
      <c r="U1403" s="752"/>
      <c r="V1403" s="752"/>
      <c r="W1403" s="752"/>
      <c r="X1403" s="752"/>
      <c r="Y1403" s="752"/>
      <c r="Z1403" s="752"/>
      <c r="AA1403" s="752"/>
      <c r="AB1403" s="752"/>
      <c r="AC1403" s="752"/>
      <c r="AD1403" s="752"/>
      <c r="AE1403" s="752"/>
      <c r="AF1403" s="752"/>
      <c r="AG1403" s="752"/>
      <c r="AH1403" s="752"/>
      <c r="AI1403" s="752"/>
      <c r="AJ1403" s="752"/>
      <c r="AK1403" s="752"/>
      <c r="AL1403" s="752"/>
      <c r="AM1403" s="752"/>
      <c r="AN1403" s="752"/>
      <c r="AO1403" s="752"/>
      <c r="AP1403" s="752"/>
    </row>
    <row r="1404" hidden="1">
      <c r="A1404" s="67"/>
      <c r="B1404" s="101"/>
      <c r="C1404" s="74"/>
      <c r="D1404" s="67"/>
      <c r="E1404" s="67"/>
      <c r="F1404" s="74"/>
      <c r="G1404" s="74"/>
      <c r="H1404" s="74"/>
      <c r="I1404" s="67"/>
      <c r="J1404" s="67"/>
      <c r="K1404" s="74"/>
      <c r="L1404" s="74"/>
      <c r="M1404" s="74"/>
      <c r="N1404" s="74"/>
      <c r="O1404" s="74"/>
      <c r="P1404" s="74"/>
      <c r="Q1404" s="74"/>
      <c r="R1404" s="74"/>
      <c r="S1404" s="752"/>
      <c r="T1404" s="95"/>
      <c r="U1404" s="752"/>
      <c r="V1404" s="752"/>
      <c r="W1404" s="752"/>
      <c r="X1404" s="752"/>
      <c r="Y1404" s="752"/>
      <c r="Z1404" s="752"/>
      <c r="AA1404" s="752"/>
      <c r="AB1404" s="752"/>
      <c r="AC1404" s="752"/>
      <c r="AD1404" s="752"/>
      <c r="AE1404" s="752"/>
      <c r="AF1404" s="752"/>
      <c r="AG1404" s="752"/>
      <c r="AH1404" s="752"/>
      <c r="AI1404" s="752"/>
      <c r="AJ1404" s="752"/>
      <c r="AK1404" s="752"/>
      <c r="AL1404" s="752"/>
      <c r="AM1404" s="752"/>
      <c r="AN1404" s="752"/>
      <c r="AO1404" s="752"/>
      <c r="AP1404" s="752"/>
    </row>
    <row r="1405" hidden="1">
      <c r="A1405" s="67"/>
      <c r="B1405" s="101"/>
      <c r="C1405" s="74"/>
      <c r="D1405" s="67"/>
      <c r="E1405" s="67"/>
      <c r="F1405" s="74"/>
      <c r="G1405" s="74"/>
      <c r="H1405" s="74"/>
      <c r="I1405" s="67"/>
      <c r="J1405" s="67"/>
      <c r="K1405" s="74"/>
      <c r="L1405" s="74"/>
      <c r="M1405" s="74"/>
      <c r="N1405" s="74"/>
      <c r="O1405" s="74"/>
      <c r="P1405" s="74"/>
      <c r="Q1405" s="74"/>
      <c r="R1405" s="74"/>
      <c r="S1405" s="752"/>
      <c r="T1405" s="95"/>
      <c r="U1405" s="752"/>
      <c r="V1405" s="752"/>
      <c r="W1405" s="752"/>
      <c r="X1405" s="752"/>
      <c r="Y1405" s="752"/>
      <c r="Z1405" s="752"/>
      <c r="AA1405" s="752"/>
      <c r="AB1405" s="752"/>
      <c r="AC1405" s="752"/>
      <c r="AD1405" s="752"/>
      <c r="AE1405" s="752"/>
      <c r="AF1405" s="752"/>
      <c r="AG1405" s="752"/>
      <c r="AH1405" s="752"/>
      <c r="AI1405" s="752"/>
      <c r="AJ1405" s="752"/>
      <c r="AK1405" s="752"/>
      <c r="AL1405" s="752"/>
      <c r="AM1405" s="752"/>
      <c r="AN1405" s="752"/>
      <c r="AO1405" s="752"/>
      <c r="AP1405" s="752"/>
    </row>
    <row r="1406" hidden="1">
      <c r="A1406" s="67"/>
      <c r="B1406" s="101"/>
      <c r="C1406" s="74"/>
      <c r="D1406" s="67"/>
      <c r="E1406" s="67"/>
      <c r="F1406" s="74"/>
      <c r="G1406" s="74"/>
      <c r="H1406" s="74"/>
      <c r="I1406" s="67"/>
      <c r="J1406" s="67"/>
      <c r="K1406" s="74"/>
      <c r="L1406" s="74"/>
      <c r="M1406" s="74"/>
      <c r="N1406" s="74"/>
      <c r="O1406" s="74"/>
      <c r="P1406" s="74"/>
      <c r="Q1406" s="74"/>
      <c r="R1406" s="74"/>
      <c r="S1406" s="752"/>
      <c r="T1406" s="95"/>
      <c r="U1406" s="752"/>
      <c r="V1406" s="752"/>
      <c r="W1406" s="752"/>
      <c r="X1406" s="752"/>
      <c r="Y1406" s="752"/>
      <c r="Z1406" s="752"/>
      <c r="AA1406" s="752"/>
      <c r="AB1406" s="752"/>
      <c r="AC1406" s="752"/>
      <c r="AD1406" s="752"/>
      <c r="AE1406" s="752"/>
      <c r="AF1406" s="752"/>
      <c r="AG1406" s="752"/>
      <c r="AH1406" s="752"/>
      <c r="AI1406" s="752"/>
      <c r="AJ1406" s="752"/>
      <c r="AK1406" s="752"/>
      <c r="AL1406" s="752"/>
      <c r="AM1406" s="752"/>
      <c r="AN1406" s="752"/>
      <c r="AO1406" s="752"/>
      <c r="AP1406" s="752"/>
    </row>
    <row r="1407" hidden="1">
      <c r="A1407" s="67"/>
      <c r="B1407" s="101"/>
      <c r="C1407" s="74"/>
      <c r="D1407" s="67"/>
      <c r="E1407" s="67"/>
      <c r="F1407" s="74"/>
      <c r="G1407" s="74"/>
      <c r="H1407" s="74"/>
      <c r="I1407" s="67"/>
      <c r="J1407" s="67"/>
      <c r="K1407" s="74"/>
      <c r="L1407" s="74"/>
      <c r="M1407" s="74"/>
      <c r="N1407" s="74"/>
      <c r="O1407" s="74"/>
      <c r="P1407" s="74"/>
      <c r="Q1407" s="74"/>
      <c r="R1407" s="74"/>
      <c r="S1407" s="752"/>
      <c r="T1407" s="95"/>
      <c r="U1407" s="752"/>
      <c r="V1407" s="752"/>
      <c r="W1407" s="752"/>
      <c r="X1407" s="752"/>
      <c r="Y1407" s="752"/>
      <c r="Z1407" s="752"/>
      <c r="AA1407" s="752"/>
      <c r="AB1407" s="752"/>
      <c r="AC1407" s="752"/>
      <c r="AD1407" s="752"/>
      <c r="AE1407" s="752"/>
      <c r="AF1407" s="752"/>
      <c r="AG1407" s="752"/>
      <c r="AH1407" s="752"/>
      <c r="AI1407" s="752"/>
      <c r="AJ1407" s="752"/>
      <c r="AK1407" s="752"/>
      <c r="AL1407" s="752"/>
      <c r="AM1407" s="752"/>
      <c r="AN1407" s="752"/>
      <c r="AO1407" s="752"/>
      <c r="AP1407" s="752"/>
    </row>
    <row r="1408" hidden="1">
      <c r="A1408" s="67"/>
      <c r="B1408" s="101"/>
      <c r="C1408" s="74"/>
      <c r="D1408" s="67"/>
      <c r="E1408" s="67"/>
      <c r="F1408" s="74"/>
      <c r="G1408" s="74"/>
      <c r="H1408" s="74"/>
      <c r="I1408" s="67"/>
      <c r="J1408" s="67"/>
      <c r="K1408" s="74"/>
      <c r="L1408" s="74"/>
      <c r="M1408" s="74"/>
      <c r="N1408" s="74"/>
      <c r="O1408" s="74"/>
      <c r="P1408" s="74"/>
      <c r="Q1408" s="74"/>
      <c r="R1408" s="74"/>
      <c r="S1408" s="752"/>
      <c r="T1408" s="95"/>
      <c r="U1408" s="752"/>
      <c r="V1408" s="752"/>
      <c r="W1408" s="752"/>
      <c r="X1408" s="752"/>
      <c r="Y1408" s="752"/>
      <c r="Z1408" s="752"/>
      <c r="AA1408" s="752"/>
      <c r="AB1408" s="752"/>
      <c r="AC1408" s="752"/>
      <c r="AD1408" s="752"/>
      <c r="AE1408" s="752"/>
      <c r="AF1408" s="752"/>
      <c r="AG1408" s="752"/>
      <c r="AH1408" s="752"/>
      <c r="AI1408" s="752"/>
      <c r="AJ1408" s="752"/>
      <c r="AK1408" s="752"/>
      <c r="AL1408" s="752"/>
      <c r="AM1408" s="752"/>
      <c r="AN1408" s="752"/>
      <c r="AO1408" s="752"/>
      <c r="AP1408" s="752"/>
    </row>
    <row r="1409" hidden="1">
      <c r="A1409" s="67"/>
      <c r="B1409" s="101"/>
      <c r="C1409" s="74"/>
      <c r="D1409" s="67"/>
      <c r="E1409" s="67"/>
      <c r="F1409" s="74"/>
      <c r="G1409" s="74"/>
      <c r="H1409" s="74"/>
      <c r="I1409" s="67"/>
      <c r="J1409" s="67"/>
      <c r="K1409" s="74"/>
      <c r="L1409" s="74"/>
      <c r="M1409" s="74"/>
      <c r="N1409" s="74"/>
      <c r="O1409" s="74"/>
      <c r="P1409" s="74"/>
      <c r="Q1409" s="74"/>
      <c r="R1409" s="74"/>
      <c r="S1409" s="752"/>
      <c r="T1409" s="95"/>
      <c r="U1409" s="752"/>
      <c r="V1409" s="752"/>
      <c r="W1409" s="752"/>
      <c r="X1409" s="752"/>
      <c r="Y1409" s="752"/>
      <c r="Z1409" s="752"/>
      <c r="AA1409" s="752"/>
      <c r="AB1409" s="752"/>
      <c r="AC1409" s="752"/>
      <c r="AD1409" s="752"/>
      <c r="AE1409" s="752"/>
      <c r="AF1409" s="752"/>
      <c r="AG1409" s="752"/>
      <c r="AH1409" s="752"/>
      <c r="AI1409" s="752"/>
      <c r="AJ1409" s="752"/>
      <c r="AK1409" s="752"/>
      <c r="AL1409" s="752"/>
      <c r="AM1409" s="752"/>
      <c r="AN1409" s="752"/>
      <c r="AO1409" s="752"/>
      <c r="AP1409" s="752"/>
    </row>
    <row r="1410" hidden="1">
      <c r="A1410" s="67"/>
      <c r="B1410" s="101"/>
      <c r="C1410" s="74"/>
      <c r="D1410" s="67"/>
      <c r="E1410" s="67"/>
      <c r="F1410" s="74"/>
      <c r="G1410" s="74"/>
      <c r="H1410" s="74"/>
      <c r="I1410" s="67"/>
      <c r="J1410" s="67"/>
      <c r="K1410" s="74"/>
      <c r="L1410" s="74"/>
      <c r="M1410" s="74"/>
      <c r="N1410" s="74"/>
      <c r="O1410" s="74"/>
      <c r="P1410" s="74"/>
      <c r="Q1410" s="74"/>
      <c r="R1410" s="74"/>
      <c r="S1410" s="752"/>
      <c r="T1410" s="95"/>
      <c r="U1410" s="752"/>
      <c r="V1410" s="752"/>
      <c r="W1410" s="752"/>
      <c r="X1410" s="752"/>
      <c r="Y1410" s="752"/>
      <c r="Z1410" s="752"/>
      <c r="AA1410" s="752"/>
      <c r="AB1410" s="752"/>
      <c r="AC1410" s="752"/>
      <c r="AD1410" s="752"/>
      <c r="AE1410" s="752"/>
      <c r="AF1410" s="752"/>
      <c r="AG1410" s="752"/>
      <c r="AH1410" s="752"/>
      <c r="AI1410" s="752"/>
      <c r="AJ1410" s="752"/>
      <c r="AK1410" s="752"/>
      <c r="AL1410" s="752"/>
      <c r="AM1410" s="752"/>
      <c r="AN1410" s="752"/>
      <c r="AO1410" s="752"/>
      <c r="AP1410" s="752"/>
    </row>
    <row r="1411" hidden="1">
      <c r="A1411" s="67"/>
      <c r="B1411" s="101"/>
      <c r="C1411" s="74"/>
      <c r="D1411" s="67"/>
      <c r="E1411" s="67"/>
      <c r="F1411" s="74"/>
      <c r="G1411" s="74"/>
      <c r="H1411" s="74"/>
      <c r="I1411" s="67"/>
      <c r="J1411" s="67"/>
      <c r="K1411" s="74"/>
      <c r="L1411" s="74"/>
      <c r="M1411" s="74"/>
      <c r="N1411" s="74"/>
      <c r="O1411" s="74"/>
      <c r="P1411" s="74"/>
      <c r="Q1411" s="74"/>
      <c r="R1411" s="74"/>
      <c r="S1411" s="752"/>
      <c r="T1411" s="95"/>
      <c r="U1411" s="752"/>
      <c r="V1411" s="752"/>
      <c r="W1411" s="752"/>
      <c r="X1411" s="752"/>
      <c r="Y1411" s="752"/>
      <c r="Z1411" s="752"/>
      <c r="AA1411" s="752"/>
      <c r="AB1411" s="752"/>
      <c r="AC1411" s="752"/>
      <c r="AD1411" s="752"/>
      <c r="AE1411" s="752"/>
      <c r="AF1411" s="752"/>
      <c r="AG1411" s="752"/>
      <c r="AH1411" s="752"/>
      <c r="AI1411" s="752"/>
      <c r="AJ1411" s="752"/>
      <c r="AK1411" s="752"/>
      <c r="AL1411" s="752"/>
      <c r="AM1411" s="752"/>
      <c r="AN1411" s="752"/>
      <c r="AO1411" s="752"/>
      <c r="AP1411" s="752"/>
    </row>
    <row r="1412" hidden="1">
      <c r="A1412" s="67"/>
      <c r="B1412" s="101"/>
      <c r="C1412" s="74"/>
      <c r="D1412" s="67"/>
      <c r="E1412" s="67"/>
      <c r="F1412" s="74"/>
      <c r="G1412" s="74"/>
      <c r="H1412" s="74"/>
      <c r="I1412" s="67"/>
      <c r="J1412" s="67"/>
      <c r="K1412" s="74"/>
      <c r="L1412" s="74"/>
      <c r="M1412" s="74"/>
      <c r="N1412" s="74"/>
      <c r="O1412" s="74"/>
      <c r="P1412" s="74"/>
      <c r="Q1412" s="74"/>
      <c r="R1412" s="74"/>
      <c r="S1412" s="752"/>
      <c r="T1412" s="95"/>
      <c r="U1412" s="752"/>
      <c r="V1412" s="752"/>
      <c r="W1412" s="752"/>
      <c r="X1412" s="752"/>
      <c r="Y1412" s="752"/>
      <c r="Z1412" s="752"/>
      <c r="AA1412" s="752"/>
      <c r="AB1412" s="752"/>
      <c r="AC1412" s="752"/>
      <c r="AD1412" s="752"/>
      <c r="AE1412" s="752"/>
      <c r="AF1412" s="752"/>
      <c r="AG1412" s="752"/>
      <c r="AH1412" s="752"/>
      <c r="AI1412" s="752"/>
      <c r="AJ1412" s="752"/>
      <c r="AK1412" s="752"/>
      <c r="AL1412" s="752"/>
      <c r="AM1412" s="752"/>
      <c r="AN1412" s="752"/>
      <c r="AO1412" s="752"/>
      <c r="AP1412" s="752"/>
    </row>
    <row r="1413" hidden="1">
      <c r="A1413" s="67"/>
      <c r="B1413" s="101"/>
      <c r="C1413" s="74"/>
      <c r="D1413" s="67"/>
      <c r="E1413" s="67"/>
      <c r="F1413" s="74"/>
      <c r="G1413" s="74"/>
      <c r="H1413" s="74"/>
      <c r="I1413" s="67"/>
      <c r="J1413" s="67"/>
      <c r="K1413" s="74"/>
      <c r="L1413" s="74"/>
      <c r="M1413" s="74"/>
      <c r="N1413" s="74"/>
      <c r="O1413" s="74"/>
      <c r="P1413" s="74"/>
      <c r="Q1413" s="74"/>
      <c r="R1413" s="74"/>
      <c r="S1413" s="752"/>
      <c r="T1413" s="95"/>
      <c r="U1413" s="752"/>
      <c r="V1413" s="752"/>
      <c r="W1413" s="752"/>
      <c r="X1413" s="752"/>
      <c r="Y1413" s="752"/>
      <c r="Z1413" s="752"/>
      <c r="AA1413" s="752"/>
      <c r="AB1413" s="752"/>
      <c r="AC1413" s="752"/>
      <c r="AD1413" s="752"/>
      <c r="AE1413" s="752"/>
      <c r="AF1413" s="752"/>
      <c r="AG1413" s="752"/>
      <c r="AH1413" s="752"/>
      <c r="AI1413" s="752"/>
      <c r="AJ1413" s="752"/>
      <c r="AK1413" s="752"/>
      <c r="AL1413" s="752"/>
      <c r="AM1413" s="752"/>
      <c r="AN1413" s="752"/>
      <c r="AO1413" s="752"/>
      <c r="AP1413" s="752"/>
    </row>
    <row r="1414" hidden="1">
      <c r="A1414" s="67"/>
      <c r="B1414" s="101"/>
      <c r="C1414" s="74"/>
      <c r="D1414" s="67"/>
      <c r="E1414" s="67"/>
      <c r="F1414" s="74"/>
      <c r="G1414" s="74"/>
      <c r="H1414" s="74"/>
      <c r="I1414" s="67"/>
      <c r="J1414" s="67"/>
      <c r="K1414" s="74"/>
      <c r="L1414" s="74"/>
      <c r="M1414" s="74"/>
      <c r="N1414" s="74"/>
      <c r="O1414" s="74"/>
      <c r="P1414" s="74"/>
      <c r="Q1414" s="74"/>
      <c r="R1414" s="74"/>
      <c r="S1414" s="752"/>
      <c r="T1414" s="95"/>
      <c r="U1414" s="752"/>
      <c r="V1414" s="752"/>
      <c r="W1414" s="752"/>
      <c r="X1414" s="752"/>
      <c r="Y1414" s="752"/>
      <c r="Z1414" s="752"/>
      <c r="AA1414" s="752"/>
      <c r="AB1414" s="752"/>
      <c r="AC1414" s="752"/>
      <c r="AD1414" s="752"/>
      <c r="AE1414" s="752"/>
      <c r="AF1414" s="752"/>
      <c r="AG1414" s="752"/>
      <c r="AH1414" s="752"/>
      <c r="AI1414" s="752"/>
      <c r="AJ1414" s="752"/>
      <c r="AK1414" s="752"/>
      <c r="AL1414" s="752"/>
      <c r="AM1414" s="752"/>
      <c r="AN1414" s="752"/>
      <c r="AO1414" s="752"/>
      <c r="AP1414" s="752"/>
    </row>
    <row r="1415" hidden="1">
      <c r="A1415" s="67"/>
      <c r="B1415" s="101"/>
      <c r="C1415" s="74"/>
      <c r="D1415" s="67"/>
      <c r="E1415" s="67"/>
      <c r="F1415" s="74"/>
      <c r="G1415" s="74"/>
      <c r="H1415" s="74"/>
      <c r="I1415" s="67"/>
      <c r="J1415" s="67"/>
      <c r="K1415" s="74"/>
      <c r="L1415" s="74"/>
      <c r="M1415" s="74"/>
      <c r="N1415" s="74"/>
      <c r="O1415" s="74"/>
      <c r="P1415" s="74"/>
      <c r="Q1415" s="74"/>
      <c r="R1415" s="74"/>
      <c r="S1415" s="752"/>
      <c r="T1415" s="95"/>
      <c r="U1415" s="752"/>
      <c r="V1415" s="752"/>
      <c r="W1415" s="752"/>
      <c r="X1415" s="752"/>
      <c r="Y1415" s="752"/>
      <c r="Z1415" s="752"/>
      <c r="AA1415" s="752"/>
      <c r="AB1415" s="752"/>
      <c r="AC1415" s="752"/>
      <c r="AD1415" s="752"/>
      <c r="AE1415" s="752"/>
      <c r="AF1415" s="752"/>
      <c r="AG1415" s="752"/>
      <c r="AH1415" s="752"/>
      <c r="AI1415" s="752"/>
      <c r="AJ1415" s="752"/>
      <c r="AK1415" s="752"/>
      <c r="AL1415" s="752"/>
      <c r="AM1415" s="752"/>
      <c r="AN1415" s="752"/>
      <c r="AO1415" s="752"/>
      <c r="AP1415" s="752"/>
    </row>
    <row r="1416" hidden="1">
      <c r="A1416" s="67"/>
      <c r="B1416" s="101"/>
      <c r="C1416" s="74"/>
      <c r="D1416" s="67"/>
      <c r="E1416" s="67"/>
      <c r="F1416" s="74"/>
      <c r="G1416" s="74"/>
      <c r="H1416" s="74"/>
      <c r="I1416" s="67"/>
      <c r="J1416" s="67"/>
      <c r="K1416" s="74"/>
      <c r="L1416" s="74"/>
      <c r="M1416" s="74"/>
      <c r="N1416" s="74"/>
      <c r="O1416" s="74"/>
      <c r="P1416" s="74"/>
      <c r="Q1416" s="74"/>
      <c r="R1416" s="74"/>
      <c r="S1416" s="752"/>
      <c r="T1416" s="95"/>
      <c r="U1416" s="752"/>
      <c r="V1416" s="752"/>
      <c r="W1416" s="752"/>
      <c r="X1416" s="752"/>
      <c r="Y1416" s="752"/>
      <c r="Z1416" s="752"/>
      <c r="AA1416" s="752"/>
      <c r="AB1416" s="752"/>
      <c r="AC1416" s="752"/>
      <c r="AD1416" s="752"/>
      <c r="AE1416" s="752"/>
      <c r="AF1416" s="752"/>
      <c r="AG1416" s="752"/>
      <c r="AH1416" s="752"/>
      <c r="AI1416" s="752"/>
      <c r="AJ1416" s="752"/>
      <c r="AK1416" s="752"/>
      <c r="AL1416" s="752"/>
      <c r="AM1416" s="752"/>
      <c r="AN1416" s="752"/>
      <c r="AO1416" s="752"/>
      <c r="AP1416" s="752"/>
    </row>
    <row r="1417" hidden="1">
      <c r="A1417" s="67"/>
      <c r="B1417" s="101"/>
      <c r="C1417" s="74"/>
      <c r="D1417" s="67"/>
      <c r="E1417" s="67"/>
      <c r="F1417" s="74"/>
      <c r="G1417" s="74"/>
      <c r="H1417" s="74"/>
      <c r="I1417" s="67"/>
      <c r="J1417" s="67"/>
      <c r="K1417" s="74"/>
      <c r="L1417" s="74"/>
      <c r="M1417" s="74"/>
      <c r="N1417" s="74"/>
      <c r="O1417" s="74"/>
      <c r="P1417" s="74"/>
      <c r="Q1417" s="74"/>
      <c r="R1417" s="74"/>
      <c r="S1417" s="752"/>
      <c r="T1417" s="95"/>
      <c r="U1417" s="752"/>
      <c r="V1417" s="752"/>
      <c r="W1417" s="752"/>
      <c r="X1417" s="752"/>
      <c r="Y1417" s="752"/>
      <c r="Z1417" s="752"/>
      <c r="AA1417" s="752"/>
      <c r="AB1417" s="752"/>
      <c r="AC1417" s="752"/>
      <c r="AD1417" s="752"/>
      <c r="AE1417" s="752"/>
      <c r="AF1417" s="752"/>
      <c r="AG1417" s="752"/>
      <c r="AH1417" s="752"/>
      <c r="AI1417" s="752"/>
      <c r="AJ1417" s="752"/>
      <c r="AK1417" s="752"/>
      <c r="AL1417" s="752"/>
      <c r="AM1417" s="752"/>
      <c r="AN1417" s="752"/>
      <c r="AO1417" s="752"/>
      <c r="AP1417" s="752"/>
    </row>
    <row r="1418" hidden="1">
      <c r="A1418" s="67"/>
      <c r="B1418" s="101"/>
      <c r="C1418" s="74"/>
      <c r="D1418" s="67"/>
      <c r="E1418" s="67"/>
      <c r="F1418" s="74"/>
      <c r="G1418" s="74"/>
      <c r="H1418" s="74"/>
      <c r="I1418" s="67"/>
      <c r="J1418" s="67"/>
      <c r="K1418" s="74"/>
      <c r="L1418" s="74"/>
      <c r="M1418" s="74"/>
      <c r="N1418" s="74"/>
      <c r="O1418" s="74"/>
      <c r="P1418" s="74"/>
      <c r="Q1418" s="74"/>
      <c r="R1418" s="74"/>
      <c r="S1418" s="752"/>
      <c r="T1418" s="95"/>
      <c r="U1418" s="752"/>
      <c r="V1418" s="752"/>
      <c r="W1418" s="752"/>
      <c r="X1418" s="752"/>
      <c r="Y1418" s="752"/>
      <c r="Z1418" s="752"/>
      <c r="AA1418" s="752"/>
      <c r="AB1418" s="752"/>
      <c r="AC1418" s="752"/>
      <c r="AD1418" s="752"/>
      <c r="AE1418" s="752"/>
      <c r="AF1418" s="752"/>
      <c r="AG1418" s="752"/>
      <c r="AH1418" s="752"/>
      <c r="AI1418" s="752"/>
      <c r="AJ1418" s="752"/>
      <c r="AK1418" s="752"/>
      <c r="AL1418" s="752"/>
      <c r="AM1418" s="752"/>
      <c r="AN1418" s="752"/>
      <c r="AO1418" s="752"/>
      <c r="AP1418" s="752"/>
    </row>
    <row r="1419" hidden="1">
      <c r="A1419" s="67"/>
      <c r="B1419" s="101"/>
      <c r="C1419" s="74"/>
      <c r="D1419" s="67"/>
      <c r="E1419" s="67"/>
      <c r="F1419" s="74"/>
      <c r="G1419" s="74"/>
      <c r="H1419" s="74"/>
      <c r="I1419" s="67"/>
      <c r="J1419" s="67"/>
      <c r="K1419" s="74"/>
      <c r="L1419" s="74"/>
      <c r="M1419" s="74"/>
      <c r="N1419" s="74"/>
      <c r="O1419" s="74"/>
      <c r="P1419" s="74"/>
      <c r="Q1419" s="74"/>
      <c r="R1419" s="74"/>
      <c r="S1419" s="752"/>
      <c r="T1419" s="95"/>
      <c r="U1419" s="752"/>
      <c r="V1419" s="752"/>
      <c r="W1419" s="752"/>
      <c r="X1419" s="752"/>
      <c r="Y1419" s="752"/>
      <c r="Z1419" s="752"/>
      <c r="AA1419" s="752"/>
      <c r="AB1419" s="752"/>
      <c r="AC1419" s="752"/>
      <c r="AD1419" s="752"/>
      <c r="AE1419" s="752"/>
      <c r="AF1419" s="752"/>
      <c r="AG1419" s="752"/>
      <c r="AH1419" s="752"/>
      <c r="AI1419" s="752"/>
      <c r="AJ1419" s="752"/>
      <c r="AK1419" s="752"/>
      <c r="AL1419" s="752"/>
      <c r="AM1419" s="752"/>
      <c r="AN1419" s="752"/>
      <c r="AO1419" s="752"/>
      <c r="AP1419" s="752"/>
    </row>
    <row r="1420" hidden="1">
      <c r="A1420" s="67"/>
      <c r="B1420" s="101"/>
      <c r="C1420" s="74"/>
      <c r="D1420" s="67"/>
      <c r="E1420" s="67"/>
      <c r="F1420" s="74"/>
      <c r="G1420" s="74"/>
      <c r="H1420" s="74"/>
      <c r="I1420" s="67"/>
      <c r="J1420" s="67"/>
      <c r="K1420" s="74"/>
      <c r="L1420" s="74"/>
      <c r="M1420" s="74"/>
      <c r="N1420" s="74"/>
      <c r="O1420" s="74"/>
      <c r="P1420" s="74"/>
      <c r="Q1420" s="74"/>
      <c r="R1420" s="74"/>
      <c r="S1420" s="752"/>
      <c r="T1420" s="95"/>
      <c r="U1420" s="752"/>
      <c r="V1420" s="752"/>
      <c r="W1420" s="752"/>
      <c r="X1420" s="752"/>
      <c r="Y1420" s="752"/>
      <c r="Z1420" s="752"/>
      <c r="AA1420" s="752"/>
      <c r="AB1420" s="752"/>
      <c r="AC1420" s="752"/>
      <c r="AD1420" s="752"/>
      <c r="AE1420" s="752"/>
      <c r="AF1420" s="752"/>
      <c r="AG1420" s="752"/>
      <c r="AH1420" s="752"/>
      <c r="AI1420" s="752"/>
      <c r="AJ1420" s="752"/>
      <c r="AK1420" s="752"/>
      <c r="AL1420" s="752"/>
      <c r="AM1420" s="752"/>
      <c r="AN1420" s="752"/>
      <c r="AO1420" s="752"/>
      <c r="AP1420" s="752"/>
    </row>
    <row r="1421" hidden="1">
      <c r="A1421" s="67"/>
      <c r="B1421" s="101"/>
      <c r="C1421" s="74"/>
      <c r="D1421" s="67"/>
      <c r="E1421" s="67"/>
      <c r="F1421" s="74"/>
      <c r="G1421" s="74"/>
      <c r="H1421" s="74"/>
      <c r="I1421" s="67"/>
      <c r="J1421" s="67"/>
      <c r="K1421" s="74"/>
      <c r="L1421" s="74"/>
      <c r="M1421" s="74"/>
      <c r="N1421" s="74"/>
      <c r="O1421" s="74"/>
      <c r="P1421" s="74"/>
      <c r="Q1421" s="74"/>
      <c r="R1421" s="74"/>
      <c r="S1421" s="752"/>
      <c r="T1421" s="95"/>
      <c r="U1421" s="752"/>
      <c r="V1421" s="752"/>
      <c r="W1421" s="752"/>
      <c r="X1421" s="752"/>
      <c r="Y1421" s="752"/>
      <c r="Z1421" s="752"/>
      <c r="AA1421" s="752"/>
      <c r="AB1421" s="752"/>
      <c r="AC1421" s="752"/>
      <c r="AD1421" s="752"/>
      <c r="AE1421" s="752"/>
      <c r="AF1421" s="752"/>
      <c r="AG1421" s="752"/>
      <c r="AH1421" s="752"/>
      <c r="AI1421" s="752"/>
      <c r="AJ1421" s="752"/>
      <c r="AK1421" s="752"/>
      <c r="AL1421" s="752"/>
      <c r="AM1421" s="752"/>
      <c r="AN1421" s="752"/>
      <c r="AO1421" s="752"/>
      <c r="AP1421" s="752"/>
    </row>
    <row r="1422" hidden="1">
      <c r="A1422" s="67"/>
      <c r="B1422" s="101"/>
      <c r="C1422" s="74"/>
      <c r="D1422" s="67"/>
      <c r="E1422" s="67"/>
      <c r="F1422" s="74"/>
      <c r="G1422" s="74"/>
      <c r="H1422" s="74"/>
      <c r="I1422" s="67"/>
      <c r="J1422" s="67"/>
      <c r="K1422" s="74"/>
      <c r="L1422" s="74"/>
      <c r="M1422" s="74"/>
      <c r="N1422" s="74"/>
      <c r="O1422" s="74"/>
      <c r="P1422" s="74"/>
      <c r="Q1422" s="74"/>
      <c r="R1422" s="74"/>
      <c r="S1422" s="752"/>
      <c r="T1422" s="95"/>
      <c r="U1422" s="752"/>
      <c r="V1422" s="752"/>
      <c r="W1422" s="752"/>
      <c r="X1422" s="752"/>
      <c r="Y1422" s="752"/>
      <c r="Z1422" s="752"/>
      <c r="AA1422" s="752"/>
      <c r="AB1422" s="752"/>
      <c r="AC1422" s="752"/>
      <c r="AD1422" s="752"/>
      <c r="AE1422" s="752"/>
      <c r="AF1422" s="752"/>
      <c r="AG1422" s="752"/>
      <c r="AH1422" s="752"/>
      <c r="AI1422" s="752"/>
      <c r="AJ1422" s="752"/>
      <c r="AK1422" s="752"/>
      <c r="AL1422" s="752"/>
      <c r="AM1422" s="752"/>
      <c r="AN1422" s="752"/>
      <c r="AO1422" s="752"/>
      <c r="AP1422" s="752"/>
    </row>
    <row r="1423" hidden="1">
      <c r="A1423" s="67"/>
      <c r="B1423" s="101"/>
      <c r="C1423" s="74"/>
      <c r="D1423" s="67"/>
      <c r="E1423" s="67"/>
      <c r="F1423" s="74"/>
      <c r="G1423" s="74"/>
      <c r="H1423" s="74"/>
      <c r="I1423" s="67"/>
      <c r="J1423" s="67"/>
      <c r="K1423" s="74"/>
      <c r="L1423" s="74"/>
      <c r="M1423" s="74"/>
      <c r="N1423" s="74"/>
      <c r="O1423" s="74"/>
      <c r="P1423" s="74"/>
      <c r="Q1423" s="74"/>
      <c r="R1423" s="74"/>
      <c r="S1423" s="752"/>
      <c r="T1423" s="95"/>
      <c r="U1423" s="752"/>
      <c r="V1423" s="752"/>
      <c r="W1423" s="752"/>
      <c r="X1423" s="752"/>
      <c r="Y1423" s="752"/>
      <c r="Z1423" s="752"/>
      <c r="AA1423" s="752"/>
      <c r="AB1423" s="752"/>
      <c r="AC1423" s="752"/>
      <c r="AD1423" s="752"/>
      <c r="AE1423" s="752"/>
      <c r="AF1423" s="752"/>
      <c r="AG1423" s="752"/>
      <c r="AH1423" s="752"/>
      <c r="AI1423" s="752"/>
      <c r="AJ1423" s="752"/>
      <c r="AK1423" s="752"/>
      <c r="AL1423" s="752"/>
      <c r="AM1423" s="752"/>
      <c r="AN1423" s="752"/>
      <c r="AO1423" s="752"/>
      <c r="AP1423" s="752"/>
    </row>
    <row r="1424" hidden="1">
      <c r="A1424" s="67"/>
      <c r="B1424" s="101"/>
      <c r="C1424" s="74"/>
      <c r="D1424" s="67"/>
      <c r="E1424" s="67"/>
      <c r="F1424" s="74"/>
      <c r="G1424" s="74"/>
      <c r="H1424" s="74"/>
      <c r="I1424" s="67"/>
      <c r="J1424" s="67"/>
      <c r="K1424" s="74"/>
      <c r="L1424" s="74"/>
      <c r="M1424" s="74"/>
      <c r="N1424" s="74"/>
      <c r="O1424" s="74"/>
      <c r="P1424" s="74"/>
      <c r="Q1424" s="74"/>
      <c r="R1424" s="74"/>
      <c r="S1424" s="752"/>
      <c r="T1424" s="95"/>
      <c r="U1424" s="752"/>
      <c r="V1424" s="752"/>
      <c r="W1424" s="752"/>
      <c r="X1424" s="752"/>
      <c r="Y1424" s="752"/>
      <c r="Z1424" s="752"/>
      <c r="AA1424" s="752"/>
      <c r="AB1424" s="752"/>
      <c r="AC1424" s="752"/>
      <c r="AD1424" s="752"/>
      <c r="AE1424" s="752"/>
      <c r="AF1424" s="752"/>
      <c r="AG1424" s="752"/>
      <c r="AH1424" s="752"/>
      <c r="AI1424" s="752"/>
      <c r="AJ1424" s="752"/>
      <c r="AK1424" s="752"/>
      <c r="AL1424" s="752"/>
      <c r="AM1424" s="752"/>
      <c r="AN1424" s="752"/>
      <c r="AO1424" s="752"/>
      <c r="AP1424" s="752"/>
    </row>
    <row r="1425" hidden="1">
      <c r="A1425" s="67"/>
      <c r="B1425" s="101"/>
      <c r="C1425" s="74"/>
      <c r="D1425" s="67"/>
      <c r="E1425" s="67"/>
      <c r="F1425" s="74"/>
      <c r="G1425" s="74"/>
      <c r="H1425" s="74"/>
      <c r="I1425" s="67"/>
      <c r="J1425" s="67"/>
      <c r="K1425" s="74"/>
      <c r="L1425" s="74"/>
      <c r="M1425" s="74"/>
      <c r="N1425" s="74"/>
      <c r="O1425" s="74"/>
      <c r="P1425" s="74"/>
      <c r="Q1425" s="74"/>
      <c r="R1425" s="74"/>
      <c r="S1425" s="752"/>
      <c r="T1425" s="95"/>
      <c r="U1425" s="752"/>
      <c r="V1425" s="752"/>
      <c r="W1425" s="752"/>
      <c r="X1425" s="752"/>
      <c r="Y1425" s="752"/>
      <c r="Z1425" s="752"/>
      <c r="AA1425" s="752"/>
      <c r="AB1425" s="752"/>
      <c r="AC1425" s="752"/>
      <c r="AD1425" s="752"/>
      <c r="AE1425" s="752"/>
      <c r="AF1425" s="752"/>
      <c r="AG1425" s="752"/>
      <c r="AH1425" s="752"/>
      <c r="AI1425" s="752"/>
      <c r="AJ1425" s="752"/>
      <c r="AK1425" s="752"/>
      <c r="AL1425" s="752"/>
      <c r="AM1425" s="752"/>
      <c r="AN1425" s="752"/>
      <c r="AO1425" s="752"/>
      <c r="AP1425" s="752"/>
    </row>
  </sheetData>
  <autoFilter ref="$A$1:$AP$1425">
    <filterColumn colId="12">
      <filters>
        <filter val="Yes"/>
        <filter val="Can be Automated?"/>
      </filters>
    </filterColumn>
  </autoFilter>
  <customSheetViews>
    <customSheetView guid="{438BEA2F-537D-4020-94A9-EC6F394A4A06}" filter="1" showAutoFilter="1">
      <autoFilter ref="$A$1:$AB$1425">
        <filterColumn colId="7">
          <filters>
            <filter val="Test Result:"/>
            <filter val="to calculate"/>
            <filter val="Pass"/>
          </filters>
        </filterColumn>
        <filterColumn colId="8">
          <filters blank="1">
            <filter val="Benchmark value, invisible on legend:&#10;46,362"/>
            <filter val="&quot;Benchmark value, invisible on legend:&#10;200%&#10;https://p2kratinteam.atlassian.net/browse/PF-2109"/>
            <filter val="Notes (Actual results):"/>
            <filter val="Legend: $9224&#10;$ 90d Readm/instance: Dataset Average&#10;AC 20&#10;IRF 2&#10;LTCH 1&#10;SNF 30&#10;&#10;Value in tooltip: &#10;90d Readm cost/instance: $15595&#10;&#10;Border color: &gt;20%"/>
            <filter val="Value on node, invisible on map:&#10;28.7d"/>
            <filter val="&quot;Benchmark value, invisible on legend:&#10;26.3"/>
            <filter val="Value on node, invisible on map:&#10;90d Readm rate/patient: 35.1%"/>
            <filter val="Value on node, invisible on map:&#10;90d Readm cost/patient: $16820"/>
            <filter val="Benchmark value, invisible on legend:&#10;$46,362"/>
            <filter val="P2BN-12"/>
            <filter val="Benchmark value, invisible on legend:&#10;21,467"/>
            <filter val="Benchmark value, invisible on legend:&#10;31.6"/>
            <filter val="https://p2kratinteam.atlassian.net/browse/PF-2115"/>
            <filter val="Benchmark value, invisible on legend:&#10;0.0d"/>
            <filter val="Value on node, invisible on map:&#10;90d episode cost: $131140"/>
            <filter val="Benchmark value, invisible on legend:&#10;21467"/>
            <filter val="Value on node, invisible on map:&#10;90d Readm cost/instance: $12,495"/>
            <filter val="Value on node, invisible on map:&#10;90d Readm rate/instance: 47.3%"/>
            <filter val="&quot;Benchmark value, invisible on legend:&#10;100%&#10;https://p2kratinteam.atlassian.net/browse/PF-2109"/>
            <filter val="https://p2kratinteam.atlassian.net/browse/PF-2122"/>
            <filter val="Benchmark value, invisible on legend:&#10;&#10;17889"/>
            <filter val="Benchmark value, invisible on legend:&#10;17,889"/>
          </filters>
        </filterColumn>
        <filterColumn colId="11">
          <filters blank="1">
            <filter val="02/27/2020"/>
            <filter val="Test Date:"/>
            <filter val="06/28/2019"/>
            <filter val="01/09/2020"/>
            <filter val="06/25/2019"/>
            <filter val="08/06/19"/>
            <filter val="06/27/2019"/>
            <filter val="09/27/2019"/>
            <filter val="08/09/2019"/>
            <filter val="08/26/2019"/>
            <filter val="06/26/2019"/>
          </filters>
        </filterColumn>
        <filterColumn colId="13">
          <filters blank="1">
            <filter val="Automated By"/>
          </filters>
        </filterColumn>
      </autoFilter>
    </customSheetView>
    <customSheetView guid="{72D2DB03-F60C-42A2-8F3C-967D370DABA6}" filter="1" showAutoFilter="1">
      <autoFilter ref="$A$1:$AB$453"/>
    </customSheetView>
  </customSheetViews>
  <conditionalFormatting sqref="F2:G2">
    <cfRule type="containsText" dxfId="8" priority="1" operator="containsText" text="Fail">
      <formula>NOT(ISERROR(SEARCH(("Fail"),(F2))))</formula>
    </cfRule>
  </conditionalFormatting>
  <conditionalFormatting sqref="F1:H39 F41:H58 F60:H96 F98:H133 F135:H146 F148:H259 I260:J277 F278:H399 F401:H426 F428:H435 I436:J437 F438:H1425">
    <cfRule type="containsText" dxfId="1" priority="2" operator="containsText" text="Pass">
      <formula>NOT(ISERROR(SEARCH(("Pass"),(F1))))</formula>
    </cfRule>
  </conditionalFormatting>
  <conditionalFormatting sqref="F1:H146 F148:H1425">
    <cfRule type="containsText" dxfId="2" priority="3" operator="containsText" text="Fail">
      <formula>NOT(ISERROR(SEARCH(("Fail"),(F1))))</formula>
    </cfRule>
  </conditionalFormatting>
  <hyperlinks>
    <hyperlink r:id="rId1" ref="E1"/>
    <hyperlink r:id="rId2" ref="I12"/>
    <hyperlink r:id="rId3" ref="I13"/>
    <hyperlink r:id="rId4" ref="I152"/>
    <hyperlink r:id="rId5" ref="I153"/>
    <hyperlink r:id="rId6" ref="I158"/>
    <hyperlink r:id="rId7" ref="K401"/>
  </hyperlinks>
  <drawing r:id="rId8"/>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43"/>
    <col customWidth="1" min="2" max="2" width="21.71"/>
    <col customWidth="1" min="3" max="3" width="18.0"/>
    <col customWidth="1" min="4" max="4" width="62.71"/>
    <col customWidth="1" min="5" max="5" width="39.43"/>
    <col customWidth="1" min="6" max="6" width="12.43"/>
    <col customWidth="1" min="7" max="7" width="14.14"/>
    <col customWidth="1" min="8" max="8" width="12.43"/>
    <col customWidth="1" min="9" max="10" width="33.57"/>
    <col customWidth="1" min="11" max="11" width="25.86"/>
    <col customWidth="1" min="12" max="12" width="21.29"/>
    <col customWidth="1" min="13" max="13" width="14.14"/>
    <col customWidth="1" min="14" max="15" width="19.86"/>
    <col customWidth="1" min="16" max="17" width="21.43"/>
    <col customWidth="1" min="18" max="18" width="10.14"/>
    <col customWidth="1" min="19" max="20" width="15.29"/>
    <col customWidth="1" min="21" max="21" width="39.43"/>
    <col customWidth="1" min="22" max="22" width="5.43"/>
    <col customWidth="1" min="23" max="23" width="10.29"/>
    <col customWidth="1" min="24" max="24" width="9.14"/>
    <col customWidth="1" min="25" max="25" width="11.0"/>
    <col customWidth="1" min="26" max="26" width="10.86"/>
    <col customWidth="1" min="27" max="27" width="19.57"/>
    <col customWidth="1" min="28" max="28" width="13.0"/>
    <col customWidth="1" min="29" max="42" width="39.43"/>
  </cols>
  <sheetData>
    <row r="1">
      <c r="A1" s="1584" t="s">
        <v>9104</v>
      </c>
      <c r="B1" s="136" t="s">
        <v>9105</v>
      </c>
      <c r="C1" s="1585"/>
      <c r="D1" s="1586" t="s">
        <v>9106</v>
      </c>
      <c r="E1" s="1780" t="s">
        <v>9107</v>
      </c>
      <c r="F1" s="513"/>
      <c r="G1" s="513"/>
      <c r="H1" s="513"/>
      <c r="I1" s="514"/>
      <c r="J1" s="514"/>
      <c r="K1" s="513"/>
      <c r="L1" s="1585"/>
      <c r="M1" s="1781"/>
      <c r="N1" s="1781"/>
      <c r="O1" s="1781"/>
      <c r="P1" s="1781"/>
      <c r="Q1" s="1781"/>
      <c r="R1" s="1781"/>
      <c r="S1" s="1782"/>
      <c r="T1" s="1627"/>
      <c r="U1" s="752"/>
      <c r="V1" s="752"/>
      <c r="W1" s="752"/>
      <c r="X1" s="752"/>
      <c r="Y1" s="752"/>
      <c r="Z1" s="752"/>
      <c r="AA1" s="752"/>
      <c r="AB1" s="752"/>
      <c r="AC1" s="752"/>
      <c r="AD1" s="752"/>
      <c r="AE1" s="752"/>
      <c r="AF1" s="752"/>
      <c r="AG1" s="752"/>
      <c r="AH1" s="752"/>
      <c r="AI1" s="752"/>
      <c r="AJ1" s="752"/>
      <c r="AK1" s="752"/>
      <c r="AL1" s="752"/>
      <c r="AM1" s="752"/>
      <c r="AN1" s="752"/>
      <c r="AO1" s="752"/>
      <c r="AP1" s="752"/>
    </row>
    <row r="2">
      <c r="A2" s="1591" t="s">
        <v>9108</v>
      </c>
      <c r="B2" s="155" t="s">
        <v>9769</v>
      </c>
      <c r="C2" s="1592" t="s">
        <v>61</v>
      </c>
      <c r="D2" s="770" t="s">
        <v>9110</v>
      </c>
      <c r="E2" s="1593" t="s">
        <v>9770</v>
      </c>
      <c r="F2" s="247" t="s">
        <v>65</v>
      </c>
      <c r="G2" s="1364" t="s">
        <v>66</v>
      </c>
      <c r="H2" s="770" t="s">
        <v>9112</v>
      </c>
      <c r="I2" s="770" t="s">
        <v>9710</v>
      </c>
      <c r="J2" s="770" t="s">
        <v>9772</v>
      </c>
      <c r="K2" s="770" t="s">
        <v>9115</v>
      </c>
      <c r="L2" s="770" t="s">
        <v>9116</v>
      </c>
      <c r="M2" s="745" t="s">
        <v>72</v>
      </c>
      <c r="N2" s="745" t="s">
        <v>73</v>
      </c>
      <c r="O2" s="745" t="s">
        <v>74</v>
      </c>
      <c r="P2" s="69" t="s">
        <v>75</v>
      </c>
      <c r="Q2" s="69" t="s">
        <v>76</v>
      </c>
      <c r="R2" s="1783" t="s">
        <v>77</v>
      </c>
      <c r="S2" s="1784" t="s">
        <v>78</v>
      </c>
      <c r="T2" s="1785" t="s">
        <v>79</v>
      </c>
      <c r="U2" s="1786" t="s">
        <v>9773</v>
      </c>
      <c r="V2" s="1787"/>
      <c r="W2" s="1787"/>
      <c r="X2" s="1787"/>
      <c r="Y2" s="1787"/>
      <c r="Z2" s="1787"/>
      <c r="AA2" s="1788" t="s">
        <v>9711</v>
      </c>
      <c r="AB2" s="1789">
        <f>COUNTIF(E3:E1112, "&lt;&gt;")</f>
        <v>120</v>
      </c>
      <c r="AC2" s="752"/>
      <c r="AD2" s="752"/>
      <c r="AE2" s="752"/>
      <c r="AF2" s="752"/>
      <c r="AG2" s="752"/>
      <c r="AH2" s="752"/>
      <c r="AI2" s="752"/>
      <c r="AJ2" s="752"/>
      <c r="AK2" s="752"/>
      <c r="AL2" s="752"/>
      <c r="AM2" s="752"/>
      <c r="AN2" s="752"/>
      <c r="AO2" s="752"/>
      <c r="AP2" s="752"/>
    </row>
    <row r="3">
      <c r="A3" s="1600" t="s">
        <v>14414</v>
      </c>
      <c r="B3" s="1820"/>
      <c r="C3" s="1600"/>
      <c r="D3" s="1600"/>
      <c r="E3" s="1600"/>
      <c r="F3" s="1600"/>
      <c r="G3" s="1600"/>
      <c r="H3" s="1600"/>
      <c r="I3" s="1600"/>
      <c r="J3" s="1600"/>
      <c r="K3" s="1600"/>
      <c r="L3" s="1600"/>
      <c r="M3" s="1600"/>
      <c r="N3" s="1795"/>
      <c r="O3" s="1795"/>
      <c r="P3" s="1795"/>
      <c r="Q3" s="1795"/>
      <c r="R3" s="1795"/>
      <c r="S3" s="1821"/>
      <c r="T3" s="1678"/>
      <c r="U3" s="1803"/>
      <c r="V3" s="1803"/>
      <c r="W3" s="1803"/>
      <c r="X3" s="1803"/>
      <c r="Y3" s="1803"/>
      <c r="Z3" s="1803"/>
      <c r="AA3" s="1803"/>
      <c r="AB3" s="1803"/>
      <c r="AC3" s="1803"/>
      <c r="AD3" s="1803"/>
      <c r="AE3" s="1803"/>
      <c r="AF3" s="1803"/>
      <c r="AG3" s="1803"/>
      <c r="AH3" s="1803"/>
      <c r="AI3" s="1803"/>
      <c r="AJ3" s="1803"/>
      <c r="AK3" s="1803"/>
      <c r="AL3" s="1803"/>
      <c r="AM3" s="1803"/>
      <c r="AN3" s="1803"/>
      <c r="AO3" s="1803"/>
      <c r="AP3" s="1803"/>
    </row>
    <row r="4">
      <c r="A4" s="95" t="s">
        <v>13016</v>
      </c>
      <c r="B4" s="111" t="s">
        <v>13017</v>
      </c>
      <c r="C4" s="96" t="s">
        <v>8833</v>
      </c>
      <c r="D4" s="618" t="s">
        <v>14415</v>
      </c>
      <c r="E4" s="100" t="s">
        <v>14416</v>
      </c>
      <c r="F4" s="1877">
        <v>43921.0</v>
      </c>
      <c r="G4" s="618" t="s">
        <v>8467</v>
      </c>
      <c r="H4" s="618"/>
      <c r="I4" s="972"/>
      <c r="J4" s="972"/>
      <c r="K4" s="621"/>
      <c r="L4" s="1822">
        <v>43703.0</v>
      </c>
      <c r="M4" s="1806" t="s">
        <v>96</v>
      </c>
      <c r="N4" s="74"/>
      <c r="O4" s="74"/>
      <c r="P4" s="74"/>
      <c r="Q4" s="74"/>
      <c r="R4" s="74"/>
      <c r="S4" s="752"/>
      <c r="T4" s="95"/>
      <c r="U4" s="752"/>
      <c r="V4" s="752"/>
      <c r="W4" s="752"/>
      <c r="X4" s="752"/>
      <c r="Y4" s="752"/>
      <c r="Z4" s="752"/>
      <c r="AA4" s="752"/>
      <c r="AB4" s="752"/>
      <c r="AC4" s="752"/>
      <c r="AD4" s="752"/>
      <c r="AE4" s="752"/>
      <c r="AF4" s="752"/>
      <c r="AG4" s="752"/>
      <c r="AH4" s="752"/>
      <c r="AI4" s="752"/>
      <c r="AJ4" s="752"/>
      <c r="AK4" s="752"/>
      <c r="AL4" s="752"/>
      <c r="AM4" s="752"/>
      <c r="AN4" s="752"/>
      <c r="AO4" s="752"/>
      <c r="AP4" s="752"/>
    </row>
    <row r="5" ht="153.0" customHeight="1">
      <c r="A5" s="95" t="s">
        <v>13022</v>
      </c>
      <c r="B5" s="618" t="s">
        <v>14417</v>
      </c>
      <c r="C5" s="96" t="s">
        <v>8838</v>
      </c>
      <c r="D5" s="618" t="s">
        <v>14418</v>
      </c>
      <c r="E5" s="100" t="s">
        <v>14419</v>
      </c>
      <c r="F5" s="1877">
        <v>43921.0</v>
      </c>
      <c r="G5" s="618" t="s">
        <v>8467</v>
      </c>
      <c r="H5" s="95"/>
      <c r="I5" s="114"/>
      <c r="J5" s="114"/>
      <c r="K5" s="621"/>
      <c r="L5" s="1823"/>
      <c r="M5" s="1806" t="s">
        <v>96</v>
      </c>
      <c r="N5" s="74"/>
      <c r="O5" s="74"/>
      <c r="P5" s="74"/>
      <c r="Q5" s="74"/>
      <c r="R5" s="74"/>
      <c r="S5" s="752"/>
      <c r="T5" s="95"/>
      <c r="U5" s="752"/>
      <c r="V5" s="752"/>
      <c r="W5" s="752"/>
      <c r="X5" s="752"/>
      <c r="Y5" s="752"/>
      <c r="Z5" s="752"/>
      <c r="AA5" s="752"/>
      <c r="AB5" s="752"/>
      <c r="AC5" s="752"/>
      <c r="AD5" s="752"/>
      <c r="AE5" s="752"/>
      <c r="AF5" s="752"/>
      <c r="AG5" s="752"/>
      <c r="AH5" s="752"/>
      <c r="AI5" s="752"/>
      <c r="AJ5" s="752"/>
      <c r="AK5" s="752"/>
      <c r="AL5" s="752"/>
      <c r="AM5" s="752"/>
      <c r="AN5" s="752"/>
      <c r="AO5" s="752"/>
      <c r="AP5" s="752"/>
    </row>
    <row r="6">
      <c r="A6" s="95" t="s">
        <v>13025</v>
      </c>
      <c r="B6" s="111" t="s">
        <v>13017</v>
      </c>
      <c r="C6" s="96" t="s">
        <v>8841</v>
      </c>
      <c r="D6" s="618" t="s">
        <v>14420</v>
      </c>
      <c r="E6" s="100" t="s">
        <v>14421</v>
      </c>
      <c r="F6" s="1877">
        <v>43921.0</v>
      </c>
      <c r="G6" s="618" t="s">
        <v>8467</v>
      </c>
      <c r="H6" s="95"/>
      <c r="I6" s="114"/>
      <c r="J6" s="114"/>
      <c r="K6" s="621"/>
      <c r="L6" s="1823"/>
      <c r="M6" s="1806" t="s">
        <v>96</v>
      </c>
      <c r="N6" s="74"/>
      <c r="O6" s="74"/>
      <c r="P6" s="74"/>
      <c r="Q6" s="74"/>
      <c r="R6" s="74"/>
      <c r="S6" s="752"/>
      <c r="T6" s="95"/>
      <c r="U6" s="752"/>
      <c r="V6" s="752"/>
      <c r="W6" s="752"/>
      <c r="X6" s="752"/>
      <c r="Y6" s="752"/>
      <c r="Z6" s="752"/>
      <c r="AA6" s="752"/>
      <c r="AB6" s="752"/>
      <c r="AC6" s="752"/>
      <c r="AD6" s="752"/>
      <c r="AE6" s="752"/>
      <c r="AF6" s="752"/>
      <c r="AG6" s="752"/>
      <c r="AH6" s="752"/>
      <c r="AI6" s="752"/>
      <c r="AJ6" s="752"/>
      <c r="AK6" s="752"/>
      <c r="AL6" s="752"/>
      <c r="AM6" s="752"/>
      <c r="AN6" s="752"/>
      <c r="AO6" s="752"/>
      <c r="AP6" s="752"/>
    </row>
    <row r="7">
      <c r="A7" s="95" t="s">
        <v>13028</v>
      </c>
      <c r="B7" s="111" t="s">
        <v>13017</v>
      </c>
      <c r="C7" s="96" t="s">
        <v>8844</v>
      </c>
      <c r="D7" s="618" t="s">
        <v>14422</v>
      </c>
      <c r="E7" s="100" t="s">
        <v>14423</v>
      </c>
      <c r="F7" s="1877">
        <v>43921.0</v>
      </c>
      <c r="G7" s="618" t="s">
        <v>8467</v>
      </c>
      <c r="H7" s="95"/>
      <c r="I7" s="114"/>
      <c r="J7" s="114"/>
      <c r="K7" s="621"/>
      <c r="L7" s="1823"/>
      <c r="M7" s="1806" t="s">
        <v>96</v>
      </c>
      <c r="N7" s="74"/>
      <c r="O7" s="74"/>
      <c r="P7" s="74"/>
      <c r="Q7" s="74"/>
      <c r="R7" s="74"/>
      <c r="S7" s="752"/>
      <c r="T7" s="95"/>
      <c r="U7" s="752"/>
      <c r="V7" s="752"/>
      <c r="W7" s="752"/>
      <c r="X7" s="752"/>
      <c r="Y7" s="752"/>
      <c r="Z7" s="752"/>
      <c r="AA7" s="752"/>
      <c r="AB7" s="752"/>
      <c r="AC7" s="752"/>
      <c r="AD7" s="752"/>
      <c r="AE7" s="752"/>
      <c r="AF7" s="752"/>
      <c r="AG7" s="752"/>
      <c r="AH7" s="752"/>
      <c r="AI7" s="752"/>
      <c r="AJ7" s="752"/>
      <c r="AK7" s="752"/>
      <c r="AL7" s="752"/>
      <c r="AM7" s="752"/>
      <c r="AN7" s="752"/>
      <c r="AO7" s="752"/>
      <c r="AP7" s="752"/>
    </row>
    <row r="8">
      <c r="A8" s="95" t="s">
        <v>13031</v>
      </c>
      <c r="B8" s="111" t="s">
        <v>13017</v>
      </c>
      <c r="C8" s="96" t="s">
        <v>8847</v>
      </c>
      <c r="D8" s="618" t="s">
        <v>14424</v>
      </c>
      <c r="E8" s="100" t="s">
        <v>14425</v>
      </c>
      <c r="F8" s="1877">
        <v>43921.0</v>
      </c>
      <c r="G8" s="618" t="s">
        <v>8467</v>
      </c>
      <c r="H8" s="95"/>
      <c r="I8" s="114"/>
      <c r="J8" s="114"/>
      <c r="K8" s="621"/>
      <c r="L8" s="1823"/>
      <c r="M8" s="1806" t="s">
        <v>96</v>
      </c>
      <c r="N8" s="74"/>
      <c r="O8" s="74"/>
      <c r="P8" s="74"/>
      <c r="Q8" s="74"/>
      <c r="R8" s="74"/>
      <c r="S8" s="752"/>
      <c r="T8" s="95"/>
      <c r="U8" s="752"/>
      <c r="V8" s="752"/>
      <c r="W8" s="752"/>
      <c r="X8" s="752"/>
      <c r="Y8" s="752"/>
      <c r="Z8" s="752"/>
      <c r="AA8" s="752"/>
      <c r="AB8" s="752"/>
      <c r="AC8" s="752"/>
      <c r="AD8" s="752"/>
      <c r="AE8" s="752"/>
      <c r="AF8" s="752"/>
      <c r="AG8" s="752"/>
      <c r="AH8" s="752"/>
      <c r="AI8" s="752"/>
      <c r="AJ8" s="752"/>
      <c r="AK8" s="752"/>
      <c r="AL8" s="752"/>
      <c r="AM8" s="752"/>
      <c r="AN8" s="752"/>
      <c r="AO8" s="752"/>
      <c r="AP8" s="752"/>
    </row>
    <row r="9">
      <c r="A9" s="95" t="s">
        <v>13034</v>
      </c>
      <c r="B9" s="111" t="s">
        <v>13017</v>
      </c>
      <c r="C9" s="96" t="s">
        <v>8850</v>
      </c>
      <c r="D9" s="618" t="s">
        <v>14426</v>
      </c>
      <c r="E9" s="100" t="s">
        <v>14427</v>
      </c>
      <c r="F9" s="1877">
        <v>43921.0</v>
      </c>
      <c r="G9" s="618" t="s">
        <v>8467</v>
      </c>
      <c r="H9" s="95"/>
      <c r="I9" s="114"/>
      <c r="J9" s="114"/>
      <c r="K9" s="621"/>
      <c r="L9" s="1823"/>
      <c r="M9" s="1806" t="s">
        <v>96</v>
      </c>
      <c r="N9" s="74"/>
      <c r="O9" s="74"/>
      <c r="P9" s="74"/>
      <c r="Q9" s="74"/>
      <c r="R9" s="74"/>
      <c r="S9" s="752"/>
      <c r="T9" s="95"/>
      <c r="U9" s="752"/>
      <c r="V9" s="752"/>
      <c r="W9" s="752"/>
      <c r="X9" s="752"/>
      <c r="Y9" s="752"/>
      <c r="Z9" s="752"/>
      <c r="AA9" s="752"/>
      <c r="AB9" s="752"/>
      <c r="AC9" s="752"/>
      <c r="AD9" s="752"/>
      <c r="AE9" s="752"/>
      <c r="AF9" s="752"/>
      <c r="AG9" s="752"/>
      <c r="AH9" s="752"/>
      <c r="AI9" s="752"/>
      <c r="AJ9" s="752"/>
      <c r="AK9" s="752"/>
      <c r="AL9" s="752"/>
      <c r="AM9" s="752"/>
      <c r="AN9" s="752"/>
      <c r="AO9" s="752"/>
      <c r="AP9" s="752"/>
    </row>
    <row r="10">
      <c r="A10" s="95" t="s">
        <v>13037</v>
      </c>
      <c r="B10" s="618" t="s">
        <v>13038</v>
      </c>
      <c r="C10" s="96" t="s">
        <v>8833</v>
      </c>
      <c r="D10" s="618" t="s">
        <v>13039</v>
      </c>
      <c r="E10" s="100" t="s">
        <v>14428</v>
      </c>
      <c r="F10" s="1877">
        <v>43921.0</v>
      </c>
      <c r="G10" s="618" t="s">
        <v>8467</v>
      </c>
      <c r="I10" s="618"/>
      <c r="J10" s="114"/>
      <c r="K10" s="621"/>
      <c r="L10" s="1823"/>
      <c r="M10" s="1806" t="s">
        <v>96</v>
      </c>
      <c r="N10" s="74"/>
      <c r="O10" s="74"/>
      <c r="P10" s="74"/>
      <c r="Q10" s="74"/>
      <c r="R10" s="74"/>
      <c r="S10" s="752"/>
      <c r="T10" s="95"/>
      <c r="U10" s="752"/>
      <c r="V10" s="752"/>
      <c r="W10" s="752"/>
      <c r="X10" s="752"/>
      <c r="Y10" s="752"/>
      <c r="Z10" s="752"/>
      <c r="AA10" s="752"/>
      <c r="AB10" s="752"/>
      <c r="AC10" s="752"/>
      <c r="AD10" s="752"/>
      <c r="AE10" s="752"/>
      <c r="AF10" s="752"/>
      <c r="AG10" s="752"/>
      <c r="AH10" s="752"/>
      <c r="AI10" s="752"/>
      <c r="AJ10" s="752"/>
      <c r="AK10" s="752"/>
      <c r="AL10" s="752"/>
      <c r="AM10" s="752"/>
      <c r="AN10" s="752"/>
      <c r="AO10" s="752"/>
      <c r="AP10" s="752"/>
    </row>
    <row r="11">
      <c r="A11" s="95" t="s">
        <v>13041</v>
      </c>
      <c r="B11" s="618" t="s">
        <v>13038</v>
      </c>
      <c r="C11" s="96" t="s">
        <v>8838</v>
      </c>
      <c r="D11" s="618" t="s">
        <v>13042</v>
      </c>
      <c r="E11" s="100" t="s">
        <v>14429</v>
      </c>
      <c r="F11" s="1877">
        <v>43921.0</v>
      </c>
      <c r="G11" s="95" t="s">
        <v>8467</v>
      </c>
      <c r="H11" s="95"/>
      <c r="I11" s="114"/>
      <c r="J11" s="114"/>
      <c r="K11" s="621"/>
      <c r="L11" s="1823"/>
      <c r="M11" s="1806" t="s">
        <v>96</v>
      </c>
      <c r="N11" s="74"/>
      <c r="O11" s="74"/>
      <c r="P11" s="74"/>
      <c r="Q11" s="74"/>
      <c r="R11" s="74"/>
      <c r="S11" s="752"/>
      <c r="T11" s="95"/>
      <c r="U11" s="752"/>
      <c r="V11" s="752"/>
      <c r="W11" s="752"/>
      <c r="X11" s="752"/>
      <c r="Y11" s="752"/>
      <c r="Z11" s="752"/>
      <c r="AA11" s="752"/>
      <c r="AB11" s="752"/>
      <c r="AC11" s="752"/>
      <c r="AD11" s="752"/>
      <c r="AE11" s="752"/>
      <c r="AF11" s="752"/>
      <c r="AG11" s="752"/>
      <c r="AH11" s="752"/>
      <c r="AI11" s="752"/>
      <c r="AJ11" s="752"/>
      <c r="AK11" s="752"/>
      <c r="AL11" s="752"/>
      <c r="AM11" s="752"/>
      <c r="AN11" s="752"/>
      <c r="AO11" s="752"/>
      <c r="AP11" s="752"/>
    </row>
    <row r="12">
      <c r="A12" s="95" t="s">
        <v>13044</v>
      </c>
      <c r="B12" s="618" t="s">
        <v>13038</v>
      </c>
      <c r="C12" s="96" t="s">
        <v>8841</v>
      </c>
      <c r="D12" s="618" t="s">
        <v>13045</v>
      </c>
      <c r="E12" s="100" t="s">
        <v>14430</v>
      </c>
      <c r="F12" s="1877">
        <v>43921.0</v>
      </c>
      <c r="G12" s="95" t="s">
        <v>8467</v>
      </c>
      <c r="H12" s="95"/>
      <c r="I12" s="114"/>
      <c r="J12" s="114"/>
      <c r="K12" s="621"/>
      <c r="L12" s="1823"/>
      <c r="M12" s="1806" t="s">
        <v>96</v>
      </c>
      <c r="N12" s="74"/>
      <c r="O12" s="74"/>
      <c r="P12" s="74"/>
      <c r="Q12" s="74"/>
      <c r="R12" s="74"/>
      <c r="S12" s="752"/>
      <c r="T12" s="95"/>
      <c r="U12" s="752"/>
      <c r="V12" s="752"/>
      <c r="W12" s="752"/>
      <c r="X12" s="752"/>
      <c r="Y12" s="752"/>
      <c r="Z12" s="752"/>
      <c r="AA12" s="752"/>
      <c r="AB12" s="752"/>
      <c r="AC12" s="752"/>
      <c r="AD12" s="752"/>
      <c r="AE12" s="752"/>
      <c r="AF12" s="752"/>
      <c r="AG12" s="752"/>
      <c r="AH12" s="752"/>
      <c r="AI12" s="752"/>
      <c r="AJ12" s="752"/>
      <c r="AK12" s="752"/>
      <c r="AL12" s="752"/>
      <c r="AM12" s="752"/>
      <c r="AN12" s="752"/>
      <c r="AO12" s="752"/>
      <c r="AP12" s="752"/>
    </row>
    <row r="13">
      <c r="A13" s="95" t="s">
        <v>13047</v>
      </c>
      <c r="B13" s="618" t="s">
        <v>13038</v>
      </c>
      <c r="C13" s="96" t="s">
        <v>8844</v>
      </c>
      <c r="D13" s="618" t="s">
        <v>13048</v>
      </c>
      <c r="E13" s="100" t="s">
        <v>14431</v>
      </c>
      <c r="F13" s="1877">
        <v>43921.0</v>
      </c>
      <c r="G13" s="95" t="s">
        <v>8467</v>
      </c>
      <c r="H13" s="95"/>
      <c r="I13" s="114"/>
      <c r="J13" s="114"/>
      <c r="K13" s="621"/>
      <c r="L13" s="1823"/>
      <c r="M13" s="1806" t="s">
        <v>96</v>
      </c>
      <c r="N13" s="74"/>
      <c r="O13" s="74"/>
      <c r="P13" s="74"/>
      <c r="Q13" s="74"/>
      <c r="R13" s="74"/>
      <c r="S13" s="752"/>
      <c r="T13" s="95"/>
      <c r="U13" s="752"/>
      <c r="V13" s="752"/>
      <c r="W13" s="752"/>
      <c r="X13" s="752"/>
      <c r="Y13" s="752"/>
      <c r="Z13" s="752"/>
      <c r="AA13" s="752"/>
      <c r="AB13" s="752"/>
      <c r="AC13" s="752"/>
      <c r="AD13" s="752"/>
      <c r="AE13" s="752"/>
      <c r="AF13" s="752"/>
      <c r="AG13" s="752"/>
      <c r="AH13" s="752"/>
      <c r="AI13" s="752"/>
      <c r="AJ13" s="752"/>
      <c r="AK13" s="752"/>
      <c r="AL13" s="752"/>
      <c r="AM13" s="752"/>
      <c r="AN13" s="752"/>
      <c r="AO13" s="752"/>
      <c r="AP13" s="752"/>
    </row>
    <row r="14">
      <c r="A14" s="95" t="s">
        <v>13050</v>
      </c>
      <c r="B14" s="618" t="s">
        <v>13038</v>
      </c>
      <c r="C14" s="96" t="s">
        <v>8847</v>
      </c>
      <c r="D14" s="618" t="s">
        <v>13051</v>
      </c>
      <c r="E14" s="100" t="s">
        <v>14432</v>
      </c>
      <c r="F14" s="1877">
        <v>43921.0</v>
      </c>
      <c r="G14" s="95" t="s">
        <v>8467</v>
      </c>
      <c r="H14" s="95"/>
      <c r="I14" s="114"/>
      <c r="J14" s="114"/>
      <c r="K14" s="621"/>
      <c r="L14" s="1823"/>
      <c r="M14" s="1806" t="s">
        <v>96</v>
      </c>
      <c r="N14" s="74"/>
      <c r="O14" s="74"/>
      <c r="P14" s="74"/>
      <c r="Q14" s="74"/>
      <c r="R14" s="74"/>
      <c r="S14" s="752"/>
      <c r="T14" s="95"/>
      <c r="U14" s="752"/>
      <c r="V14" s="752"/>
      <c r="W14" s="752"/>
      <c r="X14" s="752"/>
      <c r="Y14" s="752"/>
      <c r="Z14" s="752"/>
      <c r="AA14" s="752"/>
      <c r="AB14" s="752"/>
      <c r="AC14" s="752"/>
      <c r="AD14" s="752"/>
      <c r="AE14" s="752"/>
      <c r="AF14" s="752"/>
      <c r="AG14" s="752"/>
      <c r="AH14" s="752"/>
      <c r="AI14" s="752"/>
      <c r="AJ14" s="752"/>
      <c r="AK14" s="752"/>
      <c r="AL14" s="752"/>
      <c r="AM14" s="752"/>
      <c r="AN14" s="752"/>
      <c r="AO14" s="752"/>
      <c r="AP14" s="752"/>
    </row>
    <row r="15">
      <c r="A15" s="95" t="s">
        <v>13053</v>
      </c>
      <c r="B15" s="618" t="s">
        <v>13038</v>
      </c>
      <c r="C15" s="96" t="s">
        <v>8850</v>
      </c>
      <c r="D15" s="618" t="s">
        <v>13054</v>
      </c>
      <c r="E15" s="100" t="s">
        <v>13055</v>
      </c>
      <c r="F15" s="1877">
        <v>43921.0</v>
      </c>
      <c r="G15" s="95" t="s">
        <v>8467</v>
      </c>
      <c r="H15" s="95"/>
      <c r="I15" s="114"/>
      <c r="J15" s="114"/>
      <c r="K15" s="621"/>
      <c r="L15" s="1823"/>
      <c r="M15" s="1806" t="s">
        <v>96</v>
      </c>
      <c r="N15" s="74"/>
      <c r="O15" s="74"/>
      <c r="P15" s="74"/>
      <c r="Q15" s="74"/>
      <c r="R15" s="74"/>
      <c r="S15" s="752"/>
      <c r="T15" s="95"/>
      <c r="U15" s="752"/>
      <c r="V15" s="752"/>
      <c r="W15" s="752"/>
      <c r="X15" s="752"/>
      <c r="Y15" s="752"/>
      <c r="Z15" s="752"/>
      <c r="AA15" s="752"/>
      <c r="AB15" s="752"/>
      <c r="AC15" s="752"/>
      <c r="AD15" s="752"/>
      <c r="AE15" s="752"/>
      <c r="AF15" s="752"/>
      <c r="AG15" s="752"/>
      <c r="AH15" s="752"/>
      <c r="AI15" s="752"/>
      <c r="AJ15" s="752"/>
      <c r="AK15" s="752"/>
      <c r="AL15" s="752"/>
      <c r="AM15" s="752"/>
      <c r="AN15" s="752"/>
      <c r="AO15" s="752"/>
      <c r="AP15" s="752"/>
    </row>
    <row r="16">
      <c r="A16" s="95" t="s">
        <v>13056</v>
      </c>
      <c r="B16" s="111" t="s">
        <v>13057</v>
      </c>
      <c r="C16" s="96" t="s">
        <v>8833</v>
      </c>
      <c r="D16" s="618" t="s">
        <v>13058</v>
      </c>
      <c r="E16" s="100" t="s">
        <v>14433</v>
      </c>
      <c r="F16" s="1877">
        <v>43921.0</v>
      </c>
      <c r="G16" s="95" t="s">
        <v>8467</v>
      </c>
      <c r="I16" s="618"/>
      <c r="J16" s="618"/>
      <c r="K16" s="621"/>
      <c r="L16" s="1823"/>
      <c r="M16" s="1806" t="s">
        <v>96</v>
      </c>
      <c r="N16" s="74"/>
      <c r="O16" s="74"/>
      <c r="P16" s="74"/>
      <c r="Q16" s="74"/>
      <c r="R16" s="74"/>
      <c r="S16" s="752"/>
      <c r="T16" s="95"/>
      <c r="U16" s="752"/>
      <c r="V16" s="752"/>
      <c r="W16" s="752"/>
      <c r="X16" s="752"/>
      <c r="Y16" s="752"/>
      <c r="Z16" s="752"/>
      <c r="AA16" s="752"/>
      <c r="AB16" s="752"/>
      <c r="AC16" s="752"/>
      <c r="AD16" s="752"/>
      <c r="AE16" s="752"/>
      <c r="AF16" s="752"/>
      <c r="AG16" s="752"/>
      <c r="AH16" s="752"/>
      <c r="AI16" s="752"/>
      <c r="AJ16" s="752"/>
      <c r="AK16" s="752"/>
      <c r="AL16" s="752"/>
      <c r="AM16" s="752"/>
      <c r="AN16" s="752"/>
      <c r="AO16" s="752"/>
      <c r="AP16" s="752"/>
    </row>
    <row r="17">
      <c r="A17" s="95" t="s">
        <v>13060</v>
      </c>
      <c r="B17" s="1824" t="s">
        <v>13061</v>
      </c>
      <c r="C17" s="96" t="s">
        <v>8838</v>
      </c>
      <c r="D17" s="618" t="s">
        <v>13062</v>
      </c>
      <c r="E17" s="100" t="s">
        <v>14434</v>
      </c>
      <c r="F17" s="1877">
        <v>43921.0</v>
      </c>
      <c r="G17" s="95" t="s">
        <v>8467</v>
      </c>
      <c r="H17" s="95"/>
      <c r="I17" s="114"/>
      <c r="J17" s="114"/>
      <c r="K17" s="621"/>
      <c r="L17" s="1823"/>
      <c r="M17" s="1806" t="s">
        <v>96</v>
      </c>
      <c r="N17" s="74"/>
      <c r="O17" s="74"/>
      <c r="P17" s="74"/>
      <c r="Q17" s="74"/>
      <c r="R17" s="74"/>
      <c r="S17" s="752"/>
      <c r="T17" s="95"/>
      <c r="U17" s="752"/>
      <c r="V17" s="752"/>
      <c r="W17" s="752"/>
      <c r="X17" s="752"/>
      <c r="Y17" s="752"/>
      <c r="Z17" s="752"/>
      <c r="AA17" s="752"/>
      <c r="AB17" s="752"/>
      <c r="AC17" s="752"/>
      <c r="AD17" s="752"/>
      <c r="AE17" s="752"/>
      <c r="AF17" s="752"/>
      <c r="AG17" s="752"/>
      <c r="AH17" s="752"/>
      <c r="AI17" s="752"/>
      <c r="AJ17" s="752"/>
      <c r="AK17" s="752"/>
      <c r="AL17" s="752"/>
      <c r="AM17" s="752"/>
      <c r="AN17" s="752"/>
      <c r="AO17" s="752"/>
      <c r="AP17" s="752"/>
    </row>
    <row r="18">
      <c r="A18" s="95" t="s">
        <v>13064</v>
      </c>
      <c r="B18" s="1824" t="s">
        <v>13065</v>
      </c>
      <c r="C18" s="96" t="s">
        <v>8841</v>
      </c>
      <c r="D18" s="618" t="s">
        <v>13066</v>
      </c>
      <c r="E18" s="100" t="s">
        <v>14435</v>
      </c>
      <c r="F18" s="1877">
        <v>43921.0</v>
      </c>
      <c r="G18" s="95" t="s">
        <v>8467</v>
      </c>
      <c r="H18" s="95"/>
      <c r="I18" s="114"/>
      <c r="J18" s="114"/>
      <c r="K18" s="621"/>
      <c r="L18" s="1823"/>
      <c r="M18" s="1806" t="s">
        <v>96</v>
      </c>
      <c r="N18" s="74"/>
      <c r="O18" s="74"/>
      <c r="P18" s="74"/>
      <c r="Q18" s="74"/>
      <c r="R18" s="74"/>
      <c r="S18" s="752"/>
      <c r="T18" s="95"/>
      <c r="U18" s="752"/>
      <c r="V18" s="752"/>
      <c r="W18" s="752"/>
      <c r="X18" s="752"/>
      <c r="Y18" s="752"/>
      <c r="Z18" s="752"/>
      <c r="AA18" s="752"/>
      <c r="AB18" s="752"/>
      <c r="AC18" s="752"/>
      <c r="AD18" s="752"/>
      <c r="AE18" s="752"/>
      <c r="AF18" s="752"/>
      <c r="AG18" s="752"/>
      <c r="AH18" s="752"/>
      <c r="AI18" s="752"/>
      <c r="AJ18" s="752"/>
      <c r="AK18" s="752"/>
      <c r="AL18" s="752"/>
      <c r="AM18" s="752"/>
      <c r="AN18" s="752"/>
      <c r="AO18" s="752"/>
      <c r="AP18" s="752"/>
    </row>
    <row r="19">
      <c r="A19" s="95" t="s">
        <v>13068</v>
      </c>
      <c r="B19" s="1824" t="s">
        <v>13069</v>
      </c>
      <c r="C19" s="96" t="s">
        <v>8844</v>
      </c>
      <c r="D19" s="618" t="s">
        <v>13070</v>
      </c>
      <c r="E19" s="100" t="s">
        <v>14436</v>
      </c>
      <c r="F19" s="1877">
        <v>43921.0</v>
      </c>
      <c r="G19" s="95" t="s">
        <v>8467</v>
      </c>
      <c r="H19" s="95"/>
      <c r="I19" s="114"/>
      <c r="J19" s="114"/>
      <c r="K19" s="621"/>
      <c r="L19" s="1823"/>
      <c r="M19" s="1806" t="s">
        <v>96</v>
      </c>
      <c r="N19" s="74"/>
      <c r="O19" s="74"/>
      <c r="P19" s="74"/>
      <c r="Q19" s="74"/>
      <c r="R19" s="74"/>
      <c r="S19" s="752"/>
      <c r="T19" s="95"/>
      <c r="U19" s="752"/>
      <c r="V19" s="752"/>
      <c r="W19" s="752"/>
      <c r="X19" s="752"/>
      <c r="Y19" s="752"/>
      <c r="Z19" s="752"/>
      <c r="AA19" s="752"/>
      <c r="AB19" s="752"/>
      <c r="AC19" s="752"/>
      <c r="AD19" s="752"/>
      <c r="AE19" s="752"/>
      <c r="AF19" s="752"/>
      <c r="AG19" s="752"/>
      <c r="AH19" s="752"/>
      <c r="AI19" s="752"/>
      <c r="AJ19" s="752"/>
      <c r="AK19" s="752"/>
      <c r="AL19" s="752"/>
      <c r="AM19" s="752"/>
      <c r="AN19" s="752"/>
      <c r="AO19" s="752"/>
      <c r="AP19" s="752"/>
    </row>
    <row r="20">
      <c r="A20" s="95" t="s">
        <v>13072</v>
      </c>
      <c r="B20" s="1824" t="s">
        <v>13073</v>
      </c>
      <c r="C20" s="96" t="s">
        <v>8847</v>
      </c>
      <c r="D20" s="618" t="s">
        <v>13074</v>
      </c>
      <c r="E20" s="100" t="s">
        <v>14437</v>
      </c>
      <c r="F20" s="1877">
        <v>43921.0</v>
      </c>
      <c r="G20" s="95" t="s">
        <v>8467</v>
      </c>
      <c r="H20" s="95"/>
      <c r="I20" s="114"/>
      <c r="J20" s="114"/>
      <c r="K20" s="621"/>
      <c r="L20" s="1823"/>
      <c r="M20" s="1806" t="s">
        <v>96</v>
      </c>
      <c r="N20" s="74"/>
      <c r="O20" s="74"/>
      <c r="P20" s="74"/>
      <c r="Q20" s="74"/>
      <c r="R20" s="74"/>
      <c r="S20" s="752"/>
      <c r="T20" s="95"/>
      <c r="U20" s="752"/>
      <c r="V20" s="752"/>
      <c r="W20" s="752"/>
      <c r="X20" s="752"/>
      <c r="Y20" s="752"/>
      <c r="Z20" s="752"/>
      <c r="AA20" s="752"/>
      <c r="AB20" s="752"/>
      <c r="AC20" s="752"/>
      <c r="AD20" s="752"/>
      <c r="AE20" s="752"/>
      <c r="AF20" s="752"/>
      <c r="AG20" s="752"/>
      <c r="AH20" s="752"/>
      <c r="AI20" s="752"/>
      <c r="AJ20" s="752"/>
      <c r="AK20" s="752"/>
      <c r="AL20" s="752"/>
      <c r="AM20" s="752"/>
      <c r="AN20" s="752"/>
      <c r="AO20" s="752"/>
      <c r="AP20" s="752"/>
    </row>
    <row r="21">
      <c r="A21" s="95" t="s">
        <v>13076</v>
      </c>
      <c r="B21" s="1824" t="s">
        <v>13077</v>
      </c>
      <c r="C21" s="96" t="s">
        <v>8850</v>
      </c>
      <c r="D21" s="618" t="s">
        <v>13078</v>
      </c>
      <c r="E21" s="100" t="s">
        <v>14438</v>
      </c>
      <c r="F21" s="1877">
        <v>43921.0</v>
      </c>
      <c r="G21" s="95" t="s">
        <v>8467</v>
      </c>
      <c r="H21" s="95"/>
      <c r="I21" s="114"/>
      <c r="J21" s="114"/>
      <c r="K21" s="621"/>
      <c r="L21" s="1823"/>
      <c r="M21" s="1806" t="s">
        <v>96</v>
      </c>
      <c r="N21" s="74"/>
      <c r="O21" s="74"/>
      <c r="P21" s="74"/>
      <c r="Q21" s="74"/>
      <c r="R21" s="74"/>
      <c r="S21" s="752"/>
      <c r="T21" s="95"/>
      <c r="U21" s="752"/>
      <c r="V21" s="752"/>
      <c r="W21" s="752"/>
      <c r="X21" s="752"/>
      <c r="Y21" s="752"/>
      <c r="Z21" s="752"/>
      <c r="AA21" s="752"/>
      <c r="AB21" s="752"/>
      <c r="AC21" s="752"/>
      <c r="AD21" s="752"/>
      <c r="AE21" s="752"/>
      <c r="AF21" s="752"/>
      <c r="AG21" s="752"/>
      <c r="AH21" s="752"/>
      <c r="AI21" s="752"/>
      <c r="AJ21" s="752"/>
      <c r="AK21" s="752"/>
      <c r="AL21" s="752"/>
      <c r="AM21" s="752"/>
      <c r="AN21" s="752"/>
      <c r="AO21" s="752"/>
      <c r="AP21" s="752"/>
    </row>
    <row r="22">
      <c r="A22" s="1600" t="s">
        <v>13080</v>
      </c>
      <c r="B22" s="1820"/>
      <c r="C22" s="1600"/>
      <c r="D22" s="1600"/>
      <c r="E22" s="1600"/>
      <c r="F22" s="1600"/>
      <c r="G22" s="1600"/>
      <c r="H22" s="1600"/>
      <c r="I22" s="1600"/>
      <c r="J22" s="1825"/>
      <c r="K22" s="1826"/>
      <c r="L22" s="1827"/>
      <c r="M22" s="1806"/>
      <c r="N22" s="74"/>
      <c r="O22" s="74"/>
      <c r="P22" s="74"/>
      <c r="Q22" s="74"/>
      <c r="R22" s="74"/>
      <c r="S22" s="752"/>
      <c r="T22" s="95"/>
      <c r="U22" s="752"/>
      <c r="V22" s="752"/>
      <c r="W22" s="752"/>
      <c r="X22" s="752"/>
      <c r="Y22" s="752"/>
      <c r="Z22" s="752"/>
      <c r="AA22" s="752"/>
      <c r="AB22" s="752"/>
      <c r="AC22" s="752"/>
      <c r="AD22" s="752"/>
      <c r="AE22" s="752"/>
      <c r="AF22" s="752"/>
      <c r="AG22" s="752"/>
      <c r="AH22" s="752"/>
      <c r="AI22" s="752"/>
      <c r="AJ22" s="752"/>
      <c r="AK22" s="752"/>
      <c r="AL22" s="752"/>
      <c r="AM22" s="752"/>
      <c r="AN22" s="752"/>
      <c r="AO22" s="752"/>
      <c r="AP22" s="752"/>
    </row>
    <row r="23">
      <c r="A23" s="618" t="s">
        <v>13081</v>
      </c>
      <c r="B23" s="1836" t="s">
        <v>14439</v>
      </c>
      <c r="C23" s="734" t="s">
        <v>8833</v>
      </c>
      <c r="D23" s="618" t="s">
        <v>14440</v>
      </c>
      <c r="E23" s="618" t="s">
        <v>14441</v>
      </c>
      <c r="F23" s="1877">
        <v>43921.0</v>
      </c>
      <c r="G23" s="709" t="s">
        <v>8467</v>
      </c>
      <c r="I23" s="618"/>
      <c r="J23" s="618"/>
      <c r="K23" s="1829" t="str">
        <f>HYPERLINK("https://tangramcare.atlassian.net/browse/P2BN-12","P2BN-12")</f>
        <v>P2BN-12</v>
      </c>
      <c r="L23" s="1823"/>
      <c r="M23" s="1806"/>
      <c r="N23" s="74"/>
      <c r="O23" s="74"/>
      <c r="P23" s="74"/>
      <c r="Q23" s="74"/>
      <c r="R23" s="74"/>
      <c r="S23" s="752"/>
      <c r="T23" s="95"/>
      <c r="U23" s="752"/>
      <c r="V23" s="752"/>
      <c r="W23" s="752"/>
      <c r="X23" s="752"/>
      <c r="Y23" s="752"/>
      <c r="Z23" s="752"/>
      <c r="AA23" s="752"/>
      <c r="AB23" s="752"/>
      <c r="AC23" s="752"/>
      <c r="AD23" s="752"/>
      <c r="AE23" s="752"/>
      <c r="AF23" s="752"/>
      <c r="AG23" s="752"/>
      <c r="AH23" s="752"/>
      <c r="AI23" s="752"/>
      <c r="AJ23" s="752"/>
      <c r="AK23" s="752"/>
      <c r="AL23" s="752"/>
      <c r="AM23" s="752"/>
      <c r="AN23" s="752"/>
      <c r="AO23" s="752"/>
      <c r="AP23" s="752"/>
    </row>
    <row r="24">
      <c r="A24" s="618" t="s">
        <v>13086</v>
      </c>
      <c r="B24" s="1836" t="s">
        <v>14439</v>
      </c>
      <c r="C24" s="734" t="s">
        <v>8838</v>
      </c>
      <c r="D24" s="618" t="s">
        <v>14442</v>
      </c>
      <c r="E24" s="618" t="s">
        <v>14443</v>
      </c>
      <c r="F24" s="1877">
        <v>43921.0</v>
      </c>
      <c r="G24" s="709" t="s">
        <v>8467</v>
      </c>
      <c r="H24" s="95"/>
      <c r="I24" s="114"/>
      <c r="J24" s="114"/>
      <c r="K24" s="621"/>
      <c r="L24" s="1823"/>
      <c r="M24" s="1806"/>
      <c r="N24" s="74"/>
      <c r="O24" s="74"/>
      <c r="P24" s="74"/>
      <c r="Q24" s="74"/>
      <c r="R24" s="74"/>
      <c r="S24" s="752"/>
      <c r="T24" s="95"/>
      <c r="U24" s="752"/>
      <c r="V24" s="752"/>
      <c r="W24" s="752"/>
      <c r="X24" s="752"/>
      <c r="Y24" s="752"/>
      <c r="Z24" s="752"/>
      <c r="AA24" s="752"/>
      <c r="AB24" s="752"/>
      <c r="AC24" s="752"/>
      <c r="AD24" s="752"/>
      <c r="AE24" s="752"/>
      <c r="AF24" s="752"/>
      <c r="AG24" s="752"/>
      <c r="AH24" s="752"/>
      <c r="AI24" s="752"/>
      <c r="AJ24" s="752"/>
      <c r="AK24" s="752"/>
      <c r="AL24" s="752"/>
      <c r="AM24" s="752"/>
      <c r="AN24" s="752"/>
      <c r="AO24" s="752"/>
      <c r="AP24" s="752"/>
    </row>
    <row r="25">
      <c r="A25" s="618" t="s">
        <v>13089</v>
      </c>
      <c r="B25" s="1836" t="s">
        <v>14439</v>
      </c>
      <c r="C25" s="734" t="s">
        <v>8841</v>
      </c>
      <c r="D25" s="618" t="s">
        <v>14444</v>
      </c>
      <c r="E25" s="618" t="s">
        <v>14445</v>
      </c>
      <c r="F25" s="1877">
        <v>43921.0</v>
      </c>
      <c r="G25" s="709" t="s">
        <v>8467</v>
      </c>
      <c r="H25" s="95"/>
      <c r="I25" s="114"/>
      <c r="J25" s="114"/>
      <c r="K25" s="621"/>
      <c r="L25" s="1823"/>
      <c r="M25" s="1806"/>
      <c r="N25" s="74"/>
      <c r="O25" s="74"/>
      <c r="P25" s="74"/>
      <c r="Q25" s="74"/>
      <c r="R25" s="74"/>
      <c r="S25" s="752"/>
      <c r="T25" s="95"/>
      <c r="U25" s="752"/>
      <c r="V25" s="752"/>
      <c r="W25" s="752"/>
      <c r="X25" s="752"/>
      <c r="Y25" s="752"/>
      <c r="Z25" s="752"/>
      <c r="AA25" s="752"/>
      <c r="AB25" s="752"/>
      <c r="AC25" s="752"/>
      <c r="AD25" s="752"/>
      <c r="AE25" s="752"/>
      <c r="AF25" s="752"/>
      <c r="AG25" s="752"/>
      <c r="AH25" s="752"/>
      <c r="AI25" s="752"/>
      <c r="AJ25" s="752"/>
      <c r="AK25" s="752"/>
      <c r="AL25" s="752"/>
      <c r="AM25" s="752"/>
      <c r="AN25" s="752"/>
      <c r="AO25" s="752"/>
      <c r="AP25" s="752"/>
    </row>
    <row r="26">
      <c r="A26" s="618" t="s">
        <v>13092</v>
      </c>
      <c r="B26" s="1836" t="s">
        <v>14439</v>
      </c>
      <c r="C26" s="734" t="s">
        <v>8844</v>
      </c>
      <c r="D26" s="618" t="s">
        <v>14446</v>
      </c>
      <c r="E26" s="618" t="s">
        <v>14447</v>
      </c>
      <c r="F26" s="1877">
        <v>43921.0</v>
      </c>
      <c r="G26" s="709" t="s">
        <v>8467</v>
      </c>
      <c r="H26" s="95"/>
      <c r="I26" s="114"/>
      <c r="J26" s="114"/>
      <c r="K26" s="621"/>
      <c r="L26" s="1823"/>
      <c r="M26" s="1806"/>
      <c r="N26" s="74"/>
      <c r="O26" s="74"/>
      <c r="P26" s="74"/>
      <c r="Q26" s="74"/>
      <c r="R26" s="74"/>
      <c r="S26" s="752"/>
      <c r="T26" s="95"/>
      <c r="U26" s="752"/>
      <c r="V26" s="752"/>
      <c r="W26" s="752"/>
      <c r="X26" s="752"/>
      <c r="Y26" s="752"/>
      <c r="Z26" s="752"/>
      <c r="AA26" s="752"/>
      <c r="AB26" s="752"/>
      <c r="AC26" s="752"/>
      <c r="AD26" s="752"/>
      <c r="AE26" s="752"/>
      <c r="AF26" s="752"/>
      <c r="AG26" s="752"/>
      <c r="AH26" s="752"/>
      <c r="AI26" s="752"/>
      <c r="AJ26" s="752"/>
      <c r="AK26" s="752"/>
      <c r="AL26" s="752"/>
      <c r="AM26" s="752"/>
      <c r="AN26" s="752"/>
      <c r="AO26" s="752"/>
      <c r="AP26" s="752"/>
    </row>
    <row r="27">
      <c r="A27" s="618" t="s">
        <v>13095</v>
      </c>
      <c r="B27" s="1836" t="s">
        <v>14439</v>
      </c>
      <c r="C27" s="734" t="s">
        <v>8847</v>
      </c>
      <c r="D27" s="618" t="s">
        <v>14448</v>
      </c>
      <c r="E27" s="618" t="s">
        <v>14449</v>
      </c>
      <c r="F27" s="1877">
        <v>43921.0</v>
      </c>
      <c r="G27" s="709" t="s">
        <v>8467</v>
      </c>
      <c r="H27" s="95"/>
      <c r="I27" s="114"/>
      <c r="J27" s="114"/>
      <c r="K27" s="621"/>
      <c r="L27" s="1823"/>
      <c r="M27" s="1806"/>
      <c r="N27" s="74"/>
      <c r="O27" s="74"/>
      <c r="P27" s="74"/>
      <c r="Q27" s="74"/>
      <c r="R27" s="74"/>
      <c r="S27" s="752"/>
      <c r="T27" s="95"/>
      <c r="U27" s="752"/>
      <c r="V27" s="752"/>
      <c r="W27" s="752"/>
      <c r="X27" s="752"/>
      <c r="Y27" s="752"/>
      <c r="Z27" s="752"/>
      <c r="AA27" s="752"/>
      <c r="AB27" s="752"/>
      <c r="AC27" s="752"/>
      <c r="AD27" s="752"/>
      <c r="AE27" s="752"/>
      <c r="AF27" s="752"/>
      <c r="AG27" s="752"/>
      <c r="AH27" s="752"/>
      <c r="AI27" s="752"/>
      <c r="AJ27" s="752"/>
      <c r="AK27" s="752"/>
      <c r="AL27" s="752"/>
      <c r="AM27" s="752"/>
      <c r="AN27" s="752"/>
      <c r="AO27" s="752"/>
      <c r="AP27" s="752"/>
    </row>
    <row r="28">
      <c r="A28" s="618" t="s">
        <v>13098</v>
      </c>
      <c r="B28" s="1836" t="s">
        <v>14439</v>
      </c>
      <c r="C28" s="734" t="s">
        <v>8850</v>
      </c>
      <c r="D28" s="618" t="s">
        <v>14450</v>
      </c>
      <c r="E28" s="618" t="s">
        <v>14451</v>
      </c>
      <c r="F28" s="1877">
        <v>43921.0</v>
      </c>
      <c r="G28" s="709" t="s">
        <v>8467</v>
      </c>
      <c r="H28" s="95"/>
      <c r="I28" s="114"/>
      <c r="J28" s="114"/>
      <c r="K28" s="621"/>
      <c r="L28" s="1823"/>
      <c r="M28" s="1806"/>
      <c r="N28" s="74"/>
      <c r="O28" s="74"/>
      <c r="P28" s="74"/>
      <c r="Q28" s="74"/>
      <c r="R28" s="74"/>
      <c r="S28" s="752"/>
      <c r="T28" s="95"/>
      <c r="U28" s="752"/>
      <c r="V28" s="752"/>
      <c r="W28" s="752"/>
      <c r="X28" s="752"/>
      <c r="Y28" s="752"/>
      <c r="Z28" s="752"/>
      <c r="AA28" s="752"/>
      <c r="AB28" s="752"/>
      <c r="AC28" s="752"/>
      <c r="AD28" s="752"/>
      <c r="AE28" s="752"/>
      <c r="AF28" s="752"/>
      <c r="AG28" s="752"/>
      <c r="AH28" s="752"/>
      <c r="AI28" s="752"/>
      <c r="AJ28" s="752"/>
      <c r="AK28" s="752"/>
      <c r="AL28" s="752"/>
      <c r="AM28" s="752"/>
      <c r="AN28" s="752"/>
      <c r="AO28" s="752"/>
      <c r="AP28" s="752"/>
    </row>
    <row r="29">
      <c r="A29" s="618" t="s">
        <v>13101</v>
      </c>
      <c r="B29" s="1828" t="s">
        <v>13102</v>
      </c>
      <c r="C29" s="734" t="s">
        <v>8833</v>
      </c>
      <c r="D29" s="111" t="s">
        <v>13103</v>
      </c>
      <c r="E29" s="618" t="s">
        <v>14452</v>
      </c>
      <c r="F29" s="1877">
        <v>43921.0</v>
      </c>
      <c r="G29" s="709" t="s">
        <v>8467</v>
      </c>
      <c r="H29" s="618"/>
      <c r="I29" s="972" t="s">
        <v>14453</v>
      </c>
      <c r="J29" s="114"/>
      <c r="K29" s="621"/>
      <c r="L29" s="1823"/>
      <c r="M29" s="1806"/>
      <c r="N29" s="74"/>
      <c r="O29" s="74"/>
      <c r="P29" s="74"/>
      <c r="Q29" s="74"/>
      <c r="R29" s="74"/>
      <c r="S29" s="752"/>
      <c r="T29" s="95"/>
      <c r="U29" s="752"/>
      <c r="V29" s="752"/>
      <c r="W29" s="752"/>
      <c r="X29" s="752"/>
      <c r="Y29" s="752"/>
      <c r="Z29" s="752"/>
      <c r="AA29" s="752"/>
      <c r="AB29" s="752"/>
      <c r="AC29" s="752"/>
      <c r="AD29" s="752"/>
      <c r="AE29" s="752"/>
      <c r="AF29" s="752"/>
      <c r="AG29" s="752"/>
      <c r="AH29" s="752"/>
      <c r="AI29" s="752"/>
      <c r="AJ29" s="752"/>
      <c r="AK29" s="752"/>
      <c r="AL29" s="752"/>
      <c r="AM29" s="752"/>
      <c r="AN29" s="752"/>
      <c r="AO29" s="752"/>
      <c r="AP29" s="752"/>
    </row>
    <row r="30">
      <c r="A30" s="618" t="s">
        <v>13105</v>
      </c>
      <c r="B30" s="1828" t="s">
        <v>13102</v>
      </c>
      <c r="C30" s="734" t="s">
        <v>8838</v>
      </c>
      <c r="D30" s="111" t="s">
        <v>13106</v>
      </c>
      <c r="E30" s="618" t="s">
        <v>14454</v>
      </c>
      <c r="F30" s="1877">
        <v>43921.0</v>
      </c>
      <c r="G30" s="709" t="s">
        <v>8467</v>
      </c>
      <c r="H30" s="618"/>
      <c r="I30" s="972" t="s">
        <v>14453</v>
      </c>
      <c r="J30" s="114"/>
      <c r="K30" s="621"/>
      <c r="L30" s="1823"/>
      <c r="M30" s="1806"/>
      <c r="N30" s="74"/>
      <c r="O30" s="74"/>
      <c r="P30" s="74"/>
      <c r="Q30" s="74"/>
      <c r="R30" s="74"/>
      <c r="S30" s="752"/>
      <c r="T30" s="95"/>
      <c r="U30" s="752"/>
      <c r="V30" s="752"/>
      <c r="W30" s="752"/>
      <c r="X30" s="752"/>
      <c r="Y30" s="752"/>
      <c r="Z30" s="752"/>
      <c r="AA30" s="752"/>
      <c r="AB30" s="752"/>
      <c r="AC30" s="752"/>
      <c r="AD30" s="752"/>
      <c r="AE30" s="752"/>
      <c r="AF30" s="752"/>
      <c r="AG30" s="752"/>
      <c r="AH30" s="752"/>
      <c r="AI30" s="752"/>
      <c r="AJ30" s="752"/>
      <c r="AK30" s="752"/>
      <c r="AL30" s="752"/>
      <c r="AM30" s="752"/>
      <c r="AN30" s="752"/>
      <c r="AO30" s="752"/>
      <c r="AP30" s="752"/>
    </row>
    <row r="31">
      <c r="A31" s="618" t="s">
        <v>13108</v>
      </c>
      <c r="B31" s="1828" t="s">
        <v>13102</v>
      </c>
      <c r="C31" s="734" t="s">
        <v>8841</v>
      </c>
      <c r="D31" s="111" t="s">
        <v>13109</v>
      </c>
      <c r="E31" s="618" t="s">
        <v>14455</v>
      </c>
      <c r="F31" s="1877">
        <v>43921.0</v>
      </c>
      <c r="G31" s="709" t="s">
        <v>8467</v>
      </c>
      <c r="H31" s="618"/>
      <c r="I31" s="972" t="s">
        <v>14453</v>
      </c>
      <c r="J31" s="114"/>
      <c r="K31" s="621"/>
      <c r="L31" s="1823"/>
      <c r="M31" s="1806"/>
      <c r="N31" s="74"/>
      <c r="O31" s="74"/>
      <c r="P31" s="74"/>
      <c r="Q31" s="74"/>
      <c r="R31" s="74"/>
      <c r="S31" s="752"/>
      <c r="T31" s="95"/>
      <c r="U31" s="752"/>
      <c r="V31" s="752"/>
      <c r="W31" s="752"/>
      <c r="X31" s="752"/>
      <c r="Y31" s="752"/>
      <c r="Z31" s="752"/>
      <c r="AA31" s="752"/>
      <c r="AB31" s="752"/>
      <c r="AC31" s="752"/>
      <c r="AD31" s="752"/>
      <c r="AE31" s="752"/>
      <c r="AF31" s="752"/>
      <c r="AG31" s="752"/>
      <c r="AH31" s="752"/>
      <c r="AI31" s="752"/>
      <c r="AJ31" s="752"/>
      <c r="AK31" s="752"/>
      <c r="AL31" s="752"/>
      <c r="AM31" s="752"/>
      <c r="AN31" s="752"/>
      <c r="AO31" s="752"/>
      <c r="AP31" s="752"/>
    </row>
    <row r="32">
      <c r="A32" s="618" t="s">
        <v>13111</v>
      </c>
      <c r="B32" s="1828" t="s">
        <v>13102</v>
      </c>
      <c r="C32" s="734" t="s">
        <v>8844</v>
      </c>
      <c r="D32" s="111" t="s">
        <v>13112</v>
      </c>
      <c r="E32" s="618" t="s">
        <v>14456</v>
      </c>
      <c r="F32" s="1877">
        <v>43921.0</v>
      </c>
      <c r="G32" s="709" t="s">
        <v>8467</v>
      </c>
      <c r="H32" s="618"/>
      <c r="I32" s="972" t="s">
        <v>14453</v>
      </c>
      <c r="J32" s="114"/>
      <c r="K32" s="621"/>
      <c r="L32" s="1823"/>
      <c r="M32" s="1806"/>
      <c r="N32" s="74"/>
      <c r="O32" s="74"/>
      <c r="P32" s="74"/>
      <c r="Q32" s="74"/>
      <c r="R32" s="74"/>
      <c r="S32" s="752"/>
      <c r="T32" s="95"/>
      <c r="U32" s="752"/>
      <c r="V32" s="752"/>
      <c r="W32" s="752"/>
      <c r="X32" s="752"/>
      <c r="Y32" s="752"/>
      <c r="Z32" s="752"/>
      <c r="AA32" s="752"/>
      <c r="AB32" s="752"/>
      <c r="AC32" s="752"/>
      <c r="AD32" s="752"/>
      <c r="AE32" s="752"/>
      <c r="AF32" s="752"/>
      <c r="AG32" s="752"/>
      <c r="AH32" s="752"/>
      <c r="AI32" s="752"/>
      <c r="AJ32" s="752"/>
      <c r="AK32" s="752"/>
      <c r="AL32" s="752"/>
      <c r="AM32" s="752"/>
      <c r="AN32" s="752"/>
      <c r="AO32" s="752"/>
      <c r="AP32" s="752"/>
    </row>
    <row r="33">
      <c r="A33" s="618" t="s">
        <v>13114</v>
      </c>
      <c r="B33" s="1828" t="s">
        <v>13102</v>
      </c>
      <c r="C33" s="734" t="s">
        <v>8847</v>
      </c>
      <c r="D33" s="111" t="s">
        <v>13115</v>
      </c>
      <c r="E33" s="618" t="s">
        <v>14457</v>
      </c>
      <c r="F33" s="1877">
        <v>43921.0</v>
      </c>
      <c r="G33" s="709" t="s">
        <v>8467</v>
      </c>
      <c r="H33" s="618"/>
      <c r="I33" s="972" t="s">
        <v>14453</v>
      </c>
      <c r="J33" s="114"/>
      <c r="K33" s="621"/>
      <c r="L33" s="1823"/>
      <c r="M33" s="1806"/>
      <c r="N33" s="74"/>
      <c r="O33" s="74"/>
      <c r="P33" s="74"/>
      <c r="Q33" s="74"/>
      <c r="R33" s="74"/>
      <c r="S33" s="752"/>
      <c r="T33" s="95"/>
      <c r="U33" s="752"/>
      <c r="V33" s="752"/>
      <c r="W33" s="752"/>
      <c r="X33" s="752"/>
      <c r="Y33" s="752"/>
      <c r="Z33" s="752"/>
      <c r="AA33" s="752"/>
      <c r="AB33" s="752"/>
      <c r="AC33" s="752"/>
      <c r="AD33" s="752"/>
      <c r="AE33" s="752"/>
      <c r="AF33" s="752"/>
      <c r="AG33" s="752"/>
      <c r="AH33" s="752"/>
      <c r="AI33" s="752"/>
      <c r="AJ33" s="752"/>
      <c r="AK33" s="752"/>
      <c r="AL33" s="752"/>
      <c r="AM33" s="752"/>
      <c r="AN33" s="752"/>
      <c r="AO33" s="752"/>
      <c r="AP33" s="752"/>
    </row>
    <row r="34">
      <c r="A34" s="618" t="s">
        <v>13117</v>
      </c>
      <c r="B34" s="1828" t="s">
        <v>13102</v>
      </c>
      <c r="C34" s="734" t="s">
        <v>8850</v>
      </c>
      <c r="D34" s="111" t="s">
        <v>13118</v>
      </c>
      <c r="E34" s="618" t="s">
        <v>14458</v>
      </c>
      <c r="F34" s="1877">
        <v>43921.0</v>
      </c>
      <c r="G34" s="709" t="s">
        <v>8467</v>
      </c>
      <c r="H34" s="618"/>
      <c r="I34" s="972" t="s">
        <v>14453</v>
      </c>
      <c r="J34" s="114"/>
      <c r="K34" s="621"/>
      <c r="L34" s="1823"/>
      <c r="M34" s="1806"/>
      <c r="N34" s="74"/>
      <c r="O34" s="74"/>
      <c r="P34" s="74"/>
      <c r="Q34" s="74"/>
      <c r="R34" s="74"/>
      <c r="S34" s="752"/>
      <c r="T34" s="95"/>
      <c r="U34" s="752"/>
      <c r="V34" s="752"/>
      <c r="W34" s="752"/>
      <c r="X34" s="752"/>
      <c r="Y34" s="752"/>
      <c r="Z34" s="752"/>
      <c r="AA34" s="752"/>
      <c r="AB34" s="752"/>
      <c r="AC34" s="752"/>
      <c r="AD34" s="752"/>
      <c r="AE34" s="752"/>
      <c r="AF34" s="752"/>
      <c r="AG34" s="752"/>
      <c r="AH34" s="752"/>
      <c r="AI34" s="752"/>
      <c r="AJ34" s="752"/>
      <c r="AK34" s="752"/>
      <c r="AL34" s="752"/>
      <c r="AM34" s="752"/>
      <c r="AN34" s="752"/>
      <c r="AO34" s="752"/>
      <c r="AP34" s="752"/>
    </row>
    <row r="35">
      <c r="A35" s="1600" t="s">
        <v>14459</v>
      </c>
      <c r="B35" s="1790"/>
      <c r="C35" s="1791"/>
      <c r="D35" s="1791"/>
      <c r="E35" s="1791"/>
      <c r="F35" s="1793"/>
      <c r="G35" s="1793"/>
      <c r="H35" s="1793"/>
      <c r="I35" s="1793"/>
      <c r="J35" s="1793"/>
      <c r="K35" s="1791"/>
      <c r="L35" s="1846"/>
      <c r="M35" s="1847"/>
      <c r="N35" s="1831"/>
      <c r="O35" s="1831"/>
      <c r="P35" s="1831"/>
      <c r="Q35" s="1831"/>
      <c r="R35" s="1831"/>
      <c r="S35" s="1803"/>
      <c r="T35" s="95"/>
      <c r="U35" s="1803"/>
      <c r="V35" s="1803"/>
      <c r="W35" s="1803"/>
      <c r="X35" s="1803"/>
      <c r="Y35" s="1803"/>
      <c r="Z35" s="1803"/>
      <c r="AA35" s="1803"/>
      <c r="AB35" s="1803"/>
      <c r="AC35" s="1803"/>
      <c r="AD35" s="1803"/>
      <c r="AE35" s="1803"/>
      <c r="AF35" s="1803"/>
      <c r="AG35" s="1803"/>
      <c r="AH35" s="1803"/>
      <c r="AI35" s="1803"/>
      <c r="AJ35" s="1803"/>
      <c r="AK35" s="1803"/>
      <c r="AL35" s="1803"/>
      <c r="AM35" s="1803"/>
      <c r="AN35" s="1803"/>
      <c r="AO35" s="1803"/>
      <c r="AP35" s="1803"/>
    </row>
    <row r="36">
      <c r="A36" s="99" t="s">
        <v>13604</v>
      </c>
      <c r="B36" s="90" t="s">
        <v>13605</v>
      </c>
      <c r="C36" s="67" t="s">
        <v>8833</v>
      </c>
      <c r="D36" s="98" t="s">
        <v>14460</v>
      </c>
      <c r="E36" s="98" t="s">
        <v>14461</v>
      </c>
      <c r="F36" s="1877">
        <v>43921.0</v>
      </c>
      <c r="G36" s="709" t="s">
        <v>8467</v>
      </c>
      <c r="H36" s="1806"/>
      <c r="I36" s="1806"/>
      <c r="J36" s="74"/>
      <c r="K36" s="98"/>
      <c r="L36" s="1832">
        <v>43643.0</v>
      </c>
      <c r="M36" s="1806" t="s">
        <v>96</v>
      </c>
      <c r="N36" s="74"/>
      <c r="O36" s="74"/>
      <c r="P36" s="74"/>
      <c r="Q36" s="74"/>
      <c r="R36" s="74"/>
      <c r="S36" s="752"/>
      <c r="T36" s="95"/>
      <c r="U36" s="752"/>
      <c r="V36" s="752"/>
      <c r="W36" s="752"/>
      <c r="X36" s="752"/>
      <c r="Y36" s="752"/>
      <c r="Z36" s="752"/>
      <c r="AA36" s="752"/>
      <c r="AB36" s="752"/>
      <c r="AC36" s="752"/>
      <c r="AD36" s="752"/>
      <c r="AE36" s="752"/>
      <c r="AF36" s="752"/>
      <c r="AG36" s="752"/>
      <c r="AH36" s="752"/>
      <c r="AI36" s="752"/>
      <c r="AJ36" s="752"/>
      <c r="AK36" s="752"/>
      <c r="AL36" s="752"/>
      <c r="AM36" s="752"/>
      <c r="AN36" s="752"/>
      <c r="AO36" s="752"/>
      <c r="AP36" s="752"/>
    </row>
    <row r="37">
      <c r="A37" s="99" t="s">
        <v>13609</v>
      </c>
      <c r="B37" s="90" t="s">
        <v>13605</v>
      </c>
      <c r="C37" s="67" t="s">
        <v>8838</v>
      </c>
      <c r="D37" s="98" t="s">
        <v>14462</v>
      </c>
      <c r="E37" s="98" t="s">
        <v>14463</v>
      </c>
      <c r="F37" s="1877">
        <v>43921.0</v>
      </c>
      <c r="G37" s="709" t="s">
        <v>8467</v>
      </c>
      <c r="H37" s="74"/>
      <c r="I37" s="74"/>
      <c r="J37" s="74"/>
      <c r="K37" s="98"/>
      <c r="L37" s="1832">
        <v>43643.0</v>
      </c>
      <c r="M37" s="1806" t="s">
        <v>96</v>
      </c>
      <c r="N37" s="74"/>
      <c r="O37" s="74"/>
      <c r="P37" s="74"/>
      <c r="Q37" s="74"/>
      <c r="R37" s="74"/>
      <c r="S37" s="752"/>
      <c r="T37" s="95"/>
      <c r="U37" s="752"/>
      <c r="V37" s="752"/>
      <c r="W37" s="752"/>
      <c r="X37" s="752"/>
      <c r="Y37" s="752"/>
      <c r="Z37" s="752"/>
      <c r="AA37" s="752"/>
      <c r="AB37" s="752"/>
      <c r="AC37" s="752"/>
      <c r="AD37" s="752"/>
      <c r="AE37" s="752"/>
      <c r="AF37" s="752"/>
      <c r="AG37" s="752"/>
      <c r="AH37" s="752"/>
      <c r="AI37" s="752"/>
      <c r="AJ37" s="752"/>
      <c r="AK37" s="752"/>
      <c r="AL37" s="752"/>
      <c r="AM37" s="752"/>
      <c r="AN37" s="752"/>
      <c r="AO37" s="752"/>
      <c r="AP37" s="752"/>
    </row>
    <row r="38">
      <c r="A38" s="99" t="s">
        <v>13612</v>
      </c>
      <c r="B38" s="90" t="s">
        <v>13605</v>
      </c>
      <c r="C38" s="67" t="s">
        <v>8841</v>
      </c>
      <c r="D38" s="98" t="s">
        <v>14464</v>
      </c>
      <c r="E38" s="98" t="s">
        <v>14465</v>
      </c>
      <c r="F38" s="1877">
        <v>43921.0</v>
      </c>
      <c r="G38" s="709" t="s">
        <v>8467</v>
      </c>
      <c r="H38" s="74"/>
      <c r="I38" s="74"/>
      <c r="J38" s="74"/>
      <c r="K38" s="98"/>
      <c r="L38" s="1832">
        <v>43643.0</v>
      </c>
      <c r="M38" s="1806" t="s">
        <v>96</v>
      </c>
      <c r="N38" s="74"/>
      <c r="O38" s="74"/>
      <c r="P38" s="74"/>
      <c r="Q38" s="74"/>
      <c r="R38" s="74"/>
      <c r="S38" s="752"/>
      <c r="T38" s="95"/>
      <c r="U38" s="752"/>
      <c r="V38" s="752"/>
      <c r="W38" s="752"/>
      <c r="X38" s="752"/>
      <c r="Y38" s="752"/>
      <c r="Z38" s="752"/>
      <c r="AA38" s="752"/>
      <c r="AB38" s="752"/>
      <c r="AC38" s="752"/>
      <c r="AD38" s="752"/>
      <c r="AE38" s="752"/>
      <c r="AF38" s="752"/>
      <c r="AG38" s="752"/>
      <c r="AH38" s="752"/>
      <c r="AI38" s="752"/>
      <c r="AJ38" s="752"/>
      <c r="AK38" s="752"/>
      <c r="AL38" s="752"/>
      <c r="AM38" s="752"/>
      <c r="AN38" s="752"/>
      <c r="AO38" s="752"/>
      <c r="AP38" s="752"/>
    </row>
    <row r="39">
      <c r="A39" s="99" t="s">
        <v>13615</v>
      </c>
      <c r="B39" s="90" t="s">
        <v>13605</v>
      </c>
      <c r="C39" s="67" t="s">
        <v>8844</v>
      </c>
      <c r="D39" s="98" t="s">
        <v>14466</v>
      </c>
      <c r="E39" s="98" t="s">
        <v>14467</v>
      </c>
      <c r="F39" s="1877">
        <v>43921.0</v>
      </c>
      <c r="G39" s="709" t="s">
        <v>8467</v>
      </c>
      <c r="H39" s="74"/>
      <c r="I39" s="74"/>
      <c r="J39" s="74"/>
      <c r="K39" s="98"/>
      <c r="L39" s="1832">
        <v>43643.0</v>
      </c>
      <c r="M39" s="1806" t="s">
        <v>96</v>
      </c>
      <c r="N39" s="74"/>
      <c r="O39" s="74"/>
      <c r="P39" s="74"/>
      <c r="Q39" s="74"/>
      <c r="R39" s="74"/>
      <c r="S39" s="752"/>
      <c r="T39" s="95"/>
      <c r="U39" s="752"/>
      <c r="V39" s="752"/>
      <c r="W39" s="752"/>
      <c r="X39" s="752"/>
      <c r="Y39" s="752"/>
      <c r="Z39" s="752"/>
      <c r="AA39" s="752"/>
      <c r="AB39" s="752"/>
      <c r="AC39" s="752"/>
      <c r="AD39" s="752"/>
      <c r="AE39" s="752"/>
      <c r="AF39" s="752"/>
      <c r="AG39" s="752"/>
      <c r="AH39" s="752"/>
      <c r="AI39" s="752"/>
      <c r="AJ39" s="752"/>
      <c r="AK39" s="752"/>
      <c r="AL39" s="752"/>
      <c r="AM39" s="752"/>
      <c r="AN39" s="752"/>
      <c r="AO39" s="752"/>
      <c r="AP39" s="752"/>
    </row>
    <row r="40">
      <c r="A40" s="99" t="s">
        <v>13618</v>
      </c>
      <c r="B40" s="90" t="s">
        <v>13605</v>
      </c>
      <c r="C40" s="67" t="s">
        <v>8847</v>
      </c>
      <c r="D40" s="98" t="s">
        <v>14468</v>
      </c>
      <c r="E40" s="98" t="s">
        <v>14469</v>
      </c>
      <c r="F40" s="1877">
        <v>43921.0</v>
      </c>
      <c r="G40" s="709" t="s">
        <v>8467</v>
      </c>
      <c r="H40" s="74"/>
      <c r="I40" s="74"/>
      <c r="J40" s="74"/>
      <c r="K40" s="98"/>
      <c r="L40" s="1832">
        <v>43643.0</v>
      </c>
      <c r="M40" s="1806" t="s">
        <v>96</v>
      </c>
      <c r="N40" s="74"/>
      <c r="O40" s="74"/>
      <c r="P40" s="74"/>
      <c r="Q40" s="74"/>
      <c r="R40" s="74"/>
      <c r="S40" s="752"/>
      <c r="T40" s="95"/>
      <c r="U40" s="752"/>
      <c r="V40" s="752"/>
      <c r="W40" s="752"/>
      <c r="X40" s="752"/>
      <c r="Y40" s="752"/>
      <c r="Z40" s="752"/>
      <c r="AA40" s="752"/>
      <c r="AB40" s="752"/>
      <c r="AC40" s="752"/>
      <c r="AD40" s="752"/>
      <c r="AE40" s="752"/>
      <c r="AF40" s="752"/>
      <c r="AG40" s="752"/>
      <c r="AH40" s="752"/>
      <c r="AI40" s="752"/>
      <c r="AJ40" s="752"/>
      <c r="AK40" s="752"/>
      <c r="AL40" s="752"/>
      <c r="AM40" s="752"/>
      <c r="AN40" s="752"/>
      <c r="AO40" s="752"/>
      <c r="AP40" s="752"/>
    </row>
    <row r="41">
      <c r="A41" s="99" t="s">
        <v>13621</v>
      </c>
      <c r="B41" s="90" t="s">
        <v>13605</v>
      </c>
      <c r="C41" s="67" t="s">
        <v>8850</v>
      </c>
      <c r="D41" s="98" t="s">
        <v>14470</v>
      </c>
      <c r="E41" s="98" t="s">
        <v>14471</v>
      </c>
      <c r="F41" s="1877">
        <v>43921.0</v>
      </c>
      <c r="G41" s="709" t="s">
        <v>8467</v>
      </c>
      <c r="H41" s="74"/>
      <c r="I41" s="74"/>
      <c r="J41" s="74"/>
      <c r="K41" s="98"/>
      <c r="L41" s="1832">
        <v>43643.0</v>
      </c>
      <c r="M41" s="1806" t="s">
        <v>96</v>
      </c>
      <c r="N41" s="74"/>
      <c r="O41" s="74"/>
      <c r="P41" s="74"/>
      <c r="Q41" s="74"/>
      <c r="R41" s="74"/>
      <c r="S41" s="752"/>
      <c r="T41" s="95"/>
      <c r="U41" s="752"/>
      <c r="V41" s="752"/>
      <c r="W41" s="752"/>
      <c r="X41" s="752"/>
      <c r="Y41" s="752"/>
      <c r="Z41" s="752"/>
      <c r="AA41" s="752"/>
      <c r="AB41" s="752"/>
      <c r="AC41" s="752"/>
      <c r="AD41" s="752"/>
      <c r="AE41" s="752"/>
      <c r="AF41" s="752"/>
      <c r="AG41" s="752"/>
      <c r="AH41" s="752"/>
      <c r="AI41" s="752"/>
      <c r="AJ41" s="752"/>
      <c r="AK41" s="752"/>
      <c r="AL41" s="752"/>
      <c r="AM41" s="752"/>
      <c r="AN41" s="752"/>
      <c r="AO41" s="752"/>
      <c r="AP41" s="752"/>
    </row>
    <row r="42">
      <c r="A42" s="99" t="s">
        <v>13624</v>
      </c>
      <c r="B42" s="90" t="s">
        <v>13605</v>
      </c>
      <c r="C42" s="67" t="s">
        <v>8833</v>
      </c>
      <c r="D42" s="98" t="s">
        <v>14472</v>
      </c>
      <c r="E42" s="98" t="s">
        <v>14473</v>
      </c>
      <c r="F42" s="1877">
        <v>43921.0</v>
      </c>
      <c r="G42" s="709" t="s">
        <v>8467</v>
      </c>
      <c r="I42" s="1806"/>
      <c r="J42" s="74"/>
      <c r="K42" s="98"/>
      <c r="L42" s="1832">
        <v>43643.0</v>
      </c>
      <c r="M42" s="1806" t="s">
        <v>96</v>
      </c>
      <c r="N42" s="74"/>
      <c r="O42" s="74"/>
      <c r="P42" s="74"/>
      <c r="Q42" s="74"/>
      <c r="R42" s="74"/>
      <c r="S42" s="752"/>
      <c r="T42" s="95"/>
      <c r="U42" s="752"/>
      <c r="V42" s="752"/>
      <c r="W42" s="752"/>
      <c r="X42" s="752"/>
      <c r="Y42" s="752"/>
      <c r="Z42" s="752"/>
      <c r="AA42" s="752"/>
      <c r="AB42" s="752"/>
      <c r="AC42" s="752"/>
      <c r="AD42" s="752"/>
      <c r="AE42" s="752"/>
      <c r="AF42" s="752"/>
      <c r="AG42" s="752"/>
      <c r="AH42" s="752"/>
      <c r="AI42" s="752"/>
      <c r="AJ42" s="752"/>
      <c r="AK42" s="752"/>
      <c r="AL42" s="752"/>
      <c r="AM42" s="752"/>
      <c r="AN42" s="752"/>
      <c r="AO42" s="752"/>
      <c r="AP42" s="752"/>
    </row>
    <row r="43">
      <c r="A43" s="99" t="s">
        <v>13627</v>
      </c>
      <c r="B43" s="90" t="s">
        <v>13605</v>
      </c>
      <c r="C43" s="67" t="s">
        <v>8838</v>
      </c>
      <c r="D43" s="98" t="s">
        <v>14474</v>
      </c>
      <c r="E43" s="98" t="s">
        <v>14475</v>
      </c>
      <c r="F43" s="1877">
        <v>43921.0</v>
      </c>
      <c r="G43" s="709" t="s">
        <v>8467</v>
      </c>
      <c r="H43" s="74"/>
      <c r="I43" s="74"/>
      <c r="J43" s="74"/>
      <c r="K43" s="98"/>
      <c r="L43" s="1832">
        <v>43643.0</v>
      </c>
      <c r="M43" s="1806" t="s">
        <v>96</v>
      </c>
      <c r="N43" s="74"/>
      <c r="O43" s="74"/>
      <c r="P43" s="74"/>
      <c r="Q43" s="74"/>
      <c r="R43" s="74"/>
      <c r="S43" s="752"/>
      <c r="T43" s="95"/>
      <c r="U43" s="752"/>
      <c r="V43" s="752"/>
      <c r="W43" s="752"/>
      <c r="X43" s="752"/>
      <c r="Y43" s="752"/>
      <c r="Z43" s="752"/>
      <c r="AA43" s="752"/>
      <c r="AB43" s="752"/>
      <c r="AC43" s="752"/>
      <c r="AD43" s="752"/>
      <c r="AE43" s="752"/>
      <c r="AF43" s="752"/>
      <c r="AG43" s="752"/>
      <c r="AH43" s="752"/>
      <c r="AI43" s="752"/>
      <c r="AJ43" s="752"/>
      <c r="AK43" s="752"/>
      <c r="AL43" s="752"/>
      <c r="AM43" s="752"/>
      <c r="AN43" s="752"/>
      <c r="AO43" s="752"/>
      <c r="AP43" s="752"/>
    </row>
    <row r="44">
      <c r="A44" s="99" t="s">
        <v>13630</v>
      </c>
      <c r="B44" s="90" t="s">
        <v>13605</v>
      </c>
      <c r="C44" s="67" t="s">
        <v>8841</v>
      </c>
      <c r="D44" s="98" t="s">
        <v>14476</v>
      </c>
      <c r="E44" s="98" t="s">
        <v>14477</v>
      </c>
      <c r="F44" s="1877">
        <v>43921.0</v>
      </c>
      <c r="G44" s="709" t="s">
        <v>8467</v>
      </c>
      <c r="H44" s="74"/>
      <c r="I44" s="74"/>
      <c r="J44" s="74"/>
      <c r="K44" s="98"/>
      <c r="L44" s="1832">
        <v>43643.0</v>
      </c>
      <c r="M44" s="1806" t="s">
        <v>96</v>
      </c>
      <c r="N44" s="74"/>
      <c r="O44" s="74"/>
      <c r="P44" s="74"/>
      <c r="Q44" s="74"/>
      <c r="R44" s="74"/>
      <c r="S44" s="752"/>
      <c r="T44" s="95"/>
      <c r="U44" s="752"/>
      <c r="V44" s="752"/>
      <c r="W44" s="752"/>
      <c r="X44" s="752"/>
      <c r="Y44" s="752"/>
      <c r="Z44" s="752"/>
      <c r="AA44" s="752"/>
      <c r="AB44" s="752"/>
      <c r="AC44" s="752"/>
      <c r="AD44" s="752"/>
      <c r="AE44" s="752"/>
      <c r="AF44" s="752"/>
      <c r="AG44" s="752"/>
      <c r="AH44" s="752"/>
      <c r="AI44" s="752"/>
      <c r="AJ44" s="752"/>
      <c r="AK44" s="752"/>
      <c r="AL44" s="752"/>
      <c r="AM44" s="752"/>
      <c r="AN44" s="752"/>
      <c r="AO44" s="752"/>
      <c r="AP44" s="752"/>
    </row>
    <row r="45">
      <c r="A45" s="99" t="s">
        <v>13633</v>
      </c>
      <c r="B45" s="90" t="s">
        <v>13605</v>
      </c>
      <c r="C45" s="67" t="s">
        <v>8844</v>
      </c>
      <c r="D45" s="98" t="s">
        <v>14478</v>
      </c>
      <c r="E45" s="98" t="s">
        <v>14479</v>
      </c>
      <c r="F45" s="1877">
        <v>43921.0</v>
      </c>
      <c r="G45" s="709" t="s">
        <v>8467</v>
      </c>
      <c r="H45" s="74"/>
      <c r="I45" s="74"/>
      <c r="J45" s="74"/>
      <c r="K45" s="98"/>
      <c r="L45" s="1832">
        <v>43643.0</v>
      </c>
      <c r="M45" s="1806" t="s">
        <v>96</v>
      </c>
      <c r="N45" s="74"/>
      <c r="O45" s="74"/>
      <c r="P45" s="74"/>
      <c r="Q45" s="74"/>
      <c r="R45" s="74"/>
      <c r="S45" s="752"/>
      <c r="T45" s="95"/>
      <c r="U45" s="752"/>
      <c r="V45" s="752"/>
      <c r="W45" s="752"/>
      <c r="X45" s="752"/>
      <c r="Y45" s="752"/>
      <c r="Z45" s="752"/>
      <c r="AA45" s="752"/>
      <c r="AB45" s="752"/>
      <c r="AC45" s="752"/>
      <c r="AD45" s="752"/>
      <c r="AE45" s="752"/>
      <c r="AF45" s="752"/>
      <c r="AG45" s="752"/>
      <c r="AH45" s="752"/>
      <c r="AI45" s="752"/>
      <c r="AJ45" s="752"/>
      <c r="AK45" s="752"/>
      <c r="AL45" s="752"/>
      <c r="AM45" s="752"/>
      <c r="AN45" s="752"/>
      <c r="AO45" s="752"/>
      <c r="AP45" s="752"/>
    </row>
    <row r="46">
      <c r="A46" s="99" t="s">
        <v>13636</v>
      </c>
      <c r="B46" s="90" t="s">
        <v>13605</v>
      </c>
      <c r="C46" s="67" t="s">
        <v>8847</v>
      </c>
      <c r="D46" s="98" t="s">
        <v>14480</v>
      </c>
      <c r="E46" s="98" t="s">
        <v>14481</v>
      </c>
      <c r="F46" s="1877">
        <v>43921.0</v>
      </c>
      <c r="G46" s="709" t="s">
        <v>8467</v>
      </c>
      <c r="H46" s="74"/>
      <c r="I46" s="74"/>
      <c r="J46" s="74"/>
      <c r="K46" s="98"/>
      <c r="L46" s="1832">
        <v>43643.0</v>
      </c>
      <c r="M46" s="1806" t="s">
        <v>96</v>
      </c>
      <c r="N46" s="74"/>
      <c r="O46" s="74"/>
      <c r="P46" s="74"/>
      <c r="Q46" s="74"/>
      <c r="R46" s="74"/>
      <c r="S46" s="752"/>
      <c r="T46" s="95"/>
      <c r="U46" s="752"/>
      <c r="V46" s="752"/>
      <c r="W46" s="752"/>
      <c r="X46" s="752"/>
      <c r="Y46" s="752"/>
      <c r="Z46" s="752"/>
      <c r="AA46" s="752"/>
      <c r="AB46" s="752"/>
      <c r="AC46" s="752"/>
      <c r="AD46" s="752"/>
      <c r="AE46" s="752"/>
      <c r="AF46" s="752"/>
      <c r="AG46" s="752"/>
      <c r="AH46" s="752"/>
      <c r="AI46" s="752"/>
      <c r="AJ46" s="752"/>
      <c r="AK46" s="752"/>
      <c r="AL46" s="752"/>
      <c r="AM46" s="752"/>
      <c r="AN46" s="752"/>
      <c r="AO46" s="752"/>
      <c r="AP46" s="752"/>
    </row>
    <row r="47">
      <c r="A47" s="99" t="s">
        <v>13639</v>
      </c>
      <c r="B47" s="90" t="s">
        <v>13605</v>
      </c>
      <c r="C47" s="67" t="s">
        <v>8850</v>
      </c>
      <c r="D47" s="98" t="s">
        <v>14482</v>
      </c>
      <c r="E47" s="98" t="s">
        <v>14483</v>
      </c>
      <c r="F47" s="1877">
        <v>43921.0</v>
      </c>
      <c r="G47" s="709" t="s">
        <v>8467</v>
      </c>
      <c r="H47" s="74"/>
      <c r="I47" s="74"/>
      <c r="J47" s="74"/>
      <c r="K47" s="98"/>
      <c r="L47" s="1832">
        <v>43643.0</v>
      </c>
      <c r="M47" s="1806" t="s">
        <v>96</v>
      </c>
      <c r="N47" s="74"/>
      <c r="O47" s="74"/>
      <c r="P47" s="74"/>
      <c r="Q47" s="74"/>
      <c r="R47" s="74"/>
      <c r="S47" s="752"/>
      <c r="T47" s="95"/>
      <c r="U47" s="752"/>
      <c r="V47" s="752"/>
      <c r="W47" s="752"/>
      <c r="X47" s="752"/>
      <c r="Y47" s="752"/>
      <c r="Z47" s="752"/>
      <c r="AA47" s="752"/>
      <c r="AB47" s="752"/>
      <c r="AC47" s="752"/>
      <c r="AD47" s="752"/>
      <c r="AE47" s="752"/>
      <c r="AF47" s="752"/>
      <c r="AG47" s="752"/>
      <c r="AH47" s="752"/>
      <c r="AI47" s="752"/>
      <c r="AJ47" s="752"/>
      <c r="AK47" s="752"/>
      <c r="AL47" s="752"/>
      <c r="AM47" s="752"/>
      <c r="AN47" s="752"/>
      <c r="AO47" s="752"/>
      <c r="AP47" s="752"/>
    </row>
    <row r="48">
      <c r="A48" s="99" t="s">
        <v>13642</v>
      </c>
      <c r="B48" s="90" t="s">
        <v>13605</v>
      </c>
      <c r="C48" s="67" t="s">
        <v>8833</v>
      </c>
      <c r="D48" s="98" t="s">
        <v>14484</v>
      </c>
      <c r="E48" s="98" t="s">
        <v>14485</v>
      </c>
      <c r="F48" s="1877">
        <v>43921.0</v>
      </c>
      <c r="G48" s="709" t="s">
        <v>8467</v>
      </c>
      <c r="I48" s="1806" t="s">
        <v>14486</v>
      </c>
      <c r="J48" s="74"/>
      <c r="K48" s="98"/>
      <c r="L48" s="1832">
        <v>43643.0</v>
      </c>
      <c r="M48" s="1806" t="s">
        <v>96</v>
      </c>
      <c r="N48" s="74"/>
      <c r="O48" s="74"/>
      <c r="P48" s="74"/>
      <c r="Q48" s="74"/>
      <c r="R48" s="74"/>
      <c r="S48" s="752"/>
      <c r="T48" s="95"/>
      <c r="U48" s="752"/>
      <c r="V48" s="752"/>
      <c r="W48" s="752"/>
      <c r="X48" s="752"/>
      <c r="Y48" s="752"/>
      <c r="Z48" s="752"/>
      <c r="AA48" s="752"/>
      <c r="AB48" s="752"/>
      <c r="AC48" s="752"/>
      <c r="AD48" s="752"/>
      <c r="AE48" s="752"/>
      <c r="AF48" s="752"/>
      <c r="AG48" s="752"/>
      <c r="AH48" s="752"/>
      <c r="AI48" s="752"/>
      <c r="AJ48" s="752"/>
      <c r="AK48" s="752"/>
      <c r="AL48" s="752"/>
      <c r="AM48" s="752"/>
      <c r="AN48" s="752"/>
      <c r="AO48" s="752"/>
      <c r="AP48" s="752"/>
    </row>
    <row r="49">
      <c r="A49" s="99" t="s">
        <v>13645</v>
      </c>
      <c r="B49" s="90" t="s">
        <v>13605</v>
      </c>
      <c r="C49" s="67" t="s">
        <v>8838</v>
      </c>
      <c r="D49" s="98" t="s">
        <v>14487</v>
      </c>
      <c r="E49" s="98" t="s">
        <v>14488</v>
      </c>
      <c r="F49" s="1877">
        <v>43921.0</v>
      </c>
      <c r="G49" s="709" t="s">
        <v>8467</v>
      </c>
      <c r="H49" s="74"/>
      <c r="I49" s="74"/>
      <c r="J49" s="74"/>
      <c r="K49" s="98"/>
      <c r="L49" s="1832">
        <v>43643.0</v>
      </c>
      <c r="M49" s="1806" t="s">
        <v>96</v>
      </c>
      <c r="N49" s="74"/>
      <c r="O49" s="74"/>
      <c r="P49" s="74"/>
      <c r="Q49" s="74"/>
      <c r="R49" s="74"/>
      <c r="S49" s="752"/>
      <c r="T49" s="95"/>
      <c r="U49" s="752"/>
      <c r="V49" s="752"/>
      <c r="W49" s="752"/>
      <c r="X49" s="752"/>
      <c r="Y49" s="752"/>
      <c r="Z49" s="752"/>
      <c r="AA49" s="752"/>
      <c r="AB49" s="752"/>
      <c r="AC49" s="752"/>
      <c r="AD49" s="752"/>
      <c r="AE49" s="752"/>
      <c r="AF49" s="752"/>
      <c r="AG49" s="752"/>
      <c r="AH49" s="752"/>
      <c r="AI49" s="752"/>
      <c r="AJ49" s="752"/>
      <c r="AK49" s="752"/>
      <c r="AL49" s="752"/>
      <c r="AM49" s="752"/>
      <c r="AN49" s="752"/>
      <c r="AO49" s="752"/>
      <c r="AP49" s="752"/>
    </row>
    <row r="50">
      <c r="A50" s="99" t="s">
        <v>13648</v>
      </c>
      <c r="B50" s="90" t="s">
        <v>13605</v>
      </c>
      <c r="C50" s="67" t="s">
        <v>8841</v>
      </c>
      <c r="D50" s="98" t="s">
        <v>14489</v>
      </c>
      <c r="E50" s="98" t="s">
        <v>14490</v>
      </c>
      <c r="F50" s="1877">
        <v>43921.0</v>
      </c>
      <c r="G50" s="709" t="s">
        <v>8467</v>
      </c>
      <c r="H50" s="74"/>
      <c r="I50" s="74"/>
      <c r="J50" s="74"/>
      <c r="K50" s="98"/>
      <c r="L50" s="1832">
        <v>43643.0</v>
      </c>
      <c r="M50" s="1806" t="s">
        <v>96</v>
      </c>
      <c r="N50" s="74"/>
      <c r="O50" s="74"/>
      <c r="P50" s="74"/>
      <c r="Q50" s="74"/>
      <c r="R50" s="74"/>
      <c r="S50" s="752"/>
      <c r="T50" s="95"/>
      <c r="U50" s="752"/>
      <c r="V50" s="752"/>
      <c r="W50" s="752"/>
      <c r="X50" s="752"/>
      <c r="Y50" s="752"/>
      <c r="Z50" s="752"/>
      <c r="AA50" s="752"/>
      <c r="AB50" s="752"/>
      <c r="AC50" s="752"/>
      <c r="AD50" s="752"/>
      <c r="AE50" s="752"/>
      <c r="AF50" s="752"/>
      <c r="AG50" s="752"/>
      <c r="AH50" s="752"/>
      <c r="AI50" s="752"/>
      <c r="AJ50" s="752"/>
      <c r="AK50" s="752"/>
      <c r="AL50" s="752"/>
      <c r="AM50" s="752"/>
      <c r="AN50" s="752"/>
      <c r="AO50" s="752"/>
      <c r="AP50" s="752"/>
    </row>
    <row r="51">
      <c r="A51" s="99" t="s">
        <v>13651</v>
      </c>
      <c r="B51" s="90" t="s">
        <v>13605</v>
      </c>
      <c r="C51" s="67" t="s">
        <v>8844</v>
      </c>
      <c r="D51" s="98" t="s">
        <v>14491</v>
      </c>
      <c r="E51" s="98" t="s">
        <v>13653</v>
      </c>
      <c r="F51" s="1877">
        <v>43921.0</v>
      </c>
      <c r="G51" s="709" t="s">
        <v>8467</v>
      </c>
      <c r="H51" s="74"/>
      <c r="I51" s="74"/>
      <c r="J51" s="74"/>
      <c r="K51" s="98"/>
      <c r="L51" s="1832">
        <v>43643.0</v>
      </c>
      <c r="M51" s="1806" t="s">
        <v>96</v>
      </c>
      <c r="N51" s="74"/>
      <c r="O51" s="74"/>
      <c r="P51" s="74"/>
      <c r="Q51" s="74"/>
      <c r="R51" s="74"/>
      <c r="S51" s="752"/>
      <c r="T51" s="95"/>
      <c r="U51" s="752"/>
      <c r="V51" s="752"/>
      <c r="W51" s="752"/>
      <c r="X51" s="752"/>
      <c r="Y51" s="752"/>
      <c r="Z51" s="752"/>
      <c r="AA51" s="752"/>
      <c r="AB51" s="752"/>
      <c r="AC51" s="752"/>
      <c r="AD51" s="752"/>
      <c r="AE51" s="752"/>
      <c r="AF51" s="752"/>
      <c r="AG51" s="752"/>
      <c r="AH51" s="752"/>
      <c r="AI51" s="752"/>
      <c r="AJ51" s="752"/>
      <c r="AK51" s="752"/>
      <c r="AL51" s="752"/>
      <c r="AM51" s="752"/>
      <c r="AN51" s="752"/>
      <c r="AO51" s="752"/>
      <c r="AP51" s="752"/>
    </row>
    <row r="52">
      <c r="A52" s="99" t="s">
        <v>13654</v>
      </c>
      <c r="B52" s="90" t="s">
        <v>13605</v>
      </c>
      <c r="C52" s="67" t="s">
        <v>8847</v>
      </c>
      <c r="D52" s="98" t="s">
        <v>14492</v>
      </c>
      <c r="E52" s="98" t="s">
        <v>14493</v>
      </c>
      <c r="F52" s="1877">
        <v>43921.0</v>
      </c>
      <c r="G52" s="709" t="s">
        <v>8467</v>
      </c>
      <c r="H52" s="74"/>
      <c r="I52" s="74"/>
      <c r="J52" s="74"/>
      <c r="K52" s="98"/>
      <c r="L52" s="1832">
        <v>43643.0</v>
      </c>
      <c r="M52" s="1806" t="s">
        <v>96</v>
      </c>
      <c r="N52" s="74"/>
      <c r="O52" s="74"/>
      <c r="P52" s="74"/>
      <c r="Q52" s="74"/>
      <c r="R52" s="74"/>
      <c r="S52" s="752"/>
      <c r="T52" s="95"/>
      <c r="U52" s="752"/>
      <c r="V52" s="752"/>
      <c r="W52" s="752"/>
      <c r="X52" s="752"/>
      <c r="Y52" s="752"/>
      <c r="Z52" s="752"/>
      <c r="AA52" s="752"/>
      <c r="AB52" s="752"/>
      <c r="AC52" s="752"/>
      <c r="AD52" s="752"/>
      <c r="AE52" s="752"/>
      <c r="AF52" s="752"/>
      <c r="AG52" s="752"/>
      <c r="AH52" s="752"/>
      <c r="AI52" s="752"/>
      <c r="AJ52" s="752"/>
      <c r="AK52" s="752"/>
      <c r="AL52" s="752"/>
      <c r="AM52" s="752"/>
      <c r="AN52" s="752"/>
      <c r="AO52" s="752"/>
      <c r="AP52" s="752"/>
    </row>
    <row r="53">
      <c r="A53" s="99" t="s">
        <v>13657</v>
      </c>
      <c r="B53" s="90" t="s">
        <v>13605</v>
      </c>
      <c r="C53" s="67" t="s">
        <v>8850</v>
      </c>
      <c r="D53" s="98" t="s">
        <v>14494</v>
      </c>
      <c r="E53" s="98" t="s">
        <v>14495</v>
      </c>
      <c r="F53" s="1877">
        <v>43921.0</v>
      </c>
      <c r="G53" s="709" t="s">
        <v>8467</v>
      </c>
      <c r="H53" s="74"/>
      <c r="I53" s="74"/>
      <c r="J53" s="74"/>
      <c r="K53" s="98"/>
      <c r="L53" s="1832">
        <v>43643.0</v>
      </c>
      <c r="M53" s="1806" t="s">
        <v>96</v>
      </c>
      <c r="N53" s="74"/>
      <c r="O53" s="74"/>
      <c r="P53" s="74"/>
      <c r="Q53" s="74"/>
      <c r="R53" s="74"/>
      <c r="S53" s="752"/>
      <c r="T53" s="95"/>
      <c r="U53" s="752"/>
      <c r="V53" s="752"/>
      <c r="W53" s="752"/>
      <c r="X53" s="752"/>
      <c r="Y53" s="752"/>
      <c r="Z53" s="752"/>
      <c r="AA53" s="752"/>
      <c r="AB53" s="752"/>
      <c r="AC53" s="752"/>
      <c r="AD53" s="752"/>
      <c r="AE53" s="752"/>
      <c r="AF53" s="752"/>
      <c r="AG53" s="752"/>
      <c r="AH53" s="752"/>
      <c r="AI53" s="752"/>
      <c r="AJ53" s="752"/>
      <c r="AK53" s="752"/>
      <c r="AL53" s="752"/>
      <c r="AM53" s="752"/>
      <c r="AN53" s="752"/>
      <c r="AO53" s="752"/>
      <c r="AP53" s="752"/>
    </row>
    <row r="54">
      <c r="A54" s="99" t="s">
        <v>13660</v>
      </c>
      <c r="B54" s="1848" t="s">
        <v>13661</v>
      </c>
      <c r="C54" s="67" t="s">
        <v>8833</v>
      </c>
      <c r="D54" s="1849" t="s">
        <v>13662</v>
      </c>
      <c r="E54" s="98" t="s">
        <v>14496</v>
      </c>
      <c r="F54" s="1877">
        <v>43922.0</v>
      </c>
      <c r="G54" s="709" t="s">
        <v>8467</v>
      </c>
      <c r="I54" s="1806"/>
      <c r="J54" s="74"/>
      <c r="K54" s="98"/>
      <c r="L54" s="1832">
        <v>43643.0</v>
      </c>
      <c r="M54" s="1806" t="s">
        <v>96</v>
      </c>
      <c r="N54" s="74"/>
      <c r="O54" s="74"/>
      <c r="P54" s="74"/>
      <c r="Q54" s="74"/>
      <c r="R54" s="74"/>
      <c r="S54" s="752"/>
      <c r="T54" s="95"/>
      <c r="U54" s="752"/>
      <c r="V54" s="752"/>
      <c r="W54" s="752"/>
      <c r="X54" s="752"/>
      <c r="Y54" s="752"/>
      <c r="Z54" s="752"/>
      <c r="AA54" s="752"/>
      <c r="AB54" s="752"/>
      <c r="AC54" s="752"/>
      <c r="AD54" s="752"/>
      <c r="AE54" s="752"/>
      <c r="AF54" s="752"/>
      <c r="AG54" s="752"/>
      <c r="AH54" s="752"/>
      <c r="AI54" s="752"/>
      <c r="AJ54" s="752"/>
      <c r="AK54" s="752"/>
      <c r="AL54" s="752"/>
      <c r="AM54" s="752"/>
      <c r="AN54" s="752"/>
      <c r="AO54" s="752"/>
      <c r="AP54" s="752"/>
    </row>
    <row r="55">
      <c r="A55" s="99" t="s">
        <v>13664</v>
      </c>
      <c r="B55" s="1848" t="s">
        <v>13661</v>
      </c>
      <c r="C55" s="67" t="s">
        <v>8838</v>
      </c>
      <c r="D55" s="1849" t="s">
        <v>13665</v>
      </c>
      <c r="E55" s="98" t="s">
        <v>14497</v>
      </c>
      <c r="F55" s="1877">
        <v>43922.0</v>
      </c>
      <c r="G55" s="709" t="s">
        <v>8467</v>
      </c>
      <c r="H55" s="74"/>
      <c r="I55" s="74"/>
      <c r="J55" s="74"/>
      <c r="K55" s="98"/>
      <c r="L55" s="1832">
        <v>43643.0</v>
      </c>
      <c r="M55" s="1806" t="s">
        <v>96</v>
      </c>
      <c r="N55" s="74"/>
      <c r="O55" s="74"/>
      <c r="P55" s="74"/>
      <c r="Q55" s="74"/>
      <c r="R55" s="74"/>
      <c r="S55" s="752"/>
      <c r="T55" s="95"/>
      <c r="U55" s="752"/>
      <c r="V55" s="752"/>
      <c r="W55" s="752"/>
      <c r="X55" s="752"/>
      <c r="Y55" s="752"/>
      <c r="Z55" s="752"/>
      <c r="AA55" s="752"/>
      <c r="AB55" s="752"/>
      <c r="AC55" s="752"/>
      <c r="AD55" s="752"/>
      <c r="AE55" s="752"/>
      <c r="AF55" s="752"/>
      <c r="AG55" s="752"/>
      <c r="AH55" s="752"/>
      <c r="AI55" s="752"/>
      <c r="AJ55" s="752"/>
      <c r="AK55" s="752"/>
      <c r="AL55" s="752"/>
      <c r="AM55" s="752"/>
      <c r="AN55" s="752"/>
      <c r="AO55" s="752"/>
      <c r="AP55" s="752"/>
    </row>
    <row r="56">
      <c r="A56" s="99" t="s">
        <v>13667</v>
      </c>
      <c r="B56" s="1848" t="s">
        <v>13661</v>
      </c>
      <c r="C56" s="67" t="s">
        <v>8841</v>
      </c>
      <c r="D56" s="1849" t="s">
        <v>13668</v>
      </c>
      <c r="E56" s="98" t="s">
        <v>14498</v>
      </c>
      <c r="F56" s="1877">
        <v>43922.0</v>
      </c>
      <c r="G56" s="709" t="s">
        <v>8467</v>
      </c>
      <c r="H56" s="74"/>
      <c r="I56" s="74"/>
      <c r="J56" s="74"/>
      <c r="K56" s="98"/>
      <c r="L56" s="1832">
        <v>43643.0</v>
      </c>
      <c r="M56" s="1806" t="s">
        <v>96</v>
      </c>
      <c r="N56" s="74"/>
      <c r="O56" s="74"/>
      <c r="P56" s="74"/>
      <c r="Q56" s="74"/>
      <c r="R56" s="74"/>
      <c r="S56" s="752"/>
      <c r="T56" s="95"/>
      <c r="U56" s="752"/>
      <c r="V56" s="752"/>
      <c r="W56" s="752"/>
      <c r="X56" s="752"/>
      <c r="Y56" s="752"/>
      <c r="Z56" s="752"/>
      <c r="AA56" s="752"/>
      <c r="AB56" s="752"/>
      <c r="AC56" s="752"/>
      <c r="AD56" s="752"/>
      <c r="AE56" s="752"/>
      <c r="AF56" s="752"/>
      <c r="AG56" s="752"/>
      <c r="AH56" s="752"/>
      <c r="AI56" s="752"/>
      <c r="AJ56" s="752"/>
      <c r="AK56" s="752"/>
      <c r="AL56" s="752"/>
      <c r="AM56" s="752"/>
      <c r="AN56" s="752"/>
      <c r="AO56" s="752"/>
      <c r="AP56" s="752"/>
    </row>
    <row r="57">
      <c r="A57" s="99" t="s">
        <v>13670</v>
      </c>
      <c r="B57" s="1848" t="s">
        <v>13661</v>
      </c>
      <c r="C57" s="67" t="s">
        <v>8844</v>
      </c>
      <c r="D57" s="1849" t="s">
        <v>13671</v>
      </c>
      <c r="E57" s="98" t="s">
        <v>14499</v>
      </c>
      <c r="F57" s="1877">
        <v>43922.0</v>
      </c>
      <c r="G57" s="709" t="s">
        <v>8467</v>
      </c>
      <c r="H57" s="74"/>
      <c r="I57" s="74"/>
      <c r="J57" s="74"/>
      <c r="K57" s="98"/>
      <c r="L57" s="1832">
        <v>43643.0</v>
      </c>
      <c r="M57" s="1806" t="s">
        <v>96</v>
      </c>
      <c r="N57" s="74"/>
      <c r="O57" s="74"/>
      <c r="P57" s="74"/>
      <c r="Q57" s="74"/>
      <c r="R57" s="74"/>
      <c r="S57" s="752"/>
      <c r="T57" s="95"/>
      <c r="U57" s="752"/>
      <c r="V57" s="752"/>
      <c r="W57" s="752"/>
      <c r="X57" s="752"/>
      <c r="Y57" s="752"/>
      <c r="Z57" s="752"/>
      <c r="AA57" s="752"/>
      <c r="AB57" s="752"/>
      <c r="AC57" s="752"/>
      <c r="AD57" s="752"/>
      <c r="AE57" s="752"/>
      <c r="AF57" s="752"/>
      <c r="AG57" s="752"/>
      <c r="AH57" s="752"/>
      <c r="AI57" s="752"/>
      <c r="AJ57" s="752"/>
      <c r="AK57" s="752"/>
      <c r="AL57" s="752"/>
      <c r="AM57" s="752"/>
      <c r="AN57" s="752"/>
      <c r="AO57" s="752"/>
      <c r="AP57" s="752"/>
    </row>
    <row r="58">
      <c r="A58" s="99" t="s">
        <v>13673</v>
      </c>
      <c r="B58" s="1848" t="s">
        <v>13661</v>
      </c>
      <c r="C58" s="67" t="s">
        <v>8847</v>
      </c>
      <c r="D58" s="1849" t="s">
        <v>13674</v>
      </c>
      <c r="E58" s="98" t="s">
        <v>14500</v>
      </c>
      <c r="F58" s="1877">
        <v>43922.0</v>
      </c>
      <c r="G58" s="709" t="s">
        <v>8467</v>
      </c>
      <c r="H58" s="74"/>
      <c r="I58" s="74"/>
      <c r="J58" s="74"/>
      <c r="K58" s="98"/>
      <c r="L58" s="1832">
        <v>43643.0</v>
      </c>
      <c r="M58" s="1806" t="s">
        <v>96</v>
      </c>
      <c r="N58" s="74"/>
      <c r="O58" s="74"/>
      <c r="P58" s="74"/>
      <c r="Q58" s="74"/>
      <c r="R58" s="74"/>
      <c r="S58" s="752"/>
      <c r="T58" s="95"/>
      <c r="U58" s="752"/>
      <c r="V58" s="752"/>
      <c r="W58" s="752"/>
      <c r="X58" s="752"/>
      <c r="Y58" s="752"/>
      <c r="Z58" s="752"/>
      <c r="AA58" s="752"/>
      <c r="AB58" s="752"/>
      <c r="AC58" s="752"/>
      <c r="AD58" s="752"/>
      <c r="AE58" s="752"/>
      <c r="AF58" s="752"/>
      <c r="AG58" s="752"/>
      <c r="AH58" s="752"/>
      <c r="AI58" s="752"/>
      <c r="AJ58" s="752"/>
      <c r="AK58" s="752"/>
      <c r="AL58" s="752"/>
      <c r="AM58" s="752"/>
      <c r="AN58" s="752"/>
      <c r="AO58" s="752"/>
      <c r="AP58" s="752"/>
    </row>
    <row r="59">
      <c r="A59" s="99" t="s">
        <v>13676</v>
      </c>
      <c r="B59" s="1848" t="s">
        <v>13661</v>
      </c>
      <c r="C59" s="67" t="s">
        <v>8850</v>
      </c>
      <c r="D59" s="1849" t="s">
        <v>13677</v>
      </c>
      <c r="E59" s="99" t="s">
        <v>13678</v>
      </c>
      <c r="F59" s="1877">
        <v>43922.0</v>
      </c>
      <c r="G59" s="709" t="s">
        <v>8467</v>
      </c>
      <c r="H59" s="74"/>
      <c r="I59" s="74"/>
      <c r="J59" s="74"/>
      <c r="K59" s="98"/>
      <c r="L59" s="1832">
        <v>43643.0</v>
      </c>
      <c r="M59" s="1806" t="s">
        <v>96</v>
      </c>
      <c r="N59" s="74"/>
      <c r="O59" s="74"/>
      <c r="P59" s="74"/>
      <c r="Q59" s="74"/>
      <c r="R59" s="74"/>
      <c r="S59" s="752"/>
      <c r="T59" s="95"/>
      <c r="U59" s="752"/>
      <c r="V59" s="752"/>
      <c r="W59" s="752"/>
      <c r="X59" s="752"/>
      <c r="Y59" s="752"/>
      <c r="Z59" s="752"/>
      <c r="AA59" s="752"/>
      <c r="AB59" s="752"/>
      <c r="AC59" s="752"/>
      <c r="AD59" s="752"/>
      <c r="AE59" s="752"/>
      <c r="AF59" s="752"/>
      <c r="AG59" s="752"/>
      <c r="AH59" s="752"/>
      <c r="AI59" s="752"/>
      <c r="AJ59" s="752"/>
      <c r="AK59" s="752"/>
      <c r="AL59" s="752"/>
      <c r="AM59" s="752"/>
      <c r="AN59" s="752"/>
      <c r="AO59" s="752"/>
      <c r="AP59" s="752"/>
    </row>
    <row r="60">
      <c r="A60" s="99" t="s">
        <v>13679</v>
      </c>
      <c r="B60" s="1848" t="s">
        <v>13661</v>
      </c>
      <c r="C60" s="67" t="s">
        <v>8833</v>
      </c>
      <c r="D60" s="1849" t="s">
        <v>13680</v>
      </c>
      <c r="E60" s="98" t="s">
        <v>14501</v>
      </c>
      <c r="F60" s="1877">
        <v>43922.0</v>
      </c>
      <c r="G60" s="709" t="s">
        <v>8467</v>
      </c>
      <c r="H60" s="1806"/>
      <c r="I60" s="74"/>
      <c r="J60" s="74"/>
      <c r="K60" s="98"/>
      <c r="L60" s="1832">
        <v>43643.0</v>
      </c>
      <c r="M60" s="1806" t="s">
        <v>96</v>
      </c>
      <c r="N60" s="74"/>
      <c r="O60" s="74"/>
      <c r="P60" s="74"/>
      <c r="Q60" s="74"/>
      <c r="R60" s="74"/>
      <c r="S60" s="752"/>
      <c r="T60" s="95"/>
      <c r="U60" s="752"/>
      <c r="V60" s="752"/>
      <c r="W60" s="752"/>
      <c r="X60" s="752"/>
      <c r="Y60" s="752"/>
      <c r="Z60" s="752"/>
      <c r="AA60" s="752"/>
      <c r="AB60" s="752"/>
      <c r="AC60" s="752"/>
      <c r="AD60" s="752"/>
      <c r="AE60" s="752"/>
      <c r="AF60" s="752"/>
      <c r="AG60" s="752"/>
      <c r="AH60" s="752"/>
      <c r="AI60" s="752"/>
      <c r="AJ60" s="752"/>
      <c r="AK60" s="752"/>
      <c r="AL60" s="752"/>
      <c r="AM60" s="752"/>
      <c r="AN60" s="752"/>
      <c r="AO60" s="752"/>
      <c r="AP60" s="752"/>
    </row>
    <row r="61">
      <c r="A61" s="99" t="s">
        <v>13682</v>
      </c>
      <c r="B61" s="1848" t="s">
        <v>13661</v>
      </c>
      <c r="C61" s="67" t="s">
        <v>8838</v>
      </c>
      <c r="D61" s="1849" t="s">
        <v>13683</v>
      </c>
      <c r="E61" s="98" t="s">
        <v>14502</v>
      </c>
      <c r="F61" s="1877">
        <v>43922.0</v>
      </c>
      <c r="G61" s="709" t="s">
        <v>8467</v>
      </c>
      <c r="H61" s="74"/>
      <c r="I61" s="74"/>
      <c r="J61" s="74"/>
      <c r="K61" s="98"/>
      <c r="L61" s="1832">
        <v>43643.0</v>
      </c>
      <c r="M61" s="1806" t="s">
        <v>96</v>
      </c>
      <c r="N61" s="74"/>
      <c r="O61" s="74"/>
      <c r="P61" s="74"/>
      <c r="Q61" s="74"/>
      <c r="R61" s="74"/>
      <c r="S61" s="752"/>
      <c r="T61" s="95"/>
      <c r="U61" s="752"/>
      <c r="V61" s="752"/>
      <c r="W61" s="752"/>
      <c r="X61" s="752"/>
      <c r="Y61" s="752"/>
      <c r="Z61" s="752"/>
      <c r="AA61" s="752"/>
      <c r="AB61" s="752"/>
      <c r="AC61" s="752"/>
      <c r="AD61" s="752"/>
      <c r="AE61" s="752"/>
      <c r="AF61" s="752"/>
      <c r="AG61" s="752"/>
      <c r="AH61" s="752"/>
      <c r="AI61" s="752"/>
      <c r="AJ61" s="752"/>
      <c r="AK61" s="752"/>
      <c r="AL61" s="752"/>
      <c r="AM61" s="752"/>
      <c r="AN61" s="752"/>
      <c r="AO61" s="752"/>
      <c r="AP61" s="752"/>
    </row>
    <row r="62">
      <c r="A62" s="99" t="s">
        <v>13685</v>
      </c>
      <c r="B62" s="1848" t="s">
        <v>13661</v>
      </c>
      <c r="C62" s="67" t="s">
        <v>8841</v>
      </c>
      <c r="D62" s="1849" t="s">
        <v>13686</v>
      </c>
      <c r="E62" s="98" t="s">
        <v>14503</v>
      </c>
      <c r="F62" s="1877">
        <v>43922.0</v>
      </c>
      <c r="G62" s="709" t="s">
        <v>8467</v>
      </c>
      <c r="H62" s="74"/>
      <c r="I62" s="74"/>
      <c r="J62" s="74"/>
      <c r="K62" s="98"/>
      <c r="L62" s="1832">
        <v>43643.0</v>
      </c>
      <c r="M62" s="1806" t="s">
        <v>96</v>
      </c>
      <c r="N62" s="74"/>
      <c r="O62" s="74"/>
      <c r="P62" s="74"/>
      <c r="Q62" s="74"/>
      <c r="R62" s="74"/>
      <c r="S62" s="752"/>
      <c r="T62" s="95"/>
      <c r="U62" s="752"/>
      <c r="V62" s="752"/>
      <c r="W62" s="752"/>
      <c r="X62" s="752"/>
      <c r="Y62" s="752"/>
      <c r="Z62" s="752"/>
      <c r="AA62" s="752"/>
      <c r="AB62" s="752"/>
      <c r="AC62" s="752"/>
      <c r="AD62" s="752"/>
      <c r="AE62" s="752"/>
      <c r="AF62" s="752"/>
      <c r="AG62" s="752"/>
      <c r="AH62" s="752"/>
      <c r="AI62" s="752"/>
      <c r="AJ62" s="752"/>
      <c r="AK62" s="752"/>
      <c r="AL62" s="752"/>
      <c r="AM62" s="752"/>
      <c r="AN62" s="752"/>
      <c r="AO62" s="752"/>
      <c r="AP62" s="752"/>
    </row>
    <row r="63">
      <c r="A63" s="99" t="s">
        <v>13688</v>
      </c>
      <c r="B63" s="1848" t="s">
        <v>13661</v>
      </c>
      <c r="C63" s="67" t="s">
        <v>8844</v>
      </c>
      <c r="D63" s="1849" t="s">
        <v>13689</v>
      </c>
      <c r="E63" s="98" t="s">
        <v>14504</v>
      </c>
      <c r="F63" s="1877">
        <v>43922.0</v>
      </c>
      <c r="G63" s="709" t="s">
        <v>8467</v>
      </c>
      <c r="H63" s="74"/>
      <c r="I63" s="74"/>
      <c r="J63" s="74"/>
      <c r="K63" s="98"/>
      <c r="L63" s="1832">
        <v>43643.0</v>
      </c>
      <c r="M63" s="1806" t="s">
        <v>96</v>
      </c>
      <c r="N63" s="74"/>
      <c r="O63" s="74"/>
      <c r="P63" s="74"/>
      <c r="Q63" s="74"/>
      <c r="R63" s="74"/>
      <c r="S63" s="752"/>
      <c r="T63" s="95"/>
      <c r="U63" s="752"/>
      <c r="V63" s="752"/>
      <c r="W63" s="752"/>
      <c r="X63" s="752"/>
      <c r="Y63" s="752"/>
      <c r="Z63" s="752"/>
      <c r="AA63" s="752"/>
      <c r="AB63" s="752"/>
      <c r="AC63" s="752"/>
      <c r="AD63" s="752"/>
      <c r="AE63" s="752"/>
      <c r="AF63" s="752"/>
      <c r="AG63" s="752"/>
      <c r="AH63" s="752"/>
      <c r="AI63" s="752"/>
      <c r="AJ63" s="752"/>
      <c r="AK63" s="752"/>
      <c r="AL63" s="752"/>
      <c r="AM63" s="752"/>
      <c r="AN63" s="752"/>
      <c r="AO63" s="752"/>
      <c r="AP63" s="752"/>
    </row>
    <row r="64">
      <c r="A64" s="99" t="s">
        <v>13691</v>
      </c>
      <c r="B64" s="1848" t="s">
        <v>13661</v>
      </c>
      <c r="C64" s="67" t="s">
        <v>8847</v>
      </c>
      <c r="D64" s="1849" t="s">
        <v>13692</v>
      </c>
      <c r="E64" s="98" t="s">
        <v>14505</v>
      </c>
      <c r="F64" s="1877">
        <v>43922.0</v>
      </c>
      <c r="G64" s="709" t="s">
        <v>8467</v>
      </c>
      <c r="H64" s="74"/>
      <c r="I64" s="74"/>
      <c r="J64" s="74"/>
      <c r="K64" s="98"/>
      <c r="L64" s="1832">
        <v>43643.0</v>
      </c>
      <c r="M64" s="1806" t="s">
        <v>96</v>
      </c>
      <c r="N64" s="74"/>
      <c r="O64" s="74"/>
      <c r="P64" s="74"/>
      <c r="Q64" s="74"/>
      <c r="R64" s="74"/>
      <c r="S64" s="752"/>
      <c r="T64" s="95"/>
      <c r="U64" s="752"/>
      <c r="V64" s="752"/>
      <c r="W64" s="752"/>
      <c r="X64" s="752"/>
      <c r="Y64" s="752"/>
      <c r="Z64" s="752"/>
      <c r="AA64" s="752"/>
      <c r="AB64" s="752"/>
      <c r="AC64" s="752"/>
      <c r="AD64" s="752"/>
      <c r="AE64" s="752"/>
      <c r="AF64" s="752"/>
      <c r="AG64" s="752"/>
      <c r="AH64" s="752"/>
      <c r="AI64" s="752"/>
      <c r="AJ64" s="752"/>
      <c r="AK64" s="752"/>
      <c r="AL64" s="752"/>
      <c r="AM64" s="752"/>
      <c r="AN64" s="752"/>
      <c r="AO64" s="752"/>
      <c r="AP64" s="752"/>
    </row>
    <row r="65">
      <c r="A65" s="99" t="s">
        <v>13694</v>
      </c>
      <c r="B65" s="1848" t="s">
        <v>13661</v>
      </c>
      <c r="C65" s="67" t="s">
        <v>8850</v>
      </c>
      <c r="D65" s="1849" t="s">
        <v>13695</v>
      </c>
      <c r="E65" s="99" t="s">
        <v>13696</v>
      </c>
      <c r="F65" s="1877">
        <v>43922.0</v>
      </c>
      <c r="G65" s="709" t="s">
        <v>8467</v>
      </c>
      <c r="H65" s="74"/>
      <c r="I65" s="74"/>
      <c r="J65" s="74"/>
      <c r="K65" s="98"/>
      <c r="L65" s="1832">
        <v>43643.0</v>
      </c>
      <c r="M65" s="1806" t="s">
        <v>96</v>
      </c>
      <c r="N65" s="74"/>
      <c r="O65" s="74"/>
      <c r="P65" s="74"/>
      <c r="Q65" s="74"/>
      <c r="R65" s="74"/>
      <c r="S65" s="752"/>
      <c r="T65" s="95"/>
      <c r="U65" s="752"/>
      <c r="V65" s="752"/>
      <c r="W65" s="752"/>
      <c r="X65" s="752"/>
      <c r="Y65" s="752"/>
      <c r="Z65" s="752"/>
      <c r="AA65" s="752"/>
      <c r="AB65" s="752"/>
      <c r="AC65" s="752"/>
      <c r="AD65" s="752"/>
      <c r="AE65" s="752"/>
      <c r="AF65" s="752"/>
      <c r="AG65" s="752"/>
      <c r="AH65" s="752"/>
      <c r="AI65" s="752"/>
      <c r="AJ65" s="752"/>
      <c r="AK65" s="752"/>
      <c r="AL65" s="752"/>
      <c r="AM65" s="752"/>
      <c r="AN65" s="752"/>
      <c r="AO65" s="752"/>
      <c r="AP65" s="752"/>
    </row>
    <row r="66">
      <c r="A66" s="99" t="s">
        <v>13697</v>
      </c>
      <c r="B66" s="1848" t="s">
        <v>13661</v>
      </c>
      <c r="C66" s="67" t="s">
        <v>8833</v>
      </c>
      <c r="D66" s="1849" t="s">
        <v>13698</v>
      </c>
      <c r="E66" s="98" t="s">
        <v>14506</v>
      </c>
      <c r="F66" s="1877">
        <v>43922.0</v>
      </c>
      <c r="G66" s="709" t="s">
        <v>8467</v>
      </c>
      <c r="I66" s="1806"/>
      <c r="J66" s="74"/>
      <c r="K66" s="98"/>
      <c r="L66" s="1832">
        <v>43643.0</v>
      </c>
      <c r="M66" s="1806" t="s">
        <v>96</v>
      </c>
      <c r="N66" s="74"/>
      <c r="O66" s="74"/>
      <c r="P66" s="74"/>
      <c r="Q66" s="74"/>
      <c r="R66" s="74"/>
      <c r="S66" s="752"/>
      <c r="T66" s="95"/>
      <c r="U66" s="752"/>
      <c r="V66" s="752"/>
      <c r="W66" s="752"/>
      <c r="X66" s="752"/>
      <c r="Y66" s="752"/>
      <c r="Z66" s="752"/>
      <c r="AA66" s="752"/>
      <c r="AB66" s="752"/>
      <c r="AC66" s="752"/>
      <c r="AD66" s="752"/>
      <c r="AE66" s="752"/>
      <c r="AF66" s="752"/>
      <c r="AG66" s="752"/>
      <c r="AH66" s="752"/>
      <c r="AI66" s="752"/>
      <c r="AJ66" s="752"/>
      <c r="AK66" s="752"/>
      <c r="AL66" s="752"/>
      <c r="AM66" s="752"/>
      <c r="AN66" s="752"/>
      <c r="AO66" s="752"/>
      <c r="AP66" s="752"/>
    </row>
    <row r="67">
      <c r="A67" s="99" t="s">
        <v>13700</v>
      </c>
      <c r="B67" s="1848" t="s">
        <v>13661</v>
      </c>
      <c r="C67" s="67" t="s">
        <v>8838</v>
      </c>
      <c r="D67" s="1849" t="s">
        <v>13701</v>
      </c>
      <c r="E67" s="98" t="s">
        <v>14507</v>
      </c>
      <c r="F67" s="1877">
        <v>43922.0</v>
      </c>
      <c r="G67" s="709" t="s">
        <v>8467</v>
      </c>
      <c r="H67" s="74"/>
      <c r="I67" s="74"/>
      <c r="J67" s="74"/>
      <c r="K67" s="98"/>
      <c r="L67" s="1832">
        <v>43643.0</v>
      </c>
      <c r="M67" s="1806" t="s">
        <v>96</v>
      </c>
      <c r="N67" s="74"/>
      <c r="O67" s="74"/>
      <c r="P67" s="74"/>
      <c r="Q67" s="74"/>
      <c r="R67" s="74"/>
      <c r="S67" s="752"/>
      <c r="T67" s="95"/>
      <c r="U67" s="752"/>
      <c r="V67" s="752"/>
      <c r="W67" s="752"/>
      <c r="X67" s="752"/>
      <c r="Y67" s="752"/>
      <c r="Z67" s="752"/>
      <c r="AA67" s="752"/>
      <c r="AB67" s="752"/>
      <c r="AC67" s="752"/>
      <c r="AD67" s="752"/>
      <c r="AE67" s="752"/>
      <c r="AF67" s="752"/>
      <c r="AG67" s="752"/>
      <c r="AH67" s="752"/>
      <c r="AI67" s="752"/>
      <c r="AJ67" s="752"/>
      <c r="AK67" s="752"/>
      <c r="AL67" s="752"/>
      <c r="AM67" s="752"/>
      <c r="AN67" s="752"/>
      <c r="AO67" s="752"/>
      <c r="AP67" s="752"/>
    </row>
    <row r="68">
      <c r="A68" s="99" t="s">
        <v>13703</v>
      </c>
      <c r="B68" s="1848" t="s">
        <v>13661</v>
      </c>
      <c r="C68" s="67" t="s">
        <v>8841</v>
      </c>
      <c r="D68" s="1849" t="s">
        <v>13704</v>
      </c>
      <c r="E68" s="98" t="s">
        <v>14508</v>
      </c>
      <c r="F68" s="1877">
        <v>43922.0</v>
      </c>
      <c r="G68" s="709" t="s">
        <v>8467</v>
      </c>
      <c r="H68" s="74"/>
      <c r="I68" s="74"/>
      <c r="J68" s="74"/>
      <c r="K68" s="98"/>
      <c r="L68" s="1832">
        <v>43643.0</v>
      </c>
      <c r="M68" s="1806" t="s">
        <v>96</v>
      </c>
      <c r="N68" s="74"/>
      <c r="O68" s="74"/>
      <c r="P68" s="74"/>
      <c r="Q68" s="74"/>
      <c r="R68" s="74"/>
      <c r="S68" s="752"/>
      <c r="T68" s="95"/>
      <c r="U68" s="752"/>
      <c r="V68" s="752"/>
      <c r="W68" s="752"/>
      <c r="X68" s="752"/>
      <c r="Y68" s="752"/>
      <c r="Z68" s="752"/>
      <c r="AA68" s="752"/>
      <c r="AB68" s="752"/>
      <c r="AC68" s="752"/>
      <c r="AD68" s="752"/>
      <c r="AE68" s="752"/>
      <c r="AF68" s="752"/>
      <c r="AG68" s="752"/>
      <c r="AH68" s="752"/>
      <c r="AI68" s="752"/>
      <c r="AJ68" s="752"/>
      <c r="AK68" s="752"/>
      <c r="AL68" s="752"/>
      <c r="AM68" s="752"/>
      <c r="AN68" s="752"/>
      <c r="AO68" s="752"/>
      <c r="AP68" s="752"/>
    </row>
    <row r="69">
      <c r="A69" s="99" t="s">
        <v>13706</v>
      </c>
      <c r="B69" s="1848" t="s">
        <v>13661</v>
      </c>
      <c r="C69" s="67" t="s">
        <v>8844</v>
      </c>
      <c r="D69" s="1849" t="s">
        <v>13707</v>
      </c>
      <c r="E69" s="98" t="s">
        <v>14509</v>
      </c>
      <c r="F69" s="1877">
        <v>43922.0</v>
      </c>
      <c r="G69" s="709" t="s">
        <v>8467</v>
      </c>
      <c r="H69" s="74"/>
      <c r="I69" s="74"/>
      <c r="J69" s="74"/>
      <c r="K69" s="98"/>
      <c r="L69" s="1832">
        <v>43643.0</v>
      </c>
      <c r="M69" s="1806" t="s">
        <v>96</v>
      </c>
      <c r="N69" s="74"/>
      <c r="O69" s="74"/>
      <c r="P69" s="74"/>
      <c r="Q69" s="74"/>
      <c r="R69" s="74"/>
      <c r="S69" s="752"/>
      <c r="T69" s="95"/>
      <c r="U69" s="752"/>
      <c r="V69" s="752"/>
      <c r="W69" s="752"/>
      <c r="X69" s="752"/>
      <c r="Y69" s="752"/>
      <c r="Z69" s="752"/>
      <c r="AA69" s="752"/>
      <c r="AB69" s="752"/>
      <c r="AC69" s="752"/>
      <c r="AD69" s="752"/>
      <c r="AE69" s="752"/>
      <c r="AF69" s="752"/>
      <c r="AG69" s="752"/>
      <c r="AH69" s="752"/>
      <c r="AI69" s="752"/>
      <c r="AJ69" s="752"/>
      <c r="AK69" s="752"/>
      <c r="AL69" s="752"/>
      <c r="AM69" s="752"/>
      <c r="AN69" s="752"/>
      <c r="AO69" s="752"/>
      <c r="AP69" s="752"/>
    </row>
    <row r="70">
      <c r="A70" s="99" t="s">
        <v>13709</v>
      </c>
      <c r="B70" s="1848" t="s">
        <v>13661</v>
      </c>
      <c r="C70" s="67" t="s">
        <v>8847</v>
      </c>
      <c r="D70" s="1849" t="s">
        <v>13710</v>
      </c>
      <c r="E70" s="98" t="s">
        <v>14510</v>
      </c>
      <c r="F70" s="1877">
        <v>43922.0</v>
      </c>
      <c r="G70" s="709" t="s">
        <v>8467</v>
      </c>
      <c r="H70" s="74"/>
      <c r="I70" s="74"/>
      <c r="J70" s="74"/>
      <c r="K70" s="98"/>
      <c r="L70" s="1832">
        <v>43643.0</v>
      </c>
      <c r="M70" s="1806" t="s">
        <v>96</v>
      </c>
      <c r="N70" s="74"/>
      <c r="O70" s="74"/>
      <c r="P70" s="74"/>
      <c r="Q70" s="74"/>
      <c r="R70" s="74"/>
      <c r="S70" s="752"/>
      <c r="T70" s="95"/>
      <c r="U70" s="752"/>
      <c r="V70" s="752"/>
      <c r="W70" s="752"/>
      <c r="X70" s="752"/>
      <c r="Y70" s="752"/>
      <c r="Z70" s="752"/>
      <c r="AA70" s="752"/>
      <c r="AB70" s="752"/>
      <c r="AC70" s="752"/>
      <c r="AD70" s="752"/>
      <c r="AE70" s="752"/>
      <c r="AF70" s="752"/>
      <c r="AG70" s="752"/>
      <c r="AH70" s="752"/>
      <c r="AI70" s="752"/>
      <c r="AJ70" s="752"/>
      <c r="AK70" s="752"/>
      <c r="AL70" s="752"/>
      <c r="AM70" s="752"/>
      <c r="AN70" s="752"/>
      <c r="AO70" s="752"/>
      <c r="AP70" s="752"/>
    </row>
    <row r="71">
      <c r="A71" s="99" t="s">
        <v>13712</v>
      </c>
      <c r="B71" s="1848" t="s">
        <v>13661</v>
      </c>
      <c r="C71" s="67" t="s">
        <v>8850</v>
      </c>
      <c r="D71" s="1849" t="s">
        <v>13713</v>
      </c>
      <c r="E71" s="99" t="s">
        <v>13696</v>
      </c>
      <c r="F71" s="1877">
        <v>43922.0</v>
      </c>
      <c r="G71" s="709" t="s">
        <v>8467</v>
      </c>
      <c r="H71" s="74"/>
      <c r="I71" s="74"/>
      <c r="J71" s="74"/>
      <c r="K71" s="98"/>
      <c r="L71" s="1832">
        <v>43643.0</v>
      </c>
      <c r="M71" s="1806" t="s">
        <v>96</v>
      </c>
      <c r="N71" s="74"/>
      <c r="O71" s="74"/>
      <c r="P71" s="74"/>
      <c r="Q71" s="74"/>
      <c r="R71" s="74"/>
      <c r="S71" s="752"/>
      <c r="T71" s="95"/>
      <c r="U71" s="752"/>
      <c r="V71" s="752"/>
      <c r="W71" s="752"/>
      <c r="X71" s="752"/>
      <c r="Y71" s="752"/>
      <c r="Z71" s="752"/>
      <c r="AA71" s="752"/>
      <c r="AB71" s="752"/>
      <c r="AC71" s="752"/>
      <c r="AD71" s="752"/>
      <c r="AE71" s="752"/>
      <c r="AF71" s="752"/>
      <c r="AG71" s="752"/>
      <c r="AH71" s="752"/>
      <c r="AI71" s="752"/>
      <c r="AJ71" s="752"/>
      <c r="AK71" s="752"/>
      <c r="AL71" s="752"/>
      <c r="AM71" s="752"/>
      <c r="AN71" s="752"/>
      <c r="AO71" s="752"/>
      <c r="AP71" s="752"/>
    </row>
    <row r="72">
      <c r="A72" s="99" t="s">
        <v>13714</v>
      </c>
      <c r="B72" s="1850" t="s">
        <v>13715</v>
      </c>
      <c r="C72" s="67" t="s">
        <v>8833</v>
      </c>
      <c r="D72" s="1849" t="s">
        <v>13716</v>
      </c>
      <c r="E72" s="99" t="s">
        <v>13663</v>
      </c>
      <c r="F72" s="1877">
        <v>43922.0</v>
      </c>
      <c r="G72" s="709" t="s">
        <v>8467</v>
      </c>
      <c r="I72" s="1806"/>
      <c r="J72" s="74"/>
      <c r="K72" s="98"/>
      <c r="L72" s="1832">
        <v>43643.0</v>
      </c>
      <c r="M72" s="1806" t="s">
        <v>96</v>
      </c>
      <c r="N72" s="74"/>
      <c r="O72" s="74"/>
      <c r="P72" s="74"/>
      <c r="Q72" s="74"/>
      <c r="R72" s="74"/>
      <c r="S72" s="752"/>
      <c r="T72" s="95"/>
      <c r="U72" s="752"/>
      <c r="V72" s="752"/>
      <c r="W72" s="752"/>
      <c r="X72" s="752"/>
      <c r="Y72" s="752"/>
      <c r="Z72" s="752"/>
      <c r="AA72" s="752"/>
      <c r="AB72" s="752"/>
      <c r="AC72" s="752"/>
      <c r="AD72" s="752"/>
      <c r="AE72" s="752"/>
      <c r="AF72" s="752"/>
      <c r="AG72" s="752"/>
      <c r="AH72" s="752"/>
      <c r="AI72" s="752"/>
      <c r="AJ72" s="752"/>
      <c r="AK72" s="752"/>
      <c r="AL72" s="752"/>
      <c r="AM72" s="752"/>
      <c r="AN72" s="752"/>
      <c r="AO72" s="752"/>
      <c r="AP72" s="752"/>
    </row>
    <row r="73">
      <c r="A73" s="99" t="s">
        <v>13717</v>
      </c>
      <c r="B73" s="1850" t="s">
        <v>13715</v>
      </c>
      <c r="C73" s="67" t="s">
        <v>8838</v>
      </c>
      <c r="D73" s="1849" t="s">
        <v>13718</v>
      </c>
      <c r="E73" s="99" t="s">
        <v>13666</v>
      </c>
      <c r="F73" s="1877">
        <v>43922.0</v>
      </c>
      <c r="G73" s="709" t="s">
        <v>8467</v>
      </c>
      <c r="H73" s="74"/>
      <c r="I73" s="74"/>
      <c r="J73" s="74"/>
      <c r="K73" s="98"/>
      <c r="L73" s="1832">
        <v>43643.0</v>
      </c>
      <c r="M73" s="1806" t="s">
        <v>96</v>
      </c>
      <c r="N73" s="74"/>
      <c r="O73" s="74"/>
      <c r="P73" s="74"/>
      <c r="Q73" s="74"/>
      <c r="R73" s="74"/>
      <c r="S73" s="752"/>
      <c r="T73" s="95"/>
      <c r="U73" s="752"/>
      <c r="V73" s="752"/>
      <c r="W73" s="752"/>
      <c r="X73" s="752"/>
      <c r="Y73" s="752"/>
      <c r="Z73" s="752"/>
      <c r="AA73" s="752"/>
      <c r="AB73" s="752"/>
      <c r="AC73" s="752"/>
      <c r="AD73" s="752"/>
      <c r="AE73" s="752"/>
      <c r="AF73" s="752"/>
      <c r="AG73" s="752"/>
      <c r="AH73" s="752"/>
      <c r="AI73" s="752"/>
      <c r="AJ73" s="752"/>
      <c r="AK73" s="752"/>
      <c r="AL73" s="752"/>
      <c r="AM73" s="752"/>
      <c r="AN73" s="752"/>
      <c r="AO73" s="752"/>
      <c r="AP73" s="752"/>
    </row>
    <row r="74">
      <c r="A74" s="99" t="s">
        <v>13719</v>
      </c>
      <c r="B74" s="1850" t="s">
        <v>13715</v>
      </c>
      <c r="C74" s="67" t="s">
        <v>8841</v>
      </c>
      <c r="D74" s="1849" t="s">
        <v>13720</v>
      </c>
      <c r="E74" s="98" t="s">
        <v>14511</v>
      </c>
      <c r="F74" s="1877">
        <v>43922.0</v>
      </c>
      <c r="G74" s="709" t="s">
        <v>8467</v>
      </c>
      <c r="H74" s="74"/>
      <c r="I74" s="74"/>
      <c r="J74" s="74"/>
      <c r="K74" s="98"/>
      <c r="L74" s="1832">
        <v>43643.0</v>
      </c>
      <c r="M74" s="1806" t="s">
        <v>96</v>
      </c>
      <c r="N74" s="74"/>
      <c r="O74" s="74"/>
      <c r="P74" s="74"/>
      <c r="Q74" s="74"/>
      <c r="R74" s="74"/>
      <c r="S74" s="752"/>
      <c r="T74" s="95"/>
      <c r="U74" s="752"/>
      <c r="V74" s="752"/>
      <c r="W74" s="752"/>
      <c r="X74" s="752"/>
      <c r="Y74" s="752"/>
      <c r="Z74" s="752"/>
      <c r="AA74" s="752"/>
      <c r="AB74" s="752"/>
      <c r="AC74" s="752"/>
      <c r="AD74" s="752"/>
      <c r="AE74" s="752"/>
      <c r="AF74" s="752"/>
      <c r="AG74" s="752"/>
      <c r="AH74" s="752"/>
      <c r="AI74" s="752"/>
      <c r="AJ74" s="752"/>
      <c r="AK74" s="752"/>
      <c r="AL74" s="752"/>
      <c r="AM74" s="752"/>
      <c r="AN74" s="752"/>
      <c r="AO74" s="752"/>
      <c r="AP74" s="752"/>
    </row>
    <row r="75">
      <c r="A75" s="99" t="s">
        <v>13721</v>
      </c>
      <c r="B75" s="1850" t="s">
        <v>13715</v>
      </c>
      <c r="C75" s="67" t="s">
        <v>8844</v>
      </c>
      <c r="D75" s="1849" t="s">
        <v>13722</v>
      </c>
      <c r="E75" s="99" t="s">
        <v>13672</v>
      </c>
      <c r="F75" s="1877">
        <v>43922.0</v>
      </c>
      <c r="G75" s="709" t="s">
        <v>8467</v>
      </c>
      <c r="H75" s="74"/>
      <c r="I75" s="74"/>
      <c r="J75" s="74"/>
      <c r="K75" s="98"/>
      <c r="L75" s="1832">
        <v>43643.0</v>
      </c>
      <c r="M75" s="1806" t="s">
        <v>96</v>
      </c>
      <c r="N75" s="74"/>
      <c r="O75" s="74"/>
      <c r="P75" s="74"/>
      <c r="Q75" s="74"/>
      <c r="R75" s="74"/>
      <c r="S75" s="752"/>
      <c r="T75" s="95"/>
      <c r="U75" s="752"/>
      <c r="V75" s="752"/>
      <c r="W75" s="752"/>
      <c r="X75" s="752"/>
      <c r="Y75" s="752"/>
      <c r="Z75" s="752"/>
      <c r="AA75" s="752"/>
      <c r="AB75" s="752"/>
      <c r="AC75" s="752"/>
      <c r="AD75" s="752"/>
      <c r="AE75" s="752"/>
      <c r="AF75" s="752"/>
      <c r="AG75" s="752"/>
      <c r="AH75" s="752"/>
      <c r="AI75" s="752"/>
      <c r="AJ75" s="752"/>
      <c r="AK75" s="752"/>
      <c r="AL75" s="752"/>
      <c r="AM75" s="752"/>
      <c r="AN75" s="752"/>
      <c r="AO75" s="752"/>
      <c r="AP75" s="752"/>
    </row>
    <row r="76">
      <c r="A76" s="99" t="s">
        <v>13723</v>
      </c>
      <c r="B76" s="1850" t="s">
        <v>13715</v>
      </c>
      <c r="C76" s="67" t="s">
        <v>8847</v>
      </c>
      <c r="D76" s="1849" t="s">
        <v>13724</v>
      </c>
      <c r="E76" s="98" t="s">
        <v>14512</v>
      </c>
      <c r="F76" s="1877">
        <v>43922.0</v>
      </c>
      <c r="G76" s="709" t="s">
        <v>8467</v>
      </c>
      <c r="H76" s="74"/>
      <c r="I76" s="74"/>
      <c r="J76" s="74"/>
      <c r="K76" s="98"/>
      <c r="L76" s="1832">
        <v>43643.0</v>
      </c>
      <c r="M76" s="1806" t="s">
        <v>96</v>
      </c>
      <c r="N76" s="74"/>
      <c r="O76" s="74"/>
      <c r="P76" s="74"/>
      <c r="Q76" s="74"/>
      <c r="R76" s="74"/>
      <c r="S76" s="752"/>
      <c r="T76" s="95"/>
      <c r="U76" s="752"/>
      <c r="V76" s="752"/>
      <c r="W76" s="752"/>
      <c r="X76" s="752"/>
      <c r="Y76" s="752"/>
      <c r="Z76" s="752"/>
      <c r="AA76" s="752"/>
      <c r="AB76" s="752"/>
      <c r="AC76" s="752"/>
      <c r="AD76" s="752"/>
      <c r="AE76" s="752"/>
      <c r="AF76" s="752"/>
      <c r="AG76" s="752"/>
      <c r="AH76" s="752"/>
      <c r="AI76" s="752"/>
      <c r="AJ76" s="752"/>
      <c r="AK76" s="752"/>
      <c r="AL76" s="752"/>
      <c r="AM76" s="752"/>
      <c r="AN76" s="752"/>
      <c r="AO76" s="752"/>
      <c r="AP76" s="752"/>
    </row>
    <row r="77">
      <c r="A77" s="99" t="s">
        <v>13726</v>
      </c>
      <c r="B77" s="1850" t="s">
        <v>13715</v>
      </c>
      <c r="C77" s="67" t="s">
        <v>8850</v>
      </c>
      <c r="D77" s="1849" t="s">
        <v>13727</v>
      </c>
      <c r="E77" s="99" t="s">
        <v>13678</v>
      </c>
      <c r="F77" s="1877">
        <v>43922.0</v>
      </c>
      <c r="G77" s="709" t="s">
        <v>8467</v>
      </c>
      <c r="H77" s="74"/>
      <c r="I77" s="74"/>
      <c r="J77" s="74"/>
      <c r="K77" s="98"/>
      <c r="L77" s="1832">
        <v>43643.0</v>
      </c>
      <c r="M77" s="1806" t="s">
        <v>96</v>
      </c>
      <c r="N77" s="74"/>
      <c r="O77" s="74"/>
      <c r="P77" s="74"/>
      <c r="Q77" s="74"/>
      <c r="R77" s="74"/>
      <c r="S77" s="752"/>
      <c r="T77" s="95"/>
      <c r="U77" s="752"/>
      <c r="V77" s="752"/>
      <c r="W77" s="752"/>
      <c r="X77" s="752"/>
      <c r="Y77" s="752"/>
      <c r="Z77" s="752"/>
      <c r="AA77" s="752"/>
      <c r="AB77" s="752"/>
      <c r="AC77" s="752"/>
      <c r="AD77" s="752"/>
      <c r="AE77" s="752"/>
      <c r="AF77" s="752"/>
      <c r="AG77" s="752"/>
      <c r="AH77" s="752"/>
      <c r="AI77" s="752"/>
      <c r="AJ77" s="752"/>
      <c r="AK77" s="752"/>
      <c r="AL77" s="752"/>
      <c r="AM77" s="752"/>
      <c r="AN77" s="752"/>
      <c r="AO77" s="752"/>
      <c r="AP77" s="752"/>
    </row>
    <row r="78">
      <c r="A78" s="99" t="s">
        <v>13728</v>
      </c>
      <c r="B78" s="1850" t="s">
        <v>13715</v>
      </c>
      <c r="C78" s="67" t="s">
        <v>8833</v>
      </c>
      <c r="D78" s="1849" t="s">
        <v>13729</v>
      </c>
      <c r="E78" s="99" t="s">
        <v>13681</v>
      </c>
      <c r="F78" s="1877">
        <v>43922.0</v>
      </c>
      <c r="G78" s="709" t="s">
        <v>8467</v>
      </c>
      <c r="H78" s="1806"/>
      <c r="I78" s="74"/>
      <c r="J78" s="74"/>
      <c r="K78" s="98"/>
      <c r="L78" s="1832">
        <v>43643.0</v>
      </c>
      <c r="M78" s="1806" t="s">
        <v>96</v>
      </c>
      <c r="N78" s="74"/>
      <c r="O78" s="74"/>
      <c r="P78" s="74"/>
      <c r="Q78" s="74"/>
      <c r="R78" s="74"/>
      <c r="S78" s="752"/>
      <c r="T78" s="95"/>
      <c r="U78" s="752"/>
      <c r="V78" s="752"/>
      <c r="W78" s="752"/>
      <c r="X78" s="752"/>
      <c r="Y78" s="752"/>
      <c r="Z78" s="752"/>
      <c r="AA78" s="752"/>
      <c r="AB78" s="752"/>
      <c r="AC78" s="752"/>
      <c r="AD78" s="752"/>
      <c r="AE78" s="752"/>
      <c r="AF78" s="752"/>
      <c r="AG78" s="752"/>
      <c r="AH78" s="752"/>
      <c r="AI78" s="752"/>
      <c r="AJ78" s="752"/>
      <c r="AK78" s="752"/>
      <c r="AL78" s="752"/>
      <c r="AM78" s="752"/>
      <c r="AN78" s="752"/>
      <c r="AO78" s="752"/>
      <c r="AP78" s="752"/>
    </row>
    <row r="79">
      <c r="A79" s="99" t="s">
        <v>13730</v>
      </c>
      <c r="B79" s="1850" t="s">
        <v>13715</v>
      </c>
      <c r="C79" s="67" t="s">
        <v>8838</v>
      </c>
      <c r="D79" s="1849" t="s">
        <v>13731</v>
      </c>
      <c r="E79" s="99" t="s">
        <v>13684</v>
      </c>
      <c r="F79" s="1877">
        <v>43922.0</v>
      </c>
      <c r="G79" s="709" t="s">
        <v>8467</v>
      </c>
      <c r="H79" s="74"/>
      <c r="I79" s="74"/>
      <c r="J79" s="74"/>
      <c r="K79" s="98"/>
      <c r="L79" s="1832">
        <v>43643.0</v>
      </c>
      <c r="M79" s="1806" t="s">
        <v>96</v>
      </c>
      <c r="N79" s="74"/>
      <c r="O79" s="74"/>
      <c r="P79" s="74"/>
      <c r="Q79" s="74"/>
      <c r="R79" s="74"/>
      <c r="S79" s="752"/>
      <c r="T79" s="95"/>
      <c r="U79" s="752"/>
      <c r="V79" s="752"/>
      <c r="W79" s="752"/>
      <c r="X79" s="752"/>
      <c r="Y79" s="752"/>
      <c r="Z79" s="752"/>
      <c r="AA79" s="752"/>
      <c r="AB79" s="752"/>
      <c r="AC79" s="752"/>
      <c r="AD79" s="752"/>
      <c r="AE79" s="752"/>
      <c r="AF79" s="752"/>
      <c r="AG79" s="752"/>
      <c r="AH79" s="752"/>
      <c r="AI79" s="752"/>
      <c r="AJ79" s="752"/>
      <c r="AK79" s="752"/>
      <c r="AL79" s="752"/>
      <c r="AM79" s="752"/>
      <c r="AN79" s="752"/>
      <c r="AO79" s="752"/>
      <c r="AP79" s="752"/>
    </row>
    <row r="80">
      <c r="A80" s="99" t="s">
        <v>13732</v>
      </c>
      <c r="B80" s="1850" t="s">
        <v>13715</v>
      </c>
      <c r="C80" s="67" t="s">
        <v>8841</v>
      </c>
      <c r="D80" s="1849" t="s">
        <v>13733</v>
      </c>
      <c r="E80" s="99" t="s">
        <v>13687</v>
      </c>
      <c r="F80" s="1877">
        <v>43922.0</v>
      </c>
      <c r="G80" s="709" t="s">
        <v>8467</v>
      </c>
      <c r="H80" s="74"/>
      <c r="I80" s="74"/>
      <c r="J80" s="74"/>
      <c r="K80" s="98"/>
      <c r="L80" s="1832">
        <v>43643.0</v>
      </c>
      <c r="M80" s="1806" t="s">
        <v>96</v>
      </c>
      <c r="N80" s="74"/>
      <c r="O80" s="74"/>
      <c r="P80" s="74"/>
      <c r="Q80" s="74"/>
      <c r="R80" s="74"/>
      <c r="S80" s="752"/>
      <c r="T80" s="95"/>
      <c r="U80" s="752"/>
      <c r="V80" s="752"/>
      <c r="W80" s="752"/>
      <c r="X80" s="752"/>
      <c r="Y80" s="752"/>
      <c r="Z80" s="752"/>
      <c r="AA80" s="752"/>
      <c r="AB80" s="752"/>
      <c r="AC80" s="752"/>
      <c r="AD80" s="752"/>
      <c r="AE80" s="752"/>
      <c r="AF80" s="752"/>
      <c r="AG80" s="752"/>
      <c r="AH80" s="752"/>
      <c r="AI80" s="752"/>
      <c r="AJ80" s="752"/>
      <c r="AK80" s="752"/>
      <c r="AL80" s="752"/>
      <c r="AM80" s="752"/>
      <c r="AN80" s="752"/>
      <c r="AO80" s="752"/>
      <c r="AP80" s="752"/>
    </row>
    <row r="81">
      <c r="A81" s="99" t="s">
        <v>13734</v>
      </c>
      <c r="B81" s="1850" t="s">
        <v>13715</v>
      </c>
      <c r="C81" s="67" t="s">
        <v>8844</v>
      </c>
      <c r="D81" s="1849" t="s">
        <v>13735</v>
      </c>
      <c r="E81" s="99" t="s">
        <v>13690</v>
      </c>
      <c r="F81" s="1877">
        <v>43922.0</v>
      </c>
      <c r="G81" s="709" t="s">
        <v>8467</v>
      </c>
      <c r="H81" s="74"/>
      <c r="I81" s="74"/>
      <c r="J81" s="74"/>
      <c r="K81" s="98"/>
      <c r="L81" s="1832">
        <v>43643.0</v>
      </c>
      <c r="M81" s="1806" t="s">
        <v>96</v>
      </c>
      <c r="N81" s="74"/>
      <c r="O81" s="74"/>
      <c r="P81" s="74"/>
      <c r="Q81" s="74"/>
      <c r="R81" s="74"/>
      <c r="S81" s="752"/>
      <c r="T81" s="95"/>
      <c r="U81" s="752"/>
      <c r="V81" s="752"/>
      <c r="W81" s="752"/>
      <c r="X81" s="752"/>
      <c r="Y81" s="752"/>
      <c r="Z81" s="752"/>
      <c r="AA81" s="752"/>
      <c r="AB81" s="752"/>
      <c r="AC81" s="752"/>
      <c r="AD81" s="752"/>
      <c r="AE81" s="752"/>
      <c r="AF81" s="752"/>
      <c r="AG81" s="752"/>
      <c r="AH81" s="752"/>
      <c r="AI81" s="752"/>
      <c r="AJ81" s="752"/>
      <c r="AK81" s="752"/>
      <c r="AL81" s="752"/>
      <c r="AM81" s="752"/>
      <c r="AN81" s="752"/>
      <c r="AO81" s="752"/>
      <c r="AP81" s="752"/>
    </row>
    <row r="82">
      <c r="A82" s="99" t="s">
        <v>13736</v>
      </c>
      <c r="B82" s="1850" t="s">
        <v>13715</v>
      </c>
      <c r="C82" s="67" t="s">
        <v>8847</v>
      </c>
      <c r="D82" s="1849" t="s">
        <v>13737</v>
      </c>
      <c r="E82" s="98" t="s">
        <v>14513</v>
      </c>
      <c r="F82" s="1877">
        <v>43922.0</v>
      </c>
      <c r="G82" s="709" t="s">
        <v>8467</v>
      </c>
      <c r="H82" s="74"/>
      <c r="I82" s="74"/>
      <c r="J82" s="74"/>
      <c r="K82" s="98"/>
      <c r="L82" s="1832">
        <v>43643.0</v>
      </c>
      <c r="M82" s="1806" t="s">
        <v>96</v>
      </c>
      <c r="N82" s="74"/>
      <c r="O82" s="74"/>
      <c r="P82" s="74"/>
      <c r="Q82" s="74"/>
      <c r="R82" s="74"/>
      <c r="S82" s="752"/>
      <c r="T82" s="95"/>
      <c r="U82" s="752"/>
      <c r="V82" s="752"/>
      <c r="W82" s="752"/>
      <c r="X82" s="752"/>
      <c r="Y82" s="752"/>
      <c r="Z82" s="752"/>
      <c r="AA82" s="752"/>
      <c r="AB82" s="752"/>
      <c r="AC82" s="752"/>
      <c r="AD82" s="752"/>
      <c r="AE82" s="752"/>
      <c r="AF82" s="752"/>
      <c r="AG82" s="752"/>
      <c r="AH82" s="752"/>
      <c r="AI82" s="752"/>
      <c r="AJ82" s="752"/>
      <c r="AK82" s="752"/>
      <c r="AL82" s="752"/>
      <c r="AM82" s="752"/>
      <c r="AN82" s="752"/>
      <c r="AO82" s="752"/>
      <c r="AP82" s="752"/>
    </row>
    <row r="83">
      <c r="A83" s="99" t="s">
        <v>13739</v>
      </c>
      <c r="B83" s="1850" t="s">
        <v>13715</v>
      </c>
      <c r="C83" s="67" t="s">
        <v>8850</v>
      </c>
      <c r="D83" s="1849" t="s">
        <v>13740</v>
      </c>
      <c r="E83" s="99" t="s">
        <v>13696</v>
      </c>
      <c r="F83" s="1877">
        <v>43922.0</v>
      </c>
      <c r="G83" s="709" t="s">
        <v>8467</v>
      </c>
      <c r="H83" s="74"/>
      <c r="I83" s="74"/>
      <c r="J83" s="74"/>
      <c r="K83" s="98"/>
      <c r="L83" s="1832">
        <v>43643.0</v>
      </c>
      <c r="M83" s="1806" t="s">
        <v>96</v>
      </c>
      <c r="N83" s="74"/>
      <c r="O83" s="74"/>
      <c r="P83" s="74"/>
      <c r="Q83" s="74"/>
      <c r="R83" s="74"/>
      <c r="S83" s="752"/>
      <c r="T83" s="95"/>
      <c r="U83" s="752"/>
      <c r="V83" s="752"/>
      <c r="W83" s="752"/>
      <c r="X83" s="752"/>
      <c r="Y83" s="752"/>
      <c r="Z83" s="752"/>
      <c r="AA83" s="752"/>
      <c r="AB83" s="752"/>
      <c r="AC83" s="752"/>
      <c r="AD83" s="752"/>
      <c r="AE83" s="752"/>
      <c r="AF83" s="752"/>
      <c r="AG83" s="752"/>
      <c r="AH83" s="752"/>
      <c r="AI83" s="752"/>
      <c r="AJ83" s="752"/>
      <c r="AK83" s="752"/>
      <c r="AL83" s="752"/>
      <c r="AM83" s="752"/>
      <c r="AN83" s="752"/>
      <c r="AO83" s="752"/>
      <c r="AP83" s="752"/>
    </row>
    <row r="84">
      <c r="A84" s="99" t="s">
        <v>13741</v>
      </c>
      <c r="B84" s="1850" t="s">
        <v>13715</v>
      </c>
      <c r="C84" s="67" t="s">
        <v>8833</v>
      </c>
      <c r="D84" s="1849" t="s">
        <v>13742</v>
      </c>
      <c r="E84" s="98" t="s">
        <v>14514</v>
      </c>
      <c r="F84" s="1877">
        <v>43922.0</v>
      </c>
      <c r="G84" s="709" t="s">
        <v>8467</v>
      </c>
      <c r="I84" s="1806"/>
      <c r="J84" s="74"/>
      <c r="K84" s="98"/>
      <c r="L84" s="1832">
        <v>43643.0</v>
      </c>
      <c r="M84" s="1806" t="s">
        <v>96</v>
      </c>
      <c r="N84" s="74"/>
      <c r="O84" s="74"/>
      <c r="P84" s="74"/>
      <c r="Q84" s="74"/>
      <c r="R84" s="74"/>
      <c r="S84" s="752"/>
      <c r="T84" s="95"/>
      <c r="U84" s="752"/>
      <c r="V84" s="752"/>
      <c r="W84" s="752"/>
      <c r="X84" s="752"/>
      <c r="Y84" s="752"/>
      <c r="Z84" s="752"/>
      <c r="AA84" s="752"/>
      <c r="AB84" s="752"/>
      <c r="AC84" s="752"/>
      <c r="AD84" s="752"/>
      <c r="AE84" s="752"/>
      <c r="AF84" s="752"/>
      <c r="AG84" s="752"/>
      <c r="AH84" s="752"/>
      <c r="AI84" s="752"/>
      <c r="AJ84" s="752"/>
      <c r="AK84" s="752"/>
      <c r="AL84" s="752"/>
      <c r="AM84" s="752"/>
      <c r="AN84" s="752"/>
      <c r="AO84" s="752"/>
      <c r="AP84" s="752"/>
    </row>
    <row r="85">
      <c r="A85" s="99" t="s">
        <v>13744</v>
      </c>
      <c r="B85" s="1850" t="s">
        <v>13715</v>
      </c>
      <c r="C85" s="67" t="s">
        <v>8838</v>
      </c>
      <c r="D85" s="1849" t="s">
        <v>13745</v>
      </c>
      <c r="E85" s="98" t="s">
        <v>14515</v>
      </c>
      <c r="F85" s="1877">
        <v>43922.0</v>
      </c>
      <c r="G85" s="709" t="s">
        <v>8467</v>
      </c>
      <c r="H85" s="74"/>
      <c r="I85" s="74"/>
      <c r="J85" s="74"/>
      <c r="K85" s="98"/>
      <c r="L85" s="1832">
        <v>43643.0</v>
      </c>
      <c r="M85" s="1806" t="s">
        <v>96</v>
      </c>
      <c r="N85" s="74"/>
      <c r="O85" s="74"/>
      <c r="P85" s="74"/>
      <c r="Q85" s="74"/>
      <c r="R85" s="74"/>
      <c r="S85" s="752"/>
      <c r="T85" s="95"/>
      <c r="U85" s="752"/>
      <c r="V85" s="752"/>
      <c r="W85" s="752"/>
      <c r="X85" s="752"/>
      <c r="Y85" s="752"/>
      <c r="Z85" s="752"/>
      <c r="AA85" s="752"/>
      <c r="AB85" s="752"/>
      <c r="AC85" s="752"/>
      <c r="AD85" s="752"/>
      <c r="AE85" s="752"/>
      <c r="AF85" s="752"/>
      <c r="AG85" s="752"/>
      <c r="AH85" s="752"/>
      <c r="AI85" s="752"/>
      <c r="AJ85" s="752"/>
      <c r="AK85" s="752"/>
      <c r="AL85" s="752"/>
      <c r="AM85" s="752"/>
      <c r="AN85" s="752"/>
      <c r="AO85" s="752"/>
      <c r="AP85" s="752"/>
    </row>
    <row r="86">
      <c r="A86" s="99" t="s">
        <v>13747</v>
      </c>
      <c r="B86" s="1850" t="s">
        <v>13715</v>
      </c>
      <c r="C86" s="67" t="s">
        <v>8841</v>
      </c>
      <c r="D86" s="1849" t="s">
        <v>13748</v>
      </c>
      <c r="E86" s="99" t="s">
        <v>13749</v>
      </c>
      <c r="F86" s="1877">
        <v>43922.0</v>
      </c>
      <c r="G86" s="709" t="s">
        <v>8467</v>
      </c>
      <c r="H86" s="74"/>
      <c r="I86" s="74"/>
      <c r="J86" s="74"/>
      <c r="K86" s="98"/>
      <c r="L86" s="1832">
        <v>43643.0</v>
      </c>
      <c r="M86" s="1806" t="s">
        <v>96</v>
      </c>
      <c r="N86" s="74"/>
      <c r="O86" s="74"/>
      <c r="P86" s="74"/>
      <c r="Q86" s="74"/>
      <c r="R86" s="74"/>
      <c r="S86" s="752"/>
      <c r="T86" s="95"/>
      <c r="U86" s="752"/>
      <c r="V86" s="752"/>
      <c r="W86" s="752"/>
      <c r="X86" s="752"/>
      <c r="Y86" s="752"/>
      <c r="Z86" s="752"/>
      <c r="AA86" s="752"/>
      <c r="AB86" s="752"/>
      <c r="AC86" s="752"/>
      <c r="AD86" s="752"/>
      <c r="AE86" s="752"/>
      <c r="AF86" s="752"/>
      <c r="AG86" s="752"/>
      <c r="AH86" s="752"/>
      <c r="AI86" s="752"/>
      <c r="AJ86" s="752"/>
      <c r="AK86" s="752"/>
      <c r="AL86" s="752"/>
      <c r="AM86" s="752"/>
      <c r="AN86" s="752"/>
      <c r="AO86" s="752"/>
      <c r="AP86" s="752"/>
    </row>
    <row r="87">
      <c r="A87" s="99" t="s">
        <v>13750</v>
      </c>
      <c r="B87" s="1850" t="s">
        <v>13715</v>
      </c>
      <c r="C87" s="67" t="s">
        <v>8844</v>
      </c>
      <c r="D87" s="1849" t="s">
        <v>13751</v>
      </c>
      <c r="E87" s="98" t="s">
        <v>14516</v>
      </c>
      <c r="F87" s="1877">
        <v>43922.0</v>
      </c>
      <c r="G87" s="709" t="s">
        <v>8467</v>
      </c>
      <c r="H87" s="74"/>
      <c r="I87" s="74"/>
      <c r="J87" s="74"/>
      <c r="K87" s="98"/>
      <c r="L87" s="1832">
        <v>43643.0</v>
      </c>
      <c r="M87" s="1806" t="s">
        <v>96</v>
      </c>
      <c r="N87" s="74"/>
      <c r="O87" s="74"/>
      <c r="P87" s="74"/>
      <c r="Q87" s="74"/>
      <c r="R87" s="74"/>
      <c r="S87" s="752"/>
      <c r="T87" s="95"/>
      <c r="U87" s="752"/>
      <c r="V87" s="752"/>
      <c r="W87" s="752"/>
      <c r="X87" s="752"/>
      <c r="Y87" s="752"/>
      <c r="Z87" s="752"/>
      <c r="AA87" s="752"/>
      <c r="AB87" s="752"/>
      <c r="AC87" s="752"/>
      <c r="AD87" s="752"/>
      <c r="AE87" s="752"/>
      <c r="AF87" s="752"/>
      <c r="AG87" s="752"/>
      <c r="AH87" s="752"/>
      <c r="AI87" s="752"/>
      <c r="AJ87" s="752"/>
      <c r="AK87" s="752"/>
      <c r="AL87" s="752"/>
      <c r="AM87" s="752"/>
      <c r="AN87" s="752"/>
      <c r="AO87" s="752"/>
      <c r="AP87" s="752"/>
    </row>
    <row r="88">
      <c r="A88" s="99" t="s">
        <v>13753</v>
      </c>
      <c r="B88" s="1850" t="s">
        <v>13715</v>
      </c>
      <c r="C88" s="67" t="s">
        <v>8847</v>
      </c>
      <c r="D88" s="1849" t="s">
        <v>13754</v>
      </c>
      <c r="E88" s="98" t="s">
        <v>14517</v>
      </c>
      <c r="F88" s="1877">
        <v>43922.0</v>
      </c>
      <c r="G88" s="709" t="s">
        <v>8467</v>
      </c>
      <c r="H88" s="74"/>
      <c r="I88" s="74"/>
      <c r="J88" s="74"/>
      <c r="K88" s="98"/>
      <c r="L88" s="1832">
        <v>43643.0</v>
      </c>
      <c r="M88" s="1806" t="s">
        <v>96</v>
      </c>
      <c r="N88" s="74"/>
      <c r="O88" s="74"/>
      <c r="P88" s="74"/>
      <c r="Q88" s="74"/>
      <c r="R88" s="74"/>
      <c r="S88" s="752"/>
      <c r="T88" s="95"/>
      <c r="U88" s="752"/>
      <c r="V88" s="752"/>
      <c r="W88" s="752"/>
      <c r="X88" s="752"/>
      <c r="Y88" s="752"/>
      <c r="Z88" s="752"/>
      <c r="AA88" s="752"/>
      <c r="AB88" s="752"/>
      <c r="AC88" s="752"/>
      <c r="AD88" s="752"/>
      <c r="AE88" s="752"/>
      <c r="AF88" s="752"/>
      <c r="AG88" s="752"/>
      <c r="AH88" s="752"/>
      <c r="AI88" s="752"/>
      <c r="AJ88" s="752"/>
      <c r="AK88" s="752"/>
      <c r="AL88" s="752"/>
      <c r="AM88" s="752"/>
      <c r="AN88" s="752"/>
      <c r="AO88" s="752"/>
      <c r="AP88" s="752"/>
    </row>
    <row r="89">
      <c r="A89" s="99" t="s">
        <v>13756</v>
      </c>
      <c r="B89" s="1850" t="s">
        <v>13715</v>
      </c>
      <c r="C89" s="67" t="s">
        <v>8850</v>
      </c>
      <c r="D89" s="1849" t="s">
        <v>13757</v>
      </c>
      <c r="E89" s="98" t="s">
        <v>14518</v>
      </c>
      <c r="F89" s="1877">
        <v>43922.0</v>
      </c>
      <c r="G89" s="709" t="s">
        <v>8467</v>
      </c>
      <c r="H89" s="74"/>
      <c r="I89" s="74"/>
      <c r="J89" s="74"/>
      <c r="K89" s="98"/>
      <c r="L89" s="1832">
        <v>43643.0</v>
      </c>
      <c r="M89" s="1806" t="s">
        <v>96</v>
      </c>
      <c r="N89" s="74"/>
      <c r="O89" s="74"/>
      <c r="P89" s="74"/>
      <c r="Q89" s="74"/>
      <c r="R89" s="74"/>
      <c r="S89" s="752"/>
      <c r="T89" s="95"/>
      <c r="U89" s="752"/>
      <c r="V89" s="752"/>
      <c r="W89" s="752"/>
      <c r="X89" s="752"/>
      <c r="Y89" s="752"/>
      <c r="Z89" s="752"/>
      <c r="AA89" s="752"/>
      <c r="AB89" s="752"/>
      <c r="AC89" s="752"/>
      <c r="AD89" s="752"/>
      <c r="AE89" s="752"/>
      <c r="AF89" s="752"/>
      <c r="AG89" s="752"/>
      <c r="AH89" s="752"/>
      <c r="AI89" s="752"/>
      <c r="AJ89" s="752"/>
      <c r="AK89" s="752"/>
      <c r="AL89" s="752"/>
      <c r="AM89" s="752"/>
      <c r="AN89" s="752"/>
      <c r="AO89" s="752"/>
      <c r="AP89" s="752"/>
    </row>
    <row r="90">
      <c r="A90" s="1871" t="s">
        <v>14519</v>
      </c>
      <c r="B90" s="1852"/>
      <c r="C90" s="1853"/>
      <c r="D90" s="1852"/>
      <c r="E90" s="1852"/>
      <c r="F90" s="1678"/>
      <c r="G90" s="1678"/>
      <c r="H90" s="1678"/>
      <c r="I90" s="1854"/>
      <c r="J90" s="1854"/>
      <c r="K90" s="1855"/>
      <c r="L90" s="1856"/>
      <c r="M90" s="1806"/>
      <c r="N90" s="74"/>
      <c r="O90" s="74"/>
      <c r="P90" s="74"/>
      <c r="Q90" s="74"/>
      <c r="R90" s="74"/>
      <c r="S90" s="752"/>
      <c r="T90" s="95"/>
      <c r="U90" s="752"/>
      <c r="V90" s="752"/>
      <c r="W90" s="752"/>
      <c r="X90" s="752"/>
      <c r="Y90" s="752"/>
      <c r="Z90" s="752"/>
      <c r="AA90" s="752"/>
      <c r="AB90" s="752"/>
      <c r="AC90" s="752"/>
      <c r="AD90" s="752"/>
      <c r="AE90" s="752"/>
      <c r="AF90" s="752"/>
      <c r="AG90" s="752"/>
      <c r="AH90" s="752"/>
      <c r="AI90" s="752"/>
      <c r="AJ90" s="752"/>
      <c r="AK90" s="752"/>
      <c r="AL90" s="752"/>
      <c r="AM90" s="752"/>
      <c r="AN90" s="752"/>
      <c r="AO90" s="752"/>
      <c r="AP90" s="752"/>
    </row>
    <row r="91">
      <c r="A91" s="590" t="s">
        <v>13760</v>
      </c>
      <c r="B91" s="727" t="s">
        <v>13761</v>
      </c>
      <c r="C91" s="734" t="s">
        <v>8833</v>
      </c>
      <c r="D91" s="590" t="s">
        <v>14520</v>
      </c>
      <c r="E91" s="590" t="s">
        <v>14521</v>
      </c>
      <c r="F91" s="1877">
        <v>43922.0</v>
      </c>
      <c r="G91" s="709" t="s">
        <v>8467</v>
      </c>
      <c r="I91" s="133" t="s">
        <v>14522</v>
      </c>
      <c r="J91" s="1857"/>
      <c r="K91" s="1829" t="str">
        <f t="shared" ref="K91:K97" si="1">HYPERLINK("https://tangramcare.atlassian.net/browse/P2BN-12","P2BN-12")</f>
        <v>P2BN-12</v>
      </c>
      <c r="L91" s="1832"/>
      <c r="M91" s="1806"/>
      <c r="N91" s="74"/>
      <c r="O91" s="74"/>
      <c r="P91" s="74"/>
      <c r="Q91" s="74"/>
      <c r="R91" s="74"/>
      <c r="S91" s="752"/>
      <c r="T91" s="95"/>
      <c r="U91" s="752"/>
      <c r="V91" s="752"/>
      <c r="W91" s="752"/>
      <c r="X91" s="752"/>
      <c r="Y91" s="752"/>
      <c r="Z91" s="752"/>
      <c r="AA91" s="752"/>
      <c r="AB91" s="752"/>
      <c r="AC91" s="752"/>
      <c r="AD91" s="752"/>
      <c r="AE91" s="752"/>
      <c r="AF91" s="752"/>
      <c r="AG91" s="752"/>
      <c r="AH91" s="752"/>
      <c r="AI91" s="752"/>
      <c r="AJ91" s="752"/>
      <c r="AK91" s="752"/>
      <c r="AL91" s="752"/>
      <c r="AM91" s="752"/>
      <c r="AN91" s="752"/>
      <c r="AO91" s="752"/>
      <c r="AP91" s="752"/>
    </row>
    <row r="92">
      <c r="A92" s="590" t="s">
        <v>13765</v>
      </c>
      <c r="B92" s="727" t="s">
        <v>13761</v>
      </c>
      <c r="C92" s="734" t="s">
        <v>8838</v>
      </c>
      <c r="D92" s="590" t="s">
        <v>14523</v>
      </c>
      <c r="E92" s="590" t="s">
        <v>14524</v>
      </c>
      <c r="F92" s="1877">
        <v>43922.0</v>
      </c>
      <c r="G92" s="709" t="s">
        <v>8467</v>
      </c>
      <c r="I92" s="133" t="s">
        <v>14522</v>
      </c>
      <c r="J92" s="96"/>
      <c r="K92" s="1829" t="str">
        <f t="shared" si="1"/>
        <v>P2BN-12</v>
      </c>
      <c r="L92" s="1832"/>
      <c r="M92" s="1806"/>
      <c r="N92" s="74"/>
      <c r="O92" s="74"/>
      <c r="P92" s="74"/>
      <c r="Q92" s="74"/>
      <c r="R92" s="74"/>
      <c r="S92" s="752"/>
      <c r="T92" s="95"/>
      <c r="U92" s="752"/>
      <c r="V92" s="752"/>
      <c r="W92" s="752"/>
      <c r="X92" s="752"/>
      <c r="Y92" s="752"/>
      <c r="Z92" s="752"/>
      <c r="AA92" s="752"/>
      <c r="AB92" s="752"/>
      <c r="AC92" s="752"/>
      <c r="AD92" s="752"/>
      <c r="AE92" s="752"/>
      <c r="AF92" s="752"/>
      <c r="AG92" s="752"/>
      <c r="AH92" s="752"/>
      <c r="AI92" s="752"/>
      <c r="AJ92" s="752"/>
      <c r="AK92" s="752"/>
      <c r="AL92" s="752"/>
      <c r="AM92" s="752"/>
      <c r="AN92" s="752"/>
      <c r="AO92" s="752"/>
      <c r="AP92" s="752"/>
    </row>
    <row r="93">
      <c r="A93" s="590" t="s">
        <v>13769</v>
      </c>
      <c r="B93" s="727" t="s">
        <v>13761</v>
      </c>
      <c r="C93" s="734" t="s">
        <v>8841</v>
      </c>
      <c r="D93" s="590" t="s">
        <v>14525</v>
      </c>
      <c r="E93" s="590" t="s">
        <v>14526</v>
      </c>
      <c r="F93" s="1877">
        <v>43922.0</v>
      </c>
      <c r="G93" s="709" t="s">
        <v>8467</v>
      </c>
      <c r="I93" s="133" t="s">
        <v>14522</v>
      </c>
      <c r="J93" s="96"/>
      <c r="K93" s="1829" t="str">
        <f t="shared" si="1"/>
        <v>P2BN-12</v>
      </c>
      <c r="L93" s="1832"/>
      <c r="M93" s="1806"/>
      <c r="N93" s="74"/>
      <c r="O93" s="74"/>
      <c r="P93" s="74"/>
      <c r="Q93" s="74"/>
      <c r="R93" s="74"/>
      <c r="S93" s="752"/>
      <c r="T93" s="1627"/>
      <c r="U93" s="752"/>
      <c r="V93" s="752"/>
      <c r="W93" s="752"/>
      <c r="X93" s="752"/>
      <c r="Y93" s="752"/>
      <c r="Z93" s="752"/>
      <c r="AA93" s="752"/>
      <c r="AB93" s="752"/>
      <c r="AC93" s="752"/>
      <c r="AD93" s="752"/>
      <c r="AE93" s="752"/>
      <c r="AF93" s="752"/>
      <c r="AG93" s="752"/>
      <c r="AH93" s="752"/>
      <c r="AI93" s="752"/>
      <c r="AJ93" s="752"/>
      <c r="AK93" s="752"/>
      <c r="AL93" s="752"/>
      <c r="AM93" s="752"/>
      <c r="AN93" s="752"/>
      <c r="AO93" s="752"/>
      <c r="AP93" s="752"/>
    </row>
    <row r="94">
      <c r="A94" s="590" t="s">
        <v>13773</v>
      </c>
      <c r="B94" s="727" t="s">
        <v>13761</v>
      </c>
      <c r="C94" s="734" t="s">
        <v>8844</v>
      </c>
      <c r="D94" s="590" t="s">
        <v>14527</v>
      </c>
      <c r="E94" s="590" t="s">
        <v>14528</v>
      </c>
      <c r="F94" s="1877">
        <v>43922.0</v>
      </c>
      <c r="G94" s="709" t="s">
        <v>8467</v>
      </c>
      <c r="I94" s="133" t="s">
        <v>14522</v>
      </c>
      <c r="J94" s="96"/>
      <c r="K94" s="1829" t="str">
        <f t="shared" si="1"/>
        <v>P2BN-12</v>
      </c>
      <c r="L94" s="1832"/>
      <c r="M94" s="1806"/>
      <c r="N94" s="74"/>
      <c r="O94" s="74"/>
      <c r="P94" s="74"/>
      <c r="Q94" s="74"/>
      <c r="R94" s="74"/>
      <c r="S94" s="752"/>
      <c r="T94" s="95" t="s">
        <v>79</v>
      </c>
      <c r="U94" s="752"/>
      <c r="V94" s="752"/>
      <c r="W94" s="752"/>
      <c r="X94" s="752"/>
      <c r="Y94" s="752"/>
      <c r="Z94" s="752"/>
      <c r="AA94" s="752"/>
      <c r="AB94" s="752"/>
      <c r="AC94" s="752"/>
      <c r="AD94" s="752"/>
      <c r="AE94" s="752"/>
      <c r="AF94" s="752"/>
      <c r="AG94" s="752"/>
      <c r="AH94" s="752"/>
      <c r="AI94" s="752"/>
      <c r="AJ94" s="752"/>
      <c r="AK94" s="752"/>
      <c r="AL94" s="752"/>
      <c r="AM94" s="752"/>
      <c r="AN94" s="752"/>
      <c r="AO94" s="752"/>
      <c r="AP94" s="752"/>
    </row>
    <row r="95">
      <c r="A95" s="590" t="s">
        <v>13777</v>
      </c>
      <c r="B95" s="727" t="s">
        <v>13761</v>
      </c>
      <c r="C95" s="734" t="s">
        <v>8847</v>
      </c>
      <c r="D95" s="590" t="s">
        <v>14529</v>
      </c>
      <c r="E95" s="590" t="s">
        <v>14530</v>
      </c>
      <c r="F95" s="1877">
        <v>43922.0</v>
      </c>
      <c r="G95" s="709" t="s">
        <v>8467</v>
      </c>
      <c r="I95" s="133" t="s">
        <v>14522</v>
      </c>
      <c r="J95" s="1857"/>
      <c r="K95" s="1829" t="str">
        <f t="shared" si="1"/>
        <v>P2BN-12</v>
      </c>
      <c r="L95" s="1832"/>
      <c r="M95" s="1806"/>
      <c r="N95" s="74"/>
      <c r="O95" s="74"/>
      <c r="P95" s="74"/>
      <c r="Q95" s="74"/>
      <c r="R95" s="74"/>
      <c r="S95" s="752"/>
      <c r="T95" s="95"/>
      <c r="U95" s="752"/>
      <c r="V95" s="752"/>
      <c r="W95" s="752"/>
      <c r="X95" s="752"/>
      <c r="Y95" s="752"/>
      <c r="Z95" s="752"/>
      <c r="AA95" s="752"/>
      <c r="AB95" s="752"/>
      <c r="AC95" s="752"/>
      <c r="AD95" s="752"/>
      <c r="AE95" s="752"/>
      <c r="AF95" s="752"/>
      <c r="AG95" s="752"/>
      <c r="AH95" s="752"/>
      <c r="AI95" s="752"/>
      <c r="AJ95" s="752"/>
      <c r="AK95" s="752"/>
      <c r="AL95" s="752"/>
      <c r="AM95" s="752"/>
      <c r="AN95" s="752"/>
      <c r="AO95" s="752"/>
      <c r="AP95" s="752"/>
    </row>
    <row r="96">
      <c r="A96" s="590" t="s">
        <v>13781</v>
      </c>
      <c r="B96" s="727" t="s">
        <v>13761</v>
      </c>
      <c r="C96" s="734" t="s">
        <v>8850</v>
      </c>
      <c r="D96" s="590" t="s">
        <v>14531</v>
      </c>
      <c r="E96" s="590" t="s">
        <v>14532</v>
      </c>
      <c r="F96" s="1877">
        <v>43922.0</v>
      </c>
      <c r="G96" s="709" t="s">
        <v>8467</v>
      </c>
      <c r="I96" s="133" t="s">
        <v>14522</v>
      </c>
      <c r="J96" s="96"/>
      <c r="K96" s="1829" t="str">
        <f t="shared" si="1"/>
        <v>P2BN-12</v>
      </c>
      <c r="L96" s="1832"/>
      <c r="M96" s="1806"/>
      <c r="N96" s="74"/>
      <c r="O96" s="74"/>
      <c r="P96" s="74"/>
      <c r="Q96" s="74"/>
      <c r="R96" s="74"/>
      <c r="S96" s="752"/>
      <c r="T96" s="95"/>
      <c r="U96" s="752"/>
      <c r="V96" s="752"/>
      <c r="W96" s="752"/>
      <c r="X96" s="752"/>
      <c r="Y96" s="752"/>
      <c r="Z96" s="752"/>
      <c r="AA96" s="752"/>
      <c r="AB96" s="752"/>
      <c r="AC96" s="752"/>
      <c r="AD96" s="752"/>
      <c r="AE96" s="752"/>
      <c r="AF96" s="752"/>
      <c r="AG96" s="752"/>
      <c r="AH96" s="752"/>
      <c r="AI96" s="752"/>
      <c r="AJ96" s="752"/>
      <c r="AK96" s="752"/>
      <c r="AL96" s="752"/>
      <c r="AM96" s="752"/>
      <c r="AN96" s="752"/>
      <c r="AO96" s="752"/>
      <c r="AP96" s="752"/>
    </row>
    <row r="97">
      <c r="A97" s="590" t="s">
        <v>13785</v>
      </c>
      <c r="B97" s="727" t="s">
        <v>13786</v>
      </c>
      <c r="C97" s="734" t="s">
        <v>8833</v>
      </c>
      <c r="D97" s="590" t="s">
        <v>14533</v>
      </c>
      <c r="E97" s="590" t="s">
        <v>14534</v>
      </c>
      <c r="F97" s="1877">
        <v>43922.0</v>
      </c>
      <c r="G97" s="709" t="s">
        <v>8467</v>
      </c>
      <c r="I97" s="133" t="s">
        <v>14522</v>
      </c>
      <c r="J97" s="1857"/>
      <c r="K97" s="1829" t="str">
        <f t="shared" si="1"/>
        <v>P2BN-12</v>
      </c>
      <c r="L97" s="1832"/>
      <c r="M97" s="1806"/>
      <c r="N97" s="74"/>
      <c r="O97" s="74"/>
      <c r="P97" s="74"/>
      <c r="Q97" s="74"/>
      <c r="R97" s="74"/>
      <c r="S97" s="752"/>
      <c r="T97" s="95"/>
      <c r="U97" s="752"/>
      <c r="V97" s="752"/>
      <c r="W97" s="752"/>
      <c r="X97" s="752"/>
      <c r="Y97" s="752"/>
      <c r="Z97" s="752"/>
      <c r="AA97" s="752"/>
      <c r="AB97" s="752"/>
      <c r="AC97" s="752"/>
      <c r="AD97" s="752"/>
      <c r="AE97" s="752"/>
      <c r="AF97" s="752"/>
      <c r="AG97" s="752"/>
      <c r="AH97" s="752"/>
      <c r="AI97" s="752"/>
      <c r="AJ97" s="752"/>
      <c r="AK97" s="752"/>
      <c r="AL97" s="752"/>
      <c r="AM97" s="752"/>
      <c r="AN97" s="752"/>
      <c r="AO97" s="752"/>
      <c r="AP97" s="752"/>
    </row>
    <row r="98" ht="135.0" customHeight="1">
      <c r="A98" s="590" t="s">
        <v>13790</v>
      </c>
      <c r="B98" s="727" t="s">
        <v>13786</v>
      </c>
      <c r="C98" s="734" t="s">
        <v>8838</v>
      </c>
      <c r="D98" s="590" t="s">
        <v>14535</v>
      </c>
      <c r="E98" s="590" t="s">
        <v>14536</v>
      </c>
      <c r="F98" s="1877">
        <v>43922.0</v>
      </c>
      <c r="G98" s="709" t="s">
        <v>8467</v>
      </c>
      <c r="I98" s="133" t="s">
        <v>14522</v>
      </c>
      <c r="J98" s="95"/>
      <c r="K98" s="98"/>
      <c r="L98" s="1832"/>
      <c r="M98" s="1806"/>
      <c r="N98" s="74"/>
      <c r="O98" s="74"/>
      <c r="P98" s="74"/>
      <c r="Q98" s="74"/>
      <c r="R98" s="74"/>
      <c r="S98" s="752"/>
      <c r="T98" s="95"/>
      <c r="U98" s="752"/>
      <c r="V98" s="752"/>
      <c r="W98" s="752"/>
      <c r="X98" s="752"/>
      <c r="Y98" s="752"/>
      <c r="Z98" s="752"/>
      <c r="AA98" s="752"/>
      <c r="AB98" s="752"/>
      <c r="AC98" s="752"/>
      <c r="AD98" s="752"/>
      <c r="AE98" s="752"/>
      <c r="AF98" s="752"/>
      <c r="AG98" s="752"/>
      <c r="AH98" s="752"/>
      <c r="AI98" s="752"/>
      <c r="AJ98" s="752"/>
      <c r="AK98" s="752"/>
      <c r="AL98" s="752"/>
      <c r="AM98" s="752"/>
      <c r="AN98" s="752"/>
      <c r="AO98" s="752"/>
      <c r="AP98" s="752"/>
    </row>
    <row r="99">
      <c r="A99" s="590" t="s">
        <v>13793</v>
      </c>
      <c r="B99" s="727" t="s">
        <v>13786</v>
      </c>
      <c r="C99" s="734" t="s">
        <v>8841</v>
      </c>
      <c r="D99" s="590" t="s">
        <v>14537</v>
      </c>
      <c r="E99" s="590" t="s">
        <v>14538</v>
      </c>
      <c r="F99" s="1877">
        <v>43922.0</v>
      </c>
      <c r="G99" s="709" t="s">
        <v>8467</v>
      </c>
      <c r="I99" s="133" t="s">
        <v>14522</v>
      </c>
      <c r="J99" s="95"/>
      <c r="K99" s="98"/>
      <c r="L99" s="1832"/>
      <c r="M99" s="1806"/>
      <c r="N99" s="74"/>
      <c r="O99" s="74"/>
      <c r="P99" s="74"/>
      <c r="Q99" s="74"/>
      <c r="R99" s="74"/>
      <c r="S99" s="752"/>
      <c r="T99" s="95"/>
      <c r="U99" s="752"/>
      <c r="V99" s="752"/>
      <c r="W99" s="752"/>
      <c r="X99" s="752"/>
      <c r="Y99" s="752"/>
      <c r="Z99" s="752"/>
      <c r="AA99" s="752"/>
      <c r="AB99" s="752"/>
      <c r="AC99" s="752"/>
      <c r="AD99" s="752"/>
      <c r="AE99" s="752"/>
      <c r="AF99" s="752"/>
      <c r="AG99" s="752"/>
      <c r="AH99" s="752"/>
      <c r="AI99" s="752"/>
      <c r="AJ99" s="752"/>
      <c r="AK99" s="752"/>
      <c r="AL99" s="752"/>
      <c r="AM99" s="752"/>
      <c r="AN99" s="752"/>
      <c r="AO99" s="752"/>
      <c r="AP99" s="752"/>
    </row>
    <row r="100">
      <c r="A100" s="590" t="s">
        <v>13796</v>
      </c>
      <c r="B100" s="727" t="s">
        <v>13786</v>
      </c>
      <c r="C100" s="734" t="s">
        <v>8844</v>
      </c>
      <c r="D100" s="590" t="s">
        <v>14539</v>
      </c>
      <c r="E100" s="590" t="s">
        <v>14540</v>
      </c>
      <c r="F100" s="1877">
        <v>43922.0</v>
      </c>
      <c r="G100" s="709" t="s">
        <v>8467</v>
      </c>
      <c r="I100" s="133" t="s">
        <v>14522</v>
      </c>
      <c r="J100" s="95"/>
      <c r="K100" s="98"/>
      <c r="L100" s="1832"/>
      <c r="M100" s="1806"/>
      <c r="N100" s="74"/>
      <c r="O100" s="74"/>
      <c r="P100" s="74"/>
      <c r="Q100" s="74"/>
      <c r="R100" s="74"/>
      <c r="S100" s="752"/>
      <c r="T100" s="95"/>
      <c r="U100" s="752"/>
      <c r="V100" s="752"/>
      <c r="W100" s="752"/>
      <c r="X100" s="752"/>
      <c r="Y100" s="752"/>
      <c r="Z100" s="752"/>
      <c r="AA100" s="752"/>
      <c r="AB100" s="752"/>
      <c r="AC100" s="752"/>
      <c r="AD100" s="752"/>
      <c r="AE100" s="752"/>
      <c r="AF100" s="752"/>
      <c r="AG100" s="752"/>
      <c r="AH100" s="752"/>
      <c r="AI100" s="752"/>
      <c r="AJ100" s="752"/>
      <c r="AK100" s="752"/>
      <c r="AL100" s="752"/>
      <c r="AM100" s="752"/>
      <c r="AN100" s="752"/>
      <c r="AO100" s="752"/>
      <c r="AP100" s="752"/>
    </row>
    <row r="101">
      <c r="A101" s="590" t="s">
        <v>13799</v>
      </c>
      <c r="B101" s="727" t="s">
        <v>13786</v>
      </c>
      <c r="C101" s="734" t="s">
        <v>8847</v>
      </c>
      <c r="D101" s="590" t="s">
        <v>14541</v>
      </c>
      <c r="E101" s="590" t="s">
        <v>14542</v>
      </c>
      <c r="F101" s="1877">
        <v>43922.0</v>
      </c>
      <c r="G101" s="709" t="s">
        <v>8467</v>
      </c>
      <c r="I101" s="133" t="s">
        <v>14522</v>
      </c>
      <c r="J101" s="95"/>
      <c r="K101" s="98"/>
      <c r="L101" s="1832"/>
      <c r="M101" s="1806"/>
      <c r="N101" s="74"/>
      <c r="O101" s="74"/>
      <c r="P101" s="74"/>
      <c r="Q101" s="74"/>
      <c r="R101" s="74"/>
      <c r="S101" s="752"/>
      <c r="T101" s="95"/>
      <c r="U101" s="752"/>
      <c r="V101" s="752"/>
      <c r="W101" s="752"/>
      <c r="X101" s="752"/>
      <c r="Y101" s="752"/>
      <c r="Z101" s="752"/>
      <c r="AA101" s="752"/>
      <c r="AB101" s="752"/>
      <c r="AC101" s="752"/>
      <c r="AD101" s="752"/>
      <c r="AE101" s="752"/>
      <c r="AF101" s="752"/>
      <c r="AG101" s="752"/>
      <c r="AH101" s="752"/>
      <c r="AI101" s="752"/>
      <c r="AJ101" s="752"/>
      <c r="AK101" s="752"/>
      <c r="AL101" s="752"/>
      <c r="AM101" s="752"/>
      <c r="AN101" s="752"/>
      <c r="AO101" s="752"/>
      <c r="AP101" s="752"/>
    </row>
    <row r="102">
      <c r="A102" s="590" t="s">
        <v>13802</v>
      </c>
      <c r="B102" s="727" t="s">
        <v>13786</v>
      </c>
      <c r="C102" s="734" t="s">
        <v>8850</v>
      </c>
      <c r="D102" s="590" t="s">
        <v>14543</v>
      </c>
      <c r="E102" s="590" t="s">
        <v>14544</v>
      </c>
      <c r="F102" s="1877">
        <v>43922.0</v>
      </c>
      <c r="G102" s="709" t="s">
        <v>8467</v>
      </c>
      <c r="I102" s="133" t="s">
        <v>14522</v>
      </c>
      <c r="J102" s="95"/>
      <c r="K102" s="98"/>
      <c r="L102" s="1832"/>
      <c r="M102" s="1806"/>
      <c r="N102" s="74"/>
      <c r="O102" s="74"/>
      <c r="P102" s="74"/>
      <c r="Q102" s="74"/>
      <c r="R102" s="74"/>
      <c r="S102" s="752"/>
      <c r="T102" s="95"/>
      <c r="U102" s="752"/>
      <c r="V102" s="752"/>
      <c r="W102" s="752"/>
      <c r="X102" s="752"/>
      <c r="Y102" s="752"/>
      <c r="Z102" s="752"/>
      <c r="AA102" s="752"/>
      <c r="AB102" s="752"/>
      <c r="AC102" s="752"/>
      <c r="AD102" s="752"/>
      <c r="AE102" s="752"/>
      <c r="AF102" s="752"/>
      <c r="AG102" s="752"/>
      <c r="AH102" s="752"/>
      <c r="AI102" s="752"/>
      <c r="AJ102" s="752"/>
      <c r="AK102" s="752"/>
      <c r="AL102" s="752"/>
      <c r="AM102" s="752"/>
      <c r="AN102" s="752"/>
      <c r="AO102" s="752"/>
      <c r="AP102" s="752"/>
    </row>
    <row r="103">
      <c r="A103" s="590" t="s">
        <v>13805</v>
      </c>
      <c r="B103" s="727" t="s">
        <v>13806</v>
      </c>
      <c r="C103" s="734" t="s">
        <v>8833</v>
      </c>
      <c r="D103" s="590" t="s">
        <v>14545</v>
      </c>
      <c r="E103" s="590" t="s">
        <v>14546</v>
      </c>
      <c r="F103" s="1877">
        <v>43922.0</v>
      </c>
      <c r="G103" s="709" t="s">
        <v>8467</v>
      </c>
      <c r="I103" s="133" t="s">
        <v>14522</v>
      </c>
      <c r="J103" s="1857"/>
      <c r="K103" s="98"/>
      <c r="L103" s="1832"/>
      <c r="M103" s="1806"/>
      <c r="N103" s="74"/>
      <c r="O103" s="74"/>
      <c r="P103" s="74"/>
      <c r="Q103" s="74"/>
      <c r="R103" s="74"/>
      <c r="S103" s="752"/>
      <c r="T103" s="95"/>
      <c r="U103" s="752"/>
      <c r="V103" s="752"/>
      <c r="W103" s="752"/>
      <c r="X103" s="752"/>
      <c r="Y103" s="752"/>
      <c r="Z103" s="752"/>
      <c r="AA103" s="752"/>
      <c r="AB103" s="752"/>
      <c r="AC103" s="752"/>
      <c r="AD103" s="752"/>
      <c r="AE103" s="752"/>
      <c r="AF103" s="752"/>
      <c r="AG103" s="752"/>
      <c r="AH103" s="752"/>
      <c r="AI103" s="752"/>
      <c r="AJ103" s="752"/>
      <c r="AK103" s="752"/>
      <c r="AL103" s="752"/>
      <c r="AM103" s="752"/>
      <c r="AN103" s="752"/>
      <c r="AO103" s="752"/>
      <c r="AP103" s="752"/>
    </row>
    <row r="104">
      <c r="A104" s="590" t="s">
        <v>13809</v>
      </c>
      <c r="B104" s="727" t="s">
        <v>13806</v>
      </c>
      <c r="C104" s="734" t="s">
        <v>8838</v>
      </c>
      <c r="D104" s="590" t="s">
        <v>14547</v>
      </c>
      <c r="E104" s="590" t="s">
        <v>14548</v>
      </c>
      <c r="F104" s="1877">
        <v>43922.0</v>
      </c>
      <c r="G104" s="709" t="s">
        <v>8467</v>
      </c>
      <c r="I104" s="133" t="s">
        <v>14522</v>
      </c>
      <c r="J104" s="95"/>
      <c r="K104" s="98"/>
      <c r="L104" s="1832"/>
      <c r="M104" s="1806"/>
      <c r="N104" s="74"/>
      <c r="O104" s="74"/>
      <c r="P104" s="74"/>
      <c r="Q104" s="74"/>
      <c r="R104" s="74"/>
      <c r="S104" s="752"/>
      <c r="T104" s="95"/>
      <c r="U104" s="752"/>
      <c r="V104" s="752"/>
      <c r="W104" s="752"/>
      <c r="X104" s="752"/>
      <c r="Y104" s="752"/>
      <c r="Z104" s="752"/>
      <c r="AA104" s="752"/>
      <c r="AB104" s="752"/>
      <c r="AC104" s="752"/>
      <c r="AD104" s="752"/>
      <c r="AE104" s="752"/>
      <c r="AF104" s="752"/>
      <c r="AG104" s="752"/>
      <c r="AH104" s="752"/>
      <c r="AI104" s="752"/>
      <c r="AJ104" s="752"/>
      <c r="AK104" s="752"/>
      <c r="AL104" s="752"/>
      <c r="AM104" s="752"/>
      <c r="AN104" s="752"/>
      <c r="AO104" s="752"/>
      <c r="AP104" s="752"/>
    </row>
    <row r="105">
      <c r="A105" s="590" t="s">
        <v>13812</v>
      </c>
      <c r="B105" s="727" t="s">
        <v>13806</v>
      </c>
      <c r="C105" s="734" t="s">
        <v>8841</v>
      </c>
      <c r="D105" s="590" t="s">
        <v>14549</v>
      </c>
      <c r="E105" s="590" t="s">
        <v>14550</v>
      </c>
      <c r="F105" s="1877">
        <v>43922.0</v>
      </c>
      <c r="G105" s="709" t="s">
        <v>8467</v>
      </c>
      <c r="I105" s="133" t="s">
        <v>14522</v>
      </c>
      <c r="J105" s="95"/>
      <c r="K105" s="98"/>
      <c r="L105" s="1832"/>
      <c r="M105" s="1806"/>
      <c r="N105" s="74"/>
      <c r="O105" s="74"/>
      <c r="P105" s="74"/>
      <c r="Q105" s="74"/>
      <c r="R105" s="74"/>
      <c r="S105" s="752"/>
      <c r="T105" s="95"/>
      <c r="U105" s="752"/>
      <c r="V105" s="752"/>
      <c r="W105" s="752"/>
      <c r="X105" s="752"/>
      <c r="Y105" s="752"/>
      <c r="Z105" s="752"/>
      <c r="AA105" s="752"/>
      <c r="AB105" s="752"/>
      <c r="AC105" s="752"/>
      <c r="AD105" s="752"/>
      <c r="AE105" s="752"/>
      <c r="AF105" s="752"/>
      <c r="AG105" s="752"/>
      <c r="AH105" s="752"/>
      <c r="AI105" s="752"/>
      <c r="AJ105" s="752"/>
      <c r="AK105" s="752"/>
      <c r="AL105" s="752"/>
      <c r="AM105" s="752"/>
      <c r="AN105" s="752"/>
      <c r="AO105" s="752"/>
      <c r="AP105" s="752"/>
    </row>
    <row r="106">
      <c r="A106" s="590" t="s">
        <v>13815</v>
      </c>
      <c r="B106" s="727" t="s">
        <v>13806</v>
      </c>
      <c r="C106" s="734" t="s">
        <v>8844</v>
      </c>
      <c r="D106" s="590" t="s">
        <v>14551</v>
      </c>
      <c r="E106" s="590" t="s">
        <v>14552</v>
      </c>
      <c r="F106" s="1877">
        <v>43922.0</v>
      </c>
      <c r="G106" s="709" t="s">
        <v>8467</v>
      </c>
      <c r="I106" s="133" t="s">
        <v>14522</v>
      </c>
      <c r="J106" s="95"/>
      <c r="K106" s="98"/>
      <c r="L106" s="1832"/>
      <c r="M106" s="1806"/>
      <c r="N106" s="74"/>
      <c r="O106" s="74"/>
      <c r="P106" s="74"/>
      <c r="Q106" s="74"/>
      <c r="R106" s="74"/>
      <c r="S106" s="752"/>
      <c r="T106" s="95"/>
      <c r="U106" s="752"/>
      <c r="V106" s="752"/>
      <c r="W106" s="752"/>
      <c r="X106" s="752"/>
      <c r="Y106" s="752"/>
      <c r="Z106" s="752"/>
      <c r="AA106" s="752"/>
      <c r="AB106" s="752"/>
      <c r="AC106" s="752"/>
      <c r="AD106" s="752"/>
      <c r="AE106" s="752"/>
      <c r="AF106" s="752"/>
      <c r="AG106" s="752"/>
      <c r="AH106" s="752"/>
      <c r="AI106" s="752"/>
      <c r="AJ106" s="752"/>
      <c r="AK106" s="752"/>
      <c r="AL106" s="752"/>
      <c r="AM106" s="752"/>
      <c r="AN106" s="752"/>
      <c r="AO106" s="752"/>
      <c r="AP106" s="752"/>
    </row>
    <row r="107">
      <c r="A107" s="590" t="s">
        <v>13818</v>
      </c>
      <c r="B107" s="727" t="s">
        <v>13806</v>
      </c>
      <c r="C107" s="734" t="s">
        <v>8847</v>
      </c>
      <c r="D107" s="590" t="s">
        <v>14553</v>
      </c>
      <c r="E107" s="590" t="s">
        <v>14554</v>
      </c>
      <c r="F107" s="1877">
        <v>43922.0</v>
      </c>
      <c r="G107" s="709" t="s">
        <v>8467</v>
      </c>
      <c r="I107" s="133" t="s">
        <v>14522</v>
      </c>
      <c r="J107" s="95"/>
      <c r="K107" s="98"/>
      <c r="L107" s="1832"/>
      <c r="M107" s="1806"/>
      <c r="N107" s="74"/>
      <c r="O107" s="74"/>
      <c r="P107" s="74"/>
      <c r="Q107" s="74"/>
      <c r="R107" s="74"/>
      <c r="S107" s="752"/>
      <c r="T107" s="95"/>
      <c r="U107" s="752"/>
      <c r="V107" s="752"/>
      <c r="W107" s="752"/>
      <c r="X107" s="752"/>
      <c r="Y107" s="752"/>
      <c r="Z107" s="752"/>
      <c r="AA107" s="752"/>
      <c r="AB107" s="752"/>
      <c r="AC107" s="752"/>
      <c r="AD107" s="752"/>
      <c r="AE107" s="752"/>
      <c r="AF107" s="752"/>
      <c r="AG107" s="752"/>
      <c r="AH107" s="752"/>
      <c r="AI107" s="752"/>
      <c r="AJ107" s="752"/>
      <c r="AK107" s="752"/>
      <c r="AL107" s="752"/>
      <c r="AM107" s="752"/>
      <c r="AN107" s="752"/>
      <c r="AO107" s="752"/>
      <c r="AP107" s="752"/>
    </row>
    <row r="108">
      <c r="A108" s="590" t="s">
        <v>13821</v>
      </c>
      <c r="B108" s="727" t="s">
        <v>13806</v>
      </c>
      <c r="C108" s="734" t="s">
        <v>8850</v>
      </c>
      <c r="D108" s="590" t="s">
        <v>14555</v>
      </c>
      <c r="E108" s="590" t="s">
        <v>14556</v>
      </c>
      <c r="F108" s="1877">
        <v>43922.0</v>
      </c>
      <c r="G108" s="709" t="s">
        <v>8467</v>
      </c>
      <c r="I108" s="133" t="s">
        <v>14522</v>
      </c>
      <c r="J108" s="95"/>
      <c r="K108" s="98"/>
      <c r="L108" s="1832"/>
      <c r="M108" s="1806"/>
      <c r="N108" s="74"/>
      <c r="O108" s="74"/>
      <c r="P108" s="74"/>
      <c r="Q108" s="74"/>
      <c r="R108" s="74"/>
      <c r="S108" s="752"/>
      <c r="T108" s="95"/>
      <c r="U108" s="752"/>
      <c r="V108" s="752"/>
      <c r="W108" s="752"/>
      <c r="X108" s="752"/>
      <c r="Y108" s="752"/>
      <c r="Z108" s="752"/>
      <c r="AA108" s="752"/>
      <c r="AB108" s="752"/>
      <c r="AC108" s="752"/>
      <c r="AD108" s="752"/>
      <c r="AE108" s="752"/>
      <c r="AF108" s="752"/>
      <c r="AG108" s="752"/>
      <c r="AH108" s="752"/>
      <c r="AI108" s="752"/>
      <c r="AJ108" s="752"/>
      <c r="AK108" s="752"/>
      <c r="AL108" s="752"/>
      <c r="AM108" s="752"/>
      <c r="AN108" s="752"/>
      <c r="AO108" s="752"/>
      <c r="AP108" s="752"/>
    </row>
    <row r="109">
      <c r="A109" s="618" t="s">
        <v>13824</v>
      </c>
      <c r="B109" s="727" t="s">
        <v>13825</v>
      </c>
      <c r="C109" s="734" t="s">
        <v>8833</v>
      </c>
      <c r="D109" s="621" t="s">
        <v>13826</v>
      </c>
      <c r="E109" s="590" t="s">
        <v>14557</v>
      </c>
      <c r="F109" s="1877">
        <v>43922.0</v>
      </c>
      <c r="G109" s="709" t="s">
        <v>8467</v>
      </c>
      <c r="I109" s="133" t="s">
        <v>14522</v>
      </c>
      <c r="J109" s="74"/>
      <c r="K109" s="98"/>
      <c r="L109" s="1832"/>
      <c r="M109" s="1806"/>
      <c r="N109" s="74"/>
      <c r="O109" s="74"/>
      <c r="P109" s="74"/>
      <c r="Q109" s="74"/>
      <c r="R109" s="74"/>
      <c r="S109" s="752"/>
      <c r="T109" s="95"/>
      <c r="U109" s="752"/>
      <c r="V109" s="752"/>
      <c r="W109" s="752"/>
      <c r="X109" s="752"/>
      <c r="Y109" s="752"/>
      <c r="Z109" s="752"/>
      <c r="AA109" s="752"/>
      <c r="AB109" s="752"/>
      <c r="AC109" s="752"/>
      <c r="AD109" s="752"/>
      <c r="AE109" s="752"/>
      <c r="AF109" s="752"/>
      <c r="AG109" s="752"/>
      <c r="AH109" s="752"/>
      <c r="AI109" s="752"/>
      <c r="AJ109" s="752"/>
      <c r="AK109" s="752"/>
      <c r="AL109" s="752"/>
      <c r="AM109" s="752"/>
      <c r="AN109" s="752"/>
      <c r="AO109" s="752"/>
      <c r="AP109" s="752"/>
    </row>
    <row r="110">
      <c r="A110" s="618" t="s">
        <v>13828</v>
      </c>
      <c r="B110" s="727" t="s">
        <v>13825</v>
      </c>
      <c r="C110" s="734" t="s">
        <v>8838</v>
      </c>
      <c r="D110" s="621" t="s">
        <v>13829</v>
      </c>
      <c r="E110" s="590" t="s">
        <v>14558</v>
      </c>
      <c r="F110" s="1877">
        <v>43922.0</v>
      </c>
      <c r="G110" s="709" t="s">
        <v>8467</v>
      </c>
      <c r="H110" s="95"/>
      <c r="I110" s="74"/>
      <c r="J110" s="74"/>
      <c r="K110" s="98"/>
      <c r="L110" s="1832"/>
      <c r="M110" s="1806"/>
      <c r="N110" s="74"/>
      <c r="O110" s="74"/>
      <c r="P110" s="74"/>
      <c r="Q110" s="74"/>
      <c r="R110" s="74"/>
      <c r="S110" s="752"/>
      <c r="T110" s="95"/>
      <c r="U110" s="752"/>
      <c r="V110" s="752"/>
      <c r="W110" s="752"/>
      <c r="X110" s="752"/>
      <c r="Y110" s="752"/>
      <c r="Z110" s="752"/>
      <c r="AA110" s="752"/>
      <c r="AB110" s="752"/>
      <c r="AC110" s="752"/>
      <c r="AD110" s="752"/>
      <c r="AE110" s="752"/>
      <c r="AF110" s="752"/>
      <c r="AG110" s="752"/>
      <c r="AH110" s="752"/>
      <c r="AI110" s="752"/>
      <c r="AJ110" s="752"/>
      <c r="AK110" s="752"/>
      <c r="AL110" s="752"/>
      <c r="AM110" s="752"/>
      <c r="AN110" s="752"/>
      <c r="AO110" s="752"/>
      <c r="AP110" s="752"/>
    </row>
    <row r="111">
      <c r="A111" s="618" t="s">
        <v>13831</v>
      </c>
      <c r="B111" s="727" t="s">
        <v>13825</v>
      </c>
      <c r="C111" s="734" t="s">
        <v>8841</v>
      </c>
      <c r="D111" s="621" t="s">
        <v>13832</v>
      </c>
      <c r="E111" s="590" t="s">
        <v>14559</v>
      </c>
      <c r="F111" s="1877">
        <v>43922.0</v>
      </c>
      <c r="G111" s="709" t="s">
        <v>8467</v>
      </c>
      <c r="H111" s="95"/>
      <c r="I111" s="133" t="s">
        <v>14522</v>
      </c>
      <c r="J111" s="74"/>
      <c r="K111" s="98"/>
      <c r="L111" s="1832"/>
      <c r="M111" s="1806"/>
      <c r="N111" s="74"/>
      <c r="O111" s="74"/>
      <c r="P111" s="74"/>
      <c r="Q111" s="74"/>
      <c r="R111" s="74"/>
      <c r="S111" s="752"/>
      <c r="T111" s="95"/>
      <c r="U111" s="752"/>
      <c r="V111" s="752"/>
      <c r="W111" s="752"/>
      <c r="X111" s="752"/>
      <c r="Y111" s="752"/>
      <c r="Z111" s="752"/>
      <c r="AA111" s="752"/>
      <c r="AB111" s="752"/>
      <c r="AC111" s="752"/>
      <c r="AD111" s="752"/>
      <c r="AE111" s="752"/>
      <c r="AF111" s="752"/>
      <c r="AG111" s="752"/>
      <c r="AH111" s="752"/>
      <c r="AI111" s="752"/>
      <c r="AJ111" s="752"/>
      <c r="AK111" s="752"/>
      <c r="AL111" s="752"/>
      <c r="AM111" s="752"/>
      <c r="AN111" s="752"/>
      <c r="AO111" s="752"/>
      <c r="AP111" s="752"/>
    </row>
    <row r="112">
      <c r="A112" s="618" t="s">
        <v>13834</v>
      </c>
      <c r="B112" s="727" t="s">
        <v>13825</v>
      </c>
      <c r="C112" s="734" t="s">
        <v>8844</v>
      </c>
      <c r="D112" s="621" t="s">
        <v>13835</v>
      </c>
      <c r="E112" s="590" t="s">
        <v>14560</v>
      </c>
      <c r="F112" s="1877">
        <v>43922.0</v>
      </c>
      <c r="G112" s="709" t="s">
        <v>8467</v>
      </c>
      <c r="H112" s="95"/>
      <c r="I112" s="133" t="s">
        <v>14522</v>
      </c>
      <c r="J112" s="74"/>
      <c r="K112" s="98"/>
      <c r="L112" s="1832"/>
      <c r="M112" s="1806"/>
      <c r="N112" s="74"/>
      <c r="O112" s="74"/>
      <c r="P112" s="74"/>
      <c r="Q112" s="74"/>
      <c r="R112" s="74"/>
      <c r="S112" s="752"/>
      <c r="T112" s="95"/>
      <c r="U112" s="752"/>
      <c r="V112" s="752"/>
      <c r="W112" s="752"/>
      <c r="X112" s="752"/>
      <c r="Y112" s="752"/>
      <c r="Z112" s="752"/>
      <c r="AA112" s="752"/>
      <c r="AB112" s="752"/>
      <c r="AC112" s="752"/>
      <c r="AD112" s="752"/>
      <c r="AE112" s="752"/>
      <c r="AF112" s="752"/>
      <c r="AG112" s="752"/>
      <c r="AH112" s="752"/>
      <c r="AI112" s="752"/>
      <c r="AJ112" s="752"/>
      <c r="AK112" s="752"/>
      <c r="AL112" s="752"/>
      <c r="AM112" s="752"/>
      <c r="AN112" s="752"/>
      <c r="AO112" s="752"/>
      <c r="AP112" s="752"/>
    </row>
    <row r="113">
      <c r="A113" s="618" t="s">
        <v>13837</v>
      </c>
      <c r="B113" s="727" t="s">
        <v>13825</v>
      </c>
      <c r="C113" s="734" t="s">
        <v>8847</v>
      </c>
      <c r="D113" s="621" t="s">
        <v>13838</v>
      </c>
      <c r="E113" s="590" t="s">
        <v>14561</v>
      </c>
      <c r="F113" s="1877">
        <v>43922.0</v>
      </c>
      <c r="G113" s="709" t="s">
        <v>8467</v>
      </c>
      <c r="H113" s="95"/>
      <c r="I113" s="133" t="s">
        <v>14522</v>
      </c>
      <c r="J113" s="74"/>
      <c r="K113" s="98"/>
      <c r="L113" s="1832"/>
      <c r="M113" s="1806"/>
      <c r="N113" s="74"/>
      <c r="O113" s="74"/>
      <c r="P113" s="74"/>
      <c r="Q113" s="74"/>
      <c r="R113" s="74"/>
      <c r="S113" s="752"/>
      <c r="T113" s="95"/>
      <c r="U113" s="752"/>
      <c r="V113" s="752"/>
      <c r="W113" s="752"/>
      <c r="X113" s="752"/>
      <c r="Y113" s="752"/>
      <c r="Z113" s="752"/>
      <c r="AA113" s="752"/>
      <c r="AB113" s="752"/>
      <c r="AC113" s="752"/>
      <c r="AD113" s="752"/>
      <c r="AE113" s="752"/>
      <c r="AF113" s="752"/>
      <c r="AG113" s="752"/>
      <c r="AH113" s="752"/>
      <c r="AI113" s="752"/>
      <c r="AJ113" s="752"/>
      <c r="AK113" s="752"/>
      <c r="AL113" s="752"/>
      <c r="AM113" s="752"/>
      <c r="AN113" s="752"/>
      <c r="AO113" s="752"/>
      <c r="AP113" s="752"/>
    </row>
    <row r="114">
      <c r="A114" s="618" t="s">
        <v>13840</v>
      </c>
      <c r="B114" s="727" t="s">
        <v>13825</v>
      </c>
      <c r="C114" s="734" t="s">
        <v>8850</v>
      </c>
      <c r="D114" s="621" t="s">
        <v>13841</v>
      </c>
      <c r="E114" s="590" t="s">
        <v>14562</v>
      </c>
      <c r="F114" s="1877">
        <v>43922.0</v>
      </c>
      <c r="G114" s="709" t="s">
        <v>8467</v>
      </c>
      <c r="H114" s="95"/>
      <c r="I114" s="133" t="s">
        <v>14522</v>
      </c>
      <c r="J114" s="74"/>
      <c r="K114" s="98"/>
      <c r="L114" s="1832"/>
      <c r="M114" s="1806"/>
      <c r="N114" s="74"/>
      <c r="O114" s="74"/>
      <c r="P114" s="74"/>
      <c r="Q114" s="74"/>
      <c r="R114" s="74"/>
      <c r="S114" s="752"/>
      <c r="T114" s="95"/>
      <c r="U114" s="752"/>
      <c r="V114" s="752"/>
      <c r="W114" s="752"/>
      <c r="X114" s="752"/>
      <c r="Y114" s="752"/>
      <c r="Z114" s="752"/>
      <c r="AA114" s="752"/>
      <c r="AB114" s="752"/>
      <c r="AC114" s="752"/>
      <c r="AD114" s="752"/>
      <c r="AE114" s="752"/>
      <c r="AF114" s="752"/>
      <c r="AG114" s="752"/>
      <c r="AH114" s="752"/>
      <c r="AI114" s="752"/>
      <c r="AJ114" s="752"/>
      <c r="AK114" s="752"/>
      <c r="AL114" s="752"/>
      <c r="AM114" s="752"/>
      <c r="AN114" s="752"/>
      <c r="AO114" s="752"/>
      <c r="AP114" s="752"/>
    </row>
    <row r="115">
      <c r="A115" s="618" t="s">
        <v>13843</v>
      </c>
      <c r="B115" s="727" t="s">
        <v>13844</v>
      </c>
      <c r="C115" s="734" t="s">
        <v>8833</v>
      </c>
      <c r="D115" s="621" t="s">
        <v>13845</v>
      </c>
      <c r="E115" s="590" t="s">
        <v>14563</v>
      </c>
      <c r="F115" s="1877">
        <v>43922.0</v>
      </c>
      <c r="G115" s="709" t="s">
        <v>8467</v>
      </c>
      <c r="I115" s="133" t="s">
        <v>14522</v>
      </c>
      <c r="J115" s="74"/>
      <c r="K115" s="98"/>
      <c r="L115" s="1832"/>
      <c r="M115" s="1806"/>
      <c r="N115" s="74"/>
      <c r="O115" s="74"/>
      <c r="P115" s="74"/>
      <c r="Q115" s="74"/>
      <c r="R115" s="74"/>
      <c r="S115" s="752"/>
      <c r="T115" s="95"/>
      <c r="U115" s="752"/>
      <c r="V115" s="752"/>
      <c r="W115" s="752"/>
      <c r="X115" s="752"/>
      <c r="Y115" s="752"/>
      <c r="Z115" s="752"/>
      <c r="AA115" s="752"/>
      <c r="AB115" s="752"/>
      <c r="AC115" s="752"/>
      <c r="AD115" s="752"/>
      <c r="AE115" s="752"/>
      <c r="AF115" s="752"/>
      <c r="AG115" s="752"/>
      <c r="AH115" s="752"/>
      <c r="AI115" s="752"/>
      <c r="AJ115" s="752"/>
      <c r="AK115" s="752"/>
      <c r="AL115" s="752"/>
      <c r="AM115" s="752"/>
      <c r="AN115" s="752"/>
      <c r="AO115" s="752"/>
      <c r="AP115" s="752"/>
    </row>
    <row r="116">
      <c r="A116" s="618" t="s">
        <v>13847</v>
      </c>
      <c r="B116" s="727" t="s">
        <v>13844</v>
      </c>
      <c r="C116" s="734" t="s">
        <v>8838</v>
      </c>
      <c r="D116" s="621" t="s">
        <v>13848</v>
      </c>
      <c r="E116" s="590" t="s">
        <v>14564</v>
      </c>
      <c r="F116" s="1877">
        <v>43922.0</v>
      </c>
      <c r="G116" s="709" t="s">
        <v>8467</v>
      </c>
      <c r="H116" s="95"/>
      <c r="I116" s="133" t="s">
        <v>14522</v>
      </c>
      <c r="J116" s="74"/>
      <c r="K116" s="98"/>
      <c r="L116" s="1832"/>
      <c r="M116" s="1806"/>
      <c r="N116" s="74"/>
      <c r="O116" s="74"/>
      <c r="P116" s="74"/>
      <c r="Q116" s="74"/>
      <c r="R116" s="74"/>
      <c r="S116" s="752"/>
      <c r="T116" s="95"/>
      <c r="U116" s="752"/>
      <c r="V116" s="752"/>
      <c r="W116" s="752"/>
      <c r="X116" s="752"/>
      <c r="Y116" s="752"/>
      <c r="Z116" s="752"/>
      <c r="AA116" s="752"/>
      <c r="AB116" s="752"/>
      <c r="AC116" s="752"/>
      <c r="AD116" s="752"/>
      <c r="AE116" s="752"/>
      <c r="AF116" s="752"/>
      <c r="AG116" s="752"/>
      <c r="AH116" s="752"/>
      <c r="AI116" s="752"/>
      <c r="AJ116" s="752"/>
      <c r="AK116" s="752"/>
      <c r="AL116" s="752"/>
      <c r="AM116" s="752"/>
      <c r="AN116" s="752"/>
      <c r="AO116" s="752"/>
      <c r="AP116" s="752"/>
    </row>
    <row r="117">
      <c r="A117" s="618" t="s">
        <v>13850</v>
      </c>
      <c r="B117" s="727" t="s">
        <v>13844</v>
      </c>
      <c r="C117" s="734" t="s">
        <v>8841</v>
      </c>
      <c r="D117" s="621" t="s">
        <v>13851</v>
      </c>
      <c r="E117" s="590" t="s">
        <v>14565</v>
      </c>
      <c r="F117" s="1877">
        <v>43922.0</v>
      </c>
      <c r="G117" s="709" t="s">
        <v>8467</v>
      </c>
      <c r="H117" s="95"/>
      <c r="I117" s="133" t="s">
        <v>14522</v>
      </c>
      <c r="J117" s="74"/>
      <c r="K117" s="98"/>
      <c r="L117" s="1832"/>
      <c r="M117" s="1806"/>
      <c r="N117" s="74"/>
      <c r="O117" s="74"/>
      <c r="P117" s="74"/>
      <c r="Q117" s="74"/>
      <c r="R117" s="74"/>
      <c r="S117" s="752"/>
      <c r="T117" s="95"/>
      <c r="U117" s="752"/>
      <c r="V117" s="752"/>
      <c r="W117" s="752"/>
      <c r="X117" s="752"/>
      <c r="Y117" s="752"/>
      <c r="Z117" s="752"/>
      <c r="AA117" s="752"/>
      <c r="AB117" s="752"/>
      <c r="AC117" s="752"/>
      <c r="AD117" s="752"/>
      <c r="AE117" s="752"/>
      <c r="AF117" s="752"/>
      <c r="AG117" s="752"/>
      <c r="AH117" s="752"/>
      <c r="AI117" s="752"/>
      <c r="AJ117" s="752"/>
      <c r="AK117" s="752"/>
      <c r="AL117" s="752"/>
      <c r="AM117" s="752"/>
      <c r="AN117" s="752"/>
      <c r="AO117" s="752"/>
      <c r="AP117" s="752"/>
    </row>
    <row r="118">
      <c r="A118" s="618" t="s">
        <v>13853</v>
      </c>
      <c r="B118" s="727" t="s">
        <v>13844</v>
      </c>
      <c r="C118" s="734" t="s">
        <v>8844</v>
      </c>
      <c r="D118" s="621" t="s">
        <v>13854</v>
      </c>
      <c r="E118" s="590" t="s">
        <v>14566</v>
      </c>
      <c r="F118" s="1877">
        <v>43922.0</v>
      </c>
      <c r="G118" s="709" t="s">
        <v>8467</v>
      </c>
      <c r="H118" s="95"/>
      <c r="I118" s="133" t="s">
        <v>14522</v>
      </c>
      <c r="J118" s="74"/>
      <c r="K118" s="98"/>
      <c r="L118" s="1832"/>
      <c r="M118" s="1806"/>
      <c r="N118" s="74"/>
      <c r="O118" s="74"/>
      <c r="P118" s="74"/>
      <c r="Q118" s="74"/>
      <c r="R118" s="74"/>
      <c r="S118" s="752"/>
      <c r="T118" s="95"/>
      <c r="U118" s="752"/>
      <c r="V118" s="752"/>
      <c r="W118" s="752"/>
      <c r="X118" s="752"/>
      <c r="Y118" s="752"/>
      <c r="Z118" s="752"/>
      <c r="AA118" s="752"/>
      <c r="AB118" s="752"/>
      <c r="AC118" s="752"/>
      <c r="AD118" s="752"/>
      <c r="AE118" s="752"/>
      <c r="AF118" s="752"/>
      <c r="AG118" s="752"/>
      <c r="AH118" s="752"/>
      <c r="AI118" s="752"/>
      <c r="AJ118" s="752"/>
      <c r="AK118" s="752"/>
      <c r="AL118" s="752"/>
      <c r="AM118" s="752"/>
      <c r="AN118" s="752"/>
      <c r="AO118" s="752"/>
      <c r="AP118" s="752"/>
    </row>
    <row r="119">
      <c r="A119" s="618" t="s">
        <v>13856</v>
      </c>
      <c r="B119" s="727" t="s">
        <v>13844</v>
      </c>
      <c r="C119" s="734" t="s">
        <v>8847</v>
      </c>
      <c r="D119" s="621" t="s">
        <v>13857</v>
      </c>
      <c r="E119" s="590" t="s">
        <v>14567</v>
      </c>
      <c r="F119" s="1877">
        <v>43922.0</v>
      </c>
      <c r="G119" s="709" t="s">
        <v>8467</v>
      </c>
      <c r="H119" s="95"/>
      <c r="I119" s="133" t="s">
        <v>14522</v>
      </c>
      <c r="J119" s="74"/>
      <c r="K119" s="98"/>
      <c r="L119" s="1832"/>
      <c r="M119" s="1806"/>
      <c r="N119" s="74"/>
      <c r="O119" s="74"/>
      <c r="P119" s="74"/>
      <c r="Q119" s="74"/>
      <c r="R119" s="74"/>
      <c r="S119" s="752"/>
      <c r="T119" s="95"/>
      <c r="U119" s="752"/>
      <c r="V119" s="752"/>
      <c r="W119" s="752"/>
      <c r="X119" s="752"/>
      <c r="Y119" s="752"/>
      <c r="Z119" s="752"/>
      <c r="AA119" s="752"/>
      <c r="AB119" s="752"/>
      <c r="AC119" s="752"/>
      <c r="AD119" s="752"/>
      <c r="AE119" s="752"/>
      <c r="AF119" s="752"/>
      <c r="AG119" s="752"/>
      <c r="AH119" s="752"/>
      <c r="AI119" s="752"/>
      <c r="AJ119" s="752"/>
      <c r="AK119" s="752"/>
      <c r="AL119" s="752"/>
      <c r="AM119" s="752"/>
      <c r="AN119" s="752"/>
      <c r="AO119" s="752"/>
      <c r="AP119" s="752"/>
    </row>
    <row r="120">
      <c r="A120" s="618" t="s">
        <v>13859</v>
      </c>
      <c r="B120" s="727" t="s">
        <v>13844</v>
      </c>
      <c r="C120" s="734" t="s">
        <v>8850</v>
      </c>
      <c r="D120" s="621" t="s">
        <v>13860</v>
      </c>
      <c r="E120" s="590" t="s">
        <v>14568</v>
      </c>
      <c r="F120" s="1877">
        <v>43922.0</v>
      </c>
      <c r="G120" s="709" t="s">
        <v>8467</v>
      </c>
      <c r="H120" s="95"/>
      <c r="I120" s="133" t="s">
        <v>14522</v>
      </c>
      <c r="J120" s="74"/>
      <c r="K120" s="98"/>
      <c r="L120" s="1832"/>
      <c r="M120" s="1806"/>
      <c r="N120" s="74"/>
      <c r="O120" s="74"/>
      <c r="P120" s="74"/>
      <c r="Q120" s="74"/>
      <c r="R120" s="74"/>
      <c r="S120" s="752"/>
      <c r="T120" s="95"/>
      <c r="U120" s="752"/>
      <c r="V120" s="752"/>
      <c r="W120" s="752"/>
      <c r="X120" s="752"/>
      <c r="Y120" s="752"/>
      <c r="Z120" s="752"/>
      <c r="AA120" s="752"/>
      <c r="AB120" s="752"/>
      <c r="AC120" s="752"/>
      <c r="AD120" s="752"/>
      <c r="AE120" s="752"/>
      <c r="AF120" s="752"/>
      <c r="AG120" s="752"/>
      <c r="AH120" s="752"/>
      <c r="AI120" s="752"/>
      <c r="AJ120" s="752"/>
      <c r="AK120" s="752"/>
      <c r="AL120" s="752"/>
      <c r="AM120" s="752"/>
      <c r="AN120" s="752"/>
      <c r="AO120" s="752"/>
      <c r="AP120" s="752"/>
    </row>
    <row r="121">
      <c r="A121" s="618" t="s">
        <v>13862</v>
      </c>
      <c r="B121" s="727" t="s">
        <v>13863</v>
      </c>
      <c r="C121" s="734" t="s">
        <v>8833</v>
      </c>
      <c r="D121" s="621" t="s">
        <v>13864</v>
      </c>
      <c r="E121" s="590" t="s">
        <v>14569</v>
      </c>
      <c r="F121" s="1877">
        <v>43922.0</v>
      </c>
      <c r="G121" s="709" t="s">
        <v>8467</v>
      </c>
      <c r="I121" s="133" t="s">
        <v>14522</v>
      </c>
      <c r="J121" s="74"/>
      <c r="K121" s="98"/>
      <c r="L121" s="1832"/>
      <c r="M121" s="1806"/>
      <c r="N121" s="74"/>
      <c r="O121" s="74"/>
      <c r="P121" s="74"/>
      <c r="Q121" s="74"/>
      <c r="R121" s="74"/>
      <c r="S121" s="752"/>
      <c r="T121" s="95"/>
      <c r="U121" s="752"/>
      <c r="V121" s="752"/>
      <c r="W121" s="752"/>
      <c r="X121" s="752"/>
      <c r="Y121" s="752"/>
      <c r="Z121" s="752"/>
      <c r="AA121" s="752"/>
      <c r="AB121" s="752"/>
      <c r="AC121" s="752"/>
      <c r="AD121" s="752"/>
      <c r="AE121" s="752"/>
      <c r="AF121" s="752"/>
      <c r="AG121" s="752"/>
      <c r="AH121" s="752"/>
      <c r="AI121" s="752"/>
      <c r="AJ121" s="752"/>
      <c r="AK121" s="752"/>
      <c r="AL121" s="752"/>
      <c r="AM121" s="752"/>
      <c r="AN121" s="752"/>
      <c r="AO121" s="752"/>
      <c r="AP121" s="752"/>
    </row>
    <row r="122">
      <c r="A122" s="618" t="s">
        <v>13866</v>
      </c>
      <c r="B122" s="727" t="s">
        <v>13863</v>
      </c>
      <c r="C122" s="734" t="s">
        <v>8838</v>
      </c>
      <c r="D122" s="621" t="s">
        <v>13867</v>
      </c>
      <c r="E122" s="590" t="s">
        <v>14570</v>
      </c>
      <c r="F122" s="1877">
        <v>43922.0</v>
      </c>
      <c r="G122" s="709" t="s">
        <v>8467</v>
      </c>
      <c r="H122" s="95"/>
      <c r="I122" s="133" t="s">
        <v>14522</v>
      </c>
      <c r="J122" s="74"/>
      <c r="K122" s="98"/>
      <c r="L122" s="1832"/>
      <c r="M122" s="1806"/>
      <c r="N122" s="74"/>
      <c r="O122" s="74"/>
      <c r="P122" s="74"/>
      <c r="Q122" s="74"/>
      <c r="R122" s="74"/>
      <c r="S122" s="752"/>
      <c r="T122" s="95"/>
      <c r="U122" s="752"/>
      <c r="V122" s="752"/>
      <c r="W122" s="752"/>
      <c r="X122" s="752"/>
      <c r="Y122" s="752"/>
      <c r="Z122" s="752"/>
      <c r="AA122" s="752"/>
      <c r="AB122" s="752"/>
      <c r="AC122" s="752"/>
      <c r="AD122" s="752"/>
      <c r="AE122" s="752"/>
      <c r="AF122" s="752"/>
      <c r="AG122" s="752"/>
      <c r="AH122" s="752"/>
      <c r="AI122" s="752"/>
      <c r="AJ122" s="752"/>
      <c r="AK122" s="752"/>
      <c r="AL122" s="752"/>
      <c r="AM122" s="752"/>
      <c r="AN122" s="752"/>
      <c r="AO122" s="752"/>
      <c r="AP122" s="752"/>
    </row>
    <row r="123">
      <c r="A123" s="618" t="s">
        <v>13869</v>
      </c>
      <c r="B123" s="727" t="s">
        <v>13863</v>
      </c>
      <c r="C123" s="734" t="s">
        <v>8841</v>
      </c>
      <c r="D123" s="621" t="s">
        <v>13870</v>
      </c>
      <c r="E123" s="590" t="s">
        <v>14571</v>
      </c>
      <c r="F123" s="1877">
        <v>43922.0</v>
      </c>
      <c r="G123" s="709" t="s">
        <v>8467</v>
      </c>
      <c r="H123" s="95"/>
      <c r="I123" s="133" t="s">
        <v>14522</v>
      </c>
      <c r="J123" s="74"/>
      <c r="K123" s="98"/>
      <c r="L123" s="1832"/>
      <c r="M123" s="1806"/>
      <c r="N123" s="74"/>
      <c r="O123" s="74"/>
      <c r="P123" s="74"/>
      <c r="Q123" s="74"/>
      <c r="R123" s="74"/>
      <c r="S123" s="752"/>
      <c r="T123" s="95"/>
      <c r="U123" s="752"/>
      <c r="V123" s="752"/>
      <c r="W123" s="752"/>
      <c r="X123" s="752"/>
      <c r="Y123" s="752"/>
      <c r="Z123" s="752"/>
      <c r="AA123" s="752"/>
      <c r="AB123" s="752"/>
      <c r="AC123" s="752"/>
      <c r="AD123" s="752"/>
      <c r="AE123" s="752"/>
      <c r="AF123" s="752"/>
      <c r="AG123" s="752"/>
      <c r="AH123" s="752"/>
      <c r="AI123" s="752"/>
      <c r="AJ123" s="752"/>
      <c r="AK123" s="752"/>
      <c r="AL123" s="752"/>
      <c r="AM123" s="752"/>
      <c r="AN123" s="752"/>
      <c r="AO123" s="752"/>
      <c r="AP123" s="752"/>
    </row>
    <row r="124">
      <c r="A124" s="618" t="s">
        <v>13872</v>
      </c>
      <c r="B124" s="727" t="s">
        <v>13863</v>
      </c>
      <c r="C124" s="734" t="s">
        <v>8844</v>
      </c>
      <c r="D124" s="621" t="s">
        <v>13873</v>
      </c>
      <c r="E124" s="590" t="s">
        <v>14572</v>
      </c>
      <c r="F124" s="1877">
        <v>43922.0</v>
      </c>
      <c r="G124" s="709" t="s">
        <v>8467</v>
      </c>
      <c r="H124" s="95"/>
      <c r="I124" s="133" t="s">
        <v>14522</v>
      </c>
      <c r="J124" s="74"/>
      <c r="K124" s="98"/>
      <c r="L124" s="1832"/>
      <c r="M124" s="1806"/>
      <c r="N124" s="74"/>
      <c r="O124" s="74"/>
      <c r="P124" s="74"/>
      <c r="Q124" s="74"/>
      <c r="R124" s="74"/>
      <c r="S124" s="752"/>
      <c r="T124" s="95"/>
      <c r="U124" s="752"/>
      <c r="V124" s="752"/>
      <c r="W124" s="752"/>
      <c r="X124" s="752"/>
      <c r="Y124" s="752"/>
      <c r="Z124" s="752"/>
      <c r="AA124" s="752"/>
      <c r="AB124" s="752"/>
      <c r="AC124" s="752"/>
      <c r="AD124" s="752"/>
      <c r="AE124" s="752"/>
      <c r="AF124" s="752"/>
      <c r="AG124" s="752"/>
      <c r="AH124" s="752"/>
      <c r="AI124" s="752"/>
      <c r="AJ124" s="752"/>
      <c r="AK124" s="752"/>
      <c r="AL124" s="752"/>
      <c r="AM124" s="752"/>
      <c r="AN124" s="752"/>
      <c r="AO124" s="752"/>
      <c r="AP124" s="752"/>
    </row>
    <row r="125">
      <c r="A125" s="618" t="s">
        <v>13875</v>
      </c>
      <c r="B125" s="727" t="s">
        <v>13863</v>
      </c>
      <c r="C125" s="734" t="s">
        <v>8847</v>
      </c>
      <c r="D125" s="621" t="s">
        <v>13876</v>
      </c>
      <c r="E125" s="590" t="s">
        <v>14573</v>
      </c>
      <c r="F125" s="1877">
        <v>43922.0</v>
      </c>
      <c r="G125" s="709" t="s">
        <v>8467</v>
      </c>
      <c r="H125" s="95"/>
      <c r="I125" s="133" t="s">
        <v>14522</v>
      </c>
      <c r="J125" s="74"/>
      <c r="K125" s="98"/>
      <c r="L125" s="1832"/>
      <c r="M125" s="1806"/>
      <c r="N125" s="74"/>
      <c r="O125" s="74"/>
      <c r="P125" s="74"/>
      <c r="Q125" s="74"/>
      <c r="R125" s="74"/>
      <c r="S125" s="752"/>
      <c r="T125" s="95"/>
      <c r="U125" s="752"/>
      <c r="V125" s="752"/>
      <c r="W125" s="752"/>
      <c r="X125" s="752"/>
      <c r="Y125" s="752"/>
      <c r="Z125" s="752"/>
      <c r="AA125" s="752"/>
      <c r="AB125" s="752"/>
      <c r="AC125" s="752"/>
      <c r="AD125" s="752"/>
      <c r="AE125" s="752"/>
      <c r="AF125" s="752"/>
      <c r="AG125" s="752"/>
      <c r="AH125" s="752"/>
      <c r="AI125" s="752"/>
      <c r="AJ125" s="752"/>
      <c r="AK125" s="752"/>
      <c r="AL125" s="752"/>
      <c r="AM125" s="752"/>
      <c r="AN125" s="752"/>
      <c r="AO125" s="752"/>
      <c r="AP125" s="752"/>
    </row>
    <row r="126">
      <c r="A126" s="618" t="s">
        <v>13878</v>
      </c>
      <c r="B126" s="727" t="s">
        <v>13863</v>
      </c>
      <c r="C126" s="734" t="s">
        <v>8850</v>
      </c>
      <c r="D126" s="621" t="s">
        <v>13879</v>
      </c>
      <c r="E126" s="590" t="s">
        <v>14574</v>
      </c>
      <c r="F126" s="1877">
        <v>43922.0</v>
      </c>
      <c r="G126" s="709" t="s">
        <v>8467</v>
      </c>
      <c r="H126" s="95"/>
      <c r="I126" s="133" t="s">
        <v>14522</v>
      </c>
      <c r="J126" s="74"/>
      <c r="K126" s="98"/>
      <c r="L126" s="1832"/>
      <c r="M126" s="1806"/>
      <c r="N126" s="74"/>
      <c r="O126" s="74"/>
      <c r="P126" s="74"/>
      <c r="Q126" s="74"/>
      <c r="R126" s="74"/>
      <c r="S126" s="752"/>
      <c r="T126" s="95"/>
      <c r="U126" s="752"/>
      <c r="V126" s="752"/>
      <c r="W126" s="752"/>
      <c r="X126" s="752"/>
      <c r="Y126" s="752"/>
      <c r="Z126" s="752"/>
      <c r="AA126" s="752"/>
      <c r="AB126" s="752"/>
      <c r="AC126" s="752"/>
      <c r="AD126" s="752"/>
      <c r="AE126" s="752"/>
      <c r="AF126" s="752"/>
      <c r="AG126" s="752"/>
      <c r="AH126" s="752"/>
      <c r="AI126" s="752"/>
      <c r="AJ126" s="752"/>
      <c r="AK126" s="752"/>
      <c r="AL126" s="752"/>
      <c r="AM126" s="752"/>
      <c r="AN126" s="752"/>
      <c r="AO126" s="752"/>
      <c r="AP126" s="752"/>
    </row>
    <row r="127">
      <c r="A127" s="98"/>
      <c r="B127" s="90"/>
      <c r="C127" s="74"/>
      <c r="D127" s="98"/>
      <c r="E127" s="98"/>
      <c r="F127" s="74"/>
      <c r="G127" s="74"/>
      <c r="H127" s="74"/>
      <c r="I127" s="67"/>
      <c r="J127" s="67"/>
      <c r="K127" s="74"/>
      <c r="L127" s="74"/>
      <c r="M127" s="74"/>
      <c r="N127" s="74"/>
      <c r="O127" s="74"/>
      <c r="P127" s="74"/>
      <c r="Q127" s="74"/>
      <c r="R127" s="74"/>
      <c r="S127" s="752"/>
      <c r="T127" s="95"/>
      <c r="U127" s="752"/>
      <c r="V127" s="752"/>
      <c r="W127" s="752"/>
      <c r="X127" s="752"/>
      <c r="Y127" s="752"/>
      <c r="Z127" s="752"/>
      <c r="AA127" s="752"/>
      <c r="AB127" s="752"/>
      <c r="AC127" s="752"/>
      <c r="AD127" s="752"/>
      <c r="AE127" s="752"/>
      <c r="AF127" s="752"/>
      <c r="AG127" s="752"/>
      <c r="AH127" s="752"/>
      <c r="AI127" s="752"/>
      <c r="AJ127" s="752"/>
      <c r="AK127" s="752"/>
      <c r="AL127" s="752"/>
      <c r="AM127" s="752"/>
      <c r="AN127" s="752"/>
      <c r="AO127" s="752"/>
      <c r="AP127" s="752"/>
    </row>
    <row r="128">
      <c r="A128" s="98"/>
      <c r="B128" s="90"/>
      <c r="C128" s="74"/>
      <c r="D128" s="98"/>
      <c r="E128" s="98"/>
      <c r="F128" s="74"/>
      <c r="G128" s="74"/>
      <c r="H128" s="74"/>
      <c r="I128" s="67"/>
      <c r="J128" s="67"/>
      <c r="K128" s="74"/>
      <c r="L128" s="74"/>
      <c r="M128" s="74"/>
      <c r="N128" s="74"/>
      <c r="O128" s="74"/>
      <c r="P128" s="74"/>
      <c r="Q128" s="74"/>
      <c r="R128" s="74"/>
      <c r="S128" s="752"/>
      <c r="T128" s="95"/>
      <c r="U128" s="752"/>
      <c r="V128" s="752"/>
      <c r="W128" s="752"/>
      <c r="X128" s="752"/>
      <c r="Y128" s="752"/>
      <c r="Z128" s="752"/>
      <c r="AA128" s="752"/>
      <c r="AB128" s="752"/>
      <c r="AC128" s="752"/>
      <c r="AD128" s="752"/>
      <c r="AE128" s="752"/>
      <c r="AF128" s="752"/>
      <c r="AG128" s="752"/>
      <c r="AH128" s="752"/>
      <c r="AI128" s="752"/>
      <c r="AJ128" s="752"/>
      <c r="AK128" s="752"/>
      <c r="AL128" s="752"/>
      <c r="AM128" s="752"/>
      <c r="AN128" s="752"/>
      <c r="AO128" s="752"/>
      <c r="AP128" s="752"/>
    </row>
    <row r="129">
      <c r="A129" s="98"/>
      <c r="B129" s="101"/>
      <c r="C129" s="74"/>
      <c r="D129" s="67"/>
      <c r="E129" s="67"/>
      <c r="F129" s="74"/>
      <c r="G129" s="74"/>
      <c r="H129" s="74"/>
      <c r="I129" s="67"/>
      <c r="J129" s="67"/>
      <c r="K129" s="74"/>
      <c r="L129" s="74"/>
      <c r="M129" s="74"/>
      <c r="N129" s="74"/>
      <c r="O129" s="74"/>
      <c r="P129" s="74"/>
      <c r="Q129" s="74"/>
      <c r="R129" s="74"/>
      <c r="S129" s="752"/>
      <c r="T129" s="95"/>
      <c r="U129" s="752"/>
      <c r="V129" s="752"/>
      <c r="W129" s="752"/>
      <c r="X129" s="752"/>
      <c r="Y129" s="752"/>
      <c r="Z129" s="752"/>
      <c r="AA129" s="752"/>
      <c r="AB129" s="752"/>
      <c r="AC129" s="752"/>
      <c r="AD129" s="752"/>
      <c r="AE129" s="752"/>
      <c r="AF129" s="752"/>
      <c r="AG129" s="752"/>
      <c r="AH129" s="752"/>
      <c r="AI129" s="752"/>
      <c r="AJ129" s="752"/>
      <c r="AK129" s="752"/>
      <c r="AL129" s="752"/>
      <c r="AM129" s="752"/>
      <c r="AN129" s="752"/>
      <c r="AO129" s="752"/>
      <c r="AP129" s="752"/>
    </row>
    <row r="130">
      <c r="A130" s="67"/>
      <c r="B130" s="101"/>
      <c r="C130" s="74"/>
      <c r="D130" s="67"/>
      <c r="E130" s="67"/>
      <c r="F130" s="74"/>
      <c r="G130" s="74"/>
      <c r="H130" s="74"/>
      <c r="I130" s="67"/>
      <c r="J130" s="67"/>
      <c r="K130" s="74"/>
      <c r="L130" s="74"/>
      <c r="M130" s="74"/>
      <c r="N130" s="74"/>
      <c r="O130" s="74"/>
      <c r="P130" s="74"/>
      <c r="Q130" s="74"/>
      <c r="R130" s="74"/>
      <c r="S130" s="752"/>
      <c r="T130" s="95"/>
      <c r="U130" s="752"/>
      <c r="V130" s="752"/>
      <c r="W130" s="752"/>
      <c r="X130" s="752"/>
      <c r="Y130" s="752"/>
      <c r="Z130" s="752"/>
      <c r="AA130" s="752"/>
      <c r="AB130" s="752"/>
      <c r="AC130" s="752"/>
      <c r="AD130" s="752"/>
      <c r="AE130" s="752"/>
      <c r="AF130" s="752"/>
      <c r="AG130" s="752"/>
      <c r="AH130" s="752"/>
      <c r="AI130" s="752"/>
      <c r="AJ130" s="752"/>
      <c r="AK130" s="752"/>
      <c r="AL130" s="752"/>
      <c r="AM130" s="752"/>
      <c r="AN130" s="752"/>
      <c r="AO130" s="752"/>
      <c r="AP130" s="752"/>
    </row>
    <row r="131">
      <c r="A131" s="67"/>
      <c r="B131" s="101"/>
      <c r="C131" s="74"/>
      <c r="D131" s="67"/>
      <c r="E131" s="67"/>
      <c r="F131" s="74"/>
      <c r="G131" s="74"/>
      <c r="H131" s="74"/>
      <c r="I131" s="67"/>
      <c r="J131" s="67"/>
      <c r="K131" s="74"/>
      <c r="L131" s="74"/>
      <c r="M131" s="74"/>
      <c r="N131" s="74"/>
      <c r="O131" s="74"/>
      <c r="P131" s="74"/>
      <c r="Q131" s="74"/>
      <c r="R131" s="74"/>
      <c r="S131" s="752"/>
      <c r="T131" s="95"/>
      <c r="U131" s="752"/>
      <c r="V131" s="752"/>
      <c r="W131" s="752"/>
      <c r="X131" s="752"/>
      <c r="Y131" s="752"/>
      <c r="Z131" s="752"/>
      <c r="AA131" s="752"/>
      <c r="AB131" s="752"/>
      <c r="AC131" s="752"/>
      <c r="AD131" s="752"/>
      <c r="AE131" s="752"/>
      <c r="AF131" s="752"/>
      <c r="AG131" s="752"/>
      <c r="AH131" s="752"/>
      <c r="AI131" s="752"/>
      <c r="AJ131" s="752"/>
      <c r="AK131" s="752"/>
      <c r="AL131" s="752"/>
      <c r="AM131" s="752"/>
      <c r="AN131" s="752"/>
      <c r="AO131" s="752"/>
      <c r="AP131" s="752"/>
    </row>
    <row r="132">
      <c r="A132" s="67"/>
      <c r="B132" s="101"/>
      <c r="C132" s="74"/>
      <c r="D132" s="67"/>
      <c r="E132" s="67"/>
      <c r="F132" s="74"/>
      <c r="G132" s="74"/>
      <c r="H132" s="74"/>
      <c r="I132" s="67"/>
      <c r="J132" s="67"/>
      <c r="K132" s="74"/>
      <c r="L132" s="74"/>
      <c r="M132" s="74"/>
      <c r="N132" s="74"/>
      <c r="O132" s="74"/>
      <c r="P132" s="74"/>
      <c r="Q132" s="74"/>
      <c r="R132" s="74"/>
      <c r="S132" s="752"/>
      <c r="T132" s="95"/>
      <c r="U132" s="752"/>
      <c r="V132" s="752"/>
      <c r="W132" s="752"/>
      <c r="X132" s="752"/>
      <c r="Y132" s="752"/>
      <c r="Z132" s="752"/>
      <c r="AA132" s="752"/>
      <c r="AB132" s="752"/>
      <c r="AC132" s="752"/>
      <c r="AD132" s="752"/>
      <c r="AE132" s="752"/>
      <c r="AF132" s="752"/>
      <c r="AG132" s="752"/>
      <c r="AH132" s="752"/>
      <c r="AI132" s="752"/>
      <c r="AJ132" s="752"/>
      <c r="AK132" s="752"/>
      <c r="AL132" s="752"/>
      <c r="AM132" s="752"/>
      <c r="AN132" s="752"/>
      <c r="AO132" s="752"/>
      <c r="AP132" s="752"/>
    </row>
    <row r="133">
      <c r="A133" s="67"/>
      <c r="B133" s="101"/>
      <c r="C133" s="74"/>
      <c r="D133" s="67"/>
      <c r="E133" s="67"/>
      <c r="F133" s="74"/>
      <c r="G133" s="74"/>
      <c r="H133" s="74"/>
      <c r="I133" s="67"/>
      <c r="J133" s="67"/>
      <c r="K133" s="74"/>
      <c r="L133" s="74"/>
      <c r="M133" s="74"/>
      <c r="N133" s="74"/>
      <c r="O133" s="74"/>
      <c r="P133" s="74"/>
      <c r="Q133" s="74"/>
      <c r="R133" s="74"/>
      <c r="S133" s="752"/>
      <c r="T133" s="95"/>
      <c r="U133" s="752"/>
      <c r="V133" s="752"/>
      <c r="W133" s="752"/>
      <c r="X133" s="752"/>
      <c r="Y133" s="752"/>
      <c r="Z133" s="752"/>
      <c r="AA133" s="752"/>
      <c r="AB133" s="752"/>
      <c r="AC133" s="752"/>
      <c r="AD133" s="752"/>
      <c r="AE133" s="752"/>
      <c r="AF133" s="752"/>
      <c r="AG133" s="752"/>
      <c r="AH133" s="752"/>
      <c r="AI133" s="752"/>
      <c r="AJ133" s="752"/>
      <c r="AK133" s="752"/>
      <c r="AL133" s="752"/>
      <c r="AM133" s="752"/>
      <c r="AN133" s="752"/>
      <c r="AO133" s="752"/>
      <c r="AP133" s="752"/>
    </row>
    <row r="134">
      <c r="A134" s="67"/>
      <c r="B134" s="101"/>
      <c r="C134" s="74"/>
      <c r="D134" s="67"/>
      <c r="E134" s="67"/>
      <c r="F134" s="74"/>
      <c r="G134" s="74"/>
      <c r="H134" s="74"/>
      <c r="I134" s="67"/>
      <c r="J134" s="67"/>
      <c r="K134" s="74"/>
      <c r="L134" s="74"/>
      <c r="M134" s="74"/>
      <c r="N134" s="74"/>
      <c r="O134" s="74"/>
      <c r="P134" s="74"/>
      <c r="Q134" s="74"/>
      <c r="R134" s="74"/>
      <c r="S134" s="752"/>
      <c r="T134" s="95"/>
      <c r="U134" s="752"/>
      <c r="V134" s="752"/>
      <c r="W134" s="752"/>
      <c r="X134" s="752"/>
      <c r="Y134" s="752"/>
      <c r="Z134" s="752"/>
      <c r="AA134" s="752"/>
      <c r="AB134" s="752"/>
      <c r="AC134" s="752"/>
      <c r="AD134" s="752"/>
      <c r="AE134" s="752"/>
      <c r="AF134" s="752"/>
      <c r="AG134" s="752"/>
      <c r="AH134" s="752"/>
      <c r="AI134" s="752"/>
      <c r="AJ134" s="752"/>
      <c r="AK134" s="752"/>
      <c r="AL134" s="752"/>
      <c r="AM134" s="752"/>
      <c r="AN134" s="752"/>
      <c r="AO134" s="752"/>
      <c r="AP134" s="752"/>
    </row>
    <row r="135">
      <c r="A135" s="67"/>
      <c r="B135" s="101"/>
      <c r="C135" s="74"/>
      <c r="D135" s="67"/>
      <c r="E135" s="67"/>
      <c r="F135" s="74"/>
      <c r="G135" s="74"/>
      <c r="H135" s="74"/>
      <c r="I135" s="67"/>
      <c r="J135" s="67"/>
      <c r="K135" s="74"/>
      <c r="L135" s="74"/>
      <c r="M135" s="74"/>
      <c r="N135" s="74"/>
      <c r="O135" s="74"/>
      <c r="P135" s="74"/>
      <c r="Q135" s="74"/>
      <c r="R135" s="74"/>
      <c r="S135" s="752"/>
      <c r="T135" s="95"/>
      <c r="U135" s="752"/>
      <c r="V135" s="752"/>
      <c r="W135" s="752"/>
      <c r="X135" s="752"/>
      <c r="Y135" s="752"/>
      <c r="Z135" s="752"/>
      <c r="AA135" s="752"/>
      <c r="AB135" s="752"/>
      <c r="AC135" s="752"/>
      <c r="AD135" s="752"/>
      <c r="AE135" s="752"/>
      <c r="AF135" s="752"/>
      <c r="AG135" s="752"/>
      <c r="AH135" s="752"/>
      <c r="AI135" s="752"/>
      <c r="AJ135" s="752"/>
      <c r="AK135" s="752"/>
      <c r="AL135" s="752"/>
      <c r="AM135" s="752"/>
      <c r="AN135" s="752"/>
      <c r="AO135" s="752"/>
      <c r="AP135" s="752"/>
    </row>
    <row r="136">
      <c r="A136" s="67"/>
      <c r="B136" s="101"/>
      <c r="C136" s="74"/>
      <c r="D136" s="67"/>
      <c r="E136" s="67"/>
      <c r="F136" s="74"/>
      <c r="G136" s="74"/>
      <c r="H136" s="74"/>
      <c r="I136" s="67"/>
      <c r="J136" s="67"/>
      <c r="K136" s="74"/>
      <c r="L136" s="74"/>
      <c r="M136" s="74"/>
      <c r="N136" s="74"/>
      <c r="O136" s="74"/>
      <c r="P136" s="74"/>
      <c r="Q136" s="74"/>
      <c r="R136" s="74"/>
      <c r="S136" s="752"/>
      <c r="T136" s="95"/>
      <c r="U136" s="752"/>
      <c r="V136" s="752"/>
      <c r="W136" s="752"/>
      <c r="X136" s="752"/>
      <c r="Y136" s="752"/>
      <c r="Z136" s="752"/>
      <c r="AA136" s="752"/>
      <c r="AB136" s="752"/>
      <c r="AC136" s="752"/>
      <c r="AD136" s="752"/>
      <c r="AE136" s="752"/>
      <c r="AF136" s="752"/>
      <c r="AG136" s="752"/>
      <c r="AH136" s="752"/>
      <c r="AI136" s="752"/>
      <c r="AJ136" s="752"/>
      <c r="AK136" s="752"/>
      <c r="AL136" s="752"/>
      <c r="AM136" s="752"/>
      <c r="AN136" s="752"/>
      <c r="AO136" s="752"/>
      <c r="AP136" s="752"/>
    </row>
    <row r="137">
      <c r="A137" s="67"/>
      <c r="B137" s="101"/>
      <c r="C137" s="74"/>
      <c r="D137" s="67"/>
      <c r="E137" s="67"/>
      <c r="F137" s="74"/>
      <c r="G137" s="74"/>
      <c r="H137" s="74"/>
      <c r="I137" s="67"/>
      <c r="J137" s="67"/>
      <c r="K137" s="74"/>
      <c r="L137" s="74"/>
      <c r="M137" s="74"/>
      <c r="N137" s="74"/>
      <c r="O137" s="74"/>
      <c r="P137" s="74"/>
      <c r="Q137" s="74"/>
      <c r="R137" s="74"/>
      <c r="S137" s="752"/>
      <c r="T137" s="95"/>
      <c r="U137" s="752"/>
      <c r="V137" s="752"/>
      <c r="W137" s="752"/>
      <c r="X137" s="752"/>
      <c r="Y137" s="752"/>
      <c r="Z137" s="752"/>
      <c r="AA137" s="752"/>
      <c r="AB137" s="752"/>
      <c r="AC137" s="752"/>
      <c r="AD137" s="752"/>
      <c r="AE137" s="752"/>
      <c r="AF137" s="752"/>
      <c r="AG137" s="752"/>
      <c r="AH137" s="752"/>
      <c r="AI137" s="752"/>
      <c r="AJ137" s="752"/>
      <c r="AK137" s="752"/>
      <c r="AL137" s="752"/>
      <c r="AM137" s="752"/>
      <c r="AN137" s="752"/>
      <c r="AO137" s="752"/>
      <c r="AP137" s="752"/>
    </row>
    <row r="138">
      <c r="A138" s="67"/>
      <c r="B138" s="101"/>
      <c r="C138" s="74"/>
      <c r="D138" s="67"/>
      <c r="E138" s="67"/>
      <c r="F138" s="74"/>
      <c r="G138" s="74"/>
      <c r="H138" s="74"/>
      <c r="I138" s="67"/>
      <c r="J138" s="67"/>
      <c r="K138" s="74"/>
      <c r="L138" s="74"/>
      <c r="M138" s="74"/>
      <c r="N138" s="74"/>
      <c r="O138" s="74"/>
      <c r="P138" s="74"/>
      <c r="Q138" s="74"/>
      <c r="R138" s="74"/>
      <c r="S138" s="752"/>
      <c r="T138" s="95"/>
      <c r="U138" s="752"/>
      <c r="V138" s="752"/>
      <c r="W138" s="752"/>
      <c r="X138" s="752"/>
      <c r="Y138" s="752"/>
      <c r="Z138" s="752"/>
      <c r="AA138" s="752"/>
      <c r="AB138" s="752"/>
      <c r="AC138" s="752"/>
      <c r="AD138" s="752"/>
      <c r="AE138" s="752"/>
      <c r="AF138" s="752"/>
      <c r="AG138" s="752"/>
      <c r="AH138" s="752"/>
      <c r="AI138" s="752"/>
      <c r="AJ138" s="752"/>
      <c r="AK138" s="752"/>
      <c r="AL138" s="752"/>
      <c r="AM138" s="752"/>
      <c r="AN138" s="752"/>
      <c r="AO138" s="752"/>
      <c r="AP138" s="752"/>
    </row>
    <row r="139">
      <c r="A139" s="67"/>
      <c r="B139" s="101"/>
      <c r="C139" s="74"/>
      <c r="D139" s="67"/>
      <c r="E139" s="67"/>
      <c r="F139" s="74"/>
      <c r="G139" s="74"/>
      <c r="H139" s="74"/>
      <c r="I139" s="67"/>
      <c r="J139" s="67"/>
      <c r="K139" s="74"/>
      <c r="L139" s="74"/>
      <c r="M139" s="74"/>
      <c r="N139" s="74"/>
      <c r="O139" s="74"/>
      <c r="P139" s="74"/>
      <c r="Q139" s="74"/>
      <c r="R139" s="74"/>
      <c r="S139" s="752"/>
      <c r="T139" s="95"/>
      <c r="U139" s="752"/>
      <c r="V139" s="752"/>
      <c r="W139" s="752"/>
      <c r="X139" s="752"/>
      <c r="Y139" s="752"/>
      <c r="Z139" s="752"/>
      <c r="AA139" s="752"/>
      <c r="AB139" s="752"/>
      <c r="AC139" s="752"/>
      <c r="AD139" s="752"/>
      <c r="AE139" s="752"/>
      <c r="AF139" s="752"/>
      <c r="AG139" s="752"/>
      <c r="AH139" s="752"/>
      <c r="AI139" s="752"/>
      <c r="AJ139" s="752"/>
      <c r="AK139" s="752"/>
      <c r="AL139" s="752"/>
      <c r="AM139" s="752"/>
      <c r="AN139" s="752"/>
      <c r="AO139" s="752"/>
      <c r="AP139" s="752"/>
    </row>
    <row r="140">
      <c r="A140" s="67"/>
      <c r="B140" s="101"/>
      <c r="C140" s="74"/>
      <c r="D140" s="67"/>
      <c r="E140" s="67"/>
      <c r="F140" s="74"/>
      <c r="G140" s="74"/>
      <c r="H140" s="74"/>
      <c r="I140" s="67"/>
      <c r="J140" s="67"/>
      <c r="K140" s="74"/>
      <c r="L140" s="74"/>
      <c r="M140" s="74"/>
      <c r="N140" s="74"/>
      <c r="O140" s="74"/>
      <c r="P140" s="74"/>
      <c r="Q140" s="74"/>
      <c r="R140" s="74"/>
      <c r="S140" s="752"/>
      <c r="T140" s="95"/>
      <c r="U140" s="752"/>
      <c r="V140" s="752"/>
      <c r="W140" s="752"/>
      <c r="X140" s="752"/>
      <c r="Y140" s="752"/>
      <c r="Z140" s="752"/>
      <c r="AA140" s="752"/>
      <c r="AB140" s="752"/>
      <c r="AC140" s="752"/>
      <c r="AD140" s="752"/>
      <c r="AE140" s="752"/>
      <c r="AF140" s="752"/>
      <c r="AG140" s="752"/>
      <c r="AH140" s="752"/>
      <c r="AI140" s="752"/>
      <c r="AJ140" s="752"/>
      <c r="AK140" s="752"/>
      <c r="AL140" s="752"/>
      <c r="AM140" s="752"/>
      <c r="AN140" s="752"/>
      <c r="AO140" s="752"/>
      <c r="AP140" s="752"/>
    </row>
    <row r="141">
      <c r="A141" s="67"/>
      <c r="B141" s="101"/>
      <c r="C141" s="74"/>
      <c r="D141" s="67"/>
      <c r="E141" s="67"/>
      <c r="F141" s="74"/>
      <c r="G141" s="74"/>
      <c r="H141" s="74"/>
      <c r="I141" s="67"/>
      <c r="J141" s="67"/>
      <c r="K141" s="74"/>
      <c r="L141" s="74"/>
      <c r="M141" s="74"/>
      <c r="N141" s="74"/>
      <c r="O141" s="74"/>
      <c r="P141" s="74"/>
      <c r="Q141" s="74"/>
      <c r="R141" s="74"/>
      <c r="S141" s="752"/>
      <c r="T141" s="95"/>
      <c r="U141" s="752"/>
      <c r="V141" s="752"/>
      <c r="W141" s="752"/>
      <c r="X141" s="752"/>
      <c r="Y141" s="752"/>
      <c r="Z141" s="752"/>
      <c r="AA141" s="752"/>
      <c r="AB141" s="752"/>
      <c r="AC141" s="752"/>
      <c r="AD141" s="752"/>
      <c r="AE141" s="752"/>
      <c r="AF141" s="752"/>
      <c r="AG141" s="752"/>
      <c r="AH141" s="752"/>
      <c r="AI141" s="752"/>
      <c r="AJ141" s="752"/>
      <c r="AK141" s="752"/>
      <c r="AL141" s="752"/>
      <c r="AM141" s="752"/>
      <c r="AN141" s="752"/>
      <c r="AO141" s="752"/>
      <c r="AP141" s="752"/>
    </row>
    <row r="142">
      <c r="A142" s="67"/>
      <c r="B142" s="101"/>
      <c r="C142" s="74"/>
      <c r="D142" s="67"/>
      <c r="E142" s="67"/>
      <c r="F142" s="74"/>
      <c r="G142" s="74"/>
      <c r="H142" s="74"/>
      <c r="I142" s="67"/>
      <c r="J142" s="67"/>
      <c r="K142" s="74"/>
      <c r="L142" s="74"/>
      <c r="M142" s="74"/>
      <c r="N142" s="74"/>
      <c r="O142" s="74"/>
      <c r="P142" s="74"/>
      <c r="Q142" s="74"/>
      <c r="R142" s="74"/>
      <c r="S142" s="752"/>
      <c r="T142" s="95"/>
      <c r="U142" s="752"/>
      <c r="V142" s="752"/>
      <c r="W142" s="752"/>
      <c r="X142" s="752"/>
      <c r="Y142" s="752"/>
      <c r="Z142" s="752"/>
      <c r="AA142" s="752"/>
      <c r="AB142" s="752"/>
      <c r="AC142" s="752"/>
      <c r="AD142" s="752"/>
      <c r="AE142" s="752"/>
      <c r="AF142" s="752"/>
      <c r="AG142" s="752"/>
      <c r="AH142" s="752"/>
      <c r="AI142" s="752"/>
      <c r="AJ142" s="752"/>
      <c r="AK142" s="752"/>
      <c r="AL142" s="752"/>
      <c r="AM142" s="752"/>
      <c r="AN142" s="752"/>
      <c r="AO142" s="752"/>
      <c r="AP142" s="752"/>
    </row>
    <row r="143">
      <c r="A143" s="67"/>
      <c r="B143" s="101"/>
      <c r="C143" s="74"/>
      <c r="D143" s="67"/>
      <c r="E143" s="67"/>
      <c r="F143" s="74"/>
      <c r="G143" s="74"/>
      <c r="H143" s="74"/>
      <c r="I143" s="67"/>
      <c r="J143" s="67"/>
      <c r="K143" s="74"/>
      <c r="L143" s="74"/>
      <c r="M143" s="74"/>
      <c r="N143" s="74"/>
      <c r="O143" s="74"/>
      <c r="P143" s="74"/>
      <c r="Q143" s="74"/>
      <c r="R143" s="74"/>
      <c r="S143" s="752"/>
      <c r="T143" s="95"/>
      <c r="U143" s="752"/>
      <c r="V143" s="752"/>
      <c r="W143" s="752"/>
      <c r="X143" s="752"/>
      <c r="Y143" s="752"/>
      <c r="Z143" s="752"/>
      <c r="AA143" s="752"/>
      <c r="AB143" s="752"/>
      <c r="AC143" s="752"/>
      <c r="AD143" s="752"/>
      <c r="AE143" s="752"/>
      <c r="AF143" s="752"/>
      <c r="AG143" s="752"/>
      <c r="AH143" s="752"/>
      <c r="AI143" s="752"/>
      <c r="AJ143" s="752"/>
      <c r="AK143" s="752"/>
      <c r="AL143" s="752"/>
      <c r="AM143" s="752"/>
      <c r="AN143" s="752"/>
      <c r="AO143" s="752"/>
      <c r="AP143" s="752"/>
    </row>
    <row r="144">
      <c r="A144" s="67"/>
      <c r="B144" s="101"/>
      <c r="C144" s="74"/>
      <c r="D144" s="67"/>
      <c r="E144" s="67"/>
      <c r="F144" s="74"/>
      <c r="G144" s="74"/>
      <c r="H144" s="74"/>
      <c r="I144" s="67"/>
      <c r="J144" s="67"/>
      <c r="K144" s="74"/>
      <c r="L144" s="74"/>
      <c r="M144" s="74"/>
      <c r="N144" s="74"/>
      <c r="O144" s="74"/>
      <c r="P144" s="74"/>
      <c r="Q144" s="74"/>
      <c r="R144" s="74"/>
      <c r="S144" s="752"/>
      <c r="T144" s="95"/>
      <c r="U144" s="752"/>
      <c r="V144" s="752"/>
      <c r="W144" s="752"/>
      <c r="X144" s="752"/>
      <c r="Y144" s="752"/>
      <c r="Z144" s="752"/>
      <c r="AA144" s="752"/>
      <c r="AB144" s="752"/>
      <c r="AC144" s="752"/>
      <c r="AD144" s="752"/>
      <c r="AE144" s="752"/>
      <c r="AF144" s="752"/>
      <c r="AG144" s="752"/>
      <c r="AH144" s="752"/>
      <c r="AI144" s="752"/>
      <c r="AJ144" s="752"/>
      <c r="AK144" s="752"/>
      <c r="AL144" s="752"/>
      <c r="AM144" s="752"/>
      <c r="AN144" s="752"/>
      <c r="AO144" s="752"/>
      <c r="AP144" s="752"/>
    </row>
    <row r="145">
      <c r="A145" s="67"/>
      <c r="B145" s="101"/>
      <c r="C145" s="74"/>
      <c r="D145" s="67"/>
      <c r="E145" s="67"/>
      <c r="F145" s="74"/>
      <c r="G145" s="74"/>
      <c r="H145" s="74"/>
      <c r="I145" s="67"/>
      <c r="J145" s="67"/>
      <c r="K145" s="74"/>
      <c r="L145" s="74"/>
      <c r="M145" s="74"/>
      <c r="N145" s="74"/>
      <c r="O145" s="74"/>
      <c r="P145" s="74"/>
      <c r="Q145" s="74"/>
      <c r="R145" s="74"/>
      <c r="S145" s="752"/>
      <c r="T145" s="95"/>
      <c r="U145" s="752"/>
      <c r="V145" s="752"/>
      <c r="W145" s="752"/>
      <c r="X145" s="752"/>
      <c r="Y145" s="752"/>
      <c r="Z145" s="752"/>
      <c r="AA145" s="752"/>
      <c r="AB145" s="752"/>
      <c r="AC145" s="752"/>
      <c r="AD145" s="752"/>
      <c r="AE145" s="752"/>
      <c r="AF145" s="752"/>
      <c r="AG145" s="752"/>
      <c r="AH145" s="752"/>
      <c r="AI145" s="752"/>
      <c r="AJ145" s="752"/>
      <c r="AK145" s="752"/>
      <c r="AL145" s="752"/>
      <c r="AM145" s="752"/>
      <c r="AN145" s="752"/>
      <c r="AO145" s="752"/>
      <c r="AP145" s="752"/>
    </row>
    <row r="146">
      <c r="A146" s="67"/>
      <c r="B146" s="101"/>
      <c r="C146" s="74"/>
      <c r="D146" s="67"/>
      <c r="E146" s="67"/>
      <c r="F146" s="74"/>
      <c r="G146" s="74"/>
      <c r="H146" s="74"/>
      <c r="I146" s="67"/>
      <c r="J146" s="67"/>
      <c r="K146" s="74"/>
      <c r="L146" s="74"/>
      <c r="M146" s="74"/>
      <c r="N146" s="74"/>
      <c r="O146" s="74"/>
      <c r="P146" s="74"/>
      <c r="Q146" s="74"/>
      <c r="R146" s="74"/>
      <c r="S146" s="752"/>
      <c r="T146" s="95"/>
      <c r="U146" s="752"/>
      <c r="V146" s="752"/>
      <c r="W146" s="752"/>
      <c r="X146" s="752"/>
      <c r="Y146" s="752"/>
      <c r="Z146" s="752"/>
      <c r="AA146" s="752"/>
      <c r="AB146" s="752"/>
      <c r="AC146" s="752"/>
      <c r="AD146" s="752"/>
      <c r="AE146" s="752"/>
      <c r="AF146" s="752"/>
      <c r="AG146" s="752"/>
      <c r="AH146" s="752"/>
      <c r="AI146" s="752"/>
      <c r="AJ146" s="752"/>
      <c r="AK146" s="752"/>
      <c r="AL146" s="752"/>
      <c r="AM146" s="752"/>
      <c r="AN146" s="752"/>
      <c r="AO146" s="752"/>
      <c r="AP146" s="752"/>
    </row>
    <row r="147">
      <c r="A147" s="67"/>
      <c r="B147" s="101"/>
      <c r="C147" s="74"/>
      <c r="D147" s="67"/>
      <c r="E147" s="67"/>
      <c r="F147" s="74"/>
      <c r="G147" s="74"/>
      <c r="H147" s="74"/>
      <c r="I147" s="67"/>
      <c r="J147" s="67"/>
      <c r="K147" s="74"/>
      <c r="L147" s="74"/>
      <c r="M147" s="74"/>
      <c r="N147" s="74"/>
      <c r="O147" s="74"/>
      <c r="P147" s="74"/>
      <c r="Q147" s="74"/>
      <c r="R147" s="74"/>
      <c r="S147" s="752"/>
      <c r="T147" s="95"/>
      <c r="U147" s="752"/>
      <c r="V147" s="752"/>
      <c r="W147" s="752"/>
      <c r="X147" s="752"/>
      <c r="Y147" s="752"/>
      <c r="Z147" s="752"/>
      <c r="AA147" s="752"/>
      <c r="AB147" s="752"/>
      <c r="AC147" s="752"/>
      <c r="AD147" s="752"/>
      <c r="AE147" s="752"/>
      <c r="AF147" s="752"/>
      <c r="AG147" s="752"/>
      <c r="AH147" s="752"/>
      <c r="AI147" s="752"/>
      <c r="AJ147" s="752"/>
      <c r="AK147" s="752"/>
      <c r="AL147" s="752"/>
      <c r="AM147" s="752"/>
      <c r="AN147" s="752"/>
      <c r="AO147" s="752"/>
      <c r="AP147" s="752"/>
    </row>
    <row r="148">
      <c r="A148" s="67"/>
      <c r="B148" s="101"/>
      <c r="C148" s="74"/>
      <c r="D148" s="67"/>
      <c r="E148" s="67"/>
      <c r="F148" s="74"/>
      <c r="G148" s="74"/>
      <c r="H148" s="74"/>
      <c r="I148" s="67"/>
      <c r="J148" s="67"/>
      <c r="K148" s="74"/>
      <c r="L148" s="74"/>
      <c r="M148" s="74"/>
      <c r="N148" s="74"/>
      <c r="O148" s="74"/>
      <c r="P148" s="74"/>
      <c r="Q148" s="74"/>
      <c r="R148" s="74"/>
      <c r="S148" s="752"/>
      <c r="T148" s="95"/>
      <c r="U148" s="752"/>
      <c r="V148" s="752"/>
      <c r="W148" s="752"/>
      <c r="X148" s="752"/>
      <c r="Y148" s="752"/>
      <c r="Z148" s="752"/>
      <c r="AA148" s="752"/>
      <c r="AB148" s="752"/>
      <c r="AC148" s="752"/>
      <c r="AD148" s="752"/>
      <c r="AE148" s="752"/>
      <c r="AF148" s="752"/>
      <c r="AG148" s="752"/>
      <c r="AH148" s="752"/>
      <c r="AI148" s="752"/>
      <c r="AJ148" s="752"/>
      <c r="AK148" s="752"/>
      <c r="AL148" s="752"/>
      <c r="AM148" s="752"/>
      <c r="AN148" s="752"/>
      <c r="AO148" s="752"/>
      <c r="AP148" s="752"/>
    </row>
    <row r="149">
      <c r="A149" s="67"/>
      <c r="B149" s="101"/>
      <c r="C149" s="74"/>
      <c r="D149" s="67"/>
      <c r="E149" s="67"/>
      <c r="F149" s="74"/>
      <c r="G149" s="74"/>
      <c r="H149" s="74"/>
      <c r="I149" s="67"/>
      <c r="J149" s="67"/>
      <c r="K149" s="74"/>
      <c r="L149" s="74"/>
      <c r="M149" s="74"/>
      <c r="N149" s="74"/>
      <c r="O149" s="74"/>
      <c r="P149" s="74"/>
      <c r="Q149" s="74"/>
      <c r="R149" s="74"/>
      <c r="S149" s="752"/>
      <c r="T149" s="95"/>
      <c r="U149" s="752"/>
      <c r="V149" s="752"/>
      <c r="W149" s="752"/>
      <c r="X149" s="752"/>
      <c r="Y149" s="752"/>
      <c r="Z149" s="752"/>
      <c r="AA149" s="752"/>
      <c r="AB149" s="752"/>
      <c r="AC149" s="752"/>
      <c r="AD149" s="752"/>
      <c r="AE149" s="752"/>
      <c r="AF149" s="752"/>
      <c r="AG149" s="752"/>
      <c r="AH149" s="752"/>
      <c r="AI149" s="752"/>
      <c r="AJ149" s="752"/>
      <c r="AK149" s="752"/>
      <c r="AL149" s="752"/>
      <c r="AM149" s="752"/>
      <c r="AN149" s="752"/>
      <c r="AO149" s="752"/>
      <c r="AP149" s="752"/>
    </row>
    <row r="150">
      <c r="A150" s="67"/>
      <c r="B150" s="101"/>
      <c r="C150" s="74"/>
      <c r="D150" s="67"/>
      <c r="E150" s="67"/>
      <c r="F150" s="74"/>
      <c r="G150" s="74"/>
      <c r="H150" s="74"/>
      <c r="I150" s="67"/>
      <c r="J150" s="67"/>
      <c r="K150" s="74"/>
      <c r="L150" s="74"/>
      <c r="M150" s="74"/>
      <c r="N150" s="74"/>
      <c r="O150" s="74"/>
      <c r="P150" s="74"/>
      <c r="Q150" s="74"/>
      <c r="R150" s="74"/>
      <c r="S150" s="752"/>
      <c r="T150" s="95"/>
      <c r="U150" s="752"/>
      <c r="V150" s="752"/>
      <c r="W150" s="752"/>
      <c r="X150" s="752"/>
      <c r="Y150" s="752"/>
      <c r="Z150" s="752"/>
      <c r="AA150" s="752"/>
      <c r="AB150" s="752"/>
      <c r="AC150" s="752"/>
      <c r="AD150" s="752"/>
      <c r="AE150" s="752"/>
      <c r="AF150" s="752"/>
      <c r="AG150" s="752"/>
      <c r="AH150" s="752"/>
      <c r="AI150" s="752"/>
      <c r="AJ150" s="752"/>
      <c r="AK150" s="752"/>
      <c r="AL150" s="752"/>
      <c r="AM150" s="752"/>
      <c r="AN150" s="752"/>
      <c r="AO150" s="752"/>
      <c r="AP150" s="752"/>
    </row>
    <row r="151">
      <c r="A151" s="67"/>
      <c r="B151" s="101"/>
      <c r="C151" s="74"/>
      <c r="D151" s="67"/>
      <c r="E151" s="67"/>
      <c r="F151" s="74"/>
      <c r="G151" s="74"/>
      <c r="H151" s="74"/>
      <c r="I151" s="67"/>
      <c r="J151" s="67"/>
      <c r="K151" s="74"/>
      <c r="L151" s="74"/>
      <c r="M151" s="74"/>
      <c r="N151" s="74"/>
      <c r="O151" s="74"/>
      <c r="P151" s="74"/>
      <c r="Q151" s="74"/>
      <c r="R151" s="74"/>
      <c r="S151" s="752"/>
      <c r="T151" s="95"/>
      <c r="U151" s="752"/>
      <c r="V151" s="752"/>
      <c r="W151" s="752"/>
      <c r="X151" s="752"/>
      <c r="Y151" s="752"/>
      <c r="Z151" s="752"/>
      <c r="AA151" s="752"/>
      <c r="AB151" s="752"/>
      <c r="AC151" s="752"/>
      <c r="AD151" s="752"/>
      <c r="AE151" s="752"/>
      <c r="AF151" s="752"/>
      <c r="AG151" s="752"/>
      <c r="AH151" s="752"/>
      <c r="AI151" s="752"/>
      <c r="AJ151" s="752"/>
      <c r="AK151" s="752"/>
      <c r="AL151" s="752"/>
      <c r="AM151" s="752"/>
      <c r="AN151" s="752"/>
      <c r="AO151" s="752"/>
      <c r="AP151" s="752"/>
    </row>
    <row r="152">
      <c r="A152" s="67"/>
      <c r="B152" s="101"/>
      <c r="C152" s="74"/>
      <c r="D152" s="67"/>
      <c r="E152" s="67"/>
      <c r="F152" s="74"/>
      <c r="G152" s="74"/>
      <c r="H152" s="74"/>
      <c r="I152" s="67"/>
      <c r="J152" s="67"/>
      <c r="K152" s="74"/>
      <c r="L152" s="74"/>
      <c r="M152" s="74"/>
      <c r="N152" s="74"/>
      <c r="O152" s="74"/>
      <c r="P152" s="74"/>
      <c r="Q152" s="74"/>
      <c r="R152" s="74"/>
      <c r="S152" s="752"/>
      <c r="T152" s="95"/>
      <c r="U152" s="752"/>
      <c r="V152" s="752"/>
      <c r="W152" s="752"/>
      <c r="X152" s="752"/>
      <c r="Y152" s="752"/>
      <c r="Z152" s="752"/>
      <c r="AA152" s="752"/>
      <c r="AB152" s="752"/>
      <c r="AC152" s="752"/>
      <c r="AD152" s="752"/>
      <c r="AE152" s="752"/>
      <c r="AF152" s="752"/>
      <c r="AG152" s="752"/>
      <c r="AH152" s="752"/>
      <c r="AI152" s="752"/>
      <c r="AJ152" s="752"/>
      <c r="AK152" s="752"/>
      <c r="AL152" s="752"/>
      <c r="AM152" s="752"/>
      <c r="AN152" s="752"/>
      <c r="AO152" s="752"/>
      <c r="AP152" s="752"/>
    </row>
    <row r="153">
      <c r="A153" s="67"/>
      <c r="B153" s="101"/>
      <c r="C153" s="74"/>
      <c r="D153" s="67"/>
      <c r="E153" s="67"/>
      <c r="F153" s="74"/>
      <c r="G153" s="74"/>
      <c r="H153" s="74"/>
      <c r="I153" s="67"/>
      <c r="J153" s="67"/>
      <c r="K153" s="74"/>
      <c r="L153" s="74"/>
      <c r="M153" s="74"/>
      <c r="N153" s="74"/>
      <c r="O153" s="74"/>
      <c r="P153" s="74"/>
      <c r="Q153" s="74"/>
      <c r="R153" s="74"/>
      <c r="S153" s="752"/>
      <c r="T153" s="95"/>
      <c r="U153" s="752"/>
      <c r="V153" s="752"/>
      <c r="W153" s="752"/>
      <c r="X153" s="752"/>
      <c r="Y153" s="752"/>
      <c r="Z153" s="752"/>
      <c r="AA153" s="752"/>
      <c r="AB153" s="752"/>
      <c r="AC153" s="752"/>
      <c r="AD153" s="752"/>
      <c r="AE153" s="752"/>
      <c r="AF153" s="752"/>
      <c r="AG153" s="752"/>
      <c r="AH153" s="752"/>
      <c r="AI153" s="752"/>
      <c r="AJ153" s="752"/>
      <c r="AK153" s="752"/>
      <c r="AL153" s="752"/>
      <c r="AM153" s="752"/>
      <c r="AN153" s="752"/>
      <c r="AO153" s="752"/>
      <c r="AP153" s="752"/>
    </row>
    <row r="154">
      <c r="A154" s="67"/>
      <c r="B154" s="101"/>
      <c r="C154" s="74"/>
      <c r="D154" s="67"/>
      <c r="E154" s="67"/>
      <c r="F154" s="74"/>
      <c r="G154" s="74"/>
      <c r="H154" s="74"/>
      <c r="I154" s="67"/>
      <c r="J154" s="67"/>
      <c r="K154" s="74"/>
      <c r="L154" s="74"/>
      <c r="M154" s="74"/>
      <c r="N154" s="74"/>
      <c r="O154" s="74"/>
      <c r="P154" s="74"/>
      <c r="Q154" s="74"/>
      <c r="R154" s="74"/>
      <c r="S154" s="752"/>
      <c r="T154" s="95"/>
      <c r="U154" s="752"/>
      <c r="V154" s="752"/>
      <c r="W154" s="752"/>
      <c r="X154" s="752"/>
      <c r="Y154" s="752"/>
      <c r="Z154" s="752"/>
      <c r="AA154" s="752"/>
      <c r="AB154" s="752"/>
      <c r="AC154" s="752"/>
      <c r="AD154" s="752"/>
      <c r="AE154" s="752"/>
      <c r="AF154" s="752"/>
      <c r="AG154" s="752"/>
      <c r="AH154" s="752"/>
      <c r="AI154" s="752"/>
      <c r="AJ154" s="752"/>
      <c r="AK154" s="752"/>
      <c r="AL154" s="752"/>
      <c r="AM154" s="752"/>
      <c r="AN154" s="752"/>
      <c r="AO154" s="752"/>
      <c r="AP154" s="752"/>
    </row>
    <row r="155">
      <c r="A155" s="67"/>
      <c r="B155" s="101"/>
      <c r="C155" s="74"/>
      <c r="D155" s="67"/>
      <c r="E155" s="67"/>
      <c r="F155" s="74"/>
      <c r="G155" s="74"/>
      <c r="H155" s="74"/>
      <c r="I155" s="67"/>
      <c r="J155" s="67"/>
      <c r="K155" s="74"/>
      <c r="L155" s="74"/>
      <c r="M155" s="74"/>
      <c r="N155" s="74"/>
      <c r="O155" s="74"/>
      <c r="P155" s="74"/>
      <c r="Q155" s="74"/>
      <c r="R155" s="74"/>
      <c r="S155" s="752"/>
      <c r="T155" s="95"/>
      <c r="U155" s="752"/>
      <c r="V155" s="752"/>
      <c r="W155" s="752"/>
      <c r="X155" s="752"/>
      <c r="Y155" s="752"/>
      <c r="Z155" s="752"/>
      <c r="AA155" s="752"/>
      <c r="AB155" s="752"/>
      <c r="AC155" s="752"/>
      <c r="AD155" s="752"/>
      <c r="AE155" s="752"/>
      <c r="AF155" s="752"/>
      <c r="AG155" s="752"/>
      <c r="AH155" s="752"/>
      <c r="AI155" s="752"/>
      <c r="AJ155" s="752"/>
      <c r="AK155" s="752"/>
      <c r="AL155" s="752"/>
      <c r="AM155" s="752"/>
      <c r="AN155" s="752"/>
      <c r="AO155" s="752"/>
      <c r="AP155" s="752"/>
    </row>
    <row r="156">
      <c r="A156" s="67"/>
      <c r="B156" s="101"/>
      <c r="C156" s="74"/>
      <c r="D156" s="67"/>
      <c r="E156" s="67"/>
      <c r="F156" s="74"/>
      <c r="G156" s="74"/>
      <c r="H156" s="74"/>
      <c r="I156" s="67"/>
      <c r="J156" s="67"/>
      <c r="K156" s="74"/>
      <c r="L156" s="74"/>
      <c r="M156" s="74"/>
      <c r="N156" s="74"/>
      <c r="O156" s="74"/>
      <c r="P156" s="74"/>
      <c r="Q156" s="74"/>
      <c r="R156" s="74"/>
      <c r="S156" s="752"/>
      <c r="T156" s="95"/>
      <c r="U156" s="752"/>
      <c r="V156" s="752"/>
      <c r="W156" s="752"/>
      <c r="X156" s="752"/>
      <c r="Y156" s="752"/>
      <c r="Z156" s="752"/>
      <c r="AA156" s="752"/>
      <c r="AB156" s="752"/>
      <c r="AC156" s="752"/>
      <c r="AD156" s="752"/>
      <c r="AE156" s="752"/>
      <c r="AF156" s="752"/>
      <c r="AG156" s="752"/>
      <c r="AH156" s="752"/>
      <c r="AI156" s="752"/>
      <c r="AJ156" s="752"/>
      <c r="AK156" s="752"/>
      <c r="AL156" s="752"/>
      <c r="AM156" s="752"/>
      <c r="AN156" s="752"/>
      <c r="AO156" s="752"/>
      <c r="AP156" s="752"/>
    </row>
    <row r="157">
      <c r="A157" s="67"/>
      <c r="B157" s="101"/>
      <c r="C157" s="74"/>
      <c r="D157" s="67"/>
      <c r="E157" s="67"/>
      <c r="F157" s="74"/>
      <c r="G157" s="74"/>
      <c r="H157" s="74"/>
      <c r="I157" s="67"/>
      <c r="J157" s="67"/>
      <c r="K157" s="74"/>
      <c r="L157" s="74"/>
      <c r="M157" s="74"/>
      <c r="N157" s="74"/>
      <c r="O157" s="74"/>
      <c r="P157" s="74"/>
      <c r="Q157" s="74"/>
      <c r="R157" s="74"/>
      <c r="S157" s="752"/>
      <c r="T157" s="95"/>
      <c r="U157" s="752"/>
      <c r="V157" s="752"/>
      <c r="W157" s="752"/>
      <c r="X157" s="752"/>
      <c r="Y157" s="752"/>
      <c r="Z157" s="752"/>
      <c r="AA157" s="752"/>
      <c r="AB157" s="752"/>
      <c r="AC157" s="752"/>
      <c r="AD157" s="752"/>
      <c r="AE157" s="752"/>
      <c r="AF157" s="752"/>
      <c r="AG157" s="752"/>
      <c r="AH157" s="752"/>
      <c r="AI157" s="752"/>
      <c r="AJ157" s="752"/>
      <c r="AK157" s="752"/>
      <c r="AL157" s="752"/>
      <c r="AM157" s="752"/>
      <c r="AN157" s="752"/>
      <c r="AO157" s="752"/>
      <c r="AP157" s="752"/>
    </row>
    <row r="158">
      <c r="A158" s="67"/>
      <c r="B158" s="101"/>
      <c r="C158" s="74"/>
      <c r="D158" s="67"/>
      <c r="E158" s="67"/>
      <c r="F158" s="74"/>
      <c r="G158" s="74"/>
      <c r="H158" s="74"/>
      <c r="I158" s="67"/>
      <c r="J158" s="67"/>
      <c r="K158" s="74"/>
      <c r="L158" s="74"/>
      <c r="M158" s="74"/>
      <c r="N158" s="74"/>
      <c r="O158" s="74"/>
      <c r="P158" s="74"/>
      <c r="Q158" s="74"/>
      <c r="R158" s="74"/>
      <c r="S158" s="752"/>
      <c r="T158" s="95"/>
      <c r="U158" s="752"/>
      <c r="V158" s="752"/>
      <c r="W158" s="752"/>
      <c r="X158" s="752"/>
      <c r="Y158" s="752"/>
      <c r="Z158" s="752"/>
      <c r="AA158" s="752"/>
      <c r="AB158" s="752"/>
      <c r="AC158" s="752"/>
      <c r="AD158" s="752"/>
      <c r="AE158" s="752"/>
      <c r="AF158" s="752"/>
      <c r="AG158" s="752"/>
      <c r="AH158" s="752"/>
      <c r="AI158" s="752"/>
      <c r="AJ158" s="752"/>
      <c r="AK158" s="752"/>
      <c r="AL158" s="752"/>
      <c r="AM158" s="752"/>
      <c r="AN158" s="752"/>
      <c r="AO158" s="752"/>
      <c r="AP158" s="752"/>
    </row>
    <row r="159">
      <c r="A159" s="67"/>
      <c r="B159" s="101"/>
      <c r="C159" s="74"/>
      <c r="D159" s="67"/>
      <c r="E159" s="67"/>
      <c r="F159" s="74"/>
      <c r="G159" s="74"/>
      <c r="H159" s="74"/>
      <c r="I159" s="67"/>
      <c r="J159" s="67"/>
      <c r="K159" s="74"/>
      <c r="L159" s="74"/>
      <c r="M159" s="74"/>
      <c r="N159" s="74"/>
      <c r="O159" s="74"/>
      <c r="P159" s="74"/>
      <c r="Q159" s="74"/>
      <c r="R159" s="74"/>
      <c r="S159" s="752"/>
      <c r="T159" s="95"/>
      <c r="U159" s="752"/>
      <c r="V159" s="752"/>
      <c r="W159" s="752"/>
      <c r="X159" s="752"/>
      <c r="Y159" s="752"/>
      <c r="Z159" s="752"/>
      <c r="AA159" s="752"/>
      <c r="AB159" s="752"/>
      <c r="AC159" s="752"/>
      <c r="AD159" s="752"/>
      <c r="AE159" s="752"/>
      <c r="AF159" s="752"/>
      <c r="AG159" s="752"/>
      <c r="AH159" s="752"/>
      <c r="AI159" s="752"/>
      <c r="AJ159" s="752"/>
      <c r="AK159" s="752"/>
      <c r="AL159" s="752"/>
      <c r="AM159" s="752"/>
      <c r="AN159" s="752"/>
      <c r="AO159" s="752"/>
      <c r="AP159" s="752"/>
    </row>
    <row r="160">
      <c r="A160" s="67"/>
      <c r="B160" s="101"/>
      <c r="C160" s="74"/>
      <c r="D160" s="67"/>
      <c r="E160" s="67"/>
      <c r="F160" s="74"/>
      <c r="G160" s="74"/>
      <c r="H160" s="74"/>
      <c r="I160" s="67"/>
      <c r="J160" s="67"/>
      <c r="K160" s="74"/>
      <c r="L160" s="74"/>
      <c r="M160" s="74"/>
      <c r="N160" s="74"/>
      <c r="O160" s="74"/>
      <c r="P160" s="74"/>
      <c r="Q160" s="74"/>
      <c r="R160" s="74"/>
      <c r="S160" s="752"/>
      <c r="T160" s="95"/>
      <c r="U160" s="752"/>
      <c r="V160" s="752"/>
      <c r="W160" s="752"/>
      <c r="X160" s="752"/>
      <c r="Y160" s="752"/>
      <c r="Z160" s="752"/>
      <c r="AA160" s="752"/>
      <c r="AB160" s="752"/>
      <c r="AC160" s="752"/>
      <c r="AD160" s="752"/>
      <c r="AE160" s="752"/>
      <c r="AF160" s="752"/>
      <c r="AG160" s="752"/>
      <c r="AH160" s="752"/>
      <c r="AI160" s="752"/>
      <c r="AJ160" s="752"/>
      <c r="AK160" s="752"/>
      <c r="AL160" s="752"/>
      <c r="AM160" s="752"/>
      <c r="AN160" s="752"/>
      <c r="AO160" s="752"/>
      <c r="AP160" s="752"/>
    </row>
    <row r="161">
      <c r="A161" s="67"/>
      <c r="B161" s="101"/>
      <c r="C161" s="74"/>
      <c r="D161" s="67"/>
      <c r="E161" s="67"/>
      <c r="F161" s="74"/>
      <c r="G161" s="74"/>
      <c r="H161" s="74"/>
      <c r="I161" s="67"/>
      <c r="J161" s="67"/>
      <c r="K161" s="74"/>
      <c r="L161" s="74"/>
      <c r="M161" s="74"/>
      <c r="N161" s="74"/>
      <c r="O161" s="74"/>
      <c r="P161" s="74"/>
      <c r="Q161" s="74"/>
      <c r="R161" s="74"/>
      <c r="S161" s="752"/>
      <c r="T161" s="95"/>
      <c r="U161" s="752"/>
      <c r="V161" s="752"/>
      <c r="W161" s="752"/>
      <c r="X161" s="752"/>
      <c r="Y161" s="752"/>
      <c r="Z161" s="752"/>
      <c r="AA161" s="752"/>
      <c r="AB161" s="752"/>
      <c r="AC161" s="752"/>
      <c r="AD161" s="752"/>
      <c r="AE161" s="752"/>
      <c r="AF161" s="752"/>
      <c r="AG161" s="752"/>
      <c r="AH161" s="752"/>
      <c r="AI161" s="752"/>
      <c r="AJ161" s="752"/>
      <c r="AK161" s="752"/>
      <c r="AL161" s="752"/>
      <c r="AM161" s="752"/>
      <c r="AN161" s="752"/>
      <c r="AO161" s="752"/>
      <c r="AP161" s="752"/>
    </row>
    <row r="162">
      <c r="A162" s="67"/>
      <c r="B162" s="101"/>
      <c r="C162" s="74"/>
      <c r="D162" s="67"/>
      <c r="E162" s="67"/>
      <c r="F162" s="74"/>
      <c r="G162" s="74"/>
      <c r="H162" s="74"/>
      <c r="I162" s="67"/>
      <c r="J162" s="67"/>
      <c r="K162" s="74"/>
      <c r="L162" s="74"/>
      <c r="M162" s="74"/>
      <c r="N162" s="74"/>
      <c r="O162" s="74"/>
      <c r="P162" s="74"/>
      <c r="Q162" s="74"/>
      <c r="R162" s="74"/>
      <c r="S162" s="752"/>
      <c r="T162" s="95"/>
      <c r="U162" s="752"/>
      <c r="V162" s="752"/>
      <c r="W162" s="752"/>
      <c r="X162" s="752"/>
      <c r="Y162" s="752"/>
      <c r="Z162" s="752"/>
      <c r="AA162" s="752"/>
      <c r="AB162" s="752"/>
      <c r="AC162" s="752"/>
      <c r="AD162" s="752"/>
      <c r="AE162" s="752"/>
      <c r="AF162" s="752"/>
      <c r="AG162" s="752"/>
      <c r="AH162" s="752"/>
      <c r="AI162" s="752"/>
      <c r="AJ162" s="752"/>
      <c r="AK162" s="752"/>
      <c r="AL162" s="752"/>
      <c r="AM162" s="752"/>
      <c r="AN162" s="752"/>
      <c r="AO162" s="752"/>
      <c r="AP162" s="752"/>
    </row>
    <row r="163">
      <c r="A163" s="67"/>
      <c r="B163" s="101"/>
      <c r="C163" s="74"/>
      <c r="D163" s="67"/>
      <c r="E163" s="67"/>
      <c r="F163" s="74"/>
      <c r="G163" s="74"/>
      <c r="H163" s="74"/>
      <c r="I163" s="67"/>
      <c r="J163" s="67"/>
      <c r="K163" s="74"/>
      <c r="L163" s="74"/>
      <c r="M163" s="74"/>
      <c r="N163" s="74"/>
      <c r="O163" s="74"/>
      <c r="P163" s="74"/>
      <c r="Q163" s="74"/>
      <c r="R163" s="74"/>
      <c r="S163" s="752"/>
      <c r="T163" s="95"/>
      <c r="U163" s="752"/>
      <c r="V163" s="752"/>
      <c r="W163" s="752"/>
      <c r="X163" s="752"/>
      <c r="Y163" s="752"/>
      <c r="Z163" s="752"/>
      <c r="AA163" s="752"/>
      <c r="AB163" s="752"/>
      <c r="AC163" s="752"/>
      <c r="AD163" s="752"/>
      <c r="AE163" s="752"/>
      <c r="AF163" s="752"/>
      <c r="AG163" s="752"/>
      <c r="AH163" s="752"/>
      <c r="AI163" s="752"/>
      <c r="AJ163" s="752"/>
      <c r="AK163" s="752"/>
      <c r="AL163" s="752"/>
      <c r="AM163" s="752"/>
      <c r="AN163" s="752"/>
      <c r="AO163" s="752"/>
      <c r="AP163" s="752"/>
    </row>
    <row r="164">
      <c r="A164" s="67"/>
      <c r="B164" s="101"/>
      <c r="C164" s="74"/>
      <c r="D164" s="67"/>
      <c r="E164" s="67"/>
      <c r="F164" s="74"/>
      <c r="G164" s="74"/>
      <c r="H164" s="74"/>
      <c r="I164" s="67"/>
      <c r="J164" s="67"/>
      <c r="K164" s="74"/>
      <c r="L164" s="74"/>
      <c r="M164" s="74"/>
      <c r="N164" s="74"/>
      <c r="O164" s="74"/>
      <c r="P164" s="74"/>
      <c r="Q164" s="74"/>
      <c r="R164" s="74"/>
      <c r="S164" s="752"/>
      <c r="T164" s="95"/>
      <c r="U164" s="752"/>
      <c r="V164" s="752"/>
      <c r="W164" s="752"/>
      <c r="X164" s="752"/>
      <c r="Y164" s="752"/>
      <c r="Z164" s="752"/>
      <c r="AA164" s="752"/>
      <c r="AB164" s="752"/>
      <c r="AC164" s="752"/>
      <c r="AD164" s="752"/>
      <c r="AE164" s="752"/>
      <c r="AF164" s="752"/>
      <c r="AG164" s="752"/>
      <c r="AH164" s="752"/>
      <c r="AI164" s="752"/>
      <c r="AJ164" s="752"/>
      <c r="AK164" s="752"/>
      <c r="AL164" s="752"/>
      <c r="AM164" s="752"/>
      <c r="AN164" s="752"/>
      <c r="AO164" s="752"/>
      <c r="AP164" s="752"/>
    </row>
    <row r="165">
      <c r="A165" s="67"/>
      <c r="B165" s="101"/>
      <c r="C165" s="74"/>
      <c r="D165" s="67"/>
      <c r="E165" s="67"/>
      <c r="F165" s="74"/>
      <c r="G165" s="74"/>
      <c r="H165" s="74"/>
      <c r="I165" s="67"/>
      <c r="J165" s="67"/>
      <c r="K165" s="74"/>
      <c r="L165" s="74"/>
      <c r="M165" s="74"/>
      <c r="N165" s="74"/>
      <c r="O165" s="74"/>
      <c r="P165" s="74"/>
      <c r="Q165" s="74"/>
      <c r="R165" s="74"/>
      <c r="S165" s="752"/>
      <c r="T165" s="95"/>
      <c r="U165" s="752"/>
      <c r="V165" s="752"/>
      <c r="W165" s="752"/>
      <c r="X165" s="752"/>
      <c r="Y165" s="752"/>
      <c r="Z165" s="752"/>
      <c r="AA165" s="752"/>
      <c r="AB165" s="752"/>
      <c r="AC165" s="752"/>
      <c r="AD165" s="752"/>
      <c r="AE165" s="752"/>
      <c r="AF165" s="752"/>
      <c r="AG165" s="752"/>
      <c r="AH165" s="752"/>
      <c r="AI165" s="752"/>
      <c r="AJ165" s="752"/>
      <c r="AK165" s="752"/>
      <c r="AL165" s="752"/>
      <c r="AM165" s="752"/>
      <c r="AN165" s="752"/>
      <c r="AO165" s="752"/>
      <c r="AP165" s="752"/>
    </row>
    <row r="166">
      <c r="A166" s="67"/>
      <c r="B166" s="101"/>
      <c r="C166" s="74"/>
      <c r="D166" s="67"/>
      <c r="E166" s="67"/>
      <c r="F166" s="74"/>
      <c r="G166" s="74"/>
      <c r="H166" s="74"/>
      <c r="I166" s="67"/>
      <c r="J166" s="67"/>
      <c r="K166" s="74"/>
      <c r="L166" s="74"/>
      <c r="M166" s="74"/>
      <c r="N166" s="74"/>
      <c r="O166" s="74"/>
      <c r="P166" s="74"/>
      <c r="Q166" s="74"/>
      <c r="R166" s="74"/>
      <c r="S166" s="752"/>
      <c r="T166" s="95"/>
      <c r="U166" s="752"/>
      <c r="V166" s="752"/>
      <c r="W166" s="752"/>
      <c r="X166" s="752"/>
      <c r="Y166" s="752"/>
      <c r="Z166" s="752"/>
      <c r="AA166" s="752"/>
      <c r="AB166" s="752"/>
      <c r="AC166" s="752"/>
      <c r="AD166" s="752"/>
      <c r="AE166" s="752"/>
      <c r="AF166" s="752"/>
      <c r="AG166" s="752"/>
      <c r="AH166" s="752"/>
      <c r="AI166" s="752"/>
      <c r="AJ166" s="752"/>
      <c r="AK166" s="752"/>
      <c r="AL166" s="752"/>
      <c r="AM166" s="752"/>
      <c r="AN166" s="752"/>
      <c r="AO166" s="752"/>
      <c r="AP166" s="752"/>
    </row>
    <row r="167">
      <c r="A167" s="67"/>
      <c r="B167" s="101"/>
      <c r="C167" s="74"/>
      <c r="D167" s="67"/>
      <c r="E167" s="67"/>
      <c r="F167" s="74"/>
      <c r="G167" s="74"/>
      <c r="H167" s="74"/>
      <c r="I167" s="67"/>
      <c r="J167" s="67"/>
      <c r="K167" s="74"/>
      <c r="L167" s="74"/>
      <c r="M167" s="74"/>
      <c r="N167" s="74"/>
      <c r="O167" s="74"/>
      <c r="P167" s="74"/>
      <c r="Q167" s="74"/>
      <c r="R167" s="74"/>
      <c r="S167" s="752"/>
      <c r="T167" s="95"/>
      <c r="U167" s="752"/>
      <c r="V167" s="752"/>
      <c r="W167" s="752"/>
      <c r="X167" s="752"/>
      <c r="Y167" s="752"/>
      <c r="Z167" s="752"/>
      <c r="AA167" s="752"/>
      <c r="AB167" s="752"/>
      <c r="AC167" s="752"/>
      <c r="AD167" s="752"/>
      <c r="AE167" s="752"/>
      <c r="AF167" s="752"/>
      <c r="AG167" s="752"/>
      <c r="AH167" s="752"/>
      <c r="AI167" s="752"/>
      <c r="AJ167" s="752"/>
      <c r="AK167" s="752"/>
      <c r="AL167" s="752"/>
      <c r="AM167" s="752"/>
      <c r="AN167" s="752"/>
      <c r="AO167" s="752"/>
      <c r="AP167" s="752"/>
    </row>
    <row r="168">
      <c r="A168" s="67"/>
      <c r="B168" s="101"/>
      <c r="C168" s="74"/>
      <c r="D168" s="67"/>
      <c r="E168" s="67"/>
      <c r="F168" s="74"/>
      <c r="G168" s="74"/>
      <c r="H168" s="74"/>
      <c r="I168" s="67"/>
      <c r="J168" s="67"/>
      <c r="K168" s="74"/>
      <c r="L168" s="74"/>
      <c r="M168" s="74"/>
      <c r="N168" s="74"/>
      <c r="O168" s="74"/>
      <c r="P168" s="74"/>
      <c r="Q168" s="74"/>
      <c r="R168" s="74"/>
      <c r="S168" s="752"/>
      <c r="T168" s="95"/>
      <c r="U168" s="752"/>
      <c r="V168" s="752"/>
      <c r="W168" s="752"/>
      <c r="X168" s="752"/>
      <c r="Y168" s="752"/>
      <c r="Z168" s="752"/>
      <c r="AA168" s="752"/>
      <c r="AB168" s="752"/>
      <c r="AC168" s="752"/>
      <c r="AD168" s="752"/>
      <c r="AE168" s="752"/>
      <c r="AF168" s="752"/>
      <c r="AG168" s="752"/>
      <c r="AH168" s="752"/>
      <c r="AI168" s="752"/>
      <c r="AJ168" s="752"/>
      <c r="AK168" s="752"/>
      <c r="AL168" s="752"/>
      <c r="AM168" s="752"/>
      <c r="AN168" s="752"/>
      <c r="AO168" s="752"/>
      <c r="AP168" s="752"/>
    </row>
    <row r="169">
      <c r="A169" s="67"/>
      <c r="B169" s="101"/>
      <c r="C169" s="74"/>
      <c r="D169" s="67"/>
      <c r="E169" s="67"/>
      <c r="F169" s="74"/>
      <c r="G169" s="74"/>
      <c r="H169" s="74"/>
      <c r="I169" s="67"/>
      <c r="J169" s="67"/>
      <c r="K169" s="74"/>
      <c r="L169" s="74"/>
      <c r="M169" s="74"/>
      <c r="N169" s="74"/>
      <c r="O169" s="74"/>
      <c r="P169" s="74"/>
      <c r="Q169" s="74"/>
      <c r="R169" s="74"/>
      <c r="S169" s="752"/>
      <c r="T169" s="95"/>
      <c r="U169" s="752"/>
      <c r="V169" s="752"/>
      <c r="W169" s="752"/>
      <c r="X169" s="752"/>
      <c r="Y169" s="752"/>
      <c r="Z169" s="752"/>
      <c r="AA169" s="752"/>
      <c r="AB169" s="752"/>
      <c r="AC169" s="752"/>
      <c r="AD169" s="752"/>
      <c r="AE169" s="752"/>
      <c r="AF169" s="752"/>
      <c r="AG169" s="752"/>
      <c r="AH169" s="752"/>
      <c r="AI169" s="752"/>
      <c r="AJ169" s="752"/>
      <c r="AK169" s="752"/>
      <c r="AL169" s="752"/>
      <c r="AM169" s="752"/>
      <c r="AN169" s="752"/>
      <c r="AO169" s="752"/>
      <c r="AP169" s="752"/>
    </row>
    <row r="170">
      <c r="A170" s="67"/>
      <c r="B170" s="101"/>
      <c r="C170" s="74"/>
      <c r="D170" s="67"/>
      <c r="E170" s="67"/>
      <c r="F170" s="74"/>
      <c r="G170" s="74"/>
      <c r="H170" s="74"/>
      <c r="I170" s="67"/>
      <c r="J170" s="67"/>
      <c r="K170" s="74"/>
      <c r="L170" s="74"/>
      <c r="M170" s="74"/>
      <c r="N170" s="74"/>
      <c r="O170" s="74"/>
      <c r="P170" s="74"/>
      <c r="Q170" s="74"/>
      <c r="R170" s="74"/>
      <c r="S170" s="752"/>
      <c r="T170" s="95"/>
      <c r="U170" s="752"/>
      <c r="V170" s="752"/>
      <c r="W170" s="752"/>
      <c r="X170" s="752"/>
      <c r="Y170" s="752"/>
      <c r="Z170" s="752"/>
      <c r="AA170" s="752"/>
      <c r="AB170" s="752"/>
      <c r="AC170" s="752"/>
      <c r="AD170" s="752"/>
      <c r="AE170" s="752"/>
      <c r="AF170" s="752"/>
      <c r="AG170" s="752"/>
      <c r="AH170" s="752"/>
      <c r="AI170" s="752"/>
      <c r="AJ170" s="752"/>
      <c r="AK170" s="752"/>
      <c r="AL170" s="752"/>
      <c r="AM170" s="752"/>
      <c r="AN170" s="752"/>
      <c r="AO170" s="752"/>
      <c r="AP170" s="752"/>
    </row>
    <row r="171">
      <c r="A171" s="67"/>
      <c r="B171" s="101"/>
      <c r="C171" s="74"/>
      <c r="D171" s="67"/>
      <c r="E171" s="67"/>
      <c r="F171" s="74"/>
      <c r="G171" s="74"/>
      <c r="H171" s="74"/>
      <c r="I171" s="67"/>
      <c r="J171" s="67"/>
      <c r="K171" s="74"/>
      <c r="L171" s="74"/>
      <c r="M171" s="74"/>
      <c r="N171" s="74"/>
      <c r="O171" s="74"/>
      <c r="P171" s="74"/>
      <c r="Q171" s="74"/>
      <c r="R171" s="74"/>
      <c r="S171" s="752"/>
      <c r="T171" s="95"/>
      <c r="U171" s="752"/>
      <c r="V171" s="752"/>
      <c r="W171" s="752"/>
      <c r="X171" s="752"/>
      <c r="Y171" s="752"/>
      <c r="Z171" s="752"/>
      <c r="AA171" s="752"/>
      <c r="AB171" s="752"/>
      <c r="AC171" s="752"/>
      <c r="AD171" s="752"/>
      <c r="AE171" s="752"/>
      <c r="AF171" s="752"/>
      <c r="AG171" s="752"/>
      <c r="AH171" s="752"/>
      <c r="AI171" s="752"/>
      <c r="AJ171" s="752"/>
      <c r="AK171" s="752"/>
      <c r="AL171" s="752"/>
      <c r="AM171" s="752"/>
      <c r="AN171" s="752"/>
      <c r="AO171" s="752"/>
      <c r="AP171" s="752"/>
    </row>
    <row r="172">
      <c r="A172" s="67"/>
      <c r="B172" s="101"/>
      <c r="C172" s="74"/>
      <c r="D172" s="67"/>
      <c r="E172" s="67"/>
      <c r="F172" s="74"/>
      <c r="G172" s="74"/>
      <c r="H172" s="74"/>
      <c r="I172" s="67"/>
      <c r="J172" s="67"/>
      <c r="K172" s="74"/>
      <c r="L172" s="74"/>
      <c r="M172" s="74"/>
      <c r="N172" s="74"/>
      <c r="O172" s="74"/>
      <c r="P172" s="74"/>
      <c r="Q172" s="74"/>
      <c r="R172" s="74"/>
      <c r="S172" s="752"/>
      <c r="T172" s="95"/>
      <c r="U172" s="752"/>
      <c r="V172" s="752"/>
      <c r="W172" s="752"/>
      <c r="X172" s="752"/>
      <c r="Y172" s="752"/>
      <c r="Z172" s="752"/>
      <c r="AA172" s="752"/>
      <c r="AB172" s="752"/>
      <c r="AC172" s="752"/>
      <c r="AD172" s="752"/>
      <c r="AE172" s="752"/>
      <c r="AF172" s="752"/>
      <c r="AG172" s="752"/>
      <c r="AH172" s="752"/>
      <c r="AI172" s="752"/>
      <c r="AJ172" s="752"/>
      <c r="AK172" s="752"/>
      <c r="AL172" s="752"/>
      <c r="AM172" s="752"/>
      <c r="AN172" s="752"/>
      <c r="AO172" s="752"/>
      <c r="AP172" s="752"/>
    </row>
    <row r="173">
      <c r="A173" s="67"/>
      <c r="B173" s="101"/>
      <c r="C173" s="74"/>
      <c r="D173" s="67"/>
      <c r="E173" s="67"/>
      <c r="F173" s="74"/>
      <c r="G173" s="74"/>
      <c r="H173" s="74"/>
      <c r="I173" s="67"/>
      <c r="J173" s="67"/>
      <c r="K173" s="74"/>
      <c r="L173" s="74"/>
      <c r="M173" s="74"/>
      <c r="N173" s="74"/>
      <c r="O173" s="74"/>
      <c r="P173" s="74"/>
      <c r="Q173" s="74"/>
      <c r="R173" s="74"/>
      <c r="S173" s="752"/>
      <c r="T173" s="95"/>
      <c r="U173" s="752"/>
      <c r="V173" s="752"/>
      <c r="W173" s="752"/>
      <c r="X173" s="752"/>
      <c r="Y173" s="752"/>
      <c r="Z173" s="752"/>
      <c r="AA173" s="752"/>
      <c r="AB173" s="752"/>
      <c r="AC173" s="752"/>
      <c r="AD173" s="752"/>
      <c r="AE173" s="752"/>
      <c r="AF173" s="752"/>
      <c r="AG173" s="752"/>
      <c r="AH173" s="752"/>
      <c r="AI173" s="752"/>
      <c r="AJ173" s="752"/>
      <c r="AK173" s="752"/>
      <c r="AL173" s="752"/>
      <c r="AM173" s="752"/>
      <c r="AN173" s="752"/>
      <c r="AO173" s="752"/>
      <c r="AP173" s="752"/>
    </row>
    <row r="174">
      <c r="A174" s="67"/>
      <c r="B174" s="101"/>
      <c r="C174" s="74"/>
      <c r="D174" s="67"/>
      <c r="E174" s="67"/>
      <c r="F174" s="74"/>
      <c r="G174" s="74"/>
      <c r="H174" s="74"/>
      <c r="I174" s="67"/>
      <c r="J174" s="67"/>
      <c r="K174" s="74"/>
      <c r="L174" s="74"/>
      <c r="M174" s="74"/>
      <c r="N174" s="74"/>
      <c r="O174" s="74"/>
      <c r="P174" s="74"/>
      <c r="Q174" s="74"/>
      <c r="R174" s="74"/>
      <c r="S174" s="752"/>
      <c r="T174" s="95"/>
      <c r="U174" s="752"/>
      <c r="V174" s="752"/>
      <c r="W174" s="752"/>
      <c r="X174" s="752"/>
      <c r="Y174" s="752"/>
      <c r="Z174" s="752"/>
      <c r="AA174" s="752"/>
      <c r="AB174" s="752"/>
      <c r="AC174" s="752"/>
      <c r="AD174" s="752"/>
      <c r="AE174" s="752"/>
      <c r="AF174" s="752"/>
      <c r="AG174" s="752"/>
      <c r="AH174" s="752"/>
      <c r="AI174" s="752"/>
      <c r="AJ174" s="752"/>
      <c r="AK174" s="752"/>
      <c r="AL174" s="752"/>
      <c r="AM174" s="752"/>
      <c r="AN174" s="752"/>
      <c r="AO174" s="752"/>
      <c r="AP174" s="752"/>
    </row>
    <row r="175">
      <c r="A175" s="67"/>
      <c r="B175" s="101"/>
      <c r="C175" s="74"/>
      <c r="D175" s="67"/>
      <c r="E175" s="67"/>
      <c r="F175" s="74"/>
      <c r="G175" s="74"/>
      <c r="H175" s="74"/>
      <c r="I175" s="67"/>
      <c r="J175" s="67"/>
      <c r="K175" s="74"/>
      <c r="L175" s="74"/>
      <c r="M175" s="74"/>
      <c r="N175" s="74"/>
      <c r="O175" s="74"/>
      <c r="P175" s="74"/>
      <c r="Q175" s="74"/>
      <c r="R175" s="74"/>
      <c r="S175" s="752"/>
      <c r="T175" s="95"/>
      <c r="U175" s="752"/>
      <c r="V175" s="752"/>
      <c r="W175" s="752"/>
      <c r="X175" s="752"/>
      <c r="Y175" s="752"/>
      <c r="Z175" s="752"/>
      <c r="AA175" s="752"/>
      <c r="AB175" s="752"/>
      <c r="AC175" s="752"/>
      <c r="AD175" s="752"/>
      <c r="AE175" s="752"/>
      <c r="AF175" s="752"/>
      <c r="AG175" s="752"/>
      <c r="AH175" s="752"/>
      <c r="AI175" s="752"/>
      <c r="AJ175" s="752"/>
      <c r="AK175" s="752"/>
      <c r="AL175" s="752"/>
      <c r="AM175" s="752"/>
      <c r="AN175" s="752"/>
      <c r="AO175" s="752"/>
      <c r="AP175" s="752"/>
    </row>
    <row r="176">
      <c r="A176" s="67"/>
      <c r="B176" s="101"/>
      <c r="C176" s="74"/>
      <c r="D176" s="67"/>
      <c r="E176" s="67"/>
      <c r="F176" s="74"/>
      <c r="G176" s="74"/>
      <c r="H176" s="74"/>
      <c r="I176" s="67"/>
      <c r="J176" s="67"/>
      <c r="K176" s="74"/>
      <c r="L176" s="74"/>
      <c r="M176" s="74"/>
      <c r="N176" s="74"/>
      <c r="O176" s="74"/>
      <c r="P176" s="74"/>
      <c r="Q176" s="74"/>
      <c r="R176" s="74"/>
      <c r="S176" s="752"/>
      <c r="T176" s="95"/>
      <c r="U176" s="752"/>
      <c r="V176" s="752"/>
      <c r="W176" s="752"/>
      <c r="X176" s="752"/>
      <c r="Y176" s="752"/>
      <c r="Z176" s="752"/>
      <c r="AA176" s="752"/>
      <c r="AB176" s="752"/>
      <c r="AC176" s="752"/>
      <c r="AD176" s="752"/>
      <c r="AE176" s="752"/>
      <c r="AF176" s="752"/>
      <c r="AG176" s="752"/>
      <c r="AH176" s="752"/>
      <c r="AI176" s="752"/>
      <c r="AJ176" s="752"/>
      <c r="AK176" s="752"/>
      <c r="AL176" s="752"/>
      <c r="AM176" s="752"/>
      <c r="AN176" s="752"/>
      <c r="AO176" s="752"/>
      <c r="AP176" s="752"/>
    </row>
    <row r="177">
      <c r="A177" s="67"/>
      <c r="B177" s="101"/>
      <c r="C177" s="74"/>
      <c r="D177" s="67"/>
      <c r="E177" s="67"/>
      <c r="F177" s="74"/>
      <c r="G177" s="74"/>
      <c r="H177" s="74"/>
      <c r="I177" s="67"/>
      <c r="J177" s="67"/>
      <c r="K177" s="74"/>
      <c r="L177" s="74"/>
      <c r="M177" s="74"/>
      <c r="N177" s="74"/>
      <c r="O177" s="74"/>
      <c r="P177" s="74"/>
      <c r="Q177" s="74"/>
      <c r="R177" s="74"/>
      <c r="S177" s="752"/>
      <c r="T177" s="95"/>
      <c r="U177" s="752"/>
      <c r="V177" s="752"/>
      <c r="W177" s="752"/>
      <c r="X177" s="752"/>
      <c r="Y177" s="752"/>
      <c r="Z177" s="752"/>
      <c r="AA177" s="752"/>
      <c r="AB177" s="752"/>
      <c r="AC177" s="752"/>
      <c r="AD177" s="752"/>
      <c r="AE177" s="752"/>
      <c r="AF177" s="752"/>
      <c r="AG177" s="752"/>
      <c r="AH177" s="752"/>
      <c r="AI177" s="752"/>
      <c r="AJ177" s="752"/>
      <c r="AK177" s="752"/>
      <c r="AL177" s="752"/>
      <c r="AM177" s="752"/>
      <c r="AN177" s="752"/>
      <c r="AO177" s="752"/>
      <c r="AP177" s="752"/>
    </row>
    <row r="178">
      <c r="A178" s="67"/>
      <c r="B178" s="101"/>
      <c r="C178" s="74"/>
      <c r="D178" s="67"/>
      <c r="E178" s="67"/>
      <c r="F178" s="74"/>
      <c r="G178" s="74"/>
      <c r="H178" s="74"/>
      <c r="I178" s="67"/>
      <c r="J178" s="67"/>
      <c r="K178" s="74"/>
      <c r="L178" s="74"/>
      <c r="M178" s="74"/>
      <c r="N178" s="74"/>
      <c r="O178" s="74"/>
      <c r="P178" s="74"/>
      <c r="Q178" s="74"/>
      <c r="R178" s="74"/>
      <c r="S178" s="752"/>
      <c r="T178" s="95"/>
      <c r="U178" s="752"/>
      <c r="V178" s="752"/>
      <c r="W178" s="752"/>
      <c r="X178" s="752"/>
      <c r="Y178" s="752"/>
      <c r="Z178" s="752"/>
      <c r="AA178" s="752"/>
      <c r="AB178" s="752"/>
      <c r="AC178" s="752"/>
      <c r="AD178" s="752"/>
      <c r="AE178" s="752"/>
      <c r="AF178" s="752"/>
      <c r="AG178" s="752"/>
      <c r="AH178" s="752"/>
      <c r="AI178" s="752"/>
      <c r="AJ178" s="752"/>
      <c r="AK178" s="752"/>
      <c r="AL178" s="752"/>
      <c r="AM178" s="752"/>
      <c r="AN178" s="752"/>
      <c r="AO178" s="752"/>
      <c r="AP178" s="752"/>
    </row>
    <row r="179">
      <c r="A179" s="67"/>
      <c r="B179" s="101"/>
      <c r="C179" s="74"/>
      <c r="D179" s="67"/>
      <c r="E179" s="67"/>
      <c r="F179" s="74"/>
      <c r="G179" s="74"/>
      <c r="H179" s="74"/>
      <c r="I179" s="67"/>
      <c r="J179" s="67"/>
      <c r="K179" s="74"/>
      <c r="L179" s="74"/>
      <c r="M179" s="74"/>
      <c r="N179" s="74"/>
      <c r="O179" s="74"/>
      <c r="P179" s="74"/>
      <c r="Q179" s="74"/>
      <c r="R179" s="74"/>
      <c r="S179" s="752"/>
      <c r="T179" s="95"/>
      <c r="U179" s="752"/>
      <c r="V179" s="752"/>
      <c r="W179" s="752"/>
      <c r="X179" s="752"/>
      <c r="Y179" s="752"/>
      <c r="Z179" s="752"/>
      <c r="AA179" s="752"/>
      <c r="AB179" s="752"/>
      <c r="AC179" s="752"/>
      <c r="AD179" s="752"/>
      <c r="AE179" s="752"/>
      <c r="AF179" s="752"/>
      <c r="AG179" s="752"/>
      <c r="AH179" s="752"/>
      <c r="AI179" s="752"/>
      <c r="AJ179" s="752"/>
      <c r="AK179" s="752"/>
      <c r="AL179" s="752"/>
      <c r="AM179" s="752"/>
      <c r="AN179" s="752"/>
      <c r="AO179" s="752"/>
      <c r="AP179" s="752"/>
    </row>
    <row r="180">
      <c r="A180" s="67"/>
      <c r="B180" s="101"/>
      <c r="C180" s="74"/>
      <c r="D180" s="67"/>
      <c r="E180" s="67"/>
      <c r="F180" s="74"/>
      <c r="G180" s="74"/>
      <c r="H180" s="74"/>
      <c r="I180" s="67"/>
      <c r="J180" s="67"/>
      <c r="K180" s="74"/>
      <c r="L180" s="74"/>
      <c r="M180" s="74"/>
      <c r="N180" s="74"/>
      <c r="O180" s="74"/>
      <c r="P180" s="74"/>
      <c r="Q180" s="74"/>
      <c r="R180" s="74"/>
      <c r="S180" s="752"/>
      <c r="T180" s="95"/>
      <c r="U180" s="752"/>
      <c r="V180" s="752"/>
      <c r="W180" s="752"/>
      <c r="X180" s="752"/>
      <c r="Y180" s="752"/>
      <c r="Z180" s="752"/>
      <c r="AA180" s="752"/>
      <c r="AB180" s="752"/>
      <c r="AC180" s="752"/>
      <c r="AD180" s="752"/>
      <c r="AE180" s="752"/>
      <c r="AF180" s="752"/>
      <c r="AG180" s="752"/>
      <c r="AH180" s="752"/>
      <c r="AI180" s="752"/>
      <c r="AJ180" s="752"/>
      <c r="AK180" s="752"/>
      <c r="AL180" s="752"/>
      <c r="AM180" s="752"/>
      <c r="AN180" s="752"/>
      <c r="AO180" s="752"/>
      <c r="AP180" s="752"/>
    </row>
    <row r="181">
      <c r="A181" s="67"/>
      <c r="B181" s="101"/>
      <c r="C181" s="74"/>
      <c r="D181" s="67"/>
      <c r="E181" s="67"/>
      <c r="F181" s="74"/>
      <c r="G181" s="74"/>
      <c r="H181" s="74"/>
      <c r="I181" s="67"/>
      <c r="J181" s="67"/>
      <c r="K181" s="74"/>
      <c r="L181" s="74"/>
      <c r="M181" s="74"/>
      <c r="N181" s="74"/>
      <c r="O181" s="74"/>
      <c r="P181" s="74"/>
      <c r="Q181" s="74"/>
      <c r="R181" s="74"/>
      <c r="S181" s="752"/>
      <c r="T181" s="95"/>
      <c r="U181" s="752"/>
      <c r="V181" s="752"/>
      <c r="W181" s="752"/>
      <c r="X181" s="752"/>
      <c r="Y181" s="752"/>
      <c r="Z181" s="752"/>
      <c r="AA181" s="752"/>
      <c r="AB181" s="752"/>
      <c r="AC181" s="752"/>
      <c r="AD181" s="752"/>
      <c r="AE181" s="752"/>
      <c r="AF181" s="752"/>
      <c r="AG181" s="752"/>
      <c r="AH181" s="752"/>
      <c r="AI181" s="752"/>
      <c r="AJ181" s="752"/>
      <c r="AK181" s="752"/>
      <c r="AL181" s="752"/>
      <c r="AM181" s="752"/>
      <c r="AN181" s="752"/>
      <c r="AO181" s="752"/>
      <c r="AP181" s="752"/>
    </row>
    <row r="182">
      <c r="A182" s="67"/>
      <c r="B182" s="101"/>
      <c r="C182" s="74"/>
      <c r="D182" s="67"/>
      <c r="E182" s="67"/>
      <c r="F182" s="74"/>
      <c r="G182" s="74"/>
      <c r="H182" s="74"/>
      <c r="I182" s="67"/>
      <c r="J182" s="67"/>
      <c r="K182" s="74"/>
      <c r="L182" s="74"/>
      <c r="M182" s="74"/>
      <c r="N182" s="74"/>
      <c r="O182" s="74"/>
      <c r="P182" s="74"/>
      <c r="Q182" s="74"/>
      <c r="R182" s="74"/>
      <c r="S182" s="752"/>
      <c r="T182" s="95"/>
      <c r="U182" s="752"/>
      <c r="V182" s="752"/>
      <c r="W182" s="752"/>
      <c r="X182" s="752"/>
      <c r="Y182" s="752"/>
      <c r="Z182" s="752"/>
      <c r="AA182" s="752"/>
      <c r="AB182" s="752"/>
      <c r="AC182" s="752"/>
      <c r="AD182" s="752"/>
      <c r="AE182" s="752"/>
      <c r="AF182" s="752"/>
      <c r="AG182" s="752"/>
      <c r="AH182" s="752"/>
      <c r="AI182" s="752"/>
      <c r="AJ182" s="752"/>
      <c r="AK182" s="752"/>
      <c r="AL182" s="752"/>
      <c r="AM182" s="752"/>
      <c r="AN182" s="752"/>
      <c r="AO182" s="752"/>
      <c r="AP182" s="752"/>
    </row>
    <row r="183">
      <c r="A183" s="67"/>
      <c r="B183" s="101"/>
      <c r="C183" s="74"/>
      <c r="D183" s="67"/>
      <c r="E183" s="67"/>
      <c r="F183" s="74"/>
      <c r="G183" s="74"/>
      <c r="H183" s="74"/>
      <c r="I183" s="67"/>
      <c r="J183" s="67"/>
      <c r="K183" s="74"/>
      <c r="L183" s="74"/>
      <c r="M183" s="74"/>
      <c r="N183" s="74"/>
      <c r="O183" s="74"/>
      <c r="P183" s="74"/>
      <c r="Q183" s="74"/>
      <c r="R183" s="74"/>
      <c r="S183" s="752"/>
      <c r="T183" s="95"/>
      <c r="U183" s="752"/>
      <c r="V183" s="752"/>
      <c r="W183" s="752"/>
      <c r="X183" s="752"/>
      <c r="Y183" s="752"/>
      <c r="Z183" s="752"/>
      <c r="AA183" s="752"/>
      <c r="AB183" s="752"/>
      <c r="AC183" s="752"/>
      <c r="AD183" s="752"/>
      <c r="AE183" s="752"/>
      <c r="AF183" s="752"/>
      <c r="AG183" s="752"/>
      <c r="AH183" s="752"/>
      <c r="AI183" s="752"/>
      <c r="AJ183" s="752"/>
      <c r="AK183" s="752"/>
      <c r="AL183" s="752"/>
      <c r="AM183" s="752"/>
      <c r="AN183" s="752"/>
      <c r="AO183" s="752"/>
      <c r="AP183" s="752"/>
    </row>
    <row r="184">
      <c r="A184" s="67"/>
      <c r="B184" s="101"/>
      <c r="C184" s="74"/>
      <c r="D184" s="67"/>
      <c r="E184" s="67"/>
      <c r="F184" s="74"/>
      <c r="G184" s="74"/>
      <c r="H184" s="74"/>
      <c r="I184" s="67"/>
      <c r="J184" s="67"/>
      <c r="K184" s="74"/>
      <c r="L184" s="74"/>
      <c r="M184" s="74"/>
      <c r="N184" s="74"/>
      <c r="O184" s="74"/>
      <c r="P184" s="74"/>
      <c r="Q184" s="74"/>
      <c r="R184" s="74"/>
      <c r="S184" s="752"/>
      <c r="T184" s="95"/>
      <c r="U184" s="752"/>
      <c r="V184" s="752"/>
      <c r="W184" s="752"/>
      <c r="X184" s="752"/>
      <c r="Y184" s="752"/>
      <c r="Z184" s="752"/>
      <c r="AA184" s="752"/>
      <c r="AB184" s="752"/>
      <c r="AC184" s="752"/>
      <c r="AD184" s="752"/>
      <c r="AE184" s="752"/>
      <c r="AF184" s="752"/>
      <c r="AG184" s="752"/>
      <c r="AH184" s="752"/>
      <c r="AI184" s="752"/>
      <c r="AJ184" s="752"/>
      <c r="AK184" s="752"/>
      <c r="AL184" s="752"/>
      <c r="AM184" s="752"/>
      <c r="AN184" s="752"/>
      <c r="AO184" s="752"/>
      <c r="AP184" s="752"/>
    </row>
    <row r="185">
      <c r="A185" s="67"/>
      <c r="B185" s="101"/>
      <c r="C185" s="74"/>
      <c r="D185" s="67"/>
      <c r="E185" s="67"/>
      <c r="F185" s="74"/>
      <c r="G185" s="74"/>
      <c r="H185" s="74"/>
      <c r="I185" s="67"/>
      <c r="J185" s="67"/>
      <c r="K185" s="74"/>
      <c r="L185" s="74"/>
      <c r="M185" s="74"/>
      <c r="N185" s="74"/>
      <c r="O185" s="74"/>
      <c r="P185" s="74"/>
      <c r="Q185" s="74"/>
      <c r="R185" s="74"/>
      <c r="S185" s="752"/>
      <c r="T185" s="95"/>
      <c r="U185" s="752"/>
      <c r="V185" s="752"/>
      <c r="W185" s="752"/>
      <c r="X185" s="752"/>
      <c r="Y185" s="752"/>
      <c r="Z185" s="752"/>
      <c r="AA185" s="752"/>
      <c r="AB185" s="752"/>
      <c r="AC185" s="752"/>
      <c r="AD185" s="752"/>
      <c r="AE185" s="752"/>
      <c r="AF185" s="752"/>
      <c r="AG185" s="752"/>
      <c r="AH185" s="752"/>
      <c r="AI185" s="752"/>
      <c r="AJ185" s="752"/>
      <c r="AK185" s="752"/>
      <c r="AL185" s="752"/>
      <c r="AM185" s="752"/>
      <c r="AN185" s="752"/>
      <c r="AO185" s="752"/>
      <c r="AP185" s="752"/>
    </row>
    <row r="186">
      <c r="A186" s="67"/>
      <c r="B186" s="101"/>
      <c r="C186" s="74"/>
      <c r="D186" s="67"/>
      <c r="E186" s="67"/>
      <c r="F186" s="74"/>
      <c r="G186" s="74"/>
      <c r="H186" s="74"/>
      <c r="I186" s="67"/>
      <c r="J186" s="67"/>
      <c r="K186" s="74"/>
      <c r="L186" s="74"/>
      <c r="M186" s="74"/>
      <c r="N186" s="74"/>
      <c r="O186" s="74"/>
      <c r="P186" s="74"/>
      <c r="Q186" s="74"/>
      <c r="R186" s="74"/>
      <c r="S186" s="752"/>
      <c r="T186" s="95"/>
      <c r="U186" s="752"/>
      <c r="V186" s="752"/>
      <c r="W186" s="752"/>
      <c r="X186" s="752"/>
      <c r="Y186" s="752"/>
      <c r="Z186" s="752"/>
      <c r="AA186" s="752"/>
      <c r="AB186" s="752"/>
      <c r="AC186" s="752"/>
      <c r="AD186" s="752"/>
      <c r="AE186" s="752"/>
      <c r="AF186" s="752"/>
      <c r="AG186" s="752"/>
      <c r="AH186" s="752"/>
      <c r="AI186" s="752"/>
      <c r="AJ186" s="752"/>
      <c r="AK186" s="752"/>
      <c r="AL186" s="752"/>
      <c r="AM186" s="752"/>
      <c r="AN186" s="752"/>
      <c r="AO186" s="752"/>
      <c r="AP186" s="752"/>
    </row>
    <row r="187">
      <c r="A187" s="67"/>
      <c r="B187" s="101"/>
      <c r="C187" s="74"/>
      <c r="D187" s="67"/>
      <c r="E187" s="67"/>
      <c r="F187" s="74"/>
      <c r="G187" s="74"/>
      <c r="H187" s="74"/>
      <c r="I187" s="67"/>
      <c r="J187" s="67"/>
      <c r="K187" s="74"/>
      <c r="L187" s="74"/>
      <c r="M187" s="74"/>
      <c r="N187" s="74"/>
      <c r="O187" s="74"/>
      <c r="P187" s="74"/>
      <c r="Q187" s="74"/>
      <c r="R187" s="74"/>
      <c r="S187" s="752"/>
      <c r="T187" s="95"/>
      <c r="U187" s="752"/>
      <c r="V187" s="752"/>
      <c r="W187" s="752"/>
      <c r="X187" s="752"/>
      <c r="Y187" s="752"/>
      <c r="Z187" s="752"/>
      <c r="AA187" s="752"/>
      <c r="AB187" s="752"/>
      <c r="AC187" s="752"/>
      <c r="AD187" s="752"/>
      <c r="AE187" s="752"/>
      <c r="AF187" s="752"/>
      <c r="AG187" s="752"/>
      <c r="AH187" s="752"/>
      <c r="AI187" s="752"/>
      <c r="AJ187" s="752"/>
      <c r="AK187" s="752"/>
      <c r="AL187" s="752"/>
      <c r="AM187" s="752"/>
      <c r="AN187" s="752"/>
      <c r="AO187" s="752"/>
      <c r="AP187" s="752"/>
    </row>
    <row r="188">
      <c r="A188" s="67"/>
      <c r="B188" s="101"/>
      <c r="C188" s="74"/>
      <c r="D188" s="67"/>
      <c r="E188" s="67"/>
      <c r="F188" s="74"/>
      <c r="G188" s="74"/>
      <c r="H188" s="74"/>
      <c r="I188" s="67"/>
      <c r="J188" s="67"/>
      <c r="K188" s="74"/>
      <c r="L188" s="74"/>
      <c r="M188" s="74"/>
      <c r="N188" s="74"/>
      <c r="O188" s="74"/>
      <c r="P188" s="74"/>
      <c r="Q188" s="74"/>
      <c r="R188" s="74"/>
      <c r="S188" s="752"/>
      <c r="T188" s="95"/>
      <c r="U188" s="752"/>
      <c r="V188" s="752"/>
      <c r="W188" s="752"/>
      <c r="X188" s="752"/>
      <c r="Y188" s="752"/>
      <c r="Z188" s="752"/>
      <c r="AA188" s="752"/>
      <c r="AB188" s="752"/>
      <c r="AC188" s="752"/>
      <c r="AD188" s="752"/>
      <c r="AE188" s="752"/>
      <c r="AF188" s="752"/>
      <c r="AG188" s="752"/>
      <c r="AH188" s="752"/>
      <c r="AI188" s="752"/>
      <c r="AJ188" s="752"/>
      <c r="AK188" s="752"/>
      <c r="AL188" s="752"/>
      <c r="AM188" s="752"/>
      <c r="AN188" s="752"/>
      <c r="AO188" s="752"/>
      <c r="AP188" s="752"/>
    </row>
    <row r="189">
      <c r="A189" s="67"/>
      <c r="B189" s="101"/>
      <c r="C189" s="74"/>
      <c r="D189" s="67"/>
      <c r="E189" s="67"/>
      <c r="F189" s="74"/>
      <c r="G189" s="74"/>
      <c r="H189" s="74"/>
      <c r="I189" s="67"/>
      <c r="J189" s="67"/>
      <c r="K189" s="74"/>
      <c r="L189" s="74"/>
      <c r="M189" s="74"/>
      <c r="N189" s="74"/>
      <c r="O189" s="74"/>
      <c r="P189" s="74"/>
      <c r="Q189" s="74"/>
      <c r="R189" s="74"/>
      <c r="S189" s="752"/>
      <c r="T189" s="95"/>
      <c r="U189" s="752"/>
      <c r="V189" s="752"/>
      <c r="W189" s="752"/>
      <c r="X189" s="752"/>
      <c r="Y189" s="752"/>
      <c r="Z189" s="752"/>
      <c r="AA189" s="752"/>
      <c r="AB189" s="752"/>
      <c r="AC189" s="752"/>
      <c r="AD189" s="752"/>
      <c r="AE189" s="752"/>
      <c r="AF189" s="752"/>
      <c r="AG189" s="752"/>
      <c r="AH189" s="752"/>
      <c r="AI189" s="752"/>
      <c r="AJ189" s="752"/>
      <c r="AK189" s="752"/>
      <c r="AL189" s="752"/>
      <c r="AM189" s="752"/>
      <c r="AN189" s="752"/>
      <c r="AO189" s="752"/>
      <c r="AP189" s="752"/>
    </row>
    <row r="190">
      <c r="A190" s="67"/>
      <c r="B190" s="101"/>
      <c r="C190" s="74"/>
      <c r="D190" s="67"/>
      <c r="E190" s="67"/>
      <c r="F190" s="74"/>
      <c r="G190" s="74"/>
      <c r="H190" s="74"/>
      <c r="I190" s="67"/>
      <c r="J190" s="67"/>
      <c r="K190" s="74"/>
      <c r="L190" s="74"/>
      <c r="M190" s="74"/>
      <c r="N190" s="74"/>
      <c r="O190" s="74"/>
      <c r="P190" s="74"/>
      <c r="Q190" s="74"/>
      <c r="R190" s="74"/>
      <c r="S190" s="752"/>
      <c r="T190" s="95"/>
      <c r="U190" s="752"/>
      <c r="V190" s="752"/>
      <c r="W190" s="752"/>
      <c r="X190" s="752"/>
      <c r="Y190" s="752"/>
      <c r="Z190" s="752"/>
      <c r="AA190" s="752"/>
      <c r="AB190" s="752"/>
      <c r="AC190" s="752"/>
      <c r="AD190" s="752"/>
      <c r="AE190" s="752"/>
      <c r="AF190" s="752"/>
      <c r="AG190" s="752"/>
      <c r="AH190" s="752"/>
      <c r="AI190" s="752"/>
      <c r="AJ190" s="752"/>
      <c r="AK190" s="752"/>
      <c r="AL190" s="752"/>
      <c r="AM190" s="752"/>
      <c r="AN190" s="752"/>
      <c r="AO190" s="752"/>
      <c r="AP190" s="752"/>
    </row>
    <row r="191">
      <c r="A191" s="67"/>
      <c r="B191" s="101"/>
      <c r="C191" s="74"/>
      <c r="D191" s="67"/>
      <c r="E191" s="67"/>
      <c r="F191" s="74"/>
      <c r="G191" s="74"/>
      <c r="H191" s="74"/>
      <c r="I191" s="67"/>
      <c r="J191" s="67"/>
      <c r="K191" s="74"/>
      <c r="L191" s="74"/>
      <c r="M191" s="74"/>
      <c r="N191" s="74"/>
      <c r="O191" s="74"/>
      <c r="P191" s="74"/>
      <c r="Q191" s="74"/>
      <c r="R191" s="74"/>
      <c r="S191" s="752"/>
      <c r="T191" s="95"/>
      <c r="U191" s="752"/>
      <c r="V191" s="752"/>
      <c r="W191" s="752"/>
      <c r="X191" s="752"/>
      <c r="Y191" s="752"/>
      <c r="Z191" s="752"/>
      <c r="AA191" s="752"/>
      <c r="AB191" s="752"/>
      <c r="AC191" s="752"/>
      <c r="AD191" s="752"/>
      <c r="AE191" s="752"/>
      <c r="AF191" s="752"/>
      <c r="AG191" s="752"/>
      <c r="AH191" s="752"/>
      <c r="AI191" s="752"/>
      <c r="AJ191" s="752"/>
      <c r="AK191" s="752"/>
      <c r="AL191" s="752"/>
      <c r="AM191" s="752"/>
      <c r="AN191" s="752"/>
      <c r="AO191" s="752"/>
      <c r="AP191" s="752"/>
    </row>
    <row r="192">
      <c r="A192" s="67"/>
      <c r="B192" s="101"/>
      <c r="C192" s="74"/>
      <c r="D192" s="67"/>
      <c r="E192" s="67"/>
      <c r="F192" s="74"/>
      <c r="G192" s="74"/>
      <c r="H192" s="74"/>
      <c r="I192" s="67"/>
      <c r="J192" s="67"/>
      <c r="K192" s="74"/>
      <c r="L192" s="74"/>
      <c r="M192" s="74"/>
      <c r="N192" s="74"/>
      <c r="O192" s="74"/>
      <c r="P192" s="74"/>
      <c r="Q192" s="74"/>
      <c r="R192" s="74"/>
      <c r="S192" s="752"/>
      <c r="T192" s="95"/>
      <c r="U192" s="752"/>
      <c r="V192" s="752"/>
      <c r="W192" s="752"/>
      <c r="X192" s="752"/>
      <c r="Y192" s="752"/>
      <c r="Z192" s="752"/>
      <c r="AA192" s="752"/>
      <c r="AB192" s="752"/>
      <c r="AC192" s="752"/>
      <c r="AD192" s="752"/>
      <c r="AE192" s="752"/>
      <c r="AF192" s="752"/>
      <c r="AG192" s="752"/>
      <c r="AH192" s="752"/>
      <c r="AI192" s="752"/>
      <c r="AJ192" s="752"/>
      <c r="AK192" s="752"/>
      <c r="AL192" s="752"/>
      <c r="AM192" s="752"/>
      <c r="AN192" s="752"/>
      <c r="AO192" s="752"/>
      <c r="AP192" s="752"/>
    </row>
    <row r="193">
      <c r="A193" s="67"/>
      <c r="B193" s="101"/>
      <c r="C193" s="74"/>
      <c r="D193" s="67"/>
      <c r="E193" s="67"/>
      <c r="F193" s="74"/>
      <c r="G193" s="74"/>
      <c r="H193" s="74"/>
      <c r="I193" s="67"/>
      <c r="J193" s="67"/>
      <c r="K193" s="74"/>
      <c r="L193" s="74"/>
      <c r="M193" s="74"/>
      <c r="N193" s="74"/>
      <c r="O193" s="74"/>
      <c r="P193" s="74"/>
      <c r="Q193" s="74"/>
      <c r="R193" s="74"/>
      <c r="S193" s="752"/>
      <c r="T193" s="95" t="s">
        <v>79</v>
      </c>
      <c r="U193" s="752"/>
      <c r="V193" s="752"/>
      <c r="W193" s="752"/>
      <c r="X193" s="752"/>
      <c r="Y193" s="752"/>
      <c r="Z193" s="752"/>
      <c r="AA193" s="752"/>
      <c r="AB193" s="752"/>
      <c r="AC193" s="752"/>
      <c r="AD193" s="752"/>
      <c r="AE193" s="752"/>
      <c r="AF193" s="752"/>
      <c r="AG193" s="752"/>
      <c r="AH193" s="752"/>
      <c r="AI193" s="752"/>
      <c r="AJ193" s="752"/>
      <c r="AK193" s="752"/>
      <c r="AL193" s="752"/>
      <c r="AM193" s="752"/>
      <c r="AN193" s="752"/>
      <c r="AO193" s="752"/>
      <c r="AP193" s="752"/>
    </row>
    <row r="194">
      <c r="A194" s="67"/>
      <c r="B194" s="101"/>
      <c r="C194" s="74"/>
      <c r="D194" s="67"/>
      <c r="E194" s="67"/>
      <c r="F194" s="74"/>
      <c r="G194" s="74"/>
      <c r="H194" s="74"/>
      <c r="I194" s="67"/>
      <c r="J194" s="67"/>
      <c r="K194" s="74"/>
      <c r="L194" s="74"/>
      <c r="M194" s="74"/>
      <c r="N194" s="74"/>
      <c r="O194" s="74"/>
      <c r="P194" s="74"/>
      <c r="Q194" s="74"/>
      <c r="R194" s="74"/>
      <c r="S194" s="752"/>
      <c r="T194" s="95"/>
      <c r="U194" s="752"/>
      <c r="V194" s="752"/>
      <c r="W194" s="752"/>
      <c r="X194" s="752"/>
      <c r="Y194" s="752"/>
      <c r="Z194" s="752"/>
      <c r="AA194" s="752"/>
      <c r="AB194" s="752"/>
      <c r="AC194" s="752"/>
      <c r="AD194" s="752"/>
      <c r="AE194" s="752"/>
      <c r="AF194" s="752"/>
      <c r="AG194" s="752"/>
      <c r="AH194" s="752"/>
      <c r="AI194" s="752"/>
      <c r="AJ194" s="752"/>
      <c r="AK194" s="752"/>
      <c r="AL194" s="752"/>
      <c r="AM194" s="752"/>
      <c r="AN194" s="752"/>
      <c r="AO194" s="752"/>
      <c r="AP194" s="752"/>
    </row>
    <row r="195">
      <c r="A195" s="67"/>
      <c r="B195" s="101"/>
      <c r="C195" s="74"/>
      <c r="D195" s="67"/>
      <c r="E195" s="67"/>
      <c r="F195" s="74"/>
      <c r="G195" s="74"/>
      <c r="H195" s="74"/>
      <c r="I195" s="67"/>
      <c r="J195" s="67"/>
      <c r="K195" s="74"/>
      <c r="L195" s="74"/>
      <c r="M195" s="74"/>
      <c r="N195" s="74"/>
      <c r="O195" s="74"/>
      <c r="P195" s="74"/>
      <c r="Q195" s="74"/>
      <c r="R195" s="74"/>
      <c r="S195" s="752"/>
      <c r="T195" s="95"/>
      <c r="U195" s="752"/>
      <c r="V195" s="752"/>
      <c r="W195" s="752"/>
      <c r="X195" s="752"/>
      <c r="Y195" s="752"/>
      <c r="Z195" s="752"/>
      <c r="AA195" s="752"/>
      <c r="AB195" s="752"/>
      <c r="AC195" s="752"/>
      <c r="AD195" s="752"/>
      <c r="AE195" s="752"/>
      <c r="AF195" s="752"/>
      <c r="AG195" s="752"/>
      <c r="AH195" s="752"/>
      <c r="AI195" s="752"/>
      <c r="AJ195" s="752"/>
      <c r="AK195" s="752"/>
      <c r="AL195" s="752"/>
      <c r="AM195" s="752"/>
      <c r="AN195" s="752"/>
      <c r="AO195" s="752"/>
      <c r="AP195" s="752"/>
    </row>
    <row r="196">
      <c r="A196" s="67"/>
      <c r="B196" s="101"/>
      <c r="C196" s="74"/>
      <c r="D196" s="67"/>
      <c r="E196" s="67"/>
      <c r="F196" s="74"/>
      <c r="G196" s="74"/>
      <c r="H196" s="74"/>
      <c r="I196" s="67"/>
      <c r="J196" s="67"/>
      <c r="K196" s="74"/>
      <c r="L196" s="74"/>
      <c r="M196" s="74"/>
      <c r="N196" s="74"/>
      <c r="O196" s="74"/>
      <c r="P196" s="74"/>
      <c r="Q196" s="74"/>
      <c r="R196" s="74"/>
      <c r="S196" s="752"/>
      <c r="T196" s="95"/>
      <c r="U196" s="752"/>
      <c r="V196" s="752"/>
      <c r="W196" s="752"/>
      <c r="X196" s="752"/>
      <c r="Y196" s="752"/>
      <c r="Z196" s="752"/>
      <c r="AA196" s="752"/>
      <c r="AB196" s="752"/>
      <c r="AC196" s="752"/>
      <c r="AD196" s="752"/>
      <c r="AE196" s="752"/>
      <c r="AF196" s="752"/>
      <c r="AG196" s="752"/>
      <c r="AH196" s="752"/>
      <c r="AI196" s="752"/>
      <c r="AJ196" s="752"/>
      <c r="AK196" s="752"/>
      <c r="AL196" s="752"/>
      <c r="AM196" s="752"/>
      <c r="AN196" s="752"/>
      <c r="AO196" s="752"/>
      <c r="AP196" s="752"/>
    </row>
    <row r="197">
      <c r="A197" s="67"/>
      <c r="B197" s="101"/>
      <c r="C197" s="74"/>
      <c r="D197" s="67"/>
      <c r="E197" s="67"/>
      <c r="F197" s="74"/>
      <c r="G197" s="74"/>
      <c r="H197" s="74"/>
      <c r="I197" s="67"/>
      <c r="J197" s="67"/>
      <c r="K197" s="74"/>
      <c r="L197" s="74"/>
      <c r="M197" s="74"/>
      <c r="N197" s="74"/>
      <c r="O197" s="74"/>
      <c r="P197" s="74"/>
      <c r="Q197" s="74"/>
      <c r="R197" s="74"/>
      <c r="S197" s="752"/>
      <c r="T197" s="95"/>
      <c r="U197" s="752"/>
      <c r="V197" s="752"/>
      <c r="W197" s="752"/>
      <c r="X197" s="752"/>
      <c r="Y197" s="752"/>
      <c r="Z197" s="752"/>
      <c r="AA197" s="752"/>
      <c r="AB197" s="752"/>
      <c r="AC197" s="752"/>
      <c r="AD197" s="752"/>
      <c r="AE197" s="752"/>
      <c r="AF197" s="752"/>
      <c r="AG197" s="752"/>
      <c r="AH197" s="752"/>
      <c r="AI197" s="752"/>
      <c r="AJ197" s="752"/>
      <c r="AK197" s="752"/>
      <c r="AL197" s="752"/>
      <c r="AM197" s="752"/>
      <c r="AN197" s="752"/>
      <c r="AO197" s="752"/>
      <c r="AP197" s="752"/>
    </row>
    <row r="198">
      <c r="A198" s="67"/>
      <c r="B198" s="101"/>
      <c r="C198" s="74"/>
      <c r="D198" s="67"/>
      <c r="E198" s="67"/>
      <c r="F198" s="74"/>
      <c r="G198" s="74"/>
      <c r="H198" s="74"/>
      <c r="I198" s="67"/>
      <c r="J198" s="67"/>
      <c r="K198" s="74"/>
      <c r="L198" s="74"/>
      <c r="M198" s="74"/>
      <c r="N198" s="74"/>
      <c r="O198" s="74"/>
      <c r="P198" s="74"/>
      <c r="Q198" s="74"/>
      <c r="R198" s="74"/>
      <c r="S198" s="752"/>
      <c r="T198" s="95"/>
      <c r="U198" s="752"/>
      <c r="V198" s="752"/>
      <c r="W198" s="752"/>
      <c r="X198" s="752"/>
      <c r="Y198" s="752"/>
      <c r="Z198" s="752"/>
      <c r="AA198" s="752"/>
      <c r="AB198" s="752"/>
      <c r="AC198" s="752"/>
      <c r="AD198" s="752"/>
      <c r="AE198" s="752"/>
      <c r="AF198" s="752"/>
      <c r="AG198" s="752"/>
      <c r="AH198" s="752"/>
      <c r="AI198" s="752"/>
      <c r="AJ198" s="752"/>
      <c r="AK198" s="752"/>
      <c r="AL198" s="752"/>
      <c r="AM198" s="752"/>
      <c r="AN198" s="752"/>
      <c r="AO198" s="752"/>
      <c r="AP198" s="752"/>
    </row>
    <row r="199">
      <c r="A199" s="67"/>
      <c r="B199" s="101"/>
      <c r="C199" s="74"/>
      <c r="D199" s="67"/>
      <c r="E199" s="67"/>
      <c r="F199" s="74"/>
      <c r="G199" s="74"/>
      <c r="H199" s="74"/>
      <c r="I199" s="67"/>
      <c r="J199" s="67"/>
      <c r="K199" s="74"/>
      <c r="L199" s="74"/>
      <c r="M199" s="74"/>
      <c r="N199" s="74"/>
      <c r="O199" s="74"/>
      <c r="P199" s="74"/>
      <c r="Q199" s="74"/>
      <c r="R199" s="74"/>
      <c r="S199" s="752"/>
      <c r="T199" s="95"/>
      <c r="U199" s="752"/>
      <c r="V199" s="752"/>
      <c r="W199" s="752"/>
      <c r="X199" s="752"/>
      <c r="Y199" s="752"/>
      <c r="Z199" s="752"/>
      <c r="AA199" s="752"/>
      <c r="AB199" s="752"/>
      <c r="AC199" s="752"/>
      <c r="AD199" s="752"/>
      <c r="AE199" s="752"/>
      <c r="AF199" s="752"/>
      <c r="AG199" s="752"/>
      <c r="AH199" s="752"/>
      <c r="AI199" s="752"/>
      <c r="AJ199" s="752"/>
      <c r="AK199" s="752"/>
      <c r="AL199" s="752"/>
      <c r="AM199" s="752"/>
      <c r="AN199" s="752"/>
      <c r="AO199" s="752"/>
      <c r="AP199" s="752"/>
    </row>
    <row r="200">
      <c r="A200" s="67"/>
      <c r="B200" s="101"/>
      <c r="C200" s="74"/>
      <c r="D200" s="67"/>
      <c r="E200" s="67"/>
      <c r="F200" s="74"/>
      <c r="G200" s="74"/>
      <c r="H200" s="74"/>
      <c r="I200" s="67"/>
      <c r="J200" s="67"/>
      <c r="K200" s="74"/>
      <c r="L200" s="74"/>
      <c r="M200" s="74"/>
      <c r="N200" s="74"/>
      <c r="O200" s="74"/>
      <c r="P200" s="74"/>
      <c r="Q200" s="74"/>
      <c r="R200" s="74"/>
      <c r="S200" s="752"/>
      <c r="T200" s="95"/>
      <c r="U200" s="752"/>
      <c r="V200" s="752"/>
      <c r="W200" s="752"/>
      <c r="X200" s="752"/>
      <c r="Y200" s="752"/>
      <c r="Z200" s="752"/>
      <c r="AA200" s="752"/>
      <c r="AB200" s="752"/>
      <c r="AC200" s="752"/>
      <c r="AD200" s="752"/>
      <c r="AE200" s="752"/>
      <c r="AF200" s="752"/>
      <c r="AG200" s="752"/>
      <c r="AH200" s="752"/>
      <c r="AI200" s="752"/>
      <c r="AJ200" s="752"/>
      <c r="AK200" s="752"/>
      <c r="AL200" s="752"/>
      <c r="AM200" s="752"/>
      <c r="AN200" s="752"/>
      <c r="AO200" s="752"/>
      <c r="AP200" s="752"/>
    </row>
    <row r="201">
      <c r="A201" s="67"/>
      <c r="B201" s="101"/>
      <c r="C201" s="74"/>
      <c r="D201" s="67"/>
      <c r="E201" s="67"/>
      <c r="F201" s="74"/>
      <c r="G201" s="74"/>
      <c r="H201" s="74"/>
      <c r="I201" s="67"/>
      <c r="J201" s="67"/>
      <c r="K201" s="74"/>
      <c r="L201" s="74"/>
      <c r="M201" s="74"/>
      <c r="N201" s="74"/>
      <c r="O201" s="74"/>
      <c r="P201" s="74"/>
      <c r="Q201" s="74"/>
      <c r="R201" s="74"/>
      <c r="S201" s="752"/>
      <c r="T201" s="95"/>
      <c r="U201" s="752"/>
      <c r="V201" s="752"/>
      <c r="W201" s="752"/>
      <c r="X201" s="752"/>
      <c r="Y201" s="752"/>
      <c r="Z201" s="752"/>
      <c r="AA201" s="752"/>
      <c r="AB201" s="752"/>
      <c r="AC201" s="752"/>
      <c r="AD201" s="752"/>
      <c r="AE201" s="752"/>
      <c r="AF201" s="752"/>
      <c r="AG201" s="752"/>
      <c r="AH201" s="752"/>
      <c r="AI201" s="752"/>
      <c r="AJ201" s="752"/>
      <c r="AK201" s="752"/>
      <c r="AL201" s="752"/>
      <c r="AM201" s="752"/>
      <c r="AN201" s="752"/>
      <c r="AO201" s="752"/>
      <c r="AP201" s="752"/>
    </row>
    <row r="202">
      <c r="A202" s="67"/>
      <c r="B202" s="101"/>
      <c r="C202" s="74"/>
      <c r="D202" s="67"/>
      <c r="E202" s="67"/>
      <c r="F202" s="74"/>
      <c r="G202" s="74"/>
      <c r="H202" s="74"/>
      <c r="I202" s="67"/>
      <c r="J202" s="67"/>
      <c r="K202" s="74"/>
      <c r="L202" s="74"/>
      <c r="M202" s="74"/>
      <c r="N202" s="74"/>
      <c r="O202" s="74"/>
      <c r="P202" s="74"/>
      <c r="Q202" s="74"/>
      <c r="R202" s="74"/>
      <c r="S202" s="752"/>
      <c r="T202" s="95"/>
      <c r="U202" s="752"/>
      <c r="V202" s="752"/>
      <c r="W202" s="752"/>
      <c r="X202" s="752"/>
      <c r="Y202" s="752"/>
      <c r="Z202" s="752"/>
      <c r="AA202" s="752"/>
      <c r="AB202" s="752"/>
      <c r="AC202" s="752"/>
      <c r="AD202" s="752"/>
      <c r="AE202" s="752"/>
      <c r="AF202" s="752"/>
      <c r="AG202" s="752"/>
      <c r="AH202" s="752"/>
      <c r="AI202" s="752"/>
      <c r="AJ202" s="752"/>
      <c r="AK202" s="752"/>
      <c r="AL202" s="752"/>
      <c r="AM202" s="752"/>
      <c r="AN202" s="752"/>
      <c r="AO202" s="752"/>
      <c r="AP202" s="752"/>
    </row>
    <row r="203">
      <c r="A203" s="67"/>
      <c r="B203" s="101"/>
      <c r="C203" s="74"/>
      <c r="D203" s="67"/>
      <c r="E203" s="67"/>
      <c r="F203" s="74"/>
      <c r="G203" s="74"/>
      <c r="H203" s="74"/>
      <c r="I203" s="67"/>
      <c r="J203" s="67"/>
      <c r="K203" s="74"/>
      <c r="L203" s="74"/>
      <c r="M203" s="74"/>
      <c r="N203" s="74"/>
      <c r="O203" s="74"/>
      <c r="P203" s="74"/>
      <c r="Q203" s="74"/>
      <c r="R203" s="74"/>
      <c r="S203" s="752"/>
      <c r="T203" s="95"/>
      <c r="U203" s="752"/>
      <c r="V203" s="752"/>
      <c r="W203" s="752"/>
      <c r="X203" s="752"/>
      <c r="Y203" s="752"/>
      <c r="Z203" s="752"/>
      <c r="AA203" s="752"/>
      <c r="AB203" s="752"/>
      <c r="AC203" s="752"/>
      <c r="AD203" s="752"/>
      <c r="AE203" s="752"/>
      <c r="AF203" s="752"/>
      <c r="AG203" s="752"/>
      <c r="AH203" s="752"/>
      <c r="AI203" s="752"/>
      <c r="AJ203" s="752"/>
      <c r="AK203" s="752"/>
      <c r="AL203" s="752"/>
      <c r="AM203" s="752"/>
      <c r="AN203" s="752"/>
      <c r="AO203" s="752"/>
      <c r="AP203" s="752"/>
    </row>
    <row r="204">
      <c r="A204" s="67"/>
      <c r="B204" s="101"/>
      <c r="C204" s="74"/>
      <c r="D204" s="67"/>
      <c r="E204" s="67"/>
      <c r="F204" s="74"/>
      <c r="G204" s="74"/>
      <c r="H204" s="74"/>
      <c r="I204" s="67"/>
      <c r="J204" s="67"/>
      <c r="K204" s="74"/>
      <c r="L204" s="74"/>
      <c r="M204" s="74"/>
      <c r="N204" s="74"/>
      <c r="O204" s="74"/>
      <c r="P204" s="74"/>
      <c r="Q204" s="74"/>
      <c r="R204" s="74"/>
      <c r="S204" s="752"/>
      <c r="T204" s="95"/>
      <c r="U204" s="752"/>
      <c r="V204" s="752"/>
      <c r="W204" s="752"/>
      <c r="X204" s="752"/>
      <c r="Y204" s="752"/>
      <c r="Z204" s="752"/>
      <c r="AA204" s="752"/>
      <c r="AB204" s="752"/>
      <c r="AC204" s="752"/>
      <c r="AD204" s="752"/>
      <c r="AE204" s="752"/>
      <c r="AF204" s="752"/>
      <c r="AG204" s="752"/>
      <c r="AH204" s="752"/>
      <c r="AI204" s="752"/>
      <c r="AJ204" s="752"/>
      <c r="AK204" s="752"/>
      <c r="AL204" s="752"/>
      <c r="AM204" s="752"/>
      <c r="AN204" s="752"/>
      <c r="AO204" s="752"/>
      <c r="AP204" s="752"/>
    </row>
    <row r="205">
      <c r="A205" s="67"/>
      <c r="B205" s="101"/>
      <c r="C205" s="74"/>
      <c r="D205" s="67"/>
      <c r="E205" s="67"/>
      <c r="F205" s="74"/>
      <c r="G205" s="74"/>
      <c r="H205" s="74"/>
      <c r="I205" s="67"/>
      <c r="J205" s="67"/>
      <c r="K205" s="74"/>
      <c r="L205" s="74"/>
      <c r="M205" s="74"/>
      <c r="N205" s="74"/>
      <c r="O205" s="74"/>
      <c r="P205" s="74"/>
      <c r="Q205" s="74"/>
      <c r="R205" s="74"/>
      <c r="S205" s="752"/>
      <c r="T205" s="95"/>
      <c r="U205" s="752"/>
      <c r="V205" s="752"/>
      <c r="W205" s="752"/>
      <c r="X205" s="752"/>
      <c r="Y205" s="752"/>
      <c r="Z205" s="752"/>
      <c r="AA205" s="752"/>
      <c r="AB205" s="752"/>
      <c r="AC205" s="752"/>
      <c r="AD205" s="752"/>
      <c r="AE205" s="752"/>
      <c r="AF205" s="752"/>
      <c r="AG205" s="752"/>
      <c r="AH205" s="752"/>
      <c r="AI205" s="752"/>
      <c r="AJ205" s="752"/>
      <c r="AK205" s="752"/>
      <c r="AL205" s="752"/>
      <c r="AM205" s="752"/>
      <c r="AN205" s="752"/>
      <c r="AO205" s="752"/>
      <c r="AP205" s="752"/>
    </row>
    <row r="206">
      <c r="A206" s="67"/>
      <c r="B206" s="101"/>
      <c r="C206" s="74"/>
      <c r="D206" s="67"/>
      <c r="E206" s="67"/>
      <c r="F206" s="74"/>
      <c r="G206" s="74"/>
      <c r="H206" s="74"/>
      <c r="I206" s="67"/>
      <c r="J206" s="67"/>
      <c r="K206" s="74"/>
      <c r="L206" s="74"/>
      <c r="M206" s="74"/>
      <c r="N206" s="74"/>
      <c r="O206" s="74"/>
      <c r="P206" s="74"/>
      <c r="Q206" s="74"/>
      <c r="R206" s="74"/>
      <c r="S206" s="752"/>
      <c r="T206" s="95"/>
      <c r="U206" s="752"/>
      <c r="V206" s="752"/>
      <c r="W206" s="752"/>
      <c r="X206" s="752"/>
      <c r="Y206" s="752"/>
      <c r="Z206" s="752"/>
      <c r="AA206" s="752"/>
      <c r="AB206" s="752"/>
      <c r="AC206" s="752"/>
      <c r="AD206" s="752"/>
      <c r="AE206" s="752"/>
      <c r="AF206" s="752"/>
      <c r="AG206" s="752"/>
      <c r="AH206" s="752"/>
      <c r="AI206" s="752"/>
      <c r="AJ206" s="752"/>
      <c r="AK206" s="752"/>
      <c r="AL206" s="752"/>
      <c r="AM206" s="752"/>
      <c r="AN206" s="752"/>
      <c r="AO206" s="752"/>
      <c r="AP206" s="752"/>
    </row>
    <row r="207">
      <c r="A207" s="67"/>
      <c r="B207" s="101"/>
      <c r="C207" s="74"/>
      <c r="D207" s="67"/>
      <c r="E207" s="67"/>
      <c r="F207" s="74"/>
      <c r="G207" s="74"/>
      <c r="H207" s="74"/>
      <c r="I207" s="67"/>
      <c r="J207" s="67"/>
      <c r="K207" s="74"/>
      <c r="L207" s="74"/>
      <c r="M207" s="74"/>
      <c r="N207" s="74"/>
      <c r="O207" s="74"/>
      <c r="P207" s="74"/>
      <c r="Q207" s="74"/>
      <c r="R207" s="74"/>
      <c r="S207" s="752"/>
      <c r="T207" s="95"/>
      <c r="U207" s="752"/>
      <c r="V207" s="752"/>
      <c r="W207" s="752"/>
      <c r="X207" s="752"/>
      <c r="Y207" s="752"/>
      <c r="Z207" s="752"/>
      <c r="AA207" s="752"/>
      <c r="AB207" s="752"/>
      <c r="AC207" s="752"/>
      <c r="AD207" s="752"/>
      <c r="AE207" s="752"/>
      <c r="AF207" s="752"/>
      <c r="AG207" s="752"/>
      <c r="AH207" s="752"/>
      <c r="AI207" s="752"/>
      <c r="AJ207" s="752"/>
      <c r="AK207" s="752"/>
      <c r="AL207" s="752"/>
      <c r="AM207" s="752"/>
      <c r="AN207" s="752"/>
      <c r="AO207" s="752"/>
      <c r="AP207" s="752"/>
    </row>
    <row r="208">
      <c r="A208" s="67"/>
      <c r="B208" s="101"/>
      <c r="C208" s="74"/>
      <c r="D208" s="67"/>
      <c r="E208" s="67"/>
      <c r="F208" s="74"/>
      <c r="G208" s="74"/>
      <c r="H208" s="74"/>
      <c r="I208" s="67"/>
      <c r="J208" s="67"/>
      <c r="K208" s="74"/>
      <c r="L208" s="74"/>
      <c r="M208" s="74"/>
      <c r="N208" s="74"/>
      <c r="O208" s="74"/>
      <c r="P208" s="74"/>
      <c r="Q208" s="74"/>
      <c r="R208" s="74"/>
      <c r="S208" s="752"/>
      <c r="T208" s="95"/>
      <c r="U208" s="752"/>
      <c r="V208" s="752"/>
      <c r="W208" s="752"/>
      <c r="X208" s="752"/>
      <c r="Y208" s="752"/>
      <c r="Z208" s="752"/>
      <c r="AA208" s="752"/>
      <c r="AB208" s="752"/>
      <c r="AC208" s="752"/>
      <c r="AD208" s="752"/>
      <c r="AE208" s="752"/>
      <c r="AF208" s="752"/>
      <c r="AG208" s="752"/>
      <c r="AH208" s="752"/>
      <c r="AI208" s="752"/>
      <c r="AJ208" s="752"/>
      <c r="AK208" s="752"/>
      <c r="AL208" s="752"/>
      <c r="AM208" s="752"/>
      <c r="AN208" s="752"/>
      <c r="AO208" s="752"/>
      <c r="AP208" s="752"/>
    </row>
    <row r="209">
      <c r="A209" s="67"/>
      <c r="B209" s="101"/>
      <c r="C209" s="74"/>
      <c r="D209" s="67"/>
      <c r="E209" s="67"/>
      <c r="F209" s="74"/>
      <c r="G209" s="74"/>
      <c r="H209" s="74"/>
      <c r="I209" s="67"/>
      <c r="J209" s="67"/>
      <c r="K209" s="74"/>
      <c r="L209" s="74"/>
      <c r="M209" s="74"/>
      <c r="N209" s="74"/>
      <c r="O209" s="74"/>
      <c r="P209" s="74"/>
      <c r="Q209" s="74"/>
      <c r="R209" s="74"/>
      <c r="S209" s="752"/>
      <c r="T209" s="95"/>
      <c r="U209" s="752"/>
      <c r="V209" s="752"/>
      <c r="W209" s="752"/>
      <c r="X209" s="752"/>
      <c r="Y209" s="752"/>
      <c r="Z209" s="752"/>
      <c r="AA209" s="752"/>
      <c r="AB209" s="752"/>
      <c r="AC209" s="752"/>
      <c r="AD209" s="752"/>
      <c r="AE209" s="752"/>
      <c r="AF209" s="752"/>
      <c r="AG209" s="752"/>
      <c r="AH209" s="752"/>
      <c r="AI209" s="752"/>
      <c r="AJ209" s="752"/>
      <c r="AK209" s="752"/>
      <c r="AL209" s="752"/>
      <c r="AM209" s="752"/>
      <c r="AN209" s="752"/>
      <c r="AO209" s="752"/>
      <c r="AP209" s="752"/>
    </row>
    <row r="210">
      <c r="A210" s="67"/>
      <c r="B210" s="101"/>
      <c r="C210" s="74"/>
      <c r="D210" s="67"/>
      <c r="E210" s="67"/>
      <c r="F210" s="74"/>
      <c r="G210" s="74"/>
      <c r="H210" s="74"/>
      <c r="I210" s="67"/>
      <c r="J210" s="67"/>
      <c r="K210" s="74"/>
      <c r="L210" s="74"/>
      <c r="M210" s="74"/>
      <c r="N210" s="74"/>
      <c r="O210" s="74"/>
      <c r="P210" s="74"/>
      <c r="Q210" s="74"/>
      <c r="R210" s="74"/>
      <c r="S210" s="752"/>
      <c r="T210" s="95"/>
      <c r="U210" s="752"/>
      <c r="V210" s="752"/>
      <c r="W210" s="752"/>
      <c r="X210" s="752"/>
      <c r="Y210" s="752"/>
      <c r="Z210" s="752"/>
      <c r="AA210" s="752"/>
      <c r="AB210" s="752"/>
      <c r="AC210" s="752"/>
      <c r="AD210" s="752"/>
      <c r="AE210" s="752"/>
      <c r="AF210" s="752"/>
      <c r="AG210" s="752"/>
      <c r="AH210" s="752"/>
      <c r="AI210" s="752"/>
      <c r="AJ210" s="752"/>
      <c r="AK210" s="752"/>
      <c r="AL210" s="752"/>
      <c r="AM210" s="752"/>
      <c r="AN210" s="752"/>
      <c r="AO210" s="752"/>
      <c r="AP210" s="752"/>
    </row>
    <row r="211">
      <c r="A211" s="67"/>
      <c r="B211" s="101"/>
      <c r="C211" s="74"/>
      <c r="D211" s="67"/>
      <c r="E211" s="67"/>
      <c r="F211" s="74"/>
      <c r="G211" s="74"/>
      <c r="H211" s="74"/>
      <c r="I211" s="67"/>
      <c r="J211" s="67"/>
      <c r="K211" s="74"/>
      <c r="L211" s="74"/>
      <c r="M211" s="74"/>
      <c r="N211" s="74"/>
      <c r="O211" s="74"/>
      <c r="P211" s="74"/>
      <c r="Q211" s="74"/>
      <c r="R211" s="74"/>
      <c r="S211" s="752"/>
      <c r="T211" s="95"/>
      <c r="U211" s="752"/>
      <c r="V211" s="752"/>
      <c r="W211" s="752"/>
      <c r="X211" s="752"/>
      <c r="Y211" s="752"/>
      <c r="Z211" s="752"/>
      <c r="AA211" s="752"/>
      <c r="AB211" s="752"/>
      <c r="AC211" s="752"/>
      <c r="AD211" s="752"/>
      <c r="AE211" s="752"/>
      <c r="AF211" s="752"/>
      <c r="AG211" s="752"/>
      <c r="AH211" s="752"/>
      <c r="AI211" s="752"/>
      <c r="AJ211" s="752"/>
      <c r="AK211" s="752"/>
      <c r="AL211" s="752"/>
      <c r="AM211" s="752"/>
      <c r="AN211" s="752"/>
      <c r="AO211" s="752"/>
      <c r="AP211" s="752"/>
    </row>
    <row r="212">
      <c r="A212" s="67"/>
      <c r="B212" s="101"/>
      <c r="C212" s="74"/>
      <c r="D212" s="67"/>
      <c r="E212" s="67"/>
      <c r="F212" s="74"/>
      <c r="G212" s="74"/>
      <c r="H212" s="74"/>
      <c r="I212" s="67"/>
      <c r="J212" s="67"/>
      <c r="K212" s="74"/>
      <c r="L212" s="74"/>
      <c r="M212" s="74"/>
      <c r="N212" s="74"/>
      <c r="O212" s="74"/>
      <c r="P212" s="74"/>
      <c r="Q212" s="74"/>
      <c r="R212" s="74"/>
      <c r="S212" s="752"/>
      <c r="T212" s="95"/>
      <c r="U212" s="752"/>
      <c r="V212" s="752"/>
      <c r="W212" s="752"/>
      <c r="X212" s="752"/>
      <c r="Y212" s="752"/>
      <c r="Z212" s="752"/>
      <c r="AA212" s="752"/>
      <c r="AB212" s="752"/>
      <c r="AC212" s="752"/>
      <c r="AD212" s="752"/>
      <c r="AE212" s="752"/>
      <c r="AF212" s="752"/>
      <c r="AG212" s="752"/>
      <c r="AH212" s="752"/>
      <c r="AI212" s="752"/>
      <c r="AJ212" s="752"/>
      <c r="AK212" s="752"/>
      <c r="AL212" s="752"/>
      <c r="AM212" s="752"/>
      <c r="AN212" s="752"/>
      <c r="AO212" s="752"/>
      <c r="AP212" s="752"/>
    </row>
    <row r="213">
      <c r="A213" s="67"/>
      <c r="B213" s="101"/>
      <c r="C213" s="74"/>
      <c r="D213" s="67"/>
      <c r="E213" s="67"/>
      <c r="F213" s="74"/>
      <c r="G213" s="74"/>
      <c r="H213" s="74"/>
      <c r="I213" s="67"/>
      <c r="J213" s="67"/>
      <c r="K213" s="74"/>
      <c r="L213" s="74"/>
      <c r="M213" s="74"/>
      <c r="N213" s="74"/>
      <c r="O213" s="74"/>
      <c r="P213" s="74"/>
      <c r="Q213" s="74"/>
      <c r="R213" s="74"/>
      <c r="S213" s="752"/>
      <c r="T213" s="95"/>
      <c r="U213" s="752"/>
      <c r="V213" s="752"/>
      <c r="W213" s="752"/>
      <c r="X213" s="752"/>
      <c r="Y213" s="752"/>
      <c r="Z213" s="752"/>
      <c r="AA213" s="752"/>
      <c r="AB213" s="752"/>
      <c r="AC213" s="752"/>
      <c r="AD213" s="752"/>
      <c r="AE213" s="752"/>
      <c r="AF213" s="752"/>
      <c r="AG213" s="752"/>
      <c r="AH213" s="752"/>
      <c r="AI213" s="752"/>
      <c r="AJ213" s="752"/>
      <c r="AK213" s="752"/>
      <c r="AL213" s="752"/>
      <c r="AM213" s="752"/>
      <c r="AN213" s="752"/>
      <c r="AO213" s="752"/>
      <c r="AP213" s="752"/>
    </row>
    <row r="214">
      <c r="A214" s="67"/>
      <c r="B214" s="101"/>
      <c r="C214" s="74"/>
      <c r="D214" s="67"/>
      <c r="E214" s="67"/>
      <c r="F214" s="74"/>
      <c r="G214" s="74"/>
      <c r="H214" s="74"/>
      <c r="I214" s="67"/>
      <c r="J214" s="67"/>
      <c r="K214" s="74"/>
      <c r="L214" s="74"/>
      <c r="M214" s="74"/>
      <c r="N214" s="74"/>
      <c r="O214" s="74"/>
      <c r="P214" s="74"/>
      <c r="Q214" s="74"/>
      <c r="R214" s="74"/>
      <c r="S214" s="752"/>
      <c r="T214" s="95"/>
      <c r="U214" s="752"/>
      <c r="V214" s="752"/>
      <c r="W214" s="752"/>
      <c r="X214" s="752"/>
      <c r="Y214" s="752"/>
      <c r="Z214" s="752"/>
      <c r="AA214" s="752"/>
      <c r="AB214" s="752"/>
      <c r="AC214" s="752"/>
      <c r="AD214" s="752"/>
      <c r="AE214" s="752"/>
      <c r="AF214" s="752"/>
      <c r="AG214" s="752"/>
      <c r="AH214" s="752"/>
      <c r="AI214" s="752"/>
      <c r="AJ214" s="752"/>
      <c r="AK214" s="752"/>
      <c r="AL214" s="752"/>
      <c r="AM214" s="752"/>
      <c r="AN214" s="752"/>
      <c r="AO214" s="752"/>
      <c r="AP214" s="752"/>
    </row>
    <row r="215">
      <c r="A215" s="67"/>
      <c r="B215" s="101"/>
      <c r="C215" s="74"/>
      <c r="D215" s="67"/>
      <c r="E215" s="67"/>
      <c r="F215" s="74"/>
      <c r="G215" s="74"/>
      <c r="H215" s="74"/>
      <c r="I215" s="67"/>
      <c r="J215" s="67"/>
      <c r="K215" s="74"/>
      <c r="L215" s="74"/>
      <c r="M215" s="74"/>
      <c r="N215" s="74"/>
      <c r="O215" s="74"/>
      <c r="P215" s="74"/>
      <c r="Q215" s="74"/>
      <c r="R215" s="74"/>
      <c r="S215" s="752"/>
      <c r="T215" s="95"/>
      <c r="U215" s="752"/>
      <c r="V215" s="752"/>
      <c r="W215" s="752"/>
      <c r="X215" s="752"/>
      <c r="Y215" s="752"/>
      <c r="Z215" s="752"/>
      <c r="AA215" s="752"/>
      <c r="AB215" s="752"/>
      <c r="AC215" s="752"/>
      <c r="AD215" s="752"/>
      <c r="AE215" s="752"/>
      <c r="AF215" s="752"/>
      <c r="AG215" s="752"/>
      <c r="AH215" s="752"/>
      <c r="AI215" s="752"/>
      <c r="AJ215" s="752"/>
      <c r="AK215" s="752"/>
      <c r="AL215" s="752"/>
      <c r="AM215" s="752"/>
      <c r="AN215" s="752"/>
      <c r="AO215" s="752"/>
      <c r="AP215" s="752"/>
    </row>
    <row r="216">
      <c r="A216" s="67"/>
      <c r="B216" s="101"/>
      <c r="C216" s="74"/>
      <c r="D216" s="67"/>
      <c r="E216" s="67"/>
      <c r="F216" s="74"/>
      <c r="G216" s="74"/>
      <c r="H216" s="74"/>
      <c r="I216" s="67"/>
      <c r="J216" s="67"/>
      <c r="K216" s="74"/>
      <c r="L216" s="74"/>
      <c r="M216" s="74"/>
      <c r="N216" s="74"/>
      <c r="O216" s="74"/>
      <c r="P216" s="74"/>
      <c r="Q216" s="74"/>
      <c r="R216" s="74"/>
      <c r="S216" s="752"/>
      <c r="T216" s="95"/>
      <c r="U216" s="752"/>
      <c r="V216" s="752"/>
      <c r="W216" s="752"/>
      <c r="X216" s="752"/>
      <c r="Y216" s="752"/>
      <c r="Z216" s="752"/>
      <c r="AA216" s="752"/>
      <c r="AB216" s="752"/>
      <c r="AC216" s="752"/>
      <c r="AD216" s="752"/>
      <c r="AE216" s="752"/>
      <c r="AF216" s="752"/>
      <c r="AG216" s="752"/>
      <c r="AH216" s="752"/>
      <c r="AI216" s="752"/>
      <c r="AJ216" s="752"/>
      <c r="AK216" s="752"/>
      <c r="AL216" s="752"/>
      <c r="AM216" s="752"/>
      <c r="AN216" s="752"/>
      <c r="AO216" s="752"/>
      <c r="AP216" s="752"/>
    </row>
    <row r="217">
      <c r="A217" s="67"/>
      <c r="B217" s="101"/>
      <c r="C217" s="74"/>
      <c r="D217" s="67"/>
      <c r="E217" s="67"/>
      <c r="F217" s="74"/>
      <c r="G217" s="74"/>
      <c r="H217" s="74"/>
      <c r="I217" s="67"/>
      <c r="J217" s="67"/>
      <c r="K217" s="74"/>
      <c r="L217" s="74"/>
      <c r="M217" s="74"/>
      <c r="N217" s="74"/>
      <c r="O217" s="74"/>
      <c r="P217" s="74"/>
      <c r="Q217" s="74"/>
      <c r="R217" s="74"/>
      <c r="S217" s="752"/>
      <c r="T217" s="95"/>
      <c r="U217" s="752"/>
      <c r="V217" s="752"/>
      <c r="W217" s="752"/>
      <c r="X217" s="752"/>
      <c r="Y217" s="752"/>
      <c r="Z217" s="752"/>
      <c r="AA217" s="752"/>
      <c r="AB217" s="752"/>
      <c r="AC217" s="752"/>
      <c r="AD217" s="752"/>
      <c r="AE217" s="752"/>
      <c r="AF217" s="752"/>
      <c r="AG217" s="752"/>
      <c r="AH217" s="752"/>
      <c r="AI217" s="752"/>
      <c r="AJ217" s="752"/>
      <c r="AK217" s="752"/>
      <c r="AL217" s="752"/>
      <c r="AM217" s="752"/>
      <c r="AN217" s="752"/>
      <c r="AO217" s="752"/>
      <c r="AP217" s="752"/>
    </row>
    <row r="218">
      <c r="A218" s="67"/>
      <c r="B218" s="101"/>
      <c r="C218" s="74"/>
      <c r="D218" s="67"/>
      <c r="E218" s="67"/>
      <c r="F218" s="74"/>
      <c r="G218" s="74"/>
      <c r="H218" s="74"/>
      <c r="I218" s="67"/>
      <c r="J218" s="67"/>
      <c r="K218" s="74"/>
      <c r="L218" s="74"/>
      <c r="M218" s="74"/>
      <c r="N218" s="74"/>
      <c r="O218" s="74"/>
      <c r="P218" s="74"/>
      <c r="Q218" s="74"/>
      <c r="R218" s="74"/>
      <c r="S218" s="752"/>
      <c r="T218" s="95"/>
      <c r="U218" s="752"/>
      <c r="V218" s="752"/>
      <c r="W218" s="752"/>
      <c r="X218" s="752"/>
      <c r="Y218" s="752"/>
      <c r="Z218" s="752"/>
      <c r="AA218" s="752"/>
      <c r="AB218" s="752"/>
      <c r="AC218" s="752"/>
      <c r="AD218" s="752"/>
      <c r="AE218" s="752"/>
      <c r="AF218" s="752"/>
      <c r="AG218" s="752"/>
      <c r="AH218" s="752"/>
      <c r="AI218" s="752"/>
      <c r="AJ218" s="752"/>
      <c r="AK218" s="752"/>
      <c r="AL218" s="752"/>
      <c r="AM218" s="752"/>
      <c r="AN218" s="752"/>
      <c r="AO218" s="752"/>
      <c r="AP218" s="752"/>
    </row>
    <row r="219">
      <c r="A219" s="67"/>
      <c r="B219" s="101"/>
      <c r="C219" s="74"/>
      <c r="D219" s="67"/>
      <c r="E219" s="67"/>
      <c r="F219" s="74"/>
      <c r="G219" s="74"/>
      <c r="H219" s="74"/>
      <c r="I219" s="67"/>
      <c r="J219" s="67"/>
      <c r="K219" s="74"/>
      <c r="L219" s="74"/>
      <c r="M219" s="74"/>
      <c r="N219" s="74"/>
      <c r="O219" s="74"/>
      <c r="P219" s="74"/>
      <c r="Q219" s="74"/>
      <c r="R219" s="74"/>
      <c r="S219" s="752"/>
      <c r="T219" s="95"/>
      <c r="U219" s="752"/>
      <c r="V219" s="752"/>
      <c r="W219" s="752"/>
      <c r="X219" s="752"/>
      <c r="Y219" s="752"/>
      <c r="Z219" s="752"/>
      <c r="AA219" s="752"/>
      <c r="AB219" s="752"/>
      <c r="AC219" s="752"/>
      <c r="AD219" s="752"/>
      <c r="AE219" s="752"/>
      <c r="AF219" s="752"/>
      <c r="AG219" s="752"/>
      <c r="AH219" s="752"/>
      <c r="AI219" s="752"/>
      <c r="AJ219" s="752"/>
      <c r="AK219" s="752"/>
      <c r="AL219" s="752"/>
      <c r="AM219" s="752"/>
      <c r="AN219" s="752"/>
      <c r="AO219" s="752"/>
      <c r="AP219" s="752"/>
    </row>
    <row r="220">
      <c r="A220" s="67"/>
      <c r="B220" s="101"/>
      <c r="C220" s="74"/>
      <c r="D220" s="67"/>
      <c r="E220" s="67"/>
      <c r="F220" s="74"/>
      <c r="G220" s="74"/>
      <c r="H220" s="74"/>
      <c r="I220" s="67"/>
      <c r="J220" s="67"/>
      <c r="K220" s="74"/>
      <c r="L220" s="74"/>
      <c r="M220" s="74"/>
      <c r="N220" s="74"/>
      <c r="O220" s="74"/>
      <c r="P220" s="74"/>
      <c r="Q220" s="74"/>
      <c r="R220" s="74"/>
      <c r="S220" s="752"/>
      <c r="T220" s="95"/>
      <c r="U220" s="752"/>
      <c r="V220" s="752"/>
      <c r="W220" s="752"/>
      <c r="X220" s="752"/>
      <c r="Y220" s="752"/>
      <c r="Z220" s="752"/>
      <c r="AA220" s="752"/>
      <c r="AB220" s="752"/>
      <c r="AC220" s="752"/>
      <c r="AD220" s="752"/>
      <c r="AE220" s="752"/>
      <c r="AF220" s="752"/>
      <c r="AG220" s="752"/>
      <c r="AH220" s="752"/>
      <c r="AI220" s="752"/>
      <c r="AJ220" s="752"/>
      <c r="AK220" s="752"/>
      <c r="AL220" s="752"/>
      <c r="AM220" s="752"/>
      <c r="AN220" s="752"/>
      <c r="AO220" s="752"/>
      <c r="AP220" s="752"/>
    </row>
    <row r="221">
      <c r="A221" s="67"/>
      <c r="B221" s="101"/>
      <c r="C221" s="74"/>
      <c r="D221" s="67"/>
      <c r="E221" s="67"/>
      <c r="F221" s="74"/>
      <c r="G221" s="74"/>
      <c r="H221" s="74"/>
      <c r="I221" s="67"/>
      <c r="J221" s="67"/>
      <c r="K221" s="74"/>
      <c r="L221" s="74"/>
      <c r="M221" s="74"/>
      <c r="N221" s="74"/>
      <c r="O221" s="74"/>
      <c r="P221" s="74"/>
      <c r="Q221" s="74"/>
      <c r="R221" s="74"/>
      <c r="S221" s="752"/>
      <c r="T221" s="95"/>
      <c r="U221" s="752"/>
      <c r="V221" s="752"/>
      <c r="W221" s="752"/>
      <c r="X221" s="752"/>
      <c r="Y221" s="752"/>
      <c r="Z221" s="752"/>
      <c r="AA221" s="752"/>
      <c r="AB221" s="752"/>
      <c r="AC221" s="752"/>
      <c r="AD221" s="752"/>
      <c r="AE221" s="752"/>
      <c r="AF221" s="752"/>
      <c r="AG221" s="752"/>
      <c r="AH221" s="752"/>
      <c r="AI221" s="752"/>
      <c r="AJ221" s="752"/>
      <c r="AK221" s="752"/>
      <c r="AL221" s="752"/>
      <c r="AM221" s="752"/>
      <c r="AN221" s="752"/>
      <c r="AO221" s="752"/>
      <c r="AP221" s="752"/>
    </row>
    <row r="222">
      <c r="A222" s="67"/>
      <c r="B222" s="101"/>
      <c r="C222" s="74"/>
      <c r="D222" s="67"/>
      <c r="E222" s="67"/>
      <c r="F222" s="74"/>
      <c r="G222" s="74"/>
      <c r="H222" s="74"/>
      <c r="I222" s="67"/>
      <c r="J222" s="67"/>
      <c r="K222" s="74"/>
      <c r="L222" s="74"/>
      <c r="M222" s="74"/>
      <c r="N222" s="74"/>
      <c r="O222" s="74"/>
      <c r="P222" s="74"/>
      <c r="Q222" s="74"/>
      <c r="R222" s="74"/>
      <c r="S222" s="752"/>
      <c r="T222" s="95"/>
      <c r="U222" s="752"/>
      <c r="V222" s="752"/>
      <c r="W222" s="752"/>
      <c r="X222" s="752"/>
      <c r="Y222" s="752"/>
      <c r="Z222" s="752"/>
      <c r="AA222" s="752"/>
      <c r="AB222" s="752"/>
      <c r="AC222" s="752"/>
      <c r="AD222" s="752"/>
      <c r="AE222" s="752"/>
      <c r="AF222" s="752"/>
      <c r="AG222" s="752"/>
      <c r="AH222" s="752"/>
      <c r="AI222" s="752"/>
      <c r="AJ222" s="752"/>
      <c r="AK222" s="752"/>
      <c r="AL222" s="752"/>
      <c r="AM222" s="752"/>
      <c r="AN222" s="752"/>
      <c r="AO222" s="752"/>
      <c r="AP222" s="752"/>
    </row>
    <row r="223">
      <c r="A223" s="67"/>
      <c r="B223" s="101"/>
      <c r="C223" s="74"/>
      <c r="D223" s="67"/>
      <c r="E223" s="67"/>
      <c r="F223" s="74"/>
      <c r="G223" s="74"/>
      <c r="H223" s="74"/>
      <c r="I223" s="67"/>
      <c r="J223" s="67"/>
      <c r="K223" s="74"/>
      <c r="L223" s="74"/>
      <c r="M223" s="74"/>
      <c r="N223" s="74"/>
      <c r="O223" s="74"/>
      <c r="P223" s="74"/>
      <c r="Q223" s="74"/>
      <c r="R223" s="74"/>
      <c r="S223" s="752"/>
      <c r="T223" s="95"/>
      <c r="U223" s="752"/>
      <c r="V223" s="752"/>
      <c r="W223" s="752"/>
      <c r="X223" s="752"/>
      <c r="Y223" s="752"/>
      <c r="Z223" s="752"/>
      <c r="AA223" s="752"/>
      <c r="AB223" s="752"/>
      <c r="AC223" s="752"/>
      <c r="AD223" s="752"/>
      <c r="AE223" s="752"/>
      <c r="AF223" s="752"/>
      <c r="AG223" s="752"/>
      <c r="AH223" s="752"/>
      <c r="AI223" s="752"/>
      <c r="AJ223" s="752"/>
      <c r="AK223" s="752"/>
      <c r="AL223" s="752"/>
      <c r="AM223" s="752"/>
      <c r="AN223" s="752"/>
      <c r="AO223" s="752"/>
      <c r="AP223" s="752"/>
    </row>
    <row r="224">
      <c r="A224" s="67"/>
      <c r="B224" s="101"/>
      <c r="C224" s="74"/>
      <c r="D224" s="67"/>
      <c r="E224" s="67"/>
      <c r="F224" s="74"/>
      <c r="G224" s="74"/>
      <c r="H224" s="74"/>
      <c r="I224" s="67"/>
      <c r="J224" s="67"/>
      <c r="K224" s="74"/>
      <c r="L224" s="74"/>
      <c r="M224" s="74"/>
      <c r="N224" s="74"/>
      <c r="O224" s="74"/>
      <c r="P224" s="74"/>
      <c r="Q224" s="74"/>
      <c r="R224" s="74"/>
      <c r="S224" s="752"/>
      <c r="T224" s="95"/>
      <c r="U224" s="752"/>
      <c r="V224" s="752"/>
      <c r="W224" s="752"/>
      <c r="X224" s="752"/>
      <c r="Y224" s="752"/>
      <c r="Z224" s="752"/>
      <c r="AA224" s="752"/>
      <c r="AB224" s="752"/>
      <c r="AC224" s="752"/>
      <c r="AD224" s="752"/>
      <c r="AE224" s="752"/>
      <c r="AF224" s="752"/>
      <c r="AG224" s="752"/>
      <c r="AH224" s="752"/>
      <c r="AI224" s="752"/>
      <c r="AJ224" s="752"/>
      <c r="AK224" s="752"/>
      <c r="AL224" s="752"/>
      <c r="AM224" s="752"/>
      <c r="AN224" s="752"/>
      <c r="AO224" s="752"/>
      <c r="AP224" s="752"/>
    </row>
    <row r="225">
      <c r="A225" s="67"/>
      <c r="B225" s="101"/>
      <c r="C225" s="74"/>
      <c r="D225" s="67"/>
      <c r="E225" s="67"/>
      <c r="F225" s="74"/>
      <c r="G225" s="74"/>
      <c r="H225" s="74"/>
      <c r="I225" s="67"/>
      <c r="J225" s="67"/>
      <c r="K225" s="74"/>
      <c r="L225" s="74"/>
      <c r="M225" s="74"/>
      <c r="N225" s="74"/>
      <c r="O225" s="74"/>
      <c r="P225" s="74"/>
      <c r="Q225" s="74"/>
      <c r="R225" s="74"/>
      <c r="S225" s="752"/>
      <c r="T225" s="95"/>
      <c r="U225" s="752"/>
      <c r="V225" s="752"/>
      <c r="W225" s="752"/>
      <c r="X225" s="752"/>
      <c r="Y225" s="752"/>
      <c r="Z225" s="752"/>
      <c r="AA225" s="752"/>
      <c r="AB225" s="752"/>
      <c r="AC225" s="752"/>
      <c r="AD225" s="752"/>
      <c r="AE225" s="752"/>
      <c r="AF225" s="752"/>
      <c r="AG225" s="752"/>
      <c r="AH225" s="752"/>
      <c r="AI225" s="752"/>
      <c r="AJ225" s="752"/>
      <c r="AK225" s="752"/>
      <c r="AL225" s="752"/>
      <c r="AM225" s="752"/>
      <c r="AN225" s="752"/>
      <c r="AO225" s="752"/>
      <c r="AP225" s="752"/>
    </row>
    <row r="226">
      <c r="A226" s="67"/>
      <c r="B226" s="101"/>
      <c r="C226" s="74"/>
      <c r="D226" s="67"/>
      <c r="E226" s="67"/>
      <c r="F226" s="74"/>
      <c r="G226" s="74"/>
      <c r="H226" s="74"/>
      <c r="I226" s="67"/>
      <c r="J226" s="67"/>
      <c r="K226" s="74"/>
      <c r="L226" s="74"/>
      <c r="M226" s="74"/>
      <c r="N226" s="74"/>
      <c r="O226" s="74"/>
      <c r="P226" s="74"/>
      <c r="Q226" s="74"/>
      <c r="R226" s="74"/>
      <c r="S226" s="752"/>
      <c r="T226" s="95"/>
      <c r="U226" s="752"/>
      <c r="V226" s="752"/>
      <c r="W226" s="752"/>
      <c r="X226" s="752"/>
      <c r="Y226" s="752"/>
      <c r="Z226" s="752"/>
      <c r="AA226" s="752"/>
      <c r="AB226" s="752"/>
      <c r="AC226" s="752"/>
      <c r="AD226" s="752"/>
      <c r="AE226" s="752"/>
      <c r="AF226" s="752"/>
      <c r="AG226" s="752"/>
      <c r="AH226" s="752"/>
      <c r="AI226" s="752"/>
      <c r="AJ226" s="752"/>
      <c r="AK226" s="752"/>
      <c r="AL226" s="752"/>
      <c r="AM226" s="752"/>
      <c r="AN226" s="752"/>
      <c r="AO226" s="752"/>
      <c r="AP226" s="752"/>
    </row>
    <row r="227">
      <c r="A227" s="67"/>
      <c r="B227" s="101"/>
      <c r="C227" s="74"/>
      <c r="D227" s="67"/>
      <c r="E227" s="67"/>
      <c r="F227" s="74"/>
      <c r="G227" s="74"/>
      <c r="H227" s="74"/>
      <c r="I227" s="67"/>
      <c r="J227" s="67"/>
      <c r="K227" s="74"/>
      <c r="L227" s="74"/>
      <c r="M227" s="74"/>
      <c r="N227" s="74"/>
      <c r="O227" s="74"/>
      <c r="P227" s="74"/>
      <c r="Q227" s="74"/>
      <c r="R227" s="74"/>
      <c r="S227" s="752"/>
      <c r="T227" s="95"/>
      <c r="U227" s="752"/>
      <c r="V227" s="752"/>
      <c r="W227" s="752"/>
      <c r="X227" s="752"/>
      <c r="Y227" s="752"/>
      <c r="Z227" s="752"/>
      <c r="AA227" s="752"/>
      <c r="AB227" s="752"/>
      <c r="AC227" s="752"/>
      <c r="AD227" s="752"/>
      <c r="AE227" s="752"/>
      <c r="AF227" s="752"/>
      <c r="AG227" s="752"/>
      <c r="AH227" s="752"/>
      <c r="AI227" s="752"/>
      <c r="AJ227" s="752"/>
      <c r="AK227" s="752"/>
      <c r="AL227" s="752"/>
      <c r="AM227" s="752"/>
      <c r="AN227" s="752"/>
      <c r="AO227" s="752"/>
      <c r="AP227" s="752"/>
    </row>
    <row r="228">
      <c r="A228" s="67"/>
      <c r="B228" s="101"/>
      <c r="C228" s="74"/>
      <c r="D228" s="67"/>
      <c r="E228" s="67"/>
      <c r="F228" s="74"/>
      <c r="G228" s="74"/>
      <c r="H228" s="74"/>
      <c r="I228" s="67"/>
      <c r="J228" s="67"/>
      <c r="K228" s="74"/>
      <c r="L228" s="74"/>
      <c r="M228" s="74"/>
      <c r="N228" s="74"/>
      <c r="O228" s="74"/>
      <c r="P228" s="74"/>
      <c r="Q228" s="74"/>
      <c r="R228" s="74"/>
      <c r="S228" s="752"/>
      <c r="T228" s="95"/>
      <c r="U228" s="752"/>
      <c r="V228" s="752"/>
      <c r="W228" s="752"/>
      <c r="X228" s="752"/>
      <c r="Y228" s="752"/>
      <c r="Z228" s="752"/>
      <c r="AA228" s="752"/>
      <c r="AB228" s="752"/>
      <c r="AC228" s="752"/>
      <c r="AD228" s="752"/>
      <c r="AE228" s="752"/>
      <c r="AF228" s="752"/>
      <c r="AG228" s="752"/>
      <c r="AH228" s="752"/>
      <c r="AI228" s="752"/>
      <c r="AJ228" s="752"/>
      <c r="AK228" s="752"/>
      <c r="AL228" s="752"/>
      <c r="AM228" s="752"/>
      <c r="AN228" s="752"/>
      <c r="AO228" s="752"/>
      <c r="AP228" s="752"/>
    </row>
    <row r="229">
      <c r="A229" s="67"/>
      <c r="B229" s="101"/>
      <c r="C229" s="74"/>
      <c r="D229" s="67"/>
      <c r="E229" s="67"/>
      <c r="F229" s="74"/>
      <c r="G229" s="74"/>
      <c r="H229" s="74"/>
      <c r="I229" s="67"/>
      <c r="J229" s="67"/>
      <c r="K229" s="74"/>
      <c r="L229" s="74"/>
      <c r="M229" s="74"/>
      <c r="N229" s="74"/>
      <c r="O229" s="74"/>
      <c r="P229" s="74"/>
      <c r="Q229" s="74"/>
      <c r="R229" s="74"/>
      <c r="S229" s="752"/>
      <c r="T229" s="95"/>
      <c r="U229" s="752"/>
      <c r="V229" s="752"/>
      <c r="W229" s="752"/>
      <c r="X229" s="752"/>
      <c r="Y229" s="752"/>
      <c r="Z229" s="752"/>
      <c r="AA229" s="752"/>
      <c r="AB229" s="752"/>
      <c r="AC229" s="752"/>
      <c r="AD229" s="752"/>
      <c r="AE229" s="752"/>
      <c r="AF229" s="752"/>
      <c r="AG229" s="752"/>
      <c r="AH229" s="752"/>
      <c r="AI229" s="752"/>
      <c r="AJ229" s="752"/>
      <c r="AK229" s="752"/>
      <c r="AL229" s="752"/>
      <c r="AM229" s="752"/>
      <c r="AN229" s="752"/>
      <c r="AO229" s="752"/>
      <c r="AP229" s="752"/>
    </row>
    <row r="230">
      <c r="A230" s="67"/>
      <c r="B230" s="101"/>
      <c r="C230" s="74"/>
      <c r="D230" s="67"/>
      <c r="E230" s="67"/>
      <c r="F230" s="74"/>
      <c r="G230" s="74"/>
      <c r="H230" s="74"/>
      <c r="I230" s="67"/>
      <c r="J230" s="67"/>
      <c r="K230" s="74"/>
      <c r="L230" s="74"/>
      <c r="M230" s="74"/>
      <c r="N230" s="74"/>
      <c r="O230" s="74"/>
      <c r="P230" s="74"/>
      <c r="Q230" s="74"/>
      <c r="R230" s="74"/>
      <c r="S230" s="752"/>
      <c r="T230" s="95"/>
      <c r="U230" s="752"/>
      <c r="V230" s="752"/>
      <c r="W230" s="752"/>
      <c r="X230" s="752"/>
      <c r="Y230" s="752"/>
      <c r="Z230" s="752"/>
      <c r="AA230" s="752"/>
      <c r="AB230" s="752"/>
      <c r="AC230" s="752"/>
      <c r="AD230" s="752"/>
      <c r="AE230" s="752"/>
      <c r="AF230" s="752"/>
      <c r="AG230" s="752"/>
      <c r="AH230" s="752"/>
      <c r="AI230" s="752"/>
      <c r="AJ230" s="752"/>
      <c r="AK230" s="752"/>
      <c r="AL230" s="752"/>
      <c r="AM230" s="752"/>
      <c r="AN230" s="752"/>
      <c r="AO230" s="752"/>
      <c r="AP230" s="752"/>
    </row>
    <row r="231">
      <c r="A231" s="67"/>
      <c r="B231" s="101"/>
      <c r="C231" s="74"/>
      <c r="D231" s="67"/>
      <c r="E231" s="67"/>
      <c r="F231" s="74"/>
      <c r="G231" s="74"/>
      <c r="H231" s="74"/>
      <c r="I231" s="67"/>
      <c r="J231" s="67"/>
      <c r="K231" s="74"/>
      <c r="L231" s="74"/>
      <c r="M231" s="74"/>
      <c r="N231" s="74"/>
      <c r="O231" s="74"/>
      <c r="P231" s="74"/>
      <c r="Q231" s="74"/>
      <c r="R231" s="74"/>
      <c r="S231" s="752"/>
      <c r="T231" s="95"/>
      <c r="U231" s="752"/>
      <c r="V231" s="752"/>
      <c r="W231" s="752"/>
      <c r="X231" s="752"/>
      <c r="Y231" s="752"/>
      <c r="Z231" s="752"/>
      <c r="AA231" s="752"/>
      <c r="AB231" s="752"/>
      <c r="AC231" s="752"/>
      <c r="AD231" s="752"/>
      <c r="AE231" s="752"/>
      <c r="AF231" s="752"/>
      <c r="AG231" s="752"/>
      <c r="AH231" s="752"/>
      <c r="AI231" s="752"/>
      <c r="AJ231" s="752"/>
      <c r="AK231" s="752"/>
      <c r="AL231" s="752"/>
      <c r="AM231" s="752"/>
      <c r="AN231" s="752"/>
      <c r="AO231" s="752"/>
      <c r="AP231" s="752"/>
    </row>
    <row r="232">
      <c r="A232" s="67"/>
      <c r="B232" s="101"/>
      <c r="C232" s="74"/>
      <c r="D232" s="67"/>
      <c r="E232" s="67"/>
      <c r="F232" s="74"/>
      <c r="G232" s="74"/>
      <c r="H232" s="74"/>
      <c r="I232" s="67"/>
      <c r="J232" s="67"/>
      <c r="K232" s="74"/>
      <c r="L232" s="74"/>
      <c r="M232" s="74"/>
      <c r="N232" s="74"/>
      <c r="O232" s="74"/>
      <c r="P232" s="74"/>
      <c r="Q232" s="74"/>
      <c r="R232" s="74"/>
      <c r="S232" s="752"/>
      <c r="T232" s="95"/>
      <c r="U232" s="752"/>
      <c r="V232" s="752"/>
      <c r="W232" s="752"/>
      <c r="X232" s="752"/>
      <c r="Y232" s="752"/>
      <c r="Z232" s="752"/>
      <c r="AA232" s="752"/>
      <c r="AB232" s="752"/>
      <c r="AC232" s="752"/>
      <c r="AD232" s="752"/>
      <c r="AE232" s="752"/>
      <c r="AF232" s="752"/>
      <c r="AG232" s="752"/>
      <c r="AH232" s="752"/>
      <c r="AI232" s="752"/>
      <c r="AJ232" s="752"/>
      <c r="AK232" s="752"/>
      <c r="AL232" s="752"/>
      <c r="AM232" s="752"/>
      <c r="AN232" s="752"/>
      <c r="AO232" s="752"/>
      <c r="AP232" s="752"/>
    </row>
    <row r="233">
      <c r="A233" s="67"/>
      <c r="B233" s="101"/>
      <c r="C233" s="74"/>
      <c r="D233" s="67"/>
      <c r="E233" s="67"/>
      <c r="F233" s="74"/>
      <c r="G233" s="74"/>
      <c r="H233" s="74"/>
      <c r="I233" s="67"/>
      <c r="J233" s="67"/>
      <c r="K233" s="74"/>
      <c r="L233" s="74"/>
      <c r="M233" s="74"/>
      <c r="N233" s="74"/>
      <c r="O233" s="74"/>
      <c r="P233" s="74"/>
      <c r="Q233" s="74"/>
      <c r="R233" s="74"/>
      <c r="S233" s="752"/>
      <c r="T233" s="95"/>
      <c r="U233" s="752"/>
      <c r="V233" s="752"/>
      <c r="W233" s="752"/>
      <c r="X233" s="752"/>
      <c r="Y233" s="752"/>
      <c r="Z233" s="752"/>
      <c r="AA233" s="752"/>
      <c r="AB233" s="752"/>
      <c r="AC233" s="752"/>
      <c r="AD233" s="752"/>
      <c r="AE233" s="752"/>
      <c r="AF233" s="752"/>
      <c r="AG233" s="752"/>
      <c r="AH233" s="752"/>
      <c r="AI233" s="752"/>
      <c r="AJ233" s="752"/>
      <c r="AK233" s="752"/>
      <c r="AL233" s="752"/>
      <c r="AM233" s="752"/>
      <c r="AN233" s="752"/>
      <c r="AO233" s="752"/>
      <c r="AP233" s="752"/>
    </row>
    <row r="234">
      <c r="A234" s="67"/>
      <c r="B234" s="101"/>
      <c r="C234" s="74"/>
      <c r="D234" s="67"/>
      <c r="E234" s="67"/>
      <c r="F234" s="74"/>
      <c r="G234" s="74"/>
      <c r="H234" s="74"/>
      <c r="I234" s="67"/>
      <c r="J234" s="67"/>
      <c r="K234" s="74"/>
      <c r="L234" s="74"/>
      <c r="M234" s="74"/>
      <c r="N234" s="74"/>
      <c r="O234" s="74"/>
      <c r="P234" s="74"/>
      <c r="Q234" s="74"/>
      <c r="R234" s="74"/>
      <c r="S234" s="752"/>
      <c r="T234" s="95"/>
      <c r="U234" s="752"/>
      <c r="V234" s="752"/>
      <c r="W234" s="752"/>
      <c r="X234" s="752"/>
      <c r="Y234" s="752"/>
      <c r="Z234" s="752"/>
      <c r="AA234" s="752"/>
      <c r="AB234" s="752"/>
      <c r="AC234" s="752"/>
      <c r="AD234" s="752"/>
      <c r="AE234" s="752"/>
      <c r="AF234" s="752"/>
      <c r="AG234" s="752"/>
      <c r="AH234" s="752"/>
      <c r="AI234" s="752"/>
      <c r="AJ234" s="752"/>
      <c r="AK234" s="752"/>
      <c r="AL234" s="752"/>
      <c r="AM234" s="752"/>
      <c r="AN234" s="752"/>
      <c r="AO234" s="752"/>
      <c r="AP234" s="752"/>
    </row>
    <row r="235">
      <c r="A235" s="67"/>
      <c r="B235" s="101"/>
      <c r="C235" s="74"/>
      <c r="D235" s="67"/>
      <c r="E235" s="67"/>
      <c r="F235" s="74"/>
      <c r="G235" s="74"/>
      <c r="H235" s="74"/>
      <c r="I235" s="67"/>
      <c r="J235" s="67"/>
      <c r="K235" s="74"/>
      <c r="L235" s="74"/>
      <c r="M235" s="74"/>
      <c r="N235" s="74"/>
      <c r="O235" s="74"/>
      <c r="P235" s="74"/>
      <c r="Q235" s="74"/>
      <c r="R235" s="74"/>
      <c r="S235" s="752"/>
      <c r="T235" s="95"/>
      <c r="U235" s="752"/>
      <c r="V235" s="752"/>
      <c r="W235" s="752"/>
      <c r="X235" s="752"/>
      <c r="Y235" s="752"/>
      <c r="Z235" s="752"/>
      <c r="AA235" s="752"/>
      <c r="AB235" s="752"/>
      <c r="AC235" s="752"/>
      <c r="AD235" s="752"/>
      <c r="AE235" s="752"/>
      <c r="AF235" s="752"/>
      <c r="AG235" s="752"/>
      <c r="AH235" s="752"/>
      <c r="AI235" s="752"/>
      <c r="AJ235" s="752"/>
      <c r="AK235" s="752"/>
      <c r="AL235" s="752"/>
      <c r="AM235" s="752"/>
      <c r="AN235" s="752"/>
      <c r="AO235" s="752"/>
      <c r="AP235" s="752"/>
    </row>
    <row r="236">
      <c r="A236" s="67"/>
      <c r="B236" s="101"/>
      <c r="C236" s="74"/>
      <c r="D236" s="67"/>
      <c r="E236" s="67"/>
      <c r="F236" s="74"/>
      <c r="G236" s="74"/>
      <c r="H236" s="74"/>
      <c r="I236" s="67"/>
      <c r="J236" s="67"/>
      <c r="K236" s="74"/>
      <c r="L236" s="74"/>
      <c r="M236" s="74"/>
      <c r="N236" s="74"/>
      <c r="O236" s="74"/>
      <c r="P236" s="74"/>
      <c r="Q236" s="74"/>
      <c r="R236" s="74"/>
      <c r="S236" s="752"/>
      <c r="T236" s="95"/>
      <c r="U236" s="752"/>
      <c r="V236" s="752"/>
      <c r="W236" s="752"/>
      <c r="X236" s="752"/>
      <c r="Y236" s="752"/>
      <c r="Z236" s="752"/>
      <c r="AA236" s="752"/>
      <c r="AB236" s="752"/>
      <c r="AC236" s="752"/>
      <c r="AD236" s="752"/>
      <c r="AE236" s="752"/>
      <c r="AF236" s="752"/>
      <c r="AG236" s="752"/>
      <c r="AH236" s="752"/>
      <c r="AI236" s="752"/>
      <c r="AJ236" s="752"/>
      <c r="AK236" s="752"/>
      <c r="AL236" s="752"/>
      <c r="AM236" s="752"/>
      <c r="AN236" s="752"/>
      <c r="AO236" s="752"/>
      <c r="AP236" s="752"/>
    </row>
    <row r="237">
      <c r="A237" s="67"/>
      <c r="B237" s="101"/>
      <c r="C237" s="74"/>
      <c r="D237" s="67"/>
      <c r="E237" s="67"/>
      <c r="F237" s="74"/>
      <c r="G237" s="74"/>
      <c r="H237" s="74"/>
      <c r="I237" s="67"/>
      <c r="J237" s="67"/>
      <c r="K237" s="74"/>
      <c r="L237" s="74"/>
      <c r="M237" s="74"/>
      <c r="N237" s="74"/>
      <c r="O237" s="74"/>
      <c r="P237" s="74"/>
      <c r="Q237" s="74"/>
      <c r="R237" s="74"/>
      <c r="S237" s="752"/>
      <c r="T237" s="95"/>
      <c r="U237" s="752"/>
      <c r="V237" s="752"/>
      <c r="W237" s="752"/>
      <c r="X237" s="752"/>
      <c r="Y237" s="752"/>
      <c r="Z237" s="752"/>
      <c r="AA237" s="752"/>
      <c r="AB237" s="752"/>
      <c r="AC237" s="752"/>
      <c r="AD237" s="752"/>
      <c r="AE237" s="752"/>
      <c r="AF237" s="752"/>
      <c r="AG237" s="752"/>
      <c r="AH237" s="752"/>
      <c r="AI237" s="752"/>
      <c r="AJ237" s="752"/>
      <c r="AK237" s="752"/>
      <c r="AL237" s="752"/>
      <c r="AM237" s="752"/>
      <c r="AN237" s="752"/>
      <c r="AO237" s="752"/>
      <c r="AP237" s="752"/>
    </row>
    <row r="238">
      <c r="A238" s="67"/>
      <c r="B238" s="101"/>
      <c r="C238" s="74"/>
      <c r="D238" s="67"/>
      <c r="E238" s="67"/>
      <c r="F238" s="74"/>
      <c r="G238" s="74"/>
      <c r="H238" s="74"/>
      <c r="I238" s="67"/>
      <c r="J238" s="67"/>
      <c r="K238" s="74"/>
      <c r="L238" s="74"/>
      <c r="M238" s="74"/>
      <c r="N238" s="74"/>
      <c r="O238" s="74"/>
      <c r="P238" s="74"/>
      <c r="Q238" s="74"/>
      <c r="R238" s="74"/>
      <c r="S238" s="752"/>
      <c r="T238" s="95"/>
      <c r="U238" s="752"/>
      <c r="V238" s="752"/>
      <c r="W238" s="752"/>
      <c r="X238" s="752"/>
      <c r="Y238" s="752"/>
      <c r="Z238" s="752"/>
      <c r="AA238" s="752"/>
      <c r="AB238" s="752"/>
      <c r="AC238" s="752"/>
      <c r="AD238" s="752"/>
      <c r="AE238" s="752"/>
      <c r="AF238" s="752"/>
      <c r="AG238" s="752"/>
      <c r="AH238" s="752"/>
      <c r="AI238" s="752"/>
      <c r="AJ238" s="752"/>
      <c r="AK238" s="752"/>
      <c r="AL238" s="752"/>
      <c r="AM238" s="752"/>
      <c r="AN238" s="752"/>
      <c r="AO238" s="752"/>
      <c r="AP238" s="752"/>
    </row>
    <row r="239">
      <c r="A239" s="67"/>
      <c r="B239" s="101"/>
      <c r="C239" s="74"/>
      <c r="D239" s="67"/>
      <c r="E239" s="67"/>
      <c r="F239" s="74"/>
      <c r="G239" s="74"/>
      <c r="H239" s="74"/>
      <c r="I239" s="67"/>
      <c r="J239" s="67"/>
      <c r="K239" s="74"/>
      <c r="L239" s="74"/>
      <c r="M239" s="74"/>
      <c r="N239" s="74"/>
      <c r="O239" s="74"/>
      <c r="P239" s="74"/>
      <c r="Q239" s="74"/>
      <c r="R239" s="74"/>
      <c r="S239" s="752"/>
      <c r="T239" s="95"/>
      <c r="U239" s="752"/>
      <c r="V239" s="752"/>
      <c r="W239" s="752"/>
      <c r="X239" s="752"/>
      <c r="Y239" s="752"/>
      <c r="Z239" s="752"/>
      <c r="AA239" s="752"/>
      <c r="AB239" s="752"/>
      <c r="AC239" s="752"/>
      <c r="AD239" s="752"/>
      <c r="AE239" s="752"/>
      <c r="AF239" s="752"/>
      <c r="AG239" s="752"/>
      <c r="AH239" s="752"/>
      <c r="AI239" s="752"/>
      <c r="AJ239" s="752"/>
      <c r="AK239" s="752"/>
      <c r="AL239" s="752"/>
      <c r="AM239" s="752"/>
      <c r="AN239" s="752"/>
      <c r="AO239" s="752"/>
      <c r="AP239" s="752"/>
    </row>
    <row r="240">
      <c r="A240" s="67"/>
      <c r="B240" s="101"/>
      <c r="C240" s="74"/>
      <c r="D240" s="67"/>
      <c r="E240" s="67"/>
      <c r="F240" s="74"/>
      <c r="G240" s="74"/>
      <c r="H240" s="74"/>
      <c r="I240" s="67"/>
      <c r="J240" s="67"/>
      <c r="K240" s="74"/>
      <c r="L240" s="74"/>
      <c r="M240" s="74"/>
      <c r="N240" s="74"/>
      <c r="O240" s="74"/>
      <c r="P240" s="74"/>
      <c r="Q240" s="74"/>
      <c r="R240" s="74"/>
      <c r="S240" s="752"/>
      <c r="T240" s="95"/>
      <c r="U240" s="752"/>
      <c r="V240" s="752"/>
      <c r="W240" s="752"/>
      <c r="X240" s="752"/>
      <c r="Y240" s="752"/>
      <c r="Z240" s="752"/>
      <c r="AA240" s="752"/>
      <c r="AB240" s="752"/>
      <c r="AC240" s="752"/>
      <c r="AD240" s="752"/>
      <c r="AE240" s="752"/>
      <c r="AF240" s="752"/>
      <c r="AG240" s="752"/>
      <c r="AH240" s="752"/>
      <c r="AI240" s="752"/>
      <c r="AJ240" s="752"/>
      <c r="AK240" s="752"/>
      <c r="AL240" s="752"/>
      <c r="AM240" s="752"/>
      <c r="AN240" s="752"/>
      <c r="AO240" s="752"/>
      <c r="AP240" s="752"/>
    </row>
    <row r="241">
      <c r="A241" s="67"/>
      <c r="B241" s="101"/>
      <c r="C241" s="74"/>
      <c r="D241" s="67"/>
      <c r="E241" s="67"/>
      <c r="F241" s="74"/>
      <c r="G241" s="74"/>
      <c r="H241" s="74"/>
      <c r="I241" s="67"/>
      <c r="J241" s="67"/>
      <c r="K241" s="74"/>
      <c r="L241" s="74"/>
      <c r="M241" s="74"/>
      <c r="N241" s="74"/>
      <c r="O241" s="74"/>
      <c r="P241" s="74"/>
      <c r="Q241" s="74"/>
      <c r="R241" s="74"/>
      <c r="S241" s="752"/>
      <c r="T241" s="95"/>
      <c r="U241" s="752"/>
      <c r="V241" s="752"/>
      <c r="W241" s="752"/>
      <c r="X241" s="752"/>
      <c r="Y241" s="752"/>
      <c r="Z241" s="752"/>
      <c r="AA241" s="752"/>
      <c r="AB241" s="752"/>
      <c r="AC241" s="752"/>
      <c r="AD241" s="752"/>
      <c r="AE241" s="752"/>
      <c r="AF241" s="752"/>
      <c r="AG241" s="752"/>
      <c r="AH241" s="752"/>
      <c r="AI241" s="752"/>
      <c r="AJ241" s="752"/>
      <c r="AK241" s="752"/>
      <c r="AL241" s="752"/>
      <c r="AM241" s="752"/>
      <c r="AN241" s="752"/>
      <c r="AO241" s="752"/>
      <c r="AP241" s="752"/>
    </row>
    <row r="242">
      <c r="A242" s="67"/>
      <c r="B242" s="101"/>
      <c r="C242" s="74"/>
      <c r="D242" s="67"/>
      <c r="E242" s="67"/>
      <c r="F242" s="74"/>
      <c r="G242" s="74"/>
      <c r="H242" s="74"/>
      <c r="I242" s="67"/>
      <c r="J242" s="67"/>
      <c r="K242" s="74"/>
      <c r="L242" s="74"/>
      <c r="M242" s="74"/>
      <c r="N242" s="74"/>
      <c r="O242" s="74"/>
      <c r="P242" s="74"/>
      <c r="Q242" s="74"/>
      <c r="R242" s="74"/>
      <c r="S242" s="752"/>
      <c r="T242" s="95"/>
      <c r="U242" s="752"/>
      <c r="V242" s="752"/>
      <c r="W242" s="752"/>
      <c r="X242" s="752"/>
      <c r="Y242" s="752"/>
      <c r="Z242" s="752"/>
      <c r="AA242" s="752"/>
      <c r="AB242" s="752"/>
      <c r="AC242" s="752"/>
      <c r="AD242" s="752"/>
      <c r="AE242" s="752"/>
      <c r="AF242" s="752"/>
      <c r="AG242" s="752"/>
      <c r="AH242" s="752"/>
      <c r="AI242" s="752"/>
      <c r="AJ242" s="752"/>
      <c r="AK242" s="752"/>
      <c r="AL242" s="752"/>
      <c r="AM242" s="752"/>
      <c r="AN242" s="752"/>
      <c r="AO242" s="752"/>
      <c r="AP242" s="752"/>
    </row>
    <row r="243">
      <c r="A243" s="67"/>
      <c r="B243" s="101"/>
      <c r="C243" s="74"/>
      <c r="D243" s="67"/>
      <c r="E243" s="67"/>
      <c r="F243" s="74"/>
      <c r="G243" s="74"/>
      <c r="H243" s="74"/>
      <c r="I243" s="67"/>
      <c r="J243" s="67"/>
      <c r="K243" s="74"/>
      <c r="L243" s="74"/>
      <c r="M243" s="74"/>
      <c r="N243" s="74"/>
      <c r="O243" s="74"/>
      <c r="P243" s="74"/>
      <c r="Q243" s="74"/>
      <c r="R243" s="74"/>
      <c r="S243" s="752"/>
      <c r="T243" s="95"/>
      <c r="U243" s="752"/>
      <c r="V243" s="752"/>
      <c r="W243" s="752"/>
      <c r="X243" s="752"/>
      <c r="Y243" s="752"/>
      <c r="Z243" s="752"/>
      <c r="AA243" s="752"/>
      <c r="AB243" s="752"/>
      <c r="AC243" s="752"/>
      <c r="AD243" s="752"/>
      <c r="AE243" s="752"/>
      <c r="AF243" s="752"/>
      <c r="AG243" s="752"/>
      <c r="AH243" s="752"/>
      <c r="AI243" s="752"/>
      <c r="AJ243" s="752"/>
      <c r="AK243" s="752"/>
      <c r="AL243" s="752"/>
      <c r="AM243" s="752"/>
      <c r="AN243" s="752"/>
      <c r="AO243" s="752"/>
      <c r="AP243" s="752"/>
    </row>
    <row r="244">
      <c r="A244" s="67"/>
      <c r="B244" s="101"/>
      <c r="C244" s="74"/>
      <c r="D244" s="67"/>
      <c r="E244" s="67"/>
      <c r="F244" s="74"/>
      <c r="G244" s="74"/>
      <c r="H244" s="74"/>
      <c r="I244" s="67"/>
      <c r="J244" s="67"/>
      <c r="K244" s="74"/>
      <c r="L244" s="74"/>
      <c r="M244" s="74"/>
      <c r="N244" s="74"/>
      <c r="O244" s="74"/>
      <c r="P244" s="74"/>
      <c r="Q244" s="74"/>
      <c r="R244" s="74"/>
      <c r="S244" s="752"/>
      <c r="T244" s="95"/>
      <c r="U244" s="752"/>
      <c r="V244" s="752"/>
      <c r="W244" s="752"/>
      <c r="X244" s="752"/>
      <c r="Y244" s="752"/>
      <c r="Z244" s="752"/>
      <c r="AA244" s="752"/>
      <c r="AB244" s="752"/>
      <c r="AC244" s="752"/>
      <c r="AD244" s="752"/>
      <c r="AE244" s="752"/>
      <c r="AF244" s="752"/>
      <c r="AG244" s="752"/>
      <c r="AH244" s="752"/>
      <c r="AI244" s="752"/>
      <c r="AJ244" s="752"/>
      <c r="AK244" s="752"/>
      <c r="AL244" s="752"/>
      <c r="AM244" s="752"/>
      <c r="AN244" s="752"/>
      <c r="AO244" s="752"/>
      <c r="AP244" s="752"/>
    </row>
    <row r="245">
      <c r="A245" s="67"/>
      <c r="B245" s="101"/>
      <c r="C245" s="74"/>
      <c r="D245" s="67"/>
      <c r="E245" s="67"/>
      <c r="F245" s="74"/>
      <c r="G245" s="74"/>
      <c r="H245" s="74"/>
      <c r="I245" s="67"/>
      <c r="J245" s="67"/>
      <c r="K245" s="74"/>
      <c r="L245" s="74"/>
      <c r="M245" s="74"/>
      <c r="N245" s="74"/>
      <c r="O245" s="74"/>
      <c r="P245" s="74"/>
      <c r="Q245" s="74"/>
      <c r="R245" s="74"/>
      <c r="S245" s="752"/>
      <c r="T245" s="95"/>
      <c r="U245" s="752"/>
      <c r="V245" s="752"/>
      <c r="W245" s="752"/>
      <c r="X245" s="752"/>
      <c r="Y245" s="752"/>
      <c r="Z245" s="752"/>
      <c r="AA245" s="752"/>
      <c r="AB245" s="752"/>
      <c r="AC245" s="752"/>
      <c r="AD245" s="752"/>
      <c r="AE245" s="752"/>
      <c r="AF245" s="752"/>
      <c r="AG245" s="752"/>
      <c r="AH245" s="752"/>
      <c r="AI245" s="752"/>
      <c r="AJ245" s="752"/>
      <c r="AK245" s="752"/>
      <c r="AL245" s="752"/>
      <c r="AM245" s="752"/>
      <c r="AN245" s="752"/>
      <c r="AO245" s="752"/>
      <c r="AP245" s="752"/>
    </row>
    <row r="246">
      <c r="A246" s="67"/>
      <c r="B246" s="101"/>
      <c r="C246" s="74"/>
      <c r="D246" s="67"/>
      <c r="E246" s="67"/>
      <c r="F246" s="74"/>
      <c r="G246" s="74"/>
      <c r="H246" s="74"/>
      <c r="I246" s="67"/>
      <c r="J246" s="67"/>
      <c r="K246" s="74"/>
      <c r="L246" s="74"/>
      <c r="M246" s="74"/>
      <c r="N246" s="74"/>
      <c r="O246" s="74"/>
      <c r="P246" s="74"/>
      <c r="Q246" s="74"/>
      <c r="R246" s="74"/>
      <c r="S246" s="752"/>
      <c r="T246" s="95"/>
      <c r="U246" s="752"/>
      <c r="V246" s="752"/>
      <c r="W246" s="752"/>
      <c r="X246" s="752"/>
      <c r="Y246" s="752"/>
      <c r="Z246" s="752"/>
      <c r="AA246" s="752"/>
      <c r="AB246" s="752"/>
      <c r="AC246" s="752"/>
      <c r="AD246" s="752"/>
      <c r="AE246" s="752"/>
      <c r="AF246" s="752"/>
      <c r="AG246" s="752"/>
      <c r="AH246" s="752"/>
      <c r="AI246" s="752"/>
      <c r="AJ246" s="752"/>
      <c r="AK246" s="752"/>
      <c r="AL246" s="752"/>
      <c r="AM246" s="752"/>
      <c r="AN246" s="752"/>
      <c r="AO246" s="752"/>
      <c r="AP246" s="752"/>
    </row>
    <row r="247">
      <c r="A247" s="67"/>
      <c r="B247" s="101"/>
      <c r="C247" s="74"/>
      <c r="D247" s="67"/>
      <c r="E247" s="67"/>
      <c r="F247" s="74"/>
      <c r="G247" s="74"/>
      <c r="H247" s="74"/>
      <c r="I247" s="67"/>
      <c r="J247" s="67"/>
      <c r="K247" s="74"/>
      <c r="L247" s="74"/>
      <c r="M247" s="74"/>
      <c r="N247" s="74"/>
      <c r="O247" s="74"/>
      <c r="P247" s="74"/>
      <c r="Q247" s="74"/>
      <c r="R247" s="74"/>
      <c r="S247" s="752"/>
      <c r="T247" s="95"/>
      <c r="U247" s="752"/>
      <c r="V247" s="752"/>
      <c r="W247" s="752"/>
      <c r="X247" s="752"/>
      <c r="Y247" s="752"/>
      <c r="Z247" s="752"/>
      <c r="AA247" s="752"/>
      <c r="AB247" s="752"/>
      <c r="AC247" s="752"/>
      <c r="AD247" s="752"/>
      <c r="AE247" s="752"/>
      <c r="AF247" s="752"/>
      <c r="AG247" s="752"/>
      <c r="AH247" s="752"/>
      <c r="AI247" s="752"/>
      <c r="AJ247" s="752"/>
      <c r="AK247" s="752"/>
      <c r="AL247" s="752"/>
      <c r="AM247" s="752"/>
      <c r="AN247" s="752"/>
      <c r="AO247" s="752"/>
      <c r="AP247" s="752"/>
    </row>
    <row r="248">
      <c r="A248" s="67"/>
      <c r="B248" s="101"/>
      <c r="C248" s="74"/>
      <c r="D248" s="67"/>
      <c r="E248" s="67"/>
      <c r="F248" s="74"/>
      <c r="G248" s="74"/>
      <c r="H248" s="74"/>
      <c r="I248" s="67"/>
      <c r="J248" s="67"/>
      <c r="K248" s="74"/>
      <c r="L248" s="74"/>
      <c r="M248" s="74"/>
      <c r="N248" s="74"/>
      <c r="O248" s="74"/>
      <c r="P248" s="74"/>
      <c r="Q248" s="74"/>
      <c r="R248" s="74"/>
      <c r="S248" s="752"/>
      <c r="T248" s="95"/>
      <c r="U248" s="752"/>
      <c r="V248" s="752"/>
      <c r="W248" s="752"/>
      <c r="X248" s="752"/>
      <c r="Y248" s="752"/>
      <c r="Z248" s="752"/>
      <c r="AA248" s="752"/>
      <c r="AB248" s="752"/>
      <c r="AC248" s="752"/>
      <c r="AD248" s="752"/>
      <c r="AE248" s="752"/>
      <c r="AF248" s="752"/>
      <c r="AG248" s="752"/>
      <c r="AH248" s="752"/>
      <c r="AI248" s="752"/>
      <c r="AJ248" s="752"/>
      <c r="AK248" s="752"/>
      <c r="AL248" s="752"/>
      <c r="AM248" s="752"/>
      <c r="AN248" s="752"/>
      <c r="AO248" s="752"/>
      <c r="AP248" s="752"/>
    </row>
    <row r="249">
      <c r="A249" s="67"/>
      <c r="B249" s="101"/>
      <c r="C249" s="74"/>
      <c r="D249" s="67"/>
      <c r="E249" s="67"/>
      <c r="F249" s="74"/>
      <c r="G249" s="74"/>
      <c r="H249" s="74"/>
      <c r="I249" s="67"/>
      <c r="J249" s="67"/>
      <c r="K249" s="74"/>
      <c r="L249" s="74"/>
      <c r="M249" s="74"/>
      <c r="N249" s="74"/>
      <c r="O249" s="74"/>
      <c r="P249" s="74"/>
      <c r="Q249" s="74"/>
      <c r="R249" s="74"/>
      <c r="S249" s="752"/>
      <c r="T249" s="95"/>
      <c r="U249" s="752"/>
      <c r="V249" s="752"/>
      <c r="W249" s="752"/>
      <c r="X249" s="752"/>
      <c r="Y249" s="752"/>
      <c r="Z249" s="752"/>
      <c r="AA249" s="752"/>
      <c r="AB249" s="752"/>
      <c r="AC249" s="752"/>
      <c r="AD249" s="752"/>
      <c r="AE249" s="752"/>
      <c r="AF249" s="752"/>
      <c r="AG249" s="752"/>
      <c r="AH249" s="752"/>
      <c r="AI249" s="752"/>
      <c r="AJ249" s="752"/>
      <c r="AK249" s="752"/>
      <c r="AL249" s="752"/>
      <c r="AM249" s="752"/>
      <c r="AN249" s="752"/>
      <c r="AO249" s="752"/>
      <c r="AP249" s="752"/>
    </row>
    <row r="250">
      <c r="A250" s="67"/>
      <c r="B250" s="101"/>
      <c r="C250" s="74"/>
      <c r="D250" s="67"/>
      <c r="E250" s="67"/>
      <c r="F250" s="74"/>
      <c r="G250" s="74"/>
      <c r="H250" s="74"/>
      <c r="I250" s="67"/>
      <c r="J250" s="67"/>
      <c r="K250" s="74"/>
      <c r="L250" s="74"/>
      <c r="M250" s="74"/>
      <c r="N250" s="74"/>
      <c r="O250" s="74"/>
      <c r="P250" s="74"/>
      <c r="Q250" s="74"/>
      <c r="R250" s="74"/>
      <c r="S250" s="752"/>
      <c r="T250" s="95"/>
      <c r="U250" s="752"/>
      <c r="V250" s="752"/>
      <c r="W250" s="752"/>
      <c r="X250" s="752"/>
      <c r="Y250" s="752"/>
      <c r="Z250" s="752"/>
      <c r="AA250" s="752"/>
      <c r="AB250" s="752"/>
      <c r="AC250" s="752"/>
      <c r="AD250" s="752"/>
      <c r="AE250" s="752"/>
      <c r="AF250" s="752"/>
      <c r="AG250" s="752"/>
      <c r="AH250" s="752"/>
      <c r="AI250" s="752"/>
      <c r="AJ250" s="752"/>
      <c r="AK250" s="752"/>
      <c r="AL250" s="752"/>
      <c r="AM250" s="752"/>
      <c r="AN250" s="752"/>
      <c r="AO250" s="752"/>
      <c r="AP250" s="752"/>
    </row>
    <row r="251">
      <c r="A251" s="67"/>
      <c r="B251" s="101"/>
      <c r="C251" s="74"/>
      <c r="D251" s="67"/>
      <c r="E251" s="67"/>
      <c r="F251" s="74"/>
      <c r="G251" s="74"/>
      <c r="H251" s="74"/>
      <c r="I251" s="67"/>
      <c r="J251" s="67"/>
      <c r="K251" s="74"/>
      <c r="L251" s="74"/>
      <c r="M251" s="74"/>
      <c r="N251" s="74"/>
      <c r="O251" s="74"/>
      <c r="P251" s="74"/>
      <c r="Q251" s="74"/>
      <c r="R251" s="74"/>
      <c r="S251" s="752"/>
      <c r="T251" s="95"/>
      <c r="U251" s="752"/>
      <c r="V251" s="752"/>
      <c r="W251" s="752"/>
      <c r="X251" s="752"/>
      <c r="Y251" s="752"/>
      <c r="Z251" s="752"/>
      <c r="AA251" s="752"/>
      <c r="AB251" s="752"/>
      <c r="AC251" s="752"/>
      <c r="AD251" s="752"/>
      <c r="AE251" s="752"/>
      <c r="AF251" s="752"/>
      <c r="AG251" s="752"/>
      <c r="AH251" s="752"/>
      <c r="AI251" s="752"/>
      <c r="AJ251" s="752"/>
      <c r="AK251" s="752"/>
      <c r="AL251" s="752"/>
      <c r="AM251" s="752"/>
      <c r="AN251" s="752"/>
      <c r="AO251" s="752"/>
      <c r="AP251" s="752"/>
    </row>
    <row r="252">
      <c r="A252" s="67"/>
      <c r="B252" s="101"/>
      <c r="C252" s="74"/>
      <c r="D252" s="67"/>
      <c r="E252" s="67"/>
      <c r="F252" s="74"/>
      <c r="G252" s="74"/>
      <c r="H252" s="74"/>
      <c r="I252" s="67"/>
      <c r="J252" s="67"/>
      <c r="K252" s="74"/>
      <c r="L252" s="74"/>
      <c r="M252" s="74"/>
      <c r="N252" s="74"/>
      <c r="O252" s="74"/>
      <c r="P252" s="74"/>
      <c r="Q252" s="74"/>
      <c r="R252" s="74"/>
      <c r="S252" s="752"/>
      <c r="T252" s="95"/>
      <c r="U252" s="752"/>
      <c r="V252" s="752"/>
      <c r="W252" s="752"/>
      <c r="X252" s="752"/>
      <c r="Y252" s="752"/>
      <c r="Z252" s="752"/>
      <c r="AA252" s="752"/>
      <c r="AB252" s="752"/>
      <c r="AC252" s="752"/>
      <c r="AD252" s="752"/>
      <c r="AE252" s="752"/>
      <c r="AF252" s="752"/>
      <c r="AG252" s="752"/>
      <c r="AH252" s="752"/>
      <c r="AI252" s="752"/>
      <c r="AJ252" s="752"/>
      <c r="AK252" s="752"/>
      <c r="AL252" s="752"/>
      <c r="AM252" s="752"/>
      <c r="AN252" s="752"/>
      <c r="AO252" s="752"/>
      <c r="AP252" s="752"/>
    </row>
    <row r="253">
      <c r="A253" s="67"/>
      <c r="B253" s="101"/>
      <c r="C253" s="74"/>
      <c r="D253" s="67"/>
      <c r="E253" s="67"/>
      <c r="F253" s="74"/>
      <c r="G253" s="74"/>
      <c r="H253" s="74"/>
      <c r="I253" s="67"/>
      <c r="J253" s="67"/>
      <c r="K253" s="74"/>
      <c r="L253" s="74"/>
      <c r="M253" s="74"/>
      <c r="N253" s="74"/>
      <c r="O253" s="74"/>
      <c r="P253" s="74"/>
      <c r="Q253" s="74"/>
      <c r="R253" s="74"/>
      <c r="S253" s="752"/>
      <c r="T253" s="95"/>
      <c r="U253" s="752"/>
      <c r="V253" s="752"/>
      <c r="W253" s="752"/>
      <c r="X253" s="752"/>
      <c r="Y253" s="752"/>
      <c r="Z253" s="752"/>
      <c r="AA253" s="752"/>
      <c r="AB253" s="752"/>
      <c r="AC253" s="752"/>
      <c r="AD253" s="752"/>
      <c r="AE253" s="752"/>
      <c r="AF253" s="752"/>
      <c r="AG253" s="752"/>
      <c r="AH253" s="752"/>
      <c r="AI253" s="752"/>
      <c r="AJ253" s="752"/>
      <c r="AK253" s="752"/>
      <c r="AL253" s="752"/>
      <c r="AM253" s="752"/>
      <c r="AN253" s="752"/>
      <c r="AO253" s="752"/>
      <c r="AP253" s="752"/>
    </row>
    <row r="254">
      <c r="A254" s="67"/>
      <c r="B254" s="101"/>
      <c r="C254" s="74"/>
      <c r="D254" s="67"/>
      <c r="E254" s="67"/>
      <c r="F254" s="74"/>
      <c r="G254" s="74"/>
      <c r="H254" s="74"/>
      <c r="I254" s="67"/>
      <c r="J254" s="67"/>
      <c r="K254" s="74"/>
      <c r="L254" s="74"/>
      <c r="M254" s="74"/>
      <c r="N254" s="74"/>
      <c r="O254" s="74"/>
      <c r="P254" s="74"/>
      <c r="Q254" s="74"/>
      <c r="R254" s="74"/>
      <c r="S254" s="752"/>
      <c r="T254" s="95"/>
      <c r="U254" s="752"/>
      <c r="V254" s="752"/>
      <c r="W254" s="752"/>
      <c r="X254" s="752"/>
      <c r="Y254" s="752"/>
      <c r="Z254" s="752"/>
      <c r="AA254" s="752"/>
      <c r="AB254" s="752"/>
      <c r="AC254" s="752"/>
      <c r="AD254" s="752"/>
      <c r="AE254" s="752"/>
      <c r="AF254" s="752"/>
      <c r="AG254" s="752"/>
      <c r="AH254" s="752"/>
      <c r="AI254" s="752"/>
      <c r="AJ254" s="752"/>
      <c r="AK254" s="752"/>
      <c r="AL254" s="752"/>
      <c r="AM254" s="752"/>
      <c r="AN254" s="752"/>
      <c r="AO254" s="752"/>
      <c r="AP254" s="752"/>
    </row>
    <row r="255">
      <c r="A255" s="67"/>
      <c r="B255" s="101"/>
      <c r="C255" s="74"/>
      <c r="D255" s="67"/>
      <c r="E255" s="67"/>
      <c r="F255" s="74"/>
      <c r="G255" s="74"/>
      <c r="H255" s="74"/>
      <c r="I255" s="67"/>
      <c r="J255" s="67"/>
      <c r="K255" s="74"/>
      <c r="L255" s="74"/>
      <c r="M255" s="74"/>
      <c r="N255" s="74"/>
      <c r="O255" s="74"/>
      <c r="P255" s="74"/>
      <c r="Q255" s="74"/>
      <c r="R255" s="74"/>
      <c r="S255" s="752"/>
      <c r="T255" s="95"/>
      <c r="U255" s="752"/>
      <c r="V255" s="752"/>
      <c r="W255" s="752"/>
      <c r="X255" s="752"/>
      <c r="Y255" s="752"/>
      <c r="Z255" s="752"/>
      <c r="AA255" s="752"/>
      <c r="AB255" s="752"/>
      <c r="AC255" s="752"/>
      <c r="AD255" s="752"/>
      <c r="AE255" s="752"/>
      <c r="AF255" s="752"/>
      <c r="AG255" s="752"/>
      <c r="AH255" s="752"/>
      <c r="AI255" s="752"/>
      <c r="AJ255" s="752"/>
      <c r="AK255" s="752"/>
      <c r="AL255" s="752"/>
      <c r="AM255" s="752"/>
      <c r="AN255" s="752"/>
      <c r="AO255" s="752"/>
      <c r="AP255" s="752"/>
    </row>
    <row r="256">
      <c r="A256" s="67"/>
      <c r="B256" s="101"/>
      <c r="C256" s="74"/>
      <c r="D256" s="67"/>
      <c r="E256" s="67"/>
      <c r="F256" s="74"/>
      <c r="G256" s="74"/>
      <c r="H256" s="74"/>
      <c r="I256" s="67"/>
      <c r="J256" s="67"/>
      <c r="K256" s="74"/>
      <c r="L256" s="74"/>
      <c r="M256" s="74"/>
      <c r="N256" s="74"/>
      <c r="O256" s="74"/>
      <c r="P256" s="74"/>
      <c r="Q256" s="74"/>
      <c r="R256" s="74"/>
      <c r="S256" s="752"/>
      <c r="T256" s="95"/>
      <c r="U256" s="752"/>
      <c r="V256" s="752"/>
      <c r="W256" s="752"/>
      <c r="X256" s="752"/>
      <c r="Y256" s="752"/>
      <c r="Z256" s="752"/>
      <c r="AA256" s="752"/>
      <c r="AB256" s="752"/>
      <c r="AC256" s="752"/>
      <c r="AD256" s="752"/>
      <c r="AE256" s="752"/>
      <c r="AF256" s="752"/>
      <c r="AG256" s="752"/>
      <c r="AH256" s="752"/>
      <c r="AI256" s="752"/>
      <c r="AJ256" s="752"/>
      <c r="AK256" s="752"/>
      <c r="AL256" s="752"/>
      <c r="AM256" s="752"/>
      <c r="AN256" s="752"/>
      <c r="AO256" s="752"/>
      <c r="AP256" s="752"/>
    </row>
    <row r="257">
      <c r="A257" s="67"/>
      <c r="B257" s="101"/>
      <c r="C257" s="74"/>
      <c r="D257" s="67"/>
      <c r="E257" s="67"/>
      <c r="F257" s="74"/>
      <c r="G257" s="74"/>
      <c r="H257" s="74"/>
      <c r="I257" s="67"/>
      <c r="J257" s="67"/>
      <c r="K257" s="74"/>
      <c r="L257" s="74"/>
      <c r="M257" s="74"/>
      <c r="N257" s="74"/>
      <c r="O257" s="74"/>
      <c r="P257" s="74"/>
      <c r="Q257" s="74"/>
      <c r="R257" s="74"/>
      <c r="S257" s="752"/>
      <c r="T257" s="95"/>
      <c r="U257" s="752"/>
      <c r="V257" s="752"/>
      <c r="W257" s="752"/>
      <c r="X257" s="752"/>
      <c r="Y257" s="752"/>
      <c r="Z257" s="752"/>
      <c r="AA257" s="752"/>
      <c r="AB257" s="752"/>
      <c r="AC257" s="752"/>
      <c r="AD257" s="752"/>
      <c r="AE257" s="752"/>
      <c r="AF257" s="752"/>
      <c r="AG257" s="752"/>
      <c r="AH257" s="752"/>
      <c r="AI257" s="752"/>
      <c r="AJ257" s="752"/>
      <c r="AK257" s="752"/>
      <c r="AL257" s="752"/>
      <c r="AM257" s="752"/>
      <c r="AN257" s="752"/>
      <c r="AO257" s="752"/>
      <c r="AP257" s="752"/>
    </row>
    <row r="258">
      <c r="A258" s="67"/>
      <c r="B258" s="101"/>
      <c r="C258" s="74"/>
      <c r="D258" s="67"/>
      <c r="E258" s="67"/>
      <c r="F258" s="74"/>
      <c r="G258" s="74"/>
      <c r="H258" s="74"/>
      <c r="I258" s="67"/>
      <c r="J258" s="67"/>
      <c r="K258" s="74"/>
      <c r="L258" s="74"/>
      <c r="M258" s="74"/>
      <c r="N258" s="74"/>
      <c r="O258" s="74"/>
      <c r="P258" s="74"/>
      <c r="Q258" s="74"/>
      <c r="R258" s="74"/>
      <c r="S258" s="752"/>
      <c r="T258" s="95"/>
      <c r="U258" s="752"/>
      <c r="V258" s="752"/>
      <c r="W258" s="752"/>
      <c r="X258" s="752"/>
      <c r="Y258" s="752"/>
      <c r="Z258" s="752"/>
      <c r="AA258" s="752"/>
      <c r="AB258" s="752"/>
      <c r="AC258" s="752"/>
      <c r="AD258" s="752"/>
      <c r="AE258" s="752"/>
      <c r="AF258" s="752"/>
      <c r="AG258" s="752"/>
      <c r="AH258" s="752"/>
      <c r="AI258" s="752"/>
      <c r="AJ258" s="752"/>
      <c r="AK258" s="752"/>
      <c r="AL258" s="752"/>
      <c r="AM258" s="752"/>
      <c r="AN258" s="752"/>
      <c r="AO258" s="752"/>
      <c r="AP258" s="752"/>
    </row>
    <row r="259">
      <c r="A259" s="67"/>
      <c r="B259" s="101"/>
      <c r="C259" s="74"/>
      <c r="D259" s="67"/>
      <c r="E259" s="67"/>
      <c r="F259" s="74"/>
      <c r="G259" s="74"/>
      <c r="H259" s="74"/>
      <c r="I259" s="67"/>
      <c r="J259" s="67"/>
      <c r="K259" s="74"/>
      <c r="L259" s="74"/>
      <c r="M259" s="74"/>
      <c r="N259" s="74"/>
      <c r="O259" s="74"/>
      <c r="P259" s="74"/>
      <c r="Q259" s="74"/>
      <c r="R259" s="74"/>
      <c r="S259" s="752"/>
      <c r="T259" s="95"/>
      <c r="U259" s="752"/>
      <c r="V259" s="752"/>
      <c r="W259" s="752"/>
      <c r="X259" s="752"/>
      <c r="Y259" s="752"/>
      <c r="Z259" s="752"/>
      <c r="AA259" s="752"/>
      <c r="AB259" s="752"/>
      <c r="AC259" s="752"/>
      <c r="AD259" s="752"/>
      <c r="AE259" s="752"/>
      <c r="AF259" s="752"/>
      <c r="AG259" s="752"/>
      <c r="AH259" s="752"/>
      <c r="AI259" s="752"/>
      <c r="AJ259" s="752"/>
      <c r="AK259" s="752"/>
      <c r="AL259" s="752"/>
      <c r="AM259" s="752"/>
      <c r="AN259" s="752"/>
      <c r="AO259" s="752"/>
      <c r="AP259" s="752"/>
    </row>
    <row r="260">
      <c r="A260" s="67"/>
      <c r="B260" s="101"/>
      <c r="C260" s="74"/>
      <c r="D260" s="67"/>
      <c r="E260" s="67"/>
      <c r="F260" s="74"/>
      <c r="G260" s="74"/>
      <c r="H260" s="74"/>
      <c r="I260" s="67"/>
      <c r="J260" s="67"/>
      <c r="K260" s="74"/>
      <c r="L260" s="74"/>
      <c r="M260" s="74"/>
      <c r="N260" s="74"/>
      <c r="O260" s="74"/>
      <c r="P260" s="74"/>
      <c r="Q260" s="74"/>
      <c r="R260" s="74"/>
      <c r="S260" s="752"/>
      <c r="T260" s="95"/>
      <c r="U260" s="752"/>
      <c r="V260" s="752"/>
      <c r="W260" s="752"/>
      <c r="X260" s="752"/>
      <c r="Y260" s="752"/>
      <c r="Z260" s="752"/>
      <c r="AA260" s="752"/>
      <c r="AB260" s="752"/>
      <c r="AC260" s="752"/>
      <c r="AD260" s="752"/>
      <c r="AE260" s="752"/>
      <c r="AF260" s="752"/>
      <c r="AG260" s="752"/>
      <c r="AH260" s="752"/>
      <c r="AI260" s="752"/>
      <c r="AJ260" s="752"/>
      <c r="AK260" s="752"/>
      <c r="AL260" s="752"/>
      <c r="AM260" s="752"/>
      <c r="AN260" s="752"/>
      <c r="AO260" s="752"/>
      <c r="AP260" s="752"/>
    </row>
    <row r="261">
      <c r="A261" s="67"/>
      <c r="B261" s="101"/>
      <c r="C261" s="74"/>
      <c r="D261" s="67"/>
      <c r="E261" s="67"/>
      <c r="F261" s="74"/>
      <c r="G261" s="74"/>
      <c r="H261" s="74"/>
      <c r="I261" s="67"/>
      <c r="J261" s="67"/>
      <c r="K261" s="74"/>
      <c r="L261" s="74"/>
      <c r="M261" s="74"/>
      <c r="N261" s="74"/>
      <c r="O261" s="74"/>
      <c r="P261" s="74"/>
      <c r="Q261" s="74"/>
      <c r="R261" s="74"/>
      <c r="S261" s="752"/>
      <c r="T261" s="95"/>
      <c r="U261" s="752"/>
      <c r="V261" s="752"/>
      <c r="W261" s="752"/>
      <c r="X261" s="752"/>
      <c r="Y261" s="752"/>
      <c r="Z261" s="752"/>
      <c r="AA261" s="752"/>
      <c r="AB261" s="752"/>
      <c r="AC261" s="752"/>
      <c r="AD261" s="752"/>
      <c r="AE261" s="752"/>
      <c r="AF261" s="752"/>
      <c r="AG261" s="752"/>
      <c r="AH261" s="752"/>
      <c r="AI261" s="752"/>
      <c r="AJ261" s="752"/>
      <c r="AK261" s="752"/>
      <c r="AL261" s="752"/>
      <c r="AM261" s="752"/>
      <c r="AN261" s="752"/>
      <c r="AO261" s="752"/>
      <c r="AP261" s="752"/>
    </row>
    <row r="262">
      <c r="A262" s="67"/>
      <c r="B262" s="101"/>
      <c r="C262" s="74"/>
      <c r="D262" s="67"/>
      <c r="E262" s="67"/>
      <c r="F262" s="74"/>
      <c r="G262" s="74"/>
      <c r="H262" s="74"/>
      <c r="I262" s="67"/>
      <c r="J262" s="67"/>
      <c r="K262" s="74"/>
      <c r="L262" s="74"/>
      <c r="M262" s="74"/>
      <c r="N262" s="74"/>
      <c r="O262" s="74"/>
      <c r="P262" s="74"/>
      <c r="Q262" s="74"/>
      <c r="R262" s="74"/>
      <c r="S262" s="752"/>
      <c r="T262" s="95"/>
      <c r="U262" s="752"/>
      <c r="V262" s="752"/>
      <c r="W262" s="752"/>
      <c r="X262" s="752"/>
      <c r="Y262" s="752"/>
      <c r="Z262" s="752"/>
      <c r="AA262" s="752"/>
      <c r="AB262" s="752"/>
      <c r="AC262" s="752"/>
      <c r="AD262" s="752"/>
      <c r="AE262" s="752"/>
      <c r="AF262" s="752"/>
      <c r="AG262" s="752"/>
      <c r="AH262" s="752"/>
      <c r="AI262" s="752"/>
      <c r="AJ262" s="752"/>
      <c r="AK262" s="752"/>
      <c r="AL262" s="752"/>
      <c r="AM262" s="752"/>
      <c r="AN262" s="752"/>
      <c r="AO262" s="752"/>
      <c r="AP262" s="752"/>
    </row>
    <row r="263">
      <c r="A263" s="67"/>
      <c r="B263" s="101"/>
      <c r="C263" s="74"/>
      <c r="D263" s="67"/>
      <c r="E263" s="67"/>
      <c r="F263" s="74"/>
      <c r="G263" s="74"/>
      <c r="H263" s="74"/>
      <c r="I263" s="67"/>
      <c r="J263" s="67"/>
      <c r="K263" s="74"/>
      <c r="L263" s="74"/>
      <c r="M263" s="74"/>
      <c r="N263" s="74"/>
      <c r="O263" s="74"/>
      <c r="P263" s="74"/>
      <c r="Q263" s="74"/>
      <c r="R263" s="74"/>
      <c r="S263" s="752"/>
      <c r="T263" s="95"/>
      <c r="U263" s="752"/>
      <c r="V263" s="752"/>
      <c r="W263" s="752"/>
      <c r="X263" s="752"/>
      <c r="Y263" s="752"/>
      <c r="Z263" s="752"/>
      <c r="AA263" s="752"/>
      <c r="AB263" s="752"/>
      <c r="AC263" s="752"/>
      <c r="AD263" s="752"/>
      <c r="AE263" s="752"/>
      <c r="AF263" s="752"/>
      <c r="AG263" s="752"/>
      <c r="AH263" s="752"/>
      <c r="AI263" s="752"/>
      <c r="AJ263" s="752"/>
      <c r="AK263" s="752"/>
      <c r="AL263" s="752"/>
      <c r="AM263" s="752"/>
      <c r="AN263" s="752"/>
      <c r="AO263" s="752"/>
      <c r="AP263" s="752"/>
    </row>
    <row r="264">
      <c r="A264" s="67"/>
      <c r="B264" s="101"/>
      <c r="C264" s="74"/>
      <c r="D264" s="67"/>
      <c r="E264" s="67"/>
      <c r="F264" s="74"/>
      <c r="G264" s="74"/>
      <c r="H264" s="74"/>
      <c r="I264" s="67"/>
      <c r="J264" s="67"/>
      <c r="K264" s="74"/>
      <c r="L264" s="74"/>
      <c r="M264" s="74"/>
      <c r="N264" s="74"/>
      <c r="O264" s="74"/>
      <c r="P264" s="74"/>
      <c r="Q264" s="74"/>
      <c r="R264" s="74"/>
      <c r="S264" s="752"/>
      <c r="T264" s="95"/>
      <c r="U264" s="752"/>
      <c r="V264" s="752"/>
      <c r="W264" s="752"/>
      <c r="X264" s="752"/>
      <c r="Y264" s="752"/>
      <c r="Z264" s="752"/>
      <c r="AA264" s="752"/>
      <c r="AB264" s="752"/>
      <c r="AC264" s="752"/>
      <c r="AD264" s="752"/>
      <c r="AE264" s="752"/>
      <c r="AF264" s="752"/>
      <c r="AG264" s="752"/>
      <c r="AH264" s="752"/>
      <c r="AI264" s="752"/>
      <c r="AJ264" s="752"/>
      <c r="AK264" s="752"/>
      <c r="AL264" s="752"/>
      <c r="AM264" s="752"/>
      <c r="AN264" s="752"/>
      <c r="AO264" s="752"/>
      <c r="AP264" s="752"/>
    </row>
    <row r="265">
      <c r="A265" s="67"/>
      <c r="B265" s="101"/>
      <c r="C265" s="74"/>
      <c r="D265" s="67"/>
      <c r="E265" s="67"/>
      <c r="F265" s="74"/>
      <c r="G265" s="74"/>
      <c r="H265" s="74"/>
      <c r="I265" s="67"/>
      <c r="J265" s="67"/>
      <c r="K265" s="74"/>
      <c r="L265" s="74"/>
      <c r="M265" s="74"/>
      <c r="N265" s="74"/>
      <c r="O265" s="74"/>
      <c r="P265" s="74"/>
      <c r="Q265" s="74"/>
      <c r="R265" s="74"/>
      <c r="S265" s="752"/>
      <c r="T265" s="95"/>
      <c r="U265" s="752"/>
      <c r="V265" s="752"/>
      <c r="W265" s="752"/>
      <c r="X265" s="752"/>
      <c r="Y265" s="752"/>
      <c r="Z265" s="752"/>
      <c r="AA265" s="752"/>
      <c r="AB265" s="752"/>
      <c r="AC265" s="752"/>
      <c r="AD265" s="752"/>
      <c r="AE265" s="752"/>
      <c r="AF265" s="752"/>
      <c r="AG265" s="752"/>
      <c r="AH265" s="752"/>
      <c r="AI265" s="752"/>
      <c r="AJ265" s="752"/>
      <c r="AK265" s="752"/>
      <c r="AL265" s="752"/>
      <c r="AM265" s="752"/>
      <c r="AN265" s="752"/>
      <c r="AO265" s="752"/>
      <c r="AP265" s="752"/>
    </row>
    <row r="266">
      <c r="A266" s="67"/>
      <c r="B266" s="101"/>
      <c r="C266" s="74"/>
      <c r="D266" s="67"/>
      <c r="E266" s="67"/>
      <c r="F266" s="74"/>
      <c r="G266" s="74"/>
      <c r="H266" s="74"/>
      <c r="I266" s="67"/>
      <c r="J266" s="67"/>
      <c r="K266" s="74"/>
      <c r="L266" s="74"/>
      <c r="M266" s="74"/>
      <c r="N266" s="74"/>
      <c r="O266" s="74"/>
      <c r="P266" s="74"/>
      <c r="Q266" s="74"/>
      <c r="R266" s="74"/>
      <c r="S266" s="752"/>
      <c r="T266" s="95"/>
      <c r="U266" s="752"/>
      <c r="V266" s="752"/>
      <c r="W266" s="752"/>
      <c r="X266" s="752"/>
      <c r="Y266" s="752"/>
      <c r="Z266" s="752"/>
      <c r="AA266" s="752"/>
      <c r="AB266" s="752"/>
      <c r="AC266" s="752"/>
      <c r="AD266" s="752"/>
      <c r="AE266" s="752"/>
      <c r="AF266" s="752"/>
      <c r="AG266" s="752"/>
      <c r="AH266" s="752"/>
      <c r="AI266" s="752"/>
      <c r="AJ266" s="752"/>
      <c r="AK266" s="752"/>
      <c r="AL266" s="752"/>
      <c r="AM266" s="752"/>
      <c r="AN266" s="752"/>
      <c r="AO266" s="752"/>
      <c r="AP266" s="752"/>
    </row>
    <row r="267">
      <c r="A267" s="67"/>
      <c r="B267" s="101"/>
      <c r="C267" s="74"/>
      <c r="D267" s="67"/>
      <c r="E267" s="67"/>
      <c r="F267" s="74"/>
      <c r="G267" s="74"/>
      <c r="H267" s="74"/>
      <c r="I267" s="67"/>
      <c r="J267" s="67"/>
      <c r="K267" s="74"/>
      <c r="L267" s="74"/>
      <c r="M267" s="74"/>
      <c r="N267" s="74"/>
      <c r="O267" s="74"/>
      <c r="P267" s="74"/>
      <c r="Q267" s="74"/>
      <c r="R267" s="74"/>
      <c r="S267" s="752"/>
      <c r="T267" s="95"/>
      <c r="U267" s="752"/>
      <c r="V267" s="752"/>
      <c r="W267" s="752"/>
      <c r="X267" s="752"/>
      <c r="Y267" s="752"/>
      <c r="Z267" s="752"/>
      <c r="AA267" s="752"/>
      <c r="AB267" s="752"/>
      <c r="AC267" s="752"/>
      <c r="AD267" s="752"/>
      <c r="AE267" s="752"/>
      <c r="AF267" s="752"/>
      <c r="AG267" s="752"/>
      <c r="AH267" s="752"/>
      <c r="AI267" s="752"/>
      <c r="AJ267" s="752"/>
      <c r="AK267" s="752"/>
      <c r="AL267" s="752"/>
      <c r="AM267" s="752"/>
      <c r="AN267" s="752"/>
      <c r="AO267" s="752"/>
      <c r="AP267" s="752"/>
    </row>
    <row r="268">
      <c r="A268" s="67"/>
      <c r="B268" s="101"/>
      <c r="C268" s="74"/>
      <c r="D268" s="67"/>
      <c r="E268" s="67"/>
      <c r="F268" s="74"/>
      <c r="G268" s="74"/>
      <c r="H268" s="74"/>
      <c r="I268" s="67"/>
      <c r="J268" s="67"/>
      <c r="K268" s="74"/>
      <c r="L268" s="74"/>
      <c r="M268" s="74"/>
      <c r="N268" s="74"/>
      <c r="O268" s="74"/>
      <c r="P268" s="74"/>
      <c r="Q268" s="74"/>
      <c r="R268" s="74"/>
      <c r="S268" s="752"/>
      <c r="T268" s="95"/>
      <c r="U268" s="752"/>
      <c r="V268" s="752"/>
      <c r="W268" s="752"/>
      <c r="X268" s="752"/>
      <c r="Y268" s="752"/>
      <c r="Z268" s="752"/>
      <c r="AA268" s="752"/>
      <c r="AB268" s="752"/>
      <c r="AC268" s="752"/>
      <c r="AD268" s="752"/>
      <c r="AE268" s="752"/>
      <c r="AF268" s="752"/>
      <c r="AG268" s="752"/>
      <c r="AH268" s="752"/>
      <c r="AI268" s="752"/>
      <c r="AJ268" s="752"/>
      <c r="AK268" s="752"/>
      <c r="AL268" s="752"/>
      <c r="AM268" s="752"/>
      <c r="AN268" s="752"/>
      <c r="AO268" s="752"/>
      <c r="AP268" s="752"/>
    </row>
    <row r="269">
      <c r="A269" s="67"/>
      <c r="B269" s="101"/>
      <c r="C269" s="74"/>
      <c r="D269" s="67"/>
      <c r="E269" s="67"/>
      <c r="F269" s="74"/>
      <c r="G269" s="74"/>
      <c r="H269" s="74"/>
      <c r="I269" s="67"/>
      <c r="J269" s="67"/>
      <c r="K269" s="74"/>
      <c r="L269" s="74"/>
      <c r="M269" s="74"/>
      <c r="N269" s="74"/>
      <c r="O269" s="74"/>
      <c r="P269" s="74"/>
      <c r="Q269" s="74"/>
      <c r="R269" s="74"/>
      <c r="S269" s="752"/>
      <c r="T269" s="95"/>
      <c r="U269" s="752"/>
      <c r="V269" s="752"/>
      <c r="W269" s="752"/>
      <c r="X269" s="752"/>
      <c r="Y269" s="752"/>
      <c r="Z269" s="752"/>
      <c r="AA269" s="752"/>
      <c r="AB269" s="752"/>
      <c r="AC269" s="752"/>
      <c r="AD269" s="752"/>
      <c r="AE269" s="752"/>
      <c r="AF269" s="752"/>
      <c r="AG269" s="752"/>
      <c r="AH269" s="752"/>
      <c r="AI269" s="752"/>
      <c r="AJ269" s="752"/>
      <c r="AK269" s="752"/>
      <c r="AL269" s="752"/>
      <c r="AM269" s="752"/>
      <c r="AN269" s="752"/>
      <c r="AO269" s="752"/>
      <c r="AP269" s="752"/>
    </row>
    <row r="270">
      <c r="A270" s="67"/>
      <c r="B270" s="101"/>
      <c r="C270" s="74"/>
      <c r="D270" s="67"/>
      <c r="E270" s="67"/>
      <c r="F270" s="74"/>
      <c r="G270" s="74"/>
      <c r="H270" s="74"/>
      <c r="I270" s="67"/>
      <c r="J270" s="67"/>
      <c r="K270" s="74"/>
      <c r="L270" s="74"/>
      <c r="M270" s="74"/>
      <c r="N270" s="74"/>
      <c r="O270" s="74"/>
      <c r="P270" s="74"/>
      <c r="Q270" s="74"/>
      <c r="R270" s="74"/>
      <c r="S270" s="752"/>
      <c r="T270" s="95"/>
      <c r="U270" s="752"/>
      <c r="V270" s="752"/>
      <c r="W270" s="752"/>
      <c r="X270" s="752"/>
      <c r="Y270" s="752"/>
      <c r="Z270" s="752"/>
      <c r="AA270" s="752"/>
      <c r="AB270" s="752"/>
      <c r="AC270" s="752"/>
      <c r="AD270" s="752"/>
      <c r="AE270" s="752"/>
      <c r="AF270" s="752"/>
      <c r="AG270" s="752"/>
      <c r="AH270" s="752"/>
      <c r="AI270" s="752"/>
      <c r="AJ270" s="752"/>
      <c r="AK270" s="752"/>
      <c r="AL270" s="752"/>
      <c r="AM270" s="752"/>
      <c r="AN270" s="752"/>
      <c r="AO270" s="752"/>
      <c r="AP270" s="752"/>
    </row>
    <row r="271">
      <c r="A271" s="67"/>
      <c r="B271" s="101"/>
      <c r="C271" s="74"/>
      <c r="D271" s="67"/>
      <c r="E271" s="67"/>
      <c r="F271" s="74"/>
      <c r="G271" s="74"/>
      <c r="H271" s="74"/>
      <c r="I271" s="67"/>
      <c r="J271" s="67"/>
      <c r="K271" s="74"/>
      <c r="L271" s="74"/>
      <c r="M271" s="74"/>
      <c r="N271" s="74"/>
      <c r="O271" s="74"/>
      <c r="P271" s="74"/>
      <c r="Q271" s="74"/>
      <c r="R271" s="74"/>
      <c r="S271" s="752"/>
      <c r="T271" s="95"/>
      <c r="U271" s="752"/>
      <c r="V271" s="752"/>
      <c r="W271" s="752"/>
      <c r="X271" s="752"/>
      <c r="Y271" s="752"/>
      <c r="Z271" s="752"/>
      <c r="AA271" s="752"/>
      <c r="AB271" s="752"/>
      <c r="AC271" s="752"/>
      <c r="AD271" s="752"/>
      <c r="AE271" s="752"/>
      <c r="AF271" s="752"/>
      <c r="AG271" s="752"/>
      <c r="AH271" s="752"/>
      <c r="AI271" s="752"/>
      <c r="AJ271" s="752"/>
      <c r="AK271" s="752"/>
      <c r="AL271" s="752"/>
      <c r="AM271" s="752"/>
      <c r="AN271" s="752"/>
      <c r="AO271" s="752"/>
      <c r="AP271" s="752"/>
    </row>
    <row r="272">
      <c r="A272" s="67"/>
      <c r="B272" s="101"/>
      <c r="C272" s="74"/>
      <c r="D272" s="67"/>
      <c r="E272" s="67"/>
      <c r="F272" s="74"/>
      <c r="G272" s="74"/>
      <c r="H272" s="74"/>
      <c r="I272" s="67"/>
      <c r="J272" s="67"/>
      <c r="K272" s="74"/>
      <c r="L272" s="74"/>
      <c r="M272" s="74"/>
      <c r="N272" s="74"/>
      <c r="O272" s="74"/>
      <c r="P272" s="74"/>
      <c r="Q272" s="74"/>
      <c r="R272" s="74"/>
      <c r="S272" s="752"/>
      <c r="T272" s="95"/>
      <c r="U272" s="752"/>
      <c r="V272" s="752"/>
      <c r="W272" s="752"/>
      <c r="X272" s="752"/>
      <c r="Y272" s="752"/>
      <c r="Z272" s="752"/>
      <c r="AA272" s="752"/>
      <c r="AB272" s="752"/>
      <c r="AC272" s="752"/>
      <c r="AD272" s="752"/>
      <c r="AE272" s="752"/>
      <c r="AF272" s="752"/>
      <c r="AG272" s="752"/>
      <c r="AH272" s="752"/>
      <c r="AI272" s="752"/>
      <c r="AJ272" s="752"/>
      <c r="AK272" s="752"/>
      <c r="AL272" s="752"/>
      <c r="AM272" s="752"/>
      <c r="AN272" s="752"/>
      <c r="AO272" s="752"/>
      <c r="AP272" s="752"/>
    </row>
    <row r="273">
      <c r="A273" s="67"/>
      <c r="B273" s="101"/>
      <c r="C273" s="74"/>
      <c r="D273" s="67"/>
      <c r="E273" s="67"/>
      <c r="F273" s="74"/>
      <c r="G273" s="74"/>
      <c r="H273" s="74"/>
      <c r="I273" s="67"/>
      <c r="J273" s="67"/>
      <c r="K273" s="74"/>
      <c r="L273" s="74"/>
      <c r="M273" s="74"/>
      <c r="N273" s="74"/>
      <c r="O273" s="74"/>
      <c r="P273" s="74"/>
      <c r="Q273" s="74"/>
      <c r="R273" s="74"/>
      <c r="S273" s="752"/>
      <c r="T273" s="95"/>
      <c r="U273" s="752"/>
      <c r="V273" s="752"/>
      <c r="W273" s="752"/>
      <c r="X273" s="752"/>
      <c r="Y273" s="752"/>
      <c r="Z273" s="752"/>
      <c r="AA273" s="752"/>
      <c r="AB273" s="752"/>
      <c r="AC273" s="752"/>
      <c r="AD273" s="752"/>
      <c r="AE273" s="752"/>
      <c r="AF273" s="752"/>
      <c r="AG273" s="752"/>
      <c r="AH273" s="752"/>
      <c r="AI273" s="752"/>
      <c r="AJ273" s="752"/>
      <c r="AK273" s="752"/>
      <c r="AL273" s="752"/>
      <c r="AM273" s="752"/>
      <c r="AN273" s="752"/>
      <c r="AO273" s="752"/>
      <c r="AP273" s="752"/>
    </row>
    <row r="274">
      <c r="A274" s="67"/>
      <c r="B274" s="101"/>
      <c r="C274" s="74"/>
      <c r="D274" s="67"/>
      <c r="E274" s="67"/>
      <c r="F274" s="74"/>
      <c r="G274" s="74"/>
      <c r="H274" s="74"/>
      <c r="I274" s="67"/>
      <c r="J274" s="67"/>
      <c r="K274" s="74"/>
      <c r="L274" s="74"/>
      <c r="M274" s="74"/>
      <c r="N274" s="74"/>
      <c r="O274" s="74"/>
      <c r="P274" s="74"/>
      <c r="Q274" s="74"/>
      <c r="R274" s="74"/>
      <c r="S274" s="752"/>
      <c r="T274" s="95"/>
      <c r="U274" s="752"/>
      <c r="V274" s="752"/>
      <c r="W274" s="752"/>
      <c r="X274" s="752"/>
      <c r="Y274" s="752"/>
      <c r="Z274" s="752"/>
      <c r="AA274" s="752"/>
      <c r="AB274" s="752"/>
      <c r="AC274" s="752"/>
      <c r="AD274" s="752"/>
      <c r="AE274" s="752"/>
      <c r="AF274" s="752"/>
      <c r="AG274" s="752"/>
      <c r="AH274" s="752"/>
      <c r="AI274" s="752"/>
      <c r="AJ274" s="752"/>
      <c r="AK274" s="752"/>
      <c r="AL274" s="752"/>
      <c r="AM274" s="752"/>
      <c r="AN274" s="752"/>
      <c r="AO274" s="752"/>
      <c r="AP274" s="752"/>
    </row>
    <row r="275">
      <c r="A275" s="67"/>
      <c r="B275" s="101"/>
      <c r="C275" s="74"/>
      <c r="D275" s="67"/>
      <c r="E275" s="67"/>
      <c r="F275" s="74"/>
      <c r="G275" s="74"/>
      <c r="H275" s="74"/>
      <c r="I275" s="67"/>
      <c r="J275" s="67"/>
      <c r="K275" s="74"/>
      <c r="L275" s="74"/>
      <c r="M275" s="74"/>
      <c r="N275" s="74"/>
      <c r="O275" s="74"/>
      <c r="P275" s="74"/>
      <c r="Q275" s="74"/>
      <c r="R275" s="74"/>
      <c r="S275" s="752"/>
      <c r="T275" s="95"/>
      <c r="U275" s="752"/>
      <c r="V275" s="752"/>
      <c r="W275" s="752"/>
      <c r="X275" s="752"/>
      <c r="Y275" s="752"/>
      <c r="Z275" s="752"/>
      <c r="AA275" s="752"/>
      <c r="AB275" s="752"/>
      <c r="AC275" s="752"/>
      <c r="AD275" s="752"/>
      <c r="AE275" s="752"/>
      <c r="AF275" s="752"/>
      <c r="AG275" s="752"/>
      <c r="AH275" s="752"/>
      <c r="AI275" s="752"/>
      <c r="AJ275" s="752"/>
      <c r="AK275" s="752"/>
      <c r="AL275" s="752"/>
      <c r="AM275" s="752"/>
      <c r="AN275" s="752"/>
      <c r="AO275" s="752"/>
      <c r="AP275" s="752"/>
    </row>
    <row r="276">
      <c r="A276" s="67"/>
      <c r="B276" s="101"/>
      <c r="C276" s="74"/>
      <c r="D276" s="67"/>
      <c r="E276" s="67"/>
      <c r="F276" s="74"/>
      <c r="G276" s="74"/>
      <c r="H276" s="74"/>
      <c r="I276" s="67"/>
      <c r="J276" s="67"/>
      <c r="K276" s="74"/>
      <c r="L276" s="74"/>
      <c r="M276" s="74"/>
      <c r="N276" s="74"/>
      <c r="O276" s="74"/>
      <c r="P276" s="74"/>
      <c r="Q276" s="74"/>
      <c r="R276" s="74"/>
      <c r="S276" s="752"/>
      <c r="T276" s="95"/>
      <c r="U276" s="752"/>
      <c r="V276" s="752"/>
      <c r="W276" s="752"/>
      <c r="X276" s="752"/>
      <c r="Y276" s="752"/>
      <c r="Z276" s="752"/>
      <c r="AA276" s="752"/>
      <c r="AB276" s="752"/>
      <c r="AC276" s="752"/>
      <c r="AD276" s="752"/>
      <c r="AE276" s="752"/>
      <c r="AF276" s="752"/>
      <c r="AG276" s="752"/>
      <c r="AH276" s="752"/>
      <c r="AI276" s="752"/>
      <c r="AJ276" s="752"/>
      <c r="AK276" s="752"/>
      <c r="AL276" s="752"/>
      <c r="AM276" s="752"/>
      <c r="AN276" s="752"/>
      <c r="AO276" s="752"/>
      <c r="AP276" s="752"/>
    </row>
    <row r="277">
      <c r="A277" s="67"/>
      <c r="B277" s="101"/>
      <c r="C277" s="74"/>
      <c r="D277" s="67"/>
      <c r="E277" s="67"/>
      <c r="F277" s="74"/>
      <c r="G277" s="74"/>
      <c r="H277" s="74"/>
      <c r="I277" s="67"/>
      <c r="J277" s="67"/>
      <c r="K277" s="74"/>
      <c r="L277" s="74"/>
      <c r="M277" s="74"/>
      <c r="N277" s="74"/>
      <c r="O277" s="74"/>
      <c r="P277" s="74"/>
      <c r="Q277" s="74"/>
      <c r="R277" s="74"/>
      <c r="S277" s="752"/>
      <c r="T277" s="95"/>
      <c r="U277" s="752"/>
      <c r="V277" s="752"/>
      <c r="W277" s="752"/>
      <c r="X277" s="752"/>
      <c r="Y277" s="752"/>
      <c r="Z277" s="752"/>
      <c r="AA277" s="752"/>
      <c r="AB277" s="752"/>
      <c r="AC277" s="752"/>
      <c r="AD277" s="752"/>
      <c r="AE277" s="752"/>
      <c r="AF277" s="752"/>
      <c r="AG277" s="752"/>
      <c r="AH277" s="752"/>
      <c r="AI277" s="752"/>
      <c r="AJ277" s="752"/>
      <c r="AK277" s="752"/>
      <c r="AL277" s="752"/>
      <c r="AM277" s="752"/>
      <c r="AN277" s="752"/>
      <c r="AO277" s="752"/>
      <c r="AP277" s="752"/>
    </row>
    <row r="278">
      <c r="A278" s="67"/>
      <c r="B278" s="101"/>
      <c r="C278" s="74"/>
      <c r="D278" s="67"/>
      <c r="E278" s="67"/>
      <c r="F278" s="74"/>
      <c r="G278" s="74"/>
      <c r="H278" s="74"/>
      <c r="I278" s="67"/>
      <c r="J278" s="67"/>
      <c r="K278" s="74"/>
      <c r="L278" s="74"/>
      <c r="M278" s="74"/>
      <c r="N278" s="74"/>
      <c r="O278" s="74"/>
      <c r="P278" s="74"/>
      <c r="Q278" s="74"/>
      <c r="R278" s="74"/>
      <c r="S278" s="752"/>
      <c r="T278" s="95"/>
      <c r="U278" s="752"/>
      <c r="V278" s="752"/>
      <c r="W278" s="752"/>
      <c r="X278" s="752"/>
      <c r="Y278" s="752"/>
      <c r="Z278" s="752"/>
      <c r="AA278" s="752"/>
      <c r="AB278" s="752"/>
      <c r="AC278" s="752"/>
      <c r="AD278" s="752"/>
      <c r="AE278" s="752"/>
      <c r="AF278" s="752"/>
      <c r="AG278" s="752"/>
      <c r="AH278" s="752"/>
      <c r="AI278" s="752"/>
      <c r="AJ278" s="752"/>
      <c r="AK278" s="752"/>
      <c r="AL278" s="752"/>
      <c r="AM278" s="752"/>
      <c r="AN278" s="752"/>
      <c r="AO278" s="752"/>
      <c r="AP278" s="752"/>
    </row>
    <row r="279">
      <c r="A279" s="67"/>
      <c r="B279" s="101"/>
      <c r="C279" s="74"/>
      <c r="D279" s="67"/>
      <c r="E279" s="67"/>
      <c r="F279" s="74"/>
      <c r="G279" s="74"/>
      <c r="H279" s="74"/>
      <c r="I279" s="67"/>
      <c r="J279" s="67"/>
      <c r="K279" s="74"/>
      <c r="L279" s="74"/>
      <c r="M279" s="74"/>
      <c r="N279" s="74"/>
      <c r="O279" s="74"/>
      <c r="P279" s="74"/>
      <c r="Q279" s="74"/>
      <c r="R279" s="74"/>
      <c r="S279" s="752"/>
      <c r="T279" s="95"/>
      <c r="U279" s="752"/>
      <c r="V279" s="752"/>
      <c r="W279" s="752"/>
      <c r="X279" s="752"/>
      <c r="Y279" s="752"/>
      <c r="Z279" s="752"/>
      <c r="AA279" s="752"/>
      <c r="AB279" s="752"/>
      <c r="AC279" s="752"/>
      <c r="AD279" s="752"/>
      <c r="AE279" s="752"/>
      <c r="AF279" s="752"/>
      <c r="AG279" s="752"/>
      <c r="AH279" s="752"/>
      <c r="AI279" s="752"/>
      <c r="AJ279" s="752"/>
      <c r="AK279" s="752"/>
      <c r="AL279" s="752"/>
      <c r="AM279" s="752"/>
      <c r="AN279" s="752"/>
      <c r="AO279" s="752"/>
      <c r="AP279" s="752"/>
    </row>
    <row r="280">
      <c r="A280" s="67"/>
      <c r="B280" s="101"/>
      <c r="C280" s="74"/>
      <c r="D280" s="67"/>
      <c r="E280" s="67"/>
      <c r="F280" s="74"/>
      <c r="G280" s="74"/>
      <c r="H280" s="74"/>
      <c r="I280" s="67"/>
      <c r="J280" s="67"/>
      <c r="K280" s="74"/>
      <c r="L280" s="74"/>
      <c r="M280" s="74"/>
      <c r="N280" s="74"/>
      <c r="O280" s="74"/>
      <c r="P280" s="74"/>
      <c r="Q280" s="74"/>
      <c r="R280" s="74"/>
      <c r="S280" s="752"/>
      <c r="T280" s="95"/>
      <c r="U280" s="752"/>
      <c r="V280" s="752"/>
      <c r="W280" s="752"/>
      <c r="X280" s="752"/>
      <c r="Y280" s="752"/>
      <c r="Z280" s="752"/>
      <c r="AA280" s="752"/>
      <c r="AB280" s="752"/>
      <c r="AC280" s="752"/>
      <c r="AD280" s="752"/>
      <c r="AE280" s="752"/>
      <c r="AF280" s="752"/>
      <c r="AG280" s="752"/>
      <c r="AH280" s="752"/>
      <c r="AI280" s="752"/>
      <c r="AJ280" s="752"/>
      <c r="AK280" s="752"/>
      <c r="AL280" s="752"/>
      <c r="AM280" s="752"/>
      <c r="AN280" s="752"/>
      <c r="AO280" s="752"/>
      <c r="AP280" s="752"/>
    </row>
    <row r="281">
      <c r="A281" s="67"/>
      <c r="B281" s="101"/>
      <c r="C281" s="74"/>
      <c r="D281" s="67"/>
      <c r="E281" s="67"/>
      <c r="F281" s="74"/>
      <c r="G281" s="74"/>
      <c r="H281" s="74"/>
      <c r="I281" s="67"/>
      <c r="J281" s="67"/>
      <c r="K281" s="74"/>
      <c r="L281" s="74"/>
      <c r="M281" s="74"/>
      <c r="N281" s="74"/>
      <c r="O281" s="74"/>
      <c r="P281" s="74"/>
      <c r="Q281" s="74"/>
      <c r="R281" s="74"/>
      <c r="S281" s="752"/>
      <c r="T281" s="95"/>
      <c r="U281" s="752"/>
      <c r="V281" s="752"/>
      <c r="W281" s="752"/>
      <c r="X281" s="752"/>
      <c r="Y281" s="752"/>
      <c r="Z281" s="752"/>
      <c r="AA281" s="752"/>
      <c r="AB281" s="752"/>
      <c r="AC281" s="752"/>
      <c r="AD281" s="752"/>
      <c r="AE281" s="752"/>
      <c r="AF281" s="752"/>
      <c r="AG281" s="752"/>
      <c r="AH281" s="752"/>
      <c r="AI281" s="752"/>
      <c r="AJ281" s="752"/>
      <c r="AK281" s="752"/>
      <c r="AL281" s="752"/>
      <c r="AM281" s="752"/>
      <c r="AN281" s="752"/>
      <c r="AO281" s="752"/>
      <c r="AP281" s="752"/>
    </row>
    <row r="282">
      <c r="A282" s="67"/>
      <c r="B282" s="101"/>
      <c r="C282" s="74"/>
      <c r="D282" s="67"/>
      <c r="E282" s="67"/>
      <c r="F282" s="74"/>
      <c r="G282" s="74"/>
      <c r="H282" s="74"/>
      <c r="I282" s="67"/>
      <c r="J282" s="67"/>
      <c r="K282" s="74"/>
      <c r="L282" s="74"/>
      <c r="M282" s="74"/>
      <c r="N282" s="74"/>
      <c r="O282" s="74"/>
      <c r="P282" s="74"/>
      <c r="Q282" s="74"/>
      <c r="R282" s="74"/>
      <c r="S282" s="752"/>
      <c r="T282" s="95"/>
      <c r="U282" s="752"/>
      <c r="V282" s="752"/>
      <c r="W282" s="752"/>
      <c r="X282" s="752"/>
      <c r="Y282" s="752"/>
      <c r="Z282" s="752"/>
      <c r="AA282" s="752"/>
      <c r="AB282" s="752"/>
      <c r="AC282" s="752"/>
      <c r="AD282" s="752"/>
      <c r="AE282" s="752"/>
      <c r="AF282" s="752"/>
      <c r="AG282" s="752"/>
      <c r="AH282" s="752"/>
      <c r="AI282" s="752"/>
      <c r="AJ282" s="752"/>
      <c r="AK282" s="752"/>
      <c r="AL282" s="752"/>
      <c r="AM282" s="752"/>
      <c r="AN282" s="752"/>
      <c r="AO282" s="752"/>
      <c r="AP282" s="752"/>
    </row>
    <row r="283">
      <c r="A283" s="67"/>
      <c r="B283" s="101"/>
      <c r="C283" s="74"/>
      <c r="D283" s="67"/>
      <c r="E283" s="67"/>
      <c r="F283" s="74"/>
      <c r="G283" s="74"/>
      <c r="H283" s="74"/>
      <c r="I283" s="67"/>
      <c r="J283" s="67"/>
      <c r="K283" s="74"/>
      <c r="L283" s="74"/>
      <c r="M283" s="74"/>
      <c r="N283" s="74"/>
      <c r="O283" s="74"/>
      <c r="P283" s="74"/>
      <c r="Q283" s="74"/>
      <c r="R283" s="74"/>
      <c r="S283" s="752"/>
      <c r="T283" s="95"/>
      <c r="U283" s="752"/>
      <c r="V283" s="752"/>
      <c r="W283" s="752"/>
      <c r="X283" s="752"/>
      <c r="Y283" s="752"/>
      <c r="Z283" s="752"/>
      <c r="AA283" s="752"/>
      <c r="AB283" s="752"/>
      <c r="AC283" s="752"/>
      <c r="AD283" s="752"/>
      <c r="AE283" s="752"/>
      <c r="AF283" s="752"/>
      <c r="AG283" s="752"/>
      <c r="AH283" s="752"/>
      <c r="AI283" s="752"/>
      <c r="AJ283" s="752"/>
      <c r="AK283" s="752"/>
      <c r="AL283" s="752"/>
      <c r="AM283" s="752"/>
      <c r="AN283" s="752"/>
      <c r="AO283" s="752"/>
      <c r="AP283" s="752"/>
    </row>
    <row r="284">
      <c r="A284" s="67"/>
      <c r="B284" s="101"/>
      <c r="C284" s="74"/>
      <c r="D284" s="67"/>
      <c r="E284" s="67"/>
      <c r="F284" s="74"/>
      <c r="G284" s="74"/>
      <c r="H284" s="74"/>
      <c r="I284" s="67"/>
      <c r="J284" s="67"/>
      <c r="K284" s="74"/>
      <c r="L284" s="74"/>
      <c r="M284" s="74"/>
      <c r="N284" s="74"/>
      <c r="O284" s="74"/>
      <c r="P284" s="74"/>
      <c r="Q284" s="74"/>
      <c r="R284" s="74"/>
      <c r="S284" s="752"/>
      <c r="T284" s="95"/>
      <c r="U284" s="752"/>
      <c r="V284" s="752"/>
      <c r="W284" s="752"/>
      <c r="X284" s="752"/>
      <c r="Y284" s="752"/>
      <c r="Z284" s="752"/>
      <c r="AA284" s="752"/>
      <c r="AB284" s="752"/>
      <c r="AC284" s="752"/>
      <c r="AD284" s="752"/>
      <c r="AE284" s="752"/>
      <c r="AF284" s="752"/>
      <c r="AG284" s="752"/>
      <c r="AH284" s="752"/>
      <c r="AI284" s="752"/>
      <c r="AJ284" s="752"/>
      <c r="AK284" s="752"/>
      <c r="AL284" s="752"/>
      <c r="AM284" s="752"/>
      <c r="AN284" s="752"/>
      <c r="AO284" s="752"/>
      <c r="AP284" s="752"/>
    </row>
    <row r="285">
      <c r="A285" s="67"/>
      <c r="B285" s="101"/>
      <c r="C285" s="74"/>
      <c r="D285" s="67"/>
      <c r="E285" s="67"/>
      <c r="F285" s="74"/>
      <c r="G285" s="74"/>
      <c r="H285" s="74"/>
      <c r="I285" s="67"/>
      <c r="J285" s="67"/>
      <c r="K285" s="74"/>
      <c r="L285" s="74"/>
      <c r="M285" s="74"/>
      <c r="N285" s="74"/>
      <c r="O285" s="74"/>
      <c r="P285" s="74"/>
      <c r="Q285" s="74"/>
      <c r="R285" s="74"/>
      <c r="S285" s="752"/>
      <c r="T285" s="95"/>
      <c r="U285" s="752"/>
      <c r="V285" s="752"/>
      <c r="W285" s="752"/>
      <c r="X285" s="752"/>
      <c r="Y285" s="752"/>
      <c r="Z285" s="752"/>
      <c r="AA285" s="752"/>
      <c r="AB285" s="752"/>
      <c r="AC285" s="752"/>
      <c r="AD285" s="752"/>
      <c r="AE285" s="752"/>
      <c r="AF285" s="752"/>
      <c r="AG285" s="752"/>
      <c r="AH285" s="752"/>
      <c r="AI285" s="752"/>
      <c r="AJ285" s="752"/>
      <c r="AK285" s="752"/>
      <c r="AL285" s="752"/>
      <c r="AM285" s="752"/>
      <c r="AN285" s="752"/>
      <c r="AO285" s="752"/>
      <c r="AP285" s="752"/>
    </row>
    <row r="286">
      <c r="A286" s="67"/>
      <c r="B286" s="101"/>
      <c r="C286" s="74"/>
      <c r="D286" s="67"/>
      <c r="E286" s="67"/>
      <c r="F286" s="74"/>
      <c r="G286" s="74"/>
      <c r="H286" s="74"/>
      <c r="I286" s="67"/>
      <c r="J286" s="67"/>
      <c r="K286" s="74"/>
      <c r="L286" s="74"/>
      <c r="M286" s="74"/>
      <c r="N286" s="74"/>
      <c r="O286" s="74"/>
      <c r="P286" s="74"/>
      <c r="Q286" s="74"/>
      <c r="R286" s="74"/>
      <c r="S286" s="752"/>
      <c r="T286" s="95"/>
      <c r="U286" s="752"/>
      <c r="V286" s="752"/>
      <c r="W286" s="752"/>
      <c r="X286" s="752"/>
      <c r="Y286" s="752"/>
      <c r="Z286" s="752"/>
      <c r="AA286" s="752"/>
      <c r="AB286" s="752"/>
      <c r="AC286" s="752"/>
      <c r="AD286" s="752"/>
      <c r="AE286" s="752"/>
      <c r="AF286" s="752"/>
      <c r="AG286" s="752"/>
      <c r="AH286" s="752"/>
      <c r="AI286" s="752"/>
      <c r="AJ286" s="752"/>
      <c r="AK286" s="752"/>
      <c r="AL286" s="752"/>
      <c r="AM286" s="752"/>
      <c r="AN286" s="752"/>
      <c r="AO286" s="752"/>
      <c r="AP286" s="752"/>
    </row>
    <row r="287">
      <c r="A287" s="67"/>
      <c r="B287" s="101"/>
      <c r="C287" s="74"/>
      <c r="D287" s="67"/>
      <c r="E287" s="67"/>
      <c r="F287" s="74"/>
      <c r="G287" s="74"/>
      <c r="H287" s="74"/>
      <c r="I287" s="67"/>
      <c r="J287" s="67"/>
      <c r="K287" s="74"/>
      <c r="L287" s="74"/>
      <c r="M287" s="74"/>
      <c r="N287" s="74"/>
      <c r="O287" s="74"/>
      <c r="P287" s="74"/>
      <c r="Q287" s="74"/>
      <c r="R287" s="74"/>
      <c r="S287" s="752"/>
      <c r="T287" s="95"/>
      <c r="U287" s="752"/>
      <c r="V287" s="752"/>
      <c r="W287" s="752"/>
      <c r="X287" s="752"/>
      <c r="Y287" s="752"/>
      <c r="Z287" s="752"/>
      <c r="AA287" s="752"/>
      <c r="AB287" s="752"/>
      <c r="AC287" s="752"/>
      <c r="AD287" s="752"/>
      <c r="AE287" s="752"/>
      <c r="AF287" s="752"/>
      <c r="AG287" s="752"/>
      <c r="AH287" s="752"/>
      <c r="AI287" s="752"/>
      <c r="AJ287" s="752"/>
      <c r="AK287" s="752"/>
      <c r="AL287" s="752"/>
      <c r="AM287" s="752"/>
      <c r="AN287" s="752"/>
      <c r="AO287" s="752"/>
      <c r="AP287" s="752"/>
    </row>
    <row r="288">
      <c r="A288" s="67"/>
      <c r="B288" s="101"/>
      <c r="C288" s="74"/>
      <c r="D288" s="67"/>
      <c r="E288" s="67"/>
      <c r="F288" s="74"/>
      <c r="G288" s="74"/>
      <c r="H288" s="74"/>
      <c r="I288" s="67"/>
      <c r="J288" s="67"/>
      <c r="K288" s="74"/>
      <c r="L288" s="74"/>
      <c r="M288" s="74"/>
      <c r="N288" s="74"/>
      <c r="O288" s="74"/>
      <c r="P288" s="74"/>
      <c r="Q288" s="74"/>
      <c r="R288" s="74"/>
      <c r="S288" s="752"/>
      <c r="T288" s="95"/>
      <c r="U288" s="752"/>
      <c r="V288" s="752"/>
      <c r="W288" s="752"/>
      <c r="X288" s="752"/>
      <c r="Y288" s="752"/>
      <c r="Z288" s="752"/>
      <c r="AA288" s="752"/>
      <c r="AB288" s="752"/>
      <c r="AC288" s="752"/>
      <c r="AD288" s="752"/>
      <c r="AE288" s="752"/>
      <c r="AF288" s="752"/>
      <c r="AG288" s="752"/>
      <c r="AH288" s="752"/>
      <c r="AI288" s="752"/>
      <c r="AJ288" s="752"/>
      <c r="AK288" s="752"/>
      <c r="AL288" s="752"/>
      <c r="AM288" s="752"/>
      <c r="AN288" s="752"/>
      <c r="AO288" s="752"/>
      <c r="AP288" s="752"/>
    </row>
    <row r="289">
      <c r="A289" s="67"/>
      <c r="B289" s="101"/>
      <c r="C289" s="74"/>
      <c r="D289" s="67"/>
      <c r="E289" s="67"/>
      <c r="F289" s="74"/>
      <c r="G289" s="74"/>
      <c r="H289" s="74"/>
      <c r="I289" s="67"/>
      <c r="J289" s="67"/>
      <c r="K289" s="74"/>
      <c r="L289" s="74"/>
      <c r="M289" s="74"/>
      <c r="N289" s="74"/>
      <c r="O289" s="74"/>
      <c r="P289" s="74"/>
      <c r="Q289" s="74"/>
      <c r="R289" s="74"/>
      <c r="S289" s="752"/>
      <c r="T289" s="95"/>
      <c r="U289" s="752"/>
      <c r="V289" s="752"/>
      <c r="W289" s="752"/>
      <c r="X289" s="752"/>
      <c r="Y289" s="752"/>
      <c r="Z289" s="752"/>
      <c r="AA289" s="752"/>
      <c r="AB289" s="752"/>
      <c r="AC289" s="752"/>
      <c r="AD289" s="752"/>
      <c r="AE289" s="752"/>
      <c r="AF289" s="752"/>
      <c r="AG289" s="752"/>
      <c r="AH289" s="752"/>
      <c r="AI289" s="752"/>
      <c r="AJ289" s="752"/>
      <c r="AK289" s="752"/>
      <c r="AL289" s="752"/>
      <c r="AM289" s="752"/>
      <c r="AN289" s="752"/>
      <c r="AO289" s="752"/>
      <c r="AP289" s="752"/>
    </row>
    <row r="290">
      <c r="A290" s="67"/>
      <c r="B290" s="101"/>
      <c r="C290" s="74"/>
      <c r="D290" s="67"/>
      <c r="E290" s="67"/>
      <c r="F290" s="74"/>
      <c r="G290" s="74"/>
      <c r="H290" s="74"/>
      <c r="I290" s="67"/>
      <c r="J290" s="67"/>
      <c r="K290" s="74"/>
      <c r="L290" s="74"/>
      <c r="M290" s="74"/>
      <c r="N290" s="74"/>
      <c r="O290" s="74"/>
      <c r="P290" s="74"/>
      <c r="Q290" s="74"/>
      <c r="R290" s="74"/>
      <c r="S290" s="752"/>
      <c r="T290" s="95"/>
      <c r="U290" s="752"/>
      <c r="V290" s="752"/>
      <c r="W290" s="752"/>
      <c r="X290" s="752"/>
      <c r="Y290" s="752"/>
      <c r="Z290" s="752"/>
      <c r="AA290" s="752"/>
      <c r="AB290" s="752"/>
      <c r="AC290" s="752"/>
      <c r="AD290" s="752"/>
      <c r="AE290" s="752"/>
      <c r="AF290" s="752"/>
      <c r="AG290" s="752"/>
      <c r="AH290" s="752"/>
      <c r="AI290" s="752"/>
      <c r="AJ290" s="752"/>
      <c r="AK290" s="752"/>
      <c r="AL290" s="752"/>
      <c r="AM290" s="752"/>
      <c r="AN290" s="752"/>
      <c r="AO290" s="752"/>
      <c r="AP290" s="752"/>
    </row>
    <row r="291">
      <c r="A291" s="67"/>
      <c r="B291" s="101"/>
      <c r="C291" s="74"/>
      <c r="D291" s="67"/>
      <c r="E291" s="67"/>
      <c r="F291" s="74"/>
      <c r="G291" s="74"/>
      <c r="H291" s="74"/>
      <c r="I291" s="67"/>
      <c r="J291" s="67"/>
      <c r="K291" s="74"/>
      <c r="L291" s="74"/>
      <c r="M291" s="74"/>
      <c r="N291" s="74"/>
      <c r="O291" s="74"/>
      <c r="P291" s="74"/>
      <c r="Q291" s="74"/>
      <c r="R291" s="74"/>
      <c r="S291" s="752"/>
      <c r="T291" s="95"/>
      <c r="U291" s="752"/>
      <c r="V291" s="752"/>
      <c r="W291" s="752"/>
      <c r="X291" s="752"/>
      <c r="Y291" s="752"/>
      <c r="Z291" s="752"/>
      <c r="AA291" s="752"/>
      <c r="AB291" s="752"/>
      <c r="AC291" s="752"/>
      <c r="AD291" s="752"/>
      <c r="AE291" s="752"/>
      <c r="AF291" s="752"/>
      <c r="AG291" s="752"/>
      <c r="AH291" s="752"/>
      <c r="AI291" s="752"/>
      <c r="AJ291" s="752"/>
      <c r="AK291" s="752"/>
      <c r="AL291" s="752"/>
      <c r="AM291" s="752"/>
      <c r="AN291" s="752"/>
      <c r="AO291" s="752"/>
      <c r="AP291" s="752"/>
    </row>
    <row r="292">
      <c r="A292" s="67"/>
      <c r="B292" s="101"/>
      <c r="C292" s="74"/>
      <c r="D292" s="67"/>
      <c r="E292" s="67"/>
      <c r="F292" s="74"/>
      <c r="G292" s="74"/>
      <c r="H292" s="74"/>
      <c r="I292" s="67"/>
      <c r="J292" s="67"/>
      <c r="K292" s="74"/>
      <c r="L292" s="74"/>
      <c r="M292" s="74"/>
      <c r="N292" s="74"/>
      <c r="O292" s="74"/>
      <c r="P292" s="74"/>
      <c r="Q292" s="74"/>
      <c r="R292" s="74"/>
      <c r="S292" s="752"/>
      <c r="T292" s="95"/>
      <c r="U292" s="752"/>
      <c r="V292" s="752"/>
      <c r="W292" s="752"/>
      <c r="X292" s="752"/>
      <c r="Y292" s="752"/>
      <c r="Z292" s="752"/>
      <c r="AA292" s="752"/>
      <c r="AB292" s="752"/>
      <c r="AC292" s="752"/>
      <c r="AD292" s="752"/>
      <c r="AE292" s="752"/>
      <c r="AF292" s="752"/>
      <c r="AG292" s="752"/>
      <c r="AH292" s="752"/>
      <c r="AI292" s="752"/>
      <c r="AJ292" s="752"/>
      <c r="AK292" s="752"/>
      <c r="AL292" s="752"/>
      <c r="AM292" s="752"/>
      <c r="AN292" s="752"/>
      <c r="AO292" s="752"/>
      <c r="AP292" s="752"/>
    </row>
    <row r="293">
      <c r="A293" s="67"/>
      <c r="B293" s="101"/>
      <c r="C293" s="74"/>
      <c r="D293" s="67"/>
      <c r="E293" s="67"/>
      <c r="F293" s="74"/>
      <c r="G293" s="74"/>
      <c r="H293" s="74"/>
      <c r="I293" s="67"/>
      <c r="J293" s="67"/>
      <c r="K293" s="74"/>
      <c r="L293" s="74"/>
      <c r="M293" s="74"/>
      <c r="N293" s="74"/>
      <c r="O293" s="74"/>
      <c r="P293" s="74"/>
      <c r="Q293" s="74"/>
      <c r="R293" s="74"/>
      <c r="S293" s="752"/>
      <c r="T293" s="95"/>
      <c r="U293" s="752"/>
      <c r="V293" s="752"/>
      <c r="W293" s="752"/>
      <c r="X293" s="752"/>
      <c r="Y293" s="752"/>
      <c r="Z293" s="752"/>
      <c r="AA293" s="752"/>
      <c r="AB293" s="752"/>
      <c r="AC293" s="752"/>
      <c r="AD293" s="752"/>
      <c r="AE293" s="752"/>
      <c r="AF293" s="752"/>
      <c r="AG293" s="752"/>
      <c r="AH293" s="752"/>
      <c r="AI293" s="752"/>
      <c r="AJ293" s="752"/>
      <c r="AK293" s="752"/>
      <c r="AL293" s="752"/>
      <c r="AM293" s="752"/>
      <c r="AN293" s="752"/>
      <c r="AO293" s="752"/>
      <c r="AP293" s="752"/>
    </row>
    <row r="294">
      <c r="A294" s="67"/>
      <c r="B294" s="101"/>
      <c r="C294" s="74"/>
      <c r="D294" s="67"/>
      <c r="E294" s="67"/>
      <c r="F294" s="74"/>
      <c r="G294" s="74"/>
      <c r="H294" s="74"/>
      <c r="I294" s="67"/>
      <c r="J294" s="67"/>
      <c r="K294" s="74"/>
      <c r="L294" s="74"/>
      <c r="M294" s="74"/>
      <c r="N294" s="74"/>
      <c r="O294" s="74"/>
      <c r="P294" s="74"/>
      <c r="Q294" s="74"/>
      <c r="R294" s="74"/>
      <c r="S294" s="752"/>
      <c r="T294" s="95"/>
      <c r="U294" s="752"/>
      <c r="V294" s="752"/>
      <c r="W294" s="752"/>
      <c r="X294" s="752"/>
      <c r="Y294" s="752"/>
      <c r="Z294" s="752"/>
      <c r="AA294" s="752"/>
      <c r="AB294" s="752"/>
      <c r="AC294" s="752"/>
      <c r="AD294" s="752"/>
      <c r="AE294" s="752"/>
      <c r="AF294" s="752"/>
      <c r="AG294" s="752"/>
      <c r="AH294" s="752"/>
      <c r="AI294" s="752"/>
      <c r="AJ294" s="752"/>
      <c r="AK294" s="752"/>
      <c r="AL294" s="752"/>
      <c r="AM294" s="752"/>
      <c r="AN294" s="752"/>
      <c r="AO294" s="752"/>
      <c r="AP294" s="752"/>
    </row>
    <row r="295">
      <c r="A295" s="67"/>
      <c r="B295" s="101"/>
      <c r="C295" s="74"/>
      <c r="D295" s="67"/>
      <c r="E295" s="67"/>
      <c r="F295" s="74"/>
      <c r="G295" s="74"/>
      <c r="H295" s="74"/>
      <c r="I295" s="67"/>
      <c r="J295" s="67"/>
      <c r="K295" s="74"/>
      <c r="L295" s="74"/>
      <c r="M295" s="74"/>
      <c r="N295" s="74"/>
      <c r="O295" s="74"/>
      <c r="P295" s="74"/>
      <c r="Q295" s="74"/>
      <c r="R295" s="74"/>
      <c r="S295" s="752"/>
      <c r="T295" s="95"/>
      <c r="U295" s="752"/>
      <c r="V295" s="752"/>
      <c r="W295" s="752"/>
      <c r="X295" s="752"/>
      <c r="Y295" s="752"/>
      <c r="Z295" s="752"/>
      <c r="AA295" s="752"/>
      <c r="AB295" s="752"/>
      <c r="AC295" s="752"/>
      <c r="AD295" s="752"/>
      <c r="AE295" s="752"/>
      <c r="AF295" s="752"/>
      <c r="AG295" s="752"/>
      <c r="AH295" s="752"/>
      <c r="AI295" s="752"/>
      <c r="AJ295" s="752"/>
      <c r="AK295" s="752"/>
      <c r="AL295" s="752"/>
      <c r="AM295" s="752"/>
      <c r="AN295" s="752"/>
      <c r="AO295" s="752"/>
      <c r="AP295" s="752"/>
    </row>
    <row r="296">
      <c r="A296" s="67"/>
      <c r="B296" s="101"/>
      <c r="C296" s="74"/>
      <c r="D296" s="67"/>
      <c r="E296" s="67"/>
      <c r="F296" s="74"/>
      <c r="G296" s="74"/>
      <c r="H296" s="74"/>
      <c r="I296" s="67"/>
      <c r="J296" s="67"/>
      <c r="K296" s="74"/>
      <c r="L296" s="74"/>
      <c r="M296" s="74"/>
      <c r="N296" s="74"/>
      <c r="O296" s="74"/>
      <c r="P296" s="74"/>
      <c r="Q296" s="74"/>
      <c r="R296" s="74"/>
      <c r="S296" s="752"/>
      <c r="T296" s="95"/>
      <c r="U296" s="752"/>
      <c r="V296" s="752"/>
      <c r="W296" s="752"/>
      <c r="X296" s="752"/>
      <c r="Y296" s="752"/>
      <c r="Z296" s="752"/>
      <c r="AA296" s="752"/>
      <c r="AB296" s="752"/>
      <c r="AC296" s="752"/>
      <c r="AD296" s="752"/>
      <c r="AE296" s="752"/>
      <c r="AF296" s="752"/>
      <c r="AG296" s="752"/>
      <c r="AH296" s="752"/>
      <c r="AI296" s="752"/>
      <c r="AJ296" s="752"/>
      <c r="AK296" s="752"/>
      <c r="AL296" s="752"/>
      <c r="AM296" s="752"/>
      <c r="AN296" s="752"/>
      <c r="AO296" s="752"/>
      <c r="AP296" s="752"/>
    </row>
    <row r="297">
      <c r="A297" s="67"/>
      <c r="B297" s="101"/>
      <c r="C297" s="74"/>
      <c r="D297" s="67"/>
      <c r="E297" s="67"/>
      <c r="F297" s="74"/>
      <c r="G297" s="74"/>
      <c r="H297" s="74"/>
      <c r="I297" s="67"/>
      <c r="J297" s="67"/>
      <c r="K297" s="74"/>
      <c r="L297" s="74"/>
      <c r="M297" s="74"/>
      <c r="N297" s="74"/>
      <c r="O297" s="74"/>
      <c r="P297" s="74"/>
      <c r="Q297" s="74"/>
      <c r="R297" s="74"/>
      <c r="S297" s="752"/>
      <c r="T297" s="95"/>
      <c r="U297" s="752"/>
      <c r="V297" s="752"/>
      <c r="W297" s="752"/>
      <c r="X297" s="752"/>
      <c r="Y297" s="752"/>
      <c r="Z297" s="752"/>
      <c r="AA297" s="752"/>
      <c r="AB297" s="752"/>
      <c r="AC297" s="752"/>
      <c r="AD297" s="752"/>
      <c r="AE297" s="752"/>
      <c r="AF297" s="752"/>
      <c r="AG297" s="752"/>
      <c r="AH297" s="752"/>
      <c r="AI297" s="752"/>
      <c r="AJ297" s="752"/>
      <c r="AK297" s="752"/>
      <c r="AL297" s="752"/>
      <c r="AM297" s="752"/>
      <c r="AN297" s="752"/>
      <c r="AO297" s="752"/>
      <c r="AP297" s="752"/>
    </row>
    <row r="298">
      <c r="A298" s="67"/>
      <c r="B298" s="101"/>
      <c r="C298" s="74"/>
      <c r="D298" s="67"/>
      <c r="E298" s="67"/>
      <c r="F298" s="74"/>
      <c r="G298" s="74"/>
      <c r="H298" s="74"/>
      <c r="I298" s="67"/>
      <c r="J298" s="67"/>
      <c r="K298" s="74"/>
      <c r="L298" s="74"/>
      <c r="M298" s="74"/>
      <c r="N298" s="74"/>
      <c r="O298" s="74"/>
      <c r="P298" s="74"/>
      <c r="Q298" s="74"/>
      <c r="R298" s="74"/>
      <c r="S298" s="752"/>
      <c r="T298" s="95"/>
      <c r="U298" s="752"/>
      <c r="V298" s="752"/>
      <c r="W298" s="752"/>
      <c r="X298" s="752"/>
      <c r="Y298" s="752"/>
      <c r="Z298" s="752"/>
      <c r="AA298" s="752"/>
      <c r="AB298" s="752"/>
      <c r="AC298" s="752"/>
      <c r="AD298" s="752"/>
      <c r="AE298" s="752"/>
      <c r="AF298" s="752"/>
      <c r="AG298" s="752"/>
      <c r="AH298" s="752"/>
      <c r="AI298" s="752"/>
      <c r="AJ298" s="752"/>
      <c r="AK298" s="752"/>
      <c r="AL298" s="752"/>
      <c r="AM298" s="752"/>
      <c r="AN298" s="752"/>
      <c r="AO298" s="752"/>
      <c r="AP298" s="752"/>
    </row>
    <row r="299">
      <c r="A299" s="67"/>
      <c r="B299" s="101"/>
      <c r="C299" s="74"/>
      <c r="D299" s="67"/>
      <c r="E299" s="67"/>
      <c r="F299" s="74"/>
      <c r="G299" s="74"/>
      <c r="H299" s="74"/>
      <c r="I299" s="67"/>
      <c r="J299" s="67"/>
      <c r="K299" s="74"/>
      <c r="L299" s="74"/>
      <c r="M299" s="74"/>
      <c r="N299" s="74"/>
      <c r="O299" s="74"/>
      <c r="P299" s="74"/>
      <c r="Q299" s="74"/>
      <c r="R299" s="74"/>
      <c r="S299" s="752"/>
      <c r="T299" s="95"/>
      <c r="U299" s="752"/>
      <c r="V299" s="752"/>
      <c r="W299" s="752"/>
      <c r="X299" s="752"/>
      <c r="Y299" s="752"/>
      <c r="Z299" s="752"/>
      <c r="AA299" s="752"/>
      <c r="AB299" s="752"/>
      <c r="AC299" s="752"/>
      <c r="AD299" s="752"/>
      <c r="AE299" s="752"/>
      <c r="AF299" s="752"/>
      <c r="AG299" s="752"/>
      <c r="AH299" s="752"/>
      <c r="AI299" s="752"/>
      <c r="AJ299" s="752"/>
      <c r="AK299" s="752"/>
      <c r="AL299" s="752"/>
      <c r="AM299" s="752"/>
      <c r="AN299" s="752"/>
      <c r="AO299" s="752"/>
      <c r="AP299" s="752"/>
    </row>
    <row r="300">
      <c r="A300" s="67"/>
      <c r="B300" s="101"/>
      <c r="C300" s="74"/>
      <c r="D300" s="67"/>
      <c r="E300" s="67"/>
      <c r="F300" s="74"/>
      <c r="G300" s="74"/>
      <c r="H300" s="74"/>
      <c r="I300" s="67"/>
      <c r="J300" s="67"/>
      <c r="K300" s="74"/>
      <c r="L300" s="74"/>
      <c r="M300" s="74"/>
      <c r="N300" s="74"/>
      <c r="O300" s="74"/>
      <c r="P300" s="74"/>
      <c r="Q300" s="74"/>
      <c r="R300" s="74"/>
      <c r="S300" s="752"/>
      <c r="T300" s="95"/>
      <c r="U300" s="752"/>
      <c r="V300" s="752"/>
      <c r="W300" s="752"/>
      <c r="X300" s="752"/>
      <c r="Y300" s="752"/>
      <c r="Z300" s="752"/>
      <c r="AA300" s="752"/>
      <c r="AB300" s="752"/>
      <c r="AC300" s="752"/>
      <c r="AD300" s="752"/>
      <c r="AE300" s="752"/>
      <c r="AF300" s="752"/>
      <c r="AG300" s="752"/>
      <c r="AH300" s="752"/>
      <c r="AI300" s="752"/>
      <c r="AJ300" s="752"/>
      <c r="AK300" s="752"/>
      <c r="AL300" s="752"/>
      <c r="AM300" s="752"/>
      <c r="AN300" s="752"/>
      <c r="AO300" s="752"/>
      <c r="AP300" s="752"/>
    </row>
    <row r="301">
      <c r="A301" s="67"/>
      <c r="B301" s="101"/>
      <c r="C301" s="74"/>
      <c r="D301" s="67"/>
      <c r="E301" s="67"/>
      <c r="F301" s="74"/>
      <c r="G301" s="74"/>
      <c r="H301" s="74"/>
      <c r="I301" s="67"/>
      <c r="J301" s="67"/>
      <c r="K301" s="74"/>
      <c r="L301" s="74"/>
      <c r="M301" s="74"/>
      <c r="N301" s="74"/>
      <c r="O301" s="74"/>
      <c r="P301" s="74"/>
      <c r="Q301" s="74"/>
      <c r="R301" s="74"/>
      <c r="S301" s="752"/>
      <c r="T301" s="95"/>
      <c r="U301" s="752"/>
      <c r="V301" s="752"/>
      <c r="W301" s="752"/>
      <c r="X301" s="752"/>
      <c r="Y301" s="752"/>
      <c r="Z301" s="752"/>
      <c r="AA301" s="752"/>
      <c r="AB301" s="752"/>
      <c r="AC301" s="752"/>
      <c r="AD301" s="752"/>
      <c r="AE301" s="752"/>
      <c r="AF301" s="752"/>
      <c r="AG301" s="752"/>
      <c r="AH301" s="752"/>
      <c r="AI301" s="752"/>
      <c r="AJ301" s="752"/>
      <c r="AK301" s="752"/>
      <c r="AL301" s="752"/>
      <c r="AM301" s="752"/>
      <c r="AN301" s="752"/>
      <c r="AO301" s="752"/>
      <c r="AP301" s="752"/>
    </row>
    <row r="302">
      <c r="A302" s="67"/>
      <c r="B302" s="101"/>
      <c r="C302" s="74"/>
      <c r="D302" s="67"/>
      <c r="E302" s="67"/>
      <c r="F302" s="74"/>
      <c r="G302" s="74"/>
      <c r="H302" s="74"/>
      <c r="I302" s="67"/>
      <c r="J302" s="67"/>
      <c r="K302" s="74"/>
      <c r="L302" s="74"/>
      <c r="M302" s="74"/>
      <c r="N302" s="74"/>
      <c r="O302" s="74"/>
      <c r="P302" s="74"/>
      <c r="Q302" s="74"/>
      <c r="R302" s="74"/>
      <c r="S302" s="752"/>
      <c r="T302" s="95"/>
      <c r="U302" s="752"/>
      <c r="V302" s="752"/>
      <c r="W302" s="752"/>
      <c r="X302" s="752"/>
      <c r="Y302" s="752"/>
      <c r="Z302" s="752"/>
      <c r="AA302" s="752"/>
      <c r="AB302" s="752"/>
      <c r="AC302" s="752"/>
      <c r="AD302" s="752"/>
      <c r="AE302" s="752"/>
      <c r="AF302" s="752"/>
      <c r="AG302" s="752"/>
      <c r="AH302" s="752"/>
      <c r="AI302" s="752"/>
      <c r="AJ302" s="752"/>
      <c r="AK302" s="752"/>
      <c r="AL302" s="752"/>
      <c r="AM302" s="752"/>
      <c r="AN302" s="752"/>
      <c r="AO302" s="752"/>
      <c r="AP302" s="752"/>
    </row>
    <row r="303">
      <c r="A303" s="67"/>
      <c r="B303" s="101"/>
      <c r="C303" s="74"/>
      <c r="D303" s="67"/>
      <c r="E303" s="67"/>
      <c r="F303" s="74"/>
      <c r="G303" s="74"/>
      <c r="H303" s="74"/>
      <c r="I303" s="67"/>
      <c r="J303" s="67"/>
      <c r="K303" s="74"/>
      <c r="L303" s="74"/>
      <c r="M303" s="74"/>
      <c r="N303" s="74"/>
      <c r="O303" s="74"/>
      <c r="P303" s="74"/>
      <c r="Q303" s="74"/>
      <c r="R303" s="74"/>
      <c r="S303" s="752"/>
      <c r="T303" s="95"/>
      <c r="U303" s="752"/>
      <c r="V303" s="752"/>
      <c r="W303" s="752"/>
      <c r="X303" s="752"/>
      <c r="Y303" s="752"/>
      <c r="Z303" s="752"/>
      <c r="AA303" s="752"/>
      <c r="AB303" s="752"/>
      <c r="AC303" s="752"/>
      <c r="AD303" s="752"/>
      <c r="AE303" s="752"/>
      <c r="AF303" s="752"/>
      <c r="AG303" s="752"/>
      <c r="AH303" s="752"/>
      <c r="AI303" s="752"/>
      <c r="AJ303" s="752"/>
      <c r="AK303" s="752"/>
      <c r="AL303" s="752"/>
      <c r="AM303" s="752"/>
      <c r="AN303" s="752"/>
      <c r="AO303" s="752"/>
      <c r="AP303" s="752"/>
    </row>
    <row r="304">
      <c r="A304" s="67"/>
      <c r="B304" s="101"/>
      <c r="C304" s="74"/>
      <c r="D304" s="67"/>
      <c r="E304" s="67"/>
      <c r="F304" s="74"/>
      <c r="G304" s="74"/>
      <c r="H304" s="74"/>
      <c r="I304" s="67"/>
      <c r="J304" s="67"/>
      <c r="K304" s="74"/>
      <c r="L304" s="74"/>
      <c r="M304" s="74"/>
      <c r="N304" s="74"/>
      <c r="O304" s="74"/>
      <c r="P304" s="74"/>
      <c r="Q304" s="74"/>
      <c r="R304" s="74"/>
      <c r="S304" s="752"/>
      <c r="T304" s="95"/>
      <c r="U304" s="752"/>
      <c r="V304" s="752"/>
      <c r="W304" s="752"/>
      <c r="X304" s="752"/>
      <c r="Y304" s="752"/>
      <c r="Z304" s="752"/>
      <c r="AA304" s="752"/>
      <c r="AB304" s="752"/>
      <c r="AC304" s="752"/>
      <c r="AD304" s="752"/>
      <c r="AE304" s="752"/>
      <c r="AF304" s="752"/>
      <c r="AG304" s="752"/>
      <c r="AH304" s="752"/>
      <c r="AI304" s="752"/>
      <c r="AJ304" s="752"/>
      <c r="AK304" s="752"/>
      <c r="AL304" s="752"/>
      <c r="AM304" s="752"/>
      <c r="AN304" s="752"/>
      <c r="AO304" s="752"/>
      <c r="AP304" s="752"/>
    </row>
    <row r="305">
      <c r="A305" s="67"/>
      <c r="B305" s="101"/>
      <c r="C305" s="74"/>
      <c r="D305" s="67"/>
      <c r="E305" s="67"/>
      <c r="F305" s="74"/>
      <c r="G305" s="74"/>
      <c r="H305" s="74"/>
      <c r="I305" s="67"/>
      <c r="J305" s="67"/>
      <c r="K305" s="74"/>
      <c r="L305" s="74"/>
      <c r="M305" s="74"/>
      <c r="N305" s="74"/>
      <c r="O305" s="74"/>
      <c r="P305" s="74"/>
      <c r="Q305" s="74"/>
      <c r="R305" s="74"/>
      <c r="S305" s="752"/>
      <c r="T305" s="95"/>
      <c r="U305" s="752"/>
      <c r="V305" s="752"/>
      <c r="W305" s="752"/>
      <c r="X305" s="752"/>
      <c r="Y305" s="752"/>
      <c r="Z305" s="752"/>
      <c r="AA305" s="752"/>
      <c r="AB305" s="752"/>
      <c r="AC305" s="752"/>
      <c r="AD305" s="752"/>
      <c r="AE305" s="752"/>
      <c r="AF305" s="752"/>
      <c r="AG305" s="752"/>
      <c r="AH305" s="752"/>
      <c r="AI305" s="752"/>
      <c r="AJ305" s="752"/>
      <c r="AK305" s="752"/>
      <c r="AL305" s="752"/>
      <c r="AM305" s="752"/>
      <c r="AN305" s="752"/>
      <c r="AO305" s="752"/>
      <c r="AP305" s="752"/>
    </row>
    <row r="306">
      <c r="A306" s="67"/>
      <c r="B306" s="101"/>
      <c r="C306" s="74"/>
      <c r="D306" s="67"/>
      <c r="E306" s="67"/>
      <c r="F306" s="74"/>
      <c r="G306" s="74"/>
      <c r="H306" s="74"/>
      <c r="I306" s="67"/>
      <c r="J306" s="67"/>
      <c r="K306" s="74"/>
      <c r="L306" s="74"/>
      <c r="M306" s="74"/>
      <c r="N306" s="74"/>
      <c r="O306" s="74"/>
      <c r="P306" s="74"/>
      <c r="Q306" s="74"/>
      <c r="R306" s="74"/>
      <c r="S306" s="752"/>
      <c r="T306" s="95"/>
      <c r="U306" s="752"/>
      <c r="V306" s="752"/>
      <c r="W306" s="752"/>
      <c r="X306" s="752"/>
      <c r="Y306" s="752"/>
      <c r="Z306" s="752"/>
      <c r="AA306" s="752"/>
      <c r="AB306" s="752"/>
      <c r="AC306" s="752"/>
      <c r="AD306" s="752"/>
      <c r="AE306" s="752"/>
      <c r="AF306" s="752"/>
      <c r="AG306" s="752"/>
      <c r="AH306" s="752"/>
      <c r="AI306" s="752"/>
      <c r="AJ306" s="752"/>
      <c r="AK306" s="752"/>
      <c r="AL306" s="752"/>
      <c r="AM306" s="752"/>
      <c r="AN306" s="752"/>
      <c r="AO306" s="752"/>
      <c r="AP306" s="752"/>
    </row>
    <row r="307">
      <c r="A307" s="67"/>
      <c r="B307" s="101"/>
      <c r="C307" s="74"/>
      <c r="D307" s="67"/>
      <c r="E307" s="67"/>
      <c r="F307" s="74"/>
      <c r="G307" s="74"/>
      <c r="H307" s="74"/>
      <c r="I307" s="67"/>
      <c r="J307" s="67"/>
      <c r="K307" s="74"/>
      <c r="L307" s="74"/>
      <c r="M307" s="74"/>
      <c r="N307" s="74"/>
      <c r="O307" s="74"/>
      <c r="P307" s="74"/>
      <c r="Q307" s="74"/>
      <c r="R307" s="74"/>
      <c r="S307" s="752"/>
      <c r="T307" s="95"/>
      <c r="U307" s="752"/>
      <c r="V307" s="752"/>
      <c r="W307" s="752"/>
      <c r="X307" s="752"/>
      <c r="Y307" s="752"/>
      <c r="Z307" s="752"/>
      <c r="AA307" s="752"/>
      <c r="AB307" s="752"/>
      <c r="AC307" s="752"/>
      <c r="AD307" s="752"/>
      <c r="AE307" s="752"/>
      <c r="AF307" s="752"/>
      <c r="AG307" s="752"/>
      <c r="AH307" s="752"/>
      <c r="AI307" s="752"/>
      <c r="AJ307" s="752"/>
      <c r="AK307" s="752"/>
      <c r="AL307" s="752"/>
      <c r="AM307" s="752"/>
      <c r="AN307" s="752"/>
      <c r="AO307" s="752"/>
      <c r="AP307" s="752"/>
    </row>
    <row r="308">
      <c r="A308" s="67"/>
      <c r="B308" s="101"/>
      <c r="C308" s="74"/>
      <c r="D308" s="67"/>
      <c r="E308" s="67"/>
      <c r="F308" s="74"/>
      <c r="G308" s="74"/>
      <c r="H308" s="74"/>
      <c r="I308" s="67"/>
      <c r="J308" s="67"/>
      <c r="K308" s="74"/>
      <c r="L308" s="74"/>
      <c r="M308" s="74"/>
      <c r="N308" s="74"/>
      <c r="O308" s="74"/>
      <c r="P308" s="74"/>
      <c r="Q308" s="74"/>
      <c r="R308" s="74"/>
      <c r="S308" s="752"/>
      <c r="T308" s="95"/>
      <c r="U308" s="752"/>
      <c r="V308" s="752"/>
      <c r="W308" s="752"/>
      <c r="X308" s="752"/>
      <c r="Y308" s="752"/>
      <c r="Z308" s="752"/>
      <c r="AA308" s="752"/>
      <c r="AB308" s="752"/>
      <c r="AC308" s="752"/>
      <c r="AD308" s="752"/>
      <c r="AE308" s="752"/>
      <c r="AF308" s="752"/>
      <c r="AG308" s="752"/>
      <c r="AH308" s="752"/>
      <c r="AI308" s="752"/>
      <c r="AJ308" s="752"/>
      <c r="AK308" s="752"/>
      <c r="AL308" s="752"/>
      <c r="AM308" s="752"/>
      <c r="AN308" s="752"/>
      <c r="AO308" s="752"/>
      <c r="AP308" s="752"/>
    </row>
    <row r="309">
      <c r="A309" s="67"/>
      <c r="B309" s="101"/>
      <c r="C309" s="74"/>
      <c r="D309" s="67"/>
      <c r="E309" s="67"/>
      <c r="F309" s="74"/>
      <c r="G309" s="74"/>
      <c r="H309" s="74"/>
      <c r="I309" s="67"/>
      <c r="J309" s="67"/>
      <c r="K309" s="74"/>
      <c r="L309" s="74"/>
      <c r="M309" s="74"/>
      <c r="N309" s="74"/>
      <c r="O309" s="74"/>
      <c r="P309" s="74"/>
      <c r="Q309" s="74"/>
      <c r="R309" s="74"/>
      <c r="S309" s="752"/>
      <c r="T309" s="95"/>
      <c r="U309" s="752"/>
      <c r="V309" s="752"/>
      <c r="W309" s="752"/>
      <c r="X309" s="752"/>
      <c r="Y309" s="752"/>
      <c r="Z309" s="752"/>
      <c r="AA309" s="752"/>
      <c r="AB309" s="752"/>
      <c r="AC309" s="752"/>
      <c r="AD309" s="752"/>
      <c r="AE309" s="752"/>
      <c r="AF309" s="752"/>
      <c r="AG309" s="752"/>
      <c r="AH309" s="752"/>
      <c r="AI309" s="752"/>
      <c r="AJ309" s="752"/>
      <c r="AK309" s="752"/>
      <c r="AL309" s="752"/>
      <c r="AM309" s="752"/>
      <c r="AN309" s="752"/>
      <c r="AO309" s="752"/>
      <c r="AP309" s="752"/>
    </row>
    <row r="310">
      <c r="A310" s="67"/>
      <c r="B310" s="101"/>
      <c r="C310" s="74"/>
      <c r="D310" s="67"/>
      <c r="E310" s="67"/>
      <c r="F310" s="74"/>
      <c r="G310" s="74"/>
      <c r="H310" s="74"/>
      <c r="I310" s="67"/>
      <c r="J310" s="67"/>
      <c r="K310" s="74"/>
      <c r="L310" s="74"/>
      <c r="M310" s="74"/>
      <c r="N310" s="74"/>
      <c r="O310" s="74"/>
      <c r="P310" s="74"/>
      <c r="Q310" s="74"/>
      <c r="R310" s="74"/>
      <c r="S310" s="752"/>
      <c r="T310" s="95"/>
      <c r="U310" s="752"/>
      <c r="V310" s="752"/>
      <c r="W310" s="752"/>
      <c r="X310" s="752"/>
      <c r="Y310" s="752"/>
      <c r="Z310" s="752"/>
      <c r="AA310" s="752"/>
      <c r="AB310" s="752"/>
      <c r="AC310" s="752"/>
      <c r="AD310" s="752"/>
      <c r="AE310" s="752"/>
      <c r="AF310" s="752"/>
      <c r="AG310" s="752"/>
      <c r="AH310" s="752"/>
      <c r="AI310" s="752"/>
      <c r="AJ310" s="752"/>
      <c r="AK310" s="752"/>
      <c r="AL310" s="752"/>
      <c r="AM310" s="752"/>
      <c r="AN310" s="752"/>
      <c r="AO310" s="752"/>
      <c r="AP310" s="752"/>
    </row>
    <row r="311">
      <c r="A311" s="67"/>
      <c r="B311" s="101"/>
      <c r="C311" s="74"/>
      <c r="D311" s="67"/>
      <c r="E311" s="67"/>
      <c r="F311" s="74"/>
      <c r="G311" s="74"/>
      <c r="H311" s="74"/>
      <c r="I311" s="67"/>
      <c r="J311" s="67"/>
      <c r="K311" s="74"/>
      <c r="L311" s="74"/>
      <c r="M311" s="74"/>
      <c r="N311" s="74"/>
      <c r="O311" s="74"/>
      <c r="P311" s="74"/>
      <c r="Q311" s="74"/>
      <c r="R311" s="74"/>
      <c r="S311" s="752"/>
      <c r="T311" s="95"/>
      <c r="U311" s="752"/>
      <c r="V311" s="752"/>
      <c r="W311" s="752"/>
      <c r="X311" s="752"/>
      <c r="Y311" s="752"/>
      <c r="Z311" s="752"/>
      <c r="AA311" s="752"/>
      <c r="AB311" s="752"/>
      <c r="AC311" s="752"/>
      <c r="AD311" s="752"/>
      <c r="AE311" s="752"/>
      <c r="AF311" s="752"/>
      <c r="AG311" s="752"/>
      <c r="AH311" s="752"/>
      <c r="AI311" s="752"/>
      <c r="AJ311" s="752"/>
      <c r="AK311" s="752"/>
      <c r="AL311" s="752"/>
      <c r="AM311" s="752"/>
      <c r="AN311" s="752"/>
      <c r="AO311" s="752"/>
      <c r="AP311" s="752"/>
    </row>
    <row r="312">
      <c r="A312" s="67"/>
      <c r="B312" s="101"/>
      <c r="C312" s="74"/>
      <c r="D312" s="67"/>
      <c r="E312" s="67"/>
      <c r="F312" s="74"/>
      <c r="G312" s="74"/>
      <c r="H312" s="74"/>
      <c r="I312" s="67"/>
      <c r="J312" s="67"/>
      <c r="K312" s="74"/>
      <c r="L312" s="74"/>
      <c r="M312" s="74"/>
      <c r="N312" s="74"/>
      <c r="O312" s="74"/>
      <c r="P312" s="74"/>
      <c r="Q312" s="74"/>
      <c r="R312" s="74"/>
      <c r="S312" s="752"/>
      <c r="T312" s="95"/>
      <c r="U312" s="752"/>
      <c r="V312" s="752"/>
      <c r="W312" s="752"/>
      <c r="X312" s="752"/>
      <c r="Y312" s="752"/>
      <c r="Z312" s="752"/>
      <c r="AA312" s="752"/>
      <c r="AB312" s="752"/>
      <c r="AC312" s="752"/>
      <c r="AD312" s="752"/>
      <c r="AE312" s="752"/>
      <c r="AF312" s="752"/>
      <c r="AG312" s="752"/>
      <c r="AH312" s="752"/>
      <c r="AI312" s="752"/>
      <c r="AJ312" s="752"/>
      <c r="AK312" s="752"/>
      <c r="AL312" s="752"/>
      <c r="AM312" s="752"/>
      <c r="AN312" s="752"/>
      <c r="AO312" s="752"/>
      <c r="AP312" s="752"/>
    </row>
    <row r="313">
      <c r="A313" s="67"/>
      <c r="B313" s="101"/>
      <c r="C313" s="74"/>
      <c r="D313" s="67"/>
      <c r="E313" s="67"/>
      <c r="F313" s="74"/>
      <c r="G313" s="74"/>
      <c r="H313" s="74"/>
      <c r="I313" s="67"/>
      <c r="J313" s="67"/>
      <c r="K313" s="74"/>
      <c r="L313" s="74"/>
      <c r="M313" s="74"/>
      <c r="N313" s="74"/>
      <c r="O313" s="74"/>
      <c r="P313" s="74"/>
      <c r="Q313" s="74"/>
      <c r="R313" s="74"/>
      <c r="S313" s="752"/>
      <c r="T313" s="95"/>
      <c r="U313" s="752"/>
      <c r="V313" s="752"/>
      <c r="W313" s="752"/>
      <c r="X313" s="752"/>
      <c r="Y313" s="752"/>
      <c r="Z313" s="752"/>
      <c r="AA313" s="752"/>
      <c r="AB313" s="752"/>
      <c r="AC313" s="752"/>
      <c r="AD313" s="752"/>
      <c r="AE313" s="752"/>
      <c r="AF313" s="752"/>
      <c r="AG313" s="752"/>
      <c r="AH313" s="752"/>
      <c r="AI313" s="752"/>
      <c r="AJ313" s="752"/>
      <c r="AK313" s="752"/>
      <c r="AL313" s="752"/>
      <c r="AM313" s="752"/>
      <c r="AN313" s="752"/>
      <c r="AO313" s="752"/>
      <c r="AP313" s="752"/>
    </row>
    <row r="314">
      <c r="A314" s="67"/>
      <c r="B314" s="101"/>
      <c r="C314" s="74"/>
      <c r="D314" s="67"/>
      <c r="E314" s="67"/>
      <c r="F314" s="74"/>
      <c r="G314" s="74"/>
      <c r="H314" s="74"/>
      <c r="I314" s="67"/>
      <c r="J314" s="67"/>
      <c r="K314" s="74"/>
      <c r="L314" s="74"/>
      <c r="M314" s="74"/>
      <c r="N314" s="74"/>
      <c r="O314" s="74"/>
      <c r="P314" s="74"/>
      <c r="Q314" s="74"/>
      <c r="R314" s="74"/>
      <c r="S314" s="752"/>
      <c r="T314" s="95"/>
      <c r="U314" s="752"/>
      <c r="V314" s="752"/>
      <c r="W314" s="752"/>
      <c r="X314" s="752"/>
      <c r="Y314" s="752"/>
      <c r="Z314" s="752"/>
      <c r="AA314" s="752"/>
      <c r="AB314" s="752"/>
      <c r="AC314" s="752"/>
      <c r="AD314" s="752"/>
      <c r="AE314" s="752"/>
      <c r="AF314" s="752"/>
      <c r="AG314" s="752"/>
      <c r="AH314" s="752"/>
      <c r="AI314" s="752"/>
      <c r="AJ314" s="752"/>
      <c r="AK314" s="752"/>
      <c r="AL314" s="752"/>
      <c r="AM314" s="752"/>
      <c r="AN314" s="752"/>
      <c r="AO314" s="752"/>
      <c r="AP314" s="752"/>
    </row>
    <row r="315">
      <c r="A315" s="67"/>
      <c r="B315" s="101"/>
      <c r="C315" s="74"/>
      <c r="D315" s="67"/>
      <c r="E315" s="67"/>
      <c r="F315" s="74"/>
      <c r="G315" s="74"/>
      <c r="H315" s="74"/>
      <c r="I315" s="67"/>
      <c r="J315" s="67"/>
      <c r="K315" s="74"/>
      <c r="L315" s="74"/>
      <c r="M315" s="74"/>
      <c r="N315" s="74"/>
      <c r="O315" s="74"/>
      <c r="P315" s="74"/>
      <c r="Q315" s="74"/>
      <c r="R315" s="74"/>
      <c r="S315" s="752"/>
      <c r="T315" s="95"/>
      <c r="U315" s="752"/>
      <c r="V315" s="752"/>
      <c r="W315" s="752"/>
      <c r="X315" s="752"/>
      <c r="Y315" s="752"/>
      <c r="Z315" s="752"/>
      <c r="AA315" s="752"/>
      <c r="AB315" s="752"/>
      <c r="AC315" s="752"/>
      <c r="AD315" s="752"/>
      <c r="AE315" s="752"/>
      <c r="AF315" s="752"/>
      <c r="AG315" s="752"/>
      <c r="AH315" s="752"/>
      <c r="AI315" s="752"/>
      <c r="AJ315" s="752"/>
      <c r="AK315" s="752"/>
      <c r="AL315" s="752"/>
      <c r="AM315" s="752"/>
      <c r="AN315" s="752"/>
      <c r="AO315" s="752"/>
      <c r="AP315" s="752"/>
    </row>
    <row r="316">
      <c r="A316" s="67"/>
      <c r="B316" s="101"/>
      <c r="C316" s="74"/>
      <c r="D316" s="67"/>
      <c r="E316" s="67"/>
      <c r="F316" s="74"/>
      <c r="G316" s="74"/>
      <c r="H316" s="74"/>
      <c r="I316" s="67"/>
      <c r="J316" s="67"/>
      <c r="K316" s="74"/>
      <c r="L316" s="74"/>
      <c r="M316" s="74"/>
      <c r="N316" s="74"/>
      <c r="O316" s="74"/>
      <c r="P316" s="74"/>
      <c r="Q316" s="74"/>
      <c r="R316" s="74"/>
      <c r="S316" s="752"/>
      <c r="T316" s="95"/>
      <c r="U316" s="752"/>
      <c r="V316" s="752"/>
      <c r="W316" s="752"/>
      <c r="X316" s="752"/>
      <c r="Y316" s="752"/>
      <c r="Z316" s="752"/>
      <c r="AA316" s="752"/>
      <c r="AB316" s="752"/>
      <c r="AC316" s="752"/>
      <c r="AD316" s="752"/>
      <c r="AE316" s="752"/>
      <c r="AF316" s="752"/>
      <c r="AG316" s="752"/>
      <c r="AH316" s="752"/>
      <c r="AI316" s="752"/>
      <c r="AJ316" s="752"/>
      <c r="AK316" s="752"/>
      <c r="AL316" s="752"/>
      <c r="AM316" s="752"/>
      <c r="AN316" s="752"/>
      <c r="AO316" s="752"/>
      <c r="AP316" s="752"/>
    </row>
    <row r="317">
      <c r="A317" s="67"/>
      <c r="B317" s="101"/>
      <c r="C317" s="74"/>
      <c r="D317" s="67"/>
      <c r="E317" s="67"/>
      <c r="F317" s="74"/>
      <c r="G317" s="74"/>
      <c r="H317" s="74"/>
      <c r="I317" s="67"/>
      <c r="J317" s="67"/>
      <c r="K317" s="74"/>
      <c r="L317" s="74"/>
      <c r="M317" s="74"/>
      <c r="N317" s="74"/>
      <c r="O317" s="74"/>
      <c r="P317" s="74"/>
      <c r="Q317" s="74"/>
      <c r="R317" s="74"/>
      <c r="S317" s="752"/>
      <c r="T317" s="95"/>
      <c r="U317" s="752"/>
      <c r="V317" s="752"/>
      <c r="W317" s="752"/>
      <c r="X317" s="752"/>
      <c r="Y317" s="752"/>
      <c r="Z317" s="752"/>
      <c r="AA317" s="752"/>
      <c r="AB317" s="752"/>
      <c r="AC317" s="752"/>
      <c r="AD317" s="752"/>
      <c r="AE317" s="752"/>
      <c r="AF317" s="752"/>
      <c r="AG317" s="752"/>
      <c r="AH317" s="752"/>
      <c r="AI317" s="752"/>
      <c r="AJ317" s="752"/>
      <c r="AK317" s="752"/>
      <c r="AL317" s="752"/>
      <c r="AM317" s="752"/>
      <c r="AN317" s="752"/>
      <c r="AO317" s="752"/>
      <c r="AP317" s="752"/>
    </row>
    <row r="318">
      <c r="A318" s="67"/>
      <c r="B318" s="101"/>
      <c r="C318" s="74"/>
      <c r="D318" s="67"/>
      <c r="E318" s="67"/>
      <c r="F318" s="74"/>
      <c r="G318" s="74"/>
      <c r="H318" s="74"/>
      <c r="I318" s="67"/>
      <c r="J318" s="67"/>
      <c r="K318" s="74"/>
      <c r="L318" s="74"/>
      <c r="M318" s="74"/>
      <c r="N318" s="74"/>
      <c r="O318" s="74"/>
      <c r="P318" s="74"/>
      <c r="Q318" s="74"/>
      <c r="R318" s="74"/>
      <c r="S318" s="752"/>
      <c r="T318" s="95"/>
      <c r="U318" s="752"/>
      <c r="V318" s="752"/>
      <c r="W318" s="752"/>
      <c r="X318" s="752"/>
      <c r="Y318" s="752"/>
      <c r="Z318" s="752"/>
      <c r="AA318" s="752"/>
      <c r="AB318" s="752"/>
      <c r="AC318" s="752"/>
      <c r="AD318" s="752"/>
      <c r="AE318" s="752"/>
      <c r="AF318" s="752"/>
      <c r="AG318" s="752"/>
      <c r="AH318" s="752"/>
      <c r="AI318" s="752"/>
      <c r="AJ318" s="752"/>
      <c r="AK318" s="752"/>
      <c r="AL318" s="752"/>
      <c r="AM318" s="752"/>
      <c r="AN318" s="752"/>
      <c r="AO318" s="752"/>
      <c r="AP318" s="752"/>
    </row>
    <row r="319">
      <c r="A319" s="67"/>
      <c r="B319" s="101"/>
      <c r="C319" s="74"/>
      <c r="D319" s="67"/>
      <c r="E319" s="67"/>
      <c r="F319" s="74"/>
      <c r="G319" s="74"/>
      <c r="H319" s="74"/>
      <c r="I319" s="67"/>
      <c r="J319" s="67"/>
      <c r="K319" s="74"/>
      <c r="L319" s="74"/>
      <c r="M319" s="74"/>
      <c r="N319" s="74"/>
      <c r="O319" s="74"/>
      <c r="P319" s="74"/>
      <c r="Q319" s="74"/>
      <c r="R319" s="74"/>
      <c r="S319" s="752"/>
      <c r="T319" s="95"/>
      <c r="U319" s="752"/>
      <c r="V319" s="752"/>
      <c r="W319" s="752"/>
      <c r="X319" s="752"/>
      <c r="Y319" s="752"/>
      <c r="Z319" s="752"/>
      <c r="AA319" s="752"/>
      <c r="AB319" s="752"/>
      <c r="AC319" s="752"/>
      <c r="AD319" s="752"/>
      <c r="AE319" s="752"/>
      <c r="AF319" s="752"/>
      <c r="AG319" s="752"/>
      <c r="AH319" s="752"/>
      <c r="AI319" s="752"/>
      <c r="AJ319" s="752"/>
      <c r="AK319" s="752"/>
      <c r="AL319" s="752"/>
      <c r="AM319" s="752"/>
      <c r="AN319" s="752"/>
      <c r="AO319" s="752"/>
      <c r="AP319" s="752"/>
    </row>
    <row r="320">
      <c r="A320" s="67"/>
      <c r="B320" s="101"/>
      <c r="C320" s="74"/>
      <c r="D320" s="67"/>
      <c r="E320" s="67"/>
      <c r="F320" s="74"/>
      <c r="G320" s="74"/>
      <c r="H320" s="74"/>
      <c r="I320" s="67"/>
      <c r="J320" s="67"/>
      <c r="K320" s="74"/>
      <c r="L320" s="74"/>
      <c r="M320" s="74"/>
      <c r="N320" s="74"/>
      <c r="O320" s="74"/>
      <c r="P320" s="74"/>
      <c r="Q320" s="74"/>
      <c r="R320" s="74"/>
      <c r="S320" s="752"/>
      <c r="T320" s="95"/>
      <c r="U320" s="752"/>
      <c r="V320" s="752"/>
      <c r="W320" s="752"/>
      <c r="X320" s="752"/>
      <c r="Y320" s="752"/>
      <c r="Z320" s="752"/>
      <c r="AA320" s="752"/>
      <c r="AB320" s="752"/>
      <c r="AC320" s="752"/>
      <c r="AD320" s="752"/>
      <c r="AE320" s="752"/>
      <c r="AF320" s="752"/>
      <c r="AG320" s="752"/>
      <c r="AH320" s="752"/>
      <c r="AI320" s="752"/>
      <c r="AJ320" s="752"/>
      <c r="AK320" s="752"/>
      <c r="AL320" s="752"/>
      <c r="AM320" s="752"/>
      <c r="AN320" s="752"/>
      <c r="AO320" s="752"/>
      <c r="AP320" s="752"/>
    </row>
    <row r="321">
      <c r="A321" s="67"/>
      <c r="B321" s="101"/>
      <c r="C321" s="74"/>
      <c r="D321" s="67"/>
      <c r="E321" s="67"/>
      <c r="F321" s="74"/>
      <c r="G321" s="74"/>
      <c r="H321" s="74"/>
      <c r="I321" s="67"/>
      <c r="J321" s="67"/>
      <c r="K321" s="74"/>
      <c r="L321" s="74"/>
      <c r="M321" s="74"/>
      <c r="N321" s="74"/>
      <c r="O321" s="74"/>
      <c r="P321" s="74"/>
      <c r="Q321" s="74"/>
      <c r="R321" s="74"/>
      <c r="S321" s="752"/>
      <c r="T321" s="95"/>
      <c r="U321" s="752"/>
      <c r="V321" s="752"/>
      <c r="W321" s="752"/>
      <c r="X321" s="752"/>
      <c r="Y321" s="752"/>
      <c r="Z321" s="752"/>
      <c r="AA321" s="752"/>
      <c r="AB321" s="752"/>
      <c r="AC321" s="752"/>
      <c r="AD321" s="752"/>
      <c r="AE321" s="752"/>
      <c r="AF321" s="752"/>
      <c r="AG321" s="752"/>
      <c r="AH321" s="752"/>
      <c r="AI321" s="752"/>
      <c r="AJ321" s="752"/>
      <c r="AK321" s="752"/>
      <c r="AL321" s="752"/>
      <c r="AM321" s="752"/>
      <c r="AN321" s="752"/>
      <c r="AO321" s="752"/>
      <c r="AP321" s="752"/>
    </row>
    <row r="322">
      <c r="A322" s="67"/>
      <c r="B322" s="101"/>
      <c r="C322" s="74"/>
      <c r="D322" s="67"/>
      <c r="E322" s="67"/>
      <c r="F322" s="74"/>
      <c r="G322" s="74"/>
      <c r="H322" s="74"/>
      <c r="I322" s="67"/>
      <c r="J322" s="67"/>
      <c r="K322" s="74"/>
      <c r="L322" s="74"/>
      <c r="M322" s="74"/>
      <c r="N322" s="74"/>
      <c r="O322" s="74"/>
      <c r="P322" s="74"/>
      <c r="Q322" s="74"/>
      <c r="R322" s="74"/>
      <c r="S322" s="752"/>
      <c r="T322" s="95"/>
      <c r="U322" s="752"/>
      <c r="V322" s="752"/>
      <c r="W322" s="752"/>
      <c r="X322" s="752"/>
      <c r="Y322" s="752"/>
      <c r="Z322" s="752"/>
      <c r="AA322" s="752"/>
      <c r="AB322" s="752"/>
      <c r="AC322" s="752"/>
      <c r="AD322" s="752"/>
      <c r="AE322" s="752"/>
      <c r="AF322" s="752"/>
      <c r="AG322" s="752"/>
      <c r="AH322" s="752"/>
      <c r="AI322" s="752"/>
      <c r="AJ322" s="752"/>
      <c r="AK322" s="752"/>
      <c r="AL322" s="752"/>
      <c r="AM322" s="752"/>
      <c r="AN322" s="752"/>
      <c r="AO322" s="752"/>
      <c r="AP322" s="752"/>
    </row>
    <row r="323">
      <c r="A323" s="67"/>
      <c r="B323" s="101"/>
      <c r="C323" s="74"/>
      <c r="D323" s="67"/>
      <c r="E323" s="67"/>
      <c r="F323" s="74"/>
      <c r="G323" s="74"/>
      <c r="H323" s="74"/>
      <c r="I323" s="67"/>
      <c r="J323" s="67"/>
      <c r="K323" s="74"/>
      <c r="L323" s="74"/>
      <c r="M323" s="74"/>
      <c r="N323" s="74"/>
      <c r="O323" s="74"/>
      <c r="P323" s="74"/>
      <c r="Q323" s="74"/>
      <c r="R323" s="74"/>
      <c r="S323" s="752"/>
      <c r="T323" s="95"/>
      <c r="U323" s="752"/>
      <c r="V323" s="752"/>
      <c r="W323" s="752"/>
      <c r="X323" s="752"/>
      <c r="Y323" s="752"/>
      <c r="Z323" s="752"/>
      <c r="AA323" s="752"/>
      <c r="AB323" s="752"/>
      <c r="AC323" s="752"/>
      <c r="AD323" s="752"/>
      <c r="AE323" s="752"/>
      <c r="AF323" s="752"/>
      <c r="AG323" s="752"/>
      <c r="AH323" s="752"/>
      <c r="AI323" s="752"/>
      <c r="AJ323" s="752"/>
      <c r="AK323" s="752"/>
      <c r="AL323" s="752"/>
      <c r="AM323" s="752"/>
      <c r="AN323" s="752"/>
      <c r="AO323" s="752"/>
      <c r="AP323" s="752"/>
    </row>
    <row r="324">
      <c r="A324" s="67"/>
      <c r="B324" s="101"/>
      <c r="C324" s="74"/>
      <c r="D324" s="67"/>
      <c r="E324" s="67"/>
      <c r="F324" s="74"/>
      <c r="G324" s="74"/>
      <c r="H324" s="74"/>
      <c r="I324" s="67"/>
      <c r="J324" s="67"/>
      <c r="K324" s="74"/>
      <c r="L324" s="74"/>
      <c r="M324" s="74"/>
      <c r="N324" s="74"/>
      <c r="O324" s="74"/>
      <c r="P324" s="74"/>
      <c r="Q324" s="74"/>
      <c r="R324" s="74"/>
      <c r="S324" s="752"/>
      <c r="T324" s="95"/>
      <c r="U324" s="752"/>
      <c r="V324" s="752"/>
      <c r="W324" s="752"/>
      <c r="X324" s="752"/>
      <c r="Y324" s="752"/>
      <c r="Z324" s="752"/>
      <c r="AA324" s="752"/>
      <c r="AB324" s="752"/>
      <c r="AC324" s="752"/>
      <c r="AD324" s="752"/>
      <c r="AE324" s="752"/>
      <c r="AF324" s="752"/>
      <c r="AG324" s="752"/>
      <c r="AH324" s="752"/>
      <c r="AI324" s="752"/>
      <c r="AJ324" s="752"/>
      <c r="AK324" s="752"/>
      <c r="AL324" s="752"/>
      <c r="AM324" s="752"/>
      <c r="AN324" s="752"/>
      <c r="AO324" s="752"/>
      <c r="AP324" s="752"/>
    </row>
    <row r="325">
      <c r="A325" s="67"/>
      <c r="B325" s="101"/>
      <c r="C325" s="74"/>
      <c r="D325" s="67"/>
      <c r="E325" s="67"/>
      <c r="F325" s="74"/>
      <c r="G325" s="74"/>
      <c r="H325" s="74"/>
      <c r="I325" s="67"/>
      <c r="J325" s="67"/>
      <c r="K325" s="74"/>
      <c r="L325" s="74"/>
      <c r="M325" s="74"/>
      <c r="N325" s="74"/>
      <c r="O325" s="74"/>
      <c r="P325" s="74"/>
      <c r="Q325" s="74"/>
      <c r="R325" s="74"/>
      <c r="S325" s="752"/>
      <c r="T325" s="95"/>
      <c r="U325" s="752"/>
      <c r="V325" s="752"/>
      <c r="W325" s="752"/>
      <c r="X325" s="752"/>
      <c r="Y325" s="752"/>
      <c r="Z325" s="752"/>
      <c r="AA325" s="752"/>
      <c r="AB325" s="752"/>
      <c r="AC325" s="752"/>
      <c r="AD325" s="752"/>
      <c r="AE325" s="752"/>
      <c r="AF325" s="752"/>
      <c r="AG325" s="752"/>
      <c r="AH325" s="752"/>
      <c r="AI325" s="752"/>
      <c r="AJ325" s="752"/>
      <c r="AK325" s="752"/>
      <c r="AL325" s="752"/>
      <c r="AM325" s="752"/>
      <c r="AN325" s="752"/>
      <c r="AO325" s="752"/>
      <c r="AP325" s="752"/>
    </row>
    <row r="326">
      <c r="A326" s="67"/>
      <c r="B326" s="101"/>
      <c r="C326" s="74"/>
      <c r="D326" s="67"/>
      <c r="E326" s="67"/>
      <c r="F326" s="74"/>
      <c r="G326" s="74"/>
      <c r="H326" s="74"/>
      <c r="I326" s="67"/>
      <c r="J326" s="67"/>
      <c r="K326" s="74"/>
      <c r="L326" s="74"/>
      <c r="M326" s="74"/>
      <c r="N326" s="74"/>
      <c r="O326" s="74"/>
      <c r="P326" s="74"/>
      <c r="Q326" s="74"/>
      <c r="R326" s="74"/>
      <c r="S326" s="752"/>
      <c r="T326" s="95"/>
      <c r="U326" s="752"/>
      <c r="V326" s="752"/>
      <c r="W326" s="752"/>
      <c r="X326" s="752"/>
      <c r="Y326" s="752"/>
      <c r="Z326" s="752"/>
      <c r="AA326" s="752"/>
      <c r="AB326" s="752"/>
      <c r="AC326" s="752"/>
      <c r="AD326" s="752"/>
      <c r="AE326" s="752"/>
      <c r="AF326" s="752"/>
      <c r="AG326" s="752"/>
      <c r="AH326" s="752"/>
      <c r="AI326" s="752"/>
      <c r="AJ326" s="752"/>
      <c r="AK326" s="752"/>
      <c r="AL326" s="752"/>
      <c r="AM326" s="752"/>
      <c r="AN326" s="752"/>
      <c r="AO326" s="752"/>
      <c r="AP326" s="752"/>
    </row>
    <row r="327">
      <c r="A327" s="67"/>
      <c r="B327" s="101"/>
      <c r="C327" s="74"/>
      <c r="D327" s="67"/>
      <c r="E327" s="67"/>
      <c r="F327" s="74"/>
      <c r="G327" s="74"/>
      <c r="H327" s="74"/>
      <c r="I327" s="67"/>
      <c r="J327" s="67"/>
      <c r="K327" s="74"/>
      <c r="L327" s="74"/>
      <c r="M327" s="74"/>
      <c r="N327" s="74"/>
      <c r="O327" s="74"/>
      <c r="P327" s="74"/>
      <c r="Q327" s="74"/>
      <c r="R327" s="74"/>
      <c r="S327" s="752"/>
      <c r="T327" s="95"/>
      <c r="U327" s="752"/>
      <c r="V327" s="752"/>
      <c r="W327" s="752"/>
      <c r="X327" s="752"/>
      <c r="Y327" s="752"/>
      <c r="Z327" s="752"/>
      <c r="AA327" s="752"/>
      <c r="AB327" s="752"/>
      <c r="AC327" s="752"/>
      <c r="AD327" s="752"/>
      <c r="AE327" s="752"/>
      <c r="AF327" s="752"/>
      <c r="AG327" s="752"/>
      <c r="AH327" s="752"/>
      <c r="AI327" s="752"/>
      <c r="AJ327" s="752"/>
      <c r="AK327" s="752"/>
      <c r="AL327" s="752"/>
      <c r="AM327" s="752"/>
      <c r="AN327" s="752"/>
      <c r="AO327" s="752"/>
      <c r="AP327" s="752"/>
    </row>
    <row r="328">
      <c r="A328" s="67"/>
      <c r="B328" s="101"/>
      <c r="C328" s="74"/>
      <c r="D328" s="67"/>
      <c r="E328" s="67"/>
      <c r="F328" s="74"/>
      <c r="G328" s="74"/>
      <c r="H328" s="74"/>
      <c r="I328" s="67"/>
      <c r="J328" s="67"/>
      <c r="K328" s="74"/>
      <c r="L328" s="74"/>
      <c r="M328" s="74"/>
      <c r="N328" s="74"/>
      <c r="O328" s="74"/>
      <c r="P328" s="74"/>
      <c r="Q328" s="74"/>
      <c r="R328" s="74"/>
      <c r="S328" s="752"/>
      <c r="T328" s="95"/>
      <c r="U328" s="752"/>
      <c r="V328" s="752"/>
      <c r="W328" s="752"/>
      <c r="X328" s="752"/>
      <c r="Y328" s="752"/>
      <c r="Z328" s="752"/>
      <c r="AA328" s="752"/>
      <c r="AB328" s="752"/>
      <c r="AC328" s="752"/>
      <c r="AD328" s="752"/>
      <c r="AE328" s="752"/>
      <c r="AF328" s="752"/>
      <c r="AG328" s="752"/>
      <c r="AH328" s="752"/>
      <c r="AI328" s="752"/>
      <c r="AJ328" s="752"/>
      <c r="AK328" s="752"/>
      <c r="AL328" s="752"/>
      <c r="AM328" s="752"/>
      <c r="AN328" s="752"/>
      <c r="AO328" s="752"/>
      <c r="AP328" s="752"/>
    </row>
    <row r="329">
      <c r="A329" s="67"/>
      <c r="B329" s="101"/>
      <c r="C329" s="74"/>
      <c r="D329" s="67"/>
      <c r="E329" s="67"/>
      <c r="F329" s="74"/>
      <c r="G329" s="74"/>
      <c r="H329" s="74"/>
      <c r="I329" s="67"/>
      <c r="J329" s="67"/>
      <c r="K329" s="74"/>
      <c r="L329" s="74"/>
      <c r="M329" s="74"/>
      <c r="N329" s="74"/>
      <c r="O329" s="74"/>
      <c r="P329" s="74"/>
      <c r="Q329" s="74"/>
      <c r="R329" s="74"/>
      <c r="S329" s="752"/>
      <c r="T329" s="95"/>
      <c r="U329" s="752"/>
      <c r="V329" s="752"/>
      <c r="W329" s="752"/>
      <c r="X329" s="752"/>
      <c r="Y329" s="752"/>
      <c r="Z329" s="752"/>
      <c r="AA329" s="752"/>
      <c r="AB329" s="752"/>
      <c r="AC329" s="752"/>
      <c r="AD329" s="752"/>
      <c r="AE329" s="752"/>
      <c r="AF329" s="752"/>
      <c r="AG329" s="752"/>
      <c r="AH329" s="752"/>
      <c r="AI329" s="752"/>
      <c r="AJ329" s="752"/>
      <c r="AK329" s="752"/>
      <c r="AL329" s="752"/>
      <c r="AM329" s="752"/>
      <c r="AN329" s="752"/>
      <c r="AO329" s="752"/>
      <c r="AP329" s="752"/>
    </row>
    <row r="330">
      <c r="A330" s="67"/>
      <c r="B330" s="101"/>
      <c r="C330" s="74"/>
      <c r="D330" s="67"/>
      <c r="E330" s="67"/>
      <c r="F330" s="74"/>
      <c r="G330" s="74"/>
      <c r="H330" s="74"/>
      <c r="I330" s="67"/>
      <c r="J330" s="67"/>
      <c r="K330" s="74"/>
      <c r="L330" s="74"/>
      <c r="M330" s="74"/>
      <c r="N330" s="74"/>
      <c r="O330" s="74"/>
      <c r="P330" s="74"/>
      <c r="Q330" s="74"/>
      <c r="R330" s="74"/>
      <c r="S330" s="752"/>
      <c r="T330" s="95"/>
      <c r="U330" s="752"/>
      <c r="V330" s="752"/>
      <c r="W330" s="752"/>
      <c r="X330" s="752"/>
      <c r="Y330" s="752"/>
      <c r="Z330" s="752"/>
      <c r="AA330" s="752"/>
      <c r="AB330" s="752"/>
      <c r="AC330" s="752"/>
      <c r="AD330" s="752"/>
      <c r="AE330" s="752"/>
      <c r="AF330" s="752"/>
      <c r="AG330" s="752"/>
      <c r="AH330" s="752"/>
      <c r="AI330" s="752"/>
      <c r="AJ330" s="752"/>
      <c r="AK330" s="752"/>
      <c r="AL330" s="752"/>
      <c r="AM330" s="752"/>
      <c r="AN330" s="752"/>
      <c r="AO330" s="752"/>
      <c r="AP330" s="752"/>
    </row>
    <row r="331">
      <c r="A331" s="67"/>
      <c r="B331" s="101"/>
      <c r="C331" s="74"/>
      <c r="D331" s="67"/>
      <c r="E331" s="67"/>
      <c r="F331" s="74"/>
      <c r="G331" s="74"/>
      <c r="H331" s="74"/>
      <c r="I331" s="67"/>
      <c r="J331" s="67"/>
      <c r="K331" s="74"/>
      <c r="L331" s="74"/>
      <c r="M331" s="74"/>
      <c r="N331" s="74"/>
      <c r="O331" s="74"/>
      <c r="P331" s="74"/>
      <c r="Q331" s="74"/>
      <c r="R331" s="74"/>
      <c r="S331" s="752"/>
      <c r="T331" s="95"/>
      <c r="U331" s="752"/>
      <c r="V331" s="752"/>
      <c r="W331" s="752"/>
      <c r="X331" s="752"/>
      <c r="Y331" s="752"/>
      <c r="Z331" s="752"/>
      <c r="AA331" s="752"/>
      <c r="AB331" s="752"/>
      <c r="AC331" s="752"/>
      <c r="AD331" s="752"/>
      <c r="AE331" s="752"/>
      <c r="AF331" s="752"/>
      <c r="AG331" s="752"/>
      <c r="AH331" s="752"/>
      <c r="AI331" s="752"/>
      <c r="AJ331" s="752"/>
      <c r="AK331" s="752"/>
      <c r="AL331" s="752"/>
      <c r="AM331" s="752"/>
      <c r="AN331" s="752"/>
      <c r="AO331" s="752"/>
      <c r="AP331" s="752"/>
    </row>
    <row r="332">
      <c r="A332" s="67"/>
      <c r="B332" s="101"/>
      <c r="C332" s="74"/>
      <c r="D332" s="67"/>
      <c r="E332" s="67"/>
      <c r="F332" s="74"/>
      <c r="G332" s="74"/>
      <c r="H332" s="74"/>
      <c r="I332" s="67"/>
      <c r="J332" s="67"/>
      <c r="K332" s="74"/>
      <c r="L332" s="74"/>
      <c r="M332" s="74"/>
      <c r="N332" s="74"/>
      <c r="O332" s="74"/>
      <c r="P332" s="74"/>
      <c r="Q332" s="74"/>
      <c r="R332" s="74"/>
      <c r="S332" s="752"/>
      <c r="T332" s="95"/>
      <c r="U332" s="752"/>
      <c r="V332" s="752"/>
      <c r="W332" s="752"/>
      <c r="X332" s="752"/>
      <c r="Y332" s="752"/>
      <c r="Z332" s="752"/>
      <c r="AA332" s="752"/>
      <c r="AB332" s="752"/>
      <c r="AC332" s="752"/>
      <c r="AD332" s="752"/>
      <c r="AE332" s="752"/>
      <c r="AF332" s="752"/>
      <c r="AG332" s="752"/>
      <c r="AH332" s="752"/>
      <c r="AI332" s="752"/>
      <c r="AJ332" s="752"/>
      <c r="AK332" s="752"/>
      <c r="AL332" s="752"/>
      <c r="AM332" s="752"/>
      <c r="AN332" s="752"/>
      <c r="AO332" s="752"/>
      <c r="AP332" s="752"/>
    </row>
    <row r="333">
      <c r="A333" s="67"/>
      <c r="B333" s="101"/>
      <c r="C333" s="74"/>
      <c r="D333" s="67"/>
      <c r="E333" s="67"/>
      <c r="F333" s="74"/>
      <c r="G333" s="74"/>
      <c r="H333" s="74"/>
      <c r="I333" s="67"/>
      <c r="J333" s="67"/>
      <c r="K333" s="74"/>
      <c r="L333" s="74"/>
      <c r="M333" s="74"/>
      <c r="N333" s="74"/>
      <c r="O333" s="74"/>
      <c r="P333" s="74"/>
      <c r="Q333" s="74"/>
      <c r="R333" s="74"/>
      <c r="S333" s="752"/>
      <c r="T333" s="95"/>
      <c r="U333" s="752"/>
      <c r="V333" s="752"/>
      <c r="W333" s="752"/>
      <c r="X333" s="752"/>
      <c r="Y333" s="752"/>
      <c r="Z333" s="752"/>
      <c r="AA333" s="752"/>
      <c r="AB333" s="752"/>
      <c r="AC333" s="752"/>
      <c r="AD333" s="752"/>
      <c r="AE333" s="752"/>
      <c r="AF333" s="752"/>
      <c r="AG333" s="752"/>
      <c r="AH333" s="752"/>
      <c r="AI333" s="752"/>
      <c r="AJ333" s="752"/>
      <c r="AK333" s="752"/>
      <c r="AL333" s="752"/>
      <c r="AM333" s="752"/>
      <c r="AN333" s="752"/>
      <c r="AO333" s="752"/>
      <c r="AP333" s="752"/>
    </row>
    <row r="334">
      <c r="A334" s="67"/>
      <c r="B334" s="101"/>
      <c r="C334" s="74"/>
      <c r="D334" s="67"/>
      <c r="E334" s="67"/>
      <c r="F334" s="74"/>
      <c r="G334" s="74"/>
      <c r="H334" s="74"/>
      <c r="I334" s="67"/>
      <c r="J334" s="67"/>
      <c r="K334" s="74"/>
      <c r="L334" s="74"/>
      <c r="M334" s="74"/>
      <c r="N334" s="74"/>
      <c r="O334" s="74"/>
      <c r="P334" s="74"/>
      <c r="Q334" s="74"/>
      <c r="R334" s="74"/>
      <c r="S334" s="752"/>
      <c r="T334" s="95"/>
      <c r="U334" s="752"/>
      <c r="V334" s="752"/>
      <c r="W334" s="752"/>
      <c r="X334" s="752"/>
      <c r="Y334" s="752"/>
      <c r="Z334" s="752"/>
      <c r="AA334" s="752"/>
      <c r="AB334" s="752"/>
      <c r="AC334" s="752"/>
      <c r="AD334" s="752"/>
      <c r="AE334" s="752"/>
      <c r="AF334" s="752"/>
      <c r="AG334" s="752"/>
      <c r="AH334" s="752"/>
      <c r="AI334" s="752"/>
      <c r="AJ334" s="752"/>
      <c r="AK334" s="752"/>
      <c r="AL334" s="752"/>
      <c r="AM334" s="752"/>
      <c r="AN334" s="752"/>
      <c r="AO334" s="752"/>
      <c r="AP334" s="752"/>
    </row>
    <row r="335">
      <c r="A335" s="67"/>
      <c r="B335" s="101"/>
      <c r="C335" s="74"/>
      <c r="D335" s="67"/>
      <c r="E335" s="67"/>
      <c r="F335" s="74"/>
      <c r="G335" s="74"/>
      <c r="H335" s="74"/>
      <c r="I335" s="67"/>
      <c r="J335" s="67"/>
      <c r="K335" s="74"/>
      <c r="L335" s="74"/>
      <c r="M335" s="74"/>
      <c r="N335" s="74"/>
      <c r="O335" s="74"/>
      <c r="P335" s="74"/>
      <c r="Q335" s="74"/>
      <c r="R335" s="74"/>
      <c r="S335" s="752"/>
      <c r="T335" s="95"/>
      <c r="U335" s="752"/>
      <c r="V335" s="752"/>
      <c r="W335" s="752"/>
      <c r="X335" s="752"/>
      <c r="Y335" s="752"/>
      <c r="Z335" s="752"/>
      <c r="AA335" s="752"/>
      <c r="AB335" s="752"/>
      <c r="AC335" s="752"/>
      <c r="AD335" s="752"/>
      <c r="AE335" s="752"/>
      <c r="AF335" s="752"/>
      <c r="AG335" s="752"/>
      <c r="AH335" s="752"/>
      <c r="AI335" s="752"/>
      <c r="AJ335" s="752"/>
      <c r="AK335" s="752"/>
      <c r="AL335" s="752"/>
      <c r="AM335" s="752"/>
      <c r="AN335" s="752"/>
      <c r="AO335" s="752"/>
      <c r="AP335" s="752"/>
    </row>
    <row r="336">
      <c r="A336" s="67"/>
      <c r="B336" s="101"/>
      <c r="C336" s="74"/>
      <c r="D336" s="67"/>
      <c r="E336" s="67"/>
      <c r="F336" s="74"/>
      <c r="G336" s="74"/>
      <c r="H336" s="74"/>
      <c r="I336" s="67"/>
      <c r="J336" s="67"/>
      <c r="K336" s="74"/>
      <c r="L336" s="74"/>
      <c r="M336" s="74"/>
      <c r="N336" s="74"/>
      <c r="O336" s="74"/>
      <c r="P336" s="74"/>
      <c r="Q336" s="74"/>
      <c r="R336" s="74"/>
      <c r="S336" s="752"/>
      <c r="T336" s="95"/>
      <c r="U336" s="752"/>
      <c r="V336" s="752"/>
      <c r="W336" s="752"/>
      <c r="X336" s="752"/>
      <c r="Y336" s="752"/>
      <c r="Z336" s="752"/>
      <c r="AA336" s="752"/>
      <c r="AB336" s="752"/>
      <c r="AC336" s="752"/>
      <c r="AD336" s="752"/>
      <c r="AE336" s="752"/>
      <c r="AF336" s="752"/>
      <c r="AG336" s="752"/>
      <c r="AH336" s="752"/>
      <c r="AI336" s="752"/>
      <c r="AJ336" s="752"/>
      <c r="AK336" s="752"/>
      <c r="AL336" s="752"/>
      <c r="AM336" s="752"/>
      <c r="AN336" s="752"/>
      <c r="AO336" s="752"/>
      <c r="AP336" s="752"/>
    </row>
    <row r="337">
      <c r="A337" s="67"/>
      <c r="B337" s="101"/>
      <c r="C337" s="74"/>
      <c r="D337" s="67"/>
      <c r="E337" s="67"/>
      <c r="F337" s="74"/>
      <c r="G337" s="74"/>
      <c r="H337" s="74"/>
      <c r="I337" s="67"/>
      <c r="J337" s="67"/>
      <c r="K337" s="74"/>
      <c r="L337" s="74"/>
      <c r="M337" s="74"/>
      <c r="N337" s="74"/>
      <c r="O337" s="74"/>
      <c r="P337" s="74"/>
      <c r="Q337" s="74"/>
      <c r="R337" s="74"/>
      <c r="S337" s="752"/>
      <c r="T337" s="95"/>
      <c r="U337" s="752"/>
      <c r="V337" s="752"/>
      <c r="W337" s="752"/>
      <c r="X337" s="752"/>
      <c r="Y337" s="752"/>
      <c r="Z337" s="752"/>
      <c r="AA337" s="752"/>
      <c r="AB337" s="752"/>
      <c r="AC337" s="752"/>
      <c r="AD337" s="752"/>
      <c r="AE337" s="752"/>
      <c r="AF337" s="752"/>
      <c r="AG337" s="752"/>
      <c r="AH337" s="752"/>
      <c r="AI337" s="752"/>
      <c r="AJ337" s="752"/>
      <c r="AK337" s="752"/>
      <c r="AL337" s="752"/>
      <c r="AM337" s="752"/>
      <c r="AN337" s="752"/>
      <c r="AO337" s="752"/>
      <c r="AP337" s="752"/>
    </row>
    <row r="338">
      <c r="A338" s="67"/>
      <c r="B338" s="101"/>
      <c r="C338" s="74"/>
      <c r="D338" s="67"/>
      <c r="E338" s="67"/>
      <c r="F338" s="74"/>
      <c r="G338" s="74"/>
      <c r="H338" s="74"/>
      <c r="I338" s="67"/>
      <c r="J338" s="67"/>
      <c r="K338" s="74"/>
      <c r="L338" s="74"/>
      <c r="M338" s="74"/>
      <c r="N338" s="74"/>
      <c r="O338" s="74"/>
      <c r="P338" s="74"/>
      <c r="Q338" s="74"/>
      <c r="R338" s="74"/>
      <c r="S338" s="752"/>
      <c r="T338" s="95"/>
      <c r="U338" s="752"/>
      <c r="V338" s="752"/>
      <c r="W338" s="752"/>
      <c r="X338" s="752"/>
      <c r="Y338" s="752"/>
      <c r="Z338" s="752"/>
      <c r="AA338" s="752"/>
      <c r="AB338" s="752"/>
      <c r="AC338" s="752"/>
      <c r="AD338" s="752"/>
      <c r="AE338" s="752"/>
      <c r="AF338" s="752"/>
      <c r="AG338" s="752"/>
      <c r="AH338" s="752"/>
      <c r="AI338" s="752"/>
      <c r="AJ338" s="752"/>
      <c r="AK338" s="752"/>
      <c r="AL338" s="752"/>
      <c r="AM338" s="752"/>
      <c r="AN338" s="752"/>
      <c r="AO338" s="752"/>
      <c r="AP338" s="752"/>
    </row>
    <row r="339">
      <c r="A339" s="67"/>
      <c r="B339" s="101"/>
      <c r="C339" s="74"/>
      <c r="D339" s="67"/>
      <c r="E339" s="67"/>
      <c r="F339" s="74"/>
      <c r="G339" s="74"/>
      <c r="H339" s="74"/>
      <c r="I339" s="67"/>
      <c r="J339" s="67"/>
      <c r="K339" s="74"/>
      <c r="L339" s="74"/>
      <c r="M339" s="74"/>
      <c r="N339" s="74"/>
      <c r="O339" s="74"/>
      <c r="P339" s="74"/>
      <c r="Q339" s="74"/>
      <c r="R339" s="74"/>
      <c r="S339" s="752"/>
      <c r="T339" s="95"/>
      <c r="U339" s="752"/>
      <c r="V339" s="752"/>
      <c r="W339" s="752"/>
      <c r="X339" s="752"/>
      <c r="Y339" s="752"/>
      <c r="Z339" s="752"/>
      <c r="AA339" s="752"/>
      <c r="AB339" s="752"/>
      <c r="AC339" s="752"/>
      <c r="AD339" s="752"/>
      <c r="AE339" s="752"/>
      <c r="AF339" s="752"/>
      <c r="AG339" s="752"/>
      <c r="AH339" s="752"/>
      <c r="AI339" s="752"/>
      <c r="AJ339" s="752"/>
      <c r="AK339" s="752"/>
      <c r="AL339" s="752"/>
      <c r="AM339" s="752"/>
      <c r="AN339" s="752"/>
      <c r="AO339" s="752"/>
      <c r="AP339" s="752"/>
    </row>
    <row r="340">
      <c r="A340" s="67"/>
      <c r="B340" s="101"/>
      <c r="C340" s="74"/>
      <c r="D340" s="67"/>
      <c r="E340" s="67"/>
      <c r="F340" s="74"/>
      <c r="G340" s="74"/>
      <c r="H340" s="74"/>
      <c r="I340" s="67"/>
      <c r="J340" s="67"/>
      <c r="K340" s="74"/>
      <c r="L340" s="74"/>
      <c r="M340" s="74"/>
      <c r="N340" s="74"/>
      <c r="O340" s="74"/>
      <c r="P340" s="74"/>
      <c r="Q340" s="74"/>
      <c r="R340" s="74"/>
      <c r="S340" s="752"/>
      <c r="T340" s="95"/>
      <c r="U340" s="752"/>
      <c r="V340" s="752"/>
      <c r="W340" s="752"/>
      <c r="X340" s="752"/>
      <c r="Y340" s="752"/>
      <c r="Z340" s="752"/>
      <c r="AA340" s="752"/>
      <c r="AB340" s="752"/>
      <c r="AC340" s="752"/>
      <c r="AD340" s="752"/>
      <c r="AE340" s="752"/>
      <c r="AF340" s="752"/>
      <c r="AG340" s="752"/>
      <c r="AH340" s="752"/>
      <c r="AI340" s="752"/>
      <c r="AJ340" s="752"/>
      <c r="AK340" s="752"/>
      <c r="AL340" s="752"/>
      <c r="AM340" s="752"/>
      <c r="AN340" s="752"/>
      <c r="AO340" s="752"/>
      <c r="AP340" s="752"/>
    </row>
    <row r="341">
      <c r="A341" s="67"/>
      <c r="B341" s="101"/>
      <c r="C341" s="74"/>
      <c r="D341" s="67"/>
      <c r="E341" s="67"/>
      <c r="F341" s="74"/>
      <c r="G341" s="74"/>
      <c r="H341" s="74"/>
      <c r="I341" s="67"/>
      <c r="J341" s="67"/>
      <c r="K341" s="74"/>
      <c r="L341" s="74"/>
      <c r="M341" s="74"/>
      <c r="N341" s="74"/>
      <c r="O341" s="74"/>
      <c r="P341" s="74"/>
      <c r="Q341" s="74"/>
      <c r="R341" s="74"/>
      <c r="S341" s="752"/>
      <c r="T341" s="95"/>
      <c r="U341" s="752"/>
      <c r="V341" s="752"/>
      <c r="W341" s="752"/>
      <c r="X341" s="752"/>
      <c r="Y341" s="752"/>
      <c r="Z341" s="752"/>
      <c r="AA341" s="752"/>
      <c r="AB341" s="752"/>
      <c r="AC341" s="752"/>
      <c r="AD341" s="752"/>
      <c r="AE341" s="752"/>
      <c r="AF341" s="752"/>
      <c r="AG341" s="752"/>
      <c r="AH341" s="752"/>
      <c r="AI341" s="752"/>
      <c r="AJ341" s="752"/>
      <c r="AK341" s="752"/>
      <c r="AL341" s="752"/>
      <c r="AM341" s="752"/>
      <c r="AN341" s="752"/>
      <c r="AO341" s="752"/>
      <c r="AP341" s="752"/>
    </row>
    <row r="342">
      <c r="A342" s="67"/>
      <c r="B342" s="101"/>
      <c r="C342" s="74"/>
      <c r="D342" s="67"/>
      <c r="E342" s="67"/>
      <c r="F342" s="74"/>
      <c r="G342" s="74"/>
      <c r="H342" s="74"/>
      <c r="I342" s="67"/>
      <c r="J342" s="67"/>
      <c r="K342" s="74"/>
      <c r="L342" s="74"/>
      <c r="M342" s="74"/>
      <c r="N342" s="74"/>
      <c r="O342" s="74"/>
      <c r="P342" s="74"/>
      <c r="Q342" s="74"/>
      <c r="R342" s="74"/>
      <c r="S342" s="752"/>
      <c r="T342" s="95"/>
      <c r="U342" s="752"/>
      <c r="V342" s="752"/>
      <c r="W342" s="752"/>
      <c r="X342" s="752"/>
      <c r="Y342" s="752"/>
      <c r="Z342" s="752"/>
      <c r="AA342" s="752"/>
      <c r="AB342" s="752"/>
      <c r="AC342" s="752"/>
      <c r="AD342" s="752"/>
      <c r="AE342" s="752"/>
      <c r="AF342" s="752"/>
      <c r="AG342" s="752"/>
      <c r="AH342" s="752"/>
      <c r="AI342" s="752"/>
      <c r="AJ342" s="752"/>
      <c r="AK342" s="752"/>
      <c r="AL342" s="752"/>
      <c r="AM342" s="752"/>
      <c r="AN342" s="752"/>
      <c r="AO342" s="752"/>
      <c r="AP342" s="752"/>
    </row>
    <row r="343">
      <c r="A343" s="67"/>
      <c r="B343" s="101"/>
      <c r="C343" s="74"/>
      <c r="D343" s="67"/>
      <c r="E343" s="67"/>
      <c r="F343" s="74"/>
      <c r="G343" s="74"/>
      <c r="H343" s="74"/>
      <c r="I343" s="67"/>
      <c r="J343" s="67"/>
      <c r="K343" s="74"/>
      <c r="L343" s="74"/>
      <c r="M343" s="74"/>
      <c r="N343" s="74"/>
      <c r="O343" s="74"/>
      <c r="P343" s="74"/>
      <c r="Q343" s="74"/>
      <c r="R343" s="74"/>
      <c r="S343" s="752"/>
      <c r="T343" s="95"/>
      <c r="U343" s="752"/>
      <c r="V343" s="752"/>
      <c r="W343" s="752"/>
      <c r="X343" s="752"/>
      <c r="Y343" s="752"/>
      <c r="Z343" s="752"/>
      <c r="AA343" s="752"/>
      <c r="AB343" s="752"/>
      <c r="AC343" s="752"/>
      <c r="AD343" s="752"/>
      <c r="AE343" s="752"/>
      <c r="AF343" s="752"/>
      <c r="AG343" s="752"/>
      <c r="AH343" s="752"/>
      <c r="AI343" s="752"/>
      <c r="AJ343" s="752"/>
      <c r="AK343" s="752"/>
      <c r="AL343" s="752"/>
      <c r="AM343" s="752"/>
      <c r="AN343" s="752"/>
      <c r="AO343" s="752"/>
      <c r="AP343" s="752"/>
    </row>
    <row r="344">
      <c r="A344" s="67"/>
      <c r="B344" s="101"/>
      <c r="C344" s="74"/>
      <c r="D344" s="67"/>
      <c r="E344" s="67"/>
      <c r="F344" s="74"/>
      <c r="G344" s="74"/>
      <c r="H344" s="74"/>
      <c r="I344" s="67"/>
      <c r="J344" s="67"/>
      <c r="K344" s="74"/>
      <c r="L344" s="74"/>
      <c r="M344" s="74"/>
      <c r="N344" s="74"/>
      <c r="O344" s="74"/>
      <c r="P344" s="74"/>
      <c r="Q344" s="74"/>
      <c r="R344" s="74"/>
      <c r="S344" s="752"/>
      <c r="T344" s="95"/>
      <c r="U344" s="752"/>
      <c r="V344" s="752"/>
      <c r="W344" s="752"/>
      <c r="X344" s="752"/>
      <c r="Y344" s="752"/>
      <c r="Z344" s="752"/>
      <c r="AA344" s="752"/>
      <c r="AB344" s="752"/>
      <c r="AC344" s="752"/>
      <c r="AD344" s="752"/>
      <c r="AE344" s="752"/>
      <c r="AF344" s="752"/>
      <c r="AG344" s="752"/>
      <c r="AH344" s="752"/>
      <c r="AI344" s="752"/>
      <c r="AJ344" s="752"/>
      <c r="AK344" s="752"/>
      <c r="AL344" s="752"/>
      <c r="AM344" s="752"/>
      <c r="AN344" s="752"/>
      <c r="AO344" s="752"/>
      <c r="AP344" s="752"/>
    </row>
    <row r="345">
      <c r="A345" s="67"/>
      <c r="B345" s="101"/>
      <c r="C345" s="74"/>
      <c r="D345" s="67"/>
      <c r="E345" s="67"/>
      <c r="F345" s="74"/>
      <c r="G345" s="74"/>
      <c r="H345" s="74"/>
      <c r="I345" s="67"/>
      <c r="J345" s="67"/>
      <c r="K345" s="74"/>
      <c r="L345" s="74"/>
      <c r="M345" s="74"/>
      <c r="N345" s="74"/>
      <c r="O345" s="74"/>
      <c r="P345" s="74"/>
      <c r="Q345" s="74"/>
      <c r="R345" s="74"/>
      <c r="S345" s="752"/>
      <c r="T345" s="95"/>
      <c r="U345" s="752"/>
      <c r="V345" s="752"/>
      <c r="W345" s="752"/>
      <c r="X345" s="752"/>
      <c r="Y345" s="752"/>
      <c r="Z345" s="752"/>
      <c r="AA345" s="752"/>
      <c r="AB345" s="752"/>
      <c r="AC345" s="752"/>
      <c r="AD345" s="752"/>
      <c r="AE345" s="752"/>
      <c r="AF345" s="752"/>
      <c r="AG345" s="752"/>
      <c r="AH345" s="752"/>
      <c r="AI345" s="752"/>
      <c r="AJ345" s="752"/>
      <c r="AK345" s="752"/>
      <c r="AL345" s="752"/>
      <c r="AM345" s="752"/>
      <c r="AN345" s="752"/>
      <c r="AO345" s="752"/>
      <c r="AP345" s="752"/>
    </row>
    <row r="346">
      <c r="A346" s="67"/>
      <c r="B346" s="101"/>
      <c r="C346" s="74"/>
      <c r="D346" s="67"/>
      <c r="E346" s="67"/>
      <c r="F346" s="74"/>
      <c r="G346" s="74"/>
      <c r="H346" s="74"/>
      <c r="I346" s="67"/>
      <c r="J346" s="67"/>
      <c r="K346" s="74"/>
      <c r="L346" s="74"/>
      <c r="M346" s="74"/>
      <c r="N346" s="74"/>
      <c r="O346" s="74"/>
      <c r="P346" s="74"/>
      <c r="Q346" s="74"/>
      <c r="R346" s="74"/>
      <c r="S346" s="752"/>
      <c r="T346" s="95"/>
      <c r="U346" s="752"/>
      <c r="V346" s="752"/>
      <c r="W346" s="752"/>
      <c r="X346" s="752"/>
      <c r="Y346" s="752"/>
      <c r="Z346" s="752"/>
      <c r="AA346" s="752"/>
      <c r="AB346" s="752"/>
      <c r="AC346" s="752"/>
      <c r="AD346" s="752"/>
      <c r="AE346" s="752"/>
      <c r="AF346" s="752"/>
      <c r="AG346" s="752"/>
      <c r="AH346" s="752"/>
      <c r="AI346" s="752"/>
      <c r="AJ346" s="752"/>
      <c r="AK346" s="752"/>
      <c r="AL346" s="752"/>
      <c r="AM346" s="752"/>
      <c r="AN346" s="752"/>
      <c r="AO346" s="752"/>
      <c r="AP346" s="752"/>
    </row>
    <row r="347">
      <c r="A347" s="67"/>
      <c r="B347" s="101"/>
      <c r="C347" s="74"/>
      <c r="D347" s="67"/>
      <c r="E347" s="67"/>
      <c r="F347" s="74"/>
      <c r="G347" s="74"/>
      <c r="H347" s="74"/>
      <c r="I347" s="67"/>
      <c r="J347" s="67"/>
      <c r="K347" s="74"/>
      <c r="L347" s="74"/>
      <c r="M347" s="74"/>
      <c r="N347" s="74"/>
      <c r="O347" s="74"/>
      <c r="P347" s="74"/>
      <c r="Q347" s="74"/>
      <c r="R347" s="74"/>
      <c r="S347" s="752"/>
      <c r="T347" s="95"/>
      <c r="U347" s="752"/>
      <c r="V347" s="752"/>
      <c r="W347" s="752"/>
      <c r="X347" s="752"/>
      <c r="Y347" s="752"/>
      <c r="Z347" s="752"/>
      <c r="AA347" s="752"/>
      <c r="AB347" s="752"/>
      <c r="AC347" s="752"/>
      <c r="AD347" s="752"/>
      <c r="AE347" s="752"/>
      <c r="AF347" s="752"/>
      <c r="AG347" s="752"/>
      <c r="AH347" s="752"/>
      <c r="AI347" s="752"/>
      <c r="AJ347" s="752"/>
      <c r="AK347" s="752"/>
      <c r="AL347" s="752"/>
      <c r="AM347" s="752"/>
      <c r="AN347" s="752"/>
      <c r="AO347" s="752"/>
      <c r="AP347" s="752"/>
    </row>
    <row r="348">
      <c r="A348" s="67"/>
      <c r="B348" s="101"/>
      <c r="C348" s="74"/>
      <c r="D348" s="67"/>
      <c r="E348" s="67"/>
      <c r="F348" s="74"/>
      <c r="G348" s="74"/>
      <c r="H348" s="74"/>
      <c r="I348" s="67"/>
      <c r="J348" s="67"/>
      <c r="K348" s="74"/>
      <c r="L348" s="74"/>
      <c r="M348" s="74"/>
      <c r="N348" s="74"/>
      <c r="O348" s="74"/>
      <c r="P348" s="74"/>
      <c r="Q348" s="74"/>
      <c r="R348" s="74"/>
      <c r="S348" s="752"/>
      <c r="T348" s="95"/>
      <c r="U348" s="752"/>
      <c r="V348" s="752"/>
      <c r="W348" s="752"/>
      <c r="X348" s="752"/>
      <c r="Y348" s="752"/>
      <c r="Z348" s="752"/>
      <c r="AA348" s="752"/>
      <c r="AB348" s="752"/>
      <c r="AC348" s="752"/>
      <c r="AD348" s="752"/>
      <c r="AE348" s="752"/>
      <c r="AF348" s="752"/>
      <c r="AG348" s="752"/>
      <c r="AH348" s="752"/>
      <c r="AI348" s="752"/>
      <c r="AJ348" s="752"/>
      <c r="AK348" s="752"/>
      <c r="AL348" s="752"/>
      <c r="AM348" s="752"/>
      <c r="AN348" s="752"/>
      <c r="AO348" s="752"/>
      <c r="AP348" s="752"/>
    </row>
    <row r="349">
      <c r="A349" s="67"/>
      <c r="B349" s="101"/>
      <c r="C349" s="74"/>
      <c r="D349" s="67"/>
      <c r="E349" s="67"/>
      <c r="F349" s="74"/>
      <c r="G349" s="74"/>
      <c r="H349" s="74"/>
      <c r="I349" s="67"/>
      <c r="J349" s="67"/>
      <c r="K349" s="74"/>
      <c r="L349" s="74"/>
      <c r="M349" s="74"/>
      <c r="N349" s="74"/>
      <c r="O349" s="74"/>
      <c r="P349" s="74"/>
      <c r="Q349" s="74"/>
      <c r="R349" s="74"/>
      <c r="S349" s="752"/>
      <c r="T349" s="95"/>
      <c r="U349" s="752"/>
      <c r="V349" s="752"/>
      <c r="W349" s="752"/>
      <c r="X349" s="752"/>
      <c r="Y349" s="752"/>
      <c r="Z349" s="752"/>
      <c r="AA349" s="752"/>
      <c r="AB349" s="752"/>
      <c r="AC349" s="752"/>
      <c r="AD349" s="752"/>
      <c r="AE349" s="752"/>
      <c r="AF349" s="752"/>
      <c r="AG349" s="752"/>
      <c r="AH349" s="752"/>
      <c r="AI349" s="752"/>
      <c r="AJ349" s="752"/>
      <c r="AK349" s="752"/>
      <c r="AL349" s="752"/>
      <c r="AM349" s="752"/>
      <c r="AN349" s="752"/>
      <c r="AO349" s="752"/>
      <c r="AP349" s="752"/>
    </row>
    <row r="350">
      <c r="A350" s="67"/>
      <c r="B350" s="101"/>
      <c r="C350" s="74"/>
      <c r="D350" s="67"/>
      <c r="E350" s="67"/>
      <c r="F350" s="74"/>
      <c r="G350" s="74"/>
      <c r="H350" s="74"/>
      <c r="I350" s="67"/>
      <c r="J350" s="67"/>
      <c r="K350" s="74"/>
      <c r="L350" s="74"/>
      <c r="M350" s="74"/>
      <c r="N350" s="74"/>
      <c r="O350" s="74"/>
      <c r="P350" s="74"/>
      <c r="Q350" s="74"/>
      <c r="R350" s="74"/>
      <c r="S350" s="752"/>
      <c r="T350" s="95"/>
      <c r="U350" s="752"/>
      <c r="V350" s="752"/>
      <c r="W350" s="752"/>
      <c r="X350" s="752"/>
      <c r="Y350" s="752"/>
      <c r="Z350" s="752"/>
      <c r="AA350" s="752"/>
      <c r="AB350" s="752"/>
      <c r="AC350" s="752"/>
      <c r="AD350" s="752"/>
      <c r="AE350" s="752"/>
      <c r="AF350" s="752"/>
      <c r="AG350" s="752"/>
      <c r="AH350" s="752"/>
      <c r="AI350" s="752"/>
      <c r="AJ350" s="752"/>
      <c r="AK350" s="752"/>
      <c r="AL350" s="752"/>
      <c r="AM350" s="752"/>
      <c r="AN350" s="752"/>
      <c r="AO350" s="752"/>
      <c r="AP350" s="752"/>
    </row>
    <row r="351">
      <c r="A351" s="67"/>
      <c r="B351" s="101"/>
      <c r="C351" s="74"/>
      <c r="D351" s="67"/>
      <c r="E351" s="67"/>
      <c r="F351" s="74"/>
      <c r="G351" s="74"/>
      <c r="H351" s="74"/>
      <c r="I351" s="67"/>
      <c r="J351" s="67"/>
      <c r="K351" s="74"/>
      <c r="L351" s="74"/>
      <c r="M351" s="74"/>
      <c r="N351" s="74"/>
      <c r="O351" s="74"/>
      <c r="P351" s="74"/>
      <c r="Q351" s="74"/>
      <c r="R351" s="74"/>
      <c r="S351" s="752"/>
      <c r="T351" s="95"/>
      <c r="U351" s="752"/>
      <c r="V351" s="752"/>
      <c r="W351" s="752"/>
      <c r="X351" s="752"/>
      <c r="Y351" s="752"/>
      <c r="Z351" s="752"/>
      <c r="AA351" s="752"/>
      <c r="AB351" s="752"/>
      <c r="AC351" s="752"/>
      <c r="AD351" s="752"/>
      <c r="AE351" s="752"/>
      <c r="AF351" s="752"/>
      <c r="AG351" s="752"/>
      <c r="AH351" s="752"/>
      <c r="AI351" s="752"/>
      <c r="AJ351" s="752"/>
      <c r="AK351" s="752"/>
      <c r="AL351" s="752"/>
      <c r="AM351" s="752"/>
      <c r="AN351" s="752"/>
      <c r="AO351" s="752"/>
      <c r="AP351" s="752"/>
    </row>
    <row r="352">
      <c r="A352" s="67"/>
      <c r="B352" s="101"/>
      <c r="C352" s="74"/>
      <c r="D352" s="67"/>
      <c r="E352" s="67"/>
      <c r="F352" s="74"/>
      <c r="G352" s="74"/>
      <c r="H352" s="74"/>
      <c r="I352" s="67"/>
      <c r="J352" s="67"/>
      <c r="K352" s="74"/>
      <c r="L352" s="74"/>
      <c r="M352" s="74"/>
      <c r="N352" s="74"/>
      <c r="O352" s="74"/>
      <c r="P352" s="74"/>
      <c r="Q352" s="74"/>
      <c r="R352" s="74"/>
      <c r="S352" s="752"/>
      <c r="T352" s="95"/>
      <c r="U352" s="752"/>
      <c r="V352" s="752"/>
      <c r="W352" s="752"/>
      <c r="X352" s="752"/>
      <c r="Y352" s="752"/>
      <c r="Z352" s="752"/>
      <c r="AA352" s="752"/>
      <c r="AB352" s="752"/>
      <c r="AC352" s="752"/>
      <c r="AD352" s="752"/>
      <c r="AE352" s="752"/>
      <c r="AF352" s="752"/>
      <c r="AG352" s="752"/>
      <c r="AH352" s="752"/>
      <c r="AI352" s="752"/>
      <c r="AJ352" s="752"/>
      <c r="AK352" s="752"/>
      <c r="AL352" s="752"/>
      <c r="AM352" s="752"/>
      <c r="AN352" s="752"/>
      <c r="AO352" s="752"/>
      <c r="AP352" s="752"/>
    </row>
    <row r="353">
      <c r="A353" s="67"/>
      <c r="B353" s="101"/>
      <c r="C353" s="74"/>
      <c r="D353" s="67"/>
      <c r="E353" s="67"/>
      <c r="F353" s="74"/>
      <c r="G353" s="74"/>
      <c r="H353" s="74"/>
      <c r="I353" s="67"/>
      <c r="J353" s="67"/>
      <c r="K353" s="74"/>
      <c r="L353" s="74"/>
      <c r="M353" s="74"/>
      <c r="N353" s="74"/>
      <c r="O353" s="74"/>
      <c r="P353" s="74"/>
      <c r="Q353" s="74"/>
      <c r="R353" s="74"/>
      <c r="S353" s="752"/>
      <c r="T353" s="95"/>
      <c r="U353" s="752"/>
      <c r="V353" s="752"/>
      <c r="W353" s="752"/>
      <c r="X353" s="752"/>
      <c r="Y353" s="752"/>
      <c r="Z353" s="752"/>
      <c r="AA353" s="752"/>
      <c r="AB353" s="752"/>
      <c r="AC353" s="752"/>
      <c r="AD353" s="752"/>
      <c r="AE353" s="752"/>
      <c r="AF353" s="752"/>
      <c r="AG353" s="752"/>
      <c r="AH353" s="752"/>
      <c r="AI353" s="752"/>
      <c r="AJ353" s="752"/>
      <c r="AK353" s="752"/>
      <c r="AL353" s="752"/>
      <c r="AM353" s="752"/>
      <c r="AN353" s="752"/>
      <c r="AO353" s="752"/>
      <c r="AP353" s="752"/>
    </row>
    <row r="354">
      <c r="A354" s="67"/>
      <c r="B354" s="101"/>
      <c r="C354" s="74"/>
      <c r="D354" s="67"/>
      <c r="E354" s="67"/>
      <c r="F354" s="74"/>
      <c r="G354" s="74"/>
      <c r="H354" s="74"/>
      <c r="I354" s="67"/>
      <c r="J354" s="67"/>
      <c r="K354" s="74"/>
      <c r="L354" s="74"/>
      <c r="M354" s="74"/>
      <c r="N354" s="74"/>
      <c r="O354" s="74"/>
      <c r="P354" s="74"/>
      <c r="Q354" s="74"/>
      <c r="R354" s="74"/>
      <c r="S354" s="752"/>
      <c r="T354" s="95"/>
      <c r="U354" s="752"/>
      <c r="V354" s="752"/>
      <c r="W354" s="752"/>
      <c r="X354" s="752"/>
      <c r="Y354" s="752"/>
      <c r="Z354" s="752"/>
      <c r="AA354" s="752"/>
      <c r="AB354" s="752"/>
      <c r="AC354" s="752"/>
      <c r="AD354" s="752"/>
      <c r="AE354" s="752"/>
      <c r="AF354" s="752"/>
      <c r="AG354" s="752"/>
      <c r="AH354" s="752"/>
      <c r="AI354" s="752"/>
      <c r="AJ354" s="752"/>
      <c r="AK354" s="752"/>
      <c r="AL354" s="752"/>
      <c r="AM354" s="752"/>
      <c r="AN354" s="752"/>
      <c r="AO354" s="752"/>
      <c r="AP354" s="752"/>
    </row>
    <row r="355">
      <c r="A355" s="67"/>
      <c r="B355" s="101"/>
      <c r="C355" s="74"/>
      <c r="D355" s="67"/>
      <c r="E355" s="67"/>
      <c r="F355" s="74"/>
      <c r="G355" s="74"/>
      <c r="H355" s="74"/>
      <c r="I355" s="67"/>
      <c r="J355" s="67"/>
      <c r="K355" s="74"/>
      <c r="L355" s="74"/>
      <c r="M355" s="74"/>
      <c r="N355" s="74"/>
      <c r="O355" s="74"/>
      <c r="P355" s="74"/>
      <c r="Q355" s="74"/>
      <c r="R355" s="74"/>
      <c r="S355" s="752"/>
      <c r="T355" s="95"/>
      <c r="U355" s="752"/>
      <c r="V355" s="752"/>
      <c r="W355" s="752"/>
      <c r="X355" s="752"/>
      <c r="Y355" s="752"/>
      <c r="Z355" s="752"/>
      <c r="AA355" s="752"/>
      <c r="AB355" s="752"/>
      <c r="AC355" s="752"/>
      <c r="AD355" s="752"/>
      <c r="AE355" s="752"/>
      <c r="AF355" s="752"/>
      <c r="AG355" s="752"/>
      <c r="AH355" s="752"/>
      <c r="AI355" s="752"/>
      <c r="AJ355" s="752"/>
      <c r="AK355" s="752"/>
      <c r="AL355" s="752"/>
      <c r="AM355" s="752"/>
      <c r="AN355" s="752"/>
      <c r="AO355" s="752"/>
      <c r="AP355" s="752"/>
    </row>
    <row r="356">
      <c r="A356" s="67"/>
      <c r="B356" s="101"/>
      <c r="C356" s="74"/>
      <c r="D356" s="67"/>
      <c r="E356" s="67"/>
      <c r="F356" s="74"/>
      <c r="G356" s="74"/>
      <c r="H356" s="74"/>
      <c r="I356" s="67"/>
      <c r="J356" s="67"/>
      <c r="K356" s="74"/>
      <c r="L356" s="74"/>
      <c r="M356" s="74"/>
      <c r="N356" s="74"/>
      <c r="O356" s="74"/>
      <c r="P356" s="74"/>
      <c r="Q356" s="74"/>
      <c r="R356" s="74"/>
      <c r="S356" s="752"/>
      <c r="T356" s="95"/>
      <c r="U356" s="752"/>
      <c r="V356" s="752"/>
      <c r="W356" s="752"/>
      <c r="X356" s="752"/>
      <c r="Y356" s="752"/>
      <c r="Z356" s="752"/>
      <c r="AA356" s="752"/>
      <c r="AB356" s="752"/>
      <c r="AC356" s="752"/>
      <c r="AD356" s="752"/>
      <c r="AE356" s="752"/>
      <c r="AF356" s="752"/>
      <c r="AG356" s="752"/>
      <c r="AH356" s="752"/>
      <c r="AI356" s="752"/>
      <c r="AJ356" s="752"/>
      <c r="AK356" s="752"/>
      <c r="AL356" s="752"/>
      <c r="AM356" s="752"/>
      <c r="AN356" s="752"/>
      <c r="AO356" s="752"/>
      <c r="AP356" s="752"/>
    </row>
    <row r="357">
      <c r="A357" s="67"/>
      <c r="B357" s="101"/>
      <c r="C357" s="74"/>
      <c r="D357" s="67"/>
      <c r="E357" s="67"/>
      <c r="F357" s="74"/>
      <c r="G357" s="74"/>
      <c r="H357" s="74"/>
      <c r="I357" s="67"/>
      <c r="J357" s="67"/>
      <c r="K357" s="74"/>
      <c r="L357" s="74"/>
      <c r="M357" s="74"/>
      <c r="N357" s="74"/>
      <c r="O357" s="74"/>
      <c r="P357" s="74"/>
      <c r="Q357" s="74"/>
      <c r="R357" s="74"/>
      <c r="S357" s="752"/>
      <c r="T357" s="95"/>
      <c r="U357" s="752"/>
      <c r="V357" s="752"/>
      <c r="W357" s="752"/>
      <c r="X357" s="752"/>
      <c r="Y357" s="752"/>
      <c r="Z357" s="752"/>
      <c r="AA357" s="752"/>
      <c r="AB357" s="752"/>
      <c r="AC357" s="752"/>
      <c r="AD357" s="752"/>
      <c r="AE357" s="752"/>
      <c r="AF357" s="752"/>
      <c r="AG357" s="752"/>
      <c r="AH357" s="752"/>
      <c r="AI357" s="752"/>
      <c r="AJ357" s="752"/>
      <c r="AK357" s="752"/>
      <c r="AL357" s="752"/>
      <c r="AM357" s="752"/>
      <c r="AN357" s="752"/>
      <c r="AO357" s="752"/>
      <c r="AP357" s="752"/>
    </row>
    <row r="358">
      <c r="A358" s="67"/>
      <c r="B358" s="101"/>
      <c r="C358" s="74"/>
      <c r="D358" s="67"/>
      <c r="E358" s="67"/>
      <c r="F358" s="74"/>
      <c r="G358" s="74"/>
      <c r="H358" s="74"/>
      <c r="I358" s="67"/>
      <c r="J358" s="67"/>
      <c r="K358" s="74"/>
      <c r="L358" s="74"/>
      <c r="M358" s="74"/>
      <c r="N358" s="74"/>
      <c r="O358" s="74"/>
      <c r="P358" s="74"/>
      <c r="Q358" s="74"/>
      <c r="R358" s="74"/>
      <c r="S358" s="752"/>
      <c r="T358" s="95"/>
      <c r="U358" s="752"/>
      <c r="V358" s="752"/>
      <c r="W358" s="752"/>
      <c r="X358" s="752"/>
      <c r="Y358" s="752"/>
      <c r="Z358" s="752"/>
      <c r="AA358" s="752"/>
      <c r="AB358" s="752"/>
      <c r="AC358" s="752"/>
      <c r="AD358" s="752"/>
      <c r="AE358" s="752"/>
      <c r="AF358" s="752"/>
      <c r="AG358" s="752"/>
      <c r="AH358" s="752"/>
      <c r="AI358" s="752"/>
      <c r="AJ358" s="752"/>
      <c r="AK358" s="752"/>
      <c r="AL358" s="752"/>
      <c r="AM358" s="752"/>
      <c r="AN358" s="752"/>
      <c r="AO358" s="752"/>
      <c r="AP358" s="752"/>
    </row>
    <row r="359">
      <c r="A359" s="67"/>
      <c r="B359" s="101"/>
      <c r="C359" s="74"/>
      <c r="D359" s="67"/>
      <c r="E359" s="67"/>
      <c r="F359" s="74"/>
      <c r="G359" s="74"/>
      <c r="H359" s="74"/>
      <c r="I359" s="67"/>
      <c r="J359" s="67"/>
      <c r="K359" s="74"/>
      <c r="L359" s="74"/>
      <c r="M359" s="74"/>
      <c r="N359" s="74"/>
      <c r="O359" s="74"/>
      <c r="P359" s="74"/>
      <c r="Q359" s="74"/>
      <c r="R359" s="74"/>
      <c r="S359" s="752"/>
      <c r="T359" s="95"/>
      <c r="U359" s="752"/>
      <c r="V359" s="752"/>
      <c r="W359" s="752"/>
      <c r="X359" s="752"/>
      <c r="Y359" s="752"/>
      <c r="Z359" s="752"/>
      <c r="AA359" s="752"/>
      <c r="AB359" s="752"/>
      <c r="AC359" s="752"/>
      <c r="AD359" s="752"/>
      <c r="AE359" s="752"/>
      <c r="AF359" s="752"/>
      <c r="AG359" s="752"/>
      <c r="AH359" s="752"/>
      <c r="AI359" s="752"/>
      <c r="AJ359" s="752"/>
      <c r="AK359" s="752"/>
      <c r="AL359" s="752"/>
      <c r="AM359" s="752"/>
      <c r="AN359" s="752"/>
      <c r="AO359" s="752"/>
      <c r="AP359" s="752"/>
    </row>
    <row r="360">
      <c r="A360" s="67"/>
      <c r="B360" s="101"/>
      <c r="C360" s="74"/>
      <c r="D360" s="67"/>
      <c r="E360" s="67"/>
      <c r="F360" s="74"/>
      <c r="G360" s="74"/>
      <c r="H360" s="74"/>
      <c r="I360" s="67"/>
      <c r="J360" s="67"/>
      <c r="K360" s="74"/>
      <c r="L360" s="74"/>
      <c r="M360" s="74"/>
      <c r="N360" s="74"/>
      <c r="O360" s="74"/>
      <c r="P360" s="74"/>
      <c r="Q360" s="74"/>
      <c r="R360" s="74"/>
      <c r="S360" s="752"/>
      <c r="T360" s="95"/>
      <c r="U360" s="752"/>
      <c r="V360" s="752"/>
      <c r="W360" s="752"/>
      <c r="X360" s="752"/>
      <c r="Y360" s="752"/>
      <c r="Z360" s="752"/>
      <c r="AA360" s="752"/>
      <c r="AB360" s="752"/>
      <c r="AC360" s="752"/>
      <c r="AD360" s="752"/>
      <c r="AE360" s="752"/>
      <c r="AF360" s="752"/>
      <c r="AG360" s="752"/>
      <c r="AH360" s="752"/>
      <c r="AI360" s="752"/>
      <c r="AJ360" s="752"/>
      <c r="AK360" s="752"/>
      <c r="AL360" s="752"/>
      <c r="AM360" s="752"/>
      <c r="AN360" s="752"/>
      <c r="AO360" s="752"/>
      <c r="AP360" s="752"/>
    </row>
    <row r="361">
      <c r="A361" s="67"/>
      <c r="B361" s="101"/>
      <c r="C361" s="74"/>
      <c r="D361" s="67"/>
      <c r="E361" s="67"/>
      <c r="F361" s="74"/>
      <c r="G361" s="74"/>
      <c r="H361" s="74"/>
      <c r="I361" s="67"/>
      <c r="J361" s="67"/>
      <c r="K361" s="74"/>
      <c r="L361" s="74"/>
      <c r="M361" s="74"/>
      <c r="N361" s="74"/>
      <c r="O361" s="74"/>
      <c r="P361" s="74"/>
      <c r="Q361" s="74"/>
      <c r="R361" s="74"/>
      <c r="S361" s="752"/>
      <c r="T361" s="95"/>
      <c r="U361" s="752"/>
      <c r="V361" s="752"/>
      <c r="W361" s="752"/>
      <c r="X361" s="752"/>
      <c r="Y361" s="752"/>
      <c r="Z361" s="752"/>
      <c r="AA361" s="752"/>
      <c r="AB361" s="752"/>
      <c r="AC361" s="752"/>
      <c r="AD361" s="752"/>
      <c r="AE361" s="752"/>
      <c r="AF361" s="752"/>
      <c r="AG361" s="752"/>
      <c r="AH361" s="752"/>
      <c r="AI361" s="752"/>
      <c r="AJ361" s="752"/>
      <c r="AK361" s="752"/>
      <c r="AL361" s="752"/>
      <c r="AM361" s="752"/>
      <c r="AN361" s="752"/>
      <c r="AO361" s="752"/>
      <c r="AP361" s="752"/>
    </row>
    <row r="362">
      <c r="A362" s="67"/>
      <c r="B362" s="101"/>
      <c r="C362" s="74"/>
      <c r="D362" s="67"/>
      <c r="E362" s="67"/>
      <c r="F362" s="74"/>
      <c r="G362" s="74"/>
      <c r="H362" s="74"/>
      <c r="I362" s="67"/>
      <c r="J362" s="67"/>
      <c r="K362" s="74"/>
      <c r="L362" s="74"/>
      <c r="M362" s="74"/>
      <c r="N362" s="74"/>
      <c r="O362" s="74"/>
      <c r="P362" s="74"/>
      <c r="Q362" s="74"/>
      <c r="R362" s="74"/>
      <c r="S362" s="752"/>
      <c r="T362" s="95"/>
      <c r="U362" s="752"/>
      <c r="V362" s="752"/>
      <c r="W362" s="752"/>
      <c r="X362" s="752"/>
      <c r="Y362" s="752"/>
      <c r="Z362" s="752"/>
      <c r="AA362" s="752"/>
      <c r="AB362" s="752"/>
      <c r="AC362" s="752"/>
      <c r="AD362" s="752"/>
      <c r="AE362" s="752"/>
      <c r="AF362" s="752"/>
      <c r="AG362" s="752"/>
      <c r="AH362" s="752"/>
      <c r="AI362" s="752"/>
      <c r="AJ362" s="752"/>
      <c r="AK362" s="752"/>
      <c r="AL362" s="752"/>
      <c r="AM362" s="752"/>
      <c r="AN362" s="752"/>
      <c r="AO362" s="752"/>
      <c r="AP362" s="752"/>
    </row>
    <row r="363">
      <c r="A363" s="67"/>
      <c r="B363" s="101"/>
      <c r="C363" s="74"/>
      <c r="D363" s="67"/>
      <c r="E363" s="67"/>
      <c r="F363" s="74"/>
      <c r="G363" s="74"/>
      <c r="H363" s="74"/>
      <c r="I363" s="67"/>
      <c r="J363" s="67"/>
      <c r="K363" s="74"/>
      <c r="L363" s="74"/>
      <c r="M363" s="74"/>
      <c r="N363" s="74"/>
      <c r="O363" s="74"/>
      <c r="P363" s="74"/>
      <c r="Q363" s="74"/>
      <c r="R363" s="74"/>
      <c r="S363" s="752"/>
      <c r="T363" s="95"/>
      <c r="U363" s="752"/>
      <c r="V363" s="752"/>
      <c r="W363" s="752"/>
      <c r="X363" s="752"/>
      <c r="Y363" s="752"/>
      <c r="Z363" s="752"/>
      <c r="AA363" s="752"/>
      <c r="AB363" s="752"/>
      <c r="AC363" s="752"/>
      <c r="AD363" s="752"/>
      <c r="AE363" s="752"/>
      <c r="AF363" s="752"/>
      <c r="AG363" s="752"/>
      <c r="AH363" s="752"/>
      <c r="AI363" s="752"/>
      <c r="AJ363" s="752"/>
      <c r="AK363" s="752"/>
      <c r="AL363" s="752"/>
      <c r="AM363" s="752"/>
      <c r="AN363" s="752"/>
      <c r="AO363" s="752"/>
      <c r="AP363" s="752"/>
    </row>
    <row r="364">
      <c r="A364" s="67"/>
      <c r="B364" s="101"/>
      <c r="C364" s="74"/>
      <c r="D364" s="67"/>
      <c r="E364" s="67"/>
      <c r="F364" s="74"/>
      <c r="G364" s="74"/>
      <c r="H364" s="74"/>
      <c r="I364" s="67"/>
      <c r="J364" s="67"/>
      <c r="K364" s="74"/>
      <c r="L364" s="74"/>
      <c r="M364" s="74"/>
      <c r="N364" s="74"/>
      <c r="O364" s="74"/>
      <c r="P364" s="74"/>
      <c r="Q364" s="74"/>
      <c r="R364" s="74"/>
      <c r="S364" s="752"/>
      <c r="T364" s="95"/>
      <c r="U364" s="752"/>
      <c r="V364" s="752"/>
      <c r="W364" s="752"/>
      <c r="X364" s="752"/>
      <c r="Y364" s="752"/>
      <c r="Z364" s="752"/>
      <c r="AA364" s="752"/>
      <c r="AB364" s="752"/>
      <c r="AC364" s="752"/>
      <c r="AD364" s="752"/>
      <c r="AE364" s="752"/>
      <c r="AF364" s="752"/>
      <c r="AG364" s="752"/>
      <c r="AH364" s="752"/>
      <c r="AI364" s="752"/>
      <c r="AJ364" s="752"/>
      <c r="AK364" s="752"/>
      <c r="AL364" s="752"/>
      <c r="AM364" s="752"/>
      <c r="AN364" s="752"/>
      <c r="AO364" s="752"/>
      <c r="AP364" s="752"/>
    </row>
    <row r="365">
      <c r="A365" s="67"/>
      <c r="B365" s="101"/>
      <c r="C365" s="74"/>
      <c r="D365" s="67"/>
      <c r="E365" s="67"/>
      <c r="F365" s="74"/>
      <c r="G365" s="74"/>
      <c r="H365" s="74"/>
      <c r="I365" s="67"/>
      <c r="J365" s="67"/>
      <c r="K365" s="74"/>
      <c r="L365" s="74"/>
      <c r="M365" s="74"/>
      <c r="N365" s="74"/>
      <c r="O365" s="74"/>
      <c r="P365" s="74"/>
      <c r="Q365" s="74"/>
      <c r="R365" s="74"/>
      <c r="S365" s="752"/>
      <c r="T365" s="95"/>
      <c r="U365" s="752"/>
      <c r="V365" s="752"/>
      <c r="W365" s="752"/>
      <c r="X365" s="752"/>
      <c r="Y365" s="752"/>
      <c r="Z365" s="752"/>
      <c r="AA365" s="752"/>
      <c r="AB365" s="752"/>
      <c r="AC365" s="752"/>
      <c r="AD365" s="752"/>
      <c r="AE365" s="752"/>
      <c r="AF365" s="752"/>
      <c r="AG365" s="752"/>
      <c r="AH365" s="752"/>
      <c r="AI365" s="752"/>
      <c r="AJ365" s="752"/>
      <c r="AK365" s="752"/>
      <c r="AL365" s="752"/>
      <c r="AM365" s="752"/>
      <c r="AN365" s="752"/>
      <c r="AO365" s="752"/>
      <c r="AP365" s="752"/>
    </row>
    <row r="366">
      <c r="A366" s="67"/>
      <c r="B366" s="101"/>
      <c r="C366" s="74"/>
      <c r="D366" s="67"/>
      <c r="E366" s="67"/>
      <c r="F366" s="74"/>
      <c r="G366" s="74"/>
      <c r="H366" s="74"/>
      <c r="I366" s="67"/>
      <c r="J366" s="67"/>
      <c r="K366" s="74"/>
      <c r="L366" s="74"/>
      <c r="M366" s="74"/>
      <c r="N366" s="74"/>
      <c r="O366" s="74"/>
      <c r="P366" s="74"/>
      <c r="Q366" s="74"/>
      <c r="R366" s="74"/>
      <c r="S366" s="752"/>
      <c r="T366" s="95"/>
      <c r="U366" s="752"/>
      <c r="V366" s="752"/>
      <c r="W366" s="752"/>
      <c r="X366" s="752"/>
      <c r="Y366" s="752"/>
      <c r="Z366" s="752"/>
      <c r="AA366" s="752"/>
      <c r="AB366" s="752"/>
      <c r="AC366" s="752"/>
      <c r="AD366" s="752"/>
      <c r="AE366" s="752"/>
      <c r="AF366" s="752"/>
      <c r="AG366" s="752"/>
      <c r="AH366" s="752"/>
      <c r="AI366" s="752"/>
      <c r="AJ366" s="752"/>
      <c r="AK366" s="752"/>
      <c r="AL366" s="752"/>
      <c r="AM366" s="752"/>
      <c r="AN366" s="752"/>
      <c r="AO366" s="752"/>
      <c r="AP366" s="752"/>
    </row>
    <row r="367">
      <c r="A367" s="67"/>
      <c r="B367" s="101"/>
      <c r="C367" s="74"/>
      <c r="D367" s="67"/>
      <c r="E367" s="67"/>
      <c r="F367" s="74"/>
      <c r="G367" s="74"/>
      <c r="H367" s="74"/>
      <c r="I367" s="67"/>
      <c r="J367" s="67"/>
      <c r="K367" s="74"/>
      <c r="L367" s="74"/>
      <c r="M367" s="74"/>
      <c r="N367" s="74"/>
      <c r="O367" s="74"/>
      <c r="P367" s="74"/>
      <c r="Q367" s="74"/>
      <c r="R367" s="74"/>
      <c r="S367" s="752"/>
      <c r="T367" s="95"/>
      <c r="U367" s="752"/>
      <c r="V367" s="752"/>
      <c r="W367" s="752"/>
      <c r="X367" s="752"/>
      <c r="Y367" s="752"/>
      <c r="Z367" s="752"/>
      <c r="AA367" s="752"/>
      <c r="AB367" s="752"/>
      <c r="AC367" s="752"/>
      <c r="AD367" s="752"/>
      <c r="AE367" s="752"/>
      <c r="AF367" s="752"/>
      <c r="AG367" s="752"/>
      <c r="AH367" s="752"/>
      <c r="AI367" s="752"/>
      <c r="AJ367" s="752"/>
      <c r="AK367" s="752"/>
      <c r="AL367" s="752"/>
      <c r="AM367" s="752"/>
      <c r="AN367" s="752"/>
      <c r="AO367" s="752"/>
      <c r="AP367" s="752"/>
    </row>
    <row r="368">
      <c r="A368" s="67"/>
      <c r="B368" s="101"/>
      <c r="C368" s="74"/>
      <c r="D368" s="67"/>
      <c r="E368" s="67"/>
      <c r="F368" s="74"/>
      <c r="G368" s="74"/>
      <c r="H368" s="74"/>
      <c r="I368" s="67"/>
      <c r="J368" s="67"/>
      <c r="K368" s="74"/>
      <c r="L368" s="74"/>
      <c r="M368" s="74"/>
      <c r="N368" s="74"/>
      <c r="O368" s="74"/>
      <c r="P368" s="74"/>
      <c r="Q368" s="74"/>
      <c r="R368" s="74"/>
      <c r="S368" s="752"/>
      <c r="T368" s="95"/>
      <c r="U368" s="752"/>
      <c r="V368" s="752"/>
      <c r="W368" s="752"/>
      <c r="X368" s="752"/>
      <c r="Y368" s="752"/>
      <c r="Z368" s="752"/>
      <c r="AA368" s="752"/>
      <c r="AB368" s="752"/>
      <c r="AC368" s="752"/>
      <c r="AD368" s="752"/>
      <c r="AE368" s="752"/>
      <c r="AF368" s="752"/>
      <c r="AG368" s="752"/>
      <c r="AH368" s="752"/>
      <c r="AI368" s="752"/>
      <c r="AJ368" s="752"/>
      <c r="AK368" s="752"/>
      <c r="AL368" s="752"/>
      <c r="AM368" s="752"/>
      <c r="AN368" s="752"/>
      <c r="AO368" s="752"/>
      <c r="AP368" s="752"/>
    </row>
    <row r="369">
      <c r="A369" s="67"/>
      <c r="B369" s="101"/>
      <c r="C369" s="74"/>
      <c r="D369" s="67"/>
      <c r="E369" s="67"/>
      <c r="F369" s="74"/>
      <c r="G369" s="74"/>
      <c r="H369" s="74"/>
      <c r="I369" s="67"/>
      <c r="J369" s="67"/>
      <c r="K369" s="74"/>
      <c r="L369" s="74"/>
      <c r="M369" s="74"/>
      <c r="N369" s="74"/>
      <c r="O369" s="74"/>
      <c r="P369" s="74"/>
      <c r="Q369" s="74"/>
      <c r="R369" s="74"/>
      <c r="S369" s="752"/>
      <c r="T369" s="95"/>
      <c r="U369" s="752"/>
      <c r="V369" s="752"/>
      <c r="W369" s="752"/>
      <c r="X369" s="752"/>
      <c r="Y369" s="752"/>
      <c r="Z369" s="752"/>
      <c r="AA369" s="752"/>
      <c r="AB369" s="752"/>
      <c r="AC369" s="752"/>
      <c r="AD369" s="752"/>
      <c r="AE369" s="752"/>
      <c r="AF369" s="752"/>
      <c r="AG369" s="752"/>
      <c r="AH369" s="752"/>
      <c r="AI369" s="752"/>
      <c r="AJ369" s="752"/>
      <c r="AK369" s="752"/>
      <c r="AL369" s="752"/>
      <c r="AM369" s="752"/>
      <c r="AN369" s="752"/>
      <c r="AO369" s="752"/>
      <c r="AP369" s="752"/>
    </row>
    <row r="370">
      <c r="A370" s="67"/>
      <c r="B370" s="101"/>
      <c r="C370" s="74"/>
      <c r="D370" s="67"/>
      <c r="E370" s="67"/>
      <c r="F370" s="74"/>
      <c r="G370" s="74"/>
      <c r="H370" s="74"/>
      <c r="I370" s="67"/>
      <c r="J370" s="67"/>
      <c r="K370" s="74"/>
      <c r="L370" s="74"/>
      <c r="M370" s="74"/>
      <c r="N370" s="74"/>
      <c r="O370" s="74"/>
      <c r="P370" s="74"/>
      <c r="Q370" s="74"/>
      <c r="R370" s="74"/>
      <c r="S370" s="752"/>
      <c r="T370" s="95"/>
      <c r="U370" s="752"/>
      <c r="V370" s="752"/>
      <c r="W370" s="752"/>
      <c r="X370" s="752"/>
      <c r="Y370" s="752"/>
      <c r="Z370" s="752"/>
      <c r="AA370" s="752"/>
      <c r="AB370" s="752"/>
      <c r="AC370" s="752"/>
      <c r="AD370" s="752"/>
      <c r="AE370" s="752"/>
      <c r="AF370" s="752"/>
      <c r="AG370" s="752"/>
      <c r="AH370" s="752"/>
      <c r="AI370" s="752"/>
      <c r="AJ370" s="752"/>
      <c r="AK370" s="752"/>
      <c r="AL370" s="752"/>
      <c r="AM370" s="752"/>
      <c r="AN370" s="752"/>
      <c r="AO370" s="752"/>
      <c r="AP370" s="752"/>
    </row>
    <row r="371">
      <c r="A371" s="67"/>
      <c r="B371" s="101"/>
      <c r="C371" s="74"/>
      <c r="D371" s="67"/>
      <c r="E371" s="67"/>
      <c r="F371" s="74"/>
      <c r="G371" s="74"/>
      <c r="H371" s="74"/>
      <c r="I371" s="67"/>
      <c r="J371" s="67"/>
      <c r="K371" s="74"/>
      <c r="L371" s="74"/>
      <c r="M371" s="74"/>
      <c r="N371" s="74"/>
      <c r="O371" s="74"/>
      <c r="P371" s="74"/>
      <c r="Q371" s="74"/>
      <c r="R371" s="74"/>
      <c r="S371" s="752"/>
      <c r="T371" s="95"/>
      <c r="U371" s="752"/>
      <c r="V371" s="752"/>
      <c r="W371" s="752"/>
      <c r="X371" s="752"/>
      <c r="Y371" s="752"/>
      <c r="Z371" s="752"/>
      <c r="AA371" s="752"/>
      <c r="AB371" s="752"/>
      <c r="AC371" s="752"/>
      <c r="AD371" s="752"/>
      <c r="AE371" s="752"/>
      <c r="AF371" s="752"/>
      <c r="AG371" s="752"/>
      <c r="AH371" s="752"/>
      <c r="AI371" s="752"/>
      <c r="AJ371" s="752"/>
      <c r="AK371" s="752"/>
      <c r="AL371" s="752"/>
      <c r="AM371" s="752"/>
      <c r="AN371" s="752"/>
      <c r="AO371" s="752"/>
      <c r="AP371" s="752"/>
    </row>
    <row r="372">
      <c r="A372" s="67"/>
      <c r="B372" s="101"/>
      <c r="C372" s="74"/>
      <c r="D372" s="67"/>
      <c r="E372" s="67"/>
      <c r="F372" s="74"/>
      <c r="G372" s="74"/>
      <c r="H372" s="74"/>
      <c r="I372" s="67"/>
      <c r="J372" s="67"/>
      <c r="K372" s="74"/>
      <c r="L372" s="74"/>
      <c r="M372" s="74"/>
      <c r="N372" s="74"/>
      <c r="O372" s="74"/>
      <c r="P372" s="74"/>
      <c r="Q372" s="74"/>
      <c r="R372" s="74"/>
      <c r="S372" s="752"/>
      <c r="T372" s="95"/>
      <c r="U372" s="752"/>
      <c r="V372" s="752"/>
      <c r="W372" s="752"/>
      <c r="X372" s="752"/>
      <c r="Y372" s="752"/>
      <c r="Z372" s="752"/>
      <c r="AA372" s="752"/>
      <c r="AB372" s="752"/>
      <c r="AC372" s="752"/>
      <c r="AD372" s="752"/>
      <c r="AE372" s="752"/>
      <c r="AF372" s="752"/>
      <c r="AG372" s="752"/>
      <c r="AH372" s="752"/>
      <c r="AI372" s="752"/>
      <c r="AJ372" s="752"/>
      <c r="AK372" s="752"/>
      <c r="AL372" s="752"/>
      <c r="AM372" s="752"/>
      <c r="AN372" s="752"/>
      <c r="AO372" s="752"/>
      <c r="AP372" s="752"/>
    </row>
    <row r="373">
      <c r="A373" s="67"/>
      <c r="B373" s="101"/>
      <c r="C373" s="74"/>
      <c r="D373" s="67"/>
      <c r="E373" s="67"/>
      <c r="F373" s="74"/>
      <c r="G373" s="74"/>
      <c r="H373" s="74"/>
      <c r="I373" s="67"/>
      <c r="J373" s="67"/>
      <c r="K373" s="74"/>
      <c r="L373" s="74"/>
      <c r="M373" s="74"/>
      <c r="N373" s="74"/>
      <c r="O373" s="74"/>
      <c r="P373" s="74"/>
      <c r="Q373" s="74"/>
      <c r="R373" s="74"/>
      <c r="S373" s="752"/>
      <c r="T373" s="95"/>
      <c r="U373" s="752"/>
      <c r="V373" s="752"/>
      <c r="W373" s="752"/>
      <c r="X373" s="752"/>
      <c r="Y373" s="752"/>
      <c r="Z373" s="752"/>
      <c r="AA373" s="752"/>
      <c r="AB373" s="752"/>
      <c r="AC373" s="752"/>
      <c r="AD373" s="752"/>
      <c r="AE373" s="752"/>
      <c r="AF373" s="752"/>
      <c r="AG373" s="752"/>
      <c r="AH373" s="752"/>
      <c r="AI373" s="752"/>
      <c r="AJ373" s="752"/>
      <c r="AK373" s="752"/>
      <c r="AL373" s="752"/>
      <c r="AM373" s="752"/>
      <c r="AN373" s="752"/>
      <c r="AO373" s="752"/>
      <c r="AP373" s="752"/>
    </row>
    <row r="374">
      <c r="A374" s="67"/>
      <c r="B374" s="101"/>
      <c r="C374" s="74"/>
      <c r="D374" s="67"/>
      <c r="E374" s="67"/>
      <c r="F374" s="74"/>
      <c r="G374" s="74"/>
      <c r="H374" s="74"/>
      <c r="I374" s="67"/>
      <c r="J374" s="67"/>
      <c r="K374" s="74"/>
      <c r="L374" s="74"/>
      <c r="M374" s="74"/>
      <c r="N374" s="74"/>
      <c r="O374" s="74"/>
      <c r="P374" s="74"/>
      <c r="Q374" s="74"/>
      <c r="R374" s="74"/>
      <c r="S374" s="752"/>
      <c r="T374" s="95"/>
      <c r="U374" s="752"/>
      <c r="V374" s="752"/>
      <c r="W374" s="752"/>
      <c r="X374" s="752"/>
      <c r="Y374" s="752"/>
      <c r="Z374" s="752"/>
      <c r="AA374" s="752"/>
      <c r="AB374" s="752"/>
      <c r="AC374" s="752"/>
      <c r="AD374" s="752"/>
      <c r="AE374" s="752"/>
      <c r="AF374" s="752"/>
      <c r="AG374" s="752"/>
      <c r="AH374" s="752"/>
      <c r="AI374" s="752"/>
      <c r="AJ374" s="752"/>
      <c r="AK374" s="752"/>
      <c r="AL374" s="752"/>
      <c r="AM374" s="752"/>
      <c r="AN374" s="752"/>
      <c r="AO374" s="752"/>
      <c r="AP374" s="752"/>
    </row>
    <row r="375">
      <c r="A375" s="67"/>
      <c r="B375" s="101"/>
      <c r="C375" s="74"/>
      <c r="D375" s="67"/>
      <c r="E375" s="67"/>
      <c r="F375" s="74"/>
      <c r="G375" s="74"/>
      <c r="H375" s="74"/>
      <c r="I375" s="67"/>
      <c r="J375" s="67"/>
      <c r="K375" s="74"/>
      <c r="L375" s="74"/>
      <c r="M375" s="74"/>
      <c r="N375" s="74"/>
      <c r="O375" s="74"/>
      <c r="P375" s="74"/>
      <c r="Q375" s="74"/>
      <c r="R375" s="74"/>
      <c r="S375" s="752"/>
      <c r="T375" s="95"/>
      <c r="U375" s="752"/>
      <c r="V375" s="752"/>
      <c r="W375" s="752"/>
      <c r="X375" s="752"/>
      <c r="Y375" s="752"/>
      <c r="Z375" s="752"/>
      <c r="AA375" s="752"/>
      <c r="AB375" s="752"/>
      <c r="AC375" s="752"/>
      <c r="AD375" s="752"/>
      <c r="AE375" s="752"/>
      <c r="AF375" s="752"/>
      <c r="AG375" s="752"/>
      <c r="AH375" s="752"/>
      <c r="AI375" s="752"/>
      <c r="AJ375" s="752"/>
      <c r="AK375" s="752"/>
      <c r="AL375" s="752"/>
      <c r="AM375" s="752"/>
      <c r="AN375" s="752"/>
      <c r="AO375" s="752"/>
      <c r="AP375" s="752"/>
    </row>
    <row r="376">
      <c r="A376" s="67"/>
      <c r="B376" s="101"/>
      <c r="C376" s="74"/>
      <c r="D376" s="67"/>
      <c r="E376" s="67"/>
      <c r="F376" s="74"/>
      <c r="G376" s="74"/>
      <c r="H376" s="74"/>
      <c r="I376" s="67"/>
      <c r="J376" s="67"/>
      <c r="K376" s="74"/>
      <c r="L376" s="74"/>
      <c r="M376" s="74"/>
      <c r="N376" s="74"/>
      <c r="O376" s="74"/>
      <c r="P376" s="74"/>
      <c r="Q376" s="74"/>
      <c r="R376" s="74"/>
      <c r="S376" s="752"/>
      <c r="T376" s="95"/>
      <c r="U376" s="752"/>
      <c r="V376" s="752"/>
      <c r="W376" s="752"/>
      <c r="X376" s="752"/>
      <c r="Y376" s="752"/>
      <c r="Z376" s="752"/>
      <c r="AA376" s="752"/>
      <c r="AB376" s="752"/>
      <c r="AC376" s="752"/>
      <c r="AD376" s="752"/>
      <c r="AE376" s="752"/>
      <c r="AF376" s="752"/>
      <c r="AG376" s="752"/>
      <c r="AH376" s="752"/>
      <c r="AI376" s="752"/>
      <c r="AJ376" s="752"/>
      <c r="AK376" s="752"/>
      <c r="AL376" s="752"/>
      <c r="AM376" s="752"/>
      <c r="AN376" s="752"/>
      <c r="AO376" s="752"/>
      <c r="AP376" s="752"/>
    </row>
    <row r="377">
      <c r="A377" s="67"/>
      <c r="B377" s="101"/>
      <c r="C377" s="74"/>
      <c r="D377" s="67"/>
      <c r="E377" s="67"/>
      <c r="F377" s="74"/>
      <c r="G377" s="74"/>
      <c r="H377" s="74"/>
      <c r="I377" s="67"/>
      <c r="J377" s="67"/>
      <c r="K377" s="74"/>
      <c r="L377" s="74"/>
      <c r="M377" s="74"/>
      <c r="N377" s="74"/>
      <c r="O377" s="74"/>
      <c r="P377" s="74"/>
      <c r="Q377" s="74"/>
      <c r="R377" s="74"/>
      <c r="S377" s="752"/>
      <c r="T377" s="95"/>
      <c r="U377" s="752"/>
      <c r="V377" s="752"/>
      <c r="W377" s="752"/>
      <c r="X377" s="752"/>
      <c r="Y377" s="752"/>
      <c r="Z377" s="752"/>
      <c r="AA377" s="752"/>
      <c r="AB377" s="752"/>
      <c r="AC377" s="752"/>
      <c r="AD377" s="752"/>
      <c r="AE377" s="752"/>
      <c r="AF377" s="752"/>
      <c r="AG377" s="752"/>
      <c r="AH377" s="752"/>
      <c r="AI377" s="752"/>
      <c r="AJ377" s="752"/>
      <c r="AK377" s="752"/>
      <c r="AL377" s="752"/>
      <c r="AM377" s="752"/>
      <c r="AN377" s="752"/>
      <c r="AO377" s="752"/>
      <c r="AP377" s="752"/>
    </row>
    <row r="378">
      <c r="A378" s="67"/>
      <c r="B378" s="101"/>
      <c r="C378" s="74"/>
      <c r="D378" s="67"/>
      <c r="E378" s="67"/>
      <c r="F378" s="74"/>
      <c r="G378" s="74"/>
      <c r="H378" s="74"/>
      <c r="I378" s="67"/>
      <c r="J378" s="67"/>
      <c r="K378" s="74"/>
      <c r="L378" s="74"/>
      <c r="M378" s="74"/>
      <c r="N378" s="74"/>
      <c r="O378" s="74"/>
      <c r="P378" s="74"/>
      <c r="Q378" s="74"/>
      <c r="R378" s="74"/>
      <c r="S378" s="752"/>
      <c r="T378" s="95"/>
      <c r="U378" s="752"/>
      <c r="V378" s="752"/>
      <c r="W378" s="752"/>
      <c r="X378" s="752"/>
      <c r="Y378" s="752"/>
      <c r="Z378" s="752"/>
      <c r="AA378" s="752"/>
      <c r="AB378" s="752"/>
      <c r="AC378" s="752"/>
      <c r="AD378" s="752"/>
      <c r="AE378" s="752"/>
      <c r="AF378" s="752"/>
      <c r="AG378" s="752"/>
      <c r="AH378" s="752"/>
      <c r="AI378" s="752"/>
      <c r="AJ378" s="752"/>
      <c r="AK378" s="752"/>
      <c r="AL378" s="752"/>
      <c r="AM378" s="752"/>
      <c r="AN378" s="752"/>
      <c r="AO378" s="752"/>
      <c r="AP378" s="752"/>
    </row>
    <row r="379">
      <c r="A379" s="67"/>
      <c r="B379" s="101"/>
      <c r="C379" s="74"/>
      <c r="D379" s="67"/>
      <c r="E379" s="67"/>
      <c r="F379" s="74"/>
      <c r="G379" s="74"/>
      <c r="H379" s="74"/>
      <c r="I379" s="67"/>
      <c r="J379" s="67"/>
      <c r="K379" s="74"/>
      <c r="L379" s="74"/>
      <c r="M379" s="74"/>
      <c r="N379" s="74"/>
      <c r="O379" s="74"/>
      <c r="P379" s="74"/>
      <c r="Q379" s="74"/>
      <c r="R379" s="74"/>
      <c r="S379" s="752"/>
      <c r="T379" s="95"/>
      <c r="U379" s="752"/>
      <c r="V379" s="752"/>
      <c r="W379" s="752"/>
      <c r="X379" s="752"/>
      <c r="Y379" s="752"/>
      <c r="Z379" s="752"/>
      <c r="AA379" s="752"/>
      <c r="AB379" s="752"/>
      <c r="AC379" s="752"/>
      <c r="AD379" s="752"/>
      <c r="AE379" s="752"/>
      <c r="AF379" s="752"/>
      <c r="AG379" s="752"/>
      <c r="AH379" s="752"/>
      <c r="AI379" s="752"/>
      <c r="AJ379" s="752"/>
      <c r="AK379" s="752"/>
      <c r="AL379" s="752"/>
      <c r="AM379" s="752"/>
      <c r="AN379" s="752"/>
      <c r="AO379" s="752"/>
      <c r="AP379" s="752"/>
    </row>
    <row r="380">
      <c r="A380" s="67"/>
      <c r="B380" s="101"/>
      <c r="C380" s="74"/>
      <c r="D380" s="67"/>
      <c r="E380" s="67"/>
      <c r="F380" s="74"/>
      <c r="G380" s="74"/>
      <c r="H380" s="74"/>
      <c r="I380" s="67"/>
      <c r="J380" s="67"/>
      <c r="K380" s="74"/>
      <c r="L380" s="74"/>
      <c r="M380" s="74"/>
      <c r="N380" s="74"/>
      <c r="O380" s="74"/>
      <c r="P380" s="74"/>
      <c r="Q380" s="74"/>
      <c r="R380" s="74"/>
      <c r="S380" s="752"/>
      <c r="T380" s="95"/>
      <c r="U380" s="752"/>
      <c r="V380" s="752"/>
      <c r="W380" s="752"/>
      <c r="X380" s="752"/>
      <c r="Y380" s="752"/>
      <c r="Z380" s="752"/>
      <c r="AA380" s="752"/>
      <c r="AB380" s="752"/>
      <c r="AC380" s="752"/>
      <c r="AD380" s="752"/>
      <c r="AE380" s="752"/>
      <c r="AF380" s="752"/>
      <c r="AG380" s="752"/>
      <c r="AH380" s="752"/>
      <c r="AI380" s="752"/>
      <c r="AJ380" s="752"/>
      <c r="AK380" s="752"/>
      <c r="AL380" s="752"/>
      <c r="AM380" s="752"/>
      <c r="AN380" s="752"/>
      <c r="AO380" s="752"/>
      <c r="AP380" s="752"/>
    </row>
    <row r="381">
      <c r="A381" s="67"/>
      <c r="B381" s="101"/>
      <c r="C381" s="74"/>
      <c r="D381" s="67"/>
      <c r="E381" s="67"/>
      <c r="F381" s="74"/>
      <c r="G381" s="74"/>
      <c r="H381" s="74"/>
      <c r="I381" s="67"/>
      <c r="J381" s="67"/>
      <c r="K381" s="74"/>
      <c r="L381" s="74"/>
      <c r="M381" s="74"/>
      <c r="N381" s="74"/>
      <c r="O381" s="74"/>
      <c r="P381" s="74"/>
      <c r="Q381" s="74"/>
      <c r="R381" s="74"/>
      <c r="S381" s="752"/>
      <c r="T381" s="95"/>
      <c r="U381" s="752"/>
      <c r="V381" s="752"/>
      <c r="W381" s="752"/>
      <c r="X381" s="752"/>
      <c r="Y381" s="752"/>
      <c r="Z381" s="752"/>
      <c r="AA381" s="752"/>
      <c r="AB381" s="752"/>
      <c r="AC381" s="752"/>
      <c r="AD381" s="752"/>
      <c r="AE381" s="752"/>
      <c r="AF381" s="752"/>
      <c r="AG381" s="752"/>
      <c r="AH381" s="752"/>
      <c r="AI381" s="752"/>
      <c r="AJ381" s="752"/>
      <c r="AK381" s="752"/>
      <c r="AL381" s="752"/>
      <c r="AM381" s="752"/>
      <c r="AN381" s="752"/>
      <c r="AO381" s="752"/>
      <c r="AP381" s="752"/>
    </row>
    <row r="382">
      <c r="A382" s="67"/>
      <c r="B382" s="101"/>
      <c r="C382" s="74"/>
      <c r="D382" s="67"/>
      <c r="E382" s="67"/>
      <c r="F382" s="74"/>
      <c r="G382" s="74"/>
      <c r="H382" s="74"/>
      <c r="I382" s="67"/>
      <c r="J382" s="67"/>
      <c r="K382" s="74"/>
      <c r="L382" s="74"/>
      <c r="M382" s="74"/>
      <c r="N382" s="74"/>
      <c r="O382" s="74"/>
      <c r="P382" s="74"/>
      <c r="Q382" s="74"/>
      <c r="R382" s="74"/>
      <c r="S382" s="752"/>
      <c r="T382" s="95"/>
      <c r="U382" s="752"/>
      <c r="V382" s="752"/>
      <c r="W382" s="752"/>
      <c r="X382" s="752"/>
      <c r="Y382" s="752"/>
      <c r="Z382" s="752"/>
      <c r="AA382" s="752"/>
      <c r="AB382" s="752"/>
      <c r="AC382" s="752"/>
      <c r="AD382" s="752"/>
      <c r="AE382" s="752"/>
      <c r="AF382" s="752"/>
      <c r="AG382" s="752"/>
      <c r="AH382" s="752"/>
      <c r="AI382" s="752"/>
      <c r="AJ382" s="752"/>
      <c r="AK382" s="752"/>
      <c r="AL382" s="752"/>
      <c r="AM382" s="752"/>
      <c r="AN382" s="752"/>
      <c r="AO382" s="752"/>
      <c r="AP382" s="752"/>
    </row>
    <row r="383">
      <c r="A383" s="67"/>
      <c r="B383" s="101"/>
      <c r="C383" s="74"/>
      <c r="D383" s="67"/>
      <c r="E383" s="67"/>
      <c r="F383" s="74"/>
      <c r="G383" s="74"/>
      <c r="H383" s="74"/>
      <c r="I383" s="67"/>
      <c r="J383" s="67"/>
      <c r="K383" s="74"/>
      <c r="L383" s="74"/>
      <c r="M383" s="74"/>
      <c r="N383" s="74"/>
      <c r="O383" s="74"/>
      <c r="P383" s="74"/>
      <c r="Q383" s="74"/>
      <c r="R383" s="74"/>
      <c r="S383" s="752"/>
      <c r="T383" s="95"/>
      <c r="U383" s="752"/>
      <c r="V383" s="752"/>
      <c r="W383" s="752"/>
      <c r="X383" s="752"/>
      <c r="Y383" s="752"/>
      <c r="Z383" s="752"/>
      <c r="AA383" s="752"/>
      <c r="AB383" s="752"/>
      <c r="AC383" s="752"/>
      <c r="AD383" s="752"/>
      <c r="AE383" s="752"/>
      <c r="AF383" s="752"/>
      <c r="AG383" s="752"/>
      <c r="AH383" s="752"/>
      <c r="AI383" s="752"/>
      <c r="AJ383" s="752"/>
      <c r="AK383" s="752"/>
      <c r="AL383" s="752"/>
      <c r="AM383" s="752"/>
      <c r="AN383" s="752"/>
      <c r="AO383" s="752"/>
      <c r="AP383" s="752"/>
    </row>
    <row r="384">
      <c r="A384" s="67"/>
      <c r="B384" s="101"/>
      <c r="C384" s="74"/>
      <c r="D384" s="67"/>
      <c r="E384" s="67"/>
      <c r="F384" s="74"/>
      <c r="G384" s="74"/>
      <c r="H384" s="74"/>
      <c r="I384" s="67"/>
      <c r="J384" s="67"/>
      <c r="K384" s="74"/>
      <c r="L384" s="74"/>
      <c r="M384" s="74"/>
      <c r="N384" s="74"/>
      <c r="O384" s="74"/>
      <c r="P384" s="74"/>
      <c r="Q384" s="74"/>
      <c r="R384" s="74"/>
      <c r="S384" s="752"/>
      <c r="T384" s="95"/>
      <c r="U384" s="752"/>
      <c r="V384" s="752"/>
      <c r="W384" s="752"/>
      <c r="X384" s="752"/>
      <c r="Y384" s="752"/>
      <c r="Z384" s="752"/>
      <c r="AA384" s="752"/>
      <c r="AB384" s="752"/>
      <c r="AC384" s="752"/>
      <c r="AD384" s="752"/>
      <c r="AE384" s="752"/>
      <c r="AF384" s="752"/>
      <c r="AG384" s="752"/>
      <c r="AH384" s="752"/>
      <c r="AI384" s="752"/>
      <c r="AJ384" s="752"/>
      <c r="AK384" s="752"/>
      <c r="AL384" s="752"/>
      <c r="AM384" s="752"/>
      <c r="AN384" s="752"/>
      <c r="AO384" s="752"/>
      <c r="AP384" s="752"/>
    </row>
    <row r="385">
      <c r="A385" s="67"/>
      <c r="B385" s="101"/>
      <c r="C385" s="74"/>
      <c r="D385" s="67"/>
      <c r="E385" s="67"/>
      <c r="F385" s="74"/>
      <c r="G385" s="74"/>
      <c r="H385" s="74"/>
      <c r="I385" s="67"/>
      <c r="J385" s="67"/>
      <c r="K385" s="74"/>
      <c r="L385" s="74"/>
      <c r="M385" s="74"/>
      <c r="N385" s="74"/>
      <c r="O385" s="74"/>
      <c r="P385" s="74"/>
      <c r="Q385" s="74"/>
      <c r="R385" s="74"/>
      <c r="S385" s="752"/>
      <c r="T385" s="95"/>
      <c r="U385" s="752"/>
      <c r="V385" s="752"/>
      <c r="W385" s="752"/>
      <c r="X385" s="752"/>
      <c r="Y385" s="752"/>
      <c r="Z385" s="752"/>
      <c r="AA385" s="752"/>
      <c r="AB385" s="752"/>
      <c r="AC385" s="752"/>
      <c r="AD385" s="752"/>
      <c r="AE385" s="752"/>
      <c r="AF385" s="752"/>
      <c r="AG385" s="752"/>
      <c r="AH385" s="752"/>
      <c r="AI385" s="752"/>
      <c r="AJ385" s="752"/>
      <c r="AK385" s="752"/>
      <c r="AL385" s="752"/>
      <c r="AM385" s="752"/>
      <c r="AN385" s="752"/>
      <c r="AO385" s="752"/>
      <c r="AP385" s="752"/>
    </row>
    <row r="386">
      <c r="A386" s="67"/>
      <c r="B386" s="101"/>
      <c r="C386" s="74"/>
      <c r="D386" s="67"/>
      <c r="E386" s="67"/>
      <c r="F386" s="74"/>
      <c r="G386" s="74"/>
      <c r="H386" s="74"/>
      <c r="I386" s="67"/>
      <c r="J386" s="67"/>
      <c r="K386" s="74"/>
      <c r="L386" s="74"/>
      <c r="M386" s="74"/>
      <c r="N386" s="74"/>
      <c r="O386" s="74"/>
      <c r="P386" s="74"/>
      <c r="Q386" s="74"/>
      <c r="R386" s="74"/>
      <c r="S386" s="752"/>
      <c r="T386" s="95"/>
      <c r="U386" s="752"/>
      <c r="V386" s="752"/>
      <c r="W386" s="752"/>
      <c r="X386" s="752"/>
      <c r="Y386" s="752"/>
      <c r="Z386" s="752"/>
      <c r="AA386" s="752"/>
      <c r="AB386" s="752"/>
      <c r="AC386" s="752"/>
      <c r="AD386" s="752"/>
      <c r="AE386" s="752"/>
      <c r="AF386" s="752"/>
      <c r="AG386" s="752"/>
      <c r="AH386" s="752"/>
      <c r="AI386" s="752"/>
      <c r="AJ386" s="752"/>
      <c r="AK386" s="752"/>
      <c r="AL386" s="752"/>
      <c r="AM386" s="752"/>
      <c r="AN386" s="752"/>
      <c r="AO386" s="752"/>
      <c r="AP386" s="752"/>
    </row>
    <row r="387">
      <c r="A387" s="67"/>
      <c r="B387" s="101"/>
      <c r="C387" s="74"/>
      <c r="D387" s="67"/>
      <c r="E387" s="67"/>
      <c r="F387" s="74"/>
      <c r="G387" s="74"/>
      <c r="H387" s="74"/>
      <c r="I387" s="67"/>
      <c r="J387" s="67"/>
      <c r="K387" s="74"/>
      <c r="L387" s="74"/>
      <c r="M387" s="74"/>
      <c r="N387" s="74"/>
      <c r="O387" s="74"/>
      <c r="P387" s="74"/>
      <c r="Q387" s="74"/>
      <c r="R387" s="74"/>
      <c r="S387" s="752"/>
      <c r="T387" s="95"/>
      <c r="U387" s="752"/>
      <c r="V387" s="752"/>
      <c r="W387" s="752"/>
      <c r="X387" s="752"/>
      <c r="Y387" s="752"/>
      <c r="Z387" s="752"/>
      <c r="AA387" s="752"/>
      <c r="AB387" s="752"/>
      <c r="AC387" s="752"/>
      <c r="AD387" s="752"/>
      <c r="AE387" s="752"/>
      <c r="AF387" s="752"/>
      <c r="AG387" s="752"/>
      <c r="AH387" s="752"/>
      <c r="AI387" s="752"/>
      <c r="AJ387" s="752"/>
      <c r="AK387" s="752"/>
      <c r="AL387" s="752"/>
      <c r="AM387" s="752"/>
      <c r="AN387" s="752"/>
      <c r="AO387" s="752"/>
      <c r="AP387" s="752"/>
    </row>
    <row r="388">
      <c r="A388" s="67"/>
      <c r="B388" s="101"/>
      <c r="C388" s="74"/>
      <c r="D388" s="67"/>
      <c r="E388" s="67"/>
      <c r="F388" s="74"/>
      <c r="G388" s="74"/>
      <c r="H388" s="74"/>
      <c r="I388" s="67"/>
      <c r="J388" s="67"/>
      <c r="K388" s="74"/>
      <c r="L388" s="74"/>
      <c r="M388" s="74"/>
      <c r="N388" s="74"/>
      <c r="O388" s="74"/>
      <c r="P388" s="74"/>
      <c r="Q388" s="74"/>
      <c r="R388" s="74"/>
      <c r="S388" s="752"/>
      <c r="T388" s="95"/>
      <c r="U388" s="752"/>
      <c r="V388" s="752"/>
      <c r="W388" s="752"/>
      <c r="X388" s="752"/>
      <c r="Y388" s="752"/>
      <c r="Z388" s="752"/>
      <c r="AA388" s="752"/>
      <c r="AB388" s="752"/>
      <c r="AC388" s="752"/>
      <c r="AD388" s="752"/>
      <c r="AE388" s="752"/>
      <c r="AF388" s="752"/>
      <c r="AG388" s="752"/>
      <c r="AH388" s="752"/>
      <c r="AI388" s="752"/>
      <c r="AJ388" s="752"/>
      <c r="AK388" s="752"/>
      <c r="AL388" s="752"/>
      <c r="AM388" s="752"/>
      <c r="AN388" s="752"/>
      <c r="AO388" s="752"/>
      <c r="AP388" s="752"/>
    </row>
    <row r="389">
      <c r="A389" s="67"/>
      <c r="B389" s="101"/>
      <c r="C389" s="74"/>
      <c r="D389" s="67"/>
      <c r="E389" s="67"/>
      <c r="F389" s="74"/>
      <c r="G389" s="74"/>
      <c r="H389" s="74"/>
      <c r="I389" s="67"/>
      <c r="J389" s="67"/>
      <c r="K389" s="74"/>
      <c r="L389" s="74"/>
      <c r="M389" s="74"/>
      <c r="N389" s="74"/>
      <c r="O389" s="74"/>
      <c r="P389" s="74"/>
      <c r="Q389" s="74"/>
      <c r="R389" s="74"/>
      <c r="S389" s="752"/>
      <c r="T389" s="95"/>
      <c r="U389" s="752"/>
      <c r="V389" s="752"/>
      <c r="W389" s="752"/>
      <c r="X389" s="752"/>
      <c r="Y389" s="752"/>
      <c r="Z389" s="752"/>
      <c r="AA389" s="752"/>
      <c r="AB389" s="752"/>
      <c r="AC389" s="752"/>
      <c r="AD389" s="752"/>
      <c r="AE389" s="752"/>
      <c r="AF389" s="752"/>
      <c r="AG389" s="752"/>
      <c r="AH389" s="752"/>
      <c r="AI389" s="752"/>
      <c r="AJ389" s="752"/>
      <c r="AK389" s="752"/>
      <c r="AL389" s="752"/>
      <c r="AM389" s="752"/>
      <c r="AN389" s="752"/>
      <c r="AO389" s="752"/>
      <c r="AP389" s="752"/>
    </row>
    <row r="390">
      <c r="A390" s="67"/>
      <c r="B390" s="101"/>
      <c r="C390" s="74"/>
      <c r="D390" s="67"/>
      <c r="E390" s="67"/>
      <c r="F390" s="74"/>
      <c r="G390" s="74"/>
      <c r="H390" s="74"/>
      <c r="I390" s="67"/>
      <c r="J390" s="67"/>
      <c r="K390" s="74"/>
      <c r="L390" s="74"/>
      <c r="M390" s="74"/>
      <c r="N390" s="74"/>
      <c r="O390" s="74"/>
      <c r="P390" s="74"/>
      <c r="Q390" s="74"/>
      <c r="R390" s="74"/>
      <c r="S390" s="752"/>
      <c r="T390" s="95"/>
      <c r="U390" s="752"/>
      <c r="V390" s="752"/>
      <c r="W390" s="752"/>
      <c r="X390" s="752"/>
      <c r="Y390" s="752"/>
      <c r="Z390" s="752"/>
      <c r="AA390" s="752"/>
      <c r="AB390" s="752"/>
      <c r="AC390" s="752"/>
      <c r="AD390" s="752"/>
      <c r="AE390" s="752"/>
      <c r="AF390" s="752"/>
      <c r="AG390" s="752"/>
      <c r="AH390" s="752"/>
      <c r="AI390" s="752"/>
      <c r="AJ390" s="752"/>
      <c r="AK390" s="752"/>
      <c r="AL390" s="752"/>
      <c r="AM390" s="752"/>
      <c r="AN390" s="752"/>
      <c r="AO390" s="752"/>
      <c r="AP390" s="752"/>
    </row>
    <row r="391">
      <c r="A391" s="67"/>
      <c r="B391" s="101"/>
      <c r="C391" s="74"/>
      <c r="D391" s="67"/>
      <c r="E391" s="67"/>
      <c r="F391" s="74"/>
      <c r="G391" s="74"/>
      <c r="H391" s="74"/>
      <c r="I391" s="67"/>
      <c r="J391" s="67"/>
      <c r="K391" s="74"/>
      <c r="L391" s="74"/>
      <c r="M391" s="74"/>
      <c r="N391" s="74"/>
      <c r="O391" s="74"/>
      <c r="P391" s="74"/>
      <c r="Q391" s="74"/>
      <c r="R391" s="74"/>
      <c r="S391" s="752"/>
      <c r="T391" s="95"/>
      <c r="U391" s="752"/>
      <c r="V391" s="752"/>
      <c r="W391" s="752"/>
      <c r="X391" s="752"/>
      <c r="Y391" s="752"/>
      <c r="Z391" s="752"/>
      <c r="AA391" s="752"/>
      <c r="AB391" s="752"/>
      <c r="AC391" s="752"/>
      <c r="AD391" s="752"/>
      <c r="AE391" s="752"/>
      <c r="AF391" s="752"/>
      <c r="AG391" s="752"/>
      <c r="AH391" s="752"/>
      <c r="AI391" s="752"/>
      <c r="AJ391" s="752"/>
      <c r="AK391" s="752"/>
      <c r="AL391" s="752"/>
      <c r="AM391" s="752"/>
      <c r="AN391" s="752"/>
      <c r="AO391" s="752"/>
      <c r="AP391" s="752"/>
    </row>
    <row r="392">
      <c r="A392" s="67"/>
      <c r="B392" s="101"/>
      <c r="C392" s="74"/>
      <c r="D392" s="67"/>
      <c r="E392" s="67"/>
      <c r="F392" s="74"/>
      <c r="G392" s="74"/>
      <c r="H392" s="74"/>
      <c r="I392" s="67"/>
      <c r="J392" s="67"/>
      <c r="K392" s="74"/>
      <c r="L392" s="74"/>
      <c r="M392" s="74"/>
      <c r="N392" s="74"/>
      <c r="O392" s="74"/>
      <c r="P392" s="74"/>
      <c r="Q392" s="74"/>
      <c r="R392" s="74"/>
      <c r="S392" s="752"/>
      <c r="T392" s="95"/>
      <c r="U392" s="752"/>
      <c r="V392" s="752"/>
      <c r="W392" s="752"/>
      <c r="X392" s="752"/>
      <c r="Y392" s="752"/>
      <c r="Z392" s="752"/>
      <c r="AA392" s="752"/>
      <c r="AB392" s="752"/>
      <c r="AC392" s="752"/>
      <c r="AD392" s="752"/>
      <c r="AE392" s="752"/>
      <c r="AF392" s="752"/>
      <c r="AG392" s="752"/>
      <c r="AH392" s="752"/>
      <c r="AI392" s="752"/>
      <c r="AJ392" s="752"/>
      <c r="AK392" s="752"/>
      <c r="AL392" s="752"/>
      <c r="AM392" s="752"/>
      <c r="AN392" s="752"/>
      <c r="AO392" s="752"/>
      <c r="AP392" s="752"/>
    </row>
    <row r="393">
      <c r="A393" s="67"/>
      <c r="B393" s="101"/>
      <c r="C393" s="74"/>
      <c r="D393" s="67"/>
      <c r="E393" s="67"/>
      <c r="F393" s="74"/>
      <c r="G393" s="74"/>
      <c r="H393" s="74"/>
      <c r="I393" s="67"/>
      <c r="J393" s="67"/>
      <c r="K393" s="74"/>
      <c r="L393" s="74"/>
      <c r="M393" s="74"/>
      <c r="N393" s="74"/>
      <c r="O393" s="74"/>
      <c r="P393" s="74"/>
      <c r="Q393" s="74"/>
      <c r="R393" s="74"/>
      <c r="S393" s="752"/>
      <c r="T393" s="95"/>
      <c r="U393" s="752"/>
      <c r="V393" s="752"/>
      <c r="W393" s="752"/>
      <c r="X393" s="752"/>
      <c r="Y393" s="752"/>
      <c r="Z393" s="752"/>
      <c r="AA393" s="752"/>
      <c r="AB393" s="752"/>
      <c r="AC393" s="752"/>
      <c r="AD393" s="752"/>
      <c r="AE393" s="752"/>
      <c r="AF393" s="752"/>
      <c r="AG393" s="752"/>
      <c r="AH393" s="752"/>
      <c r="AI393" s="752"/>
      <c r="AJ393" s="752"/>
      <c r="AK393" s="752"/>
      <c r="AL393" s="752"/>
      <c r="AM393" s="752"/>
      <c r="AN393" s="752"/>
      <c r="AO393" s="752"/>
      <c r="AP393" s="752"/>
    </row>
    <row r="394">
      <c r="A394" s="67"/>
      <c r="B394" s="101"/>
      <c r="C394" s="74"/>
      <c r="D394" s="67"/>
      <c r="E394" s="67"/>
      <c r="F394" s="74"/>
      <c r="G394" s="74"/>
      <c r="H394" s="74"/>
      <c r="I394" s="67"/>
      <c r="J394" s="67"/>
      <c r="K394" s="74"/>
      <c r="L394" s="74"/>
      <c r="M394" s="74"/>
      <c r="N394" s="74"/>
      <c r="O394" s="74"/>
      <c r="P394" s="74"/>
      <c r="Q394" s="74"/>
      <c r="R394" s="74"/>
      <c r="S394" s="752"/>
      <c r="T394" s="95"/>
      <c r="U394" s="752"/>
      <c r="V394" s="752"/>
      <c r="W394" s="752"/>
      <c r="X394" s="752"/>
      <c r="Y394" s="752"/>
      <c r="Z394" s="752"/>
      <c r="AA394" s="752"/>
      <c r="AB394" s="752"/>
      <c r="AC394" s="752"/>
      <c r="AD394" s="752"/>
      <c r="AE394" s="752"/>
      <c r="AF394" s="752"/>
      <c r="AG394" s="752"/>
      <c r="AH394" s="752"/>
      <c r="AI394" s="752"/>
      <c r="AJ394" s="752"/>
      <c r="AK394" s="752"/>
      <c r="AL394" s="752"/>
      <c r="AM394" s="752"/>
      <c r="AN394" s="752"/>
      <c r="AO394" s="752"/>
      <c r="AP394" s="752"/>
    </row>
    <row r="395">
      <c r="A395" s="67"/>
      <c r="B395" s="101"/>
      <c r="C395" s="74"/>
      <c r="D395" s="67"/>
      <c r="E395" s="67"/>
      <c r="F395" s="74"/>
      <c r="G395" s="74"/>
      <c r="H395" s="74"/>
      <c r="I395" s="67"/>
      <c r="J395" s="67"/>
      <c r="K395" s="74"/>
      <c r="L395" s="74"/>
      <c r="M395" s="74"/>
      <c r="N395" s="74"/>
      <c r="O395" s="74"/>
      <c r="P395" s="74"/>
      <c r="Q395" s="74"/>
      <c r="R395" s="74"/>
      <c r="S395" s="752"/>
      <c r="T395" s="95"/>
      <c r="U395" s="752"/>
      <c r="V395" s="752"/>
      <c r="W395" s="752"/>
      <c r="X395" s="752"/>
      <c r="Y395" s="752"/>
      <c r="Z395" s="752"/>
      <c r="AA395" s="752"/>
      <c r="AB395" s="752"/>
      <c r="AC395" s="752"/>
      <c r="AD395" s="752"/>
      <c r="AE395" s="752"/>
      <c r="AF395" s="752"/>
      <c r="AG395" s="752"/>
      <c r="AH395" s="752"/>
      <c r="AI395" s="752"/>
      <c r="AJ395" s="752"/>
      <c r="AK395" s="752"/>
      <c r="AL395" s="752"/>
      <c r="AM395" s="752"/>
      <c r="AN395" s="752"/>
      <c r="AO395" s="752"/>
      <c r="AP395" s="752"/>
    </row>
    <row r="396">
      <c r="A396" s="67"/>
      <c r="B396" s="101"/>
      <c r="C396" s="74"/>
      <c r="D396" s="67"/>
      <c r="E396" s="67"/>
      <c r="F396" s="74"/>
      <c r="G396" s="74"/>
      <c r="H396" s="74"/>
      <c r="I396" s="67"/>
      <c r="J396" s="67"/>
      <c r="K396" s="74"/>
      <c r="L396" s="74"/>
      <c r="M396" s="74"/>
      <c r="N396" s="74"/>
      <c r="O396" s="74"/>
      <c r="P396" s="74"/>
      <c r="Q396" s="74"/>
      <c r="R396" s="74"/>
      <c r="S396" s="752"/>
      <c r="T396" s="95"/>
      <c r="U396" s="752"/>
      <c r="V396" s="752"/>
      <c r="W396" s="752"/>
      <c r="X396" s="752"/>
      <c r="Y396" s="752"/>
      <c r="Z396" s="752"/>
      <c r="AA396" s="752"/>
      <c r="AB396" s="752"/>
      <c r="AC396" s="752"/>
      <c r="AD396" s="752"/>
      <c r="AE396" s="752"/>
      <c r="AF396" s="752"/>
      <c r="AG396" s="752"/>
      <c r="AH396" s="752"/>
      <c r="AI396" s="752"/>
      <c r="AJ396" s="752"/>
      <c r="AK396" s="752"/>
      <c r="AL396" s="752"/>
      <c r="AM396" s="752"/>
      <c r="AN396" s="752"/>
      <c r="AO396" s="752"/>
      <c r="AP396" s="752"/>
    </row>
    <row r="397">
      <c r="A397" s="67"/>
      <c r="B397" s="101"/>
      <c r="C397" s="74"/>
      <c r="D397" s="67"/>
      <c r="E397" s="67"/>
      <c r="F397" s="74"/>
      <c r="G397" s="74"/>
      <c r="H397" s="74"/>
      <c r="I397" s="67"/>
      <c r="J397" s="67"/>
      <c r="K397" s="74"/>
      <c r="L397" s="74"/>
      <c r="M397" s="74"/>
      <c r="N397" s="74"/>
      <c r="O397" s="74"/>
      <c r="P397" s="74"/>
      <c r="Q397" s="74"/>
      <c r="R397" s="74"/>
      <c r="S397" s="752"/>
      <c r="T397" s="95"/>
      <c r="U397" s="752"/>
      <c r="V397" s="752"/>
      <c r="W397" s="752"/>
      <c r="X397" s="752"/>
      <c r="Y397" s="752"/>
      <c r="Z397" s="752"/>
      <c r="AA397" s="752"/>
      <c r="AB397" s="752"/>
      <c r="AC397" s="752"/>
      <c r="AD397" s="752"/>
      <c r="AE397" s="752"/>
      <c r="AF397" s="752"/>
      <c r="AG397" s="752"/>
      <c r="AH397" s="752"/>
      <c r="AI397" s="752"/>
      <c r="AJ397" s="752"/>
      <c r="AK397" s="752"/>
      <c r="AL397" s="752"/>
      <c r="AM397" s="752"/>
      <c r="AN397" s="752"/>
      <c r="AO397" s="752"/>
      <c r="AP397" s="752"/>
    </row>
    <row r="398">
      <c r="A398" s="67"/>
      <c r="B398" s="101"/>
      <c r="C398" s="74"/>
      <c r="D398" s="67"/>
      <c r="E398" s="67"/>
      <c r="F398" s="74"/>
      <c r="G398" s="74"/>
      <c r="H398" s="74"/>
      <c r="I398" s="67"/>
      <c r="J398" s="67"/>
      <c r="K398" s="74"/>
      <c r="L398" s="74"/>
      <c r="M398" s="74"/>
      <c r="N398" s="74"/>
      <c r="O398" s="74"/>
      <c r="P398" s="74"/>
      <c r="Q398" s="74"/>
      <c r="R398" s="74"/>
      <c r="S398" s="752"/>
      <c r="T398" s="95"/>
      <c r="U398" s="752"/>
      <c r="V398" s="752"/>
      <c r="W398" s="752"/>
      <c r="X398" s="752"/>
      <c r="Y398" s="752"/>
      <c r="Z398" s="752"/>
      <c r="AA398" s="752"/>
      <c r="AB398" s="752"/>
      <c r="AC398" s="752"/>
      <c r="AD398" s="752"/>
      <c r="AE398" s="752"/>
      <c r="AF398" s="752"/>
      <c r="AG398" s="752"/>
      <c r="AH398" s="752"/>
      <c r="AI398" s="752"/>
      <c r="AJ398" s="752"/>
      <c r="AK398" s="752"/>
      <c r="AL398" s="752"/>
      <c r="AM398" s="752"/>
      <c r="AN398" s="752"/>
      <c r="AO398" s="752"/>
      <c r="AP398" s="752"/>
    </row>
    <row r="399">
      <c r="A399" s="67"/>
      <c r="B399" s="101"/>
      <c r="C399" s="74"/>
      <c r="D399" s="67"/>
      <c r="E399" s="67"/>
      <c r="F399" s="74"/>
      <c r="G399" s="74"/>
      <c r="H399" s="74"/>
      <c r="I399" s="67"/>
      <c r="J399" s="67"/>
      <c r="K399" s="74"/>
      <c r="L399" s="74"/>
      <c r="M399" s="74"/>
      <c r="N399" s="74"/>
      <c r="O399" s="74"/>
      <c r="P399" s="74"/>
      <c r="Q399" s="74"/>
      <c r="R399" s="74"/>
      <c r="S399" s="752"/>
      <c r="T399" s="95"/>
      <c r="U399" s="752"/>
      <c r="V399" s="752"/>
      <c r="W399" s="752"/>
      <c r="X399" s="752"/>
      <c r="Y399" s="752"/>
      <c r="Z399" s="752"/>
      <c r="AA399" s="752"/>
      <c r="AB399" s="752"/>
      <c r="AC399" s="752"/>
      <c r="AD399" s="752"/>
      <c r="AE399" s="752"/>
      <c r="AF399" s="752"/>
      <c r="AG399" s="752"/>
      <c r="AH399" s="752"/>
      <c r="AI399" s="752"/>
      <c r="AJ399" s="752"/>
      <c r="AK399" s="752"/>
      <c r="AL399" s="752"/>
      <c r="AM399" s="752"/>
      <c r="AN399" s="752"/>
      <c r="AO399" s="752"/>
      <c r="AP399" s="752"/>
    </row>
    <row r="400">
      <c r="A400" s="67"/>
      <c r="B400" s="101"/>
      <c r="C400" s="74"/>
      <c r="D400" s="67"/>
      <c r="E400" s="67"/>
      <c r="F400" s="74"/>
      <c r="G400" s="74"/>
      <c r="H400" s="74"/>
      <c r="I400" s="67"/>
      <c r="J400" s="67"/>
      <c r="K400" s="74"/>
      <c r="L400" s="74"/>
      <c r="M400" s="74"/>
      <c r="N400" s="74"/>
      <c r="O400" s="74"/>
      <c r="P400" s="74"/>
      <c r="Q400" s="74"/>
      <c r="R400" s="74"/>
      <c r="S400" s="752"/>
      <c r="T400" s="95"/>
      <c r="U400" s="752"/>
      <c r="V400" s="752"/>
      <c r="W400" s="752"/>
      <c r="X400" s="752"/>
      <c r="Y400" s="752"/>
      <c r="Z400" s="752"/>
      <c r="AA400" s="752"/>
      <c r="AB400" s="752"/>
      <c r="AC400" s="752"/>
      <c r="AD400" s="752"/>
      <c r="AE400" s="752"/>
      <c r="AF400" s="752"/>
      <c r="AG400" s="752"/>
      <c r="AH400" s="752"/>
      <c r="AI400" s="752"/>
      <c r="AJ400" s="752"/>
      <c r="AK400" s="752"/>
      <c r="AL400" s="752"/>
      <c r="AM400" s="752"/>
      <c r="AN400" s="752"/>
      <c r="AO400" s="752"/>
      <c r="AP400" s="752"/>
    </row>
    <row r="401">
      <c r="A401" s="67"/>
      <c r="B401" s="101"/>
      <c r="C401" s="74"/>
      <c r="D401" s="67"/>
      <c r="E401" s="67"/>
      <c r="F401" s="74"/>
      <c r="G401" s="74"/>
      <c r="H401" s="74"/>
      <c r="I401" s="67"/>
      <c r="J401" s="67"/>
      <c r="K401" s="74"/>
      <c r="L401" s="74"/>
      <c r="M401" s="74"/>
      <c r="N401" s="74"/>
      <c r="O401" s="74"/>
      <c r="P401" s="74"/>
      <c r="Q401" s="74"/>
      <c r="R401" s="74"/>
      <c r="S401" s="752"/>
      <c r="T401" s="95"/>
      <c r="U401" s="752"/>
      <c r="V401" s="752"/>
      <c r="W401" s="752"/>
      <c r="X401" s="752"/>
      <c r="Y401" s="752"/>
      <c r="Z401" s="752"/>
      <c r="AA401" s="752"/>
      <c r="AB401" s="752"/>
      <c r="AC401" s="752"/>
      <c r="AD401" s="752"/>
      <c r="AE401" s="752"/>
      <c r="AF401" s="752"/>
      <c r="AG401" s="752"/>
      <c r="AH401" s="752"/>
      <c r="AI401" s="752"/>
      <c r="AJ401" s="752"/>
      <c r="AK401" s="752"/>
      <c r="AL401" s="752"/>
      <c r="AM401" s="752"/>
      <c r="AN401" s="752"/>
      <c r="AO401" s="752"/>
      <c r="AP401" s="752"/>
    </row>
    <row r="402">
      <c r="A402" s="67"/>
      <c r="B402" s="101"/>
      <c r="C402" s="74"/>
      <c r="D402" s="67"/>
      <c r="E402" s="67"/>
      <c r="F402" s="74"/>
      <c r="G402" s="74"/>
      <c r="H402" s="74"/>
      <c r="I402" s="67"/>
      <c r="J402" s="67"/>
      <c r="K402" s="74"/>
      <c r="L402" s="74"/>
      <c r="M402" s="74"/>
      <c r="N402" s="74"/>
      <c r="O402" s="74"/>
      <c r="P402" s="74"/>
      <c r="Q402" s="74"/>
      <c r="R402" s="74"/>
      <c r="S402" s="752"/>
      <c r="T402" s="95"/>
      <c r="U402" s="752"/>
      <c r="V402" s="752"/>
      <c r="W402" s="752"/>
      <c r="X402" s="752"/>
      <c r="Y402" s="752"/>
      <c r="Z402" s="752"/>
      <c r="AA402" s="752"/>
      <c r="AB402" s="752"/>
      <c r="AC402" s="752"/>
      <c r="AD402" s="752"/>
      <c r="AE402" s="752"/>
      <c r="AF402" s="752"/>
      <c r="AG402" s="752"/>
      <c r="AH402" s="752"/>
      <c r="AI402" s="752"/>
      <c r="AJ402" s="752"/>
      <c r="AK402" s="752"/>
      <c r="AL402" s="752"/>
      <c r="AM402" s="752"/>
      <c r="AN402" s="752"/>
      <c r="AO402" s="752"/>
      <c r="AP402" s="752"/>
    </row>
    <row r="403">
      <c r="A403" s="67"/>
      <c r="B403" s="101"/>
      <c r="C403" s="74"/>
      <c r="D403" s="67"/>
      <c r="E403" s="67"/>
      <c r="F403" s="74"/>
      <c r="G403" s="74"/>
      <c r="H403" s="74"/>
      <c r="I403" s="67"/>
      <c r="J403" s="67"/>
      <c r="K403" s="74"/>
      <c r="L403" s="74"/>
      <c r="M403" s="74"/>
      <c r="N403" s="74"/>
      <c r="O403" s="74"/>
      <c r="P403" s="74"/>
      <c r="Q403" s="74"/>
      <c r="R403" s="74"/>
      <c r="S403" s="752"/>
      <c r="T403" s="95"/>
      <c r="U403" s="752"/>
      <c r="V403" s="752"/>
      <c r="W403" s="752"/>
      <c r="X403" s="752"/>
      <c r="Y403" s="752"/>
      <c r="Z403" s="752"/>
      <c r="AA403" s="752"/>
      <c r="AB403" s="752"/>
      <c r="AC403" s="752"/>
      <c r="AD403" s="752"/>
      <c r="AE403" s="752"/>
      <c r="AF403" s="752"/>
      <c r="AG403" s="752"/>
      <c r="AH403" s="752"/>
      <c r="AI403" s="752"/>
      <c r="AJ403" s="752"/>
      <c r="AK403" s="752"/>
      <c r="AL403" s="752"/>
      <c r="AM403" s="752"/>
      <c r="AN403" s="752"/>
      <c r="AO403" s="752"/>
      <c r="AP403" s="752"/>
    </row>
    <row r="404">
      <c r="A404" s="67"/>
      <c r="B404" s="101"/>
      <c r="C404" s="74"/>
      <c r="D404" s="67"/>
      <c r="E404" s="67"/>
      <c r="F404" s="74"/>
      <c r="G404" s="74"/>
      <c r="H404" s="74"/>
      <c r="I404" s="67"/>
      <c r="J404" s="67"/>
      <c r="K404" s="74"/>
      <c r="L404" s="74"/>
      <c r="M404" s="74"/>
      <c r="N404" s="74"/>
      <c r="O404" s="74"/>
      <c r="P404" s="74"/>
      <c r="Q404" s="74"/>
      <c r="R404" s="74"/>
      <c r="S404" s="752"/>
      <c r="T404" s="95"/>
      <c r="U404" s="752"/>
      <c r="V404" s="752"/>
      <c r="W404" s="752"/>
      <c r="X404" s="752"/>
      <c r="Y404" s="752"/>
      <c r="Z404" s="752"/>
      <c r="AA404" s="752"/>
      <c r="AB404" s="752"/>
      <c r="AC404" s="752"/>
      <c r="AD404" s="752"/>
      <c r="AE404" s="752"/>
      <c r="AF404" s="752"/>
      <c r="AG404" s="752"/>
      <c r="AH404" s="752"/>
      <c r="AI404" s="752"/>
      <c r="AJ404" s="752"/>
      <c r="AK404" s="752"/>
      <c r="AL404" s="752"/>
      <c r="AM404" s="752"/>
      <c r="AN404" s="752"/>
      <c r="AO404" s="752"/>
      <c r="AP404" s="752"/>
    </row>
    <row r="405">
      <c r="A405" s="67"/>
      <c r="B405" s="101"/>
      <c r="C405" s="74"/>
      <c r="D405" s="67"/>
      <c r="E405" s="67"/>
      <c r="F405" s="74"/>
      <c r="G405" s="74"/>
      <c r="H405" s="74"/>
      <c r="I405" s="67"/>
      <c r="J405" s="67"/>
      <c r="K405" s="74"/>
      <c r="L405" s="74"/>
      <c r="M405" s="74"/>
      <c r="N405" s="74"/>
      <c r="O405" s="74"/>
      <c r="P405" s="74"/>
      <c r="Q405" s="74"/>
      <c r="R405" s="74"/>
      <c r="S405" s="752"/>
      <c r="T405" s="95"/>
      <c r="U405" s="752"/>
      <c r="V405" s="752"/>
      <c r="W405" s="752"/>
      <c r="X405" s="752"/>
      <c r="Y405" s="752"/>
      <c r="Z405" s="752"/>
      <c r="AA405" s="752"/>
      <c r="AB405" s="752"/>
      <c r="AC405" s="752"/>
      <c r="AD405" s="752"/>
      <c r="AE405" s="752"/>
      <c r="AF405" s="752"/>
      <c r="AG405" s="752"/>
      <c r="AH405" s="752"/>
      <c r="AI405" s="752"/>
      <c r="AJ405" s="752"/>
      <c r="AK405" s="752"/>
      <c r="AL405" s="752"/>
      <c r="AM405" s="752"/>
      <c r="AN405" s="752"/>
      <c r="AO405" s="752"/>
      <c r="AP405" s="752"/>
    </row>
    <row r="406">
      <c r="A406" s="67"/>
      <c r="B406" s="101"/>
      <c r="C406" s="74"/>
      <c r="D406" s="67"/>
      <c r="E406" s="67"/>
      <c r="F406" s="74"/>
      <c r="G406" s="74"/>
      <c r="H406" s="74"/>
      <c r="I406" s="67"/>
      <c r="J406" s="67"/>
      <c r="K406" s="74"/>
      <c r="L406" s="74"/>
      <c r="M406" s="74"/>
      <c r="N406" s="74"/>
      <c r="O406" s="74"/>
      <c r="P406" s="74"/>
      <c r="Q406" s="74"/>
      <c r="R406" s="74"/>
      <c r="S406" s="752"/>
      <c r="T406" s="95"/>
      <c r="U406" s="752"/>
      <c r="V406" s="752"/>
      <c r="W406" s="752"/>
      <c r="X406" s="752"/>
      <c r="Y406" s="752"/>
      <c r="Z406" s="752"/>
      <c r="AA406" s="752"/>
      <c r="AB406" s="752"/>
      <c r="AC406" s="752"/>
      <c r="AD406" s="752"/>
      <c r="AE406" s="752"/>
      <c r="AF406" s="752"/>
      <c r="AG406" s="752"/>
      <c r="AH406" s="752"/>
      <c r="AI406" s="752"/>
      <c r="AJ406" s="752"/>
      <c r="AK406" s="752"/>
      <c r="AL406" s="752"/>
      <c r="AM406" s="752"/>
      <c r="AN406" s="752"/>
      <c r="AO406" s="752"/>
      <c r="AP406" s="752"/>
    </row>
    <row r="407">
      <c r="A407" s="67"/>
      <c r="B407" s="101"/>
      <c r="C407" s="74"/>
      <c r="D407" s="67"/>
      <c r="E407" s="67"/>
      <c r="F407" s="74"/>
      <c r="G407" s="74"/>
      <c r="H407" s="74"/>
      <c r="I407" s="67"/>
      <c r="J407" s="67"/>
      <c r="K407" s="74"/>
      <c r="L407" s="74"/>
      <c r="M407" s="74"/>
      <c r="N407" s="74"/>
      <c r="O407" s="74"/>
      <c r="P407" s="74"/>
      <c r="Q407" s="74"/>
      <c r="R407" s="74"/>
      <c r="S407" s="752"/>
      <c r="T407" s="95"/>
      <c r="U407" s="752"/>
      <c r="V407" s="752"/>
      <c r="W407" s="752"/>
      <c r="X407" s="752"/>
      <c r="Y407" s="752"/>
      <c r="Z407" s="752"/>
      <c r="AA407" s="752"/>
      <c r="AB407" s="752"/>
      <c r="AC407" s="752"/>
      <c r="AD407" s="752"/>
      <c r="AE407" s="752"/>
      <c r="AF407" s="752"/>
      <c r="AG407" s="752"/>
      <c r="AH407" s="752"/>
      <c r="AI407" s="752"/>
      <c r="AJ407" s="752"/>
      <c r="AK407" s="752"/>
      <c r="AL407" s="752"/>
      <c r="AM407" s="752"/>
      <c r="AN407" s="752"/>
      <c r="AO407" s="752"/>
      <c r="AP407" s="752"/>
    </row>
    <row r="408">
      <c r="A408" s="67"/>
      <c r="B408" s="101"/>
      <c r="C408" s="74"/>
      <c r="D408" s="67"/>
      <c r="E408" s="67"/>
      <c r="F408" s="74"/>
      <c r="G408" s="74"/>
      <c r="H408" s="74"/>
      <c r="I408" s="67"/>
      <c r="J408" s="67"/>
      <c r="K408" s="74"/>
      <c r="L408" s="74"/>
      <c r="M408" s="74"/>
      <c r="N408" s="74"/>
      <c r="O408" s="74"/>
      <c r="P408" s="74"/>
      <c r="Q408" s="74"/>
      <c r="R408" s="74"/>
      <c r="S408" s="752"/>
      <c r="T408" s="95"/>
      <c r="U408" s="752"/>
      <c r="V408" s="752"/>
      <c r="W408" s="752"/>
      <c r="X408" s="752"/>
      <c r="Y408" s="752"/>
      <c r="Z408" s="752"/>
      <c r="AA408" s="752"/>
      <c r="AB408" s="752"/>
      <c r="AC408" s="752"/>
      <c r="AD408" s="752"/>
      <c r="AE408" s="752"/>
      <c r="AF408" s="752"/>
      <c r="AG408" s="752"/>
      <c r="AH408" s="752"/>
      <c r="AI408" s="752"/>
      <c r="AJ408" s="752"/>
      <c r="AK408" s="752"/>
      <c r="AL408" s="752"/>
      <c r="AM408" s="752"/>
      <c r="AN408" s="752"/>
      <c r="AO408" s="752"/>
      <c r="AP408" s="752"/>
    </row>
    <row r="409">
      <c r="A409" s="67"/>
      <c r="B409" s="101"/>
      <c r="C409" s="74"/>
      <c r="D409" s="67"/>
      <c r="E409" s="67"/>
      <c r="F409" s="74"/>
      <c r="G409" s="74"/>
      <c r="H409" s="74"/>
      <c r="I409" s="67"/>
      <c r="J409" s="67"/>
      <c r="K409" s="74"/>
      <c r="L409" s="74"/>
      <c r="M409" s="74"/>
      <c r="N409" s="74"/>
      <c r="O409" s="74"/>
      <c r="P409" s="74"/>
      <c r="Q409" s="74"/>
      <c r="R409" s="74"/>
      <c r="S409" s="752"/>
      <c r="T409" s="95"/>
      <c r="U409" s="752"/>
      <c r="V409" s="752"/>
      <c r="W409" s="752"/>
      <c r="X409" s="752"/>
      <c r="Y409" s="752"/>
      <c r="Z409" s="752"/>
      <c r="AA409" s="752"/>
      <c r="AB409" s="752"/>
      <c r="AC409" s="752"/>
      <c r="AD409" s="752"/>
      <c r="AE409" s="752"/>
      <c r="AF409" s="752"/>
      <c r="AG409" s="752"/>
      <c r="AH409" s="752"/>
      <c r="AI409" s="752"/>
      <c r="AJ409" s="752"/>
      <c r="AK409" s="752"/>
      <c r="AL409" s="752"/>
      <c r="AM409" s="752"/>
      <c r="AN409" s="752"/>
      <c r="AO409" s="752"/>
      <c r="AP409" s="752"/>
    </row>
    <row r="410">
      <c r="A410" s="67"/>
      <c r="B410" s="101"/>
      <c r="C410" s="74"/>
      <c r="D410" s="67"/>
      <c r="E410" s="67"/>
      <c r="F410" s="74"/>
      <c r="G410" s="74"/>
      <c r="H410" s="74"/>
      <c r="I410" s="67"/>
      <c r="J410" s="67"/>
      <c r="K410" s="74"/>
      <c r="L410" s="74"/>
      <c r="M410" s="74"/>
      <c r="N410" s="74"/>
      <c r="O410" s="74"/>
      <c r="P410" s="74"/>
      <c r="Q410" s="74"/>
      <c r="R410" s="74"/>
      <c r="S410" s="752"/>
      <c r="T410" s="95"/>
      <c r="U410" s="752"/>
      <c r="V410" s="752"/>
      <c r="W410" s="752"/>
      <c r="X410" s="752"/>
      <c r="Y410" s="752"/>
      <c r="Z410" s="752"/>
      <c r="AA410" s="752"/>
      <c r="AB410" s="752"/>
      <c r="AC410" s="752"/>
      <c r="AD410" s="752"/>
      <c r="AE410" s="752"/>
      <c r="AF410" s="752"/>
      <c r="AG410" s="752"/>
      <c r="AH410" s="752"/>
      <c r="AI410" s="752"/>
      <c r="AJ410" s="752"/>
      <c r="AK410" s="752"/>
      <c r="AL410" s="752"/>
      <c r="AM410" s="752"/>
      <c r="AN410" s="752"/>
      <c r="AO410" s="752"/>
      <c r="AP410" s="752"/>
    </row>
    <row r="411">
      <c r="A411" s="67"/>
      <c r="B411" s="101"/>
      <c r="C411" s="74"/>
      <c r="D411" s="67"/>
      <c r="E411" s="67"/>
      <c r="F411" s="74"/>
      <c r="G411" s="74"/>
      <c r="H411" s="74"/>
      <c r="I411" s="67"/>
      <c r="J411" s="67"/>
      <c r="K411" s="74"/>
      <c r="L411" s="74"/>
      <c r="M411" s="74"/>
      <c r="N411" s="74"/>
      <c r="O411" s="74"/>
      <c r="P411" s="74"/>
      <c r="Q411" s="74"/>
      <c r="R411" s="74"/>
      <c r="S411" s="752"/>
      <c r="T411" s="95"/>
      <c r="U411" s="752"/>
      <c r="V411" s="752"/>
      <c r="W411" s="752"/>
      <c r="X411" s="752"/>
      <c r="Y411" s="752"/>
      <c r="Z411" s="752"/>
      <c r="AA411" s="752"/>
      <c r="AB411" s="752"/>
      <c r="AC411" s="752"/>
      <c r="AD411" s="752"/>
      <c r="AE411" s="752"/>
      <c r="AF411" s="752"/>
      <c r="AG411" s="752"/>
      <c r="AH411" s="752"/>
      <c r="AI411" s="752"/>
      <c r="AJ411" s="752"/>
      <c r="AK411" s="752"/>
      <c r="AL411" s="752"/>
      <c r="AM411" s="752"/>
      <c r="AN411" s="752"/>
      <c r="AO411" s="752"/>
      <c r="AP411" s="752"/>
    </row>
    <row r="412">
      <c r="A412" s="67"/>
      <c r="B412" s="101"/>
      <c r="C412" s="74"/>
      <c r="D412" s="67"/>
      <c r="E412" s="67"/>
      <c r="F412" s="74"/>
      <c r="G412" s="74"/>
      <c r="H412" s="74"/>
      <c r="I412" s="67"/>
      <c r="J412" s="67"/>
      <c r="K412" s="74"/>
      <c r="L412" s="74"/>
      <c r="M412" s="74"/>
      <c r="N412" s="74"/>
      <c r="O412" s="74"/>
      <c r="P412" s="74"/>
      <c r="Q412" s="74"/>
      <c r="R412" s="74"/>
      <c r="S412" s="752"/>
      <c r="T412" s="95"/>
      <c r="U412" s="752"/>
      <c r="V412" s="752"/>
      <c r="W412" s="752"/>
      <c r="X412" s="752"/>
      <c r="Y412" s="752"/>
      <c r="Z412" s="752"/>
      <c r="AA412" s="752"/>
      <c r="AB412" s="752"/>
      <c r="AC412" s="752"/>
      <c r="AD412" s="752"/>
      <c r="AE412" s="752"/>
      <c r="AF412" s="752"/>
      <c r="AG412" s="752"/>
      <c r="AH412" s="752"/>
      <c r="AI412" s="752"/>
      <c r="AJ412" s="752"/>
      <c r="AK412" s="752"/>
      <c r="AL412" s="752"/>
      <c r="AM412" s="752"/>
      <c r="AN412" s="752"/>
      <c r="AO412" s="752"/>
      <c r="AP412" s="752"/>
    </row>
    <row r="413">
      <c r="A413" s="67"/>
      <c r="B413" s="101"/>
      <c r="C413" s="74"/>
      <c r="D413" s="67"/>
      <c r="E413" s="67"/>
      <c r="F413" s="74"/>
      <c r="G413" s="74"/>
      <c r="H413" s="74"/>
      <c r="I413" s="67"/>
      <c r="J413" s="67"/>
      <c r="K413" s="74"/>
      <c r="L413" s="74"/>
      <c r="M413" s="74"/>
      <c r="N413" s="74"/>
      <c r="O413" s="74"/>
      <c r="P413" s="74"/>
      <c r="Q413" s="74"/>
      <c r="R413" s="74"/>
      <c r="S413" s="752"/>
      <c r="T413" s="95"/>
      <c r="U413" s="752"/>
      <c r="V413" s="752"/>
      <c r="W413" s="752"/>
      <c r="X413" s="752"/>
      <c r="Y413" s="752"/>
      <c r="Z413" s="752"/>
      <c r="AA413" s="752"/>
      <c r="AB413" s="752"/>
      <c r="AC413" s="752"/>
      <c r="AD413" s="752"/>
      <c r="AE413" s="752"/>
      <c r="AF413" s="752"/>
      <c r="AG413" s="752"/>
      <c r="AH413" s="752"/>
      <c r="AI413" s="752"/>
      <c r="AJ413" s="752"/>
      <c r="AK413" s="752"/>
      <c r="AL413" s="752"/>
      <c r="AM413" s="752"/>
      <c r="AN413" s="752"/>
      <c r="AO413" s="752"/>
      <c r="AP413" s="752"/>
    </row>
    <row r="414">
      <c r="A414" s="67"/>
      <c r="B414" s="101"/>
      <c r="C414" s="74"/>
      <c r="D414" s="67"/>
      <c r="E414" s="67"/>
      <c r="F414" s="74"/>
      <c r="G414" s="74"/>
      <c r="H414" s="74"/>
      <c r="I414" s="67"/>
      <c r="J414" s="67"/>
      <c r="K414" s="74"/>
      <c r="L414" s="74"/>
      <c r="M414" s="74"/>
      <c r="N414" s="74"/>
      <c r="O414" s="74"/>
      <c r="P414" s="74"/>
      <c r="Q414" s="74"/>
      <c r="R414" s="74"/>
      <c r="S414" s="752"/>
      <c r="T414" s="95"/>
      <c r="U414" s="752"/>
      <c r="V414" s="752"/>
      <c r="W414" s="752"/>
      <c r="X414" s="752"/>
      <c r="Y414" s="752"/>
      <c r="Z414" s="752"/>
      <c r="AA414" s="752"/>
      <c r="AB414" s="752"/>
      <c r="AC414" s="752"/>
      <c r="AD414" s="752"/>
      <c r="AE414" s="752"/>
      <c r="AF414" s="752"/>
      <c r="AG414" s="752"/>
      <c r="AH414" s="752"/>
      <c r="AI414" s="752"/>
      <c r="AJ414" s="752"/>
      <c r="AK414" s="752"/>
      <c r="AL414" s="752"/>
      <c r="AM414" s="752"/>
      <c r="AN414" s="752"/>
      <c r="AO414" s="752"/>
      <c r="AP414" s="752"/>
    </row>
    <row r="415">
      <c r="A415" s="67"/>
      <c r="B415" s="101"/>
      <c r="C415" s="74"/>
      <c r="D415" s="67"/>
      <c r="E415" s="67"/>
      <c r="F415" s="74"/>
      <c r="G415" s="74"/>
      <c r="H415" s="74"/>
      <c r="I415" s="67"/>
      <c r="J415" s="67"/>
      <c r="K415" s="74"/>
      <c r="L415" s="74"/>
      <c r="M415" s="74"/>
      <c r="N415" s="74"/>
      <c r="O415" s="74"/>
      <c r="P415" s="74"/>
      <c r="Q415" s="74"/>
      <c r="R415" s="74"/>
      <c r="S415" s="752"/>
      <c r="T415" s="95"/>
      <c r="U415" s="752"/>
      <c r="V415" s="752"/>
      <c r="W415" s="752"/>
      <c r="X415" s="752"/>
      <c r="Y415" s="752"/>
      <c r="Z415" s="752"/>
      <c r="AA415" s="752"/>
      <c r="AB415" s="752"/>
      <c r="AC415" s="752"/>
      <c r="AD415" s="752"/>
      <c r="AE415" s="752"/>
      <c r="AF415" s="752"/>
      <c r="AG415" s="752"/>
      <c r="AH415" s="752"/>
      <c r="AI415" s="752"/>
      <c r="AJ415" s="752"/>
      <c r="AK415" s="752"/>
      <c r="AL415" s="752"/>
      <c r="AM415" s="752"/>
      <c r="AN415" s="752"/>
      <c r="AO415" s="752"/>
      <c r="AP415" s="752"/>
    </row>
    <row r="416">
      <c r="A416" s="67"/>
      <c r="B416" s="101"/>
      <c r="C416" s="74"/>
      <c r="D416" s="67"/>
      <c r="E416" s="67"/>
      <c r="F416" s="74"/>
      <c r="G416" s="74"/>
      <c r="H416" s="74"/>
      <c r="I416" s="67"/>
      <c r="J416" s="67"/>
      <c r="K416" s="74"/>
      <c r="L416" s="74"/>
      <c r="M416" s="74"/>
      <c r="N416" s="74"/>
      <c r="O416" s="74"/>
      <c r="P416" s="74"/>
      <c r="Q416" s="74"/>
      <c r="R416" s="74"/>
      <c r="S416" s="752"/>
      <c r="T416" s="95"/>
      <c r="U416" s="752"/>
      <c r="V416" s="752"/>
      <c r="W416" s="752"/>
      <c r="X416" s="752"/>
      <c r="Y416" s="752"/>
      <c r="Z416" s="752"/>
      <c r="AA416" s="752"/>
      <c r="AB416" s="752"/>
      <c r="AC416" s="752"/>
      <c r="AD416" s="752"/>
      <c r="AE416" s="752"/>
      <c r="AF416" s="752"/>
      <c r="AG416" s="752"/>
      <c r="AH416" s="752"/>
      <c r="AI416" s="752"/>
      <c r="AJ416" s="752"/>
      <c r="AK416" s="752"/>
      <c r="AL416" s="752"/>
      <c r="AM416" s="752"/>
      <c r="AN416" s="752"/>
      <c r="AO416" s="752"/>
      <c r="AP416" s="752"/>
    </row>
    <row r="417">
      <c r="A417" s="67"/>
      <c r="B417" s="101"/>
      <c r="C417" s="74"/>
      <c r="D417" s="67"/>
      <c r="E417" s="67"/>
      <c r="F417" s="74"/>
      <c r="G417" s="74"/>
      <c r="H417" s="74"/>
      <c r="I417" s="67"/>
      <c r="J417" s="67"/>
      <c r="K417" s="74"/>
      <c r="L417" s="74"/>
      <c r="M417" s="74"/>
      <c r="N417" s="74"/>
      <c r="O417" s="74"/>
      <c r="P417" s="74"/>
      <c r="Q417" s="74"/>
      <c r="R417" s="74"/>
      <c r="S417" s="752"/>
      <c r="T417" s="95"/>
      <c r="U417" s="752"/>
      <c r="V417" s="752"/>
      <c r="W417" s="752"/>
      <c r="X417" s="752"/>
      <c r="Y417" s="752"/>
      <c r="Z417" s="752"/>
      <c r="AA417" s="752"/>
      <c r="AB417" s="752"/>
      <c r="AC417" s="752"/>
      <c r="AD417" s="752"/>
      <c r="AE417" s="752"/>
      <c r="AF417" s="752"/>
      <c r="AG417" s="752"/>
      <c r="AH417" s="752"/>
      <c r="AI417" s="752"/>
      <c r="AJ417" s="752"/>
      <c r="AK417" s="752"/>
      <c r="AL417" s="752"/>
      <c r="AM417" s="752"/>
      <c r="AN417" s="752"/>
      <c r="AO417" s="752"/>
      <c r="AP417" s="752"/>
    </row>
    <row r="418">
      <c r="A418" s="67"/>
      <c r="B418" s="101"/>
      <c r="C418" s="74"/>
      <c r="D418" s="67"/>
      <c r="E418" s="67"/>
      <c r="F418" s="74"/>
      <c r="G418" s="74"/>
      <c r="H418" s="74"/>
      <c r="I418" s="67"/>
      <c r="J418" s="67"/>
      <c r="K418" s="74"/>
      <c r="L418" s="74"/>
      <c r="M418" s="74"/>
      <c r="N418" s="74"/>
      <c r="O418" s="74"/>
      <c r="P418" s="74"/>
      <c r="Q418" s="74"/>
      <c r="R418" s="74"/>
      <c r="S418" s="752"/>
      <c r="T418" s="95"/>
      <c r="U418" s="752"/>
      <c r="V418" s="752"/>
      <c r="W418" s="752"/>
      <c r="X418" s="752"/>
      <c r="Y418" s="752"/>
      <c r="Z418" s="752"/>
      <c r="AA418" s="752"/>
      <c r="AB418" s="752"/>
      <c r="AC418" s="752"/>
      <c r="AD418" s="752"/>
      <c r="AE418" s="752"/>
      <c r="AF418" s="752"/>
      <c r="AG418" s="752"/>
      <c r="AH418" s="752"/>
      <c r="AI418" s="752"/>
      <c r="AJ418" s="752"/>
      <c r="AK418" s="752"/>
      <c r="AL418" s="752"/>
      <c r="AM418" s="752"/>
      <c r="AN418" s="752"/>
      <c r="AO418" s="752"/>
      <c r="AP418" s="752"/>
    </row>
    <row r="419">
      <c r="A419" s="67"/>
      <c r="B419" s="101"/>
      <c r="C419" s="74"/>
      <c r="D419" s="67"/>
      <c r="E419" s="67"/>
      <c r="F419" s="74"/>
      <c r="G419" s="74"/>
      <c r="H419" s="74"/>
      <c r="I419" s="67"/>
      <c r="J419" s="67"/>
      <c r="K419" s="74"/>
      <c r="L419" s="74"/>
      <c r="M419" s="74"/>
      <c r="N419" s="74"/>
      <c r="O419" s="74"/>
      <c r="P419" s="74"/>
      <c r="Q419" s="74"/>
      <c r="R419" s="74"/>
      <c r="S419" s="752"/>
      <c r="T419" s="95"/>
      <c r="U419" s="752"/>
      <c r="V419" s="752"/>
      <c r="W419" s="752"/>
      <c r="X419" s="752"/>
      <c r="Y419" s="752"/>
      <c r="Z419" s="752"/>
      <c r="AA419" s="752"/>
      <c r="AB419" s="752"/>
      <c r="AC419" s="752"/>
      <c r="AD419" s="752"/>
      <c r="AE419" s="752"/>
      <c r="AF419" s="752"/>
      <c r="AG419" s="752"/>
      <c r="AH419" s="752"/>
      <c r="AI419" s="752"/>
      <c r="AJ419" s="752"/>
      <c r="AK419" s="752"/>
      <c r="AL419" s="752"/>
      <c r="AM419" s="752"/>
      <c r="AN419" s="752"/>
      <c r="AO419" s="752"/>
      <c r="AP419" s="752"/>
    </row>
    <row r="420">
      <c r="A420" s="67"/>
      <c r="B420" s="101"/>
      <c r="C420" s="74"/>
      <c r="D420" s="67"/>
      <c r="E420" s="67"/>
      <c r="F420" s="74"/>
      <c r="G420" s="74"/>
      <c r="H420" s="74"/>
      <c r="I420" s="67"/>
      <c r="J420" s="67"/>
      <c r="K420" s="74"/>
      <c r="L420" s="74"/>
      <c r="M420" s="74"/>
      <c r="N420" s="74"/>
      <c r="O420" s="74"/>
      <c r="P420" s="74"/>
      <c r="Q420" s="74"/>
      <c r="R420" s="74"/>
      <c r="S420" s="752"/>
      <c r="T420" s="95"/>
      <c r="U420" s="752"/>
      <c r="V420" s="752"/>
      <c r="W420" s="752"/>
      <c r="X420" s="752"/>
      <c r="Y420" s="752"/>
      <c r="Z420" s="752"/>
      <c r="AA420" s="752"/>
      <c r="AB420" s="752"/>
      <c r="AC420" s="752"/>
      <c r="AD420" s="752"/>
      <c r="AE420" s="752"/>
      <c r="AF420" s="752"/>
      <c r="AG420" s="752"/>
      <c r="AH420" s="752"/>
      <c r="AI420" s="752"/>
      <c r="AJ420" s="752"/>
      <c r="AK420" s="752"/>
      <c r="AL420" s="752"/>
      <c r="AM420" s="752"/>
      <c r="AN420" s="752"/>
      <c r="AO420" s="752"/>
      <c r="AP420" s="752"/>
    </row>
    <row r="421">
      <c r="A421" s="67"/>
      <c r="B421" s="101"/>
      <c r="C421" s="74"/>
      <c r="D421" s="67"/>
      <c r="E421" s="67"/>
      <c r="F421" s="74"/>
      <c r="G421" s="74"/>
      <c r="H421" s="74"/>
      <c r="I421" s="67"/>
      <c r="J421" s="67"/>
      <c r="K421" s="74"/>
      <c r="L421" s="74"/>
      <c r="M421" s="74"/>
      <c r="N421" s="74"/>
      <c r="O421" s="74"/>
      <c r="P421" s="74"/>
      <c r="Q421" s="74"/>
      <c r="R421" s="74"/>
      <c r="S421" s="752"/>
      <c r="T421" s="95"/>
      <c r="U421" s="752"/>
      <c r="V421" s="752"/>
      <c r="W421" s="752"/>
      <c r="X421" s="752"/>
      <c r="Y421" s="752"/>
      <c r="Z421" s="752"/>
      <c r="AA421" s="752"/>
      <c r="AB421" s="752"/>
      <c r="AC421" s="752"/>
      <c r="AD421" s="752"/>
      <c r="AE421" s="752"/>
      <c r="AF421" s="752"/>
      <c r="AG421" s="752"/>
      <c r="AH421" s="752"/>
      <c r="AI421" s="752"/>
      <c r="AJ421" s="752"/>
      <c r="AK421" s="752"/>
      <c r="AL421" s="752"/>
      <c r="AM421" s="752"/>
      <c r="AN421" s="752"/>
      <c r="AO421" s="752"/>
      <c r="AP421" s="752"/>
    </row>
    <row r="422">
      <c r="A422" s="67"/>
      <c r="B422" s="101"/>
      <c r="C422" s="74"/>
      <c r="D422" s="67"/>
      <c r="E422" s="67"/>
      <c r="F422" s="74"/>
      <c r="G422" s="74"/>
      <c r="H422" s="74"/>
      <c r="I422" s="67"/>
      <c r="J422" s="67"/>
      <c r="K422" s="74"/>
      <c r="L422" s="74"/>
      <c r="M422" s="74"/>
      <c r="N422" s="74"/>
      <c r="O422" s="74"/>
      <c r="P422" s="74"/>
      <c r="Q422" s="74"/>
      <c r="R422" s="74"/>
      <c r="S422" s="752"/>
      <c r="T422" s="95"/>
      <c r="U422" s="752"/>
      <c r="V422" s="752"/>
      <c r="W422" s="752"/>
      <c r="X422" s="752"/>
      <c r="Y422" s="752"/>
      <c r="Z422" s="752"/>
      <c r="AA422" s="752"/>
      <c r="AB422" s="752"/>
      <c r="AC422" s="752"/>
      <c r="AD422" s="752"/>
      <c r="AE422" s="752"/>
      <c r="AF422" s="752"/>
      <c r="AG422" s="752"/>
      <c r="AH422" s="752"/>
      <c r="AI422" s="752"/>
      <c r="AJ422" s="752"/>
      <c r="AK422" s="752"/>
      <c r="AL422" s="752"/>
      <c r="AM422" s="752"/>
      <c r="AN422" s="752"/>
      <c r="AO422" s="752"/>
      <c r="AP422" s="752"/>
    </row>
    <row r="423">
      <c r="A423" s="67"/>
      <c r="B423" s="101"/>
      <c r="C423" s="74"/>
      <c r="D423" s="67"/>
      <c r="E423" s="67"/>
      <c r="F423" s="74"/>
      <c r="G423" s="74"/>
      <c r="H423" s="74"/>
      <c r="I423" s="67"/>
      <c r="J423" s="67"/>
      <c r="K423" s="74"/>
      <c r="L423" s="74"/>
      <c r="M423" s="74"/>
      <c r="N423" s="74"/>
      <c r="O423" s="74"/>
      <c r="P423" s="74"/>
      <c r="Q423" s="74"/>
      <c r="R423" s="74"/>
      <c r="S423" s="752"/>
      <c r="T423" s="95"/>
      <c r="U423" s="752"/>
      <c r="V423" s="752"/>
      <c r="W423" s="752"/>
      <c r="X423" s="752"/>
      <c r="Y423" s="752"/>
      <c r="Z423" s="752"/>
      <c r="AA423" s="752"/>
      <c r="AB423" s="752"/>
      <c r="AC423" s="752"/>
      <c r="AD423" s="752"/>
      <c r="AE423" s="752"/>
      <c r="AF423" s="752"/>
      <c r="AG423" s="752"/>
      <c r="AH423" s="752"/>
      <c r="AI423" s="752"/>
      <c r="AJ423" s="752"/>
      <c r="AK423" s="752"/>
      <c r="AL423" s="752"/>
      <c r="AM423" s="752"/>
      <c r="AN423" s="752"/>
      <c r="AO423" s="752"/>
      <c r="AP423" s="752"/>
    </row>
    <row r="424">
      <c r="A424" s="67"/>
      <c r="B424" s="101"/>
      <c r="C424" s="74"/>
      <c r="D424" s="67"/>
      <c r="E424" s="67"/>
      <c r="F424" s="74"/>
      <c r="G424" s="74"/>
      <c r="H424" s="74"/>
      <c r="I424" s="67"/>
      <c r="J424" s="67"/>
      <c r="K424" s="74"/>
      <c r="L424" s="74"/>
      <c r="M424" s="74"/>
      <c r="N424" s="74"/>
      <c r="O424" s="74"/>
      <c r="P424" s="74"/>
      <c r="Q424" s="74"/>
      <c r="R424" s="74"/>
      <c r="S424" s="752"/>
      <c r="T424" s="95"/>
      <c r="U424" s="752"/>
      <c r="V424" s="752"/>
      <c r="W424" s="752"/>
      <c r="X424" s="752"/>
      <c r="Y424" s="752"/>
      <c r="Z424" s="752"/>
      <c r="AA424" s="752"/>
      <c r="AB424" s="752"/>
      <c r="AC424" s="752"/>
      <c r="AD424" s="752"/>
      <c r="AE424" s="752"/>
      <c r="AF424" s="752"/>
      <c r="AG424" s="752"/>
      <c r="AH424" s="752"/>
      <c r="AI424" s="752"/>
      <c r="AJ424" s="752"/>
      <c r="AK424" s="752"/>
      <c r="AL424" s="752"/>
      <c r="AM424" s="752"/>
      <c r="AN424" s="752"/>
      <c r="AO424" s="752"/>
      <c r="AP424" s="752"/>
    </row>
    <row r="425">
      <c r="A425" s="67"/>
      <c r="B425" s="101"/>
      <c r="C425" s="74"/>
      <c r="D425" s="67"/>
      <c r="E425" s="67"/>
      <c r="F425" s="74"/>
      <c r="G425" s="74"/>
      <c r="H425" s="74"/>
      <c r="I425" s="67"/>
      <c r="J425" s="67"/>
      <c r="K425" s="74"/>
      <c r="L425" s="74"/>
      <c r="M425" s="74"/>
      <c r="N425" s="74"/>
      <c r="O425" s="74"/>
      <c r="P425" s="74"/>
      <c r="Q425" s="74"/>
      <c r="R425" s="74"/>
      <c r="S425" s="752"/>
      <c r="T425" s="95"/>
      <c r="U425" s="752"/>
      <c r="V425" s="752"/>
      <c r="W425" s="752"/>
      <c r="X425" s="752"/>
      <c r="Y425" s="752"/>
      <c r="Z425" s="752"/>
      <c r="AA425" s="752"/>
      <c r="AB425" s="752"/>
      <c r="AC425" s="752"/>
      <c r="AD425" s="752"/>
      <c r="AE425" s="752"/>
      <c r="AF425" s="752"/>
      <c r="AG425" s="752"/>
      <c r="AH425" s="752"/>
      <c r="AI425" s="752"/>
      <c r="AJ425" s="752"/>
      <c r="AK425" s="752"/>
      <c r="AL425" s="752"/>
      <c r="AM425" s="752"/>
      <c r="AN425" s="752"/>
      <c r="AO425" s="752"/>
      <c r="AP425" s="752"/>
    </row>
    <row r="426">
      <c r="A426" s="67"/>
      <c r="B426" s="101"/>
      <c r="C426" s="74"/>
      <c r="D426" s="67"/>
      <c r="E426" s="67"/>
      <c r="F426" s="74"/>
      <c r="G426" s="74"/>
      <c r="H426" s="74"/>
      <c r="I426" s="67"/>
      <c r="J426" s="67"/>
      <c r="K426" s="74"/>
      <c r="L426" s="74"/>
      <c r="M426" s="74"/>
      <c r="N426" s="74"/>
      <c r="O426" s="74"/>
      <c r="P426" s="74"/>
      <c r="Q426" s="74"/>
      <c r="R426" s="74"/>
      <c r="S426" s="752"/>
      <c r="T426" s="95"/>
      <c r="U426" s="752"/>
      <c r="V426" s="752"/>
      <c r="W426" s="752"/>
      <c r="X426" s="752"/>
      <c r="Y426" s="752"/>
      <c r="Z426" s="752"/>
      <c r="AA426" s="752"/>
      <c r="AB426" s="752"/>
      <c r="AC426" s="752"/>
      <c r="AD426" s="752"/>
      <c r="AE426" s="752"/>
      <c r="AF426" s="752"/>
      <c r="AG426" s="752"/>
      <c r="AH426" s="752"/>
      <c r="AI426" s="752"/>
      <c r="AJ426" s="752"/>
      <c r="AK426" s="752"/>
      <c r="AL426" s="752"/>
      <c r="AM426" s="752"/>
      <c r="AN426" s="752"/>
      <c r="AO426" s="752"/>
      <c r="AP426" s="752"/>
    </row>
    <row r="427">
      <c r="A427" s="67"/>
      <c r="B427" s="101"/>
      <c r="C427" s="74"/>
      <c r="D427" s="67"/>
      <c r="E427" s="67"/>
      <c r="F427" s="74"/>
      <c r="G427" s="74"/>
      <c r="H427" s="74"/>
      <c r="I427" s="67"/>
      <c r="J427" s="67"/>
      <c r="K427" s="74"/>
      <c r="L427" s="74"/>
      <c r="M427" s="74"/>
      <c r="N427" s="74"/>
      <c r="O427" s="74"/>
      <c r="P427" s="74"/>
      <c r="Q427" s="74"/>
      <c r="R427" s="74"/>
      <c r="S427" s="752"/>
      <c r="T427" s="95"/>
      <c r="U427" s="752"/>
      <c r="V427" s="752"/>
      <c r="W427" s="752"/>
      <c r="X427" s="752"/>
      <c r="Y427" s="752"/>
      <c r="Z427" s="752"/>
      <c r="AA427" s="752"/>
      <c r="AB427" s="752"/>
      <c r="AC427" s="752"/>
      <c r="AD427" s="752"/>
      <c r="AE427" s="752"/>
      <c r="AF427" s="752"/>
      <c r="AG427" s="752"/>
      <c r="AH427" s="752"/>
      <c r="AI427" s="752"/>
      <c r="AJ427" s="752"/>
      <c r="AK427" s="752"/>
      <c r="AL427" s="752"/>
      <c r="AM427" s="752"/>
      <c r="AN427" s="752"/>
      <c r="AO427" s="752"/>
      <c r="AP427" s="752"/>
    </row>
    <row r="428">
      <c r="A428" s="67"/>
      <c r="B428" s="101"/>
      <c r="C428" s="74"/>
      <c r="D428" s="67"/>
      <c r="E428" s="67"/>
      <c r="F428" s="74"/>
      <c r="G428" s="74"/>
      <c r="H428" s="74"/>
      <c r="I428" s="67"/>
      <c r="J428" s="67"/>
      <c r="K428" s="74"/>
      <c r="L428" s="74"/>
      <c r="M428" s="74"/>
      <c r="N428" s="74"/>
      <c r="O428" s="74"/>
      <c r="P428" s="74"/>
      <c r="Q428" s="74"/>
      <c r="R428" s="74"/>
      <c r="S428" s="752"/>
      <c r="T428" s="95"/>
      <c r="U428" s="752"/>
      <c r="V428" s="752"/>
      <c r="W428" s="752"/>
      <c r="X428" s="752"/>
      <c r="Y428" s="752"/>
      <c r="Z428" s="752"/>
      <c r="AA428" s="752"/>
      <c r="AB428" s="752"/>
      <c r="AC428" s="752"/>
      <c r="AD428" s="752"/>
      <c r="AE428" s="752"/>
      <c r="AF428" s="752"/>
      <c r="AG428" s="752"/>
      <c r="AH428" s="752"/>
      <c r="AI428" s="752"/>
      <c r="AJ428" s="752"/>
      <c r="AK428" s="752"/>
      <c r="AL428" s="752"/>
      <c r="AM428" s="752"/>
      <c r="AN428" s="752"/>
      <c r="AO428" s="752"/>
      <c r="AP428" s="752"/>
    </row>
    <row r="429">
      <c r="A429" s="67"/>
      <c r="B429" s="101"/>
      <c r="C429" s="74"/>
      <c r="D429" s="67"/>
      <c r="E429" s="67"/>
      <c r="F429" s="74"/>
      <c r="G429" s="74"/>
      <c r="H429" s="74"/>
      <c r="I429" s="67"/>
      <c r="J429" s="67"/>
      <c r="K429" s="74"/>
      <c r="L429" s="74"/>
      <c r="M429" s="74"/>
      <c r="N429" s="74"/>
      <c r="O429" s="74"/>
      <c r="P429" s="74"/>
      <c r="Q429" s="74"/>
      <c r="R429" s="74"/>
      <c r="S429" s="752"/>
      <c r="T429" s="95"/>
      <c r="U429" s="752"/>
      <c r="V429" s="752"/>
      <c r="W429" s="752"/>
      <c r="X429" s="752"/>
      <c r="Y429" s="752"/>
      <c r="Z429" s="752"/>
      <c r="AA429" s="752"/>
      <c r="AB429" s="752"/>
      <c r="AC429" s="752"/>
      <c r="AD429" s="752"/>
      <c r="AE429" s="752"/>
      <c r="AF429" s="752"/>
      <c r="AG429" s="752"/>
      <c r="AH429" s="752"/>
      <c r="AI429" s="752"/>
      <c r="AJ429" s="752"/>
      <c r="AK429" s="752"/>
      <c r="AL429" s="752"/>
      <c r="AM429" s="752"/>
      <c r="AN429" s="752"/>
      <c r="AO429" s="752"/>
      <c r="AP429" s="752"/>
    </row>
    <row r="430">
      <c r="A430" s="67"/>
      <c r="B430" s="101"/>
      <c r="C430" s="74"/>
      <c r="D430" s="67"/>
      <c r="E430" s="67"/>
      <c r="F430" s="74"/>
      <c r="G430" s="74"/>
      <c r="H430" s="74"/>
      <c r="I430" s="67"/>
      <c r="J430" s="67"/>
      <c r="K430" s="74"/>
      <c r="L430" s="74"/>
      <c r="M430" s="74"/>
      <c r="N430" s="74"/>
      <c r="O430" s="74"/>
      <c r="P430" s="74"/>
      <c r="Q430" s="74"/>
      <c r="R430" s="74"/>
      <c r="S430" s="752"/>
      <c r="T430" s="95"/>
      <c r="U430" s="752"/>
      <c r="V430" s="752"/>
      <c r="W430" s="752"/>
      <c r="X430" s="752"/>
      <c r="Y430" s="752"/>
      <c r="Z430" s="752"/>
      <c r="AA430" s="752"/>
      <c r="AB430" s="752"/>
      <c r="AC430" s="752"/>
      <c r="AD430" s="752"/>
      <c r="AE430" s="752"/>
      <c r="AF430" s="752"/>
      <c r="AG430" s="752"/>
      <c r="AH430" s="752"/>
      <c r="AI430" s="752"/>
      <c r="AJ430" s="752"/>
      <c r="AK430" s="752"/>
      <c r="AL430" s="752"/>
      <c r="AM430" s="752"/>
      <c r="AN430" s="752"/>
      <c r="AO430" s="752"/>
      <c r="AP430" s="752"/>
    </row>
    <row r="431">
      <c r="A431" s="67"/>
      <c r="B431" s="101"/>
      <c r="C431" s="74"/>
      <c r="D431" s="67"/>
      <c r="E431" s="67"/>
      <c r="F431" s="74"/>
      <c r="G431" s="74"/>
      <c r="H431" s="74"/>
      <c r="I431" s="67"/>
      <c r="J431" s="67"/>
      <c r="K431" s="74"/>
      <c r="L431" s="74"/>
      <c r="M431" s="74"/>
      <c r="N431" s="74"/>
      <c r="O431" s="74"/>
      <c r="P431" s="74"/>
      <c r="Q431" s="74"/>
      <c r="R431" s="74"/>
      <c r="S431" s="752"/>
      <c r="T431" s="95"/>
      <c r="U431" s="752"/>
      <c r="V431" s="752"/>
      <c r="W431" s="752"/>
      <c r="X431" s="752"/>
      <c r="Y431" s="752"/>
      <c r="Z431" s="752"/>
      <c r="AA431" s="752"/>
      <c r="AB431" s="752"/>
      <c r="AC431" s="752"/>
      <c r="AD431" s="752"/>
      <c r="AE431" s="752"/>
      <c r="AF431" s="752"/>
      <c r="AG431" s="752"/>
      <c r="AH431" s="752"/>
      <c r="AI431" s="752"/>
      <c r="AJ431" s="752"/>
      <c r="AK431" s="752"/>
      <c r="AL431" s="752"/>
      <c r="AM431" s="752"/>
      <c r="AN431" s="752"/>
      <c r="AO431" s="752"/>
      <c r="AP431" s="752"/>
    </row>
    <row r="432">
      <c r="A432" s="67"/>
      <c r="B432" s="101"/>
      <c r="C432" s="74"/>
      <c r="D432" s="67"/>
      <c r="E432" s="67"/>
      <c r="F432" s="74"/>
      <c r="G432" s="74"/>
      <c r="H432" s="74"/>
      <c r="I432" s="67"/>
      <c r="J432" s="67"/>
      <c r="K432" s="74"/>
      <c r="L432" s="74"/>
      <c r="M432" s="74"/>
      <c r="N432" s="74"/>
      <c r="O432" s="74"/>
      <c r="P432" s="74"/>
      <c r="Q432" s="74"/>
      <c r="R432" s="74"/>
      <c r="S432" s="752"/>
      <c r="T432" s="95"/>
      <c r="U432" s="752"/>
      <c r="V432" s="752"/>
      <c r="W432" s="752"/>
      <c r="X432" s="752"/>
      <c r="Y432" s="752"/>
      <c r="Z432" s="752"/>
      <c r="AA432" s="752"/>
      <c r="AB432" s="752"/>
      <c r="AC432" s="752"/>
      <c r="AD432" s="752"/>
      <c r="AE432" s="752"/>
      <c r="AF432" s="752"/>
      <c r="AG432" s="752"/>
      <c r="AH432" s="752"/>
      <c r="AI432" s="752"/>
      <c r="AJ432" s="752"/>
      <c r="AK432" s="752"/>
      <c r="AL432" s="752"/>
      <c r="AM432" s="752"/>
      <c r="AN432" s="752"/>
      <c r="AO432" s="752"/>
      <c r="AP432" s="752"/>
    </row>
    <row r="433">
      <c r="A433" s="67"/>
      <c r="B433" s="101"/>
      <c r="C433" s="74"/>
      <c r="D433" s="67"/>
      <c r="E433" s="67"/>
      <c r="F433" s="74"/>
      <c r="G433" s="74"/>
      <c r="H433" s="74"/>
      <c r="I433" s="67"/>
      <c r="J433" s="67"/>
      <c r="K433" s="74"/>
      <c r="L433" s="74"/>
      <c r="M433" s="74"/>
      <c r="N433" s="74"/>
      <c r="O433" s="74"/>
      <c r="P433" s="74"/>
      <c r="Q433" s="74"/>
      <c r="R433" s="74"/>
      <c r="S433" s="752"/>
      <c r="T433" s="95"/>
      <c r="U433" s="752"/>
      <c r="V433" s="752"/>
      <c r="W433" s="752"/>
      <c r="X433" s="752"/>
      <c r="Y433" s="752"/>
      <c r="Z433" s="752"/>
      <c r="AA433" s="752"/>
      <c r="AB433" s="752"/>
      <c r="AC433" s="752"/>
      <c r="AD433" s="752"/>
      <c r="AE433" s="752"/>
      <c r="AF433" s="752"/>
      <c r="AG433" s="752"/>
      <c r="AH433" s="752"/>
      <c r="AI433" s="752"/>
      <c r="AJ433" s="752"/>
      <c r="AK433" s="752"/>
      <c r="AL433" s="752"/>
      <c r="AM433" s="752"/>
      <c r="AN433" s="752"/>
      <c r="AO433" s="752"/>
      <c r="AP433" s="752"/>
    </row>
    <row r="434">
      <c r="A434" s="67"/>
      <c r="B434" s="101"/>
      <c r="C434" s="74"/>
      <c r="D434" s="67"/>
      <c r="E434" s="67"/>
      <c r="F434" s="74"/>
      <c r="G434" s="74"/>
      <c r="H434" s="74"/>
      <c r="I434" s="67"/>
      <c r="J434" s="67"/>
      <c r="K434" s="74"/>
      <c r="L434" s="74"/>
      <c r="M434" s="74"/>
      <c r="N434" s="74"/>
      <c r="O434" s="74"/>
      <c r="P434" s="74"/>
      <c r="Q434" s="74"/>
      <c r="R434" s="74"/>
      <c r="S434" s="752"/>
      <c r="T434" s="95"/>
      <c r="U434" s="752"/>
      <c r="V434" s="752"/>
      <c r="W434" s="752"/>
      <c r="X434" s="752"/>
      <c r="Y434" s="752"/>
      <c r="Z434" s="752"/>
      <c r="AA434" s="752"/>
      <c r="AB434" s="752"/>
      <c r="AC434" s="752"/>
      <c r="AD434" s="752"/>
      <c r="AE434" s="752"/>
      <c r="AF434" s="752"/>
      <c r="AG434" s="752"/>
      <c r="AH434" s="752"/>
      <c r="AI434" s="752"/>
      <c r="AJ434" s="752"/>
      <c r="AK434" s="752"/>
      <c r="AL434" s="752"/>
      <c r="AM434" s="752"/>
      <c r="AN434" s="752"/>
      <c r="AO434" s="752"/>
      <c r="AP434" s="752"/>
    </row>
    <row r="435">
      <c r="A435" s="67"/>
      <c r="B435" s="101"/>
      <c r="C435" s="74"/>
      <c r="D435" s="67"/>
      <c r="E435" s="67"/>
      <c r="F435" s="74"/>
      <c r="G435" s="74"/>
      <c r="H435" s="74"/>
      <c r="I435" s="67"/>
      <c r="J435" s="67"/>
      <c r="K435" s="74"/>
      <c r="L435" s="74"/>
      <c r="M435" s="74"/>
      <c r="N435" s="74"/>
      <c r="O435" s="74"/>
      <c r="P435" s="74"/>
      <c r="Q435" s="74"/>
      <c r="R435" s="74"/>
      <c r="S435" s="752"/>
      <c r="T435" s="95"/>
      <c r="U435" s="752"/>
      <c r="V435" s="752"/>
      <c r="W435" s="752"/>
      <c r="X435" s="752"/>
      <c r="Y435" s="752"/>
      <c r="Z435" s="752"/>
      <c r="AA435" s="752"/>
      <c r="AB435" s="752"/>
      <c r="AC435" s="752"/>
      <c r="AD435" s="752"/>
      <c r="AE435" s="752"/>
      <c r="AF435" s="752"/>
      <c r="AG435" s="752"/>
      <c r="AH435" s="752"/>
      <c r="AI435" s="752"/>
      <c r="AJ435" s="752"/>
      <c r="AK435" s="752"/>
      <c r="AL435" s="752"/>
      <c r="AM435" s="752"/>
      <c r="AN435" s="752"/>
      <c r="AO435" s="752"/>
      <c r="AP435" s="752"/>
    </row>
    <row r="436">
      <c r="A436" s="67"/>
      <c r="B436" s="101"/>
      <c r="C436" s="74"/>
      <c r="D436" s="67"/>
      <c r="E436" s="67"/>
      <c r="F436" s="74"/>
      <c r="G436" s="74"/>
      <c r="H436" s="74"/>
      <c r="I436" s="67"/>
      <c r="J436" s="67"/>
      <c r="K436" s="74"/>
      <c r="L436" s="74"/>
      <c r="M436" s="74"/>
      <c r="N436" s="74"/>
      <c r="O436" s="74"/>
      <c r="P436" s="74"/>
      <c r="Q436" s="74"/>
      <c r="R436" s="74"/>
      <c r="S436" s="752"/>
      <c r="T436" s="95"/>
      <c r="U436" s="752"/>
      <c r="V436" s="752"/>
      <c r="W436" s="752"/>
      <c r="X436" s="752"/>
      <c r="Y436" s="752"/>
      <c r="Z436" s="752"/>
      <c r="AA436" s="752"/>
      <c r="AB436" s="752"/>
      <c r="AC436" s="752"/>
      <c r="AD436" s="752"/>
      <c r="AE436" s="752"/>
      <c r="AF436" s="752"/>
      <c r="AG436" s="752"/>
      <c r="AH436" s="752"/>
      <c r="AI436" s="752"/>
      <c r="AJ436" s="752"/>
      <c r="AK436" s="752"/>
      <c r="AL436" s="752"/>
      <c r="AM436" s="752"/>
      <c r="AN436" s="752"/>
      <c r="AO436" s="752"/>
      <c r="AP436" s="752"/>
    </row>
    <row r="437">
      <c r="A437" s="67"/>
      <c r="B437" s="101"/>
      <c r="C437" s="74"/>
      <c r="D437" s="67"/>
      <c r="E437" s="67"/>
      <c r="F437" s="74"/>
      <c r="G437" s="74"/>
      <c r="H437" s="74"/>
      <c r="I437" s="67"/>
      <c r="J437" s="67"/>
      <c r="K437" s="74"/>
      <c r="L437" s="74"/>
      <c r="M437" s="74"/>
      <c r="N437" s="74"/>
      <c r="O437" s="74"/>
      <c r="P437" s="74"/>
      <c r="Q437" s="74"/>
      <c r="R437" s="74"/>
      <c r="S437" s="752"/>
      <c r="T437" s="95"/>
      <c r="U437" s="752"/>
      <c r="V437" s="752"/>
      <c r="W437" s="752"/>
      <c r="X437" s="752"/>
      <c r="Y437" s="752"/>
      <c r="Z437" s="752"/>
      <c r="AA437" s="752"/>
      <c r="AB437" s="752"/>
      <c r="AC437" s="752"/>
      <c r="AD437" s="752"/>
      <c r="AE437" s="752"/>
      <c r="AF437" s="752"/>
      <c r="AG437" s="752"/>
      <c r="AH437" s="752"/>
      <c r="AI437" s="752"/>
      <c r="AJ437" s="752"/>
      <c r="AK437" s="752"/>
      <c r="AL437" s="752"/>
      <c r="AM437" s="752"/>
      <c r="AN437" s="752"/>
      <c r="AO437" s="752"/>
      <c r="AP437" s="752"/>
    </row>
    <row r="438">
      <c r="A438" s="67"/>
      <c r="B438" s="101"/>
      <c r="C438" s="74"/>
      <c r="D438" s="67"/>
      <c r="E438" s="67"/>
      <c r="F438" s="74"/>
      <c r="G438" s="74"/>
      <c r="H438" s="74"/>
      <c r="I438" s="67"/>
      <c r="J438" s="67"/>
      <c r="K438" s="74"/>
      <c r="L438" s="74"/>
      <c r="M438" s="74"/>
      <c r="N438" s="74"/>
      <c r="O438" s="74"/>
      <c r="P438" s="74"/>
      <c r="Q438" s="74"/>
      <c r="R438" s="74"/>
      <c r="S438" s="752"/>
      <c r="T438" s="95"/>
      <c r="U438" s="752"/>
      <c r="V438" s="752"/>
      <c r="W438" s="752"/>
      <c r="X438" s="752"/>
      <c r="Y438" s="752"/>
      <c r="Z438" s="752"/>
      <c r="AA438" s="752"/>
      <c r="AB438" s="752"/>
      <c r="AC438" s="752"/>
      <c r="AD438" s="752"/>
      <c r="AE438" s="752"/>
      <c r="AF438" s="752"/>
      <c r="AG438" s="752"/>
      <c r="AH438" s="752"/>
      <c r="AI438" s="752"/>
      <c r="AJ438" s="752"/>
      <c r="AK438" s="752"/>
      <c r="AL438" s="752"/>
      <c r="AM438" s="752"/>
      <c r="AN438" s="752"/>
      <c r="AO438" s="752"/>
      <c r="AP438" s="752"/>
    </row>
    <row r="439">
      <c r="A439" s="67"/>
      <c r="B439" s="101"/>
      <c r="C439" s="74"/>
      <c r="D439" s="67"/>
      <c r="E439" s="67"/>
      <c r="F439" s="74"/>
      <c r="G439" s="74"/>
      <c r="H439" s="74"/>
      <c r="I439" s="67"/>
      <c r="J439" s="67"/>
      <c r="K439" s="74"/>
      <c r="L439" s="74"/>
      <c r="M439" s="74"/>
      <c r="N439" s="74"/>
      <c r="O439" s="74"/>
      <c r="P439" s="74"/>
      <c r="Q439" s="74"/>
      <c r="R439" s="74"/>
      <c r="S439" s="752"/>
      <c r="T439" s="95"/>
      <c r="U439" s="752"/>
      <c r="V439" s="752"/>
      <c r="W439" s="752"/>
      <c r="X439" s="752"/>
      <c r="Y439" s="752"/>
      <c r="Z439" s="752"/>
      <c r="AA439" s="752"/>
      <c r="AB439" s="752"/>
      <c r="AC439" s="752"/>
      <c r="AD439" s="752"/>
      <c r="AE439" s="752"/>
      <c r="AF439" s="752"/>
      <c r="AG439" s="752"/>
      <c r="AH439" s="752"/>
      <c r="AI439" s="752"/>
      <c r="AJ439" s="752"/>
      <c r="AK439" s="752"/>
      <c r="AL439" s="752"/>
      <c r="AM439" s="752"/>
      <c r="AN439" s="752"/>
      <c r="AO439" s="752"/>
      <c r="AP439" s="752"/>
    </row>
    <row r="440">
      <c r="A440" s="67"/>
      <c r="B440" s="101"/>
      <c r="C440" s="74"/>
      <c r="D440" s="67"/>
      <c r="E440" s="67"/>
      <c r="F440" s="74"/>
      <c r="G440" s="74"/>
      <c r="H440" s="74"/>
      <c r="I440" s="67"/>
      <c r="J440" s="67"/>
      <c r="K440" s="74"/>
      <c r="L440" s="74"/>
      <c r="M440" s="74"/>
      <c r="N440" s="74"/>
      <c r="O440" s="74"/>
      <c r="P440" s="74"/>
      <c r="Q440" s="74"/>
      <c r="R440" s="74"/>
      <c r="S440" s="752"/>
      <c r="T440" s="95"/>
      <c r="U440" s="752"/>
      <c r="V440" s="752"/>
      <c r="W440" s="752"/>
      <c r="X440" s="752"/>
      <c r="Y440" s="752"/>
      <c r="Z440" s="752"/>
      <c r="AA440" s="752"/>
      <c r="AB440" s="752"/>
      <c r="AC440" s="752"/>
      <c r="AD440" s="752"/>
      <c r="AE440" s="752"/>
      <c r="AF440" s="752"/>
      <c r="AG440" s="752"/>
      <c r="AH440" s="752"/>
      <c r="AI440" s="752"/>
      <c r="AJ440" s="752"/>
      <c r="AK440" s="752"/>
      <c r="AL440" s="752"/>
      <c r="AM440" s="752"/>
      <c r="AN440" s="752"/>
      <c r="AO440" s="752"/>
      <c r="AP440" s="752"/>
    </row>
    <row r="441">
      <c r="A441" s="67"/>
      <c r="B441" s="101"/>
      <c r="C441" s="74"/>
      <c r="D441" s="67"/>
      <c r="E441" s="67"/>
      <c r="F441" s="74"/>
      <c r="G441" s="74"/>
      <c r="H441" s="74"/>
      <c r="I441" s="67"/>
      <c r="J441" s="67"/>
      <c r="K441" s="74"/>
      <c r="L441" s="74"/>
      <c r="M441" s="74"/>
      <c r="N441" s="74"/>
      <c r="O441" s="74"/>
      <c r="P441" s="74"/>
      <c r="Q441" s="74"/>
      <c r="R441" s="74"/>
      <c r="S441" s="752"/>
      <c r="T441" s="95"/>
      <c r="U441" s="752"/>
      <c r="V441" s="752"/>
      <c r="W441" s="752"/>
      <c r="X441" s="752"/>
      <c r="Y441" s="752"/>
      <c r="Z441" s="752"/>
      <c r="AA441" s="752"/>
      <c r="AB441" s="752"/>
      <c r="AC441" s="752"/>
      <c r="AD441" s="752"/>
      <c r="AE441" s="752"/>
      <c r="AF441" s="752"/>
      <c r="AG441" s="752"/>
      <c r="AH441" s="752"/>
      <c r="AI441" s="752"/>
      <c r="AJ441" s="752"/>
      <c r="AK441" s="752"/>
      <c r="AL441" s="752"/>
      <c r="AM441" s="752"/>
      <c r="AN441" s="752"/>
      <c r="AO441" s="752"/>
      <c r="AP441" s="752"/>
    </row>
    <row r="442">
      <c r="A442" s="67"/>
      <c r="B442" s="101"/>
      <c r="C442" s="74"/>
      <c r="D442" s="67"/>
      <c r="E442" s="67"/>
      <c r="F442" s="74"/>
      <c r="G442" s="74"/>
      <c r="H442" s="74"/>
      <c r="I442" s="67"/>
      <c r="J442" s="67"/>
      <c r="K442" s="74"/>
      <c r="L442" s="74"/>
      <c r="M442" s="74"/>
      <c r="N442" s="74"/>
      <c r="O442" s="74"/>
      <c r="P442" s="74"/>
      <c r="Q442" s="74"/>
      <c r="R442" s="74"/>
      <c r="S442" s="752"/>
      <c r="T442" s="95"/>
      <c r="U442" s="752"/>
      <c r="V442" s="752"/>
      <c r="W442" s="752"/>
      <c r="X442" s="752"/>
      <c r="Y442" s="752"/>
      <c r="Z442" s="752"/>
      <c r="AA442" s="752"/>
      <c r="AB442" s="752"/>
      <c r="AC442" s="752"/>
      <c r="AD442" s="752"/>
      <c r="AE442" s="752"/>
      <c r="AF442" s="752"/>
      <c r="AG442" s="752"/>
      <c r="AH442" s="752"/>
      <c r="AI442" s="752"/>
      <c r="AJ442" s="752"/>
      <c r="AK442" s="752"/>
      <c r="AL442" s="752"/>
      <c r="AM442" s="752"/>
      <c r="AN442" s="752"/>
      <c r="AO442" s="752"/>
      <c r="AP442" s="752"/>
    </row>
    <row r="443">
      <c r="A443" s="67"/>
      <c r="B443" s="101"/>
      <c r="C443" s="74"/>
      <c r="D443" s="67"/>
      <c r="E443" s="67"/>
      <c r="F443" s="74"/>
      <c r="G443" s="74"/>
      <c r="H443" s="74"/>
      <c r="I443" s="67"/>
      <c r="J443" s="67"/>
      <c r="K443" s="74"/>
      <c r="L443" s="74"/>
      <c r="M443" s="74"/>
      <c r="N443" s="74"/>
      <c r="O443" s="74"/>
      <c r="P443" s="74"/>
      <c r="Q443" s="74"/>
      <c r="R443" s="74"/>
      <c r="S443" s="752"/>
      <c r="T443" s="95"/>
      <c r="U443" s="752"/>
      <c r="V443" s="752"/>
      <c r="W443" s="752"/>
      <c r="X443" s="752"/>
      <c r="Y443" s="752"/>
      <c r="Z443" s="752"/>
      <c r="AA443" s="752"/>
      <c r="AB443" s="752"/>
      <c r="AC443" s="752"/>
      <c r="AD443" s="752"/>
      <c r="AE443" s="752"/>
      <c r="AF443" s="752"/>
      <c r="AG443" s="752"/>
      <c r="AH443" s="752"/>
      <c r="AI443" s="752"/>
      <c r="AJ443" s="752"/>
      <c r="AK443" s="752"/>
      <c r="AL443" s="752"/>
      <c r="AM443" s="752"/>
      <c r="AN443" s="752"/>
      <c r="AO443" s="752"/>
      <c r="AP443" s="752"/>
    </row>
    <row r="444">
      <c r="A444" s="67"/>
      <c r="B444" s="101"/>
      <c r="C444" s="74"/>
      <c r="D444" s="67"/>
      <c r="E444" s="67"/>
      <c r="F444" s="74"/>
      <c r="G444" s="74"/>
      <c r="H444" s="74"/>
      <c r="I444" s="67"/>
      <c r="J444" s="67"/>
      <c r="K444" s="74"/>
      <c r="L444" s="74"/>
      <c r="M444" s="74"/>
      <c r="N444" s="74"/>
      <c r="O444" s="74"/>
      <c r="P444" s="74"/>
      <c r="Q444" s="74"/>
      <c r="R444" s="74"/>
      <c r="S444" s="752"/>
      <c r="T444" s="95"/>
      <c r="U444" s="752"/>
      <c r="V444" s="752"/>
      <c r="W444" s="752"/>
      <c r="X444" s="752"/>
      <c r="Y444" s="752"/>
      <c r="Z444" s="752"/>
      <c r="AA444" s="752"/>
      <c r="AB444" s="752"/>
      <c r="AC444" s="752"/>
      <c r="AD444" s="752"/>
      <c r="AE444" s="752"/>
      <c r="AF444" s="752"/>
      <c r="AG444" s="752"/>
      <c r="AH444" s="752"/>
      <c r="AI444" s="752"/>
      <c r="AJ444" s="752"/>
      <c r="AK444" s="752"/>
      <c r="AL444" s="752"/>
      <c r="AM444" s="752"/>
      <c r="AN444" s="752"/>
      <c r="AO444" s="752"/>
      <c r="AP444" s="752"/>
    </row>
    <row r="445">
      <c r="A445" s="67"/>
      <c r="B445" s="101"/>
      <c r="C445" s="74"/>
      <c r="D445" s="67"/>
      <c r="E445" s="67"/>
      <c r="F445" s="74"/>
      <c r="G445" s="74"/>
      <c r="H445" s="74"/>
      <c r="I445" s="67"/>
      <c r="J445" s="67"/>
      <c r="K445" s="74"/>
      <c r="L445" s="74"/>
      <c r="M445" s="74"/>
      <c r="N445" s="74"/>
      <c r="O445" s="74"/>
      <c r="P445" s="74"/>
      <c r="Q445" s="74"/>
      <c r="R445" s="74"/>
      <c r="S445" s="752"/>
      <c r="T445" s="95"/>
      <c r="U445" s="752"/>
      <c r="V445" s="752"/>
      <c r="W445" s="752"/>
      <c r="X445" s="752"/>
      <c r="Y445" s="752"/>
      <c r="Z445" s="752"/>
      <c r="AA445" s="752"/>
      <c r="AB445" s="752"/>
      <c r="AC445" s="752"/>
      <c r="AD445" s="752"/>
      <c r="AE445" s="752"/>
      <c r="AF445" s="752"/>
      <c r="AG445" s="752"/>
      <c r="AH445" s="752"/>
      <c r="AI445" s="752"/>
      <c r="AJ445" s="752"/>
      <c r="AK445" s="752"/>
      <c r="AL445" s="752"/>
      <c r="AM445" s="752"/>
      <c r="AN445" s="752"/>
      <c r="AO445" s="752"/>
      <c r="AP445" s="752"/>
    </row>
    <row r="446">
      <c r="A446" s="67"/>
      <c r="B446" s="101"/>
      <c r="C446" s="74"/>
      <c r="D446" s="67"/>
      <c r="E446" s="67"/>
      <c r="F446" s="74"/>
      <c r="G446" s="74"/>
      <c r="H446" s="74"/>
      <c r="I446" s="67"/>
      <c r="J446" s="67"/>
      <c r="K446" s="74"/>
      <c r="L446" s="74"/>
      <c r="M446" s="74"/>
      <c r="N446" s="74"/>
      <c r="O446" s="74"/>
      <c r="P446" s="74"/>
      <c r="Q446" s="74"/>
      <c r="R446" s="74"/>
      <c r="S446" s="752"/>
      <c r="T446" s="95"/>
      <c r="U446" s="752"/>
      <c r="V446" s="752"/>
      <c r="W446" s="752"/>
      <c r="X446" s="752"/>
      <c r="Y446" s="752"/>
      <c r="Z446" s="752"/>
      <c r="AA446" s="752"/>
      <c r="AB446" s="752"/>
      <c r="AC446" s="752"/>
      <c r="AD446" s="752"/>
      <c r="AE446" s="752"/>
      <c r="AF446" s="752"/>
      <c r="AG446" s="752"/>
      <c r="AH446" s="752"/>
      <c r="AI446" s="752"/>
      <c r="AJ446" s="752"/>
      <c r="AK446" s="752"/>
      <c r="AL446" s="752"/>
      <c r="AM446" s="752"/>
      <c r="AN446" s="752"/>
      <c r="AO446" s="752"/>
      <c r="AP446" s="752"/>
    </row>
    <row r="447">
      <c r="A447" s="67"/>
      <c r="B447" s="101"/>
      <c r="C447" s="74"/>
      <c r="D447" s="67"/>
      <c r="E447" s="67"/>
      <c r="F447" s="74"/>
      <c r="G447" s="74"/>
      <c r="H447" s="74"/>
      <c r="I447" s="67"/>
      <c r="J447" s="67"/>
      <c r="K447" s="74"/>
      <c r="L447" s="74"/>
      <c r="M447" s="74"/>
      <c r="N447" s="74"/>
      <c r="O447" s="74"/>
      <c r="P447" s="74"/>
      <c r="Q447" s="74"/>
      <c r="R447" s="74"/>
      <c r="S447" s="752"/>
      <c r="T447" s="95"/>
      <c r="U447" s="752"/>
      <c r="V447" s="752"/>
      <c r="W447" s="752"/>
      <c r="X447" s="752"/>
      <c r="Y447" s="752"/>
      <c r="Z447" s="752"/>
      <c r="AA447" s="752"/>
      <c r="AB447" s="752"/>
      <c r="AC447" s="752"/>
      <c r="AD447" s="752"/>
      <c r="AE447" s="752"/>
      <c r="AF447" s="752"/>
      <c r="AG447" s="752"/>
      <c r="AH447" s="752"/>
      <c r="AI447" s="752"/>
      <c r="AJ447" s="752"/>
      <c r="AK447" s="752"/>
      <c r="AL447" s="752"/>
      <c r="AM447" s="752"/>
      <c r="AN447" s="752"/>
      <c r="AO447" s="752"/>
      <c r="AP447" s="752"/>
    </row>
    <row r="448">
      <c r="A448" s="67"/>
      <c r="B448" s="101"/>
      <c r="C448" s="74"/>
      <c r="D448" s="67"/>
      <c r="E448" s="67"/>
      <c r="F448" s="74"/>
      <c r="G448" s="74"/>
      <c r="H448" s="74"/>
      <c r="I448" s="67"/>
      <c r="J448" s="67"/>
      <c r="K448" s="74"/>
      <c r="L448" s="74"/>
      <c r="M448" s="74"/>
      <c r="N448" s="74"/>
      <c r="O448" s="74"/>
      <c r="P448" s="74"/>
      <c r="Q448" s="74"/>
      <c r="R448" s="74"/>
      <c r="S448" s="752"/>
      <c r="T448" s="95"/>
      <c r="U448" s="752"/>
      <c r="V448" s="752"/>
      <c r="W448" s="752"/>
      <c r="X448" s="752"/>
      <c r="Y448" s="752"/>
      <c r="Z448" s="752"/>
      <c r="AA448" s="752"/>
      <c r="AB448" s="752"/>
      <c r="AC448" s="752"/>
      <c r="AD448" s="752"/>
      <c r="AE448" s="752"/>
      <c r="AF448" s="752"/>
      <c r="AG448" s="752"/>
      <c r="AH448" s="752"/>
      <c r="AI448" s="752"/>
      <c r="AJ448" s="752"/>
      <c r="AK448" s="752"/>
      <c r="AL448" s="752"/>
      <c r="AM448" s="752"/>
      <c r="AN448" s="752"/>
      <c r="AO448" s="752"/>
      <c r="AP448" s="752"/>
    </row>
    <row r="449">
      <c r="A449" s="67"/>
      <c r="B449" s="101"/>
      <c r="C449" s="74"/>
      <c r="D449" s="67"/>
      <c r="E449" s="67"/>
      <c r="F449" s="74"/>
      <c r="G449" s="74"/>
      <c r="H449" s="74"/>
      <c r="I449" s="67"/>
      <c r="J449" s="67"/>
      <c r="K449" s="74"/>
      <c r="L449" s="74"/>
      <c r="M449" s="74"/>
      <c r="N449" s="74"/>
      <c r="O449" s="74"/>
      <c r="P449" s="74"/>
      <c r="Q449" s="74"/>
      <c r="R449" s="74"/>
      <c r="S449" s="752"/>
      <c r="T449" s="95"/>
      <c r="U449" s="752"/>
      <c r="V449" s="752"/>
      <c r="W449" s="752"/>
      <c r="X449" s="752"/>
      <c r="Y449" s="752"/>
      <c r="Z449" s="752"/>
      <c r="AA449" s="752"/>
      <c r="AB449" s="752"/>
      <c r="AC449" s="752"/>
      <c r="AD449" s="752"/>
      <c r="AE449" s="752"/>
      <c r="AF449" s="752"/>
      <c r="AG449" s="752"/>
      <c r="AH449" s="752"/>
      <c r="AI449" s="752"/>
      <c r="AJ449" s="752"/>
      <c r="AK449" s="752"/>
      <c r="AL449" s="752"/>
      <c r="AM449" s="752"/>
      <c r="AN449" s="752"/>
      <c r="AO449" s="752"/>
      <c r="AP449" s="752"/>
    </row>
    <row r="450">
      <c r="A450" s="67"/>
      <c r="B450" s="101"/>
      <c r="C450" s="74"/>
      <c r="D450" s="67"/>
      <c r="E450" s="67"/>
      <c r="F450" s="74"/>
      <c r="G450" s="74"/>
      <c r="H450" s="74"/>
      <c r="I450" s="67"/>
      <c r="J450" s="67"/>
      <c r="K450" s="74"/>
      <c r="L450" s="74"/>
      <c r="M450" s="74"/>
      <c r="N450" s="74"/>
      <c r="O450" s="74"/>
      <c r="P450" s="74"/>
      <c r="Q450" s="74"/>
      <c r="R450" s="74"/>
      <c r="S450" s="752"/>
      <c r="T450" s="95"/>
      <c r="U450" s="752"/>
      <c r="V450" s="752"/>
      <c r="W450" s="752"/>
      <c r="X450" s="752"/>
      <c r="Y450" s="752"/>
      <c r="Z450" s="752"/>
      <c r="AA450" s="752"/>
      <c r="AB450" s="752"/>
      <c r="AC450" s="752"/>
      <c r="AD450" s="752"/>
      <c r="AE450" s="752"/>
      <c r="AF450" s="752"/>
      <c r="AG450" s="752"/>
      <c r="AH450" s="752"/>
      <c r="AI450" s="752"/>
      <c r="AJ450" s="752"/>
      <c r="AK450" s="752"/>
      <c r="AL450" s="752"/>
      <c r="AM450" s="752"/>
      <c r="AN450" s="752"/>
      <c r="AO450" s="752"/>
      <c r="AP450" s="752"/>
    </row>
    <row r="451">
      <c r="A451" s="67"/>
      <c r="B451" s="101"/>
      <c r="C451" s="74"/>
      <c r="D451" s="67"/>
      <c r="E451" s="67"/>
      <c r="F451" s="74"/>
      <c r="G451" s="74"/>
      <c r="H451" s="74"/>
      <c r="I451" s="67"/>
      <c r="J451" s="67"/>
      <c r="K451" s="74"/>
      <c r="L451" s="74"/>
      <c r="M451" s="74"/>
      <c r="N451" s="74"/>
      <c r="O451" s="74"/>
      <c r="P451" s="74"/>
      <c r="Q451" s="74"/>
      <c r="R451" s="74"/>
      <c r="S451" s="752"/>
      <c r="T451" s="95"/>
      <c r="U451" s="752"/>
      <c r="V451" s="752"/>
      <c r="W451" s="752"/>
      <c r="X451" s="752"/>
      <c r="Y451" s="752"/>
      <c r="Z451" s="752"/>
      <c r="AA451" s="752"/>
      <c r="AB451" s="752"/>
      <c r="AC451" s="752"/>
      <c r="AD451" s="752"/>
      <c r="AE451" s="752"/>
      <c r="AF451" s="752"/>
      <c r="AG451" s="752"/>
      <c r="AH451" s="752"/>
      <c r="AI451" s="752"/>
      <c r="AJ451" s="752"/>
      <c r="AK451" s="752"/>
      <c r="AL451" s="752"/>
      <c r="AM451" s="752"/>
      <c r="AN451" s="752"/>
      <c r="AO451" s="752"/>
      <c r="AP451" s="752"/>
    </row>
    <row r="452">
      <c r="A452" s="67"/>
      <c r="B452" s="101"/>
      <c r="C452" s="74"/>
      <c r="D452" s="67"/>
      <c r="E452" s="67"/>
      <c r="F452" s="74"/>
      <c r="G452" s="74"/>
      <c r="H452" s="74"/>
      <c r="I452" s="67"/>
      <c r="J452" s="67"/>
      <c r="K452" s="74"/>
      <c r="L452" s="74"/>
      <c r="M452" s="74"/>
      <c r="N452" s="74"/>
      <c r="O452" s="74"/>
      <c r="P452" s="74"/>
      <c r="Q452" s="74"/>
      <c r="R452" s="74"/>
      <c r="S452" s="752"/>
      <c r="T452" s="95"/>
      <c r="U452" s="752"/>
      <c r="V452" s="752"/>
      <c r="W452" s="752"/>
      <c r="X452" s="752"/>
      <c r="Y452" s="752"/>
      <c r="Z452" s="752"/>
      <c r="AA452" s="752"/>
      <c r="AB452" s="752"/>
      <c r="AC452" s="752"/>
      <c r="AD452" s="752"/>
      <c r="AE452" s="752"/>
      <c r="AF452" s="752"/>
      <c r="AG452" s="752"/>
      <c r="AH452" s="752"/>
      <c r="AI452" s="752"/>
      <c r="AJ452" s="752"/>
      <c r="AK452" s="752"/>
      <c r="AL452" s="752"/>
      <c r="AM452" s="752"/>
      <c r="AN452" s="752"/>
      <c r="AO452" s="752"/>
      <c r="AP452" s="752"/>
    </row>
    <row r="453">
      <c r="A453" s="67"/>
      <c r="B453" s="101"/>
      <c r="C453" s="74"/>
      <c r="D453" s="67"/>
      <c r="E453" s="67"/>
      <c r="F453" s="74"/>
      <c r="G453" s="74"/>
      <c r="H453" s="74"/>
      <c r="I453" s="67"/>
      <c r="J453" s="67"/>
      <c r="K453" s="74"/>
      <c r="L453" s="74"/>
      <c r="M453" s="74"/>
      <c r="N453" s="74"/>
      <c r="O453" s="74"/>
      <c r="P453" s="74"/>
      <c r="Q453" s="74"/>
      <c r="R453" s="74"/>
      <c r="S453" s="752"/>
      <c r="T453" s="95"/>
      <c r="U453" s="752"/>
      <c r="V453" s="752"/>
      <c r="W453" s="752"/>
      <c r="X453" s="752"/>
      <c r="Y453" s="752"/>
      <c r="Z453" s="752"/>
      <c r="AA453" s="752"/>
      <c r="AB453" s="752"/>
      <c r="AC453" s="752"/>
      <c r="AD453" s="752"/>
      <c r="AE453" s="752"/>
      <c r="AF453" s="752"/>
      <c r="AG453" s="752"/>
      <c r="AH453" s="752"/>
      <c r="AI453" s="752"/>
      <c r="AJ453" s="752"/>
      <c r="AK453" s="752"/>
      <c r="AL453" s="752"/>
      <c r="AM453" s="752"/>
      <c r="AN453" s="752"/>
      <c r="AO453" s="752"/>
      <c r="AP453" s="752"/>
    </row>
    <row r="454">
      <c r="A454" s="67"/>
      <c r="B454" s="101"/>
      <c r="C454" s="74"/>
      <c r="D454" s="67"/>
      <c r="E454" s="67"/>
      <c r="F454" s="74"/>
      <c r="G454" s="74"/>
      <c r="H454" s="74"/>
      <c r="I454" s="67"/>
      <c r="J454" s="67"/>
      <c r="K454" s="74"/>
      <c r="L454" s="74"/>
      <c r="M454" s="74"/>
      <c r="N454" s="74"/>
      <c r="O454" s="74"/>
      <c r="P454" s="74"/>
      <c r="Q454" s="74"/>
      <c r="R454" s="74"/>
      <c r="S454" s="752"/>
      <c r="T454" s="95"/>
      <c r="U454" s="752"/>
      <c r="V454" s="752"/>
      <c r="W454" s="752"/>
      <c r="X454" s="752"/>
      <c r="Y454" s="752"/>
      <c r="Z454" s="752"/>
      <c r="AA454" s="752"/>
      <c r="AB454" s="752"/>
      <c r="AC454" s="752"/>
      <c r="AD454" s="752"/>
      <c r="AE454" s="752"/>
      <c r="AF454" s="752"/>
      <c r="AG454" s="752"/>
      <c r="AH454" s="752"/>
      <c r="AI454" s="752"/>
      <c r="AJ454" s="752"/>
      <c r="AK454" s="752"/>
      <c r="AL454" s="752"/>
      <c r="AM454" s="752"/>
      <c r="AN454" s="752"/>
      <c r="AO454" s="752"/>
      <c r="AP454" s="752"/>
    </row>
    <row r="455">
      <c r="A455" s="67"/>
      <c r="B455" s="101"/>
      <c r="C455" s="74"/>
      <c r="D455" s="67"/>
      <c r="E455" s="67"/>
      <c r="F455" s="74"/>
      <c r="G455" s="74"/>
      <c r="H455" s="74"/>
      <c r="I455" s="67"/>
      <c r="J455" s="67"/>
      <c r="K455" s="74"/>
      <c r="L455" s="74"/>
      <c r="M455" s="74"/>
      <c r="N455" s="74"/>
      <c r="O455" s="74"/>
      <c r="P455" s="74"/>
      <c r="Q455" s="74"/>
      <c r="R455" s="74"/>
      <c r="S455" s="752"/>
      <c r="T455" s="95"/>
      <c r="U455" s="752"/>
      <c r="V455" s="752"/>
      <c r="W455" s="752"/>
      <c r="X455" s="752"/>
      <c r="Y455" s="752"/>
      <c r="Z455" s="752"/>
      <c r="AA455" s="752"/>
      <c r="AB455" s="752"/>
      <c r="AC455" s="752"/>
      <c r="AD455" s="752"/>
      <c r="AE455" s="752"/>
      <c r="AF455" s="752"/>
      <c r="AG455" s="752"/>
      <c r="AH455" s="752"/>
      <c r="AI455" s="752"/>
      <c r="AJ455" s="752"/>
      <c r="AK455" s="752"/>
      <c r="AL455" s="752"/>
      <c r="AM455" s="752"/>
      <c r="AN455" s="752"/>
      <c r="AO455" s="752"/>
      <c r="AP455" s="752"/>
    </row>
    <row r="456">
      <c r="A456" s="67"/>
      <c r="B456" s="101"/>
      <c r="C456" s="74"/>
      <c r="D456" s="67"/>
      <c r="E456" s="67"/>
      <c r="F456" s="74"/>
      <c r="G456" s="74"/>
      <c r="H456" s="74"/>
      <c r="I456" s="67"/>
      <c r="J456" s="67"/>
      <c r="K456" s="74"/>
      <c r="L456" s="74"/>
      <c r="M456" s="74"/>
      <c r="N456" s="74"/>
      <c r="O456" s="74"/>
      <c r="P456" s="74"/>
      <c r="Q456" s="74"/>
      <c r="R456" s="74"/>
      <c r="S456" s="752"/>
      <c r="T456" s="95"/>
      <c r="U456" s="752"/>
      <c r="V456" s="752"/>
      <c r="W456" s="752"/>
      <c r="X456" s="752"/>
      <c r="Y456" s="752"/>
      <c r="Z456" s="752"/>
      <c r="AA456" s="752"/>
      <c r="AB456" s="752"/>
      <c r="AC456" s="752"/>
      <c r="AD456" s="752"/>
      <c r="AE456" s="752"/>
      <c r="AF456" s="752"/>
      <c r="AG456" s="752"/>
      <c r="AH456" s="752"/>
      <c r="AI456" s="752"/>
      <c r="AJ456" s="752"/>
      <c r="AK456" s="752"/>
      <c r="AL456" s="752"/>
      <c r="AM456" s="752"/>
      <c r="AN456" s="752"/>
      <c r="AO456" s="752"/>
      <c r="AP456" s="752"/>
    </row>
    <row r="457">
      <c r="A457" s="67"/>
      <c r="B457" s="101"/>
      <c r="C457" s="74"/>
      <c r="D457" s="67"/>
      <c r="E457" s="67"/>
      <c r="F457" s="74"/>
      <c r="G457" s="74"/>
      <c r="H457" s="74"/>
      <c r="I457" s="67"/>
      <c r="J457" s="67"/>
      <c r="K457" s="74"/>
      <c r="L457" s="74"/>
      <c r="M457" s="74"/>
      <c r="N457" s="74"/>
      <c r="O457" s="74"/>
      <c r="P457" s="74"/>
      <c r="Q457" s="74"/>
      <c r="R457" s="74"/>
      <c r="S457" s="752"/>
      <c r="T457" s="95"/>
      <c r="U457" s="752"/>
      <c r="V457" s="752"/>
      <c r="W457" s="752"/>
      <c r="X457" s="752"/>
      <c r="Y457" s="752"/>
      <c r="Z457" s="752"/>
      <c r="AA457" s="752"/>
      <c r="AB457" s="752"/>
      <c r="AC457" s="752"/>
      <c r="AD457" s="752"/>
      <c r="AE457" s="752"/>
      <c r="AF457" s="752"/>
      <c r="AG457" s="752"/>
      <c r="AH457" s="752"/>
      <c r="AI457" s="752"/>
      <c r="AJ457" s="752"/>
      <c r="AK457" s="752"/>
      <c r="AL457" s="752"/>
      <c r="AM457" s="752"/>
      <c r="AN457" s="752"/>
      <c r="AO457" s="752"/>
      <c r="AP457" s="752"/>
    </row>
    <row r="458">
      <c r="A458" s="67"/>
      <c r="B458" s="101"/>
      <c r="C458" s="74"/>
      <c r="D458" s="67"/>
      <c r="E458" s="67"/>
      <c r="F458" s="74"/>
      <c r="G458" s="74"/>
      <c r="H458" s="74"/>
      <c r="I458" s="67"/>
      <c r="J458" s="67"/>
      <c r="K458" s="74"/>
      <c r="L458" s="74"/>
      <c r="M458" s="74"/>
      <c r="N458" s="74"/>
      <c r="O458" s="74"/>
      <c r="P458" s="74"/>
      <c r="Q458" s="74"/>
      <c r="R458" s="74"/>
      <c r="S458" s="752"/>
      <c r="T458" s="95"/>
      <c r="U458" s="752"/>
      <c r="V458" s="752"/>
      <c r="W458" s="752"/>
      <c r="X458" s="752"/>
      <c r="Y458" s="752"/>
      <c r="Z458" s="752"/>
      <c r="AA458" s="752"/>
      <c r="AB458" s="752"/>
      <c r="AC458" s="752"/>
      <c r="AD458" s="752"/>
      <c r="AE458" s="752"/>
      <c r="AF458" s="752"/>
      <c r="AG458" s="752"/>
      <c r="AH458" s="752"/>
      <c r="AI458" s="752"/>
      <c r="AJ458" s="752"/>
      <c r="AK458" s="752"/>
      <c r="AL458" s="752"/>
      <c r="AM458" s="752"/>
      <c r="AN458" s="752"/>
      <c r="AO458" s="752"/>
      <c r="AP458" s="752"/>
    </row>
    <row r="459">
      <c r="A459" s="67"/>
      <c r="B459" s="101"/>
      <c r="C459" s="74"/>
      <c r="D459" s="67"/>
      <c r="E459" s="67"/>
      <c r="F459" s="74"/>
      <c r="G459" s="74"/>
      <c r="H459" s="74"/>
      <c r="I459" s="67"/>
      <c r="J459" s="67"/>
      <c r="K459" s="74"/>
      <c r="L459" s="74"/>
      <c r="M459" s="74"/>
      <c r="N459" s="74"/>
      <c r="O459" s="74"/>
      <c r="P459" s="74"/>
      <c r="Q459" s="74"/>
      <c r="R459" s="74"/>
      <c r="S459" s="752"/>
      <c r="T459" s="95"/>
      <c r="U459" s="752"/>
      <c r="V459" s="752"/>
      <c r="W459" s="752"/>
      <c r="X459" s="752"/>
      <c r="Y459" s="752"/>
      <c r="Z459" s="752"/>
      <c r="AA459" s="752"/>
      <c r="AB459" s="752"/>
      <c r="AC459" s="752"/>
      <c r="AD459" s="752"/>
      <c r="AE459" s="752"/>
      <c r="AF459" s="752"/>
      <c r="AG459" s="752"/>
      <c r="AH459" s="752"/>
      <c r="AI459" s="752"/>
      <c r="AJ459" s="752"/>
      <c r="AK459" s="752"/>
      <c r="AL459" s="752"/>
      <c r="AM459" s="752"/>
      <c r="AN459" s="752"/>
      <c r="AO459" s="752"/>
      <c r="AP459" s="752"/>
    </row>
    <row r="460">
      <c r="A460" s="67"/>
      <c r="B460" s="101"/>
      <c r="C460" s="74"/>
      <c r="D460" s="67"/>
      <c r="E460" s="67"/>
      <c r="F460" s="74"/>
      <c r="G460" s="74"/>
      <c r="H460" s="74"/>
      <c r="I460" s="67"/>
      <c r="J460" s="67"/>
      <c r="K460" s="74"/>
      <c r="L460" s="74"/>
      <c r="M460" s="74"/>
      <c r="N460" s="74"/>
      <c r="O460" s="74"/>
      <c r="P460" s="74"/>
      <c r="Q460" s="74"/>
      <c r="R460" s="74"/>
      <c r="S460" s="752"/>
      <c r="T460" s="95"/>
      <c r="U460" s="752"/>
      <c r="V460" s="752"/>
      <c r="W460" s="752"/>
      <c r="X460" s="752"/>
      <c r="Y460" s="752"/>
      <c r="Z460" s="752"/>
      <c r="AA460" s="752"/>
      <c r="AB460" s="752"/>
      <c r="AC460" s="752"/>
      <c r="AD460" s="752"/>
      <c r="AE460" s="752"/>
      <c r="AF460" s="752"/>
      <c r="AG460" s="752"/>
      <c r="AH460" s="752"/>
      <c r="AI460" s="752"/>
      <c r="AJ460" s="752"/>
      <c r="AK460" s="752"/>
      <c r="AL460" s="752"/>
      <c r="AM460" s="752"/>
      <c r="AN460" s="752"/>
      <c r="AO460" s="752"/>
      <c r="AP460" s="752"/>
    </row>
    <row r="461">
      <c r="A461" s="67"/>
      <c r="B461" s="101"/>
      <c r="C461" s="74"/>
      <c r="D461" s="67"/>
      <c r="E461" s="67"/>
      <c r="F461" s="74"/>
      <c r="G461" s="74"/>
      <c r="H461" s="74"/>
      <c r="I461" s="67"/>
      <c r="J461" s="67"/>
      <c r="K461" s="74"/>
      <c r="L461" s="74"/>
      <c r="M461" s="74"/>
      <c r="N461" s="74"/>
      <c r="O461" s="74"/>
      <c r="P461" s="74"/>
      <c r="Q461" s="74"/>
      <c r="R461" s="74"/>
      <c r="S461" s="752"/>
      <c r="T461" s="95"/>
      <c r="U461" s="752"/>
      <c r="V461" s="752"/>
      <c r="W461" s="752"/>
      <c r="X461" s="752"/>
      <c r="Y461" s="752"/>
      <c r="Z461" s="752"/>
      <c r="AA461" s="752"/>
      <c r="AB461" s="752"/>
      <c r="AC461" s="752"/>
      <c r="AD461" s="752"/>
      <c r="AE461" s="752"/>
      <c r="AF461" s="752"/>
      <c r="AG461" s="752"/>
      <c r="AH461" s="752"/>
      <c r="AI461" s="752"/>
      <c r="AJ461" s="752"/>
      <c r="AK461" s="752"/>
      <c r="AL461" s="752"/>
      <c r="AM461" s="752"/>
      <c r="AN461" s="752"/>
      <c r="AO461" s="752"/>
      <c r="AP461" s="752"/>
    </row>
    <row r="462">
      <c r="A462" s="67"/>
      <c r="B462" s="101"/>
      <c r="C462" s="74"/>
      <c r="D462" s="67"/>
      <c r="E462" s="67"/>
      <c r="F462" s="74"/>
      <c r="G462" s="74"/>
      <c r="H462" s="74"/>
      <c r="I462" s="67"/>
      <c r="J462" s="67"/>
      <c r="K462" s="74"/>
      <c r="L462" s="74"/>
      <c r="M462" s="74"/>
      <c r="N462" s="74"/>
      <c r="O462" s="74"/>
      <c r="P462" s="74"/>
      <c r="Q462" s="74"/>
      <c r="R462" s="74"/>
      <c r="S462" s="752"/>
      <c r="T462" s="95"/>
      <c r="U462" s="752"/>
      <c r="V462" s="752"/>
      <c r="W462" s="752"/>
      <c r="X462" s="752"/>
      <c r="Y462" s="752"/>
      <c r="Z462" s="752"/>
      <c r="AA462" s="752"/>
      <c r="AB462" s="752"/>
      <c r="AC462" s="752"/>
      <c r="AD462" s="752"/>
      <c r="AE462" s="752"/>
      <c r="AF462" s="752"/>
      <c r="AG462" s="752"/>
      <c r="AH462" s="752"/>
      <c r="AI462" s="752"/>
      <c r="AJ462" s="752"/>
      <c r="AK462" s="752"/>
      <c r="AL462" s="752"/>
      <c r="AM462" s="752"/>
      <c r="AN462" s="752"/>
      <c r="AO462" s="752"/>
      <c r="AP462" s="752"/>
    </row>
    <row r="463">
      <c r="A463" s="67"/>
      <c r="B463" s="101"/>
      <c r="C463" s="74"/>
      <c r="D463" s="67"/>
      <c r="E463" s="67"/>
      <c r="F463" s="74"/>
      <c r="G463" s="74"/>
      <c r="H463" s="74"/>
      <c r="I463" s="67"/>
      <c r="J463" s="67"/>
      <c r="K463" s="74"/>
      <c r="L463" s="74"/>
      <c r="M463" s="74"/>
      <c r="N463" s="74"/>
      <c r="O463" s="74"/>
      <c r="P463" s="74"/>
      <c r="Q463" s="74"/>
      <c r="R463" s="74"/>
      <c r="S463" s="752"/>
      <c r="T463" s="95"/>
      <c r="U463" s="752"/>
      <c r="V463" s="752"/>
      <c r="W463" s="752"/>
      <c r="X463" s="752"/>
      <c r="Y463" s="752"/>
      <c r="Z463" s="752"/>
      <c r="AA463" s="752"/>
      <c r="AB463" s="752"/>
      <c r="AC463" s="752"/>
      <c r="AD463" s="752"/>
      <c r="AE463" s="752"/>
      <c r="AF463" s="752"/>
      <c r="AG463" s="752"/>
      <c r="AH463" s="752"/>
      <c r="AI463" s="752"/>
      <c r="AJ463" s="752"/>
      <c r="AK463" s="752"/>
      <c r="AL463" s="752"/>
      <c r="AM463" s="752"/>
      <c r="AN463" s="752"/>
      <c r="AO463" s="752"/>
      <c r="AP463" s="752"/>
    </row>
    <row r="464">
      <c r="A464" s="67"/>
      <c r="B464" s="101"/>
      <c r="C464" s="74"/>
      <c r="D464" s="67"/>
      <c r="E464" s="67"/>
      <c r="F464" s="74"/>
      <c r="G464" s="74"/>
      <c r="H464" s="74"/>
      <c r="I464" s="67"/>
      <c r="J464" s="67"/>
      <c r="K464" s="74"/>
      <c r="L464" s="74"/>
      <c r="M464" s="74"/>
      <c r="N464" s="74"/>
      <c r="O464" s="74"/>
      <c r="P464" s="74"/>
      <c r="Q464" s="74"/>
      <c r="R464" s="74"/>
      <c r="S464" s="752"/>
      <c r="T464" s="95"/>
      <c r="U464" s="752"/>
      <c r="V464" s="752"/>
      <c r="W464" s="752"/>
      <c r="X464" s="752"/>
      <c r="Y464" s="752"/>
      <c r="Z464" s="752"/>
      <c r="AA464" s="752"/>
      <c r="AB464" s="752"/>
      <c r="AC464" s="752"/>
      <c r="AD464" s="752"/>
      <c r="AE464" s="752"/>
      <c r="AF464" s="752"/>
      <c r="AG464" s="752"/>
      <c r="AH464" s="752"/>
      <c r="AI464" s="752"/>
      <c r="AJ464" s="752"/>
      <c r="AK464" s="752"/>
      <c r="AL464" s="752"/>
      <c r="AM464" s="752"/>
      <c r="AN464" s="752"/>
      <c r="AO464" s="752"/>
      <c r="AP464" s="752"/>
    </row>
    <row r="465">
      <c r="A465" s="67"/>
      <c r="B465" s="101"/>
      <c r="C465" s="74"/>
      <c r="D465" s="67"/>
      <c r="E465" s="67"/>
      <c r="F465" s="74"/>
      <c r="G465" s="74"/>
      <c r="H465" s="74"/>
      <c r="I465" s="67"/>
      <c r="J465" s="67"/>
      <c r="K465" s="74"/>
      <c r="L465" s="74"/>
      <c r="M465" s="74"/>
      <c r="N465" s="74"/>
      <c r="O465" s="74"/>
      <c r="P465" s="74"/>
      <c r="Q465" s="74"/>
      <c r="R465" s="74"/>
      <c r="S465" s="752"/>
      <c r="T465" s="95"/>
      <c r="U465" s="752"/>
      <c r="V465" s="752"/>
      <c r="W465" s="752"/>
      <c r="X465" s="752"/>
      <c r="Y465" s="752"/>
      <c r="Z465" s="752"/>
      <c r="AA465" s="752"/>
      <c r="AB465" s="752"/>
      <c r="AC465" s="752"/>
      <c r="AD465" s="752"/>
      <c r="AE465" s="752"/>
      <c r="AF465" s="752"/>
      <c r="AG465" s="752"/>
      <c r="AH465" s="752"/>
      <c r="AI465" s="752"/>
      <c r="AJ465" s="752"/>
      <c r="AK465" s="752"/>
      <c r="AL465" s="752"/>
      <c r="AM465" s="752"/>
      <c r="AN465" s="752"/>
      <c r="AO465" s="752"/>
      <c r="AP465" s="752"/>
    </row>
    <row r="466">
      <c r="A466" s="67"/>
      <c r="B466" s="101"/>
      <c r="C466" s="74"/>
      <c r="D466" s="67"/>
      <c r="E466" s="67"/>
      <c r="F466" s="74"/>
      <c r="G466" s="74"/>
      <c r="H466" s="74"/>
      <c r="I466" s="67"/>
      <c r="J466" s="67"/>
      <c r="K466" s="74"/>
      <c r="L466" s="74"/>
      <c r="M466" s="74"/>
      <c r="N466" s="74"/>
      <c r="O466" s="74"/>
      <c r="P466" s="74"/>
      <c r="Q466" s="74"/>
      <c r="R466" s="74"/>
      <c r="S466" s="752"/>
      <c r="T466" s="95"/>
      <c r="U466" s="752"/>
      <c r="V466" s="752"/>
      <c r="W466" s="752"/>
      <c r="X466" s="752"/>
      <c r="Y466" s="752"/>
      <c r="Z466" s="752"/>
      <c r="AA466" s="752"/>
      <c r="AB466" s="752"/>
      <c r="AC466" s="752"/>
      <c r="AD466" s="752"/>
      <c r="AE466" s="752"/>
      <c r="AF466" s="752"/>
      <c r="AG466" s="752"/>
      <c r="AH466" s="752"/>
      <c r="AI466" s="752"/>
      <c r="AJ466" s="752"/>
      <c r="AK466" s="752"/>
      <c r="AL466" s="752"/>
      <c r="AM466" s="752"/>
      <c r="AN466" s="752"/>
      <c r="AO466" s="752"/>
      <c r="AP466" s="752"/>
    </row>
    <row r="467">
      <c r="A467" s="67"/>
      <c r="B467" s="101"/>
      <c r="C467" s="74"/>
      <c r="D467" s="67"/>
      <c r="E467" s="67"/>
      <c r="F467" s="74"/>
      <c r="G467" s="74"/>
      <c r="H467" s="74"/>
      <c r="I467" s="67"/>
      <c r="J467" s="67"/>
      <c r="K467" s="74"/>
      <c r="L467" s="74"/>
      <c r="M467" s="74"/>
      <c r="N467" s="74"/>
      <c r="O467" s="74"/>
      <c r="P467" s="74"/>
      <c r="Q467" s="74"/>
      <c r="R467" s="74"/>
      <c r="S467" s="752"/>
      <c r="T467" s="95"/>
      <c r="U467" s="752"/>
      <c r="V467" s="752"/>
      <c r="W467" s="752"/>
      <c r="X467" s="752"/>
      <c r="Y467" s="752"/>
      <c r="Z467" s="752"/>
      <c r="AA467" s="752"/>
      <c r="AB467" s="752"/>
      <c r="AC467" s="752"/>
      <c r="AD467" s="752"/>
      <c r="AE467" s="752"/>
      <c r="AF467" s="752"/>
      <c r="AG467" s="752"/>
      <c r="AH467" s="752"/>
      <c r="AI467" s="752"/>
      <c r="AJ467" s="752"/>
      <c r="AK467" s="752"/>
      <c r="AL467" s="752"/>
      <c r="AM467" s="752"/>
      <c r="AN467" s="752"/>
      <c r="AO467" s="752"/>
      <c r="AP467" s="752"/>
    </row>
    <row r="468">
      <c r="A468" s="67"/>
      <c r="B468" s="101"/>
      <c r="C468" s="74"/>
      <c r="D468" s="67"/>
      <c r="E468" s="67"/>
      <c r="F468" s="74"/>
      <c r="G468" s="74"/>
      <c r="H468" s="74"/>
      <c r="I468" s="67"/>
      <c r="J468" s="67"/>
      <c r="K468" s="74"/>
      <c r="L468" s="74"/>
      <c r="M468" s="74"/>
      <c r="N468" s="74"/>
      <c r="O468" s="74"/>
      <c r="P468" s="74"/>
      <c r="Q468" s="74"/>
      <c r="R468" s="74"/>
      <c r="S468" s="752"/>
      <c r="T468" s="95"/>
      <c r="U468" s="752"/>
      <c r="V468" s="752"/>
      <c r="W468" s="752"/>
      <c r="X468" s="752"/>
      <c r="Y468" s="752"/>
      <c r="Z468" s="752"/>
      <c r="AA468" s="752"/>
      <c r="AB468" s="752"/>
      <c r="AC468" s="752"/>
      <c r="AD468" s="752"/>
      <c r="AE468" s="752"/>
      <c r="AF468" s="752"/>
      <c r="AG468" s="752"/>
      <c r="AH468" s="752"/>
      <c r="AI468" s="752"/>
      <c r="AJ468" s="752"/>
      <c r="AK468" s="752"/>
      <c r="AL468" s="752"/>
      <c r="AM468" s="752"/>
      <c r="AN468" s="752"/>
      <c r="AO468" s="752"/>
      <c r="AP468" s="752"/>
    </row>
    <row r="469">
      <c r="A469" s="67"/>
      <c r="B469" s="101"/>
      <c r="C469" s="74"/>
      <c r="D469" s="67"/>
      <c r="E469" s="67"/>
      <c r="F469" s="74"/>
      <c r="G469" s="74"/>
      <c r="H469" s="74"/>
      <c r="I469" s="67"/>
      <c r="J469" s="67"/>
      <c r="K469" s="74"/>
      <c r="L469" s="74"/>
      <c r="M469" s="74"/>
      <c r="N469" s="74"/>
      <c r="O469" s="74"/>
      <c r="P469" s="74"/>
      <c r="Q469" s="74"/>
      <c r="R469" s="74"/>
      <c r="S469" s="752"/>
      <c r="T469" s="95"/>
      <c r="U469" s="752"/>
      <c r="V469" s="752"/>
      <c r="W469" s="752"/>
      <c r="X469" s="752"/>
      <c r="Y469" s="752"/>
      <c r="Z469" s="752"/>
      <c r="AA469" s="752"/>
      <c r="AB469" s="752"/>
      <c r="AC469" s="752"/>
      <c r="AD469" s="752"/>
      <c r="AE469" s="752"/>
      <c r="AF469" s="752"/>
      <c r="AG469" s="752"/>
      <c r="AH469" s="752"/>
      <c r="AI469" s="752"/>
      <c r="AJ469" s="752"/>
      <c r="AK469" s="752"/>
      <c r="AL469" s="752"/>
      <c r="AM469" s="752"/>
      <c r="AN469" s="752"/>
      <c r="AO469" s="752"/>
      <c r="AP469" s="752"/>
    </row>
    <row r="470">
      <c r="A470" s="67"/>
      <c r="B470" s="101"/>
      <c r="C470" s="74"/>
      <c r="D470" s="67"/>
      <c r="E470" s="67"/>
      <c r="F470" s="74"/>
      <c r="G470" s="74"/>
      <c r="H470" s="74"/>
      <c r="I470" s="67"/>
      <c r="J470" s="67"/>
      <c r="K470" s="74"/>
      <c r="L470" s="74"/>
      <c r="M470" s="74"/>
      <c r="N470" s="74"/>
      <c r="O470" s="74"/>
      <c r="P470" s="74"/>
      <c r="Q470" s="74"/>
      <c r="R470" s="74"/>
      <c r="S470" s="752"/>
      <c r="T470" s="95"/>
      <c r="U470" s="752"/>
      <c r="V470" s="752"/>
      <c r="W470" s="752"/>
      <c r="X470" s="752"/>
      <c r="Y470" s="752"/>
      <c r="Z470" s="752"/>
      <c r="AA470" s="752"/>
      <c r="AB470" s="752"/>
      <c r="AC470" s="752"/>
      <c r="AD470" s="752"/>
      <c r="AE470" s="752"/>
      <c r="AF470" s="752"/>
      <c r="AG470" s="752"/>
      <c r="AH470" s="752"/>
      <c r="AI470" s="752"/>
      <c r="AJ470" s="752"/>
      <c r="AK470" s="752"/>
      <c r="AL470" s="752"/>
      <c r="AM470" s="752"/>
      <c r="AN470" s="752"/>
      <c r="AO470" s="752"/>
      <c r="AP470" s="752"/>
    </row>
    <row r="471">
      <c r="A471" s="67"/>
      <c r="B471" s="101"/>
      <c r="C471" s="74"/>
      <c r="D471" s="67"/>
      <c r="E471" s="67"/>
      <c r="F471" s="74"/>
      <c r="G471" s="74"/>
      <c r="H471" s="74"/>
      <c r="I471" s="67"/>
      <c r="J471" s="67"/>
      <c r="K471" s="74"/>
      <c r="L471" s="74"/>
      <c r="M471" s="74"/>
      <c r="N471" s="74"/>
      <c r="O471" s="74"/>
      <c r="P471" s="74"/>
      <c r="Q471" s="74"/>
      <c r="R471" s="74"/>
      <c r="S471" s="752"/>
      <c r="T471" s="95"/>
      <c r="U471" s="752"/>
      <c r="V471" s="752"/>
      <c r="W471" s="752"/>
      <c r="X471" s="752"/>
      <c r="Y471" s="752"/>
      <c r="Z471" s="752"/>
      <c r="AA471" s="752"/>
      <c r="AB471" s="752"/>
      <c r="AC471" s="752"/>
      <c r="AD471" s="752"/>
      <c r="AE471" s="752"/>
      <c r="AF471" s="752"/>
      <c r="AG471" s="752"/>
      <c r="AH471" s="752"/>
      <c r="AI471" s="752"/>
      <c r="AJ471" s="752"/>
      <c r="AK471" s="752"/>
      <c r="AL471" s="752"/>
      <c r="AM471" s="752"/>
      <c r="AN471" s="752"/>
      <c r="AO471" s="752"/>
      <c r="AP471" s="752"/>
    </row>
    <row r="472">
      <c r="A472" s="67"/>
      <c r="B472" s="101"/>
      <c r="C472" s="74"/>
      <c r="D472" s="67"/>
      <c r="E472" s="67"/>
      <c r="F472" s="74"/>
      <c r="G472" s="74"/>
      <c r="H472" s="74"/>
      <c r="I472" s="67"/>
      <c r="J472" s="67"/>
      <c r="K472" s="74"/>
      <c r="L472" s="74"/>
      <c r="M472" s="74"/>
      <c r="N472" s="74"/>
      <c r="O472" s="74"/>
      <c r="P472" s="74"/>
      <c r="Q472" s="74"/>
      <c r="R472" s="74"/>
      <c r="S472" s="752"/>
      <c r="T472" s="95"/>
      <c r="U472" s="752"/>
      <c r="V472" s="752"/>
      <c r="W472" s="752"/>
      <c r="X472" s="752"/>
      <c r="Y472" s="752"/>
      <c r="Z472" s="752"/>
      <c r="AA472" s="752"/>
      <c r="AB472" s="752"/>
      <c r="AC472" s="752"/>
      <c r="AD472" s="752"/>
      <c r="AE472" s="752"/>
      <c r="AF472" s="752"/>
      <c r="AG472" s="752"/>
      <c r="AH472" s="752"/>
      <c r="AI472" s="752"/>
      <c r="AJ472" s="752"/>
      <c r="AK472" s="752"/>
      <c r="AL472" s="752"/>
      <c r="AM472" s="752"/>
      <c r="AN472" s="752"/>
      <c r="AO472" s="752"/>
      <c r="AP472" s="752"/>
    </row>
    <row r="473">
      <c r="A473" s="67"/>
      <c r="B473" s="101"/>
      <c r="C473" s="74"/>
      <c r="D473" s="67"/>
      <c r="E473" s="67"/>
      <c r="F473" s="74"/>
      <c r="G473" s="74"/>
      <c r="H473" s="74"/>
      <c r="I473" s="67"/>
      <c r="J473" s="67"/>
      <c r="K473" s="74"/>
      <c r="L473" s="74"/>
      <c r="M473" s="74"/>
      <c r="N473" s="74"/>
      <c r="O473" s="74"/>
      <c r="P473" s="74"/>
      <c r="Q473" s="74"/>
      <c r="R473" s="74"/>
      <c r="S473" s="752"/>
      <c r="T473" s="95"/>
      <c r="U473" s="752"/>
      <c r="V473" s="752"/>
      <c r="W473" s="752"/>
      <c r="X473" s="752"/>
      <c r="Y473" s="752"/>
      <c r="Z473" s="752"/>
      <c r="AA473" s="752"/>
      <c r="AB473" s="752"/>
      <c r="AC473" s="752"/>
      <c r="AD473" s="752"/>
      <c r="AE473" s="752"/>
      <c r="AF473" s="752"/>
      <c r="AG473" s="752"/>
      <c r="AH473" s="752"/>
      <c r="AI473" s="752"/>
      <c r="AJ473" s="752"/>
      <c r="AK473" s="752"/>
      <c r="AL473" s="752"/>
      <c r="AM473" s="752"/>
      <c r="AN473" s="752"/>
      <c r="AO473" s="752"/>
      <c r="AP473" s="752"/>
    </row>
    <row r="474">
      <c r="A474" s="67"/>
      <c r="B474" s="101"/>
      <c r="C474" s="74"/>
      <c r="D474" s="67"/>
      <c r="E474" s="67"/>
      <c r="F474" s="74"/>
      <c r="G474" s="74"/>
      <c r="H474" s="74"/>
      <c r="I474" s="67"/>
      <c r="J474" s="67"/>
      <c r="K474" s="74"/>
      <c r="L474" s="74"/>
      <c r="M474" s="74"/>
      <c r="N474" s="74"/>
      <c r="O474" s="74"/>
      <c r="P474" s="74"/>
      <c r="Q474" s="74"/>
      <c r="R474" s="74"/>
      <c r="S474" s="752"/>
      <c r="T474" s="95"/>
      <c r="U474" s="752"/>
      <c r="V474" s="752"/>
      <c r="W474" s="752"/>
      <c r="X474" s="752"/>
      <c r="Y474" s="752"/>
      <c r="Z474" s="752"/>
      <c r="AA474" s="752"/>
      <c r="AB474" s="752"/>
      <c r="AC474" s="752"/>
      <c r="AD474" s="752"/>
      <c r="AE474" s="752"/>
      <c r="AF474" s="752"/>
      <c r="AG474" s="752"/>
      <c r="AH474" s="752"/>
      <c r="AI474" s="752"/>
      <c r="AJ474" s="752"/>
      <c r="AK474" s="752"/>
      <c r="AL474" s="752"/>
      <c r="AM474" s="752"/>
      <c r="AN474" s="752"/>
      <c r="AO474" s="752"/>
      <c r="AP474" s="752"/>
    </row>
    <row r="475">
      <c r="A475" s="67"/>
      <c r="B475" s="101"/>
      <c r="C475" s="74"/>
      <c r="D475" s="67"/>
      <c r="E475" s="67"/>
      <c r="F475" s="74"/>
      <c r="G475" s="74"/>
      <c r="H475" s="74"/>
      <c r="I475" s="67"/>
      <c r="J475" s="67"/>
      <c r="K475" s="74"/>
      <c r="L475" s="74"/>
      <c r="M475" s="74"/>
      <c r="N475" s="74"/>
      <c r="O475" s="74"/>
      <c r="P475" s="74"/>
      <c r="Q475" s="74"/>
      <c r="R475" s="74"/>
      <c r="S475" s="752"/>
      <c r="T475" s="95"/>
      <c r="U475" s="752"/>
      <c r="V475" s="752"/>
      <c r="W475" s="752"/>
      <c r="X475" s="752"/>
      <c r="Y475" s="752"/>
      <c r="Z475" s="752"/>
      <c r="AA475" s="752"/>
      <c r="AB475" s="752"/>
      <c r="AC475" s="752"/>
      <c r="AD475" s="752"/>
      <c r="AE475" s="752"/>
      <c r="AF475" s="752"/>
      <c r="AG475" s="752"/>
      <c r="AH475" s="752"/>
      <c r="AI475" s="752"/>
      <c r="AJ475" s="752"/>
      <c r="AK475" s="752"/>
      <c r="AL475" s="752"/>
      <c r="AM475" s="752"/>
      <c r="AN475" s="752"/>
      <c r="AO475" s="752"/>
      <c r="AP475" s="752"/>
    </row>
    <row r="476">
      <c r="A476" s="67"/>
      <c r="B476" s="101"/>
      <c r="C476" s="74"/>
      <c r="D476" s="67"/>
      <c r="E476" s="67"/>
      <c r="F476" s="74"/>
      <c r="G476" s="74"/>
      <c r="H476" s="74"/>
      <c r="I476" s="67"/>
      <c r="J476" s="67"/>
      <c r="K476" s="74"/>
      <c r="L476" s="74"/>
      <c r="M476" s="74"/>
      <c r="N476" s="74"/>
      <c r="O476" s="74"/>
      <c r="P476" s="74"/>
      <c r="Q476" s="74"/>
      <c r="R476" s="74"/>
      <c r="S476" s="752"/>
      <c r="T476" s="95"/>
      <c r="U476" s="752"/>
      <c r="V476" s="752"/>
      <c r="W476" s="752"/>
      <c r="X476" s="752"/>
      <c r="Y476" s="752"/>
      <c r="Z476" s="752"/>
      <c r="AA476" s="752"/>
      <c r="AB476" s="752"/>
      <c r="AC476" s="752"/>
      <c r="AD476" s="752"/>
      <c r="AE476" s="752"/>
      <c r="AF476" s="752"/>
      <c r="AG476" s="752"/>
      <c r="AH476" s="752"/>
      <c r="AI476" s="752"/>
      <c r="AJ476" s="752"/>
      <c r="AK476" s="752"/>
      <c r="AL476" s="752"/>
      <c r="AM476" s="752"/>
      <c r="AN476" s="752"/>
      <c r="AO476" s="752"/>
      <c r="AP476" s="752"/>
    </row>
    <row r="477">
      <c r="A477" s="67"/>
      <c r="B477" s="101"/>
      <c r="C477" s="74"/>
      <c r="D477" s="67"/>
      <c r="E477" s="67"/>
      <c r="F477" s="74"/>
      <c r="G477" s="74"/>
      <c r="H477" s="74"/>
      <c r="I477" s="67"/>
      <c r="J477" s="67"/>
      <c r="K477" s="74"/>
      <c r="L477" s="74"/>
      <c r="M477" s="74"/>
      <c r="N477" s="74"/>
      <c r="O477" s="74"/>
      <c r="P477" s="74"/>
      <c r="Q477" s="74"/>
      <c r="R477" s="74"/>
      <c r="S477" s="752"/>
      <c r="T477" s="95"/>
      <c r="U477" s="752"/>
      <c r="V477" s="752"/>
      <c r="W477" s="752"/>
      <c r="X477" s="752"/>
      <c r="Y477" s="752"/>
      <c r="Z477" s="752"/>
      <c r="AA477" s="752"/>
      <c r="AB477" s="752"/>
      <c r="AC477" s="752"/>
      <c r="AD477" s="752"/>
      <c r="AE477" s="752"/>
      <c r="AF477" s="752"/>
      <c r="AG477" s="752"/>
      <c r="AH477" s="752"/>
      <c r="AI477" s="752"/>
      <c r="AJ477" s="752"/>
      <c r="AK477" s="752"/>
      <c r="AL477" s="752"/>
      <c r="AM477" s="752"/>
      <c r="AN477" s="752"/>
      <c r="AO477" s="752"/>
      <c r="AP477" s="752"/>
    </row>
    <row r="478">
      <c r="A478" s="67"/>
      <c r="B478" s="101"/>
      <c r="C478" s="74"/>
      <c r="D478" s="67"/>
      <c r="E478" s="67"/>
      <c r="F478" s="74"/>
      <c r="G478" s="74"/>
      <c r="H478" s="74"/>
      <c r="I478" s="67"/>
      <c r="J478" s="67"/>
      <c r="K478" s="74"/>
      <c r="L478" s="74"/>
      <c r="M478" s="74"/>
      <c r="N478" s="74"/>
      <c r="O478" s="74"/>
      <c r="P478" s="74"/>
      <c r="Q478" s="74"/>
      <c r="R478" s="74"/>
      <c r="S478" s="752"/>
      <c r="T478" s="95"/>
      <c r="U478" s="752"/>
      <c r="V478" s="752"/>
      <c r="W478" s="752"/>
      <c r="X478" s="752"/>
      <c r="Y478" s="752"/>
      <c r="Z478" s="752"/>
      <c r="AA478" s="752"/>
      <c r="AB478" s="752"/>
      <c r="AC478" s="752"/>
      <c r="AD478" s="752"/>
      <c r="AE478" s="752"/>
      <c r="AF478" s="752"/>
      <c r="AG478" s="752"/>
      <c r="AH478" s="752"/>
      <c r="AI478" s="752"/>
      <c r="AJ478" s="752"/>
      <c r="AK478" s="752"/>
      <c r="AL478" s="752"/>
      <c r="AM478" s="752"/>
      <c r="AN478" s="752"/>
      <c r="AO478" s="752"/>
      <c r="AP478" s="752"/>
    </row>
    <row r="479">
      <c r="A479" s="67"/>
      <c r="B479" s="101"/>
      <c r="C479" s="74"/>
      <c r="D479" s="67"/>
      <c r="E479" s="67"/>
      <c r="F479" s="74"/>
      <c r="G479" s="74"/>
      <c r="H479" s="74"/>
      <c r="I479" s="67"/>
      <c r="J479" s="67"/>
      <c r="K479" s="74"/>
      <c r="L479" s="74"/>
      <c r="M479" s="74"/>
      <c r="N479" s="74"/>
      <c r="O479" s="74"/>
      <c r="P479" s="74"/>
      <c r="Q479" s="74"/>
      <c r="R479" s="74"/>
      <c r="S479" s="752"/>
      <c r="T479" s="95"/>
      <c r="U479" s="752"/>
      <c r="V479" s="752"/>
      <c r="W479" s="752"/>
      <c r="X479" s="752"/>
      <c r="Y479" s="752"/>
      <c r="Z479" s="752"/>
      <c r="AA479" s="752"/>
      <c r="AB479" s="752"/>
      <c r="AC479" s="752"/>
      <c r="AD479" s="752"/>
      <c r="AE479" s="752"/>
      <c r="AF479" s="752"/>
      <c r="AG479" s="752"/>
      <c r="AH479" s="752"/>
      <c r="AI479" s="752"/>
      <c r="AJ479" s="752"/>
      <c r="AK479" s="752"/>
      <c r="AL479" s="752"/>
      <c r="AM479" s="752"/>
      <c r="AN479" s="752"/>
      <c r="AO479" s="752"/>
      <c r="AP479" s="752"/>
    </row>
    <row r="480">
      <c r="A480" s="67"/>
      <c r="B480" s="101"/>
      <c r="C480" s="74"/>
      <c r="D480" s="67"/>
      <c r="E480" s="67"/>
      <c r="F480" s="74"/>
      <c r="G480" s="74"/>
      <c r="H480" s="74"/>
      <c r="I480" s="67"/>
      <c r="J480" s="67"/>
      <c r="K480" s="74"/>
      <c r="L480" s="74"/>
      <c r="M480" s="74"/>
      <c r="N480" s="74"/>
      <c r="O480" s="74"/>
      <c r="P480" s="74"/>
      <c r="Q480" s="74"/>
      <c r="R480" s="74"/>
      <c r="S480" s="752"/>
      <c r="T480" s="95"/>
      <c r="U480" s="752"/>
      <c r="V480" s="752"/>
      <c r="W480" s="752"/>
      <c r="X480" s="752"/>
      <c r="Y480" s="752"/>
      <c r="Z480" s="752"/>
      <c r="AA480" s="752"/>
      <c r="AB480" s="752"/>
      <c r="AC480" s="752"/>
      <c r="AD480" s="752"/>
      <c r="AE480" s="752"/>
      <c r="AF480" s="752"/>
      <c r="AG480" s="752"/>
      <c r="AH480" s="752"/>
      <c r="AI480" s="752"/>
      <c r="AJ480" s="752"/>
      <c r="AK480" s="752"/>
      <c r="AL480" s="752"/>
      <c r="AM480" s="752"/>
      <c r="AN480" s="752"/>
      <c r="AO480" s="752"/>
      <c r="AP480" s="752"/>
    </row>
    <row r="481">
      <c r="A481" s="67"/>
      <c r="B481" s="101"/>
      <c r="C481" s="74"/>
      <c r="D481" s="67"/>
      <c r="E481" s="67"/>
      <c r="F481" s="74"/>
      <c r="G481" s="74"/>
      <c r="H481" s="74"/>
      <c r="I481" s="67"/>
      <c r="J481" s="67"/>
      <c r="K481" s="74"/>
      <c r="L481" s="74"/>
      <c r="M481" s="74"/>
      <c r="N481" s="74"/>
      <c r="O481" s="74"/>
      <c r="P481" s="74"/>
      <c r="Q481" s="74"/>
      <c r="R481" s="74"/>
      <c r="S481" s="752"/>
      <c r="T481" s="95"/>
      <c r="U481" s="752"/>
      <c r="V481" s="752"/>
      <c r="W481" s="752"/>
      <c r="X481" s="752"/>
      <c r="Y481" s="752"/>
      <c r="Z481" s="752"/>
      <c r="AA481" s="752"/>
      <c r="AB481" s="752"/>
      <c r="AC481" s="752"/>
      <c r="AD481" s="752"/>
      <c r="AE481" s="752"/>
      <c r="AF481" s="752"/>
      <c r="AG481" s="752"/>
      <c r="AH481" s="752"/>
      <c r="AI481" s="752"/>
      <c r="AJ481" s="752"/>
      <c r="AK481" s="752"/>
      <c r="AL481" s="752"/>
      <c r="AM481" s="752"/>
      <c r="AN481" s="752"/>
      <c r="AO481" s="752"/>
      <c r="AP481" s="752"/>
    </row>
    <row r="482">
      <c r="A482" s="67"/>
      <c r="B482" s="101"/>
      <c r="C482" s="74"/>
      <c r="D482" s="67"/>
      <c r="E482" s="67"/>
      <c r="F482" s="74"/>
      <c r="G482" s="74"/>
      <c r="H482" s="74"/>
      <c r="I482" s="67"/>
      <c r="J482" s="67"/>
      <c r="K482" s="74"/>
      <c r="L482" s="74"/>
      <c r="M482" s="74"/>
      <c r="N482" s="74"/>
      <c r="O482" s="74"/>
      <c r="P482" s="74"/>
      <c r="Q482" s="74"/>
      <c r="R482" s="74"/>
      <c r="S482" s="752"/>
      <c r="T482" s="95"/>
      <c r="U482" s="752"/>
      <c r="V482" s="752"/>
      <c r="W482" s="752"/>
      <c r="X482" s="752"/>
      <c r="Y482" s="752"/>
      <c r="Z482" s="752"/>
      <c r="AA482" s="752"/>
      <c r="AB482" s="752"/>
      <c r="AC482" s="752"/>
      <c r="AD482" s="752"/>
      <c r="AE482" s="752"/>
      <c r="AF482" s="752"/>
      <c r="AG482" s="752"/>
      <c r="AH482" s="752"/>
      <c r="AI482" s="752"/>
      <c r="AJ482" s="752"/>
      <c r="AK482" s="752"/>
      <c r="AL482" s="752"/>
      <c r="AM482" s="752"/>
      <c r="AN482" s="752"/>
      <c r="AO482" s="752"/>
      <c r="AP482" s="752"/>
    </row>
    <row r="483">
      <c r="A483" s="67"/>
      <c r="B483" s="101"/>
      <c r="C483" s="74"/>
      <c r="D483" s="67"/>
      <c r="E483" s="67"/>
      <c r="F483" s="74"/>
      <c r="G483" s="74"/>
      <c r="H483" s="74"/>
      <c r="I483" s="67"/>
      <c r="J483" s="67"/>
      <c r="K483" s="74"/>
      <c r="L483" s="74"/>
      <c r="M483" s="74"/>
      <c r="N483" s="74"/>
      <c r="O483" s="74"/>
      <c r="P483" s="74"/>
      <c r="Q483" s="74"/>
      <c r="R483" s="74"/>
      <c r="S483" s="752"/>
      <c r="T483" s="95"/>
      <c r="U483" s="752"/>
      <c r="V483" s="752"/>
      <c r="W483" s="752"/>
      <c r="X483" s="752"/>
      <c r="Y483" s="752"/>
      <c r="Z483" s="752"/>
      <c r="AA483" s="752"/>
      <c r="AB483" s="752"/>
      <c r="AC483" s="752"/>
      <c r="AD483" s="752"/>
      <c r="AE483" s="752"/>
      <c r="AF483" s="752"/>
      <c r="AG483" s="752"/>
      <c r="AH483" s="752"/>
      <c r="AI483" s="752"/>
      <c r="AJ483" s="752"/>
      <c r="AK483" s="752"/>
      <c r="AL483" s="752"/>
      <c r="AM483" s="752"/>
      <c r="AN483" s="752"/>
      <c r="AO483" s="752"/>
      <c r="AP483" s="752"/>
    </row>
    <row r="484">
      <c r="A484" s="67"/>
      <c r="B484" s="101"/>
      <c r="C484" s="74"/>
      <c r="D484" s="67"/>
      <c r="E484" s="67"/>
      <c r="F484" s="74"/>
      <c r="G484" s="74"/>
      <c r="H484" s="74"/>
      <c r="I484" s="67"/>
      <c r="J484" s="67"/>
      <c r="K484" s="74"/>
      <c r="L484" s="74"/>
      <c r="M484" s="74"/>
      <c r="N484" s="74"/>
      <c r="O484" s="74"/>
      <c r="P484" s="74"/>
      <c r="Q484" s="74"/>
      <c r="R484" s="74"/>
      <c r="S484" s="752"/>
      <c r="T484" s="95"/>
      <c r="U484" s="752"/>
      <c r="V484" s="752"/>
      <c r="W484" s="752"/>
      <c r="X484" s="752"/>
      <c r="Y484" s="752"/>
      <c r="Z484" s="752"/>
      <c r="AA484" s="752"/>
      <c r="AB484" s="752"/>
      <c r="AC484" s="752"/>
      <c r="AD484" s="752"/>
      <c r="AE484" s="752"/>
      <c r="AF484" s="752"/>
      <c r="AG484" s="752"/>
      <c r="AH484" s="752"/>
      <c r="AI484" s="752"/>
      <c r="AJ484" s="752"/>
      <c r="AK484" s="752"/>
      <c r="AL484" s="752"/>
      <c r="AM484" s="752"/>
      <c r="AN484" s="752"/>
      <c r="AO484" s="752"/>
      <c r="AP484" s="752"/>
    </row>
    <row r="485">
      <c r="A485" s="67"/>
      <c r="B485" s="101"/>
      <c r="C485" s="74"/>
      <c r="D485" s="67"/>
      <c r="E485" s="67"/>
      <c r="F485" s="74"/>
      <c r="G485" s="74"/>
      <c r="H485" s="74"/>
      <c r="I485" s="67"/>
      <c r="J485" s="67"/>
      <c r="K485" s="74"/>
      <c r="L485" s="74"/>
      <c r="M485" s="74"/>
      <c r="N485" s="74"/>
      <c r="O485" s="74"/>
      <c r="P485" s="74"/>
      <c r="Q485" s="74"/>
      <c r="R485" s="74"/>
      <c r="S485" s="752"/>
      <c r="T485" s="95"/>
      <c r="U485" s="752"/>
      <c r="V485" s="752"/>
      <c r="W485" s="752"/>
      <c r="X485" s="752"/>
      <c r="Y485" s="752"/>
      <c r="Z485" s="752"/>
      <c r="AA485" s="752"/>
      <c r="AB485" s="752"/>
      <c r="AC485" s="752"/>
      <c r="AD485" s="752"/>
      <c r="AE485" s="752"/>
      <c r="AF485" s="752"/>
      <c r="AG485" s="752"/>
      <c r="AH485" s="752"/>
      <c r="AI485" s="752"/>
      <c r="AJ485" s="752"/>
      <c r="AK485" s="752"/>
      <c r="AL485" s="752"/>
      <c r="AM485" s="752"/>
      <c r="AN485" s="752"/>
      <c r="AO485" s="752"/>
      <c r="AP485" s="752"/>
    </row>
    <row r="486">
      <c r="A486" s="67"/>
      <c r="B486" s="101"/>
      <c r="C486" s="74"/>
      <c r="D486" s="67"/>
      <c r="E486" s="67"/>
      <c r="F486" s="74"/>
      <c r="G486" s="74"/>
      <c r="H486" s="74"/>
      <c r="I486" s="67"/>
      <c r="J486" s="67"/>
      <c r="K486" s="74"/>
      <c r="L486" s="74"/>
      <c r="M486" s="74"/>
      <c r="N486" s="74"/>
      <c r="O486" s="74"/>
      <c r="P486" s="74"/>
      <c r="Q486" s="74"/>
      <c r="R486" s="74"/>
      <c r="S486" s="752"/>
      <c r="T486" s="95"/>
      <c r="U486" s="752"/>
      <c r="V486" s="752"/>
      <c r="W486" s="752"/>
      <c r="X486" s="752"/>
      <c r="Y486" s="752"/>
      <c r="Z486" s="752"/>
      <c r="AA486" s="752"/>
      <c r="AB486" s="752"/>
      <c r="AC486" s="752"/>
      <c r="AD486" s="752"/>
      <c r="AE486" s="752"/>
      <c r="AF486" s="752"/>
      <c r="AG486" s="752"/>
      <c r="AH486" s="752"/>
      <c r="AI486" s="752"/>
      <c r="AJ486" s="752"/>
      <c r="AK486" s="752"/>
      <c r="AL486" s="752"/>
      <c r="AM486" s="752"/>
      <c r="AN486" s="752"/>
      <c r="AO486" s="752"/>
      <c r="AP486" s="752"/>
    </row>
    <row r="487">
      <c r="A487" s="67"/>
      <c r="B487" s="101"/>
      <c r="C487" s="74"/>
      <c r="D487" s="67"/>
      <c r="E487" s="67"/>
      <c r="F487" s="74"/>
      <c r="G487" s="74"/>
      <c r="H487" s="74"/>
      <c r="I487" s="67"/>
      <c r="J487" s="67"/>
      <c r="K487" s="74"/>
      <c r="L487" s="74"/>
      <c r="M487" s="74"/>
      <c r="N487" s="74"/>
      <c r="O487" s="74"/>
      <c r="P487" s="74"/>
      <c r="Q487" s="74"/>
      <c r="R487" s="74"/>
      <c r="S487" s="752"/>
      <c r="T487" s="95"/>
      <c r="U487" s="752"/>
      <c r="V487" s="752"/>
      <c r="W487" s="752"/>
      <c r="X487" s="752"/>
      <c r="Y487" s="752"/>
      <c r="Z487" s="752"/>
      <c r="AA487" s="752"/>
      <c r="AB487" s="752"/>
      <c r="AC487" s="752"/>
      <c r="AD487" s="752"/>
      <c r="AE487" s="752"/>
      <c r="AF487" s="752"/>
      <c r="AG487" s="752"/>
      <c r="AH487" s="752"/>
      <c r="AI487" s="752"/>
      <c r="AJ487" s="752"/>
      <c r="AK487" s="752"/>
      <c r="AL487" s="752"/>
      <c r="AM487" s="752"/>
      <c r="AN487" s="752"/>
      <c r="AO487" s="752"/>
      <c r="AP487" s="752"/>
    </row>
    <row r="488">
      <c r="A488" s="67"/>
      <c r="B488" s="101"/>
      <c r="C488" s="74"/>
      <c r="D488" s="67"/>
      <c r="E488" s="67"/>
      <c r="F488" s="74"/>
      <c r="G488" s="74"/>
      <c r="H488" s="74"/>
      <c r="I488" s="67"/>
      <c r="J488" s="67"/>
      <c r="K488" s="74"/>
      <c r="L488" s="74"/>
      <c r="M488" s="74"/>
      <c r="N488" s="74"/>
      <c r="O488" s="74"/>
      <c r="P488" s="74"/>
      <c r="Q488" s="74"/>
      <c r="R488" s="74"/>
      <c r="S488" s="752"/>
      <c r="T488" s="95"/>
      <c r="U488" s="752"/>
      <c r="V488" s="752"/>
      <c r="W488" s="752"/>
      <c r="X488" s="752"/>
      <c r="Y488" s="752"/>
      <c r="Z488" s="752"/>
      <c r="AA488" s="752"/>
      <c r="AB488" s="752"/>
      <c r="AC488" s="752"/>
      <c r="AD488" s="752"/>
      <c r="AE488" s="752"/>
      <c r="AF488" s="752"/>
      <c r="AG488" s="752"/>
      <c r="AH488" s="752"/>
      <c r="AI488" s="752"/>
      <c r="AJ488" s="752"/>
      <c r="AK488" s="752"/>
      <c r="AL488" s="752"/>
      <c r="AM488" s="752"/>
      <c r="AN488" s="752"/>
      <c r="AO488" s="752"/>
      <c r="AP488" s="752"/>
    </row>
    <row r="489">
      <c r="A489" s="67"/>
      <c r="B489" s="101"/>
      <c r="C489" s="74"/>
      <c r="D489" s="67"/>
      <c r="E489" s="67"/>
      <c r="F489" s="74"/>
      <c r="G489" s="74"/>
      <c r="H489" s="74"/>
      <c r="I489" s="67"/>
      <c r="J489" s="67"/>
      <c r="K489" s="74"/>
      <c r="L489" s="74"/>
      <c r="M489" s="74"/>
      <c r="N489" s="74"/>
      <c r="O489" s="74"/>
      <c r="P489" s="74"/>
      <c r="Q489" s="74"/>
      <c r="R489" s="74"/>
      <c r="S489" s="752"/>
      <c r="T489" s="95"/>
      <c r="U489" s="752"/>
      <c r="V489" s="752"/>
      <c r="W489" s="752"/>
      <c r="X489" s="752"/>
      <c r="Y489" s="752"/>
      <c r="Z489" s="752"/>
      <c r="AA489" s="752"/>
      <c r="AB489" s="752"/>
      <c r="AC489" s="752"/>
      <c r="AD489" s="752"/>
      <c r="AE489" s="752"/>
      <c r="AF489" s="752"/>
      <c r="AG489" s="752"/>
      <c r="AH489" s="752"/>
      <c r="AI489" s="752"/>
      <c r="AJ489" s="752"/>
      <c r="AK489" s="752"/>
      <c r="AL489" s="752"/>
      <c r="AM489" s="752"/>
      <c r="AN489" s="752"/>
      <c r="AO489" s="752"/>
      <c r="AP489" s="752"/>
    </row>
    <row r="490">
      <c r="A490" s="67"/>
      <c r="B490" s="101"/>
      <c r="C490" s="74"/>
      <c r="D490" s="67"/>
      <c r="E490" s="67"/>
      <c r="F490" s="74"/>
      <c r="G490" s="74"/>
      <c r="H490" s="74"/>
      <c r="I490" s="67"/>
      <c r="J490" s="67"/>
      <c r="K490" s="74"/>
      <c r="L490" s="74"/>
      <c r="M490" s="74"/>
      <c r="N490" s="74"/>
      <c r="O490" s="74"/>
      <c r="P490" s="74"/>
      <c r="Q490" s="74"/>
      <c r="R490" s="74"/>
      <c r="S490" s="752"/>
      <c r="T490" s="95"/>
      <c r="U490" s="752"/>
      <c r="V490" s="752"/>
      <c r="W490" s="752"/>
      <c r="X490" s="752"/>
      <c r="Y490" s="752"/>
      <c r="Z490" s="752"/>
      <c r="AA490" s="752"/>
      <c r="AB490" s="752"/>
      <c r="AC490" s="752"/>
      <c r="AD490" s="752"/>
      <c r="AE490" s="752"/>
      <c r="AF490" s="752"/>
      <c r="AG490" s="752"/>
      <c r="AH490" s="752"/>
      <c r="AI490" s="752"/>
      <c r="AJ490" s="752"/>
      <c r="AK490" s="752"/>
      <c r="AL490" s="752"/>
      <c r="AM490" s="752"/>
      <c r="AN490" s="752"/>
      <c r="AO490" s="752"/>
      <c r="AP490" s="752"/>
    </row>
    <row r="491">
      <c r="A491" s="67"/>
      <c r="B491" s="101"/>
      <c r="C491" s="74"/>
      <c r="D491" s="67"/>
      <c r="E491" s="67"/>
      <c r="F491" s="74"/>
      <c r="G491" s="74"/>
      <c r="H491" s="74"/>
      <c r="I491" s="67"/>
      <c r="J491" s="67"/>
      <c r="K491" s="74"/>
      <c r="L491" s="74"/>
      <c r="M491" s="74"/>
      <c r="N491" s="74"/>
      <c r="O491" s="74"/>
      <c r="P491" s="74"/>
      <c r="Q491" s="74"/>
      <c r="R491" s="74"/>
      <c r="S491" s="752"/>
      <c r="T491" s="95"/>
      <c r="U491" s="752"/>
      <c r="V491" s="752"/>
      <c r="W491" s="752"/>
      <c r="X491" s="752"/>
      <c r="Y491" s="752"/>
      <c r="Z491" s="752"/>
      <c r="AA491" s="752"/>
      <c r="AB491" s="752"/>
      <c r="AC491" s="752"/>
      <c r="AD491" s="752"/>
      <c r="AE491" s="752"/>
      <c r="AF491" s="752"/>
      <c r="AG491" s="752"/>
      <c r="AH491" s="752"/>
      <c r="AI491" s="752"/>
      <c r="AJ491" s="752"/>
      <c r="AK491" s="752"/>
      <c r="AL491" s="752"/>
      <c r="AM491" s="752"/>
      <c r="AN491" s="752"/>
      <c r="AO491" s="752"/>
      <c r="AP491" s="752"/>
    </row>
    <row r="492">
      <c r="A492" s="67"/>
      <c r="B492" s="101"/>
      <c r="C492" s="74"/>
      <c r="D492" s="67"/>
      <c r="E492" s="67"/>
      <c r="F492" s="74"/>
      <c r="G492" s="74"/>
      <c r="H492" s="74"/>
      <c r="I492" s="67"/>
      <c r="J492" s="67"/>
      <c r="K492" s="74"/>
      <c r="L492" s="74"/>
      <c r="M492" s="74"/>
      <c r="N492" s="74"/>
      <c r="O492" s="74"/>
      <c r="P492" s="74"/>
      <c r="Q492" s="74"/>
      <c r="R492" s="74"/>
      <c r="S492" s="752"/>
      <c r="T492" s="95"/>
      <c r="U492" s="752"/>
      <c r="V492" s="752"/>
      <c r="W492" s="752"/>
      <c r="X492" s="752"/>
      <c r="Y492" s="752"/>
      <c r="Z492" s="752"/>
      <c r="AA492" s="752"/>
      <c r="AB492" s="752"/>
      <c r="AC492" s="752"/>
      <c r="AD492" s="752"/>
      <c r="AE492" s="752"/>
      <c r="AF492" s="752"/>
      <c r="AG492" s="752"/>
      <c r="AH492" s="752"/>
      <c r="AI492" s="752"/>
      <c r="AJ492" s="752"/>
      <c r="AK492" s="752"/>
      <c r="AL492" s="752"/>
      <c r="AM492" s="752"/>
      <c r="AN492" s="752"/>
      <c r="AO492" s="752"/>
      <c r="AP492" s="752"/>
    </row>
    <row r="493">
      <c r="A493" s="67"/>
      <c r="B493" s="101"/>
      <c r="C493" s="74"/>
      <c r="D493" s="67"/>
      <c r="E493" s="67"/>
      <c r="F493" s="74"/>
      <c r="G493" s="74"/>
      <c r="H493" s="74"/>
      <c r="I493" s="67"/>
      <c r="J493" s="67"/>
      <c r="K493" s="74"/>
      <c r="L493" s="74"/>
      <c r="M493" s="74"/>
      <c r="N493" s="74"/>
      <c r="O493" s="74"/>
      <c r="P493" s="74"/>
      <c r="Q493" s="74"/>
      <c r="R493" s="74"/>
      <c r="S493" s="752"/>
      <c r="T493" s="95"/>
      <c r="U493" s="752"/>
      <c r="V493" s="752"/>
      <c r="W493" s="752"/>
      <c r="X493" s="752"/>
      <c r="Y493" s="752"/>
      <c r="Z493" s="752"/>
      <c r="AA493" s="752"/>
      <c r="AB493" s="752"/>
      <c r="AC493" s="752"/>
      <c r="AD493" s="752"/>
      <c r="AE493" s="752"/>
      <c r="AF493" s="752"/>
      <c r="AG493" s="752"/>
      <c r="AH493" s="752"/>
      <c r="AI493" s="752"/>
      <c r="AJ493" s="752"/>
      <c r="AK493" s="752"/>
      <c r="AL493" s="752"/>
      <c r="AM493" s="752"/>
      <c r="AN493" s="752"/>
      <c r="AO493" s="752"/>
      <c r="AP493" s="752"/>
    </row>
    <row r="494">
      <c r="A494" s="67"/>
      <c r="B494" s="101"/>
      <c r="C494" s="74"/>
      <c r="D494" s="67"/>
      <c r="E494" s="67"/>
      <c r="F494" s="74"/>
      <c r="G494" s="74"/>
      <c r="H494" s="74"/>
      <c r="I494" s="67"/>
      <c r="J494" s="67"/>
      <c r="K494" s="74"/>
      <c r="L494" s="74"/>
      <c r="M494" s="74"/>
      <c r="N494" s="74"/>
      <c r="O494" s="74"/>
      <c r="P494" s="74"/>
      <c r="Q494" s="74"/>
      <c r="R494" s="74"/>
      <c r="S494" s="752"/>
      <c r="T494" s="95"/>
      <c r="U494" s="752"/>
      <c r="V494" s="752"/>
      <c r="W494" s="752"/>
      <c r="X494" s="752"/>
      <c r="Y494" s="752"/>
      <c r="Z494" s="752"/>
      <c r="AA494" s="752"/>
      <c r="AB494" s="752"/>
      <c r="AC494" s="752"/>
      <c r="AD494" s="752"/>
      <c r="AE494" s="752"/>
      <c r="AF494" s="752"/>
      <c r="AG494" s="752"/>
      <c r="AH494" s="752"/>
      <c r="AI494" s="752"/>
      <c r="AJ494" s="752"/>
      <c r="AK494" s="752"/>
      <c r="AL494" s="752"/>
      <c r="AM494" s="752"/>
      <c r="AN494" s="752"/>
      <c r="AO494" s="752"/>
      <c r="AP494" s="752"/>
    </row>
    <row r="495">
      <c r="A495" s="67"/>
      <c r="B495" s="101"/>
      <c r="C495" s="74"/>
      <c r="D495" s="67"/>
      <c r="E495" s="67"/>
      <c r="F495" s="74"/>
      <c r="G495" s="74"/>
      <c r="H495" s="74"/>
      <c r="I495" s="67"/>
      <c r="J495" s="67"/>
      <c r="K495" s="74"/>
      <c r="L495" s="74"/>
      <c r="M495" s="74"/>
      <c r="N495" s="74"/>
      <c r="O495" s="74"/>
      <c r="P495" s="74"/>
      <c r="Q495" s="74"/>
      <c r="R495" s="74"/>
      <c r="S495" s="752"/>
      <c r="T495" s="95"/>
      <c r="U495" s="752"/>
      <c r="V495" s="752"/>
      <c r="W495" s="752"/>
      <c r="X495" s="752"/>
      <c r="Y495" s="752"/>
      <c r="Z495" s="752"/>
      <c r="AA495" s="752"/>
      <c r="AB495" s="752"/>
      <c r="AC495" s="752"/>
      <c r="AD495" s="752"/>
      <c r="AE495" s="752"/>
      <c r="AF495" s="752"/>
      <c r="AG495" s="752"/>
      <c r="AH495" s="752"/>
      <c r="AI495" s="752"/>
      <c r="AJ495" s="752"/>
      <c r="AK495" s="752"/>
      <c r="AL495" s="752"/>
      <c r="AM495" s="752"/>
      <c r="AN495" s="752"/>
      <c r="AO495" s="752"/>
      <c r="AP495" s="752"/>
    </row>
    <row r="496">
      <c r="A496" s="67"/>
      <c r="B496" s="101"/>
      <c r="C496" s="74"/>
      <c r="D496" s="67"/>
      <c r="E496" s="67"/>
      <c r="F496" s="74"/>
      <c r="G496" s="74"/>
      <c r="H496" s="74"/>
      <c r="I496" s="67"/>
      <c r="J496" s="67"/>
      <c r="K496" s="74"/>
      <c r="L496" s="74"/>
      <c r="M496" s="74"/>
      <c r="N496" s="74"/>
      <c r="O496" s="74"/>
      <c r="P496" s="74"/>
      <c r="Q496" s="74"/>
      <c r="R496" s="74"/>
      <c r="S496" s="752"/>
      <c r="T496" s="95"/>
      <c r="U496" s="752"/>
      <c r="V496" s="752"/>
      <c r="W496" s="752"/>
      <c r="X496" s="752"/>
      <c r="Y496" s="752"/>
      <c r="Z496" s="752"/>
      <c r="AA496" s="752"/>
      <c r="AB496" s="752"/>
      <c r="AC496" s="752"/>
      <c r="AD496" s="752"/>
      <c r="AE496" s="752"/>
      <c r="AF496" s="752"/>
      <c r="AG496" s="752"/>
      <c r="AH496" s="752"/>
      <c r="AI496" s="752"/>
      <c r="AJ496" s="752"/>
      <c r="AK496" s="752"/>
      <c r="AL496" s="752"/>
      <c r="AM496" s="752"/>
      <c r="AN496" s="752"/>
      <c r="AO496" s="752"/>
      <c r="AP496" s="752"/>
    </row>
    <row r="497">
      <c r="A497" s="67"/>
      <c r="B497" s="101"/>
      <c r="C497" s="74"/>
      <c r="D497" s="67"/>
      <c r="E497" s="67"/>
      <c r="F497" s="74"/>
      <c r="G497" s="74"/>
      <c r="H497" s="74"/>
      <c r="I497" s="67"/>
      <c r="J497" s="67"/>
      <c r="K497" s="74"/>
      <c r="L497" s="74"/>
      <c r="M497" s="74"/>
      <c r="N497" s="74"/>
      <c r="O497" s="74"/>
      <c r="P497" s="74"/>
      <c r="Q497" s="74"/>
      <c r="R497" s="74"/>
      <c r="S497" s="752"/>
      <c r="T497" s="95"/>
      <c r="U497" s="752"/>
      <c r="V497" s="752"/>
      <c r="W497" s="752"/>
      <c r="X497" s="752"/>
      <c r="Y497" s="752"/>
      <c r="Z497" s="752"/>
      <c r="AA497" s="752"/>
      <c r="AB497" s="752"/>
      <c r="AC497" s="752"/>
      <c r="AD497" s="752"/>
      <c r="AE497" s="752"/>
      <c r="AF497" s="752"/>
      <c r="AG497" s="752"/>
      <c r="AH497" s="752"/>
      <c r="AI497" s="752"/>
      <c r="AJ497" s="752"/>
      <c r="AK497" s="752"/>
      <c r="AL497" s="752"/>
      <c r="AM497" s="752"/>
      <c r="AN497" s="752"/>
      <c r="AO497" s="752"/>
      <c r="AP497" s="752"/>
    </row>
    <row r="498">
      <c r="A498" s="67"/>
      <c r="B498" s="101"/>
      <c r="C498" s="74"/>
      <c r="D498" s="67"/>
      <c r="E498" s="67"/>
      <c r="F498" s="74"/>
      <c r="G498" s="74"/>
      <c r="H498" s="74"/>
      <c r="I498" s="67"/>
      <c r="J498" s="67"/>
      <c r="K498" s="74"/>
      <c r="L498" s="74"/>
      <c r="M498" s="74"/>
      <c r="N498" s="74"/>
      <c r="O498" s="74"/>
      <c r="P498" s="74"/>
      <c r="Q498" s="74"/>
      <c r="R498" s="74"/>
      <c r="S498" s="752"/>
      <c r="T498" s="95"/>
      <c r="U498" s="752"/>
      <c r="V498" s="752"/>
      <c r="W498" s="752"/>
      <c r="X498" s="752"/>
      <c r="Y498" s="752"/>
      <c r="Z498" s="752"/>
      <c r="AA498" s="752"/>
      <c r="AB498" s="752"/>
      <c r="AC498" s="752"/>
      <c r="AD498" s="752"/>
      <c r="AE498" s="752"/>
      <c r="AF498" s="752"/>
      <c r="AG498" s="752"/>
      <c r="AH498" s="752"/>
      <c r="AI498" s="752"/>
      <c r="AJ498" s="752"/>
      <c r="AK498" s="752"/>
      <c r="AL498" s="752"/>
      <c r="AM498" s="752"/>
      <c r="AN498" s="752"/>
      <c r="AO498" s="752"/>
      <c r="AP498" s="752"/>
    </row>
    <row r="499">
      <c r="A499" s="67"/>
      <c r="B499" s="101"/>
      <c r="C499" s="74"/>
      <c r="D499" s="67"/>
      <c r="E499" s="67"/>
      <c r="F499" s="74"/>
      <c r="G499" s="74"/>
      <c r="H499" s="74"/>
      <c r="I499" s="67"/>
      <c r="J499" s="67"/>
      <c r="K499" s="74"/>
      <c r="L499" s="74"/>
      <c r="M499" s="74"/>
      <c r="N499" s="74"/>
      <c r="O499" s="74"/>
      <c r="P499" s="74"/>
      <c r="Q499" s="74"/>
      <c r="R499" s="74"/>
      <c r="S499" s="752"/>
      <c r="T499" s="95"/>
      <c r="U499" s="752"/>
      <c r="V499" s="752"/>
      <c r="W499" s="752"/>
      <c r="X499" s="752"/>
      <c r="Y499" s="752"/>
      <c r="Z499" s="752"/>
      <c r="AA499" s="752"/>
      <c r="AB499" s="752"/>
      <c r="AC499" s="752"/>
      <c r="AD499" s="752"/>
      <c r="AE499" s="752"/>
      <c r="AF499" s="752"/>
      <c r="AG499" s="752"/>
      <c r="AH499" s="752"/>
      <c r="AI499" s="752"/>
      <c r="AJ499" s="752"/>
      <c r="AK499" s="752"/>
      <c r="AL499" s="752"/>
      <c r="AM499" s="752"/>
      <c r="AN499" s="752"/>
      <c r="AO499" s="752"/>
      <c r="AP499" s="752"/>
    </row>
    <row r="500">
      <c r="A500" s="67"/>
      <c r="B500" s="101"/>
      <c r="C500" s="74"/>
      <c r="D500" s="67"/>
      <c r="E500" s="67"/>
      <c r="F500" s="74"/>
      <c r="G500" s="74"/>
      <c r="H500" s="74"/>
      <c r="I500" s="67"/>
      <c r="J500" s="67"/>
      <c r="K500" s="74"/>
      <c r="L500" s="74"/>
      <c r="M500" s="74"/>
      <c r="N500" s="74"/>
      <c r="O500" s="74"/>
      <c r="P500" s="74"/>
      <c r="Q500" s="74"/>
      <c r="R500" s="74"/>
      <c r="S500" s="752"/>
      <c r="T500" s="95"/>
      <c r="U500" s="752"/>
      <c r="V500" s="752"/>
      <c r="W500" s="752"/>
      <c r="X500" s="752"/>
      <c r="Y500" s="752"/>
      <c r="Z500" s="752"/>
      <c r="AA500" s="752"/>
      <c r="AB500" s="752"/>
      <c r="AC500" s="752"/>
      <c r="AD500" s="752"/>
      <c r="AE500" s="752"/>
      <c r="AF500" s="752"/>
      <c r="AG500" s="752"/>
      <c r="AH500" s="752"/>
      <c r="AI500" s="752"/>
      <c r="AJ500" s="752"/>
      <c r="AK500" s="752"/>
      <c r="AL500" s="752"/>
      <c r="AM500" s="752"/>
      <c r="AN500" s="752"/>
      <c r="AO500" s="752"/>
      <c r="AP500" s="752"/>
    </row>
    <row r="501">
      <c r="A501" s="67"/>
      <c r="B501" s="101"/>
      <c r="C501" s="74"/>
      <c r="D501" s="67"/>
      <c r="E501" s="67"/>
      <c r="F501" s="74"/>
      <c r="G501" s="74"/>
      <c r="H501" s="74"/>
      <c r="I501" s="67"/>
      <c r="J501" s="67"/>
      <c r="K501" s="74"/>
      <c r="L501" s="74"/>
      <c r="M501" s="74"/>
      <c r="N501" s="74"/>
      <c r="O501" s="74"/>
      <c r="P501" s="74"/>
      <c r="Q501" s="74"/>
      <c r="R501" s="74"/>
      <c r="S501" s="752"/>
      <c r="T501" s="95"/>
      <c r="U501" s="752"/>
      <c r="V501" s="752"/>
      <c r="W501" s="752"/>
      <c r="X501" s="752"/>
      <c r="Y501" s="752"/>
      <c r="Z501" s="752"/>
      <c r="AA501" s="752"/>
      <c r="AB501" s="752"/>
      <c r="AC501" s="752"/>
      <c r="AD501" s="752"/>
      <c r="AE501" s="752"/>
      <c r="AF501" s="752"/>
      <c r="AG501" s="752"/>
      <c r="AH501" s="752"/>
      <c r="AI501" s="752"/>
      <c r="AJ501" s="752"/>
      <c r="AK501" s="752"/>
      <c r="AL501" s="752"/>
      <c r="AM501" s="752"/>
      <c r="AN501" s="752"/>
      <c r="AO501" s="752"/>
      <c r="AP501" s="752"/>
    </row>
    <row r="502">
      <c r="A502" s="67"/>
      <c r="B502" s="101"/>
      <c r="C502" s="74"/>
      <c r="D502" s="67"/>
      <c r="E502" s="67"/>
      <c r="F502" s="74"/>
      <c r="G502" s="74"/>
      <c r="H502" s="74"/>
      <c r="I502" s="67"/>
      <c r="J502" s="67"/>
      <c r="K502" s="74"/>
      <c r="L502" s="74"/>
      <c r="M502" s="74"/>
      <c r="N502" s="74"/>
      <c r="O502" s="74"/>
      <c r="P502" s="74"/>
      <c r="Q502" s="74"/>
      <c r="R502" s="74"/>
      <c r="S502" s="752"/>
      <c r="T502" s="95"/>
      <c r="U502" s="752"/>
      <c r="V502" s="752"/>
      <c r="W502" s="752"/>
      <c r="X502" s="752"/>
      <c r="Y502" s="752"/>
      <c r="Z502" s="752"/>
      <c r="AA502" s="752"/>
      <c r="AB502" s="752"/>
      <c r="AC502" s="752"/>
      <c r="AD502" s="752"/>
      <c r="AE502" s="752"/>
      <c r="AF502" s="752"/>
      <c r="AG502" s="752"/>
      <c r="AH502" s="752"/>
      <c r="AI502" s="752"/>
      <c r="AJ502" s="752"/>
      <c r="AK502" s="752"/>
      <c r="AL502" s="752"/>
      <c r="AM502" s="752"/>
      <c r="AN502" s="752"/>
      <c r="AO502" s="752"/>
      <c r="AP502" s="752"/>
    </row>
    <row r="503">
      <c r="A503" s="67"/>
      <c r="B503" s="101"/>
      <c r="C503" s="74"/>
      <c r="D503" s="67"/>
      <c r="E503" s="67"/>
      <c r="F503" s="74"/>
      <c r="G503" s="74"/>
      <c r="H503" s="74"/>
      <c r="I503" s="67"/>
      <c r="J503" s="67"/>
      <c r="K503" s="74"/>
      <c r="L503" s="74"/>
      <c r="M503" s="74"/>
      <c r="N503" s="74"/>
      <c r="O503" s="74"/>
      <c r="P503" s="74"/>
      <c r="Q503" s="74"/>
      <c r="R503" s="74"/>
      <c r="S503" s="752"/>
      <c r="T503" s="95"/>
      <c r="U503" s="752"/>
      <c r="V503" s="752"/>
      <c r="W503" s="752"/>
      <c r="X503" s="752"/>
      <c r="Y503" s="752"/>
      <c r="Z503" s="752"/>
      <c r="AA503" s="752"/>
      <c r="AB503" s="752"/>
      <c r="AC503" s="752"/>
      <c r="AD503" s="752"/>
      <c r="AE503" s="752"/>
      <c r="AF503" s="752"/>
      <c r="AG503" s="752"/>
      <c r="AH503" s="752"/>
      <c r="AI503" s="752"/>
      <c r="AJ503" s="752"/>
      <c r="AK503" s="752"/>
      <c r="AL503" s="752"/>
      <c r="AM503" s="752"/>
      <c r="AN503" s="752"/>
      <c r="AO503" s="752"/>
      <c r="AP503" s="752"/>
    </row>
    <row r="504">
      <c r="A504" s="67"/>
      <c r="B504" s="101"/>
      <c r="C504" s="74"/>
      <c r="D504" s="67"/>
      <c r="E504" s="67"/>
      <c r="F504" s="74"/>
      <c r="G504" s="74"/>
      <c r="H504" s="74"/>
      <c r="I504" s="67"/>
      <c r="J504" s="67"/>
      <c r="K504" s="74"/>
      <c r="L504" s="74"/>
      <c r="M504" s="74"/>
      <c r="N504" s="74"/>
      <c r="O504" s="74"/>
      <c r="P504" s="74"/>
      <c r="Q504" s="74"/>
      <c r="R504" s="74"/>
      <c r="S504" s="752"/>
      <c r="T504" s="95"/>
      <c r="U504" s="752"/>
      <c r="V504" s="752"/>
      <c r="W504" s="752"/>
      <c r="X504" s="752"/>
      <c r="Y504" s="752"/>
      <c r="Z504" s="752"/>
      <c r="AA504" s="752"/>
      <c r="AB504" s="752"/>
      <c r="AC504" s="752"/>
      <c r="AD504" s="752"/>
      <c r="AE504" s="752"/>
      <c r="AF504" s="752"/>
      <c r="AG504" s="752"/>
      <c r="AH504" s="752"/>
      <c r="AI504" s="752"/>
      <c r="AJ504" s="752"/>
      <c r="AK504" s="752"/>
      <c r="AL504" s="752"/>
      <c r="AM504" s="752"/>
      <c r="AN504" s="752"/>
      <c r="AO504" s="752"/>
      <c r="AP504" s="752"/>
    </row>
    <row r="505">
      <c r="A505" s="67"/>
      <c r="B505" s="101"/>
      <c r="C505" s="74"/>
      <c r="D505" s="67"/>
      <c r="E505" s="67"/>
      <c r="F505" s="74"/>
      <c r="G505" s="74"/>
      <c r="H505" s="74"/>
      <c r="I505" s="67"/>
      <c r="J505" s="67"/>
      <c r="K505" s="74"/>
      <c r="L505" s="74"/>
      <c r="M505" s="74"/>
      <c r="N505" s="74"/>
      <c r="O505" s="74"/>
      <c r="P505" s="74"/>
      <c r="Q505" s="74"/>
      <c r="R505" s="74"/>
      <c r="S505" s="752"/>
      <c r="T505" s="95"/>
      <c r="U505" s="752"/>
      <c r="V505" s="752"/>
      <c r="W505" s="752"/>
      <c r="X505" s="752"/>
      <c r="Y505" s="752"/>
      <c r="Z505" s="752"/>
      <c r="AA505" s="752"/>
      <c r="AB505" s="752"/>
      <c r="AC505" s="752"/>
      <c r="AD505" s="752"/>
      <c r="AE505" s="752"/>
      <c r="AF505" s="752"/>
      <c r="AG505" s="752"/>
      <c r="AH505" s="752"/>
      <c r="AI505" s="752"/>
      <c r="AJ505" s="752"/>
      <c r="AK505" s="752"/>
      <c r="AL505" s="752"/>
      <c r="AM505" s="752"/>
      <c r="AN505" s="752"/>
      <c r="AO505" s="752"/>
      <c r="AP505" s="752"/>
    </row>
    <row r="506">
      <c r="A506" s="67"/>
      <c r="B506" s="101"/>
      <c r="C506" s="74"/>
      <c r="D506" s="67"/>
      <c r="E506" s="67"/>
      <c r="F506" s="74"/>
      <c r="G506" s="74"/>
      <c r="H506" s="74"/>
      <c r="I506" s="67"/>
      <c r="J506" s="67"/>
      <c r="K506" s="74"/>
      <c r="L506" s="74"/>
      <c r="M506" s="74"/>
      <c r="N506" s="74"/>
      <c r="O506" s="74"/>
      <c r="P506" s="74"/>
      <c r="Q506" s="74"/>
      <c r="R506" s="74"/>
      <c r="S506" s="752"/>
      <c r="T506" s="95"/>
      <c r="U506" s="752"/>
      <c r="V506" s="752"/>
      <c r="W506" s="752"/>
      <c r="X506" s="752"/>
      <c r="Y506" s="752"/>
      <c r="Z506" s="752"/>
      <c r="AA506" s="752"/>
      <c r="AB506" s="752"/>
      <c r="AC506" s="752"/>
      <c r="AD506" s="752"/>
      <c r="AE506" s="752"/>
      <c r="AF506" s="752"/>
      <c r="AG506" s="752"/>
      <c r="AH506" s="752"/>
      <c r="AI506" s="752"/>
      <c r="AJ506" s="752"/>
      <c r="AK506" s="752"/>
      <c r="AL506" s="752"/>
      <c r="AM506" s="752"/>
      <c r="AN506" s="752"/>
      <c r="AO506" s="752"/>
      <c r="AP506" s="752"/>
    </row>
    <row r="507">
      <c r="A507" s="67"/>
      <c r="B507" s="101"/>
      <c r="C507" s="74"/>
      <c r="D507" s="67"/>
      <c r="E507" s="67"/>
      <c r="F507" s="74"/>
      <c r="G507" s="74"/>
      <c r="H507" s="74"/>
      <c r="I507" s="67"/>
      <c r="J507" s="67"/>
      <c r="K507" s="74"/>
      <c r="L507" s="74"/>
      <c r="M507" s="74"/>
      <c r="N507" s="74"/>
      <c r="O507" s="74"/>
      <c r="P507" s="74"/>
      <c r="Q507" s="74"/>
      <c r="R507" s="74"/>
      <c r="S507" s="752"/>
      <c r="T507" s="95"/>
      <c r="U507" s="752"/>
      <c r="V507" s="752"/>
      <c r="W507" s="752"/>
      <c r="X507" s="752"/>
      <c r="Y507" s="752"/>
      <c r="Z507" s="752"/>
      <c r="AA507" s="752"/>
      <c r="AB507" s="752"/>
      <c r="AC507" s="752"/>
      <c r="AD507" s="752"/>
      <c r="AE507" s="752"/>
      <c r="AF507" s="752"/>
      <c r="AG507" s="752"/>
      <c r="AH507" s="752"/>
      <c r="AI507" s="752"/>
      <c r="AJ507" s="752"/>
      <c r="AK507" s="752"/>
      <c r="AL507" s="752"/>
      <c r="AM507" s="752"/>
      <c r="AN507" s="752"/>
      <c r="AO507" s="752"/>
      <c r="AP507" s="752"/>
    </row>
    <row r="508">
      <c r="A508" s="67"/>
      <c r="B508" s="101"/>
      <c r="C508" s="74"/>
      <c r="D508" s="67"/>
      <c r="E508" s="67"/>
      <c r="F508" s="74"/>
      <c r="G508" s="74"/>
      <c r="H508" s="74"/>
      <c r="I508" s="67"/>
      <c r="J508" s="67"/>
      <c r="K508" s="74"/>
      <c r="L508" s="74"/>
      <c r="M508" s="74"/>
      <c r="N508" s="74"/>
      <c r="O508" s="74"/>
      <c r="P508" s="74"/>
      <c r="Q508" s="74"/>
      <c r="R508" s="74"/>
      <c r="S508" s="752"/>
      <c r="T508" s="95"/>
      <c r="U508" s="752"/>
      <c r="V508" s="752"/>
      <c r="W508" s="752"/>
      <c r="X508" s="752"/>
      <c r="Y508" s="752"/>
      <c r="Z508" s="752"/>
      <c r="AA508" s="752"/>
      <c r="AB508" s="752"/>
      <c r="AC508" s="752"/>
      <c r="AD508" s="752"/>
      <c r="AE508" s="752"/>
      <c r="AF508" s="752"/>
      <c r="AG508" s="752"/>
      <c r="AH508" s="752"/>
      <c r="AI508" s="752"/>
      <c r="AJ508" s="752"/>
      <c r="AK508" s="752"/>
      <c r="AL508" s="752"/>
      <c r="AM508" s="752"/>
      <c r="AN508" s="752"/>
      <c r="AO508" s="752"/>
      <c r="AP508" s="752"/>
    </row>
    <row r="509">
      <c r="A509" s="67"/>
      <c r="B509" s="101"/>
      <c r="C509" s="74"/>
      <c r="D509" s="67"/>
      <c r="E509" s="67"/>
      <c r="F509" s="74"/>
      <c r="G509" s="74"/>
      <c r="H509" s="74"/>
      <c r="I509" s="67"/>
      <c r="J509" s="67"/>
      <c r="K509" s="74"/>
      <c r="L509" s="74"/>
      <c r="M509" s="74"/>
      <c r="N509" s="74"/>
      <c r="O509" s="74"/>
      <c r="P509" s="74"/>
      <c r="Q509" s="74"/>
      <c r="R509" s="74"/>
      <c r="S509" s="752"/>
      <c r="T509" s="95"/>
      <c r="U509" s="752"/>
      <c r="V509" s="752"/>
      <c r="W509" s="752"/>
      <c r="X509" s="752"/>
      <c r="Y509" s="752"/>
      <c r="Z509" s="752"/>
      <c r="AA509" s="752"/>
      <c r="AB509" s="752"/>
      <c r="AC509" s="752"/>
      <c r="AD509" s="752"/>
      <c r="AE509" s="752"/>
      <c r="AF509" s="752"/>
      <c r="AG509" s="752"/>
      <c r="AH509" s="752"/>
      <c r="AI509" s="752"/>
      <c r="AJ509" s="752"/>
      <c r="AK509" s="752"/>
      <c r="AL509" s="752"/>
      <c r="AM509" s="752"/>
      <c r="AN509" s="752"/>
      <c r="AO509" s="752"/>
      <c r="AP509" s="752"/>
    </row>
    <row r="510">
      <c r="A510" s="67"/>
      <c r="B510" s="101"/>
      <c r="C510" s="74"/>
      <c r="D510" s="67"/>
      <c r="E510" s="67"/>
      <c r="F510" s="74"/>
      <c r="G510" s="74"/>
      <c r="H510" s="74"/>
      <c r="I510" s="67"/>
      <c r="J510" s="67"/>
      <c r="K510" s="74"/>
      <c r="L510" s="74"/>
      <c r="M510" s="74"/>
      <c r="N510" s="74"/>
      <c r="O510" s="74"/>
      <c r="P510" s="74"/>
      <c r="Q510" s="74"/>
      <c r="R510" s="74"/>
      <c r="S510" s="752"/>
      <c r="T510" s="95"/>
      <c r="U510" s="752"/>
      <c r="V510" s="752"/>
      <c r="W510" s="752"/>
      <c r="X510" s="752"/>
      <c r="Y510" s="752"/>
      <c r="Z510" s="752"/>
      <c r="AA510" s="752"/>
      <c r="AB510" s="752"/>
      <c r="AC510" s="752"/>
      <c r="AD510" s="752"/>
      <c r="AE510" s="752"/>
      <c r="AF510" s="752"/>
      <c r="AG510" s="752"/>
      <c r="AH510" s="752"/>
      <c r="AI510" s="752"/>
      <c r="AJ510" s="752"/>
      <c r="AK510" s="752"/>
      <c r="AL510" s="752"/>
      <c r="AM510" s="752"/>
      <c r="AN510" s="752"/>
      <c r="AO510" s="752"/>
      <c r="AP510" s="752"/>
    </row>
    <row r="511">
      <c r="A511" s="67"/>
      <c r="B511" s="101"/>
      <c r="C511" s="74"/>
      <c r="D511" s="67"/>
      <c r="E511" s="67"/>
      <c r="F511" s="74"/>
      <c r="G511" s="74"/>
      <c r="H511" s="74"/>
      <c r="I511" s="67"/>
      <c r="J511" s="67"/>
      <c r="K511" s="74"/>
      <c r="L511" s="74"/>
      <c r="M511" s="74"/>
      <c r="N511" s="74"/>
      <c r="O511" s="74"/>
      <c r="P511" s="74"/>
      <c r="Q511" s="74"/>
      <c r="R511" s="74"/>
      <c r="S511" s="752"/>
      <c r="T511" s="95"/>
      <c r="U511" s="752"/>
      <c r="V511" s="752"/>
      <c r="W511" s="752"/>
      <c r="X511" s="752"/>
      <c r="Y511" s="752"/>
      <c r="Z511" s="752"/>
      <c r="AA511" s="752"/>
      <c r="AB511" s="752"/>
      <c r="AC511" s="752"/>
      <c r="AD511" s="752"/>
      <c r="AE511" s="752"/>
      <c r="AF511" s="752"/>
      <c r="AG511" s="752"/>
      <c r="AH511" s="752"/>
      <c r="AI511" s="752"/>
      <c r="AJ511" s="752"/>
      <c r="AK511" s="752"/>
      <c r="AL511" s="752"/>
      <c r="AM511" s="752"/>
      <c r="AN511" s="752"/>
      <c r="AO511" s="752"/>
      <c r="AP511" s="752"/>
    </row>
    <row r="512">
      <c r="A512" s="67"/>
      <c r="B512" s="101"/>
      <c r="C512" s="74"/>
      <c r="D512" s="67"/>
      <c r="E512" s="67"/>
      <c r="F512" s="74"/>
      <c r="G512" s="74"/>
      <c r="H512" s="74"/>
      <c r="I512" s="67"/>
      <c r="J512" s="67"/>
      <c r="K512" s="74"/>
      <c r="L512" s="74"/>
      <c r="M512" s="74"/>
      <c r="N512" s="74"/>
      <c r="O512" s="74"/>
      <c r="P512" s="74"/>
      <c r="Q512" s="74"/>
      <c r="R512" s="74"/>
      <c r="S512" s="752"/>
      <c r="T512" s="95"/>
      <c r="U512" s="752"/>
      <c r="V512" s="752"/>
      <c r="W512" s="752"/>
      <c r="X512" s="752"/>
      <c r="Y512" s="752"/>
      <c r="Z512" s="752"/>
      <c r="AA512" s="752"/>
      <c r="AB512" s="752"/>
      <c r="AC512" s="752"/>
      <c r="AD512" s="752"/>
      <c r="AE512" s="752"/>
      <c r="AF512" s="752"/>
      <c r="AG512" s="752"/>
      <c r="AH512" s="752"/>
      <c r="AI512" s="752"/>
      <c r="AJ512" s="752"/>
      <c r="AK512" s="752"/>
      <c r="AL512" s="752"/>
      <c r="AM512" s="752"/>
      <c r="AN512" s="752"/>
      <c r="AO512" s="752"/>
      <c r="AP512" s="752"/>
    </row>
    <row r="513">
      <c r="A513" s="67"/>
      <c r="B513" s="101"/>
      <c r="C513" s="74"/>
      <c r="D513" s="67"/>
      <c r="E513" s="67"/>
      <c r="F513" s="74"/>
      <c r="G513" s="74"/>
      <c r="H513" s="74"/>
      <c r="I513" s="67"/>
      <c r="J513" s="67"/>
      <c r="K513" s="74"/>
      <c r="L513" s="74"/>
      <c r="M513" s="74"/>
      <c r="N513" s="74"/>
      <c r="O513" s="74"/>
      <c r="P513" s="74"/>
      <c r="Q513" s="74"/>
      <c r="R513" s="74"/>
      <c r="S513" s="752"/>
      <c r="T513" s="95"/>
      <c r="U513" s="752"/>
      <c r="V513" s="752"/>
      <c r="W513" s="752"/>
      <c r="X513" s="752"/>
      <c r="Y513" s="752"/>
      <c r="Z513" s="752"/>
      <c r="AA513" s="752"/>
      <c r="AB513" s="752"/>
      <c r="AC513" s="752"/>
      <c r="AD513" s="752"/>
      <c r="AE513" s="752"/>
      <c r="AF513" s="752"/>
      <c r="AG513" s="752"/>
      <c r="AH513" s="752"/>
      <c r="AI513" s="752"/>
      <c r="AJ513" s="752"/>
      <c r="AK513" s="752"/>
      <c r="AL513" s="752"/>
      <c r="AM513" s="752"/>
      <c r="AN513" s="752"/>
      <c r="AO513" s="752"/>
      <c r="AP513" s="752"/>
    </row>
    <row r="514">
      <c r="A514" s="67"/>
      <c r="B514" s="101"/>
      <c r="C514" s="74"/>
      <c r="D514" s="67"/>
      <c r="E514" s="67"/>
      <c r="F514" s="74"/>
      <c r="G514" s="74"/>
      <c r="H514" s="74"/>
      <c r="I514" s="67"/>
      <c r="J514" s="67"/>
      <c r="K514" s="74"/>
      <c r="L514" s="74"/>
      <c r="M514" s="74"/>
      <c r="N514" s="74"/>
      <c r="O514" s="74"/>
      <c r="P514" s="74"/>
      <c r="Q514" s="74"/>
      <c r="R514" s="74"/>
      <c r="S514" s="752"/>
      <c r="T514" s="95"/>
      <c r="U514" s="752"/>
      <c r="V514" s="752"/>
      <c r="W514" s="752"/>
      <c r="X514" s="752"/>
      <c r="Y514" s="752"/>
      <c r="Z514" s="752"/>
      <c r="AA514" s="752"/>
      <c r="AB514" s="752"/>
      <c r="AC514" s="752"/>
      <c r="AD514" s="752"/>
      <c r="AE514" s="752"/>
      <c r="AF514" s="752"/>
      <c r="AG514" s="752"/>
      <c r="AH514" s="752"/>
      <c r="AI514" s="752"/>
      <c r="AJ514" s="752"/>
      <c r="AK514" s="752"/>
      <c r="AL514" s="752"/>
      <c r="AM514" s="752"/>
      <c r="AN514" s="752"/>
      <c r="AO514" s="752"/>
      <c r="AP514" s="752"/>
    </row>
    <row r="515">
      <c r="A515" s="67"/>
      <c r="B515" s="101"/>
      <c r="C515" s="74"/>
      <c r="D515" s="67"/>
      <c r="E515" s="67"/>
      <c r="F515" s="74"/>
      <c r="G515" s="74"/>
      <c r="H515" s="74"/>
      <c r="I515" s="67"/>
      <c r="J515" s="67"/>
      <c r="K515" s="74"/>
      <c r="L515" s="74"/>
      <c r="M515" s="74"/>
      <c r="N515" s="74"/>
      <c r="O515" s="74"/>
      <c r="P515" s="74"/>
      <c r="Q515" s="74"/>
      <c r="R515" s="74"/>
      <c r="S515" s="752"/>
      <c r="T515" s="95"/>
      <c r="U515" s="752"/>
      <c r="V515" s="752"/>
      <c r="W515" s="752"/>
      <c r="X515" s="752"/>
      <c r="Y515" s="752"/>
      <c r="Z515" s="752"/>
      <c r="AA515" s="752"/>
      <c r="AB515" s="752"/>
      <c r="AC515" s="752"/>
      <c r="AD515" s="752"/>
      <c r="AE515" s="752"/>
      <c r="AF515" s="752"/>
      <c r="AG515" s="752"/>
      <c r="AH515" s="752"/>
      <c r="AI515" s="752"/>
      <c r="AJ515" s="752"/>
      <c r="AK515" s="752"/>
      <c r="AL515" s="752"/>
      <c r="AM515" s="752"/>
      <c r="AN515" s="752"/>
      <c r="AO515" s="752"/>
      <c r="AP515" s="752"/>
    </row>
    <row r="516">
      <c r="A516" s="67"/>
      <c r="B516" s="101"/>
      <c r="C516" s="74"/>
      <c r="D516" s="67"/>
      <c r="E516" s="67"/>
      <c r="F516" s="74"/>
      <c r="G516" s="74"/>
      <c r="H516" s="74"/>
      <c r="I516" s="67"/>
      <c r="J516" s="67"/>
      <c r="K516" s="74"/>
      <c r="L516" s="74"/>
      <c r="M516" s="74"/>
      <c r="N516" s="74"/>
      <c r="O516" s="74"/>
      <c r="P516" s="74"/>
      <c r="Q516" s="74"/>
      <c r="R516" s="74"/>
      <c r="S516" s="752"/>
      <c r="T516" s="95"/>
      <c r="U516" s="752"/>
      <c r="V516" s="752"/>
      <c r="W516" s="752"/>
      <c r="X516" s="752"/>
      <c r="Y516" s="752"/>
      <c r="Z516" s="752"/>
      <c r="AA516" s="752"/>
      <c r="AB516" s="752"/>
      <c r="AC516" s="752"/>
      <c r="AD516" s="752"/>
      <c r="AE516" s="752"/>
      <c r="AF516" s="752"/>
      <c r="AG516" s="752"/>
      <c r="AH516" s="752"/>
      <c r="AI516" s="752"/>
      <c r="AJ516" s="752"/>
      <c r="AK516" s="752"/>
      <c r="AL516" s="752"/>
      <c r="AM516" s="752"/>
      <c r="AN516" s="752"/>
      <c r="AO516" s="752"/>
      <c r="AP516" s="752"/>
    </row>
    <row r="517">
      <c r="A517" s="67"/>
      <c r="B517" s="101"/>
      <c r="C517" s="74"/>
      <c r="D517" s="67"/>
      <c r="E517" s="67"/>
      <c r="F517" s="74"/>
      <c r="G517" s="74"/>
      <c r="H517" s="74"/>
      <c r="I517" s="67"/>
      <c r="J517" s="67"/>
      <c r="K517" s="74"/>
      <c r="L517" s="74"/>
      <c r="M517" s="74"/>
      <c r="N517" s="74"/>
      <c r="O517" s="74"/>
      <c r="P517" s="74"/>
      <c r="Q517" s="74"/>
      <c r="R517" s="74"/>
      <c r="S517" s="752"/>
      <c r="T517" s="95"/>
      <c r="U517" s="752"/>
      <c r="V517" s="752"/>
      <c r="W517" s="752"/>
      <c r="X517" s="752"/>
      <c r="Y517" s="752"/>
      <c r="Z517" s="752"/>
      <c r="AA517" s="752"/>
      <c r="AB517" s="752"/>
      <c r="AC517" s="752"/>
      <c r="AD517" s="752"/>
      <c r="AE517" s="752"/>
      <c r="AF517" s="752"/>
      <c r="AG517" s="752"/>
      <c r="AH517" s="752"/>
      <c r="AI517" s="752"/>
      <c r="AJ517" s="752"/>
      <c r="AK517" s="752"/>
      <c r="AL517" s="752"/>
      <c r="AM517" s="752"/>
      <c r="AN517" s="752"/>
      <c r="AO517" s="752"/>
      <c r="AP517" s="752"/>
    </row>
    <row r="518">
      <c r="A518" s="67"/>
      <c r="B518" s="101"/>
      <c r="C518" s="74"/>
      <c r="D518" s="67"/>
      <c r="E518" s="67"/>
      <c r="F518" s="74"/>
      <c r="G518" s="74"/>
      <c r="H518" s="74"/>
      <c r="I518" s="67"/>
      <c r="J518" s="67"/>
      <c r="K518" s="74"/>
      <c r="L518" s="74"/>
      <c r="M518" s="74"/>
      <c r="N518" s="74"/>
      <c r="O518" s="74"/>
      <c r="P518" s="74"/>
      <c r="Q518" s="74"/>
      <c r="R518" s="74"/>
      <c r="S518" s="752"/>
      <c r="T518" s="95"/>
      <c r="U518" s="752"/>
      <c r="V518" s="752"/>
      <c r="W518" s="752"/>
      <c r="X518" s="752"/>
      <c r="Y518" s="752"/>
      <c r="Z518" s="752"/>
      <c r="AA518" s="752"/>
      <c r="AB518" s="752"/>
      <c r="AC518" s="752"/>
      <c r="AD518" s="752"/>
      <c r="AE518" s="752"/>
      <c r="AF518" s="752"/>
      <c r="AG518" s="752"/>
      <c r="AH518" s="752"/>
      <c r="AI518" s="752"/>
      <c r="AJ518" s="752"/>
      <c r="AK518" s="752"/>
      <c r="AL518" s="752"/>
      <c r="AM518" s="752"/>
      <c r="AN518" s="752"/>
      <c r="AO518" s="752"/>
      <c r="AP518" s="752"/>
    </row>
    <row r="519">
      <c r="A519" s="67"/>
      <c r="B519" s="101"/>
      <c r="C519" s="74"/>
      <c r="D519" s="67"/>
      <c r="E519" s="67"/>
      <c r="F519" s="74"/>
      <c r="G519" s="74"/>
      <c r="H519" s="74"/>
      <c r="I519" s="67"/>
      <c r="J519" s="67"/>
      <c r="K519" s="74"/>
      <c r="L519" s="74"/>
      <c r="M519" s="74"/>
      <c r="N519" s="74"/>
      <c r="O519" s="74"/>
      <c r="P519" s="74"/>
      <c r="Q519" s="74"/>
      <c r="R519" s="74"/>
      <c r="S519" s="752"/>
      <c r="T519" s="95"/>
      <c r="U519" s="752"/>
      <c r="V519" s="752"/>
      <c r="W519" s="752"/>
      <c r="X519" s="752"/>
      <c r="Y519" s="752"/>
      <c r="Z519" s="752"/>
      <c r="AA519" s="752"/>
      <c r="AB519" s="752"/>
      <c r="AC519" s="752"/>
      <c r="AD519" s="752"/>
      <c r="AE519" s="752"/>
      <c r="AF519" s="752"/>
      <c r="AG519" s="752"/>
      <c r="AH519" s="752"/>
      <c r="AI519" s="752"/>
      <c r="AJ519" s="752"/>
      <c r="AK519" s="752"/>
      <c r="AL519" s="752"/>
      <c r="AM519" s="752"/>
      <c r="AN519" s="752"/>
      <c r="AO519" s="752"/>
      <c r="AP519" s="752"/>
    </row>
    <row r="520">
      <c r="A520" s="67"/>
      <c r="B520" s="101"/>
      <c r="C520" s="74"/>
      <c r="D520" s="67"/>
      <c r="E520" s="67"/>
      <c r="F520" s="74"/>
      <c r="G520" s="74"/>
      <c r="H520" s="74"/>
      <c r="I520" s="67"/>
      <c r="J520" s="67"/>
      <c r="K520" s="74"/>
      <c r="L520" s="74"/>
      <c r="M520" s="74"/>
      <c r="N520" s="74"/>
      <c r="O520" s="74"/>
      <c r="P520" s="74"/>
      <c r="Q520" s="74"/>
      <c r="R520" s="74"/>
      <c r="S520" s="752"/>
      <c r="T520" s="95"/>
      <c r="U520" s="752"/>
      <c r="V520" s="752"/>
      <c r="W520" s="752"/>
      <c r="X520" s="752"/>
      <c r="Y520" s="752"/>
      <c r="Z520" s="752"/>
      <c r="AA520" s="752"/>
      <c r="AB520" s="752"/>
      <c r="AC520" s="752"/>
      <c r="AD520" s="752"/>
      <c r="AE520" s="752"/>
      <c r="AF520" s="752"/>
      <c r="AG520" s="752"/>
      <c r="AH520" s="752"/>
      <c r="AI520" s="752"/>
      <c r="AJ520" s="752"/>
      <c r="AK520" s="752"/>
      <c r="AL520" s="752"/>
      <c r="AM520" s="752"/>
      <c r="AN520" s="752"/>
      <c r="AO520" s="752"/>
      <c r="AP520" s="752"/>
    </row>
    <row r="521">
      <c r="A521" s="67"/>
      <c r="B521" s="101"/>
      <c r="C521" s="74"/>
      <c r="D521" s="67"/>
      <c r="E521" s="67"/>
      <c r="F521" s="74"/>
      <c r="G521" s="74"/>
      <c r="H521" s="74"/>
      <c r="I521" s="67"/>
      <c r="J521" s="67"/>
      <c r="K521" s="74"/>
      <c r="L521" s="74"/>
      <c r="M521" s="74"/>
      <c r="N521" s="74"/>
      <c r="O521" s="74"/>
      <c r="P521" s="74"/>
      <c r="Q521" s="74"/>
      <c r="R521" s="74"/>
      <c r="S521" s="752"/>
      <c r="T521" s="95"/>
      <c r="U521" s="752"/>
      <c r="V521" s="752"/>
      <c r="W521" s="752"/>
      <c r="X521" s="752"/>
      <c r="Y521" s="752"/>
      <c r="Z521" s="752"/>
      <c r="AA521" s="752"/>
      <c r="AB521" s="752"/>
      <c r="AC521" s="752"/>
      <c r="AD521" s="752"/>
      <c r="AE521" s="752"/>
      <c r="AF521" s="752"/>
      <c r="AG521" s="752"/>
      <c r="AH521" s="752"/>
      <c r="AI521" s="752"/>
      <c r="AJ521" s="752"/>
      <c r="AK521" s="752"/>
      <c r="AL521" s="752"/>
      <c r="AM521" s="752"/>
      <c r="AN521" s="752"/>
      <c r="AO521" s="752"/>
      <c r="AP521" s="752"/>
    </row>
    <row r="522">
      <c r="A522" s="67"/>
      <c r="B522" s="101"/>
      <c r="C522" s="74"/>
      <c r="D522" s="67"/>
      <c r="E522" s="67"/>
      <c r="F522" s="74"/>
      <c r="G522" s="74"/>
      <c r="H522" s="74"/>
      <c r="I522" s="67"/>
      <c r="J522" s="67"/>
      <c r="K522" s="74"/>
      <c r="L522" s="74"/>
      <c r="M522" s="74"/>
      <c r="N522" s="74"/>
      <c r="O522" s="74"/>
      <c r="P522" s="74"/>
      <c r="Q522" s="74"/>
      <c r="R522" s="74"/>
      <c r="S522" s="752"/>
      <c r="T522" s="95"/>
      <c r="U522" s="752"/>
      <c r="V522" s="752"/>
      <c r="W522" s="752"/>
      <c r="X522" s="752"/>
      <c r="Y522" s="752"/>
      <c r="Z522" s="752"/>
      <c r="AA522" s="752"/>
      <c r="AB522" s="752"/>
      <c r="AC522" s="752"/>
      <c r="AD522" s="752"/>
      <c r="AE522" s="752"/>
      <c r="AF522" s="752"/>
      <c r="AG522" s="752"/>
      <c r="AH522" s="752"/>
      <c r="AI522" s="752"/>
      <c r="AJ522" s="752"/>
      <c r="AK522" s="752"/>
      <c r="AL522" s="752"/>
      <c r="AM522" s="752"/>
      <c r="AN522" s="752"/>
      <c r="AO522" s="752"/>
      <c r="AP522" s="752"/>
    </row>
    <row r="523">
      <c r="A523" s="67"/>
      <c r="B523" s="101"/>
      <c r="C523" s="74"/>
      <c r="D523" s="67"/>
      <c r="E523" s="67"/>
      <c r="F523" s="74"/>
      <c r="G523" s="74"/>
      <c r="H523" s="74"/>
      <c r="I523" s="67"/>
      <c r="J523" s="67"/>
      <c r="K523" s="74"/>
      <c r="L523" s="74"/>
      <c r="M523" s="74"/>
      <c r="N523" s="74"/>
      <c r="O523" s="74"/>
      <c r="P523" s="74"/>
      <c r="Q523" s="74"/>
      <c r="R523" s="74"/>
      <c r="S523" s="752"/>
      <c r="T523" s="95"/>
      <c r="U523" s="752"/>
      <c r="V523" s="752"/>
      <c r="W523" s="752"/>
      <c r="X523" s="752"/>
      <c r="Y523" s="752"/>
      <c r="Z523" s="752"/>
      <c r="AA523" s="752"/>
      <c r="AB523" s="752"/>
      <c r="AC523" s="752"/>
      <c r="AD523" s="752"/>
      <c r="AE523" s="752"/>
      <c r="AF523" s="752"/>
      <c r="AG523" s="752"/>
      <c r="AH523" s="752"/>
      <c r="AI523" s="752"/>
      <c r="AJ523" s="752"/>
      <c r="AK523" s="752"/>
      <c r="AL523" s="752"/>
      <c r="AM523" s="752"/>
      <c r="AN523" s="752"/>
      <c r="AO523" s="752"/>
      <c r="AP523" s="752"/>
    </row>
    <row r="524">
      <c r="A524" s="67"/>
      <c r="B524" s="101"/>
      <c r="C524" s="74"/>
      <c r="D524" s="67"/>
      <c r="E524" s="67"/>
      <c r="F524" s="74"/>
      <c r="G524" s="74"/>
      <c r="H524" s="74"/>
      <c r="I524" s="67"/>
      <c r="J524" s="67"/>
      <c r="K524" s="74"/>
      <c r="L524" s="74"/>
      <c r="M524" s="74"/>
      <c r="N524" s="74"/>
      <c r="O524" s="74"/>
      <c r="P524" s="74"/>
      <c r="Q524" s="74"/>
      <c r="R524" s="74"/>
      <c r="S524" s="752"/>
      <c r="T524" s="95"/>
      <c r="U524" s="752"/>
      <c r="V524" s="752"/>
      <c r="W524" s="752"/>
      <c r="X524" s="752"/>
      <c r="Y524" s="752"/>
      <c r="Z524" s="752"/>
      <c r="AA524" s="752"/>
      <c r="AB524" s="752"/>
      <c r="AC524" s="752"/>
      <c r="AD524" s="752"/>
      <c r="AE524" s="752"/>
      <c r="AF524" s="752"/>
      <c r="AG524" s="752"/>
      <c r="AH524" s="752"/>
      <c r="AI524" s="752"/>
      <c r="AJ524" s="752"/>
      <c r="AK524" s="752"/>
      <c r="AL524" s="752"/>
      <c r="AM524" s="752"/>
      <c r="AN524" s="752"/>
      <c r="AO524" s="752"/>
      <c r="AP524" s="752"/>
    </row>
    <row r="525">
      <c r="A525" s="67"/>
      <c r="B525" s="101"/>
      <c r="C525" s="74"/>
      <c r="D525" s="67"/>
      <c r="E525" s="67"/>
      <c r="F525" s="74"/>
      <c r="G525" s="74"/>
      <c r="H525" s="74"/>
      <c r="I525" s="67"/>
      <c r="J525" s="67"/>
      <c r="K525" s="74"/>
      <c r="L525" s="74"/>
      <c r="M525" s="74"/>
      <c r="N525" s="74"/>
      <c r="O525" s="74"/>
      <c r="P525" s="74"/>
      <c r="Q525" s="74"/>
      <c r="R525" s="74"/>
      <c r="S525" s="752"/>
      <c r="T525" s="95"/>
      <c r="U525" s="752"/>
      <c r="V525" s="752"/>
      <c r="W525" s="752"/>
      <c r="X525" s="752"/>
      <c r="Y525" s="752"/>
      <c r="Z525" s="752"/>
      <c r="AA525" s="752"/>
      <c r="AB525" s="752"/>
      <c r="AC525" s="752"/>
      <c r="AD525" s="752"/>
      <c r="AE525" s="752"/>
      <c r="AF525" s="752"/>
      <c r="AG525" s="752"/>
      <c r="AH525" s="752"/>
      <c r="AI525" s="752"/>
      <c r="AJ525" s="752"/>
      <c r="AK525" s="752"/>
      <c r="AL525" s="752"/>
      <c r="AM525" s="752"/>
      <c r="AN525" s="752"/>
      <c r="AO525" s="752"/>
      <c r="AP525" s="752"/>
    </row>
    <row r="526">
      <c r="A526" s="67"/>
      <c r="B526" s="101"/>
      <c r="C526" s="74"/>
      <c r="D526" s="67"/>
      <c r="E526" s="67"/>
      <c r="F526" s="74"/>
      <c r="G526" s="74"/>
      <c r="H526" s="74"/>
      <c r="I526" s="67"/>
      <c r="J526" s="67"/>
      <c r="K526" s="74"/>
      <c r="L526" s="74"/>
      <c r="M526" s="74"/>
      <c r="N526" s="74"/>
      <c r="O526" s="74"/>
      <c r="P526" s="74"/>
      <c r="Q526" s="74"/>
      <c r="R526" s="74"/>
      <c r="S526" s="752"/>
      <c r="T526" s="95"/>
      <c r="U526" s="752"/>
      <c r="V526" s="752"/>
      <c r="W526" s="752"/>
      <c r="X526" s="752"/>
      <c r="Y526" s="752"/>
      <c r="Z526" s="752"/>
      <c r="AA526" s="752"/>
      <c r="AB526" s="752"/>
      <c r="AC526" s="752"/>
      <c r="AD526" s="752"/>
      <c r="AE526" s="752"/>
      <c r="AF526" s="752"/>
      <c r="AG526" s="752"/>
      <c r="AH526" s="752"/>
      <c r="AI526" s="752"/>
      <c r="AJ526" s="752"/>
      <c r="AK526" s="752"/>
      <c r="AL526" s="752"/>
      <c r="AM526" s="752"/>
      <c r="AN526" s="752"/>
      <c r="AO526" s="752"/>
      <c r="AP526" s="752"/>
    </row>
    <row r="527">
      <c r="A527" s="67"/>
      <c r="B527" s="101"/>
      <c r="C527" s="74"/>
      <c r="D527" s="67"/>
      <c r="E527" s="67"/>
      <c r="F527" s="74"/>
      <c r="G527" s="74"/>
      <c r="H527" s="74"/>
      <c r="I527" s="67"/>
      <c r="J527" s="67"/>
      <c r="K527" s="74"/>
      <c r="L527" s="74"/>
      <c r="M527" s="74"/>
      <c r="N527" s="74"/>
      <c r="O527" s="74"/>
      <c r="P527" s="74"/>
      <c r="Q527" s="74"/>
      <c r="R527" s="74"/>
      <c r="S527" s="752"/>
      <c r="T527" s="95"/>
      <c r="U527" s="752"/>
      <c r="V527" s="752"/>
      <c r="W527" s="752"/>
      <c r="X527" s="752"/>
      <c r="Y527" s="752"/>
      <c r="Z527" s="752"/>
      <c r="AA527" s="752"/>
      <c r="AB527" s="752"/>
      <c r="AC527" s="752"/>
      <c r="AD527" s="752"/>
      <c r="AE527" s="752"/>
      <c r="AF527" s="752"/>
      <c r="AG527" s="752"/>
      <c r="AH527" s="752"/>
      <c r="AI527" s="752"/>
      <c r="AJ527" s="752"/>
      <c r="AK527" s="752"/>
      <c r="AL527" s="752"/>
      <c r="AM527" s="752"/>
      <c r="AN527" s="752"/>
      <c r="AO527" s="752"/>
      <c r="AP527" s="752"/>
    </row>
    <row r="528">
      <c r="A528" s="67"/>
      <c r="B528" s="101"/>
      <c r="C528" s="74"/>
      <c r="D528" s="67"/>
      <c r="E528" s="67"/>
      <c r="F528" s="74"/>
      <c r="G528" s="74"/>
      <c r="H528" s="74"/>
      <c r="I528" s="67"/>
      <c r="J528" s="67"/>
      <c r="K528" s="74"/>
      <c r="L528" s="74"/>
      <c r="M528" s="74"/>
      <c r="N528" s="74"/>
      <c r="O528" s="74"/>
      <c r="P528" s="74"/>
      <c r="Q528" s="74"/>
      <c r="R528" s="74"/>
      <c r="S528" s="752"/>
      <c r="T528" s="95"/>
      <c r="U528" s="752"/>
      <c r="V528" s="752"/>
      <c r="W528" s="752"/>
      <c r="X528" s="752"/>
      <c r="Y528" s="752"/>
      <c r="Z528" s="752"/>
      <c r="AA528" s="752"/>
      <c r="AB528" s="752"/>
      <c r="AC528" s="752"/>
      <c r="AD528" s="752"/>
      <c r="AE528" s="752"/>
      <c r="AF528" s="752"/>
      <c r="AG528" s="752"/>
      <c r="AH528" s="752"/>
      <c r="AI528" s="752"/>
      <c r="AJ528" s="752"/>
      <c r="AK528" s="752"/>
      <c r="AL528" s="752"/>
      <c r="AM528" s="752"/>
      <c r="AN528" s="752"/>
      <c r="AO528" s="752"/>
      <c r="AP528" s="752"/>
    </row>
    <row r="529">
      <c r="A529" s="67"/>
      <c r="B529" s="101"/>
      <c r="C529" s="74"/>
      <c r="D529" s="67"/>
      <c r="E529" s="67"/>
      <c r="F529" s="74"/>
      <c r="G529" s="74"/>
      <c r="H529" s="74"/>
      <c r="I529" s="67"/>
      <c r="J529" s="67"/>
      <c r="K529" s="74"/>
      <c r="L529" s="74"/>
      <c r="M529" s="74"/>
      <c r="N529" s="74"/>
      <c r="O529" s="74"/>
      <c r="P529" s="74"/>
      <c r="Q529" s="74"/>
      <c r="R529" s="74"/>
      <c r="S529" s="752"/>
      <c r="T529" s="95"/>
      <c r="U529" s="752"/>
      <c r="V529" s="752"/>
      <c r="W529" s="752"/>
      <c r="X529" s="752"/>
      <c r="Y529" s="752"/>
      <c r="Z529" s="752"/>
      <c r="AA529" s="752"/>
      <c r="AB529" s="752"/>
      <c r="AC529" s="752"/>
      <c r="AD529" s="752"/>
      <c r="AE529" s="752"/>
      <c r="AF529" s="752"/>
      <c r="AG529" s="752"/>
      <c r="AH529" s="752"/>
      <c r="AI529" s="752"/>
      <c r="AJ529" s="752"/>
      <c r="AK529" s="752"/>
      <c r="AL529" s="752"/>
      <c r="AM529" s="752"/>
      <c r="AN529" s="752"/>
      <c r="AO529" s="752"/>
      <c r="AP529" s="752"/>
    </row>
    <row r="530">
      <c r="A530" s="67"/>
      <c r="B530" s="101"/>
      <c r="C530" s="74"/>
      <c r="D530" s="67"/>
      <c r="E530" s="67"/>
      <c r="F530" s="74"/>
      <c r="G530" s="74"/>
      <c r="H530" s="74"/>
      <c r="I530" s="67"/>
      <c r="J530" s="67"/>
      <c r="K530" s="74"/>
      <c r="L530" s="74"/>
      <c r="M530" s="74"/>
      <c r="N530" s="74"/>
      <c r="O530" s="74"/>
      <c r="P530" s="74"/>
      <c r="Q530" s="74"/>
      <c r="R530" s="74"/>
      <c r="S530" s="752"/>
      <c r="T530" s="95"/>
      <c r="U530" s="752"/>
      <c r="V530" s="752"/>
      <c r="W530" s="752"/>
      <c r="X530" s="752"/>
      <c r="Y530" s="752"/>
      <c r="Z530" s="752"/>
      <c r="AA530" s="752"/>
      <c r="AB530" s="752"/>
      <c r="AC530" s="752"/>
      <c r="AD530" s="752"/>
      <c r="AE530" s="752"/>
      <c r="AF530" s="752"/>
      <c r="AG530" s="752"/>
      <c r="AH530" s="752"/>
      <c r="AI530" s="752"/>
      <c r="AJ530" s="752"/>
      <c r="AK530" s="752"/>
      <c r="AL530" s="752"/>
      <c r="AM530" s="752"/>
      <c r="AN530" s="752"/>
      <c r="AO530" s="752"/>
      <c r="AP530" s="752"/>
    </row>
    <row r="531">
      <c r="A531" s="67"/>
      <c r="B531" s="101"/>
      <c r="C531" s="74"/>
      <c r="D531" s="67"/>
      <c r="E531" s="67"/>
      <c r="F531" s="74"/>
      <c r="G531" s="74"/>
      <c r="H531" s="74"/>
      <c r="I531" s="67"/>
      <c r="J531" s="67"/>
      <c r="K531" s="74"/>
      <c r="L531" s="74"/>
      <c r="M531" s="74"/>
      <c r="N531" s="74"/>
      <c r="O531" s="74"/>
      <c r="P531" s="74"/>
      <c r="Q531" s="74"/>
      <c r="R531" s="74"/>
      <c r="S531" s="752"/>
      <c r="T531" s="95"/>
      <c r="U531" s="752"/>
      <c r="V531" s="752"/>
      <c r="W531" s="752"/>
      <c r="X531" s="752"/>
      <c r="Y531" s="752"/>
      <c r="Z531" s="752"/>
      <c r="AA531" s="752"/>
      <c r="AB531" s="752"/>
      <c r="AC531" s="752"/>
      <c r="AD531" s="752"/>
      <c r="AE531" s="752"/>
      <c r="AF531" s="752"/>
      <c r="AG531" s="752"/>
      <c r="AH531" s="752"/>
      <c r="AI531" s="752"/>
      <c r="AJ531" s="752"/>
      <c r="AK531" s="752"/>
      <c r="AL531" s="752"/>
      <c r="AM531" s="752"/>
      <c r="AN531" s="752"/>
      <c r="AO531" s="752"/>
      <c r="AP531" s="752"/>
    </row>
    <row r="532">
      <c r="A532" s="67"/>
      <c r="B532" s="101"/>
      <c r="C532" s="74"/>
      <c r="D532" s="67"/>
      <c r="E532" s="67"/>
      <c r="F532" s="74"/>
      <c r="G532" s="74"/>
      <c r="H532" s="74"/>
      <c r="I532" s="67"/>
      <c r="J532" s="67"/>
      <c r="K532" s="74"/>
      <c r="L532" s="74"/>
      <c r="M532" s="74"/>
      <c r="N532" s="74"/>
      <c r="O532" s="74"/>
      <c r="P532" s="74"/>
      <c r="Q532" s="74"/>
      <c r="R532" s="74"/>
      <c r="S532" s="752"/>
      <c r="T532" s="95"/>
      <c r="U532" s="752"/>
      <c r="V532" s="752"/>
      <c r="W532" s="752"/>
      <c r="X532" s="752"/>
      <c r="Y532" s="752"/>
      <c r="Z532" s="752"/>
      <c r="AA532" s="752"/>
      <c r="AB532" s="752"/>
      <c r="AC532" s="752"/>
      <c r="AD532" s="752"/>
      <c r="AE532" s="752"/>
      <c r="AF532" s="752"/>
      <c r="AG532" s="752"/>
      <c r="AH532" s="752"/>
      <c r="AI532" s="752"/>
      <c r="AJ532" s="752"/>
      <c r="AK532" s="752"/>
      <c r="AL532" s="752"/>
      <c r="AM532" s="752"/>
      <c r="AN532" s="752"/>
      <c r="AO532" s="752"/>
      <c r="AP532" s="752"/>
    </row>
    <row r="533">
      <c r="A533" s="67"/>
      <c r="B533" s="101"/>
      <c r="C533" s="74"/>
      <c r="D533" s="67"/>
      <c r="E533" s="67"/>
      <c r="F533" s="74"/>
      <c r="G533" s="74"/>
      <c r="H533" s="74"/>
      <c r="I533" s="67"/>
      <c r="J533" s="67"/>
      <c r="K533" s="74"/>
      <c r="L533" s="74"/>
      <c r="M533" s="74"/>
      <c r="N533" s="74"/>
      <c r="O533" s="74"/>
      <c r="P533" s="74"/>
      <c r="Q533" s="74"/>
      <c r="R533" s="74"/>
      <c r="S533" s="752"/>
      <c r="T533" s="95"/>
      <c r="U533" s="752"/>
      <c r="V533" s="752"/>
      <c r="W533" s="752"/>
      <c r="X533" s="752"/>
      <c r="Y533" s="752"/>
      <c r="Z533" s="752"/>
      <c r="AA533" s="752"/>
      <c r="AB533" s="752"/>
      <c r="AC533" s="752"/>
      <c r="AD533" s="752"/>
      <c r="AE533" s="752"/>
      <c r="AF533" s="752"/>
      <c r="AG533" s="752"/>
      <c r="AH533" s="752"/>
      <c r="AI533" s="752"/>
      <c r="AJ533" s="752"/>
      <c r="AK533" s="752"/>
      <c r="AL533" s="752"/>
      <c r="AM533" s="752"/>
      <c r="AN533" s="752"/>
      <c r="AO533" s="752"/>
      <c r="AP533" s="752"/>
    </row>
    <row r="534">
      <c r="A534" s="67"/>
      <c r="B534" s="101"/>
      <c r="C534" s="74"/>
      <c r="D534" s="67"/>
      <c r="E534" s="67"/>
      <c r="F534" s="74"/>
      <c r="G534" s="74"/>
      <c r="H534" s="74"/>
      <c r="I534" s="67"/>
      <c r="J534" s="67"/>
      <c r="K534" s="74"/>
      <c r="L534" s="74"/>
      <c r="M534" s="74"/>
      <c r="N534" s="74"/>
      <c r="O534" s="74"/>
      <c r="P534" s="74"/>
      <c r="Q534" s="74"/>
      <c r="R534" s="74"/>
      <c r="S534" s="752"/>
      <c r="T534" s="95"/>
      <c r="U534" s="752"/>
      <c r="V534" s="752"/>
      <c r="W534" s="752"/>
      <c r="X534" s="752"/>
      <c r="Y534" s="752"/>
      <c r="Z534" s="752"/>
      <c r="AA534" s="752"/>
      <c r="AB534" s="752"/>
      <c r="AC534" s="752"/>
      <c r="AD534" s="752"/>
      <c r="AE534" s="752"/>
      <c r="AF534" s="752"/>
      <c r="AG534" s="752"/>
      <c r="AH534" s="752"/>
      <c r="AI534" s="752"/>
      <c r="AJ534" s="752"/>
      <c r="AK534" s="752"/>
      <c r="AL534" s="752"/>
      <c r="AM534" s="752"/>
      <c r="AN534" s="752"/>
      <c r="AO534" s="752"/>
      <c r="AP534" s="752"/>
    </row>
    <row r="535">
      <c r="A535" s="67"/>
      <c r="B535" s="101"/>
      <c r="C535" s="74"/>
      <c r="D535" s="67"/>
      <c r="E535" s="67"/>
      <c r="F535" s="74"/>
      <c r="G535" s="74"/>
      <c r="H535" s="74"/>
      <c r="I535" s="67"/>
      <c r="J535" s="67"/>
      <c r="K535" s="74"/>
      <c r="L535" s="74"/>
      <c r="M535" s="74"/>
      <c r="N535" s="74"/>
      <c r="O535" s="74"/>
      <c r="P535" s="74"/>
      <c r="Q535" s="74"/>
      <c r="R535" s="74"/>
      <c r="S535" s="752"/>
      <c r="T535" s="95"/>
      <c r="U535" s="752"/>
      <c r="V535" s="752"/>
      <c r="W535" s="752"/>
      <c r="X535" s="752"/>
      <c r="Y535" s="752"/>
      <c r="Z535" s="752"/>
      <c r="AA535" s="752"/>
      <c r="AB535" s="752"/>
      <c r="AC535" s="752"/>
      <c r="AD535" s="752"/>
      <c r="AE535" s="752"/>
      <c r="AF535" s="752"/>
      <c r="AG535" s="752"/>
      <c r="AH535" s="752"/>
      <c r="AI535" s="752"/>
      <c r="AJ535" s="752"/>
      <c r="AK535" s="752"/>
      <c r="AL535" s="752"/>
      <c r="AM535" s="752"/>
      <c r="AN535" s="752"/>
      <c r="AO535" s="752"/>
      <c r="AP535" s="752"/>
    </row>
    <row r="536">
      <c r="A536" s="67"/>
      <c r="B536" s="101"/>
      <c r="C536" s="74"/>
      <c r="D536" s="67"/>
      <c r="E536" s="67"/>
      <c r="F536" s="74"/>
      <c r="G536" s="74"/>
      <c r="H536" s="74"/>
      <c r="I536" s="67"/>
      <c r="J536" s="67"/>
      <c r="K536" s="74"/>
      <c r="L536" s="74"/>
      <c r="M536" s="74"/>
      <c r="N536" s="74"/>
      <c r="O536" s="74"/>
      <c r="P536" s="74"/>
      <c r="Q536" s="74"/>
      <c r="R536" s="74"/>
      <c r="S536" s="752"/>
      <c r="T536" s="95"/>
      <c r="U536" s="752"/>
      <c r="V536" s="752"/>
      <c r="W536" s="752"/>
      <c r="X536" s="752"/>
      <c r="Y536" s="752"/>
      <c r="Z536" s="752"/>
      <c r="AA536" s="752"/>
      <c r="AB536" s="752"/>
      <c r="AC536" s="752"/>
      <c r="AD536" s="752"/>
      <c r="AE536" s="752"/>
      <c r="AF536" s="752"/>
      <c r="AG536" s="752"/>
      <c r="AH536" s="752"/>
      <c r="AI536" s="752"/>
      <c r="AJ536" s="752"/>
      <c r="AK536" s="752"/>
      <c r="AL536" s="752"/>
      <c r="AM536" s="752"/>
      <c r="AN536" s="752"/>
      <c r="AO536" s="752"/>
      <c r="AP536" s="752"/>
    </row>
    <row r="537">
      <c r="A537" s="67"/>
      <c r="B537" s="101"/>
      <c r="C537" s="74"/>
      <c r="D537" s="67"/>
      <c r="E537" s="67"/>
      <c r="F537" s="74"/>
      <c r="G537" s="74"/>
      <c r="H537" s="74"/>
      <c r="I537" s="67"/>
      <c r="J537" s="67"/>
      <c r="K537" s="74"/>
      <c r="L537" s="74"/>
      <c r="M537" s="74"/>
      <c r="N537" s="74"/>
      <c r="O537" s="74"/>
      <c r="P537" s="74"/>
      <c r="Q537" s="74"/>
      <c r="R537" s="74"/>
      <c r="S537" s="752"/>
      <c r="T537" s="95"/>
      <c r="U537" s="752"/>
      <c r="V537" s="752"/>
      <c r="W537" s="752"/>
      <c r="X537" s="752"/>
      <c r="Y537" s="752"/>
      <c r="Z537" s="752"/>
      <c r="AA537" s="752"/>
      <c r="AB537" s="752"/>
      <c r="AC537" s="752"/>
      <c r="AD537" s="752"/>
      <c r="AE537" s="752"/>
      <c r="AF537" s="752"/>
      <c r="AG537" s="752"/>
      <c r="AH537" s="752"/>
      <c r="AI537" s="752"/>
      <c r="AJ537" s="752"/>
      <c r="AK537" s="752"/>
      <c r="AL537" s="752"/>
      <c r="AM537" s="752"/>
      <c r="AN537" s="752"/>
      <c r="AO537" s="752"/>
      <c r="AP537" s="752"/>
    </row>
    <row r="538">
      <c r="A538" s="67"/>
      <c r="B538" s="101"/>
      <c r="C538" s="74"/>
      <c r="D538" s="67"/>
      <c r="E538" s="67"/>
      <c r="F538" s="74"/>
      <c r="G538" s="74"/>
      <c r="H538" s="74"/>
      <c r="I538" s="67"/>
      <c r="J538" s="67"/>
      <c r="K538" s="74"/>
      <c r="L538" s="74"/>
      <c r="M538" s="74"/>
      <c r="N538" s="74"/>
      <c r="O538" s="74"/>
      <c r="P538" s="74"/>
      <c r="Q538" s="74"/>
      <c r="R538" s="74"/>
      <c r="S538" s="752"/>
      <c r="T538" s="95"/>
      <c r="U538" s="752"/>
      <c r="V538" s="752"/>
      <c r="W538" s="752"/>
      <c r="X538" s="752"/>
      <c r="Y538" s="752"/>
      <c r="Z538" s="752"/>
      <c r="AA538" s="752"/>
      <c r="AB538" s="752"/>
      <c r="AC538" s="752"/>
      <c r="AD538" s="752"/>
      <c r="AE538" s="752"/>
      <c r="AF538" s="752"/>
      <c r="AG538" s="752"/>
      <c r="AH538" s="752"/>
      <c r="AI538" s="752"/>
      <c r="AJ538" s="752"/>
      <c r="AK538" s="752"/>
      <c r="AL538" s="752"/>
      <c r="AM538" s="752"/>
      <c r="AN538" s="752"/>
      <c r="AO538" s="752"/>
      <c r="AP538" s="752"/>
    </row>
    <row r="539">
      <c r="A539" s="67"/>
      <c r="B539" s="101"/>
      <c r="C539" s="74"/>
      <c r="D539" s="67"/>
      <c r="E539" s="67"/>
      <c r="F539" s="74"/>
      <c r="G539" s="74"/>
      <c r="H539" s="74"/>
      <c r="I539" s="67"/>
      <c r="J539" s="67"/>
      <c r="K539" s="74"/>
      <c r="L539" s="74"/>
      <c r="M539" s="74"/>
      <c r="N539" s="74"/>
      <c r="O539" s="74"/>
      <c r="P539" s="74"/>
      <c r="Q539" s="74"/>
      <c r="R539" s="74"/>
      <c r="S539" s="752"/>
      <c r="T539" s="95"/>
      <c r="U539" s="752"/>
      <c r="V539" s="752"/>
      <c r="W539" s="752"/>
      <c r="X539" s="752"/>
      <c r="Y539" s="752"/>
      <c r="Z539" s="752"/>
      <c r="AA539" s="752"/>
      <c r="AB539" s="752"/>
      <c r="AC539" s="752"/>
      <c r="AD539" s="752"/>
      <c r="AE539" s="752"/>
      <c r="AF539" s="752"/>
      <c r="AG539" s="752"/>
      <c r="AH539" s="752"/>
      <c r="AI539" s="752"/>
      <c r="AJ539" s="752"/>
      <c r="AK539" s="752"/>
      <c r="AL539" s="752"/>
      <c r="AM539" s="752"/>
      <c r="AN539" s="752"/>
      <c r="AO539" s="752"/>
      <c r="AP539" s="752"/>
    </row>
    <row r="540">
      <c r="A540" s="67"/>
      <c r="B540" s="101"/>
      <c r="C540" s="74"/>
      <c r="D540" s="67"/>
      <c r="E540" s="67"/>
      <c r="F540" s="74"/>
      <c r="G540" s="74"/>
      <c r="H540" s="74"/>
      <c r="I540" s="67"/>
      <c r="J540" s="67"/>
      <c r="K540" s="74"/>
      <c r="L540" s="74"/>
      <c r="M540" s="74"/>
      <c r="N540" s="74"/>
      <c r="O540" s="74"/>
      <c r="P540" s="74"/>
      <c r="Q540" s="74"/>
      <c r="R540" s="74"/>
      <c r="S540" s="752"/>
      <c r="T540" s="95"/>
      <c r="U540" s="752"/>
      <c r="V540" s="752"/>
      <c r="W540" s="752"/>
      <c r="X540" s="752"/>
      <c r="Y540" s="752"/>
      <c r="Z540" s="752"/>
      <c r="AA540" s="752"/>
      <c r="AB540" s="752"/>
      <c r="AC540" s="752"/>
      <c r="AD540" s="752"/>
      <c r="AE540" s="752"/>
      <c r="AF540" s="752"/>
      <c r="AG540" s="752"/>
      <c r="AH540" s="752"/>
      <c r="AI540" s="752"/>
      <c r="AJ540" s="752"/>
      <c r="AK540" s="752"/>
      <c r="AL540" s="752"/>
      <c r="AM540" s="752"/>
      <c r="AN540" s="752"/>
      <c r="AO540" s="752"/>
      <c r="AP540" s="752"/>
    </row>
    <row r="541">
      <c r="A541" s="67"/>
      <c r="B541" s="101"/>
      <c r="C541" s="74"/>
      <c r="D541" s="67"/>
      <c r="E541" s="67"/>
      <c r="F541" s="74"/>
      <c r="G541" s="74"/>
      <c r="H541" s="74"/>
      <c r="I541" s="67"/>
      <c r="J541" s="67"/>
      <c r="K541" s="74"/>
      <c r="L541" s="74"/>
      <c r="M541" s="74"/>
      <c r="N541" s="74"/>
      <c r="O541" s="74"/>
      <c r="P541" s="74"/>
      <c r="Q541" s="74"/>
      <c r="R541" s="74"/>
      <c r="S541" s="752"/>
      <c r="T541" s="95"/>
      <c r="U541" s="752"/>
      <c r="V541" s="752"/>
      <c r="W541" s="752"/>
      <c r="X541" s="752"/>
      <c r="Y541" s="752"/>
      <c r="Z541" s="752"/>
      <c r="AA541" s="752"/>
      <c r="AB541" s="752"/>
      <c r="AC541" s="752"/>
      <c r="AD541" s="752"/>
      <c r="AE541" s="752"/>
      <c r="AF541" s="752"/>
      <c r="AG541" s="752"/>
      <c r="AH541" s="752"/>
      <c r="AI541" s="752"/>
      <c r="AJ541" s="752"/>
      <c r="AK541" s="752"/>
      <c r="AL541" s="752"/>
      <c r="AM541" s="752"/>
      <c r="AN541" s="752"/>
      <c r="AO541" s="752"/>
      <c r="AP541" s="752"/>
    </row>
    <row r="542">
      <c r="A542" s="67"/>
      <c r="B542" s="101"/>
      <c r="C542" s="74"/>
      <c r="D542" s="67"/>
      <c r="E542" s="67"/>
      <c r="F542" s="74"/>
      <c r="G542" s="74"/>
      <c r="H542" s="74"/>
      <c r="I542" s="67"/>
      <c r="J542" s="67"/>
      <c r="K542" s="74"/>
      <c r="L542" s="74"/>
      <c r="M542" s="74"/>
      <c r="N542" s="74"/>
      <c r="O542" s="74"/>
      <c r="P542" s="74"/>
      <c r="Q542" s="74"/>
      <c r="R542" s="74"/>
      <c r="S542" s="752"/>
      <c r="T542" s="95"/>
      <c r="U542" s="752"/>
      <c r="V542" s="752"/>
      <c r="W542" s="752"/>
      <c r="X542" s="752"/>
      <c r="Y542" s="752"/>
      <c r="Z542" s="752"/>
      <c r="AA542" s="752"/>
      <c r="AB542" s="752"/>
      <c r="AC542" s="752"/>
      <c r="AD542" s="752"/>
      <c r="AE542" s="752"/>
      <c r="AF542" s="752"/>
      <c r="AG542" s="752"/>
      <c r="AH542" s="752"/>
      <c r="AI542" s="752"/>
      <c r="AJ542" s="752"/>
      <c r="AK542" s="752"/>
      <c r="AL542" s="752"/>
      <c r="AM542" s="752"/>
      <c r="AN542" s="752"/>
      <c r="AO542" s="752"/>
      <c r="AP542" s="752"/>
    </row>
    <row r="543">
      <c r="A543" s="67"/>
      <c r="B543" s="101"/>
      <c r="C543" s="74"/>
      <c r="D543" s="67"/>
      <c r="E543" s="67"/>
      <c r="F543" s="74"/>
      <c r="G543" s="74"/>
      <c r="H543" s="74"/>
      <c r="I543" s="67"/>
      <c r="J543" s="67"/>
      <c r="K543" s="74"/>
      <c r="L543" s="74"/>
      <c r="M543" s="74"/>
      <c r="N543" s="74"/>
      <c r="O543" s="74"/>
      <c r="P543" s="74"/>
      <c r="Q543" s="74"/>
      <c r="R543" s="74"/>
      <c r="S543" s="752"/>
      <c r="T543" s="95"/>
      <c r="U543" s="752"/>
      <c r="V543" s="752"/>
      <c r="W543" s="752"/>
      <c r="X543" s="752"/>
      <c r="Y543" s="752"/>
      <c r="Z543" s="752"/>
      <c r="AA543" s="752"/>
      <c r="AB543" s="752"/>
      <c r="AC543" s="752"/>
      <c r="AD543" s="752"/>
      <c r="AE543" s="752"/>
      <c r="AF543" s="752"/>
      <c r="AG543" s="752"/>
      <c r="AH543" s="752"/>
      <c r="AI543" s="752"/>
      <c r="AJ543" s="752"/>
      <c r="AK543" s="752"/>
      <c r="AL543" s="752"/>
      <c r="AM543" s="752"/>
      <c r="AN543" s="752"/>
      <c r="AO543" s="752"/>
      <c r="AP543" s="752"/>
    </row>
    <row r="544">
      <c r="A544" s="67"/>
      <c r="B544" s="101"/>
      <c r="C544" s="74"/>
      <c r="D544" s="67"/>
      <c r="E544" s="67"/>
      <c r="F544" s="74"/>
      <c r="G544" s="74"/>
      <c r="H544" s="74"/>
      <c r="I544" s="67"/>
      <c r="J544" s="67"/>
      <c r="K544" s="74"/>
      <c r="L544" s="74"/>
      <c r="M544" s="74"/>
      <c r="N544" s="74"/>
      <c r="O544" s="74"/>
      <c r="P544" s="74"/>
      <c r="Q544" s="74"/>
      <c r="R544" s="74"/>
      <c r="S544" s="752"/>
      <c r="T544" s="95"/>
      <c r="U544" s="752"/>
      <c r="V544" s="752"/>
      <c r="W544" s="752"/>
      <c r="X544" s="752"/>
      <c r="Y544" s="752"/>
      <c r="Z544" s="752"/>
      <c r="AA544" s="752"/>
      <c r="AB544" s="752"/>
      <c r="AC544" s="752"/>
      <c r="AD544" s="752"/>
      <c r="AE544" s="752"/>
      <c r="AF544" s="752"/>
      <c r="AG544" s="752"/>
      <c r="AH544" s="752"/>
      <c r="AI544" s="752"/>
      <c r="AJ544" s="752"/>
      <c r="AK544" s="752"/>
      <c r="AL544" s="752"/>
      <c r="AM544" s="752"/>
      <c r="AN544" s="752"/>
      <c r="AO544" s="752"/>
      <c r="AP544" s="752"/>
    </row>
    <row r="545">
      <c r="A545" s="67"/>
      <c r="B545" s="101"/>
      <c r="C545" s="74"/>
      <c r="D545" s="67"/>
      <c r="E545" s="67"/>
      <c r="F545" s="74"/>
      <c r="G545" s="74"/>
      <c r="H545" s="74"/>
      <c r="I545" s="67"/>
      <c r="J545" s="67"/>
      <c r="K545" s="74"/>
      <c r="L545" s="74"/>
      <c r="M545" s="74"/>
      <c r="N545" s="74"/>
      <c r="O545" s="74"/>
      <c r="P545" s="74"/>
      <c r="Q545" s="74"/>
      <c r="R545" s="74"/>
      <c r="S545" s="752"/>
      <c r="T545" s="95"/>
      <c r="U545" s="752"/>
      <c r="V545" s="752"/>
      <c r="W545" s="752"/>
      <c r="X545" s="752"/>
      <c r="Y545" s="752"/>
      <c r="Z545" s="752"/>
      <c r="AA545" s="752"/>
      <c r="AB545" s="752"/>
      <c r="AC545" s="752"/>
      <c r="AD545" s="752"/>
      <c r="AE545" s="752"/>
      <c r="AF545" s="752"/>
      <c r="AG545" s="752"/>
      <c r="AH545" s="752"/>
      <c r="AI545" s="752"/>
      <c r="AJ545" s="752"/>
      <c r="AK545" s="752"/>
      <c r="AL545" s="752"/>
      <c r="AM545" s="752"/>
      <c r="AN545" s="752"/>
      <c r="AO545" s="752"/>
      <c r="AP545" s="752"/>
    </row>
    <row r="546">
      <c r="A546" s="67"/>
      <c r="B546" s="101"/>
      <c r="C546" s="74"/>
      <c r="D546" s="67"/>
      <c r="E546" s="67"/>
      <c r="F546" s="74"/>
      <c r="G546" s="74"/>
      <c r="H546" s="74"/>
      <c r="I546" s="67"/>
      <c r="J546" s="67"/>
      <c r="K546" s="74"/>
      <c r="L546" s="74"/>
      <c r="M546" s="74"/>
      <c r="N546" s="74"/>
      <c r="O546" s="74"/>
      <c r="P546" s="74"/>
      <c r="Q546" s="74"/>
      <c r="R546" s="74"/>
      <c r="S546" s="752"/>
      <c r="T546" s="95"/>
      <c r="U546" s="752"/>
      <c r="V546" s="752"/>
      <c r="W546" s="752"/>
      <c r="X546" s="752"/>
      <c r="Y546" s="752"/>
      <c r="Z546" s="752"/>
      <c r="AA546" s="752"/>
      <c r="AB546" s="752"/>
      <c r="AC546" s="752"/>
      <c r="AD546" s="752"/>
      <c r="AE546" s="752"/>
      <c r="AF546" s="752"/>
      <c r="AG546" s="752"/>
      <c r="AH546" s="752"/>
      <c r="AI546" s="752"/>
      <c r="AJ546" s="752"/>
      <c r="AK546" s="752"/>
      <c r="AL546" s="752"/>
      <c r="AM546" s="752"/>
      <c r="AN546" s="752"/>
      <c r="AO546" s="752"/>
      <c r="AP546" s="752"/>
    </row>
    <row r="547">
      <c r="A547" s="67"/>
      <c r="B547" s="101"/>
      <c r="C547" s="74"/>
      <c r="D547" s="67"/>
      <c r="E547" s="67"/>
      <c r="F547" s="74"/>
      <c r="G547" s="74"/>
      <c r="H547" s="74"/>
      <c r="I547" s="67"/>
      <c r="J547" s="67"/>
      <c r="K547" s="74"/>
      <c r="L547" s="74"/>
      <c r="M547" s="74"/>
      <c r="N547" s="74"/>
      <c r="O547" s="74"/>
      <c r="P547" s="74"/>
      <c r="Q547" s="74"/>
      <c r="R547" s="74"/>
      <c r="S547" s="752"/>
      <c r="T547" s="95"/>
      <c r="U547" s="752"/>
      <c r="V547" s="752"/>
      <c r="W547" s="752"/>
      <c r="X547" s="752"/>
      <c r="Y547" s="752"/>
      <c r="Z547" s="752"/>
      <c r="AA547" s="752"/>
      <c r="AB547" s="752"/>
      <c r="AC547" s="752"/>
      <c r="AD547" s="752"/>
      <c r="AE547" s="752"/>
      <c r="AF547" s="752"/>
      <c r="AG547" s="752"/>
      <c r="AH547" s="752"/>
      <c r="AI547" s="752"/>
      <c r="AJ547" s="752"/>
      <c r="AK547" s="752"/>
      <c r="AL547" s="752"/>
      <c r="AM547" s="752"/>
      <c r="AN547" s="752"/>
      <c r="AO547" s="752"/>
      <c r="AP547" s="752"/>
    </row>
    <row r="548">
      <c r="A548" s="67"/>
      <c r="B548" s="101"/>
      <c r="C548" s="74"/>
      <c r="D548" s="67"/>
      <c r="E548" s="67"/>
      <c r="F548" s="74"/>
      <c r="G548" s="74"/>
      <c r="H548" s="74"/>
      <c r="I548" s="67"/>
      <c r="J548" s="67"/>
      <c r="K548" s="74"/>
      <c r="L548" s="74"/>
      <c r="M548" s="74"/>
      <c r="N548" s="74"/>
      <c r="O548" s="74"/>
      <c r="P548" s="74"/>
      <c r="Q548" s="74"/>
      <c r="R548" s="74"/>
      <c r="S548" s="752"/>
      <c r="T548" s="95"/>
      <c r="U548" s="752"/>
      <c r="V548" s="752"/>
      <c r="W548" s="752"/>
      <c r="X548" s="752"/>
      <c r="Y548" s="752"/>
      <c r="Z548" s="752"/>
      <c r="AA548" s="752"/>
      <c r="AB548" s="752"/>
      <c r="AC548" s="752"/>
      <c r="AD548" s="752"/>
      <c r="AE548" s="752"/>
      <c r="AF548" s="752"/>
      <c r="AG548" s="752"/>
      <c r="AH548" s="752"/>
      <c r="AI548" s="752"/>
      <c r="AJ548" s="752"/>
      <c r="AK548" s="752"/>
      <c r="AL548" s="752"/>
      <c r="AM548" s="752"/>
      <c r="AN548" s="752"/>
      <c r="AO548" s="752"/>
      <c r="AP548" s="752"/>
    </row>
    <row r="549">
      <c r="A549" s="67"/>
      <c r="B549" s="101"/>
      <c r="C549" s="74"/>
      <c r="D549" s="67"/>
      <c r="E549" s="67"/>
      <c r="F549" s="74"/>
      <c r="G549" s="74"/>
      <c r="H549" s="74"/>
      <c r="I549" s="67"/>
      <c r="J549" s="67"/>
      <c r="K549" s="74"/>
      <c r="L549" s="74"/>
      <c r="M549" s="74"/>
      <c r="N549" s="74"/>
      <c r="O549" s="74"/>
      <c r="P549" s="74"/>
      <c r="Q549" s="74"/>
      <c r="R549" s="74"/>
      <c r="S549" s="752"/>
      <c r="T549" s="95"/>
      <c r="U549" s="752"/>
      <c r="V549" s="752"/>
      <c r="W549" s="752"/>
      <c r="X549" s="752"/>
      <c r="Y549" s="752"/>
      <c r="Z549" s="752"/>
      <c r="AA549" s="752"/>
      <c r="AB549" s="752"/>
      <c r="AC549" s="752"/>
      <c r="AD549" s="752"/>
      <c r="AE549" s="752"/>
      <c r="AF549" s="752"/>
      <c r="AG549" s="752"/>
      <c r="AH549" s="752"/>
      <c r="AI549" s="752"/>
      <c r="AJ549" s="752"/>
      <c r="AK549" s="752"/>
      <c r="AL549" s="752"/>
      <c r="AM549" s="752"/>
      <c r="AN549" s="752"/>
      <c r="AO549" s="752"/>
      <c r="AP549" s="752"/>
    </row>
    <row r="550">
      <c r="A550" s="67"/>
      <c r="B550" s="101"/>
      <c r="C550" s="74"/>
      <c r="D550" s="67"/>
      <c r="E550" s="67"/>
      <c r="F550" s="74"/>
      <c r="G550" s="74"/>
      <c r="H550" s="74"/>
      <c r="I550" s="67"/>
      <c r="J550" s="67"/>
      <c r="K550" s="74"/>
      <c r="L550" s="74"/>
      <c r="M550" s="74"/>
      <c r="N550" s="74"/>
      <c r="O550" s="74"/>
      <c r="P550" s="74"/>
      <c r="Q550" s="74"/>
      <c r="R550" s="74"/>
      <c r="S550" s="752"/>
      <c r="T550" s="95"/>
      <c r="U550" s="752"/>
      <c r="V550" s="752"/>
      <c r="W550" s="752"/>
      <c r="X550" s="752"/>
      <c r="Y550" s="752"/>
      <c r="Z550" s="752"/>
      <c r="AA550" s="752"/>
      <c r="AB550" s="752"/>
      <c r="AC550" s="752"/>
      <c r="AD550" s="752"/>
      <c r="AE550" s="752"/>
      <c r="AF550" s="752"/>
      <c r="AG550" s="752"/>
      <c r="AH550" s="752"/>
      <c r="AI550" s="752"/>
      <c r="AJ550" s="752"/>
      <c r="AK550" s="752"/>
      <c r="AL550" s="752"/>
      <c r="AM550" s="752"/>
      <c r="AN550" s="752"/>
      <c r="AO550" s="752"/>
      <c r="AP550" s="752"/>
    </row>
    <row r="551">
      <c r="A551" s="67"/>
      <c r="B551" s="101"/>
      <c r="C551" s="74"/>
      <c r="D551" s="67"/>
      <c r="E551" s="67"/>
      <c r="F551" s="74"/>
      <c r="G551" s="74"/>
      <c r="H551" s="74"/>
      <c r="I551" s="67"/>
      <c r="J551" s="67"/>
      <c r="K551" s="74"/>
      <c r="L551" s="74"/>
      <c r="M551" s="74"/>
      <c r="N551" s="74"/>
      <c r="O551" s="74"/>
      <c r="P551" s="74"/>
      <c r="Q551" s="74"/>
      <c r="R551" s="74"/>
      <c r="S551" s="752"/>
      <c r="T551" s="95"/>
      <c r="U551" s="752"/>
      <c r="V551" s="752"/>
      <c r="W551" s="752"/>
      <c r="X551" s="752"/>
      <c r="Y551" s="752"/>
      <c r="Z551" s="752"/>
      <c r="AA551" s="752"/>
      <c r="AB551" s="752"/>
      <c r="AC551" s="752"/>
      <c r="AD551" s="752"/>
      <c r="AE551" s="752"/>
      <c r="AF551" s="752"/>
      <c r="AG551" s="752"/>
      <c r="AH551" s="752"/>
      <c r="AI551" s="752"/>
      <c r="AJ551" s="752"/>
      <c r="AK551" s="752"/>
      <c r="AL551" s="752"/>
      <c r="AM551" s="752"/>
      <c r="AN551" s="752"/>
      <c r="AO551" s="752"/>
      <c r="AP551" s="752"/>
    </row>
    <row r="552">
      <c r="A552" s="67"/>
      <c r="B552" s="101"/>
      <c r="C552" s="74"/>
      <c r="D552" s="67"/>
      <c r="E552" s="67"/>
      <c r="F552" s="74"/>
      <c r="G552" s="74"/>
      <c r="H552" s="74"/>
      <c r="I552" s="67"/>
      <c r="J552" s="67"/>
      <c r="K552" s="74"/>
      <c r="L552" s="74"/>
      <c r="M552" s="74"/>
      <c r="N552" s="74"/>
      <c r="O552" s="74"/>
      <c r="P552" s="74"/>
      <c r="Q552" s="74"/>
      <c r="R552" s="74"/>
      <c r="S552" s="752"/>
      <c r="T552" s="95"/>
      <c r="U552" s="752"/>
      <c r="V552" s="752"/>
      <c r="W552" s="752"/>
      <c r="X552" s="752"/>
      <c r="Y552" s="752"/>
      <c r="Z552" s="752"/>
      <c r="AA552" s="752"/>
      <c r="AB552" s="752"/>
      <c r="AC552" s="752"/>
      <c r="AD552" s="752"/>
      <c r="AE552" s="752"/>
      <c r="AF552" s="752"/>
      <c r="AG552" s="752"/>
      <c r="AH552" s="752"/>
      <c r="AI552" s="752"/>
      <c r="AJ552" s="752"/>
      <c r="AK552" s="752"/>
      <c r="AL552" s="752"/>
      <c r="AM552" s="752"/>
      <c r="AN552" s="752"/>
      <c r="AO552" s="752"/>
      <c r="AP552" s="752"/>
    </row>
    <row r="553">
      <c r="A553" s="67"/>
      <c r="B553" s="101"/>
      <c r="C553" s="74"/>
      <c r="D553" s="67"/>
      <c r="E553" s="67"/>
      <c r="F553" s="74"/>
      <c r="G553" s="74"/>
      <c r="H553" s="74"/>
      <c r="I553" s="67"/>
      <c r="J553" s="67"/>
      <c r="K553" s="74"/>
      <c r="L553" s="74"/>
      <c r="M553" s="74"/>
      <c r="N553" s="74"/>
      <c r="O553" s="74"/>
      <c r="P553" s="74"/>
      <c r="Q553" s="74"/>
      <c r="R553" s="74"/>
      <c r="S553" s="752"/>
      <c r="T553" s="95"/>
      <c r="U553" s="752"/>
      <c r="V553" s="752"/>
      <c r="W553" s="752"/>
      <c r="X553" s="752"/>
      <c r="Y553" s="752"/>
      <c r="Z553" s="752"/>
      <c r="AA553" s="752"/>
      <c r="AB553" s="752"/>
      <c r="AC553" s="752"/>
      <c r="AD553" s="752"/>
      <c r="AE553" s="752"/>
      <c r="AF553" s="752"/>
      <c r="AG553" s="752"/>
      <c r="AH553" s="752"/>
      <c r="AI553" s="752"/>
      <c r="AJ553" s="752"/>
      <c r="AK553" s="752"/>
      <c r="AL553" s="752"/>
      <c r="AM553" s="752"/>
      <c r="AN553" s="752"/>
      <c r="AO553" s="752"/>
      <c r="AP553" s="752"/>
    </row>
    <row r="554">
      <c r="A554" s="67"/>
      <c r="B554" s="101"/>
      <c r="C554" s="74"/>
      <c r="D554" s="67"/>
      <c r="E554" s="67"/>
      <c r="F554" s="74"/>
      <c r="G554" s="74"/>
      <c r="H554" s="74"/>
      <c r="I554" s="67"/>
      <c r="J554" s="67"/>
      <c r="K554" s="74"/>
      <c r="L554" s="74"/>
      <c r="M554" s="74"/>
      <c r="N554" s="74"/>
      <c r="O554" s="74"/>
      <c r="P554" s="74"/>
      <c r="Q554" s="74"/>
      <c r="R554" s="74"/>
      <c r="S554" s="752"/>
      <c r="T554" s="95"/>
      <c r="U554" s="752"/>
      <c r="V554" s="752"/>
      <c r="W554" s="752"/>
      <c r="X554" s="752"/>
      <c r="Y554" s="752"/>
      <c r="Z554" s="752"/>
      <c r="AA554" s="752"/>
      <c r="AB554" s="752"/>
      <c r="AC554" s="752"/>
      <c r="AD554" s="752"/>
      <c r="AE554" s="752"/>
      <c r="AF554" s="752"/>
      <c r="AG554" s="752"/>
      <c r="AH554" s="752"/>
      <c r="AI554" s="752"/>
      <c r="AJ554" s="752"/>
      <c r="AK554" s="752"/>
      <c r="AL554" s="752"/>
      <c r="AM554" s="752"/>
      <c r="AN554" s="752"/>
      <c r="AO554" s="752"/>
      <c r="AP554" s="752"/>
    </row>
    <row r="555">
      <c r="A555" s="67"/>
      <c r="B555" s="101"/>
      <c r="C555" s="74"/>
      <c r="D555" s="67"/>
      <c r="E555" s="67"/>
      <c r="F555" s="74"/>
      <c r="G555" s="74"/>
      <c r="H555" s="74"/>
      <c r="I555" s="67"/>
      <c r="J555" s="67"/>
      <c r="K555" s="74"/>
      <c r="L555" s="74"/>
      <c r="M555" s="74"/>
      <c r="N555" s="74"/>
      <c r="O555" s="74"/>
      <c r="P555" s="74"/>
      <c r="Q555" s="74"/>
      <c r="R555" s="74"/>
      <c r="S555" s="752"/>
      <c r="T555" s="95"/>
      <c r="U555" s="752"/>
      <c r="V555" s="752"/>
      <c r="W555" s="752"/>
      <c r="X555" s="752"/>
      <c r="Y555" s="752"/>
      <c r="Z555" s="752"/>
      <c r="AA555" s="752"/>
      <c r="AB555" s="752"/>
      <c r="AC555" s="752"/>
      <c r="AD555" s="752"/>
      <c r="AE555" s="752"/>
      <c r="AF555" s="752"/>
      <c r="AG555" s="752"/>
      <c r="AH555" s="752"/>
      <c r="AI555" s="752"/>
      <c r="AJ555" s="752"/>
      <c r="AK555" s="752"/>
      <c r="AL555" s="752"/>
      <c r="AM555" s="752"/>
      <c r="AN555" s="752"/>
      <c r="AO555" s="752"/>
      <c r="AP555" s="752"/>
    </row>
    <row r="556">
      <c r="A556" s="67"/>
      <c r="B556" s="101"/>
      <c r="C556" s="74"/>
      <c r="D556" s="67"/>
      <c r="E556" s="67"/>
      <c r="F556" s="74"/>
      <c r="G556" s="74"/>
      <c r="H556" s="74"/>
      <c r="I556" s="67"/>
      <c r="J556" s="67"/>
      <c r="K556" s="74"/>
      <c r="L556" s="74"/>
      <c r="M556" s="74"/>
      <c r="N556" s="74"/>
      <c r="O556" s="74"/>
      <c r="P556" s="74"/>
      <c r="Q556" s="74"/>
      <c r="R556" s="74"/>
      <c r="S556" s="752"/>
      <c r="T556" s="95"/>
      <c r="U556" s="752"/>
      <c r="V556" s="752"/>
      <c r="W556" s="752"/>
      <c r="X556" s="752"/>
      <c r="Y556" s="752"/>
      <c r="Z556" s="752"/>
      <c r="AA556" s="752"/>
      <c r="AB556" s="752"/>
      <c r="AC556" s="752"/>
      <c r="AD556" s="752"/>
      <c r="AE556" s="752"/>
      <c r="AF556" s="752"/>
      <c r="AG556" s="752"/>
      <c r="AH556" s="752"/>
      <c r="AI556" s="752"/>
      <c r="AJ556" s="752"/>
      <c r="AK556" s="752"/>
      <c r="AL556" s="752"/>
      <c r="AM556" s="752"/>
      <c r="AN556" s="752"/>
      <c r="AO556" s="752"/>
      <c r="AP556" s="752"/>
    </row>
    <row r="557">
      <c r="A557" s="67"/>
      <c r="B557" s="101"/>
      <c r="C557" s="74"/>
      <c r="D557" s="67"/>
      <c r="E557" s="67"/>
      <c r="F557" s="74"/>
      <c r="G557" s="74"/>
      <c r="H557" s="74"/>
      <c r="I557" s="67"/>
      <c r="J557" s="67"/>
      <c r="K557" s="74"/>
      <c r="L557" s="74"/>
      <c r="M557" s="74"/>
      <c r="N557" s="74"/>
      <c r="O557" s="74"/>
      <c r="P557" s="74"/>
      <c r="Q557" s="74"/>
      <c r="R557" s="74"/>
      <c r="S557" s="752"/>
      <c r="T557" s="95"/>
      <c r="U557" s="752"/>
      <c r="V557" s="752"/>
      <c r="W557" s="752"/>
      <c r="X557" s="752"/>
      <c r="Y557" s="752"/>
      <c r="Z557" s="752"/>
      <c r="AA557" s="752"/>
      <c r="AB557" s="752"/>
      <c r="AC557" s="752"/>
      <c r="AD557" s="752"/>
      <c r="AE557" s="752"/>
      <c r="AF557" s="752"/>
      <c r="AG557" s="752"/>
      <c r="AH557" s="752"/>
      <c r="AI557" s="752"/>
      <c r="AJ557" s="752"/>
      <c r="AK557" s="752"/>
      <c r="AL557" s="752"/>
      <c r="AM557" s="752"/>
      <c r="AN557" s="752"/>
      <c r="AO557" s="752"/>
      <c r="AP557" s="752"/>
    </row>
    <row r="558">
      <c r="A558" s="67"/>
      <c r="B558" s="101"/>
      <c r="C558" s="74"/>
      <c r="D558" s="67"/>
      <c r="E558" s="67"/>
      <c r="F558" s="74"/>
      <c r="G558" s="74"/>
      <c r="H558" s="74"/>
      <c r="I558" s="67"/>
      <c r="J558" s="67"/>
      <c r="K558" s="74"/>
      <c r="L558" s="74"/>
      <c r="M558" s="74"/>
      <c r="N558" s="74"/>
      <c r="O558" s="74"/>
      <c r="P558" s="74"/>
      <c r="Q558" s="74"/>
      <c r="R558" s="74"/>
      <c r="S558" s="752"/>
      <c r="T558" s="95"/>
      <c r="U558" s="752"/>
      <c r="V558" s="752"/>
      <c r="W558" s="752"/>
      <c r="X558" s="752"/>
      <c r="Y558" s="752"/>
      <c r="Z558" s="752"/>
      <c r="AA558" s="752"/>
      <c r="AB558" s="752"/>
      <c r="AC558" s="752"/>
      <c r="AD558" s="752"/>
      <c r="AE558" s="752"/>
      <c r="AF558" s="752"/>
      <c r="AG558" s="752"/>
      <c r="AH558" s="752"/>
      <c r="AI558" s="752"/>
      <c r="AJ558" s="752"/>
      <c r="AK558" s="752"/>
      <c r="AL558" s="752"/>
      <c r="AM558" s="752"/>
      <c r="AN558" s="752"/>
      <c r="AO558" s="752"/>
      <c r="AP558" s="752"/>
    </row>
    <row r="559">
      <c r="A559" s="67"/>
      <c r="B559" s="101"/>
      <c r="C559" s="74"/>
      <c r="D559" s="67"/>
      <c r="E559" s="67"/>
      <c r="F559" s="74"/>
      <c r="G559" s="74"/>
      <c r="H559" s="74"/>
      <c r="I559" s="67"/>
      <c r="J559" s="67"/>
      <c r="K559" s="74"/>
      <c r="L559" s="74"/>
      <c r="M559" s="74"/>
      <c r="N559" s="74"/>
      <c r="O559" s="74"/>
      <c r="P559" s="74"/>
      <c r="Q559" s="74"/>
      <c r="R559" s="74"/>
      <c r="S559" s="752"/>
      <c r="T559" s="95"/>
      <c r="U559" s="752"/>
      <c r="V559" s="752"/>
      <c r="W559" s="752"/>
      <c r="X559" s="752"/>
      <c r="Y559" s="752"/>
      <c r="Z559" s="752"/>
      <c r="AA559" s="752"/>
      <c r="AB559" s="752"/>
      <c r="AC559" s="752"/>
      <c r="AD559" s="752"/>
      <c r="AE559" s="752"/>
      <c r="AF559" s="752"/>
      <c r="AG559" s="752"/>
      <c r="AH559" s="752"/>
      <c r="AI559" s="752"/>
      <c r="AJ559" s="752"/>
      <c r="AK559" s="752"/>
      <c r="AL559" s="752"/>
      <c r="AM559" s="752"/>
      <c r="AN559" s="752"/>
      <c r="AO559" s="752"/>
      <c r="AP559" s="752"/>
    </row>
    <row r="560">
      <c r="A560" s="67"/>
      <c r="B560" s="101"/>
      <c r="C560" s="74"/>
      <c r="D560" s="67"/>
      <c r="E560" s="67"/>
      <c r="F560" s="74"/>
      <c r="G560" s="74"/>
      <c r="H560" s="74"/>
      <c r="I560" s="67"/>
      <c r="J560" s="67"/>
      <c r="K560" s="74"/>
      <c r="L560" s="74"/>
      <c r="M560" s="74"/>
      <c r="N560" s="74"/>
      <c r="O560" s="74"/>
      <c r="P560" s="74"/>
      <c r="Q560" s="74"/>
      <c r="R560" s="74"/>
      <c r="S560" s="752"/>
      <c r="T560" s="95"/>
      <c r="U560" s="752"/>
      <c r="V560" s="752"/>
      <c r="W560" s="752"/>
      <c r="X560" s="752"/>
      <c r="Y560" s="752"/>
      <c r="Z560" s="752"/>
      <c r="AA560" s="752"/>
      <c r="AB560" s="752"/>
      <c r="AC560" s="752"/>
      <c r="AD560" s="752"/>
      <c r="AE560" s="752"/>
      <c r="AF560" s="752"/>
      <c r="AG560" s="752"/>
      <c r="AH560" s="752"/>
      <c r="AI560" s="752"/>
      <c r="AJ560" s="752"/>
      <c r="AK560" s="752"/>
      <c r="AL560" s="752"/>
      <c r="AM560" s="752"/>
      <c r="AN560" s="752"/>
      <c r="AO560" s="752"/>
      <c r="AP560" s="752"/>
    </row>
    <row r="561">
      <c r="A561" s="67"/>
      <c r="B561" s="101"/>
      <c r="C561" s="74"/>
      <c r="D561" s="67"/>
      <c r="E561" s="67"/>
      <c r="F561" s="74"/>
      <c r="G561" s="74"/>
      <c r="H561" s="74"/>
      <c r="I561" s="67"/>
      <c r="J561" s="67"/>
      <c r="K561" s="74"/>
      <c r="L561" s="74"/>
      <c r="M561" s="74"/>
      <c r="N561" s="74"/>
      <c r="O561" s="74"/>
      <c r="P561" s="74"/>
      <c r="Q561" s="74"/>
      <c r="R561" s="74"/>
      <c r="S561" s="752"/>
      <c r="T561" s="95"/>
      <c r="U561" s="752"/>
      <c r="V561" s="752"/>
      <c r="W561" s="752"/>
      <c r="X561" s="752"/>
      <c r="Y561" s="752"/>
      <c r="Z561" s="752"/>
      <c r="AA561" s="752"/>
      <c r="AB561" s="752"/>
      <c r="AC561" s="752"/>
      <c r="AD561" s="752"/>
      <c r="AE561" s="752"/>
      <c r="AF561" s="752"/>
      <c r="AG561" s="752"/>
      <c r="AH561" s="752"/>
      <c r="AI561" s="752"/>
      <c r="AJ561" s="752"/>
      <c r="AK561" s="752"/>
      <c r="AL561" s="752"/>
      <c r="AM561" s="752"/>
      <c r="AN561" s="752"/>
      <c r="AO561" s="752"/>
      <c r="AP561" s="752"/>
    </row>
    <row r="562">
      <c r="A562" s="67"/>
      <c r="B562" s="101"/>
      <c r="C562" s="74"/>
      <c r="D562" s="67"/>
      <c r="E562" s="67"/>
      <c r="F562" s="74"/>
      <c r="G562" s="74"/>
      <c r="H562" s="74"/>
      <c r="I562" s="67"/>
      <c r="J562" s="67"/>
      <c r="K562" s="74"/>
      <c r="L562" s="74"/>
      <c r="M562" s="74"/>
      <c r="N562" s="74"/>
      <c r="O562" s="74"/>
      <c r="P562" s="74"/>
      <c r="Q562" s="74"/>
      <c r="R562" s="74"/>
      <c r="S562" s="752"/>
      <c r="T562" s="95"/>
      <c r="U562" s="752"/>
      <c r="V562" s="752"/>
      <c r="W562" s="752"/>
      <c r="X562" s="752"/>
      <c r="Y562" s="752"/>
      <c r="Z562" s="752"/>
      <c r="AA562" s="752"/>
      <c r="AB562" s="752"/>
      <c r="AC562" s="752"/>
      <c r="AD562" s="752"/>
      <c r="AE562" s="752"/>
      <c r="AF562" s="752"/>
      <c r="AG562" s="752"/>
      <c r="AH562" s="752"/>
      <c r="AI562" s="752"/>
      <c r="AJ562" s="752"/>
      <c r="AK562" s="752"/>
      <c r="AL562" s="752"/>
      <c r="AM562" s="752"/>
      <c r="AN562" s="752"/>
      <c r="AO562" s="752"/>
      <c r="AP562" s="752"/>
    </row>
    <row r="563">
      <c r="A563" s="67"/>
      <c r="B563" s="101"/>
      <c r="C563" s="74"/>
      <c r="D563" s="67"/>
      <c r="E563" s="67"/>
      <c r="F563" s="74"/>
      <c r="G563" s="74"/>
      <c r="H563" s="74"/>
      <c r="I563" s="67"/>
      <c r="J563" s="67"/>
      <c r="K563" s="74"/>
      <c r="L563" s="74"/>
      <c r="M563" s="74"/>
      <c r="N563" s="74"/>
      <c r="O563" s="74"/>
      <c r="P563" s="74"/>
      <c r="Q563" s="74"/>
      <c r="R563" s="74"/>
      <c r="S563" s="752"/>
      <c r="T563" s="95"/>
      <c r="U563" s="752"/>
      <c r="V563" s="752"/>
      <c r="W563" s="752"/>
      <c r="X563" s="752"/>
      <c r="Y563" s="752"/>
      <c r="Z563" s="752"/>
      <c r="AA563" s="752"/>
      <c r="AB563" s="752"/>
      <c r="AC563" s="752"/>
      <c r="AD563" s="752"/>
      <c r="AE563" s="752"/>
      <c r="AF563" s="752"/>
      <c r="AG563" s="752"/>
      <c r="AH563" s="752"/>
      <c r="AI563" s="752"/>
      <c r="AJ563" s="752"/>
      <c r="AK563" s="752"/>
      <c r="AL563" s="752"/>
      <c r="AM563" s="752"/>
      <c r="AN563" s="752"/>
      <c r="AO563" s="752"/>
      <c r="AP563" s="752"/>
    </row>
    <row r="564">
      <c r="A564" s="67"/>
      <c r="B564" s="101"/>
      <c r="C564" s="74"/>
      <c r="D564" s="67"/>
      <c r="E564" s="67"/>
      <c r="F564" s="74"/>
      <c r="G564" s="74"/>
      <c r="H564" s="74"/>
      <c r="I564" s="67"/>
      <c r="J564" s="67"/>
      <c r="K564" s="74"/>
      <c r="L564" s="74"/>
      <c r="M564" s="74"/>
      <c r="N564" s="74"/>
      <c r="O564" s="74"/>
      <c r="P564" s="74"/>
      <c r="Q564" s="74"/>
      <c r="R564" s="74"/>
      <c r="S564" s="752"/>
      <c r="T564" s="95"/>
      <c r="U564" s="752"/>
      <c r="V564" s="752"/>
      <c r="W564" s="752"/>
      <c r="X564" s="752"/>
      <c r="Y564" s="752"/>
      <c r="Z564" s="752"/>
      <c r="AA564" s="752"/>
      <c r="AB564" s="752"/>
      <c r="AC564" s="752"/>
      <c r="AD564" s="752"/>
      <c r="AE564" s="752"/>
      <c r="AF564" s="752"/>
      <c r="AG564" s="752"/>
      <c r="AH564" s="752"/>
      <c r="AI564" s="752"/>
      <c r="AJ564" s="752"/>
      <c r="AK564" s="752"/>
      <c r="AL564" s="752"/>
      <c r="AM564" s="752"/>
      <c r="AN564" s="752"/>
      <c r="AO564" s="752"/>
      <c r="AP564" s="752"/>
    </row>
    <row r="565">
      <c r="A565" s="67"/>
      <c r="B565" s="101"/>
      <c r="C565" s="74"/>
      <c r="D565" s="67"/>
      <c r="E565" s="67"/>
      <c r="F565" s="74"/>
      <c r="G565" s="74"/>
      <c r="H565" s="74"/>
      <c r="I565" s="67"/>
      <c r="J565" s="67"/>
      <c r="K565" s="74"/>
      <c r="L565" s="74"/>
      <c r="M565" s="74"/>
      <c r="N565" s="74"/>
      <c r="O565" s="74"/>
      <c r="P565" s="74"/>
      <c r="Q565" s="74"/>
      <c r="R565" s="74"/>
      <c r="S565" s="752"/>
      <c r="T565" s="95"/>
      <c r="U565" s="752"/>
      <c r="V565" s="752"/>
      <c r="W565" s="752"/>
      <c r="X565" s="752"/>
      <c r="Y565" s="752"/>
      <c r="Z565" s="752"/>
      <c r="AA565" s="752"/>
      <c r="AB565" s="752"/>
      <c r="AC565" s="752"/>
      <c r="AD565" s="752"/>
      <c r="AE565" s="752"/>
      <c r="AF565" s="752"/>
      <c r="AG565" s="752"/>
      <c r="AH565" s="752"/>
      <c r="AI565" s="752"/>
      <c r="AJ565" s="752"/>
      <c r="AK565" s="752"/>
      <c r="AL565" s="752"/>
      <c r="AM565" s="752"/>
      <c r="AN565" s="752"/>
      <c r="AO565" s="752"/>
      <c r="AP565" s="752"/>
    </row>
    <row r="566">
      <c r="A566" s="67"/>
      <c r="B566" s="101"/>
      <c r="C566" s="74"/>
      <c r="D566" s="67"/>
      <c r="E566" s="67"/>
      <c r="F566" s="74"/>
      <c r="G566" s="74"/>
      <c r="H566" s="74"/>
      <c r="I566" s="67"/>
      <c r="J566" s="67"/>
      <c r="K566" s="74"/>
      <c r="L566" s="74"/>
      <c r="M566" s="74"/>
      <c r="N566" s="74"/>
      <c r="O566" s="74"/>
      <c r="P566" s="74"/>
      <c r="Q566" s="74"/>
      <c r="R566" s="74"/>
      <c r="S566" s="752"/>
      <c r="T566" s="95"/>
      <c r="U566" s="752"/>
      <c r="V566" s="752"/>
      <c r="W566" s="752"/>
      <c r="X566" s="752"/>
      <c r="Y566" s="752"/>
      <c r="Z566" s="752"/>
      <c r="AA566" s="752"/>
      <c r="AB566" s="752"/>
      <c r="AC566" s="752"/>
      <c r="AD566" s="752"/>
      <c r="AE566" s="752"/>
      <c r="AF566" s="752"/>
      <c r="AG566" s="752"/>
      <c r="AH566" s="752"/>
      <c r="AI566" s="752"/>
      <c r="AJ566" s="752"/>
      <c r="AK566" s="752"/>
      <c r="AL566" s="752"/>
      <c r="AM566" s="752"/>
      <c r="AN566" s="752"/>
      <c r="AO566" s="752"/>
      <c r="AP566" s="752"/>
    </row>
    <row r="567">
      <c r="A567" s="67"/>
      <c r="B567" s="101"/>
      <c r="C567" s="74"/>
      <c r="D567" s="67"/>
      <c r="E567" s="67"/>
      <c r="F567" s="74"/>
      <c r="G567" s="74"/>
      <c r="H567" s="74"/>
      <c r="I567" s="67"/>
      <c r="J567" s="67"/>
      <c r="K567" s="74"/>
      <c r="L567" s="74"/>
      <c r="M567" s="74"/>
      <c r="N567" s="74"/>
      <c r="O567" s="74"/>
      <c r="P567" s="74"/>
      <c r="Q567" s="74"/>
      <c r="R567" s="74"/>
      <c r="S567" s="752"/>
      <c r="T567" s="95"/>
      <c r="U567" s="752"/>
      <c r="V567" s="752"/>
      <c r="W567" s="752"/>
      <c r="X567" s="752"/>
      <c r="Y567" s="752"/>
      <c r="Z567" s="752"/>
      <c r="AA567" s="752"/>
      <c r="AB567" s="752"/>
      <c r="AC567" s="752"/>
      <c r="AD567" s="752"/>
      <c r="AE567" s="752"/>
      <c r="AF567" s="752"/>
      <c r="AG567" s="752"/>
      <c r="AH567" s="752"/>
      <c r="AI567" s="752"/>
      <c r="AJ567" s="752"/>
      <c r="AK567" s="752"/>
      <c r="AL567" s="752"/>
      <c r="AM567" s="752"/>
      <c r="AN567" s="752"/>
      <c r="AO567" s="752"/>
      <c r="AP567" s="752"/>
    </row>
    <row r="568">
      <c r="A568" s="67"/>
      <c r="B568" s="101"/>
      <c r="C568" s="74"/>
      <c r="D568" s="67"/>
      <c r="E568" s="67"/>
      <c r="F568" s="74"/>
      <c r="G568" s="74"/>
      <c r="H568" s="74"/>
      <c r="I568" s="67"/>
      <c r="J568" s="67"/>
      <c r="K568" s="74"/>
      <c r="L568" s="74"/>
      <c r="M568" s="74"/>
      <c r="N568" s="74"/>
      <c r="O568" s="74"/>
      <c r="P568" s="74"/>
      <c r="Q568" s="74"/>
      <c r="R568" s="74"/>
      <c r="S568" s="752"/>
      <c r="T568" s="95"/>
      <c r="U568" s="752"/>
      <c r="V568" s="752"/>
      <c r="W568" s="752"/>
      <c r="X568" s="752"/>
      <c r="Y568" s="752"/>
      <c r="Z568" s="752"/>
      <c r="AA568" s="752"/>
      <c r="AB568" s="752"/>
      <c r="AC568" s="752"/>
      <c r="AD568" s="752"/>
      <c r="AE568" s="752"/>
      <c r="AF568" s="752"/>
      <c r="AG568" s="752"/>
      <c r="AH568" s="752"/>
      <c r="AI568" s="752"/>
      <c r="AJ568" s="752"/>
      <c r="AK568" s="752"/>
      <c r="AL568" s="752"/>
      <c r="AM568" s="752"/>
      <c r="AN568" s="752"/>
      <c r="AO568" s="752"/>
      <c r="AP568" s="752"/>
    </row>
    <row r="569">
      <c r="A569" s="67"/>
      <c r="B569" s="101"/>
      <c r="C569" s="74"/>
      <c r="D569" s="67"/>
      <c r="E569" s="67"/>
      <c r="F569" s="74"/>
      <c r="G569" s="74"/>
      <c r="H569" s="74"/>
      <c r="I569" s="67"/>
      <c r="J569" s="67"/>
      <c r="K569" s="74"/>
      <c r="L569" s="74"/>
      <c r="M569" s="74"/>
      <c r="N569" s="74"/>
      <c r="O569" s="74"/>
      <c r="P569" s="74"/>
      <c r="Q569" s="74"/>
      <c r="R569" s="74"/>
      <c r="S569" s="752"/>
      <c r="T569" s="95"/>
      <c r="U569" s="752"/>
      <c r="V569" s="752"/>
      <c r="W569" s="752"/>
      <c r="X569" s="752"/>
      <c r="Y569" s="752"/>
      <c r="Z569" s="752"/>
      <c r="AA569" s="752"/>
      <c r="AB569" s="752"/>
      <c r="AC569" s="752"/>
      <c r="AD569" s="752"/>
      <c r="AE569" s="752"/>
      <c r="AF569" s="752"/>
      <c r="AG569" s="752"/>
      <c r="AH569" s="752"/>
      <c r="AI569" s="752"/>
      <c r="AJ569" s="752"/>
      <c r="AK569" s="752"/>
      <c r="AL569" s="752"/>
      <c r="AM569" s="752"/>
      <c r="AN569" s="752"/>
      <c r="AO569" s="752"/>
      <c r="AP569" s="752"/>
    </row>
    <row r="570">
      <c r="A570" s="67"/>
      <c r="B570" s="101"/>
      <c r="C570" s="74"/>
      <c r="D570" s="67"/>
      <c r="E570" s="67"/>
      <c r="F570" s="74"/>
      <c r="G570" s="74"/>
      <c r="H570" s="74"/>
      <c r="I570" s="67"/>
      <c r="J570" s="67"/>
      <c r="K570" s="74"/>
      <c r="L570" s="74"/>
      <c r="M570" s="74"/>
      <c r="N570" s="74"/>
      <c r="O570" s="74"/>
      <c r="P570" s="74"/>
      <c r="Q570" s="74"/>
      <c r="R570" s="74"/>
      <c r="S570" s="752"/>
      <c r="T570" s="95"/>
      <c r="U570" s="752"/>
      <c r="V570" s="752"/>
      <c r="W570" s="752"/>
      <c r="X570" s="752"/>
      <c r="Y570" s="752"/>
      <c r="Z570" s="752"/>
      <c r="AA570" s="752"/>
      <c r="AB570" s="752"/>
      <c r="AC570" s="752"/>
      <c r="AD570" s="752"/>
      <c r="AE570" s="752"/>
      <c r="AF570" s="752"/>
      <c r="AG570" s="752"/>
      <c r="AH570" s="752"/>
      <c r="AI570" s="752"/>
      <c r="AJ570" s="752"/>
      <c r="AK570" s="752"/>
      <c r="AL570" s="752"/>
      <c r="AM570" s="752"/>
      <c r="AN570" s="752"/>
      <c r="AO570" s="752"/>
      <c r="AP570" s="752"/>
    </row>
    <row r="571">
      <c r="A571" s="67"/>
      <c r="B571" s="101"/>
      <c r="C571" s="74"/>
      <c r="D571" s="67"/>
      <c r="E571" s="67"/>
      <c r="F571" s="74"/>
      <c r="G571" s="74"/>
      <c r="H571" s="74"/>
      <c r="I571" s="67"/>
      <c r="J571" s="67"/>
      <c r="K571" s="74"/>
      <c r="L571" s="74"/>
      <c r="M571" s="74"/>
      <c r="N571" s="74"/>
      <c r="O571" s="74"/>
      <c r="P571" s="74"/>
      <c r="Q571" s="74"/>
      <c r="R571" s="74"/>
      <c r="S571" s="752"/>
      <c r="T571" s="95"/>
      <c r="U571" s="752"/>
      <c r="V571" s="752"/>
      <c r="W571" s="752"/>
      <c r="X571" s="752"/>
      <c r="Y571" s="752"/>
      <c r="Z571" s="752"/>
      <c r="AA571" s="752"/>
      <c r="AB571" s="752"/>
      <c r="AC571" s="752"/>
      <c r="AD571" s="752"/>
      <c r="AE571" s="752"/>
      <c r="AF571" s="752"/>
      <c r="AG571" s="752"/>
      <c r="AH571" s="752"/>
      <c r="AI571" s="752"/>
      <c r="AJ571" s="752"/>
      <c r="AK571" s="752"/>
      <c r="AL571" s="752"/>
      <c r="AM571" s="752"/>
      <c r="AN571" s="752"/>
      <c r="AO571" s="752"/>
      <c r="AP571" s="752"/>
    </row>
    <row r="572">
      <c r="A572" s="67"/>
      <c r="B572" s="101"/>
      <c r="C572" s="74"/>
      <c r="D572" s="67"/>
      <c r="E572" s="67"/>
      <c r="F572" s="74"/>
      <c r="G572" s="74"/>
      <c r="H572" s="74"/>
      <c r="I572" s="67"/>
      <c r="J572" s="67"/>
      <c r="K572" s="74"/>
      <c r="L572" s="74"/>
      <c r="M572" s="74"/>
      <c r="N572" s="74"/>
      <c r="O572" s="74"/>
      <c r="P572" s="74"/>
      <c r="Q572" s="74"/>
      <c r="R572" s="74"/>
      <c r="S572" s="752"/>
      <c r="T572" s="95"/>
      <c r="U572" s="752"/>
      <c r="V572" s="752"/>
      <c r="W572" s="752"/>
      <c r="X572" s="752"/>
      <c r="Y572" s="752"/>
      <c r="Z572" s="752"/>
      <c r="AA572" s="752"/>
      <c r="AB572" s="752"/>
      <c r="AC572" s="752"/>
      <c r="AD572" s="752"/>
      <c r="AE572" s="752"/>
      <c r="AF572" s="752"/>
      <c r="AG572" s="752"/>
      <c r="AH572" s="752"/>
      <c r="AI572" s="752"/>
      <c r="AJ572" s="752"/>
      <c r="AK572" s="752"/>
      <c r="AL572" s="752"/>
      <c r="AM572" s="752"/>
      <c r="AN572" s="752"/>
      <c r="AO572" s="752"/>
      <c r="AP572" s="752"/>
    </row>
    <row r="573">
      <c r="A573" s="67"/>
      <c r="B573" s="101"/>
      <c r="C573" s="74"/>
      <c r="D573" s="67"/>
      <c r="E573" s="67"/>
      <c r="F573" s="74"/>
      <c r="G573" s="74"/>
      <c r="H573" s="74"/>
      <c r="I573" s="67"/>
      <c r="J573" s="67"/>
      <c r="K573" s="74"/>
      <c r="L573" s="74"/>
      <c r="M573" s="74"/>
      <c r="N573" s="74"/>
      <c r="O573" s="74"/>
      <c r="P573" s="74"/>
      <c r="Q573" s="74"/>
      <c r="R573" s="74"/>
      <c r="S573" s="752"/>
      <c r="T573" s="95"/>
      <c r="U573" s="752"/>
      <c r="V573" s="752"/>
      <c r="W573" s="752"/>
      <c r="X573" s="752"/>
      <c r="Y573" s="752"/>
      <c r="Z573" s="752"/>
      <c r="AA573" s="752"/>
      <c r="AB573" s="752"/>
      <c r="AC573" s="752"/>
      <c r="AD573" s="752"/>
      <c r="AE573" s="752"/>
      <c r="AF573" s="752"/>
      <c r="AG573" s="752"/>
      <c r="AH573" s="752"/>
      <c r="AI573" s="752"/>
      <c r="AJ573" s="752"/>
      <c r="AK573" s="752"/>
      <c r="AL573" s="752"/>
      <c r="AM573" s="752"/>
      <c r="AN573" s="752"/>
      <c r="AO573" s="752"/>
      <c r="AP573" s="752"/>
    </row>
    <row r="574">
      <c r="A574" s="67"/>
      <c r="B574" s="101"/>
      <c r="C574" s="74"/>
      <c r="D574" s="67"/>
      <c r="E574" s="67"/>
      <c r="F574" s="74"/>
      <c r="G574" s="74"/>
      <c r="H574" s="74"/>
      <c r="I574" s="67"/>
      <c r="J574" s="67"/>
      <c r="K574" s="74"/>
      <c r="L574" s="74"/>
      <c r="M574" s="74"/>
      <c r="N574" s="74"/>
      <c r="O574" s="74"/>
      <c r="P574" s="74"/>
      <c r="Q574" s="74"/>
      <c r="R574" s="74"/>
      <c r="S574" s="752"/>
      <c r="T574" s="95"/>
      <c r="U574" s="752"/>
      <c r="V574" s="752"/>
      <c r="W574" s="752"/>
      <c r="X574" s="752"/>
      <c r="Y574" s="752"/>
      <c r="Z574" s="752"/>
      <c r="AA574" s="752"/>
      <c r="AB574" s="752"/>
      <c r="AC574" s="752"/>
      <c r="AD574" s="752"/>
      <c r="AE574" s="752"/>
      <c r="AF574" s="752"/>
      <c r="AG574" s="752"/>
      <c r="AH574" s="752"/>
      <c r="AI574" s="752"/>
      <c r="AJ574" s="752"/>
      <c r="AK574" s="752"/>
      <c r="AL574" s="752"/>
      <c r="AM574" s="752"/>
      <c r="AN574" s="752"/>
      <c r="AO574" s="752"/>
      <c r="AP574" s="752"/>
    </row>
    <row r="575">
      <c r="A575" s="67"/>
      <c r="B575" s="101"/>
      <c r="C575" s="74"/>
      <c r="D575" s="67"/>
      <c r="E575" s="67"/>
      <c r="F575" s="74"/>
      <c r="G575" s="74"/>
      <c r="H575" s="74"/>
      <c r="I575" s="67"/>
      <c r="J575" s="67"/>
      <c r="K575" s="74"/>
      <c r="L575" s="74"/>
      <c r="M575" s="74"/>
      <c r="N575" s="74"/>
      <c r="O575" s="74"/>
      <c r="P575" s="74"/>
      <c r="Q575" s="74"/>
      <c r="R575" s="74"/>
      <c r="S575" s="752"/>
      <c r="T575" s="95"/>
      <c r="U575" s="752"/>
      <c r="V575" s="752"/>
      <c r="W575" s="752"/>
      <c r="X575" s="752"/>
      <c r="Y575" s="752"/>
      <c r="Z575" s="752"/>
      <c r="AA575" s="752"/>
      <c r="AB575" s="752"/>
      <c r="AC575" s="752"/>
      <c r="AD575" s="752"/>
      <c r="AE575" s="752"/>
      <c r="AF575" s="752"/>
      <c r="AG575" s="752"/>
      <c r="AH575" s="752"/>
      <c r="AI575" s="752"/>
      <c r="AJ575" s="752"/>
      <c r="AK575" s="752"/>
      <c r="AL575" s="752"/>
      <c r="AM575" s="752"/>
      <c r="AN575" s="752"/>
      <c r="AO575" s="752"/>
      <c r="AP575" s="752"/>
    </row>
    <row r="576">
      <c r="A576" s="67"/>
      <c r="B576" s="101"/>
      <c r="C576" s="74"/>
      <c r="D576" s="67"/>
      <c r="E576" s="67"/>
      <c r="F576" s="74"/>
      <c r="G576" s="74"/>
      <c r="H576" s="74"/>
      <c r="I576" s="67"/>
      <c r="J576" s="67"/>
      <c r="K576" s="74"/>
      <c r="L576" s="74"/>
      <c r="M576" s="74"/>
      <c r="N576" s="74"/>
      <c r="O576" s="74"/>
      <c r="P576" s="74"/>
      <c r="Q576" s="74"/>
      <c r="R576" s="74"/>
      <c r="S576" s="752"/>
      <c r="T576" s="95"/>
      <c r="U576" s="752"/>
      <c r="V576" s="752"/>
      <c r="W576" s="752"/>
      <c r="X576" s="752"/>
      <c r="Y576" s="752"/>
      <c r="Z576" s="752"/>
      <c r="AA576" s="752"/>
      <c r="AB576" s="752"/>
      <c r="AC576" s="752"/>
      <c r="AD576" s="752"/>
      <c r="AE576" s="752"/>
      <c r="AF576" s="752"/>
      <c r="AG576" s="752"/>
      <c r="AH576" s="752"/>
      <c r="AI576" s="752"/>
      <c r="AJ576" s="752"/>
      <c r="AK576" s="752"/>
      <c r="AL576" s="752"/>
      <c r="AM576" s="752"/>
      <c r="AN576" s="752"/>
      <c r="AO576" s="752"/>
      <c r="AP576" s="752"/>
    </row>
    <row r="577">
      <c r="A577" s="67"/>
      <c r="B577" s="101"/>
      <c r="C577" s="74"/>
      <c r="D577" s="67"/>
      <c r="E577" s="67"/>
      <c r="F577" s="74"/>
      <c r="G577" s="74"/>
      <c r="H577" s="74"/>
      <c r="I577" s="67"/>
      <c r="J577" s="67"/>
      <c r="K577" s="74"/>
      <c r="L577" s="74"/>
      <c r="M577" s="74"/>
      <c r="N577" s="74"/>
      <c r="O577" s="74"/>
      <c r="P577" s="74"/>
      <c r="Q577" s="74"/>
      <c r="R577" s="74"/>
      <c r="S577" s="752"/>
      <c r="T577" s="95"/>
      <c r="U577" s="752"/>
      <c r="V577" s="752"/>
      <c r="W577" s="752"/>
      <c r="X577" s="752"/>
      <c r="Y577" s="752"/>
      <c r="Z577" s="752"/>
      <c r="AA577" s="752"/>
      <c r="AB577" s="752"/>
      <c r="AC577" s="752"/>
      <c r="AD577" s="752"/>
      <c r="AE577" s="752"/>
      <c r="AF577" s="752"/>
      <c r="AG577" s="752"/>
      <c r="AH577" s="752"/>
      <c r="AI577" s="752"/>
      <c r="AJ577" s="752"/>
      <c r="AK577" s="752"/>
      <c r="AL577" s="752"/>
      <c r="AM577" s="752"/>
      <c r="AN577" s="752"/>
      <c r="AO577" s="752"/>
      <c r="AP577" s="752"/>
    </row>
    <row r="578">
      <c r="A578" s="67"/>
      <c r="B578" s="101"/>
      <c r="C578" s="74"/>
      <c r="D578" s="67"/>
      <c r="E578" s="67"/>
      <c r="F578" s="74"/>
      <c r="G578" s="74"/>
      <c r="H578" s="74"/>
      <c r="I578" s="67"/>
      <c r="J578" s="67"/>
      <c r="K578" s="74"/>
      <c r="L578" s="74"/>
      <c r="M578" s="74"/>
      <c r="N578" s="74"/>
      <c r="O578" s="74"/>
      <c r="P578" s="74"/>
      <c r="Q578" s="74"/>
      <c r="R578" s="74"/>
      <c r="S578" s="752"/>
      <c r="T578" s="95"/>
      <c r="U578" s="752"/>
      <c r="V578" s="752"/>
      <c r="W578" s="752"/>
      <c r="X578" s="752"/>
      <c r="Y578" s="752"/>
      <c r="Z578" s="752"/>
      <c r="AA578" s="752"/>
      <c r="AB578" s="752"/>
      <c r="AC578" s="752"/>
      <c r="AD578" s="752"/>
      <c r="AE578" s="752"/>
      <c r="AF578" s="752"/>
      <c r="AG578" s="752"/>
      <c r="AH578" s="752"/>
      <c r="AI578" s="752"/>
      <c r="AJ578" s="752"/>
      <c r="AK578" s="752"/>
      <c r="AL578" s="752"/>
      <c r="AM578" s="752"/>
      <c r="AN578" s="752"/>
      <c r="AO578" s="752"/>
      <c r="AP578" s="752"/>
    </row>
    <row r="579">
      <c r="A579" s="67"/>
      <c r="B579" s="101"/>
      <c r="C579" s="74"/>
      <c r="D579" s="67"/>
      <c r="E579" s="67"/>
      <c r="F579" s="74"/>
      <c r="G579" s="74"/>
      <c r="H579" s="74"/>
      <c r="I579" s="67"/>
      <c r="J579" s="67"/>
      <c r="K579" s="74"/>
      <c r="L579" s="74"/>
      <c r="M579" s="74"/>
      <c r="N579" s="74"/>
      <c r="O579" s="74"/>
      <c r="P579" s="74"/>
      <c r="Q579" s="74"/>
      <c r="R579" s="74"/>
      <c r="S579" s="752"/>
      <c r="T579" s="95"/>
      <c r="U579" s="752"/>
      <c r="V579" s="752"/>
      <c r="W579" s="752"/>
      <c r="X579" s="752"/>
      <c r="Y579" s="752"/>
      <c r="Z579" s="752"/>
      <c r="AA579" s="752"/>
      <c r="AB579" s="752"/>
      <c r="AC579" s="752"/>
      <c r="AD579" s="752"/>
      <c r="AE579" s="752"/>
      <c r="AF579" s="752"/>
      <c r="AG579" s="752"/>
      <c r="AH579" s="752"/>
      <c r="AI579" s="752"/>
      <c r="AJ579" s="752"/>
      <c r="AK579" s="752"/>
      <c r="AL579" s="752"/>
      <c r="AM579" s="752"/>
      <c r="AN579" s="752"/>
      <c r="AO579" s="752"/>
      <c r="AP579" s="752"/>
    </row>
    <row r="580">
      <c r="A580" s="67"/>
      <c r="B580" s="101"/>
      <c r="C580" s="74"/>
      <c r="D580" s="67"/>
      <c r="E580" s="67"/>
      <c r="F580" s="74"/>
      <c r="G580" s="74"/>
      <c r="H580" s="74"/>
      <c r="I580" s="67"/>
      <c r="J580" s="67"/>
      <c r="K580" s="74"/>
      <c r="L580" s="74"/>
      <c r="M580" s="74"/>
      <c r="N580" s="74"/>
      <c r="O580" s="74"/>
      <c r="P580" s="74"/>
      <c r="Q580" s="74"/>
      <c r="R580" s="74"/>
      <c r="S580" s="752"/>
      <c r="T580" s="95"/>
      <c r="U580" s="752"/>
      <c r="V580" s="752"/>
      <c r="W580" s="752"/>
      <c r="X580" s="752"/>
      <c r="Y580" s="752"/>
      <c r="Z580" s="752"/>
      <c r="AA580" s="752"/>
      <c r="AB580" s="752"/>
      <c r="AC580" s="752"/>
      <c r="AD580" s="752"/>
      <c r="AE580" s="752"/>
      <c r="AF580" s="752"/>
      <c r="AG580" s="752"/>
      <c r="AH580" s="752"/>
      <c r="AI580" s="752"/>
      <c r="AJ580" s="752"/>
      <c r="AK580" s="752"/>
      <c r="AL580" s="752"/>
      <c r="AM580" s="752"/>
      <c r="AN580" s="752"/>
      <c r="AO580" s="752"/>
      <c r="AP580" s="752"/>
    </row>
    <row r="581">
      <c r="A581" s="67"/>
      <c r="B581" s="101"/>
      <c r="C581" s="74"/>
      <c r="D581" s="67"/>
      <c r="E581" s="67"/>
      <c r="F581" s="74"/>
      <c r="G581" s="74"/>
      <c r="H581" s="74"/>
      <c r="I581" s="67"/>
      <c r="J581" s="67"/>
      <c r="K581" s="74"/>
      <c r="L581" s="74"/>
      <c r="M581" s="74"/>
      <c r="N581" s="74"/>
      <c r="O581" s="74"/>
      <c r="P581" s="74"/>
      <c r="Q581" s="74"/>
      <c r="R581" s="74"/>
      <c r="S581" s="752"/>
      <c r="T581" s="95"/>
      <c r="U581" s="752"/>
      <c r="V581" s="752"/>
      <c r="W581" s="752"/>
      <c r="X581" s="752"/>
      <c r="Y581" s="752"/>
      <c r="Z581" s="752"/>
      <c r="AA581" s="752"/>
      <c r="AB581" s="752"/>
      <c r="AC581" s="752"/>
      <c r="AD581" s="752"/>
      <c r="AE581" s="752"/>
      <c r="AF581" s="752"/>
      <c r="AG581" s="752"/>
      <c r="AH581" s="752"/>
      <c r="AI581" s="752"/>
      <c r="AJ581" s="752"/>
      <c r="AK581" s="752"/>
      <c r="AL581" s="752"/>
      <c r="AM581" s="752"/>
      <c r="AN581" s="752"/>
      <c r="AO581" s="752"/>
      <c r="AP581" s="752"/>
    </row>
    <row r="582">
      <c r="A582" s="67"/>
      <c r="B582" s="101"/>
      <c r="C582" s="74"/>
      <c r="D582" s="67"/>
      <c r="E582" s="67"/>
      <c r="F582" s="74"/>
      <c r="G582" s="74"/>
      <c r="H582" s="74"/>
      <c r="I582" s="67"/>
      <c r="J582" s="67"/>
      <c r="K582" s="74"/>
      <c r="L582" s="74"/>
      <c r="M582" s="74"/>
      <c r="N582" s="74"/>
      <c r="O582" s="74"/>
      <c r="P582" s="74"/>
      <c r="Q582" s="74"/>
      <c r="R582" s="74"/>
      <c r="S582" s="752"/>
      <c r="T582" s="95"/>
      <c r="U582" s="752"/>
      <c r="V582" s="752"/>
      <c r="W582" s="752"/>
      <c r="X582" s="752"/>
      <c r="Y582" s="752"/>
      <c r="Z582" s="752"/>
      <c r="AA582" s="752"/>
      <c r="AB582" s="752"/>
      <c r="AC582" s="752"/>
      <c r="AD582" s="752"/>
      <c r="AE582" s="752"/>
      <c r="AF582" s="752"/>
      <c r="AG582" s="752"/>
      <c r="AH582" s="752"/>
      <c r="AI582" s="752"/>
      <c r="AJ582" s="752"/>
      <c r="AK582" s="752"/>
      <c r="AL582" s="752"/>
      <c r="AM582" s="752"/>
      <c r="AN582" s="752"/>
      <c r="AO582" s="752"/>
      <c r="AP582" s="752"/>
    </row>
    <row r="583">
      <c r="A583" s="67"/>
      <c r="B583" s="101"/>
      <c r="C583" s="74"/>
      <c r="D583" s="67"/>
      <c r="E583" s="67"/>
      <c r="F583" s="74"/>
      <c r="G583" s="74"/>
      <c r="H583" s="74"/>
      <c r="I583" s="67"/>
      <c r="J583" s="67"/>
      <c r="K583" s="74"/>
      <c r="L583" s="74"/>
      <c r="M583" s="74"/>
      <c r="N583" s="74"/>
      <c r="O583" s="74"/>
      <c r="P583" s="74"/>
      <c r="Q583" s="74"/>
      <c r="R583" s="74"/>
      <c r="S583" s="752"/>
      <c r="T583" s="95"/>
      <c r="U583" s="752"/>
      <c r="V583" s="752"/>
      <c r="W583" s="752"/>
      <c r="X583" s="752"/>
      <c r="Y583" s="752"/>
      <c r="Z583" s="752"/>
      <c r="AA583" s="752"/>
      <c r="AB583" s="752"/>
      <c r="AC583" s="752"/>
      <c r="AD583" s="752"/>
      <c r="AE583" s="752"/>
      <c r="AF583" s="752"/>
      <c r="AG583" s="752"/>
      <c r="AH583" s="752"/>
      <c r="AI583" s="752"/>
      <c r="AJ583" s="752"/>
      <c r="AK583" s="752"/>
      <c r="AL583" s="752"/>
      <c r="AM583" s="752"/>
      <c r="AN583" s="752"/>
      <c r="AO583" s="752"/>
      <c r="AP583" s="752"/>
    </row>
    <row r="584">
      <c r="A584" s="67"/>
      <c r="B584" s="101"/>
      <c r="C584" s="74"/>
      <c r="D584" s="67"/>
      <c r="E584" s="67"/>
      <c r="F584" s="74"/>
      <c r="G584" s="74"/>
      <c r="H584" s="74"/>
      <c r="I584" s="67"/>
      <c r="J584" s="67"/>
      <c r="K584" s="74"/>
      <c r="L584" s="74"/>
      <c r="M584" s="74"/>
      <c r="N584" s="74"/>
      <c r="O584" s="74"/>
      <c r="P584" s="74"/>
      <c r="Q584" s="74"/>
      <c r="R584" s="74"/>
      <c r="S584" s="752"/>
      <c r="T584" s="95"/>
      <c r="U584" s="752"/>
      <c r="V584" s="752"/>
      <c r="W584" s="752"/>
      <c r="X584" s="752"/>
      <c r="Y584" s="752"/>
      <c r="Z584" s="752"/>
      <c r="AA584" s="752"/>
      <c r="AB584" s="752"/>
      <c r="AC584" s="752"/>
      <c r="AD584" s="752"/>
      <c r="AE584" s="752"/>
      <c r="AF584" s="752"/>
      <c r="AG584" s="752"/>
      <c r="AH584" s="752"/>
      <c r="AI584" s="752"/>
      <c r="AJ584" s="752"/>
      <c r="AK584" s="752"/>
      <c r="AL584" s="752"/>
      <c r="AM584" s="752"/>
      <c r="AN584" s="752"/>
      <c r="AO584" s="752"/>
      <c r="AP584" s="752"/>
    </row>
    <row r="585">
      <c r="A585" s="67"/>
      <c r="B585" s="101"/>
      <c r="C585" s="74"/>
      <c r="D585" s="67"/>
      <c r="E585" s="67"/>
      <c r="F585" s="74"/>
      <c r="G585" s="74"/>
      <c r="H585" s="74"/>
      <c r="I585" s="67"/>
      <c r="J585" s="67"/>
      <c r="K585" s="74"/>
      <c r="L585" s="74"/>
      <c r="M585" s="74"/>
      <c r="N585" s="74"/>
      <c r="O585" s="74"/>
      <c r="P585" s="74"/>
      <c r="Q585" s="74"/>
      <c r="R585" s="74"/>
      <c r="S585" s="752"/>
      <c r="T585" s="95"/>
      <c r="U585" s="752"/>
      <c r="V585" s="752"/>
      <c r="W585" s="752"/>
      <c r="X585" s="752"/>
      <c r="Y585" s="752"/>
      <c r="Z585" s="752"/>
      <c r="AA585" s="752"/>
      <c r="AB585" s="752"/>
      <c r="AC585" s="752"/>
      <c r="AD585" s="752"/>
      <c r="AE585" s="752"/>
      <c r="AF585" s="752"/>
      <c r="AG585" s="752"/>
      <c r="AH585" s="752"/>
      <c r="AI585" s="752"/>
      <c r="AJ585" s="752"/>
      <c r="AK585" s="752"/>
      <c r="AL585" s="752"/>
      <c r="AM585" s="752"/>
      <c r="AN585" s="752"/>
      <c r="AO585" s="752"/>
      <c r="AP585" s="752"/>
    </row>
    <row r="586">
      <c r="A586" s="67"/>
      <c r="B586" s="101"/>
      <c r="C586" s="74"/>
      <c r="D586" s="67"/>
      <c r="E586" s="67"/>
      <c r="F586" s="74"/>
      <c r="G586" s="74"/>
      <c r="H586" s="74"/>
      <c r="I586" s="67"/>
      <c r="J586" s="67"/>
      <c r="K586" s="74"/>
      <c r="L586" s="74"/>
      <c r="M586" s="74"/>
      <c r="N586" s="74"/>
      <c r="O586" s="74"/>
      <c r="P586" s="74"/>
      <c r="Q586" s="74"/>
      <c r="R586" s="74"/>
      <c r="S586" s="752"/>
      <c r="T586" s="95"/>
      <c r="U586" s="752"/>
      <c r="V586" s="752"/>
      <c r="W586" s="752"/>
      <c r="X586" s="752"/>
      <c r="Y586" s="752"/>
      <c r="Z586" s="752"/>
      <c r="AA586" s="752"/>
      <c r="AB586" s="752"/>
      <c r="AC586" s="752"/>
      <c r="AD586" s="752"/>
      <c r="AE586" s="752"/>
      <c r="AF586" s="752"/>
      <c r="AG586" s="752"/>
      <c r="AH586" s="752"/>
      <c r="AI586" s="752"/>
      <c r="AJ586" s="752"/>
      <c r="AK586" s="752"/>
      <c r="AL586" s="752"/>
      <c r="AM586" s="752"/>
      <c r="AN586" s="752"/>
      <c r="AO586" s="752"/>
      <c r="AP586" s="752"/>
    </row>
    <row r="587">
      <c r="A587" s="67"/>
      <c r="B587" s="101"/>
      <c r="C587" s="74"/>
      <c r="D587" s="67"/>
      <c r="E587" s="67"/>
      <c r="F587" s="74"/>
      <c r="G587" s="74"/>
      <c r="H587" s="74"/>
      <c r="I587" s="67"/>
      <c r="J587" s="67"/>
      <c r="K587" s="74"/>
      <c r="L587" s="74"/>
      <c r="M587" s="74"/>
      <c r="N587" s="74"/>
      <c r="O587" s="74"/>
      <c r="P587" s="74"/>
      <c r="Q587" s="74"/>
      <c r="R587" s="74"/>
      <c r="S587" s="752"/>
      <c r="T587" s="95"/>
      <c r="U587" s="752"/>
      <c r="V587" s="752"/>
      <c r="W587" s="752"/>
      <c r="X587" s="752"/>
      <c r="Y587" s="752"/>
      <c r="Z587" s="752"/>
      <c r="AA587" s="752"/>
      <c r="AB587" s="752"/>
      <c r="AC587" s="752"/>
      <c r="AD587" s="752"/>
      <c r="AE587" s="752"/>
      <c r="AF587" s="752"/>
      <c r="AG587" s="752"/>
      <c r="AH587" s="752"/>
      <c r="AI587" s="752"/>
      <c r="AJ587" s="752"/>
      <c r="AK587" s="752"/>
      <c r="AL587" s="752"/>
      <c r="AM587" s="752"/>
      <c r="AN587" s="752"/>
      <c r="AO587" s="752"/>
      <c r="AP587" s="752"/>
    </row>
    <row r="588">
      <c r="A588" s="67"/>
      <c r="B588" s="101"/>
      <c r="C588" s="74"/>
      <c r="D588" s="67"/>
      <c r="E588" s="67"/>
      <c r="F588" s="74"/>
      <c r="G588" s="74"/>
      <c r="H588" s="74"/>
      <c r="I588" s="67"/>
      <c r="J588" s="67"/>
      <c r="K588" s="74"/>
      <c r="L588" s="74"/>
      <c r="M588" s="74"/>
      <c r="N588" s="74"/>
      <c r="O588" s="74"/>
      <c r="P588" s="74"/>
      <c r="Q588" s="74"/>
      <c r="R588" s="74"/>
      <c r="S588" s="752"/>
      <c r="T588" s="95"/>
      <c r="U588" s="752"/>
      <c r="V588" s="752"/>
      <c r="W588" s="752"/>
      <c r="X588" s="752"/>
      <c r="Y588" s="752"/>
      <c r="Z588" s="752"/>
      <c r="AA588" s="752"/>
      <c r="AB588" s="752"/>
      <c r="AC588" s="752"/>
      <c r="AD588" s="752"/>
      <c r="AE588" s="752"/>
      <c r="AF588" s="752"/>
      <c r="AG588" s="752"/>
      <c r="AH588" s="752"/>
      <c r="AI588" s="752"/>
      <c r="AJ588" s="752"/>
      <c r="AK588" s="752"/>
      <c r="AL588" s="752"/>
      <c r="AM588" s="752"/>
      <c r="AN588" s="752"/>
      <c r="AO588" s="752"/>
      <c r="AP588" s="752"/>
    </row>
    <row r="589">
      <c r="A589" s="67"/>
      <c r="B589" s="101"/>
      <c r="C589" s="74"/>
      <c r="D589" s="67"/>
      <c r="E589" s="67"/>
      <c r="F589" s="74"/>
      <c r="G589" s="74"/>
      <c r="H589" s="74"/>
      <c r="I589" s="67"/>
      <c r="J589" s="67"/>
      <c r="K589" s="74"/>
      <c r="L589" s="74"/>
      <c r="M589" s="74"/>
      <c r="N589" s="74"/>
      <c r="O589" s="74"/>
      <c r="P589" s="74"/>
      <c r="Q589" s="74"/>
      <c r="R589" s="74"/>
      <c r="S589" s="752"/>
      <c r="T589" s="95"/>
      <c r="U589" s="752"/>
      <c r="V589" s="752"/>
      <c r="W589" s="752"/>
      <c r="X589" s="752"/>
      <c r="Y589" s="752"/>
      <c r="Z589" s="752"/>
      <c r="AA589" s="752"/>
      <c r="AB589" s="752"/>
      <c r="AC589" s="752"/>
      <c r="AD589" s="752"/>
      <c r="AE589" s="752"/>
      <c r="AF589" s="752"/>
      <c r="AG589" s="752"/>
      <c r="AH589" s="752"/>
      <c r="AI589" s="752"/>
      <c r="AJ589" s="752"/>
      <c r="AK589" s="752"/>
      <c r="AL589" s="752"/>
      <c r="AM589" s="752"/>
      <c r="AN589" s="752"/>
      <c r="AO589" s="752"/>
      <c r="AP589" s="752"/>
    </row>
    <row r="590">
      <c r="A590" s="67"/>
      <c r="B590" s="101"/>
      <c r="C590" s="74"/>
      <c r="D590" s="67"/>
      <c r="E590" s="67"/>
      <c r="F590" s="74"/>
      <c r="G590" s="74"/>
      <c r="H590" s="74"/>
      <c r="I590" s="67"/>
      <c r="J590" s="67"/>
      <c r="K590" s="74"/>
      <c r="L590" s="74"/>
      <c r="M590" s="74"/>
      <c r="N590" s="74"/>
      <c r="O590" s="74"/>
      <c r="P590" s="74"/>
      <c r="Q590" s="74"/>
      <c r="R590" s="74"/>
      <c r="S590" s="752"/>
      <c r="T590" s="95"/>
      <c r="U590" s="752"/>
      <c r="V590" s="752"/>
      <c r="W590" s="752"/>
      <c r="X590" s="752"/>
      <c r="Y590" s="752"/>
      <c r="Z590" s="752"/>
      <c r="AA590" s="752"/>
      <c r="AB590" s="752"/>
      <c r="AC590" s="752"/>
      <c r="AD590" s="752"/>
      <c r="AE590" s="752"/>
      <c r="AF590" s="752"/>
      <c r="AG590" s="752"/>
      <c r="AH590" s="752"/>
      <c r="AI590" s="752"/>
      <c r="AJ590" s="752"/>
      <c r="AK590" s="752"/>
      <c r="AL590" s="752"/>
      <c r="AM590" s="752"/>
      <c r="AN590" s="752"/>
      <c r="AO590" s="752"/>
      <c r="AP590" s="752"/>
    </row>
    <row r="591">
      <c r="A591" s="67"/>
      <c r="B591" s="101"/>
      <c r="C591" s="74"/>
      <c r="D591" s="67"/>
      <c r="E591" s="67"/>
      <c r="F591" s="74"/>
      <c r="G591" s="74"/>
      <c r="H591" s="74"/>
      <c r="I591" s="67"/>
      <c r="J591" s="67"/>
      <c r="K591" s="74"/>
      <c r="L591" s="74"/>
      <c r="M591" s="74"/>
      <c r="N591" s="74"/>
      <c r="O591" s="74"/>
      <c r="P591" s="74"/>
      <c r="Q591" s="74"/>
      <c r="R591" s="74"/>
      <c r="S591" s="752"/>
      <c r="T591" s="95"/>
      <c r="U591" s="752"/>
      <c r="V591" s="752"/>
      <c r="W591" s="752"/>
      <c r="X591" s="752"/>
      <c r="Y591" s="752"/>
      <c r="Z591" s="752"/>
      <c r="AA591" s="752"/>
      <c r="AB591" s="752"/>
      <c r="AC591" s="752"/>
      <c r="AD591" s="752"/>
      <c r="AE591" s="752"/>
      <c r="AF591" s="752"/>
      <c r="AG591" s="752"/>
      <c r="AH591" s="752"/>
      <c r="AI591" s="752"/>
      <c r="AJ591" s="752"/>
      <c r="AK591" s="752"/>
      <c r="AL591" s="752"/>
      <c r="AM591" s="752"/>
      <c r="AN591" s="752"/>
      <c r="AO591" s="752"/>
      <c r="AP591" s="752"/>
    </row>
    <row r="592">
      <c r="A592" s="67"/>
      <c r="B592" s="101"/>
      <c r="C592" s="74"/>
      <c r="D592" s="67"/>
      <c r="E592" s="67"/>
      <c r="F592" s="74"/>
      <c r="G592" s="74"/>
      <c r="H592" s="74"/>
      <c r="I592" s="67"/>
      <c r="J592" s="67"/>
      <c r="K592" s="74"/>
      <c r="L592" s="74"/>
      <c r="M592" s="74"/>
      <c r="N592" s="74"/>
      <c r="O592" s="74"/>
      <c r="P592" s="74"/>
      <c r="Q592" s="74"/>
      <c r="R592" s="74"/>
      <c r="S592" s="752"/>
      <c r="T592" s="95"/>
      <c r="U592" s="752"/>
      <c r="V592" s="752"/>
      <c r="W592" s="752"/>
      <c r="X592" s="752"/>
      <c r="Y592" s="752"/>
      <c r="Z592" s="752"/>
      <c r="AA592" s="752"/>
      <c r="AB592" s="752"/>
      <c r="AC592" s="752"/>
      <c r="AD592" s="752"/>
      <c r="AE592" s="752"/>
      <c r="AF592" s="752"/>
      <c r="AG592" s="752"/>
      <c r="AH592" s="752"/>
      <c r="AI592" s="752"/>
      <c r="AJ592" s="752"/>
      <c r="AK592" s="752"/>
      <c r="AL592" s="752"/>
      <c r="AM592" s="752"/>
      <c r="AN592" s="752"/>
      <c r="AO592" s="752"/>
      <c r="AP592" s="752"/>
    </row>
    <row r="593">
      <c r="A593" s="67"/>
      <c r="B593" s="101"/>
      <c r="C593" s="74"/>
      <c r="D593" s="67"/>
      <c r="E593" s="67"/>
      <c r="F593" s="74"/>
      <c r="G593" s="74"/>
      <c r="H593" s="74"/>
      <c r="I593" s="67"/>
      <c r="J593" s="67"/>
      <c r="K593" s="74"/>
      <c r="L593" s="74"/>
      <c r="M593" s="74"/>
      <c r="N593" s="74"/>
      <c r="O593" s="74"/>
      <c r="P593" s="74"/>
      <c r="Q593" s="74"/>
      <c r="R593" s="74"/>
      <c r="S593" s="752"/>
      <c r="T593" s="95"/>
      <c r="U593" s="752"/>
      <c r="V593" s="752"/>
      <c r="W593" s="752"/>
      <c r="X593" s="752"/>
      <c r="Y593" s="752"/>
      <c r="Z593" s="752"/>
      <c r="AA593" s="752"/>
      <c r="AB593" s="752"/>
      <c r="AC593" s="752"/>
      <c r="AD593" s="752"/>
      <c r="AE593" s="752"/>
      <c r="AF593" s="752"/>
      <c r="AG593" s="752"/>
      <c r="AH593" s="752"/>
      <c r="AI593" s="752"/>
      <c r="AJ593" s="752"/>
      <c r="AK593" s="752"/>
      <c r="AL593" s="752"/>
      <c r="AM593" s="752"/>
      <c r="AN593" s="752"/>
      <c r="AO593" s="752"/>
      <c r="AP593" s="752"/>
    </row>
    <row r="594">
      <c r="A594" s="67"/>
      <c r="B594" s="101"/>
      <c r="C594" s="74"/>
      <c r="D594" s="67"/>
      <c r="E594" s="67"/>
      <c r="F594" s="74"/>
      <c r="G594" s="74"/>
      <c r="H594" s="74"/>
      <c r="I594" s="67"/>
      <c r="J594" s="67"/>
      <c r="K594" s="74"/>
      <c r="L594" s="74"/>
      <c r="M594" s="74"/>
      <c r="N594" s="74"/>
      <c r="O594" s="74"/>
      <c r="P594" s="74"/>
      <c r="Q594" s="74"/>
      <c r="R594" s="74"/>
      <c r="S594" s="752"/>
      <c r="T594" s="95"/>
      <c r="U594" s="752"/>
      <c r="V594" s="752"/>
      <c r="W594" s="752"/>
      <c r="X594" s="752"/>
      <c r="Y594" s="752"/>
      <c r="Z594" s="752"/>
      <c r="AA594" s="752"/>
      <c r="AB594" s="752"/>
      <c r="AC594" s="752"/>
      <c r="AD594" s="752"/>
      <c r="AE594" s="752"/>
      <c r="AF594" s="752"/>
      <c r="AG594" s="752"/>
      <c r="AH594" s="752"/>
      <c r="AI594" s="752"/>
      <c r="AJ594" s="752"/>
      <c r="AK594" s="752"/>
      <c r="AL594" s="752"/>
      <c r="AM594" s="752"/>
      <c r="AN594" s="752"/>
      <c r="AO594" s="752"/>
      <c r="AP594" s="752"/>
    </row>
    <row r="595">
      <c r="A595" s="67"/>
      <c r="B595" s="101"/>
      <c r="C595" s="74"/>
      <c r="D595" s="67"/>
      <c r="E595" s="67"/>
      <c r="F595" s="74"/>
      <c r="G595" s="74"/>
      <c r="H595" s="74"/>
      <c r="I595" s="67"/>
      <c r="J595" s="67"/>
      <c r="K595" s="74"/>
      <c r="L595" s="74"/>
      <c r="M595" s="74"/>
      <c r="N595" s="74"/>
      <c r="O595" s="74"/>
      <c r="P595" s="74"/>
      <c r="Q595" s="74"/>
      <c r="R595" s="74"/>
      <c r="S595" s="752"/>
      <c r="T595" s="95"/>
      <c r="U595" s="752"/>
      <c r="V595" s="752"/>
      <c r="W595" s="752"/>
      <c r="X595" s="752"/>
      <c r="Y595" s="752"/>
      <c r="Z595" s="752"/>
      <c r="AA595" s="752"/>
      <c r="AB595" s="752"/>
      <c r="AC595" s="752"/>
      <c r="AD595" s="752"/>
      <c r="AE595" s="752"/>
      <c r="AF595" s="752"/>
      <c r="AG595" s="752"/>
      <c r="AH595" s="752"/>
      <c r="AI595" s="752"/>
      <c r="AJ595" s="752"/>
      <c r="AK595" s="752"/>
      <c r="AL595" s="752"/>
      <c r="AM595" s="752"/>
      <c r="AN595" s="752"/>
      <c r="AO595" s="752"/>
      <c r="AP595" s="752"/>
    </row>
    <row r="596">
      <c r="A596" s="67"/>
      <c r="B596" s="101"/>
      <c r="C596" s="74"/>
      <c r="D596" s="67"/>
      <c r="E596" s="67"/>
      <c r="F596" s="74"/>
      <c r="G596" s="74"/>
      <c r="H596" s="74"/>
      <c r="I596" s="67"/>
      <c r="J596" s="67"/>
      <c r="K596" s="74"/>
      <c r="L596" s="74"/>
      <c r="M596" s="74"/>
      <c r="N596" s="74"/>
      <c r="O596" s="74"/>
      <c r="P596" s="74"/>
      <c r="Q596" s="74"/>
      <c r="R596" s="74"/>
      <c r="S596" s="752"/>
      <c r="T596" s="95"/>
      <c r="U596" s="752"/>
      <c r="V596" s="752"/>
      <c r="W596" s="752"/>
      <c r="X596" s="752"/>
      <c r="Y596" s="752"/>
      <c r="Z596" s="752"/>
      <c r="AA596" s="752"/>
      <c r="AB596" s="752"/>
      <c r="AC596" s="752"/>
      <c r="AD596" s="752"/>
      <c r="AE596" s="752"/>
      <c r="AF596" s="752"/>
      <c r="AG596" s="752"/>
      <c r="AH596" s="752"/>
      <c r="AI596" s="752"/>
      <c r="AJ596" s="752"/>
      <c r="AK596" s="752"/>
      <c r="AL596" s="752"/>
      <c r="AM596" s="752"/>
      <c r="AN596" s="752"/>
      <c r="AO596" s="752"/>
      <c r="AP596" s="752"/>
    </row>
    <row r="597">
      <c r="A597" s="67"/>
      <c r="B597" s="101"/>
      <c r="C597" s="74"/>
      <c r="D597" s="67"/>
      <c r="E597" s="67"/>
      <c r="F597" s="74"/>
      <c r="G597" s="74"/>
      <c r="H597" s="74"/>
      <c r="I597" s="67"/>
      <c r="J597" s="67"/>
      <c r="K597" s="74"/>
      <c r="L597" s="74"/>
      <c r="M597" s="74"/>
      <c r="N597" s="74"/>
      <c r="O597" s="74"/>
      <c r="P597" s="74"/>
      <c r="Q597" s="74"/>
      <c r="R597" s="74"/>
      <c r="S597" s="752"/>
      <c r="T597" s="95"/>
      <c r="U597" s="752"/>
      <c r="V597" s="752"/>
      <c r="W597" s="752"/>
      <c r="X597" s="752"/>
      <c r="Y597" s="752"/>
      <c r="Z597" s="752"/>
      <c r="AA597" s="752"/>
      <c r="AB597" s="752"/>
      <c r="AC597" s="752"/>
      <c r="AD597" s="752"/>
      <c r="AE597" s="752"/>
      <c r="AF597" s="752"/>
      <c r="AG597" s="752"/>
      <c r="AH597" s="752"/>
      <c r="AI597" s="752"/>
      <c r="AJ597" s="752"/>
      <c r="AK597" s="752"/>
      <c r="AL597" s="752"/>
      <c r="AM597" s="752"/>
      <c r="AN597" s="752"/>
      <c r="AO597" s="752"/>
      <c r="AP597" s="752"/>
    </row>
    <row r="598">
      <c r="A598" s="67"/>
      <c r="B598" s="101"/>
      <c r="C598" s="74"/>
      <c r="D598" s="67"/>
      <c r="E598" s="67"/>
      <c r="F598" s="74"/>
      <c r="G598" s="74"/>
      <c r="H598" s="74"/>
      <c r="I598" s="67"/>
      <c r="J598" s="67"/>
      <c r="K598" s="74"/>
      <c r="L598" s="74"/>
      <c r="M598" s="74"/>
      <c r="N598" s="74"/>
      <c r="O598" s="74"/>
      <c r="P598" s="74"/>
      <c r="Q598" s="74"/>
      <c r="R598" s="74"/>
      <c r="S598" s="752"/>
      <c r="T598" s="95"/>
      <c r="U598" s="752"/>
      <c r="V598" s="752"/>
      <c r="W598" s="752"/>
      <c r="X598" s="752"/>
      <c r="Y598" s="752"/>
      <c r="Z598" s="752"/>
      <c r="AA598" s="752"/>
      <c r="AB598" s="752"/>
      <c r="AC598" s="752"/>
      <c r="AD598" s="752"/>
      <c r="AE598" s="752"/>
      <c r="AF598" s="752"/>
      <c r="AG598" s="752"/>
      <c r="AH598" s="752"/>
      <c r="AI598" s="752"/>
      <c r="AJ598" s="752"/>
      <c r="AK598" s="752"/>
      <c r="AL598" s="752"/>
      <c r="AM598" s="752"/>
      <c r="AN598" s="752"/>
      <c r="AO598" s="752"/>
      <c r="AP598" s="752"/>
    </row>
    <row r="599">
      <c r="A599" s="67"/>
      <c r="B599" s="101"/>
      <c r="C599" s="74"/>
      <c r="D599" s="67"/>
      <c r="E599" s="67"/>
      <c r="F599" s="74"/>
      <c r="G599" s="74"/>
      <c r="H599" s="74"/>
      <c r="I599" s="67"/>
      <c r="J599" s="67"/>
      <c r="K599" s="74"/>
      <c r="L599" s="74"/>
      <c r="M599" s="74"/>
      <c r="N599" s="74"/>
      <c r="O599" s="74"/>
      <c r="P599" s="74"/>
      <c r="Q599" s="74"/>
      <c r="R599" s="74"/>
      <c r="S599" s="752"/>
      <c r="T599" s="95"/>
      <c r="U599" s="752"/>
      <c r="V599" s="752"/>
      <c r="W599" s="752"/>
      <c r="X599" s="752"/>
      <c r="Y599" s="752"/>
      <c r="Z599" s="752"/>
      <c r="AA599" s="752"/>
      <c r="AB599" s="752"/>
      <c r="AC599" s="752"/>
      <c r="AD599" s="752"/>
      <c r="AE599" s="752"/>
      <c r="AF599" s="752"/>
      <c r="AG599" s="752"/>
      <c r="AH599" s="752"/>
      <c r="AI599" s="752"/>
      <c r="AJ599" s="752"/>
      <c r="AK599" s="752"/>
      <c r="AL599" s="752"/>
      <c r="AM599" s="752"/>
      <c r="AN599" s="752"/>
      <c r="AO599" s="752"/>
      <c r="AP599" s="752"/>
    </row>
    <row r="600">
      <c r="A600" s="67"/>
      <c r="B600" s="101"/>
      <c r="C600" s="74"/>
      <c r="D600" s="67"/>
      <c r="E600" s="67"/>
      <c r="F600" s="74"/>
      <c r="G600" s="74"/>
      <c r="H600" s="74"/>
      <c r="I600" s="67"/>
      <c r="J600" s="67"/>
      <c r="K600" s="74"/>
      <c r="L600" s="74"/>
      <c r="M600" s="74"/>
      <c r="N600" s="74"/>
      <c r="O600" s="74"/>
      <c r="P600" s="74"/>
      <c r="Q600" s="74"/>
      <c r="R600" s="74"/>
      <c r="S600" s="752"/>
      <c r="T600" s="95"/>
      <c r="U600" s="752"/>
      <c r="V600" s="752"/>
      <c r="W600" s="752"/>
      <c r="X600" s="752"/>
      <c r="Y600" s="752"/>
      <c r="Z600" s="752"/>
      <c r="AA600" s="752"/>
      <c r="AB600" s="752"/>
      <c r="AC600" s="752"/>
      <c r="AD600" s="752"/>
      <c r="AE600" s="752"/>
      <c r="AF600" s="752"/>
      <c r="AG600" s="752"/>
      <c r="AH600" s="752"/>
      <c r="AI600" s="752"/>
      <c r="AJ600" s="752"/>
      <c r="AK600" s="752"/>
      <c r="AL600" s="752"/>
      <c r="AM600" s="752"/>
      <c r="AN600" s="752"/>
      <c r="AO600" s="752"/>
      <c r="AP600" s="752"/>
    </row>
    <row r="601">
      <c r="A601" s="67"/>
      <c r="B601" s="101"/>
      <c r="C601" s="74"/>
      <c r="D601" s="67"/>
      <c r="E601" s="67"/>
      <c r="F601" s="74"/>
      <c r="G601" s="74"/>
      <c r="H601" s="74"/>
      <c r="I601" s="67"/>
      <c r="J601" s="67"/>
      <c r="K601" s="74"/>
      <c r="L601" s="74"/>
      <c r="M601" s="74"/>
      <c r="N601" s="74"/>
      <c r="O601" s="74"/>
      <c r="P601" s="74"/>
      <c r="Q601" s="74"/>
      <c r="R601" s="74"/>
      <c r="S601" s="752"/>
      <c r="T601" s="95"/>
      <c r="U601" s="752"/>
      <c r="V601" s="752"/>
      <c r="W601" s="752"/>
      <c r="X601" s="752"/>
      <c r="Y601" s="752"/>
      <c r="Z601" s="752"/>
      <c r="AA601" s="752"/>
      <c r="AB601" s="752"/>
      <c r="AC601" s="752"/>
      <c r="AD601" s="752"/>
      <c r="AE601" s="752"/>
      <c r="AF601" s="752"/>
      <c r="AG601" s="752"/>
      <c r="AH601" s="752"/>
      <c r="AI601" s="752"/>
      <c r="AJ601" s="752"/>
      <c r="AK601" s="752"/>
      <c r="AL601" s="752"/>
      <c r="AM601" s="752"/>
      <c r="AN601" s="752"/>
      <c r="AO601" s="752"/>
      <c r="AP601" s="752"/>
    </row>
    <row r="602">
      <c r="A602" s="67"/>
      <c r="B602" s="101"/>
      <c r="C602" s="74"/>
      <c r="D602" s="67"/>
      <c r="E602" s="67"/>
      <c r="F602" s="74"/>
      <c r="G602" s="74"/>
      <c r="H602" s="74"/>
      <c r="I602" s="67"/>
      <c r="J602" s="67"/>
      <c r="K602" s="74"/>
      <c r="L602" s="74"/>
      <c r="M602" s="74"/>
      <c r="N602" s="74"/>
      <c r="O602" s="74"/>
      <c r="P602" s="74"/>
      <c r="Q602" s="74"/>
      <c r="R602" s="74"/>
      <c r="S602" s="752"/>
      <c r="T602" s="95"/>
      <c r="U602" s="752"/>
      <c r="V602" s="752"/>
      <c r="W602" s="752"/>
      <c r="X602" s="752"/>
      <c r="Y602" s="752"/>
      <c r="Z602" s="752"/>
      <c r="AA602" s="752"/>
      <c r="AB602" s="752"/>
      <c r="AC602" s="752"/>
      <c r="AD602" s="752"/>
      <c r="AE602" s="752"/>
      <c r="AF602" s="752"/>
      <c r="AG602" s="752"/>
      <c r="AH602" s="752"/>
      <c r="AI602" s="752"/>
      <c r="AJ602" s="752"/>
      <c r="AK602" s="752"/>
      <c r="AL602" s="752"/>
      <c r="AM602" s="752"/>
      <c r="AN602" s="752"/>
      <c r="AO602" s="752"/>
      <c r="AP602" s="752"/>
    </row>
    <row r="603">
      <c r="A603" s="67"/>
      <c r="B603" s="101"/>
      <c r="C603" s="74"/>
      <c r="D603" s="67"/>
      <c r="E603" s="67"/>
      <c r="F603" s="74"/>
      <c r="G603" s="74"/>
      <c r="H603" s="74"/>
      <c r="I603" s="67"/>
      <c r="J603" s="67"/>
      <c r="K603" s="74"/>
      <c r="L603" s="74"/>
      <c r="M603" s="74"/>
      <c r="N603" s="74"/>
      <c r="O603" s="74"/>
      <c r="P603" s="74"/>
      <c r="Q603" s="74"/>
      <c r="R603" s="74"/>
      <c r="S603" s="752"/>
      <c r="T603" s="95"/>
      <c r="U603" s="752"/>
      <c r="V603" s="752"/>
      <c r="W603" s="752"/>
      <c r="X603" s="752"/>
      <c r="Y603" s="752"/>
      <c r="Z603" s="752"/>
      <c r="AA603" s="752"/>
      <c r="AB603" s="752"/>
      <c r="AC603" s="752"/>
      <c r="AD603" s="752"/>
      <c r="AE603" s="752"/>
      <c r="AF603" s="752"/>
      <c r="AG603" s="752"/>
      <c r="AH603" s="752"/>
      <c r="AI603" s="752"/>
      <c r="AJ603" s="752"/>
      <c r="AK603" s="752"/>
      <c r="AL603" s="752"/>
      <c r="AM603" s="752"/>
      <c r="AN603" s="752"/>
      <c r="AO603" s="752"/>
      <c r="AP603" s="752"/>
    </row>
    <row r="604">
      <c r="A604" s="67"/>
      <c r="B604" s="101"/>
      <c r="C604" s="74"/>
      <c r="D604" s="67"/>
      <c r="E604" s="67"/>
      <c r="F604" s="74"/>
      <c r="G604" s="74"/>
      <c r="H604" s="74"/>
      <c r="I604" s="67"/>
      <c r="J604" s="67"/>
      <c r="K604" s="74"/>
      <c r="L604" s="74"/>
      <c r="M604" s="74"/>
      <c r="N604" s="74"/>
      <c r="O604" s="74"/>
      <c r="P604" s="74"/>
      <c r="Q604" s="74"/>
      <c r="R604" s="74"/>
      <c r="S604" s="752"/>
      <c r="T604" s="95"/>
      <c r="U604" s="752"/>
      <c r="V604" s="752"/>
      <c r="W604" s="752"/>
      <c r="X604" s="752"/>
      <c r="Y604" s="752"/>
      <c r="Z604" s="752"/>
      <c r="AA604" s="752"/>
      <c r="AB604" s="752"/>
      <c r="AC604" s="752"/>
      <c r="AD604" s="752"/>
      <c r="AE604" s="752"/>
      <c r="AF604" s="752"/>
      <c r="AG604" s="752"/>
      <c r="AH604" s="752"/>
      <c r="AI604" s="752"/>
      <c r="AJ604" s="752"/>
      <c r="AK604" s="752"/>
      <c r="AL604" s="752"/>
      <c r="AM604" s="752"/>
      <c r="AN604" s="752"/>
      <c r="AO604" s="752"/>
      <c r="AP604" s="752"/>
    </row>
    <row r="605">
      <c r="A605" s="67"/>
      <c r="B605" s="101"/>
      <c r="C605" s="74"/>
      <c r="D605" s="67"/>
      <c r="E605" s="67"/>
      <c r="F605" s="74"/>
      <c r="G605" s="74"/>
      <c r="H605" s="74"/>
      <c r="I605" s="67"/>
      <c r="J605" s="67"/>
      <c r="K605" s="74"/>
      <c r="L605" s="74"/>
      <c r="M605" s="74"/>
      <c r="N605" s="74"/>
      <c r="O605" s="74"/>
      <c r="P605" s="74"/>
      <c r="Q605" s="74"/>
      <c r="R605" s="74"/>
      <c r="S605" s="752"/>
      <c r="T605" s="95"/>
      <c r="U605" s="752"/>
      <c r="V605" s="752"/>
      <c r="W605" s="752"/>
      <c r="X605" s="752"/>
      <c r="Y605" s="752"/>
      <c r="Z605" s="752"/>
      <c r="AA605" s="752"/>
      <c r="AB605" s="752"/>
      <c r="AC605" s="752"/>
      <c r="AD605" s="752"/>
      <c r="AE605" s="752"/>
      <c r="AF605" s="752"/>
      <c r="AG605" s="752"/>
      <c r="AH605" s="752"/>
      <c r="AI605" s="752"/>
      <c r="AJ605" s="752"/>
      <c r="AK605" s="752"/>
      <c r="AL605" s="752"/>
      <c r="AM605" s="752"/>
      <c r="AN605" s="752"/>
      <c r="AO605" s="752"/>
      <c r="AP605" s="752"/>
    </row>
    <row r="606">
      <c r="A606" s="67"/>
      <c r="B606" s="101"/>
      <c r="C606" s="74"/>
      <c r="D606" s="67"/>
      <c r="E606" s="67"/>
      <c r="F606" s="74"/>
      <c r="G606" s="74"/>
      <c r="H606" s="74"/>
      <c r="I606" s="67"/>
      <c r="J606" s="67"/>
      <c r="K606" s="74"/>
      <c r="L606" s="74"/>
      <c r="M606" s="74"/>
      <c r="N606" s="74"/>
      <c r="O606" s="74"/>
      <c r="P606" s="74"/>
      <c r="Q606" s="74"/>
      <c r="R606" s="74"/>
      <c r="S606" s="752"/>
      <c r="T606" s="95"/>
      <c r="U606" s="752"/>
      <c r="V606" s="752"/>
      <c r="W606" s="752"/>
      <c r="X606" s="752"/>
      <c r="Y606" s="752"/>
      <c r="Z606" s="752"/>
      <c r="AA606" s="752"/>
      <c r="AB606" s="752"/>
      <c r="AC606" s="752"/>
      <c r="AD606" s="752"/>
      <c r="AE606" s="752"/>
      <c r="AF606" s="752"/>
      <c r="AG606" s="752"/>
      <c r="AH606" s="752"/>
      <c r="AI606" s="752"/>
      <c r="AJ606" s="752"/>
      <c r="AK606" s="752"/>
      <c r="AL606" s="752"/>
      <c r="AM606" s="752"/>
      <c r="AN606" s="752"/>
      <c r="AO606" s="752"/>
      <c r="AP606" s="752"/>
    </row>
    <row r="607">
      <c r="A607" s="67"/>
      <c r="B607" s="101"/>
      <c r="C607" s="74"/>
      <c r="D607" s="67"/>
      <c r="E607" s="67"/>
      <c r="F607" s="74"/>
      <c r="G607" s="74"/>
      <c r="H607" s="74"/>
      <c r="I607" s="67"/>
      <c r="J607" s="67"/>
      <c r="K607" s="74"/>
      <c r="L607" s="74"/>
      <c r="M607" s="74"/>
      <c r="N607" s="74"/>
      <c r="O607" s="74"/>
      <c r="P607" s="74"/>
      <c r="Q607" s="74"/>
      <c r="R607" s="74"/>
      <c r="S607" s="752"/>
      <c r="T607" s="95"/>
      <c r="U607" s="752"/>
      <c r="V607" s="752"/>
      <c r="W607" s="752"/>
      <c r="X607" s="752"/>
      <c r="Y607" s="752"/>
      <c r="Z607" s="752"/>
      <c r="AA607" s="752"/>
      <c r="AB607" s="752"/>
      <c r="AC607" s="752"/>
      <c r="AD607" s="752"/>
      <c r="AE607" s="752"/>
      <c r="AF607" s="752"/>
      <c r="AG607" s="752"/>
      <c r="AH607" s="752"/>
      <c r="AI607" s="752"/>
      <c r="AJ607" s="752"/>
      <c r="AK607" s="752"/>
      <c r="AL607" s="752"/>
      <c r="AM607" s="752"/>
      <c r="AN607" s="752"/>
      <c r="AO607" s="752"/>
      <c r="AP607" s="752"/>
    </row>
    <row r="608">
      <c r="A608" s="67"/>
      <c r="B608" s="101"/>
      <c r="C608" s="74"/>
      <c r="D608" s="67"/>
      <c r="E608" s="67"/>
      <c r="F608" s="74"/>
      <c r="G608" s="74"/>
      <c r="H608" s="74"/>
      <c r="I608" s="67"/>
      <c r="J608" s="67"/>
      <c r="K608" s="74"/>
      <c r="L608" s="74"/>
      <c r="M608" s="74"/>
      <c r="N608" s="74"/>
      <c r="O608" s="74"/>
      <c r="P608" s="74"/>
      <c r="Q608" s="74"/>
      <c r="R608" s="74"/>
      <c r="S608" s="752"/>
      <c r="T608" s="95"/>
      <c r="U608" s="752"/>
      <c r="V608" s="752"/>
      <c r="W608" s="752"/>
      <c r="X608" s="752"/>
      <c r="Y608" s="752"/>
      <c r="Z608" s="752"/>
      <c r="AA608" s="752"/>
      <c r="AB608" s="752"/>
      <c r="AC608" s="752"/>
      <c r="AD608" s="752"/>
      <c r="AE608" s="752"/>
      <c r="AF608" s="752"/>
      <c r="AG608" s="752"/>
      <c r="AH608" s="752"/>
      <c r="AI608" s="752"/>
      <c r="AJ608" s="752"/>
      <c r="AK608" s="752"/>
      <c r="AL608" s="752"/>
      <c r="AM608" s="752"/>
      <c r="AN608" s="752"/>
      <c r="AO608" s="752"/>
      <c r="AP608" s="752"/>
    </row>
    <row r="609">
      <c r="A609" s="67"/>
      <c r="B609" s="101"/>
      <c r="C609" s="74"/>
      <c r="D609" s="67"/>
      <c r="E609" s="67"/>
      <c r="F609" s="74"/>
      <c r="G609" s="74"/>
      <c r="H609" s="74"/>
      <c r="I609" s="67"/>
      <c r="J609" s="67"/>
      <c r="K609" s="74"/>
      <c r="L609" s="74"/>
      <c r="M609" s="74"/>
      <c r="N609" s="74"/>
      <c r="O609" s="74"/>
      <c r="P609" s="74"/>
      <c r="Q609" s="74"/>
      <c r="R609" s="74"/>
      <c r="S609" s="752"/>
      <c r="T609" s="95"/>
      <c r="U609" s="752"/>
      <c r="V609" s="752"/>
      <c r="W609" s="752"/>
      <c r="X609" s="752"/>
      <c r="Y609" s="752"/>
      <c r="Z609" s="752"/>
      <c r="AA609" s="752"/>
      <c r="AB609" s="752"/>
      <c r="AC609" s="752"/>
      <c r="AD609" s="752"/>
      <c r="AE609" s="752"/>
      <c r="AF609" s="752"/>
      <c r="AG609" s="752"/>
      <c r="AH609" s="752"/>
      <c r="AI609" s="752"/>
      <c r="AJ609" s="752"/>
      <c r="AK609" s="752"/>
      <c r="AL609" s="752"/>
      <c r="AM609" s="752"/>
      <c r="AN609" s="752"/>
      <c r="AO609" s="752"/>
      <c r="AP609" s="752"/>
    </row>
    <row r="610">
      <c r="A610" s="67"/>
      <c r="B610" s="101"/>
      <c r="C610" s="74"/>
      <c r="D610" s="67"/>
      <c r="E610" s="67"/>
      <c r="F610" s="74"/>
      <c r="G610" s="74"/>
      <c r="H610" s="74"/>
      <c r="I610" s="67"/>
      <c r="J610" s="67"/>
      <c r="K610" s="74"/>
      <c r="L610" s="74"/>
      <c r="M610" s="74"/>
      <c r="N610" s="74"/>
      <c r="O610" s="74"/>
      <c r="P610" s="74"/>
      <c r="Q610" s="74"/>
      <c r="R610" s="74"/>
      <c r="S610" s="752"/>
      <c r="T610" s="95"/>
      <c r="U610" s="752"/>
      <c r="V610" s="752"/>
      <c r="W610" s="752"/>
      <c r="X610" s="752"/>
      <c r="Y610" s="752"/>
      <c r="Z610" s="752"/>
      <c r="AA610" s="752"/>
      <c r="AB610" s="752"/>
      <c r="AC610" s="752"/>
      <c r="AD610" s="752"/>
      <c r="AE610" s="752"/>
      <c r="AF610" s="752"/>
      <c r="AG610" s="752"/>
      <c r="AH610" s="752"/>
      <c r="AI610" s="752"/>
      <c r="AJ610" s="752"/>
      <c r="AK610" s="752"/>
      <c r="AL610" s="752"/>
      <c r="AM610" s="752"/>
      <c r="AN610" s="752"/>
      <c r="AO610" s="752"/>
      <c r="AP610" s="752"/>
    </row>
    <row r="611">
      <c r="A611" s="67"/>
      <c r="B611" s="101"/>
      <c r="C611" s="74"/>
      <c r="D611" s="67"/>
      <c r="E611" s="67"/>
      <c r="F611" s="74"/>
      <c r="G611" s="74"/>
      <c r="H611" s="74"/>
      <c r="I611" s="67"/>
      <c r="J611" s="67"/>
      <c r="K611" s="74"/>
      <c r="L611" s="74"/>
      <c r="M611" s="74"/>
      <c r="N611" s="74"/>
      <c r="O611" s="74"/>
      <c r="P611" s="74"/>
      <c r="Q611" s="74"/>
      <c r="R611" s="74"/>
      <c r="S611" s="752"/>
      <c r="T611" s="95"/>
      <c r="U611" s="752"/>
      <c r="V611" s="752"/>
      <c r="W611" s="752"/>
      <c r="X611" s="752"/>
      <c r="Y611" s="752"/>
      <c r="Z611" s="752"/>
      <c r="AA611" s="752"/>
      <c r="AB611" s="752"/>
      <c r="AC611" s="752"/>
      <c r="AD611" s="752"/>
      <c r="AE611" s="752"/>
      <c r="AF611" s="752"/>
      <c r="AG611" s="752"/>
      <c r="AH611" s="752"/>
      <c r="AI611" s="752"/>
      <c r="AJ611" s="752"/>
      <c r="AK611" s="752"/>
      <c r="AL611" s="752"/>
      <c r="AM611" s="752"/>
      <c r="AN611" s="752"/>
      <c r="AO611" s="752"/>
      <c r="AP611" s="752"/>
    </row>
    <row r="612">
      <c r="A612" s="67"/>
      <c r="B612" s="101"/>
      <c r="C612" s="74"/>
      <c r="D612" s="67"/>
      <c r="E612" s="67"/>
      <c r="F612" s="74"/>
      <c r="G612" s="74"/>
      <c r="H612" s="74"/>
      <c r="I612" s="67"/>
      <c r="J612" s="67"/>
      <c r="K612" s="74"/>
      <c r="L612" s="74"/>
      <c r="M612" s="74"/>
      <c r="N612" s="74"/>
      <c r="O612" s="74"/>
      <c r="P612" s="74"/>
      <c r="Q612" s="74"/>
      <c r="R612" s="74"/>
      <c r="S612" s="752"/>
      <c r="T612" s="95"/>
      <c r="U612" s="752"/>
      <c r="V612" s="752"/>
      <c r="W612" s="752"/>
      <c r="X612" s="752"/>
      <c r="Y612" s="752"/>
      <c r="Z612" s="752"/>
      <c r="AA612" s="752"/>
      <c r="AB612" s="752"/>
      <c r="AC612" s="752"/>
      <c r="AD612" s="752"/>
      <c r="AE612" s="752"/>
      <c r="AF612" s="752"/>
      <c r="AG612" s="752"/>
      <c r="AH612" s="752"/>
      <c r="AI612" s="752"/>
      <c r="AJ612" s="752"/>
      <c r="AK612" s="752"/>
      <c r="AL612" s="752"/>
      <c r="AM612" s="752"/>
      <c r="AN612" s="752"/>
      <c r="AO612" s="752"/>
      <c r="AP612" s="752"/>
    </row>
    <row r="613">
      <c r="A613" s="67"/>
      <c r="B613" s="101"/>
      <c r="C613" s="74"/>
      <c r="D613" s="67"/>
      <c r="E613" s="67"/>
      <c r="F613" s="74"/>
      <c r="G613" s="74"/>
      <c r="H613" s="74"/>
      <c r="I613" s="67"/>
      <c r="J613" s="67"/>
      <c r="K613" s="74"/>
      <c r="L613" s="74"/>
      <c r="M613" s="74"/>
      <c r="N613" s="74"/>
      <c r="O613" s="74"/>
      <c r="P613" s="74"/>
      <c r="Q613" s="74"/>
      <c r="R613" s="74"/>
      <c r="S613" s="752"/>
      <c r="T613" s="95"/>
      <c r="U613" s="752"/>
      <c r="V613" s="752"/>
      <c r="W613" s="752"/>
      <c r="X613" s="752"/>
      <c r="Y613" s="752"/>
      <c r="Z613" s="752"/>
      <c r="AA613" s="752"/>
      <c r="AB613" s="752"/>
      <c r="AC613" s="752"/>
      <c r="AD613" s="752"/>
      <c r="AE613" s="752"/>
      <c r="AF613" s="752"/>
      <c r="AG613" s="752"/>
      <c r="AH613" s="752"/>
      <c r="AI613" s="752"/>
      <c r="AJ613" s="752"/>
      <c r="AK613" s="752"/>
      <c r="AL613" s="752"/>
      <c r="AM613" s="752"/>
      <c r="AN613" s="752"/>
      <c r="AO613" s="752"/>
      <c r="AP613" s="752"/>
    </row>
    <row r="614">
      <c r="A614" s="67"/>
      <c r="B614" s="101"/>
      <c r="C614" s="74"/>
      <c r="D614" s="67"/>
      <c r="E614" s="67"/>
      <c r="F614" s="74"/>
      <c r="G614" s="74"/>
      <c r="H614" s="74"/>
      <c r="I614" s="67"/>
      <c r="J614" s="67"/>
      <c r="K614" s="74"/>
      <c r="L614" s="74"/>
      <c r="M614" s="74"/>
      <c r="N614" s="74"/>
      <c r="O614" s="74"/>
      <c r="P614" s="74"/>
      <c r="Q614" s="74"/>
      <c r="R614" s="74"/>
      <c r="S614" s="752"/>
      <c r="T614" s="95"/>
      <c r="U614" s="752"/>
      <c r="V614" s="752"/>
      <c r="W614" s="752"/>
      <c r="X614" s="752"/>
      <c r="Y614" s="752"/>
      <c r="Z614" s="752"/>
      <c r="AA614" s="752"/>
      <c r="AB614" s="752"/>
      <c r="AC614" s="752"/>
      <c r="AD614" s="752"/>
      <c r="AE614" s="752"/>
      <c r="AF614" s="752"/>
      <c r="AG614" s="752"/>
      <c r="AH614" s="752"/>
      <c r="AI614" s="752"/>
      <c r="AJ614" s="752"/>
      <c r="AK614" s="752"/>
      <c r="AL614" s="752"/>
      <c r="AM614" s="752"/>
      <c r="AN614" s="752"/>
      <c r="AO614" s="752"/>
      <c r="AP614" s="752"/>
    </row>
    <row r="615">
      <c r="A615" s="67"/>
      <c r="B615" s="101"/>
      <c r="C615" s="74"/>
      <c r="D615" s="67"/>
      <c r="E615" s="67"/>
      <c r="F615" s="74"/>
      <c r="G615" s="74"/>
      <c r="H615" s="74"/>
      <c r="I615" s="67"/>
      <c r="J615" s="67"/>
      <c r="K615" s="74"/>
      <c r="L615" s="74"/>
      <c r="M615" s="74"/>
      <c r="N615" s="74"/>
      <c r="O615" s="74"/>
      <c r="P615" s="74"/>
      <c r="Q615" s="74"/>
      <c r="R615" s="74"/>
      <c r="S615" s="752"/>
      <c r="T615" s="95"/>
      <c r="U615" s="752"/>
      <c r="V615" s="752"/>
      <c r="W615" s="752"/>
      <c r="X615" s="752"/>
      <c r="Y615" s="752"/>
      <c r="Z615" s="752"/>
      <c r="AA615" s="752"/>
      <c r="AB615" s="752"/>
      <c r="AC615" s="752"/>
      <c r="AD615" s="752"/>
      <c r="AE615" s="752"/>
      <c r="AF615" s="752"/>
      <c r="AG615" s="752"/>
      <c r="AH615" s="752"/>
      <c r="AI615" s="752"/>
      <c r="AJ615" s="752"/>
      <c r="AK615" s="752"/>
      <c r="AL615" s="752"/>
      <c r="AM615" s="752"/>
      <c r="AN615" s="752"/>
      <c r="AO615" s="752"/>
      <c r="AP615" s="752"/>
    </row>
    <row r="616">
      <c r="A616" s="67"/>
      <c r="B616" s="101"/>
      <c r="C616" s="74"/>
      <c r="D616" s="67"/>
      <c r="E616" s="67"/>
      <c r="F616" s="74"/>
      <c r="G616" s="74"/>
      <c r="H616" s="74"/>
      <c r="I616" s="67"/>
      <c r="J616" s="67"/>
      <c r="K616" s="74"/>
      <c r="L616" s="74"/>
      <c r="M616" s="74"/>
      <c r="N616" s="74"/>
      <c r="O616" s="74"/>
      <c r="P616" s="74"/>
      <c r="Q616" s="74"/>
      <c r="R616" s="74"/>
      <c r="S616" s="752"/>
      <c r="T616" s="95"/>
      <c r="U616" s="752"/>
      <c r="V616" s="752"/>
      <c r="W616" s="752"/>
      <c r="X616" s="752"/>
      <c r="Y616" s="752"/>
      <c r="Z616" s="752"/>
      <c r="AA616" s="752"/>
      <c r="AB616" s="752"/>
      <c r="AC616" s="752"/>
      <c r="AD616" s="752"/>
      <c r="AE616" s="752"/>
      <c r="AF616" s="752"/>
      <c r="AG616" s="752"/>
      <c r="AH616" s="752"/>
      <c r="AI616" s="752"/>
      <c r="AJ616" s="752"/>
      <c r="AK616" s="752"/>
      <c r="AL616" s="752"/>
      <c r="AM616" s="752"/>
      <c r="AN616" s="752"/>
      <c r="AO616" s="752"/>
      <c r="AP616" s="752"/>
    </row>
    <row r="617">
      <c r="A617" s="67"/>
      <c r="B617" s="101"/>
      <c r="C617" s="74"/>
      <c r="D617" s="67"/>
      <c r="E617" s="67"/>
      <c r="F617" s="74"/>
      <c r="G617" s="74"/>
      <c r="H617" s="74"/>
      <c r="I617" s="67"/>
      <c r="J617" s="67"/>
      <c r="K617" s="74"/>
      <c r="L617" s="74"/>
      <c r="M617" s="74"/>
      <c r="N617" s="74"/>
      <c r="O617" s="74"/>
      <c r="P617" s="74"/>
      <c r="Q617" s="74"/>
      <c r="R617" s="74"/>
      <c r="S617" s="752"/>
      <c r="T617" s="95"/>
      <c r="U617" s="752"/>
      <c r="V617" s="752"/>
      <c r="W617" s="752"/>
      <c r="X617" s="752"/>
      <c r="Y617" s="752"/>
      <c r="Z617" s="752"/>
      <c r="AA617" s="752"/>
      <c r="AB617" s="752"/>
      <c r="AC617" s="752"/>
      <c r="AD617" s="752"/>
      <c r="AE617" s="752"/>
      <c r="AF617" s="752"/>
      <c r="AG617" s="752"/>
      <c r="AH617" s="752"/>
      <c r="AI617" s="752"/>
      <c r="AJ617" s="752"/>
      <c r="AK617" s="752"/>
      <c r="AL617" s="752"/>
      <c r="AM617" s="752"/>
      <c r="AN617" s="752"/>
      <c r="AO617" s="752"/>
      <c r="AP617" s="752"/>
    </row>
    <row r="618">
      <c r="A618" s="67"/>
      <c r="B618" s="101"/>
      <c r="C618" s="74"/>
      <c r="D618" s="67"/>
      <c r="E618" s="67"/>
      <c r="F618" s="74"/>
      <c r="G618" s="74"/>
      <c r="H618" s="74"/>
      <c r="I618" s="67"/>
      <c r="J618" s="67"/>
      <c r="K618" s="74"/>
      <c r="L618" s="74"/>
      <c r="M618" s="74"/>
      <c r="N618" s="74"/>
      <c r="O618" s="74"/>
      <c r="P618" s="74"/>
      <c r="Q618" s="74"/>
      <c r="R618" s="74"/>
      <c r="S618" s="752"/>
      <c r="T618" s="95"/>
      <c r="U618" s="752"/>
      <c r="V618" s="752"/>
      <c r="W618" s="752"/>
      <c r="X618" s="752"/>
      <c r="Y618" s="752"/>
      <c r="Z618" s="752"/>
      <c r="AA618" s="752"/>
      <c r="AB618" s="752"/>
      <c r="AC618" s="752"/>
      <c r="AD618" s="752"/>
      <c r="AE618" s="752"/>
      <c r="AF618" s="752"/>
      <c r="AG618" s="752"/>
      <c r="AH618" s="752"/>
      <c r="AI618" s="752"/>
      <c r="AJ618" s="752"/>
      <c r="AK618" s="752"/>
      <c r="AL618" s="752"/>
      <c r="AM618" s="752"/>
      <c r="AN618" s="752"/>
      <c r="AO618" s="752"/>
      <c r="AP618" s="752"/>
    </row>
    <row r="619">
      <c r="A619" s="67"/>
      <c r="B619" s="101"/>
      <c r="C619" s="74"/>
      <c r="D619" s="67"/>
      <c r="E619" s="67"/>
      <c r="F619" s="74"/>
      <c r="G619" s="74"/>
      <c r="H619" s="74"/>
      <c r="I619" s="67"/>
      <c r="J619" s="67"/>
      <c r="K619" s="74"/>
      <c r="L619" s="74"/>
      <c r="M619" s="74"/>
      <c r="N619" s="74"/>
      <c r="O619" s="74"/>
      <c r="P619" s="74"/>
      <c r="Q619" s="74"/>
      <c r="R619" s="74"/>
      <c r="S619" s="752"/>
      <c r="T619" s="95"/>
      <c r="U619" s="752"/>
      <c r="V619" s="752"/>
      <c r="W619" s="752"/>
      <c r="X619" s="752"/>
      <c r="Y619" s="752"/>
      <c r="Z619" s="752"/>
      <c r="AA619" s="752"/>
      <c r="AB619" s="752"/>
      <c r="AC619" s="752"/>
      <c r="AD619" s="752"/>
      <c r="AE619" s="752"/>
      <c r="AF619" s="752"/>
      <c r="AG619" s="752"/>
      <c r="AH619" s="752"/>
      <c r="AI619" s="752"/>
      <c r="AJ619" s="752"/>
      <c r="AK619" s="752"/>
      <c r="AL619" s="752"/>
      <c r="AM619" s="752"/>
      <c r="AN619" s="752"/>
      <c r="AO619" s="752"/>
      <c r="AP619" s="752"/>
    </row>
    <row r="620">
      <c r="A620" s="67"/>
      <c r="B620" s="101"/>
      <c r="C620" s="74"/>
      <c r="D620" s="67"/>
      <c r="E620" s="67"/>
      <c r="F620" s="74"/>
      <c r="G620" s="74"/>
      <c r="H620" s="74"/>
      <c r="I620" s="67"/>
      <c r="J620" s="67"/>
      <c r="K620" s="74"/>
      <c r="L620" s="74"/>
      <c r="M620" s="74"/>
      <c r="N620" s="74"/>
      <c r="O620" s="74"/>
      <c r="P620" s="74"/>
      <c r="Q620" s="74"/>
      <c r="R620" s="74"/>
      <c r="S620" s="752"/>
      <c r="T620" s="95"/>
      <c r="U620" s="752"/>
      <c r="V620" s="752"/>
      <c r="W620" s="752"/>
      <c r="X620" s="752"/>
      <c r="Y620" s="752"/>
      <c r="Z620" s="752"/>
      <c r="AA620" s="752"/>
      <c r="AB620" s="752"/>
      <c r="AC620" s="752"/>
      <c r="AD620" s="752"/>
      <c r="AE620" s="752"/>
      <c r="AF620" s="752"/>
      <c r="AG620" s="752"/>
      <c r="AH620" s="752"/>
      <c r="AI620" s="752"/>
      <c r="AJ620" s="752"/>
      <c r="AK620" s="752"/>
      <c r="AL620" s="752"/>
      <c r="AM620" s="752"/>
      <c r="AN620" s="752"/>
      <c r="AO620" s="752"/>
      <c r="AP620" s="752"/>
    </row>
    <row r="621">
      <c r="A621" s="67"/>
      <c r="B621" s="101"/>
      <c r="C621" s="74"/>
      <c r="D621" s="67"/>
      <c r="E621" s="67"/>
      <c r="F621" s="74"/>
      <c r="G621" s="74"/>
      <c r="H621" s="74"/>
      <c r="I621" s="67"/>
      <c r="J621" s="67"/>
      <c r="K621" s="74"/>
      <c r="L621" s="74"/>
      <c r="M621" s="74"/>
      <c r="N621" s="74"/>
      <c r="O621" s="74"/>
      <c r="P621" s="74"/>
      <c r="Q621" s="74"/>
      <c r="R621" s="74"/>
      <c r="S621" s="752"/>
      <c r="T621" s="95"/>
      <c r="U621" s="752"/>
      <c r="V621" s="752"/>
      <c r="W621" s="752"/>
      <c r="X621" s="752"/>
      <c r="Y621" s="752"/>
      <c r="Z621" s="752"/>
      <c r="AA621" s="752"/>
      <c r="AB621" s="752"/>
      <c r="AC621" s="752"/>
      <c r="AD621" s="752"/>
      <c r="AE621" s="752"/>
      <c r="AF621" s="752"/>
      <c r="AG621" s="752"/>
      <c r="AH621" s="752"/>
      <c r="AI621" s="752"/>
      <c r="AJ621" s="752"/>
      <c r="AK621" s="752"/>
      <c r="AL621" s="752"/>
      <c r="AM621" s="752"/>
      <c r="AN621" s="752"/>
      <c r="AO621" s="752"/>
      <c r="AP621" s="752"/>
    </row>
    <row r="622">
      <c r="A622" s="67"/>
      <c r="B622" s="101"/>
      <c r="C622" s="74"/>
      <c r="D622" s="67"/>
      <c r="E622" s="67"/>
      <c r="F622" s="74"/>
      <c r="G622" s="74"/>
      <c r="H622" s="74"/>
      <c r="I622" s="67"/>
      <c r="J622" s="67"/>
      <c r="K622" s="74"/>
      <c r="L622" s="74"/>
      <c r="M622" s="74"/>
      <c r="N622" s="74"/>
      <c r="O622" s="74"/>
      <c r="P622" s="74"/>
      <c r="Q622" s="74"/>
      <c r="R622" s="74"/>
      <c r="S622" s="752"/>
      <c r="T622" s="95"/>
      <c r="U622" s="752"/>
      <c r="V622" s="752"/>
      <c r="W622" s="752"/>
      <c r="X622" s="752"/>
      <c r="Y622" s="752"/>
      <c r="Z622" s="752"/>
      <c r="AA622" s="752"/>
      <c r="AB622" s="752"/>
      <c r="AC622" s="752"/>
      <c r="AD622" s="752"/>
      <c r="AE622" s="752"/>
      <c r="AF622" s="752"/>
      <c r="AG622" s="752"/>
      <c r="AH622" s="752"/>
      <c r="AI622" s="752"/>
      <c r="AJ622" s="752"/>
      <c r="AK622" s="752"/>
      <c r="AL622" s="752"/>
      <c r="AM622" s="752"/>
      <c r="AN622" s="752"/>
      <c r="AO622" s="752"/>
      <c r="AP622" s="752"/>
    </row>
    <row r="623">
      <c r="A623" s="67"/>
      <c r="B623" s="101"/>
      <c r="C623" s="74"/>
      <c r="D623" s="67"/>
      <c r="E623" s="67"/>
      <c r="F623" s="74"/>
      <c r="G623" s="74"/>
      <c r="H623" s="74"/>
      <c r="I623" s="67"/>
      <c r="J623" s="67"/>
      <c r="K623" s="74"/>
      <c r="L623" s="74"/>
      <c r="M623" s="74"/>
      <c r="N623" s="74"/>
      <c r="O623" s="74"/>
      <c r="P623" s="74"/>
      <c r="Q623" s="74"/>
      <c r="R623" s="74"/>
      <c r="S623" s="752"/>
      <c r="T623" s="95"/>
      <c r="U623" s="752"/>
      <c r="V623" s="752"/>
      <c r="W623" s="752"/>
      <c r="X623" s="752"/>
      <c r="Y623" s="752"/>
      <c r="Z623" s="752"/>
      <c r="AA623" s="752"/>
      <c r="AB623" s="752"/>
      <c r="AC623" s="752"/>
      <c r="AD623" s="752"/>
      <c r="AE623" s="752"/>
      <c r="AF623" s="752"/>
      <c r="AG623" s="752"/>
      <c r="AH623" s="752"/>
      <c r="AI623" s="752"/>
      <c r="AJ623" s="752"/>
      <c r="AK623" s="752"/>
      <c r="AL623" s="752"/>
      <c r="AM623" s="752"/>
      <c r="AN623" s="752"/>
      <c r="AO623" s="752"/>
      <c r="AP623" s="752"/>
    </row>
    <row r="624">
      <c r="A624" s="67"/>
      <c r="B624" s="101"/>
      <c r="C624" s="74"/>
      <c r="D624" s="67"/>
      <c r="E624" s="67"/>
      <c r="F624" s="74"/>
      <c r="G624" s="74"/>
      <c r="H624" s="74"/>
      <c r="I624" s="67"/>
      <c r="J624" s="67"/>
      <c r="K624" s="74"/>
      <c r="L624" s="74"/>
      <c r="M624" s="74"/>
      <c r="N624" s="74"/>
      <c r="O624" s="74"/>
      <c r="P624" s="74"/>
      <c r="Q624" s="74"/>
      <c r="R624" s="74"/>
      <c r="S624" s="752"/>
      <c r="T624" s="95"/>
      <c r="U624" s="752"/>
      <c r="V624" s="752"/>
      <c r="W624" s="752"/>
      <c r="X624" s="752"/>
      <c r="Y624" s="752"/>
      <c r="Z624" s="752"/>
      <c r="AA624" s="752"/>
      <c r="AB624" s="752"/>
      <c r="AC624" s="752"/>
      <c r="AD624" s="752"/>
      <c r="AE624" s="752"/>
      <c r="AF624" s="752"/>
      <c r="AG624" s="752"/>
      <c r="AH624" s="752"/>
      <c r="AI624" s="752"/>
      <c r="AJ624" s="752"/>
      <c r="AK624" s="752"/>
      <c r="AL624" s="752"/>
      <c r="AM624" s="752"/>
      <c r="AN624" s="752"/>
      <c r="AO624" s="752"/>
      <c r="AP624" s="752"/>
    </row>
    <row r="625">
      <c r="A625" s="67"/>
      <c r="B625" s="101"/>
      <c r="C625" s="74"/>
      <c r="D625" s="67"/>
      <c r="E625" s="67"/>
      <c r="F625" s="74"/>
      <c r="G625" s="74"/>
      <c r="H625" s="74"/>
      <c r="I625" s="67"/>
      <c r="J625" s="67"/>
      <c r="K625" s="74"/>
      <c r="L625" s="74"/>
      <c r="M625" s="74"/>
      <c r="N625" s="74"/>
      <c r="O625" s="74"/>
      <c r="P625" s="74"/>
      <c r="Q625" s="74"/>
      <c r="R625" s="74"/>
      <c r="S625" s="752"/>
      <c r="T625" s="95"/>
      <c r="U625" s="752"/>
      <c r="V625" s="752"/>
      <c r="W625" s="752"/>
      <c r="X625" s="752"/>
      <c r="Y625" s="752"/>
      <c r="Z625" s="752"/>
      <c r="AA625" s="752"/>
      <c r="AB625" s="752"/>
      <c r="AC625" s="752"/>
      <c r="AD625" s="752"/>
      <c r="AE625" s="752"/>
      <c r="AF625" s="752"/>
      <c r="AG625" s="752"/>
      <c r="AH625" s="752"/>
      <c r="AI625" s="752"/>
      <c r="AJ625" s="752"/>
      <c r="AK625" s="752"/>
      <c r="AL625" s="752"/>
      <c r="AM625" s="752"/>
      <c r="AN625" s="752"/>
      <c r="AO625" s="752"/>
      <c r="AP625" s="752"/>
    </row>
    <row r="626">
      <c r="A626" s="67"/>
      <c r="B626" s="101"/>
      <c r="C626" s="74"/>
      <c r="D626" s="67"/>
      <c r="E626" s="67"/>
      <c r="F626" s="74"/>
      <c r="G626" s="74"/>
      <c r="H626" s="74"/>
      <c r="I626" s="67"/>
      <c r="J626" s="67"/>
      <c r="K626" s="74"/>
      <c r="L626" s="74"/>
      <c r="M626" s="74"/>
      <c r="N626" s="74"/>
      <c r="O626" s="74"/>
      <c r="P626" s="74"/>
      <c r="Q626" s="74"/>
      <c r="R626" s="74"/>
      <c r="S626" s="752"/>
      <c r="T626" s="95"/>
      <c r="U626" s="752"/>
      <c r="V626" s="752"/>
      <c r="W626" s="752"/>
      <c r="X626" s="752"/>
      <c r="Y626" s="752"/>
      <c r="Z626" s="752"/>
      <c r="AA626" s="752"/>
      <c r="AB626" s="752"/>
      <c r="AC626" s="752"/>
      <c r="AD626" s="752"/>
      <c r="AE626" s="752"/>
      <c r="AF626" s="752"/>
      <c r="AG626" s="752"/>
      <c r="AH626" s="752"/>
      <c r="AI626" s="752"/>
      <c r="AJ626" s="752"/>
      <c r="AK626" s="752"/>
      <c r="AL626" s="752"/>
      <c r="AM626" s="752"/>
      <c r="AN626" s="752"/>
      <c r="AO626" s="752"/>
      <c r="AP626" s="752"/>
    </row>
    <row r="627">
      <c r="A627" s="67"/>
      <c r="B627" s="101"/>
      <c r="C627" s="74"/>
      <c r="D627" s="67"/>
      <c r="E627" s="67"/>
      <c r="F627" s="74"/>
      <c r="G627" s="74"/>
      <c r="H627" s="74"/>
      <c r="I627" s="67"/>
      <c r="J627" s="67"/>
      <c r="K627" s="74"/>
      <c r="L627" s="74"/>
      <c r="M627" s="74"/>
      <c r="N627" s="74"/>
      <c r="O627" s="74"/>
      <c r="P627" s="74"/>
      <c r="Q627" s="74"/>
      <c r="R627" s="74"/>
      <c r="S627" s="752"/>
      <c r="T627" s="95"/>
      <c r="U627" s="752"/>
      <c r="V627" s="752"/>
      <c r="W627" s="752"/>
      <c r="X627" s="752"/>
      <c r="Y627" s="752"/>
      <c r="Z627" s="752"/>
      <c r="AA627" s="752"/>
      <c r="AB627" s="752"/>
      <c r="AC627" s="752"/>
      <c r="AD627" s="752"/>
      <c r="AE627" s="752"/>
      <c r="AF627" s="752"/>
      <c r="AG627" s="752"/>
      <c r="AH627" s="752"/>
      <c r="AI627" s="752"/>
      <c r="AJ627" s="752"/>
      <c r="AK627" s="752"/>
      <c r="AL627" s="752"/>
      <c r="AM627" s="752"/>
      <c r="AN627" s="752"/>
      <c r="AO627" s="752"/>
      <c r="AP627" s="752"/>
    </row>
    <row r="628">
      <c r="A628" s="67"/>
      <c r="B628" s="101"/>
      <c r="C628" s="74"/>
      <c r="D628" s="67"/>
      <c r="E628" s="67"/>
      <c r="F628" s="74"/>
      <c r="G628" s="74"/>
      <c r="H628" s="74"/>
      <c r="I628" s="67"/>
      <c r="J628" s="67"/>
      <c r="K628" s="74"/>
      <c r="L628" s="74"/>
      <c r="M628" s="74"/>
      <c r="N628" s="74"/>
      <c r="O628" s="74"/>
      <c r="P628" s="74"/>
      <c r="Q628" s="74"/>
      <c r="R628" s="74"/>
      <c r="S628" s="752"/>
      <c r="T628" s="95"/>
      <c r="U628" s="752"/>
      <c r="V628" s="752"/>
      <c r="W628" s="752"/>
      <c r="X628" s="752"/>
      <c r="Y628" s="752"/>
      <c r="Z628" s="752"/>
      <c r="AA628" s="752"/>
      <c r="AB628" s="752"/>
      <c r="AC628" s="752"/>
      <c r="AD628" s="752"/>
      <c r="AE628" s="752"/>
      <c r="AF628" s="752"/>
      <c r="AG628" s="752"/>
      <c r="AH628" s="752"/>
      <c r="AI628" s="752"/>
      <c r="AJ628" s="752"/>
      <c r="AK628" s="752"/>
      <c r="AL628" s="752"/>
      <c r="AM628" s="752"/>
      <c r="AN628" s="752"/>
      <c r="AO628" s="752"/>
      <c r="AP628" s="752"/>
    </row>
    <row r="629">
      <c r="A629" s="67"/>
      <c r="B629" s="101"/>
      <c r="C629" s="74"/>
      <c r="D629" s="67"/>
      <c r="E629" s="67"/>
      <c r="F629" s="74"/>
      <c r="G629" s="74"/>
      <c r="H629" s="74"/>
      <c r="I629" s="67"/>
      <c r="J629" s="67"/>
      <c r="K629" s="74"/>
      <c r="L629" s="74"/>
      <c r="M629" s="74"/>
      <c r="N629" s="74"/>
      <c r="O629" s="74"/>
      <c r="P629" s="74"/>
      <c r="Q629" s="74"/>
      <c r="R629" s="74"/>
      <c r="S629" s="752"/>
      <c r="T629" s="95"/>
      <c r="U629" s="752"/>
      <c r="V629" s="752"/>
      <c r="W629" s="752"/>
      <c r="X629" s="752"/>
      <c r="Y629" s="752"/>
      <c r="Z629" s="752"/>
      <c r="AA629" s="752"/>
      <c r="AB629" s="752"/>
      <c r="AC629" s="752"/>
      <c r="AD629" s="752"/>
      <c r="AE629" s="752"/>
      <c r="AF629" s="752"/>
      <c r="AG629" s="752"/>
      <c r="AH629" s="752"/>
      <c r="AI629" s="752"/>
      <c r="AJ629" s="752"/>
      <c r="AK629" s="752"/>
      <c r="AL629" s="752"/>
      <c r="AM629" s="752"/>
      <c r="AN629" s="752"/>
      <c r="AO629" s="752"/>
      <c r="AP629" s="752"/>
    </row>
    <row r="630">
      <c r="A630" s="67"/>
      <c r="B630" s="101"/>
      <c r="C630" s="74"/>
      <c r="D630" s="67"/>
      <c r="E630" s="67"/>
      <c r="F630" s="74"/>
      <c r="G630" s="74"/>
      <c r="H630" s="74"/>
      <c r="I630" s="67"/>
      <c r="J630" s="67"/>
      <c r="K630" s="74"/>
      <c r="L630" s="74"/>
      <c r="M630" s="74"/>
      <c r="N630" s="74"/>
      <c r="O630" s="74"/>
      <c r="P630" s="74"/>
      <c r="Q630" s="74"/>
      <c r="R630" s="74"/>
      <c r="S630" s="752"/>
      <c r="T630" s="95"/>
      <c r="U630" s="752"/>
      <c r="V630" s="752"/>
      <c r="W630" s="752"/>
      <c r="X630" s="752"/>
      <c r="Y630" s="752"/>
      <c r="Z630" s="752"/>
      <c r="AA630" s="752"/>
      <c r="AB630" s="752"/>
      <c r="AC630" s="752"/>
      <c r="AD630" s="752"/>
      <c r="AE630" s="752"/>
      <c r="AF630" s="752"/>
      <c r="AG630" s="752"/>
      <c r="AH630" s="752"/>
      <c r="AI630" s="752"/>
      <c r="AJ630" s="752"/>
      <c r="AK630" s="752"/>
      <c r="AL630" s="752"/>
      <c r="AM630" s="752"/>
      <c r="AN630" s="752"/>
      <c r="AO630" s="752"/>
      <c r="AP630" s="752"/>
    </row>
    <row r="631">
      <c r="A631" s="67"/>
      <c r="B631" s="101"/>
      <c r="C631" s="74"/>
      <c r="D631" s="67"/>
      <c r="E631" s="67"/>
      <c r="F631" s="74"/>
      <c r="G631" s="74"/>
      <c r="H631" s="74"/>
      <c r="I631" s="67"/>
      <c r="J631" s="67"/>
      <c r="K631" s="74"/>
      <c r="L631" s="74"/>
      <c r="M631" s="74"/>
      <c r="N631" s="74"/>
      <c r="O631" s="74"/>
      <c r="P631" s="74"/>
      <c r="Q631" s="74"/>
      <c r="R631" s="74"/>
      <c r="S631" s="752"/>
      <c r="T631" s="95"/>
      <c r="U631" s="752"/>
      <c r="V631" s="752"/>
      <c r="W631" s="752"/>
      <c r="X631" s="752"/>
      <c r="Y631" s="752"/>
      <c r="Z631" s="752"/>
      <c r="AA631" s="752"/>
      <c r="AB631" s="752"/>
      <c r="AC631" s="752"/>
      <c r="AD631" s="752"/>
      <c r="AE631" s="752"/>
      <c r="AF631" s="752"/>
      <c r="AG631" s="752"/>
      <c r="AH631" s="752"/>
      <c r="AI631" s="752"/>
      <c r="AJ631" s="752"/>
      <c r="AK631" s="752"/>
      <c r="AL631" s="752"/>
      <c r="AM631" s="752"/>
      <c r="AN631" s="752"/>
      <c r="AO631" s="752"/>
      <c r="AP631" s="752"/>
    </row>
    <row r="632">
      <c r="A632" s="67"/>
      <c r="B632" s="101"/>
      <c r="C632" s="74"/>
      <c r="D632" s="67"/>
      <c r="E632" s="67"/>
      <c r="F632" s="74"/>
      <c r="G632" s="74"/>
      <c r="H632" s="74"/>
      <c r="I632" s="67"/>
      <c r="J632" s="67"/>
      <c r="K632" s="74"/>
      <c r="L632" s="74"/>
      <c r="M632" s="74"/>
      <c r="N632" s="74"/>
      <c r="O632" s="74"/>
      <c r="P632" s="74"/>
      <c r="Q632" s="74"/>
      <c r="R632" s="74"/>
      <c r="S632" s="752"/>
      <c r="T632" s="95"/>
      <c r="U632" s="752"/>
      <c r="V632" s="752"/>
      <c r="W632" s="752"/>
      <c r="X632" s="752"/>
      <c r="Y632" s="752"/>
      <c r="Z632" s="752"/>
      <c r="AA632" s="752"/>
      <c r="AB632" s="752"/>
      <c r="AC632" s="752"/>
      <c r="AD632" s="752"/>
      <c r="AE632" s="752"/>
      <c r="AF632" s="752"/>
      <c r="AG632" s="752"/>
      <c r="AH632" s="752"/>
      <c r="AI632" s="752"/>
      <c r="AJ632" s="752"/>
      <c r="AK632" s="752"/>
      <c r="AL632" s="752"/>
      <c r="AM632" s="752"/>
      <c r="AN632" s="752"/>
      <c r="AO632" s="752"/>
      <c r="AP632" s="752"/>
    </row>
    <row r="633">
      <c r="A633" s="67"/>
      <c r="B633" s="101"/>
      <c r="C633" s="74"/>
      <c r="D633" s="67"/>
      <c r="E633" s="67"/>
      <c r="F633" s="74"/>
      <c r="G633" s="74"/>
      <c r="H633" s="74"/>
      <c r="I633" s="67"/>
      <c r="J633" s="67"/>
      <c r="K633" s="74"/>
      <c r="L633" s="74"/>
      <c r="M633" s="74"/>
      <c r="N633" s="74"/>
      <c r="O633" s="74"/>
      <c r="P633" s="74"/>
      <c r="Q633" s="74"/>
      <c r="R633" s="74"/>
      <c r="S633" s="752"/>
      <c r="T633" s="95"/>
      <c r="U633" s="752"/>
      <c r="V633" s="752"/>
      <c r="W633" s="752"/>
      <c r="X633" s="752"/>
      <c r="Y633" s="752"/>
      <c r="Z633" s="752"/>
      <c r="AA633" s="752"/>
      <c r="AB633" s="752"/>
      <c r="AC633" s="752"/>
      <c r="AD633" s="752"/>
      <c r="AE633" s="752"/>
      <c r="AF633" s="752"/>
      <c r="AG633" s="752"/>
      <c r="AH633" s="752"/>
      <c r="AI633" s="752"/>
      <c r="AJ633" s="752"/>
      <c r="AK633" s="752"/>
      <c r="AL633" s="752"/>
      <c r="AM633" s="752"/>
      <c r="AN633" s="752"/>
      <c r="AO633" s="752"/>
      <c r="AP633" s="752"/>
    </row>
    <row r="634">
      <c r="A634" s="67"/>
      <c r="B634" s="101"/>
      <c r="C634" s="74"/>
      <c r="D634" s="67"/>
      <c r="E634" s="67"/>
      <c r="F634" s="74"/>
      <c r="G634" s="74"/>
      <c r="H634" s="74"/>
      <c r="I634" s="67"/>
      <c r="J634" s="67"/>
      <c r="K634" s="74"/>
      <c r="L634" s="74"/>
      <c r="M634" s="74"/>
      <c r="N634" s="74"/>
      <c r="O634" s="74"/>
      <c r="P634" s="74"/>
      <c r="Q634" s="74"/>
      <c r="R634" s="74"/>
      <c r="S634" s="752"/>
      <c r="T634" s="95"/>
      <c r="U634" s="752"/>
      <c r="V634" s="752"/>
      <c r="W634" s="752"/>
      <c r="X634" s="752"/>
      <c r="Y634" s="752"/>
      <c r="Z634" s="752"/>
      <c r="AA634" s="752"/>
      <c r="AB634" s="752"/>
      <c r="AC634" s="752"/>
      <c r="AD634" s="752"/>
      <c r="AE634" s="752"/>
      <c r="AF634" s="752"/>
      <c r="AG634" s="752"/>
      <c r="AH634" s="752"/>
      <c r="AI634" s="752"/>
      <c r="AJ634" s="752"/>
      <c r="AK634" s="752"/>
      <c r="AL634" s="752"/>
      <c r="AM634" s="752"/>
      <c r="AN634" s="752"/>
      <c r="AO634" s="752"/>
      <c r="AP634" s="752"/>
    </row>
    <row r="635">
      <c r="A635" s="67"/>
      <c r="B635" s="101"/>
      <c r="C635" s="74"/>
      <c r="D635" s="67"/>
      <c r="E635" s="67"/>
      <c r="F635" s="74"/>
      <c r="G635" s="74"/>
      <c r="H635" s="74"/>
      <c r="I635" s="67"/>
      <c r="J635" s="67"/>
      <c r="K635" s="74"/>
      <c r="L635" s="74"/>
      <c r="M635" s="74"/>
      <c r="N635" s="74"/>
      <c r="O635" s="74"/>
      <c r="P635" s="74"/>
      <c r="Q635" s="74"/>
      <c r="R635" s="74"/>
      <c r="S635" s="752"/>
      <c r="T635" s="95"/>
      <c r="U635" s="752"/>
      <c r="V635" s="752"/>
      <c r="W635" s="752"/>
      <c r="X635" s="752"/>
      <c r="Y635" s="752"/>
      <c r="Z635" s="752"/>
      <c r="AA635" s="752"/>
      <c r="AB635" s="752"/>
      <c r="AC635" s="752"/>
      <c r="AD635" s="752"/>
      <c r="AE635" s="752"/>
      <c r="AF635" s="752"/>
      <c r="AG635" s="752"/>
      <c r="AH635" s="752"/>
      <c r="AI635" s="752"/>
      <c r="AJ635" s="752"/>
      <c r="AK635" s="752"/>
      <c r="AL635" s="752"/>
      <c r="AM635" s="752"/>
      <c r="AN635" s="752"/>
      <c r="AO635" s="752"/>
      <c r="AP635" s="752"/>
    </row>
    <row r="636">
      <c r="A636" s="67"/>
      <c r="B636" s="101"/>
      <c r="C636" s="74"/>
      <c r="D636" s="67"/>
      <c r="E636" s="67"/>
      <c r="F636" s="74"/>
      <c r="G636" s="74"/>
      <c r="H636" s="74"/>
      <c r="I636" s="67"/>
      <c r="J636" s="67"/>
      <c r="K636" s="74"/>
      <c r="L636" s="74"/>
      <c r="M636" s="74"/>
      <c r="N636" s="74"/>
      <c r="O636" s="74"/>
      <c r="P636" s="74"/>
      <c r="Q636" s="74"/>
      <c r="R636" s="74"/>
      <c r="S636" s="752"/>
      <c r="T636" s="95"/>
      <c r="U636" s="752"/>
      <c r="V636" s="752"/>
      <c r="W636" s="752"/>
      <c r="X636" s="752"/>
      <c r="Y636" s="752"/>
      <c r="Z636" s="752"/>
      <c r="AA636" s="752"/>
      <c r="AB636" s="752"/>
      <c r="AC636" s="752"/>
      <c r="AD636" s="752"/>
      <c r="AE636" s="752"/>
      <c r="AF636" s="752"/>
      <c r="AG636" s="752"/>
      <c r="AH636" s="752"/>
      <c r="AI636" s="752"/>
      <c r="AJ636" s="752"/>
      <c r="AK636" s="752"/>
      <c r="AL636" s="752"/>
      <c r="AM636" s="752"/>
      <c r="AN636" s="752"/>
      <c r="AO636" s="752"/>
      <c r="AP636" s="752"/>
    </row>
    <row r="637">
      <c r="A637" s="67"/>
      <c r="B637" s="101"/>
      <c r="C637" s="74"/>
      <c r="D637" s="67"/>
      <c r="E637" s="67"/>
      <c r="F637" s="74"/>
      <c r="G637" s="74"/>
      <c r="H637" s="74"/>
      <c r="I637" s="67"/>
      <c r="J637" s="67"/>
      <c r="K637" s="74"/>
      <c r="L637" s="74"/>
      <c r="M637" s="74"/>
      <c r="N637" s="74"/>
      <c r="O637" s="74"/>
      <c r="P637" s="74"/>
      <c r="Q637" s="74"/>
      <c r="R637" s="74"/>
      <c r="S637" s="752"/>
      <c r="T637" s="95"/>
      <c r="U637" s="752"/>
      <c r="V637" s="752"/>
      <c r="W637" s="752"/>
      <c r="X637" s="752"/>
      <c r="Y637" s="752"/>
      <c r="Z637" s="752"/>
      <c r="AA637" s="752"/>
      <c r="AB637" s="752"/>
      <c r="AC637" s="752"/>
      <c r="AD637" s="752"/>
      <c r="AE637" s="752"/>
      <c r="AF637" s="752"/>
      <c r="AG637" s="752"/>
      <c r="AH637" s="752"/>
      <c r="AI637" s="752"/>
      <c r="AJ637" s="752"/>
      <c r="AK637" s="752"/>
      <c r="AL637" s="752"/>
      <c r="AM637" s="752"/>
      <c r="AN637" s="752"/>
      <c r="AO637" s="752"/>
      <c r="AP637" s="752"/>
    </row>
    <row r="638">
      <c r="A638" s="67"/>
      <c r="B638" s="101"/>
      <c r="C638" s="74"/>
      <c r="D638" s="67"/>
      <c r="E638" s="67"/>
      <c r="F638" s="74"/>
      <c r="G638" s="74"/>
      <c r="H638" s="74"/>
      <c r="I638" s="67"/>
      <c r="J638" s="67"/>
      <c r="K638" s="74"/>
      <c r="L638" s="74"/>
      <c r="M638" s="74"/>
      <c r="N638" s="74"/>
      <c r="O638" s="74"/>
      <c r="P638" s="74"/>
      <c r="Q638" s="74"/>
      <c r="R638" s="74"/>
      <c r="S638" s="752"/>
      <c r="T638" s="95"/>
      <c r="U638" s="752"/>
      <c r="V638" s="752"/>
      <c r="W638" s="752"/>
      <c r="X638" s="752"/>
      <c r="Y638" s="752"/>
      <c r="Z638" s="752"/>
      <c r="AA638" s="752"/>
      <c r="AB638" s="752"/>
      <c r="AC638" s="752"/>
      <c r="AD638" s="752"/>
      <c r="AE638" s="752"/>
      <c r="AF638" s="752"/>
      <c r="AG638" s="752"/>
      <c r="AH638" s="752"/>
      <c r="AI638" s="752"/>
      <c r="AJ638" s="752"/>
      <c r="AK638" s="752"/>
      <c r="AL638" s="752"/>
      <c r="AM638" s="752"/>
      <c r="AN638" s="752"/>
      <c r="AO638" s="752"/>
      <c r="AP638" s="752"/>
    </row>
    <row r="639">
      <c r="A639" s="67"/>
      <c r="B639" s="101"/>
      <c r="C639" s="74"/>
      <c r="D639" s="67"/>
      <c r="E639" s="67"/>
      <c r="F639" s="74"/>
      <c r="G639" s="74"/>
      <c r="H639" s="74"/>
      <c r="I639" s="67"/>
      <c r="J639" s="67"/>
      <c r="K639" s="74"/>
      <c r="L639" s="74"/>
      <c r="M639" s="74"/>
      <c r="N639" s="74"/>
      <c r="O639" s="74"/>
      <c r="P639" s="74"/>
      <c r="Q639" s="74"/>
      <c r="R639" s="74"/>
      <c r="S639" s="752"/>
      <c r="T639" s="95"/>
      <c r="U639" s="752"/>
      <c r="V639" s="752"/>
      <c r="W639" s="752"/>
      <c r="X639" s="752"/>
      <c r="Y639" s="752"/>
      <c r="Z639" s="752"/>
      <c r="AA639" s="752"/>
      <c r="AB639" s="752"/>
      <c r="AC639" s="752"/>
      <c r="AD639" s="752"/>
      <c r="AE639" s="752"/>
      <c r="AF639" s="752"/>
      <c r="AG639" s="752"/>
      <c r="AH639" s="752"/>
      <c r="AI639" s="752"/>
      <c r="AJ639" s="752"/>
      <c r="AK639" s="752"/>
      <c r="AL639" s="752"/>
      <c r="AM639" s="752"/>
      <c r="AN639" s="752"/>
      <c r="AO639" s="752"/>
      <c r="AP639" s="752"/>
    </row>
    <row r="640">
      <c r="A640" s="67"/>
      <c r="B640" s="101"/>
      <c r="C640" s="74"/>
      <c r="D640" s="67"/>
      <c r="E640" s="67"/>
      <c r="F640" s="74"/>
      <c r="G640" s="74"/>
      <c r="H640" s="74"/>
      <c r="I640" s="67"/>
      <c r="J640" s="67"/>
      <c r="K640" s="74"/>
      <c r="L640" s="74"/>
      <c r="M640" s="74"/>
      <c r="N640" s="74"/>
      <c r="O640" s="74"/>
      <c r="P640" s="74"/>
      <c r="Q640" s="74"/>
      <c r="R640" s="74"/>
      <c r="S640" s="752"/>
      <c r="T640" s="95"/>
      <c r="U640" s="752"/>
      <c r="V640" s="752"/>
      <c r="W640" s="752"/>
      <c r="X640" s="752"/>
      <c r="Y640" s="752"/>
      <c r="Z640" s="752"/>
      <c r="AA640" s="752"/>
      <c r="AB640" s="752"/>
      <c r="AC640" s="752"/>
      <c r="AD640" s="752"/>
      <c r="AE640" s="752"/>
      <c r="AF640" s="752"/>
      <c r="AG640" s="752"/>
      <c r="AH640" s="752"/>
      <c r="AI640" s="752"/>
      <c r="AJ640" s="752"/>
      <c r="AK640" s="752"/>
      <c r="AL640" s="752"/>
      <c r="AM640" s="752"/>
      <c r="AN640" s="752"/>
      <c r="AO640" s="752"/>
      <c r="AP640" s="752"/>
    </row>
    <row r="641">
      <c r="A641" s="67"/>
      <c r="B641" s="101"/>
      <c r="C641" s="74"/>
      <c r="D641" s="67"/>
      <c r="E641" s="67"/>
      <c r="F641" s="74"/>
      <c r="G641" s="74"/>
      <c r="H641" s="74"/>
      <c r="I641" s="67"/>
      <c r="J641" s="67"/>
      <c r="K641" s="74"/>
      <c r="L641" s="74"/>
      <c r="M641" s="74"/>
      <c r="N641" s="74"/>
      <c r="O641" s="74"/>
      <c r="P641" s="74"/>
      <c r="Q641" s="74"/>
      <c r="R641" s="74"/>
      <c r="S641" s="752"/>
      <c r="T641" s="95"/>
      <c r="U641" s="752"/>
      <c r="V641" s="752"/>
      <c r="W641" s="752"/>
      <c r="X641" s="752"/>
      <c r="Y641" s="752"/>
      <c r="Z641" s="752"/>
      <c r="AA641" s="752"/>
      <c r="AB641" s="752"/>
      <c r="AC641" s="752"/>
      <c r="AD641" s="752"/>
      <c r="AE641" s="752"/>
      <c r="AF641" s="752"/>
      <c r="AG641" s="752"/>
      <c r="AH641" s="752"/>
      <c r="AI641" s="752"/>
      <c r="AJ641" s="752"/>
      <c r="AK641" s="752"/>
      <c r="AL641" s="752"/>
      <c r="AM641" s="752"/>
      <c r="AN641" s="752"/>
      <c r="AO641" s="752"/>
      <c r="AP641" s="752"/>
    </row>
    <row r="642">
      <c r="A642" s="67"/>
      <c r="B642" s="101"/>
      <c r="C642" s="74"/>
      <c r="D642" s="67"/>
      <c r="E642" s="67"/>
      <c r="F642" s="74"/>
      <c r="G642" s="74"/>
      <c r="H642" s="74"/>
      <c r="I642" s="67"/>
      <c r="J642" s="67"/>
      <c r="K642" s="74"/>
      <c r="L642" s="74"/>
      <c r="M642" s="74"/>
      <c r="N642" s="74"/>
      <c r="O642" s="74"/>
      <c r="P642" s="74"/>
      <c r="Q642" s="74"/>
      <c r="R642" s="74"/>
      <c r="S642" s="752"/>
      <c r="T642" s="95"/>
      <c r="U642" s="752"/>
      <c r="V642" s="752"/>
      <c r="W642" s="752"/>
      <c r="X642" s="752"/>
      <c r="Y642" s="752"/>
      <c r="Z642" s="752"/>
      <c r="AA642" s="752"/>
      <c r="AB642" s="752"/>
      <c r="AC642" s="752"/>
      <c r="AD642" s="752"/>
      <c r="AE642" s="752"/>
      <c r="AF642" s="752"/>
      <c r="AG642" s="752"/>
      <c r="AH642" s="752"/>
      <c r="AI642" s="752"/>
      <c r="AJ642" s="752"/>
      <c r="AK642" s="752"/>
      <c r="AL642" s="752"/>
      <c r="AM642" s="752"/>
      <c r="AN642" s="752"/>
      <c r="AO642" s="752"/>
      <c r="AP642" s="752"/>
    </row>
    <row r="643">
      <c r="A643" s="67"/>
      <c r="B643" s="101"/>
      <c r="C643" s="74"/>
      <c r="D643" s="67"/>
      <c r="E643" s="67"/>
      <c r="F643" s="74"/>
      <c r="G643" s="74"/>
      <c r="H643" s="74"/>
      <c r="I643" s="67"/>
      <c r="J643" s="67"/>
      <c r="K643" s="74"/>
      <c r="L643" s="74"/>
      <c r="M643" s="74"/>
      <c r="N643" s="74"/>
      <c r="O643" s="74"/>
      <c r="P643" s="74"/>
      <c r="Q643" s="74"/>
      <c r="R643" s="74"/>
      <c r="S643" s="752"/>
      <c r="T643" s="95"/>
      <c r="U643" s="752"/>
      <c r="V643" s="752"/>
      <c r="W643" s="752"/>
      <c r="X643" s="752"/>
      <c r="Y643" s="752"/>
      <c r="Z643" s="752"/>
      <c r="AA643" s="752"/>
      <c r="AB643" s="752"/>
      <c r="AC643" s="752"/>
      <c r="AD643" s="752"/>
      <c r="AE643" s="752"/>
      <c r="AF643" s="752"/>
      <c r="AG643" s="752"/>
      <c r="AH643" s="752"/>
      <c r="AI643" s="752"/>
      <c r="AJ643" s="752"/>
      <c r="AK643" s="752"/>
      <c r="AL643" s="752"/>
      <c r="AM643" s="752"/>
      <c r="AN643" s="752"/>
      <c r="AO643" s="752"/>
      <c r="AP643" s="752"/>
    </row>
    <row r="644">
      <c r="A644" s="67"/>
      <c r="B644" s="101"/>
      <c r="C644" s="74"/>
      <c r="D644" s="67"/>
      <c r="E644" s="67"/>
      <c r="F644" s="74"/>
      <c r="G644" s="74"/>
      <c r="H644" s="74"/>
      <c r="I644" s="67"/>
      <c r="J644" s="67"/>
      <c r="K644" s="74"/>
      <c r="L644" s="74"/>
      <c r="M644" s="74"/>
      <c r="N644" s="74"/>
      <c r="O644" s="74"/>
      <c r="P644" s="74"/>
      <c r="Q644" s="74"/>
      <c r="R644" s="74"/>
      <c r="S644" s="752"/>
      <c r="T644" s="95"/>
      <c r="U644" s="752"/>
      <c r="V644" s="752"/>
      <c r="W644" s="752"/>
      <c r="X644" s="752"/>
      <c r="Y644" s="752"/>
      <c r="Z644" s="752"/>
      <c r="AA644" s="752"/>
      <c r="AB644" s="752"/>
      <c r="AC644" s="752"/>
      <c r="AD644" s="752"/>
      <c r="AE644" s="752"/>
      <c r="AF644" s="752"/>
      <c r="AG644" s="752"/>
      <c r="AH644" s="752"/>
      <c r="AI644" s="752"/>
      <c r="AJ644" s="752"/>
      <c r="AK644" s="752"/>
      <c r="AL644" s="752"/>
      <c r="AM644" s="752"/>
      <c r="AN644" s="752"/>
      <c r="AO644" s="752"/>
      <c r="AP644" s="752"/>
    </row>
    <row r="645">
      <c r="A645" s="67"/>
      <c r="B645" s="101"/>
      <c r="C645" s="74"/>
      <c r="D645" s="67"/>
      <c r="E645" s="67"/>
      <c r="F645" s="74"/>
      <c r="G645" s="74"/>
      <c r="H645" s="74"/>
      <c r="I645" s="67"/>
      <c r="J645" s="67"/>
      <c r="K645" s="74"/>
      <c r="L645" s="74"/>
      <c r="M645" s="74"/>
      <c r="N645" s="74"/>
      <c r="O645" s="74"/>
      <c r="P645" s="74"/>
      <c r="Q645" s="74"/>
      <c r="R645" s="74"/>
      <c r="S645" s="752"/>
      <c r="T645" s="95"/>
      <c r="U645" s="752"/>
      <c r="V645" s="752"/>
      <c r="W645" s="752"/>
      <c r="X645" s="752"/>
      <c r="Y645" s="752"/>
      <c r="Z645" s="752"/>
      <c r="AA645" s="752"/>
      <c r="AB645" s="752"/>
      <c r="AC645" s="752"/>
      <c r="AD645" s="752"/>
      <c r="AE645" s="752"/>
      <c r="AF645" s="752"/>
      <c r="AG645" s="752"/>
      <c r="AH645" s="752"/>
      <c r="AI645" s="752"/>
      <c r="AJ645" s="752"/>
      <c r="AK645" s="752"/>
      <c r="AL645" s="752"/>
      <c r="AM645" s="752"/>
      <c r="AN645" s="752"/>
      <c r="AO645" s="752"/>
      <c r="AP645" s="752"/>
    </row>
    <row r="646">
      <c r="A646" s="67"/>
      <c r="B646" s="101"/>
      <c r="C646" s="74"/>
      <c r="D646" s="67"/>
      <c r="E646" s="67"/>
      <c r="F646" s="74"/>
      <c r="G646" s="74"/>
      <c r="H646" s="74"/>
      <c r="I646" s="67"/>
      <c r="J646" s="67"/>
      <c r="K646" s="74"/>
      <c r="L646" s="74"/>
      <c r="M646" s="74"/>
      <c r="N646" s="74"/>
      <c r="O646" s="74"/>
      <c r="P646" s="74"/>
      <c r="Q646" s="74"/>
      <c r="R646" s="74"/>
      <c r="S646" s="752"/>
      <c r="T646" s="95"/>
      <c r="U646" s="752"/>
      <c r="V646" s="752"/>
      <c r="W646" s="752"/>
      <c r="X646" s="752"/>
      <c r="Y646" s="752"/>
      <c r="Z646" s="752"/>
      <c r="AA646" s="752"/>
      <c r="AB646" s="752"/>
      <c r="AC646" s="752"/>
      <c r="AD646" s="752"/>
      <c r="AE646" s="752"/>
      <c r="AF646" s="752"/>
      <c r="AG646" s="752"/>
      <c r="AH646" s="752"/>
      <c r="AI646" s="752"/>
      <c r="AJ646" s="752"/>
      <c r="AK646" s="752"/>
      <c r="AL646" s="752"/>
      <c r="AM646" s="752"/>
      <c r="AN646" s="752"/>
      <c r="AO646" s="752"/>
      <c r="AP646" s="752"/>
    </row>
    <row r="647">
      <c r="A647" s="67"/>
      <c r="B647" s="101"/>
      <c r="C647" s="74"/>
      <c r="D647" s="67"/>
      <c r="E647" s="67"/>
      <c r="F647" s="74"/>
      <c r="G647" s="74"/>
      <c r="H647" s="74"/>
      <c r="I647" s="67"/>
      <c r="J647" s="67"/>
      <c r="K647" s="74"/>
      <c r="L647" s="74"/>
      <c r="M647" s="74"/>
      <c r="N647" s="74"/>
      <c r="O647" s="74"/>
      <c r="P647" s="74"/>
      <c r="Q647" s="74"/>
      <c r="R647" s="74"/>
      <c r="S647" s="752"/>
      <c r="T647" s="95"/>
      <c r="U647" s="752"/>
      <c r="V647" s="752"/>
      <c r="W647" s="752"/>
      <c r="X647" s="752"/>
      <c r="Y647" s="752"/>
      <c r="Z647" s="752"/>
      <c r="AA647" s="752"/>
      <c r="AB647" s="752"/>
      <c r="AC647" s="752"/>
      <c r="AD647" s="752"/>
      <c r="AE647" s="752"/>
      <c r="AF647" s="752"/>
      <c r="AG647" s="752"/>
      <c r="AH647" s="752"/>
      <c r="AI647" s="752"/>
      <c r="AJ647" s="752"/>
      <c r="AK647" s="752"/>
      <c r="AL647" s="752"/>
      <c r="AM647" s="752"/>
      <c r="AN647" s="752"/>
      <c r="AO647" s="752"/>
      <c r="AP647" s="752"/>
    </row>
    <row r="648">
      <c r="A648" s="67"/>
      <c r="B648" s="101"/>
      <c r="C648" s="74"/>
      <c r="D648" s="67"/>
      <c r="E648" s="67"/>
      <c r="F648" s="74"/>
      <c r="G648" s="74"/>
      <c r="H648" s="74"/>
      <c r="I648" s="67"/>
      <c r="J648" s="67"/>
      <c r="K648" s="74"/>
      <c r="L648" s="74"/>
      <c r="M648" s="74"/>
      <c r="N648" s="74"/>
      <c r="O648" s="74"/>
      <c r="P648" s="74"/>
      <c r="Q648" s="74"/>
      <c r="R648" s="74"/>
      <c r="S648" s="752"/>
      <c r="T648" s="95"/>
      <c r="U648" s="752"/>
      <c r="V648" s="752"/>
      <c r="W648" s="752"/>
      <c r="X648" s="752"/>
      <c r="Y648" s="752"/>
      <c r="Z648" s="752"/>
      <c r="AA648" s="752"/>
      <c r="AB648" s="752"/>
      <c r="AC648" s="752"/>
      <c r="AD648" s="752"/>
      <c r="AE648" s="752"/>
      <c r="AF648" s="752"/>
      <c r="AG648" s="752"/>
      <c r="AH648" s="752"/>
      <c r="AI648" s="752"/>
      <c r="AJ648" s="752"/>
      <c r="AK648" s="752"/>
      <c r="AL648" s="752"/>
      <c r="AM648" s="752"/>
      <c r="AN648" s="752"/>
      <c r="AO648" s="752"/>
      <c r="AP648" s="752"/>
    </row>
    <row r="649">
      <c r="A649" s="67"/>
      <c r="B649" s="101"/>
      <c r="C649" s="74"/>
      <c r="D649" s="67"/>
      <c r="E649" s="67"/>
      <c r="F649" s="74"/>
      <c r="G649" s="74"/>
      <c r="H649" s="74"/>
      <c r="I649" s="67"/>
      <c r="J649" s="67"/>
      <c r="K649" s="74"/>
      <c r="L649" s="74"/>
      <c r="M649" s="74"/>
      <c r="N649" s="74"/>
      <c r="O649" s="74"/>
      <c r="P649" s="74"/>
      <c r="Q649" s="74"/>
      <c r="R649" s="74"/>
      <c r="S649" s="752"/>
      <c r="T649" s="95"/>
      <c r="U649" s="752"/>
      <c r="V649" s="752"/>
      <c r="W649" s="752"/>
      <c r="X649" s="752"/>
      <c r="Y649" s="752"/>
      <c r="Z649" s="752"/>
      <c r="AA649" s="752"/>
      <c r="AB649" s="752"/>
      <c r="AC649" s="752"/>
      <c r="AD649" s="752"/>
      <c r="AE649" s="752"/>
      <c r="AF649" s="752"/>
      <c r="AG649" s="752"/>
      <c r="AH649" s="752"/>
      <c r="AI649" s="752"/>
      <c r="AJ649" s="752"/>
      <c r="AK649" s="752"/>
      <c r="AL649" s="752"/>
      <c r="AM649" s="752"/>
      <c r="AN649" s="752"/>
      <c r="AO649" s="752"/>
      <c r="AP649" s="752"/>
    </row>
    <row r="650">
      <c r="A650" s="67"/>
      <c r="B650" s="101"/>
      <c r="C650" s="74"/>
      <c r="D650" s="67"/>
      <c r="E650" s="67"/>
      <c r="F650" s="74"/>
      <c r="G650" s="74"/>
      <c r="H650" s="74"/>
      <c r="I650" s="67"/>
      <c r="J650" s="67"/>
      <c r="K650" s="74"/>
      <c r="L650" s="74"/>
      <c r="M650" s="74"/>
      <c r="N650" s="74"/>
      <c r="O650" s="74"/>
      <c r="P650" s="74"/>
      <c r="Q650" s="74"/>
      <c r="R650" s="74"/>
      <c r="S650" s="752"/>
      <c r="T650" s="95"/>
      <c r="U650" s="752"/>
      <c r="V650" s="752"/>
      <c r="W650" s="752"/>
      <c r="X650" s="752"/>
      <c r="Y650" s="752"/>
      <c r="Z650" s="752"/>
      <c r="AA650" s="752"/>
      <c r="AB650" s="752"/>
      <c r="AC650" s="752"/>
      <c r="AD650" s="752"/>
      <c r="AE650" s="752"/>
      <c r="AF650" s="752"/>
      <c r="AG650" s="752"/>
      <c r="AH650" s="752"/>
      <c r="AI650" s="752"/>
      <c r="AJ650" s="752"/>
      <c r="AK650" s="752"/>
      <c r="AL650" s="752"/>
      <c r="AM650" s="752"/>
      <c r="AN650" s="752"/>
      <c r="AO650" s="752"/>
      <c r="AP650" s="752"/>
    </row>
    <row r="651">
      <c r="A651" s="67"/>
      <c r="B651" s="101"/>
      <c r="C651" s="74"/>
      <c r="D651" s="67"/>
      <c r="E651" s="67"/>
      <c r="F651" s="74"/>
      <c r="G651" s="74"/>
      <c r="H651" s="74"/>
      <c r="I651" s="67"/>
      <c r="J651" s="67"/>
      <c r="K651" s="74"/>
      <c r="L651" s="74"/>
      <c r="M651" s="74"/>
      <c r="N651" s="74"/>
      <c r="O651" s="74"/>
      <c r="P651" s="74"/>
      <c r="Q651" s="74"/>
      <c r="R651" s="74"/>
      <c r="S651" s="752"/>
      <c r="T651" s="95"/>
      <c r="U651" s="752"/>
      <c r="V651" s="752"/>
      <c r="W651" s="752"/>
      <c r="X651" s="752"/>
      <c r="Y651" s="752"/>
      <c r="Z651" s="752"/>
      <c r="AA651" s="752"/>
      <c r="AB651" s="752"/>
      <c r="AC651" s="752"/>
      <c r="AD651" s="752"/>
      <c r="AE651" s="752"/>
      <c r="AF651" s="752"/>
      <c r="AG651" s="752"/>
      <c r="AH651" s="752"/>
      <c r="AI651" s="752"/>
      <c r="AJ651" s="752"/>
      <c r="AK651" s="752"/>
      <c r="AL651" s="752"/>
      <c r="AM651" s="752"/>
      <c r="AN651" s="752"/>
      <c r="AO651" s="752"/>
      <c r="AP651" s="752"/>
    </row>
    <row r="652">
      <c r="A652" s="67"/>
      <c r="B652" s="101"/>
      <c r="C652" s="74"/>
      <c r="D652" s="67"/>
      <c r="E652" s="67"/>
      <c r="F652" s="74"/>
      <c r="G652" s="74"/>
      <c r="H652" s="74"/>
      <c r="I652" s="67"/>
      <c r="J652" s="67"/>
      <c r="K652" s="74"/>
      <c r="L652" s="74"/>
      <c r="M652" s="74"/>
      <c r="N652" s="74"/>
      <c r="O652" s="74"/>
      <c r="P652" s="74"/>
      <c r="Q652" s="74"/>
      <c r="R652" s="74"/>
      <c r="S652" s="752"/>
      <c r="T652" s="95"/>
      <c r="U652" s="752"/>
      <c r="V652" s="752"/>
      <c r="W652" s="752"/>
      <c r="X652" s="752"/>
      <c r="Y652" s="752"/>
      <c r="Z652" s="752"/>
      <c r="AA652" s="752"/>
      <c r="AB652" s="752"/>
      <c r="AC652" s="752"/>
      <c r="AD652" s="752"/>
      <c r="AE652" s="752"/>
      <c r="AF652" s="752"/>
      <c r="AG652" s="752"/>
      <c r="AH652" s="752"/>
      <c r="AI652" s="752"/>
      <c r="AJ652" s="752"/>
      <c r="AK652" s="752"/>
      <c r="AL652" s="752"/>
      <c r="AM652" s="752"/>
      <c r="AN652" s="752"/>
      <c r="AO652" s="752"/>
      <c r="AP652" s="752"/>
    </row>
    <row r="653">
      <c r="A653" s="67"/>
      <c r="B653" s="101"/>
      <c r="C653" s="74"/>
      <c r="D653" s="67"/>
      <c r="E653" s="67"/>
      <c r="F653" s="74"/>
      <c r="G653" s="74"/>
      <c r="H653" s="74"/>
      <c r="I653" s="67"/>
      <c r="J653" s="67"/>
      <c r="K653" s="74"/>
      <c r="L653" s="74"/>
      <c r="M653" s="74"/>
      <c r="N653" s="74"/>
      <c r="O653" s="74"/>
      <c r="P653" s="74"/>
      <c r="Q653" s="74"/>
      <c r="R653" s="74"/>
      <c r="S653" s="752"/>
      <c r="T653" s="95"/>
      <c r="U653" s="752"/>
      <c r="V653" s="752"/>
      <c r="W653" s="752"/>
      <c r="X653" s="752"/>
      <c r="Y653" s="752"/>
      <c r="Z653" s="752"/>
      <c r="AA653" s="752"/>
      <c r="AB653" s="752"/>
      <c r="AC653" s="752"/>
      <c r="AD653" s="752"/>
      <c r="AE653" s="752"/>
      <c r="AF653" s="752"/>
      <c r="AG653" s="752"/>
      <c r="AH653" s="752"/>
      <c r="AI653" s="752"/>
      <c r="AJ653" s="752"/>
      <c r="AK653" s="752"/>
      <c r="AL653" s="752"/>
      <c r="AM653" s="752"/>
      <c r="AN653" s="752"/>
      <c r="AO653" s="752"/>
      <c r="AP653" s="752"/>
    </row>
    <row r="654">
      <c r="A654" s="67"/>
      <c r="B654" s="101"/>
      <c r="C654" s="74"/>
      <c r="D654" s="67"/>
      <c r="E654" s="67"/>
      <c r="F654" s="74"/>
      <c r="G654" s="74"/>
      <c r="H654" s="74"/>
      <c r="I654" s="67"/>
      <c r="J654" s="67"/>
      <c r="K654" s="74"/>
      <c r="L654" s="74"/>
      <c r="M654" s="74"/>
      <c r="N654" s="74"/>
      <c r="O654" s="74"/>
      <c r="P654" s="74"/>
      <c r="Q654" s="74"/>
      <c r="R654" s="74"/>
      <c r="S654" s="752"/>
      <c r="T654" s="95"/>
      <c r="U654" s="752"/>
      <c r="V654" s="752"/>
      <c r="W654" s="752"/>
      <c r="X654" s="752"/>
      <c r="Y654" s="752"/>
      <c r="Z654" s="752"/>
      <c r="AA654" s="752"/>
      <c r="AB654" s="752"/>
      <c r="AC654" s="752"/>
      <c r="AD654" s="752"/>
      <c r="AE654" s="752"/>
      <c r="AF654" s="752"/>
      <c r="AG654" s="752"/>
      <c r="AH654" s="752"/>
      <c r="AI654" s="752"/>
      <c r="AJ654" s="752"/>
      <c r="AK654" s="752"/>
      <c r="AL654" s="752"/>
      <c r="AM654" s="752"/>
      <c r="AN654" s="752"/>
      <c r="AO654" s="752"/>
      <c r="AP654" s="752"/>
    </row>
    <row r="655">
      <c r="A655" s="67"/>
      <c r="B655" s="101"/>
      <c r="C655" s="74"/>
      <c r="D655" s="67"/>
      <c r="E655" s="67"/>
      <c r="F655" s="74"/>
      <c r="G655" s="74"/>
      <c r="H655" s="74"/>
      <c r="I655" s="67"/>
      <c r="J655" s="67"/>
      <c r="K655" s="74"/>
      <c r="L655" s="74"/>
      <c r="M655" s="74"/>
      <c r="N655" s="74"/>
      <c r="O655" s="74"/>
      <c r="P655" s="74"/>
      <c r="Q655" s="74"/>
      <c r="R655" s="74"/>
      <c r="S655" s="752"/>
      <c r="T655" s="95"/>
      <c r="U655" s="752"/>
      <c r="V655" s="752"/>
      <c r="W655" s="752"/>
      <c r="X655" s="752"/>
      <c r="Y655" s="752"/>
      <c r="Z655" s="752"/>
      <c r="AA655" s="752"/>
      <c r="AB655" s="752"/>
      <c r="AC655" s="752"/>
      <c r="AD655" s="752"/>
      <c r="AE655" s="752"/>
      <c r="AF655" s="752"/>
      <c r="AG655" s="752"/>
      <c r="AH655" s="752"/>
      <c r="AI655" s="752"/>
      <c r="AJ655" s="752"/>
      <c r="AK655" s="752"/>
      <c r="AL655" s="752"/>
      <c r="AM655" s="752"/>
      <c r="AN655" s="752"/>
      <c r="AO655" s="752"/>
      <c r="AP655" s="752"/>
    </row>
    <row r="656">
      <c r="A656" s="67"/>
      <c r="B656" s="101"/>
      <c r="C656" s="74"/>
      <c r="D656" s="67"/>
      <c r="E656" s="67"/>
      <c r="F656" s="74"/>
      <c r="G656" s="74"/>
      <c r="H656" s="74"/>
      <c r="I656" s="67"/>
      <c r="J656" s="67"/>
      <c r="K656" s="74"/>
      <c r="L656" s="74"/>
      <c r="M656" s="74"/>
      <c r="N656" s="74"/>
      <c r="O656" s="74"/>
      <c r="P656" s="74"/>
      <c r="Q656" s="74"/>
      <c r="R656" s="74"/>
      <c r="S656" s="752"/>
      <c r="T656" s="95"/>
      <c r="U656" s="752"/>
      <c r="V656" s="752"/>
      <c r="W656" s="752"/>
      <c r="X656" s="752"/>
      <c r="Y656" s="752"/>
      <c r="Z656" s="752"/>
      <c r="AA656" s="752"/>
      <c r="AB656" s="752"/>
      <c r="AC656" s="752"/>
      <c r="AD656" s="752"/>
      <c r="AE656" s="752"/>
      <c r="AF656" s="752"/>
      <c r="AG656" s="752"/>
      <c r="AH656" s="752"/>
      <c r="AI656" s="752"/>
      <c r="AJ656" s="752"/>
      <c r="AK656" s="752"/>
      <c r="AL656" s="752"/>
      <c r="AM656" s="752"/>
      <c r="AN656" s="752"/>
      <c r="AO656" s="752"/>
      <c r="AP656" s="752"/>
    </row>
    <row r="657">
      <c r="A657" s="67"/>
      <c r="B657" s="101"/>
      <c r="C657" s="74"/>
      <c r="D657" s="67"/>
      <c r="E657" s="67"/>
      <c r="F657" s="74"/>
      <c r="G657" s="74"/>
      <c r="H657" s="74"/>
      <c r="I657" s="67"/>
      <c r="J657" s="67"/>
      <c r="K657" s="74"/>
      <c r="L657" s="74"/>
      <c r="M657" s="74"/>
      <c r="N657" s="74"/>
      <c r="O657" s="74"/>
      <c r="P657" s="74"/>
      <c r="Q657" s="74"/>
      <c r="R657" s="74"/>
      <c r="S657" s="752"/>
      <c r="T657" s="95"/>
      <c r="U657" s="752"/>
      <c r="V657" s="752"/>
      <c r="W657" s="752"/>
      <c r="X657" s="752"/>
      <c r="Y657" s="752"/>
      <c r="Z657" s="752"/>
      <c r="AA657" s="752"/>
      <c r="AB657" s="752"/>
      <c r="AC657" s="752"/>
      <c r="AD657" s="752"/>
      <c r="AE657" s="752"/>
      <c r="AF657" s="752"/>
      <c r="AG657" s="752"/>
      <c r="AH657" s="752"/>
      <c r="AI657" s="752"/>
      <c r="AJ657" s="752"/>
      <c r="AK657" s="752"/>
      <c r="AL657" s="752"/>
      <c r="AM657" s="752"/>
      <c r="AN657" s="752"/>
      <c r="AO657" s="752"/>
      <c r="AP657" s="752"/>
    </row>
    <row r="658">
      <c r="A658" s="67"/>
      <c r="B658" s="101"/>
      <c r="C658" s="74"/>
      <c r="D658" s="67"/>
      <c r="E658" s="67"/>
      <c r="F658" s="74"/>
      <c r="G658" s="74"/>
      <c r="H658" s="74"/>
      <c r="I658" s="67"/>
      <c r="J658" s="67"/>
      <c r="K658" s="74"/>
      <c r="L658" s="74"/>
      <c r="M658" s="74"/>
      <c r="N658" s="74"/>
      <c r="O658" s="74"/>
      <c r="P658" s="74"/>
      <c r="Q658" s="74"/>
      <c r="R658" s="74"/>
      <c r="S658" s="752"/>
      <c r="T658" s="95"/>
      <c r="U658" s="752"/>
      <c r="V658" s="752"/>
      <c r="W658" s="752"/>
      <c r="X658" s="752"/>
      <c r="Y658" s="752"/>
      <c r="Z658" s="752"/>
      <c r="AA658" s="752"/>
      <c r="AB658" s="752"/>
      <c r="AC658" s="752"/>
      <c r="AD658" s="752"/>
      <c r="AE658" s="752"/>
      <c r="AF658" s="752"/>
      <c r="AG658" s="752"/>
      <c r="AH658" s="752"/>
      <c r="AI658" s="752"/>
      <c r="AJ658" s="752"/>
      <c r="AK658" s="752"/>
      <c r="AL658" s="752"/>
      <c r="AM658" s="752"/>
      <c r="AN658" s="752"/>
      <c r="AO658" s="752"/>
      <c r="AP658" s="752"/>
    </row>
    <row r="659">
      <c r="A659" s="67"/>
      <c r="B659" s="101"/>
      <c r="C659" s="74"/>
      <c r="D659" s="67"/>
      <c r="E659" s="67"/>
      <c r="F659" s="74"/>
      <c r="G659" s="74"/>
      <c r="H659" s="74"/>
      <c r="I659" s="67"/>
      <c r="J659" s="67"/>
      <c r="K659" s="74"/>
      <c r="L659" s="74"/>
      <c r="M659" s="74"/>
      <c r="N659" s="74"/>
      <c r="O659" s="74"/>
      <c r="P659" s="74"/>
      <c r="Q659" s="74"/>
      <c r="R659" s="74"/>
      <c r="S659" s="752"/>
      <c r="T659" s="95"/>
      <c r="U659" s="752"/>
      <c r="V659" s="752"/>
      <c r="W659" s="752"/>
      <c r="X659" s="752"/>
      <c r="Y659" s="752"/>
      <c r="Z659" s="752"/>
      <c r="AA659" s="752"/>
      <c r="AB659" s="752"/>
      <c r="AC659" s="752"/>
      <c r="AD659" s="752"/>
      <c r="AE659" s="752"/>
      <c r="AF659" s="752"/>
      <c r="AG659" s="752"/>
      <c r="AH659" s="752"/>
      <c r="AI659" s="752"/>
      <c r="AJ659" s="752"/>
      <c r="AK659" s="752"/>
      <c r="AL659" s="752"/>
      <c r="AM659" s="752"/>
      <c r="AN659" s="752"/>
      <c r="AO659" s="752"/>
      <c r="AP659" s="752"/>
    </row>
    <row r="660">
      <c r="A660" s="67"/>
      <c r="B660" s="101"/>
      <c r="C660" s="74"/>
      <c r="D660" s="67"/>
      <c r="E660" s="67"/>
      <c r="F660" s="74"/>
      <c r="G660" s="74"/>
      <c r="H660" s="74"/>
      <c r="I660" s="67"/>
      <c r="J660" s="67"/>
      <c r="K660" s="74"/>
      <c r="L660" s="74"/>
      <c r="M660" s="74"/>
      <c r="N660" s="74"/>
      <c r="O660" s="74"/>
      <c r="P660" s="74"/>
      <c r="Q660" s="74"/>
      <c r="R660" s="74"/>
      <c r="S660" s="752"/>
      <c r="T660" s="95"/>
      <c r="U660" s="752"/>
      <c r="V660" s="752"/>
      <c r="W660" s="752"/>
      <c r="X660" s="752"/>
      <c r="Y660" s="752"/>
      <c r="Z660" s="752"/>
      <c r="AA660" s="752"/>
      <c r="AB660" s="752"/>
      <c r="AC660" s="752"/>
      <c r="AD660" s="752"/>
      <c r="AE660" s="752"/>
      <c r="AF660" s="752"/>
      <c r="AG660" s="752"/>
      <c r="AH660" s="752"/>
      <c r="AI660" s="752"/>
      <c r="AJ660" s="752"/>
      <c r="AK660" s="752"/>
      <c r="AL660" s="752"/>
      <c r="AM660" s="752"/>
      <c r="AN660" s="752"/>
      <c r="AO660" s="752"/>
      <c r="AP660" s="752"/>
    </row>
    <row r="661">
      <c r="A661" s="67"/>
      <c r="B661" s="101"/>
      <c r="C661" s="74"/>
      <c r="D661" s="67"/>
      <c r="E661" s="67"/>
      <c r="F661" s="74"/>
      <c r="G661" s="74"/>
      <c r="H661" s="74"/>
      <c r="I661" s="67"/>
      <c r="J661" s="67"/>
      <c r="K661" s="74"/>
      <c r="L661" s="74"/>
      <c r="M661" s="74"/>
      <c r="N661" s="74"/>
      <c r="O661" s="74"/>
      <c r="P661" s="74"/>
      <c r="Q661" s="74"/>
      <c r="R661" s="74"/>
      <c r="S661" s="752"/>
      <c r="T661" s="95"/>
      <c r="U661" s="752"/>
      <c r="V661" s="752"/>
      <c r="W661" s="752"/>
      <c r="X661" s="752"/>
      <c r="Y661" s="752"/>
      <c r="Z661" s="752"/>
      <c r="AA661" s="752"/>
      <c r="AB661" s="752"/>
      <c r="AC661" s="752"/>
      <c r="AD661" s="752"/>
      <c r="AE661" s="752"/>
      <c r="AF661" s="752"/>
      <c r="AG661" s="752"/>
      <c r="AH661" s="752"/>
      <c r="AI661" s="752"/>
      <c r="AJ661" s="752"/>
      <c r="AK661" s="752"/>
      <c r="AL661" s="752"/>
      <c r="AM661" s="752"/>
      <c r="AN661" s="752"/>
      <c r="AO661" s="752"/>
      <c r="AP661" s="752"/>
    </row>
    <row r="662">
      <c r="A662" s="67"/>
      <c r="B662" s="101"/>
      <c r="C662" s="74"/>
      <c r="D662" s="67"/>
      <c r="E662" s="67"/>
      <c r="F662" s="74"/>
      <c r="G662" s="74"/>
      <c r="H662" s="74"/>
      <c r="I662" s="67"/>
      <c r="J662" s="67"/>
      <c r="K662" s="74"/>
      <c r="L662" s="74"/>
      <c r="M662" s="74"/>
      <c r="N662" s="74"/>
      <c r="O662" s="74"/>
      <c r="P662" s="74"/>
      <c r="Q662" s="74"/>
      <c r="R662" s="74"/>
      <c r="S662" s="752"/>
      <c r="T662" s="95"/>
      <c r="U662" s="752"/>
      <c r="V662" s="752"/>
      <c r="W662" s="752"/>
      <c r="X662" s="752"/>
      <c r="Y662" s="752"/>
      <c r="Z662" s="752"/>
      <c r="AA662" s="752"/>
      <c r="AB662" s="752"/>
      <c r="AC662" s="752"/>
      <c r="AD662" s="752"/>
      <c r="AE662" s="752"/>
      <c r="AF662" s="752"/>
      <c r="AG662" s="752"/>
      <c r="AH662" s="752"/>
      <c r="AI662" s="752"/>
      <c r="AJ662" s="752"/>
      <c r="AK662" s="752"/>
      <c r="AL662" s="752"/>
      <c r="AM662" s="752"/>
      <c r="AN662" s="752"/>
      <c r="AO662" s="752"/>
      <c r="AP662" s="752"/>
    </row>
    <row r="663">
      <c r="A663" s="67"/>
      <c r="B663" s="101"/>
      <c r="C663" s="74"/>
      <c r="D663" s="67"/>
      <c r="E663" s="67"/>
      <c r="F663" s="74"/>
      <c r="G663" s="74"/>
      <c r="H663" s="74"/>
      <c r="I663" s="67"/>
      <c r="J663" s="67"/>
      <c r="K663" s="74"/>
      <c r="L663" s="74"/>
      <c r="M663" s="74"/>
      <c r="N663" s="74"/>
      <c r="O663" s="74"/>
      <c r="P663" s="74"/>
      <c r="Q663" s="74"/>
      <c r="R663" s="74"/>
      <c r="S663" s="752"/>
      <c r="T663" s="95"/>
      <c r="U663" s="752"/>
      <c r="V663" s="752"/>
      <c r="W663" s="752"/>
      <c r="X663" s="752"/>
      <c r="Y663" s="752"/>
      <c r="Z663" s="752"/>
      <c r="AA663" s="752"/>
      <c r="AB663" s="752"/>
      <c r="AC663" s="752"/>
      <c r="AD663" s="752"/>
      <c r="AE663" s="752"/>
      <c r="AF663" s="752"/>
      <c r="AG663" s="752"/>
      <c r="AH663" s="752"/>
      <c r="AI663" s="752"/>
      <c r="AJ663" s="752"/>
      <c r="AK663" s="752"/>
      <c r="AL663" s="752"/>
      <c r="AM663" s="752"/>
      <c r="AN663" s="752"/>
      <c r="AO663" s="752"/>
      <c r="AP663" s="752"/>
    </row>
    <row r="664">
      <c r="A664" s="67"/>
      <c r="B664" s="101"/>
      <c r="C664" s="74"/>
      <c r="D664" s="67"/>
      <c r="E664" s="67"/>
      <c r="F664" s="74"/>
      <c r="G664" s="74"/>
      <c r="H664" s="74"/>
      <c r="I664" s="67"/>
      <c r="J664" s="67"/>
      <c r="K664" s="74"/>
      <c r="L664" s="74"/>
      <c r="M664" s="74"/>
      <c r="N664" s="74"/>
      <c r="O664" s="74"/>
      <c r="P664" s="74"/>
      <c r="Q664" s="74"/>
      <c r="R664" s="74"/>
      <c r="S664" s="752"/>
      <c r="T664" s="95"/>
      <c r="U664" s="752"/>
      <c r="V664" s="752"/>
      <c r="W664" s="752"/>
      <c r="X664" s="752"/>
      <c r="Y664" s="752"/>
      <c r="Z664" s="752"/>
      <c r="AA664" s="752"/>
      <c r="AB664" s="752"/>
      <c r="AC664" s="752"/>
      <c r="AD664" s="752"/>
      <c r="AE664" s="752"/>
      <c r="AF664" s="752"/>
      <c r="AG664" s="752"/>
      <c r="AH664" s="752"/>
      <c r="AI664" s="752"/>
      <c r="AJ664" s="752"/>
      <c r="AK664" s="752"/>
      <c r="AL664" s="752"/>
      <c r="AM664" s="752"/>
      <c r="AN664" s="752"/>
      <c r="AO664" s="752"/>
      <c r="AP664" s="752"/>
    </row>
    <row r="665">
      <c r="A665" s="67"/>
      <c r="B665" s="101"/>
      <c r="C665" s="74"/>
      <c r="D665" s="67"/>
      <c r="E665" s="67"/>
      <c r="F665" s="74"/>
      <c r="G665" s="74"/>
      <c r="H665" s="74"/>
      <c r="I665" s="67"/>
      <c r="J665" s="67"/>
      <c r="K665" s="74"/>
      <c r="L665" s="74"/>
      <c r="M665" s="74"/>
      <c r="N665" s="74"/>
      <c r="O665" s="74"/>
      <c r="P665" s="74"/>
      <c r="Q665" s="74"/>
      <c r="R665" s="74"/>
      <c r="S665" s="752"/>
      <c r="T665" s="95"/>
      <c r="U665" s="752"/>
      <c r="V665" s="752"/>
      <c r="W665" s="752"/>
      <c r="X665" s="752"/>
      <c r="Y665" s="752"/>
      <c r="Z665" s="752"/>
      <c r="AA665" s="752"/>
      <c r="AB665" s="752"/>
      <c r="AC665" s="752"/>
      <c r="AD665" s="752"/>
      <c r="AE665" s="752"/>
      <c r="AF665" s="752"/>
      <c r="AG665" s="752"/>
      <c r="AH665" s="752"/>
      <c r="AI665" s="752"/>
      <c r="AJ665" s="752"/>
      <c r="AK665" s="752"/>
      <c r="AL665" s="752"/>
      <c r="AM665" s="752"/>
      <c r="AN665" s="752"/>
      <c r="AO665" s="752"/>
      <c r="AP665" s="752"/>
    </row>
    <row r="666">
      <c r="A666" s="67"/>
      <c r="B666" s="101"/>
      <c r="C666" s="74"/>
      <c r="D666" s="67"/>
      <c r="E666" s="67"/>
      <c r="F666" s="74"/>
      <c r="G666" s="74"/>
      <c r="H666" s="74"/>
      <c r="I666" s="67"/>
      <c r="J666" s="67"/>
      <c r="K666" s="74"/>
      <c r="L666" s="74"/>
      <c r="M666" s="74"/>
      <c r="N666" s="74"/>
      <c r="O666" s="74"/>
      <c r="P666" s="74"/>
      <c r="Q666" s="74"/>
      <c r="R666" s="74"/>
      <c r="S666" s="752"/>
      <c r="T666" s="95"/>
      <c r="U666" s="752"/>
      <c r="V666" s="752"/>
      <c r="W666" s="752"/>
      <c r="X666" s="752"/>
      <c r="Y666" s="752"/>
      <c r="Z666" s="752"/>
      <c r="AA666" s="752"/>
      <c r="AB666" s="752"/>
      <c r="AC666" s="752"/>
      <c r="AD666" s="752"/>
      <c r="AE666" s="752"/>
      <c r="AF666" s="752"/>
      <c r="AG666" s="752"/>
      <c r="AH666" s="752"/>
      <c r="AI666" s="752"/>
      <c r="AJ666" s="752"/>
      <c r="AK666" s="752"/>
      <c r="AL666" s="752"/>
      <c r="AM666" s="752"/>
      <c r="AN666" s="752"/>
      <c r="AO666" s="752"/>
      <c r="AP666" s="752"/>
    </row>
    <row r="667">
      <c r="A667" s="67"/>
      <c r="B667" s="101"/>
      <c r="C667" s="74"/>
      <c r="D667" s="67"/>
      <c r="E667" s="67"/>
      <c r="F667" s="74"/>
      <c r="G667" s="74"/>
      <c r="H667" s="74"/>
      <c r="I667" s="67"/>
      <c r="J667" s="67"/>
      <c r="K667" s="74"/>
      <c r="L667" s="74"/>
      <c r="M667" s="74"/>
      <c r="N667" s="74"/>
      <c r="O667" s="74"/>
      <c r="P667" s="74"/>
      <c r="Q667" s="74"/>
      <c r="R667" s="74"/>
      <c r="S667" s="752"/>
      <c r="T667" s="95"/>
      <c r="U667" s="752"/>
      <c r="V667" s="752"/>
      <c r="W667" s="752"/>
      <c r="X667" s="752"/>
      <c r="Y667" s="752"/>
      <c r="Z667" s="752"/>
      <c r="AA667" s="752"/>
      <c r="AB667" s="752"/>
      <c r="AC667" s="752"/>
      <c r="AD667" s="752"/>
      <c r="AE667" s="752"/>
      <c r="AF667" s="752"/>
      <c r="AG667" s="752"/>
      <c r="AH667" s="752"/>
      <c r="AI667" s="752"/>
      <c r="AJ667" s="752"/>
      <c r="AK667" s="752"/>
      <c r="AL667" s="752"/>
      <c r="AM667" s="752"/>
      <c r="AN667" s="752"/>
      <c r="AO667" s="752"/>
      <c r="AP667" s="752"/>
    </row>
    <row r="668">
      <c r="A668" s="67"/>
      <c r="B668" s="101"/>
      <c r="C668" s="74"/>
      <c r="D668" s="67"/>
      <c r="E668" s="67"/>
      <c r="F668" s="74"/>
      <c r="G668" s="74"/>
      <c r="H668" s="74"/>
      <c r="I668" s="67"/>
      <c r="J668" s="67"/>
      <c r="K668" s="74"/>
      <c r="L668" s="74"/>
      <c r="M668" s="74"/>
      <c r="N668" s="74"/>
      <c r="O668" s="74"/>
      <c r="P668" s="74"/>
      <c r="Q668" s="74"/>
      <c r="R668" s="74"/>
      <c r="S668" s="752"/>
      <c r="T668" s="95"/>
      <c r="U668" s="752"/>
      <c r="V668" s="752"/>
      <c r="W668" s="752"/>
      <c r="X668" s="752"/>
      <c r="Y668" s="752"/>
      <c r="Z668" s="752"/>
      <c r="AA668" s="752"/>
      <c r="AB668" s="752"/>
      <c r="AC668" s="752"/>
      <c r="AD668" s="752"/>
      <c r="AE668" s="752"/>
      <c r="AF668" s="752"/>
      <c r="AG668" s="752"/>
      <c r="AH668" s="752"/>
      <c r="AI668" s="752"/>
      <c r="AJ668" s="752"/>
      <c r="AK668" s="752"/>
      <c r="AL668" s="752"/>
      <c r="AM668" s="752"/>
      <c r="AN668" s="752"/>
      <c r="AO668" s="752"/>
      <c r="AP668" s="752"/>
    </row>
    <row r="669">
      <c r="A669" s="67"/>
      <c r="B669" s="101"/>
      <c r="C669" s="74"/>
      <c r="D669" s="67"/>
      <c r="E669" s="67"/>
      <c r="F669" s="74"/>
      <c r="G669" s="74"/>
      <c r="H669" s="74"/>
      <c r="I669" s="67"/>
      <c r="J669" s="67"/>
      <c r="K669" s="74"/>
      <c r="L669" s="74"/>
      <c r="M669" s="74"/>
      <c r="N669" s="74"/>
      <c r="O669" s="74"/>
      <c r="P669" s="74"/>
      <c r="Q669" s="74"/>
      <c r="R669" s="74"/>
      <c r="S669" s="752"/>
      <c r="T669" s="95"/>
      <c r="U669" s="752"/>
      <c r="V669" s="752"/>
      <c r="W669" s="752"/>
      <c r="X669" s="752"/>
      <c r="Y669" s="752"/>
      <c r="Z669" s="752"/>
      <c r="AA669" s="752"/>
      <c r="AB669" s="752"/>
      <c r="AC669" s="752"/>
      <c r="AD669" s="752"/>
      <c r="AE669" s="752"/>
      <c r="AF669" s="752"/>
      <c r="AG669" s="752"/>
      <c r="AH669" s="752"/>
      <c r="AI669" s="752"/>
      <c r="AJ669" s="752"/>
      <c r="AK669" s="752"/>
      <c r="AL669" s="752"/>
      <c r="AM669" s="752"/>
      <c r="AN669" s="752"/>
      <c r="AO669" s="752"/>
      <c r="AP669" s="752"/>
    </row>
    <row r="670">
      <c r="A670" s="67"/>
      <c r="B670" s="101"/>
      <c r="C670" s="74"/>
      <c r="D670" s="67"/>
      <c r="E670" s="67"/>
      <c r="F670" s="74"/>
      <c r="G670" s="74"/>
      <c r="H670" s="74"/>
      <c r="I670" s="67"/>
      <c r="J670" s="67"/>
      <c r="K670" s="74"/>
      <c r="L670" s="74"/>
      <c r="M670" s="74"/>
      <c r="N670" s="74"/>
      <c r="O670" s="74"/>
      <c r="P670" s="74"/>
      <c r="Q670" s="74"/>
      <c r="R670" s="74"/>
      <c r="S670" s="752"/>
      <c r="T670" s="95"/>
      <c r="U670" s="752"/>
      <c r="V670" s="752"/>
      <c r="W670" s="752"/>
      <c r="X670" s="752"/>
      <c r="Y670" s="752"/>
      <c r="Z670" s="752"/>
      <c r="AA670" s="752"/>
      <c r="AB670" s="752"/>
      <c r="AC670" s="752"/>
      <c r="AD670" s="752"/>
      <c r="AE670" s="752"/>
      <c r="AF670" s="752"/>
      <c r="AG670" s="752"/>
      <c r="AH670" s="752"/>
      <c r="AI670" s="752"/>
      <c r="AJ670" s="752"/>
      <c r="AK670" s="752"/>
      <c r="AL670" s="752"/>
      <c r="AM670" s="752"/>
      <c r="AN670" s="752"/>
      <c r="AO670" s="752"/>
      <c r="AP670" s="752"/>
    </row>
    <row r="671">
      <c r="A671" s="67"/>
      <c r="B671" s="101"/>
      <c r="C671" s="74"/>
      <c r="D671" s="67"/>
      <c r="E671" s="67"/>
      <c r="F671" s="74"/>
      <c r="G671" s="74"/>
      <c r="H671" s="74"/>
      <c r="I671" s="67"/>
      <c r="J671" s="67"/>
      <c r="K671" s="74"/>
      <c r="L671" s="74"/>
      <c r="M671" s="74"/>
      <c r="N671" s="74"/>
      <c r="O671" s="74"/>
      <c r="P671" s="74"/>
      <c r="Q671" s="74"/>
      <c r="R671" s="74"/>
      <c r="S671" s="752"/>
      <c r="T671" s="95"/>
      <c r="U671" s="752"/>
      <c r="V671" s="752"/>
      <c r="W671" s="752"/>
      <c r="X671" s="752"/>
      <c r="Y671" s="752"/>
      <c r="Z671" s="752"/>
      <c r="AA671" s="752"/>
      <c r="AB671" s="752"/>
      <c r="AC671" s="752"/>
      <c r="AD671" s="752"/>
      <c r="AE671" s="752"/>
      <c r="AF671" s="752"/>
      <c r="AG671" s="752"/>
      <c r="AH671" s="752"/>
      <c r="AI671" s="752"/>
      <c r="AJ671" s="752"/>
      <c r="AK671" s="752"/>
      <c r="AL671" s="752"/>
      <c r="AM671" s="752"/>
      <c r="AN671" s="752"/>
      <c r="AO671" s="752"/>
      <c r="AP671" s="752"/>
    </row>
    <row r="672">
      <c r="A672" s="67"/>
      <c r="B672" s="101"/>
      <c r="C672" s="74"/>
      <c r="D672" s="67"/>
      <c r="E672" s="67"/>
      <c r="F672" s="74"/>
      <c r="G672" s="74"/>
      <c r="H672" s="74"/>
      <c r="I672" s="67"/>
      <c r="J672" s="67"/>
      <c r="K672" s="74"/>
      <c r="L672" s="74"/>
      <c r="M672" s="74"/>
      <c r="N672" s="74"/>
      <c r="O672" s="74"/>
      <c r="P672" s="74"/>
      <c r="Q672" s="74"/>
      <c r="R672" s="74"/>
      <c r="S672" s="752"/>
      <c r="T672" s="95"/>
      <c r="U672" s="752"/>
      <c r="V672" s="752"/>
      <c r="W672" s="752"/>
      <c r="X672" s="752"/>
      <c r="Y672" s="752"/>
      <c r="Z672" s="752"/>
      <c r="AA672" s="752"/>
      <c r="AB672" s="752"/>
      <c r="AC672" s="752"/>
      <c r="AD672" s="752"/>
      <c r="AE672" s="752"/>
      <c r="AF672" s="752"/>
      <c r="AG672" s="752"/>
      <c r="AH672" s="752"/>
      <c r="AI672" s="752"/>
      <c r="AJ672" s="752"/>
      <c r="AK672" s="752"/>
      <c r="AL672" s="752"/>
      <c r="AM672" s="752"/>
      <c r="AN672" s="752"/>
      <c r="AO672" s="752"/>
      <c r="AP672" s="752"/>
    </row>
    <row r="673">
      <c r="A673" s="67"/>
      <c r="B673" s="101"/>
      <c r="C673" s="74"/>
      <c r="D673" s="67"/>
      <c r="E673" s="67"/>
      <c r="F673" s="74"/>
      <c r="G673" s="74"/>
      <c r="H673" s="74"/>
      <c r="I673" s="67"/>
      <c r="J673" s="67"/>
      <c r="K673" s="74"/>
      <c r="L673" s="74"/>
      <c r="M673" s="74"/>
      <c r="N673" s="74"/>
      <c r="O673" s="74"/>
      <c r="P673" s="74"/>
      <c r="Q673" s="74"/>
      <c r="R673" s="74"/>
      <c r="S673" s="752"/>
      <c r="T673" s="95"/>
      <c r="U673" s="752"/>
      <c r="V673" s="752"/>
      <c r="W673" s="752"/>
      <c r="X673" s="752"/>
      <c r="Y673" s="752"/>
      <c r="Z673" s="752"/>
      <c r="AA673" s="752"/>
      <c r="AB673" s="752"/>
      <c r="AC673" s="752"/>
      <c r="AD673" s="752"/>
      <c r="AE673" s="752"/>
      <c r="AF673" s="752"/>
      <c r="AG673" s="752"/>
      <c r="AH673" s="752"/>
      <c r="AI673" s="752"/>
      <c r="AJ673" s="752"/>
      <c r="AK673" s="752"/>
      <c r="AL673" s="752"/>
      <c r="AM673" s="752"/>
      <c r="AN673" s="752"/>
      <c r="AO673" s="752"/>
      <c r="AP673" s="752"/>
    </row>
    <row r="674">
      <c r="A674" s="67"/>
      <c r="B674" s="101"/>
      <c r="C674" s="74"/>
      <c r="D674" s="67"/>
      <c r="E674" s="67"/>
      <c r="F674" s="74"/>
      <c r="G674" s="74"/>
      <c r="H674" s="74"/>
      <c r="I674" s="67"/>
      <c r="J674" s="67"/>
      <c r="K674" s="74"/>
      <c r="L674" s="74"/>
      <c r="M674" s="74"/>
      <c r="N674" s="74"/>
      <c r="O674" s="74"/>
      <c r="P674" s="74"/>
      <c r="Q674" s="74"/>
      <c r="R674" s="74"/>
      <c r="S674" s="752"/>
      <c r="T674" s="95"/>
      <c r="U674" s="752"/>
      <c r="V674" s="752"/>
      <c r="W674" s="752"/>
      <c r="X674" s="752"/>
      <c r="Y674" s="752"/>
      <c r="Z674" s="752"/>
      <c r="AA674" s="752"/>
      <c r="AB674" s="752"/>
      <c r="AC674" s="752"/>
      <c r="AD674" s="752"/>
      <c r="AE674" s="752"/>
      <c r="AF674" s="752"/>
      <c r="AG674" s="752"/>
      <c r="AH674" s="752"/>
      <c r="AI674" s="752"/>
      <c r="AJ674" s="752"/>
      <c r="AK674" s="752"/>
      <c r="AL674" s="752"/>
      <c r="AM674" s="752"/>
      <c r="AN674" s="752"/>
      <c r="AO674" s="752"/>
      <c r="AP674" s="752"/>
    </row>
    <row r="675">
      <c r="A675" s="67"/>
      <c r="B675" s="101"/>
      <c r="C675" s="74"/>
      <c r="D675" s="67"/>
      <c r="E675" s="67"/>
      <c r="F675" s="74"/>
      <c r="G675" s="74"/>
      <c r="H675" s="74"/>
      <c r="I675" s="67"/>
      <c r="J675" s="67"/>
      <c r="K675" s="74"/>
      <c r="L675" s="74"/>
      <c r="M675" s="74"/>
      <c r="N675" s="74"/>
      <c r="O675" s="74"/>
      <c r="P675" s="74"/>
      <c r="Q675" s="74"/>
      <c r="R675" s="74"/>
      <c r="S675" s="752"/>
      <c r="T675" s="95"/>
      <c r="U675" s="752"/>
      <c r="V675" s="752"/>
      <c r="W675" s="752"/>
      <c r="X675" s="752"/>
      <c r="Y675" s="752"/>
      <c r="Z675" s="752"/>
      <c r="AA675" s="752"/>
      <c r="AB675" s="752"/>
      <c r="AC675" s="752"/>
      <c r="AD675" s="752"/>
      <c r="AE675" s="752"/>
      <c r="AF675" s="752"/>
      <c r="AG675" s="752"/>
      <c r="AH675" s="752"/>
      <c r="AI675" s="752"/>
      <c r="AJ675" s="752"/>
      <c r="AK675" s="752"/>
      <c r="AL675" s="752"/>
      <c r="AM675" s="752"/>
      <c r="AN675" s="752"/>
      <c r="AO675" s="752"/>
      <c r="AP675" s="752"/>
    </row>
    <row r="676">
      <c r="A676" s="67"/>
      <c r="B676" s="101"/>
      <c r="C676" s="74"/>
      <c r="D676" s="67"/>
      <c r="E676" s="67"/>
      <c r="F676" s="74"/>
      <c r="G676" s="74"/>
      <c r="H676" s="74"/>
      <c r="I676" s="67"/>
      <c r="J676" s="67"/>
      <c r="K676" s="74"/>
      <c r="L676" s="74"/>
      <c r="M676" s="74"/>
      <c r="N676" s="74"/>
      <c r="O676" s="74"/>
      <c r="P676" s="74"/>
      <c r="Q676" s="74"/>
      <c r="R676" s="74"/>
      <c r="S676" s="752"/>
      <c r="T676" s="95"/>
      <c r="U676" s="752"/>
      <c r="V676" s="752"/>
      <c r="W676" s="752"/>
      <c r="X676" s="752"/>
      <c r="Y676" s="752"/>
      <c r="Z676" s="752"/>
      <c r="AA676" s="752"/>
      <c r="AB676" s="752"/>
      <c r="AC676" s="752"/>
      <c r="AD676" s="752"/>
      <c r="AE676" s="752"/>
      <c r="AF676" s="752"/>
      <c r="AG676" s="752"/>
      <c r="AH676" s="752"/>
      <c r="AI676" s="752"/>
      <c r="AJ676" s="752"/>
      <c r="AK676" s="752"/>
      <c r="AL676" s="752"/>
      <c r="AM676" s="752"/>
      <c r="AN676" s="752"/>
      <c r="AO676" s="752"/>
      <c r="AP676" s="752"/>
    </row>
    <row r="677">
      <c r="A677" s="67"/>
      <c r="B677" s="101"/>
      <c r="C677" s="74"/>
      <c r="D677" s="67"/>
      <c r="E677" s="67"/>
      <c r="F677" s="74"/>
      <c r="G677" s="74"/>
      <c r="H677" s="74"/>
      <c r="I677" s="67"/>
      <c r="J677" s="67"/>
      <c r="K677" s="74"/>
      <c r="L677" s="74"/>
      <c r="M677" s="74"/>
      <c r="N677" s="74"/>
      <c r="O677" s="74"/>
      <c r="P677" s="74"/>
      <c r="Q677" s="74"/>
      <c r="R677" s="74"/>
      <c r="S677" s="752"/>
      <c r="T677" s="95"/>
      <c r="U677" s="752"/>
      <c r="V677" s="752"/>
      <c r="W677" s="752"/>
      <c r="X677" s="752"/>
      <c r="Y677" s="752"/>
      <c r="Z677" s="752"/>
      <c r="AA677" s="752"/>
      <c r="AB677" s="752"/>
      <c r="AC677" s="752"/>
      <c r="AD677" s="752"/>
      <c r="AE677" s="752"/>
      <c r="AF677" s="752"/>
      <c r="AG677" s="752"/>
      <c r="AH677" s="752"/>
      <c r="AI677" s="752"/>
      <c r="AJ677" s="752"/>
      <c r="AK677" s="752"/>
      <c r="AL677" s="752"/>
      <c r="AM677" s="752"/>
      <c r="AN677" s="752"/>
      <c r="AO677" s="752"/>
      <c r="AP677" s="752"/>
    </row>
    <row r="678">
      <c r="A678" s="67"/>
      <c r="B678" s="101"/>
      <c r="C678" s="74"/>
      <c r="D678" s="67"/>
      <c r="E678" s="67"/>
      <c r="F678" s="74"/>
      <c r="G678" s="74"/>
      <c r="H678" s="74"/>
      <c r="I678" s="67"/>
      <c r="J678" s="67"/>
      <c r="K678" s="74"/>
      <c r="L678" s="74"/>
      <c r="M678" s="74"/>
      <c r="N678" s="74"/>
      <c r="O678" s="74"/>
      <c r="P678" s="74"/>
      <c r="Q678" s="74"/>
      <c r="R678" s="74"/>
      <c r="S678" s="752"/>
      <c r="T678" s="95"/>
      <c r="U678" s="752"/>
      <c r="V678" s="752"/>
      <c r="W678" s="752"/>
      <c r="X678" s="752"/>
      <c r="Y678" s="752"/>
      <c r="Z678" s="752"/>
      <c r="AA678" s="752"/>
      <c r="AB678" s="752"/>
      <c r="AC678" s="752"/>
      <c r="AD678" s="752"/>
      <c r="AE678" s="752"/>
      <c r="AF678" s="752"/>
      <c r="AG678" s="752"/>
      <c r="AH678" s="752"/>
      <c r="AI678" s="752"/>
      <c r="AJ678" s="752"/>
      <c r="AK678" s="752"/>
      <c r="AL678" s="752"/>
      <c r="AM678" s="752"/>
      <c r="AN678" s="752"/>
      <c r="AO678" s="752"/>
      <c r="AP678" s="752"/>
    </row>
    <row r="679">
      <c r="A679" s="67"/>
      <c r="B679" s="101"/>
      <c r="C679" s="74"/>
      <c r="D679" s="67"/>
      <c r="E679" s="67"/>
      <c r="F679" s="74"/>
      <c r="G679" s="74"/>
      <c r="H679" s="74"/>
      <c r="I679" s="67"/>
      <c r="J679" s="67"/>
      <c r="K679" s="74"/>
      <c r="L679" s="74"/>
      <c r="M679" s="74"/>
      <c r="N679" s="74"/>
      <c r="O679" s="74"/>
      <c r="P679" s="74"/>
      <c r="Q679" s="74"/>
      <c r="R679" s="74"/>
      <c r="S679" s="752"/>
      <c r="T679" s="95"/>
      <c r="U679" s="752"/>
      <c r="V679" s="752"/>
      <c r="W679" s="752"/>
      <c r="X679" s="752"/>
      <c r="Y679" s="752"/>
      <c r="Z679" s="752"/>
      <c r="AA679" s="752"/>
      <c r="AB679" s="752"/>
      <c r="AC679" s="752"/>
      <c r="AD679" s="752"/>
      <c r="AE679" s="752"/>
      <c r="AF679" s="752"/>
      <c r="AG679" s="752"/>
      <c r="AH679" s="752"/>
      <c r="AI679" s="752"/>
      <c r="AJ679" s="752"/>
      <c r="AK679" s="752"/>
      <c r="AL679" s="752"/>
      <c r="AM679" s="752"/>
      <c r="AN679" s="752"/>
      <c r="AO679" s="752"/>
      <c r="AP679" s="752"/>
    </row>
    <row r="680">
      <c r="A680" s="67"/>
      <c r="B680" s="101"/>
      <c r="C680" s="74"/>
      <c r="D680" s="67"/>
      <c r="E680" s="67"/>
      <c r="F680" s="74"/>
      <c r="G680" s="74"/>
      <c r="H680" s="74"/>
      <c r="I680" s="67"/>
      <c r="J680" s="67"/>
      <c r="K680" s="74"/>
      <c r="L680" s="74"/>
      <c r="M680" s="74"/>
      <c r="N680" s="74"/>
      <c r="O680" s="74"/>
      <c r="P680" s="74"/>
      <c r="Q680" s="74"/>
      <c r="R680" s="74"/>
      <c r="S680" s="752"/>
      <c r="T680" s="95"/>
      <c r="U680" s="752"/>
      <c r="V680" s="752"/>
      <c r="W680" s="752"/>
      <c r="X680" s="752"/>
      <c r="Y680" s="752"/>
      <c r="Z680" s="752"/>
      <c r="AA680" s="752"/>
      <c r="AB680" s="752"/>
      <c r="AC680" s="752"/>
      <c r="AD680" s="752"/>
      <c r="AE680" s="752"/>
      <c r="AF680" s="752"/>
      <c r="AG680" s="752"/>
      <c r="AH680" s="752"/>
      <c r="AI680" s="752"/>
      <c r="AJ680" s="752"/>
      <c r="AK680" s="752"/>
      <c r="AL680" s="752"/>
      <c r="AM680" s="752"/>
      <c r="AN680" s="752"/>
      <c r="AO680" s="752"/>
      <c r="AP680" s="752"/>
    </row>
    <row r="681">
      <c r="A681" s="67"/>
      <c r="B681" s="101"/>
      <c r="C681" s="74"/>
      <c r="D681" s="67"/>
      <c r="E681" s="67"/>
      <c r="F681" s="74"/>
      <c r="G681" s="74"/>
      <c r="H681" s="74"/>
      <c r="I681" s="67"/>
      <c r="J681" s="67"/>
      <c r="K681" s="74"/>
      <c r="L681" s="74"/>
      <c r="M681" s="74"/>
      <c r="N681" s="74"/>
      <c r="O681" s="74"/>
      <c r="P681" s="74"/>
      <c r="Q681" s="74"/>
      <c r="R681" s="74"/>
      <c r="S681" s="752"/>
      <c r="T681" s="95"/>
      <c r="U681" s="752"/>
      <c r="V681" s="752"/>
      <c r="W681" s="752"/>
      <c r="X681" s="752"/>
      <c r="Y681" s="752"/>
      <c r="Z681" s="752"/>
      <c r="AA681" s="752"/>
      <c r="AB681" s="752"/>
      <c r="AC681" s="752"/>
      <c r="AD681" s="752"/>
      <c r="AE681" s="752"/>
      <c r="AF681" s="752"/>
      <c r="AG681" s="752"/>
      <c r="AH681" s="752"/>
      <c r="AI681" s="752"/>
      <c r="AJ681" s="752"/>
      <c r="AK681" s="752"/>
      <c r="AL681" s="752"/>
      <c r="AM681" s="752"/>
      <c r="AN681" s="752"/>
      <c r="AO681" s="752"/>
      <c r="AP681" s="752"/>
    </row>
    <row r="682">
      <c r="A682" s="67"/>
      <c r="B682" s="101"/>
      <c r="C682" s="74"/>
      <c r="D682" s="67"/>
      <c r="E682" s="67"/>
      <c r="F682" s="74"/>
      <c r="G682" s="74"/>
      <c r="H682" s="74"/>
      <c r="I682" s="67"/>
      <c r="J682" s="67"/>
      <c r="K682" s="74"/>
      <c r="L682" s="74"/>
      <c r="M682" s="74"/>
      <c r="N682" s="74"/>
      <c r="O682" s="74"/>
      <c r="P682" s="74"/>
      <c r="Q682" s="74"/>
      <c r="R682" s="74"/>
      <c r="S682" s="752"/>
      <c r="T682" s="95"/>
      <c r="U682" s="752"/>
      <c r="V682" s="752"/>
      <c r="W682" s="752"/>
      <c r="X682" s="752"/>
      <c r="Y682" s="752"/>
      <c r="Z682" s="752"/>
      <c r="AA682" s="752"/>
      <c r="AB682" s="752"/>
      <c r="AC682" s="752"/>
      <c r="AD682" s="752"/>
      <c r="AE682" s="752"/>
      <c r="AF682" s="752"/>
      <c r="AG682" s="752"/>
      <c r="AH682" s="752"/>
      <c r="AI682" s="752"/>
      <c r="AJ682" s="752"/>
      <c r="AK682" s="752"/>
      <c r="AL682" s="752"/>
      <c r="AM682" s="752"/>
      <c r="AN682" s="752"/>
      <c r="AO682" s="752"/>
      <c r="AP682" s="752"/>
    </row>
    <row r="683">
      <c r="A683" s="67"/>
      <c r="B683" s="101"/>
      <c r="C683" s="74"/>
      <c r="D683" s="67"/>
      <c r="E683" s="67"/>
      <c r="F683" s="74"/>
      <c r="G683" s="74"/>
      <c r="H683" s="74"/>
      <c r="I683" s="67"/>
      <c r="J683" s="67"/>
      <c r="K683" s="74"/>
      <c r="L683" s="74"/>
      <c r="M683" s="74"/>
      <c r="N683" s="74"/>
      <c r="O683" s="74"/>
      <c r="P683" s="74"/>
      <c r="Q683" s="74"/>
      <c r="R683" s="74"/>
      <c r="S683" s="752"/>
      <c r="T683" s="95"/>
      <c r="U683" s="752"/>
      <c r="V683" s="752"/>
      <c r="W683" s="752"/>
      <c r="X683" s="752"/>
      <c r="Y683" s="752"/>
      <c r="Z683" s="752"/>
      <c r="AA683" s="752"/>
      <c r="AB683" s="752"/>
      <c r="AC683" s="752"/>
      <c r="AD683" s="752"/>
      <c r="AE683" s="752"/>
      <c r="AF683" s="752"/>
      <c r="AG683" s="752"/>
      <c r="AH683" s="752"/>
      <c r="AI683" s="752"/>
      <c r="AJ683" s="752"/>
      <c r="AK683" s="752"/>
      <c r="AL683" s="752"/>
      <c r="AM683" s="752"/>
      <c r="AN683" s="752"/>
      <c r="AO683" s="752"/>
      <c r="AP683" s="752"/>
    </row>
    <row r="684">
      <c r="A684" s="67"/>
      <c r="B684" s="101"/>
      <c r="C684" s="74"/>
      <c r="D684" s="67"/>
      <c r="E684" s="67"/>
      <c r="F684" s="74"/>
      <c r="G684" s="74"/>
      <c r="H684" s="74"/>
      <c r="I684" s="67"/>
      <c r="J684" s="67"/>
      <c r="K684" s="74"/>
      <c r="L684" s="74"/>
      <c r="M684" s="74"/>
      <c r="N684" s="74"/>
      <c r="O684" s="74"/>
      <c r="P684" s="74"/>
      <c r="Q684" s="74"/>
      <c r="R684" s="74"/>
      <c r="S684" s="752"/>
      <c r="T684" s="95"/>
      <c r="U684" s="752"/>
      <c r="V684" s="752"/>
      <c r="W684" s="752"/>
      <c r="X684" s="752"/>
      <c r="Y684" s="752"/>
      <c r="Z684" s="752"/>
      <c r="AA684" s="752"/>
      <c r="AB684" s="752"/>
      <c r="AC684" s="752"/>
      <c r="AD684" s="752"/>
      <c r="AE684" s="752"/>
      <c r="AF684" s="752"/>
      <c r="AG684" s="752"/>
      <c r="AH684" s="752"/>
      <c r="AI684" s="752"/>
      <c r="AJ684" s="752"/>
      <c r="AK684" s="752"/>
      <c r="AL684" s="752"/>
      <c r="AM684" s="752"/>
      <c r="AN684" s="752"/>
      <c r="AO684" s="752"/>
      <c r="AP684" s="752"/>
    </row>
    <row r="685">
      <c r="A685" s="67"/>
      <c r="B685" s="101"/>
      <c r="C685" s="74"/>
      <c r="D685" s="67"/>
      <c r="E685" s="67"/>
      <c r="F685" s="74"/>
      <c r="G685" s="74"/>
      <c r="H685" s="74"/>
      <c r="I685" s="67"/>
      <c r="J685" s="67"/>
      <c r="K685" s="74"/>
      <c r="L685" s="74"/>
      <c r="M685" s="74"/>
      <c r="N685" s="74"/>
      <c r="O685" s="74"/>
      <c r="P685" s="74"/>
      <c r="Q685" s="74"/>
      <c r="R685" s="74"/>
      <c r="S685" s="752"/>
      <c r="T685" s="95"/>
      <c r="U685" s="752"/>
      <c r="V685" s="752"/>
      <c r="W685" s="752"/>
      <c r="X685" s="752"/>
      <c r="Y685" s="752"/>
      <c r="Z685" s="752"/>
      <c r="AA685" s="752"/>
      <c r="AB685" s="752"/>
      <c r="AC685" s="752"/>
      <c r="AD685" s="752"/>
      <c r="AE685" s="752"/>
      <c r="AF685" s="752"/>
      <c r="AG685" s="752"/>
      <c r="AH685" s="752"/>
      <c r="AI685" s="752"/>
      <c r="AJ685" s="752"/>
      <c r="AK685" s="752"/>
      <c r="AL685" s="752"/>
      <c r="AM685" s="752"/>
      <c r="AN685" s="752"/>
      <c r="AO685" s="752"/>
      <c r="AP685" s="752"/>
    </row>
    <row r="686">
      <c r="A686" s="67"/>
      <c r="B686" s="101"/>
      <c r="C686" s="74"/>
      <c r="D686" s="67"/>
      <c r="E686" s="67"/>
      <c r="F686" s="74"/>
      <c r="G686" s="74"/>
      <c r="H686" s="74"/>
      <c r="I686" s="67"/>
      <c r="J686" s="67"/>
      <c r="K686" s="74"/>
      <c r="L686" s="74"/>
      <c r="M686" s="74"/>
      <c r="N686" s="74"/>
      <c r="O686" s="74"/>
      <c r="P686" s="74"/>
      <c r="Q686" s="74"/>
      <c r="R686" s="74"/>
      <c r="S686" s="752"/>
      <c r="T686" s="95"/>
      <c r="U686" s="752"/>
      <c r="V686" s="752"/>
      <c r="W686" s="752"/>
      <c r="X686" s="752"/>
      <c r="Y686" s="752"/>
      <c r="Z686" s="752"/>
      <c r="AA686" s="752"/>
      <c r="AB686" s="752"/>
      <c r="AC686" s="752"/>
      <c r="AD686" s="752"/>
      <c r="AE686" s="752"/>
      <c r="AF686" s="752"/>
      <c r="AG686" s="752"/>
      <c r="AH686" s="752"/>
      <c r="AI686" s="752"/>
      <c r="AJ686" s="752"/>
      <c r="AK686" s="752"/>
      <c r="AL686" s="752"/>
      <c r="AM686" s="752"/>
      <c r="AN686" s="752"/>
      <c r="AO686" s="752"/>
      <c r="AP686" s="752"/>
    </row>
    <row r="687">
      <c r="A687" s="67"/>
      <c r="B687" s="101"/>
      <c r="C687" s="74"/>
      <c r="D687" s="67"/>
      <c r="E687" s="67"/>
      <c r="F687" s="74"/>
      <c r="G687" s="74"/>
      <c r="H687" s="74"/>
      <c r="I687" s="67"/>
      <c r="J687" s="67"/>
      <c r="K687" s="74"/>
      <c r="L687" s="74"/>
      <c r="M687" s="74"/>
      <c r="N687" s="74"/>
      <c r="O687" s="74"/>
      <c r="P687" s="74"/>
      <c r="Q687" s="74"/>
      <c r="R687" s="74"/>
      <c r="S687" s="752"/>
      <c r="T687" s="95"/>
      <c r="U687" s="752"/>
      <c r="V687" s="752"/>
      <c r="W687" s="752"/>
      <c r="X687" s="752"/>
      <c r="Y687" s="752"/>
      <c r="Z687" s="752"/>
      <c r="AA687" s="752"/>
      <c r="AB687" s="752"/>
      <c r="AC687" s="752"/>
      <c r="AD687" s="752"/>
      <c r="AE687" s="752"/>
      <c r="AF687" s="752"/>
      <c r="AG687" s="752"/>
      <c r="AH687" s="752"/>
      <c r="AI687" s="752"/>
      <c r="AJ687" s="752"/>
      <c r="AK687" s="752"/>
      <c r="AL687" s="752"/>
      <c r="AM687" s="752"/>
      <c r="AN687" s="752"/>
      <c r="AO687" s="752"/>
      <c r="AP687" s="752"/>
    </row>
    <row r="688">
      <c r="A688" s="67"/>
      <c r="B688" s="101"/>
      <c r="C688" s="74"/>
      <c r="D688" s="67"/>
      <c r="E688" s="67"/>
      <c r="F688" s="74"/>
      <c r="G688" s="74"/>
      <c r="H688" s="74"/>
      <c r="I688" s="67"/>
      <c r="J688" s="67"/>
      <c r="K688" s="74"/>
      <c r="L688" s="74"/>
      <c r="M688" s="74"/>
      <c r="N688" s="74"/>
      <c r="O688" s="74"/>
      <c r="P688" s="74"/>
      <c r="Q688" s="74"/>
      <c r="R688" s="74"/>
      <c r="S688" s="752"/>
      <c r="T688" s="95"/>
      <c r="U688" s="752"/>
      <c r="V688" s="752"/>
      <c r="W688" s="752"/>
      <c r="X688" s="752"/>
      <c r="Y688" s="752"/>
      <c r="Z688" s="752"/>
      <c r="AA688" s="752"/>
      <c r="AB688" s="752"/>
      <c r="AC688" s="752"/>
      <c r="AD688" s="752"/>
      <c r="AE688" s="752"/>
      <c r="AF688" s="752"/>
      <c r="AG688" s="752"/>
      <c r="AH688" s="752"/>
      <c r="AI688" s="752"/>
      <c r="AJ688" s="752"/>
      <c r="AK688" s="752"/>
      <c r="AL688" s="752"/>
      <c r="AM688" s="752"/>
      <c r="AN688" s="752"/>
      <c r="AO688" s="752"/>
      <c r="AP688" s="752"/>
    </row>
    <row r="689">
      <c r="A689" s="67"/>
      <c r="B689" s="101"/>
      <c r="C689" s="74"/>
      <c r="D689" s="67"/>
      <c r="E689" s="67"/>
      <c r="F689" s="74"/>
      <c r="G689" s="74"/>
      <c r="H689" s="74"/>
      <c r="I689" s="67"/>
      <c r="J689" s="67"/>
      <c r="K689" s="74"/>
      <c r="L689" s="74"/>
      <c r="M689" s="74"/>
      <c r="N689" s="74"/>
      <c r="O689" s="74"/>
      <c r="P689" s="74"/>
      <c r="Q689" s="74"/>
      <c r="R689" s="74"/>
      <c r="S689" s="752"/>
      <c r="T689" s="95"/>
      <c r="U689" s="752"/>
      <c r="V689" s="752"/>
      <c r="W689" s="752"/>
      <c r="X689" s="752"/>
      <c r="Y689" s="752"/>
      <c r="Z689" s="752"/>
      <c r="AA689" s="752"/>
      <c r="AB689" s="752"/>
      <c r="AC689" s="752"/>
      <c r="AD689" s="752"/>
      <c r="AE689" s="752"/>
      <c r="AF689" s="752"/>
      <c r="AG689" s="752"/>
      <c r="AH689" s="752"/>
      <c r="AI689" s="752"/>
      <c r="AJ689" s="752"/>
      <c r="AK689" s="752"/>
      <c r="AL689" s="752"/>
      <c r="AM689" s="752"/>
      <c r="AN689" s="752"/>
      <c r="AO689" s="752"/>
      <c r="AP689" s="752"/>
    </row>
    <row r="690">
      <c r="A690" s="67"/>
      <c r="B690" s="101"/>
      <c r="C690" s="74"/>
      <c r="D690" s="67"/>
      <c r="E690" s="67"/>
      <c r="F690" s="74"/>
      <c r="G690" s="74"/>
      <c r="H690" s="74"/>
      <c r="I690" s="67"/>
      <c r="J690" s="67"/>
      <c r="K690" s="74"/>
      <c r="L690" s="74"/>
      <c r="M690" s="74"/>
      <c r="N690" s="74"/>
      <c r="O690" s="74"/>
      <c r="P690" s="74"/>
      <c r="Q690" s="74"/>
      <c r="R690" s="74"/>
      <c r="S690" s="752"/>
      <c r="T690" s="95"/>
      <c r="U690" s="752"/>
      <c r="V690" s="752"/>
      <c r="W690" s="752"/>
      <c r="X690" s="752"/>
      <c r="Y690" s="752"/>
      <c r="Z690" s="752"/>
      <c r="AA690" s="752"/>
      <c r="AB690" s="752"/>
      <c r="AC690" s="752"/>
      <c r="AD690" s="752"/>
      <c r="AE690" s="752"/>
      <c r="AF690" s="752"/>
      <c r="AG690" s="752"/>
      <c r="AH690" s="752"/>
      <c r="AI690" s="752"/>
      <c r="AJ690" s="752"/>
      <c r="AK690" s="752"/>
      <c r="AL690" s="752"/>
      <c r="AM690" s="752"/>
      <c r="AN690" s="752"/>
      <c r="AO690" s="752"/>
      <c r="AP690" s="752"/>
    </row>
    <row r="691">
      <c r="A691" s="67"/>
      <c r="B691" s="101"/>
      <c r="C691" s="74"/>
      <c r="D691" s="67"/>
      <c r="E691" s="67"/>
      <c r="F691" s="74"/>
      <c r="G691" s="74"/>
      <c r="H691" s="74"/>
      <c r="I691" s="67"/>
      <c r="J691" s="67"/>
      <c r="K691" s="74"/>
      <c r="L691" s="74"/>
      <c r="M691" s="74"/>
      <c r="N691" s="74"/>
      <c r="O691" s="74"/>
      <c r="P691" s="74"/>
      <c r="Q691" s="74"/>
      <c r="R691" s="74"/>
      <c r="S691" s="752"/>
      <c r="T691" s="95"/>
      <c r="U691" s="752"/>
      <c r="V691" s="752"/>
      <c r="W691" s="752"/>
      <c r="X691" s="752"/>
      <c r="Y691" s="752"/>
      <c r="Z691" s="752"/>
      <c r="AA691" s="752"/>
      <c r="AB691" s="752"/>
      <c r="AC691" s="752"/>
      <c r="AD691" s="752"/>
      <c r="AE691" s="752"/>
      <c r="AF691" s="752"/>
      <c r="AG691" s="752"/>
      <c r="AH691" s="752"/>
      <c r="AI691" s="752"/>
      <c r="AJ691" s="752"/>
      <c r="AK691" s="752"/>
      <c r="AL691" s="752"/>
      <c r="AM691" s="752"/>
      <c r="AN691" s="752"/>
      <c r="AO691" s="752"/>
      <c r="AP691" s="752"/>
    </row>
    <row r="692">
      <c r="A692" s="67"/>
      <c r="B692" s="101"/>
      <c r="C692" s="74"/>
      <c r="D692" s="67"/>
      <c r="E692" s="67"/>
      <c r="F692" s="74"/>
      <c r="G692" s="74"/>
      <c r="H692" s="74"/>
      <c r="I692" s="67"/>
      <c r="J692" s="67"/>
      <c r="K692" s="74"/>
      <c r="L692" s="74"/>
      <c r="M692" s="74"/>
      <c r="N692" s="74"/>
      <c r="O692" s="74"/>
      <c r="P692" s="74"/>
      <c r="Q692" s="74"/>
      <c r="R692" s="74"/>
      <c r="S692" s="752"/>
      <c r="T692" s="95"/>
      <c r="U692" s="752"/>
      <c r="V692" s="752"/>
      <c r="W692" s="752"/>
      <c r="X692" s="752"/>
      <c r="Y692" s="752"/>
      <c r="Z692" s="752"/>
      <c r="AA692" s="752"/>
      <c r="AB692" s="752"/>
      <c r="AC692" s="752"/>
      <c r="AD692" s="752"/>
      <c r="AE692" s="752"/>
      <c r="AF692" s="752"/>
      <c r="AG692" s="752"/>
      <c r="AH692" s="752"/>
      <c r="AI692" s="752"/>
      <c r="AJ692" s="752"/>
      <c r="AK692" s="752"/>
      <c r="AL692" s="752"/>
      <c r="AM692" s="752"/>
      <c r="AN692" s="752"/>
      <c r="AO692" s="752"/>
      <c r="AP692" s="752"/>
    </row>
    <row r="693">
      <c r="A693" s="67"/>
      <c r="B693" s="101"/>
      <c r="C693" s="74"/>
      <c r="D693" s="67"/>
      <c r="E693" s="67"/>
      <c r="F693" s="74"/>
      <c r="G693" s="74"/>
      <c r="H693" s="74"/>
      <c r="I693" s="67"/>
      <c r="J693" s="67"/>
      <c r="K693" s="74"/>
      <c r="L693" s="74"/>
      <c r="M693" s="74"/>
      <c r="N693" s="74"/>
      <c r="O693" s="74"/>
      <c r="P693" s="74"/>
      <c r="Q693" s="74"/>
      <c r="R693" s="74"/>
      <c r="S693" s="752"/>
      <c r="T693" s="95"/>
      <c r="U693" s="752"/>
      <c r="V693" s="752"/>
      <c r="W693" s="752"/>
      <c r="X693" s="752"/>
      <c r="Y693" s="752"/>
      <c r="Z693" s="752"/>
      <c r="AA693" s="752"/>
      <c r="AB693" s="752"/>
      <c r="AC693" s="752"/>
      <c r="AD693" s="752"/>
      <c r="AE693" s="752"/>
      <c r="AF693" s="752"/>
      <c r="AG693" s="752"/>
      <c r="AH693" s="752"/>
      <c r="AI693" s="752"/>
      <c r="AJ693" s="752"/>
      <c r="AK693" s="752"/>
      <c r="AL693" s="752"/>
      <c r="AM693" s="752"/>
      <c r="AN693" s="752"/>
      <c r="AO693" s="752"/>
      <c r="AP693" s="752"/>
    </row>
    <row r="694">
      <c r="A694" s="67"/>
      <c r="B694" s="101"/>
      <c r="C694" s="74"/>
      <c r="D694" s="67"/>
      <c r="E694" s="67"/>
      <c r="F694" s="74"/>
      <c r="G694" s="74"/>
      <c r="H694" s="74"/>
      <c r="I694" s="67"/>
      <c r="J694" s="67"/>
      <c r="K694" s="74"/>
      <c r="L694" s="74"/>
      <c r="M694" s="74"/>
      <c r="N694" s="74"/>
      <c r="O694" s="74"/>
      <c r="P694" s="74"/>
      <c r="Q694" s="74"/>
      <c r="R694" s="74"/>
      <c r="S694" s="752"/>
      <c r="T694" s="95"/>
      <c r="U694" s="752"/>
      <c r="V694" s="752"/>
      <c r="W694" s="752"/>
      <c r="X694" s="752"/>
      <c r="Y694" s="752"/>
      <c r="Z694" s="752"/>
      <c r="AA694" s="752"/>
      <c r="AB694" s="752"/>
      <c r="AC694" s="752"/>
      <c r="AD694" s="752"/>
      <c r="AE694" s="752"/>
      <c r="AF694" s="752"/>
      <c r="AG694" s="752"/>
      <c r="AH694" s="752"/>
      <c r="AI694" s="752"/>
      <c r="AJ694" s="752"/>
      <c r="AK694" s="752"/>
      <c r="AL694" s="752"/>
      <c r="AM694" s="752"/>
      <c r="AN694" s="752"/>
      <c r="AO694" s="752"/>
      <c r="AP694" s="752"/>
    </row>
    <row r="695">
      <c r="A695" s="67"/>
      <c r="B695" s="101"/>
      <c r="C695" s="74"/>
      <c r="D695" s="67"/>
      <c r="E695" s="67"/>
      <c r="F695" s="74"/>
      <c r="G695" s="74"/>
      <c r="H695" s="74"/>
      <c r="I695" s="67"/>
      <c r="J695" s="67"/>
      <c r="K695" s="74"/>
      <c r="L695" s="74"/>
      <c r="M695" s="74"/>
      <c r="N695" s="74"/>
      <c r="O695" s="74"/>
      <c r="P695" s="74"/>
      <c r="Q695" s="74"/>
      <c r="R695" s="74"/>
      <c r="S695" s="752"/>
      <c r="T695" s="95"/>
      <c r="U695" s="752"/>
      <c r="V695" s="752"/>
      <c r="W695" s="752"/>
      <c r="X695" s="752"/>
      <c r="Y695" s="752"/>
      <c r="Z695" s="752"/>
      <c r="AA695" s="752"/>
      <c r="AB695" s="752"/>
      <c r="AC695" s="752"/>
      <c r="AD695" s="752"/>
      <c r="AE695" s="752"/>
      <c r="AF695" s="752"/>
      <c r="AG695" s="752"/>
      <c r="AH695" s="752"/>
      <c r="AI695" s="752"/>
      <c r="AJ695" s="752"/>
      <c r="AK695" s="752"/>
      <c r="AL695" s="752"/>
      <c r="AM695" s="752"/>
      <c r="AN695" s="752"/>
      <c r="AO695" s="752"/>
      <c r="AP695" s="752"/>
    </row>
    <row r="696">
      <c r="A696" s="67"/>
      <c r="B696" s="101"/>
      <c r="C696" s="74"/>
      <c r="D696" s="67"/>
      <c r="E696" s="67"/>
      <c r="F696" s="74"/>
      <c r="G696" s="74"/>
      <c r="H696" s="74"/>
      <c r="I696" s="67"/>
      <c r="J696" s="67"/>
      <c r="K696" s="74"/>
      <c r="L696" s="74"/>
      <c r="M696" s="74"/>
      <c r="N696" s="74"/>
      <c r="O696" s="74"/>
      <c r="P696" s="74"/>
      <c r="Q696" s="74"/>
      <c r="R696" s="74"/>
      <c r="S696" s="752"/>
      <c r="T696" s="95"/>
      <c r="U696" s="752"/>
      <c r="V696" s="752"/>
      <c r="W696" s="752"/>
      <c r="X696" s="752"/>
      <c r="Y696" s="752"/>
      <c r="Z696" s="752"/>
      <c r="AA696" s="752"/>
      <c r="AB696" s="752"/>
      <c r="AC696" s="752"/>
      <c r="AD696" s="752"/>
      <c r="AE696" s="752"/>
      <c r="AF696" s="752"/>
      <c r="AG696" s="752"/>
      <c r="AH696" s="752"/>
      <c r="AI696" s="752"/>
      <c r="AJ696" s="752"/>
      <c r="AK696" s="752"/>
      <c r="AL696" s="752"/>
      <c r="AM696" s="752"/>
      <c r="AN696" s="752"/>
      <c r="AO696" s="752"/>
      <c r="AP696" s="752"/>
    </row>
    <row r="697">
      <c r="A697" s="67"/>
      <c r="B697" s="101"/>
      <c r="C697" s="74"/>
      <c r="D697" s="67"/>
      <c r="E697" s="67"/>
      <c r="F697" s="74"/>
      <c r="G697" s="74"/>
      <c r="H697" s="74"/>
      <c r="I697" s="67"/>
      <c r="J697" s="67"/>
      <c r="K697" s="74"/>
      <c r="L697" s="74"/>
      <c r="M697" s="74"/>
      <c r="N697" s="74"/>
      <c r="O697" s="74"/>
      <c r="P697" s="74"/>
      <c r="Q697" s="74"/>
      <c r="R697" s="74"/>
      <c r="S697" s="752"/>
      <c r="T697" s="95"/>
      <c r="U697" s="752"/>
      <c r="V697" s="752"/>
      <c r="W697" s="752"/>
      <c r="X697" s="752"/>
      <c r="Y697" s="752"/>
      <c r="Z697" s="752"/>
      <c r="AA697" s="752"/>
      <c r="AB697" s="752"/>
      <c r="AC697" s="752"/>
      <c r="AD697" s="752"/>
      <c r="AE697" s="752"/>
      <c r="AF697" s="752"/>
      <c r="AG697" s="752"/>
      <c r="AH697" s="752"/>
      <c r="AI697" s="752"/>
      <c r="AJ697" s="752"/>
      <c r="AK697" s="752"/>
      <c r="AL697" s="752"/>
      <c r="AM697" s="752"/>
      <c r="AN697" s="752"/>
      <c r="AO697" s="752"/>
      <c r="AP697" s="752"/>
    </row>
    <row r="698">
      <c r="A698" s="67"/>
      <c r="B698" s="101"/>
      <c r="C698" s="74"/>
      <c r="D698" s="67"/>
      <c r="E698" s="67"/>
      <c r="F698" s="74"/>
      <c r="G698" s="74"/>
      <c r="H698" s="74"/>
      <c r="I698" s="67"/>
      <c r="J698" s="67"/>
      <c r="K698" s="74"/>
      <c r="L698" s="74"/>
      <c r="M698" s="74"/>
      <c r="N698" s="74"/>
      <c r="O698" s="74"/>
      <c r="P698" s="74"/>
      <c r="Q698" s="74"/>
      <c r="R698" s="74"/>
      <c r="S698" s="752"/>
      <c r="T698" s="95"/>
      <c r="U698" s="752"/>
      <c r="V698" s="752"/>
      <c r="W698" s="752"/>
      <c r="X698" s="752"/>
      <c r="Y698" s="752"/>
      <c r="Z698" s="752"/>
      <c r="AA698" s="752"/>
      <c r="AB698" s="752"/>
      <c r="AC698" s="752"/>
      <c r="AD698" s="752"/>
      <c r="AE698" s="752"/>
      <c r="AF698" s="752"/>
      <c r="AG698" s="752"/>
      <c r="AH698" s="752"/>
      <c r="AI698" s="752"/>
      <c r="AJ698" s="752"/>
      <c r="AK698" s="752"/>
      <c r="AL698" s="752"/>
      <c r="AM698" s="752"/>
      <c r="AN698" s="752"/>
      <c r="AO698" s="752"/>
      <c r="AP698" s="752"/>
    </row>
    <row r="699">
      <c r="A699" s="67"/>
      <c r="B699" s="101"/>
      <c r="C699" s="74"/>
      <c r="D699" s="67"/>
      <c r="E699" s="67"/>
      <c r="F699" s="74"/>
      <c r="G699" s="74"/>
      <c r="H699" s="74"/>
      <c r="I699" s="67"/>
      <c r="J699" s="67"/>
      <c r="K699" s="74"/>
      <c r="L699" s="74"/>
      <c r="M699" s="74"/>
      <c r="N699" s="74"/>
      <c r="O699" s="74"/>
      <c r="P699" s="74"/>
      <c r="Q699" s="74"/>
      <c r="R699" s="74"/>
      <c r="S699" s="752"/>
      <c r="T699" s="95"/>
      <c r="U699" s="752"/>
      <c r="V699" s="752"/>
      <c r="W699" s="752"/>
      <c r="X699" s="752"/>
      <c r="Y699" s="752"/>
      <c r="Z699" s="752"/>
      <c r="AA699" s="752"/>
      <c r="AB699" s="752"/>
      <c r="AC699" s="752"/>
      <c r="AD699" s="752"/>
      <c r="AE699" s="752"/>
      <c r="AF699" s="752"/>
      <c r="AG699" s="752"/>
      <c r="AH699" s="752"/>
      <c r="AI699" s="752"/>
      <c r="AJ699" s="752"/>
      <c r="AK699" s="752"/>
      <c r="AL699" s="752"/>
      <c r="AM699" s="752"/>
      <c r="AN699" s="752"/>
      <c r="AO699" s="752"/>
      <c r="AP699" s="752"/>
    </row>
    <row r="700">
      <c r="A700" s="67"/>
      <c r="B700" s="101"/>
      <c r="C700" s="74"/>
      <c r="D700" s="67"/>
      <c r="E700" s="67"/>
      <c r="F700" s="74"/>
      <c r="G700" s="74"/>
      <c r="H700" s="74"/>
      <c r="I700" s="67"/>
      <c r="J700" s="67"/>
      <c r="K700" s="74"/>
      <c r="L700" s="74"/>
      <c r="M700" s="74"/>
      <c r="N700" s="74"/>
      <c r="O700" s="74"/>
      <c r="P700" s="74"/>
      <c r="Q700" s="74"/>
      <c r="R700" s="74"/>
      <c r="S700" s="752"/>
      <c r="T700" s="95"/>
      <c r="U700" s="752"/>
      <c r="V700" s="752"/>
      <c r="W700" s="752"/>
      <c r="X700" s="752"/>
      <c r="Y700" s="752"/>
      <c r="Z700" s="752"/>
      <c r="AA700" s="752"/>
      <c r="AB700" s="752"/>
      <c r="AC700" s="752"/>
      <c r="AD700" s="752"/>
      <c r="AE700" s="752"/>
      <c r="AF700" s="752"/>
      <c r="AG700" s="752"/>
      <c r="AH700" s="752"/>
      <c r="AI700" s="752"/>
      <c r="AJ700" s="752"/>
      <c r="AK700" s="752"/>
      <c r="AL700" s="752"/>
      <c r="AM700" s="752"/>
      <c r="AN700" s="752"/>
      <c r="AO700" s="752"/>
      <c r="AP700" s="752"/>
    </row>
    <row r="701">
      <c r="A701" s="67"/>
      <c r="B701" s="101"/>
      <c r="C701" s="74"/>
      <c r="D701" s="67"/>
      <c r="E701" s="67"/>
      <c r="F701" s="74"/>
      <c r="G701" s="74"/>
      <c r="H701" s="74"/>
      <c r="I701" s="67"/>
      <c r="J701" s="67"/>
      <c r="K701" s="74"/>
      <c r="L701" s="74"/>
      <c r="M701" s="74"/>
      <c r="N701" s="74"/>
      <c r="O701" s="74"/>
      <c r="P701" s="74"/>
      <c r="Q701" s="74"/>
      <c r="R701" s="74"/>
      <c r="S701" s="752"/>
      <c r="T701" s="95"/>
      <c r="U701" s="752"/>
      <c r="V701" s="752"/>
      <c r="W701" s="752"/>
      <c r="X701" s="752"/>
      <c r="Y701" s="752"/>
      <c r="Z701" s="752"/>
      <c r="AA701" s="752"/>
      <c r="AB701" s="752"/>
      <c r="AC701" s="752"/>
      <c r="AD701" s="752"/>
      <c r="AE701" s="752"/>
      <c r="AF701" s="752"/>
      <c r="AG701" s="752"/>
      <c r="AH701" s="752"/>
      <c r="AI701" s="752"/>
      <c r="AJ701" s="752"/>
      <c r="AK701" s="752"/>
      <c r="AL701" s="752"/>
      <c r="AM701" s="752"/>
      <c r="AN701" s="752"/>
      <c r="AO701" s="752"/>
      <c r="AP701" s="752"/>
    </row>
    <row r="702">
      <c r="A702" s="67"/>
      <c r="B702" s="101"/>
      <c r="C702" s="74"/>
      <c r="D702" s="67"/>
      <c r="E702" s="67"/>
      <c r="F702" s="74"/>
      <c r="G702" s="74"/>
      <c r="H702" s="74"/>
      <c r="I702" s="67"/>
      <c r="J702" s="67"/>
      <c r="K702" s="74"/>
      <c r="L702" s="74"/>
      <c r="M702" s="74"/>
      <c r="N702" s="74"/>
      <c r="O702" s="74"/>
      <c r="P702" s="74"/>
      <c r="Q702" s="74"/>
      <c r="R702" s="74"/>
      <c r="S702" s="752"/>
      <c r="T702" s="95"/>
      <c r="U702" s="752"/>
      <c r="V702" s="752"/>
      <c r="W702" s="752"/>
      <c r="X702" s="752"/>
      <c r="Y702" s="752"/>
      <c r="Z702" s="752"/>
      <c r="AA702" s="752"/>
      <c r="AB702" s="752"/>
      <c r="AC702" s="752"/>
      <c r="AD702" s="752"/>
      <c r="AE702" s="752"/>
      <c r="AF702" s="752"/>
      <c r="AG702" s="752"/>
      <c r="AH702" s="752"/>
      <c r="AI702" s="752"/>
      <c r="AJ702" s="752"/>
      <c r="AK702" s="752"/>
      <c r="AL702" s="752"/>
      <c r="AM702" s="752"/>
      <c r="AN702" s="752"/>
      <c r="AO702" s="752"/>
      <c r="AP702" s="752"/>
    </row>
    <row r="703">
      <c r="A703" s="67"/>
      <c r="B703" s="101"/>
      <c r="C703" s="74"/>
      <c r="D703" s="67"/>
      <c r="E703" s="67"/>
      <c r="F703" s="74"/>
      <c r="G703" s="74"/>
      <c r="H703" s="74"/>
      <c r="I703" s="67"/>
      <c r="J703" s="67"/>
      <c r="K703" s="74"/>
      <c r="L703" s="74"/>
      <c r="M703" s="74"/>
      <c r="N703" s="74"/>
      <c r="O703" s="74"/>
      <c r="P703" s="74"/>
      <c r="Q703" s="74"/>
      <c r="R703" s="74"/>
      <c r="S703" s="752"/>
      <c r="T703" s="95"/>
      <c r="U703" s="752"/>
      <c r="V703" s="752"/>
      <c r="W703" s="752"/>
      <c r="X703" s="752"/>
      <c r="Y703" s="752"/>
      <c r="Z703" s="752"/>
      <c r="AA703" s="752"/>
      <c r="AB703" s="752"/>
      <c r="AC703" s="752"/>
      <c r="AD703" s="752"/>
      <c r="AE703" s="752"/>
      <c r="AF703" s="752"/>
      <c r="AG703" s="752"/>
      <c r="AH703" s="752"/>
      <c r="AI703" s="752"/>
      <c r="AJ703" s="752"/>
      <c r="AK703" s="752"/>
      <c r="AL703" s="752"/>
      <c r="AM703" s="752"/>
      <c r="AN703" s="752"/>
      <c r="AO703" s="752"/>
      <c r="AP703" s="752"/>
    </row>
    <row r="704">
      <c r="A704" s="67"/>
      <c r="B704" s="101"/>
      <c r="C704" s="74"/>
      <c r="D704" s="67"/>
      <c r="E704" s="67"/>
      <c r="F704" s="74"/>
      <c r="G704" s="74"/>
      <c r="H704" s="74"/>
      <c r="I704" s="67"/>
      <c r="J704" s="67"/>
      <c r="K704" s="74"/>
      <c r="L704" s="74"/>
      <c r="M704" s="74"/>
      <c r="N704" s="74"/>
      <c r="O704" s="74"/>
      <c r="P704" s="74"/>
      <c r="Q704" s="74"/>
      <c r="R704" s="74"/>
      <c r="S704" s="752"/>
      <c r="T704" s="95"/>
      <c r="U704" s="752"/>
      <c r="V704" s="752"/>
      <c r="W704" s="752"/>
      <c r="X704" s="752"/>
      <c r="Y704" s="752"/>
      <c r="Z704" s="752"/>
      <c r="AA704" s="752"/>
      <c r="AB704" s="752"/>
      <c r="AC704" s="752"/>
      <c r="AD704" s="752"/>
      <c r="AE704" s="752"/>
      <c r="AF704" s="752"/>
      <c r="AG704" s="752"/>
      <c r="AH704" s="752"/>
      <c r="AI704" s="752"/>
      <c r="AJ704" s="752"/>
      <c r="AK704" s="752"/>
      <c r="AL704" s="752"/>
      <c r="AM704" s="752"/>
      <c r="AN704" s="752"/>
      <c r="AO704" s="752"/>
      <c r="AP704" s="752"/>
    </row>
    <row r="705">
      <c r="A705" s="67"/>
      <c r="B705" s="101"/>
      <c r="C705" s="74"/>
      <c r="D705" s="67"/>
      <c r="E705" s="67"/>
      <c r="F705" s="74"/>
      <c r="G705" s="74"/>
      <c r="H705" s="74"/>
      <c r="I705" s="67"/>
      <c r="J705" s="67"/>
      <c r="K705" s="74"/>
      <c r="L705" s="74"/>
      <c r="M705" s="74"/>
      <c r="N705" s="74"/>
      <c r="O705" s="74"/>
      <c r="P705" s="74"/>
      <c r="Q705" s="74"/>
      <c r="R705" s="74"/>
      <c r="S705" s="752"/>
      <c r="T705" s="95"/>
      <c r="U705" s="752"/>
      <c r="V705" s="752"/>
      <c r="W705" s="752"/>
      <c r="X705" s="752"/>
      <c r="Y705" s="752"/>
      <c r="Z705" s="752"/>
      <c r="AA705" s="752"/>
      <c r="AB705" s="752"/>
      <c r="AC705" s="752"/>
      <c r="AD705" s="752"/>
      <c r="AE705" s="752"/>
      <c r="AF705" s="752"/>
      <c r="AG705" s="752"/>
      <c r="AH705" s="752"/>
      <c r="AI705" s="752"/>
      <c r="AJ705" s="752"/>
      <c r="AK705" s="752"/>
      <c r="AL705" s="752"/>
      <c r="AM705" s="752"/>
      <c r="AN705" s="752"/>
      <c r="AO705" s="752"/>
      <c r="AP705" s="752"/>
    </row>
    <row r="706">
      <c r="A706" s="67"/>
      <c r="B706" s="101"/>
      <c r="C706" s="74"/>
      <c r="D706" s="67"/>
      <c r="E706" s="67"/>
      <c r="F706" s="74"/>
      <c r="G706" s="74"/>
      <c r="H706" s="74"/>
      <c r="I706" s="67"/>
      <c r="J706" s="67"/>
      <c r="K706" s="74"/>
      <c r="L706" s="74"/>
      <c r="M706" s="74"/>
      <c r="N706" s="74"/>
      <c r="O706" s="74"/>
      <c r="P706" s="74"/>
      <c r="Q706" s="74"/>
      <c r="R706" s="74"/>
      <c r="S706" s="752"/>
      <c r="T706" s="95"/>
      <c r="U706" s="752"/>
      <c r="V706" s="752"/>
      <c r="W706" s="752"/>
      <c r="X706" s="752"/>
      <c r="Y706" s="752"/>
      <c r="Z706" s="752"/>
      <c r="AA706" s="752"/>
      <c r="AB706" s="752"/>
      <c r="AC706" s="752"/>
      <c r="AD706" s="752"/>
      <c r="AE706" s="752"/>
      <c r="AF706" s="752"/>
      <c r="AG706" s="752"/>
      <c r="AH706" s="752"/>
      <c r="AI706" s="752"/>
      <c r="AJ706" s="752"/>
      <c r="AK706" s="752"/>
      <c r="AL706" s="752"/>
      <c r="AM706" s="752"/>
      <c r="AN706" s="752"/>
      <c r="AO706" s="752"/>
      <c r="AP706" s="752"/>
    </row>
    <row r="707">
      <c r="A707" s="67"/>
      <c r="B707" s="101"/>
      <c r="C707" s="74"/>
      <c r="D707" s="67"/>
      <c r="E707" s="67"/>
      <c r="F707" s="74"/>
      <c r="G707" s="74"/>
      <c r="H707" s="74"/>
      <c r="I707" s="67"/>
      <c r="J707" s="67"/>
      <c r="K707" s="74"/>
      <c r="L707" s="74"/>
      <c r="M707" s="74"/>
      <c r="N707" s="74"/>
      <c r="O707" s="74"/>
      <c r="P707" s="74"/>
      <c r="Q707" s="74"/>
      <c r="R707" s="74"/>
      <c r="S707" s="752"/>
      <c r="T707" s="95"/>
      <c r="U707" s="752"/>
      <c r="V707" s="752"/>
      <c r="W707" s="752"/>
      <c r="X707" s="752"/>
      <c r="Y707" s="752"/>
      <c r="Z707" s="752"/>
      <c r="AA707" s="752"/>
      <c r="AB707" s="752"/>
      <c r="AC707" s="752"/>
      <c r="AD707" s="752"/>
      <c r="AE707" s="752"/>
      <c r="AF707" s="752"/>
      <c r="AG707" s="752"/>
      <c r="AH707" s="752"/>
      <c r="AI707" s="752"/>
      <c r="AJ707" s="752"/>
      <c r="AK707" s="752"/>
      <c r="AL707" s="752"/>
      <c r="AM707" s="752"/>
      <c r="AN707" s="752"/>
      <c r="AO707" s="752"/>
      <c r="AP707" s="752"/>
    </row>
    <row r="708">
      <c r="A708" s="67"/>
      <c r="B708" s="101"/>
      <c r="C708" s="74"/>
      <c r="D708" s="67"/>
      <c r="E708" s="67"/>
      <c r="F708" s="74"/>
      <c r="G708" s="74"/>
      <c r="H708" s="74"/>
      <c r="I708" s="67"/>
      <c r="J708" s="67"/>
      <c r="K708" s="74"/>
      <c r="L708" s="74"/>
      <c r="M708" s="74"/>
      <c r="N708" s="74"/>
      <c r="O708" s="74"/>
      <c r="P708" s="74"/>
      <c r="Q708" s="74"/>
      <c r="R708" s="74"/>
      <c r="S708" s="752"/>
      <c r="T708" s="95"/>
      <c r="U708" s="752"/>
      <c r="V708" s="752"/>
      <c r="W708" s="752"/>
      <c r="X708" s="752"/>
      <c r="Y708" s="752"/>
      <c r="Z708" s="752"/>
      <c r="AA708" s="752"/>
      <c r="AB708" s="752"/>
      <c r="AC708" s="752"/>
      <c r="AD708" s="752"/>
      <c r="AE708" s="752"/>
      <c r="AF708" s="752"/>
      <c r="AG708" s="752"/>
      <c r="AH708" s="752"/>
      <c r="AI708" s="752"/>
      <c r="AJ708" s="752"/>
      <c r="AK708" s="752"/>
      <c r="AL708" s="752"/>
      <c r="AM708" s="752"/>
      <c r="AN708" s="752"/>
      <c r="AO708" s="752"/>
      <c r="AP708" s="752"/>
    </row>
    <row r="709">
      <c r="A709" s="67"/>
      <c r="B709" s="101"/>
      <c r="C709" s="74"/>
      <c r="D709" s="67"/>
      <c r="E709" s="67"/>
      <c r="F709" s="74"/>
      <c r="G709" s="74"/>
      <c r="H709" s="74"/>
      <c r="I709" s="67"/>
      <c r="J709" s="67"/>
      <c r="K709" s="74"/>
      <c r="L709" s="74"/>
      <c r="M709" s="74"/>
      <c r="N709" s="74"/>
      <c r="O709" s="74"/>
      <c r="P709" s="74"/>
      <c r="Q709" s="74"/>
      <c r="R709" s="74"/>
      <c r="S709" s="752"/>
      <c r="T709" s="95"/>
      <c r="U709" s="752"/>
      <c r="V709" s="752"/>
      <c r="W709" s="752"/>
      <c r="X709" s="752"/>
      <c r="Y709" s="752"/>
      <c r="Z709" s="752"/>
      <c r="AA709" s="752"/>
      <c r="AB709" s="752"/>
      <c r="AC709" s="752"/>
      <c r="AD709" s="752"/>
      <c r="AE709" s="752"/>
      <c r="AF709" s="752"/>
      <c r="AG709" s="752"/>
      <c r="AH709" s="752"/>
      <c r="AI709" s="752"/>
      <c r="AJ709" s="752"/>
      <c r="AK709" s="752"/>
      <c r="AL709" s="752"/>
      <c r="AM709" s="752"/>
      <c r="AN709" s="752"/>
      <c r="AO709" s="752"/>
      <c r="AP709" s="752"/>
    </row>
    <row r="710">
      <c r="A710" s="67"/>
      <c r="B710" s="101"/>
      <c r="C710" s="74"/>
      <c r="D710" s="67"/>
      <c r="E710" s="67"/>
      <c r="F710" s="74"/>
      <c r="G710" s="74"/>
      <c r="H710" s="74"/>
      <c r="I710" s="67"/>
      <c r="J710" s="67"/>
      <c r="K710" s="74"/>
      <c r="L710" s="74"/>
      <c r="M710" s="74"/>
      <c r="N710" s="74"/>
      <c r="O710" s="74"/>
      <c r="P710" s="74"/>
      <c r="Q710" s="74"/>
      <c r="R710" s="74"/>
      <c r="S710" s="752"/>
      <c r="T710" s="95"/>
      <c r="U710" s="752"/>
      <c r="V710" s="752"/>
      <c r="W710" s="752"/>
      <c r="X710" s="752"/>
      <c r="Y710" s="752"/>
      <c r="Z710" s="752"/>
      <c r="AA710" s="752"/>
      <c r="AB710" s="752"/>
      <c r="AC710" s="752"/>
      <c r="AD710" s="752"/>
      <c r="AE710" s="752"/>
      <c r="AF710" s="752"/>
      <c r="AG710" s="752"/>
      <c r="AH710" s="752"/>
      <c r="AI710" s="752"/>
      <c r="AJ710" s="752"/>
      <c r="AK710" s="752"/>
      <c r="AL710" s="752"/>
      <c r="AM710" s="752"/>
      <c r="AN710" s="752"/>
      <c r="AO710" s="752"/>
      <c r="AP710" s="752"/>
    </row>
    <row r="711">
      <c r="A711" s="67"/>
      <c r="B711" s="101"/>
      <c r="C711" s="74"/>
      <c r="D711" s="67"/>
      <c r="E711" s="67"/>
      <c r="F711" s="74"/>
      <c r="G711" s="74"/>
      <c r="H711" s="74"/>
      <c r="I711" s="67"/>
      <c r="J711" s="67"/>
      <c r="K711" s="74"/>
      <c r="L711" s="74"/>
      <c r="M711" s="74"/>
      <c r="N711" s="74"/>
      <c r="O711" s="74"/>
      <c r="P711" s="74"/>
      <c r="Q711" s="74"/>
      <c r="R711" s="74"/>
      <c r="S711" s="752"/>
      <c r="T711" s="95"/>
      <c r="U711" s="752"/>
      <c r="V711" s="752"/>
      <c r="W711" s="752"/>
      <c r="X711" s="752"/>
      <c r="Y711" s="752"/>
      <c r="Z711" s="752"/>
      <c r="AA711" s="752"/>
      <c r="AB711" s="752"/>
      <c r="AC711" s="752"/>
      <c r="AD711" s="752"/>
      <c r="AE711" s="752"/>
      <c r="AF711" s="752"/>
      <c r="AG711" s="752"/>
      <c r="AH711" s="752"/>
      <c r="AI711" s="752"/>
      <c r="AJ711" s="752"/>
      <c r="AK711" s="752"/>
      <c r="AL711" s="752"/>
      <c r="AM711" s="752"/>
      <c r="AN711" s="752"/>
      <c r="AO711" s="752"/>
      <c r="AP711" s="752"/>
    </row>
    <row r="712">
      <c r="A712" s="67"/>
      <c r="B712" s="101"/>
      <c r="C712" s="74"/>
      <c r="D712" s="67"/>
      <c r="E712" s="67"/>
      <c r="F712" s="74"/>
      <c r="G712" s="74"/>
      <c r="H712" s="74"/>
      <c r="I712" s="67"/>
      <c r="J712" s="67"/>
      <c r="K712" s="74"/>
      <c r="L712" s="74"/>
      <c r="M712" s="74"/>
      <c r="N712" s="74"/>
      <c r="O712" s="74"/>
      <c r="P712" s="74"/>
      <c r="Q712" s="74"/>
      <c r="R712" s="74"/>
      <c r="S712" s="752"/>
      <c r="T712" s="95"/>
      <c r="U712" s="752"/>
      <c r="V712" s="752"/>
      <c r="W712" s="752"/>
      <c r="X712" s="752"/>
      <c r="Y712" s="752"/>
      <c r="Z712" s="752"/>
      <c r="AA712" s="752"/>
      <c r="AB712" s="752"/>
      <c r="AC712" s="752"/>
      <c r="AD712" s="752"/>
      <c r="AE712" s="752"/>
      <c r="AF712" s="752"/>
      <c r="AG712" s="752"/>
      <c r="AH712" s="752"/>
      <c r="AI712" s="752"/>
      <c r="AJ712" s="752"/>
      <c r="AK712" s="752"/>
      <c r="AL712" s="752"/>
      <c r="AM712" s="752"/>
      <c r="AN712" s="752"/>
      <c r="AO712" s="752"/>
      <c r="AP712" s="752"/>
    </row>
    <row r="713">
      <c r="A713" s="67"/>
      <c r="B713" s="101"/>
      <c r="C713" s="74"/>
      <c r="D713" s="67"/>
      <c r="E713" s="67"/>
      <c r="F713" s="74"/>
      <c r="G713" s="74"/>
      <c r="H713" s="74"/>
      <c r="I713" s="67"/>
      <c r="J713" s="67"/>
      <c r="K713" s="74"/>
      <c r="L713" s="74"/>
      <c r="M713" s="74"/>
      <c r="N713" s="74"/>
      <c r="O713" s="74"/>
      <c r="P713" s="74"/>
      <c r="Q713" s="74"/>
      <c r="R713" s="74"/>
      <c r="S713" s="752"/>
      <c r="T713" s="95"/>
      <c r="U713" s="752"/>
      <c r="V713" s="752"/>
      <c r="W713" s="752"/>
      <c r="X713" s="752"/>
      <c r="Y713" s="752"/>
      <c r="Z713" s="752"/>
      <c r="AA713" s="752"/>
      <c r="AB713" s="752"/>
      <c r="AC713" s="752"/>
      <c r="AD713" s="752"/>
      <c r="AE713" s="752"/>
      <c r="AF713" s="752"/>
      <c r="AG713" s="752"/>
      <c r="AH713" s="752"/>
      <c r="AI713" s="752"/>
      <c r="AJ713" s="752"/>
      <c r="AK713" s="752"/>
      <c r="AL713" s="752"/>
      <c r="AM713" s="752"/>
      <c r="AN713" s="752"/>
      <c r="AO713" s="752"/>
      <c r="AP713" s="752"/>
    </row>
    <row r="714">
      <c r="A714" s="67"/>
      <c r="B714" s="101"/>
      <c r="C714" s="74"/>
      <c r="D714" s="67"/>
      <c r="E714" s="67"/>
      <c r="F714" s="74"/>
      <c r="G714" s="74"/>
      <c r="H714" s="74"/>
      <c r="I714" s="67"/>
      <c r="J714" s="67"/>
      <c r="K714" s="74"/>
      <c r="L714" s="74"/>
      <c r="M714" s="74"/>
      <c r="N714" s="74"/>
      <c r="O714" s="74"/>
      <c r="P714" s="74"/>
      <c r="Q714" s="74"/>
      <c r="R714" s="74"/>
      <c r="S714" s="752"/>
      <c r="T714" s="95"/>
      <c r="U714" s="752"/>
      <c r="V714" s="752"/>
      <c r="W714" s="752"/>
      <c r="X714" s="752"/>
      <c r="Y714" s="752"/>
      <c r="Z714" s="752"/>
      <c r="AA714" s="752"/>
      <c r="AB714" s="752"/>
      <c r="AC714" s="752"/>
      <c r="AD714" s="752"/>
      <c r="AE714" s="752"/>
      <c r="AF714" s="752"/>
      <c r="AG714" s="752"/>
      <c r="AH714" s="752"/>
      <c r="AI714" s="752"/>
      <c r="AJ714" s="752"/>
      <c r="AK714" s="752"/>
      <c r="AL714" s="752"/>
      <c r="AM714" s="752"/>
      <c r="AN714" s="752"/>
      <c r="AO714" s="752"/>
      <c r="AP714" s="752"/>
    </row>
    <row r="715">
      <c r="A715" s="67"/>
      <c r="B715" s="101"/>
      <c r="C715" s="74"/>
      <c r="D715" s="67"/>
      <c r="E715" s="67"/>
      <c r="F715" s="74"/>
      <c r="G715" s="74"/>
      <c r="H715" s="74"/>
      <c r="I715" s="67"/>
      <c r="J715" s="67"/>
      <c r="K715" s="74"/>
      <c r="L715" s="74"/>
      <c r="M715" s="74"/>
      <c r="N715" s="74"/>
      <c r="O715" s="74"/>
      <c r="P715" s="74"/>
      <c r="Q715" s="74"/>
      <c r="R715" s="74"/>
      <c r="S715" s="752"/>
      <c r="T715" s="95"/>
      <c r="U715" s="752"/>
      <c r="V715" s="752"/>
      <c r="W715" s="752"/>
      <c r="X715" s="752"/>
      <c r="Y715" s="752"/>
      <c r="Z715" s="752"/>
      <c r="AA715" s="752"/>
      <c r="AB715" s="752"/>
      <c r="AC715" s="752"/>
      <c r="AD715" s="752"/>
      <c r="AE715" s="752"/>
      <c r="AF715" s="752"/>
      <c r="AG715" s="752"/>
      <c r="AH715" s="752"/>
      <c r="AI715" s="752"/>
      <c r="AJ715" s="752"/>
      <c r="AK715" s="752"/>
      <c r="AL715" s="752"/>
      <c r="AM715" s="752"/>
      <c r="AN715" s="752"/>
      <c r="AO715" s="752"/>
      <c r="AP715" s="752"/>
    </row>
    <row r="716">
      <c r="A716" s="67"/>
      <c r="B716" s="101"/>
      <c r="C716" s="74"/>
      <c r="D716" s="67"/>
      <c r="E716" s="67"/>
      <c r="F716" s="74"/>
      <c r="G716" s="74"/>
      <c r="H716" s="74"/>
      <c r="I716" s="67"/>
      <c r="J716" s="67"/>
      <c r="K716" s="74"/>
      <c r="L716" s="74"/>
      <c r="M716" s="74"/>
      <c r="N716" s="74"/>
      <c r="O716" s="74"/>
      <c r="P716" s="74"/>
      <c r="Q716" s="74"/>
      <c r="R716" s="74"/>
      <c r="S716" s="752"/>
      <c r="T716" s="95"/>
      <c r="U716" s="752"/>
      <c r="V716" s="752"/>
      <c r="W716" s="752"/>
      <c r="X716" s="752"/>
      <c r="Y716" s="752"/>
      <c r="Z716" s="752"/>
      <c r="AA716" s="752"/>
      <c r="AB716" s="752"/>
      <c r="AC716" s="752"/>
      <c r="AD716" s="752"/>
      <c r="AE716" s="752"/>
      <c r="AF716" s="752"/>
      <c r="AG716" s="752"/>
      <c r="AH716" s="752"/>
      <c r="AI716" s="752"/>
      <c r="AJ716" s="752"/>
      <c r="AK716" s="752"/>
      <c r="AL716" s="752"/>
      <c r="AM716" s="752"/>
      <c r="AN716" s="752"/>
      <c r="AO716" s="752"/>
      <c r="AP716" s="752"/>
    </row>
    <row r="717">
      <c r="A717" s="67"/>
      <c r="B717" s="101"/>
      <c r="C717" s="74"/>
      <c r="D717" s="67"/>
      <c r="E717" s="67"/>
      <c r="F717" s="74"/>
      <c r="G717" s="74"/>
      <c r="H717" s="74"/>
      <c r="I717" s="67"/>
      <c r="J717" s="67"/>
      <c r="K717" s="74"/>
      <c r="L717" s="74"/>
      <c r="M717" s="74"/>
      <c r="N717" s="74"/>
      <c r="O717" s="74"/>
      <c r="P717" s="74"/>
      <c r="Q717" s="74"/>
      <c r="R717" s="74"/>
      <c r="S717" s="752"/>
      <c r="T717" s="95"/>
      <c r="U717" s="752"/>
      <c r="V717" s="752"/>
      <c r="W717" s="752"/>
      <c r="X717" s="752"/>
      <c r="Y717" s="752"/>
      <c r="Z717" s="752"/>
      <c r="AA717" s="752"/>
      <c r="AB717" s="752"/>
      <c r="AC717" s="752"/>
      <c r="AD717" s="752"/>
      <c r="AE717" s="752"/>
      <c r="AF717" s="752"/>
      <c r="AG717" s="752"/>
      <c r="AH717" s="752"/>
      <c r="AI717" s="752"/>
      <c r="AJ717" s="752"/>
      <c r="AK717" s="752"/>
      <c r="AL717" s="752"/>
      <c r="AM717" s="752"/>
      <c r="AN717" s="752"/>
      <c r="AO717" s="752"/>
      <c r="AP717" s="752"/>
    </row>
    <row r="718">
      <c r="A718" s="67"/>
      <c r="B718" s="101"/>
      <c r="C718" s="74"/>
      <c r="D718" s="67"/>
      <c r="E718" s="67"/>
      <c r="F718" s="74"/>
      <c r="G718" s="74"/>
      <c r="H718" s="74"/>
      <c r="I718" s="67"/>
      <c r="J718" s="67"/>
      <c r="K718" s="74"/>
      <c r="L718" s="74"/>
      <c r="M718" s="74"/>
      <c r="N718" s="74"/>
      <c r="O718" s="74"/>
      <c r="P718" s="74"/>
      <c r="Q718" s="74"/>
      <c r="R718" s="74"/>
      <c r="S718" s="752"/>
      <c r="T718" s="95"/>
      <c r="U718" s="752"/>
      <c r="V718" s="752"/>
      <c r="W718" s="752"/>
      <c r="X718" s="752"/>
      <c r="Y718" s="752"/>
      <c r="Z718" s="752"/>
      <c r="AA718" s="752"/>
      <c r="AB718" s="752"/>
      <c r="AC718" s="752"/>
      <c r="AD718" s="752"/>
      <c r="AE718" s="752"/>
      <c r="AF718" s="752"/>
      <c r="AG718" s="752"/>
      <c r="AH718" s="752"/>
      <c r="AI718" s="752"/>
      <c r="AJ718" s="752"/>
      <c r="AK718" s="752"/>
      <c r="AL718" s="752"/>
      <c r="AM718" s="752"/>
      <c r="AN718" s="752"/>
      <c r="AO718" s="752"/>
      <c r="AP718" s="752"/>
    </row>
    <row r="719">
      <c r="A719" s="67"/>
      <c r="B719" s="101"/>
      <c r="C719" s="74"/>
      <c r="D719" s="67"/>
      <c r="E719" s="67"/>
      <c r="F719" s="74"/>
      <c r="G719" s="74"/>
      <c r="H719" s="74"/>
      <c r="I719" s="67"/>
      <c r="J719" s="67"/>
      <c r="K719" s="74"/>
      <c r="L719" s="74"/>
      <c r="M719" s="74"/>
      <c r="N719" s="74"/>
      <c r="O719" s="74"/>
      <c r="P719" s="74"/>
      <c r="Q719" s="74"/>
      <c r="R719" s="74"/>
      <c r="S719" s="752"/>
      <c r="T719" s="95"/>
      <c r="U719" s="752"/>
      <c r="V719" s="752"/>
      <c r="W719" s="752"/>
      <c r="X719" s="752"/>
      <c r="Y719" s="752"/>
      <c r="Z719" s="752"/>
      <c r="AA719" s="752"/>
      <c r="AB719" s="752"/>
      <c r="AC719" s="752"/>
      <c r="AD719" s="752"/>
      <c r="AE719" s="752"/>
      <c r="AF719" s="752"/>
      <c r="AG719" s="752"/>
      <c r="AH719" s="752"/>
      <c r="AI719" s="752"/>
      <c r="AJ719" s="752"/>
      <c r="AK719" s="752"/>
      <c r="AL719" s="752"/>
      <c r="AM719" s="752"/>
      <c r="AN719" s="752"/>
      <c r="AO719" s="752"/>
      <c r="AP719" s="752"/>
    </row>
    <row r="720">
      <c r="A720" s="67"/>
      <c r="B720" s="101"/>
      <c r="C720" s="74"/>
      <c r="D720" s="67"/>
      <c r="E720" s="67"/>
      <c r="F720" s="74"/>
      <c r="G720" s="74"/>
      <c r="H720" s="74"/>
      <c r="I720" s="67"/>
      <c r="J720" s="67"/>
      <c r="K720" s="74"/>
      <c r="L720" s="74"/>
      <c r="M720" s="74"/>
      <c r="N720" s="74"/>
      <c r="O720" s="74"/>
      <c r="P720" s="74"/>
      <c r="Q720" s="74"/>
      <c r="R720" s="74"/>
      <c r="S720" s="752"/>
      <c r="T720" s="95"/>
      <c r="U720" s="752"/>
      <c r="V720" s="752"/>
      <c r="W720" s="752"/>
      <c r="X720" s="752"/>
      <c r="Y720" s="752"/>
      <c r="Z720" s="752"/>
      <c r="AA720" s="752"/>
      <c r="AB720" s="752"/>
      <c r="AC720" s="752"/>
      <c r="AD720" s="752"/>
      <c r="AE720" s="752"/>
      <c r="AF720" s="752"/>
      <c r="AG720" s="752"/>
      <c r="AH720" s="752"/>
      <c r="AI720" s="752"/>
      <c r="AJ720" s="752"/>
      <c r="AK720" s="752"/>
      <c r="AL720" s="752"/>
      <c r="AM720" s="752"/>
      <c r="AN720" s="752"/>
      <c r="AO720" s="752"/>
      <c r="AP720" s="752"/>
    </row>
    <row r="721">
      <c r="A721" s="67"/>
      <c r="B721" s="101"/>
      <c r="C721" s="74"/>
      <c r="D721" s="67"/>
      <c r="E721" s="67"/>
      <c r="F721" s="74"/>
      <c r="G721" s="74"/>
      <c r="H721" s="74"/>
      <c r="I721" s="67"/>
      <c r="J721" s="67"/>
      <c r="K721" s="74"/>
      <c r="L721" s="74"/>
      <c r="M721" s="74"/>
      <c r="N721" s="74"/>
      <c r="O721" s="74"/>
      <c r="P721" s="74"/>
      <c r="Q721" s="74"/>
      <c r="R721" s="74"/>
      <c r="S721" s="752"/>
      <c r="T721" s="95"/>
      <c r="U721" s="752"/>
      <c r="V721" s="752"/>
      <c r="W721" s="752"/>
      <c r="X721" s="752"/>
      <c r="Y721" s="752"/>
      <c r="Z721" s="752"/>
      <c r="AA721" s="752"/>
      <c r="AB721" s="752"/>
      <c r="AC721" s="752"/>
      <c r="AD721" s="752"/>
      <c r="AE721" s="752"/>
      <c r="AF721" s="752"/>
      <c r="AG721" s="752"/>
      <c r="AH721" s="752"/>
      <c r="AI721" s="752"/>
      <c r="AJ721" s="752"/>
      <c r="AK721" s="752"/>
      <c r="AL721" s="752"/>
      <c r="AM721" s="752"/>
      <c r="AN721" s="752"/>
      <c r="AO721" s="752"/>
      <c r="AP721" s="752"/>
    </row>
    <row r="722">
      <c r="A722" s="67"/>
      <c r="B722" s="101"/>
      <c r="C722" s="74"/>
      <c r="D722" s="67"/>
      <c r="E722" s="67"/>
      <c r="F722" s="74"/>
      <c r="G722" s="74"/>
      <c r="H722" s="74"/>
      <c r="I722" s="67"/>
      <c r="J722" s="67"/>
      <c r="K722" s="74"/>
      <c r="L722" s="74"/>
      <c r="M722" s="74"/>
      <c r="N722" s="74"/>
      <c r="O722" s="74"/>
      <c r="P722" s="74"/>
      <c r="Q722" s="74"/>
      <c r="R722" s="74"/>
      <c r="S722" s="752"/>
      <c r="T722" s="95"/>
      <c r="U722" s="752"/>
      <c r="V722" s="752"/>
      <c r="W722" s="752"/>
      <c r="X722" s="752"/>
      <c r="Y722" s="752"/>
      <c r="Z722" s="752"/>
      <c r="AA722" s="752"/>
      <c r="AB722" s="752"/>
      <c r="AC722" s="752"/>
      <c r="AD722" s="752"/>
      <c r="AE722" s="752"/>
      <c r="AF722" s="752"/>
      <c r="AG722" s="752"/>
      <c r="AH722" s="752"/>
      <c r="AI722" s="752"/>
      <c r="AJ722" s="752"/>
      <c r="AK722" s="752"/>
      <c r="AL722" s="752"/>
      <c r="AM722" s="752"/>
      <c r="AN722" s="752"/>
      <c r="AO722" s="752"/>
      <c r="AP722" s="752"/>
    </row>
    <row r="723">
      <c r="A723" s="67"/>
      <c r="B723" s="101"/>
      <c r="C723" s="74"/>
      <c r="D723" s="67"/>
      <c r="E723" s="67"/>
      <c r="F723" s="74"/>
      <c r="G723" s="74"/>
      <c r="H723" s="74"/>
      <c r="I723" s="67"/>
      <c r="J723" s="67"/>
      <c r="K723" s="74"/>
      <c r="L723" s="74"/>
      <c r="M723" s="74"/>
      <c r="N723" s="74"/>
      <c r="O723" s="74"/>
      <c r="P723" s="74"/>
      <c r="Q723" s="74"/>
      <c r="R723" s="74"/>
      <c r="S723" s="752"/>
      <c r="T723" s="95"/>
      <c r="U723" s="752"/>
      <c r="V723" s="752"/>
      <c r="W723" s="752"/>
      <c r="X723" s="752"/>
      <c r="Y723" s="752"/>
      <c r="Z723" s="752"/>
      <c r="AA723" s="752"/>
      <c r="AB723" s="752"/>
      <c r="AC723" s="752"/>
      <c r="AD723" s="752"/>
      <c r="AE723" s="752"/>
      <c r="AF723" s="752"/>
      <c r="AG723" s="752"/>
      <c r="AH723" s="752"/>
      <c r="AI723" s="752"/>
      <c r="AJ723" s="752"/>
      <c r="AK723" s="752"/>
      <c r="AL723" s="752"/>
      <c r="AM723" s="752"/>
      <c r="AN723" s="752"/>
      <c r="AO723" s="752"/>
      <c r="AP723" s="752"/>
    </row>
    <row r="724">
      <c r="A724" s="67"/>
      <c r="B724" s="101"/>
      <c r="C724" s="74"/>
      <c r="D724" s="67"/>
      <c r="E724" s="67"/>
      <c r="F724" s="74"/>
      <c r="G724" s="74"/>
      <c r="H724" s="74"/>
      <c r="I724" s="67"/>
      <c r="J724" s="67"/>
      <c r="K724" s="74"/>
      <c r="L724" s="74"/>
      <c r="M724" s="74"/>
      <c r="N724" s="74"/>
      <c r="O724" s="74"/>
      <c r="P724" s="74"/>
      <c r="Q724" s="74"/>
      <c r="R724" s="74"/>
      <c r="S724" s="752"/>
      <c r="T724" s="95"/>
      <c r="U724" s="752"/>
      <c r="V724" s="752"/>
      <c r="W724" s="752"/>
      <c r="X724" s="752"/>
      <c r="Y724" s="752"/>
      <c r="Z724" s="752"/>
      <c r="AA724" s="752"/>
      <c r="AB724" s="752"/>
      <c r="AC724" s="752"/>
      <c r="AD724" s="752"/>
      <c r="AE724" s="752"/>
      <c r="AF724" s="752"/>
      <c r="AG724" s="752"/>
      <c r="AH724" s="752"/>
      <c r="AI724" s="752"/>
      <c r="AJ724" s="752"/>
      <c r="AK724" s="752"/>
      <c r="AL724" s="752"/>
      <c r="AM724" s="752"/>
      <c r="AN724" s="752"/>
      <c r="AO724" s="752"/>
      <c r="AP724" s="752"/>
    </row>
    <row r="725">
      <c r="A725" s="67"/>
      <c r="B725" s="101"/>
      <c r="C725" s="74"/>
      <c r="D725" s="67"/>
      <c r="E725" s="67"/>
      <c r="F725" s="74"/>
      <c r="G725" s="74"/>
      <c r="H725" s="74"/>
      <c r="I725" s="67"/>
      <c r="J725" s="67"/>
      <c r="K725" s="74"/>
      <c r="L725" s="74"/>
      <c r="M725" s="74"/>
      <c r="N725" s="74"/>
      <c r="O725" s="74"/>
      <c r="P725" s="74"/>
      <c r="Q725" s="74"/>
      <c r="R725" s="74"/>
      <c r="S725" s="752"/>
      <c r="T725" s="95"/>
      <c r="U725" s="752"/>
      <c r="V725" s="752"/>
      <c r="W725" s="752"/>
      <c r="X725" s="752"/>
      <c r="Y725" s="752"/>
      <c r="Z725" s="752"/>
      <c r="AA725" s="752"/>
      <c r="AB725" s="752"/>
      <c r="AC725" s="752"/>
      <c r="AD725" s="752"/>
      <c r="AE725" s="752"/>
      <c r="AF725" s="752"/>
      <c r="AG725" s="752"/>
      <c r="AH725" s="752"/>
      <c r="AI725" s="752"/>
      <c r="AJ725" s="752"/>
      <c r="AK725" s="752"/>
      <c r="AL725" s="752"/>
      <c r="AM725" s="752"/>
      <c r="AN725" s="752"/>
      <c r="AO725" s="752"/>
      <c r="AP725" s="752"/>
    </row>
    <row r="726">
      <c r="A726" s="67"/>
      <c r="B726" s="101"/>
      <c r="C726" s="74"/>
      <c r="D726" s="67"/>
      <c r="E726" s="67"/>
      <c r="F726" s="74"/>
      <c r="G726" s="74"/>
      <c r="H726" s="74"/>
      <c r="I726" s="67"/>
      <c r="J726" s="67"/>
      <c r="K726" s="74"/>
      <c r="L726" s="74"/>
      <c r="M726" s="74"/>
      <c r="N726" s="74"/>
      <c r="O726" s="74"/>
      <c r="P726" s="74"/>
      <c r="Q726" s="74"/>
      <c r="R726" s="74"/>
      <c r="S726" s="752"/>
      <c r="T726" s="95"/>
      <c r="U726" s="752"/>
      <c r="V726" s="752"/>
      <c r="W726" s="752"/>
      <c r="X726" s="752"/>
      <c r="Y726" s="752"/>
      <c r="Z726" s="752"/>
      <c r="AA726" s="752"/>
      <c r="AB726" s="752"/>
      <c r="AC726" s="752"/>
      <c r="AD726" s="752"/>
      <c r="AE726" s="752"/>
      <c r="AF726" s="752"/>
      <c r="AG726" s="752"/>
      <c r="AH726" s="752"/>
      <c r="AI726" s="752"/>
      <c r="AJ726" s="752"/>
      <c r="AK726" s="752"/>
      <c r="AL726" s="752"/>
      <c r="AM726" s="752"/>
      <c r="AN726" s="752"/>
      <c r="AO726" s="752"/>
      <c r="AP726" s="752"/>
    </row>
    <row r="727">
      <c r="A727" s="67"/>
      <c r="B727" s="101"/>
      <c r="C727" s="74"/>
      <c r="D727" s="67"/>
      <c r="E727" s="67"/>
      <c r="F727" s="74"/>
      <c r="G727" s="74"/>
      <c r="H727" s="74"/>
      <c r="I727" s="67"/>
      <c r="J727" s="67"/>
      <c r="K727" s="74"/>
      <c r="L727" s="74"/>
      <c r="M727" s="74"/>
      <c r="N727" s="74"/>
      <c r="O727" s="74"/>
      <c r="P727" s="74"/>
      <c r="Q727" s="74"/>
      <c r="R727" s="74"/>
      <c r="S727" s="752"/>
      <c r="T727" s="95"/>
      <c r="U727" s="752"/>
      <c r="V727" s="752"/>
      <c r="W727" s="752"/>
      <c r="X727" s="752"/>
      <c r="Y727" s="752"/>
      <c r="Z727" s="752"/>
      <c r="AA727" s="752"/>
      <c r="AB727" s="752"/>
      <c r="AC727" s="752"/>
      <c r="AD727" s="752"/>
      <c r="AE727" s="752"/>
      <c r="AF727" s="752"/>
      <c r="AG727" s="752"/>
      <c r="AH727" s="752"/>
      <c r="AI727" s="752"/>
      <c r="AJ727" s="752"/>
      <c r="AK727" s="752"/>
      <c r="AL727" s="752"/>
      <c r="AM727" s="752"/>
      <c r="AN727" s="752"/>
      <c r="AO727" s="752"/>
      <c r="AP727" s="752"/>
    </row>
    <row r="728">
      <c r="A728" s="67"/>
      <c r="B728" s="101"/>
      <c r="C728" s="74"/>
      <c r="D728" s="67"/>
      <c r="E728" s="67"/>
      <c r="F728" s="74"/>
      <c r="G728" s="74"/>
      <c r="H728" s="74"/>
      <c r="I728" s="67"/>
      <c r="J728" s="67"/>
      <c r="K728" s="74"/>
      <c r="L728" s="74"/>
      <c r="M728" s="74"/>
      <c r="N728" s="74"/>
      <c r="O728" s="74"/>
      <c r="P728" s="74"/>
      <c r="Q728" s="74"/>
      <c r="R728" s="74"/>
      <c r="S728" s="752"/>
      <c r="T728" s="95"/>
      <c r="U728" s="752"/>
      <c r="V728" s="752"/>
      <c r="W728" s="752"/>
      <c r="X728" s="752"/>
      <c r="Y728" s="752"/>
      <c r="Z728" s="752"/>
      <c r="AA728" s="752"/>
      <c r="AB728" s="752"/>
      <c r="AC728" s="752"/>
      <c r="AD728" s="752"/>
      <c r="AE728" s="752"/>
      <c r="AF728" s="752"/>
      <c r="AG728" s="752"/>
      <c r="AH728" s="752"/>
      <c r="AI728" s="752"/>
      <c r="AJ728" s="752"/>
      <c r="AK728" s="752"/>
      <c r="AL728" s="752"/>
      <c r="AM728" s="752"/>
      <c r="AN728" s="752"/>
      <c r="AO728" s="752"/>
      <c r="AP728" s="752"/>
    </row>
    <row r="729">
      <c r="A729" s="67"/>
      <c r="B729" s="101"/>
      <c r="C729" s="74"/>
      <c r="D729" s="67"/>
      <c r="E729" s="67"/>
      <c r="F729" s="74"/>
      <c r="G729" s="74"/>
      <c r="H729" s="74"/>
      <c r="I729" s="67"/>
      <c r="J729" s="67"/>
      <c r="K729" s="74"/>
      <c r="L729" s="74"/>
      <c r="M729" s="74"/>
      <c r="N729" s="74"/>
      <c r="O729" s="74"/>
      <c r="P729" s="74"/>
      <c r="Q729" s="74"/>
      <c r="R729" s="74"/>
      <c r="S729" s="752"/>
      <c r="T729" s="95"/>
      <c r="U729" s="752"/>
      <c r="V729" s="752"/>
      <c r="W729" s="752"/>
      <c r="X729" s="752"/>
      <c r="Y729" s="752"/>
      <c r="Z729" s="752"/>
      <c r="AA729" s="752"/>
      <c r="AB729" s="752"/>
      <c r="AC729" s="752"/>
      <c r="AD729" s="752"/>
      <c r="AE729" s="752"/>
      <c r="AF729" s="752"/>
      <c r="AG729" s="752"/>
      <c r="AH729" s="752"/>
      <c r="AI729" s="752"/>
      <c r="AJ729" s="752"/>
      <c r="AK729" s="752"/>
      <c r="AL729" s="752"/>
      <c r="AM729" s="752"/>
      <c r="AN729" s="752"/>
      <c r="AO729" s="752"/>
      <c r="AP729" s="752"/>
    </row>
    <row r="730">
      <c r="A730" s="67"/>
      <c r="B730" s="101"/>
      <c r="C730" s="74"/>
      <c r="D730" s="67"/>
      <c r="E730" s="67"/>
      <c r="F730" s="74"/>
      <c r="G730" s="74"/>
      <c r="H730" s="74"/>
      <c r="I730" s="67"/>
      <c r="J730" s="67"/>
      <c r="K730" s="74"/>
      <c r="L730" s="74"/>
      <c r="M730" s="74"/>
      <c r="N730" s="74"/>
      <c r="O730" s="74"/>
      <c r="P730" s="74"/>
      <c r="Q730" s="74"/>
      <c r="R730" s="74"/>
      <c r="S730" s="752"/>
      <c r="T730" s="95"/>
      <c r="U730" s="752"/>
      <c r="V730" s="752"/>
      <c r="W730" s="752"/>
      <c r="X730" s="752"/>
      <c r="Y730" s="752"/>
      <c r="Z730" s="752"/>
      <c r="AA730" s="752"/>
      <c r="AB730" s="752"/>
      <c r="AC730" s="752"/>
      <c r="AD730" s="752"/>
      <c r="AE730" s="752"/>
      <c r="AF730" s="752"/>
      <c r="AG730" s="752"/>
      <c r="AH730" s="752"/>
      <c r="AI730" s="752"/>
      <c r="AJ730" s="752"/>
      <c r="AK730" s="752"/>
      <c r="AL730" s="752"/>
      <c r="AM730" s="752"/>
      <c r="AN730" s="752"/>
      <c r="AO730" s="752"/>
      <c r="AP730" s="752"/>
    </row>
    <row r="731">
      <c r="A731" s="67"/>
      <c r="B731" s="101"/>
      <c r="C731" s="74"/>
      <c r="D731" s="67"/>
      <c r="E731" s="67"/>
      <c r="F731" s="74"/>
      <c r="G731" s="74"/>
      <c r="H731" s="74"/>
      <c r="I731" s="67"/>
      <c r="J731" s="67"/>
      <c r="K731" s="74"/>
      <c r="L731" s="74"/>
      <c r="M731" s="74"/>
      <c r="N731" s="74"/>
      <c r="O731" s="74"/>
      <c r="P731" s="74"/>
      <c r="Q731" s="74"/>
      <c r="R731" s="74"/>
      <c r="S731" s="752"/>
      <c r="T731" s="95"/>
      <c r="U731" s="752"/>
      <c r="V731" s="752"/>
      <c r="W731" s="752"/>
      <c r="X731" s="752"/>
      <c r="Y731" s="752"/>
      <c r="Z731" s="752"/>
      <c r="AA731" s="752"/>
      <c r="AB731" s="752"/>
      <c r="AC731" s="752"/>
      <c r="AD731" s="752"/>
      <c r="AE731" s="752"/>
      <c r="AF731" s="752"/>
      <c r="AG731" s="752"/>
      <c r="AH731" s="752"/>
      <c r="AI731" s="752"/>
      <c r="AJ731" s="752"/>
      <c r="AK731" s="752"/>
      <c r="AL731" s="752"/>
      <c r="AM731" s="752"/>
      <c r="AN731" s="752"/>
      <c r="AO731" s="752"/>
      <c r="AP731" s="752"/>
    </row>
    <row r="732">
      <c r="A732" s="67"/>
      <c r="B732" s="101"/>
      <c r="C732" s="74"/>
      <c r="D732" s="67"/>
      <c r="E732" s="67"/>
      <c r="F732" s="74"/>
      <c r="G732" s="74"/>
      <c r="H732" s="74"/>
      <c r="I732" s="67"/>
      <c r="J732" s="67"/>
      <c r="K732" s="74"/>
      <c r="L732" s="74"/>
      <c r="M732" s="74"/>
      <c r="N732" s="74"/>
      <c r="O732" s="74"/>
      <c r="P732" s="74"/>
      <c r="Q732" s="74"/>
      <c r="R732" s="74"/>
      <c r="S732" s="752"/>
      <c r="T732" s="95"/>
      <c r="U732" s="752"/>
      <c r="V732" s="752"/>
      <c r="W732" s="752"/>
      <c r="X732" s="752"/>
      <c r="Y732" s="752"/>
      <c r="Z732" s="752"/>
      <c r="AA732" s="752"/>
      <c r="AB732" s="752"/>
      <c r="AC732" s="752"/>
      <c r="AD732" s="752"/>
      <c r="AE732" s="752"/>
      <c r="AF732" s="752"/>
      <c r="AG732" s="752"/>
      <c r="AH732" s="752"/>
      <c r="AI732" s="752"/>
      <c r="AJ732" s="752"/>
      <c r="AK732" s="752"/>
      <c r="AL732" s="752"/>
      <c r="AM732" s="752"/>
      <c r="AN732" s="752"/>
      <c r="AO732" s="752"/>
      <c r="AP732" s="752"/>
    </row>
    <row r="733">
      <c r="A733" s="67"/>
      <c r="B733" s="101"/>
      <c r="C733" s="74"/>
      <c r="D733" s="67"/>
      <c r="E733" s="67"/>
      <c r="F733" s="74"/>
      <c r="G733" s="74"/>
      <c r="H733" s="74"/>
      <c r="I733" s="67"/>
      <c r="J733" s="67"/>
      <c r="K733" s="74"/>
      <c r="L733" s="74"/>
      <c r="M733" s="74"/>
      <c r="N733" s="74"/>
      <c r="O733" s="74"/>
      <c r="P733" s="74"/>
      <c r="Q733" s="74"/>
      <c r="R733" s="74"/>
      <c r="S733" s="752"/>
      <c r="T733" s="95"/>
      <c r="U733" s="752"/>
      <c r="V733" s="752"/>
      <c r="W733" s="752"/>
      <c r="X733" s="752"/>
      <c r="Y733" s="752"/>
      <c r="Z733" s="752"/>
      <c r="AA733" s="752"/>
      <c r="AB733" s="752"/>
      <c r="AC733" s="752"/>
      <c r="AD733" s="752"/>
      <c r="AE733" s="752"/>
      <c r="AF733" s="752"/>
      <c r="AG733" s="752"/>
      <c r="AH733" s="752"/>
      <c r="AI733" s="752"/>
      <c r="AJ733" s="752"/>
      <c r="AK733" s="752"/>
      <c r="AL733" s="752"/>
      <c r="AM733" s="752"/>
      <c r="AN733" s="752"/>
      <c r="AO733" s="752"/>
      <c r="AP733" s="752"/>
    </row>
    <row r="734">
      <c r="A734" s="67"/>
      <c r="B734" s="101"/>
      <c r="C734" s="74"/>
      <c r="D734" s="67"/>
      <c r="E734" s="67"/>
      <c r="F734" s="74"/>
      <c r="G734" s="74"/>
      <c r="H734" s="74"/>
      <c r="I734" s="67"/>
      <c r="J734" s="67"/>
      <c r="K734" s="74"/>
      <c r="L734" s="74"/>
      <c r="M734" s="74"/>
      <c r="N734" s="74"/>
      <c r="O734" s="74"/>
      <c r="P734" s="74"/>
      <c r="Q734" s="74"/>
      <c r="R734" s="74"/>
      <c r="S734" s="752"/>
      <c r="T734" s="95"/>
      <c r="U734" s="752"/>
      <c r="V734" s="752"/>
      <c r="W734" s="752"/>
      <c r="X734" s="752"/>
      <c r="Y734" s="752"/>
      <c r="Z734" s="752"/>
      <c r="AA734" s="752"/>
      <c r="AB734" s="752"/>
      <c r="AC734" s="752"/>
      <c r="AD734" s="752"/>
      <c r="AE734" s="752"/>
      <c r="AF734" s="752"/>
      <c r="AG734" s="752"/>
      <c r="AH734" s="752"/>
      <c r="AI734" s="752"/>
      <c r="AJ734" s="752"/>
      <c r="AK734" s="752"/>
      <c r="AL734" s="752"/>
      <c r="AM734" s="752"/>
      <c r="AN734" s="752"/>
      <c r="AO734" s="752"/>
      <c r="AP734" s="752"/>
    </row>
    <row r="735">
      <c r="A735" s="67"/>
      <c r="B735" s="101"/>
      <c r="C735" s="74"/>
      <c r="D735" s="67"/>
      <c r="E735" s="67"/>
      <c r="F735" s="74"/>
      <c r="G735" s="74"/>
      <c r="H735" s="74"/>
      <c r="I735" s="67"/>
      <c r="J735" s="67"/>
      <c r="K735" s="74"/>
      <c r="L735" s="74"/>
      <c r="M735" s="74"/>
      <c r="N735" s="74"/>
      <c r="O735" s="74"/>
      <c r="P735" s="74"/>
      <c r="Q735" s="74"/>
      <c r="R735" s="74"/>
      <c r="S735" s="752"/>
      <c r="T735" s="95"/>
      <c r="U735" s="752"/>
      <c r="V735" s="752"/>
      <c r="W735" s="752"/>
      <c r="X735" s="752"/>
      <c r="Y735" s="752"/>
      <c r="Z735" s="752"/>
      <c r="AA735" s="752"/>
      <c r="AB735" s="752"/>
      <c r="AC735" s="752"/>
      <c r="AD735" s="752"/>
      <c r="AE735" s="752"/>
      <c r="AF735" s="752"/>
      <c r="AG735" s="752"/>
      <c r="AH735" s="752"/>
      <c r="AI735" s="752"/>
      <c r="AJ735" s="752"/>
      <c r="AK735" s="752"/>
      <c r="AL735" s="752"/>
      <c r="AM735" s="752"/>
      <c r="AN735" s="752"/>
      <c r="AO735" s="752"/>
      <c r="AP735" s="752"/>
    </row>
    <row r="736">
      <c r="A736" s="67"/>
      <c r="B736" s="101"/>
      <c r="C736" s="74"/>
      <c r="D736" s="67"/>
      <c r="E736" s="67"/>
      <c r="F736" s="74"/>
      <c r="G736" s="74"/>
      <c r="H736" s="74"/>
      <c r="I736" s="67"/>
      <c r="J736" s="67"/>
      <c r="K736" s="74"/>
      <c r="L736" s="74"/>
      <c r="M736" s="74"/>
      <c r="N736" s="74"/>
      <c r="O736" s="74"/>
      <c r="P736" s="74"/>
      <c r="Q736" s="74"/>
      <c r="R736" s="74"/>
      <c r="S736" s="752"/>
      <c r="T736" s="95"/>
      <c r="U736" s="752"/>
      <c r="V736" s="752"/>
      <c r="W736" s="752"/>
      <c r="X736" s="752"/>
      <c r="Y736" s="752"/>
      <c r="Z736" s="752"/>
      <c r="AA736" s="752"/>
      <c r="AB736" s="752"/>
      <c r="AC736" s="752"/>
      <c r="AD736" s="752"/>
      <c r="AE736" s="752"/>
      <c r="AF736" s="752"/>
      <c r="AG736" s="752"/>
      <c r="AH736" s="752"/>
      <c r="AI736" s="752"/>
      <c r="AJ736" s="752"/>
      <c r="AK736" s="752"/>
      <c r="AL736" s="752"/>
      <c r="AM736" s="752"/>
      <c r="AN736" s="752"/>
      <c r="AO736" s="752"/>
      <c r="AP736" s="752"/>
    </row>
    <row r="737">
      <c r="A737" s="67"/>
      <c r="B737" s="101"/>
      <c r="C737" s="74"/>
      <c r="D737" s="67"/>
      <c r="E737" s="67"/>
      <c r="F737" s="74"/>
      <c r="G737" s="74"/>
      <c r="H737" s="74"/>
      <c r="I737" s="67"/>
      <c r="J737" s="67"/>
      <c r="K737" s="74"/>
      <c r="L737" s="74"/>
      <c r="M737" s="74"/>
      <c r="N737" s="74"/>
      <c r="O737" s="74"/>
      <c r="P737" s="74"/>
      <c r="Q737" s="74"/>
      <c r="R737" s="74"/>
      <c r="S737" s="752"/>
      <c r="T737" s="95"/>
      <c r="U737" s="752"/>
      <c r="V737" s="752"/>
      <c r="W737" s="752"/>
      <c r="X737" s="752"/>
      <c r="Y737" s="752"/>
      <c r="Z737" s="752"/>
      <c r="AA737" s="752"/>
      <c r="AB737" s="752"/>
      <c r="AC737" s="752"/>
      <c r="AD737" s="752"/>
      <c r="AE737" s="752"/>
      <c r="AF737" s="752"/>
      <c r="AG737" s="752"/>
      <c r="AH737" s="752"/>
      <c r="AI737" s="752"/>
      <c r="AJ737" s="752"/>
      <c r="AK737" s="752"/>
      <c r="AL737" s="752"/>
      <c r="AM737" s="752"/>
      <c r="AN737" s="752"/>
      <c r="AO737" s="752"/>
      <c r="AP737" s="752"/>
    </row>
    <row r="738">
      <c r="A738" s="67"/>
      <c r="B738" s="101"/>
      <c r="C738" s="74"/>
      <c r="D738" s="67"/>
      <c r="E738" s="67"/>
      <c r="F738" s="74"/>
      <c r="G738" s="74"/>
      <c r="H738" s="74"/>
      <c r="I738" s="67"/>
      <c r="J738" s="67"/>
      <c r="K738" s="74"/>
      <c r="L738" s="74"/>
      <c r="M738" s="74"/>
      <c r="N738" s="74"/>
      <c r="O738" s="74"/>
      <c r="P738" s="74"/>
      <c r="Q738" s="74"/>
      <c r="R738" s="74"/>
      <c r="S738" s="752"/>
      <c r="T738" s="95"/>
      <c r="U738" s="752"/>
      <c r="V738" s="752"/>
      <c r="W738" s="752"/>
      <c r="X738" s="752"/>
      <c r="Y738" s="752"/>
      <c r="Z738" s="752"/>
      <c r="AA738" s="752"/>
      <c r="AB738" s="752"/>
      <c r="AC738" s="752"/>
      <c r="AD738" s="752"/>
      <c r="AE738" s="752"/>
      <c r="AF738" s="752"/>
      <c r="AG738" s="752"/>
      <c r="AH738" s="752"/>
      <c r="AI738" s="752"/>
      <c r="AJ738" s="752"/>
      <c r="AK738" s="752"/>
      <c r="AL738" s="752"/>
      <c r="AM738" s="752"/>
      <c r="AN738" s="752"/>
      <c r="AO738" s="752"/>
      <c r="AP738" s="752"/>
    </row>
    <row r="739">
      <c r="A739" s="67"/>
      <c r="B739" s="101"/>
      <c r="C739" s="74"/>
      <c r="D739" s="67"/>
      <c r="E739" s="67"/>
      <c r="F739" s="74"/>
      <c r="G739" s="74"/>
      <c r="H739" s="74"/>
      <c r="I739" s="67"/>
      <c r="J739" s="67"/>
      <c r="K739" s="74"/>
      <c r="L739" s="74"/>
      <c r="M739" s="74"/>
      <c r="N739" s="74"/>
      <c r="O739" s="74"/>
      <c r="P739" s="74"/>
      <c r="Q739" s="74"/>
      <c r="R739" s="74"/>
      <c r="S739" s="752"/>
      <c r="T739" s="95"/>
      <c r="U739" s="752"/>
      <c r="V739" s="752"/>
      <c r="W739" s="752"/>
      <c r="X739" s="752"/>
      <c r="Y739" s="752"/>
      <c r="Z739" s="752"/>
      <c r="AA739" s="752"/>
      <c r="AB739" s="752"/>
      <c r="AC739" s="752"/>
      <c r="AD739" s="752"/>
      <c r="AE739" s="752"/>
      <c r="AF739" s="752"/>
      <c r="AG739" s="752"/>
      <c r="AH739" s="752"/>
      <c r="AI739" s="752"/>
      <c r="AJ739" s="752"/>
      <c r="AK739" s="752"/>
      <c r="AL739" s="752"/>
      <c r="AM739" s="752"/>
      <c r="AN739" s="752"/>
      <c r="AO739" s="752"/>
      <c r="AP739" s="752"/>
    </row>
    <row r="740">
      <c r="A740" s="67"/>
      <c r="B740" s="101"/>
      <c r="C740" s="74"/>
      <c r="D740" s="67"/>
      <c r="E740" s="67"/>
      <c r="F740" s="74"/>
      <c r="G740" s="74"/>
      <c r="H740" s="74"/>
      <c r="I740" s="67"/>
      <c r="J740" s="67"/>
      <c r="K740" s="74"/>
      <c r="L740" s="74"/>
      <c r="M740" s="74"/>
      <c r="N740" s="74"/>
      <c r="O740" s="74"/>
      <c r="P740" s="74"/>
      <c r="Q740" s="74"/>
      <c r="R740" s="74"/>
      <c r="S740" s="752"/>
      <c r="T740" s="95"/>
      <c r="U740" s="752"/>
      <c r="V740" s="752"/>
      <c r="W740" s="752"/>
      <c r="X740" s="752"/>
      <c r="Y740" s="752"/>
      <c r="Z740" s="752"/>
      <c r="AA740" s="752"/>
      <c r="AB740" s="752"/>
      <c r="AC740" s="752"/>
      <c r="AD740" s="752"/>
      <c r="AE740" s="752"/>
      <c r="AF740" s="752"/>
      <c r="AG740" s="752"/>
      <c r="AH740" s="752"/>
      <c r="AI740" s="752"/>
      <c r="AJ740" s="752"/>
      <c r="AK740" s="752"/>
      <c r="AL740" s="752"/>
      <c r="AM740" s="752"/>
      <c r="AN740" s="752"/>
      <c r="AO740" s="752"/>
      <c r="AP740" s="752"/>
    </row>
    <row r="741">
      <c r="A741" s="67"/>
      <c r="B741" s="101"/>
      <c r="C741" s="74"/>
      <c r="D741" s="67"/>
      <c r="E741" s="67"/>
      <c r="F741" s="74"/>
      <c r="G741" s="74"/>
      <c r="H741" s="74"/>
      <c r="I741" s="67"/>
      <c r="J741" s="67"/>
      <c r="K741" s="74"/>
      <c r="L741" s="74"/>
      <c r="M741" s="74"/>
      <c r="N741" s="74"/>
      <c r="O741" s="74"/>
      <c r="P741" s="74"/>
      <c r="Q741" s="74"/>
      <c r="R741" s="74"/>
      <c r="S741" s="752"/>
      <c r="T741" s="95"/>
      <c r="U741" s="752"/>
      <c r="V741" s="752"/>
      <c r="W741" s="752"/>
      <c r="X741" s="752"/>
      <c r="Y741" s="752"/>
      <c r="Z741" s="752"/>
      <c r="AA741" s="752"/>
      <c r="AB741" s="752"/>
      <c r="AC741" s="752"/>
      <c r="AD741" s="752"/>
      <c r="AE741" s="752"/>
      <c r="AF741" s="752"/>
      <c r="AG741" s="752"/>
      <c r="AH741" s="752"/>
      <c r="AI741" s="752"/>
      <c r="AJ741" s="752"/>
      <c r="AK741" s="752"/>
      <c r="AL741" s="752"/>
      <c r="AM741" s="752"/>
      <c r="AN741" s="752"/>
      <c r="AO741" s="752"/>
      <c r="AP741" s="752"/>
    </row>
    <row r="742">
      <c r="A742" s="67"/>
      <c r="B742" s="101"/>
      <c r="C742" s="74"/>
      <c r="D742" s="67"/>
      <c r="E742" s="67"/>
      <c r="F742" s="74"/>
      <c r="G742" s="74"/>
      <c r="H742" s="74"/>
      <c r="I742" s="67"/>
      <c r="J742" s="67"/>
      <c r="K742" s="74"/>
      <c r="L742" s="74"/>
      <c r="M742" s="74"/>
      <c r="N742" s="74"/>
      <c r="O742" s="74"/>
      <c r="P742" s="74"/>
      <c r="Q742" s="74"/>
      <c r="R742" s="74"/>
      <c r="S742" s="752"/>
      <c r="T742" s="95"/>
      <c r="U742" s="752"/>
      <c r="V742" s="752"/>
      <c r="W742" s="752"/>
      <c r="X742" s="752"/>
      <c r="Y742" s="752"/>
      <c r="Z742" s="752"/>
      <c r="AA742" s="752"/>
      <c r="AB742" s="752"/>
      <c r="AC742" s="752"/>
      <c r="AD742" s="752"/>
      <c r="AE742" s="752"/>
      <c r="AF742" s="752"/>
      <c r="AG742" s="752"/>
      <c r="AH742" s="752"/>
      <c r="AI742" s="752"/>
      <c r="AJ742" s="752"/>
      <c r="AK742" s="752"/>
      <c r="AL742" s="752"/>
      <c r="AM742" s="752"/>
      <c r="AN742" s="752"/>
      <c r="AO742" s="752"/>
      <c r="AP742" s="752"/>
    </row>
    <row r="743">
      <c r="A743" s="67"/>
      <c r="B743" s="101"/>
      <c r="C743" s="74"/>
      <c r="D743" s="67"/>
      <c r="E743" s="67"/>
      <c r="F743" s="74"/>
      <c r="G743" s="74"/>
      <c r="H743" s="74"/>
      <c r="I743" s="67"/>
      <c r="J743" s="67"/>
      <c r="K743" s="74"/>
      <c r="L743" s="74"/>
      <c r="M743" s="74"/>
      <c r="N743" s="74"/>
      <c r="O743" s="74"/>
      <c r="P743" s="74"/>
      <c r="Q743" s="74"/>
      <c r="R743" s="74"/>
      <c r="S743" s="752"/>
      <c r="T743" s="95"/>
      <c r="U743" s="752"/>
      <c r="V743" s="752"/>
      <c r="W743" s="752"/>
      <c r="X743" s="752"/>
      <c r="Y743" s="752"/>
      <c r="Z743" s="752"/>
      <c r="AA743" s="752"/>
      <c r="AB743" s="752"/>
      <c r="AC743" s="752"/>
      <c r="AD743" s="752"/>
      <c r="AE743" s="752"/>
      <c r="AF743" s="752"/>
      <c r="AG743" s="752"/>
      <c r="AH743" s="752"/>
      <c r="AI743" s="752"/>
      <c r="AJ743" s="752"/>
      <c r="AK743" s="752"/>
      <c r="AL743" s="752"/>
      <c r="AM743" s="752"/>
      <c r="AN743" s="752"/>
      <c r="AO743" s="752"/>
      <c r="AP743" s="752"/>
    </row>
    <row r="744">
      <c r="A744" s="67"/>
      <c r="B744" s="101"/>
      <c r="C744" s="74"/>
      <c r="D744" s="67"/>
      <c r="E744" s="67"/>
      <c r="F744" s="74"/>
      <c r="G744" s="74"/>
      <c r="H744" s="74"/>
      <c r="I744" s="67"/>
      <c r="J744" s="67"/>
      <c r="K744" s="74"/>
      <c r="L744" s="74"/>
      <c r="M744" s="74"/>
      <c r="N744" s="74"/>
      <c r="O744" s="74"/>
      <c r="P744" s="74"/>
      <c r="Q744" s="74"/>
      <c r="R744" s="74"/>
      <c r="S744" s="752"/>
      <c r="T744" s="95"/>
      <c r="U744" s="752"/>
      <c r="V744" s="752"/>
      <c r="W744" s="752"/>
      <c r="X744" s="752"/>
      <c r="Y744" s="752"/>
      <c r="Z744" s="752"/>
      <c r="AA744" s="752"/>
      <c r="AB744" s="752"/>
      <c r="AC744" s="752"/>
      <c r="AD744" s="752"/>
      <c r="AE744" s="752"/>
      <c r="AF744" s="752"/>
      <c r="AG744" s="752"/>
      <c r="AH744" s="752"/>
      <c r="AI744" s="752"/>
      <c r="AJ744" s="752"/>
      <c r="AK744" s="752"/>
      <c r="AL744" s="752"/>
      <c r="AM744" s="752"/>
      <c r="AN744" s="752"/>
      <c r="AO744" s="752"/>
      <c r="AP744" s="752"/>
    </row>
    <row r="745">
      <c r="A745" s="67"/>
      <c r="B745" s="101"/>
      <c r="C745" s="74"/>
      <c r="D745" s="67"/>
      <c r="E745" s="67"/>
      <c r="F745" s="74"/>
      <c r="G745" s="74"/>
      <c r="H745" s="74"/>
      <c r="I745" s="67"/>
      <c r="J745" s="67"/>
      <c r="K745" s="74"/>
      <c r="L745" s="74"/>
      <c r="M745" s="74"/>
      <c r="N745" s="74"/>
      <c r="O745" s="74"/>
      <c r="P745" s="74"/>
      <c r="Q745" s="74"/>
      <c r="R745" s="74"/>
      <c r="S745" s="752"/>
      <c r="T745" s="95"/>
      <c r="U745" s="752"/>
      <c r="V745" s="752"/>
      <c r="W745" s="752"/>
      <c r="X745" s="752"/>
      <c r="Y745" s="752"/>
      <c r="Z745" s="752"/>
      <c r="AA745" s="752"/>
      <c r="AB745" s="752"/>
      <c r="AC745" s="752"/>
      <c r="AD745" s="752"/>
      <c r="AE745" s="752"/>
      <c r="AF745" s="752"/>
      <c r="AG745" s="752"/>
      <c r="AH745" s="752"/>
      <c r="AI745" s="752"/>
      <c r="AJ745" s="752"/>
      <c r="AK745" s="752"/>
      <c r="AL745" s="752"/>
      <c r="AM745" s="752"/>
      <c r="AN745" s="752"/>
      <c r="AO745" s="752"/>
      <c r="AP745" s="752"/>
    </row>
    <row r="746">
      <c r="A746" s="67"/>
      <c r="B746" s="101"/>
      <c r="C746" s="74"/>
      <c r="D746" s="67"/>
      <c r="E746" s="67"/>
      <c r="F746" s="74"/>
      <c r="G746" s="74"/>
      <c r="H746" s="74"/>
      <c r="I746" s="67"/>
      <c r="J746" s="67"/>
      <c r="K746" s="74"/>
      <c r="L746" s="74"/>
      <c r="M746" s="74"/>
      <c r="N746" s="74"/>
      <c r="O746" s="74"/>
      <c r="P746" s="74"/>
      <c r="Q746" s="74"/>
      <c r="R746" s="74"/>
      <c r="S746" s="752"/>
      <c r="T746" s="95"/>
      <c r="U746" s="752"/>
      <c r="V746" s="752"/>
      <c r="W746" s="752"/>
      <c r="X746" s="752"/>
      <c r="Y746" s="752"/>
      <c r="Z746" s="752"/>
      <c r="AA746" s="752"/>
      <c r="AB746" s="752"/>
      <c r="AC746" s="752"/>
      <c r="AD746" s="752"/>
      <c r="AE746" s="752"/>
      <c r="AF746" s="752"/>
      <c r="AG746" s="752"/>
      <c r="AH746" s="752"/>
      <c r="AI746" s="752"/>
      <c r="AJ746" s="752"/>
      <c r="AK746" s="752"/>
      <c r="AL746" s="752"/>
      <c r="AM746" s="752"/>
      <c r="AN746" s="752"/>
      <c r="AO746" s="752"/>
      <c r="AP746" s="752"/>
    </row>
    <row r="747">
      <c r="A747" s="67"/>
      <c r="B747" s="101"/>
      <c r="C747" s="74"/>
      <c r="D747" s="67"/>
      <c r="E747" s="67"/>
      <c r="F747" s="74"/>
      <c r="G747" s="74"/>
      <c r="H747" s="74"/>
      <c r="I747" s="67"/>
      <c r="J747" s="67"/>
      <c r="K747" s="74"/>
      <c r="L747" s="74"/>
      <c r="M747" s="74"/>
      <c r="N747" s="74"/>
      <c r="O747" s="74"/>
      <c r="P747" s="74"/>
      <c r="Q747" s="74"/>
      <c r="R747" s="74"/>
      <c r="S747" s="752"/>
      <c r="T747" s="95"/>
      <c r="U747" s="752"/>
      <c r="V747" s="752"/>
      <c r="W747" s="752"/>
      <c r="X747" s="752"/>
      <c r="Y747" s="752"/>
      <c r="Z747" s="752"/>
      <c r="AA747" s="752"/>
      <c r="AB747" s="752"/>
      <c r="AC747" s="752"/>
      <c r="AD747" s="752"/>
      <c r="AE747" s="752"/>
      <c r="AF747" s="752"/>
      <c r="AG747" s="752"/>
      <c r="AH747" s="752"/>
      <c r="AI747" s="752"/>
      <c r="AJ747" s="752"/>
      <c r="AK747" s="752"/>
      <c r="AL747" s="752"/>
      <c r="AM747" s="752"/>
      <c r="AN747" s="752"/>
      <c r="AO747" s="752"/>
      <c r="AP747" s="752"/>
    </row>
    <row r="748">
      <c r="A748" s="67"/>
      <c r="B748" s="101"/>
      <c r="C748" s="74"/>
      <c r="D748" s="67"/>
      <c r="E748" s="67"/>
      <c r="F748" s="74"/>
      <c r="G748" s="74"/>
      <c r="H748" s="74"/>
      <c r="I748" s="67"/>
      <c r="J748" s="67"/>
      <c r="K748" s="74"/>
      <c r="L748" s="74"/>
      <c r="M748" s="74"/>
      <c r="N748" s="74"/>
      <c r="O748" s="74"/>
      <c r="P748" s="74"/>
      <c r="Q748" s="74"/>
      <c r="R748" s="74"/>
      <c r="S748" s="752"/>
      <c r="T748" s="95"/>
      <c r="U748" s="752"/>
      <c r="V748" s="752"/>
      <c r="W748" s="752"/>
      <c r="X748" s="752"/>
      <c r="Y748" s="752"/>
      <c r="Z748" s="752"/>
      <c r="AA748" s="752"/>
      <c r="AB748" s="752"/>
      <c r="AC748" s="752"/>
      <c r="AD748" s="752"/>
      <c r="AE748" s="752"/>
      <c r="AF748" s="752"/>
      <c r="AG748" s="752"/>
      <c r="AH748" s="752"/>
      <c r="AI748" s="752"/>
      <c r="AJ748" s="752"/>
      <c r="AK748" s="752"/>
      <c r="AL748" s="752"/>
      <c r="AM748" s="752"/>
      <c r="AN748" s="752"/>
      <c r="AO748" s="752"/>
      <c r="AP748" s="752"/>
    </row>
    <row r="749">
      <c r="A749" s="67"/>
      <c r="B749" s="101"/>
      <c r="C749" s="74"/>
      <c r="D749" s="67"/>
      <c r="E749" s="67"/>
      <c r="F749" s="74"/>
      <c r="G749" s="74"/>
      <c r="H749" s="74"/>
      <c r="I749" s="67"/>
      <c r="J749" s="67"/>
      <c r="K749" s="74"/>
      <c r="L749" s="74"/>
      <c r="M749" s="74"/>
      <c r="N749" s="74"/>
      <c r="O749" s="74"/>
      <c r="P749" s="74"/>
      <c r="Q749" s="74"/>
      <c r="R749" s="74"/>
      <c r="S749" s="752"/>
      <c r="T749" s="95"/>
      <c r="U749" s="752"/>
      <c r="V749" s="752"/>
      <c r="W749" s="752"/>
      <c r="X749" s="752"/>
      <c r="Y749" s="752"/>
      <c r="Z749" s="752"/>
      <c r="AA749" s="752"/>
      <c r="AB749" s="752"/>
      <c r="AC749" s="752"/>
      <c r="AD749" s="752"/>
      <c r="AE749" s="752"/>
      <c r="AF749" s="752"/>
      <c r="AG749" s="752"/>
      <c r="AH749" s="752"/>
      <c r="AI749" s="752"/>
      <c r="AJ749" s="752"/>
      <c r="AK749" s="752"/>
      <c r="AL749" s="752"/>
      <c r="AM749" s="752"/>
      <c r="AN749" s="752"/>
      <c r="AO749" s="752"/>
      <c r="AP749" s="752"/>
    </row>
    <row r="750">
      <c r="A750" s="67"/>
      <c r="B750" s="101"/>
      <c r="C750" s="74"/>
      <c r="D750" s="67"/>
      <c r="E750" s="67"/>
      <c r="F750" s="74"/>
      <c r="G750" s="74"/>
      <c r="H750" s="74"/>
      <c r="I750" s="67"/>
      <c r="J750" s="67"/>
      <c r="K750" s="74"/>
      <c r="L750" s="74"/>
      <c r="M750" s="74"/>
      <c r="N750" s="74"/>
      <c r="O750" s="74"/>
      <c r="P750" s="74"/>
      <c r="Q750" s="74"/>
      <c r="R750" s="74"/>
      <c r="S750" s="752"/>
      <c r="T750" s="95"/>
      <c r="U750" s="752"/>
      <c r="V750" s="752"/>
      <c r="W750" s="752"/>
      <c r="X750" s="752"/>
      <c r="Y750" s="752"/>
      <c r="Z750" s="752"/>
      <c r="AA750" s="752"/>
      <c r="AB750" s="752"/>
      <c r="AC750" s="752"/>
      <c r="AD750" s="752"/>
      <c r="AE750" s="752"/>
      <c r="AF750" s="752"/>
      <c r="AG750" s="752"/>
      <c r="AH750" s="752"/>
      <c r="AI750" s="752"/>
      <c r="AJ750" s="752"/>
      <c r="AK750" s="752"/>
      <c r="AL750" s="752"/>
      <c r="AM750" s="752"/>
      <c r="AN750" s="752"/>
      <c r="AO750" s="752"/>
      <c r="AP750" s="752"/>
    </row>
    <row r="751">
      <c r="A751" s="67"/>
      <c r="B751" s="101"/>
      <c r="C751" s="74"/>
      <c r="D751" s="67"/>
      <c r="E751" s="67"/>
      <c r="F751" s="74"/>
      <c r="G751" s="74"/>
      <c r="H751" s="74"/>
      <c r="I751" s="67"/>
      <c r="J751" s="67"/>
      <c r="K751" s="74"/>
      <c r="L751" s="74"/>
      <c r="M751" s="74"/>
      <c r="N751" s="74"/>
      <c r="O751" s="74"/>
      <c r="P751" s="74"/>
      <c r="Q751" s="74"/>
      <c r="R751" s="74"/>
      <c r="S751" s="752"/>
      <c r="T751" s="95"/>
      <c r="U751" s="752"/>
      <c r="V751" s="752"/>
      <c r="W751" s="752"/>
      <c r="X751" s="752"/>
      <c r="Y751" s="752"/>
      <c r="Z751" s="752"/>
      <c r="AA751" s="752"/>
      <c r="AB751" s="752"/>
      <c r="AC751" s="752"/>
      <c r="AD751" s="752"/>
      <c r="AE751" s="752"/>
      <c r="AF751" s="752"/>
      <c r="AG751" s="752"/>
      <c r="AH751" s="752"/>
      <c r="AI751" s="752"/>
      <c r="AJ751" s="752"/>
      <c r="AK751" s="752"/>
      <c r="AL751" s="752"/>
      <c r="AM751" s="752"/>
      <c r="AN751" s="752"/>
      <c r="AO751" s="752"/>
      <c r="AP751" s="752"/>
    </row>
    <row r="752">
      <c r="A752" s="67"/>
      <c r="B752" s="101"/>
      <c r="C752" s="74"/>
      <c r="D752" s="67"/>
      <c r="E752" s="67"/>
      <c r="F752" s="74"/>
      <c r="G752" s="74"/>
      <c r="H752" s="74"/>
      <c r="I752" s="67"/>
      <c r="J752" s="67"/>
      <c r="K752" s="74"/>
      <c r="L752" s="74"/>
      <c r="M752" s="74"/>
      <c r="N752" s="74"/>
      <c r="O752" s="74"/>
      <c r="P752" s="74"/>
      <c r="Q752" s="74"/>
      <c r="R752" s="74"/>
      <c r="S752" s="752"/>
      <c r="T752" s="95"/>
      <c r="U752" s="752"/>
      <c r="V752" s="752"/>
      <c r="W752" s="752"/>
      <c r="X752" s="752"/>
      <c r="Y752" s="752"/>
      <c r="Z752" s="752"/>
      <c r="AA752" s="752"/>
      <c r="AB752" s="752"/>
      <c r="AC752" s="752"/>
      <c r="AD752" s="752"/>
      <c r="AE752" s="752"/>
      <c r="AF752" s="752"/>
      <c r="AG752" s="752"/>
      <c r="AH752" s="752"/>
      <c r="AI752" s="752"/>
      <c r="AJ752" s="752"/>
      <c r="AK752" s="752"/>
      <c r="AL752" s="752"/>
      <c r="AM752" s="752"/>
      <c r="AN752" s="752"/>
      <c r="AO752" s="752"/>
      <c r="AP752" s="752"/>
    </row>
    <row r="753">
      <c r="A753" s="67"/>
      <c r="B753" s="101"/>
      <c r="C753" s="74"/>
      <c r="D753" s="67"/>
      <c r="E753" s="67"/>
      <c r="F753" s="74"/>
      <c r="G753" s="74"/>
      <c r="H753" s="74"/>
      <c r="I753" s="67"/>
      <c r="J753" s="67"/>
      <c r="K753" s="74"/>
      <c r="L753" s="74"/>
      <c r="M753" s="74"/>
      <c r="N753" s="74"/>
      <c r="O753" s="74"/>
      <c r="P753" s="74"/>
      <c r="Q753" s="74"/>
      <c r="R753" s="74"/>
      <c r="S753" s="752"/>
      <c r="T753" s="95"/>
      <c r="U753" s="752"/>
      <c r="V753" s="752"/>
      <c r="W753" s="752"/>
      <c r="X753" s="752"/>
      <c r="Y753" s="752"/>
      <c r="Z753" s="752"/>
      <c r="AA753" s="752"/>
      <c r="AB753" s="752"/>
      <c r="AC753" s="752"/>
      <c r="AD753" s="752"/>
      <c r="AE753" s="752"/>
      <c r="AF753" s="752"/>
      <c r="AG753" s="752"/>
      <c r="AH753" s="752"/>
      <c r="AI753" s="752"/>
      <c r="AJ753" s="752"/>
      <c r="AK753" s="752"/>
      <c r="AL753" s="752"/>
      <c r="AM753" s="752"/>
      <c r="AN753" s="752"/>
      <c r="AO753" s="752"/>
      <c r="AP753" s="752"/>
    </row>
    <row r="754">
      <c r="A754" s="67"/>
      <c r="B754" s="101"/>
      <c r="C754" s="74"/>
      <c r="D754" s="67"/>
      <c r="E754" s="67"/>
      <c r="F754" s="74"/>
      <c r="G754" s="74"/>
      <c r="H754" s="74"/>
      <c r="I754" s="67"/>
      <c r="J754" s="67"/>
      <c r="K754" s="74"/>
      <c r="L754" s="74"/>
      <c r="M754" s="74"/>
      <c r="N754" s="74"/>
      <c r="O754" s="74"/>
      <c r="P754" s="74"/>
      <c r="Q754" s="74"/>
      <c r="R754" s="74"/>
      <c r="S754" s="752"/>
      <c r="T754" s="95"/>
      <c r="U754" s="752"/>
      <c r="V754" s="752"/>
      <c r="W754" s="752"/>
      <c r="X754" s="752"/>
      <c r="Y754" s="752"/>
      <c r="Z754" s="752"/>
      <c r="AA754" s="752"/>
      <c r="AB754" s="752"/>
      <c r="AC754" s="752"/>
      <c r="AD754" s="752"/>
      <c r="AE754" s="752"/>
      <c r="AF754" s="752"/>
      <c r="AG754" s="752"/>
      <c r="AH754" s="752"/>
      <c r="AI754" s="752"/>
      <c r="AJ754" s="752"/>
      <c r="AK754" s="752"/>
      <c r="AL754" s="752"/>
      <c r="AM754" s="752"/>
      <c r="AN754" s="752"/>
      <c r="AO754" s="752"/>
      <c r="AP754" s="752"/>
    </row>
    <row r="755">
      <c r="A755" s="67"/>
      <c r="B755" s="101"/>
      <c r="C755" s="74"/>
      <c r="D755" s="67"/>
      <c r="E755" s="67"/>
      <c r="F755" s="74"/>
      <c r="G755" s="74"/>
      <c r="H755" s="74"/>
      <c r="I755" s="67"/>
      <c r="J755" s="67"/>
      <c r="K755" s="74"/>
      <c r="L755" s="74"/>
      <c r="M755" s="74"/>
      <c r="N755" s="74"/>
      <c r="O755" s="74"/>
      <c r="P755" s="74"/>
      <c r="Q755" s="74"/>
      <c r="R755" s="74"/>
      <c r="S755" s="752"/>
      <c r="T755" s="95"/>
      <c r="U755" s="752"/>
      <c r="V755" s="752"/>
      <c r="W755" s="752"/>
      <c r="X755" s="752"/>
      <c r="Y755" s="752"/>
      <c r="Z755" s="752"/>
      <c r="AA755" s="752"/>
      <c r="AB755" s="752"/>
      <c r="AC755" s="752"/>
      <c r="AD755" s="752"/>
      <c r="AE755" s="752"/>
      <c r="AF755" s="752"/>
      <c r="AG755" s="752"/>
      <c r="AH755" s="752"/>
      <c r="AI755" s="752"/>
      <c r="AJ755" s="752"/>
      <c r="AK755" s="752"/>
      <c r="AL755" s="752"/>
      <c r="AM755" s="752"/>
      <c r="AN755" s="752"/>
      <c r="AO755" s="752"/>
      <c r="AP755" s="752"/>
    </row>
    <row r="756">
      <c r="A756" s="67"/>
      <c r="B756" s="101"/>
      <c r="C756" s="74"/>
      <c r="D756" s="67"/>
      <c r="E756" s="67"/>
      <c r="F756" s="74"/>
      <c r="G756" s="74"/>
      <c r="H756" s="74"/>
      <c r="I756" s="67"/>
      <c r="J756" s="67"/>
      <c r="K756" s="74"/>
      <c r="L756" s="74"/>
      <c r="M756" s="74"/>
      <c r="N756" s="74"/>
      <c r="O756" s="74"/>
      <c r="P756" s="74"/>
      <c r="Q756" s="74"/>
      <c r="R756" s="74"/>
      <c r="S756" s="752"/>
      <c r="T756" s="95"/>
      <c r="U756" s="752"/>
      <c r="V756" s="752"/>
      <c r="W756" s="752"/>
      <c r="X756" s="752"/>
      <c r="Y756" s="752"/>
      <c r="Z756" s="752"/>
      <c r="AA756" s="752"/>
      <c r="AB756" s="752"/>
      <c r="AC756" s="752"/>
      <c r="AD756" s="752"/>
      <c r="AE756" s="752"/>
      <c r="AF756" s="752"/>
      <c r="AG756" s="752"/>
      <c r="AH756" s="752"/>
      <c r="AI756" s="752"/>
      <c r="AJ756" s="752"/>
      <c r="AK756" s="752"/>
      <c r="AL756" s="752"/>
      <c r="AM756" s="752"/>
      <c r="AN756" s="752"/>
      <c r="AO756" s="752"/>
      <c r="AP756" s="752"/>
    </row>
    <row r="757">
      <c r="A757" s="67"/>
      <c r="B757" s="101"/>
      <c r="C757" s="74"/>
      <c r="D757" s="67"/>
      <c r="E757" s="67"/>
      <c r="F757" s="74"/>
      <c r="G757" s="74"/>
      <c r="H757" s="74"/>
      <c r="I757" s="67"/>
      <c r="J757" s="67"/>
      <c r="K757" s="74"/>
      <c r="L757" s="74"/>
      <c r="M757" s="74"/>
      <c r="N757" s="74"/>
      <c r="O757" s="74"/>
      <c r="P757" s="74"/>
      <c r="Q757" s="74"/>
      <c r="R757" s="74"/>
      <c r="S757" s="752"/>
      <c r="T757" s="95"/>
      <c r="U757" s="752"/>
      <c r="V757" s="752"/>
      <c r="W757" s="752"/>
      <c r="X757" s="752"/>
      <c r="Y757" s="752"/>
      <c r="Z757" s="752"/>
      <c r="AA757" s="752"/>
      <c r="AB757" s="752"/>
      <c r="AC757" s="752"/>
      <c r="AD757" s="752"/>
      <c r="AE757" s="752"/>
      <c r="AF757" s="752"/>
      <c r="AG757" s="752"/>
      <c r="AH757" s="752"/>
      <c r="AI757" s="752"/>
      <c r="AJ757" s="752"/>
      <c r="AK757" s="752"/>
      <c r="AL757" s="752"/>
      <c r="AM757" s="752"/>
      <c r="AN757" s="752"/>
      <c r="AO757" s="752"/>
      <c r="AP757" s="752"/>
    </row>
    <row r="758">
      <c r="A758" s="67"/>
      <c r="B758" s="101"/>
      <c r="C758" s="74"/>
      <c r="D758" s="67"/>
      <c r="E758" s="67"/>
      <c r="F758" s="74"/>
      <c r="G758" s="74"/>
      <c r="H758" s="74"/>
      <c r="I758" s="67"/>
      <c r="J758" s="67"/>
      <c r="K758" s="74"/>
      <c r="L758" s="74"/>
      <c r="M758" s="74"/>
      <c r="N758" s="74"/>
      <c r="O758" s="74"/>
      <c r="P758" s="74"/>
      <c r="Q758" s="74"/>
      <c r="R758" s="74"/>
      <c r="S758" s="752"/>
      <c r="T758" s="95"/>
      <c r="U758" s="752"/>
      <c r="V758" s="752"/>
      <c r="W758" s="752"/>
      <c r="X758" s="752"/>
      <c r="Y758" s="752"/>
      <c r="Z758" s="752"/>
      <c r="AA758" s="752"/>
      <c r="AB758" s="752"/>
      <c r="AC758" s="752"/>
      <c r="AD758" s="752"/>
      <c r="AE758" s="752"/>
      <c r="AF758" s="752"/>
      <c r="AG758" s="752"/>
      <c r="AH758" s="752"/>
      <c r="AI758" s="752"/>
      <c r="AJ758" s="752"/>
      <c r="AK758" s="752"/>
      <c r="AL758" s="752"/>
      <c r="AM758" s="752"/>
      <c r="AN758" s="752"/>
      <c r="AO758" s="752"/>
      <c r="AP758" s="752"/>
    </row>
    <row r="759">
      <c r="A759" s="67"/>
      <c r="B759" s="101"/>
      <c r="C759" s="74"/>
      <c r="D759" s="67"/>
      <c r="E759" s="67"/>
      <c r="F759" s="74"/>
      <c r="G759" s="74"/>
      <c r="H759" s="74"/>
      <c r="I759" s="67"/>
      <c r="J759" s="67"/>
      <c r="K759" s="74"/>
      <c r="L759" s="74"/>
      <c r="M759" s="74"/>
      <c r="N759" s="74"/>
      <c r="O759" s="74"/>
      <c r="P759" s="74"/>
      <c r="Q759" s="74"/>
      <c r="R759" s="74"/>
      <c r="S759" s="752"/>
      <c r="T759" s="95"/>
      <c r="U759" s="752"/>
      <c r="V759" s="752"/>
      <c r="W759" s="752"/>
      <c r="X759" s="752"/>
      <c r="Y759" s="752"/>
      <c r="Z759" s="752"/>
      <c r="AA759" s="752"/>
      <c r="AB759" s="752"/>
      <c r="AC759" s="752"/>
      <c r="AD759" s="752"/>
      <c r="AE759" s="752"/>
      <c r="AF759" s="752"/>
      <c r="AG759" s="752"/>
      <c r="AH759" s="752"/>
      <c r="AI759" s="752"/>
      <c r="AJ759" s="752"/>
      <c r="AK759" s="752"/>
      <c r="AL759" s="752"/>
      <c r="AM759" s="752"/>
      <c r="AN759" s="752"/>
      <c r="AO759" s="752"/>
      <c r="AP759" s="752"/>
    </row>
    <row r="760">
      <c r="A760" s="67"/>
      <c r="B760" s="101"/>
      <c r="C760" s="74"/>
      <c r="D760" s="67"/>
      <c r="E760" s="67"/>
      <c r="F760" s="74"/>
      <c r="G760" s="74"/>
      <c r="H760" s="74"/>
      <c r="I760" s="67"/>
      <c r="J760" s="67"/>
      <c r="K760" s="74"/>
      <c r="L760" s="74"/>
      <c r="M760" s="74"/>
      <c r="N760" s="74"/>
      <c r="O760" s="74"/>
      <c r="P760" s="74"/>
      <c r="Q760" s="74"/>
      <c r="R760" s="74"/>
      <c r="S760" s="752"/>
      <c r="T760" s="95"/>
      <c r="U760" s="752"/>
      <c r="V760" s="752"/>
      <c r="W760" s="752"/>
      <c r="X760" s="752"/>
      <c r="Y760" s="752"/>
      <c r="Z760" s="752"/>
      <c r="AA760" s="752"/>
      <c r="AB760" s="752"/>
      <c r="AC760" s="752"/>
      <c r="AD760" s="752"/>
      <c r="AE760" s="752"/>
      <c r="AF760" s="752"/>
      <c r="AG760" s="752"/>
      <c r="AH760" s="752"/>
      <c r="AI760" s="752"/>
      <c r="AJ760" s="752"/>
      <c r="AK760" s="752"/>
      <c r="AL760" s="752"/>
      <c r="AM760" s="752"/>
      <c r="AN760" s="752"/>
      <c r="AO760" s="752"/>
      <c r="AP760" s="752"/>
    </row>
    <row r="761">
      <c r="A761" s="67"/>
      <c r="B761" s="101"/>
      <c r="C761" s="74"/>
      <c r="D761" s="67"/>
      <c r="E761" s="67"/>
      <c r="F761" s="74"/>
      <c r="G761" s="74"/>
      <c r="H761" s="74"/>
      <c r="I761" s="67"/>
      <c r="J761" s="67"/>
      <c r="K761" s="74"/>
      <c r="L761" s="74"/>
      <c r="M761" s="74"/>
      <c r="N761" s="74"/>
      <c r="O761" s="74"/>
      <c r="P761" s="74"/>
      <c r="Q761" s="74"/>
      <c r="R761" s="74"/>
      <c r="S761" s="752"/>
      <c r="T761" s="95"/>
      <c r="U761" s="752"/>
      <c r="V761" s="752"/>
      <c r="W761" s="752"/>
      <c r="X761" s="752"/>
      <c r="Y761" s="752"/>
      <c r="Z761" s="752"/>
      <c r="AA761" s="752"/>
      <c r="AB761" s="752"/>
      <c r="AC761" s="752"/>
      <c r="AD761" s="752"/>
      <c r="AE761" s="752"/>
      <c r="AF761" s="752"/>
      <c r="AG761" s="752"/>
      <c r="AH761" s="752"/>
      <c r="AI761" s="752"/>
      <c r="AJ761" s="752"/>
      <c r="AK761" s="752"/>
      <c r="AL761" s="752"/>
      <c r="AM761" s="752"/>
      <c r="AN761" s="752"/>
      <c r="AO761" s="752"/>
      <c r="AP761" s="752"/>
    </row>
    <row r="762">
      <c r="A762" s="67"/>
      <c r="B762" s="101"/>
      <c r="C762" s="74"/>
      <c r="D762" s="67"/>
      <c r="E762" s="67"/>
      <c r="F762" s="74"/>
      <c r="G762" s="74"/>
      <c r="H762" s="74"/>
      <c r="I762" s="67"/>
      <c r="J762" s="67"/>
      <c r="K762" s="74"/>
      <c r="L762" s="74"/>
      <c r="M762" s="74"/>
      <c r="N762" s="74"/>
      <c r="O762" s="74"/>
      <c r="P762" s="74"/>
      <c r="Q762" s="74"/>
      <c r="R762" s="74"/>
      <c r="S762" s="752"/>
      <c r="T762" s="95"/>
      <c r="U762" s="752"/>
      <c r="V762" s="752"/>
      <c r="W762" s="752"/>
      <c r="X762" s="752"/>
      <c r="Y762" s="752"/>
      <c r="Z762" s="752"/>
      <c r="AA762" s="752"/>
      <c r="AB762" s="752"/>
      <c r="AC762" s="752"/>
      <c r="AD762" s="752"/>
      <c r="AE762" s="752"/>
      <c r="AF762" s="752"/>
      <c r="AG762" s="752"/>
      <c r="AH762" s="752"/>
      <c r="AI762" s="752"/>
      <c r="AJ762" s="752"/>
      <c r="AK762" s="752"/>
      <c r="AL762" s="752"/>
      <c r="AM762" s="752"/>
      <c r="AN762" s="752"/>
      <c r="AO762" s="752"/>
      <c r="AP762" s="752"/>
    </row>
    <row r="763">
      <c r="A763" s="67"/>
      <c r="B763" s="101"/>
      <c r="C763" s="74"/>
      <c r="D763" s="67"/>
      <c r="E763" s="67"/>
      <c r="F763" s="74"/>
      <c r="G763" s="74"/>
      <c r="H763" s="74"/>
      <c r="I763" s="67"/>
      <c r="J763" s="67"/>
      <c r="K763" s="74"/>
      <c r="L763" s="74"/>
      <c r="M763" s="74"/>
      <c r="N763" s="74"/>
      <c r="O763" s="74"/>
      <c r="P763" s="74"/>
      <c r="Q763" s="74"/>
      <c r="R763" s="74"/>
      <c r="S763" s="752"/>
      <c r="T763" s="95"/>
      <c r="U763" s="752"/>
      <c r="V763" s="752"/>
      <c r="W763" s="752"/>
      <c r="X763" s="752"/>
      <c r="Y763" s="752"/>
      <c r="Z763" s="752"/>
      <c r="AA763" s="752"/>
      <c r="AB763" s="752"/>
      <c r="AC763" s="752"/>
      <c r="AD763" s="752"/>
      <c r="AE763" s="752"/>
      <c r="AF763" s="752"/>
      <c r="AG763" s="752"/>
      <c r="AH763" s="752"/>
      <c r="AI763" s="752"/>
      <c r="AJ763" s="752"/>
      <c r="AK763" s="752"/>
      <c r="AL763" s="752"/>
      <c r="AM763" s="752"/>
      <c r="AN763" s="752"/>
      <c r="AO763" s="752"/>
      <c r="AP763" s="752"/>
    </row>
    <row r="764">
      <c r="A764" s="67"/>
      <c r="B764" s="101"/>
      <c r="C764" s="74"/>
      <c r="D764" s="67"/>
      <c r="E764" s="67"/>
      <c r="F764" s="74"/>
      <c r="G764" s="74"/>
      <c r="H764" s="74"/>
      <c r="I764" s="67"/>
      <c r="J764" s="67"/>
      <c r="K764" s="74"/>
      <c r="L764" s="74"/>
      <c r="M764" s="74"/>
      <c r="N764" s="74"/>
      <c r="O764" s="74"/>
      <c r="P764" s="74"/>
      <c r="Q764" s="74"/>
      <c r="R764" s="74"/>
      <c r="S764" s="752"/>
      <c r="T764" s="95"/>
      <c r="U764" s="752"/>
      <c r="V764" s="752"/>
      <c r="W764" s="752"/>
      <c r="X764" s="752"/>
      <c r="Y764" s="752"/>
      <c r="Z764" s="752"/>
      <c r="AA764" s="752"/>
      <c r="AB764" s="752"/>
      <c r="AC764" s="752"/>
      <c r="AD764" s="752"/>
      <c r="AE764" s="752"/>
      <c r="AF764" s="752"/>
      <c r="AG764" s="752"/>
      <c r="AH764" s="752"/>
      <c r="AI764" s="752"/>
      <c r="AJ764" s="752"/>
      <c r="AK764" s="752"/>
      <c r="AL764" s="752"/>
      <c r="AM764" s="752"/>
      <c r="AN764" s="752"/>
      <c r="AO764" s="752"/>
      <c r="AP764" s="752"/>
    </row>
    <row r="765">
      <c r="A765" s="67"/>
      <c r="B765" s="101"/>
      <c r="C765" s="74"/>
      <c r="D765" s="67"/>
      <c r="E765" s="67"/>
      <c r="F765" s="74"/>
      <c r="G765" s="74"/>
      <c r="H765" s="74"/>
      <c r="I765" s="67"/>
      <c r="J765" s="67"/>
      <c r="K765" s="74"/>
      <c r="L765" s="74"/>
      <c r="M765" s="74"/>
      <c r="N765" s="74"/>
      <c r="O765" s="74"/>
      <c r="P765" s="74"/>
      <c r="Q765" s="74"/>
      <c r="R765" s="74"/>
      <c r="S765" s="752"/>
      <c r="T765" s="95"/>
      <c r="U765" s="752"/>
      <c r="V765" s="752"/>
      <c r="W765" s="752"/>
      <c r="X765" s="752"/>
      <c r="Y765" s="752"/>
      <c r="Z765" s="752"/>
      <c r="AA765" s="752"/>
      <c r="AB765" s="752"/>
      <c r="AC765" s="752"/>
      <c r="AD765" s="752"/>
      <c r="AE765" s="752"/>
      <c r="AF765" s="752"/>
      <c r="AG765" s="752"/>
      <c r="AH765" s="752"/>
      <c r="AI765" s="752"/>
      <c r="AJ765" s="752"/>
      <c r="AK765" s="752"/>
      <c r="AL765" s="752"/>
      <c r="AM765" s="752"/>
      <c r="AN765" s="752"/>
      <c r="AO765" s="752"/>
      <c r="AP765" s="752"/>
    </row>
    <row r="766">
      <c r="A766" s="67"/>
      <c r="B766" s="101"/>
      <c r="C766" s="74"/>
      <c r="D766" s="67"/>
      <c r="E766" s="67"/>
      <c r="F766" s="74"/>
      <c r="G766" s="74"/>
      <c r="H766" s="74"/>
      <c r="I766" s="67"/>
      <c r="J766" s="67"/>
      <c r="K766" s="74"/>
      <c r="L766" s="74"/>
      <c r="M766" s="74"/>
      <c r="N766" s="74"/>
      <c r="O766" s="74"/>
      <c r="P766" s="74"/>
      <c r="Q766" s="74"/>
      <c r="R766" s="74"/>
      <c r="S766" s="752"/>
      <c r="T766" s="95"/>
      <c r="U766" s="752"/>
      <c r="V766" s="752"/>
      <c r="W766" s="752"/>
      <c r="X766" s="752"/>
      <c r="Y766" s="752"/>
      <c r="Z766" s="752"/>
      <c r="AA766" s="752"/>
      <c r="AB766" s="752"/>
      <c r="AC766" s="752"/>
      <c r="AD766" s="752"/>
      <c r="AE766" s="752"/>
      <c r="AF766" s="752"/>
      <c r="AG766" s="752"/>
      <c r="AH766" s="752"/>
      <c r="AI766" s="752"/>
      <c r="AJ766" s="752"/>
      <c r="AK766" s="752"/>
      <c r="AL766" s="752"/>
      <c r="AM766" s="752"/>
      <c r="AN766" s="752"/>
      <c r="AO766" s="752"/>
      <c r="AP766" s="752"/>
    </row>
    <row r="767">
      <c r="A767" s="67"/>
      <c r="B767" s="101"/>
      <c r="C767" s="74"/>
      <c r="D767" s="67"/>
      <c r="E767" s="67"/>
      <c r="F767" s="74"/>
      <c r="G767" s="74"/>
      <c r="H767" s="74"/>
      <c r="I767" s="67"/>
      <c r="J767" s="67"/>
      <c r="K767" s="74"/>
      <c r="L767" s="74"/>
      <c r="M767" s="74"/>
      <c r="N767" s="74"/>
      <c r="O767" s="74"/>
      <c r="P767" s="74"/>
      <c r="Q767" s="74"/>
      <c r="R767" s="74"/>
      <c r="S767" s="752"/>
      <c r="T767" s="95"/>
      <c r="U767" s="752"/>
      <c r="V767" s="752"/>
      <c r="W767" s="752"/>
      <c r="X767" s="752"/>
      <c r="Y767" s="752"/>
      <c r="Z767" s="752"/>
      <c r="AA767" s="752"/>
      <c r="AB767" s="752"/>
      <c r="AC767" s="752"/>
      <c r="AD767" s="752"/>
      <c r="AE767" s="752"/>
      <c r="AF767" s="752"/>
      <c r="AG767" s="752"/>
      <c r="AH767" s="752"/>
      <c r="AI767" s="752"/>
      <c r="AJ767" s="752"/>
      <c r="AK767" s="752"/>
      <c r="AL767" s="752"/>
      <c r="AM767" s="752"/>
      <c r="AN767" s="752"/>
      <c r="AO767" s="752"/>
      <c r="AP767" s="752"/>
    </row>
    <row r="768">
      <c r="A768" s="67"/>
      <c r="B768" s="101"/>
      <c r="C768" s="74"/>
      <c r="D768" s="67"/>
      <c r="E768" s="67"/>
      <c r="F768" s="74"/>
      <c r="G768" s="74"/>
      <c r="H768" s="74"/>
      <c r="I768" s="67"/>
      <c r="J768" s="67"/>
      <c r="K768" s="74"/>
      <c r="L768" s="74"/>
      <c r="M768" s="74"/>
      <c r="N768" s="74"/>
      <c r="O768" s="74"/>
      <c r="P768" s="74"/>
      <c r="Q768" s="74"/>
      <c r="R768" s="74"/>
      <c r="S768" s="752"/>
      <c r="T768" s="95"/>
      <c r="U768" s="752"/>
      <c r="V768" s="752"/>
      <c r="W768" s="752"/>
      <c r="X768" s="752"/>
      <c r="Y768" s="752"/>
      <c r="Z768" s="752"/>
      <c r="AA768" s="752"/>
      <c r="AB768" s="752"/>
      <c r="AC768" s="752"/>
      <c r="AD768" s="752"/>
      <c r="AE768" s="752"/>
      <c r="AF768" s="752"/>
      <c r="AG768" s="752"/>
      <c r="AH768" s="752"/>
      <c r="AI768" s="752"/>
      <c r="AJ768" s="752"/>
      <c r="AK768" s="752"/>
      <c r="AL768" s="752"/>
      <c r="AM768" s="752"/>
      <c r="AN768" s="752"/>
      <c r="AO768" s="752"/>
      <c r="AP768" s="752"/>
    </row>
    <row r="769">
      <c r="A769" s="67"/>
      <c r="B769" s="101"/>
      <c r="C769" s="74"/>
      <c r="D769" s="67"/>
      <c r="E769" s="67"/>
      <c r="F769" s="74"/>
      <c r="G769" s="74"/>
      <c r="H769" s="74"/>
      <c r="I769" s="67"/>
      <c r="J769" s="67"/>
      <c r="K769" s="74"/>
      <c r="L769" s="74"/>
      <c r="M769" s="74"/>
      <c r="N769" s="74"/>
      <c r="O769" s="74"/>
      <c r="P769" s="74"/>
      <c r="Q769" s="74"/>
      <c r="R769" s="74"/>
      <c r="S769" s="752"/>
      <c r="T769" s="95"/>
      <c r="U769" s="752"/>
      <c r="V769" s="752"/>
      <c r="W769" s="752"/>
      <c r="X769" s="752"/>
      <c r="Y769" s="752"/>
      <c r="Z769" s="752"/>
      <c r="AA769" s="752"/>
      <c r="AB769" s="752"/>
      <c r="AC769" s="752"/>
      <c r="AD769" s="752"/>
      <c r="AE769" s="752"/>
      <c r="AF769" s="752"/>
      <c r="AG769" s="752"/>
      <c r="AH769" s="752"/>
      <c r="AI769" s="752"/>
      <c r="AJ769" s="752"/>
      <c r="AK769" s="752"/>
      <c r="AL769" s="752"/>
      <c r="AM769" s="752"/>
      <c r="AN769" s="752"/>
      <c r="AO769" s="752"/>
      <c r="AP769" s="752"/>
    </row>
    <row r="770">
      <c r="A770" s="67"/>
      <c r="B770" s="101"/>
      <c r="C770" s="74"/>
      <c r="D770" s="67"/>
      <c r="E770" s="67"/>
      <c r="F770" s="74"/>
      <c r="G770" s="74"/>
      <c r="H770" s="74"/>
      <c r="I770" s="67"/>
      <c r="J770" s="67"/>
      <c r="K770" s="74"/>
      <c r="L770" s="74"/>
      <c r="M770" s="74"/>
      <c r="N770" s="74"/>
      <c r="O770" s="74"/>
      <c r="P770" s="74"/>
      <c r="Q770" s="74"/>
      <c r="R770" s="74"/>
      <c r="S770" s="752"/>
      <c r="T770" s="95"/>
      <c r="U770" s="752"/>
      <c r="V770" s="752"/>
      <c r="W770" s="752"/>
      <c r="X770" s="752"/>
      <c r="Y770" s="752"/>
      <c r="Z770" s="752"/>
      <c r="AA770" s="752"/>
      <c r="AB770" s="752"/>
      <c r="AC770" s="752"/>
      <c r="AD770" s="752"/>
      <c r="AE770" s="752"/>
      <c r="AF770" s="752"/>
      <c r="AG770" s="752"/>
      <c r="AH770" s="752"/>
      <c r="AI770" s="752"/>
      <c r="AJ770" s="752"/>
      <c r="AK770" s="752"/>
      <c r="AL770" s="752"/>
      <c r="AM770" s="752"/>
      <c r="AN770" s="752"/>
      <c r="AO770" s="752"/>
      <c r="AP770" s="752"/>
    </row>
    <row r="771">
      <c r="A771" s="67"/>
      <c r="B771" s="101"/>
      <c r="C771" s="74"/>
      <c r="D771" s="67"/>
      <c r="E771" s="67"/>
      <c r="F771" s="74"/>
      <c r="G771" s="74"/>
      <c r="H771" s="74"/>
      <c r="I771" s="67"/>
      <c r="J771" s="67"/>
      <c r="K771" s="74"/>
      <c r="L771" s="74"/>
      <c r="M771" s="74"/>
      <c r="N771" s="74"/>
      <c r="O771" s="74"/>
      <c r="P771" s="74"/>
      <c r="Q771" s="74"/>
      <c r="R771" s="74"/>
      <c r="S771" s="752"/>
      <c r="T771" s="95"/>
      <c r="U771" s="752"/>
      <c r="V771" s="752"/>
      <c r="W771" s="752"/>
      <c r="X771" s="752"/>
      <c r="Y771" s="752"/>
      <c r="Z771" s="752"/>
      <c r="AA771" s="752"/>
      <c r="AB771" s="752"/>
      <c r="AC771" s="752"/>
      <c r="AD771" s="752"/>
      <c r="AE771" s="752"/>
      <c r="AF771" s="752"/>
      <c r="AG771" s="752"/>
      <c r="AH771" s="752"/>
      <c r="AI771" s="752"/>
      <c r="AJ771" s="752"/>
      <c r="AK771" s="752"/>
      <c r="AL771" s="752"/>
      <c r="AM771" s="752"/>
      <c r="AN771" s="752"/>
      <c r="AO771" s="752"/>
      <c r="AP771" s="752"/>
    </row>
    <row r="772">
      <c r="A772" s="67"/>
      <c r="B772" s="101"/>
      <c r="C772" s="74"/>
      <c r="D772" s="67"/>
      <c r="E772" s="67"/>
      <c r="F772" s="74"/>
      <c r="G772" s="74"/>
      <c r="H772" s="74"/>
      <c r="I772" s="67"/>
      <c r="J772" s="67"/>
      <c r="K772" s="74"/>
      <c r="L772" s="74"/>
      <c r="M772" s="74"/>
      <c r="N772" s="74"/>
      <c r="O772" s="74"/>
      <c r="P772" s="74"/>
      <c r="Q772" s="74"/>
      <c r="R772" s="74"/>
      <c r="S772" s="752"/>
      <c r="T772" s="95"/>
      <c r="U772" s="752"/>
      <c r="V772" s="752"/>
      <c r="W772" s="752"/>
      <c r="X772" s="752"/>
      <c r="Y772" s="752"/>
      <c r="Z772" s="752"/>
      <c r="AA772" s="752"/>
      <c r="AB772" s="752"/>
      <c r="AC772" s="752"/>
      <c r="AD772" s="752"/>
      <c r="AE772" s="752"/>
      <c r="AF772" s="752"/>
      <c r="AG772" s="752"/>
      <c r="AH772" s="752"/>
      <c r="AI772" s="752"/>
      <c r="AJ772" s="752"/>
      <c r="AK772" s="752"/>
      <c r="AL772" s="752"/>
      <c r="AM772" s="752"/>
      <c r="AN772" s="752"/>
      <c r="AO772" s="752"/>
      <c r="AP772" s="752"/>
    </row>
    <row r="773">
      <c r="A773" s="67"/>
      <c r="B773" s="101"/>
      <c r="C773" s="74"/>
      <c r="D773" s="67"/>
      <c r="E773" s="67"/>
      <c r="F773" s="74"/>
      <c r="G773" s="74"/>
      <c r="H773" s="74"/>
      <c r="I773" s="67"/>
      <c r="J773" s="67"/>
      <c r="K773" s="74"/>
      <c r="L773" s="74"/>
      <c r="M773" s="74"/>
      <c r="N773" s="74"/>
      <c r="O773" s="74"/>
      <c r="P773" s="74"/>
      <c r="Q773" s="74"/>
      <c r="R773" s="74"/>
      <c r="S773" s="752"/>
      <c r="T773" s="95"/>
      <c r="U773" s="752"/>
      <c r="V773" s="752"/>
      <c r="W773" s="752"/>
      <c r="X773" s="752"/>
      <c r="Y773" s="752"/>
      <c r="Z773" s="752"/>
      <c r="AA773" s="752"/>
      <c r="AB773" s="752"/>
      <c r="AC773" s="752"/>
      <c r="AD773" s="752"/>
      <c r="AE773" s="752"/>
      <c r="AF773" s="752"/>
      <c r="AG773" s="752"/>
      <c r="AH773" s="752"/>
      <c r="AI773" s="752"/>
      <c r="AJ773" s="752"/>
      <c r="AK773" s="752"/>
      <c r="AL773" s="752"/>
      <c r="AM773" s="752"/>
      <c r="AN773" s="752"/>
      <c r="AO773" s="752"/>
      <c r="AP773" s="752"/>
    </row>
    <row r="774">
      <c r="A774" s="67"/>
      <c r="B774" s="101"/>
      <c r="C774" s="74"/>
      <c r="D774" s="67"/>
      <c r="E774" s="67"/>
      <c r="F774" s="74"/>
      <c r="G774" s="74"/>
      <c r="H774" s="74"/>
      <c r="I774" s="67"/>
      <c r="J774" s="67"/>
      <c r="K774" s="74"/>
      <c r="L774" s="74"/>
      <c r="M774" s="74"/>
      <c r="N774" s="74"/>
      <c r="O774" s="74"/>
      <c r="P774" s="74"/>
      <c r="Q774" s="74"/>
      <c r="R774" s="74"/>
      <c r="S774" s="752"/>
      <c r="T774" s="95"/>
      <c r="U774" s="752"/>
      <c r="V774" s="752"/>
      <c r="W774" s="752"/>
      <c r="X774" s="752"/>
      <c r="Y774" s="752"/>
      <c r="Z774" s="752"/>
      <c r="AA774" s="752"/>
      <c r="AB774" s="752"/>
      <c r="AC774" s="752"/>
      <c r="AD774" s="752"/>
      <c r="AE774" s="752"/>
      <c r="AF774" s="752"/>
      <c r="AG774" s="752"/>
      <c r="AH774" s="752"/>
      <c r="AI774" s="752"/>
      <c r="AJ774" s="752"/>
      <c r="AK774" s="752"/>
      <c r="AL774" s="752"/>
      <c r="AM774" s="752"/>
      <c r="AN774" s="752"/>
      <c r="AO774" s="752"/>
      <c r="AP774" s="752"/>
    </row>
    <row r="775">
      <c r="A775" s="67"/>
      <c r="B775" s="101"/>
      <c r="C775" s="74"/>
      <c r="D775" s="67"/>
      <c r="E775" s="67"/>
      <c r="F775" s="74"/>
      <c r="G775" s="74"/>
      <c r="H775" s="74"/>
      <c r="I775" s="67"/>
      <c r="J775" s="67"/>
      <c r="K775" s="74"/>
      <c r="L775" s="74"/>
      <c r="M775" s="74"/>
      <c r="N775" s="74"/>
      <c r="O775" s="74"/>
      <c r="P775" s="74"/>
      <c r="Q775" s="74"/>
      <c r="R775" s="74"/>
      <c r="S775" s="752"/>
      <c r="T775" s="95"/>
      <c r="U775" s="752"/>
      <c r="V775" s="752"/>
      <c r="W775" s="752"/>
      <c r="X775" s="752"/>
      <c r="Y775" s="752"/>
      <c r="Z775" s="752"/>
      <c r="AA775" s="752"/>
      <c r="AB775" s="752"/>
      <c r="AC775" s="752"/>
      <c r="AD775" s="752"/>
      <c r="AE775" s="752"/>
      <c r="AF775" s="752"/>
      <c r="AG775" s="752"/>
      <c r="AH775" s="752"/>
      <c r="AI775" s="752"/>
      <c r="AJ775" s="752"/>
      <c r="AK775" s="752"/>
      <c r="AL775" s="752"/>
      <c r="AM775" s="752"/>
      <c r="AN775" s="752"/>
      <c r="AO775" s="752"/>
      <c r="AP775" s="752"/>
    </row>
    <row r="776">
      <c r="A776" s="67"/>
      <c r="B776" s="101"/>
      <c r="C776" s="74"/>
      <c r="D776" s="67"/>
      <c r="E776" s="67"/>
      <c r="F776" s="74"/>
      <c r="G776" s="74"/>
      <c r="H776" s="74"/>
      <c r="I776" s="67"/>
      <c r="J776" s="67"/>
      <c r="K776" s="74"/>
      <c r="L776" s="74"/>
      <c r="M776" s="74"/>
      <c r="N776" s="74"/>
      <c r="O776" s="74"/>
      <c r="P776" s="74"/>
      <c r="Q776" s="74"/>
      <c r="R776" s="74"/>
      <c r="S776" s="752"/>
      <c r="T776" s="95"/>
      <c r="U776" s="752"/>
      <c r="V776" s="752"/>
      <c r="W776" s="752"/>
      <c r="X776" s="752"/>
      <c r="Y776" s="752"/>
      <c r="Z776" s="752"/>
      <c r="AA776" s="752"/>
      <c r="AB776" s="752"/>
      <c r="AC776" s="752"/>
      <c r="AD776" s="752"/>
      <c r="AE776" s="752"/>
      <c r="AF776" s="752"/>
      <c r="AG776" s="752"/>
      <c r="AH776" s="752"/>
      <c r="AI776" s="752"/>
      <c r="AJ776" s="752"/>
      <c r="AK776" s="752"/>
      <c r="AL776" s="752"/>
      <c r="AM776" s="752"/>
      <c r="AN776" s="752"/>
      <c r="AO776" s="752"/>
      <c r="AP776" s="752"/>
    </row>
    <row r="777">
      <c r="A777" s="67"/>
      <c r="B777" s="101"/>
      <c r="C777" s="74"/>
      <c r="D777" s="67"/>
      <c r="E777" s="67"/>
      <c r="F777" s="74"/>
      <c r="G777" s="74"/>
      <c r="H777" s="74"/>
      <c r="I777" s="67"/>
      <c r="J777" s="67"/>
      <c r="K777" s="74"/>
      <c r="L777" s="74"/>
      <c r="M777" s="74"/>
      <c r="N777" s="74"/>
      <c r="O777" s="74"/>
      <c r="P777" s="74"/>
      <c r="Q777" s="74"/>
      <c r="R777" s="74"/>
      <c r="S777" s="752"/>
      <c r="T777" s="95"/>
      <c r="U777" s="752"/>
      <c r="V777" s="752"/>
      <c r="W777" s="752"/>
      <c r="X777" s="752"/>
      <c r="Y777" s="752"/>
      <c r="Z777" s="752"/>
      <c r="AA777" s="752"/>
      <c r="AB777" s="752"/>
      <c r="AC777" s="752"/>
      <c r="AD777" s="752"/>
      <c r="AE777" s="752"/>
      <c r="AF777" s="752"/>
      <c r="AG777" s="752"/>
      <c r="AH777" s="752"/>
      <c r="AI777" s="752"/>
      <c r="AJ777" s="752"/>
      <c r="AK777" s="752"/>
      <c r="AL777" s="752"/>
      <c r="AM777" s="752"/>
      <c r="AN777" s="752"/>
      <c r="AO777" s="752"/>
      <c r="AP777" s="752"/>
    </row>
    <row r="778">
      <c r="A778" s="67"/>
      <c r="B778" s="101"/>
      <c r="C778" s="74"/>
      <c r="D778" s="67"/>
      <c r="E778" s="67"/>
      <c r="F778" s="74"/>
      <c r="G778" s="74"/>
      <c r="H778" s="74"/>
      <c r="I778" s="67"/>
      <c r="J778" s="67"/>
      <c r="K778" s="74"/>
      <c r="L778" s="74"/>
      <c r="M778" s="74"/>
      <c r="N778" s="74"/>
      <c r="O778" s="74"/>
      <c r="P778" s="74"/>
      <c r="Q778" s="74"/>
      <c r="R778" s="74"/>
      <c r="S778" s="752"/>
      <c r="T778" s="95"/>
      <c r="U778" s="752"/>
      <c r="V778" s="752"/>
      <c r="W778" s="752"/>
      <c r="X778" s="752"/>
      <c r="Y778" s="752"/>
      <c r="Z778" s="752"/>
      <c r="AA778" s="752"/>
      <c r="AB778" s="752"/>
      <c r="AC778" s="752"/>
      <c r="AD778" s="752"/>
      <c r="AE778" s="752"/>
      <c r="AF778" s="752"/>
      <c r="AG778" s="752"/>
      <c r="AH778" s="752"/>
      <c r="AI778" s="752"/>
      <c r="AJ778" s="752"/>
      <c r="AK778" s="752"/>
      <c r="AL778" s="752"/>
      <c r="AM778" s="752"/>
      <c r="AN778" s="752"/>
      <c r="AO778" s="752"/>
      <c r="AP778" s="752"/>
    </row>
    <row r="779">
      <c r="A779" s="67"/>
      <c r="B779" s="101"/>
      <c r="C779" s="74"/>
      <c r="D779" s="67"/>
      <c r="E779" s="67"/>
      <c r="F779" s="74"/>
      <c r="G779" s="74"/>
      <c r="H779" s="74"/>
      <c r="I779" s="67"/>
      <c r="J779" s="67"/>
      <c r="K779" s="74"/>
      <c r="L779" s="74"/>
      <c r="M779" s="74"/>
      <c r="N779" s="74"/>
      <c r="O779" s="74"/>
      <c r="P779" s="74"/>
      <c r="Q779" s="74"/>
      <c r="R779" s="74"/>
      <c r="S779" s="752"/>
      <c r="T779" s="95"/>
      <c r="U779" s="752"/>
      <c r="V779" s="752"/>
      <c r="W779" s="752"/>
      <c r="X779" s="752"/>
      <c r="Y779" s="752"/>
      <c r="Z779" s="752"/>
      <c r="AA779" s="752"/>
      <c r="AB779" s="752"/>
      <c r="AC779" s="752"/>
      <c r="AD779" s="752"/>
      <c r="AE779" s="752"/>
      <c r="AF779" s="752"/>
      <c r="AG779" s="752"/>
      <c r="AH779" s="752"/>
      <c r="AI779" s="752"/>
      <c r="AJ779" s="752"/>
      <c r="AK779" s="752"/>
      <c r="AL779" s="752"/>
      <c r="AM779" s="752"/>
      <c r="AN779" s="752"/>
      <c r="AO779" s="752"/>
      <c r="AP779" s="752"/>
    </row>
    <row r="780">
      <c r="A780" s="67"/>
      <c r="B780" s="101"/>
      <c r="C780" s="74"/>
      <c r="D780" s="67"/>
      <c r="E780" s="67"/>
      <c r="F780" s="74"/>
      <c r="G780" s="74"/>
      <c r="H780" s="74"/>
      <c r="I780" s="67"/>
      <c r="J780" s="67"/>
      <c r="K780" s="74"/>
      <c r="L780" s="74"/>
      <c r="M780" s="74"/>
      <c r="N780" s="74"/>
      <c r="O780" s="74"/>
      <c r="P780" s="74"/>
      <c r="Q780" s="74"/>
      <c r="R780" s="74"/>
      <c r="S780" s="752"/>
      <c r="T780" s="95"/>
      <c r="U780" s="752"/>
      <c r="V780" s="752"/>
      <c r="W780" s="752"/>
      <c r="X780" s="752"/>
      <c r="Y780" s="752"/>
      <c r="Z780" s="752"/>
      <c r="AA780" s="752"/>
      <c r="AB780" s="752"/>
      <c r="AC780" s="752"/>
      <c r="AD780" s="752"/>
      <c r="AE780" s="752"/>
      <c r="AF780" s="752"/>
      <c r="AG780" s="752"/>
      <c r="AH780" s="752"/>
      <c r="AI780" s="752"/>
      <c r="AJ780" s="752"/>
      <c r="AK780" s="752"/>
      <c r="AL780" s="752"/>
      <c r="AM780" s="752"/>
      <c r="AN780" s="752"/>
      <c r="AO780" s="752"/>
      <c r="AP780" s="752"/>
    </row>
    <row r="781">
      <c r="A781" s="67"/>
      <c r="B781" s="101"/>
      <c r="C781" s="74"/>
      <c r="D781" s="67"/>
      <c r="E781" s="67"/>
      <c r="F781" s="74"/>
      <c r="G781" s="74"/>
      <c r="H781" s="74"/>
      <c r="I781" s="67"/>
      <c r="J781" s="67"/>
      <c r="K781" s="74"/>
      <c r="L781" s="74"/>
      <c r="M781" s="74"/>
      <c r="N781" s="74"/>
      <c r="O781" s="74"/>
      <c r="P781" s="74"/>
      <c r="Q781" s="74"/>
      <c r="R781" s="74"/>
      <c r="S781" s="752"/>
      <c r="T781" s="95"/>
      <c r="U781" s="752"/>
      <c r="V781" s="752"/>
      <c r="W781" s="752"/>
      <c r="X781" s="752"/>
      <c r="Y781" s="752"/>
      <c r="Z781" s="752"/>
      <c r="AA781" s="752"/>
      <c r="AB781" s="752"/>
      <c r="AC781" s="752"/>
      <c r="AD781" s="752"/>
      <c r="AE781" s="752"/>
      <c r="AF781" s="752"/>
      <c r="AG781" s="752"/>
      <c r="AH781" s="752"/>
      <c r="AI781" s="752"/>
      <c r="AJ781" s="752"/>
      <c r="AK781" s="752"/>
      <c r="AL781" s="752"/>
      <c r="AM781" s="752"/>
      <c r="AN781" s="752"/>
      <c r="AO781" s="752"/>
      <c r="AP781" s="752"/>
    </row>
    <row r="782">
      <c r="A782" s="67"/>
      <c r="B782" s="101"/>
      <c r="C782" s="74"/>
      <c r="D782" s="67"/>
      <c r="E782" s="67"/>
      <c r="F782" s="74"/>
      <c r="G782" s="74"/>
      <c r="H782" s="74"/>
      <c r="I782" s="67"/>
      <c r="J782" s="67"/>
      <c r="K782" s="74"/>
      <c r="L782" s="74"/>
      <c r="M782" s="74"/>
      <c r="N782" s="74"/>
      <c r="O782" s="74"/>
      <c r="P782" s="74"/>
      <c r="Q782" s="74"/>
      <c r="R782" s="74"/>
      <c r="S782" s="752"/>
      <c r="T782" s="95"/>
      <c r="U782" s="752"/>
      <c r="V782" s="752"/>
      <c r="W782" s="752"/>
      <c r="X782" s="752"/>
      <c r="Y782" s="752"/>
      <c r="Z782" s="752"/>
      <c r="AA782" s="752"/>
      <c r="AB782" s="752"/>
      <c r="AC782" s="752"/>
      <c r="AD782" s="752"/>
      <c r="AE782" s="752"/>
      <c r="AF782" s="752"/>
      <c r="AG782" s="752"/>
      <c r="AH782" s="752"/>
      <c r="AI782" s="752"/>
      <c r="AJ782" s="752"/>
      <c r="AK782" s="752"/>
      <c r="AL782" s="752"/>
      <c r="AM782" s="752"/>
      <c r="AN782" s="752"/>
      <c r="AO782" s="752"/>
      <c r="AP782" s="752"/>
    </row>
    <row r="783">
      <c r="A783" s="67"/>
      <c r="B783" s="101"/>
      <c r="C783" s="74"/>
      <c r="D783" s="67"/>
      <c r="E783" s="67"/>
      <c r="F783" s="74"/>
      <c r="G783" s="74"/>
      <c r="H783" s="74"/>
      <c r="I783" s="67"/>
      <c r="J783" s="67"/>
      <c r="K783" s="74"/>
      <c r="L783" s="74"/>
      <c r="M783" s="74"/>
      <c r="N783" s="74"/>
      <c r="O783" s="74"/>
      <c r="P783" s="74"/>
      <c r="Q783" s="74"/>
      <c r="R783" s="74"/>
      <c r="S783" s="752"/>
      <c r="T783" s="95"/>
      <c r="U783" s="752"/>
      <c r="V783" s="752"/>
      <c r="W783" s="752"/>
      <c r="X783" s="752"/>
      <c r="Y783" s="752"/>
      <c r="Z783" s="752"/>
      <c r="AA783" s="752"/>
      <c r="AB783" s="752"/>
      <c r="AC783" s="752"/>
      <c r="AD783" s="752"/>
      <c r="AE783" s="752"/>
      <c r="AF783" s="752"/>
      <c r="AG783" s="752"/>
      <c r="AH783" s="752"/>
      <c r="AI783" s="752"/>
      <c r="AJ783" s="752"/>
      <c r="AK783" s="752"/>
      <c r="AL783" s="752"/>
      <c r="AM783" s="752"/>
      <c r="AN783" s="752"/>
      <c r="AO783" s="752"/>
      <c r="AP783" s="752"/>
    </row>
    <row r="784">
      <c r="A784" s="67"/>
      <c r="B784" s="101"/>
      <c r="C784" s="74"/>
      <c r="D784" s="67"/>
      <c r="E784" s="67"/>
      <c r="F784" s="74"/>
      <c r="G784" s="74"/>
      <c r="H784" s="74"/>
      <c r="I784" s="67"/>
      <c r="J784" s="67"/>
      <c r="K784" s="74"/>
      <c r="L784" s="74"/>
      <c r="M784" s="74"/>
      <c r="N784" s="74"/>
      <c r="O784" s="74"/>
      <c r="P784" s="74"/>
      <c r="Q784" s="74"/>
      <c r="R784" s="74"/>
      <c r="S784" s="752"/>
      <c r="T784" s="95"/>
      <c r="U784" s="752"/>
      <c r="V784" s="752"/>
      <c r="W784" s="752"/>
      <c r="X784" s="752"/>
      <c r="Y784" s="752"/>
      <c r="Z784" s="752"/>
      <c r="AA784" s="752"/>
      <c r="AB784" s="752"/>
      <c r="AC784" s="752"/>
      <c r="AD784" s="752"/>
      <c r="AE784" s="752"/>
      <c r="AF784" s="752"/>
      <c r="AG784" s="752"/>
      <c r="AH784" s="752"/>
      <c r="AI784" s="752"/>
      <c r="AJ784" s="752"/>
      <c r="AK784" s="752"/>
      <c r="AL784" s="752"/>
      <c r="AM784" s="752"/>
      <c r="AN784" s="752"/>
      <c r="AO784" s="752"/>
      <c r="AP784" s="752"/>
    </row>
    <row r="785">
      <c r="A785" s="67"/>
      <c r="B785" s="101"/>
      <c r="C785" s="74"/>
      <c r="D785" s="67"/>
      <c r="E785" s="67"/>
      <c r="F785" s="74"/>
      <c r="G785" s="74"/>
      <c r="H785" s="74"/>
      <c r="I785" s="67"/>
      <c r="J785" s="67"/>
      <c r="K785" s="74"/>
      <c r="L785" s="74"/>
      <c r="M785" s="74"/>
      <c r="N785" s="74"/>
      <c r="O785" s="74"/>
      <c r="P785" s="74"/>
      <c r="Q785" s="74"/>
      <c r="R785" s="74"/>
      <c r="S785" s="752"/>
      <c r="T785" s="95"/>
      <c r="U785" s="752"/>
      <c r="V785" s="752"/>
      <c r="W785" s="752"/>
      <c r="X785" s="752"/>
      <c r="Y785" s="752"/>
      <c r="Z785" s="752"/>
      <c r="AA785" s="752"/>
      <c r="AB785" s="752"/>
      <c r="AC785" s="752"/>
      <c r="AD785" s="752"/>
      <c r="AE785" s="752"/>
      <c r="AF785" s="752"/>
      <c r="AG785" s="752"/>
      <c r="AH785" s="752"/>
      <c r="AI785" s="752"/>
      <c r="AJ785" s="752"/>
      <c r="AK785" s="752"/>
      <c r="AL785" s="752"/>
      <c r="AM785" s="752"/>
      <c r="AN785" s="752"/>
      <c r="AO785" s="752"/>
      <c r="AP785" s="752"/>
    </row>
    <row r="786">
      <c r="A786" s="67"/>
      <c r="B786" s="101"/>
      <c r="C786" s="74"/>
      <c r="D786" s="67"/>
      <c r="E786" s="67"/>
      <c r="F786" s="74"/>
      <c r="G786" s="74"/>
      <c r="H786" s="74"/>
      <c r="I786" s="67"/>
      <c r="J786" s="67"/>
      <c r="K786" s="74"/>
      <c r="L786" s="74"/>
      <c r="M786" s="74"/>
      <c r="N786" s="74"/>
      <c r="O786" s="74"/>
      <c r="P786" s="74"/>
      <c r="Q786" s="74"/>
      <c r="R786" s="74"/>
      <c r="S786" s="752"/>
      <c r="T786" s="95"/>
      <c r="U786" s="752"/>
      <c r="V786" s="752"/>
      <c r="W786" s="752"/>
      <c r="X786" s="752"/>
      <c r="Y786" s="752"/>
      <c r="Z786" s="752"/>
      <c r="AA786" s="752"/>
      <c r="AB786" s="752"/>
      <c r="AC786" s="752"/>
      <c r="AD786" s="752"/>
      <c r="AE786" s="752"/>
      <c r="AF786" s="752"/>
      <c r="AG786" s="752"/>
      <c r="AH786" s="752"/>
      <c r="AI786" s="752"/>
      <c r="AJ786" s="752"/>
      <c r="AK786" s="752"/>
      <c r="AL786" s="752"/>
      <c r="AM786" s="752"/>
      <c r="AN786" s="752"/>
      <c r="AO786" s="752"/>
      <c r="AP786" s="752"/>
    </row>
    <row r="787">
      <c r="A787" s="67"/>
      <c r="B787" s="101"/>
      <c r="C787" s="74"/>
      <c r="D787" s="67"/>
      <c r="E787" s="67"/>
      <c r="F787" s="74"/>
      <c r="G787" s="74"/>
      <c r="H787" s="74"/>
      <c r="I787" s="67"/>
      <c r="J787" s="67"/>
      <c r="K787" s="74"/>
      <c r="L787" s="74"/>
      <c r="M787" s="74"/>
      <c r="N787" s="74"/>
      <c r="O787" s="74"/>
      <c r="P787" s="74"/>
      <c r="Q787" s="74"/>
      <c r="R787" s="74"/>
      <c r="S787" s="752"/>
      <c r="T787" s="95"/>
      <c r="U787" s="752"/>
      <c r="V787" s="752"/>
      <c r="W787" s="752"/>
      <c r="X787" s="752"/>
      <c r="Y787" s="752"/>
      <c r="Z787" s="752"/>
      <c r="AA787" s="752"/>
      <c r="AB787" s="752"/>
      <c r="AC787" s="752"/>
      <c r="AD787" s="752"/>
      <c r="AE787" s="752"/>
      <c r="AF787" s="752"/>
      <c r="AG787" s="752"/>
      <c r="AH787" s="752"/>
      <c r="AI787" s="752"/>
      <c r="AJ787" s="752"/>
      <c r="AK787" s="752"/>
      <c r="AL787" s="752"/>
      <c r="AM787" s="752"/>
      <c r="AN787" s="752"/>
      <c r="AO787" s="752"/>
      <c r="AP787" s="752"/>
    </row>
    <row r="788">
      <c r="A788" s="67"/>
      <c r="B788" s="101"/>
      <c r="C788" s="74"/>
      <c r="D788" s="67"/>
      <c r="E788" s="67"/>
      <c r="F788" s="74"/>
      <c r="G788" s="74"/>
      <c r="H788" s="74"/>
      <c r="I788" s="67"/>
      <c r="J788" s="67"/>
      <c r="K788" s="74"/>
      <c r="L788" s="74"/>
      <c r="M788" s="74"/>
      <c r="N788" s="74"/>
      <c r="O788" s="74"/>
      <c r="P788" s="74"/>
      <c r="Q788" s="74"/>
      <c r="R788" s="74"/>
      <c r="S788" s="752"/>
      <c r="T788" s="95"/>
      <c r="U788" s="752"/>
      <c r="V788" s="752"/>
      <c r="W788" s="752"/>
      <c r="X788" s="752"/>
      <c r="Y788" s="752"/>
      <c r="Z788" s="752"/>
      <c r="AA788" s="752"/>
      <c r="AB788" s="752"/>
      <c r="AC788" s="752"/>
      <c r="AD788" s="752"/>
      <c r="AE788" s="752"/>
      <c r="AF788" s="752"/>
      <c r="AG788" s="752"/>
      <c r="AH788" s="752"/>
      <c r="AI788" s="752"/>
      <c r="AJ788" s="752"/>
      <c r="AK788" s="752"/>
      <c r="AL788" s="752"/>
      <c r="AM788" s="752"/>
      <c r="AN788" s="752"/>
      <c r="AO788" s="752"/>
      <c r="AP788" s="752"/>
    </row>
    <row r="789">
      <c r="A789" s="67"/>
      <c r="B789" s="101"/>
      <c r="C789" s="74"/>
      <c r="D789" s="67"/>
      <c r="E789" s="67"/>
      <c r="F789" s="74"/>
      <c r="G789" s="74"/>
      <c r="H789" s="74"/>
      <c r="I789" s="67"/>
      <c r="J789" s="67"/>
      <c r="K789" s="74"/>
      <c r="L789" s="74"/>
      <c r="M789" s="74"/>
      <c r="N789" s="74"/>
      <c r="O789" s="74"/>
      <c r="P789" s="74"/>
      <c r="Q789" s="74"/>
      <c r="R789" s="74"/>
      <c r="S789" s="752"/>
      <c r="T789" s="95"/>
      <c r="U789" s="752"/>
      <c r="V789" s="752"/>
      <c r="W789" s="752"/>
      <c r="X789" s="752"/>
      <c r="Y789" s="752"/>
      <c r="Z789" s="752"/>
      <c r="AA789" s="752"/>
      <c r="AB789" s="752"/>
      <c r="AC789" s="752"/>
      <c r="AD789" s="752"/>
      <c r="AE789" s="752"/>
      <c r="AF789" s="752"/>
      <c r="AG789" s="752"/>
      <c r="AH789" s="752"/>
      <c r="AI789" s="752"/>
      <c r="AJ789" s="752"/>
      <c r="AK789" s="752"/>
      <c r="AL789" s="752"/>
      <c r="AM789" s="752"/>
      <c r="AN789" s="752"/>
      <c r="AO789" s="752"/>
      <c r="AP789" s="752"/>
    </row>
    <row r="790">
      <c r="A790" s="67"/>
      <c r="B790" s="101"/>
      <c r="C790" s="74"/>
      <c r="D790" s="67"/>
      <c r="E790" s="67"/>
      <c r="F790" s="74"/>
      <c r="G790" s="74"/>
      <c r="H790" s="74"/>
      <c r="I790" s="67"/>
      <c r="J790" s="67"/>
      <c r="K790" s="74"/>
      <c r="L790" s="74"/>
      <c r="M790" s="74"/>
      <c r="N790" s="74"/>
      <c r="O790" s="74"/>
      <c r="P790" s="74"/>
      <c r="Q790" s="74"/>
      <c r="R790" s="74"/>
      <c r="S790" s="752"/>
      <c r="T790" s="95"/>
      <c r="U790" s="752"/>
      <c r="V790" s="752"/>
      <c r="W790" s="752"/>
      <c r="X790" s="752"/>
      <c r="Y790" s="752"/>
      <c r="Z790" s="752"/>
      <c r="AA790" s="752"/>
      <c r="AB790" s="752"/>
      <c r="AC790" s="752"/>
      <c r="AD790" s="752"/>
      <c r="AE790" s="752"/>
      <c r="AF790" s="752"/>
      <c r="AG790" s="752"/>
      <c r="AH790" s="752"/>
      <c r="AI790" s="752"/>
      <c r="AJ790" s="752"/>
      <c r="AK790" s="752"/>
      <c r="AL790" s="752"/>
      <c r="AM790" s="752"/>
      <c r="AN790" s="752"/>
      <c r="AO790" s="752"/>
      <c r="AP790" s="752"/>
    </row>
    <row r="791">
      <c r="A791" s="67"/>
      <c r="B791" s="101"/>
      <c r="C791" s="74"/>
      <c r="D791" s="67"/>
      <c r="E791" s="67"/>
      <c r="F791" s="74"/>
      <c r="G791" s="74"/>
      <c r="H791" s="74"/>
      <c r="I791" s="67"/>
      <c r="J791" s="67"/>
      <c r="K791" s="74"/>
      <c r="L791" s="74"/>
      <c r="M791" s="74"/>
      <c r="N791" s="74"/>
      <c r="O791" s="74"/>
      <c r="P791" s="74"/>
      <c r="Q791" s="74"/>
      <c r="R791" s="74"/>
      <c r="S791" s="752"/>
      <c r="T791" s="95"/>
      <c r="U791" s="752"/>
      <c r="V791" s="752"/>
      <c r="W791" s="752"/>
      <c r="X791" s="752"/>
      <c r="Y791" s="752"/>
      <c r="Z791" s="752"/>
      <c r="AA791" s="752"/>
      <c r="AB791" s="752"/>
      <c r="AC791" s="752"/>
      <c r="AD791" s="752"/>
      <c r="AE791" s="752"/>
      <c r="AF791" s="752"/>
      <c r="AG791" s="752"/>
      <c r="AH791" s="752"/>
      <c r="AI791" s="752"/>
      <c r="AJ791" s="752"/>
      <c r="AK791" s="752"/>
      <c r="AL791" s="752"/>
      <c r="AM791" s="752"/>
      <c r="AN791" s="752"/>
      <c r="AO791" s="752"/>
      <c r="AP791" s="752"/>
    </row>
    <row r="792">
      <c r="A792" s="67"/>
      <c r="B792" s="101"/>
      <c r="C792" s="74"/>
      <c r="D792" s="67"/>
      <c r="E792" s="67"/>
      <c r="F792" s="74"/>
      <c r="G792" s="74"/>
      <c r="H792" s="74"/>
      <c r="I792" s="67"/>
      <c r="J792" s="67"/>
      <c r="K792" s="74"/>
      <c r="L792" s="74"/>
      <c r="M792" s="74"/>
      <c r="N792" s="74"/>
      <c r="O792" s="74"/>
      <c r="P792" s="74"/>
      <c r="Q792" s="74"/>
      <c r="R792" s="74"/>
      <c r="S792" s="752"/>
      <c r="T792" s="95"/>
      <c r="U792" s="752"/>
      <c r="V792" s="752"/>
      <c r="W792" s="752"/>
      <c r="X792" s="752"/>
      <c r="Y792" s="752"/>
      <c r="Z792" s="752"/>
      <c r="AA792" s="752"/>
      <c r="AB792" s="752"/>
      <c r="AC792" s="752"/>
      <c r="AD792" s="752"/>
      <c r="AE792" s="752"/>
      <c r="AF792" s="752"/>
      <c r="AG792" s="752"/>
      <c r="AH792" s="752"/>
      <c r="AI792" s="752"/>
      <c r="AJ792" s="752"/>
      <c r="AK792" s="752"/>
      <c r="AL792" s="752"/>
      <c r="AM792" s="752"/>
      <c r="AN792" s="752"/>
      <c r="AO792" s="752"/>
      <c r="AP792" s="752"/>
    </row>
    <row r="793">
      <c r="A793" s="67"/>
      <c r="B793" s="101"/>
      <c r="C793" s="74"/>
      <c r="D793" s="67"/>
      <c r="E793" s="67"/>
      <c r="F793" s="74"/>
      <c r="G793" s="74"/>
      <c r="H793" s="74"/>
      <c r="I793" s="67"/>
      <c r="J793" s="67"/>
      <c r="K793" s="74"/>
      <c r="L793" s="74"/>
      <c r="M793" s="74"/>
      <c r="N793" s="74"/>
      <c r="O793" s="74"/>
      <c r="P793" s="74"/>
      <c r="Q793" s="74"/>
      <c r="R793" s="74"/>
      <c r="S793" s="752"/>
      <c r="T793" s="95"/>
      <c r="U793" s="752"/>
      <c r="V793" s="752"/>
      <c r="W793" s="752"/>
      <c r="X793" s="752"/>
      <c r="Y793" s="752"/>
      <c r="Z793" s="752"/>
      <c r="AA793" s="752"/>
      <c r="AB793" s="752"/>
      <c r="AC793" s="752"/>
      <c r="AD793" s="752"/>
      <c r="AE793" s="752"/>
      <c r="AF793" s="752"/>
      <c r="AG793" s="752"/>
      <c r="AH793" s="752"/>
      <c r="AI793" s="752"/>
      <c r="AJ793" s="752"/>
      <c r="AK793" s="752"/>
      <c r="AL793" s="752"/>
      <c r="AM793" s="752"/>
      <c r="AN793" s="752"/>
      <c r="AO793" s="752"/>
      <c r="AP793" s="752"/>
    </row>
    <row r="794">
      <c r="A794" s="67"/>
      <c r="B794" s="101"/>
      <c r="C794" s="74"/>
      <c r="D794" s="67"/>
      <c r="E794" s="67"/>
      <c r="F794" s="74"/>
      <c r="G794" s="74"/>
      <c r="H794" s="74"/>
      <c r="I794" s="67"/>
      <c r="J794" s="67"/>
      <c r="K794" s="74"/>
      <c r="L794" s="74"/>
      <c r="M794" s="74"/>
      <c r="N794" s="74"/>
      <c r="O794" s="74"/>
      <c r="P794" s="74"/>
      <c r="Q794" s="74"/>
      <c r="R794" s="74"/>
      <c r="S794" s="752"/>
      <c r="T794" s="95"/>
      <c r="U794" s="752"/>
      <c r="V794" s="752"/>
      <c r="W794" s="752"/>
      <c r="X794" s="752"/>
      <c r="Y794" s="752"/>
      <c r="Z794" s="752"/>
      <c r="AA794" s="752"/>
      <c r="AB794" s="752"/>
      <c r="AC794" s="752"/>
      <c r="AD794" s="752"/>
      <c r="AE794" s="752"/>
      <c r="AF794" s="752"/>
      <c r="AG794" s="752"/>
      <c r="AH794" s="752"/>
      <c r="AI794" s="752"/>
      <c r="AJ794" s="752"/>
      <c r="AK794" s="752"/>
      <c r="AL794" s="752"/>
      <c r="AM794" s="752"/>
      <c r="AN794" s="752"/>
      <c r="AO794" s="752"/>
      <c r="AP794" s="752"/>
    </row>
    <row r="795">
      <c r="A795" s="67"/>
      <c r="B795" s="101"/>
      <c r="C795" s="74"/>
      <c r="D795" s="67"/>
      <c r="E795" s="67"/>
      <c r="F795" s="74"/>
      <c r="G795" s="74"/>
      <c r="H795" s="74"/>
      <c r="I795" s="67"/>
      <c r="J795" s="67"/>
      <c r="K795" s="74"/>
      <c r="L795" s="74"/>
      <c r="M795" s="74"/>
      <c r="N795" s="74"/>
      <c r="O795" s="74"/>
      <c r="P795" s="74"/>
      <c r="Q795" s="74"/>
      <c r="R795" s="74"/>
      <c r="S795" s="752"/>
      <c r="T795" s="95"/>
      <c r="U795" s="752"/>
      <c r="V795" s="752"/>
      <c r="W795" s="752"/>
      <c r="X795" s="752"/>
      <c r="Y795" s="752"/>
      <c r="Z795" s="752"/>
      <c r="AA795" s="752"/>
      <c r="AB795" s="752"/>
      <c r="AC795" s="752"/>
      <c r="AD795" s="752"/>
      <c r="AE795" s="752"/>
      <c r="AF795" s="752"/>
      <c r="AG795" s="752"/>
      <c r="AH795" s="752"/>
      <c r="AI795" s="752"/>
      <c r="AJ795" s="752"/>
      <c r="AK795" s="752"/>
      <c r="AL795" s="752"/>
      <c r="AM795" s="752"/>
      <c r="AN795" s="752"/>
      <c r="AO795" s="752"/>
      <c r="AP795" s="752"/>
    </row>
    <row r="796">
      <c r="A796" s="67"/>
      <c r="B796" s="101"/>
      <c r="C796" s="74"/>
      <c r="D796" s="67"/>
      <c r="E796" s="67"/>
      <c r="F796" s="74"/>
      <c r="G796" s="74"/>
      <c r="H796" s="74"/>
      <c r="I796" s="67"/>
      <c r="J796" s="67"/>
      <c r="K796" s="74"/>
      <c r="L796" s="74"/>
      <c r="M796" s="74"/>
      <c r="N796" s="74"/>
      <c r="O796" s="74"/>
      <c r="P796" s="74"/>
      <c r="Q796" s="74"/>
      <c r="R796" s="74"/>
      <c r="S796" s="752"/>
      <c r="T796" s="95"/>
      <c r="U796" s="752"/>
      <c r="V796" s="752"/>
      <c r="W796" s="752"/>
      <c r="X796" s="752"/>
      <c r="Y796" s="752"/>
      <c r="Z796" s="752"/>
      <c r="AA796" s="752"/>
      <c r="AB796" s="752"/>
      <c r="AC796" s="752"/>
      <c r="AD796" s="752"/>
      <c r="AE796" s="752"/>
      <c r="AF796" s="752"/>
      <c r="AG796" s="752"/>
      <c r="AH796" s="752"/>
      <c r="AI796" s="752"/>
      <c r="AJ796" s="752"/>
      <c r="AK796" s="752"/>
      <c r="AL796" s="752"/>
      <c r="AM796" s="752"/>
      <c r="AN796" s="752"/>
      <c r="AO796" s="752"/>
      <c r="AP796" s="752"/>
    </row>
    <row r="797">
      <c r="A797" s="67"/>
      <c r="B797" s="101"/>
      <c r="C797" s="74"/>
      <c r="D797" s="67"/>
      <c r="E797" s="67"/>
      <c r="F797" s="74"/>
      <c r="G797" s="74"/>
      <c r="H797" s="74"/>
      <c r="I797" s="67"/>
      <c r="J797" s="67"/>
      <c r="K797" s="74"/>
      <c r="L797" s="74"/>
      <c r="M797" s="74"/>
      <c r="N797" s="74"/>
      <c r="O797" s="74"/>
      <c r="P797" s="74"/>
      <c r="Q797" s="74"/>
      <c r="R797" s="74"/>
      <c r="S797" s="752"/>
      <c r="T797" s="95"/>
      <c r="U797" s="752"/>
      <c r="V797" s="752"/>
      <c r="W797" s="752"/>
      <c r="X797" s="752"/>
      <c r="Y797" s="752"/>
      <c r="Z797" s="752"/>
      <c r="AA797" s="752"/>
      <c r="AB797" s="752"/>
      <c r="AC797" s="752"/>
      <c r="AD797" s="752"/>
      <c r="AE797" s="752"/>
      <c r="AF797" s="752"/>
      <c r="AG797" s="752"/>
      <c r="AH797" s="752"/>
      <c r="AI797" s="752"/>
      <c r="AJ797" s="752"/>
      <c r="AK797" s="752"/>
      <c r="AL797" s="752"/>
      <c r="AM797" s="752"/>
      <c r="AN797" s="752"/>
      <c r="AO797" s="752"/>
      <c r="AP797" s="752"/>
    </row>
    <row r="798">
      <c r="A798" s="67"/>
      <c r="B798" s="101"/>
      <c r="C798" s="74"/>
      <c r="D798" s="67"/>
      <c r="E798" s="67"/>
      <c r="F798" s="74"/>
      <c r="G798" s="74"/>
      <c r="H798" s="74"/>
      <c r="I798" s="67"/>
      <c r="J798" s="67"/>
      <c r="K798" s="74"/>
      <c r="L798" s="74"/>
      <c r="M798" s="74"/>
      <c r="N798" s="74"/>
      <c r="O798" s="74"/>
      <c r="P798" s="74"/>
      <c r="Q798" s="74"/>
      <c r="R798" s="74"/>
      <c r="S798" s="752"/>
      <c r="T798" s="95"/>
      <c r="U798" s="752"/>
      <c r="V798" s="752"/>
      <c r="W798" s="752"/>
      <c r="X798" s="752"/>
      <c r="Y798" s="752"/>
      <c r="Z798" s="752"/>
      <c r="AA798" s="752"/>
      <c r="AB798" s="752"/>
      <c r="AC798" s="752"/>
      <c r="AD798" s="752"/>
      <c r="AE798" s="752"/>
      <c r="AF798" s="752"/>
      <c r="AG798" s="752"/>
      <c r="AH798" s="752"/>
      <c r="AI798" s="752"/>
      <c r="AJ798" s="752"/>
      <c r="AK798" s="752"/>
      <c r="AL798" s="752"/>
      <c r="AM798" s="752"/>
      <c r="AN798" s="752"/>
      <c r="AO798" s="752"/>
      <c r="AP798" s="752"/>
    </row>
    <row r="799">
      <c r="A799" s="67"/>
      <c r="B799" s="101"/>
      <c r="C799" s="74"/>
      <c r="D799" s="67"/>
      <c r="E799" s="67"/>
      <c r="F799" s="74"/>
      <c r="G799" s="74"/>
      <c r="H799" s="74"/>
      <c r="I799" s="67"/>
      <c r="J799" s="67"/>
      <c r="K799" s="74"/>
      <c r="L799" s="74"/>
      <c r="M799" s="74"/>
      <c r="N799" s="74"/>
      <c r="O799" s="74"/>
      <c r="P799" s="74"/>
      <c r="Q799" s="74"/>
      <c r="R799" s="74"/>
      <c r="S799" s="752"/>
      <c r="T799" s="95"/>
      <c r="U799" s="752"/>
      <c r="V799" s="752"/>
      <c r="W799" s="752"/>
      <c r="X799" s="752"/>
      <c r="Y799" s="752"/>
      <c r="Z799" s="752"/>
      <c r="AA799" s="752"/>
      <c r="AB799" s="752"/>
      <c r="AC799" s="752"/>
      <c r="AD799" s="752"/>
      <c r="AE799" s="752"/>
      <c r="AF799" s="752"/>
      <c r="AG799" s="752"/>
      <c r="AH799" s="752"/>
      <c r="AI799" s="752"/>
      <c r="AJ799" s="752"/>
      <c r="AK799" s="752"/>
      <c r="AL799" s="752"/>
      <c r="AM799" s="752"/>
      <c r="AN799" s="752"/>
      <c r="AO799" s="752"/>
      <c r="AP799" s="752"/>
    </row>
    <row r="800">
      <c r="A800" s="67"/>
      <c r="B800" s="101"/>
      <c r="C800" s="74"/>
      <c r="D800" s="67"/>
      <c r="E800" s="67"/>
      <c r="F800" s="74"/>
      <c r="G800" s="74"/>
      <c r="H800" s="74"/>
      <c r="I800" s="67"/>
      <c r="J800" s="67"/>
      <c r="K800" s="74"/>
      <c r="L800" s="74"/>
      <c r="M800" s="74"/>
      <c r="N800" s="74"/>
      <c r="O800" s="74"/>
      <c r="P800" s="74"/>
      <c r="Q800" s="74"/>
      <c r="R800" s="74"/>
      <c r="S800" s="752"/>
      <c r="T800" s="95"/>
      <c r="U800" s="752"/>
      <c r="V800" s="752"/>
      <c r="W800" s="752"/>
      <c r="X800" s="752"/>
      <c r="Y800" s="752"/>
      <c r="Z800" s="752"/>
      <c r="AA800" s="752"/>
      <c r="AB800" s="752"/>
      <c r="AC800" s="752"/>
      <c r="AD800" s="752"/>
      <c r="AE800" s="752"/>
      <c r="AF800" s="752"/>
      <c r="AG800" s="752"/>
      <c r="AH800" s="752"/>
      <c r="AI800" s="752"/>
      <c r="AJ800" s="752"/>
      <c r="AK800" s="752"/>
      <c r="AL800" s="752"/>
      <c r="AM800" s="752"/>
      <c r="AN800" s="752"/>
      <c r="AO800" s="752"/>
      <c r="AP800" s="752"/>
    </row>
    <row r="801">
      <c r="A801" s="67"/>
      <c r="B801" s="101"/>
      <c r="C801" s="74"/>
      <c r="D801" s="67"/>
      <c r="E801" s="67"/>
      <c r="F801" s="74"/>
      <c r="G801" s="74"/>
      <c r="H801" s="74"/>
      <c r="I801" s="67"/>
      <c r="J801" s="67"/>
      <c r="K801" s="74"/>
      <c r="L801" s="74"/>
      <c r="M801" s="74"/>
      <c r="N801" s="74"/>
      <c r="O801" s="74"/>
      <c r="P801" s="74"/>
      <c r="Q801" s="74"/>
      <c r="R801" s="74"/>
      <c r="S801" s="752"/>
      <c r="T801" s="95"/>
      <c r="U801" s="752"/>
      <c r="V801" s="752"/>
      <c r="W801" s="752"/>
      <c r="X801" s="752"/>
      <c r="Y801" s="752"/>
      <c r="Z801" s="752"/>
      <c r="AA801" s="752"/>
      <c r="AB801" s="752"/>
      <c r="AC801" s="752"/>
      <c r="AD801" s="752"/>
      <c r="AE801" s="752"/>
      <c r="AF801" s="752"/>
      <c r="AG801" s="752"/>
      <c r="AH801" s="752"/>
      <c r="AI801" s="752"/>
      <c r="AJ801" s="752"/>
      <c r="AK801" s="752"/>
      <c r="AL801" s="752"/>
      <c r="AM801" s="752"/>
      <c r="AN801" s="752"/>
      <c r="AO801" s="752"/>
      <c r="AP801" s="752"/>
    </row>
    <row r="802">
      <c r="A802" s="67"/>
      <c r="B802" s="101"/>
      <c r="C802" s="74"/>
      <c r="D802" s="67"/>
      <c r="E802" s="67"/>
      <c r="F802" s="74"/>
      <c r="G802" s="74"/>
      <c r="H802" s="74"/>
      <c r="I802" s="67"/>
      <c r="J802" s="67"/>
      <c r="K802" s="74"/>
      <c r="L802" s="74"/>
      <c r="M802" s="74"/>
      <c r="N802" s="74"/>
      <c r="O802" s="74"/>
      <c r="P802" s="74"/>
      <c r="Q802" s="74"/>
      <c r="R802" s="74"/>
      <c r="S802" s="752"/>
      <c r="T802" s="95"/>
      <c r="U802" s="752"/>
      <c r="V802" s="752"/>
      <c r="W802" s="752"/>
      <c r="X802" s="752"/>
      <c r="Y802" s="752"/>
      <c r="Z802" s="752"/>
      <c r="AA802" s="752"/>
      <c r="AB802" s="752"/>
      <c r="AC802" s="752"/>
      <c r="AD802" s="752"/>
      <c r="AE802" s="752"/>
      <c r="AF802" s="752"/>
      <c r="AG802" s="752"/>
      <c r="AH802" s="752"/>
      <c r="AI802" s="752"/>
      <c r="AJ802" s="752"/>
      <c r="AK802" s="752"/>
      <c r="AL802" s="752"/>
      <c r="AM802" s="752"/>
      <c r="AN802" s="752"/>
      <c r="AO802" s="752"/>
      <c r="AP802" s="752"/>
    </row>
    <row r="803">
      <c r="A803" s="67"/>
      <c r="B803" s="101"/>
      <c r="C803" s="74"/>
      <c r="D803" s="67"/>
      <c r="E803" s="67"/>
      <c r="F803" s="74"/>
      <c r="G803" s="74"/>
      <c r="H803" s="74"/>
      <c r="I803" s="67"/>
      <c r="J803" s="67"/>
      <c r="K803" s="74"/>
      <c r="L803" s="74"/>
      <c r="M803" s="74"/>
      <c r="N803" s="74"/>
      <c r="O803" s="74"/>
      <c r="P803" s="74"/>
      <c r="Q803" s="74"/>
      <c r="R803" s="74"/>
      <c r="S803" s="752"/>
      <c r="T803" s="95"/>
      <c r="U803" s="752"/>
      <c r="V803" s="752"/>
      <c r="W803" s="752"/>
      <c r="X803" s="752"/>
      <c r="Y803" s="752"/>
      <c r="Z803" s="752"/>
      <c r="AA803" s="752"/>
      <c r="AB803" s="752"/>
      <c r="AC803" s="752"/>
      <c r="AD803" s="752"/>
      <c r="AE803" s="752"/>
      <c r="AF803" s="752"/>
      <c r="AG803" s="752"/>
      <c r="AH803" s="752"/>
      <c r="AI803" s="752"/>
      <c r="AJ803" s="752"/>
      <c r="AK803" s="752"/>
      <c r="AL803" s="752"/>
      <c r="AM803" s="752"/>
      <c r="AN803" s="752"/>
      <c r="AO803" s="752"/>
      <c r="AP803" s="752"/>
    </row>
    <row r="804">
      <c r="A804" s="67"/>
      <c r="B804" s="101"/>
      <c r="C804" s="74"/>
      <c r="D804" s="67"/>
      <c r="E804" s="67"/>
      <c r="F804" s="74"/>
      <c r="G804" s="74"/>
      <c r="H804" s="74"/>
      <c r="I804" s="67"/>
      <c r="J804" s="67"/>
      <c r="K804" s="74"/>
      <c r="L804" s="74"/>
      <c r="M804" s="74"/>
      <c r="N804" s="74"/>
      <c r="O804" s="74"/>
      <c r="P804" s="74"/>
      <c r="Q804" s="74"/>
      <c r="R804" s="74"/>
      <c r="S804" s="752"/>
      <c r="T804" s="95"/>
      <c r="U804" s="752"/>
      <c r="V804" s="752"/>
      <c r="W804" s="752"/>
      <c r="X804" s="752"/>
      <c r="Y804" s="752"/>
      <c r="Z804" s="752"/>
      <c r="AA804" s="752"/>
      <c r="AB804" s="752"/>
      <c r="AC804" s="752"/>
      <c r="AD804" s="752"/>
      <c r="AE804" s="752"/>
      <c r="AF804" s="752"/>
      <c r="AG804" s="752"/>
      <c r="AH804" s="752"/>
      <c r="AI804" s="752"/>
      <c r="AJ804" s="752"/>
      <c r="AK804" s="752"/>
      <c r="AL804" s="752"/>
      <c r="AM804" s="752"/>
      <c r="AN804" s="752"/>
      <c r="AO804" s="752"/>
      <c r="AP804" s="752"/>
    </row>
    <row r="805">
      <c r="A805" s="67"/>
      <c r="B805" s="101"/>
      <c r="C805" s="74"/>
      <c r="D805" s="67"/>
      <c r="E805" s="67"/>
      <c r="F805" s="74"/>
      <c r="G805" s="74"/>
      <c r="H805" s="74"/>
      <c r="I805" s="67"/>
      <c r="J805" s="67"/>
      <c r="K805" s="74"/>
      <c r="L805" s="74"/>
      <c r="M805" s="74"/>
      <c r="N805" s="74"/>
      <c r="O805" s="74"/>
      <c r="P805" s="74"/>
      <c r="Q805" s="74"/>
      <c r="R805" s="74"/>
      <c r="S805" s="752"/>
      <c r="T805" s="95"/>
      <c r="U805" s="752"/>
      <c r="V805" s="752"/>
      <c r="W805" s="752"/>
      <c r="X805" s="752"/>
      <c r="Y805" s="752"/>
      <c r="Z805" s="752"/>
      <c r="AA805" s="752"/>
      <c r="AB805" s="752"/>
      <c r="AC805" s="752"/>
      <c r="AD805" s="752"/>
      <c r="AE805" s="752"/>
      <c r="AF805" s="752"/>
      <c r="AG805" s="752"/>
      <c r="AH805" s="752"/>
      <c r="AI805" s="752"/>
      <c r="AJ805" s="752"/>
      <c r="AK805" s="752"/>
      <c r="AL805" s="752"/>
      <c r="AM805" s="752"/>
      <c r="AN805" s="752"/>
      <c r="AO805" s="752"/>
      <c r="AP805" s="752"/>
    </row>
    <row r="806">
      <c r="A806" s="67"/>
      <c r="B806" s="101"/>
      <c r="C806" s="74"/>
      <c r="D806" s="67"/>
      <c r="E806" s="67"/>
      <c r="F806" s="74"/>
      <c r="G806" s="74"/>
      <c r="H806" s="74"/>
      <c r="I806" s="67"/>
      <c r="J806" s="67"/>
      <c r="K806" s="74"/>
      <c r="L806" s="74"/>
      <c r="M806" s="74"/>
      <c r="N806" s="74"/>
      <c r="O806" s="74"/>
      <c r="P806" s="74"/>
      <c r="Q806" s="74"/>
      <c r="R806" s="74"/>
      <c r="S806" s="752"/>
      <c r="T806" s="95"/>
      <c r="U806" s="752"/>
      <c r="V806" s="752"/>
      <c r="W806" s="752"/>
      <c r="X806" s="752"/>
      <c r="Y806" s="752"/>
      <c r="Z806" s="752"/>
      <c r="AA806" s="752"/>
      <c r="AB806" s="752"/>
      <c r="AC806" s="752"/>
      <c r="AD806" s="752"/>
      <c r="AE806" s="752"/>
      <c r="AF806" s="752"/>
      <c r="AG806" s="752"/>
      <c r="AH806" s="752"/>
      <c r="AI806" s="752"/>
      <c r="AJ806" s="752"/>
      <c r="AK806" s="752"/>
      <c r="AL806" s="752"/>
      <c r="AM806" s="752"/>
      <c r="AN806" s="752"/>
      <c r="AO806" s="752"/>
      <c r="AP806" s="752"/>
    </row>
    <row r="807">
      <c r="A807" s="67"/>
      <c r="B807" s="101"/>
      <c r="C807" s="74"/>
      <c r="D807" s="67"/>
      <c r="E807" s="67"/>
      <c r="F807" s="74"/>
      <c r="G807" s="74"/>
      <c r="H807" s="74"/>
      <c r="I807" s="67"/>
      <c r="J807" s="67"/>
      <c r="K807" s="74"/>
      <c r="L807" s="74"/>
      <c r="M807" s="74"/>
      <c r="N807" s="74"/>
      <c r="O807" s="74"/>
      <c r="P807" s="74"/>
      <c r="Q807" s="74"/>
      <c r="R807" s="74"/>
      <c r="S807" s="752"/>
      <c r="T807" s="95"/>
      <c r="U807" s="752"/>
      <c r="V807" s="752"/>
      <c r="W807" s="752"/>
      <c r="X807" s="752"/>
      <c r="Y807" s="752"/>
      <c r="Z807" s="752"/>
      <c r="AA807" s="752"/>
      <c r="AB807" s="752"/>
      <c r="AC807" s="752"/>
      <c r="AD807" s="752"/>
      <c r="AE807" s="752"/>
      <c r="AF807" s="752"/>
      <c r="AG807" s="752"/>
      <c r="AH807" s="752"/>
      <c r="AI807" s="752"/>
      <c r="AJ807" s="752"/>
      <c r="AK807" s="752"/>
      <c r="AL807" s="752"/>
      <c r="AM807" s="752"/>
      <c r="AN807" s="752"/>
      <c r="AO807" s="752"/>
      <c r="AP807" s="752"/>
    </row>
    <row r="808">
      <c r="A808" s="67"/>
      <c r="B808" s="101"/>
      <c r="C808" s="74"/>
      <c r="D808" s="67"/>
      <c r="E808" s="67"/>
      <c r="F808" s="74"/>
      <c r="G808" s="74"/>
      <c r="H808" s="74"/>
      <c r="I808" s="67"/>
      <c r="J808" s="67"/>
      <c r="K808" s="74"/>
      <c r="L808" s="74"/>
      <c r="M808" s="74"/>
      <c r="N808" s="74"/>
      <c r="O808" s="74"/>
      <c r="P808" s="74"/>
      <c r="Q808" s="74"/>
      <c r="R808" s="74"/>
      <c r="S808" s="752"/>
      <c r="T808" s="95"/>
      <c r="U808" s="752"/>
      <c r="V808" s="752"/>
      <c r="W808" s="752"/>
      <c r="X808" s="752"/>
      <c r="Y808" s="752"/>
      <c r="Z808" s="752"/>
      <c r="AA808" s="752"/>
      <c r="AB808" s="752"/>
      <c r="AC808" s="752"/>
      <c r="AD808" s="752"/>
      <c r="AE808" s="752"/>
      <c r="AF808" s="752"/>
      <c r="AG808" s="752"/>
      <c r="AH808" s="752"/>
      <c r="AI808" s="752"/>
      <c r="AJ808" s="752"/>
      <c r="AK808" s="752"/>
      <c r="AL808" s="752"/>
      <c r="AM808" s="752"/>
      <c r="AN808" s="752"/>
      <c r="AO808" s="752"/>
      <c r="AP808" s="752"/>
    </row>
    <row r="809">
      <c r="A809" s="67"/>
      <c r="B809" s="101"/>
      <c r="C809" s="74"/>
      <c r="D809" s="67"/>
      <c r="E809" s="67"/>
      <c r="F809" s="74"/>
      <c r="G809" s="74"/>
      <c r="H809" s="74"/>
      <c r="I809" s="67"/>
      <c r="J809" s="67"/>
      <c r="K809" s="74"/>
      <c r="L809" s="74"/>
      <c r="M809" s="74"/>
      <c r="N809" s="74"/>
      <c r="O809" s="74"/>
      <c r="P809" s="74"/>
      <c r="Q809" s="74"/>
      <c r="R809" s="74"/>
      <c r="S809" s="752"/>
      <c r="T809" s="95"/>
      <c r="U809" s="752"/>
      <c r="V809" s="752"/>
      <c r="W809" s="752"/>
      <c r="X809" s="752"/>
      <c r="Y809" s="752"/>
      <c r="Z809" s="752"/>
      <c r="AA809" s="752"/>
      <c r="AB809" s="752"/>
      <c r="AC809" s="752"/>
      <c r="AD809" s="752"/>
      <c r="AE809" s="752"/>
      <c r="AF809" s="752"/>
      <c r="AG809" s="752"/>
      <c r="AH809" s="752"/>
      <c r="AI809" s="752"/>
      <c r="AJ809" s="752"/>
      <c r="AK809" s="752"/>
      <c r="AL809" s="752"/>
      <c r="AM809" s="752"/>
      <c r="AN809" s="752"/>
      <c r="AO809" s="752"/>
      <c r="AP809" s="752"/>
    </row>
    <row r="810">
      <c r="A810" s="67"/>
      <c r="B810" s="101"/>
      <c r="C810" s="74"/>
      <c r="D810" s="67"/>
      <c r="E810" s="67"/>
      <c r="F810" s="74"/>
      <c r="G810" s="74"/>
      <c r="H810" s="74"/>
      <c r="I810" s="67"/>
      <c r="J810" s="67"/>
      <c r="K810" s="74"/>
      <c r="L810" s="74"/>
      <c r="M810" s="74"/>
      <c r="N810" s="74"/>
      <c r="O810" s="74"/>
      <c r="P810" s="74"/>
      <c r="Q810" s="74"/>
      <c r="R810" s="74"/>
      <c r="S810" s="752"/>
      <c r="T810" s="95"/>
      <c r="U810" s="752"/>
      <c r="V810" s="752"/>
      <c r="W810" s="752"/>
      <c r="X810" s="752"/>
      <c r="Y810" s="752"/>
      <c r="Z810" s="752"/>
      <c r="AA810" s="752"/>
      <c r="AB810" s="752"/>
      <c r="AC810" s="752"/>
      <c r="AD810" s="752"/>
      <c r="AE810" s="752"/>
      <c r="AF810" s="752"/>
      <c r="AG810" s="752"/>
      <c r="AH810" s="752"/>
      <c r="AI810" s="752"/>
      <c r="AJ810" s="752"/>
      <c r="AK810" s="752"/>
      <c r="AL810" s="752"/>
      <c r="AM810" s="752"/>
      <c r="AN810" s="752"/>
      <c r="AO810" s="752"/>
      <c r="AP810" s="752"/>
    </row>
    <row r="811">
      <c r="A811" s="67"/>
      <c r="B811" s="101"/>
      <c r="C811" s="74"/>
      <c r="D811" s="67"/>
      <c r="E811" s="67"/>
      <c r="F811" s="74"/>
      <c r="G811" s="74"/>
      <c r="H811" s="74"/>
      <c r="I811" s="67"/>
      <c r="J811" s="67"/>
      <c r="K811" s="74"/>
      <c r="L811" s="74"/>
      <c r="M811" s="74"/>
      <c r="N811" s="74"/>
      <c r="O811" s="74"/>
      <c r="P811" s="74"/>
      <c r="Q811" s="74"/>
      <c r="R811" s="74"/>
      <c r="S811" s="752"/>
      <c r="T811" s="95"/>
      <c r="U811" s="752"/>
      <c r="V811" s="752"/>
      <c r="W811" s="752"/>
      <c r="X811" s="752"/>
      <c r="Y811" s="752"/>
      <c r="Z811" s="752"/>
      <c r="AA811" s="752"/>
      <c r="AB811" s="752"/>
      <c r="AC811" s="752"/>
      <c r="AD811" s="752"/>
      <c r="AE811" s="752"/>
      <c r="AF811" s="752"/>
      <c r="AG811" s="752"/>
      <c r="AH811" s="752"/>
      <c r="AI811" s="752"/>
      <c r="AJ811" s="752"/>
      <c r="AK811" s="752"/>
      <c r="AL811" s="752"/>
      <c r="AM811" s="752"/>
      <c r="AN811" s="752"/>
      <c r="AO811" s="752"/>
      <c r="AP811" s="752"/>
    </row>
    <row r="812">
      <c r="A812" s="67"/>
      <c r="B812" s="101"/>
      <c r="C812" s="74"/>
      <c r="D812" s="67"/>
      <c r="E812" s="67"/>
      <c r="F812" s="74"/>
      <c r="G812" s="74"/>
      <c r="H812" s="74"/>
      <c r="I812" s="67"/>
      <c r="J812" s="67"/>
      <c r="K812" s="74"/>
      <c r="L812" s="74"/>
      <c r="M812" s="74"/>
      <c r="N812" s="74"/>
      <c r="O812" s="74"/>
      <c r="P812" s="74"/>
      <c r="Q812" s="74"/>
      <c r="R812" s="74"/>
      <c r="S812" s="752"/>
      <c r="T812" s="95"/>
      <c r="U812" s="752"/>
      <c r="V812" s="752"/>
      <c r="W812" s="752"/>
      <c r="X812" s="752"/>
      <c r="Y812" s="752"/>
      <c r="Z812" s="752"/>
      <c r="AA812" s="752"/>
      <c r="AB812" s="752"/>
      <c r="AC812" s="752"/>
      <c r="AD812" s="752"/>
      <c r="AE812" s="752"/>
      <c r="AF812" s="752"/>
      <c r="AG812" s="752"/>
      <c r="AH812" s="752"/>
      <c r="AI812" s="752"/>
      <c r="AJ812" s="752"/>
      <c r="AK812" s="752"/>
      <c r="AL812" s="752"/>
      <c r="AM812" s="752"/>
      <c r="AN812" s="752"/>
      <c r="AO812" s="752"/>
      <c r="AP812" s="752"/>
    </row>
    <row r="813">
      <c r="A813" s="67"/>
      <c r="B813" s="101"/>
      <c r="C813" s="74"/>
      <c r="D813" s="67"/>
      <c r="E813" s="67"/>
      <c r="F813" s="74"/>
      <c r="G813" s="74"/>
      <c r="H813" s="74"/>
      <c r="I813" s="67"/>
      <c r="J813" s="67"/>
      <c r="K813" s="74"/>
      <c r="L813" s="74"/>
      <c r="M813" s="74"/>
      <c r="N813" s="74"/>
      <c r="O813" s="74"/>
      <c r="P813" s="74"/>
      <c r="Q813" s="74"/>
      <c r="R813" s="74"/>
      <c r="S813" s="752"/>
      <c r="T813" s="95"/>
      <c r="U813" s="752"/>
      <c r="V813" s="752"/>
      <c r="W813" s="752"/>
      <c r="X813" s="752"/>
      <c r="Y813" s="752"/>
      <c r="Z813" s="752"/>
      <c r="AA813" s="752"/>
      <c r="AB813" s="752"/>
      <c r="AC813" s="752"/>
      <c r="AD813" s="752"/>
      <c r="AE813" s="752"/>
      <c r="AF813" s="752"/>
      <c r="AG813" s="752"/>
      <c r="AH813" s="752"/>
      <c r="AI813" s="752"/>
      <c r="AJ813" s="752"/>
      <c r="AK813" s="752"/>
      <c r="AL813" s="752"/>
      <c r="AM813" s="752"/>
      <c r="AN813" s="752"/>
      <c r="AO813" s="752"/>
      <c r="AP813" s="752"/>
    </row>
    <row r="814">
      <c r="A814" s="67"/>
      <c r="B814" s="101"/>
      <c r="C814" s="74"/>
      <c r="D814" s="67"/>
      <c r="E814" s="67"/>
      <c r="F814" s="74"/>
      <c r="G814" s="74"/>
      <c r="H814" s="74"/>
      <c r="I814" s="67"/>
      <c r="J814" s="67"/>
      <c r="K814" s="74"/>
      <c r="L814" s="74"/>
      <c r="M814" s="74"/>
      <c r="N814" s="74"/>
      <c r="O814" s="74"/>
      <c r="P814" s="74"/>
      <c r="Q814" s="74"/>
      <c r="R814" s="74"/>
      <c r="S814" s="752"/>
      <c r="T814" s="95"/>
      <c r="U814" s="752"/>
      <c r="V814" s="752"/>
      <c r="W814" s="752"/>
      <c r="X814" s="752"/>
      <c r="Y814" s="752"/>
      <c r="Z814" s="752"/>
      <c r="AA814" s="752"/>
      <c r="AB814" s="752"/>
      <c r="AC814" s="752"/>
      <c r="AD814" s="752"/>
      <c r="AE814" s="752"/>
      <c r="AF814" s="752"/>
      <c r="AG814" s="752"/>
      <c r="AH814" s="752"/>
      <c r="AI814" s="752"/>
      <c r="AJ814" s="752"/>
      <c r="AK814" s="752"/>
      <c r="AL814" s="752"/>
      <c r="AM814" s="752"/>
      <c r="AN814" s="752"/>
      <c r="AO814" s="752"/>
      <c r="AP814" s="752"/>
    </row>
    <row r="815">
      <c r="A815" s="67"/>
      <c r="B815" s="101"/>
      <c r="C815" s="74"/>
      <c r="D815" s="67"/>
      <c r="E815" s="67"/>
      <c r="F815" s="74"/>
      <c r="G815" s="74"/>
      <c r="H815" s="74"/>
      <c r="I815" s="67"/>
      <c r="J815" s="67"/>
      <c r="K815" s="74"/>
      <c r="L815" s="74"/>
      <c r="M815" s="74"/>
      <c r="N815" s="74"/>
      <c r="O815" s="74"/>
      <c r="P815" s="74"/>
      <c r="Q815" s="74"/>
      <c r="R815" s="74"/>
      <c r="S815" s="752"/>
      <c r="T815" s="95"/>
      <c r="U815" s="752"/>
      <c r="V815" s="752"/>
      <c r="W815" s="752"/>
      <c r="X815" s="752"/>
      <c r="Y815" s="752"/>
      <c r="Z815" s="752"/>
      <c r="AA815" s="752"/>
      <c r="AB815" s="752"/>
      <c r="AC815" s="752"/>
      <c r="AD815" s="752"/>
      <c r="AE815" s="752"/>
      <c r="AF815" s="752"/>
      <c r="AG815" s="752"/>
      <c r="AH815" s="752"/>
      <c r="AI815" s="752"/>
      <c r="AJ815" s="752"/>
      <c r="AK815" s="752"/>
      <c r="AL815" s="752"/>
      <c r="AM815" s="752"/>
      <c r="AN815" s="752"/>
      <c r="AO815" s="752"/>
      <c r="AP815" s="752"/>
    </row>
    <row r="816">
      <c r="A816" s="67"/>
      <c r="B816" s="101"/>
      <c r="C816" s="74"/>
      <c r="D816" s="67"/>
      <c r="E816" s="67"/>
      <c r="F816" s="74"/>
      <c r="G816" s="74"/>
      <c r="H816" s="74"/>
      <c r="I816" s="67"/>
      <c r="J816" s="67"/>
      <c r="K816" s="74"/>
      <c r="L816" s="74"/>
      <c r="M816" s="74"/>
      <c r="N816" s="74"/>
      <c r="O816" s="74"/>
      <c r="P816" s="74"/>
      <c r="Q816" s="74"/>
      <c r="R816" s="74"/>
      <c r="S816" s="752"/>
      <c r="T816" s="95"/>
      <c r="U816" s="752"/>
      <c r="V816" s="752"/>
      <c r="W816" s="752"/>
      <c r="X816" s="752"/>
      <c r="Y816" s="752"/>
      <c r="Z816" s="752"/>
      <c r="AA816" s="752"/>
      <c r="AB816" s="752"/>
      <c r="AC816" s="752"/>
      <c r="AD816" s="752"/>
      <c r="AE816" s="752"/>
      <c r="AF816" s="752"/>
      <c r="AG816" s="752"/>
      <c r="AH816" s="752"/>
      <c r="AI816" s="752"/>
      <c r="AJ816" s="752"/>
      <c r="AK816" s="752"/>
      <c r="AL816" s="752"/>
      <c r="AM816" s="752"/>
      <c r="AN816" s="752"/>
      <c r="AO816" s="752"/>
      <c r="AP816" s="752"/>
    </row>
    <row r="817">
      <c r="A817" s="67"/>
      <c r="B817" s="101"/>
      <c r="C817" s="74"/>
      <c r="D817" s="67"/>
      <c r="E817" s="67"/>
      <c r="F817" s="74"/>
      <c r="G817" s="74"/>
      <c r="H817" s="74"/>
      <c r="I817" s="67"/>
      <c r="J817" s="67"/>
      <c r="K817" s="74"/>
      <c r="L817" s="74"/>
      <c r="M817" s="74"/>
      <c r="N817" s="74"/>
      <c r="O817" s="74"/>
      <c r="P817" s="74"/>
      <c r="Q817" s="74"/>
      <c r="R817" s="74"/>
      <c r="S817" s="752"/>
      <c r="T817" s="95"/>
      <c r="U817" s="752"/>
      <c r="V817" s="752"/>
      <c r="W817" s="752"/>
      <c r="X817" s="752"/>
      <c r="Y817" s="752"/>
      <c r="Z817" s="752"/>
      <c r="AA817" s="752"/>
      <c r="AB817" s="752"/>
      <c r="AC817" s="752"/>
      <c r="AD817" s="752"/>
      <c r="AE817" s="752"/>
      <c r="AF817" s="752"/>
      <c r="AG817" s="752"/>
      <c r="AH817" s="752"/>
      <c r="AI817" s="752"/>
      <c r="AJ817" s="752"/>
      <c r="AK817" s="752"/>
      <c r="AL817" s="752"/>
      <c r="AM817" s="752"/>
      <c r="AN817" s="752"/>
      <c r="AO817" s="752"/>
      <c r="AP817" s="752"/>
    </row>
    <row r="818">
      <c r="A818" s="67"/>
      <c r="B818" s="101"/>
      <c r="C818" s="74"/>
      <c r="D818" s="67"/>
      <c r="E818" s="67"/>
      <c r="F818" s="74"/>
      <c r="G818" s="74"/>
      <c r="H818" s="74"/>
      <c r="I818" s="67"/>
      <c r="J818" s="67"/>
      <c r="K818" s="74"/>
      <c r="L818" s="74"/>
      <c r="M818" s="74"/>
      <c r="N818" s="74"/>
      <c r="O818" s="74"/>
      <c r="P818" s="74"/>
      <c r="Q818" s="74"/>
      <c r="R818" s="74"/>
      <c r="S818" s="752"/>
      <c r="T818" s="95"/>
      <c r="U818" s="752"/>
      <c r="V818" s="752"/>
      <c r="W818" s="752"/>
      <c r="X818" s="752"/>
      <c r="Y818" s="752"/>
      <c r="Z818" s="752"/>
      <c r="AA818" s="752"/>
      <c r="AB818" s="752"/>
      <c r="AC818" s="752"/>
      <c r="AD818" s="752"/>
      <c r="AE818" s="752"/>
      <c r="AF818" s="752"/>
      <c r="AG818" s="752"/>
      <c r="AH818" s="752"/>
      <c r="AI818" s="752"/>
      <c r="AJ818" s="752"/>
      <c r="AK818" s="752"/>
      <c r="AL818" s="752"/>
      <c r="AM818" s="752"/>
      <c r="AN818" s="752"/>
      <c r="AO818" s="752"/>
      <c r="AP818" s="752"/>
    </row>
    <row r="819">
      <c r="A819" s="67"/>
      <c r="B819" s="101"/>
      <c r="C819" s="74"/>
      <c r="D819" s="67"/>
      <c r="E819" s="67"/>
      <c r="F819" s="74"/>
      <c r="G819" s="74"/>
      <c r="H819" s="74"/>
      <c r="I819" s="67"/>
      <c r="J819" s="67"/>
      <c r="K819" s="74"/>
      <c r="L819" s="74"/>
      <c r="M819" s="74"/>
      <c r="N819" s="74"/>
      <c r="O819" s="74"/>
      <c r="P819" s="74"/>
      <c r="Q819" s="74"/>
      <c r="R819" s="74"/>
      <c r="S819" s="752"/>
      <c r="T819" s="95"/>
      <c r="U819" s="752"/>
      <c r="V819" s="752"/>
      <c r="W819" s="752"/>
      <c r="X819" s="752"/>
      <c r="Y819" s="752"/>
      <c r="Z819" s="752"/>
      <c r="AA819" s="752"/>
      <c r="AB819" s="752"/>
      <c r="AC819" s="752"/>
      <c r="AD819" s="752"/>
      <c r="AE819" s="752"/>
      <c r="AF819" s="752"/>
      <c r="AG819" s="752"/>
      <c r="AH819" s="752"/>
      <c r="AI819" s="752"/>
      <c r="AJ819" s="752"/>
      <c r="AK819" s="752"/>
      <c r="AL819" s="752"/>
      <c r="AM819" s="752"/>
      <c r="AN819" s="752"/>
      <c r="AO819" s="752"/>
      <c r="AP819" s="752"/>
    </row>
    <row r="820">
      <c r="A820" s="67"/>
      <c r="B820" s="101"/>
      <c r="C820" s="74"/>
      <c r="D820" s="67"/>
      <c r="E820" s="67"/>
      <c r="F820" s="74"/>
      <c r="G820" s="74"/>
      <c r="H820" s="74"/>
      <c r="I820" s="67"/>
      <c r="J820" s="67"/>
      <c r="K820" s="74"/>
      <c r="L820" s="74"/>
      <c r="M820" s="74"/>
      <c r="N820" s="74"/>
      <c r="O820" s="74"/>
      <c r="P820" s="74"/>
      <c r="Q820" s="74"/>
      <c r="R820" s="74"/>
      <c r="S820" s="752"/>
      <c r="T820" s="95"/>
      <c r="U820" s="752"/>
      <c r="V820" s="752"/>
      <c r="W820" s="752"/>
      <c r="X820" s="752"/>
      <c r="Y820" s="752"/>
      <c r="Z820" s="752"/>
      <c r="AA820" s="752"/>
      <c r="AB820" s="752"/>
      <c r="AC820" s="752"/>
      <c r="AD820" s="752"/>
      <c r="AE820" s="752"/>
      <c r="AF820" s="752"/>
      <c r="AG820" s="752"/>
      <c r="AH820" s="752"/>
      <c r="AI820" s="752"/>
      <c r="AJ820" s="752"/>
      <c r="AK820" s="752"/>
      <c r="AL820" s="752"/>
      <c r="AM820" s="752"/>
      <c r="AN820" s="752"/>
      <c r="AO820" s="752"/>
      <c r="AP820" s="752"/>
    </row>
    <row r="821">
      <c r="A821" s="67"/>
      <c r="B821" s="101"/>
      <c r="C821" s="74"/>
      <c r="D821" s="67"/>
      <c r="E821" s="67"/>
      <c r="F821" s="74"/>
      <c r="G821" s="74"/>
      <c r="H821" s="74"/>
      <c r="I821" s="67"/>
      <c r="J821" s="67"/>
      <c r="K821" s="74"/>
      <c r="L821" s="74"/>
      <c r="M821" s="74"/>
      <c r="N821" s="74"/>
      <c r="O821" s="74"/>
      <c r="P821" s="74"/>
      <c r="Q821" s="74"/>
      <c r="R821" s="74"/>
      <c r="S821" s="752"/>
      <c r="T821" s="95"/>
      <c r="U821" s="752"/>
      <c r="V821" s="752"/>
      <c r="W821" s="752"/>
      <c r="X821" s="752"/>
      <c r="Y821" s="752"/>
      <c r="Z821" s="752"/>
      <c r="AA821" s="752"/>
      <c r="AB821" s="752"/>
      <c r="AC821" s="752"/>
      <c r="AD821" s="752"/>
      <c r="AE821" s="752"/>
      <c r="AF821" s="752"/>
      <c r="AG821" s="752"/>
      <c r="AH821" s="752"/>
      <c r="AI821" s="752"/>
      <c r="AJ821" s="752"/>
      <c r="AK821" s="752"/>
      <c r="AL821" s="752"/>
      <c r="AM821" s="752"/>
      <c r="AN821" s="752"/>
      <c r="AO821" s="752"/>
      <c r="AP821" s="752"/>
    </row>
    <row r="822">
      <c r="A822" s="67"/>
      <c r="B822" s="101"/>
      <c r="C822" s="74"/>
      <c r="D822" s="67"/>
      <c r="E822" s="67"/>
      <c r="F822" s="74"/>
      <c r="G822" s="74"/>
      <c r="H822" s="74"/>
      <c r="I822" s="67"/>
      <c r="J822" s="67"/>
      <c r="K822" s="74"/>
      <c r="L822" s="74"/>
      <c r="M822" s="74"/>
      <c r="N822" s="74"/>
      <c r="O822" s="74"/>
      <c r="P822" s="74"/>
      <c r="Q822" s="74"/>
      <c r="R822" s="74"/>
      <c r="S822" s="752"/>
      <c r="T822" s="95"/>
      <c r="U822" s="752"/>
      <c r="V822" s="752"/>
      <c r="W822" s="752"/>
      <c r="X822" s="752"/>
      <c r="Y822" s="752"/>
      <c r="Z822" s="752"/>
      <c r="AA822" s="752"/>
      <c r="AB822" s="752"/>
      <c r="AC822" s="752"/>
      <c r="AD822" s="752"/>
      <c r="AE822" s="752"/>
      <c r="AF822" s="752"/>
      <c r="AG822" s="752"/>
      <c r="AH822" s="752"/>
      <c r="AI822" s="752"/>
      <c r="AJ822" s="752"/>
      <c r="AK822" s="752"/>
      <c r="AL822" s="752"/>
      <c r="AM822" s="752"/>
      <c r="AN822" s="752"/>
      <c r="AO822" s="752"/>
      <c r="AP822" s="752"/>
    </row>
    <row r="823">
      <c r="A823" s="67"/>
      <c r="B823" s="101"/>
      <c r="C823" s="74"/>
      <c r="D823" s="67"/>
      <c r="E823" s="67"/>
      <c r="F823" s="74"/>
      <c r="G823" s="74"/>
      <c r="H823" s="74"/>
      <c r="I823" s="67"/>
      <c r="J823" s="67"/>
      <c r="K823" s="74"/>
      <c r="L823" s="74"/>
      <c r="M823" s="74"/>
      <c r="N823" s="74"/>
      <c r="O823" s="74"/>
      <c r="P823" s="74"/>
      <c r="Q823" s="74"/>
      <c r="R823" s="74"/>
      <c r="S823" s="752"/>
      <c r="T823" s="95"/>
      <c r="U823" s="752"/>
      <c r="V823" s="752"/>
      <c r="W823" s="752"/>
      <c r="X823" s="752"/>
      <c r="Y823" s="752"/>
      <c r="Z823" s="752"/>
      <c r="AA823" s="752"/>
      <c r="AB823" s="752"/>
      <c r="AC823" s="752"/>
      <c r="AD823" s="752"/>
      <c r="AE823" s="752"/>
      <c r="AF823" s="752"/>
      <c r="AG823" s="752"/>
      <c r="AH823" s="752"/>
      <c r="AI823" s="752"/>
      <c r="AJ823" s="752"/>
      <c r="AK823" s="752"/>
      <c r="AL823" s="752"/>
      <c r="AM823" s="752"/>
      <c r="AN823" s="752"/>
      <c r="AO823" s="752"/>
      <c r="AP823" s="752"/>
    </row>
    <row r="824">
      <c r="A824" s="67"/>
      <c r="B824" s="101"/>
      <c r="C824" s="74"/>
      <c r="D824" s="67"/>
      <c r="E824" s="67"/>
      <c r="F824" s="74"/>
      <c r="G824" s="74"/>
      <c r="H824" s="74"/>
      <c r="I824" s="67"/>
      <c r="J824" s="67"/>
      <c r="K824" s="74"/>
      <c r="L824" s="74"/>
      <c r="M824" s="74"/>
      <c r="N824" s="74"/>
      <c r="O824" s="74"/>
      <c r="P824" s="74"/>
      <c r="Q824" s="74"/>
      <c r="R824" s="74"/>
      <c r="S824" s="752"/>
      <c r="T824" s="95"/>
      <c r="U824" s="752"/>
      <c r="V824" s="752"/>
      <c r="W824" s="752"/>
      <c r="X824" s="752"/>
      <c r="Y824" s="752"/>
      <c r="Z824" s="752"/>
      <c r="AA824" s="752"/>
      <c r="AB824" s="752"/>
      <c r="AC824" s="752"/>
      <c r="AD824" s="752"/>
      <c r="AE824" s="752"/>
      <c r="AF824" s="752"/>
      <c r="AG824" s="752"/>
      <c r="AH824" s="752"/>
      <c r="AI824" s="752"/>
      <c r="AJ824" s="752"/>
      <c r="AK824" s="752"/>
      <c r="AL824" s="752"/>
      <c r="AM824" s="752"/>
      <c r="AN824" s="752"/>
      <c r="AO824" s="752"/>
      <c r="AP824" s="752"/>
    </row>
    <row r="825">
      <c r="A825" s="67"/>
      <c r="B825" s="101"/>
      <c r="C825" s="74"/>
      <c r="D825" s="67"/>
      <c r="E825" s="67"/>
      <c r="F825" s="74"/>
      <c r="G825" s="74"/>
      <c r="H825" s="74"/>
      <c r="I825" s="67"/>
      <c r="J825" s="67"/>
      <c r="K825" s="74"/>
      <c r="L825" s="74"/>
      <c r="M825" s="74"/>
      <c r="N825" s="74"/>
      <c r="O825" s="74"/>
      <c r="P825" s="74"/>
      <c r="Q825" s="74"/>
      <c r="R825" s="74"/>
      <c r="S825" s="752"/>
      <c r="T825" s="95"/>
      <c r="U825" s="752"/>
      <c r="V825" s="752"/>
      <c r="W825" s="752"/>
      <c r="X825" s="752"/>
      <c r="Y825" s="752"/>
      <c r="Z825" s="752"/>
      <c r="AA825" s="752"/>
      <c r="AB825" s="752"/>
      <c r="AC825" s="752"/>
      <c r="AD825" s="752"/>
      <c r="AE825" s="752"/>
      <c r="AF825" s="752"/>
      <c r="AG825" s="752"/>
      <c r="AH825" s="752"/>
      <c r="AI825" s="752"/>
      <c r="AJ825" s="752"/>
      <c r="AK825" s="752"/>
      <c r="AL825" s="752"/>
      <c r="AM825" s="752"/>
      <c r="AN825" s="752"/>
      <c r="AO825" s="752"/>
      <c r="AP825" s="752"/>
    </row>
    <row r="826">
      <c r="A826" s="67"/>
      <c r="B826" s="101"/>
      <c r="C826" s="74"/>
      <c r="D826" s="67"/>
      <c r="E826" s="67"/>
      <c r="F826" s="74"/>
      <c r="G826" s="74"/>
      <c r="H826" s="74"/>
      <c r="I826" s="67"/>
      <c r="J826" s="67"/>
      <c r="K826" s="74"/>
      <c r="L826" s="74"/>
      <c r="M826" s="74"/>
      <c r="N826" s="74"/>
      <c r="O826" s="74"/>
      <c r="P826" s="74"/>
      <c r="Q826" s="74"/>
      <c r="R826" s="74"/>
      <c r="S826" s="752"/>
      <c r="T826" s="95"/>
      <c r="U826" s="752"/>
      <c r="V826" s="752"/>
      <c r="W826" s="752"/>
      <c r="X826" s="752"/>
      <c r="Y826" s="752"/>
      <c r="Z826" s="752"/>
      <c r="AA826" s="752"/>
      <c r="AB826" s="752"/>
      <c r="AC826" s="752"/>
      <c r="AD826" s="752"/>
      <c r="AE826" s="752"/>
      <c r="AF826" s="752"/>
      <c r="AG826" s="752"/>
      <c r="AH826" s="752"/>
      <c r="AI826" s="752"/>
      <c r="AJ826" s="752"/>
      <c r="AK826" s="752"/>
      <c r="AL826" s="752"/>
      <c r="AM826" s="752"/>
      <c r="AN826" s="752"/>
      <c r="AO826" s="752"/>
      <c r="AP826" s="752"/>
    </row>
    <row r="827">
      <c r="A827" s="67"/>
      <c r="B827" s="101"/>
      <c r="C827" s="74"/>
      <c r="D827" s="67"/>
      <c r="E827" s="67"/>
      <c r="F827" s="74"/>
      <c r="G827" s="74"/>
      <c r="H827" s="74"/>
      <c r="I827" s="67"/>
      <c r="J827" s="67"/>
      <c r="K827" s="74"/>
      <c r="L827" s="74"/>
      <c r="M827" s="74"/>
      <c r="N827" s="74"/>
      <c r="O827" s="74"/>
      <c r="P827" s="74"/>
      <c r="Q827" s="74"/>
      <c r="R827" s="74"/>
      <c r="S827" s="752"/>
      <c r="T827" s="95"/>
      <c r="U827" s="752"/>
      <c r="V827" s="752"/>
      <c r="W827" s="752"/>
      <c r="X827" s="752"/>
      <c r="Y827" s="752"/>
      <c r="Z827" s="752"/>
      <c r="AA827" s="752"/>
      <c r="AB827" s="752"/>
      <c r="AC827" s="752"/>
      <c r="AD827" s="752"/>
      <c r="AE827" s="752"/>
      <c r="AF827" s="752"/>
      <c r="AG827" s="752"/>
      <c r="AH827" s="752"/>
      <c r="AI827" s="752"/>
      <c r="AJ827" s="752"/>
      <c r="AK827" s="752"/>
      <c r="AL827" s="752"/>
      <c r="AM827" s="752"/>
      <c r="AN827" s="752"/>
      <c r="AO827" s="752"/>
      <c r="AP827" s="752"/>
    </row>
    <row r="828">
      <c r="A828" s="67"/>
      <c r="B828" s="101"/>
      <c r="C828" s="74"/>
      <c r="D828" s="67"/>
      <c r="E828" s="67"/>
      <c r="F828" s="74"/>
      <c r="G828" s="74"/>
      <c r="H828" s="74"/>
      <c r="I828" s="67"/>
      <c r="J828" s="67"/>
      <c r="K828" s="74"/>
      <c r="L828" s="74"/>
      <c r="M828" s="74"/>
      <c r="N828" s="74"/>
      <c r="O828" s="74"/>
      <c r="P828" s="74"/>
      <c r="Q828" s="74"/>
      <c r="R828" s="74"/>
      <c r="S828" s="752"/>
      <c r="T828" s="95"/>
      <c r="U828" s="752"/>
      <c r="V828" s="752"/>
      <c r="W828" s="752"/>
      <c r="X828" s="752"/>
      <c r="Y828" s="752"/>
      <c r="Z828" s="752"/>
      <c r="AA828" s="752"/>
      <c r="AB828" s="752"/>
      <c r="AC828" s="752"/>
      <c r="AD828" s="752"/>
      <c r="AE828" s="752"/>
      <c r="AF828" s="752"/>
      <c r="AG828" s="752"/>
      <c r="AH828" s="752"/>
      <c r="AI828" s="752"/>
      <c r="AJ828" s="752"/>
      <c r="AK828" s="752"/>
      <c r="AL828" s="752"/>
      <c r="AM828" s="752"/>
      <c r="AN828" s="752"/>
      <c r="AO828" s="752"/>
      <c r="AP828" s="752"/>
    </row>
    <row r="829">
      <c r="A829" s="67"/>
      <c r="B829" s="101"/>
      <c r="C829" s="74"/>
      <c r="D829" s="67"/>
      <c r="E829" s="67"/>
      <c r="F829" s="74"/>
      <c r="G829" s="74"/>
      <c r="H829" s="74"/>
      <c r="I829" s="67"/>
      <c r="J829" s="67"/>
      <c r="K829" s="74"/>
      <c r="L829" s="74"/>
      <c r="M829" s="74"/>
      <c r="N829" s="74"/>
      <c r="O829" s="74"/>
      <c r="P829" s="74"/>
      <c r="Q829" s="74"/>
      <c r="R829" s="74"/>
      <c r="S829" s="752"/>
      <c r="T829" s="95"/>
      <c r="U829" s="752"/>
      <c r="V829" s="752"/>
      <c r="W829" s="752"/>
      <c r="X829" s="752"/>
      <c r="Y829" s="752"/>
      <c r="Z829" s="752"/>
      <c r="AA829" s="752"/>
      <c r="AB829" s="752"/>
      <c r="AC829" s="752"/>
      <c r="AD829" s="752"/>
      <c r="AE829" s="752"/>
      <c r="AF829" s="752"/>
      <c r="AG829" s="752"/>
      <c r="AH829" s="752"/>
      <c r="AI829" s="752"/>
      <c r="AJ829" s="752"/>
      <c r="AK829" s="752"/>
      <c r="AL829" s="752"/>
      <c r="AM829" s="752"/>
      <c r="AN829" s="752"/>
      <c r="AO829" s="752"/>
      <c r="AP829" s="752"/>
    </row>
    <row r="830">
      <c r="A830" s="67"/>
      <c r="B830" s="101"/>
      <c r="C830" s="74"/>
      <c r="D830" s="67"/>
      <c r="E830" s="67"/>
      <c r="F830" s="74"/>
      <c r="G830" s="74"/>
      <c r="H830" s="74"/>
      <c r="I830" s="67"/>
      <c r="J830" s="67"/>
      <c r="K830" s="74"/>
      <c r="L830" s="74"/>
      <c r="M830" s="74"/>
      <c r="N830" s="74"/>
      <c r="O830" s="74"/>
      <c r="P830" s="74"/>
      <c r="Q830" s="74"/>
      <c r="R830" s="74"/>
      <c r="S830" s="752"/>
      <c r="T830" s="95"/>
      <c r="U830" s="752"/>
      <c r="V830" s="752"/>
      <c r="W830" s="752"/>
      <c r="X830" s="752"/>
      <c r="Y830" s="752"/>
      <c r="Z830" s="752"/>
      <c r="AA830" s="752"/>
      <c r="AB830" s="752"/>
      <c r="AC830" s="752"/>
      <c r="AD830" s="752"/>
      <c r="AE830" s="752"/>
      <c r="AF830" s="752"/>
      <c r="AG830" s="752"/>
      <c r="AH830" s="752"/>
      <c r="AI830" s="752"/>
      <c r="AJ830" s="752"/>
      <c r="AK830" s="752"/>
      <c r="AL830" s="752"/>
      <c r="AM830" s="752"/>
      <c r="AN830" s="752"/>
      <c r="AO830" s="752"/>
      <c r="AP830" s="752"/>
    </row>
    <row r="831">
      <c r="A831" s="67"/>
      <c r="B831" s="101"/>
      <c r="C831" s="74"/>
      <c r="D831" s="67"/>
      <c r="E831" s="67"/>
      <c r="F831" s="74"/>
      <c r="G831" s="74"/>
      <c r="H831" s="74"/>
      <c r="I831" s="67"/>
      <c r="J831" s="67"/>
      <c r="K831" s="74"/>
      <c r="L831" s="74"/>
      <c r="M831" s="74"/>
      <c r="N831" s="74"/>
      <c r="O831" s="74"/>
      <c r="P831" s="74"/>
      <c r="Q831" s="74"/>
      <c r="R831" s="74"/>
      <c r="S831" s="752"/>
      <c r="T831" s="95"/>
      <c r="U831" s="752"/>
      <c r="V831" s="752"/>
      <c r="W831" s="752"/>
      <c r="X831" s="752"/>
      <c r="Y831" s="752"/>
      <c r="Z831" s="752"/>
      <c r="AA831" s="752"/>
      <c r="AB831" s="752"/>
      <c r="AC831" s="752"/>
      <c r="AD831" s="752"/>
      <c r="AE831" s="752"/>
      <c r="AF831" s="752"/>
      <c r="AG831" s="752"/>
      <c r="AH831" s="752"/>
      <c r="AI831" s="752"/>
      <c r="AJ831" s="752"/>
      <c r="AK831" s="752"/>
      <c r="AL831" s="752"/>
      <c r="AM831" s="752"/>
      <c r="AN831" s="752"/>
      <c r="AO831" s="752"/>
      <c r="AP831" s="752"/>
    </row>
    <row r="832">
      <c r="A832" s="67"/>
      <c r="B832" s="101"/>
      <c r="C832" s="74"/>
      <c r="D832" s="67"/>
      <c r="E832" s="67"/>
      <c r="F832" s="74"/>
      <c r="G832" s="74"/>
      <c r="H832" s="74"/>
      <c r="I832" s="67"/>
      <c r="J832" s="67"/>
      <c r="K832" s="74"/>
      <c r="L832" s="74"/>
      <c r="M832" s="74"/>
      <c r="N832" s="74"/>
      <c r="O832" s="74"/>
      <c r="P832" s="74"/>
      <c r="Q832" s="74"/>
      <c r="R832" s="74"/>
      <c r="S832" s="752"/>
      <c r="T832" s="95"/>
      <c r="U832" s="752"/>
      <c r="V832" s="752"/>
      <c r="W832" s="752"/>
      <c r="X832" s="752"/>
      <c r="Y832" s="752"/>
      <c r="Z832" s="752"/>
      <c r="AA832" s="752"/>
      <c r="AB832" s="752"/>
      <c r="AC832" s="752"/>
      <c r="AD832" s="752"/>
      <c r="AE832" s="752"/>
      <c r="AF832" s="752"/>
      <c r="AG832" s="752"/>
      <c r="AH832" s="752"/>
      <c r="AI832" s="752"/>
      <c r="AJ832" s="752"/>
      <c r="AK832" s="752"/>
      <c r="AL832" s="752"/>
      <c r="AM832" s="752"/>
      <c r="AN832" s="752"/>
      <c r="AO832" s="752"/>
      <c r="AP832" s="752"/>
    </row>
    <row r="833">
      <c r="A833" s="67"/>
      <c r="B833" s="101"/>
      <c r="C833" s="74"/>
      <c r="D833" s="67"/>
      <c r="E833" s="67"/>
      <c r="F833" s="74"/>
      <c r="G833" s="74"/>
      <c r="H833" s="74"/>
      <c r="I833" s="67"/>
      <c r="J833" s="67"/>
      <c r="K833" s="74"/>
      <c r="L833" s="74"/>
      <c r="M833" s="74"/>
      <c r="N833" s="74"/>
      <c r="O833" s="74"/>
      <c r="P833" s="74"/>
      <c r="Q833" s="74"/>
      <c r="R833" s="74"/>
      <c r="S833" s="752"/>
      <c r="T833" s="95"/>
      <c r="U833" s="752"/>
      <c r="V833" s="752"/>
      <c r="W833" s="752"/>
      <c r="X833" s="752"/>
      <c r="Y833" s="752"/>
      <c r="Z833" s="752"/>
      <c r="AA833" s="752"/>
      <c r="AB833" s="752"/>
      <c r="AC833" s="752"/>
      <c r="AD833" s="752"/>
      <c r="AE833" s="752"/>
      <c r="AF833" s="752"/>
      <c r="AG833" s="752"/>
      <c r="AH833" s="752"/>
      <c r="AI833" s="752"/>
      <c r="AJ833" s="752"/>
      <c r="AK833" s="752"/>
      <c r="AL833" s="752"/>
      <c r="AM833" s="752"/>
      <c r="AN833" s="752"/>
      <c r="AO833" s="752"/>
      <c r="AP833" s="752"/>
    </row>
    <row r="834">
      <c r="A834" s="67"/>
      <c r="B834" s="101"/>
      <c r="C834" s="74"/>
      <c r="D834" s="67"/>
      <c r="E834" s="67"/>
      <c r="F834" s="74"/>
      <c r="G834" s="74"/>
      <c r="H834" s="74"/>
      <c r="I834" s="67"/>
      <c r="J834" s="67"/>
      <c r="K834" s="74"/>
      <c r="L834" s="74"/>
      <c r="M834" s="74"/>
      <c r="N834" s="74"/>
      <c r="O834" s="74"/>
      <c r="P834" s="74"/>
      <c r="Q834" s="74"/>
      <c r="R834" s="74"/>
      <c r="S834" s="752"/>
      <c r="T834" s="95"/>
      <c r="U834" s="752"/>
      <c r="V834" s="752"/>
      <c r="W834" s="752"/>
      <c r="X834" s="752"/>
      <c r="Y834" s="752"/>
      <c r="Z834" s="752"/>
      <c r="AA834" s="752"/>
      <c r="AB834" s="752"/>
      <c r="AC834" s="752"/>
      <c r="AD834" s="752"/>
      <c r="AE834" s="752"/>
      <c r="AF834" s="752"/>
      <c r="AG834" s="752"/>
      <c r="AH834" s="752"/>
      <c r="AI834" s="752"/>
      <c r="AJ834" s="752"/>
      <c r="AK834" s="752"/>
      <c r="AL834" s="752"/>
      <c r="AM834" s="752"/>
      <c r="AN834" s="752"/>
      <c r="AO834" s="752"/>
      <c r="AP834" s="752"/>
    </row>
    <row r="835">
      <c r="A835" s="67"/>
      <c r="B835" s="101"/>
      <c r="C835" s="74"/>
      <c r="D835" s="67"/>
      <c r="E835" s="67"/>
      <c r="F835" s="74"/>
      <c r="G835" s="74"/>
      <c r="H835" s="74"/>
      <c r="I835" s="67"/>
      <c r="J835" s="67"/>
      <c r="K835" s="74"/>
      <c r="L835" s="74"/>
      <c r="M835" s="74"/>
      <c r="N835" s="74"/>
      <c r="O835" s="74"/>
      <c r="P835" s="74"/>
      <c r="Q835" s="74"/>
      <c r="R835" s="74"/>
      <c r="S835" s="752"/>
      <c r="T835" s="95"/>
      <c r="U835" s="752"/>
      <c r="V835" s="752"/>
      <c r="W835" s="752"/>
      <c r="X835" s="752"/>
      <c r="Y835" s="752"/>
      <c r="Z835" s="752"/>
      <c r="AA835" s="752"/>
      <c r="AB835" s="752"/>
      <c r="AC835" s="752"/>
      <c r="AD835" s="752"/>
      <c r="AE835" s="752"/>
      <c r="AF835" s="752"/>
      <c r="AG835" s="752"/>
      <c r="AH835" s="752"/>
      <c r="AI835" s="752"/>
      <c r="AJ835" s="752"/>
      <c r="AK835" s="752"/>
      <c r="AL835" s="752"/>
      <c r="AM835" s="752"/>
      <c r="AN835" s="752"/>
      <c r="AO835" s="752"/>
      <c r="AP835" s="752"/>
    </row>
    <row r="836">
      <c r="A836" s="67"/>
      <c r="B836" s="101"/>
      <c r="C836" s="74"/>
      <c r="D836" s="67"/>
      <c r="E836" s="67"/>
      <c r="F836" s="74"/>
      <c r="G836" s="74"/>
      <c r="H836" s="74"/>
      <c r="I836" s="67"/>
      <c r="J836" s="67"/>
      <c r="K836" s="74"/>
      <c r="L836" s="74"/>
      <c r="M836" s="74"/>
      <c r="N836" s="74"/>
      <c r="O836" s="74"/>
      <c r="P836" s="74"/>
      <c r="Q836" s="74"/>
      <c r="R836" s="74"/>
      <c r="S836" s="752"/>
      <c r="T836" s="95"/>
      <c r="U836" s="752"/>
      <c r="V836" s="752"/>
      <c r="W836" s="752"/>
      <c r="X836" s="752"/>
      <c r="Y836" s="752"/>
      <c r="Z836" s="752"/>
      <c r="AA836" s="752"/>
      <c r="AB836" s="752"/>
      <c r="AC836" s="752"/>
      <c r="AD836" s="752"/>
      <c r="AE836" s="752"/>
      <c r="AF836" s="752"/>
      <c r="AG836" s="752"/>
      <c r="AH836" s="752"/>
      <c r="AI836" s="752"/>
      <c r="AJ836" s="752"/>
      <c r="AK836" s="752"/>
      <c r="AL836" s="752"/>
      <c r="AM836" s="752"/>
      <c r="AN836" s="752"/>
      <c r="AO836" s="752"/>
      <c r="AP836" s="752"/>
    </row>
    <row r="837">
      <c r="A837" s="67"/>
      <c r="B837" s="101"/>
      <c r="C837" s="74"/>
      <c r="D837" s="67"/>
      <c r="E837" s="67"/>
      <c r="F837" s="74"/>
      <c r="G837" s="74"/>
      <c r="H837" s="74"/>
      <c r="I837" s="67"/>
      <c r="J837" s="67"/>
      <c r="K837" s="74"/>
      <c r="L837" s="74"/>
      <c r="M837" s="74"/>
      <c r="N837" s="74"/>
      <c r="O837" s="74"/>
      <c r="P837" s="74"/>
      <c r="Q837" s="74"/>
      <c r="R837" s="74"/>
      <c r="S837" s="752"/>
      <c r="T837" s="95"/>
      <c r="U837" s="752"/>
      <c r="V837" s="752"/>
      <c r="W837" s="752"/>
      <c r="X837" s="752"/>
      <c r="Y837" s="752"/>
      <c r="Z837" s="752"/>
      <c r="AA837" s="752"/>
      <c r="AB837" s="752"/>
      <c r="AC837" s="752"/>
      <c r="AD837" s="752"/>
      <c r="AE837" s="752"/>
      <c r="AF837" s="752"/>
      <c r="AG837" s="752"/>
      <c r="AH837" s="752"/>
      <c r="AI837" s="752"/>
      <c r="AJ837" s="752"/>
      <c r="AK837" s="752"/>
      <c r="AL837" s="752"/>
      <c r="AM837" s="752"/>
      <c r="AN837" s="752"/>
      <c r="AO837" s="752"/>
      <c r="AP837" s="752"/>
    </row>
    <row r="838">
      <c r="A838" s="67"/>
      <c r="B838" s="101"/>
      <c r="C838" s="74"/>
      <c r="D838" s="67"/>
      <c r="E838" s="67"/>
      <c r="F838" s="74"/>
      <c r="G838" s="74"/>
      <c r="H838" s="74"/>
      <c r="I838" s="67"/>
      <c r="J838" s="67"/>
      <c r="K838" s="74"/>
      <c r="L838" s="74"/>
      <c r="M838" s="74"/>
      <c r="N838" s="74"/>
      <c r="O838" s="74"/>
      <c r="P838" s="74"/>
      <c r="Q838" s="74"/>
      <c r="R838" s="74"/>
      <c r="S838" s="752"/>
      <c r="T838" s="95"/>
      <c r="U838" s="752"/>
      <c r="V838" s="752"/>
      <c r="W838" s="752"/>
      <c r="X838" s="752"/>
      <c r="Y838" s="752"/>
      <c r="Z838" s="752"/>
      <c r="AA838" s="752"/>
      <c r="AB838" s="752"/>
      <c r="AC838" s="752"/>
      <c r="AD838" s="752"/>
      <c r="AE838" s="752"/>
      <c r="AF838" s="752"/>
      <c r="AG838" s="752"/>
      <c r="AH838" s="752"/>
      <c r="AI838" s="752"/>
      <c r="AJ838" s="752"/>
      <c r="AK838" s="752"/>
      <c r="AL838" s="752"/>
      <c r="AM838" s="752"/>
      <c r="AN838" s="752"/>
      <c r="AO838" s="752"/>
      <c r="AP838" s="752"/>
    </row>
    <row r="839">
      <c r="A839" s="67"/>
      <c r="B839" s="101"/>
      <c r="C839" s="74"/>
      <c r="D839" s="67"/>
      <c r="E839" s="67"/>
      <c r="F839" s="74"/>
      <c r="G839" s="74"/>
      <c r="H839" s="74"/>
      <c r="I839" s="67"/>
      <c r="J839" s="67"/>
      <c r="K839" s="74"/>
      <c r="L839" s="74"/>
      <c r="M839" s="74"/>
      <c r="N839" s="74"/>
      <c r="O839" s="74"/>
      <c r="P839" s="74"/>
      <c r="Q839" s="74"/>
      <c r="R839" s="74"/>
      <c r="S839" s="752"/>
      <c r="T839" s="95"/>
      <c r="U839" s="752"/>
      <c r="V839" s="752"/>
      <c r="W839" s="752"/>
      <c r="X839" s="752"/>
      <c r="Y839" s="752"/>
      <c r="Z839" s="752"/>
      <c r="AA839" s="752"/>
      <c r="AB839" s="752"/>
      <c r="AC839" s="752"/>
      <c r="AD839" s="752"/>
      <c r="AE839" s="752"/>
      <c r="AF839" s="752"/>
      <c r="AG839" s="752"/>
      <c r="AH839" s="752"/>
      <c r="AI839" s="752"/>
      <c r="AJ839" s="752"/>
      <c r="AK839" s="752"/>
      <c r="AL839" s="752"/>
      <c r="AM839" s="752"/>
      <c r="AN839" s="752"/>
      <c r="AO839" s="752"/>
      <c r="AP839" s="752"/>
    </row>
    <row r="840">
      <c r="A840" s="67"/>
      <c r="B840" s="101"/>
      <c r="C840" s="74"/>
      <c r="D840" s="67"/>
      <c r="E840" s="67"/>
      <c r="F840" s="74"/>
      <c r="G840" s="74"/>
      <c r="H840" s="74"/>
      <c r="I840" s="67"/>
      <c r="J840" s="67"/>
      <c r="K840" s="74"/>
      <c r="L840" s="74"/>
      <c r="M840" s="74"/>
      <c r="N840" s="74"/>
      <c r="O840" s="74"/>
      <c r="P840" s="74"/>
      <c r="Q840" s="74"/>
      <c r="R840" s="74"/>
      <c r="S840" s="752"/>
      <c r="T840" s="95"/>
      <c r="U840" s="752"/>
      <c r="V840" s="752"/>
      <c r="W840" s="752"/>
      <c r="X840" s="752"/>
      <c r="Y840" s="752"/>
      <c r="Z840" s="752"/>
      <c r="AA840" s="752"/>
      <c r="AB840" s="752"/>
      <c r="AC840" s="752"/>
      <c r="AD840" s="752"/>
      <c r="AE840" s="752"/>
      <c r="AF840" s="752"/>
      <c r="AG840" s="752"/>
      <c r="AH840" s="752"/>
      <c r="AI840" s="752"/>
      <c r="AJ840" s="752"/>
      <c r="AK840" s="752"/>
      <c r="AL840" s="752"/>
      <c r="AM840" s="752"/>
      <c r="AN840" s="752"/>
      <c r="AO840" s="752"/>
      <c r="AP840" s="752"/>
    </row>
    <row r="841">
      <c r="A841" s="67"/>
      <c r="B841" s="101"/>
      <c r="C841" s="74"/>
      <c r="D841" s="67"/>
      <c r="E841" s="67"/>
      <c r="F841" s="74"/>
      <c r="G841" s="74"/>
      <c r="H841" s="74"/>
      <c r="I841" s="67"/>
      <c r="J841" s="67"/>
      <c r="K841" s="74"/>
      <c r="L841" s="74"/>
      <c r="M841" s="74"/>
      <c r="N841" s="74"/>
      <c r="O841" s="74"/>
      <c r="P841" s="74"/>
      <c r="Q841" s="74"/>
      <c r="R841" s="74"/>
      <c r="S841" s="752"/>
      <c r="T841" s="95"/>
      <c r="U841" s="752"/>
      <c r="V841" s="752"/>
      <c r="W841" s="752"/>
      <c r="X841" s="752"/>
      <c r="Y841" s="752"/>
      <c r="Z841" s="752"/>
      <c r="AA841" s="752"/>
      <c r="AB841" s="752"/>
      <c r="AC841" s="752"/>
      <c r="AD841" s="752"/>
      <c r="AE841" s="752"/>
      <c r="AF841" s="752"/>
      <c r="AG841" s="752"/>
      <c r="AH841" s="752"/>
      <c r="AI841" s="752"/>
      <c r="AJ841" s="752"/>
      <c r="AK841" s="752"/>
      <c r="AL841" s="752"/>
      <c r="AM841" s="752"/>
      <c r="AN841" s="752"/>
      <c r="AO841" s="752"/>
      <c r="AP841" s="752"/>
    </row>
    <row r="842">
      <c r="A842" s="67"/>
      <c r="B842" s="101"/>
      <c r="C842" s="74"/>
      <c r="D842" s="67"/>
      <c r="E842" s="67"/>
      <c r="F842" s="74"/>
      <c r="G842" s="74"/>
      <c r="H842" s="74"/>
      <c r="I842" s="67"/>
      <c r="J842" s="67"/>
      <c r="K842" s="74"/>
      <c r="L842" s="74"/>
      <c r="M842" s="74"/>
      <c r="N842" s="74"/>
      <c r="O842" s="74"/>
      <c r="P842" s="74"/>
      <c r="Q842" s="74"/>
      <c r="R842" s="74"/>
      <c r="S842" s="752"/>
      <c r="T842" s="95"/>
      <c r="U842" s="752"/>
      <c r="V842" s="752"/>
      <c r="W842" s="752"/>
      <c r="X842" s="752"/>
      <c r="Y842" s="752"/>
      <c r="Z842" s="752"/>
      <c r="AA842" s="752"/>
      <c r="AB842" s="752"/>
      <c r="AC842" s="752"/>
      <c r="AD842" s="752"/>
      <c r="AE842" s="752"/>
      <c r="AF842" s="752"/>
      <c r="AG842" s="752"/>
      <c r="AH842" s="752"/>
      <c r="AI842" s="752"/>
      <c r="AJ842" s="752"/>
      <c r="AK842" s="752"/>
      <c r="AL842" s="752"/>
      <c r="AM842" s="752"/>
      <c r="AN842" s="752"/>
      <c r="AO842" s="752"/>
      <c r="AP842" s="752"/>
    </row>
    <row r="843">
      <c r="A843" s="67"/>
      <c r="B843" s="101"/>
      <c r="C843" s="74"/>
      <c r="D843" s="67"/>
      <c r="E843" s="67"/>
      <c r="F843" s="74"/>
      <c r="G843" s="74"/>
      <c r="H843" s="74"/>
      <c r="I843" s="67"/>
      <c r="J843" s="67"/>
      <c r="K843" s="74"/>
      <c r="L843" s="74"/>
      <c r="M843" s="74"/>
      <c r="N843" s="74"/>
      <c r="O843" s="74"/>
      <c r="P843" s="74"/>
      <c r="Q843" s="74"/>
      <c r="R843" s="74"/>
      <c r="S843" s="752"/>
      <c r="T843" s="95"/>
      <c r="U843" s="752"/>
      <c r="V843" s="752"/>
      <c r="W843" s="752"/>
      <c r="X843" s="752"/>
      <c r="Y843" s="752"/>
      <c r="Z843" s="752"/>
      <c r="AA843" s="752"/>
      <c r="AB843" s="752"/>
      <c r="AC843" s="752"/>
      <c r="AD843" s="752"/>
      <c r="AE843" s="752"/>
      <c r="AF843" s="752"/>
      <c r="AG843" s="752"/>
      <c r="AH843" s="752"/>
      <c r="AI843" s="752"/>
      <c r="AJ843" s="752"/>
      <c r="AK843" s="752"/>
      <c r="AL843" s="752"/>
      <c r="AM843" s="752"/>
      <c r="AN843" s="752"/>
      <c r="AO843" s="752"/>
      <c r="AP843" s="752"/>
    </row>
    <row r="844">
      <c r="A844" s="67"/>
      <c r="B844" s="101"/>
      <c r="C844" s="74"/>
      <c r="D844" s="67"/>
      <c r="E844" s="67"/>
      <c r="F844" s="74"/>
      <c r="G844" s="74"/>
      <c r="H844" s="74"/>
      <c r="I844" s="67"/>
      <c r="J844" s="67"/>
      <c r="K844" s="74"/>
      <c r="L844" s="74"/>
      <c r="M844" s="74"/>
      <c r="N844" s="74"/>
      <c r="O844" s="74"/>
      <c r="P844" s="74"/>
      <c r="Q844" s="74"/>
      <c r="R844" s="74"/>
      <c r="S844" s="752"/>
      <c r="T844" s="95"/>
      <c r="U844" s="752"/>
      <c r="V844" s="752"/>
      <c r="W844" s="752"/>
      <c r="X844" s="752"/>
      <c r="Y844" s="752"/>
      <c r="Z844" s="752"/>
      <c r="AA844" s="752"/>
      <c r="AB844" s="752"/>
      <c r="AC844" s="752"/>
      <c r="AD844" s="752"/>
      <c r="AE844" s="752"/>
      <c r="AF844" s="752"/>
      <c r="AG844" s="752"/>
      <c r="AH844" s="752"/>
      <c r="AI844" s="752"/>
      <c r="AJ844" s="752"/>
      <c r="AK844" s="752"/>
      <c r="AL844" s="752"/>
      <c r="AM844" s="752"/>
      <c r="AN844" s="752"/>
      <c r="AO844" s="752"/>
      <c r="AP844" s="752"/>
    </row>
    <row r="845">
      <c r="A845" s="67"/>
      <c r="B845" s="101"/>
      <c r="C845" s="74"/>
      <c r="D845" s="67"/>
      <c r="E845" s="67"/>
      <c r="F845" s="74"/>
      <c r="G845" s="74"/>
      <c r="H845" s="74"/>
      <c r="I845" s="67"/>
      <c r="J845" s="67"/>
      <c r="K845" s="74"/>
      <c r="L845" s="74"/>
      <c r="M845" s="74"/>
      <c r="N845" s="74"/>
      <c r="O845" s="74"/>
      <c r="P845" s="74"/>
      <c r="Q845" s="74"/>
      <c r="R845" s="74"/>
      <c r="S845" s="752"/>
      <c r="T845" s="95"/>
      <c r="U845" s="752"/>
      <c r="V845" s="752"/>
      <c r="W845" s="752"/>
      <c r="X845" s="752"/>
      <c r="Y845" s="752"/>
      <c r="Z845" s="752"/>
      <c r="AA845" s="752"/>
      <c r="AB845" s="752"/>
      <c r="AC845" s="752"/>
      <c r="AD845" s="752"/>
      <c r="AE845" s="752"/>
      <c r="AF845" s="752"/>
      <c r="AG845" s="752"/>
      <c r="AH845" s="752"/>
      <c r="AI845" s="752"/>
      <c r="AJ845" s="752"/>
      <c r="AK845" s="752"/>
      <c r="AL845" s="752"/>
      <c r="AM845" s="752"/>
      <c r="AN845" s="752"/>
      <c r="AO845" s="752"/>
      <c r="AP845" s="752"/>
    </row>
    <row r="846">
      <c r="A846" s="67"/>
      <c r="B846" s="101"/>
      <c r="C846" s="74"/>
      <c r="D846" s="67"/>
      <c r="E846" s="67"/>
      <c r="F846" s="74"/>
      <c r="G846" s="74"/>
      <c r="H846" s="74"/>
      <c r="I846" s="67"/>
      <c r="J846" s="67"/>
      <c r="K846" s="74"/>
      <c r="L846" s="74"/>
      <c r="M846" s="74"/>
      <c r="N846" s="74"/>
      <c r="O846" s="74"/>
      <c r="P846" s="74"/>
      <c r="Q846" s="74"/>
      <c r="R846" s="74"/>
      <c r="S846" s="752"/>
      <c r="T846" s="95"/>
      <c r="U846" s="752"/>
      <c r="V846" s="752"/>
      <c r="W846" s="752"/>
      <c r="X846" s="752"/>
      <c r="Y846" s="752"/>
      <c r="Z846" s="752"/>
      <c r="AA846" s="752"/>
      <c r="AB846" s="752"/>
      <c r="AC846" s="752"/>
      <c r="AD846" s="752"/>
      <c r="AE846" s="752"/>
      <c r="AF846" s="752"/>
      <c r="AG846" s="752"/>
      <c r="AH846" s="752"/>
      <c r="AI846" s="752"/>
      <c r="AJ846" s="752"/>
      <c r="AK846" s="752"/>
      <c r="AL846" s="752"/>
      <c r="AM846" s="752"/>
      <c r="AN846" s="752"/>
      <c r="AO846" s="752"/>
      <c r="AP846" s="752"/>
    </row>
    <row r="847">
      <c r="A847" s="67"/>
      <c r="B847" s="101"/>
      <c r="C847" s="74"/>
      <c r="D847" s="67"/>
      <c r="E847" s="67"/>
      <c r="F847" s="74"/>
      <c r="G847" s="74"/>
      <c r="H847" s="74"/>
      <c r="I847" s="67"/>
      <c r="J847" s="67"/>
      <c r="K847" s="74"/>
      <c r="L847" s="74"/>
      <c r="M847" s="74"/>
      <c r="N847" s="74"/>
      <c r="O847" s="74"/>
      <c r="P847" s="74"/>
      <c r="Q847" s="74"/>
      <c r="R847" s="74"/>
      <c r="S847" s="752"/>
      <c r="T847" s="95"/>
      <c r="U847" s="752"/>
      <c r="V847" s="752"/>
      <c r="W847" s="752"/>
      <c r="X847" s="752"/>
      <c r="Y847" s="752"/>
      <c r="Z847" s="752"/>
      <c r="AA847" s="752"/>
      <c r="AB847" s="752"/>
      <c r="AC847" s="752"/>
      <c r="AD847" s="752"/>
      <c r="AE847" s="752"/>
      <c r="AF847" s="752"/>
      <c r="AG847" s="752"/>
      <c r="AH847" s="752"/>
      <c r="AI847" s="752"/>
      <c r="AJ847" s="752"/>
      <c r="AK847" s="752"/>
      <c r="AL847" s="752"/>
      <c r="AM847" s="752"/>
      <c r="AN847" s="752"/>
      <c r="AO847" s="752"/>
      <c r="AP847" s="752"/>
    </row>
    <row r="848">
      <c r="A848" s="67"/>
      <c r="B848" s="101"/>
      <c r="C848" s="74"/>
      <c r="D848" s="67"/>
      <c r="E848" s="67"/>
      <c r="F848" s="74"/>
      <c r="G848" s="74"/>
      <c r="H848" s="74"/>
      <c r="I848" s="67"/>
      <c r="J848" s="67"/>
      <c r="K848" s="74"/>
      <c r="L848" s="74"/>
      <c r="M848" s="74"/>
      <c r="N848" s="74"/>
      <c r="O848" s="74"/>
      <c r="P848" s="74"/>
      <c r="Q848" s="74"/>
      <c r="R848" s="74"/>
      <c r="S848" s="752"/>
      <c r="T848" s="95"/>
      <c r="U848" s="752"/>
      <c r="V848" s="752"/>
      <c r="W848" s="752"/>
      <c r="X848" s="752"/>
      <c r="Y848" s="752"/>
      <c r="Z848" s="752"/>
      <c r="AA848" s="752"/>
      <c r="AB848" s="752"/>
      <c r="AC848" s="752"/>
      <c r="AD848" s="752"/>
      <c r="AE848" s="752"/>
      <c r="AF848" s="752"/>
      <c r="AG848" s="752"/>
      <c r="AH848" s="752"/>
      <c r="AI848" s="752"/>
      <c r="AJ848" s="752"/>
      <c r="AK848" s="752"/>
      <c r="AL848" s="752"/>
      <c r="AM848" s="752"/>
      <c r="AN848" s="752"/>
      <c r="AO848" s="752"/>
      <c r="AP848" s="752"/>
    </row>
    <row r="849">
      <c r="A849" s="67"/>
      <c r="B849" s="101"/>
      <c r="C849" s="74"/>
      <c r="D849" s="67"/>
      <c r="E849" s="67"/>
      <c r="F849" s="74"/>
      <c r="G849" s="74"/>
      <c r="H849" s="74"/>
      <c r="I849" s="67"/>
      <c r="J849" s="67"/>
      <c r="K849" s="74"/>
      <c r="L849" s="74"/>
      <c r="M849" s="74"/>
      <c r="N849" s="74"/>
      <c r="O849" s="74"/>
      <c r="P849" s="74"/>
      <c r="Q849" s="74"/>
      <c r="R849" s="74"/>
      <c r="S849" s="752"/>
      <c r="T849" s="95"/>
      <c r="U849" s="752"/>
      <c r="V849" s="752"/>
      <c r="W849" s="752"/>
      <c r="X849" s="752"/>
      <c r="Y849" s="752"/>
      <c r="Z849" s="752"/>
      <c r="AA849" s="752"/>
      <c r="AB849" s="752"/>
      <c r="AC849" s="752"/>
      <c r="AD849" s="752"/>
      <c r="AE849" s="752"/>
      <c r="AF849" s="752"/>
      <c r="AG849" s="752"/>
      <c r="AH849" s="752"/>
      <c r="AI849" s="752"/>
      <c r="AJ849" s="752"/>
      <c r="AK849" s="752"/>
      <c r="AL849" s="752"/>
      <c r="AM849" s="752"/>
      <c r="AN849" s="752"/>
      <c r="AO849" s="752"/>
      <c r="AP849" s="752"/>
    </row>
    <row r="850">
      <c r="A850" s="67"/>
      <c r="B850" s="101"/>
      <c r="C850" s="74"/>
      <c r="D850" s="67"/>
      <c r="E850" s="67"/>
      <c r="F850" s="74"/>
      <c r="G850" s="74"/>
      <c r="H850" s="74"/>
      <c r="I850" s="67"/>
      <c r="J850" s="67"/>
      <c r="K850" s="74"/>
      <c r="L850" s="74"/>
      <c r="M850" s="74"/>
      <c r="N850" s="74"/>
      <c r="O850" s="74"/>
      <c r="P850" s="74"/>
      <c r="Q850" s="74"/>
      <c r="R850" s="74"/>
      <c r="S850" s="752"/>
      <c r="T850" s="95"/>
      <c r="U850" s="752"/>
      <c r="V850" s="752"/>
      <c r="W850" s="752"/>
      <c r="X850" s="752"/>
      <c r="Y850" s="752"/>
      <c r="Z850" s="752"/>
      <c r="AA850" s="752"/>
      <c r="AB850" s="752"/>
      <c r="AC850" s="752"/>
      <c r="AD850" s="752"/>
      <c r="AE850" s="752"/>
      <c r="AF850" s="752"/>
      <c r="AG850" s="752"/>
      <c r="AH850" s="752"/>
      <c r="AI850" s="752"/>
      <c r="AJ850" s="752"/>
      <c r="AK850" s="752"/>
      <c r="AL850" s="752"/>
      <c r="AM850" s="752"/>
      <c r="AN850" s="752"/>
      <c r="AO850" s="752"/>
      <c r="AP850" s="752"/>
    </row>
    <row r="851">
      <c r="A851" s="67"/>
      <c r="B851" s="101"/>
      <c r="C851" s="74"/>
      <c r="D851" s="67"/>
      <c r="E851" s="67"/>
      <c r="F851" s="74"/>
      <c r="G851" s="74"/>
      <c r="H851" s="74"/>
      <c r="I851" s="67"/>
      <c r="J851" s="67"/>
      <c r="K851" s="74"/>
      <c r="L851" s="74"/>
      <c r="M851" s="74"/>
      <c r="N851" s="74"/>
      <c r="O851" s="74"/>
      <c r="P851" s="74"/>
      <c r="Q851" s="74"/>
      <c r="R851" s="74"/>
      <c r="S851" s="752"/>
      <c r="T851" s="95"/>
      <c r="U851" s="752"/>
      <c r="V851" s="752"/>
      <c r="W851" s="752"/>
      <c r="X851" s="752"/>
      <c r="Y851" s="752"/>
      <c r="Z851" s="752"/>
      <c r="AA851" s="752"/>
      <c r="AB851" s="752"/>
      <c r="AC851" s="752"/>
      <c r="AD851" s="752"/>
      <c r="AE851" s="752"/>
      <c r="AF851" s="752"/>
      <c r="AG851" s="752"/>
      <c r="AH851" s="752"/>
      <c r="AI851" s="752"/>
      <c r="AJ851" s="752"/>
      <c r="AK851" s="752"/>
      <c r="AL851" s="752"/>
      <c r="AM851" s="752"/>
      <c r="AN851" s="752"/>
      <c r="AO851" s="752"/>
      <c r="AP851" s="752"/>
    </row>
    <row r="852">
      <c r="A852" s="67"/>
      <c r="B852" s="101"/>
      <c r="C852" s="74"/>
      <c r="D852" s="67"/>
      <c r="E852" s="67"/>
      <c r="F852" s="74"/>
      <c r="G852" s="74"/>
      <c r="H852" s="74"/>
      <c r="I852" s="67"/>
      <c r="J852" s="67"/>
      <c r="K852" s="74"/>
      <c r="L852" s="74"/>
      <c r="M852" s="74"/>
      <c r="N852" s="74"/>
      <c r="O852" s="74"/>
      <c r="P852" s="74"/>
      <c r="Q852" s="74"/>
      <c r="R852" s="74"/>
      <c r="S852" s="752"/>
      <c r="T852" s="95"/>
      <c r="U852" s="752"/>
      <c r="V852" s="752"/>
      <c r="W852" s="752"/>
      <c r="X852" s="752"/>
      <c r="Y852" s="752"/>
      <c r="Z852" s="752"/>
      <c r="AA852" s="752"/>
      <c r="AB852" s="752"/>
      <c r="AC852" s="752"/>
      <c r="AD852" s="752"/>
      <c r="AE852" s="752"/>
      <c r="AF852" s="752"/>
      <c r="AG852" s="752"/>
      <c r="AH852" s="752"/>
      <c r="AI852" s="752"/>
      <c r="AJ852" s="752"/>
      <c r="AK852" s="752"/>
      <c r="AL852" s="752"/>
      <c r="AM852" s="752"/>
      <c r="AN852" s="752"/>
      <c r="AO852" s="752"/>
      <c r="AP852" s="752"/>
    </row>
    <row r="853">
      <c r="A853" s="67"/>
      <c r="B853" s="101"/>
      <c r="C853" s="74"/>
      <c r="D853" s="67"/>
      <c r="E853" s="67"/>
      <c r="F853" s="74"/>
      <c r="G853" s="74"/>
      <c r="H853" s="74"/>
      <c r="I853" s="67"/>
      <c r="J853" s="67"/>
      <c r="K853" s="74"/>
      <c r="L853" s="74"/>
      <c r="M853" s="74"/>
      <c r="N853" s="74"/>
      <c r="O853" s="74"/>
      <c r="P853" s="74"/>
      <c r="Q853" s="74"/>
      <c r="R853" s="74"/>
      <c r="S853" s="752"/>
      <c r="T853" s="95"/>
      <c r="U853" s="752"/>
      <c r="V853" s="752"/>
      <c r="W853" s="752"/>
      <c r="X853" s="752"/>
      <c r="Y853" s="752"/>
      <c r="Z853" s="752"/>
      <c r="AA853" s="752"/>
      <c r="AB853" s="752"/>
      <c r="AC853" s="752"/>
      <c r="AD853" s="752"/>
      <c r="AE853" s="752"/>
      <c r="AF853" s="752"/>
      <c r="AG853" s="752"/>
      <c r="AH853" s="752"/>
      <c r="AI853" s="752"/>
      <c r="AJ853" s="752"/>
      <c r="AK853" s="752"/>
      <c r="AL853" s="752"/>
      <c r="AM853" s="752"/>
      <c r="AN853" s="752"/>
      <c r="AO853" s="752"/>
      <c r="AP853" s="752"/>
    </row>
    <row r="854">
      <c r="A854" s="67"/>
      <c r="B854" s="101"/>
      <c r="C854" s="74"/>
      <c r="D854" s="67"/>
      <c r="E854" s="67"/>
      <c r="F854" s="74"/>
      <c r="G854" s="74"/>
      <c r="H854" s="74"/>
      <c r="I854" s="67"/>
      <c r="J854" s="67"/>
      <c r="K854" s="74"/>
      <c r="L854" s="74"/>
      <c r="M854" s="74"/>
      <c r="N854" s="74"/>
      <c r="O854" s="74"/>
      <c r="P854" s="74"/>
      <c r="Q854" s="74"/>
      <c r="R854" s="74"/>
      <c r="S854" s="752"/>
      <c r="T854" s="95"/>
      <c r="U854" s="752"/>
      <c r="V854" s="752"/>
      <c r="W854" s="752"/>
      <c r="X854" s="752"/>
      <c r="Y854" s="752"/>
      <c r="Z854" s="752"/>
      <c r="AA854" s="752"/>
      <c r="AB854" s="752"/>
      <c r="AC854" s="752"/>
      <c r="AD854" s="752"/>
      <c r="AE854" s="752"/>
      <c r="AF854" s="752"/>
      <c r="AG854" s="752"/>
      <c r="AH854" s="752"/>
      <c r="AI854" s="752"/>
      <c r="AJ854" s="752"/>
      <c r="AK854" s="752"/>
      <c r="AL854" s="752"/>
      <c r="AM854" s="752"/>
      <c r="AN854" s="752"/>
      <c r="AO854" s="752"/>
      <c r="AP854" s="752"/>
    </row>
    <row r="855">
      <c r="A855" s="67"/>
      <c r="B855" s="101"/>
      <c r="C855" s="74"/>
      <c r="D855" s="67"/>
      <c r="E855" s="67"/>
      <c r="F855" s="74"/>
      <c r="G855" s="74"/>
      <c r="H855" s="74"/>
      <c r="I855" s="67"/>
      <c r="J855" s="67"/>
      <c r="K855" s="74"/>
      <c r="L855" s="74"/>
      <c r="M855" s="74"/>
      <c r="N855" s="74"/>
      <c r="O855" s="74"/>
      <c r="P855" s="74"/>
      <c r="Q855" s="74"/>
      <c r="R855" s="74"/>
      <c r="S855" s="752"/>
      <c r="T855" s="95"/>
      <c r="U855" s="752"/>
      <c r="V855" s="752"/>
      <c r="W855" s="752"/>
      <c r="X855" s="752"/>
      <c r="Y855" s="752"/>
      <c r="Z855" s="752"/>
      <c r="AA855" s="752"/>
      <c r="AB855" s="752"/>
      <c r="AC855" s="752"/>
      <c r="AD855" s="752"/>
      <c r="AE855" s="752"/>
      <c r="AF855" s="752"/>
      <c r="AG855" s="752"/>
      <c r="AH855" s="752"/>
      <c r="AI855" s="752"/>
      <c r="AJ855" s="752"/>
      <c r="AK855" s="752"/>
      <c r="AL855" s="752"/>
      <c r="AM855" s="752"/>
      <c r="AN855" s="752"/>
      <c r="AO855" s="752"/>
      <c r="AP855" s="752"/>
    </row>
    <row r="856">
      <c r="A856" s="67"/>
      <c r="B856" s="101"/>
      <c r="C856" s="74"/>
      <c r="D856" s="67"/>
      <c r="E856" s="67"/>
      <c r="F856" s="74"/>
      <c r="G856" s="74"/>
      <c r="H856" s="74"/>
      <c r="I856" s="67"/>
      <c r="J856" s="67"/>
      <c r="K856" s="74"/>
      <c r="L856" s="74"/>
      <c r="M856" s="74"/>
      <c r="N856" s="74"/>
      <c r="O856" s="74"/>
      <c r="P856" s="74"/>
      <c r="Q856" s="74"/>
      <c r="R856" s="74"/>
      <c r="S856" s="752"/>
      <c r="T856" s="95"/>
      <c r="U856" s="752"/>
      <c r="V856" s="752"/>
      <c r="W856" s="752"/>
      <c r="X856" s="752"/>
      <c r="Y856" s="752"/>
      <c r="Z856" s="752"/>
      <c r="AA856" s="752"/>
      <c r="AB856" s="752"/>
      <c r="AC856" s="752"/>
      <c r="AD856" s="752"/>
      <c r="AE856" s="752"/>
      <c r="AF856" s="752"/>
      <c r="AG856" s="752"/>
      <c r="AH856" s="752"/>
      <c r="AI856" s="752"/>
      <c r="AJ856" s="752"/>
      <c r="AK856" s="752"/>
      <c r="AL856" s="752"/>
      <c r="AM856" s="752"/>
      <c r="AN856" s="752"/>
      <c r="AO856" s="752"/>
      <c r="AP856" s="752"/>
    </row>
    <row r="857">
      <c r="A857" s="67"/>
      <c r="B857" s="101"/>
      <c r="C857" s="74"/>
      <c r="D857" s="67"/>
      <c r="E857" s="67"/>
      <c r="F857" s="74"/>
      <c r="G857" s="74"/>
      <c r="H857" s="74"/>
      <c r="I857" s="67"/>
      <c r="J857" s="67"/>
      <c r="K857" s="74"/>
      <c r="L857" s="74"/>
      <c r="M857" s="74"/>
      <c r="N857" s="74"/>
      <c r="O857" s="74"/>
      <c r="P857" s="74"/>
      <c r="Q857" s="74"/>
      <c r="R857" s="74"/>
      <c r="S857" s="752"/>
      <c r="T857" s="95"/>
      <c r="U857" s="752"/>
      <c r="V857" s="752"/>
      <c r="W857" s="752"/>
      <c r="X857" s="752"/>
      <c r="Y857" s="752"/>
      <c r="Z857" s="752"/>
      <c r="AA857" s="752"/>
      <c r="AB857" s="752"/>
      <c r="AC857" s="752"/>
      <c r="AD857" s="752"/>
      <c r="AE857" s="752"/>
      <c r="AF857" s="752"/>
      <c r="AG857" s="752"/>
      <c r="AH857" s="752"/>
      <c r="AI857" s="752"/>
      <c r="AJ857" s="752"/>
      <c r="AK857" s="752"/>
      <c r="AL857" s="752"/>
      <c r="AM857" s="752"/>
      <c r="AN857" s="752"/>
      <c r="AO857" s="752"/>
      <c r="AP857" s="752"/>
    </row>
    <row r="858">
      <c r="A858" s="67"/>
      <c r="B858" s="101"/>
      <c r="C858" s="74"/>
      <c r="D858" s="67"/>
      <c r="E858" s="67"/>
      <c r="F858" s="74"/>
      <c r="G858" s="74"/>
      <c r="H858" s="74"/>
      <c r="I858" s="67"/>
      <c r="J858" s="67"/>
      <c r="K858" s="74"/>
      <c r="L858" s="74"/>
      <c r="M858" s="74"/>
      <c r="N858" s="74"/>
      <c r="O858" s="74"/>
      <c r="P858" s="74"/>
      <c r="Q858" s="74"/>
      <c r="R858" s="74"/>
      <c r="S858" s="752"/>
      <c r="T858" s="95"/>
      <c r="U858" s="752"/>
      <c r="V858" s="752"/>
      <c r="W858" s="752"/>
      <c r="X858" s="752"/>
      <c r="Y858" s="752"/>
      <c r="Z858" s="752"/>
      <c r="AA858" s="752"/>
      <c r="AB858" s="752"/>
      <c r="AC858" s="752"/>
      <c r="AD858" s="752"/>
      <c r="AE858" s="752"/>
      <c r="AF858" s="752"/>
      <c r="AG858" s="752"/>
      <c r="AH858" s="752"/>
      <c r="AI858" s="752"/>
      <c r="AJ858" s="752"/>
      <c r="AK858" s="752"/>
      <c r="AL858" s="752"/>
      <c r="AM858" s="752"/>
      <c r="AN858" s="752"/>
      <c r="AO858" s="752"/>
      <c r="AP858" s="752"/>
    </row>
    <row r="859">
      <c r="A859" s="67"/>
      <c r="B859" s="101"/>
      <c r="C859" s="74"/>
      <c r="D859" s="67"/>
      <c r="E859" s="67"/>
      <c r="F859" s="74"/>
      <c r="G859" s="74"/>
      <c r="H859" s="74"/>
      <c r="I859" s="67"/>
      <c r="J859" s="67"/>
      <c r="K859" s="74"/>
      <c r="L859" s="74"/>
      <c r="M859" s="74"/>
      <c r="N859" s="74"/>
      <c r="O859" s="74"/>
      <c r="P859" s="74"/>
      <c r="Q859" s="74"/>
      <c r="R859" s="74"/>
      <c r="S859" s="752"/>
      <c r="T859" s="95"/>
      <c r="U859" s="752"/>
      <c r="V859" s="752"/>
      <c r="W859" s="752"/>
      <c r="X859" s="752"/>
      <c r="Y859" s="752"/>
      <c r="Z859" s="752"/>
      <c r="AA859" s="752"/>
      <c r="AB859" s="752"/>
      <c r="AC859" s="752"/>
      <c r="AD859" s="752"/>
      <c r="AE859" s="752"/>
      <c r="AF859" s="752"/>
      <c r="AG859" s="752"/>
      <c r="AH859" s="752"/>
      <c r="AI859" s="752"/>
      <c r="AJ859" s="752"/>
      <c r="AK859" s="752"/>
      <c r="AL859" s="752"/>
      <c r="AM859" s="752"/>
      <c r="AN859" s="752"/>
      <c r="AO859" s="752"/>
      <c r="AP859" s="752"/>
    </row>
    <row r="860">
      <c r="A860" s="67"/>
      <c r="B860" s="101"/>
      <c r="C860" s="74"/>
      <c r="D860" s="67"/>
      <c r="E860" s="67"/>
      <c r="F860" s="74"/>
      <c r="G860" s="74"/>
      <c r="H860" s="74"/>
      <c r="I860" s="67"/>
      <c r="J860" s="67"/>
      <c r="K860" s="74"/>
      <c r="L860" s="74"/>
      <c r="M860" s="74"/>
      <c r="N860" s="74"/>
      <c r="O860" s="74"/>
      <c r="P860" s="74"/>
      <c r="Q860" s="74"/>
      <c r="R860" s="74"/>
      <c r="S860" s="752"/>
      <c r="T860" s="95"/>
      <c r="U860" s="752"/>
      <c r="V860" s="752"/>
      <c r="W860" s="752"/>
      <c r="X860" s="752"/>
      <c r="Y860" s="752"/>
      <c r="Z860" s="752"/>
      <c r="AA860" s="752"/>
      <c r="AB860" s="752"/>
      <c r="AC860" s="752"/>
      <c r="AD860" s="752"/>
      <c r="AE860" s="752"/>
      <c r="AF860" s="752"/>
      <c r="AG860" s="752"/>
      <c r="AH860" s="752"/>
      <c r="AI860" s="752"/>
      <c r="AJ860" s="752"/>
      <c r="AK860" s="752"/>
      <c r="AL860" s="752"/>
      <c r="AM860" s="752"/>
      <c r="AN860" s="752"/>
      <c r="AO860" s="752"/>
      <c r="AP860" s="752"/>
    </row>
    <row r="861">
      <c r="A861" s="67"/>
      <c r="B861" s="101"/>
      <c r="C861" s="74"/>
      <c r="D861" s="67"/>
      <c r="E861" s="67"/>
      <c r="F861" s="74"/>
      <c r="G861" s="74"/>
      <c r="H861" s="74"/>
      <c r="I861" s="67"/>
      <c r="J861" s="67"/>
      <c r="K861" s="74"/>
      <c r="L861" s="74"/>
      <c r="M861" s="74"/>
      <c r="N861" s="74"/>
      <c r="O861" s="74"/>
      <c r="P861" s="74"/>
      <c r="Q861" s="74"/>
      <c r="R861" s="74"/>
      <c r="S861" s="752"/>
      <c r="T861" s="95"/>
      <c r="U861" s="752"/>
      <c r="V861" s="752"/>
      <c r="W861" s="752"/>
      <c r="X861" s="752"/>
      <c r="Y861" s="752"/>
      <c r="Z861" s="752"/>
      <c r="AA861" s="752"/>
      <c r="AB861" s="752"/>
      <c r="AC861" s="752"/>
      <c r="AD861" s="752"/>
      <c r="AE861" s="752"/>
      <c r="AF861" s="752"/>
      <c r="AG861" s="752"/>
      <c r="AH861" s="752"/>
      <c r="AI861" s="752"/>
      <c r="AJ861" s="752"/>
      <c r="AK861" s="752"/>
      <c r="AL861" s="752"/>
      <c r="AM861" s="752"/>
      <c r="AN861" s="752"/>
      <c r="AO861" s="752"/>
      <c r="AP861" s="752"/>
    </row>
    <row r="862">
      <c r="A862" s="67"/>
      <c r="B862" s="101"/>
      <c r="C862" s="74"/>
      <c r="D862" s="67"/>
      <c r="E862" s="67"/>
      <c r="F862" s="74"/>
      <c r="G862" s="74"/>
      <c r="H862" s="74"/>
      <c r="I862" s="67"/>
      <c r="J862" s="67"/>
      <c r="K862" s="74"/>
      <c r="L862" s="74"/>
      <c r="M862" s="74"/>
      <c r="N862" s="74"/>
      <c r="O862" s="74"/>
      <c r="P862" s="74"/>
      <c r="Q862" s="74"/>
      <c r="R862" s="74"/>
      <c r="S862" s="752"/>
      <c r="T862" s="95"/>
      <c r="U862" s="752"/>
      <c r="V862" s="752"/>
      <c r="W862" s="752"/>
      <c r="X862" s="752"/>
      <c r="Y862" s="752"/>
      <c r="Z862" s="752"/>
      <c r="AA862" s="752"/>
      <c r="AB862" s="752"/>
      <c r="AC862" s="752"/>
      <c r="AD862" s="752"/>
      <c r="AE862" s="752"/>
      <c r="AF862" s="752"/>
      <c r="AG862" s="752"/>
      <c r="AH862" s="752"/>
      <c r="AI862" s="752"/>
      <c r="AJ862" s="752"/>
      <c r="AK862" s="752"/>
      <c r="AL862" s="752"/>
      <c r="AM862" s="752"/>
      <c r="AN862" s="752"/>
      <c r="AO862" s="752"/>
      <c r="AP862" s="752"/>
    </row>
    <row r="863">
      <c r="A863" s="67"/>
      <c r="B863" s="101"/>
      <c r="C863" s="74"/>
      <c r="D863" s="67"/>
      <c r="E863" s="67"/>
      <c r="F863" s="74"/>
      <c r="G863" s="74"/>
      <c r="H863" s="74"/>
      <c r="I863" s="67"/>
      <c r="J863" s="67"/>
      <c r="K863" s="74"/>
      <c r="L863" s="74"/>
      <c r="M863" s="74"/>
      <c r="N863" s="74"/>
      <c r="O863" s="74"/>
      <c r="P863" s="74"/>
      <c r="Q863" s="74"/>
      <c r="R863" s="74"/>
      <c r="S863" s="752"/>
      <c r="T863" s="95"/>
      <c r="U863" s="752"/>
      <c r="V863" s="752"/>
      <c r="W863" s="752"/>
      <c r="X863" s="752"/>
      <c r="Y863" s="752"/>
      <c r="Z863" s="752"/>
      <c r="AA863" s="752"/>
      <c r="AB863" s="752"/>
      <c r="AC863" s="752"/>
      <c r="AD863" s="752"/>
      <c r="AE863" s="752"/>
      <c r="AF863" s="752"/>
      <c r="AG863" s="752"/>
      <c r="AH863" s="752"/>
      <c r="AI863" s="752"/>
      <c r="AJ863" s="752"/>
      <c r="AK863" s="752"/>
      <c r="AL863" s="752"/>
      <c r="AM863" s="752"/>
      <c r="AN863" s="752"/>
      <c r="AO863" s="752"/>
      <c r="AP863" s="752"/>
    </row>
    <row r="864">
      <c r="A864" s="67"/>
      <c r="B864" s="101"/>
      <c r="C864" s="74"/>
      <c r="D864" s="67"/>
      <c r="E864" s="67"/>
      <c r="F864" s="74"/>
      <c r="G864" s="74"/>
      <c r="H864" s="74"/>
      <c r="I864" s="67"/>
      <c r="J864" s="67"/>
      <c r="K864" s="74"/>
      <c r="L864" s="74"/>
      <c r="M864" s="74"/>
      <c r="N864" s="74"/>
      <c r="O864" s="74"/>
      <c r="P864" s="74"/>
      <c r="Q864" s="74"/>
      <c r="R864" s="74"/>
      <c r="S864" s="752"/>
      <c r="T864" s="95"/>
      <c r="U864" s="752"/>
      <c r="V864" s="752"/>
      <c r="W864" s="752"/>
      <c r="X864" s="752"/>
      <c r="Y864" s="752"/>
      <c r="Z864" s="752"/>
      <c r="AA864" s="752"/>
      <c r="AB864" s="752"/>
      <c r="AC864" s="752"/>
      <c r="AD864" s="752"/>
      <c r="AE864" s="752"/>
      <c r="AF864" s="752"/>
      <c r="AG864" s="752"/>
      <c r="AH864" s="752"/>
      <c r="AI864" s="752"/>
      <c r="AJ864" s="752"/>
      <c r="AK864" s="752"/>
      <c r="AL864" s="752"/>
      <c r="AM864" s="752"/>
      <c r="AN864" s="752"/>
      <c r="AO864" s="752"/>
      <c r="AP864" s="752"/>
    </row>
    <row r="865">
      <c r="A865" s="67"/>
      <c r="B865" s="101"/>
      <c r="C865" s="74"/>
      <c r="D865" s="67"/>
      <c r="E865" s="67"/>
      <c r="F865" s="74"/>
      <c r="G865" s="74"/>
      <c r="H865" s="74"/>
      <c r="I865" s="67"/>
      <c r="J865" s="67"/>
      <c r="K865" s="74"/>
      <c r="L865" s="74"/>
      <c r="M865" s="74"/>
      <c r="N865" s="74"/>
      <c r="O865" s="74"/>
      <c r="P865" s="74"/>
      <c r="Q865" s="74"/>
      <c r="R865" s="74"/>
      <c r="S865" s="752"/>
      <c r="T865" s="95"/>
      <c r="U865" s="752"/>
      <c r="V865" s="752"/>
      <c r="W865" s="752"/>
      <c r="X865" s="752"/>
      <c r="Y865" s="752"/>
      <c r="Z865" s="752"/>
      <c r="AA865" s="752"/>
      <c r="AB865" s="752"/>
      <c r="AC865" s="752"/>
      <c r="AD865" s="752"/>
      <c r="AE865" s="752"/>
      <c r="AF865" s="752"/>
      <c r="AG865" s="752"/>
      <c r="AH865" s="752"/>
      <c r="AI865" s="752"/>
      <c r="AJ865" s="752"/>
      <c r="AK865" s="752"/>
      <c r="AL865" s="752"/>
      <c r="AM865" s="752"/>
      <c r="AN865" s="752"/>
      <c r="AO865" s="752"/>
      <c r="AP865" s="752"/>
    </row>
    <row r="866">
      <c r="A866" s="67"/>
      <c r="B866" s="101"/>
      <c r="C866" s="74"/>
      <c r="D866" s="67"/>
      <c r="E866" s="67"/>
      <c r="F866" s="74"/>
      <c r="G866" s="74"/>
      <c r="H866" s="74"/>
      <c r="I866" s="67"/>
      <c r="J866" s="67"/>
      <c r="K866" s="74"/>
      <c r="L866" s="74"/>
      <c r="M866" s="74"/>
      <c r="N866" s="74"/>
      <c r="O866" s="74"/>
      <c r="P866" s="74"/>
      <c r="Q866" s="74"/>
      <c r="R866" s="74"/>
      <c r="S866" s="752"/>
      <c r="T866" s="95"/>
      <c r="U866" s="752"/>
      <c r="V866" s="752"/>
      <c r="W866" s="752"/>
      <c r="X866" s="752"/>
      <c r="Y866" s="752"/>
      <c r="Z866" s="752"/>
      <c r="AA866" s="752"/>
      <c r="AB866" s="752"/>
      <c r="AC866" s="752"/>
      <c r="AD866" s="752"/>
      <c r="AE866" s="752"/>
      <c r="AF866" s="752"/>
      <c r="AG866" s="752"/>
      <c r="AH866" s="752"/>
      <c r="AI866" s="752"/>
      <c r="AJ866" s="752"/>
      <c r="AK866" s="752"/>
      <c r="AL866" s="752"/>
      <c r="AM866" s="752"/>
      <c r="AN866" s="752"/>
      <c r="AO866" s="752"/>
      <c r="AP866" s="752"/>
    </row>
    <row r="867">
      <c r="A867" s="67"/>
      <c r="B867" s="101"/>
      <c r="C867" s="74"/>
      <c r="D867" s="67"/>
      <c r="E867" s="67"/>
      <c r="F867" s="74"/>
      <c r="G867" s="74"/>
      <c r="H867" s="74"/>
      <c r="I867" s="67"/>
      <c r="J867" s="67"/>
      <c r="K867" s="74"/>
      <c r="L867" s="74"/>
      <c r="M867" s="74"/>
      <c r="N867" s="74"/>
      <c r="O867" s="74"/>
      <c r="P867" s="74"/>
      <c r="Q867" s="74"/>
      <c r="R867" s="74"/>
      <c r="S867" s="752"/>
      <c r="T867" s="95"/>
      <c r="U867" s="752"/>
      <c r="V867" s="752"/>
      <c r="W867" s="752"/>
      <c r="X867" s="752"/>
      <c r="Y867" s="752"/>
      <c r="Z867" s="752"/>
      <c r="AA867" s="752"/>
      <c r="AB867" s="752"/>
      <c r="AC867" s="752"/>
      <c r="AD867" s="752"/>
      <c r="AE867" s="752"/>
      <c r="AF867" s="752"/>
      <c r="AG867" s="752"/>
      <c r="AH867" s="752"/>
      <c r="AI867" s="752"/>
      <c r="AJ867" s="752"/>
      <c r="AK867" s="752"/>
      <c r="AL867" s="752"/>
      <c r="AM867" s="752"/>
      <c r="AN867" s="752"/>
      <c r="AO867" s="752"/>
      <c r="AP867" s="752"/>
    </row>
    <row r="868">
      <c r="A868" s="67"/>
      <c r="B868" s="101"/>
      <c r="C868" s="74"/>
      <c r="D868" s="67"/>
      <c r="E868" s="67"/>
      <c r="F868" s="74"/>
      <c r="G868" s="74"/>
      <c r="H868" s="74"/>
      <c r="I868" s="67"/>
      <c r="J868" s="67"/>
      <c r="K868" s="74"/>
      <c r="L868" s="74"/>
      <c r="M868" s="74"/>
      <c r="N868" s="74"/>
      <c r="O868" s="74"/>
      <c r="P868" s="74"/>
      <c r="Q868" s="74"/>
      <c r="R868" s="74"/>
      <c r="S868" s="752"/>
      <c r="T868" s="95"/>
      <c r="U868" s="752"/>
      <c r="V868" s="752"/>
      <c r="W868" s="752"/>
      <c r="X868" s="752"/>
      <c r="Y868" s="752"/>
      <c r="Z868" s="752"/>
      <c r="AA868" s="752"/>
      <c r="AB868" s="752"/>
      <c r="AC868" s="752"/>
      <c r="AD868" s="752"/>
      <c r="AE868" s="752"/>
      <c r="AF868" s="752"/>
      <c r="AG868" s="752"/>
      <c r="AH868" s="752"/>
      <c r="AI868" s="752"/>
      <c r="AJ868" s="752"/>
      <c r="AK868" s="752"/>
      <c r="AL868" s="752"/>
      <c r="AM868" s="752"/>
      <c r="AN868" s="752"/>
      <c r="AO868" s="752"/>
      <c r="AP868" s="752"/>
    </row>
    <row r="869">
      <c r="A869" s="67"/>
      <c r="B869" s="101"/>
      <c r="C869" s="74"/>
      <c r="D869" s="67"/>
      <c r="E869" s="67"/>
      <c r="F869" s="74"/>
      <c r="G869" s="74"/>
      <c r="H869" s="74"/>
      <c r="I869" s="67"/>
      <c r="J869" s="67"/>
      <c r="K869" s="74"/>
      <c r="L869" s="74"/>
      <c r="M869" s="74"/>
      <c r="N869" s="74"/>
      <c r="O869" s="74"/>
      <c r="P869" s="74"/>
      <c r="Q869" s="74"/>
      <c r="R869" s="74"/>
      <c r="S869" s="752"/>
      <c r="T869" s="95"/>
      <c r="U869" s="752"/>
      <c r="V869" s="752"/>
      <c r="W869" s="752"/>
      <c r="X869" s="752"/>
      <c r="Y869" s="752"/>
      <c r="Z869" s="752"/>
      <c r="AA869" s="752"/>
      <c r="AB869" s="752"/>
      <c r="AC869" s="752"/>
      <c r="AD869" s="752"/>
      <c r="AE869" s="752"/>
      <c r="AF869" s="752"/>
      <c r="AG869" s="752"/>
      <c r="AH869" s="752"/>
      <c r="AI869" s="752"/>
      <c r="AJ869" s="752"/>
      <c r="AK869" s="752"/>
      <c r="AL869" s="752"/>
      <c r="AM869" s="752"/>
      <c r="AN869" s="752"/>
      <c r="AO869" s="752"/>
      <c r="AP869" s="752"/>
    </row>
    <row r="870">
      <c r="A870" s="67"/>
      <c r="B870" s="101"/>
      <c r="C870" s="74"/>
      <c r="D870" s="67"/>
      <c r="E870" s="67"/>
      <c r="F870" s="74"/>
      <c r="G870" s="74"/>
      <c r="H870" s="74"/>
      <c r="I870" s="67"/>
      <c r="J870" s="67"/>
      <c r="K870" s="74"/>
      <c r="L870" s="74"/>
      <c r="M870" s="74"/>
      <c r="N870" s="74"/>
      <c r="O870" s="74"/>
      <c r="P870" s="74"/>
      <c r="Q870" s="74"/>
      <c r="R870" s="74"/>
      <c r="S870" s="752"/>
      <c r="T870" s="95"/>
      <c r="U870" s="752"/>
      <c r="V870" s="752"/>
      <c r="W870" s="752"/>
      <c r="X870" s="752"/>
      <c r="Y870" s="752"/>
      <c r="Z870" s="752"/>
      <c r="AA870" s="752"/>
      <c r="AB870" s="752"/>
      <c r="AC870" s="752"/>
      <c r="AD870" s="752"/>
      <c r="AE870" s="752"/>
      <c r="AF870" s="752"/>
      <c r="AG870" s="752"/>
      <c r="AH870" s="752"/>
      <c r="AI870" s="752"/>
      <c r="AJ870" s="752"/>
      <c r="AK870" s="752"/>
      <c r="AL870" s="752"/>
      <c r="AM870" s="752"/>
      <c r="AN870" s="752"/>
      <c r="AO870" s="752"/>
      <c r="AP870" s="752"/>
    </row>
    <row r="871">
      <c r="A871" s="67"/>
      <c r="B871" s="101"/>
      <c r="C871" s="74"/>
      <c r="D871" s="67"/>
      <c r="E871" s="67"/>
      <c r="F871" s="74"/>
      <c r="G871" s="74"/>
      <c r="H871" s="74"/>
      <c r="I871" s="67"/>
      <c r="J871" s="67"/>
      <c r="K871" s="74"/>
      <c r="L871" s="74"/>
      <c r="M871" s="74"/>
      <c r="N871" s="74"/>
      <c r="O871" s="74"/>
      <c r="P871" s="74"/>
      <c r="Q871" s="74"/>
      <c r="R871" s="74"/>
      <c r="S871" s="752"/>
      <c r="T871" s="95"/>
      <c r="U871" s="752"/>
      <c r="V871" s="752"/>
      <c r="W871" s="752"/>
      <c r="X871" s="752"/>
      <c r="Y871" s="752"/>
      <c r="Z871" s="752"/>
      <c r="AA871" s="752"/>
      <c r="AB871" s="752"/>
      <c r="AC871" s="752"/>
      <c r="AD871" s="752"/>
      <c r="AE871" s="752"/>
      <c r="AF871" s="752"/>
      <c r="AG871" s="752"/>
      <c r="AH871" s="752"/>
      <c r="AI871" s="752"/>
      <c r="AJ871" s="752"/>
      <c r="AK871" s="752"/>
      <c r="AL871" s="752"/>
      <c r="AM871" s="752"/>
      <c r="AN871" s="752"/>
      <c r="AO871" s="752"/>
      <c r="AP871" s="752"/>
    </row>
    <row r="872">
      <c r="A872" s="67"/>
      <c r="B872" s="101"/>
      <c r="C872" s="74"/>
      <c r="D872" s="67"/>
      <c r="E872" s="67"/>
      <c r="F872" s="74"/>
      <c r="G872" s="74"/>
      <c r="H872" s="74"/>
      <c r="I872" s="67"/>
      <c r="J872" s="67"/>
      <c r="K872" s="74"/>
      <c r="L872" s="74"/>
      <c r="M872" s="74"/>
      <c r="N872" s="74"/>
      <c r="O872" s="74"/>
      <c r="P872" s="74"/>
      <c r="Q872" s="74"/>
      <c r="R872" s="74"/>
      <c r="S872" s="752"/>
      <c r="T872" s="95"/>
      <c r="U872" s="752"/>
      <c r="V872" s="752"/>
      <c r="W872" s="752"/>
      <c r="X872" s="752"/>
      <c r="Y872" s="752"/>
      <c r="Z872" s="752"/>
      <c r="AA872" s="752"/>
      <c r="AB872" s="752"/>
      <c r="AC872" s="752"/>
      <c r="AD872" s="752"/>
      <c r="AE872" s="752"/>
      <c r="AF872" s="752"/>
      <c r="AG872" s="752"/>
      <c r="AH872" s="752"/>
      <c r="AI872" s="752"/>
      <c r="AJ872" s="752"/>
      <c r="AK872" s="752"/>
      <c r="AL872" s="752"/>
      <c r="AM872" s="752"/>
      <c r="AN872" s="752"/>
      <c r="AO872" s="752"/>
      <c r="AP872" s="752"/>
    </row>
    <row r="873">
      <c r="A873" s="67"/>
      <c r="B873" s="101"/>
      <c r="C873" s="74"/>
      <c r="D873" s="67"/>
      <c r="E873" s="67"/>
      <c r="F873" s="74"/>
      <c r="G873" s="74"/>
      <c r="H873" s="74"/>
      <c r="I873" s="67"/>
      <c r="J873" s="67"/>
      <c r="K873" s="74"/>
      <c r="L873" s="74"/>
      <c r="M873" s="74"/>
      <c r="N873" s="74"/>
      <c r="O873" s="74"/>
      <c r="P873" s="74"/>
      <c r="Q873" s="74"/>
      <c r="R873" s="74"/>
      <c r="S873" s="752"/>
      <c r="T873" s="95"/>
      <c r="U873" s="752"/>
      <c r="V873" s="752"/>
      <c r="W873" s="752"/>
      <c r="X873" s="752"/>
      <c r="Y873" s="752"/>
      <c r="Z873" s="752"/>
      <c r="AA873" s="752"/>
      <c r="AB873" s="752"/>
      <c r="AC873" s="752"/>
      <c r="AD873" s="752"/>
      <c r="AE873" s="752"/>
      <c r="AF873" s="752"/>
      <c r="AG873" s="752"/>
      <c r="AH873" s="752"/>
      <c r="AI873" s="752"/>
      <c r="AJ873" s="752"/>
      <c r="AK873" s="752"/>
      <c r="AL873" s="752"/>
      <c r="AM873" s="752"/>
      <c r="AN873" s="752"/>
      <c r="AO873" s="752"/>
      <c r="AP873" s="752"/>
    </row>
    <row r="874">
      <c r="A874" s="67"/>
      <c r="B874" s="101"/>
      <c r="C874" s="74"/>
      <c r="D874" s="67"/>
      <c r="E874" s="67"/>
      <c r="F874" s="74"/>
      <c r="G874" s="74"/>
      <c r="H874" s="74"/>
      <c r="I874" s="67"/>
      <c r="J874" s="67"/>
      <c r="K874" s="74"/>
      <c r="L874" s="74"/>
      <c r="M874" s="74"/>
      <c r="N874" s="74"/>
      <c r="O874" s="74"/>
      <c r="P874" s="74"/>
      <c r="Q874" s="74"/>
      <c r="R874" s="74"/>
      <c r="S874" s="752"/>
      <c r="T874" s="95"/>
      <c r="U874" s="752"/>
      <c r="V874" s="752"/>
      <c r="W874" s="752"/>
      <c r="X874" s="752"/>
      <c r="Y874" s="752"/>
      <c r="Z874" s="752"/>
      <c r="AA874" s="752"/>
      <c r="AB874" s="752"/>
      <c r="AC874" s="752"/>
      <c r="AD874" s="752"/>
      <c r="AE874" s="752"/>
      <c r="AF874" s="752"/>
      <c r="AG874" s="752"/>
      <c r="AH874" s="752"/>
      <c r="AI874" s="752"/>
      <c r="AJ874" s="752"/>
      <c r="AK874" s="752"/>
      <c r="AL874" s="752"/>
      <c r="AM874" s="752"/>
      <c r="AN874" s="752"/>
      <c r="AO874" s="752"/>
      <c r="AP874" s="752"/>
    </row>
    <row r="875">
      <c r="A875" s="67"/>
      <c r="B875" s="101"/>
      <c r="C875" s="74"/>
      <c r="D875" s="67"/>
      <c r="E875" s="67"/>
      <c r="F875" s="74"/>
      <c r="G875" s="74"/>
      <c r="H875" s="74"/>
      <c r="I875" s="67"/>
      <c r="J875" s="67"/>
      <c r="K875" s="74"/>
      <c r="L875" s="74"/>
      <c r="M875" s="74"/>
      <c r="N875" s="74"/>
      <c r="O875" s="74"/>
      <c r="P875" s="74"/>
      <c r="Q875" s="74"/>
      <c r="R875" s="74"/>
      <c r="S875" s="752"/>
      <c r="T875" s="95"/>
      <c r="U875" s="752"/>
      <c r="V875" s="752"/>
      <c r="W875" s="752"/>
      <c r="X875" s="752"/>
      <c r="Y875" s="752"/>
      <c r="Z875" s="752"/>
      <c r="AA875" s="752"/>
      <c r="AB875" s="752"/>
      <c r="AC875" s="752"/>
      <c r="AD875" s="752"/>
      <c r="AE875" s="752"/>
      <c r="AF875" s="752"/>
      <c r="AG875" s="752"/>
      <c r="AH875" s="752"/>
      <c r="AI875" s="752"/>
      <c r="AJ875" s="752"/>
      <c r="AK875" s="752"/>
      <c r="AL875" s="752"/>
      <c r="AM875" s="752"/>
      <c r="AN875" s="752"/>
      <c r="AO875" s="752"/>
      <c r="AP875" s="752"/>
    </row>
    <row r="876">
      <c r="A876" s="67"/>
      <c r="B876" s="101"/>
      <c r="C876" s="74"/>
      <c r="D876" s="67"/>
      <c r="E876" s="67"/>
      <c r="F876" s="74"/>
      <c r="G876" s="74"/>
      <c r="H876" s="74"/>
      <c r="I876" s="67"/>
      <c r="J876" s="67"/>
      <c r="K876" s="74"/>
      <c r="L876" s="74"/>
      <c r="M876" s="74"/>
      <c r="N876" s="74"/>
      <c r="O876" s="74"/>
      <c r="P876" s="74"/>
      <c r="Q876" s="74"/>
      <c r="R876" s="74"/>
      <c r="S876" s="752"/>
      <c r="T876" s="95"/>
      <c r="U876" s="752"/>
      <c r="V876" s="752"/>
      <c r="W876" s="752"/>
      <c r="X876" s="752"/>
      <c r="Y876" s="752"/>
      <c r="Z876" s="752"/>
      <c r="AA876" s="752"/>
      <c r="AB876" s="752"/>
      <c r="AC876" s="752"/>
      <c r="AD876" s="752"/>
      <c r="AE876" s="752"/>
      <c r="AF876" s="752"/>
      <c r="AG876" s="752"/>
      <c r="AH876" s="752"/>
      <c r="AI876" s="752"/>
      <c r="AJ876" s="752"/>
      <c r="AK876" s="752"/>
      <c r="AL876" s="752"/>
      <c r="AM876" s="752"/>
      <c r="AN876" s="752"/>
      <c r="AO876" s="752"/>
      <c r="AP876" s="752"/>
    </row>
    <row r="877">
      <c r="A877" s="67"/>
      <c r="B877" s="101"/>
      <c r="C877" s="74"/>
      <c r="D877" s="67"/>
      <c r="E877" s="67"/>
      <c r="F877" s="74"/>
      <c r="G877" s="74"/>
      <c r="H877" s="74"/>
      <c r="I877" s="67"/>
      <c r="J877" s="67"/>
      <c r="K877" s="74"/>
      <c r="L877" s="74"/>
      <c r="M877" s="74"/>
      <c r="N877" s="74"/>
      <c r="O877" s="74"/>
      <c r="P877" s="74"/>
      <c r="Q877" s="74"/>
      <c r="R877" s="74"/>
      <c r="S877" s="752"/>
      <c r="T877" s="95"/>
      <c r="U877" s="752"/>
      <c r="V877" s="752"/>
      <c r="W877" s="752"/>
      <c r="X877" s="752"/>
      <c r="Y877" s="752"/>
      <c r="Z877" s="752"/>
      <c r="AA877" s="752"/>
      <c r="AB877" s="752"/>
      <c r="AC877" s="752"/>
      <c r="AD877" s="752"/>
      <c r="AE877" s="752"/>
      <c r="AF877" s="752"/>
      <c r="AG877" s="752"/>
      <c r="AH877" s="752"/>
      <c r="AI877" s="752"/>
      <c r="AJ877" s="752"/>
      <c r="AK877" s="752"/>
      <c r="AL877" s="752"/>
      <c r="AM877" s="752"/>
      <c r="AN877" s="752"/>
      <c r="AO877" s="752"/>
      <c r="AP877" s="752"/>
    </row>
    <row r="878">
      <c r="A878" s="67"/>
      <c r="B878" s="101"/>
      <c r="C878" s="74"/>
      <c r="D878" s="67"/>
      <c r="E878" s="67"/>
      <c r="F878" s="74"/>
      <c r="G878" s="74"/>
      <c r="H878" s="74"/>
      <c r="I878" s="67"/>
      <c r="J878" s="67"/>
      <c r="K878" s="74"/>
      <c r="L878" s="74"/>
      <c r="M878" s="74"/>
      <c r="N878" s="74"/>
      <c r="O878" s="74"/>
      <c r="P878" s="74"/>
      <c r="Q878" s="74"/>
      <c r="R878" s="74"/>
      <c r="S878" s="752"/>
      <c r="T878" s="95"/>
      <c r="U878" s="752"/>
      <c r="V878" s="752"/>
      <c r="W878" s="752"/>
      <c r="X878" s="752"/>
      <c r="Y878" s="752"/>
      <c r="Z878" s="752"/>
      <c r="AA878" s="752"/>
      <c r="AB878" s="752"/>
      <c r="AC878" s="752"/>
      <c r="AD878" s="752"/>
      <c r="AE878" s="752"/>
      <c r="AF878" s="752"/>
      <c r="AG878" s="752"/>
      <c r="AH878" s="752"/>
      <c r="AI878" s="752"/>
      <c r="AJ878" s="752"/>
      <c r="AK878" s="752"/>
      <c r="AL878" s="752"/>
      <c r="AM878" s="752"/>
      <c r="AN878" s="752"/>
      <c r="AO878" s="752"/>
      <c r="AP878" s="752"/>
    </row>
    <row r="879">
      <c r="A879" s="67"/>
      <c r="B879" s="101"/>
      <c r="C879" s="74"/>
      <c r="D879" s="67"/>
      <c r="E879" s="67"/>
      <c r="F879" s="74"/>
      <c r="G879" s="74"/>
      <c r="H879" s="74"/>
      <c r="I879" s="67"/>
      <c r="J879" s="67"/>
      <c r="K879" s="74"/>
      <c r="L879" s="74"/>
      <c r="M879" s="74"/>
      <c r="N879" s="74"/>
      <c r="O879" s="74"/>
      <c r="P879" s="74"/>
      <c r="Q879" s="74"/>
      <c r="R879" s="74"/>
      <c r="S879" s="752"/>
      <c r="T879" s="95"/>
      <c r="U879" s="752"/>
      <c r="V879" s="752"/>
      <c r="W879" s="752"/>
      <c r="X879" s="752"/>
      <c r="Y879" s="752"/>
      <c r="Z879" s="752"/>
      <c r="AA879" s="752"/>
      <c r="AB879" s="752"/>
      <c r="AC879" s="752"/>
      <c r="AD879" s="752"/>
      <c r="AE879" s="752"/>
      <c r="AF879" s="752"/>
      <c r="AG879" s="752"/>
      <c r="AH879" s="752"/>
      <c r="AI879" s="752"/>
      <c r="AJ879" s="752"/>
      <c r="AK879" s="752"/>
      <c r="AL879" s="752"/>
      <c r="AM879" s="752"/>
      <c r="AN879" s="752"/>
      <c r="AO879" s="752"/>
      <c r="AP879" s="752"/>
    </row>
    <row r="880">
      <c r="A880" s="67"/>
      <c r="B880" s="101"/>
      <c r="C880" s="74"/>
      <c r="D880" s="67"/>
      <c r="E880" s="67"/>
      <c r="F880" s="74"/>
      <c r="G880" s="74"/>
      <c r="H880" s="74"/>
      <c r="I880" s="67"/>
      <c r="J880" s="67"/>
      <c r="K880" s="74"/>
      <c r="L880" s="74"/>
      <c r="M880" s="74"/>
      <c r="N880" s="74"/>
      <c r="O880" s="74"/>
      <c r="P880" s="74"/>
      <c r="Q880" s="74"/>
      <c r="R880" s="74"/>
      <c r="S880" s="752"/>
      <c r="T880" s="95"/>
      <c r="U880" s="752"/>
      <c r="V880" s="752"/>
      <c r="W880" s="752"/>
      <c r="X880" s="752"/>
      <c r="Y880" s="752"/>
      <c r="Z880" s="752"/>
      <c r="AA880" s="752"/>
      <c r="AB880" s="752"/>
      <c r="AC880" s="752"/>
      <c r="AD880" s="752"/>
      <c r="AE880" s="752"/>
      <c r="AF880" s="752"/>
      <c r="AG880" s="752"/>
      <c r="AH880" s="752"/>
      <c r="AI880" s="752"/>
      <c r="AJ880" s="752"/>
      <c r="AK880" s="752"/>
      <c r="AL880" s="752"/>
      <c r="AM880" s="752"/>
      <c r="AN880" s="752"/>
      <c r="AO880" s="752"/>
      <c r="AP880" s="752"/>
    </row>
    <row r="881">
      <c r="A881" s="67"/>
      <c r="B881" s="101"/>
      <c r="C881" s="74"/>
      <c r="D881" s="67"/>
      <c r="E881" s="67"/>
      <c r="F881" s="74"/>
      <c r="G881" s="74"/>
      <c r="H881" s="74"/>
      <c r="I881" s="67"/>
      <c r="J881" s="67"/>
      <c r="K881" s="74"/>
      <c r="L881" s="74"/>
      <c r="M881" s="74"/>
      <c r="N881" s="74"/>
      <c r="O881" s="74"/>
      <c r="P881" s="74"/>
      <c r="Q881" s="74"/>
      <c r="R881" s="74"/>
      <c r="S881" s="752"/>
      <c r="T881" s="95"/>
      <c r="U881" s="752"/>
      <c r="V881" s="752"/>
      <c r="W881" s="752"/>
      <c r="X881" s="752"/>
      <c r="Y881" s="752"/>
      <c r="Z881" s="752"/>
      <c r="AA881" s="752"/>
      <c r="AB881" s="752"/>
      <c r="AC881" s="752"/>
      <c r="AD881" s="752"/>
      <c r="AE881" s="752"/>
      <c r="AF881" s="752"/>
      <c r="AG881" s="752"/>
      <c r="AH881" s="752"/>
      <c r="AI881" s="752"/>
      <c r="AJ881" s="752"/>
      <c r="AK881" s="752"/>
      <c r="AL881" s="752"/>
      <c r="AM881" s="752"/>
      <c r="AN881" s="752"/>
      <c r="AO881" s="752"/>
      <c r="AP881" s="752"/>
    </row>
    <row r="882">
      <c r="A882" s="67"/>
      <c r="B882" s="101"/>
      <c r="C882" s="74"/>
      <c r="D882" s="67"/>
      <c r="E882" s="67"/>
      <c r="F882" s="74"/>
      <c r="G882" s="74"/>
      <c r="H882" s="74"/>
      <c r="I882" s="67"/>
      <c r="J882" s="67"/>
      <c r="K882" s="74"/>
      <c r="L882" s="74"/>
      <c r="M882" s="74"/>
      <c r="N882" s="74"/>
      <c r="O882" s="74"/>
      <c r="P882" s="74"/>
      <c r="Q882" s="74"/>
      <c r="R882" s="74"/>
      <c r="S882" s="752"/>
      <c r="T882" s="95"/>
      <c r="U882" s="752"/>
      <c r="V882" s="752"/>
      <c r="W882" s="752"/>
      <c r="X882" s="752"/>
      <c r="Y882" s="752"/>
      <c r="Z882" s="752"/>
      <c r="AA882" s="752"/>
      <c r="AB882" s="752"/>
      <c r="AC882" s="752"/>
      <c r="AD882" s="752"/>
      <c r="AE882" s="752"/>
      <c r="AF882" s="752"/>
      <c r="AG882" s="752"/>
      <c r="AH882" s="752"/>
      <c r="AI882" s="752"/>
      <c r="AJ882" s="752"/>
      <c r="AK882" s="752"/>
      <c r="AL882" s="752"/>
      <c r="AM882" s="752"/>
      <c r="AN882" s="752"/>
      <c r="AO882" s="752"/>
      <c r="AP882" s="752"/>
    </row>
    <row r="883">
      <c r="A883" s="67"/>
      <c r="B883" s="101"/>
      <c r="C883" s="74"/>
      <c r="D883" s="67"/>
      <c r="E883" s="67"/>
      <c r="F883" s="74"/>
      <c r="G883" s="74"/>
      <c r="H883" s="74"/>
      <c r="I883" s="67"/>
      <c r="J883" s="67"/>
      <c r="K883" s="74"/>
      <c r="L883" s="74"/>
      <c r="M883" s="74"/>
      <c r="N883" s="74"/>
      <c r="O883" s="74"/>
      <c r="P883" s="74"/>
      <c r="Q883" s="74"/>
      <c r="R883" s="74"/>
      <c r="S883" s="752"/>
      <c r="T883" s="95"/>
      <c r="U883" s="752"/>
      <c r="V883" s="752"/>
      <c r="W883" s="752"/>
      <c r="X883" s="752"/>
      <c r="Y883" s="752"/>
      <c r="Z883" s="752"/>
      <c r="AA883" s="752"/>
      <c r="AB883" s="752"/>
      <c r="AC883" s="752"/>
      <c r="AD883" s="752"/>
      <c r="AE883" s="752"/>
      <c r="AF883" s="752"/>
      <c r="AG883" s="752"/>
      <c r="AH883" s="752"/>
      <c r="AI883" s="752"/>
      <c r="AJ883" s="752"/>
      <c r="AK883" s="752"/>
      <c r="AL883" s="752"/>
      <c r="AM883" s="752"/>
      <c r="AN883" s="752"/>
      <c r="AO883" s="752"/>
      <c r="AP883" s="752"/>
    </row>
    <row r="884">
      <c r="A884" s="67"/>
      <c r="B884" s="101"/>
      <c r="C884" s="74"/>
      <c r="D884" s="67"/>
      <c r="E884" s="67"/>
      <c r="F884" s="74"/>
      <c r="G884" s="74"/>
      <c r="H884" s="74"/>
      <c r="I884" s="67"/>
      <c r="J884" s="67"/>
      <c r="K884" s="74"/>
      <c r="L884" s="74"/>
      <c r="M884" s="74"/>
      <c r="N884" s="74"/>
      <c r="O884" s="74"/>
      <c r="P884" s="74"/>
      <c r="Q884" s="74"/>
      <c r="R884" s="74"/>
      <c r="S884" s="752"/>
      <c r="T884" s="95"/>
      <c r="U884" s="752"/>
      <c r="V884" s="752"/>
      <c r="W884" s="752"/>
      <c r="X884" s="752"/>
      <c r="Y884" s="752"/>
      <c r="Z884" s="752"/>
      <c r="AA884" s="752"/>
      <c r="AB884" s="752"/>
      <c r="AC884" s="752"/>
      <c r="AD884" s="752"/>
      <c r="AE884" s="752"/>
      <c r="AF884" s="752"/>
      <c r="AG884" s="752"/>
      <c r="AH884" s="752"/>
      <c r="AI884" s="752"/>
      <c r="AJ884" s="752"/>
      <c r="AK884" s="752"/>
      <c r="AL884" s="752"/>
      <c r="AM884" s="752"/>
      <c r="AN884" s="752"/>
      <c r="AO884" s="752"/>
      <c r="AP884" s="752"/>
    </row>
    <row r="885">
      <c r="A885" s="67"/>
      <c r="B885" s="101"/>
      <c r="C885" s="74"/>
      <c r="D885" s="67"/>
      <c r="E885" s="67"/>
      <c r="F885" s="74"/>
      <c r="G885" s="74"/>
      <c r="H885" s="74"/>
      <c r="I885" s="67"/>
      <c r="J885" s="67"/>
      <c r="K885" s="74"/>
      <c r="L885" s="74"/>
      <c r="M885" s="74"/>
      <c r="N885" s="74"/>
      <c r="O885" s="74"/>
      <c r="P885" s="74"/>
      <c r="Q885" s="74"/>
      <c r="R885" s="74"/>
      <c r="S885" s="752"/>
      <c r="T885" s="95"/>
      <c r="U885" s="752"/>
      <c r="V885" s="752"/>
      <c r="W885" s="752"/>
      <c r="X885" s="752"/>
      <c r="Y885" s="752"/>
      <c r="Z885" s="752"/>
      <c r="AA885" s="752"/>
      <c r="AB885" s="752"/>
      <c r="AC885" s="752"/>
      <c r="AD885" s="752"/>
      <c r="AE885" s="752"/>
      <c r="AF885" s="752"/>
      <c r="AG885" s="752"/>
      <c r="AH885" s="752"/>
      <c r="AI885" s="752"/>
      <c r="AJ885" s="752"/>
      <c r="AK885" s="752"/>
      <c r="AL885" s="752"/>
      <c r="AM885" s="752"/>
      <c r="AN885" s="752"/>
      <c r="AO885" s="752"/>
      <c r="AP885" s="752"/>
    </row>
    <row r="886">
      <c r="A886" s="67"/>
      <c r="B886" s="101"/>
      <c r="C886" s="74"/>
      <c r="D886" s="67"/>
      <c r="E886" s="67"/>
      <c r="F886" s="74"/>
      <c r="G886" s="74"/>
      <c r="H886" s="74"/>
      <c r="I886" s="67"/>
      <c r="J886" s="67"/>
      <c r="K886" s="74"/>
      <c r="L886" s="74"/>
      <c r="M886" s="74"/>
      <c r="N886" s="74"/>
      <c r="O886" s="74"/>
      <c r="P886" s="74"/>
      <c r="Q886" s="74"/>
      <c r="R886" s="74"/>
      <c r="S886" s="752"/>
      <c r="T886" s="95"/>
      <c r="U886" s="752"/>
      <c r="V886" s="752"/>
      <c r="W886" s="752"/>
      <c r="X886" s="752"/>
      <c r="Y886" s="752"/>
      <c r="Z886" s="752"/>
      <c r="AA886" s="752"/>
      <c r="AB886" s="752"/>
      <c r="AC886" s="752"/>
      <c r="AD886" s="752"/>
      <c r="AE886" s="752"/>
      <c r="AF886" s="752"/>
      <c r="AG886" s="752"/>
      <c r="AH886" s="752"/>
      <c r="AI886" s="752"/>
      <c r="AJ886" s="752"/>
      <c r="AK886" s="752"/>
      <c r="AL886" s="752"/>
      <c r="AM886" s="752"/>
      <c r="AN886" s="752"/>
      <c r="AO886" s="752"/>
      <c r="AP886" s="752"/>
    </row>
    <row r="887">
      <c r="A887" s="67"/>
      <c r="B887" s="101"/>
      <c r="C887" s="74"/>
      <c r="D887" s="67"/>
      <c r="E887" s="67"/>
      <c r="F887" s="74"/>
      <c r="G887" s="74"/>
      <c r="H887" s="74"/>
      <c r="I887" s="67"/>
      <c r="J887" s="67"/>
      <c r="K887" s="74"/>
      <c r="L887" s="74"/>
      <c r="M887" s="74"/>
      <c r="N887" s="74"/>
      <c r="O887" s="74"/>
      <c r="P887" s="74"/>
      <c r="Q887" s="74"/>
      <c r="R887" s="74"/>
      <c r="S887" s="752"/>
      <c r="T887" s="95"/>
      <c r="U887" s="752"/>
      <c r="V887" s="752"/>
      <c r="W887" s="752"/>
      <c r="X887" s="752"/>
      <c r="Y887" s="752"/>
      <c r="Z887" s="752"/>
      <c r="AA887" s="752"/>
      <c r="AB887" s="752"/>
      <c r="AC887" s="752"/>
      <c r="AD887" s="752"/>
      <c r="AE887" s="752"/>
      <c r="AF887" s="752"/>
      <c r="AG887" s="752"/>
      <c r="AH887" s="752"/>
      <c r="AI887" s="752"/>
      <c r="AJ887" s="752"/>
      <c r="AK887" s="752"/>
      <c r="AL887" s="752"/>
      <c r="AM887" s="752"/>
      <c r="AN887" s="752"/>
      <c r="AO887" s="752"/>
      <c r="AP887" s="752"/>
    </row>
    <row r="888">
      <c r="A888" s="67"/>
      <c r="B888" s="101"/>
      <c r="C888" s="74"/>
      <c r="D888" s="67"/>
      <c r="E888" s="67"/>
      <c r="F888" s="74"/>
      <c r="G888" s="74"/>
      <c r="H888" s="74"/>
      <c r="I888" s="67"/>
      <c r="J888" s="67"/>
      <c r="K888" s="74"/>
      <c r="L888" s="74"/>
      <c r="M888" s="74"/>
      <c r="N888" s="74"/>
      <c r="O888" s="74"/>
      <c r="P888" s="74"/>
      <c r="Q888" s="74"/>
      <c r="R888" s="74"/>
      <c r="S888" s="752"/>
      <c r="T888" s="95"/>
      <c r="U888" s="752"/>
      <c r="V888" s="752"/>
      <c r="W888" s="752"/>
      <c r="X888" s="752"/>
      <c r="Y888" s="752"/>
      <c r="Z888" s="752"/>
      <c r="AA888" s="752"/>
      <c r="AB888" s="752"/>
      <c r="AC888" s="752"/>
      <c r="AD888" s="752"/>
      <c r="AE888" s="752"/>
      <c r="AF888" s="752"/>
      <c r="AG888" s="752"/>
      <c r="AH888" s="752"/>
      <c r="AI888" s="752"/>
      <c r="AJ888" s="752"/>
      <c r="AK888" s="752"/>
      <c r="AL888" s="752"/>
      <c r="AM888" s="752"/>
      <c r="AN888" s="752"/>
      <c r="AO888" s="752"/>
      <c r="AP888" s="752"/>
    </row>
    <row r="889">
      <c r="A889" s="67"/>
      <c r="B889" s="101"/>
      <c r="C889" s="74"/>
      <c r="D889" s="67"/>
      <c r="E889" s="67"/>
      <c r="F889" s="74"/>
      <c r="G889" s="74"/>
      <c r="H889" s="74"/>
      <c r="I889" s="67"/>
      <c r="J889" s="67"/>
      <c r="K889" s="74"/>
      <c r="L889" s="74"/>
      <c r="M889" s="74"/>
      <c r="N889" s="74"/>
      <c r="O889" s="74"/>
      <c r="P889" s="74"/>
      <c r="Q889" s="74"/>
      <c r="R889" s="74"/>
      <c r="S889" s="752"/>
      <c r="T889" s="95"/>
      <c r="U889" s="752"/>
      <c r="V889" s="752"/>
      <c r="W889" s="752"/>
      <c r="X889" s="752"/>
      <c r="Y889" s="752"/>
      <c r="Z889" s="752"/>
      <c r="AA889" s="752"/>
      <c r="AB889" s="752"/>
      <c r="AC889" s="752"/>
      <c r="AD889" s="752"/>
      <c r="AE889" s="752"/>
      <c r="AF889" s="752"/>
      <c r="AG889" s="752"/>
      <c r="AH889" s="752"/>
      <c r="AI889" s="752"/>
      <c r="AJ889" s="752"/>
      <c r="AK889" s="752"/>
      <c r="AL889" s="752"/>
      <c r="AM889" s="752"/>
      <c r="AN889" s="752"/>
      <c r="AO889" s="752"/>
      <c r="AP889" s="752"/>
    </row>
    <row r="890">
      <c r="A890" s="67"/>
      <c r="B890" s="101"/>
      <c r="C890" s="74"/>
      <c r="D890" s="67"/>
      <c r="E890" s="67"/>
      <c r="F890" s="74"/>
      <c r="G890" s="74"/>
      <c r="H890" s="74"/>
      <c r="I890" s="67"/>
      <c r="J890" s="67"/>
      <c r="K890" s="74"/>
      <c r="L890" s="74"/>
      <c r="M890" s="74"/>
      <c r="N890" s="74"/>
      <c r="O890" s="74"/>
      <c r="P890" s="74"/>
      <c r="Q890" s="74"/>
      <c r="R890" s="74"/>
      <c r="S890" s="752"/>
      <c r="T890" s="95"/>
      <c r="U890" s="752"/>
      <c r="V890" s="752"/>
      <c r="W890" s="752"/>
      <c r="X890" s="752"/>
      <c r="Y890" s="752"/>
      <c r="Z890" s="752"/>
      <c r="AA890" s="752"/>
      <c r="AB890" s="752"/>
      <c r="AC890" s="752"/>
      <c r="AD890" s="752"/>
      <c r="AE890" s="752"/>
      <c r="AF890" s="752"/>
      <c r="AG890" s="752"/>
      <c r="AH890" s="752"/>
      <c r="AI890" s="752"/>
      <c r="AJ890" s="752"/>
      <c r="AK890" s="752"/>
      <c r="AL890" s="752"/>
      <c r="AM890" s="752"/>
      <c r="AN890" s="752"/>
      <c r="AO890" s="752"/>
      <c r="AP890" s="752"/>
    </row>
    <row r="891">
      <c r="A891" s="67"/>
      <c r="B891" s="101"/>
      <c r="C891" s="74"/>
      <c r="D891" s="67"/>
      <c r="E891" s="67"/>
      <c r="F891" s="74"/>
      <c r="G891" s="74"/>
      <c r="H891" s="74"/>
      <c r="I891" s="67"/>
      <c r="J891" s="67"/>
      <c r="K891" s="74"/>
      <c r="L891" s="74"/>
      <c r="M891" s="74"/>
      <c r="N891" s="74"/>
      <c r="O891" s="74"/>
      <c r="P891" s="74"/>
      <c r="Q891" s="74"/>
      <c r="R891" s="74"/>
      <c r="S891" s="752"/>
      <c r="T891" s="95"/>
      <c r="U891" s="752"/>
      <c r="V891" s="752"/>
      <c r="W891" s="752"/>
      <c r="X891" s="752"/>
      <c r="Y891" s="752"/>
      <c r="Z891" s="752"/>
      <c r="AA891" s="752"/>
      <c r="AB891" s="752"/>
      <c r="AC891" s="752"/>
      <c r="AD891" s="752"/>
      <c r="AE891" s="752"/>
      <c r="AF891" s="752"/>
      <c r="AG891" s="752"/>
      <c r="AH891" s="752"/>
      <c r="AI891" s="752"/>
      <c r="AJ891" s="752"/>
      <c r="AK891" s="752"/>
      <c r="AL891" s="752"/>
      <c r="AM891" s="752"/>
      <c r="AN891" s="752"/>
      <c r="AO891" s="752"/>
      <c r="AP891" s="752"/>
    </row>
    <row r="892">
      <c r="A892" s="67"/>
      <c r="B892" s="101"/>
      <c r="C892" s="74"/>
      <c r="D892" s="67"/>
      <c r="E892" s="67"/>
      <c r="F892" s="74"/>
      <c r="G892" s="74"/>
      <c r="H892" s="74"/>
      <c r="I892" s="67"/>
      <c r="J892" s="67"/>
      <c r="K892" s="74"/>
      <c r="L892" s="74"/>
      <c r="M892" s="74"/>
      <c r="N892" s="74"/>
      <c r="O892" s="74"/>
      <c r="P892" s="74"/>
      <c r="Q892" s="74"/>
      <c r="R892" s="74"/>
      <c r="S892" s="752"/>
      <c r="T892" s="95"/>
      <c r="U892" s="752"/>
      <c r="V892" s="752"/>
      <c r="W892" s="752"/>
      <c r="X892" s="752"/>
      <c r="Y892" s="752"/>
      <c r="Z892" s="752"/>
      <c r="AA892" s="752"/>
      <c r="AB892" s="752"/>
      <c r="AC892" s="752"/>
      <c r="AD892" s="752"/>
      <c r="AE892" s="752"/>
      <c r="AF892" s="752"/>
      <c r="AG892" s="752"/>
      <c r="AH892" s="752"/>
      <c r="AI892" s="752"/>
      <c r="AJ892" s="752"/>
      <c r="AK892" s="752"/>
      <c r="AL892" s="752"/>
      <c r="AM892" s="752"/>
      <c r="AN892" s="752"/>
      <c r="AO892" s="752"/>
      <c r="AP892" s="752"/>
    </row>
    <row r="893">
      <c r="A893" s="67"/>
      <c r="B893" s="101"/>
      <c r="C893" s="74"/>
      <c r="D893" s="67"/>
      <c r="E893" s="67"/>
      <c r="F893" s="74"/>
      <c r="G893" s="74"/>
      <c r="H893" s="74"/>
      <c r="I893" s="67"/>
      <c r="J893" s="67"/>
      <c r="K893" s="74"/>
      <c r="L893" s="74"/>
      <c r="M893" s="74"/>
      <c r="N893" s="74"/>
      <c r="O893" s="74"/>
      <c r="P893" s="74"/>
      <c r="Q893" s="74"/>
      <c r="R893" s="74"/>
      <c r="S893" s="752"/>
      <c r="T893" s="95"/>
      <c r="U893" s="752"/>
      <c r="V893" s="752"/>
      <c r="W893" s="752"/>
      <c r="X893" s="752"/>
      <c r="Y893" s="752"/>
      <c r="Z893" s="752"/>
      <c r="AA893" s="752"/>
      <c r="AB893" s="752"/>
      <c r="AC893" s="752"/>
      <c r="AD893" s="752"/>
      <c r="AE893" s="752"/>
      <c r="AF893" s="752"/>
      <c r="AG893" s="752"/>
      <c r="AH893" s="752"/>
      <c r="AI893" s="752"/>
      <c r="AJ893" s="752"/>
      <c r="AK893" s="752"/>
      <c r="AL893" s="752"/>
      <c r="AM893" s="752"/>
      <c r="AN893" s="752"/>
      <c r="AO893" s="752"/>
      <c r="AP893" s="752"/>
    </row>
    <row r="894">
      <c r="A894" s="67"/>
      <c r="B894" s="101"/>
      <c r="C894" s="74"/>
      <c r="D894" s="67"/>
      <c r="E894" s="67"/>
      <c r="F894" s="74"/>
      <c r="G894" s="74"/>
      <c r="H894" s="74"/>
      <c r="I894" s="67"/>
      <c r="J894" s="67"/>
      <c r="K894" s="74"/>
      <c r="L894" s="74"/>
      <c r="M894" s="74"/>
      <c r="N894" s="74"/>
      <c r="O894" s="74"/>
      <c r="P894" s="74"/>
      <c r="Q894" s="74"/>
      <c r="R894" s="74"/>
      <c r="S894" s="752"/>
      <c r="T894" s="95"/>
      <c r="U894" s="752"/>
      <c r="V894" s="752"/>
      <c r="W894" s="752"/>
      <c r="X894" s="752"/>
      <c r="Y894" s="752"/>
      <c r="Z894" s="752"/>
      <c r="AA894" s="752"/>
      <c r="AB894" s="752"/>
      <c r="AC894" s="752"/>
      <c r="AD894" s="752"/>
      <c r="AE894" s="752"/>
      <c r="AF894" s="752"/>
      <c r="AG894" s="752"/>
      <c r="AH894" s="752"/>
      <c r="AI894" s="752"/>
      <c r="AJ894" s="752"/>
      <c r="AK894" s="752"/>
      <c r="AL894" s="752"/>
      <c r="AM894" s="752"/>
      <c r="AN894" s="752"/>
      <c r="AO894" s="752"/>
      <c r="AP894" s="752"/>
    </row>
    <row r="895">
      <c r="A895" s="67"/>
      <c r="B895" s="101"/>
      <c r="C895" s="74"/>
      <c r="D895" s="67"/>
      <c r="E895" s="67"/>
      <c r="F895" s="74"/>
      <c r="G895" s="74"/>
      <c r="H895" s="74"/>
      <c r="I895" s="67"/>
      <c r="J895" s="67"/>
      <c r="K895" s="74"/>
      <c r="L895" s="74"/>
      <c r="M895" s="74"/>
      <c r="N895" s="74"/>
      <c r="O895" s="74"/>
      <c r="P895" s="74"/>
      <c r="Q895" s="74"/>
      <c r="R895" s="74"/>
      <c r="S895" s="752"/>
      <c r="T895" s="95"/>
      <c r="U895" s="752"/>
      <c r="V895" s="752"/>
      <c r="W895" s="752"/>
      <c r="X895" s="752"/>
      <c r="Y895" s="752"/>
      <c r="Z895" s="752"/>
      <c r="AA895" s="752"/>
      <c r="AB895" s="752"/>
      <c r="AC895" s="752"/>
      <c r="AD895" s="752"/>
      <c r="AE895" s="752"/>
      <c r="AF895" s="752"/>
      <c r="AG895" s="752"/>
      <c r="AH895" s="752"/>
      <c r="AI895" s="752"/>
      <c r="AJ895" s="752"/>
      <c r="AK895" s="752"/>
      <c r="AL895" s="752"/>
      <c r="AM895" s="752"/>
      <c r="AN895" s="752"/>
      <c r="AO895" s="752"/>
      <c r="AP895" s="752"/>
    </row>
    <row r="896">
      <c r="A896" s="67"/>
      <c r="B896" s="101"/>
      <c r="C896" s="74"/>
      <c r="D896" s="67"/>
      <c r="E896" s="67"/>
      <c r="F896" s="74"/>
      <c r="G896" s="74"/>
      <c r="H896" s="74"/>
      <c r="I896" s="67"/>
      <c r="J896" s="67"/>
      <c r="K896" s="74"/>
      <c r="L896" s="74"/>
      <c r="M896" s="74"/>
      <c r="N896" s="74"/>
      <c r="O896" s="74"/>
      <c r="P896" s="74"/>
      <c r="Q896" s="74"/>
      <c r="R896" s="74"/>
      <c r="S896" s="752"/>
      <c r="T896" s="95"/>
      <c r="U896" s="752"/>
      <c r="V896" s="752"/>
      <c r="W896" s="752"/>
      <c r="X896" s="752"/>
      <c r="Y896" s="752"/>
      <c r="Z896" s="752"/>
      <c r="AA896" s="752"/>
      <c r="AB896" s="752"/>
      <c r="AC896" s="752"/>
      <c r="AD896" s="752"/>
      <c r="AE896" s="752"/>
      <c r="AF896" s="752"/>
      <c r="AG896" s="752"/>
      <c r="AH896" s="752"/>
      <c r="AI896" s="752"/>
      <c r="AJ896" s="752"/>
      <c r="AK896" s="752"/>
      <c r="AL896" s="752"/>
      <c r="AM896" s="752"/>
      <c r="AN896" s="752"/>
      <c r="AO896" s="752"/>
      <c r="AP896" s="752"/>
    </row>
    <row r="897">
      <c r="A897" s="67"/>
      <c r="B897" s="101"/>
      <c r="C897" s="74"/>
      <c r="D897" s="67"/>
      <c r="E897" s="67"/>
      <c r="F897" s="74"/>
      <c r="G897" s="74"/>
      <c r="H897" s="74"/>
      <c r="I897" s="67"/>
      <c r="J897" s="67"/>
      <c r="K897" s="74"/>
      <c r="L897" s="74"/>
      <c r="M897" s="74"/>
      <c r="N897" s="74"/>
      <c r="O897" s="74"/>
      <c r="P897" s="74"/>
      <c r="Q897" s="74"/>
      <c r="R897" s="74"/>
      <c r="S897" s="752"/>
      <c r="T897" s="95"/>
      <c r="U897" s="752"/>
      <c r="V897" s="752"/>
      <c r="W897" s="752"/>
      <c r="X897" s="752"/>
      <c r="Y897" s="752"/>
      <c r="Z897" s="752"/>
      <c r="AA897" s="752"/>
      <c r="AB897" s="752"/>
      <c r="AC897" s="752"/>
      <c r="AD897" s="752"/>
      <c r="AE897" s="752"/>
      <c r="AF897" s="752"/>
      <c r="AG897" s="752"/>
      <c r="AH897" s="752"/>
      <c r="AI897" s="752"/>
      <c r="AJ897" s="752"/>
      <c r="AK897" s="752"/>
      <c r="AL897" s="752"/>
      <c r="AM897" s="752"/>
      <c r="AN897" s="752"/>
      <c r="AO897" s="752"/>
      <c r="AP897" s="752"/>
    </row>
    <row r="898">
      <c r="A898" s="67"/>
      <c r="B898" s="101"/>
      <c r="C898" s="74"/>
      <c r="D898" s="67"/>
      <c r="E898" s="67"/>
      <c r="F898" s="74"/>
      <c r="G898" s="74"/>
      <c r="H898" s="74"/>
      <c r="I898" s="67"/>
      <c r="J898" s="67"/>
      <c r="K898" s="74"/>
      <c r="L898" s="74"/>
      <c r="M898" s="74"/>
      <c r="N898" s="74"/>
      <c r="O898" s="74"/>
      <c r="P898" s="74"/>
      <c r="Q898" s="74"/>
      <c r="R898" s="74"/>
      <c r="S898" s="752"/>
      <c r="T898" s="95"/>
      <c r="U898" s="752"/>
      <c r="V898" s="752"/>
      <c r="W898" s="752"/>
      <c r="X898" s="752"/>
      <c r="Y898" s="752"/>
      <c r="Z898" s="752"/>
      <c r="AA898" s="752"/>
      <c r="AB898" s="752"/>
      <c r="AC898" s="752"/>
      <c r="AD898" s="752"/>
      <c r="AE898" s="752"/>
      <c r="AF898" s="752"/>
      <c r="AG898" s="752"/>
      <c r="AH898" s="752"/>
      <c r="AI898" s="752"/>
      <c r="AJ898" s="752"/>
      <c r="AK898" s="752"/>
      <c r="AL898" s="752"/>
      <c r="AM898" s="752"/>
      <c r="AN898" s="752"/>
      <c r="AO898" s="752"/>
      <c r="AP898" s="752"/>
    </row>
    <row r="899">
      <c r="A899" s="67"/>
      <c r="B899" s="101"/>
      <c r="C899" s="74"/>
      <c r="D899" s="67"/>
      <c r="E899" s="67"/>
      <c r="F899" s="74"/>
      <c r="G899" s="74"/>
      <c r="H899" s="74"/>
      <c r="I899" s="67"/>
      <c r="J899" s="67"/>
      <c r="K899" s="74"/>
      <c r="L899" s="74"/>
      <c r="M899" s="74"/>
      <c r="N899" s="74"/>
      <c r="O899" s="74"/>
      <c r="P899" s="74"/>
      <c r="Q899" s="74"/>
      <c r="R899" s="74"/>
      <c r="S899" s="752"/>
      <c r="T899" s="95"/>
      <c r="U899" s="752"/>
      <c r="V899" s="752"/>
      <c r="W899" s="752"/>
      <c r="X899" s="752"/>
      <c r="Y899" s="752"/>
      <c r="Z899" s="752"/>
      <c r="AA899" s="752"/>
      <c r="AB899" s="752"/>
      <c r="AC899" s="752"/>
      <c r="AD899" s="752"/>
      <c r="AE899" s="752"/>
      <c r="AF899" s="752"/>
      <c r="AG899" s="752"/>
      <c r="AH899" s="752"/>
      <c r="AI899" s="752"/>
      <c r="AJ899" s="752"/>
      <c r="AK899" s="752"/>
      <c r="AL899" s="752"/>
      <c r="AM899" s="752"/>
      <c r="AN899" s="752"/>
      <c r="AO899" s="752"/>
      <c r="AP899" s="752"/>
    </row>
    <row r="900">
      <c r="A900" s="67"/>
      <c r="B900" s="101"/>
      <c r="C900" s="74"/>
      <c r="D900" s="67"/>
      <c r="E900" s="67"/>
      <c r="F900" s="74"/>
      <c r="G900" s="74"/>
      <c r="H900" s="74"/>
      <c r="I900" s="67"/>
      <c r="J900" s="67"/>
      <c r="K900" s="74"/>
      <c r="L900" s="74"/>
      <c r="M900" s="74"/>
      <c r="N900" s="74"/>
      <c r="O900" s="74"/>
      <c r="P900" s="74"/>
      <c r="Q900" s="74"/>
      <c r="R900" s="74"/>
      <c r="S900" s="752"/>
      <c r="T900" s="95"/>
      <c r="U900" s="752"/>
      <c r="V900" s="752"/>
      <c r="W900" s="752"/>
      <c r="X900" s="752"/>
      <c r="Y900" s="752"/>
      <c r="Z900" s="752"/>
      <c r="AA900" s="752"/>
      <c r="AB900" s="752"/>
      <c r="AC900" s="752"/>
      <c r="AD900" s="752"/>
      <c r="AE900" s="752"/>
      <c r="AF900" s="752"/>
      <c r="AG900" s="752"/>
      <c r="AH900" s="752"/>
      <c r="AI900" s="752"/>
      <c r="AJ900" s="752"/>
      <c r="AK900" s="752"/>
      <c r="AL900" s="752"/>
      <c r="AM900" s="752"/>
      <c r="AN900" s="752"/>
      <c r="AO900" s="752"/>
      <c r="AP900" s="752"/>
    </row>
    <row r="901">
      <c r="A901" s="67"/>
      <c r="B901" s="101"/>
      <c r="C901" s="74"/>
      <c r="D901" s="67"/>
      <c r="E901" s="67"/>
      <c r="F901" s="74"/>
      <c r="G901" s="74"/>
      <c r="H901" s="74"/>
      <c r="I901" s="67"/>
      <c r="J901" s="67"/>
      <c r="K901" s="74"/>
      <c r="L901" s="74"/>
      <c r="M901" s="74"/>
      <c r="N901" s="74"/>
      <c r="O901" s="74"/>
      <c r="P901" s="74"/>
      <c r="Q901" s="74"/>
      <c r="R901" s="74"/>
      <c r="S901" s="752"/>
      <c r="T901" s="95"/>
      <c r="U901" s="752"/>
      <c r="V901" s="752"/>
      <c r="W901" s="752"/>
      <c r="X901" s="752"/>
      <c r="Y901" s="752"/>
      <c r="Z901" s="752"/>
      <c r="AA901" s="752"/>
      <c r="AB901" s="752"/>
      <c r="AC901" s="752"/>
      <c r="AD901" s="752"/>
      <c r="AE901" s="752"/>
      <c r="AF901" s="752"/>
      <c r="AG901" s="752"/>
      <c r="AH901" s="752"/>
      <c r="AI901" s="752"/>
      <c r="AJ901" s="752"/>
      <c r="AK901" s="752"/>
      <c r="AL901" s="752"/>
      <c r="AM901" s="752"/>
      <c r="AN901" s="752"/>
      <c r="AO901" s="752"/>
      <c r="AP901" s="752"/>
    </row>
    <row r="902">
      <c r="A902" s="67"/>
      <c r="B902" s="101"/>
      <c r="C902" s="74"/>
      <c r="D902" s="67"/>
      <c r="E902" s="67"/>
      <c r="F902" s="74"/>
      <c r="G902" s="74"/>
      <c r="H902" s="74"/>
      <c r="I902" s="67"/>
      <c r="J902" s="67"/>
      <c r="K902" s="74"/>
      <c r="L902" s="74"/>
      <c r="M902" s="74"/>
      <c r="N902" s="74"/>
      <c r="O902" s="74"/>
      <c r="P902" s="74"/>
      <c r="Q902" s="74"/>
      <c r="R902" s="74"/>
      <c r="S902" s="752"/>
      <c r="T902" s="95"/>
      <c r="U902" s="752"/>
      <c r="V902" s="752"/>
      <c r="W902" s="752"/>
      <c r="X902" s="752"/>
      <c r="Y902" s="752"/>
      <c r="Z902" s="752"/>
      <c r="AA902" s="752"/>
      <c r="AB902" s="752"/>
      <c r="AC902" s="752"/>
      <c r="AD902" s="752"/>
      <c r="AE902" s="752"/>
      <c r="AF902" s="752"/>
      <c r="AG902" s="752"/>
      <c r="AH902" s="752"/>
      <c r="AI902" s="752"/>
      <c r="AJ902" s="752"/>
      <c r="AK902" s="752"/>
      <c r="AL902" s="752"/>
      <c r="AM902" s="752"/>
      <c r="AN902" s="752"/>
      <c r="AO902" s="752"/>
      <c r="AP902" s="752"/>
    </row>
    <row r="903">
      <c r="A903" s="67"/>
      <c r="B903" s="101"/>
      <c r="C903" s="74"/>
      <c r="D903" s="67"/>
      <c r="E903" s="67"/>
      <c r="F903" s="74"/>
      <c r="G903" s="74"/>
      <c r="H903" s="74"/>
      <c r="I903" s="67"/>
      <c r="J903" s="67"/>
      <c r="K903" s="74"/>
      <c r="L903" s="74"/>
      <c r="M903" s="74"/>
      <c r="N903" s="74"/>
      <c r="O903" s="74"/>
      <c r="P903" s="74"/>
      <c r="Q903" s="74"/>
      <c r="R903" s="74"/>
      <c r="S903" s="752"/>
      <c r="T903" s="95"/>
      <c r="U903" s="752"/>
      <c r="V903" s="752"/>
      <c r="W903" s="752"/>
      <c r="X903" s="752"/>
      <c r="Y903" s="752"/>
      <c r="Z903" s="752"/>
      <c r="AA903" s="752"/>
      <c r="AB903" s="752"/>
      <c r="AC903" s="752"/>
      <c r="AD903" s="752"/>
      <c r="AE903" s="752"/>
      <c r="AF903" s="752"/>
      <c r="AG903" s="752"/>
      <c r="AH903" s="752"/>
      <c r="AI903" s="752"/>
      <c r="AJ903" s="752"/>
      <c r="AK903" s="752"/>
      <c r="AL903" s="752"/>
      <c r="AM903" s="752"/>
      <c r="AN903" s="752"/>
      <c r="AO903" s="752"/>
      <c r="AP903" s="752"/>
    </row>
    <row r="904">
      <c r="A904" s="67"/>
      <c r="B904" s="101"/>
      <c r="C904" s="74"/>
      <c r="D904" s="67"/>
      <c r="E904" s="67"/>
      <c r="F904" s="74"/>
      <c r="G904" s="74"/>
      <c r="H904" s="74"/>
      <c r="I904" s="67"/>
      <c r="J904" s="67"/>
      <c r="K904" s="74"/>
      <c r="L904" s="74"/>
      <c r="M904" s="74"/>
      <c r="N904" s="74"/>
      <c r="O904" s="74"/>
      <c r="P904" s="74"/>
      <c r="Q904" s="74"/>
      <c r="R904" s="74"/>
      <c r="S904" s="752"/>
      <c r="T904" s="95"/>
      <c r="U904" s="752"/>
      <c r="V904" s="752"/>
      <c r="W904" s="752"/>
      <c r="X904" s="752"/>
      <c r="Y904" s="752"/>
      <c r="Z904" s="752"/>
      <c r="AA904" s="752"/>
      <c r="AB904" s="752"/>
      <c r="AC904" s="752"/>
      <c r="AD904" s="752"/>
      <c r="AE904" s="752"/>
      <c r="AF904" s="752"/>
      <c r="AG904" s="752"/>
      <c r="AH904" s="752"/>
      <c r="AI904" s="752"/>
      <c r="AJ904" s="752"/>
      <c r="AK904" s="752"/>
      <c r="AL904" s="752"/>
      <c r="AM904" s="752"/>
      <c r="AN904" s="752"/>
      <c r="AO904" s="752"/>
      <c r="AP904" s="752"/>
    </row>
    <row r="905">
      <c r="A905" s="67"/>
      <c r="B905" s="101"/>
      <c r="C905" s="74"/>
      <c r="D905" s="67"/>
      <c r="E905" s="67"/>
      <c r="F905" s="74"/>
      <c r="G905" s="74"/>
      <c r="H905" s="74"/>
      <c r="I905" s="67"/>
      <c r="J905" s="67"/>
      <c r="K905" s="74"/>
      <c r="L905" s="74"/>
      <c r="M905" s="74"/>
      <c r="N905" s="74"/>
      <c r="O905" s="74"/>
      <c r="P905" s="74"/>
      <c r="Q905" s="74"/>
      <c r="R905" s="74"/>
      <c r="S905" s="752"/>
      <c r="T905" s="95"/>
      <c r="U905" s="752"/>
      <c r="V905" s="752"/>
      <c r="W905" s="752"/>
      <c r="X905" s="752"/>
      <c r="Y905" s="752"/>
      <c r="Z905" s="752"/>
      <c r="AA905" s="752"/>
      <c r="AB905" s="752"/>
      <c r="AC905" s="752"/>
      <c r="AD905" s="752"/>
      <c r="AE905" s="752"/>
      <c r="AF905" s="752"/>
      <c r="AG905" s="752"/>
      <c r="AH905" s="752"/>
      <c r="AI905" s="752"/>
      <c r="AJ905" s="752"/>
      <c r="AK905" s="752"/>
      <c r="AL905" s="752"/>
      <c r="AM905" s="752"/>
      <c r="AN905" s="752"/>
      <c r="AO905" s="752"/>
      <c r="AP905" s="752"/>
    </row>
    <row r="906">
      <c r="A906" s="67"/>
      <c r="B906" s="101"/>
      <c r="C906" s="74"/>
      <c r="D906" s="67"/>
      <c r="E906" s="67"/>
      <c r="F906" s="74"/>
      <c r="G906" s="74"/>
      <c r="H906" s="74"/>
      <c r="I906" s="67"/>
      <c r="J906" s="67"/>
      <c r="K906" s="74"/>
      <c r="L906" s="74"/>
      <c r="M906" s="74"/>
      <c r="N906" s="74"/>
      <c r="O906" s="74"/>
      <c r="P906" s="74"/>
      <c r="Q906" s="74"/>
      <c r="R906" s="74"/>
      <c r="S906" s="752"/>
      <c r="T906" s="95"/>
      <c r="U906" s="752"/>
      <c r="V906" s="752"/>
      <c r="W906" s="752"/>
      <c r="X906" s="752"/>
      <c r="Y906" s="752"/>
      <c r="Z906" s="752"/>
      <c r="AA906" s="752"/>
      <c r="AB906" s="752"/>
      <c r="AC906" s="752"/>
      <c r="AD906" s="752"/>
      <c r="AE906" s="752"/>
      <c r="AF906" s="752"/>
      <c r="AG906" s="752"/>
      <c r="AH906" s="752"/>
      <c r="AI906" s="752"/>
      <c r="AJ906" s="752"/>
      <c r="AK906" s="752"/>
      <c r="AL906" s="752"/>
      <c r="AM906" s="752"/>
      <c r="AN906" s="752"/>
      <c r="AO906" s="752"/>
      <c r="AP906" s="752"/>
    </row>
    <row r="907">
      <c r="A907" s="67"/>
      <c r="B907" s="101"/>
      <c r="C907" s="74"/>
      <c r="D907" s="67"/>
      <c r="E907" s="67"/>
      <c r="F907" s="74"/>
      <c r="G907" s="74"/>
      <c r="H907" s="74"/>
      <c r="I907" s="67"/>
      <c r="J907" s="67"/>
      <c r="K907" s="74"/>
      <c r="L907" s="74"/>
      <c r="M907" s="74"/>
      <c r="N907" s="74"/>
      <c r="O907" s="74"/>
      <c r="P907" s="74"/>
      <c r="Q907" s="74"/>
      <c r="R907" s="74"/>
      <c r="S907" s="752"/>
      <c r="T907" s="95"/>
      <c r="U907" s="752"/>
      <c r="V907" s="752"/>
      <c r="W907" s="752"/>
      <c r="X907" s="752"/>
      <c r="Y907" s="752"/>
      <c r="Z907" s="752"/>
      <c r="AA907" s="752"/>
      <c r="AB907" s="752"/>
      <c r="AC907" s="752"/>
      <c r="AD907" s="752"/>
      <c r="AE907" s="752"/>
      <c r="AF907" s="752"/>
      <c r="AG907" s="752"/>
      <c r="AH907" s="752"/>
      <c r="AI907" s="752"/>
      <c r="AJ907" s="752"/>
      <c r="AK907" s="752"/>
      <c r="AL907" s="752"/>
      <c r="AM907" s="752"/>
      <c r="AN907" s="752"/>
      <c r="AO907" s="752"/>
      <c r="AP907" s="752"/>
    </row>
    <row r="908">
      <c r="A908" s="67"/>
      <c r="B908" s="101"/>
      <c r="C908" s="74"/>
      <c r="D908" s="67"/>
      <c r="E908" s="67"/>
      <c r="F908" s="74"/>
      <c r="G908" s="74"/>
      <c r="H908" s="74"/>
      <c r="I908" s="67"/>
      <c r="J908" s="67"/>
      <c r="K908" s="74"/>
      <c r="L908" s="74"/>
      <c r="M908" s="74"/>
      <c r="N908" s="74"/>
      <c r="O908" s="74"/>
      <c r="P908" s="74"/>
      <c r="Q908" s="74"/>
      <c r="R908" s="74"/>
      <c r="S908" s="752"/>
      <c r="T908" s="95"/>
      <c r="U908" s="752"/>
      <c r="V908" s="752"/>
      <c r="W908" s="752"/>
      <c r="X908" s="752"/>
      <c r="Y908" s="752"/>
      <c r="Z908" s="752"/>
      <c r="AA908" s="752"/>
      <c r="AB908" s="752"/>
      <c r="AC908" s="752"/>
      <c r="AD908" s="752"/>
      <c r="AE908" s="752"/>
      <c r="AF908" s="752"/>
      <c r="AG908" s="752"/>
      <c r="AH908" s="752"/>
      <c r="AI908" s="752"/>
      <c r="AJ908" s="752"/>
      <c r="AK908" s="752"/>
      <c r="AL908" s="752"/>
      <c r="AM908" s="752"/>
      <c r="AN908" s="752"/>
      <c r="AO908" s="752"/>
      <c r="AP908" s="752"/>
    </row>
    <row r="909">
      <c r="A909" s="67"/>
      <c r="B909" s="101"/>
      <c r="C909" s="74"/>
      <c r="D909" s="67"/>
      <c r="E909" s="67"/>
      <c r="F909" s="74"/>
      <c r="G909" s="74"/>
      <c r="H909" s="74"/>
      <c r="I909" s="67"/>
      <c r="J909" s="67"/>
      <c r="K909" s="74"/>
      <c r="L909" s="74"/>
      <c r="M909" s="74"/>
      <c r="N909" s="74"/>
      <c r="O909" s="74"/>
      <c r="P909" s="74"/>
      <c r="Q909" s="74"/>
      <c r="R909" s="74"/>
      <c r="S909" s="752"/>
      <c r="T909" s="95"/>
      <c r="U909" s="752"/>
      <c r="V909" s="752"/>
      <c r="W909" s="752"/>
      <c r="X909" s="752"/>
      <c r="Y909" s="752"/>
      <c r="Z909" s="752"/>
      <c r="AA909" s="752"/>
      <c r="AB909" s="752"/>
      <c r="AC909" s="752"/>
      <c r="AD909" s="752"/>
      <c r="AE909" s="752"/>
      <c r="AF909" s="752"/>
      <c r="AG909" s="752"/>
      <c r="AH909" s="752"/>
      <c r="AI909" s="752"/>
      <c r="AJ909" s="752"/>
      <c r="AK909" s="752"/>
      <c r="AL909" s="752"/>
      <c r="AM909" s="752"/>
      <c r="AN909" s="752"/>
      <c r="AO909" s="752"/>
      <c r="AP909" s="752"/>
    </row>
    <row r="910">
      <c r="A910" s="67"/>
      <c r="B910" s="101"/>
      <c r="C910" s="74"/>
      <c r="D910" s="67"/>
      <c r="E910" s="67"/>
      <c r="F910" s="74"/>
      <c r="G910" s="74"/>
      <c r="H910" s="74"/>
      <c r="I910" s="67"/>
      <c r="J910" s="67"/>
      <c r="K910" s="74"/>
      <c r="L910" s="74"/>
      <c r="M910" s="74"/>
      <c r="N910" s="74"/>
      <c r="O910" s="74"/>
      <c r="P910" s="74"/>
      <c r="Q910" s="74"/>
      <c r="R910" s="74"/>
      <c r="S910" s="752"/>
      <c r="T910" s="95"/>
      <c r="U910" s="752"/>
      <c r="V910" s="752"/>
      <c r="W910" s="752"/>
      <c r="X910" s="752"/>
      <c r="Y910" s="752"/>
      <c r="Z910" s="752"/>
      <c r="AA910" s="752"/>
      <c r="AB910" s="752"/>
      <c r="AC910" s="752"/>
      <c r="AD910" s="752"/>
      <c r="AE910" s="752"/>
      <c r="AF910" s="752"/>
      <c r="AG910" s="752"/>
      <c r="AH910" s="752"/>
      <c r="AI910" s="752"/>
      <c r="AJ910" s="752"/>
      <c r="AK910" s="752"/>
      <c r="AL910" s="752"/>
      <c r="AM910" s="752"/>
      <c r="AN910" s="752"/>
      <c r="AO910" s="752"/>
      <c r="AP910" s="752"/>
    </row>
    <row r="911">
      <c r="A911" s="67"/>
      <c r="B911" s="101"/>
      <c r="C911" s="74"/>
      <c r="D911" s="67"/>
      <c r="E911" s="67"/>
      <c r="F911" s="74"/>
      <c r="G911" s="74"/>
      <c r="H911" s="74"/>
      <c r="I911" s="67"/>
      <c r="J911" s="67"/>
      <c r="K911" s="74"/>
      <c r="L911" s="74"/>
      <c r="M911" s="74"/>
      <c r="N911" s="74"/>
      <c r="O911" s="74"/>
      <c r="P911" s="74"/>
      <c r="Q911" s="74"/>
      <c r="R911" s="74"/>
      <c r="S911" s="752"/>
      <c r="T911" s="95"/>
      <c r="U911" s="752"/>
      <c r="V911" s="752"/>
      <c r="W911" s="752"/>
      <c r="X911" s="752"/>
      <c r="Y911" s="752"/>
      <c r="Z911" s="752"/>
      <c r="AA911" s="752"/>
      <c r="AB911" s="752"/>
      <c r="AC911" s="752"/>
      <c r="AD911" s="752"/>
      <c r="AE911" s="752"/>
      <c r="AF911" s="752"/>
      <c r="AG911" s="752"/>
      <c r="AH911" s="752"/>
      <c r="AI911" s="752"/>
      <c r="AJ911" s="752"/>
      <c r="AK911" s="752"/>
      <c r="AL911" s="752"/>
      <c r="AM911" s="752"/>
      <c r="AN911" s="752"/>
      <c r="AO911" s="752"/>
      <c r="AP911" s="752"/>
    </row>
    <row r="912">
      <c r="A912" s="67"/>
      <c r="B912" s="101"/>
      <c r="C912" s="74"/>
      <c r="D912" s="67"/>
      <c r="E912" s="67"/>
      <c r="F912" s="74"/>
      <c r="G912" s="74"/>
      <c r="H912" s="74"/>
      <c r="I912" s="67"/>
      <c r="J912" s="67"/>
      <c r="K912" s="74"/>
      <c r="L912" s="74"/>
      <c r="M912" s="74"/>
      <c r="N912" s="74"/>
      <c r="O912" s="74"/>
      <c r="P912" s="74"/>
      <c r="Q912" s="74"/>
      <c r="R912" s="74"/>
      <c r="S912" s="752"/>
      <c r="T912" s="95"/>
      <c r="U912" s="752"/>
      <c r="V912" s="752"/>
      <c r="W912" s="752"/>
      <c r="X912" s="752"/>
      <c r="Y912" s="752"/>
      <c r="Z912" s="752"/>
      <c r="AA912" s="752"/>
      <c r="AB912" s="752"/>
      <c r="AC912" s="752"/>
      <c r="AD912" s="752"/>
      <c r="AE912" s="752"/>
      <c r="AF912" s="752"/>
      <c r="AG912" s="752"/>
      <c r="AH912" s="752"/>
      <c r="AI912" s="752"/>
      <c r="AJ912" s="752"/>
      <c r="AK912" s="752"/>
      <c r="AL912" s="752"/>
      <c r="AM912" s="752"/>
      <c r="AN912" s="752"/>
      <c r="AO912" s="752"/>
      <c r="AP912" s="752"/>
    </row>
    <row r="913">
      <c r="A913" s="67"/>
      <c r="B913" s="101"/>
      <c r="C913" s="74"/>
      <c r="D913" s="67"/>
      <c r="E913" s="67"/>
      <c r="F913" s="74"/>
      <c r="G913" s="74"/>
      <c r="H913" s="74"/>
      <c r="I913" s="67"/>
      <c r="J913" s="67"/>
      <c r="K913" s="74"/>
      <c r="L913" s="74"/>
      <c r="M913" s="74"/>
      <c r="N913" s="74"/>
      <c r="O913" s="74"/>
      <c r="P913" s="74"/>
      <c r="Q913" s="74"/>
      <c r="R913" s="74"/>
      <c r="S913" s="752"/>
      <c r="T913" s="95"/>
      <c r="U913" s="752"/>
      <c r="V913" s="752"/>
      <c r="W913" s="752"/>
      <c r="X913" s="752"/>
      <c r="Y913" s="752"/>
      <c r="Z913" s="752"/>
      <c r="AA913" s="752"/>
      <c r="AB913" s="752"/>
      <c r="AC913" s="752"/>
      <c r="AD913" s="752"/>
      <c r="AE913" s="752"/>
      <c r="AF913" s="752"/>
      <c r="AG913" s="752"/>
      <c r="AH913" s="752"/>
      <c r="AI913" s="752"/>
      <c r="AJ913" s="752"/>
      <c r="AK913" s="752"/>
      <c r="AL913" s="752"/>
      <c r="AM913" s="752"/>
      <c r="AN913" s="752"/>
      <c r="AO913" s="752"/>
      <c r="AP913" s="752"/>
    </row>
    <row r="914">
      <c r="A914" s="67"/>
      <c r="B914" s="101"/>
      <c r="C914" s="74"/>
      <c r="D914" s="67"/>
      <c r="E914" s="67"/>
      <c r="F914" s="74"/>
      <c r="G914" s="74"/>
      <c r="H914" s="74"/>
      <c r="I914" s="67"/>
      <c r="J914" s="67"/>
      <c r="K914" s="74"/>
      <c r="L914" s="74"/>
      <c r="M914" s="74"/>
      <c r="N914" s="74"/>
      <c r="O914" s="74"/>
      <c r="P914" s="74"/>
      <c r="Q914" s="74"/>
      <c r="R914" s="74"/>
      <c r="S914" s="752"/>
      <c r="T914" s="95"/>
      <c r="U914" s="752"/>
      <c r="V914" s="752"/>
      <c r="W914" s="752"/>
      <c r="X914" s="752"/>
      <c r="Y914" s="752"/>
      <c r="Z914" s="752"/>
      <c r="AA914" s="752"/>
      <c r="AB914" s="752"/>
      <c r="AC914" s="752"/>
      <c r="AD914" s="752"/>
      <c r="AE914" s="752"/>
      <c r="AF914" s="752"/>
      <c r="AG914" s="752"/>
      <c r="AH914" s="752"/>
      <c r="AI914" s="752"/>
      <c r="AJ914" s="752"/>
      <c r="AK914" s="752"/>
      <c r="AL914" s="752"/>
      <c r="AM914" s="752"/>
      <c r="AN914" s="752"/>
      <c r="AO914" s="752"/>
      <c r="AP914" s="752"/>
    </row>
    <row r="915">
      <c r="A915" s="67"/>
      <c r="B915" s="101"/>
      <c r="C915" s="74"/>
      <c r="D915" s="67"/>
      <c r="E915" s="67"/>
      <c r="F915" s="74"/>
      <c r="G915" s="74"/>
      <c r="H915" s="74"/>
      <c r="I915" s="67"/>
      <c r="J915" s="67"/>
      <c r="K915" s="74"/>
      <c r="L915" s="74"/>
      <c r="M915" s="74"/>
      <c r="N915" s="74"/>
      <c r="O915" s="74"/>
      <c r="P915" s="74"/>
      <c r="Q915" s="74"/>
      <c r="R915" s="74"/>
      <c r="S915" s="752"/>
      <c r="T915" s="95"/>
      <c r="U915" s="752"/>
      <c r="V915" s="752"/>
      <c r="W915" s="752"/>
      <c r="X915" s="752"/>
      <c r="Y915" s="752"/>
      <c r="Z915" s="752"/>
      <c r="AA915" s="752"/>
      <c r="AB915" s="752"/>
      <c r="AC915" s="752"/>
      <c r="AD915" s="752"/>
      <c r="AE915" s="752"/>
      <c r="AF915" s="752"/>
      <c r="AG915" s="752"/>
      <c r="AH915" s="752"/>
      <c r="AI915" s="752"/>
      <c r="AJ915" s="752"/>
      <c r="AK915" s="752"/>
      <c r="AL915" s="752"/>
      <c r="AM915" s="752"/>
      <c r="AN915" s="752"/>
      <c r="AO915" s="752"/>
      <c r="AP915" s="752"/>
    </row>
    <row r="916">
      <c r="A916" s="67"/>
      <c r="B916" s="101"/>
      <c r="C916" s="74"/>
      <c r="D916" s="67"/>
      <c r="E916" s="67"/>
      <c r="F916" s="74"/>
      <c r="G916" s="74"/>
      <c r="H916" s="74"/>
      <c r="I916" s="67"/>
      <c r="J916" s="67"/>
      <c r="K916" s="74"/>
      <c r="L916" s="74"/>
      <c r="M916" s="74"/>
      <c r="N916" s="74"/>
      <c r="O916" s="74"/>
      <c r="P916" s="74"/>
      <c r="Q916" s="74"/>
      <c r="R916" s="74"/>
      <c r="S916" s="752"/>
      <c r="T916" s="95"/>
      <c r="U916" s="752"/>
      <c r="V916" s="752"/>
      <c r="W916" s="752"/>
      <c r="X916" s="752"/>
      <c r="Y916" s="752"/>
      <c r="Z916" s="752"/>
      <c r="AA916" s="752"/>
      <c r="AB916" s="752"/>
      <c r="AC916" s="752"/>
      <c r="AD916" s="752"/>
      <c r="AE916" s="752"/>
      <c r="AF916" s="752"/>
      <c r="AG916" s="752"/>
      <c r="AH916" s="752"/>
      <c r="AI916" s="752"/>
      <c r="AJ916" s="752"/>
      <c r="AK916" s="752"/>
      <c r="AL916" s="752"/>
      <c r="AM916" s="752"/>
      <c r="AN916" s="752"/>
      <c r="AO916" s="752"/>
      <c r="AP916" s="752"/>
    </row>
    <row r="917">
      <c r="A917" s="67"/>
      <c r="B917" s="101"/>
      <c r="C917" s="74"/>
      <c r="D917" s="67"/>
      <c r="E917" s="67"/>
      <c r="F917" s="74"/>
      <c r="G917" s="74"/>
      <c r="H917" s="74"/>
      <c r="I917" s="67"/>
      <c r="J917" s="67"/>
      <c r="K917" s="74"/>
      <c r="L917" s="74"/>
      <c r="M917" s="74"/>
      <c r="N917" s="74"/>
      <c r="O917" s="74"/>
      <c r="P917" s="74"/>
      <c r="Q917" s="74"/>
      <c r="R917" s="74"/>
      <c r="S917" s="752"/>
      <c r="T917" s="95"/>
      <c r="U917" s="752"/>
      <c r="V917" s="752"/>
      <c r="W917" s="752"/>
      <c r="X917" s="752"/>
      <c r="Y917" s="752"/>
      <c r="Z917" s="752"/>
      <c r="AA917" s="752"/>
      <c r="AB917" s="752"/>
      <c r="AC917" s="752"/>
      <c r="AD917" s="752"/>
      <c r="AE917" s="752"/>
      <c r="AF917" s="752"/>
      <c r="AG917" s="752"/>
      <c r="AH917" s="752"/>
      <c r="AI917" s="752"/>
      <c r="AJ917" s="752"/>
      <c r="AK917" s="752"/>
      <c r="AL917" s="752"/>
      <c r="AM917" s="752"/>
      <c r="AN917" s="752"/>
      <c r="AO917" s="752"/>
      <c r="AP917" s="752"/>
    </row>
    <row r="918">
      <c r="A918" s="67"/>
      <c r="B918" s="101"/>
      <c r="C918" s="74"/>
      <c r="D918" s="67"/>
      <c r="E918" s="67"/>
      <c r="F918" s="74"/>
      <c r="G918" s="74"/>
      <c r="H918" s="74"/>
      <c r="I918" s="67"/>
      <c r="J918" s="67"/>
      <c r="K918" s="74"/>
      <c r="L918" s="74"/>
      <c r="M918" s="74"/>
      <c r="N918" s="74"/>
      <c r="O918" s="74"/>
      <c r="P918" s="74"/>
      <c r="Q918" s="74"/>
      <c r="R918" s="74"/>
      <c r="S918" s="752"/>
      <c r="T918" s="95"/>
      <c r="U918" s="752"/>
      <c r="V918" s="752"/>
      <c r="W918" s="752"/>
      <c r="X918" s="752"/>
      <c r="Y918" s="752"/>
      <c r="Z918" s="752"/>
      <c r="AA918" s="752"/>
      <c r="AB918" s="752"/>
      <c r="AC918" s="752"/>
      <c r="AD918" s="752"/>
      <c r="AE918" s="752"/>
      <c r="AF918" s="752"/>
      <c r="AG918" s="752"/>
      <c r="AH918" s="752"/>
      <c r="AI918" s="752"/>
      <c r="AJ918" s="752"/>
      <c r="AK918" s="752"/>
      <c r="AL918" s="752"/>
      <c r="AM918" s="752"/>
      <c r="AN918" s="752"/>
      <c r="AO918" s="752"/>
      <c r="AP918" s="752"/>
    </row>
    <row r="919">
      <c r="A919" s="67"/>
      <c r="B919" s="101"/>
      <c r="C919" s="74"/>
      <c r="D919" s="67"/>
      <c r="E919" s="67"/>
      <c r="F919" s="74"/>
      <c r="G919" s="74"/>
      <c r="H919" s="74"/>
      <c r="I919" s="67"/>
      <c r="J919" s="67"/>
      <c r="K919" s="74"/>
      <c r="L919" s="74"/>
      <c r="M919" s="74"/>
      <c r="N919" s="74"/>
      <c r="O919" s="74"/>
      <c r="P919" s="74"/>
      <c r="Q919" s="74"/>
      <c r="R919" s="74"/>
      <c r="S919" s="752"/>
      <c r="T919" s="95"/>
      <c r="U919" s="752"/>
      <c r="V919" s="752"/>
      <c r="W919" s="752"/>
      <c r="X919" s="752"/>
      <c r="Y919" s="752"/>
      <c r="Z919" s="752"/>
      <c r="AA919" s="752"/>
      <c r="AB919" s="752"/>
      <c r="AC919" s="752"/>
      <c r="AD919" s="752"/>
      <c r="AE919" s="752"/>
      <c r="AF919" s="752"/>
      <c r="AG919" s="752"/>
      <c r="AH919" s="752"/>
      <c r="AI919" s="752"/>
      <c r="AJ919" s="752"/>
      <c r="AK919" s="752"/>
      <c r="AL919" s="752"/>
      <c r="AM919" s="752"/>
      <c r="AN919" s="752"/>
      <c r="AO919" s="752"/>
      <c r="AP919" s="752"/>
    </row>
    <row r="920">
      <c r="A920" s="67"/>
      <c r="B920" s="101"/>
      <c r="C920" s="74"/>
      <c r="D920" s="67"/>
      <c r="E920" s="67"/>
      <c r="F920" s="74"/>
      <c r="G920" s="74"/>
      <c r="H920" s="74"/>
      <c r="I920" s="67"/>
      <c r="J920" s="67"/>
      <c r="K920" s="74"/>
      <c r="L920" s="74"/>
      <c r="M920" s="74"/>
      <c r="N920" s="74"/>
      <c r="O920" s="74"/>
      <c r="P920" s="74"/>
      <c r="Q920" s="74"/>
      <c r="R920" s="74"/>
      <c r="S920" s="752"/>
      <c r="T920" s="95"/>
      <c r="U920" s="752"/>
      <c r="V920" s="752"/>
      <c r="W920" s="752"/>
      <c r="X920" s="752"/>
      <c r="Y920" s="752"/>
      <c r="Z920" s="752"/>
      <c r="AA920" s="752"/>
      <c r="AB920" s="752"/>
      <c r="AC920" s="752"/>
      <c r="AD920" s="752"/>
      <c r="AE920" s="752"/>
      <c r="AF920" s="752"/>
      <c r="AG920" s="752"/>
      <c r="AH920" s="752"/>
      <c r="AI920" s="752"/>
      <c r="AJ920" s="752"/>
      <c r="AK920" s="752"/>
      <c r="AL920" s="752"/>
      <c r="AM920" s="752"/>
      <c r="AN920" s="752"/>
      <c r="AO920" s="752"/>
      <c r="AP920" s="752"/>
    </row>
    <row r="921">
      <c r="A921" s="67"/>
      <c r="B921" s="101"/>
      <c r="C921" s="74"/>
      <c r="D921" s="67"/>
      <c r="E921" s="67"/>
      <c r="F921" s="74"/>
      <c r="G921" s="74"/>
      <c r="H921" s="74"/>
      <c r="I921" s="67"/>
      <c r="J921" s="67"/>
      <c r="K921" s="74"/>
      <c r="L921" s="74"/>
      <c r="M921" s="74"/>
      <c r="N921" s="74"/>
      <c r="O921" s="74"/>
      <c r="P921" s="74"/>
      <c r="Q921" s="74"/>
      <c r="R921" s="74"/>
      <c r="S921" s="752"/>
      <c r="T921" s="95"/>
      <c r="U921" s="752"/>
      <c r="V921" s="752"/>
      <c r="W921" s="752"/>
      <c r="X921" s="752"/>
      <c r="Y921" s="752"/>
      <c r="Z921" s="752"/>
      <c r="AA921" s="752"/>
      <c r="AB921" s="752"/>
      <c r="AC921" s="752"/>
      <c r="AD921" s="752"/>
      <c r="AE921" s="752"/>
      <c r="AF921" s="752"/>
      <c r="AG921" s="752"/>
      <c r="AH921" s="752"/>
      <c r="AI921" s="752"/>
      <c r="AJ921" s="752"/>
      <c r="AK921" s="752"/>
      <c r="AL921" s="752"/>
      <c r="AM921" s="752"/>
      <c r="AN921" s="752"/>
      <c r="AO921" s="752"/>
      <c r="AP921" s="752"/>
    </row>
    <row r="922">
      <c r="A922" s="67"/>
      <c r="B922" s="101"/>
      <c r="C922" s="74"/>
      <c r="D922" s="67"/>
      <c r="E922" s="67"/>
      <c r="F922" s="74"/>
      <c r="G922" s="74"/>
      <c r="H922" s="74"/>
      <c r="I922" s="67"/>
      <c r="J922" s="67"/>
      <c r="K922" s="74"/>
      <c r="L922" s="74"/>
      <c r="M922" s="74"/>
      <c r="N922" s="74"/>
      <c r="O922" s="74"/>
      <c r="P922" s="74"/>
      <c r="Q922" s="74"/>
      <c r="R922" s="74"/>
      <c r="S922" s="752"/>
      <c r="T922" s="95"/>
      <c r="U922" s="752"/>
      <c r="V922" s="752"/>
      <c r="W922" s="752"/>
      <c r="X922" s="752"/>
      <c r="Y922" s="752"/>
      <c r="Z922" s="752"/>
      <c r="AA922" s="752"/>
      <c r="AB922" s="752"/>
      <c r="AC922" s="752"/>
      <c r="AD922" s="752"/>
      <c r="AE922" s="752"/>
      <c r="AF922" s="752"/>
      <c r="AG922" s="752"/>
      <c r="AH922" s="752"/>
      <c r="AI922" s="752"/>
      <c r="AJ922" s="752"/>
      <c r="AK922" s="752"/>
      <c r="AL922" s="752"/>
      <c r="AM922" s="752"/>
      <c r="AN922" s="752"/>
      <c r="AO922" s="752"/>
      <c r="AP922" s="752"/>
    </row>
    <row r="923">
      <c r="A923" s="67"/>
      <c r="B923" s="101"/>
      <c r="C923" s="74"/>
      <c r="D923" s="67"/>
      <c r="E923" s="67"/>
      <c r="F923" s="74"/>
      <c r="G923" s="74"/>
      <c r="H923" s="74"/>
      <c r="I923" s="67"/>
      <c r="J923" s="67"/>
      <c r="K923" s="74"/>
      <c r="L923" s="74"/>
      <c r="M923" s="74"/>
      <c r="N923" s="74"/>
      <c r="O923" s="74"/>
      <c r="P923" s="74"/>
      <c r="Q923" s="74"/>
      <c r="R923" s="74"/>
      <c r="S923" s="752"/>
      <c r="T923" s="95"/>
      <c r="U923" s="752"/>
      <c r="V923" s="752"/>
      <c r="W923" s="752"/>
      <c r="X923" s="752"/>
      <c r="Y923" s="752"/>
      <c r="Z923" s="752"/>
      <c r="AA923" s="752"/>
      <c r="AB923" s="752"/>
      <c r="AC923" s="752"/>
      <c r="AD923" s="752"/>
      <c r="AE923" s="752"/>
      <c r="AF923" s="752"/>
      <c r="AG923" s="752"/>
      <c r="AH923" s="752"/>
      <c r="AI923" s="752"/>
      <c r="AJ923" s="752"/>
      <c r="AK923" s="752"/>
      <c r="AL923" s="752"/>
      <c r="AM923" s="752"/>
      <c r="AN923" s="752"/>
      <c r="AO923" s="752"/>
      <c r="AP923" s="752"/>
    </row>
    <row r="924">
      <c r="A924" s="67"/>
      <c r="B924" s="101"/>
      <c r="C924" s="74"/>
      <c r="D924" s="67"/>
      <c r="E924" s="67"/>
      <c r="F924" s="74"/>
      <c r="G924" s="74"/>
      <c r="H924" s="74"/>
      <c r="I924" s="67"/>
      <c r="J924" s="67"/>
      <c r="K924" s="74"/>
      <c r="L924" s="74"/>
      <c r="M924" s="74"/>
      <c r="N924" s="74"/>
      <c r="O924" s="74"/>
      <c r="P924" s="74"/>
      <c r="Q924" s="74"/>
      <c r="R924" s="74"/>
      <c r="S924" s="752"/>
      <c r="T924" s="95"/>
      <c r="U924" s="752"/>
      <c r="V924" s="752"/>
      <c r="W924" s="752"/>
      <c r="X924" s="752"/>
      <c r="Y924" s="752"/>
      <c r="Z924" s="752"/>
      <c r="AA924" s="752"/>
      <c r="AB924" s="752"/>
      <c r="AC924" s="752"/>
      <c r="AD924" s="752"/>
      <c r="AE924" s="752"/>
      <c r="AF924" s="752"/>
      <c r="AG924" s="752"/>
      <c r="AH924" s="752"/>
      <c r="AI924" s="752"/>
      <c r="AJ924" s="752"/>
      <c r="AK924" s="752"/>
      <c r="AL924" s="752"/>
      <c r="AM924" s="752"/>
      <c r="AN924" s="752"/>
      <c r="AO924" s="752"/>
      <c r="AP924" s="752"/>
    </row>
    <row r="925">
      <c r="A925" s="67"/>
      <c r="B925" s="101"/>
      <c r="C925" s="74"/>
      <c r="D925" s="67"/>
      <c r="E925" s="67"/>
      <c r="F925" s="74"/>
      <c r="G925" s="74"/>
      <c r="H925" s="74"/>
      <c r="I925" s="67"/>
      <c r="J925" s="67"/>
      <c r="K925" s="74"/>
      <c r="L925" s="74"/>
      <c r="M925" s="74"/>
      <c r="N925" s="74"/>
      <c r="O925" s="74"/>
      <c r="P925" s="74"/>
      <c r="Q925" s="74"/>
      <c r="R925" s="74"/>
      <c r="S925" s="752"/>
      <c r="T925" s="95"/>
      <c r="U925" s="752"/>
      <c r="V925" s="752"/>
      <c r="W925" s="752"/>
      <c r="X925" s="752"/>
      <c r="Y925" s="752"/>
      <c r="Z925" s="752"/>
      <c r="AA925" s="752"/>
      <c r="AB925" s="752"/>
      <c r="AC925" s="752"/>
      <c r="AD925" s="752"/>
      <c r="AE925" s="752"/>
      <c r="AF925" s="752"/>
      <c r="AG925" s="752"/>
      <c r="AH925" s="752"/>
      <c r="AI925" s="752"/>
      <c r="AJ925" s="752"/>
      <c r="AK925" s="752"/>
      <c r="AL925" s="752"/>
      <c r="AM925" s="752"/>
      <c r="AN925" s="752"/>
      <c r="AO925" s="752"/>
      <c r="AP925" s="752"/>
    </row>
    <row r="926">
      <c r="A926" s="67"/>
      <c r="B926" s="101"/>
      <c r="C926" s="74"/>
      <c r="D926" s="67"/>
      <c r="E926" s="67"/>
      <c r="F926" s="74"/>
      <c r="G926" s="74"/>
      <c r="H926" s="74"/>
      <c r="I926" s="67"/>
      <c r="J926" s="67"/>
      <c r="K926" s="74"/>
      <c r="L926" s="74"/>
      <c r="M926" s="74"/>
      <c r="N926" s="74"/>
      <c r="O926" s="74"/>
      <c r="P926" s="74"/>
      <c r="Q926" s="74"/>
      <c r="R926" s="74"/>
      <c r="S926" s="752"/>
      <c r="T926" s="95"/>
      <c r="U926" s="752"/>
      <c r="V926" s="752"/>
      <c r="W926" s="752"/>
      <c r="X926" s="752"/>
      <c r="Y926" s="752"/>
      <c r="Z926" s="752"/>
      <c r="AA926" s="752"/>
      <c r="AB926" s="752"/>
      <c r="AC926" s="752"/>
      <c r="AD926" s="752"/>
      <c r="AE926" s="752"/>
      <c r="AF926" s="752"/>
      <c r="AG926" s="752"/>
      <c r="AH926" s="752"/>
      <c r="AI926" s="752"/>
      <c r="AJ926" s="752"/>
      <c r="AK926" s="752"/>
      <c r="AL926" s="752"/>
      <c r="AM926" s="752"/>
      <c r="AN926" s="752"/>
      <c r="AO926" s="752"/>
      <c r="AP926" s="752"/>
    </row>
    <row r="927">
      <c r="A927" s="67"/>
      <c r="B927" s="101"/>
      <c r="C927" s="74"/>
      <c r="D927" s="67"/>
      <c r="E927" s="67"/>
      <c r="F927" s="74"/>
      <c r="G927" s="74"/>
      <c r="H927" s="74"/>
      <c r="I927" s="67"/>
      <c r="J927" s="67"/>
      <c r="K927" s="74"/>
      <c r="L927" s="74"/>
      <c r="M927" s="74"/>
      <c r="N927" s="74"/>
      <c r="O927" s="74"/>
      <c r="P927" s="74"/>
      <c r="Q927" s="74"/>
      <c r="R927" s="74"/>
      <c r="S927" s="752"/>
      <c r="T927" s="95"/>
      <c r="U927" s="752"/>
      <c r="V927" s="752"/>
      <c r="W927" s="752"/>
      <c r="X927" s="752"/>
      <c r="Y927" s="752"/>
      <c r="Z927" s="752"/>
      <c r="AA927" s="752"/>
      <c r="AB927" s="752"/>
      <c r="AC927" s="752"/>
      <c r="AD927" s="752"/>
      <c r="AE927" s="752"/>
      <c r="AF927" s="752"/>
      <c r="AG927" s="752"/>
      <c r="AH927" s="752"/>
      <c r="AI927" s="752"/>
      <c r="AJ927" s="752"/>
      <c r="AK927" s="752"/>
      <c r="AL927" s="752"/>
      <c r="AM927" s="752"/>
      <c r="AN927" s="752"/>
      <c r="AO927" s="752"/>
      <c r="AP927" s="752"/>
    </row>
    <row r="928">
      <c r="A928" s="67"/>
      <c r="B928" s="101"/>
      <c r="C928" s="74"/>
      <c r="D928" s="67"/>
      <c r="E928" s="67"/>
      <c r="F928" s="74"/>
      <c r="G928" s="74"/>
      <c r="H928" s="74"/>
      <c r="I928" s="67"/>
      <c r="J928" s="67"/>
      <c r="K928" s="74"/>
      <c r="L928" s="74"/>
      <c r="M928" s="74"/>
      <c r="N928" s="74"/>
      <c r="O928" s="74"/>
      <c r="P928" s="74"/>
      <c r="Q928" s="74"/>
      <c r="R928" s="74"/>
      <c r="S928" s="752"/>
      <c r="T928" s="95"/>
      <c r="U928" s="752"/>
      <c r="V928" s="752"/>
      <c r="W928" s="752"/>
      <c r="X928" s="752"/>
      <c r="Y928" s="752"/>
      <c r="Z928" s="752"/>
      <c r="AA928" s="752"/>
      <c r="AB928" s="752"/>
      <c r="AC928" s="752"/>
      <c r="AD928" s="752"/>
      <c r="AE928" s="752"/>
      <c r="AF928" s="752"/>
      <c r="AG928" s="752"/>
      <c r="AH928" s="752"/>
      <c r="AI928" s="752"/>
      <c r="AJ928" s="752"/>
      <c r="AK928" s="752"/>
      <c r="AL928" s="752"/>
      <c r="AM928" s="752"/>
      <c r="AN928" s="752"/>
      <c r="AO928" s="752"/>
      <c r="AP928" s="752"/>
    </row>
    <row r="929">
      <c r="A929" s="67"/>
      <c r="B929" s="101"/>
      <c r="C929" s="74"/>
      <c r="D929" s="67"/>
      <c r="E929" s="67"/>
      <c r="F929" s="74"/>
      <c r="G929" s="74"/>
      <c r="H929" s="74"/>
      <c r="I929" s="67"/>
      <c r="J929" s="67"/>
      <c r="K929" s="74"/>
      <c r="L929" s="74"/>
      <c r="M929" s="74"/>
      <c r="N929" s="74"/>
      <c r="O929" s="74"/>
      <c r="P929" s="74"/>
      <c r="Q929" s="74"/>
      <c r="R929" s="74"/>
      <c r="S929" s="752"/>
      <c r="T929" s="95"/>
      <c r="U929" s="752"/>
      <c r="V929" s="752"/>
      <c r="W929" s="752"/>
      <c r="X929" s="752"/>
      <c r="Y929" s="752"/>
      <c r="Z929" s="752"/>
      <c r="AA929" s="752"/>
      <c r="AB929" s="752"/>
      <c r="AC929" s="752"/>
      <c r="AD929" s="752"/>
      <c r="AE929" s="752"/>
      <c r="AF929" s="752"/>
      <c r="AG929" s="752"/>
      <c r="AH929" s="752"/>
      <c r="AI929" s="752"/>
      <c r="AJ929" s="752"/>
      <c r="AK929" s="752"/>
      <c r="AL929" s="752"/>
      <c r="AM929" s="752"/>
      <c r="AN929" s="752"/>
      <c r="AO929" s="752"/>
      <c r="AP929" s="752"/>
    </row>
    <row r="930">
      <c r="A930" s="67"/>
      <c r="B930" s="101"/>
      <c r="C930" s="74"/>
      <c r="D930" s="67"/>
      <c r="E930" s="67"/>
      <c r="F930" s="74"/>
      <c r="G930" s="74"/>
      <c r="H930" s="74"/>
      <c r="I930" s="67"/>
      <c r="J930" s="67"/>
      <c r="K930" s="74"/>
      <c r="L930" s="74"/>
      <c r="M930" s="74"/>
      <c r="N930" s="74"/>
      <c r="O930" s="74"/>
      <c r="P930" s="74"/>
      <c r="Q930" s="74"/>
      <c r="R930" s="74"/>
      <c r="S930" s="752"/>
      <c r="T930" s="95"/>
      <c r="U930" s="752"/>
      <c r="V930" s="752"/>
      <c r="W930" s="752"/>
      <c r="X930" s="752"/>
      <c r="Y930" s="752"/>
      <c r="Z930" s="752"/>
      <c r="AA930" s="752"/>
      <c r="AB930" s="752"/>
      <c r="AC930" s="752"/>
      <c r="AD930" s="752"/>
      <c r="AE930" s="752"/>
      <c r="AF930" s="752"/>
      <c r="AG930" s="752"/>
      <c r="AH930" s="752"/>
      <c r="AI930" s="752"/>
      <c r="AJ930" s="752"/>
      <c r="AK930" s="752"/>
      <c r="AL930" s="752"/>
      <c r="AM930" s="752"/>
      <c r="AN930" s="752"/>
      <c r="AO930" s="752"/>
      <c r="AP930" s="752"/>
    </row>
    <row r="931">
      <c r="A931" s="67"/>
      <c r="B931" s="101"/>
      <c r="C931" s="74"/>
      <c r="D931" s="67"/>
      <c r="E931" s="67"/>
      <c r="F931" s="74"/>
      <c r="G931" s="74"/>
      <c r="H931" s="74"/>
      <c r="I931" s="67"/>
      <c r="J931" s="67"/>
      <c r="K931" s="74"/>
      <c r="L931" s="74"/>
      <c r="M931" s="74"/>
      <c r="N931" s="74"/>
      <c r="O931" s="74"/>
      <c r="P931" s="74"/>
      <c r="Q931" s="74"/>
      <c r="R931" s="74"/>
      <c r="S931" s="752"/>
      <c r="T931" s="95"/>
      <c r="U931" s="752"/>
      <c r="V931" s="752"/>
      <c r="W931" s="752"/>
      <c r="X931" s="752"/>
      <c r="Y931" s="752"/>
      <c r="Z931" s="752"/>
      <c r="AA931" s="752"/>
      <c r="AB931" s="752"/>
      <c r="AC931" s="752"/>
      <c r="AD931" s="752"/>
      <c r="AE931" s="752"/>
      <c r="AF931" s="752"/>
      <c r="AG931" s="752"/>
      <c r="AH931" s="752"/>
      <c r="AI931" s="752"/>
      <c r="AJ931" s="752"/>
      <c r="AK931" s="752"/>
      <c r="AL931" s="752"/>
      <c r="AM931" s="752"/>
      <c r="AN931" s="752"/>
      <c r="AO931" s="752"/>
      <c r="AP931" s="752"/>
    </row>
    <row r="932">
      <c r="A932" s="67"/>
      <c r="B932" s="101"/>
      <c r="C932" s="74"/>
      <c r="D932" s="67"/>
      <c r="E932" s="67"/>
      <c r="F932" s="74"/>
      <c r="G932" s="74"/>
      <c r="H932" s="74"/>
      <c r="I932" s="67"/>
      <c r="J932" s="67"/>
      <c r="K932" s="74"/>
      <c r="L932" s="74"/>
      <c r="M932" s="74"/>
      <c r="N932" s="74"/>
      <c r="O932" s="74"/>
      <c r="P932" s="74"/>
      <c r="Q932" s="74"/>
      <c r="R932" s="74"/>
      <c r="S932" s="752"/>
      <c r="T932" s="95"/>
      <c r="U932" s="752"/>
      <c r="V932" s="752"/>
      <c r="W932" s="752"/>
      <c r="X932" s="752"/>
      <c r="Y932" s="752"/>
      <c r="Z932" s="752"/>
      <c r="AA932" s="752"/>
      <c r="AB932" s="752"/>
      <c r="AC932" s="752"/>
      <c r="AD932" s="752"/>
      <c r="AE932" s="752"/>
      <c r="AF932" s="752"/>
      <c r="AG932" s="752"/>
      <c r="AH932" s="752"/>
      <c r="AI932" s="752"/>
      <c r="AJ932" s="752"/>
      <c r="AK932" s="752"/>
      <c r="AL932" s="752"/>
      <c r="AM932" s="752"/>
      <c r="AN932" s="752"/>
      <c r="AO932" s="752"/>
      <c r="AP932" s="752"/>
    </row>
    <row r="933">
      <c r="A933" s="67"/>
      <c r="B933" s="101"/>
      <c r="C933" s="74"/>
      <c r="D933" s="67"/>
      <c r="E933" s="67"/>
      <c r="F933" s="74"/>
      <c r="G933" s="74"/>
      <c r="H933" s="74"/>
      <c r="I933" s="67"/>
      <c r="J933" s="67"/>
      <c r="K933" s="74"/>
      <c r="L933" s="74"/>
      <c r="M933" s="74"/>
      <c r="N933" s="74"/>
      <c r="O933" s="74"/>
      <c r="P933" s="74"/>
      <c r="Q933" s="74"/>
      <c r="R933" s="74"/>
      <c r="S933" s="752"/>
      <c r="T933" s="95"/>
      <c r="U933" s="752"/>
      <c r="V933" s="752"/>
      <c r="W933" s="752"/>
      <c r="X933" s="752"/>
      <c r="Y933" s="752"/>
      <c r="Z933" s="752"/>
      <c r="AA933" s="752"/>
      <c r="AB933" s="752"/>
      <c r="AC933" s="752"/>
      <c r="AD933" s="752"/>
      <c r="AE933" s="752"/>
      <c r="AF933" s="752"/>
      <c r="AG933" s="752"/>
      <c r="AH933" s="752"/>
      <c r="AI933" s="752"/>
      <c r="AJ933" s="752"/>
      <c r="AK933" s="752"/>
      <c r="AL933" s="752"/>
      <c r="AM933" s="752"/>
      <c r="AN933" s="752"/>
      <c r="AO933" s="752"/>
      <c r="AP933" s="752"/>
    </row>
    <row r="934">
      <c r="A934" s="67"/>
      <c r="B934" s="101"/>
      <c r="C934" s="74"/>
      <c r="D934" s="67"/>
      <c r="E934" s="67"/>
      <c r="F934" s="74"/>
      <c r="G934" s="74"/>
      <c r="H934" s="74"/>
      <c r="I934" s="67"/>
      <c r="J934" s="67"/>
      <c r="K934" s="74"/>
      <c r="L934" s="74"/>
      <c r="M934" s="74"/>
      <c r="N934" s="74"/>
      <c r="O934" s="74"/>
      <c r="P934" s="74"/>
      <c r="Q934" s="74"/>
      <c r="R934" s="74"/>
      <c r="S934" s="752"/>
      <c r="T934" s="95"/>
      <c r="U934" s="752"/>
      <c r="V934" s="752"/>
      <c r="W934" s="752"/>
      <c r="X934" s="752"/>
      <c r="Y934" s="752"/>
      <c r="Z934" s="752"/>
      <c r="AA934" s="752"/>
      <c r="AB934" s="752"/>
      <c r="AC934" s="752"/>
      <c r="AD934" s="752"/>
      <c r="AE934" s="752"/>
      <c r="AF934" s="752"/>
      <c r="AG934" s="752"/>
      <c r="AH934" s="752"/>
      <c r="AI934" s="752"/>
      <c r="AJ934" s="752"/>
      <c r="AK934" s="752"/>
      <c r="AL934" s="752"/>
      <c r="AM934" s="752"/>
      <c r="AN934" s="752"/>
      <c r="AO934" s="752"/>
      <c r="AP934" s="752"/>
    </row>
    <row r="935">
      <c r="A935" s="67"/>
      <c r="B935" s="101"/>
      <c r="C935" s="74"/>
      <c r="D935" s="67"/>
      <c r="E935" s="67"/>
      <c r="F935" s="74"/>
      <c r="G935" s="74"/>
      <c r="H935" s="74"/>
      <c r="I935" s="67"/>
      <c r="J935" s="67"/>
      <c r="K935" s="74"/>
      <c r="L935" s="74"/>
      <c r="M935" s="74"/>
      <c r="N935" s="74"/>
      <c r="O935" s="74"/>
      <c r="P935" s="74"/>
      <c r="Q935" s="74"/>
      <c r="R935" s="74"/>
      <c r="S935" s="752"/>
      <c r="T935" s="95"/>
      <c r="U935" s="752"/>
      <c r="V935" s="752"/>
      <c r="W935" s="752"/>
      <c r="X935" s="752"/>
      <c r="Y935" s="752"/>
      <c r="Z935" s="752"/>
      <c r="AA935" s="752"/>
      <c r="AB935" s="752"/>
      <c r="AC935" s="752"/>
      <c r="AD935" s="752"/>
      <c r="AE935" s="752"/>
      <c r="AF935" s="752"/>
      <c r="AG935" s="752"/>
      <c r="AH935" s="752"/>
      <c r="AI935" s="752"/>
      <c r="AJ935" s="752"/>
      <c r="AK935" s="752"/>
      <c r="AL935" s="752"/>
      <c r="AM935" s="752"/>
      <c r="AN935" s="752"/>
      <c r="AO935" s="752"/>
      <c r="AP935" s="752"/>
    </row>
    <row r="936">
      <c r="A936" s="67"/>
      <c r="B936" s="101"/>
      <c r="C936" s="74"/>
      <c r="D936" s="67"/>
      <c r="E936" s="67"/>
      <c r="F936" s="74"/>
      <c r="G936" s="74"/>
      <c r="H936" s="74"/>
      <c r="I936" s="67"/>
      <c r="J936" s="67"/>
      <c r="K936" s="74"/>
      <c r="L936" s="74"/>
      <c r="M936" s="74"/>
      <c r="N936" s="74"/>
      <c r="O936" s="74"/>
      <c r="P936" s="74"/>
      <c r="Q936" s="74"/>
      <c r="R936" s="74"/>
      <c r="S936" s="752"/>
      <c r="T936" s="95"/>
      <c r="U936" s="752"/>
      <c r="V936" s="752"/>
      <c r="W936" s="752"/>
      <c r="X936" s="752"/>
      <c r="Y936" s="752"/>
      <c r="Z936" s="752"/>
      <c r="AA936" s="752"/>
      <c r="AB936" s="752"/>
      <c r="AC936" s="752"/>
      <c r="AD936" s="752"/>
      <c r="AE936" s="752"/>
      <c r="AF936" s="752"/>
      <c r="AG936" s="752"/>
      <c r="AH936" s="752"/>
      <c r="AI936" s="752"/>
      <c r="AJ936" s="752"/>
      <c r="AK936" s="752"/>
      <c r="AL936" s="752"/>
      <c r="AM936" s="752"/>
      <c r="AN936" s="752"/>
      <c r="AO936" s="752"/>
      <c r="AP936" s="752"/>
    </row>
    <row r="937">
      <c r="A937" s="67"/>
      <c r="B937" s="101"/>
      <c r="C937" s="74"/>
      <c r="D937" s="67"/>
      <c r="E937" s="67"/>
      <c r="F937" s="74"/>
      <c r="G937" s="74"/>
      <c r="H937" s="74"/>
      <c r="I937" s="67"/>
      <c r="J937" s="67"/>
      <c r="K937" s="74"/>
      <c r="L937" s="74"/>
      <c r="M937" s="74"/>
      <c r="N937" s="74"/>
      <c r="O937" s="74"/>
      <c r="P937" s="74"/>
      <c r="Q937" s="74"/>
      <c r="R937" s="74"/>
      <c r="S937" s="752"/>
      <c r="T937" s="95"/>
      <c r="U937" s="752"/>
      <c r="V937" s="752"/>
      <c r="W937" s="752"/>
      <c r="X937" s="752"/>
      <c r="Y937" s="752"/>
      <c r="Z937" s="752"/>
      <c r="AA937" s="752"/>
      <c r="AB937" s="752"/>
      <c r="AC937" s="752"/>
      <c r="AD937" s="752"/>
      <c r="AE937" s="752"/>
      <c r="AF937" s="752"/>
      <c r="AG937" s="752"/>
      <c r="AH937" s="752"/>
      <c r="AI937" s="752"/>
      <c r="AJ937" s="752"/>
      <c r="AK937" s="752"/>
      <c r="AL937" s="752"/>
      <c r="AM937" s="752"/>
      <c r="AN937" s="752"/>
      <c r="AO937" s="752"/>
      <c r="AP937" s="752"/>
    </row>
    <row r="938">
      <c r="A938" s="67"/>
      <c r="B938" s="101"/>
      <c r="C938" s="74"/>
      <c r="D938" s="67"/>
      <c r="E938" s="67"/>
      <c r="F938" s="74"/>
      <c r="G938" s="74"/>
      <c r="H938" s="74"/>
      <c r="I938" s="67"/>
      <c r="J938" s="67"/>
      <c r="K938" s="74"/>
      <c r="L938" s="74"/>
      <c r="M938" s="74"/>
      <c r="N938" s="74"/>
      <c r="O938" s="74"/>
      <c r="P938" s="74"/>
      <c r="Q938" s="74"/>
      <c r="R938" s="74"/>
      <c r="S938" s="752"/>
      <c r="T938" s="95"/>
      <c r="U938" s="752"/>
      <c r="V938" s="752"/>
      <c r="W938" s="752"/>
      <c r="X938" s="752"/>
      <c r="Y938" s="752"/>
      <c r="Z938" s="752"/>
      <c r="AA938" s="752"/>
      <c r="AB938" s="752"/>
      <c r="AC938" s="752"/>
      <c r="AD938" s="752"/>
      <c r="AE938" s="752"/>
      <c r="AF938" s="752"/>
      <c r="AG938" s="752"/>
      <c r="AH938" s="752"/>
      <c r="AI938" s="752"/>
      <c r="AJ938" s="752"/>
      <c r="AK938" s="752"/>
      <c r="AL938" s="752"/>
      <c r="AM938" s="752"/>
      <c r="AN938" s="752"/>
      <c r="AO938" s="752"/>
      <c r="AP938" s="752"/>
    </row>
    <row r="939">
      <c r="A939" s="67"/>
      <c r="B939" s="101"/>
      <c r="C939" s="74"/>
      <c r="D939" s="67"/>
      <c r="E939" s="67"/>
      <c r="F939" s="74"/>
      <c r="G939" s="74"/>
      <c r="H939" s="74"/>
      <c r="I939" s="67"/>
      <c r="J939" s="67"/>
      <c r="K939" s="74"/>
      <c r="L939" s="74"/>
      <c r="M939" s="74"/>
      <c r="N939" s="74"/>
      <c r="O939" s="74"/>
      <c r="P939" s="74"/>
      <c r="Q939" s="74"/>
      <c r="R939" s="74"/>
      <c r="S939" s="752"/>
      <c r="T939" s="95"/>
      <c r="U939" s="752"/>
      <c r="V939" s="752"/>
      <c r="W939" s="752"/>
      <c r="X939" s="752"/>
      <c r="Y939" s="752"/>
      <c r="Z939" s="752"/>
      <c r="AA939" s="752"/>
      <c r="AB939" s="752"/>
      <c r="AC939" s="752"/>
      <c r="AD939" s="752"/>
      <c r="AE939" s="752"/>
      <c r="AF939" s="752"/>
      <c r="AG939" s="752"/>
      <c r="AH939" s="752"/>
      <c r="AI939" s="752"/>
      <c r="AJ939" s="752"/>
      <c r="AK939" s="752"/>
      <c r="AL939" s="752"/>
      <c r="AM939" s="752"/>
      <c r="AN939" s="752"/>
      <c r="AO939" s="752"/>
      <c r="AP939" s="752"/>
    </row>
    <row r="940">
      <c r="A940" s="67"/>
      <c r="B940" s="101"/>
      <c r="C940" s="74"/>
      <c r="D940" s="67"/>
      <c r="E940" s="67"/>
      <c r="F940" s="74"/>
      <c r="G940" s="74"/>
      <c r="H940" s="74"/>
      <c r="I940" s="67"/>
      <c r="J940" s="67"/>
      <c r="K940" s="74"/>
      <c r="L940" s="74"/>
      <c r="M940" s="74"/>
      <c r="N940" s="74"/>
      <c r="O940" s="74"/>
      <c r="P940" s="74"/>
      <c r="Q940" s="74"/>
      <c r="R940" s="74"/>
      <c r="S940" s="752"/>
      <c r="T940" s="95"/>
      <c r="U940" s="752"/>
      <c r="V940" s="752"/>
      <c r="W940" s="752"/>
      <c r="X940" s="752"/>
      <c r="Y940" s="752"/>
      <c r="Z940" s="752"/>
      <c r="AA940" s="752"/>
      <c r="AB940" s="752"/>
      <c r="AC940" s="752"/>
      <c r="AD940" s="752"/>
      <c r="AE940" s="752"/>
      <c r="AF940" s="752"/>
      <c r="AG940" s="752"/>
      <c r="AH940" s="752"/>
      <c r="AI940" s="752"/>
      <c r="AJ940" s="752"/>
      <c r="AK940" s="752"/>
      <c r="AL940" s="752"/>
      <c r="AM940" s="752"/>
      <c r="AN940" s="752"/>
      <c r="AO940" s="752"/>
      <c r="AP940" s="752"/>
    </row>
    <row r="941">
      <c r="A941" s="67"/>
      <c r="B941" s="101"/>
      <c r="C941" s="74"/>
      <c r="D941" s="67"/>
      <c r="E941" s="67"/>
      <c r="F941" s="74"/>
      <c r="G941" s="74"/>
      <c r="H941" s="74"/>
      <c r="I941" s="67"/>
      <c r="J941" s="67"/>
      <c r="K941" s="74"/>
      <c r="L941" s="74"/>
      <c r="M941" s="74"/>
      <c r="N941" s="74"/>
      <c r="O941" s="74"/>
      <c r="P941" s="74"/>
      <c r="Q941" s="74"/>
      <c r="R941" s="74"/>
      <c r="S941" s="752"/>
      <c r="T941" s="95"/>
      <c r="U941" s="752"/>
      <c r="V941" s="752"/>
      <c r="W941" s="752"/>
      <c r="X941" s="752"/>
      <c r="Y941" s="752"/>
      <c r="Z941" s="752"/>
      <c r="AA941" s="752"/>
      <c r="AB941" s="752"/>
      <c r="AC941" s="752"/>
      <c r="AD941" s="752"/>
      <c r="AE941" s="752"/>
      <c r="AF941" s="752"/>
      <c r="AG941" s="752"/>
      <c r="AH941" s="752"/>
      <c r="AI941" s="752"/>
      <c r="AJ941" s="752"/>
      <c r="AK941" s="752"/>
      <c r="AL941" s="752"/>
      <c r="AM941" s="752"/>
      <c r="AN941" s="752"/>
      <c r="AO941" s="752"/>
      <c r="AP941" s="752"/>
    </row>
    <row r="942">
      <c r="A942" s="67"/>
      <c r="B942" s="101"/>
      <c r="C942" s="74"/>
      <c r="D942" s="67"/>
      <c r="E942" s="67"/>
      <c r="F942" s="74"/>
      <c r="G942" s="74"/>
      <c r="H942" s="74"/>
      <c r="I942" s="67"/>
      <c r="J942" s="67"/>
      <c r="K942" s="74"/>
      <c r="L942" s="74"/>
      <c r="M942" s="74"/>
      <c r="N942" s="74"/>
      <c r="O942" s="74"/>
      <c r="P942" s="74"/>
      <c r="Q942" s="74"/>
      <c r="R942" s="74"/>
      <c r="S942" s="752"/>
      <c r="T942" s="95"/>
      <c r="U942" s="752"/>
      <c r="V942" s="752"/>
      <c r="W942" s="752"/>
      <c r="X942" s="752"/>
      <c r="Y942" s="752"/>
      <c r="Z942" s="752"/>
      <c r="AA942" s="752"/>
      <c r="AB942" s="752"/>
      <c r="AC942" s="752"/>
      <c r="AD942" s="752"/>
      <c r="AE942" s="752"/>
      <c r="AF942" s="752"/>
      <c r="AG942" s="752"/>
      <c r="AH942" s="752"/>
      <c r="AI942" s="752"/>
      <c r="AJ942" s="752"/>
      <c r="AK942" s="752"/>
      <c r="AL942" s="752"/>
      <c r="AM942" s="752"/>
      <c r="AN942" s="752"/>
      <c r="AO942" s="752"/>
      <c r="AP942" s="752"/>
    </row>
    <row r="943">
      <c r="A943" s="67"/>
      <c r="B943" s="101"/>
      <c r="C943" s="74"/>
      <c r="D943" s="67"/>
      <c r="E943" s="67"/>
      <c r="F943" s="74"/>
      <c r="G943" s="74"/>
      <c r="H943" s="74"/>
      <c r="I943" s="67"/>
      <c r="J943" s="67"/>
      <c r="K943" s="74"/>
      <c r="L943" s="74"/>
      <c r="M943" s="74"/>
      <c r="N943" s="74"/>
      <c r="O943" s="74"/>
      <c r="P943" s="74"/>
      <c r="Q943" s="74"/>
      <c r="R943" s="74"/>
      <c r="S943" s="752"/>
      <c r="T943" s="95"/>
      <c r="U943" s="752"/>
      <c r="V943" s="752"/>
      <c r="W943" s="752"/>
      <c r="X943" s="752"/>
      <c r="Y943" s="752"/>
      <c r="Z943" s="752"/>
      <c r="AA943" s="752"/>
      <c r="AB943" s="752"/>
      <c r="AC943" s="752"/>
      <c r="AD943" s="752"/>
      <c r="AE943" s="752"/>
      <c r="AF943" s="752"/>
      <c r="AG943" s="752"/>
      <c r="AH943" s="752"/>
      <c r="AI943" s="752"/>
      <c r="AJ943" s="752"/>
      <c r="AK943" s="752"/>
      <c r="AL943" s="752"/>
      <c r="AM943" s="752"/>
      <c r="AN943" s="752"/>
      <c r="AO943" s="752"/>
      <c r="AP943" s="752"/>
    </row>
    <row r="944">
      <c r="A944" s="67"/>
      <c r="B944" s="101"/>
      <c r="C944" s="74"/>
      <c r="D944" s="67"/>
      <c r="E944" s="67"/>
      <c r="F944" s="74"/>
      <c r="G944" s="74"/>
      <c r="H944" s="74"/>
      <c r="I944" s="67"/>
      <c r="J944" s="67"/>
      <c r="K944" s="74"/>
      <c r="L944" s="74"/>
      <c r="M944" s="74"/>
      <c r="N944" s="74"/>
      <c r="O944" s="74"/>
      <c r="P944" s="74"/>
      <c r="Q944" s="74"/>
      <c r="R944" s="74"/>
      <c r="S944" s="752"/>
      <c r="T944" s="95"/>
      <c r="U944" s="752"/>
      <c r="V944" s="752"/>
      <c r="W944" s="752"/>
      <c r="X944" s="752"/>
      <c r="Y944" s="752"/>
      <c r="Z944" s="752"/>
      <c r="AA944" s="752"/>
      <c r="AB944" s="752"/>
      <c r="AC944" s="752"/>
      <c r="AD944" s="752"/>
      <c r="AE944" s="752"/>
      <c r="AF944" s="752"/>
      <c r="AG944" s="752"/>
      <c r="AH944" s="752"/>
      <c r="AI944" s="752"/>
      <c r="AJ944" s="752"/>
      <c r="AK944" s="752"/>
      <c r="AL944" s="752"/>
      <c r="AM944" s="752"/>
      <c r="AN944" s="752"/>
      <c r="AO944" s="752"/>
      <c r="AP944" s="752"/>
    </row>
    <row r="945">
      <c r="A945" s="67"/>
      <c r="B945" s="101"/>
      <c r="C945" s="74"/>
      <c r="D945" s="67"/>
      <c r="E945" s="67"/>
      <c r="F945" s="74"/>
      <c r="G945" s="74"/>
      <c r="H945" s="74"/>
      <c r="I945" s="67"/>
      <c r="J945" s="67"/>
      <c r="K945" s="74"/>
      <c r="L945" s="74"/>
      <c r="M945" s="74"/>
      <c r="N945" s="74"/>
      <c r="O945" s="74"/>
      <c r="P945" s="74"/>
      <c r="Q945" s="74"/>
      <c r="R945" s="74"/>
      <c r="S945" s="752"/>
      <c r="T945" s="95"/>
      <c r="U945" s="752"/>
      <c r="V945" s="752"/>
      <c r="W945" s="752"/>
      <c r="X945" s="752"/>
      <c r="Y945" s="752"/>
      <c r="Z945" s="752"/>
      <c r="AA945" s="752"/>
      <c r="AB945" s="752"/>
      <c r="AC945" s="752"/>
      <c r="AD945" s="752"/>
      <c r="AE945" s="752"/>
      <c r="AF945" s="752"/>
      <c r="AG945" s="752"/>
      <c r="AH945" s="752"/>
      <c r="AI945" s="752"/>
      <c r="AJ945" s="752"/>
      <c r="AK945" s="752"/>
      <c r="AL945" s="752"/>
      <c r="AM945" s="752"/>
      <c r="AN945" s="752"/>
      <c r="AO945" s="752"/>
      <c r="AP945" s="752"/>
    </row>
    <row r="946">
      <c r="A946" s="67"/>
      <c r="B946" s="101"/>
      <c r="C946" s="74"/>
      <c r="D946" s="67"/>
      <c r="E946" s="67"/>
      <c r="F946" s="74"/>
      <c r="G946" s="74"/>
      <c r="H946" s="74"/>
      <c r="I946" s="67"/>
      <c r="J946" s="67"/>
      <c r="K946" s="74"/>
      <c r="L946" s="74"/>
      <c r="M946" s="74"/>
      <c r="N946" s="74"/>
      <c r="O946" s="74"/>
      <c r="P946" s="74"/>
      <c r="Q946" s="74"/>
      <c r="R946" s="74"/>
      <c r="S946" s="752"/>
      <c r="T946" s="95"/>
      <c r="U946" s="752"/>
      <c r="V946" s="752"/>
      <c r="W946" s="752"/>
      <c r="X946" s="752"/>
      <c r="Y946" s="752"/>
      <c r="Z946" s="752"/>
      <c r="AA946" s="752"/>
      <c r="AB946" s="752"/>
      <c r="AC946" s="752"/>
      <c r="AD946" s="752"/>
      <c r="AE946" s="752"/>
      <c r="AF946" s="752"/>
      <c r="AG946" s="752"/>
      <c r="AH946" s="752"/>
      <c r="AI946" s="752"/>
      <c r="AJ946" s="752"/>
      <c r="AK946" s="752"/>
      <c r="AL946" s="752"/>
      <c r="AM946" s="752"/>
      <c r="AN946" s="752"/>
      <c r="AO946" s="752"/>
      <c r="AP946" s="752"/>
    </row>
    <row r="947">
      <c r="A947" s="67"/>
      <c r="B947" s="101"/>
      <c r="C947" s="74"/>
      <c r="D947" s="67"/>
      <c r="E947" s="67"/>
      <c r="F947" s="74"/>
      <c r="G947" s="74"/>
      <c r="H947" s="74"/>
      <c r="I947" s="67"/>
      <c r="J947" s="67"/>
      <c r="K947" s="74"/>
      <c r="L947" s="74"/>
      <c r="M947" s="74"/>
      <c r="N947" s="74"/>
      <c r="O947" s="74"/>
      <c r="P947" s="74"/>
      <c r="Q947" s="74"/>
      <c r="R947" s="74"/>
      <c r="S947" s="752"/>
      <c r="T947" s="95"/>
      <c r="U947" s="752"/>
      <c r="V947" s="752"/>
      <c r="W947" s="752"/>
      <c r="X947" s="752"/>
      <c r="Y947" s="752"/>
      <c r="Z947" s="752"/>
      <c r="AA947" s="752"/>
      <c r="AB947" s="752"/>
      <c r="AC947" s="752"/>
      <c r="AD947" s="752"/>
      <c r="AE947" s="752"/>
      <c r="AF947" s="752"/>
      <c r="AG947" s="752"/>
      <c r="AH947" s="752"/>
      <c r="AI947" s="752"/>
      <c r="AJ947" s="752"/>
      <c r="AK947" s="752"/>
      <c r="AL947" s="752"/>
      <c r="AM947" s="752"/>
      <c r="AN947" s="752"/>
      <c r="AO947" s="752"/>
      <c r="AP947" s="752"/>
    </row>
    <row r="948">
      <c r="A948" s="67"/>
      <c r="B948" s="101"/>
      <c r="C948" s="74"/>
      <c r="D948" s="67"/>
      <c r="E948" s="67"/>
      <c r="F948" s="74"/>
      <c r="G948" s="74"/>
      <c r="H948" s="74"/>
      <c r="I948" s="67"/>
      <c r="J948" s="67"/>
      <c r="K948" s="74"/>
      <c r="L948" s="74"/>
      <c r="M948" s="74"/>
      <c r="N948" s="74"/>
      <c r="O948" s="74"/>
      <c r="P948" s="74"/>
      <c r="Q948" s="74"/>
      <c r="R948" s="74"/>
      <c r="S948" s="752"/>
      <c r="T948" s="95"/>
      <c r="U948" s="752"/>
      <c r="V948" s="752"/>
      <c r="W948" s="752"/>
      <c r="X948" s="752"/>
      <c r="Y948" s="752"/>
      <c r="Z948" s="752"/>
      <c r="AA948" s="752"/>
      <c r="AB948" s="752"/>
      <c r="AC948" s="752"/>
      <c r="AD948" s="752"/>
      <c r="AE948" s="752"/>
      <c r="AF948" s="752"/>
      <c r="AG948" s="752"/>
      <c r="AH948" s="752"/>
      <c r="AI948" s="752"/>
      <c r="AJ948" s="752"/>
      <c r="AK948" s="752"/>
      <c r="AL948" s="752"/>
      <c r="AM948" s="752"/>
      <c r="AN948" s="752"/>
      <c r="AO948" s="752"/>
      <c r="AP948" s="752"/>
    </row>
    <row r="949">
      <c r="A949" s="67"/>
      <c r="B949" s="101"/>
      <c r="C949" s="74"/>
      <c r="D949" s="67"/>
      <c r="E949" s="67"/>
      <c r="F949" s="74"/>
      <c r="G949" s="74"/>
      <c r="H949" s="74"/>
      <c r="I949" s="67"/>
      <c r="J949" s="67"/>
      <c r="K949" s="74"/>
      <c r="L949" s="74"/>
      <c r="M949" s="74"/>
      <c r="N949" s="74"/>
      <c r="O949" s="74"/>
      <c r="P949" s="74"/>
      <c r="Q949" s="74"/>
      <c r="R949" s="74"/>
      <c r="S949" s="752"/>
      <c r="T949" s="95"/>
      <c r="U949" s="752"/>
      <c r="V949" s="752"/>
      <c r="W949" s="752"/>
      <c r="X949" s="752"/>
      <c r="Y949" s="752"/>
      <c r="Z949" s="752"/>
      <c r="AA949" s="752"/>
      <c r="AB949" s="752"/>
      <c r="AC949" s="752"/>
      <c r="AD949" s="752"/>
      <c r="AE949" s="752"/>
      <c r="AF949" s="752"/>
      <c r="AG949" s="752"/>
      <c r="AH949" s="752"/>
      <c r="AI949" s="752"/>
      <c r="AJ949" s="752"/>
      <c r="AK949" s="752"/>
      <c r="AL949" s="752"/>
      <c r="AM949" s="752"/>
      <c r="AN949" s="752"/>
      <c r="AO949" s="752"/>
      <c r="AP949" s="752"/>
    </row>
    <row r="950">
      <c r="A950" s="67"/>
      <c r="B950" s="101"/>
      <c r="C950" s="74"/>
      <c r="D950" s="67"/>
      <c r="E950" s="67"/>
      <c r="F950" s="74"/>
      <c r="G950" s="74"/>
      <c r="H950" s="74"/>
      <c r="I950" s="67"/>
      <c r="J950" s="67"/>
      <c r="K950" s="74"/>
      <c r="L950" s="74"/>
      <c r="M950" s="74"/>
      <c r="N950" s="74"/>
      <c r="O950" s="74"/>
      <c r="P950" s="74"/>
      <c r="Q950" s="74"/>
      <c r="R950" s="74"/>
      <c r="S950" s="752"/>
      <c r="T950" s="95"/>
      <c r="U950" s="752"/>
      <c r="V950" s="752"/>
      <c r="W950" s="752"/>
      <c r="X950" s="752"/>
      <c r="Y950" s="752"/>
      <c r="Z950" s="752"/>
      <c r="AA950" s="752"/>
      <c r="AB950" s="752"/>
      <c r="AC950" s="752"/>
      <c r="AD950" s="752"/>
      <c r="AE950" s="752"/>
      <c r="AF950" s="752"/>
      <c r="AG950" s="752"/>
      <c r="AH950" s="752"/>
      <c r="AI950" s="752"/>
      <c r="AJ950" s="752"/>
      <c r="AK950" s="752"/>
      <c r="AL950" s="752"/>
      <c r="AM950" s="752"/>
      <c r="AN950" s="752"/>
      <c r="AO950" s="752"/>
      <c r="AP950" s="752"/>
    </row>
    <row r="951">
      <c r="A951" s="67"/>
      <c r="B951" s="101"/>
      <c r="C951" s="74"/>
      <c r="D951" s="67"/>
      <c r="E951" s="67"/>
      <c r="F951" s="74"/>
      <c r="G951" s="74"/>
      <c r="H951" s="74"/>
      <c r="I951" s="67"/>
      <c r="J951" s="67"/>
      <c r="K951" s="74"/>
      <c r="L951" s="74"/>
      <c r="M951" s="74"/>
      <c r="N951" s="74"/>
      <c r="O951" s="74"/>
      <c r="P951" s="74"/>
      <c r="Q951" s="74"/>
      <c r="R951" s="74"/>
      <c r="S951" s="752"/>
      <c r="T951" s="95"/>
      <c r="U951" s="752"/>
      <c r="V951" s="752"/>
      <c r="W951" s="752"/>
      <c r="X951" s="752"/>
      <c r="Y951" s="752"/>
      <c r="Z951" s="752"/>
      <c r="AA951" s="752"/>
      <c r="AB951" s="752"/>
      <c r="AC951" s="752"/>
      <c r="AD951" s="752"/>
      <c r="AE951" s="752"/>
      <c r="AF951" s="752"/>
      <c r="AG951" s="752"/>
      <c r="AH951" s="752"/>
      <c r="AI951" s="752"/>
      <c r="AJ951" s="752"/>
      <c r="AK951" s="752"/>
      <c r="AL951" s="752"/>
      <c r="AM951" s="752"/>
      <c r="AN951" s="752"/>
      <c r="AO951" s="752"/>
      <c r="AP951" s="752"/>
    </row>
    <row r="952">
      <c r="A952" s="67"/>
      <c r="B952" s="101"/>
      <c r="C952" s="74"/>
      <c r="D952" s="67"/>
      <c r="E952" s="67"/>
      <c r="F952" s="74"/>
      <c r="G952" s="74"/>
      <c r="H952" s="74"/>
      <c r="I952" s="67"/>
      <c r="J952" s="67"/>
      <c r="K952" s="74"/>
      <c r="L952" s="74"/>
      <c r="M952" s="74"/>
      <c r="N952" s="74"/>
      <c r="O952" s="74"/>
      <c r="P952" s="74"/>
      <c r="Q952" s="74"/>
      <c r="R952" s="74"/>
      <c r="S952" s="752"/>
      <c r="T952" s="95"/>
      <c r="U952" s="752"/>
      <c r="V952" s="752"/>
      <c r="W952" s="752"/>
      <c r="X952" s="752"/>
      <c r="Y952" s="752"/>
      <c r="Z952" s="752"/>
      <c r="AA952" s="752"/>
      <c r="AB952" s="752"/>
      <c r="AC952" s="752"/>
      <c r="AD952" s="752"/>
      <c r="AE952" s="752"/>
      <c r="AF952" s="752"/>
      <c r="AG952" s="752"/>
      <c r="AH952" s="752"/>
      <c r="AI952" s="752"/>
      <c r="AJ952" s="752"/>
      <c r="AK952" s="752"/>
      <c r="AL952" s="752"/>
      <c r="AM952" s="752"/>
      <c r="AN952" s="752"/>
      <c r="AO952" s="752"/>
      <c r="AP952" s="752"/>
    </row>
    <row r="953">
      <c r="A953" s="67"/>
      <c r="B953" s="101"/>
      <c r="C953" s="74"/>
      <c r="D953" s="67"/>
      <c r="E953" s="67"/>
      <c r="F953" s="74"/>
      <c r="G953" s="74"/>
      <c r="H953" s="74"/>
      <c r="I953" s="67"/>
      <c r="J953" s="67"/>
      <c r="K953" s="74"/>
      <c r="L953" s="74"/>
      <c r="M953" s="74"/>
      <c r="N953" s="74"/>
      <c r="O953" s="74"/>
      <c r="P953" s="74"/>
      <c r="Q953" s="74"/>
      <c r="R953" s="74"/>
      <c r="S953" s="752"/>
      <c r="T953" s="95"/>
      <c r="U953" s="752"/>
      <c r="V953" s="752"/>
      <c r="W953" s="752"/>
      <c r="X953" s="752"/>
      <c r="Y953" s="752"/>
      <c r="Z953" s="752"/>
      <c r="AA953" s="752"/>
      <c r="AB953" s="752"/>
      <c r="AC953" s="752"/>
      <c r="AD953" s="752"/>
      <c r="AE953" s="752"/>
      <c r="AF953" s="752"/>
      <c r="AG953" s="752"/>
      <c r="AH953" s="752"/>
      <c r="AI953" s="752"/>
      <c r="AJ953" s="752"/>
      <c r="AK953" s="752"/>
      <c r="AL953" s="752"/>
      <c r="AM953" s="752"/>
      <c r="AN953" s="752"/>
      <c r="AO953" s="752"/>
      <c r="AP953" s="752"/>
    </row>
    <row r="954">
      <c r="A954" s="67"/>
      <c r="B954" s="101"/>
      <c r="C954" s="74"/>
      <c r="D954" s="67"/>
      <c r="E954" s="67"/>
      <c r="F954" s="74"/>
      <c r="G954" s="74"/>
      <c r="H954" s="74"/>
      <c r="I954" s="67"/>
      <c r="J954" s="67"/>
      <c r="K954" s="74"/>
      <c r="L954" s="74"/>
      <c r="M954" s="74"/>
      <c r="N954" s="74"/>
      <c r="O954" s="74"/>
      <c r="P954" s="74"/>
      <c r="Q954" s="74"/>
      <c r="R954" s="74"/>
      <c r="S954" s="752"/>
      <c r="T954" s="95"/>
      <c r="U954" s="752"/>
      <c r="V954" s="752"/>
      <c r="W954" s="752"/>
      <c r="X954" s="752"/>
      <c r="Y954" s="752"/>
      <c r="Z954" s="752"/>
      <c r="AA954" s="752"/>
      <c r="AB954" s="752"/>
      <c r="AC954" s="752"/>
      <c r="AD954" s="752"/>
      <c r="AE954" s="752"/>
      <c r="AF954" s="752"/>
      <c r="AG954" s="752"/>
      <c r="AH954" s="752"/>
      <c r="AI954" s="752"/>
      <c r="AJ954" s="752"/>
      <c r="AK954" s="752"/>
      <c r="AL954" s="752"/>
      <c r="AM954" s="752"/>
      <c r="AN954" s="752"/>
      <c r="AO954" s="752"/>
      <c r="AP954" s="752"/>
    </row>
    <row r="955">
      <c r="A955" s="67"/>
      <c r="B955" s="101"/>
      <c r="C955" s="74"/>
      <c r="D955" s="67"/>
      <c r="E955" s="67"/>
      <c r="F955" s="74"/>
      <c r="G955" s="74"/>
      <c r="H955" s="74"/>
      <c r="I955" s="67"/>
      <c r="J955" s="67"/>
      <c r="K955" s="74"/>
      <c r="L955" s="74"/>
      <c r="M955" s="74"/>
      <c r="N955" s="74"/>
      <c r="O955" s="74"/>
      <c r="P955" s="74"/>
      <c r="Q955" s="74"/>
      <c r="R955" s="74"/>
      <c r="S955" s="752"/>
      <c r="T955" s="95"/>
      <c r="U955" s="752"/>
      <c r="V955" s="752"/>
      <c r="W955" s="752"/>
      <c r="X955" s="752"/>
      <c r="Y955" s="752"/>
      <c r="Z955" s="752"/>
      <c r="AA955" s="752"/>
      <c r="AB955" s="752"/>
      <c r="AC955" s="752"/>
      <c r="AD955" s="752"/>
      <c r="AE955" s="752"/>
      <c r="AF955" s="752"/>
      <c r="AG955" s="752"/>
      <c r="AH955" s="752"/>
      <c r="AI955" s="752"/>
      <c r="AJ955" s="752"/>
      <c r="AK955" s="752"/>
      <c r="AL955" s="752"/>
      <c r="AM955" s="752"/>
      <c r="AN955" s="752"/>
      <c r="AO955" s="752"/>
      <c r="AP955" s="752"/>
    </row>
    <row r="956">
      <c r="A956" s="67"/>
      <c r="B956" s="101"/>
      <c r="C956" s="74"/>
      <c r="D956" s="67"/>
      <c r="E956" s="67"/>
      <c r="F956" s="74"/>
      <c r="G956" s="74"/>
      <c r="H956" s="74"/>
      <c r="I956" s="67"/>
      <c r="J956" s="67"/>
      <c r="K956" s="74"/>
      <c r="L956" s="74"/>
      <c r="M956" s="74"/>
      <c r="N956" s="74"/>
      <c r="O956" s="74"/>
      <c r="P956" s="74"/>
      <c r="Q956" s="74"/>
      <c r="R956" s="74"/>
      <c r="S956" s="752"/>
      <c r="T956" s="95"/>
      <c r="U956" s="752"/>
      <c r="V956" s="752"/>
      <c r="W956" s="752"/>
      <c r="X956" s="752"/>
      <c r="Y956" s="752"/>
      <c r="Z956" s="752"/>
      <c r="AA956" s="752"/>
      <c r="AB956" s="752"/>
      <c r="AC956" s="752"/>
      <c r="AD956" s="752"/>
      <c r="AE956" s="752"/>
      <c r="AF956" s="752"/>
      <c r="AG956" s="752"/>
      <c r="AH956" s="752"/>
      <c r="AI956" s="752"/>
      <c r="AJ956" s="752"/>
      <c r="AK956" s="752"/>
      <c r="AL956" s="752"/>
      <c r="AM956" s="752"/>
      <c r="AN956" s="752"/>
      <c r="AO956" s="752"/>
      <c r="AP956" s="752"/>
    </row>
    <row r="957">
      <c r="A957" s="67"/>
      <c r="B957" s="101"/>
      <c r="C957" s="74"/>
      <c r="D957" s="67"/>
      <c r="E957" s="67"/>
      <c r="F957" s="74"/>
      <c r="G957" s="74"/>
      <c r="H957" s="74"/>
      <c r="I957" s="67"/>
      <c r="J957" s="67"/>
      <c r="K957" s="74"/>
      <c r="L957" s="74"/>
      <c r="M957" s="74"/>
      <c r="N957" s="74"/>
      <c r="O957" s="74"/>
      <c r="P957" s="74"/>
      <c r="Q957" s="74"/>
      <c r="R957" s="74"/>
      <c r="S957" s="752"/>
      <c r="T957" s="95"/>
      <c r="U957" s="752"/>
      <c r="V957" s="752"/>
      <c r="W957" s="752"/>
      <c r="X957" s="752"/>
      <c r="Y957" s="752"/>
      <c r="Z957" s="752"/>
      <c r="AA957" s="752"/>
      <c r="AB957" s="752"/>
      <c r="AC957" s="752"/>
      <c r="AD957" s="752"/>
      <c r="AE957" s="752"/>
      <c r="AF957" s="752"/>
      <c r="AG957" s="752"/>
      <c r="AH957" s="752"/>
      <c r="AI957" s="752"/>
      <c r="AJ957" s="752"/>
      <c r="AK957" s="752"/>
      <c r="AL957" s="752"/>
      <c r="AM957" s="752"/>
      <c r="AN957" s="752"/>
      <c r="AO957" s="752"/>
      <c r="AP957" s="752"/>
    </row>
    <row r="958">
      <c r="A958" s="67"/>
      <c r="B958" s="101"/>
      <c r="C958" s="74"/>
      <c r="D958" s="67"/>
      <c r="E958" s="67"/>
      <c r="F958" s="74"/>
      <c r="G958" s="74"/>
      <c r="H958" s="74"/>
      <c r="I958" s="67"/>
      <c r="J958" s="67"/>
      <c r="K958" s="74"/>
      <c r="L958" s="74"/>
      <c r="M958" s="74"/>
      <c r="N958" s="74"/>
      <c r="O958" s="74"/>
      <c r="P958" s="74"/>
      <c r="Q958" s="74"/>
      <c r="R958" s="74"/>
      <c r="S958" s="752"/>
      <c r="T958" s="95"/>
      <c r="U958" s="752"/>
      <c r="V958" s="752"/>
      <c r="W958" s="752"/>
      <c r="X958" s="752"/>
      <c r="Y958" s="752"/>
      <c r="Z958" s="752"/>
      <c r="AA958" s="752"/>
      <c r="AB958" s="752"/>
      <c r="AC958" s="752"/>
      <c r="AD958" s="752"/>
      <c r="AE958" s="752"/>
      <c r="AF958" s="752"/>
      <c r="AG958" s="752"/>
      <c r="AH958" s="752"/>
      <c r="AI958" s="752"/>
      <c r="AJ958" s="752"/>
      <c r="AK958" s="752"/>
      <c r="AL958" s="752"/>
      <c r="AM958" s="752"/>
      <c r="AN958" s="752"/>
      <c r="AO958" s="752"/>
      <c r="AP958" s="752"/>
    </row>
    <row r="959">
      <c r="A959" s="67"/>
      <c r="B959" s="101"/>
      <c r="C959" s="74"/>
      <c r="D959" s="67"/>
      <c r="E959" s="67"/>
      <c r="F959" s="74"/>
      <c r="G959" s="74"/>
      <c r="H959" s="74"/>
      <c r="I959" s="67"/>
      <c r="J959" s="67"/>
      <c r="K959" s="74"/>
      <c r="L959" s="74"/>
      <c r="M959" s="74"/>
      <c r="N959" s="74"/>
      <c r="O959" s="74"/>
      <c r="P959" s="74"/>
      <c r="Q959" s="74"/>
      <c r="R959" s="74"/>
      <c r="S959" s="752"/>
      <c r="T959" s="95"/>
      <c r="U959" s="752"/>
      <c r="V959" s="752"/>
      <c r="W959" s="752"/>
      <c r="X959" s="752"/>
      <c r="Y959" s="752"/>
      <c r="Z959" s="752"/>
      <c r="AA959" s="752"/>
      <c r="AB959" s="752"/>
      <c r="AC959" s="752"/>
      <c r="AD959" s="752"/>
      <c r="AE959" s="752"/>
      <c r="AF959" s="752"/>
      <c r="AG959" s="752"/>
      <c r="AH959" s="752"/>
      <c r="AI959" s="752"/>
      <c r="AJ959" s="752"/>
      <c r="AK959" s="752"/>
      <c r="AL959" s="752"/>
      <c r="AM959" s="752"/>
      <c r="AN959" s="752"/>
      <c r="AO959" s="752"/>
      <c r="AP959" s="752"/>
    </row>
    <row r="960">
      <c r="A960" s="67"/>
      <c r="B960" s="101"/>
      <c r="C960" s="74"/>
      <c r="D960" s="67"/>
      <c r="E960" s="67"/>
      <c r="F960" s="74"/>
      <c r="G960" s="74"/>
      <c r="H960" s="74"/>
      <c r="I960" s="67"/>
      <c r="J960" s="67"/>
      <c r="K960" s="74"/>
      <c r="L960" s="74"/>
      <c r="M960" s="74"/>
      <c r="N960" s="74"/>
      <c r="O960" s="74"/>
      <c r="P960" s="74"/>
      <c r="Q960" s="74"/>
      <c r="R960" s="74"/>
      <c r="S960" s="752"/>
      <c r="T960" s="95"/>
      <c r="U960" s="752"/>
      <c r="V960" s="752"/>
      <c r="W960" s="752"/>
      <c r="X960" s="752"/>
      <c r="Y960" s="752"/>
      <c r="Z960" s="752"/>
      <c r="AA960" s="752"/>
      <c r="AB960" s="752"/>
      <c r="AC960" s="752"/>
      <c r="AD960" s="752"/>
      <c r="AE960" s="752"/>
      <c r="AF960" s="752"/>
      <c r="AG960" s="752"/>
      <c r="AH960" s="752"/>
      <c r="AI960" s="752"/>
      <c r="AJ960" s="752"/>
      <c r="AK960" s="752"/>
      <c r="AL960" s="752"/>
      <c r="AM960" s="752"/>
      <c r="AN960" s="752"/>
      <c r="AO960" s="752"/>
      <c r="AP960" s="752"/>
    </row>
    <row r="961">
      <c r="A961" s="67"/>
      <c r="B961" s="101"/>
      <c r="C961" s="74"/>
      <c r="D961" s="67"/>
      <c r="E961" s="67"/>
      <c r="F961" s="74"/>
      <c r="G961" s="74"/>
      <c r="H961" s="74"/>
      <c r="I961" s="67"/>
      <c r="J961" s="67"/>
      <c r="K961" s="74"/>
      <c r="L961" s="74"/>
      <c r="M961" s="74"/>
      <c r="N961" s="74"/>
      <c r="O961" s="74"/>
      <c r="P961" s="74"/>
      <c r="Q961" s="74"/>
      <c r="R961" s="74"/>
      <c r="S961" s="752"/>
      <c r="T961" s="95"/>
      <c r="U961" s="752"/>
      <c r="V961" s="752"/>
      <c r="W961" s="752"/>
      <c r="X961" s="752"/>
      <c r="Y961" s="752"/>
      <c r="Z961" s="752"/>
      <c r="AA961" s="752"/>
      <c r="AB961" s="752"/>
      <c r="AC961" s="752"/>
      <c r="AD961" s="752"/>
      <c r="AE961" s="752"/>
      <c r="AF961" s="752"/>
      <c r="AG961" s="752"/>
      <c r="AH961" s="752"/>
      <c r="AI961" s="752"/>
      <c r="AJ961" s="752"/>
      <c r="AK961" s="752"/>
      <c r="AL961" s="752"/>
      <c r="AM961" s="752"/>
      <c r="AN961" s="752"/>
      <c r="AO961" s="752"/>
      <c r="AP961" s="752"/>
    </row>
    <row r="962">
      <c r="A962" s="67"/>
      <c r="B962" s="101"/>
      <c r="C962" s="74"/>
      <c r="D962" s="67"/>
      <c r="E962" s="67"/>
      <c r="F962" s="74"/>
      <c r="G962" s="74"/>
      <c r="H962" s="74"/>
      <c r="I962" s="67"/>
      <c r="J962" s="67"/>
      <c r="K962" s="74"/>
      <c r="L962" s="74"/>
      <c r="M962" s="74"/>
      <c r="N962" s="74"/>
      <c r="O962" s="74"/>
      <c r="P962" s="74"/>
      <c r="Q962" s="74"/>
      <c r="R962" s="74"/>
      <c r="S962" s="752"/>
      <c r="T962" s="95"/>
      <c r="U962" s="752"/>
      <c r="V962" s="752"/>
      <c r="W962" s="752"/>
      <c r="X962" s="752"/>
      <c r="Y962" s="752"/>
      <c r="Z962" s="752"/>
      <c r="AA962" s="752"/>
      <c r="AB962" s="752"/>
      <c r="AC962" s="752"/>
      <c r="AD962" s="752"/>
      <c r="AE962" s="752"/>
      <c r="AF962" s="752"/>
      <c r="AG962" s="752"/>
      <c r="AH962" s="752"/>
      <c r="AI962" s="752"/>
      <c r="AJ962" s="752"/>
      <c r="AK962" s="752"/>
      <c r="AL962" s="752"/>
      <c r="AM962" s="752"/>
      <c r="AN962" s="752"/>
      <c r="AO962" s="752"/>
      <c r="AP962" s="752"/>
    </row>
    <row r="963">
      <c r="A963" s="67"/>
      <c r="B963" s="101"/>
      <c r="C963" s="74"/>
      <c r="D963" s="67"/>
      <c r="E963" s="67"/>
      <c r="F963" s="74"/>
      <c r="G963" s="74"/>
      <c r="H963" s="74"/>
      <c r="I963" s="67"/>
      <c r="J963" s="67"/>
      <c r="K963" s="74"/>
      <c r="L963" s="74"/>
      <c r="M963" s="74"/>
      <c r="N963" s="74"/>
      <c r="O963" s="74"/>
      <c r="P963" s="74"/>
      <c r="Q963" s="74"/>
      <c r="R963" s="74"/>
      <c r="S963" s="752"/>
      <c r="T963" s="95"/>
      <c r="U963" s="752"/>
      <c r="V963" s="752"/>
      <c r="W963" s="752"/>
      <c r="X963" s="752"/>
      <c r="Y963" s="752"/>
      <c r="Z963" s="752"/>
      <c r="AA963" s="752"/>
      <c r="AB963" s="752"/>
      <c r="AC963" s="752"/>
      <c r="AD963" s="752"/>
      <c r="AE963" s="752"/>
      <c r="AF963" s="752"/>
      <c r="AG963" s="752"/>
      <c r="AH963" s="752"/>
      <c r="AI963" s="752"/>
      <c r="AJ963" s="752"/>
      <c r="AK963" s="752"/>
      <c r="AL963" s="752"/>
      <c r="AM963" s="752"/>
      <c r="AN963" s="752"/>
      <c r="AO963" s="752"/>
      <c r="AP963" s="752"/>
    </row>
    <row r="964">
      <c r="A964" s="67"/>
      <c r="B964" s="101"/>
      <c r="C964" s="74"/>
      <c r="D964" s="67"/>
      <c r="E964" s="67"/>
      <c r="F964" s="74"/>
      <c r="G964" s="74"/>
      <c r="H964" s="74"/>
      <c r="I964" s="67"/>
      <c r="J964" s="67"/>
      <c r="K964" s="74"/>
      <c r="L964" s="74"/>
      <c r="M964" s="74"/>
      <c r="N964" s="74"/>
      <c r="O964" s="74"/>
      <c r="P964" s="74"/>
      <c r="Q964" s="74"/>
      <c r="R964" s="74"/>
      <c r="S964" s="752"/>
      <c r="T964" s="95"/>
      <c r="U964" s="752"/>
      <c r="V964" s="752"/>
      <c r="W964" s="752"/>
      <c r="X964" s="752"/>
      <c r="Y964" s="752"/>
      <c r="Z964" s="752"/>
      <c r="AA964" s="752"/>
      <c r="AB964" s="752"/>
      <c r="AC964" s="752"/>
      <c r="AD964" s="752"/>
      <c r="AE964" s="752"/>
      <c r="AF964" s="752"/>
      <c r="AG964" s="752"/>
      <c r="AH964" s="752"/>
      <c r="AI964" s="752"/>
      <c r="AJ964" s="752"/>
      <c r="AK964" s="752"/>
      <c r="AL964" s="752"/>
      <c r="AM964" s="752"/>
      <c r="AN964" s="752"/>
      <c r="AO964" s="752"/>
      <c r="AP964" s="752"/>
    </row>
    <row r="965">
      <c r="A965" s="67"/>
      <c r="B965" s="101"/>
      <c r="C965" s="74"/>
      <c r="D965" s="67"/>
      <c r="E965" s="67"/>
      <c r="F965" s="74"/>
      <c r="G965" s="74"/>
      <c r="H965" s="74"/>
      <c r="I965" s="67"/>
      <c r="J965" s="67"/>
      <c r="K965" s="74"/>
      <c r="L965" s="74"/>
      <c r="M965" s="74"/>
      <c r="N965" s="74"/>
      <c r="O965" s="74"/>
      <c r="P965" s="74"/>
      <c r="Q965" s="74"/>
      <c r="R965" s="74"/>
      <c r="S965" s="752"/>
      <c r="T965" s="95"/>
      <c r="U965" s="752"/>
      <c r="V965" s="752"/>
      <c r="W965" s="752"/>
      <c r="X965" s="752"/>
      <c r="Y965" s="752"/>
      <c r="Z965" s="752"/>
      <c r="AA965" s="752"/>
      <c r="AB965" s="752"/>
      <c r="AC965" s="752"/>
      <c r="AD965" s="752"/>
      <c r="AE965" s="752"/>
      <c r="AF965" s="752"/>
      <c r="AG965" s="752"/>
      <c r="AH965" s="752"/>
      <c r="AI965" s="752"/>
      <c r="AJ965" s="752"/>
      <c r="AK965" s="752"/>
      <c r="AL965" s="752"/>
      <c r="AM965" s="752"/>
      <c r="AN965" s="752"/>
      <c r="AO965" s="752"/>
      <c r="AP965" s="752"/>
    </row>
    <row r="966">
      <c r="A966" s="67"/>
      <c r="B966" s="101"/>
      <c r="C966" s="74"/>
      <c r="D966" s="67"/>
      <c r="E966" s="67"/>
      <c r="F966" s="74"/>
      <c r="G966" s="74"/>
      <c r="H966" s="74"/>
      <c r="I966" s="67"/>
      <c r="J966" s="67"/>
      <c r="K966" s="74"/>
      <c r="L966" s="74"/>
      <c r="M966" s="74"/>
      <c r="N966" s="74"/>
      <c r="O966" s="74"/>
      <c r="P966" s="74"/>
      <c r="Q966" s="74"/>
      <c r="R966" s="74"/>
      <c r="S966" s="752"/>
      <c r="T966" s="95"/>
      <c r="U966" s="752"/>
      <c r="V966" s="752"/>
      <c r="W966" s="752"/>
      <c r="X966" s="752"/>
      <c r="Y966" s="752"/>
      <c r="Z966" s="752"/>
      <c r="AA966" s="752"/>
      <c r="AB966" s="752"/>
      <c r="AC966" s="752"/>
      <c r="AD966" s="752"/>
      <c r="AE966" s="752"/>
      <c r="AF966" s="752"/>
      <c r="AG966" s="752"/>
      <c r="AH966" s="752"/>
      <c r="AI966" s="752"/>
      <c r="AJ966" s="752"/>
      <c r="AK966" s="752"/>
      <c r="AL966" s="752"/>
      <c r="AM966" s="752"/>
      <c r="AN966" s="752"/>
      <c r="AO966" s="752"/>
      <c r="AP966" s="752"/>
    </row>
    <row r="967">
      <c r="A967" s="67"/>
      <c r="B967" s="101"/>
      <c r="C967" s="74"/>
      <c r="D967" s="67"/>
      <c r="E967" s="67"/>
      <c r="F967" s="74"/>
      <c r="G967" s="74"/>
      <c r="H967" s="74"/>
      <c r="I967" s="67"/>
      <c r="J967" s="67"/>
      <c r="K967" s="74"/>
      <c r="L967" s="74"/>
      <c r="M967" s="74"/>
      <c r="N967" s="74"/>
      <c r="O967" s="74"/>
      <c r="P967" s="74"/>
      <c r="Q967" s="74"/>
      <c r="R967" s="74"/>
      <c r="S967" s="752"/>
      <c r="T967" s="95"/>
      <c r="U967" s="752"/>
      <c r="V967" s="752"/>
      <c r="W967" s="752"/>
      <c r="X967" s="752"/>
      <c r="Y967" s="752"/>
      <c r="Z967" s="752"/>
      <c r="AA967" s="752"/>
      <c r="AB967" s="752"/>
      <c r="AC967" s="752"/>
      <c r="AD967" s="752"/>
      <c r="AE967" s="752"/>
      <c r="AF967" s="752"/>
      <c r="AG967" s="752"/>
      <c r="AH967" s="752"/>
      <c r="AI967" s="752"/>
      <c r="AJ967" s="752"/>
      <c r="AK967" s="752"/>
      <c r="AL967" s="752"/>
      <c r="AM967" s="752"/>
      <c r="AN967" s="752"/>
      <c r="AO967" s="752"/>
      <c r="AP967" s="752"/>
    </row>
    <row r="968">
      <c r="A968" s="67"/>
      <c r="B968" s="101"/>
      <c r="C968" s="74"/>
      <c r="D968" s="67"/>
      <c r="E968" s="67"/>
      <c r="F968" s="74"/>
      <c r="G968" s="74"/>
      <c r="H968" s="74"/>
      <c r="I968" s="67"/>
      <c r="J968" s="67"/>
      <c r="K968" s="74"/>
      <c r="L968" s="74"/>
      <c r="M968" s="74"/>
      <c r="N968" s="74"/>
      <c r="O968" s="74"/>
      <c r="P968" s="74"/>
      <c r="Q968" s="74"/>
      <c r="R968" s="74"/>
      <c r="S968" s="752"/>
      <c r="T968" s="95"/>
      <c r="U968" s="752"/>
      <c r="V968" s="752"/>
      <c r="W968" s="752"/>
      <c r="X968" s="752"/>
      <c r="Y968" s="752"/>
      <c r="Z968" s="752"/>
      <c r="AA968" s="752"/>
      <c r="AB968" s="752"/>
      <c r="AC968" s="752"/>
      <c r="AD968" s="752"/>
      <c r="AE968" s="752"/>
      <c r="AF968" s="752"/>
      <c r="AG968" s="752"/>
      <c r="AH968" s="752"/>
      <c r="AI968" s="752"/>
      <c r="AJ968" s="752"/>
      <c r="AK968" s="752"/>
      <c r="AL968" s="752"/>
      <c r="AM968" s="752"/>
      <c r="AN968" s="752"/>
      <c r="AO968" s="752"/>
      <c r="AP968" s="752"/>
    </row>
    <row r="969">
      <c r="A969" s="67"/>
      <c r="B969" s="101"/>
      <c r="C969" s="74"/>
      <c r="D969" s="67"/>
      <c r="E969" s="67"/>
      <c r="F969" s="74"/>
      <c r="G969" s="74"/>
      <c r="H969" s="74"/>
      <c r="I969" s="67"/>
      <c r="J969" s="67"/>
      <c r="K969" s="74"/>
      <c r="L969" s="74"/>
      <c r="M969" s="74"/>
      <c r="N969" s="74"/>
      <c r="O969" s="74"/>
      <c r="P969" s="74"/>
      <c r="Q969" s="74"/>
      <c r="R969" s="74"/>
      <c r="S969" s="752"/>
      <c r="T969" s="95"/>
      <c r="U969" s="752"/>
      <c r="V969" s="752"/>
      <c r="W969" s="752"/>
      <c r="X969" s="752"/>
      <c r="Y969" s="752"/>
      <c r="Z969" s="752"/>
      <c r="AA969" s="752"/>
      <c r="AB969" s="752"/>
      <c r="AC969" s="752"/>
      <c r="AD969" s="752"/>
      <c r="AE969" s="752"/>
      <c r="AF969" s="752"/>
      <c r="AG969" s="752"/>
      <c r="AH969" s="752"/>
      <c r="AI969" s="752"/>
      <c r="AJ969" s="752"/>
      <c r="AK969" s="752"/>
      <c r="AL969" s="752"/>
      <c r="AM969" s="752"/>
      <c r="AN969" s="752"/>
      <c r="AO969" s="752"/>
      <c r="AP969" s="752"/>
    </row>
    <row r="970">
      <c r="A970" s="67"/>
      <c r="B970" s="101"/>
      <c r="C970" s="74"/>
      <c r="D970" s="67"/>
      <c r="E970" s="67"/>
      <c r="F970" s="74"/>
      <c r="G970" s="74"/>
      <c r="H970" s="74"/>
      <c r="I970" s="67"/>
      <c r="J970" s="67"/>
      <c r="K970" s="74"/>
      <c r="L970" s="74"/>
      <c r="M970" s="74"/>
      <c r="N970" s="74"/>
      <c r="O970" s="74"/>
      <c r="P970" s="74"/>
      <c r="Q970" s="74"/>
      <c r="R970" s="74"/>
      <c r="S970" s="752"/>
      <c r="T970" s="95"/>
      <c r="U970" s="752"/>
      <c r="V970" s="752"/>
      <c r="W970" s="752"/>
      <c r="X970" s="752"/>
      <c r="Y970" s="752"/>
      <c r="Z970" s="752"/>
      <c r="AA970" s="752"/>
      <c r="AB970" s="752"/>
      <c r="AC970" s="752"/>
      <c r="AD970" s="752"/>
      <c r="AE970" s="752"/>
      <c r="AF970" s="752"/>
      <c r="AG970" s="752"/>
      <c r="AH970" s="752"/>
      <c r="AI970" s="752"/>
      <c r="AJ970" s="752"/>
      <c r="AK970" s="752"/>
      <c r="AL970" s="752"/>
      <c r="AM970" s="752"/>
      <c r="AN970" s="752"/>
      <c r="AO970" s="752"/>
      <c r="AP970" s="752"/>
    </row>
    <row r="971">
      <c r="A971" s="67"/>
      <c r="B971" s="101"/>
      <c r="C971" s="74"/>
      <c r="D971" s="67"/>
      <c r="E971" s="67"/>
      <c r="F971" s="74"/>
      <c r="G971" s="74"/>
      <c r="H971" s="74"/>
      <c r="I971" s="67"/>
      <c r="J971" s="67"/>
      <c r="K971" s="74"/>
      <c r="L971" s="74"/>
      <c r="M971" s="74"/>
      <c r="N971" s="74"/>
      <c r="O971" s="74"/>
      <c r="P971" s="74"/>
      <c r="Q971" s="74"/>
      <c r="R971" s="74"/>
      <c r="S971" s="752"/>
      <c r="T971" s="95"/>
      <c r="U971" s="752"/>
      <c r="V971" s="752"/>
      <c r="W971" s="752"/>
      <c r="X971" s="752"/>
      <c r="Y971" s="752"/>
      <c r="Z971" s="752"/>
      <c r="AA971" s="752"/>
      <c r="AB971" s="752"/>
      <c r="AC971" s="752"/>
      <c r="AD971" s="752"/>
      <c r="AE971" s="752"/>
      <c r="AF971" s="752"/>
      <c r="AG971" s="752"/>
      <c r="AH971" s="752"/>
      <c r="AI971" s="752"/>
      <c r="AJ971" s="752"/>
      <c r="AK971" s="752"/>
      <c r="AL971" s="752"/>
      <c r="AM971" s="752"/>
      <c r="AN971" s="752"/>
      <c r="AO971" s="752"/>
      <c r="AP971" s="752"/>
    </row>
    <row r="972">
      <c r="A972" s="67"/>
      <c r="B972" s="101"/>
      <c r="C972" s="74"/>
      <c r="D972" s="67"/>
      <c r="E972" s="67"/>
      <c r="F972" s="74"/>
      <c r="G972" s="74"/>
      <c r="H972" s="74"/>
      <c r="I972" s="67"/>
      <c r="J972" s="67"/>
      <c r="K972" s="74"/>
      <c r="L972" s="74"/>
      <c r="M972" s="74"/>
      <c r="N972" s="74"/>
      <c r="O972" s="74"/>
      <c r="P972" s="74"/>
      <c r="Q972" s="74"/>
      <c r="R972" s="74"/>
      <c r="S972" s="752"/>
      <c r="T972" s="95"/>
      <c r="U972" s="752"/>
      <c r="V972" s="752"/>
      <c r="W972" s="752"/>
      <c r="X972" s="752"/>
      <c r="Y972" s="752"/>
      <c r="Z972" s="752"/>
      <c r="AA972" s="752"/>
      <c r="AB972" s="752"/>
      <c r="AC972" s="752"/>
      <c r="AD972" s="752"/>
      <c r="AE972" s="752"/>
      <c r="AF972" s="752"/>
      <c r="AG972" s="752"/>
      <c r="AH972" s="752"/>
      <c r="AI972" s="752"/>
      <c r="AJ972" s="752"/>
      <c r="AK972" s="752"/>
      <c r="AL972" s="752"/>
      <c r="AM972" s="752"/>
      <c r="AN972" s="752"/>
      <c r="AO972" s="752"/>
      <c r="AP972" s="752"/>
    </row>
    <row r="973">
      <c r="A973" s="67"/>
      <c r="B973" s="101"/>
      <c r="C973" s="74"/>
      <c r="D973" s="67"/>
      <c r="E973" s="67"/>
      <c r="F973" s="74"/>
      <c r="G973" s="74"/>
      <c r="H973" s="74"/>
      <c r="I973" s="67"/>
      <c r="J973" s="67"/>
      <c r="K973" s="74"/>
      <c r="L973" s="74"/>
      <c r="M973" s="74"/>
      <c r="N973" s="74"/>
      <c r="O973" s="74"/>
      <c r="P973" s="74"/>
      <c r="Q973" s="74"/>
      <c r="R973" s="74"/>
      <c r="S973" s="752"/>
      <c r="T973" s="95"/>
      <c r="U973" s="752"/>
      <c r="V973" s="752"/>
      <c r="W973" s="752"/>
      <c r="X973" s="752"/>
      <c r="Y973" s="752"/>
      <c r="Z973" s="752"/>
      <c r="AA973" s="752"/>
      <c r="AB973" s="752"/>
      <c r="AC973" s="752"/>
      <c r="AD973" s="752"/>
      <c r="AE973" s="752"/>
      <c r="AF973" s="752"/>
      <c r="AG973" s="752"/>
      <c r="AH973" s="752"/>
      <c r="AI973" s="752"/>
      <c r="AJ973" s="752"/>
      <c r="AK973" s="752"/>
      <c r="AL973" s="752"/>
      <c r="AM973" s="752"/>
      <c r="AN973" s="752"/>
      <c r="AO973" s="752"/>
      <c r="AP973" s="752"/>
    </row>
    <row r="974">
      <c r="A974" s="67"/>
      <c r="B974" s="101"/>
      <c r="C974" s="74"/>
      <c r="D974" s="67"/>
      <c r="E974" s="67"/>
      <c r="F974" s="74"/>
      <c r="G974" s="74"/>
      <c r="H974" s="74"/>
      <c r="I974" s="67"/>
      <c r="J974" s="67"/>
      <c r="K974" s="74"/>
      <c r="L974" s="74"/>
      <c r="M974" s="74"/>
      <c r="N974" s="74"/>
      <c r="O974" s="74"/>
      <c r="P974" s="74"/>
      <c r="Q974" s="74"/>
      <c r="R974" s="74"/>
      <c r="S974" s="752"/>
      <c r="T974" s="95"/>
      <c r="U974" s="752"/>
      <c r="V974" s="752"/>
      <c r="W974" s="752"/>
      <c r="X974" s="752"/>
      <c r="Y974" s="752"/>
      <c r="Z974" s="752"/>
      <c r="AA974" s="752"/>
      <c r="AB974" s="752"/>
      <c r="AC974" s="752"/>
      <c r="AD974" s="752"/>
      <c r="AE974" s="752"/>
      <c r="AF974" s="752"/>
      <c r="AG974" s="752"/>
      <c r="AH974" s="752"/>
      <c r="AI974" s="752"/>
      <c r="AJ974" s="752"/>
      <c r="AK974" s="752"/>
      <c r="AL974" s="752"/>
      <c r="AM974" s="752"/>
      <c r="AN974" s="752"/>
      <c r="AO974" s="752"/>
      <c r="AP974" s="752"/>
    </row>
    <row r="975">
      <c r="A975" s="67"/>
      <c r="B975" s="101"/>
      <c r="C975" s="74"/>
      <c r="D975" s="67"/>
      <c r="E975" s="67"/>
      <c r="F975" s="74"/>
      <c r="G975" s="74"/>
      <c r="H975" s="74"/>
      <c r="I975" s="67"/>
      <c r="J975" s="67"/>
      <c r="K975" s="74"/>
      <c r="L975" s="74"/>
      <c r="M975" s="74"/>
      <c r="N975" s="74"/>
      <c r="O975" s="74"/>
      <c r="P975" s="74"/>
      <c r="Q975" s="74"/>
      <c r="R975" s="74"/>
      <c r="S975" s="752"/>
      <c r="T975" s="95"/>
      <c r="U975" s="752"/>
      <c r="V975" s="752"/>
      <c r="W975" s="752"/>
      <c r="X975" s="752"/>
      <c r="Y975" s="752"/>
      <c r="Z975" s="752"/>
      <c r="AA975" s="752"/>
      <c r="AB975" s="752"/>
      <c r="AC975" s="752"/>
      <c r="AD975" s="752"/>
      <c r="AE975" s="752"/>
      <c r="AF975" s="752"/>
      <c r="AG975" s="752"/>
      <c r="AH975" s="752"/>
      <c r="AI975" s="752"/>
      <c r="AJ975" s="752"/>
      <c r="AK975" s="752"/>
      <c r="AL975" s="752"/>
      <c r="AM975" s="752"/>
      <c r="AN975" s="752"/>
      <c r="AO975" s="752"/>
      <c r="AP975" s="752"/>
    </row>
    <row r="976">
      <c r="A976" s="67"/>
      <c r="B976" s="101"/>
      <c r="C976" s="74"/>
      <c r="D976" s="67"/>
      <c r="E976" s="67"/>
      <c r="F976" s="74"/>
      <c r="G976" s="74"/>
      <c r="H976" s="74"/>
      <c r="I976" s="67"/>
      <c r="J976" s="67"/>
      <c r="K976" s="74"/>
      <c r="L976" s="74"/>
      <c r="M976" s="74"/>
      <c r="N976" s="74"/>
      <c r="O976" s="74"/>
      <c r="P976" s="74"/>
      <c r="Q976" s="74"/>
      <c r="R976" s="74"/>
      <c r="S976" s="752"/>
      <c r="T976" s="95"/>
      <c r="U976" s="752"/>
      <c r="V976" s="752"/>
      <c r="W976" s="752"/>
      <c r="X976" s="752"/>
      <c r="Y976" s="752"/>
      <c r="Z976" s="752"/>
      <c r="AA976" s="752"/>
      <c r="AB976" s="752"/>
      <c r="AC976" s="752"/>
      <c r="AD976" s="752"/>
      <c r="AE976" s="752"/>
      <c r="AF976" s="752"/>
      <c r="AG976" s="752"/>
      <c r="AH976" s="752"/>
      <c r="AI976" s="752"/>
      <c r="AJ976" s="752"/>
      <c r="AK976" s="752"/>
      <c r="AL976" s="752"/>
      <c r="AM976" s="752"/>
      <c r="AN976" s="752"/>
      <c r="AO976" s="752"/>
      <c r="AP976" s="752"/>
    </row>
    <row r="977">
      <c r="A977" s="67"/>
      <c r="B977" s="101"/>
      <c r="C977" s="74"/>
      <c r="D977" s="67"/>
      <c r="E977" s="67"/>
      <c r="F977" s="74"/>
      <c r="G977" s="74"/>
      <c r="H977" s="74"/>
      <c r="I977" s="67"/>
      <c r="J977" s="67"/>
      <c r="K977" s="74"/>
      <c r="L977" s="74"/>
      <c r="M977" s="74"/>
      <c r="N977" s="74"/>
      <c r="O977" s="74"/>
      <c r="P977" s="74"/>
      <c r="Q977" s="74"/>
      <c r="R977" s="74"/>
      <c r="S977" s="752"/>
      <c r="T977" s="95"/>
      <c r="U977" s="752"/>
      <c r="V977" s="752"/>
      <c r="W977" s="752"/>
      <c r="X977" s="752"/>
      <c r="Y977" s="752"/>
      <c r="Z977" s="752"/>
      <c r="AA977" s="752"/>
      <c r="AB977" s="752"/>
      <c r="AC977" s="752"/>
      <c r="AD977" s="752"/>
      <c r="AE977" s="752"/>
      <c r="AF977" s="752"/>
      <c r="AG977" s="752"/>
      <c r="AH977" s="752"/>
      <c r="AI977" s="752"/>
      <c r="AJ977" s="752"/>
      <c r="AK977" s="752"/>
      <c r="AL977" s="752"/>
      <c r="AM977" s="752"/>
      <c r="AN977" s="752"/>
      <c r="AO977" s="752"/>
      <c r="AP977" s="752"/>
    </row>
    <row r="978">
      <c r="A978" s="67"/>
      <c r="B978" s="101"/>
      <c r="C978" s="74"/>
      <c r="D978" s="67"/>
      <c r="E978" s="67"/>
      <c r="F978" s="74"/>
      <c r="G978" s="74"/>
      <c r="H978" s="74"/>
      <c r="I978" s="67"/>
      <c r="J978" s="67"/>
      <c r="K978" s="74"/>
      <c r="L978" s="74"/>
      <c r="M978" s="74"/>
      <c r="N978" s="74"/>
      <c r="O978" s="74"/>
      <c r="P978" s="74"/>
      <c r="Q978" s="74"/>
      <c r="R978" s="74"/>
      <c r="S978" s="752"/>
      <c r="T978" s="95"/>
      <c r="U978" s="752"/>
      <c r="V978" s="752"/>
      <c r="W978" s="752"/>
      <c r="X978" s="752"/>
      <c r="Y978" s="752"/>
      <c r="Z978" s="752"/>
      <c r="AA978" s="752"/>
      <c r="AB978" s="752"/>
      <c r="AC978" s="752"/>
      <c r="AD978" s="752"/>
      <c r="AE978" s="752"/>
      <c r="AF978" s="752"/>
      <c r="AG978" s="752"/>
      <c r="AH978" s="752"/>
      <c r="AI978" s="752"/>
      <c r="AJ978" s="752"/>
      <c r="AK978" s="752"/>
      <c r="AL978" s="752"/>
      <c r="AM978" s="752"/>
      <c r="AN978" s="752"/>
      <c r="AO978" s="752"/>
      <c r="AP978" s="752"/>
    </row>
    <row r="979">
      <c r="A979" s="67"/>
      <c r="B979" s="101"/>
      <c r="C979" s="74"/>
      <c r="D979" s="67"/>
      <c r="E979" s="67"/>
      <c r="F979" s="74"/>
      <c r="G979" s="74"/>
      <c r="H979" s="74"/>
      <c r="I979" s="67"/>
      <c r="J979" s="67"/>
      <c r="K979" s="74"/>
      <c r="L979" s="74"/>
      <c r="M979" s="74"/>
      <c r="N979" s="74"/>
      <c r="O979" s="74"/>
      <c r="P979" s="74"/>
      <c r="Q979" s="74"/>
      <c r="R979" s="74"/>
      <c r="S979" s="752"/>
      <c r="T979" s="95"/>
      <c r="U979" s="752"/>
      <c r="V979" s="752"/>
      <c r="W979" s="752"/>
      <c r="X979" s="752"/>
      <c r="Y979" s="752"/>
      <c r="Z979" s="752"/>
      <c r="AA979" s="752"/>
      <c r="AB979" s="752"/>
      <c r="AC979" s="752"/>
      <c r="AD979" s="752"/>
      <c r="AE979" s="752"/>
      <c r="AF979" s="752"/>
      <c r="AG979" s="752"/>
      <c r="AH979" s="752"/>
      <c r="AI979" s="752"/>
      <c r="AJ979" s="752"/>
      <c r="AK979" s="752"/>
      <c r="AL979" s="752"/>
      <c r="AM979" s="752"/>
      <c r="AN979" s="752"/>
      <c r="AO979" s="752"/>
      <c r="AP979" s="752"/>
    </row>
    <row r="980">
      <c r="A980" s="67"/>
      <c r="B980" s="101"/>
      <c r="C980" s="74"/>
      <c r="D980" s="67"/>
      <c r="E980" s="67"/>
      <c r="F980" s="74"/>
      <c r="G980" s="74"/>
      <c r="H980" s="74"/>
      <c r="I980" s="67"/>
      <c r="J980" s="67"/>
      <c r="K980" s="74"/>
      <c r="L980" s="74"/>
      <c r="M980" s="74"/>
      <c r="N980" s="74"/>
      <c r="O980" s="74"/>
      <c r="P980" s="74"/>
      <c r="Q980" s="74"/>
      <c r="R980" s="74"/>
      <c r="S980" s="752"/>
      <c r="T980" s="95"/>
      <c r="U980" s="752"/>
      <c r="V980" s="752"/>
      <c r="W980" s="752"/>
      <c r="X980" s="752"/>
      <c r="Y980" s="752"/>
      <c r="Z980" s="752"/>
      <c r="AA980" s="752"/>
      <c r="AB980" s="752"/>
      <c r="AC980" s="752"/>
      <c r="AD980" s="752"/>
      <c r="AE980" s="752"/>
      <c r="AF980" s="752"/>
      <c r="AG980" s="752"/>
      <c r="AH980" s="752"/>
      <c r="AI980" s="752"/>
      <c r="AJ980" s="752"/>
      <c r="AK980" s="752"/>
      <c r="AL980" s="752"/>
      <c r="AM980" s="752"/>
      <c r="AN980" s="752"/>
      <c r="AO980" s="752"/>
      <c r="AP980" s="752"/>
    </row>
    <row r="981">
      <c r="A981" s="67"/>
      <c r="B981" s="101"/>
      <c r="C981" s="74"/>
      <c r="D981" s="67"/>
      <c r="E981" s="67"/>
      <c r="F981" s="74"/>
      <c r="G981" s="74"/>
      <c r="H981" s="74"/>
      <c r="I981" s="67"/>
      <c r="J981" s="67"/>
      <c r="K981" s="74"/>
      <c r="L981" s="74"/>
      <c r="M981" s="74"/>
      <c r="N981" s="74"/>
      <c r="O981" s="74"/>
      <c r="P981" s="74"/>
      <c r="Q981" s="74"/>
      <c r="R981" s="74"/>
      <c r="S981" s="752"/>
      <c r="T981" s="95"/>
      <c r="U981" s="752"/>
      <c r="V981" s="752"/>
      <c r="W981" s="752"/>
      <c r="X981" s="752"/>
      <c r="Y981" s="752"/>
      <c r="Z981" s="752"/>
      <c r="AA981" s="752"/>
      <c r="AB981" s="752"/>
      <c r="AC981" s="752"/>
      <c r="AD981" s="752"/>
      <c r="AE981" s="752"/>
      <c r="AF981" s="752"/>
      <c r="AG981" s="752"/>
      <c r="AH981" s="752"/>
      <c r="AI981" s="752"/>
      <c r="AJ981" s="752"/>
      <c r="AK981" s="752"/>
      <c r="AL981" s="752"/>
      <c r="AM981" s="752"/>
      <c r="AN981" s="752"/>
      <c r="AO981" s="752"/>
      <c r="AP981" s="752"/>
    </row>
    <row r="982">
      <c r="A982" s="67"/>
      <c r="B982" s="101"/>
      <c r="C982" s="74"/>
      <c r="D982" s="67"/>
      <c r="E982" s="67"/>
      <c r="F982" s="74"/>
      <c r="G982" s="74"/>
      <c r="H982" s="74"/>
      <c r="I982" s="67"/>
      <c r="J982" s="67"/>
      <c r="K982" s="74"/>
      <c r="L982" s="74"/>
      <c r="M982" s="74"/>
      <c r="N982" s="74"/>
      <c r="O982" s="74"/>
      <c r="P982" s="74"/>
      <c r="Q982" s="74"/>
      <c r="R982" s="74"/>
      <c r="S982" s="752"/>
      <c r="T982" s="95"/>
      <c r="U982" s="752"/>
      <c r="V982" s="752"/>
      <c r="W982" s="752"/>
      <c r="X982" s="752"/>
      <c r="Y982" s="752"/>
      <c r="Z982" s="752"/>
      <c r="AA982" s="752"/>
      <c r="AB982" s="752"/>
      <c r="AC982" s="752"/>
      <c r="AD982" s="752"/>
      <c r="AE982" s="752"/>
      <c r="AF982" s="752"/>
      <c r="AG982" s="752"/>
      <c r="AH982" s="752"/>
      <c r="AI982" s="752"/>
      <c r="AJ982" s="752"/>
      <c r="AK982" s="752"/>
      <c r="AL982" s="752"/>
      <c r="AM982" s="752"/>
      <c r="AN982" s="752"/>
      <c r="AO982" s="752"/>
      <c r="AP982" s="752"/>
    </row>
    <row r="983">
      <c r="A983" s="67"/>
      <c r="B983" s="101"/>
      <c r="C983" s="74"/>
      <c r="D983" s="67"/>
      <c r="E983" s="67"/>
      <c r="F983" s="74"/>
      <c r="G983" s="74"/>
      <c r="H983" s="74"/>
      <c r="I983" s="67"/>
      <c r="J983" s="67"/>
      <c r="K983" s="74"/>
      <c r="L983" s="74"/>
      <c r="M983" s="74"/>
      <c r="N983" s="74"/>
      <c r="O983" s="74"/>
      <c r="P983" s="74"/>
      <c r="Q983" s="74"/>
      <c r="R983" s="74"/>
      <c r="S983" s="752"/>
      <c r="T983" s="95"/>
      <c r="U983" s="752"/>
      <c r="V983" s="752"/>
      <c r="W983" s="752"/>
      <c r="X983" s="752"/>
      <c r="Y983" s="752"/>
      <c r="Z983" s="752"/>
      <c r="AA983" s="752"/>
      <c r="AB983" s="752"/>
      <c r="AC983" s="752"/>
      <c r="AD983" s="752"/>
      <c r="AE983" s="752"/>
      <c r="AF983" s="752"/>
      <c r="AG983" s="752"/>
      <c r="AH983" s="752"/>
      <c r="AI983" s="752"/>
      <c r="AJ983" s="752"/>
      <c r="AK983" s="752"/>
      <c r="AL983" s="752"/>
      <c r="AM983" s="752"/>
      <c r="AN983" s="752"/>
      <c r="AO983" s="752"/>
      <c r="AP983" s="752"/>
    </row>
    <row r="984">
      <c r="A984" s="67"/>
      <c r="B984" s="101"/>
      <c r="C984" s="74"/>
      <c r="D984" s="67"/>
      <c r="E984" s="67"/>
      <c r="F984" s="74"/>
      <c r="G984" s="74"/>
      <c r="H984" s="74"/>
      <c r="I984" s="67"/>
      <c r="J984" s="67"/>
      <c r="K984" s="74"/>
      <c r="L984" s="74"/>
      <c r="M984" s="74"/>
      <c r="N984" s="74"/>
      <c r="O984" s="74"/>
      <c r="P984" s="74"/>
      <c r="Q984" s="74"/>
      <c r="R984" s="74"/>
      <c r="S984" s="752"/>
      <c r="T984" s="95"/>
      <c r="U984" s="752"/>
      <c r="V984" s="752"/>
      <c r="W984" s="752"/>
      <c r="X984" s="752"/>
      <c r="Y984" s="752"/>
      <c r="Z984" s="752"/>
      <c r="AA984" s="752"/>
      <c r="AB984" s="752"/>
      <c r="AC984" s="752"/>
      <c r="AD984" s="752"/>
      <c r="AE984" s="752"/>
      <c r="AF984" s="752"/>
      <c r="AG984" s="752"/>
      <c r="AH984" s="752"/>
      <c r="AI984" s="752"/>
      <c r="AJ984" s="752"/>
      <c r="AK984" s="752"/>
      <c r="AL984" s="752"/>
      <c r="AM984" s="752"/>
      <c r="AN984" s="752"/>
      <c r="AO984" s="752"/>
      <c r="AP984" s="752"/>
    </row>
    <row r="985">
      <c r="A985" s="67"/>
      <c r="B985" s="101"/>
      <c r="C985" s="74"/>
      <c r="D985" s="67"/>
      <c r="E985" s="67"/>
      <c r="F985" s="74"/>
      <c r="G985" s="74"/>
      <c r="H985" s="74"/>
      <c r="I985" s="67"/>
      <c r="J985" s="67"/>
      <c r="K985" s="74"/>
      <c r="L985" s="74"/>
      <c r="M985" s="74"/>
      <c r="N985" s="74"/>
      <c r="O985" s="74"/>
      <c r="P985" s="74"/>
      <c r="Q985" s="74"/>
      <c r="R985" s="74"/>
      <c r="S985" s="752"/>
      <c r="T985" s="95"/>
      <c r="U985" s="752"/>
      <c r="V985" s="752"/>
      <c r="W985" s="752"/>
      <c r="X985" s="752"/>
      <c r="Y985" s="752"/>
      <c r="Z985" s="752"/>
      <c r="AA985" s="752"/>
      <c r="AB985" s="752"/>
      <c r="AC985" s="752"/>
      <c r="AD985" s="752"/>
      <c r="AE985" s="752"/>
      <c r="AF985" s="752"/>
      <c r="AG985" s="752"/>
      <c r="AH985" s="752"/>
      <c r="AI985" s="752"/>
      <c r="AJ985" s="752"/>
      <c r="AK985" s="752"/>
      <c r="AL985" s="752"/>
      <c r="AM985" s="752"/>
      <c r="AN985" s="752"/>
      <c r="AO985" s="752"/>
      <c r="AP985" s="752"/>
    </row>
    <row r="986">
      <c r="A986" s="67"/>
      <c r="B986" s="101"/>
      <c r="C986" s="74"/>
      <c r="D986" s="67"/>
      <c r="E986" s="67"/>
      <c r="F986" s="74"/>
      <c r="G986" s="74"/>
      <c r="H986" s="74"/>
      <c r="I986" s="67"/>
      <c r="J986" s="67"/>
      <c r="K986" s="74"/>
      <c r="L986" s="74"/>
      <c r="M986" s="74"/>
      <c r="N986" s="74"/>
      <c r="O986" s="74"/>
      <c r="P986" s="74"/>
      <c r="Q986" s="74"/>
      <c r="R986" s="74"/>
      <c r="S986" s="752"/>
      <c r="T986" s="95"/>
      <c r="U986" s="752"/>
      <c r="V986" s="752"/>
      <c r="W986" s="752"/>
      <c r="X986" s="752"/>
      <c r="Y986" s="752"/>
      <c r="Z986" s="752"/>
      <c r="AA986" s="752"/>
      <c r="AB986" s="752"/>
      <c r="AC986" s="752"/>
      <c r="AD986" s="752"/>
      <c r="AE986" s="752"/>
      <c r="AF986" s="752"/>
      <c r="AG986" s="752"/>
      <c r="AH986" s="752"/>
      <c r="AI986" s="752"/>
      <c r="AJ986" s="752"/>
      <c r="AK986" s="752"/>
      <c r="AL986" s="752"/>
      <c r="AM986" s="752"/>
      <c r="AN986" s="752"/>
      <c r="AO986" s="752"/>
      <c r="AP986" s="752"/>
    </row>
    <row r="987">
      <c r="A987" s="67"/>
      <c r="B987" s="101"/>
      <c r="C987" s="74"/>
      <c r="D987" s="67"/>
      <c r="E987" s="67"/>
      <c r="F987" s="74"/>
      <c r="G987" s="74"/>
      <c r="H987" s="74"/>
      <c r="I987" s="67"/>
      <c r="J987" s="67"/>
      <c r="K987" s="74"/>
      <c r="L987" s="74"/>
      <c r="M987" s="74"/>
      <c r="N987" s="74"/>
      <c r="O987" s="74"/>
      <c r="P987" s="74"/>
      <c r="Q987" s="74"/>
      <c r="R987" s="74"/>
      <c r="S987" s="752"/>
      <c r="T987" s="95"/>
      <c r="U987" s="752"/>
      <c r="V987" s="752"/>
      <c r="W987" s="752"/>
      <c r="X987" s="752"/>
      <c r="Y987" s="752"/>
      <c r="Z987" s="752"/>
      <c r="AA987" s="752"/>
      <c r="AB987" s="752"/>
      <c r="AC987" s="752"/>
      <c r="AD987" s="752"/>
      <c r="AE987" s="752"/>
      <c r="AF987" s="752"/>
      <c r="AG987" s="752"/>
      <c r="AH987" s="752"/>
      <c r="AI987" s="752"/>
      <c r="AJ987" s="752"/>
      <c r="AK987" s="752"/>
      <c r="AL987" s="752"/>
      <c r="AM987" s="752"/>
      <c r="AN987" s="752"/>
      <c r="AO987" s="752"/>
      <c r="AP987" s="752"/>
    </row>
    <row r="988">
      <c r="A988" s="67"/>
      <c r="B988" s="101"/>
      <c r="C988" s="74"/>
      <c r="D988" s="67"/>
      <c r="E988" s="67"/>
      <c r="F988" s="74"/>
      <c r="G988" s="74"/>
      <c r="H988" s="74"/>
      <c r="I988" s="67"/>
      <c r="J988" s="67"/>
      <c r="K988" s="74"/>
      <c r="L988" s="74"/>
      <c r="M988" s="74"/>
      <c r="N988" s="74"/>
      <c r="O988" s="74"/>
      <c r="P988" s="74"/>
      <c r="Q988" s="74"/>
      <c r="R988" s="74"/>
      <c r="S988" s="752"/>
      <c r="T988" s="95"/>
      <c r="U988" s="752"/>
      <c r="V988" s="752"/>
      <c r="W988" s="752"/>
      <c r="X988" s="752"/>
      <c r="Y988" s="752"/>
      <c r="Z988" s="752"/>
      <c r="AA988" s="752"/>
      <c r="AB988" s="752"/>
      <c r="AC988" s="752"/>
      <c r="AD988" s="752"/>
      <c r="AE988" s="752"/>
      <c r="AF988" s="752"/>
      <c r="AG988" s="752"/>
      <c r="AH988" s="752"/>
      <c r="AI988" s="752"/>
      <c r="AJ988" s="752"/>
      <c r="AK988" s="752"/>
      <c r="AL988" s="752"/>
      <c r="AM988" s="752"/>
      <c r="AN988" s="752"/>
      <c r="AO988" s="752"/>
      <c r="AP988" s="752"/>
    </row>
    <row r="989">
      <c r="A989" s="67"/>
      <c r="B989" s="101"/>
      <c r="C989" s="74"/>
      <c r="D989" s="67"/>
      <c r="E989" s="67"/>
      <c r="F989" s="74"/>
      <c r="G989" s="74"/>
      <c r="H989" s="74"/>
      <c r="I989" s="67"/>
      <c r="J989" s="67"/>
      <c r="K989" s="74"/>
      <c r="L989" s="74"/>
      <c r="M989" s="74"/>
      <c r="N989" s="74"/>
      <c r="O989" s="74"/>
      <c r="P989" s="74"/>
      <c r="Q989" s="74"/>
      <c r="R989" s="74"/>
      <c r="S989" s="752"/>
      <c r="T989" s="95"/>
      <c r="U989" s="752"/>
      <c r="V989" s="752"/>
      <c r="W989" s="752"/>
      <c r="X989" s="752"/>
      <c r="Y989" s="752"/>
      <c r="Z989" s="752"/>
      <c r="AA989" s="752"/>
      <c r="AB989" s="752"/>
      <c r="AC989" s="752"/>
      <c r="AD989" s="752"/>
      <c r="AE989" s="752"/>
      <c r="AF989" s="752"/>
      <c r="AG989" s="752"/>
      <c r="AH989" s="752"/>
      <c r="AI989" s="752"/>
      <c r="AJ989" s="752"/>
      <c r="AK989" s="752"/>
      <c r="AL989" s="752"/>
      <c r="AM989" s="752"/>
      <c r="AN989" s="752"/>
      <c r="AO989" s="752"/>
      <c r="AP989" s="752"/>
    </row>
    <row r="990">
      <c r="A990" s="67"/>
      <c r="B990" s="101"/>
      <c r="C990" s="74"/>
      <c r="D990" s="67"/>
      <c r="E990" s="67"/>
      <c r="F990" s="74"/>
      <c r="G990" s="74"/>
      <c r="H990" s="74"/>
      <c r="I990" s="67"/>
      <c r="J990" s="67"/>
      <c r="K990" s="74"/>
      <c r="L990" s="74"/>
      <c r="M990" s="74"/>
      <c r="N990" s="74"/>
      <c r="O990" s="74"/>
      <c r="P990" s="74"/>
      <c r="Q990" s="74"/>
      <c r="R990" s="74"/>
      <c r="S990" s="752"/>
      <c r="T990" s="95"/>
      <c r="U990" s="752"/>
      <c r="V990" s="752"/>
      <c r="W990" s="752"/>
      <c r="X990" s="752"/>
      <c r="Y990" s="752"/>
      <c r="Z990" s="752"/>
      <c r="AA990" s="752"/>
      <c r="AB990" s="752"/>
      <c r="AC990" s="752"/>
      <c r="AD990" s="752"/>
      <c r="AE990" s="752"/>
      <c r="AF990" s="752"/>
      <c r="AG990" s="752"/>
      <c r="AH990" s="752"/>
      <c r="AI990" s="752"/>
      <c r="AJ990" s="752"/>
      <c r="AK990" s="752"/>
      <c r="AL990" s="752"/>
      <c r="AM990" s="752"/>
      <c r="AN990" s="752"/>
      <c r="AO990" s="752"/>
      <c r="AP990" s="752"/>
    </row>
    <row r="991">
      <c r="A991" s="67"/>
      <c r="B991" s="101"/>
      <c r="C991" s="74"/>
      <c r="D991" s="67"/>
      <c r="E991" s="67"/>
      <c r="F991" s="74"/>
      <c r="G991" s="74"/>
      <c r="H991" s="74"/>
      <c r="I991" s="67"/>
      <c r="J991" s="67"/>
      <c r="K991" s="74"/>
      <c r="L991" s="74"/>
      <c r="M991" s="74"/>
      <c r="N991" s="74"/>
      <c r="O991" s="74"/>
      <c r="P991" s="74"/>
      <c r="Q991" s="74"/>
      <c r="R991" s="74"/>
      <c r="S991" s="752"/>
      <c r="T991" s="95"/>
      <c r="U991" s="752"/>
      <c r="V991" s="752"/>
      <c r="W991" s="752"/>
      <c r="X991" s="752"/>
      <c r="Y991" s="752"/>
      <c r="Z991" s="752"/>
      <c r="AA991" s="752"/>
      <c r="AB991" s="752"/>
      <c r="AC991" s="752"/>
      <c r="AD991" s="752"/>
      <c r="AE991" s="752"/>
      <c r="AF991" s="752"/>
      <c r="AG991" s="752"/>
      <c r="AH991" s="752"/>
      <c r="AI991" s="752"/>
      <c r="AJ991" s="752"/>
      <c r="AK991" s="752"/>
      <c r="AL991" s="752"/>
      <c r="AM991" s="752"/>
      <c r="AN991" s="752"/>
      <c r="AO991" s="752"/>
      <c r="AP991" s="752"/>
    </row>
    <row r="992">
      <c r="A992" s="67"/>
      <c r="B992" s="101"/>
      <c r="C992" s="74"/>
      <c r="D992" s="67"/>
      <c r="E992" s="67"/>
      <c r="F992" s="74"/>
      <c r="G992" s="74"/>
      <c r="H992" s="74"/>
      <c r="I992" s="67"/>
      <c r="J992" s="67"/>
      <c r="K992" s="74"/>
      <c r="L992" s="74"/>
      <c r="M992" s="74"/>
      <c r="N992" s="74"/>
      <c r="O992" s="74"/>
      <c r="P992" s="74"/>
      <c r="Q992" s="74"/>
      <c r="R992" s="74"/>
      <c r="S992" s="752"/>
      <c r="T992" s="95"/>
      <c r="U992" s="752"/>
      <c r="V992" s="752"/>
      <c r="W992" s="752"/>
      <c r="X992" s="752"/>
      <c r="Y992" s="752"/>
      <c r="Z992" s="752"/>
      <c r="AA992" s="752"/>
      <c r="AB992" s="752"/>
      <c r="AC992" s="752"/>
      <c r="AD992" s="752"/>
      <c r="AE992" s="752"/>
      <c r="AF992" s="752"/>
      <c r="AG992" s="752"/>
      <c r="AH992" s="752"/>
      <c r="AI992" s="752"/>
      <c r="AJ992" s="752"/>
      <c r="AK992" s="752"/>
      <c r="AL992" s="752"/>
      <c r="AM992" s="752"/>
      <c r="AN992" s="752"/>
      <c r="AO992" s="752"/>
      <c r="AP992" s="752"/>
    </row>
    <row r="993">
      <c r="A993" s="67"/>
      <c r="B993" s="101"/>
      <c r="C993" s="74"/>
      <c r="D993" s="67"/>
      <c r="E993" s="67"/>
      <c r="F993" s="74"/>
      <c r="G993" s="74"/>
      <c r="H993" s="74"/>
      <c r="I993" s="67"/>
      <c r="J993" s="67"/>
      <c r="K993" s="74"/>
      <c r="L993" s="74"/>
      <c r="M993" s="74"/>
      <c r="N993" s="74"/>
      <c r="O993" s="74"/>
      <c r="P993" s="74"/>
      <c r="Q993" s="74"/>
      <c r="R993" s="74"/>
      <c r="S993" s="752"/>
      <c r="T993" s="95"/>
      <c r="U993" s="752"/>
      <c r="V993" s="752"/>
      <c r="W993" s="752"/>
      <c r="X993" s="752"/>
      <c r="Y993" s="752"/>
      <c r="Z993" s="752"/>
      <c r="AA993" s="752"/>
      <c r="AB993" s="752"/>
      <c r="AC993" s="752"/>
      <c r="AD993" s="752"/>
      <c r="AE993" s="752"/>
      <c r="AF993" s="752"/>
      <c r="AG993" s="752"/>
      <c r="AH993" s="752"/>
      <c r="AI993" s="752"/>
      <c r="AJ993" s="752"/>
      <c r="AK993" s="752"/>
      <c r="AL993" s="752"/>
      <c r="AM993" s="752"/>
      <c r="AN993" s="752"/>
      <c r="AO993" s="752"/>
      <c r="AP993" s="752"/>
    </row>
    <row r="994">
      <c r="A994" s="67"/>
      <c r="B994" s="101"/>
      <c r="C994" s="74"/>
      <c r="D994" s="67"/>
      <c r="E994" s="67"/>
      <c r="F994" s="74"/>
      <c r="G994" s="74"/>
      <c r="H994" s="74"/>
      <c r="I994" s="67"/>
      <c r="J994" s="67"/>
      <c r="K994" s="74"/>
      <c r="L994" s="74"/>
      <c r="M994" s="74"/>
      <c r="N994" s="74"/>
      <c r="O994" s="74"/>
      <c r="P994" s="74"/>
      <c r="Q994" s="74"/>
      <c r="R994" s="74"/>
      <c r="S994" s="752"/>
      <c r="T994" s="95"/>
      <c r="U994" s="752"/>
      <c r="V994" s="752"/>
      <c r="W994" s="752"/>
      <c r="X994" s="752"/>
      <c r="Y994" s="752"/>
      <c r="Z994" s="752"/>
      <c r="AA994" s="752"/>
      <c r="AB994" s="752"/>
      <c r="AC994" s="752"/>
      <c r="AD994" s="752"/>
      <c r="AE994" s="752"/>
      <c r="AF994" s="752"/>
      <c r="AG994" s="752"/>
      <c r="AH994" s="752"/>
      <c r="AI994" s="752"/>
      <c r="AJ994" s="752"/>
      <c r="AK994" s="752"/>
      <c r="AL994" s="752"/>
      <c r="AM994" s="752"/>
      <c r="AN994" s="752"/>
      <c r="AO994" s="752"/>
      <c r="AP994" s="752"/>
    </row>
    <row r="995">
      <c r="A995" s="67"/>
      <c r="B995" s="101"/>
      <c r="C995" s="74"/>
      <c r="D995" s="67"/>
      <c r="E995" s="67"/>
      <c r="F995" s="74"/>
      <c r="G995" s="74"/>
      <c r="H995" s="74"/>
      <c r="I995" s="67"/>
      <c r="J995" s="67"/>
      <c r="K995" s="74"/>
      <c r="L995" s="74"/>
      <c r="M995" s="74"/>
      <c r="N995" s="74"/>
      <c r="O995" s="74"/>
      <c r="P995" s="74"/>
      <c r="Q995" s="74"/>
      <c r="R995" s="74"/>
      <c r="S995" s="752"/>
      <c r="T995" s="95"/>
      <c r="U995" s="752"/>
      <c r="V995" s="752"/>
      <c r="W995" s="752"/>
      <c r="X995" s="752"/>
      <c r="Y995" s="752"/>
      <c r="Z995" s="752"/>
      <c r="AA995" s="752"/>
      <c r="AB995" s="752"/>
      <c r="AC995" s="752"/>
      <c r="AD995" s="752"/>
      <c r="AE995" s="752"/>
      <c r="AF995" s="752"/>
      <c r="AG995" s="752"/>
      <c r="AH995" s="752"/>
      <c r="AI995" s="752"/>
      <c r="AJ995" s="752"/>
      <c r="AK995" s="752"/>
      <c r="AL995" s="752"/>
      <c r="AM995" s="752"/>
      <c r="AN995" s="752"/>
      <c r="AO995" s="752"/>
      <c r="AP995" s="752"/>
    </row>
    <row r="996">
      <c r="A996" s="67"/>
      <c r="B996" s="101"/>
      <c r="C996" s="74"/>
      <c r="D996" s="67"/>
      <c r="E996" s="67"/>
      <c r="F996" s="74"/>
      <c r="G996" s="74"/>
      <c r="H996" s="74"/>
      <c r="I996" s="67"/>
      <c r="J996" s="67"/>
      <c r="K996" s="74"/>
      <c r="L996" s="74"/>
      <c r="M996" s="74"/>
      <c r="N996" s="74"/>
      <c r="O996" s="74"/>
      <c r="P996" s="74"/>
      <c r="Q996" s="74"/>
      <c r="R996" s="74"/>
      <c r="S996" s="752"/>
      <c r="T996" s="95"/>
      <c r="U996" s="752"/>
      <c r="V996" s="752"/>
      <c r="W996" s="752"/>
      <c r="X996" s="752"/>
      <c r="Y996" s="752"/>
      <c r="Z996" s="752"/>
      <c r="AA996" s="752"/>
      <c r="AB996" s="752"/>
      <c r="AC996" s="752"/>
      <c r="AD996" s="752"/>
      <c r="AE996" s="752"/>
      <c r="AF996" s="752"/>
      <c r="AG996" s="752"/>
      <c r="AH996" s="752"/>
      <c r="AI996" s="752"/>
      <c r="AJ996" s="752"/>
      <c r="AK996" s="752"/>
      <c r="AL996" s="752"/>
      <c r="AM996" s="752"/>
      <c r="AN996" s="752"/>
      <c r="AO996" s="752"/>
      <c r="AP996" s="752"/>
    </row>
    <row r="997">
      <c r="A997" s="67"/>
      <c r="B997" s="101"/>
      <c r="C997" s="74"/>
      <c r="D997" s="67"/>
      <c r="E997" s="67"/>
      <c r="F997" s="74"/>
      <c r="G997" s="74"/>
      <c r="H997" s="74"/>
      <c r="I997" s="67"/>
      <c r="J997" s="67"/>
      <c r="K997" s="74"/>
      <c r="L997" s="74"/>
      <c r="M997" s="74"/>
      <c r="N997" s="74"/>
      <c r="O997" s="74"/>
      <c r="P997" s="74"/>
      <c r="Q997" s="74"/>
      <c r="R997" s="74"/>
      <c r="S997" s="752"/>
      <c r="T997" s="95"/>
      <c r="U997" s="752"/>
      <c r="V997" s="752"/>
      <c r="W997" s="752"/>
      <c r="X997" s="752"/>
      <c r="Y997" s="752"/>
      <c r="Z997" s="752"/>
      <c r="AA997" s="752"/>
      <c r="AB997" s="752"/>
      <c r="AC997" s="752"/>
      <c r="AD997" s="752"/>
      <c r="AE997" s="752"/>
      <c r="AF997" s="752"/>
      <c r="AG997" s="752"/>
      <c r="AH997" s="752"/>
      <c r="AI997" s="752"/>
      <c r="AJ997" s="752"/>
      <c r="AK997" s="752"/>
      <c r="AL997" s="752"/>
      <c r="AM997" s="752"/>
      <c r="AN997" s="752"/>
      <c r="AO997" s="752"/>
      <c r="AP997" s="752"/>
    </row>
    <row r="998">
      <c r="A998" s="67"/>
      <c r="B998" s="101"/>
      <c r="C998" s="74"/>
      <c r="D998" s="67"/>
      <c r="E998" s="67"/>
      <c r="F998" s="74"/>
      <c r="G998" s="74"/>
      <c r="H998" s="74"/>
      <c r="I998" s="67"/>
      <c r="J998" s="67"/>
      <c r="K998" s="74"/>
      <c r="L998" s="74"/>
      <c r="M998" s="74"/>
      <c r="N998" s="74"/>
      <c r="O998" s="74"/>
      <c r="P998" s="74"/>
      <c r="Q998" s="74"/>
      <c r="R998" s="74"/>
      <c r="S998" s="752"/>
      <c r="T998" s="95"/>
      <c r="U998" s="752"/>
      <c r="V998" s="752"/>
      <c r="W998" s="752"/>
      <c r="X998" s="752"/>
      <c r="Y998" s="752"/>
      <c r="Z998" s="752"/>
      <c r="AA998" s="752"/>
      <c r="AB998" s="752"/>
      <c r="AC998" s="752"/>
      <c r="AD998" s="752"/>
      <c r="AE998" s="752"/>
      <c r="AF998" s="752"/>
      <c r="AG998" s="752"/>
      <c r="AH998" s="752"/>
      <c r="AI998" s="752"/>
      <c r="AJ998" s="752"/>
      <c r="AK998" s="752"/>
      <c r="AL998" s="752"/>
      <c r="AM998" s="752"/>
      <c r="AN998" s="752"/>
      <c r="AO998" s="752"/>
      <c r="AP998" s="752"/>
    </row>
    <row r="999">
      <c r="A999" s="67"/>
      <c r="B999" s="101"/>
      <c r="C999" s="74"/>
      <c r="D999" s="67"/>
      <c r="E999" s="67"/>
      <c r="F999" s="74"/>
      <c r="G999" s="74"/>
      <c r="H999" s="74"/>
      <c r="I999" s="67"/>
      <c r="J999" s="67"/>
      <c r="K999" s="74"/>
      <c r="L999" s="74"/>
      <c r="M999" s="74"/>
      <c r="N999" s="74"/>
      <c r="O999" s="74"/>
      <c r="P999" s="74"/>
      <c r="Q999" s="74"/>
      <c r="R999" s="74"/>
      <c r="S999" s="752"/>
      <c r="T999" s="95"/>
      <c r="U999" s="752"/>
      <c r="V999" s="752"/>
      <c r="W999" s="752"/>
      <c r="X999" s="752"/>
      <c r="Y999" s="752"/>
      <c r="Z999" s="752"/>
      <c r="AA999" s="752"/>
      <c r="AB999" s="752"/>
      <c r="AC999" s="752"/>
      <c r="AD999" s="752"/>
      <c r="AE999" s="752"/>
      <c r="AF999" s="752"/>
      <c r="AG999" s="752"/>
      <c r="AH999" s="752"/>
      <c r="AI999" s="752"/>
      <c r="AJ999" s="752"/>
      <c r="AK999" s="752"/>
      <c r="AL999" s="752"/>
      <c r="AM999" s="752"/>
      <c r="AN999" s="752"/>
      <c r="AO999" s="752"/>
      <c r="AP999" s="752"/>
    </row>
    <row r="1000">
      <c r="A1000" s="67"/>
      <c r="B1000" s="101"/>
      <c r="C1000" s="74"/>
      <c r="D1000" s="67"/>
      <c r="E1000" s="67"/>
      <c r="F1000" s="74"/>
      <c r="G1000" s="74"/>
      <c r="H1000" s="74"/>
      <c r="I1000" s="67"/>
      <c r="J1000" s="67"/>
      <c r="K1000" s="74"/>
      <c r="L1000" s="74"/>
      <c r="M1000" s="74"/>
      <c r="N1000" s="74"/>
      <c r="O1000" s="74"/>
      <c r="P1000" s="74"/>
      <c r="Q1000" s="74"/>
      <c r="R1000" s="74"/>
      <c r="S1000" s="752"/>
      <c r="T1000" s="95"/>
      <c r="U1000" s="752"/>
      <c r="V1000" s="752"/>
      <c r="W1000" s="752"/>
      <c r="X1000" s="752"/>
      <c r="Y1000" s="752"/>
      <c r="Z1000" s="752"/>
      <c r="AA1000" s="752"/>
      <c r="AB1000" s="752"/>
      <c r="AC1000" s="752"/>
      <c r="AD1000" s="752"/>
      <c r="AE1000" s="752"/>
      <c r="AF1000" s="752"/>
      <c r="AG1000" s="752"/>
      <c r="AH1000" s="752"/>
      <c r="AI1000" s="752"/>
      <c r="AJ1000" s="752"/>
      <c r="AK1000" s="752"/>
      <c r="AL1000" s="752"/>
      <c r="AM1000" s="752"/>
      <c r="AN1000" s="752"/>
      <c r="AO1000" s="752"/>
      <c r="AP1000" s="752"/>
    </row>
    <row r="1001">
      <c r="A1001" s="67"/>
      <c r="B1001" s="101"/>
      <c r="C1001" s="74"/>
      <c r="D1001" s="67"/>
      <c r="E1001" s="67"/>
      <c r="F1001" s="74"/>
      <c r="G1001" s="74"/>
      <c r="H1001" s="74"/>
      <c r="I1001" s="67"/>
      <c r="J1001" s="67"/>
      <c r="K1001" s="74"/>
      <c r="L1001" s="74"/>
      <c r="M1001" s="74"/>
      <c r="N1001" s="74"/>
      <c r="O1001" s="74"/>
      <c r="P1001" s="74"/>
      <c r="Q1001" s="74"/>
      <c r="R1001" s="74"/>
      <c r="S1001" s="752"/>
      <c r="T1001" s="95"/>
      <c r="U1001" s="752"/>
      <c r="V1001" s="752"/>
      <c r="W1001" s="752"/>
      <c r="X1001" s="752"/>
      <c r="Y1001" s="752"/>
      <c r="Z1001" s="752"/>
      <c r="AA1001" s="752"/>
      <c r="AB1001" s="752"/>
      <c r="AC1001" s="752"/>
      <c r="AD1001" s="752"/>
      <c r="AE1001" s="752"/>
      <c r="AF1001" s="752"/>
      <c r="AG1001" s="752"/>
      <c r="AH1001" s="752"/>
      <c r="AI1001" s="752"/>
      <c r="AJ1001" s="752"/>
      <c r="AK1001" s="752"/>
      <c r="AL1001" s="752"/>
      <c r="AM1001" s="752"/>
      <c r="AN1001" s="752"/>
      <c r="AO1001" s="752"/>
      <c r="AP1001" s="752"/>
    </row>
    <row r="1002">
      <c r="A1002" s="67"/>
      <c r="B1002" s="101"/>
      <c r="C1002" s="74"/>
      <c r="D1002" s="67"/>
      <c r="E1002" s="67"/>
      <c r="F1002" s="74"/>
      <c r="G1002" s="74"/>
      <c r="H1002" s="74"/>
      <c r="I1002" s="67"/>
      <c r="J1002" s="67"/>
      <c r="K1002" s="74"/>
      <c r="L1002" s="74"/>
      <c r="M1002" s="74"/>
      <c r="N1002" s="74"/>
      <c r="O1002" s="74"/>
      <c r="P1002" s="74"/>
      <c r="Q1002" s="74"/>
      <c r="R1002" s="74"/>
      <c r="S1002" s="752"/>
      <c r="T1002" s="95"/>
      <c r="U1002" s="752"/>
      <c r="V1002" s="752"/>
      <c r="W1002" s="752"/>
      <c r="X1002" s="752"/>
      <c r="Y1002" s="752"/>
      <c r="Z1002" s="752"/>
      <c r="AA1002" s="752"/>
      <c r="AB1002" s="752"/>
      <c r="AC1002" s="752"/>
      <c r="AD1002" s="752"/>
      <c r="AE1002" s="752"/>
      <c r="AF1002" s="752"/>
      <c r="AG1002" s="752"/>
      <c r="AH1002" s="752"/>
      <c r="AI1002" s="752"/>
      <c r="AJ1002" s="752"/>
      <c r="AK1002" s="752"/>
      <c r="AL1002" s="752"/>
      <c r="AM1002" s="752"/>
      <c r="AN1002" s="752"/>
      <c r="AO1002" s="752"/>
      <c r="AP1002" s="752"/>
    </row>
    <row r="1003">
      <c r="A1003" s="67"/>
      <c r="B1003" s="101"/>
      <c r="C1003" s="74"/>
      <c r="D1003" s="67"/>
      <c r="E1003" s="67"/>
      <c r="F1003" s="74"/>
      <c r="G1003" s="74"/>
      <c r="H1003" s="74"/>
      <c r="I1003" s="67"/>
      <c r="J1003" s="67"/>
      <c r="K1003" s="74"/>
      <c r="L1003" s="74"/>
      <c r="M1003" s="74"/>
      <c r="N1003" s="74"/>
      <c r="O1003" s="74"/>
      <c r="P1003" s="74"/>
      <c r="Q1003" s="74"/>
      <c r="R1003" s="74"/>
      <c r="S1003" s="752"/>
      <c r="T1003" s="95"/>
      <c r="U1003" s="752"/>
      <c r="V1003" s="752"/>
      <c r="W1003" s="752"/>
      <c r="X1003" s="752"/>
      <c r="Y1003" s="752"/>
      <c r="Z1003" s="752"/>
      <c r="AA1003" s="752"/>
      <c r="AB1003" s="752"/>
      <c r="AC1003" s="752"/>
      <c r="AD1003" s="752"/>
      <c r="AE1003" s="752"/>
      <c r="AF1003" s="752"/>
      <c r="AG1003" s="752"/>
      <c r="AH1003" s="752"/>
      <c r="AI1003" s="752"/>
      <c r="AJ1003" s="752"/>
      <c r="AK1003" s="752"/>
      <c r="AL1003" s="752"/>
      <c r="AM1003" s="752"/>
      <c r="AN1003" s="752"/>
      <c r="AO1003" s="752"/>
      <c r="AP1003" s="752"/>
    </row>
    <row r="1004">
      <c r="A1004" s="67"/>
      <c r="B1004" s="101"/>
      <c r="C1004" s="74"/>
      <c r="D1004" s="67"/>
      <c r="E1004" s="67"/>
      <c r="F1004" s="74"/>
      <c r="G1004" s="74"/>
      <c r="H1004" s="74"/>
      <c r="I1004" s="67"/>
      <c r="J1004" s="67"/>
      <c r="K1004" s="74"/>
      <c r="L1004" s="74"/>
      <c r="M1004" s="74"/>
      <c r="N1004" s="74"/>
      <c r="O1004" s="74"/>
      <c r="P1004" s="74"/>
      <c r="Q1004" s="74"/>
      <c r="R1004" s="74"/>
      <c r="S1004" s="752"/>
      <c r="T1004" s="95"/>
      <c r="U1004" s="752"/>
      <c r="V1004" s="752"/>
      <c r="W1004" s="752"/>
      <c r="X1004" s="752"/>
      <c r="Y1004" s="752"/>
      <c r="Z1004" s="752"/>
      <c r="AA1004" s="752"/>
      <c r="AB1004" s="752"/>
      <c r="AC1004" s="752"/>
      <c r="AD1004" s="752"/>
      <c r="AE1004" s="752"/>
      <c r="AF1004" s="752"/>
      <c r="AG1004" s="752"/>
      <c r="AH1004" s="752"/>
      <c r="AI1004" s="752"/>
      <c r="AJ1004" s="752"/>
      <c r="AK1004" s="752"/>
      <c r="AL1004" s="752"/>
      <c r="AM1004" s="752"/>
      <c r="AN1004" s="752"/>
      <c r="AO1004" s="752"/>
      <c r="AP1004" s="752"/>
    </row>
    <row r="1005">
      <c r="A1005" s="67"/>
      <c r="B1005" s="101"/>
      <c r="C1005" s="74"/>
      <c r="D1005" s="67"/>
      <c r="E1005" s="67"/>
      <c r="F1005" s="74"/>
      <c r="G1005" s="74"/>
      <c r="H1005" s="74"/>
      <c r="I1005" s="67"/>
      <c r="J1005" s="67"/>
      <c r="K1005" s="74"/>
      <c r="L1005" s="74"/>
      <c r="M1005" s="74"/>
      <c r="N1005" s="74"/>
      <c r="O1005" s="74"/>
      <c r="P1005" s="74"/>
      <c r="Q1005" s="74"/>
      <c r="R1005" s="74"/>
      <c r="S1005" s="752"/>
      <c r="T1005" s="95"/>
      <c r="U1005" s="752"/>
      <c r="V1005" s="752"/>
      <c r="W1005" s="752"/>
      <c r="X1005" s="752"/>
      <c r="Y1005" s="752"/>
      <c r="Z1005" s="752"/>
      <c r="AA1005" s="752"/>
      <c r="AB1005" s="752"/>
      <c r="AC1005" s="752"/>
      <c r="AD1005" s="752"/>
      <c r="AE1005" s="752"/>
      <c r="AF1005" s="752"/>
      <c r="AG1005" s="752"/>
      <c r="AH1005" s="752"/>
      <c r="AI1005" s="752"/>
      <c r="AJ1005" s="752"/>
      <c r="AK1005" s="752"/>
      <c r="AL1005" s="752"/>
      <c r="AM1005" s="752"/>
      <c r="AN1005" s="752"/>
      <c r="AO1005" s="752"/>
      <c r="AP1005" s="752"/>
    </row>
    <row r="1006">
      <c r="A1006" s="67"/>
      <c r="B1006" s="101"/>
      <c r="C1006" s="74"/>
      <c r="D1006" s="67"/>
      <c r="E1006" s="67"/>
      <c r="F1006" s="74"/>
      <c r="G1006" s="74"/>
      <c r="H1006" s="74"/>
      <c r="I1006" s="67"/>
      <c r="J1006" s="67"/>
      <c r="K1006" s="74"/>
      <c r="L1006" s="74"/>
      <c r="M1006" s="74"/>
      <c r="N1006" s="74"/>
      <c r="O1006" s="74"/>
      <c r="P1006" s="74"/>
      <c r="Q1006" s="74"/>
      <c r="R1006" s="74"/>
      <c r="S1006" s="752"/>
      <c r="T1006" s="95"/>
      <c r="U1006" s="752"/>
      <c r="V1006" s="752"/>
      <c r="W1006" s="752"/>
      <c r="X1006" s="752"/>
      <c r="Y1006" s="752"/>
      <c r="Z1006" s="752"/>
      <c r="AA1006" s="752"/>
      <c r="AB1006" s="752"/>
      <c r="AC1006" s="752"/>
      <c r="AD1006" s="752"/>
      <c r="AE1006" s="752"/>
      <c r="AF1006" s="752"/>
      <c r="AG1006" s="752"/>
      <c r="AH1006" s="752"/>
      <c r="AI1006" s="752"/>
      <c r="AJ1006" s="752"/>
      <c r="AK1006" s="752"/>
      <c r="AL1006" s="752"/>
      <c r="AM1006" s="752"/>
      <c r="AN1006" s="752"/>
      <c r="AO1006" s="752"/>
      <c r="AP1006" s="752"/>
    </row>
    <row r="1007">
      <c r="A1007" s="67"/>
      <c r="B1007" s="101"/>
      <c r="C1007" s="74"/>
      <c r="D1007" s="67"/>
      <c r="E1007" s="67"/>
      <c r="F1007" s="74"/>
      <c r="G1007" s="74"/>
      <c r="H1007" s="74"/>
      <c r="I1007" s="67"/>
      <c r="J1007" s="67"/>
      <c r="K1007" s="74"/>
      <c r="L1007" s="74"/>
      <c r="M1007" s="74"/>
      <c r="N1007" s="74"/>
      <c r="O1007" s="74"/>
      <c r="P1007" s="74"/>
      <c r="Q1007" s="74"/>
      <c r="R1007" s="74"/>
      <c r="S1007" s="752"/>
      <c r="T1007" s="95"/>
      <c r="U1007" s="752"/>
      <c r="V1007" s="752"/>
      <c r="W1007" s="752"/>
      <c r="X1007" s="752"/>
      <c r="Y1007" s="752"/>
      <c r="Z1007" s="752"/>
      <c r="AA1007" s="752"/>
      <c r="AB1007" s="752"/>
      <c r="AC1007" s="752"/>
      <c r="AD1007" s="752"/>
      <c r="AE1007" s="752"/>
      <c r="AF1007" s="752"/>
      <c r="AG1007" s="752"/>
      <c r="AH1007" s="752"/>
      <c r="AI1007" s="752"/>
      <c r="AJ1007" s="752"/>
      <c r="AK1007" s="752"/>
      <c r="AL1007" s="752"/>
      <c r="AM1007" s="752"/>
      <c r="AN1007" s="752"/>
      <c r="AO1007" s="752"/>
      <c r="AP1007" s="752"/>
    </row>
    <row r="1008">
      <c r="A1008" s="67"/>
      <c r="B1008" s="101"/>
      <c r="C1008" s="74"/>
      <c r="D1008" s="67"/>
      <c r="E1008" s="67"/>
      <c r="F1008" s="74"/>
      <c r="G1008" s="74"/>
      <c r="H1008" s="74"/>
      <c r="I1008" s="67"/>
      <c r="J1008" s="67"/>
      <c r="K1008" s="74"/>
      <c r="L1008" s="74"/>
      <c r="M1008" s="74"/>
      <c r="N1008" s="74"/>
      <c r="O1008" s="74"/>
      <c r="P1008" s="74"/>
      <c r="Q1008" s="74"/>
      <c r="R1008" s="74"/>
      <c r="S1008" s="752"/>
      <c r="T1008" s="95"/>
      <c r="U1008" s="752"/>
      <c r="V1008" s="752"/>
      <c r="W1008" s="752"/>
      <c r="X1008" s="752"/>
      <c r="Y1008" s="752"/>
      <c r="Z1008" s="752"/>
      <c r="AA1008" s="752"/>
      <c r="AB1008" s="752"/>
      <c r="AC1008" s="752"/>
      <c r="AD1008" s="752"/>
      <c r="AE1008" s="752"/>
      <c r="AF1008" s="752"/>
      <c r="AG1008" s="752"/>
      <c r="AH1008" s="752"/>
      <c r="AI1008" s="752"/>
      <c r="AJ1008" s="752"/>
      <c r="AK1008" s="752"/>
      <c r="AL1008" s="752"/>
      <c r="AM1008" s="752"/>
      <c r="AN1008" s="752"/>
      <c r="AO1008" s="752"/>
      <c r="AP1008" s="752"/>
    </row>
    <row r="1009">
      <c r="A1009" s="67"/>
      <c r="B1009" s="101"/>
      <c r="C1009" s="74"/>
      <c r="D1009" s="67"/>
      <c r="E1009" s="67"/>
      <c r="F1009" s="74"/>
      <c r="G1009" s="74"/>
      <c r="H1009" s="74"/>
      <c r="I1009" s="67"/>
      <c r="J1009" s="67"/>
      <c r="K1009" s="74"/>
      <c r="L1009" s="74"/>
      <c r="M1009" s="74"/>
      <c r="N1009" s="74"/>
      <c r="O1009" s="74"/>
      <c r="P1009" s="74"/>
      <c r="Q1009" s="74"/>
      <c r="R1009" s="74"/>
      <c r="S1009" s="752"/>
      <c r="T1009" s="95"/>
      <c r="U1009" s="752"/>
      <c r="V1009" s="752"/>
      <c r="W1009" s="752"/>
      <c r="X1009" s="752"/>
      <c r="Y1009" s="752"/>
      <c r="Z1009" s="752"/>
      <c r="AA1009" s="752"/>
      <c r="AB1009" s="752"/>
      <c r="AC1009" s="752"/>
      <c r="AD1009" s="752"/>
      <c r="AE1009" s="752"/>
      <c r="AF1009" s="752"/>
      <c r="AG1009" s="752"/>
      <c r="AH1009" s="752"/>
      <c r="AI1009" s="752"/>
      <c r="AJ1009" s="752"/>
      <c r="AK1009" s="752"/>
      <c r="AL1009" s="752"/>
      <c r="AM1009" s="752"/>
      <c r="AN1009" s="752"/>
      <c r="AO1009" s="752"/>
      <c r="AP1009" s="752"/>
    </row>
    <row r="1010">
      <c r="A1010" s="67"/>
      <c r="B1010" s="101"/>
      <c r="C1010" s="74"/>
      <c r="D1010" s="67"/>
      <c r="E1010" s="67"/>
      <c r="F1010" s="74"/>
      <c r="G1010" s="74"/>
      <c r="H1010" s="74"/>
      <c r="I1010" s="67"/>
      <c r="J1010" s="67"/>
      <c r="K1010" s="74"/>
      <c r="L1010" s="74"/>
      <c r="M1010" s="74"/>
      <c r="N1010" s="74"/>
      <c r="O1010" s="74"/>
      <c r="P1010" s="74"/>
      <c r="Q1010" s="74"/>
      <c r="R1010" s="74"/>
      <c r="S1010" s="752"/>
      <c r="T1010" s="95"/>
      <c r="U1010" s="752"/>
      <c r="V1010" s="752"/>
      <c r="W1010" s="752"/>
      <c r="X1010" s="752"/>
      <c r="Y1010" s="752"/>
      <c r="Z1010" s="752"/>
      <c r="AA1010" s="752"/>
      <c r="AB1010" s="752"/>
      <c r="AC1010" s="752"/>
      <c r="AD1010" s="752"/>
      <c r="AE1010" s="752"/>
      <c r="AF1010" s="752"/>
      <c r="AG1010" s="752"/>
      <c r="AH1010" s="752"/>
      <c r="AI1010" s="752"/>
      <c r="AJ1010" s="752"/>
      <c r="AK1010" s="752"/>
      <c r="AL1010" s="752"/>
      <c r="AM1010" s="752"/>
      <c r="AN1010" s="752"/>
      <c r="AO1010" s="752"/>
      <c r="AP1010" s="752"/>
    </row>
    <row r="1011">
      <c r="A1011" s="67"/>
      <c r="B1011" s="101"/>
      <c r="C1011" s="74"/>
      <c r="D1011" s="67"/>
      <c r="E1011" s="67"/>
      <c r="F1011" s="74"/>
      <c r="G1011" s="74"/>
      <c r="H1011" s="74"/>
      <c r="I1011" s="67"/>
      <c r="J1011" s="67"/>
      <c r="K1011" s="74"/>
      <c r="L1011" s="74"/>
      <c r="M1011" s="74"/>
      <c r="N1011" s="74"/>
      <c r="O1011" s="74"/>
      <c r="P1011" s="74"/>
      <c r="Q1011" s="74"/>
      <c r="R1011" s="74"/>
      <c r="S1011" s="752"/>
      <c r="T1011" s="95"/>
      <c r="U1011" s="752"/>
      <c r="V1011" s="752"/>
      <c r="W1011" s="752"/>
      <c r="X1011" s="752"/>
      <c r="Y1011" s="752"/>
      <c r="Z1011" s="752"/>
      <c r="AA1011" s="752"/>
      <c r="AB1011" s="752"/>
      <c r="AC1011" s="752"/>
      <c r="AD1011" s="752"/>
      <c r="AE1011" s="752"/>
      <c r="AF1011" s="752"/>
      <c r="AG1011" s="752"/>
      <c r="AH1011" s="752"/>
      <c r="AI1011" s="752"/>
      <c r="AJ1011" s="752"/>
      <c r="AK1011" s="752"/>
      <c r="AL1011" s="752"/>
      <c r="AM1011" s="752"/>
      <c r="AN1011" s="752"/>
      <c r="AO1011" s="752"/>
      <c r="AP1011" s="752"/>
    </row>
    <row r="1012">
      <c r="A1012" s="67"/>
      <c r="B1012" s="101"/>
      <c r="C1012" s="74"/>
      <c r="D1012" s="67"/>
      <c r="E1012" s="67"/>
      <c r="F1012" s="74"/>
      <c r="G1012" s="74"/>
      <c r="H1012" s="74"/>
      <c r="I1012" s="67"/>
      <c r="J1012" s="67"/>
      <c r="K1012" s="74"/>
      <c r="L1012" s="74"/>
      <c r="M1012" s="74"/>
      <c r="N1012" s="74"/>
      <c r="O1012" s="74"/>
      <c r="P1012" s="74"/>
      <c r="Q1012" s="74"/>
      <c r="R1012" s="74"/>
      <c r="S1012" s="752"/>
      <c r="T1012" s="95"/>
      <c r="U1012" s="752"/>
      <c r="V1012" s="752"/>
      <c r="W1012" s="752"/>
      <c r="X1012" s="752"/>
      <c r="Y1012" s="752"/>
      <c r="Z1012" s="752"/>
      <c r="AA1012" s="752"/>
      <c r="AB1012" s="752"/>
      <c r="AC1012" s="752"/>
      <c r="AD1012" s="752"/>
      <c r="AE1012" s="752"/>
      <c r="AF1012" s="752"/>
      <c r="AG1012" s="752"/>
      <c r="AH1012" s="752"/>
      <c r="AI1012" s="752"/>
      <c r="AJ1012" s="752"/>
      <c r="AK1012" s="752"/>
      <c r="AL1012" s="752"/>
      <c r="AM1012" s="752"/>
      <c r="AN1012" s="752"/>
      <c r="AO1012" s="752"/>
      <c r="AP1012" s="752"/>
    </row>
    <row r="1013">
      <c r="A1013" s="67"/>
      <c r="B1013" s="101"/>
      <c r="C1013" s="74"/>
      <c r="D1013" s="67"/>
      <c r="E1013" s="67"/>
      <c r="F1013" s="74"/>
      <c r="G1013" s="74"/>
      <c r="H1013" s="74"/>
      <c r="I1013" s="67"/>
      <c r="J1013" s="67"/>
      <c r="K1013" s="74"/>
      <c r="L1013" s="74"/>
      <c r="M1013" s="74"/>
      <c r="N1013" s="74"/>
      <c r="O1013" s="74"/>
      <c r="P1013" s="74"/>
      <c r="Q1013" s="74"/>
      <c r="R1013" s="74"/>
      <c r="S1013" s="752"/>
      <c r="T1013" s="95"/>
      <c r="U1013" s="752"/>
      <c r="V1013" s="752"/>
      <c r="W1013" s="752"/>
      <c r="X1013" s="752"/>
      <c r="Y1013" s="752"/>
      <c r="Z1013" s="752"/>
      <c r="AA1013" s="752"/>
      <c r="AB1013" s="752"/>
      <c r="AC1013" s="752"/>
      <c r="AD1013" s="752"/>
      <c r="AE1013" s="752"/>
      <c r="AF1013" s="752"/>
      <c r="AG1013" s="752"/>
      <c r="AH1013" s="752"/>
      <c r="AI1013" s="752"/>
      <c r="AJ1013" s="752"/>
      <c r="AK1013" s="752"/>
      <c r="AL1013" s="752"/>
      <c r="AM1013" s="752"/>
      <c r="AN1013" s="752"/>
      <c r="AO1013" s="752"/>
      <c r="AP1013" s="752"/>
    </row>
    <row r="1014">
      <c r="A1014" s="67"/>
      <c r="B1014" s="101"/>
      <c r="C1014" s="74"/>
      <c r="D1014" s="67"/>
      <c r="E1014" s="67"/>
      <c r="F1014" s="74"/>
      <c r="G1014" s="74"/>
      <c r="H1014" s="74"/>
      <c r="I1014" s="67"/>
      <c r="J1014" s="67"/>
      <c r="K1014" s="74"/>
      <c r="L1014" s="74"/>
      <c r="M1014" s="74"/>
      <c r="N1014" s="74"/>
      <c r="O1014" s="74"/>
      <c r="P1014" s="74"/>
      <c r="Q1014" s="74"/>
      <c r="R1014" s="74"/>
      <c r="S1014" s="752"/>
      <c r="T1014" s="95"/>
      <c r="U1014" s="752"/>
      <c r="V1014" s="752"/>
      <c r="W1014" s="752"/>
      <c r="X1014" s="752"/>
      <c r="Y1014" s="752"/>
      <c r="Z1014" s="752"/>
      <c r="AA1014" s="752"/>
      <c r="AB1014" s="752"/>
      <c r="AC1014" s="752"/>
      <c r="AD1014" s="752"/>
      <c r="AE1014" s="752"/>
      <c r="AF1014" s="752"/>
      <c r="AG1014" s="752"/>
      <c r="AH1014" s="752"/>
      <c r="AI1014" s="752"/>
      <c r="AJ1014" s="752"/>
      <c r="AK1014" s="752"/>
      <c r="AL1014" s="752"/>
      <c r="AM1014" s="752"/>
      <c r="AN1014" s="752"/>
      <c r="AO1014" s="752"/>
      <c r="AP1014" s="752"/>
    </row>
    <row r="1015">
      <c r="A1015" s="67"/>
      <c r="B1015" s="101"/>
      <c r="C1015" s="74"/>
      <c r="D1015" s="67"/>
      <c r="E1015" s="67"/>
      <c r="F1015" s="74"/>
      <c r="G1015" s="74"/>
      <c r="H1015" s="74"/>
      <c r="I1015" s="67"/>
      <c r="J1015" s="67"/>
      <c r="K1015" s="74"/>
      <c r="L1015" s="74"/>
      <c r="M1015" s="74"/>
      <c r="N1015" s="74"/>
      <c r="O1015" s="74"/>
      <c r="P1015" s="74"/>
      <c r="Q1015" s="74"/>
      <c r="R1015" s="74"/>
      <c r="S1015" s="752"/>
      <c r="T1015" s="95"/>
      <c r="U1015" s="752"/>
      <c r="V1015" s="752"/>
      <c r="W1015" s="752"/>
      <c r="X1015" s="752"/>
      <c r="Y1015" s="752"/>
      <c r="Z1015" s="752"/>
      <c r="AA1015" s="752"/>
      <c r="AB1015" s="752"/>
      <c r="AC1015" s="752"/>
      <c r="AD1015" s="752"/>
      <c r="AE1015" s="752"/>
      <c r="AF1015" s="752"/>
      <c r="AG1015" s="752"/>
      <c r="AH1015" s="752"/>
      <c r="AI1015" s="752"/>
      <c r="AJ1015" s="752"/>
      <c r="AK1015" s="752"/>
      <c r="AL1015" s="752"/>
      <c r="AM1015" s="752"/>
      <c r="AN1015" s="752"/>
      <c r="AO1015" s="752"/>
      <c r="AP1015" s="752"/>
    </row>
    <row r="1016">
      <c r="A1016" s="67"/>
      <c r="B1016" s="101"/>
      <c r="C1016" s="74"/>
      <c r="D1016" s="67"/>
      <c r="E1016" s="67"/>
      <c r="F1016" s="74"/>
      <c r="G1016" s="74"/>
      <c r="H1016" s="74"/>
      <c r="I1016" s="67"/>
      <c r="J1016" s="67"/>
      <c r="K1016" s="74"/>
      <c r="L1016" s="74"/>
      <c r="M1016" s="74"/>
      <c r="N1016" s="74"/>
      <c r="O1016" s="74"/>
      <c r="P1016" s="74"/>
      <c r="Q1016" s="74"/>
      <c r="R1016" s="74"/>
      <c r="S1016" s="752"/>
      <c r="T1016" s="95"/>
      <c r="U1016" s="752"/>
      <c r="V1016" s="752"/>
      <c r="W1016" s="752"/>
      <c r="X1016" s="752"/>
      <c r="Y1016" s="752"/>
      <c r="Z1016" s="752"/>
      <c r="AA1016" s="752"/>
      <c r="AB1016" s="752"/>
      <c r="AC1016" s="752"/>
      <c r="AD1016" s="752"/>
      <c r="AE1016" s="752"/>
      <c r="AF1016" s="752"/>
      <c r="AG1016" s="752"/>
      <c r="AH1016" s="752"/>
      <c r="AI1016" s="752"/>
      <c r="AJ1016" s="752"/>
      <c r="AK1016" s="752"/>
      <c r="AL1016" s="752"/>
      <c r="AM1016" s="752"/>
      <c r="AN1016" s="752"/>
      <c r="AO1016" s="752"/>
      <c r="AP1016" s="752"/>
    </row>
    <row r="1017">
      <c r="A1017" s="67"/>
      <c r="B1017" s="101"/>
      <c r="C1017" s="74"/>
      <c r="D1017" s="67"/>
      <c r="E1017" s="67"/>
      <c r="F1017" s="74"/>
      <c r="G1017" s="74"/>
      <c r="H1017" s="74"/>
      <c r="I1017" s="67"/>
      <c r="J1017" s="67"/>
      <c r="K1017" s="74"/>
      <c r="L1017" s="74"/>
      <c r="M1017" s="74"/>
      <c r="N1017" s="74"/>
      <c r="O1017" s="74"/>
      <c r="P1017" s="74"/>
      <c r="Q1017" s="74"/>
      <c r="R1017" s="74"/>
      <c r="S1017" s="752"/>
      <c r="T1017" s="95"/>
      <c r="U1017" s="752"/>
      <c r="V1017" s="752"/>
      <c r="W1017" s="752"/>
      <c r="X1017" s="752"/>
      <c r="Y1017" s="752"/>
      <c r="Z1017" s="752"/>
      <c r="AA1017" s="752"/>
      <c r="AB1017" s="752"/>
      <c r="AC1017" s="752"/>
      <c r="AD1017" s="752"/>
      <c r="AE1017" s="752"/>
      <c r="AF1017" s="752"/>
      <c r="AG1017" s="752"/>
      <c r="AH1017" s="752"/>
      <c r="AI1017" s="752"/>
      <c r="AJ1017" s="752"/>
      <c r="AK1017" s="752"/>
      <c r="AL1017" s="752"/>
      <c r="AM1017" s="752"/>
      <c r="AN1017" s="752"/>
      <c r="AO1017" s="752"/>
      <c r="AP1017" s="752"/>
    </row>
    <row r="1018">
      <c r="A1018" s="67"/>
      <c r="B1018" s="101"/>
      <c r="C1018" s="74"/>
      <c r="D1018" s="67"/>
      <c r="E1018" s="67"/>
      <c r="F1018" s="74"/>
      <c r="G1018" s="74"/>
      <c r="H1018" s="74"/>
      <c r="I1018" s="67"/>
      <c r="J1018" s="67"/>
      <c r="K1018" s="74"/>
      <c r="L1018" s="74"/>
      <c r="M1018" s="74"/>
      <c r="N1018" s="74"/>
      <c r="O1018" s="74"/>
      <c r="P1018" s="74"/>
      <c r="Q1018" s="74"/>
      <c r="R1018" s="74"/>
      <c r="S1018" s="752"/>
      <c r="T1018" s="95"/>
      <c r="U1018" s="752"/>
      <c r="V1018" s="752"/>
      <c r="W1018" s="752"/>
      <c r="X1018" s="752"/>
      <c r="Y1018" s="752"/>
      <c r="Z1018" s="752"/>
      <c r="AA1018" s="752"/>
      <c r="AB1018" s="752"/>
      <c r="AC1018" s="752"/>
      <c r="AD1018" s="752"/>
      <c r="AE1018" s="752"/>
      <c r="AF1018" s="752"/>
      <c r="AG1018" s="752"/>
      <c r="AH1018" s="752"/>
      <c r="AI1018" s="752"/>
      <c r="AJ1018" s="752"/>
      <c r="AK1018" s="752"/>
      <c r="AL1018" s="752"/>
      <c r="AM1018" s="752"/>
      <c r="AN1018" s="752"/>
      <c r="AO1018" s="752"/>
      <c r="AP1018" s="752"/>
    </row>
    <row r="1019">
      <c r="A1019" s="67"/>
      <c r="B1019" s="101"/>
      <c r="C1019" s="74"/>
      <c r="D1019" s="67"/>
      <c r="E1019" s="67"/>
      <c r="F1019" s="74"/>
      <c r="G1019" s="74"/>
      <c r="H1019" s="74"/>
      <c r="I1019" s="67"/>
      <c r="J1019" s="67"/>
      <c r="K1019" s="74"/>
      <c r="L1019" s="74"/>
      <c r="M1019" s="74"/>
      <c r="N1019" s="74"/>
      <c r="O1019" s="74"/>
      <c r="P1019" s="74"/>
      <c r="Q1019" s="74"/>
      <c r="R1019" s="74"/>
      <c r="S1019" s="752"/>
      <c r="T1019" s="95"/>
      <c r="U1019" s="752"/>
      <c r="V1019" s="752"/>
      <c r="W1019" s="752"/>
      <c r="X1019" s="752"/>
      <c r="Y1019" s="752"/>
      <c r="Z1019" s="752"/>
      <c r="AA1019" s="752"/>
      <c r="AB1019" s="752"/>
      <c r="AC1019" s="752"/>
      <c r="AD1019" s="752"/>
      <c r="AE1019" s="752"/>
      <c r="AF1019" s="752"/>
      <c r="AG1019" s="752"/>
      <c r="AH1019" s="752"/>
      <c r="AI1019" s="752"/>
      <c r="AJ1019" s="752"/>
      <c r="AK1019" s="752"/>
      <c r="AL1019" s="752"/>
      <c r="AM1019" s="752"/>
      <c r="AN1019" s="752"/>
      <c r="AO1019" s="752"/>
      <c r="AP1019" s="752"/>
    </row>
    <row r="1020">
      <c r="A1020" s="67"/>
      <c r="B1020" s="101"/>
      <c r="C1020" s="74"/>
      <c r="D1020" s="67"/>
      <c r="E1020" s="67"/>
      <c r="F1020" s="74"/>
      <c r="G1020" s="74"/>
      <c r="H1020" s="74"/>
      <c r="I1020" s="67"/>
      <c r="J1020" s="67"/>
      <c r="K1020" s="74"/>
      <c r="L1020" s="74"/>
      <c r="M1020" s="74"/>
      <c r="N1020" s="74"/>
      <c r="O1020" s="74"/>
      <c r="P1020" s="74"/>
      <c r="Q1020" s="74"/>
      <c r="R1020" s="74"/>
      <c r="S1020" s="752"/>
      <c r="T1020" s="95"/>
      <c r="U1020" s="752"/>
      <c r="V1020" s="752"/>
      <c r="W1020" s="752"/>
      <c r="X1020" s="752"/>
      <c r="Y1020" s="752"/>
      <c r="Z1020" s="752"/>
      <c r="AA1020" s="752"/>
      <c r="AB1020" s="752"/>
      <c r="AC1020" s="752"/>
      <c r="AD1020" s="752"/>
      <c r="AE1020" s="752"/>
      <c r="AF1020" s="752"/>
      <c r="AG1020" s="752"/>
      <c r="AH1020" s="752"/>
      <c r="AI1020" s="752"/>
      <c r="AJ1020" s="752"/>
      <c r="AK1020" s="752"/>
      <c r="AL1020" s="752"/>
      <c r="AM1020" s="752"/>
      <c r="AN1020" s="752"/>
      <c r="AO1020" s="752"/>
      <c r="AP1020" s="752"/>
    </row>
    <row r="1021">
      <c r="A1021" s="67"/>
      <c r="B1021" s="101"/>
      <c r="C1021" s="74"/>
      <c r="D1021" s="67"/>
      <c r="E1021" s="67"/>
      <c r="F1021" s="74"/>
      <c r="G1021" s="74"/>
      <c r="H1021" s="74"/>
      <c r="I1021" s="67"/>
      <c r="J1021" s="67"/>
      <c r="K1021" s="74"/>
      <c r="L1021" s="74"/>
      <c r="M1021" s="74"/>
      <c r="N1021" s="74"/>
      <c r="O1021" s="74"/>
      <c r="P1021" s="74"/>
      <c r="Q1021" s="74"/>
      <c r="R1021" s="74"/>
      <c r="S1021" s="752"/>
      <c r="T1021" s="95"/>
      <c r="U1021" s="752"/>
      <c r="V1021" s="752"/>
      <c r="W1021" s="752"/>
      <c r="X1021" s="752"/>
      <c r="Y1021" s="752"/>
      <c r="Z1021" s="752"/>
      <c r="AA1021" s="752"/>
      <c r="AB1021" s="752"/>
      <c r="AC1021" s="752"/>
      <c r="AD1021" s="752"/>
      <c r="AE1021" s="752"/>
      <c r="AF1021" s="752"/>
      <c r="AG1021" s="752"/>
      <c r="AH1021" s="752"/>
      <c r="AI1021" s="752"/>
      <c r="AJ1021" s="752"/>
      <c r="AK1021" s="752"/>
      <c r="AL1021" s="752"/>
      <c r="AM1021" s="752"/>
      <c r="AN1021" s="752"/>
      <c r="AO1021" s="752"/>
      <c r="AP1021" s="752"/>
    </row>
    <row r="1022">
      <c r="A1022" s="67"/>
      <c r="B1022" s="101"/>
      <c r="C1022" s="74"/>
      <c r="D1022" s="67"/>
      <c r="E1022" s="67"/>
      <c r="F1022" s="74"/>
      <c r="G1022" s="74"/>
      <c r="H1022" s="74"/>
      <c r="I1022" s="67"/>
      <c r="J1022" s="67"/>
      <c r="K1022" s="74"/>
      <c r="L1022" s="74"/>
      <c r="M1022" s="74"/>
      <c r="N1022" s="74"/>
      <c r="O1022" s="74"/>
      <c r="P1022" s="74"/>
      <c r="Q1022" s="74"/>
      <c r="R1022" s="74"/>
      <c r="S1022" s="752"/>
      <c r="T1022" s="95"/>
      <c r="U1022" s="752"/>
      <c r="V1022" s="752"/>
      <c r="W1022" s="752"/>
      <c r="X1022" s="752"/>
      <c r="Y1022" s="752"/>
      <c r="Z1022" s="752"/>
      <c r="AA1022" s="752"/>
      <c r="AB1022" s="752"/>
      <c r="AC1022" s="752"/>
      <c r="AD1022" s="752"/>
      <c r="AE1022" s="752"/>
      <c r="AF1022" s="752"/>
      <c r="AG1022" s="752"/>
      <c r="AH1022" s="752"/>
      <c r="AI1022" s="752"/>
      <c r="AJ1022" s="752"/>
      <c r="AK1022" s="752"/>
      <c r="AL1022" s="752"/>
      <c r="AM1022" s="752"/>
      <c r="AN1022" s="752"/>
      <c r="AO1022" s="752"/>
      <c r="AP1022" s="752"/>
    </row>
    <row r="1023">
      <c r="A1023" s="67"/>
      <c r="B1023" s="101"/>
      <c r="C1023" s="74"/>
      <c r="D1023" s="67"/>
      <c r="E1023" s="67"/>
      <c r="F1023" s="74"/>
      <c r="G1023" s="74"/>
      <c r="H1023" s="74"/>
      <c r="I1023" s="67"/>
      <c r="J1023" s="67"/>
      <c r="K1023" s="74"/>
      <c r="L1023" s="74"/>
      <c r="M1023" s="74"/>
      <c r="N1023" s="74"/>
      <c r="O1023" s="74"/>
      <c r="P1023" s="74"/>
      <c r="Q1023" s="74"/>
      <c r="R1023" s="74"/>
      <c r="S1023" s="752"/>
      <c r="T1023" s="95"/>
      <c r="U1023" s="752"/>
      <c r="V1023" s="752"/>
      <c r="W1023" s="752"/>
      <c r="X1023" s="752"/>
      <c r="Y1023" s="752"/>
      <c r="Z1023" s="752"/>
      <c r="AA1023" s="752"/>
      <c r="AB1023" s="752"/>
      <c r="AC1023" s="752"/>
      <c r="AD1023" s="752"/>
      <c r="AE1023" s="752"/>
      <c r="AF1023" s="752"/>
      <c r="AG1023" s="752"/>
      <c r="AH1023" s="752"/>
      <c r="AI1023" s="752"/>
      <c r="AJ1023" s="752"/>
      <c r="AK1023" s="752"/>
      <c r="AL1023" s="752"/>
      <c r="AM1023" s="752"/>
      <c r="AN1023" s="752"/>
      <c r="AO1023" s="752"/>
      <c r="AP1023" s="752"/>
    </row>
    <row r="1024">
      <c r="A1024" s="67"/>
      <c r="B1024" s="101"/>
      <c r="C1024" s="74"/>
      <c r="D1024" s="67"/>
      <c r="E1024" s="67"/>
      <c r="F1024" s="74"/>
      <c r="G1024" s="74"/>
      <c r="H1024" s="74"/>
      <c r="I1024" s="67"/>
      <c r="J1024" s="67"/>
      <c r="K1024" s="74"/>
      <c r="L1024" s="74"/>
      <c r="M1024" s="74"/>
      <c r="N1024" s="74"/>
      <c r="O1024" s="74"/>
      <c r="P1024" s="74"/>
      <c r="Q1024" s="74"/>
      <c r="R1024" s="74"/>
      <c r="S1024" s="752"/>
      <c r="T1024" s="95"/>
      <c r="U1024" s="752"/>
      <c r="V1024" s="752"/>
      <c r="W1024" s="752"/>
      <c r="X1024" s="752"/>
      <c r="Y1024" s="752"/>
      <c r="Z1024" s="752"/>
      <c r="AA1024" s="752"/>
      <c r="AB1024" s="752"/>
      <c r="AC1024" s="752"/>
      <c r="AD1024" s="752"/>
      <c r="AE1024" s="752"/>
      <c r="AF1024" s="752"/>
      <c r="AG1024" s="752"/>
      <c r="AH1024" s="752"/>
      <c r="AI1024" s="752"/>
      <c r="AJ1024" s="752"/>
      <c r="AK1024" s="752"/>
      <c r="AL1024" s="752"/>
      <c r="AM1024" s="752"/>
      <c r="AN1024" s="752"/>
      <c r="AO1024" s="752"/>
      <c r="AP1024" s="752"/>
    </row>
    <row r="1025">
      <c r="A1025" s="67"/>
      <c r="B1025" s="101"/>
      <c r="C1025" s="74"/>
      <c r="D1025" s="67"/>
      <c r="E1025" s="67"/>
      <c r="F1025" s="74"/>
      <c r="G1025" s="74"/>
      <c r="H1025" s="74"/>
      <c r="I1025" s="67"/>
      <c r="J1025" s="67"/>
      <c r="K1025" s="74"/>
      <c r="L1025" s="74"/>
      <c r="M1025" s="74"/>
      <c r="N1025" s="74"/>
      <c r="O1025" s="74"/>
      <c r="P1025" s="74"/>
      <c r="Q1025" s="74"/>
      <c r="R1025" s="74"/>
      <c r="S1025" s="752"/>
      <c r="T1025" s="95"/>
      <c r="U1025" s="752"/>
      <c r="V1025" s="752"/>
      <c r="W1025" s="752"/>
      <c r="X1025" s="752"/>
      <c r="Y1025" s="752"/>
      <c r="Z1025" s="752"/>
      <c r="AA1025" s="752"/>
      <c r="AB1025" s="752"/>
      <c r="AC1025" s="752"/>
      <c r="AD1025" s="752"/>
      <c r="AE1025" s="752"/>
      <c r="AF1025" s="752"/>
      <c r="AG1025" s="752"/>
      <c r="AH1025" s="752"/>
      <c r="AI1025" s="752"/>
      <c r="AJ1025" s="752"/>
      <c r="AK1025" s="752"/>
      <c r="AL1025" s="752"/>
      <c r="AM1025" s="752"/>
      <c r="AN1025" s="752"/>
      <c r="AO1025" s="752"/>
      <c r="AP1025" s="752"/>
    </row>
    <row r="1026">
      <c r="A1026" s="67"/>
      <c r="B1026" s="101"/>
      <c r="C1026" s="74"/>
      <c r="D1026" s="67"/>
      <c r="E1026" s="67"/>
      <c r="F1026" s="74"/>
      <c r="G1026" s="74"/>
      <c r="H1026" s="74"/>
      <c r="I1026" s="67"/>
      <c r="J1026" s="67"/>
      <c r="K1026" s="74"/>
      <c r="L1026" s="74"/>
      <c r="M1026" s="74"/>
      <c r="N1026" s="74"/>
      <c r="O1026" s="74"/>
      <c r="P1026" s="74"/>
      <c r="Q1026" s="74"/>
      <c r="R1026" s="74"/>
      <c r="S1026" s="752"/>
      <c r="T1026" s="95"/>
      <c r="U1026" s="752"/>
      <c r="V1026" s="752"/>
      <c r="W1026" s="752"/>
      <c r="X1026" s="752"/>
      <c r="Y1026" s="752"/>
      <c r="Z1026" s="752"/>
      <c r="AA1026" s="752"/>
      <c r="AB1026" s="752"/>
      <c r="AC1026" s="752"/>
      <c r="AD1026" s="752"/>
      <c r="AE1026" s="752"/>
      <c r="AF1026" s="752"/>
      <c r="AG1026" s="752"/>
      <c r="AH1026" s="752"/>
      <c r="AI1026" s="752"/>
      <c r="AJ1026" s="752"/>
      <c r="AK1026" s="752"/>
      <c r="AL1026" s="752"/>
      <c r="AM1026" s="752"/>
      <c r="AN1026" s="752"/>
      <c r="AO1026" s="752"/>
      <c r="AP1026" s="752"/>
    </row>
    <row r="1027">
      <c r="A1027" s="67"/>
      <c r="B1027" s="101"/>
      <c r="C1027" s="74"/>
      <c r="D1027" s="67"/>
      <c r="E1027" s="67"/>
      <c r="F1027" s="74"/>
      <c r="G1027" s="74"/>
      <c r="H1027" s="74"/>
      <c r="I1027" s="67"/>
      <c r="J1027" s="67"/>
      <c r="K1027" s="74"/>
      <c r="L1027" s="74"/>
      <c r="M1027" s="74"/>
      <c r="N1027" s="74"/>
      <c r="O1027" s="74"/>
      <c r="P1027" s="74"/>
      <c r="Q1027" s="74"/>
      <c r="R1027" s="74"/>
      <c r="S1027" s="752"/>
      <c r="T1027" s="95"/>
      <c r="U1027" s="752"/>
      <c r="V1027" s="752"/>
      <c r="W1027" s="752"/>
      <c r="X1027" s="752"/>
      <c r="Y1027" s="752"/>
      <c r="Z1027" s="752"/>
      <c r="AA1027" s="752"/>
      <c r="AB1027" s="752"/>
      <c r="AC1027" s="752"/>
      <c r="AD1027" s="752"/>
      <c r="AE1027" s="752"/>
      <c r="AF1027" s="752"/>
      <c r="AG1027" s="752"/>
      <c r="AH1027" s="752"/>
      <c r="AI1027" s="752"/>
      <c r="AJ1027" s="752"/>
      <c r="AK1027" s="752"/>
      <c r="AL1027" s="752"/>
      <c r="AM1027" s="752"/>
      <c r="AN1027" s="752"/>
      <c r="AO1027" s="752"/>
      <c r="AP1027" s="752"/>
    </row>
    <row r="1028">
      <c r="A1028" s="67"/>
      <c r="B1028" s="101"/>
      <c r="C1028" s="74"/>
      <c r="D1028" s="67"/>
      <c r="E1028" s="67"/>
      <c r="F1028" s="74"/>
      <c r="G1028" s="74"/>
      <c r="H1028" s="74"/>
      <c r="I1028" s="67"/>
      <c r="J1028" s="67"/>
      <c r="K1028" s="74"/>
      <c r="L1028" s="74"/>
      <c r="M1028" s="74"/>
      <c r="N1028" s="74"/>
      <c r="O1028" s="74"/>
      <c r="P1028" s="74"/>
      <c r="Q1028" s="74"/>
      <c r="R1028" s="74"/>
      <c r="S1028" s="752"/>
      <c r="T1028" s="95"/>
      <c r="U1028" s="752"/>
      <c r="V1028" s="752"/>
      <c r="W1028" s="752"/>
      <c r="X1028" s="752"/>
      <c r="Y1028" s="752"/>
      <c r="Z1028" s="752"/>
      <c r="AA1028" s="752"/>
      <c r="AB1028" s="752"/>
      <c r="AC1028" s="752"/>
      <c r="AD1028" s="752"/>
      <c r="AE1028" s="752"/>
      <c r="AF1028" s="752"/>
      <c r="AG1028" s="752"/>
      <c r="AH1028" s="752"/>
      <c r="AI1028" s="752"/>
      <c r="AJ1028" s="752"/>
      <c r="AK1028" s="752"/>
      <c r="AL1028" s="752"/>
      <c r="AM1028" s="752"/>
      <c r="AN1028" s="752"/>
      <c r="AO1028" s="752"/>
      <c r="AP1028" s="752"/>
    </row>
    <row r="1029">
      <c r="A1029" s="67"/>
      <c r="B1029" s="101"/>
      <c r="C1029" s="74"/>
      <c r="D1029" s="67"/>
      <c r="E1029" s="67"/>
      <c r="F1029" s="74"/>
      <c r="G1029" s="74"/>
      <c r="H1029" s="74"/>
      <c r="I1029" s="67"/>
      <c r="J1029" s="67"/>
      <c r="K1029" s="74"/>
      <c r="L1029" s="74"/>
      <c r="M1029" s="74"/>
      <c r="N1029" s="74"/>
      <c r="O1029" s="74"/>
      <c r="P1029" s="74"/>
      <c r="Q1029" s="74"/>
      <c r="R1029" s="74"/>
      <c r="S1029" s="752"/>
      <c r="T1029" s="95"/>
      <c r="U1029" s="752"/>
      <c r="V1029" s="752"/>
      <c r="W1029" s="752"/>
      <c r="X1029" s="752"/>
      <c r="Y1029" s="752"/>
      <c r="Z1029" s="752"/>
      <c r="AA1029" s="752"/>
      <c r="AB1029" s="752"/>
      <c r="AC1029" s="752"/>
      <c r="AD1029" s="752"/>
      <c r="AE1029" s="752"/>
      <c r="AF1029" s="752"/>
      <c r="AG1029" s="752"/>
      <c r="AH1029" s="752"/>
      <c r="AI1029" s="752"/>
      <c r="AJ1029" s="752"/>
      <c r="AK1029" s="752"/>
      <c r="AL1029" s="752"/>
      <c r="AM1029" s="752"/>
      <c r="AN1029" s="752"/>
      <c r="AO1029" s="752"/>
      <c r="AP1029" s="752"/>
    </row>
    <row r="1030">
      <c r="A1030" s="67"/>
      <c r="B1030" s="101"/>
      <c r="C1030" s="74"/>
      <c r="D1030" s="67"/>
      <c r="E1030" s="67"/>
      <c r="F1030" s="74"/>
      <c r="G1030" s="74"/>
      <c r="H1030" s="74"/>
      <c r="I1030" s="67"/>
      <c r="J1030" s="67"/>
      <c r="K1030" s="74"/>
      <c r="L1030" s="74"/>
      <c r="M1030" s="74"/>
      <c r="N1030" s="74"/>
      <c r="O1030" s="74"/>
      <c r="P1030" s="74"/>
      <c r="Q1030" s="74"/>
      <c r="R1030" s="74"/>
      <c r="S1030" s="752"/>
      <c r="T1030" s="95"/>
      <c r="U1030" s="752"/>
      <c r="V1030" s="752"/>
      <c r="W1030" s="752"/>
      <c r="X1030" s="752"/>
      <c r="Y1030" s="752"/>
      <c r="Z1030" s="752"/>
      <c r="AA1030" s="752"/>
      <c r="AB1030" s="752"/>
      <c r="AC1030" s="752"/>
      <c r="AD1030" s="752"/>
      <c r="AE1030" s="752"/>
      <c r="AF1030" s="752"/>
      <c r="AG1030" s="752"/>
      <c r="AH1030" s="752"/>
      <c r="AI1030" s="752"/>
      <c r="AJ1030" s="752"/>
      <c r="AK1030" s="752"/>
      <c r="AL1030" s="752"/>
      <c r="AM1030" s="752"/>
      <c r="AN1030" s="752"/>
      <c r="AO1030" s="752"/>
      <c r="AP1030" s="752"/>
    </row>
    <row r="1031">
      <c r="A1031" s="67"/>
      <c r="B1031" s="101"/>
      <c r="C1031" s="74"/>
      <c r="D1031" s="67"/>
      <c r="E1031" s="67"/>
      <c r="F1031" s="74"/>
      <c r="G1031" s="74"/>
      <c r="H1031" s="74"/>
      <c r="I1031" s="67"/>
      <c r="J1031" s="67"/>
      <c r="K1031" s="74"/>
      <c r="L1031" s="74"/>
      <c r="M1031" s="74"/>
      <c r="N1031" s="74"/>
      <c r="O1031" s="74"/>
      <c r="P1031" s="74"/>
      <c r="Q1031" s="74"/>
      <c r="R1031" s="74"/>
      <c r="S1031" s="752"/>
      <c r="T1031" s="95"/>
      <c r="U1031" s="752"/>
      <c r="V1031" s="752"/>
      <c r="W1031" s="752"/>
      <c r="X1031" s="752"/>
      <c r="Y1031" s="752"/>
      <c r="Z1031" s="752"/>
      <c r="AA1031" s="752"/>
      <c r="AB1031" s="752"/>
      <c r="AC1031" s="752"/>
      <c r="AD1031" s="752"/>
      <c r="AE1031" s="752"/>
      <c r="AF1031" s="752"/>
      <c r="AG1031" s="752"/>
      <c r="AH1031" s="752"/>
      <c r="AI1031" s="752"/>
      <c r="AJ1031" s="752"/>
      <c r="AK1031" s="752"/>
      <c r="AL1031" s="752"/>
      <c r="AM1031" s="752"/>
      <c r="AN1031" s="752"/>
      <c r="AO1031" s="752"/>
      <c r="AP1031" s="752"/>
    </row>
    <row r="1032">
      <c r="A1032" s="67"/>
      <c r="B1032" s="101"/>
      <c r="C1032" s="74"/>
      <c r="D1032" s="67"/>
      <c r="E1032" s="67"/>
      <c r="F1032" s="74"/>
      <c r="G1032" s="74"/>
      <c r="H1032" s="74"/>
      <c r="I1032" s="67"/>
      <c r="J1032" s="67"/>
      <c r="K1032" s="74"/>
      <c r="L1032" s="74"/>
      <c r="M1032" s="74"/>
      <c r="N1032" s="74"/>
      <c r="O1032" s="74"/>
      <c r="P1032" s="74"/>
      <c r="Q1032" s="74"/>
      <c r="R1032" s="74"/>
      <c r="S1032" s="752"/>
      <c r="T1032" s="95"/>
      <c r="U1032" s="752"/>
      <c r="V1032" s="752"/>
      <c r="W1032" s="752"/>
      <c r="X1032" s="752"/>
      <c r="Y1032" s="752"/>
      <c r="Z1032" s="752"/>
      <c r="AA1032" s="752"/>
      <c r="AB1032" s="752"/>
      <c r="AC1032" s="752"/>
      <c r="AD1032" s="752"/>
      <c r="AE1032" s="752"/>
      <c r="AF1032" s="752"/>
      <c r="AG1032" s="752"/>
      <c r="AH1032" s="752"/>
      <c r="AI1032" s="752"/>
      <c r="AJ1032" s="752"/>
      <c r="AK1032" s="752"/>
      <c r="AL1032" s="752"/>
      <c r="AM1032" s="752"/>
      <c r="AN1032" s="752"/>
      <c r="AO1032" s="752"/>
      <c r="AP1032" s="752"/>
    </row>
    <row r="1033">
      <c r="A1033" s="67"/>
      <c r="B1033" s="101"/>
      <c r="C1033" s="74"/>
      <c r="D1033" s="67"/>
      <c r="E1033" s="67"/>
      <c r="F1033" s="74"/>
      <c r="G1033" s="74"/>
      <c r="H1033" s="74"/>
      <c r="I1033" s="67"/>
      <c r="J1033" s="67"/>
      <c r="K1033" s="74"/>
      <c r="L1033" s="74"/>
      <c r="M1033" s="74"/>
      <c r="N1033" s="74"/>
      <c r="O1033" s="74"/>
      <c r="P1033" s="74"/>
      <c r="Q1033" s="74"/>
      <c r="R1033" s="74"/>
      <c r="S1033" s="752"/>
      <c r="T1033" s="95"/>
      <c r="U1033" s="752"/>
      <c r="V1033" s="752"/>
      <c r="W1033" s="752"/>
      <c r="X1033" s="752"/>
      <c r="Y1033" s="752"/>
      <c r="Z1033" s="752"/>
      <c r="AA1033" s="752"/>
      <c r="AB1033" s="752"/>
      <c r="AC1033" s="752"/>
      <c r="AD1033" s="752"/>
      <c r="AE1033" s="752"/>
      <c r="AF1033" s="752"/>
      <c r="AG1033" s="752"/>
      <c r="AH1033" s="752"/>
      <c r="AI1033" s="752"/>
      <c r="AJ1033" s="752"/>
      <c r="AK1033" s="752"/>
      <c r="AL1033" s="752"/>
      <c r="AM1033" s="752"/>
      <c r="AN1033" s="752"/>
      <c r="AO1033" s="752"/>
      <c r="AP1033" s="752"/>
    </row>
    <row r="1034">
      <c r="A1034" s="67"/>
      <c r="B1034" s="101"/>
      <c r="C1034" s="74"/>
      <c r="D1034" s="67"/>
      <c r="E1034" s="67"/>
      <c r="F1034" s="74"/>
      <c r="G1034" s="74"/>
      <c r="H1034" s="74"/>
      <c r="I1034" s="67"/>
      <c r="J1034" s="67"/>
      <c r="K1034" s="74"/>
      <c r="L1034" s="74"/>
      <c r="M1034" s="74"/>
      <c r="N1034" s="74"/>
      <c r="O1034" s="74"/>
      <c r="P1034" s="74"/>
      <c r="Q1034" s="74"/>
      <c r="R1034" s="74"/>
      <c r="S1034" s="752"/>
      <c r="T1034" s="95"/>
      <c r="U1034" s="752"/>
      <c r="V1034" s="752"/>
      <c r="W1034" s="752"/>
      <c r="X1034" s="752"/>
      <c r="Y1034" s="752"/>
      <c r="Z1034" s="752"/>
      <c r="AA1034" s="752"/>
      <c r="AB1034" s="752"/>
      <c r="AC1034" s="752"/>
      <c r="AD1034" s="752"/>
      <c r="AE1034" s="752"/>
      <c r="AF1034" s="752"/>
      <c r="AG1034" s="752"/>
      <c r="AH1034" s="752"/>
      <c r="AI1034" s="752"/>
      <c r="AJ1034" s="752"/>
      <c r="AK1034" s="752"/>
      <c r="AL1034" s="752"/>
      <c r="AM1034" s="752"/>
      <c r="AN1034" s="752"/>
      <c r="AO1034" s="752"/>
      <c r="AP1034" s="752"/>
    </row>
    <row r="1035">
      <c r="A1035" s="67"/>
      <c r="B1035" s="101"/>
      <c r="C1035" s="74"/>
      <c r="D1035" s="67"/>
      <c r="E1035" s="67"/>
      <c r="F1035" s="74"/>
      <c r="G1035" s="74"/>
      <c r="H1035" s="74"/>
      <c r="I1035" s="67"/>
      <c r="J1035" s="67"/>
      <c r="K1035" s="74"/>
      <c r="L1035" s="74"/>
      <c r="M1035" s="74"/>
      <c r="N1035" s="74"/>
      <c r="O1035" s="74"/>
      <c r="P1035" s="74"/>
      <c r="Q1035" s="74"/>
      <c r="R1035" s="74"/>
      <c r="S1035" s="752"/>
      <c r="T1035" s="95"/>
      <c r="U1035" s="752"/>
      <c r="V1035" s="752"/>
      <c r="W1035" s="752"/>
      <c r="X1035" s="752"/>
      <c r="Y1035" s="752"/>
      <c r="Z1035" s="752"/>
      <c r="AA1035" s="752"/>
      <c r="AB1035" s="752"/>
      <c r="AC1035" s="752"/>
      <c r="AD1035" s="752"/>
      <c r="AE1035" s="752"/>
      <c r="AF1035" s="752"/>
      <c r="AG1035" s="752"/>
      <c r="AH1035" s="752"/>
      <c r="AI1035" s="752"/>
      <c r="AJ1035" s="752"/>
      <c r="AK1035" s="752"/>
      <c r="AL1035" s="752"/>
      <c r="AM1035" s="752"/>
      <c r="AN1035" s="752"/>
      <c r="AO1035" s="752"/>
      <c r="AP1035" s="752"/>
    </row>
    <row r="1036">
      <c r="A1036" s="67"/>
      <c r="B1036" s="101"/>
      <c r="C1036" s="74"/>
      <c r="D1036" s="67"/>
      <c r="E1036" s="67"/>
      <c r="F1036" s="74"/>
      <c r="G1036" s="74"/>
      <c r="H1036" s="74"/>
      <c r="I1036" s="67"/>
      <c r="J1036" s="67"/>
      <c r="K1036" s="74"/>
      <c r="L1036" s="74"/>
      <c r="M1036" s="74"/>
      <c r="N1036" s="74"/>
      <c r="O1036" s="74"/>
      <c r="P1036" s="74"/>
      <c r="Q1036" s="74"/>
      <c r="R1036" s="74"/>
      <c r="S1036" s="752"/>
      <c r="T1036" s="95"/>
      <c r="U1036" s="752"/>
      <c r="V1036" s="752"/>
      <c r="W1036" s="752"/>
      <c r="X1036" s="752"/>
      <c r="Y1036" s="752"/>
      <c r="Z1036" s="752"/>
      <c r="AA1036" s="752"/>
      <c r="AB1036" s="752"/>
      <c r="AC1036" s="752"/>
      <c r="AD1036" s="752"/>
      <c r="AE1036" s="752"/>
      <c r="AF1036" s="752"/>
      <c r="AG1036" s="752"/>
      <c r="AH1036" s="752"/>
      <c r="AI1036" s="752"/>
      <c r="AJ1036" s="752"/>
      <c r="AK1036" s="752"/>
      <c r="AL1036" s="752"/>
      <c r="AM1036" s="752"/>
      <c r="AN1036" s="752"/>
      <c r="AO1036" s="752"/>
      <c r="AP1036" s="752"/>
    </row>
    <row r="1037">
      <c r="A1037" s="67"/>
      <c r="B1037" s="101"/>
      <c r="C1037" s="74"/>
      <c r="D1037" s="67"/>
      <c r="E1037" s="67"/>
      <c r="F1037" s="74"/>
      <c r="G1037" s="74"/>
      <c r="H1037" s="74"/>
      <c r="I1037" s="67"/>
      <c r="J1037" s="67"/>
      <c r="K1037" s="74"/>
      <c r="L1037" s="74"/>
      <c r="M1037" s="74"/>
      <c r="N1037" s="74"/>
      <c r="O1037" s="74"/>
      <c r="P1037" s="74"/>
      <c r="Q1037" s="74"/>
      <c r="R1037" s="74"/>
      <c r="S1037" s="752"/>
      <c r="T1037" s="95"/>
      <c r="U1037" s="752"/>
      <c r="V1037" s="752"/>
      <c r="W1037" s="752"/>
      <c r="X1037" s="752"/>
      <c r="Y1037" s="752"/>
      <c r="Z1037" s="752"/>
      <c r="AA1037" s="752"/>
      <c r="AB1037" s="752"/>
      <c r="AC1037" s="752"/>
      <c r="AD1037" s="752"/>
      <c r="AE1037" s="752"/>
      <c r="AF1037" s="752"/>
      <c r="AG1037" s="752"/>
      <c r="AH1037" s="752"/>
      <c r="AI1037" s="752"/>
      <c r="AJ1037" s="752"/>
      <c r="AK1037" s="752"/>
      <c r="AL1037" s="752"/>
      <c r="AM1037" s="752"/>
      <c r="AN1037" s="752"/>
      <c r="AO1037" s="752"/>
      <c r="AP1037" s="752"/>
    </row>
    <row r="1038">
      <c r="A1038" s="67"/>
      <c r="B1038" s="101"/>
      <c r="C1038" s="74"/>
      <c r="D1038" s="67"/>
      <c r="E1038" s="67"/>
      <c r="F1038" s="74"/>
      <c r="G1038" s="74"/>
      <c r="H1038" s="74"/>
      <c r="I1038" s="67"/>
      <c r="J1038" s="67"/>
      <c r="K1038" s="74"/>
      <c r="L1038" s="74"/>
      <c r="M1038" s="74"/>
      <c r="N1038" s="74"/>
      <c r="O1038" s="74"/>
      <c r="P1038" s="74"/>
      <c r="Q1038" s="74"/>
      <c r="R1038" s="74"/>
      <c r="S1038" s="752"/>
      <c r="T1038" s="95"/>
      <c r="U1038" s="752"/>
      <c r="V1038" s="752"/>
      <c r="W1038" s="752"/>
      <c r="X1038" s="752"/>
      <c r="Y1038" s="752"/>
      <c r="Z1038" s="752"/>
      <c r="AA1038" s="752"/>
      <c r="AB1038" s="752"/>
      <c r="AC1038" s="752"/>
      <c r="AD1038" s="752"/>
      <c r="AE1038" s="752"/>
      <c r="AF1038" s="752"/>
      <c r="AG1038" s="752"/>
      <c r="AH1038" s="752"/>
      <c r="AI1038" s="752"/>
      <c r="AJ1038" s="752"/>
      <c r="AK1038" s="752"/>
      <c r="AL1038" s="752"/>
      <c r="AM1038" s="752"/>
      <c r="AN1038" s="752"/>
      <c r="AO1038" s="752"/>
      <c r="AP1038" s="752"/>
    </row>
    <row r="1039">
      <c r="A1039" s="67"/>
      <c r="B1039" s="101"/>
      <c r="C1039" s="74"/>
      <c r="D1039" s="67"/>
      <c r="E1039" s="67"/>
      <c r="F1039" s="74"/>
      <c r="G1039" s="74"/>
      <c r="H1039" s="74"/>
      <c r="I1039" s="67"/>
      <c r="J1039" s="67"/>
      <c r="K1039" s="74"/>
      <c r="L1039" s="74"/>
      <c r="M1039" s="74"/>
      <c r="N1039" s="74"/>
      <c r="O1039" s="74"/>
      <c r="P1039" s="74"/>
      <c r="Q1039" s="74"/>
      <c r="R1039" s="74"/>
      <c r="S1039" s="752"/>
      <c r="T1039" s="95"/>
      <c r="U1039" s="752"/>
      <c r="V1039" s="752"/>
      <c r="W1039" s="752"/>
      <c r="X1039" s="752"/>
      <c r="Y1039" s="752"/>
      <c r="Z1039" s="752"/>
      <c r="AA1039" s="752"/>
      <c r="AB1039" s="752"/>
      <c r="AC1039" s="752"/>
      <c r="AD1039" s="752"/>
      <c r="AE1039" s="752"/>
      <c r="AF1039" s="752"/>
      <c r="AG1039" s="752"/>
      <c r="AH1039" s="752"/>
      <c r="AI1039" s="752"/>
      <c r="AJ1039" s="752"/>
      <c r="AK1039" s="752"/>
      <c r="AL1039" s="752"/>
      <c r="AM1039" s="752"/>
      <c r="AN1039" s="752"/>
      <c r="AO1039" s="752"/>
      <c r="AP1039" s="752"/>
    </row>
    <row r="1040">
      <c r="A1040" s="67"/>
      <c r="B1040" s="101"/>
      <c r="C1040" s="74"/>
      <c r="D1040" s="67"/>
      <c r="E1040" s="67"/>
      <c r="F1040" s="74"/>
      <c r="G1040" s="74"/>
      <c r="H1040" s="74"/>
      <c r="I1040" s="67"/>
      <c r="J1040" s="67"/>
      <c r="K1040" s="74"/>
      <c r="L1040" s="74"/>
      <c r="M1040" s="74"/>
      <c r="N1040" s="74"/>
      <c r="O1040" s="74"/>
      <c r="P1040" s="74"/>
      <c r="Q1040" s="74"/>
      <c r="R1040" s="74"/>
      <c r="S1040" s="752"/>
      <c r="T1040" s="95"/>
      <c r="U1040" s="752"/>
      <c r="V1040" s="752"/>
      <c r="W1040" s="752"/>
      <c r="X1040" s="752"/>
      <c r="Y1040" s="752"/>
      <c r="Z1040" s="752"/>
      <c r="AA1040" s="752"/>
      <c r="AB1040" s="752"/>
      <c r="AC1040" s="752"/>
      <c r="AD1040" s="752"/>
      <c r="AE1040" s="752"/>
      <c r="AF1040" s="752"/>
      <c r="AG1040" s="752"/>
      <c r="AH1040" s="752"/>
      <c r="AI1040" s="752"/>
      <c r="AJ1040" s="752"/>
      <c r="AK1040" s="752"/>
      <c r="AL1040" s="752"/>
      <c r="AM1040" s="752"/>
      <c r="AN1040" s="752"/>
      <c r="AO1040" s="752"/>
      <c r="AP1040" s="752"/>
    </row>
    <row r="1041">
      <c r="A1041" s="67"/>
      <c r="B1041" s="101"/>
      <c r="C1041" s="74"/>
      <c r="D1041" s="67"/>
      <c r="E1041" s="67"/>
      <c r="F1041" s="74"/>
      <c r="G1041" s="74"/>
      <c r="H1041" s="74"/>
      <c r="I1041" s="67"/>
      <c r="J1041" s="67"/>
      <c r="K1041" s="74"/>
      <c r="L1041" s="74"/>
      <c r="M1041" s="74"/>
      <c r="N1041" s="74"/>
      <c r="O1041" s="74"/>
      <c r="P1041" s="74"/>
      <c r="Q1041" s="74"/>
      <c r="R1041" s="74"/>
      <c r="S1041" s="752"/>
      <c r="T1041" s="95"/>
      <c r="U1041" s="752"/>
      <c r="V1041" s="752"/>
      <c r="W1041" s="752"/>
      <c r="X1041" s="752"/>
      <c r="Y1041" s="752"/>
      <c r="Z1041" s="752"/>
      <c r="AA1041" s="752"/>
      <c r="AB1041" s="752"/>
      <c r="AC1041" s="752"/>
      <c r="AD1041" s="752"/>
      <c r="AE1041" s="752"/>
      <c r="AF1041" s="752"/>
      <c r="AG1041" s="752"/>
      <c r="AH1041" s="752"/>
      <c r="AI1041" s="752"/>
      <c r="AJ1041" s="752"/>
      <c r="AK1041" s="752"/>
      <c r="AL1041" s="752"/>
      <c r="AM1041" s="752"/>
      <c r="AN1041" s="752"/>
      <c r="AO1041" s="752"/>
      <c r="AP1041" s="752"/>
    </row>
    <row r="1042">
      <c r="A1042" s="67"/>
      <c r="B1042" s="101"/>
      <c r="C1042" s="74"/>
      <c r="D1042" s="67"/>
      <c r="E1042" s="67"/>
      <c r="F1042" s="74"/>
      <c r="G1042" s="74"/>
      <c r="H1042" s="74"/>
      <c r="I1042" s="67"/>
      <c r="J1042" s="67"/>
      <c r="K1042" s="74"/>
      <c r="L1042" s="74"/>
      <c r="M1042" s="74"/>
      <c r="N1042" s="74"/>
      <c r="O1042" s="74"/>
      <c r="P1042" s="74"/>
      <c r="Q1042" s="74"/>
      <c r="R1042" s="74"/>
      <c r="S1042" s="752"/>
      <c r="T1042" s="95"/>
      <c r="U1042" s="752"/>
      <c r="V1042" s="752"/>
      <c r="W1042" s="752"/>
      <c r="X1042" s="752"/>
      <c r="Y1042" s="752"/>
      <c r="Z1042" s="752"/>
      <c r="AA1042" s="752"/>
      <c r="AB1042" s="752"/>
      <c r="AC1042" s="752"/>
      <c r="AD1042" s="752"/>
      <c r="AE1042" s="752"/>
      <c r="AF1042" s="752"/>
      <c r="AG1042" s="752"/>
      <c r="AH1042" s="752"/>
      <c r="AI1042" s="752"/>
      <c r="AJ1042" s="752"/>
      <c r="AK1042" s="752"/>
      <c r="AL1042" s="752"/>
      <c r="AM1042" s="752"/>
      <c r="AN1042" s="752"/>
      <c r="AO1042" s="752"/>
      <c r="AP1042" s="752"/>
    </row>
    <row r="1043">
      <c r="A1043" s="67"/>
      <c r="B1043" s="101"/>
      <c r="C1043" s="74"/>
      <c r="D1043" s="67"/>
      <c r="E1043" s="67"/>
      <c r="F1043" s="74"/>
      <c r="G1043" s="74"/>
      <c r="H1043" s="74"/>
      <c r="I1043" s="67"/>
      <c r="J1043" s="67"/>
      <c r="K1043" s="74"/>
      <c r="L1043" s="74"/>
      <c r="M1043" s="74"/>
      <c r="N1043" s="74"/>
      <c r="O1043" s="74"/>
      <c r="P1043" s="74"/>
      <c r="Q1043" s="74"/>
      <c r="R1043" s="74"/>
      <c r="S1043" s="752"/>
      <c r="T1043" s="95"/>
      <c r="U1043" s="752"/>
      <c r="V1043" s="752"/>
      <c r="W1043" s="752"/>
      <c r="X1043" s="752"/>
      <c r="Y1043" s="752"/>
      <c r="Z1043" s="752"/>
      <c r="AA1043" s="752"/>
      <c r="AB1043" s="752"/>
      <c r="AC1043" s="752"/>
      <c r="AD1043" s="752"/>
      <c r="AE1043" s="752"/>
      <c r="AF1043" s="752"/>
      <c r="AG1043" s="752"/>
      <c r="AH1043" s="752"/>
      <c r="AI1043" s="752"/>
      <c r="AJ1043" s="752"/>
      <c r="AK1043" s="752"/>
      <c r="AL1043" s="752"/>
      <c r="AM1043" s="752"/>
      <c r="AN1043" s="752"/>
      <c r="AO1043" s="752"/>
      <c r="AP1043" s="752"/>
    </row>
    <row r="1044">
      <c r="A1044" s="67"/>
      <c r="B1044" s="101"/>
      <c r="C1044" s="74"/>
      <c r="D1044" s="67"/>
      <c r="E1044" s="67"/>
      <c r="F1044" s="74"/>
      <c r="G1044" s="74"/>
      <c r="H1044" s="74"/>
      <c r="I1044" s="67"/>
      <c r="J1044" s="67"/>
      <c r="K1044" s="74"/>
      <c r="L1044" s="74"/>
      <c r="M1044" s="74"/>
      <c r="N1044" s="74"/>
      <c r="O1044" s="74"/>
      <c r="P1044" s="74"/>
      <c r="Q1044" s="74"/>
      <c r="R1044" s="74"/>
      <c r="S1044" s="752"/>
      <c r="T1044" s="95"/>
      <c r="U1044" s="752"/>
      <c r="V1044" s="752"/>
      <c r="W1044" s="752"/>
      <c r="X1044" s="752"/>
      <c r="Y1044" s="752"/>
      <c r="Z1044" s="752"/>
      <c r="AA1044" s="752"/>
      <c r="AB1044" s="752"/>
      <c r="AC1044" s="752"/>
      <c r="AD1044" s="752"/>
      <c r="AE1044" s="752"/>
      <c r="AF1044" s="752"/>
      <c r="AG1044" s="752"/>
      <c r="AH1044" s="752"/>
      <c r="AI1044" s="752"/>
      <c r="AJ1044" s="752"/>
      <c r="AK1044" s="752"/>
      <c r="AL1044" s="752"/>
      <c r="AM1044" s="752"/>
      <c r="AN1044" s="752"/>
      <c r="AO1044" s="752"/>
      <c r="AP1044" s="752"/>
    </row>
    <row r="1045">
      <c r="A1045" s="67"/>
      <c r="B1045" s="101"/>
      <c r="C1045" s="74"/>
      <c r="D1045" s="67"/>
      <c r="E1045" s="67"/>
      <c r="F1045" s="74"/>
      <c r="G1045" s="74"/>
      <c r="H1045" s="74"/>
      <c r="I1045" s="67"/>
      <c r="J1045" s="67"/>
      <c r="K1045" s="74"/>
      <c r="L1045" s="74"/>
      <c r="M1045" s="74"/>
      <c r="N1045" s="74"/>
      <c r="O1045" s="74"/>
      <c r="P1045" s="74"/>
      <c r="Q1045" s="74"/>
      <c r="R1045" s="74"/>
      <c r="S1045" s="752"/>
      <c r="T1045" s="95"/>
      <c r="U1045" s="752"/>
      <c r="V1045" s="752"/>
      <c r="W1045" s="752"/>
      <c r="X1045" s="752"/>
      <c r="Y1045" s="752"/>
      <c r="Z1045" s="752"/>
      <c r="AA1045" s="752"/>
      <c r="AB1045" s="752"/>
      <c r="AC1045" s="752"/>
      <c r="AD1045" s="752"/>
      <c r="AE1045" s="752"/>
      <c r="AF1045" s="752"/>
      <c r="AG1045" s="752"/>
      <c r="AH1045" s="752"/>
      <c r="AI1045" s="752"/>
      <c r="AJ1045" s="752"/>
      <c r="AK1045" s="752"/>
      <c r="AL1045" s="752"/>
      <c r="AM1045" s="752"/>
      <c r="AN1045" s="752"/>
      <c r="AO1045" s="752"/>
      <c r="AP1045" s="752"/>
    </row>
    <row r="1046">
      <c r="A1046" s="67"/>
      <c r="B1046" s="101"/>
      <c r="C1046" s="74"/>
      <c r="D1046" s="67"/>
      <c r="E1046" s="67"/>
      <c r="F1046" s="74"/>
      <c r="G1046" s="74"/>
      <c r="H1046" s="74"/>
      <c r="I1046" s="67"/>
      <c r="J1046" s="67"/>
      <c r="K1046" s="74"/>
      <c r="L1046" s="74"/>
      <c r="M1046" s="74"/>
      <c r="N1046" s="74"/>
      <c r="O1046" s="74"/>
      <c r="P1046" s="74"/>
      <c r="Q1046" s="74"/>
      <c r="R1046" s="74"/>
      <c r="S1046" s="752"/>
      <c r="T1046" s="95"/>
      <c r="U1046" s="752"/>
      <c r="V1046" s="752"/>
      <c r="W1046" s="752"/>
      <c r="X1046" s="752"/>
      <c r="Y1046" s="752"/>
      <c r="Z1046" s="752"/>
      <c r="AA1046" s="752"/>
      <c r="AB1046" s="752"/>
      <c r="AC1046" s="752"/>
      <c r="AD1046" s="752"/>
      <c r="AE1046" s="752"/>
      <c r="AF1046" s="752"/>
      <c r="AG1046" s="752"/>
      <c r="AH1046" s="752"/>
      <c r="AI1046" s="752"/>
      <c r="AJ1046" s="752"/>
      <c r="AK1046" s="752"/>
      <c r="AL1046" s="752"/>
      <c r="AM1046" s="752"/>
      <c r="AN1046" s="752"/>
      <c r="AO1046" s="752"/>
      <c r="AP1046" s="752"/>
    </row>
    <row r="1047">
      <c r="A1047" s="67"/>
      <c r="B1047" s="101"/>
      <c r="C1047" s="74"/>
      <c r="D1047" s="67"/>
      <c r="E1047" s="67"/>
      <c r="F1047" s="74"/>
      <c r="G1047" s="74"/>
      <c r="H1047" s="74"/>
      <c r="I1047" s="67"/>
      <c r="J1047" s="67"/>
      <c r="K1047" s="74"/>
      <c r="L1047" s="74"/>
      <c r="M1047" s="74"/>
      <c r="N1047" s="74"/>
      <c r="O1047" s="74"/>
      <c r="P1047" s="74"/>
      <c r="Q1047" s="74"/>
      <c r="R1047" s="74"/>
      <c r="S1047" s="752"/>
      <c r="T1047" s="95"/>
      <c r="U1047" s="752"/>
      <c r="V1047" s="752"/>
      <c r="W1047" s="752"/>
      <c r="X1047" s="752"/>
      <c r="Y1047" s="752"/>
      <c r="Z1047" s="752"/>
      <c r="AA1047" s="752"/>
      <c r="AB1047" s="752"/>
      <c r="AC1047" s="752"/>
      <c r="AD1047" s="752"/>
      <c r="AE1047" s="752"/>
      <c r="AF1047" s="752"/>
      <c r="AG1047" s="752"/>
      <c r="AH1047" s="752"/>
      <c r="AI1047" s="752"/>
      <c r="AJ1047" s="752"/>
      <c r="AK1047" s="752"/>
      <c r="AL1047" s="752"/>
      <c r="AM1047" s="752"/>
      <c r="AN1047" s="752"/>
      <c r="AO1047" s="752"/>
      <c r="AP1047" s="752"/>
    </row>
    <row r="1048">
      <c r="A1048" s="67"/>
      <c r="B1048" s="101"/>
      <c r="C1048" s="74"/>
      <c r="D1048" s="67"/>
      <c r="E1048" s="67"/>
      <c r="F1048" s="74"/>
      <c r="G1048" s="74"/>
      <c r="H1048" s="74"/>
      <c r="I1048" s="67"/>
      <c r="J1048" s="67"/>
      <c r="K1048" s="74"/>
      <c r="L1048" s="74"/>
      <c r="M1048" s="74"/>
      <c r="N1048" s="74"/>
      <c r="O1048" s="74"/>
      <c r="P1048" s="74"/>
      <c r="Q1048" s="74"/>
      <c r="R1048" s="74"/>
      <c r="S1048" s="752"/>
      <c r="T1048" s="95"/>
      <c r="U1048" s="752"/>
      <c r="V1048" s="752"/>
      <c r="W1048" s="752"/>
      <c r="X1048" s="752"/>
      <c r="Y1048" s="752"/>
      <c r="Z1048" s="752"/>
      <c r="AA1048" s="752"/>
      <c r="AB1048" s="752"/>
      <c r="AC1048" s="752"/>
      <c r="AD1048" s="752"/>
      <c r="AE1048" s="752"/>
      <c r="AF1048" s="752"/>
      <c r="AG1048" s="752"/>
      <c r="AH1048" s="752"/>
      <c r="AI1048" s="752"/>
      <c r="AJ1048" s="752"/>
      <c r="AK1048" s="752"/>
      <c r="AL1048" s="752"/>
      <c r="AM1048" s="752"/>
      <c r="AN1048" s="752"/>
      <c r="AO1048" s="752"/>
      <c r="AP1048" s="752"/>
    </row>
    <row r="1049">
      <c r="A1049" s="67"/>
      <c r="B1049" s="101"/>
      <c r="C1049" s="74"/>
      <c r="D1049" s="67"/>
      <c r="E1049" s="67"/>
      <c r="F1049" s="74"/>
      <c r="G1049" s="74"/>
      <c r="H1049" s="74"/>
      <c r="I1049" s="67"/>
      <c r="J1049" s="67"/>
      <c r="K1049" s="74"/>
      <c r="L1049" s="74"/>
      <c r="M1049" s="74"/>
      <c r="N1049" s="74"/>
      <c r="O1049" s="74"/>
      <c r="P1049" s="74"/>
      <c r="Q1049" s="74"/>
      <c r="R1049" s="74"/>
      <c r="S1049" s="752"/>
      <c r="T1049" s="95"/>
      <c r="U1049" s="752"/>
      <c r="V1049" s="752"/>
      <c r="W1049" s="752"/>
      <c r="X1049" s="752"/>
      <c r="Y1049" s="752"/>
      <c r="Z1049" s="752"/>
      <c r="AA1049" s="752"/>
      <c r="AB1049" s="752"/>
      <c r="AC1049" s="752"/>
      <c r="AD1049" s="752"/>
      <c r="AE1049" s="752"/>
      <c r="AF1049" s="752"/>
      <c r="AG1049" s="752"/>
      <c r="AH1049" s="752"/>
      <c r="AI1049" s="752"/>
      <c r="AJ1049" s="752"/>
      <c r="AK1049" s="752"/>
      <c r="AL1049" s="752"/>
      <c r="AM1049" s="752"/>
      <c r="AN1049" s="752"/>
      <c r="AO1049" s="752"/>
      <c r="AP1049" s="752"/>
    </row>
    <row r="1050">
      <c r="A1050" s="67"/>
      <c r="B1050" s="101"/>
      <c r="C1050" s="74"/>
      <c r="D1050" s="67"/>
      <c r="E1050" s="67"/>
      <c r="F1050" s="74"/>
      <c r="G1050" s="74"/>
      <c r="H1050" s="74"/>
      <c r="I1050" s="67"/>
      <c r="J1050" s="67"/>
      <c r="K1050" s="74"/>
      <c r="L1050" s="74"/>
      <c r="M1050" s="74"/>
      <c r="N1050" s="74"/>
      <c r="O1050" s="74"/>
      <c r="P1050" s="74"/>
      <c r="Q1050" s="74"/>
      <c r="R1050" s="74"/>
      <c r="S1050" s="752"/>
      <c r="T1050" s="95"/>
      <c r="U1050" s="752"/>
      <c r="V1050" s="752"/>
      <c r="W1050" s="752"/>
      <c r="X1050" s="752"/>
      <c r="Y1050" s="752"/>
      <c r="Z1050" s="752"/>
      <c r="AA1050" s="752"/>
      <c r="AB1050" s="752"/>
      <c r="AC1050" s="752"/>
      <c r="AD1050" s="752"/>
      <c r="AE1050" s="752"/>
      <c r="AF1050" s="752"/>
      <c r="AG1050" s="752"/>
      <c r="AH1050" s="752"/>
      <c r="AI1050" s="752"/>
      <c r="AJ1050" s="752"/>
      <c r="AK1050" s="752"/>
      <c r="AL1050" s="752"/>
      <c r="AM1050" s="752"/>
      <c r="AN1050" s="752"/>
      <c r="AO1050" s="752"/>
      <c r="AP1050" s="752"/>
    </row>
    <row r="1051">
      <c r="A1051" s="67"/>
      <c r="B1051" s="101"/>
      <c r="C1051" s="74"/>
      <c r="D1051" s="67"/>
      <c r="E1051" s="67"/>
      <c r="F1051" s="74"/>
      <c r="G1051" s="74"/>
      <c r="H1051" s="74"/>
      <c r="I1051" s="67"/>
      <c r="J1051" s="67"/>
      <c r="K1051" s="74"/>
      <c r="L1051" s="74"/>
      <c r="M1051" s="74"/>
      <c r="N1051" s="74"/>
      <c r="O1051" s="74"/>
      <c r="P1051" s="74"/>
      <c r="Q1051" s="74"/>
      <c r="R1051" s="74"/>
      <c r="S1051" s="752"/>
      <c r="T1051" s="95"/>
      <c r="U1051" s="752"/>
      <c r="V1051" s="752"/>
      <c r="W1051" s="752"/>
      <c r="X1051" s="752"/>
      <c r="Y1051" s="752"/>
      <c r="Z1051" s="752"/>
      <c r="AA1051" s="752"/>
      <c r="AB1051" s="752"/>
      <c r="AC1051" s="752"/>
      <c r="AD1051" s="752"/>
      <c r="AE1051" s="752"/>
      <c r="AF1051" s="752"/>
      <c r="AG1051" s="752"/>
      <c r="AH1051" s="752"/>
      <c r="AI1051" s="752"/>
      <c r="AJ1051" s="752"/>
      <c r="AK1051" s="752"/>
      <c r="AL1051" s="752"/>
      <c r="AM1051" s="752"/>
      <c r="AN1051" s="752"/>
      <c r="AO1051" s="752"/>
      <c r="AP1051" s="752"/>
    </row>
    <row r="1052">
      <c r="A1052" s="67"/>
      <c r="B1052" s="101"/>
      <c r="C1052" s="74"/>
      <c r="D1052" s="67"/>
      <c r="E1052" s="67"/>
      <c r="F1052" s="74"/>
      <c r="G1052" s="74"/>
      <c r="H1052" s="74"/>
      <c r="I1052" s="67"/>
      <c r="J1052" s="67"/>
      <c r="K1052" s="74"/>
      <c r="L1052" s="74"/>
      <c r="M1052" s="74"/>
      <c r="N1052" s="74"/>
      <c r="O1052" s="74"/>
      <c r="P1052" s="74"/>
      <c r="Q1052" s="74"/>
      <c r="R1052" s="74"/>
      <c r="S1052" s="752"/>
      <c r="T1052" s="95"/>
      <c r="U1052" s="752"/>
      <c r="V1052" s="752"/>
      <c r="W1052" s="752"/>
      <c r="X1052" s="752"/>
      <c r="Y1052" s="752"/>
      <c r="Z1052" s="752"/>
      <c r="AA1052" s="752"/>
      <c r="AB1052" s="752"/>
      <c r="AC1052" s="752"/>
      <c r="AD1052" s="752"/>
      <c r="AE1052" s="752"/>
      <c r="AF1052" s="752"/>
      <c r="AG1052" s="752"/>
      <c r="AH1052" s="752"/>
      <c r="AI1052" s="752"/>
      <c r="AJ1052" s="752"/>
      <c r="AK1052" s="752"/>
      <c r="AL1052" s="752"/>
      <c r="AM1052" s="752"/>
      <c r="AN1052" s="752"/>
      <c r="AO1052" s="752"/>
      <c r="AP1052" s="752"/>
    </row>
    <row r="1053">
      <c r="A1053" s="67"/>
      <c r="B1053" s="101"/>
      <c r="C1053" s="74"/>
      <c r="D1053" s="67"/>
      <c r="E1053" s="67"/>
      <c r="F1053" s="74"/>
      <c r="G1053" s="74"/>
      <c r="H1053" s="74"/>
      <c r="I1053" s="67"/>
      <c r="J1053" s="67"/>
      <c r="K1053" s="74"/>
      <c r="L1053" s="74"/>
      <c r="M1053" s="74"/>
      <c r="N1053" s="74"/>
      <c r="O1053" s="74"/>
      <c r="P1053" s="74"/>
      <c r="Q1053" s="74"/>
      <c r="R1053" s="74"/>
      <c r="S1053" s="752"/>
      <c r="T1053" s="95"/>
      <c r="U1053" s="752"/>
      <c r="V1053" s="752"/>
      <c r="W1053" s="752"/>
      <c r="X1053" s="752"/>
      <c r="Y1053" s="752"/>
      <c r="Z1053" s="752"/>
      <c r="AA1053" s="752"/>
      <c r="AB1053" s="752"/>
      <c r="AC1053" s="752"/>
      <c r="AD1053" s="752"/>
      <c r="AE1053" s="752"/>
      <c r="AF1053" s="752"/>
      <c r="AG1053" s="752"/>
      <c r="AH1053" s="752"/>
      <c r="AI1053" s="752"/>
      <c r="AJ1053" s="752"/>
      <c r="AK1053" s="752"/>
      <c r="AL1053" s="752"/>
      <c r="AM1053" s="752"/>
      <c r="AN1053" s="752"/>
      <c r="AO1053" s="752"/>
      <c r="AP1053" s="752"/>
    </row>
    <row r="1054">
      <c r="A1054" s="67"/>
      <c r="B1054" s="101"/>
      <c r="C1054" s="74"/>
      <c r="D1054" s="67"/>
      <c r="E1054" s="67"/>
      <c r="F1054" s="74"/>
      <c r="G1054" s="74"/>
      <c r="H1054" s="74"/>
      <c r="I1054" s="67"/>
      <c r="J1054" s="67"/>
      <c r="K1054" s="74"/>
      <c r="L1054" s="74"/>
      <c r="M1054" s="74"/>
      <c r="N1054" s="74"/>
      <c r="O1054" s="74"/>
      <c r="P1054" s="74"/>
      <c r="Q1054" s="74"/>
      <c r="R1054" s="74"/>
      <c r="S1054" s="752"/>
      <c r="T1054" s="95"/>
      <c r="U1054" s="752"/>
      <c r="V1054" s="752"/>
      <c r="W1054" s="752"/>
      <c r="X1054" s="752"/>
      <c r="Y1054" s="752"/>
      <c r="Z1054" s="752"/>
      <c r="AA1054" s="752"/>
      <c r="AB1054" s="752"/>
      <c r="AC1054" s="752"/>
      <c r="AD1054" s="752"/>
      <c r="AE1054" s="752"/>
      <c r="AF1054" s="752"/>
      <c r="AG1054" s="752"/>
      <c r="AH1054" s="752"/>
      <c r="AI1054" s="752"/>
      <c r="AJ1054" s="752"/>
      <c r="AK1054" s="752"/>
      <c r="AL1054" s="752"/>
      <c r="AM1054" s="752"/>
      <c r="AN1054" s="752"/>
      <c r="AO1054" s="752"/>
      <c r="AP1054" s="752"/>
    </row>
    <row r="1055">
      <c r="A1055" s="67"/>
      <c r="B1055" s="101"/>
      <c r="C1055" s="74"/>
      <c r="D1055" s="67"/>
      <c r="E1055" s="67"/>
      <c r="F1055" s="74"/>
      <c r="G1055" s="74"/>
      <c r="H1055" s="74"/>
      <c r="I1055" s="67"/>
      <c r="J1055" s="67"/>
      <c r="K1055" s="74"/>
      <c r="L1055" s="74"/>
      <c r="M1055" s="74"/>
      <c r="N1055" s="74"/>
      <c r="O1055" s="74"/>
      <c r="P1055" s="74"/>
      <c r="Q1055" s="74"/>
      <c r="R1055" s="74"/>
      <c r="S1055" s="752"/>
      <c r="T1055" s="95"/>
      <c r="U1055" s="752"/>
      <c r="V1055" s="752"/>
      <c r="W1055" s="752"/>
      <c r="X1055" s="752"/>
      <c r="Y1055" s="752"/>
      <c r="Z1055" s="752"/>
      <c r="AA1055" s="752"/>
      <c r="AB1055" s="752"/>
      <c r="AC1055" s="752"/>
      <c r="AD1055" s="752"/>
      <c r="AE1055" s="752"/>
      <c r="AF1055" s="752"/>
      <c r="AG1055" s="752"/>
      <c r="AH1055" s="752"/>
      <c r="AI1055" s="752"/>
      <c r="AJ1055" s="752"/>
      <c r="AK1055" s="752"/>
      <c r="AL1055" s="752"/>
      <c r="AM1055" s="752"/>
      <c r="AN1055" s="752"/>
      <c r="AO1055" s="752"/>
      <c r="AP1055" s="752"/>
    </row>
    <row r="1056">
      <c r="A1056" s="67"/>
      <c r="B1056" s="101"/>
      <c r="C1056" s="74"/>
      <c r="D1056" s="67"/>
      <c r="E1056" s="67"/>
      <c r="F1056" s="74"/>
      <c r="G1056" s="74"/>
      <c r="H1056" s="74"/>
      <c r="I1056" s="67"/>
      <c r="J1056" s="67"/>
      <c r="K1056" s="74"/>
      <c r="L1056" s="74"/>
      <c r="M1056" s="74"/>
      <c r="N1056" s="74"/>
      <c r="O1056" s="74"/>
      <c r="P1056" s="74"/>
      <c r="Q1056" s="74"/>
      <c r="R1056" s="74"/>
      <c r="S1056" s="752"/>
      <c r="T1056" s="95"/>
      <c r="U1056" s="752"/>
      <c r="V1056" s="752"/>
      <c r="W1056" s="752"/>
      <c r="X1056" s="752"/>
      <c r="Y1056" s="752"/>
      <c r="Z1056" s="752"/>
      <c r="AA1056" s="752"/>
      <c r="AB1056" s="752"/>
      <c r="AC1056" s="752"/>
      <c r="AD1056" s="752"/>
      <c r="AE1056" s="752"/>
      <c r="AF1056" s="752"/>
      <c r="AG1056" s="752"/>
      <c r="AH1056" s="752"/>
      <c r="AI1056" s="752"/>
      <c r="AJ1056" s="752"/>
      <c r="AK1056" s="752"/>
      <c r="AL1056" s="752"/>
      <c r="AM1056" s="752"/>
      <c r="AN1056" s="752"/>
      <c r="AO1056" s="752"/>
      <c r="AP1056" s="752"/>
    </row>
    <row r="1057">
      <c r="A1057" s="67"/>
      <c r="B1057" s="101"/>
      <c r="C1057" s="74"/>
      <c r="D1057" s="67"/>
      <c r="E1057" s="67"/>
      <c r="F1057" s="74"/>
      <c r="G1057" s="74"/>
      <c r="H1057" s="74"/>
      <c r="I1057" s="67"/>
      <c r="J1057" s="67"/>
      <c r="K1057" s="74"/>
      <c r="L1057" s="74"/>
      <c r="M1057" s="74"/>
      <c r="N1057" s="74"/>
      <c r="O1057" s="74"/>
      <c r="P1057" s="74"/>
      <c r="Q1057" s="74"/>
      <c r="R1057" s="74"/>
      <c r="S1057" s="752"/>
      <c r="T1057" s="95"/>
      <c r="U1057" s="752"/>
      <c r="V1057" s="752"/>
      <c r="W1057" s="752"/>
      <c r="X1057" s="752"/>
      <c r="Y1057" s="752"/>
      <c r="Z1057" s="752"/>
      <c r="AA1057" s="752"/>
      <c r="AB1057" s="752"/>
      <c r="AC1057" s="752"/>
      <c r="AD1057" s="752"/>
      <c r="AE1057" s="752"/>
      <c r="AF1057" s="752"/>
      <c r="AG1057" s="752"/>
      <c r="AH1057" s="752"/>
      <c r="AI1057" s="752"/>
      <c r="AJ1057" s="752"/>
      <c r="AK1057" s="752"/>
      <c r="AL1057" s="752"/>
      <c r="AM1057" s="752"/>
      <c r="AN1057" s="752"/>
      <c r="AO1057" s="752"/>
      <c r="AP1057" s="752"/>
    </row>
    <row r="1058">
      <c r="A1058" s="67"/>
      <c r="B1058" s="101"/>
      <c r="C1058" s="74"/>
      <c r="D1058" s="67"/>
      <c r="E1058" s="67"/>
      <c r="F1058" s="74"/>
      <c r="G1058" s="74"/>
      <c r="H1058" s="74"/>
      <c r="I1058" s="67"/>
      <c r="J1058" s="67"/>
      <c r="K1058" s="74"/>
      <c r="L1058" s="74"/>
      <c r="M1058" s="74"/>
      <c r="N1058" s="74"/>
      <c r="O1058" s="74"/>
      <c r="P1058" s="74"/>
      <c r="Q1058" s="74"/>
      <c r="R1058" s="74"/>
      <c r="S1058" s="752"/>
      <c r="T1058" s="95"/>
      <c r="U1058" s="752"/>
      <c r="V1058" s="752"/>
      <c r="W1058" s="752"/>
      <c r="X1058" s="752"/>
      <c r="Y1058" s="752"/>
      <c r="Z1058" s="752"/>
      <c r="AA1058" s="752"/>
      <c r="AB1058" s="752"/>
      <c r="AC1058" s="752"/>
      <c r="AD1058" s="752"/>
      <c r="AE1058" s="752"/>
      <c r="AF1058" s="752"/>
      <c r="AG1058" s="752"/>
      <c r="AH1058" s="752"/>
      <c r="AI1058" s="752"/>
      <c r="AJ1058" s="752"/>
      <c r="AK1058" s="752"/>
      <c r="AL1058" s="752"/>
      <c r="AM1058" s="752"/>
      <c r="AN1058" s="752"/>
      <c r="AO1058" s="752"/>
      <c r="AP1058" s="752"/>
    </row>
    <row r="1059">
      <c r="A1059" s="67"/>
      <c r="B1059" s="101"/>
      <c r="C1059" s="74"/>
      <c r="D1059" s="67"/>
      <c r="E1059" s="67"/>
      <c r="F1059" s="74"/>
      <c r="G1059" s="74"/>
      <c r="H1059" s="74"/>
      <c r="I1059" s="67"/>
      <c r="J1059" s="67"/>
      <c r="K1059" s="74"/>
      <c r="L1059" s="74"/>
      <c r="M1059" s="74"/>
      <c r="N1059" s="74"/>
      <c r="O1059" s="74"/>
      <c r="P1059" s="74"/>
      <c r="Q1059" s="74"/>
      <c r="R1059" s="74"/>
      <c r="S1059" s="752"/>
      <c r="T1059" s="95"/>
      <c r="U1059" s="752"/>
      <c r="V1059" s="752"/>
      <c r="W1059" s="752"/>
      <c r="X1059" s="752"/>
      <c r="Y1059" s="752"/>
      <c r="Z1059" s="752"/>
      <c r="AA1059" s="752"/>
      <c r="AB1059" s="752"/>
      <c r="AC1059" s="752"/>
      <c r="AD1059" s="752"/>
      <c r="AE1059" s="752"/>
      <c r="AF1059" s="752"/>
      <c r="AG1059" s="752"/>
      <c r="AH1059" s="752"/>
      <c r="AI1059" s="752"/>
      <c r="AJ1059" s="752"/>
      <c r="AK1059" s="752"/>
      <c r="AL1059" s="752"/>
      <c r="AM1059" s="752"/>
      <c r="AN1059" s="752"/>
      <c r="AO1059" s="752"/>
      <c r="AP1059" s="752"/>
    </row>
    <row r="1060">
      <c r="A1060" s="67"/>
      <c r="B1060" s="101"/>
      <c r="C1060" s="74"/>
      <c r="D1060" s="67"/>
      <c r="E1060" s="67"/>
      <c r="F1060" s="74"/>
      <c r="G1060" s="74"/>
      <c r="H1060" s="74"/>
      <c r="I1060" s="67"/>
      <c r="J1060" s="67"/>
      <c r="K1060" s="74"/>
      <c r="L1060" s="74"/>
      <c r="M1060" s="74"/>
      <c r="N1060" s="74"/>
      <c r="O1060" s="74"/>
      <c r="P1060" s="74"/>
      <c r="Q1060" s="74"/>
      <c r="R1060" s="74"/>
      <c r="S1060" s="752"/>
      <c r="T1060" s="95"/>
      <c r="U1060" s="752"/>
      <c r="V1060" s="752"/>
      <c r="W1060" s="752"/>
      <c r="X1060" s="752"/>
      <c r="Y1060" s="752"/>
      <c r="Z1060" s="752"/>
      <c r="AA1060" s="752"/>
      <c r="AB1060" s="752"/>
      <c r="AC1060" s="752"/>
      <c r="AD1060" s="752"/>
      <c r="AE1060" s="752"/>
      <c r="AF1060" s="752"/>
      <c r="AG1060" s="752"/>
      <c r="AH1060" s="752"/>
      <c r="AI1060" s="752"/>
      <c r="AJ1060" s="752"/>
      <c r="AK1060" s="752"/>
      <c r="AL1060" s="752"/>
      <c r="AM1060" s="752"/>
      <c r="AN1060" s="752"/>
      <c r="AO1060" s="752"/>
      <c r="AP1060" s="752"/>
    </row>
    <row r="1061">
      <c r="A1061" s="67"/>
      <c r="B1061" s="101"/>
      <c r="C1061" s="74"/>
      <c r="D1061" s="67"/>
      <c r="E1061" s="67"/>
      <c r="F1061" s="74"/>
      <c r="G1061" s="74"/>
      <c r="H1061" s="74"/>
      <c r="I1061" s="67"/>
      <c r="J1061" s="67"/>
      <c r="K1061" s="74"/>
      <c r="L1061" s="74"/>
      <c r="M1061" s="74"/>
      <c r="N1061" s="74"/>
      <c r="O1061" s="74"/>
      <c r="P1061" s="74"/>
      <c r="Q1061" s="74"/>
      <c r="R1061" s="74"/>
      <c r="S1061" s="752"/>
      <c r="T1061" s="95"/>
      <c r="U1061" s="752"/>
      <c r="V1061" s="752"/>
      <c r="W1061" s="752"/>
      <c r="X1061" s="752"/>
      <c r="Y1061" s="752"/>
      <c r="Z1061" s="752"/>
      <c r="AA1061" s="752"/>
      <c r="AB1061" s="752"/>
      <c r="AC1061" s="752"/>
      <c r="AD1061" s="752"/>
      <c r="AE1061" s="752"/>
      <c r="AF1061" s="752"/>
      <c r="AG1061" s="752"/>
      <c r="AH1061" s="752"/>
      <c r="AI1061" s="752"/>
      <c r="AJ1061" s="752"/>
      <c r="AK1061" s="752"/>
      <c r="AL1061" s="752"/>
      <c r="AM1061" s="752"/>
      <c r="AN1061" s="752"/>
      <c r="AO1061" s="752"/>
      <c r="AP1061" s="752"/>
    </row>
    <row r="1062">
      <c r="A1062" s="67"/>
      <c r="B1062" s="101"/>
      <c r="C1062" s="74"/>
      <c r="D1062" s="67"/>
      <c r="E1062" s="67"/>
      <c r="F1062" s="74"/>
      <c r="G1062" s="74"/>
      <c r="H1062" s="74"/>
      <c r="I1062" s="67"/>
      <c r="J1062" s="67"/>
      <c r="K1062" s="74"/>
      <c r="L1062" s="74"/>
      <c r="M1062" s="74"/>
      <c r="N1062" s="74"/>
      <c r="O1062" s="74"/>
      <c r="P1062" s="74"/>
      <c r="Q1062" s="74"/>
      <c r="R1062" s="74"/>
      <c r="S1062" s="752"/>
      <c r="T1062" s="95"/>
      <c r="U1062" s="752"/>
      <c r="V1062" s="752"/>
      <c r="W1062" s="752"/>
      <c r="X1062" s="752"/>
      <c r="Y1062" s="752"/>
      <c r="Z1062" s="752"/>
      <c r="AA1062" s="752"/>
      <c r="AB1062" s="752"/>
      <c r="AC1062" s="752"/>
      <c r="AD1062" s="752"/>
      <c r="AE1062" s="752"/>
      <c r="AF1062" s="752"/>
      <c r="AG1062" s="752"/>
      <c r="AH1062" s="752"/>
      <c r="AI1062" s="752"/>
      <c r="AJ1062" s="752"/>
      <c r="AK1062" s="752"/>
      <c r="AL1062" s="752"/>
      <c r="AM1062" s="752"/>
      <c r="AN1062" s="752"/>
      <c r="AO1062" s="752"/>
      <c r="AP1062" s="752"/>
    </row>
    <row r="1063">
      <c r="A1063" s="67"/>
      <c r="B1063" s="101"/>
      <c r="C1063" s="74"/>
      <c r="D1063" s="67"/>
      <c r="E1063" s="67"/>
      <c r="F1063" s="74"/>
      <c r="G1063" s="74"/>
      <c r="H1063" s="74"/>
      <c r="I1063" s="67"/>
      <c r="J1063" s="67"/>
      <c r="K1063" s="74"/>
      <c r="L1063" s="74"/>
      <c r="M1063" s="74"/>
      <c r="N1063" s="74"/>
      <c r="O1063" s="74"/>
      <c r="P1063" s="74"/>
      <c r="Q1063" s="74"/>
      <c r="R1063" s="74"/>
      <c r="S1063" s="752"/>
      <c r="T1063" s="95"/>
      <c r="U1063" s="752"/>
      <c r="V1063" s="752"/>
      <c r="W1063" s="752"/>
      <c r="X1063" s="752"/>
      <c r="Y1063" s="752"/>
      <c r="Z1063" s="752"/>
      <c r="AA1063" s="752"/>
      <c r="AB1063" s="752"/>
      <c r="AC1063" s="752"/>
      <c r="AD1063" s="752"/>
      <c r="AE1063" s="752"/>
      <c r="AF1063" s="752"/>
      <c r="AG1063" s="752"/>
      <c r="AH1063" s="752"/>
      <c r="AI1063" s="752"/>
      <c r="AJ1063" s="752"/>
      <c r="AK1063" s="752"/>
      <c r="AL1063" s="752"/>
      <c r="AM1063" s="752"/>
      <c r="AN1063" s="752"/>
      <c r="AO1063" s="752"/>
      <c r="AP1063" s="752"/>
    </row>
    <row r="1064">
      <c r="A1064" s="67"/>
      <c r="B1064" s="101"/>
      <c r="C1064" s="74"/>
      <c r="D1064" s="67"/>
      <c r="E1064" s="67"/>
      <c r="F1064" s="74"/>
      <c r="G1064" s="74"/>
      <c r="H1064" s="74"/>
      <c r="I1064" s="67"/>
      <c r="J1064" s="67"/>
      <c r="K1064" s="74"/>
      <c r="L1064" s="74"/>
      <c r="M1064" s="74"/>
      <c r="N1064" s="74"/>
      <c r="O1064" s="74"/>
      <c r="P1064" s="74"/>
      <c r="Q1064" s="74"/>
      <c r="R1064" s="74"/>
      <c r="S1064" s="752"/>
      <c r="T1064" s="95"/>
      <c r="U1064" s="752"/>
      <c r="V1064" s="752"/>
      <c r="W1064" s="752"/>
      <c r="X1064" s="752"/>
      <c r="Y1064" s="752"/>
      <c r="Z1064" s="752"/>
      <c r="AA1064" s="752"/>
      <c r="AB1064" s="752"/>
      <c r="AC1064" s="752"/>
      <c r="AD1064" s="752"/>
      <c r="AE1064" s="752"/>
      <c r="AF1064" s="752"/>
      <c r="AG1064" s="752"/>
      <c r="AH1064" s="752"/>
      <c r="AI1064" s="752"/>
      <c r="AJ1064" s="752"/>
      <c r="AK1064" s="752"/>
      <c r="AL1064" s="752"/>
      <c r="AM1064" s="752"/>
      <c r="AN1064" s="752"/>
      <c r="AO1064" s="752"/>
      <c r="AP1064" s="752"/>
    </row>
    <row r="1065">
      <c r="A1065" s="67"/>
      <c r="B1065" s="101"/>
      <c r="C1065" s="74"/>
      <c r="D1065" s="67"/>
      <c r="E1065" s="67"/>
      <c r="F1065" s="74"/>
      <c r="G1065" s="74"/>
      <c r="H1065" s="74"/>
      <c r="I1065" s="67"/>
      <c r="J1065" s="67"/>
      <c r="K1065" s="74"/>
      <c r="L1065" s="74"/>
      <c r="M1065" s="74"/>
      <c r="N1065" s="74"/>
      <c r="O1065" s="74"/>
      <c r="P1065" s="74"/>
      <c r="Q1065" s="74"/>
      <c r="R1065" s="74"/>
      <c r="S1065" s="752"/>
      <c r="T1065" s="95"/>
      <c r="U1065" s="752"/>
      <c r="V1065" s="752"/>
      <c r="W1065" s="752"/>
      <c r="X1065" s="752"/>
      <c r="Y1065" s="752"/>
      <c r="Z1065" s="752"/>
      <c r="AA1065" s="752"/>
      <c r="AB1065" s="752"/>
      <c r="AC1065" s="752"/>
      <c r="AD1065" s="752"/>
      <c r="AE1065" s="752"/>
      <c r="AF1065" s="752"/>
      <c r="AG1065" s="752"/>
      <c r="AH1065" s="752"/>
      <c r="AI1065" s="752"/>
      <c r="AJ1065" s="752"/>
      <c r="AK1065" s="752"/>
      <c r="AL1065" s="752"/>
      <c r="AM1065" s="752"/>
      <c r="AN1065" s="752"/>
      <c r="AO1065" s="752"/>
      <c r="AP1065" s="752"/>
    </row>
    <row r="1066">
      <c r="A1066" s="67"/>
      <c r="B1066" s="101"/>
      <c r="C1066" s="74"/>
      <c r="D1066" s="67"/>
      <c r="E1066" s="67"/>
      <c r="F1066" s="74"/>
      <c r="G1066" s="74"/>
      <c r="H1066" s="74"/>
      <c r="I1066" s="67"/>
      <c r="J1066" s="67"/>
      <c r="K1066" s="74"/>
      <c r="L1066" s="74"/>
      <c r="M1066" s="74"/>
      <c r="N1066" s="74"/>
      <c r="O1066" s="74"/>
      <c r="P1066" s="74"/>
      <c r="Q1066" s="74"/>
      <c r="R1066" s="74"/>
      <c r="S1066" s="752"/>
      <c r="T1066" s="95"/>
      <c r="U1066" s="752"/>
      <c r="V1066" s="752"/>
      <c r="W1066" s="752"/>
      <c r="X1066" s="752"/>
      <c r="Y1066" s="752"/>
      <c r="Z1066" s="752"/>
      <c r="AA1066" s="752"/>
      <c r="AB1066" s="752"/>
      <c r="AC1066" s="752"/>
      <c r="AD1066" s="752"/>
      <c r="AE1066" s="752"/>
      <c r="AF1066" s="752"/>
      <c r="AG1066" s="752"/>
      <c r="AH1066" s="752"/>
      <c r="AI1066" s="752"/>
      <c r="AJ1066" s="752"/>
      <c r="AK1066" s="752"/>
      <c r="AL1066" s="752"/>
      <c r="AM1066" s="752"/>
      <c r="AN1066" s="752"/>
      <c r="AO1066" s="752"/>
      <c r="AP1066" s="752"/>
    </row>
    <row r="1067">
      <c r="A1067" s="67"/>
      <c r="B1067" s="101"/>
      <c r="C1067" s="74"/>
      <c r="D1067" s="67"/>
      <c r="E1067" s="67"/>
      <c r="F1067" s="74"/>
      <c r="G1067" s="74"/>
      <c r="H1067" s="74"/>
      <c r="I1067" s="67"/>
      <c r="J1067" s="67"/>
      <c r="K1067" s="74"/>
      <c r="L1067" s="74"/>
      <c r="M1067" s="74"/>
      <c r="N1067" s="74"/>
      <c r="O1067" s="74"/>
      <c r="P1067" s="74"/>
      <c r="Q1067" s="74"/>
      <c r="R1067" s="74"/>
      <c r="S1067" s="752"/>
      <c r="T1067" s="95"/>
      <c r="U1067" s="752"/>
      <c r="V1067" s="752"/>
      <c r="W1067" s="752"/>
      <c r="X1067" s="752"/>
      <c r="Y1067" s="752"/>
      <c r="Z1067" s="752"/>
      <c r="AA1067" s="752"/>
      <c r="AB1067" s="752"/>
      <c r="AC1067" s="752"/>
      <c r="AD1067" s="752"/>
      <c r="AE1067" s="752"/>
      <c r="AF1067" s="752"/>
      <c r="AG1067" s="752"/>
      <c r="AH1067" s="752"/>
      <c r="AI1067" s="752"/>
      <c r="AJ1067" s="752"/>
      <c r="AK1067" s="752"/>
      <c r="AL1067" s="752"/>
      <c r="AM1067" s="752"/>
      <c r="AN1067" s="752"/>
      <c r="AO1067" s="752"/>
      <c r="AP1067" s="752"/>
    </row>
    <row r="1068">
      <c r="A1068" s="67"/>
      <c r="B1068" s="101"/>
      <c r="C1068" s="74"/>
      <c r="D1068" s="67"/>
      <c r="E1068" s="67"/>
      <c r="F1068" s="74"/>
      <c r="G1068" s="74"/>
      <c r="H1068" s="74"/>
      <c r="I1068" s="67"/>
      <c r="J1068" s="67"/>
      <c r="K1068" s="74"/>
      <c r="L1068" s="74"/>
      <c r="M1068" s="74"/>
      <c r="N1068" s="74"/>
      <c r="O1068" s="74"/>
      <c r="P1068" s="74"/>
      <c r="Q1068" s="74"/>
      <c r="R1068" s="74"/>
      <c r="S1068" s="752"/>
      <c r="T1068" s="95"/>
      <c r="U1068" s="752"/>
      <c r="V1068" s="752"/>
      <c r="W1068" s="752"/>
      <c r="X1068" s="752"/>
      <c r="Y1068" s="752"/>
      <c r="Z1068" s="752"/>
      <c r="AA1068" s="752"/>
      <c r="AB1068" s="752"/>
      <c r="AC1068" s="752"/>
      <c r="AD1068" s="752"/>
      <c r="AE1068" s="752"/>
      <c r="AF1068" s="752"/>
      <c r="AG1068" s="752"/>
      <c r="AH1068" s="752"/>
      <c r="AI1068" s="752"/>
      <c r="AJ1068" s="752"/>
      <c r="AK1068" s="752"/>
      <c r="AL1068" s="752"/>
      <c r="AM1068" s="752"/>
      <c r="AN1068" s="752"/>
      <c r="AO1068" s="752"/>
      <c r="AP1068" s="752"/>
    </row>
    <row r="1069">
      <c r="A1069" s="67"/>
      <c r="B1069" s="101"/>
      <c r="C1069" s="74"/>
      <c r="D1069" s="67"/>
      <c r="E1069" s="67"/>
      <c r="F1069" s="74"/>
      <c r="G1069" s="74"/>
      <c r="H1069" s="74"/>
      <c r="I1069" s="67"/>
      <c r="J1069" s="67"/>
      <c r="K1069" s="74"/>
      <c r="L1069" s="74"/>
      <c r="M1069" s="74"/>
      <c r="N1069" s="74"/>
      <c r="O1069" s="74"/>
      <c r="P1069" s="74"/>
      <c r="Q1069" s="74"/>
      <c r="R1069" s="74"/>
      <c r="S1069" s="752"/>
      <c r="T1069" s="95"/>
      <c r="U1069" s="752"/>
      <c r="V1069" s="752"/>
      <c r="W1069" s="752"/>
      <c r="X1069" s="752"/>
      <c r="Y1069" s="752"/>
      <c r="Z1069" s="752"/>
      <c r="AA1069" s="752"/>
      <c r="AB1069" s="752"/>
      <c r="AC1069" s="752"/>
      <c r="AD1069" s="752"/>
      <c r="AE1069" s="752"/>
      <c r="AF1069" s="752"/>
      <c r="AG1069" s="752"/>
      <c r="AH1069" s="752"/>
      <c r="AI1069" s="752"/>
      <c r="AJ1069" s="752"/>
      <c r="AK1069" s="752"/>
      <c r="AL1069" s="752"/>
      <c r="AM1069" s="752"/>
      <c r="AN1069" s="752"/>
      <c r="AO1069" s="752"/>
      <c r="AP1069" s="752"/>
    </row>
    <row r="1070">
      <c r="A1070" s="67"/>
      <c r="B1070" s="101"/>
      <c r="C1070" s="74"/>
      <c r="D1070" s="67"/>
      <c r="E1070" s="67"/>
      <c r="F1070" s="74"/>
      <c r="G1070" s="74"/>
      <c r="H1070" s="74"/>
      <c r="I1070" s="67"/>
      <c r="J1070" s="67"/>
      <c r="K1070" s="74"/>
      <c r="L1070" s="74"/>
      <c r="M1070" s="74"/>
      <c r="N1070" s="74"/>
      <c r="O1070" s="74"/>
      <c r="P1070" s="74"/>
      <c r="Q1070" s="74"/>
      <c r="R1070" s="74"/>
      <c r="S1070" s="752"/>
      <c r="T1070" s="95"/>
      <c r="U1070" s="752"/>
      <c r="V1070" s="752"/>
      <c r="W1070" s="752"/>
      <c r="X1070" s="752"/>
      <c r="Y1070" s="752"/>
      <c r="Z1070" s="752"/>
      <c r="AA1070" s="752"/>
      <c r="AB1070" s="752"/>
      <c r="AC1070" s="752"/>
      <c r="AD1070" s="752"/>
      <c r="AE1070" s="752"/>
      <c r="AF1070" s="752"/>
      <c r="AG1070" s="752"/>
      <c r="AH1070" s="752"/>
      <c r="AI1070" s="752"/>
      <c r="AJ1070" s="752"/>
      <c r="AK1070" s="752"/>
      <c r="AL1070" s="752"/>
      <c r="AM1070" s="752"/>
      <c r="AN1070" s="752"/>
      <c r="AO1070" s="752"/>
      <c r="AP1070" s="752"/>
    </row>
    <row r="1071">
      <c r="A1071" s="67"/>
      <c r="B1071" s="101"/>
      <c r="C1071" s="74"/>
      <c r="D1071" s="67"/>
      <c r="E1071" s="67"/>
      <c r="F1071" s="74"/>
      <c r="G1071" s="74"/>
      <c r="H1071" s="74"/>
      <c r="I1071" s="67"/>
      <c r="J1071" s="67"/>
      <c r="K1071" s="74"/>
      <c r="L1071" s="74"/>
      <c r="M1071" s="74"/>
      <c r="N1071" s="74"/>
      <c r="O1071" s="74"/>
      <c r="P1071" s="74"/>
      <c r="Q1071" s="74"/>
      <c r="R1071" s="74"/>
      <c r="S1071" s="752"/>
      <c r="T1071" s="95"/>
      <c r="U1071" s="752"/>
      <c r="V1071" s="752"/>
      <c r="W1071" s="752"/>
      <c r="X1071" s="752"/>
      <c r="Y1071" s="752"/>
      <c r="Z1071" s="752"/>
      <c r="AA1071" s="752"/>
      <c r="AB1071" s="752"/>
      <c r="AC1071" s="752"/>
      <c r="AD1071" s="752"/>
      <c r="AE1071" s="752"/>
      <c r="AF1071" s="752"/>
      <c r="AG1071" s="752"/>
      <c r="AH1071" s="752"/>
      <c r="AI1071" s="752"/>
      <c r="AJ1071" s="752"/>
      <c r="AK1071" s="752"/>
      <c r="AL1071" s="752"/>
      <c r="AM1071" s="752"/>
      <c r="AN1071" s="752"/>
      <c r="AO1071" s="752"/>
      <c r="AP1071" s="752"/>
    </row>
    <row r="1072">
      <c r="A1072" s="67"/>
      <c r="B1072" s="101"/>
      <c r="C1072" s="74"/>
      <c r="D1072" s="67"/>
      <c r="E1072" s="67"/>
      <c r="F1072" s="74"/>
      <c r="G1072" s="74"/>
      <c r="H1072" s="74"/>
      <c r="I1072" s="67"/>
      <c r="J1072" s="67"/>
      <c r="K1072" s="74"/>
      <c r="L1072" s="74"/>
      <c r="M1072" s="74"/>
      <c r="N1072" s="74"/>
      <c r="O1072" s="74"/>
      <c r="P1072" s="74"/>
      <c r="Q1072" s="74"/>
      <c r="R1072" s="74"/>
      <c r="S1072" s="752"/>
      <c r="T1072" s="95"/>
      <c r="U1072" s="752"/>
      <c r="V1072" s="752"/>
      <c r="W1072" s="752"/>
      <c r="X1072" s="752"/>
      <c r="Y1072" s="752"/>
      <c r="Z1072" s="752"/>
      <c r="AA1072" s="752"/>
      <c r="AB1072" s="752"/>
      <c r="AC1072" s="752"/>
      <c r="AD1072" s="752"/>
      <c r="AE1072" s="752"/>
      <c r="AF1072" s="752"/>
      <c r="AG1072" s="752"/>
      <c r="AH1072" s="752"/>
      <c r="AI1072" s="752"/>
      <c r="AJ1072" s="752"/>
      <c r="AK1072" s="752"/>
      <c r="AL1072" s="752"/>
      <c r="AM1072" s="752"/>
      <c r="AN1072" s="752"/>
      <c r="AO1072" s="752"/>
      <c r="AP1072" s="752"/>
    </row>
    <row r="1073">
      <c r="A1073" s="67"/>
      <c r="B1073" s="101"/>
      <c r="C1073" s="74"/>
      <c r="D1073" s="67"/>
      <c r="E1073" s="67"/>
      <c r="F1073" s="74"/>
      <c r="G1073" s="74"/>
      <c r="H1073" s="74"/>
      <c r="I1073" s="67"/>
      <c r="J1073" s="67"/>
      <c r="K1073" s="74"/>
      <c r="L1073" s="74"/>
      <c r="M1073" s="74"/>
      <c r="N1073" s="74"/>
      <c r="O1073" s="74"/>
      <c r="P1073" s="74"/>
      <c r="Q1073" s="74"/>
      <c r="R1073" s="74"/>
      <c r="S1073" s="752"/>
      <c r="T1073" s="95"/>
      <c r="U1073" s="752"/>
      <c r="V1073" s="752"/>
      <c r="W1073" s="752"/>
      <c r="X1073" s="752"/>
      <c r="Y1073" s="752"/>
      <c r="Z1073" s="752"/>
      <c r="AA1073" s="752"/>
      <c r="AB1073" s="752"/>
      <c r="AC1073" s="752"/>
      <c r="AD1073" s="752"/>
      <c r="AE1073" s="752"/>
      <c r="AF1073" s="752"/>
      <c r="AG1073" s="752"/>
      <c r="AH1073" s="752"/>
      <c r="AI1073" s="752"/>
      <c r="AJ1073" s="752"/>
      <c r="AK1073" s="752"/>
      <c r="AL1073" s="752"/>
      <c r="AM1073" s="752"/>
      <c r="AN1073" s="752"/>
      <c r="AO1073" s="752"/>
      <c r="AP1073" s="752"/>
    </row>
    <row r="1074">
      <c r="A1074" s="67"/>
      <c r="B1074" s="101"/>
      <c r="C1074" s="74"/>
      <c r="D1074" s="67"/>
      <c r="E1074" s="67"/>
      <c r="F1074" s="74"/>
      <c r="G1074" s="74"/>
      <c r="H1074" s="74"/>
      <c r="I1074" s="67"/>
      <c r="J1074" s="67"/>
      <c r="K1074" s="74"/>
      <c r="L1074" s="74"/>
      <c r="M1074" s="74"/>
      <c r="N1074" s="74"/>
      <c r="O1074" s="74"/>
      <c r="P1074" s="74"/>
      <c r="Q1074" s="74"/>
      <c r="R1074" s="74"/>
      <c r="S1074" s="752"/>
      <c r="T1074" s="95"/>
      <c r="U1074" s="752"/>
      <c r="V1074" s="752"/>
      <c r="W1074" s="752"/>
      <c r="X1074" s="752"/>
      <c r="Y1074" s="752"/>
      <c r="Z1074" s="752"/>
      <c r="AA1074" s="752"/>
      <c r="AB1074" s="752"/>
      <c r="AC1074" s="752"/>
      <c r="AD1074" s="752"/>
      <c r="AE1074" s="752"/>
      <c r="AF1074" s="752"/>
      <c r="AG1074" s="752"/>
      <c r="AH1074" s="752"/>
      <c r="AI1074" s="752"/>
      <c r="AJ1074" s="752"/>
      <c r="AK1074" s="752"/>
      <c r="AL1074" s="752"/>
      <c r="AM1074" s="752"/>
      <c r="AN1074" s="752"/>
      <c r="AO1074" s="752"/>
      <c r="AP1074" s="752"/>
    </row>
    <row r="1075">
      <c r="A1075" s="67"/>
      <c r="B1075" s="101"/>
      <c r="C1075" s="74"/>
      <c r="D1075" s="67"/>
      <c r="E1075" s="67"/>
      <c r="F1075" s="74"/>
      <c r="G1075" s="74"/>
      <c r="H1075" s="74"/>
      <c r="I1075" s="67"/>
      <c r="J1075" s="67"/>
      <c r="K1075" s="74"/>
      <c r="L1075" s="74"/>
      <c r="M1075" s="74"/>
      <c r="N1075" s="74"/>
      <c r="O1075" s="74"/>
      <c r="P1075" s="74"/>
      <c r="Q1075" s="74"/>
      <c r="R1075" s="74"/>
      <c r="S1075" s="752"/>
      <c r="T1075" s="95"/>
      <c r="U1075" s="752"/>
      <c r="V1075" s="752"/>
      <c r="W1075" s="752"/>
      <c r="X1075" s="752"/>
      <c r="Y1075" s="752"/>
      <c r="Z1075" s="752"/>
      <c r="AA1075" s="752"/>
      <c r="AB1075" s="752"/>
      <c r="AC1075" s="752"/>
      <c r="AD1075" s="752"/>
      <c r="AE1075" s="752"/>
      <c r="AF1075" s="752"/>
      <c r="AG1075" s="752"/>
      <c r="AH1075" s="752"/>
      <c r="AI1075" s="752"/>
      <c r="AJ1075" s="752"/>
      <c r="AK1075" s="752"/>
      <c r="AL1075" s="752"/>
      <c r="AM1075" s="752"/>
      <c r="AN1075" s="752"/>
      <c r="AO1075" s="752"/>
      <c r="AP1075" s="752"/>
    </row>
    <row r="1076">
      <c r="A1076" s="67"/>
      <c r="B1076" s="101"/>
      <c r="C1076" s="74"/>
      <c r="D1076" s="67"/>
      <c r="E1076" s="67"/>
      <c r="F1076" s="74"/>
      <c r="G1076" s="74"/>
      <c r="H1076" s="74"/>
      <c r="I1076" s="67"/>
      <c r="J1076" s="67"/>
      <c r="K1076" s="74"/>
      <c r="L1076" s="74"/>
      <c r="M1076" s="74"/>
      <c r="N1076" s="74"/>
      <c r="O1076" s="74"/>
      <c r="P1076" s="74"/>
      <c r="Q1076" s="74"/>
      <c r="R1076" s="74"/>
      <c r="S1076" s="752"/>
      <c r="T1076" s="95"/>
      <c r="U1076" s="752"/>
      <c r="V1076" s="752"/>
      <c r="W1076" s="752"/>
      <c r="X1076" s="752"/>
      <c r="Y1076" s="752"/>
      <c r="Z1076" s="752"/>
      <c r="AA1076" s="752"/>
      <c r="AB1076" s="752"/>
      <c r="AC1076" s="752"/>
      <c r="AD1076" s="752"/>
      <c r="AE1076" s="752"/>
      <c r="AF1076" s="752"/>
      <c r="AG1076" s="752"/>
      <c r="AH1076" s="752"/>
      <c r="AI1076" s="752"/>
      <c r="AJ1076" s="752"/>
      <c r="AK1076" s="752"/>
      <c r="AL1076" s="752"/>
      <c r="AM1076" s="752"/>
      <c r="AN1076" s="752"/>
      <c r="AO1076" s="752"/>
      <c r="AP1076" s="752"/>
    </row>
    <row r="1077">
      <c r="A1077" s="67"/>
      <c r="B1077" s="101"/>
      <c r="C1077" s="74"/>
      <c r="D1077" s="67"/>
      <c r="E1077" s="67"/>
      <c r="F1077" s="74"/>
      <c r="G1077" s="74"/>
      <c r="H1077" s="74"/>
      <c r="I1077" s="67"/>
      <c r="J1077" s="67"/>
      <c r="K1077" s="74"/>
      <c r="L1077" s="74"/>
      <c r="M1077" s="74"/>
      <c r="N1077" s="74"/>
      <c r="O1077" s="74"/>
      <c r="P1077" s="74"/>
      <c r="Q1077" s="74"/>
      <c r="R1077" s="74"/>
      <c r="S1077" s="752"/>
      <c r="T1077" s="95"/>
      <c r="U1077" s="752"/>
      <c r="V1077" s="752"/>
      <c r="W1077" s="752"/>
      <c r="X1077" s="752"/>
      <c r="Y1077" s="752"/>
      <c r="Z1077" s="752"/>
      <c r="AA1077" s="752"/>
      <c r="AB1077" s="752"/>
      <c r="AC1077" s="752"/>
      <c r="AD1077" s="752"/>
      <c r="AE1077" s="752"/>
      <c r="AF1077" s="752"/>
      <c r="AG1077" s="752"/>
      <c r="AH1077" s="752"/>
      <c r="AI1077" s="752"/>
      <c r="AJ1077" s="752"/>
      <c r="AK1077" s="752"/>
      <c r="AL1077" s="752"/>
      <c r="AM1077" s="752"/>
      <c r="AN1077" s="752"/>
      <c r="AO1077" s="752"/>
      <c r="AP1077" s="752"/>
    </row>
    <row r="1078">
      <c r="A1078" s="67"/>
      <c r="B1078" s="101"/>
      <c r="C1078" s="74"/>
      <c r="D1078" s="67"/>
      <c r="E1078" s="67"/>
      <c r="F1078" s="74"/>
      <c r="G1078" s="74"/>
      <c r="H1078" s="74"/>
      <c r="I1078" s="67"/>
      <c r="J1078" s="67"/>
      <c r="K1078" s="74"/>
      <c r="L1078" s="74"/>
      <c r="M1078" s="74"/>
      <c r="N1078" s="74"/>
      <c r="O1078" s="74"/>
      <c r="P1078" s="74"/>
      <c r="Q1078" s="74"/>
      <c r="R1078" s="74"/>
      <c r="S1078" s="752"/>
      <c r="T1078" s="95"/>
      <c r="U1078" s="752"/>
      <c r="V1078" s="752"/>
      <c r="W1078" s="752"/>
      <c r="X1078" s="752"/>
      <c r="Y1078" s="752"/>
      <c r="Z1078" s="752"/>
      <c r="AA1078" s="752"/>
      <c r="AB1078" s="752"/>
      <c r="AC1078" s="752"/>
      <c r="AD1078" s="752"/>
      <c r="AE1078" s="752"/>
      <c r="AF1078" s="752"/>
      <c r="AG1078" s="752"/>
      <c r="AH1078" s="752"/>
      <c r="AI1078" s="752"/>
      <c r="AJ1078" s="752"/>
      <c r="AK1078" s="752"/>
      <c r="AL1078" s="752"/>
      <c r="AM1078" s="752"/>
      <c r="AN1078" s="752"/>
      <c r="AO1078" s="752"/>
      <c r="AP1078" s="752"/>
    </row>
    <row r="1079">
      <c r="A1079" s="67"/>
      <c r="B1079" s="101"/>
      <c r="C1079" s="74"/>
      <c r="D1079" s="67"/>
      <c r="E1079" s="67"/>
      <c r="F1079" s="74"/>
      <c r="G1079" s="74"/>
      <c r="H1079" s="74"/>
      <c r="I1079" s="67"/>
      <c r="J1079" s="67"/>
      <c r="K1079" s="74"/>
      <c r="L1079" s="74"/>
      <c r="M1079" s="74"/>
      <c r="N1079" s="74"/>
      <c r="O1079" s="74"/>
      <c r="P1079" s="74"/>
      <c r="Q1079" s="74"/>
      <c r="R1079" s="74"/>
      <c r="S1079" s="752"/>
      <c r="T1079" s="95"/>
      <c r="U1079" s="752"/>
      <c r="V1079" s="752"/>
      <c r="W1079" s="752"/>
      <c r="X1079" s="752"/>
      <c r="Y1079" s="752"/>
      <c r="Z1079" s="752"/>
      <c r="AA1079" s="752"/>
      <c r="AB1079" s="752"/>
      <c r="AC1079" s="752"/>
      <c r="AD1079" s="752"/>
      <c r="AE1079" s="752"/>
      <c r="AF1079" s="752"/>
      <c r="AG1079" s="752"/>
      <c r="AH1079" s="752"/>
      <c r="AI1079" s="752"/>
      <c r="AJ1079" s="752"/>
      <c r="AK1079" s="752"/>
      <c r="AL1079" s="752"/>
      <c r="AM1079" s="752"/>
      <c r="AN1079" s="752"/>
      <c r="AO1079" s="752"/>
      <c r="AP1079" s="752"/>
    </row>
    <row r="1080">
      <c r="A1080" s="67"/>
      <c r="B1080" s="101"/>
      <c r="C1080" s="74"/>
      <c r="D1080" s="67"/>
      <c r="E1080" s="67"/>
      <c r="F1080" s="74"/>
      <c r="G1080" s="74"/>
      <c r="H1080" s="74"/>
      <c r="I1080" s="67"/>
      <c r="J1080" s="67"/>
      <c r="K1080" s="74"/>
      <c r="L1080" s="74"/>
      <c r="M1080" s="74"/>
      <c r="N1080" s="74"/>
      <c r="O1080" s="74"/>
      <c r="P1080" s="74"/>
      <c r="Q1080" s="74"/>
      <c r="R1080" s="74"/>
      <c r="S1080" s="752"/>
      <c r="T1080" s="95"/>
      <c r="U1080" s="752"/>
      <c r="V1080" s="752"/>
      <c r="W1080" s="752"/>
      <c r="X1080" s="752"/>
      <c r="Y1080" s="752"/>
      <c r="Z1080" s="752"/>
      <c r="AA1080" s="752"/>
      <c r="AB1080" s="752"/>
      <c r="AC1080" s="752"/>
      <c r="AD1080" s="752"/>
      <c r="AE1080" s="752"/>
      <c r="AF1080" s="752"/>
      <c r="AG1080" s="752"/>
      <c r="AH1080" s="752"/>
      <c r="AI1080" s="752"/>
      <c r="AJ1080" s="752"/>
      <c r="AK1080" s="752"/>
      <c r="AL1080" s="752"/>
      <c r="AM1080" s="752"/>
      <c r="AN1080" s="752"/>
      <c r="AO1080" s="752"/>
      <c r="AP1080" s="752"/>
    </row>
    <row r="1081">
      <c r="A1081" s="67"/>
      <c r="B1081" s="101"/>
      <c r="C1081" s="74"/>
      <c r="D1081" s="67"/>
      <c r="E1081" s="67"/>
      <c r="F1081" s="74"/>
      <c r="G1081" s="74"/>
      <c r="H1081" s="74"/>
      <c r="I1081" s="67"/>
      <c r="J1081" s="67"/>
      <c r="K1081" s="74"/>
      <c r="L1081" s="74"/>
      <c r="M1081" s="74"/>
      <c r="N1081" s="74"/>
      <c r="O1081" s="74"/>
      <c r="P1081" s="74"/>
      <c r="Q1081" s="74"/>
      <c r="R1081" s="74"/>
      <c r="S1081" s="752"/>
      <c r="T1081" s="95"/>
      <c r="U1081" s="752"/>
      <c r="V1081" s="752"/>
      <c r="W1081" s="752"/>
      <c r="X1081" s="752"/>
      <c r="Y1081" s="752"/>
      <c r="Z1081" s="752"/>
      <c r="AA1081" s="752"/>
      <c r="AB1081" s="752"/>
      <c r="AC1081" s="752"/>
      <c r="AD1081" s="752"/>
      <c r="AE1081" s="752"/>
      <c r="AF1081" s="752"/>
      <c r="AG1081" s="752"/>
      <c r="AH1081" s="752"/>
      <c r="AI1081" s="752"/>
      <c r="AJ1081" s="752"/>
      <c r="AK1081" s="752"/>
      <c r="AL1081" s="752"/>
      <c r="AM1081" s="752"/>
      <c r="AN1081" s="752"/>
      <c r="AO1081" s="752"/>
      <c r="AP1081" s="752"/>
    </row>
    <row r="1082">
      <c r="A1082" s="67"/>
      <c r="B1082" s="101"/>
      <c r="C1082" s="74"/>
      <c r="D1082" s="67"/>
      <c r="E1082" s="67"/>
      <c r="F1082" s="74"/>
      <c r="G1082" s="74"/>
      <c r="H1082" s="74"/>
      <c r="I1082" s="67"/>
      <c r="J1082" s="67"/>
      <c r="K1082" s="74"/>
      <c r="L1082" s="74"/>
      <c r="M1082" s="74"/>
      <c r="N1082" s="74"/>
      <c r="O1082" s="74"/>
      <c r="P1082" s="74"/>
      <c r="Q1082" s="74"/>
      <c r="R1082" s="74"/>
      <c r="S1082" s="752"/>
      <c r="T1082" s="95"/>
      <c r="U1082" s="752"/>
      <c r="V1082" s="752"/>
      <c r="W1082" s="752"/>
      <c r="X1082" s="752"/>
      <c r="Y1082" s="752"/>
      <c r="Z1082" s="752"/>
      <c r="AA1082" s="752"/>
      <c r="AB1082" s="752"/>
      <c r="AC1082" s="752"/>
      <c r="AD1082" s="752"/>
      <c r="AE1082" s="752"/>
      <c r="AF1082" s="752"/>
      <c r="AG1082" s="752"/>
      <c r="AH1082" s="752"/>
      <c r="AI1082" s="752"/>
      <c r="AJ1082" s="752"/>
      <c r="AK1082" s="752"/>
      <c r="AL1082" s="752"/>
      <c r="AM1082" s="752"/>
      <c r="AN1082" s="752"/>
      <c r="AO1082" s="752"/>
      <c r="AP1082" s="752"/>
    </row>
    <row r="1083">
      <c r="A1083" s="67"/>
      <c r="B1083" s="101"/>
      <c r="C1083" s="74"/>
      <c r="D1083" s="67"/>
      <c r="E1083" s="67"/>
      <c r="F1083" s="74"/>
      <c r="G1083" s="74"/>
      <c r="H1083" s="74"/>
      <c r="I1083" s="67"/>
      <c r="J1083" s="67"/>
      <c r="K1083" s="74"/>
      <c r="L1083" s="74"/>
      <c r="M1083" s="74"/>
      <c r="N1083" s="74"/>
      <c r="O1083" s="74"/>
      <c r="P1083" s="74"/>
      <c r="Q1083" s="74"/>
      <c r="R1083" s="74"/>
      <c r="S1083" s="752"/>
      <c r="T1083" s="95"/>
      <c r="U1083" s="752"/>
      <c r="V1083" s="752"/>
      <c r="W1083" s="752"/>
      <c r="X1083" s="752"/>
      <c r="Y1083" s="752"/>
      <c r="Z1083" s="752"/>
      <c r="AA1083" s="752"/>
      <c r="AB1083" s="752"/>
      <c r="AC1083" s="752"/>
      <c r="AD1083" s="752"/>
      <c r="AE1083" s="752"/>
      <c r="AF1083" s="752"/>
      <c r="AG1083" s="752"/>
      <c r="AH1083" s="752"/>
      <c r="AI1083" s="752"/>
      <c r="AJ1083" s="752"/>
      <c r="AK1083" s="752"/>
      <c r="AL1083" s="752"/>
      <c r="AM1083" s="752"/>
      <c r="AN1083" s="752"/>
      <c r="AO1083" s="752"/>
      <c r="AP1083" s="752"/>
    </row>
    <row r="1084">
      <c r="A1084" s="67"/>
      <c r="B1084" s="101"/>
      <c r="C1084" s="74"/>
      <c r="D1084" s="67"/>
      <c r="E1084" s="67"/>
      <c r="F1084" s="74"/>
      <c r="G1084" s="74"/>
      <c r="H1084" s="74"/>
      <c r="I1084" s="67"/>
      <c r="J1084" s="67"/>
      <c r="K1084" s="74"/>
      <c r="L1084" s="74"/>
      <c r="M1084" s="74"/>
      <c r="N1084" s="74"/>
      <c r="O1084" s="74"/>
      <c r="P1084" s="74"/>
      <c r="Q1084" s="74"/>
      <c r="R1084" s="74"/>
      <c r="S1084" s="752"/>
      <c r="T1084" s="95"/>
      <c r="U1084" s="752"/>
      <c r="V1084" s="752"/>
      <c r="W1084" s="752"/>
      <c r="X1084" s="752"/>
      <c r="Y1084" s="752"/>
      <c r="Z1084" s="752"/>
      <c r="AA1084" s="752"/>
      <c r="AB1084" s="752"/>
      <c r="AC1084" s="752"/>
      <c r="AD1084" s="752"/>
      <c r="AE1084" s="752"/>
      <c r="AF1084" s="752"/>
      <c r="AG1084" s="752"/>
      <c r="AH1084" s="752"/>
      <c r="AI1084" s="752"/>
      <c r="AJ1084" s="752"/>
      <c r="AK1084" s="752"/>
      <c r="AL1084" s="752"/>
      <c r="AM1084" s="752"/>
      <c r="AN1084" s="752"/>
      <c r="AO1084" s="752"/>
      <c r="AP1084" s="752"/>
    </row>
    <row r="1085">
      <c r="A1085" s="67"/>
      <c r="B1085" s="101"/>
      <c r="C1085" s="74"/>
      <c r="D1085" s="67"/>
      <c r="E1085" s="67"/>
      <c r="F1085" s="74"/>
      <c r="G1085" s="74"/>
      <c r="H1085" s="74"/>
      <c r="I1085" s="67"/>
      <c r="J1085" s="67"/>
      <c r="K1085" s="74"/>
      <c r="L1085" s="74"/>
      <c r="M1085" s="74"/>
      <c r="N1085" s="74"/>
      <c r="O1085" s="74"/>
      <c r="P1085" s="74"/>
      <c r="Q1085" s="74"/>
      <c r="R1085" s="74"/>
      <c r="S1085" s="752"/>
      <c r="T1085" s="95"/>
      <c r="U1085" s="752"/>
      <c r="V1085" s="752"/>
      <c r="W1085" s="752"/>
      <c r="X1085" s="752"/>
      <c r="Y1085" s="752"/>
      <c r="Z1085" s="752"/>
      <c r="AA1085" s="752"/>
      <c r="AB1085" s="752"/>
      <c r="AC1085" s="752"/>
      <c r="AD1085" s="752"/>
      <c r="AE1085" s="752"/>
      <c r="AF1085" s="752"/>
      <c r="AG1085" s="752"/>
      <c r="AH1085" s="752"/>
      <c r="AI1085" s="752"/>
      <c r="AJ1085" s="752"/>
      <c r="AK1085" s="752"/>
      <c r="AL1085" s="752"/>
      <c r="AM1085" s="752"/>
      <c r="AN1085" s="752"/>
      <c r="AO1085" s="752"/>
      <c r="AP1085" s="752"/>
    </row>
    <row r="1086">
      <c r="A1086" s="67"/>
      <c r="B1086" s="101"/>
      <c r="C1086" s="74"/>
      <c r="D1086" s="67"/>
      <c r="E1086" s="67"/>
      <c r="F1086" s="74"/>
      <c r="G1086" s="74"/>
      <c r="H1086" s="74"/>
      <c r="I1086" s="67"/>
      <c r="J1086" s="67"/>
      <c r="K1086" s="74"/>
      <c r="L1086" s="74"/>
      <c r="M1086" s="74"/>
      <c r="N1086" s="74"/>
      <c r="O1086" s="74"/>
      <c r="P1086" s="74"/>
      <c r="Q1086" s="74"/>
      <c r="R1086" s="74"/>
      <c r="S1086" s="752"/>
      <c r="T1086" s="95"/>
      <c r="U1086" s="752"/>
      <c r="V1086" s="752"/>
      <c r="W1086" s="752"/>
      <c r="X1086" s="752"/>
      <c r="Y1086" s="752"/>
      <c r="Z1086" s="752"/>
      <c r="AA1086" s="752"/>
      <c r="AB1086" s="752"/>
      <c r="AC1086" s="752"/>
      <c r="AD1086" s="752"/>
      <c r="AE1086" s="752"/>
      <c r="AF1086" s="752"/>
      <c r="AG1086" s="752"/>
      <c r="AH1086" s="752"/>
      <c r="AI1086" s="752"/>
      <c r="AJ1086" s="752"/>
      <c r="AK1086" s="752"/>
      <c r="AL1086" s="752"/>
      <c r="AM1086" s="752"/>
      <c r="AN1086" s="752"/>
      <c r="AO1086" s="752"/>
      <c r="AP1086" s="752"/>
    </row>
    <row r="1087">
      <c r="A1087" s="67"/>
      <c r="B1087" s="101"/>
      <c r="C1087" s="74"/>
      <c r="D1087" s="67"/>
      <c r="E1087" s="67"/>
      <c r="F1087" s="74"/>
      <c r="G1087" s="74"/>
      <c r="H1087" s="74"/>
      <c r="I1087" s="67"/>
      <c r="J1087" s="67"/>
      <c r="K1087" s="74"/>
      <c r="L1087" s="74"/>
      <c r="M1087" s="74"/>
      <c r="N1087" s="74"/>
      <c r="O1087" s="74"/>
      <c r="P1087" s="74"/>
      <c r="Q1087" s="74"/>
      <c r="R1087" s="74"/>
      <c r="S1087" s="752"/>
      <c r="T1087" s="95"/>
      <c r="U1087" s="752"/>
      <c r="V1087" s="752"/>
      <c r="W1087" s="752"/>
      <c r="X1087" s="752"/>
      <c r="Y1087" s="752"/>
      <c r="Z1087" s="752"/>
      <c r="AA1087" s="752"/>
      <c r="AB1087" s="752"/>
      <c r="AC1087" s="752"/>
      <c r="AD1087" s="752"/>
      <c r="AE1087" s="752"/>
      <c r="AF1087" s="752"/>
      <c r="AG1087" s="752"/>
      <c r="AH1087" s="752"/>
      <c r="AI1087" s="752"/>
      <c r="AJ1087" s="752"/>
      <c r="AK1087" s="752"/>
      <c r="AL1087" s="752"/>
      <c r="AM1087" s="752"/>
      <c r="AN1087" s="752"/>
      <c r="AO1087" s="752"/>
      <c r="AP1087" s="752"/>
    </row>
    <row r="1088">
      <c r="A1088" s="67"/>
      <c r="B1088" s="101"/>
      <c r="C1088" s="74"/>
      <c r="D1088" s="67"/>
      <c r="E1088" s="67"/>
      <c r="F1088" s="74"/>
      <c r="G1088" s="74"/>
      <c r="H1088" s="74"/>
      <c r="I1088" s="67"/>
      <c r="J1088" s="67"/>
      <c r="K1088" s="74"/>
      <c r="L1088" s="74"/>
      <c r="M1088" s="74"/>
      <c r="N1088" s="74"/>
      <c r="O1088" s="74"/>
      <c r="P1088" s="74"/>
      <c r="Q1088" s="74"/>
      <c r="R1088" s="74"/>
      <c r="S1088" s="752"/>
      <c r="T1088" s="95"/>
      <c r="U1088" s="752"/>
      <c r="V1088" s="752"/>
      <c r="W1088" s="752"/>
      <c r="X1088" s="752"/>
      <c r="Y1088" s="752"/>
      <c r="Z1088" s="752"/>
      <c r="AA1088" s="752"/>
      <c r="AB1088" s="752"/>
      <c r="AC1088" s="752"/>
      <c r="AD1088" s="752"/>
      <c r="AE1088" s="752"/>
      <c r="AF1088" s="752"/>
      <c r="AG1088" s="752"/>
      <c r="AH1088" s="752"/>
      <c r="AI1088" s="752"/>
      <c r="AJ1088" s="752"/>
      <c r="AK1088" s="752"/>
      <c r="AL1088" s="752"/>
      <c r="AM1088" s="752"/>
      <c r="AN1088" s="752"/>
      <c r="AO1088" s="752"/>
      <c r="AP1088" s="752"/>
    </row>
    <row r="1089">
      <c r="A1089" s="67"/>
      <c r="B1089" s="101"/>
      <c r="C1089" s="74"/>
      <c r="D1089" s="67"/>
      <c r="E1089" s="67"/>
      <c r="F1089" s="74"/>
      <c r="G1089" s="74"/>
      <c r="H1089" s="74"/>
      <c r="I1089" s="67"/>
      <c r="J1089" s="67"/>
      <c r="K1089" s="74"/>
      <c r="L1089" s="74"/>
      <c r="M1089" s="74"/>
      <c r="N1089" s="74"/>
      <c r="O1089" s="74"/>
      <c r="P1089" s="74"/>
      <c r="Q1089" s="74"/>
      <c r="R1089" s="74"/>
      <c r="S1089" s="752"/>
      <c r="T1089" s="95"/>
      <c r="U1089" s="752"/>
      <c r="V1089" s="752"/>
      <c r="W1089" s="752"/>
      <c r="X1089" s="752"/>
      <c r="Y1089" s="752"/>
      <c r="Z1089" s="752"/>
      <c r="AA1089" s="752"/>
      <c r="AB1089" s="752"/>
      <c r="AC1089" s="752"/>
      <c r="AD1089" s="752"/>
      <c r="AE1089" s="752"/>
      <c r="AF1089" s="752"/>
      <c r="AG1089" s="752"/>
      <c r="AH1089" s="752"/>
      <c r="AI1089" s="752"/>
      <c r="AJ1089" s="752"/>
      <c r="AK1089" s="752"/>
      <c r="AL1089" s="752"/>
      <c r="AM1089" s="752"/>
      <c r="AN1089" s="752"/>
      <c r="AO1089" s="752"/>
      <c r="AP1089" s="752"/>
    </row>
    <row r="1090">
      <c r="A1090" s="67"/>
      <c r="B1090" s="101"/>
      <c r="C1090" s="74"/>
      <c r="D1090" s="67"/>
      <c r="E1090" s="67"/>
      <c r="F1090" s="74"/>
      <c r="G1090" s="74"/>
      <c r="H1090" s="74"/>
      <c r="I1090" s="67"/>
      <c r="J1090" s="67"/>
      <c r="K1090" s="74"/>
      <c r="L1090" s="74"/>
      <c r="M1090" s="74"/>
      <c r="N1090" s="74"/>
      <c r="O1090" s="74"/>
      <c r="P1090" s="74"/>
      <c r="Q1090" s="74"/>
      <c r="R1090" s="74"/>
      <c r="S1090" s="752"/>
      <c r="T1090" s="95"/>
      <c r="U1090" s="752"/>
      <c r="V1090" s="752"/>
      <c r="W1090" s="752"/>
      <c r="X1090" s="752"/>
      <c r="Y1090" s="752"/>
      <c r="Z1090" s="752"/>
      <c r="AA1090" s="752"/>
      <c r="AB1090" s="752"/>
      <c r="AC1090" s="752"/>
      <c r="AD1090" s="752"/>
      <c r="AE1090" s="752"/>
      <c r="AF1090" s="752"/>
      <c r="AG1090" s="752"/>
      <c r="AH1090" s="752"/>
      <c r="AI1090" s="752"/>
      <c r="AJ1090" s="752"/>
      <c r="AK1090" s="752"/>
      <c r="AL1090" s="752"/>
      <c r="AM1090" s="752"/>
      <c r="AN1090" s="752"/>
      <c r="AO1090" s="752"/>
      <c r="AP1090" s="752"/>
    </row>
    <row r="1091">
      <c r="A1091" s="67"/>
      <c r="B1091" s="101"/>
      <c r="C1091" s="74"/>
      <c r="D1091" s="67"/>
      <c r="E1091" s="67"/>
      <c r="F1091" s="74"/>
      <c r="G1091" s="74"/>
      <c r="H1091" s="74"/>
      <c r="I1091" s="67"/>
      <c r="J1091" s="67"/>
      <c r="K1091" s="74"/>
      <c r="L1091" s="74"/>
      <c r="M1091" s="74"/>
      <c r="N1091" s="74"/>
      <c r="O1091" s="74"/>
      <c r="P1091" s="74"/>
      <c r="Q1091" s="74"/>
      <c r="R1091" s="74"/>
      <c r="S1091" s="752"/>
      <c r="T1091" s="95"/>
      <c r="U1091" s="752"/>
      <c r="V1091" s="752"/>
      <c r="W1091" s="752"/>
      <c r="X1091" s="752"/>
      <c r="Y1091" s="752"/>
      <c r="Z1091" s="752"/>
      <c r="AA1091" s="752"/>
      <c r="AB1091" s="752"/>
      <c r="AC1091" s="752"/>
      <c r="AD1091" s="752"/>
      <c r="AE1091" s="752"/>
      <c r="AF1091" s="752"/>
      <c r="AG1091" s="752"/>
      <c r="AH1091" s="752"/>
      <c r="AI1091" s="752"/>
      <c r="AJ1091" s="752"/>
      <c r="AK1091" s="752"/>
      <c r="AL1091" s="752"/>
      <c r="AM1091" s="752"/>
      <c r="AN1091" s="752"/>
      <c r="AO1091" s="752"/>
      <c r="AP1091" s="752"/>
    </row>
    <row r="1092">
      <c r="A1092" s="67"/>
      <c r="B1092" s="101"/>
      <c r="C1092" s="74"/>
      <c r="D1092" s="67"/>
      <c r="E1092" s="67"/>
      <c r="F1092" s="74"/>
      <c r="G1092" s="74"/>
      <c r="H1092" s="74"/>
      <c r="I1092" s="67"/>
      <c r="J1092" s="67"/>
      <c r="K1092" s="74"/>
      <c r="L1092" s="74"/>
      <c r="M1092" s="74"/>
      <c r="N1092" s="74"/>
      <c r="O1092" s="74"/>
      <c r="P1092" s="74"/>
      <c r="Q1092" s="74"/>
      <c r="R1092" s="74"/>
      <c r="S1092" s="752"/>
      <c r="T1092" s="95"/>
      <c r="U1092" s="752"/>
      <c r="V1092" s="752"/>
      <c r="W1092" s="752"/>
      <c r="X1092" s="752"/>
      <c r="Y1092" s="752"/>
      <c r="Z1092" s="752"/>
      <c r="AA1092" s="752"/>
      <c r="AB1092" s="752"/>
      <c r="AC1092" s="752"/>
      <c r="AD1092" s="752"/>
      <c r="AE1092" s="752"/>
      <c r="AF1092" s="752"/>
      <c r="AG1092" s="752"/>
      <c r="AH1092" s="752"/>
      <c r="AI1092" s="752"/>
      <c r="AJ1092" s="752"/>
      <c r="AK1092" s="752"/>
      <c r="AL1092" s="752"/>
      <c r="AM1092" s="752"/>
      <c r="AN1092" s="752"/>
      <c r="AO1092" s="752"/>
      <c r="AP1092" s="752"/>
    </row>
    <row r="1093">
      <c r="A1093" s="67"/>
      <c r="B1093" s="101"/>
      <c r="C1093" s="74"/>
      <c r="D1093" s="67"/>
      <c r="E1093" s="67"/>
      <c r="F1093" s="74"/>
      <c r="G1093" s="74"/>
      <c r="H1093" s="74"/>
      <c r="I1093" s="67"/>
      <c r="J1093" s="67"/>
      <c r="K1093" s="74"/>
      <c r="L1093" s="74"/>
      <c r="M1093" s="74"/>
      <c r="N1093" s="74"/>
      <c r="O1093" s="74"/>
      <c r="P1093" s="74"/>
      <c r="Q1093" s="74"/>
      <c r="R1093" s="74"/>
      <c r="S1093" s="752"/>
      <c r="T1093" s="95"/>
      <c r="U1093" s="752"/>
      <c r="V1093" s="752"/>
      <c r="W1093" s="752"/>
      <c r="X1093" s="752"/>
      <c r="Y1093" s="752"/>
      <c r="Z1093" s="752"/>
      <c r="AA1093" s="752"/>
      <c r="AB1093" s="752"/>
      <c r="AC1093" s="752"/>
      <c r="AD1093" s="752"/>
      <c r="AE1093" s="752"/>
      <c r="AF1093" s="752"/>
      <c r="AG1093" s="752"/>
      <c r="AH1093" s="752"/>
      <c r="AI1093" s="752"/>
      <c r="AJ1093" s="752"/>
      <c r="AK1093" s="752"/>
      <c r="AL1093" s="752"/>
      <c r="AM1093" s="752"/>
      <c r="AN1093" s="752"/>
      <c r="AO1093" s="752"/>
      <c r="AP1093" s="752"/>
    </row>
    <row r="1094">
      <c r="A1094" s="67"/>
      <c r="B1094" s="101"/>
      <c r="C1094" s="74"/>
      <c r="D1094" s="67"/>
      <c r="E1094" s="67"/>
      <c r="F1094" s="74"/>
      <c r="G1094" s="74"/>
      <c r="H1094" s="74"/>
      <c r="I1094" s="67"/>
      <c r="J1094" s="67"/>
      <c r="K1094" s="74"/>
      <c r="L1094" s="74"/>
      <c r="M1094" s="74"/>
      <c r="N1094" s="74"/>
      <c r="O1094" s="74"/>
      <c r="P1094" s="74"/>
      <c r="Q1094" s="74"/>
      <c r="R1094" s="74"/>
      <c r="S1094" s="752"/>
      <c r="T1094" s="95"/>
      <c r="U1094" s="752"/>
      <c r="V1094" s="752"/>
      <c r="W1094" s="752"/>
      <c r="X1094" s="752"/>
      <c r="Y1094" s="752"/>
      <c r="Z1094" s="752"/>
      <c r="AA1094" s="752"/>
      <c r="AB1094" s="752"/>
      <c r="AC1094" s="752"/>
      <c r="AD1094" s="752"/>
      <c r="AE1094" s="752"/>
      <c r="AF1094" s="752"/>
      <c r="AG1094" s="752"/>
      <c r="AH1094" s="752"/>
      <c r="AI1094" s="752"/>
      <c r="AJ1094" s="752"/>
      <c r="AK1094" s="752"/>
      <c r="AL1094" s="752"/>
      <c r="AM1094" s="752"/>
      <c r="AN1094" s="752"/>
      <c r="AO1094" s="752"/>
      <c r="AP1094" s="752"/>
    </row>
    <row r="1095">
      <c r="A1095" s="67"/>
      <c r="B1095" s="101"/>
      <c r="C1095" s="74"/>
      <c r="D1095" s="67"/>
      <c r="E1095" s="67"/>
      <c r="F1095" s="74"/>
      <c r="G1095" s="74"/>
      <c r="H1095" s="74"/>
      <c r="I1095" s="67"/>
      <c r="J1095" s="67"/>
      <c r="K1095" s="74"/>
      <c r="L1095" s="74"/>
      <c r="M1095" s="74"/>
      <c r="N1095" s="74"/>
      <c r="O1095" s="74"/>
      <c r="P1095" s="74"/>
      <c r="Q1095" s="74"/>
      <c r="R1095" s="74"/>
      <c r="S1095" s="752"/>
      <c r="T1095" s="95"/>
      <c r="U1095" s="752"/>
      <c r="V1095" s="752"/>
      <c r="W1095" s="752"/>
      <c r="X1095" s="752"/>
      <c r="Y1095" s="752"/>
      <c r="Z1095" s="752"/>
      <c r="AA1095" s="752"/>
      <c r="AB1095" s="752"/>
      <c r="AC1095" s="752"/>
      <c r="AD1095" s="752"/>
      <c r="AE1095" s="752"/>
      <c r="AF1095" s="752"/>
      <c r="AG1095" s="752"/>
      <c r="AH1095" s="752"/>
      <c r="AI1095" s="752"/>
      <c r="AJ1095" s="752"/>
      <c r="AK1095" s="752"/>
      <c r="AL1095" s="752"/>
      <c r="AM1095" s="752"/>
      <c r="AN1095" s="752"/>
      <c r="AO1095" s="752"/>
      <c r="AP1095" s="752"/>
    </row>
    <row r="1096">
      <c r="A1096" s="67"/>
      <c r="B1096" s="101"/>
      <c r="C1096" s="74"/>
      <c r="D1096" s="67"/>
      <c r="E1096" s="67"/>
      <c r="F1096" s="74"/>
      <c r="G1096" s="74"/>
      <c r="H1096" s="74"/>
      <c r="I1096" s="67"/>
      <c r="J1096" s="67"/>
      <c r="K1096" s="74"/>
      <c r="L1096" s="74"/>
      <c r="M1096" s="74"/>
      <c r="N1096" s="74"/>
      <c r="O1096" s="74"/>
      <c r="P1096" s="74"/>
      <c r="Q1096" s="74"/>
      <c r="R1096" s="74"/>
      <c r="S1096" s="752"/>
      <c r="T1096" s="95"/>
      <c r="U1096" s="752"/>
      <c r="V1096" s="752"/>
      <c r="W1096" s="752"/>
      <c r="X1096" s="752"/>
      <c r="Y1096" s="752"/>
      <c r="Z1096" s="752"/>
      <c r="AA1096" s="752"/>
      <c r="AB1096" s="752"/>
      <c r="AC1096" s="752"/>
      <c r="AD1096" s="752"/>
      <c r="AE1096" s="752"/>
      <c r="AF1096" s="752"/>
      <c r="AG1096" s="752"/>
      <c r="AH1096" s="752"/>
      <c r="AI1096" s="752"/>
      <c r="AJ1096" s="752"/>
      <c r="AK1096" s="752"/>
      <c r="AL1096" s="752"/>
      <c r="AM1096" s="752"/>
      <c r="AN1096" s="752"/>
      <c r="AO1096" s="752"/>
      <c r="AP1096" s="752"/>
    </row>
    <row r="1097">
      <c r="A1097" s="67"/>
      <c r="B1097" s="101"/>
      <c r="C1097" s="74"/>
      <c r="D1097" s="67"/>
      <c r="E1097" s="67"/>
      <c r="F1097" s="74"/>
      <c r="G1097" s="74"/>
      <c r="H1097" s="74"/>
      <c r="I1097" s="67"/>
      <c r="J1097" s="67"/>
      <c r="K1097" s="74"/>
      <c r="L1097" s="74"/>
      <c r="M1097" s="74"/>
      <c r="N1097" s="74"/>
      <c r="O1097" s="74"/>
      <c r="P1097" s="74"/>
      <c r="Q1097" s="74"/>
      <c r="R1097" s="74"/>
      <c r="S1097" s="752"/>
      <c r="T1097" s="95"/>
      <c r="U1097" s="752"/>
      <c r="V1097" s="752"/>
      <c r="W1097" s="752"/>
      <c r="X1097" s="752"/>
      <c r="Y1097" s="752"/>
      <c r="Z1097" s="752"/>
      <c r="AA1097" s="752"/>
      <c r="AB1097" s="752"/>
      <c r="AC1097" s="752"/>
      <c r="AD1097" s="752"/>
      <c r="AE1097" s="752"/>
      <c r="AF1097" s="752"/>
      <c r="AG1097" s="752"/>
      <c r="AH1097" s="752"/>
      <c r="AI1097" s="752"/>
      <c r="AJ1097" s="752"/>
      <c r="AK1097" s="752"/>
      <c r="AL1097" s="752"/>
      <c r="AM1097" s="752"/>
      <c r="AN1097" s="752"/>
      <c r="AO1097" s="752"/>
      <c r="AP1097" s="752"/>
    </row>
    <row r="1098">
      <c r="A1098" s="67"/>
      <c r="B1098" s="101"/>
      <c r="C1098" s="74"/>
      <c r="D1098" s="67"/>
      <c r="E1098" s="67"/>
      <c r="F1098" s="74"/>
      <c r="G1098" s="74"/>
      <c r="H1098" s="74"/>
      <c r="I1098" s="67"/>
      <c r="J1098" s="67"/>
      <c r="K1098" s="74"/>
      <c r="L1098" s="74"/>
      <c r="M1098" s="74"/>
      <c r="N1098" s="74"/>
      <c r="O1098" s="74"/>
      <c r="P1098" s="74"/>
      <c r="Q1098" s="74"/>
      <c r="R1098" s="74"/>
      <c r="S1098" s="752"/>
      <c r="T1098" s="95"/>
      <c r="U1098" s="752"/>
      <c r="V1098" s="752"/>
      <c r="W1098" s="752"/>
      <c r="X1098" s="752"/>
      <c r="Y1098" s="752"/>
      <c r="Z1098" s="752"/>
      <c r="AA1098" s="752"/>
      <c r="AB1098" s="752"/>
      <c r="AC1098" s="752"/>
      <c r="AD1098" s="752"/>
      <c r="AE1098" s="752"/>
      <c r="AF1098" s="752"/>
      <c r="AG1098" s="752"/>
      <c r="AH1098" s="752"/>
      <c r="AI1098" s="752"/>
      <c r="AJ1098" s="752"/>
      <c r="AK1098" s="752"/>
      <c r="AL1098" s="752"/>
      <c r="AM1098" s="752"/>
      <c r="AN1098" s="752"/>
      <c r="AO1098" s="752"/>
      <c r="AP1098" s="752"/>
    </row>
    <row r="1099">
      <c r="A1099" s="67"/>
      <c r="B1099" s="101"/>
      <c r="C1099" s="74"/>
      <c r="D1099" s="67"/>
      <c r="E1099" s="67"/>
      <c r="F1099" s="74"/>
      <c r="G1099" s="74"/>
      <c r="H1099" s="74"/>
      <c r="I1099" s="67"/>
      <c r="J1099" s="67"/>
      <c r="K1099" s="74"/>
      <c r="L1099" s="74"/>
      <c r="M1099" s="74"/>
      <c r="N1099" s="74"/>
      <c r="O1099" s="74"/>
      <c r="P1099" s="74"/>
      <c r="Q1099" s="74"/>
      <c r="R1099" s="74"/>
      <c r="S1099" s="752"/>
      <c r="T1099" s="95"/>
      <c r="U1099" s="752"/>
      <c r="V1099" s="752"/>
      <c r="W1099" s="752"/>
      <c r="X1099" s="752"/>
      <c r="Y1099" s="752"/>
      <c r="Z1099" s="752"/>
      <c r="AA1099" s="752"/>
      <c r="AB1099" s="752"/>
      <c r="AC1099" s="752"/>
      <c r="AD1099" s="752"/>
      <c r="AE1099" s="752"/>
      <c r="AF1099" s="752"/>
      <c r="AG1099" s="752"/>
      <c r="AH1099" s="752"/>
      <c r="AI1099" s="752"/>
      <c r="AJ1099" s="752"/>
      <c r="AK1099" s="752"/>
      <c r="AL1099" s="752"/>
      <c r="AM1099" s="752"/>
      <c r="AN1099" s="752"/>
      <c r="AO1099" s="752"/>
      <c r="AP1099" s="752"/>
    </row>
    <row r="1100">
      <c r="A1100" s="67"/>
      <c r="B1100" s="101"/>
      <c r="C1100" s="74"/>
      <c r="D1100" s="67"/>
      <c r="E1100" s="67"/>
      <c r="F1100" s="74"/>
      <c r="G1100" s="74"/>
      <c r="H1100" s="74"/>
      <c r="I1100" s="67"/>
      <c r="J1100" s="67"/>
      <c r="K1100" s="74"/>
      <c r="L1100" s="74"/>
      <c r="M1100" s="74"/>
      <c r="N1100" s="74"/>
      <c r="O1100" s="74"/>
      <c r="P1100" s="74"/>
      <c r="Q1100" s="74"/>
      <c r="R1100" s="74"/>
      <c r="S1100" s="752"/>
      <c r="T1100" s="95"/>
      <c r="U1100" s="752"/>
      <c r="V1100" s="752"/>
      <c r="W1100" s="752"/>
      <c r="X1100" s="752"/>
      <c r="Y1100" s="752"/>
      <c r="Z1100" s="752"/>
      <c r="AA1100" s="752"/>
      <c r="AB1100" s="752"/>
      <c r="AC1100" s="752"/>
      <c r="AD1100" s="752"/>
      <c r="AE1100" s="752"/>
      <c r="AF1100" s="752"/>
      <c r="AG1100" s="752"/>
      <c r="AH1100" s="752"/>
      <c r="AI1100" s="752"/>
      <c r="AJ1100" s="752"/>
      <c r="AK1100" s="752"/>
      <c r="AL1100" s="752"/>
      <c r="AM1100" s="752"/>
      <c r="AN1100" s="752"/>
      <c r="AO1100" s="752"/>
      <c r="AP1100" s="752"/>
    </row>
    <row r="1101">
      <c r="A1101" s="67"/>
      <c r="B1101" s="101"/>
      <c r="C1101" s="74"/>
      <c r="D1101" s="67"/>
      <c r="E1101" s="67"/>
      <c r="F1101" s="74"/>
      <c r="G1101" s="74"/>
      <c r="H1101" s="74"/>
      <c r="I1101" s="67"/>
      <c r="J1101" s="67"/>
      <c r="K1101" s="74"/>
      <c r="L1101" s="74"/>
      <c r="M1101" s="74"/>
      <c r="N1101" s="74"/>
      <c r="O1101" s="74"/>
      <c r="P1101" s="74"/>
      <c r="Q1101" s="74"/>
      <c r="R1101" s="74"/>
      <c r="S1101" s="752"/>
      <c r="T1101" s="95"/>
      <c r="U1101" s="752"/>
      <c r="V1101" s="752"/>
      <c r="W1101" s="752"/>
      <c r="X1101" s="752"/>
      <c r="Y1101" s="752"/>
      <c r="Z1101" s="752"/>
      <c r="AA1101" s="752"/>
      <c r="AB1101" s="752"/>
      <c r="AC1101" s="752"/>
      <c r="AD1101" s="752"/>
      <c r="AE1101" s="752"/>
      <c r="AF1101" s="752"/>
      <c r="AG1101" s="752"/>
      <c r="AH1101" s="752"/>
      <c r="AI1101" s="752"/>
      <c r="AJ1101" s="752"/>
      <c r="AK1101" s="752"/>
      <c r="AL1101" s="752"/>
      <c r="AM1101" s="752"/>
      <c r="AN1101" s="752"/>
      <c r="AO1101" s="752"/>
      <c r="AP1101" s="752"/>
    </row>
    <row r="1102">
      <c r="A1102" s="67"/>
      <c r="B1102" s="101"/>
      <c r="C1102" s="74"/>
      <c r="D1102" s="67"/>
      <c r="E1102" s="67"/>
      <c r="F1102" s="74"/>
      <c r="G1102" s="74"/>
      <c r="H1102" s="74"/>
      <c r="I1102" s="67"/>
      <c r="J1102" s="67"/>
      <c r="K1102" s="74"/>
      <c r="L1102" s="74"/>
      <c r="M1102" s="74"/>
      <c r="N1102" s="74"/>
      <c r="O1102" s="74"/>
      <c r="P1102" s="74"/>
      <c r="Q1102" s="74"/>
      <c r="R1102" s="74"/>
      <c r="S1102" s="752"/>
      <c r="T1102" s="95"/>
      <c r="U1102" s="752"/>
      <c r="V1102" s="752"/>
      <c r="W1102" s="752"/>
      <c r="X1102" s="752"/>
      <c r="Y1102" s="752"/>
      <c r="Z1102" s="752"/>
      <c r="AA1102" s="752"/>
      <c r="AB1102" s="752"/>
      <c r="AC1102" s="752"/>
      <c r="AD1102" s="752"/>
      <c r="AE1102" s="752"/>
      <c r="AF1102" s="752"/>
      <c r="AG1102" s="752"/>
      <c r="AH1102" s="752"/>
      <c r="AI1102" s="752"/>
      <c r="AJ1102" s="752"/>
      <c r="AK1102" s="752"/>
      <c r="AL1102" s="752"/>
      <c r="AM1102" s="752"/>
      <c r="AN1102" s="752"/>
      <c r="AO1102" s="752"/>
      <c r="AP1102" s="752"/>
    </row>
    <row r="1103">
      <c r="A1103" s="67"/>
      <c r="B1103" s="101"/>
      <c r="C1103" s="74"/>
      <c r="D1103" s="67"/>
      <c r="E1103" s="67"/>
      <c r="F1103" s="74"/>
      <c r="G1103" s="74"/>
      <c r="H1103" s="74"/>
      <c r="I1103" s="67"/>
      <c r="J1103" s="67"/>
      <c r="K1103" s="74"/>
      <c r="L1103" s="74"/>
      <c r="M1103" s="74"/>
      <c r="N1103" s="74"/>
      <c r="O1103" s="74"/>
      <c r="P1103" s="74"/>
      <c r="Q1103" s="74"/>
      <c r="R1103" s="74"/>
      <c r="S1103" s="752"/>
      <c r="T1103" s="95"/>
      <c r="U1103" s="752"/>
      <c r="V1103" s="752"/>
      <c r="W1103" s="752"/>
      <c r="X1103" s="752"/>
      <c r="Y1103" s="752"/>
      <c r="Z1103" s="752"/>
      <c r="AA1103" s="752"/>
      <c r="AB1103" s="752"/>
      <c r="AC1103" s="752"/>
      <c r="AD1103" s="752"/>
      <c r="AE1103" s="752"/>
      <c r="AF1103" s="752"/>
      <c r="AG1103" s="752"/>
      <c r="AH1103" s="752"/>
      <c r="AI1103" s="752"/>
      <c r="AJ1103" s="752"/>
      <c r="AK1103" s="752"/>
      <c r="AL1103" s="752"/>
      <c r="AM1103" s="752"/>
      <c r="AN1103" s="752"/>
      <c r="AO1103" s="752"/>
      <c r="AP1103" s="752"/>
    </row>
    <row r="1104">
      <c r="A1104" s="67"/>
      <c r="B1104" s="101"/>
      <c r="C1104" s="74"/>
      <c r="D1104" s="67"/>
      <c r="E1104" s="67"/>
      <c r="F1104" s="74"/>
      <c r="G1104" s="74"/>
      <c r="H1104" s="74"/>
      <c r="I1104" s="67"/>
      <c r="J1104" s="67"/>
      <c r="K1104" s="74"/>
      <c r="L1104" s="74"/>
      <c r="M1104" s="74"/>
      <c r="N1104" s="74"/>
      <c r="O1104" s="74"/>
      <c r="P1104" s="74"/>
      <c r="Q1104" s="74"/>
      <c r="R1104" s="74"/>
      <c r="S1104" s="752"/>
      <c r="T1104" s="95"/>
      <c r="U1104" s="752"/>
      <c r="V1104" s="752"/>
      <c r="W1104" s="752"/>
      <c r="X1104" s="752"/>
      <c r="Y1104" s="752"/>
      <c r="Z1104" s="752"/>
      <c r="AA1104" s="752"/>
      <c r="AB1104" s="752"/>
      <c r="AC1104" s="752"/>
      <c r="AD1104" s="752"/>
      <c r="AE1104" s="752"/>
      <c r="AF1104" s="752"/>
      <c r="AG1104" s="752"/>
      <c r="AH1104" s="752"/>
      <c r="AI1104" s="752"/>
      <c r="AJ1104" s="752"/>
      <c r="AK1104" s="752"/>
      <c r="AL1104" s="752"/>
      <c r="AM1104" s="752"/>
      <c r="AN1104" s="752"/>
      <c r="AO1104" s="752"/>
      <c r="AP1104" s="752"/>
    </row>
    <row r="1105">
      <c r="A1105" s="67"/>
      <c r="B1105" s="101"/>
      <c r="C1105" s="74"/>
      <c r="D1105" s="67"/>
      <c r="E1105" s="67"/>
      <c r="F1105" s="74"/>
      <c r="G1105" s="74"/>
      <c r="H1105" s="74"/>
      <c r="I1105" s="67"/>
      <c r="J1105" s="67"/>
      <c r="K1105" s="74"/>
      <c r="L1105" s="74"/>
      <c r="M1105" s="74"/>
      <c r="N1105" s="74"/>
      <c r="O1105" s="74"/>
      <c r="P1105" s="74"/>
      <c r="Q1105" s="74"/>
      <c r="R1105" s="74"/>
      <c r="S1105" s="752"/>
      <c r="T1105" s="95"/>
      <c r="U1105" s="752"/>
      <c r="V1105" s="752"/>
      <c r="W1105" s="752"/>
      <c r="X1105" s="752"/>
      <c r="Y1105" s="752"/>
      <c r="Z1105" s="752"/>
      <c r="AA1105" s="752"/>
      <c r="AB1105" s="752"/>
      <c r="AC1105" s="752"/>
      <c r="AD1105" s="752"/>
      <c r="AE1105" s="752"/>
      <c r="AF1105" s="752"/>
      <c r="AG1105" s="752"/>
      <c r="AH1105" s="752"/>
      <c r="AI1105" s="752"/>
      <c r="AJ1105" s="752"/>
      <c r="AK1105" s="752"/>
      <c r="AL1105" s="752"/>
      <c r="AM1105" s="752"/>
      <c r="AN1105" s="752"/>
      <c r="AO1105" s="752"/>
      <c r="AP1105" s="752"/>
    </row>
    <row r="1106">
      <c r="A1106" s="67"/>
      <c r="B1106" s="101"/>
      <c r="C1106" s="74"/>
      <c r="D1106" s="67"/>
      <c r="E1106" s="67"/>
      <c r="F1106" s="74"/>
      <c r="G1106" s="74"/>
      <c r="H1106" s="74"/>
      <c r="I1106" s="67"/>
      <c r="J1106" s="67"/>
      <c r="K1106" s="74"/>
      <c r="L1106" s="74"/>
      <c r="M1106" s="74"/>
      <c r="N1106" s="74"/>
      <c r="O1106" s="74"/>
      <c r="P1106" s="74"/>
      <c r="Q1106" s="74"/>
      <c r="R1106" s="74"/>
      <c r="S1106" s="752"/>
      <c r="T1106" s="95"/>
      <c r="U1106" s="752"/>
      <c r="V1106" s="752"/>
      <c r="W1106" s="752"/>
      <c r="X1106" s="752"/>
      <c r="Y1106" s="752"/>
      <c r="Z1106" s="752"/>
      <c r="AA1106" s="752"/>
      <c r="AB1106" s="752"/>
      <c r="AC1106" s="752"/>
      <c r="AD1106" s="752"/>
      <c r="AE1106" s="752"/>
      <c r="AF1106" s="752"/>
      <c r="AG1106" s="752"/>
      <c r="AH1106" s="752"/>
      <c r="AI1106" s="752"/>
      <c r="AJ1106" s="752"/>
      <c r="AK1106" s="752"/>
      <c r="AL1106" s="752"/>
      <c r="AM1106" s="752"/>
      <c r="AN1106" s="752"/>
      <c r="AO1106" s="752"/>
      <c r="AP1106" s="752"/>
    </row>
    <row r="1107">
      <c r="A1107" s="67"/>
      <c r="B1107" s="101"/>
      <c r="C1107" s="74"/>
      <c r="D1107" s="67"/>
      <c r="E1107" s="67"/>
      <c r="F1107" s="74"/>
      <c r="G1107" s="74"/>
      <c r="H1107" s="74"/>
      <c r="I1107" s="67"/>
      <c r="J1107" s="67"/>
      <c r="K1107" s="74"/>
      <c r="L1107" s="74"/>
      <c r="M1107" s="74"/>
      <c r="N1107" s="74"/>
      <c r="O1107" s="74"/>
      <c r="P1107" s="74"/>
      <c r="Q1107" s="74"/>
      <c r="R1107" s="74"/>
      <c r="S1107" s="752"/>
      <c r="T1107" s="95"/>
      <c r="U1107" s="752"/>
      <c r="V1107" s="752"/>
      <c r="W1107" s="752"/>
      <c r="X1107" s="752"/>
      <c r="Y1107" s="752"/>
      <c r="Z1107" s="752"/>
      <c r="AA1107" s="752"/>
      <c r="AB1107" s="752"/>
      <c r="AC1107" s="752"/>
      <c r="AD1107" s="752"/>
      <c r="AE1107" s="752"/>
      <c r="AF1107" s="752"/>
      <c r="AG1107" s="752"/>
      <c r="AH1107" s="752"/>
      <c r="AI1107" s="752"/>
      <c r="AJ1107" s="752"/>
      <c r="AK1107" s="752"/>
      <c r="AL1107" s="752"/>
      <c r="AM1107" s="752"/>
      <c r="AN1107" s="752"/>
      <c r="AO1107" s="752"/>
      <c r="AP1107" s="752"/>
    </row>
    <row r="1108">
      <c r="A1108" s="67"/>
      <c r="B1108" s="101"/>
      <c r="C1108" s="74"/>
      <c r="D1108" s="67"/>
      <c r="E1108" s="67"/>
      <c r="F1108" s="74"/>
      <c r="G1108" s="74"/>
      <c r="H1108" s="74"/>
      <c r="I1108" s="67"/>
      <c r="J1108" s="67"/>
      <c r="K1108" s="74"/>
      <c r="L1108" s="74"/>
      <c r="M1108" s="74"/>
      <c r="N1108" s="74"/>
      <c r="O1108" s="74"/>
      <c r="P1108" s="74"/>
      <c r="Q1108" s="74"/>
      <c r="R1108" s="74"/>
      <c r="S1108" s="752"/>
      <c r="T1108" s="95"/>
      <c r="U1108" s="752"/>
      <c r="V1108" s="752"/>
      <c r="W1108" s="752"/>
      <c r="X1108" s="752"/>
      <c r="Y1108" s="752"/>
      <c r="Z1108" s="752"/>
      <c r="AA1108" s="752"/>
      <c r="AB1108" s="752"/>
      <c r="AC1108" s="752"/>
      <c r="AD1108" s="752"/>
      <c r="AE1108" s="752"/>
      <c r="AF1108" s="752"/>
      <c r="AG1108" s="752"/>
      <c r="AH1108" s="752"/>
      <c r="AI1108" s="752"/>
      <c r="AJ1108" s="752"/>
      <c r="AK1108" s="752"/>
      <c r="AL1108" s="752"/>
      <c r="AM1108" s="752"/>
      <c r="AN1108" s="752"/>
      <c r="AO1108" s="752"/>
      <c r="AP1108" s="752"/>
    </row>
    <row r="1109">
      <c r="A1109" s="67"/>
      <c r="B1109" s="101"/>
      <c r="C1109" s="74"/>
      <c r="D1109" s="67"/>
      <c r="E1109" s="67"/>
      <c r="F1109" s="74"/>
      <c r="G1109" s="74"/>
      <c r="H1109" s="74"/>
      <c r="I1109" s="67"/>
      <c r="J1109" s="67"/>
      <c r="K1109" s="74"/>
      <c r="L1109" s="74"/>
      <c r="M1109" s="74"/>
      <c r="N1109" s="74"/>
      <c r="O1109" s="74"/>
      <c r="P1109" s="74"/>
      <c r="Q1109" s="74"/>
      <c r="R1109" s="74"/>
      <c r="S1109" s="752"/>
      <c r="T1109" s="95"/>
      <c r="U1109" s="752"/>
      <c r="V1109" s="752"/>
      <c r="W1109" s="752"/>
      <c r="X1109" s="752"/>
      <c r="Y1109" s="752"/>
      <c r="Z1109" s="752"/>
      <c r="AA1109" s="752"/>
      <c r="AB1109" s="752"/>
      <c r="AC1109" s="752"/>
      <c r="AD1109" s="752"/>
      <c r="AE1109" s="752"/>
      <c r="AF1109" s="752"/>
      <c r="AG1109" s="752"/>
      <c r="AH1109" s="752"/>
      <c r="AI1109" s="752"/>
      <c r="AJ1109" s="752"/>
      <c r="AK1109" s="752"/>
      <c r="AL1109" s="752"/>
      <c r="AM1109" s="752"/>
      <c r="AN1109" s="752"/>
      <c r="AO1109" s="752"/>
      <c r="AP1109" s="752"/>
    </row>
    <row r="1110">
      <c r="A1110" s="67"/>
      <c r="B1110" s="101"/>
      <c r="C1110" s="74"/>
      <c r="D1110" s="67"/>
      <c r="E1110" s="67"/>
      <c r="F1110" s="74"/>
      <c r="G1110" s="74"/>
      <c r="H1110" s="74"/>
      <c r="I1110" s="67"/>
      <c r="J1110" s="67"/>
      <c r="K1110" s="74"/>
      <c r="L1110" s="74"/>
      <c r="M1110" s="74"/>
      <c r="N1110" s="74"/>
      <c r="O1110" s="74"/>
      <c r="P1110" s="74"/>
      <c r="Q1110" s="74"/>
      <c r="R1110" s="74"/>
      <c r="S1110" s="752"/>
      <c r="T1110" s="95"/>
      <c r="U1110" s="752"/>
      <c r="V1110" s="752"/>
      <c r="W1110" s="752"/>
      <c r="X1110" s="752"/>
      <c r="Y1110" s="752"/>
      <c r="Z1110" s="752"/>
      <c r="AA1110" s="752"/>
      <c r="AB1110" s="752"/>
      <c r="AC1110" s="752"/>
      <c r="AD1110" s="752"/>
      <c r="AE1110" s="752"/>
      <c r="AF1110" s="752"/>
      <c r="AG1110" s="752"/>
      <c r="AH1110" s="752"/>
      <c r="AI1110" s="752"/>
      <c r="AJ1110" s="752"/>
      <c r="AK1110" s="752"/>
      <c r="AL1110" s="752"/>
      <c r="AM1110" s="752"/>
      <c r="AN1110" s="752"/>
      <c r="AO1110" s="752"/>
      <c r="AP1110" s="752"/>
    </row>
    <row r="1111">
      <c r="A1111" s="67"/>
      <c r="B1111" s="101"/>
      <c r="C1111" s="74"/>
      <c r="D1111" s="67"/>
      <c r="E1111" s="67"/>
      <c r="F1111" s="74"/>
      <c r="G1111" s="74"/>
      <c r="H1111" s="74"/>
      <c r="I1111" s="67"/>
      <c r="J1111" s="67"/>
      <c r="K1111" s="74"/>
      <c r="L1111" s="74"/>
      <c r="M1111" s="74"/>
      <c r="N1111" s="74"/>
      <c r="O1111" s="74"/>
      <c r="P1111" s="74"/>
      <c r="Q1111" s="74"/>
      <c r="R1111" s="74"/>
      <c r="S1111" s="752"/>
      <c r="T1111" s="95"/>
      <c r="U1111" s="752"/>
      <c r="V1111" s="752"/>
      <c r="W1111" s="752"/>
      <c r="X1111" s="752"/>
      <c r="Y1111" s="752"/>
      <c r="Z1111" s="752"/>
      <c r="AA1111" s="752"/>
      <c r="AB1111" s="752"/>
      <c r="AC1111" s="752"/>
      <c r="AD1111" s="752"/>
      <c r="AE1111" s="752"/>
      <c r="AF1111" s="752"/>
      <c r="AG1111" s="752"/>
      <c r="AH1111" s="752"/>
      <c r="AI1111" s="752"/>
      <c r="AJ1111" s="752"/>
      <c r="AK1111" s="752"/>
      <c r="AL1111" s="752"/>
      <c r="AM1111" s="752"/>
      <c r="AN1111" s="752"/>
      <c r="AO1111" s="752"/>
      <c r="AP1111" s="752"/>
    </row>
    <row r="1112">
      <c r="A1112" s="67"/>
      <c r="B1112" s="101"/>
      <c r="C1112" s="74"/>
      <c r="D1112" s="67"/>
      <c r="E1112" s="67"/>
      <c r="F1112" s="74"/>
      <c r="G1112" s="74"/>
      <c r="H1112" s="74"/>
      <c r="I1112" s="67"/>
      <c r="J1112" s="67"/>
      <c r="K1112" s="74"/>
      <c r="L1112" s="74"/>
      <c r="M1112" s="74"/>
      <c r="N1112" s="74"/>
      <c r="O1112" s="74"/>
      <c r="P1112" s="74"/>
      <c r="Q1112" s="74"/>
      <c r="R1112" s="74"/>
      <c r="S1112" s="752"/>
      <c r="T1112" s="95"/>
      <c r="U1112" s="752"/>
      <c r="V1112" s="752"/>
      <c r="W1112" s="752"/>
      <c r="X1112" s="752"/>
      <c r="Y1112" s="752"/>
      <c r="Z1112" s="752"/>
      <c r="AA1112" s="752"/>
      <c r="AB1112" s="752"/>
      <c r="AC1112" s="752"/>
      <c r="AD1112" s="752"/>
      <c r="AE1112" s="752"/>
      <c r="AF1112" s="752"/>
      <c r="AG1112" s="752"/>
      <c r="AH1112" s="752"/>
      <c r="AI1112" s="752"/>
      <c r="AJ1112" s="752"/>
      <c r="AK1112" s="752"/>
      <c r="AL1112" s="752"/>
      <c r="AM1112" s="752"/>
      <c r="AN1112" s="752"/>
      <c r="AO1112" s="752"/>
      <c r="AP1112" s="752"/>
    </row>
  </sheetData>
  <autoFilter ref="$A$1:$AB$1112"/>
  <customSheetViews>
    <customSheetView guid="{438BEA2F-537D-4020-94A9-EC6F394A4A06}" filter="1" showAutoFilter="1">
      <autoFilter ref="$A$1:$AB$1112">
        <filterColumn colId="7">
          <filters>
            <filter val="Test Result:"/>
          </filters>
        </filterColumn>
        <filterColumn colId="8">
          <filters blank="1">
            <filter val="Notes (Actual results):"/>
            <filter val="Less than 11 - need recalculation"/>
            <filter val="Readmission cost per instance&#10;12617.69&#10;Readmission cost per patient&#10;17717.79&#10;Readmission rate per instance&#10;43.75&#10;Readmission rate per patient&#10;31.58&#10;Episode cost&#10;25318.4&#10;Lenght of stay&#10;16.98"/>
            <filter val="Less than 11 rule - map is blank"/>
          </filters>
        </filterColumn>
        <filterColumn colId="11">
          <filters blank="1">
            <filter val="Test Date:"/>
            <filter val="08/26/2019"/>
            <filter val="06/27/2019"/>
          </filters>
        </filterColumn>
        <filterColumn colId="13">
          <filters blank="1">
            <filter val="Automated By"/>
          </filters>
        </filterColumn>
      </autoFilter>
    </customSheetView>
    <customSheetView guid="{72D2DB03-F60C-42A2-8F3C-967D370DABA6}" filter="1" showAutoFilter="1">
      <autoFilter ref="$A$1:$AB$126"/>
    </customSheetView>
  </customSheetViews>
  <conditionalFormatting sqref="F2:G2">
    <cfRule type="containsText" dxfId="8" priority="1" operator="containsText" text="Fail">
      <formula>NOT(ISERROR(SEARCH(("Fail"),(F2))))</formula>
    </cfRule>
  </conditionalFormatting>
  <conditionalFormatting sqref="F1:H2 F4:G21 H4:H9 I10 H11:H15 I16:J16 H17:H21 F23:G1112 I23 H24:H41 I42 H43:H47 I48 H49:H53 I54 H55:H65 I66 H67:H71 I72 H73:H83 I84 H85:H90 J91:J108 I92:I96 I98:I102 I104:I109 H110:H114 H116:H120 H122:H1112">
    <cfRule type="containsText" dxfId="1" priority="2" operator="containsText" text="Pass">
      <formula>NOT(ISERROR(SEARCH(("Pass"),(F1))))</formula>
    </cfRule>
  </conditionalFormatting>
  <conditionalFormatting sqref="F1:G1112 H1:H9 I10 H11:H15 I16:J16 H17:H22 I23 H24:H41 I42 H43:H47 I48 H49:H53 I54 H55:H65 I66 H67:H71 I72 H73:H83 I84 H85:H90 I91:I109 H92:H96 H98:H102 H104:H108 H110:H114 H116:H120 H122:H1112">
    <cfRule type="containsText" dxfId="2" priority="3" operator="containsText" text="Fail">
      <formula>NOT(ISERROR(SEARCH(("Fail"),(F1))))</formula>
    </cfRule>
  </conditionalFormatting>
  <hyperlinks>
    <hyperlink r:id="rId1" ref="E1"/>
  </hyperlinks>
  <drawing r:id="rId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5" max="5" width="49.14"/>
    <col customWidth="1" min="6" max="6" width="56.14"/>
  </cols>
  <sheetData>
    <row r="1">
      <c r="A1" s="1878" t="s">
        <v>57</v>
      </c>
      <c r="B1" s="791" t="s">
        <v>14575</v>
      </c>
      <c r="C1" s="791" t="s">
        <v>60</v>
      </c>
      <c r="D1" s="791" t="s">
        <v>14576</v>
      </c>
      <c r="E1" s="791" t="s">
        <v>63</v>
      </c>
      <c r="F1" s="1878" t="s">
        <v>64</v>
      </c>
      <c r="G1" s="1364" t="s">
        <v>14577</v>
      </c>
      <c r="H1" s="1364" t="s">
        <v>66</v>
      </c>
      <c r="I1" s="1364" t="s">
        <v>68</v>
      </c>
      <c r="J1" s="1879" t="s">
        <v>67</v>
      </c>
      <c r="K1" s="1364" t="s">
        <v>69</v>
      </c>
      <c r="L1" s="1880" t="s">
        <v>70</v>
      </c>
    </row>
    <row r="2">
      <c r="A2" s="383" t="s">
        <v>14578</v>
      </c>
      <c r="B2" s="1743" t="s">
        <v>14579</v>
      </c>
      <c r="C2" s="1493" t="s">
        <v>14580</v>
      </c>
      <c r="D2" s="1493" t="s">
        <v>14581</v>
      </c>
      <c r="E2" s="275" t="s">
        <v>14582</v>
      </c>
      <c r="F2" s="322" t="s">
        <v>14583</v>
      </c>
      <c r="G2" s="1877">
        <v>43817.0</v>
      </c>
      <c r="H2" s="618" t="s">
        <v>8467</v>
      </c>
      <c r="I2" s="1460"/>
      <c r="J2" s="1775"/>
      <c r="K2" s="1488"/>
      <c r="L2" s="95"/>
    </row>
    <row r="3">
      <c r="A3" s="1881" t="s">
        <v>14584</v>
      </c>
      <c r="B3" s="95" t="s">
        <v>14585</v>
      </c>
      <c r="C3" s="618" t="s">
        <v>14586</v>
      </c>
      <c r="D3" s="278" t="s">
        <v>8833</v>
      </c>
      <c r="E3" s="254" t="s">
        <v>14587</v>
      </c>
      <c r="F3" s="322" t="s">
        <v>14588</v>
      </c>
      <c r="G3" s="1877">
        <v>43817.0</v>
      </c>
      <c r="H3" s="618" t="s">
        <v>8467</v>
      </c>
      <c r="I3" s="1882"/>
      <c r="J3" s="1775"/>
      <c r="K3" s="95"/>
      <c r="L3" s="95"/>
    </row>
    <row r="4">
      <c r="A4" s="1883" t="s">
        <v>14589</v>
      </c>
      <c r="B4" s="95" t="s">
        <v>14585</v>
      </c>
      <c r="C4" s="277" t="s">
        <v>12627</v>
      </c>
      <c r="D4" s="1493" t="s">
        <v>10667</v>
      </c>
      <c r="E4" s="278" t="s">
        <v>10846</v>
      </c>
      <c r="F4" s="322" t="s">
        <v>14590</v>
      </c>
      <c r="G4" s="1877">
        <v>43817.0</v>
      </c>
      <c r="H4" s="618" t="s">
        <v>8467</v>
      </c>
      <c r="I4" s="1882"/>
      <c r="J4" s="1775"/>
      <c r="K4" s="95"/>
      <c r="L4" s="95"/>
    </row>
    <row r="5">
      <c r="A5" s="1884" t="s">
        <v>14591</v>
      </c>
      <c r="B5" s="278" t="s">
        <v>14592</v>
      </c>
      <c r="C5" s="278" t="s">
        <v>7116</v>
      </c>
      <c r="D5" s="278" t="s">
        <v>7117</v>
      </c>
      <c r="E5" s="95" t="s">
        <v>14593</v>
      </c>
      <c r="F5" s="1885" t="s">
        <v>14594</v>
      </c>
      <c r="G5" s="1877">
        <v>43817.0</v>
      </c>
      <c r="H5" s="618" t="s">
        <v>8467</v>
      </c>
      <c r="I5" s="1882"/>
      <c r="J5" s="1775"/>
      <c r="K5" s="95"/>
      <c r="L5" s="1886" t="s">
        <v>14595</v>
      </c>
    </row>
    <row r="6">
      <c r="A6" s="1881" t="s">
        <v>14596</v>
      </c>
      <c r="B6" s="278" t="s">
        <v>14597</v>
      </c>
      <c r="C6" s="254" t="s">
        <v>13082</v>
      </c>
      <c r="D6" s="278" t="s">
        <v>8833</v>
      </c>
      <c r="E6" s="254" t="s">
        <v>13083</v>
      </c>
      <c r="F6" s="1887" t="s">
        <v>14598</v>
      </c>
      <c r="G6" s="1877">
        <v>43817.0</v>
      </c>
      <c r="H6" s="618" t="s">
        <v>8467</v>
      </c>
      <c r="I6" s="1882"/>
      <c r="J6" s="1775"/>
      <c r="K6" s="95"/>
      <c r="L6" s="1886" t="s">
        <v>14595</v>
      </c>
    </row>
  </sheetData>
  <hyperlinks>
    <hyperlink r:id="rId1" ref="L5"/>
    <hyperlink r:id="rId2" ref="L6"/>
  </hyperlinks>
  <drawing r:id="rId3"/>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88" t="s">
        <v>14599</v>
      </c>
    </row>
    <row r="2">
      <c r="A2" s="1889"/>
      <c r="B2" s="1889"/>
      <c r="C2" s="1889"/>
      <c r="D2" s="1889"/>
      <c r="E2" s="1889"/>
      <c r="F2" s="1889"/>
      <c r="G2" s="1889"/>
      <c r="H2" s="1889"/>
      <c r="I2" s="1889"/>
      <c r="J2" s="1889"/>
      <c r="K2" s="1889"/>
      <c r="L2" s="1889"/>
      <c r="M2" s="1889"/>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28.0"/>
    <col customWidth="1" min="5" max="5" width="23.29"/>
  </cols>
  <sheetData>
    <row r="1">
      <c r="A1" s="68" t="s">
        <v>60</v>
      </c>
      <c r="B1" s="68" t="s">
        <v>61</v>
      </c>
      <c r="C1" s="68" t="s">
        <v>62</v>
      </c>
      <c r="D1" s="68" t="s">
        <v>423</v>
      </c>
      <c r="E1" s="68" t="s">
        <v>64</v>
      </c>
      <c r="F1" s="1890" t="s">
        <v>65</v>
      </c>
      <c r="G1" s="1891" t="s">
        <v>66</v>
      </c>
      <c r="H1" s="68" t="s">
        <v>67</v>
      </c>
      <c r="I1" s="68" t="s">
        <v>68</v>
      </c>
      <c r="J1" s="68" t="s">
        <v>69</v>
      </c>
      <c r="K1" s="68" t="s">
        <v>70</v>
      </c>
      <c r="L1" s="68" t="s">
        <v>71</v>
      </c>
      <c r="M1" s="69" t="s">
        <v>72</v>
      </c>
      <c r="N1" s="69" t="s">
        <v>73</v>
      </c>
      <c r="O1" s="69" t="s">
        <v>74</v>
      </c>
      <c r="P1" s="69" t="s">
        <v>75</v>
      </c>
      <c r="Q1" s="69" t="s">
        <v>76</v>
      </c>
      <c r="R1" s="68" t="s">
        <v>77</v>
      </c>
      <c r="S1" s="68" t="s">
        <v>78</v>
      </c>
      <c r="T1" s="1892" t="s">
        <v>79</v>
      </c>
      <c r="U1" s="337"/>
      <c r="V1" s="337"/>
      <c r="W1" s="337"/>
      <c r="X1" s="337"/>
      <c r="Y1" s="337"/>
      <c r="Z1" s="337"/>
    </row>
    <row r="2">
      <c r="A2" s="296" t="s">
        <v>14600</v>
      </c>
      <c r="B2" s="296" t="s">
        <v>14601</v>
      </c>
      <c r="C2" s="337"/>
      <c r="D2" s="296" t="s">
        <v>14602</v>
      </c>
      <c r="E2" s="296" t="s">
        <v>14603</v>
      </c>
      <c r="F2" s="337"/>
      <c r="G2" s="337"/>
      <c r="H2" s="1246">
        <v>43728.0</v>
      </c>
      <c r="I2" s="296" t="s">
        <v>47</v>
      </c>
      <c r="J2" s="296" t="s">
        <v>97</v>
      </c>
      <c r="K2" s="1893" t="str">
        <f>HYPERLINK("https://tangramcare.atlassian.net/browse/P2BN-1474","P2BN-1474")</f>
        <v>P2BN-1474</v>
      </c>
      <c r="L2" s="337"/>
      <c r="M2" s="296" t="s">
        <v>130</v>
      </c>
      <c r="N2" s="337"/>
      <c r="O2" s="337"/>
      <c r="P2" s="337"/>
      <c r="Q2" s="296" t="s">
        <v>267</v>
      </c>
      <c r="R2" s="337"/>
      <c r="S2" s="337"/>
      <c r="T2" s="337"/>
      <c r="U2" s="337"/>
      <c r="V2" s="337"/>
      <c r="W2" s="337"/>
      <c r="X2" s="337"/>
      <c r="Y2" s="337"/>
      <c r="Z2" s="337"/>
    </row>
    <row r="3">
      <c r="A3" s="337"/>
      <c r="B3" s="337"/>
      <c r="C3" s="337"/>
      <c r="D3" s="337"/>
      <c r="E3" s="337"/>
      <c r="F3" s="337"/>
      <c r="G3" s="337"/>
      <c r="H3" s="337"/>
      <c r="I3" s="337"/>
      <c r="J3" s="337"/>
      <c r="K3" s="337"/>
      <c r="L3" s="337"/>
      <c r="M3" s="337"/>
      <c r="N3" s="337"/>
      <c r="O3" s="337"/>
      <c r="P3" s="337"/>
      <c r="Q3" s="337"/>
      <c r="R3" s="337"/>
      <c r="S3" s="337"/>
      <c r="T3" s="337"/>
      <c r="U3" s="337"/>
      <c r="V3" s="337"/>
      <c r="W3" s="337"/>
      <c r="X3" s="337"/>
      <c r="Y3" s="337"/>
      <c r="Z3" s="337"/>
    </row>
    <row r="4">
      <c r="A4" s="337"/>
      <c r="B4" s="337"/>
      <c r="C4" s="337"/>
      <c r="D4" s="337"/>
      <c r="E4" s="337"/>
      <c r="F4" s="337"/>
      <c r="G4" s="337"/>
      <c r="H4" s="337"/>
      <c r="I4" s="337"/>
      <c r="J4" s="337"/>
      <c r="K4" s="337"/>
      <c r="L4" s="337"/>
      <c r="M4" s="337"/>
      <c r="N4" s="337"/>
      <c r="O4" s="337"/>
      <c r="P4" s="337"/>
      <c r="Q4" s="337"/>
      <c r="R4" s="337"/>
      <c r="S4" s="337"/>
      <c r="T4" s="337"/>
      <c r="U4" s="337"/>
      <c r="V4" s="337"/>
      <c r="W4" s="337"/>
      <c r="X4" s="337"/>
      <c r="Y4" s="337"/>
      <c r="Z4" s="337"/>
    </row>
    <row r="5">
      <c r="A5" s="337"/>
      <c r="B5" s="337"/>
      <c r="C5" s="337"/>
      <c r="D5" s="337"/>
      <c r="E5" s="337"/>
      <c r="F5" s="337"/>
      <c r="G5" s="337"/>
      <c r="H5" s="337"/>
      <c r="I5" s="337"/>
      <c r="J5" s="337"/>
      <c r="K5" s="337"/>
      <c r="L5" s="337"/>
      <c r="M5" s="337"/>
      <c r="N5" s="337"/>
      <c r="O5" s="337"/>
      <c r="P5" s="337"/>
      <c r="Q5" s="337"/>
      <c r="R5" s="337"/>
      <c r="S5" s="337"/>
      <c r="T5" s="337"/>
      <c r="U5" s="337"/>
      <c r="V5" s="337"/>
      <c r="W5" s="337"/>
      <c r="X5" s="337"/>
      <c r="Y5" s="337"/>
      <c r="Z5" s="337"/>
    </row>
    <row r="6">
      <c r="A6" s="337"/>
      <c r="B6" s="337"/>
      <c r="C6" s="337"/>
      <c r="D6" s="337"/>
      <c r="E6" s="337"/>
      <c r="F6" s="337"/>
      <c r="G6" s="337"/>
      <c r="H6" s="337"/>
      <c r="I6" s="337"/>
      <c r="J6" s="337"/>
      <c r="K6" s="337"/>
      <c r="L6" s="337"/>
      <c r="M6" s="337"/>
      <c r="N6" s="337"/>
      <c r="O6" s="337"/>
      <c r="P6" s="337"/>
      <c r="Q6" s="337"/>
      <c r="R6" s="337"/>
      <c r="S6" s="337"/>
      <c r="T6" s="337"/>
      <c r="U6" s="337"/>
      <c r="V6" s="337"/>
      <c r="W6" s="337"/>
      <c r="X6" s="337"/>
      <c r="Y6" s="337"/>
      <c r="Z6" s="337"/>
    </row>
    <row r="7">
      <c r="A7" s="337"/>
      <c r="B7" s="337"/>
      <c r="C7" s="337"/>
      <c r="D7" s="337"/>
      <c r="E7" s="337"/>
      <c r="F7" s="337"/>
      <c r="G7" s="337"/>
      <c r="H7" s="337"/>
      <c r="I7" s="337"/>
      <c r="J7" s="337"/>
      <c r="K7" s="337"/>
      <c r="L7" s="337"/>
      <c r="M7" s="337"/>
      <c r="N7" s="337"/>
      <c r="O7" s="337"/>
      <c r="P7" s="337"/>
      <c r="Q7" s="337"/>
      <c r="R7" s="337"/>
      <c r="S7" s="337"/>
      <c r="T7" s="337"/>
      <c r="U7" s="337"/>
      <c r="V7" s="337"/>
      <c r="W7" s="337"/>
      <c r="X7" s="337"/>
      <c r="Y7" s="337"/>
      <c r="Z7" s="337"/>
    </row>
    <row r="8">
      <c r="A8" s="337"/>
      <c r="B8" s="337"/>
      <c r="C8" s="337"/>
      <c r="D8" s="337"/>
      <c r="E8" s="337"/>
      <c r="F8" s="337"/>
      <c r="G8" s="337"/>
      <c r="H8" s="337"/>
      <c r="I8" s="337"/>
      <c r="J8" s="337"/>
      <c r="K8" s="337"/>
      <c r="L8" s="337"/>
      <c r="M8" s="337"/>
      <c r="N8" s="337"/>
      <c r="O8" s="337"/>
      <c r="P8" s="337"/>
      <c r="Q8" s="337"/>
      <c r="R8" s="337"/>
      <c r="S8" s="337"/>
      <c r="T8" s="337"/>
      <c r="U8" s="337"/>
      <c r="V8" s="337"/>
      <c r="W8" s="337"/>
      <c r="X8" s="337"/>
      <c r="Y8" s="337"/>
      <c r="Z8" s="337"/>
    </row>
    <row r="9">
      <c r="A9" s="337"/>
      <c r="B9" s="337"/>
      <c r="C9" s="337"/>
      <c r="D9" s="337"/>
      <c r="E9" s="337"/>
      <c r="F9" s="337"/>
      <c r="G9" s="337"/>
      <c r="H9" s="337"/>
      <c r="I9" s="337"/>
      <c r="J9" s="337"/>
      <c r="K9" s="337"/>
      <c r="L9" s="337"/>
      <c r="M9" s="337"/>
      <c r="N9" s="337"/>
      <c r="O9" s="337"/>
      <c r="P9" s="337"/>
      <c r="Q9" s="337"/>
      <c r="R9" s="337"/>
      <c r="S9" s="337"/>
      <c r="T9" s="337"/>
      <c r="U9" s="337"/>
      <c r="V9" s="337"/>
      <c r="W9" s="337"/>
      <c r="X9" s="337"/>
      <c r="Y9" s="337"/>
      <c r="Z9" s="337"/>
    </row>
    <row r="10">
      <c r="A10" s="337"/>
      <c r="B10" s="337"/>
      <c r="C10" s="337"/>
      <c r="D10" s="337"/>
      <c r="E10" s="337"/>
      <c r="F10" s="337"/>
      <c r="G10" s="337"/>
      <c r="H10" s="337"/>
      <c r="I10" s="337"/>
      <c r="J10" s="337"/>
      <c r="K10" s="337"/>
      <c r="L10" s="337"/>
      <c r="M10" s="337"/>
      <c r="N10" s="337"/>
      <c r="O10" s="337"/>
      <c r="P10" s="337"/>
      <c r="Q10" s="337"/>
      <c r="R10" s="337"/>
      <c r="S10" s="337"/>
      <c r="T10" s="337"/>
      <c r="U10" s="337"/>
      <c r="V10" s="337"/>
      <c r="W10" s="337"/>
      <c r="X10" s="337"/>
      <c r="Y10" s="337"/>
      <c r="Z10" s="337"/>
    </row>
    <row r="11">
      <c r="A11" s="337"/>
      <c r="B11" s="337"/>
      <c r="C11" s="337"/>
      <c r="D11" s="337"/>
      <c r="E11" s="337"/>
      <c r="F11" s="337"/>
      <c r="G11" s="337"/>
      <c r="H11" s="337"/>
      <c r="I11" s="337"/>
      <c r="J11" s="337"/>
      <c r="K11" s="337"/>
      <c r="L11" s="337"/>
      <c r="M11" s="337"/>
      <c r="N11" s="337"/>
      <c r="O11" s="337"/>
      <c r="P11" s="337"/>
      <c r="Q11" s="337"/>
      <c r="R11" s="337"/>
      <c r="S11" s="337"/>
      <c r="T11" s="337"/>
      <c r="U11" s="337"/>
      <c r="V11" s="337"/>
      <c r="W11" s="337"/>
      <c r="X11" s="337"/>
      <c r="Y11" s="337"/>
      <c r="Z11" s="337"/>
    </row>
    <row r="12">
      <c r="A12" s="337"/>
      <c r="B12" s="337"/>
      <c r="C12" s="337"/>
      <c r="D12" s="337"/>
      <c r="E12" s="337"/>
      <c r="F12" s="337"/>
      <c r="G12" s="337"/>
      <c r="H12" s="337"/>
      <c r="I12" s="337"/>
      <c r="J12" s="337"/>
      <c r="K12" s="337"/>
      <c r="L12" s="337"/>
      <c r="M12" s="337"/>
      <c r="N12" s="337"/>
      <c r="O12" s="337"/>
      <c r="P12" s="337"/>
      <c r="Q12" s="337"/>
      <c r="R12" s="337"/>
      <c r="S12" s="337"/>
      <c r="T12" s="337"/>
      <c r="U12" s="337"/>
      <c r="V12" s="337"/>
      <c r="W12" s="337"/>
      <c r="X12" s="337"/>
      <c r="Y12" s="337"/>
      <c r="Z12" s="337"/>
    </row>
    <row r="13">
      <c r="A13" s="337"/>
      <c r="B13" s="337"/>
      <c r="C13" s="337"/>
      <c r="D13" s="337"/>
      <c r="E13" s="337"/>
      <c r="F13" s="337"/>
      <c r="G13" s="337"/>
      <c r="H13" s="337"/>
      <c r="I13" s="337"/>
      <c r="J13" s="337"/>
      <c r="K13" s="337"/>
      <c r="L13" s="337"/>
      <c r="M13" s="337"/>
      <c r="N13" s="337"/>
      <c r="O13" s="337"/>
      <c r="P13" s="337"/>
      <c r="Q13" s="337"/>
      <c r="R13" s="337"/>
      <c r="S13" s="337"/>
      <c r="T13" s="337"/>
      <c r="U13" s="337"/>
      <c r="V13" s="337"/>
      <c r="W13" s="337"/>
      <c r="X13" s="337"/>
      <c r="Y13" s="337"/>
      <c r="Z13" s="337"/>
    </row>
    <row r="14">
      <c r="A14" s="337"/>
      <c r="B14" s="337"/>
      <c r="C14" s="337"/>
      <c r="D14" s="337"/>
      <c r="E14" s="337"/>
      <c r="F14" s="337"/>
      <c r="G14" s="337"/>
      <c r="H14" s="337"/>
      <c r="I14" s="337"/>
      <c r="J14" s="337"/>
      <c r="K14" s="337"/>
      <c r="L14" s="337"/>
      <c r="M14" s="337"/>
      <c r="N14" s="337"/>
      <c r="O14" s="337"/>
      <c r="P14" s="337"/>
      <c r="Q14" s="337"/>
      <c r="R14" s="337"/>
      <c r="S14" s="337"/>
      <c r="T14" s="337"/>
      <c r="U14" s="337"/>
      <c r="V14" s="337"/>
      <c r="W14" s="337"/>
      <c r="X14" s="337"/>
      <c r="Y14" s="337"/>
      <c r="Z14" s="337"/>
    </row>
    <row r="15">
      <c r="A15" s="337"/>
      <c r="B15" s="337"/>
      <c r="C15" s="337"/>
      <c r="D15" s="337"/>
      <c r="E15" s="337"/>
      <c r="F15" s="337"/>
      <c r="G15" s="337"/>
      <c r="H15" s="337"/>
      <c r="I15" s="337"/>
      <c r="J15" s="337"/>
      <c r="K15" s="337"/>
      <c r="L15" s="337"/>
      <c r="M15" s="337"/>
      <c r="N15" s="337"/>
      <c r="O15" s="337"/>
      <c r="P15" s="337"/>
      <c r="Q15" s="337"/>
      <c r="R15" s="337"/>
      <c r="S15" s="337"/>
      <c r="T15" s="337"/>
      <c r="U15" s="337"/>
      <c r="V15" s="337"/>
      <c r="W15" s="337"/>
      <c r="X15" s="337"/>
      <c r="Y15" s="337"/>
      <c r="Z15" s="337"/>
    </row>
    <row r="16">
      <c r="A16" s="337"/>
      <c r="B16" s="337"/>
      <c r="C16" s="337"/>
      <c r="D16" s="337"/>
      <c r="E16" s="337"/>
      <c r="F16" s="337"/>
      <c r="G16" s="337"/>
      <c r="H16" s="337"/>
      <c r="I16" s="337"/>
      <c r="J16" s="337"/>
      <c r="K16" s="337"/>
      <c r="L16" s="337"/>
      <c r="M16" s="337"/>
      <c r="N16" s="337"/>
      <c r="O16" s="337"/>
      <c r="P16" s="337"/>
      <c r="Q16" s="337"/>
      <c r="R16" s="337"/>
      <c r="S16" s="337"/>
      <c r="T16" s="337"/>
      <c r="U16" s="337"/>
      <c r="V16" s="337"/>
      <c r="W16" s="337"/>
      <c r="X16" s="337"/>
      <c r="Y16" s="337"/>
      <c r="Z16" s="337"/>
    </row>
    <row r="17">
      <c r="A17" s="337"/>
      <c r="B17" s="337"/>
      <c r="C17" s="337"/>
      <c r="D17" s="337"/>
      <c r="E17" s="337"/>
      <c r="F17" s="337"/>
      <c r="G17" s="337"/>
      <c r="H17" s="337"/>
      <c r="I17" s="337"/>
      <c r="J17" s="337"/>
      <c r="K17" s="337"/>
      <c r="L17" s="337"/>
      <c r="M17" s="337"/>
      <c r="N17" s="337"/>
      <c r="O17" s="337"/>
      <c r="P17" s="337"/>
      <c r="Q17" s="337"/>
      <c r="R17" s="337"/>
      <c r="S17" s="337"/>
      <c r="T17" s="337"/>
      <c r="U17" s="337"/>
      <c r="V17" s="337"/>
      <c r="W17" s="337"/>
      <c r="X17" s="337"/>
      <c r="Y17" s="337"/>
      <c r="Z17" s="337"/>
    </row>
    <row r="18">
      <c r="A18" s="337"/>
      <c r="B18" s="337"/>
      <c r="C18" s="337"/>
      <c r="D18" s="337"/>
      <c r="E18" s="337"/>
      <c r="F18" s="337"/>
      <c r="G18" s="337"/>
      <c r="H18" s="337"/>
      <c r="I18" s="337"/>
      <c r="J18" s="337"/>
      <c r="K18" s="337"/>
      <c r="L18" s="337"/>
      <c r="M18" s="337"/>
      <c r="N18" s="337"/>
      <c r="O18" s="337"/>
      <c r="P18" s="337"/>
      <c r="Q18" s="337"/>
      <c r="R18" s="337"/>
      <c r="S18" s="337"/>
      <c r="T18" s="337"/>
      <c r="U18" s="337"/>
      <c r="V18" s="337"/>
      <c r="W18" s="337"/>
      <c r="X18" s="337"/>
      <c r="Y18" s="337"/>
      <c r="Z18" s="337"/>
    </row>
    <row r="19">
      <c r="A19" s="337"/>
      <c r="B19" s="337"/>
      <c r="C19" s="337"/>
      <c r="D19" s="337"/>
      <c r="E19" s="337"/>
      <c r="F19" s="337"/>
      <c r="G19" s="337"/>
      <c r="H19" s="337"/>
      <c r="I19" s="337"/>
      <c r="J19" s="337"/>
      <c r="K19" s="337"/>
      <c r="L19" s="337"/>
      <c r="M19" s="337"/>
      <c r="N19" s="337"/>
      <c r="O19" s="337"/>
      <c r="P19" s="337"/>
      <c r="Q19" s="337"/>
      <c r="R19" s="337"/>
      <c r="S19" s="337"/>
      <c r="T19" s="337"/>
      <c r="U19" s="337"/>
      <c r="V19" s="337"/>
      <c r="W19" s="337"/>
      <c r="X19" s="337"/>
      <c r="Y19" s="337"/>
      <c r="Z19" s="337"/>
    </row>
    <row r="20">
      <c r="A20" s="337"/>
      <c r="B20" s="337"/>
      <c r="C20" s="337"/>
      <c r="D20" s="337"/>
      <c r="E20" s="337"/>
      <c r="F20" s="337"/>
      <c r="G20" s="337"/>
      <c r="H20" s="337"/>
      <c r="I20" s="337"/>
      <c r="J20" s="337"/>
      <c r="K20" s="337"/>
      <c r="L20" s="337"/>
      <c r="M20" s="337"/>
      <c r="N20" s="337"/>
      <c r="O20" s="337"/>
      <c r="P20" s="337"/>
      <c r="Q20" s="337"/>
      <c r="R20" s="337"/>
      <c r="S20" s="337"/>
      <c r="T20" s="337"/>
      <c r="U20" s="337"/>
      <c r="V20" s="337"/>
      <c r="W20" s="337"/>
      <c r="X20" s="337"/>
      <c r="Y20" s="337"/>
      <c r="Z20" s="337"/>
    </row>
    <row r="21">
      <c r="A21" s="337"/>
      <c r="B21" s="337"/>
      <c r="C21" s="337"/>
      <c r="D21" s="337"/>
      <c r="E21" s="337"/>
      <c r="F21" s="337"/>
      <c r="G21" s="337"/>
      <c r="H21" s="337"/>
      <c r="I21" s="337"/>
      <c r="J21" s="337"/>
      <c r="K21" s="337"/>
      <c r="L21" s="337"/>
      <c r="M21" s="337"/>
      <c r="N21" s="337"/>
      <c r="O21" s="337"/>
      <c r="P21" s="337"/>
      <c r="Q21" s="337"/>
      <c r="R21" s="337"/>
      <c r="S21" s="337"/>
      <c r="T21" s="337"/>
      <c r="U21" s="337"/>
      <c r="V21" s="337"/>
      <c r="W21" s="337"/>
      <c r="X21" s="337"/>
      <c r="Y21" s="337"/>
      <c r="Z21" s="337"/>
    </row>
    <row r="22">
      <c r="A22" s="337"/>
      <c r="B22" s="337"/>
      <c r="C22" s="337"/>
      <c r="D22" s="337"/>
      <c r="E22" s="337"/>
      <c r="F22" s="337"/>
      <c r="G22" s="337"/>
      <c r="H22" s="337"/>
      <c r="I22" s="337"/>
      <c r="J22" s="337"/>
      <c r="K22" s="337"/>
      <c r="L22" s="337"/>
      <c r="M22" s="337"/>
      <c r="N22" s="337"/>
      <c r="O22" s="337"/>
      <c r="P22" s="337"/>
      <c r="Q22" s="337"/>
      <c r="R22" s="337"/>
      <c r="S22" s="337"/>
      <c r="T22" s="337"/>
      <c r="U22" s="337"/>
      <c r="V22" s="337"/>
      <c r="W22" s="337"/>
      <c r="X22" s="337"/>
      <c r="Y22" s="337"/>
      <c r="Z22" s="337"/>
    </row>
    <row r="23">
      <c r="A23" s="337"/>
      <c r="B23" s="337"/>
      <c r="C23" s="337"/>
      <c r="D23" s="337"/>
      <c r="E23" s="337"/>
      <c r="F23" s="337"/>
      <c r="G23" s="337"/>
      <c r="H23" s="337"/>
      <c r="I23" s="337"/>
      <c r="J23" s="337"/>
      <c r="K23" s="337"/>
      <c r="L23" s="337"/>
      <c r="M23" s="337"/>
      <c r="N23" s="337"/>
      <c r="O23" s="337"/>
      <c r="P23" s="337"/>
      <c r="Q23" s="337"/>
      <c r="R23" s="337"/>
      <c r="S23" s="337"/>
      <c r="T23" s="337"/>
      <c r="U23" s="337"/>
      <c r="V23" s="337"/>
      <c r="W23" s="337"/>
      <c r="X23" s="337"/>
      <c r="Y23" s="337"/>
      <c r="Z23" s="337"/>
    </row>
    <row r="24">
      <c r="A24" s="337"/>
      <c r="B24" s="337"/>
      <c r="C24" s="337"/>
      <c r="D24" s="337"/>
      <c r="E24" s="337"/>
      <c r="F24" s="337"/>
      <c r="G24" s="337"/>
      <c r="H24" s="337"/>
      <c r="I24" s="337"/>
      <c r="J24" s="337"/>
      <c r="K24" s="337"/>
      <c r="L24" s="337"/>
      <c r="M24" s="337"/>
      <c r="N24" s="337"/>
      <c r="O24" s="337"/>
      <c r="P24" s="337"/>
      <c r="Q24" s="337"/>
      <c r="R24" s="337"/>
      <c r="S24" s="337"/>
      <c r="T24" s="337"/>
      <c r="U24" s="337"/>
      <c r="V24" s="337"/>
      <c r="W24" s="337"/>
      <c r="X24" s="337"/>
      <c r="Y24" s="337"/>
      <c r="Z24" s="337"/>
    </row>
    <row r="25">
      <c r="A25" s="337"/>
      <c r="B25" s="337"/>
      <c r="C25" s="337"/>
      <c r="D25" s="337"/>
      <c r="E25" s="337"/>
      <c r="F25" s="337"/>
      <c r="G25" s="337"/>
      <c r="H25" s="337"/>
      <c r="I25" s="337"/>
      <c r="J25" s="337"/>
      <c r="K25" s="337"/>
      <c r="L25" s="337"/>
      <c r="M25" s="337"/>
      <c r="N25" s="337"/>
      <c r="O25" s="337"/>
      <c r="P25" s="337"/>
      <c r="Q25" s="337"/>
      <c r="R25" s="337"/>
      <c r="S25" s="337"/>
      <c r="T25" s="337"/>
      <c r="U25" s="337"/>
      <c r="V25" s="337"/>
      <c r="W25" s="337"/>
      <c r="X25" s="337"/>
      <c r="Y25" s="337"/>
      <c r="Z25" s="337"/>
    </row>
    <row r="26">
      <c r="A26" s="337"/>
      <c r="B26" s="337"/>
      <c r="C26" s="337"/>
      <c r="D26" s="337"/>
      <c r="E26" s="337"/>
      <c r="F26" s="337"/>
      <c r="G26" s="337"/>
      <c r="H26" s="337"/>
      <c r="I26" s="337"/>
      <c r="J26" s="337"/>
      <c r="K26" s="337"/>
      <c r="L26" s="337"/>
      <c r="M26" s="337"/>
      <c r="N26" s="337"/>
      <c r="O26" s="337"/>
      <c r="P26" s="337"/>
      <c r="Q26" s="337"/>
      <c r="R26" s="337"/>
      <c r="S26" s="337"/>
      <c r="T26" s="337"/>
      <c r="U26" s="337"/>
      <c r="V26" s="337"/>
      <c r="W26" s="337"/>
      <c r="X26" s="337"/>
      <c r="Y26" s="337"/>
      <c r="Z26" s="337"/>
    </row>
    <row r="27">
      <c r="A27" s="337"/>
      <c r="B27" s="337"/>
      <c r="C27" s="337"/>
      <c r="D27" s="337"/>
      <c r="E27" s="337"/>
      <c r="F27" s="337"/>
      <c r="G27" s="337"/>
      <c r="H27" s="337"/>
      <c r="I27" s="337"/>
      <c r="J27" s="337"/>
      <c r="K27" s="337"/>
      <c r="L27" s="337"/>
      <c r="M27" s="337"/>
      <c r="N27" s="337"/>
      <c r="O27" s="337"/>
      <c r="P27" s="337"/>
      <c r="Q27" s="337"/>
      <c r="R27" s="337"/>
      <c r="S27" s="337"/>
      <c r="T27" s="337"/>
      <c r="U27" s="337"/>
      <c r="V27" s="337"/>
      <c r="W27" s="337"/>
      <c r="X27" s="337"/>
      <c r="Y27" s="337"/>
      <c r="Z27" s="337"/>
    </row>
    <row r="28">
      <c r="A28" s="337"/>
      <c r="B28" s="337"/>
      <c r="C28" s="337"/>
      <c r="D28" s="337"/>
      <c r="E28" s="337"/>
      <c r="F28" s="337"/>
      <c r="G28" s="337"/>
      <c r="H28" s="337"/>
      <c r="I28" s="337"/>
      <c r="J28" s="337"/>
      <c r="K28" s="337"/>
      <c r="L28" s="337"/>
      <c r="M28" s="337"/>
      <c r="N28" s="337"/>
      <c r="O28" s="337"/>
      <c r="P28" s="337"/>
      <c r="Q28" s="337"/>
      <c r="R28" s="337"/>
      <c r="S28" s="337"/>
      <c r="T28" s="337"/>
      <c r="U28" s="337"/>
      <c r="V28" s="337"/>
      <c r="W28" s="337"/>
      <c r="X28" s="337"/>
      <c r="Y28" s="337"/>
      <c r="Z28" s="337"/>
    </row>
    <row r="29">
      <c r="A29" s="337"/>
      <c r="B29" s="337"/>
      <c r="C29" s="337"/>
      <c r="D29" s="337"/>
      <c r="E29" s="337"/>
      <c r="F29" s="337"/>
      <c r="G29" s="337"/>
      <c r="H29" s="337"/>
      <c r="I29" s="337"/>
      <c r="J29" s="337"/>
      <c r="K29" s="337"/>
      <c r="L29" s="337"/>
      <c r="M29" s="337"/>
      <c r="N29" s="337"/>
      <c r="O29" s="337"/>
      <c r="P29" s="337"/>
      <c r="Q29" s="337"/>
      <c r="R29" s="337"/>
      <c r="S29" s="337"/>
      <c r="T29" s="337"/>
      <c r="U29" s="337"/>
      <c r="V29" s="337"/>
      <c r="W29" s="337"/>
      <c r="X29" s="337"/>
      <c r="Y29" s="337"/>
      <c r="Z29" s="337"/>
    </row>
    <row r="30">
      <c r="A30" s="337"/>
      <c r="B30" s="337"/>
      <c r="C30" s="337"/>
      <c r="D30" s="337"/>
      <c r="E30" s="337"/>
      <c r="F30" s="337"/>
      <c r="G30" s="337"/>
      <c r="H30" s="337"/>
      <c r="I30" s="337"/>
      <c r="J30" s="337"/>
      <c r="K30" s="337"/>
      <c r="L30" s="337"/>
      <c r="M30" s="337"/>
      <c r="N30" s="337"/>
      <c r="O30" s="337"/>
      <c r="P30" s="337"/>
      <c r="Q30" s="337"/>
      <c r="R30" s="337"/>
      <c r="S30" s="337"/>
      <c r="T30" s="337"/>
      <c r="U30" s="337"/>
      <c r="V30" s="337"/>
      <c r="W30" s="337"/>
      <c r="X30" s="337"/>
      <c r="Y30" s="337"/>
      <c r="Z30" s="337"/>
    </row>
    <row r="31">
      <c r="A31" s="337"/>
      <c r="B31" s="337"/>
      <c r="C31" s="337"/>
      <c r="D31" s="337"/>
      <c r="E31" s="337"/>
      <c r="F31" s="337"/>
      <c r="G31" s="337"/>
      <c r="H31" s="337"/>
      <c r="I31" s="337"/>
      <c r="J31" s="337"/>
      <c r="K31" s="337"/>
      <c r="L31" s="337"/>
      <c r="M31" s="337"/>
      <c r="N31" s="337"/>
      <c r="O31" s="337"/>
      <c r="P31" s="337"/>
      <c r="Q31" s="337"/>
      <c r="R31" s="337"/>
      <c r="S31" s="337"/>
      <c r="T31" s="337"/>
      <c r="U31" s="337"/>
      <c r="V31" s="337"/>
      <c r="W31" s="337"/>
      <c r="X31" s="337"/>
      <c r="Y31" s="337"/>
      <c r="Z31" s="337"/>
    </row>
    <row r="32">
      <c r="A32" s="337"/>
      <c r="B32" s="337"/>
      <c r="C32" s="337"/>
      <c r="D32" s="337"/>
      <c r="E32" s="337"/>
      <c r="F32" s="337"/>
      <c r="G32" s="337"/>
      <c r="H32" s="337"/>
      <c r="I32" s="337"/>
      <c r="J32" s="337"/>
      <c r="K32" s="337"/>
      <c r="L32" s="337"/>
      <c r="M32" s="337"/>
      <c r="N32" s="337"/>
      <c r="O32" s="337"/>
      <c r="P32" s="337"/>
      <c r="Q32" s="337"/>
      <c r="R32" s="337"/>
      <c r="S32" s="337"/>
      <c r="T32" s="337"/>
      <c r="U32" s="337"/>
      <c r="V32" s="337"/>
      <c r="W32" s="337"/>
      <c r="X32" s="337"/>
      <c r="Y32" s="337"/>
      <c r="Z32" s="337"/>
    </row>
    <row r="33">
      <c r="A33" s="337"/>
      <c r="B33" s="337"/>
      <c r="C33" s="337"/>
      <c r="D33" s="337"/>
      <c r="E33" s="337"/>
      <c r="F33" s="337"/>
      <c r="G33" s="337"/>
      <c r="H33" s="337"/>
      <c r="I33" s="337"/>
      <c r="J33" s="337"/>
      <c r="K33" s="337"/>
      <c r="L33" s="337"/>
      <c r="M33" s="337"/>
      <c r="N33" s="337"/>
      <c r="O33" s="337"/>
      <c r="P33" s="337"/>
      <c r="Q33" s="337"/>
      <c r="R33" s="337"/>
      <c r="S33" s="337"/>
      <c r="T33" s="337"/>
      <c r="U33" s="337"/>
      <c r="V33" s="337"/>
      <c r="W33" s="337"/>
      <c r="X33" s="337"/>
      <c r="Y33" s="337"/>
      <c r="Z33" s="337"/>
    </row>
    <row r="34">
      <c r="A34" s="337"/>
      <c r="B34" s="337"/>
      <c r="C34" s="337"/>
      <c r="D34" s="337"/>
      <c r="E34" s="337"/>
      <c r="F34" s="337"/>
      <c r="G34" s="337"/>
      <c r="H34" s="337"/>
      <c r="I34" s="337"/>
      <c r="J34" s="337"/>
      <c r="K34" s="337"/>
      <c r="L34" s="337"/>
      <c r="M34" s="337"/>
      <c r="N34" s="337"/>
      <c r="O34" s="337"/>
      <c r="P34" s="337"/>
      <c r="Q34" s="337"/>
      <c r="R34" s="337"/>
      <c r="S34" s="337"/>
      <c r="T34" s="337"/>
      <c r="U34" s="337"/>
      <c r="V34" s="337"/>
      <c r="W34" s="337"/>
      <c r="X34" s="337"/>
      <c r="Y34" s="337"/>
      <c r="Z34" s="337"/>
    </row>
    <row r="35">
      <c r="A35" s="337"/>
      <c r="B35" s="337"/>
      <c r="C35" s="337"/>
      <c r="D35" s="337"/>
      <c r="E35" s="337"/>
      <c r="F35" s="337"/>
      <c r="G35" s="337"/>
      <c r="H35" s="337"/>
      <c r="I35" s="337"/>
      <c r="J35" s="337"/>
      <c r="K35" s="337"/>
      <c r="L35" s="337"/>
      <c r="M35" s="337"/>
      <c r="N35" s="337"/>
      <c r="O35" s="337"/>
      <c r="P35" s="337"/>
      <c r="Q35" s="337"/>
      <c r="R35" s="337"/>
      <c r="S35" s="337"/>
      <c r="T35" s="337"/>
      <c r="U35" s="337"/>
      <c r="V35" s="337"/>
      <c r="W35" s="337"/>
      <c r="X35" s="337"/>
      <c r="Y35" s="337"/>
      <c r="Z35" s="337"/>
    </row>
    <row r="36">
      <c r="A36" s="337"/>
      <c r="B36" s="337"/>
      <c r="C36" s="337"/>
      <c r="D36" s="337"/>
      <c r="E36" s="337"/>
      <c r="F36" s="337"/>
      <c r="G36" s="337"/>
      <c r="H36" s="337"/>
      <c r="I36" s="337"/>
      <c r="J36" s="337"/>
      <c r="K36" s="337"/>
      <c r="L36" s="337"/>
      <c r="M36" s="337"/>
      <c r="N36" s="337"/>
      <c r="O36" s="337"/>
      <c r="P36" s="337"/>
      <c r="Q36" s="337"/>
      <c r="R36" s="337"/>
      <c r="S36" s="337"/>
      <c r="T36" s="337"/>
      <c r="U36" s="337"/>
      <c r="V36" s="337"/>
      <c r="W36" s="337"/>
      <c r="X36" s="337"/>
      <c r="Y36" s="337"/>
      <c r="Z36" s="337"/>
    </row>
    <row r="37">
      <c r="A37" s="337"/>
      <c r="B37" s="337"/>
      <c r="C37" s="337"/>
      <c r="D37" s="337"/>
      <c r="E37" s="337"/>
      <c r="F37" s="337"/>
      <c r="G37" s="337"/>
      <c r="H37" s="337"/>
      <c r="I37" s="337"/>
      <c r="J37" s="337"/>
      <c r="K37" s="337"/>
      <c r="L37" s="337"/>
      <c r="M37" s="337"/>
      <c r="N37" s="337"/>
      <c r="O37" s="337"/>
      <c r="P37" s="337"/>
      <c r="Q37" s="337"/>
      <c r="R37" s="337"/>
      <c r="S37" s="337"/>
      <c r="T37" s="337"/>
      <c r="U37" s="337"/>
      <c r="V37" s="337"/>
      <c r="W37" s="337"/>
      <c r="X37" s="337"/>
      <c r="Y37" s="337"/>
      <c r="Z37" s="337"/>
    </row>
    <row r="38">
      <c r="A38" s="337"/>
      <c r="B38" s="337"/>
      <c r="C38" s="337"/>
      <c r="D38" s="337"/>
      <c r="E38" s="337"/>
      <c r="F38" s="337"/>
      <c r="G38" s="337"/>
      <c r="H38" s="337"/>
      <c r="I38" s="337"/>
      <c r="J38" s="337"/>
      <c r="K38" s="337"/>
      <c r="L38" s="337"/>
      <c r="M38" s="337"/>
      <c r="N38" s="337"/>
      <c r="O38" s="337"/>
      <c r="P38" s="337"/>
      <c r="Q38" s="337"/>
      <c r="R38" s="337"/>
      <c r="S38" s="337"/>
      <c r="T38" s="337"/>
      <c r="U38" s="337"/>
      <c r="V38" s="337"/>
      <c r="W38" s="337"/>
      <c r="X38" s="337"/>
      <c r="Y38" s="337"/>
      <c r="Z38" s="337"/>
    </row>
    <row r="39">
      <c r="A39" s="337"/>
      <c r="B39" s="337"/>
      <c r="C39" s="337"/>
      <c r="D39" s="337"/>
      <c r="E39" s="337"/>
      <c r="F39" s="337"/>
      <c r="G39" s="337"/>
      <c r="H39" s="337"/>
      <c r="I39" s="337"/>
      <c r="J39" s="337"/>
      <c r="K39" s="337"/>
      <c r="L39" s="337"/>
      <c r="M39" s="337"/>
      <c r="N39" s="337"/>
      <c r="O39" s="337"/>
      <c r="P39" s="337"/>
      <c r="Q39" s="337"/>
      <c r="R39" s="337"/>
      <c r="S39" s="337"/>
      <c r="T39" s="337"/>
      <c r="U39" s="337"/>
      <c r="V39" s="337"/>
      <c r="W39" s="337"/>
      <c r="X39" s="337"/>
      <c r="Y39" s="337"/>
      <c r="Z39" s="337"/>
    </row>
    <row r="40">
      <c r="A40" s="337"/>
      <c r="B40" s="337"/>
      <c r="C40" s="337"/>
      <c r="D40" s="337"/>
      <c r="E40" s="337"/>
      <c r="F40" s="337"/>
      <c r="G40" s="337"/>
      <c r="H40" s="337"/>
      <c r="I40" s="337"/>
      <c r="J40" s="337"/>
      <c r="K40" s="337"/>
      <c r="L40" s="337"/>
      <c r="M40" s="337"/>
      <c r="N40" s="337"/>
      <c r="O40" s="337"/>
      <c r="P40" s="337"/>
      <c r="Q40" s="337"/>
      <c r="R40" s="337"/>
      <c r="S40" s="337"/>
      <c r="T40" s="337"/>
      <c r="U40" s="337"/>
      <c r="V40" s="337"/>
      <c r="W40" s="337"/>
      <c r="X40" s="337"/>
      <c r="Y40" s="337"/>
      <c r="Z40" s="337"/>
    </row>
    <row r="41">
      <c r="A41" s="337"/>
      <c r="B41" s="337"/>
      <c r="C41" s="337"/>
      <c r="D41" s="337"/>
      <c r="E41" s="337"/>
      <c r="F41" s="337"/>
      <c r="G41" s="337"/>
      <c r="H41" s="337"/>
      <c r="I41" s="337"/>
      <c r="J41" s="337"/>
      <c r="K41" s="337"/>
      <c r="L41" s="337"/>
      <c r="M41" s="337"/>
      <c r="N41" s="337"/>
      <c r="O41" s="337"/>
      <c r="P41" s="337"/>
      <c r="Q41" s="337"/>
      <c r="R41" s="337"/>
      <c r="S41" s="337"/>
      <c r="T41" s="337"/>
      <c r="U41" s="337"/>
      <c r="V41" s="337"/>
      <c r="W41" s="337"/>
      <c r="X41" s="337"/>
      <c r="Y41" s="337"/>
      <c r="Z41" s="337"/>
    </row>
    <row r="42">
      <c r="A42" s="337"/>
      <c r="B42" s="337"/>
      <c r="C42" s="337"/>
      <c r="D42" s="337"/>
      <c r="E42" s="337"/>
      <c r="F42" s="337"/>
      <c r="G42" s="337"/>
      <c r="H42" s="337"/>
      <c r="I42" s="337"/>
      <c r="J42" s="337"/>
      <c r="K42" s="337"/>
      <c r="L42" s="337"/>
      <c r="M42" s="337"/>
      <c r="N42" s="337"/>
      <c r="O42" s="337"/>
      <c r="P42" s="337"/>
      <c r="Q42" s="337"/>
      <c r="R42" s="337"/>
      <c r="S42" s="337"/>
      <c r="T42" s="337"/>
      <c r="U42" s="337"/>
      <c r="V42" s="337"/>
      <c r="W42" s="337"/>
      <c r="X42" s="337"/>
      <c r="Y42" s="337"/>
      <c r="Z42" s="337"/>
    </row>
    <row r="43">
      <c r="A43" s="337"/>
      <c r="B43" s="337"/>
      <c r="C43" s="337"/>
      <c r="D43" s="337"/>
      <c r="E43" s="337"/>
      <c r="F43" s="337"/>
      <c r="G43" s="337"/>
      <c r="H43" s="337"/>
      <c r="I43" s="337"/>
      <c r="J43" s="337"/>
      <c r="K43" s="337"/>
      <c r="L43" s="337"/>
      <c r="M43" s="337"/>
      <c r="N43" s="337"/>
      <c r="O43" s="337"/>
      <c r="P43" s="337"/>
      <c r="Q43" s="337"/>
      <c r="R43" s="337"/>
      <c r="S43" s="337"/>
      <c r="T43" s="337"/>
      <c r="U43" s="337"/>
      <c r="V43" s="337"/>
      <c r="W43" s="337"/>
      <c r="X43" s="337"/>
      <c r="Y43" s="337"/>
      <c r="Z43" s="337"/>
    </row>
    <row r="44">
      <c r="A44" s="337"/>
      <c r="B44" s="337"/>
      <c r="C44" s="337"/>
      <c r="D44" s="337"/>
      <c r="E44" s="337"/>
      <c r="F44" s="337"/>
      <c r="G44" s="337"/>
      <c r="H44" s="337"/>
      <c r="I44" s="337"/>
      <c r="J44" s="337"/>
      <c r="K44" s="337"/>
      <c r="L44" s="337"/>
      <c r="M44" s="337"/>
      <c r="N44" s="337"/>
      <c r="O44" s="337"/>
      <c r="P44" s="337"/>
      <c r="Q44" s="337"/>
      <c r="R44" s="337"/>
      <c r="S44" s="337"/>
      <c r="T44" s="337"/>
      <c r="U44" s="337"/>
      <c r="V44" s="337"/>
      <c r="W44" s="337"/>
      <c r="X44" s="337"/>
      <c r="Y44" s="337"/>
      <c r="Z44" s="337"/>
    </row>
    <row r="45">
      <c r="A45" s="337"/>
      <c r="B45" s="337"/>
      <c r="C45" s="337"/>
      <c r="D45" s="337"/>
      <c r="E45" s="337"/>
      <c r="F45" s="337"/>
      <c r="G45" s="337"/>
      <c r="H45" s="337"/>
      <c r="I45" s="337"/>
      <c r="J45" s="337"/>
      <c r="K45" s="337"/>
      <c r="L45" s="337"/>
      <c r="M45" s="337"/>
      <c r="N45" s="337"/>
      <c r="O45" s="337"/>
      <c r="P45" s="337"/>
      <c r="Q45" s="337"/>
      <c r="R45" s="337"/>
      <c r="S45" s="337"/>
      <c r="T45" s="337"/>
      <c r="U45" s="337"/>
      <c r="V45" s="337"/>
      <c r="W45" s="337"/>
      <c r="X45" s="337"/>
      <c r="Y45" s="337"/>
      <c r="Z45" s="337"/>
    </row>
    <row r="46">
      <c r="A46" s="337"/>
      <c r="B46" s="337"/>
      <c r="C46" s="337"/>
      <c r="D46" s="337"/>
      <c r="E46" s="337"/>
      <c r="F46" s="337"/>
      <c r="G46" s="337"/>
      <c r="H46" s="337"/>
      <c r="I46" s="337"/>
      <c r="J46" s="337"/>
      <c r="K46" s="337"/>
      <c r="L46" s="337"/>
      <c r="M46" s="337"/>
      <c r="N46" s="337"/>
      <c r="O46" s="337"/>
      <c r="P46" s="337"/>
      <c r="Q46" s="337"/>
      <c r="R46" s="337"/>
      <c r="S46" s="337"/>
      <c r="T46" s="337"/>
      <c r="U46" s="337"/>
      <c r="V46" s="337"/>
      <c r="W46" s="337"/>
      <c r="X46" s="337"/>
      <c r="Y46" s="337"/>
      <c r="Z46" s="337"/>
    </row>
    <row r="47">
      <c r="A47" s="337"/>
      <c r="B47" s="337"/>
      <c r="C47" s="337"/>
      <c r="D47" s="337"/>
      <c r="E47" s="337"/>
      <c r="F47" s="337"/>
      <c r="G47" s="337"/>
      <c r="H47" s="337"/>
      <c r="I47" s="337"/>
      <c r="J47" s="337"/>
      <c r="K47" s="337"/>
      <c r="L47" s="337"/>
      <c r="M47" s="337"/>
      <c r="N47" s="337"/>
      <c r="O47" s="337"/>
      <c r="P47" s="337"/>
      <c r="Q47" s="337"/>
      <c r="R47" s="337"/>
      <c r="S47" s="337"/>
      <c r="T47" s="337"/>
      <c r="U47" s="337"/>
      <c r="V47" s="337"/>
      <c r="W47" s="337"/>
      <c r="X47" s="337"/>
      <c r="Y47" s="337"/>
      <c r="Z47" s="337"/>
    </row>
    <row r="48">
      <c r="A48" s="337"/>
      <c r="B48" s="337"/>
      <c r="C48" s="337"/>
      <c r="D48" s="337"/>
      <c r="E48" s="337"/>
      <c r="F48" s="337"/>
      <c r="G48" s="337"/>
      <c r="H48" s="337"/>
      <c r="I48" s="337"/>
      <c r="J48" s="337"/>
      <c r="K48" s="337"/>
      <c r="L48" s="337"/>
      <c r="M48" s="337"/>
      <c r="N48" s="337"/>
      <c r="O48" s="337"/>
      <c r="P48" s="337"/>
      <c r="Q48" s="337"/>
      <c r="R48" s="337"/>
      <c r="S48" s="337"/>
      <c r="T48" s="337"/>
      <c r="U48" s="337"/>
      <c r="V48" s="337"/>
      <c r="W48" s="337"/>
      <c r="X48" s="337"/>
      <c r="Y48" s="337"/>
      <c r="Z48" s="337"/>
    </row>
    <row r="49">
      <c r="A49" s="337"/>
      <c r="B49" s="337"/>
      <c r="C49" s="337"/>
      <c r="D49" s="337"/>
      <c r="E49" s="337"/>
      <c r="F49" s="337"/>
      <c r="G49" s="337"/>
      <c r="H49" s="337"/>
      <c r="I49" s="337"/>
      <c r="J49" s="337"/>
      <c r="K49" s="337"/>
      <c r="L49" s="337"/>
      <c r="M49" s="337"/>
      <c r="N49" s="337"/>
      <c r="O49" s="337"/>
      <c r="P49" s="337"/>
      <c r="Q49" s="337"/>
      <c r="R49" s="337"/>
      <c r="S49" s="337"/>
      <c r="T49" s="337"/>
      <c r="U49" s="337"/>
      <c r="V49" s="337"/>
      <c r="W49" s="337"/>
      <c r="X49" s="337"/>
      <c r="Y49" s="337"/>
      <c r="Z49" s="337"/>
    </row>
    <row r="50">
      <c r="A50" s="337"/>
      <c r="B50" s="337"/>
      <c r="C50" s="337"/>
      <c r="D50" s="337"/>
      <c r="E50" s="337"/>
      <c r="F50" s="337"/>
      <c r="G50" s="337"/>
      <c r="H50" s="337"/>
      <c r="I50" s="337"/>
      <c r="J50" s="337"/>
      <c r="K50" s="337"/>
      <c r="L50" s="337"/>
      <c r="M50" s="337"/>
      <c r="N50" s="337"/>
      <c r="O50" s="337"/>
      <c r="P50" s="337"/>
      <c r="Q50" s="337"/>
      <c r="R50" s="337"/>
      <c r="S50" s="337"/>
      <c r="T50" s="337"/>
      <c r="U50" s="337"/>
      <c r="V50" s="337"/>
      <c r="W50" s="337"/>
      <c r="X50" s="337"/>
      <c r="Y50" s="337"/>
      <c r="Z50" s="337"/>
    </row>
    <row r="51">
      <c r="A51" s="337"/>
      <c r="B51" s="337"/>
      <c r="C51" s="337"/>
      <c r="D51" s="337"/>
      <c r="E51" s="337"/>
      <c r="F51" s="337"/>
      <c r="G51" s="337"/>
      <c r="H51" s="337"/>
      <c r="I51" s="337"/>
      <c r="J51" s="337"/>
      <c r="K51" s="337"/>
      <c r="L51" s="337"/>
      <c r="M51" s="337"/>
      <c r="N51" s="337"/>
      <c r="O51" s="337"/>
      <c r="P51" s="337"/>
      <c r="Q51" s="337"/>
      <c r="R51" s="337"/>
      <c r="S51" s="337"/>
      <c r="T51" s="337"/>
      <c r="U51" s="337"/>
      <c r="V51" s="337"/>
      <c r="W51" s="337"/>
      <c r="X51" s="337"/>
      <c r="Y51" s="337"/>
      <c r="Z51" s="337"/>
    </row>
    <row r="52">
      <c r="A52" s="337"/>
      <c r="B52" s="337"/>
      <c r="C52" s="337"/>
      <c r="D52" s="337"/>
      <c r="E52" s="337"/>
      <c r="F52" s="337"/>
      <c r="G52" s="337"/>
      <c r="H52" s="337"/>
      <c r="I52" s="337"/>
      <c r="J52" s="337"/>
      <c r="K52" s="337"/>
      <c r="L52" s="337"/>
      <c r="M52" s="337"/>
      <c r="N52" s="337"/>
      <c r="O52" s="337"/>
      <c r="P52" s="337"/>
      <c r="Q52" s="337"/>
      <c r="R52" s="337"/>
      <c r="S52" s="337"/>
      <c r="T52" s="337"/>
      <c r="U52" s="337"/>
      <c r="V52" s="337"/>
      <c r="W52" s="337"/>
      <c r="X52" s="337"/>
      <c r="Y52" s="337"/>
      <c r="Z52" s="337"/>
    </row>
    <row r="53">
      <c r="A53" s="337"/>
      <c r="B53" s="337"/>
      <c r="C53" s="337"/>
      <c r="D53" s="337"/>
      <c r="E53" s="337"/>
      <c r="F53" s="337"/>
      <c r="G53" s="337"/>
      <c r="H53" s="337"/>
      <c r="I53" s="337"/>
      <c r="J53" s="337"/>
      <c r="K53" s="337"/>
      <c r="L53" s="337"/>
      <c r="M53" s="337"/>
      <c r="N53" s="337"/>
      <c r="O53" s="337"/>
      <c r="P53" s="337"/>
      <c r="Q53" s="337"/>
      <c r="R53" s="337"/>
      <c r="S53" s="337"/>
      <c r="T53" s="337"/>
      <c r="U53" s="337"/>
      <c r="V53" s="337"/>
      <c r="W53" s="337"/>
      <c r="X53" s="337"/>
      <c r="Y53" s="337"/>
      <c r="Z53" s="337"/>
    </row>
    <row r="54">
      <c r="A54" s="337"/>
      <c r="B54" s="337"/>
      <c r="C54" s="337"/>
      <c r="D54" s="337"/>
      <c r="E54" s="337"/>
      <c r="F54" s="337"/>
      <c r="G54" s="337"/>
      <c r="H54" s="337"/>
      <c r="I54" s="337"/>
      <c r="J54" s="337"/>
      <c r="K54" s="337"/>
      <c r="L54" s="337"/>
      <c r="M54" s="337"/>
      <c r="N54" s="337"/>
      <c r="O54" s="337"/>
      <c r="P54" s="337"/>
      <c r="Q54" s="337"/>
      <c r="R54" s="337"/>
      <c r="S54" s="337"/>
      <c r="T54" s="337"/>
      <c r="U54" s="337"/>
      <c r="V54" s="337"/>
      <c r="W54" s="337"/>
      <c r="X54" s="337"/>
      <c r="Y54" s="337"/>
      <c r="Z54" s="337"/>
    </row>
    <row r="55">
      <c r="A55" s="337"/>
      <c r="B55" s="337"/>
      <c r="C55" s="337"/>
      <c r="D55" s="337"/>
      <c r="E55" s="337"/>
      <c r="F55" s="337"/>
      <c r="G55" s="337"/>
      <c r="H55" s="337"/>
      <c r="I55" s="337"/>
      <c r="J55" s="337"/>
      <c r="K55" s="337"/>
      <c r="L55" s="337"/>
      <c r="M55" s="337"/>
      <c r="N55" s="337"/>
      <c r="O55" s="337"/>
      <c r="P55" s="337"/>
      <c r="Q55" s="337"/>
      <c r="R55" s="337"/>
      <c r="S55" s="337"/>
      <c r="T55" s="337"/>
      <c r="U55" s="337"/>
      <c r="V55" s="337"/>
      <c r="W55" s="337"/>
      <c r="X55" s="337"/>
      <c r="Y55" s="337"/>
      <c r="Z55" s="337"/>
    </row>
    <row r="56">
      <c r="A56" s="337"/>
      <c r="B56" s="337"/>
      <c r="C56" s="337"/>
      <c r="D56" s="337"/>
      <c r="E56" s="337"/>
      <c r="F56" s="337"/>
      <c r="G56" s="337"/>
      <c r="H56" s="337"/>
      <c r="I56" s="337"/>
      <c r="J56" s="337"/>
      <c r="K56" s="337"/>
      <c r="L56" s="337"/>
      <c r="M56" s="337"/>
      <c r="N56" s="337"/>
      <c r="O56" s="337"/>
      <c r="P56" s="337"/>
      <c r="Q56" s="337"/>
      <c r="R56" s="337"/>
      <c r="S56" s="337"/>
      <c r="T56" s="337"/>
      <c r="U56" s="337"/>
      <c r="V56" s="337"/>
      <c r="W56" s="337"/>
      <c r="X56" s="337"/>
      <c r="Y56" s="337"/>
      <c r="Z56" s="337"/>
    </row>
    <row r="57">
      <c r="A57" s="337"/>
      <c r="B57" s="337"/>
      <c r="C57" s="337"/>
      <c r="D57" s="337"/>
      <c r="E57" s="337"/>
      <c r="F57" s="337"/>
      <c r="G57" s="337"/>
      <c r="H57" s="337"/>
      <c r="I57" s="337"/>
      <c r="J57" s="337"/>
      <c r="K57" s="337"/>
      <c r="L57" s="337"/>
      <c r="M57" s="337"/>
      <c r="N57" s="337"/>
      <c r="O57" s="337"/>
      <c r="P57" s="337"/>
      <c r="Q57" s="337"/>
      <c r="R57" s="337"/>
      <c r="S57" s="337"/>
      <c r="T57" s="337"/>
      <c r="U57" s="337"/>
      <c r="V57" s="337"/>
      <c r="W57" s="337"/>
      <c r="X57" s="337"/>
      <c r="Y57" s="337"/>
      <c r="Z57" s="337"/>
    </row>
    <row r="58">
      <c r="A58" s="337"/>
      <c r="B58" s="337"/>
      <c r="C58" s="337"/>
      <c r="D58" s="337"/>
      <c r="E58" s="337"/>
      <c r="F58" s="337"/>
      <c r="G58" s="337"/>
      <c r="H58" s="337"/>
      <c r="I58" s="337"/>
      <c r="J58" s="337"/>
      <c r="K58" s="337"/>
      <c r="L58" s="337"/>
      <c r="M58" s="337"/>
      <c r="N58" s="337"/>
      <c r="O58" s="337"/>
      <c r="P58" s="337"/>
      <c r="Q58" s="337"/>
      <c r="R58" s="337"/>
      <c r="S58" s="337"/>
      <c r="T58" s="337"/>
      <c r="U58" s="337"/>
      <c r="V58" s="337"/>
      <c r="W58" s="337"/>
      <c r="X58" s="337"/>
      <c r="Y58" s="337"/>
      <c r="Z58" s="337"/>
    </row>
    <row r="59">
      <c r="A59" s="337"/>
      <c r="B59" s="337"/>
      <c r="C59" s="337"/>
      <c r="D59" s="337"/>
      <c r="E59" s="337"/>
      <c r="F59" s="337"/>
      <c r="G59" s="337"/>
      <c r="H59" s="337"/>
      <c r="I59" s="337"/>
      <c r="J59" s="337"/>
      <c r="K59" s="337"/>
      <c r="L59" s="337"/>
      <c r="M59" s="337"/>
      <c r="N59" s="337"/>
      <c r="O59" s="337"/>
      <c r="P59" s="337"/>
      <c r="Q59" s="337"/>
      <c r="R59" s="337"/>
      <c r="S59" s="337"/>
      <c r="T59" s="337"/>
      <c r="U59" s="337"/>
      <c r="V59" s="337"/>
      <c r="W59" s="337"/>
      <c r="X59" s="337"/>
      <c r="Y59" s="337"/>
      <c r="Z59" s="337"/>
    </row>
    <row r="60">
      <c r="A60" s="337"/>
      <c r="B60" s="337"/>
      <c r="C60" s="337"/>
      <c r="D60" s="337"/>
      <c r="E60" s="337"/>
      <c r="F60" s="337"/>
      <c r="G60" s="337"/>
      <c r="H60" s="337"/>
      <c r="I60" s="337"/>
      <c r="J60" s="337"/>
      <c r="K60" s="337"/>
      <c r="L60" s="337"/>
      <c r="M60" s="337"/>
      <c r="N60" s="337"/>
      <c r="O60" s="337"/>
      <c r="P60" s="337"/>
      <c r="Q60" s="337"/>
      <c r="R60" s="337"/>
      <c r="S60" s="337"/>
      <c r="T60" s="337"/>
      <c r="U60" s="337"/>
      <c r="V60" s="337"/>
      <c r="W60" s="337"/>
      <c r="X60" s="337"/>
      <c r="Y60" s="337"/>
      <c r="Z60" s="337"/>
    </row>
    <row r="61">
      <c r="A61" s="337"/>
      <c r="B61" s="337"/>
      <c r="C61" s="337"/>
      <c r="D61" s="337"/>
      <c r="E61" s="337"/>
      <c r="F61" s="337"/>
      <c r="G61" s="337"/>
      <c r="H61" s="337"/>
      <c r="I61" s="337"/>
      <c r="J61" s="337"/>
      <c r="K61" s="337"/>
      <c r="L61" s="337"/>
      <c r="M61" s="337"/>
      <c r="N61" s="337"/>
      <c r="O61" s="337"/>
      <c r="P61" s="337"/>
      <c r="Q61" s="337"/>
      <c r="R61" s="337"/>
      <c r="S61" s="337"/>
      <c r="T61" s="337"/>
      <c r="U61" s="337"/>
      <c r="V61" s="337"/>
      <c r="W61" s="337"/>
      <c r="X61" s="337"/>
      <c r="Y61" s="337"/>
      <c r="Z61" s="337"/>
    </row>
    <row r="62">
      <c r="A62" s="337"/>
      <c r="B62" s="337"/>
      <c r="C62" s="337"/>
      <c r="D62" s="337"/>
      <c r="E62" s="337"/>
      <c r="F62" s="337"/>
      <c r="G62" s="337"/>
      <c r="H62" s="337"/>
      <c r="I62" s="337"/>
      <c r="J62" s="337"/>
      <c r="K62" s="337"/>
      <c r="L62" s="337"/>
      <c r="M62" s="337"/>
      <c r="N62" s="337"/>
      <c r="O62" s="337"/>
      <c r="P62" s="337"/>
      <c r="Q62" s="337"/>
      <c r="R62" s="337"/>
      <c r="S62" s="337"/>
      <c r="T62" s="337"/>
      <c r="U62" s="337"/>
      <c r="V62" s="337"/>
      <c r="W62" s="337"/>
      <c r="X62" s="337"/>
      <c r="Y62" s="337"/>
      <c r="Z62" s="337"/>
    </row>
    <row r="63">
      <c r="A63" s="337"/>
      <c r="B63" s="337"/>
      <c r="C63" s="337"/>
      <c r="D63" s="337"/>
      <c r="E63" s="337"/>
      <c r="F63" s="337"/>
      <c r="G63" s="337"/>
      <c r="H63" s="337"/>
      <c r="I63" s="337"/>
      <c r="J63" s="337"/>
      <c r="K63" s="337"/>
      <c r="L63" s="337"/>
      <c r="M63" s="337"/>
      <c r="N63" s="337"/>
      <c r="O63" s="337"/>
      <c r="P63" s="337"/>
      <c r="Q63" s="337"/>
      <c r="R63" s="337"/>
      <c r="S63" s="337"/>
      <c r="T63" s="337"/>
      <c r="U63" s="337"/>
      <c r="V63" s="337"/>
      <c r="W63" s="337"/>
      <c r="X63" s="337"/>
      <c r="Y63" s="337"/>
      <c r="Z63" s="337"/>
    </row>
    <row r="64">
      <c r="A64" s="337"/>
      <c r="B64" s="337"/>
      <c r="C64" s="337"/>
      <c r="D64" s="337"/>
      <c r="E64" s="337"/>
      <c r="F64" s="337"/>
      <c r="G64" s="337"/>
      <c r="H64" s="337"/>
      <c r="I64" s="337"/>
      <c r="J64" s="337"/>
      <c r="K64" s="337"/>
      <c r="L64" s="337"/>
      <c r="M64" s="337"/>
      <c r="N64" s="337"/>
      <c r="O64" s="337"/>
      <c r="P64" s="337"/>
      <c r="Q64" s="337"/>
      <c r="R64" s="337"/>
      <c r="S64" s="337"/>
      <c r="T64" s="337"/>
      <c r="U64" s="337"/>
      <c r="V64" s="337"/>
      <c r="W64" s="337"/>
      <c r="X64" s="337"/>
      <c r="Y64" s="337"/>
      <c r="Z64" s="337"/>
    </row>
    <row r="65">
      <c r="A65" s="337"/>
      <c r="B65" s="337"/>
      <c r="C65" s="337"/>
      <c r="D65" s="337"/>
      <c r="E65" s="337"/>
      <c r="F65" s="337"/>
      <c r="G65" s="337"/>
      <c r="H65" s="337"/>
      <c r="I65" s="337"/>
      <c r="J65" s="337"/>
      <c r="K65" s="337"/>
      <c r="L65" s="337"/>
      <c r="M65" s="337"/>
      <c r="N65" s="337"/>
      <c r="O65" s="337"/>
      <c r="P65" s="337"/>
      <c r="Q65" s="337"/>
      <c r="R65" s="337"/>
      <c r="S65" s="337"/>
      <c r="T65" s="337"/>
      <c r="U65" s="337"/>
      <c r="V65" s="337"/>
      <c r="W65" s="337"/>
      <c r="X65" s="337"/>
      <c r="Y65" s="337"/>
      <c r="Z65" s="337"/>
    </row>
    <row r="66">
      <c r="A66" s="337"/>
      <c r="B66" s="337"/>
      <c r="C66" s="337"/>
      <c r="D66" s="337"/>
      <c r="E66" s="337"/>
      <c r="F66" s="337"/>
      <c r="G66" s="337"/>
      <c r="H66" s="337"/>
      <c r="I66" s="337"/>
      <c r="J66" s="337"/>
      <c r="K66" s="337"/>
      <c r="L66" s="337"/>
      <c r="M66" s="337"/>
      <c r="N66" s="337"/>
      <c r="O66" s="337"/>
      <c r="P66" s="337"/>
      <c r="Q66" s="337"/>
      <c r="R66" s="337"/>
      <c r="S66" s="337"/>
      <c r="T66" s="337"/>
      <c r="U66" s="337"/>
      <c r="V66" s="337"/>
      <c r="W66" s="337"/>
      <c r="X66" s="337"/>
      <c r="Y66" s="337"/>
      <c r="Z66" s="337"/>
    </row>
    <row r="67">
      <c r="A67" s="337"/>
      <c r="B67" s="337"/>
      <c r="C67" s="337"/>
      <c r="D67" s="337"/>
      <c r="E67" s="337"/>
      <c r="F67" s="337"/>
      <c r="G67" s="337"/>
      <c r="H67" s="337"/>
      <c r="I67" s="337"/>
      <c r="J67" s="337"/>
      <c r="K67" s="337"/>
      <c r="L67" s="337"/>
      <c r="M67" s="337"/>
      <c r="N67" s="337"/>
      <c r="O67" s="337"/>
      <c r="P67" s="337"/>
      <c r="Q67" s="337"/>
      <c r="R67" s="337"/>
      <c r="S67" s="337"/>
      <c r="T67" s="337"/>
      <c r="U67" s="337"/>
      <c r="V67" s="337"/>
      <c r="W67" s="337"/>
      <c r="X67" s="337"/>
      <c r="Y67" s="337"/>
      <c r="Z67" s="337"/>
    </row>
    <row r="68">
      <c r="A68" s="337"/>
      <c r="B68" s="337"/>
      <c r="C68" s="337"/>
      <c r="D68" s="337"/>
      <c r="E68" s="337"/>
      <c r="F68" s="337"/>
      <c r="G68" s="337"/>
      <c r="H68" s="337"/>
      <c r="I68" s="337"/>
      <c r="J68" s="337"/>
      <c r="K68" s="337"/>
      <c r="L68" s="337"/>
      <c r="M68" s="337"/>
      <c r="N68" s="337"/>
      <c r="O68" s="337"/>
      <c r="P68" s="337"/>
      <c r="Q68" s="337"/>
      <c r="R68" s="337"/>
      <c r="S68" s="337"/>
      <c r="T68" s="337"/>
      <c r="U68" s="337"/>
      <c r="V68" s="337"/>
      <c r="W68" s="337"/>
      <c r="X68" s="337"/>
      <c r="Y68" s="337"/>
      <c r="Z68" s="337"/>
    </row>
    <row r="69">
      <c r="A69" s="337"/>
      <c r="B69" s="337"/>
      <c r="C69" s="337"/>
      <c r="D69" s="337"/>
      <c r="E69" s="337"/>
      <c r="F69" s="337"/>
      <c r="G69" s="337"/>
      <c r="H69" s="337"/>
      <c r="I69" s="337"/>
      <c r="J69" s="337"/>
      <c r="K69" s="337"/>
      <c r="L69" s="337"/>
      <c r="M69" s="337"/>
      <c r="N69" s="337"/>
      <c r="O69" s="337"/>
      <c r="P69" s="337"/>
      <c r="Q69" s="337"/>
      <c r="R69" s="337"/>
      <c r="S69" s="337"/>
      <c r="T69" s="337"/>
      <c r="U69" s="337"/>
      <c r="V69" s="337"/>
      <c r="W69" s="337"/>
      <c r="X69" s="337"/>
      <c r="Y69" s="337"/>
      <c r="Z69" s="337"/>
    </row>
    <row r="70">
      <c r="A70" s="337"/>
      <c r="B70" s="337"/>
      <c r="C70" s="337"/>
      <c r="D70" s="337"/>
      <c r="E70" s="337"/>
      <c r="F70" s="337"/>
      <c r="G70" s="337"/>
      <c r="H70" s="337"/>
      <c r="I70" s="337"/>
      <c r="J70" s="337"/>
      <c r="K70" s="337"/>
      <c r="L70" s="337"/>
      <c r="M70" s="337"/>
      <c r="N70" s="337"/>
      <c r="O70" s="337"/>
      <c r="P70" s="337"/>
      <c r="Q70" s="337"/>
      <c r="R70" s="337"/>
      <c r="S70" s="337"/>
      <c r="T70" s="337"/>
      <c r="U70" s="337"/>
      <c r="V70" s="337"/>
      <c r="W70" s="337"/>
      <c r="X70" s="337"/>
      <c r="Y70" s="337"/>
      <c r="Z70" s="337"/>
    </row>
    <row r="71">
      <c r="A71" s="337"/>
      <c r="B71" s="337"/>
      <c r="C71" s="337"/>
      <c r="D71" s="337"/>
      <c r="E71" s="337"/>
      <c r="F71" s="337"/>
      <c r="G71" s="337"/>
      <c r="H71" s="337"/>
      <c r="I71" s="337"/>
      <c r="J71" s="337"/>
      <c r="K71" s="337"/>
      <c r="L71" s="337"/>
      <c r="M71" s="337"/>
      <c r="N71" s="337"/>
      <c r="O71" s="337"/>
      <c r="P71" s="337"/>
      <c r="Q71" s="337"/>
      <c r="R71" s="337"/>
      <c r="S71" s="337"/>
      <c r="T71" s="337"/>
      <c r="U71" s="337"/>
      <c r="V71" s="337"/>
      <c r="W71" s="337"/>
      <c r="X71" s="337"/>
      <c r="Y71" s="337"/>
      <c r="Z71" s="337"/>
    </row>
    <row r="72">
      <c r="A72" s="337"/>
      <c r="B72" s="337"/>
      <c r="C72" s="337"/>
      <c r="D72" s="337"/>
      <c r="E72" s="337"/>
      <c r="F72" s="337"/>
      <c r="G72" s="337"/>
      <c r="H72" s="337"/>
      <c r="I72" s="337"/>
      <c r="J72" s="337"/>
      <c r="K72" s="337"/>
      <c r="L72" s="337"/>
      <c r="M72" s="337"/>
      <c r="N72" s="337"/>
      <c r="O72" s="337"/>
      <c r="P72" s="337"/>
      <c r="Q72" s="337"/>
      <c r="R72" s="337"/>
      <c r="S72" s="337"/>
      <c r="T72" s="337"/>
      <c r="U72" s="337"/>
      <c r="V72" s="337"/>
      <c r="W72" s="337"/>
      <c r="X72" s="337"/>
      <c r="Y72" s="337"/>
      <c r="Z72" s="337"/>
    </row>
    <row r="73">
      <c r="A73" s="337"/>
      <c r="B73" s="337"/>
      <c r="C73" s="337"/>
      <c r="D73" s="337"/>
      <c r="E73" s="337"/>
      <c r="F73" s="337"/>
      <c r="G73" s="337"/>
      <c r="H73" s="337"/>
      <c r="I73" s="337"/>
      <c r="J73" s="337"/>
      <c r="K73" s="337"/>
      <c r="L73" s="337"/>
      <c r="M73" s="337"/>
      <c r="N73" s="337"/>
      <c r="O73" s="337"/>
      <c r="P73" s="337"/>
      <c r="Q73" s="337"/>
      <c r="R73" s="337"/>
      <c r="S73" s="337"/>
      <c r="T73" s="337"/>
      <c r="U73" s="337"/>
      <c r="V73" s="337"/>
      <c r="W73" s="337"/>
      <c r="X73" s="337"/>
      <c r="Y73" s="337"/>
      <c r="Z73" s="337"/>
    </row>
    <row r="74">
      <c r="A74" s="337"/>
      <c r="B74" s="337"/>
      <c r="C74" s="337"/>
      <c r="D74" s="337"/>
      <c r="E74" s="337"/>
      <c r="F74" s="337"/>
      <c r="G74" s="337"/>
      <c r="H74" s="337"/>
      <c r="I74" s="337"/>
      <c r="J74" s="337"/>
      <c r="K74" s="337"/>
      <c r="L74" s="337"/>
      <c r="M74" s="337"/>
      <c r="N74" s="337"/>
      <c r="O74" s="337"/>
      <c r="P74" s="337"/>
      <c r="Q74" s="337"/>
      <c r="R74" s="337"/>
      <c r="S74" s="337"/>
      <c r="T74" s="337"/>
      <c r="U74" s="337"/>
      <c r="V74" s="337"/>
      <c r="W74" s="337"/>
      <c r="X74" s="337"/>
      <c r="Y74" s="337"/>
      <c r="Z74" s="337"/>
    </row>
    <row r="75">
      <c r="A75" s="337"/>
      <c r="B75" s="337"/>
      <c r="C75" s="337"/>
      <c r="D75" s="337"/>
      <c r="E75" s="337"/>
      <c r="F75" s="337"/>
      <c r="G75" s="337"/>
      <c r="H75" s="337"/>
      <c r="I75" s="337"/>
      <c r="J75" s="337"/>
      <c r="K75" s="337"/>
      <c r="L75" s="337"/>
      <c r="M75" s="337"/>
      <c r="N75" s="337"/>
      <c r="O75" s="337"/>
      <c r="P75" s="337"/>
      <c r="Q75" s="337"/>
      <c r="R75" s="337"/>
      <c r="S75" s="337"/>
      <c r="T75" s="337"/>
      <c r="U75" s="337"/>
      <c r="V75" s="337"/>
      <c r="W75" s="337"/>
      <c r="X75" s="337"/>
      <c r="Y75" s="337"/>
      <c r="Z75" s="337"/>
    </row>
    <row r="76">
      <c r="A76" s="337"/>
      <c r="B76" s="337"/>
      <c r="C76" s="337"/>
      <c r="D76" s="337"/>
      <c r="E76" s="337"/>
      <c r="F76" s="337"/>
      <c r="G76" s="337"/>
      <c r="H76" s="337"/>
      <c r="I76" s="337"/>
      <c r="J76" s="337"/>
      <c r="K76" s="337"/>
      <c r="L76" s="337"/>
      <c r="M76" s="337"/>
      <c r="N76" s="337"/>
      <c r="O76" s="337"/>
      <c r="P76" s="337"/>
      <c r="Q76" s="337"/>
      <c r="R76" s="337"/>
      <c r="S76" s="337"/>
      <c r="T76" s="337"/>
      <c r="U76" s="337"/>
      <c r="V76" s="337"/>
      <c r="W76" s="337"/>
      <c r="X76" s="337"/>
      <c r="Y76" s="337"/>
      <c r="Z76" s="337"/>
    </row>
    <row r="77">
      <c r="A77" s="337"/>
      <c r="B77" s="337"/>
      <c r="C77" s="337"/>
      <c r="D77" s="337"/>
      <c r="E77" s="337"/>
      <c r="F77" s="337"/>
      <c r="G77" s="337"/>
      <c r="H77" s="337"/>
      <c r="I77" s="337"/>
      <c r="J77" s="337"/>
      <c r="K77" s="337"/>
      <c r="L77" s="337"/>
      <c r="M77" s="337"/>
      <c r="N77" s="337"/>
      <c r="O77" s="337"/>
      <c r="P77" s="337"/>
      <c r="Q77" s="337"/>
      <c r="R77" s="337"/>
      <c r="S77" s="337"/>
      <c r="T77" s="337"/>
      <c r="U77" s="337"/>
      <c r="V77" s="337"/>
      <c r="W77" s="337"/>
      <c r="X77" s="337"/>
      <c r="Y77" s="337"/>
      <c r="Z77" s="337"/>
    </row>
    <row r="78">
      <c r="A78" s="337"/>
      <c r="B78" s="337"/>
      <c r="C78" s="337"/>
      <c r="D78" s="337"/>
      <c r="E78" s="337"/>
      <c r="F78" s="337"/>
      <c r="G78" s="337"/>
      <c r="H78" s="337"/>
      <c r="I78" s="337"/>
      <c r="J78" s="337"/>
      <c r="K78" s="337"/>
      <c r="L78" s="337"/>
      <c r="M78" s="337"/>
      <c r="N78" s="337"/>
      <c r="O78" s="337"/>
      <c r="P78" s="337"/>
      <c r="Q78" s="337"/>
      <c r="R78" s="337"/>
      <c r="S78" s="337"/>
      <c r="T78" s="337"/>
      <c r="U78" s="337"/>
      <c r="V78" s="337"/>
      <c r="W78" s="337"/>
      <c r="X78" s="337"/>
      <c r="Y78" s="337"/>
      <c r="Z78" s="337"/>
    </row>
    <row r="79">
      <c r="A79" s="337"/>
      <c r="B79" s="337"/>
      <c r="C79" s="337"/>
      <c r="D79" s="337"/>
      <c r="E79" s="337"/>
      <c r="F79" s="337"/>
      <c r="G79" s="337"/>
      <c r="H79" s="337"/>
      <c r="I79" s="337"/>
      <c r="J79" s="337"/>
      <c r="K79" s="337"/>
      <c r="L79" s="337"/>
      <c r="M79" s="337"/>
      <c r="N79" s="337"/>
      <c r="O79" s="337"/>
      <c r="P79" s="337"/>
      <c r="Q79" s="337"/>
      <c r="R79" s="337"/>
      <c r="S79" s="337"/>
      <c r="T79" s="337"/>
      <c r="U79" s="337"/>
      <c r="V79" s="337"/>
      <c r="W79" s="337"/>
      <c r="X79" s="337"/>
      <c r="Y79" s="337"/>
      <c r="Z79" s="337"/>
    </row>
    <row r="80">
      <c r="A80" s="337"/>
      <c r="B80" s="337"/>
      <c r="C80" s="337"/>
      <c r="D80" s="337"/>
      <c r="E80" s="337"/>
      <c r="F80" s="337"/>
      <c r="G80" s="337"/>
      <c r="H80" s="337"/>
      <c r="I80" s="337"/>
      <c r="J80" s="337"/>
      <c r="K80" s="337"/>
      <c r="L80" s="337"/>
      <c r="M80" s="337"/>
      <c r="N80" s="337"/>
      <c r="O80" s="337"/>
      <c r="P80" s="337"/>
      <c r="Q80" s="337"/>
      <c r="R80" s="337"/>
      <c r="S80" s="337"/>
      <c r="T80" s="337"/>
      <c r="U80" s="337"/>
      <c r="V80" s="337"/>
      <c r="W80" s="337"/>
      <c r="X80" s="337"/>
      <c r="Y80" s="337"/>
      <c r="Z80" s="337"/>
    </row>
    <row r="81">
      <c r="A81" s="337"/>
      <c r="B81" s="337"/>
      <c r="C81" s="337"/>
      <c r="D81" s="337"/>
      <c r="E81" s="337"/>
      <c r="F81" s="337"/>
      <c r="G81" s="337"/>
      <c r="H81" s="337"/>
      <c r="I81" s="337"/>
      <c r="J81" s="337"/>
      <c r="K81" s="337"/>
      <c r="L81" s="337"/>
      <c r="M81" s="337"/>
      <c r="N81" s="337"/>
      <c r="O81" s="337"/>
      <c r="P81" s="337"/>
      <c r="Q81" s="337"/>
      <c r="R81" s="337"/>
      <c r="S81" s="337"/>
      <c r="T81" s="337"/>
      <c r="U81" s="337"/>
      <c r="V81" s="337"/>
      <c r="W81" s="337"/>
      <c r="X81" s="337"/>
      <c r="Y81" s="337"/>
      <c r="Z81" s="337"/>
    </row>
    <row r="82">
      <c r="A82" s="337"/>
      <c r="B82" s="337"/>
      <c r="C82" s="337"/>
      <c r="D82" s="337"/>
      <c r="E82" s="337"/>
      <c r="F82" s="337"/>
      <c r="G82" s="337"/>
      <c r="H82" s="337"/>
      <c r="I82" s="337"/>
      <c r="J82" s="337"/>
      <c r="K82" s="337"/>
      <c r="L82" s="337"/>
      <c r="M82" s="337"/>
      <c r="N82" s="337"/>
      <c r="O82" s="337"/>
      <c r="P82" s="337"/>
      <c r="Q82" s="337"/>
      <c r="R82" s="337"/>
      <c r="S82" s="337"/>
      <c r="T82" s="337"/>
      <c r="U82" s="337"/>
      <c r="V82" s="337"/>
      <c r="W82" s="337"/>
      <c r="X82" s="337"/>
      <c r="Y82" s="337"/>
      <c r="Z82" s="337"/>
    </row>
    <row r="83">
      <c r="A83" s="337"/>
      <c r="B83" s="337"/>
      <c r="C83" s="337"/>
      <c r="D83" s="337"/>
      <c r="E83" s="337"/>
      <c r="F83" s="337"/>
      <c r="G83" s="337"/>
      <c r="H83" s="337"/>
      <c r="I83" s="337"/>
      <c r="J83" s="337"/>
      <c r="K83" s="337"/>
      <c r="L83" s="337"/>
      <c r="M83" s="337"/>
      <c r="N83" s="337"/>
      <c r="O83" s="337"/>
      <c r="P83" s="337"/>
      <c r="Q83" s="337"/>
      <c r="R83" s="337"/>
      <c r="S83" s="337"/>
      <c r="T83" s="337"/>
      <c r="U83" s="337"/>
      <c r="V83" s="337"/>
      <c r="W83" s="337"/>
      <c r="X83" s="337"/>
      <c r="Y83" s="337"/>
      <c r="Z83" s="337"/>
    </row>
    <row r="84">
      <c r="A84" s="337"/>
      <c r="B84" s="337"/>
      <c r="C84" s="337"/>
      <c r="D84" s="337"/>
      <c r="E84" s="337"/>
      <c r="F84" s="337"/>
      <c r="G84" s="337"/>
      <c r="H84" s="337"/>
      <c r="I84" s="337"/>
      <c r="J84" s="337"/>
      <c r="K84" s="337"/>
      <c r="L84" s="337"/>
      <c r="M84" s="337"/>
      <c r="N84" s="337"/>
      <c r="O84" s="337"/>
      <c r="P84" s="337"/>
      <c r="Q84" s="337"/>
      <c r="R84" s="337"/>
      <c r="S84" s="337"/>
      <c r="T84" s="337"/>
      <c r="U84" s="337"/>
      <c r="V84" s="337"/>
      <c r="W84" s="337"/>
      <c r="X84" s="337"/>
      <c r="Y84" s="337"/>
      <c r="Z84" s="337"/>
    </row>
    <row r="85">
      <c r="A85" s="337"/>
      <c r="B85" s="337"/>
      <c r="C85" s="337"/>
      <c r="D85" s="337"/>
      <c r="E85" s="337"/>
      <c r="F85" s="337"/>
      <c r="G85" s="337"/>
      <c r="H85" s="337"/>
      <c r="I85" s="337"/>
      <c r="J85" s="337"/>
      <c r="K85" s="337"/>
      <c r="L85" s="337"/>
      <c r="M85" s="337"/>
      <c r="N85" s="337"/>
      <c r="O85" s="337"/>
      <c r="P85" s="337"/>
      <c r="Q85" s="337"/>
      <c r="R85" s="337"/>
      <c r="S85" s="337"/>
      <c r="T85" s="337"/>
      <c r="U85" s="337"/>
      <c r="V85" s="337"/>
      <c r="W85" s="337"/>
      <c r="X85" s="337"/>
      <c r="Y85" s="337"/>
      <c r="Z85" s="337"/>
    </row>
    <row r="86">
      <c r="A86" s="337"/>
      <c r="B86" s="337"/>
      <c r="C86" s="337"/>
      <c r="D86" s="337"/>
      <c r="E86" s="337"/>
      <c r="F86" s="337"/>
      <c r="G86" s="337"/>
      <c r="H86" s="337"/>
      <c r="I86" s="337"/>
      <c r="J86" s="337"/>
      <c r="K86" s="337"/>
      <c r="L86" s="337"/>
      <c r="M86" s="337"/>
      <c r="N86" s="337"/>
      <c r="O86" s="337"/>
      <c r="P86" s="337"/>
      <c r="Q86" s="337"/>
      <c r="R86" s="337"/>
      <c r="S86" s="337"/>
      <c r="T86" s="337"/>
      <c r="U86" s="337"/>
      <c r="V86" s="337"/>
      <c r="W86" s="337"/>
      <c r="X86" s="337"/>
      <c r="Y86" s="337"/>
      <c r="Z86" s="337"/>
    </row>
    <row r="87">
      <c r="A87" s="337"/>
      <c r="B87" s="337"/>
      <c r="C87" s="337"/>
      <c r="D87" s="337"/>
      <c r="E87" s="337"/>
      <c r="F87" s="337"/>
      <c r="G87" s="337"/>
      <c r="H87" s="337"/>
      <c r="I87" s="337"/>
      <c r="J87" s="337"/>
      <c r="K87" s="337"/>
      <c r="L87" s="337"/>
      <c r="M87" s="337"/>
      <c r="N87" s="337"/>
      <c r="O87" s="337"/>
      <c r="P87" s="337"/>
      <c r="Q87" s="337"/>
      <c r="R87" s="337"/>
      <c r="S87" s="337"/>
      <c r="T87" s="337"/>
      <c r="U87" s="337"/>
      <c r="V87" s="337"/>
      <c r="W87" s="337"/>
      <c r="X87" s="337"/>
      <c r="Y87" s="337"/>
      <c r="Z87" s="337"/>
    </row>
    <row r="88">
      <c r="A88" s="337"/>
      <c r="B88" s="337"/>
      <c r="C88" s="337"/>
      <c r="D88" s="337"/>
      <c r="E88" s="337"/>
      <c r="F88" s="337"/>
      <c r="G88" s="337"/>
      <c r="H88" s="337"/>
      <c r="I88" s="337"/>
      <c r="J88" s="337"/>
      <c r="K88" s="337"/>
      <c r="L88" s="337"/>
      <c r="M88" s="337"/>
      <c r="N88" s="337"/>
      <c r="O88" s="337"/>
      <c r="P88" s="337"/>
      <c r="Q88" s="337"/>
      <c r="R88" s="337"/>
      <c r="S88" s="337"/>
      <c r="T88" s="337"/>
      <c r="U88" s="337"/>
      <c r="V88" s="337"/>
      <c r="W88" s="337"/>
      <c r="X88" s="337"/>
      <c r="Y88" s="337"/>
      <c r="Z88" s="337"/>
    </row>
    <row r="89">
      <c r="A89" s="337"/>
      <c r="B89" s="337"/>
      <c r="C89" s="337"/>
      <c r="D89" s="337"/>
      <c r="E89" s="337"/>
      <c r="F89" s="337"/>
      <c r="G89" s="337"/>
      <c r="H89" s="337"/>
      <c r="I89" s="337"/>
      <c r="J89" s="337"/>
      <c r="K89" s="337"/>
      <c r="L89" s="337"/>
      <c r="M89" s="337"/>
      <c r="N89" s="337"/>
      <c r="O89" s="337"/>
      <c r="P89" s="337"/>
      <c r="Q89" s="337"/>
      <c r="R89" s="337"/>
      <c r="S89" s="337"/>
      <c r="T89" s="337"/>
      <c r="U89" s="337"/>
      <c r="V89" s="337"/>
      <c r="W89" s="337"/>
      <c r="X89" s="337"/>
      <c r="Y89" s="337"/>
      <c r="Z89" s="337"/>
    </row>
    <row r="90">
      <c r="A90" s="337"/>
      <c r="B90" s="337"/>
      <c r="C90" s="337"/>
      <c r="D90" s="337"/>
      <c r="E90" s="337"/>
      <c r="F90" s="337"/>
      <c r="G90" s="337"/>
      <c r="H90" s="337"/>
      <c r="I90" s="337"/>
      <c r="J90" s="337"/>
      <c r="K90" s="337"/>
      <c r="L90" s="337"/>
      <c r="M90" s="337"/>
      <c r="N90" s="337"/>
      <c r="O90" s="337"/>
      <c r="P90" s="337"/>
      <c r="Q90" s="337"/>
      <c r="R90" s="337"/>
      <c r="S90" s="337"/>
      <c r="T90" s="337"/>
      <c r="U90" s="337"/>
      <c r="V90" s="337"/>
      <c r="W90" s="337"/>
      <c r="X90" s="337"/>
      <c r="Y90" s="337"/>
      <c r="Z90" s="337"/>
    </row>
    <row r="91">
      <c r="A91" s="337"/>
      <c r="B91" s="337"/>
      <c r="C91" s="337"/>
      <c r="D91" s="337"/>
      <c r="E91" s="337"/>
      <c r="F91" s="337"/>
      <c r="G91" s="337"/>
      <c r="H91" s="337"/>
      <c r="I91" s="337"/>
      <c r="J91" s="337"/>
      <c r="K91" s="337"/>
      <c r="L91" s="337"/>
      <c r="M91" s="337"/>
      <c r="N91" s="337"/>
      <c r="O91" s="337"/>
      <c r="P91" s="337"/>
      <c r="Q91" s="337"/>
      <c r="R91" s="337"/>
      <c r="S91" s="337"/>
      <c r="T91" s="337"/>
      <c r="U91" s="337"/>
      <c r="V91" s="337"/>
      <c r="W91" s="337"/>
      <c r="X91" s="337"/>
      <c r="Y91" s="337"/>
      <c r="Z91" s="337"/>
    </row>
    <row r="92">
      <c r="A92" s="337"/>
      <c r="B92" s="337"/>
      <c r="C92" s="337"/>
      <c r="D92" s="337"/>
      <c r="E92" s="337"/>
      <c r="F92" s="337"/>
      <c r="G92" s="337"/>
      <c r="H92" s="337"/>
      <c r="I92" s="337"/>
      <c r="J92" s="337"/>
      <c r="K92" s="337"/>
      <c r="L92" s="337"/>
      <c r="M92" s="337"/>
      <c r="N92" s="337"/>
      <c r="O92" s="337"/>
      <c r="P92" s="337"/>
      <c r="Q92" s="337"/>
      <c r="R92" s="337"/>
      <c r="S92" s="337"/>
      <c r="T92" s="337"/>
      <c r="U92" s="337"/>
      <c r="V92" s="337"/>
      <c r="W92" s="337"/>
      <c r="X92" s="337"/>
      <c r="Y92" s="337"/>
      <c r="Z92" s="337"/>
    </row>
    <row r="93">
      <c r="A93" s="337"/>
      <c r="B93" s="337"/>
      <c r="C93" s="337"/>
      <c r="D93" s="337"/>
      <c r="E93" s="337"/>
      <c r="F93" s="337"/>
      <c r="G93" s="337"/>
      <c r="H93" s="337"/>
      <c r="I93" s="337"/>
      <c r="J93" s="337"/>
      <c r="K93" s="337"/>
      <c r="L93" s="337"/>
      <c r="M93" s="337"/>
      <c r="N93" s="337"/>
      <c r="O93" s="337"/>
      <c r="P93" s="337"/>
      <c r="Q93" s="337"/>
      <c r="R93" s="337"/>
      <c r="S93" s="337"/>
      <c r="T93" s="337"/>
      <c r="U93" s="337"/>
      <c r="V93" s="337"/>
      <c r="W93" s="337"/>
      <c r="X93" s="337"/>
      <c r="Y93" s="337"/>
      <c r="Z93" s="337"/>
    </row>
    <row r="94">
      <c r="A94" s="337"/>
      <c r="B94" s="337"/>
      <c r="C94" s="337"/>
      <c r="D94" s="337"/>
      <c r="E94" s="337"/>
      <c r="F94" s="337"/>
      <c r="G94" s="337"/>
      <c r="H94" s="337"/>
      <c r="I94" s="337"/>
      <c r="J94" s="337"/>
      <c r="K94" s="337"/>
      <c r="L94" s="337"/>
      <c r="M94" s="337"/>
      <c r="N94" s="337"/>
      <c r="O94" s="337"/>
      <c r="P94" s="337"/>
      <c r="Q94" s="337"/>
      <c r="R94" s="337"/>
      <c r="S94" s="337"/>
      <c r="T94" s="337"/>
      <c r="U94" s="337"/>
      <c r="V94" s="337"/>
      <c r="W94" s="337"/>
      <c r="X94" s="337"/>
      <c r="Y94" s="337"/>
      <c r="Z94" s="337"/>
    </row>
    <row r="95">
      <c r="A95" s="337"/>
      <c r="B95" s="337"/>
      <c r="C95" s="337"/>
      <c r="D95" s="337"/>
      <c r="E95" s="337"/>
      <c r="F95" s="337"/>
      <c r="G95" s="337"/>
      <c r="H95" s="337"/>
      <c r="I95" s="337"/>
      <c r="J95" s="337"/>
      <c r="K95" s="337"/>
      <c r="L95" s="337"/>
      <c r="M95" s="337"/>
      <c r="N95" s="337"/>
      <c r="O95" s="337"/>
      <c r="P95" s="337"/>
      <c r="Q95" s="337"/>
      <c r="R95" s="337"/>
      <c r="S95" s="337"/>
      <c r="T95" s="337"/>
      <c r="U95" s="337"/>
      <c r="V95" s="337"/>
      <c r="W95" s="337"/>
      <c r="X95" s="337"/>
      <c r="Y95" s="337"/>
      <c r="Z95" s="337"/>
    </row>
    <row r="96">
      <c r="A96" s="337"/>
      <c r="B96" s="337"/>
      <c r="C96" s="337"/>
      <c r="D96" s="337"/>
      <c r="E96" s="337"/>
      <c r="F96" s="337"/>
      <c r="G96" s="337"/>
      <c r="H96" s="337"/>
      <c r="I96" s="337"/>
      <c r="J96" s="337"/>
      <c r="K96" s="337"/>
      <c r="L96" s="337"/>
      <c r="M96" s="337"/>
      <c r="N96" s="337"/>
      <c r="O96" s="337"/>
      <c r="P96" s="337"/>
      <c r="Q96" s="337"/>
      <c r="R96" s="337"/>
      <c r="S96" s="337"/>
      <c r="T96" s="337"/>
      <c r="U96" s="337"/>
      <c r="V96" s="337"/>
      <c r="W96" s="337"/>
      <c r="X96" s="337"/>
      <c r="Y96" s="337"/>
      <c r="Z96" s="337"/>
    </row>
    <row r="97">
      <c r="A97" s="337"/>
      <c r="B97" s="337"/>
      <c r="C97" s="337"/>
      <c r="D97" s="337"/>
      <c r="E97" s="337"/>
      <c r="F97" s="337"/>
      <c r="G97" s="337"/>
      <c r="H97" s="337"/>
      <c r="I97" s="337"/>
      <c r="J97" s="337"/>
      <c r="K97" s="337"/>
      <c r="L97" s="337"/>
      <c r="M97" s="337"/>
      <c r="N97" s="337"/>
      <c r="O97" s="337"/>
      <c r="P97" s="337"/>
      <c r="Q97" s="337"/>
      <c r="R97" s="337"/>
      <c r="S97" s="337"/>
      <c r="T97" s="337"/>
      <c r="U97" s="337"/>
      <c r="V97" s="337"/>
      <c r="W97" s="337"/>
      <c r="X97" s="337"/>
      <c r="Y97" s="337"/>
      <c r="Z97" s="337"/>
    </row>
    <row r="98">
      <c r="A98" s="337"/>
      <c r="B98" s="337"/>
      <c r="C98" s="337"/>
      <c r="D98" s="337"/>
      <c r="E98" s="337"/>
      <c r="F98" s="337"/>
      <c r="G98" s="337"/>
      <c r="H98" s="337"/>
      <c r="I98" s="337"/>
      <c r="J98" s="337"/>
      <c r="K98" s="337"/>
      <c r="L98" s="337"/>
      <c r="M98" s="337"/>
      <c r="N98" s="337"/>
      <c r="O98" s="337"/>
      <c r="P98" s="337"/>
      <c r="Q98" s="337"/>
      <c r="R98" s="337"/>
      <c r="S98" s="337"/>
      <c r="T98" s="337"/>
      <c r="U98" s="337"/>
      <c r="V98" s="337"/>
      <c r="W98" s="337"/>
      <c r="X98" s="337"/>
      <c r="Y98" s="337"/>
      <c r="Z98" s="337"/>
    </row>
    <row r="99">
      <c r="A99" s="337"/>
      <c r="B99" s="337"/>
      <c r="C99" s="337"/>
      <c r="D99" s="337"/>
      <c r="E99" s="337"/>
      <c r="F99" s="337"/>
      <c r="G99" s="337"/>
      <c r="H99" s="337"/>
      <c r="I99" s="337"/>
      <c r="J99" s="337"/>
      <c r="K99" s="337"/>
      <c r="L99" s="337"/>
      <c r="M99" s="337"/>
      <c r="N99" s="337"/>
      <c r="O99" s="337"/>
      <c r="P99" s="337"/>
      <c r="Q99" s="337"/>
      <c r="R99" s="337"/>
      <c r="S99" s="337"/>
      <c r="T99" s="337"/>
      <c r="U99" s="337"/>
      <c r="V99" s="337"/>
      <c r="W99" s="337"/>
      <c r="X99" s="337"/>
      <c r="Y99" s="337"/>
      <c r="Z99" s="337"/>
    </row>
    <row r="100">
      <c r="A100" s="337"/>
      <c r="B100" s="337"/>
      <c r="C100" s="337"/>
      <c r="D100" s="337"/>
      <c r="E100" s="337"/>
      <c r="F100" s="337"/>
      <c r="G100" s="337"/>
      <c r="H100" s="337"/>
      <c r="I100" s="337"/>
      <c r="J100" s="337"/>
      <c r="K100" s="337"/>
      <c r="L100" s="337"/>
      <c r="M100" s="337"/>
      <c r="N100" s="337"/>
      <c r="O100" s="337"/>
      <c r="P100" s="337"/>
      <c r="Q100" s="337"/>
      <c r="R100" s="337"/>
      <c r="S100" s="337"/>
      <c r="T100" s="337"/>
      <c r="U100" s="337"/>
      <c r="V100" s="337"/>
      <c r="W100" s="337"/>
      <c r="X100" s="337"/>
      <c r="Y100" s="337"/>
      <c r="Z100" s="337"/>
    </row>
    <row r="101">
      <c r="A101" s="337"/>
      <c r="B101" s="337"/>
      <c r="C101" s="337"/>
      <c r="D101" s="337"/>
      <c r="E101" s="337"/>
      <c r="F101" s="337"/>
      <c r="G101" s="337"/>
      <c r="H101" s="337"/>
      <c r="I101" s="337"/>
      <c r="J101" s="337"/>
      <c r="K101" s="337"/>
      <c r="L101" s="337"/>
      <c r="M101" s="337"/>
      <c r="N101" s="337"/>
      <c r="O101" s="337"/>
      <c r="P101" s="337"/>
      <c r="Q101" s="337"/>
      <c r="R101" s="337"/>
      <c r="S101" s="337"/>
      <c r="T101" s="337"/>
      <c r="U101" s="337"/>
      <c r="V101" s="337"/>
      <c r="W101" s="337"/>
      <c r="X101" s="337"/>
      <c r="Y101" s="337"/>
      <c r="Z101" s="337"/>
    </row>
    <row r="102">
      <c r="A102" s="337"/>
      <c r="B102" s="337"/>
      <c r="C102" s="337"/>
      <c r="D102" s="337"/>
      <c r="E102" s="337"/>
      <c r="F102" s="337"/>
      <c r="G102" s="337"/>
      <c r="H102" s="337"/>
      <c r="I102" s="337"/>
      <c r="J102" s="337"/>
      <c r="K102" s="337"/>
      <c r="L102" s="337"/>
      <c r="M102" s="337"/>
      <c r="N102" s="337"/>
      <c r="O102" s="337"/>
      <c r="P102" s="337"/>
      <c r="Q102" s="337"/>
      <c r="R102" s="337"/>
      <c r="S102" s="337"/>
      <c r="T102" s="337"/>
      <c r="U102" s="337"/>
      <c r="V102" s="337"/>
      <c r="W102" s="337"/>
      <c r="X102" s="337"/>
      <c r="Y102" s="337"/>
      <c r="Z102" s="337"/>
    </row>
    <row r="103">
      <c r="A103" s="337"/>
      <c r="B103" s="337"/>
      <c r="C103" s="337"/>
      <c r="D103" s="337"/>
      <c r="E103" s="337"/>
      <c r="F103" s="337"/>
      <c r="G103" s="337"/>
      <c r="H103" s="337"/>
      <c r="I103" s="337"/>
      <c r="J103" s="337"/>
      <c r="K103" s="337"/>
      <c r="L103" s="337"/>
      <c r="M103" s="337"/>
      <c r="N103" s="337"/>
      <c r="O103" s="337"/>
      <c r="P103" s="337"/>
      <c r="Q103" s="337"/>
      <c r="R103" s="337"/>
      <c r="S103" s="337"/>
      <c r="T103" s="337"/>
      <c r="U103" s="337"/>
      <c r="V103" s="337"/>
      <c r="W103" s="337"/>
      <c r="X103" s="337"/>
      <c r="Y103" s="337"/>
      <c r="Z103" s="337"/>
    </row>
    <row r="104">
      <c r="A104" s="337"/>
      <c r="B104" s="337"/>
      <c r="C104" s="337"/>
      <c r="D104" s="337"/>
      <c r="E104" s="337"/>
      <c r="F104" s="337"/>
      <c r="G104" s="337"/>
      <c r="H104" s="337"/>
      <c r="I104" s="337"/>
      <c r="J104" s="337"/>
      <c r="K104" s="337"/>
      <c r="L104" s="337"/>
      <c r="M104" s="337"/>
      <c r="N104" s="337"/>
      <c r="O104" s="337"/>
      <c r="P104" s="337"/>
      <c r="Q104" s="337"/>
      <c r="R104" s="337"/>
      <c r="S104" s="337"/>
      <c r="T104" s="337"/>
      <c r="U104" s="337"/>
      <c r="V104" s="337"/>
      <c r="W104" s="337"/>
      <c r="X104" s="337"/>
      <c r="Y104" s="337"/>
      <c r="Z104" s="337"/>
    </row>
    <row r="105">
      <c r="A105" s="337"/>
      <c r="B105" s="337"/>
      <c r="C105" s="337"/>
      <c r="D105" s="337"/>
      <c r="E105" s="337"/>
      <c r="F105" s="337"/>
      <c r="G105" s="337"/>
      <c r="H105" s="337"/>
      <c r="I105" s="337"/>
      <c r="J105" s="337"/>
      <c r="K105" s="337"/>
      <c r="L105" s="337"/>
      <c r="M105" s="337"/>
      <c r="N105" s="337"/>
      <c r="O105" s="337"/>
      <c r="P105" s="337"/>
      <c r="Q105" s="337"/>
      <c r="R105" s="337"/>
      <c r="S105" s="337"/>
      <c r="T105" s="337"/>
      <c r="U105" s="337"/>
      <c r="V105" s="337"/>
      <c r="W105" s="337"/>
      <c r="X105" s="337"/>
      <c r="Y105" s="337"/>
      <c r="Z105" s="337"/>
    </row>
    <row r="106">
      <c r="A106" s="337"/>
      <c r="B106" s="337"/>
      <c r="C106" s="337"/>
      <c r="D106" s="337"/>
      <c r="E106" s="337"/>
      <c r="F106" s="337"/>
      <c r="G106" s="337"/>
      <c r="H106" s="337"/>
      <c r="I106" s="337"/>
      <c r="J106" s="337"/>
      <c r="K106" s="337"/>
      <c r="L106" s="337"/>
      <c r="M106" s="337"/>
      <c r="N106" s="337"/>
      <c r="O106" s="337"/>
      <c r="P106" s="337"/>
      <c r="Q106" s="337"/>
      <c r="R106" s="337"/>
      <c r="S106" s="337"/>
      <c r="T106" s="337"/>
      <c r="U106" s="337"/>
      <c r="V106" s="337"/>
      <c r="W106" s="337"/>
      <c r="X106" s="337"/>
      <c r="Y106" s="337"/>
      <c r="Z106" s="337"/>
    </row>
    <row r="107">
      <c r="A107" s="337"/>
      <c r="B107" s="337"/>
      <c r="C107" s="337"/>
      <c r="D107" s="337"/>
      <c r="E107" s="337"/>
      <c r="F107" s="337"/>
      <c r="G107" s="337"/>
      <c r="H107" s="337"/>
      <c r="I107" s="337"/>
      <c r="J107" s="337"/>
      <c r="K107" s="337"/>
      <c r="L107" s="337"/>
      <c r="M107" s="337"/>
      <c r="N107" s="337"/>
      <c r="O107" s="337"/>
      <c r="P107" s="337"/>
      <c r="Q107" s="337"/>
      <c r="R107" s="337"/>
      <c r="S107" s="337"/>
      <c r="T107" s="337"/>
      <c r="U107" s="337"/>
      <c r="V107" s="337"/>
      <c r="W107" s="337"/>
      <c r="X107" s="337"/>
      <c r="Y107" s="337"/>
      <c r="Z107" s="337"/>
    </row>
    <row r="108">
      <c r="A108" s="337"/>
      <c r="B108" s="337"/>
      <c r="C108" s="337"/>
      <c r="D108" s="337"/>
      <c r="E108" s="337"/>
      <c r="F108" s="337"/>
      <c r="G108" s="337"/>
      <c r="H108" s="337"/>
      <c r="I108" s="337"/>
      <c r="J108" s="337"/>
      <c r="K108" s="337"/>
      <c r="L108" s="337"/>
      <c r="M108" s="337"/>
      <c r="N108" s="337"/>
      <c r="O108" s="337"/>
      <c r="P108" s="337"/>
      <c r="Q108" s="337"/>
      <c r="R108" s="337"/>
      <c r="S108" s="337"/>
      <c r="T108" s="337"/>
      <c r="U108" s="337"/>
      <c r="V108" s="337"/>
      <c r="W108" s="337"/>
      <c r="X108" s="337"/>
      <c r="Y108" s="337"/>
      <c r="Z108" s="337"/>
    </row>
    <row r="109">
      <c r="A109" s="337"/>
      <c r="B109" s="337"/>
      <c r="C109" s="337"/>
      <c r="D109" s="337"/>
      <c r="E109" s="337"/>
      <c r="F109" s="337"/>
      <c r="G109" s="337"/>
      <c r="H109" s="337"/>
      <c r="I109" s="337"/>
      <c r="J109" s="337"/>
      <c r="K109" s="337"/>
      <c r="L109" s="337"/>
      <c r="M109" s="337"/>
      <c r="N109" s="337"/>
      <c r="O109" s="337"/>
      <c r="P109" s="337"/>
      <c r="Q109" s="337"/>
      <c r="R109" s="337"/>
      <c r="S109" s="337"/>
      <c r="T109" s="337"/>
      <c r="U109" s="337"/>
      <c r="V109" s="337"/>
      <c r="W109" s="337"/>
      <c r="X109" s="337"/>
      <c r="Y109" s="337"/>
      <c r="Z109" s="337"/>
    </row>
    <row r="110">
      <c r="A110" s="337"/>
      <c r="B110" s="337"/>
      <c r="C110" s="337"/>
      <c r="D110" s="337"/>
      <c r="E110" s="337"/>
      <c r="F110" s="337"/>
      <c r="G110" s="337"/>
      <c r="H110" s="337"/>
      <c r="I110" s="337"/>
      <c r="J110" s="337"/>
      <c r="K110" s="337"/>
      <c r="L110" s="337"/>
      <c r="M110" s="337"/>
      <c r="N110" s="337"/>
      <c r="O110" s="337"/>
      <c r="P110" s="337"/>
      <c r="Q110" s="337"/>
      <c r="R110" s="337"/>
      <c r="S110" s="337"/>
      <c r="T110" s="337"/>
      <c r="U110" s="337"/>
      <c r="V110" s="337"/>
      <c r="W110" s="337"/>
      <c r="X110" s="337"/>
      <c r="Y110" s="337"/>
      <c r="Z110" s="337"/>
    </row>
    <row r="111">
      <c r="A111" s="337"/>
      <c r="B111" s="337"/>
      <c r="C111" s="337"/>
      <c r="D111" s="337"/>
      <c r="E111" s="337"/>
      <c r="F111" s="337"/>
      <c r="G111" s="337"/>
      <c r="H111" s="337"/>
      <c r="I111" s="337"/>
      <c r="J111" s="337"/>
      <c r="K111" s="337"/>
      <c r="L111" s="337"/>
      <c r="M111" s="337"/>
      <c r="N111" s="337"/>
      <c r="O111" s="337"/>
      <c r="P111" s="337"/>
      <c r="Q111" s="337"/>
      <c r="R111" s="337"/>
      <c r="S111" s="337"/>
      <c r="T111" s="337"/>
      <c r="U111" s="337"/>
      <c r="V111" s="337"/>
      <c r="W111" s="337"/>
      <c r="X111" s="337"/>
      <c r="Y111" s="337"/>
      <c r="Z111" s="337"/>
    </row>
    <row r="112">
      <c r="A112" s="337"/>
      <c r="B112" s="337"/>
      <c r="C112" s="337"/>
      <c r="D112" s="337"/>
      <c r="E112" s="337"/>
      <c r="F112" s="337"/>
      <c r="G112" s="337"/>
      <c r="H112" s="337"/>
      <c r="I112" s="337"/>
      <c r="J112" s="337"/>
      <c r="K112" s="337"/>
      <c r="L112" s="337"/>
      <c r="M112" s="337"/>
      <c r="N112" s="337"/>
      <c r="O112" s="337"/>
      <c r="P112" s="337"/>
      <c r="Q112" s="337"/>
      <c r="R112" s="337"/>
      <c r="S112" s="337"/>
      <c r="T112" s="337"/>
      <c r="U112" s="337"/>
      <c r="V112" s="337"/>
      <c r="W112" s="337"/>
      <c r="X112" s="337"/>
      <c r="Y112" s="337"/>
      <c r="Z112" s="337"/>
    </row>
    <row r="113">
      <c r="A113" s="337"/>
      <c r="B113" s="337"/>
      <c r="C113" s="337"/>
      <c r="D113" s="337"/>
      <c r="E113" s="337"/>
      <c r="F113" s="337"/>
      <c r="G113" s="337"/>
      <c r="H113" s="337"/>
      <c r="I113" s="337"/>
      <c r="J113" s="337"/>
      <c r="K113" s="337"/>
      <c r="L113" s="337"/>
      <c r="M113" s="337"/>
      <c r="N113" s="337"/>
      <c r="O113" s="337"/>
      <c r="P113" s="337"/>
      <c r="Q113" s="337"/>
      <c r="R113" s="337"/>
      <c r="S113" s="337"/>
      <c r="T113" s="337"/>
      <c r="U113" s="337"/>
      <c r="V113" s="337"/>
      <c r="W113" s="337"/>
      <c r="X113" s="337"/>
      <c r="Y113" s="337"/>
      <c r="Z113" s="337"/>
    </row>
    <row r="114">
      <c r="A114" s="337"/>
      <c r="B114" s="337"/>
      <c r="C114" s="337"/>
      <c r="D114" s="337"/>
      <c r="E114" s="337"/>
      <c r="F114" s="337"/>
      <c r="G114" s="337"/>
      <c r="H114" s="337"/>
      <c r="I114" s="337"/>
      <c r="J114" s="337"/>
      <c r="K114" s="337"/>
      <c r="L114" s="337"/>
      <c r="M114" s="337"/>
      <c r="N114" s="337"/>
      <c r="O114" s="337"/>
      <c r="P114" s="337"/>
      <c r="Q114" s="337"/>
      <c r="R114" s="337"/>
      <c r="S114" s="337"/>
      <c r="T114" s="337"/>
      <c r="U114" s="337"/>
      <c r="V114" s="337"/>
      <c r="W114" s="337"/>
      <c r="X114" s="337"/>
      <c r="Y114" s="337"/>
      <c r="Z114" s="337"/>
    </row>
    <row r="115">
      <c r="A115" s="337"/>
      <c r="B115" s="337"/>
      <c r="C115" s="337"/>
      <c r="D115" s="337"/>
      <c r="E115" s="337"/>
      <c r="F115" s="337"/>
      <c r="G115" s="337"/>
      <c r="H115" s="337"/>
      <c r="I115" s="337"/>
      <c r="J115" s="337"/>
      <c r="K115" s="337"/>
      <c r="L115" s="337"/>
      <c r="M115" s="337"/>
      <c r="N115" s="337"/>
      <c r="O115" s="337"/>
      <c r="P115" s="337"/>
      <c r="Q115" s="337"/>
      <c r="R115" s="337"/>
      <c r="S115" s="337"/>
      <c r="T115" s="337"/>
      <c r="U115" s="337"/>
      <c r="V115" s="337"/>
      <c r="W115" s="337"/>
      <c r="X115" s="337"/>
      <c r="Y115" s="337"/>
      <c r="Z115" s="337"/>
    </row>
    <row r="116">
      <c r="A116" s="337"/>
      <c r="B116" s="337"/>
      <c r="C116" s="337"/>
      <c r="D116" s="337"/>
      <c r="E116" s="337"/>
      <c r="F116" s="337"/>
      <c r="G116" s="337"/>
      <c r="H116" s="337"/>
      <c r="I116" s="337"/>
      <c r="J116" s="337"/>
      <c r="K116" s="337"/>
      <c r="L116" s="337"/>
      <c r="M116" s="337"/>
      <c r="N116" s="337"/>
      <c r="O116" s="337"/>
      <c r="P116" s="337"/>
      <c r="Q116" s="337"/>
      <c r="R116" s="337"/>
      <c r="S116" s="337"/>
      <c r="T116" s="337"/>
      <c r="U116" s="337"/>
      <c r="V116" s="337"/>
      <c r="W116" s="337"/>
      <c r="X116" s="337"/>
      <c r="Y116" s="337"/>
      <c r="Z116" s="337"/>
    </row>
    <row r="117">
      <c r="A117" s="337"/>
      <c r="B117" s="337"/>
      <c r="C117" s="337"/>
      <c r="D117" s="337"/>
      <c r="E117" s="337"/>
      <c r="F117" s="337"/>
      <c r="G117" s="337"/>
      <c r="H117" s="337"/>
      <c r="I117" s="337"/>
      <c r="J117" s="337"/>
      <c r="K117" s="337"/>
      <c r="L117" s="337"/>
      <c r="M117" s="337"/>
      <c r="N117" s="337"/>
      <c r="O117" s="337"/>
      <c r="P117" s="337"/>
      <c r="Q117" s="337"/>
      <c r="R117" s="337"/>
      <c r="S117" s="337"/>
      <c r="T117" s="337"/>
      <c r="U117" s="337"/>
      <c r="V117" s="337"/>
      <c r="W117" s="337"/>
      <c r="X117" s="337"/>
      <c r="Y117" s="337"/>
      <c r="Z117" s="337"/>
    </row>
    <row r="118">
      <c r="A118" s="337"/>
      <c r="B118" s="337"/>
      <c r="C118" s="337"/>
      <c r="D118" s="337"/>
      <c r="E118" s="337"/>
      <c r="F118" s="337"/>
      <c r="G118" s="337"/>
      <c r="H118" s="337"/>
      <c r="I118" s="337"/>
      <c r="J118" s="337"/>
      <c r="K118" s="337"/>
      <c r="L118" s="337"/>
      <c r="M118" s="337"/>
      <c r="N118" s="337"/>
      <c r="O118" s="337"/>
      <c r="P118" s="337"/>
      <c r="Q118" s="337"/>
      <c r="R118" s="337"/>
      <c r="S118" s="337"/>
      <c r="T118" s="337"/>
      <c r="U118" s="337"/>
      <c r="V118" s="337"/>
      <c r="W118" s="337"/>
      <c r="X118" s="337"/>
      <c r="Y118" s="337"/>
      <c r="Z118" s="337"/>
    </row>
    <row r="119">
      <c r="A119" s="337"/>
      <c r="B119" s="337"/>
      <c r="C119" s="337"/>
      <c r="D119" s="337"/>
      <c r="E119" s="337"/>
      <c r="F119" s="337"/>
      <c r="G119" s="337"/>
      <c r="H119" s="337"/>
      <c r="I119" s="337"/>
      <c r="J119" s="337"/>
      <c r="K119" s="337"/>
      <c r="L119" s="337"/>
      <c r="M119" s="337"/>
      <c r="N119" s="337"/>
      <c r="O119" s="337"/>
      <c r="P119" s="337"/>
      <c r="Q119" s="337"/>
      <c r="R119" s="337"/>
      <c r="S119" s="337"/>
      <c r="T119" s="337"/>
      <c r="U119" s="337"/>
      <c r="V119" s="337"/>
      <c r="W119" s="337"/>
      <c r="X119" s="337"/>
      <c r="Y119" s="337"/>
      <c r="Z119" s="337"/>
    </row>
    <row r="120">
      <c r="A120" s="337"/>
      <c r="B120" s="337"/>
      <c r="C120" s="337"/>
      <c r="D120" s="337"/>
      <c r="E120" s="337"/>
      <c r="F120" s="337"/>
      <c r="G120" s="337"/>
      <c r="H120" s="337"/>
      <c r="I120" s="337"/>
      <c r="J120" s="337"/>
      <c r="K120" s="337"/>
      <c r="L120" s="337"/>
      <c r="M120" s="337"/>
      <c r="N120" s="337"/>
      <c r="O120" s="337"/>
      <c r="P120" s="337"/>
      <c r="Q120" s="337"/>
      <c r="R120" s="337"/>
      <c r="S120" s="337"/>
      <c r="T120" s="337"/>
      <c r="U120" s="337"/>
      <c r="V120" s="337"/>
      <c r="W120" s="337"/>
      <c r="X120" s="337"/>
      <c r="Y120" s="337"/>
      <c r="Z120" s="337"/>
    </row>
    <row r="121">
      <c r="A121" s="337"/>
      <c r="B121" s="337"/>
      <c r="C121" s="337"/>
      <c r="D121" s="337"/>
      <c r="E121" s="337"/>
      <c r="F121" s="337"/>
      <c r="G121" s="337"/>
      <c r="H121" s="337"/>
      <c r="I121" s="337"/>
      <c r="J121" s="337"/>
      <c r="K121" s="337"/>
      <c r="L121" s="337"/>
      <c r="M121" s="337"/>
      <c r="N121" s="337"/>
      <c r="O121" s="337"/>
      <c r="P121" s="337"/>
      <c r="Q121" s="337"/>
      <c r="R121" s="337"/>
      <c r="S121" s="337"/>
      <c r="T121" s="337"/>
      <c r="U121" s="337"/>
      <c r="V121" s="337"/>
      <c r="W121" s="337"/>
      <c r="X121" s="337"/>
      <c r="Y121" s="337"/>
      <c r="Z121" s="337"/>
    </row>
    <row r="122">
      <c r="A122" s="337"/>
      <c r="B122" s="337"/>
      <c r="C122" s="337"/>
      <c r="D122" s="337"/>
      <c r="E122" s="337"/>
      <c r="F122" s="337"/>
      <c r="G122" s="337"/>
      <c r="H122" s="337"/>
      <c r="I122" s="337"/>
      <c r="J122" s="337"/>
      <c r="K122" s="337"/>
      <c r="L122" s="337"/>
      <c r="M122" s="337"/>
      <c r="N122" s="337"/>
      <c r="O122" s="337"/>
      <c r="P122" s="337"/>
      <c r="Q122" s="337"/>
      <c r="R122" s="337"/>
      <c r="S122" s="337"/>
      <c r="T122" s="337"/>
      <c r="U122" s="337"/>
      <c r="V122" s="337"/>
      <c r="W122" s="337"/>
      <c r="X122" s="337"/>
      <c r="Y122" s="337"/>
      <c r="Z122" s="337"/>
    </row>
    <row r="123">
      <c r="A123" s="337"/>
      <c r="B123" s="337"/>
      <c r="C123" s="337"/>
      <c r="D123" s="337"/>
      <c r="E123" s="337"/>
      <c r="F123" s="337"/>
      <c r="G123" s="337"/>
      <c r="H123" s="337"/>
      <c r="I123" s="337"/>
      <c r="J123" s="337"/>
      <c r="K123" s="337"/>
      <c r="L123" s="337"/>
      <c r="M123" s="337"/>
      <c r="N123" s="337"/>
      <c r="O123" s="337"/>
      <c r="P123" s="337"/>
      <c r="Q123" s="337"/>
      <c r="R123" s="337"/>
      <c r="S123" s="337"/>
      <c r="T123" s="337"/>
      <c r="U123" s="337"/>
      <c r="V123" s="337"/>
      <c r="W123" s="337"/>
      <c r="X123" s="337"/>
      <c r="Y123" s="337"/>
      <c r="Z123" s="337"/>
    </row>
    <row r="124">
      <c r="A124" s="337"/>
      <c r="B124" s="337"/>
      <c r="C124" s="337"/>
      <c r="D124" s="337"/>
      <c r="E124" s="337"/>
      <c r="F124" s="337"/>
      <c r="G124" s="337"/>
      <c r="H124" s="337"/>
      <c r="I124" s="337"/>
      <c r="J124" s="337"/>
      <c r="K124" s="337"/>
      <c r="L124" s="337"/>
      <c r="M124" s="337"/>
      <c r="N124" s="337"/>
      <c r="O124" s="337"/>
      <c r="P124" s="337"/>
      <c r="Q124" s="337"/>
      <c r="R124" s="337"/>
      <c r="S124" s="337"/>
      <c r="T124" s="337"/>
      <c r="U124" s="337"/>
      <c r="V124" s="337"/>
      <c r="W124" s="337"/>
      <c r="X124" s="337"/>
      <c r="Y124" s="337"/>
      <c r="Z124" s="337"/>
    </row>
    <row r="125">
      <c r="A125" s="337"/>
      <c r="B125" s="337"/>
      <c r="C125" s="337"/>
      <c r="D125" s="337"/>
      <c r="E125" s="337"/>
      <c r="F125" s="337"/>
      <c r="G125" s="337"/>
      <c r="H125" s="337"/>
      <c r="I125" s="337"/>
      <c r="J125" s="337"/>
      <c r="K125" s="337"/>
      <c r="L125" s="337"/>
      <c r="M125" s="337"/>
      <c r="N125" s="337"/>
      <c r="O125" s="337"/>
      <c r="P125" s="337"/>
      <c r="Q125" s="337"/>
      <c r="R125" s="337"/>
      <c r="S125" s="337"/>
      <c r="T125" s="337"/>
      <c r="U125" s="337"/>
      <c r="V125" s="337"/>
      <c r="W125" s="337"/>
      <c r="X125" s="337"/>
      <c r="Y125" s="337"/>
      <c r="Z125" s="337"/>
    </row>
    <row r="126">
      <c r="A126" s="337"/>
      <c r="B126" s="337"/>
      <c r="C126" s="337"/>
      <c r="D126" s="337"/>
      <c r="E126" s="337"/>
      <c r="F126" s="337"/>
      <c r="G126" s="337"/>
      <c r="H126" s="337"/>
      <c r="I126" s="337"/>
      <c r="J126" s="337"/>
      <c r="K126" s="337"/>
      <c r="L126" s="337"/>
      <c r="M126" s="337"/>
      <c r="N126" s="337"/>
      <c r="O126" s="337"/>
      <c r="P126" s="337"/>
      <c r="Q126" s="337"/>
      <c r="R126" s="337"/>
      <c r="S126" s="337"/>
      <c r="T126" s="337"/>
      <c r="U126" s="337"/>
      <c r="V126" s="337"/>
      <c r="W126" s="337"/>
      <c r="X126" s="337"/>
      <c r="Y126" s="337"/>
      <c r="Z126" s="337"/>
    </row>
    <row r="127">
      <c r="A127" s="337"/>
      <c r="B127" s="337"/>
      <c r="C127" s="337"/>
      <c r="D127" s="337"/>
      <c r="E127" s="337"/>
      <c r="F127" s="337"/>
      <c r="G127" s="337"/>
      <c r="H127" s="337"/>
      <c r="I127" s="337"/>
      <c r="J127" s="337"/>
      <c r="K127" s="337"/>
      <c r="L127" s="337"/>
      <c r="M127" s="337"/>
      <c r="N127" s="337"/>
      <c r="O127" s="337"/>
      <c r="P127" s="337"/>
      <c r="Q127" s="337"/>
      <c r="R127" s="337"/>
      <c r="S127" s="337"/>
      <c r="T127" s="337"/>
      <c r="U127" s="337"/>
      <c r="V127" s="337"/>
      <c r="W127" s="337"/>
      <c r="X127" s="337"/>
      <c r="Y127" s="337"/>
      <c r="Z127" s="337"/>
    </row>
    <row r="128">
      <c r="A128" s="337"/>
      <c r="B128" s="337"/>
      <c r="C128" s="337"/>
      <c r="D128" s="337"/>
      <c r="E128" s="337"/>
      <c r="F128" s="337"/>
      <c r="G128" s="337"/>
      <c r="H128" s="337"/>
      <c r="I128" s="337"/>
      <c r="J128" s="337"/>
      <c r="K128" s="337"/>
      <c r="L128" s="337"/>
      <c r="M128" s="337"/>
      <c r="N128" s="337"/>
      <c r="O128" s="337"/>
      <c r="P128" s="337"/>
      <c r="Q128" s="337"/>
      <c r="R128" s="337"/>
      <c r="S128" s="337"/>
      <c r="T128" s="337"/>
      <c r="U128" s="337"/>
      <c r="V128" s="337"/>
      <c r="W128" s="337"/>
      <c r="X128" s="337"/>
      <c r="Y128" s="337"/>
      <c r="Z128" s="337"/>
    </row>
    <row r="129">
      <c r="A129" s="337"/>
      <c r="B129" s="337"/>
      <c r="C129" s="337"/>
      <c r="D129" s="337"/>
      <c r="E129" s="337"/>
      <c r="F129" s="337"/>
      <c r="G129" s="337"/>
      <c r="H129" s="337"/>
      <c r="I129" s="337"/>
      <c r="J129" s="337"/>
      <c r="K129" s="337"/>
      <c r="L129" s="337"/>
      <c r="M129" s="337"/>
      <c r="N129" s="337"/>
      <c r="O129" s="337"/>
      <c r="P129" s="337"/>
      <c r="Q129" s="337"/>
      <c r="R129" s="337"/>
      <c r="S129" s="337"/>
      <c r="T129" s="337"/>
      <c r="U129" s="337"/>
      <c r="V129" s="337"/>
      <c r="W129" s="337"/>
      <c r="X129" s="337"/>
      <c r="Y129" s="337"/>
      <c r="Z129" s="337"/>
    </row>
    <row r="130">
      <c r="A130" s="337"/>
      <c r="B130" s="337"/>
      <c r="C130" s="337"/>
      <c r="D130" s="337"/>
      <c r="E130" s="337"/>
      <c r="F130" s="337"/>
      <c r="G130" s="337"/>
      <c r="H130" s="337"/>
      <c r="I130" s="337"/>
      <c r="J130" s="337"/>
      <c r="K130" s="337"/>
      <c r="L130" s="337"/>
      <c r="M130" s="337"/>
      <c r="N130" s="337"/>
      <c r="O130" s="337"/>
      <c r="P130" s="337"/>
      <c r="Q130" s="337"/>
      <c r="R130" s="337"/>
      <c r="S130" s="337"/>
      <c r="T130" s="337"/>
      <c r="U130" s="337"/>
      <c r="V130" s="337"/>
      <c r="W130" s="337"/>
      <c r="X130" s="337"/>
      <c r="Y130" s="337"/>
      <c r="Z130" s="337"/>
    </row>
    <row r="131">
      <c r="A131" s="337"/>
      <c r="B131" s="337"/>
      <c r="C131" s="337"/>
      <c r="D131" s="337"/>
      <c r="E131" s="337"/>
      <c r="F131" s="337"/>
      <c r="G131" s="337"/>
      <c r="H131" s="337"/>
      <c r="I131" s="337"/>
      <c r="J131" s="337"/>
      <c r="K131" s="337"/>
      <c r="L131" s="337"/>
      <c r="M131" s="337"/>
      <c r="N131" s="337"/>
      <c r="O131" s="337"/>
      <c r="P131" s="337"/>
      <c r="Q131" s="337"/>
      <c r="R131" s="337"/>
      <c r="S131" s="337"/>
      <c r="T131" s="337"/>
      <c r="U131" s="337"/>
      <c r="V131" s="337"/>
      <c r="W131" s="337"/>
      <c r="X131" s="337"/>
      <c r="Y131" s="337"/>
      <c r="Z131" s="337"/>
    </row>
    <row r="132">
      <c r="A132" s="337"/>
      <c r="B132" s="337"/>
      <c r="C132" s="337"/>
      <c r="D132" s="337"/>
      <c r="E132" s="337"/>
      <c r="F132" s="337"/>
      <c r="G132" s="337"/>
      <c r="H132" s="337"/>
      <c r="I132" s="337"/>
      <c r="J132" s="337"/>
      <c r="K132" s="337"/>
      <c r="L132" s="337"/>
      <c r="M132" s="337"/>
      <c r="N132" s="337"/>
      <c r="O132" s="337"/>
      <c r="P132" s="337"/>
      <c r="Q132" s="337"/>
      <c r="R132" s="337"/>
      <c r="S132" s="337"/>
      <c r="T132" s="337"/>
      <c r="U132" s="337"/>
      <c r="V132" s="337"/>
      <c r="W132" s="337"/>
      <c r="X132" s="337"/>
      <c r="Y132" s="337"/>
      <c r="Z132" s="337"/>
    </row>
    <row r="133">
      <c r="A133" s="337"/>
      <c r="B133" s="337"/>
      <c r="C133" s="337"/>
      <c r="D133" s="337"/>
      <c r="E133" s="337"/>
      <c r="F133" s="337"/>
      <c r="G133" s="337"/>
      <c r="H133" s="337"/>
      <c r="I133" s="337"/>
      <c r="J133" s="337"/>
      <c r="K133" s="337"/>
      <c r="L133" s="337"/>
      <c r="M133" s="337"/>
      <c r="N133" s="337"/>
      <c r="O133" s="337"/>
      <c r="P133" s="337"/>
      <c r="Q133" s="337"/>
      <c r="R133" s="337"/>
      <c r="S133" s="337"/>
      <c r="T133" s="337"/>
      <c r="U133" s="337"/>
      <c r="V133" s="337"/>
      <c r="W133" s="337"/>
      <c r="X133" s="337"/>
      <c r="Y133" s="337"/>
      <c r="Z133" s="337"/>
    </row>
    <row r="134">
      <c r="A134" s="337"/>
      <c r="B134" s="337"/>
      <c r="C134" s="337"/>
      <c r="D134" s="337"/>
      <c r="E134" s="337"/>
      <c r="F134" s="337"/>
      <c r="G134" s="337"/>
      <c r="H134" s="337"/>
      <c r="I134" s="337"/>
      <c r="J134" s="337"/>
      <c r="K134" s="337"/>
      <c r="L134" s="337"/>
      <c r="M134" s="337"/>
      <c r="N134" s="337"/>
      <c r="O134" s="337"/>
      <c r="P134" s="337"/>
      <c r="Q134" s="337"/>
      <c r="R134" s="337"/>
      <c r="S134" s="337"/>
      <c r="T134" s="337"/>
      <c r="U134" s="337"/>
      <c r="V134" s="337"/>
      <c r="W134" s="337"/>
      <c r="X134" s="337"/>
      <c r="Y134" s="337"/>
      <c r="Z134" s="337"/>
    </row>
    <row r="135">
      <c r="A135" s="337"/>
      <c r="B135" s="337"/>
      <c r="C135" s="337"/>
      <c r="D135" s="337"/>
      <c r="E135" s="337"/>
      <c r="F135" s="337"/>
      <c r="G135" s="337"/>
      <c r="H135" s="337"/>
      <c r="I135" s="337"/>
      <c r="J135" s="337"/>
      <c r="K135" s="337"/>
      <c r="L135" s="337"/>
      <c r="M135" s="337"/>
      <c r="N135" s="337"/>
      <c r="O135" s="337"/>
      <c r="P135" s="337"/>
      <c r="Q135" s="337"/>
      <c r="R135" s="337"/>
      <c r="S135" s="337"/>
      <c r="T135" s="337"/>
      <c r="U135" s="337"/>
      <c r="V135" s="337"/>
      <c r="W135" s="337"/>
      <c r="X135" s="337"/>
      <c r="Y135" s="337"/>
      <c r="Z135" s="337"/>
    </row>
    <row r="136">
      <c r="A136" s="337"/>
      <c r="B136" s="337"/>
      <c r="C136" s="337"/>
      <c r="D136" s="337"/>
      <c r="E136" s="337"/>
      <c r="F136" s="337"/>
      <c r="G136" s="337"/>
      <c r="H136" s="337"/>
      <c r="I136" s="337"/>
      <c r="J136" s="337"/>
      <c r="K136" s="337"/>
      <c r="L136" s="337"/>
      <c r="M136" s="337"/>
      <c r="N136" s="337"/>
      <c r="O136" s="337"/>
      <c r="P136" s="337"/>
      <c r="Q136" s="337"/>
      <c r="R136" s="337"/>
      <c r="S136" s="337"/>
      <c r="T136" s="337"/>
      <c r="U136" s="337"/>
      <c r="V136" s="337"/>
      <c r="W136" s="337"/>
      <c r="X136" s="337"/>
      <c r="Y136" s="337"/>
      <c r="Z136" s="337"/>
    </row>
    <row r="137">
      <c r="A137" s="337"/>
      <c r="B137" s="337"/>
      <c r="C137" s="337"/>
      <c r="D137" s="337"/>
      <c r="E137" s="337"/>
      <c r="F137" s="337"/>
      <c r="G137" s="337"/>
      <c r="H137" s="337"/>
      <c r="I137" s="337"/>
      <c r="J137" s="337"/>
      <c r="K137" s="337"/>
      <c r="L137" s="337"/>
      <c r="M137" s="337"/>
      <c r="N137" s="337"/>
      <c r="O137" s="337"/>
      <c r="P137" s="337"/>
      <c r="Q137" s="337"/>
      <c r="R137" s="337"/>
      <c r="S137" s="337"/>
      <c r="T137" s="337"/>
      <c r="U137" s="337"/>
      <c r="V137" s="337"/>
      <c r="W137" s="337"/>
      <c r="X137" s="337"/>
      <c r="Y137" s="337"/>
      <c r="Z137" s="337"/>
    </row>
    <row r="138">
      <c r="A138" s="337"/>
      <c r="B138" s="337"/>
      <c r="C138" s="337"/>
      <c r="D138" s="337"/>
      <c r="E138" s="337"/>
      <c r="F138" s="337"/>
      <c r="G138" s="337"/>
      <c r="H138" s="337"/>
      <c r="I138" s="337"/>
      <c r="J138" s="337"/>
      <c r="K138" s="337"/>
      <c r="L138" s="337"/>
      <c r="M138" s="337"/>
      <c r="N138" s="337"/>
      <c r="O138" s="337"/>
      <c r="P138" s="337"/>
      <c r="Q138" s="337"/>
      <c r="R138" s="337"/>
      <c r="S138" s="337"/>
      <c r="T138" s="337"/>
      <c r="U138" s="337"/>
      <c r="V138" s="337"/>
      <c r="W138" s="337"/>
      <c r="X138" s="337"/>
      <c r="Y138" s="337"/>
      <c r="Z138" s="337"/>
    </row>
    <row r="139">
      <c r="A139" s="337"/>
      <c r="B139" s="337"/>
      <c r="C139" s="337"/>
      <c r="D139" s="337"/>
      <c r="E139" s="337"/>
      <c r="F139" s="337"/>
      <c r="G139" s="337"/>
      <c r="H139" s="337"/>
      <c r="I139" s="337"/>
      <c r="J139" s="337"/>
      <c r="K139" s="337"/>
      <c r="L139" s="337"/>
      <c r="M139" s="337"/>
      <c r="N139" s="337"/>
      <c r="O139" s="337"/>
      <c r="P139" s="337"/>
      <c r="Q139" s="337"/>
      <c r="R139" s="337"/>
      <c r="S139" s="337"/>
      <c r="T139" s="337"/>
      <c r="U139" s="337"/>
      <c r="V139" s="337"/>
      <c r="W139" s="337"/>
      <c r="X139" s="337"/>
      <c r="Y139" s="337"/>
      <c r="Z139" s="337"/>
    </row>
    <row r="140">
      <c r="A140" s="337"/>
      <c r="B140" s="337"/>
      <c r="C140" s="337"/>
      <c r="D140" s="337"/>
      <c r="E140" s="337"/>
      <c r="F140" s="337"/>
      <c r="G140" s="337"/>
      <c r="H140" s="337"/>
      <c r="I140" s="337"/>
      <c r="J140" s="337"/>
      <c r="K140" s="337"/>
      <c r="L140" s="337"/>
      <c r="M140" s="337"/>
      <c r="N140" s="337"/>
      <c r="O140" s="337"/>
      <c r="P140" s="337"/>
      <c r="Q140" s="337"/>
      <c r="R140" s="337"/>
      <c r="S140" s="337"/>
      <c r="T140" s="337"/>
      <c r="U140" s="337"/>
      <c r="V140" s="337"/>
      <c r="W140" s="337"/>
      <c r="X140" s="337"/>
      <c r="Y140" s="337"/>
      <c r="Z140" s="337"/>
    </row>
    <row r="141">
      <c r="A141" s="337"/>
      <c r="B141" s="337"/>
      <c r="C141" s="337"/>
      <c r="D141" s="337"/>
      <c r="E141" s="337"/>
      <c r="F141" s="337"/>
      <c r="G141" s="337"/>
      <c r="H141" s="337"/>
      <c r="I141" s="337"/>
      <c r="J141" s="337"/>
      <c r="K141" s="337"/>
      <c r="L141" s="337"/>
      <c r="M141" s="337"/>
      <c r="N141" s="337"/>
      <c r="O141" s="337"/>
      <c r="P141" s="337"/>
      <c r="Q141" s="337"/>
      <c r="R141" s="337"/>
      <c r="S141" s="337"/>
      <c r="T141" s="337"/>
      <c r="U141" s="337"/>
      <c r="V141" s="337"/>
      <c r="W141" s="337"/>
      <c r="X141" s="337"/>
      <c r="Y141" s="337"/>
      <c r="Z141" s="337"/>
    </row>
    <row r="142">
      <c r="A142" s="337"/>
      <c r="B142" s="337"/>
      <c r="C142" s="337"/>
      <c r="D142" s="337"/>
      <c r="E142" s="337"/>
      <c r="F142" s="337"/>
      <c r="G142" s="337"/>
      <c r="H142" s="337"/>
      <c r="I142" s="337"/>
      <c r="J142" s="337"/>
      <c r="K142" s="337"/>
      <c r="L142" s="337"/>
      <c r="M142" s="337"/>
      <c r="N142" s="337"/>
      <c r="O142" s="337"/>
      <c r="P142" s="337"/>
      <c r="Q142" s="337"/>
      <c r="R142" s="337"/>
      <c r="S142" s="337"/>
      <c r="T142" s="337"/>
      <c r="U142" s="337"/>
      <c r="V142" s="337"/>
      <c r="W142" s="337"/>
      <c r="X142" s="337"/>
      <c r="Y142" s="337"/>
      <c r="Z142" s="337"/>
    </row>
    <row r="143">
      <c r="A143" s="337"/>
      <c r="B143" s="337"/>
      <c r="C143" s="337"/>
      <c r="D143" s="337"/>
      <c r="E143" s="337"/>
      <c r="F143" s="337"/>
      <c r="G143" s="337"/>
      <c r="H143" s="337"/>
      <c r="I143" s="337"/>
      <c r="J143" s="337"/>
      <c r="K143" s="337"/>
      <c r="L143" s="337"/>
      <c r="M143" s="337"/>
      <c r="N143" s="337"/>
      <c r="O143" s="337"/>
      <c r="P143" s="337"/>
      <c r="Q143" s="337"/>
      <c r="R143" s="337"/>
      <c r="S143" s="337"/>
      <c r="T143" s="337"/>
      <c r="U143" s="337"/>
      <c r="V143" s="337"/>
      <c r="W143" s="337"/>
      <c r="X143" s="337"/>
      <c r="Y143" s="337"/>
      <c r="Z143" s="337"/>
    </row>
    <row r="144">
      <c r="A144" s="337"/>
      <c r="B144" s="337"/>
      <c r="C144" s="337"/>
      <c r="D144" s="337"/>
      <c r="E144" s="337"/>
      <c r="F144" s="337"/>
      <c r="G144" s="337"/>
      <c r="H144" s="337"/>
      <c r="I144" s="337"/>
      <c r="J144" s="337"/>
      <c r="K144" s="337"/>
      <c r="L144" s="337"/>
      <c r="M144" s="337"/>
      <c r="N144" s="337"/>
      <c r="O144" s="337"/>
      <c r="P144" s="337"/>
      <c r="Q144" s="337"/>
      <c r="R144" s="337"/>
      <c r="S144" s="337"/>
      <c r="T144" s="337"/>
      <c r="U144" s="337"/>
      <c r="V144" s="337"/>
      <c r="W144" s="337"/>
      <c r="X144" s="337"/>
      <c r="Y144" s="337"/>
      <c r="Z144" s="337"/>
    </row>
    <row r="145">
      <c r="A145" s="337"/>
      <c r="B145" s="337"/>
      <c r="C145" s="337"/>
      <c r="D145" s="337"/>
      <c r="E145" s="337"/>
      <c r="F145" s="337"/>
      <c r="G145" s="337"/>
      <c r="H145" s="337"/>
      <c r="I145" s="337"/>
      <c r="J145" s="337"/>
      <c r="K145" s="337"/>
      <c r="L145" s="337"/>
      <c r="M145" s="337"/>
      <c r="N145" s="337"/>
      <c r="O145" s="337"/>
      <c r="P145" s="337"/>
      <c r="Q145" s="337"/>
      <c r="R145" s="337"/>
      <c r="S145" s="337"/>
      <c r="T145" s="337"/>
      <c r="U145" s="337"/>
      <c r="V145" s="337"/>
      <c r="W145" s="337"/>
      <c r="X145" s="337"/>
      <c r="Y145" s="337"/>
      <c r="Z145" s="337"/>
    </row>
    <row r="146">
      <c r="A146" s="337"/>
      <c r="B146" s="337"/>
      <c r="C146" s="337"/>
      <c r="D146" s="337"/>
      <c r="E146" s="337"/>
      <c r="F146" s="337"/>
      <c r="G146" s="337"/>
      <c r="H146" s="337"/>
      <c r="I146" s="337"/>
      <c r="J146" s="337"/>
      <c r="K146" s="337"/>
      <c r="L146" s="337"/>
      <c r="M146" s="337"/>
      <c r="N146" s="337"/>
      <c r="O146" s="337"/>
      <c r="P146" s="337"/>
      <c r="Q146" s="337"/>
      <c r="R146" s="337"/>
      <c r="S146" s="337"/>
      <c r="T146" s="337"/>
      <c r="U146" s="337"/>
      <c r="V146" s="337"/>
      <c r="W146" s="337"/>
      <c r="X146" s="337"/>
      <c r="Y146" s="337"/>
      <c r="Z146" s="337"/>
    </row>
    <row r="147">
      <c r="A147" s="337"/>
      <c r="B147" s="337"/>
      <c r="C147" s="337"/>
      <c r="D147" s="337"/>
      <c r="E147" s="337"/>
      <c r="F147" s="337"/>
      <c r="G147" s="337"/>
      <c r="H147" s="337"/>
      <c r="I147" s="337"/>
      <c r="J147" s="337"/>
      <c r="K147" s="337"/>
      <c r="L147" s="337"/>
      <c r="M147" s="337"/>
      <c r="N147" s="337"/>
      <c r="O147" s="337"/>
      <c r="P147" s="337"/>
      <c r="Q147" s="337"/>
      <c r="R147" s="337"/>
      <c r="S147" s="337"/>
      <c r="T147" s="337"/>
      <c r="U147" s="337"/>
      <c r="V147" s="337"/>
      <c r="W147" s="337"/>
      <c r="X147" s="337"/>
      <c r="Y147" s="337"/>
      <c r="Z147" s="337"/>
    </row>
    <row r="148">
      <c r="A148" s="337"/>
      <c r="B148" s="337"/>
      <c r="C148" s="337"/>
      <c r="D148" s="337"/>
      <c r="E148" s="337"/>
      <c r="F148" s="337"/>
      <c r="G148" s="337"/>
      <c r="H148" s="337"/>
      <c r="I148" s="337"/>
      <c r="J148" s="337"/>
      <c r="K148" s="337"/>
      <c r="L148" s="337"/>
      <c r="M148" s="337"/>
      <c r="N148" s="337"/>
      <c r="O148" s="337"/>
      <c r="P148" s="337"/>
      <c r="Q148" s="337"/>
      <c r="R148" s="337"/>
      <c r="S148" s="337"/>
      <c r="T148" s="337"/>
      <c r="U148" s="337"/>
      <c r="V148" s="337"/>
      <c r="W148" s="337"/>
      <c r="X148" s="337"/>
      <c r="Y148" s="337"/>
      <c r="Z148" s="337"/>
    </row>
    <row r="149">
      <c r="A149" s="337"/>
      <c r="B149" s="337"/>
      <c r="C149" s="337"/>
      <c r="D149" s="337"/>
      <c r="E149" s="337"/>
      <c r="F149" s="337"/>
      <c r="G149" s="337"/>
      <c r="H149" s="337"/>
      <c r="I149" s="337"/>
      <c r="J149" s="337"/>
      <c r="K149" s="337"/>
      <c r="L149" s="337"/>
      <c r="M149" s="337"/>
      <c r="N149" s="337"/>
      <c r="O149" s="337"/>
      <c r="P149" s="337"/>
      <c r="Q149" s="337"/>
      <c r="R149" s="337"/>
      <c r="S149" s="337"/>
      <c r="T149" s="337"/>
      <c r="U149" s="337"/>
      <c r="V149" s="337"/>
      <c r="W149" s="337"/>
      <c r="X149" s="337"/>
      <c r="Y149" s="337"/>
      <c r="Z149" s="337"/>
    </row>
    <row r="150">
      <c r="A150" s="337"/>
      <c r="B150" s="337"/>
      <c r="C150" s="337"/>
      <c r="D150" s="337"/>
      <c r="E150" s="337"/>
      <c r="F150" s="337"/>
      <c r="G150" s="337"/>
      <c r="H150" s="337"/>
      <c r="I150" s="337"/>
      <c r="J150" s="337"/>
      <c r="K150" s="337"/>
      <c r="L150" s="337"/>
      <c r="M150" s="337"/>
      <c r="N150" s="337"/>
      <c r="O150" s="337"/>
      <c r="P150" s="337"/>
      <c r="Q150" s="337"/>
      <c r="R150" s="337"/>
      <c r="S150" s="337"/>
      <c r="T150" s="337"/>
      <c r="U150" s="337"/>
      <c r="V150" s="337"/>
      <c r="W150" s="337"/>
      <c r="X150" s="337"/>
      <c r="Y150" s="337"/>
      <c r="Z150" s="337"/>
    </row>
    <row r="151">
      <c r="A151" s="337"/>
      <c r="B151" s="337"/>
      <c r="C151" s="337"/>
      <c r="D151" s="337"/>
      <c r="E151" s="337"/>
      <c r="F151" s="337"/>
      <c r="G151" s="337"/>
      <c r="H151" s="337"/>
      <c r="I151" s="337"/>
      <c r="J151" s="337"/>
      <c r="K151" s="337"/>
      <c r="L151" s="337"/>
      <c r="M151" s="337"/>
      <c r="N151" s="337"/>
      <c r="O151" s="337"/>
      <c r="P151" s="337"/>
      <c r="Q151" s="337"/>
      <c r="R151" s="337"/>
      <c r="S151" s="337"/>
      <c r="T151" s="337"/>
      <c r="U151" s="337"/>
      <c r="V151" s="337"/>
      <c r="W151" s="337"/>
      <c r="X151" s="337"/>
      <c r="Y151" s="337"/>
      <c r="Z151" s="337"/>
    </row>
    <row r="152">
      <c r="A152" s="337"/>
      <c r="B152" s="337"/>
      <c r="C152" s="337"/>
      <c r="D152" s="337"/>
      <c r="E152" s="337"/>
      <c r="F152" s="337"/>
      <c r="G152" s="337"/>
      <c r="H152" s="337"/>
      <c r="I152" s="337"/>
      <c r="J152" s="337"/>
      <c r="K152" s="337"/>
      <c r="L152" s="337"/>
      <c r="M152" s="337"/>
      <c r="N152" s="337"/>
      <c r="O152" s="337"/>
      <c r="P152" s="337"/>
      <c r="Q152" s="337"/>
      <c r="R152" s="337"/>
      <c r="S152" s="337"/>
      <c r="T152" s="337"/>
      <c r="U152" s="337"/>
      <c r="V152" s="337"/>
      <c r="W152" s="337"/>
      <c r="X152" s="337"/>
      <c r="Y152" s="337"/>
      <c r="Z152" s="337"/>
    </row>
    <row r="153">
      <c r="A153" s="337"/>
      <c r="B153" s="337"/>
      <c r="C153" s="337"/>
      <c r="D153" s="337"/>
      <c r="E153" s="337"/>
      <c r="F153" s="337"/>
      <c r="G153" s="337"/>
      <c r="H153" s="337"/>
      <c r="I153" s="337"/>
      <c r="J153" s="337"/>
      <c r="K153" s="337"/>
      <c r="L153" s="337"/>
      <c r="M153" s="337"/>
      <c r="N153" s="337"/>
      <c r="O153" s="337"/>
      <c r="P153" s="337"/>
      <c r="Q153" s="337"/>
      <c r="R153" s="337"/>
      <c r="S153" s="337"/>
      <c r="T153" s="337"/>
      <c r="U153" s="337"/>
      <c r="V153" s="337"/>
      <c r="W153" s="337"/>
      <c r="X153" s="337"/>
      <c r="Y153" s="337"/>
      <c r="Z153" s="337"/>
    </row>
    <row r="154">
      <c r="A154" s="337"/>
      <c r="B154" s="337"/>
      <c r="C154" s="337"/>
      <c r="D154" s="337"/>
      <c r="E154" s="337"/>
      <c r="F154" s="337"/>
      <c r="G154" s="337"/>
      <c r="H154" s="337"/>
      <c r="I154" s="337"/>
      <c r="J154" s="337"/>
      <c r="K154" s="337"/>
      <c r="L154" s="337"/>
      <c r="M154" s="337"/>
      <c r="N154" s="337"/>
      <c r="O154" s="337"/>
      <c r="P154" s="337"/>
      <c r="Q154" s="337"/>
      <c r="R154" s="337"/>
      <c r="S154" s="337"/>
      <c r="T154" s="337"/>
      <c r="U154" s="337"/>
      <c r="V154" s="337"/>
      <c r="W154" s="337"/>
      <c r="X154" s="337"/>
      <c r="Y154" s="337"/>
      <c r="Z154" s="337"/>
    </row>
    <row r="155">
      <c r="A155" s="337"/>
      <c r="B155" s="337"/>
      <c r="C155" s="337"/>
      <c r="D155" s="337"/>
      <c r="E155" s="337"/>
      <c r="F155" s="337"/>
      <c r="G155" s="337"/>
      <c r="H155" s="337"/>
      <c r="I155" s="337"/>
      <c r="J155" s="337"/>
      <c r="K155" s="337"/>
      <c r="L155" s="337"/>
      <c r="M155" s="337"/>
      <c r="N155" s="337"/>
      <c r="O155" s="337"/>
      <c r="P155" s="337"/>
      <c r="Q155" s="337"/>
      <c r="R155" s="337"/>
      <c r="S155" s="337"/>
      <c r="T155" s="337"/>
      <c r="U155" s="337"/>
      <c r="V155" s="337"/>
      <c r="W155" s="337"/>
      <c r="X155" s="337"/>
      <c r="Y155" s="337"/>
      <c r="Z155" s="337"/>
    </row>
    <row r="156">
      <c r="A156" s="337"/>
      <c r="B156" s="337"/>
      <c r="C156" s="337"/>
      <c r="D156" s="337"/>
      <c r="E156" s="337"/>
      <c r="F156" s="337"/>
      <c r="G156" s="337"/>
      <c r="H156" s="337"/>
      <c r="I156" s="337"/>
      <c r="J156" s="337"/>
      <c r="K156" s="337"/>
      <c r="L156" s="337"/>
      <c r="M156" s="337"/>
      <c r="N156" s="337"/>
      <c r="O156" s="337"/>
      <c r="P156" s="337"/>
      <c r="Q156" s="337"/>
      <c r="R156" s="337"/>
      <c r="S156" s="337"/>
      <c r="T156" s="337"/>
      <c r="U156" s="337"/>
      <c r="V156" s="337"/>
      <c r="W156" s="337"/>
      <c r="X156" s="337"/>
      <c r="Y156" s="337"/>
      <c r="Z156" s="337"/>
    </row>
    <row r="157">
      <c r="A157" s="337"/>
      <c r="B157" s="337"/>
      <c r="C157" s="337"/>
      <c r="D157" s="337"/>
      <c r="E157" s="337"/>
      <c r="F157" s="337"/>
      <c r="G157" s="337"/>
      <c r="H157" s="337"/>
      <c r="I157" s="337"/>
      <c r="J157" s="337"/>
      <c r="K157" s="337"/>
      <c r="L157" s="337"/>
      <c r="M157" s="337"/>
      <c r="N157" s="337"/>
      <c r="O157" s="337"/>
      <c r="P157" s="337"/>
      <c r="Q157" s="337"/>
      <c r="R157" s="337"/>
      <c r="S157" s="337"/>
      <c r="T157" s="337"/>
      <c r="U157" s="337"/>
      <c r="V157" s="337"/>
      <c r="W157" s="337"/>
      <c r="X157" s="337"/>
      <c r="Y157" s="337"/>
      <c r="Z157" s="337"/>
    </row>
    <row r="158">
      <c r="A158" s="337"/>
      <c r="B158" s="337"/>
      <c r="C158" s="337"/>
      <c r="D158" s="337"/>
      <c r="E158" s="337"/>
      <c r="F158" s="337"/>
      <c r="G158" s="337"/>
      <c r="H158" s="337"/>
      <c r="I158" s="337"/>
      <c r="J158" s="337"/>
      <c r="K158" s="337"/>
      <c r="L158" s="337"/>
      <c r="M158" s="337"/>
      <c r="N158" s="337"/>
      <c r="O158" s="337"/>
      <c r="P158" s="337"/>
      <c r="Q158" s="337"/>
      <c r="R158" s="337"/>
      <c r="S158" s="337"/>
      <c r="T158" s="337"/>
      <c r="U158" s="337"/>
      <c r="V158" s="337"/>
      <c r="W158" s="337"/>
      <c r="X158" s="337"/>
      <c r="Y158" s="337"/>
      <c r="Z158" s="337"/>
    </row>
    <row r="159">
      <c r="A159" s="337"/>
      <c r="B159" s="337"/>
      <c r="C159" s="337"/>
      <c r="D159" s="337"/>
      <c r="E159" s="337"/>
      <c r="F159" s="337"/>
      <c r="G159" s="337"/>
      <c r="H159" s="337"/>
      <c r="I159" s="337"/>
      <c r="J159" s="337"/>
      <c r="K159" s="337"/>
      <c r="L159" s="337"/>
      <c r="M159" s="337"/>
      <c r="N159" s="337"/>
      <c r="O159" s="337"/>
      <c r="P159" s="337"/>
      <c r="Q159" s="337"/>
      <c r="R159" s="337"/>
      <c r="S159" s="337"/>
      <c r="T159" s="337"/>
      <c r="U159" s="337"/>
      <c r="V159" s="337"/>
      <c r="W159" s="337"/>
      <c r="X159" s="337"/>
      <c r="Y159" s="337"/>
      <c r="Z159" s="337"/>
    </row>
    <row r="160">
      <c r="A160" s="337"/>
      <c r="B160" s="337"/>
      <c r="C160" s="337"/>
      <c r="D160" s="337"/>
      <c r="E160" s="337"/>
      <c r="F160" s="337"/>
      <c r="G160" s="337"/>
      <c r="H160" s="337"/>
      <c r="I160" s="337"/>
      <c r="J160" s="337"/>
      <c r="K160" s="337"/>
      <c r="L160" s="337"/>
      <c r="M160" s="337"/>
      <c r="N160" s="337"/>
      <c r="O160" s="337"/>
      <c r="P160" s="337"/>
      <c r="Q160" s="337"/>
      <c r="R160" s="337"/>
      <c r="S160" s="337"/>
      <c r="T160" s="337"/>
      <c r="U160" s="337"/>
      <c r="V160" s="337"/>
      <c r="W160" s="337"/>
      <c r="X160" s="337"/>
      <c r="Y160" s="337"/>
      <c r="Z160" s="337"/>
    </row>
    <row r="161">
      <c r="A161" s="337"/>
      <c r="B161" s="337"/>
      <c r="C161" s="337"/>
      <c r="D161" s="337"/>
      <c r="E161" s="337"/>
      <c r="F161" s="337"/>
      <c r="G161" s="337"/>
      <c r="H161" s="337"/>
      <c r="I161" s="337"/>
      <c r="J161" s="337"/>
      <c r="K161" s="337"/>
      <c r="L161" s="337"/>
      <c r="M161" s="337"/>
      <c r="N161" s="337"/>
      <c r="O161" s="337"/>
      <c r="P161" s="337"/>
      <c r="Q161" s="337"/>
      <c r="R161" s="337"/>
      <c r="S161" s="337"/>
      <c r="T161" s="337"/>
      <c r="U161" s="337"/>
      <c r="V161" s="337"/>
      <c r="W161" s="337"/>
      <c r="X161" s="337"/>
      <c r="Y161" s="337"/>
      <c r="Z161" s="337"/>
    </row>
    <row r="162">
      <c r="A162" s="337"/>
      <c r="B162" s="337"/>
      <c r="C162" s="337"/>
      <c r="D162" s="337"/>
      <c r="E162" s="337"/>
      <c r="F162" s="337"/>
      <c r="G162" s="337"/>
      <c r="H162" s="337"/>
      <c r="I162" s="337"/>
      <c r="J162" s="337"/>
      <c r="K162" s="337"/>
      <c r="L162" s="337"/>
      <c r="M162" s="337"/>
      <c r="N162" s="337"/>
      <c r="O162" s="337"/>
      <c r="P162" s="337"/>
      <c r="Q162" s="337"/>
      <c r="R162" s="337"/>
      <c r="S162" s="337"/>
      <c r="T162" s="337"/>
      <c r="U162" s="337"/>
      <c r="V162" s="337"/>
      <c r="W162" s="337"/>
      <c r="X162" s="337"/>
      <c r="Y162" s="337"/>
      <c r="Z162" s="337"/>
    </row>
    <row r="163">
      <c r="A163" s="337"/>
      <c r="B163" s="337"/>
      <c r="C163" s="337"/>
      <c r="D163" s="337"/>
      <c r="E163" s="337"/>
      <c r="F163" s="337"/>
      <c r="G163" s="337"/>
      <c r="H163" s="337"/>
      <c r="I163" s="337"/>
      <c r="J163" s="337"/>
      <c r="K163" s="337"/>
      <c r="L163" s="337"/>
      <c r="M163" s="337"/>
      <c r="N163" s="337"/>
      <c r="O163" s="337"/>
      <c r="P163" s="337"/>
      <c r="Q163" s="337"/>
      <c r="R163" s="337"/>
      <c r="S163" s="337"/>
      <c r="T163" s="337"/>
      <c r="U163" s="337"/>
      <c r="V163" s="337"/>
      <c r="W163" s="337"/>
      <c r="X163" s="337"/>
      <c r="Y163" s="337"/>
      <c r="Z163" s="337"/>
    </row>
    <row r="164">
      <c r="A164" s="337"/>
      <c r="B164" s="337"/>
      <c r="C164" s="337"/>
      <c r="D164" s="337"/>
      <c r="E164" s="337"/>
      <c r="F164" s="337"/>
      <c r="G164" s="337"/>
      <c r="H164" s="337"/>
      <c r="I164" s="337"/>
      <c r="J164" s="337"/>
      <c r="K164" s="337"/>
      <c r="L164" s="337"/>
      <c r="M164" s="337"/>
      <c r="N164" s="337"/>
      <c r="O164" s="337"/>
      <c r="P164" s="337"/>
      <c r="Q164" s="337"/>
      <c r="R164" s="337"/>
      <c r="S164" s="337"/>
      <c r="T164" s="337"/>
      <c r="U164" s="337"/>
      <c r="V164" s="337"/>
      <c r="W164" s="337"/>
      <c r="X164" s="337"/>
      <c r="Y164" s="337"/>
      <c r="Z164" s="337"/>
    </row>
    <row r="165">
      <c r="A165" s="337"/>
      <c r="B165" s="337"/>
      <c r="C165" s="337"/>
      <c r="D165" s="337"/>
      <c r="E165" s="337"/>
      <c r="F165" s="337"/>
      <c r="G165" s="337"/>
      <c r="H165" s="337"/>
      <c r="I165" s="337"/>
      <c r="J165" s="337"/>
      <c r="K165" s="337"/>
      <c r="L165" s="337"/>
      <c r="M165" s="337"/>
      <c r="N165" s="337"/>
      <c r="O165" s="337"/>
      <c r="P165" s="337"/>
      <c r="Q165" s="337"/>
      <c r="R165" s="337"/>
      <c r="S165" s="337"/>
      <c r="T165" s="337"/>
      <c r="U165" s="337"/>
      <c r="V165" s="337"/>
      <c r="W165" s="337"/>
      <c r="X165" s="337"/>
      <c r="Y165" s="337"/>
      <c r="Z165" s="337"/>
    </row>
    <row r="166">
      <c r="A166" s="337"/>
      <c r="B166" s="337"/>
      <c r="C166" s="337"/>
      <c r="D166" s="337"/>
      <c r="E166" s="337"/>
      <c r="F166" s="337"/>
      <c r="G166" s="337"/>
      <c r="H166" s="337"/>
      <c r="I166" s="337"/>
      <c r="J166" s="337"/>
      <c r="K166" s="337"/>
      <c r="L166" s="337"/>
      <c r="M166" s="337"/>
      <c r="N166" s="337"/>
      <c r="O166" s="337"/>
      <c r="P166" s="337"/>
      <c r="Q166" s="337"/>
      <c r="R166" s="337"/>
      <c r="S166" s="337"/>
      <c r="T166" s="337"/>
      <c r="U166" s="337"/>
      <c r="V166" s="337"/>
      <c r="W166" s="337"/>
      <c r="X166" s="337"/>
      <c r="Y166" s="337"/>
      <c r="Z166" s="337"/>
    </row>
    <row r="167">
      <c r="A167" s="337"/>
      <c r="B167" s="337"/>
      <c r="C167" s="337"/>
      <c r="D167" s="337"/>
      <c r="E167" s="337"/>
      <c r="F167" s="337"/>
      <c r="G167" s="337"/>
      <c r="H167" s="337"/>
      <c r="I167" s="337"/>
      <c r="J167" s="337"/>
      <c r="K167" s="337"/>
      <c r="L167" s="337"/>
      <c r="M167" s="337"/>
      <c r="N167" s="337"/>
      <c r="O167" s="337"/>
      <c r="P167" s="337"/>
      <c r="Q167" s="337"/>
      <c r="R167" s="337"/>
      <c r="S167" s="337"/>
      <c r="T167" s="337"/>
      <c r="U167" s="337"/>
      <c r="V167" s="337"/>
      <c r="W167" s="337"/>
      <c r="X167" s="337"/>
      <c r="Y167" s="337"/>
      <c r="Z167" s="337"/>
    </row>
    <row r="168">
      <c r="A168" s="337"/>
      <c r="B168" s="337"/>
      <c r="C168" s="337"/>
      <c r="D168" s="337"/>
      <c r="E168" s="337"/>
      <c r="F168" s="337"/>
      <c r="G168" s="337"/>
      <c r="H168" s="337"/>
      <c r="I168" s="337"/>
      <c r="J168" s="337"/>
      <c r="K168" s="337"/>
      <c r="L168" s="337"/>
      <c r="M168" s="337"/>
      <c r="N168" s="337"/>
      <c r="O168" s="337"/>
      <c r="P168" s="337"/>
      <c r="Q168" s="337"/>
      <c r="R168" s="337"/>
      <c r="S168" s="337"/>
      <c r="T168" s="337"/>
      <c r="U168" s="337"/>
      <c r="V168" s="337"/>
      <c r="W168" s="337"/>
      <c r="X168" s="337"/>
      <c r="Y168" s="337"/>
      <c r="Z168" s="337"/>
    </row>
    <row r="169">
      <c r="A169" s="337"/>
      <c r="B169" s="337"/>
      <c r="C169" s="337"/>
      <c r="D169" s="337"/>
      <c r="E169" s="337"/>
      <c r="F169" s="337"/>
      <c r="G169" s="337"/>
      <c r="H169" s="337"/>
      <c r="I169" s="337"/>
      <c r="J169" s="337"/>
      <c r="K169" s="337"/>
      <c r="L169" s="337"/>
      <c r="M169" s="337"/>
      <c r="N169" s="337"/>
      <c r="O169" s="337"/>
      <c r="P169" s="337"/>
      <c r="Q169" s="337"/>
      <c r="R169" s="337"/>
      <c r="S169" s="337"/>
      <c r="T169" s="337"/>
      <c r="U169" s="337"/>
      <c r="V169" s="337"/>
      <c r="W169" s="337"/>
      <c r="X169" s="337"/>
      <c r="Y169" s="337"/>
      <c r="Z169" s="337"/>
    </row>
    <row r="170">
      <c r="A170" s="337"/>
      <c r="B170" s="337"/>
      <c r="C170" s="337"/>
      <c r="D170" s="337"/>
      <c r="E170" s="337"/>
      <c r="F170" s="337"/>
      <c r="G170" s="337"/>
      <c r="H170" s="337"/>
      <c r="I170" s="337"/>
      <c r="J170" s="337"/>
      <c r="K170" s="337"/>
      <c r="L170" s="337"/>
      <c r="M170" s="337"/>
      <c r="N170" s="337"/>
      <c r="O170" s="337"/>
      <c r="P170" s="337"/>
      <c r="Q170" s="337"/>
      <c r="R170" s="337"/>
      <c r="S170" s="337"/>
      <c r="T170" s="337"/>
      <c r="U170" s="337"/>
      <c r="V170" s="337"/>
      <c r="W170" s="337"/>
      <c r="X170" s="337"/>
      <c r="Y170" s="337"/>
      <c r="Z170" s="337"/>
    </row>
    <row r="171">
      <c r="A171" s="337"/>
      <c r="B171" s="337"/>
      <c r="C171" s="337"/>
      <c r="D171" s="337"/>
      <c r="E171" s="337"/>
      <c r="F171" s="337"/>
      <c r="G171" s="337"/>
      <c r="H171" s="337"/>
      <c r="I171" s="337"/>
      <c r="J171" s="337"/>
      <c r="K171" s="337"/>
      <c r="L171" s="337"/>
      <c r="M171" s="337"/>
      <c r="N171" s="337"/>
      <c r="O171" s="337"/>
      <c r="P171" s="337"/>
      <c r="Q171" s="337"/>
      <c r="R171" s="337"/>
      <c r="S171" s="337"/>
      <c r="T171" s="337"/>
      <c r="U171" s="337"/>
      <c r="V171" s="337"/>
      <c r="W171" s="337"/>
      <c r="X171" s="337"/>
      <c r="Y171" s="337"/>
      <c r="Z171" s="337"/>
    </row>
    <row r="172">
      <c r="A172" s="337"/>
      <c r="B172" s="337"/>
      <c r="C172" s="337"/>
      <c r="D172" s="337"/>
      <c r="E172" s="337"/>
      <c r="F172" s="337"/>
      <c r="G172" s="337"/>
      <c r="H172" s="337"/>
      <c r="I172" s="337"/>
      <c r="J172" s="337"/>
      <c r="K172" s="337"/>
      <c r="L172" s="337"/>
      <c r="M172" s="337"/>
      <c r="N172" s="337"/>
      <c r="O172" s="337"/>
      <c r="P172" s="337"/>
      <c r="Q172" s="337"/>
      <c r="R172" s="337"/>
      <c r="S172" s="337"/>
      <c r="T172" s="337"/>
      <c r="U172" s="337"/>
      <c r="V172" s="337"/>
      <c r="W172" s="337"/>
      <c r="X172" s="337"/>
      <c r="Y172" s="337"/>
      <c r="Z172" s="337"/>
    </row>
    <row r="173">
      <c r="A173" s="337"/>
      <c r="B173" s="337"/>
      <c r="C173" s="337"/>
      <c r="D173" s="337"/>
      <c r="E173" s="337"/>
      <c r="F173" s="337"/>
      <c r="G173" s="337"/>
      <c r="H173" s="337"/>
      <c r="I173" s="337"/>
      <c r="J173" s="337"/>
      <c r="K173" s="337"/>
      <c r="L173" s="337"/>
      <c r="M173" s="337"/>
      <c r="N173" s="337"/>
      <c r="O173" s="337"/>
      <c r="P173" s="337"/>
      <c r="Q173" s="337"/>
      <c r="R173" s="337"/>
      <c r="S173" s="337"/>
      <c r="T173" s="337"/>
      <c r="U173" s="337"/>
      <c r="V173" s="337"/>
      <c r="W173" s="337"/>
      <c r="X173" s="337"/>
      <c r="Y173" s="337"/>
      <c r="Z173" s="337"/>
    </row>
    <row r="174">
      <c r="A174" s="337"/>
      <c r="B174" s="337"/>
      <c r="C174" s="337"/>
      <c r="D174" s="337"/>
      <c r="E174" s="337"/>
      <c r="F174" s="337"/>
      <c r="G174" s="337"/>
      <c r="H174" s="337"/>
      <c r="I174" s="337"/>
      <c r="J174" s="337"/>
      <c r="K174" s="337"/>
      <c r="L174" s="337"/>
      <c r="M174" s="337"/>
      <c r="N174" s="337"/>
      <c r="O174" s="337"/>
      <c r="P174" s="337"/>
      <c r="Q174" s="337"/>
      <c r="R174" s="337"/>
      <c r="S174" s="337"/>
      <c r="T174" s="337"/>
      <c r="U174" s="337"/>
      <c r="V174" s="337"/>
      <c r="W174" s="337"/>
      <c r="X174" s="337"/>
      <c r="Y174" s="337"/>
      <c r="Z174" s="337"/>
    </row>
    <row r="175">
      <c r="A175" s="337"/>
      <c r="B175" s="337"/>
      <c r="C175" s="337"/>
      <c r="D175" s="337"/>
      <c r="E175" s="337"/>
      <c r="F175" s="337"/>
      <c r="G175" s="337"/>
      <c r="H175" s="337"/>
      <c r="I175" s="337"/>
      <c r="J175" s="337"/>
      <c r="K175" s="337"/>
      <c r="L175" s="337"/>
      <c r="M175" s="337"/>
      <c r="N175" s="337"/>
      <c r="O175" s="337"/>
      <c r="P175" s="337"/>
      <c r="Q175" s="337"/>
      <c r="R175" s="337"/>
      <c r="S175" s="337"/>
      <c r="T175" s="337"/>
      <c r="U175" s="337"/>
      <c r="V175" s="337"/>
      <c r="W175" s="337"/>
      <c r="X175" s="337"/>
      <c r="Y175" s="337"/>
      <c r="Z175" s="337"/>
    </row>
    <row r="176">
      <c r="A176" s="337"/>
      <c r="B176" s="337"/>
      <c r="C176" s="337"/>
      <c r="D176" s="337"/>
      <c r="E176" s="337"/>
      <c r="F176" s="337"/>
      <c r="G176" s="337"/>
      <c r="H176" s="337"/>
      <c r="I176" s="337"/>
      <c r="J176" s="337"/>
      <c r="K176" s="337"/>
      <c r="L176" s="337"/>
      <c r="M176" s="337"/>
      <c r="N176" s="337"/>
      <c r="O176" s="337"/>
      <c r="P176" s="337"/>
      <c r="Q176" s="337"/>
      <c r="R176" s="337"/>
      <c r="S176" s="337"/>
      <c r="T176" s="337"/>
      <c r="U176" s="337"/>
      <c r="V176" s="337"/>
      <c r="W176" s="337"/>
      <c r="X176" s="337"/>
      <c r="Y176" s="337"/>
      <c r="Z176" s="337"/>
    </row>
    <row r="177">
      <c r="A177" s="337"/>
      <c r="B177" s="337"/>
      <c r="C177" s="337"/>
      <c r="D177" s="337"/>
      <c r="E177" s="337"/>
      <c r="F177" s="337"/>
      <c r="G177" s="337"/>
      <c r="H177" s="337"/>
      <c r="I177" s="337"/>
      <c r="J177" s="337"/>
      <c r="K177" s="337"/>
      <c r="L177" s="337"/>
      <c r="M177" s="337"/>
      <c r="N177" s="337"/>
      <c r="O177" s="337"/>
      <c r="P177" s="337"/>
      <c r="Q177" s="337"/>
      <c r="R177" s="337"/>
      <c r="S177" s="337"/>
      <c r="T177" s="337"/>
      <c r="U177" s="337"/>
      <c r="V177" s="337"/>
      <c r="W177" s="337"/>
      <c r="X177" s="337"/>
      <c r="Y177" s="337"/>
      <c r="Z177" s="337"/>
    </row>
    <row r="178">
      <c r="A178" s="337"/>
      <c r="B178" s="337"/>
      <c r="C178" s="337"/>
      <c r="D178" s="337"/>
      <c r="E178" s="337"/>
      <c r="F178" s="337"/>
      <c r="G178" s="337"/>
      <c r="H178" s="337"/>
      <c r="I178" s="337"/>
      <c r="J178" s="337"/>
      <c r="K178" s="337"/>
      <c r="L178" s="337"/>
      <c r="M178" s="337"/>
      <c r="N178" s="337"/>
      <c r="O178" s="337"/>
      <c r="P178" s="337"/>
      <c r="Q178" s="337"/>
      <c r="R178" s="337"/>
      <c r="S178" s="337"/>
      <c r="T178" s="337"/>
      <c r="U178" s="337"/>
      <c r="V178" s="337"/>
      <c r="W178" s="337"/>
      <c r="X178" s="337"/>
      <c r="Y178" s="337"/>
      <c r="Z178" s="337"/>
    </row>
    <row r="179">
      <c r="A179" s="337"/>
      <c r="B179" s="337"/>
      <c r="C179" s="337"/>
      <c r="D179" s="337"/>
      <c r="E179" s="337"/>
      <c r="F179" s="337"/>
      <c r="G179" s="337"/>
      <c r="H179" s="337"/>
      <c r="I179" s="337"/>
      <c r="J179" s="337"/>
      <c r="K179" s="337"/>
      <c r="L179" s="337"/>
      <c r="M179" s="337"/>
      <c r="N179" s="337"/>
      <c r="O179" s="337"/>
      <c r="P179" s="337"/>
      <c r="Q179" s="337"/>
      <c r="R179" s="337"/>
      <c r="S179" s="337"/>
      <c r="T179" s="337"/>
      <c r="U179" s="337"/>
      <c r="V179" s="337"/>
      <c r="W179" s="337"/>
      <c r="X179" s="337"/>
      <c r="Y179" s="337"/>
      <c r="Z179" s="337"/>
    </row>
    <row r="180">
      <c r="A180" s="337"/>
      <c r="B180" s="337"/>
      <c r="C180" s="337"/>
      <c r="D180" s="337"/>
      <c r="E180" s="337"/>
      <c r="F180" s="337"/>
      <c r="G180" s="337"/>
      <c r="H180" s="337"/>
      <c r="I180" s="337"/>
      <c r="J180" s="337"/>
      <c r="K180" s="337"/>
      <c r="L180" s="337"/>
      <c r="M180" s="337"/>
      <c r="N180" s="337"/>
      <c r="O180" s="337"/>
      <c r="P180" s="337"/>
      <c r="Q180" s="337"/>
      <c r="R180" s="337"/>
      <c r="S180" s="337"/>
      <c r="T180" s="337"/>
      <c r="U180" s="337"/>
      <c r="V180" s="337"/>
      <c r="W180" s="337"/>
      <c r="X180" s="337"/>
      <c r="Y180" s="337"/>
      <c r="Z180" s="337"/>
    </row>
    <row r="181">
      <c r="A181" s="337"/>
      <c r="B181" s="337"/>
      <c r="C181" s="337"/>
      <c r="D181" s="337"/>
      <c r="E181" s="337"/>
      <c r="F181" s="337"/>
      <c r="G181" s="337"/>
      <c r="H181" s="337"/>
      <c r="I181" s="337"/>
      <c r="J181" s="337"/>
      <c r="K181" s="337"/>
      <c r="L181" s="337"/>
      <c r="M181" s="337"/>
      <c r="N181" s="337"/>
      <c r="O181" s="337"/>
      <c r="P181" s="337"/>
      <c r="Q181" s="337"/>
      <c r="R181" s="337"/>
      <c r="S181" s="337"/>
      <c r="T181" s="337"/>
      <c r="U181" s="337"/>
      <c r="V181" s="337"/>
      <c r="W181" s="337"/>
      <c r="X181" s="337"/>
      <c r="Y181" s="337"/>
      <c r="Z181" s="337"/>
    </row>
    <row r="182">
      <c r="A182" s="337"/>
      <c r="B182" s="337"/>
      <c r="C182" s="337"/>
      <c r="D182" s="337"/>
      <c r="E182" s="337"/>
      <c r="F182" s="337"/>
      <c r="G182" s="337"/>
      <c r="H182" s="337"/>
      <c r="I182" s="337"/>
      <c r="J182" s="337"/>
      <c r="K182" s="337"/>
      <c r="L182" s="337"/>
      <c r="M182" s="337"/>
      <c r="N182" s="337"/>
      <c r="O182" s="337"/>
      <c r="P182" s="337"/>
      <c r="Q182" s="337"/>
      <c r="R182" s="337"/>
      <c r="S182" s="337"/>
      <c r="T182" s="337"/>
      <c r="U182" s="337"/>
      <c r="V182" s="337"/>
      <c r="W182" s="337"/>
      <c r="X182" s="337"/>
      <c r="Y182" s="337"/>
      <c r="Z182" s="337"/>
    </row>
    <row r="183">
      <c r="A183" s="337"/>
      <c r="B183" s="337"/>
      <c r="C183" s="337"/>
      <c r="D183" s="337"/>
      <c r="E183" s="337"/>
      <c r="F183" s="337"/>
      <c r="G183" s="337"/>
      <c r="H183" s="337"/>
      <c r="I183" s="337"/>
      <c r="J183" s="337"/>
      <c r="K183" s="337"/>
      <c r="L183" s="337"/>
      <c r="M183" s="337"/>
      <c r="N183" s="337"/>
      <c r="O183" s="337"/>
      <c r="P183" s="337"/>
      <c r="Q183" s="337"/>
      <c r="R183" s="337"/>
      <c r="S183" s="337"/>
      <c r="T183" s="337"/>
      <c r="U183" s="337"/>
      <c r="V183" s="337"/>
      <c r="W183" s="337"/>
      <c r="X183" s="337"/>
      <c r="Y183" s="337"/>
      <c r="Z183" s="337"/>
    </row>
    <row r="184">
      <c r="A184" s="337"/>
      <c r="B184" s="337"/>
      <c r="C184" s="337"/>
      <c r="D184" s="337"/>
      <c r="E184" s="337"/>
      <c r="F184" s="337"/>
      <c r="G184" s="337"/>
      <c r="H184" s="337"/>
      <c r="I184" s="337"/>
      <c r="J184" s="337"/>
      <c r="K184" s="337"/>
      <c r="L184" s="337"/>
      <c r="M184" s="337"/>
      <c r="N184" s="337"/>
      <c r="O184" s="337"/>
      <c r="P184" s="337"/>
      <c r="Q184" s="337"/>
      <c r="R184" s="337"/>
      <c r="S184" s="337"/>
      <c r="T184" s="337"/>
      <c r="U184" s="337"/>
      <c r="V184" s="337"/>
      <c r="W184" s="337"/>
      <c r="X184" s="337"/>
      <c r="Y184" s="337"/>
      <c r="Z184" s="337"/>
    </row>
    <row r="185">
      <c r="A185" s="337"/>
      <c r="B185" s="337"/>
      <c r="C185" s="337"/>
      <c r="D185" s="337"/>
      <c r="E185" s="337"/>
      <c r="F185" s="337"/>
      <c r="G185" s="337"/>
      <c r="H185" s="337"/>
      <c r="I185" s="337"/>
      <c r="J185" s="337"/>
      <c r="K185" s="337"/>
      <c r="L185" s="337"/>
      <c r="M185" s="337"/>
      <c r="N185" s="337"/>
      <c r="O185" s="337"/>
      <c r="P185" s="337"/>
      <c r="Q185" s="337"/>
      <c r="R185" s="337"/>
      <c r="S185" s="337"/>
      <c r="T185" s="337"/>
      <c r="U185" s="337"/>
      <c r="V185" s="337"/>
      <c r="W185" s="337"/>
      <c r="X185" s="337"/>
      <c r="Y185" s="337"/>
      <c r="Z185" s="337"/>
    </row>
    <row r="186">
      <c r="A186" s="337"/>
      <c r="B186" s="337"/>
      <c r="C186" s="337"/>
      <c r="D186" s="337"/>
      <c r="E186" s="337"/>
      <c r="F186" s="337"/>
      <c r="G186" s="337"/>
      <c r="H186" s="337"/>
      <c r="I186" s="337"/>
      <c r="J186" s="337"/>
      <c r="K186" s="337"/>
      <c r="L186" s="337"/>
      <c r="M186" s="337"/>
      <c r="N186" s="337"/>
      <c r="O186" s="337"/>
      <c r="P186" s="337"/>
      <c r="Q186" s="337"/>
      <c r="R186" s="337"/>
      <c r="S186" s="337"/>
      <c r="T186" s="337"/>
      <c r="U186" s="337"/>
      <c r="V186" s="337"/>
      <c r="W186" s="337"/>
      <c r="X186" s="337"/>
      <c r="Y186" s="337"/>
      <c r="Z186" s="337"/>
    </row>
    <row r="187">
      <c r="A187" s="337"/>
      <c r="B187" s="337"/>
      <c r="C187" s="337"/>
      <c r="D187" s="337"/>
      <c r="E187" s="337"/>
      <c r="F187" s="337"/>
      <c r="G187" s="337"/>
      <c r="H187" s="337"/>
      <c r="I187" s="337"/>
      <c r="J187" s="337"/>
      <c r="K187" s="337"/>
      <c r="L187" s="337"/>
      <c r="M187" s="337"/>
      <c r="N187" s="337"/>
      <c r="O187" s="337"/>
      <c r="P187" s="337"/>
      <c r="Q187" s="337"/>
      <c r="R187" s="337"/>
      <c r="S187" s="337"/>
      <c r="T187" s="337"/>
      <c r="U187" s="337"/>
      <c r="V187" s="337"/>
      <c r="W187" s="337"/>
      <c r="X187" s="337"/>
      <c r="Y187" s="337"/>
      <c r="Z187" s="337"/>
    </row>
    <row r="188">
      <c r="A188" s="337"/>
      <c r="B188" s="337"/>
      <c r="C188" s="337"/>
      <c r="D188" s="337"/>
      <c r="E188" s="337"/>
      <c r="F188" s="337"/>
      <c r="G188" s="337"/>
      <c r="H188" s="337"/>
      <c r="I188" s="337"/>
      <c r="J188" s="337"/>
      <c r="K188" s="337"/>
      <c r="L188" s="337"/>
      <c r="M188" s="337"/>
      <c r="N188" s="337"/>
      <c r="O188" s="337"/>
      <c r="P188" s="337"/>
      <c r="Q188" s="337"/>
      <c r="R188" s="337"/>
      <c r="S188" s="337"/>
      <c r="T188" s="337"/>
      <c r="U188" s="337"/>
      <c r="V188" s="337"/>
      <c r="W188" s="337"/>
      <c r="X188" s="337"/>
      <c r="Y188" s="337"/>
      <c r="Z188" s="337"/>
    </row>
    <row r="189">
      <c r="A189" s="337"/>
      <c r="B189" s="337"/>
      <c r="C189" s="337"/>
      <c r="D189" s="337"/>
      <c r="E189" s="337"/>
      <c r="F189" s="337"/>
      <c r="G189" s="337"/>
      <c r="H189" s="337"/>
      <c r="I189" s="337"/>
      <c r="J189" s="337"/>
      <c r="K189" s="337"/>
      <c r="L189" s="337"/>
      <c r="M189" s="337"/>
      <c r="N189" s="337"/>
      <c r="O189" s="337"/>
      <c r="P189" s="337"/>
      <c r="Q189" s="337"/>
      <c r="R189" s="337"/>
      <c r="S189" s="337"/>
      <c r="T189" s="337"/>
      <c r="U189" s="337"/>
      <c r="V189" s="337"/>
      <c r="W189" s="337"/>
      <c r="X189" s="337"/>
      <c r="Y189" s="337"/>
      <c r="Z189" s="337"/>
    </row>
    <row r="190">
      <c r="A190" s="337"/>
      <c r="B190" s="337"/>
      <c r="C190" s="337"/>
      <c r="D190" s="337"/>
      <c r="E190" s="337"/>
      <c r="F190" s="337"/>
      <c r="G190" s="337"/>
      <c r="H190" s="337"/>
      <c r="I190" s="337"/>
      <c r="J190" s="337"/>
      <c r="K190" s="337"/>
      <c r="L190" s="337"/>
      <c r="M190" s="337"/>
      <c r="N190" s="337"/>
      <c r="O190" s="337"/>
      <c r="P190" s="337"/>
      <c r="Q190" s="337"/>
      <c r="R190" s="337"/>
      <c r="S190" s="337"/>
      <c r="T190" s="337"/>
      <c r="U190" s="337"/>
      <c r="V190" s="337"/>
      <c r="W190" s="337"/>
      <c r="X190" s="337"/>
      <c r="Y190" s="337"/>
      <c r="Z190" s="337"/>
    </row>
    <row r="191">
      <c r="A191" s="337"/>
      <c r="B191" s="337"/>
      <c r="C191" s="337"/>
      <c r="D191" s="337"/>
      <c r="E191" s="337"/>
      <c r="F191" s="337"/>
      <c r="G191" s="337"/>
      <c r="H191" s="337"/>
      <c r="I191" s="337"/>
      <c r="J191" s="337"/>
      <c r="K191" s="337"/>
      <c r="L191" s="337"/>
      <c r="M191" s="337"/>
      <c r="N191" s="337"/>
      <c r="O191" s="337"/>
      <c r="P191" s="337"/>
      <c r="Q191" s="337"/>
      <c r="R191" s="337"/>
      <c r="S191" s="337"/>
      <c r="T191" s="337"/>
      <c r="U191" s="337"/>
      <c r="V191" s="337"/>
      <c r="W191" s="337"/>
      <c r="X191" s="337"/>
      <c r="Y191" s="337"/>
      <c r="Z191" s="337"/>
    </row>
    <row r="192">
      <c r="A192" s="337"/>
      <c r="B192" s="337"/>
      <c r="C192" s="337"/>
      <c r="D192" s="337"/>
      <c r="E192" s="337"/>
      <c r="F192" s="337"/>
      <c r="G192" s="337"/>
      <c r="H192" s="337"/>
      <c r="I192" s="337"/>
      <c r="J192" s="337"/>
      <c r="K192" s="337"/>
      <c r="L192" s="337"/>
      <c r="M192" s="337"/>
      <c r="N192" s="337"/>
      <c r="O192" s="337"/>
      <c r="P192" s="337"/>
      <c r="Q192" s="337"/>
      <c r="R192" s="337"/>
      <c r="S192" s="337"/>
      <c r="T192" s="337"/>
      <c r="U192" s="337"/>
      <c r="V192" s="337"/>
      <c r="W192" s="337"/>
      <c r="X192" s="337"/>
      <c r="Y192" s="337"/>
      <c r="Z192" s="337"/>
    </row>
    <row r="193">
      <c r="A193" s="337"/>
      <c r="B193" s="337"/>
      <c r="C193" s="337"/>
      <c r="D193" s="337"/>
      <c r="E193" s="337"/>
      <c r="F193" s="337"/>
      <c r="G193" s="337"/>
      <c r="H193" s="337"/>
      <c r="I193" s="337"/>
      <c r="J193" s="337"/>
      <c r="K193" s="337"/>
      <c r="L193" s="337"/>
      <c r="M193" s="337"/>
      <c r="N193" s="337"/>
      <c r="O193" s="337"/>
      <c r="P193" s="337"/>
      <c r="Q193" s="337"/>
      <c r="R193" s="337"/>
      <c r="S193" s="337"/>
      <c r="T193" s="337"/>
      <c r="U193" s="337"/>
      <c r="V193" s="337"/>
      <c r="W193" s="337"/>
      <c r="X193" s="337"/>
      <c r="Y193" s="337"/>
      <c r="Z193" s="337"/>
    </row>
    <row r="194">
      <c r="A194" s="337"/>
      <c r="B194" s="337"/>
      <c r="C194" s="337"/>
      <c r="D194" s="337"/>
      <c r="E194" s="337"/>
      <c r="F194" s="337"/>
      <c r="G194" s="337"/>
      <c r="H194" s="337"/>
      <c r="I194" s="337"/>
      <c r="J194" s="337"/>
      <c r="K194" s="337"/>
      <c r="L194" s="337"/>
      <c r="M194" s="337"/>
      <c r="N194" s="337"/>
      <c r="O194" s="337"/>
      <c r="P194" s="337"/>
      <c r="Q194" s="337"/>
      <c r="R194" s="337"/>
      <c r="S194" s="337"/>
      <c r="T194" s="337"/>
      <c r="U194" s="337"/>
      <c r="V194" s="337"/>
      <c r="W194" s="337"/>
      <c r="X194" s="337"/>
      <c r="Y194" s="337"/>
      <c r="Z194" s="337"/>
    </row>
    <row r="195">
      <c r="A195" s="337"/>
      <c r="B195" s="337"/>
      <c r="C195" s="337"/>
      <c r="D195" s="337"/>
      <c r="E195" s="337"/>
      <c r="F195" s="337"/>
      <c r="G195" s="337"/>
      <c r="H195" s="337"/>
      <c r="I195" s="337"/>
      <c r="J195" s="337"/>
      <c r="K195" s="337"/>
      <c r="L195" s="337"/>
      <c r="M195" s="337"/>
      <c r="N195" s="337"/>
      <c r="O195" s="337"/>
      <c r="P195" s="337"/>
      <c r="Q195" s="337"/>
      <c r="R195" s="337"/>
      <c r="S195" s="337"/>
      <c r="T195" s="337"/>
      <c r="U195" s="337"/>
      <c r="V195" s="337"/>
      <c r="W195" s="337"/>
      <c r="X195" s="337"/>
      <c r="Y195" s="337"/>
      <c r="Z195" s="337"/>
    </row>
    <row r="196">
      <c r="A196" s="337"/>
      <c r="B196" s="337"/>
      <c r="C196" s="337"/>
      <c r="D196" s="337"/>
      <c r="E196" s="337"/>
      <c r="F196" s="337"/>
      <c r="G196" s="337"/>
      <c r="H196" s="337"/>
      <c r="I196" s="337"/>
      <c r="J196" s="337"/>
      <c r="K196" s="337"/>
      <c r="L196" s="337"/>
      <c r="M196" s="337"/>
      <c r="N196" s="337"/>
      <c r="O196" s="337"/>
      <c r="P196" s="337"/>
      <c r="Q196" s="337"/>
      <c r="R196" s="337"/>
      <c r="S196" s="337"/>
      <c r="T196" s="337"/>
      <c r="U196" s="337"/>
      <c r="V196" s="337"/>
      <c r="W196" s="337"/>
      <c r="X196" s="337"/>
      <c r="Y196" s="337"/>
      <c r="Z196" s="337"/>
    </row>
    <row r="197">
      <c r="A197" s="337"/>
      <c r="B197" s="337"/>
      <c r="C197" s="337"/>
      <c r="D197" s="337"/>
      <c r="E197" s="337"/>
      <c r="F197" s="337"/>
      <c r="G197" s="337"/>
      <c r="H197" s="337"/>
      <c r="I197" s="337"/>
      <c r="J197" s="337"/>
      <c r="K197" s="337"/>
      <c r="L197" s="337"/>
      <c r="M197" s="337"/>
      <c r="N197" s="337"/>
      <c r="O197" s="337"/>
      <c r="P197" s="337"/>
      <c r="Q197" s="337"/>
      <c r="R197" s="337"/>
      <c r="S197" s="337"/>
      <c r="T197" s="337"/>
      <c r="U197" s="337"/>
      <c r="V197" s="337"/>
      <c r="W197" s="337"/>
      <c r="X197" s="337"/>
      <c r="Y197" s="337"/>
      <c r="Z197" s="337"/>
    </row>
    <row r="198">
      <c r="A198" s="337"/>
      <c r="B198" s="337"/>
      <c r="C198" s="337"/>
      <c r="D198" s="337"/>
      <c r="E198" s="337"/>
      <c r="F198" s="337"/>
      <c r="G198" s="337"/>
      <c r="H198" s="337"/>
      <c r="I198" s="337"/>
      <c r="J198" s="337"/>
      <c r="K198" s="337"/>
      <c r="L198" s="337"/>
      <c r="M198" s="337"/>
      <c r="N198" s="337"/>
      <c r="O198" s="337"/>
      <c r="P198" s="337"/>
      <c r="Q198" s="337"/>
      <c r="R198" s="337"/>
      <c r="S198" s="337"/>
      <c r="T198" s="337"/>
      <c r="U198" s="337"/>
      <c r="V198" s="337"/>
      <c r="W198" s="337"/>
      <c r="X198" s="337"/>
      <c r="Y198" s="337"/>
      <c r="Z198" s="337"/>
    </row>
    <row r="199">
      <c r="A199" s="337"/>
      <c r="B199" s="337"/>
      <c r="C199" s="337"/>
      <c r="D199" s="337"/>
      <c r="E199" s="337"/>
      <c r="F199" s="337"/>
      <c r="G199" s="337"/>
      <c r="H199" s="337"/>
      <c r="I199" s="337"/>
      <c r="J199" s="337"/>
      <c r="K199" s="337"/>
      <c r="L199" s="337"/>
      <c r="M199" s="337"/>
      <c r="N199" s="337"/>
      <c r="O199" s="337"/>
      <c r="P199" s="337"/>
      <c r="Q199" s="337"/>
      <c r="R199" s="337"/>
      <c r="S199" s="337"/>
      <c r="T199" s="337"/>
      <c r="U199" s="337"/>
      <c r="V199" s="337"/>
      <c r="W199" s="337"/>
      <c r="X199" s="337"/>
      <c r="Y199" s="337"/>
      <c r="Z199" s="337"/>
    </row>
    <row r="200">
      <c r="A200" s="337"/>
      <c r="B200" s="337"/>
      <c r="C200" s="337"/>
      <c r="D200" s="337"/>
      <c r="E200" s="337"/>
      <c r="F200" s="337"/>
      <c r="G200" s="337"/>
      <c r="H200" s="337"/>
      <c r="I200" s="337"/>
      <c r="J200" s="337"/>
      <c r="K200" s="337"/>
      <c r="L200" s="337"/>
      <c r="M200" s="337"/>
      <c r="N200" s="337"/>
      <c r="O200" s="337"/>
      <c r="P200" s="337"/>
      <c r="Q200" s="337"/>
      <c r="R200" s="337"/>
      <c r="S200" s="337"/>
      <c r="T200" s="337"/>
      <c r="U200" s="337"/>
      <c r="V200" s="337"/>
      <c r="W200" s="337"/>
      <c r="X200" s="337"/>
      <c r="Y200" s="337"/>
      <c r="Z200" s="337"/>
    </row>
    <row r="201">
      <c r="A201" s="337"/>
      <c r="B201" s="337"/>
      <c r="C201" s="337"/>
      <c r="D201" s="337"/>
      <c r="E201" s="337"/>
      <c r="F201" s="337"/>
      <c r="G201" s="337"/>
      <c r="H201" s="337"/>
      <c r="I201" s="337"/>
      <c r="J201" s="337"/>
      <c r="K201" s="337"/>
      <c r="L201" s="337"/>
      <c r="M201" s="337"/>
      <c r="N201" s="337"/>
      <c r="O201" s="337"/>
      <c r="P201" s="337"/>
      <c r="Q201" s="337"/>
      <c r="R201" s="337"/>
      <c r="S201" s="337"/>
      <c r="T201" s="337"/>
      <c r="U201" s="337"/>
      <c r="V201" s="337"/>
      <c r="W201" s="337"/>
      <c r="X201" s="337"/>
      <c r="Y201" s="337"/>
      <c r="Z201" s="337"/>
    </row>
    <row r="202">
      <c r="A202" s="337"/>
      <c r="B202" s="337"/>
      <c r="C202" s="337"/>
      <c r="D202" s="337"/>
      <c r="E202" s="337"/>
      <c r="F202" s="337"/>
      <c r="G202" s="337"/>
      <c r="H202" s="337"/>
      <c r="I202" s="337"/>
      <c r="J202" s="337"/>
      <c r="K202" s="337"/>
      <c r="L202" s="337"/>
      <c r="M202" s="337"/>
      <c r="N202" s="337"/>
      <c r="O202" s="337"/>
      <c r="P202" s="337"/>
      <c r="Q202" s="337"/>
      <c r="R202" s="337"/>
      <c r="S202" s="337"/>
      <c r="T202" s="337"/>
      <c r="U202" s="337"/>
      <c r="V202" s="337"/>
      <c r="W202" s="337"/>
      <c r="X202" s="337"/>
      <c r="Y202" s="337"/>
      <c r="Z202" s="337"/>
    </row>
    <row r="203">
      <c r="A203" s="337"/>
      <c r="B203" s="337"/>
      <c r="C203" s="337"/>
      <c r="D203" s="337"/>
      <c r="E203" s="337"/>
      <c r="F203" s="337"/>
      <c r="G203" s="337"/>
      <c r="H203" s="337"/>
      <c r="I203" s="337"/>
      <c r="J203" s="337"/>
      <c r="K203" s="337"/>
      <c r="L203" s="337"/>
      <c r="M203" s="337"/>
      <c r="N203" s="337"/>
      <c r="O203" s="337"/>
      <c r="P203" s="337"/>
      <c r="Q203" s="337"/>
      <c r="R203" s="337"/>
      <c r="S203" s="337"/>
      <c r="T203" s="337"/>
      <c r="U203" s="337"/>
      <c r="V203" s="337"/>
      <c r="W203" s="337"/>
      <c r="X203" s="337"/>
      <c r="Y203" s="337"/>
      <c r="Z203" s="337"/>
    </row>
    <row r="204">
      <c r="A204" s="337"/>
      <c r="B204" s="337"/>
      <c r="C204" s="337"/>
      <c r="D204" s="337"/>
      <c r="E204" s="337"/>
      <c r="F204" s="337"/>
      <c r="G204" s="337"/>
      <c r="H204" s="337"/>
      <c r="I204" s="337"/>
      <c r="J204" s="337"/>
      <c r="K204" s="337"/>
      <c r="L204" s="337"/>
      <c r="M204" s="337"/>
      <c r="N204" s="337"/>
      <c r="O204" s="337"/>
      <c r="P204" s="337"/>
      <c r="Q204" s="337"/>
      <c r="R204" s="337"/>
      <c r="S204" s="337"/>
      <c r="T204" s="337"/>
      <c r="U204" s="337"/>
      <c r="V204" s="337"/>
      <c r="W204" s="337"/>
      <c r="X204" s="337"/>
      <c r="Y204" s="337"/>
      <c r="Z204" s="337"/>
    </row>
    <row r="205">
      <c r="A205" s="337"/>
      <c r="B205" s="337"/>
      <c r="C205" s="337"/>
      <c r="D205" s="337"/>
      <c r="E205" s="337"/>
      <c r="F205" s="337"/>
      <c r="G205" s="337"/>
      <c r="H205" s="337"/>
      <c r="I205" s="337"/>
      <c r="J205" s="337"/>
      <c r="K205" s="337"/>
      <c r="L205" s="337"/>
      <c r="M205" s="337"/>
      <c r="N205" s="337"/>
      <c r="O205" s="337"/>
      <c r="P205" s="337"/>
      <c r="Q205" s="337"/>
      <c r="R205" s="337"/>
      <c r="S205" s="337"/>
      <c r="T205" s="337"/>
      <c r="U205" s="337"/>
      <c r="V205" s="337"/>
      <c r="W205" s="337"/>
      <c r="X205" s="337"/>
      <c r="Y205" s="337"/>
      <c r="Z205" s="337"/>
    </row>
    <row r="206">
      <c r="A206" s="337"/>
      <c r="B206" s="337"/>
      <c r="C206" s="337"/>
      <c r="D206" s="337"/>
      <c r="E206" s="337"/>
      <c r="F206" s="337"/>
      <c r="G206" s="337"/>
      <c r="H206" s="337"/>
      <c r="I206" s="337"/>
      <c r="J206" s="337"/>
      <c r="K206" s="337"/>
      <c r="L206" s="337"/>
      <c r="M206" s="337"/>
      <c r="N206" s="337"/>
      <c r="O206" s="337"/>
      <c r="P206" s="337"/>
      <c r="Q206" s="337"/>
      <c r="R206" s="337"/>
      <c r="S206" s="337"/>
      <c r="T206" s="337"/>
      <c r="U206" s="337"/>
      <c r="V206" s="337"/>
      <c r="W206" s="337"/>
      <c r="X206" s="337"/>
      <c r="Y206" s="337"/>
      <c r="Z206" s="337"/>
    </row>
    <row r="207">
      <c r="A207" s="337"/>
      <c r="B207" s="337"/>
      <c r="C207" s="337"/>
      <c r="D207" s="337"/>
      <c r="E207" s="337"/>
      <c r="F207" s="337"/>
      <c r="G207" s="337"/>
      <c r="H207" s="337"/>
      <c r="I207" s="337"/>
      <c r="J207" s="337"/>
      <c r="K207" s="337"/>
      <c r="L207" s="337"/>
      <c r="M207" s="337"/>
      <c r="N207" s="337"/>
      <c r="O207" s="337"/>
      <c r="P207" s="337"/>
      <c r="Q207" s="337"/>
      <c r="R207" s="337"/>
      <c r="S207" s="337"/>
      <c r="T207" s="337"/>
      <c r="U207" s="337"/>
      <c r="V207" s="337"/>
      <c r="W207" s="337"/>
      <c r="X207" s="337"/>
      <c r="Y207" s="337"/>
      <c r="Z207" s="337"/>
    </row>
    <row r="208">
      <c r="A208" s="337"/>
      <c r="B208" s="337"/>
      <c r="C208" s="337"/>
      <c r="D208" s="337"/>
      <c r="E208" s="337"/>
      <c r="F208" s="337"/>
      <c r="G208" s="337"/>
      <c r="H208" s="337"/>
      <c r="I208" s="337"/>
      <c r="J208" s="337"/>
      <c r="K208" s="337"/>
      <c r="L208" s="337"/>
      <c r="M208" s="337"/>
      <c r="N208" s="337"/>
      <c r="O208" s="337"/>
      <c r="P208" s="337"/>
      <c r="Q208" s="337"/>
      <c r="R208" s="337"/>
      <c r="S208" s="337"/>
      <c r="T208" s="337"/>
      <c r="U208" s="337"/>
      <c r="V208" s="337"/>
      <c r="W208" s="337"/>
      <c r="X208" s="337"/>
      <c r="Y208" s="337"/>
      <c r="Z208" s="337"/>
    </row>
    <row r="209">
      <c r="A209" s="337"/>
      <c r="B209" s="337"/>
      <c r="C209" s="337"/>
      <c r="D209" s="337"/>
      <c r="E209" s="337"/>
      <c r="F209" s="337"/>
      <c r="G209" s="337"/>
      <c r="H209" s="337"/>
      <c r="I209" s="337"/>
      <c r="J209" s="337"/>
      <c r="K209" s="337"/>
      <c r="L209" s="337"/>
      <c r="M209" s="337"/>
      <c r="N209" s="337"/>
      <c r="O209" s="337"/>
      <c r="P209" s="337"/>
      <c r="Q209" s="337"/>
      <c r="R209" s="337"/>
      <c r="S209" s="337"/>
      <c r="T209" s="337"/>
      <c r="U209" s="337"/>
      <c r="V209" s="337"/>
      <c r="W209" s="337"/>
      <c r="X209" s="337"/>
      <c r="Y209" s="337"/>
      <c r="Z209" s="337"/>
    </row>
    <row r="210">
      <c r="A210" s="337"/>
      <c r="B210" s="337"/>
      <c r="C210" s="337"/>
      <c r="D210" s="337"/>
      <c r="E210" s="337"/>
      <c r="F210" s="337"/>
      <c r="G210" s="337"/>
      <c r="H210" s="337"/>
      <c r="I210" s="337"/>
      <c r="J210" s="337"/>
      <c r="K210" s="337"/>
      <c r="L210" s="337"/>
      <c r="M210" s="337"/>
      <c r="N210" s="337"/>
      <c r="O210" s="337"/>
      <c r="P210" s="337"/>
      <c r="Q210" s="337"/>
      <c r="R210" s="337"/>
      <c r="S210" s="337"/>
      <c r="T210" s="337"/>
      <c r="U210" s="337"/>
      <c r="V210" s="337"/>
      <c r="W210" s="337"/>
      <c r="X210" s="337"/>
      <c r="Y210" s="337"/>
      <c r="Z210" s="337"/>
    </row>
    <row r="211">
      <c r="A211" s="337"/>
      <c r="B211" s="337"/>
      <c r="C211" s="337"/>
      <c r="D211" s="337"/>
      <c r="E211" s="337"/>
      <c r="F211" s="337"/>
      <c r="G211" s="337"/>
      <c r="H211" s="337"/>
      <c r="I211" s="337"/>
      <c r="J211" s="337"/>
      <c r="K211" s="337"/>
      <c r="L211" s="337"/>
      <c r="M211" s="337"/>
      <c r="N211" s="337"/>
      <c r="O211" s="337"/>
      <c r="P211" s="337"/>
      <c r="Q211" s="337"/>
      <c r="R211" s="337"/>
      <c r="S211" s="337"/>
      <c r="T211" s="337"/>
      <c r="U211" s="337"/>
      <c r="V211" s="337"/>
      <c r="W211" s="337"/>
      <c r="X211" s="337"/>
      <c r="Y211" s="337"/>
      <c r="Z211" s="337"/>
    </row>
    <row r="212">
      <c r="A212" s="337"/>
      <c r="B212" s="337"/>
      <c r="C212" s="337"/>
      <c r="D212" s="337"/>
      <c r="E212" s="337"/>
      <c r="F212" s="337"/>
      <c r="G212" s="337"/>
      <c r="H212" s="337"/>
      <c r="I212" s="337"/>
      <c r="J212" s="337"/>
      <c r="K212" s="337"/>
      <c r="L212" s="337"/>
      <c r="M212" s="337"/>
      <c r="N212" s="337"/>
      <c r="O212" s="337"/>
      <c r="P212" s="337"/>
      <c r="Q212" s="337"/>
      <c r="R212" s="337"/>
      <c r="S212" s="337"/>
      <c r="T212" s="337"/>
      <c r="U212" s="337"/>
      <c r="V212" s="337"/>
      <c r="W212" s="337"/>
      <c r="X212" s="337"/>
      <c r="Y212" s="337"/>
      <c r="Z212" s="337"/>
    </row>
    <row r="213">
      <c r="A213" s="337"/>
      <c r="B213" s="337"/>
      <c r="C213" s="337"/>
      <c r="D213" s="337"/>
      <c r="E213" s="337"/>
      <c r="F213" s="337"/>
      <c r="G213" s="337"/>
      <c r="H213" s="337"/>
      <c r="I213" s="337"/>
      <c r="J213" s="337"/>
      <c r="K213" s="337"/>
      <c r="L213" s="337"/>
      <c r="M213" s="337"/>
      <c r="N213" s="337"/>
      <c r="O213" s="337"/>
      <c r="P213" s="337"/>
      <c r="Q213" s="337"/>
      <c r="R213" s="337"/>
      <c r="S213" s="337"/>
      <c r="T213" s="337"/>
      <c r="U213" s="337"/>
      <c r="V213" s="337"/>
      <c r="W213" s="337"/>
      <c r="X213" s="337"/>
      <c r="Y213" s="337"/>
      <c r="Z213" s="337"/>
    </row>
    <row r="214">
      <c r="A214" s="337"/>
      <c r="B214" s="337"/>
      <c r="C214" s="337"/>
      <c r="D214" s="337"/>
      <c r="E214" s="337"/>
      <c r="F214" s="337"/>
      <c r="G214" s="337"/>
      <c r="H214" s="337"/>
      <c r="I214" s="337"/>
      <c r="J214" s="337"/>
      <c r="K214" s="337"/>
      <c r="L214" s="337"/>
      <c r="M214" s="337"/>
      <c r="N214" s="337"/>
      <c r="O214" s="337"/>
      <c r="P214" s="337"/>
      <c r="Q214" s="337"/>
      <c r="R214" s="337"/>
      <c r="S214" s="337"/>
      <c r="T214" s="337"/>
      <c r="U214" s="337"/>
      <c r="V214" s="337"/>
      <c r="W214" s="337"/>
      <c r="X214" s="337"/>
      <c r="Y214" s="337"/>
      <c r="Z214" s="337"/>
    </row>
    <row r="215">
      <c r="A215" s="337"/>
      <c r="B215" s="337"/>
      <c r="C215" s="337"/>
      <c r="D215" s="337"/>
      <c r="E215" s="337"/>
      <c r="F215" s="337"/>
      <c r="G215" s="337"/>
      <c r="H215" s="337"/>
      <c r="I215" s="337"/>
      <c r="J215" s="337"/>
      <c r="K215" s="337"/>
      <c r="L215" s="337"/>
      <c r="M215" s="337"/>
      <c r="N215" s="337"/>
      <c r="O215" s="337"/>
      <c r="P215" s="337"/>
      <c r="Q215" s="337"/>
      <c r="R215" s="337"/>
      <c r="S215" s="337"/>
      <c r="T215" s="337"/>
      <c r="U215" s="337"/>
      <c r="V215" s="337"/>
      <c r="W215" s="337"/>
      <c r="X215" s="337"/>
      <c r="Y215" s="337"/>
      <c r="Z215" s="337"/>
    </row>
    <row r="216">
      <c r="A216" s="337"/>
      <c r="B216" s="337"/>
      <c r="C216" s="337"/>
      <c r="D216" s="337"/>
      <c r="E216" s="337"/>
      <c r="F216" s="337"/>
      <c r="G216" s="337"/>
      <c r="H216" s="337"/>
      <c r="I216" s="337"/>
      <c r="J216" s="337"/>
      <c r="K216" s="337"/>
      <c r="L216" s="337"/>
      <c r="M216" s="337"/>
      <c r="N216" s="337"/>
      <c r="O216" s="337"/>
      <c r="P216" s="337"/>
      <c r="Q216" s="337"/>
      <c r="R216" s="337"/>
      <c r="S216" s="337"/>
      <c r="T216" s="337"/>
      <c r="U216" s="337"/>
      <c r="V216" s="337"/>
      <c r="W216" s="337"/>
      <c r="X216" s="337"/>
      <c r="Y216" s="337"/>
      <c r="Z216" s="337"/>
    </row>
    <row r="217">
      <c r="A217" s="337"/>
      <c r="B217" s="337"/>
      <c r="C217" s="337"/>
      <c r="D217" s="337"/>
      <c r="E217" s="337"/>
      <c r="F217" s="337"/>
      <c r="G217" s="337"/>
      <c r="H217" s="337"/>
      <c r="I217" s="337"/>
      <c r="J217" s="337"/>
      <c r="K217" s="337"/>
      <c r="L217" s="337"/>
      <c r="M217" s="337"/>
      <c r="N217" s="337"/>
      <c r="O217" s="337"/>
      <c r="P217" s="337"/>
      <c r="Q217" s="337"/>
      <c r="R217" s="337"/>
      <c r="S217" s="337"/>
      <c r="T217" s="337"/>
      <c r="U217" s="337"/>
      <c r="V217" s="337"/>
      <c r="W217" s="337"/>
      <c r="X217" s="337"/>
      <c r="Y217" s="337"/>
      <c r="Z217" s="337"/>
    </row>
    <row r="218">
      <c r="A218" s="337"/>
      <c r="B218" s="337"/>
      <c r="C218" s="337"/>
      <c r="D218" s="337"/>
      <c r="E218" s="337"/>
      <c r="F218" s="337"/>
      <c r="G218" s="337"/>
      <c r="H218" s="337"/>
      <c r="I218" s="337"/>
      <c r="J218" s="337"/>
      <c r="K218" s="337"/>
      <c r="L218" s="337"/>
      <c r="M218" s="337"/>
      <c r="N218" s="337"/>
      <c r="O218" s="337"/>
      <c r="P218" s="337"/>
      <c r="Q218" s="337"/>
      <c r="R218" s="337"/>
      <c r="S218" s="337"/>
      <c r="T218" s="337"/>
      <c r="U218" s="337"/>
      <c r="V218" s="337"/>
      <c r="W218" s="337"/>
      <c r="X218" s="337"/>
      <c r="Y218" s="337"/>
      <c r="Z218" s="337"/>
    </row>
    <row r="219">
      <c r="A219" s="337"/>
      <c r="B219" s="337"/>
      <c r="C219" s="337"/>
      <c r="D219" s="337"/>
      <c r="E219" s="337"/>
      <c r="F219" s="337"/>
      <c r="G219" s="337"/>
      <c r="H219" s="337"/>
      <c r="I219" s="337"/>
      <c r="J219" s="337"/>
      <c r="K219" s="337"/>
      <c r="L219" s="337"/>
      <c r="M219" s="337"/>
      <c r="N219" s="337"/>
      <c r="O219" s="337"/>
      <c r="P219" s="337"/>
      <c r="Q219" s="337"/>
      <c r="R219" s="337"/>
      <c r="S219" s="337"/>
      <c r="T219" s="337"/>
      <c r="U219" s="337"/>
      <c r="V219" s="337"/>
      <c r="W219" s="337"/>
      <c r="X219" s="337"/>
      <c r="Y219" s="337"/>
      <c r="Z219" s="337"/>
    </row>
    <row r="220">
      <c r="A220" s="337"/>
      <c r="B220" s="337"/>
      <c r="C220" s="337"/>
      <c r="D220" s="337"/>
      <c r="E220" s="337"/>
      <c r="F220" s="337"/>
      <c r="G220" s="337"/>
      <c r="H220" s="337"/>
      <c r="I220" s="337"/>
      <c r="J220" s="337"/>
      <c r="K220" s="337"/>
      <c r="L220" s="337"/>
      <c r="M220" s="337"/>
      <c r="N220" s="337"/>
      <c r="O220" s="337"/>
      <c r="P220" s="337"/>
      <c r="Q220" s="337"/>
      <c r="R220" s="337"/>
      <c r="S220" s="337"/>
      <c r="T220" s="337"/>
      <c r="U220" s="337"/>
      <c r="V220" s="337"/>
      <c r="W220" s="337"/>
      <c r="X220" s="337"/>
      <c r="Y220" s="337"/>
      <c r="Z220" s="337"/>
    </row>
    <row r="221">
      <c r="A221" s="337"/>
      <c r="B221" s="337"/>
      <c r="C221" s="337"/>
      <c r="D221" s="337"/>
      <c r="E221" s="337"/>
      <c r="F221" s="337"/>
      <c r="G221" s="337"/>
      <c r="H221" s="337"/>
      <c r="I221" s="337"/>
      <c r="J221" s="337"/>
      <c r="K221" s="337"/>
      <c r="L221" s="337"/>
      <c r="M221" s="337"/>
      <c r="N221" s="337"/>
      <c r="O221" s="337"/>
      <c r="P221" s="337"/>
      <c r="Q221" s="337"/>
      <c r="R221" s="337"/>
      <c r="S221" s="337"/>
      <c r="T221" s="337"/>
      <c r="U221" s="337"/>
      <c r="V221" s="337"/>
      <c r="W221" s="337"/>
      <c r="X221" s="337"/>
      <c r="Y221" s="337"/>
      <c r="Z221" s="337"/>
    </row>
    <row r="222">
      <c r="A222" s="337"/>
      <c r="B222" s="337"/>
      <c r="C222" s="337"/>
      <c r="D222" s="337"/>
      <c r="E222" s="337"/>
      <c r="F222" s="337"/>
      <c r="G222" s="337"/>
      <c r="H222" s="337"/>
      <c r="I222" s="337"/>
      <c r="J222" s="337"/>
      <c r="K222" s="337"/>
      <c r="L222" s="337"/>
      <c r="M222" s="337"/>
      <c r="N222" s="337"/>
      <c r="O222" s="337"/>
      <c r="P222" s="337"/>
      <c r="Q222" s="337"/>
      <c r="R222" s="337"/>
      <c r="S222" s="337"/>
      <c r="T222" s="337"/>
      <c r="U222" s="337"/>
      <c r="V222" s="337"/>
      <c r="W222" s="337"/>
      <c r="X222" s="337"/>
      <c r="Y222" s="337"/>
      <c r="Z222" s="337"/>
    </row>
    <row r="223">
      <c r="A223" s="337"/>
      <c r="B223" s="337"/>
      <c r="C223" s="337"/>
      <c r="D223" s="337"/>
      <c r="E223" s="337"/>
      <c r="F223" s="337"/>
      <c r="G223" s="337"/>
      <c r="H223" s="337"/>
      <c r="I223" s="337"/>
      <c r="J223" s="337"/>
      <c r="K223" s="337"/>
      <c r="L223" s="337"/>
      <c r="M223" s="337"/>
      <c r="N223" s="337"/>
      <c r="O223" s="337"/>
      <c r="P223" s="337"/>
      <c r="Q223" s="337"/>
      <c r="R223" s="337"/>
      <c r="S223" s="337"/>
      <c r="T223" s="337"/>
      <c r="U223" s="337"/>
      <c r="V223" s="337"/>
      <c r="W223" s="337"/>
      <c r="X223" s="337"/>
      <c r="Y223" s="337"/>
      <c r="Z223" s="337"/>
    </row>
    <row r="224">
      <c r="A224" s="337"/>
      <c r="B224" s="337"/>
      <c r="C224" s="337"/>
      <c r="D224" s="337"/>
      <c r="E224" s="337"/>
      <c r="F224" s="337"/>
      <c r="G224" s="337"/>
      <c r="H224" s="337"/>
      <c r="I224" s="337"/>
      <c r="J224" s="337"/>
      <c r="K224" s="337"/>
      <c r="L224" s="337"/>
      <c r="M224" s="337"/>
      <c r="N224" s="337"/>
      <c r="O224" s="337"/>
      <c r="P224" s="337"/>
      <c r="Q224" s="337"/>
      <c r="R224" s="337"/>
      <c r="S224" s="337"/>
      <c r="T224" s="337"/>
      <c r="U224" s="337"/>
      <c r="V224" s="337"/>
      <c r="W224" s="337"/>
      <c r="X224" s="337"/>
      <c r="Y224" s="337"/>
      <c r="Z224" s="337"/>
    </row>
    <row r="225">
      <c r="A225" s="337"/>
      <c r="B225" s="337"/>
      <c r="C225" s="337"/>
      <c r="D225" s="337"/>
      <c r="E225" s="337"/>
      <c r="F225" s="337"/>
      <c r="G225" s="337"/>
      <c r="H225" s="337"/>
      <c r="I225" s="337"/>
      <c r="J225" s="337"/>
      <c r="K225" s="337"/>
      <c r="L225" s="337"/>
      <c r="M225" s="337"/>
      <c r="N225" s="337"/>
      <c r="O225" s="337"/>
      <c r="P225" s="337"/>
      <c r="Q225" s="337"/>
      <c r="R225" s="337"/>
      <c r="S225" s="337"/>
      <c r="T225" s="337"/>
      <c r="U225" s="337"/>
      <c r="V225" s="337"/>
      <c r="W225" s="337"/>
      <c r="X225" s="337"/>
      <c r="Y225" s="337"/>
      <c r="Z225" s="337"/>
    </row>
    <row r="226">
      <c r="A226" s="337"/>
      <c r="B226" s="337"/>
      <c r="C226" s="337"/>
      <c r="D226" s="337"/>
      <c r="E226" s="337"/>
      <c r="F226" s="337"/>
      <c r="G226" s="337"/>
      <c r="H226" s="337"/>
      <c r="I226" s="337"/>
      <c r="J226" s="337"/>
      <c r="K226" s="337"/>
      <c r="L226" s="337"/>
      <c r="M226" s="337"/>
      <c r="N226" s="337"/>
      <c r="O226" s="337"/>
      <c r="P226" s="337"/>
      <c r="Q226" s="337"/>
      <c r="R226" s="337"/>
      <c r="S226" s="337"/>
      <c r="T226" s="337"/>
      <c r="U226" s="337"/>
      <c r="V226" s="337"/>
      <c r="W226" s="337"/>
      <c r="X226" s="337"/>
      <c r="Y226" s="337"/>
      <c r="Z226" s="337"/>
    </row>
    <row r="227">
      <c r="A227" s="337"/>
      <c r="B227" s="337"/>
      <c r="C227" s="337"/>
      <c r="D227" s="337"/>
      <c r="E227" s="337"/>
      <c r="F227" s="337"/>
      <c r="G227" s="337"/>
      <c r="H227" s="337"/>
      <c r="I227" s="337"/>
      <c r="J227" s="337"/>
      <c r="K227" s="337"/>
      <c r="L227" s="337"/>
      <c r="M227" s="337"/>
      <c r="N227" s="337"/>
      <c r="O227" s="337"/>
      <c r="P227" s="337"/>
      <c r="Q227" s="337"/>
      <c r="R227" s="337"/>
      <c r="S227" s="337"/>
      <c r="T227" s="337"/>
      <c r="U227" s="337"/>
      <c r="V227" s="337"/>
      <c r="W227" s="337"/>
      <c r="X227" s="337"/>
      <c r="Y227" s="337"/>
      <c r="Z227" s="337"/>
    </row>
    <row r="228">
      <c r="A228" s="337"/>
      <c r="B228" s="337"/>
      <c r="C228" s="337"/>
      <c r="D228" s="337"/>
      <c r="E228" s="337"/>
      <c r="F228" s="337"/>
      <c r="G228" s="337"/>
      <c r="H228" s="337"/>
      <c r="I228" s="337"/>
      <c r="J228" s="337"/>
      <c r="K228" s="337"/>
      <c r="L228" s="337"/>
      <c r="M228" s="337"/>
      <c r="N228" s="337"/>
      <c r="O228" s="337"/>
      <c r="P228" s="337"/>
      <c r="Q228" s="337"/>
      <c r="R228" s="337"/>
      <c r="S228" s="337"/>
      <c r="T228" s="337"/>
      <c r="U228" s="337"/>
      <c r="V228" s="337"/>
      <c r="W228" s="337"/>
      <c r="X228" s="337"/>
      <c r="Y228" s="337"/>
      <c r="Z228" s="337"/>
    </row>
    <row r="229">
      <c r="A229" s="337"/>
      <c r="B229" s="337"/>
      <c r="C229" s="337"/>
      <c r="D229" s="337"/>
      <c r="E229" s="337"/>
      <c r="F229" s="337"/>
      <c r="G229" s="337"/>
      <c r="H229" s="337"/>
      <c r="I229" s="337"/>
      <c r="J229" s="337"/>
      <c r="K229" s="337"/>
      <c r="L229" s="337"/>
      <c r="M229" s="337"/>
      <c r="N229" s="337"/>
      <c r="O229" s="337"/>
      <c r="P229" s="337"/>
      <c r="Q229" s="337"/>
      <c r="R229" s="337"/>
      <c r="S229" s="337"/>
      <c r="T229" s="337"/>
      <c r="U229" s="337"/>
      <c r="V229" s="337"/>
      <c r="W229" s="337"/>
      <c r="X229" s="337"/>
      <c r="Y229" s="337"/>
      <c r="Z229" s="337"/>
    </row>
    <row r="230">
      <c r="A230" s="337"/>
      <c r="B230" s="337"/>
      <c r="C230" s="337"/>
      <c r="D230" s="337"/>
      <c r="E230" s="337"/>
      <c r="F230" s="337"/>
      <c r="G230" s="337"/>
      <c r="H230" s="337"/>
      <c r="I230" s="337"/>
      <c r="J230" s="337"/>
      <c r="K230" s="337"/>
      <c r="L230" s="337"/>
      <c r="M230" s="337"/>
      <c r="N230" s="337"/>
      <c r="O230" s="337"/>
      <c r="P230" s="337"/>
      <c r="Q230" s="337"/>
      <c r="R230" s="337"/>
      <c r="S230" s="337"/>
      <c r="T230" s="337"/>
      <c r="U230" s="337"/>
      <c r="V230" s="337"/>
      <c r="W230" s="337"/>
      <c r="X230" s="337"/>
      <c r="Y230" s="337"/>
      <c r="Z230" s="337"/>
    </row>
    <row r="231">
      <c r="A231" s="337"/>
      <c r="B231" s="337"/>
      <c r="C231" s="337"/>
      <c r="D231" s="337"/>
      <c r="E231" s="337"/>
      <c r="F231" s="337"/>
      <c r="G231" s="337"/>
      <c r="H231" s="337"/>
      <c r="I231" s="337"/>
      <c r="J231" s="337"/>
      <c r="K231" s="337"/>
      <c r="L231" s="337"/>
      <c r="M231" s="337"/>
      <c r="N231" s="337"/>
      <c r="O231" s="337"/>
      <c r="P231" s="337"/>
      <c r="Q231" s="337"/>
      <c r="R231" s="337"/>
      <c r="S231" s="337"/>
      <c r="T231" s="337"/>
      <c r="U231" s="337"/>
      <c r="V231" s="337"/>
      <c r="W231" s="337"/>
      <c r="X231" s="337"/>
      <c r="Y231" s="337"/>
      <c r="Z231" s="337"/>
    </row>
    <row r="232">
      <c r="A232" s="337"/>
      <c r="B232" s="337"/>
      <c r="C232" s="337"/>
      <c r="D232" s="337"/>
      <c r="E232" s="337"/>
      <c r="F232" s="337"/>
      <c r="G232" s="337"/>
      <c r="H232" s="337"/>
      <c r="I232" s="337"/>
      <c r="J232" s="337"/>
      <c r="K232" s="337"/>
      <c r="L232" s="337"/>
      <c r="M232" s="337"/>
      <c r="N232" s="337"/>
      <c r="O232" s="337"/>
      <c r="P232" s="337"/>
      <c r="Q232" s="337"/>
      <c r="R232" s="337"/>
      <c r="S232" s="337"/>
      <c r="T232" s="337"/>
      <c r="U232" s="337"/>
      <c r="V232" s="337"/>
      <c r="W232" s="337"/>
      <c r="X232" s="337"/>
      <c r="Y232" s="337"/>
      <c r="Z232" s="337"/>
    </row>
    <row r="233">
      <c r="A233" s="337"/>
      <c r="B233" s="337"/>
      <c r="C233" s="337"/>
      <c r="D233" s="337"/>
      <c r="E233" s="337"/>
      <c r="F233" s="337"/>
      <c r="G233" s="337"/>
      <c r="H233" s="337"/>
      <c r="I233" s="337"/>
      <c r="J233" s="337"/>
      <c r="K233" s="337"/>
      <c r="L233" s="337"/>
      <c r="M233" s="337"/>
      <c r="N233" s="337"/>
      <c r="O233" s="337"/>
      <c r="P233" s="337"/>
      <c r="Q233" s="337"/>
      <c r="R233" s="337"/>
      <c r="S233" s="337"/>
      <c r="T233" s="337"/>
      <c r="U233" s="337"/>
      <c r="V233" s="337"/>
      <c r="W233" s="337"/>
      <c r="X233" s="337"/>
      <c r="Y233" s="337"/>
      <c r="Z233" s="337"/>
    </row>
    <row r="234">
      <c r="A234" s="337"/>
      <c r="B234" s="337"/>
      <c r="C234" s="337"/>
      <c r="D234" s="337"/>
      <c r="E234" s="337"/>
      <c r="F234" s="337"/>
      <c r="G234" s="337"/>
      <c r="H234" s="337"/>
      <c r="I234" s="337"/>
      <c r="J234" s="337"/>
      <c r="K234" s="337"/>
      <c r="L234" s="337"/>
      <c r="M234" s="337"/>
      <c r="N234" s="337"/>
      <c r="O234" s="337"/>
      <c r="P234" s="337"/>
      <c r="Q234" s="337"/>
      <c r="R234" s="337"/>
      <c r="S234" s="337"/>
      <c r="T234" s="337"/>
      <c r="U234" s="337"/>
      <c r="V234" s="337"/>
      <c r="W234" s="337"/>
      <c r="X234" s="337"/>
      <c r="Y234" s="337"/>
      <c r="Z234" s="337"/>
    </row>
    <row r="235">
      <c r="A235" s="337"/>
      <c r="B235" s="337"/>
      <c r="C235" s="337"/>
      <c r="D235" s="337"/>
      <c r="E235" s="337"/>
      <c r="F235" s="337"/>
      <c r="G235" s="337"/>
      <c r="H235" s="337"/>
      <c r="I235" s="337"/>
      <c r="J235" s="337"/>
      <c r="K235" s="337"/>
      <c r="L235" s="337"/>
      <c r="M235" s="337"/>
      <c r="N235" s="337"/>
      <c r="O235" s="337"/>
      <c r="P235" s="337"/>
      <c r="Q235" s="337"/>
      <c r="R235" s="337"/>
      <c r="S235" s="337"/>
      <c r="T235" s="337"/>
      <c r="U235" s="337"/>
      <c r="V235" s="337"/>
      <c r="W235" s="337"/>
      <c r="X235" s="337"/>
      <c r="Y235" s="337"/>
      <c r="Z235" s="337"/>
    </row>
    <row r="236">
      <c r="A236" s="337"/>
      <c r="B236" s="337"/>
      <c r="C236" s="337"/>
      <c r="D236" s="337"/>
      <c r="E236" s="337"/>
      <c r="F236" s="337"/>
      <c r="G236" s="337"/>
      <c r="H236" s="337"/>
      <c r="I236" s="337"/>
      <c r="J236" s="337"/>
      <c r="K236" s="337"/>
      <c r="L236" s="337"/>
      <c r="M236" s="337"/>
      <c r="N236" s="337"/>
      <c r="O236" s="337"/>
      <c r="P236" s="337"/>
      <c r="Q236" s="337"/>
      <c r="R236" s="337"/>
      <c r="S236" s="337"/>
      <c r="T236" s="337"/>
      <c r="U236" s="337"/>
      <c r="V236" s="337"/>
      <c r="W236" s="337"/>
      <c r="X236" s="337"/>
      <c r="Y236" s="337"/>
      <c r="Z236" s="337"/>
    </row>
    <row r="237">
      <c r="A237" s="337"/>
      <c r="B237" s="337"/>
      <c r="C237" s="337"/>
      <c r="D237" s="337"/>
      <c r="E237" s="337"/>
      <c r="F237" s="337"/>
      <c r="G237" s="337"/>
      <c r="H237" s="337"/>
      <c r="I237" s="337"/>
      <c r="J237" s="337"/>
      <c r="K237" s="337"/>
      <c r="L237" s="337"/>
      <c r="M237" s="337"/>
      <c r="N237" s="337"/>
      <c r="O237" s="337"/>
      <c r="P237" s="337"/>
      <c r="Q237" s="337"/>
      <c r="R237" s="337"/>
      <c r="S237" s="337"/>
      <c r="T237" s="337"/>
      <c r="U237" s="337"/>
      <c r="V237" s="337"/>
      <c r="W237" s="337"/>
      <c r="X237" s="337"/>
      <c r="Y237" s="337"/>
      <c r="Z237" s="337"/>
    </row>
    <row r="238">
      <c r="A238" s="337"/>
      <c r="B238" s="337"/>
      <c r="C238" s="337"/>
      <c r="D238" s="337"/>
      <c r="E238" s="337"/>
      <c r="F238" s="337"/>
      <c r="G238" s="337"/>
      <c r="H238" s="337"/>
      <c r="I238" s="337"/>
      <c r="J238" s="337"/>
      <c r="K238" s="337"/>
      <c r="L238" s="337"/>
      <c r="M238" s="337"/>
      <c r="N238" s="337"/>
      <c r="O238" s="337"/>
      <c r="P238" s="337"/>
      <c r="Q238" s="337"/>
      <c r="R238" s="337"/>
      <c r="S238" s="337"/>
      <c r="T238" s="337"/>
      <c r="U238" s="337"/>
      <c r="V238" s="337"/>
      <c r="W238" s="337"/>
      <c r="X238" s="337"/>
      <c r="Y238" s="337"/>
      <c r="Z238" s="337"/>
    </row>
    <row r="239">
      <c r="A239" s="337"/>
      <c r="B239" s="337"/>
      <c r="C239" s="337"/>
      <c r="D239" s="337"/>
      <c r="E239" s="337"/>
      <c r="F239" s="337"/>
      <c r="G239" s="337"/>
      <c r="H239" s="337"/>
      <c r="I239" s="337"/>
      <c r="J239" s="337"/>
      <c r="K239" s="337"/>
      <c r="L239" s="337"/>
      <c r="M239" s="337"/>
      <c r="N239" s="337"/>
      <c r="O239" s="337"/>
      <c r="P239" s="337"/>
      <c r="Q239" s="337"/>
      <c r="R239" s="337"/>
      <c r="S239" s="337"/>
      <c r="T239" s="337"/>
      <c r="U239" s="337"/>
      <c r="V239" s="337"/>
      <c r="W239" s="337"/>
      <c r="X239" s="337"/>
      <c r="Y239" s="337"/>
      <c r="Z239" s="337"/>
    </row>
    <row r="240">
      <c r="A240" s="337"/>
      <c r="B240" s="337"/>
      <c r="C240" s="337"/>
      <c r="D240" s="337"/>
      <c r="E240" s="337"/>
      <c r="F240" s="337"/>
      <c r="G240" s="337"/>
      <c r="H240" s="337"/>
      <c r="I240" s="337"/>
      <c r="J240" s="337"/>
      <c r="K240" s="337"/>
      <c r="L240" s="337"/>
      <c r="M240" s="337"/>
      <c r="N240" s="337"/>
      <c r="O240" s="337"/>
      <c r="P240" s="337"/>
      <c r="Q240" s="337"/>
      <c r="R240" s="337"/>
      <c r="S240" s="337"/>
      <c r="T240" s="337"/>
      <c r="U240" s="337"/>
      <c r="V240" s="337"/>
      <c r="W240" s="337"/>
      <c r="X240" s="337"/>
      <c r="Y240" s="337"/>
      <c r="Z240" s="337"/>
    </row>
    <row r="241">
      <c r="A241" s="337"/>
      <c r="B241" s="337"/>
      <c r="C241" s="337"/>
      <c r="D241" s="337"/>
      <c r="E241" s="337"/>
      <c r="F241" s="337"/>
      <c r="G241" s="337"/>
      <c r="H241" s="337"/>
      <c r="I241" s="337"/>
      <c r="J241" s="337"/>
      <c r="K241" s="337"/>
      <c r="L241" s="337"/>
      <c r="M241" s="337"/>
      <c r="N241" s="337"/>
      <c r="O241" s="337"/>
      <c r="P241" s="337"/>
      <c r="Q241" s="337"/>
      <c r="R241" s="337"/>
      <c r="S241" s="337"/>
      <c r="T241" s="337"/>
      <c r="U241" s="337"/>
      <c r="V241" s="337"/>
      <c r="W241" s="337"/>
      <c r="X241" s="337"/>
      <c r="Y241" s="337"/>
      <c r="Z241" s="337"/>
    </row>
    <row r="242">
      <c r="A242" s="337"/>
      <c r="B242" s="337"/>
      <c r="C242" s="337"/>
      <c r="D242" s="337"/>
      <c r="E242" s="337"/>
      <c r="F242" s="337"/>
      <c r="G242" s="337"/>
      <c r="H242" s="337"/>
      <c r="I242" s="337"/>
      <c r="J242" s="337"/>
      <c r="K242" s="337"/>
      <c r="L242" s="337"/>
      <c r="M242" s="337"/>
      <c r="N242" s="337"/>
      <c r="O242" s="337"/>
      <c r="P242" s="337"/>
      <c r="Q242" s="337"/>
      <c r="R242" s="337"/>
      <c r="S242" s="337"/>
      <c r="T242" s="337"/>
      <c r="U242" s="337"/>
      <c r="V242" s="337"/>
      <c r="W242" s="337"/>
      <c r="X242" s="337"/>
      <c r="Y242" s="337"/>
      <c r="Z242" s="337"/>
    </row>
    <row r="243">
      <c r="A243" s="337"/>
      <c r="B243" s="337"/>
      <c r="C243" s="337"/>
      <c r="D243" s="337"/>
      <c r="E243" s="337"/>
      <c r="F243" s="337"/>
      <c r="G243" s="337"/>
      <c r="H243" s="337"/>
      <c r="I243" s="337"/>
      <c r="J243" s="337"/>
      <c r="K243" s="337"/>
      <c r="L243" s="337"/>
      <c r="M243" s="337"/>
      <c r="N243" s="337"/>
      <c r="O243" s="337"/>
      <c r="P243" s="337"/>
      <c r="Q243" s="337"/>
      <c r="R243" s="337"/>
      <c r="S243" s="337"/>
      <c r="T243" s="337"/>
      <c r="U243" s="337"/>
      <c r="V243" s="337"/>
      <c r="W243" s="337"/>
      <c r="X243" s="337"/>
      <c r="Y243" s="337"/>
      <c r="Z243" s="337"/>
    </row>
    <row r="244">
      <c r="A244" s="337"/>
      <c r="B244" s="337"/>
      <c r="C244" s="337"/>
      <c r="D244" s="337"/>
      <c r="E244" s="337"/>
      <c r="F244" s="337"/>
      <c r="G244" s="337"/>
      <c r="H244" s="337"/>
      <c r="I244" s="337"/>
      <c r="J244" s="337"/>
      <c r="K244" s="337"/>
      <c r="L244" s="337"/>
      <c r="M244" s="337"/>
      <c r="N244" s="337"/>
      <c r="O244" s="337"/>
      <c r="P244" s="337"/>
      <c r="Q244" s="337"/>
      <c r="R244" s="337"/>
      <c r="S244" s="337"/>
      <c r="T244" s="337"/>
      <c r="U244" s="337"/>
      <c r="V244" s="337"/>
      <c r="W244" s="337"/>
      <c r="X244" s="337"/>
      <c r="Y244" s="337"/>
      <c r="Z244" s="337"/>
    </row>
    <row r="245">
      <c r="A245" s="337"/>
      <c r="B245" s="337"/>
      <c r="C245" s="337"/>
      <c r="D245" s="337"/>
      <c r="E245" s="337"/>
      <c r="F245" s="337"/>
      <c r="G245" s="337"/>
      <c r="H245" s="337"/>
      <c r="I245" s="337"/>
      <c r="J245" s="337"/>
      <c r="K245" s="337"/>
      <c r="L245" s="337"/>
      <c r="M245" s="337"/>
      <c r="N245" s="337"/>
      <c r="O245" s="337"/>
      <c r="P245" s="337"/>
      <c r="Q245" s="337"/>
      <c r="R245" s="337"/>
      <c r="S245" s="337"/>
      <c r="T245" s="337"/>
      <c r="U245" s="337"/>
      <c r="V245" s="337"/>
      <c r="W245" s="337"/>
      <c r="X245" s="337"/>
      <c r="Y245" s="337"/>
      <c r="Z245" s="337"/>
    </row>
    <row r="246">
      <c r="A246" s="337"/>
      <c r="B246" s="337"/>
      <c r="C246" s="337"/>
      <c r="D246" s="337"/>
      <c r="E246" s="337"/>
      <c r="F246" s="337"/>
      <c r="G246" s="337"/>
      <c r="H246" s="337"/>
      <c r="I246" s="337"/>
      <c r="J246" s="337"/>
      <c r="K246" s="337"/>
      <c r="L246" s="337"/>
      <c r="M246" s="337"/>
      <c r="N246" s="337"/>
      <c r="O246" s="337"/>
      <c r="P246" s="337"/>
      <c r="Q246" s="337"/>
      <c r="R246" s="337"/>
      <c r="S246" s="337"/>
      <c r="T246" s="337"/>
      <c r="U246" s="337"/>
      <c r="V246" s="337"/>
      <c r="W246" s="337"/>
      <c r="X246" s="337"/>
      <c r="Y246" s="337"/>
      <c r="Z246" s="337"/>
    </row>
    <row r="247">
      <c r="A247" s="337"/>
      <c r="B247" s="337"/>
      <c r="C247" s="337"/>
      <c r="D247" s="337"/>
      <c r="E247" s="337"/>
      <c r="F247" s="337"/>
      <c r="G247" s="337"/>
      <c r="H247" s="337"/>
      <c r="I247" s="337"/>
      <c r="J247" s="337"/>
      <c r="K247" s="337"/>
      <c r="L247" s="337"/>
      <c r="M247" s="337"/>
      <c r="N247" s="337"/>
      <c r="O247" s="337"/>
      <c r="P247" s="337"/>
      <c r="Q247" s="337"/>
      <c r="R247" s="337"/>
      <c r="S247" s="337"/>
      <c r="T247" s="337"/>
      <c r="U247" s="337"/>
      <c r="V247" s="337"/>
      <c r="W247" s="337"/>
      <c r="X247" s="337"/>
      <c r="Y247" s="337"/>
      <c r="Z247" s="337"/>
    </row>
    <row r="248">
      <c r="A248" s="337"/>
      <c r="B248" s="337"/>
      <c r="C248" s="337"/>
      <c r="D248" s="337"/>
      <c r="E248" s="337"/>
      <c r="F248" s="337"/>
      <c r="G248" s="337"/>
      <c r="H248" s="337"/>
      <c r="I248" s="337"/>
      <c r="J248" s="337"/>
      <c r="K248" s="337"/>
      <c r="L248" s="337"/>
      <c r="M248" s="337"/>
      <c r="N248" s="337"/>
      <c r="O248" s="337"/>
      <c r="P248" s="337"/>
      <c r="Q248" s="337"/>
      <c r="R248" s="337"/>
      <c r="S248" s="337"/>
      <c r="T248" s="337"/>
      <c r="U248" s="337"/>
      <c r="V248" s="337"/>
      <c r="W248" s="337"/>
      <c r="X248" s="337"/>
      <c r="Y248" s="337"/>
      <c r="Z248" s="337"/>
    </row>
    <row r="249">
      <c r="A249" s="337"/>
      <c r="B249" s="337"/>
      <c r="C249" s="337"/>
      <c r="D249" s="337"/>
      <c r="E249" s="337"/>
      <c r="F249" s="337"/>
      <c r="G249" s="337"/>
      <c r="H249" s="337"/>
      <c r="I249" s="337"/>
      <c r="J249" s="337"/>
      <c r="K249" s="337"/>
      <c r="L249" s="337"/>
      <c r="M249" s="337"/>
      <c r="N249" s="337"/>
      <c r="O249" s="337"/>
      <c r="P249" s="337"/>
      <c r="Q249" s="337"/>
      <c r="R249" s="337"/>
      <c r="S249" s="337"/>
      <c r="T249" s="337"/>
      <c r="U249" s="337"/>
      <c r="V249" s="337"/>
      <c r="W249" s="337"/>
      <c r="X249" s="337"/>
      <c r="Y249" s="337"/>
      <c r="Z249" s="337"/>
    </row>
    <row r="250">
      <c r="A250" s="337"/>
      <c r="B250" s="337"/>
      <c r="C250" s="337"/>
      <c r="D250" s="337"/>
      <c r="E250" s="337"/>
      <c r="F250" s="337"/>
      <c r="G250" s="337"/>
      <c r="H250" s="337"/>
      <c r="I250" s="337"/>
      <c r="J250" s="337"/>
      <c r="K250" s="337"/>
      <c r="L250" s="337"/>
      <c r="M250" s="337"/>
      <c r="N250" s="337"/>
      <c r="O250" s="337"/>
      <c r="P250" s="337"/>
      <c r="Q250" s="337"/>
      <c r="R250" s="337"/>
      <c r="S250" s="337"/>
      <c r="T250" s="337"/>
      <c r="U250" s="337"/>
      <c r="V250" s="337"/>
      <c r="W250" s="337"/>
      <c r="X250" s="337"/>
      <c r="Y250" s="337"/>
      <c r="Z250" s="337"/>
    </row>
    <row r="251">
      <c r="A251" s="337"/>
      <c r="B251" s="337"/>
      <c r="C251" s="337"/>
      <c r="D251" s="337"/>
      <c r="E251" s="337"/>
      <c r="F251" s="337"/>
      <c r="G251" s="337"/>
      <c r="H251" s="337"/>
      <c r="I251" s="337"/>
      <c r="J251" s="337"/>
      <c r="K251" s="337"/>
      <c r="L251" s="337"/>
      <c r="M251" s="337"/>
      <c r="N251" s="337"/>
      <c r="O251" s="337"/>
      <c r="P251" s="337"/>
      <c r="Q251" s="337"/>
      <c r="R251" s="337"/>
      <c r="S251" s="337"/>
      <c r="T251" s="337"/>
      <c r="U251" s="337"/>
      <c r="V251" s="337"/>
      <c r="W251" s="337"/>
      <c r="X251" s="337"/>
      <c r="Y251" s="337"/>
      <c r="Z251" s="337"/>
    </row>
    <row r="252">
      <c r="A252" s="337"/>
      <c r="B252" s="337"/>
      <c r="C252" s="337"/>
      <c r="D252" s="337"/>
      <c r="E252" s="337"/>
      <c r="F252" s="337"/>
      <c r="G252" s="337"/>
      <c r="H252" s="337"/>
      <c r="I252" s="337"/>
      <c r="J252" s="337"/>
      <c r="K252" s="337"/>
      <c r="L252" s="337"/>
      <c r="M252" s="337"/>
      <c r="N252" s="337"/>
      <c r="O252" s="337"/>
      <c r="P252" s="337"/>
      <c r="Q252" s="337"/>
      <c r="R252" s="337"/>
      <c r="S252" s="337"/>
      <c r="T252" s="337"/>
      <c r="U252" s="337"/>
      <c r="V252" s="337"/>
      <c r="W252" s="337"/>
      <c r="X252" s="337"/>
      <c r="Y252" s="337"/>
      <c r="Z252" s="337"/>
    </row>
    <row r="253">
      <c r="A253" s="337"/>
      <c r="B253" s="337"/>
      <c r="C253" s="337"/>
      <c r="D253" s="337"/>
      <c r="E253" s="337"/>
      <c r="F253" s="337"/>
      <c r="G253" s="337"/>
      <c r="H253" s="337"/>
      <c r="I253" s="337"/>
      <c r="J253" s="337"/>
      <c r="K253" s="337"/>
      <c r="L253" s="337"/>
      <c r="M253" s="337"/>
      <c r="N253" s="337"/>
      <c r="O253" s="337"/>
      <c r="P253" s="337"/>
      <c r="Q253" s="337"/>
      <c r="R253" s="337"/>
      <c r="S253" s="337"/>
      <c r="T253" s="337"/>
      <c r="U253" s="337"/>
      <c r="V253" s="337"/>
      <c r="W253" s="337"/>
      <c r="X253" s="337"/>
      <c r="Y253" s="337"/>
      <c r="Z253" s="337"/>
    </row>
    <row r="254">
      <c r="A254" s="337"/>
      <c r="B254" s="337"/>
      <c r="C254" s="337"/>
      <c r="D254" s="337"/>
      <c r="E254" s="337"/>
      <c r="F254" s="337"/>
      <c r="G254" s="337"/>
      <c r="H254" s="337"/>
      <c r="I254" s="337"/>
      <c r="J254" s="337"/>
      <c r="K254" s="337"/>
      <c r="L254" s="337"/>
      <c r="M254" s="337"/>
      <c r="N254" s="337"/>
      <c r="O254" s="337"/>
      <c r="P254" s="337"/>
      <c r="Q254" s="337"/>
      <c r="R254" s="337"/>
      <c r="S254" s="337"/>
      <c r="T254" s="337"/>
      <c r="U254" s="337"/>
      <c r="V254" s="337"/>
      <c r="W254" s="337"/>
      <c r="X254" s="337"/>
      <c r="Y254" s="337"/>
      <c r="Z254" s="337"/>
    </row>
    <row r="255">
      <c r="A255" s="337"/>
      <c r="B255" s="337"/>
      <c r="C255" s="337"/>
      <c r="D255" s="337"/>
      <c r="E255" s="337"/>
      <c r="F255" s="337"/>
      <c r="G255" s="337"/>
      <c r="H255" s="337"/>
      <c r="I255" s="337"/>
      <c r="J255" s="337"/>
      <c r="K255" s="337"/>
      <c r="L255" s="337"/>
      <c r="M255" s="337"/>
      <c r="N255" s="337"/>
      <c r="O255" s="337"/>
      <c r="P255" s="337"/>
      <c r="Q255" s="337"/>
      <c r="R255" s="337"/>
      <c r="S255" s="337"/>
      <c r="T255" s="337"/>
      <c r="U255" s="337"/>
      <c r="V255" s="337"/>
      <c r="W255" s="337"/>
      <c r="X255" s="337"/>
      <c r="Y255" s="337"/>
      <c r="Z255" s="337"/>
    </row>
    <row r="256">
      <c r="A256" s="337"/>
      <c r="B256" s="337"/>
      <c r="C256" s="337"/>
      <c r="D256" s="337"/>
      <c r="E256" s="337"/>
      <c r="F256" s="337"/>
      <c r="G256" s="337"/>
      <c r="H256" s="337"/>
      <c r="I256" s="337"/>
      <c r="J256" s="337"/>
      <c r="K256" s="337"/>
      <c r="L256" s="337"/>
      <c r="M256" s="337"/>
      <c r="N256" s="337"/>
      <c r="O256" s="337"/>
      <c r="P256" s="337"/>
      <c r="Q256" s="337"/>
      <c r="R256" s="337"/>
      <c r="S256" s="337"/>
      <c r="T256" s="337"/>
      <c r="U256" s="337"/>
      <c r="V256" s="337"/>
      <c r="W256" s="337"/>
      <c r="X256" s="337"/>
      <c r="Y256" s="337"/>
      <c r="Z256" s="337"/>
    </row>
    <row r="257">
      <c r="A257" s="337"/>
      <c r="B257" s="337"/>
      <c r="C257" s="337"/>
      <c r="D257" s="337"/>
      <c r="E257" s="337"/>
      <c r="F257" s="337"/>
      <c r="G257" s="337"/>
      <c r="H257" s="337"/>
      <c r="I257" s="337"/>
      <c r="J257" s="337"/>
      <c r="K257" s="337"/>
      <c r="L257" s="337"/>
      <c r="M257" s="337"/>
      <c r="N257" s="337"/>
      <c r="O257" s="337"/>
      <c r="P257" s="337"/>
      <c r="Q257" s="337"/>
      <c r="R257" s="337"/>
      <c r="S257" s="337"/>
      <c r="T257" s="337"/>
      <c r="U257" s="337"/>
      <c r="V257" s="337"/>
      <c r="W257" s="337"/>
      <c r="X257" s="337"/>
      <c r="Y257" s="337"/>
      <c r="Z257" s="337"/>
    </row>
    <row r="258">
      <c r="A258" s="337"/>
      <c r="B258" s="337"/>
      <c r="C258" s="337"/>
      <c r="D258" s="337"/>
      <c r="E258" s="337"/>
      <c r="F258" s="337"/>
      <c r="G258" s="337"/>
      <c r="H258" s="337"/>
      <c r="I258" s="337"/>
      <c r="J258" s="337"/>
      <c r="K258" s="337"/>
      <c r="L258" s="337"/>
      <c r="M258" s="337"/>
      <c r="N258" s="337"/>
      <c r="O258" s="337"/>
      <c r="P258" s="337"/>
      <c r="Q258" s="337"/>
      <c r="R258" s="337"/>
      <c r="S258" s="337"/>
      <c r="T258" s="337"/>
      <c r="U258" s="337"/>
      <c r="V258" s="337"/>
      <c r="W258" s="337"/>
      <c r="X258" s="337"/>
      <c r="Y258" s="337"/>
      <c r="Z258" s="337"/>
    </row>
    <row r="259">
      <c r="A259" s="337"/>
      <c r="B259" s="337"/>
      <c r="C259" s="337"/>
      <c r="D259" s="337"/>
      <c r="E259" s="337"/>
      <c r="F259" s="337"/>
      <c r="G259" s="337"/>
      <c r="H259" s="337"/>
      <c r="I259" s="337"/>
      <c r="J259" s="337"/>
      <c r="K259" s="337"/>
      <c r="L259" s="337"/>
      <c r="M259" s="337"/>
      <c r="N259" s="337"/>
      <c r="O259" s="337"/>
      <c r="P259" s="337"/>
      <c r="Q259" s="337"/>
      <c r="R259" s="337"/>
      <c r="S259" s="337"/>
      <c r="T259" s="337"/>
      <c r="U259" s="337"/>
      <c r="V259" s="337"/>
      <c r="W259" s="337"/>
      <c r="X259" s="337"/>
      <c r="Y259" s="337"/>
      <c r="Z259" s="337"/>
    </row>
    <row r="260">
      <c r="A260" s="337"/>
      <c r="B260" s="337"/>
      <c r="C260" s="337"/>
      <c r="D260" s="337"/>
      <c r="E260" s="337"/>
      <c r="F260" s="337"/>
      <c r="G260" s="337"/>
      <c r="H260" s="337"/>
      <c r="I260" s="337"/>
      <c r="J260" s="337"/>
      <c r="K260" s="337"/>
      <c r="L260" s="337"/>
      <c r="M260" s="337"/>
      <c r="N260" s="337"/>
      <c r="O260" s="337"/>
      <c r="P260" s="337"/>
      <c r="Q260" s="337"/>
      <c r="R260" s="337"/>
      <c r="S260" s="337"/>
      <c r="T260" s="337"/>
      <c r="U260" s="337"/>
      <c r="V260" s="337"/>
      <c r="W260" s="337"/>
      <c r="X260" s="337"/>
      <c r="Y260" s="337"/>
      <c r="Z260" s="337"/>
    </row>
    <row r="261">
      <c r="A261" s="337"/>
      <c r="B261" s="337"/>
      <c r="C261" s="337"/>
      <c r="D261" s="337"/>
      <c r="E261" s="337"/>
      <c r="F261" s="337"/>
      <c r="G261" s="337"/>
      <c r="H261" s="337"/>
      <c r="I261" s="337"/>
      <c r="J261" s="337"/>
      <c r="K261" s="337"/>
      <c r="L261" s="337"/>
      <c r="M261" s="337"/>
      <c r="N261" s="337"/>
      <c r="O261" s="337"/>
      <c r="P261" s="337"/>
      <c r="Q261" s="337"/>
      <c r="R261" s="337"/>
      <c r="S261" s="337"/>
      <c r="T261" s="337"/>
      <c r="U261" s="337"/>
      <c r="V261" s="337"/>
      <c r="W261" s="337"/>
      <c r="X261" s="337"/>
      <c r="Y261" s="337"/>
      <c r="Z261" s="337"/>
    </row>
    <row r="262">
      <c r="A262" s="337"/>
      <c r="B262" s="337"/>
      <c r="C262" s="337"/>
      <c r="D262" s="337"/>
      <c r="E262" s="337"/>
      <c r="F262" s="337"/>
      <c r="G262" s="337"/>
      <c r="H262" s="337"/>
      <c r="I262" s="337"/>
      <c r="J262" s="337"/>
      <c r="K262" s="337"/>
      <c r="L262" s="337"/>
      <c r="M262" s="337"/>
      <c r="N262" s="337"/>
      <c r="O262" s="337"/>
      <c r="P262" s="337"/>
      <c r="Q262" s="337"/>
      <c r="R262" s="337"/>
      <c r="S262" s="337"/>
      <c r="T262" s="337"/>
      <c r="U262" s="337"/>
      <c r="V262" s="337"/>
      <c r="W262" s="337"/>
      <c r="X262" s="337"/>
      <c r="Y262" s="337"/>
      <c r="Z262" s="337"/>
    </row>
    <row r="263">
      <c r="A263" s="337"/>
      <c r="B263" s="337"/>
      <c r="C263" s="337"/>
      <c r="D263" s="337"/>
      <c r="E263" s="337"/>
      <c r="F263" s="337"/>
      <c r="G263" s="337"/>
      <c r="H263" s="337"/>
      <c r="I263" s="337"/>
      <c r="J263" s="337"/>
      <c r="K263" s="337"/>
      <c r="L263" s="337"/>
      <c r="M263" s="337"/>
      <c r="N263" s="337"/>
      <c r="O263" s="337"/>
      <c r="P263" s="337"/>
      <c r="Q263" s="337"/>
      <c r="R263" s="337"/>
      <c r="S263" s="337"/>
      <c r="T263" s="337"/>
      <c r="U263" s="337"/>
      <c r="V263" s="337"/>
      <c r="W263" s="337"/>
      <c r="X263" s="337"/>
      <c r="Y263" s="337"/>
      <c r="Z263" s="337"/>
    </row>
    <row r="264">
      <c r="A264" s="337"/>
      <c r="B264" s="337"/>
      <c r="C264" s="337"/>
      <c r="D264" s="337"/>
      <c r="E264" s="337"/>
      <c r="F264" s="337"/>
      <c r="G264" s="337"/>
      <c r="H264" s="337"/>
      <c r="I264" s="337"/>
      <c r="J264" s="337"/>
      <c r="K264" s="337"/>
      <c r="L264" s="337"/>
      <c r="M264" s="337"/>
      <c r="N264" s="337"/>
      <c r="O264" s="337"/>
      <c r="P264" s="337"/>
      <c r="Q264" s="337"/>
      <c r="R264" s="337"/>
      <c r="S264" s="337"/>
      <c r="T264" s="337"/>
      <c r="U264" s="337"/>
      <c r="V264" s="337"/>
      <c r="W264" s="337"/>
      <c r="X264" s="337"/>
      <c r="Y264" s="337"/>
      <c r="Z264" s="337"/>
    </row>
    <row r="265">
      <c r="A265" s="337"/>
      <c r="B265" s="337"/>
      <c r="C265" s="337"/>
      <c r="D265" s="337"/>
      <c r="E265" s="337"/>
      <c r="F265" s="337"/>
      <c r="G265" s="337"/>
      <c r="H265" s="337"/>
      <c r="I265" s="337"/>
      <c r="J265" s="337"/>
      <c r="K265" s="337"/>
      <c r="L265" s="337"/>
      <c r="M265" s="337"/>
      <c r="N265" s="337"/>
      <c r="O265" s="337"/>
      <c r="P265" s="337"/>
      <c r="Q265" s="337"/>
      <c r="R265" s="337"/>
      <c r="S265" s="337"/>
      <c r="T265" s="337"/>
      <c r="U265" s="337"/>
      <c r="V265" s="337"/>
      <c r="W265" s="337"/>
      <c r="X265" s="337"/>
      <c r="Y265" s="337"/>
      <c r="Z265" s="337"/>
    </row>
    <row r="266">
      <c r="A266" s="337"/>
      <c r="B266" s="337"/>
      <c r="C266" s="337"/>
      <c r="D266" s="337"/>
      <c r="E266" s="337"/>
      <c r="F266" s="337"/>
      <c r="G266" s="337"/>
      <c r="H266" s="337"/>
      <c r="I266" s="337"/>
      <c r="J266" s="337"/>
      <c r="K266" s="337"/>
      <c r="L266" s="337"/>
      <c r="M266" s="337"/>
      <c r="N266" s="337"/>
      <c r="O266" s="337"/>
      <c r="P266" s="337"/>
      <c r="Q266" s="337"/>
      <c r="R266" s="337"/>
      <c r="S266" s="337"/>
      <c r="T266" s="337"/>
      <c r="U266" s="337"/>
      <c r="V266" s="337"/>
      <c r="W266" s="337"/>
      <c r="X266" s="337"/>
      <c r="Y266" s="337"/>
      <c r="Z266" s="337"/>
    </row>
    <row r="267">
      <c r="A267" s="337"/>
      <c r="B267" s="337"/>
      <c r="C267" s="337"/>
      <c r="D267" s="337"/>
      <c r="E267" s="337"/>
      <c r="F267" s="337"/>
      <c r="G267" s="337"/>
      <c r="H267" s="337"/>
      <c r="I267" s="337"/>
      <c r="J267" s="337"/>
      <c r="K267" s="337"/>
      <c r="L267" s="337"/>
      <c r="M267" s="337"/>
      <c r="N267" s="337"/>
      <c r="O267" s="337"/>
      <c r="P267" s="337"/>
      <c r="Q267" s="337"/>
      <c r="R267" s="337"/>
      <c r="S267" s="337"/>
      <c r="T267" s="337"/>
      <c r="U267" s="337"/>
      <c r="V267" s="337"/>
      <c r="W267" s="337"/>
      <c r="X267" s="337"/>
      <c r="Y267" s="337"/>
      <c r="Z267" s="337"/>
    </row>
    <row r="268">
      <c r="A268" s="337"/>
      <c r="B268" s="337"/>
      <c r="C268" s="337"/>
      <c r="D268" s="337"/>
      <c r="E268" s="337"/>
      <c r="F268" s="337"/>
      <c r="G268" s="337"/>
      <c r="H268" s="337"/>
      <c r="I268" s="337"/>
      <c r="J268" s="337"/>
      <c r="K268" s="337"/>
      <c r="L268" s="337"/>
      <c r="M268" s="337"/>
      <c r="N268" s="337"/>
      <c r="O268" s="337"/>
      <c r="P268" s="337"/>
      <c r="Q268" s="337"/>
      <c r="R268" s="337"/>
      <c r="S268" s="337"/>
      <c r="T268" s="337"/>
      <c r="U268" s="337"/>
      <c r="V268" s="337"/>
      <c r="W268" s="337"/>
      <c r="X268" s="337"/>
      <c r="Y268" s="337"/>
      <c r="Z268" s="337"/>
    </row>
    <row r="269">
      <c r="A269" s="337"/>
      <c r="B269" s="337"/>
      <c r="C269" s="337"/>
      <c r="D269" s="337"/>
      <c r="E269" s="337"/>
      <c r="F269" s="337"/>
      <c r="G269" s="337"/>
      <c r="H269" s="337"/>
      <c r="I269" s="337"/>
      <c r="J269" s="337"/>
      <c r="K269" s="337"/>
      <c r="L269" s="337"/>
      <c r="M269" s="337"/>
      <c r="N269" s="337"/>
      <c r="O269" s="337"/>
      <c r="P269" s="337"/>
      <c r="Q269" s="337"/>
      <c r="R269" s="337"/>
      <c r="S269" s="337"/>
      <c r="T269" s="337"/>
      <c r="U269" s="337"/>
      <c r="V269" s="337"/>
      <c r="W269" s="337"/>
      <c r="X269" s="337"/>
      <c r="Y269" s="337"/>
      <c r="Z269" s="337"/>
    </row>
    <row r="270">
      <c r="A270" s="337"/>
      <c r="B270" s="337"/>
      <c r="C270" s="337"/>
      <c r="D270" s="337"/>
      <c r="E270" s="337"/>
      <c r="F270" s="337"/>
      <c r="G270" s="337"/>
      <c r="H270" s="337"/>
      <c r="I270" s="337"/>
      <c r="J270" s="337"/>
      <c r="K270" s="337"/>
      <c r="L270" s="337"/>
      <c r="M270" s="337"/>
      <c r="N270" s="337"/>
      <c r="O270" s="337"/>
      <c r="P270" s="337"/>
      <c r="Q270" s="337"/>
      <c r="R270" s="337"/>
      <c r="S270" s="337"/>
      <c r="T270" s="337"/>
      <c r="U270" s="337"/>
      <c r="V270" s="337"/>
      <c r="W270" s="337"/>
      <c r="X270" s="337"/>
      <c r="Y270" s="337"/>
      <c r="Z270" s="337"/>
    </row>
    <row r="271">
      <c r="A271" s="337"/>
      <c r="B271" s="337"/>
      <c r="C271" s="337"/>
      <c r="D271" s="337"/>
      <c r="E271" s="337"/>
      <c r="F271" s="337"/>
      <c r="G271" s="337"/>
      <c r="H271" s="337"/>
      <c r="I271" s="337"/>
      <c r="J271" s="337"/>
      <c r="K271" s="337"/>
      <c r="L271" s="337"/>
      <c r="M271" s="337"/>
      <c r="N271" s="337"/>
      <c r="O271" s="337"/>
      <c r="P271" s="337"/>
      <c r="Q271" s="337"/>
      <c r="R271" s="337"/>
      <c r="S271" s="337"/>
      <c r="T271" s="337"/>
      <c r="U271" s="337"/>
      <c r="V271" s="337"/>
      <c r="W271" s="337"/>
      <c r="X271" s="337"/>
      <c r="Y271" s="337"/>
      <c r="Z271" s="337"/>
    </row>
    <row r="272">
      <c r="A272" s="337"/>
      <c r="B272" s="337"/>
      <c r="C272" s="337"/>
      <c r="D272" s="337"/>
      <c r="E272" s="337"/>
      <c r="F272" s="337"/>
      <c r="G272" s="337"/>
      <c r="H272" s="337"/>
      <c r="I272" s="337"/>
      <c r="J272" s="337"/>
      <c r="K272" s="337"/>
      <c r="L272" s="337"/>
      <c r="M272" s="337"/>
      <c r="N272" s="337"/>
      <c r="O272" s="337"/>
      <c r="P272" s="337"/>
      <c r="Q272" s="337"/>
      <c r="R272" s="337"/>
      <c r="S272" s="337"/>
      <c r="T272" s="337"/>
      <c r="U272" s="337"/>
      <c r="V272" s="337"/>
      <c r="W272" s="337"/>
      <c r="X272" s="337"/>
      <c r="Y272" s="337"/>
      <c r="Z272" s="337"/>
    </row>
    <row r="273">
      <c r="A273" s="337"/>
      <c r="B273" s="337"/>
      <c r="C273" s="337"/>
      <c r="D273" s="337"/>
      <c r="E273" s="337"/>
      <c r="F273" s="337"/>
      <c r="G273" s="337"/>
      <c r="H273" s="337"/>
      <c r="I273" s="337"/>
      <c r="J273" s="337"/>
      <c r="K273" s="337"/>
      <c r="L273" s="337"/>
      <c r="M273" s="337"/>
      <c r="N273" s="337"/>
      <c r="O273" s="337"/>
      <c r="P273" s="337"/>
      <c r="Q273" s="337"/>
      <c r="R273" s="337"/>
      <c r="S273" s="337"/>
      <c r="T273" s="337"/>
      <c r="U273" s="337"/>
      <c r="V273" s="337"/>
      <c r="W273" s="337"/>
      <c r="X273" s="337"/>
      <c r="Y273" s="337"/>
      <c r="Z273" s="337"/>
    </row>
    <row r="274">
      <c r="A274" s="337"/>
      <c r="B274" s="337"/>
      <c r="C274" s="337"/>
      <c r="D274" s="337"/>
      <c r="E274" s="337"/>
      <c r="F274" s="337"/>
      <c r="G274" s="337"/>
      <c r="H274" s="337"/>
      <c r="I274" s="337"/>
      <c r="J274" s="337"/>
      <c r="K274" s="337"/>
      <c r="L274" s="337"/>
      <c r="M274" s="337"/>
      <c r="N274" s="337"/>
      <c r="O274" s="337"/>
      <c r="P274" s="337"/>
      <c r="Q274" s="337"/>
      <c r="R274" s="337"/>
      <c r="S274" s="337"/>
      <c r="T274" s="337"/>
      <c r="U274" s="337"/>
      <c r="V274" s="337"/>
      <c r="W274" s="337"/>
      <c r="X274" s="337"/>
      <c r="Y274" s="337"/>
      <c r="Z274" s="337"/>
    </row>
    <row r="275">
      <c r="A275" s="337"/>
      <c r="B275" s="337"/>
      <c r="C275" s="337"/>
      <c r="D275" s="337"/>
      <c r="E275" s="337"/>
      <c r="F275" s="337"/>
      <c r="G275" s="337"/>
      <c r="H275" s="337"/>
      <c r="I275" s="337"/>
      <c r="J275" s="337"/>
      <c r="K275" s="337"/>
      <c r="L275" s="337"/>
      <c r="M275" s="337"/>
      <c r="N275" s="337"/>
      <c r="O275" s="337"/>
      <c r="P275" s="337"/>
      <c r="Q275" s="337"/>
      <c r="R275" s="337"/>
      <c r="S275" s="337"/>
      <c r="T275" s="337"/>
      <c r="U275" s="337"/>
      <c r="V275" s="337"/>
      <c r="W275" s="337"/>
      <c r="X275" s="337"/>
      <c r="Y275" s="337"/>
      <c r="Z275" s="337"/>
    </row>
    <row r="276">
      <c r="A276" s="337"/>
      <c r="B276" s="337"/>
      <c r="C276" s="337"/>
      <c r="D276" s="337"/>
      <c r="E276" s="337"/>
      <c r="F276" s="337"/>
      <c r="G276" s="337"/>
      <c r="H276" s="337"/>
      <c r="I276" s="337"/>
      <c r="J276" s="337"/>
      <c r="K276" s="337"/>
      <c r="L276" s="337"/>
      <c r="M276" s="337"/>
      <c r="N276" s="337"/>
      <c r="O276" s="337"/>
      <c r="P276" s="337"/>
      <c r="Q276" s="337"/>
      <c r="R276" s="337"/>
      <c r="S276" s="337"/>
      <c r="T276" s="337"/>
      <c r="U276" s="337"/>
      <c r="V276" s="337"/>
      <c r="W276" s="337"/>
      <c r="X276" s="337"/>
      <c r="Y276" s="337"/>
      <c r="Z276" s="337"/>
    </row>
    <row r="277">
      <c r="A277" s="337"/>
      <c r="B277" s="337"/>
      <c r="C277" s="337"/>
      <c r="D277" s="337"/>
      <c r="E277" s="337"/>
      <c r="F277" s="337"/>
      <c r="G277" s="337"/>
      <c r="H277" s="337"/>
      <c r="I277" s="337"/>
      <c r="J277" s="337"/>
      <c r="K277" s="337"/>
      <c r="L277" s="337"/>
      <c r="M277" s="337"/>
      <c r="N277" s="337"/>
      <c r="O277" s="337"/>
      <c r="P277" s="337"/>
      <c r="Q277" s="337"/>
      <c r="R277" s="337"/>
      <c r="S277" s="337"/>
      <c r="T277" s="337"/>
      <c r="U277" s="337"/>
      <c r="V277" s="337"/>
      <c r="W277" s="337"/>
      <c r="X277" s="337"/>
      <c r="Y277" s="337"/>
      <c r="Z277" s="337"/>
    </row>
    <row r="278">
      <c r="A278" s="337"/>
      <c r="B278" s="337"/>
      <c r="C278" s="337"/>
      <c r="D278" s="337"/>
      <c r="E278" s="337"/>
      <c r="F278" s="337"/>
      <c r="G278" s="337"/>
      <c r="H278" s="337"/>
      <c r="I278" s="337"/>
      <c r="J278" s="337"/>
      <c r="K278" s="337"/>
      <c r="L278" s="337"/>
      <c r="M278" s="337"/>
      <c r="N278" s="337"/>
      <c r="O278" s="337"/>
      <c r="P278" s="337"/>
      <c r="Q278" s="337"/>
      <c r="R278" s="337"/>
      <c r="S278" s="337"/>
      <c r="T278" s="337"/>
      <c r="U278" s="337"/>
      <c r="V278" s="337"/>
      <c r="W278" s="337"/>
      <c r="X278" s="337"/>
      <c r="Y278" s="337"/>
      <c r="Z278" s="337"/>
    </row>
    <row r="279">
      <c r="A279" s="337"/>
      <c r="B279" s="337"/>
      <c r="C279" s="337"/>
      <c r="D279" s="337"/>
      <c r="E279" s="337"/>
      <c r="F279" s="337"/>
      <c r="G279" s="337"/>
      <c r="H279" s="337"/>
      <c r="I279" s="337"/>
      <c r="J279" s="337"/>
      <c r="K279" s="337"/>
      <c r="L279" s="337"/>
      <c r="M279" s="337"/>
      <c r="N279" s="337"/>
      <c r="O279" s="337"/>
      <c r="P279" s="337"/>
      <c r="Q279" s="337"/>
      <c r="R279" s="337"/>
      <c r="S279" s="337"/>
      <c r="T279" s="337"/>
      <c r="U279" s="337"/>
      <c r="V279" s="337"/>
      <c r="W279" s="337"/>
      <c r="X279" s="337"/>
      <c r="Y279" s="337"/>
      <c r="Z279" s="337"/>
    </row>
    <row r="280">
      <c r="A280" s="337"/>
      <c r="B280" s="337"/>
      <c r="C280" s="337"/>
      <c r="D280" s="337"/>
      <c r="E280" s="337"/>
      <c r="F280" s="337"/>
      <c r="G280" s="337"/>
      <c r="H280" s="337"/>
      <c r="I280" s="337"/>
      <c r="J280" s="337"/>
      <c r="K280" s="337"/>
      <c r="L280" s="337"/>
      <c r="M280" s="337"/>
      <c r="N280" s="337"/>
      <c r="O280" s="337"/>
      <c r="P280" s="337"/>
      <c r="Q280" s="337"/>
      <c r="R280" s="337"/>
      <c r="S280" s="337"/>
      <c r="T280" s="337"/>
      <c r="U280" s="337"/>
      <c r="V280" s="337"/>
      <c r="W280" s="337"/>
      <c r="X280" s="337"/>
      <c r="Y280" s="337"/>
      <c r="Z280" s="337"/>
    </row>
    <row r="281">
      <c r="A281" s="337"/>
      <c r="B281" s="337"/>
      <c r="C281" s="337"/>
      <c r="D281" s="337"/>
      <c r="E281" s="337"/>
      <c r="F281" s="337"/>
      <c r="G281" s="337"/>
      <c r="H281" s="337"/>
      <c r="I281" s="337"/>
      <c r="J281" s="337"/>
      <c r="K281" s="337"/>
      <c r="L281" s="337"/>
      <c r="M281" s="337"/>
      <c r="N281" s="337"/>
      <c r="O281" s="337"/>
      <c r="P281" s="337"/>
      <c r="Q281" s="337"/>
      <c r="R281" s="337"/>
      <c r="S281" s="337"/>
      <c r="T281" s="337"/>
      <c r="U281" s="337"/>
      <c r="V281" s="337"/>
      <c r="W281" s="337"/>
      <c r="X281" s="337"/>
      <c r="Y281" s="337"/>
      <c r="Z281" s="337"/>
    </row>
    <row r="282">
      <c r="A282" s="337"/>
      <c r="B282" s="337"/>
      <c r="C282" s="337"/>
      <c r="D282" s="337"/>
      <c r="E282" s="337"/>
      <c r="F282" s="337"/>
      <c r="G282" s="337"/>
      <c r="H282" s="337"/>
      <c r="I282" s="337"/>
      <c r="J282" s="337"/>
      <c r="K282" s="337"/>
      <c r="L282" s="337"/>
      <c r="M282" s="337"/>
      <c r="N282" s="337"/>
      <c r="O282" s="337"/>
      <c r="P282" s="337"/>
      <c r="Q282" s="337"/>
      <c r="R282" s="337"/>
      <c r="S282" s="337"/>
      <c r="T282" s="337"/>
      <c r="U282" s="337"/>
      <c r="V282" s="337"/>
      <c r="W282" s="337"/>
      <c r="X282" s="337"/>
      <c r="Y282" s="337"/>
      <c r="Z282" s="337"/>
    </row>
    <row r="283">
      <c r="A283" s="337"/>
      <c r="B283" s="337"/>
      <c r="C283" s="337"/>
      <c r="D283" s="337"/>
      <c r="E283" s="337"/>
      <c r="F283" s="337"/>
      <c r="G283" s="337"/>
      <c r="H283" s="337"/>
      <c r="I283" s="337"/>
      <c r="J283" s="337"/>
      <c r="K283" s="337"/>
      <c r="L283" s="337"/>
      <c r="M283" s="337"/>
      <c r="N283" s="337"/>
      <c r="O283" s="337"/>
      <c r="P283" s="337"/>
      <c r="Q283" s="337"/>
      <c r="R283" s="337"/>
      <c r="S283" s="337"/>
      <c r="T283" s="337"/>
      <c r="U283" s="337"/>
      <c r="V283" s="337"/>
      <c r="W283" s="337"/>
      <c r="X283" s="337"/>
      <c r="Y283" s="337"/>
      <c r="Z283" s="337"/>
    </row>
    <row r="284">
      <c r="A284" s="337"/>
      <c r="B284" s="337"/>
      <c r="C284" s="337"/>
      <c r="D284" s="337"/>
      <c r="E284" s="337"/>
      <c r="F284" s="337"/>
      <c r="G284" s="337"/>
      <c r="H284" s="337"/>
      <c r="I284" s="337"/>
      <c r="J284" s="337"/>
      <c r="K284" s="337"/>
      <c r="L284" s="337"/>
      <c r="M284" s="337"/>
      <c r="N284" s="337"/>
      <c r="O284" s="337"/>
      <c r="P284" s="337"/>
      <c r="Q284" s="337"/>
      <c r="R284" s="337"/>
      <c r="S284" s="337"/>
      <c r="T284" s="337"/>
      <c r="U284" s="337"/>
      <c r="V284" s="337"/>
      <c r="W284" s="337"/>
      <c r="X284" s="337"/>
      <c r="Y284" s="337"/>
      <c r="Z284" s="337"/>
    </row>
    <row r="285">
      <c r="A285" s="337"/>
      <c r="B285" s="337"/>
      <c r="C285" s="337"/>
      <c r="D285" s="337"/>
      <c r="E285" s="337"/>
      <c r="F285" s="337"/>
      <c r="G285" s="337"/>
      <c r="H285" s="337"/>
      <c r="I285" s="337"/>
      <c r="J285" s="337"/>
      <c r="K285" s="337"/>
      <c r="L285" s="337"/>
      <c r="M285" s="337"/>
      <c r="N285" s="337"/>
      <c r="O285" s="337"/>
      <c r="P285" s="337"/>
      <c r="Q285" s="337"/>
      <c r="R285" s="337"/>
      <c r="S285" s="337"/>
      <c r="T285" s="337"/>
      <c r="U285" s="337"/>
      <c r="V285" s="337"/>
      <c r="W285" s="337"/>
      <c r="X285" s="337"/>
      <c r="Y285" s="337"/>
      <c r="Z285" s="337"/>
    </row>
    <row r="286">
      <c r="A286" s="337"/>
      <c r="B286" s="337"/>
      <c r="C286" s="337"/>
      <c r="D286" s="337"/>
      <c r="E286" s="337"/>
      <c r="F286" s="337"/>
      <c r="G286" s="337"/>
      <c r="H286" s="337"/>
      <c r="I286" s="337"/>
      <c r="J286" s="337"/>
      <c r="K286" s="337"/>
      <c r="L286" s="337"/>
      <c r="M286" s="337"/>
      <c r="N286" s="337"/>
      <c r="O286" s="337"/>
      <c r="P286" s="337"/>
      <c r="Q286" s="337"/>
      <c r="R286" s="337"/>
      <c r="S286" s="337"/>
      <c r="T286" s="337"/>
      <c r="U286" s="337"/>
      <c r="V286" s="337"/>
      <c r="W286" s="337"/>
      <c r="X286" s="337"/>
      <c r="Y286" s="337"/>
      <c r="Z286" s="337"/>
    </row>
    <row r="287">
      <c r="A287" s="337"/>
      <c r="B287" s="337"/>
      <c r="C287" s="337"/>
      <c r="D287" s="337"/>
      <c r="E287" s="337"/>
      <c r="F287" s="337"/>
      <c r="G287" s="337"/>
      <c r="H287" s="337"/>
      <c r="I287" s="337"/>
      <c r="J287" s="337"/>
      <c r="K287" s="337"/>
      <c r="L287" s="337"/>
      <c r="M287" s="337"/>
      <c r="N287" s="337"/>
      <c r="O287" s="337"/>
      <c r="P287" s="337"/>
      <c r="Q287" s="337"/>
      <c r="R287" s="337"/>
      <c r="S287" s="337"/>
      <c r="T287" s="337"/>
      <c r="U287" s="337"/>
      <c r="V287" s="337"/>
      <c r="W287" s="337"/>
      <c r="X287" s="337"/>
      <c r="Y287" s="337"/>
      <c r="Z287" s="337"/>
    </row>
    <row r="288">
      <c r="A288" s="337"/>
      <c r="B288" s="337"/>
      <c r="C288" s="337"/>
      <c r="D288" s="337"/>
      <c r="E288" s="337"/>
      <c r="F288" s="337"/>
      <c r="G288" s="337"/>
      <c r="H288" s="337"/>
      <c r="I288" s="337"/>
      <c r="J288" s="337"/>
      <c r="K288" s="337"/>
      <c r="L288" s="337"/>
      <c r="M288" s="337"/>
      <c r="N288" s="337"/>
      <c r="O288" s="337"/>
      <c r="P288" s="337"/>
      <c r="Q288" s="337"/>
      <c r="R288" s="337"/>
      <c r="S288" s="337"/>
      <c r="T288" s="337"/>
      <c r="U288" s="337"/>
      <c r="V288" s="337"/>
      <c r="W288" s="337"/>
      <c r="X288" s="337"/>
      <c r="Y288" s="337"/>
      <c r="Z288" s="337"/>
    </row>
    <row r="289">
      <c r="A289" s="337"/>
      <c r="B289" s="337"/>
      <c r="C289" s="337"/>
      <c r="D289" s="337"/>
      <c r="E289" s="337"/>
      <c r="F289" s="337"/>
      <c r="G289" s="337"/>
      <c r="H289" s="337"/>
      <c r="I289" s="337"/>
      <c r="J289" s="337"/>
      <c r="K289" s="337"/>
      <c r="L289" s="337"/>
      <c r="M289" s="337"/>
      <c r="N289" s="337"/>
      <c r="O289" s="337"/>
      <c r="P289" s="337"/>
      <c r="Q289" s="337"/>
      <c r="R289" s="337"/>
      <c r="S289" s="337"/>
      <c r="T289" s="337"/>
      <c r="U289" s="337"/>
      <c r="V289" s="337"/>
      <c r="W289" s="337"/>
      <c r="X289" s="337"/>
      <c r="Y289" s="337"/>
      <c r="Z289" s="337"/>
    </row>
    <row r="290">
      <c r="A290" s="337"/>
      <c r="B290" s="337"/>
      <c r="C290" s="337"/>
      <c r="D290" s="337"/>
      <c r="E290" s="337"/>
      <c r="F290" s="337"/>
      <c r="G290" s="337"/>
      <c r="H290" s="337"/>
      <c r="I290" s="337"/>
      <c r="J290" s="337"/>
      <c r="K290" s="337"/>
      <c r="L290" s="337"/>
      <c r="M290" s="337"/>
      <c r="N290" s="337"/>
      <c r="O290" s="337"/>
      <c r="P290" s="337"/>
      <c r="Q290" s="337"/>
      <c r="R290" s="337"/>
      <c r="S290" s="337"/>
      <c r="T290" s="337"/>
      <c r="U290" s="337"/>
      <c r="V290" s="337"/>
      <c r="W290" s="337"/>
      <c r="X290" s="337"/>
      <c r="Y290" s="337"/>
      <c r="Z290" s="337"/>
    </row>
    <row r="291">
      <c r="A291" s="337"/>
      <c r="B291" s="337"/>
      <c r="C291" s="337"/>
      <c r="D291" s="337"/>
      <c r="E291" s="337"/>
      <c r="F291" s="337"/>
      <c r="G291" s="337"/>
      <c r="H291" s="337"/>
      <c r="I291" s="337"/>
      <c r="J291" s="337"/>
      <c r="K291" s="337"/>
      <c r="L291" s="337"/>
      <c r="M291" s="337"/>
      <c r="N291" s="337"/>
      <c r="O291" s="337"/>
      <c r="P291" s="337"/>
      <c r="Q291" s="337"/>
      <c r="R291" s="337"/>
      <c r="S291" s="337"/>
      <c r="T291" s="337"/>
      <c r="U291" s="337"/>
      <c r="V291" s="337"/>
      <c r="W291" s="337"/>
      <c r="X291" s="337"/>
      <c r="Y291" s="337"/>
      <c r="Z291" s="337"/>
    </row>
    <row r="292">
      <c r="A292" s="337"/>
      <c r="B292" s="337"/>
      <c r="C292" s="337"/>
      <c r="D292" s="337"/>
      <c r="E292" s="337"/>
      <c r="F292" s="337"/>
      <c r="G292" s="337"/>
      <c r="H292" s="337"/>
      <c r="I292" s="337"/>
      <c r="J292" s="337"/>
      <c r="K292" s="337"/>
      <c r="L292" s="337"/>
      <c r="M292" s="337"/>
      <c r="N292" s="337"/>
      <c r="O292" s="337"/>
      <c r="P292" s="337"/>
      <c r="Q292" s="337"/>
      <c r="R292" s="337"/>
      <c r="S292" s="337"/>
      <c r="T292" s="337"/>
      <c r="U292" s="337"/>
      <c r="V292" s="337"/>
      <c r="W292" s="337"/>
      <c r="X292" s="337"/>
      <c r="Y292" s="337"/>
      <c r="Z292" s="337"/>
    </row>
    <row r="293">
      <c r="A293" s="337"/>
      <c r="B293" s="337"/>
      <c r="C293" s="337"/>
      <c r="D293" s="337"/>
      <c r="E293" s="337"/>
      <c r="F293" s="337"/>
      <c r="G293" s="337"/>
      <c r="H293" s="337"/>
      <c r="I293" s="337"/>
      <c r="J293" s="337"/>
      <c r="K293" s="337"/>
      <c r="L293" s="337"/>
      <c r="M293" s="337"/>
      <c r="N293" s="337"/>
      <c r="O293" s="337"/>
      <c r="P293" s="337"/>
      <c r="Q293" s="337"/>
      <c r="R293" s="337"/>
      <c r="S293" s="337"/>
      <c r="T293" s="337"/>
      <c r="U293" s="337"/>
      <c r="V293" s="337"/>
      <c r="W293" s="337"/>
      <c r="X293" s="337"/>
      <c r="Y293" s="337"/>
      <c r="Z293" s="337"/>
    </row>
    <row r="294">
      <c r="A294" s="337"/>
      <c r="B294" s="337"/>
      <c r="C294" s="337"/>
      <c r="D294" s="337"/>
      <c r="E294" s="337"/>
      <c r="F294" s="337"/>
      <c r="G294" s="337"/>
      <c r="H294" s="337"/>
      <c r="I294" s="337"/>
      <c r="J294" s="337"/>
      <c r="K294" s="337"/>
      <c r="L294" s="337"/>
      <c r="M294" s="337"/>
      <c r="N294" s="337"/>
      <c r="O294" s="337"/>
      <c r="P294" s="337"/>
      <c r="Q294" s="337"/>
      <c r="R294" s="337"/>
      <c r="S294" s="337"/>
      <c r="T294" s="337"/>
      <c r="U294" s="337"/>
      <c r="V294" s="337"/>
      <c r="W294" s="337"/>
      <c r="X294" s="337"/>
      <c r="Y294" s="337"/>
      <c r="Z294" s="337"/>
    </row>
    <row r="295">
      <c r="A295" s="337"/>
      <c r="B295" s="337"/>
      <c r="C295" s="337"/>
      <c r="D295" s="337"/>
      <c r="E295" s="337"/>
      <c r="F295" s="337"/>
      <c r="G295" s="337"/>
      <c r="H295" s="337"/>
      <c r="I295" s="337"/>
      <c r="J295" s="337"/>
      <c r="K295" s="337"/>
      <c r="L295" s="337"/>
      <c r="M295" s="337"/>
      <c r="N295" s="337"/>
      <c r="O295" s="337"/>
      <c r="P295" s="337"/>
      <c r="Q295" s="337"/>
      <c r="R295" s="337"/>
      <c r="S295" s="337"/>
      <c r="T295" s="337"/>
      <c r="U295" s="337"/>
      <c r="V295" s="337"/>
      <c r="W295" s="337"/>
      <c r="X295" s="337"/>
      <c r="Y295" s="337"/>
      <c r="Z295" s="337"/>
    </row>
    <row r="296">
      <c r="A296" s="337"/>
      <c r="B296" s="337"/>
      <c r="C296" s="337"/>
      <c r="D296" s="337"/>
      <c r="E296" s="337"/>
      <c r="F296" s="337"/>
      <c r="G296" s="337"/>
      <c r="H296" s="337"/>
      <c r="I296" s="337"/>
      <c r="J296" s="337"/>
      <c r="K296" s="337"/>
      <c r="L296" s="337"/>
      <c r="M296" s="337"/>
      <c r="N296" s="337"/>
      <c r="O296" s="337"/>
      <c r="P296" s="337"/>
      <c r="Q296" s="337"/>
      <c r="R296" s="337"/>
      <c r="S296" s="337"/>
      <c r="T296" s="337"/>
      <c r="U296" s="337"/>
      <c r="V296" s="337"/>
      <c r="W296" s="337"/>
      <c r="X296" s="337"/>
      <c r="Y296" s="337"/>
      <c r="Z296" s="337"/>
    </row>
    <row r="297">
      <c r="A297" s="337"/>
      <c r="B297" s="337"/>
      <c r="C297" s="337"/>
      <c r="D297" s="337"/>
      <c r="E297" s="337"/>
      <c r="F297" s="337"/>
      <c r="G297" s="337"/>
      <c r="H297" s="337"/>
      <c r="I297" s="337"/>
      <c r="J297" s="337"/>
      <c r="K297" s="337"/>
      <c r="L297" s="337"/>
      <c r="M297" s="337"/>
      <c r="N297" s="337"/>
      <c r="O297" s="337"/>
      <c r="P297" s="337"/>
      <c r="Q297" s="337"/>
      <c r="R297" s="337"/>
      <c r="S297" s="337"/>
      <c r="T297" s="337"/>
      <c r="U297" s="337"/>
      <c r="V297" s="337"/>
      <c r="W297" s="337"/>
      <c r="X297" s="337"/>
      <c r="Y297" s="337"/>
      <c r="Z297" s="337"/>
    </row>
    <row r="298">
      <c r="A298" s="337"/>
      <c r="B298" s="337"/>
      <c r="C298" s="337"/>
      <c r="D298" s="337"/>
      <c r="E298" s="337"/>
      <c r="F298" s="337"/>
      <c r="G298" s="337"/>
      <c r="H298" s="337"/>
      <c r="I298" s="337"/>
      <c r="J298" s="337"/>
      <c r="K298" s="337"/>
      <c r="L298" s="337"/>
      <c r="M298" s="337"/>
      <c r="N298" s="337"/>
      <c r="O298" s="337"/>
      <c r="P298" s="337"/>
      <c r="Q298" s="337"/>
      <c r="R298" s="337"/>
      <c r="S298" s="337"/>
      <c r="T298" s="337"/>
      <c r="U298" s="337"/>
      <c r="V298" s="337"/>
      <c r="W298" s="337"/>
      <c r="X298" s="337"/>
      <c r="Y298" s="337"/>
      <c r="Z298" s="337"/>
    </row>
    <row r="299">
      <c r="A299" s="337"/>
      <c r="B299" s="337"/>
      <c r="C299" s="337"/>
      <c r="D299" s="337"/>
      <c r="E299" s="337"/>
      <c r="F299" s="337"/>
      <c r="G299" s="337"/>
      <c r="H299" s="337"/>
      <c r="I299" s="337"/>
      <c r="J299" s="337"/>
      <c r="K299" s="337"/>
      <c r="L299" s="337"/>
      <c r="M299" s="337"/>
      <c r="N299" s="337"/>
      <c r="O299" s="337"/>
      <c r="P299" s="337"/>
      <c r="Q299" s="337"/>
      <c r="R299" s="337"/>
      <c r="S299" s="337"/>
      <c r="T299" s="337"/>
      <c r="U299" s="337"/>
      <c r="V299" s="337"/>
      <c r="W299" s="337"/>
      <c r="X299" s="337"/>
      <c r="Y299" s="337"/>
      <c r="Z299" s="337"/>
    </row>
    <row r="300">
      <c r="A300" s="337"/>
      <c r="B300" s="337"/>
      <c r="C300" s="337"/>
      <c r="D300" s="337"/>
      <c r="E300" s="337"/>
      <c r="F300" s="337"/>
      <c r="G300" s="337"/>
      <c r="H300" s="337"/>
      <c r="I300" s="337"/>
      <c r="J300" s="337"/>
      <c r="K300" s="337"/>
      <c r="L300" s="337"/>
      <c r="M300" s="337"/>
      <c r="N300" s="337"/>
      <c r="O300" s="337"/>
      <c r="P300" s="337"/>
      <c r="Q300" s="337"/>
      <c r="R300" s="337"/>
      <c r="S300" s="337"/>
      <c r="T300" s="337"/>
      <c r="U300" s="337"/>
      <c r="V300" s="337"/>
      <c r="W300" s="337"/>
      <c r="X300" s="337"/>
      <c r="Y300" s="337"/>
      <c r="Z300" s="337"/>
    </row>
    <row r="301">
      <c r="A301" s="337"/>
      <c r="B301" s="337"/>
      <c r="C301" s="337"/>
      <c r="D301" s="337"/>
      <c r="E301" s="337"/>
      <c r="F301" s="337"/>
      <c r="G301" s="337"/>
      <c r="H301" s="337"/>
      <c r="I301" s="337"/>
      <c r="J301" s="337"/>
      <c r="K301" s="337"/>
      <c r="L301" s="337"/>
      <c r="M301" s="337"/>
      <c r="N301" s="337"/>
      <c r="O301" s="337"/>
      <c r="P301" s="337"/>
      <c r="Q301" s="337"/>
      <c r="R301" s="337"/>
      <c r="S301" s="337"/>
      <c r="T301" s="337"/>
      <c r="U301" s="337"/>
      <c r="V301" s="337"/>
      <c r="W301" s="337"/>
      <c r="X301" s="337"/>
      <c r="Y301" s="337"/>
      <c r="Z301" s="337"/>
    </row>
    <row r="302">
      <c r="A302" s="337"/>
      <c r="B302" s="337"/>
      <c r="C302" s="337"/>
      <c r="D302" s="337"/>
      <c r="E302" s="337"/>
      <c r="F302" s="337"/>
      <c r="G302" s="337"/>
      <c r="H302" s="337"/>
      <c r="I302" s="337"/>
      <c r="J302" s="337"/>
      <c r="K302" s="337"/>
      <c r="L302" s="337"/>
      <c r="M302" s="337"/>
      <c r="N302" s="337"/>
      <c r="O302" s="337"/>
      <c r="P302" s="337"/>
      <c r="Q302" s="337"/>
      <c r="R302" s="337"/>
      <c r="S302" s="337"/>
      <c r="T302" s="337"/>
      <c r="U302" s="337"/>
      <c r="V302" s="337"/>
      <c r="W302" s="337"/>
      <c r="X302" s="337"/>
      <c r="Y302" s="337"/>
      <c r="Z302" s="337"/>
    </row>
    <row r="303">
      <c r="A303" s="337"/>
      <c r="B303" s="337"/>
      <c r="C303" s="337"/>
      <c r="D303" s="337"/>
      <c r="E303" s="337"/>
      <c r="F303" s="337"/>
      <c r="G303" s="337"/>
      <c r="H303" s="337"/>
      <c r="I303" s="337"/>
      <c r="J303" s="337"/>
      <c r="K303" s="337"/>
      <c r="L303" s="337"/>
      <c r="M303" s="337"/>
      <c r="N303" s="337"/>
      <c r="O303" s="337"/>
      <c r="P303" s="337"/>
      <c r="Q303" s="337"/>
      <c r="R303" s="337"/>
      <c r="S303" s="337"/>
      <c r="T303" s="337"/>
      <c r="U303" s="337"/>
      <c r="V303" s="337"/>
      <c r="W303" s="337"/>
      <c r="X303" s="337"/>
      <c r="Y303" s="337"/>
      <c r="Z303" s="337"/>
    </row>
    <row r="304">
      <c r="A304" s="337"/>
      <c r="B304" s="337"/>
      <c r="C304" s="337"/>
      <c r="D304" s="337"/>
      <c r="E304" s="337"/>
      <c r="F304" s="337"/>
      <c r="G304" s="337"/>
      <c r="H304" s="337"/>
      <c r="I304" s="337"/>
      <c r="J304" s="337"/>
      <c r="K304" s="337"/>
      <c r="L304" s="337"/>
      <c r="M304" s="337"/>
      <c r="N304" s="337"/>
      <c r="O304" s="337"/>
      <c r="P304" s="337"/>
      <c r="Q304" s="337"/>
      <c r="R304" s="337"/>
      <c r="S304" s="337"/>
      <c r="T304" s="337"/>
      <c r="U304" s="337"/>
      <c r="V304" s="337"/>
      <c r="W304" s="337"/>
      <c r="X304" s="337"/>
      <c r="Y304" s="337"/>
      <c r="Z304" s="337"/>
    </row>
    <row r="305">
      <c r="A305" s="337"/>
      <c r="B305" s="337"/>
      <c r="C305" s="337"/>
      <c r="D305" s="337"/>
      <c r="E305" s="337"/>
      <c r="F305" s="337"/>
      <c r="G305" s="337"/>
      <c r="H305" s="337"/>
      <c r="I305" s="337"/>
      <c r="J305" s="337"/>
      <c r="K305" s="337"/>
      <c r="L305" s="337"/>
      <c r="M305" s="337"/>
      <c r="N305" s="337"/>
      <c r="O305" s="337"/>
      <c r="P305" s="337"/>
      <c r="Q305" s="337"/>
      <c r="R305" s="337"/>
      <c r="S305" s="337"/>
      <c r="T305" s="337"/>
      <c r="U305" s="337"/>
      <c r="V305" s="337"/>
      <c r="W305" s="337"/>
      <c r="X305" s="337"/>
      <c r="Y305" s="337"/>
      <c r="Z305" s="337"/>
    </row>
    <row r="306">
      <c r="A306" s="337"/>
      <c r="B306" s="337"/>
      <c r="C306" s="337"/>
      <c r="D306" s="337"/>
      <c r="E306" s="337"/>
      <c r="F306" s="337"/>
      <c r="G306" s="337"/>
      <c r="H306" s="337"/>
      <c r="I306" s="337"/>
      <c r="J306" s="337"/>
      <c r="K306" s="337"/>
      <c r="L306" s="337"/>
      <c r="M306" s="337"/>
      <c r="N306" s="337"/>
      <c r="O306" s="337"/>
      <c r="P306" s="337"/>
      <c r="Q306" s="337"/>
      <c r="R306" s="337"/>
      <c r="S306" s="337"/>
      <c r="T306" s="337"/>
      <c r="U306" s="337"/>
      <c r="V306" s="337"/>
      <c r="W306" s="337"/>
      <c r="X306" s="337"/>
      <c r="Y306" s="337"/>
      <c r="Z306" s="337"/>
    </row>
    <row r="307">
      <c r="A307" s="337"/>
      <c r="B307" s="337"/>
      <c r="C307" s="337"/>
      <c r="D307" s="337"/>
      <c r="E307" s="337"/>
      <c r="F307" s="337"/>
      <c r="G307" s="337"/>
      <c r="H307" s="337"/>
      <c r="I307" s="337"/>
      <c r="J307" s="337"/>
      <c r="K307" s="337"/>
      <c r="L307" s="337"/>
      <c r="M307" s="337"/>
      <c r="N307" s="337"/>
      <c r="O307" s="337"/>
      <c r="P307" s="337"/>
      <c r="Q307" s="337"/>
      <c r="R307" s="337"/>
      <c r="S307" s="337"/>
      <c r="T307" s="337"/>
      <c r="U307" s="337"/>
      <c r="V307" s="337"/>
      <c r="W307" s="337"/>
      <c r="X307" s="337"/>
      <c r="Y307" s="337"/>
      <c r="Z307" s="337"/>
    </row>
    <row r="308">
      <c r="A308" s="337"/>
      <c r="B308" s="337"/>
      <c r="C308" s="337"/>
      <c r="D308" s="337"/>
      <c r="E308" s="337"/>
      <c r="F308" s="337"/>
      <c r="G308" s="337"/>
      <c r="H308" s="337"/>
      <c r="I308" s="337"/>
      <c r="J308" s="337"/>
      <c r="K308" s="337"/>
      <c r="L308" s="337"/>
      <c r="M308" s="337"/>
      <c r="N308" s="337"/>
      <c r="O308" s="337"/>
      <c r="P308" s="337"/>
      <c r="Q308" s="337"/>
      <c r="R308" s="337"/>
      <c r="S308" s="337"/>
      <c r="T308" s="337"/>
      <c r="U308" s="337"/>
      <c r="V308" s="337"/>
      <c r="W308" s="337"/>
      <c r="X308" s="337"/>
      <c r="Y308" s="337"/>
      <c r="Z308" s="337"/>
    </row>
    <row r="309">
      <c r="A309" s="337"/>
      <c r="B309" s="337"/>
      <c r="C309" s="337"/>
      <c r="D309" s="337"/>
      <c r="E309" s="337"/>
      <c r="F309" s="337"/>
      <c r="G309" s="337"/>
      <c r="H309" s="337"/>
      <c r="I309" s="337"/>
      <c r="J309" s="337"/>
      <c r="K309" s="337"/>
      <c r="L309" s="337"/>
      <c r="M309" s="337"/>
      <c r="N309" s="337"/>
      <c r="O309" s="337"/>
      <c r="P309" s="337"/>
      <c r="Q309" s="337"/>
      <c r="R309" s="337"/>
      <c r="S309" s="337"/>
      <c r="T309" s="337"/>
      <c r="U309" s="337"/>
      <c r="V309" s="337"/>
      <c r="W309" s="337"/>
      <c r="X309" s="337"/>
      <c r="Y309" s="337"/>
      <c r="Z309" s="337"/>
    </row>
    <row r="310">
      <c r="A310" s="337"/>
      <c r="B310" s="337"/>
      <c r="C310" s="337"/>
      <c r="D310" s="337"/>
      <c r="E310" s="337"/>
      <c r="F310" s="337"/>
      <c r="G310" s="337"/>
      <c r="H310" s="337"/>
      <c r="I310" s="337"/>
      <c r="J310" s="337"/>
      <c r="K310" s="337"/>
      <c r="L310" s="337"/>
      <c r="M310" s="337"/>
      <c r="N310" s="337"/>
      <c r="O310" s="337"/>
      <c r="P310" s="337"/>
      <c r="Q310" s="337"/>
      <c r="R310" s="337"/>
      <c r="S310" s="337"/>
      <c r="T310" s="337"/>
      <c r="U310" s="337"/>
      <c r="V310" s="337"/>
      <c r="W310" s="337"/>
      <c r="X310" s="337"/>
      <c r="Y310" s="337"/>
      <c r="Z310" s="337"/>
    </row>
    <row r="311">
      <c r="A311" s="337"/>
      <c r="B311" s="337"/>
      <c r="C311" s="337"/>
      <c r="D311" s="337"/>
      <c r="E311" s="337"/>
      <c r="F311" s="337"/>
      <c r="G311" s="337"/>
      <c r="H311" s="337"/>
      <c r="I311" s="337"/>
      <c r="J311" s="337"/>
      <c r="K311" s="337"/>
      <c r="L311" s="337"/>
      <c r="M311" s="337"/>
      <c r="N311" s="337"/>
      <c r="O311" s="337"/>
      <c r="P311" s="337"/>
      <c r="Q311" s="337"/>
      <c r="R311" s="337"/>
      <c r="S311" s="337"/>
      <c r="T311" s="337"/>
      <c r="U311" s="337"/>
      <c r="V311" s="337"/>
      <c r="W311" s="337"/>
      <c r="X311" s="337"/>
      <c r="Y311" s="337"/>
      <c r="Z311" s="337"/>
    </row>
    <row r="312">
      <c r="A312" s="337"/>
      <c r="B312" s="337"/>
      <c r="C312" s="337"/>
      <c r="D312" s="337"/>
      <c r="E312" s="337"/>
      <c r="F312" s="337"/>
      <c r="G312" s="337"/>
      <c r="H312" s="337"/>
      <c r="I312" s="337"/>
      <c r="J312" s="337"/>
      <c r="K312" s="337"/>
      <c r="L312" s="337"/>
      <c r="M312" s="337"/>
      <c r="N312" s="337"/>
      <c r="O312" s="337"/>
      <c r="P312" s="337"/>
      <c r="Q312" s="337"/>
      <c r="R312" s="337"/>
      <c r="S312" s="337"/>
      <c r="T312" s="337"/>
      <c r="U312" s="337"/>
      <c r="V312" s="337"/>
      <c r="W312" s="337"/>
      <c r="X312" s="337"/>
      <c r="Y312" s="337"/>
      <c r="Z312" s="337"/>
    </row>
    <row r="313">
      <c r="A313" s="337"/>
      <c r="B313" s="337"/>
      <c r="C313" s="337"/>
      <c r="D313" s="337"/>
      <c r="E313" s="337"/>
      <c r="F313" s="337"/>
      <c r="G313" s="337"/>
      <c r="H313" s="337"/>
      <c r="I313" s="337"/>
      <c r="J313" s="337"/>
      <c r="K313" s="337"/>
      <c r="L313" s="337"/>
      <c r="M313" s="337"/>
      <c r="N313" s="337"/>
      <c r="O313" s="337"/>
      <c r="P313" s="337"/>
      <c r="Q313" s="337"/>
      <c r="R313" s="337"/>
      <c r="S313" s="337"/>
      <c r="T313" s="337"/>
      <c r="U313" s="337"/>
      <c r="V313" s="337"/>
      <c r="W313" s="337"/>
      <c r="X313" s="337"/>
      <c r="Y313" s="337"/>
      <c r="Z313" s="337"/>
    </row>
    <row r="314">
      <c r="A314" s="337"/>
      <c r="B314" s="337"/>
      <c r="C314" s="337"/>
      <c r="D314" s="337"/>
      <c r="E314" s="337"/>
      <c r="F314" s="337"/>
      <c r="G314" s="337"/>
      <c r="H314" s="337"/>
      <c r="I314" s="337"/>
      <c r="J314" s="337"/>
      <c r="K314" s="337"/>
      <c r="L314" s="337"/>
      <c r="M314" s="337"/>
      <c r="N314" s="337"/>
      <c r="O314" s="337"/>
      <c r="P314" s="337"/>
      <c r="Q314" s="337"/>
      <c r="R314" s="337"/>
      <c r="S314" s="337"/>
      <c r="T314" s="337"/>
      <c r="U314" s="337"/>
      <c r="V314" s="337"/>
      <c r="W314" s="337"/>
      <c r="X314" s="337"/>
      <c r="Y314" s="337"/>
      <c r="Z314" s="337"/>
    </row>
    <row r="315">
      <c r="A315" s="337"/>
      <c r="B315" s="337"/>
      <c r="C315" s="337"/>
      <c r="D315" s="337"/>
      <c r="E315" s="337"/>
      <c r="F315" s="337"/>
      <c r="G315" s="337"/>
      <c r="H315" s="337"/>
      <c r="I315" s="337"/>
      <c r="J315" s="337"/>
      <c r="K315" s="337"/>
      <c r="L315" s="337"/>
      <c r="M315" s="337"/>
      <c r="N315" s="337"/>
      <c r="O315" s="337"/>
      <c r="P315" s="337"/>
      <c r="Q315" s="337"/>
      <c r="R315" s="337"/>
      <c r="S315" s="337"/>
      <c r="T315" s="337"/>
      <c r="U315" s="337"/>
      <c r="V315" s="337"/>
      <c r="W315" s="337"/>
      <c r="X315" s="337"/>
      <c r="Y315" s="337"/>
      <c r="Z315" s="337"/>
    </row>
    <row r="316">
      <c r="A316" s="337"/>
      <c r="B316" s="337"/>
      <c r="C316" s="337"/>
      <c r="D316" s="337"/>
      <c r="E316" s="337"/>
      <c r="F316" s="337"/>
      <c r="G316" s="337"/>
      <c r="H316" s="337"/>
      <c r="I316" s="337"/>
      <c r="J316" s="337"/>
      <c r="K316" s="337"/>
      <c r="L316" s="337"/>
      <c r="M316" s="337"/>
      <c r="N316" s="337"/>
      <c r="O316" s="337"/>
      <c r="P316" s="337"/>
      <c r="Q316" s="337"/>
      <c r="R316" s="337"/>
      <c r="S316" s="337"/>
      <c r="T316" s="337"/>
      <c r="U316" s="337"/>
      <c r="V316" s="337"/>
      <c r="W316" s="337"/>
      <c r="X316" s="337"/>
      <c r="Y316" s="337"/>
      <c r="Z316" s="337"/>
    </row>
    <row r="317">
      <c r="A317" s="337"/>
      <c r="B317" s="337"/>
      <c r="C317" s="337"/>
      <c r="D317" s="337"/>
      <c r="E317" s="337"/>
      <c r="F317" s="337"/>
      <c r="G317" s="337"/>
      <c r="H317" s="337"/>
      <c r="I317" s="337"/>
      <c r="J317" s="337"/>
      <c r="K317" s="337"/>
      <c r="L317" s="337"/>
      <c r="M317" s="337"/>
      <c r="N317" s="337"/>
      <c r="O317" s="337"/>
      <c r="P317" s="337"/>
      <c r="Q317" s="337"/>
      <c r="R317" s="337"/>
      <c r="S317" s="337"/>
      <c r="T317" s="337"/>
      <c r="U317" s="337"/>
      <c r="V317" s="337"/>
      <c r="W317" s="337"/>
      <c r="X317" s="337"/>
      <c r="Y317" s="337"/>
      <c r="Z317" s="337"/>
    </row>
    <row r="318">
      <c r="A318" s="337"/>
      <c r="B318" s="337"/>
      <c r="C318" s="337"/>
      <c r="D318" s="337"/>
      <c r="E318" s="337"/>
      <c r="F318" s="337"/>
      <c r="G318" s="337"/>
      <c r="H318" s="337"/>
      <c r="I318" s="337"/>
      <c r="J318" s="337"/>
      <c r="K318" s="337"/>
      <c r="L318" s="337"/>
      <c r="M318" s="337"/>
      <c r="N318" s="337"/>
      <c r="O318" s="337"/>
      <c r="P318" s="337"/>
      <c r="Q318" s="337"/>
      <c r="R318" s="337"/>
      <c r="S318" s="337"/>
      <c r="T318" s="337"/>
      <c r="U318" s="337"/>
      <c r="V318" s="337"/>
      <c r="W318" s="337"/>
      <c r="X318" s="337"/>
      <c r="Y318" s="337"/>
      <c r="Z318" s="337"/>
    </row>
    <row r="319">
      <c r="A319" s="337"/>
      <c r="B319" s="337"/>
      <c r="C319" s="337"/>
      <c r="D319" s="337"/>
      <c r="E319" s="337"/>
      <c r="F319" s="337"/>
      <c r="G319" s="337"/>
      <c r="H319" s="337"/>
      <c r="I319" s="337"/>
      <c r="J319" s="337"/>
      <c r="K319" s="337"/>
      <c r="L319" s="337"/>
      <c r="M319" s="337"/>
      <c r="N319" s="337"/>
      <c r="O319" s="337"/>
      <c r="P319" s="337"/>
      <c r="Q319" s="337"/>
      <c r="R319" s="337"/>
      <c r="S319" s="337"/>
      <c r="T319" s="337"/>
      <c r="U319" s="337"/>
      <c r="V319" s="337"/>
      <c r="W319" s="337"/>
      <c r="X319" s="337"/>
      <c r="Y319" s="337"/>
      <c r="Z319" s="337"/>
    </row>
    <row r="320">
      <c r="A320" s="337"/>
      <c r="B320" s="337"/>
      <c r="C320" s="337"/>
      <c r="D320" s="337"/>
      <c r="E320" s="337"/>
      <c r="F320" s="337"/>
      <c r="G320" s="337"/>
      <c r="H320" s="337"/>
      <c r="I320" s="337"/>
      <c r="J320" s="337"/>
      <c r="K320" s="337"/>
      <c r="L320" s="337"/>
      <c r="M320" s="337"/>
      <c r="N320" s="337"/>
      <c r="O320" s="337"/>
      <c r="P320" s="337"/>
      <c r="Q320" s="337"/>
      <c r="R320" s="337"/>
      <c r="S320" s="337"/>
      <c r="T320" s="337"/>
      <c r="U320" s="337"/>
      <c r="V320" s="337"/>
      <c r="W320" s="337"/>
      <c r="X320" s="337"/>
      <c r="Y320" s="337"/>
      <c r="Z320" s="337"/>
    </row>
    <row r="321">
      <c r="A321" s="337"/>
      <c r="B321" s="337"/>
      <c r="C321" s="337"/>
      <c r="D321" s="337"/>
      <c r="E321" s="337"/>
      <c r="F321" s="337"/>
      <c r="G321" s="337"/>
      <c r="H321" s="337"/>
      <c r="I321" s="337"/>
      <c r="J321" s="337"/>
      <c r="K321" s="337"/>
      <c r="L321" s="337"/>
      <c r="M321" s="337"/>
      <c r="N321" s="337"/>
      <c r="O321" s="337"/>
      <c r="P321" s="337"/>
      <c r="Q321" s="337"/>
      <c r="R321" s="337"/>
      <c r="S321" s="337"/>
      <c r="T321" s="337"/>
      <c r="U321" s="337"/>
      <c r="V321" s="337"/>
      <c r="W321" s="337"/>
      <c r="X321" s="337"/>
      <c r="Y321" s="337"/>
      <c r="Z321" s="337"/>
    </row>
    <row r="322">
      <c r="A322" s="337"/>
      <c r="B322" s="337"/>
      <c r="C322" s="337"/>
      <c r="D322" s="337"/>
      <c r="E322" s="337"/>
      <c r="F322" s="337"/>
      <c r="G322" s="337"/>
      <c r="H322" s="337"/>
      <c r="I322" s="337"/>
      <c r="J322" s="337"/>
      <c r="K322" s="337"/>
      <c r="L322" s="337"/>
      <c r="M322" s="337"/>
      <c r="N322" s="337"/>
      <c r="O322" s="337"/>
      <c r="P322" s="337"/>
      <c r="Q322" s="337"/>
      <c r="R322" s="337"/>
      <c r="S322" s="337"/>
      <c r="T322" s="337"/>
      <c r="U322" s="337"/>
      <c r="V322" s="337"/>
      <c r="W322" s="337"/>
      <c r="X322" s="337"/>
      <c r="Y322" s="337"/>
      <c r="Z322" s="337"/>
    </row>
    <row r="323">
      <c r="A323" s="337"/>
      <c r="B323" s="337"/>
      <c r="C323" s="337"/>
      <c r="D323" s="337"/>
      <c r="E323" s="337"/>
      <c r="F323" s="337"/>
      <c r="G323" s="337"/>
      <c r="H323" s="337"/>
      <c r="I323" s="337"/>
      <c r="J323" s="337"/>
      <c r="K323" s="337"/>
      <c r="L323" s="337"/>
      <c r="M323" s="337"/>
      <c r="N323" s="337"/>
      <c r="O323" s="337"/>
      <c r="P323" s="337"/>
      <c r="Q323" s="337"/>
      <c r="R323" s="337"/>
      <c r="S323" s="337"/>
      <c r="T323" s="337"/>
      <c r="U323" s="337"/>
      <c r="V323" s="337"/>
      <c r="W323" s="337"/>
      <c r="X323" s="337"/>
      <c r="Y323" s="337"/>
      <c r="Z323" s="337"/>
    </row>
    <row r="324">
      <c r="A324" s="337"/>
      <c r="B324" s="337"/>
      <c r="C324" s="337"/>
      <c r="D324" s="337"/>
      <c r="E324" s="337"/>
      <c r="F324" s="337"/>
      <c r="G324" s="337"/>
      <c r="H324" s="337"/>
      <c r="I324" s="337"/>
      <c r="J324" s="337"/>
      <c r="K324" s="337"/>
      <c r="L324" s="337"/>
      <c r="M324" s="337"/>
      <c r="N324" s="337"/>
      <c r="O324" s="337"/>
      <c r="P324" s="337"/>
      <c r="Q324" s="337"/>
      <c r="R324" s="337"/>
      <c r="S324" s="337"/>
      <c r="T324" s="337"/>
      <c r="U324" s="337"/>
      <c r="V324" s="337"/>
      <c r="W324" s="337"/>
      <c r="X324" s="337"/>
      <c r="Y324" s="337"/>
      <c r="Z324" s="337"/>
    </row>
    <row r="325">
      <c r="A325" s="337"/>
      <c r="B325" s="337"/>
      <c r="C325" s="337"/>
      <c r="D325" s="337"/>
      <c r="E325" s="337"/>
      <c r="F325" s="337"/>
      <c r="G325" s="337"/>
      <c r="H325" s="337"/>
      <c r="I325" s="337"/>
      <c r="J325" s="337"/>
      <c r="K325" s="337"/>
      <c r="L325" s="337"/>
      <c r="M325" s="337"/>
      <c r="N325" s="337"/>
      <c r="O325" s="337"/>
      <c r="P325" s="337"/>
      <c r="Q325" s="337"/>
      <c r="R325" s="337"/>
      <c r="S325" s="337"/>
      <c r="T325" s="337"/>
      <c r="U325" s="337"/>
      <c r="V325" s="337"/>
      <c r="W325" s="337"/>
      <c r="X325" s="337"/>
      <c r="Y325" s="337"/>
      <c r="Z325" s="337"/>
    </row>
    <row r="326">
      <c r="A326" s="337"/>
      <c r="B326" s="337"/>
      <c r="C326" s="337"/>
      <c r="D326" s="337"/>
      <c r="E326" s="337"/>
      <c r="F326" s="337"/>
      <c r="G326" s="337"/>
      <c r="H326" s="337"/>
      <c r="I326" s="337"/>
      <c r="J326" s="337"/>
      <c r="K326" s="337"/>
      <c r="L326" s="337"/>
      <c r="M326" s="337"/>
      <c r="N326" s="337"/>
      <c r="O326" s="337"/>
      <c r="P326" s="337"/>
      <c r="Q326" s="337"/>
      <c r="R326" s="337"/>
      <c r="S326" s="337"/>
      <c r="T326" s="337"/>
      <c r="U326" s="337"/>
      <c r="V326" s="337"/>
      <c r="W326" s="337"/>
      <c r="X326" s="337"/>
      <c r="Y326" s="337"/>
      <c r="Z326" s="337"/>
    </row>
    <row r="327">
      <c r="A327" s="337"/>
      <c r="B327" s="337"/>
      <c r="C327" s="337"/>
      <c r="D327" s="337"/>
      <c r="E327" s="337"/>
      <c r="F327" s="337"/>
      <c r="G327" s="337"/>
      <c r="H327" s="337"/>
      <c r="I327" s="337"/>
      <c r="J327" s="337"/>
      <c r="K327" s="337"/>
      <c r="L327" s="337"/>
      <c r="M327" s="337"/>
      <c r="N327" s="337"/>
      <c r="O327" s="337"/>
      <c r="P327" s="337"/>
      <c r="Q327" s="337"/>
      <c r="R327" s="337"/>
      <c r="S327" s="337"/>
      <c r="T327" s="337"/>
      <c r="U327" s="337"/>
      <c r="V327" s="337"/>
      <c r="W327" s="337"/>
      <c r="X327" s="337"/>
      <c r="Y327" s="337"/>
      <c r="Z327" s="337"/>
    </row>
    <row r="328">
      <c r="A328" s="337"/>
      <c r="B328" s="337"/>
      <c r="C328" s="337"/>
      <c r="D328" s="337"/>
      <c r="E328" s="337"/>
      <c r="F328" s="337"/>
      <c r="G328" s="337"/>
      <c r="H328" s="337"/>
      <c r="I328" s="337"/>
      <c r="J328" s="337"/>
      <c r="K328" s="337"/>
      <c r="L328" s="337"/>
      <c r="M328" s="337"/>
      <c r="N328" s="337"/>
      <c r="O328" s="337"/>
      <c r="P328" s="337"/>
      <c r="Q328" s="337"/>
      <c r="R328" s="337"/>
      <c r="S328" s="337"/>
      <c r="T328" s="337"/>
      <c r="U328" s="337"/>
      <c r="V328" s="337"/>
      <c r="W328" s="337"/>
      <c r="X328" s="337"/>
      <c r="Y328" s="337"/>
      <c r="Z328" s="337"/>
    </row>
    <row r="329">
      <c r="A329" s="337"/>
      <c r="B329" s="337"/>
      <c r="C329" s="337"/>
      <c r="D329" s="337"/>
      <c r="E329" s="337"/>
      <c r="F329" s="337"/>
      <c r="G329" s="337"/>
      <c r="H329" s="337"/>
      <c r="I329" s="337"/>
      <c r="J329" s="337"/>
      <c r="K329" s="337"/>
      <c r="L329" s="337"/>
      <c r="M329" s="337"/>
      <c r="N329" s="337"/>
      <c r="O329" s="337"/>
      <c r="P329" s="337"/>
      <c r="Q329" s="337"/>
      <c r="R329" s="337"/>
      <c r="S329" s="337"/>
      <c r="T329" s="337"/>
      <c r="U329" s="337"/>
      <c r="V329" s="337"/>
      <c r="W329" s="337"/>
      <c r="X329" s="337"/>
      <c r="Y329" s="337"/>
      <c r="Z329" s="337"/>
    </row>
    <row r="330">
      <c r="A330" s="337"/>
      <c r="B330" s="337"/>
      <c r="C330" s="337"/>
      <c r="D330" s="337"/>
      <c r="E330" s="337"/>
      <c r="F330" s="337"/>
      <c r="G330" s="337"/>
      <c r="H330" s="337"/>
      <c r="I330" s="337"/>
      <c r="J330" s="337"/>
      <c r="K330" s="337"/>
      <c r="L330" s="337"/>
      <c r="M330" s="337"/>
      <c r="N330" s="337"/>
      <c r="O330" s="337"/>
      <c r="P330" s="337"/>
      <c r="Q330" s="337"/>
      <c r="R330" s="337"/>
      <c r="S330" s="337"/>
      <c r="T330" s="337"/>
      <c r="U330" s="337"/>
      <c r="V330" s="337"/>
      <c r="W330" s="337"/>
      <c r="X330" s="337"/>
      <c r="Y330" s="337"/>
      <c r="Z330" s="337"/>
    </row>
    <row r="331">
      <c r="A331" s="337"/>
      <c r="B331" s="337"/>
      <c r="C331" s="337"/>
      <c r="D331" s="337"/>
      <c r="E331" s="337"/>
      <c r="F331" s="337"/>
      <c r="G331" s="337"/>
      <c r="H331" s="337"/>
      <c r="I331" s="337"/>
      <c r="J331" s="337"/>
      <c r="K331" s="337"/>
      <c r="L331" s="337"/>
      <c r="M331" s="337"/>
      <c r="N331" s="337"/>
      <c r="O331" s="337"/>
      <c r="P331" s="337"/>
      <c r="Q331" s="337"/>
      <c r="R331" s="337"/>
      <c r="S331" s="337"/>
      <c r="T331" s="337"/>
      <c r="U331" s="337"/>
      <c r="V331" s="337"/>
      <c r="W331" s="337"/>
      <c r="X331" s="337"/>
      <c r="Y331" s="337"/>
      <c r="Z331" s="337"/>
    </row>
    <row r="332">
      <c r="A332" s="337"/>
      <c r="B332" s="337"/>
      <c r="C332" s="337"/>
      <c r="D332" s="337"/>
      <c r="E332" s="337"/>
      <c r="F332" s="337"/>
      <c r="G332" s="337"/>
      <c r="H332" s="337"/>
      <c r="I332" s="337"/>
      <c r="J332" s="337"/>
      <c r="K332" s="337"/>
      <c r="L332" s="337"/>
      <c r="M332" s="337"/>
      <c r="N332" s="337"/>
      <c r="O332" s="337"/>
      <c r="P332" s="337"/>
      <c r="Q332" s="337"/>
      <c r="R332" s="337"/>
      <c r="S332" s="337"/>
      <c r="T332" s="337"/>
      <c r="U332" s="337"/>
      <c r="V332" s="337"/>
      <c r="W332" s="337"/>
      <c r="X332" s="337"/>
      <c r="Y332" s="337"/>
      <c r="Z332" s="337"/>
    </row>
    <row r="333">
      <c r="A333" s="337"/>
      <c r="B333" s="337"/>
      <c r="C333" s="337"/>
      <c r="D333" s="337"/>
      <c r="E333" s="337"/>
      <c r="F333" s="337"/>
      <c r="G333" s="337"/>
      <c r="H333" s="337"/>
      <c r="I333" s="337"/>
      <c r="J333" s="337"/>
      <c r="K333" s="337"/>
      <c r="L333" s="337"/>
      <c r="M333" s="337"/>
      <c r="N333" s="337"/>
      <c r="O333" s="337"/>
      <c r="P333" s="337"/>
      <c r="Q333" s="337"/>
      <c r="R333" s="337"/>
      <c r="S333" s="337"/>
      <c r="T333" s="337"/>
      <c r="U333" s="337"/>
      <c r="V333" s="337"/>
      <c r="W333" s="337"/>
      <c r="X333" s="337"/>
      <c r="Y333" s="337"/>
      <c r="Z333" s="337"/>
    </row>
    <row r="334">
      <c r="A334" s="337"/>
      <c r="B334" s="337"/>
      <c r="C334" s="337"/>
      <c r="D334" s="337"/>
      <c r="E334" s="337"/>
      <c r="F334" s="337"/>
      <c r="G334" s="337"/>
      <c r="H334" s="337"/>
      <c r="I334" s="337"/>
      <c r="J334" s="337"/>
      <c r="K334" s="337"/>
      <c r="L334" s="337"/>
      <c r="M334" s="337"/>
      <c r="N334" s="337"/>
      <c r="O334" s="337"/>
      <c r="P334" s="337"/>
      <c r="Q334" s="337"/>
      <c r="R334" s="337"/>
      <c r="S334" s="337"/>
      <c r="T334" s="337"/>
      <c r="U334" s="337"/>
      <c r="V334" s="337"/>
      <c r="W334" s="337"/>
      <c r="X334" s="337"/>
      <c r="Y334" s="337"/>
      <c r="Z334" s="337"/>
    </row>
    <row r="335">
      <c r="A335" s="337"/>
      <c r="B335" s="337"/>
      <c r="C335" s="337"/>
      <c r="D335" s="337"/>
      <c r="E335" s="337"/>
      <c r="F335" s="337"/>
      <c r="G335" s="337"/>
      <c r="H335" s="337"/>
      <c r="I335" s="337"/>
      <c r="J335" s="337"/>
      <c r="K335" s="337"/>
      <c r="L335" s="337"/>
      <c r="M335" s="337"/>
      <c r="N335" s="337"/>
      <c r="O335" s="337"/>
      <c r="P335" s="337"/>
      <c r="Q335" s="337"/>
      <c r="R335" s="337"/>
      <c r="S335" s="337"/>
      <c r="T335" s="337"/>
      <c r="U335" s="337"/>
      <c r="V335" s="337"/>
      <c r="W335" s="337"/>
      <c r="X335" s="337"/>
      <c r="Y335" s="337"/>
      <c r="Z335" s="337"/>
    </row>
    <row r="336">
      <c r="A336" s="337"/>
      <c r="B336" s="337"/>
      <c r="C336" s="337"/>
      <c r="D336" s="337"/>
      <c r="E336" s="337"/>
      <c r="F336" s="337"/>
      <c r="G336" s="337"/>
      <c r="H336" s="337"/>
      <c r="I336" s="337"/>
      <c r="J336" s="337"/>
      <c r="K336" s="337"/>
      <c r="L336" s="337"/>
      <c r="M336" s="337"/>
      <c r="N336" s="337"/>
      <c r="O336" s="337"/>
      <c r="P336" s="337"/>
      <c r="Q336" s="337"/>
      <c r="R336" s="337"/>
      <c r="S336" s="337"/>
      <c r="T336" s="337"/>
      <c r="U336" s="337"/>
      <c r="V336" s="337"/>
      <c r="W336" s="337"/>
      <c r="X336" s="337"/>
      <c r="Y336" s="337"/>
      <c r="Z336" s="337"/>
    </row>
    <row r="337">
      <c r="A337" s="337"/>
      <c r="B337" s="337"/>
      <c r="C337" s="337"/>
      <c r="D337" s="337"/>
      <c r="E337" s="337"/>
      <c r="F337" s="337"/>
      <c r="G337" s="337"/>
      <c r="H337" s="337"/>
      <c r="I337" s="337"/>
      <c r="J337" s="337"/>
      <c r="K337" s="337"/>
      <c r="L337" s="337"/>
      <c r="M337" s="337"/>
      <c r="N337" s="337"/>
      <c r="O337" s="337"/>
      <c r="P337" s="337"/>
      <c r="Q337" s="337"/>
      <c r="R337" s="337"/>
      <c r="S337" s="337"/>
      <c r="T337" s="337"/>
      <c r="U337" s="337"/>
      <c r="V337" s="337"/>
      <c r="W337" s="337"/>
      <c r="X337" s="337"/>
      <c r="Y337" s="337"/>
      <c r="Z337" s="337"/>
    </row>
    <row r="338">
      <c r="A338" s="337"/>
      <c r="B338" s="337"/>
      <c r="C338" s="337"/>
      <c r="D338" s="337"/>
      <c r="E338" s="337"/>
      <c r="F338" s="337"/>
      <c r="G338" s="337"/>
      <c r="H338" s="337"/>
      <c r="I338" s="337"/>
      <c r="J338" s="337"/>
      <c r="K338" s="337"/>
      <c r="L338" s="337"/>
      <c r="M338" s="337"/>
      <c r="N338" s="337"/>
      <c r="O338" s="337"/>
      <c r="P338" s="337"/>
      <c r="Q338" s="337"/>
      <c r="R338" s="337"/>
      <c r="S338" s="337"/>
      <c r="T338" s="337"/>
      <c r="U338" s="337"/>
      <c r="V338" s="337"/>
      <c r="W338" s="337"/>
      <c r="X338" s="337"/>
      <c r="Y338" s="337"/>
      <c r="Z338" s="337"/>
    </row>
    <row r="339">
      <c r="A339" s="337"/>
      <c r="B339" s="337"/>
      <c r="C339" s="337"/>
      <c r="D339" s="337"/>
      <c r="E339" s="337"/>
      <c r="F339" s="337"/>
      <c r="G339" s="337"/>
      <c r="H339" s="337"/>
      <c r="I339" s="337"/>
      <c r="J339" s="337"/>
      <c r="K339" s="337"/>
      <c r="L339" s="337"/>
      <c r="M339" s="337"/>
      <c r="N339" s="337"/>
      <c r="O339" s="337"/>
      <c r="P339" s="337"/>
      <c r="Q339" s="337"/>
      <c r="R339" s="337"/>
      <c r="S339" s="337"/>
      <c r="T339" s="337"/>
      <c r="U339" s="337"/>
      <c r="V339" s="337"/>
      <c r="W339" s="337"/>
      <c r="X339" s="337"/>
      <c r="Y339" s="337"/>
      <c r="Z339" s="337"/>
    </row>
    <row r="340">
      <c r="A340" s="337"/>
      <c r="B340" s="337"/>
      <c r="C340" s="337"/>
      <c r="D340" s="337"/>
      <c r="E340" s="337"/>
      <c r="F340" s="337"/>
      <c r="G340" s="337"/>
      <c r="H340" s="337"/>
      <c r="I340" s="337"/>
      <c r="J340" s="337"/>
      <c r="K340" s="337"/>
      <c r="L340" s="337"/>
      <c r="M340" s="337"/>
      <c r="N340" s="337"/>
      <c r="O340" s="337"/>
      <c r="P340" s="337"/>
      <c r="Q340" s="337"/>
      <c r="R340" s="337"/>
      <c r="S340" s="337"/>
      <c r="T340" s="337"/>
      <c r="U340" s="337"/>
      <c r="V340" s="337"/>
      <c r="W340" s="337"/>
      <c r="X340" s="337"/>
      <c r="Y340" s="337"/>
      <c r="Z340" s="337"/>
    </row>
    <row r="341">
      <c r="A341" s="337"/>
      <c r="B341" s="337"/>
      <c r="C341" s="337"/>
      <c r="D341" s="337"/>
      <c r="E341" s="337"/>
      <c r="F341" s="337"/>
      <c r="G341" s="337"/>
      <c r="H341" s="337"/>
      <c r="I341" s="337"/>
      <c r="J341" s="337"/>
      <c r="K341" s="337"/>
      <c r="L341" s="337"/>
      <c r="M341" s="337"/>
      <c r="N341" s="337"/>
      <c r="O341" s="337"/>
      <c r="P341" s="337"/>
      <c r="Q341" s="337"/>
      <c r="R341" s="337"/>
      <c r="S341" s="337"/>
      <c r="T341" s="337"/>
      <c r="U341" s="337"/>
      <c r="V341" s="337"/>
      <c r="W341" s="337"/>
      <c r="X341" s="337"/>
      <c r="Y341" s="337"/>
      <c r="Z341" s="337"/>
    </row>
    <row r="342">
      <c r="A342" s="337"/>
      <c r="B342" s="337"/>
      <c r="C342" s="337"/>
      <c r="D342" s="337"/>
      <c r="E342" s="337"/>
      <c r="F342" s="337"/>
      <c r="G342" s="337"/>
      <c r="H342" s="337"/>
      <c r="I342" s="337"/>
      <c r="J342" s="337"/>
      <c r="K342" s="337"/>
      <c r="L342" s="337"/>
      <c r="M342" s="337"/>
      <c r="N342" s="337"/>
      <c r="O342" s="337"/>
      <c r="P342" s="337"/>
      <c r="Q342" s="337"/>
      <c r="R342" s="337"/>
      <c r="S342" s="337"/>
      <c r="T342" s="337"/>
      <c r="U342" s="337"/>
      <c r="V342" s="337"/>
      <c r="W342" s="337"/>
      <c r="X342" s="337"/>
      <c r="Y342" s="337"/>
      <c r="Z342" s="337"/>
    </row>
    <row r="343">
      <c r="A343" s="337"/>
      <c r="B343" s="337"/>
      <c r="C343" s="337"/>
      <c r="D343" s="337"/>
      <c r="E343" s="337"/>
      <c r="F343" s="337"/>
      <c r="G343" s="337"/>
      <c r="H343" s="337"/>
      <c r="I343" s="337"/>
      <c r="J343" s="337"/>
      <c r="K343" s="337"/>
      <c r="L343" s="337"/>
      <c r="M343" s="337"/>
      <c r="N343" s="337"/>
      <c r="O343" s="337"/>
      <c r="P343" s="337"/>
      <c r="Q343" s="337"/>
      <c r="R343" s="337"/>
      <c r="S343" s="337"/>
      <c r="T343" s="337"/>
      <c r="U343" s="337"/>
      <c r="V343" s="337"/>
      <c r="W343" s="337"/>
      <c r="X343" s="337"/>
      <c r="Y343" s="337"/>
      <c r="Z343" s="337"/>
    </row>
    <row r="344">
      <c r="A344" s="337"/>
      <c r="B344" s="337"/>
      <c r="C344" s="337"/>
      <c r="D344" s="337"/>
      <c r="E344" s="337"/>
      <c r="F344" s="337"/>
      <c r="G344" s="337"/>
      <c r="H344" s="337"/>
      <c r="I344" s="337"/>
      <c r="J344" s="337"/>
      <c r="K344" s="337"/>
      <c r="L344" s="337"/>
      <c r="M344" s="337"/>
      <c r="N344" s="337"/>
      <c r="O344" s="337"/>
      <c r="P344" s="337"/>
      <c r="Q344" s="337"/>
      <c r="R344" s="337"/>
      <c r="S344" s="337"/>
      <c r="T344" s="337"/>
      <c r="U344" s="337"/>
      <c r="V344" s="337"/>
      <c r="W344" s="337"/>
      <c r="X344" s="337"/>
      <c r="Y344" s="337"/>
      <c r="Z344" s="337"/>
    </row>
    <row r="345">
      <c r="A345" s="337"/>
      <c r="B345" s="337"/>
      <c r="C345" s="337"/>
      <c r="D345" s="337"/>
      <c r="E345" s="337"/>
      <c r="F345" s="337"/>
      <c r="G345" s="337"/>
      <c r="H345" s="337"/>
      <c r="I345" s="337"/>
      <c r="J345" s="337"/>
      <c r="K345" s="337"/>
      <c r="L345" s="337"/>
      <c r="M345" s="337"/>
      <c r="N345" s="337"/>
      <c r="O345" s="337"/>
      <c r="P345" s="337"/>
      <c r="Q345" s="337"/>
      <c r="R345" s="337"/>
      <c r="S345" s="337"/>
      <c r="T345" s="337"/>
      <c r="U345" s="337"/>
      <c r="V345" s="337"/>
      <c r="W345" s="337"/>
      <c r="X345" s="337"/>
      <c r="Y345" s="337"/>
      <c r="Z345" s="337"/>
    </row>
    <row r="346">
      <c r="A346" s="337"/>
      <c r="B346" s="337"/>
      <c r="C346" s="337"/>
      <c r="D346" s="337"/>
      <c r="E346" s="337"/>
      <c r="F346" s="337"/>
      <c r="G346" s="337"/>
      <c r="H346" s="337"/>
      <c r="I346" s="337"/>
      <c r="J346" s="337"/>
      <c r="K346" s="337"/>
      <c r="L346" s="337"/>
      <c r="M346" s="337"/>
      <c r="N346" s="337"/>
      <c r="O346" s="337"/>
      <c r="P346" s="337"/>
      <c r="Q346" s="337"/>
      <c r="R346" s="337"/>
      <c r="S346" s="337"/>
      <c r="T346" s="337"/>
      <c r="U346" s="337"/>
      <c r="V346" s="337"/>
      <c r="W346" s="337"/>
      <c r="X346" s="337"/>
      <c r="Y346" s="337"/>
      <c r="Z346" s="337"/>
    </row>
    <row r="347">
      <c r="A347" s="337"/>
      <c r="B347" s="337"/>
      <c r="C347" s="337"/>
      <c r="D347" s="337"/>
      <c r="E347" s="337"/>
      <c r="F347" s="337"/>
      <c r="G347" s="337"/>
      <c r="H347" s="337"/>
      <c r="I347" s="337"/>
      <c r="J347" s="337"/>
      <c r="K347" s="337"/>
      <c r="L347" s="337"/>
      <c r="M347" s="337"/>
      <c r="N347" s="337"/>
      <c r="O347" s="337"/>
      <c r="P347" s="337"/>
      <c r="Q347" s="337"/>
      <c r="R347" s="337"/>
      <c r="S347" s="337"/>
      <c r="T347" s="337"/>
      <c r="U347" s="337"/>
      <c r="V347" s="337"/>
      <c r="W347" s="337"/>
      <c r="X347" s="337"/>
      <c r="Y347" s="337"/>
      <c r="Z347" s="337"/>
    </row>
    <row r="348">
      <c r="A348" s="337"/>
      <c r="B348" s="337"/>
      <c r="C348" s="337"/>
      <c r="D348" s="337"/>
      <c r="E348" s="337"/>
      <c r="F348" s="337"/>
      <c r="G348" s="337"/>
      <c r="H348" s="337"/>
      <c r="I348" s="337"/>
      <c r="J348" s="337"/>
      <c r="K348" s="337"/>
      <c r="L348" s="337"/>
      <c r="M348" s="337"/>
      <c r="N348" s="337"/>
      <c r="O348" s="337"/>
      <c r="P348" s="337"/>
      <c r="Q348" s="337"/>
      <c r="R348" s="337"/>
      <c r="S348" s="337"/>
      <c r="T348" s="337"/>
      <c r="U348" s="337"/>
      <c r="V348" s="337"/>
      <c r="W348" s="337"/>
      <c r="X348" s="337"/>
      <c r="Y348" s="337"/>
      <c r="Z348" s="337"/>
    </row>
    <row r="349">
      <c r="A349" s="337"/>
      <c r="B349" s="337"/>
      <c r="C349" s="337"/>
      <c r="D349" s="337"/>
      <c r="E349" s="337"/>
      <c r="F349" s="337"/>
      <c r="G349" s="337"/>
      <c r="H349" s="337"/>
      <c r="I349" s="337"/>
      <c r="J349" s="337"/>
      <c r="K349" s="337"/>
      <c r="L349" s="337"/>
      <c r="M349" s="337"/>
      <c r="N349" s="337"/>
      <c r="O349" s="337"/>
      <c r="P349" s="337"/>
      <c r="Q349" s="337"/>
      <c r="R349" s="337"/>
      <c r="S349" s="337"/>
      <c r="T349" s="337"/>
      <c r="U349" s="337"/>
      <c r="V349" s="337"/>
      <c r="W349" s="337"/>
      <c r="X349" s="337"/>
      <c r="Y349" s="337"/>
      <c r="Z349" s="337"/>
    </row>
    <row r="350">
      <c r="A350" s="337"/>
      <c r="B350" s="337"/>
      <c r="C350" s="337"/>
      <c r="D350" s="337"/>
      <c r="E350" s="337"/>
      <c r="F350" s="337"/>
      <c r="G350" s="337"/>
      <c r="H350" s="337"/>
      <c r="I350" s="337"/>
      <c r="J350" s="337"/>
      <c r="K350" s="337"/>
      <c r="L350" s="337"/>
      <c r="M350" s="337"/>
      <c r="N350" s="337"/>
      <c r="O350" s="337"/>
      <c r="P350" s="337"/>
      <c r="Q350" s="337"/>
      <c r="R350" s="337"/>
      <c r="S350" s="337"/>
      <c r="T350" s="337"/>
      <c r="U350" s="337"/>
      <c r="V350" s="337"/>
      <c r="W350" s="337"/>
      <c r="X350" s="337"/>
      <c r="Y350" s="337"/>
      <c r="Z350" s="337"/>
    </row>
    <row r="351">
      <c r="A351" s="337"/>
      <c r="B351" s="337"/>
      <c r="C351" s="337"/>
      <c r="D351" s="337"/>
      <c r="E351" s="337"/>
      <c r="F351" s="337"/>
      <c r="G351" s="337"/>
      <c r="H351" s="337"/>
      <c r="I351" s="337"/>
      <c r="J351" s="337"/>
      <c r="K351" s="337"/>
      <c r="L351" s="337"/>
      <c r="M351" s="337"/>
      <c r="N351" s="337"/>
      <c r="O351" s="337"/>
      <c r="P351" s="337"/>
      <c r="Q351" s="337"/>
      <c r="R351" s="337"/>
      <c r="S351" s="337"/>
      <c r="T351" s="337"/>
      <c r="U351" s="337"/>
      <c r="V351" s="337"/>
      <c r="W351" s="337"/>
      <c r="X351" s="337"/>
      <c r="Y351" s="337"/>
      <c r="Z351" s="337"/>
    </row>
    <row r="352">
      <c r="A352" s="337"/>
      <c r="B352" s="337"/>
      <c r="C352" s="337"/>
      <c r="D352" s="337"/>
      <c r="E352" s="337"/>
      <c r="F352" s="337"/>
      <c r="G352" s="337"/>
      <c r="H352" s="337"/>
      <c r="I352" s="337"/>
      <c r="J352" s="337"/>
      <c r="K352" s="337"/>
      <c r="L352" s="337"/>
      <c r="M352" s="337"/>
      <c r="N352" s="337"/>
      <c r="O352" s="337"/>
      <c r="P352" s="337"/>
      <c r="Q352" s="337"/>
      <c r="R352" s="337"/>
      <c r="S352" s="337"/>
      <c r="T352" s="337"/>
      <c r="U352" s="337"/>
      <c r="V352" s="337"/>
      <c r="W352" s="337"/>
      <c r="X352" s="337"/>
      <c r="Y352" s="337"/>
      <c r="Z352" s="337"/>
    </row>
    <row r="353">
      <c r="A353" s="337"/>
      <c r="B353" s="337"/>
      <c r="C353" s="337"/>
      <c r="D353" s="337"/>
      <c r="E353" s="337"/>
      <c r="F353" s="337"/>
      <c r="G353" s="337"/>
      <c r="H353" s="337"/>
      <c r="I353" s="337"/>
      <c r="J353" s="337"/>
      <c r="K353" s="337"/>
      <c r="L353" s="337"/>
      <c r="M353" s="337"/>
      <c r="N353" s="337"/>
      <c r="O353" s="337"/>
      <c r="P353" s="337"/>
      <c r="Q353" s="337"/>
      <c r="R353" s="337"/>
      <c r="S353" s="337"/>
      <c r="T353" s="337"/>
      <c r="U353" s="337"/>
      <c r="V353" s="337"/>
      <c r="W353" s="337"/>
      <c r="X353" s="337"/>
      <c r="Y353" s="337"/>
      <c r="Z353" s="337"/>
    </row>
    <row r="354">
      <c r="A354" s="337"/>
      <c r="B354" s="337"/>
      <c r="C354" s="337"/>
      <c r="D354" s="337"/>
      <c r="E354" s="337"/>
      <c r="F354" s="337"/>
      <c r="G354" s="337"/>
      <c r="H354" s="337"/>
      <c r="I354" s="337"/>
      <c r="J354" s="337"/>
      <c r="K354" s="337"/>
      <c r="L354" s="337"/>
      <c r="M354" s="337"/>
      <c r="N354" s="337"/>
      <c r="O354" s="337"/>
      <c r="P354" s="337"/>
      <c r="Q354" s="337"/>
      <c r="R354" s="337"/>
      <c r="S354" s="337"/>
      <c r="T354" s="337"/>
      <c r="U354" s="337"/>
      <c r="V354" s="337"/>
      <c r="W354" s="337"/>
      <c r="X354" s="337"/>
      <c r="Y354" s="337"/>
      <c r="Z354" s="337"/>
    </row>
    <row r="355">
      <c r="A355" s="337"/>
      <c r="B355" s="337"/>
      <c r="C355" s="337"/>
      <c r="D355" s="337"/>
      <c r="E355" s="337"/>
      <c r="F355" s="337"/>
      <c r="G355" s="337"/>
      <c r="H355" s="337"/>
      <c r="I355" s="337"/>
      <c r="J355" s="337"/>
      <c r="K355" s="337"/>
      <c r="L355" s="337"/>
      <c r="M355" s="337"/>
      <c r="N355" s="337"/>
      <c r="O355" s="337"/>
      <c r="P355" s="337"/>
      <c r="Q355" s="337"/>
      <c r="R355" s="337"/>
      <c r="S355" s="337"/>
      <c r="T355" s="337"/>
      <c r="U355" s="337"/>
      <c r="V355" s="337"/>
      <c r="W355" s="337"/>
      <c r="X355" s="337"/>
      <c r="Y355" s="337"/>
      <c r="Z355" s="337"/>
    </row>
    <row r="356">
      <c r="A356" s="337"/>
      <c r="B356" s="337"/>
      <c r="C356" s="337"/>
      <c r="D356" s="337"/>
      <c r="E356" s="337"/>
      <c r="F356" s="337"/>
      <c r="G356" s="337"/>
      <c r="H356" s="337"/>
      <c r="I356" s="337"/>
      <c r="J356" s="337"/>
      <c r="K356" s="337"/>
      <c r="L356" s="337"/>
      <c r="M356" s="337"/>
      <c r="N356" s="337"/>
      <c r="O356" s="337"/>
      <c r="P356" s="337"/>
      <c r="Q356" s="337"/>
      <c r="R356" s="337"/>
      <c r="S356" s="337"/>
      <c r="T356" s="337"/>
      <c r="U356" s="337"/>
      <c r="V356" s="337"/>
      <c r="W356" s="337"/>
      <c r="X356" s="337"/>
      <c r="Y356" s="337"/>
      <c r="Z356" s="337"/>
    </row>
    <row r="357">
      <c r="A357" s="337"/>
      <c r="B357" s="337"/>
      <c r="C357" s="337"/>
      <c r="D357" s="337"/>
      <c r="E357" s="337"/>
      <c r="F357" s="337"/>
      <c r="G357" s="337"/>
      <c r="H357" s="337"/>
      <c r="I357" s="337"/>
      <c r="J357" s="337"/>
      <c r="K357" s="337"/>
      <c r="L357" s="337"/>
      <c r="M357" s="337"/>
      <c r="N357" s="337"/>
      <c r="O357" s="337"/>
      <c r="P357" s="337"/>
      <c r="Q357" s="337"/>
      <c r="R357" s="337"/>
      <c r="S357" s="337"/>
      <c r="T357" s="337"/>
      <c r="U357" s="337"/>
      <c r="V357" s="337"/>
      <c r="W357" s="337"/>
      <c r="X357" s="337"/>
      <c r="Y357" s="337"/>
      <c r="Z357" s="337"/>
    </row>
    <row r="358">
      <c r="A358" s="337"/>
      <c r="B358" s="337"/>
      <c r="C358" s="337"/>
      <c r="D358" s="337"/>
      <c r="E358" s="337"/>
      <c r="F358" s="337"/>
      <c r="G358" s="337"/>
      <c r="H358" s="337"/>
      <c r="I358" s="337"/>
      <c r="J358" s="337"/>
      <c r="K358" s="337"/>
      <c r="L358" s="337"/>
      <c r="M358" s="337"/>
      <c r="N358" s="337"/>
      <c r="O358" s="337"/>
      <c r="P358" s="337"/>
      <c r="Q358" s="337"/>
      <c r="R358" s="337"/>
      <c r="S358" s="337"/>
      <c r="T358" s="337"/>
      <c r="U358" s="337"/>
      <c r="V358" s="337"/>
      <c r="W358" s="337"/>
      <c r="X358" s="337"/>
      <c r="Y358" s="337"/>
      <c r="Z358" s="337"/>
    </row>
    <row r="359">
      <c r="A359" s="337"/>
      <c r="B359" s="337"/>
      <c r="C359" s="337"/>
      <c r="D359" s="337"/>
      <c r="E359" s="337"/>
      <c r="F359" s="337"/>
      <c r="G359" s="337"/>
      <c r="H359" s="337"/>
      <c r="I359" s="337"/>
      <c r="J359" s="337"/>
      <c r="K359" s="337"/>
      <c r="L359" s="337"/>
      <c r="M359" s="337"/>
      <c r="N359" s="337"/>
      <c r="O359" s="337"/>
      <c r="P359" s="337"/>
      <c r="Q359" s="337"/>
      <c r="R359" s="337"/>
      <c r="S359" s="337"/>
      <c r="T359" s="337"/>
      <c r="U359" s="337"/>
      <c r="V359" s="337"/>
      <c r="W359" s="337"/>
      <c r="X359" s="337"/>
      <c r="Y359" s="337"/>
      <c r="Z359" s="337"/>
    </row>
    <row r="360">
      <c r="A360" s="337"/>
      <c r="B360" s="337"/>
      <c r="C360" s="337"/>
      <c r="D360" s="337"/>
      <c r="E360" s="337"/>
      <c r="F360" s="337"/>
      <c r="G360" s="337"/>
      <c r="H360" s="337"/>
      <c r="I360" s="337"/>
      <c r="J360" s="337"/>
      <c r="K360" s="337"/>
      <c r="L360" s="337"/>
      <c r="M360" s="337"/>
      <c r="N360" s="337"/>
      <c r="O360" s="337"/>
      <c r="P360" s="337"/>
      <c r="Q360" s="337"/>
      <c r="R360" s="337"/>
      <c r="S360" s="337"/>
      <c r="T360" s="337"/>
      <c r="U360" s="337"/>
      <c r="V360" s="337"/>
      <c r="W360" s="337"/>
      <c r="X360" s="337"/>
      <c r="Y360" s="337"/>
      <c r="Z360" s="337"/>
    </row>
    <row r="361">
      <c r="A361" s="337"/>
      <c r="B361" s="337"/>
      <c r="C361" s="337"/>
      <c r="D361" s="337"/>
      <c r="E361" s="337"/>
      <c r="F361" s="337"/>
      <c r="G361" s="337"/>
      <c r="H361" s="337"/>
      <c r="I361" s="337"/>
      <c r="J361" s="337"/>
      <c r="K361" s="337"/>
      <c r="L361" s="337"/>
      <c r="M361" s="337"/>
      <c r="N361" s="337"/>
      <c r="O361" s="337"/>
      <c r="P361" s="337"/>
      <c r="Q361" s="337"/>
      <c r="R361" s="337"/>
      <c r="S361" s="337"/>
      <c r="T361" s="337"/>
      <c r="U361" s="337"/>
      <c r="V361" s="337"/>
      <c r="W361" s="337"/>
      <c r="X361" s="337"/>
      <c r="Y361" s="337"/>
      <c r="Z361" s="337"/>
    </row>
    <row r="362">
      <c r="A362" s="337"/>
      <c r="B362" s="337"/>
      <c r="C362" s="337"/>
      <c r="D362" s="337"/>
      <c r="E362" s="337"/>
      <c r="F362" s="337"/>
      <c r="G362" s="337"/>
      <c r="H362" s="337"/>
      <c r="I362" s="337"/>
      <c r="J362" s="337"/>
      <c r="K362" s="337"/>
      <c r="L362" s="337"/>
      <c r="M362" s="337"/>
      <c r="N362" s="337"/>
      <c r="O362" s="337"/>
      <c r="P362" s="337"/>
      <c r="Q362" s="337"/>
      <c r="R362" s="337"/>
      <c r="S362" s="337"/>
      <c r="T362" s="337"/>
      <c r="U362" s="337"/>
      <c r="V362" s="337"/>
      <c r="W362" s="337"/>
      <c r="X362" s="337"/>
      <c r="Y362" s="337"/>
      <c r="Z362" s="337"/>
    </row>
    <row r="363">
      <c r="A363" s="337"/>
      <c r="B363" s="337"/>
      <c r="C363" s="337"/>
      <c r="D363" s="337"/>
      <c r="E363" s="337"/>
      <c r="F363" s="337"/>
      <c r="G363" s="337"/>
      <c r="H363" s="337"/>
      <c r="I363" s="337"/>
      <c r="J363" s="337"/>
      <c r="K363" s="337"/>
      <c r="L363" s="337"/>
      <c r="M363" s="337"/>
      <c r="N363" s="337"/>
      <c r="O363" s="337"/>
      <c r="P363" s="337"/>
      <c r="Q363" s="337"/>
      <c r="R363" s="337"/>
      <c r="S363" s="337"/>
      <c r="T363" s="337"/>
      <c r="U363" s="337"/>
      <c r="V363" s="337"/>
      <c r="W363" s="337"/>
      <c r="X363" s="337"/>
      <c r="Y363" s="337"/>
      <c r="Z363" s="337"/>
    </row>
    <row r="364">
      <c r="A364" s="337"/>
      <c r="B364" s="337"/>
      <c r="C364" s="337"/>
      <c r="D364" s="337"/>
      <c r="E364" s="337"/>
      <c r="F364" s="337"/>
      <c r="G364" s="337"/>
      <c r="H364" s="337"/>
      <c r="I364" s="337"/>
      <c r="J364" s="337"/>
      <c r="K364" s="337"/>
      <c r="L364" s="337"/>
      <c r="M364" s="337"/>
      <c r="N364" s="337"/>
      <c r="O364" s="337"/>
      <c r="P364" s="337"/>
      <c r="Q364" s="337"/>
      <c r="R364" s="337"/>
      <c r="S364" s="337"/>
      <c r="T364" s="337"/>
      <c r="U364" s="337"/>
      <c r="V364" s="337"/>
      <c r="W364" s="337"/>
      <c r="X364" s="337"/>
      <c r="Y364" s="337"/>
      <c r="Z364" s="337"/>
    </row>
    <row r="365">
      <c r="A365" s="337"/>
      <c r="B365" s="337"/>
      <c r="C365" s="337"/>
      <c r="D365" s="337"/>
      <c r="E365" s="337"/>
      <c r="F365" s="337"/>
      <c r="G365" s="337"/>
      <c r="H365" s="337"/>
      <c r="I365" s="337"/>
      <c r="J365" s="337"/>
      <c r="K365" s="337"/>
      <c r="L365" s="337"/>
      <c r="M365" s="337"/>
      <c r="N365" s="337"/>
      <c r="O365" s="337"/>
      <c r="P365" s="337"/>
      <c r="Q365" s="337"/>
      <c r="R365" s="337"/>
      <c r="S365" s="337"/>
      <c r="T365" s="337"/>
      <c r="U365" s="337"/>
      <c r="V365" s="337"/>
      <c r="W365" s="337"/>
      <c r="X365" s="337"/>
      <c r="Y365" s="337"/>
      <c r="Z365" s="337"/>
    </row>
    <row r="366">
      <c r="A366" s="337"/>
      <c r="B366" s="337"/>
      <c r="C366" s="337"/>
      <c r="D366" s="337"/>
      <c r="E366" s="337"/>
      <c r="F366" s="337"/>
      <c r="G366" s="337"/>
      <c r="H366" s="337"/>
      <c r="I366" s="337"/>
      <c r="J366" s="337"/>
      <c r="K366" s="337"/>
      <c r="L366" s="337"/>
      <c r="M366" s="337"/>
      <c r="N366" s="337"/>
      <c r="O366" s="337"/>
      <c r="P366" s="337"/>
      <c r="Q366" s="337"/>
      <c r="R366" s="337"/>
      <c r="S366" s="337"/>
      <c r="T366" s="337"/>
      <c r="U366" s="337"/>
      <c r="V366" s="337"/>
      <c r="W366" s="337"/>
      <c r="X366" s="337"/>
      <c r="Y366" s="337"/>
      <c r="Z366" s="337"/>
    </row>
    <row r="367">
      <c r="A367" s="337"/>
      <c r="B367" s="337"/>
      <c r="C367" s="337"/>
      <c r="D367" s="337"/>
      <c r="E367" s="337"/>
      <c r="F367" s="337"/>
      <c r="G367" s="337"/>
      <c r="H367" s="337"/>
      <c r="I367" s="337"/>
      <c r="J367" s="337"/>
      <c r="K367" s="337"/>
      <c r="L367" s="337"/>
      <c r="M367" s="337"/>
      <c r="N367" s="337"/>
      <c r="O367" s="337"/>
      <c r="P367" s="337"/>
      <c r="Q367" s="337"/>
      <c r="R367" s="337"/>
      <c r="S367" s="337"/>
      <c r="T367" s="337"/>
      <c r="U367" s="337"/>
      <c r="V367" s="337"/>
      <c r="W367" s="337"/>
      <c r="X367" s="337"/>
      <c r="Y367" s="337"/>
      <c r="Z367" s="337"/>
    </row>
    <row r="368">
      <c r="A368" s="337"/>
      <c r="B368" s="337"/>
      <c r="C368" s="337"/>
      <c r="D368" s="337"/>
      <c r="E368" s="337"/>
      <c r="F368" s="337"/>
      <c r="G368" s="337"/>
      <c r="H368" s="337"/>
      <c r="I368" s="337"/>
      <c r="J368" s="337"/>
      <c r="K368" s="337"/>
      <c r="L368" s="337"/>
      <c r="M368" s="337"/>
      <c r="N368" s="337"/>
      <c r="O368" s="337"/>
      <c r="P368" s="337"/>
      <c r="Q368" s="337"/>
      <c r="R368" s="337"/>
      <c r="S368" s="337"/>
      <c r="T368" s="337"/>
      <c r="U368" s="337"/>
      <c r="V368" s="337"/>
      <c r="W368" s="337"/>
      <c r="X368" s="337"/>
      <c r="Y368" s="337"/>
      <c r="Z368" s="337"/>
    </row>
    <row r="369">
      <c r="A369" s="337"/>
      <c r="B369" s="337"/>
      <c r="C369" s="337"/>
      <c r="D369" s="337"/>
      <c r="E369" s="337"/>
      <c r="F369" s="337"/>
      <c r="G369" s="337"/>
      <c r="H369" s="337"/>
      <c r="I369" s="337"/>
      <c r="J369" s="337"/>
      <c r="K369" s="337"/>
      <c r="L369" s="337"/>
      <c r="M369" s="337"/>
      <c r="N369" s="337"/>
      <c r="O369" s="337"/>
      <c r="P369" s="337"/>
      <c r="Q369" s="337"/>
      <c r="R369" s="337"/>
      <c r="S369" s="337"/>
      <c r="T369" s="337"/>
      <c r="U369" s="337"/>
      <c r="V369" s="337"/>
      <c r="W369" s="337"/>
      <c r="X369" s="337"/>
      <c r="Y369" s="337"/>
      <c r="Z369" s="337"/>
    </row>
    <row r="370">
      <c r="A370" s="337"/>
      <c r="B370" s="337"/>
      <c r="C370" s="337"/>
      <c r="D370" s="337"/>
      <c r="E370" s="337"/>
      <c r="F370" s="337"/>
      <c r="G370" s="337"/>
      <c r="H370" s="337"/>
      <c r="I370" s="337"/>
      <c r="J370" s="337"/>
      <c r="K370" s="337"/>
      <c r="L370" s="337"/>
      <c r="M370" s="337"/>
      <c r="N370" s="337"/>
      <c r="O370" s="337"/>
      <c r="P370" s="337"/>
      <c r="Q370" s="337"/>
      <c r="R370" s="337"/>
      <c r="S370" s="337"/>
      <c r="T370" s="337"/>
      <c r="U370" s="337"/>
      <c r="V370" s="337"/>
      <c r="W370" s="337"/>
      <c r="X370" s="337"/>
      <c r="Y370" s="337"/>
      <c r="Z370" s="337"/>
    </row>
    <row r="371">
      <c r="A371" s="337"/>
      <c r="B371" s="337"/>
      <c r="C371" s="337"/>
      <c r="D371" s="337"/>
      <c r="E371" s="337"/>
      <c r="F371" s="337"/>
      <c r="G371" s="337"/>
      <c r="H371" s="337"/>
      <c r="I371" s="337"/>
      <c r="J371" s="337"/>
      <c r="K371" s="337"/>
      <c r="L371" s="337"/>
      <c r="M371" s="337"/>
      <c r="N371" s="337"/>
      <c r="O371" s="337"/>
      <c r="P371" s="337"/>
      <c r="Q371" s="337"/>
      <c r="R371" s="337"/>
      <c r="S371" s="337"/>
      <c r="T371" s="337"/>
      <c r="U371" s="337"/>
      <c r="V371" s="337"/>
      <c r="W371" s="337"/>
      <c r="X371" s="337"/>
      <c r="Y371" s="337"/>
      <c r="Z371" s="337"/>
    </row>
    <row r="372">
      <c r="A372" s="337"/>
      <c r="B372" s="337"/>
      <c r="C372" s="337"/>
      <c r="D372" s="337"/>
      <c r="E372" s="337"/>
      <c r="F372" s="337"/>
      <c r="G372" s="337"/>
      <c r="H372" s="337"/>
      <c r="I372" s="337"/>
      <c r="J372" s="337"/>
      <c r="K372" s="337"/>
      <c r="L372" s="337"/>
      <c r="M372" s="337"/>
      <c r="N372" s="337"/>
      <c r="O372" s="337"/>
      <c r="P372" s="337"/>
      <c r="Q372" s="337"/>
      <c r="R372" s="337"/>
      <c r="S372" s="337"/>
      <c r="T372" s="337"/>
      <c r="U372" s="337"/>
      <c r="V372" s="337"/>
      <c r="W372" s="337"/>
      <c r="X372" s="337"/>
      <c r="Y372" s="337"/>
      <c r="Z372" s="337"/>
    </row>
    <row r="373">
      <c r="A373" s="337"/>
      <c r="B373" s="337"/>
      <c r="C373" s="337"/>
      <c r="D373" s="337"/>
      <c r="E373" s="337"/>
      <c r="F373" s="337"/>
      <c r="G373" s="337"/>
      <c r="H373" s="337"/>
      <c r="I373" s="337"/>
      <c r="J373" s="337"/>
      <c r="K373" s="337"/>
      <c r="L373" s="337"/>
      <c r="M373" s="337"/>
      <c r="N373" s="337"/>
      <c r="O373" s="337"/>
      <c r="P373" s="337"/>
      <c r="Q373" s="337"/>
      <c r="R373" s="337"/>
      <c r="S373" s="337"/>
      <c r="T373" s="337"/>
      <c r="U373" s="337"/>
      <c r="V373" s="337"/>
      <c r="W373" s="337"/>
      <c r="X373" s="337"/>
      <c r="Y373" s="337"/>
      <c r="Z373" s="337"/>
    </row>
    <row r="374">
      <c r="A374" s="337"/>
      <c r="B374" s="337"/>
      <c r="C374" s="337"/>
      <c r="D374" s="337"/>
      <c r="E374" s="337"/>
      <c r="F374" s="337"/>
      <c r="G374" s="337"/>
      <c r="H374" s="337"/>
      <c r="I374" s="337"/>
      <c r="J374" s="337"/>
      <c r="K374" s="337"/>
      <c r="L374" s="337"/>
      <c r="M374" s="337"/>
      <c r="N374" s="337"/>
      <c r="O374" s="337"/>
      <c r="P374" s="337"/>
      <c r="Q374" s="337"/>
      <c r="R374" s="337"/>
      <c r="S374" s="337"/>
      <c r="T374" s="337"/>
      <c r="U374" s="337"/>
      <c r="V374" s="337"/>
      <c r="W374" s="337"/>
      <c r="X374" s="337"/>
      <c r="Y374" s="337"/>
      <c r="Z374" s="337"/>
    </row>
    <row r="375">
      <c r="A375" s="337"/>
      <c r="B375" s="337"/>
      <c r="C375" s="337"/>
      <c r="D375" s="337"/>
      <c r="E375" s="337"/>
      <c r="F375" s="337"/>
      <c r="G375" s="337"/>
      <c r="H375" s="337"/>
      <c r="I375" s="337"/>
      <c r="J375" s="337"/>
      <c r="K375" s="337"/>
      <c r="L375" s="337"/>
      <c r="M375" s="337"/>
      <c r="N375" s="337"/>
      <c r="O375" s="337"/>
      <c r="P375" s="337"/>
      <c r="Q375" s="337"/>
      <c r="R375" s="337"/>
      <c r="S375" s="337"/>
      <c r="T375" s="337"/>
      <c r="U375" s="337"/>
      <c r="V375" s="337"/>
      <c r="W375" s="337"/>
      <c r="X375" s="337"/>
      <c r="Y375" s="337"/>
      <c r="Z375" s="337"/>
    </row>
    <row r="376">
      <c r="A376" s="337"/>
      <c r="B376" s="337"/>
      <c r="C376" s="337"/>
      <c r="D376" s="337"/>
      <c r="E376" s="337"/>
      <c r="F376" s="337"/>
      <c r="G376" s="337"/>
      <c r="H376" s="337"/>
      <c r="I376" s="337"/>
      <c r="J376" s="337"/>
      <c r="K376" s="337"/>
      <c r="L376" s="337"/>
      <c r="M376" s="337"/>
      <c r="N376" s="337"/>
      <c r="O376" s="337"/>
      <c r="P376" s="337"/>
      <c r="Q376" s="337"/>
      <c r="R376" s="337"/>
      <c r="S376" s="337"/>
      <c r="T376" s="337"/>
      <c r="U376" s="337"/>
      <c r="V376" s="337"/>
      <c r="W376" s="337"/>
      <c r="X376" s="337"/>
      <c r="Y376" s="337"/>
      <c r="Z376" s="337"/>
    </row>
    <row r="377">
      <c r="A377" s="337"/>
      <c r="B377" s="337"/>
      <c r="C377" s="337"/>
      <c r="D377" s="337"/>
      <c r="E377" s="337"/>
      <c r="F377" s="337"/>
      <c r="G377" s="337"/>
      <c r="H377" s="337"/>
      <c r="I377" s="337"/>
      <c r="J377" s="337"/>
      <c r="K377" s="337"/>
      <c r="L377" s="337"/>
      <c r="M377" s="337"/>
      <c r="N377" s="337"/>
      <c r="O377" s="337"/>
      <c r="P377" s="337"/>
      <c r="Q377" s="337"/>
      <c r="R377" s="337"/>
      <c r="S377" s="337"/>
      <c r="T377" s="337"/>
      <c r="U377" s="337"/>
      <c r="V377" s="337"/>
      <c r="W377" s="337"/>
      <c r="X377" s="337"/>
      <c r="Y377" s="337"/>
      <c r="Z377" s="337"/>
    </row>
    <row r="378">
      <c r="A378" s="337"/>
      <c r="B378" s="337"/>
      <c r="C378" s="337"/>
      <c r="D378" s="337"/>
      <c r="E378" s="337"/>
      <c r="F378" s="337"/>
      <c r="G378" s="337"/>
      <c r="H378" s="337"/>
      <c r="I378" s="337"/>
      <c r="J378" s="337"/>
      <c r="K378" s="337"/>
      <c r="L378" s="337"/>
      <c r="M378" s="337"/>
      <c r="N378" s="337"/>
      <c r="O378" s="337"/>
      <c r="P378" s="337"/>
      <c r="Q378" s="337"/>
      <c r="R378" s="337"/>
      <c r="S378" s="337"/>
      <c r="T378" s="337"/>
      <c r="U378" s="337"/>
      <c r="V378" s="337"/>
      <c r="W378" s="337"/>
      <c r="X378" s="337"/>
      <c r="Y378" s="337"/>
      <c r="Z378" s="337"/>
    </row>
    <row r="379">
      <c r="A379" s="337"/>
      <c r="B379" s="337"/>
      <c r="C379" s="337"/>
      <c r="D379" s="337"/>
      <c r="E379" s="337"/>
      <c r="F379" s="337"/>
      <c r="G379" s="337"/>
      <c r="H379" s="337"/>
      <c r="I379" s="337"/>
      <c r="J379" s="337"/>
      <c r="K379" s="337"/>
      <c r="L379" s="337"/>
      <c r="M379" s="337"/>
      <c r="N379" s="337"/>
      <c r="O379" s="337"/>
      <c r="P379" s="337"/>
      <c r="Q379" s="337"/>
      <c r="R379" s="337"/>
      <c r="S379" s="337"/>
      <c r="T379" s="337"/>
      <c r="U379" s="337"/>
      <c r="V379" s="337"/>
      <c r="W379" s="337"/>
      <c r="X379" s="337"/>
      <c r="Y379" s="337"/>
      <c r="Z379" s="337"/>
    </row>
    <row r="380">
      <c r="A380" s="337"/>
      <c r="B380" s="337"/>
      <c r="C380" s="337"/>
      <c r="D380" s="337"/>
      <c r="E380" s="337"/>
      <c r="F380" s="337"/>
      <c r="G380" s="337"/>
      <c r="H380" s="337"/>
      <c r="I380" s="337"/>
      <c r="J380" s="337"/>
      <c r="K380" s="337"/>
      <c r="L380" s="337"/>
      <c r="M380" s="337"/>
      <c r="N380" s="337"/>
      <c r="O380" s="337"/>
      <c r="P380" s="337"/>
      <c r="Q380" s="337"/>
      <c r="R380" s="337"/>
      <c r="S380" s="337"/>
      <c r="T380" s="337"/>
      <c r="U380" s="337"/>
      <c r="V380" s="337"/>
      <c r="W380" s="337"/>
      <c r="X380" s="337"/>
      <c r="Y380" s="337"/>
      <c r="Z380" s="337"/>
    </row>
    <row r="381">
      <c r="A381" s="337"/>
      <c r="B381" s="337"/>
      <c r="C381" s="337"/>
      <c r="D381" s="337"/>
      <c r="E381" s="337"/>
      <c r="F381" s="337"/>
      <c r="G381" s="337"/>
      <c r="H381" s="337"/>
      <c r="I381" s="337"/>
      <c r="J381" s="337"/>
      <c r="K381" s="337"/>
      <c r="L381" s="337"/>
      <c r="M381" s="337"/>
      <c r="N381" s="337"/>
      <c r="O381" s="337"/>
      <c r="P381" s="337"/>
      <c r="Q381" s="337"/>
      <c r="R381" s="337"/>
      <c r="S381" s="337"/>
      <c r="T381" s="337"/>
      <c r="U381" s="337"/>
      <c r="V381" s="337"/>
      <c r="W381" s="337"/>
      <c r="X381" s="337"/>
      <c r="Y381" s="337"/>
      <c r="Z381" s="337"/>
    </row>
    <row r="382">
      <c r="A382" s="337"/>
      <c r="B382" s="337"/>
      <c r="C382" s="337"/>
      <c r="D382" s="337"/>
      <c r="E382" s="337"/>
      <c r="F382" s="337"/>
      <c r="G382" s="337"/>
      <c r="H382" s="337"/>
      <c r="I382" s="337"/>
      <c r="J382" s="337"/>
      <c r="K382" s="337"/>
      <c r="L382" s="337"/>
      <c r="M382" s="337"/>
      <c r="N382" s="337"/>
      <c r="O382" s="337"/>
      <c r="P382" s="337"/>
      <c r="Q382" s="337"/>
      <c r="R382" s="337"/>
      <c r="S382" s="337"/>
      <c r="T382" s="337"/>
      <c r="U382" s="337"/>
      <c r="V382" s="337"/>
      <c r="W382" s="337"/>
      <c r="X382" s="337"/>
      <c r="Y382" s="337"/>
      <c r="Z382" s="337"/>
    </row>
    <row r="383">
      <c r="A383" s="337"/>
      <c r="B383" s="337"/>
      <c r="C383" s="337"/>
      <c r="D383" s="337"/>
      <c r="E383" s="337"/>
      <c r="F383" s="337"/>
      <c r="G383" s="337"/>
      <c r="H383" s="337"/>
      <c r="I383" s="337"/>
      <c r="J383" s="337"/>
      <c r="K383" s="337"/>
      <c r="L383" s="337"/>
      <c r="M383" s="337"/>
      <c r="N383" s="337"/>
      <c r="O383" s="337"/>
      <c r="P383" s="337"/>
      <c r="Q383" s="337"/>
      <c r="R383" s="337"/>
      <c r="S383" s="337"/>
      <c r="T383" s="337"/>
      <c r="U383" s="337"/>
      <c r="V383" s="337"/>
      <c r="W383" s="337"/>
      <c r="X383" s="337"/>
      <c r="Y383" s="337"/>
      <c r="Z383" s="337"/>
    </row>
    <row r="384">
      <c r="A384" s="337"/>
      <c r="B384" s="337"/>
      <c r="C384" s="337"/>
      <c r="D384" s="337"/>
      <c r="E384" s="337"/>
      <c r="F384" s="337"/>
      <c r="G384" s="337"/>
      <c r="H384" s="337"/>
      <c r="I384" s="337"/>
      <c r="J384" s="337"/>
      <c r="K384" s="337"/>
      <c r="L384" s="337"/>
      <c r="M384" s="337"/>
      <c r="N384" s="337"/>
      <c r="O384" s="337"/>
      <c r="P384" s="337"/>
      <c r="Q384" s="337"/>
      <c r="R384" s="337"/>
      <c r="S384" s="337"/>
      <c r="T384" s="337"/>
      <c r="U384" s="337"/>
      <c r="V384" s="337"/>
      <c r="W384" s="337"/>
      <c r="X384" s="337"/>
      <c r="Y384" s="337"/>
      <c r="Z384" s="337"/>
    </row>
    <row r="385">
      <c r="A385" s="337"/>
      <c r="B385" s="337"/>
      <c r="C385" s="337"/>
      <c r="D385" s="337"/>
      <c r="E385" s="337"/>
      <c r="F385" s="337"/>
      <c r="G385" s="337"/>
      <c r="H385" s="337"/>
      <c r="I385" s="337"/>
      <c r="J385" s="337"/>
      <c r="K385" s="337"/>
      <c r="L385" s="337"/>
      <c r="M385" s="337"/>
      <c r="N385" s="337"/>
      <c r="O385" s="337"/>
      <c r="P385" s="337"/>
      <c r="Q385" s="337"/>
      <c r="R385" s="337"/>
      <c r="S385" s="337"/>
      <c r="T385" s="337"/>
      <c r="U385" s="337"/>
      <c r="V385" s="337"/>
      <c r="W385" s="337"/>
      <c r="X385" s="337"/>
      <c r="Y385" s="337"/>
      <c r="Z385" s="337"/>
    </row>
    <row r="386">
      <c r="A386" s="337"/>
      <c r="B386" s="337"/>
      <c r="C386" s="337"/>
      <c r="D386" s="337"/>
      <c r="E386" s="337"/>
      <c r="F386" s="337"/>
      <c r="G386" s="337"/>
      <c r="H386" s="337"/>
      <c r="I386" s="337"/>
      <c r="J386" s="337"/>
      <c r="K386" s="337"/>
      <c r="L386" s="337"/>
      <c r="M386" s="337"/>
      <c r="N386" s="337"/>
      <c r="O386" s="337"/>
      <c r="P386" s="337"/>
      <c r="Q386" s="337"/>
      <c r="R386" s="337"/>
      <c r="S386" s="337"/>
      <c r="T386" s="337"/>
      <c r="U386" s="337"/>
      <c r="V386" s="337"/>
      <c r="W386" s="337"/>
      <c r="X386" s="337"/>
      <c r="Y386" s="337"/>
      <c r="Z386" s="337"/>
    </row>
    <row r="387">
      <c r="A387" s="337"/>
      <c r="B387" s="337"/>
      <c r="C387" s="337"/>
      <c r="D387" s="337"/>
      <c r="E387" s="337"/>
      <c r="F387" s="337"/>
      <c r="G387" s="337"/>
      <c r="H387" s="337"/>
      <c r="I387" s="337"/>
      <c r="J387" s="337"/>
      <c r="K387" s="337"/>
      <c r="L387" s="337"/>
      <c r="M387" s="337"/>
      <c r="N387" s="337"/>
      <c r="O387" s="337"/>
      <c r="P387" s="337"/>
      <c r="Q387" s="337"/>
      <c r="R387" s="337"/>
      <c r="S387" s="337"/>
      <c r="T387" s="337"/>
      <c r="U387" s="337"/>
      <c r="V387" s="337"/>
      <c r="W387" s="337"/>
      <c r="X387" s="337"/>
      <c r="Y387" s="337"/>
      <c r="Z387" s="337"/>
    </row>
    <row r="388">
      <c r="A388" s="337"/>
      <c r="B388" s="337"/>
      <c r="C388" s="337"/>
      <c r="D388" s="337"/>
      <c r="E388" s="337"/>
      <c r="F388" s="337"/>
      <c r="G388" s="337"/>
      <c r="H388" s="337"/>
      <c r="I388" s="337"/>
      <c r="J388" s="337"/>
      <c r="K388" s="337"/>
      <c r="L388" s="337"/>
      <c r="M388" s="337"/>
      <c r="N388" s="337"/>
      <c r="O388" s="337"/>
      <c r="P388" s="337"/>
      <c r="Q388" s="337"/>
      <c r="R388" s="337"/>
      <c r="S388" s="337"/>
      <c r="T388" s="337"/>
      <c r="U388" s="337"/>
      <c r="V388" s="337"/>
      <c r="W388" s="337"/>
      <c r="X388" s="337"/>
      <c r="Y388" s="337"/>
      <c r="Z388" s="337"/>
    </row>
    <row r="389">
      <c r="A389" s="337"/>
      <c r="B389" s="337"/>
      <c r="C389" s="337"/>
      <c r="D389" s="337"/>
      <c r="E389" s="337"/>
      <c r="F389" s="337"/>
      <c r="G389" s="337"/>
      <c r="H389" s="337"/>
      <c r="I389" s="337"/>
      <c r="J389" s="337"/>
      <c r="K389" s="337"/>
      <c r="L389" s="337"/>
      <c r="M389" s="337"/>
      <c r="N389" s="337"/>
      <c r="O389" s="337"/>
      <c r="P389" s="337"/>
      <c r="Q389" s="337"/>
      <c r="R389" s="337"/>
      <c r="S389" s="337"/>
      <c r="T389" s="337"/>
      <c r="U389" s="337"/>
      <c r="V389" s="337"/>
      <c r="W389" s="337"/>
      <c r="X389" s="337"/>
      <c r="Y389" s="337"/>
      <c r="Z389" s="337"/>
    </row>
    <row r="390">
      <c r="A390" s="337"/>
      <c r="B390" s="337"/>
      <c r="C390" s="337"/>
      <c r="D390" s="337"/>
      <c r="E390" s="337"/>
      <c r="F390" s="337"/>
      <c r="G390" s="337"/>
      <c r="H390" s="337"/>
      <c r="I390" s="337"/>
      <c r="J390" s="337"/>
      <c r="K390" s="337"/>
      <c r="L390" s="337"/>
      <c r="M390" s="337"/>
      <c r="N390" s="337"/>
      <c r="O390" s="337"/>
      <c r="P390" s="337"/>
      <c r="Q390" s="337"/>
      <c r="R390" s="337"/>
      <c r="S390" s="337"/>
      <c r="T390" s="337"/>
      <c r="U390" s="337"/>
      <c r="V390" s="337"/>
      <c r="W390" s="337"/>
      <c r="X390" s="337"/>
      <c r="Y390" s="337"/>
      <c r="Z390" s="337"/>
    </row>
    <row r="391">
      <c r="A391" s="337"/>
      <c r="B391" s="337"/>
      <c r="C391" s="337"/>
      <c r="D391" s="337"/>
      <c r="E391" s="337"/>
      <c r="F391" s="337"/>
      <c r="G391" s="337"/>
      <c r="H391" s="337"/>
      <c r="I391" s="337"/>
      <c r="J391" s="337"/>
      <c r="K391" s="337"/>
      <c r="L391" s="337"/>
      <c r="M391" s="337"/>
      <c r="N391" s="337"/>
      <c r="O391" s="337"/>
      <c r="P391" s="337"/>
      <c r="Q391" s="337"/>
      <c r="R391" s="337"/>
      <c r="S391" s="337"/>
      <c r="T391" s="337"/>
      <c r="U391" s="337"/>
      <c r="V391" s="337"/>
      <c r="W391" s="337"/>
      <c r="X391" s="337"/>
      <c r="Y391" s="337"/>
      <c r="Z391" s="337"/>
    </row>
    <row r="392">
      <c r="A392" s="337"/>
      <c r="B392" s="337"/>
      <c r="C392" s="337"/>
      <c r="D392" s="337"/>
      <c r="E392" s="337"/>
      <c r="F392" s="337"/>
      <c r="G392" s="337"/>
      <c r="H392" s="337"/>
      <c r="I392" s="337"/>
      <c r="J392" s="337"/>
      <c r="K392" s="337"/>
      <c r="L392" s="337"/>
      <c r="M392" s="337"/>
      <c r="N392" s="337"/>
      <c r="O392" s="337"/>
      <c r="P392" s="337"/>
      <c r="Q392" s="337"/>
      <c r="R392" s="337"/>
      <c r="S392" s="337"/>
      <c r="T392" s="337"/>
      <c r="U392" s="337"/>
      <c r="V392" s="337"/>
      <c r="W392" s="337"/>
      <c r="X392" s="337"/>
      <c r="Y392" s="337"/>
      <c r="Z392" s="337"/>
    </row>
    <row r="393">
      <c r="A393" s="337"/>
      <c r="B393" s="337"/>
      <c r="C393" s="337"/>
      <c r="D393" s="337"/>
      <c r="E393" s="337"/>
      <c r="F393" s="337"/>
      <c r="G393" s="337"/>
      <c r="H393" s="337"/>
      <c r="I393" s="337"/>
      <c r="J393" s="337"/>
      <c r="K393" s="337"/>
      <c r="L393" s="337"/>
      <c r="M393" s="337"/>
      <c r="N393" s="337"/>
      <c r="O393" s="337"/>
      <c r="P393" s="337"/>
      <c r="Q393" s="337"/>
      <c r="R393" s="337"/>
      <c r="S393" s="337"/>
      <c r="T393" s="337"/>
      <c r="U393" s="337"/>
      <c r="V393" s="337"/>
      <c r="W393" s="337"/>
      <c r="X393" s="337"/>
      <c r="Y393" s="337"/>
      <c r="Z393" s="337"/>
    </row>
    <row r="394">
      <c r="A394" s="337"/>
      <c r="B394" s="337"/>
      <c r="C394" s="337"/>
      <c r="D394" s="337"/>
      <c r="E394" s="337"/>
      <c r="F394" s="337"/>
      <c r="G394" s="337"/>
      <c r="H394" s="337"/>
      <c r="I394" s="337"/>
      <c r="J394" s="337"/>
      <c r="K394" s="337"/>
      <c r="L394" s="337"/>
      <c r="M394" s="337"/>
      <c r="N394" s="337"/>
      <c r="O394" s="337"/>
      <c r="P394" s="337"/>
      <c r="Q394" s="337"/>
      <c r="R394" s="337"/>
      <c r="S394" s="337"/>
      <c r="T394" s="337"/>
      <c r="U394" s="337"/>
      <c r="V394" s="337"/>
      <c r="W394" s="337"/>
      <c r="X394" s="337"/>
      <c r="Y394" s="337"/>
      <c r="Z394" s="337"/>
    </row>
    <row r="395">
      <c r="A395" s="337"/>
      <c r="B395" s="337"/>
      <c r="C395" s="337"/>
      <c r="D395" s="337"/>
      <c r="E395" s="337"/>
      <c r="F395" s="337"/>
      <c r="G395" s="337"/>
      <c r="H395" s="337"/>
      <c r="I395" s="337"/>
      <c r="J395" s="337"/>
      <c r="K395" s="337"/>
      <c r="L395" s="337"/>
      <c r="M395" s="337"/>
      <c r="N395" s="337"/>
      <c r="O395" s="337"/>
      <c r="P395" s="337"/>
      <c r="Q395" s="337"/>
      <c r="R395" s="337"/>
      <c r="S395" s="337"/>
      <c r="T395" s="337"/>
      <c r="U395" s="337"/>
      <c r="V395" s="337"/>
      <c r="W395" s="337"/>
      <c r="X395" s="337"/>
      <c r="Y395" s="337"/>
      <c r="Z395" s="337"/>
    </row>
    <row r="396">
      <c r="A396" s="337"/>
      <c r="B396" s="337"/>
      <c r="C396" s="337"/>
      <c r="D396" s="337"/>
      <c r="E396" s="337"/>
      <c r="F396" s="337"/>
      <c r="G396" s="337"/>
      <c r="H396" s="337"/>
      <c r="I396" s="337"/>
      <c r="J396" s="337"/>
      <c r="K396" s="337"/>
      <c r="L396" s="337"/>
      <c r="M396" s="337"/>
      <c r="N396" s="337"/>
      <c r="O396" s="337"/>
      <c r="P396" s="337"/>
      <c r="Q396" s="337"/>
      <c r="R396" s="337"/>
      <c r="S396" s="337"/>
      <c r="T396" s="337"/>
      <c r="U396" s="337"/>
      <c r="V396" s="337"/>
      <c r="W396" s="337"/>
      <c r="X396" s="337"/>
      <c r="Y396" s="337"/>
      <c r="Z396" s="337"/>
    </row>
    <row r="397">
      <c r="A397" s="337"/>
      <c r="B397" s="337"/>
      <c r="C397" s="337"/>
      <c r="D397" s="337"/>
      <c r="E397" s="337"/>
      <c r="F397" s="337"/>
      <c r="G397" s="337"/>
      <c r="H397" s="337"/>
      <c r="I397" s="337"/>
      <c r="J397" s="337"/>
      <c r="K397" s="337"/>
      <c r="L397" s="337"/>
      <c r="M397" s="337"/>
      <c r="N397" s="337"/>
      <c r="O397" s="337"/>
      <c r="P397" s="337"/>
      <c r="Q397" s="337"/>
      <c r="R397" s="337"/>
      <c r="S397" s="337"/>
      <c r="T397" s="337"/>
      <c r="U397" s="337"/>
      <c r="V397" s="337"/>
      <c r="W397" s="337"/>
      <c r="X397" s="337"/>
      <c r="Y397" s="337"/>
      <c r="Z397" s="337"/>
    </row>
    <row r="398">
      <c r="A398" s="337"/>
      <c r="B398" s="337"/>
      <c r="C398" s="337"/>
      <c r="D398" s="337"/>
      <c r="E398" s="337"/>
      <c r="F398" s="337"/>
      <c r="G398" s="337"/>
      <c r="H398" s="337"/>
      <c r="I398" s="337"/>
      <c r="J398" s="337"/>
      <c r="K398" s="337"/>
      <c r="L398" s="337"/>
      <c r="M398" s="337"/>
      <c r="N398" s="337"/>
      <c r="O398" s="337"/>
      <c r="P398" s="337"/>
      <c r="Q398" s="337"/>
      <c r="R398" s="337"/>
      <c r="S398" s="337"/>
      <c r="T398" s="337"/>
      <c r="U398" s="337"/>
      <c r="V398" s="337"/>
      <c r="W398" s="337"/>
      <c r="X398" s="337"/>
      <c r="Y398" s="337"/>
      <c r="Z398" s="337"/>
    </row>
    <row r="399">
      <c r="A399" s="337"/>
      <c r="B399" s="337"/>
      <c r="C399" s="337"/>
      <c r="D399" s="337"/>
      <c r="E399" s="337"/>
      <c r="F399" s="337"/>
      <c r="G399" s="337"/>
      <c r="H399" s="337"/>
      <c r="I399" s="337"/>
      <c r="J399" s="337"/>
      <c r="K399" s="337"/>
      <c r="L399" s="337"/>
      <c r="M399" s="337"/>
      <c r="N399" s="337"/>
      <c r="O399" s="337"/>
      <c r="P399" s="337"/>
      <c r="Q399" s="337"/>
      <c r="R399" s="337"/>
      <c r="S399" s="337"/>
      <c r="T399" s="337"/>
      <c r="U399" s="337"/>
      <c r="V399" s="337"/>
      <c r="W399" s="337"/>
      <c r="X399" s="337"/>
      <c r="Y399" s="337"/>
      <c r="Z399" s="337"/>
    </row>
    <row r="400">
      <c r="A400" s="337"/>
      <c r="B400" s="337"/>
      <c r="C400" s="337"/>
      <c r="D400" s="337"/>
      <c r="E400" s="337"/>
      <c r="F400" s="337"/>
      <c r="G400" s="337"/>
      <c r="H400" s="337"/>
      <c r="I400" s="337"/>
      <c r="J400" s="337"/>
      <c r="K400" s="337"/>
      <c r="L400" s="337"/>
      <c r="M400" s="337"/>
      <c r="N400" s="337"/>
      <c r="O400" s="337"/>
      <c r="P400" s="337"/>
      <c r="Q400" s="337"/>
      <c r="R400" s="337"/>
      <c r="S400" s="337"/>
      <c r="T400" s="337"/>
      <c r="U400" s="337"/>
      <c r="V400" s="337"/>
      <c r="W400" s="337"/>
      <c r="X400" s="337"/>
      <c r="Y400" s="337"/>
      <c r="Z400" s="337"/>
    </row>
    <row r="401">
      <c r="A401" s="337"/>
      <c r="B401" s="337"/>
      <c r="C401" s="337"/>
      <c r="D401" s="337"/>
      <c r="E401" s="337"/>
      <c r="F401" s="337"/>
      <c r="G401" s="337"/>
      <c r="H401" s="337"/>
      <c r="I401" s="337"/>
      <c r="J401" s="337"/>
      <c r="K401" s="337"/>
      <c r="L401" s="337"/>
      <c r="M401" s="337"/>
      <c r="N401" s="337"/>
      <c r="O401" s="337"/>
      <c r="P401" s="337"/>
      <c r="Q401" s="337"/>
      <c r="R401" s="337"/>
      <c r="S401" s="337"/>
      <c r="T401" s="337"/>
      <c r="U401" s="337"/>
      <c r="V401" s="337"/>
      <c r="W401" s="337"/>
      <c r="X401" s="337"/>
      <c r="Y401" s="337"/>
      <c r="Z401" s="337"/>
    </row>
    <row r="402">
      <c r="A402" s="337"/>
      <c r="B402" s="337"/>
      <c r="C402" s="337"/>
      <c r="D402" s="337"/>
      <c r="E402" s="337"/>
      <c r="F402" s="337"/>
      <c r="G402" s="337"/>
      <c r="H402" s="337"/>
      <c r="I402" s="337"/>
      <c r="J402" s="337"/>
      <c r="K402" s="337"/>
      <c r="L402" s="337"/>
      <c r="M402" s="337"/>
      <c r="N402" s="337"/>
      <c r="O402" s="337"/>
      <c r="P402" s="337"/>
      <c r="Q402" s="337"/>
      <c r="R402" s="337"/>
      <c r="S402" s="337"/>
      <c r="T402" s="337"/>
      <c r="U402" s="337"/>
      <c r="V402" s="337"/>
      <c r="W402" s="337"/>
      <c r="X402" s="337"/>
      <c r="Y402" s="337"/>
      <c r="Z402" s="337"/>
    </row>
    <row r="403">
      <c r="A403" s="337"/>
      <c r="B403" s="337"/>
      <c r="C403" s="337"/>
      <c r="D403" s="337"/>
      <c r="E403" s="337"/>
      <c r="F403" s="337"/>
      <c r="G403" s="337"/>
      <c r="H403" s="337"/>
      <c r="I403" s="337"/>
      <c r="J403" s="337"/>
      <c r="K403" s="337"/>
      <c r="L403" s="337"/>
      <c r="M403" s="337"/>
      <c r="N403" s="337"/>
      <c r="O403" s="337"/>
      <c r="P403" s="337"/>
      <c r="Q403" s="337"/>
      <c r="R403" s="337"/>
      <c r="S403" s="337"/>
      <c r="T403" s="337"/>
      <c r="U403" s="337"/>
      <c r="V403" s="337"/>
      <c r="W403" s="337"/>
      <c r="X403" s="337"/>
      <c r="Y403" s="337"/>
      <c r="Z403" s="337"/>
    </row>
    <row r="404">
      <c r="A404" s="337"/>
      <c r="B404" s="337"/>
      <c r="C404" s="337"/>
      <c r="D404" s="337"/>
      <c r="E404" s="337"/>
      <c r="F404" s="337"/>
      <c r="G404" s="337"/>
      <c r="H404" s="337"/>
      <c r="I404" s="337"/>
      <c r="J404" s="337"/>
      <c r="K404" s="337"/>
      <c r="L404" s="337"/>
      <c r="M404" s="337"/>
      <c r="N404" s="337"/>
      <c r="O404" s="337"/>
      <c r="P404" s="337"/>
      <c r="Q404" s="337"/>
      <c r="R404" s="337"/>
      <c r="S404" s="337"/>
      <c r="T404" s="337"/>
      <c r="U404" s="337"/>
      <c r="V404" s="337"/>
      <c r="W404" s="337"/>
      <c r="X404" s="337"/>
      <c r="Y404" s="337"/>
      <c r="Z404" s="337"/>
    </row>
    <row r="405">
      <c r="A405" s="337"/>
      <c r="B405" s="337"/>
      <c r="C405" s="337"/>
      <c r="D405" s="337"/>
      <c r="E405" s="337"/>
      <c r="F405" s="337"/>
      <c r="G405" s="337"/>
      <c r="H405" s="337"/>
      <c r="I405" s="337"/>
      <c r="J405" s="337"/>
      <c r="K405" s="337"/>
      <c r="L405" s="337"/>
      <c r="M405" s="337"/>
      <c r="N405" s="337"/>
      <c r="O405" s="337"/>
      <c r="P405" s="337"/>
      <c r="Q405" s="337"/>
      <c r="R405" s="337"/>
      <c r="S405" s="337"/>
      <c r="T405" s="337"/>
      <c r="U405" s="337"/>
      <c r="V405" s="337"/>
      <c r="W405" s="337"/>
      <c r="X405" s="337"/>
      <c r="Y405" s="337"/>
      <c r="Z405" s="337"/>
    </row>
    <row r="406">
      <c r="A406" s="337"/>
      <c r="B406" s="337"/>
      <c r="C406" s="337"/>
      <c r="D406" s="337"/>
      <c r="E406" s="337"/>
      <c r="F406" s="337"/>
      <c r="G406" s="337"/>
      <c r="H406" s="337"/>
      <c r="I406" s="337"/>
      <c r="J406" s="337"/>
      <c r="K406" s="337"/>
      <c r="L406" s="337"/>
      <c r="M406" s="337"/>
      <c r="N406" s="337"/>
      <c r="O406" s="337"/>
      <c r="P406" s="337"/>
      <c r="Q406" s="337"/>
      <c r="R406" s="337"/>
      <c r="S406" s="337"/>
      <c r="T406" s="337"/>
      <c r="U406" s="337"/>
      <c r="V406" s="337"/>
      <c r="W406" s="337"/>
      <c r="X406" s="337"/>
      <c r="Y406" s="337"/>
      <c r="Z406" s="337"/>
    </row>
    <row r="407">
      <c r="A407" s="337"/>
      <c r="B407" s="337"/>
      <c r="C407" s="337"/>
      <c r="D407" s="337"/>
      <c r="E407" s="337"/>
      <c r="F407" s="337"/>
      <c r="G407" s="337"/>
      <c r="H407" s="337"/>
      <c r="I407" s="337"/>
      <c r="J407" s="337"/>
      <c r="K407" s="337"/>
      <c r="L407" s="337"/>
      <c r="M407" s="337"/>
      <c r="N407" s="337"/>
      <c r="O407" s="337"/>
      <c r="P407" s="337"/>
      <c r="Q407" s="337"/>
      <c r="R407" s="337"/>
      <c r="S407" s="337"/>
      <c r="T407" s="337"/>
      <c r="U407" s="337"/>
      <c r="V407" s="337"/>
      <c r="W407" s="337"/>
      <c r="X407" s="337"/>
      <c r="Y407" s="337"/>
      <c r="Z407" s="337"/>
    </row>
    <row r="408">
      <c r="A408" s="337"/>
      <c r="B408" s="337"/>
      <c r="C408" s="337"/>
      <c r="D408" s="337"/>
      <c r="E408" s="337"/>
      <c r="F408" s="337"/>
      <c r="G408" s="337"/>
      <c r="H408" s="337"/>
      <c r="I408" s="337"/>
      <c r="J408" s="337"/>
      <c r="K408" s="337"/>
      <c r="L408" s="337"/>
      <c r="M408" s="337"/>
      <c r="N408" s="337"/>
      <c r="O408" s="337"/>
      <c r="P408" s="337"/>
      <c r="Q408" s="337"/>
      <c r="R408" s="337"/>
      <c r="S408" s="337"/>
      <c r="T408" s="337"/>
      <c r="U408" s="337"/>
      <c r="V408" s="337"/>
      <c r="W408" s="337"/>
      <c r="X408" s="337"/>
      <c r="Y408" s="337"/>
      <c r="Z408" s="337"/>
    </row>
    <row r="409">
      <c r="A409" s="337"/>
      <c r="B409" s="337"/>
      <c r="C409" s="337"/>
      <c r="D409" s="337"/>
      <c r="E409" s="337"/>
      <c r="F409" s="337"/>
      <c r="G409" s="337"/>
      <c r="H409" s="337"/>
      <c r="I409" s="337"/>
      <c r="J409" s="337"/>
      <c r="K409" s="337"/>
      <c r="L409" s="337"/>
      <c r="M409" s="337"/>
      <c r="N409" s="337"/>
      <c r="O409" s="337"/>
      <c r="P409" s="337"/>
      <c r="Q409" s="337"/>
      <c r="R409" s="337"/>
      <c r="S409" s="337"/>
      <c r="T409" s="337"/>
      <c r="U409" s="337"/>
      <c r="V409" s="337"/>
      <c r="W409" s="337"/>
      <c r="X409" s="337"/>
      <c r="Y409" s="337"/>
      <c r="Z409" s="337"/>
    </row>
    <row r="410">
      <c r="A410" s="337"/>
      <c r="B410" s="337"/>
      <c r="C410" s="337"/>
      <c r="D410" s="337"/>
      <c r="E410" s="337"/>
      <c r="F410" s="337"/>
      <c r="G410" s="337"/>
      <c r="H410" s="337"/>
      <c r="I410" s="337"/>
      <c r="J410" s="337"/>
      <c r="K410" s="337"/>
      <c r="L410" s="337"/>
      <c r="M410" s="337"/>
      <c r="N410" s="337"/>
      <c r="O410" s="337"/>
      <c r="P410" s="337"/>
      <c r="Q410" s="337"/>
      <c r="R410" s="337"/>
      <c r="S410" s="337"/>
      <c r="T410" s="337"/>
      <c r="U410" s="337"/>
      <c r="V410" s="337"/>
      <c r="W410" s="337"/>
      <c r="X410" s="337"/>
      <c r="Y410" s="337"/>
      <c r="Z410" s="337"/>
    </row>
    <row r="411">
      <c r="A411" s="337"/>
      <c r="B411" s="337"/>
      <c r="C411" s="337"/>
      <c r="D411" s="337"/>
      <c r="E411" s="337"/>
      <c r="F411" s="337"/>
      <c r="G411" s="337"/>
      <c r="H411" s="337"/>
      <c r="I411" s="337"/>
      <c r="J411" s="337"/>
      <c r="K411" s="337"/>
      <c r="L411" s="337"/>
      <c r="M411" s="337"/>
      <c r="N411" s="337"/>
      <c r="O411" s="337"/>
      <c r="P411" s="337"/>
      <c r="Q411" s="337"/>
      <c r="R411" s="337"/>
      <c r="S411" s="337"/>
      <c r="T411" s="337"/>
      <c r="U411" s="337"/>
      <c r="V411" s="337"/>
      <c r="W411" s="337"/>
      <c r="X411" s="337"/>
      <c r="Y411" s="337"/>
      <c r="Z411" s="337"/>
    </row>
    <row r="412">
      <c r="A412" s="337"/>
      <c r="B412" s="337"/>
      <c r="C412" s="337"/>
      <c r="D412" s="337"/>
      <c r="E412" s="337"/>
      <c r="F412" s="337"/>
      <c r="G412" s="337"/>
      <c r="H412" s="337"/>
      <c r="I412" s="337"/>
      <c r="J412" s="337"/>
      <c r="K412" s="337"/>
      <c r="L412" s="337"/>
      <c r="M412" s="337"/>
      <c r="N412" s="337"/>
      <c r="O412" s="337"/>
      <c r="P412" s="337"/>
      <c r="Q412" s="337"/>
      <c r="R412" s="337"/>
      <c r="S412" s="337"/>
      <c r="T412" s="337"/>
      <c r="U412" s="337"/>
      <c r="V412" s="337"/>
      <c r="W412" s="337"/>
      <c r="X412" s="337"/>
      <c r="Y412" s="337"/>
      <c r="Z412" s="337"/>
    </row>
    <row r="413">
      <c r="A413" s="337"/>
      <c r="B413" s="337"/>
      <c r="C413" s="337"/>
      <c r="D413" s="337"/>
      <c r="E413" s="337"/>
      <c r="F413" s="337"/>
      <c r="G413" s="337"/>
      <c r="H413" s="337"/>
      <c r="I413" s="337"/>
      <c r="J413" s="337"/>
      <c r="K413" s="337"/>
      <c r="L413" s="337"/>
      <c r="M413" s="337"/>
      <c r="N413" s="337"/>
      <c r="O413" s="337"/>
      <c r="P413" s="337"/>
      <c r="Q413" s="337"/>
      <c r="R413" s="337"/>
      <c r="S413" s="337"/>
      <c r="T413" s="337"/>
      <c r="U413" s="337"/>
      <c r="V413" s="337"/>
      <c r="W413" s="337"/>
      <c r="X413" s="337"/>
      <c r="Y413" s="337"/>
      <c r="Z413" s="337"/>
    </row>
    <row r="414">
      <c r="A414" s="337"/>
      <c r="B414" s="337"/>
      <c r="C414" s="337"/>
      <c r="D414" s="337"/>
      <c r="E414" s="337"/>
      <c r="F414" s="337"/>
      <c r="G414" s="337"/>
      <c r="H414" s="337"/>
      <c r="I414" s="337"/>
      <c r="J414" s="337"/>
      <c r="K414" s="337"/>
      <c r="L414" s="337"/>
      <c r="M414" s="337"/>
      <c r="N414" s="337"/>
      <c r="O414" s="337"/>
      <c r="P414" s="337"/>
      <c r="Q414" s="337"/>
      <c r="R414" s="337"/>
      <c r="S414" s="337"/>
      <c r="T414" s="337"/>
      <c r="U414" s="337"/>
      <c r="V414" s="337"/>
      <c r="W414" s="337"/>
      <c r="X414" s="337"/>
      <c r="Y414" s="337"/>
      <c r="Z414" s="337"/>
    </row>
    <row r="415">
      <c r="A415" s="337"/>
      <c r="B415" s="337"/>
      <c r="C415" s="337"/>
      <c r="D415" s="337"/>
      <c r="E415" s="337"/>
      <c r="F415" s="337"/>
      <c r="G415" s="337"/>
      <c r="H415" s="337"/>
      <c r="I415" s="337"/>
      <c r="J415" s="337"/>
      <c r="K415" s="337"/>
      <c r="L415" s="337"/>
      <c r="M415" s="337"/>
      <c r="N415" s="337"/>
      <c r="O415" s="337"/>
      <c r="P415" s="337"/>
      <c r="Q415" s="337"/>
      <c r="R415" s="337"/>
      <c r="S415" s="337"/>
      <c r="T415" s="337"/>
      <c r="U415" s="337"/>
      <c r="V415" s="337"/>
      <c r="W415" s="337"/>
      <c r="X415" s="337"/>
      <c r="Y415" s="337"/>
      <c r="Z415" s="337"/>
    </row>
    <row r="416">
      <c r="A416" s="337"/>
      <c r="B416" s="337"/>
      <c r="C416" s="337"/>
      <c r="D416" s="337"/>
      <c r="E416" s="337"/>
      <c r="F416" s="337"/>
      <c r="G416" s="337"/>
      <c r="H416" s="337"/>
      <c r="I416" s="337"/>
      <c r="J416" s="337"/>
      <c r="K416" s="337"/>
      <c r="L416" s="337"/>
      <c r="M416" s="337"/>
      <c r="N416" s="337"/>
      <c r="O416" s="337"/>
      <c r="P416" s="337"/>
      <c r="Q416" s="337"/>
      <c r="R416" s="337"/>
      <c r="S416" s="337"/>
      <c r="T416" s="337"/>
      <c r="U416" s="337"/>
      <c r="V416" s="337"/>
      <c r="W416" s="337"/>
      <c r="X416" s="337"/>
      <c r="Y416" s="337"/>
      <c r="Z416" s="337"/>
    </row>
    <row r="417">
      <c r="A417" s="337"/>
      <c r="B417" s="337"/>
      <c r="C417" s="337"/>
      <c r="D417" s="337"/>
      <c r="E417" s="337"/>
      <c r="F417" s="337"/>
      <c r="G417" s="337"/>
      <c r="H417" s="337"/>
      <c r="I417" s="337"/>
      <c r="J417" s="337"/>
      <c r="K417" s="337"/>
      <c r="L417" s="337"/>
      <c r="M417" s="337"/>
      <c r="N417" s="337"/>
      <c r="O417" s="337"/>
      <c r="P417" s="337"/>
      <c r="Q417" s="337"/>
      <c r="R417" s="337"/>
      <c r="S417" s="337"/>
      <c r="T417" s="337"/>
      <c r="U417" s="337"/>
      <c r="V417" s="337"/>
      <c r="W417" s="337"/>
      <c r="X417" s="337"/>
      <c r="Y417" s="337"/>
      <c r="Z417" s="337"/>
    </row>
    <row r="418">
      <c r="A418" s="337"/>
      <c r="B418" s="337"/>
      <c r="C418" s="337"/>
      <c r="D418" s="337"/>
      <c r="E418" s="337"/>
      <c r="F418" s="337"/>
      <c r="G418" s="337"/>
      <c r="H418" s="337"/>
      <c r="I418" s="337"/>
      <c r="J418" s="337"/>
      <c r="K418" s="337"/>
      <c r="L418" s="337"/>
      <c r="M418" s="337"/>
      <c r="N418" s="337"/>
      <c r="O418" s="337"/>
      <c r="P418" s="337"/>
      <c r="Q418" s="337"/>
      <c r="R418" s="337"/>
      <c r="S418" s="337"/>
      <c r="T418" s="337"/>
      <c r="U418" s="337"/>
      <c r="V418" s="337"/>
      <c r="W418" s="337"/>
      <c r="X418" s="337"/>
      <c r="Y418" s="337"/>
      <c r="Z418" s="337"/>
    </row>
    <row r="419">
      <c r="A419" s="337"/>
      <c r="B419" s="337"/>
      <c r="C419" s="337"/>
      <c r="D419" s="337"/>
      <c r="E419" s="337"/>
      <c r="F419" s="337"/>
      <c r="G419" s="337"/>
      <c r="H419" s="337"/>
      <c r="I419" s="337"/>
      <c r="J419" s="337"/>
      <c r="K419" s="337"/>
      <c r="L419" s="337"/>
      <c r="M419" s="337"/>
      <c r="N419" s="337"/>
      <c r="O419" s="337"/>
      <c r="P419" s="337"/>
      <c r="Q419" s="337"/>
      <c r="R419" s="337"/>
      <c r="S419" s="337"/>
      <c r="T419" s="337"/>
      <c r="U419" s="337"/>
      <c r="V419" s="337"/>
      <c r="W419" s="337"/>
      <c r="X419" s="337"/>
      <c r="Y419" s="337"/>
      <c r="Z419" s="337"/>
    </row>
    <row r="420">
      <c r="A420" s="337"/>
      <c r="B420" s="337"/>
      <c r="C420" s="337"/>
      <c r="D420" s="337"/>
      <c r="E420" s="337"/>
      <c r="F420" s="337"/>
      <c r="G420" s="337"/>
      <c r="H420" s="337"/>
      <c r="I420" s="337"/>
      <c r="J420" s="337"/>
      <c r="K420" s="337"/>
      <c r="L420" s="337"/>
      <c r="M420" s="337"/>
      <c r="N420" s="337"/>
      <c r="O420" s="337"/>
      <c r="P420" s="337"/>
      <c r="Q420" s="337"/>
      <c r="R420" s="337"/>
      <c r="S420" s="337"/>
      <c r="T420" s="337"/>
      <c r="U420" s="337"/>
      <c r="V420" s="337"/>
      <c r="W420" s="337"/>
      <c r="X420" s="337"/>
      <c r="Y420" s="337"/>
      <c r="Z420" s="337"/>
    </row>
    <row r="421">
      <c r="A421" s="337"/>
      <c r="B421" s="337"/>
      <c r="C421" s="337"/>
      <c r="D421" s="337"/>
      <c r="E421" s="337"/>
      <c r="F421" s="337"/>
      <c r="G421" s="337"/>
      <c r="H421" s="337"/>
      <c r="I421" s="337"/>
      <c r="J421" s="337"/>
      <c r="K421" s="337"/>
      <c r="L421" s="337"/>
      <c r="M421" s="337"/>
      <c r="N421" s="337"/>
      <c r="O421" s="337"/>
      <c r="P421" s="337"/>
      <c r="Q421" s="337"/>
      <c r="R421" s="337"/>
      <c r="S421" s="337"/>
      <c r="T421" s="337"/>
      <c r="U421" s="337"/>
      <c r="V421" s="337"/>
      <c r="W421" s="337"/>
      <c r="X421" s="337"/>
      <c r="Y421" s="337"/>
      <c r="Z421" s="337"/>
    </row>
    <row r="422">
      <c r="A422" s="337"/>
      <c r="B422" s="337"/>
      <c r="C422" s="337"/>
      <c r="D422" s="337"/>
      <c r="E422" s="337"/>
      <c r="F422" s="337"/>
      <c r="G422" s="337"/>
      <c r="H422" s="337"/>
      <c r="I422" s="337"/>
      <c r="J422" s="337"/>
      <c r="K422" s="337"/>
      <c r="L422" s="337"/>
      <c r="M422" s="337"/>
      <c r="N422" s="337"/>
      <c r="O422" s="337"/>
      <c r="P422" s="337"/>
      <c r="Q422" s="337"/>
      <c r="R422" s="337"/>
      <c r="S422" s="337"/>
      <c r="T422" s="337"/>
      <c r="U422" s="337"/>
      <c r="V422" s="337"/>
      <c r="W422" s="337"/>
      <c r="X422" s="337"/>
      <c r="Y422" s="337"/>
      <c r="Z422" s="337"/>
    </row>
    <row r="423">
      <c r="A423" s="337"/>
      <c r="B423" s="337"/>
      <c r="C423" s="337"/>
      <c r="D423" s="337"/>
      <c r="E423" s="337"/>
      <c r="F423" s="337"/>
      <c r="G423" s="337"/>
      <c r="H423" s="337"/>
      <c r="I423" s="337"/>
      <c r="J423" s="337"/>
      <c r="K423" s="337"/>
      <c r="L423" s="337"/>
      <c r="M423" s="337"/>
      <c r="N423" s="337"/>
      <c r="O423" s="337"/>
      <c r="P423" s="337"/>
      <c r="Q423" s="337"/>
      <c r="R423" s="337"/>
      <c r="S423" s="337"/>
      <c r="T423" s="337"/>
      <c r="U423" s="337"/>
      <c r="V423" s="337"/>
      <c r="W423" s="337"/>
      <c r="X423" s="337"/>
      <c r="Y423" s="337"/>
      <c r="Z423" s="337"/>
    </row>
    <row r="424">
      <c r="A424" s="337"/>
      <c r="B424" s="337"/>
      <c r="C424" s="337"/>
      <c r="D424" s="337"/>
      <c r="E424" s="337"/>
      <c r="F424" s="337"/>
      <c r="G424" s="337"/>
      <c r="H424" s="337"/>
      <c r="I424" s="337"/>
      <c r="J424" s="337"/>
      <c r="K424" s="337"/>
      <c r="L424" s="337"/>
      <c r="M424" s="337"/>
      <c r="N424" s="337"/>
      <c r="O424" s="337"/>
      <c r="P424" s="337"/>
      <c r="Q424" s="337"/>
      <c r="R424" s="337"/>
      <c r="S424" s="337"/>
      <c r="T424" s="337"/>
      <c r="U424" s="337"/>
      <c r="V424" s="337"/>
      <c r="W424" s="337"/>
      <c r="X424" s="337"/>
      <c r="Y424" s="337"/>
      <c r="Z424" s="337"/>
    </row>
    <row r="425">
      <c r="A425" s="337"/>
      <c r="B425" s="337"/>
      <c r="C425" s="337"/>
      <c r="D425" s="337"/>
      <c r="E425" s="337"/>
      <c r="F425" s="337"/>
      <c r="G425" s="337"/>
      <c r="H425" s="337"/>
      <c r="I425" s="337"/>
      <c r="J425" s="337"/>
      <c r="K425" s="337"/>
      <c r="L425" s="337"/>
      <c r="M425" s="337"/>
      <c r="N425" s="337"/>
      <c r="O425" s="337"/>
      <c r="P425" s="337"/>
      <c r="Q425" s="337"/>
      <c r="R425" s="337"/>
      <c r="S425" s="337"/>
      <c r="T425" s="337"/>
      <c r="U425" s="337"/>
      <c r="V425" s="337"/>
      <c r="W425" s="337"/>
      <c r="X425" s="337"/>
      <c r="Y425" s="337"/>
      <c r="Z425" s="337"/>
    </row>
    <row r="426">
      <c r="A426" s="337"/>
      <c r="B426" s="337"/>
      <c r="C426" s="337"/>
      <c r="D426" s="337"/>
      <c r="E426" s="337"/>
      <c r="F426" s="337"/>
      <c r="G426" s="337"/>
      <c r="H426" s="337"/>
      <c r="I426" s="337"/>
      <c r="J426" s="337"/>
      <c r="K426" s="337"/>
      <c r="L426" s="337"/>
      <c r="M426" s="337"/>
      <c r="N426" s="337"/>
      <c r="O426" s="337"/>
      <c r="P426" s="337"/>
      <c r="Q426" s="337"/>
      <c r="R426" s="337"/>
      <c r="S426" s="337"/>
      <c r="T426" s="337"/>
      <c r="U426" s="337"/>
      <c r="V426" s="337"/>
      <c r="W426" s="337"/>
      <c r="X426" s="337"/>
      <c r="Y426" s="337"/>
      <c r="Z426" s="337"/>
    </row>
    <row r="427">
      <c r="A427" s="337"/>
      <c r="B427" s="337"/>
      <c r="C427" s="337"/>
      <c r="D427" s="337"/>
      <c r="E427" s="337"/>
      <c r="F427" s="337"/>
      <c r="G427" s="337"/>
      <c r="H427" s="337"/>
      <c r="I427" s="337"/>
      <c r="J427" s="337"/>
      <c r="K427" s="337"/>
      <c r="L427" s="337"/>
      <c r="M427" s="337"/>
      <c r="N427" s="337"/>
      <c r="O427" s="337"/>
      <c r="P427" s="337"/>
      <c r="Q427" s="337"/>
      <c r="R427" s="337"/>
      <c r="S427" s="337"/>
      <c r="T427" s="337"/>
      <c r="U427" s="337"/>
      <c r="V427" s="337"/>
      <c r="W427" s="337"/>
      <c r="X427" s="337"/>
      <c r="Y427" s="337"/>
      <c r="Z427" s="337"/>
    </row>
    <row r="428">
      <c r="A428" s="337"/>
      <c r="B428" s="337"/>
      <c r="C428" s="337"/>
      <c r="D428" s="337"/>
      <c r="E428" s="337"/>
      <c r="F428" s="337"/>
      <c r="G428" s="337"/>
      <c r="H428" s="337"/>
      <c r="I428" s="337"/>
      <c r="J428" s="337"/>
      <c r="K428" s="337"/>
      <c r="L428" s="337"/>
      <c r="M428" s="337"/>
      <c r="N428" s="337"/>
      <c r="O428" s="337"/>
      <c r="P428" s="337"/>
      <c r="Q428" s="337"/>
      <c r="R428" s="337"/>
      <c r="S428" s="337"/>
      <c r="T428" s="337"/>
      <c r="U428" s="337"/>
      <c r="V428" s="337"/>
      <c r="W428" s="337"/>
      <c r="X428" s="337"/>
      <c r="Y428" s="337"/>
      <c r="Z428" s="337"/>
    </row>
    <row r="429">
      <c r="A429" s="337"/>
      <c r="B429" s="337"/>
      <c r="C429" s="337"/>
      <c r="D429" s="337"/>
      <c r="E429" s="337"/>
      <c r="F429" s="337"/>
      <c r="G429" s="337"/>
      <c r="H429" s="337"/>
      <c r="I429" s="337"/>
      <c r="J429" s="337"/>
      <c r="K429" s="337"/>
      <c r="L429" s="337"/>
      <c r="M429" s="337"/>
      <c r="N429" s="337"/>
      <c r="O429" s="337"/>
      <c r="P429" s="337"/>
      <c r="Q429" s="337"/>
      <c r="R429" s="337"/>
      <c r="S429" s="337"/>
      <c r="T429" s="337"/>
      <c r="U429" s="337"/>
      <c r="V429" s="337"/>
      <c r="W429" s="337"/>
      <c r="X429" s="337"/>
      <c r="Y429" s="337"/>
      <c r="Z429" s="337"/>
    </row>
    <row r="430">
      <c r="A430" s="337"/>
      <c r="B430" s="337"/>
      <c r="C430" s="337"/>
      <c r="D430" s="337"/>
      <c r="E430" s="337"/>
      <c r="F430" s="337"/>
      <c r="G430" s="337"/>
      <c r="H430" s="337"/>
      <c r="I430" s="337"/>
      <c r="J430" s="337"/>
      <c r="K430" s="337"/>
      <c r="L430" s="337"/>
      <c r="M430" s="337"/>
      <c r="N430" s="337"/>
      <c r="O430" s="337"/>
      <c r="P430" s="337"/>
      <c r="Q430" s="337"/>
      <c r="R430" s="337"/>
      <c r="S430" s="337"/>
      <c r="T430" s="337"/>
      <c r="U430" s="337"/>
      <c r="V430" s="337"/>
      <c r="W430" s="337"/>
      <c r="X430" s="337"/>
      <c r="Y430" s="337"/>
      <c r="Z430" s="337"/>
    </row>
    <row r="431">
      <c r="A431" s="337"/>
      <c r="B431" s="337"/>
      <c r="C431" s="337"/>
      <c r="D431" s="337"/>
      <c r="E431" s="337"/>
      <c r="F431" s="337"/>
      <c r="G431" s="337"/>
      <c r="H431" s="337"/>
      <c r="I431" s="337"/>
      <c r="J431" s="337"/>
      <c r="K431" s="337"/>
      <c r="L431" s="337"/>
      <c r="M431" s="337"/>
      <c r="N431" s="337"/>
      <c r="O431" s="337"/>
      <c r="P431" s="337"/>
      <c r="Q431" s="337"/>
      <c r="R431" s="337"/>
      <c r="S431" s="337"/>
      <c r="T431" s="337"/>
      <c r="U431" s="337"/>
      <c r="V431" s="337"/>
      <c r="W431" s="337"/>
      <c r="X431" s="337"/>
      <c r="Y431" s="337"/>
      <c r="Z431" s="337"/>
    </row>
    <row r="432">
      <c r="A432" s="337"/>
      <c r="B432" s="337"/>
      <c r="C432" s="337"/>
      <c r="D432" s="337"/>
      <c r="E432" s="337"/>
      <c r="F432" s="337"/>
      <c r="G432" s="337"/>
      <c r="H432" s="337"/>
      <c r="I432" s="337"/>
      <c r="J432" s="337"/>
      <c r="K432" s="337"/>
      <c r="L432" s="337"/>
      <c r="M432" s="337"/>
      <c r="N432" s="337"/>
      <c r="O432" s="337"/>
      <c r="P432" s="337"/>
      <c r="Q432" s="337"/>
      <c r="R432" s="337"/>
      <c r="S432" s="337"/>
      <c r="T432" s="337"/>
      <c r="U432" s="337"/>
      <c r="V432" s="337"/>
      <c r="W432" s="337"/>
      <c r="X432" s="337"/>
      <c r="Y432" s="337"/>
      <c r="Z432" s="337"/>
    </row>
    <row r="433">
      <c r="A433" s="337"/>
      <c r="B433" s="337"/>
      <c r="C433" s="337"/>
      <c r="D433" s="337"/>
      <c r="E433" s="337"/>
      <c r="F433" s="337"/>
      <c r="G433" s="337"/>
      <c r="H433" s="337"/>
      <c r="I433" s="337"/>
      <c r="J433" s="337"/>
      <c r="K433" s="337"/>
      <c r="L433" s="337"/>
      <c r="M433" s="337"/>
      <c r="N433" s="337"/>
      <c r="O433" s="337"/>
      <c r="P433" s="337"/>
      <c r="Q433" s="337"/>
      <c r="R433" s="337"/>
      <c r="S433" s="337"/>
      <c r="T433" s="337"/>
      <c r="U433" s="337"/>
      <c r="V433" s="337"/>
      <c r="W433" s="337"/>
      <c r="X433" s="337"/>
      <c r="Y433" s="337"/>
      <c r="Z433" s="337"/>
    </row>
    <row r="434">
      <c r="A434" s="337"/>
      <c r="B434" s="337"/>
      <c r="C434" s="337"/>
      <c r="D434" s="337"/>
      <c r="E434" s="337"/>
      <c r="F434" s="337"/>
      <c r="G434" s="337"/>
      <c r="H434" s="337"/>
      <c r="I434" s="337"/>
      <c r="J434" s="337"/>
      <c r="K434" s="337"/>
      <c r="L434" s="337"/>
      <c r="M434" s="337"/>
      <c r="N434" s="337"/>
      <c r="O434" s="337"/>
      <c r="P434" s="337"/>
      <c r="Q434" s="337"/>
      <c r="R434" s="337"/>
      <c r="S434" s="337"/>
      <c r="T434" s="337"/>
      <c r="U434" s="337"/>
      <c r="V434" s="337"/>
      <c r="W434" s="337"/>
      <c r="X434" s="337"/>
      <c r="Y434" s="337"/>
      <c r="Z434" s="337"/>
    </row>
    <row r="435">
      <c r="A435" s="337"/>
      <c r="B435" s="337"/>
      <c r="C435" s="337"/>
      <c r="D435" s="337"/>
      <c r="E435" s="337"/>
      <c r="F435" s="337"/>
      <c r="G435" s="337"/>
      <c r="H435" s="337"/>
      <c r="I435" s="337"/>
      <c r="J435" s="337"/>
      <c r="K435" s="337"/>
      <c r="L435" s="337"/>
      <c r="M435" s="337"/>
      <c r="N435" s="337"/>
      <c r="O435" s="337"/>
      <c r="P435" s="337"/>
      <c r="Q435" s="337"/>
      <c r="R435" s="337"/>
      <c r="S435" s="337"/>
      <c r="T435" s="337"/>
      <c r="U435" s="337"/>
      <c r="V435" s="337"/>
      <c r="W435" s="337"/>
      <c r="X435" s="337"/>
      <c r="Y435" s="337"/>
      <c r="Z435" s="337"/>
    </row>
    <row r="436">
      <c r="A436" s="337"/>
      <c r="B436" s="337"/>
      <c r="C436" s="337"/>
      <c r="D436" s="337"/>
      <c r="E436" s="337"/>
      <c r="F436" s="337"/>
      <c r="G436" s="337"/>
      <c r="H436" s="337"/>
      <c r="I436" s="337"/>
      <c r="J436" s="337"/>
      <c r="K436" s="337"/>
      <c r="L436" s="337"/>
      <c r="M436" s="337"/>
      <c r="N436" s="337"/>
      <c r="O436" s="337"/>
      <c r="P436" s="337"/>
      <c r="Q436" s="337"/>
      <c r="R436" s="337"/>
      <c r="S436" s="337"/>
      <c r="T436" s="337"/>
      <c r="U436" s="337"/>
      <c r="V436" s="337"/>
      <c r="W436" s="337"/>
      <c r="X436" s="337"/>
      <c r="Y436" s="337"/>
      <c r="Z436" s="337"/>
    </row>
    <row r="437">
      <c r="A437" s="337"/>
      <c r="B437" s="337"/>
      <c r="C437" s="337"/>
      <c r="D437" s="337"/>
      <c r="E437" s="337"/>
      <c r="F437" s="337"/>
      <c r="G437" s="337"/>
      <c r="H437" s="337"/>
      <c r="I437" s="337"/>
      <c r="J437" s="337"/>
      <c r="K437" s="337"/>
      <c r="L437" s="337"/>
      <c r="M437" s="337"/>
      <c r="N437" s="337"/>
      <c r="O437" s="337"/>
      <c r="P437" s="337"/>
      <c r="Q437" s="337"/>
      <c r="R437" s="337"/>
      <c r="S437" s="337"/>
      <c r="T437" s="337"/>
      <c r="U437" s="337"/>
      <c r="V437" s="337"/>
      <c r="W437" s="337"/>
      <c r="X437" s="337"/>
      <c r="Y437" s="337"/>
      <c r="Z437" s="337"/>
    </row>
    <row r="438">
      <c r="A438" s="337"/>
      <c r="B438" s="337"/>
      <c r="C438" s="337"/>
      <c r="D438" s="337"/>
      <c r="E438" s="337"/>
      <c r="F438" s="337"/>
      <c r="G438" s="337"/>
      <c r="H438" s="337"/>
      <c r="I438" s="337"/>
      <c r="J438" s="337"/>
      <c r="K438" s="337"/>
      <c r="L438" s="337"/>
      <c r="M438" s="337"/>
      <c r="N438" s="337"/>
      <c r="O438" s="337"/>
      <c r="P438" s="337"/>
      <c r="Q438" s="337"/>
      <c r="R438" s="337"/>
      <c r="S438" s="337"/>
      <c r="T438" s="337"/>
      <c r="U438" s="337"/>
      <c r="V438" s="337"/>
      <c r="W438" s="337"/>
      <c r="X438" s="337"/>
      <c r="Y438" s="337"/>
      <c r="Z438" s="337"/>
    </row>
    <row r="439">
      <c r="A439" s="337"/>
      <c r="B439" s="337"/>
      <c r="C439" s="337"/>
      <c r="D439" s="337"/>
      <c r="E439" s="337"/>
      <c r="F439" s="337"/>
      <c r="G439" s="337"/>
      <c r="H439" s="337"/>
      <c r="I439" s="337"/>
      <c r="J439" s="337"/>
      <c r="K439" s="337"/>
      <c r="L439" s="337"/>
      <c r="M439" s="337"/>
      <c r="N439" s="337"/>
      <c r="O439" s="337"/>
      <c r="P439" s="337"/>
      <c r="Q439" s="337"/>
      <c r="R439" s="337"/>
      <c r="S439" s="337"/>
      <c r="T439" s="337"/>
      <c r="U439" s="337"/>
      <c r="V439" s="337"/>
      <c r="W439" s="337"/>
      <c r="X439" s="337"/>
      <c r="Y439" s="337"/>
      <c r="Z439" s="337"/>
    </row>
    <row r="440">
      <c r="A440" s="337"/>
      <c r="B440" s="337"/>
      <c r="C440" s="337"/>
      <c r="D440" s="337"/>
      <c r="E440" s="337"/>
      <c r="F440" s="337"/>
      <c r="G440" s="337"/>
      <c r="H440" s="337"/>
      <c r="I440" s="337"/>
      <c r="J440" s="337"/>
      <c r="K440" s="337"/>
      <c r="L440" s="337"/>
      <c r="M440" s="337"/>
      <c r="N440" s="337"/>
      <c r="O440" s="337"/>
      <c r="P440" s="337"/>
      <c r="Q440" s="337"/>
      <c r="R440" s="337"/>
      <c r="S440" s="337"/>
      <c r="T440" s="337"/>
      <c r="U440" s="337"/>
      <c r="V440" s="337"/>
      <c r="W440" s="337"/>
      <c r="X440" s="337"/>
      <c r="Y440" s="337"/>
      <c r="Z440" s="337"/>
    </row>
    <row r="441">
      <c r="A441" s="337"/>
      <c r="B441" s="337"/>
      <c r="C441" s="337"/>
      <c r="D441" s="337"/>
      <c r="E441" s="337"/>
      <c r="F441" s="337"/>
      <c r="G441" s="337"/>
      <c r="H441" s="337"/>
      <c r="I441" s="337"/>
      <c r="J441" s="337"/>
      <c r="K441" s="337"/>
      <c r="L441" s="337"/>
      <c r="M441" s="337"/>
      <c r="N441" s="337"/>
      <c r="O441" s="337"/>
      <c r="P441" s="337"/>
      <c r="Q441" s="337"/>
      <c r="R441" s="337"/>
      <c r="S441" s="337"/>
      <c r="T441" s="337"/>
      <c r="U441" s="337"/>
      <c r="V441" s="337"/>
      <c r="W441" s="337"/>
      <c r="X441" s="337"/>
      <c r="Y441" s="337"/>
      <c r="Z441" s="337"/>
    </row>
    <row r="442">
      <c r="A442" s="337"/>
      <c r="B442" s="337"/>
      <c r="C442" s="337"/>
      <c r="D442" s="337"/>
      <c r="E442" s="337"/>
      <c r="F442" s="337"/>
      <c r="G442" s="337"/>
      <c r="H442" s="337"/>
      <c r="I442" s="337"/>
      <c r="J442" s="337"/>
      <c r="K442" s="337"/>
      <c r="L442" s="337"/>
      <c r="M442" s="337"/>
      <c r="N442" s="337"/>
      <c r="O442" s="337"/>
      <c r="P442" s="337"/>
      <c r="Q442" s="337"/>
      <c r="R442" s="337"/>
      <c r="S442" s="337"/>
      <c r="T442" s="337"/>
      <c r="U442" s="337"/>
      <c r="V442" s="337"/>
      <c r="W442" s="337"/>
      <c r="X442" s="337"/>
      <c r="Y442" s="337"/>
      <c r="Z442" s="337"/>
    </row>
    <row r="443">
      <c r="A443" s="337"/>
      <c r="B443" s="337"/>
      <c r="C443" s="337"/>
      <c r="D443" s="337"/>
      <c r="E443" s="337"/>
      <c r="F443" s="337"/>
      <c r="G443" s="337"/>
      <c r="H443" s="337"/>
      <c r="I443" s="337"/>
      <c r="J443" s="337"/>
      <c r="K443" s="337"/>
      <c r="L443" s="337"/>
      <c r="M443" s="337"/>
      <c r="N443" s="337"/>
      <c r="O443" s="337"/>
      <c r="P443" s="337"/>
      <c r="Q443" s="337"/>
      <c r="R443" s="337"/>
      <c r="S443" s="337"/>
      <c r="T443" s="337"/>
      <c r="U443" s="337"/>
      <c r="V443" s="337"/>
      <c r="W443" s="337"/>
      <c r="X443" s="337"/>
      <c r="Y443" s="337"/>
      <c r="Z443" s="337"/>
    </row>
    <row r="444">
      <c r="A444" s="337"/>
      <c r="B444" s="337"/>
      <c r="C444" s="337"/>
      <c r="D444" s="337"/>
      <c r="E444" s="337"/>
      <c r="F444" s="337"/>
      <c r="G444" s="337"/>
      <c r="H444" s="337"/>
      <c r="I444" s="337"/>
      <c r="J444" s="337"/>
      <c r="K444" s="337"/>
      <c r="L444" s="337"/>
      <c r="M444" s="337"/>
      <c r="N444" s="337"/>
      <c r="O444" s="337"/>
      <c r="P444" s="337"/>
      <c r="Q444" s="337"/>
      <c r="R444" s="337"/>
      <c r="S444" s="337"/>
      <c r="T444" s="337"/>
      <c r="U444" s="337"/>
      <c r="V444" s="337"/>
      <c r="W444" s="337"/>
      <c r="X444" s="337"/>
      <c r="Y444" s="337"/>
      <c r="Z444" s="337"/>
    </row>
    <row r="445">
      <c r="A445" s="337"/>
      <c r="B445" s="337"/>
      <c r="C445" s="337"/>
      <c r="D445" s="337"/>
      <c r="E445" s="337"/>
      <c r="F445" s="337"/>
      <c r="G445" s="337"/>
      <c r="H445" s="337"/>
      <c r="I445" s="337"/>
      <c r="J445" s="337"/>
      <c r="K445" s="337"/>
      <c r="L445" s="337"/>
      <c r="M445" s="337"/>
      <c r="N445" s="337"/>
      <c r="O445" s="337"/>
      <c r="P445" s="337"/>
      <c r="Q445" s="337"/>
      <c r="R445" s="337"/>
      <c r="S445" s="337"/>
      <c r="T445" s="337"/>
      <c r="U445" s="337"/>
      <c r="V445" s="337"/>
      <c r="W445" s="337"/>
      <c r="X445" s="337"/>
      <c r="Y445" s="337"/>
      <c r="Z445" s="337"/>
    </row>
    <row r="446">
      <c r="A446" s="337"/>
      <c r="B446" s="337"/>
      <c r="C446" s="337"/>
      <c r="D446" s="337"/>
      <c r="E446" s="337"/>
      <c r="F446" s="337"/>
      <c r="G446" s="337"/>
      <c r="H446" s="337"/>
      <c r="I446" s="337"/>
      <c r="J446" s="337"/>
      <c r="K446" s="337"/>
      <c r="L446" s="337"/>
      <c r="M446" s="337"/>
      <c r="N446" s="337"/>
      <c r="O446" s="337"/>
      <c r="P446" s="337"/>
      <c r="Q446" s="337"/>
      <c r="R446" s="337"/>
      <c r="S446" s="337"/>
      <c r="T446" s="337"/>
      <c r="U446" s="337"/>
      <c r="V446" s="337"/>
      <c r="W446" s="337"/>
      <c r="X446" s="337"/>
      <c r="Y446" s="337"/>
      <c r="Z446" s="337"/>
    </row>
    <row r="447">
      <c r="A447" s="337"/>
      <c r="B447" s="337"/>
      <c r="C447" s="337"/>
      <c r="D447" s="337"/>
      <c r="E447" s="337"/>
      <c r="F447" s="337"/>
      <c r="G447" s="337"/>
      <c r="H447" s="337"/>
      <c r="I447" s="337"/>
      <c r="J447" s="337"/>
      <c r="K447" s="337"/>
      <c r="L447" s="337"/>
      <c r="M447" s="337"/>
      <c r="N447" s="337"/>
      <c r="O447" s="337"/>
      <c r="P447" s="337"/>
      <c r="Q447" s="337"/>
      <c r="R447" s="337"/>
      <c r="S447" s="337"/>
      <c r="T447" s="337"/>
      <c r="U447" s="337"/>
      <c r="V447" s="337"/>
      <c r="W447" s="337"/>
      <c r="X447" s="337"/>
      <c r="Y447" s="337"/>
      <c r="Z447" s="337"/>
    </row>
    <row r="448">
      <c r="A448" s="337"/>
      <c r="B448" s="337"/>
      <c r="C448" s="337"/>
      <c r="D448" s="337"/>
      <c r="E448" s="337"/>
      <c r="F448" s="337"/>
      <c r="G448" s="337"/>
      <c r="H448" s="337"/>
      <c r="I448" s="337"/>
      <c r="J448" s="337"/>
      <c r="K448" s="337"/>
      <c r="L448" s="337"/>
      <c r="M448" s="337"/>
      <c r="N448" s="337"/>
      <c r="O448" s="337"/>
      <c r="P448" s="337"/>
      <c r="Q448" s="337"/>
      <c r="R448" s="337"/>
      <c r="S448" s="337"/>
      <c r="T448" s="337"/>
      <c r="U448" s="337"/>
      <c r="V448" s="337"/>
      <c r="W448" s="337"/>
      <c r="X448" s="337"/>
      <c r="Y448" s="337"/>
      <c r="Z448" s="337"/>
    </row>
    <row r="449">
      <c r="A449" s="337"/>
      <c r="B449" s="337"/>
      <c r="C449" s="337"/>
      <c r="D449" s="337"/>
      <c r="E449" s="337"/>
      <c r="F449" s="337"/>
      <c r="G449" s="337"/>
      <c r="H449" s="337"/>
      <c r="I449" s="337"/>
      <c r="J449" s="337"/>
      <c r="K449" s="337"/>
      <c r="L449" s="337"/>
      <c r="M449" s="337"/>
      <c r="N449" s="337"/>
      <c r="O449" s="337"/>
      <c r="P449" s="337"/>
      <c r="Q449" s="337"/>
      <c r="R449" s="337"/>
      <c r="S449" s="337"/>
      <c r="T449" s="337"/>
      <c r="U449" s="337"/>
      <c r="V449" s="337"/>
      <c r="W449" s="337"/>
      <c r="X449" s="337"/>
      <c r="Y449" s="337"/>
      <c r="Z449" s="337"/>
    </row>
    <row r="450">
      <c r="A450" s="337"/>
      <c r="B450" s="337"/>
      <c r="C450" s="337"/>
      <c r="D450" s="337"/>
      <c r="E450" s="337"/>
      <c r="F450" s="337"/>
      <c r="G450" s="337"/>
      <c r="H450" s="337"/>
      <c r="I450" s="337"/>
      <c r="J450" s="337"/>
      <c r="K450" s="337"/>
      <c r="L450" s="337"/>
      <c r="M450" s="337"/>
      <c r="N450" s="337"/>
      <c r="O450" s="337"/>
      <c r="P450" s="337"/>
      <c r="Q450" s="337"/>
      <c r="R450" s="337"/>
      <c r="S450" s="337"/>
      <c r="T450" s="337"/>
      <c r="U450" s="337"/>
      <c r="V450" s="337"/>
      <c r="W450" s="337"/>
      <c r="X450" s="337"/>
      <c r="Y450" s="337"/>
      <c r="Z450" s="337"/>
    </row>
    <row r="451">
      <c r="A451" s="337"/>
      <c r="B451" s="337"/>
      <c r="C451" s="337"/>
      <c r="D451" s="337"/>
      <c r="E451" s="337"/>
      <c r="F451" s="337"/>
      <c r="G451" s="337"/>
      <c r="H451" s="337"/>
      <c r="I451" s="337"/>
      <c r="J451" s="337"/>
      <c r="K451" s="337"/>
      <c r="L451" s="337"/>
      <c r="M451" s="337"/>
      <c r="N451" s="337"/>
      <c r="O451" s="337"/>
      <c r="P451" s="337"/>
      <c r="Q451" s="337"/>
      <c r="R451" s="337"/>
      <c r="S451" s="337"/>
      <c r="T451" s="337"/>
      <c r="U451" s="337"/>
      <c r="V451" s="337"/>
      <c r="W451" s="337"/>
      <c r="X451" s="337"/>
      <c r="Y451" s="337"/>
      <c r="Z451" s="337"/>
    </row>
    <row r="452">
      <c r="A452" s="337"/>
      <c r="B452" s="337"/>
      <c r="C452" s="337"/>
      <c r="D452" s="337"/>
      <c r="E452" s="337"/>
      <c r="F452" s="337"/>
      <c r="G452" s="337"/>
      <c r="H452" s="337"/>
      <c r="I452" s="337"/>
      <c r="J452" s="337"/>
      <c r="K452" s="337"/>
      <c r="L452" s="337"/>
      <c r="M452" s="337"/>
      <c r="N452" s="337"/>
      <c r="O452" s="337"/>
      <c r="P452" s="337"/>
      <c r="Q452" s="337"/>
      <c r="R452" s="337"/>
      <c r="S452" s="337"/>
      <c r="T452" s="337"/>
      <c r="U452" s="337"/>
      <c r="V452" s="337"/>
      <c r="W452" s="337"/>
      <c r="X452" s="337"/>
      <c r="Y452" s="337"/>
      <c r="Z452" s="337"/>
    </row>
    <row r="453">
      <c r="A453" s="337"/>
      <c r="B453" s="337"/>
      <c r="C453" s="337"/>
      <c r="D453" s="337"/>
      <c r="E453" s="337"/>
      <c r="F453" s="337"/>
      <c r="G453" s="337"/>
      <c r="H453" s="337"/>
      <c r="I453" s="337"/>
      <c r="J453" s="337"/>
      <c r="K453" s="337"/>
      <c r="L453" s="337"/>
      <c r="M453" s="337"/>
      <c r="N453" s="337"/>
      <c r="O453" s="337"/>
      <c r="P453" s="337"/>
      <c r="Q453" s="337"/>
      <c r="R453" s="337"/>
      <c r="S453" s="337"/>
      <c r="T453" s="337"/>
      <c r="U453" s="337"/>
      <c r="V453" s="337"/>
      <c r="W453" s="337"/>
      <c r="X453" s="337"/>
      <c r="Y453" s="337"/>
      <c r="Z453" s="337"/>
    </row>
    <row r="454">
      <c r="A454" s="337"/>
      <c r="B454" s="337"/>
      <c r="C454" s="337"/>
      <c r="D454" s="337"/>
      <c r="E454" s="337"/>
      <c r="F454" s="337"/>
      <c r="G454" s="337"/>
      <c r="H454" s="337"/>
      <c r="I454" s="337"/>
      <c r="J454" s="337"/>
      <c r="K454" s="337"/>
      <c r="L454" s="337"/>
      <c r="M454" s="337"/>
      <c r="N454" s="337"/>
      <c r="O454" s="337"/>
      <c r="P454" s="337"/>
      <c r="Q454" s="337"/>
      <c r="R454" s="337"/>
      <c r="S454" s="337"/>
      <c r="T454" s="337"/>
      <c r="U454" s="337"/>
      <c r="V454" s="337"/>
      <c r="W454" s="337"/>
      <c r="X454" s="337"/>
      <c r="Y454" s="337"/>
      <c r="Z454" s="337"/>
    </row>
    <row r="455">
      <c r="A455" s="337"/>
      <c r="B455" s="337"/>
      <c r="C455" s="337"/>
      <c r="D455" s="337"/>
      <c r="E455" s="337"/>
      <c r="F455" s="337"/>
      <c r="G455" s="337"/>
      <c r="H455" s="337"/>
      <c r="I455" s="337"/>
      <c r="J455" s="337"/>
      <c r="K455" s="337"/>
      <c r="L455" s="337"/>
      <c r="M455" s="337"/>
      <c r="N455" s="337"/>
      <c r="O455" s="337"/>
      <c r="P455" s="337"/>
      <c r="Q455" s="337"/>
      <c r="R455" s="337"/>
      <c r="S455" s="337"/>
      <c r="T455" s="337"/>
      <c r="U455" s="337"/>
      <c r="V455" s="337"/>
      <c r="W455" s="337"/>
      <c r="X455" s="337"/>
      <c r="Y455" s="337"/>
      <c r="Z455" s="337"/>
    </row>
    <row r="456">
      <c r="A456" s="337"/>
      <c r="B456" s="337"/>
      <c r="C456" s="337"/>
      <c r="D456" s="337"/>
      <c r="E456" s="337"/>
      <c r="F456" s="337"/>
      <c r="G456" s="337"/>
      <c r="H456" s="337"/>
      <c r="I456" s="337"/>
      <c r="J456" s="337"/>
      <c r="K456" s="337"/>
      <c r="L456" s="337"/>
      <c r="M456" s="337"/>
      <c r="N456" s="337"/>
      <c r="O456" s="337"/>
      <c r="P456" s="337"/>
      <c r="Q456" s="337"/>
      <c r="R456" s="337"/>
      <c r="S456" s="337"/>
      <c r="T456" s="337"/>
      <c r="U456" s="337"/>
      <c r="V456" s="337"/>
      <c r="W456" s="337"/>
      <c r="X456" s="337"/>
      <c r="Y456" s="337"/>
      <c r="Z456" s="337"/>
    </row>
    <row r="457">
      <c r="A457" s="337"/>
      <c r="B457" s="337"/>
      <c r="C457" s="337"/>
      <c r="D457" s="337"/>
      <c r="E457" s="337"/>
      <c r="F457" s="337"/>
      <c r="G457" s="337"/>
      <c r="H457" s="337"/>
      <c r="I457" s="337"/>
      <c r="J457" s="337"/>
      <c r="K457" s="337"/>
      <c r="L457" s="337"/>
      <c r="M457" s="337"/>
      <c r="N457" s="337"/>
      <c r="O457" s="337"/>
      <c r="P457" s="337"/>
      <c r="Q457" s="337"/>
      <c r="R457" s="337"/>
      <c r="S457" s="337"/>
      <c r="T457" s="337"/>
      <c r="U457" s="337"/>
      <c r="V457" s="337"/>
      <c r="W457" s="337"/>
      <c r="X457" s="337"/>
      <c r="Y457" s="337"/>
      <c r="Z457" s="337"/>
    </row>
    <row r="458">
      <c r="A458" s="337"/>
      <c r="B458" s="337"/>
      <c r="C458" s="337"/>
      <c r="D458" s="337"/>
      <c r="E458" s="337"/>
      <c r="F458" s="337"/>
      <c r="G458" s="337"/>
      <c r="H458" s="337"/>
      <c r="I458" s="337"/>
      <c r="J458" s="337"/>
      <c r="K458" s="337"/>
      <c r="L458" s="337"/>
      <c r="M458" s="337"/>
      <c r="N458" s="337"/>
      <c r="O458" s="337"/>
      <c r="P458" s="337"/>
      <c r="Q458" s="337"/>
      <c r="R458" s="337"/>
      <c r="S458" s="337"/>
      <c r="T458" s="337"/>
      <c r="U458" s="337"/>
      <c r="V458" s="337"/>
      <c r="W458" s="337"/>
      <c r="X458" s="337"/>
      <c r="Y458" s="337"/>
      <c r="Z458" s="337"/>
    </row>
    <row r="459">
      <c r="A459" s="337"/>
      <c r="B459" s="337"/>
      <c r="C459" s="337"/>
      <c r="D459" s="337"/>
      <c r="E459" s="337"/>
      <c r="F459" s="337"/>
      <c r="G459" s="337"/>
      <c r="H459" s="337"/>
      <c r="I459" s="337"/>
      <c r="J459" s="337"/>
      <c r="K459" s="337"/>
      <c r="L459" s="337"/>
      <c r="M459" s="337"/>
      <c r="N459" s="337"/>
      <c r="O459" s="337"/>
      <c r="P459" s="337"/>
      <c r="Q459" s="337"/>
      <c r="R459" s="337"/>
      <c r="S459" s="337"/>
      <c r="T459" s="337"/>
      <c r="U459" s="337"/>
      <c r="V459" s="337"/>
      <c r="W459" s="337"/>
      <c r="X459" s="337"/>
      <c r="Y459" s="337"/>
      <c r="Z459" s="337"/>
    </row>
    <row r="460">
      <c r="A460" s="337"/>
      <c r="B460" s="337"/>
      <c r="C460" s="337"/>
      <c r="D460" s="337"/>
      <c r="E460" s="337"/>
      <c r="F460" s="337"/>
      <c r="G460" s="337"/>
      <c r="H460" s="337"/>
      <c r="I460" s="337"/>
      <c r="J460" s="337"/>
      <c r="K460" s="337"/>
      <c r="L460" s="337"/>
      <c r="M460" s="337"/>
      <c r="N460" s="337"/>
      <c r="O460" s="337"/>
      <c r="P460" s="337"/>
      <c r="Q460" s="337"/>
      <c r="R460" s="337"/>
      <c r="S460" s="337"/>
      <c r="T460" s="337"/>
      <c r="U460" s="337"/>
      <c r="V460" s="337"/>
      <c r="W460" s="337"/>
      <c r="X460" s="337"/>
      <c r="Y460" s="337"/>
      <c r="Z460" s="337"/>
    </row>
    <row r="461">
      <c r="A461" s="337"/>
      <c r="B461" s="337"/>
      <c r="C461" s="337"/>
      <c r="D461" s="337"/>
      <c r="E461" s="337"/>
      <c r="F461" s="337"/>
      <c r="G461" s="337"/>
      <c r="H461" s="337"/>
      <c r="I461" s="337"/>
      <c r="J461" s="337"/>
      <c r="K461" s="337"/>
      <c r="L461" s="337"/>
      <c r="M461" s="337"/>
      <c r="N461" s="337"/>
      <c r="O461" s="337"/>
      <c r="P461" s="337"/>
      <c r="Q461" s="337"/>
      <c r="R461" s="337"/>
      <c r="S461" s="337"/>
      <c r="T461" s="337"/>
      <c r="U461" s="337"/>
      <c r="V461" s="337"/>
      <c r="W461" s="337"/>
      <c r="X461" s="337"/>
      <c r="Y461" s="337"/>
      <c r="Z461" s="337"/>
    </row>
    <row r="462">
      <c r="A462" s="337"/>
      <c r="B462" s="337"/>
      <c r="C462" s="337"/>
      <c r="D462" s="337"/>
      <c r="E462" s="337"/>
      <c r="F462" s="337"/>
      <c r="G462" s="337"/>
      <c r="H462" s="337"/>
      <c r="I462" s="337"/>
      <c r="J462" s="337"/>
      <c r="K462" s="337"/>
      <c r="L462" s="337"/>
      <c r="M462" s="337"/>
      <c r="N462" s="337"/>
      <c r="O462" s="337"/>
      <c r="P462" s="337"/>
      <c r="Q462" s="337"/>
      <c r="R462" s="337"/>
      <c r="S462" s="337"/>
      <c r="T462" s="337"/>
      <c r="U462" s="337"/>
      <c r="V462" s="337"/>
      <c r="W462" s="337"/>
      <c r="X462" s="337"/>
      <c r="Y462" s="337"/>
      <c r="Z462" s="337"/>
    </row>
    <row r="463">
      <c r="A463" s="337"/>
      <c r="B463" s="337"/>
      <c r="C463" s="337"/>
      <c r="D463" s="337"/>
      <c r="E463" s="337"/>
      <c r="F463" s="337"/>
      <c r="G463" s="337"/>
      <c r="H463" s="337"/>
      <c r="I463" s="337"/>
      <c r="J463" s="337"/>
      <c r="K463" s="337"/>
      <c r="L463" s="337"/>
      <c r="M463" s="337"/>
      <c r="N463" s="337"/>
      <c r="O463" s="337"/>
      <c r="P463" s="337"/>
      <c r="Q463" s="337"/>
      <c r="R463" s="337"/>
      <c r="S463" s="337"/>
      <c r="T463" s="337"/>
      <c r="U463" s="337"/>
      <c r="V463" s="337"/>
      <c r="W463" s="337"/>
      <c r="X463" s="337"/>
      <c r="Y463" s="337"/>
      <c r="Z463" s="337"/>
    </row>
    <row r="464">
      <c r="A464" s="337"/>
      <c r="B464" s="337"/>
      <c r="C464" s="337"/>
      <c r="D464" s="337"/>
      <c r="E464" s="337"/>
      <c r="F464" s="337"/>
      <c r="G464" s="337"/>
      <c r="H464" s="337"/>
      <c r="I464" s="337"/>
      <c r="J464" s="337"/>
      <c r="K464" s="337"/>
      <c r="L464" s="337"/>
      <c r="M464" s="337"/>
      <c r="N464" s="337"/>
      <c r="O464" s="337"/>
      <c r="P464" s="337"/>
      <c r="Q464" s="337"/>
      <c r="R464" s="337"/>
      <c r="S464" s="337"/>
      <c r="T464" s="337"/>
      <c r="U464" s="337"/>
      <c r="V464" s="337"/>
      <c r="W464" s="337"/>
      <c r="X464" s="337"/>
      <c r="Y464" s="337"/>
      <c r="Z464" s="337"/>
    </row>
    <row r="465">
      <c r="A465" s="337"/>
      <c r="B465" s="337"/>
      <c r="C465" s="337"/>
      <c r="D465" s="337"/>
      <c r="E465" s="337"/>
      <c r="F465" s="337"/>
      <c r="G465" s="337"/>
      <c r="H465" s="337"/>
      <c r="I465" s="337"/>
      <c r="J465" s="337"/>
      <c r="K465" s="337"/>
      <c r="L465" s="337"/>
      <c r="M465" s="337"/>
      <c r="N465" s="337"/>
      <c r="O465" s="337"/>
      <c r="P465" s="337"/>
      <c r="Q465" s="337"/>
      <c r="R465" s="337"/>
      <c r="S465" s="337"/>
      <c r="T465" s="337"/>
      <c r="U465" s="337"/>
      <c r="V465" s="337"/>
      <c r="W465" s="337"/>
      <c r="X465" s="337"/>
      <c r="Y465" s="337"/>
      <c r="Z465" s="337"/>
    </row>
    <row r="466">
      <c r="A466" s="337"/>
      <c r="B466" s="337"/>
      <c r="C466" s="337"/>
      <c r="D466" s="337"/>
      <c r="E466" s="337"/>
      <c r="F466" s="337"/>
      <c r="G466" s="337"/>
      <c r="H466" s="337"/>
      <c r="I466" s="337"/>
      <c r="J466" s="337"/>
      <c r="K466" s="337"/>
      <c r="L466" s="337"/>
      <c r="M466" s="337"/>
      <c r="N466" s="337"/>
      <c r="O466" s="337"/>
      <c r="P466" s="337"/>
      <c r="Q466" s="337"/>
      <c r="R466" s="337"/>
      <c r="S466" s="337"/>
      <c r="T466" s="337"/>
      <c r="U466" s="337"/>
      <c r="V466" s="337"/>
      <c r="W466" s="337"/>
      <c r="X466" s="337"/>
      <c r="Y466" s="337"/>
      <c r="Z466" s="337"/>
    </row>
    <row r="467">
      <c r="A467" s="337"/>
      <c r="B467" s="337"/>
      <c r="C467" s="337"/>
      <c r="D467" s="337"/>
      <c r="E467" s="337"/>
      <c r="F467" s="337"/>
      <c r="G467" s="337"/>
      <c r="H467" s="337"/>
      <c r="I467" s="337"/>
      <c r="J467" s="337"/>
      <c r="K467" s="337"/>
      <c r="L467" s="337"/>
      <c r="M467" s="337"/>
      <c r="N467" s="337"/>
      <c r="O467" s="337"/>
      <c r="P467" s="337"/>
      <c r="Q467" s="337"/>
      <c r="R467" s="337"/>
      <c r="S467" s="337"/>
      <c r="T467" s="337"/>
      <c r="U467" s="337"/>
      <c r="V467" s="337"/>
      <c r="W467" s="337"/>
      <c r="X467" s="337"/>
      <c r="Y467" s="337"/>
      <c r="Z467" s="337"/>
    </row>
    <row r="468">
      <c r="A468" s="337"/>
      <c r="B468" s="337"/>
      <c r="C468" s="337"/>
      <c r="D468" s="337"/>
      <c r="E468" s="337"/>
      <c r="F468" s="337"/>
      <c r="G468" s="337"/>
      <c r="H468" s="337"/>
      <c r="I468" s="337"/>
      <c r="J468" s="337"/>
      <c r="K468" s="337"/>
      <c r="L468" s="337"/>
      <c r="M468" s="337"/>
      <c r="N468" s="337"/>
      <c r="O468" s="337"/>
      <c r="P468" s="337"/>
      <c r="Q468" s="337"/>
      <c r="R468" s="337"/>
      <c r="S468" s="337"/>
      <c r="T468" s="337"/>
      <c r="U468" s="337"/>
      <c r="V468" s="337"/>
      <c r="W468" s="337"/>
      <c r="X468" s="337"/>
      <c r="Y468" s="337"/>
      <c r="Z468" s="337"/>
    </row>
    <row r="469">
      <c r="A469" s="337"/>
      <c r="B469" s="337"/>
      <c r="C469" s="337"/>
      <c r="D469" s="337"/>
      <c r="E469" s="337"/>
      <c r="F469" s="337"/>
      <c r="G469" s="337"/>
      <c r="H469" s="337"/>
      <c r="I469" s="337"/>
      <c r="J469" s="337"/>
      <c r="K469" s="337"/>
      <c r="L469" s="337"/>
      <c r="M469" s="337"/>
      <c r="N469" s="337"/>
      <c r="O469" s="337"/>
      <c r="P469" s="337"/>
      <c r="Q469" s="337"/>
      <c r="R469" s="337"/>
      <c r="S469" s="337"/>
      <c r="T469" s="337"/>
      <c r="U469" s="337"/>
      <c r="V469" s="337"/>
      <c r="W469" s="337"/>
      <c r="X469" s="337"/>
      <c r="Y469" s="337"/>
      <c r="Z469" s="337"/>
    </row>
    <row r="470">
      <c r="A470" s="337"/>
      <c r="B470" s="337"/>
      <c r="C470" s="337"/>
      <c r="D470" s="337"/>
      <c r="E470" s="337"/>
      <c r="F470" s="337"/>
      <c r="G470" s="337"/>
      <c r="H470" s="337"/>
      <c r="I470" s="337"/>
      <c r="J470" s="337"/>
      <c r="K470" s="337"/>
      <c r="L470" s="337"/>
      <c r="M470" s="337"/>
      <c r="N470" s="337"/>
      <c r="O470" s="337"/>
      <c r="P470" s="337"/>
      <c r="Q470" s="337"/>
      <c r="R470" s="337"/>
      <c r="S470" s="337"/>
      <c r="T470" s="337"/>
      <c r="U470" s="337"/>
      <c r="V470" s="337"/>
      <c r="W470" s="337"/>
      <c r="X470" s="337"/>
      <c r="Y470" s="337"/>
      <c r="Z470" s="337"/>
    </row>
    <row r="471">
      <c r="A471" s="337"/>
      <c r="B471" s="337"/>
      <c r="C471" s="337"/>
      <c r="D471" s="337"/>
      <c r="E471" s="337"/>
      <c r="F471" s="337"/>
      <c r="G471" s="337"/>
      <c r="H471" s="337"/>
      <c r="I471" s="337"/>
      <c r="J471" s="337"/>
      <c r="K471" s="337"/>
      <c r="L471" s="337"/>
      <c r="M471" s="337"/>
      <c r="N471" s="337"/>
      <c r="O471" s="337"/>
      <c r="P471" s="337"/>
      <c r="Q471" s="337"/>
      <c r="R471" s="337"/>
      <c r="S471" s="337"/>
      <c r="T471" s="337"/>
      <c r="U471" s="337"/>
      <c r="V471" s="337"/>
      <c r="W471" s="337"/>
      <c r="X471" s="337"/>
      <c r="Y471" s="337"/>
      <c r="Z471" s="337"/>
    </row>
    <row r="472">
      <c r="A472" s="337"/>
      <c r="B472" s="337"/>
      <c r="C472" s="337"/>
      <c r="D472" s="337"/>
      <c r="E472" s="337"/>
      <c r="F472" s="337"/>
      <c r="G472" s="337"/>
      <c r="H472" s="337"/>
      <c r="I472" s="337"/>
      <c r="J472" s="337"/>
      <c r="K472" s="337"/>
      <c r="L472" s="337"/>
      <c r="M472" s="337"/>
      <c r="N472" s="337"/>
      <c r="O472" s="337"/>
      <c r="P472" s="337"/>
      <c r="Q472" s="337"/>
      <c r="R472" s="337"/>
      <c r="S472" s="337"/>
      <c r="T472" s="337"/>
      <c r="U472" s="337"/>
      <c r="V472" s="337"/>
      <c r="W472" s="337"/>
      <c r="X472" s="337"/>
      <c r="Y472" s="337"/>
      <c r="Z472" s="337"/>
    </row>
    <row r="473">
      <c r="A473" s="337"/>
      <c r="B473" s="337"/>
      <c r="C473" s="337"/>
      <c r="D473" s="337"/>
      <c r="E473" s="337"/>
      <c r="F473" s="337"/>
      <c r="G473" s="337"/>
      <c r="H473" s="337"/>
      <c r="I473" s="337"/>
      <c r="J473" s="337"/>
      <c r="K473" s="337"/>
      <c r="L473" s="337"/>
      <c r="M473" s="337"/>
      <c r="N473" s="337"/>
      <c r="O473" s="337"/>
      <c r="P473" s="337"/>
      <c r="Q473" s="337"/>
      <c r="R473" s="337"/>
      <c r="S473" s="337"/>
      <c r="T473" s="337"/>
      <c r="U473" s="337"/>
      <c r="V473" s="337"/>
      <c r="W473" s="337"/>
      <c r="X473" s="337"/>
      <c r="Y473" s="337"/>
      <c r="Z473" s="337"/>
    </row>
    <row r="474">
      <c r="A474" s="337"/>
      <c r="B474" s="337"/>
      <c r="C474" s="337"/>
      <c r="D474" s="337"/>
      <c r="E474" s="337"/>
      <c r="F474" s="337"/>
      <c r="G474" s="337"/>
      <c r="H474" s="337"/>
      <c r="I474" s="337"/>
      <c r="J474" s="337"/>
      <c r="K474" s="337"/>
      <c r="L474" s="337"/>
      <c r="M474" s="337"/>
      <c r="N474" s="337"/>
      <c r="O474" s="337"/>
      <c r="P474" s="337"/>
      <c r="Q474" s="337"/>
      <c r="R474" s="337"/>
      <c r="S474" s="337"/>
      <c r="T474" s="337"/>
      <c r="U474" s="337"/>
      <c r="V474" s="337"/>
      <c r="W474" s="337"/>
      <c r="X474" s="337"/>
      <c r="Y474" s="337"/>
      <c r="Z474" s="337"/>
    </row>
    <row r="475">
      <c r="A475" s="337"/>
      <c r="B475" s="337"/>
      <c r="C475" s="337"/>
      <c r="D475" s="337"/>
      <c r="E475" s="337"/>
      <c r="F475" s="337"/>
      <c r="G475" s="337"/>
      <c r="H475" s="337"/>
      <c r="I475" s="337"/>
      <c r="J475" s="337"/>
      <c r="K475" s="337"/>
      <c r="L475" s="337"/>
      <c r="M475" s="337"/>
      <c r="N475" s="337"/>
      <c r="O475" s="337"/>
      <c r="P475" s="337"/>
      <c r="Q475" s="337"/>
      <c r="R475" s="337"/>
      <c r="S475" s="337"/>
      <c r="T475" s="337"/>
      <c r="U475" s="337"/>
      <c r="V475" s="337"/>
      <c r="W475" s="337"/>
      <c r="X475" s="337"/>
      <c r="Y475" s="337"/>
      <c r="Z475" s="337"/>
    </row>
    <row r="476">
      <c r="A476" s="337"/>
      <c r="B476" s="337"/>
      <c r="C476" s="337"/>
      <c r="D476" s="337"/>
      <c r="E476" s="337"/>
      <c r="F476" s="337"/>
      <c r="G476" s="337"/>
      <c r="H476" s="337"/>
      <c r="I476" s="337"/>
      <c r="J476" s="337"/>
      <c r="K476" s="337"/>
      <c r="L476" s="337"/>
      <c r="M476" s="337"/>
      <c r="N476" s="337"/>
      <c r="O476" s="337"/>
      <c r="P476" s="337"/>
      <c r="Q476" s="337"/>
      <c r="R476" s="337"/>
      <c r="S476" s="337"/>
      <c r="T476" s="337"/>
      <c r="U476" s="337"/>
      <c r="V476" s="337"/>
      <c r="W476" s="337"/>
      <c r="X476" s="337"/>
      <c r="Y476" s="337"/>
      <c r="Z476" s="337"/>
    </row>
    <row r="477">
      <c r="A477" s="337"/>
      <c r="B477" s="337"/>
      <c r="C477" s="337"/>
      <c r="D477" s="337"/>
      <c r="E477" s="337"/>
      <c r="F477" s="337"/>
      <c r="G477" s="337"/>
      <c r="H477" s="337"/>
      <c r="I477" s="337"/>
      <c r="J477" s="337"/>
      <c r="K477" s="337"/>
      <c r="L477" s="337"/>
      <c r="M477" s="337"/>
      <c r="N477" s="337"/>
      <c r="O477" s="337"/>
      <c r="P477" s="337"/>
      <c r="Q477" s="337"/>
      <c r="R477" s="337"/>
      <c r="S477" s="337"/>
      <c r="T477" s="337"/>
      <c r="U477" s="337"/>
      <c r="V477" s="337"/>
      <c r="W477" s="337"/>
      <c r="X477" s="337"/>
      <c r="Y477" s="337"/>
      <c r="Z477" s="337"/>
    </row>
    <row r="478">
      <c r="A478" s="337"/>
      <c r="B478" s="337"/>
      <c r="C478" s="337"/>
      <c r="D478" s="337"/>
      <c r="E478" s="337"/>
      <c r="F478" s="337"/>
      <c r="G478" s="337"/>
      <c r="H478" s="337"/>
      <c r="I478" s="337"/>
      <c r="J478" s="337"/>
      <c r="K478" s="337"/>
      <c r="L478" s="337"/>
      <c r="M478" s="337"/>
      <c r="N478" s="337"/>
      <c r="O478" s="337"/>
      <c r="P478" s="337"/>
      <c r="Q478" s="337"/>
      <c r="R478" s="337"/>
      <c r="S478" s="337"/>
      <c r="T478" s="337"/>
      <c r="U478" s="337"/>
      <c r="V478" s="337"/>
      <c r="W478" s="337"/>
      <c r="X478" s="337"/>
      <c r="Y478" s="337"/>
      <c r="Z478" s="337"/>
    </row>
    <row r="479">
      <c r="A479" s="337"/>
      <c r="B479" s="337"/>
      <c r="C479" s="337"/>
      <c r="D479" s="337"/>
      <c r="E479" s="337"/>
      <c r="F479" s="337"/>
      <c r="G479" s="337"/>
      <c r="H479" s="337"/>
      <c r="I479" s="337"/>
      <c r="J479" s="337"/>
      <c r="K479" s="337"/>
      <c r="L479" s="337"/>
      <c r="M479" s="337"/>
      <c r="N479" s="337"/>
      <c r="O479" s="337"/>
      <c r="P479" s="337"/>
      <c r="Q479" s="337"/>
      <c r="R479" s="337"/>
      <c r="S479" s="337"/>
      <c r="T479" s="337"/>
      <c r="U479" s="337"/>
      <c r="V479" s="337"/>
      <c r="W479" s="337"/>
      <c r="X479" s="337"/>
      <c r="Y479" s="337"/>
      <c r="Z479" s="337"/>
    </row>
    <row r="480">
      <c r="A480" s="337"/>
      <c r="B480" s="337"/>
      <c r="C480" s="337"/>
      <c r="D480" s="337"/>
      <c r="E480" s="337"/>
      <c r="F480" s="337"/>
      <c r="G480" s="337"/>
      <c r="H480" s="337"/>
      <c r="I480" s="337"/>
      <c r="J480" s="337"/>
      <c r="K480" s="337"/>
      <c r="L480" s="337"/>
      <c r="M480" s="337"/>
      <c r="N480" s="337"/>
      <c r="O480" s="337"/>
      <c r="P480" s="337"/>
      <c r="Q480" s="337"/>
      <c r="R480" s="337"/>
      <c r="S480" s="337"/>
      <c r="T480" s="337"/>
      <c r="U480" s="337"/>
      <c r="V480" s="337"/>
      <c r="W480" s="337"/>
      <c r="X480" s="337"/>
      <c r="Y480" s="337"/>
      <c r="Z480" s="337"/>
    </row>
    <row r="481">
      <c r="A481" s="337"/>
      <c r="B481" s="337"/>
      <c r="C481" s="337"/>
      <c r="D481" s="337"/>
      <c r="E481" s="337"/>
      <c r="F481" s="337"/>
      <c r="G481" s="337"/>
      <c r="H481" s="337"/>
      <c r="I481" s="337"/>
      <c r="J481" s="337"/>
      <c r="K481" s="337"/>
      <c r="L481" s="337"/>
      <c r="M481" s="337"/>
      <c r="N481" s="337"/>
      <c r="O481" s="337"/>
      <c r="P481" s="337"/>
      <c r="Q481" s="337"/>
      <c r="R481" s="337"/>
      <c r="S481" s="337"/>
      <c r="T481" s="337"/>
      <c r="U481" s="337"/>
      <c r="V481" s="337"/>
      <c r="W481" s="337"/>
      <c r="X481" s="337"/>
      <c r="Y481" s="337"/>
      <c r="Z481" s="337"/>
    </row>
    <row r="482">
      <c r="A482" s="337"/>
      <c r="B482" s="337"/>
      <c r="C482" s="337"/>
      <c r="D482" s="337"/>
      <c r="E482" s="337"/>
      <c r="F482" s="337"/>
      <c r="G482" s="337"/>
      <c r="H482" s="337"/>
      <c r="I482" s="337"/>
      <c r="J482" s="337"/>
      <c r="K482" s="337"/>
      <c r="L482" s="337"/>
      <c r="M482" s="337"/>
      <c r="N482" s="337"/>
      <c r="O482" s="337"/>
      <c r="P482" s="337"/>
      <c r="Q482" s="337"/>
      <c r="R482" s="337"/>
      <c r="S482" s="337"/>
      <c r="T482" s="337"/>
      <c r="U482" s="337"/>
      <c r="V482" s="337"/>
      <c r="W482" s="337"/>
      <c r="X482" s="337"/>
      <c r="Y482" s="337"/>
      <c r="Z482" s="337"/>
    </row>
    <row r="483">
      <c r="A483" s="337"/>
      <c r="B483" s="337"/>
      <c r="C483" s="337"/>
      <c r="D483" s="337"/>
      <c r="E483" s="337"/>
      <c r="F483" s="337"/>
      <c r="G483" s="337"/>
      <c r="H483" s="337"/>
      <c r="I483" s="337"/>
      <c r="J483" s="337"/>
      <c r="K483" s="337"/>
      <c r="L483" s="337"/>
      <c r="M483" s="337"/>
      <c r="N483" s="337"/>
      <c r="O483" s="337"/>
      <c r="P483" s="337"/>
      <c r="Q483" s="337"/>
      <c r="R483" s="337"/>
      <c r="S483" s="337"/>
      <c r="T483" s="337"/>
      <c r="U483" s="337"/>
      <c r="V483" s="337"/>
      <c r="W483" s="337"/>
      <c r="X483" s="337"/>
      <c r="Y483" s="337"/>
      <c r="Z483" s="337"/>
    </row>
    <row r="484">
      <c r="A484" s="337"/>
      <c r="B484" s="337"/>
      <c r="C484" s="337"/>
      <c r="D484" s="337"/>
      <c r="E484" s="337"/>
      <c r="F484" s="337"/>
      <c r="G484" s="337"/>
      <c r="H484" s="337"/>
      <c r="I484" s="337"/>
      <c r="J484" s="337"/>
      <c r="K484" s="337"/>
      <c r="L484" s="337"/>
      <c r="M484" s="337"/>
      <c r="N484" s="337"/>
      <c r="O484" s="337"/>
      <c r="P484" s="337"/>
      <c r="Q484" s="337"/>
      <c r="R484" s="337"/>
      <c r="S484" s="337"/>
      <c r="T484" s="337"/>
      <c r="U484" s="337"/>
      <c r="V484" s="337"/>
      <c r="W484" s="337"/>
      <c r="X484" s="337"/>
      <c r="Y484" s="337"/>
      <c r="Z484" s="337"/>
    </row>
    <row r="485">
      <c r="A485" s="337"/>
      <c r="B485" s="337"/>
      <c r="C485" s="337"/>
      <c r="D485" s="337"/>
      <c r="E485" s="337"/>
      <c r="F485" s="337"/>
      <c r="G485" s="337"/>
      <c r="H485" s="337"/>
      <c r="I485" s="337"/>
      <c r="J485" s="337"/>
      <c r="K485" s="337"/>
      <c r="L485" s="337"/>
      <c r="M485" s="337"/>
      <c r="N485" s="337"/>
      <c r="O485" s="337"/>
      <c r="P485" s="337"/>
      <c r="Q485" s="337"/>
      <c r="R485" s="337"/>
      <c r="S485" s="337"/>
      <c r="T485" s="337"/>
      <c r="U485" s="337"/>
      <c r="V485" s="337"/>
      <c r="W485" s="337"/>
      <c r="X485" s="337"/>
      <c r="Y485" s="337"/>
      <c r="Z485" s="337"/>
    </row>
    <row r="486">
      <c r="A486" s="337"/>
      <c r="B486" s="337"/>
      <c r="C486" s="337"/>
      <c r="D486" s="337"/>
      <c r="E486" s="337"/>
      <c r="F486" s="337"/>
      <c r="G486" s="337"/>
      <c r="H486" s="337"/>
      <c r="I486" s="337"/>
      <c r="J486" s="337"/>
      <c r="K486" s="337"/>
      <c r="L486" s="337"/>
      <c r="M486" s="337"/>
      <c r="N486" s="337"/>
      <c r="O486" s="337"/>
      <c r="P486" s="337"/>
      <c r="Q486" s="337"/>
      <c r="R486" s="337"/>
      <c r="S486" s="337"/>
      <c r="T486" s="337"/>
      <c r="U486" s="337"/>
      <c r="V486" s="337"/>
      <c r="W486" s="337"/>
      <c r="X486" s="337"/>
      <c r="Y486" s="337"/>
      <c r="Z486" s="337"/>
    </row>
    <row r="487">
      <c r="A487" s="337"/>
      <c r="B487" s="337"/>
      <c r="C487" s="337"/>
      <c r="D487" s="337"/>
      <c r="E487" s="337"/>
      <c r="F487" s="337"/>
      <c r="G487" s="337"/>
      <c r="H487" s="337"/>
      <c r="I487" s="337"/>
      <c r="J487" s="337"/>
      <c r="K487" s="337"/>
      <c r="L487" s="337"/>
      <c r="M487" s="337"/>
      <c r="N487" s="337"/>
      <c r="O487" s="337"/>
      <c r="P487" s="337"/>
      <c r="Q487" s="337"/>
      <c r="R487" s="337"/>
      <c r="S487" s="337"/>
      <c r="T487" s="337"/>
      <c r="U487" s="337"/>
      <c r="V487" s="337"/>
      <c r="W487" s="337"/>
      <c r="X487" s="337"/>
      <c r="Y487" s="337"/>
      <c r="Z487" s="337"/>
    </row>
    <row r="488">
      <c r="A488" s="337"/>
      <c r="B488" s="337"/>
      <c r="C488" s="337"/>
      <c r="D488" s="337"/>
      <c r="E488" s="337"/>
      <c r="F488" s="337"/>
      <c r="G488" s="337"/>
      <c r="H488" s="337"/>
      <c r="I488" s="337"/>
      <c r="J488" s="337"/>
      <c r="K488" s="337"/>
      <c r="L488" s="337"/>
      <c r="M488" s="337"/>
      <c r="N488" s="337"/>
      <c r="O488" s="337"/>
      <c r="P488" s="337"/>
      <c r="Q488" s="337"/>
      <c r="R488" s="337"/>
      <c r="S488" s="337"/>
      <c r="T488" s="337"/>
      <c r="U488" s="337"/>
      <c r="V488" s="337"/>
      <c r="W488" s="337"/>
      <c r="X488" s="337"/>
      <c r="Y488" s="337"/>
      <c r="Z488" s="337"/>
    </row>
    <row r="489">
      <c r="A489" s="337"/>
      <c r="B489" s="337"/>
      <c r="C489" s="337"/>
      <c r="D489" s="337"/>
      <c r="E489" s="337"/>
      <c r="F489" s="337"/>
      <c r="G489" s="337"/>
      <c r="H489" s="337"/>
      <c r="I489" s="337"/>
      <c r="J489" s="337"/>
      <c r="K489" s="337"/>
      <c r="L489" s="337"/>
      <c r="M489" s="337"/>
      <c r="N489" s="337"/>
      <c r="O489" s="337"/>
      <c r="P489" s="337"/>
      <c r="Q489" s="337"/>
      <c r="R489" s="337"/>
      <c r="S489" s="337"/>
      <c r="T489" s="337"/>
      <c r="U489" s="337"/>
      <c r="V489" s="337"/>
      <c r="W489" s="337"/>
      <c r="X489" s="337"/>
      <c r="Y489" s="337"/>
      <c r="Z489" s="337"/>
    </row>
    <row r="490">
      <c r="A490" s="337"/>
      <c r="B490" s="337"/>
      <c r="C490" s="337"/>
      <c r="D490" s="337"/>
      <c r="E490" s="337"/>
      <c r="F490" s="337"/>
      <c r="G490" s="337"/>
      <c r="H490" s="337"/>
      <c r="I490" s="337"/>
      <c r="J490" s="337"/>
      <c r="K490" s="337"/>
      <c r="L490" s="337"/>
      <c r="M490" s="337"/>
      <c r="N490" s="337"/>
      <c r="O490" s="337"/>
      <c r="P490" s="337"/>
      <c r="Q490" s="337"/>
      <c r="R490" s="337"/>
      <c r="S490" s="337"/>
      <c r="T490" s="337"/>
      <c r="U490" s="337"/>
      <c r="V490" s="337"/>
      <c r="W490" s="337"/>
      <c r="X490" s="337"/>
      <c r="Y490" s="337"/>
      <c r="Z490" s="337"/>
    </row>
    <row r="491">
      <c r="A491" s="337"/>
      <c r="B491" s="337"/>
      <c r="C491" s="337"/>
      <c r="D491" s="337"/>
      <c r="E491" s="337"/>
      <c r="F491" s="337"/>
      <c r="G491" s="337"/>
      <c r="H491" s="337"/>
      <c r="I491" s="337"/>
      <c r="J491" s="337"/>
      <c r="K491" s="337"/>
      <c r="L491" s="337"/>
      <c r="M491" s="337"/>
      <c r="N491" s="337"/>
      <c r="O491" s="337"/>
      <c r="P491" s="337"/>
      <c r="Q491" s="337"/>
      <c r="R491" s="337"/>
      <c r="S491" s="337"/>
      <c r="T491" s="337"/>
      <c r="U491" s="337"/>
      <c r="V491" s="337"/>
      <c r="W491" s="337"/>
      <c r="X491" s="337"/>
      <c r="Y491" s="337"/>
      <c r="Z491" s="337"/>
    </row>
    <row r="492">
      <c r="A492" s="337"/>
      <c r="B492" s="337"/>
      <c r="C492" s="337"/>
      <c r="D492" s="337"/>
      <c r="E492" s="337"/>
      <c r="F492" s="337"/>
      <c r="G492" s="337"/>
      <c r="H492" s="337"/>
      <c r="I492" s="337"/>
      <c r="J492" s="337"/>
      <c r="K492" s="337"/>
      <c r="L492" s="337"/>
      <c r="M492" s="337"/>
      <c r="N492" s="337"/>
      <c r="O492" s="337"/>
      <c r="P492" s="337"/>
      <c r="Q492" s="337"/>
      <c r="R492" s="337"/>
      <c r="S492" s="337"/>
      <c r="T492" s="337"/>
      <c r="U492" s="337"/>
      <c r="V492" s="337"/>
      <c r="W492" s="337"/>
      <c r="X492" s="337"/>
      <c r="Y492" s="337"/>
      <c r="Z492" s="337"/>
    </row>
    <row r="493">
      <c r="A493" s="337"/>
      <c r="B493" s="337"/>
      <c r="C493" s="337"/>
      <c r="D493" s="337"/>
      <c r="E493" s="337"/>
      <c r="F493" s="337"/>
      <c r="G493" s="337"/>
      <c r="H493" s="337"/>
      <c r="I493" s="337"/>
      <c r="J493" s="337"/>
      <c r="K493" s="337"/>
      <c r="L493" s="337"/>
      <c r="M493" s="337"/>
      <c r="N493" s="337"/>
      <c r="O493" s="337"/>
      <c r="P493" s="337"/>
      <c r="Q493" s="337"/>
      <c r="R493" s="337"/>
      <c r="S493" s="337"/>
      <c r="T493" s="337"/>
      <c r="U493" s="337"/>
      <c r="V493" s="337"/>
      <c r="W493" s="337"/>
      <c r="X493" s="337"/>
      <c r="Y493" s="337"/>
      <c r="Z493" s="337"/>
    </row>
    <row r="494">
      <c r="A494" s="337"/>
      <c r="B494" s="337"/>
      <c r="C494" s="337"/>
      <c r="D494" s="337"/>
      <c r="E494" s="337"/>
      <c r="F494" s="337"/>
      <c r="G494" s="337"/>
      <c r="H494" s="337"/>
      <c r="I494" s="337"/>
      <c r="J494" s="337"/>
      <c r="K494" s="337"/>
      <c r="L494" s="337"/>
      <c r="M494" s="337"/>
      <c r="N494" s="337"/>
      <c r="O494" s="337"/>
      <c r="P494" s="337"/>
      <c r="Q494" s="337"/>
      <c r="R494" s="337"/>
      <c r="S494" s="337"/>
      <c r="T494" s="337"/>
      <c r="U494" s="337"/>
      <c r="V494" s="337"/>
      <c r="W494" s="337"/>
      <c r="X494" s="337"/>
      <c r="Y494" s="337"/>
      <c r="Z494" s="337"/>
    </row>
    <row r="495">
      <c r="A495" s="337"/>
      <c r="B495" s="337"/>
      <c r="C495" s="337"/>
      <c r="D495" s="337"/>
      <c r="E495" s="337"/>
      <c r="F495" s="337"/>
      <c r="G495" s="337"/>
      <c r="H495" s="337"/>
      <c r="I495" s="337"/>
      <c r="J495" s="337"/>
      <c r="K495" s="337"/>
      <c r="L495" s="337"/>
      <c r="M495" s="337"/>
      <c r="N495" s="337"/>
      <c r="O495" s="337"/>
      <c r="P495" s="337"/>
      <c r="Q495" s="337"/>
      <c r="R495" s="337"/>
      <c r="S495" s="337"/>
      <c r="T495" s="337"/>
      <c r="U495" s="337"/>
      <c r="V495" s="337"/>
      <c r="W495" s="337"/>
      <c r="X495" s="337"/>
      <c r="Y495" s="337"/>
      <c r="Z495" s="337"/>
    </row>
    <row r="496">
      <c r="A496" s="337"/>
      <c r="B496" s="337"/>
      <c r="C496" s="337"/>
      <c r="D496" s="337"/>
      <c r="E496" s="337"/>
      <c r="F496" s="337"/>
      <c r="G496" s="337"/>
      <c r="H496" s="337"/>
      <c r="I496" s="337"/>
      <c r="J496" s="337"/>
      <c r="K496" s="337"/>
      <c r="L496" s="337"/>
      <c r="M496" s="337"/>
      <c r="N496" s="337"/>
      <c r="O496" s="337"/>
      <c r="P496" s="337"/>
      <c r="Q496" s="337"/>
      <c r="R496" s="337"/>
      <c r="S496" s="337"/>
      <c r="T496" s="337"/>
      <c r="U496" s="337"/>
      <c r="V496" s="337"/>
      <c r="W496" s="337"/>
      <c r="X496" s="337"/>
      <c r="Y496" s="337"/>
      <c r="Z496" s="337"/>
    </row>
    <row r="497">
      <c r="A497" s="337"/>
      <c r="B497" s="337"/>
      <c r="C497" s="337"/>
      <c r="D497" s="337"/>
      <c r="E497" s="337"/>
      <c r="F497" s="337"/>
      <c r="G497" s="337"/>
      <c r="H497" s="337"/>
      <c r="I497" s="337"/>
      <c r="J497" s="337"/>
      <c r="K497" s="337"/>
      <c r="L497" s="337"/>
      <c r="M497" s="337"/>
      <c r="N497" s="337"/>
      <c r="O497" s="337"/>
      <c r="P497" s="337"/>
      <c r="Q497" s="337"/>
      <c r="R497" s="337"/>
      <c r="S497" s="337"/>
      <c r="T497" s="337"/>
      <c r="U497" s="337"/>
      <c r="V497" s="337"/>
      <c r="W497" s="337"/>
      <c r="X497" s="337"/>
      <c r="Y497" s="337"/>
      <c r="Z497" s="337"/>
    </row>
    <row r="498">
      <c r="A498" s="337"/>
      <c r="B498" s="337"/>
      <c r="C498" s="337"/>
      <c r="D498" s="337"/>
      <c r="E498" s="337"/>
      <c r="F498" s="337"/>
      <c r="G498" s="337"/>
      <c r="H498" s="337"/>
      <c r="I498" s="337"/>
      <c r="J498" s="337"/>
      <c r="K498" s="337"/>
      <c r="L498" s="337"/>
      <c r="M498" s="337"/>
      <c r="N498" s="337"/>
      <c r="O498" s="337"/>
      <c r="P498" s="337"/>
      <c r="Q498" s="337"/>
      <c r="R498" s="337"/>
      <c r="S498" s="337"/>
      <c r="T498" s="337"/>
      <c r="U498" s="337"/>
      <c r="V498" s="337"/>
      <c r="W498" s="337"/>
      <c r="X498" s="337"/>
      <c r="Y498" s="337"/>
      <c r="Z498" s="337"/>
    </row>
    <row r="499">
      <c r="A499" s="337"/>
      <c r="B499" s="337"/>
      <c r="C499" s="337"/>
      <c r="D499" s="337"/>
      <c r="E499" s="337"/>
      <c r="F499" s="337"/>
      <c r="G499" s="337"/>
      <c r="H499" s="337"/>
      <c r="I499" s="337"/>
      <c r="J499" s="337"/>
      <c r="K499" s="337"/>
      <c r="L499" s="337"/>
      <c r="M499" s="337"/>
      <c r="N499" s="337"/>
      <c r="O499" s="337"/>
      <c r="P499" s="337"/>
      <c r="Q499" s="337"/>
      <c r="R499" s="337"/>
      <c r="S499" s="337"/>
      <c r="T499" s="337"/>
      <c r="U499" s="337"/>
      <c r="V499" s="337"/>
      <c r="W499" s="337"/>
      <c r="X499" s="337"/>
      <c r="Y499" s="337"/>
      <c r="Z499" s="337"/>
    </row>
    <row r="500">
      <c r="A500" s="337"/>
      <c r="B500" s="337"/>
      <c r="C500" s="337"/>
      <c r="D500" s="337"/>
      <c r="E500" s="337"/>
      <c r="F500" s="337"/>
      <c r="G500" s="337"/>
      <c r="H500" s="337"/>
      <c r="I500" s="337"/>
      <c r="J500" s="337"/>
      <c r="K500" s="337"/>
      <c r="L500" s="337"/>
      <c r="M500" s="337"/>
      <c r="N500" s="337"/>
      <c r="O500" s="337"/>
      <c r="P500" s="337"/>
      <c r="Q500" s="337"/>
      <c r="R500" s="337"/>
      <c r="S500" s="337"/>
      <c r="T500" s="337"/>
      <c r="U500" s="337"/>
      <c r="V500" s="337"/>
      <c r="W500" s="337"/>
      <c r="X500" s="337"/>
      <c r="Y500" s="337"/>
      <c r="Z500" s="337"/>
    </row>
    <row r="501">
      <c r="A501" s="337"/>
      <c r="B501" s="337"/>
      <c r="C501" s="337"/>
      <c r="D501" s="337"/>
      <c r="E501" s="337"/>
      <c r="F501" s="337"/>
      <c r="G501" s="337"/>
      <c r="H501" s="337"/>
      <c r="I501" s="337"/>
      <c r="J501" s="337"/>
      <c r="K501" s="337"/>
      <c r="L501" s="337"/>
      <c r="M501" s="337"/>
      <c r="N501" s="337"/>
      <c r="O501" s="337"/>
      <c r="P501" s="337"/>
      <c r="Q501" s="337"/>
      <c r="R501" s="337"/>
      <c r="S501" s="337"/>
      <c r="T501" s="337"/>
      <c r="U501" s="337"/>
      <c r="V501" s="337"/>
      <c r="W501" s="337"/>
      <c r="X501" s="337"/>
      <c r="Y501" s="337"/>
      <c r="Z501" s="337"/>
    </row>
    <row r="502">
      <c r="A502" s="337"/>
      <c r="B502" s="337"/>
      <c r="C502" s="337"/>
      <c r="D502" s="337"/>
      <c r="E502" s="337"/>
      <c r="F502" s="337"/>
      <c r="G502" s="337"/>
      <c r="H502" s="337"/>
      <c r="I502" s="337"/>
      <c r="J502" s="337"/>
      <c r="K502" s="337"/>
      <c r="L502" s="337"/>
      <c r="M502" s="337"/>
      <c r="N502" s="337"/>
      <c r="O502" s="337"/>
      <c r="P502" s="337"/>
      <c r="Q502" s="337"/>
      <c r="R502" s="337"/>
      <c r="S502" s="337"/>
      <c r="T502" s="337"/>
      <c r="U502" s="337"/>
      <c r="V502" s="337"/>
      <c r="W502" s="337"/>
      <c r="X502" s="337"/>
      <c r="Y502" s="337"/>
      <c r="Z502" s="337"/>
    </row>
    <row r="503">
      <c r="A503" s="337"/>
      <c r="B503" s="337"/>
      <c r="C503" s="337"/>
      <c r="D503" s="337"/>
      <c r="E503" s="337"/>
      <c r="F503" s="337"/>
      <c r="G503" s="337"/>
      <c r="H503" s="337"/>
      <c r="I503" s="337"/>
      <c r="J503" s="337"/>
      <c r="K503" s="337"/>
      <c r="L503" s="337"/>
      <c r="M503" s="337"/>
      <c r="N503" s="337"/>
      <c r="O503" s="337"/>
      <c r="P503" s="337"/>
      <c r="Q503" s="337"/>
      <c r="R503" s="337"/>
      <c r="S503" s="337"/>
      <c r="T503" s="337"/>
      <c r="U503" s="337"/>
      <c r="V503" s="337"/>
      <c r="W503" s="337"/>
      <c r="X503" s="337"/>
      <c r="Y503" s="337"/>
      <c r="Z503" s="337"/>
    </row>
    <row r="504">
      <c r="A504" s="337"/>
      <c r="B504" s="337"/>
      <c r="C504" s="337"/>
      <c r="D504" s="337"/>
      <c r="E504" s="337"/>
      <c r="F504" s="337"/>
      <c r="G504" s="337"/>
      <c r="H504" s="337"/>
      <c r="I504" s="337"/>
      <c r="J504" s="337"/>
      <c r="K504" s="337"/>
      <c r="L504" s="337"/>
      <c r="M504" s="337"/>
      <c r="N504" s="337"/>
      <c r="O504" s="337"/>
      <c r="P504" s="337"/>
      <c r="Q504" s="337"/>
      <c r="R504" s="337"/>
      <c r="S504" s="337"/>
      <c r="T504" s="337"/>
      <c r="U504" s="337"/>
      <c r="V504" s="337"/>
      <c r="W504" s="337"/>
      <c r="X504" s="337"/>
      <c r="Y504" s="337"/>
      <c r="Z504" s="337"/>
    </row>
    <row r="505">
      <c r="A505" s="337"/>
      <c r="B505" s="337"/>
      <c r="C505" s="337"/>
      <c r="D505" s="337"/>
      <c r="E505" s="337"/>
      <c r="F505" s="337"/>
      <c r="G505" s="337"/>
      <c r="H505" s="337"/>
      <c r="I505" s="337"/>
      <c r="J505" s="337"/>
      <c r="K505" s="337"/>
      <c r="L505" s="337"/>
      <c r="M505" s="337"/>
      <c r="N505" s="337"/>
      <c r="O505" s="337"/>
      <c r="P505" s="337"/>
      <c r="Q505" s="337"/>
      <c r="R505" s="337"/>
      <c r="S505" s="337"/>
      <c r="T505" s="337"/>
      <c r="U505" s="337"/>
      <c r="V505" s="337"/>
      <c r="W505" s="337"/>
      <c r="X505" s="337"/>
      <c r="Y505" s="337"/>
      <c r="Z505" s="337"/>
    </row>
    <row r="506">
      <c r="A506" s="337"/>
      <c r="B506" s="337"/>
      <c r="C506" s="337"/>
      <c r="D506" s="337"/>
      <c r="E506" s="337"/>
      <c r="F506" s="337"/>
      <c r="G506" s="337"/>
      <c r="H506" s="337"/>
      <c r="I506" s="337"/>
      <c r="J506" s="337"/>
      <c r="K506" s="337"/>
      <c r="L506" s="337"/>
      <c r="M506" s="337"/>
      <c r="N506" s="337"/>
      <c r="O506" s="337"/>
      <c r="P506" s="337"/>
      <c r="Q506" s="337"/>
      <c r="R506" s="337"/>
      <c r="S506" s="337"/>
      <c r="T506" s="337"/>
      <c r="U506" s="337"/>
      <c r="V506" s="337"/>
      <c r="W506" s="337"/>
      <c r="X506" s="337"/>
      <c r="Y506" s="337"/>
      <c r="Z506" s="337"/>
    </row>
    <row r="507">
      <c r="A507" s="337"/>
      <c r="B507" s="337"/>
      <c r="C507" s="337"/>
      <c r="D507" s="337"/>
      <c r="E507" s="337"/>
      <c r="F507" s="337"/>
      <c r="G507" s="337"/>
      <c r="H507" s="337"/>
      <c r="I507" s="337"/>
      <c r="J507" s="337"/>
      <c r="K507" s="337"/>
      <c r="L507" s="337"/>
      <c r="M507" s="337"/>
      <c r="N507" s="337"/>
      <c r="O507" s="337"/>
      <c r="P507" s="337"/>
      <c r="Q507" s="337"/>
      <c r="R507" s="337"/>
      <c r="S507" s="337"/>
      <c r="T507" s="337"/>
      <c r="U507" s="337"/>
      <c r="V507" s="337"/>
      <c r="W507" s="337"/>
      <c r="X507" s="337"/>
      <c r="Y507" s="337"/>
      <c r="Z507" s="337"/>
    </row>
    <row r="508">
      <c r="A508" s="337"/>
      <c r="B508" s="337"/>
      <c r="C508" s="337"/>
      <c r="D508" s="337"/>
      <c r="E508" s="337"/>
      <c r="F508" s="337"/>
      <c r="G508" s="337"/>
      <c r="H508" s="337"/>
      <c r="I508" s="337"/>
      <c r="J508" s="337"/>
      <c r="K508" s="337"/>
      <c r="L508" s="337"/>
      <c r="M508" s="337"/>
      <c r="N508" s="337"/>
      <c r="O508" s="337"/>
      <c r="P508" s="337"/>
      <c r="Q508" s="337"/>
      <c r="R508" s="337"/>
      <c r="S508" s="337"/>
      <c r="T508" s="337"/>
      <c r="U508" s="337"/>
      <c r="V508" s="337"/>
      <c r="W508" s="337"/>
      <c r="X508" s="337"/>
      <c r="Y508" s="337"/>
      <c r="Z508" s="337"/>
    </row>
    <row r="509">
      <c r="A509" s="337"/>
      <c r="B509" s="337"/>
      <c r="C509" s="337"/>
      <c r="D509" s="337"/>
      <c r="E509" s="337"/>
      <c r="F509" s="337"/>
      <c r="G509" s="337"/>
      <c r="H509" s="337"/>
      <c r="I509" s="337"/>
      <c r="J509" s="337"/>
      <c r="K509" s="337"/>
      <c r="L509" s="337"/>
      <c r="M509" s="337"/>
      <c r="N509" s="337"/>
      <c r="O509" s="337"/>
      <c r="P509" s="337"/>
      <c r="Q509" s="337"/>
      <c r="R509" s="337"/>
      <c r="S509" s="337"/>
      <c r="T509" s="337"/>
      <c r="U509" s="337"/>
      <c r="V509" s="337"/>
      <c r="W509" s="337"/>
      <c r="X509" s="337"/>
      <c r="Y509" s="337"/>
      <c r="Z509" s="337"/>
    </row>
    <row r="510">
      <c r="A510" s="337"/>
      <c r="B510" s="337"/>
      <c r="C510" s="337"/>
      <c r="D510" s="337"/>
      <c r="E510" s="337"/>
      <c r="F510" s="337"/>
      <c r="G510" s="337"/>
      <c r="H510" s="337"/>
      <c r="I510" s="337"/>
      <c r="J510" s="337"/>
      <c r="K510" s="337"/>
      <c r="L510" s="337"/>
      <c r="M510" s="337"/>
      <c r="N510" s="337"/>
      <c r="O510" s="337"/>
      <c r="P510" s="337"/>
      <c r="Q510" s="337"/>
      <c r="R510" s="337"/>
      <c r="S510" s="337"/>
      <c r="T510" s="337"/>
      <c r="U510" s="337"/>
      <c r="V510" s="337"/>
      <c r="W510" s="337"/>
      <c r="X510" s="337"/>
      <c r="Y510" s="337"/>
      <c r="Z510" s="337"/>
    </row>
    <row r="511">
      <c r="A511" s="337"/>
      <c r="B511" s="337"/>
      <c r="C511" s="337"/>
      <c r="D511" s="337"/>
      <c r="E511" s="337"/>
      <c r="F511" s="337"/>
      <c r="G511" s="337"/>
      <c r="H511" s="337"/>
      <c r="I511" s="337"/>
      <c r="J511" s="337"/>
      <c r="K511" s="337"/>
      <c r="L511" s="337"/>
      <c r="M511" s="337"/>
      <c r="N511" s="337"/>
      <c r="O511" s="337"/>
      <c r="P511" s="337"/>
      <c r="Q511" s="337"/>
      <c r="R511" s="337"/>
      <c r="S511" s="337"/>
      <c r="T511" s="337"/>
      <c r="U511" s="337"/>
      <c r="V511" s="337"/>
      <c r="W511" s="337"/>
      <c r="X511" s="337"/>
      <c r="Y511" s="337"/>
      <c r="Z511" s="337"/>
    </row>
    <row r="512">
      <c r="A512" s="337"/>
      <c r="B512" s="337"/>
      <c r="C512" s="337"/>
      <c r="D512" s="337"/>
      <c r="E512" s="337"/>
      <c r="F512" s="337"/>
      <c r="G512" s="337"/>
      <c r="H512" s="337"/>
      <c r="I512" s="337"/>
      <c r="J512" s="337"/>
      <c r="K512" s="337"/>
      <c r="L512" s="337"/>
      <c r="M512" s="337"/>
      <c r="N512" s="337"/>
      <c r="O512" s="337"/>
      <c r="P512" s="337"/>
      <c r="Q512" s="337"/>
      <c r="R512" s="337"/>
      <c r="S512" s="337"/>
      <c r="T512" s="337"/>
      <c r="U512" s="337"/>
      <c r="V512" s="337"/>
      <c r="W512" s="337"/>
      <c r="X512" s="337"/>
      <c r="Y512" s="337"/>
      <c r="Z512" s="337"/>
    </row>
    <row r="513">
      <c r="A513" s="337"/>
      <c r="B513" s="337"/>
      <c r="C513" s="337"/>
      <c r="D513" s="337"/>
      <c r="E513" s="337"/>
      <c r="F513" s="337"/>
      <c r="G513" s="337"/>
      <c r="H513" s="337"/>
      <c r="I513" s="337"/>
      <c r="J513" s="337"/>
      <c r="K513" s="337"/>
      <c r="L513" s="337"/>
      <c r="M513" s="337"/>
      <c r="N513" s="337"/>
      <c r="O513" s="337"/>
      <c r="P513" s="337"/>
      <c r="Q513" s="337"/>
      <c r="R513" s="337"/>
      <c r="S513" s="337"/>
      <c r="T513" s="337"/>
      <c r="U513" s="337"/>
      <c r="V513" s="337"/>
      <c r="W513" s="337"/>
      <c r="X513" s="337"/>
      <c r="Y513" s="337"/>
      <c r="Z513" s="337"/>
    </row>
    <row r="514">
      <c r="A514" s="337"/>
      <c r="B514" s="337"/>
      <c r="C514" s="337"/>
      <c r="D514" s="337"/>
      <c r="E514" s="337"/>
      <c r="F514" s="337"/>
      <c r="G514" s="337"/>
      <c r="H514" s="337"/>
      <c r="I514" s="337"/>
      <c r="J514" s="337"/>
      <c r="K514" s="337"/>
      <c r="L514" s="337"/>
      <c r="M514" s="337"/>
      <c r="N514" s="337"/>
      <c r="O514" s="337"/>
      <c r="P514" s="337"/>
      <c r="Q514" s="337"/>
      <c r="R514" s="337"/>
      <c r="S514" s="337"/>
      <c r="T514" s="337"/>
      <c r="U514" s="337"/>
      <c r="V514" s="337"/>
      <c r="W514" s="337"/>
      <c r="X514" s="337"/>
      <c r="Y514" s="337"/>
      <c r="Z514" s="337"/>
    </row>
    <row r="515">
      <c r="A515" s="337"/>
      <c r="B515" s="337"/>
      <c r="C515" s="337"/>
      <c r="D515" s="337"/>
      <c r="E515" s="337"/>
      <c r="F515" s="337"/>
      <c r="G515" s="337"/>
      <c r="H515" s="337"/>
      <c r="I515" s="337"/>
      <c r="J515" s="337"/>
      <c r="K515" s="337"/>
      <c r="L515" s="337"/>
      <c r="M515" s="337"/>
      <c r="N515" s="337"/>
      <c r="O515" s="337"/>
      <c r="P515" s="337"/>
      <c r="Q515" s="337"/>
      <c r="R515" s="337"/>
      <c r="S515" s="337"/>
      <c r="T515" s="337"/>
      <c r="U515" s="337"/>
      <c r="V515" s="337"/>
      <c r="W515" s="337"/>
      <c r="X515" s="337"/>
      <c r="Y515" s="337"/>
      <c r="Z515" s="337"/>
    </row>
    <row r="516">
      <c r="A516" s="337"/>
      <c r="B516" s="337"/>
      <c r="C516" s="337"/>
      <c r="D516" s="337"/>
      <c r="E516" s="337"/>
      <c r="F516" s="337"/>
      <c r="G516" s="337"/>
      <c r="H516" s="337"/>
      <c r="I516" s="337"/>
      <c r="J516" s="337"/>
      <c r="K516" s="337"/>
      <c r="L516" s="337"/>
      <c r="M516" s="337"/>
      <c r="N516" s="337"/>
      <c r="O516" s="337"/>
      <c r="P516" s="337"/>
      <c r="Q516" s="337"/>
      <c r="R516" s="337"/>
      <c r="S516" s="337"/>
      <c r="T516" s="337"/>
      <c r="U516" s="337"/>
      <c r="V516" s="337"/>
      <c r="W516" s="337"/>
      <c r="X516" s="337"/>
      <c r="Y516" s="337"/>
      <c r="Z516" s="337"/>
    </row>
    <row r="517">
      <c r="A517" s="337"/>
      <c r="B517" s="337"/>
      <c r="C517" s="337"/>
      <c r="D517" s="337"/>
      <c r="E517" s="337"/>
      <c r="F517" s="337"/>
      <c r="G517" s="337"/>
      <c r="H517" s="337"/>
      <c r="I517" s="337"/>
      <c r="J517" s="337"/>
      <c r="K517" s="337"/>
      <c r="L517" s="337"/>
      <c r="M517" s="337"/>
      <c r="N517" s="337"/>
      <c r="O517" s="337"/>
      <c r="P517" s="337"/>
      <c r="Q517" s="337"/>
      <c r="R517" s="337"/>
      <c r="S517" s="337"/>
      <c r="T517" s="337"/>
      <c r="U517" s="337"/>
      <c r="V517" s="337"/>
      <c r="W517" s="337"/>
      <c r="X517" s="337"/>
      <c r="Y517" s="337"/>
      <c r="Z517" s="337"/>
    </row>
    <row r="518">
      <c r="A518" s="337"/>
      <c r="B518" s="337"/>
      <c r="C518" s="337"/>
      <c r="D518" s="337"/>
      <c r="E518" s="337"/>
      <c r="F518" s="337"/>
      <c r="G518" s="337"/>
      <c r="H518" s="337"/>
      <c r="I518" s="337"/>
      <c r="J518" s="337"/>
      <c r="K518" s="337"/>
      <c r="L518" s="337"/>
      <c r="M518" s="337"/>
      <c r="N518" s="337"/>
      <c r="O518" s="337"/>
      <c r="P518" s="337"/>
      <c r="Q518" s="337"/>
      <c r="R518" s="337"/>
      <c r="S518" s="337"/>
      <c r="T518" s="337"/>
      <c r="U518" s="337"/>
      <c r="V518" s="337"/>
      <c r="W518" s="337"/>
      <c r="X518" s="337"/>
      <c r="Y518" s="337"/>
      <c r="Z518" s="337"/>
    </row>
    <row r="519">
      <c r="A519" s="337"/>
      <c r="B519" s="337"/>
      <c r="C519" s="337"/>
      <c r="D519" s="337"/>
      <c r="E519" s="337"/>
      <c r="F519" s="337"/>
      <c r="G519" s="337"/>
      <c r="H519" s="337"/>
      <c r="I519" s="337"/>
      <c r="J519" s="337"/>
      <c r="K519" s="337"/>
      <c r="L519" s="337"/>
      <c r="M519" s="337"/>
      <c r="N519" s="337"/>
      <c r="O519" s="337"/>
      <c r="P519" s="337"/>
      <c r="Q519" s="337"/>
      <c r="R519" s="337"/>
      <c r="S519" s="337"/>
      <c r="T519" s="337"/>
      <c r="U519" s="337"/>
      <c r="V519" s="337"/>
      <c r="W519" s="337"/>
      <c r="X519" s="337"/>
      <c r="Y519" s="337"/>
      <c r="Z519" s="337"/>
    </row>
    <row r="520">
      <c r="A520" s="337"/>
      <c r="B520" s="337"/>
      <c r="C520" s="337"/>
      <c r="D520" s="337"/>
      <c r="E520" s="337"/>
      <c r="F520" s="337"/>
      <c r="G520" s="337"/>
      <c r="H520" s="337"/>
      <c r="I520" s="337"/>
      <c r="J520" s="337"/>
      <c r="K520" s="337"/>
      <c r="L520" s="337"/>
      <c r="M520" s="337"/>
      <c r="N520" s="337"/>
      <c r="O520" s="337"/>
      <c r="P520" s="337"/>
      <c r="Q520" s="337"/>
      <c r="R520" s="337"/>
      <c r="S520" s="337"/>
      <c r="T520" s="337"/>
      <c r="U520" s="337"/>
      <c r="V520" s="337"/>
      <c r="W520" s="337"/>
      <c r="X520" s="337"/>
      <c r="Y520" s="337"/>
      <c r="Z520" s="337"/>
    </row>
    <row r="521">
      <c r="A521" s="337"/>
      <c r="B521" s="337"/>
      <c r="C521" s="337"/>
      <c r="D521" s="337"/>
      <c r="E521" s="337"/>
      <c r="F521" s="337"/>
      <c r="G521" s="337"/>
      <c r="H521" s="337"/>
      <c r="I521" s="337"/>
      <c r="J521" s="337"/>
      <c r="K521" s="337"/>
      <c r="L521" s="337"/>
      <c r="M521" s="337"/>
      <c r="N521" s="337"/>
      <c r="O521" s="337"/>
      <c r="P521" s="337"/>
      <c r="Q521" s="337"/>
      <c r="R521" s="337"/>
      <c r="S521" s="337"/>
      <c r="T521" s="337"/>
      <c r="U521" s="337"/>
      <c r="V521" s="337"/>
      <c r="W521" s="337"/>
      <c r="X521" s="337"/>
      <c r="Y521" s="337"/>
      <c r="Z521" s="337"/>
    </row>
    <row r="522">
      <c r="A522" s="337"/>
      <c r="B522" s="337"/>
      <c r="C522" s="337"/>
      <c r="D522" s="337"/>
      <c r="E522" s="337"/>
      <c r="F522" s="337"/>
      <c r="G522" s="337"/>
      <c r="H522" s="337"/>
      <c r="I522" s="337"/>
      <c r="J522" s="337"/>
      <c r="K522" s="337"/>
      <c r="L522" s="337"/>
      <c r="M522" s="337"/>
      <c r="N522" s="337"/>
      <c r="O522" s="337"/>
      <c r="P522" s="337"/>
      <c r="Q522" s="337"/>
      <c r="R522" s="337"/>
      <c r="S522" s="337"/>
      <c r="T522" s="337"/>
      <c r="U522" s="337"/>
      <c r="V522" s="337"/>
      <c r="W522" s="337"/>
      <c r="X522" s="337"/>
      <c r="Y522" s="337"/>
      <c r="Z522" s="337"/>
    </row>
    <row r="523">
      <c r="A523" s="337"/>
      <c r="B523" s="337"/>
      <c r="C523" s="337"/>
      <c r="D523" s="337"/>
      <c r="E523" s="337"/>
      <c r="F523" s="337"/>
      <c r="G523" s="337"/>
      <c r="H523" s="337"/>
      <c r="I523" s="337"/>
      <c r="J523" s="337"/>
      <c r="K523" s="337"/>
      <c r="L523" s="337"/>
      <c r="M523" s="337"/>
      <c r="N523" s="337"/>
      <c r="O523" s="337"/>
      <c r="P523" s="337"/>
      <c r="Q523" s="337"/>
      <c r="R523" s="337"/>
      <c r="S523" s="337"/>
      <c r="T523" s="337"/>
      <c r="U523" s="337"/>
      <c r="V523" s="337"/>
      <c r="W523" s="337"/>
      <c r="X523" s="337"/>
      <c r="Y523" s="337"/>
      <c r="Z523" s="337"/>
    </row>
    <row r="524">
      <c r="A524" s="337"/>
      <c r="B524" s="337"/>
      <c r="C524" s="337"/>
      <c r="D524" s="337"/>
      <c r="E524" s="337"/>
      <c r="F524" s="337"/>
      <c r="G524" s="337"/>
      <c r="H524" s="337"/>
      <c r="I524" s="337"/>
      <c r="J524" s="337"/>
      <c r="K524" s="337"/>
      <c r="L524" s="337"/>
      <c r="M524" s="337"/>
      <c r="N524" s="337"/>
      <c r="O524" s="337"/>
      <c r="P524" s="337"/>
      <c r="Q524" s="337"/>
      <c r="R524" s="337"/>
      <c r="S524" s="337"/>
      <c r="T524" s="337"/>
      <c r="U524" s="337"/>
      <c r="V524" s="337"/>
      <c r="W524" s="337"/>
      <c r="X524" s="337"/>
      <c r="Y524" s="337"/>
      <c r="Z524" s="337"/>
    </row>
    <row r="525">
      <c r="A525" s="337"/>
      <c r="B525" s="337"/>
      <c r="C525" s="337"/>
      <c r="D525" s="337"/>
      <c r="E525" s="337"/>
      <c r="F525" s="337"/>
      <c r="G525" s="337"/>
      <c r="H525" s="337"/>
      <c r="I525" s="337"/>
      <c r="J525" s="337"/>
      <c r="K525" s="337"/>
      <c r="L525" s="337"/>
      <c r="M525" s="337"/>
      <c r="N525" s="337"/>
      <c r="O525" s="337"/>
      <c r="P525" s="337"/>
      <c r="Q525" s="337"/>
      <c r="R525" s="337"/>
      <c r="S525" s="337"/>
      <c r="T525" s="337"/>
      <c r="U525" s="337"/>
      <c r="V525" s="337"/>
      <c r="W525" s="337"/>
      <c r="X525" s="337"/>
      <c r="Y525" s="337"/>
      <c r="Z525" s="337"/>
    </row>
    <row r="526">
      <c r="A526" s="337"/>
      <c r="B526" s="337"/>
      <c r="C526" s="337"/>
      <c r="D526" s="337"/>
      <c r="E526" s="337"/>
      <c r="F526" s="337"/>
      <c r="G526" s="337"/>
      <c r="H526" s="337"/>
      <c r="I526" s="337"/>
      <c r="J526" s="337"/>
      <c r="K526" s="337"/>
      <c r="L526" s="337"/>
      <c r="M526" s="337"/>
      <c r="N526" s="337"/>
      <c r="O526" s="337"/>
      <c r="P526" s="337"/>
      <c r="Q526" s="337"/>
      <c r="R526" s="337"/>
      <c r="S526" s="337"/>
      <c r="T526" s="337"/>
      <c r="U526" s="337"/>
      <c r="V526" s="337"/>
      <c r="W526" s="337"/>
      <c r="X526" s="337"/>
      <c r="Y526" s="337"/>
      <c r="Z526" s="337"/>
    </row>
    <row r="527">
      <c r="A527" s="337"/>
      <c r="B527" s="337"/>
      <c r="C527" s="337"/>
      <c r="D527" s="337"/>
      <c r="E527" s="337"/>
      <c r="F527" s="337"/>
      <c r="G527" s="337"/>
      <c r="H527" s="337"/>
      <c r="I527" s="337"/>
      <c r="J527" s="337"/>
      <c r="K527" s="337"/>
      <c r="L527" s="337"/>
      <c r="M527" s="337"/>
      <c r="N527" s="337"/>
      <c r="O527" s="337"/>
      <c r="P527" s="337"/>
      <c r="Q527" s="337"/>
      <c r="R527" s="337"/>
      <c r="S527" s="337"/>
      <c r="T527" s="337"/>
      <c r="U527" s="337"/>
      <c r="V527" s="337"/>
      <c r="W527" s="337"/>
      <c r="X527" s="337"/>
      <c r="Y527" s="337"/>
      <c r="Z527" s="337"/>
    </row>
    <row r="528">
      <c r="A528" s="337"/>
      <c r="B528" s="337"/>
      <c r="C528" s="337"/>
      <c r="D528" s="337"/>
      <c r="E528" s="337"/>
      <c r="F528" s="337"/>
      <c r="G528" s="337"/>
      <c r="H528" s="337"/>
      <c r="I528" s="337"/>
      <c r="J528" s="337"/>
      <c r="K528" s="337"/>
      <c r="L528" s="337"/>
      <c r="M528" s="337"/>
      <c r="N528" s="337"/>
      <c r="O528" s="337"/>
      <c r="P528" s="337"/>
      <c r="Q528" s="337"/>
      <c r="R528" s="337"/>
      <c r="S528" s="337"/>
      <c r="T528" s="337"/>
      <c r="U528" s="337"/>
      <c r="V528" s="337"/>
      <c r="W528" s="337"/>
      <c r="X528" s="337"/>
      <c r="Y528" s="337"/>
      <c r="Z528" s="337"/>
    </row>
    <row r="529">
      <c r="A529" s="337"/>
      <c r="B529" s="337"/>
      <c r="C529" s="337"/>
      <c r="D529" s="337"/>
      <c r="E529" s="337"/>
      <c r="F529" s="337"/>
      <c r="G529" s="337"/>
      <c r="H529" s="337"/>
      <c r="I529" s="337"/>
      <c r="J529" s="337"/>
      <c r="K529" s="337"/>
      <c r="L529" s="337"/>
      <c r="M529" s="337"/>
      <c r="N529" s="337"/>
      <c r="O529" s="337"/>
      <c r="P529" s="337"/>
      <c r="Q529" s="337"/>
      <c r="R529" s="337"/>
      <c r="S529" s="337"/>
      <c r="T529" s="337"/>
      <c r="U529" s="337"/>
      <c r="V529" s="337"/>
      <c r="W529" s="337"/>
      <c r="X529" s="337"/>
      <c r="Y529" s="337"/>
      <c r="Z529" s="337"/>
    </row>
    <row r="530">
      <c r="A530" s="337"/>
      <c r="B530" s="337"/>
      <c r="C530" s="337"/>
      <c r="D530" s="337"/>
      <c r="E530" s="337"/>
      <c r="F530" s="337"/>
      <c r="G530" s="337"/>
      <c r="H530" s="337"/>
      <c r="I530" s="337"/>
      <c r="J530" s="337"/>
      <c r="K530" s="337"/>
      <c r="L530" s="337"/>
      <c r="M530" s="337"/>
      <c r="N530" s="337"/>
      <c r="O530" s="337"/>
      <c r="P530" s="337"/>
      <c r="Q530" s="337"/>
      <c r="R530" s="337"/>
      <c r="S530" s="337"/>
      <c r="T530" s="337"/>
      <c r="U530" s="337"/>
      <c r="V530" s="337"/>
      <c r="W530" s="337"/>
      <c r="X530" s="337"/>
      <c r="Y530" s="337"/>
      <c r="Z530" s="337"/>
    </row>
    <row r="531">
      <c r="A531" s="337"/>
      <c r="B531" s="337"/>
      <c r="C531" s="337"/>
      <c r="D531" s="337"/>
      <c r="E531" s="337"/>
      <c r="F531" s="337"/>
      <c r="G531" s="337"/>
      <c r="H531" s="337"/>
      <c r="I531" s="337"/>
      <c r="J531" s="337"/>
      <c r="K531" s="337"/>
      <c r="L531" s="337"/>
      <c r="M531" s="337"/>
      <c r="N531" s="337"/>
      <c r="O531" s="337"/>
      <c r="P531" s="337"/>
      <c r="Q531" s="337"/>
      <c r="R531" s="337"/>
      <c r="S531" s="337"/>
      <c r="T531" s="337"/>
      <c r="U531" s="337"/>
      <c r="V531" s="337"/>
      <c r="W531" s="337"/>
      <c r="X531" s="337"/>
      <c r="Y531" s="337"/>
      <c r="Z531" s="337"/>
    </row>
    <row r="532">
      <c r="A532" s="337"/>
      <c r="B532" s="337"/>
      <c r="C532" s="337"/>
      <c r="D532" s="337"/>
      <c r="E532" s="337"/>
      <c r="F532" s="337"/>
      <c r="G532" s="337"/>
      <c r="H532" s="337"/>
      <c r="I532" s="337"/>
      <c r="J532" s="337"/>
      <c r="K532" s="337"/>
      <c r="L532" s="337"/>
      <c r="M532" s="337"/>
      <c r="N532" s="337"/>
      <c r="O532" s="337"/>
      <c r="P532" s="337"/>
      <c r="Q532" s="337"/>
      <c r="R532" s="337"/>
      <c r="S532" s="337"/>
      <c r="T532" s="337"/>
      <c r="U532" s="337"/>
      <c r="V532" s="337"/>
      <c r="W532" s="337"/>
      <c r="X532" s="337"/>
      <c r="Y532" s="337"/>
      <c r="Z532" s="337"/>
    </row>
    <row r="533">
      <c r="A533" s="337"/>
      <c r="B533" s="337"/>
      <c r="C533" s="337"/>
      <c r="D533" s="337"/>
      <c r="E533" s="337"/>
      <c r="F533" s="337"/>
      <c r="G533" s="337"/>
      <c r="H533" s="337"/>
      <c r="I533" s="337"/>
      <c r="J533" s="337"/>
      <c r="K533" s="337"/>
      <c r="L533" s="337"/>
      <c r="M533" s="337"/>
      <c r="N533" s="337"/>
      <c r="O533" s="337"/>
      <c r="P533" s="337"/>
      <c r="Q533" s="337"/>
      <c r="R533" s="337"/>
      <c r="S533" s="337"/>
      <c r="T533" s="337"/>
      <c r="U533" s="337"/>
      <c r="V533" s="337"/>
      <c r="W533" s="337"/>
      <c r="X533" s="337"/>
      <c r="Y533" s="337"/>
      <c r="Z533" s="337"/>
    </row>
    <row r="534">
      <c r="A534" s="337"/>
      <c r="B534" s="337"/>
      <c r="C534" s="337"/>
      <c r="D534" s="337"/>
      <c r="E534" s="337"/>
      <c r="F534" s="337"/>
      <c r="G534" s="337"/>
      <c r="H534" s="337"/>
      <c r="I534" s="337"/>
      <c r="J534" s="337"/>
      <c r="K534" s="337"/>
      <c r="L534" s="337"/>
      <c r="M534" s="337"/>
      <c r="N534" s="337"/>
      <c r="O534" s="337"/>
      <c r="P534" s="337"/>
      <c r="Q534" s="337"/>
      <c r="R534" s="337"/>
      <c r="S534" s="337"/>
      <c r="T534" s="337"/>
      <c r="U534" s="337"/>
      <c r="V534" s="337"/>
      <c r="W534" s="337"/>
      <c r="X534" s="337"/>
      <c r="Y534" s="337"/>
      <c r="Z534" s="337"/>
    </row>
    <row r="535">
      <c r="A535" s="337"/>
      <c r="B535" s="337"/>
      <c r="C535" s="337"/>
      <c r="D535" s="337"/>
      <c r="E535" s="337"/>
      <c r="F535" s="337"/>
      <c r="G535" s="337"/>
      <c r="H535" s="337"/>
      <c r="I535" s="337"/>
      <c r="J535" s="337"/>
      <c r="K535" s="337"/>
      <c r="L535" s="337"/>
      <c r="M535" s="337"/>
      <c r="N535" s="337"/>
      <c r="O535" s="337"/>
      <c r="P535" s="337"/>
      <c r="Q535" s="337"/>
      <c r="R535" s="337"/>
      <c r="S535" s="337"/>
      <c r="T535" s="337"/>
      <c r="U535" s="337"/>
      <c r="V535" s="337"/>
      <c r="W535" s="337"/>
      <c r="X535" s="337"/>
      <c r="Y535" s="337"/>
      <c r="Z535" s="337"/>
    </row>
    <row r="536">
      <c r="A536" s="337"/>
      <c r="B536" s="337"/>
      <c r="C536" s="337"/>
      <c r="D536" s="337"/>
      <c r="E536" s="337"/>
      <c r="F536" s="337"/>
      <c r="G536" s="337"/>
      <c r="H536" s="337"/>
      <c r="I536" s="337"/>
      <c r="J536" s="337"/>
      <c r="K536" s="337"/>
      <c r="L536" s="337"/>
      <c r="M536" s="337"/>
      <c r="N536" s="337"/>
      <c r="O536" s="337"/>
      <c r="P536" s="337"/>
      <c r="Q536" s="337"/>
      <c r="R536" s="337"/>
      <c r="S536" s="337"/>
      <c r="T536" s="337"/>
      <c r="U536" s="337"/>
      <c r="V536" s="337"/>
      <c r="W536" s="337"/>
      <c r="X536" s="337"/>
      <c r="Y536" s="337"/>
      <c r="Z536" s="337"/>
    </row>
    <row r="537">
      <c r="A537" s="337"/>
      <c r="B537" s="337"/>
      <c r="C537" s="337"/>
      <c r="D537" s="337"/>
      <c r="E537" s="337"/>
      <c r="F537" s="337"/>
      <c r="G537" s="337"/>
      <c r="H537" s="337"/>
      <c r="I537" s="337"/>
      <c r="J537" s="337"/>
      <c r="K537" s="337"/>
      <c r="L537" s="337"/>
      <c r="M537" s="337"/>
      <c r="N537" s="337"/>
      <c r="O537" s="337"/>
      <c r="P537" s="337"/>
      <c r="Q537" s="337"/>
      <c r="R537" s="337"/>
      <c r="S537" s="337"/>
      <c r="T537" s="337"/>
      <c r="U537" s="337"/>
      <c r="V537" s="337"/>
      <c r="W537" s="337"/>
      <c r="X537" s="337"/>
      <c r="Y537" s="337"/>
      <c r="Z537" s="337"/>
    </row>
    <row r="538">
      <c r="A538" s="337"/>
      <c r="B538" s="337"/>
      <c r="C538" s="337"/>
      <c r="D538" s="337"/>
      <c r="E538" s="337"/>
      <c r="F538" s="337"/>
      <c r="G538" s="337"/>
      <c r="H538" s="337"/>
      <c r="I538" s="337"/>
      <c r="J538" s="337"/>
      <c r="K538" s="337"/>
      <c r="L538" s="337"/>
      <c r="M538" s="337"/>
      <c r="N538" s="337"/>
      <c r="O538" s="337"/>
      <c r="P538" s="337"/>
      <c r="Q538" s="337"/>
      <c r="R538" s="337"/>
      <c r="S538" s="337"/>
      <c r="T538" s="337"/>
      <c r="U538" s="337"/>
      <c r="V538" s="337"/>
      <c r="W538" s="337"/>
      <c r="X538" s="337"/>
      <c r="Y538" s="337"/>
      <c r="Z538" s="337"/>
    </row>
    <row r="539">
      <c r="A539" s="337"/>
      <c r="B539" s="337"/>
      <c r="C539" s="337"/>
      <c r="D539" s="337"/>
      <c r="E539" s="337"/>
      <c r="F539" s="337"/>
      <c r="G539" s="337"/>
      <c r="H539" s="337"/>
      <c r="I539" s="337"/>
      <c r="J539" s="337"/>
      <c r="K539" s="337"/>
      <c r="L539" s="337"/>
      <c r="M539" s="337"/>
      <c r="N539" s="337"/>
      <c r="O539" s="337"/>
      <c r="P539" s="337"/>
      <c r="Q539" s="337"/>
      <c r="R539" s="337"/>
      <c r="S539" s="337"/>
      <c r="T539" s="337"/>
      <c r="U539" s="337"/>
      <c r="V539" s="337"/>
      <c r="W539" s="337"/>
      <c r="X539" s="337"/>
      <c r="Y539" s="337"/>
      <c r="Z539" s="337"/>
    </row>
    <row r="540">
      <c r="A540" s="337"/>
      <c r="B540" s="337"/>
      <c r="C540" s="337"/>
      <c r="D540" s="337"/>
      <c r="E540" s="337"/>
      <c r="F540" s="337"/>
      <c r="G540" s="337"/>
      <c r="H540" s="337"/>
      <c r="I540" s="337"/>
      <c r="J540" s="337"/>
      <c r="K540" s="337"/>
      <c r="L540" s="337"/>
      <c r="M540" s="337"/>
      <c r="N540" s="337"/>
      <c r="O540" s="337"/>
      <c r="P540" s="337"/>
      <c r="Q540" s="337"/>
      <c r="R540" s="337"/>
      <c r="S540" s="337"/>
      <c r="T540" s="337"/>
      <c r="U540" s="337"/>
      <c r="V540" s="337"/>
      <c r="W540" s="337"/>
      <c r="X540" s="337"/>
      <c r="Y540" s="337"/>
      <c r="Z540" s="337"/>
    </row>
    <row r="541">
      <c r="A541" s="337"/>
      <c r="B541" s="337"/>
      <c r="C541" s="337"/>
      <c r="D541" s="337"/>
      <c r="E541" s="337"/>
      <c r="F541" s="337"/>
      <c r="G541" s="337"/>
      <c r="H541" s="337"/>
      <c r="I541" s="337"/>
      <c r="J541" s="337"/>
      <c r="K541" s="337"/>
      <c r="L541" s="337"/>
      <c r="M541" s="337"/>
      <c r="N541" s="337"/>
      <c r="O541" s="337"/>
      <c r="P541" s="337"/>
      <c r="Q541" s="337"/>
      <c r="R541" s="337"/>
      <c r="S541" s="337"/>
      <c r="T541" s="337"/>
      <c r="U541" s="337"/>
      <c r="V541" s="337"/>
      <c r="W541" s="337"/>
      <c r="X541" s="337"/>
      <c r="Y541" s="337"/>
      <c r="Z541" s="337"/>
    </row>
    <row r="542">
      <c r="A542" s="337"/>
      <c r="B542" s="337"/>
      <c r="C542" s="337"/>
      <c r="D542" s="337"/>
      <c r="E542" s="337"/>
      <c r="F542" s="337"/>
      <c r="G542" s="337"/>
      <c r="H542" s="337"/>
      <c r="I542" s="337"/>
      <c r="J542" s="337"/>
      <c r="K542" s="337"/>
      <c r="L542" s="337"/>
      <c r="M542" s="337"/>
      <c r="N542" s="337"/>
      <c r="O542" s="337"/>
      <c r="P542" s="337"/>
      <c r="Q542" s="337"/>
      <c r="R542" s="337"/>
      <c r="S542" s="337"/>
      <c r="T542" s="337"/>
      <c r="U542" s="337"/>
      <c r="V542" s="337"/>
      <c r="W542" s="337"/>
      <c r="X542" s="337"/>
      <c r="Y542" s="337"/>
      <c r="Z542" s="337"/>
    </row>
    <row r="543">
      <c r="A543" s="337"/>
      <c r="B543" s="337"/>
      <c r="C543" s="337"/>
      <c r="D543" s="337"/>
      <c r="E543" s="337"/>
      <c r="F543" s="337"/>
      <c r="G543" s="337"/>
      <c r="H543" s="337"/>
      <c r="I543" s="337"/>
      <c r="J543" s="337"/>
      <c r="K543" s="337"/>
      <c r="L543" s="337"/>
      <c r="M543" s="337"/>
      <c r="N543" s="337"/>
      <c r="O543" s="337"/>
      <c r="P543" s="337"/>
      <c r="Q543" s="337"/>
      <c r="R543" s="337"/>
      <c r="S543" s="337"/>
      <c r="T543" s="337"/>
      <c r="U543" s="337"/>
      <c r="V543" s="337"/>
      <c r="W543" s="337"/>
      <c r="X543" s="337"/>
      <c r="Y543" s="337"/>
      <c r="Z543" s="337"/>
    </row>
    <row r="544">
      <c r="A544" s="337"/>
      <c r="B544" s="337"/>
      <c r="C544" s="337"/>
      <c r="D544" s="337"/>
      <c r="E544" s="337"/>
      <c r="F544" s="337"/>
      <c r="G544" s="337"/>
      <c r="H544" s="337"/>
      <c r="I544" s="337"/>
      <c r="J544" s="337"/>
      <c r="K544" s="337"/>
      <c r="L544" s="337"/>
      <c r="M544" s="337"/>
      <c r="N544" s="337"/>
      <c r="O544" s="337"/>
      <c r="P544" s="337"/>
      <c r="Q544" s="337"/>
      <c r="R544" s="337"/>
      <c r="S544" s="337"/>
      <c r="T544" s="337"/>
      <c r="U544" s="337"/>
      <c r="V544" s="337"/>
      <c r="W544" s="337"/>
      <c r="X544" s="337"/>
      <c r="Y544" s="337"/>
      <c r="Z544" s="337"/>
    </row>
    <row r="545">
      <c r="A545" s="337"/>
      <c r="B545" s="337"/>
      <c r="C545" s="337"/>
      <c r="D545" s="337"/>
      <c r="E545" s="337"/>
      <c r="F545" s="337"/>
      <c r="G545" s="337"/>
      <c r="H545" s="337"/>
      <c r="I545" s="337"/>
      <c r="J545" s="337"/>
      <c r="K545" s="337"/>
      <c r="L545" s="337"/>
      <c r="M545" s="337"/>
      <c r="N545" s="337"/>
      <c r="O545" s="337"/>
      <c r="P545" s="337"/>
      <c r="Q545" s="337"/>
      <c r="R545" s="337"/>
      <c r="S545" s="337"/>
      <c r="T545" s="337"/>
      <c r="U545" s="337"/>
      <c r="V545" s="337"/>
      <c r="W545" s="337"/>
      <c r="X545" s="337"/>
      <c r="Y545" s="337"/>
      <c r="Z545" s="337"/>
    </row>
    <row r="546">
      <c r="A546" s="337"/>
      <c r="B546" s="337"/>
      <c r="C546" s="337"/>
      <c r="D546" s="337"/>
      <c r="E546" s="337"/>
      <c r="F546" s="337"/>
      <c r="G546" s="337"/>
      <c r="H546" s="337"/>
      <c r="I546" s="337"/>
      <c r="J546" s="337"/>
      <c r="K546" s="337"/>
      <c r="L546" s="337"/>
      <c r="M546" s="337"/>
      <c r="N546" s="337"/>
      <c r="O546" s="337"/>
      <c r="P546" s="337"/>
      <c r="Q546" s="337"/>
      <c r="R546" s="337"/>
      <c r="S546" s="337"/>
      <c r="T546" s="337"/>
      <c r="U546" s="337"/>
      <c r="V546" s="337"/>
      <c r="W546" s="337"/>
      <c r="X546" s="337"/>
      <c r="Y546" s="337"/>
      <c r="Z546" s="337"/>
    </row>
    <row r="547">
      <c r="A547" s="337"/>
      <c r="B547" s="337"/>
      <c r="C547" s="337"/>
      <c r="D547" s="337"/>
      <c r="E547" s="337"/>
      <c r="F547" s="337"/>
      <c r="G547" s="337"/>
      <c r="H547" s="337"/>
      <c r="I547" s="337"/>
      <c r="J547" s="337"/>
      <c r="K547" s="337"/>
      <c r="L547" s="337"/>
      <c r="M547" s="337"/>
      <c r="N547" s="337"/>
      <c r="O547" s="337"/>
      <c r="P547" s="337"/>
      <c r="Q547" s="337"/>
      <c r="R547" s="337"/>
      <c r="S547" s="337"/>
      <c r="T547" s="337"/>
      <c r="U547" s="337"/>
      <c r="V547" s="337"/>
      <c r="W547" s="337"/>
      <c r="X547" s="337"/>
      <c r="Y547" s="337"/>
      <c r="Z547" s="337"/>
    </row>
    <row r="548">
      <c r="A548" s="337"/>
      <c r="B548" s="337"/>
      <c r="C548" s="337"/>
      <c r="D548" s="337"/>
      <c r="E548" s="337"/>
      <c r="F548" s="337"/>
      <c r="G548" s="337"/>
      <c r="H548" s="337"/>
      <c r="I548" s="337"/>
      <c r="J548" s="337"/>
      <c r="K548" s="337"/>
      <c r="L548" s="337"/>
      <c r="M548" s="337"/>
      <c r="N548" s="337"/>
      <c r="O548" s="337"/>
      <c r="P548" s="337"/>
      <c r="Q548" s="337"/>
      <c r="R548" s="337"/>
      <c r="S548" s="337"/>
      <c r="T548" s="337"/>
      <c r="U548" s="337"/>
      <c r="V548" s="337"/>
      <c r="W548" s="337"/>
      <c r="X548" s="337"/>
      <c r="Y548" s="337"/>
      <c r="Z548" s="337"/>
    </row>
    <row r="549">
      <c r="A549" s="337"/>
      <c r="B549" s="337"/>
      <c r="C549" s="337"/>
      <c r="D549" s="337"/>
      <c r="E549" s="337"/>
      <c r="F549" s="337"/>
      <c r="G549" s="337"/>
      <c r="H549" s="337"/>
      <c r="I549" s="337"/>
      <c r="J549" s="337"/>
      <c r="K549" s="337"/>
      <c r="L549" s="337"/>
      <c r="M549" s="337"/>
      <c r="N549" s="337"/>
      <c r="O549" s="337"/>
      <c r="P549" s="337"/>
      <c r="Q549" s="337"/>
      <c r="R549" s="337"/>
      <c r="S549" s="337"/>
      <c r="T549" s="337"/>
      <c r="U549" s="337"/>
      <c r="V549" s="337"/>
      <c r="W549" s="337"/>
      <c r="X549" s="337"/>
      <c r="Y549" s="337"/>
      <c r="Z549" s="337"/>
    </row>
    <row r="550">
      <c r="A550" s="337"/>
      <c r="B550" s="337"/>
      <c r="C550" s="337"/>
      <c r="D550" s="337"/>
      <c r="E550" s="337"/>
      <c r="F550" s="337"/>
      <c r="G550" s="337"/>
      <c r="H550" s="337"/>
      <c r="I550" s="337"/>
      <c r="J550" s="337"/>
      <c r="K550" s="337"/>
      <c r="L550" s="337"/>
      <c r="M550" s="337"/>
      <c r="N550" s="337"/>
      <c r="O550" s="337"/>
      <c r="P550" s="337"/>
      <c r="Q550" s="337"/>
      <c r="R550" s="337"/>
      <c r="S550" s="337"/>
      <c r="T550" s="337"/>
      <c r="U550" s="337"/>
      <c r="V550" s="337"/>
      <c r="W550" s="337"/>
      <c r="X550" s="337"/>
      <c r="Y550" s="337"/>
      <c r="Z550" s="337"/>
    </row>
    <row r="551">
      <c r="A551" s="337"/>
      <c r="B551" s="337"/>
      <c r="C551" s="337"/>
      <c r="D551" s="337"/>
      <c r="E551" s="337"/>
      <c r="F551" s="337"/>
      <c r="G551" s="337"/>
      <c r="H551" s="337"/>
      <c r="I551" s="337"/>
      <c r="J551" s="337"/>
      <c r="K551" s="337"/>
      <c r="L551" s="337"/>
      <c r="M551" s="337"/>
      <c r="N551" s="337"/>
      <c r="O551" s="337"/>
      <c r="P551" s="337"/>
      <c r="Q551" s="337"/>
      <c r="R551" s="337"/>
      <c r="S551" s="337"/>
      <c r="T551" s="337"/>
      <c r="U551" s="337"/>
      <c r="V551" s="337"/>
      <c r="W551" s="337"/>
      <c r="X551" s="337"/>
      <c r="Y551" s="337"/>
      <c r="Z551" s="337"/>
    </row>
    <row r="552">
      <c r="A552" s="337"/>
      <c r="B552" s="337"/>
      <c r="C552" s="337"/>
      <c r="D552" s="337"/>
      <c r="E552" s="337"/>
      <c r="F552" s="337"/>
      <c r="G552" s="337"/>
      <c r="H552" s="337"/>
      <c r="I552" s="337"/>
      <c r="J552" s="337"/>
      <c r="K552" s="337"/>
      <c r="L552" s="337"/>
      <c r="M552" s="337"/>
      <c r="N552" s="337"/>
      <c r="O552" s="337"/>
      <c r="P552" s="337"/>
      <c r="Q552" s="337"/>
      <c r="R552" s="337"/>
      <c r="S552" s="337"/>
      <c r="T552" s="337"/>
      <c r="U552" s="337"/>
      <c r="V552" s="337"/>
      <c r="W552" s="337"/>
      <c r="X552" s="337"/>
      <c r="Y552" s="337"/>
      <c r="Z552" s="337"/>
    </row>
    <row r="553">
      <c r="A553" s="337"/>
      <c r="B553" s="337"/>
      <c r="C553" s="337"/>
      <c r="D553" s="337"/>
      <c r="E553" s="337"/>
      <c r="F553" s="337"/>
      <c r="G553" s="337"/>
      <c r="H553" s="337"/>
      <c r="I553" s="337"/>
      <c r="J553" s="337"/>
      <c r="K553" s="337"/>
      <c r="L553" s="337"/>
      <c r="M553" s="337"/>
      <c r="N553" s="337"/>
      <c r="O553" s="337"/>
      <c r="P553" s="337"/>
      <c r="Q553" s="337"/>
      <c r="R553" s="337"/>
      <c r="S553" s="337"/>
      <c r="T553" s="337"/>
      <c r="U553" s="337"/>
      <c r="V553" s="337"/>
      <c r="W553" s="337"/>
      <c r="X553" s="337"/>
      <c r="Y553" s="337"/>
      <c r="Z553" s="337"/>
    </row>
    <row r="554">
      <c r="A554" s="337"/>
      <c r="B554" s="337"/>
      <c r="C554" s="337"/>
      <c r="D554" s="337"/>
      <c r="E554" s="337"/>
      <c r="F554" s="337"/>
      <c r="G554" s="337"/>
      <c r="H554" s="337"/>
      <c r="I554" s="337"/>
      <c r="J554" s="337"/>
      <c r="K554" s="337"/>
      <c r="L554" s="337"/>
      <c r="M554" s="337"/>
      <c r="N554" s="337"/>
      <c r="O554" s="337"/>
      <c r="P554" s="337"/>
      <c r="Q554" s="337"/>
      <c r="R554" s="337"/>
      <c r="S554" s="337"/>
      <c r="T554" s="337"/>
      <c r="U554" s="337"/>
      <c r="V554" s="337"/>
      <c r="W554" s="337"/>
      <c r="X554" s="337"/>
      <c r="Y554" s="337"/>
      <c r="Z554" s="337"/>
    </row>
    <row r="555">
      <c r="A555" s="337"/>
      <c r="B555" s="337"/>
      <c r="C555" s="337"/>
      <c r="D555" s="337"/>
      <c r="E555" s="337"/>
      <c r="F555" s="337"/>
      <c r="G555" s="337"/>
      <c r="H555" s="337"/>
      <c r="I555" s="337"/>
      <c r="J555" s="337"/>
      <c r="K555" s="337"/>
      <c r="L555" s="337"/>
      <c r="M555" s="337"/>
      <c r="N555" s="337"/>
      <c r="O555" s="337"/>
      <c r="P555" s="337"/>
      <c r="Q555" s="337"/>
      <c r="R555" s="337"/>
      <c r="S555" s="337"/>
      <c r="T555" s="337"/>
      <c r="U555" s="337"/>
      <c r="V555" s="337"/>
      <c r="W555" s="337"/>
      <c r="X555" s="337"/>
      <c r="Y555" s="337"/>
      <c r="Z555" s="337"/>
    </row>
    <row r="556">
      <c r="A556" s="337"/>
      <c r="B556" s="337"/>
      <c r="C556" s="337"/>
      <c r="D556" s="337"/>
      <c r="E556" s="337"/>
      <c r="F556" s="337"/>
      <c r="G556" s="337"/>
      <c r="H556" s="337"/>
      <c r="I556" s="337"/>
      <c r="J556" s="337"/>
      <c r="K556" s="337"/>
      <c r="L556" s="337"/>
      <c r="M556" s="337"/>
      <c r="N556" s="337"/>
      <c r="O556" s="337"/>
      <c r="P556" s="337"/>
      <c r="Q556" s="337"/>
      <c r="R556" s="337"/>
      <c r="S556" s="337"/>
      <c r="T556" s="337"/>
      <c r="U556" s="337"/>
      <c r="V556" s="337"/>
      <c r="W556" s="337"/>
      <c r="X556" s="337"/>
      <c r="Y556" s="337"/>
      <c r="Z556" s="337"/>
    </row>
    <row r="557">
      <c r="A557" s="337"/>
      <c r="B557" s="337"/>
      <c r="C557" s="337"/>
      <c r="D557" s="337"/>
      <c r="E557" s="337"/>
      <c r="F557" s="337"/>
      <c r="G557" s="337"/>
      <c r="H557" s="337"/>
      <c r="I557" s="337"/>
      <c r="J557" s="337"/>
      <c r="K557" s="337"/>
      <c r="L557" s="337"/>
      <c r="M557" s="337"/>
      <c r="N557" s="337"/>
      <c r="O557" s="337"/>
      <c r="P557" s="337"/>
      <c r="Q557" s="337"/>
      <c r="R557" s="337"/>
      <c r="S557" s="337"/>
      <c r="T557" s="337"/>
      <c r="U557" s="337"/>
      <c r="V557" s="337"/>
      <c r="W557" s="337"/>
      <c r="X557" s="337"/>
      <c r="Y557" s="337"/>
      <c r="Z557" s="337"/>
    </row>
    <row r="558">
      <c r="A558" s="337"/>
      <c r="B558" s="337"/>
      <c r="C558" s="337"/>
      <c r="D558" s="337"/>
      <c r="E558" s="337"/>
      <c r="F558" s="337"/>
      <c r="G558" s="337"/>
      <c r="H558" s="337"/>
      <c r="I558" s="337"/>
      <c r="J558" s="337"/>
      <c r="K558" s="337"/>
      <c r="L558" s="337"/>
      <c r="M558" s="337"/>
      <c r="N558" s="337"/>
      <c r="O558" s="337"/>
      <c r="P558" s="337"/>
      <c r="Q558" s="337"/>
      <c r="R558" s="337"/>
      <c r="S558" s="337"/>
      <c r="T558" s="337"/>
      <c r="U558" s="337"/>
      <c r="V558" s="337"/>
      <c r="W558" s="337"/>
      <c r="X558" s="337"/>
      <c r="Y558" s="337"/>
      <c r="Z558" s="337"/>
    </row>
    <row r="559">
      <c r="A559" s="337"/>
      <c r="B559" s="337"/>
      <c r="C559" s="337"/>
      <c r="D559" s="337"/>
      <c r="E559" s="337"/>
      <c r="F559" s="337"/>
      <c r="G559" s="337"/>
      <c r="H559" s="337"/>
      <c r="I559" s="337"/>
      <c r="J559" s="337"/>
      <c r="K559" s="337"/>
      <c r="L559" s="337"/>
      <c r="M559" s="337"/>
      <c r="N559" s="337"/>
      <c r="O559" s="337"/>
      <c r="P559" s="337"/>
      <c r="Q559" s="337"/>
      <c r="R559" s="337"/>
      <c r="S559" s="337"/>
      <c r="T559" s="337"/>
      <c r="U559" s="337"/>
      <c r="V559" s="337"/>
      <c r="W559" s="337"/>
      <c r="X559" s="337"/>
      <c r="Y559" s="337"/>
      <c r="Z559" s="337"/>
    </row>
    <row r="560">
      <c r="A560" s="337"/>
      <c r="B560" s="337"/>
      <c r="C560" s="337"/>
      <c r="D560" s="337"/>
      <c r="E560" s="337"/>
      <c r="F560" s="337"/>
      <c r="G560" s="337"/>
      <c r="H560" s="337"/>
      <c r="I560" s="337"/>
      <c r="J560" s="337"/>
      <c r="K560" s="337"/>
      <c r="L560" s="337"/>
      <c r="M560" s="337"/>
      <c r="N560" s="337"/>
      <c r="O560" s="337"/>
      <c r="P560" s="337"/>
      <c r="Q560" s="337"/>
      <c r="R560" s="337"/>
      <c r="S560" s="337"/>
      <c r="T560" s="337"/>
      <c r="U560" s="337"/>
      <c r="V560" s="337"/>
      <c r="W560" s="337"/>
      <c r="X560" s="337"/>
      <c r="Y560" s="337"/>
      <c r="Z560" s="337"/>
    </row>
    <row r="561">
      <c r="A561" s="337"/>
      <c r="B561" s="337"/>
      <c r="C561" s="337"/>
      <c r="D561" s="337"/>
      <c r="E561" s="337"/>
      <c r="F561" s="337"/>
      <c r="G561" s="337"/>
      <c r="H561" s="337"/>
      <c r="I561" s="337"/>
      <c r="J561" s="337"/>
      <c r="K561" s="337"/>
      <c r="L561" s="337"/>
      <c r="M561" s="337"/>
      <c r="N561" s="337"/>
      <c r="O561" s="337"/>
      <c r="P561" s="337"/>
      <c r="Q561" s="337"/>
      <c r="R561" s="337"/>
      <c r="S561" s="337"/>
      <c r="T561" s="337"/>
      <c r="U561" s="337"/>
      <c r="V561" s="337"/>
      <c r="W561" s="337"/>
      <c r="X561" s="337"/>
      <c r="Y561" s="337"/>
      <c r="Z561" s="337"/>
    </row>
    <row r="562">
      <c r="A562" s="337"/>
      <c r="B562" s="337"/>
      <c r="C562" s="337"/>
      <c r="D562" s="337"/>
      <c r="E562" s="337"/>
      <c r="F562" s="337"/>
      <c r="G562" s="337"/>
      <c r="H562" s="337"/>
      <c r="I562" s="337"/>
      <c r="J562" s="337"/>
      <c r="K562" s="337"/>
      <c r="L562" s="337"/>
      <c r="M562" s="337"/>
      <c r="N562" s="337"/>
      <c r="O562" s="337"/>
      <c r="P562" s="337"/>
      <c r="Q562" s="337"/>
      <c r="R562" s="337"/>
      <c r="S562" s="337"/>
      <c r="T562" s="337"/>
      <c r="U562" s="337"/>
      <c r="V562" s="337"/>
      <c r="W562" s="337"/>
      <c r="X562" s="337"/>
      <c r="Y562" s="337"/>
      <c r="Z562" s="337"/>
    </row>
    <row r="563">
      <c r="A563" s="337"/>
      <c r="B563" s="337"/>
      <c r="C563" s="337"/>
      <c r="D563" s="337"/>
      <c r="E563" s="337"/>
      <c r="F563" s="337"/>
      <c r="G563" s="337"/>
      <c r="H563" s="337"/>
      <c r="I563" s="337"/>
      <c r="J563" s="337"/>
      <c r="K563" s="337"/>
      <c r="L563" s="337"/>
      <c r="M563" s="337"/>
      <c r="N563" s="337"/>
      <c r="O563" s="337"/>
      <c r="P563" s="337"/>
      <c r="Q563" s="337"/>
      <c r="R563" s="337"/>
      <c r="S563" s="337"/>
      <c r="T563" s="337"/>
      <c r="U563" s="337"/>
      <c r="V563" s="337"/>
      <c r="W563" s="337"/>
      <c r="X563" s="337"/>
      <c r="Y563" s="337"/>
      <c r="Z563" s="337"/>
    </row>
    <row r="564">
      <c r="A564" s="337"/>
      <c r="B564" s="337"/>
      <c r="C564" s="337"/>
      <c r="D564" s="337"/>
      <c r="E564" s="337"/>
      <c r="F564" s="337"/>
      <c r="G564" s="337"/>
      <c r="H564" s="337"/>
      <c r="I564" s="337"/>
      <c r="J564" s="337"/>
      <c r="K564" s="337"/>
      <c r="L564" s="337"/>
      <c r="M564" s="337"/>
      <c r="N564" s="337"/>
      <c r="O564" s="337"/>
      <c r="P564" s="337"/>
      <c r="Q564" s="337"/>
      <c r="R564" s="337"/>
      <c r="S564" s="337"/>
      <c r="T564" s="337"/>
      <c r="U564" s="337"/>
      <c r="V564" s="337"/>
      <c r="W564" s="337"/>
      <c r="X564" s="337"/>
      <c r="Y564" s="337"/>
      <c r="Z564" s="337"/>
    </row>
    <row r="565">
      <c r="A565" s="337"/>
      <c r="B565" s="337"/>
      <c r="C565" s="337"/>
      <c r="D565" s="337"/>
      <c r="E565" s="337"/>
      <c r="F565" s="337"/>
      <c r="G565" s="337"/>
      <c r="H565" s="337"/>
      <c r="I565" s="337"/>
      <c r="J565" s="337"/>
      <c r="K565" s="337"/>
      <c r="L565" s="337"/>
      <c r="M565" s="337"/>
      <c r="N565" s="337"/>
      <c r="O565" s="337"/>
      <c r="P565" s="337"/>
      <c r="Q565" s="337"/>
      <c r="R565" s="337"/>
      <c r="S565" s="337"/>
      <c r="T565" s="337"/>
      <c r="U565" s="337"/>
      <c r="V565" s="337"/>
      <c r="W565" s="337"/>
      <c r="X565" s="337"/>
      <c r="Y565" s="337"/>
      <c r="Z565" s="337"/>
    </row>
    <row r="566">
      <c r="A566" s="337"/>
      <c r="B566" s="337"/>
      <c r="C566" s="337"/>
      <c r="D566" s="337"/>
      <c r="E566" s="337"/>
      <c r="F566" s="337"/>
      <c r="G566" s="337"/>
      <c r="H566" s="337"/>
      <c r="I566" s="337"/>
      <c r="J566" s="337"/>
      <c r="K566" s="337"/>
      <c r="L566" s="337"/>
      <c r="M566" s="337"/>
      <c r="N566" s="337"/>
      <c r="O566" s="337"/>
      <c r="P566" s="337"/>
      <c r="Q566" s="337"/>
      <c r="R566" s="337"/>
      <c r="S566" s="337"/>
      <c r="T566" s="337"/>
      <c r="U566" s="337"/>
      <c r="V566" s="337"/>
      <c r="W566" s="337"/>
      <c r="X566" s="337"/>
      <c r="Y566" s="337"/>
      <c r="Z566" s="337"/>
    </row>
    <row r="567">
      <c r="A567" s="337"/>
      <c r="B567" s="337"/>
      <c r="C567" s="337"/>
      <c r="D567" s="337"/>
      <c r="E567" s="337"/>
      <c r="F567" s="337"/>
      <c r="G567" s="337"/>
      <c r="H567" s="337"/>
      <c r="I567" s="337"/>
      <c r="J567" s="337"/>
      <c r="K567" s="337"/>
      <c r="L567" s="337"/>
      <c r="M567" s="337"/>
      <c r="N567" s="337"/>
      <c r="O567" s="337"/>
      <c r="P567" s="337"/>
      <c r="Q567" s="337"/>
      <c r="R567" s="337"/>
      <c r="S567" s="337"/>
      <c r="T567" s="337"/>
      <c r="U567" s="337"/>
      <c r="V567" s="337"/>
      <c r="W567" s="337"/>
      <c r="X567" s="337"/>
      <c r="Y567" s="337"/>
      <c r="Z567" s="337"/>
    </row>
    <row r="568">
      <c r="A568" s="337"/>
      <c r="B568" s="337"/>
      <c r="C568" s="337"/>
      <c r="D568" s="337"/>
      <c r="E568" s="337"/>
      <c r="F568" s="337"/>
      <c r="G568" s="337"/>
      <c r="H568" s="337"/>
      <c r="I568" s="337"/>
      <c r="J568" s="337"/>
      <c r="K568" s="337"/>
      <c r="L568" s="337"/>
      <c r="M568" s="337"/>
      <c r="N568" s="337"/>
      <c r="O568" s="337"/>
      <c r="P568" s="337"/>
      <c r="Q568" s="337"/>
      <c r="R568" s="337"/>
      <c r="S568" s="337"/>
      <c r="T568" s="337"/>
      <c r="U568" s="337"/>
      <c r="V568" s="337"/>
      <c r="W568" s="337"/>
      <c r="X568" s="337"/>
      <c r="Y568" s="337"/>
      <c r="Z568" s="337"/>
    </row>
    <row r="569">
      <c r="A569" s="337"/>
      <c r="B569" s="337"/>
      <c r="C569" s="337"/>
      <c r="D569" s="337"/>
      <c r="E569" s="337"/>
      <c r="F569" s="337"/>
      <c r="G569" s="337"/>
      <c r="H569" s="337"/>
      <c r="I569" s="337"/>
      <c r="J569" s="337"/>
      <c r="K569" s="337"/>
      <c r="L569" s="337"/>
      <c r="M569" s="337"/>
      <c r="N569" s="337"/>
      <c r="O569" s="337"/>
      <c r="P569" s="337"/>
      <c r="Q569" s="337"/>
      <c r="R569" s="337"/>
      <c r="S569" s="337"/>
      <c r="T569" s="337"/>
      <c r="U569" s="337"/>
      <c r="V569" s="337"/>
      <c r="W569" s="337"/>
      <c r="X569" s="337"/>
      <c r="Y569" s="337"/>
      <c r="Z569" s="337"/>
    </row>
    <row r="570">
      <c r="A570" s="337"/>
      <c r="B570" s="337"/>
      <c r="C570" s="337"/>
      <c r="D570" s="337"/>
      <c r="E570" s="337"/>
      <c r="F570" s="337"/>
      <c r="G570" s="337"/>
      <c r="H570" s="337"/>
      <c r="I570" s="337"/>
      <c r="J570" s="337"/>
      <c r="K570" s="337"/>
      <c r="L570" s="337"/>
      <c r="M570" s="337"/>
      <c r="N570" s="337"/>
      <c r="O570" s="337"/>
      <c r="P570" s="337"/>
      <c r="Q570" s="337"/>
      <c r="R570" s="337"/>
      <c r="S570" s="337"/>
      <c r="T570" s="337"/>
      <c r="U570" s="337"/>
      <c r="V570" s="337"/>
      <c r="W570" s="337"/>
      <c r="X570" s="337"/>
      <c r="Y570" s="337"/>
      <c r="Z570" s="337"/>
    </row>
    <row r="571">
      <c r="A571" s="337"/>
      <c r="B571" s="337"/>
      <c r="C571" s="337"/>
      <c r="D571" s="337"/>
      <c r="E571" s="337"/>
      <c r="F571" s="337"/>
      <c r="G571" s="337"/>
      <c r="H571" s="337"/>
      <c r="I571" s="337"/>
      <c r="J571" s="337"/>
      <c r="K571" s="337"/>
      <c r="L571" s="337"/>
      <c r="M571" s="337"/>
      <c r="N571" s="337"/>
      <c r="O571" s="337"/>
      <c r="P571" s="337"/>
      <c r="Q571" s="337"/>
      <c r="R571" s="337"/>
      <c r="S571" s="337"/>
      <c r="T571" s="337"/>
      <c r="U571" s="337"/>
      <c r="V571" s="337"/>
      <c r="W571" s="337"/>
      <c r="X571" s="337"/>
      <c r="Y571" s="337"/>
      <c r="Z571" s="337"/>
    </row>
    <row r="572">
      <c r="A572" s="337"/>
      <c r="B572" s="337"/>
      <c r="C572" s="337"/>
      <c r="D572" s="337"/>
      <c r="E572" s="337"/>
      <c r="F572" s="337"/>
      <c r="G572" s="337"/>
      <c r="H572" s="337"/>
      <c r="I572" s="337"/>
      <c r="J572" s="337"/>
      <c r="K572" s="337"/>
      <c r="L572" s="337"/>
      <c r="M572" s="337"/>
      <c r="N572" s="337"/>
      <c r="O572" s="337"/>
      <c r="P572" s="337"/>
      <c r="Q572" s="337"/>
      <c r="R572" s="337"/>
      <c r="S572" s="337"/>
      <c r="T572" s="337"/>
      <c r="U572" s="337"/>
      <c r="V572" s="337"/>
      <c r="W572" s="337"/>
      <c r="X572" s="337"/>
      <c r="Y572" s="337"/>
      <c r="Z572" s="337"/>
    </row>
    <row r="573">
      <c r="A573" s="337"/>
      <c r="B573" s="337"/>
      <c r="C573" s="337"/>
      <c r="D573" s="337"/>
      <c r="E573" s="337"/>
      <c r="F573" s="337"/>
      <c r="G573" s="337"/>
      <c r="H573" s="337"/>
      <c r="I573" s="337"/>
      <c r="J573" s="337"/>
      <c r="K573" s="337"/>
      <c r="L573" s="337"/>
      <c r="M573" s="337"/>
      <c r="N573" s="337"/>
      <c r="O573" s="337"/>
      <c r="P573" s="337"/>
      <c r="Q573" s="337"/>
      <c r="R573" s="337"/>
      <c r="S573" s="337"/>
      <c r="T573" s="337"/>
      <c r="U573" s="337"/>
      <c r="V573" s="337"/>
      <c r="W573" s="337"/>
      <c r="X573" s="337"/>
      <c r="Y573" s="337"/>
      <c r="Z573" s="337"/>
    </row>
    <row r="574">
      <c r="A574" s="337"/>
      <c r="B574" s="337"/>
      <c r="C574" s="337"/>
      <c r="D574" s="337"/>
      <c r="E574" s="337"/>
      <c r="F574" s="337"/>
      <c r="G574" s="337"/>
      <c r="H574" s="337"/>
      <c r="I574" s="337"/>
      <c r="J574" s="337"/>
      <c r="K574" s="337"/>
      <c r="L574" s="337"/>
      <c r="M574" s="337"/>
      <c r="N574" s="337"/>
      <c r="O574" s="337"/>
      <c r="P574" s="337"/>
      <c r="Q574" s="337"/>
      <c r="R574" s="337"/>
      <c r="S574" s="337"/>
      <c r="T574" s="337"/>
      <c r="U574" s="337"/>
      <c r="V574" s="337"/>
      <c r="W574" s="337"/>
      <c r="X574" s="337"/>
      <c r="Y574" s="337"/>
      <c r="Z574" s="337"/>
    </row>
    <row r="575">
      <c r="A575" s="337"/>
      <c r="B575" s="337"/>
      <c r="C575" s="337"/>
      <c r="D575" s="337"/>
      <c r="E575" s="337"/>
      <c r="F575" s="337"/>
      <c r="G575" s="337"/>
      <c r="H575" s="337"/>
      <c r="I575" s="337"/>
      <c r="J575" s="337"/>
      <c r="K575" s="337"/>
      <c r="L575" s="337"/>
      <c r="M575" s="337"/>
      <c r="N575" s="337"/>
      <c r="O575" s="337"/>
      <c r="P575" s="337"/>
      <c r="Q575" s="337"/>
      <c r="R575" s="337"/>
      <c r="S575" s="337"/>
      <c r="T575" s="337"/>
      <c r="U575" s="337"/>
      <c r="V575" s="337"/>
      <c r="W575" s="337"/>
      <c r="X575" s="337"/>
      <c r="Y575" s="337"/>
      <c r="Z575" s="337"/>
    </row>
    <row r="576">
      <c r="A576" s="337"/>
      <c r="B576" s="337"/>
      <c r="C576" s="337"/>
      <c r="D576" s="337"/>
      <c r="E576" s="337"/>
      <c r="F576" s="337"/>
      <c r="G576" s="337"/>
      <c r="H576" s="337"/>
      <c r="I576" s="337"/>
      <c r="J576" s="337"/>
      <c r="K576" s="337"/>
      <c r="L576" s="337"/>
      <c r="M576" s="337"/>
      <c r="N576" s="337"/>
      <c r="O576" s="337"/>
      <c r="P576" s="337"/>
      <c r="Q576" s="337"/>
      <c r="R576" s="337"/>
      <c r="S576" s="337"/>
      <c r="T576" s="337"/>
      <c r="U576" s="337"/>
      <c r="V576" s="337"/>
      <c r="W576" s="337"/>
      <c r="X576" s="337"/>
      <c r="Y576" s="337"/>
      <c r="Z576" s="337"/>
    </row>
    <row r="577">
      <c r="A577" s="337"/>
      <c r="B577" s="337"/>
      <c r="C577" s="337"/>
      <c r="D577" s="337"/>
      <c r="E577" s="337"/>
      <c r="F577" s="337"/>
      <c r="G577" s="337"/>
      <c r="H577" s="337"/>
      <c r="I577" s="337"/>
      <c r="J577" s="337"/>
      <c r="K577" s="337"/>
      <c r="L577" s="337"/>
      <c r="M577" s="337"/>
      <c r="N577" s="337"/>
      <c r="O577" s="337"/>
      <c r="P577" s="337"/>
      <c r="Q577" s="337"/>
      <c r="R577" s="337"/>
      <c r="S577" s="337"/>
      <c r="T577" s="337"/>
      <c r="U577" s="337"/>
      <c r="V577" s="337"/>
      <c r="W577" s="337"/>
      <c r="X577" s="337"/>
      <c r="Y577" s="337"/>
      <c r="Z577" s="337"/>
    </row>
    <row r="578">
      <c r="A578" s="337"/>
      <c r="B578" s="337"/>
      <c r="C578" s="337"/>
      <c r="D578" s="337"/>
      <c r="E578" s="337"/>
      <c r="F578" s="337"/>
      <c r="G578" s="337"/>
      <c r="H578" s="337"/>
      <c r="I578" s="337"/>
      <c r="J578" s="337"/>
      <c r="K578" s="337"/>
      <c r="L578" s="337"/>
      <c r="M578" s="337"/>
      <c r="N578" s="337"/>
      <c r="O578" s="337"/>
      <c r="P578" s="337"/>
      <c r="Q578" s="337"/>
      <c r="R578" s="337"/>
      <c r="S578" s="337"/>
      <c r="T578" s="337"/>
      <c r="U578" s="337"/>
      <c r="V578" s="337"/>
      <c r="W578" s="337"/>
      <c r="X578" s="337"/>
      <c r="Y578" s="337"/>
      <c r="Z578" s="337"/>
    </row>
    <row r="579">
      <c r="A579" s="337"/>
      <c r="B579" s="337"/>
      <c r="C579" s="337"/>
      <c r="D579" s="337"/>
      <c r="E579" s="337"/>
      <c r="F579" s="337"/>
      <c r="G579" s="337"/>
      <c r="H579" s="337"/>
      <c r="I579" s="337"/>
      <c r="J579" s="337"/>
      <c r="K579" s="337"/>
      <c r="L579" s="337"/>
      <c r="M579" s="337"/>
      <c r="N579" s="337"/>
      <c r="O579" s="337"/>
      <c r="P579" s="337"/>
      <c r="Q579" s="337"/>
      <c r="R579" s="337"/>
      <c r="S579" s="337"/>
      <c r="T579" s="337"/>
      <c r="U579" s="337"/>
      <c r="V579" s="337"/>
      <c r="W579" s="337"/>
      <c r="X579" s="337"/>
      <c r="Y579" s="337"/>
      <c r="Z579" s="337"/>
    </row>
    <row r="580">
      <c r="A580" s="337"/>
      <c r="B580" s="337"/>
      <c r="C580" s="337"/>
      <c r="D580" s="337"/>
      <c r="E580" s="337"/>
      <c r="F580" s="337"/>
      <c r="G580" s="337"/>
      <c r="H580" s="337"/>
      <c r="I580" s="337"/>
      <c r="J580" s="337"/>
      <c r="K580" s="337"/>
      <c r="L580" s="337"/>
      <c r="M580" s="337"/>
      <c r="N580" s="337"/>
      <c r="O580" s="337"/>
      <c r="P580" s="337"/>
      <c r="Q580" s="337"/>
      <c r="R580" s="337"/>
      <c r="S580" s="337"/>
      <c r="T580" s="337"/>
      <c r="U580" s="337"/>
      <c r="V580" s="337"/>
      <c r="W580" s="337"/>
      <c r="X580" s="337"/>
      <c r="Y580" s="337"/>
      <c r="Z580" s="337"/>
    </row>
    <row r="581">
      <c r="A581" s="337"/>
      <c r="B581" s="337"/>
      <c r="C581" s="337"/>
      <c r="D581" s="337"/>
      <c r="E581" s="337"/>
      <c r="F581" s="337"/>
      <c r="G581" s="337"/>
      <c r="H581" s="337"/>
      <c r="I581" s="337"/>
      <c r="J581" s="337"/>
      <c r="K581" s="337"/>
      <c r="L581" s="337"/>
      <c r="M581" s="337"/>
      <c r="N581" s="337"/>
      <c r="O581" s="337"/>
      <c r="P581" s="337"/>
      <c r="Q581" s="337"/>
      <c r="R581" s="337"/>
      <c r="S581" s="337"/>
      <c r="T581" s="337"/>
      <c r="U581" s="337"/>
      <c r="V581" s="337"/>
      <c r="W581" s="337"/>
      <c r="X581" s="337"/>
      <c r="Y581" s="337"/>
      <c r="Z581" s="337"/>
    </row>
    <row r="582">
      <c r="A582" s="337"/>
      <c r="B582" s="337"/>
      <c r="C582" s="337"/>
      <c r="D582" s="337"/>
      <c r="E582" s="337"/>
      <c r="F582" s="337"/>
      <c r="G582" s="337"/>
      <c r="H582" s="337"/>
      <c r="I582" s="337"/>
      <c r="J582" s="337"/>
      <c r="K582" s="337"/>
      <c r="L582" s="337"/>
      <c r="M582" s="337"/>
      <c r="N582" s="337"/>
      <c r="O582" s="337"/>
      <c r="P582" s="337"/>
      <c r="Q582" s="337"/>
      <c r="R582" s="337"/>
      <c r="S582" s="337"/>
      <c r="T582" s="337"/>
      <c r="U582" s="337"/>
      <c r="V582" s="337"/>
      <c r="W582" s="337"/>
      <c r="X582" s="337"/>
      <c r="Y582" s="337"/>
      <c r="Z582" s="337"/>
    </row>
    <row r="583">
      <c r="A583" s="337"/>
      <c r="B583" s="337"/>
      <c r="C583" s="337"/>
      <c r="D583" s="337"/>
      <c r="E583" s="337"/>
      <c r="F583" s="337"/>
      <c r="G583" s="337"/>
      <c r="H583" s="337"/>
      <c r="I583" s="337"/>
      <c r="J583" s="337"/>
      <c r="K583" s="337"/>
      <c r="L583" s="337"/>
      <c r="M583" s="337"/>
      <c r="N583" s="337"/>
      <c r="O583" s="337"/>
      <c r="P583" s="337"/>
      <c r="Q583" s="337"/>
      <c r="R583" s="337"/>
      <c r="S583" s="337"/>
      <c r="T583" s="337"/>
      <c r="U583" s="337"/>
      <c r="V583" s="337"/>
      <c r="W583" s="337"/>
      <c r="X583" s="337"/>
      <c r="Y583" s="337"/>
      <c r="Z583" s="337"/>
    </row>
    <row r="584">
      <c r="A584" s="337"/>
      <c r="B584" s="337"/>
      <c r="C584" s="337"/>
      <c r="D584" s="337"/>
      <c r="E584" s="337"/>
      <c r="F584" s="337"/>
      <c r="G584" s="337"/>
      <c r="H584" s="337"/>
      <c r="I584" s="337"/>
      <c r="J584" s="337"/>
      <c r="K584" s="337"/>
      <c r="L584" s="337"/>
      <c r="M584" s="337"/>
      <c r="N584" s="337"/>
      <c r="O584" s="337"/>
      <c r="P584" s="337"/>
      <c r="Q584" s="337"/>
      <c r="R584" s="337"/>
      <c r="S584" s="337"/>
      <c r="T584" s="337"/>
      <c r="U584" s="337"/>
      <c r="V584" s="337"/>
      <c r="W584" s="337"/>
      <c r="X584" s="337"/>
      <c r="Y584" s="337"/>
      <c r="Z584" s="337"/>
    </row>
    <row r="585">
      <c r="A585" s="337"/>
      <c r="B585" s="337"/>
      <c r="C585" s="337"/>
      <c r="D585" s="337"/>
      <c r="E585" s="337"/>
      <c r="F585" s="337"/>
      <c r="G585" s="337"/>
      <c r="H585" s="337"/>
      <c r="I585" s="337"/>
      <c r="J585" s="337"/>
      <c r="K585" s="337"/>
      <c r="L585" s="337"/>
      <c r="M585" s="337"/>
      <c r="N585" s="337"/>
      <c r="O585" s="337"/>
      <c r="P585" s="337"/>
      <c r="Q585" s="337"/>
      <c r="R585" s="337"/>
      <c r="S585" s="337"/>
      <c r="T585" s="337"/>
      <c r="U585" s="337"/>
      <c r="V585" s="337"/>
      <c r="W585" s="337"/>
      <c r="X585" s="337"/>
      <c r="Y585" s="337"/>
      <c r="Z585" s="337"/>
    </row>
    <row r="586">
      <c r="A586" s="337"/>
      <c r="B586" s="337"/>
      <c r="C586" s="337"/>
      <c r="D586" s="337"/>
      <c r="E586" s="337"/>
      <c r="F586" s="337"/>
      <c r="G586" s="337"/>
      <c r="H586" s="337"/>
      <c r="I586" s="337"/>
      <c r="J586" s="337"/>
      <c r="K586" s="337"/>
      <c r="L586" s="337"/>
      <c r="M586" s="337"/>
      <c r="N586" s="337"/>
      <c r="O586" s="337"/>
      <c r="P586" s="337"/>
      <c r="Q586" s="337"/>
      <c r="R586" s="337"/>
      <c r="S586" s="337"/>
      <c r="T586" s="337"/>
      <c r="U586" s="337"/>
      <c r="V586" s="337"/>
      <c r="W586" s="337"/>
      <c r="X586" s="337"/>
      <c r="Y586" s="337"/>
      <c r="Z586" s="337"/>
    </row>
    <row r="587">
      <c r="A587" s="337"/>
      <c r="B587" s="337"/>
      <c r="C587" s="337"/>
      <c r="D587" s="337"/>
      <c r="E587" s="337"/>
      <c r="F587" s="337"/>
      <c r="G587" s="337"/>
      <c r="H587" s="337"/>
      <c r="I587" s="337"/>
      <c r="J587" s="337"/>
      <c r="K587" s="337"/>
      <c r="L587" s="337"/>
      <c r="M587" s="337"/>
      <c r="N587" s="337"/>
      <c r="O587" s="337"/>
      <c r="P587" s="337"/>
      <c r="Q587" s="337"/>
      <c r="R587" s="337"/>
      <c r="S587" s="337"/>
      <c r="T587" s="337"/>
      <c r="U587" s="337"/>
      <c r="V587" s="337"/>
      <c r="W587" s="337"/>
      <c r="X587" s="337"/>
      <c r="Y587" s="337"/>
      <c r="Z587" s="337"/>
    </row>
    <row r="588">
      <c r="A588" s="337"/>
      <c r="B588" s="337"/>
      <c r="C588" s="337"/>
      <c r="D588" s="337"/>
      <c r="E588" s="337"/>
      <c r="F588" s="337"/>
      <c r="G588" s="337"/>
      <c r="H588" s="337"/>
      <c r="I588" s="337"/>
      <c r="J588" s="337"/>
      <c r="K588" s="337"/>
      <c r="L588" s="337"/>
      <c r="M588" s="337"/>
      <c r="N588" s="337"/>
      <c r="O588" s="337"/>
      <c r="P588" s="337"/>
      <c r="Q588" s="337"/>
      <c r="R588" s="337"/>
      <c r="S588" s="337"/>
      <c r="T588" s="337"/>
      <c r="U588" s="337"/>
      <c r="V588" s="337"/>
      <c r="W588" s="337"/>
      <c r="X588" s="337"/>
      <c r="Y588" s="337"/>
      <c r="Z588" s="337"/>
    </row>
    <row r="589">
      <c r="A589" s="337"/>
      <c r="B589" s="337"/>
      <c r="C589" s="337"/>
      <c r="D589" s="337"/>
      <c r="E589" s="337"/>
      <c r="F589" s="337"/>
      <c r="G589" s="337"/>
      <c r="H589" s="337"/>
      <c r="I589" s="337"/>
      <c r="J589" s="337"/>
      <c r="K589" s="337"/>
      <c r="L589" s="337"/>
      <c r="M589" s="337"/>
      <c r="N589" s="337"/>
      <c r="O589" s="337"/>
      <c r="P589" s="337"/>
      <c r="Q589" s="337"/>
      <c r="R589" s="337"/>
      <c r="S589" s="337"/>
      <c r="T589" s="337"/>
      <c r="U589" s="337"/>
      <c r="V589" s="337"/>
      <c r="W589" s="337"/>
      <c r="X589" s="337"/>
      <c r="Y589" s="337"/>
      <c r="Z589" s="337"/>
    </row>
    <row r="590">
      <c r="A590" s="337"/>
      <c r="B590" s="337"/>
      <c r="C590" s="337"/>
      <c r="D590" s="337"/>
      <c r="E590" s="337"/>
      <c r="F590" s="337"/>
      <c r="G590" s="337"/>
      <c r="H590" s="337"/>
      <c r="I590" s="337"/>
      <c r="J590" s="337"/>
      <c r="K590" s="337"/>
      <c r="L590" s="337"/>
      <c r="M590" s="337"/>
      <c r="N590" s="337"/>
      <c r="O590" s="337"/>
      <c r="P590" s="337"/>
      <c r="Q590" s="337"/>
      <c r="R590" s="337"/>
      <c r="S590" s="337"/>
      <c r="T590" s="337"/>
      <c r="U590" s="337"/>
      <c r="V590" s="337"/>
      <c r="W590" s="337"/>
      <c r="X590" s="337"/>
      <c r="Y590" s="337"/>
      <c r="Z590" s="337"/>
    </row>
    <row r="591">
      <c r="A591" s="337"/>
      <c r="B591" s="337"/>
      <c r="C591" s="337"/>
      <c r="D591" s="337"/>
      <c r="E591" s="337"/>
      <c r="F591" s="337"/>
      <c r="G591" s="337"/>
      <c r="H591" s="337"/>
      <c r="I591" s="337"/>
      <c r="J591" s="337"/>
      <c r="K591" s="337"/>
      <c r="L591" s="337"/>
      <c r="M591" s="337"/>
      <c r="N591" s="337"/>
      <c r="O591" s="337"/>
      <c r="P591" s="337"/>
      <c r="Q591" s="337"/>
      <c r="R591" s="337"/>
      <c r="S591" s="337"/>
      <c r="T591" s="337"/>
      <c r="U591" s="337"/>
      <c r="V591" s="337"/>
      <c r="W591" s="337"/>
      <c r="X591" s="337"/>
      <c r="Y591" s="337"/>
      <c r="Z591" s="337"/>
    </row>
    <row r="592">
      <c r="A592" s="337"/>
      <c r="B592" s="337"/>
      <c r="C592" s="337"/>
      <c r="D592" s="337"/>
      <c r="E592" s="337"/>
      <c r="F592" s="337"/>
      <c r="G592" s="337"/>
      <c r="H592" s="337"/>
      <c r="I592" s="337"/>
      <c r="J592" s="337"/>
      <c r="K592" s="337"/>
      <c r="L592" s="337"/>
      <c r="M592" s="337"/>
      <c r="N592" s="337"/>
      <c r="O592" s="337"/>
      <c r="P592" s="337"/>
      <c r="Q592" s="337"/>
      <c r="R592" s="337"/>
      <c r="S592" s="337"/>
      <c r="T592" s="337"/>
      <c r="U592" s="337"/>
      <c r="V592" s="337"/>
      <c r="W592" s="337"/>
      <c r="X592" s="337"/>
      <c r="Y592" s="337"/>
      <c r="Z592" s="337"/>
    </row>
    <row r="593">
      <c r="A593" s="337"/>
      <c r="B593" s="337"/>
      <c r="C593" s="337"/>
      <c r="D593" s="337"/>
      <c r="E593" s="337"/>
      <c r="F593" s="337"/>
      <c r="G593" s="337"/>
      <c r="H593" s="337"/>
      <c r="I593" s="337"/>
      <c r="J593" s="337"/>
      <c r="K593" s="337"/>
      <c r="L593" s="337"/>
      <c r="M593" s="337"/>
      <c r="N593" s="337"/>
      <c r="O593" s="337"/>
      <c r="P593" s="337"/>
      <c r="Q593" s="337"/>
      <c r="R593" s="337"/>
      <c r="S593" s="337"/>
      <c r="T593" s="337"/>
      <c r="U593" s="337"/>
      <c r="V593" s="337"/>
      <c r="W593" s="337"/>
      <c r="X593" s="337"/>
      <c r="Y593" s="337"/>
      <c r="Z593" s="337"/>
    </row>
    <row r="594">
      <c r="A594" s="337"/>
      <c r="B594" s="337"/>
      <c r="C594" s="337"/>
      <c r="D594" s="337"/>
      <c r="E594" s="337"/>
      <c r="F594" s="337"/>
      <c r="G594" s="337"/>
      <c r="H594" s="337"/>
      <c r="I594" s="337"/>
      <c r="J594" s="337"/>
      <c r="K594" s="337"/>
      <c r="L594" s="337"/>
      <c r="M594" s="337"/>
      <c r="N594" s="337"/>
      <c r="O594" s="337"/>
      <c r="P594" s="337"/>
      <c r="Q594" s="337"/>
      <c r="R594" s="337"/>
      <c r="S594" s="337"/>
      <c r="T594" s="337"/>
      <c r="U594" s="337"/>
      <c r="V594" s="337"/>
      <c r="W594" s="337"/>
      <c r="X594" s="337"/>
      <c r="Y594" s="337"/>
      <c r="Z594" s="337"/>
    </row>
    <row r="595">
      <c r="A595" s="337"/>
      <c r="B595" s="337"/>
      <c r="C595" s="337"/>
      <c r="D595" s="337"/>
      <c r="E595" s="337"/>
      <c r="F595" s="337"/>
      <c r="G595" s="337"/>
      <c r="H595" s="337"/>
      <c r="I595" s="337"/>
      <c r="J595" s="337"/>
      <c r="K595" s="337"/>
      <c r="L595" s="337"/>
      <c r="M595" s="337"/>
      <c r="N595" s="337"/>
      <c r="O595" s="337"/>
      <c r="P595" s="337"/>
      <c r="Q595" s="337"/>
      <c r="R595" s="337"/>
      <c r="S595" s="337"/>
      <c r="T595" s="337"/>
      <c r="U595" s="337"/>
      <c r="V595" s="337"/>
      <c r="W595" s="337"/>
      <c r="X595" s="337"/>
      <c r="Y595" s="337"/>
      <c r="Z595" s="337"/>
    </row>
    <row r="596">
      <c r="A596" s="337"/>
      <c r="B596" s="337"/>
      <c r="C596" s="337"/>
      <c r="D596" s="337"/>
      <c r="E596" s="337"/>
      <c r="F596" s="337"/>
      <c r="G596" s="337"/>
      <c r="H596" s="337"/>
      <c r="I596" s="337"/>
      <c r="J596" s="337"/>
      <c r="K596" s="337"/>
      <c r="L596" s="337"/>
      <c r="M596" s="337"/>
      <c r="N596" s="337"/>
      <c r="O596" s="337"/>
      <c r="P596" s="337"/>
      <c r="Q596" s="337"/>
      <c r="R596" s="337"/>
      <c r="S596" s="337"/>
      <c r="T596" s="337"/>
      <c r="U596" s="337"/>
      <c r="V596" s="337"/>
      <c r="W596" s="337"/>
      <c r="X596" s="337"/>
      <c r="Y596" s="337"/>
      <c r="Z596" s="337"/>
    </row>
    <row r="597">
      <c r="A597" s="337"/>
      <c r="B597" s="337"/>
      <c r="C597" s="337"/>
      <c r="D597" s="337"/>
      <c r="E597" s="337"/>
      <c r="F597" s="337"/>
      <c r="G597" s="337"/>
      <c r="H597" s="337"/>
      <c r="I597" s="337"/>
      <c r="J597" s="337"/>
      <c r="K597" s="337"/>
      <c r="L597" s="337"/>
      <c r="M597" s="337"/>
      <c r="N597" s="337"/>
      <c r="O597" s="337"/>
      <c r="P597" s="337"/>
      <c r="Q597" s="337"/>
      <c r="R597" s="337"/>
      <c r="S597" s="337"/>
      <c r="T597" s="337"/>
      <c r="U597" s="337"/>
      <c r="V597" s="337"/>
      <c r="W597" s="337"/>
      <c r="X597" s="337"/>
      <c r="Y597" s="337"/>
      <c r="Z597" s="337"/>
    </row>
    <row r="598">
      <c r="A598" s="337"/>
      <c r="B598" s="337"/>
      <c r="C598" s="337"/>
      <c r="D598" s="337"/>
      <c r="E598" s="337"/>
      <c r="F598" s="337"/>
      <c r="G598" s="337"/>
      <c r="H598" s="337"/>
      <c r="I598" s="337"/>
      <c r="J598" s="337"/>
      <c r="K598" s="337"/>
      <c r="L598" s="337"/>
      <c r="M598" s="337"/>
      <c r="N598" s="337"/>
      <c r="O598" s="337"/>
      <c r="P598" s="337"/>
      <c r="Q598" s="337"/>
      <c r="R598" s="337"/>
      <c r="S598" s="337"/>
      <c r="T598" s="337"/>
      <c r="U598" s="337"/>
      <c r="V598" s="337"/>
      <c r="W598" s="337"/>
      <c r="X598" s="337"/>
      <c r="Y598" s="337"/>
      <c r="Z598" s="337"/>
    </row>
    <row r="599">
      <c r="A599" s="337"/>
      <c r="B599" s="337"/>
      <c r="C599" s="337"/>
      <c r="D599" s="337"/>
      <c r="E599" s="337"/>
      <c r="F599" s="337"/>
      <c r="G599" s="337"/>
      <c r="H599" s="337"/>
      <c r="I599" s="337"/>
      <c r="J599" s="337"/>
      <c r="K599" s="337"/>
      <c r="L599" s="337"/>
      <c r="M599" s="337"/>
      <c r="N599" s="337"/>
      <c r="O599" s="337"/>
      <c r="P599" s="337"/>
      <c r="Q599" s="337"/>
      <c r="R599" s="337"/>
      <c r="S599" s="337"/>
      <c r="T599" s="337"/>
      <c r="U599" s="337"/>
      <c r="V599" s="337"/>
      <c r="W599" s="337"/>
      <c r="X599" s="337"/>
      <c r="Y599" s="337"/>
      <c r="Z599" s="337"/>
    </row>
    <row r="600">
      <c r="A600" s="337"/>
      <c r="B600" s="337"/>
      <c r="C600" s="337"/>
      <c r="D600" s="337"/>
      <c r="E600" s="337"/>
      <c r="F600" s="337"/>
      <c r="G600" s="337"/>
      <c r="H600" s="337"/>
      <c r="I600" s="337"/>
      <c r="J600" s="337"/>
      <c r="K600" s="337"/>
      <c r="L600" s="337"/>
      <c r="M600" s="337"/>
      <c r="N600" s="337"/>
      <c r="O600" s="337"/>
      <c r="P600" s="337"/>
      <c r="Q600" s="337"/>
      <c r="R600" s="337"/>
      <c r="S600" s="337"/>
      <c r="T600" s="337"/>
      <c r="U600" s="337"/>
      <c r="V600" s="337"/>
      <c r="W600" s="337"/>
      <c r="X600" s="337"/>
      <c r="Y600" s="337"/>
      <c r="Z600" s="337"/>
    </row>
    <row r="601">
      <c r="A601" s="337"/>
      <c r="B601" s="337"/>
      <c r="C601" s="337"/>
      <c r="D601" s="337"/>
      <c r="E601" s="337"/>
      <c r="F601" s="337"/>
      <c r="G601" s="337"/>
      <c r="H601" s="337"/>
      <c r="I601" s="337"/>
      <c r="J601" s="337"/>
      <c r="K601" s="337"/>
      <c r="L601" s="337"/>
      <c r="M601" s="337"/>
      <c r="N601" s="337"/>
      <c r="O601" s="337"/>
      <c r="P601" s="337"/>
      <c r="Q601" s="337"/>
      <c r="R601" s="337"/>
      <c r="S601" s="337"/>
      <c r="T601" s="337"/>
      <c r="U601" s="337"/>
      <c r="V601" s="337"/>
      <c r="W601" s="337"/>
      <c r="X601" s="337"/>
      <c r="Y601" s="337"/>
      <c r="Z601" s="337"/>
    </row>
    <row r="602">
      <c r="A602" s="337"/>
      <c r="B602" s="337"/>
      <c r="C602" s="337"/>
      <c r="D602" s="337"/>
      <c r="E602" s="337"/>
      <c r="F602" s="337"/>
      <c r="G602" s="337"/>
      <c r="H602" s="337"/>
      <c r="I602" s="337"/>
      <c r="J602" s="337"/>
      <c r="K602" s="337"/>
      <c r="L602" s="337"/>
      <c r="M602" s="337"/>
      <c r="N602" s="337"/>
      <c r="O602" s="337"/>
      <c r="P602" s="337"/>
      <c r="Q602" s="337"/>
      <c r="R602" s="337"/>
      <c r="S602" s="337"/>
      <c r="T602" s="337"/>
      <c r="U602" s="337"/>
      <c r="V602" s="337"/>
      <c r="W602" s="337"/>
      <c r="X602" s="337"/>
      <c r="Y602" s="337"/>
      <c r="Z602" s="337"/>
    </row>
    <row r="603">
      <c r="A603" s="337"/>
      <c r="B603" s="337"/>
      <c r="C603" s="337"/>
      <c r="D603" s="337"/>
      <c r="E603" s="337"/>
      <c r="F603" s="337"/>
      <c r="G603" s="337"/>
      <c r="H603" s="337"/>
      <c r="I603" s="337"/>
      <c r="J603" s="337"/>
      <c r="K603" s="337"/>
      <c r="L603" s="337"/>
      <c r="M603" s="337"/>
      <c r="N603" s="337"/>
      <c r="O603" s="337"/>
      <c r="P603" s="337"/>
      <c r="Q603" s="337"/>
      <c r="R603" s="337"/>
      <c r="S603" s="337"/>
      <c r="T603" s="337"/>
      <c r="U603" s="337"/>
      <c r="V603" s="337"/>
      <c r="W603" s="337"/>
      <c r="X603" s="337"/>
      <c r="Y603" s="337"/>
      <c r="Z603" s="337"/>
    </row>
    <row r="604">
      <c r="A604" s="337"/>
      <c r="B604" s="337"/>
      <c r="C604" s="337"/>
      <c r="D604" s="337"/>
      <c r="E604" s="337"/>
      <c r="F604" s="337"/>
      <c r="G604" s="337"/>
      <c r="H604" s="337"/>
      <c r="I604" s="337"/>
      <c r="J604" s="337"/>
      <c r="K604" s="337"/>
      <c r="L604" s="337"/>
      <c r="M604" s="337"/>
      <c r="N604" s="337"/>
      <c r="O604" s="337"/>
      <c r="P604" s="337"/>
      <c r="Q604" s="337"/>
      <c r="R604" s="337"/>
      <c r="S604" s="337"/>
      <c r="T604" s="337"/>
      <c r="U604" s="337"/>
      <c r="V604" s="337"/>
      <c r="W604" s="337"/>
      <c r="X604" s="337"/>
      <c r="Y604" s="337"/>
      <c r="Z604" s="337"/>
    </row>
    <row r="605">
      <c r="A605" s="337"/>
      <c r="B605" s="337"/>
      <c r="C605" s="337"/>
      <c r="D605" s="337"/>
      <c r="E605" s="337"/>
      <c r="F605" s="337"/>
      <c r="G605" s="337"/>
      <c r="H605" s="337"/>
      <c r="I605" s="337"/>
      <c r="J605" s="337"/>
      <c r="K605" s="337"/>
      <c r="L605" s="337"/>
      <c r="M605" s="337"/>
      <c r="N605" s="337"/>
      <c r="O605" s="337"/>
      <c r="P605" s="337"/>
      <c r="Q605" s="337"/>
      <c r="R605" s="337"/>
      <c r="S605" s="337"/>
      <c r="T605" s="337"/>
      <c r="U605" s="337"/>
      <c r="V605" s="337"/>
      <c r="W605" s="337"/>
      <c r="X605" s="337"/>
      <c r="Y605" s="337"/>
      <c r="Z605" s="337"/>
    </row>
    <row r="606">
      <c r="A606" s="337"/>
      <c r="B606" s="337"/>
      <c r="C606" s="337"/>
      <c r="D606" s="337"/>
      <c r="E606" s="337"/>
      <c r="F606" s="337"/>
      <c r="G606" s="337"/>
      <c r="H606" s="337"/>
      <c r="I606" s="337"/>
      <c r="J606" s="337"/>
      <c r="K606" s="337"/>
      <c r="L606" s="337"/>
      <c r="M606" s="337"/>
      <c r="N606" s="337"/>
      <c r="O606" s="337"/>
      <c r="P606" s="337"/>
      <c r="Q606" s="337"/>
      <c r="R606" s="337"/>
      <c r="S606" s="337"/>
      <c r="T606" s="337"/>
      <c r="U606" s="337"/>
      <c r="V606" s="337"/>
      <c r="W606" s="337"/>
      <c r="X606" s="337"/>
      <c r="Y606" s="337"/>
      <c r="Z606" s="337"/>
    </row>
    <row r="607">
      <c r="A607" s="337"/>
      <c r="B607" s="337"/>
      <c r="C607" s="337"/>
      <c r="D607" s="337"/>
      <c r="E607" s="337"/>
      <c r="F607" s="337"/>
      <c r="G607" s="337"/>
      <c r="H607" s="337"/>
      <c r="I607" s="337"/>
      <c r="J607" s="337"/>
      <c r="K607" s="337"/>
      <c r="L607" s="337"/>
      <c r="M607" s="337"/>
      <c r="N607" s="337"/>
      <c r="O607" s="337"/>
      <c r="P607" s="337"/>
      <c r="Q607" s="337"/>
      <c r="R607" s="337"/>
      <c r="S607" s="337"/>
      <c r="T607" s="337"/>
      <c r="U607" s="337"/>
      <c r="V607" s="337"/>
      <c r="W607" s="337"/>
      <c r="X607" s="337"/>
      <c r="Y607" s="337"/>
      <c r="Z607" s="337"/>
    </row>
    <row r="608">
      <c r="A608" s="337"/>
      <c r="B608" s="337"/>
      <c r="C608" s="337"/>
      <c r="D608" s="337"/>
      <c r="E608" s="337"/>
      <c r="F608" s="337"/>
      <c r="G608" s="337"/>
      <c r="H608" s="337"/>
      <c r="I608" s="337"/>
      <c r="J608" s="337"/>
      <c r="K608" s="337"/>
      <c r="L608" s="337"/>
      <c r="M608" s="337"/>
      <c r="N608" s="337"/>
      <c r="O608" s="337"/>
      <c r="P608" s="337"/>
      <c r="Q608" s="337"/>
      <c r="R608" s="337"/>
      <c r="S608" s="337"/>
      <c r="T608" s="337"/>
      <c r="U608" s="337"/>
      <c r="V608" s="337"/>
      <c r="W608" s="337"/>
      <c r="X608" s="337"/>
      <c r="Y608" s="337"/>
      <c r="Z608" s="337"/>
    </row>
    <row r="609">
      <c r="A609" s="337"/>
      <c r="B609" s="337"/>
      <c r="C609" s="337"/>
      <c r="D609" s="337"/>
      <c r="E609" s="337"/>
      <c r="F609" s="337"/>
      <c r="G609" s="337"/>
      <c r="H609" s="337"/>
      <c r="I609" s="337"/>
      <c r="J609" s="337"/>
      <c r="K609" s="337"/>
      <c r="L609" s="337"/>
      <c r="M609" s="337"/>
      <c r="N609" s="337"/>
      <c r="O609" s="337"/>
      <c r="P609" s="337"/>
      <c r="Q609" s="337"/>
      <c r="R609" s="337"/>
      <c r="S609" s="337"/>
      <c r="T609" s="337"/>
      <c r="U609" s="337"/>
      <c r="V609" s="337"/>
      <c r="W609" s="337"/>
      <c r="X609" s="337"/>
      <c r="Y609" s="337"/>
      <c r="Z609" s="337"/>
    </row>
    <row r="610">
      <c r="A610" s="337"/>
      <c r="B610" s="337"/>
      <c r="C610" s="337"/>
      <c r="D610" s="337"/>
      <c r="E610" s="337"/>
      <c r="F610" s="337"/>
      <c r="G610" s="337"/>
      <c r="H610" s="337"/>
      <c r="I610" s="337"/>
      <c r="J610" s="337"/>
      <c r="K610" s="337"/>
      <c r="L610" s="337"/>
      <c r="M610" s="337"/>
      <c r="N610" s="337"/>
      <c r="O610" s="337"/>
      <c r="P610" s="337"/>
      <c r="Q610" s="337"/>
      <c r="R610" s="337"/>
      <c r="S610" s="337"/>
      <c r="T610" s="337"/>
      <c r="U610" s="337"/>
      <c r="V610" s="337"/>
      <c r="W610" s="337"/>
      <c r="X610" s="337"/>
      <c r="Y610" s="337"/>
      <c r="Z610" s="337"/>
    </row>
    <row r="611">
      <c r="A611" s="337"/>
      <c r="B611" s="337"/>
      <c r="C611" s="337"/>
      <c r="D611" s="337"/>
      <c r="E611" s="337"/>
      <c r="F611" s="337"/>
      <c r="G611" s="337"/>
      <c r="H611" s="337"/>
      <c r="I611" s="337"/>
      <c r="J611" s="337"/>
      <c r="K611" s="337"/>
      <c r="L611" s="337"/>
      <c r="M611" s="337"/>
      <c r="N611" s="337"/>
      <c r="O611" s="337"/>
      <c r="P611" s="337"/>
      <c r="Q611" s="337"/>
      <c r="R611" s="337"/>
      <c r="S611" s="337"/>
      <c r="T611" s="337"/>
      <c r="U611" s="337"/>
      <c r="V611" s="337"/>
      <c r="W611" s="337"/>
      <c r="X611" s="337"/>
      <c r="Y611" s="337"/>
      <c r="Z611" s="337"/>
    </row>
    <row r="612">
      <c r="A612" s="337"/>
      <c r="B612" s="337"/>
      <c r="C612" s="337"/>
      <c r="D612" s="337"/>
      <c r="E612" s="337"/>
      <c r="F612" s="337"/>
      <c r="G612" s="337"/>
      <c r="H612" s="337"/>
      <c r="I612" s="337"/>
      <c r="J612" s="337"/>
      <c r="K612" s="337"/>
      <c r="L612" s="337"/>
      <c r="M612" s="337"/>
      <c r="N612" s="337"/>
      <c r="O612" s="337"/>
      <c r="P612" s="337"/>
      <c r="Q612" s="337"/>
      <c r="R612" s="337"/>
      <c r="S612" s="337"/>
      <c r="T612" s="337"/>
      <c r="U612" s="337"/>
      <c r="V612" s="337"/>
      <c r="W612" s="337"/>
      <c r="X612" s="337"/>
      <c r="Y612" s="337"/>
      <c r="Z612" s="337"/>
    </row>
    <row r="613">
      <c r="A613" s="337"/>
      <c r="B613" s="337"/>
      <c r="C613" s="337"/>
      <c r="D613" s="337"/>
      <c r="E613" s="337"/>
      <c r="F613" s="337"/>
      <c r="G613" s="337"/>
      <c r="H613" s="337"/>
      <c r="I613" s="337"/>
      <c r="J613" s="337"/>
      <c r="K613" s="337"/>
      <c r="L613" s="337"/>
      <c r="M613" s="337"/>
      <c r="N613" s="337"/>
      <c r="O613" s="337"/>
      <c r="P613" s="337"/>
      <c r="Q613" s="337"/>
      <c r="R613" s="337"/>
      <c r="S613" s="337"/>
      <c r="T613" s="337"/>
      <c r="U613" s="337"/>
      <c r="V613" s="337"/>
      <c r="W613" s="337"/>
      <c r="X613" s="337"/>
      <c r="Y613" s="337"/>
      <c r="Z613" s="337"/>
    </row>
    <row r="614">
      <c r="A614" s="337"/>
      <c r="B614" s="337"/>
      <c r="C614" s="337"/>
      <c r="D614" s="337"/>
      <c r="E614" s="337"/>
      <c r="F614" s="337"/>
      <c r="G614" s="337"/>
      <c r="H614" s="337"/>
      <c r="I614" s="337"/>
      <c r="J614" s="337"/>
      <c r="K614" s="337"/>
      <c r="L614" s="337"/>
      <c r="M614" s="337"/>
      <c r="N614" s="337"/>
      <c r="O614" s="337"/>
      <c r="P614" s="337"/>
      <c r="Q614" s="337"/>
      <c r="R614" s="337"/>
      <c r="S614" s="337"/>
      <c r="T614" s="337"/>
      <c r="U614" s="337"/>
      <c r="V614" s="337"/>
      <c r="W614" s="337"/>
      <c r="X614" s="337"/>
      <c r="Y614" s="337"/>
      <c r="Z614" s="337"/>
    </row>
    <row r="615">
      <c r="A615" s="337"/>
      <c r="B615" s="337"/>
      <c r="C615" s="337"/>
      <c r="D615" s="337"/>
      <c r="E615" s="337"/>
      <c r="F615" s="337"/>
      <c r="G615" s="337"/>
      <c r="H615" s="337"/>
      <c r="I615" s="337"/>
      <c r="J615" s="337"/>
      <c r="K615" s="337"/>
      <c r="L615" s="337"/>
      <c r="M615" s="337"/>
      <c r="N615" s="337"/>
      <c r="O615" s="337"/>
      <c r="P615" s="337"/>
      <c r="Q615" s="337"/>
      <c r="R615" s="337"/>
      <c r="S615" s="337"/>
      <c r="T615" s="337"/>
      <c r="U615" s="337"/>
      <c r="V615" s="337"/>
      <c r="W615" s="337"/>
      <c r="X615" s="337"/>
      <c r="Y615" s="337"/>
      <c r="Z615" s="337"/>
    </row>
    <row r="616">
      <c r="A616" s="337"/>
      <c r="B616" s="337"/>
      <c r="C616" s="337"/>
      <c r="D616" s="337"/>
      <c r="E616" s="337"/>
      <c r="F616" s="337"/>
      <c r="G616" s="337"/>
      <c r="H616" s="337"/>
      <c r="I616" s="337"/>
      <c r="J616" s="337"/>
      <c r="K616" s="337"/>
      <c r="L616" s="337"/>
      <c r="M616" s="337"/>
      <c r="N616" s="337"/>
      <c r="O616" s="337"/>
      <c r="P616" s="337"/>
      <c r="Q616" s="337"/>
      <c r="R616" s="337"/>
      <c r="S616" s="337"/>
      <c r="T616" s="337"/>
      <c r="U616" s="337"/>
      <c r="V616" s="337"/>
      <c r="W616" s="337"/>
      <c r="X616" s="337"/>
      <c r="Y616" s="337"/>
      <c r="Z616" s="337"/>
    </row>
    <row r="617">
      <c r="A617" s="337"/>
      <c r="B617" s="337"/>
      <c r="C617" s="337"/>
      <c r="D617" s="337"/>
      <c r="E617" s="337"/>
      <c r="F617" s="337"/>
      <c r="G617" s="337"/>
      <c r="H617" s="337"/>
      <c r="I617" s="337"/>
      <c r="J617" s="337"/>
      <c r="K617" s="337"/>
      <c r="L617" s="337"/>
      <c r="M617" s="337"/>
      <c r="N617" s="337"/>
      <c r="O617" s="337"/>
      <c r="P617" s="337"/>
      <c r="Q617" s="337"/>
      <c r="R617" s="337"/>
      <c r="S617" s="337"/>
      <c r="T617" s="337"/>
      <c r="U617" s="337"/>
      <c r="V617" s="337"/>
      <c r="W617" s="337"/>
      <c r="X617" s="337"/>
      <c r="Y617" s="337"/>
      <c r="Z617" s="337"/>
    </row>
    <row r="618">
      <c r="A618" s="337"/>
      <c r="B618" s="337"/>
      <c r="C618" s="337"/>
      <c r="D618" s="337"/>
      <c r="E618" s="337"/>
      <c r="F618" s="337"/>
      <c r="G618" s="337"/>
      <c r="H618" s="337"/>
      <c r="I618" s="337"/>
      <c r="J618" s="337"/>
      <c r="K618" s="337"/>
      <c r="L618" s="337"/>
      <c r="M618" s="337"/>
      <c r="N618" s="337"/>
      <c r="O618" s="337"/>
      <c r="P618" s="337"/>
      <c r="Q618" s="337"/>
      <c r="R618" s="337"/>
      <c r="S618" s="337"/>
      <c r="T618" s="337"/>
      <c r="U618" s="337"/>
      <c r="V618" s="337"/>
      <c r="W618" s="337"/>
      <c r="X618" s="337"/>
      <c r="Y618" s="337"/>
      <c r="Z618" s="337"/>
    </row>
    <row r="619">
      <c r="A619" s="337"/>
      <c r="B619" s="337"/>
      <c r="C619" s="337"/>
      <c r="D619" s="337"/>
      <c r="E619" s="337"/>
      <c r="F619" s="337"/>
      <c r="G619" s="337"/>
      <c r="H619" s="337"/>
      <c r="I619" s="337"/>
      <c r="J619" s="337"/>
      <c r="K619" s="337"/>
      <c r="L619" s="337"/>
      <c r="M619" s="337"/>
      <c r="N619" s="337"/>
      <c r="O619" s="337"/>
      <c r="P619" s="337"/>
      <c r="Q619" s="337"/>
      <c r="R619" s="337"/>
      <c r="S619" s="337"/>
      <c r="T619" s="337"/>
      <c r="U619" s="337"/>
      <c r="V619" s="337"/>
      <c r="W619" s="337"/>
      <c r="X619" s="337"/>
      <c r="Y619" s="337"/>
      <c r="Z619" s="337"/>
    </row>
    <row r="620">
      <c r="A620" s="337"/>
      <c r="B620" s="337"/>
      <c r="C620" s="337"/>
      <c r="D620" s="337"/>
      <c r="E620" s="337"/>
      <c r="F620" s="337"/>
      <c r="G620" s="337"/>
      <c r="H620" s="337"/>
      <c r="I620" s="337"/>
      <c r="J620" s="337"/>
      <c r="K620" s="337"/>
      <c r="L620" s="337"/>
      <c r="M620" s="337"/>
      <c r="N620" s="337"/>
      <c r="O620" s="337"/>
      <c r="P620" s="337"/>
      <c r="Q620" s="337"/>
      <c r="R620" s="337"/>
      <c r="S620" s="337"/>
      <c r="T620" s="337"/>
      <c r="U620" s="337"/>
      <c r="V620" s="337"/>
      <c r="W620" s="337"/>
      <c r="X620" s="337"/>
      <c r="Y620" s="337"/>
      <c r="Z620" s="337"/>
    </row>
    <row r="621">
      <c r="A621" s="337"/>
      <c r="B621" s="337"/>
      <c r="C621" s="337"/>
      <c r="D621" s="337"/>
      <c r="E621" s="337"/>
      <c r="F621" s="337"/>
      <c r="G621" s="337"/>
      <c r="H621" s="337"/>
      <c r="I621" s="337"/>
      <c r="J621" s="337"/>
      <c r="K621" s="337"/>
      <c r="L621" s="337"/>
      <c r="M621" s="337"/>
      <c r="N621" s="337"/>
      <c r="O621" s="337"/>
      <c r="P621" s="337"/>
      <c r="Q621" s="337"/>
      <c r="R621" s="337"/>
      <c r="S621" s="337"/>
      <c r="T621" s="337"/>
      <c r="U621" s="337"/>
      <c r="V621" s="337"/>
      <c r="W621" s="337"/>
      <c r="X621" s="337"/>
      <c r="Y621" s="337"/>
      <c r="Z621" s="337"/>
    </row>
    <row r="622">
      <c r="A622" s="337"/>
      <c r="B622" s="337"/>
      <c r="C622" s="337"/>
      <c r="D622" s="337"/>
      <c r="E622" s="337"/>
      <c r="F622" s="337"/>
      <c r="G622" s="337"/>
      <c r="H622" s="337"/>
      <c r="I622" s="337"/>
      <c r="J622" s="337"/>
      <c r="K622" s="337"/>
      <c r="L622" s="337"/>
      <c r="M622" s="337"/>
      <c r="N622" s="337"/>
      <c r="O622" s="337"/>
      <c r="P622" s="337"/>
      <c r="Q622" s="337"/>
      <c r="R622" s="337"/>
      <c r="S622" s="337"/>
      <c r="T622" s="337"/>
      <c r="U622" s="337"/>
      <c r="V622" s="337"/>
      <c r="W622" s="337"/>
      <c r="X622" s="337"/>
      <c r="Y622" s="337"/>
      <c r="Z622" s="337"/>
    </row>
    <row r="623">
      <c r="A623" s="337"/>
      <c r="B623" s="337"/>
      <c r="C623" s="337"/>
      <c r="D623" s="337"/>
      <c r="E623" s="337"/>
      <c r="F623" s="337"/>
      <c r="G623" s="337"/>
      <c r="H623" s="337"/>
      <c r="I623" s="337"/>
      <c r="J623" s="337"/>
      <c r="K623" s="337"/>
      <c r="L623" s="337"/>
      <c r="M623" s="337"/>
      <c r="N623" s="337"/>
      <c r="O623" s="337"/>
      <c r="P623" s="337"/>
      <c r="Q623" s="337"/>
      <c r="R623" s="337"/>
      <c r="S623" s="337"/>
      <c r="T623" s="337"/>
      <c r="U623" s="337"/>
      <c r="V623" s="337"/>
      <c r="W623" s="337"/>
      <c r="X623" s="337"/>
      <c r="Y623" s="337"/>
      <c r="Z623" s="337"/>
    </row>
    <row r="624">
      <c r="A624" s="337"/>
      <c r="B624" s="337"/>
      <c r="C624" s="337"/>
      <c r="D624" s="337"/>
      <c r="E624" s="337"/>
      <c r="F624" s="337"/>
      <c r="G624" s="337"/>
      <c r="H624" s="337"/>
      <c r="I624" s="337"/>
      <c r="J624" s="337"/>
      <c r="K624" s="337"/>
      <c r="L624" s="337"/>
      <c r="M624" s="337"/>
      <c r="N624" s="337"/>
      <c r="O624" s="337"/>
      <c r="P624" s="337"/>
      <c r="Q624" s="337"/>
      <c r="R624" s="337"/>
      <c r="S624" s="337"/>
      <c r="T624" s="337"/>
      <c r="U624" s="337"/>
      <c r="V624" s="337"/>
      <c r="W624" s="337"/>
      <c r="X624" s="337"/>
      <c r="Y624" s="337"/>
      <c r="Z624" s="337"/>
    </row>
    <row r="625">
      <c r="A625" s="337"/>
      <c r="B625" s="337"/>
      <c r="C625" s="337"/>
      <c r="D625" s="337"/>
      <c r="E625" s="337"/>
      <c r="F625" s="337"/>
      <c r="G625" s="337"/>
      <c r="H625" s="337"/>
      <c r="I625" s="337"/>
      <c r="J625" s="337"/>
      <c r="K625" s="337"/>
      <c r="L625" s="337"/>
      <c r="M625" s="337"/>
      <c r="N625" s="337"/>
      <c r="O625" s="337"/>
      <c r="P625" s="337"/>
      <c r="Q625" s="337"/>
      <c r="R625" s="337"/>
      <c r="S625" s="337"/>
      <c r="T625" s="337"/>
      <c r="U625" s="337"/>
      <c r="V625" s="337"/>
      <c r="W625" s="337"/>
      <c r="X625" s="337"/>
      <c r="Y625" s="337"/>
      <c r="Z625" s="337"/>
    </row>
    <row r="626">
      <c r="A626" s="337"/>
      <c r="B626" s="337"/>
      <c r="C626" s="337"/>
      <c r="D626" s="337"/>
      <c r="E626" s="337"/>
      <c r="F626" s="337"/>
      <c r="G626" s="337"/>
      <c r="H626" s="337"/>
      <c r="I626" s="337"/>
      <c r="J626" s="337"/>
      <c r="K626" s="337"/>
      <c r="L626" s="337"/>
      <c r="M626" s="337"/>
      <c r="N626" s="337"/>
      <c r="O626" s="337"/>
      <c r="P626" s="337"/>
      <c r="Q626" s="337"/>
      <c r="R626" s="337"/>
      <c r="S626" s="337"/>
      <c r="T626" s="337"/>
      <c r="U626" s="337"/>
      <c r="V626" s="337"/>
      <c r="W626" s="337"/>
      <c r="X626" s="337"/>
      <c r="Y626" s="337"/>
      <c r="Z626" s="337"/>
    </row>
    <row r="627">
      <c r="A627" s="337"/>
      <c r="B627" s="337"/>
      <c r="C627" s="337"/>
      <c r="D627" s="337"/>
      <c r="E627" s="337"/>
      <c r="F627" s="337"/>
      <c r="G627" s="337"/>
      <c r="H627" s="337"/>
      <c r="I627" s="337"/>
      <c r="J627" s="337"/>
      <c r="K627" s="337"/>
      <c r="L627" s="337"/>
      <c r="M627" s="337"/>
      <c r="N627" s="337"/>
      <c r="O627" s="337"/>
      <c r="P627" s="337"/>
      <c r="Q627" s="337"/>
      <c r="R627" s="337"/>
      <c r="S627" s="337"/>
      <c r="T627" s="337"/>
      <c r="U627" s="337"/>
      <c r="V627" s="337"/>
      <c r="W627" s="337"/>
      <c r="X627" s="337"/>
      <c r="Y627" s="337"/>
      <c r="Z627" s="337"/>
    </row>
    <row r="628">
      <c r="A628" s="337"/>
      <c r="B628" s="337"/>
      <c r="C628" s="337"/>
      <c r="D628" s="337"/>
      <c r="E628" s="337"/>
      <c r="F628" s="337"/>
      <c r="G628" s="337"/>
      <c r="H628" s="337"/>
      <c r="I628" s="337"/>
      <c r="J628" s="337"/>
      <c r="K628" s="337"/>
      <c r="L628" s="337"/>
      <c r="M628" s="337"/>
      <c r="N628" s="337"/>
      <c r="O628" s="337"/>
      <c r="P628" s="337"/>
      <c r="Q628" s="337"/>
      <c r="R628" s="337"/>
      <c r="S628" s="337"/>
      <c r="T628" s="337"/>
      <c r="U628" s="337"/>
      <c r="V628" s="337"/>
      <c r="W628" s="337"/>
      <c r="X628" s="337"/>
      <c r="Y628" s="337"/>
      <c r="Z628" s="337"/>
    </row>
    <row r="629">
      <c r="A629" s="337"/>
      <c r="B629" s="337"/>
      <c r="C629" s="337"/>
      <c r="D629" s="337"/>
      <c r="E629" s="337"/>
      <c r="F629" s="337"/>
      <c r="G629" s="337"/>
      <c r="H629" s="337"/>
      <c r="I629" s="337"/>
      <c r="J629" s="337"/>
      <c r="K629" s="337"/>
      <c r="L629" s="337"/>
      <c r="M629" s="337"/>
      <c r="N629" s="337"/>
      <c r="O629" s="337"/>
      <c r="P629" s="337"/>
      <c r="Q629" s="337"/>
      <c r="R629" s="337"/>
      <c r="S629" s="337"/>
      <c r="T629" s="337"/>
      <c r="U629" s="337"/>
      <c r="V629" s="337"/>
      <c r="W629" s="337"/>
      <c r="X629" s="337"/>
      <c r="Y629" s="337"/>
      <c r="Z629" s="337"/>
    </row>
    <row r="630">
      <c r="A630" s="337"/>
      <c r="B630" s="337"/>
      <c r="C630" s="337"/>
      <c r="D630" s="337"/>
      <c r="E630" s="337"/>
      <c r="F630" s="337"/>
      <c r="G630" s="337"/>
      <c r="H630" s="337"/>
      <c r="I630" s="337"/>
      <c r="J630" s="337"/>
      <c r="K630" s="337"/>
      <c r="L630" s="337"/>
      <c r="M630" s="337"/>
      <c r="N630" s="337"/>
      <c r="O630" s="337"/>
      <c r="P630" s="337"/>
      <c r="Q630" s="337"/>
      <c r="R630" s="337"/>
      <c r="S630" s="337"/>
      <c r="T630" s="337"/>
      <c r="U630" s="337"/>
      <c r="V630" s="337"/>
      <c r="W630" s="337"/>
      <c r="X630" s="337"/>
      <c r="Y630" s="337"/>
      <c r="Z630" s="337"/>
    </row>
    <row r="631">
      <c r="A631" s="337"/>
      <c r="B631" s="337"/>
      <c r="C631" s="337"/>
      <c r="D631" s="337"/>
      <c r="E631" s="337"/>
      <c r="F631" s="337"/>
      <c r="G631" s="337"/>
      <c r="H631" s="337"/>
      <c r="I631" s="337"/>
      <c r="J631" s="337"/>
      <c r="K631" s="337"/>
      <c r="L631" s="337"/>
      <c r="M631" s="337"/>
      <c r="N631" s="337"/>
      <c r="O631" s="337"/>
      <c r="P631" s="337"/>
      <c r="Q631" s="337"/>
      <c r="R631" s="337"/>
      <c r="S631" s="337"/>
      <c r="T631" s="337"/>
      <c r="U631" s="337"/>
      <c r="V631" s="337"/>
      <c r="W631" s="337"/>
      <c r="X631" s="337"/>
      <c r="Y631" s="337"/>
      <c r="Z631" s="337"/>
    </row>
    <row r="632">
      <c r="A632" s="337"/>
      <c r="B632" s="337"/>
      <c r="C632" s="337"/>
      <c r="D632" s="337"/>
      <c r="E632" s="337"/>
      <c r="F632" s="337"/>
      <c r="G632" s="337"/>
      <c r="H632" s="337"/>
      <c r="I632" s="337"/>
      <c r="J632" s="337"/>
      <c r="K632" s="337"/>
      <c r="L632" s="337"/>
      <c r="M632" s="337"/>
      <c r="N632" s="337"/>
      <c r="O632" s="337"/>
      <c r="P632" s="337"/>
      <c r="Q632" s="337"/>
      <c r="R632" s="337"/>
      <c r="S632" s="337"/>
      <c r="T632" s="337"/>
      <c r="U632" s="337"/>
      <c r="V632" s="337"/>
      <c r="W632" s="337"/>
      <c r="X632" s="337"/>
      <c r="Y632" s="337"/>
      <c r="Z632" s="337"/>
    </row>
    <row r="633">
      <c r="A633" s="337"/>
      <c r="B633" s="337"/>
      <c r="C633" s="337"/>
      <c r="D633" s="337"/>
      <c r="E633" s="337"/>
      <c r="F633" s="337"/>
      <c r="G633" s="337"/>
      <c r="H633" s="337"/>
      <c r="I633" s="337"/>
      <c r="J633" s="337"/>
      <c r="K633" s="337"/>
      <c r="L633" s="337"/>
      <c r="M633" s="337"/>
      <c r="N633" s="337"/>
      <c r="O633" s="337"/>
      <c r="P633" s="337"/>
      <c r="Q633" s="337"/>
      <c r="R633" s="337"/>
      <c r="S633" s="337"/>
      <c r="T633" s="337"/>
      <c r="U633" s="337"/>
      <c r="V633" s="337"/>
      <c r="W633" s="337"/>
      <c r="X633" s="337"/>
      <c r="Y633" s="337"/>
      <c r="Z633" s="337"/>
    </row>
    <row r="634">
      <c r="A634" s="337"/>
      <c r="B634" s="337"/>
      <c r="C634" s="337"/>
      <c r="D634" s="337"/>
      <c r="E634" s="337"/>
      <c r="F634" s="337"/>
      <c r="G634" s="337"/>
      <c r="H634" s="337"/>
      <c r="I634" s="337"/>
      <c r="J634" s="337"/>
      <c r="K634" s="337"/>
      <c r="L634" s="337"/>
      <c r="M634" s="337"/>
      <c r="N634" s="337"/>
      <c r="O634" s="337"/>
      <c r="P634" s="337"/>
      <c r="Q634" s="337"/>
      <c r="R634" s="337"/>
      <c r="S634" s="337"/>
      <c r="T634" s="337"/>
      <c r="U634" s="337"/>
      <c r="V634" s="337"/>
      <c r="W634" s="337"/>
      <c r="X634" s="337"/>
      <c r="Y634" s="337"/>
      <c r="Z634" s="337"/>
    </row>
    <row r="635">
      <c r="A635" s="337"/>
      <c r="B635" s="337"/>
      <c r="C635" s="337"/>
      <c r="D635" s="337"/>
      <c r="E635" s="337"/>
      <c r="F635" s="337"/>
      <c r="G635" s="337"/>
      <c r="H635" s="337"/>
      <c r="I635" s="337"/>
      <c r="J635" s="337"/>
      <c r="K635" s="337"/>
      <c r="L635" s="337"/>
      <c r="M635" s="337"/>
      <c r="N635" s="337"/>
      <c r="O635" s="337"/>
      <c r="P635" s="337"/>
      <c r="Q635" s="337"/>
      <c r="R635" s="337"/>
      <c r="S635" s="337"/>
      <c r="T635" s="337"/>
      <c r="U635" s="337"/>
      <c r="V635" s="337"/>
      <c r="W635" s="337"/>
      <c r="X635" s="337"/>
      <c r="Y635" s="337"/>
      <c r="Z635" s="337"/>
    </row>
    <row r="636">
      <c r="A636" s="337"/>
      <c r="B636" s="337"/>
      <c r="C636" s="337"/>
      <c r="D636" s="337"/>
      <c r="E636" s="337"/>
      <c r="F636" s="337"/>
      <c r="G636" s="337"/>
      <c r="H636" s="337"/>
      <c r="I636" s="337"/>
      <c r="J636" s="337"/>
      <c r="K636" s="337"/>
      <c r="L636" s="337"/>
      <c r="M636" s="337"/>
      <c r="N636" s="337"/>
      <c r="O636" s="337"/>
      <c r="P636" s="337"/>
      <c r="Q636" s="337"/>
      <c r="R636" s="337"/>
      <c r="S636" s="337"/>
      <c r="T636" s="337"/>
      <c r="U636" s="337"/>
      <c r="V636" s="337"/>
      <c r="W636" s="337"/>
      <c r="X636" s="337"/>
      <c r="Y636" s="337"/>
      <c r="Z636" s="337"/>
    </row>
    <row r="637">
      <c r="A637" s="337"/>
      <c r="B637" s="337"/>
      <c r="C637" s="337"/>
      <c r="D637" s="337"/>
      <c r="E637" s="337"/>
      <c r="F637" s="337"/>
      <c r="G637" s="337"/>
      <c r="H637" s="337"/>
      <c r="I637" s="337"/>
      <c r="J637" s="337"/>
      <c r="K637" s="337"/>
      <c r="L637" s="337"/>
      <c r="M637" s="337"/>
      <c r="N637" s="337"/>
      <c r="O637" s="337"/>
      <c r="P637" s="337"/>
      <c r="Q637" s="337"/>
      <c r="R637" s="337"/>
      <c r="S637" s="337"/>
      <c r="T637" s="337"/>
      <c r="U637" s="337"/>
      <c r="V637" s="337"/>
      <c r="W637" s="337"/>
      <c r="X637" s="337"/>
      <c r="Y637" s="337"/>
      <c r="Z637" s="337"/>
    </row>
    <row r="638">
      <c r="A638" s="337"/>
      <c r="B638" s="337"/>
      <c r="C638" s="337"/>
      <c r="D638" s="337"/>
      <c r="E638" s="337"/>
      <c r="F638" s="337"/>
      <c r="G638" s="337"/>
      <c r="H638" s="337"/>
      <c r="I638" s="337"/>
      <c r="J638" s="337"/>
      <c r="K638" s="337"/>
      <c r="L638" s="337"/>
      <c r="M638" s="337"/>
      <c r="N638" s="337"/>
      <c r="O638" s="337"/>
      <c r="P638" s="337"/>
      <c r="Q638" s="337"/>
      <c r="R638" s="337"/>
      <c r="S638" s="337"/>
      <c r="T638" s="337"/>
      <c r="U638" s="337"/>
      <c r="V638" s="337"/>
      <c r="W638" s="337"/>
      <c r="X638" s="337"/>
      <c r="Y638" s="337"/>
      <c r="Z638" s="337"/>
    </row>
    <row r="639">
      <c r="A639" s="337"/>
      <c r="B639" s="337"/>
      <c r="C639" s="337"/>
      <c r="D639" s="337"/>
      <c r="E639" s="337"/>
      <c r="F639" s="337"/>
      <c r="G639" s="337"/>
      <c r="H639" s="337"/>
      <c r="I639" s="337"/>
      <c r="J639" s="337"/>
      <c r="K639" s="337"/>
      <c r="L639" s="337"/>
      <c r="M639" s="337"/>
      <c r="N639" s="337"/>
      <c r="O639" s="337"/>
      <c r="P639" s="337"/>
      <c r="Q639" s="337"/>
      <c r="R639" s="337"/>
      <c r="S639" s="337"/>
      <c r="T639" s="337"/>
      <c r="U639" s="337"/>
      <c r="V639" s="337"/>
      <c r="W639" s="337"/>
      <c r="X639" s="337"/>
      <c r="Y639" s="337"/>
      <c r="Z639" s="337"/>
    </row>
    <row r="640">
      <c r="A640" s="337"/>
      <c r="B640" s="337"/>
      <c r="C640" s="337"/>
      <c r="D640" s="337"/>
      <c r="E640" s="337"/>
      <c r="F640" s="337"/>
      <c r="G640" s="337"/>
      <c r="H640" s="337"/>
      <c r="I640" s="337"/>
      <c r="J640" s="337"/>
      <c r="K640" s="337"/>
      <c r="L640" s="337"/>
      <c r="M640" s="337"/>
      <c r="N640" s="337"/>
      <c r="O640" s="337"/>
      <c r="P640" s="337"/>
      <c r="Q640" s="337"/>
      <c r="R640" s="337"/>
      <c r="S640" s="337"/>
      <c r="T640" s="337"/>
      <c r="U640" s="337"/>
      <c r="V640" s="337"/>
      <c r="W640" s="337"/>
      <c r="X640" s="337"/>
      <c r="Y640" s="337"/>
      <c r="Z640" s="337"/>
    </row>
    <row r="641">
      <c r="A641" s="337"/>
      <c r="B641" s="337"/>
      <c r="C641" s="337"/>
      <c r="D641" s="337"/>
      <c r="E641" s="337"/>
      <c r="F641" s="337"/>
      <c r="G641" s="337"/>
      <c r="H641" s="337"/>
      <c r="I641" s="337"/>
      <c r="J641" s="337"/>
      <c r="K641" s="337"/>
      <c r="L641" s="337"/>
      <c r="M641" s="337"/>
      <c r="N641" s="337"/>
      <c r="O641" s="337"/>
      <c r="P641" s="337"/>
      <c r="Q641" s="337"/>
      <c r="R641" s="337"/>
      <c r="S641" s="337"/>
      <c r="T641" s="337"/>
      <c r="U641" s="337"/>
      <c r="V641" s="337"/>
      <c r="W641" s="337"/>
      <c r="X641" s="337"/>
      <c r="Y641" s="337"/>
      <c r="Z641" s="337"/>
    </row>
    <row r="642">
      <c r="A642" s="337"/>
      <c r="B642" s="337"/>
      <c r="C642" s="337"/>
      <c r="D642" s="337"/>
      <c r="E642" s="337"/>
      <c r="F642" s="337"/>
      <c r="G642" s="337"/>
      <c r="H642" s="337"/>
      <c r="I642" s="337"/>
      <c r="J642" s="337"/>
      <c r="K642" s="337"/>
      <c r="L642" s="337"/>
      <c r="M642" s="337"/>
      <c r="N642" s="337"/>
      <c r="O642" s="337"/>
      <c r="P642" s="337"/>
      <c r="Q642" s="337"/>
      <c r="R642" s="337"/>
      <c r="S642" s="337"/>
      <c r="T642" s="337"/>
      <c r="U642" s="337"/>
      <c r="V642" s="337"/>
      <c r="W642" s="337"/>
      <c r="X642" s="337"/>
      <c r="Y642" s="337"/>
      <c r="Z642" s="337"/>
    </row>
    <row r="643">
      <c r="A643" s="337"/>
      <c r="B643" s="337"/>
      <c r="C643" s="337"/>
      <c r="D643" s="337"/>
      <c r="E643" s="337"/>
      <c r="F643" s="337"/>
      <c r="G643" s="337"/>
      <c r="H643" s="337"/>
      <c r="I643" s="337"/>
      <c r="J643" s="337"/>
      <c r="K643" s="337"/>
      <c r="L643" s="337"/>
      <c r="M643" s="337"/>
      <c r="N643" s="337"/>
      <c r="O643" s="337"/>
      <c r="P643" s="337"/>
      <c r="Q643" s="337"/>
      <c r="R643" s="337"/>
      <c r="S643" s="337"/>
      <c r="T643" s="337"/>
      <c r="U643" s="337"/>
      <c r="V643" s="337"/>
      <c r="W643" s="337"/>
      <c r="X643" s="337"/>
      <c r="Y643" s="337"/>
      <c r="Z643" s="337"/>
    </row>
    <row r="644">
      <c r="A644" s="337"/>
      <c r="B644" s="337"/>
      <c r="C644" s="337"/>
      <c r="D644" s="337"/>
      <c r="E644" s="337"/>
      <c r="F644" s="337"/>
      <c r="G644" s="337"/>
      <c r="H644" s="337"/>
      <c r="I644" s="337"/>
      <c r="J644" s="337"/>
      <c r="K644" s="337"/>
      <c r="L644" s="337"/>
      <c r="M644" s="337"/>
      <c r="N644" s="337"/>
      <c r="O644" s="337"/>
      <c r="P644" s="337"/>
      <c r="Q644" s="337"/>
      <c r="R644" s="337"/>
      <c r="S644" s="337"/>
      <c r="T644" s="337"/>
      <c r="U644" s="337"/>
      <c r="V644" s="337"/>
      <c r="W644" s="337"/>
      <c r="X644" s="337"/>
      <c r="Y644" s="337"/>
      <c r="Z644" s="337"/>
    </row>
    <row r="645">
      <c r="A645" s="337"/>
      <c r="B645" s="337"/>
      <c r="C645" s="337"/>
      <c r="D645" s="337"/>
      <c r="E645" s="337"/>
      <c r="F645" s="337"/>
      <c r="G645" s="337"/>
      <c r="H645" s="337"/>
      <c r="I645" s="337"/>
      <c r="J645" s="337"/>
      <c r="K645" s="337"/>
      <c r="L645" s="337"/>
      <c r="M645" s="337"/>
      <c r="N645" s="337"/>
      <c r="O645" s="337"/>
      <c r="P645" s="337"/>
      <c r="Q645" s="337"/>
      <c r="R645" s="337"/>
      <c r="S645" s="337"/>
      <c r="T645" s="337"/>
      <c r="U645" s="337"/>
      <c r="V645" s="337"/>
      <c r="W645" s="337"/>
      <c r="X645" s="337"/>
      <c r="Y645" s="337"/>
      <c r="Z645" s="337"/>
    </row>
    <row r="646">
      <c r="A646" s="337"/>
      <c r="B646" s="337"/>
      <c r="C646" s="337"/>
      <c r="D646" s="337"/>
      <c r="E646" s="337"/>
      <c r="F646" s="337"/>
      <c r="G646" s="337"/>
      <c r="H646" s="337"/>
      <c r="I646" s="337"/>
      <c r="J646" s="337"/>
      <c r="K646" s="337"/>
      <c r="L646" s="337"/>
      <c r="M646" s="337"/>
      <c r="N646" s="337"/>
      <c r="O646" s="337"/>
      <c r="P646" s="337"/>
      <c r="Q646" s="337"/>
      <c r="R646" s="337"/>
      <c r="S646" s="337"/>
      <c r="T646" s="337"/>
      <c r="U646" s="337"/>
      <c r="V646" s="337"/>
      <c r="W646" s="337"/>
      <c r="X646" s="337"/>
      <c r="Y646" s="337"/>
      <c r="Z646" s="337"/>
    </row>
    <row r="647">
      <c r="A647" s="337"/>
      <c r="B647" s="337"/>
      <c r="C647" s="337"/>
      <c r="D647" s="337"/>
      <c r="E647" s="337"/>
      <c r="F647" s="337"/>
      <c r="G647" s="337"/>
      <c r="H647" s="337"/>
      <c r="I647" s="337"/>
      <c r="J647" s="337"/>
      <c r="K647" s="337"/>
      <c r="L647" s="337"/>
      <c r="M647" s="337"/>
      <c r="N647" s="337"/>
      <c r="O647" s="337"/>
      <c r="P647" s="337"/>
      <c r="Q647" s="337"/>
      <c r="R647" s="337"/>
      <c r="S647" s="337"/>
      <c r="T647" s="337"/>
      <c r="U647" s="337"/>
      <c r="V647" s="337"/>
      <c r="W647" s="337"/>
      <c r="X647" s="337"/>
      <c r="Y647" s="337"/>
      <c r="Z647" s="337"/>
    </row>
    <row r="648">
      <c r="A648" s="337"/>
      <c r="B648" s="337"/>
      <c r="C648" s="337"/>
      <c r="D648" s="337"/>
      <c r="E648" s="337"/>
      <c r="F648" s="337"/>
      <c r="G648" s="337"/>
      <c r="H648" s="337"/>
      <c r="I648" s="337"/>
      <c r="J648" s="337"/>
      <c r="K648" s="337"/>
      <c r="L648" s="337"/>
      <c r="M648" s="337"/>
      <c r="N648" s="337"/>
      <c r="O648" s="337"/>
      <c r="P648" s="337"/>
      <c r="Q648" s="337"/>
      <c r="R648" s="337"/>
      <c r="S648" s="337"/>
      <c r="T648" s="337"/>
      <c r="U648" s="337"/>
      <c r="V648" s="337"/>
      <c r="W648" s="337"/>
      <c r="X648" s="337"/>
      <c r="Y648" s="337"/>
      <c r="Z648" s="337"/>
    </row>
    <row r="649">
      <c r="A649" s="337"/>
      <c r="B649" s="337"/>
      <c r="C649" s="337"/>
      <c r="D649" s="337"/>
      <c r="E649" s="337"/>
      <c r="F649" s="337"/>
      <c r="G649" s="337"/>
      <c r="H649" s="337"/>
      <c r="I649" s="337"/>
      <c r="J649" s="337"/>
      <c r="K649" s="337"/>
      <c r="L649" s="337"/>
      <c r="M649" s="337"/>
      <c r="N649" s="337"/>
      <c r="O649" s="337"/>
      <c r="P649" s="337"/>
      <c r="Q649" s="337"/>
      <c r="R649" s="337"/>
      <c r="S649" s="337"/>
      <c r="T649" s="337"/>
      <c r="U649" s="337"/>
      <c r="V649" s="337"/>
      <c r="W649" s="337"/>
      <c r="X649" s="337"/>
      <c r="Y649" s="337"/>
      <c r="Z649" s="337"/>
    </row>
    <row r="650">
      <c r="A650" s="337"/>
      <c r="B650" s="337"/>
      <c r="C650" s="337"/>
      <c r="D650" s="337"/>
      <c r="E650" s="337"/>
      <c r="F650" s="337"/>
      <c r="G650" s="337"/>
      <c r="H650" s="337"/>
      <c r="I650" s="337"/>
      <c r="J650" s="337"/>
      <c r="K650" s="337"/>
      <c r="L650" s="337"/>
      <c r="M650" s="337"/>
      <c r="N650" s="337"/>
      <c r="O650" s="337"/>
      <c r="P650" s="337"/>
      <c r="Q650" s="337"/>
      <c r="R650" s="337"/>
      <c r="S650" s="337"/>
      <c r="T650" s="337"/>
      <c r="U650" s="337"/>
      <c r="V650" s="337"/>
      <c r="W650" s="337"/>
      <c r="X650" s="337"/>
      <c r="Y650" s="337"/>
      <c r="Z650" s="337"/>
    </row>
    <row r="651">
      <c r="A651" s="337"/>
      <c r="B651" s="337"/>
      <c r="C651" s="337"/>
      <c r="D651" s="337"/>
      <c r="E651" s="337"/>
      <c r="F651" s="337"/>
      <c r="G651" s="337"/>
      <c r="H651" s="337"/>
      <c r="I651" s="337"/>
      <c r="J651" s="337"/>
      <c r="K651" s="337"/>
      <c r="L651" s="337"/>
      <c r="M651" s="337"/>
      <c r="N651" s="337"/>
      <c r="O651" s="337"/>
      <c r="P651" s="337"/>
      <c r="Q651" s="337"/>
      <c r="R651" s="337"/>
      <c r="S651" s="337"/>
      <c r="T651" s="337"/>
      <c r="U651" s="337"/>
      <c r="V651" s="337"/>
      <c r="W651" s="337"/>
      <c r="X651" s="337"/>
      <c r="Y651" s="337"/>
      <c r="Z651" s="337"/>
    </row>
    <row r="652">
      <c r="A652" s="337"/>
      <c r="B652" s="337"/>
      <c r="C652" s="337"/>
      <c r="D652" s="337"/>
      <c r="E652" s="337"/>
      <c r="F652" s="337"/>
      <c r="G652" s="337"/>
      <c r="H652" s="337"/>
      <c r="I652" s="337"/>
      <c r="J652" s="337"/>
      <c r="K652" s="337"/>
      <c r="L652" s="337"/>
      <c r="M652" s="337"/>
      <c r="N652" s="337"/>
      <c r="O652" s="337"/>
      <c r="P652" s="337"/>
      <c r="Q652" s="337"/>
      <c r="R652" s="337"/>
      <c r="S652" s="337"/>
      <c r="T652" s="337"/>
      <c r="U652" s="337"/>
      <c r="V652" s="337"/>
      <c r="W652" s="337"/>
      <c r="X652" s="337"/>
      <c r="Y652" s="337"/>
      <c r="Z652" s="337"/>
    </row>
    <row r="653">
      <c r="A653" s="337"/>
      <c r="B653" s="337"/>
      <c r="C653" s="337"/>
      <c r="D653" s="337"/>
      <c r="E653" s="337"/>
      <c r="F653" s="337"/>
      <c r="G653" s="337"/>
      <c r="H653" s="337"/>
      <c r="I653" s="337"/>
      <c r="J653" s="337"/>
      <c r="K653" s="337"/>
      <c r="L653" s="337"/>
      <c r="M653" s="337"/>
      <c r="N653" s="337"/>
      <c r="O653" s="337"/>
      <c r="P653" s="337"/>
      <c r="Q653" s="337"/>
      <c r="R653" s="337"/>
      <c r="S653" s="337"/>
      <c r="T653" s="337"/>
      <c r="U653" s="337"/>
      <c r="V653" s="337"/>
      <c r="W653" s="337"/>
      <c r="X653" s="337"/>
      <c r="Y653" s="337"/>
      <c r="Z653" s="337"/>
    </row>
    <row r="654">
      <c r="A654" s="337"/>
      <c r="B654" s="337"/>
      <c r="C654" s="337"/>
      <c r="D654" s="337"/>
      <c r="E654" s="337"/>
      <c r="F654" s="337"/>
      <c r="G654" s="337"/>
      <c r="H654" s="337"/>
      <c r="I654" s="337"/>
      <c r="J654" s="337"/>
      <c r="K654" s="337"/>
      <c r="L654" s="337"/>
      <c r="M654" s="337"/>
      <c r="N654" s="337"/>
      <c r="O654" s="337"/>
      <c r="P654" s="337"/>
      <c r="Q654" s="337"/>
      <c r="R654" s="337"/>
      <c r="S654" s="337"/>
      <c r="T654" s="337"/>
      <c r="U654" s="337"/>
      <c r="V654" s="337"/>
      <c r="W654" s="337"/>
      <c r="X654" s="337"/>
      <c r="Y654" s="337"/>
      <c r="Z654" s="337"/>
    </row>
    <row r="655">
      <c r="A655" s="337"/>
      <c r="B655" s="337"/>
      <c r="C655" s="337"/>
      <c r="D655" s="337"/>
      <c r="E655" s="337"/>
      <c r="F655" s="337"/>
      <c r="G655" s="337"/>
      <c r="H655" s="337"/>
      <c r="I655" s="337"/>
      <c r="J655" s="337"/>
      <c r="K655" s="337"/>
      <c r="L655" s="337"/>
      <c r="M655" s="337"/>
      <c r="N655" s="337"/>
      <c r="O655" s="337"/>
      <c r="P655" s="337"/>
      <c r="Q655" s="337"/>
      <c r="R655" s="337"/>
      <c r="S655" s="337"/>
      <c r="T655" s="337"/>
      <c r="U655" s="337"/>
      <c r="V655" s="337"/>
      <c r="W655" s="337"/>
      <c r="X655" s="337"/>
      <c r="Y655" s="337"/>
      <c r="Z655" s="337"/>
    </row>
    <row r="656">
      <c r="A656" s="337"/>
      <c r="B656" s="337"/>
      <c r="C656" s="337"/>
      <c r="D656" s="337"/>
      <c r="E656" s="337"/>
      <c r="F656" s="337"/>
      <c r="G656" s="337"/>
      <c r="H656" s="337"/>
      <c r="I656" s="337"/>
      <c r="J656" s="337"/>
      <c r="K656" s="337"/>
      <c r="L656" s="337"/>
      <c r="M656" s="337"/>
      <c r="N656" s="337"/>
      <c r="O656" s="337"/>
      <c r="P656" s="337"/>
      <c r="Q656" s="337"/>
      <c r="R656" s="337"/>
      <c r="S656" s="337"/>
      <c r="T656" s="337"/>
      <c r="U656" s="337"/>
      <c r="V656" s="337"/>
      <c r="W656" s="337"/>
      <c r="X656" s="337"/>
      <c r="Y656" s="337"/>
      <c r="Z656" s="337"/>
    </row>
    <row r="657">
      <c r="A657" s="337"/>
      <c r="B657" s="337"/>
      <c r="C657" s="337"/>
      <c r="D657" s="337"/>
      <c r="E657" s="337"/>
      <c r="F657" s="337"/>
      <c r="G657" s="337"/>
      <c r="H657" s="337"/>
      <c r="I657" s="337"/>
      <c r="J657" s="337"/>
      <c r="K657" s="337"/>
      <c r="L657" s="337"/>
      <c r="M657" s="337"/>
      <c r="N657" s="337"/>
      <c r="O657" s="337"/>
      <c r="P657" s="337"/>
      <c r="Q657" s="337"/>
      <c r="R657" s="337"/>
      <c r="S657" s="337"/>
      <c r="T657" s="337"/>
      <c r="U657" s="337"/>
      <c r="V657" s="337"/>
      <c r="W657" s="337"/>
      <c r="X657" s="337"/>
      <c r="Y657" s="337"/>
      <c r="Z657" s="337"/>
    </row>
    <row r="658">
      <c r="A658" s="337"/>
      <c r="B658" s="337"/>
      <c r="C658" s="337"/>
      <c r="D658" s="337"/>
      <c r="E658" s="337"/>
      <c r="F658" s="337"/>
      <c r="G658" s="337"/>
      <c r="H658" s="337"/>
      <c r="I658" s="337"/>
      <c r="J658" s="337"/>
      <c r="K658" s="337"/>
      <c r="L658" s="337"/>
      <c r="M658" s="337"/>
      <c r="N658" s="337"/>
      <c r="O658" s="337"/>
      <c r="P658" s="337"/>
      <c r="Q658" s="337"/>
      <c r="R658" s="337"/>
      <c r="S658" s="337"/>
      <c r="T658" s="337"/>
      <c r="U658" s="337"/>
      <c r="V658" s="337"/>
      <c r="W658" s="337"/>
      <c r="X658" s="337"/>
      <c r="Y658" s="337"/>
      <c r="Z658" s="337"/>
    </row>
    <row r="659">
      <c r="A659" s="337"/>
      <c r="B659" s="337"/>
      <c r="C659" s="337"/>
      <c r="D659" s="337"/>
      <c r="E659" s="337"/>
      <c r="F659" s="337"/>
      <c r="G659" s="337"/>
      <c r="H659" s="337"/>
      <c r="I659" s="337"/>
      <c r="J659" s="337"/>
      <c r="K659" s="337"/>
      <c r="L659" s="337"/>
      <c r="M659" s="337"/>
      <c r="N659" s="337"/>
      <c r="O659" s="337"/>
      <c r="P659" s="337"/>
      <c r="Q659" s="337"/>
      <c r="R659" s="337"/>
      <c r="S659" s="337"/>
      <c r="T659" s="337"/>
      <c r="U659" s="337"/>
      <c r="V659" s="337"/>
      <c r="W659" s="337"/>
      <c r="X659" s="337"/>
      <c r="Y659" s="337"/>
      <c r="Z659" s="337"/>
    </row>
    <row r="660">
      <c r="A660" s="337"/>
      <c r="B660" s="337"/>
      <c r="C660" s="337"/>
      <c r="D660" s="337"/>
      <c r="E660" s="337"/>
      <c r="F660" s="337"/>
      <c r="G660" s="337"/>
      <c r="H660" s="337"/>
      <c r="I660" s="337"/>
      <c r="J660" s="337"/>
      <c r="K660" s="337"/>
      <c r="L660" s="337"/>
      <c r="M660" s="337"/>
      <c r="N660" s="337"/>
      <c r="O660" s="337"/>
      <c r="P660" s="337"/>
      <c r="Q660" s="337"/>
      <c r="R660" s="337"/>
      <c r="S660" s="337"/>
      <c r="T660" s="337"/>
      <c r="U660" s="337"/>
      <c r="V660" s="337"/>
      <c r="W660" s="337"/>
      <c r="X660" s="337"/>
      <c r="Y660" s="337"/>
      <c r="Z660" s="337"/>
    </row>
    <row r="661">
      <c r="A661" s="337"/>
      <c r="B661" s="337"/>
      <c r="C661" s="337"/>
      <c r="D661" s="337"/>
      <c r="E661" s="337"/>
      <c r="F661" s="337"/>
      <c r="G661" s="337"/>
      <c r="H661" s="337"/>
      <c r="I661" s="337"/>
      <c r="J661" s="337"/>
      <c r="K661" s="337"/>
      <c r="L661" s="337"/>
      <c r="M661" s="337"/>
      <c r="N661" s="337"/>
      <c r="O661" s="337"/>
      <c r="P661" s="337"/>
      <c r="Q661" s="337"/>
      <c r="R661" s="337"/>
      <c r="S661" s="337"/>
      <c r="T661" s="337"/>
      <c r="U661" s="337"/>
      <c r="V661" s="337"/>
      <c r="W661" s="337"/>
      <c r="X661" s="337"/>
      <c r="Y661" s="337"/>
      <c r="Z661" s="337"/>
    </row>
    <row r="662">
      <c r="A662" s="337"/>
      <c r="B662" s="337"/>
      <c r="C662" s="337"/>
      <c r="D662" s="337"/>
      <c r="E662" s="337"/>
      <c r="F662" s="337"/>
      <c r="G662" s="337"/>
      <c r="H662" s="337"/>
      <c r="I662" s="337"/>
      <c r="J662" s="337"/>
      <c r="K662" s="337"/>
      <c r="L662" s="337"/>
      <c r="M662" s="337"/>
      <c r="N662" s="337"/>
      <c r="O662" s="337"/>
      <c r="P662" s="337"/>
      <c r="Q662" s="337"/>
      <c r="R662" s="337"/>
      <c r="S662" s="337"/>
      <c r="T662" s="337"/>
      <c r="U662" s="337"/>
      <c r="V662" s="337"/>
      <c r="W662" s="337"/>
      <c r="X662" s="337"/>
      <c r="Y662" s="337"/>
      <c r="Z662" s="337"/>
    </row>
    <row r="663">
      <c r="A663" s="337"/>
      <c r="B663" s="337"/>
      <c r="C663" s="337"/>
      <c r="D663" s="337"/>
      <c r="E663" s="337"/>
      <c r="F663" s="337"/>
      <c r="G663" s="337"/>
      <c r="H663" s="337"/>
      <c r="I663" s="337"/>
      <c r="J663" s="337"/>
      <c r="K663" s="337"/>
      <c r="L663" s="337"/>
      <c r="M663" s="337"/>
      <c r="N663" s="337"/>
      <c r="O663" s="337"/>
      <c r="P663" s="337"/>
      <c r="Q663" s="337"/>
      <c r="R663" s="337"/>
      <c r="S663" s="337"/>
      <c r="T663" s="337"/>
      <c r="U663" s="337"/>
      <c r="V663" s="337"/>
      <c r="W663" s="337"/>
      <c r="X663" s="337"/>
      <c r="Y663" s="337"/>
      <c r="Z663" s="337"/>
    </row>
    <row r="664">
      <c r="A664" s="337"/>
      <c r="B664" s="337"/>
      <c r="C664" s="337"/>
      <c r="D664" s="337"/>
      <c r="E664" s="337"/>
      <c r="F664" s="337"/>
      <c r="G664" s="337"/>
      <c r="H664" s="337"/>
      <c r="I664" s="337"/>
      <c r="J664" s="337"/>
      <c r="K664" s="337"/>
      <c r="L664" s="337"/>
      <c r="M664" s="337"/>
      <c r="N664" s="337"/>
      <c r="O664" s="337"/>
      <c r="P664" s="337"/>
      <c r="Q664" s="337"/>
      <c r="R664" s="337"/>
      <c r="S664" s="337"/>
      <c r="T664" s="337"/>
      <c r="U664" s="337"/>
      <c r="V664" s="337"/>
      <c r="W664" s="337"/>
      <c r="X664" s="337"/>
      <c r="Y664" s="337"/>
      <c r="Z664" s="337"/>
    </row>
    <row r="665">
      <c r="A665" s="337"/>
      <c r="B665" s="337"/>
      <c r="C665" s="337"/>
      <c r="D665" s="337"/>
      <c r="E665" s="337"/>
      <c r="F665" s="337"/>
      <c r="G665" s="337"/>
      <c r="H665" s="337"/>
      <c r="I665" s="337"/>
      <c r="J665" s="337"/>
      <c r="K665" s="337"/>
      <c r="L665" s="337"/>
      <c r="M665" s="337"/>
      <c r="N665" s="337"/>
      <c r="O665" s="337"/>
      <c r="P665" s="337"/>
      <c r="Q665" s="337"/>
      <c r="R665" s="337"/>
      <c r="S665" s="337"/>
      <c r="T665" s="337"/>
      <c r="U665" s="337"/>
      <c r="V665" s="337"/>
      <c r="W665" s="337"/>
      <c r="X665" s="337"/>
      <c r="Y665" s="337"/>
      <c r="Z665" s="337"/>
    </row>
    <row r="666">
      <c r="A666" s="337"/>
      <c r="B666" s="337"/>
      <c r="C666" s="337"/>
      <c r="D666" s="337"/>
      <c r="E666" s="337"/>
      <c r="F666" s="337"/>
      <c r="G666" s="337"/>
      <c r="H666" s="337"/>
      <c r="I666" s="337"/>
      <c r="J666" s="337"/>
      <c r="K666" s="337"/>
      <c r="L666" s="337"/>
      <c r="M666" s="337"/>
      <c r="N666" s="337"/>
      <c r="O666" s="337"/>
      <c r="P666" s="337"/>
      <c r="Q666" s="337"/>
      <c r="R666" s="337"/>
      <c r="S666" s="337"/>
      <c r="T666" s="337"/>
      <c r="U666" s="337"/>
      <c r="V666" s="337"/>
      <c r="W666" s="337"/>
      <c r="X666" s="337"/>
      <c r="Y666" s="337"/>
      <c r="Z666" s="337"/>
    </row>
    <row r="667">
      <c r="A667" s="337"/>
      <c r="B667" s="337"/>
      <c r="C667" s="337"/>
      <c r="D667" s="337"/>
      <c r="E667" s="337"/>
      <c r="F667" s="337"/>
      <c r="G667" s="337"/>
      <c r="H667" s="337"/>
      <c r="I667" s="337"/>
      <c r="J667" s="337"/>
      <c r="K667" s="337"/>
      <c r="L667" s="337"/>
      <c r="M667" s="337"/>
      <c r="N667" s="337"/>
      <c r="O667" s="337"/>
      <c r="P667" s="337"/>
      <c r="Q667" s="337"/>
      <c r="R667" s="337"/>
      <c r="S667" s="337"/>
      <c r="T667" s="337"/>
      <c r="U667" s="337"/>
      <c r="V667" s="337"/>
      <c r="W667" s="337"/>
      <c r="X667" s="337"/>
      <c r="Y667" s="337"/>
      <c r="Z667" s="337"/>
    </row>
    <row r="668">
      <c r="A668" s="337"/>
      <c r="B668" s="337"/>
      <c r="C668" s="337"/>
      <c r="D668" s="337"/>
      <c r="E668" s="337"/>
      <c r="F668" s="337"/>
      <c r="G668" s="337"/>
      <c r="H668" s="337"/>
      <c r="I668" s="337"/>
      <c r="J668" s="337"/>
      <c r="K668" s="337"/>
      <c r="L668" s="337"/>
      <c r="M668" s="337"/>
      <c r="N668" s="337"/>
      <c r="O668" s="337"/>
      <c r="P668" s="337"/>
      <c r="Q668" s="337"/>
      <c r="R668" s="337"/>
      <c r="S668" s="337"/>
      <c r="T668" s="337"/>
      <c r="U668" s="337"/>
      <c r="V668" s="337"/>
      <c r="W668" s="337"/>
      <c r="X668" s="337"/>
      <c r="Y668" s="337"/>
      <c r="Z668" s="337"/>
    </row>
    <row r="669">
      <c r="A669" s="337"/>
      <c r="B669" s="337"/>
      <c r="C669" s="337"/>
      <c r="D669" s="337"/>
      <c r="E669" s="337"/>
      <c r="F669" s="337"/>
      <c r="G669" s="337"/>
      <c r="H669" s="337"/>
      <c r="I669" s="337"/>
      <c r="J669" s="337"/>
      <c r="K669" s="337"/>
      <c r="L669" s="337"/>
      <c r="M669" s="337"/>
      <c r="N669" s="337"/>
      <c r="O669" s="337"/>
      <c r="P669" s="337"/>
      <c r="Q669" s="337"/>
      <c r="R669" s="337"/>
      <c r="S669" s="337"/>
      <c r="T669" s="337"/>
      <c r="U669" s="337"/>
      <c r="V669" s="337"/>
      <c r="W669" s="337"/>
      <c r="X669" s="337"/>
      <c r="Y669" s="337"/>
      <c r="Z669" s="337"/>
    </row>
    <row r="670">
      <c r="A670" s="337"/>
      <c r="B670" s="337"/>
      <c r="C670" s="337"/>
      <c r="D670" s="337"/>
      <c r="E670" s="337"/>
      <c r="F670" s="337"/>
      <c r="G670" s="337"/>
      <c r="H670" s="337"/>
      <c r="I670" s="337"/>
      <c r="J670" s="337"/>
      <c r="K670" s="337"/>
      <c r="L670" s="337"/>
      <c r="M670" s="337"/>
      <c r="N670" s="337"/>
      <c r="O670" s="337"/>
      <c r="P670" s="337"/>
      <c r="Q670" s="337"/>
      <c r="R670" s="337"/>
      <c r="S670" s="337"/>
      <c r="T670" s="337"/>
      <c r="U670" s="337"/>
      <c r="V670" s="337"/>
      <c r="W670" s="337"/>
      <c r="X670" s="337"/>
      <c r="Y670" s="337"/>
      <c r="Z670" s="337"/>
    </row>
    <row r="671">
      <c r="A671" s="337"/>
      <c r="B671" s="337"/>
      <c r="C671" s="337"/>
      <c r="D671" s="337"/>
      <c r="E671" s="337"/>
      <c r="F671" s="337"/>
      <c r="G671" s="337"/>
      <c r="H671" s="337"/>
      <c r="I671" s="337"/>
      <c r="J671" s="337"/>
      <c r="K671" s="337"/>
      <c r="L671" s="337"/>
      <c r="M671" s="337"/>
      <c r="N671" s="337"/>
      <c r="O671" s="337"/>
      <c r="P671" s="337"/>
      <c r="Q671" s="337"/>
      <c r="R671" s="337"/>
      <c r="S671" s="337"/>
      <c r="T671" s="337"/>
      <c r="U671" s="337"/>
      <c r="V671" s="337"/>
      <c r="W671" s="337"/>
      <c r="X671" s="337"/>
      <c r="Y671" s="337"/>
      <c r="Z671" s="337"/>
    </row>
    <row r="672">
      <c r="A672" s="337"/>
      <c r="B672" s="337"/>
      <c r="C672" s="337"/>
      <c r="D672" s="337"/>
      <c r="E672" s="337"/>
      <c r="F672" s="337"/>
      <c r="G672" s="337"/>
      <c r="H672" s="337"/>
      <c r="I672" s="337"/>
      <c r="J672" s="337"/>
      <c r="K672" s="337"/>
      <c r="L672" s="337"/>
      <c r="M672" s="337"/>
      <c r="N672" s="337"/>
      <c r="O672" s="337"/>
      <c r="P672" s="337"/>
      <c r="Q672" s="337"/>
      <c r="R672" s="337"/>
      <c r="S672" s="337"/>
      <c r="T672" s="337"/>
      <c r="U672" s="337"/>
      <c r="V672" s="337"/>
      <c r="W672" s="337"/>
      <c r="X672" s="337"/>
      <c r="Y672" s="337"/>
      <c r="Z672" s="337"/>
    </row>
    <row r="673">
      <c r="A673" s="337"/>
      <c r="B673" s="337"/>
      <c r="C673" s="337"/>
      <c r="D673" s="337"/>
      <c r="E673" s="337"/>
      <c r="F673" s="337"/>
      <c r="G673" s="337"/>
      <c r="H673" s="337"/>
      <c r="I673" s="337"/>
      <c r="J673" s="337"/>
      <c r="K673" s="337"/>
      <c r="L673" s="337"/>
      <c r="M673" s="337"/>
      <c r="N673" s="337"/>
      <c r="O673" s="337"/>
      <c r="P673" s="337"/>
      <c r="Q673" s="337"/>
      <c r="R673" s="337"/>
      <c r="S673" s="337"/>
      <c r="T673" s="337"/>
      <c r="U673" s="337"/>
      <c r="V673" s="337"/>
      <c r="W673" s="337"/>
      <c r="X673" s="337"/>
      <c r="Y673" s="337"/>
      <c r="Z673" s="337"/>
    </row>
    <row r="674">
      <c r="A674" s="337"/>
      <c r="B674" s="337"/>
      <c r="C674" s="337"/>
      <c r="D674" s="337"/>
      <c r="E674" s="337"/>
      <c r="F674" s="337"/>
      <c r="G674" s="337"/>
      <c r="H674" s="337"/>
      <c r="I674" s="337"/>
      <c r="J674" s="337"/>
      <c r="K674" s="337"/>
      <c r="L674" s="337"/>
      <c r="M674" s="337"/>
      <c r="N674" s="337"/>
      <c r="O674" s="337"/>
      <c r="P674" s="337"/>
      <c r="Q674" s="337"/>
      <c r="R674" s="337"/>
      <c r="S674" s="337"/>
      <c r="T674" s="337"/>
      <c r="U674" s="337"/>
      <c r="V674" s="337"/>
      <c r="W674" s="337"/>
      <c r="X674" s="337"/>
      <c r="Y674" s="337"/>
      <c r="Z674" s="337"/>
    </row>
    <row r="675">
      <c r="A675" s="337"/>
      <c r="B675" s="337"/>
      <c r="C675" s="337"/>
      <c r="D675" s="337"/>
      <c r="E675" s="337"/>
      <c r="F675" s="337"/>
      <c r="G675" s="337"/>
      <c r="H675" s="337"/>
      <c r="I675" s="337"/>
      <c r="J675" s="337"/>
      <c r="K675" s="337"/>
      <c r="L675" s="337"/>
      <c r="M675" s="337"/>
      <c r="N675" s="337"/>
      <c r="O675" s="337"/>
      <c r="P675" s="337"/>
      <c r="Q675" s="337"/>
      <c r="R675" s="337"/>
      <c r="S675" s="337"/>
      <c r="T675" s="337"/>
      <c r="U675" s="337"/>
      <c r="V675" s="337"/>
      <c r="W675" s="337"/>
      <c r="X675" s="337"/>
      <c r="Y675" s="337"/>
      <c r="Z675" s="337"/>
    </row>
    <row r="676">
      <c r="A676" s="337"/>
      <c r="B676" s="337"/>
      <c r="C676" s="337"/>
      <c r="D676" s="337"/>
      <c r="E676" s="337"/>
      <c r="F676" s="337"/>
      <c r="G676" s="337"/>
      <c r="H676" s="337"/>
      <c r="I676" s="337"/>
      <c r="J676" s="337"/>
      <c r="K676" s="337"/>
      <c r="L676" s="337"/>
      <c r="M676" s="337"/>
      <c r="N676" s="337"/>
      <c r="O676" s="337"/>
      <c r="P676" s="337"/>
      <c r="Q676" s="337"/>
      <c r="R676" s="337"/>
      <c r="S676" s="337"/>
      <c r="T676" s="337"/>
      <c r="U676" s="337"/>
      <c r="V676" s="337"/>
      <c r="W676" s="337"/>
      <c r="X676" s="337"/>
      <c r="Y676" s="337"/>
      <c r="Z676" s="337"/>
    </row>
    <row r="677">
      <c r="A677" s="337"/>
      <c r="B677" s="337"/>
      <c r="C677" s="337"/>
      <c r="D677" s="337"/>
      <c r="E677" s="337"/>
      <c r="F677" s="337"/>
      <c r="G677" s="337"/>
      <c r="H677" s="337"/>
      <c r="I677" s="337"/>
      <c r="J677" s="337"/>
      <c r="K677" s="337"/>
      <c r="L677" s="337"/>
      <c r="M677" s="337"/>
      <c r="N677" s="337"/>
      <c r="O677" s="337"/>
      <c r="P677" s="337"/>
      <c r="Q677" s="337"/>
      <c r="R677" s="337"/>
      <c r="S677" s="337"/>
      <c r="T677" s="337"/>
      <c r="U677" s="337"/>
      <c r="V677" s="337"/>
      <c r="W677" s="337"/>
      <c r="X677" s="337"/>
      <c r="Y677" s="337"/>
      <c r="Z677" s="337"/>
    </row>
    <row r="678">
      <c r="A678" s="337"/>
      <c r="B678" s="337"/>
      <c r="C678" s="337"/>
      <c r="D678" s="337"/>
      <c r="E678" s="337"/>
      <c r="F678" s="337"/>
      <c r="G678" s="337"/>
      <c r="H678" s="337"/>
      <c r="I678" s="337"/>
      <c r="J678" s="337"/>
      <c r="K678" s="337"/>
      <c r="L678" s="337"/>
      <c r="M678" s="337"/>
      <c r="N678" s="337"/>
      <c r="O678" s="337"/>
      <c r="P678" s="337"/>
      <c r="Q678" s="337"/>
      <c r="R678" s="337"/>
      <c r="S678" s="337"/>
      <c r="T678" s="337"/>
      <c r="U678" s="337"/>
      <c r="V678" s="337"/>
      <c r="W678" s="337"/>
      <c r="X678" s="337"/>
      <c r="Y678" s="337"/>
      <c r="Z678" s="337"/>
    </row>
    <row r="679">
      <c r="A679" s="337"/>
      <c r="B679" s="337"/>
      <c r="C679" s="337"/>
      <c r="D679" s="337"/>
      <c r="E679" s="337"/>
      <c r="F679" s="337"/>
      <c r="G679" s="337"/>
      <c r="H679" s="337"/>
      <c r="I679" s="337"/>
      <c r="J679" s="337"/>
      <c r="K679" s="337"/>
      <c r="L679" s="337"/>
      <c r="M679" s="337"/>
      <c r="N679" s="337"/>
      <c r="O679" s="337"/>
      <c r="P679" s="337"/>
      <c r="Q679" s="337"/>
      <c r="R679" s="337"/>
      <c r="S679" s="337"/>
      <c r="T679" s="337"/>
      <c r="U679" s="337"/>
      <c r="V679" s="337"/>
      <c r="W679" s="337"/>
      <c r="X679" s="337"/>
      <c r="Y679" s="337"/>
      <c r="Z679" s="337"/>
    </row>
    <row r="680">
      <c r="A680" s="337"/>
      <c r="B680" s="337"/>
      <c r="C680" s="337"/>
      <c r="D680" s="337"/>
      <c r="E680" s="337"/>
      <c r="F680" s="337"/>
      <c r="G680" s="337"/>
      <c r="H680" s="337"/>
      <c r="I680" s="337"/>
      <c r="J680" s="337"/>
      <c r="K680" s="337"/>
      <c r="L680" s="337"/>
      <c r="M680" s="337"/>
      <c r="N680" s="337"/>
      <c r="O680" s="337"/>
      <c r="P680" s="337"/>
      <c r="Q680" s="337"/>
      <c r="R680" s="337"/>
      <c r="S680" s="337"/>
      <c r="T680" s="337"/>
      <c r="U680" s="337"/>
      <c r="V680" s="337"/>
      <c r="W680" s="337"/>
      <c r="X680" s="337"/>
      <c r="Y680" s="337"/>
      <c r="Z680" s="337"/>
    </row>
    <row r="681">
      <c r="A681" s="337"/>
      <c r="B681" s="337"/>
      <c r="C681" s="337"/>
      <c r="D681" s="337"/>
      <c r="E681" s="337"/>
      <c r="F681" s="337"/>
      <c r="G681" s="337"/>
      <c r="H681" s="337"/>
      <c r="I681" s="337"/>
      <c r="J681" s="337"/>
      <c r="K681" s="337"/>
      <c r="L681" s="337"/>
      <c r="M681" s="337"/>
      <c r="N681" s="337"/>
      <c r="O681" s="337"/>
      <c r="P681" s="337"/>
      <c r="Q681" s="337"/>
      <c r="R681" s="337"/>
      <c r="S681" s="337"/>
      <c r="T681" s="337"/>
      <c r="U681" s="337"/>
      <c r="V681" s="337"/>
      <c r="W681" s="337"/>
      <c r="X681" s="337"/>
      <c r="Y681" s="337"/>
      <c r="Z681" s="337"/>
    </row>
    <row r="682">
      <c r="A682" s="337"/>
      <c r="B682" s="337"/>
      <c r="C682" s="337"/>
      <c r="D682" s="337"/>
      <c r="E682" s="337"/>
      <c r="F682" s="337"/>
      <c r="G682" s="337"/>
      <c r="H682" s="337"/>
      <c r="I682" s="337"/>
      <c r="J682" s="337"/>
      <c r="K682" s="337"/>
      <c r="L682" s="337"/>
      <c r="M682" s="337"/>
      <c r="N682" s="337"/>
      <c r="O682" s="337"/>
      <c r="P682" s="337"/>
      <c r="Q682" s="337"/>
      <c r="R682" s="337"/>
      <c r="S682" s="337"/>
      <c r="T682" s="337"/>
      <c r="U682" s="337"/>
      <c r="V682" s="337"/>
      <c r="W682" s="337"/>
      <c r="X682" s="337"/>
      <c r="Y682" s="337"/>
      <c r="Z682" s="337"/>
    </row>
    <row r="683">
      <c r="A683" s="337"/>
      <c r="B683" s="337"/>
      <c r="C683" s="337"/>
      <c r="D683" s="337"/>
      <c r="E683" s="337"/>
      <c r="F683" s="337"/>
      <c r="G683" s="337"/>
      <c r="H683" s="337"/>
      <c r="I683" s="337"/>
      <c r="J683" s="337"/>
      <c r="K683" s="337"/>
      <c r="L683" s="337"/>
      <c r="M683" s="337"/>
      <c r="N683" s="337"/>
      <c r="O683" s="337"/>
      <c r="P683" s="337"/>
      <c r="Q683" s="337"/>
      <c r="R683" s="337"/>
      <c r="S683" s="337"/>
      <c r="T683" s="337"/>
      <c r="U683" s="337"/>
      <c r="V683" s="337"/>
      <c r="W683" s="337"/>
      <c r="X683" s="337"/>
      <c r="Y683" s="337"/>
      <c r="Z683" s="337"/>
    </row>
    <row r="684">
      <c r="A684" s="337"/>
      <c r="B684" s="337"/>
      <c r="C684" s="337"/>
      <c r="D684" s="337"/>
      <c r="E684" s="337"/>
      <c r="F684" s="337"/>
      <c r="G684" s="337"/>
      <c r="H684" s="337"/>
      <c r="I684" s="337"/>
      <c r="J684" s="337"/>
      <c r="K684" s="337"/>
      <c r="L684" s="337"/>
      <c r="M684" s="337"/>
      <c r="N684" s="337"/>
      <c r="O684" s="337"/>
      <c r="P684" s="337"/>
      <c r="Q684" s="337"/>
      <c r="R684" s="337"/>
      <c r="S684" s="337"/>
      <c r="T684" s="337"/>
      <c r="U684" s="337"/>
      <c r="V684" s="337"/>
      <c r="W684" s="337"/>
      <c r="X684" s="337"/>
      <c r="Y684" s="337"/>
      <c r="Z684" s="337"/>
    </row>
    <row r="685">
      <c r="A685" s="337"/>
      <c r="B685" s="337"/>
      <c r="C685" s="337"/>
      <c r="D685" s="337"/>
      <c r="E685" s="337"/>
      <c r="F685" s="337"/>
      <c r="G685" s="337"/>
      <c r="H685" s="337"/>
      <c r="I685" s="337"/>
      <c r="J685" s="337"/>
      <c r="K685" s="337"/>
      <c r="L685" s="337"/>
      <c r="M685" s="337"/>
      <c r="N685" s="337"/>
      <c r="O685" s="337"/>
      <c r="P685" s="337"/>
      <c r="Q685" s="337"/>
      <c r="R685" s="337"/>
      <c r="S685" s="337"/>
      <c r="T685" s="337"/>
      <c r="U685" s="337"/>
      <c r="V685" s="337"/>
      <c r="W685" s="337"/>
      <c r="X685" s="337"/>
      <c r="Y685" s="337"/>
      <c r="Z685" s="337"/>
    </row>
    <row r="686">
      <c r="A686" s="337"/>
      <c r="B686" s="337"/>
      <c r="C686" s="337"/>
      <c r="D686" s="337"/>
      <c r="E686" s="337"/>
      <c r="F686" s="337"/>
      <c r="G686" s="337"/>
      <c r="H686" s="337"/>
      <c r="I686" s="337"/>
      <c r="J686" s="337"/>
      <c r="K686" s="337"/>
      <c r="L686" s="337"/>
      <c r="M686" s="337"/>
      <c r="N686" s="337"/>
      <c r="O686" s="337"/>
      <c r="P686" s="337"/>
      <c r="Q686" s="337"/>
      <c r="R686" s="337"/>
      <c r="S686" s="337"/>
      <c r="T686" s="337"/>
      <c r="U686" s="337"/>
      <c r="V686" s="337"/>
      <c r="W686" s="337"/>
      <c r="X686" s="337"/>
      <c r="Y686" s="337"/>
      <c r="Z686" s="337"/>
    </row>
    <row r="687">
      <c r="A687" s="337"/>
      <c r="B687" s="337"/>
      <c r="C687" s="337"/>
      <c r="D687" s="337"/>
      <c r="E687" s="337"/>
      <c r="F687" s="337"/>
      <c r="G687" s="337"/>
      <c r="H687" s="337"/>
      <c r="I687" s="337"/>
      <c r="J687" s="337"/>
      <c r="K687" s="337"/>
      <c r="L687" s="337"/>
      <c r="M687" s="337"/>
      <c r="N687" s="337"/>
      <c r="O687" s="337"/>
      <c r="P687" s="337"/>
      <c r="Q687" s="337"/>
      <c r="R687" s="337"/>
      <c r="S687" s="337"/>
      <c r="T687" s="337"/>
      <c r="U687" s="337"/>
      <c r="V687" s="337"/>
      <c r="W687" s="337"/>
      <c r="X687" s="337"/>
      <c r="Y687" s="337"/>
      <c r="Z687" s="337"/>
    </row>
    <row r="688">
      <c r="A688" s="337"/>
      <c r="B688" s="337"/>
      <c r="C688" s="337"/>
      <c r="D688" s="337"/>
      <c r="E688" s="337"/>
      <c r="F688" s="337"/>
      <c r="G688" s="337"/>
      <c r="H688" s="337"/>
      <c r="I688" s="337"/>
      <c r="J688" s="337"/>
      <c r="K688" s="337"/>
      <c r="L688" s="337"/>
      <c r="M688" s="337"/>
      <c r="N688" s="337"/>
      <c r="O688" s="337"/>
      <c r="P688" s="337"/>
      <c r="Q688" s="337"/>
      <c r="R688" s="337"/>
      <c r="S688" s="337"/>
      <c r="T688" s="337"/>
      <c r="U688" s="337"/>
      <c r="V688" s="337"/>
      <c r="W688" s="337"/>
      <c r="X688" s="337"/>
      <c r="Y688" s="337"/>
      <c r="Z688" s="337"/>
    </row>
    <row r="689">
      <c r="A689" s="337"/>
      <c r="B689" s="337"/>
      <c r="C689" s="337"/>
      <c r="D689" s="337"/>
      <c r="E689" s="337"/>
      <c r="F689" s="337"/>
      <c r="G689" s="337"/>
      <c r="H689" s="337"/>
      <c r="I689" s="337"/>
      <c r="J689" s="337"/>
      <c r="K689" s="337"/>
      <c r="L689" s="337"/>
      <c r="M689" s="337"/>
      <c r="N689" s="337"/>
      <c r="O689" s="337"/>
      <c r="P689" s="337"/>
      <c r="Q689" s="337"/>
      <c r="R689" s="337"/>
      <c r="S689" s="337"/>
      <c r="T689" s="337"/>
      <c r="U689" s="337"/>
      <c r="V689" s="337"/>
      <c r="W689" s="337"/>
      <c r="X689" s="337"/>
      <c r="Y689" s="337"/>
      <c r="Z689" s="337"/>
    </row>
    <row r="690">
      <c r="A690" s="337"/>
      <c r="B690" s="337"/>
      <c r="C690" s="337"/>
      <c r="D690" s="337"/>
      <c r="E690" s="337"/>
      <c r="F690" s="337"/>
      <c r="G690" s="337"/>
      <c r="H690" s="337"/>
      <c r="I690" s="337"/>
      <c r="J690" s="337"/>
      <c r="K690" s="337"/>
      <c r="L690" s="337"/>
      <c r="M690" s="337"/>
      <c r="N690" s="337"/>
      <c r="O690" s="337"/>
      <c r="P690" s="337"/>
      <c r="Q690" s="337"/>
      <c r="R690" s="337"/>
      <c r="S690" s="337"/>
      <c r="T690" s="337"/>
      <c r="U690" s="337"/>
      <c r="V690" s="337"/>
      <c r="W690" s="337"/>
      <c r="X690" s="337"/>
      <c r="Y690" s="337"/>
      <c r="Z690" s="337"/>
    </row>
    <row r="691">
      <c r="A691" s="337"/>
      <c r="B691" s="337"/>
      <c r="C691" s="337"/>
      <c r="D691" s="337"/>
      <c r="E691" s="337"/>
      <c r="F691" s="337"/>
      <c r="G691" s="337"/>
      <c r="H691" s="337"/>
      <c r="I691" s="337"/>
      <c r="J691" s="337"/>
      <c r="K691" s="337"/>
      <c r="L691" s="337"/>
      <c r="M691" s="337"/>
      <c r="N691" s="337"/>
      <c r="O691" s="337"/>
      <c r="P691" s="337"/>
      <c r="Q691" s="337"/>
      <c r="R691" s="337"/>
      <c r="S691" s="337"/>
      <c r="T691" s="337"/>
      <c r="U691" s="337"/>
      <c r="V691" s="337"/>
      <c r="W691" s="337"/>
      <c r="X691" s="337"/>
      <c r="Y691" s="337"/>
      <c r="Z691" s="337"/>
    </row>
    <row r="692">
      <c r="A692" s="337"/>
      <c r="B692" s="337"/>
      <c r="C692" s="337"/>
      <c r="D692" s="337"/>
      <c r="E692" s="337"/>
      <c r="F692" s="337"/>
      <c r="G692" s="337"/>
      <c r="H692" s="337"/>
      <c r="I692" s="337"/>
      <c r="J692" s="337"/>
      <c r="K692" s="337"/>
      <c r="L692" s="337"/>
      <c r="M692" s="337"/>
      <c r="N692" s="337"/>
      <c r="O692" s="337"/>
      <c r="P692" s="337"/>
      <c r="Q692" s="337"/>
      <c r="R692" s="337"/>
      <c r="S692" s="337"/>
      <c r="T692" s="337"/>
      <c r="U692" s="337"/>
      <c r="V692" s="337"/>
      <c r="W692" s="337"/>
      <c r="X692" s="337"/>
      <c r="Y692" s="337"/>
      <c r="Z692" s="337"/>
    </row>
    <row r="693">
      <c r="A693" s="337"/>
      <c r="B693" s="337"/>
      <c r="C693" s="337"/>
      <c r="D693" s="337"/>
      <c r="E693" s="337"/>
      <c r="F693" s="337"/>
      <c r="G693" s="337"/>
      <c r="H693" s="337"/>
      <c r="I693" s="337"/>
      <c r="J693" s="337"/>
      <c r="K693" s="337"/>
      <c r="L693" s="337"/>
      <c r="M693" s="337"/>
      <c r="N693" s="337"/>
      <c r="O693" s="337"/>
      <c r="P693" s="337"/>
      <c r="Q693" s="337"/>
      <c r="R693" s="337"/>
      <c r="S693" s="337"/>
      <c r="T693" s="337"/>
      <c r="U693" s="337"/>
      <c r="V693" s="337"/>
      <c r="W693" s="337"/>
      <c r="X693" s="337"/>
      <c r="Y693" s="337"/>
      <c r="Z693" s="337"/>
    </row>
    <row r="694">
      <c r="A694" s="337"/>
      <c r="B694" s="337"/>
      <c r="C694" s="337"/>
      <c r="D694" s="337"/>
      <c r="E694" s="337"/>
      <c r="F694" s="337"/>
      <c r="G694" s="337"/>
      <c r="H694" s="337"/>
      <c r="I694" s="337"/>
      <c r="J694" s="337"/>
      <c r="K694" s="337"/>
      <c r="L694" s="337"/>
      <c r="M694" s="337"/>
      <c r="N694" s="337"/>
      <c r="O694" s="337"/>
      <c r="P694" s="337"/>
      <c r="Q694" s="337"/>
      <c r="R694" s="337"/>
      <c r="S694" s="337"/>
      <c r="T694" s="337"/>
      <c r="U694" s="337"/>
      <c r="V694" s="337"/>
      <c r="W694" s="337"/>
      <c r="X694" s="337"/>
      <c r="Y694" s="337"/>
      <c r="Z694" s="337"/>
    </row>
    <row r="695">
      <c r="A695" s="337"/>
      <c r="B695" s="337"/>
      <c r="C695" s="337"/>
      <c r="D695" s="337"/>
      <c r="E695" s="337"/>
      <c r="F695" s="337"/>
      <c r="G695" s="337"/>
      <c r="H695" s="337"/>
      <c r="I695" s="337"/>
      <c r="J695" s="337"/>
      <c r="K695" s="337"/>
      <c r="L695" s="337"/>
      <c r="M695" s="337"/>
      <c r="N695" s="337"/>
      <c r="O695" s="337"/>
      <c r="P695" s="337"/>
      <c r="Q695" s="337"/>
      <c r="R695" s="337"/>
      <c r="S695" s="337"/>
      <c r="T695" s="337"/>
      <c r="U695" s="337"/>
      <c r="V695" s="337"/>
      <c r="W695" s="337"/>
      <c r="X695" s="337"/>
      <c r="Y695" s="337"/>
      <c r="Z695" s="337"/>
    </row>
    <row r="696">
      <c r="A696" s="337"/>
      <c r="B696" s="337"/>
      <c r="C696" s="337"/>
      <c r="D696" s="337"/>
      <c r="E696" s="337"/>
      <c r="F696" s="337"/>
      <c r="G696" s="337"/>
      <c r="H696" s="337"/>
      <c r="I696" s="337"/>
      <c r="J696" s="337"/>
      <c r="K696" s="337"/>
      <c r="L696" s="337"/>
      <c r="M696" s="337"/>
      <c r="N696" s="337"/>
      <c r="O696" s="337"/>
      <c r="P696" s="337"/>
      <c r="Q696" s="337"/>
      <c r="R696" s="337"/>
      <c r="S696" s="337"/>
      <c r="T696" s="337"/>
      <c r="U696" s="337"/>
      <c r="V696" s="337"/>
      <c r="W696" s="337"/>
      <c r="X696" s="337"/>
      <c r="Y696" s="337"/>
      <c r="Z696" s="337"/>
    </row>
    <row r="697">
      <c r="A697" s="337"/>
      <c r="B697" s="337"/>
      <c r="C697" s="337"/>
      <c r="D697" s="337"/>
      <c r="E697" s="337"/>
      <c r="F697" s="337"/>
      <c r="G697" s="337"/>
      <c r="H697" s="337"/>
      <c r="I697" s="337"/>
      <c r="J697" s="337"/>
      <c r="K697" s="337"/>
      <c r="L697" s="337"/>
      <c r="M697" s="337"/>
      <c r="N697" s="337"/>
      <c r="O697" s="337"/>
      <c r="P697" s="337"/>
      <c r="Q697" s="337"/>
      <c r="R697" s="337"/>
      <c r="S697" s="337"/>
      <c r="T697" s="337"/>
      <c r="U697" s="337"/>
      <c r="V697" s="337"/>
      <c r="W697" s="337"/>
      <c r="X697" s="337"/>
      <c r="Y697" s="337"/>
      <c r="Z697" s="337"/>
    </row>
    <row r="698">
      <c r="A698" s="337"/>
      <c r="B698" s="337"/>
      <c r="C698" s="337"/>
      <c r="D698" s="337"/>
      <c r="E698" s="337"/>
      <c r="F698" s="337"/>
      <c r="G698" s="337"/>
      <c r="H698" s="337"/>
      <c r="I698" s="337"/>
      <c r="J698" s="337"/>
      <c r="K698" s="337"/>
      <c r="L698" s="337"/>
      <c r="M698" s="337"/>
      <c r="N698" s="337"/>
      <c r="O698" s="337"/>
      <c r="P698" s="337"/>
      <c r="Q698" s="337"/>
      <c r="R698" s="337"/>
      <c r="S698" s="337"/>
      <c r="T698" s="337"/>
      <c r="U698" s="337"/>
      <c r="V698" s="337"/>
      <c r="W698" s="337"/>
      <c r="X698" s="337"/>
      <c r="Y698" s="337"/>
      <c r="Z698" s="337"/>
    </row>
    <row r="699">
      <c r="A699" s="337"/>
      <c r="B699" s="337"/>
      <c r="C699" s="337"/>
      <c r="D699" s="337"/>
      <c r="E699" s="337"/>
      <c r="F699" s="337"/>
      <c r="G699" s="337"/>
      <c r="H699" s="337"/>
      <c r="I699" s="337"/>
      <c r="J699" s="337"/>
      <c r="K699" s="337"/>
      <c r="L699" s="337"/>
      <c r="M699" s="337"/>
      <c r="N699" s="337"/>
      <c r="O699" s="337"/>
      <c r="P699" s="337"/>
      <c r="Q699" s="337"/>
      <c r="R699" s="337"/>
      <c r="S699" s="337"/>
      <c r="T699" s="337"/>
      <c r="U699" s="337"/>
      <c r="V699" s="337"/>
      <c r="W699" s="337"/>
      <c r="X699" s="337"/>
      <c r="Y699" s="337"/>
      <c r="Z699" s="337"/>
    </row>
    <row r="700">
      <c r="A700" s="337"/>
      <c r="B700" s="337"/>
      <c r="C700" s="337"/>
      <c r="D700" s="337"/>
      <c r="E700" s="337"/>
      <c r="F700" s="337"/>
      <c r="G700" s="337"/>
      <c r="H700" s="337"/>
      <c r="I700" s="337"/>
      <c r="J700" s="337"/>
      <c r="K700" s="337"/>
      <c r="L700" s="337"/>
      <c r="M700" s="337"/>
      <c r="N700" s="337"/>
      <c r="O700" s="337"/>
      <c r="P700" s="337"/>
      <c r="Q700" s="337"/>
      <c r="R700" s="337"/>
      <c r="S700" s="337"/>
      <c r="T700" s="337"/>
      <c r="U700" s="337"/>
      <c r="V700" s="337"/>
      <c r="W700" s="337"/>
      <c r="X700" s="337"/>
      <c r="Y700" s="337"/>
      <c r="Z700" s="337"/>
    </row>
    <row r="701">
      <c r="A701" s="337"/>
      <c r="B701" s="337"/>
      <c r="C701" s="337"/>
      <c r="D701" s="337"/>
      <c r="E701" s="337"/>
      <c r="F701" s="337"/>
      <c r="G701" s="337"/>
      <c r="H701" s="337"/>
      <c r="I701" s="337"/>
      <c r="J701" s="337"/>
      <c r="K701" s="337"/>
      <c r="L701" s="337"/>
      <c r="M701" s="337"/>
      <c r="N701" s="337"/>
      <c r="O701" s="337"/>
      <c r="P701" s="337"/>
      <c r="Q701" s="337"/>
      <c r="R701" s="337"/>
      <c r="S701" s="337"/>
      <c r="T701" s="337"/>
      <c r="U701" s="337"/>
      <c r="V701" s="337"/>
      <c r="W701" s="337"/>
      <c r="X701" s="337"/>
      <c r="Y701" s="337"/>
      <c r="Z701" s="337"/>
    </row>
    <row r="702">
      <c r="A702" s="337"/>
      <c r="B702" s="337"/>
      <c r="C702" s="337"/>
      <c r="D702" s="337"/>
      <c r="E702" s="337"/>
      <c r="F702" s="337"/>
      <c r="G702" s="337"/>
      <c r="H702" s="337"/>
      <c r="I702" s="337"/>
      <c r="J702" s="337"/>
      <c r="K702" s="337"/>
      <c r="L702" s="337"/>
      <c r="M702" s="337"/>
      <c r="N702" s="337"/>
      <c r="O702" s="337"/>
      <c r="P702" s="337"/>
      <c r="Q702" s="337"/>
      <c r="R702" s="337"/>
      <c r="S702" s="337"/>
      <c r="T702" s="337"/>
      <c r="U702" s="337"/>
      <c r="V702" s="337"/>
      <c r="W702" s="337"/>
      <c r="X702" s="337"/>
      <c r="Y702" s="337"/>
      <c r="Z702" s="337"/>
    </row>
    <row r="703">
      <c r="A703" s="337"/>
      <c r="B703" s="337"/>
      <c r="C703" s="337"/>
      <c r="D703" s="337"/>
      <c r="E703" s="337"/>
      <c r="F703" s="337"/>
      <c r="G703" s="337"/>
      <c r="H703" s="337"/>
      <c r="I703" s="337"/>
      <c r="J703" s="337"/>
      <c r="K703" s="337"/>
      <c r="L703" s="337"/>
      <c r="M703" s="337"/>
      <c r="N703" s="337"/>
      <c r="O703" s="337"/>
      <c r="P703" s="337"/>
      <c r="Q703" s="337"/>
      <c r="R703" s="337"/>
      <c r="S703" s="337"/>
      <c r="T703" s="337"/>
      <c r="U703" s="337"/>
      <c r="V703" s="337"/>
      <c r="W703" s="337"/>
      <c r="X703" s="337"/>
      <c r="Y703" s="337"/>
      <c r="Z703" s="337"/>
    </row>
    <row r="704">
      <c r="A704" s="337"/>
      <c r="B704" s="337"/>
      <c r="C704" s="337"/>
      <c r="D704" s="337"/>
      <c r="E704" s="337"/>
      <c r="F704" s="337"/>
      <c r="G704" s="337"/>
      <c r="H704" s="337"/>
      <c r="I704" s="337"/>
      <c r="J704" s="337"/>
      <c r="K704" s="337"/>
      <c r="L704" s="337"/>
      <c r="M704" s="337"/>
      <c r="N704" s="337"/>
      <c r="O704" s="337"/>
      <c r="P704" s="337"/>
      <c r="Q704" s="337"/>
      <c r="R704" s="337"/>
      <c r="S704" s="337"/>
      <c r="T704" s="337"/>
      <c r="U704" s="337"/>
      <c r="V704" s="337"/>
      <c r="W704" s="337"/>
      <c r="X704" s="337"/>
      <c r="Y704" s="337"/>
      <c r="Z704" s="337"/>
    </row>
    <row r="705">
      <c r="A705" s="337"/>
      <c r="B705" s="337"/>
      <c r="C705" s="337"/>
      <c r="D705" s="337"/>
      <c r="E705" s="337"/>
      <c r="F705" s="337"/>
      <c r="G705" s="337"/>
      <c r="H705" s="337"/>
      <c r="I705" s="337"/>
      <c r="J705" s="337"/>
      <c r="K705" s="337"/>
      <c r="L705" s="337"/>
      <c r="M705" s="337"/>
      <c r="N705" s="337"/>
      <c r="O705" s="337"/>
      <c r="P705" s="337"/>
      <c r="Q705" s="337"/>
      <c r="R705" s="337"/>
      <c r="S705" s="337"/>
      <c r="T705" s="337"/>
      <c r="U705" s="337"/>
      <c r="V705" s="337"/>
      <c r="W705" s="337"/>
      <c r="X705" s="337"/>
      <c r="Y705" s="337"/>
      <c r="Z705" s="337"/>
    </row>
    <row r="706">
      <c r="A706" s="337"/>
      <c r="B706" s="337"/>
      <c r="C706" s="337"/>
      <c r="D706" s="337"/>
      <c r="E706" s="337"/>
      <c r="F706" s="337"/>
      <c r="G706" s="337"/>
      <c r="H706" s="337"/>
      <c r="I706" s="337"/>
      <c r="J706" s="337"/>
      <c r="K706" s="337"/>
      <c r="L706" s="337"/>
      <c r="M706" s="337"/>
      <c r="N706" s="337"/>
      <c r="O706" s="337"/>
      <c r="P706" s="337"/>
      <c r="Q706" s="337"/>
      <c r="R706" s="337"/>
      <c r="S706" s="337"/>
      <c r="T706" s="337"/>
      <c r="U706" s="337"/>
      <c r="V706" s="337"/>
      <c r="W706" s="337"/>
      <c r="X706" s="337"/>
      <c r="Y706" s="337"/>
      <c r="Z706" s="337"/>
    </row>
    <row r="707">
      <c r="A707" s="337"/>
      <c r="B707" s="337"/>
      <c r="C707" s="337"/>
      <c r="D707" s="337"/>
      <c r="E707" s="337"/>
      <c r="F707" s="337"/>
      <c r="G707" s="337"/>
      <c r="H707" s="337"/>
      <c r="I707" s="337"/>
      <c r="J707" s="337"/>
      <c r="K707" s="337"/>
      <c r="L707" s="337"/>
      <c r="M707" s="337"/>
      <c r="N707" s="337"/>
      <c r="O707" s="337"/>
      <c r="P707" s="337"/>
      <c r="Q707" s="337"/>
      <c r="R707" s="337"/>
      <c r="S707" s="337"/>
      <c r="T707" s="337"/>
      <c r="U707" s="337"/>
      <c r="V707" s="337"/>
      <c r="W707" s="337"/>
      <c r="X707" s="337"/>
      <c r="Y707" s="337"/>
      <c r="Z707" s="337"/>
    </row>
    <row r="708">
      <c r="A708" s="337"/>
      <c r="B708" s="337"/>
      <c r="C708" s="337"/>
      <c r="D708" s="337"/>
      <c r="E708" s="337"/>
      <c r="F708" s="337"/>
      <c r="G708" s="337"/>
      <c r="H708" s="337"/>
      <c r="I708" s="337"/>
      <c r="J708" s="337"/>
      <c r="K708" s="337"/>
      <c r="L708" s="337"/>
      <c r="M708" s="337"/>
      <c r="N708" s="337"/>
      <c r="O708" s="337"/>
      <c r="P708" s="337"/>
      <c r="Q708" s="337"/>
      <c r="R708" s="337"/>
      <c r="S708" s="337"/>
      <c r="T708" s="337"/>
      <c r="U708" s="337"/>
      <c r="V708" s="337"/>
      <c r="W708" s="337"/>
      <c r="X708" s="337"/>
      <c r="Y708" s="337"/>
      <c r="Z708" s="337"/>
    </row>
    <row r="709">
      <c r="A709" s="337"/>
      <c r="B709" s="337"/>
      <c r="C709" s="337"/>
      <c r="D709" s="337"/>
      <c r="E709" s="337"/>
      <c r="F709" s="337"/>
      <c r="G709" s="337"/>
      <c r="H709" s="337"/>
      <c r="I709" s="337"/>
      <c r="J709" s="337"/>
      <c r="K709" s="337"/>
      <c r="L709" s="337"/>
      <c r="M709" s="337"/>
      <c r="N709" s="337"/>
      <c r="O709" s="337"/>
      <c r="P709" s="337"/>
      <c r="Q709" s="337"/>
      <c r="R709" s="337"/>
      <c r="S709" s="337"/>
      <c r="T709" s="337"/>
      <c r="U709" s="337"/>
      <c r="V709" s="337"/>
      <c r="W709" s="337"/>
      <c r="X709" s="337"/>
      <c r="Y709" s="337"/>
      <c r="Z709" s="337"/>
    </row>
    <row r="710">
      <c r="A710" s="337"/>
      <c r="B710" s="337"/>
      <c r="C710" s="337"/>
      <c r="D710" s="337"/>
      <c r="E710" s="337"/>
      <c r="F710" s="337"/>
      <c r="G710" s="337"/>
      <c r="H710" s="337"/>
      <c r="I710" s="337"/>
      <c r="J710" s="337"/>
      <c r="K710" s="337"/>
      <c r="L710" s="337"/>
      <c r="M710" s="337"/>
      <c r="N710" s="337"/>
      <c r="O710" s="337"/>
      <c r="P710" s="337"/>
      <c r="Q710" s="337"/>
      <c r="R710" s="337"/>
      <c r="S710" s="337"/>
      <c r="T710" s="337"/>
      <c r="U710" s="337"/>
      <c r="V710" s="337"/>
      <c r="W710" s="337"/>
      <c r="X710" s="337"/>
      <c r="Y710" s="337"/>
      <c r="Z710" s="337"/>
    </row>
    <row r="711">
      <c r="A711" s="337"/>
      <c r="B711" s="337"/>
      <c r="C711" s="337"/>
      <c r="D711" s="337"/>
      <c r="E711" s="337"/>
      <c r="F711" s="337"/>
      <c r="G711" s="337"/>
      <c r="H711" s="337"/>
      <c r="I711" s="337"/>
      <c r="J711" s="337"/>
      <c r="K711" s="337"/>
      <c r="L711" s="337"/>
      <c r="M711" s="337"/>
      <c r="N711" s="337"/>
      <c r="O711" s="337"/>
      <c r="P711" s="337"/>
      <c r="Q711" s="337"/>
      <c r="R711" s="337"/>
      <c r="S711" s="337"/>
      <c r="T711" s="337"/>
      <c r="U711" s="337"/>
      <c r="V711" s="337"/>
      <c r="W711" s="337"/>
      <c r="X711" s="337"/>
      <c r="Y711" s="337"/>
      <c r="Z711" s="337"/>
    </row>
    <row r="712">
      <c r="A712" s="337"/>
      <c r="B712" s="337"/>
      <c r="C712" s="337"/>
      <c r="D712" s="337"/>
      <c r="E712" s="337"/>
      <c r="F712" s="337"/>
      <c r="G712" s="337"/>
      <c r="H712" s="337"/>
      <c r="I712" s="337"/>
      <c r="J712" s="337"/>
      <c r="K712" s="337"/>
      <c r="L712" s="337"/>
      <c r="M712" s="337"/>
      <c r="N712" s="337"/>
      <c r="O712" s="337"/>
      <c r="P712" s="337"/>
      <c r="Q712" s="337"/>
      <c r="R712" s="337"/>
      <c r="S712" s="337"/>
      <c r="T712" s="337"/>
      <c r="U712" s="337"/>
      <c r="V712" s="337"/>
      <c r="W712" s="337"/>
      <c r="X712" s="337"/>
      <c r="Y712" s="337"/>
      <c r="Z712" s="337"/>
    </row>
    <row r="713">
      <c r="A713" s="337"/>
      <c r="B713" s="337"/>
      <c r="C713" s="337"/>
      <c r="D713" s="337"/>
      <c r="E713" s="337"/>
      <c r="F713" s="337"/>
      <c r="G713" s="337"/>
      <c r="H713" s="337"/>
      <c r="I713" s="337"/>
      <c r="J713" s="337"/>
      <c r="K713" s="337"/>
      <c r="L713" s="337"/>
      <c r="M713" s="337"/>
      <c r="N713" s="337"/>
      <c r="O713" s="337"/>
      <c r="P713" s="337"/>
      <c r="Q713" s="337"/>
      <c r="R713" s="337"/>
      <c r="S713" s="337"/>
      <c r="T713" s="337"/>
      <c r="U713" s="337"/>
      <c r="V713" s="337"/>
      <c r="W713" s="337"/>
      <c r="X713" s="337"/>
      <c r="Y713" s="337"/>
      <c r="Z713" s="337"/>
    </row>
    <row r="714">
      <c r="A714" s="337"/>
      <c r="B714" s="337"/>
      <c r="C714" s="337"/>
      <c r="D714" s="337"/>
      <c r="E714" s="337"/>
      <c r="F714" s="337"/>
      <c r="G714" s="337"/>
      <c r="H714" s="337"/>
      <c r="I714" s="337"/>
      <c r="J714" s="337"/>
      <c r="K714" s="337"/>
      <c r="L714" s="337"/>
      <c r="M714" s="337"/>
      <c r="N714" s="337"/>
      <c r="O714" s="337"/>
      <c r="P714" s="337"/>
      <c r="Q714" s="337"/>
      <c r="R714" s="337"/>
      <c r="S714" s="337"/>
      <c r="T714" s="337"/>
      <c r="U714" s="337"/>
      <c r="V714" s="337"/>
      <c r="W714" s="337"/>
      <c r="X714" s="337"/>
      <c r="Y714" s="337"/>
      <c r="Z714" s="337"/>
    </row>
    <row r="715">
      <c r="A715" s="337"/>
      <c r="B715" s="337"/>
      <c r="C715" s="337"/>
      <c r="D715" s="337"/>
      <c r="E715" s="337"/>
      <c r="F715" s="337"/>
      <c r="G715" s="337"/>
      <c r="H715" s="337"/>
      <c r="I715" s="337"/>
      <c r="J715" s="337"/>
      <c r="K715" s="337"/>
      <c r="L715" s="337"/>
      <c r="M715" s="337"/>
      <c r="N715" s="337"/>
      <c r="O715" s="337"/>
      <c r="P715" s="337"/>
      <c r="Q715" s="337"/>
      <c r="R715" s="337"/>
      <c r="S715" s="337"/>
      <c r="T715" s="337"/>
      <c r="U715" s="337"/>
      <c r="V715" s="337"/>
      <c r="W715" s="337"/>
      <c r="X715" s="337"/>
      <c r="Y715" s="337"/>
      <c r="Z715" s="337"/>
    </row>
    <row r="716">
      <c r="A716" s="337"/>
      <c r="B716" s="337"/>
      <c r="C716" s="337"/>
      <c r="D716" s="337"/>
      <c r="E716" s="337"/>
      <c r="F716" s="337"/>
      <c r="G716" s="337"/>
      <c r="H716" s="337"/>
      <c r="I716" s="337"/>
      <c r="J716" s="337"/>
      <c r="K716" s="337"/>
      <c r="L716" s="337"/>
      <c r="M716" s="337"/>
      <c r="N716" s="337"/>
      <c r="O716" s="337"/>
      <c r="P716" s="337"/>
      <c r="Q716" s="337"/>
      <c r="R716" s="337"/>
      <c r="S716" s="337"/>
      <c r="T716" s="337"/>
      <c r="U716" s="337"/>
      <c r="V716" s="337"/>
      <c r="W716" s="337"/>
      <c r="X716" s="337"/>
      <c r="Y716" s="337"/>
      <c r="Z716" s="337"/>
    </row>
    <row r="717">
      <c r="A717" s="337"/>
      <c r="B717" s="337"/>
      <c r="C717" s="337"/>
      <c r="D717" s="337"/>
      <c r="E717" s="337"/>
      <c r="F717" s="337"/>
      <c r="G717" s="337"/>
      <c r="H717" s="337"/>
      <c r="I717" s="337"/>
      <c r="J717" s="337"/>
      <c r="K717" s="337"/>
      <c r="L717" s="337"/>
      <c r="M717" s="337"/>
      <c r="N717" s="337"/>
      <c r="O717" s="337"/>
      <c r="P717" s="337"/>
      <c r="Q717" s="337"/>
      <c r="R717" s="337"/>
      <c r="S717" s="337"/>
      <c r="T717" s="337"/>
      <c r="U717" s="337"/>
      <c r="V717" s="337"/>
      <c r="W717" s="337"/>
      <c r="X717" s="337"/>
      <c r="Y717" s="337"/>
      <c r="Z717" s="337"/>
    </row>
    <row r="718">
      <c r="A718" s="337"/>
      <c r="B718" s="337"/>
      <c r="C718" s="337"/>
      <c r="D718" s="337"/>
      <c r="E718" s="337"/>
      <c r="F718" s="337"/>
      <c r="G718" s="337"/>
      <c r="H718" s="337"/>
      <c r="I718" s="337"/>
      <c r="J718" s="337"/>
      <c r="K718" s="337"/>
      <c r="L718" s="337"/>
      <c r="M718" s="337"/>
      <c r="N718" s="337"/>
      <c r="O718" s="337"/>
      <c r="P718" s="337"/>
      <c r="Q718" s="337"/>
      <c r="R718" s="337"/>
      <c r="S718" s="337"/>
      <c r="T718" s="337"/>
      <c r="U718" s="337"/>
      <c r="V718" s="337"/>
      <c r="W718" s="337"/>
      <c r="X718" s="337"/>
      <c r="Y718" s="337"/>
      <c r="Z718" s="337"/>
    </row>
    <row r="719">
      <c r="A719" s="337"/>
      <c r="B719" s="337"/>
      <c r="C719" s="337"/>
      <c r="D719" s="337"/>
      <c r="E719" s="337"/>
      <c r="F719" s="337"/>
      <c r="G719" s="337"/>
      <c r="H719" s="337"/>
      <c r="I719" s="337"/>
      <c r="J719" s="337"/>
      <c r="K719" s="337"/>
      <c r="L719" s="337"/>
      <c r="M719" s="337"/>
      <c r="N719" s="337"/>
      <c r="O719" s="337"/>
      <c r="P719" s="337"/>
      <c r="Q719" s="337"/>
      <c r="R719" s="337"/>
      <c r="S719" s="337"/>
      <c r="T719" s="337"/>
      <c r="U719" s="337"/>
      <c r="V719" s="337"/>
      <c r="W719" s="337"/>
      <c r="X719" s="337"/>
      <c r="Y719" s="337"/>
      <c r="Z719" s="337"/>
    </row>
    <row r="720">
      <c r="A720" s="337"/>
      <c r="B720" s="337"/>
      <c r="C720" s="337"/>
      <c r="D720" s="337"/>
      <c r="E720" s="337"/>
      <c r="F720" s="337"/>
      <c r="G720" s="337"/>
      <c r="H720" s="337"/>
      <c r="I720" s="337"/>
      <c r="J720" s="337"/>
      <c r="K720" s="337"/>
      <c r="L720" s="337"/>
      <c r="M720" s="337"/>
      <c r="N720" s="337"/>
      <c r="O720" s="337"/>
      <c r="P720" s="337"/>
      <c r="Q720" s="337"/>
      <c r="R720" s="337"/>
      <c r="S720" s="337"/>
      <c r="T720" s="337"/>
      <c r="U720" s="337"/>
      <c r="V720" s="337"/>
      <c r="W720" s="337"/>
      <c r="X720" s="337"/>
      <c r="Y720" s="337"/>
      <c r="Z720" s="337"/>
    </row>
    <row r="721">
      <c r="A721" s="337"/>
      <c r="B721" s="337"/>
      <c r="C721" s="337"/>
      <c r="D721" s="337"/>
      <c r="E721" s="337"/>
      <c r="F721" s="337"/>
      <c r="G721" s="337"/>
      <c r="H721" s="337"/>
      <c r="I721" s="337"/>
      <c r="J721" s="337"/>
      <c r="K721" s="337"/>
      <c r="L721" s="337"/>
      <c r="M721" s="337"/>
      <c r="N721" s="337"/>
      <c r="O721" s="337"/>
      <c r="P721" s="337"/>
      <c r="Q721" s="337"/>
      <c r="R721" s="337"/>
      <c r="S721" s="337"/>
      <c r="T721" s="337"/>
      <c r="U721" s="337"/>
      <c r="V721" s="337"/>
      <c r="W721" s="337"/>
      <c r="X721" s="337"/>
      <c r="Y721" s="337"/>
      <c r="Z721" s="337"/>
    </row>
    <row r="722">
      <c r="A722" s="337"/>
      <c r="B722" s="337"/>
      <c r="C722" s="337"/>
      <c r="D722" s="337"/>
      <c r="E722" s="337"/>
      <c r="F722" s="337"/>
      <c r="G722" s="337"/>
      <c r="H722" s="337"/>
      <c r="I722" s="337"/>
      <c r="J722" s="337"/>
      <c r="K722" s="337"/>
      <c r="L722" s="337"/>
      <c r="M722" s="337"/>
      <c r="N722" s="337"/>
      <c r="O722" s="337"/>
      <c r="P722" s="337"/>
      <c r="Q722" s="337"/>
      <c r="R722" s="337"/>
      <c r="S722" s="337"/>
      <c r="T722" s="337"/>
      <c r="U722" s="337"/>
      <c r="V722" s="337"/>
      <c r="W722" s="337"/>
      <c r="X722" s="337"/>
      <c r="Y722" s="337"/>
      <c r="Z722" s="337"/>
    </row>
    <row r="723">
      <c r="A723" s="337"/>
      <c r="B723" s="337"/>
      <c r="C723" s="337"/>
      <c r="D723" s="337"/>
      <c r="E723" s="337"/>
      <c r="F723" s="337"/>
      <c r="G723" s="337"/>
      <c r="H723" s="337"/>
      <c r="I723" s="337"/>
      <c r="J723" s="337"/>
      <c r="K723" s="337"/>
      <c r="L723" s="337"/>
      <c r="M723" s="337"/>
      <c r="N723" s="337"/>
      <c r="O723" s="337"/>
      <c r="P723" s="337"/>
      <c r="Q723" s="337"/>
      <c r="R723" s="337"/>
      <c r="S723" s="337"/>
      <c r="T723" s="337"/>
      <c r="U723" s="337"/>
      <c r="V723" s="337"/>
      <c r="W723" s="337"/>
      <c r="X723" s="337"/>
      <c r="Y723" s="337"/>
      <c r="Z723" s="337"/>
    </row>
    <row r="724">
      <c r="A724" s="337"/>
      <c r="B724" s="337"/>
      <c r="C724" s="337"/>
      <c r="D724" s="337"/>
      <c r="E724" s="337"/>
      <c r="F724" s="337"/>
      <c r="G724" s="337"/>
      <c r="H724" s="337"/>
      <c r="I724" s="337"/>
      <c r="J724" s="337"/>
      <c r="K724" s="337"/>
      <c r="L724" s="337"/>
      <c r="M724" s="337"/>
      <c r="N724" s="337"/>
      <c r="O724" s="337"/>
      <c r="P724" s="337"/>
      <c r="Q724" s="337"/>
      <c r="R724" s="337"/>
      <c r="S724" s="337"/>
      <c r="T724" s="337"/>
      <c r="U724" s="337"/>
      <c r="V724" s="337"/>
      <c r="W724" s="337"/>
      <c r="X724" s="337"/>
      <c r="Y724" s="337"/>
      <c r="Z724" s="337"/>
    </row>
    <row r="725">
      <c r="A725" s="337"/>
      <c r="B725" s="337"/>
      <c r="C725" s="337"/>
      <c r="D725" s="337"/>
      <c r="E725" s="337"/>
      <c r="F725" s="337"/>
      <c r="G725" s="337"/>
      <c r="H725" s="337"/>
      <c r="I725" s="337"/>
      <c r="J725" s="337"/>
      <c r="K725" s="337"/>
      <c r="L725" s="337"/>
      <c r="M725" s="337"/>
      <c r="N725" s="337"/>
      <c r="O725" s="337"/>
      <c r="P725" s="337"/>
      <c r="Q725" s="337"/>
      <c r="R725" s="337"/>
      <c r="S725" s="337"/>
      <c r="T725" s="337"/>
      <c r="U725" s="337"/>
      <c r="V725" s="337"/>
      <c r="W725" s="337"/>
      <c r="X725" s="337"/>
      <c r="Y725" s="337"/>
      <c r="Z725" s="337"/>
    </row>
    <row r="726">
      <c r="A726" s="337"/>
      <c r="B726" s="337"/>
      <c r="C726" s="337"/>
      <c r="D726" s="337"/>
      <c r="E726" s="337"/>
      <c r="F726" s="337"/>
      <c r="G726" s="337"/>
      <c r="H726" s="337"/>
      <c r="I726" s="337"/>
      <c r="J726" s="337"/>
      <c r="K726" s="337"/>
      <c r="L726" s="337"/>
      <c r="M726" s="337"/>
      <c r="N726" s="337"/>
      <c r="O726" s="337"/>
      <c r="P726" s="337"/>
      <c r="Q726" s="337"/>
      <c r="R726" s="337"/>
      <c r="S726" s="337"/>
      <c r="T726" s="337"/>
      <c r="U726" s="337"/>
      <c r="V726" s="337"/>
      <c r="W726" s="337"/>
      <c r="X726" s="337"/>
      <c r="Y726" s="337"/>
      <c r="Z726" s="337"/>
    </row>
    <row r="727">
      <c r="A727" s="337"/>
      <c r="B727" s="337"/>
      <c r="C727" s="337"/>
      <c r="D727" s="337"/>
      <c r="E727" s="337"/>
      <c r="F727" s="337"/>
      <c r="G727" s="337"/>
      <c r="H727" s="337"/>
      <c r="I727" s="337"/>
      <c r="J727" s="337"/>
      <c r="K727" s="337"/>
      <c r="L727" s="337"/>
      <c r="M727" s="337"/>
      <c r="N727" s="337"/>
      <c r="O727" s="337"/>
      <c r="P727" s="337"/>
      <c r="Q727" s="337"/>
      <c r="R727" s="337"/>
      <c r="S727" s="337"/>
      <c r="T727" s="337"/>
      <c r="U727" s="337"/>
      <c r="V727" s="337"/>
      <c r="W727" s="337"/>
      <c r="X727" s="337"/>
      <c r="Y727" s="337"/>
      <c r="Z727" s="337"/>
    </row>
    <row r="728">
      <c r="A728" s="337"/>
      <c r="B728" s="337"/>
      <c r="C728" s="337"/>
      <c r="D728" s="337"/>
      <c r="E728" s="337"/>
      <c r="F728" s="337"/>
      <c r="G728" s="337"/>
      <c r="H728" s="337"/>
      <c r="I728" s="337"/>
      <c r="J728" s="337"/>
      <c r="K728" s="337"/>
      <c r="L728" s="337"/>
      <c r="M728" s="337"/>
      <c r="N728" s="337"/>
      <c r="O728" s="337"/>
      <c r="P728" s="337"/>
      <c r="Q728" s="337"/>
      <c r="R728" s="337"/>
      <c r="S728" s="337"/>
      <c r="T728" s="337"/>
      <c r="U728" s="337"/>
      <c r="V728" s="337"/>
      <c r="W728" s="337"/>
      <c r="X728" s="337"/>
      <c r="Y728" s="337"/>
      <c r="Z728" s="337"/>
    </row>
    <row r="729">
      <c r="A729" s="337"/>
      <c r="B729" s="337"/>
      <c r="C729" s="337"/>
      <c r="D729" s="337"/>
      <c r="E729" s="337"/>
      <c r="F729" s="337"/>
      <c r="G729" s="337"/>
      <c r="H729" s="337"/>
      <c r="I729" s="337"/>
      <c r="J729" s="337"/>
      <c r="K729" s="337"/>
      <c r="L729" s="337"/>
      <c r="M729" s="337"/>
      <c r="N729" s="337"/>
      <c r="O729" s="337"/>
      <c r="P729" s="337"/>
      <c r="Q729" s="337"/>
      <c r="R729" s="337"/>
      <c r="S729" s="337"/>
      <c r="T729" s="337"/>
      <c r="U729" s="337"/>
      <c r="V729" s="337"/>
      <c r="W729" s="337"/>
      <c r="X729" s="337"/>
      <c r="Y729" s="337"/>
      <c r="Z729" s="337"/>
    </row>
    <row r="730">
      <c r="A730" s="337"/>
      <c r="B730" s="337"/>
      <c r="C730" s="337"/>
      <c r="D730" s="337"/>
      <c r="E730" s="337"/>
      <c r="F730" s="337"/>
      <c r="G730" s="337"/>
      <c r="H730" s="337"/>
      <c r="I730" s="337"/>
      <c r="J730" s="337"/>
      <c r="K730" s="337"/>
      <c r="L730" s="337"/>
      <c r="M730" s="337"/>
      <c r="N730" s="337"/>
      <c r="O730" s="337"/>
      <c r="P730" s="337"/>
      <c r="Q730" s="337"/>
      <c r="R730" s="337"/>
      <c r="S730" s="337"/>
      <c r="T730" s="337"/>
      <c r="U730" s="337"/>
      <c r="V730" s="337"/>
      <c r="W730" s="337"/>
      <c r="X730" s="337"/>
      <c r="Y730" s="337"/>
      <c r="Z730" s="337"/>
    </row>
    <row r="731">
      <c r="A731" s="337"/>
      <c r="B731" s="337"/>
      <c r="C731" s="337"/>
      <c r="D731" s="337"/>
      <c r="E731" s="337"/>
      <c r="F731" s="337"/>
      <c r="G731" s="337"/>
      <c r="H731" s="337"/>
      <c r="I731" s="337"/>
      <c r="J731" s="337"/>
      <c r="K731" s="337"/>
      <c r="L731" s="337"/>
      <c r="M731" s="337"/>
      <c r="N731" s="337"/>
      <c r="O731" s="337"/>
      <c r="P731" s="337"/>
      <c r="Q731" s="337"/>
      <c r="R731" s="337"/>
      <c r="S731" s="337"/>
      <c r="T731" s="337"/>
      <c r="U731" s="337"/>
      <c r="V731" s="337"/>
      <c r="W731" s="337"/>
      <c r="X731" s="337"/>
      <c r="Y731" s="337"/>
      <c r="Z731" s="337"/>
    </row>
    <row r="732">
      <c r="A732" s="337"/>
      <c r="B732" s="337"/>
      <c r="C732" s="337"/>
      <c r="D732" s="337"/>
      <c r="E732" s="337"/>
      <c r="F732" s="337"/>
      <c r="G732" s="337"/>
      <c r="H732" s="337"/>
      <c r="I732" s="337"/>
      <c r="J732" s="337"/>
      <c r="K732" s="337"/>
      <c r="L732" s="337"/>
      <c r="M732" s="337"/>
      <c r="N732" s="337"/>
      <c r="O732" s="337"/>
      <c r="P732" s="337"/>
      <c r="Q732" s="337"/>
      <c r="R732" s="337"/>
      <c r="S732" s="337"/>
      <c r="T732" s="337"/>
      <c r="U732" s="337"/>
      <c r="V732" s="337"/>
      <c r="W732" s="337"/>
      <c r="X732" s="337"/>
      <c r="Y732" s="337"/>
      <c r="Z732" s="337"/>
    </row>
    <row r="733">
      <c r="A733" s="337"/>
      <c r="B733" s="337"/>
      <c r="C733" s="337"/>
      <c r="D733" s="337"/>
      <c r="E733" s="337"/>
      <c r="F733" s="337"/>
      <c r="G733" s="337"/>
      <c r="H733" s="337"/>
      <c r="I733" s="337"/>
      <c r="J733" s="337"/>
      <c r="K733" s="337"/>
      <c r="L733" s="337"/>
      <c r="M733" s="337"/>
      <c r="N733" s="337"/>
      <c r="O733" s="337"/>
      <c r="P733" s="337"/>
      <c r="Q733" s="337"/>
      <c r="R733" s="337"/>
      <c r="S733" s="337"/>
      <c r="T733" s="337"/>
      <c r="U733" s="337"/>
      <c r="V733" s="337"/>
      <c r="W733" s="337"/>
      <c r="X733" s="337"/>
      <c r="Y733" s="337"/>
      <c r="Z733" s="337"/>
    </row>
    <row r="734">
      <c r="A734" s="337"/>
      <c r="B734" s="337"/>
      <c r="C734" s="337"/>
      <c r="D734" s="337"/>
      <c r="E734" s="337"/>
      <c r="F734" s="337"/>
      <c r="G734" s="337"/>
      <c r="H734" s="337"/>
      <c r="I734" s="337"/>
      <c r="J734" s="337"/>
      <c r="K734" s="337"/>
      <c r="L734" s="337"/>
      <c r="M734" s="337"/>
      <c r="N734" s="337"/>
      <c r="O734" s="337"/>
      <c r="P734" s="337"/>
      <c r="Q734" s="337"/>
      <c r="R734" s="337"/>
      <c r="S734" s="337"/>
      <c r="T734" s="337"/>
      <c r="U734" s="337"/>
      <c r="V734" s="337"/>
      <c r="W734" s="337"/>
      <c r="X734" s="337"/>
      <c r="Y734" s="337"/>
      <c r="Z734" s="337"/>
    </row>
    <row r="735">
      <c r="A735" s="337"/>
      <c r="B735" s="337"/>
      <c r="C735" s="337"/>
      <c r="D735" s="337"/>
      <c r="E735" s="337"/>
      <c r="F735" s="337"/>
      <c r="G735" s="337"/>
      <c r="H735" s="337"/>
      <c r="I735" s="337"/>
      <c r="J735" s="337"/>
      <c r="K735" s="337"/>
      <c r="L735" s="337"/>
      <c r="M735" s="337"/>
      <c r="N735" s="337"/>
      <c r="O735" s="337"/>
      <c r="P735" s="337"/>
      <c r="Q735" s="337"/>
      <c r="R735" s="337"/>
      <c r="S735" s="337"/>
      <c r="T735" s="337"/>
      <c r="U735" s="337"/>
      <c r="V735" s="337"/>
      <c r="W735" s="337"/>
      <c r="X735" s="337"/>
      <c r="Y735" s="337"/>
      <c r="Z735" s="337"/>
    </row>
    <row r="736">
      <c r="A736" s="337"/>
      <c r="B736" s="337"/>
      <c r="C736" s="337"/>
      <c r="D736" s="337"/>
      <c r="E736" s="337"/>
      <c r="F736" s="337"/>
      <c r="G736" s="337"/>
      <c r="H736" s="337"/>
      <c r="I736" s="337"/>
      <c r="J736" s="337"/>
      <c r="K736" s="337"/>
      <c r="L736" s="337"/>
      <c r="M736" s="337"/>
      <c r="N736" s="337"/>
      <c r="O736" s="337"/>
      <c r="P736" s="337"/>
      <c r="Q736" s="337"/>
      <c r="R736" s="337"/>
      <c r="S736" s="337"/>
      <c r="T736" s="337"/>
      <c r="U736" s="337"/>
      <c r="V736" s="337"/>
      <c r="W736" s="337"/>
      <c r="X736" s="337"/>
      <c r="Y736" s="337"/>
      <c r="Z736" s="337"/>
    </row>
    <row r="737">
      <c r="A737" s="337"/>
      <c r="B737" s="337"/>
      <c r="C737" s="337"/>
      <c r="D737" s="337"/>
      <c r="E737" s="337"/>
      <c r="F737" s="337"/>
      <c r="G737" s="337"/>
      <c r="H737" s="337"/>
      <c r="I737" s="337"/>
      <c r="J737" s="337"/>
      <c r="K737" s="337"/>
      <c r="L737" s="337"/>
      <c r="M737" s="337"/>
      <c r="N737" s="337"/>
      <c r="O737" s="337"/>
      <c r="P737" s="337"/>
      <c r="Q737" s="337"/>
      <c r="R737" s="337"/>
      <c r="S737" s="337"/>
      <c r="T737" s="337"/>
      <c r="U737" s="337"/>
      <c r="V737" s="337"/>
      <c r="W737" s="337"/>
      <c r="X737" s="337"/>
      <c r="Y737" s="337"/>
      <c r="Z737" s="337"/>
    </row>
    <row r="738">
      <c r="A738" s="337"/>
      <c r="B738" s="337"/>
      <c r="C738" s="337"/>
      <c r="D738" s="337"/>
      <c r="E738" s="337"/>
      <c r="F738" s="337"/>
      <c r="G738" s="337"/>
      <c r="H738" s="337"/>
      <c r="I738" s="337"/>
      <c r="J738" s="337"/>
      <c r="K738" s="337"/>
      <c r="L738" s="337"/>
      <c r="M738" s="337"/>
      <c r="N738" s="337"/>
      <c r="O738" s="337"/>
      <c r="P738" s="337"/>
      <c r="Q738" s="337"/>
      <c r="R738" s="337"/>
      <c r="S738" s="337"/>
      <c r="T738" s="337"/>
      <c r="U738" s="337"/>
      <c r="V738" s="337"/>
      <c r="W738" s="337"/>
      <c r="X738" s="337"/>
      <c r="Y738" s="337"/>
      <c r="Z738" s="337"/>
    </row>
    <row r="739">
      <c r="A739" s="337"/>
      <c r="B739" s="337"/>
      <c r="C739" s="337"/>
      <c r="D739" s="337"/>
      <c r="E739" s="337"/>
      <c r="F739" s="337"/>
      <c r="G739" s="337"/>
      <c r="H739" s="337"/>
      <c r="I739" s="337"/>
      <c r="J739" s="337"/>
      <c r="K739" s="337"/>
      <c r="L739" s="337"/>
      <c r="M739" s="337"/>
      <c r="N739" s="337"/>
      <c r="O739" s="337"/>
      <c r="P739" s="337"/>
      <c r="Q739" s="337"/>
      <c r="R739" s="337"/>
      <c r="S739" s="337"/>
      <c r="T739" s="337"/>
      <c r="U739" s="337"/>
      <c r="V739" s="337"/>
      <c r="W739" s="337"/>
      <c r="X739" s="337"/>
      <c r="Y739" s="337"/>
      <c r="Z739" s="337"/>
    </row>
    <row r="740">
      <c r="A740" s="337"/>
      <c r="B740" s="337"/>
      <c r="C740" s="337"/>
      <c r="D740" s="337"/>
      <c r="E740" s="337"/>
      <c r="F740" s="337"/>
      <c r="G740" s="337"/>
      <c r="H740" s="337"/>
      <c r="I740" s="337"/>
      <c r="J740" s="337"/>
      <c r="K740" s="337"/>
      <c r="L740" s="337"/>
      <c r="M740" s="337"/>
      <c r="N740" s="337"/>
      <c r="O740" s="337"/>
      <c r="P740" s="337"/>
      <c r="Q740" s="337"/>
      <c r="R740" s="337"/>
      <c r="S740" s="337"/>
      <c r="T740" s="337"/>
      <c r="U740" s="337"/>
      <c r="V740" s="337"/>
      <c r="W740" s="337"/>
      <c r="X740" s="337"/>
      <c r="Y740" s="337"/>
      <c r="Z740" s="337"/>
    </row>
    <row r="741">
      <c r="A741" s="337"/>
      <c r="B741" s="337"/>
      <c r="C741" s="337"/>
      <c r="D741" s="337"/>
      <c r="E741" s="337"/>
      <c r="F741" s="337"/>
      <c r="G741" s="337"/>
      <c r="H741" s="337"/>
      <c r="I741" s="337"/>
      <c r="J741" s="337"/>
      <c r="K741" s="337"/>
      <c r="L741" s="337"/>
      <c r="M741" s="337"/>
      <c r="N741" s="337"/>
      <c r="O741" s="337"/>
      <c r="P741" s="337"/>
      <c r="Q741" s="337"/>
      <c r="R741" s="337"/>
      <c r="S741" s="337"/>
      <c r="T741" s="337"/>
      <c r="U741" s="337"/>
      <c r="V741" s="337"/>
      <c r="W741" s="337"/>
      <c r="X741" s="337"/>
      <c r="Y741" s="337"/>
      <c r="Z741" s="337"/>
    </row>
    <row r="742">
      <c r="A742" s="337"/>
      <c r="B742" s="337"/>
      <c r="C742" s="337"/>
      <c r="D742" s="337"/>
      <c r="E742" s="337"/>
      <c r="F742" s="337"/>
      <c r="G742" s="337"/>
      <c r="H742" s="337"/>
      <c r="I742" s="337"/>
      <c r="J742" s="337"/>
      <c r="K742" s="337"/>
      <c r="L742" s="337"/>
      <c r="M742" s="337"/>
      <c r="N742" s="337"/>
      <c r="O742" s="337"/>
      <c r="P742" s="337"/>
      <c r="Q742" s="337"/>
      <c r="R742" s="337"/>
      <c r="S742" s="337"/>
      <c r="T742" s="337"/>
      <c r="U742" s="337"/>
      <c r="V742" s="337"/>
      <c r="W742" s="337"/>
      <c r="X742" s="337"/>
      <c r="Y742" s="337"/>
      <c r="Z742" s="337"/>
    </row>
    <row r="743">
      <c r="A743" s="337"/>
      <c r="B743" s="337"/>
      <c r="C743" s="337"/>
      <c r="D743" s="337"/>
      <c r="E743" s="337"/>
      <c r="F743" s="337"/>
      <c r="G743" s="337"/>
      <c r="H743" s="337"/>
      <c r="I743" s="337"/>
      <c r="J743" s="337"/>
      <c r="K743" s="337"/>
      <c r="L743" s="337"/>
      <c r="M743" s="337"/>
      <c r="N743" s="337"/>
      <c r="O743" s="337"/>
      <c r="P743" s="337"/>
      <c r="Q743" s="337"/>
      <c r="R743" s="337"/>
      <c r="S743" s="337"/>
      <c r="T743" s="337"/>
      <c r="U743" s="337"/>
      <c r="V743" s="337"/>
      <c r="W743" s="337"/>
      <c r="X743" s="337"/>
      <c r="Y743" s="337"/>
      <c r="Z743" s="337"/>
    </row>
    <row r="744">
      <c r="A744" s="337"/>
      <c r="B744" s="337"/>
      <c r="C744" s="337"/>
      <c r="D744" s="337"/>
      <c r="E744" s="337"/>
      <c r="F744" s="337"/>
      <c r="G744" s="337"/>
      <c r="H744" s="337"/>
      <c r="I744" s="337"/>
      <c r="J744" s="337"/>
      <c r="K744" s="337"/>
      <c r="L744" s="337"/>
      <c r="M744" s="337"/>
      <c r="N744" s="337"/>
      <c r="O744" s="337"/>
      <c r="P744" s="337"/>
      <c r="Q744" s="337"/>
      <c r="R744" s="337"/>
      <c r="S744" s="337"/>
      <c r="T744" s="337"/>
      <c r="U744" s="337"/>
      <c r="V744" s="337"/>
      <c r="W744" s="337"/>
      <c r="X744" s="337"/>
      <c r="Y744" s="337"/>
      <c r="Z744" s="337"/>
    </row>
    <row r="745">
      <c r="A745" s="337"/>
      <c r="B745" s="337"/>
      <c r="C745" s="337"/>
      <c r="D745" s="337"/>
      <c r="E745" s="337"/>
      <c r="F745" s="337"/>
      <c r="G745" s="337"/>
      <c r="H745" s="337"/>
      <c r="I745" s="337"/>
      <c r="J745" s="337"/>
      <c r="K745" s="337"/>
      <c r="L745" s="337"/>
      <c r="M745" s="337"/>
      <c r="N745" s="337"/>
      <c r="O745" s="337"/>
      <c r="P745" s="337"/>
      <c r="Q745" s="337"/>
      <c r="R745" s="337"/>
      <c r="S745" s="337"/>
      <c r="T745" s="337"/>
      <c r="U745" s="337"/>
      <c r="V745" s="337"/>
      <c r="W745" s="337"/>
      <c r="X745" s="337"/>
      <c r="Y745" s="337"/>
      <c r="Z745" s="337"/>
    </row>
    <row r="746">
      <c r="A746" s="337"/>
      <c r="B746" s="337"/>
      <c r="C746" s="337"/>
      <c r="D746" s="337"/>
      <c r="E746" s="337"/>
      <c r="F746" s="337"/>
      <c r="G746" s="337"/>
      <c r="H746" s="337"/>
      <c r="I746" s="337"/>
      <c r="J746" s="337"/>
      <c r="K746" s="337"/>
      <c r="L746" s="337"/>
      <c r="M746" s="337"/>
      <c r="N746" s="337"/>
      <c r="O746" s="337"/>
      <c r="P746" s="337"/>
      <c r="Q746" s="337"/>
      <c r="R746" s="337"/>
      <c r="S746" s="337"/>
      <c r="T746" s="337"/>
      <c r="U746" s="337"/>
      <c r="V746" s="337"/>
      <c r="W746" s="337"/>
      <c r="X746" s="337"/>
      <c r="Y746" s="337"/>
      <c r="Z746" s="337"/>
    </row>
    <row r="747">
      <c r="A747" s="337"/>
      <c r="B747" s="337"/>
      <c r="C747" s="337"/>
      <c r="D747" s="337"/>
      <c r="E747" s="337"/>
      <c r="F747" s="337"/>
      <c r="G747" s="337"/>
      <c r="H747" s="337"/>
      <c r="I747" s="337"/>
      <c r="J747" s="337"/>
      <c r="K747" s="337"/>
      <c r="L747" s="337"/>
      <c r="M747" s="337"/>
      <c r="N747" s="337"/>
      <c r="O747" s="337"/>
      <c r="P747" s="337"/>
      <c r="Q747" s="337"/>
      <c r="R747" s="337"/>
      <c r="S747" s="337"/>
      <c r="T747" s="337"/>
      <c r="U747" s="337"/>
      <c r="V747" s="337"/>
      <c r="W747" s="337"/>
      <c r="X747" s="337"/>
      <c r="Y747" s="337"/>
      <c r="Z747" s="337"/>
    </row>
    <row r="748">
      <c r="A748" s="337"/>
      <c r="B748" s="337"/>
      <c r="C748" s="337"/>
      <c r="D748" s="337"/>
      <c r="E748" s="337"/>
      <c r="F748" s="337"/>
      <c r="G748" s="337"/>
      <c r="H748" s="337"/>
      <c r="I748" s="337"/>
      <c r="J748" s="337"/>
      <c r="K748" s="337"/>
      <c r="L748" s="337"/>
      <c r="M748" s="337"/>
      <c r="N748" s="337"/>
      <c r="O748" s="337"/>
      <c r="P748" s="337"/>
      <c r="Q748" s="337"/>
      <c r="R748" s="337"/>
      <c r="S748" s="337"/>
      <c r="T748" s="337"/>
      <c r="U748" s="337"/>
      <c r="V748" s="337"/>
      <c r="W748" s="337"/>
      <c r="X748" s="337"/>
      <c r="Y748" s="337"/>
      <c r="Z748" s="337"/>
    </row>
    <row r="749">
      <c r="A749" s="337"/>
      <c r="B749" s="337"/>
      <c r="C749" s="337"/>
      <c r="D749" s="337"/>
      <c r="E749" s="337"/>
      <c r="F749" s="337"/>
      <c r="G749" s="337"/>
      <c r="H749" s="337"/>
      <c r="I749" s="337"/>
      <c r="J749" s="337"/>
      <c r="K749" s="337"/>
      <c r="L749" s="337"/>
      <c r="M749" s="337"/>
      <c r="N749" s="337"/>
      <c r="O749" s="337"/>
      <c r="P749" s="337"/>
      <c r="Q749" s="337"/>
      <c r="R749" s="337"/>
      <c r="S749" s="337"/>
      <c r="T749" s="337"/>
      <c r="U749" s="337"/>
      <c r="V749" s="337"/>
      <c r="W749" s="337"/>
      <c r="X749" s="337"/>
      <c r="Y749" s="337"/>
      <c r="Z749" s="337"/>
    </row>
    <row r="750">
      <c r="A750" s="337"/>
      <c r="B750" s="337"/>
      <c r="C750" s="337"/>
      <c r="D750" s="337"/>
      <c r="E750" s="337"/>
      <c r="F750" s="337"/>
      <c r="G750" s="337"/>
      <c r="H750" s="337"/>
      <c r="I750" s="337"/>
      <c r="J750" s="337"/>
      <c r="K750" s="337"/>
      <c r="L750" s="337"/>
      <c r="M750" s="337"/>
      <c r="N750" s="337"/>
      <c r="O750" s="337"/>
      <c r="P750" s="337"/>
      <c r="Q750" s="337"/>
      <c r="R750" s="337"/>
      <c r="S750" s="337"/>
      <c r="T750" s="337"/>
      <c r="U750" s="337"/>
      <c r="V750" s="337"/>
      <c r="W750" s="337"/>
      <c r="X750" s="337"/>
      <c r="Y750" s="337"/>
      <c r="Z750" s="337"/>
    </row>
    <row r="751">
      <c r="A751" s="337"/>
      <c r="B751" s="337"/>
      <c r="C751" s="337"/>
      <c r="D751" s="337"/>
      <c r="E751" s="337"/>
      <c r="F751" s="337"/>
      <c r="G751" s="337"/>
      <c r="H751" s="337"/>
      <c r="I751" s="337"/>
      <c r="J751" s="337"/>
      <c r="K751" s="337"/>
      <c r="L751" s="337"/>
      <c r="M751" s="337"/>
      <c r="N751" s="337"/>
      <c r="O751" s="337"/>
      <c r="P751" s="337"/>
      <c r="Q751" s="337"/>
      <c r="R751" s="337"/>
      <c r="S751" s="337"/>
      <c r="T751" s="337"/>
      <c r="U751" s="337"/>
      <c r="V751" s="337"/>
      <c r="W751" s="337"/>
      <c r="X751" s="337"/>
      <c r="Y751" s="337"/>
      <c r="Z751" s="337"/>
    </row>
    <row r="752">
      <c r="A752" s="337"/>
      <c r="B752" s="337"/>
      <c r="C752" s="337"/>
      <c r="D752" s="337"/>
      <c r="E752" s="337"/>
      <c r="F752" s="337"/>
      <c r="G752" s="337"/>
      <c r="H752" s="337"/>
      <c r="I752" s="337"/>
      <c r="J752" s="337"/>
      <c r="K752" s="337"/>
      <c r="L752" s="337"/>
      <c r="M752" s="337"/>
      <c r="N752" s="337"/>
      <c r="O752" s="337"/>
      <c r="P752" s="337"/>
      <c r="Q752" s="337"/>
      <c r="R752" s="337"/>
      <c r="S752" s="337"/>
      <c r="T752" s="337"/>
      <c r="U752" s="337"/>
      <c r="V752" s="337"/>
      <c r="W752" s="337"/>
      <c r="X752" s="337"/>
      <c r="Y752" s="337"/>
      <c r="Z752" s="337"/>
    </row>
    <row r="753">
      <c r="A753" s="337"/>
      <c r="B753" s="337"/>
      <c r="C753" s="337"/>
      <c r="D753" s="337"/>
      <c r="E753" s="337"/>
      <c r="F753" s="337"/>
      <c r="G753" s="337"/>
      <c r="H753" s="337"/>
      <c r="I753" s="337"/>
      <c r="J753" s="337"/>
      <c r="K753" s="337"/>
      <c r="L753" s="337"/>
      <c r="M753" s="337"/>
      <c r="N753" s="337"/>
      <c r="O753" s="337"/>
      <c r="P753" s="337"/>
      <c r="Q753" s="337"/>
      <c r="R753" s="337"/>
      <c r="S753" s="337"/>
      <c r="T753" s="337"/>
      <c r="U753" s="337"/>
      <c r="V753" s="337"/>
      <c r="W753" s="337"/>
      <c r="X753" s="337"/>
      <c r="Y753" s="337"/>
      <c r="Z753" s="337"/>
    </row>
    <row r="754">
      <c r="A754" s="337"/>
      <c r="B754" s="337"/>
      <c r="C754" s="337"/>
      <c r="D754" s="337"/>
      <c r="E754" s="337"/>
      <c r="F754" s="337"/>
      <c r="G754" s="337"/>
      <c r="H754" s="337"/>
      <c r="I754" s="337"/>
      <c r="J754" s="337"/>
      <c r="K754" s="337"/>
      <c r="L754" s="337"/>
      <c r="M754" s="337"/>
      <c r="N754" s="337"/>
      <c r="O754" s="337"/>
      <c r="P754" s="337"/>
      <c r="Q754" s="337"/>
      <c r="R754" s="337"/>
      <c r="S754" s="337"/>
      <c r="T754" s="337"/>
      <c r="U754" s="337"/>
      <c r="V754" s="337"/>
      <c r="W754" s="337"/>
      <c r="X754" s="337"/>
      <c r="Y754" s="337"/>
      <c r="Z754" s="337"/>
    </row>
    <row r="755">
      <c r="A755" s="337"/>
      <c r="B755" s="337"/>
      <c r="C755" s="337"/>
      <c r="D755" s="337"/>
      <c r="E755" s="337"/>
      <c r="F755" s="337"/>
      <c r="G755" s="337"/>
      <c r="H755" s="337"/>
      <c r="I755" s="337"/>
      <c r="J755" s="337"/>
      <c r="K755" s="337"/>
      <c r="L755" s="337"/>
      <c r="M755" s="337"/>
      <c r="N755" s="337"/>
      <c r="O755" s="337"/>
      <c r="P755" s="337"/>
      <c r="Q755" s="337"/>
      <c r="R755" s="337"/>
      <c r="S755" s="337"/>
      <c r="T755" s="337"/>
      <c r="U755" s="337"/>
      <c r="V755" s="337"/>
      <c r="W755" s="337"/>
      <c r="X755" s="337"/>
      <c r="Y755" s="337"/>
      <c r="Z755" s="337"/>
    </row>
    <row r="756">
      <c r="A756" s="337"/>
      <c r="B756" s="337"/>
      <c r="C756" s="337"/>
      <c r="D756" s="337"/>
      <c r="E756" s="337"/>
      <c r="F756" s="337"/>
      <c r="G756" s="337"/>
      <c r="H756" s="337"/>
      <c r="I756" s="337"/>
      <c r="J756" s="337"/>
      <c r="K756" s="337"/>
      <c r="L756" s="337"/>
      <c r="M756" s="337"/>
      <c r="N756" s="337"/>
      <c r="O756" s="337"/>
      <c r="P756" s="337"/>
      <c r="Q756" s="337"/>
      <c r="R756" s="337"/>
      <c r="S756" s="337"/>
      <c r="T756" s="337"/>
      <c r="U756" s="337"/>
      <c r="V756" s="337"/>
      <c r="W756" s="337"/>
      <c r="X756" s="337"/>
      <c r="Y756" s="337"/>
      <c r="Z756" s="337"/>
    </row>
    <row r="757">
      <c r="A757" s="337"/>
      <c r="B757" s="337"/>
      <c r="C757" s="337"/>
      <c r="D757" s="337"/>
      <c r="E757" s="337"/>
      <c r="F757" s="337"/>
      <c r="G757" s="337"/>
      <c r="H757" s="337"/>
      <c r="I757" s="337"/>
      <c r="J757" s="337"/>
      <c r="K757" s="337"/>
      <c r="L757" s="337"/>
      <c r="M757" s="337"/>
      <c r="N757" s="337"/>
      <c r="O757" s="337"/>
      <c r="P757" s="337"/>
      <c r="Q757" s="337"/>
      <c r="R757" s="337"/>
      <c r="S757" s="337"/>
      <c r="T757" s="337"/>
      <c r="U757" s="337"/>
      <c r="V757" s="337"/>
      <c r="W757" s="337"/>
      <c r="X757" s="337"/>
      <c r="Y757" s="337"/>
      <c r="Z757" s="337"/>
    </row>
    <row r="758">
      <c r="A758" s="337"/>
      <c r="B758" s="337"/>
      <c r="C758" s="337"/>
      <c r="D758" s="337"/>
      <c r="E758" s="337"/>
      <c r="F758" s="337"/>
      <c r="G758" s="337"/>
      <c r="H758" s="337"/>
      <c r="I758" s="337"/>
      <c r="J758" s="337"/>
      <c r="K758" s="337"/>
      <c r="L758" s="337"/>
      <c r="M758" s="337"/>
      <c r="N758" s="337"/>
      <c r="O758" s="337"/>
      <c r="P758" s="337"/>
      <c r="Q758" s="337"/>
      <c r="R758" s="337"/>
      <c r="S758" s="337"/>
      <c r="T758" s="337"/>
      <c r="U758" s="337"/>
      <c r="V758" s="337"/>
      <c r="W758" s="337"/>
      <c r="X758" s="337"/>
      <c r="Y758" s="337"/>
      <c r="Z758" s="337"/>
    </row>
    <row r="759">
      <c r="A759" s="337"/>
      <c r="B759" s="337"/>
      <c r="C759" s="337"/>
      <c r="D759" s="337"/>
      <c r="E759" s="337"/>
      <c r="F759" s="337"/>
      <c r="G759" s="337"/>
      <c r="H759" s="337"/>
      <c r="I759" s="337"/>
      <c r="J759" s="337"/>
      <c r="K759" s="337"/>
      <c r="L759" s="337"/>
      <c r="M759" s="337"/>
      <c r="N759" s="337"/>
      <c r="O759" s="337"/>
      <c r="P759" s="337"/>
      <c r="Q759" s="337"/>
      <c r="R759" s="337"/>
      <c r="S759" s="337"/>
      <c r="T759" s="337"/>
      <c r="U759" s="337"/>
      <c r="V759" s="337"/>
      <c r="W759" s="337"/>
      <c r="X759" s="337"/>
      <c r="Y759" s="337"/>
      <c r="Z759" s="337"/>
    </row>
    <row r="760">
      <c r="A760" s="337"/>
      <c r="B760" s="337"/>
      <c r="C760" s="337"/>
      <c r="D760" s="337"/>
      <c r="E760" s="337"/>
      <c r="F760" s="337"/>
      <c r="G760" s="337"/>
      <c r="H760" s="337"/>
      <c r="I760" s="337"/>
      <c r="J760" s="337"/>
      <c r="K760" s="337"/>
      <c r="L760" s="337"/>
      <c r="M760" s="337"/>
      <c r="N760" s="337"/>
      <c r="O760" s="337"/>
      <c r="P760" s="337"/>
      <c r="Q760" s="337"/>
      <c r="R760" s="337"/>
      <c r="S760" s="337"/>
      <c r="T760" s="337"/>
      <c r="U760" s="337"/>
      <c r="V760" s="337"/>
      <c r="W760" s="337"/>
      <c r="X760" s="337"/>
      <c r="Y760" s="337"/>
      <c r="Z760" s="337"/>
    </row>
    <row r="761">
      <c r="A761" s="337"/>
      <c r="B761" s="337"/>
      <c r="C761" s="337"/>
      <c r="D761" s="337"/>
      <c r="E761" s="337"/>
      <c r="F761" s="337"/>
      <c r="G761" s="337"/>
      <c r="H761" s="337"/>
      <c r="I761" s="337"/>
      <c r="J761" s="337"/>
      <c r="K761" s="337"/>
      <c r="L761" s="337"/>
      <c r="M761" s="337"/>
      <c r="N761" s="337"/>
      <c r="O761" s="337"/>
      <c r="P761" s="337"/>
      <c r="Q761" s="337"/>
      <c r="R761" s="337"/>
      <c r="S761" s="337"/>
      <c r="T761" s="337"/>
      <c r="U761" s="337"/>
      <c r="V761" s="337"/>
      <c r="W761" s="337"/>
      <c r="X761" s="337"/>
      <c r="Y761" s="337"/>
      <c r="Z761" s="337"/>
    </row>
    <row r="762">
      <c r="A762" s="337"/>
      <c r="B762" s="337"/>
      <c r="C762" s="337"/>
      <c r="D762" s="337"/>
      <c r="E762" s="337"/>
      <c r="F762" s="337"/>
      <c r="G762" s="337"/>
      <c r="H762" s="337"/>
      <c r="I762" s="337"/>
      <c r="J762" s="337"/>
      <c r="K762" s="337"/>
      <c r="L762" s="337"/>
      <c r="M762" s="337"/>
      <c r="N762" s="337"/>
      <c r="O762" s="337"/>
      <c r="P762" s="337"/>
      <c r="Q762" s="337"/>
      <c r="R762" s="337"/>
      <c r="S762" s="337"/>
      <c r="T762" s="337"/>
      <c r="U762" s="337"/>
      <c r="V762" s="337"/>
      <c r="W762" s="337"/>
      <c r="X762" s="337"/>
      <c r="Y762" s="337"/>
      <c r="Z762" s="337"/>
    </row>
    <row r="763">
      <c r="A763" s="337"/>
      <c r="B763" s="337"/>
      <c r="C763" s="337"/>
      <c r="D763" s="337"/>
      <c r="E763" s="337"/>
      <c r="F763" s="337"/>
      <c r="G763" s="337"/>
      <c r="H763" s="337"/>
      <c r="I763" s="337"/>
      <c r="J763" s="337"/>
      <c r="K763" s="337"/>
      <c r="L763" s="337"/>
      <c r="M763" s="337"/>
      <c r="N763" s="337"/>
      <c r="O763" s="337"/>
      <c r="P763" s="337"/>
      <c r="Q763" s="337"/>
      <c r="R763" s="337"/>
      <c r="S763" s="337"/>
      <c r="T763" s="337"/>
      <c r="U763" s="337"/>
      <c r="V763" s="337"/>
      <c r="W763" s="337"/>
      <c r="X763" s="337"/>
      <c r="Y763" s="337"/>
      <c r="Z763" s="337"/>
    </row>
    <row r="764">
      <c r="A764" s="337"/>
      <c r="B764" s="337"/>
      <c r="C764" s="337"/>
      <c r="D764" s="337"/>
      <c r="E764" s="337"/>
      <c r="F764" s="337"/>
      <c r="G764" s="337"/>
      <c r="H764" s="337"/>
      <c r="I764" s="337"/>
      <c r="J764" s="337"/>
      <c r="K764" s="337"/>
      <c r="L764" s="337"/>
      <c r="M764" s="337"/>
      <c r="N764" s="337"/>
      <c r="O764" s="337"/>
      <c r="P764" s="337"/>
      <c r="Q764" s="337"/>
      <c r="R764" s="337"/>
      <c r="S764" s="337"/>
      <c r="T764" s="337"/>
      <c r="U764" s="337"/>
      <c r="V764" s="337"/>
      <c r="W764" s="337"/>
      <c r="X764" s="337"/>
      <c r="Y764" s="337"/>
      <c r="Z764" s="337"/>
    </row>
    <row r="765">
      <c r="A765" s="337"/>
      <c r="B765" s="337"/>
      <c r="C765" s="337"/>
      <c r="D765" s="337"/>
      <c r="E765" s="337"/>
      <c r="F765" s="337"/>
      <c r="G765" s="337"/>
      <c r="H765" s="337"/>
      <c r="I765" s="337"/>
      <c r="J765" s="337"/>
      <c r="K765" s="337"/>
      <c r="L765" s="337"/>
      <c r="M765" s="337"/>
      <c r="N765" s="337"/>
      <c r="O765" s="337"/>
      <c r="P765" s="337"/>
      <c r="Q765" s="337"/>
      <c r="R765" s="337"/>
      <c r="S765" s="337"/>
      <c r="T765" s="337"/>
      <c r="U765" s="337"/>
      <c r="V765" s="337"/>
      <c r="W765" s="337"/>
      <c r="X765" s="337"/>
      <c r="Y765" s="337"/>
      <c r="Z765" s="337"/>
    </row>
    <row r="766">
      <c r="A766" s="337"/>
      <c r="B766" s="337"/>
      <c r="C766" s="337"/>
      <c r="D766" s="337"/>
      <c r="E766" s="337"/>
      <c r="F766" s="337"/>
      <c r="G766" s="337"/>
      <c r="H766" s="337"/>
      <c r="I766" s="337"/>
      <c r="J766" s="337"/>
      <c r="K766" s="337"/>
      <c r="L766" s="337"/>
      <c r="M766" s="337"/>
      <c r="N766" s="337"/>
      <c r="O766" s="337"/>
      <c r="P766" s="337"/>
      <c r="Q766" s="337"/>
      <c r="R766" s="337"/>
      <c r="S766" s="337"/>
      <c r="T766" s="337"/>
      <c r="U766" s="337"/>
      <c r="V766" s="337"/>
      <c r="W766" s="337"/>
      <c r="X766" s="337"/>
      <c r="Y766" s="337"/>
      <c r="Z766" s="337"/>
    </row>
    <row r="767">
      <c r="A767" s="337"/>
      <c r="B767" s="337"/>
      <c r="C767" s="337"/>
      <c r="D767" s="337"/>
      <c r="E767" s="337"/>
      <c r="F767" s="337"/>
      <c r="G767" s="337"/>
      <c r="H767" s="337"/>
      <c r="I767" s="337"/>
      <c r="J767" s="337"/>
      <c r="K767" s="337"/>
      <c r="L767" s="337"/>
      <c r="M767" s="337"/>
      <c r="N767" s="337"/>
      <c r="O767" s="337"/>
      <c r="P767" s="337"/>
      <c r="Q767" s="337"/>
      <c r="R767" s="337"/>
      <c r="S767" s="337"/>
      <c r="T767" s="337"/>
      <c r="U767" s="337"/>
      <c r="V767" s="337"/>
      <c r="W767" s="337"/>
      <c r="X767" s="337"/>
      <c r="Y767" s="337"/>
      <c r="Z767" s="337"/>
    </row>
    <row r="768">
      <c r="A768" s="337"/>
      <c r="B768" s="337"/>
      <c r="C768" s="337"/>
      <c r="D768" s="337"/>
      <c r="E768" s="337"/>
      <c r="F768" s="337"/>
      <c r="G768" s="337"/>
      <c r="H768" s="337"/>
      <c r="I768" s="337"/>
      <c r="J768" s="337"/>
      <c r="K768" s="337"/>
      <c r="L768" s="337"/>
      <c r="M768" s="337"/>
      <c r="N768" s="337"/>
      <c r="O768" s="337"/>
      <c r="P768" s="337"/>
      <c r="Q768" s="337"/>
      <c r="R768" s="337"/>
      <c r="S768" s="337"/>
      <c r="T768" s="337"/>
      <c r="U768" s="337"/>
      <c r="V768" s="337"/>
      <c r="W768" s="337"/>
      <c r="X768" s="337"/>
      <c r="Y768" s="337"/>
      <c r="Z768" s="337"/>
    </row>
    <row r="769">
      <c r="A769" s="337"/>
      <c r="B769" s="337"/>
      <c r="C769" s="337"/>
      <c r="D769" s="337"/>
      <c r="E769" s="337"/>
      <c r="F769" s="337"/>
      <c r="G769" s="337"/>
      <c r="H769" s="337"/>
      <c r="I769" s="337"/>
      <c r="J769" s="337"/>
      <c r="K769" s="337"/>
      <c r="L769" s="337"/>
      <c r="M769" s="337"/>
      <c r="N769" s="337"/>
      <c r="O769" s="337"/>
      <c r="P769" s="337"/>
      <c r="Q769" s="337"/>
      <c r="R769" s="337"/>
      <c r="S769" s="337"/>
      <c r="T769" s="337"/>
      <c r="U769" s="337"/>
      <c r="V769" s="337"/>
      <c r="W769" s="337"/>
      <c r="X769" s="337"/>
      <c r="Y769" s="337"/>
      <c r="Z769" s="337"/>
    </row>
    <row r="770">
      <c r="A770" s="337"/>
      <c r="B770" s="337"/>
      <c r="C770" s="337"/>
      <c r="D770" s="337"/>
      <c r="E770" s="337"/>
      <c r="F770" s="337"/>
      <c r="G770" s="337"/>
      <c r="H770" s="337"/>
      <c r="I770" s="337"/>
      <c r="J770" s="337"/>
      <c r="K770" s="337"/>
      <c r="L770" s="337"/>
      <c r="M770" s="337"/>
      <c r="N770" s="337"/>
      <c r="O770" s="337"/>
      <c r="P770" s="337"/>
      <c r="Q770" s="337"/>
      <c r="R770" s="337"/>
      <c r="S770" s="337"/>
      <c r="T770" s="337"/>
      <c r="U770" s="337"/>
      <c r="V770" s="337"/>
      <c r="W770" s="337"/>
      <c r="X770" s="337"/>
      <c r="Y770" s="337"/>
      <c r="Z770" s="337"/>
    </row>
    <row r="771">
      <c r="A771" s="337"/>
      <c r="B771" s="337"/>
      <c r="C771" s="337"/>
      <c r="D771" s="337"/>
      <c r="E771" s="337"/>
      <c r="F771" s="337"/>
      <c r="G771" s="337"/>
      <c r="H771" s="337"/>
      <c r="I771" s="337"/>
      <c r="J771" s="337"/>
      <c r="K771" s="337"/>
      <c r="L771" s="337"/>
      <c r="M771" s="337"/>
      <c r="N771" s="337"/>
      <c r="O771" s="337"/>
      <c r="P771" s="337"/>
      <c r="Q771" s="337"/>
      <c r="R771" s="337"/>
      <c r="S771" s="337"/>
      <c r="T771" s="337"/>
      <c r="U771" s="337"/>
      <c r="V771" s="337"/>
      <c r="W771" s="337"/>
      <c r="X771" s="337"/>
      <c r="Y771" s="337"/>
      <c r="Z771" s="337"/>
    </row>
    <row r="772">
      <c r="A772" s="337"/>
      <c r="B772" s="337"/>
      <c r="C772" s="337"/>
      <c r="D772" s="337"/>
      <c r="E772" s="337"/>
      <c r="F772" s="337"/>
      <c r="G772" s="337"/>
      <c r="H772" s="337"/>
      <c r="I772" s="337"/>
      <c r="J772" s="337"/>
      <c r="K772" s="337"/>
      <c r="L772" s="337"/>
      <c r="M772" s="337"/>
      <c r="N772" s="337"/>
      <c r="O772" s="337"/>
      <c r="P772" s="337"/>
      <c r="Q772" s="337"/>
      <c r="R772" s="337"/>
      <c r="S772" s="337"/>
      <c r="T772" s="337"/>
      <c r="U772" s="337"/>
      <c r="V772" s="337"/>
      <c r="W772" s="337"/>
      <c r="X772" s="337"/>
      <c r="Y772" s="337"/>
      <c r="Z772" s="337"/>
    </row>
    <row r="773">
      <c r="A773" s="337"/>
      <c r="B773" s="337"/>
      <c r="C773" s="337"/>
      <c r="D773" s="337"/>
      <c r="E773" s="337"/>
      <c r="F773" s="337"/>
      <c r="G773" s="337"/>
      <c r="H773" s="337"/>
      <c r="I773" s="337"/>
      <c r="J773" s="337"/>
      <c r="K773" s="337"/>
      <c r="L773" s="337"/>
      <c r="M773" s="337"/>
      <c r="N773" s="337"/>
      <c r="O773" s="337"/>
      <c r="P773" s="337"/>
      <c r="Q773" s="337"/>
      <c r="R773" s="337"/>
      <c r="S773" s="337"/>
      <c r="T773" s="337"/>
      <c r="U773" s="337"/>
      <c r="V773" s="337"/>
      <c r="W773" s="337"/>
      <c r="X773" s="337"/>
      <c r="Y773" s="337"/>
      <c r="Z773" s="337"/>
    </row>
    <row r="774">
      <c r="A774" s="337"/>
      <c r="B774" s="337"/>
      <c r="C774" s="337"/>
      <c r="D774" s="337"/>
      <c r="E774" s="337"/>
      <c r="F774" s="337"/>
      <c r="G774" s="337"/>
      <c r="H774" s="337"/>
      <c r="I774" s="337"/>
      <c r="J774" s="337"/>
      <c r="K774" s="337"/>
      <c r="L774" s="337"/>
      <c r="M774" s="337"/>
      <c r="N774" s="337"/>
      <c r="O774" s="337"/>
      <c r="P774" s="337"/>
      <c r="Q774" s="337"/>
      <c r="R774" s="337"/>
      <c r="S774" s="337"/>
      <c r="T774" s="337"/>
      <c r="U774" s="337"/>
      <c r="V774" s="337"/>
      <c r="W774" s="337"/>
      <c r="X774" s="337"/>
      <c r="Y774" s="337"/>
      <c r="Z774" s="337"/>
    </row>
    <row r="775">
      <c r="A775" s="337"/>
      <c r="B775" s="337"/>
      <c r="C775" s="337"/>
      <c r="D775" s="337"/>
      <c r="E775" s="337"/>
      <c r="F775" s="337"/>
      <c r="G775" s="337"/>
      <c r="H775" s="337"/>
      <c r="I775" s="337"/>
      <c r="J775" s="337"/>
      <c r="K775" s="337"/>
      <c r="L775" s="337"/>
      <c r="M775" s="337"/>
      <c r="N775" s="337"/>
      <c r="O775" s="337"/>
      <c r="P775" s="337"/>
      <c r="Q775" s="337"/>
      <c r="R775" s="337"/>
      <c r="S775" s="337"/>
      <c r="T775" s="337"/>
      <c r="U775" s="337"/>
      <c r="V775" s="337"/>
      <c r="W775" s="337"/>
      <c r="X775" s="337"/>
      <c r="Y775" s="337"/>
      <c r="Z775" s="337"/>
    </row>
    <row r="776">
      <c r="A776" s="337"/>
      <c r="B776" s="337"/>
      <c r="C776" s="337"/>
      <c r="D776" s="337"/>
      <c r="E776" s="337"/>
      <c r="F776" s="337"/>
      <c r="G776" s="337"/>
      <c r="H776" s="337"/>
      <c r="I776" s="337"/>
      <c r="J776" s="337"/>
      <c r="K776" s="337"/>
      <c r="L776" s="337"/>
      <c r="M776" s="337"/>
      <c r="N776" s="337"/>
      <c r="O776" s="337"/>
      <c r="P776" s="337"/>
      <c r="Q776" s="337"/>
      <c r="R776" s="337"/>
      <c r="S776" s="337"/>
      <c r="T776" s="337"/>
      <c r="U776" s="337"/>
      <c r="V776" s="337"/>
      <c r="W776" s="337"/>
      <c r="X776" s="337"/>
      <c r="Y776" s="337"/>
      <c r="Z776" s="337"/>
    </row>
    <row r="777">
      <c r="A777" s="337"/>
      <c r="B777" s="337"/>
      <c r="C777" s="337"/>
      <c r="D777" s="337"/>
      <c r="E777" s="337"/>
      <c r="F777" s="337"/>
      <c r="G777" s="337"/>
      <c r="H777" s="337"/>
      <c r="I777" s="337"/>
      <c r="J777" s="337"/>
      <c r="K777" s="337"/>
      <c r="L777" s="337"/>
      <c r="M777" s="337"/>
      <c r="N777" s="337"/>
      <c r="O777" s="337"/>
      <c r="P777" s="337"/>
      <c r="Q777" s="337"/>
      <c r="R777" s="337"/>
      <c r="S777" s="337"/>
      <c r="T777" s="337"/>
      <c r="U777" s="337"/>
      <c r="V777" s="337"/>
      <c r="W777" s="337"/>
      <c r="X777" s="337"/>
      <c r="Y777" s="337"/>
      <c r="Z777" s="337"/>
    </row>
    <row r="778">
      <c r="A778" s="337"/>
      <c r="B778" s="337"/>
      <c r="C778" s="337"/>
      <c r="D778" s="337"/>
      <c r="E778" s="337"/>
      <c r="F778" s="337"/>
      <c r="G778" s="337"/>
      <c r="H778" s="337"/>
      <c r="I778" s="337"/>
      <c r="J778" s="337"/>
      <c r="K778" s="337"/>
      <c r="L778" s="337"/>
      <c r="M778" s="337"/>
      <c r="N778" s="337"/>
      <c r="O778" s="337"/>
      <c r="P778" s="337"/>
      <c r="Q778" s="337"/>
      <c r="R778" s="337"/>
      <c r="S778" s="337"/>
      <c r="T778" s="337"/>
      <c r="U778" s="337"/>
      <c r="V778" s="337"/>
      <c r="W778" s="337"/>
      <c r="X778" s="337"/>
      <c r="Y778" s="337"/>
      <c r="Z778" s="337"/>
    </row>
    <row r="779">
      <c r="A779" s="337"/>
      <c r="B779" s="337"/>
      <c r="C779" s="337"/>
      <c r="D779" s="337"/>
      <c r="E779" s="337"/>
      <c r="F779" s="337"/>
      <c r="G779" s="337"/>
      <c r="H779" s="337"/>
      <c r="I779" s="337"/>
      <c r="J779" s="337"/>
      <c r="K779" s="337"/>
      <c r="L779" s="337"/>
      <c r="M779" s="337"/>
      <c r="N779" s="337"/>
      <c r="O779" s="337"/>
      <c r="P779" s="337"/>
      <c r="Q779" s="337"/>
      <c r="R779" s="337"/>
      <c r="S779" s="337"/>
      <c r="T779" s="337"/>
      <c r="U779" s="337"/>
      <c r="V779" s="337"/>
      <c r="W779" s="337"/>
      <c r="X779" s="337"/>
      <c r="Y779" s="337"/>
      <c r="Z779" s="337"/>
    </row>
    <row r="780">
      <c r="A780" s="337"/>
      <c r="B780" s="337"/>
      <c r="C780" s="337"/>
      <c r="D780" s="337"/>
      <c r="E780" s="337"/>
      <c r="F780" s="337"/>
      <c r="G780" s="337"/>
      <c r="H780" s="337"/>
      <c r="I780" s="337"/>
      <c r="J780" s="337"/>
      <c r="K780" s="337"/>
      <c r="L780" s="337"/>
      <c r="M780" s="337"/>
      <c r="N780" s="337"/>
      <c r="O780" s="337"/>
      <c r="P780" s="337"/>
      <c r="Q780" s="337"/>
      <c r="R780" s="337"/>
      <c r="S780" s="337"/>
      <c r="T780" s="337"/>
      <c r="U780" s="337"/>
      <c r="V780" s="337"/>
      <c r="W780" s="337"/>
      <c r="X780" s="337"/>
      <c r="Y780" s="337"/>
      <c r="Z780" s="337"/>
    </row>
    <row r="781">
      <c r="A781" s="337"/>
      <c r="B781" s="337"/>
      <c r="C781" s="337"/>
      <c r="D781" s="337"/>
      <c r="E781" s="337"/>
      <c r="F781" s="337"/>
      <c r="G781" s="337"/>
      <c r="H781" s="337"/>
      <c r="I781" s="337"/>
      <c r="J781" s="337"/>
      <c r="K781" s="337"/>
      <c r="L781" s="337"/>
      <c r="M781" s="337"/>
      <c r="N781" s="337"/>
      <c r="O781" s="337"/>
      <c r="P781" s="337"/>
      <c r="Q781" s="337"/>
      <c r="R781" s="337"/>
      <c r="S781" s="337"/>
      <c r="T781" s="337"/>
      <c r="U781" s="337"/>
      <c r="V781" s="337"/>
      <c r="W781" s="337"/>
      <c r="X781" s="337"/>
      <c r="Y781" s="337"/>
      <c r="Z781" s="337"/>
    </row>
    <row r="782">
      <c r="A782" s="337"/>
      <c r="B782" s="337"/>
      <c r="C782" s="337"/>
      <c r="D782" s="337"/>
      <c r="E782" s="337"/>
      <c r="F782" s="337"/>
      <c r="G782" s="337"/>
      <c r="H782" s="337"/>
      <c r="I782" s="337"/>
      <c r="J782" s="337"/>
      <c r="K782" s="337"/>
      <c r="L782" s="337"/>
      <c r="M782" s="337"/>
      <c r="N782" s="337"/>
      <c r="O782" s="337"/>
      <c r="P782" s="337"/>
      <c r="Q782" s="337"/>
      <c r="R782" s="337"/>
      <c r="S782" s="337"/>
      <c r="T782" s="337"/>
      <c r="U782" s="337"/>
      <c r="V782" s="337"/>
      <c r="W782" s="337"/>
      <c r="X782" s="337"/>
      <c r="Y782" s="337"/>
      <c r="Z782" s="337"/>
    </row>
    <row r="783">
      <c r="A783" s="337"/>
      <c r="B783" s="337"/>
      <c r="C783" s="337"/>
      <c r="D783" s="337"/>
      <c r="E783" s="337"/>
      <c r="F783" s="337"/>
      <c r="G783" s="337"/>
      <c r="H783" s="337"/>
      <c r="I783" s="337"/>
      <c r="J783" s="337"/>
      <c r="K783" s="337"/>
      <c r="L783" s="337"/>
      <c r="M783" s="337"/>
      <c r="N783" s="337"/>
      <c r="O783" s="337"/>
      <c r="P783" s="337"/>
      <c r="Q783" s="337"/>
      <c r="R783" s="337"/>
      <c r="S783" s="337"/>
      <c r="T783" s="337"/>
      <c r="U783" s="337"/>
      <c r="V783" s="337"/>
      <c r="W783" s="337"/>
      <c r="X783" s="337"/>
      <c r="Y783" s="337"/>
      <c r="Z783" s="337"/>
    </row>
    <row r="784">
      <c r="A784" s="337"/>
      <c r="B784" s="337"/>
      <c r="C784" s="337"/>
      <c r="D784" s="337"/>
      <c r="E784" s="337"/>
      <c r="F784" s="337"/>
      <c r="G784" s="337"/>
      <c r="H784" s="337"/>
      <c r="I784" s="337"/>
      <c r="J784" s="337"/>
      <c r="K784" s="337"/>
      <c r="L784" s="337"/>
      <c r="M784" s="337"/>
      <c r="N784" s="337"/>
      <c r="O784" s="337"/>
      <c r="P784" s="337"/>
      <c r="Q784" s="337"/>
      <c r="R784" s="337"/>
      <c r="S784" s="337"/>
      <c r="T784" s="337"/>
      <c r="U784" s="337"/>
      <c r="V784" s="337"/>
      <c r="W784" s="337"/>
      <c r="X784" s="337"/>
      <c r="Y784" s="337"/>
      <c r="Z784" s="337"/>
    </row>
    <row r="785">
      <c r="A785" s="337"/>
      <c r="B785" s="337"/>
      <c r="C785" s="337"/>
      <c r="D785" s="337"/>
      <c r="E785" s="337"/>
      <c r="F785" s="337"/>
      <c r="G785" s="337"/>
      <c r="H785" s="337"/>
      <c r="I785" s="337"/>
      <c r="J785" s="337"/>
      <c r="K785" s="337"/>
      <c r="L785" s="337"/>
      <c r="M785" s="337"/>
      <c r="N785" s="337"/>
      <c r="O785" s="337"/>
      <c r="P785" s="337"/>
      <c r="Q785" s="337"/>
      <c r="R785" s="337"/>
      <c r="S785" s="337"/>
      <c r="T785" s="337"/>
      <c r="U785" s="337"/>
      <c r="V785" s="337"/>
      <c r="W785" s="337"/>
      <c r="X785" s="337"/>
      <c r="Y785" s="337"/>
      <c r="Z785" s="337"/>
    </row>
    <row r="786">
      <c r="A786" s="337"/>
      <c r="B786" s="337"/>
      <c r="C786" s="337"/>
      <c r="D786" s="337"/>
      <c r="E786" s="337"/>
      <c r="F786" s="337"/>
      <c r="G786" s="337"/>
      <c r="H786" s="337"/>
      <c r="I786" s="337"/>
      <c r="J786" s="337"/>
      <c r="K786" s="337"/>
      <c r="L786" s="337"/>
      <c r="M786" s="337"/>
      <c r="N786" s="337"/>
      <c r="O786" s="337"/>
      <c r="P786" s="337"/>
      <c r="Q786" s="337"/>
      <c r="R786" s="337"/>
      <c r="S786" s="337"/>
      <c r="T786" s="337"/>
      <c r="U786" s="337"/>
      <c r="V786" s="337"/>
      <c r="W786" s="337"/>
      <c r="X786" s="337"/>
      <c r="Y786" s="337"/>
      <c r="Z786" s="337"/>
    </row>
    <row r="787">
      <c r="A787" s="337"/>
      <c r="B787" s="337"/>
      <c r="C787" s="337"/>
      <c r="D787" s="337"/>
      <c r="E787" s="337"/>
      <c r="F787" s="337"/>
      <c r="G787" s="337"/>
      <c r="H787" s="337"/>
      <c r="I787" s="337"/>
      <c r="J787" s="337"/>
      <c r="K787" s="337"/>
      <c r="L787" s="337"/>
      <c r="M787" s="337"/>
      <c r="N787" s="337"/>
      <c r="O787" s="337"/>
      <c r="P787" s="337"/>
      <c r="Q787" s="337"/>
      <c r="R787" s="337"/>
      <c r="S787" s="337"/>
      <c r="T787" s="337"/>
      <c r="U787" s="337"/>
      <c r="V787" s="337"/>
      <c r="W787" s="337"/>
      <c r="X787" s="337"/>
      <c r="Y787" s="337"/>
      <c r="Z787" s="337"/>
    </row>
    <row r="788">
      <c r="A788" s="337"/>
      <c r="B788" s="337"/>
      <c r="C788" s="337"/>
      <c r="D788" s="337"/>
      <c r="E788" s="337"/>
      <c r="F788" s="337"/>
      <c r="G788" s="337"/>
      <c r="H788" s="337"/>
      <c r="I788" s="337"/>
      <c r="J788" s="337"/>
      <c r="K788" s="337"/>
      <c r="L788" s="337"/>
      <c r="M788" s="337"/>
      <c r="N788" s="337"/>
      <c r="O788" s="337"/>
      <c r="P788" s="337"/>
      <c r="Q788" s="337"/>
      <c r="R788" s="337"/>
      <c r="S788" s="337"/>
      <c r="T788" s="337"/>
      <c r="U788" s="337"/>
      <c r="V788" s="337"/>
      <c r="W788" s="337"/>
      <c r="X788" s="337"/>
      <c r="Y788" s="337"/>
      <c r="Z788" s="337"/>
    </row>
    <row r="789">
      <c r="A789" s="337"/>
      <c r="B789" s="337"/>
      <c r="C789" s="337"/>
      <c r="D789" s="337"/>
      <c r="E789" s="337"/>
      <c r="F789" s="337"/>
      <c r="G789" s="337"/>
      <c r="H789" s="337"/>
      <c r="I789" s="337"/>
      <c r="J789" s="337"/>
      <c r="K789" s="337"/>
      <c r="L789" s="337"/>
      <c r="M789" s="337"/>
      <c r="N789" s="337"/>
      <c r="O789" s="337"/>
      <c r="P789" s="337"/>
      <c r="Q789" s="337"/>
      <c r="R789" s="337"/>
      <c r="S789" s="337"/>
      <c r="T789" s="337"/>
      <c r="U789" s="337"/>
      <c r="V789" s="337"/>
      <c r="W789" s="337"/>
      <c r="X789" s="337"/>
      <c r="Y789" s="337"/>
      <c r="Z789" s="337"/>
    </row>
    <row r="790">
      <c r="A790" s="337"/>
      <c r="B790" s="337"/>
      <c r="C790" s="337"/>
      <c r="D790" s="337"/>
      <c r="E790" s="337"/>
      <c r="F790" s="337"/>
      <c r="G790" s="337"/>
      <c r="H790" s="337"/>
      <c r="I790" s="337"/>
      <c r="J790" s="337"/>
      <c r="K790" s="337"/>
      <c r="L790" s="337"/>
      <c r="M790" s="337"/>
      <c r="N790" s="337"/>
      <c r="O790" s="337"/>
      <c r="P790" s="337"/>
      <c r="Q790" s="337"/>
      <c r="R790" s="337"/>
      <c r="S790" s="337"/>
      <c r="T790" s="337"/>
      <c r="U790" s="337"/>
      <c r="V790" s="337"/>
      <c r="W790" s="337"/>
      <c r="X790" s="337"/>
      <c r="Y790" s="337"/>
      <c r="Z790" s="337"/>
    </row>
    <row r="791">
      <c r="A791" s="337"/>
      <c r="B791" s="337"/>
      <c r="C791" s="337"/>
      <c r="D791" s="337"/>
      <c r="E791" s="337"/>
      <c r="F791" s="337"/>
      <c r="G791" s="337"/>
      <c r="H791" s="337"/>
      <c r="I791" s="337"/>
      <c r="J791" s="337"/>
      <c r="K791" s="337"/>
      <c r="L791" s="337"/>
      <c r="M791" s="337"/>
      <c r="N791" s="337"/>
      <c r="O791" s="337"/>
      <c r="P791" s="337"/>
      <c r="Q791" s="337"/>
      <c r="R791" s="337"/>
      <c r="S791" s="337"/>
      <c r="T791" s="337"/>
      <c r="U791" s="337"/>
      <c r="V791" s="337"/>
      <c r="W791" s="337"/>
      <c r="X791" s="337"/>
      <c r="Y791" s="337"/>
      <c r="Z791" s="337"/>
    </row>
    <row r="792">
      <c r="A792" s="337"/>
      <c r="B792" s="337"/>
      <c r="C792" s="337"/>
      <c r="D792" s="337"/>
      <c r="E792" s="337"/>
      <c r="F792" s="337"/>
      <c r="G792" s="337"/>
      <c r="H792" s="337"/>
      <c r="I792" s="337"/>
      <c r="J792" s="337"/>
      <c r="K792" s="337"/>
      <c r="L792" s="337"/>
      <c r="M792" s="337"/>
      <c r="N792" s="337"/>
      <c r="O792" s="337"/>
      <c r="P792" s="337"/>
      <c r="Q792" s="337"/>
      <c r="R792" s="337"/>
      <c r="S792" s="337"/>
      <c r="T792" s="337"/>
      <c r="U792" s="337"/>
      <c r="V792" s="337"/>
      <c r="W792" s="337"/>
      <c r="X792" s="337"/>
      <c r="Y792" s="337"/>
      <c r="Z792" s="337"/>
    </row>
    <row r="793">
      <c r="A793" s="337"/>
      <c r="B793" s="337"/>
      <c r="C793" s="337"/>
      <c r="D793" s="337"/>
      <c r="E793" s="337"/>
      <c r="F793" s="337"/>
      <c r="G793" s="337"/>
      <c r="H793" s="337"/>
      <c r="I793" s="337"/>
      <c r="J793" s="337"/>
      <c r="K793" s="337"/>
      <c r="L793" s="337"/>
      <c r="M793" s="337"/>
      <c r="N793" s="337"/>
      <c r="O793" s="337"/>
      <c r="P793" s="337"/>
      <c r="Q793" s="337"/>
      <c r="R793" s="337"/>
      <c r="S793" s="337"/>
      <c r="T793" s="337"/>
      <c r="U793" s="337"/>
      <c r="V793" s="337"/>
      <c r="W793" s="337"/>
      <c r="X793" s="337"/>
      <c r="Y793" s="337"/>
      <c r="Z793" s="337"/>
    </row>
    <row r="794">
      <c r="A794" s="337"/>
      <c r="B794" s="337"/>
      <c r="C794" s="337"/>
      <c r="D794" s="337"/>
      <c r="E794" s="337"/>
      <c r="F794" s="337"/>
      <c r="G794" s="337"/>
      <c r="H794" s="337"/>
      <c r="I794" s="337"/>
      <c r="J794" s="337"/>
      <c r="K794" s="337"/>
      <c r="L794" s="337"/>
      <c r="M794" s="337"/>
      <c r="N794" s="337"/>
      <c r="O794" s="337"/>
      <c r="P794" s="337"/>
      <c r="Q794" s="337"/>
      <c r="R794" s="337"/>
      <c r="S794" s="337"/>
      <c r="T794" s="337"/>
      <c r="U794" s="337"/>
      <c r="V794" s="337"/>
      <c r="W794" s="337"/>
      <c r="X794" s="337"/>
      <c r="Y794" s="337"/>
      <c r="Z794" s="337"/>
    </row>
    <row r="795">
      <c r="A795" s="337"/>
      <c r="B795" s="337"/>
      <c r="C795" s="337"/>
      <c r="D795" s="337"/>
      <c r="E795" s="337"/>
      <c r="F795" s="337"/>
      <c r="G795" s="337"/>
      <c r="H795" s="337"/>
      <c r="I795" s="337"/>
      <c r="J795" s="337"/>
      <c r="K795" s="337"/>
      <c r="L795" s="337"/>
      <c r="M795" s="337"/>
      <c r="N795" s="337"/>
      <c r="O795" s="337"/>
      <c r="P795" s="337"/>
      <c r="Q795" s="337"/>
      <c r="R795" s="337"/>
      <c r="S795" s="337"/>
      <c r="T795" s="337"/>
      <c r="U795" s="337"/>
      <c r="V795" s="337"/>
      <c r="W795" s="337"/>
      <c r="X795" s="337"/>
      <c r="Y795" s="337"/>
      <c r="Z795" s="337"/>
    </row>
    <row r="796">
      <c r="A796" s="337"/>
      <c r="B796" s="337"/>
      <c r="C796" s="337"/>
      <c r="D796" s="337"/>
      <c r="E796" s="337"/>
      <c r="F796" s="337"/>
      <c r="G796" s="337"/>
      <c r="H796" s="337"/>
      <c r="I796" s="337"/>
      <c r="J796" s="337"/>
      <c r="K796" s="337"/>
      <c r="L796" s="337"/>
      <c r="M796" s="337"/>
      <c r="N796" s="337"/>
      <c r="O796" s="337"/>
      <c r="P796" s="337"/>
      <c r="Q796" s="337"/>
      <c r="R796" s="337"/>
      <c r="S796" s="337"/>
      <c r="T796" s="337"/>
      <c r="U796" s="337"/>
      <c r="V796" s="337"/>
      <c r="W796" s="337"/>
      <c r="X796" s="337"/>
      <c r="Y796" s="337"/>
      <c r="Z796" s="337"/>
    </row>
    <row r="797">
      <c r="A797" s="337"/>
      <c r="B797" s="337"/>
      <c r="C797" s="337"/>
      <c r="D797" s="337"/>
      <c r="E797" s="337"/>
      <c r="F797" s="337"/>
      <c r="G797" s="337"/>
      <c r="H797" s="337"/>
      <c r="I797" s="337"/>
      <c r="J797" s="337"/>
      <c r="K797" s="337"/>
      <c r="L797" s="337"/>
      <c r="M797" s="337"/>
      <c r="N797" s="337"/>
      <c r="O797" s="337"/>
      <c r="P797" s="337"/>
      <c r="Q797" s="337"/>
      <c r="R797" s="337"/>
      <c r="S797" s="337"/>
      <c r="T797" s="337"/>
      <c r="U797" s="337"/>
      <c r="V797" s="337"/>
      <c r="W797" s="337"/>
      <c r="X797" s="337"/>
      <c r="Y797" s="337"/>
      <c r="Z797" s="337"/>
    </row>
    <row r="798">
      <c r="A798" s="337"/>
      <c r="B798" s="337"/>
      <c r="C798" s="337"/>
      <c r="D798" s="337"/>
      <c r="E798" s="337"/>
      <c r="F798" s="337"/>
      <c r="G798" s="337"/>
      <c r="H798" s="337"/>
      <c r="I798" s="337"/>
      <c r="J798" s="337"/>
      <c r="K798" s="337"/>
      <c r="L798" s="337"/>
      <c r="M798" s="337"/>
      <c r="N798" s="337"/>
      <c r="O798" s="337"/>
      <c r="P798" s="337"/>
      <c r="Q798" s="337"/>
      <c r="R798" s="337"/>
      <c r="S798" s="337"/>
      <c r="T798" s="337"/>
      <c r="U798" s="337"/>
      <c r="V798" s="337"/>
      <c r="W798" s="337"/>
      <c r="X798" s="337"/>
      <c r="Y798" s="337"/>
      <c r="Z798" s="337"/>
    </row>
    <row r="799">
      <c r="A799" s="337"/>
      <c r="B799" s="337"/>
      <c r="C799" s="337"/>
      <c r="D799" s="337"/>
      <c r="E799" s="337"/>
      <c r="F799" s="337"/>
      <c r="G799" s="337"/>
      <c r="H799" s="337"/>
      <c r="I799" s="337"/>
      <c r="J799" s="337"/>
      <c r="K799" s="337"/>
      <c r="L799" s="337"/>
      <c r="M799" s="337"/>
      <c r="N799" s="337"/>
      <c r="O799" s="337"/>
      <c r="P799" s="337"/>
      <c r="Q799" s="337"/>
      <c r="R799" s="337"/>
      <c r="S799" s="337"/>
      <c r="T799" s="337"/>
      <c r="U799" s="337"/>
      <c r="V799" s="337"/>
      <c r="W799" s="337"/>
      <c r="X799" s="337"/>
      <c r="Y799" s="337"/>
      <c r="Z799" s="337"/>
    </row>
    <row r="800">
      <c r="A800" s="337"/>
      <c r="B800" s="337"/>
      <c r="C800" s="337"/>
      <c r="D800" s="337"/>
      <c r="E800" s="337"/>
      <c r="F800" s="337"/>
      <c r="G800" s="337"/>
      <c r="H800" s="337"/>
      <c r="I800" s="337"/>
      <c r="J800" s="337"/>
      <c r="K800" s="337"/>
      <c r="L800" s="337"/>
      <c r="M800" s="337"/>
      <c r="N800" s="337"/>
      <c r="O800" s="337"/>
      <c r="P800" s="337"/>
      <c r="Q800" s="337"/>
      <c r="R800" s="337"/>
      <c r="S800" s="337"/>
      <c r="T800" s="337"/>
      <c r="U800" s="337"/>
      <c r="V800" s="337"/>
      <c r="W800" s="337"/>
      <c r="X800" s="337"/>
      <c r="Y800" s="337"/>
      <c r="Z800" s="337"/>
    </row>
    <row r="801">
      <c r="A801" s="337"/>
      <c r="B801" s="337"/>
      <c r="C801" s="337"/>
      <c r="D801" s="337"/>
      <c r="E801" s="337"/>
      <c r="F801" s="337"/>
      <c r="G801" s="337"/>
      <c r="H801" s="337"/>
      <c r="I801" s="337"/>
      <c r="J801" s="337"/>
      <c r="K801" s="337"/>
      <c r="L801" s="337"/>
      <c r="M801" s="337"/>
      <c r="N801" s="337"/>
      <c r="O801" s="337"/>
      <c r="P801" s="337"/>
      <c r="Q801" s="337"/>
      <c r="R801" s="337"/>
      <c r="S801" s="337"/>
      <c r="T801" s="337"/>
      <c r="U801" s="337"/>
      <c r="V801" s="337"/>
      <c r="W801" s="337"/>
      <c r="X801" s="337"/>
      <c r="Y801" s="337"/>
      <c r="Z801" s="337"/>
    </row>
    <row r="802">
      <c r="A802" s="337"/>
      <c r="B802" s="337"/>
      <c r="C802" s="337"/>
      <c r="D802" s="337"/>
      <c r="E802" s="337"/>
      <c r="F802" s="337"/>
      <c r="G802" s="337"/>
      <c r="H802" s="337"/>
      <c r="I802" s="337"/>
      <c r="J802" s="337"/>
      <c r="K802" s="337"/>
      <c r="L802" s="337"/>
      <c r="M802" s="337"/>
      <c r="N802" s="337"/>
      <c r="O802" s="337"/>
      <c r="P802" s="337"/>
      <c r="Q802" s="337"/>
      <c r="R802" s="337"/>
      <c r="S802" s="337"/>
      <c r="T802" s="337"/>
      <c r="U802" s="337"/>
      <c r="V802" s="337"/>
      <c r="W802" s="337"/>
      <c r="X802" s="337"/>
      <c r="Y802" s="337"/>
      <c r="Z802" s="337"/>
    </row>
    <row r="803">
      <c r="A803" s="337"/>
      <c r="B803" s="337"/>
      <c r="C803" s="337"/>
      <c r="D803" s="337"/>
      <c r="E803" s="337"/>
      <c r="F803" s="337"/>
      <c r="G803" s="337"/>
      <c r="H803" s="337"/>
      <c r="I803" s="337"/>
      <c r="J803" s="337"/>
      <c r="K803" s="337"/>
      <c r="L803" s="337"/>
      <c r="M803" s="337"/>
      <c r="N803" s="337"/>
      <c r="O803" s="337"/>
      <c r="P803" s="337"/>
      <c r="Q803" s="337"/>
      <c r="R803" s="337"/>
      <c r="S803" s="337"/>
      <c r="T803" s="337"/>
      <c r="U803" s="337"/>
      <c r="V803" s="337"/>
      <c r="W803" s="337"/>
      <c r="X803" s="337"/>
      <c r="Y803" s="337"/>
      <c r="Z803" s="337"/>
    </row>
    <row r="804">
      <c r="A804" s="337"/>
      <c r="B804" s="337"/>
      <c r="C804" s="337"/>
      <c r="D804" s="337"/>
      <c r="E804" s="337"/>
      <c r="F804" s="337"/>
      <c r="G804" s="337"/>
      <c r="H804" s="337"/>
      <c r="I804" s="337"/>
      <c r="J804" s="337"/>
      <c r="K804" s="337"/>
      <c r="L804" s="337"/>
      <c r="M804" s="337"/>
      <c r="N804" s="337"/>
      <c r="O804" s="337"/>
      <c r="P804" s="337"/>
      <c r="Q804" s="337"/>
      <c r="R804" s="337"/>
      <c r="S804" s="337"/>
      <c r="T804" s="337"/>
      <c r="U804" s="337"/>
      <c r="V804" s="337"/>
      <c r="W804" s="337"/>
      <c r="X804" s="337"/>
      <c r="Y804" s="337"/>
      <c r="Z804" s="337"/>
    </row>
    <row r="805">
      <c r="A805" s="337"/>
      <c r="B805" s="337"/>
      <c r="C805" s="337"/>
      <c r="D805" s="337"/>
      <c r="E805" s="337"/>
      <c r="F805" s="337"/>
      <c r="G805" s="337"/>
      <c r="H805" s="337"/>
      <c r="I805" s="337"/>
      <c r="J805" s="337"/>
      <c r="K805" s="337"/>
      <c r="L805" s="337"/>
      <c r="M805" s="337"/>
      <c r="N805" s="337"/>
      <c r="O805" s="337"/>
      <c r="P805" s="337"/>
      <c r="Q805" s="337"/>
      <c r="R805" s="337"/>
      <c r="S805" s="337"/>
      <c r="T805" s="337"/>
      <c r="U805" s="337"/>
      <c r="V805" s="337"/>
      <c r="W805" s="337"/>
      <c r="X805" s="337"/>
      <c r="Y805" s="337"/>
      <c r="Z805" s="337"/>
    </row>
    <row r="806">
      <c r="A806" s="337"/>
      <c r="B806" s="337"/>
      <c r="C806" s="337"/>
      <c r="D806" s="337"/>
      <c r="E806" s="337"/>
      <c r="F806" s="337"/>
      <c r="G806" s="337"/>
      <c r="H806" s="337"/>
      <c r="I806" s="337"/>
      <c r="J806" s="337"/>
      <c r="K806" s="337"/>
      <c r="L806" s="337"/>
      <c r="M806" s="337"/>
      <c r="N806" s="337"/>
      <c r="O806" s="337"/>
      <c r="P806" s="337"/>
      <c r="Q806" s="337"/>
      <c r="R806" s="337"/>
      <c r="S806" s="337"/>
      <c r="T806" s="337"/>
      <c r="U806" s="337"/>
      <c r="V806" s="337"/>
      <c r="W806" s="337"/>
      <c r="X806" s="337"/>
      <c r="Y806" s="337"/>
      <c r="Z806" s="337"/>
    </row>
    <row r="807">
      <c r="A807" s="337"/>
      <c r="B807" s="337"/>
      <c r="C807" s="337"/>
      <c r="D807" s="337"/>
      <c r="E807" s="337"/>
      <c r="F807" s="337"/>
      <c r="G807" s="337"/>
      <c r="H807" s="337"/>
      <c r="I807" s="337"/>
      <c r="J807" s="337"/>
      <c r="K807" s="337"/>
      <c r="L807" s="337"/>
      <c r="M807" s="337"/>
      <c r="N807" s="337"/>
      <c r="O807" s="337"/>
      <c r="P807" s="337"/>
      <c r="Q807" s="337"/>
      <c r="R807" s="337"/>
      <c r="S807" s="337"/>
      <c r="T807" s="337"/>
      <c r="U807" s="337"/>
      <c r="V807" s="337"/>
      <c r="W807" s="337"/>
      <c r="X807" s="337"/>
      <c r="Y807" s="337"/>
      <c r="Z807" s="337"/>
    </row>
    <row r="808">
      <c r="A808" s="337"/>
      <c r="B808" s="337"/>
      <c r="C808" s="337"/>
      <c r="D808" s="337"/>
      <c r="E808" s="337"/>
      <c r="F808" s="337"/>
      <c r="G808" s="337"/>
      <c r="H808" s="337"/>
      <c r="I808" s="337"/>
      <c r="J808" s="337"/>
      <c r="K808" s="337"/>
      <c r="L808" s="337"/>
      <c r="M808" s="337"/>
      <c r="N808" s="337"/>
      <c r="O808" s="337"/>
      <c r="P808" s="337"/>
      <c r="Q808" s="337"/>
      <c r="R808" s="337"/>
      <c r="S808" s="337"/>
      <c r="T808" s="337"/>
      <c r="U808" s="337"/>
      <c r="V808" s="337"/>
      <c r="W808" s="337"/>
      <c r="X808" s="337"/>
      <c r="Y808" s="337"/>
      <c r="Z808" s="337"/>
    </row>
    <row r="809">
      <c r="A809" s="337"/>
      <c r="B809" s="337"/>
      <c r="C809" s="337"/>
      <c r="D809" s="337"/>
      <c r="E809" s="337"/>
      <c r="F809" s="337"/>
      <c r="G809" s="337"/>
      <c r="H809" s="337"/>
      <c r="I809" s="337"/>
      <c r="J809" s="337"/>
      <c r="K809" s="337"/>
      <c r="L809" s="337"/>
      <c r="M809" s="337"/>
      <c r="N809" s="337"/>
      <c r="O809" s="337"/>
      <c r="P809" s="337"/>
      <c r="Q809" s="337"/>
      <c r="R809" s="337"/>
      <c r="S809" s="337"/>
      <c r="T809" s="337"/>
      <c r="U809" s="337"/>
      <c r="V809" s="337"/>
      <c r="W809" s="337"/>
      <c r="X809" s="337"/>
      <c r="Y809" s="337"/>
      <c r="Z809" s="337"/>
    </row>
    <row r="810">
      <c r="A810" s="337"/>
      <c r="B810" s="337"/>
      <c r="C810" s="337"/>
      <c r="D810" s="337"/>
      <c r="E810" s="337"/>
      <c r="F810" s="337"/>
      <c r="G810" s="337"/>
      <c r="H810" s="337"/>
      <c r="I810" s="337"/>
      <c r="J810" s="337"/>
      <c r="K810" s="337"/>
      <c r="L810" s="337"/>
      <c r="M810" s="337"/>
      <c r="N810" s="337"/>
      <c r="O810" s="337"/>
      <c r="P810" s="337"/>
      <c r="Q810" s="337"/>
      <c r="R810" s="337"/>
      <c r="S810" s="337"/>
      <c r="T810" s="337"/>
      <c r="U810" s="337"/>
      <c r="V810" s="337"/>
      <c r="W810" s="337"/>
      <c r="X810" s="337"/>
      <c r="Y810" s="337"/>
      <c r="Z810" s="337"/>
    </row>
    <row r="811">
      <c r="A811" s="337"/>
      <c r="B811" s="337"/>
      <c r="C811" s="337"/>
      <c r="D811" s="337"/>
      <c r="E811" s="337"/>
      <c r="F811" s="337"/>
      <c r="G811" s="337"/>
      <c r="H811" s="337"/>
      <c r="I811" s="337"/>
      <c r="J811" s="337"/>
      <c r="K811" s="337"/>
      <c r="L811" s="337"/>
      <c r="M811" s="337"/>
      <c r="N811" s="337"/>
      <c r="O811" s="337"/>
      <c r="P811" s="337"/>
      <c r="Q811" s="337"/>
      <c r="R811" s="337"/>
      <c r="S811" s="337"/>
      <c r="T811" s="337"/>
      <c r="U811" s="337"/>
      <c r="V811" s="337"/>
      <c r="W811" s="337"/>
      <c r="X811" s="337"/>
      <c r="Y811" s="337"/>
      <c r="Z811" s="337"/>
    </row>
    <row r="812">
      <c r="A812" s="337"/>
      <c r="B812" s="337"/>
      <c r="C812" s="337"/>
      <c r="D812" s="337"/>
      <c r="E812" s="337"/>
      <c r="F812" s="337"/>
      <c r="G812" s="337"/>
      <c r="H812" s="337"/>
      <c r="I812" s="337"/>
      <c r="J812" s="337"/>
      <c r="K812" s="337"/>
      <c r="L812" s="337"/>
      <c r="M812" s="337"/>
      <c r="N812" s="337"/>
      <c r="O812" s="337"/>
      <c r="P812" s="337"/>
      <c r="Q812" s="337"/>
      <c r="R812" s="337"/>
      <c r="S812" s="337"/>
      <c r="T812" s="337"/>
      <c r="U812" s="337"/>
      <c r="V812" s="337"/>
      <c r="W812" s="337"/>
      <c r="X812" s="337"/>
      <c r="Y812" s="337"/>
      <c r="Z812" s="337"/>
    </row>
    <row r="813">
      <c r="A813" s="337"/>
      <c r="B813" s="337"/>
      <c r="C813" s="337"/>
      <c r="D813" s="337"/>
      <c r="E813" s="337"/>
      <c r="F813" s="337"/>
      <c r="G813" s="337"/>
      <c r="H813" s="337"/>
      <c r="I813" s="337"/>
      <c r="J813" s="337"/>
      <c r="K813" s="337"/>
      <c r="L813" s="337"/>
      <c r="M813" s="337"/>
      <c r="N813" s="337"/>
      <c r="O813" s="337"/>
      <c r="P813" s="337"/>
      <c r="Q813" s="337"/>
      <c r="R813" s="337"/>
      <c r="S813" s="337"/>
      <c r="T813" s="337"/>
      <c r="U813" s="337"/>
      <c r="V813" s="337"/>
      <c r="W813" s="337"/>
      <c r="X813" s="337"/>
      <c r="Y813" s="337"/>
      <c r="Z813" s="337"/>
    </row>
    <row r="814">
      <c r="A814" s="337"/>
      <c r="B814" s="337"/>
      <c r="C814" s="337"/>
      <c r="D814" s="337"/>
      <c r="E814" s="337"/>
      <c r="F814" s="337"/>
      <c r="G814" s="337"/>
      <c r="H814" s="337"/>
      <c r="I814" s="337"/>
      <c r="J814" s="337"/>
      <c r="K814" s="337"/>
      <c r="L814" s="337"/>
      <c r="M814" s="337"/>
      <c r="N814" s="337"/>
      <c r="O814" s="337"/>
      <c r="P814" s="337"/>
      <c r="Q814" s="337"/>
      <c r="R814" s="337"/>
      <c r="S814" s="337"/>
      <c r="T814" s="337"/>
      <c r="U814" s="337"/>
      <c r="V814" s="337"/>
      <c r="W814" s="337"/>
      <c r="X814" s="337"/>
      <c r="Y814" s="337"/>
      <c r="Z814" s="337"/>
    </row>
    <row r="815">
      <c r="A815" s="337"/>
      <c r="B815" s="337"/>
      <c r="C815" s="337"/>
      <c r="D815" s="337"/>
      <c r="E815" s="337"/>
      <c r="F815" s="337"/>
      <c r="G815" s="337"/>
      <c r="H815" s="337"/>
      <c r="I815" s="337"/>
      <c r="J815" s="337"/>
      <c r="K815" s="337"/>
      <c r="L815" s="337"/>
      <c r="M815" s="337"/>
      <c r="N815" s="337"/>
      <c r="O815" s="337"/>
      <c r="P815" s="337"/>
      <c r="Q815" s="337"/>
      <c r="R815" s="337"/>
      <c r="S815" s="337"/>
      <c r="T815" s="337"/>
      <c r="U815" s="337"/>
      <c r="V815" s="337"/>
      <c r="W815" s="337"/>
      <c r="X815" s="337"/>
      <c r="Y815" s="337"/>
      <c r="Z815" s="337"/>
    </row>
    <row r="816">
      <c r="A816" s="337"/>
      <c r="B816" s="337"/>
      <c r="C816" s="337"/>
      <c r="D816" s="337"/>
      <c r="E816" s="337"/>
      <c r="F816" s="337"/>
      <c r="G816" s="337"/>
      <c r="H816" s="337"/>
      <c r="I816" s="337"/>
      <c r="J816" s="337"/>
      <c r="K816" s="337"/>
      <c r="L816" s="337"/>
      <c r="M816" s="337"/>
      <c r="N816" s="337"/>
      <c r="O816" s="337"/>
      <c r="P816" s="337"/>
      <c r="Q816" s="337"/>
      <c r="R816" s="337"/>
      <c r="S816" s="337"/>
      <c r="T816" s="337"/>
      <c r="U816" s="337"/>
      <c r="V816" s="337"/>
      <c r="W816" s="337"/>
      <c r="X816" s="337"/>
      <c r="Y816" s="337"/>
      <c r="Z816" s="337"/>
    </row>
    <row r="817">
      <c r="A817" s="337"/>
      <c r="B817" s="337"/>
      <c r="C817" s="337"/>
      <c r="D817" s="337"/>
      <c r="E817" s="337"/>
      <c r="F817" s="337"/>
      <c r="G817" s="337"/>
      <c r="H817" s="337"/>
      <c r="I817" s="337"/>
      <c r="J817" s="337"/>
      <c r="K817" s="337"/>
      <c r="L817" s="337"/>
      <c r="M817" s="337"/>
      <c r="N817" s="337"/>
      <c r="O817" s="337"/>
      <c r="P817" s="337"/>
      <c r="Q817" s="337"/>
      <c r="R817" s="337"/>
      <c r="S817" s="337"/>
      <c r="T817" s="337"/>
      <c r="U817" s="337"/>
      <c r="V817" s="337"/>
      <c r="W817" s="337"/>
      <c r="X817" s="337"/>
      <c r="Y817" s="337"/>
      <c r="Z817" s="337"/>
    </row>
    <row r="818">
      <c r="A818" s="337"/>
      <c r="B818" s="337"/>
      <c r="C818" s="337"/>
      <c r="D818" s="337"/>
      <c r="E818" s="337"/>
      <c r="F818" s="337"/>
      <c r="G818" s="337"/>
      <c r="H818" s="337"/>
      <c r="I818" s="337"/>
      <c r="J818" s="337"/>
      <c r="K818" s="337"/>
      <c r="L818" s="337"/>
      <c r="M818" s="337"/>
      <c r="N818" s="337"/>
      <c r="O818" s="337"/>
      <c r="P818" s="337"/>
      <c r="Q818" s="337"/>
      <c r="R818" s="337"/>
      <c r="S818" s="337"/>
      <c r="T818" s="337"/>
      <c r="U818" s="337"/>
      <c r="V818" s="337"/>
      <c r="W818" s="337"/>
      <c r="X818" s="337"/>
      <c r="Y818" s="337"/>
      <c r="Z818" s="337"/>
    </row>
    <row r="819">
      <c r="A819" s="337"/>
      <c r="B819" s="337"/>
      <c r="C819" s="337"/>
      <c r="D819" s="337"/>
      <c r="E819" s="337"/>
      <c r="F819" s="337"/>
      <c r="G819" s="337"/>
      <c r="H819" s="337"/>
      <c r="I819" s="337"/>
      <c r="J819" s="337"/>
      <c r="K819" s="337"/>
      <c r="L819" s="337"/>
      <c r="M819" s="337"/>
      <c r="N819" s="337"/>
      <c r="O819" s="337"/>
      <c r="P819" s="337"/>
      <c r="Q819" s="337"/>
      <c r="R819" s="337"/>
      <c r="S819" s="337"/>
      <c r="T819" s="337"/>
      <c r="U819" s="337"/>
      <c r="V819" s="337"/>
      <c r="W819" s="337"/>
      <c r="X819" s="337"/>
      <c r="Y819" s="337"/>
      <c r="Z819" s="337"/>
    </row>
    <row r="820">
      <c r="A820" s="337"/>
      <c r="B820" s="337"/>
      <c r="C820" s="337"/>
      <c r="D820" s="337"/>
      <c r="E820" s="337"/>
      <c r="F820" s="337"/>
      <c r="G820" s="337"/>
      <c r="H820" s="337"/>
      <c r="I820" s="337"/>
      <c r="J820" s="337"/>
      <c r="K820" s="337"/>
      <c r="L820" s="337"/>
      <c r="M820" s="337"/>
      <c r="N820" s="337"/>
      <c r="O820" s="337"/>
      <c r="P820" s="337"/>
      <c r="Q820" s="337"/>
      <c r="R820" s="337"/>
      <c r="S820" s="337"/>
      <c r="T820" s="337"/>
      <c r="U820" s="337"/>
      <c r="V820" s="337"/>
      <c r="W820" s="337"/>
      <c r="X820" s="337"/>
      <c r="Y820" s="337"/>
      <c r="Z820" s="337"/>
    </row>
    <row r="821">
      <c r="A821" s="337"/>
      <c r="B821" s="337"/>
      <c r="C821" s="337"/>
      <c r="D821" s="337"/>
      <c r="E821" s="337"/>
      <c r="F821" s="337"/>
      <c r="G821" s="337"/>
      <c r="H821" s="337"/>
      <c r="I821" s="337"/>
      <c r="J821" s="337"/>
      <c r="K821" s="337"/>
      <c r="L821" s="337"/>
      <c r="M821" s="337"/>
      <c r="N821" s="337"/>
      <c r="O821" s="337"/>
      <c r="P821" s="337"/>
      <c r="Q821" s="337"/>
      <c r="R821" s="337"/>
      <c r="S821" s="337"/>
      <c r="T821" s="337"/>
      <c r="U821" s="337"/>
      <c r="V821" s="337"/>
      <c r="W821" s="337"/>
      <c r="X821" s="337"/>
      <c r="Y821" s="337"/>
      <c r="Z821" s="337"/>
    </row>
    <row r="822">
      <c r="A822" s="337"/>
      <c r="B822" s="337"/>
      <c r="C822" s="337"/>
      <c r="D822" s="337"/>
      <c r="E822" s="337"/>
      <c r="F822" s="337"/>
      <c r="G822" s="337"/>
      <c r="H822" s="337"/>
      <c r="I822" s="337"/>
      <c r="J822" s="337"/>
      <c r="K822" s="337"/>
      <c r="L822" s="337"/>
      <c r="M822" s="337"/>
      <c r="N822" s="337"/>
      <c r="O822" s="337"/>
      <c r="P822" s="337"/>
      <c r="Q822" s="337"/>
      <c r="R822" s="337"/>
      <c r="S822" s="337"/>
      <c r="T822" s="337"/>
      <c r="U822" s="337"/>
      <c r="V822" s="337"/>
      <c r="W822" s="337"/>
      <c r="X822" s="337"/>
      <c r="Y822" s="337"/>
      <c r="Z822" s="337"/>
    </row>
    <row r="823">
      <c r="A823" s="337"/>
      <c r="B823" s="337"/>
      <c r="C823" s="337"/>
      <c r="D823" s="337"/>
      <c r="E823" s="337"/>
      <c r="F823" s="337"/>
      <c r="G823" s="337"/>
      <c r="H823" s="337"/>
      <c r="I823" s="337"/>
      <c r="J823" s="337"/>
      <c r="K823" s="337"/>
      <c r="L823" s="337"/>
      <c r="M823" s="337"/>
      <c r="N823" s="337"/>
      <c r="O823" s="337"/>
      <c r="P823" s="337"/>
      <c r="Q823" s="337"/>
      <c r="R823" s="337"/>
      <c r="S823" s="337"/>
      <c r="T823" s="337"/>
      <c r="U823" s="337"/>
      <c r="V823" s="337"/>
      <c r="W823" s="337"/>
      <c r="X823" s="337"/>
      <c r="Y823" s="337"/>
      <c r="Z823" s="337"/>
    </row>
    <row r="824">
      <c r="A824" s="337"/>
      <c r="B824" s="337"/>
      <c r="C824" s="337"/>
      <c r="D824" s="337"/>
      <c r="E824" s="337"/>
      <c r="F824" s="337"/>
      <c r="G824" s="337"/>
      <c r="H824" s="337"/>
      <c r="I824" s="337"/>
      <c r="J824" s="337"/>
      <c r="K824" s="337"/>
      <c r="L824" s="337"/>
      <c r="M824" s="337"/>
      <c r="N824" s="337"/>
      <c r="O824" s="337"/>
      <c r="P824" s="337"/>
      <c r="Q824" s="337"/>
      <c r="R824" s="337"/>
      <c r="S824" s="337"/>
      <c r="T824" s="337"/>
      <c r="U824" s="337"/>
      <c r="V824" s="337"/>
      <c r="W824" s="337"/>
      <c r="X824" s="337"/>
      <c r="Y824" s="337"/>
      <c r="Z824" s="337"/>
    </row>
    <row r="825">
      <c r="A825" s="337"/>
      <c r="B825" s="337"/>
      <c r="C825" s="337"/>
      <c r="D825" s="337"/>
      <c r="E825" s="337"/>
      <c r="F825" s="337"/>
      <c r="G825" s="337"/>
      <c r="H825" s="337"/>
      <c r="I825" s="337"/>
      <c r="J825" s="337"/>
      <c r="K825" s="337"/>
      <c r="L825" s="337"/>
      <c r="M825" s="337"/>
      <c r="N825" s="337"/>
      <c r="O825" s="337"/>
      <c r="P825" s="337"/>
      <c r="Q825" s="337"/>
      <c r="R825" s="337"/>
      <c r="S825" s="337"/>
      <c r="T825" s="337"/>
      <c r="U825" s="337"/>
      <c r="V825" s="337"/>
      <c r="W825" s="337"/>
      <c r="X825" s="337"/>
      <c r="Y825" s="337"/>
      <c r="Z825" s="337"/>
    </row>
    <row r="826">
      <c r="A826" s="337"/>
      <c r="B826" s="337"/>
      <c r="C826" s="337"/>
      <c r="D826" s="337"/>
      <c r="E826" s="337"/>
      <c r="F826" s="337"/>
      <c r="G826" s="337"/>
      <c r="H826" s="337"/>
      <c r="I826" s="337"/>
      <c r="J826" s="337"/>
      <c r="K826" s="337"/>
      <c r="L826" s="337"/>
      <c r="M826" s="337"/>
      <c r="N826" s="337"/>
      <c r="O826" s="337"/>
      <c r="P826" s="337"/>
      <c r="Q826" s="337"/>
      <c r="R826" s="337"/>
      <c r="S826" s="337"/>
      <c r="T826" s="337"/>
      <c r="U826" s="337"/>
      <c r="V826" s="337"/>
      <c r="W826" s="337"/>
      <c r="X826" s="337"/>
      <c r="Y826" s="337"/>
      <c r="Z826" s="337"/>
    </row>
    <row r="827">
      <c r="A827" s="337"/>
      <c r="B827" s="337"/>
      <c r="C827" s="337"/>
      <c r="D827" s="337"/>
      <c r="E827" s="337"/>
      <c r="F827" s="337"/>
      <c r="G827" s="337"/>
      <c r="H827" s="337"/>
      <c r="I827" s="337"/>
      <c r="J827" s="337"/>
      <c r="K827" s="337"/>
      <c r="L827" s="337"/>
      <c r="M827" s="337"/>
      <c r="N827" s="337"/>
      <c r="O827" s="337"/>
      <c r="P827" s="337"/>
      <c r="Q827" s="337"/>
      <c r="R827" s="337"/>
      <c r="S827" s="337"/>
      <c r="T827" s="337"/>
      <c r="U827" s="337"/>
      <c r="V827" s="337"/>
      <c r="W827" s="337"/>
      <c r="X827" s="337"/>
      <c r="Y827" s="337"/>
      <c r="Z827" s="337"/>
    </row>
    <row r="828">
      <c r="A828" s="337"/>
      <c r="B828" s="337"/>
      <c r="C828" s="337"/>
      <c r="D828" s="337"/>
      <c r="E828" s="337"/>
      <c r="F828" s="337"/>
      <c r="G828" s="337"/>
      <c r="H828" s="337"/>
      <c r="I828" s="337"/>
      <c r="J828" s="337"/>
      <c r="K828" s="337"/>
      <c r="L828" s="337"/>
      <c r="M828" s="337"/>
      <c r="N828" s="337"/>
      <c r="O828" s="337"/>
      <c r="P828" s="337"/>
      <c r="Q828" s="337"/>
      <c r="R828" s="337"/>
      <c r="S828" s="337"/>
      <c r="T828" s="337"/>
      <c r="U828" s="337"/>
      <c r="V828" s="337"/>
      <c r="W828" s="337"/>
      <c r="X828" s="337"/>
      <c r="Y828" s="337"/>
      <c r="Z828" s="337"/>
    </row>
    <row r="829">
      <c r="A829" s="337"/>
      <c r="B829" s="337"/>
      <c r="C829" s="337"/>
      <c r="D829" s="337"/>
      <c r="E829" s="337"/>
      <c r="F829" s="337"/>
      <c r="G829" s="337"/>
      <c r="H829" s="337"/>
      <c r="I829" s="337"/>
      <c r="J829" s="337"/>
      <c r="K829" s="337"/>
      <c r="L829" s="337"/>
      <c r="M829" s="337"/>
      <c r="N829" s="337"/>
      <c r="O829" s="337"/>
      <c r="P829" s="337"/>
      <c r="Q829" s="337"/>
      <c r="R829" s="337"/>
      <c r="S829" s="337"/>
      <c r="T829" s="337"/>
      <c r="U829" s="337"/>
      <c r="V829" s="337"/>
      <c r="W829" s="337"/>
      <c r="X829" s="337"/>
      <c r="Y829" s="337"/>
      <c r="Z829" s="337"/>
    </row>
    <row r="830">
      <c r="A830" s="337"/>
      <c r="B830" s="337"/>
      <c r="C830" s="337"/>
      <c r="D830" s="337"/>
      <c r="E830" s="337"/>
      <c r="F830" s="337"/>
      <c r="G830" s="337"/>
      <c r="H830" s="337"/>
      <c r="I830" s="337"/>
      <c r="J830" s="337"/>
      <c r="K830" s="337"/>
      <c r="L830" s="337"/>
      <c r="M830" s="337"/>
      <c r="N830" s="337"/>
      <c r="O830" s="337"/>
      <c r="P830" s="337"/>
      <c r="Q830" s="337"/>
      <c r="R830" s="337"/>
      <c r="S830" s="337"/>
      <c r="T830" s="337"/>
      <c r="U830" s="337"/>
      <c r="V830" s="337"/>
      <c r="W830" s="337"/>
      <c r="X830" s="337"/>
      <c r="Y830" s="337"/>
      <c r="Z830" s="337"/>
    </row>
    <row r="831">
      <c r="A831" s="337"/>
      <c r="B831" s="337"/>
      <c r="C831" s="337"/>
      <c r="D831" s="337"/>
      <c r="E831" s="337"/>
      <c r="F831" s="337"/>
      <c r="G831" s="337"/>
      <c r="H831" s="337"/>
      <c r="I831" s="337"/>
      <c r="J831" s="337"/>
      <c r="K831" s="337"/>
      <c r="L831" s="337"/>
      <c r="M831" s="337"/>
      <c r="N831" s="337"/>
      <c r="O831" s="337"/>
      <c r="P831" s="337"/>
      <c r="Q831" s="337"/>
      <c r="R831" s="337"/>
      <c r="S831" s="337"/>
      <c r="T831" s="337"/>
      <c r="U831" s="337"/>
      <c r="V831" s="337"/>
      <c r="W831" s="337"/>
      <c r="X831" s="337"/>
      <c r="Y831" s="337"/>
      <c r="Z831" s="337"/>
    </row>
    <row r="832">
      <c r="A832" s="337"/>
      <c r="B832" s="337"/>
      <c r="C832" s="337"/>
      <c r="D832" s="337"/>
      <c r="E832" s="337"/>
      <c r="F832" s="337"/>
      <c r="G832" s="337"/>
      <c r="H832" s="337"/>
      <c r="I832" s="337"/>
      <c r="J832" s="337"/>
      <c r="K832" s="337"/>
      <c r="L832" s="337"/>
      <c r="M832" s="337"/>
      <c r="N832" s="337"/>
      <c r="O832" s="337"/>
      <c r="P832" s="337"/>
      <c r="Q832" s="337"/>
      <c r="R832" s="337"/>
      <c r="S832" s="337"/>
      <c r="T832" s="337"/>
      <c r="U832" s="337"/>
      <c r="V832" s="337"/>
      <c r="W832" s="337"/>
      <c r="X832" s="337"/>
      <c r="Y832" s="337"/>
      <c r="Z832" s="337"/>
    </row>
    <row r="833">
      <c r="A833" s="337"/>
      <c r="B833" s="337"/>
      <c r="C833" s="337"/>
      <c r="D833" s="337"/>
      <c r="E833" s="337"/>
      <c r="F833" s="337"/>
      <c r="G833" s="337"/>
      <c r="H833" s="337"/>
      <c r="I833" s="337"/>
      <c r="J833" s="337"/>
      <c r="K833" s="337"/>
      <c r="L833" s="337"/>
      <c r="M833" s="337"/>
      <c r="N833" s="337"/>
      <c r="O833" s="337"/>
      <c r="P833" s="337"/>
      <c r="Q833" s="337"/>
      <c r="R833" s="337"/>
      <c r="S833" s="337"/>
      <c r="T833" s="337"/>
      <c r="U833" s="337"/>
      <c r="V833" s="337"/>
      <c r="W833" s="337"/>
      <c r="X833" s="337"/>
      <c r="Y833" s="337"/>
      <c r="Z833" s="337"/>
    </row>
    <row r="834">
      <c r="A834" s="337"/>
      <c r="B834" s="337"/>
      <c r="C834" s="337"/>
      <c r="D834" s="337"/>
      <c r="E834" s="337"/>
      <c r="F834" s="337"/>
      <c r="G834" s="337"/>
      <c r="H834" s="337"/>
      <c r="I834" s="337"/>
      <c r="J834" s="337"/>
      <c r="K834" s="337"/>
      <c r="L834" s="337"/>
      <c r="M834" s="337"/>
      <c r="N834" s="337"/>
      <c r="O834" s="337"/>
      <c r="P834" s="337"/>
      <c r="Q834" s="337"/>
      <c r="R834" s="337"/>
      <c r="S834" s="337"/>
      <c r="T834" s="337"/>
      <c r="U834" s="337"/>
      <c r="V834" s="337"/>
      <c r="W834" s="337"/>
      <c r="X834" s="337"/>
      <c r="Y834" s="337"/>
      <c r="Z834" s="337"/>
    </row>
    <row r="835">
      <c r="A835" s="337"/>
      <c r="B835" s="337"/>
      <c r="C835" s="337"/>
      <c r="D835" s="337"/>
      <c r="E835" s="337"/>
      <c r="F835" s="337"/>
      <c r="G835" s="337"/>
      <c r="H835" s="337"/>
      <c r="I835" s="337"/>
      <c r="J835" s="337"/>
      <c r="K835" s="337"/>
      <c r="L835" s="337"/>
      <c r="M835" s="337"/>
      <c r="N835" s="337"/>
      <c r="O835" s="337"/>
      <c r="P835" s="337"/>
      <c r="Q835" s="337"/>
      <c r="R835" s="337"/>
      <c r="S835" s="337"/>
      <c r="T835" s="337"/>
      <c r="U835" s="337"/>
      <c r="V835" s="337"/>
      <c r="W835" s="337"/>
      <c r="X835" s="337"/>
      <c r="Y835" s="337"/>
      <c r="Z835" s="337"/>
    </row>
    <row r="836">
      <c r="A836" s="337"/>
      <c r="B836" s="337"/>
      <c r="C836" s="337"/>
      <c r="D836" s="337"/>
      <c r="E836" s="337"/>
      <c r="F836" s="337"/>
      <c r="G836" s="337"/>
      <c r="H836" s="337"/>
      <c r="I836" s="337"/>
      <c r="J836" s="337"/>
      <c r="K836" s="337"/>
      <c r="L836" s="337"/>
      <c r="M836" s="337"/>
      <c r="N836" s="337"/>
      <c r="O836" s="337"/>
      <c r="P836" s="337"/>
      <c r="Q836" s="337"/>
      <c r="R836" s="337"/>
      <c r="S836" s="337"/>
      <c r="T836" s="337"/>
      <c r="U836" s="337"/>
      <c r="V836" s="337"/>
      <c r="W836" s="337"/>
      <c r="X836" s="337"/>
      <c r="Y836" s="337"/>
      <c r="Z836" s="337"/>
    </row>
    <row r="837">
      <c r="A837" s="337"/>
      <c r="B837" s="337"/>
      <c r="C837" s="337"/>
      <c r="D837" s="337"/>
      <c r="E837" s="337"/>
      <c r="F837" s="337"/>
      <c r="G837" s="337"/>
      <c r="H837" s="337"/>
      <c r="I837" s="337"/>
      <c r="J837" s="337"/>
      <c r="K837" s="337"/>
      <c r="L837" s="337"/>
      <c r="M837" s="337"/>
      <c r="N837" s="337"/>
      <c r="O837" s="337"/>
      <c r="P837" s="337"/>
      <c r="Q837" s="337"/>
      <c r="R837" s="337"/>
      <c r="S837" s="337"/>
      <c r="T837" s="337"/>
      <c r="U837" s="337"/>
      <c r="V837" s="337"/>
      <c r="W837" s="337"/>
      <c r="X837" s="337"/>
      <c r="Y837" s="337"/>
      <c r="Z837" s="337"/>
    </row>
    <row r="838">
      <c r="A838" s="337"/>
      <c r="B838" s="337"/>
      <c r="C838" s="337"/>
      <c r="D838" s="337"/>
      <c r="E838" s="337"/>
      <c r="F838" s="337"/>
      <c r="G838" s="337"/>
      <c r="H838" s="337"/>
      <c r="I838" s="337"/>
      <c r="J838" s="337"/>
      <c r="K838" s="337"/>
      <c r="L838" s="337"/>
      <c r="M838" s="337"/>
      <c r="N838" s="337"/>
      <c r="O838" s="337"/>
      <c r="P838" s="337"/>
      <c r="Q838" s="337"/>
      <c r="R838" s="337"/>
      <c r="S838" s="337"/>
      <c r="T838" s="337"/>
      <c r="U838" s="337"/>
      <c r="V838" s="337"/>
      <c r="W838" s="337"/>
      <c r="X838" s="337"/>
      <c r="Y838" s="337"/>
      <c r="Z838" s="337"/>
    </row>
    <row r="839">
      <c r="A839" s="337"/>
      <c r="B839" s="337"/>
      <c r="C839" s="337"/>
      <c r="D839" s="337"/>
      <c r="E839" s="337"/>
      <c r="F839" s="337"/>
      <c r="G839" s="337"/>
      <c r="H839" s="337"/>
      <c r="I839" s="337"/>
      <c r="J839" s="337"/>
      <c r="K839" s="337"/>
      <c r="L839" s="337"/>
      <c r="M839" s="337"/>
      <c r="N839" s="337"/>
      <c r="O839" s="337"/>
      <c r="P839" s="337"/>
      <c r="Q839" s="337"/>
      <c r="R839" s="337"/>
      <c r="S839" s="337"/>
      <c r="T839" s="337"/>
      <c r="U839" s="337"/>
      <c r="V839" s="337"/>
      <c r="W839" s="337"/>
      <c r="X839" s="337"/>
      <c r="Y839" s="337"/>
      <c r="Z839" s="337"/>
    </row>
    <row r="840">
      <c r="A840" s="337"/>
      <c r="B840" s="337"/>
      <c r="C840" s="337"/>
      <c r="D840" s="337"/>
      <c r="E840" s="337"/>
      <c r="F840" s="337"/>
      <c r="G840" s="337"/>
      <c r="H840" s="337"/>
      <c r="I840" s="337"/>
      <c r="J840" s="337"/>
      <c r="K840" s="337"/>
      <c r="L840" s="337"/>
      <c r="M840" s="337"/>
      <c r="N840" s="337"/>
      <c r="O840" s="337"/>
      <c r="P840" s="337"/>
      <c r="Q840" s="337"/>
      <c r="R840" s="337"/>
      <c r="S840" s="337"/>
      <c r="T840" s="337"/>
      <c r="U840" s="337"/>
      <c r="V840" s="337"/>
      <c r="W840" s="337"/>
      <c r="X840" s="337"/>
      <c r="Y840" s="337"/>
      <c r="Z840" s="337"/>
    </row>
    <row r="841">
      <c r="A841" s="337"/>
      <c r="B841" s="337"/>
      <c r="C841" s="337"/>
      <c r="D841" s="337"/>
      <c r="E841" s="337"/>
      <c r="F841" s="337"/>
      <c r="G841" s="337"/>
      <c r="H841" s="337"/>
      <c r="I841" s="337"/>
      <c r="J841" s="337"/>
      <c r="K841" s="337"/>
      <c r="L841" s="337"/>
      <c r="M841" s="337"/>
      <c r="N841" s="337"/>
      <c r="O841" s="337"/>
      <c r="P841" s="337"/>
      <c r="Q841" s="337"/>
      <c r="R841" s="337"/>
      <c r="S841" s="337"/>
      <c r="T841" s="337"/>
      <c r="U841" s="337"/>
      <c r="V841" s="337"/>
      <c r="W841" s="337"/>
      <c r="X841" s="337"/>
      <c r="Y841" s="337"/>
      <c r="Z841" s="337"/>
    </row>
    <row r="842">
      <c r="A842" s="337"/>
      <c r="B842" s="337"/>
      <c r="C842" s="337"/>
      <c r="D842" s="337"/>
      <c r="E842" s="337"/>
      <c r="F842" s="337"/>
      <c r="G842" s="337"/>
      <c r="H842" s="337"/>
      <c r="I842" s="337"/>
      <c r="J842" s="337"/>
      <c r="K842" s="337"/>
      <c r="L842" s="337"/>
      <c r="M842" s="337"/>
      <c r="N842" s="337"/>
      <c r="O842" s="337"/>
      <c r="P842" s="337"/>
      <c r="Q842" s="337"/>
      <c r="R842" s="337"/>
      <c r="S842" s="337"/>
      <c r="T842" s="337"/>
      <c r="U842" s="337"/>
      <c r="V842" s="337"/>
      <c r="W842" s="337"/>
      <c r="X842" s="337"/>
      <c r="Y842" s="337"/>
      <c r="Z842" s="337"/>
    </row>
    <row r="843">
      <c r="A843" s="337"/>
      <c r="B843" s="337"/>
      <c r="C843" s="337"/>
      <c r="D843" s="337"/>
      <c r="E843" s="337"/>
      <c r="F843" s="337"/>
      <c r="G843" s="337"/>
      <c r="H843" s="337"/>
      <c r="I843" s="337"/>
      <c r="J843" s="337"/>
      <c r="K843" s="337"/>
      <c r="L843" s="337"/>
      <c r="M843" s="337"/>
      <c r="N843" s="337"/>
      <c r="O843" s="337"/>
      <c r="P843" s="337"/>
      <c r="Q843" s="337"/>
      <c r="R843" s="337"/>
      <c r="S843" s="337"/>
      <c r="T843" s="337"/>
      <c r="U843" s="337"/>
      <c r="V843" s="337"/>
      <c r="W843" s="337"/>
      <c r="X843" s="337"/>
      <c r="Y843" s="337"/>
      <c r="Z843" s="337"/>
    </row>
    <row r="844">
      <c r="A844" s="337"/>
      <c r="B844" s="337"/>
      <c r="C844" s="337"/>
      <c r="D844" s="337"/>
      <c r="E844" s="337"/>
      <c r="F844" s="337"/>
      <c r="G844" s="337"/>
      <c r="H844" s="337"/>
      <c r="I844" s="337"/>
      <c r="J844" s="337"/>
      <c r="K844" s="337"/>
      <c r="L844" s="337"/>
      <c r="M844" s="337"/>
      <c r="N844" s="337"/>
      <c r="O844" s="337"/>
      <c r="P844" s="337"/>
      <c r="Q844" s="337"/>
      <c r="R844" s="337"/>
      <c r="S844" s="337"/>
      <c r="T844" s="337"/>
      <c r="U844" s="337"/>
      <c r="V844" s="337"/>
      <c r="W844" s="337"/>
      <c r="X844" s="337"/>
      <c r="Y844" s="337"/>
      <c r="Z844" s="337"/>
    </row>
    <row r="845">
      <c r="A845" s="337"/>
      <c r="B845" s="337"/>
      <c r="C845" s="337"/>
      <c r="D845" s="337"/>
      <c r="E845" s="337"/>
      <c r="F845" s="337"/>
      <c r="G845" s="337"/>
      <c r="H845" s="337"/>
      <c r="I845" s="337"/>
      <c r="J845" s="337"/>
      <c r="K845" s="337"/>
      <c r="L845" s="337"/>
      <c r="M845" s="337"/>
      <c r="N845" s="337"/>
      <c r="O845" s="337"/>
      <c r="P845" s="337"/>
      <c r="Q845" s="337"/>
      <c r="R845" s="337"/>
      <c r="S845" s="337"/>
      <c r="T845" s="337"/>
      <c r="U845" s="337"/>
      <c r="V845" s="337"/>
      <c r="W845" s="337"/>
      <c r="X845" s="337"/>
      <c r="Y845" s="337"/>
      <c r="Z845" s="337"/>
    </row>
    <row r="846">
      <c r="A846" s="337"/>
      <c r="B846" s="337"/>
      <c r="C846" s="337"/>
      <c r="D846" s="337"/>
      <c r="E846" s="337"/>
      <c r="F846" s="337"/>
      <c r="G846" s="337"/>
      <c r="H846" s="337"/>
      <c r="I846" s="337"/>
      <c r="J846" s="337"/>
      <c r="K846" s="337"/>
      <c r="L846" s="337"/>
      <c r="M846" s="337"/>
      <c r="N846" s="337"/>
      <c r="O846" s="337"/>
      <c r="P846" s="337"/>
      <c r="Q846" s="337"/>
      <c r="R846" s="337"/>
      <c r="S846" s="337"/>
      <c r="T846" s="337"/>
      <c r="U846" s="337"/>
      <c r="V846" s="337"/>
      <c r="W846" s="337"/>
      <c r="X846" s="337"/>
      <c r="Y846" s="337"/>
      <c r="Z846" s="337"/>
    </row>
    <row r="847">
      <c r="A847" s="337"/>
      <c r="B847" s="337"/>
      <c r="C847" s="337"/>
      <c r="D847" s="337"/>
      <c r="E847" s="337"/>
      <c r="F847" s="337"/>
      <c r="G847" s="337"/>
      <c r="H847" s="337"/>
      <c r="I847" s="337"/>
      <c r="J847" s="337"/>
      <c r="K847" s="337"/>
      <c r="L847" s="337"/>
      <c r="M847" s="337"/>
      <c r="N847" s="337"/>
      <c r="O847" s="337"/>
      <c r="P847" s="337"/>
      <c r="Q847" s="337"/>
      <c r="R847" s="337"/>
      <c r="S847" s="337"/>
      <c r="T847" s="337"/>
      <c r="U847" s="337"/>
      <c r="V847" s="337"/>
      <c r="W847" s="337"/>
      <c r="X847" s="337"/>
      <c r="Y847" s="337"/>
      <c r="Z847" s="337"/>
    </row>
    <row r="848">
      <c r="A848" s="337"/>
      <c r="B848" s="337"/>
      <c r="C848" s="337"/>
      <c r="D848" s="337"/>
      <c r="E848" s="337"/>
      <c r="F848" s="337"/>
      <c r="G848" s="337"/>
      <c r="H848" s="337"/>
      <c r="I848" s="337"/>
      <c r="J848" s="337"/>
      <c r="K848" s="337"/>
      <c r="L848" s="337"/>
      <c r="M848" s="337"/>
      <c r="N848" s="337"/>
      <c r="O848" s="337"/>
      <c r="P848" s="337"/>
      <c r="Q848" s="337"/>
      <c r="R848" s="337"/>
      <c r="S848" s="337"/>
      <c r="T848" s="337"/>
      <c r="U848" s="337"/>
      <c r="V848" s="337"/>
      <c r="W848" s="337"/>
      <c r="X848" s="337"/>
      <c r="Y848" s="337"/>
      <c r="Z848" s="337"/>
    </row>
    <row r="849">
      <c r="A849" s="337"/>
      <c r="B849" s="337"/>
      <c r="C849" s="337"/>
      <c r="D849" s="337"/>
      <c r="E849" s="337"/>
      <c r="F849" s="337"/>
      <c r="G849" s="337"/>
      <c r="H849" s="337"/>
      <c r="I849" s="337"/>
      <c r="J849" s="337"/>
      <c r="K849" s="337"/>
      <c r="L849" s="337"/>
      <c r="M849" s="337"/>
      <c r="N849" s="337"/>
      <c r="O849" s="337"/>
      <c r="P849" s="337"/>
      <c r="Q849" s="337"/>
      <c r="R849" s="337"/>
      <c r="S849" s="337"/>
      <c r="T849" s="337"/>
      <c r="U849" s="337"/>
      <c r="V849" s="337"/>
      <c r="W849" s="337"/>
      <c r="X849" s="337"/>
      <c r="Y849" s="337"/>
      <c r="Z849" s="337"/>
    </row>
    <row r="850">
      <c r="A850" s="337"/>
      <c r="B850" s="337"/>
      <c r="C850" s="337"/>
      <c r="D850" s="337"/>
      <c r="E850" s="337"/>
      <c r="F850" s="337"/>
      <c r="G850" s="337"/>
      <c r="H850" s="337"/>
      <c r="I850" s="337"/>
      <c r="J850" s="337"/>
      <c r="K850" s="337"/>
      <c r="L850" s="337"/>
      <c r="M850" s="337"/>
      <c r="N850" s="337"/>
      <c r="O850" s="337"/>
      <c r="P850" s="337"/>
      <c r="Q850" s="337"/>
      <c r="R850" s="337"/>
      <c r="S850" s="337"/>
      <c r="T850" s="337"/>
      <c r="U850" s="337"/>
      <c r="V850" s="337"/>
      <c r="W850" s="337"/>
      <c r="X850" s="337"/>
      <c r="Y850" s="337"/>
      <c r="Z850" s="337"/>
    </row>
    <row r="851">
      <c r="A851" s="337"/>
      <c r="B851" s="337"/>
      <c r="C851" s="337"/>
      <c r="D851" s="337"/>
      <c r="E851" s="337"/>
      <c r="F851" s="337"/>
      <c r="G851" s="337"/>
      <c r="H851" s="337"/>
      <c r="I851" s="337"/>
      <c r="J851" s="337"/>
      <c r="K851" s="337"/>
      <c r="L851" s="337"/>
      <c r="M851" s="337"/>
      <c r="N851" s="337"/>
      <c r="O851" s="337"/>
      <c r="P851" s="337"/>
      <c r="Q851" s="337"/>
      <c r="R851" s="337"/>
      <c r="S851" s="337"/>
      <c r="T851" s="337"/>
      <c r="U851" s="337"/>
      <c r="V851" s="337"/>
      <c r="W851" s="337"/>
      <c r="X851" s="337"/>
      <c r="Y851" s="337"/>
      <c r="Z851" s="337"/>
    </row>
    <row r="852">
      <c r="A852" s="337"/>
      <c r="B852" s="337"/>
      <c r="C852" s="337"/>
      <c r="D852" s="337"/>
      <c r="E852" s="337"/>
      <c r="F852" s="337"/>
      <c r="G852" s="337"/>
      <c r="H852" s="337"/>
      <c r="I852" s="337"/>
      <c r="J852" s="337"/>
      <c r="K852" s="337"/>
      <c r="L852" s="337"/>
      <c r="M852" s="337"/>
      <c r="N852" s="337"/>
      <c r="O852" s="337"/>
      <c r="P852" s="337"/>
      <c r="Q852" s="337"/>
      <c r="R852" s="337"/>
      <c r="S852" s="337"/>
      <c r="T852" s="337"/>
      <c r="U852" s="337"/>
      <c r="V852" s="337"/>
      <c r="W852" s="337"/>
      <c r="X852" s="337"/>
      <c r="Y852" s="337"/>
      <c r="Z852" s="337"/>
    </row>
    <row r="853">
      <c r="A853" s="337"/>
      <c r="B853" s="337"/>
      <c r="C853" s="337"/>
      <c r="D853" s="337"/>
      <c r="E853" s="337"/>
      <c r="F853" s="337"/>
      <c r="G853" s="337"/>
      <c r="H853" s="337"/>
      <c r="I853" s="337"/>
      <c r="J853" s="337"/>
      <c r="K853" s="337"/>
      <c r="L853" s="337"/>
      <c r="M853" s="337"/>
      <c r="N853" s="337"/>
      <c r="O853" s="337"/>
      <c r="P853" s="337"/>
      <c r="Q853" s="337"/>
      <c r="R853" s="337"/>
      <c r="S853" s="337"/>
      <c r="T853" s="337"/>
      <c r="U853" s="337"/>
      <c r="V853" s="337"/>
      <c r="W853" s="337"/>
      <c r="X853" s="337"/>
      <c r="Y853" s="337"/>
      <c r="Z853" s="337"/>
    </row>
    <row r="854">
      <c r="A854" s="337"/>
      <c r="B854" s="337"/>
      <c r="C854" s="337"/>
      <c r="D854" s="337"/>
      <c r="E854" s="337"/>
      <c r="F854" s="337"/>
      <c r="G854" s="337"/>
      <c r="H854" s="337"/>
      <c r="I854" s="337"/>
      <c r="J854" s="337"/>
      <c r="K854" s="337"/>
      <c r="L854" s="337"/>
      <c r="M854" s="337"/>
      <c r="N854" s="337"/>
      <c r="O854" s="337"/>
      <c r="P854" s="337"/>
      <c r="Q854" s="337"/>
      <c r="R854" s="337"/>
      <c r="S854" s="337"/>
      <c r="T854" s="337"/>
      <c r="U854" s="337"/>
      <c r="V854" s="337"/>
      <c r="W854" s="337"/>
      <c r="X854" s="337"/>
      <c r="Y854" s="337"/>
      <c r="Z854" s="337"/>
    </row>
    <row r="855">
      <c r="A855" s="337"/>
      <c r="B855" s="337"/>
      <c r="C855" s="337"/>
      <c r="D855" s="337"/>
      <c r="E855" s="337"/>
      <c r="F855" s="337"/>
      <c r="G855" s="337"/>
      <c r="H855" s="337"/>
      <c r="I855" s="337"/>
      <c r="J855" s="337"/>
      <c r="K855" s="337"/>
      <c r="L855" s="337"/>
      <c r="M855" s="337"/>
      <c r="N855" s="337"/>
      <c r="O855" s="337"/>
      <c r="P855" s="337"/>
      <c r="Q855" s="337"/>
      <c r="R855" s="337"/>
      <c r="S855" s="337"/>
      <c r="T855" s="337"/>
      <c r="U855" s="337"/>
      <c r="V855" s="337"/>
      <c r="W855" s="337"/>
      <c r="X855" s="337"/>
      <c r="Y855" s="337"/>
      <c r="Z855" s="337"/>
    </row>
    <row r="856">
      <c r="A856" s="337"/>
      <c r="B856" s="337"/>
      <c r="C856" s="337"/>
      <c r="D856" s="337"/>
      <c r="E856" s="337"/>
      <c r="F856" s="337"/>
      <c r="G856" s="337"/>
      <c r="H856" s="337"/>
      <c r="I856" s="337"/>
      <c r="J856" s="337"/>
      <c r="K856" s="337"/>
      <c r="L856" s="337"/>
      <c r="M856" s="337"/>
      <c r="N856" s="337"/>
      <c r="O856" s="337"/>
      <c r="P856" s="337"/>
      <c r="Q856" s="337"/>
      <c r="R856" s="337"/>
      <c r="S856" s="337"/>
      <c r="T856" s="337"/>
      <c r="U856" s="337"/>
      <c r="V856" s="337"/>
      <c r="W856" s="337"/>
      <c r="X856" s="337"/>
      <c r="Y856" s="337"/>
      <c r="Z856" s="337"/>
    </row>
    <row r="857">
      <c r="A857" s="337"/>
      <c r="B857" s="337"/>
      <c r="C857" s="337"/>
      <c r="D857" s="337"/>
      <c r="E857" s="337"/>
      <c r="F857" s="337"/>
      <c r="G857" s="337"/>
      <c r="H857" s="337"/>
      <c r="I857" s="337"/>
      <c r="J857" s="337"/>
      <c r="K857" s="337"/>
      <c r="L857" s="337"/>
      <c r="M857" s="337"/>
      <c r="N857" s="337"/>
      <c r="O857" s="337"/>
      <c r="P857" s="337"/>
      <c r="Q857" s="337"/>
      <c r="R857" s="337"/>
      <c r="S857" s="337"/>
      <c r="T857" s="337"/>
      <c r="U857" s="337"/>
      <c r="V857" s="337"/>
      <c r="W857" s="337"/>
      <c r="X857" s="337"/>
      <c r="Y857" s="337"/>
      <c r="Z857" s="337"/>
    </row>
    <row r="858">
      <c r="A858" s="337"/>
      <c r="B858" s="337"/>
      <c r="C858" s="337"/>
      <c r="D858" s="337"/>
      <c r="E858" s="337"/>
      <c r="F858" s="337"/>
      <c r="G858" s="337"/>
      <c r="H858" s="337"/>
      <c r="I858" s="337"/>
      <c r="J858" s="337"/>
      <c r="K858" s="337"/>
      <c r="L858" s="337"/>
      <c r="M858" s="337"/>
      <c r="N858" s="337"/>
      <c r="O858" s="337"/>
      <c r="P858" s="337"/>
      <c r="Q858" s="337"/>
      <c r="R858" s="337"/>
      <c r="S858" s="337"/>
      <c r="T858" s="337"/>
      <c r="U858" s="337"/>
      <c r="V858" s="337"/>
      <c r="W858" s="337"/>
      <c r="X858" s="337"/>
      <c r="Y858" s="337"/>
      <c r="Z858" s="337"/>
    </row>
    <row r="859">
      <c r="A859" s="337"/>
      <c r="B859" s="337"/>
      <c r="C859" s="337"/>
      <c r="D859" s="337"/>
      <c r="E859" s="337"/>
      <c r="F859" s="337"/>
      <c r="G859" s="337"/>
      <c r="H859" s="337"/>
      <c r="I859" s="337"/>
      <c r="J859" s="337"/>
      <c r="K859" s="337"/>
      <c r="L859" s="337"/>
      <c r="M859" s="337"/>
      <c r="N859" s="337"/>
      <c r="O859" s="337"/>
      <c r="P859" s="337"/>
      <c r="Q859" s="337"/>
      <c r="R859" s="337"/>
      <c r="S859" s="337"/>
      <c r="T859" s="337"/>
      <c r="U859" s="337"/>
      <c r="V859" s="337"/>
      <c r="W859" s="337"/>
      <c r="X859" s="337"/>
      <c r="Y859" s="337"/>
      <c r="Z859" s="337"/>
    </row>
    <row r="860">
      <c r="A860" s="337"/>
      <c r="B860" s="337"/>
      <c r="C860" s="337"/>
      <c r="D860" s="337"/>
      <c r="E860" s="337"/>
      <c r="F860" s="337"/>
      <c r="G860" s="337"/>
      <c r="H860" s="337"/>
      <c r="I860" s="337"/>
      <c r="J860" s="337"/>
      <c r="K860" s="337"/>
      <c r="L860" s="337"/>
      <c r="M860" s="337"/>
      <c r="N860" s="337"/>
      <c r="O860" s="337"/>
      <c r="P860" s="337"/>
      <c r="Q860" s="337"/>
      <c r="R860" s="337"/>
      <c r="S860" s="337"/>
      <c r="T860" s="337"/>
      <c r="U860" s="337"/>
      <c r="V860" s="337"/>
      <c r="W860" s="337"/>
      <c r="X860" s="337"/>
      <c r="Y860" s="337"/>
      <c r="Z860" s="337"/>
    </row>
    <row r="861">
      <c r="A861" s="337"/>
      <c r="B861" s="337"/>
      <c r="C861" s="337"/>
      <c r="D861" s="337"/>
      <c r="E861" s="337"/>
      <c r="F861" s="337"/>
      <c r="G861" s="337"/>
      <c r="H861" s="337"/>
      <c r="I861" s="337"/>
      <c r="J861" s="337"/>
      <c r="K861" s="337"/>
      <c r="L861" s="337"/>
      <c r="M861" s="337"/>
      <c r="N861" s="337"/>
      <c r="O861" s="337"/>
      <c r="P861" s="337"/>
      <c r="Q861" s="337"/>
      <c r="R861" s="337"/>
      <c r="S861" s="337"/>
      <c r="T861" s="337"/>
      <c r="U861" s="337"/>
      <c r="V861" s="337"/>
      <c r="W861" s="337"/>
      <c r="X861" s="337"/>
      <c r="Y861" s="337"/>
      <c r="Z861" s="337"/>
    </row>
    <row r="862">
      <c r="A862" s="337"/>
      <c r="B862" s="337"/>
      <c r="C862" s="337"/>
      <c r="D862" s="337"/>
      <c r="E862" s="337"/>
      <c r="F862" s="337"/>
      <c r="G862" s="337"/>
      <c r="H862" s="337"/>
      <c r="I862" s="337"/>
      <c r="J862" s="337"/>
      <c r="K862" s="337"/>
      <c r="L862" s="337"/>
      <c r="M862" s="337"/>
      <c r="N862" s="337"/>
      <c r="O862" s="337"/>
      <c r="P862" s="337"/>
      <c r="Q862" s="337"/>
      <c r="R862" s="337"/>
      <c r="S862" s="337"/>
      <c r="T862" s="337"/>
      <c r="U862" s="337"/>
      <c r="V862" s="337"/>
      <c r="W862" s="337"/>
      <c r="X862" s="337"/>
      <c r="Y862" s="337"/>
      <c r="Z862" s="337"/>
    </row>
    <row r="863">
      <c r="A863" s="337"/>
      <c r="B863" s="337"/>
      <c r="C863" s="337"/>
      <c r="D863" s="337"/>
      <c r="E863" s="337"/>
      <c r="F863" s="337"/>
      <c r="G863" s="337"/>
      <c r="H863" s="337"/>
      <c r="I863" s="337"/>
      <c r="J863" s="337"/>
      <c r="K863" s="337"/>
      <c r="L863" s="337"/>
      <c r="M863" s="337"/>
      <c r="N863" s="337"/>
      <c r="O863" s="337"/>
      <c r="P863" s="337"/>
      <c r="Q863" s="337"/>
      <c r="R863" s="337"/>
      <c r="S863" s="337"/>
      <c r="T863" s="337"/>
      <c r="U863" s="337"/>
      <c r="V863" s="337"/>
      <c r="W863" s="337"/>
      <c r="X863" s="337"/>
      <c r="Y863" s="337"/>
      <c r="Z863" s="337"/>
    </row>
    <row r="864">
      <c r="A864" s="337"/>
      <c r="B864" s="337"/>
      <c r="C864" s="337"/>
      <c r="D864" s="337"/>
      <c r="E864" s="337"/>
      <c r="F864" s="337"/>
      <c r="G864" s="337"/>
      <c r="H864" s="337"/>
      <c r="I864" s="337"/>
      <c r="J864" s="337"/>
      <c r="K864" s="337"/>
      <c r="L864" s="337"/>
      <c r="M864" s="337"/>
      <c r="N864" s="337"/>
      <c r="O864" s="337"/>
      <c r="P864" s="337"/>
      <c r="Q864" s="337"/>
      <c r="R864" s="337"/>
      <c r="S864" s="337"/>
      <c r="T864" s="337"/>
      <c r="U864" s="337"/>
      <c r="V864" s="337"/>
      <c r="W864" s="337"/>
      <c r="X864" s="337"/>
      <c r="Y864" s="337"/>
      <c r="Z864" s="337"/>
    </row>
    <row r="865">
      <c r="A865" s="337"/>
      <c r="B865" s="337"/>
      <c r="C865" s="337"/>
      <c r="D865" s="337"/>
      <c r="E865" s="337"/>
      <c r="F865" s="337"/>
      <c r="G865" s="337"/>
      <c r="H865" s="337"/>
      <c r="I865" s="337"/>
      <c r="J865" s="337"/>
      <c r="K865" s="337"/>
      <c r="L865" s="337"/>
      <c r="M865" s="337"/>
      <c r="N865" s="337"/>
      <c r="O865" s="337"/>
      <c r="P865" s="337"/>
      <c r="Q865" s="337"/>
      <c r="R865" s="337"/>
      <c r="S865" s="337"/>
      <c r="T865" s="337"/>
      <c r="U865" s="337"/>
      <c r="V865" s="337"/>
      <c r="W865" s="337"/>
      <c r="X865" s="337"/>
      <c r="Y865" s="337"/>
      <c r="Z865" s="337"/>
    </row>
    <row r="866">
      <c r="A866" s="337"/>
      <c r="B866" s="337"/>
      <c r="C866" s="337"/>
      <c r="D866" s="337"/>
      <c r="E866" s="337"/>
      <c r="F866" s="337"/>
      <c r="G866" s="337"/>
      <c r="H866" s="337"/>
      <c r="I866" s="337"/>
      <c r="J866" s="337"/>
      <c r="K866" s="337"/>
      <c r="L866" s="337"/>
      <c r="M866" s="337"/>
      <c r="N866" s="337"/>
      <c r="O866" s="337"/>
      <c r="P866" s="337"/>
      <c r="Q866" s="337"/>
      <c r="R866" s="337"/>
      <c r="S866" s="337"/>
      <c r="T866" s="337"/>
      <c r="U866" s="337"/>
      <c r="V866" s="337"/>
      <c r="W866" s="337"/>
      <c r="X866" s="337"/>
      <c r="Y866" s="337"/>
      <c r="Z866" s="337"/>
    </row>
    <row r="867">
      <c r="A867" s="337"/>
      <c r="B867" s="337"/>
      <c r="C867" s="337"/>
      <c r="D867" s="337"/>
      <c r="E867" s="337"/>
      <c r="F867" s="337"/>
      <c r="G867" s="337"/>
      <c r="H867" s="337"/>
      <c r="I867" s="337"/>
      <c r="J867" s="337"/>
      <c r="K867" s="337"/>
      <c r="L867" s="337"/>
      <c r="M867" s="337"/>
      <c r="N867" s="337"/>
      <c r="O867" s="337"/>
      <c r="P867" s="337"/>
      <c r="Q867" s="337"/>
      <c r="R867" s="337"/>
      <c r="S867" s="337"/>
      <c r="T867" s="337"/>
      <c r="U867" s="337"/>
      <c r="V867" s="337"/>
      <c r="W867" s="337"/>
      <c r="X867" s="337"/>
      <c r="Y867" s="337"/>
      <c r="Z867" s="337"/>
    </row>
    <row r="868">
      <c r="A868" s="337"/>
      <c r="B868" s="337"/>
      <c r="C868" s="337"/>
      <c r="D868" s="337"/>
      <c r="E868" s="337"/>
      <c r="F868" s="337"/>
      <c r="G868" s="337"/>
      <c r="H868" s="337"/>
      <c r="I868" s="337"/>
      <c r="J868" s="337"/>
      <c r="K868" s="337"/>
      <c r="L868" s="337"/>
      <c r="M868" s="337"/>
      <c r="N868" s="337"/>
      <c r="O868" s="337"/>
      <c r="P868" s="337"/>
      <c r="Q868" s="337"/>
      <c r="R868" s="337"/>
      <c r="S868" s="337"/>
      <c r="T868" s="337"/>
      <c r="U868" s="337"/>
      <c r="V868" s="337"/>
      <c r="W868" s="337"/>
      <c r="X868" s="337"/>
      <c r="Y868" s="337"/>
      <c r="Z868" s="337"/>
    </row>
    <row r="869">
      <c r="A869" s="337"/>
      <c r="B869" s="337"/>
      <c r="C869" s="337"/>
      <c r="D869" s="337"/>
      <c r="E869" s="337"/>
      <c r="F869" s="337"/>
      <c r="G869" s="337"/>
      <c r="H869" s="337"/>
      <c r="I869" s="337"/>
      <c r="J869" s="337"/>
      <c r="K869" s="337"/>
      <c r="L869" s="337"/>
      <c r="M869" s="337"/>
      <c r="N869" s="337"/>
      <c r="O869" s="337"/>
      <c r="P869" s="337"/>
      <c r="Q869" s="337"/>
      <c r="R869" s="337"/>
      <c r="S869" s="337"/>
      <c r="T869" s="337"/>
      <c r="U869" s="337"/>
      <c r="V869" s="337"/>
      <c r="W869" s="337"/>
      <c r="X869" s="337"/>
      <c r="Y869" s="337"/>
      <c r="Z869" s="337"/>
    </row>
    <row r="870">
      <c r="A870" s="337"/>
      <c r="B870" s="337"/>
      <c r="C870" s="337"/>
      <c r="D870" s="337"/>
      <c r="E870" s="337"/>
      <c r="F870" s="337"/>
      <c r="G870" s="337"/>
      <c r="H870" s="337"/>
      <c r="I870" s="337"/>
      <c r="J870" s="337"/>
      <c r="K870" s="337"/>
      <c r="L870" s="337"/>
      <c r="M870" s="337"/>
      <c r="N870" s="337"/>
      <c r="O870" s="337"/>
      <c r="P870" s="337"/>
      <c r="Q870" s="337"/>
      <c r="R870" s="337"/>
      <c r="S870" s="337"/>
      <c r="T870" s="337"/>
      <c r="U870" s="337"/>
      <c r="V870" s="337"/>
      <c r="W870" s="337"/>
      <c r="X870" s="337"/>
      <c r="Y870" s="337"/>
      <c r="Z870" s="337"/>
    </row>
    <row r="871">
      <c r="A871" s="337"/>
      <c r="B871" s="337"/>
      <c r="C871" s="337"/>
      <c r="D871" s="337"/>
      <c r="E871" s="337"/>
      <c r="F871" s="337"/>
      <c r="G871" s="337"/>
      <c r="H871" s="337"/>
      <c r="I871" s="337"/>
      <c r="J871" s="337"/>
      <c r="K871" s="337"/>
      <c r="L871" s="337"/>
      <c r="M871" s="337"/>
      <c r="N871" s="337"/>
      <c r="O871" s="337"/>
      <c r="P871" s="337"/>
      <c r="Q871" s="337"/>
      <c r="R871" s="337"/>
      <c r="S871" s="337"/>
      <c r="T871" s="337"/>
      <c r="U871" s="337"/>
      <c r="V871" s="337"/>
      <c r="W871" s="337"/>
      <c r="X871" s="337"/>
      <c r="Y871" s="337"/>
      <c r="Z871" s="337"/>
    </row>
    <row r="872">
      <c r="A872" s="337"/>
      <c r="B872" s="337"/>
      <c r="C872" s="337"/>
      <c r="D872" s="337"/>
      <c r="E872" s="337"/>
      <c r="F872" s="337"/>
      <c r="G872" s="337"/>
      <c r="H872" s="337"/>
      <c r="I872" s="337"/>
      <c r="J872" s="337"/>
      <c r="K872" s="337"/>
      <c r="L872" s="337"/>
      <c r="M872" s="337"/>
      <c r="N872" s="337"/>
      <c r="O872" s="337"/>
      <c r="P872" s="337"/>
      <c r="Q872" s="337"/>
      <c r="R872" s="337"/>
      <c r="S872" s="337"/>
      <c r="T872" s="337"/>
      <c r="U872" s="337"/>
      <c r="V872" s="337"/>
      <c r="W872" s="337"/>
      <c r="X872" s="337"/>
      <c r="Y872" s="337"/>
      <c r="Z872" s="337"/>
    </row>
    <row r="873">
      <c r="A873" s="337"/>
      <c r="B873" s="337"/>
      <c r="C873" s="337"/>
      <c r="D873" s="337"/>
      <c r="E873" s="337"/>
      <c r="F873" s="337"/>
      <c r="G873" s="337"/>
      <c r="H873" s="337"/>
      <c r="I873" s="337"/>
      <c r="J873" s="337"/>
      <c r="K873" s="337"/>
      <c r="L873" s="337"/>
      <c r="M873" s="337"/>
      <c r="N873" s="337"/>
      <c r="O873" s="337"/>
      <c r="P873" s="337"/>
      <c r="Q873" s="337"/>
      <c r="R873" s="337"/>
      <c r="S873" s="337"/>
      <c r="T873" s="337"/>
      <c r="U873" s="337"/>
      <c r="V873" s="337"/>
      <c r="W873" s="337"/>
      <c r="X873" s="337"/>
      <c r="Y873" s="337"/>
      <c r="Z873" s="337"/>
    </row>
    <row r="874">
      <c r="A874" s="337"/>
      <c r="B874" s="337"/>
      <c r="C874" s="337"/>
      <c r="D874" s="337"/>
      <c r="E874" s="337"/>
      <c r="F874" s="337"/>
      <c r="G874" s="337"/>
      <c r="H874" s="337"/>
      <c r="I874" s="337"/>
      <c r="J874" s="337"/>
      <c r="K874" s="337"/>
      <c r="L874" s="337"/>
      <c r="M874" s="337"/>
      <c r="N874" s="337"/>
      <c r="O874" s="337"/>
      <c r="P874" s="337"/>
      <c r="Q874" s="337"/>
      <c r="R874" s="337"/>
      <c r="S874" s="337"/>
      <c r="T874" s="337"/>
      <c r="U874" s="337"/>
      <c r="V874" s="337"/>
      <c r="W874" s="337"/>
      <c r="X874" s="337"/>
      <c r="Y874" s="337"/>
      <c r="Z874" s="337"/>
    </row>
    <row r="875">
      <c r="A875" s="337"/>
      <c r="B875" s="337"/>
      <c r="C875" s="337"/>
      <c r="D875" s="337"/>
      <c r="E875" s="337"/>
      <c r="F875" s="337"/>
      <c r="G875" s="337"/>
      <c r="H875" s="337"/>
      <c r="I875" s="337"/>
      <c r="J875" s="337"/>
      <c r="K875" s="337"/>
      <c r="L875" s="337"/>
      <c r="M875" s="337"/>
      <c r="N875" s="337"/>
      <c r="O875" s="337"/>
      <c r="P875" s="337"/>
      <c r="Q875" s="337"/>
      <c r="R875" s="337"/>
      <c r="S875" s="337"/>
      <c r="T875" s="337"/>
      <c r="U875" s="337"/>
      <c r="V875" s="337"/>
      <c r="W875" s="337"/>
      <c r="X875" s="337"/>
      <c r="Y875" s="337"/>
      <c r="Z875" s="337"/>
    </row>
    <row r="876">
      <c r="A876" s="337"/>
      <c r="B876" s="337"/>
      <c r="C876" s="337"/>
      <c r="D876" s="337"/>
      <c r="E876" s="337"/>
      <c r="F876" s="337"/>
      <c r="G876" s="337"/>
      <c r="H876" s="337"/>
      <c r="I876" s="337"/>
      <c r="J876" s="337"/>
      <c r="K876" s="337"/>
      <c r="L876" s="337"/>
      <c r="M876" s="337"/>
      <c r="N876" s="337"/>
      <c r="O876" s="337"/>
      <c r="P876" s="337"/>
      <c r="Q876" s="337"/>
      <c r="R876" s="337"/>
      <c r="S876" s="337"/>
      <c r="T876" s="337"/>
      <c r="U876" s="337"/>
      <c r="V876" s="337"/>
      <c r="W876" s="337"/>
      <c r="X876" s="337"/>
      <c r="Y876" s="337"/>
      <c r="Z876" s="337"/>
    </row>
    <row r="877">
      <c r="A877" s="337"/>
      <c r="B877" s="337"/>
      <c r="C877" s="337"/>
      <c r="D877" s="337"/>
      <c r="E877" s="337"/>
      <c r="F877" s="337"/>
      <c r="G877" s="337"/>
      <c r="H877" s="337"/>
      <c r="I877" s="337"/>
      <c r="J877" s="337"/>
      <c r="K877" s="337"/>
      <c r="L877" s="337"/>
      <c r="M877" s="337"/>
      <c r="N877" s="337"/>
      <c r="O877" s="337"/>
      <c r="P877" s="337"/>
      <c r="Q877" s="337"/>
      <c r="R877" s="337"/>
      <c r="S877" s="337"/>
      <c r="T877" s="337"/>
      <c r="U877" s="337"/>
      <c r="V877" s="337"/>
      <c r="W877" s="337"/>
      <c r="X877" s="337"/>
      <c r="Y877" s="337"/>
      <c r="Z877" s="337"/>
    </row>
    <row r="878">
      <c r="A878" s="337"/>
      <c r="B878" s="337"/>
      <c r="C878" s="337"/>
      <c r="D878" s="337"/>
      <c r="E878" s="337"/>
      <c r="F878" s="337"/>
      <c r="G878" s="337"/>
      <c r="H878" s="337"/>
      <c r="I878" s="337"/>
      <c r="J878" s="337"/>
      <c r="K878" s="337"/>
      <c r="L878" s="337"/>
      <c r="M878" s="337"/>
      <c r="N878" s="337"/>
      <c r="O878" s="337"/>
      <c r="P878" s="337"/>
      <c r="Q878" s="337"/>
      <c r="R878" s="337"/>
      <c r="S878" s="337"/>
      <c r="T878" s="337"/>
      <c r="U878" s="337"/>
      <c r="V878" s="337"/>
      <c r="W878" s="337"/>
      <c r="X878" s="337"/>
      <c r="Y878" s="337"/>
      <c r="Z878" s="337"/>
    </row>
    <row r="879">
      <c r="A879" s="337"/>
      <c r="B879" s="337"/>
      <c r="C879" s="337"/>
      <c r="D879" s="337"/>
      <c r="E879" s="337"/>
      <c r="F879" s="337"/>
      <c r="G879" s="337"/>
      <c r="H879" s="337"/>
      <c r="I879" s="337"/>
      <c r="J879" s="337"/>
      <c r="K879" s="337"/>
      <c r="L879" s="337"/>
      <c r="M879" s="337"/>
      <c r="N879" s="337"/>
      <c r="O879" s="337"/>
      <c r="P879" s="337"/>
      <c r="Q879" s="337"/>
      <c r="R879" s="337"/>
      <c r="S879" s="337"/>
      <c r="T879" s="337"/>
      <c r="U879" s="337"/>
      <c r="V879" s="337"/>
      <c r="W879" s="337"/>
      <c r="X879" s="337"/>
      <c r="Y879" s="337"/>
      <c r="Z879" s="337"/>
    </row>
    <row r="880">
      <c r="A880" s="337"/>
      <c r="B880" s="337"/>
      <c r="C880" s="337"/>
      <c r="D880" s="337"/>
      <c r="E880" s="337"/>
      <c r="F880" s="337"/>
      <c r="G880" s="337"/>
      <c r="H880" s="337"/>
      <c r="I880" s="337"/>
      <c r="J880" s="337"/>
      <c r="K880" s="337"/>
      <c r="L880" s="337"/>
      <c r="M880" s="337"/>
      <c r="N880" s="337"/>
      <c r="O880" s="337"/>
      <c r="P880" s="337"/>
      <c r="Q880" s="337"/>
      <c r="R880" s="337"/>
      <c r="S880" s="337"/>
      <c r="T880" s="337"/>
      <c r="U880" s="337"/>
      <c r="V880" s="337"/>
      <c r="W880" s="337"/>
      <c r="X880" s="337"/>
      <c r="Y880" s="337"/>
      <c r="Z880" s="337"/>
    </row>
    <row r="881">
      <c r="A881" s="337"/>
      <c r="B881" s="337"/>
      <c r="C881" s="337"/>
      <c r="D881" s="337"/>
      <c r="E881" s="337"/>
      <c r="F881" s="337"/>
      <c r="G881" s="337"/>
      <c r="H881" s="337"/>
      <c r="I881" s="337"/>
      <c r="J881" s="337"/>
      <c r="K881" s="337"/>
      <c r="L881" s="337"/>
      <c r="M881" s="337"/>
      <c r="N881" s="337"/>
      <c r="O881" s="337"/>
      <c r="P881" s="337"/>
      <c r="Q881" s="337"/>
      <c r="R881" s="337"/>
      <c r="S881" s="337"/>
      <c r="T881" s="337"/>
      <c r="U881" s="337"/>
      <c r="V881" s="337"/>
      <c r="W881" s="337"/>
      <c r="X881" s="337"/>
      <c r="Y881" s="337"/>
      <c r="Z881" s="337"/>
    </row>
    <row r="882">
      <c r="A882" s="337"/>
      <c r="B882" s="337"/>
      <c r="C882" s="337"/>
      <c r="D882" s="337"/>
      <c r="E882" s="337"/>
      <c r="F882" s="337"/>
      <c r="G882" s="337"/>
      <c r="H882" s="337"/>
      <c r="I882" s="337"/>
      <c r="J882" s="337"/>
      <c r="K882" s="337"/>
      <c r="L882" s="337"/>
      <c r="M882" s="337"/>
      <c r="N882" s="337"/>
      <c r="O882" s="337"/>
      <c r="P882" s="337"/>
      <c r="Q882" s="337"/>
      <c r="R882" s="337"/>
      <c r="S882" s="337"/>
      <c r="T882" s="337"/>
      <c r="U882" s="337"/>
      <c r="V882" s="337"/>
      <c r="W882" s="337"/>
      <c r="X882" s="337"/>
      <c r="Y882" s="337"/>
      <c r="Z882" s="337"/>
    </row>
    <row r="883">
      <c r="A883" s="337"/>
      <c r="B883" s="337"/>
      <c r="C883" s="337"/>
      <c r="D883" s="337"/>
      <c r="E883" s="337"/>
      <c r="F883" s="337"/>
      <c r="G883" s="337"/>
      <c r="H883" s="337"/>
      <c r="I883" s="337"/>
      <c r="J883" s="337"/>
      <c r="K883" s="337"/>
      <c r="L883" s="337"/>
      <c r="M883" s="337"/>
      <c r="N883" s="337"/>
      <c r="O883" s="337"/>
      <c r="P883" s="337"/>
      <c r="Q883" s="337"/>
      <c r="R883" s="337"/>
      <c r="S883" s="337"/>
      <c r="T883" s="337"/>
      <c r="U883" s="337"/>
      <c r="V883" s="337"/>
      <c r="W883" s="337"/>
      <c r="X883" s="337"/>
      <c r="Y883" s="337"/>
      <c r="Z883" s="337"/>
    </row>
    <row r="884">
      <c r="A884" s="337"/>
      <c r="B884" s="337"/>
      <c r="C884" s="337"/>
      <c r="D884" s="337"/>
      <c r="E884" s="337"/>
      <c r="F884" s="337"/>
      <c r="G884" s="337"/>
      <c r="H884" s="337"/>
      <c r="I884" s="337"/>
      <c r="J884" s="337"/>
      <c r="K884" s="337"/>
      <c r="L884" s="337"/>
      <c r="M884" s="337"/>
      <c r="N884" s="337"/>
      <c r="O884" s="337"/>
      <c r="P884" s="337"/>
      <c r="Q884" s="337"/>
      <c r="R884" s="337"/>
      <c r="S884" s="337"/>
      <c r="T884" s="337"/>
      <c r="U884" s="337"/>
      <c r="V884" s="337"/>
      <c r="W884" s="337"/>
      <c r="X884" s="337"/>
      <c r="Y884" s="337"/>
      <c r="Z884" s="337"/>
    </row>
    <row r="885">
      <c r="A885" s="337"/>
      <c r="B885" s="337"/>
      <c r="C885" s="337"/>
      <c r="D885" s="337"/>
      <c r="E885" s="337"/>
      <c r="F885" s="337"/>
      <c r="G885" s="337"/>
      <c r="H885" s="337"/>
      <c r="I885" s="337"/>
      <c r="J885" s="337"/>
      <c r="K885" s="337"/>
      <c r="L885" s="337"/>
      <c r="M885" s="337"/>
      <c r="N885" s="337"/>
      <c r="O885" s="337"/>
      <c r="P885" s="337"/>
      <c r="Q885" s="337"/>
      <c r="R885" s="337"/>
      <c r="S885" s="337"/>
      <c r="T885" s="337"/>
      <c r="U885" s="337"/>
      <c r="V885" s="337"/>
      <c r="W885" s="337"/>
      <c r="X885" s="337"/>
      <c r="Y885" s="337"/>
      <c r="Z885" s="337"/>
    </row>
    <row r="886">
      <c r="A886" s="337"/>
      <c r="B886" s="337"/>
      <c r="C886" s="337"/>
      <c r="D886" s="337"/>
      <c r="E886" s="337"/>
      <c r="F886" s="337"/>
      <c r="G886" s="337"/>
      <c r="H886" s="337"/>
      <c r="I886" s="337"/>
      <c r="J886" s="337"/>
      <c r="K886" s="337"/>
      <c r="L886" s="337"/>
      <c r="M886" s="337"/>
      <c r="N886" s="337"/>
      <c r="O886" s="337"/>
      <c r="P886" s="337"/>
      <c r="Q886" s="337"/>
      <c r="R886" s="337"/>
      <c r="S886" s="337"/>
      <c r="T886" s="337"/>
      <c r="U886" s="337"/>
      <c r="V886" s="337"/>
      <c r="W886" s="337"/>
      <c r="X886" s="337"/>
      <c r="Y886" s="337"/>
      <c r="Z886" s="337"/>
    </row>
    <row r="887">
      <c r="A887" s="337"/>
      <c r="B887" s="337"/>
      <c r="C887" s="337"/>
      <c r="D887" s="337"/>
      <c r="E887" s="337"/>
      <c r="F887" s="337"/>
      <c r="G887" s="337"/>
      <c r="H887" s="337"/>
      <c r="I887" s="337"/>
      <c r="J887" s="337"/>
      <c r="K887" s="337"/>
      <c r="L887" s="337"/>
      <c r="M887" s="337"/>
      <c r="N887" s="337"/>
      <c r="O887" s="337"/>
      <c r="P887" s="337"/>
      <c r="Q887" s="337"/>
      <c r="R887" s="337"/>
      <c r="S887" s="337"/>
      <c r="T887" s="337"/>
      <c r="U887" s="337"/>
      <c r="V887" s="337"/>
      <c r="W887" s="337"/>
      <c r="X887" s="337"/>
      <c r="Y887" s="337"/>
      <c r="Z887" s="337"/>
    </row>
    <row r="888">
      <c r="A888" s="337"/>
      <c r="B888" s="337"/>
      <c r="C888" s="337"/>
      <c r="D888" s="337"/>
      <c r="E888" s="337"/>
      <c r="F888" s="337"/>
      <c r="G888" s="337"/>
      <c r="H888" s="337"/>
      <c r="I888" s="337"/>
      <c r="J888" s="337"/>
      <c r="K888" s="337"/>
      <c r="L888" s="337"/>
      <c r="M888" s="337"/>
      <c r="N888" s="337"/>
      <c r="O888" s="337"/>
      <c r="P888" s="337"/>
      <c r="Q888" s="337"/>
      <c r="R888" s="337"/>
      <c r="S888" s="337"/>
      <c r="T888" s="337"/>
      <c r="U888" s="337"/>
      <c r="V888" s="337"/>
      <c r="W888" s="337"/>
      <c r="X888" s="337"/>
      <c r="Y888" s="337"/>
      <c r="Z888" s="337"/>
    </row>
    <row r="889">
      <c r="A889" s="337"/>
      <c r="B889" s="337"/>
      <c r="C889" s="337"/>
      <c r="D889" s="337"/>
      <c r="E889" s="337"/>
      <c r="F889" s="337"/>
      <c r="G889" s="337"/>
      <c r="H889" s="337"/>
      <c r="I889" s="337"/>
      <c r="J889" s="337"/>
      <c r="K889" s="337"/>
      <c r="L889" s="337"/>
      <c r="M889" s="337"/>
      <c r="N889" s="337"/>
      <c r="O889" s="337"/>
      <c r="P889" s="337"/>
      <c r="Q889" s="337"/>
      <c r="R889" s="337"/>
      <c r="S889" s="337"/>
      <c r="T889" s="337"/>
      <c r="U889" s="337"/>
      <c r="V889" s="337"/>
      <c r="W889" s="337"/>
      <c r="X889" s="337"/>
      <c r="Y889" s="337"/>
      <c r="Z889" s="337"/>
    </row>
    <row r="890">
      <c r="A890" s="337"/>
      <c r="B890" s="337"/>
      <c r="C890" s="337"/>
      <c r="D890" s="337"/>
      <c r="E890" s="337"/>
      <c r="F890" s="337"/>
      <c r="G890" s="337"/>
      <c r="H890" s="337"/>
      <c r="I890" s="337"/>
      <c r="J890" s="337"/>
      <c r="K890" s="337"/>
      <c r="L890" s="337"/>
      <c r="M890" s="337"/>
      <c r="N890" s="337"/>
      <c r="O890" s="337"/>
      <c r="P890" s="337"/>
      <c r="Q890" s="337"/>
      <c r="R890" s="337"/>
      <c r="S890" s="337"/>
      <c r="T890" s="337"/>
      <c r="U890" s="337"/>
      <c r="V890" s="337"/>
      <c r="W890" s="337"/>
      <c r="X890" s="337"/>
      <c r="Y890" s="337"/>
      <c r="Z890" s="337"/>
    </row>
    <row r="891">
      <c r="A891" s="337"/>
      <c r="B891" s="337"/>
      <c r="C891" s="337"/>
      <c r="D891" s="337"/>
      <c r="E891" s="337"/>
      <c r="F891" s="337"/>
      <c r="G891" s="337"/>
      <c r="H891" s="337"/>
      <c r="I891" s="337"/>
      <c r="J891" s="337"/>
      <c r="K891" s="337"/>
      <c r="L891" s="337"/>
      <c r="M891" s="337"/>
      <c r="N891" s="337"/>
      <c r="O891" s="337"/>
      <c r="P891" s="337"/>
      <c r="Q891" s="337"/>
      <c r="R891" s="337"/>
      <c r="S891" s="337"/>
      <c r="T891" s="337"/>
      <c r="U891" s="337"/>
      <c r="V891" s="337"/>
      <c r="W891" s="337"/>
      <c r="X891" s="337"/>
      <c r="Y891" s="337"/>
      <c r="Z891" s="337"/>
    </row>
    <row r="892">
      <c r="A892" s="337"/>
      <c r="B892" s="337"/>
      <c r="C892" s="337"/>
      <c r="D892" s="337"/>
      <c r="E892" s="337"/>
      <c r="F892" s="337"/>
      <c r="G892" s="337"/>
      <c r="H892" s="337"/>
      <c r="I892" s="337"/>
      <c r="J892" s="337"/>
      <c r="K892" s="337"/>
      <c r="L892" s="337"/>
      <c r="M892" s="337"/>
      <c r="N892" s="337"/>
      <c r="O892" s="337"/>
      <c r="P892" s="337"/>
      <c r="Q892" s="337"/>
      <c r="R892" s="337"/>
      <c r="S892" s="337"/>
      <c r="T892" s="337"/>
      <c r="U892" s="337"/>
      <c r="V892" s="337"/>
      <c r="W892" s="337"/>
      <c r="X892" s="337"/>
      <c r="Y892" s="337"/>
      <c r="Z892" s="337"/>
    </row>
    <row r="893">
      <c r="A893" s="337"/>
      <c r="B893" s="337"/>
      <c r="C893" s="337"/>
      <c r="D893" s="337"/>
      <c r="E893" s="337"/>
      <c r="F893" s="337"/>
      <c r="G893" s="337"/>
      <c r="H893" s="337"/>
      <c r="I893" s="337"/>
      <c r="J893" s="337"/>
      <c r="K893" s="337"/>
      <c r="L893" s="337"/>
      <c r="M893" s="337"/>
      <c r="N893" s="337"/>
      <c r="O893" s="337"/>
      <c r="P893" s="337"/>
      <c r="Q893" s="337"/>
      <c r="R893" s="337"/>
      <c r="S893" s="337"/>
      <c r="T893" s="337"/>
      <c r="U893" s="337"/>
      <c r="V893" s="337"/>
      <c r="W893" s="337"/>
      <c r="X893" s="337"/>
      <c r="Y893" s="337"/>
      <c r="Z893" s="337"/>
    </row>
    <row r="894">
      <c r="A894" s="337"/>
      <c r="B894" s="337"/>
      <c r="C894" s="337"/>
      <c r="D894" s="337"/>
      <c r="E894" s="337"/>
      <c r="F894" s="337"/>
      <c r="G894" s="337"/>
      <c r="H894" s="337"/>
      <c r="I894" s="337"/>
      <c r="J894" s="337"/>
      <c r="K894" s="337"/>
      <c r="L894" s="337"/>
      <c r="M894" s="337"/>
      <c r="N894" s="337"/>
      <c r="O894" s="337"/>
      <c r="P894" s="337"/>
      <c r="Q894" s="337"/>
      <c r="R894" s="337"/>
      <c r="S894" s="337"/>
      <c r="T894" s="337"/>
      <c r="U894" s="337"/>
      <c r="V894" s="337"/>
      <c r="W894" s="337"/>
      <c r="X894" s="337"/>
      <c r="Y894" s="337"/>
      <c r="Z894" s="337"/>
    </row>
    <row r="895">
      <c r="A895" s="337"/>
      <c r="B895" s="337"/>
      <c r="C895" s="337"/>
      <c r="D895" s="337"/>
      <c r="E895" s="337"/>
      <c r="F895" s="337"/>
      <c r="G895" s="337"/>
      <c r="H895" s="337"/>
      <c r="I895" s="337"/>
      <c r="J895" s="337"/>
      <c r="K895" s="337"/>
      <c r="L895" s="337"/>
      <c r="M895" s="337"/>
      <c r="N895" s="337"/>
      <c r="O895" s="337"/>
      <c r="P895" s="337"/>
      <c r="Q895" s="337"/>
      <c r="R895" s="337"/>
      <c r="S895" s="337"/>
      <c r="T895" s="337"/>
      <c r="U895" s="337"/>
      <c r="V895" s="337"/>
      <c r="W895" s="337"/>
      <c r="X895" s="337"/>
      <c r="Y895" s="337"/>
      <c r="Z895" s="337"/>
    </row>
    <row r="896">
      <c r="A896" s="337"/>
      <c r="B896" s="337"/>
      <c r="C896" s="337"/>
      <c r="D896" s="337"/>
      <c r="E896" s="337"/>
      <c r="F896" s="337"/>
      <c r="G896" s="337"/>
      <c r="H896" s="337"/>
      <c r="I896" s="337"/>
      <c r="J896" s="337"/>
      <c r="K896" s="337"/>
      <c r="L896" s="337"/>
      <c r="M896" s="337"/>
      <c r="N896" s="337"/>
      <c r="O896" s="337"/>
      <c r="P896" s="337"/>
      <c r="Q896" s="337"/>
      <c r="R896" s="337"/>
      <c r="S896" s="337"/>
      <c r="T896" s="337"/>
      <c r="U896" s="337"/>
      <c r="V896" s="337"/>
      <c r="W896" s="337"/>
      <c r="X896" s="337"/>
      <c r="Y896" s="337"/>
      <c r="Z896" s="337"/>
    </row>
    <row r="897">
      <c r="A897" s="337"/>
      <c r="B897" s="337"/>
      <c r="C897" s="337"/>
      <c r="D897" s="337"/>
      <c r="E897" s="337"/>
      <c r="F897" s="337"/>
      <c r="G897" s="337"/>
      <c r="H897" s="337"/>
      <c r="I897" s="337"/>
      <c r="J897" s="337"/>
      <c r="K897" s="337"/>
      <c r="L897" s="337"/>
      <c r="M897" s="337"/>
      <c r="N897" s="337"/>
      <c r="O897" s="337"/>
      <c r="P897" s="337"/>
      <c r="Q897" s="337"/>
      <c r="R897" s="337"/>
      <c r="S897" s="337"/>
      <c r="T897" s="337"/>
      <c r="U897" s="337"/>
      <c r="V897" s="337"/>
      <c r="W897" s="337"/>
      <c r="X897" s="337"/>
      <c r="Y897" s="337"/>
      <c r="Z897" s="337"/>
    </row>
    <row r="898">
      <c r="A898" s="337"/>
      <c r="B898" s="337"/>
      <c r="C898" s="337"/>
      <c r="D898" s="337"/>
      <c r="E898" s="337"/>
      <c r="F898" s="337"/>
      <c r="G898" s="337"/>
      <c r="H898" s="337"/>
      <c r="I898" s="337"/>
      <c r="J898" s="337"/>
      <c r="K898" s="337"/>
      <c r="L898" s="337"/>
      <c r="M898" s="337"/>
      <c r="N898" s="337"/>
      <c r="O898" s="337"/>
      <c r="P898" s="337"/>
      <c r="Q898" s="337"/>
      <c r="R898" s="337"/>
      <c r="S898" s="337"/>
      <c r="T898" s="337"/>
      <c r="U898" s="337"/>
      <c r="V898" s="337"/>
      <c r="W898" s="337"/>
      <c r="X898" s="337"/>
      <c r="Y898" s="337"/>
      <c r="Z898" s="337"/>
    </row>
    <row r="899">
      <c r="A899" s="337"/>
      <c r="B899" s="337"/>
      <c r="C899" s="337"/>
      <c r="D899" s="337"/>
      <c r="E899" s="337"/>
      <c r="F899" s="337"/>
      <c r="G899" s="337"/>
      <c r="H899" s="337"/>
      <c r="I899" s="337"/>
      <c r="J899" s="337"/>
      <c r="K899" s="337"/>
      <c r="L899" s="337"/>
      <c r="M899" s="337"/>
      <c r="N899" s="337"/>
      <c r="O899" s="337"/>
      <c r="P899" s="337"/>
      <c r="Q899" s="337"/>
      <c r="R899" s="337"/>
      <c r="S899" s="337"/>
      <c r="T899" s="337"/>
      <c r="U899" s="337"/>
      <c r="V899" s="337"/>
      <c r="W899" s="337"/>
      <c r="X899" s="337"/>
      <c r="Y899" s="337"/>
      <c r="Z899" s="337"/>
    </row>
    <row r="900">
      <c r="A900" s="337"/>
      <c r="B900" s="337"/>
      <c r="C900" s="337"/>
      <c r="D900" s="337"/>
      <c r="E900" s="337"/>
      <c r="F900" s="337"/>
      <c r="G900" s="337"/>
      <c r="H900" s="337"/>
      <c r="I900" s="337"/>
      <c r="J900" s="337"/>
      <c r="K900" s="337"/>
      <c r="L900" s="337"/>
      <c r="M900" s="337"/>
      <c r="N900" s="337"/>
      <c r="O900" s="337"/>
      <c r="P900" s="337"/>
      <c r="Q900" s="337"/>
      <c r="R900" s="337"/>
      <c r="S900" s="337"/>
      <c r="T900" s="337"/>
      <c r="U900" s="337"/>
      <c r="V900" s="337"/>
      <c r="W900" s="337"/>
      <c r="X900" s="337"/>
      <c r="Y900" s="337"/>
      <c r="Z900" s="337"/>
    </row>
    <row r="901">
      <c r="A901" s="337"/>
      <c r="B901" s="337"/>
      <c r="C901" s="337"/>
      <c r="D901" s="337"/>
      <c r="E901" s="337"/>
      <c r="F901" s="337"/>
      <c r="G901" s="337"/>
      <c r="H901" s="337"/>
      <c r="I901" s="337"/>
      <c r="J901" s="337"/>
      <c r="K901" s="337"/>
      <c r="L901" s="337"/>
      <c r="M901" s="337"/>
      <c r="N901" s="337"/>
      <c r="O901" s="337"/>
      <c r="P901" s="337"/>
      <c r="Q901" s="337"/>
      <c r="R901" s="337"/>
      <c r="S901" s="337"/>
      <c r="T901" s="337"/>
      <c r="U901" s="337"/>
      <c r="V901" s="337"/>
      <c r="W901" s="337"/>
      <c r="X901" s="337"/>
      <c r="Y901" s="337"/>
      <c r="Z901" s="337"/>
    </row>
    <row r="902">
      <c r="A902" s="337"/>
      <c r="B902" s="337"/>
      <c r="C902" s="337"/>
      <c r="D902" s="337"/>
      <c r="E902" s="337"/>
      <c r="F902" s="337"/>
      <c r="G902" s="337"/>
      <c r="H902" s="337"/>
      <c r="I902" s="337"/>
      <c r="J902" s="337"/>
      <c r="K902" s="337"/>
      <c r="L902" s="337"/>
      <c r="M902" s="337"/>
      <c r="N902" s="337"/>
      <c r="O902" s="337"/>
      <c r="P902" s="337"/>
      <c r="Q902" s="337"/>
      <c r="R902" s="337"/>
      <c r="S902" s="337"/>
      <c r="T902" s="337"/>
      <c r="U902" s="337"/>
      <c r="V902" s="337"/>
      <c r="W902" s="337"/>
      <c r="X902" s="337"/>
      <c r="Y902" s="337"/>
      <c r="Z902" s="337"/>
    </row>
    <row r="903">
      <c r="A903" s="337"/>
      <c r="B903" s="337"/>
      <c r="C903" s="337"/>
      <c r="D903" s="337"/>
      <c r="E903" s="337"/>
      <c r="F903" s="337"/>
      <c r="G903" s="337"/>
      <c r="H903" s="337"/>
      <c r="I903" s="337"/>
      <c r="J903" s="337"/>
      <c r="K903" s="337"/>
      <c r="L903" s="337"/>
      <c r="M903" s="337"/>
      <c r="N903" s="337"/>
      <c r="O903" s="337"/>
      <c r="P903" s="337"/>
      <c r="Q903" s="337"/>
      <c r="R903" s="337"/>
      <c r="S903" s="337"/>
      <c r="T903" s="337"/>
      <c r="U903" s="337"/>
      <c r="V903" s="337"/>
      <c r="W903" s="337"/>
      <c r="X903" s="337"/>
      <c r="Y903" s="337"/>
      <c r="Z903" s="337"/>
    </row>
    <row r="904">
      <c r="A904" s="337"/>
      <c r="B904" s="337"/>
      <c r="C904" s="337"/>
      <c r="D904" s="337"/>
      <c r="E904" s="337"/>
      <c r="F904" s="337"/>
      <c r="G904" s="337"/>
      <c r="H904" s="337"/>
      <c r="I904" s="337"/>
      <c r="J904" s="337"/>
      <c r="K904" s="337"/>
      <c r="L904" s="337"/>
      <c r="M904" s="337"/>
      <c r="N904" s="337"/>
      <c r="O904" s="337"/>
      <c r="P904" s="337"/>
      <c r="Q904" s="337"/>
      <c r="R904" s="337"/>
      <c r="S904" s="337"/>
      <c r="T904" s="337"/>
      <c r="U904" s="337"/>
      <c r="V904" s="337"/>
      <c r="W904" s="337"/>
      <c r="X904" s="337"/>
      <c r="Y904" s="337"/>
      <c r="Z904" s="337"/>
    </row>
    <row r="905">
      <c r="A905" s="337"/>
      <c r="B905" s="337"/>
      <c r="C905" s="337"/>
      <c r="D905" s="337"/>
      <c r="E905" s="337"/>
      <c r="F905" s="337"/>
      <c r="G905" s="337"/>
      <c r="H905" s="337"/>
      <c r="I905" s="337"/>
      <c r="J905" s="337"/>
      <c r="K905" s="337"/>
      <c r="L905" s="337"/>
      <c r="M905" s="337"/>
      <c r="N905" s="337"/>
      <c r="O905" s="337"/>
      <c r="P905" s="337"/>
      <c r="Q905" s="337"/>
      <c r="R905" s="337"/>
      <c r="S905" s="337"/>
      <c r="T905" s="337"/>
      <c r="U905" s="337"/>
      <c r="V905" s="337"/>
      <c r="W905" s="337"/>
      <c r="X905" s="337"/>
      <c r="Y905" s="337"/>
      <c r="Z905" s="337"/>
    </row>
    <row r="906">
      <c r="A906" s="337"/>
      <c r="B906" s="337"/>
      <c r="C906" s="337"/>
      <c r="D906" s="337"/>
      <c r="E906" s="337"/>
      <c r="F906" s="337"/>
      <c r="G906" s="337"/>
      <c r="H906" s="337"/>
      <c r="I906" s="337"/>
      <c r="J906" s="337"/>
      <c r="K906" s="337"/>
      <c r="L906" s="337"/>
      <c r="M906" s="337"/>
      <c r="N906" s="337"/>
      <c r="O906" s="337"/>
      <c r="P906" s="337"/>
      <c r="Q906" s="337"/>
      <c r="R906" s="337"/>
      <c r="S906" s="337"/>
      <c r="T906" s="337"/>
      <c r="U906" s="337"/>
      <c r="V906" s="337"/>
      <c r="W906" s="337"/>
      <c r="X906" s="337"/>
      <c r="Y906" s="337"/>
      <c r="Z906" s="337"/>
    </row>
    <row r="907">
      <c r="A907" s="337"/>
      <c r="B907" s="337"/>
      <c r="C907" s="337"/>
      <c r="D907" s="337"/>
      <c r="E907" s="337"/>
      <c r="F907" s="337"/>
      <c r="G907" s="337"/>
      <c r="H907" s="337"/>
      <c r="I907" s="337"/>
      <c r="J907" s="337"/>
      <c r="K907" s="337"/>
      <c r="L907" s="337"/>
      <c r="M907" s="337"/>
      <c r="N907" s="337"/>
      <c r="O907" s="337"/>
      <c r="P907" s="337"/>
      <c r="Q907" s="337"/>
      <c r="R907" s="337"/>
      <c r="S907" s="337"/>
      <c r="T907" s="337"/>
      <c r="U907" s="337"/>
      <c r="V907" s="337"/>
      <c r="W907" s="337"/>
      <c r="X907" s="337"/>
      <c r="Y907" s="337"/>
      <c r="Z907" s="337"/>
    </row>
    <row r="908">
      <c r="A908" s="337"/>
      <c r="B908" s="337"/>
      <c r="C908" s="337"/>
      <c r="D908" s="337"/>
      <c r="E908" s="337"/>
      <c r="F908" s="337"/>
      <c r="G908" s="337"/>
      <c r="H908" s="337"/>
      <c r="I908" s="337"/>
      <c r="J908" s="337"/>
      <c r="K908" s="337"/>
      <c r="L908" s="337"/>
      <c r="M908" s="337"/>
      <c r="N908" s="337"/>
      <c r="O908" s="337"/>
      <c r="P908" s="337"/>
      <c r="Q908" s="337"/>
      <c r="R908" s="337"/>
      <c r="S908" s="337"/>
      <c r="T908" s="337"/>
      <c r="U908" s="337"/>
      <c r="V908" s="337"/>
      <c r="W908" s="337"/>
      <c r="X908" s="337"/>
      <c r="Y908" s="337"/>
      <c r="Z908" s="337"/>
    </row>
    <row r="909">
      <c r="A909" s="337"/>
      <c r="B909" s="337"/>
      <c r="C909" s="337"/>
      <c r="D909" s="337"/>
      <c r="E909" s="337"/>
      <c r="F909" s="337"/>
      <c r="G909" s="337"/>
      <c r="H909" s="337"/>
      <c r="I909" s="337"/>
      <c r="J909" s="337"/>
      <c r="K909" s="337"/>
      <c r="L909" s="337"/>
      <c r="M909" s="337"/>
      <c r="N909" s="337"/>
      <c r="O909" s="337"/>
      <c r="P909" s="337"/>
      <c r="Q909" s="337"/>
      <c r="R909" s="337"/>
      <c r="S909" s="337"/>
      <c r="T909" s="337"/>
      <c r="U909" s="337"/>
      <c r="V909" s="337"/>
      <c r="W909" s="337"/>
      <c r="X909" s="337"/>
      <c r="Y909" s="337"/>
      <c r="Z909" s="337"/>
    </row>
    <row r="910">
      <c r="A910" s="337"/>
      <c r="B910" s="337"/>
      <c r="C910" s="337"/>
      <c r="D910" s="337"/>
      <c r="E910" s="337"/>
      <c r="F910" s="337"/>
      <c r="G910" s="337"/>
      <c r="H910" s="337"/>
      <c r="I910" s="337"/>
      <c r="J910" s="337"/>
      <c r="K910" s="337"/>
      <c r="L910" s="337"/>
      <c r="M910" s="337"/>
      <c r="N910" s="337"/>
      <c r="O910" s="337"/>
      <c r="P910" s="337"/>
      <c r="Q910" s="337"/>
      <c r="R910" s="337"/>
      <c r="S910" s="337"/>
      <c r="T910" s="337"/>
      <c r="U910" s="337"/>
      <c r="V910" s="337"/>
      <c r="W910" s="337"/>
      <c r="X910" s="337"/>
      <c r="Y910" s="337"/>
      <c r="Z910" s="337"/>
    </row>
    <row r="911">
      <c r="A911" s="337"/>
      <c r="B911" s="337"/>
      <c r="C911" s="337"/>
      <c r="D911" s="337"/>
      <c r="E911" s="337"/>
      <c r="F911" s="337"/>
      <c r="G911" s="337"/>
      <c r="H911" s="337"/>
      <c r="I911" s="337"/>
      <c r="J911" s="337"/>
      <c r="K911" s="337"/>
      <c r="L911" s="337"/>
      <c r="M911" s="337"/>
      <c r="N911" s="337"/>
      <c r="O911" s="337"/>
      <c r="P911" s="337"/>
      <c r="Q911" s="337"/>
      <c r="R911" s="337"/>
      <c r="S911" s="337"/>
      <c r="T911" s="337"/>
      <c r="U911" s="337"/>
      <c r="V911" s="337"/>
      <c r="W911" s="337"/>
      <c r="X911" s="337"/>
      <c r="Y911" s="337"/>
      <c r="Z911" s="337"/>
    </row>
    <row r="912">
      <c r="A912" s="337"/>
      <c r="B912" s="337"/>
      <c r="C912" s="337"/>
      <c r="D912" s="337"/>
      <c r="E912" s="337"/>
      <c r="F912" s="337"/>
      <c r="G912" s="337"/>
      <c r="H912" s="337"/>
      <c r="I912" s="337"/>
      <c r="J912" s="337"/>
      <c r="K912" s="337"/>
      <c r="L912" s="337"/>
      <c r="M912" s="337"/>
      <c r="N912" s="337"/>
      <c r="O912" s="337"/>
      <c r="P912" s="337"/>
      <c r="Q912" s="337"/>
      <c r="R912" s="337"/>
      <c r="S912" s="337"/>
      <c r="T912" s="337"/>
      <c r="U912" s="337"/>
      <c r="V912" s="337"/>
      <c r="W912" s="337"/>
      <c r="X912" s="337"/>
      <c r="Y912" s="337"/>
      <c r="Z912" s="337"/>
    </row>
    <row r="913">
      <c r="A913" s="337"/>
      <c r="B913" s="337"/>
      <c r="C913" s="337"/>
      <c r="D913" s="337"/>
      <c r="E913" s="337"/>
      <c r="F913" s="337"/>
      <c r="G913" s="337"/>
      <c r="H913" s="337"/>
      <c r="I913" s="337"/>
      <c r="J913" s="337"/>
      <c r="K913" s="337"/>
      <c r="L913" s="337"/>
      <c r="M913" s="337"/>
      <c r="N913" s="337"/>
      <c r="O913" s="337"/>
      <c r="P913" s="337"/>
      <c r="Q913" s="337"/>
      <c r="R913" s="337"/>
      <c r="S913" s="337"/>
      <c r="T913" s="337"/>
      <c r="U913" s="337"/>
      <c r="V913" s="337"/>
      <c r="W913" s="337"/>
      <c r="X913" s="337"/>
      <c r="Y913" s="337"/>
      <c r="Z913" s="337"/>
    </row>
    <row r="914">
      <c r="A914" s="337"/>
      <c r="B914" s="337"/>
      <c r="C914" s="337"/>
      <c r="D914" s="337"/>
      <c r="E914" s="337"/>
      <c r="F914" s="337"/>
      <c r="G914" s="337"/>
      <c r="H914" s="337"/>
      <c r="I914" s="337"/>
      <c r="J914" s="337"/>
      <c r="K914" s="337"/>
      <c r="L914" s="337"/>
      <c r="M914" s="337"/>
      <c r="N914" s="337"/>
      <c r="O914" s="337"/>
      <c r="P914" s="337"/>
      <c r="Q914" s="337"/>
      <c r="R914" s="337"/>
      <c r="S914" s="337"/>
      <c r="T914" s="337"/>
      <c r="U914" s="337"/>
      <c r="V914" s="337"/>
      <c r="W914" s="337"/>
      <c r="X914" s="337"/>
      <c r="Y914" s="337"/>
      <c r="Z914" s="337"/>
    </row>
    <row r="915">
      <c r="A915" s="337"/>
      <c r="B915" s="337"/>
      <c r="C915" s="337"/>
      <c r="D915" s="337"/>
      <c r="E915" s="337"/>
      <c r="F915" s="337"/>
      <c r="G915" s="337"/>
      <c r="H915" s="337"/>
      <c r="I915" s="337"/>
      <c r="J915" s="337"/>
      <c r="K915" s="337"/>
      <c r="L915" s="337"/>
      <c r="M915" s="337"/>
      <c r="N915" s="337"/>
      <c r="O915" s="337"/>
      <c r="P915" s="337"/>
      <c r="Q915" s="337"/>
      <c r="R915" s="337"/>
      <c r="S915" s="337"/>
      <c r="T915" s="337"/>
      <c r="U915" s="337"/>
      <c r="V915" s="337"/>
      <c r="W915" s="337"/>
      <c r="X915" s="337"/>
      <c r="Y915" s="337"/>
      <c r="Z915" s="337"/>
    </row>
    <row r="916">
      <c r="A916" s="337"/>
      <c r="B916" s="337"/>
      <c r="C916" s="337"/>
      <c r="D916" s="337"/>
      <c r="E916" s="337"/>
      <c r="F916" s="337"/>
      <c r="G916" s="337"/>
      <c r="H916" s="337"/>
      <c r="I916" s="337"/>
      <c r="J916" s="337"/>
      <c r="K916" s="337"/>
      <c r="L916" s="337"/>
      <c r="M916" s="337"/>
      <c r="N916" s="337"/>
      <c r="O916" s="337"/>
      <c r="P916" s="337"/>
      <c r="Q916" s="337"/>
      <c r="R916" s="337"/>
      <c r="S916" s="337"/>
      <c r="T916" s="337"/>
      <c r="U916" s="337"/>
      <c r="V916" s="337"/>
      <c r="W916" s="337"/>
      <c r="X916" s="337"/>
      <c r="Y916" s="337"/>
      <c r="Z916" s="337"/>
    </row>
    <row r="917">
      <c r="A917" s="337"/>
      <c r="B917" s="337"/>
      <c r="C917" s="337"/>
      <c r="D917" s="337"/>
      <c r="E917" s="337"/>
      <c r="F917" s="337"/>
      <c r="G917" s="337"/>
      <c r="H917" s="337"/>
      <c r="I917" s="337"/>
      <c r="J917" s="337"/>
      <c r="K917" s="337"/>
      <c r="L917" s="337"/>
      <c r="M917" s="337"/>
      <c r="N917" s="337"/>
      <c r="O917" s="337"/>
      <c r="P917" s="337"/>
      <c r="Q917" s="337"/>
      <c r="R917" s="337"/>
      <c r="S917" s="337"/>
      <c r="T917" s="337"/>
      <c r="U917" s="337"/>
      <c r="V917" s="337"/>
      <c r="W917" s="337"/>
      <c r="X917" s="337"/>
      <c r="Y917" s="337"/>
      <c r="Z917" s="337"/>
    </row>
    <row r="918">
      <c r="A918" s="337"/>
      <c r="B918" s="337"/>
      <c r="C918" s="337"/>
      <c r="D918" s="337"/>
      <c r="E918" s="337"/>
      <c r="F918" s="337"/>
      <c r="G918" s="337"/>
      <c r="H918" s="337"/>
      <c r="I918" s="337"/>
      <c r="J918" s="337"/>
      <c r="K918" s="337"/>
      <c r="L918" s="337"/>
      <c r="M918" s="337"/>
      <c r="N918" s="337"/>
      <c r="O918" s="337"/>
      <c r="P918" s="337"/>
      <c r="Q918" s="337"/>
      <c r="R918" s="337"/>
      <c r="S918" s="337"/>
      <c r="T918" s="337"/>
      <c r="U918" s="337"/>
      <c r="V918" s="337"/>
      <c r="W918" s="337"/>
      <c r="X918" s="337"/>
      <c r="Y918" s="337"/>
      <c r="Z918" s="337"/>
    </row>
    <row r="919">
      <c r="A919" s="337"/>
      <c r="B919" s="337"/>
      <c r="C919" s="337"/>
      <c r="D919" s="337"/>
      <c r="E919" s="337"/>
      <c r="F919" s="337"/>
      <c r="G919" s="337"/>
      <c r="H919" s="337"/>
      <c r="I919" s="337"/>
      <c r="J919" s="337"/>
      <c r="K919" s="337"/>
      <c r="L919" s="337"/>
      <c r="M919" s="337"/>
      <c r="N919" s="337"/>
      <c r="O919" s="337"/>
      <c r="P919" s="337"/>
      <c r="Q919" s="337"/>
      <c r="R919" s="337"/>
      <c r="S919" s="337"/>
      <c r="T919" s="337"/>
      <c r="U919" s="337"/>
      <c r="V919" s="337"/>
      <c r="W919" s="337"/>
      <c r="X919" s="337"/>
      <c r="Y919" s="337"/>
      <c r="Z919" s="337"/>
    </row>
    <row r="920">
      <c r="A920" s="337"/>
      <c r="B920" s="337"/>
      <c r="C920" s="337"/>
      <c r="D920" s="337"/>
      <c r="E920" s="337"/>
      <c r="F920" s="337"/>
      <c r="G920" s="337"/>
      <c r="H920" s="337"/>
      <c r="I920" s="337"/>
      <c r="J920" s="337"/>
      <c r="K920" s="337"/>
      <c r="L920" s="337"/>
      <c r="M920" s="337"/>
      <c r="N920" s="337"/>
      <c r="O920" s="337"/>
      <c r="P920" s="337"/>
      <c r="Q920" s="337"/>
      <c r="R920" s="337"/>
      <c r="S920" s="337"/>
      <c r="T920" s="337"/>
      <c r="U920" s="337"/>
      <c r="V920" s="337"/>
      <c r="W920" s="337"/>
      <c r="X920" s="337"/>
      <c r="Y920" s="337"/>
      <c r="Z920" s="337"/>
    </row>
    <row r="921">
      <c r="A921" s="337"/>
      <c r="B921" s="337"/>
      <c r="C921" s="337"/>
      <c r="D921" s="337"/>
      <c r="E921" s="337"/>
      <c r="F921" s="337"/>
      <c r="G921" s="337"/>
      <c r="H921" s="337"/>
      <c r="I921" s="337"/>
      <c r="J921" s="337"/>
      <c r="K921" s="337"/>
      <c r="L921" s="337"/>
      <c r="M921" s="337"/>
      <c r="N921" s="337"/>
      <c r="O921" s="337"/>
      <c r="P921" s="337"/>
      <c r="Q921" s="337"/>
      <c r="R921" s="337"/>
      <c r="S921" s="337"/>
      <c r="T921" s="337"/>
      <c r="U921" s="337"/>
      <c r="V921" s="337"/>
      <c r="W921" s="337"/>
      <c r="X921" s="337"/>
      <c r="Y921" s="337"/>
      <c r="Z921" s="337"/>
    </row>
    <row r="922">
      <c r="A922" s="337"/>
      <c r="B922" s="337"/>
      <c r="C922" s="337"/>
      <c r="D922" s="337"/>
      <c r="E922" s="337"/>
      <c r="F922" s="337"/>
      <c r="G922" s="337"/>
      <c r="H922" s="337"/>
      <c r="I922" s="337"/>
      <c r="J922" s="337"/>
      <c r="K922" s="337"/>
      <c r="L922" s="337"/>
      <c r="M922" s="337"/>
      <c r="N922" s="337"/>
      <c r="O922" s="337"/>
      <c r="P922" s="337"/>
      <c r="Q922" s="337"/>
      <c r="R922" s="337"/>
      <c r="S922" s="337"/>
      <c r="T922" s="337"/>
      <c r="U922" s="337"/>
      <c r="V922" s="337"/>
      <c r="W922" s="337"/>
      <c r="X922" s="337"/>
      <c r="Y922" s="337"/>
      <c r="Z922" s="337"/>
    </row>
    <row r="923">
      <c r="A923" s="337"/>
      <c r="B923" s="337"/>
      <c r="C923" s="337"/>
      <c r="D923" s="337"/>
      <c r="E923" s="337"/>
      <c r="F923" s="337"/>
      <c r="G923" s="337"/>
      <c r="H923" s="337"/>
      <c r="I923" s="337"/>
      <c r="J923" s="337"/>
      <c r="K923" s="337"/>
      <c r="L923" s="337"/>
      <c r="M923" s="337"/>
      <c r="N923" s="337"/>
      <c r="O923" s="337"/>
      <c r="P923" s="337"/>
      <c r="Q923" s="337"/>
      <c r="R923" s="337"/>
      <c r="S923" s="337"/>
      <c r="T923" s="337"/>
      <c r="U923" s="337"/>
      <c r="V923" s="337"/>
      <c r="W923" s="337"/>
      <c r="X923" s="337"/>
      <c r="Y923" s="337"/>
      <c r="Z923" s="337"/>
    </row>
    <row r="924">
      <c r="A924" s="337"/>
      <c r="B924" s="337"/>
      <c r="C924" s="337"/>
      <c r="D924" s="337"/>
      <c r="E924" s="337"/>
      <c r="F924" s="337"/>
      <c r="G924" s="337"/>
      <c r="H924" s="337"/>
      <c r="I924" s="337"/>
      <c r="J924" s="337"/>
      <c r="K924" s="337"/>
      <c r="L924" s="337"/>
      <c r="M924" s="337"/>
      <c r="N924" s="337"/>
      <c r="O924" s="337"/>
      <c r="P924" s="337"/>
      <c r="Q924" s="337"/>
      <c r="R924" s="337"/>
      <c r="S924" s="337"/>
      <c r="T924" s="337"/>
      <c r="U924" s="337"/>
      <c r="V924" s="337"/>
      <c r="W924" s="337"/>
      <c r="X924" s="337"/>
      <c r="Y924" s="337"/>
      <c r="Z924" s="337"/>
    </row>
    <row r="925">
      <c r="A925" s="337"/>
      <c r="B925" s="337"/>
      <c r="C925" s="337"/>
      <c r="D925" s="337"/>
      <c r="E925" s="337"/>
      <c r="F925" s="337"/>
      <c r="G925" s="337"/>
      <c r="H925" s="337"/>
      <c r="I925" s="337"/>
      <c r="J925" s="337"/>
      <c r="K925" s="337"/>
      <c r="L925" s="337"/>
      <c r="M925" s="337"/>
      <c r="N925" s="337"/>
      <c r="O925" s="337"/>
      <c r="P925" s="337"/>
      <c r="Q925" s="337"/>
      <c r="R925" s="337"/>
      <c r="S925" s="337"/>
      <c r="T925" s="337"/>
      <c r="U925" s="337"/>
      <c r="V925" s="337"/>
      <c r="W925" s="337"/>
      <c r="X925" s="337"/>
      <c r="Y925" s="337"/>
      <c r="Z925" s="337"/>
    </row>
    <row r="926">
      <c r="A926" s="337"/>
      <c r="B926" s="337"/>
      <c r="C926" s="337"/>
      <c r="D926" s="337"/>
      <c r="E926" s="337"/>
      <c r="F926" s="337"/>
      <c r="G926" s="337"/>
      <c r="H926" s="337"/>
      <c r="I926" s="337"/>
      <c r="J926" s="337"/>
      <c r="K926" s="337"/>
      <c r="L926" s="337"/>
      <c r="M926" s="337"/>
      <c r="N926" s="337"/>
      <c r="O926" s="337"/>
      <c r="P926" s="337"/>
      <c r="Q926" s="337"/>
      <c r="R926" s="337"/>
      <c r="S926" s="337"/>
      <c r="T926" s="337"/>
      <c r="U926" s="337"/>
      <c r="V926" s="337"/>
      <c r="W926" s="337"/>
      <c r="X926" s="337"/>
      <c r="Y926" s="337"/>
      <c r="Z926" s="337"/>
    </row>
    <row r="927">
      <c r="A927" s="337"/>
      <c r="B927" s="337"/>
      <c r="C927" s="337"/>
      <c r="D927" s="337"/>
      <c r="E927" s="337"/>
      <c r="F927" s="337"/>
      <c r="G927" s="337"/>
      <c r="H927" s="337"/>
      <c r="I927" s="337"/>
      <c r="J927" s="337"/>
      <c r="K927" s="337"/>
      <c r="L927" s="337"/>
      <c r="M927" s="337"/>
      <c r="N927" s="337"/>
      <c r="O927" s="337"/>
      <c r="P927" s="337"/>
      <c r="Q927" s="337"/>
      <c r="R927" s="337"/>
      <c r="S927" s="337"/>
      <c r="T927" s="337"/>
      <c r="U927" s="337"/>
      <c r="V927" s="337"/>
      <c r="W927" s="337"/>
      <c r="X927" s="337"/>
      <c r="Y927" s="337"/>
      <c r="Z927" s="337"/>
    </row>
    <row r="928">
      <c r="A928" s="337"/>
      <c r="B928" s="337"/>
      <c r="C928" s="337"/>
      <c r="D928" s="337"/>
      <c r="E928" s="337"/>
      <c r="F928" s="337"/>
      <c r="G928" s="337"/>
      <c r="H928" s="337"/>
      <c r="I928" s="337"/>
      <c r="J928" s="337"/>
      <c r="K928" s="337"/>
      <c r="L928" s="337"/>
      <c r="M928" s="337"/>
      <c r="N928" s="337"/>
      <c r="O928" s="337"/>
      <c r="P928" s="337"/>
      <c r="Q928" s="337"/>
      <c r="R928" s="337"/>
      <c r="S928" s="337"/>
      <c r="T928" s="337"/>
      <c r="U928" s="337"/>
      <c r="V928" s="337"/>
      <c r="W928" s="337"/>
      <c r="X928" s="337"/>
      <c r="Y928" s="337"/>
      <c r="Z928" s="337"/>
    </row>
    <row r="929">
      <c r="A929" s="337"/>
      <c r="B929" s="337"/>
      <c r="C929" s="337"/>
      <c r="D929" s="337"/>
      <c r="E929" s="337"/>
      <c r="F929" s="337"/>
      <c r="G929" s="337"/>
      <c r="H929" s="337"/>
      <c r="I929" s="337"/>
      <c r="J929" s="337"/>
      <c r="K929" s="337"/>
      <c r="L929" s="337"/>
      <c r="M929" s="337"/>
      <c r="N929" s="337"/>
      <c r="O929" s="337"/>
      <c r="P929" s="337"/>
      <c r="Q929" s="337"/>
      <c r="R929" s="337"/>
      <c r="S929" s="337"/>
      <c r="T929" s="337"/>
      <c r="U929" s="337"/>
      <c r="V929" s="337"/>
      <c r="W929" s="337"/>
      <c r="X929" s="337"/>
      <c r="Y929" s="337"/>
      <c r="Z929" s="337"/>
    </row>
    <row r="930">
      <c r="A930" s="337"/>
      <c r="B930" s="337"/>
      <c r="C930" s="337"/>
      <c r="D930" s="337"/>
      <c r="E930" s="337"/>
      <c r="F930" s="337"/>
      <c r="G930" s="337"/>
      <c r="H930" s="337"/>
      <c r="I930" s="337"/>
      <c r="J930" s="337"/>
      <c r="K930" s="337"/>
      <c r="L930" s="337"/>
      <c r="M930" s="337"/>
      <c r="N930" s="337"/>
      <c r="O930" s="337"/>
      <c r="P930" s="337"/>
      <c r="Q930" s="337"/>
      <c r="R930" s="337"/>
      <c r="S930" s="337"/>
      <c r="T930" s="337"/>
      <c r="U930" s="337"/>
      <c r="V930" s="337"/>
      <c r="W930" s="337"/>
      <c r="X930" s="337"/>
      <c r="Y930" s="337"/>
      <c r="Z930" s="337"/>
    </row>
    <row r="931">
      <c r="A931" s="337"/>
      <c r="B931" s="337"/>
      <c r="C931" s="337"/>
      <c r="D931" s="337"/>
      <c r="E931" s="337"/>
      <c r="F931" s="337"/>
      <c r="G931" s="337"/>
      <c r="H931" s="337"/>
      <c r="I931" s="337"/>
      <c r="J931" s="337"/>
      <c r="K931" s="337"/>
      <c r="L931" s="337"/>
      <c r="M931" s="337"/>
      <c r="N931" s="337"/>
      <c r="O931" s="337"/>
      <c r="P931" s="337"/>
      <c r="Q931" s="337"/>
      <c r="R931" s="337"/>
      <c r="S931" s="337"/>
      <c r="T931" s="337"/>
      <c r="U931" s="337"/>
      <c r="V931" s="337"/>
      <c r="W931" s="337"/>
      <c r="X931" s="337"/>
      <c r="Y931" s="337"/>
      <c r="Z931" s="337"/>
    </row>
    <row r="932">
      <c r="A932" s="337"/>
      <c r="B932" s="337"/>
      <c r="C932" s="337"/>
      <c r="D932" s="337"/>
      <c r="E932" s="337"/>
      <c r="F932" s="337"/>
      <c r="G932" s="337"/>
      <c r="H932" s="337"/>
      <c r="I932" s="337"/>
      <c r="J932" s="337"/>
      <c r="K932" s="337"/>
      <c r="L932" s="337"/>
      <c r="M932" s="337"/>
      <c r="N932" s="337"/>
      <c r="O932" s="337"/>
      <c r="P932" s="337"/>
      <c r="Q932" s="337"/>
      <c r="R932" s="337"/>
      <c r="S932" s="337"/>
      <c r="T932" s="337"/>
      <c r="U932" s="337"/>
      <c r="V932" s="337"/>
      <c r="W932" s="337"/>
      <c r="X932" s="337"/>
      <c r="Y932" s="337"/>
      <c r="Z932" s="337"/>
    </row>
    <row r="933">
      <c r="A933" s="337"/>
      <c r="B933" s="337"/>
      <c r="C933" s="337"/>
      <c r="D933" s="337"/>
      <c r="E933" s="337"/>
      <c r="F933" s="337"/>
      <c r="G933" s="337"/>
      <c r="H933" s="337"/>
      <c r="I933" s="337"/>
      <c r="J933" s="337"/>
      <c r="K933" s="337"/>
      <c r="L933" s="337"/>
      <c r="M933" s="337"/>
      <c r="N933" s="337"/>
      <c r="O933" s="337"/>
      <c r="P933" s="337"/>
      <c r="Q933" s="337"/>
      <c r="R933" s="337"/>
      <c r="S933" s="337"/>
      <c r="T933" s="337"/>
      <c r="U933" s="337"/>
      <c r="V933" s="337"/>
      <c r="W933" s="337"/>
      <c r="X933" s="337"/>
      <c r="Y933" s="337"/>
      <c r="Z933" s="337"/>
    </row>
    <row r="934">
      <c r="A934" s="337"/>
      <c r="B934" s="337"/>
      <c r="C934" s="337"/>
      <c r="D934" s="337"/>
      <c r="E934" s="337"/>
      <c r="F934" s="337"/>
      <c r="G934" s="337"/>
      <c r="H934" s="337"/>
      <c r="I934" s="337"/>
      <c r="J934" s="337"/>
      <c r="K934" s="337"/>
      <c r="L934" s="337"/>
      <c r="M934" s="337"/>
      <c r="N934" s="337"/>
      <c r="O934" s="337"/>
      <c r="P934" s="337"/>
      <c r="Q934" s="337"/>
      <c r="R934" s="337"/>
      <c r="S934" s="337"/>
      <c r="T934" s="337"/>
      <c r="U934" s="337"/>
      <c r="V934" s="337"/>
      <c r="W934" s="337"/>
      <c r="X934" s="337"/>
      <c r="Y934" s="337"/>
      <c r="Z934" s="337"/>
    </row>
    <row r="935">
      <c r="A935" s="337"/>
      <c r="B935" s="337"/>
      <c r="C935" s="337"/>
      <c r="D935" s="337"/>
      <c r="E935" s="337"/>
      <c r="F935" s="337"/>
      <c r="G935" s="337"/>
      <c r="H935" s="337"/>
      <c r="I935" s="337"/>
      <c r="J935" s="337"/>
      <c r="K935" s="337"/>
      <c r="L935" s="337"/>
      <c r="M935" s="337"/>
      <c r="N935" s="337"/>
      <c r="O935" s="337"/>
      <c r="P935" s="337"/>
      <c r="Q935" s="337"/>
      <c r="R935" s="337"/>
      <c r="S935" s="337"/>
      <c r="T935" s="337"/>
      <c r="U935" s="337"/>
      <c r="V935" s="337"/>
      <c r="W935" s="337"/>
      <c r="X935" s="337"/>
      <c r="Y935" s="337"/>
      <c r="Z935" s="337"/>
    </row>
    <row r="936">
      <c r="A936" s="337"/>
      <c r="B936" s="337"/>
      <c r="C936" s="337"/>
      <c r="D936" s="337"/>
      <c r="E936" s="337"/>
      <c r="F936" s="337"/>
      <c r="G936" s="337"/>
      <c r="H936" s="337"/>
      <c r="I936" s="337"/>
      <c r="J936" s="337"/>
      <c r="K936" s="337"/>
      <c r="L936" s="337"/>
      <c r="M936" s="337"/>
      <c r="N936" s="337"/>
      <c r="O936" s="337"/>
      <c r="P936" s="337"/>
      <c r="Q936" s="337"/>
      <c r="R936" s="337"/>
      <c r="S936" s="337"/>
      <c r="T936" s="337"/>
      <c r="U936" s="337"/>
      <c r="V936" s="337"/>
      <c r="W936" s="337"/>
      <c r="X936" s="337"/>
      <c r="Y936" s="337"/>
      <c r="Z936" s="337"/>
    </row>
    <row r="937">
      <c r="A937" s="337"/>
      <c r="B937" s="337"/>
      <c r="C937" s="337"/>
      <c r="D937" s="337"/>
      <c r="E937" s="337"/>
      <c r="F937" s="337"/>
      <c r="G937" s="337"/>
      <c r="H937" s="337"/>
      <c r="I937" s="337"/>
      <c r="J937" s="337"/>
      <c r="K937" s="337"/>
      <c r="L937" s="337"/>
      <c r="M937" s="337"/>
      <c r="N937" s="337"/>
      <c r="O937" s="337"/>
      <c r="P937" s="337"/>
      <c r="Q937" s="337"/>
      <c r="R937" s="337"/>
      <c r="S937" s="337"/>
      <c r="T937" s="337"/>
      <c r="U937" s="337"/>
      <c r="V937" s="337"/>
      <c r="W937" s="337"/>
      <c r="X937" s="337"/>
      <c r="Y937" s="337"/>
      <c r="Z937" s="337"/>
    </row>
    <row r="938">
      <c r="A938" s="337"/>
      <c r="B938" s="337"/>
      <c r="C938" s="337"/>
      <c r="D938" s="337"/>
      <c r="E938" s="337"/>
      <c r="F938" s="337"/>
      <c r="G938" s="337"/>
      <c r="H938" s="337"/>
      <c r="I938" s="337"/>
      <c r="J938" s="337"/>
      <c r="K938" s="337"/>
      <c r="L938" s="337"/>
      <c r="M938" s="337"/>
      <c r="N938" s="337"/>
      <c r="O938" s="337"/>
      <c r="P938" s="337"/>
      <c r="Q938" s="337"/>
      <c r="R938" s="337"/>
      <c r="S938" s="337"/>
      <c r="T938" s="337"/>
      <c r="U938" s="337"/>
      <c r="V938" s="337"/>
      <c r="W938" s="337"/>
      <c r="X938" s="337"/>
      <c r="Y938" s="337"/>
      <c r="Z938" s="337"/>
    </row>
    <row r="939">
      <c r="A939" s="337"/>
      <c r="B939" s="337"/>
      <c r="C939" s="337"/>
      <c r="D939" s="337"/>
      <c r="E939" s="337"/>
      <c r="F939" s="337"/>
      <c r="G939" s="337"/>
      <c r="H939" s="337"/>
      <c r="I939" s="337"/>
      <c r="J939" s="337"/>
      <c r="K939" s="337"/>
      <c r="L939" s="337"/>
      <c r="M939" s="337"/>
      <c r="N939" s="337"/>
      <c r="O939" s="337"/>
      <c r="P939" s="337"/>
      <c r="Q939" s="337"/>
      <c r="R939" s="337"/>
      <c r="S939" s="337"/>
      <c r="T939" s="337"/>
      <c r="U939" s="337"/>
      <c r="V939" s="337"/>
      <c r="W939" s="337"/>
      <c r="X939" s="337"/>
      <c r="Y939" s="337"/>
      <c r="Z939" s="337"/>
    </row>
    <row r="940">
      <c r="A940" s="337"/>
      <c r="B940" s="337"/>
      <c r="C940" s="337"/>
      <c r="D940" s="337"/>
      <c r="E940" s="337"/>
      <c r="F940" s="337"/>
      <c r="G940" s="337"/>
      <c r="H940" s="337"/>
      <c r="I940" s="337"/>
      <c r="J940" s="337"/>
      <c r="K940" s="337"/>
      <c r="L940" s="337"/>
      <c r="M940" s="337"/>
      <c r="N940" s="337"/>
      <c r="O940" s="337"/>
      <c r="P940" s="337"/>
      <c r="Q940" s="337"/>
      <c r="R940" s="337"/>
      <c r="S940" s="337"/>
      <c r="T940" s="337"/>
      <c r="U940" s="337"/>
      <c r="V940" s="337"/>
      <c r="W940" s="337"/>
      <c r="X940" s="337"/>
      <c r="Y940" s="337"/>
      <c r="Z940" s="337"/>
    </row>
    <row r="941">
      <c r="A941" s="337"/>
      <c r="B941" s="337"/>
      <c r="C941" s="337"/>
      <c r="D941" s="337"/>
      <c r="E941" s="337"/>
      <c r="F941" s="337"/>
      <c r="G941" s="337"/>
      <c r="H941" s="337"/>
      <c r="I941" s="337"/>
      <c r="J941" s="337"/>
      <c r="K941" s="337"/>
      <c r="L941" s="337"/>
      <c r="M941" s="337"/>
      <c r="N941" s="337"/>
      <c r="O941" s="337"/>
      <c r="P941" s="337"/>
      <c r="Q941" s="337"/>
      <c r="R941" s="337"/>
      <c r="S941" s="337"/>
      <c r="T941" s="337"/>
      <c r="U941" s="337"/>
      <c r="V941" s="337"/>
      <c r="W941" s="337"/>
      <c r="X941" s="337"/>
      <c r="Y941" s="337"/>
      <c r="Z941" s="337"/>
    </row>
    <row r="942">
      <c r="A942" s="337"/>
      <c r="B942" s="337"/>
      <c r="C942" s="337"/>
      <c r="D942" s="337"/>
      <c r="E942" s="337"/>
      <c r="F942" s="337"/>
      <c r="G942" s="337"/>
      <c r="H942" s="337"/>
      <c r="I942" s="337"/>
      <c r="J942" s="337"/>
      <c r="K942" s="337"/>
      <c r="L942" s="337"/>
      <c r="M942" s="337"/>
      <c r="N942" s="337"/>
      <c r="O942" s="337"/>
      <c r="P942" s="337"/>
      <c r="Q942" s="337"/>
      <c r="R942" s="337"/>
      <c r="S942" s="337"/>
      <c r="T942" s="337"/>
      <c r="U942" s="337"/>
      <c r="V942" s="337"/>
      <c r="W942" s="337"/>
      <c r="X942" s="337"/>
      <c r="Y942" s="337"/>
      <c r="Z942" s="337"/>
    </row>
    <row r="943">
      <c r="A943" s="337"/>
      <c r="B943" s="337"/>
      <c r="C943" s="337"/>
      <c r="D943" s="337"/>
      <c r="E943" s="337"/>
      <c r="F943" s="337"/>
      <c r="G943" s="337"/>
      <c r="H943" s="337"/>
      <c r="I943" s="337"/>
      <c r="J943" s="337"/>
      <c r="K943" s="337"/>
      <c r="L943" s="337"/>
      <c r="M943" s="337"/>
      <c r="N943" s="337"/>
      <c r="O943" s="337"/>
      <c r="P943" s="337"/>
      <c r="Q943" s="337"/>
      <c r="R943" s="337"/>
      <c r="S943" s="337"/>
      <c r="T943" s="337"/>
      <c r="U943" s="337"/>
      <c r="V943" s="337"/>
      <c r="W943" s="337"/>
      <c r="X943" s="337"/>
      <c r="Y943" s="337"/>
      <c r="Z943" s="337"/>
    </row>
    <row r="944">
      <c r="A944" s="337"/>
      <c r="B944" s="337"/>
      <c r="C944" s="337"/>
      <c r="D944" s="337"/>
      <c r="E944" s="337"/>
      <c r="F944" s="337"/>
      <c r="G944" s="337"/>
      <c r="H944" s="337"/>
      <c r="I944" s="337"/>
      <c r="J944" s="337"/>
      <c r="K944" s="337"/>
      <c r="L944" s="337"/>
      <c r="M944" s="337"/>
      <c r="N944" s="337"/>
      <c r="O944" s="337"/>
      <c r="P944" s="337"/>
      <c r="Q944" s="337"/>
      <c r="R944" s="337"/>
      <c r="S944" s="337"/>
      <c r="T944" s="337"/>
      <c r="U944" s="337"/>
      <c r="V944" s="337"/>
      <c r="W944" s="337"/>
      <c r="X944" s="337"/>
      <c r="Y944" s="337"/>
      <c r="Z944" s="337"/>
    </row>
    <row r="945">
      <c r="A945" s="337"/>
      <c r="B945" s="337"/>
      <c r="C945" s="337"/>
      <c r="D945" s="337"/>
      <c r="E945" s="337"/>
      <c r="F945" s="337"/>
      <c r="G945" s="337"/>
      <c r="H945" s="337"/>
      <c r="I945" s="337"/>
      <c r="J945" s="337"/>
      <c r="K945" s="337"/>
      <c r="L945" s="337"/>
      <c r="M945" s="337"/>
      <c r="N945" s="337"/>
      <c r="O945" s="337"/>
      <c r="P945" s="337"/>
      <c r="Q945" s="337"/>
      <c r="R945" s="337"/>
      <c r="S945" s="337"/>
      <c r="T945" s="337"/>
      <c r="U945" s="337"/>
      <c r="V945" s="337"/>
      <c r="W945" s="337"/>
      <c r="X945" s="337"/>
      <c r="Y945" s="337"/>
      <c r="Z945" s="337"/>
    </row>
    <row r="946">
      <c r="A946" s="337"/>
      <c r="B946" s="337"/>
      <c r="C946" s="337"/>
      <c r="D946" s="337"/>
      <c r="E946" s="337"/>
      <c r="F946" s="337"/>
      <c r="G946" s="337"/>
      <c r="H946" s="337"/>
      <c r="I946" s="337"/>
      <c r="J946" s="337"/>
      <c r="K946" s="337"/>
      <c r="L946" s="337"/>
      <c r="M946" s="337"/>
      <c r="N946" s="337"/>
      <c r="O946" s="337"/>
      <c r="P946" s="337"/>
      <c r="Q946" s="337"/>
      <c r="R946" s="337"/>
      <c r="S946" s="337"/>
      <c r="T946" s="337"/>
      <c r="U946" s="337"/>
      <c r="V946" s="337"/>
      <c r="W946" s="337"/>
      <c r="X946" s="337"/>
      <c r="Y946" s="337"/>
      <c r="Z946" s="337"/>
    </row>
    <row r="947">
      <c r="A947" s="337"/>
      <c r="B947" s="337"/>
      <c r="C947" s="337"/>
      <c r="D947" s="337"/>
      <c r="E947" s="337"/>
      <c r="F947" s="337"/>
      <c r="G947" s="337"/>
      <c r="H947" s="337"/>
      <c r="I947" s="337"/>
      <c r="J947" s="337"/>
      <c r="K947" s="337"/>
      <c r="L947" s="337"/>
      <c r="M947" s="337"/>
      <c r="N947" s="337"/>
      <c r="O947" s="337"/>
      <c r="P947" s="337"/>
      <c r="Q947" s="337"/>
      <c r="R947" s="337"/>
      <c r="S947" s="337"/>
      <c r="T947" s="337"/>
      <c r="U947" s="337"/>
      <c r="V947" s="337"/>
      <c r="W947" s="337"/>
      <c r="X947" s="337"/>
      <c r="Y947" s="337"/>
      <c r="Z947" s="337"/>
    </row>
    <row r="948">
      <c r="A948" s="337"/>
      <c r="B948" s="337"/>
      <c r="C948" s="337"/>
      <c r="D948" s="337"/>
      <c r="E948" s="337"/>
      <c r="F948" s="337"/>
      <c r="G948" s="337"/>
      <c r="H948" s="337"/>
      <c r="I948" s="337"/>
      <c r="J948" s="337"/>
      <c r="K948" s="337"/>
      <c r="L948" s="337"/>
      <c r="M948" s="337"/>
      <c r="N948" s="337"/>
      <c r="O948" s="337"/>
      <c r="P948" s="337"/>
      <c r="Q948" s="337"/>
      <c r="R948" s="337"/>
      <c r="S948" s="337"/>
      <c r="T948" s="337"/>
      <c r="U948" s="337"/>
      <c r="V948" s="337"/>
      <c r="W948" s="337"/>
      <c r="X948" s="337"/>
      <c r="Y948" s="337"/>
      <c r="Z948" s="337"/>
    </row>
    <row r="949">
      <c r="A949" s="337"/>
      <c r="B949" s="337"/>
      <c r="C949" s="337"/>
      <c r="D949" s="337"/>
      <c r="E949" s="337"/>
      <c r="F949" s="337"/>
      <c r="G949" s="337"/>
      <c r="H949" s="337"/>
      <c r="I949" s="337"/>
      <c r="J949" s="337"/>
      <c r="K949" s="337"/>
      <c r="L949" s="337"/>
      <c r="M949" s="337"/>
      <c r="N949" s="337"/>
      <c r="O949" s="337"/>
      <c r="P949" s="337"/>
      <c r="Q949" s="337"/>
      <c r="R949" s="337"/>
      <c r="S949" s="337"/>
      <c r="T949" s="337"/>
      <c r="U949" s="337"/>
      <c r="V949" s="337"/>
      <c r="W949" s="337"/>
      <c r="X949" s="337"/>
      <c r="Y949" s="337"/>
      <c r="Z949" s="337"/>
    </row>
    <row r="950">
      <c r="A950" s="337"/>
      <c r="B950" s="337"/>
      <c r="C950" s="337"/>
      <c r="D950" s="337"/>
      <c r="E950" s="337"/>
      <c r="F950" s="337"/>
      <c r="G950" s="337"/>
      <c r="H950" s="337"/>
      <c r="I950" s="337"/>
      <c r="J950" s="337"/>
      <c r="K950" s="337"/>
      <c r="L950" s="337"/>
      <c r="M950" s="337"/>
      <c r="N950" s="337"/>
      <c r="O950" s="337"/>
      <c r="P950" s="337"/>
      <c r="Q950" s="337"/>
      <c r="R950" s="337"/>
      <c r="S950" s="337"/>
      <c r="T950" s="337"/>
      <c r="U950" s="337"/>
      <c r="V950" s="337"/>
      <c r="W950" s="337"/>
      <c r="X950" s="337"/>
      <c r="Y950" s="337"/>
      <c r="Z950" s="337"/>
    </row>
    <row r="951">
      <c r="A951" s="337"/>
      <c r="B951" s="337"/>
      <c r="C951" s="337"/>
      <c r="D951" s="337"/>
      <c r="E951" s="337"/>
      <c r="F951" s="337"/>
      <c r="G951" s="337"/>
      <c r="H951" s="337"/>
      <c r="I951" s="337"/>
      <c r="J951" s="337"/>
      <c r="K951" s="337"/>
      <c r="L951" s="337"/>
      <c r="M951" s="337"/>
      <c r="N951" s="337"/>
      <c r="O951" s="337"/>
      <c r="P951" s="337"/>
      <c r="Q951" s="337"/>
      <c r="R951" s="337"/>
      <c r="S951" s="337"/>
      <c r="T951" s="337"/>
      <c r="U951" s="337"/>
      <c r="V951" s="337"/>
      <c r="W951" s="337"/>
      <c r="X951" s="337"/>
      <c r="Y951" s="337"/>
      <c r="Z951" s="337"/>
    </row>
    <row r="952">
      <c r="A952" s="337"/>
      <c r="B952" s="337"/>
      <c r="C952" s="337"/>
      <c r="D952" s="337"/>
      <c r="E952" s="337"/>
      <c r="F952" s="337"/>
      <c r="G952" s="337"/>
      <c r="H952" s="337"/>
      <c r="I952" s="337"/>
      <c r="J952" s="337"/>
      <c r="K952" s="337"/>
      <c r="L952" s="337"/>
      <c r="M952" s="337"/>
      <c r="N952" s="337"/>
      <c r="O952" s="337"/>
      <c r="P952" s="337"/>
      <c r="Q952" s="337"/>
      <c r="R952" s="337"/>
      <c r="S952" s="337"/>
      <c r="T952" s="337"/>
      <c r="U952" s="337"/>
      <c r="V952" s="337"/>
      <c r="W952" s="337"/>
      <c r="X952" s="337"/>
      <c r="Y952" s="337"/>
      <c r="Z952" s="337"/>
    </row>
    <row r="953">
      <c r="A953" s="337"/>
      <c r="B953" s="337"/>
      <c r="C953" s="337"/>
      <c r="D953" s="337"/>
      <c r="E953" s="337"/>
      <c r="F953" s="337"/>
      <c r="G953" s="337"/>
      <c r="H953" s="337"/>
      <c r="I953" s="337"/>
      <c r="J953" s="337"/>
      <c r="K953" s="337"/>
      <c r="L953" s="337"/>
      <c r="M953" s="337"/>
      <c r="N953" s="337"/>
      <c r="O953" s="337"/>
      <c r="P953" s="337"/>
      <c r="Q953" s="337"/>
      <c r="R953" s="337"/>
      <c r="S953" s="337"/>
      <c r="T953" s="337"/>
      <c r="U953" s="337"/>
      <c r="V953" s="337"/>
      <c r="W953" s="337"/>
      <c r="X953" s="337"/>
      <c r="Y953" s="337"/>
      <c r="Z953" s="337"/>
    </row>
    <row r="954">
      <c r="A954" s="337"/>
      <c r="B954" s="337"/>
      <c r="C954" s="337"/>
      <c r="D954" s="337"/>
      <c r="E954" s="337"/>
      <c r="F954" s="337"/>
      <c r="G954" s="337"/>
      <c r="H954" s="337"/>
      <c r="I954" s="337"/>
      <c r="J954" s="337"/>
      <c r="K954" s="337"/>
      <c r="L954" s="337"/>
      <c r="M954" s="337"/>
      <c r="N954" s="337"/>
      <c r="O954" s="337"/>
      <c r="P954" s="337"/>
      <c r="Q954" s="337"/>
      <c r="R954" s="337"/>
      <c r="S954" s="337"/>
      <c r="T954" s="337"/>
      <c r="U954" s="337"/>
      <c r="V954" s="337"/>
      <c r="W954" s="337"/>
      <c r="X954" s="337"/>
      <c r="Y954" s="337"/>
      <c r="Z954" s="337"/>
    </row>
    <row r="955">
      <c r="A955" s="337"/>
      <c r="B955" s="337"/>
      <c r="C955" s="337"/>
      <c r="D955" s="337"/>
      <c r="E955" s="337"/>
      <c r="F955" s="337"/>
      <c r="G955" s="337"/>
      <c r="H955" s="337"/>
      <c r="I955" s="337"/>
      <c r="J955" s="337"/>
      <c r="K955" s="337"/>
      <c r="L955" s="337"/>
      <c r="M955" s="337"/>
      <c r="N955" s="337"/>
      <c r="O955" s="337"/>
      <c r="P955" s="337"/>
      <c r="Q955" s="337"/>
      <c r="R955" s="337"/>
      <c r="S955" s="337"/>
      <c r="T955" s="337"/>
      <c r="U955" s="337"/>
      <c r="V955" s="337"/>
      <c r="W955" s="337"/>
      <c r="X955" s="337"/>
      <c r="Y955" s="337"/>
      <c r="Z955" s="337"/>
    </row>
    <row r="956">
      <c r="A956" s="337"/>
      <c r="B956" s="337"/>
      <c r="C956" s="337"/>
      <c r="D956" s="337"/>
      <c r="E956" s="337"/>
      <c r="F956" s="337"/>
      <c r="G956" s="337"/>
      <c r="H956" s="337"/>
      <c r="I956" s="337"/>
      <c r="J956" s="337"/>
      <c r="K956" s="337"/>
      <c r="L956" s="337"/>
      <c r="M956" s="337"/>
      <c r="N956" s="337"/>
      <c r="O956" s="337"/>
      <c r="P956" s="337"/>
      <c r="Q956" s="337"/>
      <c r="R956" s="337"/>
      <c r="S956" s="337"/>
      <c r="T956" s="337"/>
      <c r="U956" s="337"/>
      <c r="V956" s="337"/>
      <c r="W956" s="337"/>
      <c r="X956" s="337"/>
      <c r="Y956" s="337"/>
      <c r="Z956" s="337"/>
    </row>
    <row r="957">
      <c r="A957" s="337"/>
      <c r="B957" s="337"/>
      <c r="C957" s="337"/>
      <c r="D957" s="337"/>
      <c r="E957" s="337"/>
      <c r="F957" s="337"/>
      <c r="G957" s="337"/>
      <c r="H957" s="337"/>
      <c r="I957" s="337"/>
      <c r="J957" s="337"/>
      <c r="K957" s="337"/>
      <c r="L957" s="337"/>
      <c r="M957" s="337"/>
      <c r="N957" s="337"/>
      <c r="O957" s="337"/>
      <c r="P957" s="337"/>
      <c r="Q957" s="337"/>
      <c r="R957" s="337"/>
      <c r="S957" s="337"/>
      <c r="T957" s="337"/>
      <c r="U957" s="337"/>
      <c r="V957" s="337"/>
      <c r="W957" s="337"/>
      <c r="X957" s="337"/>
      <c r="Y957" s="337"/>
      <c r="Z957" s="337"/>
    </row>
    <row r="958">
      <c r="A958" s="337"/>
      <c r="B958" s="337"/>
      <c r="C958" s="337"/>
      <c r="D958" s="337"/>
      <c r="E958" s="337"/>
      <c r="F958" s="337"/>
      <c r="G958" s="337"/>
      <c r="H958" s="337"/>
      <c r="I958" s="337"/>
      <c r="J958" s="337"/>
      <c r="K958" s="337"/>
      <c r="L958" s="337"/>
      <c r="M958" s="337"/>
      <c r="N958" s="337"/>
      <c r="O958" s="337"/>
      <c r="P958" s="337"/>
      <c r="Q958" s="337"/>
      <c r="R958" s="337"/>
      <c r="S958" s="337"/>
      <c r="T958" s="337"/>
      <c r="U958" s="337"/>
      <c r="V958" s="337"/>
      <c r="W958" s="337"/>
      <c r="X958" s="337"/>
      <c r="Y958" s="337"/>
      <c r="Z958" s="337"/>
    </row>
    <row r="959">
      <c r="A959" s="337"/>
      <c r="B959" s="337"/>
      <c r="C959" s="337"/>
      <c r="D959" s="337"/>
      <c r="E959" s="337"/>
      <c r="F959" s="337"/>
      <c r="G959" s="337"/>
      <c r="H959" s="337"/>
      <c r="I959" s="337"/>
      <c r="J959" s="337"/>
      <c r="K959" s="337"/>
      <c r="L959" s="337"/>
      <c r="M959" s="337"/>
      <c r="N959" s="337"/>
      <c r="O959" s="337"/>
      <c r="P959" s="337"/>
      <c r="Q959" s="337"/>
      <c r="R959" s="337"/>
      <c r="S959" s="337"/>
      <c r="T959" s="337"/>
      <c r="U959" s="337"/>
      <c r="V959" s="337"/>
      <c r="W959" s="337"/>
      <c r="X959" s="337"/>
      <c r="Y959" s="337"/>
      <c r="Z959" s="337"/>
    </row>
    <row r="960">
      <c r="A960" s="337"/>
      <c r="B960" s="337"/>
      <c r="C960" s="337"/>
      <c r="D960" s="337"/>
      <c r="E960" s="337"/>
      <c r="F960" s="337"/>
      <c r="G960" s="337"/>
      <c r="H960" s="337"/>
      <c r="I960" s="337"/>
      <c r="J960" s="337"/>
      <c r="K960" s="337"/>
      <c r="L960" s="337"/>
      <c r="M960" s="337"/>
      <c r="N960" s="337"/>
      <c r="O960" s="337"/>
      <c r="P960" s="337"/>
      <c r="Q960" s="337"/>
      <c r="R960" s="337"/>
      <c r="S960" s="337"/>
      <c r="T960" s="337"/>
      <c r="U960" s="337"/>
      <c r="V960" s="337"/>
      <c r="W960" s="337"/>
      <c r="X960" s="337"/>
      <c r="Y960" s="337"/>
      <c r="Z960" s="337"/>
    </row>
    <row r="961">
      <c r="A961" s="337"/>
      <c r="B961" s="337"/>
      <c r="C961" s="337"/>
      <c r="D961" s="337"/>
      <c r="E961" s="337"/>
      <c r="F961" s="337"/>
      <c r="G961" s="337"/>
      <c r="H961" s="337"/>
      <c r="I961" s="337"/>
      <c r="J961" s="337"/>
      <c r="K961" s="337"/>
      <c r="L961" s="337"/>
      <c r="M961" s="337"/>
      <c r="N961" s="337"/>
      <c r="O961" s="337"/>
      <c r="P961" s="337"/>
      <c r="Q961" s="337"/>
      <c r="R961" s="337"/>
      <c r="S961" s="337"/>
      <c r="T961" s="337"/>
      <c r="U961" s="337"/>
      <c r="V961" s="337"/>
      <c r="W961" s="337"/>
      <c r="X961" s="337"/>
      <c r="Y961" s="337"/>
      <c r="Z961" s="337"/>
    </row>
    <row r="962">
      <c r="A962" s="337"/>
      <c r="B962" s="337"/>
      <c r="C962" s="337"/>
      <c r="D962" s="337"/>
      <c r="E962" s="337"/>
      <c r="F962" s="337"/>
      <c r="G962" s="337"/>
      <c r="H962" s="337"/>
      <c r="I962" s="337"/>
      <c r="J962" s="337"/>
      <c r="K962" s="337"/>
      <c r="L962" s="337"/>
      <c r="M962" s="337"/>
      <c r="N962" s="337"/>
      <c r="O962" s="337"/>
      <c r="P962" s="337"/>
      <c r="Q962" s="337"/>
      <c r="R962" s="337"/>
      <c r="S962" s="337"/>
      <c r="T962" s="337"/>
      <c r="U962" s="337"/>
      <c r="V962" s="337"/>
      <c r="W962" s="337"/>
      <c r="X962" s="337"/>
      <c r="Y962" s="337"/>
      <c r="Z962" s="337"/>
    </row>
    <row r="963">
      <c r="A963" s="337"/>
      <c r="B963" s="337"/>
      <c r="C963" s="337"/>
      <c r="D963" s="337"/>
      <c r="E963" s="337"/>
      <c r="F963" s="337"/>
      <c r="G963" s="337"/>
      <c r="H963" s="337"/>
      <c r="I963" s="337"/>
      <c r="J963" s="337"/>
      <c r="K963" s="337"/>
      <c r="L963" s="337"/>
      <c r="M963" s="337"/>
      <c r="N963" s="337"/>
      <c r="O963" s="337"/>
      <c r="P963" s="337"/>
      <c r="Q963" s="337"/>
      <c r="R963" s="337"/>
      <c r="S963" s="337"/>
      <c r="T963" s="337"/>
      <c r="U963" s="337"/>
      <c r="V963" s="337"/>
      <c r="W963" s="337"/>
      <c r="X963" s="337"/>
      <c r="Y963" s="337"/>
      <c r="Z963" s="337"/>
    </row>
    <row r="964">
      <c r="A964" s="337"/>
      <c r="B964" s="337"/>
      <c r="C964" s="337"/>
      <c r="D964" s="337"/>
      <c r="E964" s="337"/>
      <c r="F964" s="337"/>
      <c r="G964" s="337"/>
      <c r="H964" s="337"/>
      <c r="I964" s="337"/>
      <c r="J964" s="337"/>
      <c r="K964" s="337"/>
      <c r="L964" s="337"/>
      <c r="M964" s="337"/>
      <c r="N964" s="337"/>
      <c r="O964" s="337"/>
      <c r="P964" s="337"/>
      <c r="Q964" s="337"/>
      <c r="R964" s="337"/>
      <c r="S964" s="337"/>
      <c r="T964" s="337"/>
      <c r="U964" s="337"/>
      <c r="V964" s="337"/>
      <c r="W964" s="337"/>
      <c r="X964" s="337"/>
      <c r="Y964" s="337"/>
      <c r="Z964" s="337"/>
    </row>
    <row r="965">
      <c r="A965" s="337"/>
      <c r="B965" s="337"/>
      <c r="C965" s="337"/>
      <c r="D965" s="337"/>
      <c r="E965" s="337"/>
      <c r="F965" s="337"/>
      <c r="G965" s="337"/>
      <c r="H965" s="337"/>
      <c r="I965" s="337"/>
      <c r="J965" s="337"/>
      <c r="K965" s="337"/>
      <c r="L965" s="337"/>
      <c r="M965" s="337"/>
      <c r="N965" s="337"/>
      <c r="O965" s="337"/>
      <c r="P965" s="337"/>
      <c r="Q965" s="337"/>
      <c r="R965" s="337"/>
      <c r="S965" s="337"/>
      <c r="T965" s="337"/>
      <c r="U965" s="337"/>
      <c r="V965" s="337"/>
      <c r="W965" s="337"/>
      <c r="X965" s="337"/>
      <c r="Y965" s="337"/>
      <c r="Z965" s="337"/>
    </row>
    <row r="966">
      <c r="A966" s="337"/>
      <c r="B966" s="337"/>
      <c r="C966" s="337"/>
      <c r="D966" s="337"/>
      <c r="E966" s="337"/>
      <c r="F966" s="337"/>
      <c r="G966" s="337"/>
      <c r="H966" s="337"/>
      <c r="I966" s="337"/>
      <c r="J966" s="337"/>
      <c r="K966" s="337"/>
      <c r="L966" s="337"/>
      <c r="M966" s="337"/>
      <c r="N966" s="337"/>
      <c r="O966" s="337"/>
      <c r="P966" s="337"/>
      <c r="Q966" s="337"/>
      <c r="R966" s="337"/>
      <c r="S966" s="337"/>
      <c r="T966" s="337"/>
      <c r="U966" s="337"/>
      <c r="V966" s="337"/>
      <c r="W966" s="337"/>
      <c r="X966" s="337"/>
      <c r="Y966" s="337"/>
      <c r="Z966" s="337"/>
    </row>
    <row r="967">
      <c r="A967" s="337"/>
      <c r="B967" s="337"/>
      <c r="C967" s="337"/>
      <c r="D967" s="337"/>
      <c r="E967" s="337"/>
      <c r="F967" s="337"/>
      <c r="G967" s="337"/>
      <c r="H967" s="337"/>
      <c r="I967" s="337"/>
      <c r="J967" s="337"/>
      <c r="K967" s="337"/>
      <c r="L967" s="337"/>
      <c r="M967" s="337"/>
      <c r="N967" s="337"/>
      <c r="O967" s="337"/>
      <c r="P967" s="337"/>
      <c r="Q967" s="337"/>
      <c r="R967" s="337"/>
      <c r="S967" s="337"/>
      <c r="T967" s="337"/>
      <c r="U967" s="337"/>
      <c r="V967" s="337"/>
      <c r="W967" s="337"/>
      <c r="X967" s="337"/>
      <c r="Y967" s="337"/>
      <c r="Z967" s="337"/>
    </row>
    <row r="968">
      <c r="A968" s="337"/>
      <c r="B968" s="337"/>
      <c r="C968" s="337"/>
      <c r="D968" s="337"/>
      <c r="E968" s="337"/>
      <c r="F968" s="337"/>
      <c r="G968" s="337"/>
      <c r="H968" s="337"/>
      <c r="I968" s="337"/>
      <c r="J968" s="337"/>
      <c r="K968" s="337"/>
      <c r="L968" s="337"/>
      <c r="M968" s="337"/>
      <c r="N968" s="337"/>
      <c r="O968" s="337"/>
      <c r="P968" s="337"/>
      <c r="Q968" s="337"/>
      <c r="R968" s="337"/>
      <c r="S968" s="337"/>
      <c r="T968" s="337"/>
      <c r="U968" s="337"/>
      <c r="V968" s="337"/>
      <c r="W968" s="337"/>
      <c r="X968" s="337"/>
      <c r="Y968" s="337"/>
      <c r="Z968" s="337"/>
    </row>
    <row r="969">
      <c r="A969" s="337"/>
      <c r="B969" s="337"/>
      <c r="C969" s="337"/>
      <c r="D969" s="337"/>
      <c r="E969" s="337"/>
      <c r="F969" s="337"/>
      <c r="G969" s="337"/>
      <c r="H969" s="337"/>
      <c r="I969" s="337"/>
      <c r="J969" s="337"/>
      <c r="K969" s="337"/>
      <c r="L969" s="337"/>
      <c r="M969" s="337"/>
      <c r="N969" s="337"/>
      <c r="O969" s="337"/>
      <c r="P969" s="337"/>
      <c r="Q969" s="337"/>
      <c r="R969" s="337"/>
      <c r="S969" s="337"/>
      <c r="T969" s="337"/>
      <c r="U969" s="337"/>
      <c r="V969" s="337"/>
      <c r="W969" s="337"/>
      <c r="X969" s="337"/>
      <c r="Y969" s="337"/>
      <c r="Z969" s="337"/>
    </row>
    <row r="970">
      <c r="A970" s="337"/>
      <c r="B970" s="337"/>
      <c r="C970" s="337"/>
      <c r="D970" s="337"/>
      <c r="E970" s="337"/>
      <c r="F970" s="337"/>
      <c r="G970" s="337"/>
      <c r="H970" s="337"/>
      <c r="I970" s="337"/>
      <c r="J970" s="337"/>
      <c r="K970" s="337"/>
      <c r="L970" s="337"/>
      <c r="M970" s="337"/>
      <c r="N970" s="337"/>
      <c r="O970" s="337"/>
      <c r="P970" s="337"/>
      <c r="Q970" s="337"/>
      <c r="R970" s="337"/>
      <c r="S970" s="337"/>
      <c r="T970" s="337"/>
      <c r="U970" s="337"/>
      <c r="V970" s="337"/>
      <c r="W970" s="337"/>
      <c r="X970" s="337"/>
      <c r="Y970" s="337"/>
      <c r="Z970" s="337"/>
    </row>
    <row r="971">
      <c r="A971" s="337"/>
      <c r="B971" s="337"/>
      <c r="C971" s="337"/>
      <c r="D971" s="337"/>
      <c r="E971" s="337"/>
      <c r="F971" s="337"/>
      <c r="G971" s="337"/>
      <c r="H971" s="337"/>
      <c r="I971" s="337"/>
      <c r="J971" s="337"/>
      <c r="K971" s="337"/>
      <c r="L971" s="337"/>
      <c r="M971" s="337"/>
      <c r="N971" s="337"/>
      <c r="O971" s="337"/>
      <c r="P971" s="337"/>
      <c r="Q971" s="337"/>
      <c r="R971" s="337"/>
      <c r="S971" s="337"/>
      <c r="T971" s="337"/>
      <c r="U971" s="337"/>
      <c r="V971" s="337"/>
      <c r="W971" s="337"/>
      <c r="X971" s="337"/>
      <c r="Y971" s="337"/>
      <c r="Z971" s="337"/>
    </row>
    <row r="972">
      <c r="A972" s="337"/>
      <c r="B972" s="337"/>
      <c r="C972" s="337"/>
      <c r="D972" s="337"/>
      <c r="E972" s="337"/>
      <c r="F972" s="337"/>
      <c r="G972" s="337"/>
      <c r="H972" s="337"/>
      <c r="I972" s="337"/>
      <c r="J972" s="337"/>
      <c r="K972" s="337"/>
      <c r="L972" s="337"/>
      <c r="M972" s="337"/>
      <c r="N972" s="337"/>
      <c r="O972" s="337"/>
      <c r="P972" s="337"/>
      <c r="Q972" s="337"/>
      <c r="R972" s="337"/>
      <c r="S972" s="337"/>
      <c r="T972" s="337"/>
      <c r="U972" s="337"/>
      <c r="V972" s="337"/>
      <c r="W972" s="337"/>
      <c r="X972" s="337"/>
      <c r="Y972" s="337"/>
      <c r="Z972" s="337"/>
    </row>
    <row r="973">
      <c r="A973" s="337"/>
      <c r="B973" s="337"/>
      <c r="C973" s="337"/>
      <c r="D973" s="337"/>
      <c r="E973" s="337"/>
      <c r="F973" s="337"/>
      <c r="G973" s="337"/>
      <c r="H973" s="337"/>
      <c r="I973" s="337"/>
      <c r="J973" s="337"/>
      <c r="K973" s="337"/>
      <c r="L973" s="337"/>
      <c r="M973" s="337"/>
      <c r="N973" s="337"/>
      <c r="O973" s="337"/>
      <c r="P973" s="337"/>
      <c r="Q973" s="337"/>
      <c r="R973" s="337"/>
      <c r="S973" s="337"/>
      <c r="T973" s="337"/>
      <c r="U973" s="337"/>
      <c r="V973" s="337"/>
      <c r="W973" s="337"/>
      <c r="X973" s="337"/>
      <c r="Y973" s="337"/>
      <c r="Z973" s="337"/>
    </row>
    <row r="974">
      <c r="A974" s="337"/>
      <c r="B974" s="337"/>
      <c r="C974" s="337"/>
      <c r="D974" s="337"/>
      <c r="E974" s="337"/>
      <c r="F974" s="337"/>
      <c r="G974" s="337"/>
      <c r="H974" s="337"/>
      <c r="I974" s="337"/>
      <c r="J974" s="337"/>
      <c r="K974" s="337"/>
      <c r="L974" s="337"/>
      <c r="M974" s="337"/>
      <c r="N974" s="337"/>
      <c r="O974" s="337"/>
      <c r="P974" s="337"/>
      <c r="Q974" s="337"/>
      <c r="R974" s="337"/>
      <c r="S974" s="337"/>
      <c r="T974" s="337"/>
      <c r="U974" s="337"/>
      <c r="V974" s="337"/>
      <c r="W974" s="337"/>
      <c r="X974" s="337"/>
      <c r="Y974" s="337"/>
      <c r="Z974" s="337"/>
    </row>
    <row r="975">
      <c r="A975" s="337"/>
      <c r="B975" s="337"/>
      <c r="C975" s="337"/>
      <c r="D975" s="337"/>
      <c r="E975" s="337"/>
      <c r="F975" s="337"/>
      <c r="G975" s="337"/>
      <c r="H975" s="337"/>
      <c r="I975" s="337"/>
      <c r="J975" s="337"/>
      <c r="K975" s="337"/>
      <c r="L975" s="337"/>
      <c r="M975" s="337"/>
      <c r="N975" s="337"/>
      <c r="O975" s="337"/>
      <c r="P975" s="337"/>
      <c r="Q975" s="337"/>
      <c r="R975" s="337"/>
      <c r="S975" s="337"/>
      <c r="T975" s="337"/>
      <c r="U975" s="337"/>
      <c r="V975" s="337"/>
      <c r="W975" s="337"/>
      <c r="X975" s="337"/>
      <c r="Y975" s="337"/>
      <c r="Z975" s="337"/>
    </row>
    <row r="976">
      <c r="A976" s="337"/>
      <c r="B976" s="337"/>
      <c r="C976" s="337"/>
      <c r="D976" s="337"/>
      <c r="E976" s="337"/>
      <c r="F976" s="337"/>
      <c r="G976" s="337"/>
      <c r="H976" s="337"/>
      <c r="I976" s="337"/>
      <c r="J976" s="337"/>
      <c r="K976" s="337"/>
      <c r="L976" s="337"/>
      <c r="M976" s="337"/>
      <c r="N976" s="337"/>
      <c r="O976" s="337"/>
      <c r="P976" s="337"/>
      <c r="Q976" s="337"/>
      <c r="R976" s="337"/>
      <c r="S976" s="337"/>
      <c r="T976" s="337"/>
      <c r="U976" s="337"/>
      <c r="V976" s="337"/>
      <c r="W976" s="337"/>
      <c r="X976" s="337"/>
      <c r="Y976" s="337"/>
      <c r="Z976" s="337"/>
    </row>
    <row r="977">
      <c r="A977" s="337"/>
      <c r="B977" s="337"/>
      <c r="C977" s="337"/>
      <c r="D977" s="337"/>
      <c r="E977" s="337"/>
      <c r="F977" s="337"/>
      <c r="G977" s="337"/>
      <c r="H977" s="337"/>
      <c r="I977" s="337"/>
      <c r="J977" s="337"/>
      <c r="K977" s="337"/>
      <c r="L977" s="337"/>
      <c r="M977" s="337"/>
      <c r="N977" s="337"/>
      <c r="O977" s="337"/>
      <c r="P977" s="337"/>
      <c r="Q977" s="337"/>
      <c r="R977" s="337"/>
      <c r="S977" s="337"/>
      <c r="T977" s="337"/>
      <c r="U977" s="337"/>
      <c r="V977" s="337"/>
      <c r="W977" s="337"/>
      <c r="X977" s="337"/>
      <c r="Y977" s="337"/>
      <c r="Z977" s="337"/>
    </row>
    <row r="978">
      <c r="A978" s="337"/>
      <c r="B978" s="337"/>
      <c r="C978" s="337"/>
      <c r="D978" s="337"/>
      <c r="E978" s="337"/>
      <c r="F978" s="337"/>
      <c r="G978" s="337"/>
      <c r="H978" s="337"/>
      <c r="I978" s="337"/>
      <c r="J978" s="337"/>
      <c r="K978" s="337"/>
      <c r="L978" s="337"/>
      <c r="M978" s="337"/>
      <c r="N978" s="337"/>
      <c r="O978" s="337"/>
      <c r="P978" s="337"/>
      <c r="Q978" s="337"/>
      <c r="R978" s="337"/>
      <c r="S978" s="337"/>
      <c r="T978" s="337"/>
      <c r="U978" s="337"/>
      <c r="V978" s="337"/>
      <c r="W978" s="337"/>
      <c r="X978" s="337"/>
      <c r="Y978" s="337"/>
      <c r="Z978" s="337"/>
    </row>
    <row r="979">
      <c r="A979" s="337"/>
      <c r="B979" s="337"/>
      <c r="C979" s="337"/>
      <c r="D979" s="337"/>
      <c r="E979" s="337"/>
      <c r="F979" s="337"/>
      <c r="G979" s="337"/>
      <c r="H979" s="337"/>
      <c r="I979" s="337"/>
      <c r="J979" s="337"/>
      <c r="K979" s="337"/>
      <c r="L979" s="337"/>
      <c r="M979" s="337"/>
      <c r="N979" s="337"/>
      <c r="O979" s="337"/>
      <c r="P979" s="337"/>
      <c r="Q979" s="337"/>
      <c r="R979" s="337"/>
      <c r="S979" s="337"/>
      <c r="T979" s="337"/>
      <c r="U979" s="337"/>
      <c r="V979" s="337"/>
      <c r="W979" s="337"/>
      <c r="X979" s="337"/>
      <c r="Y979" s="337"/>
      <c r="Z979" s="337"/>
    </row>
    <row r="980">
      <c r="A980" s="337"/>
      <c r="B980" s="337"/>
      <c r="C980" s="337"/>
      <c r="D980" s="337"/>
      <c r="E980" s="337"/>
      <c r="F980" s="337"/>
      <c r="G980" s="337"/>
      <c r="H980" s="337"/>
      <c r="I980" s="337"/>
      <c r="J980" s="337"/>
      <c r="K980" s="337"/>
      <c r="L980" s="337"/>
      <c r="M980" s="337"/>
      <c r="N980" s="337"/>
      <c r="O980" s="337"/>
      <c r="P980" s="337"/>
      <c r="Q980" s="337"/>
      <c r="R980" s="337"/>
      <c r="S980" s="337"/>
      <c r="T980" s="337"/>
      <c r="U980" s="337"/>
      <c r="V980" s="337"/>
      <c r="W980" s="337"/>
      <c r="X980" s="337"/>
      <c r="Y980" s="337"/>
      <c r="Z980" s="337"/>
    </row>
    <row r="981">
      <c r="A981" s="337"/>
      <c r="B981" s="337"/>
      <c r="C981" s="337"/>
      <c r="D981" s="337"/>
      <c r="E981" s="337"/>
      <c r="F981" s="337"/>
      <c r="G981" s="337"/>
      <c r="H981" s="337"/>
      <c r="I981" s="337"/>
      <c r="J981" s="337"/>
      <c r="K981" s="337"/>
      <c r="L981" s="337"/>
      <c r="M981" s="337"/>
      <c r="N981" s="337"/>
      <c r="O981" s="337"/>
      <c r="P981" s="337"/>
      <c r="Q981" s="337"/>
      <c r="R981" s="337"/>
      <c r="S981" s="337"/>
      <c r="T981" s="337"/>
      <c r="U981" s="337"/>
      <c r="V981" s="337"/>
      <c r="W981" s="337"/>
      <c r="X981" s="337"/>
      <c r="Y981" s="337"/>
      <c r="Z981" s="337"/>
    </row>
    <row r="982">
      <c r="A982" s="337"/>
      <c r="B982" s="337"/>
      <c r="C982" s="337"/>
      <c r="D982" s="337"/>
      <c r="E982" s="337"/>
      <c r="F982" s="337"/>
      <c r="G982" s="337"/>
      <c r="H982" s="337"/>
      <c r="I982" s="337"/>
      <c r="J982" s="337"/>
      <c r="K982" s="337"/>
      <c r="L982" s="337"/>
      <c r="M982" s="337"/>
      <c r="N982" s="337"/>
      <c r="O982" s="337"/>
      <c r="P982" s="337"/>
      <c r="Q982" s="337"/>
      <c r="R982" s="337"/>
      <c r="S982" s="337"/>
      <c r="T982" s="337"/>
      <c r="U982" s="337"/>
      <c r="V982" s="337"/>
      <c r="W982" s="337"/>
      <c r="X982" s="337"/>
      <c r="Y982" s="337"/>
      <c r="Z982" s="337"/>
    </row>
    <row r="983">
      <c r="A983" s="337"/>
      <c r="B983" s="337"/>
      <c r="C983" s="337"/>
      <c r="D983" s="337"/>
      <c r="E983" s="337"/>
      <c r="F983" s="337"/>
      <c r="G983" s="337"/>
      <c r="H983" s="337"/>
      <c r="I983" s="337"/>
      <c r="J983" s="337"/>
      <c r="K983" s="337"/>
      <c r="L983" s="337"/>
      <c r="M983" s="337"/>
      <c r="N983" s="337"/>
      <c r="O983" s="337"/>
      <c r="P983" s="337"/>
      <c r="Q983" s="337"/>
      <c r="R983" s="337"/>
      <c r="S983" s="337"/>
      <c r="T983" s="337"/>
      <c r="U983" s="337"/>
      <c r="V983" s="337"/>
      <c r="W983" s="337"/>
      <c r="X983" s="337"/>
      <c r="Y983" s="337"/>
      <c r="Z983" s="337"/>
    </row>
    <row r="984">
      <c r="A984" s="337"/>
      <c r="B984" s="337"/>
      <c r="C984" s="337"/>
      <c r="D984" s="337"/>
      <c r="E984" s="337"/>
      <c r="F984" s="337"/>
      <c r="G984" s="337"/>
      <c r="H984" s="337"/>
      <c r="I984" s="337"/>
      <c r="J984" s="337"/>
      <c r="K984" s="337"/>
      <c r="L984" s="337"/>
      <c r="M984" s="337"/>
      <c r="N984" s="337"/>
      <c r="O984" s="337"/>
      <c r="P984" s="337"/>
      <c r="Q984" s="337"/>
      <c r="R984" s="337"/>
      <c r="S984" s="337"/>
      <c r="T984" s="337"/>
      <c r="U984" s="337"/>
      <c r="V984" s="337"/>
      <c r="W984" s="337"/>
      <c r="X984" s="337"/>
      <c r="Y984" s="337"/>
      <c r="Z984" s="337"/>
    </row>
    <row r="985">
      <c r="A985" s="337"/>
      <c r="B985" s="337"/>
      <c r="C985" s="337"/>
      <c r="D985" s="337"/>
      <c r="E985" s="337"/>
      <c r="F985" s="337"/>
      <c r="G985" s="337"/>
      <c r="H985" s="337"/>
      <c r="I985" s="337"/>
      <c r="J985" s="337"/>
      <c r="K985" s="337"/>
      <c r="L985" s="337"/>
      <c r="M985" s="337"/>
      <c r="N985" s="337"/>
      <c r="O985" s="337"/>
      <c r="P985" s="337"/>
      <c r="Q985" s="337"/>
      <c r="R985" s="337"/>
      <c r="S985" s="337"/>
      <c r="T985" s="337"/>
      <c r="U985" s="337"/>
      <c r="V985" s="337"/>
      <c r="W985" s="337"/>
      <c r="X985" s="337"/>
      <c r="Y985" s="337"/>
      <c r="Z985" s="337"/>
    </row>
    <row r="986">
      <c r="A986" s="337"/>
      <c r="B986" s="337"/>
      <c r="C986" s="337"/>
      <c r="D986" s="337"/>
      <c r="E986" s="337"/>
      <c r="F986" s="337"/>
      <c r="G986" s="337"/>
      <c r="H986" s="337"/>
      <c r="I986" s="337"/>
      <c r="J986" s="337"/>
      <c r="K986" s="337"/>
      <c r="L986" s="337"/>
      <c r="M986" s="337"/>
      <c r="N986" s="337"/>
      <c r="O986" s="337"/>
      <c r="P986" s="337"/>
      <c r="Q986" s="337"/>
      <c r="R986" s="337"/>
      <c r="S986" s="337"/>
      <c r="T986" s="337"/>
      <c r="U986" s="337"/>
      <c r="V986" s="337"/>
      <c r="W986" s="337"/>
      <c r="X986" s="337"/>
      <c r="Y986" s="337"/>
      <c r="Z986" s="337"/>
    </row>
    <row r="987">
      <c r="A987" s="337"/>
      <c r="B987" s="337"/>
      <c r="C987" s="337"/>
      <c r="D987" s="337"/>
      <c r="E987" s="337"/>
      <c r="F987" s="337"/>
      <c r="G987" s="337"/>
      <c r="H987" s="337"/>
      <c r="I987" s="337"/>
      <c r="J987" s="337"/>
      <c r="K987" s="337"/>
      <c r="L987" s="337"/>
      <c r="M987" s="337"/>
      <c r="N987" s="337"/>
      <c r="O987" s="337"/>
      <c r="P987" s="337"/>
      <c r="Q987" s="337"/>
      <c r="R987" s="337"/>
      <c r="S987" s="337"/>
      <c r="T987" s="337"/>
      <c r="U987" s="337"/>
      <c r="V987" s="337"/>
      <c r="W987" s="337"/>
      <c r="X987" s="337"/>
      <c r="Y987" s="337"/>
      <c r="Z987" s="337"/>
    </row>
    <row r="988">
      <c r="A988" s="337"/>
      <c r="B988" s="337"/>
      <c r="C988" s="337"/>
      <c r="D988" s="337"/>
      <c r="E988" s="337"/>
      <c r="F988" s="337"/>
      <c r="G988" s="337"/>
      <c r="H988" s="337"/>
      <c r="I988" s="337"/>
      <c r="J988" s="337"/>
      <c r="K988" s="337"/>
      <c r="L988" s="337"/>
      <c r="M988" s="337"/>
      <c r="N988" s="337"/>
      <c r="O988" s="337"/>
      <c r="P988" s="337"/>
      <c r="Q988" s="337"/>
      <c r="R988" s="337"/>
      <c r="S988" s="337"/>
      <c r="T988" s="337"/>
      <c r="U988" s="337"/>
      <c r="V988" s="337"/>
      <c r="W988" s="337"/>
      <c r="X988" s="337"/>
      <c r="Y988" s="337"/>
      <c r="Z988" s="337"/>
    </row>
    <row r="989">
      <c r="A989" s="337"/>
      <c r="B989" s="337"/>
      <c r="C989" s="337"/>
      <c r="D989" s="337"/>
      <c r="E989" s="337"/>
      <c r="F989" s="337"/>
      <c r="G989" s="337"/>
      <c r="H989" s="337"/>
      <c r="I989" s="337"/>
      <c r="J989" s="337"/>
      <c r="K989" s="337"/>
      <c r="L989" s="337"/>
      <c r="M989" s="337"/>
      <c r="N989" s="337"/>
      <c r="O989" s="337"/>
      <c r="P989" s="337"/>
      <c r="Q989" s="337"/>
      <c r="R989" s="337"/>
      <c r="S989" s="337"/>
      <c r="T989" s="337"/>
      <c r="U989" s="337"/>
      <c r="V989" s="337"/>
      <c r="W989" s="337"/>
      <c r="X989" s="337"/>
      <c r="Y989" s="337"/>
      <c r="Z989" s="337"/>
    </row>
    <row r="990">
      <c r="A990" s="337"/>
      <c r="B990" s="337"/>
      <c r="C990" s="337"/>
      <c r="D990" s="337"/>
      <c r="E990" s="337"/>
      <c r="F990" s="337"/>
      <c r="G990" s="337"/>
      <c r="H990" s="337"/>
      <c r="I990" s="337"/>
      <c r="J990" s="337"/>
      <c r="K990" s="337"/>
      <c r="L990" s="337"/>
      <c r="M990" s="337"/>
      <c r="N990" s="337"/>
      <c r="O990" s="337"/>
      <c r="P990" s="337"/>
      <c r="Q990" s="337"/>
      <c r="R990" s="337"/>
      <c r="S990" s="337"/>
      <c r="T990" s="337"/>
      <c r="U990" s="337"/>
      <c r="V990" s="337"/>
      <c r="W990" s="337"/>
      <c r="X990" s="337"/>
      <c r="Y990" s="337"/>
      <c r="Z990" s="337"/>
    </row>
    <row r="991">
      <c r="A991" s="337"/>
      <c r="B991" s="337"/>
      <c r="C991" s="337"/>
      <c r="D991" s="337"/>
      <c r="E991" s="337"/>
      <c r="F991" s="337"/>
      <c r="G991" s="337"/>
      <c r="H991" s="337"/>
      <c r="I991" s="337"/>
      <c r="J991" s="337"/>
      <c r="K991" s="337"/>
      <c r="L991" s="337"/>
      <c r="M991" s="337"/>
      <c r="N991" s="337"/>
      <c r="O991" s="337"/>
      <c r="P991" s="337"/>
      <c r="Q991" s="337"/>
      <c r="R991" s="337"/>
      <c r="S991" s="337"/>
      <c r="T991" s="337"/>
      <c r="U991" s="337"/>
      <c r="V991" s="337"/>
      <c r="W991" s="337"/>
      <c r="X991" s="337"/>
      <c r="Y991" s="337"/>
      <c r="Z991" s="337"/>
    </row>
    <row r="992">
      <c r="A992" s="337"/>
      <c r="B992" s="337"/>
      <c r="C992" s="337"/>
      <c r="D992" s="337"/>
      <c r="E992" s="337"/>
      <c r="F992" s="337"/>
      <c r="G992" s="337"/>
      <c r="H992" s="337"/>
      <c r="I992" s="337"/>
      <c r="J992" s="337"/>
      <c r="K992" s="337"/>
      <c r="L992" s="337"/>
      <c r="M992" s="337"/>
      <c r="N992" s="337"/>
      <c r="O992" s="337"/>
      <c r="P992" s="337"/>
      <c r="Q992" s="337"/>
      <c r="R992" s="337"/>
      <c r="S992" s="337"/>
      <c r="T992" s="337"/>
      <c r="U992" s="337"/>
      <c r="V992" s="337"/>
      <c r="W992" s="337"/>
      <c r="X992" s="337"/>
      <c r="Y992" s="337"/>
      <c r="Z992" s="337"/>
    </row>
    <row r="993">
      <c r="A993" s="337"/>
      <c r="B993" s="337"/>
      <c r="C993" s="337"/>
      <c r="D993" s="337"/>
      <c r="E993" s="337"/>
      <c r="F993" s="337"/>
      <c r="G993" s="337"/>
      <c r="H993" s="337"/>
      <c r="I993" s="337"/>
      <c r="J993" s="337"/>
      <c r="K993" s="337"/>
      <c r="L993" s="337"/>
      <c r="M993" s="337"/>
      <c r="N993" s="337"/>
      <c r="O993" s="337"/>
      <c r="P993" s="337"/>
      <c r="Q993" s="337"/>
      <c r="R993" s="337"/>
      <c r="S993" s="337"/>
      <c r="T993" s="337"/>
      <c r="U993" s="337"/>
      <c r="V993" s="337"/>
      <c r="W993" s="337"/>
      <c r="X993" s="337"/>
      <c r="Y993" s="337"/>
      <c r="Z993" s="337"/>
    </row>
    <row r="994">
      <c r="A994" s="337"/>
      <c r="B994" s="337"/>
      <c r="C994" s="337"/>
      <c r="D994" s="337"/>
      <c r="E994" s="337"/>
      <c r="F994" s="337"/>
      <c r="G994" s="337"/>
      <c r="H994" s="337"/>
      <c r="I994" s="337"/>
      <c r="J994" s="337"/>
      <c r="K994" s="337"/>
      <c r="L994" s="337"/>
      <c r="M994" s="337"/>
      <c r="N994" s="337"/>
      <c r="O994" s="337"/>
      <c r="P994" s="337"/>
      <c r="Q994" s="337"/>
      <c r="R994" s="337"/>
      <c r="S994" s="337"/>
      <c r="T994" s="337"/>
      <c r="U994" s="337"/>
      <c r="V994" s="337"/>
      <c r="W994" s="337"/>
      <c r="X994" s="337"/>
      <c r="Y994" s="337"/>
      <c r="Z994" s="337"/>
    </row>
    <row r="995">
      <c r="A995" s="337"/>
      <c r="B995" s="337"/>
      <c r="C995" s="337"/>
      <c r="D995" s="337"/>
      <c r="E995" s="337"/>
      <c r="F995" s="337"/>
      <c r="G995" s="337"/>
      <c r="H995" s="337"/>
      <c r="I995" s="337"/>
      <c r="J995" s="337"/>
      <c r="K995" s="337"/>
      <c r="L995" s="337"/>
      <c r="M995" s="337"/>
      <c r="N995" s="337"/>
      <c r="O995" s="337"/>
      <c r="P995" s="337"/>
      <c r="Q995" s="337"/>
      <c r="R995" s="337"/>
      <c r="S995" s="337"/>
      <c r="T995" s="337"/>
      <c r="U995" s="337"/>
      <c r="V995" s="337"/>
      <c r="W995" s="337"/>
      <c r="X995" s="337"/>
      <c r="Y995" s="337"/>
      <c r="Z995" s="337"/>
    </row>
    <row r="996">
      <c r="A996" s="337"/>
      <c r="B996" s="337"/>
      <c r="C996" s="337"/>
      <c r="D996" s="337"/>
      <c r="E996" s="337"/>
      <c r="F996" s="337"/>
      <c r="G996" s="337"/>
      <c r="H996" s="337"/>
      <c r="I996" s="337"/>
      <c r="J996" s="337"/>
      <c r="K996" s="337"/>
      <c r="L996" s="337"/>
      <c r="M996" s="337"/>
      <c r="N996" s="337"/>
      <c r="O996" s="337"/>
      <c r="P996" s="337"/>
      <c r="Q996" s="337"/>
      <c r="R996" s="337"/>
      <c r="S996" s="337"/>
      <c r="T996" s="337"/>
      <c r="U996" s="337"/>
      <c r="V996" s="337"/>
      <c r="W996" s="337"/>
      <c r="X996" s="337"/>
      <c r="Y996" s="337"/>
      <c r="Z996" s="337"/>
    </row>
    <row r="997">
      <c r="A997" s="337"/>
      <c r="B997" s="337"/>
      <c r="C997" s="337"/>
      <c r="D997" s="337"/>
      <c r="E997" s="337"/>
      <c r="F997" s="337"/>
      <c r="G997" s="337"/>
      <c r="H997" s="337"/>
      <c r="I997" s="337"/>
      <c r="J997" s="337"/>
      <c r="K997" s="337"/>
      <c r="L997" s="337"/>
      <c r="M997" s="337"/>
      <c r="N997" s="337"/>
      <c r="O997" s="337"/>
      <c r="P997" s="337"/>
      <c r="Q997" s="337"/>
      <c r="R997" s="337"/>
      <c r="S997" s="337"/>
      <c r="T997" s="337"/>
      <c r="U997" s="337"/>
      <c r="V997" s="337"/>
      <c r="W997" s="337"/>
      <c r="X997" s="337"/>
      <c r="Y997" s="337"/>
      <c r="Z997" s="337"/>
    </row>
    <row r="998">
      <c r="A998" s="337"/>
      <c r="B998" s="337"/>
      <c r="C998" s="337"/>
      <c r="D998" s="337"/>
      <c r="E998" s="337"/>
      <c r="F998" s="337"/>
      <c r="G998" s="337"/>
      <c r="H998" s="337"/>
      <c r="I998" s="337"/>
      <c r="J998" s="337"/>
      <c r="K998" s="337"/>
      <c r="L998" s="337"/>
      <c r="M998" s="337"/>
      <c r="N998" s="337"/>
      <c r="O998" s="337"/>
      <c r="P998" s="337"/>
      <c r="Q998" s="337"/>
      <c r="R998" s="337"/>
      <c r="S998" s="337"/>
      <c r="T998" s="337"/>
      <c r="U998" s="337"/>
      <c r="V998" s="337"/>
      <c r="W998" s="337"/>
      <c r="X998" s="337"/>
      <c r="Y998" s="337"/>
      <c r="Z998" s="337"/>
    </row>
    <row r="999">
      <c r="A999" s="337"/>
      <c r="B999" s="337"/>
      <c r="C999" s="337"/>
      <c r="D999" s="337"/>
      <c r="E999" s="337"/>
      <c r="F999" s="337"/>
      <c r="G999" s="337"/>
      <c r="H999" s="337"/>
      <c r="I999" s="337"/>
      <c r="J999" s="337"/>
      <c r="K999" s="337"/>
      <c r="L999" s="337"/>
      <c r="M999" s="337"/>
      <c r="N999" s="337"/>
      <c r="O999" s="337"/>
      <c r="P999" s="337"/>
      <c r="Q999" s="337"/>
      <c r="R999" s="337"/>
      <c r="S999" s="337"/>
      <c r="T999" s="337"/>
      <c r="U999" s="337"/>
      <c r="V999" s="337"/>
      <c r="W999" s="337"/>
      <c r="X999" s="337"/>
      <c r="Y999" s="337"/>
      <c r="Z999" s="337"/>
    </row>
    <row r="1000">
      <c r="A1000" s="337"/>
      <c r="B1000" s="337"/>
      <c r="C1000" s="337"/>
      <c r="D1000" s="337"/>
      <c r="E1000" s="337"/>
      <c r="F1000" s="337"/>
      <c r="G1000" s="337"/>
      <c r="H1000" s="337"/>
      <c r="I1000" s="337"/>
      <c r="J1000" s="337"/>
      <c r="K1000" s="337"/>
      <c r="L1000" s="337"/>
      <c r="M1000" s="337"/>
      <c r="N1000" s="337"/>
      <c r="O1000" s="337"/>
      <c r="P1000" s="337"/>
      <c r="Q1000" s="337"/>
      <c r="R1000" s="337"/>
      <c r="S1000" s="337"/>
      <c r="T1000" s="337"/>
      <c r="U1000" s="337"/>
      <c r="V1000" s="337"/>
      <c r="W1000" s="337"/>
      <c r="X1000" s="337"/>
      <c r="Y1000" s="337"/>
      <c r="Z1000" s="337"/>
    </row>
  </sheetData>
  <conditionalFormatting sqref="I1">
    <cfRule type="containsText" dxfId="1" priority="1" operator="containsText" text="Pass">
      <formula>NOT(ISERROR(SEARCH(("Pass"),(I1))))</formula>
    </cfRule>
  </conditionalFormatting>
  <conditionalFormatting sqref="I1">
    <cfRule type="containsText" dxfId="2" priority="2" operator="containsText" text="Fail">
      <formula>NOT(ISERROR(SEARCH(("Fail"),(I1))))</formula>
    </cfRule>
  </conditionalFormatting>
  <conditionalFormatting sqref="I1">
    <cfRule type="containsText" dxfId="0" priority="3" operator="containsText" text="Unavailable">
      <formula>NOT(ISERROR(SEARCH(("Unavailable"),(I1))))</formula>
    </cfRule>
  </conditionalFormatting>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2" width="17.86"/>
    <col customWidth="1" min="3" max="3" width="37.29"/>
    <col customWidth="1" min="4" max="4" width="75.0"/>
    <col customWidth="1" min="5" max="5" width="28.0"/>
    <col customWidth="1" min="6" max="6" width="23.29"/>
  </cols>
  <sheetData>
    <row r="1" ht="18.0" customHeight="1">
      <c r="A1" s="68" t="s">
        <v>14604</v>
      </c>
      <c r="B1" s="479" t="s">
        <v>14605</v>
      </c>
      <c r="C1" s="1894" t="s">
        <v>14606</v>
      </c>
      <c r="D1" s="1894" t="s">
        <v>14607</v>
      </c>
      <c r="E1" s="479" t="s">
        <v>14608</v>
      </c>
    </row>
    <row r="2">
      <c r="A2" s="296" t="s">
        <v>14609</v>
      </c>
      <c r="B2" s="296" t="s">
        <v>14610</v>
      </c>
      <c r="C2" s="1895" t="s">
        <v>14611</v>
      </c>
      <c r="D2" s="1895" t="s">
        <v>14612</v>
      </c>
      <c r="E2" s="296" t="s">
        <v>267</v>
      </c>
      <c r="F2" s="296"/>
      <c r="G2" s="337"/>
      <c r="H2" s="337"/>
      <c r="I2" s="1246"/>
      <c r="J2" s="296"/>
      <c r="K2" s="296"/>
      <c r="L2" s="1896"/>
      <c r="M2" s="337"/>
      <c r="N2" s="296"/>
      <c r="O2" s="337"/>
      <c r="P2" s="337"/>
      <c r="Q2" s="337"/>
      <c r="R2" s="296"/>
      <c r="S2" s="337"/>
      <c r="T2" s="337"/>
      <c r="U2" s="337"/>
      <c r="V2" s="337"/>
      <c r="W2" s="337"/>
      <c r="X2" s="337"/>
      <c r="Y2" s="337"/>
      <c r="Z2" s="337"/>
      <c r="AA2" s="337"/>
    </row>
    <row r="3">
      <c r="A3" s="296" t="s">
        <v>14613</v>
      </c>
      <c r="B3" s="296" t="s">
        <v>14614</v>
      </c>
      <c r="C3" s="1895" t="s">
        <v>14615</v>
      </c>
      <c r="D3" s="1895" t="s">
        <v>14616</v>
      </c>
      <c r="E3" s="296" t="s">
        <v>267</v>
      </c>
      <c r="F3" s="296"/>
      <c r="G3" s="337"/>
      <c r="H3" s="337"/>
      <c r="I3" s="1246"/>
      <c r="J3" s="296"/>
      <c r="K3" s="296"/>
      <c r="L3" s="1896"/>
      <c r="M3" s="337"/>
      <c r="N3" s="296"/>
      <c r="O3" s="337"/>
      <c r="P3" s="337"/>
      <c r="Q3" s="337"/>
      <c r="R3" s="296"/>
      <c r="S3" s="337"/>
      <c r="T3" s="337"/>
      <c r="U3" s="337"/>
      <c r="V3" s="337"/>
      <c r="W3" s="337"/>
      <c r="X3" s="337"/>
      <c r="Y3" s="337"/>
      <c r="Z3" s="337"/>
      <c r="AA3" s="337"/>
    </row>
    <row r="4">
      <c r="A4" s="296" t="s">
        <v>14617</v>
      </c>
      <c r="B4" s="296" t="s">
        <v>14614</v>
      </c>
      <c r="C4" s="1895" t="s">
        <v>14618</v>
      </c>
      <c r="D4" s="1895" t="s">
        <v>14619</v>
      </c>
      <c r="E4" s="337"/>
      <c r="F4" s="337"/>
      <c r="G4" s="337"/>
      <c r="H4" s="337"/>
      <c r="I4" s="337"/>
      <c r="J4" s="337"/>
      <c r="K4" s="337"/>
      <c r="L4" s="337"/>
      <c r="M4" s="337"/>
      <c r="N4" s="337"/>
      <c r="O4" s="337"/>
      <c r="P4" s="337"/>
      <c r="Q4" s="337"/>
      <c r="R4" s="337"/>
      <c r="S4" s="337"/>
      <c r="T4" s="337"/>
      <c r="U4" s="337"/>
      <c r="V4" s="337"/>
      <c r="W4" s="337"/>
      <c r="X4" s="337"/>
      <c r="Y4" s="337"/>
      <c r="Z4" s="337"/>
      <c r="AA4" s="337"/>
    </row>
    <row r="5">
      <c r="A5" s="296" t="s">
        <v>14620</v>
      </c>
      <c r="B5" s="296" t="s">
        <v>14614</v>
      </c>
      <c r="C5" s="575"/>
      <c r="D5" s="575"/>
      <c r="E5" s="337"/>
      <c r="F5" s="337"/>
      <c r="G5" s="337"/>
      <c r="H5" s="337"/>
      <c r="I5" s="337"/>
      <c r="J5" s="337"/>
      <c r="K5" s="337"/>
      <c r="L5" s="337"/>
      <c r="M5" s="337"/>
      <c r="N5" s="337"/>
      <c r="O5" s="337"/>
      <c r="P5" s="337"/>
      <c r="Q5" s="337"/>
      <c r="R5" s="337"/>
      <c r="S5" s="337"/>
      <c r="T5" s="337"/>
      <c r="U5" s="337"/>
      <c r="V5" s="337"/>
      <c r="W5" s="337"/>
      <c r="X5" s="337"/>
      <c r="Y5" s="337"/>
      <c r="Z5" s="337"/>
      <c r="AA5" s="337"/>
    </row>
    <row r="6">
      <c r="A6" s="296" t="s">
        <v>14621</v>
      </c>
      <c r="B6" s="296" t="s">
        <v>14614</v>
      </c>
      <c r="C6" s="575"/>
      <c r="D6" s="575"/>
      <c r="E6" s="337"/>
      <c r="F6" s="337"/>
      <c r="G6" s="337"/>
      <c r="H6" s="337"/>
      <c r="I6" s="337"/>
      <c r="J6" s="337"/>
      <c r="K6" s="337"/>
      <c r="L6" s="337"/>
      <c r="M6" s="337"/>
      <c r="N6" s="337"/>
      <c r="O6" s="337"/>
      <c r="P6" s="337"/>
      <c r="Q6" s="337"/>
      <c r="R6" s="337"/>
      <c r="S6" s="337"/>
      <c r="T6" s="337"/>
      <c r="U6" s="337"/>
      <c r="V6" s="337"/>
      <c r="W6" s="337"/>
      <c r="X6" s="337"/>
      <c r="Y6" s="337"/>
      <c r="Z6" s="337"/>
      <c r="AA6" s="337"/>
    </row>
    <row r="7">
      <c r="A7" s="296" t="s">
        <v>14622</v>
      </c>
      <c r="B7" s="296" t="s">
        <v>14614</v>
      </c>
      <c r="C7" s="575"/>
      <c r="D7" s="575"/>
      <c r="E7" s="337"/>
      <c r="F7" s="337"/>
      <c r="G7" s="337"/>
      <c r="H7" s="337"/>
      <c r="I7" s="337"/>
      <c r="J7" s="337"/>
      <c r="K7" s="337"/>
      <c r="L7" s="337"/>
      <c r="M7" s="337"/>
      <c r="N7" s="337"/>
      <c r="O7" s="337"/>
      <c r="P7" s="337"/>
      <c r="Q7" s="337"/>
      <c r="R7" s="337"/>
      <c r="S7" s="337"/>
      <c r="T7" s="337"/>
      <c r="U7" s="337"/>
      <c r="V7" s="337"/>
      <c r="W7" s="337"/>
      <c r="X7" s="337"/>
      <c r="Y7" s="337"/>
      <c r="Z7" s="337"/>
      <c r="AA7" s="337"/>
    </row>
    <row r="8">
      <c r="A8" s="296" t="s">
        <v>14623</v>
      </c>
      <c r="B8" s="296" t="s">
        <v>14614</v>
      </c>
      <c r="C8" s="575"/>
      <c r="D8" s="575"/>
      <c r="E8" s="337"/>
      <c r="F8" s="337"/>
      <c r="G8" s="337"/>
      <c r="H8" s="337"/>
      <c r="I8" s="337"/>
      <c r="J8" s="337"/>
      <c r="K8" s="337"/>
      <c r="L8" s="337"/>
      <c r="M8" s="337"/>
      <c r="N8" s="337"/>
      <c r="O8" s="337"/>
      <c r="P8" s="337"/>
      <c r="Q8" s="337"/>
      <c r="R8" s="337"/>
      <c r="S8" s="337"/>
      <c r="T8" s="337"/>
      <c r="U8" s="337"/>
      <c r="V8" s="337"/>
      <c r="W8" s="337"/>
      <c r="X8" s="337"/>
      <c r="Y8" s="337"/>
      <c r="Z8" s="337"/>
      <c r="AA8" s="337"/>
    </row>
    <row r="9">
      <c r="A9" s="296" t="s">
        <v>14624</v>
      </c>
      <c r="B9" s="296" t="s">
        <v>14614</v>
      </c>
      <c r="C9" s="575"/>
      <c r="D9" s="575"/>
      <c r="E9" s="337"/>
      <c r="F9" s="337"/>
      <c r="G9" s="337"/>
      <c r="H9" s="337"/>
      <c r="I9" s="337"/>
      <c r="J9" s="337"/>
      <c r="K9" s="337"/>
      <c r="L9" s="337"/>
      <c r="M9" s="337"/>
      <c r="N9" s="337"/>
      <c r="O9" s="337"/>
      <c r="P9" s="337"/>
      <c r="Q9" s="337"/>
      <c r="R9" s="337"/>
      <c r="S9" s="337"/>
      <c r="T9" s="337"/>
      <c r="U9" s="337"/>
      <c r="V9" s="337"/>
      <c r="W9" s="337"/>
      <c r="X9" s="337"/>
      <c r="Y9" s="337"/>
      <c r="Z9" s="337"/>
      <c r="AA9" s="337"/>
    </row>
    <row r="10">
      <c r="A10" s="296" t="s">
        <v>14625</v>
      </c>
      <c r="B10" s="296" t="s">
        <v>14614</v>
      </c>
      <c r="C10" s="575"/>
      <c r="D10" s="575"/>
      <c r="E10" s="337"/>
      <c r="F10" s="337"/>
      <c r="G10" s="337"/>
      <c r="H10" s="337"/>
      <c r="I10" s="337"/>
      <c r="J10" s="337"/>
      <c r="K10" s="337"/>
      <c r="L10" s="337"/>
      <c r="M10" s="337"/>
      <c r="N10" s="337"/>
      <c r="O10" s="337"/>
      <c r="P10" s="337"/>
      <c r="Q10" s="337"/>
      <c r="R10" s="337"/>
      <c r="S10" s="337"/>
      <c r="T10" s="337"/>
      <c r="U10" s="337"/>
      <c r="V10" s="337"/>
      <c r="W10" s="337"/>
      <c r="X10" s="337"/>
      <c r="Y10" s="337"/>
      <c r="Z10" s="337"/>
      <c r="AA10" s="337"/>
    </row>
    <row r="11">
      <c r="A11" s="296" t="s">
        <v>14626</v>
      </c>
      <c r="B11" s="296" t="s">
        <v>14614</v>
      </c>
      <c r="C11" s="575"/>
      <c r="D11" s="575"/>
      <c r="E11" s="337"/>
      <c r="F11" s="337"/>
      <c r="G11" s="337"/>
      <c r="H11" s="337"/>
      <c r="I11" s="337"/>
      <c r="J11" s="337"/>
      <c r="K11" s="337"/>
      <c r="L11" s="337"/>
      <c r="M11" s="337"/>
      <c r="N11" s="337"/>
      <c r="O11" s="337"/>
      <c r="P11" s="337"/>
      <c r="Q11" s="337"/>
      <c r="R11" s="337"/>
      <c r="S11" s="337"/>
      <c r="T11" s="337"/>
      <c r="U11" s="337"/>
      <c r="V11" s="337"/>
      <c r="W11" s="337"/>
      <c r="X11" s="337"/>
      <c r="Y11" s="337"/>
      <c r="Z11" s="337"/>
      <c r="AA11" s="337"/>
    </row>
    <row r="12">
      <c r="A12" s="296" t="s">
        <v>14627</v>
      </c>
      <c r="B12" s="296" t="s">
        <v>14614</v>
      </c>
      <c r="C12" s="575"/>
      <c r="D12" s="575"/>
      <c r="E12" s="337"/>
      <c r="F12" s="337"/>
      <c r="G12" s="337"/>
      <c r="H12" s="337"/>
      <c r="I12" s="337"/>
      <c r="J12" s="337"/>
      <c r="K12" s="337"/>
      <c r="L12" s="337"/>
      <c r="M12" s="337"/>
      <c r="N12" s="337"/>
      <c r="O12" s="337"/>
      <c r="P12" s="337"/>
      <c r="Q12" s="337"/>
      <c r="R12" s="337"/>
      <c r="S12" s="337"/>
      <c r="T12" s="337"/>
      <c r="U12" s="337"/>
      <c r="V12" s="337"/>
      <c r="W12" s="337"/>
      <c r="X12" s="337"/>
      <c r="Y12" s="337"/>
      <c r="Z12" s="337"/>
      <c r="AA12" s="337"/>
    </row>
    <row r="13">
      <c r="A13" s="296" t="s">
        <v>14628</v>
      </c>
      <c r="B13" s="296" t="s">
        <v>14614</v>
      </c>
      <c r="C13" s="575"/>
      <c r="D13" s="575"/>
      <c r="E13" s="337"/>
      <c r="F13" s="337"/>
      <c r="G13" s="337"/>
      <c r="H13" s="337"/>
      <c r="I13" s="337"/>
      <c r="J13" s="337"/>
      <c r="K13" s="337"/>
      <c r="L13" s="337"/>
      <c r="M13" s="337"/>
      <c r="N13" s="337"/>
      <c r="O13" s="337"/>
      <c r="P13" s="337"/>
      <c r="Q13" s="337"/>
      <c r="R13" s="337"/>
      <c r="S13" s="337"/>
      <c r="T13" s="337"/>
      <c r="U13" s="337"/>
      <c r="V13" s="337"/>
      <c r="W13" s="337"/>
      <c r="X13" s="337"/>
      <c r="Y13" s="337"/>
      <c r="Z13" s="337"/>
      <c r="AA13" s="337"/>
    </row>
    <row r="14">
      <c r="A14" s="296"/>
      <c r="B14" s="337"/>
      <c r="C14" s="575"/>
      <c r="D14" s="575"/>
      <c r="E14" s="337"/>
      <c r="F14" s="337"/>
      <c r="G14" s="337"/>
      <c r="H14" s="337"/>
      <c r="I14" s="337"/>
      <c r="J14" s="337"/>
      <c r="K14" s="337"/>
      <c r="L14" s="337"/>
      <c r="M14" s="337"/>
      <c r="N14" s="337"/>
      <c r="O14" s="337"/>
      <c r="P14" s="337"/>
      <c r="Q14" s="337"/>
      <c r="R14" s="337"/>
      <c r="S14" s="337"/>
      <c r="T14" s="337"/>
      <c r="U14" s="337"/>
      <c r="V14" s="337"/>
      <c r="W14" s="337"/>
      <c r="X14" s="337"/>
      <c r="Y14" s="337"/>
      <c r="Z14" s="337"/>
      <c r="AA14" s="337"/>
    </row>
    <row r="15">
      <c r="A15" s="296"/>
      <c r="B15" s="337"/>
      <c r="C15" s="575"/>
      <c r="D15" s="575"/>
      <c r="E15" s="337"/>
      <c r="F15" s="337"/>
      <c r="G15" s="337"/>
      <c r="H15" s="337"/>
      <c r="I15" s="337"/>
      <c r="J15" s="337"/>
      <c r="K15" s="337"/>
      <c r="L15" s="337"/>
      <c r="M15" s="337"/>
      <c r="N15" s="337"/>
      <c r="O15" s="337"/>
      <c r="P15" s="337"/>
      <c r="Q15" s="337"/>
      <c r="R15" s="337"/>
      <c r="S15" s="337"/>
      <c r="T15" s="337"/>
      <c r="U15" s="337"/>
      <c r="V15" s="337"/>
      <c r="W15" s="337"/>
      <c r="X15" s="337"/>
      <c r="Y15" s="337"/>
      <c r="Z15" s="337"/>
      <c r="AA15" s="337"/>
    </row>
    <row r="16">
      <c r="A16" s="337"/>
      <c r="B16" s="337"/>
      <c r="C16" s="575"/>
      <c r="D16" s="575"/>
      <c r="E16" s="337"/>
      <c r="F16" s="337"/>
      <c r="G16" s="337"/>
      <c r="H16" s="337"/>
      <c r="I16" s="337"/>
      <c r="J16" s="337"/>
      <c r="K16" s="337"/>
      <c r="L16" s="337"/>
      <c r="M16" s="337"/>
      <c r="N16" s="337"/>
      <c r="O16" s="337"/>
      <c r="P16" s="337"/>
      <c r="Q16" s="337"/>
      <c r="R16" s="337"/>
      <c r="S16" s="337"/>
      <c r="T16" s="337"/>
      <c r="U16" s="337"/>
      <c r="V16" s="337"/>
      <c r="W16" s="337"/>
      <c r="X16" s="337"/>
      <c r="Y16" s="337"/>
      <c r="Z16" s="337"/>
      <c r="AA16" s="337"/>
    </row>
    <row r="17">
      <c r="A17" s="337"/>
      <c r="B17" s="337"/>
      <c r="C17" s="575"/>
      <c r="D17" s="575"/>
      <c r="E17" s="337"/>
      <c r="F17" s="337"/>
      <c r="G17" s="337"/>
      <c r="H17" s="337"/>
      <c r="I17" s="337"/>
      <c r="J17" s="337"/>
      <c r="K17" s="337"/>
      <c r="L17" s="337"/>
      <c r="M17" s="337"/>
      <c r="N17" s="337"/>
      <c r="O17" s="337"/>
      <c r="P17" s="337"/>
      <c r="Q17" s="337"/>
      <c r="R17" s="337"/>
      <c r="S17" s="337"/>
      <c r="T17" s="337"/>
      <c r="U17" s="337"/>
      <c r="V17" s="337"/>
      <c r="W17" s="337"/>
      <c r="X17" s="337"/>
      <c r="Y17" s="337"/>
      <c r="Z17" s="337"/>
      <c r="AA17" s="337"/>
    </row>
    <row r="18">
      <c r="A18" s="337"/>
      <c r="B18" s="337"/>
      <c r="C18" s="575"/>
      <c r="D18" s="575"/>
      <c r="E18" s="337"/>
      <c r="F18" s="337"/>
      <c r="G18" s="337"/>
      <c r="H18" s="337"/>
      <c r="I18" s="337"/>
      <c r="J18" s="337"/>
      <c r="K18" s="337"/>
      <c r="L18" s="337"/>
      <c r="M18" s="337"/>
      <c r="N18" s="337"/>
      <c r="O18" s="337"/>
      <c r="P18" s="337"/>
      <c r="Q18" s="337"/>
      <c r="R18" s="337"/>
      <c r="S18" s="337"/>
      <c r="T18" s="337"/>
      <c r="U18" s="337"/>
      <c r="V18" s="337"/>
      <c r="W18" s="337"/>
      <c r="X18" s="337"/>
      <c r="Y18" s="337"/>
      <c r="Z18" s="337"/>
      <c r="AA18" s="337"/>
    </row>
    <row r="19">
      <c r="A19" s="337"/>
      <c r="B19" s="337"/>
      <c r="C19" s="575"/>
      <c r="D19" s="575"/>
      <c r="E19" s="337"/>
      <c r="F19" s="337"/>
      <c r="G19" s="337"/>
      <c r="H19" s="337"/>
      <c r="I19" s="337"/>
      <c r="J19" s="337"/>
      <c r="K19" s="337"/>
      <c r="L19" s="337"/>
      <c r="M19" s="337"/>
      <c r="N19" s="337"/>
      <c r="O19" s="337"/>
      <c r="P19" s="337"/>
      <c r="Q19" s="337"/>
      <c r="R19" s="337"/>
      <c r="S19" s="337"/>
      <c r="T19" s="337"/>
      <c r="U19" s="337"/>
      <c r="V19" s="337"/>
      <c r="W19" s="337"/>
      <c r="X19" s="337"/>
      <c r="Y19" s="337"/>
      <c r="Z19" s="337"/>
      <c r="AA19" s="337"/>
    </row>
    <row r="20">
      <c r="A20" s="337"/>
      <c r="B20" s="337"/>
      <c r="C20" s="575"/>
      <c r="D20" s="575"/>
      <c r="E20" s="337"/>
      <c r="F20" s="337"/>
      <c r="G20" s="337"/>
      <c r="H20" s="337"/>
      <c r="I20" s="337"/>
      <c r="J20" s="337"/>
      <c r="K20" s="337"/>
      <c r="L20" s="337"/>
      <c r="M20" s="337"/>
      <c r="N20" s="337"/>
      <c r="O20" s="337"/>
      <c r="P20" s="337"/>
      <c r="Q20" s="337"/>
      <c r="R20" s="337"/>
      <c r="S20" s="337"/>
      <c r="T20" s="337"/>
      <c r="U20" s="337"/>
      <c r="V20" s="337"/>
      <c r="W20" s="337"/>
      <c r="X20" s="337"/>
      <c r="Y20" s="337"/>
      <c r="Z20" s="337"/>
      <c r="AA20" s="337"/>
    </row>
    <row r="21">
      <c r="A21" s="337"/>
      <c r="B21" s="337"/>
      <c r="C21" s="575"/>
      <c r="D21" s="575"/>
      <c r="E21" s="337"/>
      <c r="F21" s="337"/>
      <c r="G21" s="337"/>
      <c r="H21" s="337"/>
      <c r="I21" s="337"/>
      <c r="J21" s="337"/>
      <c r="K21" s="337"/>
      <c r="L21" s="337"/>
      <c r="M21" s="337"/>
      <c r="N21" s="337"/>
      <c r="O21" s="337"/>
      <c r="P21" s="337"/>
      <c r="Q21" s="337"/>
      <c r="R21" s="337"/>
      <c r="S21" s="337"/>
      <c r="T21" s="337"/>
      <c r="U21" s="337"/>
      <c r="V21" s="337"/>
      <c r="W21" s="337"/>
      <c r="X21" s="337"/>
      <c r="Y21" s="337"/>
      <c r="Z21" s="337"/>
      <c r="AA21" s="337"/>
    </row>
    <row r="22">
      <c r="A22" s="337"/>
      <c r="B22" s="337"/>
      <c r="C22" s="575"/>
      <c r="D22" s="575"/>
      <c r="E22" s="337"/>
      <c r="F22" s="337"/>
      <c r="G22" s="337"/>
      <c r="H22" s="337"/>
      <c r="I22" s="337"/>
      <c r="J22" s="337"/>
      <c r="K22" s="337"/>
      <c r="L22" s="337"/>
      <c r="M22" s="337"/>
      <c r="N22" s="337"/>
      <c r="O22" s="337"/>
      <c r="P22" s="337"/>
      <c r="Q22" s="337"/>
      <c r="R22" s="337"/>
      <c r="S22" s="337"/>
      <c r="T22" s="337"/>
      <c r="U22" s="337"/>
      <c r="V22" s="337"/>
      <c r="W22" s="337"/>
      <c r="X22" s="337"/>
      <c r="Y22" s="337"/>
      <c r="Z22" s="337"/>
      <c r="AA22" s="337"/>
    </row>
    <row r="23">
      <c r="A23" s="337"/>
      <c r="B23" s="337"/>
      <c r="C23" s="575"/>
      <c r="D23" s="575"/>
      <c r="E23" s="337"/>
      <c r="F23" s="337"/>
      <c r="G23" s="337"/>
      <c r="H23" s="337"/>
      <c r="I23" s="337"/>
      <c r="J23" s="337"/>
      <c r="K23" s="337"/>
      <c r="L23" s="337"/>
      <c r="M23" s="337"/>
      <c r="N23" s="337"/>
      <c r="O23" s="337"/>
      <c r="P23" s="337"/>
      <c r="Q23" s="337"/>
      <c r="R23" s="337"/>
      <c r="S23" s="337"/>
      <c r="T23" s="337"/>
      <c r="U23" s="337"/>
      <c r="V23" s="337"/>
      <c r="W23" s="337"/>
      <c r="X23" s="337"/>
      <c r="Y23" s="337"/>
      <c r="Z23" s="337"/>
      <c r="AA23" s="337"/>
    </row>
    <row r="24">
      <c r="A24" s="337"/>
      <c r="B24" s="337"/>
      <c r="C24" s="575"/>
      <c r="D24" s="575"/>
      <c r="E24" s="337"/>
      <c r="F24" s="337"/>
      <c r="G24" s="337"/>
      <c r="H24" s="337"/>
      <c r="I24" s="337"/>
      <c r="J24" s="337"/>
      <c r="K24" s="337"/>
      <c r="L24" s="337"/>
      <c r="M24" s="337"/>
      <c r="N24" s="337"/>
      <c r="O24" s="337"/>
      <c r="P24" s="337"/>
      <c r="Q24" s="337"/>
      <c r="R24" s="337"/>
      <c r="S24" s="337"/>
      <c r="T24" s="337"/>
      <c r="U24" s="337"/>
      <c r="V24" s="337"/>
      <c r="W24" s="337"/>
      <c r="X24" s="337"/>
      <c r="Y24" s="337"/>
      <c r="Z24" s="337"/>
      <c r="AA24" s="337"/>
    </row>
    <row r="25">
      <c r="A25" s="337"/>
      <c r="B25" s="337"/>
      <c r="C25" s="575"/>
      <c r="D25" s="575"/>
      <c r="E25" s="337"/>
      <c r="F25" s="337"/>
      <c r="G25" s="337"/>
      <c r="H25" s="337"/>
      <c r="I25" s="337"/>
      <c r="J25" s="337"/>
      <c r="K25" s="337"/>
      <c r="L25" s="337"/>
      <c r="M25" s="337"/>
      <c r="N25" s="337"/>
      <c r="O25" s="337"/>
      <c r="P25" s="337"/>
      <c r="Q25" s="337"/>
      <c r="R25" s="337"/>
      <c r="S25" s="337"/>
      <c r="T25" s="337"/>
      <c r="U25" s="337"/>
      <c r="V25" s="337"/>
      <c r="W25" s="337"/>
      <c r="X25" s="337"/>
      <c r="Y25" s="337"/>
      <c r="Z25" s="337"/>
      <c r="AA25" s="337"/>
    </row>
    <row r="26">
      <c r="A26" s="337"/>
      <c r="B26" s="337"/>
      <c r="C26" s="575"/>
      <c r="D26" s="575"/>
      <c r="E26" s="337"/>
      <c r="F26" s="337"/>
      <c r="G26" s="337"/>
      <c r="H26" s="337"/>
      <c r="I26" s="337"/>
      <c r="J26" s="337"/>
      <c r="K26" s="337"/>
      <c r="L26" s="337"/>
      <c r="M26" s="337"/>
      <c r="N26" s="337"/>
      <c r="O26" s="337"/>
      <c r="P26" s="337"/>
      <c r="Q26" s="337"/>
      <c r="R26" s="337"/>
      <c r="S26" s="337"/>
      <c r="T26" s="337"/>
      <c r="U26" s="337"/>
      <c r="V26" s="337"/>
      <c r="W26" s="337"/>
      <c r="X26" s="337"/>
      <c r="Y26" s="337"/>
      <c r="Z26" s="337"/>
      <c r="AA26" s="337"/>
    </row>
    <row r="27">
      <c r="A27" s="337"/>
      <c r="B27" s="337"/>
      <c r="C27" s="575"/>
      <c r="D27" s="575"/>
      <c r="E27" s="337"/>
      <c r="F27" s="337"/>
      <c r="G27" s="337"/>
      <c r="H27" s="337"/>
      <c r="I27" s="337"/>
      <c r="J27" s="337"/>
      <c r="K27" s="337"/>
      <c r="L27" s="337"/>
      <c r="M27" s="337"/>
      <c r="N27" s="337"/>
      <c r="O27" s="337"/>
      <c r="P27" s="337"/>
      <c r="Q27" s="337"/>
      <c r="R27" s="337"/>
      <c r="S27" s="337"/>
      <c r="T27" s="337"/>
      <c r="U27" s="337"/>
      <c r="V27" s="337"/>
      <c r="W27" s="337"/>
      <c r="X27" s="337"/>
      <c r="Y27" s="337"/>
      <c r="Z27" s="337"/>
      <c r="AA27" s="337"/>
    </row>
    <row r="28">
      <c r="A28" s="337"/>
      <c r="B28" s="337"/>
      <c r="C28" s="575"/>
      <c r="D28" s="575"/>
      <c r="E28" s="337"/>
      <c r="F28" s="337"/>
      <c r="G28" s="337"/>
      <c r="H28" s="337"/>
      <c r="I28" s="337"/>
      <c r="J28" s="337"/>
      <c r="K28" s="337"/>
      <c r="L28" s="337"/>
      <c r="M28" s="337"/>
      <c r="N28" s="337"/>
      <c r="O28" s="337"/>
      <c r="P28" s="337"/>
      <c r="Q28" s="337"/>
      <c r="R28" s="337"/>
      <c r="S28" s="337"/>
      <c r="T28" s="337"/>
      <c r="U28" s="337"/>
      <c r="V28" s="337"/>
      <c r="W28" s="337"/>
      <c r="X28" s="337"/>
      <c r="Y28" s="337"/>
      <c r="Z28" s="337"/>
      <c r="AA28" s="337"/>
    </row>
    <row r="29">
      <c r="A29" s="337"/>
      <c r="B29" s="337"/>
      <c r="C29" s="575"/>
      <c r="D29" s="575"/>
      <c r="E29" s="337"/>
      <c r="F29" s="337"/>
      <c r="G29" s="337"/>
      <c r="H29" s="337"/>
      <c r="I29" s="337"/>
      <c r="J29" s="337"/>
      <c r="K29" s="337"/>
      <c r="L29" s="337"/>
      <c r="M29" s="337"/>
      <c r="N29" s="337"/>
      <c r="O29" s="337"/>
      <c r="P29" s="337"/>
      <c r="Q29" s="337"/>
      <c r="R29" s="337"/>
      <c r="S29" s="337"/>
      <c r="T29" s="337"/>
      <c r="U29" s="337"/>
      <c r="V29" s="337"/>
      <c r="W29" s="337"/>
      <c r="X29" s="337"/>
      <c r="Y29" s="337"/>
      <c r="Z29" s="337"/>
      <c r="AA29" s="337"/>
    </row>
    <row r="30">
      <c r="A30" s="337"/>
      <c r="B30" s="337"/>
      <c r="C30" s="575"/>
      <c r="D30" s="575"/>
      <c r="E30" s="337"/>
      <c r="F30" s="337"/>
      <c r="G30" s="337"/>
      <c r="H30" s="337"/>
      <c r="I30" s="337"/>
      <c r="J30" s="337"/>
      <c r="K30" s="337"/>
      <c r="L30" s="337"/>
      <c r="M30" s="337"/>
      <c r="N30" s="337"/>
      <c r="O30" s="337"/>
      <c r="P30" s="337"/>
      <c r="Q30" s="337"/>
      <c r="R30" s="337"/>
      <c r="S30" s="337"/>
      <c r="T30" s="337"/>
      <c r="U30" s="337"/>
      <c r="V30" s="337"/>
      <c r="W30" s="337"/>
      <c r="X30" s="337"/>
      <c r="Y30" s="337"/>
      <c r="Z30" s="337"/>
      <c r="AA30" s="337"/>
    </row>
    <row r="31">
      <c r="A31" s="337"/>
      <c r="B31" s="337"/>
      <c r="C31" s="575"/>
      <c r="D31" s="575"/>
      <c r="E31" s="337"/>
      <c r="F31" s="337"/>
      <c r="G31" s="337"/>
      <c r="H31" s="337"/>
      <c r="I31" s="337"/>
      <c r="J31" s="337"/>
      <c r="K31" s="337"/>
      <c r="L31" s="337"/>
      <c r="M31" s="337"/>
      <c r="N31" s="337"/>
      <c r="O31" s="337"/>
      <c r="P31" s="337"/>
      <c r="Q31" s="337"/>
      <c r="R31" s="337"/>
      <c r="S31" s="337"/>
      <c r="T31" s="337"/>
      <c r="U31" s="337"/>
      <c r="V31" s="337"/>
      <c r="W31" s="337"/>
      <c r="X31" s="337"/>
      <c r="Y31" s="337"/>
      <c r="Z31" s="337"/>
      <c r="AA31" s="337"/>
    </row>
    <row r="32">
      <c r="A32" s="337"/>
      <c r="B32" s="337"/>
      <c r="C32" s="575"/>
      <c r="D32" s="575"/>
      <c r="E32" s="337"/>
      <c r="F32" s="337"/>
      <c r="G32" s="337"/>
      <c r="H32" s="337"/>
      <c r="I32" s="337"/>
      <c r="J32" s="337"/>
      <c r="K32" s="337"/>
      <c r="L32" s="337"/>
      <c r="M32" s="337"/>
      <c r="N32" s="337"/>
      <c r="O32" s="337"/>
      <c r="P32" s="337"/>
      <c r="Q32" s="337"/>
      <c r="R32" s="337"/>
      <c r="S32" s="337"/>
      <c r="T32" s="337"/>
      <c r="U32" s="337"/>
      <c r="V32" s="337"/>
      <c r="W32" s="337"/>
      <c r="X32" s="337"/>
      <c r="Y32" s="337"/>
      <c r="Z32" s="337"/>
      <c r="AA32" s="337"/>
    </row>
    <row r="33">
      <c r="A33" s="337"/>
      <c r="B33" s="337"/>
      <c r="C33" s="575"/>
      <c r="D33" s="575"/>
      <c r="E33" s="337"/>
      <c r="F33" s="337"/>
      <c r="G33" s="337"/>
      <c r="H33" s="337"/>
      <c r="I33" s="337"/>
      <c r="J33" s="337"/>
      <c r="K33" s="337"/>
      <c r="L33" s="337"/>
      <c r="M33" s="337"/>
      <c r="N33" s="337"/>
      <c r="O33" s="337"/>
      <c r="P33" s="337"/>
      <c r="Q33" s="337"/>
      <c r="R33" s="337"/>
      <c r="S33" s="337"/>
      <c r="T33" s="337"/>
      <c r="U33" s="337"/>
      <c r="V33" s="337"/>
      <c r="W33" s="337"/>
      <c r="X33" s="337"/>
      <c r="Y33" s="337"/>
      <c r="Z33" s="337"/>
      <c r="AA33" s="337"/>
    </row>
    <row r="34">
      <c r="A34" s="337"/>
      <c r="B34" s="337"/>
      <c r="C34" s="575"/>
      <c r="D34" s="575"/>
      <c r="E34" s="337"/>
      <c r="F34" s="337"/>
      <c r="G34" s="337"/>
      <c r="H34" s="337"/>
      <c r="I34" s="337"/>
      <c r="J34" s="337"/>
      <c r="K34" s="337"/>
      <c r="L34" s="337"/>
      <c r="M34" s="337"/>
      <c r="N34" s="337"/>
      <c r="O34" s="337"/>
      <c r="P34" s="337"/>
      <c r="Q34" s="337"/>
      <c r="R34" s="337"/>
      <c r="S34" s="337"/>
      <c r="T34" s="337"/>
      <c r="U34" s="337"/>
      <c r="V34" s="337"/>
      <c r="W34" s="337"/>
      <c r="X34" s="337"/>
      <c r="Y34" s="337"/>
      <c r="Z34" s="337"/>
      <c r="AA34" s="337"/>
    </row>
    <row r="35">
      <c r="A35" s="337"/>
      <c r="B35" s="337"/>
      <c r="C35" s="575"/>
      <c r="D35" s="575"/>
      <c r="E35" s="337"/>
      <c r="F35" s="337"/>
      <c r="G35" s="337"/>
      <c r="H35" s="337"/>
      <c r="I35" s="337"/>
      <c r="J35" s="337"/>
      <c r="K35" s="337"/>
      <c r="L35" s="337"/>
      <c r="M35" s="337"/>
      <c r="N35" s="337"/>
      <c r="O35" s="337"/>
      <c r="P35" s="337"/>
      <c r="Q35" s="337"/>
      <c r="R35" s="337"/>
      <c r="S35" s="337"/>
      <c r="T35" s="337"/>
      <c r="U35" s="337"/>
      <c r="V35" s="337"/>
      <c r="W35" s="337"/>
      <c r="X35" s="337"/>
      <c r="Y35" s="337"/>
      <c r="Z35" s="337"/>
      <c r="AA35" s="337"/>
    </row>
    <row r="36">
      <c r="A36" s="337"/>
      <c r="B36" s="337"/>
      <c r="C36" s="575"/>
      <c r="D36" s="575"/>
      <c r="E36" s="337"/>
      <c r="F36" s="337"/>
      <c r="G36" s="337"/>
      <c r="H36" s="337"/>
      <c r="I36" s="337"/>
      <c r="J36" s="337"/>
      <c r="K36" s="337"/>
      <c r="L36" s="337"/>
      <c r="M36" s="337"/>
      <c r="N36" s="337"/>
      <c r="O36" s="337"/>
      <c r="P36" s="337"/>
      <c r="Q36" s="337"/>
      <c r="R36" s="337"/>
      <c r="S36" s="337"/>
      <c r="T36" s="337"/>
      <c r="U36" s="337"/>
      <c r="V36" s="337"/>
      <c r="W36" s="337"/>
      <c r="X36" s="337"/>
      <c r="Y36" s="337"/>
      <c r="Z36" s="337"/>
      <c r="AA36" s="337"/>
    </row>
    <row r="37">
      <c r="A37" s="337"/>
      <c r="B37" s="337"/>
      <c r="C37" s="575"/>
      <c r="D37" s="575"/>
      <c r="E37" s="337"/>
      <c r="F37" s="337"/>
      <c r="G37" s="337"/>
      <c r="H37" s="337"/>
      <c r="I37" s="337"/>
      <c r="J37" s="337"/>
      <c r="K37" s="337"/>
      <c r="L37" s="337"/>
      <c r="M37" s="337"/>
      <c r="N37" s="337"/>
      <c r="O37" s="337"/>
      <c r="P37" s="337"/>
      <c r="Q37" s="337"/>
      <c r="R37" s="337"/>
      <c r="S37" s="337"/>
      <c r="T37" s="337"/>
      <c r="U37" s="337"/>
      <c r="V37" s="337"/>
      <c r="W37" s="337"/>
      <c r="X37" s="337"/>
      <c r="Y37" s="337"/>
      <c r="Z37" s="337"/>
      <c r="AA37" s="337"/>
    </row>
    <row r="38">
      <c r="A38" s="337"/>
      <c r="B38" s="337"/>
      <c r="C38" s="575"/>
      <c r="D38" s="575"/>
      <c r="E38" s="337"/>
      <c r="F38" s="337"/>
      <c r="G38" s="337"/>
      <c r="H38" s="337"/>
      <c r="I38" s="337"/>
      <c r="J38" s="337"/>
      <c r="K38" s="337"/>
      <c r="L38" s="337"/>
      <c r="M38" s="337"/>
      <c r="N38" s="337"/>
      <c r="O38" s="337"/>
      <c r="P38" s="337"/>
      <c r="Q38" s="337"/>
      <c r="R38" s="337"/>
      <c r="S38" s="337"/>
      <c r="T38" s="337"/>
      <c r="U38" s="337"/>
      <c r="V38" s="337"/>
      <c r="W38" s="337"/>
      <c r="X38" s="337"/>
      <c r="Y38" s="337"/>
      <c r="Z38" s="337"/>
      <c r="AA38" s="337"/>
    </row>
    <row r="39">
      <c r="A39" s="337"/>
      <c r="B39" s="337"/>
      <c r="C39" s="575"/>
      <c r="D39" s="575"/>
      <c r="E39" s="337"/>
      <c r="F39" s="337"/>
      <c r="G39" s="337"/>
      <c r="H39" s="337"/>
      <c r="I39" s="337"/>
      <c r="J39" s="337"/>
      <c r="K39" s="337"/>
      <c r="L39" s="337"/>
      <c r="M39" s="337"/>
      <c r="N39" s="337"/>
      <c r="O39" s="337"/>
      <c r="P39" s="337"/>
      <c r="Q39" s="337"/>
      <c r="R39" s="337"/>
      <c r="S39" s="337"/>
      <c r="T39" s="337"/>
      <c r="U39" s="337"/>
      <c r="V39" s="337"/>
      <c r="W39" s="337"/>
      <c r="X39" s="337"/>
      <c r="Y39" s="337"/>
      <c r="Z39" s="337"/>
      <c r="AA39" s="337"/>
    </row>
    <row r="40">
      <c r="A40" s="337"/>
      <c r="B40" s="337"/>
      <c r="C40" s="575"/>
      <c r="D40" s="575"/>
      <c r="E40" s="337"/>
      <c r="F40" s="337"/>
      <c r="G40" s="337"/>
      <c r="H40" s="337"/>
      <c r="I40" s="337"/>
      <c r="J40" s="337"/>
      <c r="K40" s="337"/>
      <c r="L40" s="337"/>
      <c r="M40" s="337"/>
      <c r="N40" s="337"/>
      <c r="O40" s="337"/>
      <c r="P40" s="337"/>
      <c r="Q40" s="337"/>
      <c r="R40" s="337"/>
      <c r="S40" s="337"/>
      <c r="T40" s="337"/>
      <c r="U40" s="337"/>
      <c r="V40" s="337"/>
      <c r="W40" s="337"/>
      <c r="X40" s="337"/>
      <c r="Y40" s="337"/>
      <c r="Z40" s="337"/>
      <c r="AA40" s="337"/>
    </row>
    <row r="41">
      <c r="A41" s="337"/>
      <c r="B41" s="337"/>
      <c r="C41" s="575"/>
      <c r="D41" s="575"/>
      <c r="E41" s="337"/>
      <c r="F41" s="337"/>
      <c r="G41" s="337"/>
      <c r="H41" s="337"/>
      <c r="I41" s="337"/>
      <c r="J41" s="337"/>
      <c r="K41" s="337"/>
      <c r="L41" s="337"/>
      <c r="M41" s="337"/>
      <c r="N41" s="337"/>
      <c r="O41" s="337"/>
      <c r="P41" s="337"/>
      <c r="Q41" s="337"/>
      <c r="R41" s="337"/>
      <c r="S41" s="337"/>
      <c r="T41" s="337"/>
      <c r="U41" s="337"/>
      <c r="V41" s="337"/>
      <c r="W41" s="337"/>
      <c r="X41" s="337"/>
      <c r="Y41" s="337"/>
      <c r="Z41" s="337"/>
      <c r="AA41" s="337"/>
    </row>
    <row r="42">
      <c r="A42" s="337"/>
      <c r="B42" s="337"/>
      <c r="C42" s="575"/>
      <c r="D42" s="575"/>
      <c r="E42" s="337"/>
      <c r="F42" s="337"/>
      <c r="G42" s="337"/>
      <c r="H42" s="337"/>
      <c r="I42" s="337"/>
      <c r="J42" s="337"/>
      <c r="K42" s="337"/>
      <c r="L42" s="337"/>
      <c r="M42" s="337"/>
      <c r="N42" s="337"/>
      <c r="O42" s="337"/>
      <c r="P42" s="337"/>
      <c r="Q42" s="337"/>
      <c r="R42" s="337"/>
      <c r="S42" s="337"/>
      <c r="T42" s="337"/>
      <c r="U42" s="337"/>
      <c r="V42" s="337"/>
      <c r="W42" s="337"/>
      <c r="X42" s="337"/>
      <c r="Y42" s="337"/>
      <c r="Z42" s="337"/>
      <c r="AA42" s="337"/>
    </row>
    <row r="43">
      <c r="A43" s="337"/>
      <c r="B43" s="337"/>
      <c r="C43" s="575"/>
      <c r="D43" s="575"/>
      <c r="E43" s="337"/>
      <c r="F43" s="337"/>
      <c r="G43" s="337"/>
      <c r="H43" s="337"/>
      <c r="I43" s="337"/>
      <c r="J43" s="337"/>
      <c r="K43" s="337"/>
      <c r="L43" s="337"/>
      <c r="M43" s="337"/>
      <c r="N43" s="337"/>
      <c r="O43" s="337"/>
      <c r="P43" s="337"/>
      <c r="Q43" s="337"/>
      <c r="R43" s="337"/>
      <c r="S43" s="337"/>
      <c r="T43" s="337"/>
      <c r="U43" s="337"/>
      <c r="V43" s="337"/>
      <c r="W43" s="337"/>
      <c r="X43" s="337"/>
      <c r="Y43" s="337"/>
      <c r="Z43" s="337"/>
      <c r="AA43" s="337"/>
    </row>
    <row r="44">
      <c r="A44" s="337"/>
      <c r="B44" s="337"/>
      <c r="C44" s="575"/>
      <c r="D44" s="575"/>
      <c r="E44" s="337"/>
      <c r="F44" s="337"/>
      <c r="G44" s="337"/>
      <c r="H44" s="337"/>
      <c r="I44" s="337"/>
      <c r="J44" s="337"/>
      <c r="K44" s="337"/>
      <c r="L44" s="337"/>
      <c r="M44" s="337"/>
      <c r="N44" s="337"/>
      <c r="O44" s="337"/>
      <c r="P44" s="337"/>
      <c r="Q44" s="337"/>
      <c r="R44" s="337"/>
      <c r="S44" s="337"/>
      <c r="T44" s="337"/>
      <c r="U44" s="337"/>
      <c r="V44" s="337"/>
      <c r="W44" s="337"/>
      <c r="X44" s="337"/>
      <c r="Y44" s="337"/>
      <c r="Z44" s="337"/>
      <c r="AA44" s="337"/>
    </row>
    <row r="45">
      <c r="A45" s="337"/>
      <c r="B45" s="337"/>
      <c r="C45" s="575"/>
      <c r="D45" s="575"/>
      <c r="E45" s="337"/>
      <c r="F45" s="337"/>
      <c r="G45" s="337"/>
      <c r="H45" s="337"/>
      <c r="I45" s="337"/>
      <c r="J45" s="337"/>
      <c r="K45" s="337"/>
      <c r="L45" s="337"/>
      <c r="M45" s="337"/>
      <c r="N45" s="337"/>
      <c r="O45" s="337"/>
      <c r="P45" s="337"/>
      <c r="Q45" s="337"/>
      <c r="R45" s="337"/>
      <c r="S45" s="337"/>
      <c r="T45" s="337"/>
      <c r="U45" s="337"/>
      <c r="V45" s="337"/>
      <c r="W45" s="337"/>
      <c r="X45" s="337"/>
      <c r="Y45" s="337"/>
      <c r="Z45" s="337"/>
      <c r="AA45" s="337"/>
    </row>
    <row r="46">
      <c r="A46" s="337"/>
      <c r="B46" s="337"/>
      <c r="C46" s="575"/>
      <c r="D46" s="575"/>
      <c r="E46" s="337"/>
      <c r="F46" s="337"/>
      <c r="G46" s="337"/>
      <c r="H46" s="337"/>
      <c r="I46" s="337"/>
      <c r="J46" s="337"/>
      <c r="K46" s="337"/>
      <c r="L46" s="337"/>
      <c r="M46" s="337"/>
      <c r="N46" s="337"/>
      <c r="O46" s="337"/>
      <c r="P46" s="337"/>
      <c r="Q46" s="337"/>
      <c r="R46" s="337"/>
      <c r="S46" s="337"/>
      <c r="T46" s="337"/>
      <c r="U46" s="337"/>
      <c r="V46" s="337"/>
      <c r="W46" s="337"/>
      <c r="X46" s="337"/>
      <c r="Y46" s="337"/>
      <c r="Z46" s="337"/>
      <c r="AA46" s="337"/>
    </row>
    <row r="47">
      <c r="A47" s="337"/>
      <c r="B47" s="337"/>
      <c r="C47" s="575"/>
      <c r="D47" s="575"/>
      <c r="E47" s="337"/>
      <c r="F47" s="337"/>
      <c r="G47" s="337"/>
      <c r="H47" s="337"/>
      <c r="I47" s="337"/>
      <c r="J47" s="337"/>
      <c r="K47" s="337"/>
      <c r="L47" s="337"/>
      <c r="M47" s="337"/>
      <c r="N47" s="337"/>
      <c r="O47" s="337"/>
      <c r="P47" s="337"/>
      <c r="Q47" s="337"/>
      <c r="R47" s="337"/>
      <c r="S47" s="337"/>
      <c r="T47" s="337"/>
      <c r="U47" s="337"/>
      <c r="V47" s="337"/>
      <c r="W47" s="337"/>
      <c r="X47" s="337"/>
      <c r="Y47" s="337"/>
      <c r="Z47" s="337"/>
      <c r="AA47" s="337"/>
    </row>
    <row r="48">
      <c r="A48" s="337"/>
      <c r="B48" s="337"/>
      <c r="C48" s="575"/>
      <c r="D48" s="575"/>
      <c r="E48" s="337"/>
      <c r="F48" s="337"/>
      <c r="G48" s="337"/>
      <c r="H48" s="337"/>
      <c r="I48" s="337"/>
      <c r="J48" s="337"/>
      <c r="K48" s="337"/>
      <c r="L48" s="337"/>
      <c r="M48" s="337"/>
      <c r="N48" s="337"/>
      <c r="O48" s="337"/>
      <c r="P48" s="337"/>
      <c r="Q48" s="337"/>
      <c r="R48" s="337"/>
      <c r="S48" s="337"/>
      <c r="T48" s="337"/>
      <c r="U48" s="337"/>
      <c r="V48" s="337"/>
      <c r="W48" s="337"/>
      <c r="X48" s="337"/>
      <c r="Y48" s="337"/>
      <c r="Z48" s="337"/>
      <c r="AA48" s="337"/>
    </row>
    <row r="49">
      <c r="A49" s="337"/>
      <c r="B49" s="337"/>
      <c r="C49" s="575"/>
      <c r="D49" s="575"/>
      <c r="E49" s="337"/>
      <c r="F49" s="337"/>
      <c r="G49" s="337"/>
      <c r="H49" s="337"/>
      <c r="I49" s="337"/>
      <c r="J49" s="337"/>
      <c r="K49" s="337"/>
      <c r="L49" s="337"/>
      <c r="M49" s="337"/>
      <c r="N49" s="337"/>
      <c r="O49" s="337"/>
      <c r="P49" s="337"/>
      <c r="Q49" s="337"/>
      <c r="R49" s="337"/>
      <c r="S49" s="337"/>
      <c r="T49" s="337"/>
      <c r="U49" s="337"/>
      <c r="V49" s="337"/>
      <c r="W49" s="337"/>
      <c r="X49" s="337"/>
      <c r="Y49" s="337"/>
      <c r="Z49" s="337"/>
      <c r="AA49" s="337"/>
    </row>
    <row r="50">
      <c r="A50" s="337"/>
      <c r="B50" s="337"/>
      <c r="C50" s="575"/>
      <c r="D50" s="575"/>
      <c r="E50" s="337"/>
      <c r="F50" s="337"/>
      <c r="G50" s="337"/>
      <c r="H50" s="337"/>
      <c r="I50" s="337"/>
      <c r="J50" s="337"/>
      <c r="K50" s="337"/>
      <c r="L50" s="337"/>
      <c r="M50" s="337"/>
      <c r="N50" s="337"/>
      <c r="O50" s="337"/>
      <c r="P50" s="337"/>
      <c r="Q50" s="337"/>
      <c r="R50" s="337"/>
      <c r="S50" s="337"/>
      <c r="T50" s="337"/>
      <c r="U50" s="337"/>
      <c r="V50" s="337"/>
      <c r="W50" s="337"/>
      <c r="X50" s="337"/>
      <c r="Y50" s="337"/>
      <c r="Z50" s="337"/>
      <c r="AA50" s="337"/>
    </row>
    <row r="51">
      <c r="A51" s="337"/>
      <c r="B51" s="337"/>
      <c r="C51" s="575"/>
      <c r="D51" s="575"/>
      <c r="E51" s="337"/>
      <c r="F51" s="337"/>
      <c r="G51" s="337"/>
      <c r="H51" s="337"/>
      <c r="I51" s="337"/>
      <c r="J51" s="337"/>
      <c r="K51" s="337"/>
      <c r="L51" s="337"/>
      <c r="M51" s="337"/>
      <c r="N51" s="337"/>
      <c r="O51" s="337"/>
      <c r="P51" s="337"/>
      <c r="Q51" s="337"/>
      <c r="R51" s="337"/>
      <c r="S51" s="337"/>
      <c r="T51" s="337"/>
      <c r="U51" s="337"/>
      <c r="V51" s="337"/>
      <c r="W51" s="337"/>
      <c r="X51" s="337"/>
      <c r="Y51" s="337"/>
      <c r="Z51" s="337"/>
      <c r="AA51" s="337"/>
    </row>
    <row r="52">
      <c r="A52" s="337"/>
      <c r="B52" s="337"/>
      <c r="C52" s="575"/>
      <c r="D52" s="575"/>
      <c r="E52" s="337"/>
      <c r="F52" s="337"/>
      <c r="G52" s="337"/>
      <c r="H52" s="337"/>
      <c r="I52" s="337"/>
      <c r="J52" s="337"/>
      <c r="K52" s="337"/>
      <c r="L52" s="337"/>
      <c r="M52" s="337"/>
      <c r="N52" s="337"/>
      <c r="O52" s="337"/>
      <c r="P52" s="337"/>
      <c r="Q52" s="337"/>
      <c r="R52" s="337"/>
      <c r="S52" s="337"/>
      <c r="T52" s="337"/>
      <c r="U52" s="337"/>
      <c r="V52" s="337"/>
      <c r="W52" s="337"/>
      <c r="X52" s="337"/>
      <c r="Y52" s="337"/>
      <c r="Z52" s="337"/>
      <c r="AA52" s="337"/>
    </row>
    <row r="53">
      <c r="A53" s="337"/>
      <c r="B53" s="337"/>
      <c r="C53" s="575"/>
      <c r="D53" s="575"/>
      <c r="E53" s="337"/>
      <c r="F53" s="337"/>
      <c r="G53" s="337"/>
      <c r="H53" s="337"/>
      <c r="I53" s="337"/>
      <c r="J53" s="337"/>
      <c r="K53" s="337"/>
      <c r="L53" s="337"/>
      <c r="M53" s="337"/>
      <c r="N53" s="337"/>
      <c r="O53" s="337"/>
      <c r="P53" s="337"/>
      <c r="Q53" s="337"/>
      <c r="R53" s="337"/>
      <c r="S53" s="337"/>
      <c r="T53" s="337"/>
      <c r="U53" s="337"/>
      <c r="V53" s="337"/>
      <c r="W53" s="337"/>
      <c r="X53" s="337"/>
      <c r="Y53" s="337"/>
      <c r="Z53" s="337"/>
      <c r="AA53" s="337"/>
    </row>
    <row r="54">
      <c r="A54" s="337"/>
      <c r="B54" s="337"/>
      <c r="C54" s="575"/>
      <c r="D54" s="575"/>
      <c r="E54" s="337"/>
      <c r="F54" s="337"/>
      <c r="G54" s="337"/>
      <c r="H54" s="337"/>
      <c r="I54" s="337"/>
      <c r="J54" s="337"/>
      <c r="K54" s="337"/>
      <c r="L54" s="337"/>
      <c r="M54" s="337"/>
      <c r="N54" s="337"/>
      <c r="O54" s="337"/>
      <c r="P54" s="337"/>
      <c r="Q54" s="337"/>
      <c r="R54" s="337"/>
      <c r="S54" s="337"/>
      <c r="T54" s="337"/>
      <c r="U54" s="337"/>
      <c r="V54" s="337"/>
      <c r="W54" s="337"/>
      <c r="X54" s="337"/>
      <c r="Y54" s="337"/>
      <c r="Z54" s="337"/>
      <c r="AA54" s="337"/>
    </row>
    <row r="55">
      <c r="A55" s="337"/>
      <c r="B55" s="337"/>
      <c r="C55" s="575"/>
      <c r="D55" s="575"/>
      <c r="E55" s="337"/>
      <c r="F55" s="337"/>
      <c r="G55" s="337"/>
      <c r="H55" s="337"/>
      <c r="I55" s="337"/>
      <c r="J55" s="337"/>
      <c r="K55" s="337"/>
      <c r="L55" s="337"/>
      <c r="M55" s="337"/>
      <c r="N55" s="337"/>
      <c r="O55" s="337"/>
      <c r="P55" s="337"/>
      <c r="Q55" s="337"/>
      <c r="R55" s="337"/>
      <c r="S55" s="337"/>
      <c r="T55" s="337"/>
      <c r="U55" s="337"/>
      <c r="V55" s="337"/>
      <c r="W55" s="337"/>
      <c r="X55" s="337"/>
      <c r="Y55" s="337"/>
      <c r="Z55" s="337"/>
      <c r="AA55" s="337"/>
    </row>
    <row r="56">
      <c r="A56" s="337"/>
      <c r="B56" s="337"/>
      <c r="C56" s="575"/>
      <c r="D56" s="575"/>
      <c r="E56" s="337"/>
      <c r="F56" s="337"/>
      <c r="G56" s="337"/>
      <c r="H56" s="337"/>
      <c r="I56" s="337"/>
      <c r="J56" s="337"/>
      <c r="K56" s="337"/>
      <c r="L56" s="337"/>
      <c r="M56" s="337"/>
      <c r="N56" s="337"/>
      <c r="O56" s="337"/>
      <c r="P56" s="337"/>
      <c r="Q56" s="337"/>
      <c r="R56" s="337"/>
      <c r="S56" s="337"/>
      <c r="T56" s="337"/>
      <c r="U56" s="337"/>
      <c r="V56" s="337"/>
      <c r="W56" s="337"/>
      <c r="X56" s="337"/>
      <c r="Y56" s="337"/>
      <c r="Z56" s="337"/>
      <c r="AA56" s="337"/>
    </row>
    <row r="57">
      <c r="A57" s="337"/>
      <c r="B57" s="337"/>
      <c r="C57" s="575"/>
      <c r="D57" s="575"/>
      <c r="E57" s="337"/>
      <c r="F57" s="337"/>
      <c r="G57" s="337"/>
      <c r="H57" s="337"/>
      <c r="I57" s="337"/>
      <c r="J57" s="337"/>
      <c r="K57" s="337"/>
      <c r="L57" s="337"/>
      <c r="M57" s="337"/>
      <c r="N57" s="337"/>
      <c r="O57" s="337"/>
      <c r="P57" s="337"/>
      <c r="Q57" s="337"/>
      <c r="R57" s="337"/>
      <c r="S57" s="337"/>
      <c r="T57" s="337"/>
      <c r="U57" s="337"/>
      <c r="V57" s="337"/>
      <c r="W57" s="337"/>
      <c r="X57" s="337"/>
      <c r="Y57" s="337"/>
      <c r="Z57" s="337"/>
      <c r="AA57" s="337"/>
    </row>
    <row r="58">
      <c r="A58" s="337"/>
      <c r="B58" s="337"/>
      <c r="C58" s="575"/>
      <c r="D58" s="575"/>
      <c r="E58" s="337"/>
      <c r="F58" s="337"/>
      <c r="G58" s="337"/>
      <c r="H58" s="337"/>
      <c r="I58" s="337"/>
      <c r="J58" s="337"/>
      <c r="K58" s="337"/>
      <c r="L58" s="337"/>
      <c r="M58" s="337"/>
      <c r="N58" s="337"/>
      <c r="O58" s="337"/>
      <c r="P58" s="337"/>
      <c r="Q58" s="337"/>
      <c r="R58" s="337"/>
      <c r="S58" s="337"/>
      <c r="T58" s="337"/>
      <c r="U58" s="337"/>
      <c r="V58" s="337"/>
      <c r="W58" s="337"/>
      <c r="X58" s="337"/>
      <c r="Y58" s="337"/>
      <c r="Z58" s="337"/>
      <c r="AA58" s="337"/>
    </row>
    <row r="59">
      <c r="A59" s="337"/>
      <c r="B59" s="337"/>
      <c r="C59" s="575"/>
      <c r="D59" s="575"/>
      <c r="E59" s="337"/>
      <c r="F59" s="337"/>
      <c r="G59" s="337"/>
      <c r="H59" s="337"/>
      <c r="I59" s="337"/>
      <c r="J59" s="337"/>
      <c r="K59" s="337"/>
      <c r="L59" s="337"/>
      <c r="M59" s="337"/>
      <c r="N59" s="337"/>
      <c r="O59" s="337"/>
      <c r="P59" s="337"/>
      <c r="Q59" s="337"/>
      <c r="R59" s="337"/>
      <c r="S59" s="337"/>
      <c r="T59" s="337"/>
      <c r="U59" s="337"/>
      <c r="V59" s="337"/>
      <c r="W59" s="337"/>
      <c r="X59" s="337"/>
      <c r="Y59" s="337"/>
      <c r="Z59" s="337"/>
      <c r="AA59" s="337"/>
    </row>
    <row r="60">
      <c r="A60" s="337"/>
      <c r="B60" s="337"/>
      <c r="C60" s="575"/>
      <c r="D60" s="575"/>
      <c r="E60" s="337"/>
      <c r="F60" s="337"/>
      <c r="G60" s="337"/>
      <c r="H60" s="337"/>
      <c r="I60" s="337"/>
      <c r="J60" s="337"/>
      <c r="K60" s="337"/>
      <c r="L60" s="337"/>
      <c r="M60" s="337"/>
      <c r="N60" s="337"/>
      <c r="O60" s="337"/>
      <c r="P60" s="337"/>
      <c r="Q60" s="337"/>
      <c r="R60" s="337"/>
      <c r="S60" s="337"/>
      <c r="T60" s="337"/>
      <c r="U60" s="337"/>
      <c r="V60" s="337"/>
      <c r="W60" s="337"/>
      <c r="X60" s="337"/>
      <c r="Y60" s="337"/>
      <c r="Z60" s="337"/>
      <c r="AA60" s="337"/>
    </row>
    <row r="61">
      <c r="A61" s="337"/>
      <c r="B61" s="337"/>
      <c r="C61" s="575"/>
      <c r="D61" s="575"/>
      <c r="E61" s="337"/>
      <c r="F61" s="337"/>
      <c r="G61" s="337"/>
      <c r="H61" s="337"/>
      <c r="I61" s="337"/>
      <c r="J61" s="337"/>
      <c r="K61" s="337"/>
      <c r="L61" s="337"/>
      <c r="M61" s="337"/>
      <c r="N61" s="337"/>
      <c r="O61" s="337"/>
      <c r="P61" s="337"/>
      <c r="Q61" s="337"/>
      <c r="R61" s="337"/>
      <c r="S61" s="337"/>
      <c r="T61" s="337"/>
      <c r="U61" s="337"/>
      <c r="V61" s="337"/>
      <c r="W61" s="337"/>
      <c r="X61" s="337"/>
      <c r="Y61" s="337"/>
      <c r="Z61" s="337"/>
      <c r="AA61" s="337"/>
    </row>
    <row r="62">
      <c r="A62" s="337"/>
      <c r="B62" s="337"/>
      <c r="C62" s="575"/>
      <c r="D62" s="575"/>
      <c r="E62" s="337"/>
      <c r="F62" s="337"/>
      <c r="G62" s="337"/>
      <c r="H62" s="337"/>
      <c r="I62" s="337"/>
      <c r="J62" s="337"/>
      <c r="K62" s="337"/>
      <c r="L62" s="337"/>
      <c r="M62" s="337"/>
      <c r="N62" s="337"/>
      <c r="O62" s="337"/>
      <c r="P62" s="337"/>
      <c r="Q62" s="337"/>
      <c r="R62" s="337"/>
      <c r="S62" s="337"/>
      <c r="T62" s="337"/>
      <c r="U62" s="337"/>
      <c r="V62" s="337"/>
      <c r="W62" s="337"/>
      <c r="X62" s="337"/>
      <c r="Y62" s="337"/>
      <c r="Z62" s="337"/>
      <c r="AA62" s="337"/>
    </row>
    <row r="63">
      <c r="A63" s="337"/>
      <c r="B63" s="337"/>
      <c r="C63" s="575"/>
      <c r="D63" s="575"/>
      <c r="E63" s="337"/>
      <c r="F63" s="337"/>
      <c r="G63" s="337"/>
      <c r="H63" s="337"/>
      <c r="I63" s="337"/>
      <c r="J63" s="337"/>
      <c r="K63" s="337"/>
      <c r="L63" s="337"/>
      <c r="M63" s="337"/>
      <c r="N63" s="337"/>
      <c r="O63" s="337"/>
      <c r="P63" s="337"/>
      <c r="Q63" s="337"/>
      <c r="R63" s="337"/>
      <c r="S63" s="337"/>
      <c r="T63" s="337"/>
      <c r="U63" s="337"/>
      <c r="V63" s="337"/>
      <c r="W63" s="337"/>
      <c r="X63" s="337"/>
      <c r="Y63" s="337"/>
      <c r="Z63" s="337"/>
      <c r="AA63" s="337"/>
    </row>
    <row r="64">
      <c r="A64" s="337"/>
      <c r="B64" s="337"/>
      <c r="C64" s="575"/>
      <c r="D64" s="575"/>
      <c r="E64" s="337"/>
      <c r="F64" s="337"/>
      <c r="G64" s="337"/>
      <c r="H64" s="337"/>
      <c r="I64" s="337"/>
      <c r="J64" s="337"/>
      <c r="K64" s="337"/>
      <c r="L64" s="337"/>
      <c r="M64" s="337"/>
      <c r="N64" s="337"/>
      <c r="O64" s="337"/>
      <c r="P64" s="337"/>
      <c r="Q64" s="337"/>
      <c r="R64" s="337"/>
      <c r="S64" s="337"/>
      <c r="T64" s="337"/>
      <c r="U64" s="337"/>
      <c r="V64" s="337"/>
      <c r="W64" s="337"/>
      <c r="X64" s="337"/>
      <c r="Y64" s="337"/>
      <c r="Z64" s="337"/>
      <c r="AA64" s="337"/>
    </row>
    <row r="65">
      <c r="A65" s="337"/>
      <c r="B65" s="337"/>
      <c r="C65" s="575"/>
      <c r="D65" s="575"/>
      <c r="E65" s="337"/>
      <c r="F65" s="337"/>
      <c r="G65" s="337"/>
      <c r="H65" s="337"/>
      <c r="I65" s="337"/>
      <c r="J65" s="337"/>
      <c r="K65" s="337"/>
      <c r="L65" s="337"/>
      <c r="M65" s="337"/>
      <c r="N65" s="337"/>
      <c r="O65" s="337"/>
      <c r="P65" s="337"/>
      <c r="Q65" s="337"/>
      <c r="R65" s="337"/>
      <c r="S65" s="337"/>
      <c r="T65" s="337"/>
      <c r="U65" s="337"/>
      <c r="V65" s="337"/>
      <c r="W65" s="337"/>
      <c r="X65" s="337"/>
      <c r="Y65" s="337"/>
      <c r="Z65" s="337"/>
      <c r="AA65" s="337"/>
    </row>
    <row r="66">
      <c r="A66" s="337"/>
      <c r="B66" s="337"/>
      <c r="C66" s="575"/>
      <c r="D66" s="575"/>
      <c r="E66" s="337"/>
      <c r="F66" s="337"/>
      <c r="G66" s="337"/>
      <c r="H66" s="337"/>
      <c r="I66" s="337"/>
      <c r="J66" s="337"/>
      <c r="K66" s="337"/>
      <c r="L66" s="337"/>
      <c r="M66" s="337"/>
      <c r="N66" s="337"/>
      <c r="O66" s="337"/>
      <c r="P66" s="337"/>
      <c r="Q66" s="337"/>
      <c r="R66" s="337"/>
      <c r="S66" s="337"/>
      <c r="T66" s="337"/>
      <c r="U66" s="337"/>
      <c r="V66" s="337"/>
      <c r="W66" s="337"/>
      <c r="X66" s="337"/>
      <c r="Y66" s="337"/>
      <c r="Z66" s="337"/>
      <c r="AA66" s="337"/>
    </row>
    <row r="67">
      <c r="A67" s="337"/>
      <c r="B67" s="337"/>
      <c r="C67" s="575"/>
      <c r="D67" s="575"/>
      <c r="E67" s="337"/>
      <c r="F67" s="337"/>
      <c r="G67" s="337"/>
      <c r="H67" s="337"/>
      <c r="I67" s="337"/>
      <c r="J67" s="337"/>
      <c r="K67" s="337"/>
      <c r="L67" s="337"/>
      <c r="M67" s="337"/>
      <c r="N67" s="337"/>
      <c r="O67" s="337"/>
      <c r="P67" s="337"/>
      <c r="Q67" s="337"/>
      <c r="R67" s="337"/>
      <c r="S67" s="337"/>
      <c r="T67" s="337"/>
      <c r="U67" s="337"/>
      <c r="V67" s="337"/>
      <c r="W67" s="337"/>
      <c r="X67" s="337"/>
      <c r="Y67" s="337"/>
      <c r="Z67" s="337"/>
      <c r="AA67" s="337"/>
    </row>
    <row r="68">
      <c r="A68" s="337"/>
      <c r="B68" s="337"/>
      <c r="C68" s="575"/>
      <c r="D68" s="575"/>
      <c r="E68" s="337"/>
      <c r="F68" s="337"/>
      <c r="G68" s="337"/>
      <c r="H68" s="337"/>
      <c r="I68" s="337"/>
      <c r="J68" s="337"/>
      <c r="K68" s="337"/>
      <c r="L68" s="337"/>
      <c r="M68" s="337"/>
      <c r="N68" s="337"/>
      <c r="O68" s="337"/>
      <c r="P68" s="337"/>
      <c r="Q68" s="337"/>
      <c r="R68" s="337"/>
      <c r="S68" s="337"/>
      <c r="T68" s="337"/>
      <c r="U68" s="337"/>
      <c r="V68" s="337"/>
      <c r="W68" s="337"/>
      <c r="X68" s="337"/>
      <c r="Y68" s="337"/>
      <c r="Z68" s="337"/>
      <c r="AA68" s="337"/>
    </row>
    <row r="69">
      <c r="A69" s="337"/>
      <c r="B69" s="337"/>
      <c r="C69" s="575"/>
      <c r="D69" s="575"/>
      <c r="E69" s="337"/>
      <c r="F69" s="337"/>
      <c r="G69" s="337"/>
      <c r="H69" s="337"/>
      <c r="I69" s="337"/>
      <c r="J69" s="337"/>
      <c r="K69" s="337"/>
      <c r="L69" s="337"/>
      <c r="M69" s="337"/>
      <c r="N69" s="337"/>
      <c r="O69" s="337"/>
      <c r="P69" s="337"/>
      <c r="Q69" s="337"/>
      <c r="R69" s="337"/>
      <c r="S69" s="337"/>
      <c r="T69" s="337"/>
      <c r="U69" s="337"/>
      <c r="V69" s="337"/>
      <c r="W69" s="337"/>
      <c r="X69" s="337"/>
      <c r="Y69" s="337"/>
      <c r="Z69" s="337"/>
      <c r="AA69" s="337"/>
    </row>
    <row r="70">
      <c r="A70" s="337"/>
      <c r="B70" s="337"/>
      <c r="C70" s="575"/>
      <c r="D70" s="575"/>
      <c r="E70" s="337"/>
      <c r="F70" s="337"/>
      <c r="G70" s="337"/>
      <c r="H70" s="337"/>
      <c r="I70" s="337"/>
      <c r="J70" s="337"/>
      <c r="K70" s="337"/>
      <c r="L70" s="337"/>
      <c r="M70" s="337"/>
      <c r="N70" s="337"/>
      <c r="O70" s="337"/>
      <c r="P70" s="337"/>
      <c r="Q70" s="337"/>
      <c r="R70" s="337"/>
      <c r="S70" s="337"/>
      <c r="T70" s="337"/>
      <c r="U70" s="337"/>
      <c r="V70" s="337"/>
      <c r="W70" s="337"/>
      <c r="X70" s="337"/>
      <c r="Y70" s="337"/>
      <c r="Z70" s="337"/>
      <c r="AA70" s="337"/>
    </row>
    <row r="71">
      <c r="A71" s="337"/>
      <c r="B71" s="337"/>
      <c r="C71" s="575"/>
      <c r="D71" s="575"/>
      <c r="E71" s="337"/>
      <c r="F71" s="337"/>
      <c r="G71" s="337"/>
      <c r="H71" s="337"/>
      <c r="I71" s="337"/>
      <c r="J71" s="337"/>
      <c r="K71" s="337"/>
      <c r="L71" s="337"/>
      <c r="M71" s="337"/>
      <c r="N71" s="337"/>
      <c r="O71" s="337"/>
      <c r="P71" s="337"/>
      <c r="Q71" s="337"/>
      <c r="R71" s="337"/>
      <c r="S71" s="337"/>
      <c r="T71" s="337"/>
      <c r="U71" s="337"/>
      <c r="V71" s="337"/>
      <c r="W71" s="337"/>
      <c r="X71" s="337"/>
      <c r="Y71" s="337"/>
      <c r="Z71" s="337"/>
      <c r="AA71" s="337"/>
    </row>
    <row r="72">
      <c r="A72" s="337"/>
      <c r="B72" s="337"/>
      <c r="C72" s="575"/>
      <c r="D72" s="575"/>
      <c r="E72" s="337"/>
      <c r="F72" s="337"/>
      <c r="G72" s="337"/>
      <c r="H72" s="337"/>
      <c r="I72" s="337"/>
      <c r="J72" s="337"/>
      <c r="K72" s="337"/>
      <c r="L72" s="337"/>
      <c r="M72" s="337"/>
      <c r="N72" s="337"/>
      <c r="O72" s="337"/>
      <c r="P72" s="337"/>
      <c r="Q72" s="337"/>
      <c r="R72" s="337"/>
      <c r="S72" s="337"/>
      <c r="T72" s="337"/>
      <c r="U72" s="337"/>
      <c r="V72" s="337"/>
      <c r="W72" s="337"/>
      <c r="X72" s="337"/>
      <c r="Y72" s="337"/>
      <c r="Z72" s="337"/>
      <c r="AA72" s="337"/>
    </row>
    <row r="73">
      <c r="A73" s="337"/>
      <c r="B73" s="337"/>
      <c r="C73" s="575"/>
      <c r="D73" s="575"/>
      <c r="E73" s="337"/>
      <c r="F73" s="337"/>
      <c r="G73" s="337"/>
      <c r="H73" s="337"/>
      <c r="I73" s="337"/>
      <c r="J73" s="337"/>
      <c r="K73" s="337"/>
      <c r="L73" s="337"/>
      <c r="M73" s="337"/>
      <c r="N73" s="337"/>
      <c r="O73" s="337"/>
      <c r="P73" s="337"/>
      <c r="Q73" s="337"/>
      <c r="R73" s="337"/>
      <c r="S73" s="337"/>
      <c r="T73" s="337"/>
      <c r="U73" s="337"/>
      <c r="V73" s="337"/>
      <c r="W73" s="337"/>
      <c r="X73" s="337"/>
      <c r="Y73" s="337"/>
      <c r="Z73" s="337"/>
      <c r="AA73" s="337"/>
    </row>
    <row r="74">
      <c r="A74" s="337"/>
      <c r="B74" s="337"/>
      <c r="C74" s="575"/>
      <c r="D74" s="575"/>
      <c r="E74" s="337"/>
      <c r="F74" s="337"/>
      <c r="G74" s="337"/>
      <c r="H74" s="337"/>
      <c r="I74" s="337"/>
      <c r="J74" s="337"/>
      <c r="K74" s="337"/>
      <c r="L74" s="337"/>
      <c r="M74" s="337"/>
      <c r="N74" s="337"/>
      <c r="O74" s="337"/>
      <c r="P74" s="337"/>
      <c r="Q74" s="337"/>
      <c r="R74" s="337"/>
      <c r="S74" s="337"/>
      <c r="T74" s="337"/>
      <c r="U74" s="337"/>
      <c r="V74" s="337"/>
      <c r="W74" s="337"/>
      <c r="X74" s="337"/>
      <c r="Y74" s="337"/>
      <c r="Z74" s="337"/>
      <c r="AA74" s="337"/>
    </row>
    <row r="75">
      <c r="A75" s="337"/>
      <c r="B75" s="337"/>
      <c r="C75" s="575"/>
      <c r="D75" s="575"/>
      <c r="E75" s="337"/>
      <c r="F75" s="337"/>
      <c r="G75" s="337"/>
      <c r="H75" s="337"/>
      <c r="I75" s="337"/>
      <c r="J75" s="337"/>
      <c r="K75" s="337"/>
      <c r="L75" s="337"/>
      <c r="M75" s="337"/>
      <c r="N75" s="337"/>
      <c r="O75" s="337"/>
      <c r="P75" s="337"/>
      <c r="Q75" s="337"/>
      <c r="R75" s="337"/>
      <c r="S75" s="337"/>
      <c r="T75" s="337"/>
      <c r="U75" s="337"/>
      <c r="V75" s="337"/>
      <c r="W75" s="337"/>
      <c r="X75" s="337"/>
      <c r="Y75" s="337"/>
      <c r="Z75" s="337"/>
      <c r="AA75" s="337"/>
    </row>
    <row r="76">
      <c r="A76" s="337"/>
      <c r="B76" s="337"/>
      <c r="C76" s="575"/>
      <c r="D76" s="575"/>
      <c r="E76" s="337"/>
      <c r="F76" s="337"/>
      <c r="G76" s="337"/>
      <c r="H76" s="337"/>
      <c r="I76" s="337"/>
      <c r="J76" s="337"/>
      <c r="K76" s="337"/>
      <c r="L76" s="337"/>
      <c r="M76" s="337"/>
      <c r="N76" s="337"/>
      <c r="O76" s="337"/>
      <c r="P76" s="337"/>
      <c r="Q76" s="337"/>
      <c r="R76" s="337"/>
      <c r="S76" s="337"/>
      <c r="T76" s="337"/>
      <c r="U76" s="337"/>
      <c r="V76" s="337"/>
      <c r="W76" s="337"/>
      <c r="X76" s="337"/>
      <c r="Y76" s="337"/>
      <c r="Z76" s="337"/>
      <c r="AA76" s="337"/>
    </row>
    <row r="77">
      <c r="A77" s="337"/>
      <c r="B77" s="337"/>
      <c r="C77" s="575"/>
      <c r="D77" s="575"/>
      <c r="E77" s="337"/>
      <c r="F77" s="337"/>
      <c r="G77" s="337"/>
      <c r="H77" s="337"/>
      <c r="I77" s="337"/>
      <c r="J77" s="337"/>
      <c r="K77" s="337"/>
      <c r="L77" s="337"/>
      <c r="M77" s="337"/>
      <c r="N77" s="337"/>
      <c r="O77" s="337"/>
      <c r="P77" s="337"/>
      <c r="Q77" s="337"/>
      <c r="R77" s="337"/>
      <c r="S77" s="337"/>
      <c r="T77" s="337"/>
      <c r="U77" s="337"/>
      <c r="V77" s="337"/>
      <c r="W77" s="337"/>
      <c r="X77" s="337"/>
      <c r="Y77" s="337"/>
      <c r="Z77" s="337"/>
      <c r="AA77" s="337"/>
    </row>
    <row r="78">
      <c r="A78" s="337"/>
      <c r="B78" s="337"/>
      <c r="C78" s="575"/>
      <c r="D78" s="575"/>
      <c r="E78" s="337"/>
      <c r="F78" s="337"/>
      <c r="G78" s="337"/>
      <c r="H78" s="337"/>
      <c r="I78" s="337"/>
      <c r="J78" s="337"/>
      <c r="K78" s="337"/>
      <c r="L78" s="337"/>
      <c r="M78" s="337"/>
      <c r="N78" s="337"/>
      <c r="O78" s="337"/>
      <c r="P78" s="337"/>
      <c r="Q78" s="337"/>
      <c r="R78" s="337"/>
      <c r="S78" s="337"/>
      <c r="T78" s="337"/>
      <c r="U78" s="337"/>
      <c r="V78" s="337"/>
      <c r="W78" s="337"/>
      <c r="X78" s="337"/>
      <c r="Y78" s="337"/>
      <c r="Z78" s="337"/>
      <c r="AA78" s="337"/>
    </row>
    <row r="79">
      <c r="A79" s="337"/>
      <c r="B79" s="337"/>
      <c r="C79" s="575"/>
      <c r="D79" s="575"/>
      <c r="E79" s="337"/>
      <c r="F79" s="337"/>
      <c r="G79" s="337"/>
      <c r="H79" s="337"/>
      <c r="I79" s="337"/>
      <c r="J79" s="337"/>
      <c r="K79" s="337"/>
      <c r="L79" s="337"/>
      <c r="M79" s="337"/>
      <c r="N79" s="337"/>
      <c r="O79" s="337"/>
      <c r="P79" s="337"/>
      <c r="Q79" s="337"/>
      <c r="R79" s="337"/>
      <c r="S79" s="337"/>
      <c r="T79" s="337"/>
      <c r="U79" s="337"/>
      <c r="V79" s="337"/>
      <c r="W79" s="337"/>
      <c r="X79" s="337"/>
      <c r="Y79" s="337"/>
      <c r="Z79" s="337"/>
      <c r="AA79" s="337"/>
    </row>
    <row r="80">
      <c r="A80" s="337"/>
      <c r="B80" s="337"/>
      <c r="C80" s="575"/>
      <c r="D80" s="575"/>
      <c r="E80" s="337"/>
      <c r="F80" s="337"/>
      <c r="G80" s="337"/>
      <c r="H80" s="337"/>
      <c r="I80" s="337"/>
      <c r="J80" s="337"/>
      <c r="K80" s="337"/>
      <c r="L80" s="337"/>
      <c r="M80" s="337"/>
      <c r="N80" s="337"/>
      <c r="O80" s="337"/>
      <c r="P80" s="337"/>
      <c r="Q80" s="337"/>
      <c r="R80" s="337"/>
      <c r="S80" s="337"/>
      <c r="T80" s="337"/>
      <c r="U80" s="337"/>
      <c r="V80" s="337"/>
      <c r="W80" s="337"/>
      <c r="X80" s="337"/>
      <c r="Y80" s="337"/>
      <c r="Z80" s="337"/>
      <c r="AA80" s="337"/>
    </row>
    <row r="81">
      <c r="A81" s="337"/>
      <c r="B81" s="337"/>
      <c r="C81" s="575"/>
      <c r="D81" s="575"/>
      <c r="E81" s="337"/>
      <c r="F81" s="337"/>
      <c r="G81" s="337"/>
      <c r="H81" s="337"/>
      <c r="I81" s="337"/>
      <c r="J81" s="337"/>
      <c r="K81" s="337"/>
      <c r="L81" s="337"/>
      <c r="M81" s="337"/>
      <c r="N81" s="337"/>
      <c r="O81" s="337"/>
      <c r="P81" s="337"/>
      <c r="Q81" s="337"/>
      <c r="R81" s="337"/>
      <c r="S81" s="337"/>
      <c r="T81" s="337"/>
      <c r="U81" s="337"/>
      <c r="V81" s="337"/>
      <c r="W81" s="337"/>
      <c r="X81" s="337"/>
      <c r="Y81" s="337"/>
      <c r="Z81" s="337"/>
      <c r="AA81" s="337"/>
    </row>
    <row r="82">
      <c r="A82" s="337"/>
      <c r="B82" s="337"/>
      <c r="C82" s="575"/>
      <c r="D82" s="575"/>
      <c r="E82" s="337"/>
      <c r="F82" s="337"/>
      <c r="G82" s="337"/>
      <c r="H82" s="337"/>
      <c r="I82" s="337"/>
      <c r="J82" s="337"/>
      <c r="K82" s="337"/>
      <c r="L82" s="337"/>
      <c r="M82" s="337"/>
      <c r="N82" s="337"/>
      <c r="O82" s="337"/>
      <c r="P82" s="337"/>
      <c r="Q82" s="337"/>
      <c r="R82" s="337"/>
      <c r="S82" s="337"/>
      <c r="T82" s="337"/>
      <c r="U82" s="337"/>
      <c r="V82" s="337"/>
      <c r="W82" s="337"/>
      <c r="X82" s="337"/>
      <c r="Y82" s="337"/>
      <c r="Z82" s="337"/>
      <c r="AA82" s="337"/>
    </row>
    <row r="83">
      <c r="A83" s="337"/>
      <c r="B83" s="337"/>
      <c r="C83" s="575"/>
      <c r="D83" s="575"/>
      <c r="E83" s="337"/>
      <c r="F83" s="337"/>
      <c r="G83" s="337"/>
      <c r="H83" s="337"/>
      <c r="I83" s="337"/>
      <c r="J83" s="337"/>
      <c r="K83" s="337"/>
      <c r="L83" s="337"/>
      <c r="M83" s="337"/>
      <c r="N83" s="337"/>
      <c r="O83" s="337"/>
      <c r="P83" s="337"/>
      <c r="Q83" s="337"/>
      <c r="R83" s="337"/>
      <c r="S83" s="337"/>
      <c r="T83" s="337"/>
      <c r="U83" s="337"/>
      <c r="V83" s="337"/>
      <c r="W83" s="337"/>
      <c r="X83" s="337"/>
      <c r="Y83" s="337"/>
      <c r="Z83" s="337"/>
      <c r="AA83" s="337"/>
    </row>
    <row r="84">
      <c r="A84" s="337"/>
      <c r="B84" s="337"/>
      <c r="C84" s="575"/>
      <c r="D84" s="575"/>
      <c r="E84" s="337"/>
      <c r="F84" s="337"/>
      <c r="G84" s="337"/>
      <c r="H84" s="337"/>
      <c r="I84" s="337"/>
      <c r="J84" s="337"/>
      <c r="K84" s="337"/>
      <c r="L84" s="337"/>
      <c r="M84" s="337"/>
      <c r="N84" s="337"/>
      <c r="O84" s="337"/>
      <c r="P84" s="337"/>
      <c r="Q84" s="337"/>
      <c r="R84" s="337"/>
      <c r="S84" s="337"/>
      <c r="T84" s="337"/>
      <c r="U84" s="337"/>
      <c r="V84" s="337"/>
      <c r="W84" s="337"/>
      <c r="X84" s="337"/>
      <c r="Y84" s="337"/>
      <c r="Z84" s="337"/>
      <c r="AA84" s="337"/>
    </row>
    <row r="85">
      <c r="A85" s="337"/>
      <c r="B85" s="337"/>
      <c r="C85" s="575"/>
      <c r="D85" s="575"/>
      <c r="E85" s="337"/>
      <c r="F85" s="337"/>
      <c r="G85" s="337"/>
      <c r="H85" s="337"/>
      <c r="I85" s="337"/>
      <c r="J85" s="337"/>
      <c r="K85" s="337"/>
      <c r="L85" s="337"/>
      <c r="M85" s="337"/>
      <c r="N85" s="337"/>
      <c r="O85" s="337"/>
      <c r="P85" s="337"/>
      <c r="Q85" s="337"/>
      <c r="R85" s="337"/>
      <c r="S85" s="337"/>
      <c r="T85" s="337"/>
      <c r="U85" s="337"/>
      <c r="V85" s="337"/>
      <c r="W85" s="337"/>
      <c r="X85" s="337"/>
      <c r="Y85" s="337"/>
      <c r="Z85" s="337"/>
      <c r="AA85" s="337"/>
    </row>
    <row r="86">
      <c r="A86" s="337"/>
      <c r="B86" s="337"/>
      <c r="C86" s="575"/>
      <c r="D86" s="575"/>
      <c r="E86" s="337"/>
      <c r="F86" s="337"/>
      <c r="G86" s="337"/>
      <c r="H86" s="337"/>
      <c r="I86" s="337"/>
      <c r="J86" s="337"/>
      <c r="K86" s="337"/>
      <c r="L86" s="337"/>
      <c r="M86" s="337"/>
      <c r="N86" s="337"/>
      <c r="O86" s="337"/>
      <c r="P86" s="337"/>
      <c r="Q86" s="337"/>
      <c r="R86" s="337"/>
      <c r="S86" s="337"/>
      <c r="T86" s="337"/>
      <c r="U86" s="337"/>
      <c r="V86" s="337"/>
      <c r="W86" s="337"/>
      <c r="X86" s="337"/>
      <c r="Y86" s="337"/>
      <c r="Z86" s="337"/>
      <c r="AA86" s="337"/>
    </row>
    <row r="87">
      <c r="A87" s="337"/>
      <c r="B87" s="337"/>
      <c r="C87" s="575"/>
      <c r="D87" s="575"/>
      <c r="E87" s="337"/>
      <c r="F87" s="337"/>
      <c r="G87" s="337"/>
      <c r="H87" s="337"/>
      <c r="I87" s="337"/>
      <c r="J87" s="337"/>
      <c r="K87" s="337"/>
      <c r="L87" s="337"/>
      <c r="M87" s="337"/>
      <c r="N87" s="337"/>
      <c r="O87" s="337"/>
      <c r="P87" s="337"/>
      <c r="Q87" s="337"/>
      <c r="R87" s="337"/>
      <c r="S87" s="337"/>
      <c r="T87" s="337"/>
      <c r="U87" s="337"/>
      <c r="V87" s="337"/>
      <c r="W87" s="337"/>
      <c r="X87" s="337"/>
      <c r="Y87" s="337"/>
      <c r="Z87" s="337"/>
      <c r="AA87" s="337"/>
    </row>
    <row r="88">
      <c r="A88" s="337"/>
      <c r="B88" s="337"/>
      <c r="C88" s="575"/>
      <c r="D88" s="575"/>
      <c r="E88" s="337"/>
      <c r="F88" s="337"/>
      <c r="G88" s="337"/>
      <c r="H88" s="337"/>
      <c r="I88" s="337"/>
      <c r="J88" s="337"/>
      <c r="K88" s="337"/>
      <c r="L88" s="337"/>
      <c r="M88" s="337"/>
      <c r="N88" s="337"/>
      <c r="O88" s="337"/>
      <c r="P88" s="337"/>
      <c r="Q88" s="337"/>
      <c r="R88" s="337"/>
      <c r="S88" s="337"/>
      <c r="T88" s="337"/>
      <c r="U88" s="337"/>
      <c r="V88" s="337"/>
      <c r="W88" s="337"/>
      <c r="X88" s="337"/>
      <c r="Y88" s="337"/>
      <c r="Z88" s="337"/>
      <c r="AA88" s="337"/>
    </row>
    <row r="89">
      <c r="A89" s="337"/>
      <c r="B89" s="337"/>
      <c r="C89" s="575"/>
      <c r="D89" s="575"/>
      <c r="E89" s="337"/>
      <c r="F89" s="337"/>
      <c r="G89" s="337"/>
      <c r="H89" s="337"/>
      <c r="I89" s="337"/>
      <c r="J89" s="337"/>
      <c r="K89" s="337"/>
      <c r="L89" s="337"/>
      <c r="M89" s="337"/>
      <c r="N89" s="337"/>
      <c r="O89" s="337"/>
      <c r="P89" s="337"/>
      <c r="Q89" s="337"/>
      <c r="R89" s="337"/>
      <c r="S89" s="337"/>
      <c r="T89" s="337"/>
      <c r="U89" s="337"/>
      <c r="V89" s="337"/>
      <c r="W89" s="337"/>
      <c r="X89" s="337"/>
      <c r="Y89" s="337"/>
      <c r="Z89" s="337"/>
      <c r="AA89" s="337"/>
    </row>
    <row r="90">
      <c r="A90" s="337"/>
      <c r="B90" s="337"/>
      <c r="C90" s="575"/>
      <c r="D90" s="575"/>
      <c r="E90" s="337"/>
      <c r="F90" s="337"/>
      <c r="G90" s="337"/>
      <c r="H90" s="337"/>
      <c r="I90" s="337"/>
      <c r="J90" s="337"/>
      <c r="K90" s="337"/>
      <c r="L90" s="337"/>
      <c r="M90" s="337"/>
      <c r="N90" s="337"/>
      <c r="O90" s="337"/>
      <c r="P90" s="337"/>
      <c r="Q90" s="337"/>
      <c r="R90" s="337"/>
      <c r="S90" s="337"/>
      <c r="T90" s="337"/>
      <c r="U90" s="337"/>
      <c r="V90" s="337"/>
      <c r="W90" s="337"/>
      <c r="X90" s="337"/>
      <c r="Y90" s="337"/>
      <c r="Z90" s="337"/>
      <c r="AA90" s="337"/>
    </row>
    <row r="91">
      <c r="A91" s="337"/>
      <c r="B91" s="337"/>
      <c r="C91" s="575"/>
      <c r="D91" s="575"/>
      <c r="E91" s="337"/>
      <c r="F91" s="337"/>
      <c r="G91" s="337"/>
      <c r="H91" s="337"/>
      <c r="I91" s="337"/>
      <c r="J91" s="337"/>
      <c r="K91" s="337"/>
      <c r="L91" s="337"/>
      <c r="M91" s="337"/>
      <c r="N91" s="337"/>
      <c r="O91" s="337"/>
      <c r="P91" s="337"/>
      <c r="Q91" s="337"/>
      <c r="R91" s="337"/>
      <c r="S91" s="337"/>
      <c r="T91" s="337"/>
      <c r="U91" s="337"/>
      <c r="V91" s="337"/>
      <c r="W91" s="337"/>
      <c r="X91" s="337"/>
      <c r="Y91" s="337"/>
      <c r="Z91" s="337"/>
      <c r="AA91" s="337"/>
    </row>
    <row r="92">
      <c r="A92" s="337"/>
      <c r="B92" s="337"/>
      <c r="C92" s="575"/>
      <c r="D92" s="575"/>
      <c r="E92" s="337"/>
      <c r="F92" s="337"/>
      <c r="G92" s="337"/>
      <c r="H92" s="337"/>
      <c r="I92" s="337"/>
      <c r="J92" s="337"/>
      <c r="K92" s="337"/>
      <c r="L92" s="337"/>
      <c r="M92" s="337"/>
      <c r="N92" s="337"/>
      <c r="O92" s="337"/>
      <c r="P92" s="337"/>
      <c r="Q92" s="337"/>
      <c r="R92" s="337"/>
      <c r="S92" s="337"/>
      <c r="T92" s="337"/>
      <c r="U92" s="337"/>
      <c r="V92" s="337"/>
      <c r="W92" s="337"/>
      <c r="X92" s="337"/>
      <c r="Y92" s="337"/>
      <c r="Z92" s="337"/>
      <c r="AA92" s="337"/>
    </row>
    <row r="93">
      <c r="A93" s="337"/>
      <c r="B93" s="337"/>
      <c r="C93" s="575"/>
      <c r="D93" s="575"/>
      <c r="E93" s="337"/>
      <c r="F93" s="337"/>
      <c r="G93" s="337"/>
      <c r="H93" s="337"/>
      <c r="I93" s="337"/>
      <c r="J93" s="337"/>
      <c r="K93" s="337"/>
      <c r="L93" s="337"/>
      <c r="M93" s="337"/>
      <c r="N93" s="337"/>
      <c r="O93" s="337"/>
      <c r="P93" s="337"/>
      <c r="Q93" s="337"/>
      <c r="R93" s="337"/>
      <c r="S93" s="337"/>
      <c r="T93" s="337"/>
      <c r="U93" s="337"/>
      <c r="V93" s="337"/>
      <c r="W93" s="337"/>
      <c r="X93" s="337"/>
      <c r="Y93" s="337"/>
      <c r="Z93" s="337"/>
      <c r="AA93" s="337"/>
    </row>
    <row r="94">
      <c r="A94" s="337"/>
      <c r="B94" s="337"/>
      <c r="C94" s="575"/>
      <c r="D94" s="575"/>
      <c r="E94" s="337"/>
      <c r="F94" s="337"/>
      <c r="G94" s="337"/>
      <c r="H94" s="337"/>
      <c r="I94" s="337"/>
      <c r="J94" s="337"/>
      <c r="K94" s="337"/>
      <c r="L94" s="337"/>
      <c r="M94" s="337"/>
      <c r="N94" s="337"/>
      <c r="O94" s="337"/>
      <c r="P94" s="337"/>
      <c r="Q94" s="337"/>
      <c r="R94" s="337"/>
      <c r="S94" s="337"/>
      <c r="T94" s="337"/>
      <c r="U94" s="337"/>
      <c r="V94" s="337"/>
      <c r="W94" s="337"/>
      <c r="X94" s="337"/>
      <c r="Y94" s="337"/>
      <c r="Z94" s="337"/>
      <c r="AA94" s="337"/>
    </row>
    <row r="95">
      <c r="A95" s="337"/>
      <c r="B95" s="337"/>
      <c r="C95" s="575"/>
      <c r="D95" s="575"/>
      <c r="E95" s="337"/>
      <c r="F95" s="337"/>
      <c r="G95" s="337"/>
      <c r="H95" s="337"/>
      <c r="I95" s="337"/>
      <c r="J95" s="337"/>
      <c r="K95" s="337"/>
      <c r="L95" s="337"/>
      <c r="M95" s="337"/>
      <c r="N95" s="337"/>
      <c r="O95" s="337"/>
      <c r="P95" s="337"/>
      <c r="Q95" s="337"/>
      <c r="R95" s="337"/>
      <c r="S95" s="337"/>
      <c r="T95" s="337"/>
      <c r="U95" s="337"/>
      <c r="V95" s="337"/>
      <c r="W95" s="337"/>
      <c r="X95" s="337"/>
      <c r="Y95" s="337"/>
      <c r="Z95" s="337"/>
      <c r="AA95" s="337"/>
    </row>
    <row r="96">
      <c r="A96" s="337"/>
      <c r="B96" s="337"/>
      <c r="C96" s="575"/>
      <c r="D96" s="575"/>
      <c r="E96" s="337"/>
      <c r="F96" s="337"/>
      <c r="G96" s="337"/>
      <c r="H96" s="337"/>
      <c r="I96" s="337"/>
      <c r="J96" s="337"/>
      <c r="K96" s="337"/>
      <c r="L96" s="337"/>
      <c r="M96" s="337"/>
      <c r="N96" s="337"/>
      <c r="O96" s="337"/>
      <c r="P96" s="337"/>
      <c r="Q96" s="337"/>
      <c r="R96" s="337"/>
      <c r="S96" s="337"/>
      <c r="T96" s="337"/>
      <c r="U96" s="337"/>
      <c r="V96" s="337"/>
      <c r="W96" s="337"/>
      <c r="X96" s="337"/>
      <c r="Y96" s="337"/>
      <c r="Z96" s="337"/>
      <c r="AA96" s="337"/>
    </row>
    <row r="97">
      <c r="A97" s="337"/>
      <c r="B97" s="337"/>
      <c r="C97" s="575"/>
      <c r="D97" s="575"/>
      <c r="E97" s="337"/>
      <c r="F97" s="337"/>
      <c r="G97" s="337"/>
      <c r="H97" s="337"/>
      <c r="I97" s="337"/>
      <c r="J97" s="337"/>
      <c r="K97" s="337"/>
      <c r="L97" s="337"/>
      <c r="M97" s="337"/>
      <c r="N97" s="337"/>
      <c r="O97" s="337"/>
      <c r="P97" s="337"/>
      <c r="Q97" s="337"/>
      <c r="R97" s="337"/>
      <c r="S97" s="337"/>
      <c r="T97" s="337"/>
      <c r="U97" s="337"/>
      <c r="V97" s="337"/>
      <c r="W97" s="337"/>
      <c r="X97" s="337"/>
      <c r="Y97" s="337"/>
      <c r="Z97" s="337"/>
      <c r="AA97" s="337"/>
    </row>
    <row r="98">
      <c r="A98" s="337"/>
      <c r="B98" s="337"/>
      <c r="C98" s="575"/>
      <c r="D98" s="575"/>
      <c r="E98" s="337"/>
      <c r="F98" s="337"/>
      <c r="G98" s="337"/>
      <c r="H98" s="337"/>
      <c r="I98" s="337"/>
      <c r="J98" s="337"/>
      <c r="K98" s="337"/>
      <c r="L98" s="337"/>
      <c r="M98" s="337"/>
      <c r="N98" s="337"/>
      <c r="O98" s="337"/>
      <c r="P98" s="337"/>
      <c r="Q98" s="337"/>
      <c r="R98" s="337"/>
      <c r="S98" s="337"/>
      <c r="T98" s="337"/>
      <c r="U98" s="337"/>
      <c r="V98" s="337"/>
      <c r="W98" s="337"/>
      <c r="X98" s="337"/>
      <c r="Y98" s="337"/>
      <c r="Z98" s="337"/>
      <c r="AA98" s="337"/>
    </row>
    <row r="99">
      <c r="A99" s="337"/>
      <c r="B99" s="337"/>
      <c r="C99" s="575"/>
      <c r="D99" s="575"/>
      <c r="E99" s="337"/>
      <c r="F99" s="337"/>
      <c r="G99" s="337"/>
      <c r="H99" s="337"/>
      <c r="I99" s="337"/>
      <c r="J99" s="337"/>
      <c r="K99" s="337"/>
      <c r="L99" s="337"/>
      <c r="M99" s="337"/>
      <c r="N99" s="337"/>
      <c r="O99" s="337"/>
      <c r="P99" s="337"/>
      <c r="Q99" s="337"/>
      <c r="R99" s="337"/>
      <c r="S99" s="337"/>
      <c r="T99" s="337"/>
      <c r="U99" s="337"/>
      <c r="V99" s="337"/>
      <c r="W99" s="337"/>
      <c r="X99" s="337"/>
      <c r="Y99" s="337"/>
      <c r="Z99" s="337"/>
      <c r="AA99" s="337"/>
    </row>
    <row r="100">
      <c r="A100" s="337"/>
      <c r="B100" s="337"/>
      <c r="C100" s="575"/>
      <c r="D100" s="575"/>
      <c r="E100" s="337"/>
      <c r="F100" s="337"/>
      <c r="G100" s="337"/>
      <c r="H100" s="337"/>
      <c r="I100" s="337"/>
      <c r="J100" s="337"/>
      <c r="K100" s="337"/>
      <c r="L100" s="337"/>
      <c r="M100" s="337"/>
      <c r="N100" s="337"/>
      <c r="O100" s="337"/>
      <c r="P100" s="337"/>
      <c r="Q100" s="337"/>
      <c r="R100" s="337"/>
      <c r="S100" s="337"/>
      <c r="T100" s="337"/>
      <c r="U100" s="337"/>
      <c r="V100" s="337"/>
      <c r="W100" s="337"/>
      <c r="X100" s="337"/>
      <c r="Y100" s="337"/>
      <c r="Z100" s="337"/>
      <c r="AA100" s="337"/>
    </row>
    <row r="101">
      <c r="A101" s="337"/>
      <c r="B101" s="337"/>
      <c r="C101" s="575"/>
      <c r="D101" s="575"/>
      <c r="E101" s="337"/>
      <c r="F101" s="337"/>
      <c r="G101" s="337"/>
      <c r="H101" s="337"/>
      <c r="I101" s="337"/>
      <c r="J101" s="337"/>
      <c r="K101" s="337"/>
      <c r="L101" s="337"/>
      <c r="M101" s="337"/>
      <c r="N101" s="337"/>
      <c r="O101" s="337"/>
      <c r="P101" s="337"/>
      <c r="Q101" s="337"/>
      <c r="R101" s="337"/>
      <c r="S101" s="337"/>
      <c r="T101" s="337"/>
      <c r="U101" s="337"/>
      <c r="V101" s="337"/>
      <c r="W101" s="337"/>
      <c r="X101" s="337"/>
      <c r="Y101" s="337"/>
      <c r="Z101" s="337"/>
      <c r="AA101" s="337"/>
    </row>
    <row r="102">
      <c r="A102" s="337"/>
      <c r="B102" s="337"/>
      <c r="C102" s="575"/>
      <c r="D102" s="575"/>
      <c r="E102" s="337"/>
      <c r="F102" s="337"/>
      <c r="G102" s="337"/>
      <c r="H102" s="337"/>
      <c r="I102" s="337"/>
      <c r="J102" s="337"/>
      <c r="K102" s="337"/>
      <c r="L102" s="337"/>
      <c r="M102" s="337"/>
      <c r="N102" s="337"/>
      <c r="O102" s="337"/>
      <c r="P102" s="337"/>
      <c r="Q102" s="337"/>
      <c r="R102" s="337"/>
      <c r="S102" s="337"/>
      <c r="T102" s="337"/>
      <c r="U102" s="337"/>
      <c r="V102" s="337"/>
      <c r="W102" s="337"/>
      <c r="X102" s="337"/>
      <c r="Y102" s="337"/>
      <c r="Z102" s="337"/>
      <c r="AA102" s="337"/>
    </row>
    <row r="103">
      <c r="A103" s="337"/>
      <c r="B103" s="337"/>
      <c r="C103" s="575"/>
      <c r="D103" s="575"/>
      <c r="E103" s="337"/>
      <c r="F103" s="337"/>
      <c r="G103" s="337"/>
      <c r="H103" s="337"/>
      <c r="I103" s="337"/>
      <c r="J103" s="337"/>
      <c r="K103" s="337"/>
      <c r="L103" s="337"/>
      <c r="M103" s="337"/>
      <c r="N103" s="337"/>
      <c r="O103" s="337"/>
      <c r="P103" s="337"/>
      <c r="Q103" s="337"/>
      <c r="R103" s="337"/>
      <c r="S103" s="337"/>
      <c r="T103" s="337"/>
      <c r="U103" s="337"/>
      <c r="V103" s="337"/>
      <c r="W103" s="337"/>
      <c r="X103" s="337"/>
      <c r="Y103" s="337"/>
      <c r="Z103" s="337"/>
      <c r="AA103" s="337"/>
    </row>
    <row r="104">
      <c r="A104" s="337"/>
      <c r="B104" s="337"/>
      <c r="C104" s="575"/>
      <c r="D104" s="575"/>
      <c r="E104" s="337"/>
      <c r="F104" s="337"/>
      <c r="G104" s="337"/>
      <c r="H104" s="337"/>
      <c r="I104" s="337"/>
      <c r="J104" s="337"/>
      <c r="K104" s="337"/>
      <c r="L104" s="337"/>
      <c r="M104" s="337"/>
      <c r="N104" s="337"/>
      <c r="O104" s="337"/>
      <c r="P104" s="337"/>
      <c r="Q104" s="337"/>
      <c r="R104" s="337"/>
      <c r="S104" s="337"/>
      <c r="T104" s="337"/>
      <c r="U104" s="337"/>
      <c r="V104" s="337"/>
      <c r="W104" s="337"/>
      <c r="X104" s="337"/>
      <c r="Y104" s="337"/>
      <c r="Z104" s="337"/>
      <c r="AA104" s="337"/>
    </row>
    <row r="105">
      <c r="A105" s="337"/>
      <c r="B105" s="337"/>
      <c r="C105" s="575"/>
      <c r="D105" s="575"/>
      <c r="E105" s="337"/>
      <c r="F105" s="337"/>
      <c r="G105" s="337"/>
      <c r="H105" s="337"/>
      <c r="I105" s="337"/>
      <c r="J105" s="337"/>
      <c r="K105" s="337"/>
      <c r="L105" s="337"/>
      <c r="M105" s="337"/>
      <c r="N105" s="337"/>
      <c r="O105" s="337"/>
      <c r="P105" s="337"/>
      <c r="Q105" s="337"/>
      <c r="R105" s="337"/>
      <c r="S105" s="337"/>
      <c r="T105" s="337"/>
      <c r="U105" s="337"/>
      <c r="V105" s="337"/>
      <c r="W105" s="337"/>
      <c r="X105" s="337"/>
      <c r="Y105" s="337"/>
      <c r="Z105" s="337"/>
      <c r="AA105" s="337"/>
    </row>
    <row r="106">
      <c r="A106" s="337"/>
      <c r="B106" s="337"/>
      <c r="C106" s="575"/>
      <c r="D106" s="575"/>
      <c r="E106" s="337"/>
      <c r="F106" s="337"/>
      <c r="G106" s="337"/>
      <c r="H106" s="337"/>
      <c r="I106" s="337"/>
      <c r="J106" s="337"/>
      <c r="K106" s="337"/>
      <c r="L106" s="337"/>
      <c r="M106" s="337"/>
      <c r="N106" s="337"/>
      <c r="O106" s="337"/>
      <c r="P106" s="337"/>
      <c r="Q106" s="337"/>
      <c r="R106" s="337"/>
      <c r="S106" s="337"/>
      <c r="T106" s="337"/>
      <c r="U106" s="337"/>
      <c r="V106" s="337"/>
      <c r="W106" s="337"/>
      <c r="X106" s="337"/>
      <c r="Y106" s="337"/>
      <c r="Z106" s="337"/>
      <c r="AA106" s="337"/>
    </row>
    <row r="107">
      <c r="A107" s="337"/>
      <c r="B107" s="337"/>
      <c r="C107" s="575"/>
      <c r="D107" s="575"/>
      <c r="E107" s="337"/>
      <c r="F107" s="337"/>
      <c r="G107" s="337"/>
      <c r="H107" s="337"/>
      <c r="I107" s="337"/>
      <c r="J107" s="337"/>
      <c r="K107" s="337"/>
      <c r="L107" s="337"/>
      <c r="M107" s="337"/>
      <c r="N107" s="337"/>
      <c r="O107" s="337"/>
      <c r="P107" s="337"/>
      <c r="Q107" s="337"/>
      <c r="R107" s="337"/>
      <c r="S107" s="337"/>
      <c r="T107" s="337"/>
      <c r="U107" s="337"/>
      <c r="V107" s="337"/>
      <c r="W107" s="337"/>
      <c r="X107" s="337"/>
      <c r="Y107" s="337"/>
      <c r="Z107" s="337"/>
      <c r="AA107" s="337"/>
    </row>
    <row r="108">
      <c r="A108" s="337"/>
      <c r="B108" s="337"/>
      <c r="C108" s="575"/>
      <c r="D108" s="575"/>
      <c r="E108" s="337"/>
      <c r="F108" s="337"/>
      <c r="G108" s="337"/>
      <c r="H108" s="337"/>
      <c r="I108" s="337"/>
      <c r="J108" s="337"/>
      <c r="K108" s="337"/>
      <c r="L108" s="337"/>
      <c r="M108" s="337"/>
      <c r="N108" s="337"/>
      <c r="O108" s="337"/>
      <c r="P108" s="337"/>
      <c r="Q108" s="337"/>
      <c r="R108" s="337"/>
      <c r="S108" s="337"/>
      <c r="T108" s="337"/>
      <c r="U108" s="337"/>
      <c r="V108" s="337"/>
      <c r="W108" s="337"/>
      <c r="X108" s="337"/>
      <c r="Y108" s="337"/>
      <c r="Z108" s="337"/>
      <c r="AA108" s="337"/>
    </row>
    <row r="109">
      <c r="A109" s="337"/>
      <c r="B109" s="337"/>
      <c r="C109" s="575"/>
      <c r="D109" s="575"/>
      <c r="E109" s="337"/>
      <c r="F109" s="337"/>
      <c r="G109" s="337"/>
      <c r="H109" s="337"/>
      <c r="I109" s="337"/>
      <c r="J109" s="337"/>
      <c r="K109" s="337"/>
      <c r="L109" s="337"/>
      <c r="M109" s="337"/>
      <c r="N109" s="337"/>
      <c r="O109" s="337"/>
      <c r="P109" s="337"/>
      <c r="Q109" s="337"/>
      <c r="R109" s="337"/>
      <c r="S109" s="337"/>
      <c r="T109" s="337"/>
      <c r="U109" s="337"/>
      <c r="V109" s="337"/>
      <c r="W109" s="337"/>
      <c r="X109" s="337"/>
      <c r="Y109" s="337"/>
      <c r="Z109" s="337"/>
      <c r="AA109" s="337"/>
    </row>
    <row r="110">
      <c r="A110" s="337"/>
      <c r="B110" s="337"/>
      <c r="C110" s="575"/>
      <c r="D110" s="575"/>
      <c r="E110" s="337"/>
      <c r="F110" s="337"/>
      <c r="G110" s="337"/>
      <c r="H110" s="337"/>
      <c r="I110" s="337"/>
      <c r="J110" s="337"/>
      <c r="K110" s="337"/>
      <c r="L110" s="337"/>
      <c r="M110" s="337"/>
      <c r="N110" s="337"/>
      <c r="O110" s="337"/>
      <c r="P110" s="337"/>
      <c r="Q110" s="337"/>
      <c r="R110" s="337"/>
      <c r="S110" s="337"/>
      <c r="T110" s="337"/>
      <c r="U110" s="337"/>
      <c r="V110" s="337"/>
      <c r="W110" s="337"/>
      <c r="X110" s="337"/>
      <c r="Y110" s="337"/>
      <c r="Z110" s="337"/>
      <c r="AA110" s="337"/>
    </row>
    <row r="111">
      <c r="A111" s="337"/>
      <c r="B111" s="337"/>
      <c r="C111" s="575"/>
      <c r="D111" s="575"/>
      <c r="E111" s="337"/>
      <c r="F111" s="337"/>
      <c r="G111" s="337"/>
      <c r="H111" s="337"/>
      <c r="I111" s="337"/>
      <c r="J111" s="337"/>
      <c r="K111" s="337"/>
      <c r="L111" s="337"/>
      <c r="M111" s="337"/>
      <c r="N111" s="337"/>
      <c r="O111" s="337"/>
      <c r="P111" s="337"/>
      <c r="Q111" s="337"/>
      <c r="R111" s="337"/>
      <c r="S111" s="337"/>
      <c r="T111" s="337"/>
      <c r="U111" s="337"/>
      <c r="V111" s="337"/>
      <c r="W111" s="337"/>
      <c r="X111" s="337"/>
      <c r="Y111" s="337"/>
      <c r="Z111" s="337"/>
      <c r="AA111" s="337"/>
    </row>
    <row r="112">
      <c r="A112" s="337"/>
      <c r="B112" s="337"/>
      <c r="C112" s="575"/>
      <c r="D112" s="575"/>
      <c r="E112" s="337"/>
      <c r="F112" s="337"/>
      <c r="G112" s="337"/>
      <c r="H112" s="337"/>
      <c r="I112" s="337"/>
      <c r="J112" s="337"/>
      <c r="K112" s="337"/>
      <c r="L112" s="337"/>
      <c r="M112" s="337"/>
      <c r="N112" s="337"/>
      <c r="O112" s="337"/>
      <c r="P112" s="337"/>
      <c r="Q112" s="337"/>
      <c r="R112" s="337"/>
      <c r="S112" s="337"/>
      <c r="T112" s="337"/>
      <c r="U112" s="337"/>
      <c r="V112" s="337"/>
      <c r="W112" s="337"/>
      <c r="X112" s="337"/>
      <c r="Y112" s="337"/>
      <c r="Z112" s="337"/>
      <c r="AA112" s="337"/>
    </row>
    <row r="113">
      <c r="A113" s="337"/>
      <c r="B113" s="337"/>
      <c r="C113" s="575"/>
      <c r="D113" s="575"/>
      <c r="E113" s="337"/>
      <c r="F113" s="337"/>
      <c r="G113" s="337"/>
      <c r="H113" s="337"/>
      <c r="I113" s="337"/>
      <c r="J113" s="337"/>
      <c r="K113" s="337"/>
      <c r="L113" s="337"/>
      <c r="M113" s="337"/>
      <c r="N113" s="337"/>
      <c r="O113" s="337"/>
      <c r="P113" s="337"/>
      <c r="Q113" s="337"/>
      <c r="R113" s="337"/>
      <c r="S113" s="337"/>
      <c r="T113" s="337"/>
      <c r="U113" s="337"/>
      <c r="V113" s="337"/>
      <c r="W113" s="337"/>
      <c r="X113" s="337"/>
      <c r="Y113" s="337"/>
      <c r="Z113" s="337"/>
      <c r="AA113" s="337"/>
    </row>
    <row r="114">
      <c r="A114" s="337"/>
      <c r="B114" s="337"/>
      <c r="C114" s="575"/>
      <c r="D114" s="575"/>
      <c r="E114" s="337"/>
      <c r="F114" s="337"/>
      <c r="G114" s="337"/>
      <c r="H114" s="337"/>
      <c r="I114" s="337"/>
      <c r="J114" s="337"/>
      <c r="K114" s="337"/>
      <c r="L114" s="337"/>
      <c r="M114" s="337"/>
      <c r="N114" s="337"/>
      <c r="O114" s="337"/>
      <c r="P114" s="337"/>
      <c r="Q114" s="337"/>
      <c r="R114" s="337"/>
      <c r="S114" s="337"/>
      <c r="T114" s="337"/>
      <c r="U114" s="337"/>
      <c r="V114" s="337"/>
      <c r="W114" s="337"/>
      <c r="X114" s="337"/>
      <c r="Y114" s="337"/>
      <c r="Z114" s="337"/>
      <c r="AA114" s="337"/>
    </row>
    <row r="115">
      <c r="A115" s="337"/>
      <c r="B115" s="337"/>
      <c r="C115" s="575"/>
      <c r="D115" s="575"/>
      <c r="E115" s="337"/>
      <c r="F115" s="337"/>
      <c r="G115" s="337"/>
      <c r="H115" s="337"/>
      <c r="I115" s="337"/>
      <c r="J115" s="337"/>
      <c r="K115" s="337"/>
      <c r="L115" s="337"/>
      <c r="M115" s="337"/>
      <c r="N115" s="337"/>
      <c r="O115" s="337"/>
      <c r="P115" s="337"/>
      <c r="Q115" s="337"/>
      <c r="R115" s="337"/>
      <c r="S115" s="337"/>
      <c r="T115" s="337"/>
      <c r="U115" s="337"/>
      <c r="V115" s="337"/>
      <c r="W115" s="337"/>
      <c r="X115" s="337"/>
      <c r="Y115" s="337"/>
      <c r="Z115" s="337"/>
      <c r="AA115" s="337"/>
    </row>
    <row r="116">
      <c r="A116" s="337"/>
      <c r="B116" s="337"/>
      <c r="C116" s="575"/>
      <c r="D116" s="575"/>
      <c r="E116" s="337"/>
      <c r="F116" s="337"/>
      <c r="G116" s="337"/>
      <c r="H116" s="337"/>
      <c r="I116" s="337"/>
      <c r="J116" s="337"/>
      <c r="K116" s="337"/>
      <c r="L116" s="337"/>
      <c r="M116" s="337"/>
      <c r="N116" s="337"/>
      <c r="O116" s="337"/>
      <c r="P116" s="337"/>
      <c r="Q116" s="337"/>
      <c r="R116" s="337"/>
      <c r="S116" s="337"/>
      <c r="T116" s="337"/>
      <c r="U116" s="337"/>
      <c r="V116" s="337"/>
      <c r="W116" s="337"/>
      <c r="X116" s="337"/>
      <c r="Y116" s="337"/>
      <c r="Z116" s="337"/>
      <c r="AA116" s="337"/>
    </row>
    <row r="117">
      <c r="A117" s="337"/>
      <c r="B117" s="337"/>
      <c r="C117" s="575"/>
      <c r="D117" s="575"/>
      <c r="E117" s="337"/>
      <c r="F117" s="337"/>
      <c r="G117" s="337"/>
      <c r="H117" s="337"/>
      <c r="I117" s="337"/>
      <c r="J117" s="337"/>
      <c r="K117" s="337"/>
      <c r="L117" s="337"/>
      <c r="M117" s="337"/>
      <c r="N117" s="337"/>
      <c r="O117" s="337"/>
      <c r="P117" s="337"/>
      <c r="Q117" s="337"/>
      <c r="R117" s="337"/>
      <c r="S117" s="337"/>
      <c r="T117" s="337"/>
      <c r="U117" s="337"/>
      <c r="V117" s="337"/>
      <c r="W117" s="337"/>
      <c r="X117" s="337"/>
      <c r="Y117" s="337"/>
      <c r="Z117" s="337"/>
      <c r="AA117" s="337"/>
    </row>
    <row r="118">
      <c r="A118" s="337"/>
      <c r="B118" s="337"/>
      <c r="C118" s="575"/>
      <c r="D118" s="575"/>
      <c r="E118" s="337"/>
      <c r="F118" s="337"/>
      <c r="G118" s="337"/>
      <c r="H118" s="337"/>
      <c r="I118" s="337"/>
      <c r="J118" s="337"/>
      <c r="K118" s="337"/>
      <c r="L118" s="337"/>
      <c r="M118" s="337"/>
      <c r="N118" s="337"/>
      <c r="O118" s="337"/>
      <c r="P118" s="337"/>
      <c r="Q118" s="337"/>
      <c r="R118" s="337"/>
      <c r="S118" s="337"/>
      <c r="T118" s="337"/>
      <c r="U118" s="337"/>
      <c r="V118" s="337"/>
      <c r="W118" s="337"/>
      <c r="X118" s="337"/>
      <c r="Y118" s="337"/>
      <c r="Z118" s="337"/>
      <c r="AA118" s="337"/>
    </row>
    <row r="119">
      <c r="A119" s="337"/>
      <c r="B119" s="337"/>
      <c r="C119" s="575"/>
      <c r="D119" s="575"/>
      <c r="E119" s="337"/>
      <c r="F119" s="337"/>
      <c r="G119" s="337"/>
      <c r="H119" s="337"/>
      <c r="I119" s="337"/>
      <c r="J119" s="337"/>
      <c r="K119" s="337"/>
      <c r="L119" s="337"/>
      <c r="M119" s="337"/>
      <c r="N119" s="337"/>
      <c r="O119" s="337"/>
      <c r="P119" s="337"/>
      <c r="Q119" s="337"/>
      <c r="R119" s="337"/>
      <c r="S119" s="337"/>
      <c r="T119" s="337"/>
      <c r="U119" s="337"/>
      <c r="V119" s="337"/>
      <c r="W119" s="337"/>
      <c r="X119" s="337"/>
      <c r="Y119" s="337"/>
      <c r="Z119" s="337"/>
      <c r="AA119" s="337"/>
    </row>
    <row r="120">
      <c r="A120" s="337"/>
      <c r="B120" s="337"/>
      <c r="C120" s="575"/>
      <c r="D120" s="575"/>
      <c r="E120" s="337"/>
      <c r="F120" s="337"/>
      <c r="G120" s="337"/>
      <c r="H120" s="337"/>
      <c r="I120" s="337"/>
      <c r="J120" s="337"/>
      <c r="K120" s="337"/>
      <c r="L120" s="337"/>
      <c r="M120" s="337"/>
      <c r="N120" s="337"/>
      <c r="O120" s="337"/>
      <c r="P120" s="337"/>
      <c r="Q120" s="337"/>
      <c r="R120" s="337"/>
      <c r="S120" s="337"/>
      <c r="T120" s="337"/>
      <c r="U120" s="337"/>
      <c r="V120" s="337"/>
      <c r="W120" s="337"/>
      <c r="X120" s="337"/>
      <c r="Y120" s="337"/>
      <c r="Z120" s="337"/>
      <c r="AA120" s="337"/>
    </row>
    <row r="121">
      <c r="A121" s="337"/>
      <c r="B121" s="337"/>
      <c r="C121" s="575"/>
      <c r="D121" s="575"/>
      <c r="E121" s="337"/>
      <c r="F121" s="337"/>
      <c r="G121" s="337"/>
      <c r="H121" s="337"/>
      <c r="I121" s="337"/>
      <c r="J121" s="337"/>
      <c r="K121" s="337"/>
      <c r="L121" s="337"/>
      <c r="M121" s="337"/>
      <c r="N121" s="337"/>
      <c r="O121" s="337"/>
      <c r="P121" s="337"/>
      <c r="Q121" s="337"/>
      <c r="R121" s="337"/>
      <c r="S121" s="337"/>
      <c r="T121" s="337"/>
      <c r="U121" s="337"/>
      <c r="V121" s="337"/>
      <c r="W121" s="337"/>
      <c r="X121" s="337"/>
      <c r="Y121" s="337"/>
      <c r="Z121" s="337"/>
      <c r="AA121" s="337"/>
    </row>
    <row r="122">
      <c r="A122" s="337"/>
      <c r="B122" s="337"/>
      <c r="C122" s="575"/>
      <c r="D122" s="575"/>
      <c r="E122" s="337"/>
      <c r="F122" s="337"/>
      <c r="G122" s="337"/>
      <c r="H122" s="337"/>
      <c r="I122" s="337"/>
      <c r="J122" s="337"/>
      <c r="K122" s="337"/>
      <c r="L122" s="337"/>
      <c r="M122" s="337"/>
      <c r="N122" s="337"/>
      <c r="O122" s="337"/>
      <c r="P122" s="337"/>
      <c r="Q122" s="337"/>
      <c r="R122" s="337"/>
      <c r="S122" s="337"/>
      <c r="T122" s="337"/>
      <c r="U122" s="337"/>
      <c r="V122" s="337"/>
      <c r="W122" s="337"/>
      <c r="X122" s="337"/>
      <c r="Y122" s="337"/>
      <c r="Z122" s="337"/>
      <c r="AA122" s="337"/>
    </row>
    <row r="123">
      <c r="A123" s="337"/>
      <c r="B123" s="337"/>
      <c r="C123" s="575"/>
      <c r="D123" s="575"/>
      <c r="E123" s="337"/>
      <c r="F123" s="337"/>
      <c r="G123" s="337"/>
      <c r="H123" s="337"/>
      <c r="I123" s="337"/>
      <c r="J123" s="337"/>
      <c r="K123" s="337"/>
      <c r="L123" s="337"/>
      <c r="M123" s="337"/>
      <c r="N123" s="337"/>
      <c r="O123" s="337"/>
      <c r="P123" s="337"/>
      <c r="Q123" s="337"/>
      <c r="R123" s="337"/>
      <c r="S123" s="337"/>
      <c r="T123" s="337"/>
      <c r="U123" s="337"/>
      <c r="V123" s="337"/>
      <c r="W123" s="337"/>
      <c r="X123" s="337"/>
      <c r="Y123" s="337"/>
      <c r="Z123" s="337"/>
      <c r="AA123" s="337"/>
    </row>
    <row r="124">
      <c r="A124" s="337"/>
      <c r="B124" s="337"/>
      <c r="C124" s="575"/>
      <c r="D124" s="575"/>
      <c r="E124" s="337"/>
      <c r="F124" s="337"/>
      <c r="G124" s="337"/>
      <c r="H124" s="337"/>
      <c r="I124" s="337"/>
      <c r="J124" s="337"/>
      <c r="K124" s="337"/>
      <c r="L124" s="337"/>
      <c r="M124" s="337"/>
      <c r="N124" s="337"/>
      <c r="O124" s="337"/>
      <c r="P124" s="337"/>
      <c r="Q124" s="337"/>
      <c r="R124" s="337"/>
      <c r="S124" s="337"/>
      <c r="T124" s="337"/>
      <c r="U124" s="337"/>
      <c r="V124" s="337"/>
      <c r="W124" s="337"/>
      <c r="X124" s="337"/>
      <c r="Y124" s="337"/>
      <c r="Z124" s="337"/>
      <c r="AA124" s="337"/>
    </row>
    <row r="125">
      <c r="A125" s="337"/>
      <c r="B125" s="337"/>
      <c r="C125" s="575"/>
      <c r="D125" s="575"/>
      <c r="E125" s="337"/>
      <c r="F125" s="337"/>
      <c r="G125" s="337"/>
      <c r="H125" s="337"/>
      <c r="I125" s="337"/>
      <c r="J125" s="337"/>
      <c r="K125" s="337"/>
      <c r="L125" s="337"/>
      <c r="M125" s="337"/>
      <c r="N125" s="337"/>
      <c r="O125" s="337"/>
      <c r="P125" s="337"/>
      <c r="Q125" s="337"/>
      <c r="R125" s="337"/>
      <c r="S125" s="337"/>
      <c r="T125" s="337"/>
      <c r="U125" s="337"/>
      <c r="V125" s="337"/>
      <c r="W125" s="337"/>
      <c r="X125" s="337"/>
      <c r="Y125" s="337"/>
      <c r="Z125" s="337"/>
      <c r="AA125" s="337"/>
    </row>
    <row r="126">
      <c r="A126" s="337"/>
      <c r="B126" s="337"/>
      <c r="C126" s="575"/>
      <c r="D126" s="575"/>
      <c r="E126" s="337"/>
      <c r="F126" s="337"/>
      <c r="G126" s="337"/>
      <c r="H126" s="337"/>
      <c r="I126" s="337"/>
      <c r="J126" s="337"/>
      <c r="K126" s="337"/>
      <c r="L126" s="337"/>
      <c r="M126" s="337"/>
      <c r="N126" s="337"/>
      <c r="O126" s="337"/>
      <c r="P126" s="337"/>
      <c r="Q126" s="337"/>
      <c r="R126" s="337"/>
      <c r="S126" s="337"/>
      <c r="T126" s="337"/>
      <c r="U126" s="337"/>
      <c r="V126" s="337"/>
      <c r="W126" s="337"/>
      <c r="X126" s="337"/>
      <c r="Y126" s="337"/>
      <c r="Z126" s="337"/>
      <c r="AA126" s="337"/>
    </row>
    <row r="127">
      <c r="A127" s="337"/>
      <c r="B127" s="337"/>
      <c r="C127" s="575"/>
      <c r="D127" s="575"/>
      <c r="E127" s="337"/>
      <c r="F127" s="337"/>
      <c r="G127" s="337"/>
      <c r="H127" s="337"/>
      <c r="I127" s="337"/>
      <c r="J127" s="337"/>
      <c r="K127" s="337"/>
      <c r="L127" s="337"/>
      <c r="M127" s="337"/>
      <c r="N127" s="337"/>
      <c r="O127" s="337"/>
      <c r="P127" s="337"/>
      <c r="Q127" s="337"/>
      <c r="R127" s="337"/>
      <c r="S127" s="337"/>
      <c r="T127" s="337"/>
      <c r="U127" s="337"/>
      <c r="V127" s="337"/>
      <c r="W127" s="337"/>
      <c r="X127" s="337"/>
      <c r="Y127" s="337"/>
      <c r="Z127" s="337"/>
      <c r="AA127" s="337"/>
    </row>
    <row r="128">
      <c r="A128" s="337"/>
      <c r="B128" s="337"/>
      <c r="C128" s="575"/>
      <c r="D128" s="575"/>
      <c r="E128" s="337"/>
      <c r="F128" s="337"/>
      <c r="G128" s="337"/>
      <c r="H128" s="337"/>
      <c r="I128" s="337"/>
      <c r="J128" s="337"/>
      <c r="K128" s="337"/>
      <c r="L128" s="337"/>
      <c r="M128" s="337"/>
      <c r="N128" s="337"/>
      <c r="O128" s="337"/>
      <c r="P128" s="337"/>
      <c r="Q128" s="337"/>
      <c r="R128" s="337"/>
      <c r="S128" s="337"/>
      <c r="T128" s="337"/>
      <c r="U128" s="337"/>
      <c r="V128" s="337"/>
      <c r="W128" s="337"/>
      <c r="X128" s="337"/>
      <c r="Y128" s="337"/>
      <c r="Z128" s="337"/>
      <c r="AA128" s="337"/>
    </row>
    <row r="129">
      <c r="A129" s="337"/>
      <c r="B129" s="337"/>
      <c r="C129" s="575"/>
      <c r="D129" s="575"/>
      <c r="E129" s="337"/>
      <c r="F129" s="337"/>
      <c r="G129" s="337"/>
      <c r="H129" s="337"/>
      <c r="I129" s="337"/>
      <c r="J129" s="337"/>
      <c r="K129" s="337"/>
      <c r="L129" s="337"/>
      <c r="M129" s="337"/>
      <c r="N129" s="337"/>
      <c r="O129" s="337"/>
      <c r="P129" s="337"/>
      <c r="Q129" s="337"/>
      <c r="R129" s="337"/>
      <c r="S129" s="337"/>
      <c r="T129" s="337"/>
      <c r="U129" s="337"/>
      <c r="V129" s="337"/>
      <c r="W129" s="337"/>
      <c r="X129" s="337"/>
      <c r="Y129" s="337"/>
      <c r="Z129" s="337"/>
      <c r="AA129" s="337"/>
    </row>
    <row r="130">
      <c r="A130" s="337"/>
      <c r="B130" s="337"/>
      <c r="C130" s="575"/>
      <c r="D130" s="575"/>
      <c r="E130" s="337"/>
      <c r="F130" s="337"/>
      <c r="G130" s="337"/>
      <c r="H130" s="337"/>
      <c r="I130" s="337"/>
      <c r="J130" s="337"/>
      <c r="K130" s="337"/>
      <c r="L130" s="337"/>
      <c r="M130" s="337"/>
      <c r="N130" s="337"/>
      <c r="O130" s="337"/>
      <c r="P130" s="337"/>
      <c r="Q130" s="337"/>
      <c r="R130" s="337"/>
      <c r="S130" s="337"/>
      <c r="T130" s="337"/>
      <c r="U130" s="337"/>
      <c r="V130" s="337"/>
      <c r="W130" s="337"/>
      <c r="X130" s="337"/>
      <c r="Y130" s="337"/>
      <c r="Z130" s="337"/>
      <c r="AA130" s="337"/>
    </row>
    <row r="131">
      <c r="A131" s="337"/>
      <c r="B131" s="337"/>
      <c r="C131" s="575"/>
      <c r="D131" s="575"/>
      <c r="E131" s="337"/>
      <c r="F131" s="337"/>
      <c r="G131" s="337"/>
      <c r="H131" s="337"/>
      <c r="I131" s="337"/>
      <c r="J131" s="337"/>
      <c r="K131" s="337"/>
      <c r="L131" s="337"/>
      <c r="M131" s="337"/>
      <c r="N131" s="337"/>
      <c r="O131" s="337"/>
      <c r="P131" s="337"/>
      <c r="Q131" s="337"/>
      <c r="R131" s="337"/>
      <c r="S131" s="337"/>
      <c r="T131" s="337"/>
      <c r="U131" s="337"/>
      <c r="V131" s="337"/>
      <c r="W131" s="337"/>
      <c r="X131" s="337"/>
      <c r="Y131" s="337"/>
      <c r="Z131" s="337"/>
      <c r="AA131" s="337"/>
    </row>
    <row r="132">
      <c r="A132" s="337"/>
      <c r="B132" s="337"/>
      <c r="C132" s="575"/>
      <c r="D132" s="575"/>
      <c r="E132" s="337"/>
      <c r="F132" s="337"/>
      <c r="G132" s="337"/>
      <c r="H132" s="337"/>
      <c r="I132" s="337"/>
      <c r="J132" s="337"/>
      <c r="K132" s="337"/>
      <c r="L132" s="337"/>
      <c r="M132" s="337"/>
      <c r="N132" s="337"/>
      <c r="O132" s="337"/>
      <c r="P132" s="337"/>
      <c r="Q132" s="337"/>
      <c r="R132" s="337"/>
      <c r="S132" s="337"/>
      <c r="T132" s="337"/>
      <c r="U132" s="337"/>
      <c r="V132" s="337"/>
      <c r="W132" s="337"/>
      <c r="X132" s="337"/>
      <c r="Y132" s="337"/>
      <c r="Z132" s="337"/>
      <c r="AA132" s="337"/>
    </row>
    <row r="133">
      <c r="A133" s="337"/>
      <c r="B133" s="337"/>
      <c r="C133" s="575"/>
      <c r="D133" s="575"/>
      <c r="E133" s="337"/>
      <c r="F133" s="337"/>
      <c r="G133" s="337"/>
      <c r="H133" s="337"/>
      <c r="I133" s="337"/>
      <c r="J133" s="337"/>
      <c r="K133" s="337"/>
      <c r="L133" s="337"/>
      <c r="M133" s="337"/>
      <c r="N133" s="337"/>
      <c r="O133" s="337"/>
      <c r="P133" s="337"/>
      <c r="Q133" s="337"/>
      <c r="R133" s="337"/>
      <c r="S133" s="337"/>
      <c r="T133" s="337"/>
      <c r="U133" s="337"/>
      <c r="V133" s="337"/>
      <c r="W133" s="337"/>
      <c r="X133" s="337"/>
      <c r="Y133" s="337"/>
      <c r="Z133" s="337"/>
      <c r="AA133" s="337"/>
    </row>
    <row r="134">
      <c r="A134" s="337"/>
      <c r="B134" s="337"/>
      <c r="C134" s="575"/>
      <c r="D134" s="575"/>
      <c r="E134" s="337"/>
      <c r="F134" s="337"/>
      <c r="G134" s="337"/>
      <c r="H134" s="337"/>
      <c r="I134" s="337"/>
      <c r="J134" s="337"/>
      <c r="K134" s="337"/>
      <c r="L134" s="337"/>
      <c r="M134" s="337"/>
      <c r="N134" s="337"/>
      <c r="O134" s="337"/>
      <c r="P134" s="337"/>
      <c r="Q134" s="337"/>
      <c r="R134" s="337"/>
      <c r="S134" s="337"/>
      <c r="T134" s="337"/>
      <c r="U134" s="337"/>
      <c r="V134" s="337"/>
      <c r="W134" s="337"/>
      <c r="X134" s="337"/>
      <c r="Y134" s="337"/>
      <c r="Z134" s="337"/>
      <c r="AA134" s="337"/>
    </row>
    <row r="135">
      <c r="A135" s="337"/>
      <c r="B135" s="337"/>
      <c r="C135" s="575"/>
      <c r="D135" s="575"/>
      <c r="E135" s="337"/>
      <c r="F135" s="337"/>
      <c r="G135" s="337"/>
      <c r="H135" s="337"/>
      <c r="I135" s="337"/>
      <c r="J135" s="337"/>
      <c r="K135" s="337"/>
      <c r="L135" s="337"/>
      <c r="M135" s="337"/>
      <c r="N135" s="337"/>
      <c r="O135" s="337"/>
      <c r="P135" s="337"/>
      <c r="Q135" s="337"/>
      <c r="R135" s="337"/>
      <c r="S135" s="337"/>
      <c r="T135" s="337"/>
      <c r="U135" s="337"/>
      <c r="V135" s="337"/>
      <c r="W135" s="337"/>
      <c r="X135" s="337"/>
      <c r="Y135" s="337"/>
      <c r="Z135" s="337"/>
      <c r="AA135" s="337"/>
    </row>
    <row r="136">
      <c r="A136" s="337"/>
      <c r="B136" s="337"/>
      <c r="C136" s="575"/>
      <c r="D136" s="575"/>
      <c r="E136" s="337"/>
      <c r="F136" s="337"/>
      <c r="G136" s="337"/>
      <c r="H136" s="337"/>
      <c r="I136" s="337"/>
      <c r="J136" s="337"/>
      <c r="K136" s="337"/>
      <c r="L136" s="337"/>
      <c r="M136" s="337"/>
      <c r="N136" s="337"/>
      <c r="O136" s="337"/>
      <c r="P136" s="337"/>
      <c r="Q136" s="337"/>
      <c r="R136" s="337"/>
      <c r="S136" s="337"/>
      <c r="T136" s="337"/>
      <c r="U136" s="337"/>
      <c r="V136" s="337"/>
      <c r="W136" s="337"/>
      <c r="X136" s="337"/>
      <c r="Y136" s="337"/>
      <c r="Z136" s="337"/>
      <c r="AA136" s="337"/>
    </row>
    <row r="137">
      <c r="A137" s="337"/>
      <c r="B137" s="337"/>
      <c r="C137" s="575"/>
      <c r="D137" s="575"/>
      <c r="E137" s="337"/>
      <c r="F137" s="337"/>
      <c r="G137" s="337"/>
      <c r="H137" s="337"/>
      <c r="I137" s="337"/>
      <c r="J137" s="337"/>
      <c r="K137" s="337"/>
      <c r="L137" s="337"/>
      <c r="M137" s="337"/>
      <c r="N137" s="337"/>
      <c r="O137" s="337"/>
      <c r="P137" s="337"/>
      <c r="Q137" s="337"/>
      <c r="R137" s="337"/>
      <c r="S137" s="337"/>
      <c r="T137" s="337"/>
      <c r="U137" s="337"/>
      <c r="V137" s="337"/>
      <c r="W137" s="337"/>
      <c r="X137" s="337"/>
      <c r="Y137" s="337"/>
      <c r="Z137" s="337"/>
      <c r="AA137" s="337"/>
    </row>
    <row r="138">
      <c r="A138" s="337"/>
      <c r="B138" s="337"/>
      <c r="C138" s="575"/>
      <c r="D138" s="575"/>
      <c r="E138" s="337"/>
      <c r="F138" s="337"/>
      <c r="G138" s="337"/>
      <c r="H138" s="337"/>
      <c r="I138" s="337"/>
      <c r="J138" s="337"/>
      <c r="K138" s="337"/>
      <c r="L138" s="337"/>
      <c r="M138" s="337"/>
      <c r="N138" s="337"/>
      <c r="O138" s="337"/>
      <c r="P138" s="337"/>
      <c r="Q138" s="337"/>
      <c r="R138" s="337"/>
      <c r="S138" s="337"/>
      <c r="T138" s="337"/>
      <c r="U138" s="337"/>
      <c r="V138" s="337"/>
      <c r="W138" s="337"/>
      <c r="X138" s="337"/>
      <c r="Y138" s="337"/>
      <c r="Z138" s="337"/>
      <c r="AA138" s="337"/>
    </row>
    <row r="139">
      <c r="A139" s="337"/>
      <c r="B139" s="337"/>
      <c r="C139" s="575"/>
      <c r="D139" s="575"/>
      <c r="E139" s="337"/>
      <c r="F139" s="337"/>
      <c r="G139" s="337"/>
      <c r="H139" s="337"/>
      <c r="I139" s="337"/>
      <c r="J139" s="337"/>
      <c r="K139" s="337"/>
      <c r="L139" s="337"/>
      <c r="M139" s="337"/>
      <c r="N139" s="337"/>
      <c r="O139" s="337"/>
      <c r="P139" s="337"/>
      <c r="Q139" s="337"/>
      <c r="R139" s="337"/>
      <c r="S139" s="337"/>
      <c r="T139" s="337"/>
      <c r="U139" s="337"/>
      <c r="V139" s="337"/>
      <c r="W139" s="337"/>
      <c r="X139" s="337"/>
      <c r="Y139" s="337"/>
      <c r="Z139" s="337"/>
      <c r="AA139" s="337"/>
    </row>
    <row r="140">
      <c r="A140" s="337"/>
      <c r="B140" s="337"/>
      <c r="C140" s="575"/>
      <c r="D140" s="575"/>
      <c r="E140" s="337"/>
      <c r="F140" s="337"/>
      <c r="G140" s="337"/>
      <c r="H140" s="337"/>
      <c r="I140" s="337"/>
      <c r="J140" s="337"/>
      <c r="K140" s="337"/>
      <c r="L140" s="337"/>
      <c r="M140" s="337"/>
      <c r="N140" s="337"/>
      <c r="O140" s="337"/>
      <c r="P140" s="337"/>
      <c r="Q140" s="337"/>
      <c r="R140" s="337"/>
      <c r="S140" s="337"/>
      <c r="T140" s="337"/>
      <c r="U140" s="337"/>
      <c r="V140" s="337"/>
      <c r="W140" s="337"/>
      <c r="X140" s="337"/>
      <c r="Y140" s="337"/>
      <c r="Z140" s="337"/>
      <c r="AA140" s="337"/>
    </row>
    <row r="141">
      <c r="A141" s="337"/>
      <c r="B141" s="337"/>
      <c r="C141" s="575"/>
      <c r="D141" s="575"/>
      <c r="E141" s="337"/>
      <c r="F141" s="337"/>
      <c r="G141" s="337"/>
      <c r="H141" s="337"/>
      <c r="I141" s="337"/>
      <c r="J141" s="337"/>
      <c r="K141" s="337"/>
      <c r="L141" s="337"/>
      <c r="M141" s="337"/>
      <c r="N141" s="337"/>
      <c r="O141" s="337"/>
      <c r="P141" s="337"/>
      <c r="Q141" s="337"/>
      <c r="R141" s="337"/>
      <c r="S141" s="337"/>
      <c r="T141" s="337"/>
      <c r="U141" s="337"/>
      <c r="V141" s="337"/>
      <c r="W141" s="337"/>
      <c r="X141" s="337"/>
      <c r="Y141" s="337"/>
      <c r="Z141" s="337"/>
      <c r="AA141" s="337"/>
    </row>
    <row r="142">
      <c r="A142" s="337"/>
      <c r="B142" s="337"/>
      <c r="C142" s="575"/>
      <c r="D142" s="575"/>
      <c r="E142" s="337"/>
      <c r="F142" s="337"/>
      <c r="G142" s="337"/>
      <c r="H142" s="337"/>
      <c r="I142" s="337"/>
      <c r="J142" s="337"/>
      <c r="K142" s="337"/>
      <c r="L142" s="337"/>
      <c r="M142" s="337"/>
      <c r="N142" s="337"/>
      <c r="O142" s="337"/>
      <c r="P142" s="337"/>
      <c r="Q142" s="337"/>
      <c r="R142" s="337"/>
      <c r="S142" s="337"/>
      <c r="T142" s="337"/>
      <c r="U142" s="337"/>
      <c r="V142" s="337"/>
      <c r="W142" s="337"/>
      <c r="X142" s="337"/>
      <c r="Y142" s="337"/>
      <c r="Z142" s="337"/>
      <c r="AA142" s="337"/>
    </row>
    <row r="143">
      <c r="A143" s="337"/>
      <c r="B143" s="337"/>
      <c r="C143" s="575"/>
      <c r="D143" s="575"/>
      <c r="E143" s="337"/>
      <c r="F143" s="337"/>
      <c r="G143" s="337"/>
      <c r="H143" s="337"/>
      <c r="I143" s="337"/>
      <c r="J143" s="337"/>
      <c r="K143" s="337"/>
      <c r="L143" s="337"/>
      <c r="M143" s="337"/>
      <c r="N143" s="337"/>
      <c r="O143" s="337"/>
      <c r="P143" s="337"/>
      <c r="Q143" s="337"/>
      <c r="R143" s="337"/>
      <c r="S143" s="337"/>
      <c r="T143" s="337"/>
      <c r="U143" s="337"/>
      <c r="V143" s="337"/>
      <c r="W143" s="337"/>
      <c r="X143" s="337"/>
      <c r="Y143" s="337"/>
      <c r="Z143" s="337"/>
      <c r="AA143" s="337"/>
    </row>
    <row r="144">
      <c r="A144" s="337"/>
      <c r="B144" s="337"/>
      <c r="C144" s="575"/>
      <c r="D144" s="575"/>
      <c r="E144" s="337"/>
      <c r="F144" s="337"/>
      <c r="G144" s="337"/>
      <c r="H144" s="337"/>
      <c r="I144" s="337"/>
      <c r="J144" s="337"/>
      <c r="K144" s="337"/>
      <c r="L144" s="337"/>
      <c r="M144" s="337"/>
      <c r="N144" s="337"/>
      <c r="O144" s="337"/>
      <c r="P144" s="337"/>
      <c r="Q144" s="337"/>
      <c r="R144" s="337"/>
      <c r="S144" s="337"/>
      <c r="T144" s="337"/>
      <c r="U144" s="337"/>
      <c r="V144" s="337"/>
      <c r="W144" s="337"/>
      <c r="X144" s="337"/>
      <c r="Y144" s="337"/>
      <c r="Z144" s="337"/>
      <c r="AA144" s="337"/>
    </row>
    <row r="145">
      <c r="A145" s="337"/>
      <c r="B145" s="337"/>
      <c r="C145" s="575"/>
      <c r="D145" s="575"/>
      <c r="E145" s="337"/>
      <c r="F145" s="337"/>
      <c r="G145" s="337"/>
      <c r="H145" s="337"/>
      <c r="I145" s="337"/>
      <c r="J145" s="337"/>
      <c r="K145" s="337"/>
      <c r="L145" s="337"/>
      <c r="M145" s="337"/>
      <c r="N145" s="337"/>
      <c r="O145" s="337"/>
      <c r="P145" s="337"/>
      <c r="Q145" s="337"/>
      <c r="R145" s="337"/>
      <c r="S145" s="337"/>
      <c r="T145" s="337"/>
      <c r="U145" s="337"/>
      <c r="V145" s="337"/>
      <c r="W145" s="337"/>
      <c r="X145" s="337"/>
      <c r="Y145" s="337"/>
      <c r="Z145" s="337"/>
      <c r="AA145" s="337"/>
    </row>
    <row r="146">
      <c r="A146" s="337"/>
      <c r="B146" s="337"/>
      <c r="C146" s="575"/>
      <c r="D146" s="575"/>
      <c r="E146" s="337"/>
      <c r="F146" s="337"/>
      <c r="G146" s="337"/>
      <c r="H146" s="337"/>
      <c r="I146" s="337"/>
      <c r="J146" s="337"/>
      <c r="K146" s="337"/>
      <c r="L146" s="337"/>
      <c r="M146" s="337"/>
      <c r="N146" s="337"/>
      <c r="O146" s="337"/>
      <c r="P146" s="337"/>
      <c r="Q146" s="337"/>
      <c r="R146" s="337"/>
      <c r="S146" s="337"/>
      <c r="T146" s="337"/>
      <c r="U146" s="337"/>
      <c r="V146" s="337"/>
      <c r="W146" s="337"/>
      <c r="X146" s="337"/>
      <c r="Y146" s="337"/>
      <c r="Z146" s="337"/>
      <c r="AA146" s="337"/>
    </row>
    <row r="147">
      <c r="A147" s="337"/>
      <c r="B147" s="337"/>
      <c r="C147" s="575"/>
      <c r="D147" s="575"/>
      <c r="E147" s="337"/>
      <c r="F147" s="337"/>
      <c r="G147" s="337"/>
      <c r="H147" s="337"/>
      <c r="I147" s="337"/>
      <c r="J147" s="337"/>
      <c r="K147" s="337"/>
      <c r="L147" s="337"/>
      <c r="M147" s="337"/>
      <c r="N147" s="337"/>
      <c r="O147" s="337"/>
      <c r="P147" s="337"/>
      <c r="Q147" s="337"/>
      <c r="R147" s="337"/>
      <c r="S147" s="337"/>
      <c r="T147" s="337"/>
      <c r="U147" s="337"/>
      <c r="V147" s="337"/>
      <c r="W147" s="337"/>
      <c r="X147" s="337"/>
      <c r="Y147" s="337"/>
      <c r="Z147" s="337"/>
      <c r="AA147" s="337"/>
    </row>
    <row r="148">
      <c r="A148" s="337"/>
      <c r="B148" s="337"/>
      <c r="C148" s="575"/>
      <c r="D148" s="575"/>
      <c r="E148" s="337"/>
      <c r="F148" s="337"/>
      <c r="G148" s="337"/>
      <c r="H148" s="337"/>
      <c r="I148" s="337"/>
      <c r="J148" s="337"/>
      <c r="K148" s="337"/>
      <c r="L148" s="337"/>
      <c r="M148" s="337"/>
      <c r="N148" s="337"/>
      <c r="O148" s="337"/>
      <c r="P148" s="337"/>
      <c r="Q148" s="337"/>
      <c r="R148" s="337"/>
      <c r="S148" s="337"/>
      <c r="T148" s="337"/>
      <c r="U148" s="337"/>
      <c r="V148" s="337"/>
      <c r="W148" s="337"/>
      <c r="X148" s="337"/>
      <c r="Y148" s="337"/>
      <c r="Z148" s="337"/>
      <c r="AA148" s="337"/>
    </row>
    <row r="149">
      <c r="A149" s="337"/>
      <c r="B149" s="337"/>
      <c r="C149" s="575"/>
      <c r="D149" s="575"/>
      <c r="E149" s="337"/>
      <c r="F149" s="337"/>
      <c r="G149" s="337"/>
      <c r="H149" s="337"/>
      <c r="I149" s="337"/>
      <c r="J149" s="337"/>
      <c r="K149" s="337"/>
      <c r="L149" s="337"/>
      <c r="M149" s="337"/>
      <c r="N149" s="337"/>
      <c r="O149" s="337"/>
      <c r="P149" s="337"/>
      <c r="Q149" s="337"/>
      <c r="R149" s="337"/>
      <c r="S149" s="337"/>
      <c r="T149" s="337"/>
      <c r="U149" s="337"/>
      <c r="V149" s="337"/>
      <c r="W149" s="337"/>
      <c r="X149" s="337"/>
      <c r="Y149" s="337"/>
      <c r="Z149" s="337"/>
      <c r="AA149" s="337"/>
    </row>
    <row r="150">
      <c r="A150" s="337"/>
      <c r="B150" s="337"/>
      <c r="C150" s="575"/>
      <c r="D150" s="575"/>
      <c r="E150" s="337"/>
      <c r="F150" s="337"/>
      <c r="G150" s="337"/>
      <c r="H150" s="337"/>
      <c r="I150" s="337"/>
      <c r="J150" s="337"/>
      <c r="K150" s="337"/>
      <c r="L150" s="337"/>
      <c r="M150" s="337"/>
      <c r="N150" s="337"/>
      <c r="O150" s="337"/>
      <c r="P150" s="337"/>
      <c r="Q150" s="337"/>
      <c r="R150" s="337"/>
      <c r="S150" s="337"/>
      <c r="T150" s="337"/>
      <c r="U150" s="337"/>
      <c r="V150" s="337"/>
      <c r="W150" s="337"/>
      <c r="X150" s="337"/>
      <c r="Y150" s="337"/>
      <c r="Z150" s="337"/>
      <c r="AA150" s="337"/>
    </row>
    <row r="151">
      <c r="A151" s="337"/>
      <c r="B151" s="337"/>
      <c r="C151" s="575"/>
      <c r="D151" s="575"/>
      <c r="E151" s="337"/>
      <c r="F151" s="337"/>
      <c r="G151" s="337"/>
      <c r="H151" s="337"/>
      <c r="I151" s="337"/>
      <c r="J151" s="337"/>
      <c r="K151" s="337"/>
      <c r="L151" s="337"/>
      <c r="M151" s="337"/>
      <c r="N151" s="337"/>
      <c r="O151" s="337"/>
      <c r="P151" s="337"/>
      <c r="Q151" s="337"/>
      <c r="R151" s="337"/>
      <c r="S151" s="337"/>
      <c r="T151" s="337"/>
      <c r="U151" s="337"/>
      <c r="V151" s="337"/>
      <c r="W151" s="337"/>
      <c r="X151" s="337"/>
      <c r="Y151" s="337"/>
      <c r="Z151" s="337"/>
      <c r="AA151" s="337"/>
    </row>
    <row r="152">
      <c r="A152" s="337"/>
      <c r="B152" s="337"/>
      <c r="C152" s="575"/>
      <c r="D152" s="575"/>
      <c r="E152" s="337"/>
      <c r="F152" s="337"/>
      <c r="G152" s="337"/>
      <c r="H152" s="337"/>
      <c r="I152" s="337"/>
      <c r="J152" s="337"/>
      <c r="K152" s="337"/>
      <c r="L152" s="337"/>
      <c r="M152" s="337"/>
      <c r="N152" s="337"/>
      <c r="O152" s="337"/>
      <c r="P152" s="337"/>
      <c r="Q152" s="337"/>
      <c r="R152" s="337"/>
      <c r="S152" s="337"/>
      <c r="T152" s="337"/>
      <c r="U152" s="337"/>
      <c r="V152" s="337"/>
      <c r="W152" s="337"/>
      <c r="X152" s="337"/>
      <c r="Y152" s="337"/>
      <c r="Z152" s="337"/>
      <c r="AA152" s="337"/>
    </row>
    <row r="153">
      <c r="A153" s="337"/>
      <c r="B153" s="337"/>
      <c r="C153" s="575"/>
      <c r="D153" s="575"/>
      <c r="E153" s="337"/>
      <c r="F153" s="337"/>
      <c r="G153" s="337"/>
      <c r="H153" s="337"/>
      <c r="I153" s="337"/>
      <c r="J153" s="337"/>
      <c r="K153" s="337"/>
      <c r="L153" s="337"/>
      <c r="M153" s="337"/>
      <c r="N153" s="337"/>
      <c r="O153" s="337"/>
      <c r="P153" s="337"/>
      <c r="Q153" s="337"/>
      <c r="R153" s="337"/>
      <c r="S153" s="337"/>
      <c r="T153" s="337"/>
      <c r="U153" s="337"/>
      <c r="V153" s="337"/>
      <c r="W153" s="337"/>
      <c r="X153" s="337"/>
      <c r="Y153" s="337"/>
      <c r="Z153" s="337"/>
      <c r="AA153" s="337"/>
    </row>
    <row r="154">
      <c r="A154" s="337"/>
      <c r="B154" s="337"/>
      <c r="C154" s="575"/>
      <c r="D154" s="575"/>
      <c r="E154" s="337"/>
      <c r="F154" s="337"/>
      <c r="G154" s="337"/>
      <c r="H154" s="337"/>
      <c r="I154" s="337"/>
      <c r="J154" s="337"/>
      <c r="K154" s="337"/>
      <c r="L154" s="337"/>
      <c r="M154" s="337"/>
      <c r="N154" s="337"/>
      <c r="O154" s="337"/>
      <c r="P154" s="337"/>
      <c r="Q154" s="337"/>
      <c r="R154" s="337"/>
      <c r="S154" s="337"/>
      <c r="T154" s="337"/>
      <c r="U154" s="337"/>
      <c r="V154" s="337"/>
      <c r="W154" s="337"/>
      <c r="X154" s="337"/>
      <c r="Y154" s="337"/>
      <c r="Z154" s="337"/>
      <c r="AA154" s="337"/>
    </row>
    <row r="155">
      <c r="A155" s="337"/>
      <c r="B155" s="337"/>
      <c r="C155" s="575"/>
      <c r="D155" s="575"/>
      <c r="E155" s="337"/>
      <c r="F155" s="337"/>
      <c r="G155" s="337"/>
      <c r="H155" s="337"/>
      <c r="I155" s="337"/>
      <c r="J155" s="337"/>
      <c r="K155" s="337"/>
      <c r="L155" s="337"/>
      <c r="M155" s="337"/>
      <c r="N155" s="337"/>
      <c r="O155" s="337"/>
      <c r="P155" s="337"/>
      <c r="Q155" s="337"/>
      <c r="R155" s="337"/>
      <c r="S155" s="337"/>
      <c r="T155" s="337"/>
      <c r="U155" s="337"/>
      <c r="V155" s="337"/>
      <c r="W155" s="337"/>
      <c r="X155" s="337"/>
      <c r="Y155" s="337"/>
      <c r="Z155" s="337"/>
      <c r="AA155" s="337"/>
    </row>
    <row r="156">
      <c r="A156" s="337"/>
      <c r="B156" s="337"/>
      <c r="C156" s="575"/>
      <c r="D156" s="575"/>
      <c r="E156" s="337"/>
      <c r="F156" s="337"/>
      <c r="G156" s="337"/>
      <c r="H156" s="337"/>
      <c r="I156" s="337"/>
      <c r="J156" s="337"/>
      <c r="K156" s="337"/>
      <c r="L156" s="337"/>
      <c r="M156" s="337"/>
      <c r="N156" s="337"/>
      <c r="O156" s="337"/>
      <c r="P156" s="337"/>
      <c r="Q156" s="337"/>
      <c r="R156" s="337"/>
      <c r="S156" s="337"/>
      <c r="T156" s="337"/>
      <c r="U156" s="337"/>
      <c r="V156" s="337"/>
      <c r="W156" s="337"/>
      <c r="X156" s="337"/>
      <c r="Y156" s="337"/>
      <c r="Z156" s="337"/>
      <c r="AA156" s="337"/>
    </row>
    <row r="157">
      <c r="A157" s="337"/>
      <c r="B157" s="337"/>
      <c r="C157" s="575"/>
      <c r="D157" s="575"/>
      <c r="E157" s="337"/>
      <c r="F157" s="337"/>
      <c r="G157" s="337"/>
      <c r="H157" s="337"/>
      <c r="I157" s="337"/>
      <c r="J157" s="337"/>
      <c r="K157" s="337"/>
      <c r="L157" s="337"/>
      <c r="M157" s="337"/>
      <c r="N157" s="337"/>
      <c r="O157" s="337"/>
      <c r="P157" s="337"/>
      <c r="Q157" s="337"/>
      <c r="R157" s="337"/>
      <c r="S157" s="337"/>
      <c r="T157" s="337"/>
      <c r="U157" s="337"/>
      <c r="V157" s="337"/>
      <c r="W157" s="337"/>
      <c r="X157" s="337"/>
      <c r="Y157" s="337"/>
      <c r="Z157" s="337"/>
      <c r="AA157" s="337"/>
    </row>
    <row r="158">
      <c r="A158" s="337"/>
      <c r="B158" s="337"/>
      <c r="C158" s="575"/>
      <c r="D158" s="575"/>
      <c r="E158" s="337"/>
      <c r="F158" s="337"/>
      <c r="G158" s="337"/>
      <c r="H158" s="337"/>
      <c r="I158" s="337"/>
      <c r="J158" s="337"/>
      <c r="K158" s="337"/>
      <c r="L158" s="337"/>
      <c r="M158" s="337"/>
      <c r="N158" s="337"/>
      <c r="O158" s="337"/>
      <c r="P158" s="337"/>
      <c r="Q158" s="337"/>
      <c r="R158" s="337"/>
      <c r="S158" s="337"/>
      <c r="T158" s="337"/>
      <c r="U158" s="337"/>
      <c r="V158" s="337"/>
      <c r="W158" s="337"/>
      <c r="X158" s="337"/>
      <c r="Y158" s="337"/>
      <c r="Z158" s="337"/>
      <c r="AA158" s="337"/>
    </row>
    <row r="159">
      <c r="A159" s="337"/>
      <c r="B159" s="337"/>
      <c r="C159" s="575"/>
      <c r="D159" s="575"/>
      <c r="E159" s="337"/>
      <c r="F159" s="337"/>
      <c r="G159" s="337"/>
      <c r="H159" s="337"/>
      <c r="I159" s="337"/>
      <c r="J159" s="337"/>
      <c r="K159" s="337"/>
      <c r="L159" s="337"/>
      <c r="M159" s="337"/>
      <c r="N159" s="337"/>
      <c r="O159" s="337"/>
      <c r="P159" s="337"/>
      <c r="Q159" s="337"/>
      <c r="R159" s="337"/>
      <c r="S159" s="337"/>
      <c r="T159" s="337"/>
      <c r="U159" s="337"/>
      <c r="V159" s="337"/>
      <c r="W159" s="337"/>
      <c r="X159" s="337"/>
      <c r="Y159" s="337"/>
      <c r="Z159" s="337"/>
      <c r="AA159" s="337"/>
    </row>
    <row r="160">
      <c r="A160" s="337"/>
      <c r="B160" s="337"/>
      <c r="C160" s="575"/>
      <c r="D160" s="575"/>
      <c r="E160" s="337"/>
      <c r="F160" s="337"/>
      <c r="G160" s="337"/>
      <c r="H160" s="337"/>
      <c r="I160" s="337"/>
      <c r="J160" s="337"/>
      <c r="K160" s="337"/>
      <c r="L160" s="337"/>
      <c r="M160" s="337"/>
      <c r="N160" s="337"/>
      <c r="O160" s="337"/>
      <c r="P160" s="337"/>
      <c r="Q160" s="337"/>
      <c r="R160" s="337"/>
      <c r="S160" s="337"/>
      <c r="T160" s="337"/>
      <c r="U160" s="337"/>
      <c r="V160" s="337"/>
      <c r="W160" s="337"/>
      <c r="X160" s="337"/>
      <c r="Y160" s="337"/>
      <c r="Z160" s="337"/>
      <c r="AA160" s="337"/>
    </row>
    <row r="161">
      <c r="A161" s="337"/>
      <c r="B161" s="337"/>
      <c r="C161" s="575"/>
      <c r="D161" s="575"/>
      <c r="E161" s="337"/>
      <c r="F161" s="337"/>
      <c r="G161" s="337"/>
      <c r="H161" s="337"/>
      <c r="I161" s="337"/>
      <c r="J161" s="337"/>
      <c r="K161" s="337"/>
      <c r="L161" s="337"/>
      <c r="M161" s="337"/>
      <c r="N161" s="337"/>
      <c r="O161" s="337"/>
      <c r="P161" s="337"/>
      <c r="Q161" s="337"/>
      <c r="R161" s="337"/>
      <c r="S161" s="337"/>
      <c r="T161" s="337"/>
      <c r="U161" s="337"/>
      <c r="V161" s="337"/>
      <c r="W161" s="337"/>
      <c r="X161" s="337"/>
      <c r="Y161" s="337"/>
      <c r="Z161" s="337"/>
      <c r="AA161" s="337"/>
    </row>
    <row r="162">
      <c r="A162" s="337"/>
      <c r="B162" s="337"/>
      <c r="C162" s="575"/>
      <c r="D162" s="575"/>
      <c r="E162" s="337"/>
      <c r="F162" s="337"/>
      <c r="G162" s="337"/>
      <c r="H162" s="337"/>
      <c r="I162" s="337"/>
      <c r="J162" s="337"/>
      <c r="K162" s="337"/>
      <c r="L162" s="337"/>
      <c r="M162" s="337"/>
      <c r="N162" s="337"/>
      <c r="O162" s="337"/>
      <c r="P162" s="337"/>
      <c r="Q162" s="337"/>
      <c r="R162" s="337"/>
      <c r="S162" s="337"/>
      <c r="T162" s="337"/>
      <c r="U162" s="337"/>
      <c r="V162" s="337"/>
      <c r="W162" s="337"/>
      <c r="X162" s="337"/>
      <c r="Y162" s="337"/>
      <c r="Z162" s="337"/>
      <c r="AA162" s="337"/>
    </row>
    <row r="163">
      <c r="A163" s="337"/>
      <c r="B163" s="337"/>
      <c r="C163" s="575"/>
      <c r="D163" s="575"/>
      <c r="E163" s="337"/>
      <c r="F163" s="337"/>
      <c r="G163" s="337"/>
      <c r="H163" s="337"/>
      <c r="I163" s="337"/>
      <c r="J163" s="337"/>
      <c r="K163" s="337"/>
      <c r="L163" s="337"/>
      <c r="M163" s="337"/>
      <c r="N163" s="337"/>
      <c r="O163" s="337"/>
      <c r="P163" s="337"/>
      <c r="Q163" s="337"/>
      <c r="R163" s="337"/>
      <c r="S163" s="337"/>
      <c r="T163" s="337"/>
      <c r="U163" s="337"/>
      <c r="V163" s="337"/>
      <c r="W163" s="337"/>
      <c r="X163" s="337"/>
      <c r="Y163" s="337"/>
      <c r="Z163" s="337"/>
      <c r="AA163" s="337"/>
    </row>
    <row r="164">
      <c r="A164" s="337"/>
      <c r="B164" s="337"/>
      <c r="C164" s="575"/>
      <c r="D164" s="575"/>
      <c r="E164" s="337"/>
      <c r="F164" s="337"/>
      <c r="G164" s="337"/>
      <c r="H164" s="337"/>
      <c r="I164" s="337"/>
      <c r="J164" s="337"/>
      <c r="K164" s="337"/>
      <c r="L164" s="337"/>
      <c r="M164" s="337"/>
      <c r="N164" s="337"/>
      <c r="O164" s="337"/>
      <c r="P164" s="337"/>
      <c r="Q164" s="337"/>
      <c r="R164" s="337"/>
      <c r="S164" s="337"/>
      <c r="T164" s="337"/>
      <c r="U164" s="337"/>
      <c r="V164" s="337"/>
      <c r="W164" s="337"/>
      <c r="X164" s="337"/>
      <c r="Y164" s="337"/>
      <c r="Z164" s="337"/>
      <c r="AA164" s="337"/>
    </row>
    <row r="165">
      <c r="A165" s="337"/>
      <c r="B165" s="337"/>
      <c r="C165" s="575"/>
      <c r="D165" s="575"/>
      <c r="E165" s="337"/>
      <c r="F165" s="337"/>
      <c r="G165" s="337"/>
      <c r="H165" s="337"/>
      <c r="I165" s="337"/>
      <c r="J165" s="337"/>
      <c r="K165" s="337"/>
      <c r="L165" s="337"/>
      <c r="M165" s="337"/>
      <c r="N165" s="337"/>
      <c r="O165" s="337"/>
      <c r="P165" s="337"/>
      <c r="Q165" s="337"/>
      <c r="R165" s="337"/>
      <c r="S165" s="337"/>
      <c r="T165" s="337"/>
      <c r="U165" s="337"/>
      <c r="V165" s="337"/>
      <c r="W165" s="337"/>
      <c r="X165" s="337"/>
      <c r="Y165" s="337"/>
      <c r="Z165" s="337"/>
      <c r="AA165" s="337"/>
    </row>
    <row r="166">
      <c r="A166" s="337"/>
      <c r="B166" s="337"/>
      <c r="C166" s="575"/>
      <c r="D166" s="575"/>
      <c r="E166" s="337"/>
      <c r="F166" s="337"/>
      <c r="G166" s="337"/>
      <c r="H166" s="337"/>
      <c r="I166" s="337"/>
      <c r="J166" s="337"/>
      <c r="K166" s="337"/>
      <c r="L166" s="337"/>
      <c r="M166" s="337"/>
      <c r="N166" s="337"/>
      <c r="O166" s="337"/>
      <c r="P166" s="337"/>
      <c r="Q166" s="337"/>
      <c r="R166" s="337"/>
      <c r="S166" s="337"/>
      <c r="T166" s="337"/>
      <c r="U166" s="337"/>
      <c r="V166" s="337"/>
      <c r="W166" s="337"/>
      <c r="X166" s="337"/>
      <c r="Y166" s="337"/>
      <c r="Z166" s="337"/>
      <c r="AA166" s="337"/>
    </row>
    <row r="167">
      <c r="A167" s="337"/>
      <c r="B167" s="337"/>
      <c r="C167" s="575"/>
      <c r="D167" s="575"/>
      <c r="E167" s="337"/>
      <c r="F167" s="337"/>
      <c r="G167" s="337"/>
      <c r="H167" s="337"/>
      <c r="I167" s="337"/>
      <c r="J167" s="337"/>
      <c r="K167" s="337"/>
      <c r="L167" s="337"/>
      <c r="M167" s="337"/>
      <c r="N167" s="337"/>
      <c r="O167" s="337"/>
      <c r="P167" s="337"/>
      <c r="Q167" s="337"/>
      <c r="R167" s="337"/>
      <c r="S167" s="337"/>
      <c r="T167" s="337"/>
      <c r="U167" s="337"/>
      <c r="V167" s="337"/>
      <c r="W167" s="337"/>
      <c r="X167" s="337"/>
      <c r="Y167" s="337"/>
      <c r="Z167" s="337"/>
      <c r="AA167" s="337"/>
    </row>
    <row r="168">
      <c r="A168" s="337"/>
      <c r="B168" s="337"/>
      <c r="C168" s="575"/>
      <c r="D168" s="575"/>
      <c r="E168" s="337"/>
      <c r="F168" s="337"/>
      <c r="G168" s="337"/>
      <c r="H168" s="337"/>
      <c r="I168" s="337"/>
      <c r="J168" s="337"/>
      <c r="K168" s="337"/>
      <c r="L168" s="337"/>
      <c r="M168" s="337"/>
      <c r="N168" s="337"/>
      <c r="O168" s="337"/>
      <c r="P168" s="337"/>
      <c r="Q168" s="337"/>
      <c r="R168" s="337"/>
      <c r="S168" s="337"/>
      <c r="T168" s="337"/>
      <c r="U168" s="337"/>
      <c r="V168" s="337"/>
      <c r="W168" s="337"/>
      <c r="X168" s="337"/>
      <c r="Y168" s="337"/>
      <c r="Z168" s="337"/>
      <c r="AA168" s="337"/>
    </row>
    <row r="169">
      <c r="A169" s="337"/>
      <c r="B169" s="337"/>
      <c r="C169" s="575"/>
      <c r="D169" s="575"/>
      <c r="E169" s="337"/>
      <c r="F169" s="337"/>
      <c r="G169" s="337"/>
      <c r="H169" s="337"/>
      <c r="I169" s="337"/>
      <c r="J169" s="337"/>
      <c r="K169" s="337"/>
      <c r="L169" s="337"/>
      <c r="M169" s="337"/>
      <c r="N169" s="337"/>
      <c r="O169" s="337"/>
      <c r="P169" s="337"/>
      <c r="Q169" s="337"/>
      <c r="R169" s="337"/>
      <c r="S169" s="337"/>
      <c r="T169" s="337"/>
      <c r="U169" s="337"/>
      <c r="V169" s="337"/>
      <c r="W169" s="337"/>
      <c r="X169" s="337"/>
      <c r="Y169" s="337"/>
      <c r="Z169" s="337"/>
      <c r="AA169" s="337"/>
    </row>
    <row r="170">
      <c r="A170" s="337"/>
      <c r="B170" s="337"/>
      <c r="C170" s="575"/>
      <c r="D170" s="575"/>
      <c r="E170" s="337"/>
      <c r="F170" s="337"/>
      <c r="G170" s="337"/>
      <c r="H170" s="337"/>
      <c r="I170" s="337"/>
      <c r="J170" s="337"/>
      <c r="K170" s="337"/>
      <c r="L170" s="337"/>
      <c r="M170" s="337"/>
      <c r="N170" s="337"/>
      <c r="O170" s="337"/>
      <c r="P170" s="337"/>
      <c r="Q170" s="337"/>
      <c r="R170" s="337"/>
      <c r="S170" s="337"/>
      <c r="T170" s="337"/>
      <c r="U170" s="337"/>
      <c r="V170" s="337"/>
      <c r="W170" s="337"/>
      <c r="X170" s="337"/>
      <c r="Y170" s="337"/>
      <c r="Z170" s="337"/>
      <c r="AA170" s="337"/>
    </row>
    <row r="171">
      <c r="A171" s="337"/>
      <c r="B171" s="337"/>
      <c r="C171" s="575"/>
      <c r="D171" s="575"/>
      <c r="E171" s="337"/>
      <c r="F171" s="337"/>
      <c r="G171" s="337"/>
      <c r="H171" s="337"/>
      <c r="I171" s="337"/>
      <c r="J171" s="337"/>
      <c r="K171" s="337"/>
      <c r="L171" s="337"/>
      <c r="M171" s="337"/>
      <c r="N171" s="337"/>
      <c r="O171" s="337"/>
      <c r="P171" s="337"/>
      <c r="Q171" s="337"/>
      <c r="R171" s="337"/>
      <c r="S171" s="337"/>
      <c r="T171" s="337"/>
      <c r="U171" s="337"/>
      <c r="V171" s="337"/>
      <c r="W171" s="337"/>
      <c r="X171" s="337"/>
      <c r="Y171" s="337"/>
      <c r="Z171" s="337"/>
      <c r="AA171" s="337"/>
    </row>
    <row r="172">
      <c r="A172" s="337"/>
      <c r="B172" s="337"/>
      <c r="C172" s="575"/>
      <c r="D172" s="575"/>
      <c r="E172" s="337"/>
      <c r="F172" s="337"/>
      <c r="G172" s="337"/>
      <c r="H172" s="337"/>
      <c r="I172" s="337"/>
      <c r="J172" s="337"/>
      <c r="K172" s="337"/>
      <c r="L172" s="337"/>
      <c r="M172" s="337"/>
      <c r="N172" s="337"/>
      <c r="O172" s="337"/>
      <c r="P172" s="337"/>
      <c r="Q172" s="337"/>
      <c r="R172" s="337"/>
      <c r="S172" s="337"/>
      <c r="T172" s="337"/>
      <c r="U172" s="337"/>
      <c r="V172" s="337"/>
      <c r="W172" s="337"/>
      <c r="X172" s="337"/>
      <c r="Y172" s="337"/>
      <c r="Z172" s="337"/>
      <c r="AA172" s="337"/>
    </row>
    <row r="173">
      <c r="A173" s="337"/>
      <c r="B173" s="337"/>
      <c r="C173" s="575"/>
      <c r="D173" s="575"/>
      <c r="E173" s="337"/>
      <c r="F173" s="337"/>
      <c r="G173" s="337"/>
      <c r="H173" s="337"/>
      <c r="I173" s="337"/>
      <c r="J173" s="337"/>
      <c r="K173" s="337"/>
      <c r="L173" s="337"/>
      <c r="M173" s="337"/>
      <c r="N173" s="337"/>
      <c r="O173" s="337"/>
      <c r="P173" s="337"/>
      <c r="Q173" s="337"/>
      <c r="R173" s="337"/>
      <c r="S173" s="337"/>
      <c r="T173" s="337"/>
      <c r="U173" s="337"/>
      <c r="V173" s="337"/>
      <c r="W173" s="337"/>
      <c r="X173" s="337"/>
      <c r="Y173" s="337"/>
      <c r="Z173" s="337"/>
      <c r="AA173" s="337"/>
    </row>
    <row r="174">
      <c r="A174" s="337"/>
      <c r="B174" s="337"/>
      <c r="C174" s="575"/>
      <c r="D174" s="575"/>
      <c r="E174" s="337"/>
      <c r="F174" s="337"/>
      <c r="G174" s="337"/>
      <c r="H174" s="337"/>
      <c r="I174" s="337"/>
      <c r="J174" s="337"/>
      <c r="K174" s="337"/>
      <c r="L174" s="337"/>
      <c r="M174" s="337"/>
      <c r="N174" s="337"/>
      <c r="O174" s="337"/>
      <c r="P174" s="337"/>
      <c r="Q174" s="337"/>
      <c r="R174" s="337"/>
      <c r="S174" s="337"/>
      <c r="T174" s="337"/>
      <c r="U174" s="337"/>
      <c r="V174" s="337"/>
      <c r="W174" s="337"/>
      <c r="X174" s="337"/>
      <c r="Y174" s="337"/>
      <c r="Z174" s="337"/>
      <c r="AA174" s="337"/>
    </row>
    <row r="175">
      <c r="A175" s="337"/>
      <c r="B175" s="337"/>
      <c r="C175" s="575"/>
      <c r="D175" s="575"/>
      <c r="E175" s="337"/>
      <c r="F175" s="337"/>
      <c r="G175" s="337"/>
      <c r="H175" s="337"/>
      <c r="I175" s="337"/>
      <c r="J175" s="337"/>
      <c r="K175" s="337"/>
      <c r="L175" s="337"/>
      <c r="M175" s="337"/>
      <c r="N175" s="337"/>
      <c r="O175" s="337"/>
      <c r="P175" s="337"/>
      <c r="Q175" s="337"/>
      <c r="R175" s="337"/>
      <c r="S175" s="337"/>
      <c r="T175" s="337"/>
      <c r="U175" s="337"/>
      <c r="V175" s="337"/>
      <c r="W175" s="337"/>
      <c r="X175" s="337"/>
      <c r="Y175" s="337"/>
      <c r="Z175" s="337"/>
      <c r="AA175" s="337"/>
    </row>
    <row r="176">
      <c r="A176" s="337"/>
      <c r="B176" s="337"/>
      <c r="C176" s="575"/>
      <c r="D176" s="575"/>
      <c r="E176" s="337"/>
      <c r="F176" s="337"/>
      <c r="G176" s="337"/>
      <c r="H176" s="337"/>
      <c r="I176" s="337"/>
      <c r="J176" s="337"/>
      <c r="K176" s="337"/>
      <c r="L176" s="337"/>
      <c r="M176" s="337"/>
      <c r="N176" s="337"/>
      <c r="O176" s="337"/>
      <c r="P176" s="337"/>
      <c r="Q176" s="337"/>
      <c r="R176" s="337"/>
      <c r="S176" s="337"/>
      <c r="T176" s="337"/>
      <c r="U176" s="337"/>
      <c r="V176" s="337"/>
      <c r="W176" s="337"/>
      <c r="X176" s="337"/>
      <c r="Y176" s="337"/>
      <c r="Z176" s="337"/>
      <c r="AA176" s="337"/>
    </row>
    <row r="177">
      <c r="A177" s="337"/>
      <c r="B177" s="337"/>
      <c r="C177" s="575"/>
      <c r="D177" s="575"/>
      <c r="E177" s="337"/>
      <c r="F177" s="337"/>
      <c r="G177" s="337"/>
      <c r="H177" s="337"/>
      <c r="I177" s="337"/>
      <c r="J177" s="337"/>
      <c r="K177" s="337"/>
      <c r="L177" s="337"/>
      <c r="M177" s="337"/>
      <c r="N177" s="337"/>
      <c r="O177" s="337"/>
      <c r="P177" s="337"/>
      <c r="Q177" s="337"/>
      <c r="R177" s="337"/>
      <c r="S177" s="337"/>
      <c r="T177" s="337"/>
      <c r="U177" s="337"/>
      <c r="V177" s="337"/>
      <c r="W177" s="337"/>
      <c r="X177" s="337"/>
      <c r="Y177" s="337"/>
      <c r="Z177" s="337"/>
      <c r="AA177" s="337"/>
    </row>
    <row r="178">
      <c r="A178" s="337"/>
      <c r="B178" s="337"/>
      <c r="C178" s="575"/>
      <c r="D178" s="575"/>
      <c r="E178" s="337"/>
      <c r="F178" s="337"/>
      <c r="G178" s="337"/>
      <c r="H178" s="337"/>
      <c r="I178" s="337"/>
      <c r="J178" s="337"/>
      <c r="K178" s="337"/>
      <c r="L178" s="337"/>
      <c r="M178" s="337"/>
      <c r="N178" s="337"/>
      <c r="O178" s="337"/>
      <c r="P178" s="337"/>
      <c r="Q178" s="337"/>
      <c r="R178" s="337"/>
      <c r="S178" s="337"/>
      <c r="T178" s="337"/>
      <c r="U178" s="337"/>
      <c r="V178" s="337"/>
      <c r="W178" s="337"/>
      <c r="X178" s="337"/>
      <c r="Y178" s="337"/>
      <c r="Z178" s="337"/>
      <c r="AA178" s="337"/>
    </row>
    <row r="179">
      <c r="A179" s="337"/>
      <c r="B179" s="337"/>
      <c r="C179" s="575"/>
      <c r="D179" s="575"/>
      <c r="E179" s="337"/>
      <c r="F179" s="337"/>
      <c r="G179" s="337"/>
      <c r="H179" s="337"/>
      <c r="I179" s="337"/>
      <c r="J179" s="337"/>
      <c r="K179" s="337"/>
      <c r="L179" s="337"/>
      <c r="M179" s="337"/>
      <c r="N179" s="337"/>
      <c r="O179" s="337"/>
      <c r="P179" s="337"/>
      <c r="Q179" s="337"/>
      <c r="R179" s="337"/>
      <c r="S179" s="337"/>
      <c r="T179" s="337"/>
      <c r="U179" s="337"/>
      <c r="V179" s="337"/>
      <c r="W179" s="337"/>
      <c r="X179" s="337"/>
      <c r="Y179" s="337"/>
      <c r="Z179" s="337"/>
      <c r="AA179" s="337"/>
    </row>
    <row r="180">
      <c r="A180" s="337"/>
      <c r="B180" s="337"/>
      <c r="C180" s="575"/>
      <c r="D180" s="575"/>
      <c r="E180" s="337"/>
      <c r="F180" s="337"/>
      <c r="G180" s="337"/>
      <c r="H180" s="337"/>
      <c r="I180" s="337"/>
      <c r="J180" s="337"/>
      <c r="K180" s="337"/>
      <c r="L180" s="337"/>
      <c r="M180" s="337"/>
      <c r="N180" s="337"/>
      <c r="O180" s="337"/>
      <c r="P180" s="337"/>
      <c r="Q180" s="337"/>
      <c r="R180" s="337"/>
      <c r="S180" s="337"/>
      <c r="T180" s="337"/>
      <c r="U180" s="337"/>
      <c r="V180" s="337"/>
      <c r="W180" s="337"/>
      <c r="X180" s="337"/>
      <c r="Y180" s="337"/>
      <c r="Z180" s="337"/>
      <c r="AA180" s="337"/>
    </row>
    <row r="181">
      <c r="A181" s="337"/>
      <c r="B181" s="337"/>
      <c r="C181" s="575"/>
      <c r="D181" s="575"/>
      <c r="E181" s="337"/>
      <c r="F181" s="337"/>
      <c r="G181" s="337"/>
      <c r="H181" s="337"/>
      <c r="I181" s="337"/>
      <c r="J181" s="337"/>
      <c r="K181" s="337"/>
      <c r="L181" s="337"/>
      <c r="M181" s="337"/>
      <c r="N181" s="337"/>
      <c r="O181" s="337"/>
      <c r="P181" s="337"/>
      <c r="Q181" s="337"/>
      <c r="R181" s="337"/>
      <c r="S181" s="337"/>
      <c r="T181" s="337"/>
      <c r="U181" s="337"/>
      <c r="V181" s="337"/>
      <c r="W181" s="337"/>
      <c r="X181" s="337"/>
      <c r="Y181" s="337"/>
      <c r="Z181" s="337"/>
      <c r="AA181" s="337"/>
    </row>
    <row r="182">
      <c r="A182" s="337"/>
      <c r="B182" s="337"/>
      <c r="C182" s="575"/>
      <c r="D182" s="575"/>
      <c r="E182" s="337"/>
      <c r="F182" s="337"/>
      <c r="G182" s="337"/>
      <c r="H182" s="337"/>
      <c r="I182" s="337"/>
      <c r="J182" s="337"/>
      <c r="K182" s="337"/>
      <c r="L182" s="337"/>
      <c r="M182" s="337"/>
      <c r="N182" s="337"/>
      <c r="O182" s="337"/>
      <c r="P182" s="337"/>
      <c r="Q182" s="337"/>
      <c r="R182" s="337"/>
      <c r="S182" s="337"/>
      <c r="T182" s="337"/>
      <c r="U182" s="337"/>
      <c r="V182" s="337"/>
      <c r="W182" s="337"/>
      <c r="X182" s="337"/>
      <c r="Y182" s="337"/>
      <c r="Z182" s="337"/>
      <c r="AA182" s="337"/>
    </row>
    <row r="183">
      <c r="A183" s="337"/>
      <c r="B183" s="337"/>
      <c r="C183" s="575"/>
      <c r="D183" s="575"/>
      <c r="E183" s="337"/>
      <c r="F183" s="337"/>
      <c r="G183" s="337"/>
      <c r="H183" s="337"/>
      <c r="I183" s="337"/>
      <c r="J183" s="337"/>
      <c r="K183" s="337"/>
      <c r="L183" s="337"/>
      <c r="M183" s="337"/>
      <c r="N183" s="337"/>
      <c r="O183" s="337"/>
      <c r="P183" s="337"/>
      <c r="Q183" s="337"/>
      <c r="R183" s="337"/>
      <c r="S183" s="337"/>
      <c r="T183" s="337"/>
      <c r="U183" s="337"/>
      <c r="V183" s="337"/>
      <c r="W183" s="337"/>
      <c r="X183" s="337"/>
      <c r="Y183" s="337"/>
      <c r="Z183" s="337"/>
      <c r="AA183" s="337"/>
    </row>
    <row r="184">
      <c r="A184" s="337"/>
      <c r="B184" s="337"/>
      <c r="C184" s="575"/>
      <c r="D184" s="575"/>
      <c r="E184" s="337"/>
      <c r="F184" s="337"/>
      <c r="G184" s="337"/>
      <c r="H184" s="337"/>
      <c r="I184" s="337"/>
      <c r="J184" s="337"/>
      <c r="K184" s="337"/>
      <c r="L184" s="337"/>
      <c r="M184" s="337"/>
      <c r="N184" s="337"/>
      <c r="O184" s="337"/>
      <c r="P184" s="337"/>
      <c r="Q184" s="337"/>
      <c r="R184" s="337"/>
      <c r="S184" s="337"/>
      <c r="T184" s="337"/>
      <c r="U184" s="337"/>
      <c r="V184" s="337"/>
      <c r="W184" s="337"/>
      <c r="X184" s="337"/>
      <c r="Y184" s="337"/>
      <c r="Z184" s="337"/>
      <c r="AA184" s="337"/>
    </row>
    <row r="185">
      <c r="A185" s="337"/>
      <c r="B185" s="337"/>
      <c r="C185" s="575"/>
      <c r="D185" s="575"/>
      <c r="E185" s="337"/>
      <c r="F185" s="337"/>
      <c r="G185" s="337"/>
      <c r="H185" s="337"/>
      <c r="I185" s="337"/>
      <c r="J185" s="337"/>
      <c r="K185" s="337"/>
      <c r="L185" s="337"/>
      <c r="M185" s="337"/>
      <c r="N185" s="337"/>
      <c r="O185" s="337"/>
      <c r="P185" s="337"/>
      <c r="Q185" s="337"/>
      <c r="R185" s="337"/>
      <c r="S185" s="337"/>
      <c r="T185" s="337"/>
      <c r="U185" s="337"/>
      <c r="V185" s="337"/>
      <c r="W185" s="337"/>
      <c r="X185" s="337"/>
      <c r="Y185" s="337"/>
      <c r="Z185" s="337"/>
      <c r="AA185" s="337"/>
    </row>
    <row r="186">
      <c r="A186" s="337"/>
      <c r="B186" s="337"/>
      <c r="C186" s="575"/>
      <c r="D186" s="575"/>
      <c r="E186" s="337"/>
      <c r="F186" s="337"/>
      <c r="G186" s="337"/>
      <c r="H186" s="337"/>
      <c r="I186" s="337"/>
      <c r="J186" s="337"/>
      <c r="K186" s="337"/>
      <c r="L186" s="337"/>
      <c r="M186" s="337"/>
      <c r="N186" s="337"/>
      <c r="O186" s="337"/>
      <c r="P186" s="337"/>
      <c r="Q186" s="337"/>
      <c r="R186" s="337"/>
      <c r="S186" s="337"/>
      <c r="T186" s="337"/>
      <c r="U186" s="337"/>
      <c r="V186" s="337"/>
      <c r="W186" s="337"/>
      <c r="X186" s="337"/>
      <c r="Y186" s="337"/>
      <c r="Z186" s="337"/>
      <c r="AA186" s="337"/>
    </row>
    <row r="187">
      <c r="A187" s="337"/>
      <c r="B187" s="337"/>
      <c r="C187" s="575"/>
      <c r="D187" s="575"/>
      <c r="E187" s="337"/>
      <c r="F187" s="337"/>
      <c r="G187" s="337"/>
      <c r="H187" s="337"/>
      <c r="I187" s="337"/>
      <c r="J187" s="337"/>
      <c r="K187" s="337"/>
      <c r="L187" s="337"/>
      <c r="M187" s="337"/>
      <c r="N187" s="337"/>
      <c r="O187" s="337"/>
      <c r="P187" s="337"/>
      <c r="Q187" s="337"/>
      <c r="R187" s="337"/>
      <c r="S187" s="337"/>
      <c r="T187" s="337"/>
      <c r="U187" s="337"/>
      <c r="V187" s="337"/>
      <c r="W187" s="337"/>
      <c r="X187" s="337"/>
      <c r="Y187" s="337"/>
      <c r="Z187" s="337"/>
      <c r="AA187" s="337"/>
    </row>
    <row r="188">
      <c r="A188" s="337"/>
      <c r="B188" s="337"/>
      <c r="C188" s="575"/>
      <c r="D188" s="575"/>
      <c r="E188" s="337"/>
      <c r="F188" s="337"/>
      <c r="G188" s="337"/>
      <c r="H188" s="337"/>
      <c r="I188" s="337"/>
      <c r="J188" s="337"/>
      <c r="K188" s="337"/>
      <c r="L188" s="337"/>
      <c r="M188" s="337"/>
      <c r="N188" s="337"/>
      <c r="O188" s="337"/>
      <c r="P188" s="337"/>
      <c r="Q188" s="337"/>
      <c r="R188" s="337"/>
      <c r="S188" s="337"/>
      <c r="T188" s="337"/>
      <c r="U188" s="337"/>
      <c r="V188" s="337"/>
      <c r="W188" s="337"/>
      <c r="X188" s="337"/>
      <c r="Y188" s="337"/>
      <c r="Z188" s="337"/>
      <c r="AA188" s="337"/>
    </row>
    <row r="189">
      <c r="A189" s="337"/>
      <c r="B189" s="337"/>
      <c r="C189" s="575"/>
      <c r="D189" s="575"/>
      <c r="E189" s="337"/>
      <c r="F189" s="337"/>
      <c r="G189" s="337"/>
      <c r="H189" s="337"/>
      <c r="I189" s="337"/>
      <c r="J189" s="337"/>
      <c r="K189" s="337"/>
      <c r="L189" s="337"/>
      <c r="M189" s="337"/>
      <c r="N189" s="337"/>
      <c r="O189" s="337"/>
      <c r="P189" s="337"/>
      <c r="Q189" s="337"/>
      <c r="R189" s="337"/>
      <c r="S189" s="337"/>
      <c r="T189" s="337"/>
      <c r="U189" s="337"/>
      <c r="V189" s="337"/>
      <c r="W189" s="337"/>
      <c r="X189" s="337"/>
      <c r="Y189" s="337"/>
      <c r="Z189" s="337"/>
      <c r="AA189" s="337"/>
    </row>
    <row r="190">
      <c r="A190" s="337"/>
      <c r="B190" s="337"/>
      <c r="C190" s="575"/>
      <c r="D190" s="575"/>
      <c r="E190" s="337"/>
      <c r="F190" s="337"/>
      <c r="G190" s="337"/>
      <c r="H190" s="337"/>
      <c r="I190" s="337"/>
      <c r="J190" s="337"/>
      <c r="K190" s="337"/>
      <c r="L190" s="337"/>
      <c r="M190" s="337"/>
      <c r="N190" s="337"/>
      <c r="O190" s="337"/>
      <c r="P190" s="337"/>
      <c r="Q190" s="337"/>
      <c r="R190" s="337"/>
      <c r="S190" s="337"/>
      <c r="T190" s="337"/>
      <c r="U190" s="337"/>
      <c r="V190" s="337"/>
      <c r="W190" s="337"/>
      <c r="X190" s="337"/>
      <c r="Y190" s="337"/>
      <c r="Z190" s="337"/>
      <c r="AA190" s="337"/>
    </row>
    <row r="191">
      <c r="A191" s="337"/>
      <c r="B191" s="337"/>
      <c r="C191" s="575"/>
      <c r="D191" s="575"/>
      <c r="E191" s="337"/>
      <c r="F191" s="337"/>
      <c r="G191" s="337"/>
      <c r="H191" s="337"/>
      <c r="I191" s="337"/>
      <c r="J191" s="337"/>
      <c r="K191" s="337"/>
      <c r="L191" s="337"/>
      <c r="M191" s="337"/>
      <c r="N191" s="337"/>
      <c r="O191" s="337"/>
      <c r="P191" s="337"/>
      <c r="Q191" s="337"/>
      <c r="R191" s="337"/>
      <c r="S191" s="337"/>
      <c r="T191" s="337"/>
      <c r="U191" s="337"/>
      <c r="V191" s="337"/>
      <c r="W191" s="337"/>
      <c r="X191" s="337"/>
      <c r="Y191" s="337"/>
      <c r="Z191" s="337"/>
      <c r="AA191" s="337"/>
    </row>
    <row r="192">
      <c r="A192" s="337"/>
      <c r="B192" s="337"/>
      <c r="C192" s="575"/>
      <c r="D192" s="575"/>
      <c r="E192" s="337"/>
      <c r="F192" s="337"/>
      <c r="G192" s="337"/>
      <c r="H192" s="337"/>
      <c r="I192" s="337"/>
      <c r="J192" s="337"/>
      <c r="K192" s="337"/>
      <c r="L192" s="337"/>
      <c r="M192" s="337"/>
      <c r="N192" s="337"/>
      <c r="O192" s="337"/>
      <c r="P192" s="337"/>
      <c r="Q192" s="337"/>
      <c r="R192" s="337"/>
      <c r="S192" s="337"/>
      <c r="T192" s="337"/>
      <c r="U192" s="337"/>
      <c r="V192" s="337"/>
      <c r="W192" s="337"/>
      <c r="X192" s="337"/>
      <c r="Y192" s="337"/>
      <c r="Z192" s="337"/>
      <c r="AA192" s="337"/>
    </row>
    <row r="193">
      <c r="A193" s="337"/>
      <c r="B193" s="337"/>
      <c r="C193" s="575"/>
      <c r="D193" s="575"/>
      <c r="E193" s="337"/>
      <c r="F193" s="337"/>
      <c r="G193" s="337"/>
      <c r="H193" s="337"/>
      <c r="I193" s="337"/>
      <c r="J193" s="337"/>
      <c r="K193" s="337"/>
      <c r="L193" s="337"/>
      <c r="M193" s="337"/>
      <c r="N193" s="337"/>
      <c r="O193" s="337"/>
      <c r="P193" s="337"/>
      <c r="Q193" s="337"/>
      <c r="R193" s="337"/>
      <c r="S193" s="337"/>
      <c r="T193" s="337"/>
      <c r="U193" s="337"/>
      <c r="V193" s="337"/>
      <c r="W193" s="337"/>
      <c r="X193" s="337"/>
      <c r="Y193" s="337"/>
      <c r="Z193" s="337"/>
      <c r="AA193" s="337"/>
    </row>
    <row r="194">
      <c r="A194" s="337"/>
      <c r="B194" s="337"/>
      <c r="C194" s="575"/>
      <c r="D194" s="575"/>
      <c r="E194" s="337"/>
      <c r="F194" s="337"/>
      <c r="G194" s="337"/>
      <c r="H194" s="337"/>
      <c r="I194" s="337"/>
      <c r="J194" s="337"/>
      <c r="K194" s="337"/>
      <c r="L194" s="337"/>
      <c r="M194" s="337"/>
      <c r="N194" s="337"/>
      <c r="O194" s="337"/>
      <c r="P194" s="337"/>
      <c r="Q194" s="337"/>
      <c r="R194" s="337"/>
      <c r="S194" s="337"/>
      <c r="T194" s="337"/>
      <c r="U194" s="337"/>
      <c r="V194" s="337"/>
      <c r="W194" s="337"/>
      <c r="X194" s="337"/>
      <c r="Y194" s="337"/>
      <c r="Z194" s="337"/>
      <c r="AA194" s="337"/>
    </row>
    <row r="195">
      <c r="A195" s="337"/>
      <c r="B195" s="337"/>
      <c r="C195" s="575"/>
      <c r="D195" s="575"/>
      <c r="E195" s="337"/>
      <c r="F195" s="337"/>
      <c r="G195" s="337"/>
      <c r="H195" s="337"/>
      <c r="I195" s="337"/>
      <c r="J195" s="337"/>
      <c r="K195" s="337"/>
      <c r="L195" s="337"/>
      <c r="M195" s="337"/>
      <c r="N195" s="337"/>
      <c r="O195" s="337"/>
      <c r="P195" s="337"/>
      <c r="Q195" s="337"/>
      <c r="R195" s="337"/>
      <c r="S195" s="337"/>
      <c r="T195" s="337"/>
      <c r="U195" s="337"/>
      <c r="V195" s="337"/>
      <c r="W195" s="337"/>
      <c r="X195" s="337"/>
      <c r="Y195" s="337"/>
      <c r="Z195" s="337"/>
      <c r="AA195" s="337"/>
    </row>
    <row r="196">
      <c r="A196" s="337"/>
      <c r="B196" s="337"/>
      <c r="C196" s="575"/>
      <c r="D196" s="575"/>
      <c r="E196" s="337"/>
      <c r="F196" s="337"/>
      <c r="G196" s="337"/>
      <c r="H196" s="337"/>
      <c r="I196" s="337"/>
      <c r="J196" s="337"/>
      <c r="K196" s="337"/>
      <c r="L196" s="337"/>
      <c r="M196" s="337"/>
      <c r="N196" s="337"/>
      <c r="O196" s="337"/>
      <c r="P196" s="337"/>
      <c r="Q196" s="337"/>
      <c r="R196" s="337"/>
      <c r="S196" s="337"/>
      <c r="T196" s="337"/>
      <c r="U196" s="337"/>
      <c r="V196" s="337"/>
      <c r="W196" s="337"/>
      <c r="X196" s="337"/>
      <c r="Y196" s="337"/>
      <c r="Z196" s="337"/>
      <c r="AA196" s="337"/>
    </row>
    <row r="197">
      <c r="A197" s="337"/>
      <c r="B197" s="337"/>
      <c r="C197" s="575"/>
      <c r="D197" s="575"/>
      <c r="E197" s="337"/>
      <c r="F197" s="337"/>
      <c r="G197" s="337"/>
      <c r="H197" s="337"/>
      <c r="I197" s="337"/>
      <c r="J197" s="337"/>
      <c r="K197" s="337"/>
      <c r="L197" s="337"/>
      <c r="M197" s="337"/>
      <c r="N197" s="337"/>
      <c r="O197" s="337"/>
      <c r="P197" s="337"/>
      <c r="Q197" s="337"/>
      <c r="R197" s="337"/>
      <c r="S197" s="337"/>
      <c r="T197" s="337"/>
      <c r="U197" s="337"/>
      <c r="V197" s="337"/>
      <c r="W197" s="337"/>
      <c r="X197" s="337"/>
      <c r="Y197" s="337"/>
      <c r="Z197" s="337"/>
      <c r="AA197" s="337"/>
    </row>
    <row r="198">
      <c r="A198" s="337"/>
      <c r="B198" s="337"/>
      <c r="C198" s="575"/>
      <c r="D198" s="575"/>
      <c r="E198" s="337"/>
      <c r="F198" s="337"/>
      <c r="G198" s="337"/>
      <c r="H198" s="337"/>
      <c r="I198" s="337"/>
      <c r="J198" s="337"/>
      <c r="K198" s="337"/>
      <c r="L198" s="337"/>
      <c r="M198" s="337"/>
      <c r="N198" s="337"/>
      <c r="O198" s="337"/>
      <c r="P198" s="337"/>
      <c r="Q198" s="337"/>
      <c r="R198" s="337"/>
      <c r="S198" s="337"/>
      <c r="T198" s="337"/>
      <c r="U198" s="337"/>
      <c r="V198" s="337"/>
      <c r="W198" s="337"/>
      <c r="X198" s="337"/>
      <c r="Y198" s="337"/>
      <c r="Z198" s="337"/>
      <c r="AA198" s="337"/>
    </row>
    <row r="199">
      <c r="A199" s="337"/>
      <c r="B199" s="337"/>
      <c r="C199" s="575"/>
      <c r="D199" s="575"/>
      <c r="E199" s="337"/>
      <c r="F199" s="337"/>
      <c r="G199" s="337"/>
      <c r="H199" s="337"/>
      <c r="I199" s="337"/>
      <c r="J199" s="337"/>
      <c r="K199" s="337"/>
      <c r="L199" s="337"/>
      <c r="M199" s="337"/>
      <c r="N199" s="337"/>
      <c r="O199" s="337"/>
      <c r="P199" s="337"/>
      <c r="Q199" s="337"/>
      <c r="R199" s="337"/>
      <c r="S199" s="337"/>
      <c r="T199" s="337"/>
      <c r="U199" s="337"/>
      <c r="V199" s="337"/>
      <c r="W199" s="337"/>
      <c r="X199" s="337"/>
      <c r="Y199" s="337"/>
      <c r="Z199" s="337"/>
      <c r="AA199" s="337"/>
    </row>
    <row r="200">
      <c r="A200" s="337"/>
      <c r="B200" s="337"/>
      <c r="C200" s="575"/>
      <c r="D200" s="575"/>
      <c r="E200" s="337"/>
      <c r="F200" s="337"/>
      <c r="G200" s="337"/>
      <c r="H200" s="337"/>
      <c r="I200" s="337"/>
      <c r="J200" s="337"/>
      <c r="K200" s="337"/>
      <c r="L200" s="337"/>
      <c r="M200" s="337"/>
      <c r="N200" s="337"/>
      <c r="O200" s="337"/>
      <c r="P200" s="337"/>
      <c r="Q200" s="337"/>
      <c r="R200" s="337"/>
      <c r="S200" s="337"/>
      <c r="T200" s="337"/>
      <c r="U200" s="337"/>
      <c r="V200" s="337"/>
      <c r="W200" s="337"/>
      <c r="X200" s="337"/>
      <c r="Y200" s="337"/>
      <c r="Z200" s="337"/>
      <c r="AA200" s="337"/>
    </row>
    <row r="201">
      <c r="A201" s="337"/>
      <c r="B201" s="337"/>
      <c r="C201" s="575"/>
      <c r="D201" s="575"/>
      <c r="E201" s="337"/>
      <c r="F201" s="337"/>
      <c r="G201" s="337"/>
      <c r="H201" s="337"/>
      <c r="I201" s="337"/>
      <c r="J201" s="337"/>
      <c r="K201" s="337"/>
      <c r="L201" s="337"/>
      <c r="M201" s="337"/>
      <c r="N201" s="337"/>
      <c r="O201" s="337"/>
      <c r="P201" s="337"/>
      <c r="Q201" s="337"/>
      <c r="R201" s="337"/>
      <c r="S201" s="337"/>
      <c r="T201" s="337"/>
      <c r="U201" s="337"/>
      <c r="V201" s="337"/>
      <c r="W201" s="337"/>
      <c r="X201" s="337"/>
      <c r="Y201" s="337"/>
      <c r="Z201" s="337"/>
      <c r="AA201" s="337"/>
    </row>
    <row r="202">
      <c r="A202" s="337"/>
      <c r="B202" s="337"/>
      <c r="C202" s="575"/>
      <c r="D202" s="575"/>
      <c r="E202" s="337"/>
      <c r="F202" s="337"/>
      <c r="G202" s="337"/>
      <c r="H202" s="337"/>
      <c r="I202" s="337"/>
      <c r="J202" s="337"/>
      <c r="K202" s="337"/>
      <c r="L202" s="337"/>
      <c r="M202" s="337"/>
      <c r="N202" s="337"/>
      <c r="O202" s="337"/>
      <c r="P202" s="337"/>
      <c r="Q202" s="337"/>
      <c r="R202" s="337"/>
      <c r="S202" s="337"/>
      <c r="T202" s="337"/>
      <c r="U202" s="337"/>
      <c r="V202" s="337"/>
      <c r="W202" s="337"/>
      <c r="X202" s="337"/>
      <c r="Y202" s="337"/>
      <c r="Z202" s="337"/>
      <c r="AA202" s="337"/>
    </row>
    <row r="203">
      <c r="A203" s="337"/>
      <c r="B203" s="337"/>
      <c r="C203" s="575"/>
      <c r="D203" s="575"/>
      <c r="E203" s="337"/>
      <c r="F203" s="337"/>
      <c r="G203" s="337"/>
      <c r="H203" s="337"/>
      <c r="I203" s="337"/>
      <c r="J203" s="337"/>
      <c r="K203" s="337"/>
      <c r="L203" s="337"/>
      <c r="M203" s="337"/>
      <c r="N203" s="337"/>
      <c r="O203" s="337"/>
      <c r="P203" s="337"/>
      <c r="Q203" s="337"/>
      <c r="R203" s="337"/>
      <c r="S203" s="337"/>
      <c r="T203" s="337"/>
      <c r="U203" s="337"/>
      <c r="V203" s="337"/>
      <c r="W203" s="337"/>
      <c r="X203" s="337"/>
      <c r="Y203" s="337"/>
      <c r="Z203" s="337"/>
      <c r="AA203" s="337"/>
    </row>
    <row r="204">
      <c r="A204" s="337"/>
      <c r="B204" s="337"/>
      <c r="C204" s="575"/>
      <c r="D204" s="575"/>
      <c r="E204" s="337"/>
      <c r="F204" s="337"/>
      <c r="G204" s="337"/>
      <c r="H204" s="337"/>
      <c r="I204" s="337"/>
      <c r="J204" s="337"/>
      <c r="K204" s="337"/>
      <c r="L204" s="337"/>
      <c r="M204" s="337"/>
      <c r="N204" s="337"/>
      <c r="O204" s="337"/>
      <c r="P204" s="337"/>
      <c r="Q204" s="337"/>
      <c r="R204" s="337"/>
      <c r="S204" s="337"/>
      <c r="T204" s="337"/>
      <c r="U204" s="337"/>
      <c r="V204" s="337"/>
      <c r="W204" s="337"/>
      <c r="X204" s="337"/>
      <c r="Y204" s="337"/>
      <c r="Z204" s="337"/>
      <c r="AA204" s="337"/>
    </row>
    <row r="205">
      <c r="A205" s="337"/>
      <c r="B205" s="337"/>
      <c r="C205" s="575"/>
      <c r="D205" s="575"/>
      <c r="E205" s="337"/>
      <c r="F205" s="337"/>
      <c r="G205" s="337"/>
      <c r="H205" s="337"/>
      <c r="I205" s="337"/>
      <c r="J205" s="337"/>
      <c r="K205" s="337"/>
      <c r="L205" s="337"/>
      <c r="M205" s="337"/>
      <c r="N205" s="337"/>
      <c r="O205" s="337"/>
      <c r="P205" s="337"/>
      <c r="Q205" s="337"/>
      <c r="R205" s="337"/>
      <c r="S205" s="337"/>
      <c r="T205" s="337"/>
      <c r="U205" s="337"/>
      <c r="V205" s="337"/>
      <c r="W205" s="337"/>
      <c r="X205" s="337"/>
      <c r="Y205" s="337"/>
      <c r="Z205" s="337"/>
      <c r="AA205" s="337"/>
    </row>
    <row r="206">
      <c r="A206" s="337"/>
      <c r="B206" s="337"/>
      <c r="C206" s="575"/>
      <c r="D206" s="575"/>
      <c r="E206" s="337"/>
      <c r="F206" s="337"/>
      <c r="G206" s="337"/>
      <c r="H206" s="337"/>
      <c r="I206" s="337"/>
      <c r="J206" s="337"/>
      <c r="K206" s="337"/>
      <c r="L206" s="337"/>
      <c r="M206" s="337"/>
      <c r="N206" s="337"/>
      <c r="O206" s="337"/>
      <c r="P206" s="337"/>
      <c r="Q206" s="337"/>
      <c r="R206" s="337"/>
      <c r="S206" s="337"/>
      <c r="T206" s="337"/>
      <c r="U206" s="337"/>
      <c r="V206" s="337"/>
      <c r="W206" s="337"/>
      <c r="X206" s="337"/>
      <c r="Y206" s="337"/>
      <c r="Z206" s="337"/>
      <c r="AA206" s="337"/>
    </row>
    <row r="207">
      <c r="A207" s="337"/>
      <c r="B207" s="337"/>
      <c r="C207" s="575"/>
      <c r="D207" s="575"/>
      <c r="E207" s="337"/>
      <c r="F207" s="337"/>
      <c r="G207" s="337"/>
      <c r="H207" s="337"/>
      <c r="I207" s="337"/>
      <c r="J207" s="337"/>
      <c r="K207" s="337"/>
      <c r="L207" s="337"/>
      <c r="M207" s="337"/>
      <c r="N207" s="337"/>
      <c r="O207" s="337"/>
      <c r="P207" s="337"/>
      <c r="Q207" s="337"/>
      <c r="R207" s="337"/>
      <c r="S207" s="337"/>
      <c r="T207" s="337"/>
      <c r="U207" s="337"/>
      <c r="V207" s="337"/>
      <c r="W207" s="337"/>
      <c r="X207" s="337"/>
      <c r="Y207" s="337"/>
      <c r="Z207" s="337"/>
      <c r="AA207" s="337"/>
    </row>
    <row r="208">
      <c r="A208" s="337"/>
      <c r="B208" s="337"/>
      <c r="C208" s="575"/>
      <c r="D208" s="575"/>
      <c r="E208" s="337"/>
      <c r="F208" s="337"/>
      <c r="G208" s="337"/>
      <c r="H208" s="337"/>
      <c r="I208" s="337"/>
      <c r="J208" s="337"/>
      <c r="K208" s="337"/>
      <c r="L208" s="337"/>
      <c r="M208" s="337"/>
      <c r="N208" s="337"/>
      <c r="O208" s="337"/>
      <c r="P208" s="337"/>
      <c r="Q208" s="337"/>
      <c r="R208" s="337"/>
      <c r="S208" s="337"/>
      <c r="T208" s="337"/>
      <c r="U208" s="337"/>
      <c r="V208" s="337"/>
      <c r="W208" s="337"/>
      <c r="X208" s="337"/>
      <c r="Y208" s="337"/>
      <c r="Z208" s="337"/>
      <c r="AA208" s="337"/>
    </row>
    <row r="209">
      <c r="A209" s="337"/>
      <c r="B209" s="337"/>
      <c r="C209" s="575"/>
      <c r="D209" s="575"/>
      <c r="E209" s="337"/>
      <c r="F209" s="337"/>
      <c r="G209" s="337"/>
      <c r="H209" s="337"/>
      <c r="I209" s="337"/>
      <c r="J209" s="337"/>
      <c r="K209" s="337"/>
      <c r="L209" s="337"/>
      <c r="M209" s="337"/>
      <c r="N209" s="337"/>
      <c r="O209" s="337"/>
      <c r="P209" s="337"/>
      <c r="Q209" s="337"/>
      <c r="R209" s="337"/>
      <c r="S209" s="337"/>
      <c r="T209" s="337"/>
      <c r="U209" s="337"/>
      <c r="V209" s="337"/>
      <c r="W209" s="337"/>
      <c r="X209" s="337"/>
      <c r="Y209" s="337"/>
      <c r="Z209" s="337"/>
      <c r="AA209" s="337"/>
    </row>
    <row r="210">
      <c r="A210" s="337"/>
      <c r="B210" s="337"/>
      <c r="C210" s="575"/>
      <c r="D210" s="575"/>
      <c r="E210" s="337"/>
      <c r="F210" s="337"/>
      <c r="G210" s="337"/>
      <c r="H210" s="337"/>
      <c r="I210" s="337"/>
      <c r="J210" s="337"/>
      <c r="K210" s="337"/>
      <c r="L210" s="337"/>
      <c r="M210" s="337"/>
      <c r="N210" s="337"/>
      <c r="O210" s="337"/>
      <c r="P210" s="337"/>
      <c r="Q210" s="337"/>
      <c r="R210" s="337"/>
      <c r="S210" s="337"/>
      <c r="T210" s="337"/>
      <c r="U210" s="337"/>
      <c r="V210" s="337"/>
      <c r="W210" s="337"/>
      <c r="X210" s="337"/>
      <c r="Y210" s="337"/>
      <c r="Z210" s="337"/>
      <c r="AA210" s="337"/>
    </row>
    <row r="211">
      <c r="A211" s="337"/>
      <c r="B211" s="337"/>
      <c r="C211" s="575"/>
      <c r="D211" s="575"/>
      <c r="E211" s="337"/>
      <c r="F211" s="337"/>
      <c r="G211" s="337"/>
      <c r="H211" s="337"/>
      <c r="I211" s="337"/>
      <c r="J211" s="337"/>
      <c r="K211" s="337"/>
      <c r="L211" s="337"/>
      <c r="M211" s="337"/>
      <c r="N211" s="337"/>
      <c r="O211" s="337"/>
      <c r="P211" s="337"/>
      <c r="Q211" s="337"/>
      <c r="R211" s="337"/>
      <c r="S211" s="337"/>
      <c r="T211" s="337"/>
      <c r="U211" s="337"/>
      <c r="V211" s="337"/>
      <c r="W211" s="337"/>
      <c r="X211" s="337"/>
      <c r="Y211" s="337"/>
      <c r="Z211" s="337"/>
      <c r="AA211" s="337"/>
    </row>
    <row r="212">
      <c r="A212" s="337"/>
      <c r="B212" s="337"/>
      <c r="C212" s="575"/>
      <c r="D212" s="575"/>
      <c r="E212" s="337"/>
      <c r="F212" s="337"/>
      <c r="G212" s="337"/>
      <c r="H212" s="337"/>
      <c r="I212" s="337"/>
      <c r="J212" s="337"/>
      <c r="K212" s="337"/>
      <c r="L212" s="337"/>
      <c r="M212" s="337"/>
      <c r="N212" s="337"/>
      <c r="O212" s="337"/>
      <c r="P212" s="337"/>
      <c r="Q212" s="337"/>
      <c r="R212" s="337"/>
      <c r="S212" s="337"/>
      <c r="T212" s="337"/>
      <c r="U212" s="337"/>
      <c r="V212" s="337"/>
      <c r="W212" s="337"/>
      <c r="X212" s="337"/>
      <c r="Y212" s="337"/>
      <c r="Z212" s="337"/>
      <c r="AA212" s="337"/>
    </row>
    <row r="213">
      <c r="A213" s="337"/>
      <c r="B213" s="337"/>
      <c r="C213" s="575"/>
      <c r="D213" s="575"/>
      <c r="E213" s="337"/>
      <c r="F213" s="337"/>
      <c r="G213" s="337"/>
      <c r="H213" s="337"/>
      <c r="I213" s="337"/>
      <c r="J213" s="337"/>
      <c r="K213" s="337"/>
      <c r="L213" s="337"/>
      <c r="M213" s="337"/>
      <c r="N213" s="337"/>
      <c r="O213" s="337"/>
      <c r="P213" s="337"/>
      <c r="Q213" s="337"/>
      <c r="R213" s="337"/>
      <c r="S213" s="337"/>
      <c r="T213" s="337"/>
      <c r="U213" s="337"/>
      <c r="V213" s="337"/>
      <c r="W213" s="337"/>
      <c r="X213" s="337"/>
      <c r="Y213" s="337"/>
      <c r="Z213" s="337"/>
      <c r="AA213" s="337"/>
    </row>
    <row r="214">
      <c r="A214" s="337"/>
      <c r="B214" s="337"/>
      <c r="C214" s="575"/>
      <c r="D214" s="575"/>
      <c r="E214" s="337"/>
      <c r="F214" s="337"/>
      <c r="G214" s="337"/>
      <c r="H214" s="337"/>
      <c r="I214" s="337"/>
      <c r="J214" s="337"/>
      <c r="K214" s="337"/>
      <c r="L214" s="337"/>
      <c r="M214" s="337"/>
      <c r="N214" s="337"/>
      <c r="O214" s="337"/>
      <c r="P214" s="337"/>
      <c r="Q214" s="337"/>
      <c r="R214" s="337"/>
      <c r="S214" s="337"/>
      <c r="T214" s="337"/>
      <c r="U214" s="337"/>
      <c r="V214" s="337"/>
      <c r="W214" s="337"/>
      <c r="X214" s="337"/>
      <c r="Y214" s="337"/>
      <c r="Z214" s="337"/>
      <c r="AA214" s="337"/>
    </row>
    <row r="215">
      <c r="A215" s="337"/>
      <c r="B215" s="337"/>
      <c r="C215" s="575"/>
      <c r="D215" s="575"/>
      <c r="E215" s="337"/>
      <c r="F215" s="337"/>
      <c r="G215" s="337"/>
      <c r="H215" s="337"/>
      <c r="I215" s="337"/>
      <c r="J215" s="337"/>
      <c r="K215" s="337"/>
      <c r="L215" s="337"/>
      <c r="M215" s="337"/>
      <c r="N215" s="337"/>
      <c r="O215" s="337"/>
      <c r="P215" s="337"/>
      <c r="Q215" s="337"/>
      <c r="R215" s="337"/>
      <c r="S215" s="337"/>
      <c r="T215" s="337"/>
      <c r="U215" s="337"/>
      <c r="V215" s="337"/>
      <c r="W215" s="337"/>
      <c r="X215" s="337"/>
      <c r="Y215" s="337"/>
      <c r="Z215" s="337"/>
      <c r="AA215" s="337"/>
    </row>
    <row r="216">
      <c r="A216" s="337"/>
      <c r="B216" s="337"/>
      <c r="C216" s="575"/>
      <c r="D216" s="575"/>
      <c r="E216" s="337"/>
      <c r="F216" s="337"/>
      <c r="G216" s="337"/>
      <c r="H216" s="337"/>
      <c r="I216" s="337"/>
      <c r="J216" s="337"/>
      <c r="K216" s="337"/>
      <c r="L216" s="337"/>
      <c r="M216" s="337"/>
      <c r="N216" s="337"/>
      <c r="O216" s="337"/>
      <c r="P216" s="337"/>
      <c r="Q216" s="337"/>
      <c r="R216" s="337"/>
      <c r="S216" s="337"/>
      <c r="T216" s="337"/>
      <c r="U216" s="337"/>
      <c r="V216" s="337"/>
      <c r="W216" s="337"/>
      <c r="X216" s="337"/>
      <c r="Y216" s="337"/>
      <c r="Z216" s="337"/>
      <c r="AA216" s="337"/>
    </row>
    <row r="217">
      <c r="A217" s="337"/>
      <c r="B217" s="337"/>
      <c r="C217" s="575"/>
      <c r="D217" s="575"/>
      <c r="E217" s="337"/>
      <c r="F217" s="337"/>
      <c r="G217" s="337"/>
      <c r="H217" s="337"/>
      <c r="I217" s="337"/>
      <c r="J217" s="337"/>
      <c r="K217" s="337"/>
      <c r="L217" s="337"/>
      <c r="M217" s="337"/>
      <c r="N217" s="337"/>
      <c r="O217" s="337"/>
      <c r="P217" s="337"/>
      <c r="Q217" s="337"/>
      <c r="R217" s="337"/>
      <c r="S217" s="337"/>
      <c r="T217" s="337"/>
      <c r="U217" s="337"/>
      <c r="V217" s="337"/>
      <c r="W217" s="337"/>
      <c r="X217" s="337"/>
      <c r="Y217" s="337"/>
      <c r="Z217" s="337"/>
      <c r="AA217" s="337"/>
    </row>
    <row r="218">
      <c r="A218" s="337"/>
      <c r="B218" s="337"/>
      <c r="C218" s="575"/>
      <c r="D218" s="575"/>
      <c r="E218" s="337"/>
      <c r="F218" s="337"/>
      <c r="G218" s="337"/>
      <c r="H218" s="337"/>
      <c r="I218" s="337"/>
      <c r="J218" s="337"/>
      <c r="K218" s="337"/>
      <c r="L218" s="337"/>
      <c r="M218" s="337"/>
      <c r="N218" s="337"/>
      <c r="O218" s="337"/>
      <c r="P218" s="337"/>
      <c r="Q218" s="337"/>
      <c r="R218" s="337"/>
      <c r="S218" s="337"/>
      <c r="T218" s="337"/>
      <c r="U218" s="337"/>
      <c r="V218" s="337"/>
      <c r="W218" s="337"/>
      <c r="X218" s="337"/>
      <c r="Y218" s="337"/>
      <c r="Z218" s="337"/>
      <c r="AA218" s="337"/>
    </row>
    <row r="219">
      <c r="A219" s="337"/>
      <c r="B219" s="337"/>
      <c r="C219" s="575"/>
      <c r="D219" s="575"/>
      <c r="E219" s="337"/>
      <c r="F219" s="337"/>
      <c r="G219" s="337"/>
      <c r="H219" s="337"/>
      <c r="I219" s="337"/>
      <c r="J219" s="337"/>
      <c r="K219" s="337"/>
      <c r="L219" s="337"/>
      <c r="M219" s="337"/>
      <c r="N219" s="337"/>
      <c r="O219" s="337"/>
      <c r="P219" s="337"/>
      <c r="Q219" s="337"/>
      <c r="R219" s="337"/>
      <c r="S219" s="337"/>
      <c r="T219" s="337"/>
      <c r="U219" s="337"/>
      <c r="V219" s="337"/>
      <c r="W219" s="337"/>
      <c r="X219" s="337"/>
      <c r="Y219" s="337"/>
      <c r="Z219" s="337"/>
      <c r="AA219" s="337"/>
    </row>
    <row r="220">
      <c r="A220" s="337"/>
      <c r="B220" s="337"/>
      <c r="C220" s="575"/>
      <c r="D220" s="575"/>
      <c r="E220" s="337"/>
      <c r="F220" s="337"/>
      <c r="G220" s="337"/>
      <c r="H220" s="337"/>
      <c r="I220" s="337"/>
      <c r="J220" s="337"/>
      <c r="K220" s="337"/>
      <c r="L220" s="337"/>
      <c r="M220" s="337"/>
      <c r="N220" s="337"/>
      <c r="O220" s="337"/>
      <c r="P220" s="337"/>
      <c r="Q220" s="337"/>
      <c r="R220" s="337"/>
      <c r="S220" s="337"/>
      <c r="T220" s="337"/>
      <c r="U220" s="337"/>
      <c r="V220" s="337"/>
      <c r="W220" s="337"/>
      <c r="X220" s="337"/>
      <c r="Y220" s="337"/>
      <c r="Z220" s="337"/>
      <c r="AA220" s="337"/>
    </row>
    <row r="221">
      <c r="A221" s="337"/>
      <c r="B221" s="337"/>
      <c r="C221" s="575"/>
      <c r="D221" s="575"/>
      <c r="E221" s="337"/>
      <c r="F221" s="337"/>
      <c r="G221" s="337"/>
      <c r="H221" s="337"/>
      <c r="I221" s="337"/>
      <c r="J221" s="337"/>
      <c r="K221" s="337"/>
      <c r="L221" s="337"/>
      <c r="M221" s="337"/>
      <c r="N221" s="337"/>
      <c r="O221" s="337"/>
      <c r="P221" s="337"/>
      <c r="Q221" s="337"/>
      <c r="R221" s="337"/>
      <c r="S221" s="337"/>
      <c r="T221" s="337"/>
      <c r="U221" s="337"/>
      <c r="V221" s="337"/>
      <c r="W221" s="337"/>
      <c r="X221" s="337"/>
      <c r="Y221" s="337"/>
      <c r="Z221" s="337"/>
      <c r="AA221" s="337"/>
    </row>
    <row r="222">
      <c r="A222" s="337"/>
      <c r="B222" s="337"/>
      <c r="C222" s="575"/>
      <c r="D222" s="575"/>
      <c r="E222" s="337"/>
      <c r="F222" s="337"/>
      <c r="G222" s="337"/>
      <c r="H222" s="337"/>
      <c r="I222" s="337"/>
      <c r="J222" s="337"/>
      <c r="K222" s="337"/>
      <c r="L222" s="337"/>
      <c r="M222" s="337"/>
      <c r="N222" s="337"/>
      <c r="O222" s="337"/>
      <c r="P222" s="337"/>
      <c r="Q222" s="337"/>
      <c r="R222" s="337"/>
      <c r="S222" s="337"/>
      <c r="T222" s="337"/>
      <c r="U222" s="337"/>
      <c r="V222" s="337"/>
      <c r="W222" s="337"/>
      <c r="X222" s="337"/>
      <c r="Y222" s="337"/>
      <c r="Z222" s="337"/>
      <c r="AA222" s="337"/>
    </row>
    <row r="223">
      <c r="A223" s="337"/>
      <c r="B223" s="337"/>
      <c r="C223" s="575"/>
      <c r="D223" s="575"/>
      <c r="E223" s="337"/>
      <c r="F223" s="337"/>
      <c r="G223" s="337"/>
      <c r="H223" s="337"/>
      <c r="I223" s="337"/>
      <c r="J223" s="337"/>
      <c r="K223" s="337"/>
      <c r="L223" s="337"/>
      <c r="M223" s="337"/>
      <c r="N223" s="337"/>
      <c r="O223" s="337"/>
      <c r="P223" s="337"/>
      <c r="Q223" s="337"/>
      <c r="R223" s="337"/>
      <c r="S223" s="337"/>
      <c r="T223" s="337"/>
      <c r="U223" s="337"/>
      <c r="V223" s="337"/>
      <c r="W223" s="337"/>
      <c r="X223" s="337"/>
      <c r="Y223" s="337"/>
      <c r="Z223" s="337"/>
      <c r="AA223" s="337"/>
    </row>
    <row r="224">
      <c r="A224" s="337"/>
      <c r="B224" s="337"/>
      <c r="C224" s="575"/>
      <c r="D224" s="575"/>
      <c r="E224" s="337"/>
      <c r="F224" s="337"/>
      <c r="G224" s="337"/>
      <c r="H224" s="337"/>
      <c r="I224" s="337"/>
      <c r="J224" s="337"/>
      <c r="K224" s="337"/>
      <c r="L224" s="337"/>
      <c r="M224" s="337"/>
      <c r="N224" s="337"/>
      <c r="O224" s="337"/>
      <c r="P224" s="337"/>
      <c r="Q224" s="337"/>
      <c r="R224" s="337"/>
      <c r="S224" s="337"/>
      <c r="T224" s="337"/>
      <c r="U224" s="337"/>
      <c r="V224" s="337"/>
      <c r="W224" s="337"/>
      <c r="X224" s="337"/>
      <c r="Y224" s="337"/>
      <c r="Z224" s="337"/>
      <c r="AA224" s="337"/>
    </row>
    <row r="225">
      <c r="A225" s="337"/>
      <c r="B225" s="337"/>
      <c r="C225" s="575"/>
      <c r="D225" s="575"/>
      <c r="E225" s="337"/>
      <c r="F225" s="337"/>
      <c r="G225" s="337"/>
      <c r="H225" s="337"/>
      <c r="I225" s="337"/>
      <c r="J225" s="337"/>
      <c r="K225" s="337"/>
      <c r="L225" s="337"/>
      <c r="M225" s="337"/>
      <c r="N225" s="337"/>
      <c r="O225" s="337"/>
      <c r="P225" s="337"/>
      <c r="Q225" s="337"/>
      <c r="R225" s="337"/>
      <c r="S225" s="337"/>
      <c r="T225" s="337"/>
      <c r="U225" s="337"/>
      <c r="V225" s="337"/>
      <c r="W225" s="337"/>
      <c r="X225" s="337"/>
      <c r="Y225" s="337"/>
      <c r="Z225" s="337"/>
      <c r="AA225" s="337"/>
    </row>
    <row r="226">
      <c r="A226" s="337"/>
      <c r="B226" s="337"/>
      <c r="C226" s="575"/>
      <c r="D226" s="575"/>
      <c r="E226" s="337"/>
      <c r="F226" s="337"/>
      <c r="G226" s="337"/>
      <c r="H226" s="337"/>
      <c r="I226" s="337"/>
      <c r="J226" s="337"/>
      <c r="K226" s="337"/>
      <c r="L226" s="337"/>
      <c r="M226" s="337"/>
      <c r="N226" s="337"/>
      <c r="O226" s="337"/>
      <c r="P226" s="337"/>
      <c r="Q226" s="337"/>
      <c r="R226" s="337"/>
      <c r="S226" s="337"/>
      <c r="T226" s="337"/>
      <c r="U226" s="337"/>
      <c r="V226" s="337"/>
      <c r="W226" s="337"/>
      <c r="X226" s="337"/>
      <c r="Y226" s="337"/>
      <c r="Z226" s="337"/>
      <c r="AA226" s="337"/>
    </row>
    <row r="227">
      <c r="A227" s="337"/>
      <c r="B227" s="337"/>
      <c r="C227" s="575"/>
      <c r="D227" s="575"/>
      <c r="E227" s="337"/>
      <c r="F227" s="337"/>
      <c r="G227" s="337"/>
      <c r="H227" s="337"/>
      <c r="I227" s="337"/>
      <c r="J227" s="337"/>
      <c r="K227" s="337"/>
      <c r="L227" s="337"/>
      <c r="M227" s="337"/>
      <c r="N227" s="337"/>
      <c r="O227" s="337"/>
      <c r="P227" s="337"/>
      <c r="Q227" s="337"/>
      <c r="R227" s="337"/>
      <c r="S227" s="337"/>
      <c r="T227" s="337"/>
      <c r="U227" s="337"/>
      <c r="V227" s="337"/>
      <c r="W227" s="337"/>
      <c r="X227" s="337"/>
      <c r="Y227" s="337"/>
      <c r="Z227" s="337"/>
      <c r="AA227" s="337"/>
    </row>
    <row r="228">
      <c r="A228" s="337"/>
      <c r="B228" s="337"/>
      <c r="C228" s="575"/>
      <c r="D228" s="575"/>
      <c r="E228" s="337"/>
      <c r="F228" s="337"/>
      <c r="G228" s="337"/>
      <c r="H228" s="337"/>
      <c r="I228" s="337"/>
      <c r="J228" s="337"/>
      <c r="K228" s="337"/>
      <c r="L228" s="337"/>
      <c r="M228" s="337"/>
      <c r="N228" s="337"/>
      <c r="O228" s="337"/>
      <c r="P228" s="337"/>
      <c r="Q228" s="337"/>
      <c r="R228" s="337"/>
      <c r="S228" s="337"/>
      <c r="T228" s="337"/>
      <c r="U228" s="337"/>
      <c r="V228" s="337"/>
      <c r="W228" s="337"/>
      <c r="X228" s="337"/>
      <c r="Y228" s="337"/>
      <c r="Z228" s="337"/>
      <c r="AA228" s="337"/>
    </row>
    <row r="229">
      <c r="A229" s="337"/>
      <c r="B229" s="337"/>
      <c r="C229" s="575"/>
      <c r="D229" s="575"/>
      <c r="E229" s="337"/>
      <c r="F229" s="337"/>
      <c r="G229" s="337"/>
      <c r="H229" s="337"/>
      <c r="I229" s="337"/>
      <c r="J229" s="337"/>
      <c r="K229" s="337"/>
      <c r="L229" s="337"/>
      <c r="M229" s="337"/>
      <c r="N229" s="337"/>
      <c r="O229" s="337"/>
      <c r="P229" s="337"/>
      <c r="Q229" s="337"/>
      <c r="R229" s="337"/>
      <c r="S229" s="337"/>
      <c r="T229" s="337"/>
      <c r="U229" s="337"/>
      <c r="V229" s="337"/>
      <c r="W229" s="337"/>
      <c r="X229" s="337"/>
      <c r="Y229" s="337"/>
      <c r="Z229" s="337"/>
      <c r="AA229" s="337"/>
    </row>
    <row r="230">
      <c r="A230" s="337"/>
      <c r="B230" s="337"/>
      <c r="C230" s="575"/>
      <c r="D230" s="575"/>
      <c r="E230" s="337"/>
      <c r="F230" s="337"/>
      <c r="G230" s="337"/>
      <c r="H230" s="337"/>
      <c r="I230" s="337"/>
      <c r="J230" s="337"/>
      <c r="K230" s="337"/>
      <c r="L230" s="337"/>
      <c r="M230" s="337"/>
      <c r="N230" s="337"/>
      <c r="O230" s="337"/>
      <c r="P230" s="337"/>
      <c r="Q230" s="337"/>
      <c r="R230" s="337"/>
      <c r="S230" s="337"/>
      <c r="T230" s="337"/>
      <c r="U230" s="337"/>
      <c r="V230" s="337"/>
      <c r="W230" s="337"/>
      <c r="X230" s="337"/>
      <c r="Y230" s="337"/>
      <c r="Z230" s="337"/>
      <c r="AA230" s="337"/>
    </row>
    <row r="231">
      <c r="A231" s="337"/>
      <c r="B231" s="337"/>
      <c r="C231" s="575"/>
      <c r="D231" s="575"/>
      <c r="E231" s="337"/>
      <c r="F231" s="337"/>
      <c r="G231" s="337"/>
      <c r="H231" s="337"/>
      <c r="I231" s="337"/>
      <c r="J231" s="337"/>
      <c r="K231" s="337"/>
      <c r="L231" s="337"/>
      <c r="M231" s="337"/>
      <c r="N231" s="337"/>
      <c r="O231" s="337"/>
      <c r="P231" s="337"/>
      <c r="Q231" s="337"/>
      <c r="R231" s="337"/>
      <c r="S231" s="337"/>
      <c r="T231" s="337"/>
      <c r="U231" s="337"/>
      <c r="V231" s="337"/>
      <c r="W231" s="337"/>
      <c r="X231" s="337"/>
      <c r="Y231" s="337"/>
      <c r="Z231" s="337"/>
      <c r="AA231" s="337"/>
    </row>
    <row r="232">
      <c r="A232" s="337"/>
      <c r="B232" s="337"/>
      <c r="C232" s="575"/>
      <c r="D232" s="575"/>
      <c r="E232" s="337"/>
      <c r="F232" s="337"/>
      <c r="G232" s="337"/>
      <c r="H232" s="337"/>
      <c r="I232" s="337"/>
      <c r="J232" s="337"/>
      <c r="K232" s="337"/>
      <c r="L232" s="337"/>
      <c r="M232" s="337"/>
      <c r="N232" s="337"/>
      <c r="O232" s="337"/>
      <c r="P232" s="337"/>
      <c r="Q232" s="337"/>
      <c r="R232" s="337"/>
      <c r="S232" s="337"/>
      <c r="T232" s="337"/>
      <c r="U232" s="337"/>
      <c r="V232" s="337"/>
      <c r="W232" s="337"/>
      <c r="X232" s="337"/>
      <c r="Y232" s="337"/>
      <c r="Z232" s="337"/>
      <c r="AA232" s="337"/>
    </row>
    <row r="233">
      <c r="A233" s="337"/>
      <c r="B233" s="337"/>
      <c r="C233" s="575"/>
      <c r="D233" s="575"/>
      <c r="E233" s="337"/>
      <c r="F233" s="337"/>
      <c r="G233" s="337"/>
      <c r="H233" s="337"/>
      <c r="I233" s="337"/>
      <c r="J233" s="337"/>
      <c r="K233" s="337"/>
      <c r="L233" s="337"/>
      <c r="M233" s="337"/>
      <c r="N233" s="337"/>
      <c r="O233" s="337"/>
      <c r="P233" s="337"/>
      <c r="Q233" s="337"/>
      <c r="R233" s="337"/>
      <c r="S233" s="337"/>
      <c r="T233" s="337"/>
      <c r="U233" s="337"/>
      <c r="V233" s="337"/>
      <c r="W233" s="337"/>
      <c r="X233" s="337"/>
      <c r="Y233" s="337"/>
      <c r="Z233" s="337"/>
      <c r="AA233" s="337"/>
    </row>
    <row r="234">
      <c r="A234" s="337"/>
      <c r="B234" s="337"/>
      <c r="C234" s="575"/>
      <c r="D234" s="575"/>
      <c r="E234" s="337"/>
      <c r="F234" s="337"/>
      <c r="G234" s="337"/>
      <c r="H234" s="337"/>
      <c r="I234" s="337"/>
      <c r="J234" s="337"/>
      <c r="K234" s="337"/>
      <c r="L234" s="337"/>
      <c r="M234" s="337"/>
      <c r="N234" s="337"/>
      <c r="O234" s="337"/>
      <c r="P234" s="337"/>
      <c r="Q234" s="337"/>
      <c r="R234" s="337"/>
      <c r="S234" s="337"/>
      <c r="T234" s="337"/>
      <c r="U234" s="337"/>
      <c r="V234" s="337"/>
      <c r="W234" s="337"/>
      <c r="X234" s="337"/>
      <c r="Y234" s="337"/>
      <c r="Z234" s="337"/>
      <c r="AA234" s="337"/>
    </row>
    <row r="235">
      <c r="A235" s="337"/>
      <c r="B235" s="337"/>
      <c r="C235" s="575"/>
      <c r="D235" s="575"/>
      <c r="E235" s="337"/>
      <c r="F235" s="337"/>
      <c r="G235" s="337"/>
      <c r="H235" s="337"/>
      <c r="I235" s="337"/>
      <c r="J235" s="337"/>
      <c r="K235" s="337"/>
      <c r="L235" s="337"/>
      <c r="M235" s="337"/>
      <c r="N235" s="337"/>
      <c r="O235" s="337"/>
      <c r="P235" s="337"/>
      <c r="Q235" s="337"/>
      <c r="R235" s="337"/>
      <c r="S235" s="337"/>
      <c r="T235" s="337"/>
      <c r="U235" s="337"/>
      <c r="V235" s="337"/>
      <c r="W235" s="337"/>
      <c r="X235" s="337"/>
      <c r="Y235" s="337"/>
      <c r="Z235" s="337"/>
      <c r="AA235" s="337"/>
    </row>
    <row r="236">
      <c r="A236" s="337"/>
      <c r="B236" s="337"/>
      <c r="C236" s="575"/>
      <c r="D236" s="575"/>
      <c r="E236" s="337"/>
      <c r="F236" s="337"/>
      <c r="G236" s="337"/>
      <c r="H236" s="337"/>
      <c r="I236" s="337"/>
      <c r="J236" s="337"/>
      <c r="K236" s="337"/>
      <c r="L236" s="337"/>
      <c r="M236" s="337"/>
      <c r="N236" s="337"/>
      <c r="O236" s="337"/>
      <c r="P236" s="337"/>
      <c r="Q236" s="337"/>
      <c r="R236" s="337"/>
      <c r="S236" s="337"/>
      <c r="T236" s="337"/>
      <c r="U236" s="337"/>
      <c r="V236" s="337"/>
      <c r="W236" s="337"/>
      <c r="X236" s="337"/>
      <c r="Y236" s="337"/>
      <c r="Z236" s="337"/>
      <c r="AA236" s="337"/>
    </row>
    <row r="237">
      <c r="A237" s="337"/>
      <c r="B237" s="337"/>
      <c r="C237" s="575"/>
      <c r="D237" s="575"/>
      <c r="E237" s="337"/>
      <c r="F237" s="337"/>
      <c r="G237" s="337"/>
      <c r="H237" s="337"/>
      <c r="I237" s="337"/>
      <c r="J237" s="337"/>
      <c r="K237" s="337"/>
      <c r="L237" s="337"/>
      <c r="M237" s="337"/>
      <c r="N237" s="337"/>
      <c r="O237" s="337"/>
      <c r="P237" s="337"/>
      <c r="Q237" s="337"/>
      <c r="R237" s="337"/>
      <c r="S237" s="337"/>
      <c r="T237" s="337"/>
      <c r="U237" s="337"/>
      <c r="V237" s="337"/>
      <c r="W237" s="337"/>
      <c r="X237" s="337"/>
      <c r="Y237" s="337"/>
      <c r="Z237" s="337"/>
      <c r="AA237" s="337"/>
    </row>
    <row r="238">
      <c r="A238" s="337"/>
      <c r="B238" s="337"/>
      <c r="C238" s="575"/>
      <c r="D238" s="575"/>
      <c r="E238" s="337"/>
      <c r="F238" s="337"/>
      <c r="G238" s="337"/>
      <c r="H238" s="337"/>
      <c r="I238" s="337"/>
      <c r="J238" s="337"/>
      <c r="K238" s="337"/>
      <c r="L238" s="337"/>
      <c r="M238" s="337"/>
      <c r="N238" s="337"/>
      <c r="O238" s="337"/>
      <c r="P238" s="337"/>
      <c r="Q238" s="337"/>
      <c r="R238" s="337"/>
      <c r="S238" s="337"/>
      <c r="T238" s="337"/>
      <c r="U238" s="337"/>
      <c r="V238" s="337"/>
      <c r="W238" s="337"/>
      <c r="X238" s="337"/>
      <c r="Y238" s="337"/>
      <c r="Z238" s="337"/>
      <c r="AA238" s="337"/>
    </row>
    <row r="239">
      <c r="A239" s="337"/>
      <c r="B239" s="337"/>
      <c r="C239" s="575"/>
      <c r="D239" s="575"/>
      <c r="E239" s="337"/>
      <c r="F239" s="337"/>
      <c r="G239" s="337"/>
      <c r="H239" s="337"/>
      <c r="I239" s="337"/>
      <c r="J239" s="337"/>
      <c r="K239" s="337"/>
      <c r="L239" s="337"/>
      <c r="M239" s="337"/>
      <c r="N239" s="337"/>
      <c r="O239" s="337"/>
      <c r="P239" s="337"/>
      <c r="Q239" s="337"/>
      <c r="R239" s="337"/>
      <c r="S239" s="337"/>
      <c r="T239" s="337"/>
      <c r="U239" s="337"/>
      <c r="V239" s="337"/>
      <c r="W239" s="337"/>
      <c r="X239" s="337"/>
      <c r="Y239" s="337"/>
      <c r="Z239" s="337"/>
      <c r="AA239" s="337"/>
    </row>
    <row r="240">
      <c r="A240" s="337"/>
      <c r="B240" s="337"/>
      <c r="C240" s="575"/>
      <c r="D240" s="575"/>
      <c r="E240" s="337"/>
      <c r="F240" s="337"/>
      <c r="G240" s="337"/>
      <c r="H240" s="337"/>
      <c r="I240" s="337"/>
      <c r="J240" s="337"/>
      <c r="K240" s="337"/>
      <c r="L240" s="337"/>
      <c r="M240" s="337"/>
      <c r="N240" s="337"/>
      <c r="O240" s="337"/>
      <c r="P240" s="337"/>
      <c r="Q240" s="337"/>
      <c r="R240" s="337"/>
      <c r="S240" s="337"/>
      <c r="T240" s="337"/>
      <c r="U240" s="337"/>
      <c r="V240" s="337"/>
      <c r="W240" s="337"/>
      <c r="X240" s="337"/>
      <c r="Y240" s="337"/>
      <c r="Z240" s="337"/>
      <c r="AA240" s="337"/>
    </row>
    <row r="241">
      <c r="A241" s="337"/>
      <c r="B241" s="337"/>
      <c r="C241" s="575"/>
      <c r="D241" s="575"/>
      <c r="E241" s="337"/>
      <c r="F241" s="337"/>
      <c r="G241" s="337"/>
      <c r="H241" s="337"/>
      <c r="I241" s="337"/>
      <c r="J241" s="337"/>
      <c r="K241" s="337"/>
      <c r="L241" s="337"/>
      <c r="M241" s="337"/>
      <c r="N241" s="337"/>
      <c r="O241" s="337"/>
      <c r="P241" s="337"/>
      <c r="Q241" s="337"/>
      <c r="R241" s="337"/>
      <c r="S241" s="337"/>
      <c r="T241" s="337"/>
      <c r="U241" s="337"/>
      <c r="V241" s="337"/>
      <c r="W241" s="337"/>
      <c r="X241" s="337"/>
      <c r="Y241" s="337"/>
      <c r="Z241" s="337"/>
      <c r="AA241" s="337"/>
    </row>
    <row r="242">
      <c r="A242" s="337"/>
      <c r="B242" s="337"/>
      <c r="C242" s="575"/>
      <c r="D242" s="575"/>
      <c r="E242" s="337"/>
      <c r="F242" s="337"/>
      <c r="G242" s="337"/>
      <c r="H242" s="337"/>
      <c r="I242" s="337"/>
      <c r="J242" s="337"/>
      <c r="K242" s="337"/>
      <c r="L242" s="337"/>
      <c r="M242" s="337"/>
      <c r="N242" s="337"/>
      <c r="O242" s="337"/>
      <c r="P242" s="337"/>
      <c r="Q242" s="337"/>
      <c r="R242" s="337"/>
      <c r="S242" s="337"/>
      <c r="T242" s="337"/>
      <c r="U242" s="337"/>
      <c r="V242" s="337"/>
      <c r="W242" s="337"/>
      <c r="X242" s="337"/>
      <c r="Y242" s="337"/>
      <c r="Z242" s="337"/>
      <c r="AA242" s="337"/>
    </row>
    <row r="243">
      <c r="A243" s="337"/>
      <c r="B243" s="337"/>
      <c r="C243" s="575"/>
      <c r="D243" s="575"/>
      <c r="E243" s="337"/>
      <c r="F243" s="337"/>
      <c r="G243" s="337"/>
      <c r="H243" s="337"/>
      <c r="I243" s="337"/>
      <c r="J243" s="337"/>
      <c r="K243" s="337"/>
      <c r="L243" s="337"/>
      <c r="M243" s="337"/>
      <c r="N243" s="337"/>
      <c r="O243" s="337"/>
      <c r="P243" s="337"/>
      <c r="Q243" s="337"/>
      <c r="R243" s="337"/>
      <c r="S243" s="337"/>
      <c r="T243" s="337"/>
      <c r="U243" s="337"/>
      <c r="V243" s="337"/>
      <c r="W243" s="337"/>
      <c r="X243" s="337"/>
      <c r="Y243" s="337"/>
      <c r="Z243" s="337"/>
      <c r="AA243" s="337"/>
    </row>
    <row r="244">
      <c r="A244" s="337"/>
      <c r="B244" s="337"/>
      <c r="C244" s="575"/>
      <c r="D244" s="575"/>
      <c r="E244" s="337"/>
      <c r="F244" s="337"/>
      <c r="G244" s="337"/>
      <c r="H244" s="337"/>
      <c r="I244" s="337"/>
      <c r="J244" s="337"/>
      <c r="K244" s="337"/>
      <c r="L244" s="337"/>
      <c r="M244" s="337"/>
      <c r="N244" s="337"/>
      <c r="O244" s="337"/>
      <c r="P244" s="337"/>
      <c r="Q244" s="337"/>
      <c r="R244" s="337"/>
      <c r="S244" s="337"/>
      <c r="T244" s="337"/>
      <c r="U244" s="337"/>
      <c r="V244" s="337"/>
      <c r="W244" s="337"/>
      <c r="X244" s="337"/>
      <c r="Y244" s="337"/>
      <c r="Z244" s="337"/>
      <c r="AA244" s="337"/>
    </row>
    <row r="245">
      <c r="A245" s="337"/>
      <c r="B245" s="337"/>
      <c r="C245" s="575"/>
      <c r="D245" s="575"/>
      <c r="E245" s="337"/>
      <c r="F245" s="337"/>
      <c r="G245" s="337"/>
      <c r="H245" s="337"/>
      <c r="I245" s="337"/>
      <c r="J245" s="337"/>
      <c r="K245" s="337"/>
      <c r="L245" s="337"/>
      <c r="M245" s="337"/>
      <c r="N245" s="337"/>
      <c r="O245" s="337"/>
      <c r="P245" s="337"/>
      <c r="Q245" s="337"/>
      <c r="R245" s="337"/>
      <c r="S245" s="337"/>
      <c r="T245" s="337"/>
      <c r="U245" s="337"/>
      <c r="V245" s="337"/>
      <c r="W245" s="337"/>
      <c r="X245" s="337"/>
      <c r="Y245" s="337"/>
      <c r="Z245" s="337"/>
      <c r="AA245" s="337"/>
    </row>
    <row r="246">
      <c r="A246" s="337"/>
      <c r="B246" s="337"/>
      <c r="C246" s="575"/>
      <c r="D246" s="575"/>
      <c r="E246" s="337"/>
      <c r="F246" s="337"/>
      <c r="G246" s="337"/>
      <c r="H246" s="337"/>
      <c r="I246" s="337"/>
      <c r="J246" s="337"/>
      <c r="K246" s="337"/>
      <c r="L246" s="337"/>
      <c r="M246" s="337"/>
      <c r="N246" s="337"/>
      <c r="O246" s="337"/>
      <c r="P246" s="337"/>
      <c r="Q246" s="337"/>
      <c r="R246" s="337"/>
      <c r="S246" s="337"/>
      <c r="T246" s="337"/>
      <c r="U246" s="337"/>
      <c r="V246" s="337"/>
      <c r="W246" s="337"/>
      <c r="X246" s="337"/>
      <c r="Y246" s="337"/>
      <c r="Z246" s="337"/>
      <c r="AA246" s="337"/>
    </row>
    <row r="247">
      <c r="A247" s="337"/>
      <c r="B247" s="337"/>
      <c r="C247" s="575"/>
      <c r="D247" s="575"/>
      <c r="E247" s="337"/>
      <c r="F247" s="337"/>
      <c r="G247" s="337"/>
      <c r="H247" s="337"/>
      <c r="I247" s="337"/>
      <c r="J247" s="337"/>
      <c r="K247" s="337"/>
      <c r="L247" s="337"/>
      <c r="M247" s="337"/>
      <c r="N247" s="337"/>
      <c r="O247" s="337"/>
      <c r="P247" s="337"/>
      <c r="Q247" s="337"/>
      <c r="R247" s="337"/>
      <c r="S247" s="337"/>
      <c r="T247" s="337"/>
      <c r="U247" s="337"/>
      <c r="V247" s="337"/>
      <c r="W247" s="337"/>
      <c r="X247" s="337"/>
      <c r="Y247" s="337"/>
      <c r="Z247" s="337"/>
      <c r="AA247" s="337"/>
    </row>
    <row r="248">
      <c r="A248" s="337"/>
      <c r="B248" s="337"/>
      <c r="C248" s="575"/>
      <c r="D248" s="575"/>
      <c r="E248" s="337"/>
      <c r="F248" s="337"/>
      <c r="G248" s="337"/>
      <c r="H248" s="337"/>
      <c r="I248" s="337"/>
      <c r="J248" s="337"/>
      <c r="K248" s="337"/>
      <c r="L248" s="337"/>
      <c r="M248" s="337"/>
      <c r="N248" s="337"/>
      <c r="O248" s="337"/>
      <c r="P248" s="337"/>
      <c r="Q248" s="337"/>
      <c r="R248" s="337"/>
      <c r="S248" s="337"/>
      <c r="T248" s="337"/>
      <c r="U248" s="337"/>
      <c r="V248" s="337"/>
      <c r="W248" s="337"/>
      <c r="X248" s="337"/>
      <c r="Y248" s="337"/>
      <c r="Z248" s="337"/>
      <c r="AA248" s="337"/>
    </row>
    <row r="249">
      <c r="A249" s="337"/>
      <c r="B249" s="337"/>
      <c r="C249" s="575"/>
      <c r="D249" s="575"/>
      <c r="E249" s="337"/>
      <c r="F249" s="337"/>
      <c r="G249" s="337"/>
      <c r="H249" s="337"/>
      <c r="I249" s="337"/>
      <c r="J249" s="337"/>
      <c r="K249" s="337"/>
      <c r="L249" s="337"/>
      <c r="M249" s="337"/>
      <c r="N249" s="337"/>
      <c r="O249" s="337"/>
      <c r="P249" s="337"/>
      <c r="Q249" s="337"/>
      <c r="R249" s="337"/>
      <c r="S249" s="337"/>
      <c r="T249" s="337"/>
      <c r="U249" s="337"/>
      <c r="V249" s="337"/>
      <c r="W249" s="337"/>
      <c r="X249" s="337"/>
      <c r="Y249" s="337"/>
      <c r="Z249" s="337"/>
      <c r="AA249" s="337"/>
    </row>
    <row r="250">
      <c r="A250" s="337"/>
      <c r="B250" s="337"/>
      <c r="C250" s="575"/>
      <c r="D250" s="575"/>
      <c r="E250" s="337"/>
      <c r="F250" s="337"/>
      <c r="G250" s="337"/>
      <c r="H250" s="337"/>
      <c r="I250" s="337"/>
      <c r="J250" s="337"/>
      <c r="K250" s="337"/>
      <c r="L250" s="337"/>
      <c r="M250" s="337"/>
      <c r="N250" s="337"/>
      <c r="O250" s="337"/>
      <c r="P250" s="337"/>
      <c r="Q250" s="337"/>
      <c r="R250" s="337"/>
      <c r="S250" s="337"/>
      <c r="T250" s="337"/>
      <c r="U250" s="337"/>
      <c r="V250" s="337"/>
      <c r="W250" s="337"/>
      <c r="X250" s="337"/>
      <c r="Y250" s="337"/>
      <c r="Z250" s="337"/>
      <c r="AA250" s="337"/>
    </row>
    <row r="251">
      <c r="A251" s="337"/>
      <c r="B251" s="337"/>
      <c r="C251" s="575"/>
      <c r="D251" s="575"/>
      <c r="E251" s="337"/>
      <c r="F251" s="337"/>
      <c r="G251" s="337"/>
      <c r="H251" s="337"/>
      <c r="I251" s="337"/>
      <c r="J251" s="337"/>
      <c r="K251" s="337"/>
      <c r="L251" s="337"/>
      <c r="M251" s="337"/>
      <c r="N251" s="337"/>
      <c r="O251" s="337"/>
      <c r="P251" s="337"/>
      <c r="Q251" s="337"/>
      <c r="R251" s="337"/>
      <c r="S251" s="337"/>
      <c r="T251" s="337"/>
      <c r="U251" s="337"/>
      <c r="V251" s="337"/>
      <c r="W251" s="337"/>
      <c r="X251" s="337"/>
      <c r="Y251" s="337"/>
      <c r="Z251" s="337"/>
      <c r="AA251" s="337"/>
    </row>
    <row r="252">
      <c r="A252" s="337"/>
      <c r="B252" s="337"/>
      <c r="C252" s="575"/>
      <c r="D252" s="575"/>
      <c r="E252" s="337"/>
      <c r="F252" s="337"/>
      <c r="G252" s="337"/>
      <c r="H252" s="337"/>
      <c r="I252" s="337"/>
      <c r="J252" s="337"/>
      <c r="K252" s="337"/>
      <c r="L252" s="337"/>
      <c r="M252" s="337"/>
      <c r="N252" s="337"/>
      <c r="O252" s="337"/>
      <c r="P252" s="337"/>
      <c r="Q252" s="337"/>
      <c r="R252" s="337"/>
      <c r="S252" s="337"/>
      <c r="T252" s="337"/>
      <c r="U252" s="337"/>
      <c r="V252" s="337"/>
      <c r="W252" s="337"/>
      <c r="X252" s="337"/>
      <c r="Y252" s="337"/>
      <c r="Z252" s="337"/>
      <c r="AA252" s="337"/>
    </row>
    <row r="253">
      <c r="A253" s="337"/>
      <c r="B253" s="337"/>
      <c r="C253" s="575"/>
      <c r="D253" s="575"/>
      <c r="E253" s="337"/>
      <c r="F253" s="337"/>
      <c r="G253" s="337"/>
      <c r="H253" s="337"/>
      <c r="I253" s="337"/>
      <c r="J253" s="337"/>
      <c r="K253" s="337"/>
      <c r="L253" s="337"/>
      <c r="M253" s="337"/>
      <c r="N253" s="337"/>
      <c r="O253" s="337"/>
      <c r="P253" s="337"/>
      <c r="Q253" s="337"/>
      <c r="R253" s="337"/>
      <c r="S253" s="337"/>
      <c r="T253" s="337"/>
      <c r="U253" s="337"/>
      <c r="V253" s="337"/>
      <c r="W253" s="337"/>
      <c r="X253" s="337"/>
      <c r="Y253" s="337"/>
      <c r="Z253" s="337"/>
      <c r="AA253" s="337"/>
    </row>
    <row r="254">
      <c r="A254" s="337"/>
      <c r="B254" s="337"/>
      <c r="C254" s="575"/>
      <c r="D254" s="575"/>
      <c r="E254" s="337"/>
      <c r="F254" s="337"/>
      <c r="G254" s="337"/>
      <c r="H254" s="337"/>
      <c r="I254" s="337"/>
      <c r="J254" s="337"/>
      <c r="K254" s="337"/>
      <c r="L254" s="337"/>
      <c r="M254" s="337"/>
      <c r="N254" s="337"/>
      <c r="O254" s="337"/>
      <c r="P254" s="337"/>
      <c r="Q254" s="337"/>
      <c r="R254" s="337"/>
      <c r="S254" s="337"/>
      <c r="T254" s="337"/>
      <c r="U254" s="337"/>
      <c r="V254" s="337"/>
      <c r="W254" s="337"/>
      <c r="X254" s="337"/>
      <c r="Y254" s="337"/>
      <c r="Z254" s="337"/>
      <c r="AA254" s="337"/>
    </row>
    <row r="255">
      <c r="A255" s="337"/>
      <c r="B255" s="337"/>
      <c r="C255" s="575"/>
      <c r="D255" s="575"/>
      <c r="E255" s="337"/>
      <c r="F255" s="337"/>
      <c r="G255" s="337"/>
      <c r="H255" s="337"/>
      <c r="I255" s="337"/>
      <c r="J255" s="337"/>
      <c r="K255" s="337"/>
      <c r="L255" s="337"/>
      <c r="M255" s="337"/>
      <c r="N255" s="337"/>
      <c r="O255" s="337"/>
      <c r="P255" s="337"/>
      <c r="Q255" s="337"/>
      <c r="R255" s="337"/>
      <c r="S255" s="337"/>
      <c r="T255" s="337"/>
      <c r="U255" s="337"/>
      <c r="V255" s="337"/>
      <c r="W255" s="337"/>
      <c r="X255" s="337"/>
      <c r="Y255" s="337"/>
      <c r="Z255" s="337"/>
      <c r="AA255" s="337"/>
    </row>
    <row r="256">
      <c r="A256" s="337"/>
      <c r="B256" s="337"/>
      <c r="C256" s="575"/>
      <c r="D256" s="575"/>
      <c r="E256" s="337"/>
      <c r="F256" s="337"/>
      <c r="G256" s="337"/>
      <c r="H256" s="337"/>
      <c r="I256" s="337"/>
      <c r="J256" s="337"/>
      <c r="K256" s="337"/>
      <c r="L256" s="337"/>
      <c r="M256" s="337"/>
      <c r="N256" s="337"/>
      <c r="O256" s="337"/>
      <c r="P256" s="337"/>
      <c r="Q256" s="337"/>
      <c r="R256" s="337"/>
      <c r="S256" s="337"/>
      <c r="T256" s="337"/>
      <c r="U256" s="337"/>
      <c r="V256" s="337"/>
      <c r="W256" s="337"/>
      <c r="X256" s="337"/>
      <c r="Y256" s="337"/>
      <c r="Z256" s="337"/>
      <c r="AA256" s="337"/>
    </row>
    <row r="257">
      <c r="A257" s="337"/>
      <c r="B257" s="337"/>
      <c r="C257" s="575"/>
      <c r="D257" s="575"/>
      <c r="E257" s="337"/>
      <c r="F257" s="337"/>
      <c r="G257" s="337"/>
      <c r="H257" s="337"/>
      <c r="I257" s="337"/>
      <c r="J257" s="337"/>
      <c r="K257" s="337"/>
      <c r="L257" s="337"/>
      <c r="M257" s="337"/>
      <c r="N257" s="337"/>
      <c r="O257" s="337"/>
      <c r="P257" s="337"/>
      <c r="Q257" s="337"/>
      <c r="R257" s="337"/>
      <c r="S257" s="337"/>
      <c r="T257" s="337"/>
      <c r="U257" s="337"/>
      <c r="V257" s="337"/>
      <c r="W257" s="337"/>
      <c r="X257" s="337"/>
      <c r="Y257" s="337"/>
      <c r="Z257" s="337"/>
      <c r="AA257" s="337"/>
    </row>
    <row r="258">
      <c r="A258" s="337"/>
      <c r="B258" s="337"/>
      <c r="C258" s="575"/>
      <c r="D258" s="575"/>
      <c r="E258" s="337"/>
      <c r="F258" s="337"/>
      <c r="G258" s="337"/>
      <c r="H258" s="337"/>
      <c r="I258" s="337"/>
      <c r="J258" s="337"/>
      <c r="K258" s="337"/>
      <c r="L258" s="337"/>
      <c r="M258" s="337"/>
      <c r="N258" s="337"/>
      <c r="O258" s="337"/>
      <c r="P258" s="337"/>
      <c r="Q258" s="337"/>
      <c r="R258" s="337"/>
      <c r="S258" s="337"/>
      <c r="T258" s="337"/>
      <c r="U258" s="337"/>
      <c r="V258" s="337"/>
      <c r="W258" s="337"/>
      <c r="X258" s="337"/>
      <c r="Y258" s="337"/>
      <c r="Z258" s="337"/>
      <c r="AA258" s="337"/>
    </row>
    <row r="259">
      <c r="A259" s="337"/>
      <c r="B259" s="337"/>
      <c r="C259" s="575"/>
      <c r="D259" s="575"/>
      <c r="E259" s="337"/>
      <c r="F259" s="337"/>
      <c r="G259" s="337"/>
      <c r="H259" s="337"/>
      <c r="I259" s="337"/>
      <c r="J259" s="337"/>
      <c r="K259" s="337"/>
      <c r="L259" s="337"/>
      <c r="M259" s="337"/>
      <c r="N259" s="337"/>
      <c r="O259" s="337"/>
      <c r="P259" s="337"/>
      <c r="Q259" s="337"/>
      <c r="R259" s="337"/>
      <c r="S259" s="337"/>
      <c r="T259" s="337"/>
      <c r="U259" s="337"/>
      <c r="V259" s="337"/>
      <c r="W259" s="337"/>
      <c r="X259" s="337"/>
      <c r="Y259" s="337"/>
      <c r="Z259" s="337"/>
      <c r="AA259" s="337"/>
    </row>
    <row r="260">
      <c r="A260" s="337"/>
      <c r="B260" s="337"/>
      <c r="C260" s="575"/>
      <c r="D260" s="575"/>
      <c r="E260" s="337"/>
      <c r="F260" s="337"/>
      <c r="G260" s="337"/>
      <c r="H260" s="337"/>
      <c r="I260" s="337"/>
      <c r="J260" s="337"/>
      <c r="K260" s="337"/>
      <c r="L260" s="337"/>
      <c r="M260" s="337"/>
      <c r="N260" s="337"/>
      <c r="O260" s="337"/>
      <c r="P260" s="337"/>
      <c r="Q260" s="337"/>
      <c r="R260" s="337"/>
      <c r="S260" s="337"/>
      <c r="T260" s="337"/>
      <c r="U260" s="337"/>
      <c r="V260" s="337"/>
      <c r="W260" s="337"/>
      <c r="X260" s="337"/>
      <c r="Y260" s="337"/>
      <c r="Z260" s="337"/>
      <c r="AA260" s="337"/>
    </row>
    <row r="261">
      <c r="A261" s="337"/>
      <c r="B261" s="337"/>
      <c r="C261" s="575"/>
      <c r="D261" s="575"/>
      <c r="E261" s="337"/>
      <c r="F261" s="337"/>
      <c r="G261" s="337"/>
      <c r="H261" s="337"/>
      <c r="I261" s="337"/>
      <c r="J261" s="337"/>
      <c r="K261" s="337"/>
      <c r="L261" s="337"/>
      <c r="M261" s="337"/>
      <c r="N261" s="337"/>
      <c r="O261" s="337"/>
      <c r="P261" s="337"/>
      <c r="Q261" s="337"/>
      <c r="R261" s="337"/>
      <c r="S261" s="337"/>
      <c r="T261" s="337"/>
      <c r="U261" s="337"/>
      <c r="V261" s="337"/>
      <c r="W261" s="337"/>
      <c r="X261" s="337"/>
      <c r="Y261" s="337"/>
      <c r="Z261" s="337"/>
      <c r="AA261" s="337"/>
    </row>
    <row r="262">
      <c r="A262" s="337"/>
      <c r="B262" s="337"/>
      <c r="C262" s="575"/>
      <c r="D262" s="575"/>
      <c r="E262" s="337"/>
      <c r="F262" s="337"/>
      <c r="G262" s="337"/>
      <c r="H262" s="337"/>
      <c r="I262" s="337"/>
      <c r="J262" s="337"/>
      <c r="K262" s="337"/>
      <c r="L262" s="337"/>
      <c r="M262" s="337"/>
      <c r="N262" s="337"/>
      <c r="O262" s="337"/>
      <c r="P262" s="337"/>
      <c r="Q262" s="337"/>
      <c r="R262" s="337"/>
      <c r="S262" s="337"/>
      <c r="T262" s="337"/>
      <c r="U262" s="337"/>
      <c r="V262" s="337"/>
      <c r="W262" s="337"/>
      <c r="X262" s="337"/>
      <c r="Y262" s="337"/>
      <c r="Z262" s="337"/>
      <c r="AA262" s="337"/>
    </row>
    <row r="263">
      <c r="A263" s="337"/>
      <c r="B263" s="337"/>
      <c r="C263" s="575"/>
      <c r="D263" s="575"/>
      <c r="E263" s="337"/>
      <c r="F263" s="337"/>
      <c r="G263" s="337"/>
      <c r="H263" s="337"/>
      <c r="I263" s="337"/>
      <c r="J263" s="337"/>
      <c r="K263" s="337"/>
      <c r="L263" s="337"/>
      <c r="M263" s="337"/>
      <c r="N263" s="337"/>
      <c r="O263" s="337"/>
      <c r="P263" s="337"/>
      <c r="Q263" s="337"/>
      <c r="R263" s="337"/>
      <c r="S263" s="337"/>
      <c r="T263" s="337"/>
      <c r="U263" s="337"/>
      <c r="V263" s="337"/>
      <c r="W263" s="337"/>
      <c r="X263" s="337"/>
      <c r="Y263" s="337"/>
      <c r="Z263" s="337"/>
      <c r="AA263" s="337"/>
    </row>
    <row r="264">
      <c r="A264" s="337"/>
      <c r="B264" s="337"/>
      <c r="C264" s="575"/>
      <c r="D264" s="575"/>
      <c r="E264" s="337"/>
      <c r="F264" s="337"/>
      <c r="G264" s="337"/>
      <c r="H264" s="337"/>
      <c r="I264" s="337"/>
      <c r="J264" s="337"/>
      <c r="K264" s="337"/>
      <c r="L264" s="337"/>
      <c r="M264" s="337"/>
      <c r="N264" s="337"/>
      <c r="O264" s="337"/>
      <c r="P264" s="337"/>
      <c r="Q264" s="337"/>
      <c r="R264" s="337"/>
      <c r="S264" s="337"/>
      <c r="T264" s="337"/>
      <c r="U264" s="337"/>
      <c r="V264" s="337"/>
      <c r="W264" s="337"/>
      <c r="X264" s="337"/>
      <c r="Y264" s="337"/>
      <c r="Z264" s="337"/>
      <c r="AA264" s="337"/>
    </row>
    <row r="265">
      <c r="A265" s="337"/>
      <c r="B265" s="337"/>
      <c r="C265" s="575"/>
      <c r="D265" s="575"/>
      <c r="E265" s="337"/>
      <c r="F265" s="337"/>
      <c r="G265" s="337"/>
      <c r="H265" s="337"/>
      <c r="I265" s="337"/>
      <c r="J265" s="337"/>
      <c r="K265" s="337"/>
      <c r="L265" s="337"/>
      <c r="M265" s="337"/>
      <c r="N265" s="337"/>
      <c r="O265" s="337"/>
      <c r="P265" s="337"/>
      <c r="Q265" s="337"/>
      <c r="R265" s="337"/>
      <c r="S265" s="337"/>
      <c r="T265" s="337"/>
      <c r="U265" s="337"/>
      <c r="V265" s="337"/>
      <c r="W265" s="337"/>
      <c r="X265" s="337"/>
      <c r="Y265" s="337"/>
      <c r="Z265" s="337"/>
      <c r="AA265" s="337"/>
    </row>
    <row r="266">
      <c r="A266" s="337"/>
      <c r="B266" s="337"/>
      <c r="C266" s="575"/>
      <c r="D266" s="575"/>
      <c r="E266" s="337"/>
      <c r="F266" s="337"/>
      <c r="G266" s="337"/>
      <c r="H266" s="337"/>
      <c r="I266" s="337"/>
      <c r="J266" s="337"/>
      <c r="K266" s="337"/>
      <c r="L266" s="337"/>
      <c r="M266" s="337"/>
      <c r="N266" s="337"/>
      <c r="O266" s="337"/>
      <c r="P266" s="337"/>
      <c r="Q266" s="337"/>
      <c r="R266" s="337"/>
      <c r="S266" s="337"/>
      <c r="T266" s="337"/>
      <c r="U266" s="337"/>
      <c r="V266" s="337"/>
      <c r="W266" s="337"/>
      <c r="X266" s="337"/>
      <c r="Y266" s="337"/>
      <c r="Z266" s="337"/>
      <c r="AA266" s="337"/>
    </row>
    <row r="267">
      <c r="A267" s="337"/>
      <c r="B267" s="337"/>
      <c r="C267" s="575"/>
      <c r="D267" s="575"/>
      <c r="E267" s="337"/>
      <c r="F267" s="337"/>
      <c r="G267" s="337"/>
      <c r="H267" s="337"/>
      <c r="I267" s="337"/>
      <c r="J267" s="337"/>
      <c r="K267" s="337"/>
      <c r="L267" s="337"/>
      <c r="M267" s="337"/>
      <c r="N267" s="337"/>
      <c r="O267" s="337"/>
      <c r="P267" s="337"/>
      <c r="Q267" s="337"/>
      <c r="R267" s="337"/>
      <c r="S267" s="337"/>
      <c r="T267" s="337"/>
      <c r="U267" s="337"/>
      <c r="V267" s="337"/>
      <c r="W267" s="337"/>
      <c r="X267" s="337"/>
      <c r="Y267" s="337"/>
      <c r="Z267" s="337"/>
      <c r="AA267" s="337"/>
    </row>
    <row r="268">
      <c r="A268" s="337"/>
      <c r="B268" s="337"/>
      <c r="C268" s="575"/>
      <c r="D268" s="575"/>
      <c r="E268" s="337"/>
      <c r="F268" s="337"/>
      <c r="G268" s="337"/>
      <c r="H268" s="337"/>
      <c r="I268" s="337"/>
      <c r="J268" s="337"/>
      <c r="K268" s="337"/>
      <c r="L268" s="337"/>
      <c r="M268" s="337"/>
      <c r="N268" s="337"/>
      <c r="O268" s="337"/>
      <c r="P268" s="337"/>
      <c r="Q268" s="337"/>
      <c r="R268" s="337"/>
      <c r="S268" s="337"/>
      <c r="T268" s="337"/>
      <c r="U268" s="337"/>
      <c r="V268" s="337"/>
      <c r="W268" s="337"/>
      <c r="X268" s="337"/>
      <c r="Y268" s="337"/>
      <c r="Z268" s="337"/>
      <c r="AA268" s="337"/>
    </row>
    <row r="269">
      <c r="A269" s="337"/>
      <c r="B269" s="337"/>
      <c r="C269" s="575"/>
      <c r="D269" s="575"/>
      <c r="E269" s="337"/>
      <c r="F269" s="337"/>
      <c r="G269" s="337"/>
      <c r="H269" s="337"/>
      <c r="I269" s="337"/>
      <c r="J269" s="337"/>
      <c r="K269" s="337"/>
      <c r="L269" s="337"/>
      <c r="M269" s="337"/>
      <c r="N269" s="337"/>
      <c r="O269" s="337"/>
      <c r="P269" s="337"/>
      <c r="Q269" s="337"/>
      <c r="R269" s="337"/>
      <c r="S269" s="337"/>
      <c r="T269" s="337"/>
      <c r="U269" s="337"/>
      <c r="V269" s="337"/>
      <c r="W269" s="337"/>
      <c r="X269" s="337"/>
      <c r="Y269" s="337"/>
      <c r="Z269" s="337"/>
      <c r="AA269" s="337"/>
    </row>
    <row r="270">
      <c r="A270" s="337"/>
      <c r="B270" s="337"/>
      <c r="C270" s="575"/>
      <c r="D270" s="575"/>
      <c r="E270" s="337"/>
      <c r="F270" s="337"/>
      <c r="G270" s="337"/>
      <c r="H270" s="337"/>
      <c r="I270" s="337"/>
      <c r="J270" s="337"/>
      <c r="K270" s="337"/>
      <c r="L270" s="337"/>
      <c r="M270" s="337"/>
      <c r="N270" s="337"/>
      <c r="O270" s="337"/>
      <c r="P270" s="337"/>
      <c r="Q270" s="337"/>
      <c r="R270" s="337"/>
      <c r="S270" s="337"/>
      <c r="T270" s="337"/>
      <c r="U270" s="337"/>
      <c r="V270" s="337"/>
      <c r="W270" s="337"/>
      <c r="X270" s="337"/>
      <c r="Y270" s="337"/>
      <c r="Z270" s="337"/>
      <c r="AA270" s="337"/>
    </row>
    <row r="271">
      <c r="A271" s="337"/>
      <c r="B271" s="337"/>
      <c r="C271" s="575"/>
      <c r="D271" s="575"/>
      <c r="E271" s="337"/>
      <c r="F271" s="337"/>
      <c r="G271" s="337"/>
      <c r="H271" s="337"/>
      <c r="I271" s="337"/>
      <c r="J271" s="337"/>
      <c r="K271" s="337"/>
      <c r="L271" s="337"/>
      <c r="M271" s="337"/>
      <c r="N271" s="337"/>
      <c r="O271" s="337"/>
      <c r="P271" s="337"/>
      <c r="Q271" s="337"/>
      <c r="R271" s="337"/>
      <c r="S271" s="337"/>
      <c r="T271" s="337"/>
      <c r="U271" s="337"/>
      <c r="V271" s="337"/>
      <c r="W271" s="337"/>
      <c r="X271" s="337"/>
      <c r="Y271" s="337"/>
      <c r="Z271" s="337"/>
      <c r="AA271" s="337"/>
    </row>
    <row r="272">
      <c r="A272" s="337"/>
      <c r="B272" s="337"/>
      <c r="C272" s="575"/>
      <c r="D272" s="575"/>
      <c r="E272" s="337"/>
      <c r="F272" s="337"/>
      <c r="G272" s="337"/>
      <c r="H272" s="337"/>
      <c r="I272" s="337"/>
      <c r="J272" s="337"/>
      <c r="K272" s="337"/>
      <c r="L272" s="337"/>
      <c r="M272" s="337"/>
      <c r="N272" s="337"/>
      <c r="O272" s="337"/>
      <c r="P272" s="337"/>
      <c r="Q272" s="337"/>
      <c r="R272" s="337"/>
      <c r="S272" s="337"/>
      <c r="T272" s="337"/>
      <c r="U272" s="337"/>
      <c r="V272" s="337"/>
      <c r="W272" s="337"/>
      <c r="X272" s="337"/>
      <c r="Y272" s="337"/>
      <c r="Z272" s="337"/>
      <c r="AA272" s="337"/>
    </row>
    <row r="273">
      <c r="A273" s="337"/>
      <c r="B273" s="337"/>
      <c r="C273" s="575"/>
      <c r="D273" s="575"/>
      <c r="E273" s="337"/>
      <c r="F273" s="337"/>
      <c r="G273" s="337"/>
      <c r="H273" s="337"/>
      <c r="I273" s="337"/>
      <c r="J273" s="337"/>
      <c r="K273" s="337"/>
      <c r="L273" s="337"/>
      <c r="M273" s="337"/>
      <c r="N273" s="337"/>
      <c r="O273" s="337"/>
      <c r="P273" s="337"/>
      <c r="Q273" s="337"/>
      <c r="R273" s="337"/>
      <c r="S273" s="337"/>
      <c r="T273" s="337"/>
      <c r="U273" s="337"/>
      <c r="V273" s="337"/>
      <c r="W273" s="337"/>
      <c r="X273" s="337"/>
      <c r="Y273" s="337"/>
      <c r="Z273" s="337"/>
      <c r="AA273" s="337"/>
    </row>
    <row r="274">
      <c r="A274" s="337"/>
      <c r="B274" s="337"/>
      <c r="C274" s="575"/>
      <c r="D274" s="575"/>
      <c r="E274" s="337"/>
      <c r="F274" s="337"/>
      <c r="G274" s="337"/>
      <c r="H274" s="337"/>
      <c r="I274" s="337"/>
      <c r="J274" s="337"/>
      <c r="K274" s="337"/>
      <c r="L274" s="337"/>
      <c r="M274" s="337"/>
      <c r="N274" s="337"/>
      <c r="O274" s="337"/>
      <c r="P274" s="337"/>
      <c r="Q274" s="337"/>
      <c r="R274" s="337"/>
      <c r="S274" s="337"/>
      <c r="T274" s="337"/>
      <c r="U274" s="337"/>
      <c r="V274" s="337"/>
      <c r="W274" s="337"/>
      <c r="X274" s="337"/>
      <c r="Y274" s="337"/>
      <c r="Z274" s="337"/>
      <c r="AA274" s="337"/>
    </row>
    <row r="275">
      <c r="A275" s="337"/>
      <c r="B275" s="337"/>
      <c r="C275" s="575"/>
      <c r="D275" s="575"/>
      <c r="E275" s="337"/>
      <c r="F275" s="337"/>
      <c r="G275" s="337"/>
      <c r="H275" s="337"/>
      <c r="I275" s="337"/>
      <c r="J275" s="337"/>
      <c r="K275" s="337"/>
      <c r="L275" s="337"/>
      <c r="M275" s="337"/>
      <c r="N275" s="337"/>
      <c r="O275" s="337"/>
      <c r="P275" s="337"/>
      <c r="Q275" s="337"/>
      <c r="R275" s="337"/>
      <c r="S275" s="337"/>
      <c r="T275" s="337"/>
      <c r="U275" s="337"/>
      <c r="V275" s="337"/>
      <c r="W275" s="337"/>
      <c r="X275" s="337"/>
      <c r="Y275" s="337"/>
      <c r="Z275" s="337"/>
      <c r="AA275" s="337"/>
    </row>
    <row r="276">
      <c r="A276" s="337"/>
      <c r="B276" s="337"/>
      <c r="C276" s="575"/>
      <c r="D276" s="575"/>
      <c r="E276" s="337"/>
      <c r="F276" s="337"/>
      <c r="G276" s="337"/>
      <c r="H276" s="337"/>
      <c r="I276" s="337"/>
      <c r="J276" s="337"/>
      <c r="K276" s="337"/>
      <c r="L276" s="337"/>
      <c r="M276" s="337"/>
      <c r="N276" s="337"/>
      <c r="O276" s="337"/>
      <c r="P276" s="337"/>
      <c r="Q276" s="337"/>
      <c r="R276" s="337"/>
      <c r="S276" s="337"/>
      <c r="T276" s="337"/>
      <c r="U276" s="337"/>
      <c r="V276" s="337"/>
      <c r="W276" s="337"/>
      <c r="X276" s="337"/>
      <c r="Y276" s="337"/>
      <c r="Z276" s="337"/>
      <c r="AA276" s="337"/>
    </row>
    <row r="277">
      <c r="A277" s="337"/>
      <c r="B277" s="337"/>
      <c r="C277" s="575"/>
      <c r="D277" s="575"/>
      <c r="E277" s="337"/>
      <c r="F277" s="337"/>
      <c r="G277" s="337"/>
      <c r="H277" s="337"/>
      <c r="I277" s="337"/>
      <c r="J277" s="337"/>
      <c r="K277" s="337"/>
      <c r="L277" s="337"/>
      <c r="M277" s="337"/>
      <c r="N277" s="337"/>
      <c r="O277" s="337"/>
      <c r="P277" s="337"/>
      <c r="Q277" s="337"/>
      <c r="R277" s="337"/>
      <c r="S277" s="337"/>
      <c r="T277" s="337"/>
      <c r="U277" s="337"/>
      <c r="V277" s="337"/>
      <c r="W277" s="337"/>
      <c r="X277" s="337"/>
      <c r="Y277" s="337"/>
      <c r="Z277" s="337"/>
      <c r="AA277" s="337"/>
    </row>
    <row r="278">
      <c r="A278" s="337"/>
      <c r="B278" s="337"/>
      <c r="C278" s="575"/>
      <c r="D278" s="575"/>
      <c r="E278" s="337"/>
      <c r="F278" s="337"/>
      <c r="G278" s="337"/>
      <c r="H278" s="337"/>
      <c r="I278" s="337"/>
      <c r="J278" s="337"/>
      <c r="K278" s="337"/>
      <c r="L278" s="337"/>
      <c r="M278" s="337"/>
      <c r="N278" s="337"/>
      <c r="O278" s="337"/>
      <c r="P278" s="337"/>
      <c r="Q278" s="337"/>
      <c r="R278" s="337"/>
      <c r="S278" s="337"/>
      <c r="T278" s="337"/>
      <c r="U278" s="337"/>
      <c r="V278" s="337"/>
      <c r="W278" s="337"/>
      <c r="X278" s="337"/>
      <c r="Y278" s="337"/>
      <c r="Z278" s="337"/>
      <c r="AA278" s="337"/>
    </row>
    <row r="279">
      <c r="A279" s="337"/>
      <c r="B279" s="337"/>
      <c r="C279" s="575"/>
      <c r="D279" s="575"/>
      <c r="E279" s="337"/>
      <c r="F279" s="337"/>
      <c r="G279" s="337"/>
      <c r="H279" s="337"/>
      <c r="I279" s="337"/>
      <c r="J279" s="337"/>
      <c r="K279" s="337"/>
      <c r="L279" s="337"/>
      <c r="M279" s="337"/>
      <c r="N279" s="337"/>
      <c r="O279" s="337"/>
      <c r="P279" s="337"/>
      <c r="Q279" s="337"/>
      <c r="R279" s="337"/>
      <c r="S279" s="337"/>
      <c r="T279" s="337"/>
      <c r="U279" s="337"/>
      <c r="V279" s="337"/>
      <c r="W279" s="337"/>
      <c r="X279" s="337"/>
      <c r="Y279" s="337"/>
      <c r="Z279" s="337"/>
      <c r="AA279" s="337"/>
    </row>
    <row r="280">
      <c r="A280" s="337"/>
      <c r="B280" s="337"/>
      <c r="C280" s="575"/>
      <c r="D280" s="575"/>
      <c r="E280" s="337"/>
      <c r="F280" s="337"/>
      <c r="G280" s="337"/>
      <c r="H280" s="337"/>
      <c r="I280" s="337"/>
      <c r="J280" s="337"/>
      <c r="K280" s="337"/>
      <c r="L280" s="337"/>
      <c r="M280" s="337"/>
      <c r="N280" s="337"/>
      <c r="O280" s="337"/>
      <c r="P280" s="337"/>
      <c r="Q280" s="337"/>
      <c r="R280" s="337"/>
      <c r="S280" s="337"/>
      <c r="T280" s="337"/>
      <c r="U280" s="337"/>
      <c r="V280" s="337"/>
      <c r="W280" s="337"/>
      <c r="X280" s="337"/>
      <c r="Y280" s="337"/>
      <c r="Z280" s="337"/>
      <c r="AA280" s="337"/>
    </row>
    <row r="281">
      <c r="A281" s="337"/>
      <c r="B281" s="337"/>
      <c r="C281" s="575"/>
      <c r="D281" s="575"/>
      <c r="E281" s="337"/>
      <c r="F281" s="337"/>
      <c r="G281" s="337"/>
      <c r="H281" s="337"/>
      <c r="I281" s="337"/>
      <c r="J281" s="337"/>
      <c r="K281" s="337"/>
      <c r="L281" s="337"/>
      <c r="M281" s="337"/>
      <c r="N281" s="337"/>
      <c r="O281" s="337"/>
      <c r="P281" s="337"/>
      <c r="Q281" s="337"/>
      <c r="R281" s="337"/>
      <c r="S281" s="337"/>
      <c r="T281" s="337"/>
      <c r="U281" s="337"/>
      <c r="V281" s="337"/>
      <c r="W281" s="337"/>
      <c r="X281" s="337"/>
      <c r="Y281" s="337"/>
      <c r="Z281" s="337"/>
      <c r="AA281" s="337"/>
    </row>
    <row r="282">
      <c r="A282" s="337"/>
      <c r="B282" s="337"/>
      <c r="C282" s="575"/>
      <c r="D282" s="575"/>
      <c r="E282" s="337"/>
      <c r="F282" s="337"/>
      <c r="G282" s="337"/>
      <c r="H282" s="337"/>
      <c r="I282" s="337"/>
      <c r="J282" s="337"/>
      <c r="K282" s="337"/>
      <c r="L282" s="337"/>
      <c r="M282" s="337"/>
      <c r="N282" s="337"/>
      <c r="O282" s="337"/>
      <c r="P282" s="337"/>
      <c r="Q282" s="337"/>
      <c r="R282" s="337"/>
      <c r="S282" s="337"/>
      <c r="T282" s="337"/>
      <c r="U282" s="337"/>
      <c r="V282" s="337"/>
      <c r="W282" s="337"/>
      <c r="X282" s="337"/>
      <c r="Y282" s="337"/>
      <c r="Z282" s="337"/>
      <c r="AA282" s="337"/>
    </row>
    <row r="283">
      <c r="A283" s="337"/>
      <c r="B283" s="337"/>
      <c r="C283" s="575"/>
      <c r="D283" s="575"/>
      <c r="E283" s="337"/>
      <c r="F283" s="337"/>
      <c r="G283" s="337"/>
      <c r="H283" s="337"/>
      <c r="I283" s="337"/>
      <c r="J283" s="337"/>
      <c r="K283" s="337"/>
      <c r="L283" s="337"/>
      <c r="M283" s="337"/>
      <c r="N283" s="337"/>
      <c r="O283" s="337"/>
      <c r="P283" s="337"/>
      <c r="Q283" s="337"/>
      <c r="R283" s="337"/>
      <c r="S283" s="337"/>
      <c r="T283" s="337"/>
      <c r="U283" s="337"/>
      <c r="V283" s="337"/>
      <c r="W283" s="337"/>
      <c r="X283" s="337"/>
      <c r="Y283" s="337"/>
      <c r="Z283" s="337"/>
      <c r="AA283" s="337"/>
    </row>
    <row r="284">
      <c r="A284" s="337"/>
      <c r="B284" s="337"/>
      <c r="C284" s="575"/>
      <c r="D284" s="575"/>
      <c r="E284" s="337"/>
      <c r="F284" s="337"/>
      <c r="G284" s="337"/>
      <c r="H284" s="337"/>
      <c r="I284" s="337"/>
      <c r="J284" s="337"/>
      <c r="K284" s="337"/>
      <c r="L284" s="337"/>
      <c r="M284" s="337"/>
      <c r="N284" s="337"/>
      <c r="O284" s="337"/>
      <c r="P284" s="337"/>
      <c r="Q284" s="337"/>
      <c r="R284" s="337"/>
      <c r="S284" s="337"/>
      <c r="T284" s="337"/>
      <c r="U284" s="337"/>
      <c r="V284" s="337"/>
      <c r="W284" s="337"/>
      <c r="X284" s="337"/>
      <c r="Y284" s="337"/>
      <c r="Z284" s="337"/>
      <c r="AA284" s="337"/>
    </row>
    <row r="285">
      <c r="A285" s="337"/>
      <c r="B285" s="337"/>
      <c r="C285" s="575"/>
      <c r="D285" s="575"/>
      <c r="E285" s="337"/>
      <c r="F285" s="337"/>
      <c r="G285" s="337"/>
      <c r="H285" s="337"/>
      <c r="I285" s="337"/>
      <c r="J285" s="337"/>
      <c r="K285" s="337"/>
      <c r="L285" s="337"/>
      <c r="M285" s="337"/>
      <c r="N285" s="337"/>
      <c r="O285" s="337"/>
      <c r="P285" s="337"/>
      <c r="Q285" s="337"/>
      <c r="R285" s="337"/>
      <c r="S285" s="337"/>
      <c r="T285" s="337"/>
      <c r="U285" s="337"/>
      <c r="V285" s="337"/>
      <c r="W285" s="337"/>
      <c r="X285" s="337"/>
      <c r="Y285" s="337"/>
      <c r="Z285" s="337"/>
      <c r="AA285" s="337"/>
    </row>
    <row r="286">
      <c r="A286" s="337"/>
      <c r="B286" s="337"/>
      <c r="C286" s="575"/>
      <c r="D286" s="575"/>
      <c r="E286" s="337"/>
      <c r="F286" s="337"/>
      <c r="G286" s="337"/>
      <c r="H286" s="337"/>
      <c r="I286" s="337"/>
      <c r="J286" s="337"/>
      <c r="K286" s="337"/>
      <c r="L286" s="337"/>
      <c r="M286" s="337"/>
      <c r="N286" s="337"/>
      <c r="O286" s="337"/>
      <c r="P286" s="337"/>
      <c r="Q286" s="337"/>
      <c r="R286" s="337"/>
      <c r="S286" s="337"/>
      <c r="T286" s="337"/>
      <c r="U286" s="337"/>
      <c r="V286" s="337"/>
      <c r="W286" s="337"/>
      <c r="X286" s="337"/>
      <c r="Y286" s="337"/>
      <c r="Z286" s="337"/>
      <c r="AA286" s="337"/>
    </row>
    <row r="287">
      <c r="A287" s="337"/>
      <c r="B287" s="337"/>
      <c r="C287" s="575"/>
      <c r="D287" s="575"/>
      <c r="E287" s="337"/>
      <c r="F287" s="337"/>
      <c r="G287" s="337"/>
      <c r="H287" s="337"/>
      <c r="I287" s="337"/>
      <c r="J287" s="337"/>
      <c r="K287" s="337"/>
      <c r="L287" s="337"/>
      <c r="M287" s="337"/>
      <c r="N287" s="337"/>
      <c r="O287" s="337"/>
      <c r="P287" s="337"/>
      <c r="Q287" s="337"/>
      <c r="R287" s="337"/>
      <c r="S287" s="337"/>
      <c r="T287" s="337"/>
      <c r="U287" s="337"/>
      <c r="V287" s="337"/>
      <c r="W287" s="337"/>
      <c r="X287" s="337"/>
      <c r="Y287" s="337"/>
      <c r="Z287" s="337"/>
      <c r="AA287" s="337"/>
    </row>
    <row r="288">
      <c r="A288" s="337"/>
      <c r="B288" s="337"/>
      <c r="C288" s="575"/>
      <c r="D288" s="575"/>
      <c r="E288" s="337"/>
      <c r="F288" s="337"/>
      <c r="G288" s="337"/>
      <c r="H288" s="337"/>
      <c r="I288" s="337"/>
      <c r="J288" s="337"/>
      <c r="K288" s="337"/>
      <c r="L288" s="337"/>
      <c r="M288" s="337"/>
      <c r="N288" s="337"/>
      <c r="O288" s="337"/>
      <c r="P288" s="337"/>
      <c r="Q288" s="337"/>
      <c r="R288" s="337"/>
      <c r="S288" s="337"/>
      <c r="T288" s="337"/>
      <c r="U288" s="337"/>
      <c r="V288" s="337"/>
      <c r="W288" s="337"/>
      <c r="X288" s="337"/>
      <c r="Y288" s="337"/>
      <c r="Z288" s="337"/>
      <c r="AA288" s="337"/>
    </row>
    <row r="289">
      <c r="A289" s="337"/>
      <c r="B289" s="337"/>
      <c r="C289" s="575"/>
      <c r="D289" s="575"/>
      <c r="E289" s="337"/>
      <c r="F289" s="337"/>
      <c r="G289" s="337"/>
      <c r="H289" s="337"/>
      <c r="I289" s="337"/>
      <c r="J289" s="337"/>
      <c r="K289" s="337"/>
      <c r="L289" s="337"/>
      <c r="M289" s="337"/>
      <c r="N289" s="337"/>
      <c r="O289" s="337"/>
      <c r="P289" s="337"/>
      <c r="Q289" s="337"/>
      <c r="R289" s="337"/>
      <c r="S289" s="337"/>
      <c r="T289" s="337"/>
      <c r="U289" s="337"/>
      <c r="V289" s="337"/>
      <c r="W289" s="337"/>
      <c r="X289" s="337"/>
      <c r="Y289" s="337"/>
      <c r="Z289" s="337"/>
      <c r="AA289" s="337"/>
    </row>
    <row r="290">
      <c r="A290" s="337"/>
      <c r="B290" s="337"/>
      <c r="C290" s="575"/>
      <c r="D290" s="575"/>
      <c r="E290" s="337"/>
      <c r="F290" s="337"/>
      <c r="G290" s="337"/>
      <c r="H290" s="337"/>
      <c r="I290" s="337"/>
      <c r="J290" s="337"/>
      <c r="K290" s="337"/>
      <c r="L290" s="337"/>
      <c r="M290" s="337"/>
      <c r="N290" s="337"/>
      <c r="O290" s="337"/>
      <c r="P290" s="337"/>
      <c r="Q290" s="337"/>
      <c r="R290" s="337"/>
      <c r="S290" s="337"/>
      <c r="T290" s="337"/>
      <c r="U290" s="337"/>
      <c r="V290" s="337"/>
      <c r="W290" s="337"/>
      <c r="X290" s="337"/>
      <c r="Y290" s="337"/>
      <c r="Z290" s="337"/>
      <c r="AA290" s="337"/>
    </row>
    <row r="291">
      <c r="A291" s="337"/>
      <c r="B291" s="337"/>
      <c r="C291" s="575"/>
      <c r="D291" s="575"/>
      <c r="E291" s="337"/>
      <c r="F291" s="337"/>
      <c r="G291" s="337"/>
      <c r="H291" s="337"/>
      <c r="I291" s="337"/>
      <c r="J291" s="337"/>
      <c r="K291" s="337"/>
      <c r="L291" s="337"/>
      <c r="M291" s="337"/>
      <c r="N291" s="337"/>
      <c r="O291" s="337"/>
      <c r="P291" s="337"/>
      <c r="Q291" s="337"/>
      <c r="R291" s="337"/>
      <c r="S291" s="337"/>
      <c r="T291" s="337"/>
      <c r="U291" s="337"/>
      <c r="V291" s="337"/>
      <c r="W291" s="337"/>
      <c r="X291" s="337"/>
      <c r="Y291" s="337"/>
      <c r="Z291" s="337"/>
      <c r="AA291" s="337"/>
    </row>
    <row r="292">
      <c r="A292" s="337"/>
      <c r="B292" s="337"/>
      <c r="C292" s="575"/>
      <c r="D292" s="575"/>
      <c r="E292" s="337"/>
      <c r="F292" s="337"/>
      <c r="G292" s="337"/>
      <c r="H292" s="337"/>
      <c r="I292" s="337"/>
      <c r="J292" s="337"/>
      <c r="K292" s="337"/>
      <c r="L292" s="337"/>
      <c r="M292" s="337"/>
      <c r="N292" s="337"/>
      <c r="O292" s="337"/>
      <c r="P292" s="337"/>
      <c r="Q292" s="337"/>
      <c r="R292" s="337"/>
      <c r="S292" s="337"/>
      <c r="T292" s="337"/>
      <c r="U292" s="337"/>
      <c r="V292" s="337"/>
      <c r="W292" s="337"/>
      <c r="X292" s="337"/>
      <c r="Y292" s="337"/>
      <c r="Z292" s="337"/>
      <c r="AA292" s="337"/>
    </row>
    <row r="293">
      <c r="A293" s="337"/>
      <c r="B293" s="337"/>
      <c r="C293" s="575"/>
      <c r="D293" s="575"/>
      <c r="E293" s="337"/>
      <c r="F293" s="337"/>
      <c r="G293" s="337"/>
      <c r="H293" s="337"/>
      <c r="I293" s="337"/>
      <c r="J293" s="337"/>
      <c r="K293" s="337"/>
      <c r="L293" s="337"/>
      <c r="M293" s="337"/>
      <c r="N293" s="337"/>
      <c r="O293" s="337"/>
      <c r="P293" s="337"/>
      <c r="Q293" s="337"/>
      <c r="R293" s="337"/>
      <c r="S293" s="337"/>
      <c r="T293" s="337"/>
      <c r="U293" s="337"/>
      <c r="V293" s="337"/>
      <c r="W293" s="337"/>
      <c r="X293" s="337"/>
      <c r="Y293" s="337"/>
      <c r="Z293" s="337"/>
      <c r="AA293" s="337"/>
    </row>
    <row r="294">
      <c r="A294" s="337"/>
      <c r="B294" s="337"/>
      <c r="C294" s="575"/>
      <c r="D294" s="575"/>
      <c r="E294" s="337"/>
      <c r="F294" s="337"/>
      <c r="G294" s="337"/>
      <c r="H294" s="337"/>
      <c r="I294" s="337"/>
      <c r="J294" s="337"/>
      <c r="K294" s="337"/>
      <c r="L294" s="337"/>
      <c r="M294" s="337"/>
      <c r="N294" s="337"/>
      <c r="O294" s="337"/>
      <c r="P294" s="337"/>
      <c r="Q294" s="337"/>
      <c r="R294" s="337"/>
      <c r="S294" s="337"/>
      <c r="T294" s="337"/>
      <c r="U294" s="337"/>
      <c r="V294" s="337"/>
      <c r="W294" s="337"/>
      <c r="X294" s="337"/>
      <c r="Y294" s="337"/>
      <c r="Z294" s="337"/>
      <c r="AA294" s="337"/>
    </row>
    <row r="295">
      <c r="A295" s="337"/>
      <c r="B295" s="337"/>
      <c r="C295" s="575"/>
      <c r="D295" s="575"/>
      <c r="E295" s="337"/>
      <c r="F295" s="337"/>
      <c r="G295" s="337"/>
      <c r="H295" s="337"/>
      <c r="I295" s="337"/>
      <c r="J295" s="337"/>
      <c r="K295" s="337"/>
      <c r="L295" s="337"/>
      <c r="M295" s="337"/>
      <c r="N295" s="337"/>
      <c r="O295" s="337"/>
      <c r="P295" s="337"/>
      <c r="Q295" s="337"/>
      <c r="R295" s="337"/>
      <c r="S295" s="337"/>
      <c r="T295" s="337"/>
      <c r="U295" s="337"/>
      <c r="V295" s="337"/>
      <c r="W295" s="337"/>
      <c r="X295" s="337"/>
      <c r="Y295" s="337"/>
      <c r="Z295" s="337"/>
      <c r="AA295" s="337"/>
    </row>
    <row r="296">
      <c r="A296" s="337"/>
      <c r="B296" s="337"/>
      <c r="C296" s="575"/>
      <c r="D296" s="575"/>
      <c r="E296" s="337"/>
      <c r="F296" s="337"/>
      <c r="G296" s="337"/>
      <c r="H296" s="337"/>
      <c r="I296" s="337"/>
      <c r="J296" s="337"/>
      <c r="K296" s="337"/>
      <c r="L296" s="337"/>
      <c r="M296" s="337"/>
      <c r="N296" s="337"/>
      <c r="O296" s="337"/>
      <c r="P296" s="337"/>
      <c r="Q296" s="337"/>
      <c r="R296" s="337"/>
      <c r="S296" s="337"/>
      <c r="T296" s="337"/>
      <c r="U296" s="337"/>
      <c r="V296" s="337"/>
      <c r="W296" s="337"/>
      <c r="X296" s="337"/>
      <c r="Y296" s="337"/>
      <c r="Z296" s="337"/>
      <c r="AA296" s="337"/>
    </row>
    <row r="297">
      <c r="A297" s="337"/>
      <c r="B297" s="337"/>
      <c r="C297" s="575"/>
      <c r="D297" s="575"/>
      <c r="E297" s="337"/>
      <c r="F297" s="337"/>
      <c r="G297" s="337"/>
      <c r="H297" s="337"/>
      <c r="I297" s="337"/>
      <c r="J297" s="337"/>
      <c r="K297" s="337"/>
      <c r="L297" s="337"/>
      <c r="M297" s="337"/>
      <c r="N297" s="337"/>
      <c r="O297" s="337"/>
      <c r="P297" s="337"/>
      <c r="Q297" s="337"/>
      <c r="R297" s="337"/>
      <c r="S297" s="337"/>
      <c r="T297" s="337"/>
      <c r="U297" s="337"/>
      <c r="V297" s="337"/>
      <c r="W297" s="337"/>
      <c r="X297" s="337"/>
      <c r="Y297" s="337"/>
      <c r="Z297" s="337"/>
      <c r="AA297" s="337"/>
    </row>
    <row r="298">
      <c r="A298" s="337"/>
      <c r="B298" s="337"/>
      <c r="C298" s="575"/>
      <c r="D298" s="575"/>
      <c r="E298" s="337"/>
      <c r="F298" s="337"/>
      <c r="G298" s="337"/>
      <c r="H298" s="337"/>
      <c r="I298" s="337"/>
      <c r="J298" s="337"/>
      <c r="K298" s="337"/>
      <c r="L298" s="337"/>
      <c r="M298" s="337"/>
      <c r="N298" s="337"/>
      <c r="O298" s="337"/>
      <c r="P298" s="337"/>
      <c r="Q298" s="337"/>
      <c r="R298" s="337"/>
      <c r="S298" s="337"/>
      <c r="T298" s="337"/>
      <c r="U298" s="337"/>
      <c r="V298" s="337"/>
      <c r="W298" s="337"/>
      <c r="X298" s="337"/>
      <c r="Y298" s="337"/>
      <c r="Z298" s="337"/>
      <c r="AA298" s="337"/>
    </row>
    <row r="299">
      <c r="A299" s="337"/>
      <c r="B299" s="337"/>
      <c r="C299" s="575"/>
      <c r="D299" s="575"/>
      <c r="E299" s="337"/>
      <c r="F299" s="337"/>
      <c r="G299" s="337"/>
      <c r="H299" s="337"/>
      <c r="I299" s="337"/>
      <c r="J299" s="337"/>
      <c r="K299" s="337"/>
      <c r="L299" s="337"/>
      <c r="M299" s="337"/>
      <c r="N299" s="337"/>
      <c r="O299" s="337"/>
      <c r="P299" s="337"/>
      <c r="Q299" s="337"/>
      <c r="R299" s="337"/>
      <c r="S299" s="337"/>
      <c r="T299" s="337"/>
      <c r="U299" s="337"/>
      <c r="V299" s="337"/>
      <c r="W299" s="337"/>
      <c r="X299" s="337"/>
      <c r="Y299" s="337"/>
      <c r="Z299" s="337"/>
      <c r="AA299" s="337"/>
    </row>
    <row r="300">
      <c r="A300" s="337"/>
      <c r="B300" s="337"/>
      <c r="C300" s="575"/>
      <c r="D300" s="575"/>
      <c r="E300" s="337"/>
      <c r="F300" s="337"/>
      <c r="G300" s="337"/>
      <c r="H300" s="337"/>
      <c r="I300" s="337"/>
      <c r="J300" s="337"/>
      <c r="K300" s="337"/>
      <c r="L300" s="337"/>
      <c r="M300" s="337"/>
      <c r="N300" s="337"/>
      <c r="O300" s="337"/>
      <c r="P300" s="337"/>
      <c r="Q300" s="337"/>
      <c r="R300" s="337"/>
      <c r="S300" s="337"/>
      <c r="T300" s="337"/>
      <c r="U300" s="337"/>
      <c r="V300" s="337"/>
      <c r="W300" s="337"/>
      <c r="X300" s="337"/>
      <c r="Y300" s="337"/>
      <c r="Z300" s="337"/>
      <c r="AA300" s="337"/>
    </row>
    <row r="301">
      <c r="A301" s="337"/>
      <c r="B301" s="337"/>
      <c r="C301" s="575"/>
      <c r="D301" s="575"/>
      <c r="E301" s="337"/>
      <c r="F301" s="337"/>
      <c r="G301" s="337"/>
      <c r="H301" s="337"/>
      <c r="I301" s="337"/>
      <c r="J301" s="337"/>
      <c r="K301" s="337"/>
      <c r="L301" s="337"/>
      <c r="M301" s="337"/>
      <c r="N301" s="337"/>
      <c r="O301" s="337"/>
      <c r="P301" s="337"/>
      <c r="Q301" s="337"/>
      <c r="R301" s="337"/>
      <c r="S301" s="337"/>
      <c r="T301" s="337"/>
      <c r="U301" s="337"/>
      <c r="V301" s="337"/>
      <c r="W301" s="337"/>
      <c r="X301" s="337"/>
      <c r="Y301" s="337"/>
      <c r="Z301" s="337"/>
      <c r="AA301" s="337"/>
    </row>
    <row r="302">
      <c r="A302" s="337"/>
      <c r="B302" s="337"/>
      <c r="C302" s="575"/>
      <c r="D302" s="575"/>
      <c r="E302" s="337"/>
      <c r="F302" s="337"/>
      <c r="G302" s="337"/>
      <c r="H302" s="337"/>
      <c r="I302" s="337"/>
      <c r="J302" s="337"/>
      <c r="K302" s="337"/>
      <c r="L302" s="337"/>
      <c r="M302" s="337"/>
      <c r="N302" s="337"/>
      <c r="O302" s="337"/>
      <c r="P302" s="337"/>
      <c r="Q302" s="337"/>
      <c r="R302" s="337"/>
      <c r="S302" s="337"/>
      <c r="T302" s="337"/>
      <c r="U302" s="337"/>
      <c r="V302" s="337"/>
      <c r="W302" s="337"/>
      <c r="X302" s="337"/>
      <c r="Y302" s="337"/>
      <c r="Z302" s="337"/>
      <c r="AA302" s="337"/>
    </row>
    <row r="303">
      <c r="A303" s="337"/>
      <c r="B303" s="337"/>
      <c r="C303" s="575"/>
      <c r="D303" s="575"/>
      <c r="E303" s="337"/>
      <c r="F303" s="337"/>
      <c r="G303" s="337"/>
      <c r="H303" s="337"/>
      <c r="I303" s="337"/>
      <c r="J303" s="337"/>
      <c r="K303" s="337"/>
      <c r="L303" s="337"/>
      <c r="M303" s="337"/>
      <c r="N303" s="337"/>
      <c r="O303" s="337"/>
      <c r="P303" s="337"/>
      <c r="Q303" s="337"/>
      <c r="R303" s="337"/>
      <c r="S303" s="337"/>
      <c r="T303" s="337"/>
      <c r="U303" s="337"/>
      <c r="V303" s="337"/>
      <c r="W303" s="337"/>
      <c r="X303" s="337"/>
      <c r="Y303" s="337"/>
      <c r="Z303" s="337"/>
      <c r="AA303" s="337"/>
    </row>
    <row r="304">
      <c r="A304" s="337"/>
      <c r="B304" s="337"/>
      <c r="C304" s="575"/>
      <c r="D304" s="575"/>
      <c r="E304" s="337"/>
      <c r="F304" s="337"/>
      <c r="G304" s="337"/>
      <c r="H304" s="337"/>
      <c r="I304" s="337"/>
      <c r="J304" s="337"/>
      <c r="K304" s="337"/>
      <c r="L304" s="337"/>
      <c r="M304" s="337"/>
      <c r="N304" s="337"/>
      <c r="O304" s="337"/>
      <c r="P304" s="337"/>
      <c r="Q304" s="337"/>
      <c r="R304" s="337"/>
      <c r="S304" s="337"/>
      <c r="T304" s="337"/>
      <c r="U304" s="337"/>
      <c r="V304" s="337"/>
      <c r="W304" s="337"/>
      <c r="X304" s="337"/>
      <c r="Y304" s="337"/>
      <c r="Z304" s="337"/>
      <c r="AA304" s="337"/>
    </row>
    <row r="305">
      <c r="A305" s="337"/>
      <c r="B305" s="337"/>
      <c r="C305" s="575"/>
      <c r="D305" s="575"/>
      <c r="E305" s="337"/>
      <c r="F305" s="337"/>
      <c r="G305" s="337"/>
      <c r="H305" s="337"/>
      <c r="I305" s="337"/>
      <c r="J305" s="337"/>
      <c r="K305" s="337"/>
      <c r="L305" s="337"/>
      <c r="M305" s="337"/>
      <c r="N305" s="337"/>
      <c r="O305" s="337"/>
      <c r="P305" s="337"/>
      <c r="Q305" s="337"/>
      <c r="R305" s="337"/>
      <c r="S305" s="337"/>
      <c r="T305" s="337"/>
      <c r="U305" s="337"/>
      <c r="V305" s="337"/>
      <c r="W305" s="337"/>
      <c r="X305" s="337"/>
      <c r="Y305" s="337"/>
      <c r="Z305" s="337"/>
      <c r="AA305" s="337"/>
    </row>
    <row r="306">
      <c r="A306" s="337"/>
      <c r="B306" s="337"/>
      <c r="C306" s="575"/>
      <c r="D306" s="575"/>
      <c r="E306" s="337"/>
      <c r="F306" s="337"/>
      <c r="G306" s="337"/>
      <c r="H306" s="337"/>
      <c r="I306" s="337"/>
      <c r="J306" s="337"/>
      <c r="K306" s="337"/>
      <c r="L306" s="337"/>
      <c r="M306" s="337"/>
      <c r="N306" s="337"/>
      <c r="O306" s="337"/>
      <c r="P306" s="337"/>
      <c r="Q306" s="337"/>
      <c r="R306" s="337"/>
      <c r="S306" s="337"/>
      <c r="T306" s="337"/>
      <c r="U306" s="337"/>
      <c r="V306" s="337"/>
      <c r="W306" s="337"/>
      <c r="X306" s="337"/>
      <c r="Y306" s="337"/>
      <c r="Z306" s="337"/>
      <c r="AA306" s="337"/>
    </row>
    <row r="307">
      <c r="A307" s="337"/>
      <c r="B307" s="337"/>
      <c r="C307" s="575"/>
      <c r="D307" s="575"/>
      <c r="E307" s="337"/>
      <c r="F307" s="337"/>
      <c r="G307" s="337"/>
      <c r="H307" s="337"/>
      <c r="I307" s="337"/>
      <c r="J307" s="337"/>
      <c r="K307" s="337"/>
      <c r="L307" s="337"/>
      <c r="M307" s="337"/>
      <c r="N307" s="337"/>
      <c r="O307" s="337"/>
      <c r="P307" s="337"/>
      <c r="Q307" s="337"/>
      <c r="R307" s="337"/>
      <c r="S307" s="337"/>
      <c r="T307" s="337"/>
      <c r="U307" s="337"/>
      <c r="V307" s="337"/>
      <c r="W307" s="337"/>
      <c r="X307" s="337"/>
      <c r="Y307" s="337"/>
      <c r="Z307" s="337"/>
      <c r="AA307" s="337"/>
    </row>
    <row r="308">
      <c r="A308" s="337"/>
      <c r="B308" s="337"/>
      <c r="C308" s="575"/>
      <c r="D308" s="575"/>
      <c r="E308" s="337"/>
      <c r="F308" s="337"/>
      <c r="G308" s="337"/>
      <c r="H308" s="337"/>
      <c r="I308" s="337"/>
      <c r="J308" s="337"/>
      <c r="K308" s="337"/>
      <c r="L308" s="337"/>
      <c r="M308" s="337"/>
      <c r="N308" s="337"/>
      <c r="O308" s="337"/>
      <c r="P308" s="337"/>
      <c r="Q308" s="337"/>
      <c r="R308" s="337"/>
      <c r="S308" s="337"/>
      <c r="T308" s="337"/>
      <c r="U308" s="337"/>
      <c r="V308" s="337"/>
      <c r="W308" s="337"/>
      <c r="X308" s="337"/>
      <c r="Y308" s="337"/>
      <c r="Z308" s="337"/>
      <c r="AA308" s="337"/>
    </row>
    <row r="309">
      <c r="A309" s="337"/>
      <c r="B309" s="337"/>
      <c r="C309" s="575"/>
      <c r="D309" s="575"/>
      <c r="E309" s="337"/>
      <c r="F309" s="337"/>
      <c r="G309" s="337"/>
      <c r="H309" s="337"/>
      <c r="I309" s="337"/>
      <c r="J309" s="337"/>
      <c r="K309" s="337"/>
      <c r="L309" s="337"/>
      <c r="M309" s="337"/>
      <c r="N309" s="337"/>
      <c r="O309" s="337"/>
      <c r="P309" s="337"/>
      <c r="Q309" s="337"/>
      <c r="R309" s="337"/>
      <c r="S309" s="337"/>
      <c r="T309" s="337"/>
      <c r="U309" s="337"/>
      <c r="V309" s="337"/>
      <c r="W309" s="337"/>
      <c r="X309" s="337"/>
      <c r="Y309" s="337"/>
      <c r="Z309" s="337"/>
      <c r="AA309" s="337"/>
    </row>
    <row r="310">
      <c r="A310" s="337"/>
      <c r="B310" s="337"/>
      <c r="C310" s="575"/>
      <c r="D310" s="575"/>
      <c r="E310" s="337"/>
      <c r="F310" s="337"/>
      <c r="G310" s="337"/>
      <c r="H310" s="337"/>
      <c r="I310" s="337"/>
      <c r="J310" s="337"/>
      <c r="K310" s="337"/>
      <c r="L310" s="337"/>
      <c r="M310" s="337"/>
      <c r="N310" s="337"/>
      <c r="O310" s="337"/>
      <c r="P310" s="337"/>
      <c r="Q310" s="337"/>
      <c r="R310" s="337"/>
      <c r="S310" s="337"/>
      <c r="T310" s="337"/>
      <c r="U310" s="337"/>
      <c r="V310" s="337"/>
      <c r="W310" s="337"/>
      <c r="X310" s="337"/>
      <c r="Y310" s="337"/>
      <c r="Z310" s="337"/>
      <c r="AA310" s="337"/>
    </row>
    <row r="311">
      <c r="A311" s="337"/>
      <c r="B311" s="337"/>
      <c r="C311" s="575"/>
      <c r="D311" s="575"/>
      <c r="E311" s="337"/>
      <c r="F311" s="337"/>
      <c r="G311" s="337"/>
      <c r="H311" s="337"/>
      <c r="I311" s="337"/>
      <c r="J311" s="337"/>
      <c r="K311" s="337"/>
      <c r="L311" s="337"/>
      <c r="M311" s="337"/>
      <c r="N311" s="337"/>
      <c r="O311" s="337"/>
      <c r="P311" s="337"/>
      <c r="Q311" s="337"/>
      <c r="R311" s="337"/>
      <c r="S311" s="337"/>
      <c r="T311" s="337"/>
      <c r="U311" s="337"/>
      <c r="V311" s="337"/>
      <c r="W311" s="337"/>
      <c r="X311" s="337"/>
      <c r="Y311" s="337"/>
      <c r="Z311" s="337"/>
      <c r="AA311" s="337"/>
    </row>
    <row r="312">
      <c r="A312" s="337"/>
      <c r="B312" s="337"/>
      <c r="C312" s="575"/>
      <c r="D312" s="575"/>
      <c r="E312" s="337"/>
      <c r="F312" s="337"/>
      <c r="G312" s="337"/>
      <c r="H312" s="337"/>
      <c r="I312" s="337"/>
      <c r="J312" s="337"/>
      <c r="K312" s="337"/>
      <c r="L312" s="337"/>
      <c r="M312" s="337"/>
      <c r="N312" s="337"/>
      <c r="O312" s="337"/>
      <c r="P312" s="337"/>
      <c r="Q312" s="337"/>
      <c r="R312" s="337"/>
      <c r="S312" s="337"/>
      <c r="T312" s="337"/>
      <c r="U312" s="337"/>
      <c r="V312" s="337"/>
      <c r="W312" s="337"/>
      <c r="X312" s="337"/>
      <c r="Y312" s="337"/>
      <c r="Z312" s="337"/>
      <c r="AA312" s="337"/>
    </row>
    <row r="313">
      <c r="A313" s="337"/>
      <c r="B313" s="337"/>
      <c r="C313" s="575"/>
      <c r="D313" s="575"/>
      <c r="E313" s="337"/>
      <c r="F313" s="337"/>
      <c r="G313" s="337"/>
      <c r="H313" s="337"/>
      <c r="I313" s="337"/>
      <c r="J313" s="337"/>
      <c r="K313" s="337"/>
      <c r="L313" s="337"/>
      <c r="M313" s="337"/>
      <c r="N313" s="337"/>
      <c r="O313" s="337"/>
      <c r="P313" s="337"/>
      <c r="Q313" s="337"/>
      <c r="R313" s="337"/>
      <c r="S313" s="337"/>
      <c r="T313" s="337"/>
      <c r="U313" s="337"/>
      <c r="V313" s="337"/>
      <c r="W313" s="337"/>
      <c r="X313" s="337"/>
      <c r="Y313" s="337"/>
      <c r="Z313" s="337"/>
      <c r="AA313" s="337"/>
    </row>
    <row r="314">
      <c r="A314" s="337"/>
      <c r="B314" s="337"/>
      <c r="C314" s="575"/>
      <c r="D314" s="575"/>
      <c r="E314" s="337"/>
      <c r="F314" s="337"/>
      <c r="G314" s="337"/>
      <c r="H314" s="337"/>
      <c r="I314" s="337"/>
      <c r="J314" s="337"/>
      <c r="K314" s="337"/>
      <c r="L314" s="337"/>
      <c r="M314" s="337"/>
      <c r="N314" s="337"/>
      <c r="O314" s="337"/>
      <c r="P314" s="337"/>
      <c r="Q314" s="337"/>
      <c r="R314" s="337"/>
      <c r="S314" s="337"/>
      <c r="T314" s="337"/>
      <c r="U314" s="337"/>
      <c r="V314" s="337"/>
      <c r="W314" s="337"/>
      <c r="X314" s="337"/>
      <c r="Y314" s="337"/>
      <c r="Z314" s="337"/>
      <c r="AA314" s="337"/>
    </row>
    <row r="315">
      <c r="A315" s="337"/>
      <c r="B315" s="337"/>
      <c r="C315" s="575"/>
      <c r="D315" s="575"/>
      <c r="E315" s="337"/>
      <c r="F315" s="337"/>
      <c r="G315" s="337"/>
      <c r="H315" s="337"/>
      <c r="I315" s="337"/>
      <c r="J315" s="337"/>
      <c r="K315" s="337"/>
      <c r="L315" s="337"/>
      <c r="M315" s="337"/>
      <c r="N315" s="337"/>
      <c r="O315" s="337"/>
      <c r="P315" s="337"/>
      <c r="Q315" s="337"/>
      <c r="R315" s="337"/>
      <c r="S315" s="337"/>
      <c r="T315" s="337"/>
      <c r="U315" s="337"/>
      <c r="V315" s="337"/>
      <c r="W315" s="337"/>
      <c r="X315" s="337"/>
      <c r="Y315" s="337"/>
      <c r="Z315" s="337"/>
      <c r="AA315" s="337"/>
    </row>
    <row r="316">
      <c r="A316" s="337"/>
      <c r="B316" s="337"/>
      <c r="C316" s="575"/>
      <c r="D316" s="575"/>
      <c r="E316" s="337"/>
      <c r="F316" s="337"/>
      <c r="G316" s="337"/>
      <c r="H316" s="337"/>
      <c r="I316" s="337"/>
      <c r="J316" s="337"/>
      <c r="K316" s="337"/>
      <c r="L316" s="337"/>
      <c r="M316" s="337"/>
      <c r="N316" s="337"/>
      <c r="O316" s="337"/>
      <c r="P316" s="337"/>
      <c r="Q316" s="337"/>
      <c r="R316" s="337"/>
      <c r="S316" s="337"/>
      <c r="T316" s="337"/>
      <c r="U316" s="337"/>
      <c r="V316" s="337"/>
      <c r="W316" s="337"/>
      <c r="X316" s="337"/>
      <c r="Y316" s="337"/>
      <c r="Z316" s="337"/>
      <c r="AA316" s="337"/>
    </row>
    <row r="317">
      <c r="A317" s="337"/>
      <c r="B317" s="337"/>
      <c r="C317" s="575"/>
      <c r="D317" s="575"/>
      <c r="E317" s="337"/>
      <c r="F317" s="337"/>
      <c r="G317" s="337"/>
      <c r="H317" s="337"/>
      <c r="I317" s="337"/>
      <c r="J317" s="337"/>
      <c r="K317" s="337"/>
      <c r="L317" s="337"/>
      <c r="M317" s="337"/>
      <c r="N317" s="337"/>
      <c r="O317" s="337"/>
      <c r="P317" s="337"/>
      <c r="Q317" s="337"/>
      <c r="R317" s="337"/>
      <c r="S317" s="337"/>
      <c r="T317" s="337"/>
      <c r="U317" s="337"/>
      <c r="V317" s="337"/>
      <c r="W317" s="337"/>
      <c r="X317" s="337"/>
      <c r="Y317" s="337"/>
      <c r="Z317" s="337"/>
      <c r="AA317" s="337"/>
    </row>
    <row r="318">
      <c r="A318" s="337"/>
      <c r="B318" s="337"/>
      <c r="C318" s="575"/>
      <c r="D318" s="575"/>
      <c r="E318" s="337"/>
      <c r="F318" s="337"/>
      <c r="G318" s="337"/>
      <c r="H318" s="337"/>
      <c r="I318" s="337"/>
      <c r="J318" s="337"/>
      <c r="K318" s="337"/>
      <c r="L318" s="337"/>
      <c r="M318" s="337"/>
      <c r="N318" s="337"/>
      <c r="O318" s="337"/>
      <c r="P318" s="337"/>
      <c r="Q318" s="337"/>
      <c r="R318" s="337"/>
      <c r="S318" s="337"/>
      <c r="T318" s="337"/>
      <c r="U318" s="337"/>
      <c r="V318" s="337"/>
      <c r="W318" s="337"/>
      <c r="X318" s="337"/>
      <c r="Y318" s="337"/>
      <c r="Z318" s="337"/>
      <c r="AA318" s="337"/>
    </row>
    <row r="319">
      <c r="A319" s="337"/>
      <c r="B319" s="337"/>
      <c r="C319" s="575"/>
      <c r="D319" s="575"/>
      <c r="E319" s="337"/>
      <c r="F319" s="337"/>
      <c r="G319" s="337"/>
      <c r="H319" s="337"/>
      <c r="I319" s="337"/>
      <c r="J319" s="337"/>
      <c r="K319" s="337"/>
      <c r="L319" s="337"/>
      <c r="M319" s="337"/>
      <c r="N319" s="337"/>
      <c r="O319" s="337"/>
      <c r="P319" s="337"/>
      <c r="Q319" s="337"/>
      <c r="R319" s="337"/>
      <c r="S319" s="337"/>
      <c r="T319" s="337"/>
      <c r="U319" s="337"/>
      <c r="V319" s="337"/>
      <c r="W319" s="337"/>
      <c r="X319" s="337"/>
      <c r="Y319" s="337"/>
      <c r="Z319" s="337"/>
      <c r="AA319" s="337"/>
    </row>
    <row r="320">
      <c r="A320" s="337"/>
      <c r="B320" s="337"/>
      <c r="C320" s="575"/>
      <c r="D320" s="575"/>
      <c r="E320" s="337"/>
      <c r="F320" s="337"/>
      <c r="G320" s="337"/>
      <c r="H320" s="337"/>
      <c r="I320" s="337"/>
      <c r="J320" s="337"/>
      <c r="K320" s="337"/>
      <c r="L320" s="337"/>
      <c r="M320" s="337"/>
      <c r="N320" s="337"/>
      <c r="O320" s="337"/>
      <c r="P320" s="337"/>
      <c r="Q320" s="337"/>
      <c r="R320" s="337"/>
      <c r="S320" s="337"/>
      <c r="T320" s="337"/>
      <c r="U320" s="337"/>
      <c r="V320" s="337"/>
      <c r="W320" s="337"/>
      <c r="X320" s="337"/>
      <c r="Y320" s="337"/>
      <c r="Z320" s="337"/>
      <c r="AA320" s="337"/>
    </row>
    <row r="321">
      <c r="A321" s="337"/>
      <c r="B321" s="337"/>
      <c r="C321" s="575"/>
      <c r="D321" s="575"/>
      <c r="E321" s="337"/>
      <c r="F321" s="337"/>
      <c r="G321" s="337"/>
      <c r="H321" s="337"/>
      <c r="I321" s="337"/>
      <c r="J321" s="337"/>
      <c r="K321" s="337"/>
      <c r="L321" s="337"/>
      <c r="M321" s="337"/>
      <c r="N321" s="337"/>
      <c r="O321" s="337"/>
      <c r="P321" s="337"/>
      <c r="Q321" s="337"/>
      <c r="R321" s="337"/>
      <c r="S321" s="337"/>
      <c r="T321" s="337"/>
      <c r="U321" s="337"/>
      <c r="V321" s="337"/>
      <c r="W321" s="337"/>
      <c r="X321" s="337"/>
      <c r="Y321" s="337"/>
      <c r="Z321" s="337"/>
      <c r="AA321" s="337"/>
    </row>
    <row r="322">
      <c r="A322" s="337"/>
      <c r="B322" s="337"/>
      <c r="C322" s="575"/>
      <c r="D322" s="575"/>
      <c r="E322" s="337"/>
      <c r="F322" s="337"/>
      <c r="G322" s="337"/>
      <c r="H322" s="337"/>
      <c r="I322" s="337"/>
      <c r="J322" s="337"/>
      <c r="K322" s="337"/>
      <c r="L322" s="337"/>
      <c r="M322" s="337"/>
      <c r="N322" s="337"/>
      <c r="O322" s="337"/>
      <c r="P322" s="337"/>
      <c r="Q322" s="337"/>
      <c r="R322" s="337"/>
      <c r="S322" s="337"/>
      <c r="T322" s="337"/>
      <c r="U322" s="337"/>
      <c r="V322" s="337"/>
      <c r="W322" s="337"/>
      <c r="X322" s="337"/>
      <c r="Y322" s="337"/>
      <c r="Z322" s="337"/>
      <c r="AA322" s="337"/>
    </row>
    <row r="323">
      <c r="A323" s="337"/>
      <c r="B323" s="337"/>
      <c r="C323" s="575"/>
      <c r="D323" s="575"/>
      <c r="E323" s="337"/>
      <c r="F323" s="337"/>
      <c r="G323" s="337"/>
      <c r="H323" s="337"/>
      <c r="I323" s="337"/>
      <c r="J323" s="337"/>
      <c r="K323" s="337"/>
      <c r="L323" s="337"/>
      <c r="M323" s="337"/>
      <c r="N323" s="337"/>
      <c r="O323" s="337"/>
      <c r="P323" s="337"/>
      <c r="Q323" s="337"/>
      <c r="R323" s="337"/>
      <c r="S323" s="337"/>
      <c r="T323" s="337"/>
      <c r="U323" s="337"/>
      <c r="V323" s="337"/>
      <c r="W323" s="337"/>
      <c r="X323" s="337"/>
      <c r="Y323" s="337"/>
      <c r="Z323" s="337"/>
      <c r="AA323" s="337"/>
    </row>
    <row r="324">
      <c r="A324" s="337"/>
      <c r="B324" s="337"/>
      <c r="C324" s="575"/>
      <c r="D324" s="575"/>
      <c r="E324" s="337"/>
      <c r="F324" s="337"/>
      <c r="G324" s="337"/>
      <c r="H324" s="337"/>
      <c r="I324" s="337"/>
      <c r="J324" s="337"/>
      <c r="K324" s="337"/>
      <c r="L324" s="337"/>
      <c r="M324" s="337"/>
      <c r="N324" s="337"/>
      <c r="O324" s="337"/>
      <c r="P324" s="337"/>
      <c r="Q324" s="337"/>
      <c r="R324" s="337"/>
      <c r="S324" s="337"/>
      <c r="T324" s="337"/>
      <c r="U324" s="337"/>
      <c r="V324" s="337"/>
      <c r="W324" s="337"/>
      <c r="X324" s="337"/>
      <c r="Y324" s="337"/>
      <c r="Z324" s="337"/>
      <c r="AA324" s="337"/>
    </row>
    <row r="325">
      <c r="A325" s="337"/>
      <c r="B325" s="337"/>
      <c r="C325" s="575"/>
      <c r="D325" s="575"/>
      <c r="E325" s="337"/>
      <c r="F325" s="337"/>
      <c r="G325" s="337"/>
      <c r="H325" s="337"/>
      <c r="I325" s="337"/>
      <c r="J325" s="337"/>
      <c r="K325" s="337"/>
      <c r="L325" s="337"/>
      <c r="M325" s="337"/>
      <c r="N325" s="337"/>
      <c r="O325" s="337"/>
      <c r="P325" s="337"/>
      <c r="Q325" s="337"/>
      <c r="R325" s="337"/>
      <c r="S325" s="337"/>
      <c r="T325" s="337"/>
      <c r="U325" s="337"/>
      <c r="V325" s="337"/>
      <c r="W325" s="337"/>
      <c r="X325" s="337"/>
      <c r="Y325" s="337"/>
      <c r="Z325" s="337"/>
      <c r="AA325" s="337"/>
    </row>
    <row r="326">
      <c r="A326" s="337"/>
      <c r="B326" s="337"/>
      <c r="C326" s="575"/>
      <c r="D326" s="575"/>
      <c r="E326" s="337"/>
      <c r="F326" s="337"/>
      <c r="G326" s="337"/>
      <c r="H326" s="337"/>
      <c r="I326" s="337"/>
      <c r="J326" s="337"/>
      <c r="K326" s="337"/>
      <c r="L326" s="337"/>
      <c r="M326" s="337"/>
      <c r="N326" s="337"/>
      <c r="O326" s="337"/>
      <c r="P326" s="337"/>
      <c r="Q326" s="337"/>
      <c r="R326" s="337"/>
      <c r="S326" s="337"/>
      <c r="T326" s="337"/>
      <c r="U326" s="337"/>
      <c r="V326" s="337"/>
      <c r="W326" s="337"/>
      <c r="X326" s="337"/>
      <c r="Y326" s="337"/>
      <c r="Z326" s="337"/>
      <c r="AA326" s="337"/>
    </row>
    <row r="327">
      <c r="A327" s="337"/>
      <c r="B327" s="337"/>
      <c r="C327" s="575"/>
      <c r="D327" s="575"/>
      <c r="E327" s="337"/>
      <c r="F327" s="337"/>
      <c r="G327" s="337"/>
      <c r="H327" s="337"/>
      <c r="I327" s="337"/>
      <c r="J327" s="337"/>
      <c r="K327" s="337"/>
      <c r="L327" s="337"/>
      <c r="M327" s="337"/>
      <c r="N327" s="337"/>
      <c r="O327" s="337"/>
      <c r="P327" s="337"/>
      <c r="Q327" s="337"/>
      <c r="R327" s="337"/>
      <c r="S327" s="337"/>
      <c r="T327" s="337"/>
      <c r="U327" s="337"/>
      <c r="V327" s="337"/>
      <c r="W327" s="337"/>
      <c r="X327" s="337"/>
      <c r="Y327" s="337"/>
      <c r="Z327" s="337"/>
      <c r="AA327" s="337"/>
    </row>
    <row r="328">
      <c r="A328" s="337"/>
      <c r="B328" s="337"/>
      <c r="C328" s="575"/>
      <c r="D328" s="575"/>
      <c r="E328" s="337"/>
      <c r="F328" s="337"/>
      <c r="G328" s="337"/>
      <c r="H328" s="337"/>
      <c r="I328" s="337"/>
      <c r="J328" s="337"/>
      <c r="K328" s="337"/>
      <c r="L328" s="337"/>
      <c r="M328" s="337"/>
      <c r="N328" s="337"/>
      <c r="O328" s="337"/>
      <c r="P328" s="337"/>
      <c r="Q328" s="337"/>
      <c r="R328" s="337"/>
      <c r="S328" s="337"/>
      <c r="T328" s="337"/>
      <c r="U328" s="337"/>
      <c r="V328" s="337"/>
      <c r="W328" s="337"/>
      <c r="X328" s="337"/>
      <c r="Y328" s="337"/>
      <c r="Z328" s="337"/>
      <c r="AA328" s="337"/>
    </row>
    <row r="329">
      <c r="A329" s="337"/>
      <c r="B329" s="337"/>
      <c r="C329" s="575"/>
      <c r="D329" s="575"/>
      <c r="E329" s="337"/>
      <c r="F329" s="337"/>
      <c r="G329" s="337"/>
      <c r="H329" s="337"/>
      <c r="I329" s="337"/>
      <c r="J329" s="337"/>
      <c r="K329" s="337"/>
      <c r="L329" s="337"/>
      <c r="M329" s="337"/>
      <c r="N329" s="337"/>
      <c r="O329" s="337"/>
      <c r="P329" s="337"/>
      <c r="Q329" s="337"/>
      <c r="R329" s="337"/>
      <c r="S329" s="337"/>
      <c r="T329" s="337"/>
      <c r="U329" s="337"/>
      <c r="V329" s="337"/>
      <c r="W329" s="337"/>
      <c r="X329" s="337"/>
      <c r="Y329" s="337"/>
      <c r="Z329" s="337"/>
      <c r="AA329" s="337"/>
    </row>
    <row r="330">
      <c r="A330" s="337"/>
      <c r="B330" s="337"/>
      <c r="C330" s="575"/>
      <c r="D330" s="575"/>
      <c r="E330" s="337"/>
      <c r="F330" s="337"/>
      <c r="G330" s="337"/>
      <c r="H330" s="337"/>
      <c r="I330" s="337"/>
      <c r="J330" s="337"/>
      <c r="K330" s="337"/>
      <c r="L330" s="337"/>
      <c r="M330" s="337"/>
      <c r="N330" s="337"/>
      <c r="O330" s="337"/>
      <c r="P330" s="337"/>
      <c r="Q330" s="337"/>
      <c r="R330" s="337"/>
      <c r="S330" s="337"/>
      <c r="T330" s="337"/>
      <c r="U330" s="337"/>
      <c r="V330" s="337"/>
      <c r="W330" s="337"/>
      <c r="X330" s="337"/>
      <c r="Y330" s="337"/>
      <c r="Z330" s="337"/>
      <c r="AA330" s="337"/>
    </row>
    <row r="331">
      <c r="A331" s="337"/>
      <c r="B331" s="337"/>
      <c r="C331" s="575"/>
      <c r="D331" s="575"/>
      <c r="E331" s="337"/>
      <c r="F331" s="337"/>
      <c r="G331" s="337"/>
      <c r="H331" s="337"/>
      <c r="I331" s="337"/>
      <c r="J331" s="337"/>
      <c r="K331" s="337"/>
      <c r="L331" s="337"/>
      <c r="M331" s="337"/>
      <c r="N331" s="337"/>
      <c r="O331" s="337"/>
      <c r="P331" s="337"/>
      <c r="Q331" s="337"/>
      <c r="R331" s="337"/>
      <c r="S331" s="337"/>
      <c r="T331" s="337"/>
      <c r="U331" s="337"/>
      <c r="V331" s="337"/>
      <c r="W331" s="337"/>
      <c r="X331" s="337"/>
      <c r="Y331" s="337"/>
      <c r="Z331" s="337"/>
      <c r="AA331" s="337"/>
    </row>
    <row r="332">
      <c r="A332" s="337"/>
      <c r="B332" s="337"/>
      <c r="C332" s="575"/>
      <c r="D332" s="575"/>
      <c r="E332" s="337"/>
      <c r="F332" s="337"/>
      <c r="G332" s="337"/>
      <c r="H332" s="337"/>
      <c r="I332" s="337"/>
      <c r="J332" s="337"/>
      <c r="K332" s="337"/>
      <c r="L332" s="337"/>
      <c r="M332" s="337"/>
      <c r="N332" s="337"/>
      <c r="O332" s="337"/>
      <c r="P332" s="337"/>
      <c r="Q332" s="337"/>
      <c r="R332" s="337"/>
      <c r="S332" s="337"/>
      <c r="T332" s="337"/>
      <c r="U332" s="337"/>
      <c r="V332" s="337"/>
      <c r="W332" s="337"/>
      <c r="X332" s="337"/>
      <c r="Y332" s="337"/>
      <c r="Z332" s="337"/>
      <c r="AA332" s="337"/>
    </row>
    <row r="333">
      <c r="A333" s="337"/>
      <c r="B333" s="337"/>
      <c r="C333" s="575"/>
      <c r="D333" s="575"/>
      <c r="E333" s="337"/>
      <c r="F333" s="337"/>
      <c r="G333" s="337"/>
      <c r="H333" s="337"/>
      <c r="I333" s="337"/>
      <c r="J333" s="337"/>
      <c r="K333" s="337"/>
      <c r="L333" s="337"/>
      <c r="M333" s="337"/>
      <c r="N333" s="337"/>
      <c r="O333" s="337"/>
      <c r="P333" s="337"/>
      <c r="Q333" s="337"/>
      <c r="R333" s="337"/>
      <c r="S333" s="337"/>
      <c r="T333" s="337"/>
      <c r="U333" s="337"/>
      <c r="V333" s="337"/>
      <c r="W333" s="337"/>
      <c r="X333" s="337"/>
      <c r="Y333" s="337"/>
      <c r="Z333" s="337"/>
      <c r="AA333" s="337"/>
    </row>
    <row r="334">
      <c r="A334" s="337"/>
      <c r="B334" s="337"/>
      <c r="C334" s="575"/>
      <c r="D334" s="575"/>
      <c r="E334" s="337"/>
      <c r="F334" s="337"/>
      <c r="G334" s="337"/>
      <c r="H334" s="337"/>
      <c r="I334" s="337"/>
      <c r="J334" s="337"/>
      <c r="K334" s="337"/>
      <c r="L334" s="337"/>
      <c r="M334" s="337"/>
      <c r="N334" s="337"/>
      <c r="O334" s="337"/>
      <c r="P334" s="337"/>
      <c r="Q334" s="337"/>
      <c r="R334" s="337"/>
      <c r="S334" s="337"/>
      <c r="T334" s="337"/>
      <c r="U334" s="337"/>
      <c r="V334" s="337"/>
      <c r="W334" s="337"/>
      <c r="X334" s="337"/>
      <c r="Y334" s="337"/>
      <c r="Z334" s="337"/>
      <c r="AA334" s="337"/>
    </row>
    <row r="335">
      <c r="A335" s="337"/>
      <c r="B335" s="337"/>
      <c r="C335" s="575"/>
      <c r="D335" s="575"/>
      <c r="E335" s="337"/>
      <c r="F335" s="337"/>
      <c r="G335" s="337"/>
      <c r="H335" s="337"/>
      <c r="I335" s="337"/>
      <c r="J335" s="337"/>
      <c r="K335" s="337"/>
      <c r="L335" s="337"/>
      <c r="M335" s="337"/>
      <c r="N335" s="337"/>
      <c r="O335" s="337"/>
      <c r="P335" s="337"/>
      <c r="Q335" s="337"/>
      <c r="R335" s="337"/>
      <c r="S335" s="337"/>
      <c r="T335" s="337"/>
      <c r="U335" s="337"/>
      <c r="V335" s="337"/>
      <c r="W335" s="337"/>
      <c r="X335" s="337"/>
      <c r="Y335" s="337"/>
      <c r="Z335" s="337"/>
      <c r="AA335" s="337"/>
    </row>
    <row r="336">
      <c r="A336" s="337"/>
      <c r="B336" s="337"/>
      <c r="C336" s="575"/>
      <c r="D336" s="575"/>
      <c r="E336" s="337"/>
      <c r="F336" s="337"/>
      <c r="G336" s="337"/>
      <c r="H336" s="337"/>
      <c r="I336" s="337"/>
      <c r="J336" s="337"/>
      <c r="K336" s="337"/>
      <c r="L336" s="337"/>
      <c r="M336" s="337"/>
      <c r="N336" s="337"/>
      <c r="O336" s="337"/>
      <c r="P336" s="337"/>
      <c r="Q336" s="337"/>
      <c r="R336" s="337"/>
      <c r="S336" s="337"/>
      <c r="T336" s="337"/>
      <c r="U336" s="337"/>
      <c r="V336" s="337"/>
      <c r="W336" s="337"/>
      <c r="X336" s="337"/>
      <c r="Y336" s="337"/>
      <c r="Z336" s="337"/>
      <c r="AA336" s="337"/>
    </row>
    <row r="337">
      <c r="A337" s="337"/>
      <c r="B337" s="337"/>
      <c r="C337" s="575"/>
      <c r="D337" s="575"/>
      <c r="E337" s="337"/>
      <c r="F337" s="337"/>
      <c r="G337" s="337"/>
      <c r="H337" s="337"/>
      <c r="I337" s="337"/>
      <c r="J337" s="337"/>
      <c r="K337" s="337"/>
      <c r="L337" s="337"/>
      <c r="M337" s="337"/>
      <c r="N337" s="337"/>
      <c r="O337" s="337"/>
      <c r="P337" s="337"/>
      <c r="Q337" s="337"/>
      <c r="R337" s="337"/>
      <c r="S337" s="337"/>
      <c r="T337" s="337"/>
      <c r="U337" s="337"/>
      <c r="V337" s="337"/>
      <c r="W337" s="337"/>
      <c r="X337" s="337"/>
      <c r="Y337" s="337"/>
      <c r="Z337" s="337"/>
      <c r="AA337" s="337"/>
    </row>
    <row r="338">
      <c r="A338" s="337"/>
      <c r="B338" s="337"/>
      <c r="C338" s="575"/>
      <c r="D338" s="575"/>
      <c r="E338" s="337"/>
      <c r="F338" s="337"/>
      <c r="G338" s="337"/>
      <c r="H338" s="337"/>
      <c r="I338" s="337"/>
      <c r="J338" s="337"/>
      <c r="K338" s="337"/>
      <c r="L338" s="337"/>
      <c r="M338" s="337"/>
      <c r="N338" s="337"/>
      <c r="O338" s="337"/>
      <c r="P338" s="337"/>
      <c r="Q338" s="337"/>
      <c r="R338" s="337"/>
      <c r="S338" s="337"/>
      <c r="T338" s="337"/>
      <c r="U338" s="337"/>
      <c r="V338" s="337"/>
      <c r="W338" s="337"/>
      <c r="X338" s="337"/>
      <c r="Y338" s="337"/>
      <c r="Z338" s="337"/>
      <c r="AA338" s="337"/>
    </row>
    <row r="339">
      <c r="A339" s="337"/>
      <c r="B339" s="337"/>
      <c r="C339" s="575"/>
      <c r="D339" s="575"/>
      <c r="E339" s="337"/>
      <c r="F339" s="337"/>
      <c r="G339" s="337"/>
      <c r="H339" s="337"/>
      <c r="I339" s="337"/>
      <c r="J339" s="337"/>
      <c r="K339" s="337"/>
      <c r="L339" s="337"/>
      <c r="M339" s="337"/>
      <c r="N339" s="337"/>
      <c r="O339" s="337"/>
      <c r="P339" s="337"/>
      <c r="Q339" s="337"/>
      <c r="R339" s="337"/>
      <c r="S339" s="337"/>
      <c r="T339" s="337"/>
      <c r="U339" s="337"/>
      <c r="V339" s="337"/>
      <c r="W339" s="337"/>
      <c r="X339" s="337"/>
      <c r="Y339" s="337"/>
      <c r="Z339" s="337"/>
      <c r="AA339" s="337"/>
    </row>
    <row r="340">
      <c r="A340" s="337"/>
      <c r="B340" s="337"/>
      <c r="C340" s="575"/>
      <c r="D340" s="575"/>
      <c r="E340" s="337"/>
      <c r="F340" s="337"/>
      <c r="G340" s="337"/>
      <c r="H340" s="337"/>
      <c r="I340" s="337"/>
      <c r="J340" s="337"/>
      <c r="K340" s="337"/>
      <c r="L340" s="337"/>
      <c r="M340" s="337"/>
      <c r="N340" s="337"/>
      <c r="O340" s="337"/>
      <c r="P340" s="337"/>
      <c r="Q340" s="337"/>
      <c r="R340" s="337"/>
      <c r="S340" s="337"/>
      <c r="T340" s="337"/>
      <c r="U340" s="337"/>
      <c r="V340" s="337"/>
      <c r="W340" s="337"/>
      <c r="X340" s="337"/>
      <c r="Y340" s="337"/>
      <c r="Z340" s="337"/>
      <c r="AA340" s="337"/>
    </row>
    <row r="341">
      <c r="A341" s="337"/>
      <c r="B341" s="337"/>
      <c r="C341" s="575"/>
      <c r="D341" s="575"/>
      <c r="E341" s="337"/>
      <c r="F341" s="337"/>
      <c r="G341" s="337"/>
      <c r="H341" s="337"/>
      <c r="I341" s="337"/>
      <c r="J341" s="337"/>
      <c r="K341" s="337"/>
      <c r="L341" s="337"/>
      <c r="M341" s="337"/>
      <c r="N341" s="337"/>
      <c r="O341" s="337"/>
      <c r="P341" s="337"/>
      <c r="Q341" s="337"/>
      <c r="R341" s="337"/>
      <c r="S341" s="337"/>
      <c r="T341" s="337"/>
      <c r="U341" s="337"/>
      <c r="V341" s="337"/>
      <c r="W341" s="337"/>
      <c r="X341" s="337"/>
      <c r="Y341" s="337"/>
      <c r="Z341" s="337"/>
      <c r="AA341" s="337"/>
    </row>
    <row r="342">
      <c r="A342" s="337"/>
      <c r="B342" s="337"/>
      <c r="C342" s="575"/>
      <c r="D342" s="575"/>
      <c r="E342" s="337"/>
      <c r="F342" s="337"/>
      <c r="G342" s="337"/>
      <c r="H342" s="337"/>
      <c r="I342" s="337"/>
      <c r="J342" s="337"/>
      <c r="K342" s="337"/>
      <c r="L342" s="337"/>
      <c r="M342" s="337"/>
      <c r="N342" s="337"/>
      <c r="O342" s="337"/>
      <c r="P342" s="337"/>
      <c r="Q342" s="337"/>
      <c r="R342" s="337"/>
      <c r="S342" s="337"/>
      <c r="T342" s="337"/>
      <c r="U342" s="337"/>
      <c r="V342" s="337"/>
      <c r="W342" s="337"/>
      <c r="X342" s="337"/>
      <c r="Y342" s="337"/>
      <c r="Z342" s="337"/>
      <c r="AA342" s="337"/>
    </row>
    <row r="343">
      <c r="A343" s="337"/>
      <c r="B343" s="337"/>
      <c r="C343" s="575"/>
      <c r="D343" s="575"/>
      <c r="E343" s="337"/>
      <c r="F343" s="337"/>
      <c r="G343" s="337"/>
      <c r="H343" s="337"/>
      <c r="I343" s="337"/>
      <c r="J343" s="337"/>
      <c r="K343" s="337"/>
      <c r="L343" s="337"/>
      <c r="M343" s="337"/>
      <c r="N343" s="337"/>
      <c r="O343" s="337"/>
      <c r="P343" s="337"/>
      <c r="Q343" s="337"/>
      <c r="R343" s="337"/>
      <c r="S343" s="337"/>
      <c r="T343" s="337"/>
      <c r="U343" s="337"/>
      <c r="V343" s="337"/>
      <c r="W343" s="337"/>
      <c r="X343" s="337"/>
      <c r="Y343" s="337"/>
      <c r="Z343" s="337"/>
      <c r="AA343" s="337"/>
    </row>
    <row r="344">
      <c r="A344" s="337"/>
      <c r="B344" s="337"/>
      <c r="C344" s="575"/>
      <c r="D344" s="575"/>
      <c r="E344" s="337"/>
      <c r="F344" s="337"/>
      <c r="G344" s="337"/>
      <c r="H344" s="337"/>
      <c r="I344" s="337"/>
      <c r="J344" s="337"/>
      <c r="K344" s="337"/>
      <c r="L344" s="337"/>
      <c r="M344" s="337"/>
      <c r="N344" s="337"/>
      <c r="O344" s="337"/>
      <c r="P344" s="337"/>
      <c r="Q344" s="337"/>
      <c r="R344" s="337"/>
      <c r="S344" s="337"/>
      <c r="T344" s="337"/>
      <c r="U344" s="337"/>
      <c r="V344" s="337"/>
      <c r="W344" s="337"/>
      <c r="X344" s="337"/>
      <c r="Y344" s="337"/>
      <c r="Z344" s="337"/>
      <c r="AA344" s="337"/>
    </row>
    <row r="345">
      <c r="A345" s="337"/>
      <c r="B345" s="337"/>
      <c r="C345" s="575"/>
      <c r="D345" s="575"/>
      <c r="E345" s="337"/>
      <c r="F345" s="337"/>
      <c r="G345" s="337"/>
      <c r="H345" s="337"/>
      <c r="I345" s="337"/>
      <c r="J345" s="337"/>
      <c r="K345" s="337"/>
      <c r="L345" s="337"/>
      <c r="M345" s="337"/>
      <c r="N345" s="337"/>
      <c r="O345" s="337"/>
      <c r="P345" s="337"/>
      <c r="Q345" s="337"/>
      <c r="R345" s="337"/>
      <c r="S345" s="337"/>
      <c r="T345" s="337"/>
      <c r="U345" s="337"/>
      <c r="V345" s="337"/>
      <c r="W345" s="337"/>
      <c r="X345" s="337"/>
      <c r="Y345" s="337"/>
      <c r="Z345" s="337"/>
      <c r="AA345" s="337"/>
    </row>
    <row r="346">
      <c r="A346" s="337"/>
      <c r="B346" s="337"/>
      <c r="C346" s="575"/>
      <c r="D346" s="575"/>
      <c r="E346" s="337"/>
      <c r="F346" s="337"/>
      <c r="G346" s="337"/>
      <c r="H346" s="337"/>
      <c r="I346" s="337"/>
      <c r="J346" s="337"/>
      <c r="K346" s="337"/>
      <c r="L346" s="337"/>
      <c r="M346" s="337"/>
      <c r="N346" s="337"/>
      <c r="O346" s="337"/>
      <c r="P346" s="337"/>
      <c r="Q346" s="337"/>
      <c r="R346" s="337"/>
      <c r="S346" s="337"/>
      <c r="T346" s="337"/>
      <c r="U346" s="337"/>
      <c r="V346" s="337"/>
      <c r="W346" s="337"/>
      <c r="X346" s="337"/>
      <c r="Y346" s="337"/>
      <c r="Z346" s="337"/>
      <c r="AA346" s="337"/>
    </row>
    <row r="347">
      <c r="A347" s="337"/>
      <c r="B347" s="337"/>
      <c r="C347" s="575"/>
      <c r="D347" s="575"/>
      <c r="E347" s="337"/>
      <c r="F347" s="337"/>
      <c r="G347" s="337"/>
      <c r="H347" s="337"/>
      <c r="I347" s="337"/>
      <c r="J347" s="337"/>
      <c r="K347" s="337"/>
      <c r="L347" s="337"/>
      <c r="M347" s="337"/>
      <c r="N347" s="337"/>
      <c r="O347" s="337"/>
      <c r="P347" s="337"/>
      <c r="Q347" s="337"/>
      <c r="R347" s="337"/>
      <c r="S347" s="337"/>
      <c r="T347" s="337"/>
      <c r="U347" s="337"/>
      <c r="V347" s="337"/>
      <c r="W347" s="337"/>
      <c r="X347" s="337"/>
      <c r="Y347" s="337"/>
      <c r="Z347" s="337"/>
      <c r="AA347" s="337"/>
    </row>
    <row r="348">
      <c r="A348" s="337"/>
      <c r="B348" s="337"/>
      <c r="C348" s="575"/>
      <c r="D348" s="575"/>
      <c r="E348" s="337"/>
      <c r="F348" s="337"/>
      <c r="G348" s="337"/>
      <c r="H348" s="337"/>
      <c r="I348" s="337"/>
      <c r="J348" s="337"/>
      <c r="K348" s="337"/>
      <c r="L348" s="337"/>
      <c r="M348" s="337"/>
      <c r="N348" s="337"/>
      <c r="O348" s="337"/>
      <c r="P348" s="337"/>
      <c r="Q348" s="337"/>
      <c r="R348" s="337"/>
      <c r="S348" s="337"/>
      <c r="T348" s="337"/>
      <c r="U348" s="337"/>
      <c r="V348" s="337"/>
      <c r="W348" s="337"/>
      <c r="X348" s="337"/>
      <c r="Y348" s="337"/>
      <c r="Z348" s="337"/>
      <c r="AA348" s="337"/>
    </row>
    <row r="349">
      <c r="A349" s="337"/>
      <c r="B349" s="337"/>
      <c r="C349" s="575"/>
      <c r="D349" s="575"/>
      <c r="E349" s="337"/>
      <c r="F349" s="337"/>
      <c r="G349" s="337"/>
      <c r="H349" s="337"/>
      <c r="I349" s="337"/>
      <c r="J349" s="337"/>
      <c r="K349" s="337"/>
      <c r="L349" s="337"/>
      <c r="M349" s="337"/>
      <c r="N349" s="337"/>
      <c r="O349" s="337"/>
      <c r="P349" s="337"/>
      <c r="Q349" s="337"/>
      <c r="R349" s="337"/>
      <c r="S349" s="337"/>
      <c r="T349" s="337"/>
      <c r="U349" s="337"/>
      <c r="V349" s="337"/>
      <c r="W349" s="337"/>
      <c r="X349" s="337"/>
      <c r="Y349" s="337"/>
      <c r="Z349" s="337"/>
      <c r="AA349" s="337"/>
    </row>
    <row r="350">
      <c r="A350" s="337"/>
      <c r="B350" s="337"/>
      <c r="C350" s="575"/>
      <c r="D350" s="575"/>
      <c r="E350" s="337"/>
      <c r="F350" s="337"/>
      <c r="G350" s="337"/>
      <c r="H350" s="337"/>
      <c r="I350" s="337"/>
      <c r="J350" s="337"/>
      <c r="K350" s="337"/>
      <c r="L350" s="337"/>
      <c r="M350" s="337"/>
      <c r="N350" s="337"/>
      <c r="O350" s="337"/>
      <c r="P350" s="337"/>
      <c r="Q350" s="337"/>
      <c r="R350" s="337"/>
      <c r="S350" s="337"/>
      <c r="T350" s="337"/>
      <c r="U350" s="337"/>
      <c r="V350" s="337"/>
      <c r="W350" s="337"/>
      <c r="X350" s="337"/>
      <c r="Y350" s="337"/>
      <c r="Z350" s="337"/>
      <c r="AA350" s="337"/>
    </row>
    <row r="351">
      <c r="A351" s="337"/>
      <c r="B351" s="337"/>
      <c r="C351" s="575"/>
      <c r="D351" s="575"/>
      <c r="E351" s="337"/>
      <c r="F351" s="337"/>
      <c r="G351" s="337"/>
      <c r="H351" s="337"/>
      <c r="I351" s="337"/>
      <c r="J351" s="337"/>
      <c r="K351" s="337"/>
      <c r="L351" s="337"/>
      <c r="M351" s="337"/>
      <c r="N351" s="337"/>
      <c r="O351" s="337"/>
      <c r="P351" s="337"/>
      <c r="Q351" s="337"/>
      <c r="R351" s="337"/>
      <c r="S351" s="337"/>
      <c r="T351" s="337"/>
      <c r="U351" s="337"/>
      <c r="V351" s="337"/>
      <c r="W351" s="337"/>
      <c r="X351" s="337"/>
      <c r="Y351" s="337"/>
      <c r="Z351" s="337"/>
      <c r="AA351" s="337"/>
    </row>
    <row r="352">
      <c r="A352" s="337"/>
      <c r="B352" s="337"/>
      <c r="C352" s="575"/>
      <c r="D352" s="575"/>
      <c r="E352" s="337"/>
      <c r="F352" s="337"/>
      <c r="G352" s="337"/>
      <c r="H352" s="337"/>
      <c r="I352" s="337"/>
      <c r="J352" s="337"/>
      <c r="K352" s="337"/>
      <c r="L352" s="337"/>
      <c r="M352" s="337"/>
      <c r="N352" s="337"/>
      <c r="O352" s="337"/>
      <c r="P352" s="337"/>
      <c r="Q352" s="337"/>
      <c r="R352" s="337"/>
      <c r="S352" s="337"/>
      <c r="T352" s="337"/>
      <c r="U352" s="337"/>
      <c r="V352" s="337"/>
      <c r="W352" s="337"/>
      <c r="X352" s="337"/>
      <c r="Y352" s="337"/>
      <c r="Z352" s="337"/>
      <c r="AA352" s="337"/>
    </row>
    <row r="353">
      <c r="A353" s="337"/>
      <c r="B353" s="337"/>
      <c r="C353" s="575"/>
      <c r="D353" s="575"/>
      <c r="E353" s="337"/>
      <c r="F353" s="337"/>
      <c r="G353" s="337"/>
      <c r="H353" s="337"/>
      <c r="I353" s="337"/>
      <c r="J353" s="337"/>
      <c r="K353" s="337"/>
      <c r="L353" s="337"/>
      <c r="M353" s="337"/>
      <c r="N353" s="337"/>
      <c r="O353" s="337"/>
      <c r="P353" s="337"/>
      <c r="Q353" s="337"/>
      <c r="R353" s="337"/>
      <c r="S353" s="337"/>
      <c r="T353" s="337"/>
      <c r="U353" s="337"/>
      <c r="V353" s="337"/>
      <c r="W353" s="337"/>
      <c r="X353" s="337"/>
      <c r="Y353" s="337"/>
      <c r="Z353" s="337"/>
      <c r="AA353" s="337"/>
    </row>
    <row r="354">
      <c r="A354" s="337"/>
      <c r="B354" s="337"/>
      <c r="C354" s="575"/>
      <c r="D354" s="575"/>
      <c r="E354" s="337"/>
      <c r="F354" s="337"/>
      <c r="G354" s="337"/>
      <c r="H354" s="337"/>
      <c r="I354" s="337"/>
      <c r="J354" s="337"/>
      <c r="K354" s="337"/>
      <c r="L354" s="337"/>
      <c r="M354" s="337"/>
      <c r="N354" s="337"/>
      <c r="O354" s="337"/>
      <c r="P354" s="337"/>
      <c r="Q354" s="337"/>
      <c r="R354" s="337"/>
      <c r="S354" s="337"/>
      <c r="T354" s="337"/>
      <c r="U354" s="337"/>
      <c r="V354" s="337"/>
      <c r="W354" s="337"/>
      <c r="X354" s="337"/>
      <c r="Y354" s="337"/>
      <c r="Z354" s="337"/>
      <c r="AA354" s="337"/>
    </row>
    <row r="355">
      <c r="A355" s="337"/>
      <c r="B355" s="337"/>
      <c r="C355" s="575"/>
      <c r="D355" s="575"/>
      <c r="E355" s="337"/>
      <c r="F355" s="337"/>
      <c r="G355" s="337"/>
      <c r="H355" s="337"/>
      <c r="I355" s="337"/>
      <c r="J355" s="337"/>
      <c r="K355" s="337"/>
      <c r="L355" s="337"/>
      <c r="M355" s="337"/>
      <c r="N355" s="337"/>
      <c r="O355" s="337"/>
      <c r="P355" s="337"/>
      <c r="Q355" s="337"/>
      <c r="R355" s="337"/>
      <c r="S355" s="337"/>
      <c r="T355" s="337"/>
      <c r="U355" s="337"/>
      <c r="V355" s="337"/>
      <c r="W355" s="337"/>
      <c r="X355" s="337"/>
      <c r="Y355" s="337"/>
      <c r="Z355" s="337"/>
      <c r="AA355" s="337"/>
    </row>
    <row r="356">
      <c r="A356" s="337"/>
      <c r="B356" s="337"/>
      <c r="C356" s="575"/>
      <c r="D356" s="575"/>
      <c r="E356" s="337"/>
      <c r="F356" s="337"/>
      <c r="G356" s="337"/>
      <c r="H356" s="337"/>
      <c r="I356" s="337"/>
      <c r="J356" s="337"/>
      <c r="K356" s="337"/>
      <c r="L356" s="337"/>
      <c r="M356" s="337"/>
      <c r="N356" s="337"/>
      <c r="O356" s="337"/>
      <c r="P356" s="337"/>
      <c r="Q356" s="337"/>
      <c r="R356" s="337"/>
      <c r="S356" s="337"/>
      <c r="T356" s="337"/>
      <c r="U356" s="337"/>
      <c r="V356" s="337"/>
      <c r="W356" s="337"/>
      <c r="X356" s="337"/>
      <c r="Y356" s="337"/>
      <c r="Z356" s="337"/>
      <c r="AA356" s="337"/>
    </row>
    <row r="357">
      <c r="A357" s="337"/>
      <c r="B357" s="337"/>
      <c r="C357" s="575"/>
      <c r="D357" s="575"/>
      <c r="E357" s="337"/>
      <c r="F357" s="337"/>
      <c r="G357" s="337"/>
      <c r="H357" s="337"/>
      <c r="I357" s="337"/>
      <c r="J357" s="337"/>
      <c r="K357" s="337"/>
      <c r="L357" s="337"/>
      <c r="M357" s="337"/>
      <c r="N357" s="337"/>
      <c r="O357" s="337"/>
      <c r="P357" s="337"/>
      <c r="Q357" s="337"/>
      <c r="R357" s="337"/>
      <c r="S357" s="337"/>
      <c r="T357" s="337"/>
      <c r="U357" s="337"/>
      <c r="V357" s="337"/>
      <c r="W357" s="337"/>
      <c r="X357" s="337"/>
      <c r="Y357" s="337"/>
      <c r="Z357" s="337"/>
      <c r="AA357" s="337"/>
    </row>
    <row r="358">
      <c r="A358" s="337"/>
      <c r="B358" s="337"/>
      <c r="C358" s="575"/>
      <c r="D358" s="575"/>
      <c r="E358" s="337"/>
      <c r="F358" s="337"/>
      <c r="G358" s="337"/>
      <c r="H358" s="337"/>
      <c r="I358" s="337"/>
      <c r="J358" s="337"/>
      <c r="K358" s="337"/>
      <c r="L358" s="337"/>
      <c r="M358" s="337"/>
      <c r="N358" s="337"/>
      <c r="O358" s="337"/>
      <c r="P358" s="337"/>
      <c r="Q358" s="337"/>
      <c r="R358" s="337"/>
      <c r="S358" s="337"/>
      <c r="T358" s="337"/>
      <c r="U358" s="337"/>
      <c r="V358" s="337"/>
      <c r="W358" s="337"/>
      <c r="X358" s="337"/>
      <c r="Y358" s="337"/>
      <c r="Z358" s="337"/>
      <c r="AA358" s="337"/>
    </row>
    <row r="359">
      <c r="A359" s="337"/>
      <c r="B359" s="337"/>
      <c r="C359" s="575"/>
      <c r="D359" s="575"/>
      <c r="E359" s="337"/>
      <c r="F359" s="337"/>
      <c r="G359" s="337"/>
      <c r="H359" s="337"/>
      <c r="I359" s="337"/>
      <c r="J359" s="337"/>
      <c r="K359" s="337"/>
      <c r="L359" s="337"/>
      <c r="M359" s="337"/>
      <c r="N359" s="337"/>
      <c r="O359" s="337"/>
      <c r="P359" s="337"/>
      <c r="Q359" s="337"/>
      <c r="R359" s="337"/>
      <c r="S359" s="337"/>
      <c r="T359" s="337"/>
      <c r="U359" s="337"/>
      <c r="V359" s="337"/>
      <c r="W359" s="337"/>
      <c r="X359" s="337"/>
      <c r="Y359" s="337"/>
      <c r="Z359" s="337"/>
      <c r="AA359" s="337"/>
    </row>
    <row r="360">
      <c r="A360" s="337"/>
      <c r="B360" s="337"/>
      <c r="C360" s="575"/>
      <c r="D360" s="575"/>
      <c r="E360" s="337"/>
      <c r="F360" s="337"/>
      <c r="G360" s="337"/>
      <c r="H360" s="337"/>
      <c r="I360" s="337"/>
      <c r="J360" s="337"/>
      <c r="K360" s="337"/>
      <c r="L360" s="337"/>
      <c r="M360" s="337"/>
      <c r="N360" s="337"/>
      <c r="O360" s="337"/>
      <c r="P360" s="337"/>
      <c r="Q360" s="337"/>
      <c r="R360" s="337"/>
      <c r="S360" s="337"/>
      <c r="T360" s="337"/>
      <c r="U360" s="337"/>
      <c r="V360" s="337"/>
      <c r="W360" s="337"/>
      <c r="X360" s="337"/>
      <c r="Y360" s="337"/>
      <c r="Z360" s="337"/>
      <c r="AA360" s="337"/>
    </row>
    <row r="361">
      <c r="A361" s="337"/>
      <c r="B361" s="337"/>
      <c r="C361" s="575"/>
      <c r="D361" s="575"/>
      <c r="E361" s="337"/>
      <c r="F361" s="337"/>
      <c r="G361" s="337"/>
      <c r="H361" s="337"/>
      <c r="I361" s="337"/>
      <c r="J361" s="337"/>
      <c r="K361" s="337"/>
      <c r="L361" s="337"/>
      <c r="M361" s="337"/>
      <c r="N361" s="337"/>
      <c r="O361" s="337"/>
      <c r="P361" s="337"/>
      <c r="Q361" s="337"/>
      <c r="R361" s="337"/>
      <c r="S361" s="337"/>
      <c r="T361" s="337"/>
      <c r="U361" s="337"/>
      <c r="V361" s="337"/>
      <c r="W361" s="337"/>
      <c r="X361" s="337"/>
      <c r="Y361" s="337"/>
      <c r="Z361" s="337"/>
      <c r="AA361" s="337"/>
    </row>
    <row r="362">
      <c r="A362" s="337"/>
      <c r="B362" s="337"/>
      <c r="C362" s="575"/>
      <c r="D362" s="575"/>
      <c r="E362" s="337"/>
      <c r="F362" s="337"/>
      <c r="G362" s="337"/>
      <c r="H362" s="337"/>
      <c r="I362" s="337"/>
      <c r="J362" s="337"/>
      <c r="K362" s="337"/>
      <c r="L362" s="337"/>
      <c r="M362" s="337"/>
      <c r="N362" s="337"/>
      <c r="O362" s="337"/>
      <c r="P362" s="337"/>
      <c r="Q362" s="337"/>
      <c r="R362" s="337"/>
      <c r="S362" s="337"/>
      <c r="T362" s="337"/>
      <c r="U362" s="337"/>
      <c r="V362" s="337"/>
      <c r="W362" s="337"/>
      <c r="X362" s="337"/>
      <c r="Y362" s="337"/>
      <c r="Z362" s="337"/>
      <c r="AA362" s="337"/>
    </row>
    <row r="363">
      <c r="A363" s="337"/>
      <c r="B363" s="337"/>
      <c r="C363" s="575"/>
      <c r="D363" s="575"/>
      <c r="E363" s="337"/>
      <c r="F363" s="337"/>
      <c r="G363" s="337"/>
      <c r="H363" s="337"/>
      <c r="I363" s="337"/>
      <c r="J363" s="337"/>
      <c r="K363" s="337"/>
      <c r="L363" s="337"/>
      <c r="M363" s="337"/>
      <c r="N363" s="337"/>
      <c r="O363" s="337"/>
      <c r="P363" s="337"/>
      <c r="Q363" s="337"/>
      <c r="R363" s="337"/>
      <c r="S363" s="337"/>
      <c r="T363" s="337"/>
      <c r="U363" s="337"/>
      <c r="V363" s="337"/>
      <c r="W363" s="337"/>
      <c r="X363" s="337"/>
      <c r="Y363" s="337"/>
      <c r="Z363" s="337"/>
      <c r="AA363" s="337"/>
    </row>
    <row r="364">
      <c r="A364" s="337"/>
      <c r="B364" s="337"/>
      <c r="C364" s="575"/>
      <c r="D364" s="575"/>
      <c r="E364" s="337"/>
      <c r="F364" s="337"/>
      <c r="G364" s="337"/>
      <c r="H364" s="337"/>
      <c r="I364" s="337"/>
      <c r="J364" s="337"/>
      <c r="K364" s="337"/>
      <c r="L364" s="337"/>
      <c r="M364" s="337"/>
      <c r="N364" s="337"/>
      <c r="O364" s="337"/>
      <c r="P364" s="337"/>
      <c r="Q364" s="337"/>
      <c r="R364" s="337"/>
      <c r="S364" s="337"/>
      <c r="T364" s="337"/>
      <c r="U364" s="337"/>
      <c r="V364" s="337"/>
      <c r="W364" s="337"/>
      <c r="X364" s="337"/>
      <c r="Y364" s="337"/>
      <c r="Z364" s="337"/>
      <c r="AA364" s="337"/>
    </row>
    <row r="365">
      <c r="A365" s="337"/>
      <c r="B365" s="337"/>
      <c r="C365" s="575"/>
      <c r="D365" s="575"/>
      <c r="E365" s="337"/>
      <c r="F365" s="337"/>
      <c r="G365" s="337"/>
      <c r="H365" s="337"/>
      <c r="I365" s="337"/>
      <c r="J365" s="337"/>
      <c r="K365" s="337"/>
      <c r="L365" s="337"/>
      <c r="M365" s="337"/>
      <c r="N365" s="337"/>
      <c r="O365" s="337"/>
      <c r="P365" s="337"/>
      <c r="Q365" s="337"/>
      <c r="R365" s="337"/>
      <c r="S365" s="337"/>
      <c r="T365" s="337"/>
      <c r="U365" s="337"/>
      <c r="V365" s="337"/>
      <c r="W365" s="337"/>
      <c r="X365" s="337"/>
      <c r="Y365" s="337"/>
      <c r="Z365" s="337"/>
      <c r="AA365" s="337"/>
    </row>
    <row r="366">
      <c r="A366" s="337"/>
      <c r="B366" s="337"/>
      <c r="C366" s="575"/>
      <c r="D366" s="575"/>
      <c r="E366" s="337"/>
      <c r="F366" s="337"/>
      <c r="G366" s="337"/>
      <c r="H366" s="337"/>
      <c r="I366" s="337"/>
      <c r="J366" s="337"/>
      <c r="K366" s="337"/>
      <c r="L366" s="337"/>
      <c r="M366" s="337"/>
      <c r="N366" s="337"/>
      <c r="O366" s="337"/>
      <c r="P366" s="337"/>
      <c r="Q366" s="337"/>
      <c r="R366" s="337"/>
      <c r="S366" s="337"/>
      <c r="T366" s="337"/>
      <c r="U366" s="337"/>
      <c r="V366" s="337"/>
      <c r="W366" s="337"/>
      <c r="X366" s="337"/>
      <c r="Y366" s="337"/>
      <c r="Z366" s="337"/>
      <c r="AA366" s="337"/>
    </row>
    <row r="367">
      <c r="A367" s="337"/>
      <c r="B367" s="337"/>
      <c r="C367" s="575"/>
      <c r="D367" s="575"/>
      <c r="E367" s="337"/>
      <c r="F367" s="337"/>
      <c r="G367" s="337"/>
      <c r="H367" s="337"/>
      <c r="I367" s="337"/>
      <c r="J367" s="337"/>
      <c r="K367" s="337"/>
      <c r="L367" s="337"/>
      <c r="M367" s="337"/>
      <c r="N367" s="337"/>
      <c r="O367" s="337"/>
      <c r="P367" s="337"/>
      <c r="Q367" s="337"/>
      <c r="R367" s="337"/>
      <c r="S367" s="337"/>
      <c r="T367" s="337"/>
      <c r="U367" s="337"/>
      <c r="V367" s="337"/>
      <c r="W367" s="337"/>
      <c r="X367" s="337"/>
      <c r="Y367" s="337"/>
      <c r="Z367" s="337"/>
      <c r="AA367" s="337"/>
    </row>
    <row r="368">
      <c r="A368" s="337"/>
      <c r="B368" s="337"/>
      <c r="C368" s="575"/>
      <c r="D368" s="575"/>
      <c r="E368" s="337"/>
      <c r="F368" s="337"/>
      <c r="G368" s="337"/>
      <c r="H368" s="337"/>
      <c r="I368" s="337"/>
      <c r="J368" s="337"/>
      <c r="K368" s="337"/>
      <c r="L368" s="337"/>
      <c r="M368" s="337"/>
      <c r="N368" s="337"/>
      <c r="O368" s="337"/>
      <c r="P368" s="337"/>
      <c r="Q368" s="337"/>
      <c r="R368" s="337"/>
      <c r="S368" s="337"/>
      <c r="T368" s="337"/>
      <c r="U368" s="337"/>
      <c r="V368" s="337"/>
      <c r="W368" s="337"/>
      <c r="X368" s="337"/>
      <c r="Y368" s="337"/>
      <c r="Z368" s="337"/>
      <c r="AA368" s="337"/>
    </row>
    <row r="369">
      <c r="A369" s="337"/>
      <c r="B369" s="337"/>
      <c r="C369" s="575"/>
      <c r="D369" s="575"/>
      <c r="E369" s="337"/>
      <c r="F369" s="337"/>
      <c r="G369" s="337"/>
      <c r="H369" s="337"/>
      <c r="I369" s="337"/>
      <c r="J369" s="337"/>
      <c r="K369" s="337"/>
      <c r="L369" s="337"/>
      <c r="M369" s="337"/>
      <c r="N369" s="337"/>
      <c r="O369" s="337"/>
      <c r="P369" s="337"/>
      <c r="Q369" s="337"/>
      <c r="R369" s="337"/>
      <c r="S369" s="337"/>
      <c r="T369" s="337"/>
      <c r="U369" s="337"/>
      <c r="V369" s="337"/>
      <c r="W369" s="337"/>
      <c r="X369" s="337"/>
      <c r="Y369" s="337"/>
      <c r="Z369" s="337"/>
      <c r="AA369" s="337"/>
    </row>
    <row r="370">
      <c r="A370" s="337"/>
      <c r="B370" s="337"/>
      <c r="C370" s="575"/>
      <c r="D370" s="575"/>
      <c r="E370" s="337"/>
      <c r="F370" s="337"/>
      <c r="G370" s="337"/>
      <c r="H370" s="337"/>
      <c r="I370" s="337"/>
      <c r="J370" s="337"/>
      <c r="K370" s="337"/>
      <c r="L370" s="337"/>
      <c r="M370" s="337"/>
      <c r="N370" s="337"/>
      <c r="O370" s="337"/>
      <c r="P370" s="337"/>
      <c r="Q370" s="337"/>
      <c r="R370" s="337"/>
      <c r="S370" s="337"/>
      <c r="T370" s="337"/>
      <c r="U370" s="337"/>
      <c r="V370" s="337"/>
      <c r="W370" s="337"/>
      <c r="X370" s="337"/>
      <c r="Y370" s="337"/>
      <c r="Z370" s="337"/>
      <c r="AA370" s="337"/>
    </row>
    <row r="371">
      <c r="A371" s="337"/>
      <c r="B371" s="337"/>
      <c r="C371" s="575"/>
      <c r="D371" s="575"/>
      <c r="E371" s="337"/>
      <c r="F371" s="337"/>
      <c r="G371" s="337"/>
      <c r="H371" s="337"/>
      <c r="I371" s="337"/>
      <c r="J371" s="337"/>
      <c r="K371" s="337"/>
      <c r="L371" s="337"/>
      <c r="M371" s="337"/>
      <c r="N371" s="337"/>
      <c r="O371" s="337"/>
      <c r="P371" s="337"/>
      <c r="Q371" s="337"/>
      <c r="R371" s="337"/>
      <c r="S371" s="337"/>
      <c r="T371" s="337"/>
      <c r="U371" s="337"/>
      <c r="V371" s="337"/>
      <c r="W371" s="337"/>
      <c r="X371" s="337"/>
      <c r="Y371" s="337"/>
      <c r="Z371" s="337"/>
      <c r="AA371" s="337"/>
    </row>
    <row r="372">
      <c r="A372" s="337"/>
      <c r="B372" s="337"/>
      <c r="C372" s="575"/>
      <c r="D372" s="575"/>
      <c r="E372" s="337"/>
      <c r="F372" s="337"/>
      <c r="G372" s="337"/>
      <c r="H372" s="337"/>
      <c r="I372" s="337"/>
      <c r="J372" s="337"/>
      <c r="K372" s="337"/>
      <c r="L372" s="337"/>
      <c r="M372" s="337"/>
      <c r="N372" s="337"/>
      <c r="O372" s="337"/>
      <c r="P372" s="337"/>
      <c r="Q372" s="337"/>
      <c r="R372" s="337"/>
      <c r="S372" s="337"/>
      <c r="T372" s="337"/>
      <c r="U372" s="337"/>
      <c r="V372" s="337"/>
      <c r="W372" s="337"/>
      <c r="X372" s="337"/>
      <c r="Y372" s="337"/>
      <c r="Z372" s="337"/>
      <c r="AA372" s="337"/>
    </row>
    <row r="373">
      <c r="A373" s="337"/>
      <c r="B373" s="337"/>
      <c r="C373" s="575"/>
      <c r="D373" s="575"/>
      <c r="E373" s="337"/>
      <c r="F373" s="337"/>
      <c r="G373" s="337"/>
      <c r="H373" s="337"/>
      <c r="I373" s="337"/>
      <c r="J373" s="337"/>
      <c r="K373" s="337"/>
      <c r="L373" s="337"/>
      <c r="M373" s="337"/>
      <c r="N373" s="337"/>
      <c r="O373" s="337"/>
      <c r="P373" s="337"/>
      <c r="Q373" s="337"/>
      <c r="R373" s="337"/>
      <c r="S373" s="337"/>
      <c r="T373" s="337"/>
      <c r="U373" s="337"/>
      <c r="V373" s="337"/>
      <c r="W373" s="337"/>
      <c r="X373" s="337"/>
      <c r="Y373" s="337"/>
      <c r="Z373" s="337"/>
      <c r="AA373" s="337"/>
    </row>
    <row r="374">
      <c r="A374" s="337"/>
      <c r="B374" s="337"/>
      <c r="C374" s="575"/>
      <c r="D374" s="575"/>
      <c r="E374" s="337"/>
      <c r="F374" s="337"/>
      <c r="G374" s="337"/>
      <c r="H374" s="337"/>
      <c r="I374" s="337"/>
      <c r="J374" s="337"/>
      <c r="K374" s="337"/>
      <c r="L374" s="337"/>
      <c r="M374" s="337"/>
      <c r="N374" s="337"/>
      <c r="O374" s="337"/>
      <c r="P374" s="337"/>
      <c r="Q374" s="337"/>
      <c r="R374" s="337"/>
      <c r="S374" s="337"/>
      <c r="T374" s="337"/>
      <c r="U374" s="337"/>
      <c r="V374" s="337"/>
      <c r="W374" s="337"/>
      <c r="X374" s="337"/>
      <c r="Y374" s="337"/>
      <c r="Z374" s="337"/>
      <c r="AA374" s="337"/>
    </row>
    <row r="375">
      <c r="A375" s="337"/>
      <c r="B375" s="337"/>
      <c r="C375" s="575"/>
      <c r="D375" s="575"/>
      <c r="E375" s="337"/>
      <c r="F375" s="337"/>
      <c r="G375" s="337"/>
      <c r="H375" s="337"/>
      <c r="I375" s="337"/>
      <c r="J375" s="337"/>
      <c r="K375" s="337"/>
      <c r="L375" s="337"/>
      <c r="M375" s="337"/>
      <c r="N375" s="337"/>
      <c r="O375" s="337"/>
      <c r="P375" s="337"/>
      <c r="Q375" s="337"/>
      <c r="R375" s="337"/>
      <c r="S375" s="337"/>
      <c r="T375" s="337"/>
      <c r="U375" s="337"/>
      <c r="V375" s="337"/>
      <c r="W375" s="337"/>
      <c r="X375" s="337"/>
      <c r="Y375" s="337"/>
      <c r="Z375" s="337"/>
      <c r="AA375" s="337"/>
    </row>
    <row r="376">
      <c r="A376" s="337"/>
      <c r="B376" s="337"/>
      <c r="C376" s="575"/>
      <c r="D376" s="575"/>
      <c r="E376" s="337"/>
      <c r="F376" s="337"/>
      <c r="G376" s="337"/>
      <c r="H376" s="337"/>
      <c r="I376" s="337"/>
      <c r="J376" s="337"/>
      <c r="K376" s="337"/>
      <c r="L376" s="337"/>
      <c r="M376" s="337"/>
      <c r="N376" s="337"/>
      <c r="O376" s="337"/>
      <c r="P376" s="337"/>
      <c r="Q376" s="337"/>
      <c r="R376" s="337"/>
      <c r="S376" s="337"/>
      <c r="T376" s="337"/>
      <c r="U376" s="337"/>
      <c r="V376" s="337"/>
      <c r="W376" s="337"/>
      <c r="X376" s="337"/>
      <c r="Y376" s="337"/>
      <c r="Z376" s="337"/>
      <c r="AA376" s="337"/>
    </row>
    <row r="377">
      <c r="A377" s="337"/>
      <c r="B377" s="337"/>
      <c r="C377" s="575"/>
      <c r="D377" s="575"/>
      <c r="E377" s="337"/>
      <c r="F377" s="337"/>
      <c r="G377" s="337"/>
      <c r="H377" s="337"/>
      <c r="I377" s="337"/>
      <c r="J377" s="337"/>
      <c r="K377" s="337"/>
      <c r="L377" s="337"/>
      <c r="M377" s="337"/>
      <c r="N377" s="337"/>
      <c r="O377" s="337"/>
      <c r="P377" s="337"/>
      <c r="Q377" s="337"/>
      <c r="R377" s="337"/>
      <c r="S377" s="337"/>
      <c r="T377" s="337"/>
      <c r="U377" s="337"/>
      <c r="V377" s="337"/>
      <c r="W377" s="337"/>
      <c r="X377" s="337"/>
      <c r="Y377" s="337"/>
      <c r="Z377" s="337"/>
      <c r="AA377" s="337"/>
    </row>
    <row r="378">
      <c r="A378" s="337"/>
      <c r="B378" s="337"/>
      <c r="C378" s="575"/>
      <c r="D378" s="575"/>
      <c r="E378" s="337"/>
      <c r="F378" s="337"/>
      <c r="G378" s="337"/>
      <c r="H378" s="337"/>
      <c r="I378" s="337"/>
      <c r="J378" s="337"/>
      <c r="K378" s="337"/>
      <c r="L378" s="337"/>
      <c r="M378" s="337"/>
      <c r="N378" s="337"/>
      <c r="O378" s="337"/>
      <c r="P378" s="337"/>
      <c r="Q378" s="337"/>
      <c r="R378" s="337"/>
      <c r="S378" s="337"/>
      <c r="T378" s="337"/>
      <c r="U378" s="337"/>
      <c r="V378" s="337"/>
      <c r="W378" s="337"/>
      <c r="X378" s="337"/>
      <c r="Y378" s="337"/>
      <c r="Z378" s="337"/>
      <c r="AA378" s="337"/>
    </row>
    <row r="379">
      <c r="A379" s="337"/>
      <c r="B379" s="337"/>
      <c r="C379" s="575"/>
      <c r="D379" s="575"/>
      <c r="E379" s="337"/>
      <c r="F379" s="337"/>
      <c r="G379" s="337"/>
      <c r="H379" s="337"/>
      <c r="I379" s="337"/>
      <c r="J379" s="337"/>
      <c r="K379" s="337"/>
      <c r="L379" s="337"/>
      <c r="M379" s="337"/>
      <c r="N379" s="337"/>
      <c r="O379" s="337"/>
      <c r="P379" s="337"/>
      <c r="Q379" s="337"/>
      <c r="R379" s="337"/>
      <c r="S379" s="337"/>
      <c r="T379" s="337"/>
      <c r="U379" s="337"/>
      <c r="V379" s="337"/>
      <c r="W379" s="337"/>
      <c r="X379" s="337"/>
      <c r="Y379" s="337"/>
      <c r="Z379" s="337"/>
      <c r="AA379" s="337"/>
    </row>
    <row r="380">
      <c r="A380" s="337"/>
      <c r="B380" s="337"/>
      <c r="C380" s="575"/>
      <c r="D380" s="575"/>
      <c r="E380" s="337"/>
      <c r="F380" s="337"/>
      <c r="G380" s="337"/>
      <c r="H380" s="337"/>
      <c r="I380" s="337"/>
      <c r="J380" s="337"/>
      <c r="K380" s="337"/>
      <c r="L380" s="337"/>
      <c r="M380" s="337"/>
      <c r="N380" s="337"/>
      <c r="O380" s="337"/>
      <c r="P380" s="337"/>
      <c r="Q380" s="337"/>
      <c r="R380" s="337"/>
      <c r="S380" s="337"/>
      <c r="T380" s="337"/>
      <c r="U380" s="337"/>
      <c r="V380" s="337"/>
      <c r="W380" s="337"/>
      <c r="X380" s="337"/>
      <c r="Y380" s="337"/>
      <c r="Z380" s="337"/>
      <c r="AA380" s="337"/>
    </row>
    <row r="381">
      <c r="A381" s="337"/>
      <c r="B381" s="337"/>
      <c r="C381" s="575"/>
      <c r="D381" s="575"/>
      <c r="E381" s="337"/>
      <c r="F381" s="337"/>
      <c r="G381" s="337"/>
      <c r="H381" s="337"/>
      <c r="I381" s="337"/>
      <c r="J381" s="337"/>
      <c r="K381" s="337"/>
      <c r="L381" s="337"/>
      <c r="M381" s="337"/>
      <c r="N381" s="337"/>
      <c r="O381" s="337"/>
      <c r="P381" s="337"/>
      <c r="Q381" s="337"/>
      <c r="R381" s="337"/>
      <c r="S381" s="337"/>
      <c r="T381" s="337"/>
      <c r="U381" s="337"/>
      <c r="V381" s="337"/>
      <c r="W381" s="337"/>
      <c r="X381" s="337"/>
      <c r="Y381" s="337"/>
      <c r="Z381" s="337"/>
      <c r="AA381" s="337"/>
    </row>
    <row r="382">
      <c r="A382" s="337"/>
      <c r="B382" s="337"/>
      <c r="C382" s="575"/>
      <c r="D382" s="575"/>
      <c r="E382" s="337"/>
      <c r="F382" s="337"/>
      <c r="G382" s="337"/>
      <c r="H382" s="337"/>
      <c r="I382" s="337"/>
      <c r="J382" s="337"/>
      <c r="K382" s="337"/>
      <c r="L382" s="337"/>
      <c r="M382" s="337"/>
      <c r="N382" s="337"/>
      <c r="O382" s="337"/>
      <c r="P382" s="337"/>
      <c r="Q382" s="337"/>
      <c r="R382" s="337"/>
      <c r="S382" s="337"/>
      <c r="T382" s="337"/>
      <c r="U382" s="337"/>
      <c r="V382" s="337"/>
      <c r="W382" s="337"/>
      <c r="X382" s="337"/>
      <c r="Y382" s="337"/>
      <c r="Z382" s="337"/>
      <c r="AA382" s="337"/>
    </row>
    <row r="383">
      <c r="A383" s="337"/>
      <c r="B383" s="337"/>
      <c r="C383" s="575"/>
      <c r="D383" s="575"/>
      <c r="E383" s="337"/>
      <c r="F383" s="337"/>
      <c r="G383" s="337"/>
      <c r="H383" s="337"/>
      <c r="I383" s="337"/>
      <c r="J383" s="337"/>
      <c r="K383" s="337"/>
      <c r="L383" s="337"/>
      <c r="M383" s="337"/>
      <c r="N383" s="337"/>
      <c r="O383" s="337"/>
      <c r="P383" s="337"/>
      <c r="Q383" s="337"/>
      <c r="R383" s="337"/>
      <c r="S383" s="337"/>
      <c r="T383" s="337"/>
      <c r="U383" s="337"/>
      <c r="V383" s="337"/>
      <c r="W383" s="337"/>
      <c r="X383" s="337"/>
      <c r="Y383" s="337"/>
      <c r="Z383" s="337"/>
      <c r="AA383" s="337"/>
    </row>
    <row r="384">
      <c r="A384" s="337"/>
      <c r="B384" s="337"/>
      <c r="C384" s="575"/>
      <c r="D384" s="575"/>
      <c r="E384" s="337"/>
      <c r="F384" s="337"/>
      <c r="G384" s="337"/>
      <c r="H384" s="337"/>
      <c r="I384" s="337"/>
      <c r="J384" s="337"/>
      <c r="K384" s="337"/>
      <c r="L384" s="337"/>
      <c r="M384" s="337"/>
      <c r="N384" s="337"/>
      <c r="O384" s="337"/>
      <c r="P384" s="337"/>
      <c r="Q384" s="337"/>
      <c r="R384" s="337"/>
      <c r="S384" s="337"/>
      <c r="T384" s="337"/>
      <c r="U384" s="337"/>
      <c r="V384" s="337"/>
      <c r="W384" s="337"/>
      <c r="X384" s="337"/>
      <c r="Y384" s="337"/>
      <c r="Z384" s="337"/>
      <c r="AA384" s="337"/>
    </row>
    <row r="385">
      <c r="A385" s="337"/>
      <c r="B385" s="337"/>
      <c r="C385" s="575"/>
      <c r="D385" s="575"/>
      <c r="E385" s="337"/>
      <c r="F385" s="337"/>
      <c r="G385" s="337"/>
      <c r="H385" s="337"/>
      <c r="I385" s="337"/>
      <c r="J385" s="337"/>
      <c r="K385" s="337"/>
      <c r="L385" s="337"/>
      <c r="M385" s="337"/>
      <c r="N385" s="337"/>
      <c r="O385" s="337"/>
      <c r="P385" s="337"/>
      <c r="Q385" s="337"/>
      <c r="R385" s="337"/>
      <c r="S385" s="337"/>
      <c r="T385" s="337"/>
      <c r="U385" s="337"/>
      <c r="V385" s="337"/>
      <c r="W385" s="337"/>
      <c r="X385" s="337"/>
      <c r="Y385" s="337"/>
      <c r="Z385" s="337"/>
      <c r="AA385" s="337"/>
    </row>
    <row r="386">
      <c r="A386" s="337"/>
      <c r="B386" s="337"/>
      <c r="C386" s="575"/>
      <c r="D386" s="575"/>
      <c r="E386" s="337"/>
      <c r="F386" s="337"/>
      <c r="G386" s="337"/>
      <c r="H386" s="337"/>
      <c r="I386" s="337"/>
      <c r="J386" s="337"/>
      <c r="K386" s="337"/>
      <c r="L386" s="337"/>
      <c r="M386" s="337"/>
      <c r="N386" s="337"/>
      <c r="O386" s="337"/>
      <c r="P386" s="337"/>
      <c r="Q386" s="337"/>
      <c r="R386" s="337"/>
      <c r="S386" s="337"/>
      <c r="T386" s="337"/>
      <c r="U386" s="337"/>
      <c r="V386" s="337"/>
      <c r="W386" s="337"/>
      <c r="X386" s="337"/>
      <c r="Y386" s="337"/>
      <c r="Z386" s="337"/>
      <c r="AA386" s="337"/>
    </row>
    <row r="387">
      <c r="A387" s="337"/>
      <c r="B387" s="337"/>
      <c r="C387" s="575"/>
      <c r="D387" s="575"/>
      <c r="E387" s="337"/>
      <c r="F387" s="337"/>
      <c r="G387" s="337"/>
      <c r="H387" s="337"/>
      <c r="I387" s="337"/>
      <c r="J387" s="337"/>
      <c r="K387" s="337"/>
      <c r="L387" s="337"/>
      <c r="M387" s="337"/>
      <c r="N387" s="337"/>
      <c r="O387" s="337"/>
      <c r="P387" s="337"/>
      <c r="Q387" s="337"/>
      <c r="R387" s="337"/>
      <c r="S387" s="337"/>
      <c r="T387" s="337"/>
      <c r="U387" s="337"/>
      <c r="V387" s="337"/>
      <c r="W387" s="337"/>
      <c r="X387" s="337"/>
      <c r="Y387" s="337"/>
      <c r="Z387" s="337"/>
      <c r="AA387" s="337"/>
    </row>
    <row r="388">
      <c r="A388" s="337"/>
      <c r="B388" s="337"/>
      <c r="C388" s="575"/>
      <c r="D388" s="575"/>
      <c r="E388" s="337"/>
      <c r="F388" s="337"/>
      <c r="G388" s="337"/>
      <c r="H388" s="337"/>
      <c r="I388" s="337"/>
      <c r="J388" s="337"/>
      <c r="K388" s="337"/>
      <c r="L388" s="337"/>
      <c r="M388" s="337"/>
      <c r="N388" s="337"/>
      <c r="O388" s="337"/>
      <c r="P388" s="337"/>
      <c r="Q388" s="337"/>
      <c r="R388" s="337"/>
      <c r="S388" s="337"/>
      <c r="T388" s="337"/>
      <c r="U388" s="337"/>
      <c r="V388" s="337"/>
      <c r="W388" s="337"/>
      <c r="X388" s="337"/>
      <c r="Y388" s="337"/>
      <c r="Z388" s="337"/>
      <c r="AA388" s="337"/>
    </row>
    <row r="389">
      <c r="A389" s="337"/>
      <c r="B389" s="337"/>
      <c r="C389" s="575"/>
      <c r="D389" s="575"/>
      <c r="E389" s="337"/>
      <c r="F389" s="337"/>
      <c r="G389" s="337"/>
      <c r="H389" s="337"/>
      <c r="I389" s="337"/>
      <c r="J389" s="337"/>
      <c r="K389" s="337"/>
      <c r="L389" s="337"/>
      <c r="M389" s="337"/>
      <c r="N389" s="337"/>
      <c r="O389" s="337"/>
      <c r="P389" s="337"/>
      <c r="Q389" s="337"/>
      <c r="R389" s="337"/>
      <c r="S389" s="337"/>
      <c r="T389" s="337"/>
      <c r="U389" s="337"/>
      <c r="V389" s="337"/>
      <c r="W389" s="337"/>
      <c r="X389" s="337"/>
      <c r="Y389" s="337"/>
      <c r="Z389" s="337"/>
      <c r="AA389" s="337"/>
    </row>
    <row r="390">
      <c r="A390" s="337"/>
      <c r="B390" s="337"/>
      <c r="C390" s="575"/>
      <c r="D390" s="575"/>
      <c r="E390" s="337"/>
      <c r="F390" s="337"/>
      <c r="G390" s="337"/>
      <c r="H390" s="337"/>
      <c r="I390" s="337"/>
      <c r="J390" s="337"/>
      <c r="K390" s="337"/>
      <c r="L390" s="337"/>
      <c r="M390" s="337"/>
      <c r="N390" s="337"/>
      <c r="O390" s="337"/>
      <c r="P390" s="337"/>
      <c r="Q390" s="337"/>
      <c r="R390" s="337"/>
      <c r="S390" s="337"/>
      <c r="T390" s="337"/>
      <c r="U390" s="337"/>
      <c r="V390" s="337"/>
      <c r="W390" s="337"/>
      <c r="X390" s="337"/>
      <c r="Y390" s="337"/>
      <c r="Z390" s="337"/>
      <c r="AA390" s="337"/>
    </row>
    <row r="391">
      <c r="A391" s="337"/>
      <c r="B391" s="337"/>
      <c r="C391" s="575"/>
      <c r="D391" s="575"/>
      <c r="E391" s="337"/>
      <c r="F391" s="337"/>
      <c r="G391" s="337"/>
      <c r="H391" s="337"/>
      <c r="I391" s="337"/>
      <c r="J391" s="337"/>
      <c r="K391" s="337"/>
      <c r="L391" s="337"/>
      <c r="M391" s="337"/>
      <c r="N391" s="337"/>
      <c r="O391" s="337"/>
      <c r="P391" s="337"/>
      <c r="Q391" s="337"/>
      <c r="R391" s="337"/>
      <c r="S391" s="337"/>
      <c r="T391" s="337"/>
      <c r="U391" s="337"/>
      <c r="V391" s="337"/>
      <c r="W391" s="337"/>
      <c r="X391" s="337"/>
      <c r="Y391" s="337"/>
      <c r="Z391" s="337"/>
      <c r="AA391" s="337"/>
    </row>
    <row r="392">
      <c r="A392" s="337"/>
      <c r="B392" s="337"/>
      <c r="C392" s="575"/>
      <c r="D392" s="575"/>
      <c r="E392" s="337"/>
      <c r="F392" s="337"/>
      <c r="G392" s="337"/>
      <c r="H392" s="337"/>
      <c r="I392" s="337"/>
      <c r="J392" s="337"/>
      <c r="K392" s="337"/>
      <c r="L392" s="337"/>
      <c r="M392" s="337"/>
      <c r="N392" s="337"/>
      <c r="O392" s="337"/>
      <c r="P392" s="337"/>
      <c r="Q392" s="337"/>
      <c r="R392" s="337"/>
      <c r="S392" s="337"/>
      <c r="T392" s="337"/>
      <c r="U392" s="337"/>
      <c r="V392" s="337"/>
      <c r="W392" s="337"/>
      <c r="X392" s="337"/>
      <c r="Y392" s="337"/>
      <c r="Z392" s="337"/>
      <c r="AA392" s="337"/>
    </row>
    <row r="393">
      <c r="A393" s="337"/>
      <c r="B393" s="337"/>
      <c r="C393" s="575"/>
      <c r="D393" s="575"/>
      <c r="E393" s="337"/>
      <c r="F393" s="337"/>
      <c r="G393" s="337"/>
      <c r="H393" s="337"/>
      <c r="I393" s="337"/>
      <c r="J393" s="337"/>
      <c r="K393" s="337"/>
      <c r="L393" s="337"/>
      <c r="M393" s="337"/>
      <c r="N393" s="337"/>
      <c r="O393" s="337"/>
      <c r="P393" s="337"/>
      <c r="Q393" s="337"/>
      <c r="R393" s="337"/>
      <c r="S393" s="337"/>
      <c r="T393" s="337"/>
      <c r="U393" s="337"/>
      <c r="V393" s="337"/>
      <c r="W393" s="337"/>
      <c r="X393" s="337"/>
      <c r="Y393" s="337"/>
      <c r="Z393" s="337"/>
      <c r="AA393" s="337"/>
    </row>
    <row r="394">
      <c r="A394" s="337"/>
      <c r="B394" s="337"/>
      <c r="C394" s="575"/>
      <c r="D394" s="575"/>
      <c r="E394" s="337"/>
      <c r="F394" s="337"/>
      <c r="G394" s="337"/>
      <c r="H394" s="337"/>
      <c r="I394" s="337"/>
      <c r="J394" s="337"/>
      <c r="K394" s="337"/>
      <c r="L394" s="337"/>
      <c r="M394" s="337"/>
      <c r="N394" s="337"/>
      <c r="O394" s="337"/>
      <c r="P394" s="337"/>
      <c r="Q394" s="337"/>
      <c r="R394" s="337"/>
      <c r="S394" s="337"/>
      <c r="T394" s="337"/>
      <c r="U394" s="337"/>
      <c r="V394" s="337"/>
      <c r="W394" s="337"/>
      <c r="X394" s="337"/>
      <c r="Y394" s="337"/>
      <c r="Z394" s="337"/>
      <c r="AA394" s="337"/>
    </row>
    <row r="395">
      <c r="A395" s="337"/>
      <c r="B395" s="337"/>
      <c r="C395" s="575"/>
      <c r="D395" s="575"/>
      <c r="E395" s="337"/>
      <c r="F395" s="337"/>
      <c r="G395" s="337"/>
      <c r="H395" s="337"/>
      <c r="I395" s="337"/>
      <c r="J395" s="337"/>
      <c r="K395" s="337"/>
      <c r="L395" s="337"/>
      <c r="M395" s="337"/>
      <c r="N395" s="337"/>
      <c r="O395" s="337"/>
      <c r="P395" s="337"/>
      <c r="Q395" s="337"/>
      <c r="R395" s="337"/>
      <c r="S395" s="337"/>
      <c r="T395" s="337"/>
      <c r="U395" s="337"/>
      <c r="V395" s="337"/>
      <c r="W395" s="337"/>
      <c r="X395" s="337"/>
      <c r="Y395" s="337"/>
      <c r="Z395" s="337"/>
      <c r="AA395" s="337"/>
    </row>
    <row r="396">
      <c r="A396" s="337"/>
      <c r="B396" s="337"/>
      <c r="C396" s="575"/>
      <c r="D396" s="575"/>
      <c r="E396" s="337"/>
      <c r="F396" s="337"/>
      <c r="G396" s="337"/>
      <c r="H396" s="337"/>
      <c r="I396" s="337"/>
      <c r="J396" s="337"/>
      <c r="K396" s="337"/>
      <c r="L396" s="337"/>
      <c r="M396" s="337"/>
      <c r="N396" s="337"/>
      <c r="O396" s="337"/>
      <c r="P396" s="337"/>
      <c r="Q396" s="337"/>
      <c r="R396" s="337"/>
      <c r="S396" s="337"/>
      <c r="T396" s="337"/>
      <c r="U396" s="337"/>
      <c r="V396" s="337"/>
      <c r="W396" s="337"/>
      <c r="X396" s="337"/>
      <c r="Y396" s="337"/>
      <c r="Z396" s="337"/>
      <c r="AA396" s="337"/>
    </row>
    <row r="397">
      <c r="A397" s="337"/>
      <c r="B397" s="337"/>
      <c r="C397" s="575"/>
      <c r="D397" s="575"/>
      <c r="E397" s="337"/>
      <c r="F397" s="337"/>
      <c r="G397" s="337"/>
      <c r="H397" s="337"/>
      <c r="I397" s="337"/>
      <c r="J397" s="337"/>
      <c r="K397" s="337"/>
      <c r="L397" s="337"/>
      <c r="M397" s="337"/>
      <c r="N397" s="337"/>
      <c r="O397" s="337"/>
      <c r="P397" s="337"/>
      <c r="Q397" s="337"/>
      <c r="R397" s="337"/>
      <c r="S397" s="337"/>
      <c r="T397" s="337"/>
      <c r="U397" s="337"/>
      <c r="V397" s="337"/>
      <c r="W397" s="337"/>
      <c r="X397" s="337"/>
      <c r="Y397" s="337"/>
      <c r="Z397" s="337"/>
      <c r="AA397" s="337"/>
    </row>
    <row r="398">
      <c r="A398" s="337"/>
      <c r="B398" s="337"/>
      <c r="C398" s="575"/>
      <c r="D398" s="575"/>
      <c r="E398" s="337"/>
      <c r="F398" s="337"/>
      <c r="G398" s="337"/>
      <c r="H398" s="337"/>
      <c r="I398" s="337"/>
      <c r="J398" s="337"/>
      <c r="K398" s="337"/>
      <c r="L398" s="337"/>
      <c r="M398" s="337"/>
      <c r="N398" s="337"/>
      <c r="O398" s="337"/>
      <c r="P398" s="337"/>
      <c r="Q398" s="337"/>
      <c r="R398" s="337"/>
      <c r="S398" s="337"/>
      <c r="T398" s="337"/>
      <c r="U398" s="337"/>
      <c r="V398" s="337"/>
      <c r="W398" s="337"/>
      <c r="X398" s="337"/>
      <c r="Y398" s="337"/>
      <c r="Z398" s="337"/>
      <c r="AA398" s="337"/>
    </row>
    <row r="399">
      <c r="A399" s="337"/>
      <c r="B399" s="337"/>
      <c r="C399" s="575"/>
      <c r="D399" s="575"/>
      <c r="E399" s="337"/>
      <c r="F399" s="337"/>
      <c r="G399" s="337"/>
      <c r="H399" s="337"/>
      <c r="I399" s="337"/>
      <c r="J399" s="337"/>
      <c r="K399" s="337"/>
      <c r="L399" s="337"/>
      <c r="M399" s="337"/>
      <c r="N399" s="337"/>
      <c r="O399" s="337"/>
      <c r="P399" s="337"/>
      <c r="Q399" s="337"/>
      <c r="R399" s="337"/>
      <c r="S399" s="337"/>
      <c r="T399" s="337"/>
      <c r="U399" s="337"/>
      <c r="V399" s="337"/>
      <c r="W399" s="337"/>
      <c r="X399" s="337"/>
      <c r="Y399" s="337"/>
      <c r="Z399" s="337"/>
      <c r="AA399" s="337"/>
    </row>
    <row r="400">
      <c r="A400" s="337"/>
      <c r="B400" s="337"/>
      <c r="C400" s="575"/>
      <c r="D400" s="575"/>
      <c r="E400" s="337"/>
      <c r="F400" s="337"/>
      <c r="G400" s="337"/>
      <c r="H400" s="337"/>
      <c r="I400" s="337"/>
      <c r="J400" s="337"/>
      <c r="K400" s="337"/>
      <c r="L400" s="337"/>
      <c r="M400" s="337"/>
      <c r="N400" s="337"/>
      <c r="O400" s="337"/>
      <c r="P400" s="337"/>
      <c r="Q400" s="337"/>
      <c r="R400" s="337"/>
      <c r="S400" s="337"/>
      <c r="T400" s="337"/>
      <c r="U400" s="337"/>
      <c r="V400" s="337"/>
      <c r="W400" s="337"/>
      <c r="X400" s="337"/>
      <c r="Y400" s="337"/>
      <c r="Z400" s="337"/>
      <c r="AA400" s="337"/>
    </row>
    <row r="401">
      <c r="A401" s="337"/>
      <c r="B401" s="337"/>
      <c r="C401" s="575"/>
      <c r="D401" s="575"/>
      <c r="E401" s="337"/>
      <c r="F401" s="337"/>
      <c r="G401" s="337"/>
      <c r="H401" s="337"/>
      <c r="I401" s="337"/>
      <c r="J401" s="337"/>
      <c r="K401" s="337"/>
      <c r="L401" s="337"/>
      <c r="M401" s="337"/>
      <c r="N401" s="337"/>
      <c r="O401" s="337"/>
      <c r="P401" s="337"/>
      <c r="Q401" s="337"/>
      <c r="R401" s="337"/>
      <c r="S401" s="337"/>
      <c r="T401" s="337"/>
      <c r="U401" s="337"/>
      <c r="V401" s="337"/>
      <c r="W401" s="337"/>
      <c r="X401" s="337"/>
      <c r="Y401" s="337"/>
      <c r="Z401" s="337"/>
      <c r="AA401" s="337"/>
    </row>
    <row r="402">
      <c r="A402" s="337"/>
      <c r="B402" s="337"/>
      <c r="C402" s="575"/>
      <c r="D402" s="575"/>
      <c r="E402" s="337"/>
      <c r="F402" s="337"/>
      <c r="G402" s="337"/>
      <c r="H402" s="337"/>
      <c r="I402" s="337"/>
      <c r="J402" s="337"/>
      <c r="K402" s="337"/>
      <c r="L402" s="337"/>
      <c r="M402" s="337"/>
      <c r="N402" s="337"/>
      <c r="O402" s="337"/>
      <c r="P402" s="337"/>
      <c r="Q402" s="337"/>
      <c r="R402" s="337"/>
      <c r="S402" s="337"/>
      <c r="T402" s="337"/>
      <c r="U402" s="337"/>
      <c r="V402" s="337"/>
      <c r="W402" s="337"/>
      <c r="X402" s="337"/>
      <c r="Y402" s="337"/>
      <c r="Z402" s="337"/>
      <c r="AA402" s="337"/>
    </row>
    <row r="403">
      <c r="A403" s="337"/>
      <c r="B403" s="337"/>
      <c r="C403" s="575"/>
      <c r="D403" s="575"/>
      <c r="E403" s="337"/>
      <c r="F403" s="337"/>
      <c r="G403" s="337"/>
      <c r="H403" s="337"/>
      <c r="I403" s="337"/>
      <c r="J403" s="337"/>
      <c r="K403" s="337"/>
      <c r="L403" s="337"/>
      <c r="M403" s="337"/>
      <c r="N403" s="337"/>
      <c r="O403" s="337"/>
      <c r="P403" s="337"/>
      <c r="Q403" s="337"/>
      <c r="R403" s="337"/>
      <c r="S403" s="337"/>
      <c r="T403" s="337"/>
      <c r="U403" s="337"/>
      <c r="V403" s="337"/>
      <c r="W403" s="337"/>
      <c r="X403" s="337"/>
      <c r="Y403" s="337"/>
      <c r="Z403" s="337"/>
      <c r="AA403" s="337"/>
    </row>
    <row r="404">
      <c r="A404" s="337"/>
      <c r="B404" s="337"/>
      <c r="C404" s="575"/>
      <c r="D404" s="575"/>
      <c r="E404" s="337"/>
      <c r="F404" s="337"/>
      <c r="G404" s="337"/>
      <c r="H404" s="337"/>
      <c r="I404" s="337"/>
      <c r="J404" s="337"/>
      <c r="K404" s="337"/>
      <c r="L404" s="337"/>
      <c r="M404" s="337"/>
      <c r="N404" s="337"/>
      <c r="O404" s="337"/>
      <c r="P404" s="337"/>
      <c r="Q404" s="337"/>
      <c r="R404" s="337"/>
      <c r="S404" s="337"/>
      <c r="T404" s="337"/>
      <c r="U404" s="337"/>
      <c r="V404" s="337"/>
      <c r="W404" s="337"/>
      <c r="X404" s="337"/>
      <c r="Y404" s="337"/>
      <c r="Z404" s="337"/>
      <c r="AA404" s="337"/>
    </row>
    <row r="405">
      <c r="A405" s="337"/>
      <c r="B405" s="337"/>
      <c r="C405" s="575"/>
      <c r="D405" s="575"/>
      <c r="E405" s="337"/>
      <c r="F405" s="337"/>
      <c r="G405" s="337"/>
      <c r="H405" s="337"/>
      <c r="I405" s="337"/>
      <c r="J405" s="337"/>
      <c r="K405" s="337"/>
      <c r="L405" s="337"/>
      <c r="M405" s="337"/>
      <c r="N405" s="337"/>
      <c r="O405" s="337"/>
      <c r="P405" s="337"/>
      <c r="Q405" s="337"/>
      <c r="R405" s="337"/>
      <c r="S405" s="337"/>
      <c r="T405" s="337"/>
      <c r="U405" s="337"/>
      <c r="V405" s="337"/>
      <c r="W405" s="337"/>
      <c r="X405" s="337"/>
      <c r="Y405" s="337"/>
      <c r="Z405" s="337"/>
      <c r="AA405" s="337"/>
    </row>
    <row r="406">
      <c r="A406" s="337"/>
      <c r="B406" s="337"/>
      <c r="C406" s="575"/>
      <c r="D406" s="575"/>
      <c r="E406" s="337"/>
      <c r="F406" s="337"/>
      <c r="G406" s="337"/>
      <c r="H406" s="337"/>
      <c r="I406" s="337"/>
      <c r="J406" s="337"/>
      <c r="K406" s="337"/>
      <c r="L406" s="337"/>
      <c r="M406" s="337"/>
      <c r="N406" s="337"/>
      <c r="O406" s="337"/>
      <c r="P406" s="337"/>
      <c r="Q406" s="337"/>
      <c r="R406" s="337"/>
      <c r="S406" s="337"/>
      <c r="T406" s="337"/>
      <c r="U406" s="337"/>
      <c r="V406" s="337"/>
      <c r="W406" s="337"/>
      <c r="X406" s="337"/>
      <c r="Y406" s="337"/>
      <c r="Z406" s="337"/>
      <c r="AA406" s="337"/>
    </row>
    <row r="407">
      <c r="A407" s="337"/>
      <c r="B407" s="337"/>
      <c r="C407" s="575"/>
      <c r="D407" s="575"/>
      <c r="E407" s="337"/>
      <c r="F407" s="337"/>
      <c r="G407" s="337"/>
      <c r="H407" s="337"/>
      <c r="I407" s="337"/>
      <c r="J407" s="337"/>
      <c r="K407" s="337"/>
      <c r="L407" s="337"/>
      <c r="M407" s="337"/>
      <c r="N407" s="337"/>
      <c r="O407" s="337"/>
      <c r="P407" s="337"/>
      <c r="Q407" s="337"/>
      <c r="R407" s="337"/>
      <c r="S407" s="337"/>
      <c r="T407" s="337"/>
      <c r="U407" s="337"/>
      <c r="V407" s="337"/>
      <c r="W407" s="337"/>
      <c r="X407" s="337"/>
      <c r="Y407" s="337"/>
      <c r="Z407" s="337"/>
      <c r="AA407" s="337"/>
    </row>
    <row r="408">
      <c r="A408" s="337"/>
      <c r="B408" s="337"/>
      <c r="C408" s="575"/>
      <c r="D408" s="575"/>
      <c r="E408" s="337"/>
      <c r="F408" s="337"/>
      <c r="G408" s="337"/>
      <c r="H408" s="337"/>
      <c r="I408" s="337"/>
      <c r="J408" s="337"/>
      <c r="K408" s="337"/>
      <c r="L408" s="337"/>
      <c r="M408" s="337"/>
      <c r="N408" s="337"/>
      <c r="O408" s="337"/>
      <c r="P408" s="337"/>
      <c r="Q408" s="337"/>
      <c r="R408" s="337"/>
      <c r="S408" s="337"/>
      <c r="T408" s="337"/>
      <c r="U408" s="337"/>
      <c r="V408" s="337"/>
      <c r="W408" s="337"/>
      <c r="X408" s="337"/>
      <c r="Y408" s="337"/>
      <c r="Z408" s="337"/>
      <c r="AA408" s="337"/>
    </row>
    <row r="409">
      <c r="A409" s="337"/>
      <c r="B409" s="337"/>
      <c r="C409" s="575"/>
      <c r="D409" s="575"/>
      <c r="E409" s="337"/>
      <c r="F409" s="337"/>
      <c r="G409" s="337"/>
      <c r="H409" s="337"/>
      <c r="I409" s="337"/>
      <c r="J409" s="337"/>
      <c r="K409" s="337"/>
      <c r="L409" s="337"/>
      <c r="M409" s="337"/>
      <c r="N409" s="337"/>
      <c r="O409" s="337"/>
      <c r="P409" s="337"/>
      <c r="Q409" s="337"/>
      <c r="R409" s="337"/>
      <c r="S409" s="337"/>
      <c r="T409" s="337"/>
      <c r="U409" s="337"/>
      <c r="V409" s="337"/>
      <c r="W409" s="337"/>
      <c r="X409" s="337"/>
      <c r="Y409" s="337"/>
      <c r="Z409" s="337"/>
      <c r="AA409" s="337"/>
    </row>
    <row r="410">
      <c r="A410" s="337"/>
      <c r="B410" s="337"/>
      <c r="C410" s="575"/>
      <c r="D410" s="575"/>
      <c r="E410" s="337"/>
      <c r="F410" s="337"/>
      <c r="G410" s="337"/>
      <c r="H410" s="337"/>
      <c r="I410" s="337"/>
      <c r="J410" s="337"/>
      <c r="K410" s="337"/>
      <c r="L410" s="337"/>
      <c r="M410" s="337"/>
      <c r="N410" s="337"/>
      <c r="O410" s="337"/>
      <c r="P410" s="337"/>
      <c r="Q410" s="337"/>
      <c r="R410" s="337"/>
      <c r="S410" s="337"/>
      <c r="T410" s="337"/>
      <c r="U410" s="337"/>
      <c r="V410" s="337"/>
      <c r="W410" s="337"/>
      <c r="X410" s="337"/>
      <c r="Y410" s="337"/>
      <c r="Z410" s="337"/>
      <c r="AA410" s="337"/>
    </row>
    <row r="411">
      <c r="A411" s="337"/>
      <c r="B411" s="337"/>
      <c r="C411" s="575"/>
      <c r="D411" s="575"/>
      <c r="E411" s="337"/>
      <c r="F411" s="337"/>
      <c r="G411" s="337"/>
      <c r="H411" s="337"/>
      <c r="I411" s="337"/>
      <c r="J411" s="337"/>
      <c r="K411" s="337"/>
      <c r="L411" s="337"/>
      <c r="M411" s="337"/>
      <c r="N411" s="337"/>
      <c r="O411" s="337"/>
      <c r="P411" s="337"/>
      <c r="Q411" s="337"/>
      <c r="R411" s="337"/>
      <c r="S411" s="337"/>
      <c r="T411" s="337"/>
      <c r="U411" s="337"/>
      <c r="V411" s="337"/>
      <c r="W411" s="337"/>
      <c r="X411" s="337"/>
      <c r="Y411" s="337"/>
      <c r="Z411" s="337"/>
      <c r="AA411" s="337"/>
    </row>
    <row r="412">
      <c r="A412" s="337"/>
      <c r="B412" s="337"/>
      <c r="C412" s="575"/>
      <c r="D412" s="575"/>
      <c r="E412" s="337"/>
      <c r="F412" s="337"/>
      <c r="G412" s="337"/>
      <c r="H412" s="337"/>
      <c r="I412" s="337"/>
      <c r="J412" s="337"/>
      <c r="K412" s="337"/>
      <c r="L412" s="337"/>
      <c r="M412" s="337"/>
      <c r="N412" s="337"/>
      <c r="O412" s="337"/>
      <c r="P412" s="337"/>
      <c r="Q412" s="337"/>
      <c r="R412" s="337"/>
      <c r="S412" s="337"/>
      <c r="T412" s="337"/>
      <c r="U412" s="337"/>
      <c r="V412" s="337"/>
      <c r="W412" s="337"/>
      <c r="X412" s="337"/>
      <c r="Y412" s="337"/>
      <c r="Z412" s="337"/>
      <c r="AA412" s="337"/>
    </row>
    <row r="413">
      <c r="A413" s="337"/>
      <c r="B413" s="337"/>
      <c r="C413" s="575"/>
      <c r="D413" s="575"/>
      <c r="E413" s="337"/>
      <c r="F413" s="337"/>
      <c r="G413" s="337"/>
      <c r="H413" s="337"/>
      <c r="I413" s="337"/>
      <c r="J413" s="337"/>
      <c r="K413" s="337"/>
      <c r="L413" s="337"/>
      <c r="M413" s="337"/>
      <c r="N413" s="337"/>
      <c r="O413" s="337"/>
      <c r="P413" s="337"/>
      <c r="Q413" s="337"/>
      <c r="R413" s="337"/>
      <c r="S413" s="337"/>
      <c r="T413" s="337"/>
      <c r="U413" s="337"/>
      <c r="V413" s="337"/>
      <c r="W413" s="337"/>
      <c r="X413" s="337"/>
      <c r="Y413" s="337"/>
      <c r="Z413" s="337"/>
      <c r="AA413" s="337"/>
    </row>
    <row r="414">
      <c r="A414" s="337"/>
      <c r="B414" s="337"/>
      <c r="C414" s="575"/>
      <c r="D414" s="575"/>
      <c r="E414" s="337"/>
      <c r="F414" s="337"/>
      <c r="G414" s="337"/>
      <c r="H414" s="337"/>
      <c r="I414" s="337"/>
      <c r="J414" s="337"/>
      <c r="K414" s="337"/>
      <c r="L414" s="337"/>
      <c r="M414" s="337"/>
      <c r="N414" s="337"/>
      <c r="O414" s="337"/>
      <c r="P414" s="337"/>
      <c r="Q414" s="337"/>
      <c r="R414" s="337"/>
      <c r="S414" s="337"/>
      <c r="T414" s="337"/>
      <c r="U414" s="337"/>
      <c r="V414" s="337"/>
      <c r="W414" s="337"/>
      <c r="X414" s="337"/>
      <c r="Y414" s="337"/>
      <c r="Z414" s="337"/>
      <c r="AA414" s="337"/>
    </row>
    <row r="415">
      <c r="A415" s="337"/>
      <c r="B415" s="337"/>
      <c r="C415" s="575"/>
      <c r="D415" s="575"/>
      <c r="E415" s="337"/>
      <c r="F415" s="337"/>
      <c r="G415" s="337"/>
      <c r="H415" s="337"/>
      <c r="I415" s="337"/>
      <c r="J415" s="337"/>
      <c r="K415" s="337"/>
      <c r="L415" s="337"/>
      <c r="M415" s="337"/>
      <c r="N415" s="337"/>
      <c r="O415" s="337"/>
      <c r="P415" s="337"/>
      <c r="Q415" s="337"/>
      <c r="R415" s="337"/>
      <c r="S415" s="337"/>
      <c r="T415" s="337"/>
      <c r="U415" s="337"/>
      <c r="V415" s="337"/>
      <c r="W415" s="337"/>
      <c r="X415" s="337"/>
      <c r="Y415" s="337"/>
      <c r="Z415" s="337"/>
      <c r="AA415" s="337"/>
    </row>
    <row r="416">
      <c r="A416" s="337"/>
      <c r="B416" s="337"/>
      <c r="C416" s="575"/>
      <c r="D416" s="575"/>
      <c r="E416" s="337"/>
      <c r="F416" s="337"/>
      <c r="G416" s="337"/>
      <c r="H416" s="337"/>
      <c r="I416" s="337"/>
      <c r="J416" s="337"/>
      <c r="K416" s="337"/>
      <c r="L416" s="337"/>
      <c r="M416" s="337"/>
      <c r="N416" s="337"/>
      <c r="O416" s="337"/>
      <c r="P416" s="337"/>
      <c r="Q416" s="337"/>
      <c r="R416" s="337"/>
      <c r="S416" s="337"/>
      <c r="T416" s="337"/>
      <c r="U416" s="337"/>
      <c r="V416" s="337"/>
      <c r="W416" s="337"/>
      <c r="X416" s="337"/>
      <c r="Y416" s="337"/>
      <c r="Z416" s="337"/>
      <c r="AA416" s="337"/>
    </row>
    <row r="417">
      <c r="A417" s="337"/>
      <c r="B417" s="337"/>
      <c r="C417" s="575"/>
      <c r="D417" s="575"/>
      <c r="E417" s="337"/>
      <c r="F417" s="337"/>
      <c r="G417" s="337"/>
      <c r="H417" s="337"/>
      <c r="I417" s="337"/>
      <c r="J417" s="337"/>
      <c r="K417" s="337"/>
      <c r="L417" s="337"/>
      <c r="M417" s="337"/>
      <c r="N417" s="337"/>
      <c r="O417" s="337"/>
      <c r="P417" s="337"/>
      <c r="Q417" s="337"/>
      <c r="R417" s="337"/>
      <c r="S417" s="337"/>
      <c r="T417" s="337"/>
      <c r="U417" s="337"/>
      <c r="V417" s="337"/>
      <c r="W417" s="337"/>
      <c r="X417" s="337"/>
      <c r="Y417" s="337"/>
      <c r="Z417" s="337"/>
      <c r="AA417" s="337"/>
    </row>
    <row r="418">
      <c r="A418" s="337"/>
      <c r="B418" s="337"/>
      <c r="C418" s="575"/>
      <c r="D418" s="575"/>
      <c r="E418" s="337"/>
      <c r="F418" s="337"/>
      <c r="G418" s="337"/>
      <c r="H418" s="337"/>
      <c r="I418" s="337"/>
      <c r="J418" s="337"/>
      <c r="K418" s="337"/>
      <c r="L418" s="337"/>
      <c r="M418" s="337"/>
      <c r="N418" s="337"/>
      <c r="O418" s="337"/>
      <c r="P418" s="337"/>
      <c r="Q418" s="337"/>
      <c r="R418" s="337"/>
      <c r="S418" s="337"/>
      <c r="T418" s="337"/>
      <c r="U418" s="337"/>
      <c r="V418" s="337"/>
      <c r="W418" s="337"/>
      <c r="X418" s="337"/>
      <c r="Y418" s="337"/>
      <c r="Z418" s="337"/>
      <c r="AA418" s="337"/>
    </row>
    <row r="419">
      <c r="A419" s="337"/>
      <c r="B419" s="337"/>
      <c r="C419" s="575"/>
      <c r="D419" s="575"/>
      <c r="E419" s="337"/>
      <c r="F419" s="337"/>
      <c r="G419" s="337"/>
      <c r="H419" s="337"/>
      <c r="I419" s="337"/>
      <c r="J419" s="337"/>
      <c r="K419" s="337"/>
      <c r="L419" s="337"/>
      <c r="M419" s="337"/>
      <c r="N419" s="337"/>
      <c r="O419" s="337"/>
      <c r="P419" s="337"/>
      <c r="Q419" s="337"/>
      <c r="R419" s="337"/>
      <c r="S419" s="337"/>
      <c r="T419" s="337"/>
      <c r="U419" s="337"/>
      <c r="V419" s="337"/>
      <c r="W419" s="337"/>
      <c r="X419" s="337"/>
      <c r="Y419" s="337"/>
      <c r="Z419" s="337"/>
      <c r="AA419" s="337"/>
    </row>
    <row r="420">
      <c r="A420" s="337"/>
      <c r="B420" s="337"/>
      <c r="C420" s="575"/>
      <c r="D420" s="575"/>
      <c r="E420" s="337"/>
      <c r="F420" s="337"/>
      <c r="G420" s="337"/>
      <c r="H420" s="337"/>
      <c r="I420" s="337"/>
      <c r="J420" s="337"/>
      <c r="K420" s="337"/>
      <c r="L420" s="337"/>
      <c r="M420" s="337"/>
      <c r="N420" s="337"/>
      <c r="O420" s="337"/>
      <c r="P420" s="337"/>
      <c r="Q420" s="337"/>
      <c r="R420" s="337"/>
      <c r="S420" s="337"/>
      <c r="T420" s="337"/>
      <c r="U420" s="337"/>
      <c r="V420" s="337"/>
      <c r="W420" s="337"/>
      <c r="X420" s="337"/>
      <c r="Y420" s="337"/>
      <c r="Z420" s="337"/>
      <c r="AA420" s="337"/>
    </row>
    <row r="421">
      <c r="A421" s="337"/>
      <c r="B421" s="337"/>
      <c r="C421" s="575"/>
      <c r="D421" s="575"/>
      <c r="E421" s="337"/>
      <c r="F421" s="337"/>
      <c r="G421" s="337"/>
      <c r="H421" s="337"/>
      <c r="I421" s="337"/>
      <c r="J421" s="337"/>
      <c r="K421" s="337"/>
      <c r="L421" s="337"/>
      <c r="M421" s="337"/>
      <c r="N421" s="337"/>
      <c r="O421" s="337"/>
      <c r="P421" s="337"/>
      <c r="Q421" s="337"/>
      <c r="R421" s="337"/>
      <c r="S421" s="337"/>
      <c r="T421" s="337"/>
      <c r="U421" s="337"/>
      <c r="V421" s="337"/>
      <c r="W421" s="337"/>
      <c r="X421" s="337"/>
      <c r="Y421" s="337"/>
      <c r="Z421" s="337"/>
      <c r="AA421" s="337"/>
    </row>
    <row r="422">
      <c r="A422" s="337"/>
      <c r="B422" s="337"/>
      <c r="C422" s="575"/>
      <c r="D422" s="575"/>
      <c r="E422" s="337"/>
      <c r="F422" s="337"/>
      <c r="G422" s="337"/>
      <c r="H422" s="337"/>
      <c r="I422" s="337"/>
      <c r="J422" s="337"/>
      <c r="K422" s="337"/>
      <c r="L422" s="337"/>
      <c r="M422" s="337"/>
      <c r="N422" s="337"/>
      <c r="O422" s="337"/>
      <c r="P422" s="337"/>
      <c r="Q422" s="337"/>
      <c r="R422" s="337"/>
      <c r="S422" s="337"/>
      <c r="T422" s="337"/>
      <c r="U422" s="337"/>
      <c r="V422" s="337"/>
      <c r="W422" s="337"/>
      <c r="X422" s="337"/>
      <c r="Y422" s="337"/>
      <c r="Z422" s="337"/>
      <c r="AA422" s="337"/>
    </row>
    <row r="423">
      <c r="A423" s="337"/>
      <c r="B423" s="337"/>
      <c r="C423" s="575"/>
      <c r="D423" s="575"/>
      <c r="E423" s="337"/>
      <c r="F423" s="337"/>
      <c r="G423" s="337"/>
      <c r="H423" s="337"/>
      <c r="I423" s="337"/>
      <c r="J423" s="337"/>
      <c r="K423" s="337"/>
      <c r="L423" s="337"/>
      <c r="M423" s="337"/>
      <c r="N423" s="337"/>
      <c r="O423" s="337"/>
      <c r="P423" s="337"/>
      <c r="Q423" s="337"/>
      <c r="R423" s="337"/>
      <c r="S423" s="337"/>
      <c r="T423" s="337"/>
      <c r="U423" s="337"/>
      <c r="V423" s="337"/>
      <c r="W423" s="337"/>
      <c r="X423" s="337"/>
      <c r="Y423" s="337"/>
      <c r="Z423" s="337"/>
      <c r="AA423" s="337"/>
    </row>
    <row r="424">
      <c r="A424" s="337"/>
      <c r="B424" s="337"/>
      <c r="C424" s="575"/>
      <c r="D424" s="575"/>
      <c r="E424" s="337"/>
      <c r="F424" s="337"/>
      <c r="G424" s="337"/>
      <c r="H424" s="337"/>
      <c r="I424" s="337"/>
      <c r="J424" s="337"/>
      <c r="K424" s="337"/>
      <c r="L424" s="337"/>
      <c r="M424" s="337"/>
      <c r="N424" s="337"/>
      <c r="O424" s="337"/>
      <c r="P424" s="337"/>
      <c r="Q424" s="337"/>
      <c r="R424" s="337"/>
      <c r="S424" s="337"/>
      <c r="T424" s="337"/>
      <c r="U424" s="337"/>
      <c r="V424" s="337"/>
      <c r="W424" s="337"/>
      <c r="X424" s="337"/>
      <c r="Y424" s="337"/>
      <c r="Z424" s="337"/>
      <c r="AA424" s="337"/>
    </row>
    <row r="425">
      <c r="A425" s="337"/>
      <c r="B425" s="337"/>
      <c r="C425" s="575"/>
      <c r="D425" s="575"/>
      <c r="E425" s="337"/>
      <c r="F425" s="337"/>
      <c r="G425" s="337"/>
      <c r="H425" s="337"/>
      <c r="I425" s="337"/>
      <c r="J425" s="337"/>
      <c r="K425" s="337"/>
      <c r="L425" s="337"/>
      <c r="M425" s="337"/>
      <c r="N425" s="337"/>
      <c r="O425" s="337"/>
      <c r="P425" s="337"/>
      <c r="Q425" s="337"/>
      <c r="R425" s="337"/>
      <c r="S425" s="337"/>
      <c r="T425" s="337"/>
      <c r="U425" s="337"/>
      <c r="V425" s="337"/>
      <c r="W425" s="337"/>
      <c r="X425" s="337"/>
      <c r="Y425" s="337"/>
      <c r="Z425" s="337"/>
      <c r="AA425" s="337"/>
    </row>
    <row r="426">
      <c r="A426" s="337"/>
      <c r="B426" s="337"/>
      <c r="C426" s="575"/>
      <c r="D426" s="575"/>
      <c r="E426" s="337"/>
      <c r="F426" s="337"/>
      <c r="G426" s="337"/>
      <c r="H426" s="337"/>
      <c r="I426" s="337"/>
      <c r="J426" s="337"/>
      <c r="K426" s="337"/>
      <c r="L426" s="337"/>
      <c r="M426" s="337"/>
      <c r="N426" s="337"/>
      <c r="O426" s="337"/>
      <c r="P426" s="337"/>
      <c r="Q426" s="337"/>
      <c r="R426" s="337"/>
      <c r="S426" s="337"/>
      <c r="T426" s="337"/>
      <c r="U426" s="337"/>
      <c r="V426" s="337"/>
      <c r="W426" s="337"/>
      <c r="X426" s="337"/>
      <c r="Y426" s="337"/>
      <c r="Z426" s="337"/>
      <c r="AA426" s="337"/>
    </row>
    <row r="427">
      <c r="A427" s="337"/>
      <c r="B427" s="337"/>
      <c r="C427" s="575"/>
      <c r="D427" s="575"/>
      <c r="E427" s="337"/>
      <c r="F427" s="337"/>
      <c r="G427" s="337"/>
      <c r="H427" s="337"/>
      <c r="I427" s="337"/>
      <c r="J427" s="337"/>
      <c r="K427" s="337"/>
      <c r="L427" s="337"/>
      <c r="M427" s="337"/>
      <c r="N427" s="337"/>
      <c r="O427" s="337"/>
      <c r="P427" s="337"/>
      <c r="Q427" s="337"/>
      <c r="R427" s="337"/>
      <c r="S427" s="337"/>
      <c r="T427" s="337"/>
      <c r="U427" s="337"/>
      <c r="V427" s="337"/>
      <c r="W427" s="337"/>
      <c r="X427" s="337"/>
      <c r="Y427" s="337"/>
      <c r="Z427" s="337"/>
      <c r="AA427" s="337"/>
    </row>
    <row r="428">
      <c r="A428" s="337"/>
      <c r="B428" s="337"/>
      <c r="C428" s="575"/>
      <c r="D428" s="575"/>
      <c r="E428" s="337"/>
      <c r="F428" s="337"/>
      <c r="G428" s="337"/>
      <c r="H428" s="337"/>
      <c r="I428" s="337"/>
      <c r="J428" s="337"/>
      <c r="K428" s="337"/>
      <c r="L428" s="337"/>
      <c r="M428" s="337"/>
      <c r="N428" s="337"/>
      <c r="O428" s="337"/>
      <c r="P428" s="337"/>
      <c r="Q428" s="337"/>
      <c r="R428" s="337"/>
      <c r="S428" s="337"/>
      <c r="T428" s="337"/>
      <c r="U428" s="337"/>
      <c r="V428" s="337"/>
      <c r="W428" s="337"/>
      <c r="X428" s="337"/>
      <c r="Y428" s="337"/>
      <c r="Z428" s="337"/>
      <c r="AA428" s="337"/>
    </row>
    <row r="429">
      <c r="A429" s="337"/>
      <c r="B429" s="337"/>
      <c r="C429" s="575"/>
      <c r="D429" s="575"/>
      <c r="E429" s="337"/>
      <c r="F429" s="337"/>
      <c r="G429" s="337"/>
      <c r="H429" s="337"/>
      <c r="I429" s="337"/>
      <c r="J429" s="337"/>
      <c r="K429" s="337"/>
      <c r="L429" s="337"/>
      <c r="M429" s="337"/>
      <c r="N429" s="337"/>
      <c r="O429" s="337"/>
      <c r="P429" s="337"/>
      <c r="Q429" s="337"/>
      <c r="R429" s="337"/>
      <c r="S429" s="337"/>
      <c r="T429" s="337"/>
      <c r="U429" s="337"/>
      <c r="V429" s="337"/>
      <c r="W429" s="337"/>
      <c r="X429" s="337"/>
      <c r="Y429" s="337"/>
      <c r="Z429" s="337"/>
      <c r="AA429" s="337"/>
    </row>
    <row r="430">
      <c r="A430" s="337"/>
      <c r="B430" s="337"/>
      <c r="C430" s="575"/>
      <c r="D430" s="575"/>
      <c r="E430" s="337"/>
      <c r="F430" s="337"/>
      <c r="G430" s="337"/>
      <c r="H430" s="337"/>
      <c r="I430" s="337"/>
      <c r="J430" s="337"/>
      <c r="K430" s="337"/>
      <c r="L430" s="337"/>
      <c r="M430" s="337"/>
      <c r="N430" s="337"/>
      <c r="O430" s="337"/>
      <c r="P430" s="337"/>
      <c r="Q430" s="337"/>
      <c r="R430" s="337"/>
      <c r="S430" s="337"/>
      <c r="T430" s="337"/>
      <c r="U430" s="337"/>
      <c r="V430" s="337"/>
      <c r="W430" s="337"/>
      <c r="X430" s="337"/>
      <c r="Y430" s="337"/>
      <c r="Z430" s="337"/>
      <c r="AA430" s="337"/>
    </row>
    <row r="431">
      <c r="A431" s="337"/>
      <c r="B431" s="337"/>
      <c r="C431" s="575"/>
      <c r="D431" s="575"/>
      <c r="E431" s="337"/>
      <c r="F431" s="337"/>
      <c r="G431" s="337"/>
      <c r="H431" s="337"/>
      <c r="I431" s="337"/>
      <c r="J431" s="337"/>
      <c r="K431" s="337"/>
      <c r="L431" s="337"/>
      <c r="M431" s="337"/>
      <c r="N431" s="337"/>
      <c r="O431" s="337"/>
      <c r="P431" s="337"/>
      <c r="Q431" s="337"/>
      <c r="R431" s="337"/>
      <c r="S431" s="337"/>
      <c r="T431" s="337"/>
      <c r="U431" s="337"/>
      <c r="V431" s="337"/>
      <c r="W431" s="337"/>
      <c r="X431" s="337"/>
      <c r="Y431" s="337"/>
      <c r="Z431" s="337"/>
      <c r="AA431" s="337"/>
    </row>
    <row r="432">
      <c r="A432" s="337"/>
      <c r="B432" s="337"/>
      <c r="C432" s="575"/>
      <c r="D432" s="575"/>
      <c r="E432" s="337"/>
      <c r="F432" s="337"/>
      <c r="G432" s="337"/>
      <c r="H432" s="337"/>
      <c r="I432" s="337"/>
      <c r="J432" s="337"/>
      <c r="K432" s="337"/>
      <c r="L432" s="337"/>
      <c r="M432" s="337"/>
      <c r="N432" s="337"/>
      <c r="O432" s="337"/>
      <c r="P432" s="337"/>
      <c r="Q432" s="337"/>
      <c r="R432" s="337"/>
      <c r="S432" s="337"/>
      <c r="T432" s="337"/>
      <c r="U432" s="337"/>
      <c r="V432" s="337"/>
      <c r="W432" s="337"/>
      <c r="X432" s="337"/>
      <c r="Y432" s="337"/>
      <c r="Z432" s="337"/>
      <c r="AA432" s="337"/>
    </row>
    <row r="433">
      <c r="A433" s="337"/>
      <c r="B433" s="337"/>
      <c r="C433" s="575"/>
      <c r="D433" s="575"/>
      <c r="E433" s="337"/>
      <c r="F433" s="337"/>
      <c r="G433" s="337"/>
      <c r="H433" s="337"/>
      <c r="I433" s="337"/>
      <c r="J433" s="337"/>
      <c r="K433" s="337"/>
      <c r="L433" s="337"/>
      <c r="M433" s="337"/>
      <c r="N433" s="337"/>
      <c r="O433" s="337"/>
      <c r="P433" s="337"/>
      <c r="Q433" s="337"/>
      <c r="R433" s="337"/>
      <c r="S433" s="337"/>
      <c r="T433" s="337"/>
      <c r="U433" s="337"/>
      <c r="V433" s="337"/>
      <c r="W433" s="337"/>
      <c r="X433" s="337"/>
      <c r="Y433" s="337"/>
      <c r="Z433" s="337"/>
      <c r="AA433" s="337"/>
    </row>
    <row r="434">
      <c r="A434" s="337"/>
      <c r="B434" s="337"/>
      <c r="C434" s="575"/>
      <c r="D434" s="575"/>
      <c r="E434" s="337"/>
      <c r="F434" s="337"/>
      <c r="G434" s="337"/>
      <c r="H434" s="337"/>
      <c r="I434" s="337"/>
      <c r="J434" s="337"/>
      <c r="K434" s="337"/>
      <c r="L434" s="337"/>
      <c r="M434" s="337"/>
      <c r="N434" s="337"/>
      <c r="O434" s="337"/>
      <c r="P434" s="337"/>
      <c r="Q434" s="337"/>
      <c r="R434" s="337"/>
      <c r="S434" s="337"/>
      <c r="T434" s="337"/>
      <c r="U434" s="337"/>
      <c r="V434" s="337"/>
      <c r="W434" s="337"/>
      <c r="X434" s="337"/>
      <c r="Y434" s="337"/>
      <c r="Z434" s="337"/>
      <c r="AA434" s="337"/>
    </row>
    <row r="435">
      <c r="A435" s="337"/>
      <c r="B435" s="337"/>
      <c r="C435" s="575"/>
      <c r="D435" s="575"/>
      <c r="E435" s="337"/>
      <c r="F435" s="337"/>
      <c r="G435" s="337"/>
      <c r="H435" s="337"/>
      <c r="I435" s="337"/>
      <c r="J435" s="337"/>
      <c r="K435" s="337"/>
      <c r="L435" s="337"/>
      <c r="M435" s="337"/>
      <c r="N435" s="337"/>
      <c r="O435" s="337"/>
      <c r="P435" s="337"/>
      <c r="Q435" s="337"/>
      <c r="R435" s="337"/>
      <c r="S435" s="337"/>
      <c r="T435" s="337"/>
      <c r="U435" s="337"/>
      <c r="V435" s="337"/>
      <c r="W435" s="337"/>
      <c r="X435" s="337"/>
      <c r="Y435" s="337"/>
      <c r="Z435" s="337"/>
      <c r="AA435" s="337"/>
    </row>
    <row r="436">
      <c r="A436" s="337"/>
      <c r="B436" s="337"/>
      <c r="C436" s="575"/>
      <c r="D436" s="575"/>
      <c r="E436" s="337"/>
      <c r="F436" s="337"/>
      <c r="G436" s="337"/>
      <c r="H436" s="337"/>
      <c r="I436" s="337"/>
      <c r="J436" s="337"/>
      <c r="K436" s="337"/>
      <c r="L436" s="337"/>
      <c r="M436" s="337"/>
      <c r="N436" s="337"/>
      <c r="O436" s="337"/>
      <c r="P436" s="337"/>
      <c r="Q436" s="337"/>
      <c r="R436" s="337"/>
      <c r="S436" s="337"/>
      <c r="T436" s="337"/>
      <c r="U436" s="337"/>
      <c r="V436" s="337"/>
      <c r="W436" s="337"/>
      <c r="X436" s="337"/>
      <c r="Y436" s="337"/>
      <c r="Z436" s="337"/>
      <c r="AA436" s="337"/>
    </row>
    <row r="437">
      <c r="A437" s="337"/>
      <c r="B437" s="337"/>
      <c r="C437" s="575"/>
      <c r="D437" s="575"/>
      <c r="E437" s="337"/>
      <c r="F437" s="337"/>
      <c r="G437" s="337"/>
      <c r="H437" s="337"/>
      <c r="I437" s="337"/>
      <c r="J437" s="337"/>
      <c r="K437" s="337"/>
      <c r="L437" s="337"/>
      <c r="M437" s="337"/>
      <c r="N437" s="337"/>
      <c r="O437" s="337"/>
      <c r="P437" s="337"/>
      <c r="Q437" s="337"/>
      <c r="R437" s="337"/>
      <c r="S437" s="337"/>
      <c r="T437" s="337"/>
      <c r="U437" s="337"/>
      <c r="V437" s="337"/>
      <c r="W437" s="337"/>
      <c r="X437" s="337"/>
      <c r="Y437" s="337"/>
      <c r="Z437" s="337"/>
      <c r="AA437" s="337"/>
    </row>
    <row r="438">
      <c r="A438" s="337"/>
      <c r="B438" s="337"/>
      <c r="C438" s="575"/>
      <c r="D438" s="575"/>
      <c r="E438" s="337"/>
      <c r="F438" s="337"/>
      <c r="G438" s="337"/>
      <c r="H438" s="337"/>
      <c r="I438" s="337"/>
      <c r="J438" s="337"/>
      <c r="K438" s="337"/>
      <c r="L438" s="337"/>
      <c r="M438" s="337"/>
      <c r="N438" s="337"/>
      <c r="O438" s="337"/>
      <c r="P438" s="337"/>
      <c r="Q438" s="337"/>
      <c r="R438" s="337"/>
      <c r="S438" s="337"/>
      <c r="T438" s="337"/>
      <c r="U438" s="337"/>
      <c r="V438" s="337"/>
      <c r="W438" s="337"/>
      <c r="X438" s="337"/>
      <c r="Y438" s="337"/>
      <c r="Z438" s="337"/>
      <c r="AA438" s="337"/>
    </row>
    <row r="439">
      <c r="A439" s="337"/>
      <c r="B439" s="337"/>
      <c r="C439" s="575"/>
      <c r="D439" s="575"/>
      <c r="E439" s="337"/>
      <c r="F439" s="337"/>
      <c r="G439" s="337"/>
      <c r="H439" s="337"/>
      <c r="I439" s="337"/>
      <c r="J439" s="337"/>
      <c r="K439" s="337"/>
      <c r="L439" s="337"/>
      <c r="M439" s="337"/>
      <c r="N439" s="337"/>
      <c r="O439" s="337"/>
      <c r="P439" s="337"/>
      <c r="Q439" s="337"/>
      <c r="R439" s="337"/>
      <c r="S439" s="337"/>
      <c r="T439" s="337"/>
      <c r="U439" s="337"/>
      <c r="V439" s="337"/>
      <c r="W439" s="337"/>
      <c r="X439" s="337"/>
      <c r="Y439" s="337"/>
      <c r="Z439" s="337"/>
      <c r="AA439" s="337"/>
    </row>
    <row r="440">
      <c r="A440" s="337"/>
      <c r="B440" s="337"/>
      <c r="C440" s="575"/>
      <c r="D440" s="575"/>
      <c r="E440" s="337"/>
      <c r="F440" s="337"/>
      <c r="G440" s="337"/>
      <c r="H440" s="337"/>
      <c r="I440" s="337"/>
      <c r="J440" s="337"/>
      <c r="K440" s="337"/>
      <c r="L440" s="337"/>
      <c r="M440" s="337"/>
      <c r="N440" s="337"/>
      <c r="O440" s="337"/>
      <c r="P440" s="337"/>
      <c r="Q440" s="337"/>
      <c r="R440" s="337"/>
      <c r="S440" s="337"/>
      <c r="T440" s="337"/>
      <c r="U440" s="337"/>
      <c r="V440" s="337"/>
      <c r="W440" s="337"/>
      <c r="X440" s="337"/>
      <c r="Y440" s="337"/>
      <c r="Z440" s="337"/>
      <c r="AA440" s="337"/>
    </row>
    <row r="441">
      <c r="A441" s="337"/>
      <c r="B441" s="337"/>
      <c r="C441" s="575"/>
      <c r="D441" s="575"/>
      <c r="E441" s="337"/>
      <c r="F441" s="337"/>
      <c r="G441" s="337"/>
      <c r="H441" s="337"/>
      <c r="I441" s="337"/>
      <c r="J441" s="337"/>
      <c r="K441" s="337"/>
      <c r="L441" s="337"/>
      <c r="M441" s="337"/>
      <c r="N441" s="337"/>
      <c r="O441" s="337"/>
      <c r="P441" s="337"/>
      <c r="Q441" s="337"/>
      <c r="R441" s="337"/>
      <c r="S441" s="337"/>
      <c r="T441" s="337"/>
      <c r="U441" s="337"/>
      <c r="V441" s="337"/>
      <c r="W441" s="337"/>
      <c r="X441" s="337"/>
      <c r="Y441" s="337"/>
      <c r="Z441" s="337"/>
      <c r="AA441" s="337"/>
    </row>
    <row r="442">
      <c r="A442" s="337"/>
      <c r="B442" s="337"/>
      <c r="C442" s="575"/>
      <c r="D442" s="575"/>
      <c r="E442" s="337"/>
      <c r="F442" s="337"/>
      <c r="G442" s="337"/>
      <c r="H442" s="337"/>
      <c r="I442" s="337"/>
      <c r="J442" s="337"/>
      <c r="K442" s="337"/>
      <c r="L442" s="337"/>
      <c r="M442" s="337"/>
      <c r="N442" s="337"/>
      <c r="O442" s="337"/>
      <c r="P442" s="337"/>
      <c r="Q442" s="337"/>
      <c r="R442" s="337"/>
      <c r="S442" s="337"/>
      <c r="T442" s="337"/>
      <c r="U442" s="337"/>
      <c r="V442" s="337"/>
      <c r="W442" s="337"/>
      <c r="X442" s="337"/>
      <c r="Y442" s="337"/>
      <c r="Z442" s="337"/>
      <c r="AA442" s="337"/>
    </row>
    <row r="443">
      <c r="A443" s="337"/>
      <c r="B443" s="337"/>
      <c r="C443" s="575"/>
      <c r="D443" s="575"/>
      <c r="E443" s="337"/>
      <c r="F443" s="337"/>
      <c r="G443" s="337"/>
      <c r="H443" s="337"/>
      <c r="I443" s="337"/>
      <c r="J443" s="337"/>
      <c r="K443" s="337"/>
      <c r="L443" s="337"/>
      <c r="M443" s="337"/>
      <c r="N443" s="337"/>
      <c r="O443" s="337"/>
      <c r="P443" s="337"/>
      <c r="Q443" s="337"/>
      <c r="R443" s="337"/>
      <c r="S443" s="337"/>
      <c r="T443" s="337"/>
      <c r="U443" s="337"/>
      <c r="V443" s="337"/>
      <c r="W443" s="337"/>
      <c r="X443" s="337"/>
      <c r="Y443" s="337"/>
      <c r="Z443" s="337"/>
      <c r="AA443" s="337"/>
    </row>
    <row r="444">
      <c r="A444" s="337"/>
      <c r="B444" s="337"/>
      <c r="C444" s="575"/>
      <c r="D444" s="575"/>
      <c r="E444" s="337"/>
      <c r="F444" s="337"/>
      <c r="G444" s="337"/>
      <c r="H444" s="337"/>
      <c r="I444" s="337"/>
      <c r="J444" s="337"/>
      <c r="K444" s="337"/>
      <c r="L444" s="337"/>
      <c r="M444" s="337"/>
      <c r="N444" s="337"/>
      <c r="O444" s="337"/>
      <c r="P444" s="337"/>
      <c r="Q444" s="337"/>
      <c r="R444" s="337"/>
      <c r="S444" s="337"/>
      <c r="T444" s="337"/>
      <c r="U444" s="337"/>
      <c r="V444" s="337"/>
      <c r="W444" s="337"/>
      <c r="X444" s="337"/>
      <c r="Y444" s="337"/>
      <c r="Z444" s="337"/>
      <c r="AA444" s="337"/>
    </row>
    <row r="445">
      <c r="A445" s="337"/>
      <c r="B445" s="337"/>
      <c r="C445" s="575"/>
      <c r="D445" s="575"/>
      <c r="E445" s="337"/>
      <c r="F445" s="337"/>
      <c r="G445" s="337"/>
      <c r="H445" s="337"/>
      <c r="I445" s="337"/>
      <c r="J445" s="337"/>
      <c r="K445" s="337"/>
      <c r="L445" s="337"/>
      <c r="M445" s="337"/>
      <c r="N445" s="337"/>
      <c r="O445" s="337"/>
      <c r="P445" s="337"/>
      <c r="Q445" s="337"/>
      <c r="R445" s="337"/>
      <c r="S445" s="337"/>
      <c r="T445" s="337"/>
      <c r="U445" s="337"/>
      <c r="V445" s="337"/>
      <c r="W445" s="337"/>
      <c r="X445" s="337"/>
      <c r="Y445" s="337"/>
      <c r="Z445" s="337"/>
      <c r="AA445" s="337"/>
    </row>
    <row r="446">
      <c r="A446" s="337"/>
      <c r="B446" s="337"/>
      <c r="C446" s="575"/>
      <c r="D446" s="575"/>
      <c r="E446" s="337"/>
      <c r="F446" s="337"/>
      <c r="G446" s="337"/>
      <c r="H446" s="337"/>
      <c r="I446" s="337"/>
      <c r="J446" s="337"/>
      <c r="K446" s="337"/>
      <c r="L446" s="337"/>
      <c r="M446" s="337"/>
      <c r="N446" s="337"/>
      <c r="O446" s="337"/>
      <c r="P446" s="337"/>
      <c r="Q446" s="337"/>
      <c r="R446" s="337"/>
      <c r="S446" s="337"/>
      <c r="T446" s="337"/>
      <c r="U446" s="337"/>
      <c r="V446" s="337"/>
      <c r="W446" s="337"/>
      <c r="X446" s="337"/>
      <c r="Y446" s="337"/>
      <c r="Z446" s="337"/>
      <c r="AA446" s="337"/>
    </row>
    <row r="447">
      <c r="A447" s="337"/>
      <c r="B447" s="337"/>
      <c r="C447" s="575"/>
      <c r="D447" s="575"/>
      <c r="E447" s="337"/>
      <c r="F447" s="337"/>
      <c r="G447" s="337"/>
      <c r="H447" s="337"/>
      <c r="I447" s="337"/>
      <c r="J447" s="337"/>
      <c r="K447" s="337"/>
      <c r="L447" s="337"/>
      <c r="M447" s="337"/>
      <c r="N447" s="337"/>
      <c r="O447" s="337"/>
      <c r="P447" s="337"/>
      <c r="Q447" s="337"/>
      <c r="R447" s="337"/>
      <c r="S447" s="337"/>
      <c r="T447" s="337"/>
      <c r="U447" s="337"/>
      <c r="V447" s="337"/>
      <c r="W447" s="337"/>
      <c r="X447" s="337"/>
      <c r="Y447" s="337"/>
      <c r="Z447" s="337"/>
      <c r="AA447" s="337"/>
    </row>
    <row r="448">
      <c r="A448" s="337"/>
      <c r="B448" s="337"/>
      <c r="C448" s="575"/>
      <c r="D448" s="575"/>
      <c r="E448" s="337"/>
      <c r="F448" s="337"/>
      <c r="G448" s="337"/>
      <c r="H448" s="337"/>
      <c r="I448" s="337"/>
      <c r="J448" s="337"/>
      <c r="K448" s="337"/>
      <c r="L448" s="337"/>
      <c r="M448" s="337"/>
      <c r="N448" s="337"/>
      <c r="O448" s="337"/>
      <c r="P448" s="337"/>
      <c r="Q448" s="337"/>
      <c r="R448" s="337"/>
      <c r="S448" s="337"/>
      <c r="T448" s="337"/>
      <c r="U448" s="337"/>
      <c r="V448" s="337"/>
      <c r="W448" s="337"/>
      <c r="X448" s="337"/>
      <c r="Y448" s="337"/>
      <c r="Z448" s="337"/>
      <c r="AA448" s="337"/>
    </row>
    <row r="449">
      <c r="A449" s="337"/>
      <c r="B449" s="337"/>
      <c r="C449" s="575"/>
      <c r="D449" s="575"/>
      <c r="E449" s="337"/>
      <c r="F449" s="337"/>
      <c r="G449" s="337"/>
      <c r="H449" s="337"/>
      <c r="I449" s="337"/>
      <c r="J449" s="337"/>
      <c r="K449" s="337"/>
      <c r="L449" s="337"/>
      <c r="M449" s="337"/>
      <c r="N449" s="337"/>
      <c r="O449" s="337"/>
      <c r="P449" s="337"/>
      <c r="Q449" s="337"/>
      <c r="R449" s="337"/>
      <c r="S449" s="337"/>
      <c r="T449" s="337"/>
      <c r="U449" s="337"/>
      <c r="V449" s="337"/>
      <c r="W449" s="337"/>
      <c r="X449" s="337"/>
      <c r="Y449" s="337"/>
      <c r="Z449" s="337"/>
      <c r="AA449" s="337"/>
    </row>
    <row r="450">
      <c r="A450" s="337"/>
      <c r="B450" s="337"/>
      <c r="C450" s="575"/>
      <c r="D450" s="575"/>
      <c r="E450" s="337"/>
      <c r="F450" s="337"/>
      <c r="G450" s="337"/>
      <c r="H450" s="337"/>
      <c r="I450" s="337"/>
      <c r="J450" s="337"/>
      <c r="K450" s="337"/>
      <c r="L450" s="337"/>
      <c r="M450" s="337"/>
      <c r="N450" s="337"/>
      <c r="O450" s="337"/>
      <c r="P450" s="337"/>
      <c r="Q450" s="337"/>
      <c r="R450" s="337"/>
      <c r="S450" s="337"/>
      <c r="T450" s="337"/>
      <c r="U450" s="337"/>
      <c r="V450" s="337"/>
      <c r="W450" s="337"/>
      <c r="X450" s="337"/>
      <c r="Y450" s="337"/>
      <c r="Z450" s="337"/>
      <c r="AA450" s="337"/>
    </row>
    <row r="451">
      <c r="A451" s="337"/>
      <c r="B451" s="337"/>
      <c r="C451" s="575"/>
      <c r="D451" s="575"/>
      <c r="E451" s="337"/>
      <c r="F451" s="337"/>
      <c r="G451" s="337"/>
      <c r="H451" s="337"/>
      <c r="I451" s="337"/>
      <c r="J451" s="337"/>
      <c r="K451" s="337"/>
      <c r="L451" s="337"/>
      <c r="M451" s="337"/>
      <c r="N451" s="337"/>
      <c r="O451" s="337"/>
      <c r="P451" s="337"/>
      <c r="Q451" s="337"/>
      <c r="R451" s="337"/>
      <c r="S451" s="337"/>
      <c r="T451" s="337"/>
      <c r="U451" s="337"/>
      <c r="V451" s="337"/>
      <c r="W451" s="337"/>
      <c r="X451" s="337"/>
      <c r="Y451" s="337"/>
      <c r="Z451" s="337"/>
      <c r="AA451" s="337"/>
    </row>
    <row r="452">
      <c r="A452" s="337"/>
      <c r="B452" s="337"/>
      <c r="C452" s="575"/>
      <c r="D452" s="575"/>
      <c r="E452" s="337"/>
      <c r="F452" s="337"/>
      <c r="G452" s="337"/>
      <c r="H452" s="337"/>
      <c r="I452" s="337"/>
      <c r="J452" s="337"/>
      <c r="K452" s="337"/>
      <c r="L452" s="337"/>
      <c r="M452" s="337"/>
      <c r="N452" s="337"/>
      <c r="O452" s="337"/>
      <c r="P452" s="337"/>
      <c r="Q452" s="337"/>
      <c r="R452" s="337"/>
      <c r="S452" s="337"/>
      <c r="T452" s="337"/>
      <c r="U452" s="337"/>
      <c r="V452" s="337"/>
      <c r="W452" s="337"/>
      <c r="X452" s="337"/>
      <c r="Y452" s="337"/>
      <c r="Z452" s="337"/>
      <c r="AA452" s="337"/>
    </row>
    <row r="453">
      <c r="A453" s="337"/>
      <c r="B453" s="337"/>
      <c r="C453" s="575"/>
      <c r="D453" s="575"/>
      <c r="E453" s="337"/>
      <c r="F453" s="337"/>
      <c r="G453" s="337"/>
      <c r="H453" s="337"/>
      <c r="I453" s="337"/>
      <c r="J453" s="337"/>
      <c r="K453" s="337"/>
      <c r="L453" s="337"/>
      <c r="M453" s="337"/>
      <c r="N453" s="337"/>
      <c r="O453" s="337"/>
      <c r="P453" s="337"/>
      <c r="Q453" s="337"/>
      <c r="R453" s="337"/>
      <c r="S453" s="337"/>
      <c r="T453" s="337"/>
      <c r="U453" s="337"/>
      <c r="V453" s="337"/>
      <c r="W453" s="337"/>
      <c r="X453" s="337"/>
      <c r="Y453" s="337"/>
      <c r="Z453" s="337"/>
      <c r="AA453" s="337"/>
    </row>
    <row r="454">
      <c r="A454" s="337"/>
      <c r="B454" s="337"/>
      <c r="C454" s="575"/>
      <c r="D454" s="575"/>
      <c r="E454" s="337"/>
      <c r="F454" s="337"/>
      <c r="G454" s="337"/>
      <c r="H454" s="337"/>
      <c r="I454" s="337"/>
      <c r="J454" s="337"/>
      <c r="K454" s="337"/>
      <c r="L454" s="337"/>
      <c r="M454" s="337"/>
      <c r="N454" s="337"/>
      <c r="O454" s="337"/>
      <c r="P454" s="337"/>
      <c r="Q454" s="337"/>
      <c r="R454" s="337"/>
      <c r="S454" s="337"/>
      <c r="T454" s="337"/>
      <c r="U454" s="337"/>
      <c r="V454" s="337"/>
      <c r="W454" s="337"/>
      <c r="X454" s="337"/>
      <c r="Y454" s="337"/>
      <c r="Z454" s="337"/>
      <c r="AA454" s="337"/>
    </row>
    <row r="455">
      <c r="A455" s="337"/>
      <c r="B455" s="337"/>
      <c r="C455" s="575"/>
      <c r="D455" s="575"/>
      <c r="E455" s="337"/>
      <c r="F455" s="337"/>
      <c r="G455" s="337"/>
      <c r="H455" s="337"/>
      <c r="I455" s="337"/>
      <c r="J455" s="337"/>
      <c r="K455" s="337"/>
      <c r="L455" s="337"/>
      <c r="M455" s="337"/>
      <c r="N455" s="337"/>
      <c r="O455" s="337"/>
      <c r="P455" s="337"/>
      <c r="Q455" s="337"/>
      <c r="R455" s="337"/>
      <c r="S455" s="337"/>
      <c r="T455" s="337"/>
      <c r="U455" s="337"/>
      <c r="V455" s="337"/>
      <c r="W455" s="337"/>
      <c r="X455" s="337"/>
      <c r="Y455" s="337"/>
      <c r="Z455" s="337"/>
      <c r="AA455" s="337"/>
    </row>
    <row r="456">
      <c r="A456" s="337"/>
      <c r="B456" s="337"/>
      <c r="C456" s="575"/>
      <c r="D456" s="575"/>
      <c r="E456" s="337"/>
      <c r="F456" s="337"/>
      <c r="G456" s="337"/>
      <c r="H456" s="337"/>
      <c r="I456" s="337"/>
      <c r="J456" s="337"/>
      <c r="K456" s="337"/>
      <c r="L456" s="337"/>
      <c r="M456" s="337"/>
      <c r="N456" s="337"/>
      <c r="O456" s="337"/>
      <c r="P456" s="337"/>
      <c r="Q456" s="337"/>
      <c r="R456" s="337"/>
      <c r="S456" s="337"/>
      <c r="T456" s="337"/>
      <c r="U456" s="337"/>
      <c r="V456" s="337"/>
      <c r="W456" s="337"/>
      <c r="X456" s="337"/>
      <c r="Y456" s="337"/>
      <c r="Z456" s="337"/>
      <c r="AA456" s="337"/>
    </row>
    <row r="457">
      <c r="A457" s="337"/>
      <c r="B457" s="337"/>
      <c r="C457" s="575"/>
      <c r="D457" s="575"/>
      <c r="E457" s="337"/>
      <c r="F457" s="337"/>
      <c r="G457" s="337"/>
      <c r="H457" s="337"/>
      <c r="I457" s="337"/>
      <c r="J457" s="337"/>
      <c r="K457" s="337"/>
      <c r="L457" s="337"/>
      <c r="M457" s="337"/>
      <c r="N457" s="337"/>
      <c r="O457" s="337"/>
      <c r="P457" s="337"/>
      <c r="Q457" s="337"/>
      <c r="R457" s="337"/>
      <c r="S457" s="337"/>
      <c r="T457" s="337"/>
      <c r="U457" s="337"/>
      <c r="V457" s="337"/>
      <c r="W457" s="337"/>
      <c r="X457" s="337"/>
      <c r="Y457" s="337"/>
      <c r="Z457" s="337"/>
      <c r="AA457" s="337"/>
    </row>
    <row r="458">
      <c r="A458" s="337"/>
      <c r="B458" s="337"/>
      <c r="C458" s="575"/>
      <c r="D458" s="575"/>
      <c r="E458" s="337"/>
      <c r="F458" s="337"/>
      <c r="G458" s="337"/>
      <c r="H458" s="337"/>
      <c r="I458" s="337"/>
      <c r="J458" s="337"/>
      <c r="K458" s="337"/>
      <c r="L458" s="337"/>
      <c r="M458" s="337"/>
      <c r="N458" s="337"/>
      <c r="O458" s="337"/>
      <c r="P458" s="337"/>
      <c r="Q458" s="337"/>
      <c r="R458" s="337"/>
      <c r="S458" s="337"/>
      <c r="T458" s="337"/>
      <c r="U458" s="337"/>
      <c r="V458" s="337"/>
      <c r="W458" s="337"/>
      <c r="X458" s="337"/>
      <c r="Y458" s="337"/>
      <c r="Z458" s="337"/>
      <c r="AA458" s="337"/>
    </row>
    <row r="459">
      <c r="A459" s="337"/>
      <c r="B459" s="337"/>
      <c r="C459" s="575"/>
      <c r="D459" s="575"/>
      <c r="E459" s="337"/>
      <c r="F459" s="337"/>
      <c r="G459" s="337"/>
      <c r="H459" s="337"/>
      <c r="I459" s="337"/>
      <c r="J459" s="337"/>
      <c r="K459" s="337"/>
      <c r="L459" s="337"/>
      <c r="M459" s="337"/>
      <c r="N459" s="337"/>
      <c r="O459" s="337"/>
      <c r="P459" s="337"/>
      <c r="Q459" s="337"/>
      <c r="R459" s="337"/>
      <c r="S459" s="337"/>
      <c r="T459" s="337"/>
      <c r="U459" s="337"/>
      <c r="V459" s="337"/>
      <c r="W459" s="337"/>
      <c r="X459" s="337"/>
      <c r="Y459" s="337"/>
      <c r="Z459" s="337"/>
      <c r="AA459" s="337"/>
    </row>
    <row r="460">
      <c r="A460" s="337"/>
      <c r="B460" s="337"/>
      <c r="C460" s="575"/>
      <c r="D460" s="575"/>
      <c r="E460" s="337"/>
      <c r="F460" s="337"/>
      <c r="G460" s="337"/>
      <c r="H460" s="337"/>
      <c r="I460" s="337"/>
      <c r="J460" s="337"/>
      <c r="K460" s="337"/>
      <c r="L460" s="337"/>
      <c r="M460" s="337"/>
      <c r="N460" s="337"/>
      <c r="O460" s="337"/>
      <c r="P460" s="337"/>
      <c r="Q460" s="337"/>
      <c r="R460" s="337"/>
      <c r="S460" s="337"/>
      <c r="T460" s="337"/>
      <c r="U460" s="337"/>
      <c r="V460" s="337"/>
      <c r="W460" s="337"/>
      <c r="X460" s="337"/>
      <c r="Y460" s="337"/>
      <c r="Z460" s="337"/>
      <c r="AA460" s="337"/>
    </row>
    <row r="461">
      <c r="A461" s="337"/>
      <c r="B461" s="337"/>
      <c r="C461" s="575"/>
      <c r="D461" s="575"/>
      <c r="E461" s="337"/>
      <c r="F461" s="337"/>
      <c r="G461" s="337"/>
      <c r="H461" s="337"/>
      <c r="I461" s="337"/>
      <c r="J461" s="337"/>
      <c r="K461" s="337"/>
      <c r="L461" s="337"/>
      <c r="M461" s="337"/>
      <c r="N461" s="337"/>
      <c r="O461" s="337"/>
      <c r="P461" s="337"/>
      <c r="Q461" s="337"/>
      <c r="R461" s="337"/>
      <c r="S461" s="337"/>
      <c r="T461" s="337"/>
      <c r="U461" s="337"/>
      <c r="V461" s="337"/>
      <c r="W461" s="337"/>
      <c r="X461" s="337"/>
      <c r="Y461" s="337"/>
      <c r="Z461" s="337"/>
      <c r="AA461" s="337"/>
    </row>
    <row r="462">
      <c r="A462" s="337"/>
      <c r="B462" s="337"/>
      <c r="C462" s="575"/>
      <c r="D462" s="575"/>
      <c r="E462" s="337"/>
      <c r="F462" s="337"/>
      <c r="G462" s="337"/>
      <c r="H462" s="337"/>
      <c r="I462" s="337"/>
      <c r="J462" s="337"/>
      <c r="K462" s="337"/>
      <c r="L462" s="337"/>
      <c r="M462" s="337"/>
      <c r="N462" s="337"/>
      <c r="O462" s="337"/>
      <c r="P462" s="337"/>
      <c r="Q462" s="337"/>
      <c r="R462" s="337"/>
      <c r="S462" s="337"/>
      <c r="T462" s="337"/>
      <c r="U462" s="337"/>
      <c r="V462" s="337"/>
      <c r="W462" s="337"/>
      <c r="X462" s="337"/>
      <c r="Y462" s="337"/>
      <c r="Z462" s="337"/>
      <c r="AA462" s="337"/>
    </row>
    <row r="463">
      <c r="A463" s="337"/>
      <c r="B463" s="337"/>
      <c r="C463" s="575"/>
      <c r="D463" s="575"/>
      <c r="E463" s="337"/>
      <c r="F463" s="337"/>
      <c r="G463" s="337"/>
      <c r="H463" s="337"/>
      <c r="I463" s="337"/>
      <c r="J463" s="337"/>
      <c r="K463" s="337"/>
      <c r="L463" s="337"/>
      <c r="M463" s="337"/>
      <c r="N463" s="337"/>
      <c r="O463" s="337"/>
      <c r="P463" s="337"/>
      <c r="Q463" s="337"/>
      <c r="R463" s="337"/>
      <c r="S463" s="337"/>
      <c r="T463" s="337"/>
      <c r="U463" s="337"/>
      <c r="V463" s="337"/>
      <c r="W463" s="337"/>
      <c r="X463" s="337"/>
      <c r="Y463" s="337"/>
      <c r="Z463" s="337"/>
      <c r="AA463" s="337"/>
    </row>
    <row r="464">
      <c r="A464" s="337"/>
      <c r="B464" s="337"/>
      <c r="C464" s="575"/>
      <c r="D464" s="575"/>
      <c r="E464" s="337"/>
      <c r="F464" s="337"/>
      <c r="G464" s="337"/>
      <c r="H464" s="337"/>
      <c r="I464" s="337"/>
      <c r="J464" s="337"/>
      <c r="K464" s="337"/>
      <c r="L464" s="337"/>
      <c r="M464" s="337"/>
      <c r="N464" s="337"/>
      <c r="O464" s="337"/>
      <c r="P464" s="337"/>
      <c r="Q464" s="337"/>
      <c r="R464" s="337"/>
      <c r="S464" s="337"/>
      <c r="T464" s="337"/>
      <c r="U464" s="337"/>
      <c r="V464" s="337"/>
      <c r="W464" s="337"/>
      <c r="X464" s="337"/>
      <c r="Y464" s="337"/>
      <c r="Z464" s="337"/>
      <c r="AA464" s="337"/>
    </row>
    <row r="465">
      <c r="A465" s="337"/>
      <c r="B465" s="337"/>
      <c r="C465" s="575"/>
      <c r="D465" s="575"/>
      <c r="E465" s="337"/>
      <c r="F465" s="337"/>
      <c r="G465" s="337"/>
      <c r="H465" s="337"/>
      <c r="I465" s="337"/>
      <c r="J465" s="337"/>
      <c r="K465" s="337"/>
      <c r="L465" s="337"/>
      <c r="M465" s="337"/>
      <c r="N465" s="337"/>
      <c r="O465" s="337"/>
      <c r="P465" s="337"/>
      <c r="Q465" s="337"/>
      <c r="R465" s="337"/>
      <c r="S465" s="337"/>
      <c r="T465" s="337"/>
      <c r="U465" s="337"/>
      <c r="V465" s="337"/>
      <c r="W465" s="337"/>
      <c r="X465" s="337"/>
      <c r="Y465" s="337"/>
      <c r="Z465" s="337"/>
      <c r="AA465" s="337"/>
    </row>
    <row r="466">
      <c r="A466" s="337"/>
      <c r="B466" s="337"/>
      <c r="C466" s="575"/>
      <c r="D466" s="575"/>
      <c r="E466" s="337"/>
      <c r="F466" s="337"/>
      <c r="G466" s="337"/>
      <c r="H466" s="337"/>
      <c r="I466" s="337"/>
      <c r="J466" s="337"/>
      <c r="K466" s="337"/>
      <c r="L466" s="337"/>
      <c r="M466" s="337"/>
      <c r="N466" s="337"/>
      <c r="O466" s="337"/>
      <c r="P466" s="337"/>
      <c r="Q466" s="337"/>
      <c r="R466" s="337"/>
      <c r="S466" s="337"/>
      <c r="T466" s="337"/>
      <c r="U466" s="337"/>
      <c r="V466" s="337"/>
      <c r="W466" s="337"/>
      <c r="X466" s="337"/>
      <c r="Y466" s="337"/>
      <c r="Z466" s="337"/>
      <c r="AA466" s="337"/>
    </row>
    <row r="467">
      <c r="A467" s="337"/>
      <c r="B467" s="337"/>
      <c r="C467" s="575"/>
      <c r="D467" s="575"/>
      <c r="E467" s="337"/>
      <c r="F467" s="337"/>
      <c r="G467" s="337"/>
      <c r="H467" s="337"/>
      <c r="I467" s="337"/>
      <c r="J467" s="337"/>
      <c r="K467" s="337"/>
      <c r="L467" s="337"/>
      <c r="M467" s="337"/>
      <c r="N467" s="337"/>
      <c r="O467" s="337"/>
      <c r="P467" s="337"/>
      <c r="Q467" s="337"/>
      <c r="R467" s="337"/>
      <c r="S467" s="337"/>
      <c r="T467" s="337"/>
      <c r="U467" s="337"/>
      <c r="V467" s="337"/>
      <c r="W467" s="337"/>
      <c r="X467" s="337"/>
      <c r="Y467" s="337"/>
      <c r="Z467" s="337"/>
      <c r="AA467" s="337"/>
    </row>
    <row r="468">
      <c r="A468" s="337"/>
      <c r="B468" s="337"/>
      <c r="C468" s="575"/>
      <c r="D468" s="575"/>
      <c r="E468" s="337"/>
      <c r="F468" s="337"/>
      <c r="G468" s="337"/>
      <c r="H468" s="337"/>
      <c r="I468" s="337"/>
      <c r="J468" s="337"/>
      <c r="K468" s="337"/>
      <c r="L468" s="337"/>
      <c r="M468" s="337"/>
      <c r="N468" s="337"/>
      <c r="O468" s="337"/>
      <c r="P468" s="337"/>
      <c r="Q468" s="337"/>
      <c r="R468" s="337"/>
      <c r="S468" s="337"/>
      <c r="T468" s="337"/>
      <c r="U468" s="337"/>
      <c r="V468" s="337"/>
      <c r="W468" s="337"/>
      <c r="X468" s="337"/>
      <c r="Y468" s="337"/>
      <c r="Z468" s="337"/>
      <c r="AA468" s="337"/>
    </row>
    <row r="469">
      <c r="A469" s="337"/>
      <c r="B469" s="337"/>
      <c r="C469" s="575"/>
      <c r="D469" s="575"/>
      <c r="E469" s="337"/>
      <c r="F469" s="337"/>
      <c r="G469" s="337"/>
      <c r="H469" s="337"/>
      <c r="I469" s="337"/>
      <c r="J469" s="337"/>
      <c r="K469" s="337"/>
      <c r="L469" s="337"/>
      <c r="M469" s="337"/>
      <c r="N469" s="337"/>
      <c r="O469" s="337"/>
      <c r="P469" s="337"/>
      <c r="Q469" s="337"/>
      <c r="R469" s="337"/>
      <c r="S469" s="337"/>
      <c r="T469" s="337"/>
      <c r="U469" s="337"/>
      <c r="V469" s="337"/>
      <c r="W469" s="337"/>
      <c r="X469" s="337"/>
      <c r="Y469" s="337"/>
      <c r="Z469" s="337"/>
      <c r="AA469" s="337"/>
    </row>
    <row r="470">
      <c r="A470" s="337"/>
      <c r="B470" s="337"/>
      <c r="C470" s="575"/>
      <c r="D470" s="575"/>
      <c r="E470" s="337"/>
      <c r="F470" s="337"/>
      <c r="G470" s="337"/>
      <c r="H470" s="337"/>
      <c r="I470" s="337"/>
      <c r="J470" s="337"/>
      <c r="K470" s="337"/>
      <c r="L470" s="337"/>
      <c r="M470" s="337"/>
      <c r="N470" s="337"/>
      <c r="O470" s="337"/>
      <c r="P470" s="337"/>
      <c r="Q470" s="337"/>
      <c r="R470" s="337"/>
      <c r="S470" s="337"/>
      <c r="T470" s="337"/>
      <c r="U470" s="337"/>
      <c r="V470" s="337"/>
      <c r="W470" s="337"/>
      <c r="X470" s="337"/>
      <c r="Y470" s="337"/>
      <c r="Z470" s="337"/>
      <c r="AA470" s="337"/>
    </row>
    <row r="471">
      <c r="A471" s="337"/>
      <c r="B471" s="337"/>
      <c r="C471" s="575"/>
      <c r="D471" s="575"/>
      <c r="E471" s="337"/>
      <c r="F471" s="337"/>
      <c r="G471" s="337"/>
      <c r="H471" s="337"/>
      <c r="I471" s="337"/>
      <c r="J471" s="337"/>
      <c r="K471" s="337"/>
      <c r="L471" s="337"/>
      <c r="M471" s="337"/>
      <c r="N471" s="337"/>
      <c r="O471" s="337"/>
      <c r="P471" s="337"/>
      <c r="Q471" s="337"/>
      <c r="R471" s="337"/>
      <c r="S471" s="337"/>
      <c r="T471" s="337"/>
      <c r="U471" s="337"/>
      <c r="V471" s="337"/>
      <c r="W471" s="337"/>
      <c r="X471" s="337"/>
      <c r="Y471" s="337"/>
      <c r="Z471" s="337"/>
      <c r="AA471" s="337"/>
    </row>
    <row r="472">
      <c r="A472" s="337"/>
      <c r="B472" s="337"/>
      <c r="C472" s="575"/>
      <c r="D472" s="575"/>
      <c r="E472" s="337"/>
      <c r="F472" s="337"/>
      <c r="G472" s="337"/>
      <c r="H472" s="337"/>
      <c r="I472" s="337"/>
      <c r="J472" s="337"/>
      <c r="K472" s="337"/>
      <c r="L472" s="337"/>
      <c r="M472" s="337"/>
      <c r="N472" s="337"/>
      <c r="O472" s="337"/>
      <c r="P472" s="337"/>
      <c r="Q472" s="337"/>
      <c r="R472" s="337"/>
      <c r="S472" s="337"/>
      <c r="T472" s="337"/>
      <c r="U472" s="337"/>
      <c r="V472" s="337"/>
      <c r="W472" s="337"/>
      <c r="X472" s="337"/>
      <c r="Y472" s="337"/>
      <c r="Z472" s="337"/>
      <c r="AA472" s="337"/>
    </row>
    <row r="473">
      <c r="A473" s="337"/>
      <c r="B473" s="337"/>
      <c r="C473" s="575"/>
      <c r="D473" s="575"/>
      <c r="E473" s="337"/>
      <c r="F473" s="337"/>
      <c r="G473" s="337"/>
      <c r="H473" s="337"/>
      <c r="I473" s="337"/>
      <c r="J473" s="337"/>
      <c r="K473" s="337"/>
      <c r="L473" s="337"/>
      <c r="M473" s="337"/>
      <c r="N473" s="337"/>
      <c r="O473" s="337"/>
      <c r="P473" s="337"/>
      <c r="Q473" s="337"/>
      <c r="R473" s="337"/>
      <c r="S473" s="337"/>
      <c r="T473" s="337"/>
      <c r="U473" s="337"/>
      <c r="V473" s="337"/>
      <c r="W473" s="337"/>
      <c r="X473" s="337"/>
      <c r="Y473" s="337"/>
      <c r="Z473" s="337"/>
      <c r="AA473" s="337"/>
    </row>
    <row r="474">
      <c r="A474" s="337"/>
      <c r="B474" s="337"/>
      <c r="C474" s="575"/>
      <c r="D474" s="575"/>
      <c r="E474" s="337"/>
      <c r="F474" s="337"/>
      <c r="G474" s="337"/>
      <c r="H474" s="337"/>
      <c r="I474" s="337"/>
      <c r="J474" s="337"/>
      <c r="K474" s="337"/>
      <c r="L474" s="337"/>
      <c r="M474" s="337"/>
      <c r="N474" s="337"/>
      <c r="O474" s="337"/>
      <c r="P474" s="337"/>
      <c r="Q474" s="337"/>
      <c r="R474" s="337"/>
      <c r="S474" s="337"/>
      <c r="T474" s="337"/>
      <c r="U474" s="337"/>
      <c r="V474" s="337"/>
      <c r="W474" s="337"/>
      <c r="X474" s="337"/>
      <c r="Y474" s="337"/>
      <c r="Z474" s="337"/>
      <c r="AA474" s="337"/>
    </row>
    <row r="475">
      <c r="A475" s="337"/>
      <c r="B475" s="337"/>
      <c r="C475" s="575"/>
      <c r="D475" s="575"/>
      <c r="E475" s="337"/>
      <c r="F475" s="337"/>
      <c r="G475" s="337"/>
      <c r="H475" s="337"/>
      <c r="I475" s="337"/>
      <c r="J475" s="337"/>
      <c r="K475" s="337"/>
      <c r="L475" s="337"/>
      <c r="M475" s="337"/>
      <c r="N475" s="337"/>
      <c r="O475" s="337"/>
      <c r="P475" s="337"/>
      <c r="Q475" s="337"/>
      <c r="R475" s="337"/>
      <c r="S475" s="337"/>
      <c r="T475" s="337"/>
      <c r="U475" s="337"/>
      <c r="V475" s="337"/>
      <c r="W475" s="337"/>
      <c r="X475" s="337"/>
      <c r="Y475" s="337"/>
      <c r="Z475" s="337"/>
      <c r="AA475" s="337"/>
    </row>
    <row r="476">
      <c r="A476" s="337"/>
      <c r="B476" s="337"/>
      <c r="C476" s="575"/>
      <c r="D476" s="575"/>
      <c r="E476" s="337"/>
      <c r="F476" s="337"/>
      <c r="G476" s="337"/>
      <c r="H476" s="337"/>
      <c r="I476" s="337"/>
      <c r="J476" s="337"/>
      <c r="K476" s="337"/>
      <c r="L476" s="337"/>
      <c r="M476" s="337"/>
      <c r="N476" s="337"/>
      <c r="O476" s="337"/>
      <c r="P476" s="337"/>
      <c r="Q476" s="337"/>
      <c r="R476" s="337"/>
      <c r="S476" s="337"/>
      <c r="T476" s="337"/>
      <c r="U476" s="337"/>
      <c r="V476" s="337"/>
      <c r="W476" s="337"/>
      <c r="X476" s="337"/>
      <c r="Y476" s="337"/>
      <c r="Z476" s="337"/>
      <c r="AA476" s="337"/>
    </row>
    <row r="477">
      <c r="A477" s="337"/>
      <c r="B477" s="337"/>
      <c r="C477" s="575"/>
      <c r="D477" s="575"/>
      <c r="E477" s="337"/>
      <c r="F477" s="337"/>
      <c r="G477" s="337"/>
      <c r="H477" s="337"/>
      <c r="I477" s="337"/>
      <c r="J477" s="337"/>
      <c r="K477" s="337"/>
      <c r="L477" s="337"/>
      <c r="M477" s="337"/>
      <c r="N477" s="337"/>
      <c r="O477" s="337"/>
      <c r="P477" s="337"/>
      <c r="Q477" s="337"/>
      <c r="R477" s="337"/>
      <c r="S477" s="337"/>
      <c r="T477" s="337"/>
      <c r="U477" s="337"/>
      <c r="V477" s="337"/>
      <c r="W477" s="337"/>
      <c r="X477" s="337"/>
      <c r="Y477" s="337"/>
      <c r="Z477" s="337"/>
      <c r="AA477" s="337"/>
    </row>
    <row r="478">
      <c r="A478" s="337"/>
      <c r="B478" s="337"/>
      <c r="C478" s="575"/>
      <c r="D478" s="575"/>
      <c r="E478" s="337"/>
      <c r="F478" s="337"/>
      <c r="G478" s="337"/>
      <c r="H478" s="337"/>
      <c r="I478" s="337"/>
      <c r="J478" s="337"/>
      <c r="K478" s="337"/>
      <c r="L478" s="337"/>
      <c r="M478" s="337"/>
      <c r="N478" s="337"/>
      <c r="O478" s="337"/>
      <c r="P478" s="337"/>
      <c r="Q478" s="337"/>
      <c r="R478" s="337"/>
      <c r="S478" s="337"/>
      <c r="T478" s="337"/>
      <c r="U478" s="337"/>
      <c r="V478" s="337"/>
      <c r="W478" s="337"/>
      <c r="X478" s="337"/>
      <c r="Y478" s="337"/>
      <c r="Z478" s="337"/>
      <c r="AA478" s="337"/>
    </row>
    <row r="479">
      <c r="A479" s="337"/>
      <c r="B479" s="337"/>
      <c r="C479" s="575"/>
      <c r="D479" s="575"/>
      <c r="E479" s="337"/>
      <c r="F479" s="337"/>
      <c r="G479" s="337"/>
      <c r="H479" s="337"/>
      <c r="I479" s="337"/>
      <c r="J479" s="337"/>
      <c r="K479" s="337"/>
      <c r="L479" s="337"/>
      <c r="M479" s="337"/>
      <c r="N479" s="337"/>
      <c r="O479" s="337"/>
      <c r="P479" s="337"/>
      <c r="Q479" s="337"/>
      <c r="R479" s="337"/>
      <c r="S479" s="337"/>
      <c r="T479" s="337"/>
      <c r="U479" s="337"/>
      <c r="V479" s="337"/>
      <c r="W479" s="337"/>
      <c r="X479" s="337"/>
      <c r="Y479" s="337"/>
      <c r="Z479" s="337"/>
      <c r="AA479" s="337"/>
    </row>
    <row r="480">
      <c r="A480" s="337"/>
      <c r="B480" s="337"/>
      <c r="C480" s="575"/>
      <c r="D480" s="575"/>
      <c r="E480" s="337"/>
      <c r="F480" s="337"/>
      <c r="G480" s="337"/>
      <c r="H480" s="337"/>
      <c r="I480" s="337"/>
      <c r="J480" s="337"/>
      <c r="K480" s="337"/>
      <c r="L480" s="337"/>
      <c r="M480" s="337"/>
      <c r="N480" s="337"/>
      <c r="O480" s="337"/>
      <c r="P480" s="337"/>
      <c r="Q480" s="337"/>
      <c r="R480" s="337"/>
      <c r="S480" s="337"/>
      <c r="T480" s="337"/>
      <c r="U480" s="337"/>
      <c r="V480" s="337"/>
      <c r="W480" s="337"/>
      <c r="X480" s="337"/>
      <c r="Y480" s="337"/>
      <c r="Z480" s="337"/>
      <c r="AA480" s="337"/>
    </row>
    <row r="481">
      <c r="A481" s="337"/>
      <c r="B481" s="337"/>
      <c r="C481" s="575"/>
      <c r="D481" s="575"/>
      <c r="E481" s="337"/>
      <c r="F481" s="337"/>
      <c r="G481" s="337"/>
      <c r="H481" s="337"/>
      <c r="I481" s="337"/>
      <c r="J481" s="337"/>
      <c r="K481" s="337"/>
      <c r="L481" s="337"/>
      <c r="M481" s="337"/>
      <c r="N481" s="337"/>
      <c r="O481" s="337"/>
      <c r="P481" s="337"/>
      <c r="Q481" s="337"/>
      <c r="R481" s="337"/>
      <c r="S481" s="337"/>
      <c r="T481" s="337"/>
      <c r="U481" s="337"/>
      <c r="V481" s="337"/>
      <c r="W481" s="337"/>
      <c r="X481" s="337"/>
      <c r="Y481" s="337"/>
      <c r="Z481" s="337"/>
      <c r="AA481" s="337"/>
    </row>
    <row r="482">
      <c r="A482" s="337"/>
      <c r="B482" s="337"/>
      <c r="C482" s="575"/>
      <c r="D482" s="575"/>
      <c r="E482" s="337"/>
      <c r="F482" s="337"/>
      <c r="G482" s="337"/>
      <c r="H482" s="337"/>
      <c r="I482" s="337"/>
      <c r="J482" s="337"/>
      <c r="K482" s="337"/>
      <c r="L482" s="337"/>
      <c r="M482" s="337"/>
      <c r="N482" s="337"/>
      <c r="O482" s="337"/>
      <c r="P482" s="337"/>
      <c r="Q482" s="337"/>
      <c r="R482" s="337"/>
      <c r="S482" s="337"/>
      <c r="T482" s="337"/>
      <c r="U482" s="337"/>
      <c r="V482" s="337"/>
      <c r="W482" s="337"/>
      <c r="X482" s="337"/>
      <c r="Y482" s="337"/>
      <c r="Z482" s="337"/>
      <c r="AA482" s="337"/>
    </row>
    <row r="483">
      <c r="A483" s="337"/>
      <c r="B483" s="337"/>
      <c r="C483" s="575"/>
      <c r="D483" s="575"/>
      <c r="E483" s="337"/>
      <c r="F483" s="337"/>
      <c r="G483" s="337"/>
      <c r="H483" s="337"/>
      <c r="I483" s="337"/>
      <c r="J483" s="337"/>
      <c r="K483" s="337"/>
      <c r="L483" s="337"/>
      <c r="M483" s="337"/>
      <c r="N483" s="337"/>
      <c r="O483" s="337"/>
      <c r="P483" s="337"/>
      <c r="Q483" s="337"/>
      <c r="R483" s="337"/>
      <c r="S483" s="337"/>
      <c r="T483" s="337"/>
      <c r="U483" s="337"/>
      <c r="V483" s="337"/>
      <c r="W483" s="337"/>
      <c r="X483" s="337"/>
      <c r="Y483" s="337"/>
      <c r="Z483" s="337"/>
      <c r="AA483" s="337"/>
    </row>
    <row r="484">
      <c r="A484" s="337"/>
      <c r="B484" s="337"/>
      <c r="C484" s="575"/>
      <c r="D484" s="575"/>
      <c r="E484" s="337"/>
      <c r="F484" s="337"/>
      <c r="G484" s="337"/>
      <c r="H484" s="337"/>
      <c r="I484" s="337"/>
      <c r="J484" s="337"/>
      <c r="K484" s="337"/>
      <c r="L484" s="337"/>
      <c r="M484" s="337"/>
      <c r="N484" s="337"/>
      <c r="O484" s="337"/>
      <c r="P484" s="337"/>
      <c r="Q484" s="337"/>
      <c r="R484" s="337"/>
      <c r="S484" s="337"/>
      <c r="T484" s="337"/>
      <c r="U484" s="337"/>
      <c r="V484" s="337"/>
      <c r="W484" s="337"/>
      <c r="X484" s="337"/>
      <c r="Y484" s="337"/>
      <c r="Z484" s="337"/>
      <c r="AA484" s="337"/>
    </row>
    <row r="485">
      <c r="A485" s="337"/>
      <c r="B485" s="337"/>
      <c r="C485" s="575"/>
      <c r="D485" s="575"/>
      <c r="E485" s="337"/>
      <c r="F485" s="337"/>
      <c r="G485" s="337"/>
      <c r="H485" s="337"/>
      <c r="I485" s="337"/>
      <c r="J485" s="337"/>
      <c r="K485" s="337"/>
      <c r="L485" s="337"/>
      <c r="M485" s="337"/>
      <c r="N485" s="337"/>
      <c r="O485" s="337"/>
      <c r="P485" s="337"/>
      <c r="Q485" s="337"/>
      <c r="R485" s="337"/>
      <c r="S485" s="337"/>
      <c r="T485" s="337"/>
      <c r="U485" s="337"/>
      <c r="V485" s="337"/>
      <c r="W485" s="337"/>
      <c r="X485" s="337"/>
      <c r="Y485" s="337"/>
      <c r="Z485" s="337"/>
      <c r="AA485" s="337"/>
    </row>
    <row r="486">
      <c r="A486" s="337"/>
      <c r="B486" s="337"/>
      <c r="C486" s="575"/>
      <c r="D486" s="575"/>
      <c r="E486" s="337"/>
      <c r="F486" s="337"/>
      <c r="G486" s="337"/>
      <c r="H486" s="337"/>
      <c r="I486" s="337"/>
      <c r="J486" s="337"/>
      <c r="K486" s="337"/>
      <c r="L486" s="337"/>
      <c r="M486" s="337"/>
      <c r="N486" s="337"/>
      <c r="O486" s="337"/>
      <c r="P486" s="337"/>
      <c r="Q486" s="337"/>
      <c r="R486" s="337"/>
      <c r="S486" s="337"/>
      <c r="T486" s="337"/>
      <c r="U486" s="337"/>
      <c r="V486" s="337"/>
      <c r="W486" s="337"/>
      <c r="X486" s="337"/>
      <c r="Y486" s="337"/>
      <c r="Z486" s="337"/>
      <c r="AA486" s="337"/>
    </row>
    <row r="487">
      <c r="A487" s="337"/>
      <c r="B487" s="337"/>
      <c r="C487" s="575"/>
      <c r="D487" s="575"/>
      <c r="E487" s="337"/>
      <c r="F487" s="337"/>
      <c r="G487" s="337"/>
      <c r="H487" s="337"/>
      <c r="I487" s="337"/>
      <c r="J487" s="337"/>
      <c r="K487" s="337"/>
      <c r="L487" s="337"/>
      <c r="M487" s="337"/>
      <c r="N487" s="337"/>
      <c r="O487" s="337"/>
      <c r="P487" s="337"/>
      <c r="Q487" s="337"/>
      <c r="R487" s="337"/>
      <c r="S487" s="337"/>
      <c r="T487" s="337"/>
      <c r="U487" s="337"/>
      <c r="V487" s="337"/>
      <c r="W487" s="337"/>
      <c r="X487" s="337"/>
      <c r="Y487" s="337"/>
      <c r="Z487" s="337"/>
      <c r="AA487" s="337"/>
    </row>
    <row r="488">
      <c r="A488" s="337"/>
      <c r="B488" s="337"/>
      <c r="C488" s="575"/>
      <c r="D488" s="575"/>
      <c r="E488" s="337"/>
      <c r="F488" s="337"/>
      <c r="G488" s="337"/>
      <c r="H488" s="337"/>
      <c r="I488" s="337"/>
      <c r="J488" s="337"/>
      <c r="K488" s="337"/>
      <c r="L488" s="337"/>
      <c r="M488" s="337"/>
      <c r="N488" s="337"/>
      <c r="O488" s="337"/>
      <c r="P488" s="337"/>
      <c r="Q488" s="337"/>
      <c r="R488" s="337"/>
      <c r="S488" s="337"/>
      <c r="T488" s="337"/>
      <c r="U488" s="337"/>
      <c r="V488" s="337"/>
      <c r="W488" s="337"/>
      <c r="X488" s="337"/>
      <c r="Y488" s="337"/>
      <c r="Z488" s="337"/>
      <c r="AA488" s="337"/>
    </row>
    <row r="489">
      <c r="A489" s="337"/>
      <c r="B489" s="337"/>
      <c r="C489" s="575"/>
      <c r="D489" s="575"/>
      <c r="E489" s="337"/>
      <c r="F489" s="337"/>
      <c r="G489" s="337"/>
      <c r="H489" s="337"/>
      <c r="I489" s="337"/>
      <c r="J489" s="337"/>
      <c r="K489" s="337"/>
      <c r="L489" s="337"/>
      <c r="M489" s="337"/>
      <c r="N489" s="337"/>
      <c r="O489" s="337"/>
      <c r="P489" s="337"/>
      <c r="Q489" s="337"/>
      <c r="R489" s="337"/>
      <c r="S489" s="337"/>
      <c r="T489" s="337"/>
      <c r="U489" s="337"/>
      <c r="V489" s="337"/>
      <c r="W489" s="337"/>
      <c r="X489" s="337"/>
      <c r="Y489" s="337"/>
      <c r="Z489" s="337"/>
      <c r="AA489" s="337"/>
    </row>
    <row r="490">
      <c r="A490" s="337"/>
      <c r="B490" s="337"/>
      <c r="C490" s="575"/>
      <c r="D490" s="575"/>
      <c r="E490" s="337"/>
      <c r="F490" s="337"/>
      <c r="G490" s="337"/>
      <c r="H490" s="337"/>
      <c r="I490" s="337"/>
      <c r="J490" s="337"/>
      <c r="K490" s="337"/>
      <c r="L490" s="337"/>
      <c r="M490" s="337"/>
      <c r="N490" s="337"/>
      <c r="O490" s="337"/>
      <c r="P490" s="337"/>
      <c r="Q490" s="337"/>
      <c r="R490" s="337"/>
      <c r="S490" s="337"/>
      <c r="T490" s="337"/>
      <c r="U490" s="337"/>
      <c r="V490" s="337"/>
      <c r="W490" s="337"/>
      <c r="X490" s="337"/>
      <c r="Y490" s="337"/>
      <c r="Z490" s="337"/>
      <c r="AA490" s="337"/>
    </row>
    <row r="491">
      <c r="A491" s="337"/>
      <c r="B491" s="337"/>
      <c r="C491" s="575"/>
      <c r="D491" s="575"/>
      <c r="E491" s="337"/>
      <c r="F491" s="337"/>
      <c r="G491" s="337"/>
      <c r="H491" s="337"/>
      <c r="I491" s="337"/>
      <c r="J491" s="337"/>
      <c r="K491" s="337"/>
      <c r="L491" s="337"/>
      <c r="M491" s="337"/>
      <c r="N491" s="337"/>
      <c r="O491" s="337"/>
      <c r="P491" s="337"/>
      <c r="Q491" s="337"/>
      <c r="R491" s="337"/>
      <c r="S491" s="337"/>
      <c r="T491" s="337"/>
      <c r="U491" s="337"/>
      <c r="V491" s="337"/>
      <c r="W491" s="337"/>
      <c r="X491" s="337"/>
      <c r="Y491" s="337"/>
      <c r="Z491" s="337"/>
      <c r="AA491" s="337"/>
    </row>
    <row r="492">
      <c r="A492" s="337"/>
      <c r="B492" s="337"/>
      <c r="C492" s="575"/>
      <c r="D492" s="575"/>
      <c r="E492" s="337"/>
      <c r="F492" s="337"/>
      <c r="G492" s="337"/>
      <c r="H492" s="337"/>
      <c r="I492" s="337"/>
      <c r="J492" s="337"/>
      <c r="K492" s="337"/>
      <c r="L492" s="337"/>
      <c r="M492" s="337"/>
      <c r="N492" s="337"/>
      <c r="O492" s="337"/>
      <c r="P492" s="337"/>
      <c r="Q492" s="337"/>
      <c r="R492" s="337"/>
      <c r="S492" s="337"/>
      <c r="T492" s="337"/>
      <c r="U492" s="337"/>
      <c r="V492" s="337"/>
      <c r="W492" s="337"/>
      <c r="X492" s="337"/>
      <c r="Y492" s="337"/>
      <c r="Z492" s="337"/>
      <c r="AA492" s="337"/>
    </row>
    <row r="493">
      <c r="A493" s="337"/>
      <c r="B493" s="337"/>
      <c r="C493" s="575"/>
      <c r="D493" s="575"/>
      <c r="E493" s="337"/>
      <c r="F493" s="337"/>
      <c r="G493" s="337"/>
      <c r="H493" s="337"/>
      <c r="I493" s="337"/>
      <c r="J493" s="337"/>
      <c r="K493" s="337"/>
      <c r="L493" s="337"/>
      <c r="M493" s="337"/>
      <c r="N493" s="337"/>
      <c r="O493" s="337"/>
      <c r="P493" s="337"/>
      <c r="Q493" s="337"/>
      <c r="R493" s="337"/>
      <c r="S493" s="337"/>
      <c r="T493" s="337"/>
      <c r="U493" s="337"/>
      <c r="V493" s="337"/>
      <c r="W493" s="337"/>
      <c r="X493" s="337"/>
      <c r="Y493" s="337"/>
      <c r="Z493" s="337"/>
      <c r="AA493" s="337"/>
    </row>
    <row r="494">
      <c r="A494" s="337"/>
      <c r="B494" s="337"/>
      <c r="C494" s="575"/>
      <c r="D494" s="575"/>
      <c r="E494" s="337"/>
      <c r="F494" s="337"/>
      <c r="G494" s="337"/>
      <c r="H494" s="337"/>
      <c r="I494" s="337"/>
      <c r="J494" s="337"/>
      <c r="K494" s="337"/>
      <c r="L494" s="337"/>
      <c r="M494" s="337"/>
      <c r="N494" s="337"/>
      <c r="O494" s="337"/>
      <c r="P494" s="337"/>
      <c r="Q494" s="337"/>
      <c r="R494" s="337"/>
      <c r="S494" s="337"/>
      <c r="T494" s="337"/>
      <c r="U494" s="337"/>
      <c r="V494" s="337"/>
      <c r="W494" s="337"/>
      <c r="X494" s="337"/>
      <c r="Y494" s="337"/>
      <c r="Z494" s="337"/>
      <c r="AA494" s="337"/>
    </row>
    <row r="495">
      <c r="A495" s="337"/>
      <c r="B495" s="337"/>
      <c r="C495" s="575"/>
      <c r="D495" s="575"/>
      <c r="E495" s="337"/>
      <c r="F495" s="337"/>
      <c r="G495" s="337"/>
      <c r="H495" s="337"/>
      <c r="I495" s="337"/>
      <c r="J495" s="337"/>
      <c r="K495" s="337"/>
      <c r="L495" s="337"/>
      <c r="M495" s="337"/>
      <c r="N495" s="337"/>
      <c r="O495" s="337"/>
      <c r="P495" s="337"/>
      <c r="Q495" s="337"/>
      <c r="R495" s="337"/>
      <c r="S495" s="337"/>
      <c r="T495" s="337"/>
      <c r="U495" s="337"/>
      <c r="V495" s="337"/>
      <c r="W495" s="337"/>
      <c r="X495" s="337"/>
      <c r="Y495" s="337"/>
      <c r="Z495" s="337"/>
      <c r="AA495" s="337"/>
    </row>
    <row r="496">
      <c r="A496" s="337"/>
      <c r="B496" s="337"/>
      <c r="C496" s="575"/>
      <c r="D496" s="575"/>
      <c r="E496" s="337"/>
      <c r="F496" s="337"/>
      <c r="G496" s="337"/>
      <c r="H496" s="337"/>
      <c r="I496" s="337"/>
      <c r="J496" s="337"/>
      <c r="K496" s="337"/>
      <c r="L496" s="337"/>
      <c r="M496" s="337"/>
      <c r="N496" s="337"/>
      <c r="O496" s="337"/>
      <c r="P496" s="337"/>
      <c r="Q496" s="337"/>
      <c r="R496" s="337"/>
      <c r="S496" s="337"/>
      <c r="T496" s="337"/>
      <c r="U496" s="337"/>
      <c r="V496" s="337"/>
      <c r="W496" s="337"/>
      <c r="X496" s="337"/>
      <c r="Y496" s="337"/>
      <c r="Z496" s="337"/>
      <c r="AA496" s="337"/>
    </row>
    <row r="497">
      <c r="A497" s="337"/>
      <c r="B497" s="337"/>
      <c r="C497" s="575"/>
      <c r="D497" s="575"/>
      <c r="E497" s="337"/>
      <c r="F497" s="337"/>
      <c r="G497" s="337"/>
      <c r="H497" s="337"/>
      <c r="I497" s="337"/>
      <c r="J497" s="337"/>
      <c r="K497" s="337"/>
      <c r="L497" s="337"/>
      <c r="M497" s="337"/>
      <c r="N497" s="337"/>
      <c r="O497" s="337"/>
      <c r="P497" s="337"/>
      <c r="Q497" s="337"/>
      <c r="R497" s="337"/>
      <c r="S497" s="337"/>
      <c r="T497" s="337"/>
      <c r="U497" s="337"/>
      <c r="V497" s="337"/>
      <c r="W497" s="337"/>
      <c r="X497" s="337"/>
      <c r="Y497" s="337"/>
      <c r="Z497" s="337"/>
      <c r="AA497" s="337"/>
    </row>
    <row r="498">
      <c r="A498" s="337"/>
      <c r="B498" s="337"/>
      <c r="C498" s="575"/>
      <c r="D498" s="575"/>
      <c r="E498" s="337"/>
      <c r="F498" s="337"/>
      <c r="G498" s="337"/>
      <c r="H498" s="337"/>
      <c r="I498" s="337"/>
      <c r="J498" s="337"/>
      <c r="K498" s="337"/>
      <c r="L498" s="337"/>
      <c r="M498" s="337"/>
      <c r="N498" s="337"/>
      <c r="O498" s="337"/>
      <c r="P498" s="337"/>
      <c r="Q498" s="337"/>
      <c r="R498" s="337"/>
      <c r="S498" s="337"/>
      <c r="T498" s="337"/>
      <c r="U498" s="337"/>
      <c r="V498" s="337"/>
      <c r="W498" s="337"/>
      <c r="X498" s="337"/>
      <c r="Y498" s="337"/>
      <c r="Z498" s="337"/>
      <c r="AA498" s="337"/>
    </row>
    <row r="499">
      <c r="A499" s="337"/>
      <c r="B499" s="337"/>
      <c r="C499" s="575"/>
      <c r="D499" s="575"/>
      <c r="E499" s="337"/>
      <c r="F499" s="337"/>
      <c r="G499" s="337"/>
      <c r="H499" s="337"/>
      <c r="I499" s="337"/>
      <c r="J499" s="337"/>
      <c r="K499" s="337"/>
      <c r="L499" s="337"/>
      <c r="M499" s="337"/>
      <c r="N499" s="337"/>
      <c r="O499" s="337"/>
      <c r="P499" s="337"/>
      <c r="Q499" s="337"/>
      <c r="R499" s="337"/>
      <c r="S499" s="337"/>
      <c r="T499" s="337"/>
      <c r="U499" s="337"/>
      <c r="V499" s="337"/>
      <c r="W499" s="337"/>
      <c r="X499" s="337"/>
      <c r="Y499" s="337"/>
      <c r="Z499" s="337"/>
      <c r="AA499" s="337"/>
    </row>
    <row r="500">
      <c r="A500" s="337"/>
      <c r="B500" s="337"/>
      <c r="C500" s="575"/>
      <c r="D500" s="575"/>
      <c r="E500" s="337"/>
      <c r="F500" s="337"/>
      <c r="G500" s="337"/>
      <c r="H500" s="337"/>
      <c r="I500" s="337"/>
      <c r="J500" s="337"/>
      <c r="K500" s="337"/>
      <c r="L500" s="337"/>
      <c r="M500" s="337"/>
      <c r="N500" s="337"/>
      <c r="O500" s="337"/>
      <c r="P500" s="337"/>
      <c r="Q500" s="337"/>
      <c r="R500" s="337"/>
      <c r="S500" s="337"/>
      <c r="T500" s="337"/>
      <c r="U500" s="337"/>
      <c r="V500" s="337"/>
      <c r="W500" s="337"/>
      <c r="X500" s="337"/>
      <c r="Y500" s="337"/>
      <c r="Z500" s="337"/>
      <c r="AA500" s="337"/>
    </row>
    <row r="501">
      <c r="A501" s="337"/>
      <c r="B501" s="337"/>
      <c r="C501" s="575"/>
      <c r="D501" s="575"/>
      <c r="E501" s="337"/>
      <c r="F501" s="337"/>
      <c r="G501" s="337"/>
      <c r="H501" s="337"/>
      <c r="I501" s="337"/>
      <c r="J501" s="337"/>
      <c r="K501" s="337"/>
      <c r="L501" s="337"/>
      <c r="M501" s="337"/>
      <c r="N501" s="337"/>
      <c r="O501" s="337"/>
      <c r="P501" s="337"/>
      <c r="Q501" s="337"/>
      <c r="R501" s="337"/>
      <c r="S501" s="337"/>
      <c r="T501" s="337"/>
      <c r="U501" s="337"/>
      <c r="V501" s="337"/>
      <c r="W501" s="337"/>
      <c r="X501" s="337"/>
      <c r="Y501" s="337"/>
      <c r="Z501" s="337"/>
      <c r="AA501" s="337"/>
    </row>
    <row r="502">
      <c r="A502" s="337"/>
      <c r="B502" s="337"/>
      <c r="C502" s="575"/>
      <c r="D502" s="575"/>
      <c r="E502" s="337"/>
      <c r="F502" s="337"/>
      <c r="G502" s="337"/>
      <c r="H502" s="337"/>
      <c r="I502" s="337"/>
      <c r="J502" s="337"/>
      <c r="K502" s="337"/>
      <c r="L502" s="337"/>
      <c r="M502" s="337"/>
      <c r="N502" s="337"/>
      <c r="O502" s="337"/>
      <c r="P502" s="337"/>
      <c r="Q502" s="337"/>
      <c r="R502" s="337"/>
      <c r="S502" s="337"/>
      <c r="T502" s="337"/>
      <c r="U502" s="337"/>
      <c r="V502" s="337"/>
      <c r="W502" s="337"/>
      <c r="X502" s="337"/>
      <c r="Y502" s="337"/>
      <c r="Z502" s="337"/>
      <c r="AA502" s="337"/>
    </row>
    <row r="503">
      <c r="A503" s="337"/>
      <c r="B503" s="337"/>
      <c r="C503" s="575"/>
      <c r="D503" s="575"/>
      <c r="E503" s="337"/>
      <c r="F503" s="337"/>
      <c r="G503" s="337"/>
      <c r="H503" s="337"/>
      <c r="I503" s="337"/>
      <c r="J503" s="337"/>
      <c r="K503" s="337"/>
      <c r="L503" s="337"/>
      <c r="M503" s="337"/>
      <c r="N503" s="337"/>
      <c r="O503" s="337"/>
      <c r="P503" s="337"/>
      <c r="Q503" s="337"/>
      <c r="R503" s="337"/>
      <c r="S503" s="337"/>
      <c r="T503" s="337"/>
      <c r="U503" s="337"/>
      <c r="V503" s="337"/>
      <c r="W503" s="337"/>
      <c r="X503" s="337"/>
      <c r="Y503" s="337"/>
      <c r="Z503" s="337"/>
      <c r="AA503" s="337"/>
    </row>
    <row r="504">
      <c r="A504" s="337"/>
      <c r="B504" s="337"/>
      <c r="C504" s="575"/>
      <c r="D504" s="575"/>
      <c r="E504" s="337"/>
      <c r="F504" s="337"/>
      <c r="G504" s="337"/>
      <c r="H504" s="337"/>
      <c r="I504" s="337"/>
      <c r="J504" s="337"/>
      <c r="K504" s="337"/>
      <c r="L504" s="337"/>
      <c r="M504" s="337"/>
      <c r="N504" s="337"/>
      <c r="O504" s="337"/>
      <c r="P504" s="337"/>
      <c r="Q504" s="337"/>
      <c r="R504" s="337"/>
      <c r="S504" s="337"/>
      <c r="T504" s="337"/>
      <c r="U504" s="337"/>
      <c r="V504" s="337"/>
      <c r="W504" s="337"/>
      <c r="X504" s="337"/>
      <c r="Y504" s="337"/>
      <c r="Z504" s="337"/>
      <c r="AA504" s="337"/>
    </row>
    <row r="505">
      <c r="A505" s="337"/>
      <c r="B505" s="337"/>
      <c r="C505" s="575"/>
      <c r="D505" s="575"/>
      <c r="E505" s="337"/>
      <c r="F505" s="337"/>
      <c r="G505" s="337"/>
      <c r="H505" s="337"/>
      <c r="I505" s="337"/>
      <c r="J505" s="337"/>
      <c r="K505" s="337"/>
      <c r="L505" s="337"/>
      <c r="M505" s="337"/>
      <c r="N505" s="337"/>
      <c r="O505" s="337"/>
      <c r="P505" s="337"/>
      <c r="Q505" s="337"/>
      <c r="R505" s="337"/>
      <c r="S505" s="337"/>
      <c r="T505" s="337"/>
      <c r="U505" s="337"/>
      <c r="V505" s="337"/>
      <c r="W505" s="337"/>
      <c r="X505" s="337"/>
      <c r="Y505" s="337"/>
      <c r="Z505" s="337"/>
      <c r="AA505" s="337"/>
    </row>
    <row r="506">
      <c r="A506" s="337"/>
      <c r="B506" s="337"/>
      <c r="C506" s="575"/>
      <c r="D506" s="575"/>
      <c r="E506" s="337"/>
      <c r="F506" s="337"/>
      <c r="G506" s="337"/>
      <c r="H506" s="337"/>
      <c r="I506" s="337"/>
      <c r="J506" s="337"/>
      <c r="K506" s="337"/>
      <c r="L506" s="337"/>
      <c r="M506" s="337"/>
      <c r="N506" s="337"/>
      <c r="O506" s="337"/>
      <c r="P506" s="337"/>
      <c r="Q506" s="337"/>
      <c r="R506" s="337"/>
      <c r="S506" s="337"/>
      <c r="T506" s="337"/>
      <c r="U506" s="337"/>
      <c r="V506" s="337"/>
      <c r="W506" s="337"/>
      <c r="X506" s="337"/>
      <c r="Y506" s="337"/>
      <c r="Z506" s="337"/>
      <c r="AA506" s="337"/>
    </row>
    <row r="507">
      <c r="A507" s="337"/>
      <c r="B507" s="337"/>
      <c r="C507" s="575"/>
      <c r="D507" s="575"/>
      <c r="E507" s="337"/>
      <c r="F507" s="337"/>
      <c r="G507" s="337"/>
      <c r="H507" s="337"/>
      <c r="I507" s="337"/>
      <c r="J507" s="337"/>
      <c r="K507" s="337"/>
      <c r="L507" s="337"/>
      <c r="M507" s="337"/>
      <c r="N507" s="337"/>
      <c r="O507" s="337"/>
      <c r="P507" s="337"/>
      <c r="Q507" s="337"/>
      <c r="R507" s="337"/>
      <c r="S507" s="337"/>
      <c r="T507" s="337"/>
      <c r="U507" s="337"/>
      <c r="V507" s="337"/>
      <c r="W507" s="337"/>
      <c r="X507" s="337"/>
      <c r="Y507" s="337"/>
      <c r="Z507" s="337"/>
      <c r="AA507" s="337"/>
    </row>
    <row r="508">
      <c r="A508" s="337"/>
      <c r="B508" s="337"/>
      <c r="C508" s="575"/>
      <c r="D508" s="575"/>
      <c r="E508" s="337"/>
      <c r="F508" s="337"/>
      <c r="G508" s="337"/>
      <c r="H508" s="337"/>
      <c r="I508" s="337"/>
      <c r="J508" s="337"/>
      <c r="K508" s="337"/>
      <c r="L508" s="337"/>
      <c r="M508" s="337"/>
      <c r="N508" s="337"/>
      <c r="O508" s="337"/>
      <c r="P508" s="337"/>
      <c r="Q508" s="337"/>
      <c r="R508" s="337"/>
      <c r="S508" s="337"/>
      <c r="T508" s="337"/>
      <c r="U508" s="337"/>
      <c r="V508" s="337"/>
      <c r="W508" s="337"/>
      <c r="X508" s="337"/>
      <c r="Y508" s="337"/>
      <c r="Z508" s="337"/>
      <c r="AA508" s="337"/>
    </row>
    <row r="509">
      <c r="A509" s="337"/>
      <c r="B509" s="337"/>
      <c r="C509" s="575"/>
      <c r="D509" s="575"/>
      <c r="E509" s="337"/>
      <c r="F509" s="337"/>
      <c r="G509" s="337"/>
      <c r="H509" s="337"/>
      <c r="I509" s="337"/>
      <c r="J509" s="337"/>
      <c r="K509" s="337"/>
      <c r="L509" s="337"/>
      <c r="M509" s="337"/>
      <c r="N509" s="337"/>
      <c r="O509" s="337"/>
      <c r="P509" s="337"/>
      <c r="Q509" s="337"/>
      <c r="R509" s="337"/>
      <c r="S509" s="337"/>
      <c r="T509" s="337"/>
      <c r="U509" s="337"/>
      <c r="V509" s="337"/>
      <c r="W509" s="337"/>
      <c r="X509" s="337"/>
      <c r="Y509" s="337"/>
      <c r="Z509" s="337"/>
      <c r="AA509" s="337"/>
    </row>
    <row r="510">
      <c r="A510" s="337"/>
      <c r="B510" s="337"/>
      <c r="C510" s="575"/>
      <c r="D510" s="575"/>
      <c r="E510" s="337"/>
      <c r="F510" s="337"/>
      <c r="G510" s="337"/>
      <c r="H510" s="337"/>
      <c r="I510" s="337"/>
      <c r="J510" s="337"/>
      <c r="K510" s="337"/>
      <c r="L510" s="337"/>
      <c r="M510" s="337"/>
      <c r="N510" s="337"/>
      <c r="O510" s="337"/>
      <c r="P510" s="337"/>
      <c r="Q510" s="337"/>
      <c r="R510" s="337"/>
      <c r="S510" s="337"/>
      <c r="T510" s="337"/>
      <c r="U510" s="337"/>
      <c r="V510" s="337"/>
      <c r="W510" s="337"/>
      <c r="X510" s="337"/>
      <c r="Y510" s="337"/>
      <c r="Z510" s="337"/>
      <c r="AA510" s="337"/>
    </row>
    <row r="511">
      <c r="A511" s="337"/>
      <c r="B511" s="337"/>
      <c r="C511" s="575"/>
      <c r="D511" s="575"/>
      <c r="E511" s="337"/>
      <c r="F511" s="337"/>
      <c r="G511" s="337"/>
      <c r="H511" s="337"/>
      <c r="I511" s="337"/>
      <c r="J511" s="337"/>
      <c r="K511" s="337"/>
      <c r="L511" s="337"/>
      <c r="M511" s="337"/>
      <c r="N511" s="337"/>
      <c r="O511" s="337"/>
      <c r="P511" s="337"/>
      <c r="Q511" s="337"/>
      <c r="R511" s="337"/>
      <c r="S511" s="337"/>
      <c r="T511" s="337"/>
      <c r="U511" s="337"/>
      <c r="V511" s="337"/>
      <c r="W511" s="337"/>
      <c r="X511" s="337"/>
      <c r="Y511" s="337"/>
      <c r="Z511" s="337"/>
      <c r="AA511" s="337"/>
    </row>
    <row r="512">
      <c r="A512" s="337"/>
      <c r="B512" s="337"/>
      <c r="C512" s="575"/>
      <c r="D512" s="575"/>
      <c r="E512" s="337"/>
      <c r="F512" s="337"/>
      <c r="G512" s="337"/>
      <c r="H512" s="337"/>
      <c r="I512" s="337"/>
      <c r="J512" s="337"/>
      <c r="K512" s="337"/>
      <c r="L512" s="337"/>
      <c r="M512" s="337"/>
      <c r="N512" s="337"/>
      <c r="O512" s="337"/>
      <c r="P512" s="337"/>
      <c r="Q512" s="337"/>
      <c r="R512" s="337"/>
      <c r="S512" s="337"/>
      <c r="T512" s="337"/>
      <c r="U512" s="337"/>
      <c r="V512" s="337"/>
      <c r="W512" s="337"/>
      <c r="X512" s="337"/>
      <c r="Y512" s="337"/>
      <c r="Z512" s="337"/>
      <c r="AA512" s="337"/>
    </row>
    <row r="513">
      <c r="A513" s="337"/>
      <c r="B513" s="337"/>
      <c r="C513" s="575"/>
      <c r="D513" s="575"/>
      <c r="E513" s="337"/>
      <c r="F513" s="337"/>
      <c r="G513" s="337"/>
      <c r="H513" s="337"/>
      <c r="I513" s="337"/>
      <c r="J513" s="337"/>
      <c r="K513" s="337"/>
      <c r="L513" s="337"/>
      <c r="M513" s="337"/>
      <c r="N513" s="337"/>
      <c r="O513" s="337"/>
      <c r="P513" s="337"/>
      <c r="Q513" s="337"/>
      <c r="R513" s="337"/>
      <c r="S513" s="337"/>
      <c r="T513" s="337"/>
      <c r="U513" s="337"/>
      <c r="V513" s="337"/>
      <c r="W513" s="337"/>
      <c r="X513" s="337"/>
      <c r="Y513" s="337"/>
      <c r="Z513" s="337"/>
      <c r="AA513" s="337"/>
    </row>
    <row r="514">
      <c r="A514" s="337"/>
      <c r="B514" s="337"/>
      <c r="C514" s="575"/>
      <c r="D514" s="575"/>
      <c r="E514" s="337"/>
      <c r="F514" s="337"/>
      <c r="G514" s="337"/>
      <c r="H514" s="337"/>
      <c r="I514" s="337"/>
      <c r="J514" s="337"/>
      <c r="K514" s="337"/>
      <c r="L514" s="337"/>
      <c r="M514" s="337"/>
      <c r="N514" s="337"/>
      <c r="O514" s="337"/>
      <c r="P514" s="337"/>
      <c r="Q514" s="337"/>
      <c r="R514" s="337"/>
      <c r="S514" s="337"/>
      <c r="T514" s="337"/>
      <c r="U514" s="337"/>
      <c r="V514" s="337"/>
      <c r="W514" s="337"/>
      <c r="X514" s="337"/>
      <c r="Y514" s="337"/>
      <c r="Z514" s="337"/>
      <c r="AA514" s="337"/>
    </row>
    <row r="515">
      <c r="A515" s="337"/>
      <c r="B515" s="337"/>
      <c r="C515" s="575"/>
      <c r="D515" s="575"/>
      <c r="E515" s="337"/>
      <c r="F515" s="337"/>
      <c r="G515" s="337"/>
      <c r="H515" s="337"/>
      <c r="I515" s="337"/>
      <c r="J515" s="337"/>
      <c r="K515" s="337"/>
      <c r="L515" s="337"/>
      <c r="M515" s="337"/>
      <c r="N515" s="337"/>
      <c r="O515" s="337"/>
      <c r="P515" s="337"/>
      <c r="Q515" s="337"/>
      <c r="R515" s="337"/>
      <c r="S515" s="337"/>
      <c r="T515" s="337"/>
      <c r="U515" s="337"/>
      <c r="V515" s="337"/>
      <c r="W515" s="337"/>
      <c r="X515" s="337"/>
      <c r="Y515" s="337"/>
      <c r="Z515" s="337"/>
      <c r="AA515" s="337"/>
    </row>
    <row r="516">
      <c r="A516" s="337"/>
      <c r="B516" s="337"/>
      <c r="C516" s="575"/>
      <c r="D516" s="575"/>
      <c r="E516" s="337"/>
      <c r="F516" s="337"/>
      <c r="G516" s="337"/>
      <c r="H516" s="337"/>
      <c r="I516" s="337"/>
      <c r="J516" s="337"/>
      <c r="K516" s="337"/>
      <c r="L516" s="337"/>
      <c r="M516" s="337"/>
      <c r="N516" s="337"/>
      <c r="O516" s="337"/>
      <c r="P516" s="337"/>
      <c r="Q516" s="337"/>
      <c r="R516" s="337"/>
      <c r="S516" s="337"/>
      <c r="T516" s="337"/>
      <c r="U516" s="337"/>
      <c r="V516" s="337"/>
      <c r="W516" s="337"/>
      <c r="X516" s="337"/>
      <c r="Y516" s="337"/>
      <c r="Z516" s="337"/>
      <c r="AA516" s="337"/>
    </row>
    <row r="517">
      <c r="A517" s="337"/>
      <c r="B517" s="337"/>
      <c r="C517" s="575"/>
      <c r="D517" s="575"/>
      <c r="E517" s="337"/>
      <c r="F517" s="337"/>
      <c r="G517" s="337"/>
      <c r="H517" s="337"/>
      <c r="I517" s="337"/>
      <c r="J517" s="337"/>
      <c r="K517" s="337"/>
      <c r="L517" s="337"/>
      <c r="M517" s="337"/>
      <c r="N517" s="337"/>
      <c r="O517" s="337"/>
      <c r="P517" s="337"/>
      <c r="Q517" s="337"/>
      <c r="R517" s="337"/>
      <c r="S517" s="337"/>
      <c r="T517" s="337"/>
      <c r="U517" s="337"/>
      <c r="V517" s="337"/>
      <c r="W517" s="337"/>
      <c r="X517" s="337"/>
      <c r="Y517" s="337"/>
      <c r="Z517" s="337"/>
      <c r="AA517" s="337"/>
    </row>
    <row r="518">
      <c r="A518" s="337"/>
      <c r="B518" s="337"/>
      <c r="C518" s="575"/>
      <c r="D518" s="575"/>
      <c r="E518" s="337"/>
      <c r="F518" s="337"/>
      <c r="G518" s="337"/>
      <c r="H518" s="337"/>
      <c r="I518" s="337"/>
      <c r="J518" s="337"/>
      <c r="K518" s="337"/>
      <c r="L518" s="337"/>
      <c r="M518" s="337"/>
      <c r="N518" s="337"/>
      <c r="O518" s="337"/>
      <c r="P518" s="337"/>
      <c r="Q518" s="337"/>
      <c r="R518" s="337"/>
      <c r="S518" s="337"/>
      <c r="T518" s="337"/>
      <c r="U518" s="337"/>
      <c r="V518" s="337"/>
      <c r="W518" s="337"/>
      <c r="X518" s="337"/>
      <c r="Y518" s="337"/>
      <c r="Z518" s="337"/>
      <c r="AA518" s="337"/>
    </row>
    <row r="519">
      <c r="A519" s="337"/>
      <c r="B519" s="337"/>
      <c r="C519" s="575"/>
      <c r="D519" s="575"/>
      <c r="E519" s="337"/>
      <c r="F519" s="337"/>
      <c r="G519" s="337"/>
      <c r="H519" s="337"/>
      <c r="I519" s="337"/>
      <c r="J519" s="337"/>
      <c r="K519" s="337"/>
      <c r="L519" s="337"/>
      <c r="M519" s="337"/>
      <c r="N519" s="337"/>
      <c r="O519" s="337"/>
      <c r="P519" s="337"/>
      <c r="Q519" s="337"/>
      <c r="R519" s="337"/>
      <c r="S519" s="337"/>
      <c r="T519" s="337"/>
      <c r="U519" s="337"/>
      <c r="V519" s="337"/>
      <c r="W519" s="337"/>
      <c r="X519" s="337"/>
      <c r="Y519" s="337"/>
      <c r="Z519" s="337"/>
      <c r="AA519" s="337"/>
    </row>
    <row r="520">
      <c r="A520" s="337"/>
      <c r="B520" s="337"/>
      <c r="C520" s="575"/>
      <c r="D520" s="575"/>
      <c r="E520" s="337"/>
      <c r="F520" s="337"/>
      <c r="G520" s="337"/>
      <c r="H520" s="337"/>
      <c r="I520" s="337"/>
      <c r="J520" s="337"/>
      <c r="K520" s="337"/>
      <c r="L520" s="337"/>
      <c r="M520" s="337"/>
      <c r="N520" s="337"/>
      <c r="O520" s="337"/>
      <c r="P520" s="337"/>
      <c r="Q520" s="337"/>
      <c r="R520" s="337"/>
      <c r="S520" s="337"/>
      <c r="T520" s="337"/>
      <c r="U520" s="337"/>
      <c r="V520" s="337"/>
      <c r="W520" s="337"/>
      <c r="X520" s="337"/>
      <c r="Y520" s="337"/>
      <c r="Z520" s="337"/>
      <c r="AA520" s="337"/>
    </row>
    <row r="521">
      <c r="A521" s="337"/>
      <c r="B521" s="337"/>
      <c r="C521" s="575"/>
      <c r="D521" s="575"/>
      <c r="E521" s="337"/>
      <c r="F521" s="337"/>
      <c r="G521" s="337"/>
      <c r="H521" s="337"/>
      <c r="I521" s="337"/>
      <c r="J521" s="337"/>
      <c r="K521" s="337"/>
      <c r="L521" s="337"/>
      <c r="M521" s="337"/>
      <c r="N521" s="337"/>
      <c r="O521" s="337"/>
      <c r="P521" s="337"/>
      <c r="Q521" s="337"/>
      <c r="R521" s="337"/>
      <c r="S521" s="337"/>
      <c r="T521" s="337"/>
      <c r="U521" s="337"/>
      <c r="V521" s="337"/>
      <c r="W521" s="337"/>
      <c r="X521" s="337"/>
      <c r="Y521" s="337"/>
      <c r="Z521" s="337"/>
      <c r="AA521" s="337"/>
    </row>
    <row r="522">
      <c r="A522" s="337"/>
      <c r="B522" s="337"/>
      <c r="C522" s="575"/>
      <c r="D522" s="575"/>
      <c r="E522" s="337"/>
      <c r="F522" s="337"/>
      <c r="G522" s="337"/>
      <c r="H522" s="337"/>
      <c r="I522" s="337"/>
      <c r="J522" s="337"/>
      <c r="K522" s="337"/>
      <c r="L522" s="337"/>
      <c r="M522" s="337"/>
      <c r="N522" s="337"/>
      <c r="O522" s="337"/>
      <c r="P522" s="337"/>
      <c r="Q522" s="337"/>
      <c r="R522" s="337"/>
      <c r="S522" s="337"/>
      <c r="T522" s="337"/>
      <c r="U522" s="337"/>
      <c r="V522" s="337"/>
      <c r="W522" s="337"/>
      <c r="X522" s="337"/>
      <c r="Y522" s="337"/>
      <c r="Z522" s="337"/>
      <c r="AA522" s="337"/>
    </row>
    <row r="523">
      <c r="A523" s="337"/>
      <c r="B523" s="337"/>
      <c r="C523" s="575"/>
      <c r="D523" s="575"/>
      <c r="E523" s="337"/>
      <c r="F523" s="337"/>
      <c r="G523" s="337"/>
      <c r="H523" s="337"/>
      <c r="I523" s="337"/>
      <c r="J523" s="337"/>
      <c r="K523" s="337"/>
      <c r="L523" s="337"/>
      <c r="M523" s="337"/>
      <c r="N523" s="337"/>
      <c r="O523" s="337"/>
      <c r="P523" s="337"/>
      <c r="Q523" s="337"/>
      <c r="R523" s="337"/>
      <c r="S523" s="337"/>
      <c r="T523" s="337"/>
      <c r="U523" s="337"/>
      <c r="V523" s="337"/>
      <c r="W523" s="337"/>
      <c r="X523" s="337"/>
      <c r="Y523" s="337"/>
      <c r="Z523" s="337"/>
      <c r="AA523" s="337"/>
    </row>
    <row r="524">
      <c r="A524" s="337"/>
      <c r="B524" s="337"/>
      <c r="C524" s="575"/>
      <c r="D524" s="575"/>
      <c r="E524" s="337"/>
      <c r="F524" s="337"/>
      <c r="G524" s="337"/>
      <c r="H524" s="337"/>
      <c r="I524" s="337"/>
      <c r="J524" s="337"/>
      <c r="K524" s="337"/>
      <c r="L524" s="337"/>
      <c r="M524" s="337"/>
      <c r="N524" s="337"/>
      <c r="O524" s="337"/>
      <c r="P524" s="337"/>
      <c r="Q524" s="337"/>
      <c r="R524" s="337"/>
      <c r="S524" s="337"/>
      <c r="T524" s="337"/>
      <c r="U524" s="337"/>
      <c r="V524" s="337"/>
      <c r="W524" s="337"/>
      <c r="X524" s="337"/>
      <c r="Y524" s="337"/>
      <c r="Z524" s="337"/>
      <c r="AA524" s="337"/>
    </row>
    <row r="525">
      <c r="A525" s="337"/>
      <c r="B525" s="337"/>
      <c r="C525" s="575"/>
      <c r="D525" s="575"/>
      <c r="E525" s="337"/>
      <c r="F525" s="337"/>
      <c r="G525" s="337"/>
      <c r="H525" s="337"/>
      <c r="I525" s="337"/>
      <c r="J525" s="337"/>
      <c r="K525" s="337"/>
      <c r="L525" s="337"/>
      <c r="M525" s="337"/>
      <c r="N525" s="337"/>
      <c r="O525" s="337"/>
      <c r="P525" s="337"/>
      <c r="Q525" s="337"/>
      <c r="R525" s="337"/>
      <c r="S525" s="337"/>
      <c r="T525" s="337"/>
      <c r="U525" s="337"/>
      <c r="V525" s="337"/>
      <c r="W525" s="337"/>
      <c r="X525" s="337"/>
      <c r="Y525" s="337"/>
      <c r="Z525" s="337"/>
      <c r="AA525" s="337"/>
    </row>
    <row r="526">
      <c r="A526" s="337"/>
      <c r="B526" s="337"/>
      <c r="C526" s="575"/>
      <c r="D526" s="575"/>
      <c r="E526" s="337"/>
      <c r="F526" s="337"/>
      <c r="G526" s="337"/>
      <c r="H526" s="337"/>
      <c r="I526" s="337"/>
      <c r="J526" s="337"/>
      <c r="K526" s="337"/>
      <c r="L526" s="337"/>
      <c r="M526" s="337"/>
      <c r="N526" s="337"/>
      <c r="O526" s="337"/>
      <c r="P526" s="337"/>
      <c r="Q526" s="337"/>
      <c r="R526" s="337"/>
      <c r="S526" s="337"/>
      <c r="T526" s="337"/>
      <c r="U526" s="337"/>
      <c r="V526" s="337"/>
      <c r="W526" s="337"/>
      <c r="X526" s="337"/>
      <c r="Y526" s="337"/>
      <c r="Z526" s="337"/>
      <c r="AA526" s="337"/>
    </row>
    <row r="527">
      <c r="A527" s="337"/>
      <c r="B527" s="337"/>
      <c r="C527" s="575"/>
      <c r="D527" s="575"/>
      <c r="E527" s="337"/>
      <c r="F527" s="337"/>
      <c r="G527" s="337"/>
      <c r="H527" s="337"/>
      <c r="I527" s="337"/>
      <c r="J527" s="337"/>
      <c r="K527" s="337"/>
      <c r="L527" s="337"/>
      <c r="M527" s="337"/>
      <c r="N527" s="337"/>
      <c r="O527" s="337"/>
      <c r="P527" s="337"/>
      <c r="Q527" s="337"/>
      <c r="R527" s="337"/>
      <c r="S527" s="337"/>
      <c r="T527" s="337"/>
      <c r="U527" s="337"/>
      <c r="V527" s="337"/>
      <c r="W527" s="337"/>
      <c r="X527" s="337"/>
      <c r="Y527" s="337"/>
      <c r="Z527" s="337"/>
      <c r="AA527" s="337"/>
    </row>
    <row r="528">
      <c r="A528" s="337"/>
      <c r="B528" s="337"/>
      <c r="C528" s="575"/>
      <c r="D528" s="575"/>
      <c r="E528" s="337"/>
      <c r="F528" s="337"/>
      <c r="G528" s="337"/>
      <c r="H528" s="337"/>
      <c r="I528" s="337"/>
      <c r="J528" s="337"/>
      <c r="K528" s="337"/>
      <c r="L528" s="337"/>
      <c r="M528" s="337"/>
      <c r="N528" s="337"/>
      <c r="O528" s="337"/>
      <c r="P528" s="337"/>
      <c r="Q528" s="337"/>
      <c r="R528" s="337"/>
      <c r="S528" s="337"/>
      <c r="T528" s="337"/>
      <c r="U528" s="337"/>
      <c r="V528" s="337"/>
      <c r="W528" s="337"/>
      <c r="X528" s="337"/>
      <c r="Y528" s="337"/>
      <c r="Z528" s="337"/>
      <c r="AA528" s="337"/>
    </row>
    <row r="529">
      <c r="A529" s="337"/>
      <c r="B529" s="337"/>
      <c r="C529" s="575"/>
      <c r="D529" s="575"/>
      <c r="E529" s="337"/>
      <c r="F529" s="337"/>
      <c r="G529" s="337"/>
      <c r="H529" s="337"/>
      <c r="I529" s="337"/>
      <c r="J529" s="337"/>
      <c r="K529" s="337"/>
      <c r="L529" s="337"/>
      <c r="M529" s="337"/>
      <c r="N529" s="337"/>
      <c r="O529" s="337"/>
      <c r="P529" s="337"/>
      <c r="Q529" s="337"/>
      <c r="R529" s="337"/>
      <c r="S529" s="337"/>
      <c r="T529" s="337"/>
      <c r="U529" s="337"/>
      <c r="V529" s="337"/>
      <c r="W529" s="337"/>
      <c r="X529" s="337"/>
      <c r="Y529" s="337"/>
      <c r="Z529" s="337"/>
      <c r="AA529" s="337"/>
    </row>
    <row r="530">
      <c r="A530" s="337"/>
      <c r="B530" s="337"/>
      <c r="C530" s="575"/>
      <c r="D530" s="575"/>
      <c r="E530" s="337"/>
      <c r="F530" s="337"/>
      <c r="G530" s="337"/>
      <c r="H530" s="337"/>
      <c r="I530" s="337"/>
      <c r="J530" s="337"/>
      <c r="K530" s="337"/>
      <c r="L530" s="337"/>
      <c r="M530" s="337"/>
      <c r="N530" s="337"/>
      <c r="O530" s="337"/>
      <c r="P530" s="337"/>
      <c r="Q530" s="337"/>
      <c r="R530" s="337"/>
      <c r="S530" s="337"/>
      <c r="T530" s="337"/>
      <c r="U530" s="337"/>
      <c r="V530" s="337"/>
      <c r="W530" s="337"/>
      <c r="X530" s="337"/>
      <c r="Y530" s="337"/>
      <c r="Z530" s="337"/>
      <c r="AA530" s="337"/>
    </row>
    <row r="531">
      <c r="A531" s="337"/>
      <c r="B531" s="337"/>
      <c r="C531" s="575"/>
      <c r="D531" s="575"/>
      <c r="E531" s="337"/>
      <c r="F531" s="337"/>
      <c r="G531" s="337"/>
      <c r="H531" s="337"/>
      <c r="I531" s="337"/>
      <c r="J531" s="337"/>
      <c r="K531" s="337"/>
      <c r="L531" s="337"/>
      <c r="M531" s="337"/>
      <c r="N531" s="337"/>
      <c r="O531" s="337"/>
      <c r="P531" s="337"/>
      <c r="Q531" s="337"/>
      <c r="R531" s="337"/>
      <c r="S531" s="337"/>
      <c r="T531" s="337"/>
      <c r="U531" s="337"/>
      <c r="V531" s="337"/>
      <c r="W531" s="337"/>
      <c r="X531" s="337"/>
      <c r="Y531" s="337"/>
      <c r="Z531" s="337"/>
      <c r="AA531" s="337"/>
    </row>
    <row r="532">
      <c r="A532" s="337"/>
      <c r="B532" s="337"/>
      <c r="C532" s="575"/>
      <c r="D532" s="575"/>
      <c r="E532" s="337"/>
      <c r="F532" s="337"/>
      <c r="G532" s="337"/>
      <c r="H532" s="337"/>
      <c r="I532" s="337"/>
      <c r="J532" s="337"/>
      <c r="K532" s="337"/>
      <c r="L532" s="337"/>
      <c r="M532" s="337"/>
      <c r="N532" s="337"/>
      <c r="O532" s="337"/>
      <c r="P532" s="337"/>
      <c r="Q532" s="337"/>
      <c r="R532" s="337"/>
      <c r="S532" s="337"/>
      <c r="T532" s="337"/>
      <c r="U532" s="337"/>
      <c r="V532" s="337"/>
      <c r="W532" s="337"/>
      <c r="X532" s="337"/>
      <c r="Y532" s="337"/>
      <c r="Z532" s="337"/>
      <c r="AA532" s="337"/>
    </row>
    <row r="533">
      <c r="A533" s="337"/>
      <c r="B533" s="337"/>
      <c r="C533" s="575"/>
      <c r="D533" s="575"/>
      <c r="E533" s="337"/>
      <c r="F533" s="337"/>
      <c r="G533" s="337"/>
      <c r="H533" s="337"/>
      <c r="I533" s="337"/>
      <c r="J533" s="337"/>
      <c r="K533" s="337"/>
      <c r="L533" s="337"/>
      <c r="M533" s="337"/>
      <c r="N533" s="337"/>
      <c r="O533" s="337"/>
      <c r="P533" s="337"/>
      <c r="Q533" s="337"/>
      <c r="R533" s="337"/>
      <c r="S533" s="337"/>
      <c r="T533" s="337"/>
      <c r="U533" s="337"/>
      <c r="V533" s="337"/>
      <c r="W533" s="337"/>
      <c r="X533" s="337"/>
      <c r="Y533" s="337"/>
      <c r="Z533" s="337"/>
      <c r="AA533" s="337"/>
    </row>
    <row r="534">
      <c r="A534" s="337"/>
      <c r="B534" s="337"/>
      <c r="C534" s="575"/>
      <c r="D534" s="575"/>
      <c r="E534" s="337"/>
      <c r="F534" s="337"/>
      <c r="G534" s="337"/>
      <c r="H534" s="337"/>
      <c r="I534" s="337"/>
      <c r="J534" s="337"/>
      <c r="K534" s="337"/>
      <c r="L534" s="337"/>
      <c r="M534" s="337"/>
      <c r="N534" s="337"/>
      <c r="O534" s="337"/>
      <c r="P534" s="337"/>
      <c r="Q534" s="337"/>
      <c r="R534" s="337"/>
      <c r="S534" s="337"/>
      <c r="T534" s="337"/>
      <c r="U534" s="337"/>
      <c r="V534" s="337"/>
      <c r="W534" s="337"/>
      <c r="X534" s="337"/>
      <c r="Y534" s="337"/>
      <c r="Z534" s="337"/>
      <c r="AA534" s="337"/>
    </row>
    <row r="535">
      <c r="A535" s="337"/>
      <c r="B535" s="337"/>
      <c r="C535" s="575"/>
      <c r="D535" s="575"/>
      <c r="E535" s="337"/>
      <c r="F535" s="337"/>
      <c r="G535" s="337"/>
      <c r="H535" s="337"/>
      <c r="I535" s="337"/>
      <c r="J535" s="337"/>
      <c r="K535" s="337"/>
      <c r="L535" s="337"/>
      <c r="M535" s="337"/>
      <c r="N535" s="337"/>
      <c r="O535" s="337"/>
      <c r="P535" s="337"/>
      <c r="Q535" s="337"/>
      <c r="R535" s="337"/>
      <c r="S535" s="337"/>
      <c r="T535" s="337"/>
      <c r="U535" s="337"/>
      <c r="V535" s="337"/>
      <c r="W535" s="337"/>
      <c r="X535" s="337"/>
      <c r="Y535" s="337"/>
      <c r="Z535" s="337"/>
      <c r="AA535" s="337"/>
    </row>
    <row r="536">
      <c r="A536" s="337"/>
      <c r="B536" s="337"/>
      <c r="C536" s="575"/>
      <c r="D536" s="575"/>
      <c r="E536" s="337"/>
      <c r="F536" s="337"/>
      <c r="G536" s="337"/>
      <c r="H536" s="337"/>
      <c r="I536" s="337"/>
      <c r="J536" s="337"/>
      <c r="K536" s="337"/>
      <c r="L536" s="337"/>
      <c r="M536" s="337"/>
      <c r="N536" s="337"/>
      <c r="O536" s="337"/>
      <c r="P536" s="337"/>
      <c r="Q536" s="337"/>
      <c r="R536" s="337"/>
      <c r="S536" s="337"/>
      <c r="T536" s="337"/>
      <c r="U536" s="337"/>
      <c r="V536" s="337"/>
      <c r="W536" s="337"/>
      <c r="X536" s="337"/>
      <c r="Y536" s="337"/>
      <c r="Z536" s="337"/>
      <c r="AA536" s="337"/>
    </row>
    <row r="537">
      <c r="A537" s="337"/>
      <c r="B537" s="337"/>
      <c r="C537" s="575"/>
      <c r="D537" s="575"/>
      <c r="E537" s="337"/>
      <c r="F537" s="337"/>
      <c r="G537" s="337"/>
      <c r="H537" s="337"/>
      <c r="I537" s="337"/>
      <c r="J537" s="337"/>
      <c r="K537" s="337"/>
      <c r="L537" s="337"/>
      <c r="M537" s="337"/>
      <c r="N537" s="337"/>
      <c r="O537" s="337"/>
      <c r="P537" s="337"/>
      <c r="Q537" s="337"/>
      <c r="R537" s="337"/>
      <c r="S537" s="337"/>
      <c r="T537" s="337"/>
      <c r="U537" s="337"/>
      <c r="V537" s="337"/>
      <c r="W537" s="337"/>
      <c r="X537" s="337"/>
      <c r="Y537" s="337"/>
      <c r="Z537" s="337"/>
      <c r="AA537" s="337"/>
    </row>
    <row r="538">
      <c r="A538" s="337"/>
      <c r="B538" s="337"/>
      <c r="C538" s="575"/>
      <c r="D538" s="575"/>
      <c r="E538" s="337"/>
      <c r="F538" s="337"/>
      <c r="G538" s="337"/>
      <c r="H538" s="337"/>
      <c r="I538" s="337"/>
      <c r="J538" s="337"/>
      <c r="K538" s="337"/>
      <c r="L538" s="337"/>
      <c r="M538" s="337"/>
      <c r="N538" s="337"/>
      <c r="O538" s="337"/>
      <c r="P538" s="337"/>
      <c r="Q538" s="337"/>
      <c r="R538" s="337"/>
      <c r="S538" s="337"/>
      <c r="T538" s="337"/>
      <c r="U538" s="337"/>
      <c r="V538" s="337"/>
      <c r="W538" s="337"/>
      <c r="X538" s="337"/>
      <c r="Y538" s="337"/>
      <c r="Z538" s="337"/>
      <c r="AA538" s="337"/>
    </row>
    <row r="539">
      <c r="A539" s="337"/>
      <c r="B539" s="337"/>
      <c r="C539" s="575"/>
      <c r="D539" s="575"/>
      <c r="E539" s="337"/>
      <c r="F539" s="337"/>
      <c r="G539" s="337"/>
      <c r="H539" s="337"/>
      <c r="I539" s="337"/>
      <c r="J539" s="337"/>
      <c r="K539" s="337"/>
      <c r="L539" s="337"/>
      <c r="M539" s="337"/>
      <c r="N539" s="337"/>
      <c r="O539" s="337"/>
      <c r="P539" s="337"/>
      <c r="Q539" s="337"/>
      <c r="R539" s="337"/>
      <c r="S539" s="337"/>
      <c r="T539" s="337"/>
      <c r="U539" s="337"/>
      <c r="V539" s="337"/>
      <c r="W539" s="337"/>
      <c r="X539" s="337"/>
      <c r="Y539" s="337"/>
      <c r="Z539" s="337"/>
      <c r="AA539" s="337"/>
    </row>
    <row r="540">
      <c r="A540" s="337"/>
      <c r="B540" s="337"/>
      <c r="C540" s="575"/>
      <c r="D540" s="575"/>
      <c r="E540" s="337"/>
      <c r="F540" s="337"/>
      <c r="G540" s="337"/>
      <c r="H540" s="337"/>
      <c r="I540" s="337"/>
      <c r="J540" s="337"/>
      <c r="K540" s="337"/>
      <c r="L540" s="337"/>
      <c r="M540" s="337"/>
      <c r="N540" s="337"/>
      <c r="O540" s="337"/>
      <c r="P540" s="337"/>
      <c r="Q540" s="337"/>
      <c r="R540" s="337"/>
      <c r="S540" s="337"/>
      <c r="T540" s="337"/>
      <c r="U540" s="337"/>
      <c r="V540" s="337"/>
      <c r="W540" s="337"/>
      <c r="X540" s="337"/>
      <c r="Y540" s="337"/>
      <c r="Z540" s="337"/>
      <c r="AA540" s="337"/>
    </row>
    <row r="541">
      <c r="A541" s="337"/>
      <c r="B541" s="337"/>
      <c r="C541" s="575"/>
      <c r="D541" s="575"/>
      <c r="E541" s="337"/>
      <c r="F541" s="337"/>
      <c r="G541" s="337"/>
      <c r="H541" s="337"/>
      <c r="I541" s="337"/>
      <c r="J541" s="337"/>
      <c r="K541" s="337"/>
      <c r="L541" s="337"/>
      <c r="M541" s="337"/>
      <c r="N541" s="337"/>
      <c r="O541" s="337"/>
      <c r="P541" s="337"/>
      <c r="Q541" s="337"/>
      <c r="R541" s="337"/>
      <c r="S541" s="337"/>
      <c r="T541" s="337"/>
      <c r="U541" s="337"/>
      <c r="V541" s="337"/>
      <c r="W541" s="337"/>
      <c r="X541" s="337"/>
      <c r="Y541" s="337"/>
      <c r="Z541" s="337"/>
      <c r="AA541" s="337"/>
    </row>
    <row r="542">
      <c r="A542" s="337"/>
      <c r="B542" s="337"/>
      <c r="C542" s="575"/>
      <c r="D542" s="575"/>
      <c r="E542" s="337"/>
      <c r="F542" s="337"/>
      <c r="G542" s="337"/>
      <c r="H542" s="337"/>
      <c r="I542" s="337"/>
      <c r="J542" s="337"/>
      <c r="K542" s="337"/>
      <c r="L542" s="337"/>
      <c r="M542" s="337"/>
      <c r="N542" s="337"/>
      <c r="O542" s="337"/>
      <c r="P542" s="337"/>
      <c r="Q542" s="337"/>
      <c r="R542" s="337"/>
      <c r="S542" s="337"/>
      <c r="T542" s="337"/>
      <c r="U542" s="337"/>
      <c r="V542" s="337"/>
      <c r="W542" s="337"/>
      <c r="X542" s="337"/>
      <c r="Y542" s="337"/>
      <c r="Z542" s="337"/>
      <c r="AA542" s="337"/>
    </row>
    <row r="543">
      <c r="A543" s="337"/>
      <c r="B543" s="337"/>
      <c r="C543" s="575"/>
      <c r="D543" s="575"/>
      <c r="E543" s="337"/>
      <c r="F543" s="337"/>
      <c r="G543" s="337"/>
      <c r="H543" s="337"/>
      <c r="I543" s="337"/>
      <c r="J543" s="337"/>
      <c r="K543" s="337"/>
      <c r="L543" s="337"/>
      <c r="M543" s="337"/>
      <c r="N543" s="337"/>
      <c r="O543" s="337"/>
      <c r="P543" s="337"/>
      <c r="Q543" s="337"/>
      <c r="R543" s="337"/>
      <c r="S543" s="337"/>
      <c r="T543" s="337"/>
      <c r="U543" s="337"/>
      <c r="V543" s="337"/>
      <c r="W543" s="337"/>
      <c r="X543" s="337"/>
      <c r="Y543" s="337"/>
      <c r="Z543" s="337"/>
      <c r="AA543" s="337"/>
    </row>
    <row r="544">
      <c r="A544" s="337"/>
      <c r="B544" s="337"/>
      <c r="C544" s="575"/>
      <c r="D544" s="575"/>
      <c r="E544" s="337"/>
      <c r="F544" s="337"/>
      <c r="G544" s="337"/>
      <c r="H544" s="337"/>
      <c r="I544" s="337"/>
      <c r="J544" s="337"/>
      <c r="K544" s="337"/>
      <c r="L544" s="337"/>
      <c r="M544" s="337"/>
      <c r="N544" s="337"/>
      <c r="O544" s="337"/>
      <c r="P544" s="337"/>
      <c r="Q544" s="337"/>
      <c r="R544" s="337"/>
      <c r="S544" s="337"/>
      <c r="T544" s="337"/>
      <c r="U544" s="337"/>
      <c r="V544" s="337"/>
      <c r="W544" s="337"/>
      <c r="X544" s="337"/>
      <c r="Y544" s="337"/>
      <c r="Z544" s="337"/>
      <c r="AA544" s="337"/>
    </row>
    <row r="545">
      <c r="A545" s="337"/>
      <c r="B545" s="337"/>
      <c r="C545" s="575"/>
      <c r="D545" s="575"/>
      <c r="E545" s="337"/>
      <c r="F545" s="337"/>
      <c r="G545" s="337"/>
      <c r="H545" s="337"/>
      <c r="I545" s="337"/>
      <c r="J545" s="337"/>
      <c r="K545" s="337"/>
      <c r="L545" s="337"/>
      <c r="M545" s="337"/>
      <c r="N545" s="337"/>
      <c r="O545" s="337"/>
      <c r="P545" s="337"/>
      <c r="Q545" s="337"/>
      <c r="R545" s="337"/>
      <c r="S545" s="337"/>
      <c r="T545" s="337"/>
      <c r="U545" s="337"/>
      <c r="V545" s="337"/>
      <c r="W545" s="337"/>
      <c r="X545" s="337"/>
      <c r="Y545" s="337"/>
      <c r="Z545" s="337"/>
      <c r="AA545" s="337"/>
    </row>
    <row r="546">
      <c r="A546" s="337"/>
      <c r="B546" s="337"/>
      <c r="C546" s="575"/>
      <c r="D546" s="575"/>
      <c r="E546" s="337"/>
      <c r="F546" s="337"/>
      <c r="G546" s="337"/>
      <c r="H546" s="337"/>
      <c r="I546" s="337"/>
      <c r="J546" s="337"/>
      <c r="K546" s="337"/>
      <c r="L546" s="337"/>
      <c r="M546" s="337"/>
      <c r="N546" s="337"/>
      <c r="O546" s="337"/>
      <c r="P546" s="337"/>
      <c r="Q546" s="337"/>
      <c r="R546" s="337"/>
      <c r="S546" s="337"/>
      <c r="T546" s="337"/>
      <c r="U546" s="337"/>
      <c r="V546" s="337"/>
      <c r="W546" s="337"/>
      <c r="X546" s="337"/>
      <c r="Y546" s="337"/>
      <c r="Z546" s="337"/>
      <c r="AA546" s="337"/>
    </row>
    <row r="547">
      <c r="A547" s="337"/>
      <c r="B547" s="337"/>
      <c r="C547" s="575"/>
      <c r="D547" s="575"/>
      <c r="E547" s="337"/>
      <c r="F547" s="337"/>
      <c r="G547" s="337"/>
      <c r="H547" s="337"/>
      <c r="I547" s="337"/>
      <c r="J547" s="337"/>
      <c r="K547" s="337"/>
      <c r="L547" s="337"/>
      <c r="M547" s="337"/>
      <c r="N547" s="337"/>
      <c r="O547" s="337"/>
      <c r="P547" s="337"/>
      <c r="Q547" s="337"/>
      <c r="R547" s="337"/>
      <c r="S547" s="337"/>
      <c r="T547" s="337"/>
      <c r="U547" s="337"/>
      <c r="V547" s="337"/>
      <c r="W547" s="337"/>
      <c r="X547" s="337"/>
      <c r="Y547" s="337"/>
      <c r="Z547" s="337"/>
      <c r="AA547" s="337"/>
    </row>
    <row r="548">
      <c r="A548" s="337"/>
      <c r="B548" s="337"/>
      <c r="C548" s="575"/>
      <c r="D548" s="575"/>
      <c r="E548" s="337"/>
      <c r="F548" s="337"/>
      <c r="G548" s="337"/>
      <c r="H548" s="337"/>
      <c r="I548" s="337"/>
      <c r="J548" s="337"/>
      <c r="K548" s="337"/>
      <c r="L548" s="337"/>
      <c r="M548" s="337"/>
      <c r="N548" s="337"/>
      <c r="O548" s="337"/>
      <c r="P548" s="337"/>
      <c r="Q548" s="337"/>
      <c r="R548" s="337"/>
      <c r="S548" s="337"/>
      <c r="T548" s="337"/>
      <c r="U548" s="337"/>
      <c r="V548" s="337"/>
      <c r="W548" s="337"/>
      <c r="X548" s="337"/>
      <c r="Y548" s="337"/>
      <c r="Z548" s="337"/>
      <c r="AA548" s="337"/>
    </row>
    <row r="549">
      <c r="A549" s="337"/>
      <c r="B549" s="337"/>
      <c r="C549" s="575"/>
      <c r="D549" s="575"/>
      <c r="E549" s="337"/>
      <c r="F549" s="337"/>
      <c r="G549" s="337"/>
      <c r="H549" s="337"/>
      <c r="I549" s="337"/>
      <c r="J549" s="337"/>
      <c r="K549" s="337"/>
      <c r="L549" s="337"/>
      <c r="M549" s="337"/>
      <c r="N549" s="337"/>
      <c r="O549" s="337"/>
      <c r="P549" s="337"/>
      <c r="Q549" s="337"/>
      <c r="R549" s="337"/>
      <c r="S549" s="337"/>
      <c r="T549" s="337"/>
      <c r="U549" s="337"/>
      <c r="V549" s="337"/>
      <c r="W549" s="337"/>
      <c r="X549" s="337"/>
      <c r="Y549" s="337"/>
      <c r="Z549" s="337"/>
      <c r="AA549" s="337"/>
    </row>
    <row r="550">
      <c r="A550" s="337"/>
      <c r="B550" s="337"/>
      <c r="C550" s="575"/>
      <c r="D550" s="575"/>
      <c r="E550" s="337"/>
      <c r="F550" s="337"/>
      <c r="G550" s="337"/>
      <c r="H550" s="337"/>
      <c r="I550" s="337"/>
      <c r="J550" s="337"/>
      <c r="K550" s="337"/>
      <c r="L550" s="337"/>
      <c r="M550" s="337"/>
      <c r="N550" s="337"/>
      <c r="O550" s="337"/>
      <c r="P550" s="337"/>
      <c r="Q550" s="337"/>
      <c r="R550" s="337"/>
      <c r="S550" s="337"/>
      <c r="T550" s="337"/>
      <c r="U550" s="337"/>
      <c r="V550" s="337"/>
      <c r="W550" s="337"/>
      <c r="X550" s="337"/>
      <c r="Y550" s="337"/>
      <c r="Z550" s="337"/>
      <c r="AA550" s="337"/>
    </row>
    <row r="551">
      <c r="A551" s="337"/>
      <c r="B551" s="337"/>
      <c r="C551" s="575"/>
      <c r="D551" s="575"/>
      <c r="E551" s="337"/>
      <c r="F551" s="337"/>
      <c r="G551" s="337"/>
      <c r="H551" s="337"/>
      <c r="I551" s="337"/>
      <c r="J551" s="337"/>
      <c r="K551" s="337"/>
      <c r="L551" s="337"/>
      <c r="M551" s="337"/>
      <c r="N551" s="337"/>
      <c r="O551" s="337"/>
      <c r="P551" s="337"/>
      <c r="Q551" s="337"/>
      <c r="R551" s="337"/>
      <c r="S551" s="337"/>
      <c r="T551" s="337"/>
      <c r="U551" s="337"/>
      <c r="V551" s="337"/>
      <c r="W551" s="337"/>
      <c r="X551" s="337"/>
      <c r="Y551" s="337"/>
      <c r="Z551" s="337"/>
      <c r="AA551" s="337"/>
    </row>
    <row r="552">
      <c r="A552" s="337"/>
      <c r="B552" s="337"/>
      <c r="C552" s="575"/>
      <c r="D552" s="575"/>
      <c r="E552" s="337"/>
      <c r="F552" s="337"/>
      <c r="G552" s="337"/>
      <c r="H552" s="337"/>
      <c r="I552" s="337"/>
      <c r="J552" s="337"/>
      <c r="K552" s="337"/>
      <c r="L552" s="337"/>
      <c r="M552" s="337"/>
      <c r="N552" s="337"/>
      <c r="O552" s="337"/>
      <c r="P552" s="337"/>
      <c r="Q552" s="337"/>
      <c r="R552" s="337"/>
      <c r="S552" s="337"/>
      <c r="T552" s="337"/>
      <c r="U552" s="337"/>
      <c r="V552" s="337"/>
      <c r="W552" s="337"/>
      <c r="X552" s="337"/>
      <c r="Y552" s="337"/>
      <c r="Z552" s="337"/>
      <c r="AA552" s="337"/>
    </row>
    <row r="553">
      <c r="A553" s="337"/>
      <c r="B553" s="337"/>
      <c r="C553" s="575"/>
      <c r="D553" s="575"/>
      <c r="E553" s="337"/>
      <c r="F553" s="337"/>
      <c r="G553" s="337"/>
      <c r="H553" s="337"/>
      <c r="I553" s="337"/>
      <c r="J553" s="337"/>
      <c r="K553" s="337"/>
      <c r="L553" s="337"/>
      <c r="M553" s="337"/>
      <c r="N553" s="337"/>
      <c r="O553" s="337"/>
      <c r="P553" s="337"/>
      <c r="Q553" s="337"/>
      <c r="R553" s="337"/>
      <c r="S553" s="337"/>
      <c r="T553" s="337"/>
      <c r="U553" s="337"/>
      <c r="V553" s="337"/>
      <c r="W553" s="337"/>
      <c r="X553" s="337"/>
      <c r="Y553" s="337"/>
      <c r="Z553" s="337"/>
      <c r="AA553" s="337"/>
    </row>
    <row r="554">
      <c r="A554" s="337"/>
      <c r="B554" s="337"/>
      <c r="C554" s="575"/>
      <c r="D554" s="575"/>
      <c r="E554" s="337"/>
      <c r="F554" s="337"/>
      <c r="G554" s="337"/>
      <c r="H554" s="337"/>
      <c r="I554" s="337"/>
      <c r="J554" s="337"/>
      <c r="K554" s="337"/>
      <c r="L554" s="337"/>
      <c r="M554" s="337"/>
      <c r="N554" s="337"/>
      <c r="O554" s="337"/>
      <c r="P554" s="337"/>
      <c r="Q554" s="337"/>
      <c r="R554" s="337"/>
      <c r="S554" s="337"/>
      <c r="T554" s="337"/>
      <c r="U554" s="337"/>
      <c r="V554" s="337"/>
      <c r="W554" s="337"/>
      <c r="X554" s="337"/>
      <c r="Y554" s="337"/>
      <c r="Z554" s="337"/>
      <c r="AA554" s="337"/>
    </row>
    <row r="555">
      <c r="A555" s="337"/>
      <c r="B555" s="337"/>
      <c r="C555" s="575"/>
      <c r="D555" s="575"/>
      <c r="E555" s="337"/>
      <c r="F555" s="337"/>
      <c r="G555" s="337"/>
      <c r="H555" s="337"/>
      <c r="I555" s="337"/>
      <c r="J555" s="337"/>
      <c r="K555" s="337"/>
      <c r="L555" s="337"/>
      <c r="M555" s="337"/>
      <c r="N555" s="337"/>
      <c r="O555" s="337"/>
      <c r="P555" s="337"/>
      <c r="Q555" s="337"/>
      <c r="R555" s="337"/>
      <c r="S555" s="337"/>
      <c r="T555" s="337"/>
      <c r="U555" s="337"/>
      <c r="V555" s="337"/>
      <c r="W555" s="337"/>
      <c r="X555" s="337"/>
      <c r="Y555" s="337"/>
      <c r="Z555" s="337"/>
      <c r="AA555" s="337"/>
    </row>
    <row r="556">
      <c r="A556" s="337"/>
      <c r="B556" s="337"/>
      <c r="C556" s="575"/>
      <c r="D556" s="575"/>
      <c r="E556" s="337"/>
      <c r="F556" s="337"/>
      <c r="G556" s="337"/>
      <c r="H556" s="337"/>
      <c r="I556" s="337"/>
      <c r="J556" s="337"/>
      <c r="K556" s="337"/>
      <c r="L556" s="337"/>
      <c r="M556" s="337"/>
      <c r="N556" s="337"/>
      <c r="O556" s="337"/>
      <c r="P556" s="337"/>
      <c r="Q556" s="337"/>
      <c r="R556" s="337"/>
      <c r="S556" s="337"/>
      <c r="T556" s="337"/>
      <c r="U556" s="337"/>
      <c r="V556" s="337"/>
      <c r="W556" s="337"/>
      <c r="X556" s="337"/>
      <c r="Y556" s="337"/>
      <c r="Z556" s="337"/>
      <c r="AA556" s="337"/>
    </row>
    <row r="557">
      <c r="A557" s="337"/>
      <c r="B557" s="337"/>
      <c r="C557" s="575"/>
      <c r="D557" s="575"/>
      <c r="E557" s="337"/>
      <c r="F557" s="337"/>
      <c r="G557" s="337"/>
      <c r="H557" s="337"/>
      <c r="I557" s="337"/>
      <c r="J557" s="337"/>
      <c r="K557" s="337"/>
      <c r="L557" s="337"/>
      <c r="M557" s="337"/>
      <c r="N557" s="337"/>
      <c r="O557" s="337"/>
      <c r="P557" s="337"/>
      <c r="Q557" s="337"/>
      <c r="R557" s="337"/>
      <c r="S557" s="337"/>
      <c r="T557" s="337"/>
      <c r="U557" s="337"/>
      <c r="V557" s="337"/>
      <c r="W557" s="337"/>
      <c r="X557" s="337"/>
      <c r="Y557" s="337"/>
      <c r="Z557" s="337"/>
      <c r="AA557" s="337"/>
    </row>
    <row r="558">
      <c r="A558" s="337"/>
      <c r="B558" s="337"/>
      <c r="C558" s="575"/>
      <c r="D558" s="575"/>
      <c r="E558" s="337"/>
      <c r="F558" s="337"/>
      <c r="G558" s="337"/>
      <c r="H558" s="337"/>
      <c r="I558" s="337"/>
      <c r="J558" s="337"/>
      <c r="K558" s="337"/>
      <c r="L558" s="337"/>
      <c r="M558" s="337"/>
      <c r="N558" s="337"/>
      <c r="O558" s="337"/>
      <c r="P558" s="337"/>
      <c r="Q558" s="337"/>
      <c r="R558" s="337"/>
      <c r="S558" s="337"/>
      <c r="T558" s="337"/>
      <c r="U558" s="337"/>
      <c r="V558" s="337"/>
      <c r="W558" s="337"/>
      <c r="X558" s="337"/>
      <c r="Y558" s="337"/>
      <c r="Z558" s="337"/>
      <c r="AA558" s="337"/>
    </row>
    <row r="559">
      <c r="A559" s="337"/>
      <c r="B559" s="337"/>
      <c r="C559" s="575"/>
      <c r="D559" s="575"/>
      <c r="E559" s="337"/>
      <c r="F559" s="337"/>
      <c r="G559" s="337"/>
      <c r="H559" s="337"/>
      <c r="I559" s="337"/>
      <c r="J559" s="337"/>
      <c r="K559" s="337"/>
      <c r="L559" s="337"/>
      <c r="M559" s="337"/>
      <c r="N559" s="337"/>
      <c r="O559" s="337"/>
      <c r="P559" s="337"/>
      <c r="Q559" s="337"/>
      <c r="R559" s="337"/>
      <c r="S559" s="337"/>
      <c r="T559" s="337"/>
      <c r="U559" s="337"/>
      <c r="V559" s="337"/>
      <c r="W559" s="337"/>
      <c r="X559" s="337"/>
      <c r="Y559" s="337"/>
      <c r="Z559" s="337"/>
      <c r="AA559" s="337"/>
    </row>
    <row r="560">
      <c r="A560" s="337"/>
      <c r="B560" s="337"/>
      <c r="C560" s="575"/>
      <c r="D560" s="575"/>
      <c r="E560" s="337"/>
      <c r="F560" s="337"/>
      <c r="G560" s="337"/>
      <c r="H560" s="337"/>
      <c r="I560" s="337"/>
      <c r="J560" s="337"/>
      <c r="K560" s="337"/>
      <c r="L560" s="337"/>
      <c r="M560" s="337"/>
      <c r="N560" s="337"/>
      <c r="O560" s="337"/>
      <c r="P560" s="337"/>
      <c r="Q560" s="337"/>
      <c r="R560" s="337"/>
      <c r="S560" s="337"/>
      <c r="T560" s="337"/>
      <c r="U560" s="337"/>
      <c r="V560" s="337"/>
      <c r="W560" s="337"/>
      <c r="X560" s="337"/>
      <c r="Y560" s="337"/>
      <c r="Z560" s="337"/>
      <c r="AA560" s="337"/>
    </row>
    <row r="561">
      <c r="A561" s="337"/>
      <c r="B561" s="337"/>
      <c r="C561" s="575"/>
      <c r="D561" s="575"/>
      <c r="E561" s="337"/>
      <c r="F561" s="337"/>
      <c r="G561" s="337"/>
      <c r="H561" s="337"/>
      <c r="I561" s="337"/>
      <c r="J561" s="337"/>
      <c r="K561" s="337"/>
      <c r="L561" s="337"/>
      <c r="M561" s="337"/>
      <c r="N561" s="337"/>
      <c r="O561" s="337"/>
      <c r="P561" s="337"/>
      <c r="Q561" s="337"/>
      <c r="R561" s="337"/>
      <c r="S561" s="337"/>
      <c r="T561" s="337"/>
      <c r="U561" s="337"/>
      <c r="V561" s="337"/>
      <c r="W561" s="337"/>
      <c r="X561" s="337"/>
      <c r="Y561" s="337"/>
      <c r="Z561" s="337"/>
      <c r="AA561" s="337"/>
    </row>
    <row r="562">
      <c r="A562" s="337"/>
      <c r="B562" s="337"/>
      <c r="C562" s="575"/>
      <c r="D562" s="575"/>
      <c r="E562" s="337"/>
      <c r="F562" s="337"/>
      <c r="G562" s="337"/>
      <c r="H562" s="337"/>
      <c r="I562" s="337"/>
      <c r="J562" s="337"/>
      <c r="K562" s="337"/>
      <c r="L562" s="337"/>
      <c r="M562" s="337"/>
      <c r="N562" s="337"/>
      <c r="O562" s="337"/>
      <c r="P562" s="337"/>
      <c r="Q562" s="337"/>
      <c r="R562" s="337"/>
      <c r="S562" s="337"/>
      <c r="T562" s="337"/>
      <c r="U562" s="337"/>
      <c r="V562" s="337"/>
      <c r="W562" s="337"/>
      <c r="X562" s="337"/>
      <c r="Y562" s="337"/>
      <c r="Z562" s="337"/>
      <c r="AA562" s="337"/>
    </row>
    <row r="563">
      <c r="A563" s="337"/>
      <c r="B563" s="337"/>
      <c r="C563" s="575"/>
      <c r="D563" s="575"/>
      <c r="E563" s="337"/>
      <c r="F563" s="337"/>
      <c r="G563" s="337"/>
      <c r="H563" s="337"/>
      <c r="I563" s="337"/>
      <c r="J563" s="337"/>
      <c r="K563" s="337"/>
      <c r="L563" s="337"/>
      <c r="M563" s="337"/>
      <c r="N563" s="337"/>
      <c r="O563" s="337"/>
      <c r="P563" s="337"/>
      <c r="Q563" s="337"/>
      <c r="R563" s="337"/>
      <c r="S563" s="337"/>
      <c r="T563" s="337"/>
      <c r="U563" s="337"/>
      <c r="V563" s="337"/>
      <c r="W563" s="337"/>
      <c r="X563" s="337"/>
      <c r="Y563" s="337"/>
      <c r="Z563" s="337"/>
      <c r="AA563" s="337"/>
    </row>
    <row r="564">
      <c r="A564" s="337"/>
      <c r="B564" s="337"/>
      <c r="C564" s="575"/>
      <c r="D564" s="575"/>
      <c r="E564" s="337"/>
      <c r="F564" s="337"/>
      <c r="G564" s="337"/>
      <c r="H564" s="337"/>
      <c r="I564" s="337"/>
      <c r="J564" s="337"/>
      <c r="K564" s="337"/>
      <c r="L564" s="337"/>
      <c r="M564" s="337"/>
      <c r="N564" s="337"/>
      <c r="O564" s="337"/>
      <c r="P564" s="337"/>
      <c r="Q564" s="337"/>
      <c r="R564" s="337"/>
      <c r="S564" s="337"/>
      <c r="T564" s="337"/>
      <c r="U564" s="337"/>
      <c r="V564" s="337"/>
      <c r="W564" s="337"/>
      <c r="X564" s="337"/>
      <c r="Y564" s="337"/>
      <c r="Z564" s="337"/>
      <c r="AA564" s="337"/>
    </row>
    <row r="565">
      <c r="A565" s="337"/>
      <c r="B565" s="337"/>
      <c r="C565" s="575"/>
      <c r="D565" s="575"/>
      <c r="E565" s="337"/>
      <c r="F565" s="337"/>
      <c r="G565" s="337"/>
      <c r="H565" s="337"/>
      <c r="I565" s="337"/>
      <c r="J565" s="337"/>
      <c r="K565" s="337"/>
      <c r="L565" s="337"/>
      <c r="M565" s="337"/>
      <c r="N565" s="337"/>
      <c r="O565" s="337"/>
      <c r="P565" s="337"/>
      <c r="Q565" s="337"/>
      <c r="R565" s="337"/>
      <c r="S565" s="337"/>
      <c r="T565" s="337"/>
      <c r="U565" s="337"/>
      <c r="V565" s="337"/>
      <c r="W565" s="337"/>
      <c r="X565" s="337"/>
      <c r="Y565" s="337"/>
      <c r="Z565" s="337"/>
      <c r="AA565" s="337"/>
    </row>
    <row r="566">
      <c r="A566" s="337"/>
      <c r="B566" s="337"/>
      <c r="C566" s="575"/>
      <c r="D566" s="575"/>
      <c r="E566" s="337"/>
      <c r="F566" s="337"/>
      <c r="G566" s="337"/>
      <c r="H566" s="337"/>
      <c r="I566" s="337"/>
      <c r="J566" s="337"/>
      <c r="K566" s="337"/>
      <c r="L566" s="337"/>
      <c r="M566" s="337"/>
      <c r="N566" s="337"/>
      <c r="O566" s="337"/>
      <c r="P566" s="337"/>
      <c r="Q566" s="337"/>
      <c r="R566" s="337"/>
      <c r="S566" s="337"/>
      <c r="T566" s="337"/>
      <c r="U566" s="337"/>
      <c r="V566" s="337"/>
      <c r="W566" s="337"/>
      <c r="X566" s="337"/>
      <c r="Y566" s="337"/>
      <c r="Z566" s="337"/>
      <c r="AA566" s="337"/>
    </row>
    <row r="567">
      <c r="A567" s="337"/>
      <c r="B567" s="337"/>
      <c r="C567" s="575"/>
      <c r="D567" s="575"/>
      <c r="E567" s="337"/>
      <c r="F567" s="337"/>
      <c r="G567" s="337"/>
      <c r="H567" s="337"/>
      <c r="I567" s="337"/>
      <c r="J567" s="337"/>
      <c r="K567" s="337"/>
      <c r="L567" s="337"/>
      <c r="M567" s="337"/>
      <c r="N567" s="337"/>
      <c r="O567" s="337"/>
      <c r="P567" s="337"/>
      <c r="Q567" s="337"/>
      <c r="R567" s="337"/>
      <c r="S567" s="337"/>
      <c r="T567" s="337"/>
      <c r="U567" s="337"/>
      <c r="V567" s="337"/>
      <c r="W567" s="337"/>
      <c r="X567" s="337"/>
      <c r="Y567" s="337"/>
      <c r="Z567" s="337"/>
      <c r="AA567" s="337"/>
    </row>
    <row r="568">
      <c r="A568" s="337"/>
      <c r="B568" s="337"/>
      <c r="C568" s="575"/>
      <c r="D568" s="575"/>
      <c r="E568" s="337"/>
      <c r="F568" s="337"/>
      <c r="G568" s="337"/>
      <c r="H568" s="337"/>
      <c r="I568" s="337"/>
      <c r="J568" s="337"/>
      <c r="K568" s="337"/>
      <c r="L568" s="337"/>
      <c r="M568" s="337"/>
      <c r="N568" s="337"/>
      <c r="O568" s="337"/>
      <c r="P568" s="337"/>
      <c r="Q568" s="337"/>
      <c r="R568" s="337"/>
      <c r="S568" s="337"/>
      <c r="T568" s="337"/>
      <c r="U568" s="337"/>
      <c r="V568" s="337"/>
      <c r="W568" s="337"/>
      <c r="X568" s="337"/>
      <c r="Y568" s="337"/>
      <c r="Z568" s="337"/>
      <c r="AA568" s="337"/>
    </row>
    <row r="569">
      <c r="A569" s="337"/>
      <c r="B569" s="337"/>
      <c r="C569" s="575"/>
      <c r="D569" s="575"/>
      <c r="E569" s="337"/>
      <c r="F569" s="337"/>
      <c r="G569" s="337"/>
      <c r="H569" s="337"/>
      <c r="I569" s="337"/>
      <c r="J569" s="337"/>
      <c r="K569" s="337"/>
      <c r="L569" s="337"/>
      <c r="M569" s="337"/>
      <c r="N569" s="337"/>
      <c r="O569" s="337"/>
      <c r="P569" s="337"/>
      <c r="Q569" s="337"/>
      <c r="R569" s="337"/>
      <c r="S569" s="337"/>
      <c r="T569" s="337"/>
      <c r="U569" s="337"/>
      <c r="V569" s="337"/>
      <c r="W569" s="337"/>
      <c r="X569" s="337"/>
      <c r="Y569" s="337"/>
      <c r="Z569" s="337"/>
      <c r="AA569" s="337"/>
    </row>
    <row r="570">
      <c r="A570" s="337"/>
      <c r="B570" s="337"/>
      <c r="C570" s="575"/>
      <c r="D570" s="575"/>
      <c r="E570" s="337"/>
      <c r="F570" s="337"/>
      <c r="G570" s="337"/>
      <c r="H570" s="337"/>
      <c r="I570" s="337"/>
      <c r="J570" s="337"/>
      <c r="K570" s="337"/>
      <c r="L570" s="337"/>
      <c r="M570" s="337"/>
      <c r="N570" s="337"/>
      <c r="O570" s="337"/>
      <c r="P570" s="337"/>
      <c r="Q570" s="337"/>
      <c r="R570" s="337"/>
      <c r="S570" s="337"/>
      <c r="T570" s="337"/>
      <c r="U570" s="337"/>
      <c r="V570" s="337"/>
      <c r="W570" s="337"/>
      <c r="X570" s="337"/>
      <c r="Y570" s="337"/>
      <c r="Z570" s="337"/>
      <c r="AA570" s="337"/>
    </row>
    <row r="571">
      <c r="A571" s="337"/>
      <c r="B571" s="337"/>
      <c r="C571" s="575"/>
      <c r="D571" s="575"/>
      <c r="E571" s="337"/>
      <c r="F571" s="337"/>
      <c r="G571" s="337"/>
      <c r="H571" s="337"/>
      <c r="I571" s="337"/>
      <c r="J571" s="337"/>
      <c r="K571" s="337"/>
      <c r="L571" s="337"/>
      <c r="M571" s="337"/>
      <c r="N571" s="337"/>
      <c r="O571" s="337"/>
      <c r="P571" s="337"/>
      <c r="Q571" s="337"/>
      <c r="R571" s="337"/>
      <c r="S571" s="337"/>
      <c r="T571" s="337"/>
      <c r="U571" s="337"/>
      <c r="V571" s="337"/>
      <c r="W571" s="337"/>
      <c r="X571" s="337"/>
      <c r="Y571" s="337"/>
      <c r="Z571" s="337"/>
      <c r="AA571" s="337"/>
    </row>
    <row r="572">
      <c r="A572" s="337"/>
      <c r="B572" s="337"/>
      <c r="C572" s="575"/>
      <c r="D572" s="575"/>
      <c r="E572" s="337"/>
      <c r="F572" s="337"/>
      <c r="G572" s="337"/>
      <c r="H572" s="337"/>
      <c r="I572" s="337"/>
      <c r="J572" s="337"/>
      <c r="K572" s="337"/>
      <c r="L572" s="337"/>
      <c r="M572" s="337"/>
      <c r="N572" s="337"/>
      <c r="O572" s="337"/>
      <c r="P572" s="337"/>
      <c r="Q572" s="337"/>
      <c r="R572" s="337"/>
      <c r="S572" s="337"/>
      <c r="T572" s="337"/>
      <c r="U572" s="337"/>
      <c r="V572" s="337"/>
      <c r="W572" s="337"/>
      <c r="X572" s="337"/>
      <c r="Y572" s="337"/>
      <c r="Z572" s="337"/>
      <c r="AA572" s="337"/>
    </row>
    <row r="573">
      <c r="A573" s="337"/>
      <c r="B573" s="337"/>
      <c r="C573" s="575"/>
      <c r="D573" s="575"/>
      <c r="E573" s="337"/>
      <c r="F573" s="337"/>
      <c r="G573" s="337"/>
      <c r="H573" s="337"/>
      <c r="I573" s="337"/>
      <c r="J573" s="337"/>
      <c r="K573" s="337"/>
      <c r="L573" s="337"/>
      <c r="M573" s="337"/>
      <c r="N573" s="337"/>
      <c r="O573" s="337"/>
      <c r="P573" s="337"/>
      <c r="Q573" s="337"/>
      <c r="R573" s="337"/>
      <c r="S573" s="337"/>
      <c r="T573" s="337"/>
      <c r="U573" s="337"/>
      <c r="V573" s="337"/>
      <c r="W573" s="337"/>
      <c r="X573" s="337"/>
      <c r="Y573" s="337"/>
      <c r="Z573" s="337"/>
      <c r="AA573" s="337"/>
    </row>
    <row r="574">
      <c r="A574" s="337"/>
      <c r="B574" s="337"/>
      <c r="C574" s="575"/>
      <c r="D574" s="575"/>
      <c r="E574" s="337"/>
      <c r="F574" s="337"/>
      <c r="G574" s="337"/>
      <c r="H574" s="337"/>
      <c r="I574" s="337"/>
      <c r="J574" s="337"/>
      <c r="K574" s="337"/>
      <c r="L574" s="337"/>
      <c r="M574" s="337"/>
      <c r="N574" s="337"/>
      <c r="O574" s="337"/>
      <c r="P574" s="337"/>
      <c r="Q574" s="337"/>
      <c r="R574" s="337"/>
      <c r="S574" s="337"/>
      <c r="T574" s="337"/>
      <c r="U574" s="337"/>
      <c r="V574" s="337"/>
      <c r="W574" s="337"/>
      <c r="X574" s="337"/>
      <c r="Y574" s="337"/>
      <c r="Z574" s="337"/>
      <c r="AA574" s="337"/>
    </row>
    <row r="575">
      <c r="A575" s="337"/>
      <c r="B575" s="337"/>
      <c r="C575" s="575"/>
      <c r="D575" s="575"/>
      <c r="E575" s="337"/>
      <c r="F575" s="337"/>
      <c r="G575" s="337"/>
      <c r="H575" s="337"/>
      <c r="I575" s="337"/>
      <c r="J575" s="337"/>
      <c r="K575" s="337"/>
      <c r="L575" s="337"/>
      <c r="M575" s="337"/>
      <c r="N575" s="337"/>
      <c r="O575" s="337"/>
      <c r="P575" s="337"/>
      <c r="Q575" s="337"/>
      <c r="R575" s="337"/>
      <c r="S575" s="337"/>
      <c r="T575" s="337"/>
      <c r="U575" s="337"/>
      <c r="V575" s="337"/>
      <c r="W575" s="337"/>
      <c r="X575" s="337"/>
      <c r="Y575" s="337"/>
      <c r="Z575" s="337"/>
      <c r="AA575" s="337"/>
    </row>
    <row r="576">
      <c r="A576" s="337"/>
      <c r="B576" s="337"/>
      <c r="C576" s="575"/>
      <c r="D576" s="575"/>
      <c r="E576" s="337"/>
      <c r="F576" s="337"/>
      <c r="G576" s="337"/>
      <c r="H576" s="337"/>
      <c r="I576" s="337"/>
      <c r="J576" s="337"/>
      <c r="K576" s="337"/>
      <c r="L576" s="337"/>
      <c r="M576" s="337"/>
      <c r="N576" s="337"/>
      <c r="O576" s="337"/>
      <c r="P576" s="337"/>
      <c r="Q576" s="337"/>
      <c r="R576" s="337"/>
      <c r="S576" s="337"/>
      <c r="T576" s="337"/>
      <c r="U576" s="337"/>
      <c r="V576" s="337"/>
      <c r="W576" s="337"/>
      <c r="X576" s="337"/>
      <c r="Y576" s="337"/>
      <c r="Z576" s="337"/>
      <c r="AA576" s="337"/>
    </row>
    <row r="577">
      <c r="A577" s="337"/>
      <c r="B577" s="337"/>
      <c r="C577" s="575"/>
      <c r="D577" s="575"/>
      <c r="E577" s="337"/>
      <c r="F577" s="337"/>
      <c r="G577" s="337"/>
      <c r="H577" s="337"/>
      <c r="I577" s="337"/>
      <c r="J577" s="337"/>
      <c r="K577" s="337"/>
      <c r="L577" s="337"/>
      <c r="M577" s="337"/>
      <c r="N577" s="337"/>
      <c r="O577" s="337"/>
      <c r="P577" s="337"/>
      <c r="Q577" s="337"/>
      <c r="R577" s="337"/>
      <c r="S577" s="337"/>
      <c r="T577" s="337"/>
      <c r="U577" s="337"/>
      <c r="V577" s="337"/>
      <c r="W577" s="337"/>
      <c r="X577" s="337"/>
      <c r="Y577" s="337"/>
      <c r="Z577" s="337"/>
      <c r="AA577" s="337"/>
    </row>
    <row r="578">
      <c r="A578" s="337"/>
      <c r="B578" s="337"/>
      <c r="C578" s="575"/>
      <c r="D578" s="575"/>
      <c r="E578" s="337"/>
      <c r="F578" s="337"/>
      <c r="G578" s="337"/>
      <c r="H578" s="337"/>
      <c r="I578" s="337"/>
      <c r="J578" s="337"/>
      <c r="K578" s="337"/>
      <c r="L578" s="337"/>
      <c r="M578" s="337"/>
      <c r="N578" s="337"/>
      <c r="O578" s="337"/>
      <c r="P578" s="337"/>
      <c r="Q578" s="337"/>
      <c r="R578" s="337"/>
      <c r="S578" s="337"/>
      <c r="T578" s="337"/>
      <c r="U578" s="337"/>
      <c r="V578" s="337"/>
      <c r="W578" s="337"/>
      <c r="X578" s="337"/>
      <c r="Y578" s="337"/>
      <c r="Z578" s="337"/>
      <c r="AA578" s="337"/>
    </row>
    <row r="579">
      <c r="A579" s="337"/>
      <c r="B579" s="337"/>
      <c r="C579" s="575"/>
      <c r="D579" s="575"/>
      <c r="E579" s="337"/>
      <c r="F579" s="337"/>
      <c r="G579" s="337"/>
      <c r="H579" s="337"/>
      <c r="I579" s="337"/>
      <c r="J579" s="337"/>
      <c r="K579" s="337"/>
      <c r="L579" s="337"/>
      <c r="M579" s="337"/>
      <c r="N579" s="337"/>
      <c r="O579" s="337"/>
      <c r="P579" s="337"/>
      <c r="Q579" s="337"/>
      <c r="R579" s="337"/>
      <c r="S579" s="337"/>
      <c r="T579" s="337"/>
      <c r="U579" s="337"/>
      <c r="V579" s="337"/>
      <c r="W579" s="337"/>
      <c r="X579" s="337"/>
      <c r="Y579" s="337"/>
      <c r="Z579" s="337"/>
      <c r="AA579" s="337"/>
    </row>
    <row r="580">
      <c r="A580" s="337"/>
      <c r="B580" s="337"/>
      <c r="C580" s="575"/>
      <c r="D580" s="575"/>
      <c r="E580" s="337"/>
      <c r="F580" s="337"/>
      <c r="G580" s="337"/>
      <c r="H580" s="337"/>
      <c r="I580" s="337"/>
      <c r="J580" s="337"/>
      <c r="K580" s="337"/>
      <c r="L580" s="337"/>
      <c r="M580" s="337"/>
      <c r="N580" s="337"/>
      <c r="O580" s="337"/>
      <c r="P580" s="337"/>
      <c r="Q580" s="337"/>
      <c r="R580" s="337"/>
      <c r="S580" s="337"/>
      <c r="T580" s="337"/>
      <c r="U580" s="337"/>
      <c r="V580" s="337"/>
      <c r="W580" s="337"/>
      <c r="X580" s="337"/>
      <c r="Y580" s="337"/>
      <c r="Z580" s="337"/>
      <c r="AA580" s="337"/>
    </row>
    <row r="581">
      <c r="A581" s="337"/>
      <c r="B581" s="337"/>
      <c r="C581" s="575"/>
      <c r="D581" s="575"/>
      <c r="E581" s="337"/>
      <c r="F581" s="337"/>
      <c r="G581" s="337"/>
      <c r="H581" s="337"/>
      <c r="I581" s="337"/>
      <c r="J581" s="337"/>
      <c r="K581" s="337"/>
      <c r="L581" s="337"/>
      <c r="M581" s="337"/>
      <c r="N581" s="337"/>
      <c r="O581" s="337"/>
      <c r="P581" s="337"/>
      <c r="Q581" s="337"/>
      <c r="R581" s="337"/>
      <c r="S581" s="337"/>
      <c r="T581" s="337"/>
      <c r="U581" s="337"/>
      <c r="V581" s="337"/>
      <c r="W581" s="337"/>
      <c r="X581" s="337"/>
      <c r="Y581" s="337"/>
      <c r="Z581" s="337"/>
      <c r="AA581" s="337"/>
    </row>
    <row r="582">
      <c r="A582" s="337"/>
      <c r="B582" s="337"/>
      <c r="C582" s="575"/>
      <c r="D582" s="575"/>
      <c r="E582" s="337"/>
      <c r="F582" s="337"/>
      <c r="G582" s="337"/>
      <c r="H582" s="337"/>
      <c r="I582" s="337"/>
      <c r="J582" s="337"/>
      <c r="K582" s="337"/>
      <c r="L582" s="337"/>
      <c r="M582" s="337"/>
      <c r="N582" s="337"/>
      <c r="O582" s="337"/>
      <c r="P582" s="337"/>
      <c r="Q582" s="337"/>
      <c r="R582" s="337"/>
      <c r="S582" s="337"/>
      <c r="T582" s="337"/>
      <c r="U582" s="337"/>
      <c r="V582" s="337"/>
      <c r="W582" s="337"/>
      <c r="X582" s="337"/>
      <c r="Y582" s="337"/>
      <c r="Z582" s="337"/>
      <c r="AA582" s="337"/>
    </row>
    <row r="583">
      <c r="A583" s="337"/>
      <c r="B583" s="337"/>
      <c r="C583" s="575"/>
      <c r="D583" s="575"/>
      <c r="E583" s="337"/>
      <c r="F583" s="337"/>
      <c r="G583" s="337"/>
      <c r="H583" s="337"/>
      <c r="I583" s="337"/>
      <c r="J583" s="337"/>
      <c r="K583" s="337"/>
      <c r="L583" s="337"/>
      <c r="M583" s="337"/>
      <c r="N583" s="337"/>
      <c r="O583" s="337"/>
      <c r="P583" s="337"/>
      <c r="Q583" s="337"/>
      <c r="R583" s="337"/>
      <c r="S583" s="337"/>
      <c r="T583" s="337"/>
      <c r="U583" s="337"/>
      <c r="V583" s="337"/>
      <c r="W583" s="337"/>
      <c r="X583" s="337"/>
      <c r="Y583" s="337"/>
      <c r="Z583" s="337"/>
      <c r="AA583" s="337"/>
    </row>
    <row r="584">
      <c r="A584" s="337"/>
      <c r="B584" s="337"/>
      <c r="C584" s="575"/>
      <c r="D584" s="575"/>
      <c r="E584" s="337"/>
      <c r="F584" s="337"/>
      <c r="G584" s="337"/>
      <c r="H584" s="337"/>
      <c r="I584" s="337"/>
      <c r="J584" s="337"/>
      <c r="K584" s="337"/>
      <c r="L584" s="337"/>
      <c r="M584" s="337"/>
      <c r="N584" s="337"/>
      <c r="O584" s="337"/>
      <c r="P584" s="337"/>
      <c r="Q584" s="337"/>
      <c r="R584" s="337"/>
      <c r="S584" s="337"/>
      <c r="T584" s="337"/>
      <c r="U584" s="337"/>
      <c r="V584" s="337"/>
      <c r="W584" s="337"/>
      <c r="X584" s="337"/>
      <c r="Y584" s="337"/>
      <c r="Z584" s="337"/>
      <c r="AA584" s="337"/>
    </row>
    <row r="585">
      <c r="A585" s="337"/>
      <c r="B585" s="337"/>
      <c r="C585" s="575"/>
      <c r="D585" s="575"/>
      <c r="E585" s="337"/>
      <c r="F585" s="337"/>
      <c r="G585" s="337"/>
      <c r="H585" s="337"/>
      <c r="I585" s="337"/>
      <c r="J585" s="337"/>
      <c r="K585" s="337"/>
      <c r="L585" s="337"/>
      <c r="M585" s="337"/>
      <c r="N585" s="337"/>
      <c r="O585" s="337"/>
      <c r="P585" s="337"/>
      <c r="Q585" s="337"/>
      <c r="R585" s="337"/>
      <c r="S585" s="337"/>
      <c r="T585" s="337"/>
      <c r="U585" s="337"/>
      <c r="V585" s="337"/>
      <c r="W585" s="337"/>
      <c r="X585" s="337"/>
      <c r="Y585" s="337"/>
      <c r="Z585" s="337"/>
      <c r="AA585" s="337"/>
    </row>
    <row r="586">
      <c r="A586" s="337"/>
      <c r="B586" s="337"/>
      <c r="C586" s="575"/>
      <c r="D586" s="575"/>
      <c r="E586" s="337"/>
      <c r="F586" s="337"/>
      <c r="G586" s="337"/>
      <c r="H586" s="337"/>
      <c r="I586" s="337"/>
      <c r="J586" s="337"/>
      <c r="K586" s="337"/>
      <c r="L586" s="337"/>
      <c r="M586" s="337"/>
      <c r="N586" s="337"/>
      <c r="O586" s="337"/>
      <c r="P586" s="337"/>
      <c r="Q586" s="337"/>
      <c r="R586" s="337"/>
      <c r="S586" s="337"/>
      <c r="T586" s="337"/>
      <c r="U586" s="337"/>
      <c r="V586" s="337"/>
      <c r="W586" s="337"/>
      <c r="X586" s="337"/>
      <c r="Y586" s="337"/>
      <c r="Z586" s="337"/>
      <c r="AA586" s="337"/>
    </row>
    <row r="587">
      <c r="A587" s="337"/>
      <c r="B587" s="337"/>
      <c r="C587" s="575"/>
      <c r="D587" s="575"/>
      <c r="E587" s="337"/>
      <c r="F587" s="337"/>
      <c r="G587" s="337"/>
      <c r="H587" s="337"/>
      <c r="I587" s="337"/>
      <c r="J587" s="337"/>
      <c r="K587" s="337"/>
      <c r="L587" s="337"/>
      <c r="M587" s="337"/>
      <c r="N587" s="337"/>
      <c r="O587" s="337"/>
      <c r="P587" s="337"/>
      <c r="Q587" s="337"/>
      <c r="R587" s="337"/>
      <c r="S587" s="337"/>
      <c r="T587" s="337"/>
      <c r="U587" s="337"/>
      <c r="V587" s="337"/>
      <c r="W587" s="337"/>
      <c r="X587" s="337"/>
      <c r="Y587" s="337"/>
      <c r="Z587" s="337"/>
      <c r="AA587" s="337"/>
    </row>
    <row r="588">
      <c r="A588" s="337"/>
      <c r="B588" s="337"/>
      <c r="C588" s="575"/>
      <c r="D588" s="575"/>
      <c r="E588" s="337"/>
      <c r="F588" s="337"/>
      <c r="G588" s="337"/>
      <c r="H588" s="337"/>
      <c r="I588" s="337"/>
      <c r="J588" s="337"/>
      <c r="K588" s="337"/>
      <c r="L588" s="337"/>
      <c r="M588" s="337"/>
      <c r="N588" s="337"/>
      <c r="O588" s="337"/>
      <c r="P588" s="337"/>
      <c r="Q588" s="337"/>
      <c r="R588" s="337"/>
      <c r="S588" s="337"/>
      <c r="T588" s="337"/>
      <c r="U588" s="337"/>
      <c r="V588" s="337"/>
      <c r="W588" s="337"/>
      <c r="X588" s="337"/>
      <c r="Y588" s="337"/>
      <c r="Z588" s="337"/>
      <c r="AA588" s="337"/>
    </row>
    <row r="589">
      <c r="A589" s="337"/>
      <c r="B589" s="337"/>
      <c r="C589" s="575"/>
      <c r="D589" s="575"/>
      <c r="E589" s="337"/>
      <c r="F589" s="337"/>
      <c r="G589" s="337"/>
      <c r="H589" s="337"/>
      <c r="I589" s="337"/>
      <c r="J589" s="337"/>
      <c r="K589" s="337"/>
      <c r="L589" s="337"/>
      <c r="M589" s="337"/>
      <c r="N589" s="337"/>
      <c r="O589" s="337"/>
      <c r="P589" s="337"/>
      <c r="Q589" s="337"/>
      <c r="R589" s="337"/>
      <c r="S589" s="337"/>
      <c r="T589" s="337"/>
      <c r="U589" s="337"/>
      <c r="V589" s="337"/>
      <c r="W589" s="337"/>
      <c r="X589" s="337"/>
      <c r="Y589" s="337"/>
      <c r="Z589" s="337"/>
      <c r="AA589" s="337"/>
    </row>
    <row r="590">
      <c r="A590" s="337"/>
      <c r="B590" s="337"/>
      <c r="C590" s="575"/>
      <c r="D590" s="575"/>
      <c r="E590" s="337"/>
      <c r="F590" s="337"/>
      <c r="G590" s="337"/>
      <c r="H590" s="337"/>
      <c r="I590" s="337"/>
      <c r="J590" s="337"/>
      <c r="K590" s="337"/>
      <c r="L590" s="337"/>
      <c r="M590" s="337"/>
      <c r="N590" s="337"/>
      <c r="O590" s="337"/>
      <c r="P590" s="337"/>
      <c r="Q590" s="337"/>
      <c r="R590" s="337"/>
      <c r="S590" s="337"/>
      <c r="T590" s="337"/>
      <c r="U590" s="337"/>
      <c r="V590" s="337"/>
      <c r="W590" s="337"/>
      <c r="X590" s="337"/>
      <c r="Y590" s="337"/>
      <c r="Z590" s="337"/>
      <c r="AA590" s="337"/>
    </row>
    <row r="591">
      <c r="A591" s="337"/>
      <c r="B591" s="337"/>
      <c r="C591" s="575"/>
      <c r="D591" s="575"/>
      <c r="E591" s="337"/>
      <c r="F591" s="337"/>
      <c r="G591" s="337"/>
      <c r="H591" s="337"/>
      <c r="I591" s="337"/>
      <c r="J591" s="337"/>
      <c r="K591" s="337"/>
      <c r="L591" s="337"/>
      <c r="M591" s="337"/>
      <c r="N591" s="337"/>
      <c r="O591" s="337"/>
      <c r="P591" s="337"/>
      <c r="Q591" s="337"/>
      <c r="R591" s="337"/>
      <c r="S591" s="337"/>
      <c r="T591" s="337"/>
      <c r="U591" s="337"/>
      <c r="V591" s="337"/>
      <c r="W591" s="337"/>
      <c r="X591" s="337"/>
      <c r="Y591" s="337"/>
      <c r="Z591" s="337"/>
      <c r="AA591" s="337"/>
    </row>
    <row r="592">
      <c r="A592" s="337"/>
      <c r="B592" s="337"/>
      <c r="C592" s="575"/>
      <c r="D592" s="575"/>
      <c r="E592" s="337"/>
      <c r="F592" s="337"/>
      <c r="G592" s="337"/>
      <c r="H592" s="337"/>
      <c r="I592" s="337"/>
      <c r="J592" s="337"/>
      <c r="K592" s="337"/>
      <c r="L592" s="337"/>
      <c r="M592" s="337"/>
      <c r="N592" s="337"/>
      <c r="O592" s="337"/>
      <c r="P592" s="337"/>
      <c r="Q592" s="337"/>
      <c r="R592" s="337"/>
      <c r="S592" s="337"/>
      <c r="T592" s="337"/>
      <c r="U592" s="337"/>
      <c r="V592" s="337"/>
      <c r="W592" s="337"/>
      <c r="X592" s="337"/>
      <c r="Y592" s="337"/>
      <c r="Z592" s="337"/>
      <c r="AA592" s="337"/>
    </row>
    <row r="593">
      <c r="A593" s="337"/>
      <c r="B593" s="337"/>
      <c r="C593" s="575"/>
      <c r="D593" s="575"/>
      <c r="E593" s="337"/>
      <c r="F593" s="337"/>
      <c r="G593" s="337"/>
      <c r="H593" s="337"/>
      <c r="I593" s="337"/>
      <c r="J593" s="337"/>
      <c r="K593" s="337"/>
      <c r="L593" s="337"/>
      <c r="M593" s="337"/>
      <c r="N593" s="337"/>
      <c r="O593" s="337"/>
      <c r="P593" s="337"/>
      <c r="Q593" s="337"/>
      <c r="R593" s="337"/>
      <c r="S593" s="337"/>
      <c r="T593" s="337"/>
      <c r="U593" s="337"/>
      <c r="V593" s="337"/>
      <c r="W593" s="337"/>
      <c r="X593" s="337"/>
      <c r="Y593" s="337"/>
      <c r="Z593" s="337"/>
      <c r="AA593" s="337"/>
    </row>
    <row r="594">
      <c r="A594" s="337"/>
      <c r="B594" s="337"/>
      <c r="C594" s="575"/>
      <c r="D594" s="575"/>
      <c r="E594" s="337"/>
      <c r="F594" s="337"/>
      <c r="G594" s="337"/>
      <c r="H594" s="337"/>
      <c r="I594" s="337"/>
      <c r="J594" s="337"/>
      <c r="K594" s="337"/>
      <c r="L594" s="337"/>
      <c r="M594" s="337"/>
      <c r="N594" s="337"/>
      <c r="O594" s="337"/>
      <c r="P594" s="337"/>
      <c r="Q594" s="337"/>
      <c r="R594" s="337"/>
      <c r="S594" s="337"/>
      <c r="T594" s="337"/>
      <c r="U594" s="337"/>
      <c r="V594" s="337"/>
      <c r="W594" s="337"/>
      <c r="X594" s="337"/>
      <c r="Y594" s="337"/>
      <c r="Z594" s="337"/>
      <c r="AA594" s="337"/>
    </row>
    <row r="595">
      <c r="A595" s="337"/>
      <c r="B595" s="337"/>
      <c r="C595" s="575"/>
      <c r="D595" s="575"/>
      <c r="E595" s="337"/>
      <c r="F595" s="337"/>
      <c r="G595" s="337"/>
      <c r="H595" s="337"/>
      <c r="I595" s="337"/>
      <c r="J595" s="337"/>
      <c r="K595" s="337"/>
      <c r="L595" s="337"/>
      <c r="M595" s="337"/>
      <c r="N595" s="337"/>
      <c r="O595" s="337"/>
      <c r="P595" s="337"/>
      <c r="Q595" s="337"/>
      <c r="R595" s="337"/>
      <c r="S595" s="337"/>
      <c r="T595" s="337"/>
      <c r="U595" s="337"/>
      <c r="V595" s="337"/>
      <c r="W595" s="337"/>
      <c r="X595" s="337"/>
      <c r="Y595" s="337"/>
      <c r="Z595" s="337"/>
      <c r="AA595" s="337"/>
    </row>
    <row r="596">
      <c r="A596" s="337"/>
      <c r="B596" s="337"/>
      <c r="C596" s="575"/>
      <c r="D596" s="575"/>
      <c r="E596" s="337"/>
      <c r="F596" s="337"/>
      <c r="G596" s="337"/>
      <c r="H596" s="337"/>
      <c r="I596" s="337"/>
      <c r="J596" s="337"/>
      <c r="K596" s="337"/>
      <c r="L596" s="337"/>
      <c r="M596" s="337"/>
      <c r="N596" s="337"/>
      <c r="O596" s="337"/>
      <c r="P596" s="337"/>
      <c r="Q596" s="337"/>
      <c r="R596" s="337"/>
      <c r="S596" s="337"/>
      <c r="T596" s="337"/>
      <c r="U596" s="337"/>
      <c r="V596" s="337"/>
      <c r="W596" s="337"/>
      <c r="X596" s="337"/>
      <c r="Y596" s="337"/>
      <c r="Z596" s="337"/>
      <c r="AA596" s="337"/>
    </row>
    <row r="597">
      <c r="A597" s="337"/>
      <c r="B597" s="337"/>
      <c r="C597" s="575"/>
      <c r="D597" s="575"/>
      <c r="E597" s="337"/>
      <c r="F597" s="337"/>
      <c r="G597" s="337"/>
      <c r="H597" s="337"/>
      <c r="I597" s="337"/>
      <c r="J597" s="337"/>
      <c r="K597" s="337"/>
      <c r="L597" s="337"/>
      <c r="M597" s="337"/>
      <c r="N597" s="337"/>
      <c r="O597" s="337"/>
      <c r="P597" s="337"/>
      <c r="Q597" s="337"/>
      <c r="R597" s="337"/>
      <c r="S597" s="337"/>
      <c r="T597" s="337"/>
      <c r="U597" s="337"/>
      <c r="V597" s="337"/>
      <c r="W597" s="337"/>
      <c r="X597" s="337"/>
      <c r="Y597" s="337"/>
      <c r="Z597" s="337"/>
      <c r="AA597" s="337"/>
    </row>
    <row r="598">
      <c r="A598" s="337"/>
      <c r="B598" s="337"/>
      <c r="C598" s="575"/>
      <c r="D598" s="575"/>
      <c r="E598" s="337"/>
      <c r="F598" s="337"/>
      <c r="G598" s="337"/>
      <c r="H598" s="337"/>
      <c r="I598" s="337"/>
      <c r="J598" s="337"/>
      <c r="K598" s="337"/>
      <c r="L598" s="337"/>
      <c r="M598" s="337"/>
      <c r="N598" s="337"/>
      <c r="O598" s="337"/>
      <c r="P598" s="337"/>
      <c r="Q598" s="337"/>
      <c r="R598" s="337"/>
      <c r="S598" s="337"/>
      <c r="T598" s="337"/>
      <c r="U598" s="337"/>
      <c r="V598" s="337"/>
      <c r="W598" s="337"/>
      <c r="X598" s="337"/>
      <c r="Y598" s="337"/>
      <c r="Z598" s="337"/>
      <c r="AA598" s="337"/>
    </row>
    <row r="599">
      <c r="A599" s="337"/>
      <c r="B599" s="337"/>
      <c r="C599" s="575"/>
      <c r="D599" s="575"/>
      <c r="E599" s="337"/>
      <c r="F599" s="337"/>
      <c r="G599" s="337"/>
      <c r="H599" s="337"/>
      <c r="I599" s="337"/>
      <c r="J599" s="337"/>
      <c r="K599" s="337"/>
      <c r="L599" s="337"/>
      <c r="M599" s="337"/>
      <c r="N599" s="337"/>
      <c r="O599" s="337"/>
      <c r="P599" s="337"/>
      <c r="Q599" s="337"/>
      <c r="R599" s="337"/>
      <c r="S599" s="337"/>
      <c r="T599" s="337"/>
      <c r="U599" s="337"/>
      <c r="V599" s="337"/>
      <c r="W599" s="337"/>
      <c r="X599" s="337"/>
      <c r="Y599" s="337"/>
      <c r="Z599" s="337"/>
      <c r="AA599" s="337"/>
    </row>
    <row r="600">
      <c r="A600" s="337"/>
      <c r="B600" s="337"/>
      <c r="C600" s="575"/>
      <c r="D600" s="575"/>
      <c r="E600" s="337"/>
      <c r="F600" s="337"/>
      <c r="G600" s="337"/>
      <c r="H600" s="337"/>
      <c r="I600" s="337"/>
      <c r="J600" s="337"/>
      <c r="K600" s="337"/>
      <c r="L600" s="337"/>
      <c r="M600" s="337"/>
      <c r="N600" s="337"/>
      <c r="O600" s="337"/>
      <c r="P600" s="337"/>
      <c r="Q600" s="337"/>
      <c r="R600" s="337"/>
      <c r="S600" s="337"/>
      <c r="T600" s="337"/>
      <c r="U600" s="337"/>
      <c r="V600" s="337"/>
      <c r="W600" s="337"/>
      <c r="X600" s="337"/>
      <c r="Y600" s="337"/>
      <c r="Z600" s="337"/>
      <c r="AA600" s="337"/>
    </row>
    <row r="601">
      <c r="A601" s="337"/>
      <c r="B601" s="337"/>
      <c r="C601" s="575"/>
      <c r="D601" s="575"/>
      <c r="E601" s="337"/>
      <c r="F601" s="337"/>
      <c r="G601" s="337"/>
      <c r="H601" s="337"/>
      <c r="I601" s="337"/>
      <c r="J601" s="337"/>
      <c r="K601" s="337"/>
      <c r="L601" s="337"/>
      <c r="M601" s="337"/>
      <c r="N601" s="337"/>
      <c r="O601" s="337"/>
      <c r="P601" s="337"/>
      <c r="Q601" s="337"/>
      <c r="R601" s="337"/>
      <c r="S601" s="337"/>
      <c r="T601" s="337"/>
      <c r="U601" s="337"/>
      <c r="V601" s="337"/>
      <c r="W601" s="337"/>
      <c r="X601" s="337"/>
      <c r="Y601" s="337"/>
      <c r="Z601" s="337"/>
      <c r="AA601" s="337"/>
    </row>
    <row r="602">
      <c r="A602" s="337"/>
      <c r="B602" s="337"/>
      <c r="C602" s="575"/>
      <c r="D602" s="575"/>
      <c r="E602" s="337"/>
      <c r="F602" s="337"/>
      <c r="G602" s="337"/>
      <c r="H602" s="337"/>
      <c r="I602" s="337"/>
      <c r="J602" s="337"/>
      <c r="K602" s="337"/>
      <c r="L602" s="337"/>
      <c r="M602" s="337"/>
      <c r="N602" s="337"/>
      <c r="O602" s="337"/>
      <c r="P602" s="337"/>
      <c r="Q602" s="337"/>
      <c r="R602" s="337"/>
      <c r="S602" s="337"/>
      <c r="T602" s="337"/>
      <c r="U602" s="337"/>
      <c r="V602" s="337"/>
      <c r="W602" s="337"/>
      <c r="X602" s="337"/>
      <c r="Y602" s="337"/>
      <c r="Z602" s="337"/>
      <c r="AA602" s="337"/>
    </row>
    <row r="603">
      <c r="A603" s="337"/>
      <c r="B603" s="337"/>
      <c r="C603" s="575"/>
      <c r="D603" s="575"/>
      <c r="E603" s="337"/>
      <c r="F603" s="337"/>
      <c r="G603" s="337"/>
      <c r="H603" s="337"/>
      <c r="I603" s="337"/>
      <c r="J603" s="337"/>
      <c r="K603" s="337"/>
      <c r="L603" s="337"/>
      <c r="M603" s="337"/>
      <c r="N603" s="337"/>
      <c r="O603" s="337"/>
      <c r="P603" s="337"/>
      <c r="Q603" s="337"/>
      <c r="R603" s="337"/>
      <c r="S603" s="337"/>
      <c r="T603" s="337"/>
      <c r="U603" s="337"/>
      <c r="V603" s="337"/>
      <c r="W603" s="337"/>
      <c r="X603" s="337"/>
      <c r="Y603" s="337"/>
      <c r="Z603" s="337"/>
      <c r="AA603" s="337"/>
    </row>
    <row r="604">
      <c r="A604" s="337"/>
      <c r="B604" s="337"/>
      <c r="C604" s="575"/>
      <c r="D604" s="575"/>
      <c r="E604" s="337"/>
      <c r="F604" s="337"/>
      <c r="G604" s="337"/>
      <c r="H604" s="337"/>
      <c r="I604" s="337"/>
      <c r="J604" s="337"/>
      <c r="K604" s="337"/>
      <c r="L604" s="337"/>
      <c r="M604" s="337"/>
      <c r="N604" s="337"/>
      <c r="O604" s="337"/>
      <c r="P604" s="337"/>
      <c r="Q604" s="337"/>
      <c r="R604" s="337"/>
      <c r="S604" s="337"/>
      <c r="T604" s="337"/>
      <c r="U604" s="337"/>
      <c r="V604" s="337"/>
      <c r="W604" s="337"/>
      <c r="X604" s="337"/>
      <c r="Y604" s="337"/>
      <c r="Z604" s="337"/>
      <c r="AA604" s="337"/>
    </row>
    <row r="605">
      <c r="A605" s="337"/>
      <c r="B605" s="337"/>
      <c r="C605" s="575"/>
      <c r="D605" s="575"/>
      <c r="E605" s="337"/>
      <c r="F605" s="337"/>
      <c r="G605" s="337"/>
      <c r="H605" s="337"/>
      <c r="I605" s="337"/>
      <c r="J605" s="337"/>
      <c r="K605" s="337"/>
      <c r="L605" s="337"/>
      <c r="M605" s="337"/>
      <c r="N605" s="337"/>
      <c r="O605" s="337"/>
      <c r="P605" s="337"/>
      <c r="Q605" s="337"/>
      <c r="R605" s="337"/>
      <c r="S605" s="337"/>
      <c r="T605" s="337"/>
      <c r="U605" s="337"/>
      <c r="V605" s="337"/>
      <c r="W605" s="337"/>
      <c r="X605" s="337"/>
      <c r="Y605" s="337"/>
      <c r="Z605" s="337"/>
      <c r="AA605" s="337"/>
    </row>
    <row r="606">
      <c r="A606" s="337"/>
      <c r="B606" s="337"/>
      <c r="C606" s="575"/>
      <c r="D606" s="575"/>
      <c r="E606" s="337"/>
      <c r="F606" s="337"/>
      <c r="G606" s="337"/>
      <c r="H606" s="337"/>
      <c r="I606" s="337"/>
      <c r="J606" s="337"/>
      <c r="K606" s="337"/>
      <c r="L606" s="337"/>
      <c r="M606" s="337"/>
      <c r="N606" s="337"/>
      <c r="O606" s="337"/>
      <c r="P606" s="337"/>
      <c r="Q606" s="337"/>
      <c r="R606" s="337"/>
      <c r="S606" s="337"/>
      <c r="T606" s="337"/>
      <c r="U606" s="337"/>
      <c r="V606" s="337"/>
      <c r="W606" s="337"/>
      <c r="X606" s="337"/>
      <c r="Y606" s="337"/>
      <c r="Z606" s="337"/>
      <c r="AA606" s="337"/>
    </row>
    <row r="607">
      <c r="A607" s="337"/>
      <c r="B607" s="337"/>
      <c r="C607" s="575"/>
      <c r="D607" s="575"/>
      <c r="E607" s="337"/>
      <c r="F607" s="337"/>
      <c r="G607" s="337"/>
      <c r="H607" s="337"/>
      <c r="I607" s="337"/>
      <c r="J607" s="337"/>
      <c r="K607" s="337"/>
      <c r="L607" s="337"/>
      <c r="M607" s="337"/>
      <c r="N607" s="337"/>
      <c r="O607" s="337"/>
      <c r="P607" s="337"/>
      <c r="Q607" s="337"/>
      <c r="R607" s="337"/>
      <c r="S607" s="337"/>
      <c r="T607" s="337"/>
      <c r="U607" s="337"/>
      <c r="V607" s="337"/>
      <c r="W607" s="337"/>
      <c r="X607" s="337"/>
      <c r="Y607" s="337"/>
      <c r="Z607" s="337"/>
      <c r="AA607" s="337"/>
    </row>
    <row r="608">
      <c r="A608" s="337"/>
      <c r="B608" s="337"/>
      <c r="C608" s="575"/>
      <c r="D608" s="575"/>
      <c r="E608" s="337"/>
      <c r="F608" s="337"/>
      <c r="G608" s="337"/>
      <c r="H608" s="337"/>
      <c r="I608" s="337"/>
      <c r="J608" s="337"/>
      <c r="K608" s="337"/>
      <c r="L608" s="337"/>
      <c r="M608" s="337"/>
      <c r="N608" s="337"/>
      <c r="O608" s="337"/>
      <c r="P608" s="337"/>
      <c r="Q608" s="337"/>
      <c r="R608" s="337"/>
      <c r="S608" s="337"/>
      <c r="T608" s="337"/>
      <c r="U608" s="337"/>
      <c r="V608" s="337"/>
      <c r="W608" s="337"/>
      <c r="X608" s="337"/>
      <c r="Y608" s="337"/>
      <c r="Z608" s="337"/>
      <c r="AA608" s="337"/>
    </row>
    <row r="609">
      <c r="A609" s="337"/>
      <c r="B609" s="337"/>
      <c r="C609" s="575"/>
      <c r="D609" s="575"/>
      <c r="E609" s="337"/>
      <c r="F609" s="337"/>
      <c r="G609" s="337"/>
      <c r="H609" s="337"/>
      <c r="I609" s="337"/>
      <c r="J609" s="337"/>
      <c r="K609" s="337"/>
      <c r="L609" s="337"/>
      <c r="M609" s="337"/>
      <c r="N609" s="337"/>
      <c r="O609" s="337"/>
      <c r="P609" s="337"/>
      <c r="Q609" s="337"/>
      <c r="R609" s="337"/>
      <c r="S609" s="337"/>
      <c r="T609" s="337"/>
      <c r="U609" s="337"/>
      <c r="V609" s="337"/>
      <c r="W609" s="337"/>
      <c r="X609" s="337"/>
      <c r="Y609" s="337"/>
      <c r="Z609" s="337"/>
      <c r="AA609" s="337"/>
    </row>
    <row r="610">
      <c r="A610" s="337"/>
      <c r="B610" s="337"/>
      <c r="C610" s="575"/>
      <c r="D610" s="575"/>
      <c r="E610" s="337"/>
      <c r="F610" s="337"/>
      <c r="G610" s="337"/>
      <c r="H610" s="337"/>
      <c r="I610" s="337"/>
      <c r="J610" s="337"/>
      <c r="K610" s="337"/>
      <c r="L610" s="337"/>
      <c r="M610" s="337"/>
      <c r="N610" s="337"/>
      <c r="O610" s="337"/>
      <c r="P610" s="337"/>
      <c r="Q610" s="337"/>
      <c r="R610" s="337"/>
      <c r="S610" s="337"/>
      <c r="T610" s="337"/>
      <c r="U610" s="337"/>
      <c r="V610" s="337"/>
      <c r="W610" s="337"/>
      <c r="X610" s="337"/>
      <c r="Y610" s="337"/>
      <c r="Z610" s="337"/>
      <c r="AA610" s="337"/>
    </row>
    <row r="611">
      <c r="A611" s="337"/>
      <c r="B611" s="337"/>
      <c r="C611" s="575"/>
      <c r="D611" s="575"/>
      <c r="E611" s="337"/>
      <c r="F611" s="337"/>
      <c r="G611" s="337"/>
      <c r="H611" s="337"/>
      <c r="I611" s="337"/>
      <c r="J611" s="337"/>
      <c r="K611" s="337"/>
      <c r="L611" s="337"/>
      <c r="M611" s="337"/>
      <c r="N611" s="337"/>
      <c r="O611" s="337"/>
      <c r="P611" s="337"/>
      <c r="Q611" s="337"/>
      <c r="R611" s="337"/>
      <c r="S611" s="337"/>
      <c r="T611" s="337"/>
      <c r="U611" s="337"/>
      <c r="V611" s="337"/>
      <c r="W611" s="337"/>
      <c r="X611" s="337"/>
      <c r="Y611" s="337"/>
      <c r="Z611" s="337"/>
      <c r="AA611" s="337"/>
    </row>
    <row r="612">
      <c r="A612" s="337"/>
      <c r="B612" s="337"/>
      <c r="C612" s="575"/>
      <c r="D612" s="575"/>
      <c r="E612" s="337"/>
      <c r="F612" s="337"/>
      <c r="G612" s="337"/>
      <c r="H612" s="337"/>
      <c r="I612" s="337"/>
      <c r="J612" s="337"/>
      <c r="K612" s="337"/>
      <c r="L612" s="337"/>
      <c r="M612" s="337"/>
      <c r="N612" s="337"/>
      <c r="O612" s="337"/>
      <c r="P612" s="337"/>
      <c r="Q612" s="337"/>
      <c r="R612" s="337"/>
      <c r="S612" s="337"/>
      <c r="T612" s="337"/>
      <c r="U612" s="337"/>
      <c r="V612" s="337"/>
      <c r="W612" s="337"/>
      <c r="X612" s="337"/>
      <c r="Y612" s="337"/>
      <c r="Z612" s="337"/>
      <c r="AA612" s="337"/>
    </row>
    <row r="613">
      <c r="A613" s="337"/>
      <c r="B613" s="337"/>
      <c r="C613" s="575"/>
      <c r="D613" s="575"/>
      <c r="E613" s="337"/>
      <c r="F613" s="337"/>
      <c r="G613" s="337"/>
      <c r="H613" s="337"/>
      <c r="I613" s="337"/>
      <c r="J613" s="337"/>
      <c r="K613" s="337"/>
      <c r="L613" s="337"/>
      <c r="M613" s="337"/>
      <c r="N613" s="337"/>
      <c r="O613" s="337"/>
      <c r="P613" s="337"/>
      <c r="Q613" s="337"/>
      <c r="R613" s="337"/>
      <c r="S613" s="337"/>
      <c r="T613" s="337"/>
      <c r="U613" s="337"/>
      <c r="V613" s="337"/>
      <c r="W613" s="337"/>
      <c r="X613" s="337"/>
      <c r="Y613" s="337"/>
      <c r="Z613" s="337"/>
      <c r="AA613" s="337"/>
    </row>
    <row r="614">
      <c r="A614" s="337"/>
      <c r="B614" s="337"/>
      <c r="C614" s="575"/>
      <c r="D614" s="575"/>
      <c r="E614" s="337"/>
      <c r="F614" s="337"/>
      <c r="G614" s="337"/>
      <c r="H614" s="337"/>
      <c r="I614" s="337"/>
      <c r="J614" s="337"/>
      <c r="K614" s="337"/>
      <c r="L614" s="337"/>
      <c r="M614" s="337"/>
      <c r="N614" s="337"/>
      <c r="O614" s="337"/>
      <c r="P614" s="337"/>
      <c r="Q614" s="337"/>
      <c r="R614" s="337"/>
      <c r="S614" s="337"/>
      <c r="T614" s="337"/>
      <c r="U614" s="337"/>
      <c r="V614" s="337"/>
      <c r="W614" s="337"/>
      <c r="X614" s="337"/>
      <c r="Y614" s="337"/>
      <c r="Z614" s="337"/>
      <c r="AA614" s="337"/>
    </row>
    <row r="615">
      <c r="A615" s="337"/>
      <c r="B615" s="337"/>
      <c r="C615" s="575"/>
      <c r="D615" s="575"/>
      <c r="E615" s="337"/>
      <c r="F615" s="337"/>
      <c r="G615" s="337"/>
      <c r="H615" s="337"/>
      <c r="I615" s="337"/>
      <c r="J615" s="337"/>
      <c r="K615" s="337"/>
      <c r="L615" s="337"/>
      <c r="M615" s="337"/>
      <c r="N615" s="337"/>
      <c r="O615" s="337"/>
      <c r="P615" s="337"/>
      <c r="Q615" s="337"/>
      <c r="R615" s="337"/>
      <c r="S615" s="337"/>
      <c r="T615" s="337"/>
      <c r="U615" s="337"/>
      <c r="V615" s="337"/>
      <c r="W615" s="337"/>
      <c r="X615" s="337"/>
      <c r="Y615" s="337"/>
      <c r="Z615" s="337"/>
      <c r="AA615" s="337"/>
    </row>
    <row r="616">
      <c r="A616" s="337"/>
      <c r="B616" s="337"/>
      <c r="C616" s="575"/>
      <c r="D616" s="575"/>
      <c r="E616" s="337"/>
      <c r="F616" s="337"/>
      <c r="G616" s="337"/>
      <c r="H616" s="337"/>
      <c r="I616" s="337"/>
      <c r="J616" s="337"/>
      <c r="K616" s="337"/>
      <c r="L616" s="337"/>
      <c r="M616" s="337"/>
      <c r="N616" s="337"/>
      <c r="O616" s="337"/>
      <c r="P616" s="337"/>
      <c r="Q616" s="337"/>
      <c r="R616" s="337"/>
      <c r="S616" s="337"/>
      <c r="T616" s="337"/>
      <c r="U616" s="337"/>
      <c r="V616" s="337"/>
      <c r="W616" s="337"/>
      <c r="X616" s="337"/>
      <c r="Y616" s="337"/>
      <c r="Z616" s="337"/>
      <c r="AA616" s="337"/>
    </row>
    <row r="617">
      <c r="A617" s="337"/>
      <c r="B617" s="337"/>
      <c r="C617" s="575"/>
      <c r="D617" s="575"/>
      <c r="E617" s="337"/>
      <c r="F617" s="337"/>
      <c r="G617" s="337"/>
      <c r="H617" s="337"/>
      <c r="I617" s="337"/>
      <c r="J617" s="337"/>
      <c r="K617" s="337"/>
      <c r="L617" s="337"/>
      <c r="M617" s="337"/>
      <c r="N617" s="337"/>
      <c r="O617" s="337"/>
      <c r="P617" s="337"/>
      <c r="Q617" s="337"/>
      <c r="R617" s="337"/>
      <c r="S617" s="337"/>
      <c r="T617" s="337"/>
      <c r="U617" s="337"/>
      <c r="V617" s="337"/>
      <c r="W617" s="337"/>
      <c r="X617" s="337"/>
      <c r="Y617" s="337"/>
      <c r="Z617" s="337"/>
      <c r="AA617" s="337"/>
    </row>
    <row r="618">
      <c r="A618" s="337"/>
      <c r="B618" s="337"/>
      <c r="C618" s="575"/>
      <c r="D618" s="575"/>
      <c r="E618" s="337"/>
      <c r="F618" s="337"/>
      <c r="G618" s="337"/>
      <c r="H618" s="337"/>
      <c r="I618" s="337"/>
      <c r="J618" s="337"/>
      <c r="K618" s="337"/>
      <c r="L618" s="337"/>
      <c r="M618" s="337"/>
      <c r="N618" s="337"/>
      <c r="O618" s="337"/>
      <c r="P618" s="337"/>
      <c r="Q618" s="337"/>
      <c r="R618" s="337"/>
      <c r="S618" s="337"/>
      <c r="T618" s="337"/>
      <c r="U618" s="337"/>
      <c r="V618" s="337"/>
      <c r="W618" s="337"/>
      <c r="X618" s="337"/>
      <c r="Y618" s="337"/>
      <c r="Z618" s="337"/>
      <c r="AA618" s="337"/>
    </row>
    <row r="619">
      <c r="A619" s="337"/>
      <c r="B619" s="337"/>
      <c r="C619" s="575"/>
      <c r="D619" s="575"/>
      <c r="E619" s="337"/>
      <c r="F619" s="337"/>
      <c r="G619" s="337"/>
      <c r="H619" s="337"/>
      <c r="I619" s="337"/>
      <c r="J619" s="337"/>
      <c r="K619" s="337"/>
      <c r="L619" s="337"/>
      <c r="M619" s="337"/>
      <c r="N619" s="337"/>
      <c r="O619" s="337"/>
      <c r="P619" s="337"/>
      <c r="Q619" s="337"/>
      <c r="R619" s="337"/>
      <c r="S619" s="337"/>
      <c r="T619" s="337"/>
      <c r="U619" s="337"/>
      <c r="V619" s="337"/>
      <c r="W619" s="337"/>
      <c r="X619" s="337"/>
      <c r="Y619" s="337"/>
      <c r="Z619" s="337"/>
      <c r="AA619" s="337"/>
    </row>
    <row r="620">
      <c r="A620" s="337"/>
      <c r="B620" s="337"/>
      <c r="C620" s="575"/>
      <c r="D620" s="575"/>
      <c r="E620" s="337"/>
      <c r="F620" s="337"/>
      <c r="G620" s="337"/>
      <c r="H620" s="337"/>
      <c r="I620" s="337"/>
      <c r="J620" s="337"/>
      <c r="K620" s="337"/>
      <c r="L620" s="337"/>
      <c r="M620" s="337"/>
      <c r="N620" s="337"/>
      <c r="O620" s="337"/>
      <c r="P620" s="337"/>
      <c r="Q620" s="337"/>
      <c r="R620" s="337"/>
      <c r="S620" s="337"/>
      <c r="T620" s="337"/>
      <c r="U620" s="337"/>
      <c r="V620" s="337"/>
      <c r="W620" s="337"/>
      <c r="X620" s="337"/>
      <c r="Y620" s="337"/>
      <c r="Z620" s="337"/>
      <c r="AA620" s="337"/>
    </row>
    <row r="621">
      <c r="A621" s="337"/>
      <c r="B621" s="337"/>
      <c r="C621" s="575"/>
      <c r="D621" s="575"/>
      <c r="E621" s="337"/>
      <c r="F621" s="337"/>
      <c r="G621" s="337"/>
      <c r="H621" s="337"/>
      <c r="I621" s="337"/>
      <c r="J621" s="337"/>
      <c r="K621" s="337"/>
      <c r="L621" s="337"/>
      <c r="M621" s="337"/>
      <c r="N621" s="337"/>
      <c r="O621" s="337"/>
      <c r="P621" s="337"/>
      <c r="Q621" s="337"/>
      <c r="R621" s="337"/>
      <c r="S621" s="337"/>
      <c r="T621" s="337"/>
      <c r="U621" s="337"/>
      <c r="V621" s="337"/>
      <c r="W621" s="337"/>
      <c r="X621" s="337"/>
      <c r="Y621" s="337"/>
      <c r="Z621" s="337"/>
      <c r="AA621" s="337"/>
    </row>
    <row r="622">
      <c r="A622" s="337"/>
      <c r="B622" s="337"/>
      <c r="C622" s="575"/>
      <c r="D622" s="575"/>
      <c r="E622" s="337"/>
      <c r="F622" s="337"/>
      <c r="G622" s="337"/>
      <c r="H622" s="337"/>
      <c r="I622" s="337"/>
      <c r="J622" s="337"/>
      <c r="K622" s="337"/>
      <c r="L622" s="337"/>
      <c r="M622" s="337"/>
      <c r="N622" s="337"/>
      <c r="O622" s="337"/>
      <c r="P622" s="337"/>
      <c r="Q622" s="337"/>
      <c r="R622" s="337"/>
      <c r="S622" s="337"/>
      <c r="T622" s="337"/>
      <c r="U622" s="337"/>
      <c r="V622" s="337"/>
      <c r="W622" s="337"/>
      <c r="X622" s="337"/>
      <c r="Y622" s="337"/>
      <c r="Z622" s="337"/>
      <c r="AA622" s="337"/>
    </row>
    <row r="623">
      <c r="A623" s="337"/>
      <c r="B623" s="337"/>
      <c r="C623" s="575"/>
      <c r="D623" s="575"/>
      <c r="E623" s="337"/>
      <c r="F623" s="337"/>
      <c r="G623" s="337"/>
      <c r="H623" s="337"/>
      <c r="I623" s="337"/>
      <c r="J623" s="337"/>
      <c r="K623" s="337"/>
      <c r="L623" s="337"/>
      <c r="M623" s="337"/>
      <c r="N623" s="337"/>
      <c r="O623" s="337"/>
      <c r="P623" s="337"/>
      <c r="Q623" s="337"/>
      <c r="R623" s="337"/>
      <c r="S623" s="337"/>
      <c r="T623" s="337"/>
      <c r="U623" s="337"/>
      <c r="V623" s="337"/>
      <c r="W623" s="337"/>
      <c r="X623" s="337"/>
      <c r="Y623" s="337"/>
      <c r="Z623" s="337"/>
      <c r="AA623" s="337"/>
    </row>
    <row r="624">
      <c r="A624" s="337"/>
      <c r="B624" s="337"/>
      <c r="C624" s="575"/>
      <c r="D624" s="575"/>
      <c r="E624" s="337"/>
      <c r="F624" s="337"/>
      <c r="G624" s="337"/>
      <c r="H624" s="337"/>
      <c r="I624" s="337"/>
      <c r="J624" s="337"/>
      <c r="K624" s="337"/>
      <c r="L624" s="337"/>
      <c r="M624" s="337"/>
      <c r="N624" s="337"/>
      <c r="O624" s="337"/>
      <c r="P624" s="337"/>
      <c r="Q624" s="337"/>
      <c r="R624" s="337"/>
      <c r="S624" s="337"/>
      <c r="T624" s="337"/>
      <c r="U624" s="337"/>
      <c r="V624" s="337"/>
      <c r="W624" s="337"/>
      <c r="X624" s="337"/>
      <c r="Y624" s="337"/>
      <c r="Z624" s="337"/>
      <c r="AA624" s="337"/>
    </row>
    <row r="625">
      <c r="A625" s="337"/>
      <c r="B625" s="337"/>
      <c r="C625" s="575"/>
      <c r="D625" s="575"/>
      <c r="E625" s="337"/>
      <c r="F625" s="337"/>
      <c r="G625" s="337"/>
      <c r="H625" s="337"/>
      <c r="I625" s="337"/>
      <c r="J625" s="337"/>
      <c r="K625" s="337"/>
      <c r="L625" s="337"/>
      <c r="M625" s="337"/>
      <c r="N625" s="337"/>
      <c r="O625" s="337"/>
      <c r="P625" s="337"/>
      <c r="Q625" s="337"/>
      <c r="R625" s="337"/>
      <c r="S625" s="337"/>
      <c r="T625" s="337"/>
      <c r="U625" s="337"/>
      <c r="V625" s="337"/>
      <c r="W625" s="337"/>
      <c r="X625" s="337"/>
      <c r="Y625" s="337"/>
      <c r="Z625" s="337"/>
      <c r="AA625" s="337"/>
    </row>
    <row r="626">
      <c r="A626" s="337"/>
      <c r="B626" s="337"/>
      <c r="C626" s="575"/>
      <c r="D626" s="575"/>
      <c r="E626" s="337"/>
      <c r="F626" s="337"/>
      <c r="G626" s="337"/>
      <c r="H626" s="337"/>
      <c r="I626" s="337"/>
      <c r="J626" s="337"/>
      <c r="K626" s="337"/>
      <c r="L626" s="337"/>
      <c r="M626" s="337"/>
      <c r="N626" s="337"/>
      <c r="O626" s="337"/>
      <c r="P626" s="337"/>
      <c r="Q626" s="337"/>
      <c r="R626" s="337"/>
      <c r="S626" s="337"/>
      <c r="T626" s="337"/>
      <c r="U626" s="337"/>
      <c r="V626" s="337"/>
      <c r="W626" s="337"/>
      <c r="X626" s="337"/>
      <c r="Y626" s="337"/>
      <c r="Z626" s="337"/>
      <c r="AA626" s="337"/>
    </row>
    <row r="627">
      <c r="A627" s="337"/>
      <c r="B627" s="337"/>
      <c r="C627" s="575"/>
      <c r="D627" s="575"/>
      <c r="E627" s="337"/>
      <c r="F627" s="337"/>
      <c r="G627" s="337"/>
      <c r="H627" s="337"/>
      <c r="I627" s="337"/>
      <c r="J627" s="337"/>
      <c r="K627" s="337"/>
      <c r="L627" s="337"/>
      <c r="M627" s="337"/>
      <c r="N627" s="337"/>
      <c r="O627" s="337"/>
      <c r="P627" s="337"/>
      <c r="Q627" s="337"/>
      <c r="R627" s="337"/>
      <c r="S627" s="337"/>
      <c r="T627" s="337"/>
      <c r="U627" s="337"/>
      <c r="V627" s="337"/>
      <c r="W627" s="337"/>
      <c r="X627" s="337"/>
      <c r="Y627" s="337"/>
      <c r="Z627" s="337"/>
      <c r="AA627" s="337"/>
    </row>
    <row r="628">
      <c r="A628" s="337"/>
      <c r="B628" s="337"/>
      <c r="C628" s="575"/>
      <c r="D628" s="575"/>
      <c r="E628" s="337"/>
      <c r="F628" s="337"/>
      <c r="G628" s="337"/>
      <c r="H628" s="337"/>
      <c r="I628" s="337"/>
      <c r="J628" s="337"/>
      <c r="K628" s="337"/>
      <c r="L628" s="337"/>
      <c r="M628" s="337"/>
      <c r="N628" s="337"/>
      <c r="O628" s="337"/>
      <c r="P628" s="337"/>
      <c r="Q628" s="337"/>
      <c r="R628" s="337"/>
      <c r="S628" s="337"/>
      <c r="T628" s="337"/>
      <c r="U628" s="337"/>
      <c r="V628" s="337"/>
      <c r="W628" s="337"/>
      <c r="X628" s="337"/>
      <c r="Y628" s="337"/>
      <c r="Z628" s="337"/>
      <c r="AA628" s="337"/>
    </row>
    <row r="629">
      <c r="A629" s="337"/>
      <c r="B629" s="337"/>
      <c r="C629" s="575"/>
      <c r="D629" s="575"/>
      <c r="E629" s="337"/>
      <c r="F629" s="337"/>
      <c r="G629" s="337"/>
      <c r="H629" s="337"/>
      <c r="I629" s="337"/>
      <c r="J629" s="337"/>
      <c r="K629" s="337"/>
      <c r="L629" s="337"/>
      <c r="M629" s="337"/>
      <c r="N629" s="337"/>
      <c r="O629" s="337"/>
      <c r="P629" s="337"/>
      <c r="Q629" s="337"/>
      <c r="R629" s="337"/>
      <c r="S629" s="337"/>
      <c r="T629" s="337"/>
      <c r="U629" s="337"/>
      <c r="V629" s="337"/>
      <c r="W629" s="337"/>
      <c r="X629" s="337"/>
      <c r="Y629" s="337"/>
      <c r="Z629" s="337"/>
      <c r="AA629" s="337"/>
    </row>
    <row r="630">
      <c r="A630" s="337"/>
      <c r="B630" s="337"/>
      <c r="C630" s="575"/>
      <c r="D630" s="575"/>
      <c r="E630" s="337"/>
      <c r="F630" s="337"/>
      <c r="G630" s="337"/>
      <c r="H630" s="337"/>
      <c r="I630" s="337"/>
      <c r="J630" s="337"/>
      <c r="K630" s="337"/>
      <c r="L630" s="337"/>
      <c r="M630" s="337"/>
      <c r="N630" s="337"/>
      <c r="O630" s="337"/>
      <c r="P630" s="337"/>
      <c r="Q630" s="337"/>
      <c r="R630" s="337"/>
      <c r="S630" s="337"/>
      <c r="T630" s="337"/>
      <c r="U630" s="337"/>
      <c r="V630" s="337"/>
      <c r="W630" s="337"/>
      <c r="X630" s="337"/>
      <c r="Y630" s="337"/>
      <c r="Z630" s="337"/>
      <c r="AA630" s="337"/>
    </row>
    <row r="631">
      <c r="A631" s="337"/>
      <c r="B631" s="337"/>
      <c r="C631" s="575"/>
      <c r="D631" s="575"/>
      <c r="E631" s="337"/>
      <c r="F631" s="337"/>
      <c r="G631" s="337"/>
      <c r="H631" s="337"/>
      <c r="I631" s="337"/>
      <c r="J631" s="337"/>
      <c r="K631" s="337"/>
      <c r="L631" s="337"/>
      <c r="M631" s="337"/>
      <c r="N631" s="337"/>
      <c r="O631" s="337"/>
      <c r="P631" s="337"/>
      <c r="Q631" s="337"/>
      <c r="R631" s="337"/>
      <c r="S631" s="337"/>
      <c r="T631" s="337"/>
      <c r="U631" s="337"/>
      <c r="V631" s="337"/>
      <c r="W631" s="337"/>
      <c r="X631" s="337"/>
      <c r="Y631" s="337"/>
      <c r="Z631" s="337"/>
      <c r="AA631" s="337"/>
    </row>
    <row r="632">
      <c r="A632" s="337"/>
      <c r="B632" s="337"/>
      <c r="C632" s="575"/>
      <c r="D632" s="575"/>
      <c r="E632" s="337"/>
      <c r="F632" s="337"/>
      <c r="G632" s="337"/>
      <c r="H632" s="337"/>
      <c r="I632" s="337"/>
      <c r="J632" s="337"/>
      <c r="K632" s="337"/>
      <c r="L632" s="337"/>
      <c r="M632" s="337"/>
      <c r="N632" s="337"/>
      <c r="O632" s="337"/>
      <c r="P632" s="337"/>
      <c r="Q632" s="337"/>
      <c r="R632" s="337"/>
      <c r="S632" s="337"/>
      <c r="T632" s="337"/>
      <c r="U632" s="337"/>
      <c r="V632" s="337"/>
      <c r="W632" s="337"/>
      <c r="X632" s="337"/>
      <c r="Y632" s="337"/>
      <c r="Z632" s="337"/>
      <c r="AA632" s="337"/>
    </row>
    <row r="633">
      <c r="A633" s="337"/>
      <c r="B633" s="337"/>
      <c r="C633" s="575"/>
      <c r="D633" s="575"/>
      <c r="E633" s="337"/>
      <c r="F633" s="337"/>
      <c r="G633" s="337"/>
      <c r="H633" s="337"/>
      <c r="I633" s="337"/>
      <c r="J633" s="337"/>
      <c r="K633" s="337"/>
      <c r="L633" s="337"/>
      <c r="M633" s="337"/>
      <c r="N633" s="337"/>
      <c r="O633" s="337"/>
      <c r="P633" s="337"/>
      <c r="Q633" s="337"/>
      <c r="R633" s="337"/>
      <c r="S633" s="337"/>
      <c r="T633" s="337"/>
      <c r="U633" s="337"/>
      <c r="V633" s="337"/>
      <c r="W633" s="337"/>
      <c r="X633" s="337"/>
      <c r="Y633" s="337"/>
      <c r="Z633" s="337"/>
      <c r="AA633" s="337"/>
    </row>
    <row r="634">
      <c r="A634" s="337"/>
      <c r="B634" s="337"/>
      <c r="C634" s="575"/>
      <c r="D634" s="575"/>
      <c r="E634" s="337"/>
      <c r="F634" s="337"/>
      <c r="G634" s="337"/>
      <c r="H634" s="337"/>
      <c r="I634" s="337"/>
      <c r="J634" s="337"/>
      <c r="K634" s="337"/>
      <c r="L634" s="337"/>
      <c r="M634" s="337"/>
      <c r="N634" s="337"/>
      <c r="O634" s="337"/>
      <c r="P634" s="337"/>
      <c r="Q634" s="337"/>
      <c r="R634" s="337"/>
      <c r="S634" s="337"/>
      <c r="T634" s="337"/>
      <c r="U634" s="337"/>
      <c r="V634" s="337"/>
      <c r="W634" s="337"/>
      <c r="X634" s="337"/>
      <c r="Y634" s="337"/>
      <c r="Z634" s="337"/>
      <c r="AA634" s="337"/>
    </row>
    <row r="635">
      <c r="A635" s="337"/>
      <c r="B635" s="337"/>
      <c r="C635" s="575"/>
      <c r="D635" s="575"/>
      <c r="E635" s="337"/>
      <c r="F635" s="337"/>
      <c r="G635" s="337"/>
      <c r="H635" s="337"/>
      <c r="I635" s="337"/>
      <c r="J635" s="337"/>
      <c r="K635" s="337"/>
      <c r="L635" s="337"/>
      <c r="M635" s="337"/>
      <c r="N635" s="337"/>
      <c r="O635" s="337"/>
      <c r="P635" s="337"/>
      <c r="Q635" s="337"/>
      <c r="R635" s="337"/>
      <c r="S635" s="337"/>
      <c r="T635" s="337"/>
      <c r="U635" s="337"/>
      <c r="V635" s="337"/>
      <c r="W635" s="337"/>
      <c r="X635" s="337"/>
      <c r="Y635" s="337"/>
      <c r="Z635" s="337"/>
      <c r="AA635" s="337"/>
    </row>
    <row r="636">
      <c r="A636" s="337"/>
      <c r="B636" s="337"/>
      <c r="C636" s="575"/>
      <c r="D636" s="575"/>
      <c r="E636" s="337"/>
      <c r="F636" s="337"/>
      <c r="G636" s="337"/>
      <c r="H636" s="337"/>
      <c r="I636" s="337"/>
      <c r="J636" s="337"/>
      <c r="K636" s="337"/>
      <c r="L636" s="337"/>
      <c r="M636" s="337"/>
      <c r="N636" s="337"/>
      <c r="O636" s="337"/>
      <c r="P636" s="337"/>
      <c r="Q636" s="337"/>
      <c r="R636" s="337"/>
      <c r="S636" s="337"/>
      <c r="T636" s="337"/>
      <c r="U636" s="337"/>
      <c r="V636" s="337"/>
      <c r="W636" s="337"/>
      <c r="X636" s="337"/>
      <c r="Y636" s="337"/>
      <c r="Z636" s="337"/>
      <c r="AA636" s="337"/>
    </row>
    <row r="637">
      <c r="A637" s="337"/>
      <c r="B637" s="337"/>
      <c r="C637" s="575"/>
      <c r="D637" s="575"/>
      <c r="E637" s="337"/>
      <c r="F637" s="337"/>
      <c r="G637" s="337"/>
      <c r="H637" s="337"/>
      <c r="I637" s="337"/>
      <c r="J637" s="337"/>
      <c r="K637" s="337"/>
      <c r="L637" s="337"/>
      <c r="M637" s="337"/>
      <c r="N637" s="337"/>
      <c r="O637" s="337"/>
      <c r="P637" s="337"/>
      <c r="Q637" s="337"/>
      <c r="R637" s="337"/>
      <c r="S637" s="337"/>
      <c r="T637" s="337"/>
      <c r="U637" s="337"/>
      <c r="V637" s="337"/>
      <c r="W637" s="337"/>
      <c r="X637" s="337"/>
      <c r="Y637" s="337"/>
      <c r="Z637" s="337"/>
      <c r="AA637" s="337"/>
    </row>
    <row r="638">
      <c r="A638" s="337"/>
      <c r="B638" s="337"/>
      <c r="C638" s="575"/>
      <c r="D638" s="575"/>
      <c r="E638" s="337"/>
      <c r="F638" s="337"/>
      <c r="G638" s="337"/>
      <c r="H638" s="337"/>
      <c r="I638" s="337"/>
      <c r="J638" s="337"/>
      <c r="K638" s="337"/>
      <c r="L638" s="337"/>
      <c r="M638" s="337"/>
      <c r="N638" s="337"/>
      <c r="O638" s="337"/>
      <c r="P638" s="337"/>
      <c r="Q638" s="337"/>
      <c r="R638" s="337"/>
      <c r="S638" s="337"/>
      <c r="T638" s="337"/>
      <c r="U638" s="337"/>
      <c r="V638" s="337"/>
      <c r="W638" s="337"/>
      <c r="X638" s="337"/>
      <c r="Y638" s="337"/>
      <c r="Z638" s="337"/>
      <c r="AA638" s="337"/>
    </row>
    <row r="639">
      <c r="A639" s="337"/>
      <c r="B639" s="337"/>
      <c r="C639" s="575"/>
      <c r="D639" s="575"/>
      <c r="E639" s="337"/>
      <c r="F639" s="337"/>
      <c r="G639" s="337"/>
      <c r="H639" s="337"/>
      <c r="I639" s="337"/>
      <c r="J639" s="337"/>
      <c r="K639" s="337"/>
      <c r="L639" s="337"/>
      <c r="M639" s="337"/>
      <c r="N639" s="337"/>
      <c r="O639" s="337"/>
      <c r="P639" s="337"/>
      <c r="Q639" s="337"/>
      <c r="R639" s="337"/>
      <c r="S639" s="337"/>
      <c r="T639" s="337"/>
      <c r="U639" s="337"/>
      <c r="V639" s="337"/>
      <c r="W639" s="337"/>
      <c r="X639" s="337"/>
      <c r="Y639" s="337"/>
      <c r="Z639" s="337"/>
      <c r="AA639" s="337"/>
    </row>
    <row r="640">
      <c r="A640" s="337"/>
      <c r="B640" s="337"/>
      <c r="C640" s="575"/>
      <c r="D640" s="575"/>
      <c r="E640" s="337"/>
      <c r="F640" s="337"/>
      <c r="G640" s="337"/>
      <c r="H640" s="337"/>
      <c r="I640" s="337"/>
      <c r="J640" s="337"/>
      <c r="K640" s="337"/>
      <c r="L640" s="337"/>
      <c r="M640" s="337"/>
      <c r="N640" s="337"/>
      <c r="O640" s="337"/>
      <c r="P640" s="337"/>
      <c r="Q640" s="337"/>
      <c r="R640" s="337"/>
      <c r="S640" s="337"/>
      <c r="T640" s="337"/>
      <c r="U640" s="337"/>
      <c r="V640" s="337"/>
      <c r="W640" s="337"/>
      <c r="X640" s="337"/>
      <c r="Y640" s="337"/>
      <c r="Z640" s="337"/>
      <c r="AA640" s="337"/>
    </row>
    <row r="641">
      <c r="A641" s="337"/>
      <c r="B641" s="337"/>
      <c r="C641" s="575"/>
      <c r="D641" s="575"/>
      <c r="E641" s="337"/>
      <c r="F641" s="337"/>
      <c r="G641" s="337"/>
      <c r="H641" s="337"/>
      <c r="I641" s="337"/>
      <c r="J641" s="337"/>
      <c r="K641" s="337"/>
      <c r="L641" s="337"/>
      <c r="M641" s="337"/>
      <c r="N641" s="337"/>
      <c r="O641" s="337"/>
      <c r="P641" s="337"/>
      <c r="Q641" s="337"/>
      <c r="R641" s="337"/>
      <c r="S641" s="337"/>
      <c r="T641" s="337"/>
      <c r="U641" s="337"/>
      <c r="V641" s="337"/>
      <c r="W641" s="337"/>
      <c r="X641" s="337"/>
      <c r="Y641" s="337"/>
      <c r="Z641" s="337"/>
      <c r="AA641" s="337"/>
    </row>
    <row r="642">
      <c r="A642" s="337"/>
      <c r="B642" s="337"/>
      <c r="C642" s="575"/>
      <c r="D642" s="575"/>
      <c r="E642" s="337"/>
      <c r="F642" s="337"/>
      <c r="G642" s="337"/>
      <c r="H642" s="337"/>
      <c r="I642" s="337"/>
      <c r="J642" s="337"/>
      <c r="K642" s="337"/>
      <c r="L642" s="337"/>
      <c r="M642" s="337"/>
      <c r="N642" s="337"/>
      <c r="O642" s="337"/>
      <c r="P642" s="337"/>
      <c r="Q642" s="337"/>
      <c r="R642" s="337"/>
      <c r="S642" s="337"/>
      <c r="T642" s="337"/>
      <c r="U642" s="337"/>
      <c r="V642" s="337"/>
      <c r="W642" s="337"/>
      <c r="X642" s="337"/>
      <c r="Y642" s="337"/>
      <c r="Z642" s="337"/>
      <c r="AA642" s="337"/>
    </row>
    <row r="643">
      <c r="A643" s="337"/>
      <c r="B643" s="337"/>
      <c r="C643" s="575"/>
      <c r="D643" s="575"/>
      <c r="E643" s="337"/>
      <c r="F643" s="337"/>
      <c r="G643" s="337"/>
      <c r="H643" s="337"/>
      <c r="I643" s="337"/>
      <c r="J643" s="337"/>
      <c r="K643" s="337"/>
      <c r="L643" s="337"/>
      <c r="M643" s="337"/>
      <c r="N643" s="337"/>
      <c r="O643" s="337"/>
      <c r="P643" s="337"/>
      <c r="Q643" s="337"/>
      <c r="R643" s="337"/>
      <c r="S643" s="337"/>
      <c r="T643" s="337"/>
      <c r="U643" s="337"/>
      <c r="V643" s="337"/>
      <c r="W643" s="337"/>
      <c r="X643" s="337"/>
      <c r="Y643" s="337"/>
      <c r="Z643" s="337"/>
      <c r="AA643" s="337"/>
    </row>
    <row r="644">
      <c r="A644" s="337"/>
      <c r="B644" s="337"/>
      <c r="C644" s="575"/>
      <c r="D644" s="575"/>
      <c r="E644" s="337"/>
      <c r="F644" s="337"/>
      <c r="G644" s="337"/>
      <c r="H644" s="337"/>
      <c r="I644" s="337"/>
      <c r="J644" s="337"/>
      <c r="K644" s="337"/>
      <c r="L644" s="337"/>
      <c r="M644" s="337"/>
      <c r="N644" s="337"/>
      <c r="O644" s="337"/>
      <c r="P644" s="337"/>
      <c r="Q644" s="337"/>
      <c r="R644" s="337"/>
      <c r="S644" s="337"/>
      <c r="T644" s="337"/>
      <c r="U644" s="337"/>
      <c r="V644" s="337"/>
      <c r="W644" s="337"/>
      <c r="X644" s="337"/>
      <c r="Y644" s="337"/>
      <c r="Z644" s="337"/>
      <c r="AA644" s="337"/>
    </row>
    <row r="645">
      <c r="A645" s="337"/>
      <c r="B645" s="337"/>
      <c r="C645" s="575"/>
      <c r="D645" s="575"/>
      <c r="E645" s="337"/>
      <c r="F645" s="337"/>
      <c r="G645" s="337"/>
      <c r="H645" s="337"/>
      <c r="I645" s="337"/>
      <c r="J645" s="337"/>
      <c r="K645" s="337"/>
      <c r="L645" s="337"/>
      <c r="M645" s="337"/>
      <c r="N645" s="337"/>
      <c r="O645" s="337"/>
      <c r="P645" s="337"/>
      <c r="Q645" s="337"/>
      <c r="R645" s="337"/>
      <c r="S645" s="337"/>
      <c r="T645" s="337"/>
      <c r="U645" s="337"/>
      <c r="V645" s="337"/>
      <c r="W645" s="337"/>
      <c r="X645" s="337"/>
      <c r="Y645" s="337"/>
      <c r="Z645" s="337"/>
      <c r="AA645" s="337"/>
    </row>
    <row r="646">
      <c r="A646" s="337"/>
      <c r="B646" s="337"/>
      <c r="C646" s="575"/>
      <c r="D646" s="575"/>
      <c r="E646" s="337"/>
      <c r="F646" s="337"/>
      <c r="G646" s="337"/>
      <c r="H646" s="337"/>
      <c r="I646" s="337"/>
      <c r="J646" s="337"/>
      <c r="K646" s="337"/>
      <c r="L646" s="337"/>
      <c r="M646" s="337"/>
      <c r="N646" s="337"/>
      <c r="O646" s="337"/>
      <c r="P646" s="337"/>
      <c r="Q646" s="337"/>
      <c r="R646" s="337"/>
      <c r="S646" s="337"/>
      <c r="T646" s="337"/>
      <c r="U646" s="337"/>
      <c r="V646" s="337"/>
      <c r="W646" s="337"/>
      <c r="X646" s="337"/>
      <c r="Y646" s="337"/>
      <c r="Z646" s="337"/>
      <c r="AA646" s="337"/>
    </row>
    <row r="647">
      <c r="A647" s="337"/>
      <c r="B647" s="337"/>
      <c r="C647" s="575"/>
      <c r="D647" s="575"/>
      <c r="E647" s="337"/>
      <c r="F647" s="337"/>
      <c r="G647" s="337"/>
      <c r="H647" s="337"/>
      <c r="I647" s="337"/>
      <c r="J647" s="337"/>
      <c r="K647" s="337"/>
      <c r="L647" s="337"/>
      <c r="M647" s="337"/>
      <c r="N647" s="337"/>
      <c r="O647" s="337"/>
      <c r="P647" s="337"/>
      <c r="Q647" s="337"/>
      <c r="R647" s="337"/>
      <c r="S647" s="337"/>
      <c r="T647" s="337"/>
      <c r="U647" s="337"/>
      <c r="V647" s="337"/>
      <c r="W647" s="337"/>
      <c r="X647" s="337"/>
      <c r="Y647" s="337"/>
      <c r="Z647" s="337"/>
      <c r="AA647" s="337"/>
    </row>
    <row r="648">
      <c r="A648" s="337"/>
      <c r="B648" s="337"/>
      <c r="C648" s="575"/>
      <c r="D648" s="575"/>
      <c r="E648" s="337"/>
      <c r="F648" s="337"/>
      <c r="G648" s="337"/>
      <c r="H648" s="337"/>
      <c r="I648" s="337"/>
      <c r="J648" s="337"/>
      <c r="K648" s="337"/>
      <c r="L648" s="337"/>
      <c r="M648" s="337"/>
      <c r="N648" s="337"/>
      <c r="O648" s="337"/>
      <c r="P648" s="337"/>
      <c r="Q648" s="337"/>
      <c r="R648" s="337"/>
      <c r="S648" s="337"/>
      <c r="T648" s="337"/>
      <c r="U648" s="337"/>
      <c r="V648" s="337"/>
      <c r="W648" s="337"/>
      <c r="X648" s="337"/>
      <c r="Y648" s="337"/>
      <c r="Z648" s="337"/>
      <c r="AA648" s="337"/>
    </row>
    <row r="649">
      <c r="A649" s="337"/>
      <c r="B649" s="337"/>
      <c r="C649" s="575"/>
      <c r="D649" s="575"/>
      <c r="E649" s="337"/>
      <c r="F649" s="337"/>
      <c r="G649" s="337"/>
      <c r="H649" s="337"/>
      <c r="I649" s="337"/>
      <c r="J649" s="337"/>
      <c r="K649" s="337"/>
      <c r="L649" s="337"/>
      <c r="M649" s="337"/>
      <c r="N649" s="337"/>
      <c r="O649" s="337"/>
      <c r="P649" s="337"/>
      <c r="Q649" s="337"/>
      <c r="R649" s="337"/>
      <c r="S649" s="337"/>
      <c r="T649" s="337"/>
      <c r="U649" s="337"/>
      <c r="V649" s="337"/>
      <c r="W649" s="337"/>
      <c r="X649" s="337"/>
      <c r="Y649" s="337"/>
      <c r="Z649" s="337"/>
      <c r="AA649" s="337"/>
    </row>
    <row r="650">
      <c r="A650" s="337"/>
      <c r="B650" s="337"/>
      <c r="C650" s="575"/>
      <c r="D650" s="575"/>
      <c r="E650" s="337"/>
      <c r="F650" s="337"/>
      <c r="G650" s="337"/>
      <c r="H650" s="337"/>
      <c r="I650" s="337"/>
      <c r="J650" s="337"/>
      <c r="K650" s="337"/>
      <c r="L650" s="337"/>
      <c r="M650" s="337"/>
      <c r="N650" s="337"/>
      <c r="O650" s="337"/>
      <c r="P650" s="337"/>
      <c r="Q650" s="337"/>
      <c r="R650" s="337"/>
      <c r="S650" s="337"/>
      <c r="T650" s="337"/>
      <c r="U650" s="337"/>
      <c r="V650" s="337"/>
      <c r="W650" s="337"/>
      <c r="X650" s="337"/>
      <c r="Y650" s="337"/>
      <c r="Z650" s="337"/>
      <c r="AA650" s="337"/>
    </row>
    <row r="651">
      <c r="A651" s="337"/>
      <c r="B651" s="337"/>
      <c r="C651" s="575"/>
      <c r="D651" s="575"/>
      <c r="E651" s="337"/>
      <c r="F651" s="337"/>
      <c r="G651" s="337"/>
      <c r="H651" s="337"/>
      <c r="I651" s="337"/>
      <c r="J651" s="337"/>
      <c r="K651" s="337"/>
      <c r="L651" s="337"/>
      <c r="M651" s="337"/>
      <c r="N651" s="337"/>
      <c r="O651" s="337"/>
      <c r="P651" s="337"/>
      <c r="Q651" s="337"/>
      <c r="R651" s="337"/>
      <c r="S651" s="337"/>
      <c r="T651" s="337"/>
      <c r="U651" s="337"/>
      <c r="V651" s="337"/>
      <c r="W651" s="337"/>
      <c r="X651" s="337"/>
      <c r="Y651" s="337"/>
      <c r="Z651" s="337"/>
      <c r="AA651" s="337"/>
    </row>
    <row r="652">
      <c r="A652" s="337"/>
      <c r="B652" s="337"/>
      <c r="C652" s="575"/>
      <c r="D652" s="575"/>
      <c r="E652" s="337"/>
      <c r="F652" s="337"/>
      <c r="G652" s="337"/>
      <c r="H652" s="337"/>
      <c r="I652" s="337"/>
      <c r="J652" s="337"/>
      <c r="K652" s="337"/>
      <c r="L652" s="337"/>
      <c r="M652" s="337"/>
      <c r="N652" s="337"/>
      <c r="O652" s="337"/>
      <c r="P652" s="337"/>
      <c r="Q652" s="337"/>
      <c r="R652" s="337"/>
      <c r="S652" s="337"/>
      <c r="T652" s="337"/>
      <c r="U652" s="337"/>
      <c r="V652" s="337"/>
      <c r="W652" s="337"/>
      <c r="X652" s="337"/>
      <c r="Y652" s="337"/>
      <c r="Z652" s="337"/>
      <c r="AA652" s="337"/>
    </row>
    <row r="653">
      <c r="A653" s="337"/>
      <c r="B653" s="337"/>
      <c r="C653" s="575"/>
      <c r="D653" s="575"/>
      <c r="E653" s="337"/>
      <c r="F653" s="337"/>
      <c r="G653" s="337"/>
      <c r="H653" s="337"/>
      <c r="I653" s="337"/>
      <c r="J653" s="337"/>
      <c r="K653" s="337"/>
      <c r="L653" s="337"/>
      <c r="M653" s="337"/>
      <c r="N653" s="337"/>
      <c r="O653" s="337"/>
      <c r="P653" s="337"/>
      <c r="Q653" s="337"/>
      <c r="R653" s="337"/>
      <c r="S653" s="337"/>
      <c r="T653" s="337"/>
      <c r="U653" s="337"/>
      <c r="V653" s="337"/>
      <c r="W653" s="337"/>
      <c r="X653" s="337"/>
      <c r="Y653" s="337"/>
      <c r="Z653" s="337"/>
      <c r="AA653" s="337"/>
    </row>
    <row r="654">
      <c r="A654" s="337"/>
      <c r="B654" s="337"/>
      <c r="C654" s="575"/>
      <c r="D654" s="575"/>
      <c r="E654" s="337"/>
      <c r="F654" s="337"/>
      <c r="G654" s="337"/>
      <c r="H654" s="337"/>
      <c r="I654" s="337"/>
      <c r="J654" s="337"/>
      <c r="K654" s="337"/>
      <c r="L654" s="337"/>
      <c r="M654" s="337"/>
      <c r="N654" s="337"/>
      <c r="O654" s="337"/>
      <c r="P654" s="337"/>
      <c r="Q654" s="337"/>
      <c r="R654" s="337"/>
      <c r="S654" s="337"/>
      <c r="T654" s="337"/>
      <c r="U654" s="337"/>
      <c r="V654" s="337"/>
      <c r="W654" s="337"/>
      <c r="X654" s="337"/>
      <c r="Y654" s="337"/>
      <c r="Z654" s="337"/>
      <c r="AA654" s="337"/>
    </row>
    <row r="655">
      <c r="A655" s="337"/>
      <c r="B655" s="337"/>
      <c r="C655" s="575"/>
      <c r="D655" s="575"/>
      <c r="E655" s="337"/>
      <c r="F655" s="337"/>
      <c r="G655" s="337"/>
      <c r="H655" s="337"/>
      <c r="I655" s="337"/>
      <c r="J655" s="337"/>
      <c r="K655" s="337"/>
      <c r="L655" s="337"/>
      <c r="M655" s="337"/>
      <c r="N655" s="337"/>
      <c r="O655" s="337"/>
      <c r="P655" s="337"/>
      <c r="Q655" s="337"/>
      <c r="R655" s="337"/>
      <c r="S655" s="337"/>
      <c r="T655" s="337"/>
      <c r="U655" s="337"/>
      <c r="V655" s="337"/>
      <c r="W655" s="337"/>
      <c r="X655" s="337"/>
      <c r="Y655" s="337"/>
      <c r="Z655" s="337"/>
      <c r="AA655" s="337"/>
    </row>
    <row r="656">
      <c r="A656" s="337"/>
      <c r="B656" s="337"/>
      <c r="C656" s="575"/>
      <c r="D656" s="575"/>
      <c r="E656" s="337"/>
      <c r="F656" s="337"/>
      <c r="G656" s="337"/>
      <c r="H656" s="337"/>
      <c r="I656" s="337"/>
      <c r="J656" s="337"/>
      <c r="K656" s="337"/>
      <c r="L656" s="337"/>
      <c r="M656" s="337"/>
      <c r="N656" s="337"/>
      <c r="O656" s="337"/>
      <c r="P656" s="337"/>
      <c r="Q656" s="337"/>
      <c r="R656" s="337"/>
      <c r="S656" s="337"/>
      <c r="T656" s="337"/>
      <c r="U656" s="337"/>
      <c r="V656" s="337"/>
      <c r="W656" s="337"/>
      <c r="X656" s="337"/>
      <c r="Y656" s="337"/>
      <c r="Z656" s="337"/>
      <c r="AA656" s="337"/>
    </row>
    <row r="657">
      <c r="A657" s="337"/>
      <c r="B657" s="337"/>
      <c r="C657" s="575"/>
      <c r="D657" s="575"/>
      <c r="E657" s="337"/>
      <c r="F657" s="337"/>
      <c r="G657" s="337"/>
      <c r="H657" s="337"/>
      <c r="I657" s="337"/>
      <c r="J657" s="337"/>
      <c r="K657" s="337"/>
      <c r="L657" s="337"/>
      <c r="M657" s="337"/>
      <c r="N657" s="337"/>
      <c r="O657" s="337"/>
      <c r="P657" s="337"/>
      <c r="Q657" s="337"/>
      <c r="R657" s="337"/>
      <c r="S657" s="337"/>
      <c r="T657" s="337"/>
      <c r="U657" s="337"/>
      <c r="V657" s="337"/>
      <c r="W657" s="337"/>
      <c r="X657" s="337"/>
      <c r="Y657" s="337"/>
      <c r="Z657" s="337"/>
      <c r="AA657" s="337"/>
    </row>
    <row r="658">
      <c r="A658" s="337"/>
      <c r="B658" s="337"/>
      <c r="C658" s="575"/>
      <c r="D658" s="575"/>
      <c r="E658" s="337"/>
      <c r="F658" s="337"/>
      <c r="G658" s="337"/>
      <c r="H658" s="337"/>
      <c r="I658" s="337"/>
      <c r="J658" s="337"/>
      <c r="K658" s="337"/>
      <c r="L658" s="337"/>
      <c r="M658" s="337"/>
      <c r="N658" s="337"/>
      <c r="O658" s="337"/>
      <c r="P658" s="337"/>
      <c r="Q658" s="337"/>
      <c r="R658" s="337"/>
      <c r="S658" s="337"/>
      <c r="T658" s="337"/>
      <c r="U658" s="337"/>
      <c r="V658" s="337"/>
      <c r="W658" s="337"/>
      <c r="X658" s="337"/>
      <c r="Y658" s="337"/>
      <c r="Z658" s="337"/>
      <c r="AA658" s="337"/>
    </row>
    <row r="659">
      <c r="A659" s="337"/>
      <c r="B659" s="337"/>
      <c r="C659" s="575"/>
      <c r="D659" s="575"/>
      <c r="E659" s="337"/>
      <c r="F659" s="337"/>
      <c r="G659" s="337"/>
      <c r="H659" s="337"/>
      <c r="I659" s="337"/>
      <c r="J659" s="337"/>
      <c r="K659" s="337"/>
      <c r="L659" s="337"/>
      <c r="M659" s="337"/>
      <c r="N659" s="337"/>
      <c r="O659" s="337"/>
      <c r="P659" s="337"/>
      <c r="Q659" s="337"/>
      <c r="R659" s="337"/>
      <c r="S659" s="337"/>
      <c r="T659" s="337"/>
      <c r="U659" s="337"/>
      <c r="V659" s="337"/>
      <c r="W659" s="337"/>
      <c r="X659" s="337"/>
      <c r="Y659" s="337"/>
      <c r="Z659" s="337"/>
      <c r="AA659" s="337"/>
    </row>
    <row r="660">
      <c r="A660" s="337"/>
      <c r="B660" s="337"/>
      <c r="C660" s="575"/>
      <c r="D660" s="575"/>
      <c r="E660" s="337"/>
      <c r="F660" s="337"/>
      <c r="G660" s="337"/>
      <c r="H660" s="337"/>
      <c r="I660" s="337"/>
      <c r="J660" s="337"/>
      <c r="K660" s="337"/>
      <c r="L660" s="337"/>
      <c r="M660" s="337"/>
      <c r="N660" s="337"/>
      <c r="O660" s="337"/>
      <c r="P660" s="337"/>
      <c r="Q660" s="337"/>
      <c r="R660" s="337"/>
      <c r="S660" s="337"/>
      <c r="T660" s="337"/>
      <c r="U660" s="337"/>
      <c r="V660" s="337"/>
      <c r="W660" s="337"/>
      <c r="X660" s="337"/>
      <c r="Y660" s="337"/>
      <c r="Z660" s="337"/>
      <c r="AA660" s="337"/>
    </row>
    <row r="661">
      <c r="A661" s="337"/>
      <c r="B661" s="337"/>
      <c r="C661" s="575"/>
      <c r="D661" s="575"/>
      <c r="E661" s="337"/>
      <c r="F661" s="337"/>
      <c r="G661" s="337"/>
      <c r="H661" s="337"/>
      <c r="I661" s="337"/>
      <c r="J661" s="337"/>
      <c r="K661" s="337"/>
      <c r="L661" s="337"/>
      <c r="M661" s="337"/>
      <c r="N661" s="337"/>
      <c r="O661" s="337"/>
      <c r="P661" s="337"/>
      <c r="Q661" s="337"/>
      <c r="R661" s="337"/>
      <c r="S661" s="337"/>
      <c r="T661" s="337"/>
      <c r="U661" s="337"/>
      <c r="V661" s="337"/>
      <c r="W661" s="337"/>
      <c r="X661" s="337"/>
      <c r="Y661" s="337"/>
      <c r="Z661" s="337"/>
      <c r="AA661" s="337"/>
    </row>
    <row r="662">
      <c r="A662" s="337"/>
      <c r="B662" s="337"/>
      <c r="C662" s="575"/>
      <c r="D662" s="575"/>
      <c r="E662" s="337"/>
      <c r="F662" s="337"/>
      <c r="G662" s="337"/>
      <c r="H662" s="337"/>
      <c r="I662" s="337"/>
      <c r="J662" s="337"/>
      <c r="K662" s="337"/>
      <c r="L662" s="337"/>
      <c r="M662" s="337"/>
      <c r="N662" s="337"/>
      <c r="O662" s="337"/>
      <c r="P662" s="337"/>
      <c r="Q662" s="337"/>
      <c r="R662" s="337"/>
      <c r="S662" s="337"/>
      <c r="T662" s="337"/>
      <c r="U662" s="337"/>
      <c r="V662" s="337"/>
      <c r="W662" s="337"/>
      <c r="X662" s="337"/>
      <c r="Y662" s="337"/>
      <c r="Z662" s="337"/>
      <c r="AA662" s="337"/>
    </row>
    <row r="663">
      <c r="A663" s="337"/>
      <c r="B663" s="337"/>
      <c r="C663" s="575"/>
      <c r="D663" s="575"/>
      <c r="E663" s="337"/>
      <c r="F663" s="337"/>
      <c r="G663" s="337"/>
      <c r="H663" s="337"/>
      <c r="I663" s="337"/>
      <c r="J663" s="337"/>
      <c r="K663" s="337"/>
      <c r="L663" s="337"/>
      <c r="M663" s="337"/>
      <c r="N663" s="337"/>
      <c r="O663" s="337"/>
      <c r="P663" s="337"/>
      <c r="Q663" s="337"/>
      <c r="R663" s="337"/>
      <c r="S663" s="337"/>
      <c r="T663" s="337"/>
      <c r="U663" s="337"/>
      <c r="V663" s="337"/>
      <c r="W663" s="337"/>
      <c r="X663" s="337"/>
      <c r="Y663" s="337"/>
      <c r="Z663" s="337"/>
      <c r="AA663" s="337"/>
    </row>
    <row r="664">
      <c r="A664" s="337"/>
      <c r="B664" s="337"/>
      <c r="C664" s="575"/>
      <c r="D664" s="575"/>
      <c r="E664" s="337"/>
      <c r="F664" s="337"/>
      <c r="G664" s="337"/>
      <c r="H664" s="337"/>
      <c r="I664" s="337"/>
      <c r="J664" s="337"/>
      <c r="K664" s="337"/>
      <c r="L664" s="337"/>
      <c r="M664" s="337"/>
      <c r="N664" s="337"/>
      <c r="O664" s="337"/>
      <c r="P664" s="337"/>
      <c r="Q664" s="337"/>
      <c r="R664" s="337"/>
      <c r="S664" s="337"/>
      <c r="T664" s="337"/>
      <c r="U664" s="337"/>
      <c r="V664" s="337"/>
      <c r="W664" s="337"/>
      <c r="X664" s="337"/>
      <c r="Y664" s="337"/>
      <c r="Z664" s="337"/>
      <c r="AA664" s="337"/>
    </row>
    <row r="665">
      <c r="A665" s="337"/>
      <c r="B665" s="337"/>
      <c r="C665" s="575"/>
      <c r="D665" s="575"/>
      <c r="E665" s="337"/>
      <c r="F665" s="337"/>
      <c r="G665" s="337"/>
      <c r="H665" s="337"/>
      <c r="I665" s="337"/>
      <c r="J665" s="337"/>
      <c r="K665" s="337"/>
      <c r="L665" s="337"/>
      <c r="M665" s="337"/>
      <c r="N665" s="337"/>
      <c r="O665" s="337"/>
      <c r="P665" s="337"/>
      <c r="Q665" s="337"/>
      <c r="R665" s="337"/>
      <c r="S665" s="337"/>
      <c r="T665" s="337"/>
      <c r="U665" s="337"/>
      <c r="V665" s="337"/>
      <c r="W665" s="337"/>
      <c r="X665" s="337"/>
      <c r="Y665" s="337"/>
      <c r="Z665" s="337"/>
      <c r="AA665" s="337"/>
    </row>
    <row r="666">
      <c r="A666" s="337"/>
      <c r="B666" s="337"/>
      <c r="C666" s="575"/>
      <c r="D666" s="575"/>
      <c r="E666" s="337"/>
      <c r="F666" s="337"/>
      <c r="G666" s="337"/>
      <c r="H666" s="337"/>
      <c r="I666" s="337"/>
      <c r="J666" s="337"/>
      <c r="K666" s="337"/>
      <c r="L666" s="337"/>
      <c r="M666" s="337"/>
      <c r="N666" s="337"/>
      <c r="O666" s="337"/>
      <c r="P666" s="337"/>
      <c r="Q666" s="337"/>
      <c r="R666" s="337"/>
      <c r="S666" s="337"/>
      <c r="T666" s="337"/>
      <c r="U666" s="337"/>
      <c r="V666" s="337"/>
      <c r="W666" s="337"/>
      <c r="X666" s="337"/>
      <c r="Y666" s="337"/>
      <c r="Z666" s="337"/>
      <c r="AA666" s="337"/>
    </row>
    <row r="667">
      <c r="A667" s="337"/>
      <c r="B667" s="337"/>
      <c r="C667" s="575"/>
      <c r="D667" s="575"/>
      <c r="E667" s="337"/>
      <c r="F667" s="337"/>
      <c r="G667" s="337"/>
      <c r="H667" s="337"/>
      <c r="I667" s="337"/>
      <c r="J667" s="337"/>
      <c r="K667" s="337"/>
      <c r="L667" s="337"/>
      <c r="M667" s="337"/>
      <c r="N667" s="337"/>
      <c r="O667" s="337"/>
      <c r="P667" s="337"/>
      <c r="Q667" s="337"/>
      <c r="R667" s="337"/>
      <c r="S667" s="337"/>
      <c r="T667" s="337"/>
      <c r="U667" s="337"/>
      <c r="V667" s="337"/>
      <c r="W667" s="337"/>
      <c r="X667" s="337"/>
      <c r="Y667" s="337"/>
      <c r="Z667" s="337"/>
      <c r="AA667" s="337"/>
    </row>
    <row r="668">
      <c r="A668" s="337"/>
      <c r="B668" s="337"/>
      <c r="C668" s="575"/>
      <c r="D668" s="575"/>
      <c r="E668" s="337"/>
      <c r="F668" s="337"/>
      <c r="G668" s="337"/>
      <c r="H668" s="337"/>
      <c r="I668" s="337"/>
      <c r="J668" s="337"/>
      <c r="K668" s="337"/>
      <c r="L668" s="337"/>
      <c r="M668" s="337"/>
      <c r="N668" s="337"/>
      <c r="O668" s="337"/>
      <c r="P668" s="337"/>
      <c r="Q668" s="337"/>
      <c r="R668" s="337"/>
      <c r="S668" s="337"/>
      <c r="T668" s="337"/>
      <c r="U668" s="337"/>
      <c r="V668" s="337"/>
      <c r="W668" s="337"/>
      <c r="X668" s="337"/>
      <c r="Y668" s="337"/>
      <c r="Z668" s="337"/>
      <c r="AA668" s="337"/>
    </row>
    <row r="669">
      <c r="A669" s="337"/>
      <c r="B669" s="337"/>
      <c r="C669" s="575"/>
      <c r="D669" s="575"/>
      <c r="E669" s="337"/>
      <c r="F669" s="337"/>
      <c r="G669" s="337"/>
      <c r="H669" s="337"/>
      <c r="I669" s="337"/>
      <c r="J669" s="337"/>
      <c r="K669" s="337"/>
      <c r="L669" s="337"/>
      <c r="M669" s="337"/>
      <c r="N669" s="337"/>
      <c r="O669" s="337"/>
      <c r="P669" s="337"/>
      <c r="Q669" s="337"/>
      <c r="R669" s="337"/>
      <c r="S669" s="337"/>
      <c r="T669" s="337"/>
      <c r="U669" s="337"/>
      <c r="V669" s="337"/>
      <c r="W669" s="337"/>
      <c r="X669" s="337"/>
      <c r="Y669" s="337"/>
      <c r="Z669" s="337"/>
      <c r="AA669" s="337"/>
    </row>
    <row r="670">
      <c r="A670" s="337"/>
      <c r="B670" s="337"/>
      <c r="C670" s="575"/>
      <c r="D670" s="575"/>
      <c r="E670" s="337"/>
      <c r="F670" s="337"/>
      <c r="G670" s="337"/>
      <c r="H670" s="337"/>
      <c r="I670" s="337"/>
      <c r="J670" s="337"/>
      <c r="K670" s="337"/>
      <c r="L670" s="337"/>
      <c r="M670" s="337"/>
      <c r="N670" s="337"/>
      <c r="O670" s="337"/>
      <c r="P670" s="337"/>
      <c r="Q670" s="337"/>
      <c r="R670" s="337"/>
      <c r="S670" s="337"/>
      <c r="T670" s="337"/>
      <c r="U670" s="337"/>
      <c r="V670" s="337"/>
      <c r="W670" s="337"/>
      <c r="X670" s="337"/>
      <c r="Y670" s="337"/>
      <c r="Z670" s="337"/>
      <c r="AA670" s="337"/>
    </row>
    <row r="671">
      <c r="A671" s="337"/>
      <c r="B671" s="337"/>
      <c r="C671" s="575"/>
      <c r="D671" s="575"/>
      <c r="E671" s="337"/>
      <c r="F671" s="337"/>
      <c r="G671" s="337"/>
      <c r="H671" s="337"/>
      <c r="I671" s="337"/>
      <c r="J671" s="337"/>
      <c r="K671" s="337"/>
      <c r="L671" s="337"/>
      <c r="M671" s="337"/>
      <c r="N671" s="337"/>
      <c r="O671" s="337"/>
      <c r="P671" s="337"/>
      <c r="Q671" s="337"/>
      <c r="R671" s="337"/>
      <c r="S671" s="337"/>
      <c r="T671" s="337"/>
      <c r="U671" s="337"/>
      <c r="V671" s="337"/>
      <c r="W671" s="337"/>
      <c r="X671" s="337"/>
      <c r="Y671" s="337"/>
      <c r="Z671" s="337"/>
      <c r="AA671" s="337"/>
    </row>
    <row r="672">
      <c r="A672" s="337"/>
      <c r="B672" s="337"/>
      <c r="C672" s="575"/>
      <c r="D672" s="575"/>
      <c r="E672" s="337"/>
      <c r="F672" s="337"/>
      <c r="G672" s="337"/>
      <c r="H672" s="337"/>
      <c r="I672" s="337"/>
      <c r="J672" s="337"/>
      <c r="K672" s="337"/>
      <c r="L672" s="337"/>
      <c r="M672" s="337"/>
      <c r="N672" s="337"/>
      <c r="O672" s="337"/>
      <c r="P672" s="337"/>
      <c r="Q672" s="337"/>
      <c r="R672" s="337"/>
      <c r="S672" s="337"/>
      <c r="T672" s="337"/>
      <c r="U672" s="337"/>
      <c r="V672" s="337"/>
      <c r="W672" s="337"/>
      <c r="X672" s="337"/>
      <c r="Y672" s="337"/>
      <c r="Z672" s="337"/>
      <c r="AA672" s="337"/>
    </row>
    <row r="673">
      <c r="A673" s="337"/>
      <c r="B673" s="337"/>
      <c r="C673" s="575"/>
      <c r="D673" s="575"/>
      <c r="E673" s="337"/>
      <c r="F673" s="337"/>
      <c r="G673" s="337"/>
      <c r="H673" s="337"/>
      <c r="I673" s="337"/>
      <c r="J673" s="337"/>
      <c r="K673" s="337"/>
      <c r="L673" s="337"/>
      <c r="M673" s="337"/>
      <c r="N673" s="337"/>
      <c r="O673" s="337"/>
      <c r="P673" s="337"/>
      <c r="Q673" s="337"/>
      <c r="R673" s="337"/>
      <c r="S673" s="337"/>
      <c r="T673" s="337"/>
      <c r="U673" s="337"/>
      <c r="V673" s="337"/>
      <c r="W673" s="337"/>
      <c r="X673" s="337"/>
      <c r="Y673" s="337"/>
      <c r="Z673" s="337"/>
      <c r="AA673" s="337"/>
    </row>
    <row r="674">
      <c r="A674" s="337"/>
      <c r="B674" s="337"/>
      <c r="C674" s="575"/>
      <c r="D674" s="575"/>
      <c r="E674" s="337"/>
      <c r="F674" s="337"/>
      <c r="G674" s="337"/>
      <c r="H674" s="337"/>
      <c r="I674" s="337"/>
      <c r="J674" s="337"/>
      <c r="K674" s="337"/>
      <c r="L674" s="337"/>
      <c r="M674" s="337"/>
      <c r="N674" s="337"/>
      <c r="O674" s="337"/>
      <c r="P674" s="337"/>
      <c r="Q674" s="337"/>
      <c r="R674" s="337"/>
      <c r="S674" s="337"/>
      <c r="T674" s="337"/>
      <c r="U674" s="337"/>
      <c r="V674" s="337"/>
      <c r="W674" s="337"/>
      <c r="X674" s="337"/>
      <c r="Y674" s="337"/>
      <c r="Z674" s="337"/>
      <c r="AA674" s="337"/>
    </row>
    <row r="675">
      <c r="A675" s="337"/>
      <c r="B675" s="337"/>
      <c r="C675" s="575"/>
      <c r="D675" s="575"/>
      <c r="E675" s="337"/>
      <c r="F675" s="337"/>
      <c r="G675" s="337"/>
      <c r="H675" s="337"/>
      <c r="I675" s="337"/>
      <c r="J675" s="337"/>
      <c r="K675" s="337"/>
      <c r="L675" s="337"/>
      <c r="M675" s="337"/>
      <c r="N675" s="337"/>
      <c r="O675" s="337"/>
      <c r="P675" s="337"/>
      <c r="Q675" s="337"/>
      <c r="R675" s="337"/>
      <c r="S675" s="337"/>
      <c r="T675" s="337"/>
      <c r="U675" s="337"/>
      <c r="V675" s="337"/>
      <c r="W675" s="337"/>
      <c r="X675" s="337"/>
      <c r="Y675" s="337"/>
      <c r="Z675" s="337"/>
      <c r="AA675" s="337"/>
    </row>
    <row r="676">
      <c r="A676" s="337"/>
      <c r="B676" s="337"/>
      <c r="C676" s="575"/>
      <c r="D676" s="575"/>
      <c r="E676" s="337"/>
      <c r="F676" s="337"/>
      <c r="G676" s="337"/>
      <c r="H676" s="337"/>
      <c r="I676" s="337"/>
      <c r="J676" s="337"/>
      <c r="K676" s="337"/>
      <c r="L676" s="337"/>
      <c r="M676" s="337"/>
      <c r="N676" s="337"/>
      <c r="O676" s="337"/>
      <c r="P676" s="337"/>
      <c r="Q676" s="337"/>
      <c r="R676" s="337"/>
      <c r="S676" s="337"/>
      <c r="T676" s="337"/>
      <c r="U676" s="337"/>
      <c r="V676" s="337"/>
      <c r="W676" s="337"/>
      <c r="X676" s="337"/>
      <c r="Y676" s="337"/>
      <c r="Z676" s="337"/>
      <c r="AA676" s="337"/>
    </row>
    <row r="677">
      <c r="A677" s="337"/>
      <c r="B677" s="337"/>
      <c r="C677" s="575"/>
      <c r="D677" s="575"/>
      <c r="E677" s="337"/>
      <c r="F677" s="337"/>
      <c r="G677" s="337"/>
      <c r="H677" s="337"/>
      <c r="I677" s="337"/>
      <c r="J677" s="337"/>
      <c r="K677" s="337"/>
      <c r="L677" s="337"/>
      <c r="M677" s="337"/>
      <c r="N677" s="337"/>
      <c r="O677" s="337"/>
      <c r="P677" s="337"/>
      <c r="Q677" s="337"/>
      <c r="R677" s="337"/>
      <c r="S677" s="337"/>
      <c r="T677" s="337"/>
      <c r="U677" s="337"/>
      <c r="V677" s="337"/>
      <c r="W677" s="337"/>
      <c r="X677" s="337"/>
      <c r="Y677" s="337"/>
      <c r="Z677" s="337"/>
      <c r="AA677" s="337"/>
    </row>
    <row r="678">
      <c r="A678" s="337"/>
      <c r="B678" s="337"/>
      <c r="C678" s="575"/>
      <c r="D678" s="575"/>
      <c r="E678" s="337"/>
      <c r="F678" s="337"/>
      <c r="G678" s="337"/>
      <c r="H678" s="337"/>
      <c r="I678" s="337"/>
      <c r="J678" s="337"/>
      <c r="K678" s="337"/>
      <c r="L678" s="337"/>
      <c r="M678" s="337"/>
      <c r="N678" s="337"/>
      <c r="O678" s="337"/>
      <c r="P678" s="337"/>
      <c r="Q678" s="337"/>
      <c r="R678" s="337"/>
      <c r="S678" s="337"/>
      <c r="T678" s="337"/>
      <c r="U678" s="337"/>
      <c r="V678" s="337"/>
      <c r="W678" s="337"/>
      <c r="X678" s="337"/>
      <c r="Y678" s="337"/>
      <c r="Z678" s="337"/>
      <c r="AA678" s="337"/>
    </row>
    <row r="679">
      <c r="A679" s="337"/>
      <c r="B679" s="337"/>
      <c r="C679" s="575"/>
      <c r="D679" s="575"/>
      <c r="E679" s="337"/>
      <c r="F679" s="337"/>
      <c r="G679" s="337"/>
      <c r="H679" s="337"/>
      <c r="I679" s="337"/>
      <c r="J679" s="337"/>
      <c r="K679" s="337"/>
      <c r="L679" s="337"/>
      <c r="M679" s="337"/>
      <c r="N679" s="337"/>
      <c r="O679" s="337"/>
      <c r="P679" s="337"/>
      <c r="Q679" s="337"/>
      <c r="R679" s="337"/>
      <c r="S679" s="337"/>
      <c r="T679" s="337"/>
      <c r="U679" s="337"/>
      <c r="V679" s="337"/>
      <c r="W679" s="337"/>
      <c r="X679" s="337"/>
      <c r="Y679" s="337"/>
      <c r="Z679" s="337"/>
      <c r="AA679" s="337"/>
    </row>
    <row r="680">
      <c r="A680" s="337"/>
      <c r="B680" s="337"/>
      <c r="C680" s="575"/>
      <c r="D680" s="575"/>
      <c r="E680" s="337"/>
      <c r="F680" s="337"/>
      <c r="G680" s="337"/>
      <c r="H680" s="337"/>
      <c r="I680" s="337"/>
      <c r="J680" s="337"/>
      <c r="K680" s="337"/>
      <c r="L680" s="337"/>
      <c r="M680" s="337"/>
      <c r="N680" s="337"/>
      <c r="O680" s="337"/>
      <c r="P680" s="337"/>
      <c r="Q680" s="337"/>
      <c r="R680" s="337"/>
      <c r="S680" s="337"/>
      <c r="T680" s="337"/>
      <c r="U680" s="337"/>
      <c r="V680" s="337"/>
      <c r="W680" s="337"/>
      <c r="X680" s="337"/>
      <c r="Y680" s="337"/>
      <c r="Z680" s="337"/>
      <c r="AA680" s="337"/>
    </row>
    <row r="681">
      <c r="A681" s="337"/>
      <c r="B681" s="337"/>
      <c r="C681" s="575"/>
      <c r="D681" s="575"/>
      <c r="E681" s="337"/>
      <c r="F681" s="337"/>
      <c r="G681" s="337"/>
      <c r="H681" s="337"/>
      <c r="I681" s="337"/>
      <c r="J681" s="337"/>
      <c r="K681" s="337"/>
      <c r="L681" s="337"/>
      <c r="M681" s="337"/>
      <c r="N681" s="337"/>
      <c r="O681" s="337"/>
      <c r="P681" s="337"/>
      <c r="Q681" s="337"/>
      <c r="R681" s="337"/>
      <c r="S681" s="337"/>
      <c r="T681" s="337"/>
      <c r="U681" s="337"/>
      <c r="V681" s="337"/>
      <c r="W681" s="337"/>
      <c r="X681" s="337"/>
      <c r="Y681" s="337"/>
      <c r="Z681" s="337"/>
      <c r="AA681" s="337"/>
    </row>
    <row r="682">
      <c r="A682" s="337"/>
      <c r="B682" s="337"/>
      <c r="C682" s="575"/>
      <c r="D682" s="575"/>
      <c r="E682" s="337"/>
      <c r="F682" s="337"/>
      <c r="G682" s="337"/>
      <c r="H682" s="337"/>
      <c r="I682" s="337"/>
      <c r="J682" s="337"/>
      <c r="K682" s="337"/>
      <c r="L682" s="337"/>
      <c r="M682" s="337"/>
      <c r="N682" s="337"/>
      <c r="O682" s="337"/>
      <c r="P682" s="337"/>
      <c r="Q682" s="337"/>
      <c r="R682" s="337"/>
      <c r="S682" s="337"/>
      <c r="T682" s="337"/>
      <c r="U682" s="337"/>
      <c r="V682" s="337"/>
      <c r="W682" s="337"/>
      <c r="X682" s="337"/>
      <c r="Y682" s="337"/>
      <c r="Z682" s="337"/>
      <c r="AA682" s="337"/>
    </row>
    <row r="683">
      <c r="A683" s="337"/>
      <c r="B683" s="337"/>
      <c r="C683" s="575"/>
      <c r="D683" s="575"/>
      <c r="E683" s="337"/>
      <c r="F683" s="337"/>
      <c r="G683" s="337"/>
      <c r="H683" s="337"/>
      <c r="I683" s="337"/>
      <c r="J683" s="337"/>
      <c r="K683" s="337"/>
      <c r="L683" s="337"/>
      <c r="M683" s="337"/>
      <c r="N683" s="337"/>
      <c r="O683" s="337"/>
      <c r="P683" s="337"/>
      <c r="Q683" s="337"/>
      <c r="R683" s="337"/>
      <c r="S683" s="337"/>
      <c r="T683" s="337"/>
      <c r="U683" s="337"/>
      <c r="V683" s="337"/>
      <c r="W683" s="337"/>
      <c r="X683" s="337"/>
      <c r="Y683" s="337"/>
      <c r="Z683" s="337"/>
      <c r="AA683" s="337"/>
    </row>
    <row r="684">
      <c r="A684" s="337"/>
      <c r="B684" s="337"/>
      <c r="C684" s="575"/>
      <c r="D684" s="575"/>
      <c r="E684" s="337"/>
      <c r="F684" s="337"/>
      <c r="G684" s="337"/>
      <c r="H684" s="337"/>
      <c r="I684" s="337"/>
      <c r="J684" s="337"/>
      <c r="K684" s="337"/>
      <c r="L684" s="337"/>
      <c r="M684" s="337"/>
      <c r="N684" s="337"/>
      <c r="O684" s="337"/>
      <c r="P684" s="337"/>
      <c r="Q684" s="337"/>
      <c r="R684" s="337"/>
      <c r="S684" s="337"/>
      <c r="T684" s="337"/>
      <c r="U684" s="337"/>
      <c r="V684" s="337"/>
      <c r="W684" s="337"/>
      <c r="X684" s="337"/>
      <c r="Y684" s="337"/>
      <c r="Z684" s="337"/>
      <c r="AA684" s="337"/>
    </row>
    <row r="685">
      <c r="A685" s="337"/>
      <c r="B685" s="337"/>
      <c r="C685" s="575"/>
      <c r="D685" s="575"/>
      <c r="E685" s="337"/>
      <c r="F685" s="337"/>
      <c r="G685" s="337"/>
      <c r="H685" s="337"/>
      <c r="I685" s="337"/>
      <c r="J685" s="337"/>
      <c r="K685" s="337"/>
      <c r="L685" s="337"/>
      <c r="M685" s="337"/>
      <c r="N685" s="337"/>
      <c r="O685" s="337"/>
      <c r="P685" s="337"/>
      <c r="Q685" s="337"/>
      <c r="R685" s="337"/>
      <c r="S685" s="337"/>
      <c r="T685" s="337"/>
      <c r="U685" s="337"/>
      <c r="V685" s="337"/>
      <c r="W685" s="337"/>
      <c r="X685" s="337"/>
      <c r="Y685" s="337"/>
      <c r="Z685" s="337"/>
      <c r="AA685" s="337"/>
    </row>
    <row r="686">
      <c r="A686" s="337"/>
      <c r="B686" s="337"/>
      <c r="C686" s="575"/>
      <c r="D686" s="575"/>
      <c r="E686" s="337"/>
      <c r="F686" s="337"/>
      <c r="G686" s="337"/>
      <c r="H686" s="337"/>
      <c r="I686" s="337"/>
      <c r="J686" s="337"/>
      <c r="K686" s="337"/>
      <c r="L686" s="337"/>
      <c r="M686" s="337"/>
      <c r="N686" s="337"/>
      <c r="O686" s="337"/>
      <c r="P686" s="337"/>
      <c r="Q686" s="337"/>
      <c r="R686" s="337"/>
      <c r="S686" s="337"/>
      <c r="T686" s="337"/>
      <c r="U686" s="337"/>
      <c r="V686" s="337"/>
      <c r="W686" s="337"/>
      <c r="X686" s="337"/>
      <c r="Y686" s="337"/>
      <c r="Z686" s="337"/>
      <c r="AA686" s="337"/>
    </row>
    <row r="687">
      <c r="A687" s="337"/>
      <c r="B687" s="337"/>
      <c r="C687" s="575"/>
      <c r="D687" s="575"/>
      <c r="E687" s="337"/>
      <c r="F687" s="337"/>
      <c r="G687" s="337"/>
      <c r="H687" s="337"/>
      <c r="I687" s="337"/>
      <c r="J687" s="337"/>
      <c r="K687" s="337"/>
      <c r="L687" s="337"/>
      <c r="M687" s="337"/>
      <c r="N687" s="337"/>
      <c r="O687" s="337"/>
      <c r="P687" s="337"/>
      <c r="Q687" s="337"/>
      <c r="R687" s="337"/>
      <c r="S687" s="337"/>
      <c r="T687" s="337"/>
      <c r="U687" s="337"/>
      <c r="V687" s="337"/>
      <c r="W687" s="337"/>
      <c r="X687" s="337"/>
      <c r="Y687" s="337"/>
      <c r="Z687" s="337"/>
      <c r="AA687" s="337"/>
    </row>
    <row r="688">
      <c r="A688" s="337"/>
      <c r="B688" s="337"/>
      <c r="C688" s="575"/>
      <c r="D688" s="575"/>
      <c r="E688" s="337"/>
      <c r="F688" s="337"/>
      <c r="G688" s="337"/>
      <c r="H688" s="337"/>
      <c r="I688" s="337"/>
      <c r="J688" s="337"/>
      <c r="K688" s="337"/>
      <c r="L688" s="337"/>
      <c r="M688" s="337"/>
      <c r="N688" s="337"/>
      <c r="O688" s="337"/>
      <c r="P688" s="337"/>
      <c r="Q688" s="337"/>
      <c r="R688" s="337"/>
      <c r="S688" s="337"/>
      <c r="T688" s="337"/>
      <c r="U688" s="337"/>
      <c r="V688" s="337"/>
      <c r="W688" s="337"/>
      <c r="X688" s="337"/>
      <c r="Y688" s="337"/>
      <c r="Z688" s="337"/>
      <c r="AA688" s="337"/>
    </row>
    <row r="689">
      <c r="A689" s="337"/>
      <c r="B689" s="337"/>
      <c r="C689" s="575"/>
      <c r="D689" s="575"/>
      <c r="E689" s="337"/>
      <c r="F689" s="337"/>
      <c r="G689" s="337"/>
      <c r="H689" s="337"/>
      <c r="I689" s="337"/>
      <c r="J689" s="337"/>
      <c r="K689" s="337"/>
      <c r="L689" s="337"/>
      <c r="M689" s="337"/>
      <c r="N689" s="337"/>
      <c r="O689" s="337"/>
      <c r="P689" s="337"/>
      <c r="Q689" s="337"/>
      <c r="R689" s="337"/>
      <c r="S689" s="337"/>
      <c r="T689" s="337"/>
      <c r="U689" s="337"/>
      <c r="V689" s="337"/>
      <c r="W689" s="337"/>
      <c r="X689" s="337"/>
      <c r="Y689" s="337"/>
      <c r="Z689" s="337"/>
      <c r="AA689" s="337"/>
    </row>
    <row r="690">
      <c r="A690" s="337"/>
      <c r="B690" s="337"/>
      <c r="C690" s="575"/>
      <c r="D690" s="575"/>
      <c r="E690" s="337"/>
      <c r="F690" s="337"/>
      <c r="G690" s="337"/>
      <c r="H690" s="337"/>
      <c r="I690" s="337"/>
      <c r="J690" s="337"/>
      <c r="K690" s="337"/>
      <c r="L690" s="337"/>
      <c r="M690" s="337"/>
      <c r="N690" s="337"/>
      <c r="O690" s="337"/>
      <c r="P690" s="337"/>
      <c r="Q690" s="337"/>
      <c r="R690" s="337"/>
      <c r="S690" s="337"/>
      <c r="T690" s="337"/>
      <c r="U690" s="337"/>
      <c r="V690" s="337"/>
      <c r="W690" s="337"/>
      <c r="X690" s="337"/>
      <c r="Y690" s="337"/>
      <c r="Z690" s="337"/>
      <c r="AA690" s="337"/>
    </row>
    <row r="691">
      <c r="A691" s="337"/>
      <c r="B691" s="337"/>
      <c r="C691" s="575"/>
      <c r="D691" s="575"/>
      <c r="E691" s="337"/>
      <c r="F691" s="337"/>
      <c r="G691" s="337"/>
      <c r="H691" s="337"/>
      <c r="I691" s="337"/>
      <c r="J691" s="337"/>
      <c r="K691" s="337"/>
      <c r="L691" s="337"/>
      <c r="M691" s="337"/>
      <c r="N691" s="337"/>
      <c r="O691" s="337"/>
      <c r="P691" s="337"/>
      <c r="Q691" s="337"/>
      <c r="R691" s="337"/>
      <c r="S691" s="337"/>
      <c r="T691" s="337"/>
      <c r="U691" s="337"/>
      <c r="V691" s="337"/>
      <c r="W691" s="337"/>
      <c r="X691" s="337"/>
      <c r="Y691" s="337"/>
      <c r="Z691" s="337"/>
      <c r="AA691" s="337"/>
    </row>
    <row r="692">
      <c r="A692" s="337"/>
      <c r="B692" s="337"/>
      <c r="C692" s="575"/>
      <c r="D692" s="575"/>
      <c r="E692" s="337"/>
      <c r="F692" s="337"/>
      <c r="G692" s="337"/>
      <c r="H692" s="337"/>
      <c r="I692" s="337"/>
      <c r="J692" s="337"/>
      <c r="K692" s="337"/>
      <c r="L692" s="337"/>
      <c r="M692" s="337"/>
      <c r="N692" s="337"/>
      <c r="O692" s="337"/>
      <c r="P692" s="337"/>
      <c r="Q692" s="337"/>
      <c r="R692" s="337"/>
      <c r="S692" s="337"/>
      <c r="T692" s="337"/>
      <c r="U692" s="337"/>
      <c r="V692" s="337"/>
      <c r="W692" s="337"/>
      <c r="X692" s="337"/>
      <c r="Y692" s="337"/>
      <c r="Z692" s="337"/>
      <c r="AA692" s="337"/>
    </row>
    <row r="693">
      <c r="A693" s="337"/>
      <c r="B693" s="337"/>
      <c r="C693" s="575"/>
      <c r="D693" s="575"/>
      <c r="E693" s="337"/>
      <c r="F693" s="337"/>
      <c r="G693" s="337"/>
      <c r="H693" s="337"/>
      <c r="I693" s="337"/>
      <c r="J693" s="337"/>
      <c r="K693" s="337"/>
      <c r="L693" s="337"/>
      <c r="M693" s="337"/>
      <c r="N693" s="337"/>
      <c r="O693" s="337"/>
      <c r="P693" s="337"/>
      <c r="Q693" s="337"/>
      <c r="R693" s="337"/>
      <c r="S693" s="337"/>
      <c r="T693" s="337"/>
      <c r="U693" s="337"/>
      <c r="V693" s="337"/>
      <c r="W693" s="337"/>
      <c r="X693" s="337"/>
      <c r="Y693" s="337"/>
      <c r="Z693" s="337"/>
      <c r="AA693" s="337"/>
    </row>
    <row r="694">
      <c r="A694" s="337"/>
      <c r="B694" s="337"/>
      <c r="C694" s="575"/>
      <c r="D694" s="575"/>
      <c r="E694" s="337"/>
      <c r="F694" s="337"/>
      <c r="G694" s="337"/>
      <c r="H694" s="337"/>
      <c r="I694" s="337"/>
      <c r="J694" s="337"/>
      <c r="K694" s="337"/>
      <c r="L694" s="337"/>
      <c r="M694" s="337"/>
      <c r="N694" s="337"/>
      <c r="O694" s="337"/>
      <c r="P694" s="337"/>
      <c r="Q694" s="337"/>
      <c r="R694" s="337"/>
      <c r="S694" s="337"/>
      <c r="T694" s="337"/>
      <c r="U694" s="337"/>
      <c r="V694" s="337"/>
      <c r="W694" s="337"/>
      <c r="X694" s="337"/>
      <c r="Y694" s="337"/>
      <c r="Z694" s="337"/>
      <c r="AA694" s="337"/>
    </row>
    <row r="695">
      <c r="A695" s="337"/>
      <c r="B695" s="337"/>
      <c r="C695" s="575"/>
      <c r="D695" s="575"/>
      <c r="E695" s="337"/>
      <c r="F695" s="337"/>
      <c r="G695" s="337"/>
      <c r="H695" s="337"/>
      <c r="I695" s="337"/>
      <c r="J695" s="337"/>
      <c r="K695" s="337"/>
      <c r="L695" s="337"/>
      <c r="M695" s="337"/>
      <c r="N695" s="337"/>
      <c r="O695" s="337"/>
      <c r="P695" s="337"/>
      <c r="Q695" s="337"/>
      <c r="R695" s="337"/>
      <c r="S695" s="337"/>
      <c r="T695" s="337"/>
      <c r="U695" s="337"/>
      <c r="V695" s="337"/>
      <c r="W695" s="337"/>
      <c r="X695" s="337"/>
      <c r="Y695" s="337"/>
      <c r="Z695" s="337"/>
      <c r="AA695" s="337"/>
    </row>
    <row r="696">
      <c r="A696" s="337"/>
      <c r="B696" s="337"/>
      <c r="C696" s="575"/>
      <c r="D696" s="575"/>
      <c r="E696" s="337"/>
      <c r="F696" s="337"/>
      <c r="G696" s="337"/>
      <c r="H696" s="337"/>
      <c r="I696" s="337"/>
      <c r="J696" s="337"/>
      <c r="K696" s="337"/>
      <c r="L696" s="337"/>
      <c r="M696" s="337"/>
      <c r="N696" s="337"/>
      <c r="O696" s="337"/>
      <c r="P696" s="337"/>
      <c r="Q696" s="337"/>
      <c r="R696" s="337"/>
      <c r="S696" s="337"/>
      <c r="T696" s="337"/>
      <c r="U696" s="337"/>
      <c r="V696" s="337"/>
      <c r="W696" s="337"/>
      <c r="X696" s="337"/>
      <c r="Y696" s="337"/>
      <c r="Z696" s="337"/>
      <c r="AA696" s="337"/>
    </row>
    <row r="697">
      <c r="A697" s="337"/>
      <c r="B697" s="337"/>
      <c r="C697" s="575"/>
      <c r="D697" s="575"/>
      <c r="E697" s="337"/>
      <c r="F697" s="337"/>
      <c r="G697" s="337"/>
      <c r="H697" s="337"/>
      <c r="I697" s="337"/>
      <c r="J697" s="337"/>
      <c r="K697" s="337"/>
      <c r="L697" s="337"/>
      <c r="M697" s="337"/>
      <c r="N697" s="337"/>
      <c r="O697" s="337"/>
      <c r="P697" s="337"/>
      <c r="Q697" s="337"/>
      <c r="R697" s="337"/>
      <c r="S697" s="337"/>
      <c r="T697" s="337"/>
      <c r="U697" s="337"/>
      <c r="V697" s="337"/>
      <c r="W697" s="337"/>
      <c r="X697" s="337"/>
      <c r="Y697" s="337"/>
      <c r="Z697" s="337"/>
      <c r="AA697" s="337"/>
    </row>
    <row r="698">
      <c r="A698" s="337"/>
      <c r="B698" s="337"/>
      <c r="C698" s="575"/>
      <c r="D698" s="575"/>
      <c r="E698" s="337"/>
      <c r="F698" s="337"/>
      <c r="G698" s="337"/>
      <c r="H698" s="337"/>
      <c r="I698" s="337"/>
      <c r="J698" s="337"/>
      <c r="K698" s="337"/>
      <c r="L698" s="337"/>
      <c r="M698" s="337"/>
      <c r="N698" s="337"/>
      <c r="O698" s="337"/>
      <c r="P698" s="337"/>
      <c r="Q698" s="337"/>
      <c r="R698" s="337"/>
      <c r="S698" s="337"/>
      <c r="T698" s="337"/>
      <c r="U698" s="337"/>
      <c r="V698" s="337"/>
      <c r="W698" s="337"/>
      <c r="X698" s="337"/>
      <c r="Y698" s="337"/>
      <c r="Z698" s="337"/>
      <c r="AA698" s="337"/>
    </row>
    <row r="699">
      <c r="A699" s="337"/>
      <c r="B699" s="337"/>
      <c r="C699" s="575"/>
      <c r="D699" s="575"/>
      <c r="E699" s="337"/>
      <c r="F699" s="337"/>
      <c r="G699" s="337"/>
      <c r="H699" s="337"/>
      <c r="I699" s="337"/>
      <c r="J699" s="337"/>
      <c r="K699" s="337"/>
      <c r="L699" s="337"/>
      <c r="M699" s="337"/>
      <c r="N699" s="337"/>
      <c r="O699" s="337"/>
      <c r="P699" s="337"/>
      <c r="Q699" s="337"/>
      <c r="R699" s="337"/>
      <c r="S699" s="337"/>
      <c r="T699" s="337"/>
      <c r="U699" s="337"/>
      <c r="V699" s="337"/>
      <c r="W699" s="337"/>
      <c r="X699" s="337"/>
      <c r="Y699" s="337"/>
      <c r="Z699" s="337"/>
      <c r="AA699" s="337"/>
    </row>
    <row r="700">
      <c r="A700" s="337"/>
      <c r="B700" s="337"/>
      <c r="C700" s="575"/>
      <c r="D700" s="575"/>
      <c r="E700" s="337"/>
      <c r="F700" s="337"/>
      <c r="G700" s="337"/>
      <c r="H700" s="337"/>
      <c r="I700" s="337"/>
      <c r="J700" s="337"/>
      <c r="K700" s="337"/>
      <c r="L700" s="337"/>
      <c r="M700" s="337"/>
      <c r="N700" s="337"/>
      <c r="O700" s="337"/>
      <c r="P700" s="337"/>
      <c r="Q700" s="337"/>
      <c r="R700" s="337"/>
      <c r="S700" s="337"/>
      <c r="T700" s="337"/>
      <c r="U700" s="337"/>
      <c r="V700" s="337"/>
      <c r="W700" s="337"/>
      <c r="X700" s="337"/>
      <c r="Y700" s="337"/>
      <c r="Z700" s="337"/>
      <c r="AA700" s="337"/>
    </row>
    <row r="701">
      <c r="A701" s="337"/>
      <c r="B701" s="337"/>
      <c r="C701" s="575"/>
      <c r="D701" s="575"/>
      <c r="E701" s="337"/>
      <c r="F701" s="337"/>
      <c r="G701" s="337"/>
      <c r="H701" s="337"/>
      <c r="I701" s="337"/>
      <c r="J701" s="337"/>
      <c r="K701" s="337"/>
      <c r="L701" s="337"/>
      <c r="M701" s="337"/>
      <c r="N701" s="337"/>
      <c r="O701" s="337"/>
      <c r="P701" s="337"/>
      <c r="Q701" s="337"/>
      <c r="R701" s="337"/>
      <c r="S701" s="337"/>
      <c r="T701" s="337"/>
      <c r="U701" s="337"/>
      <c r="V701" s="337"/>
      <c r="W701" s="337"/>
      <c r="X701" s="337"/>
      <c r="Y701" s="337"/>
      <c r="Z701" s="337"/>
      <c r="AA701" s="337"/>
    </row>
    <row r="702">
      <c r="A702" s="337"/>
      <c r="B702" s="337"/>
      <c r="C702" s="575"/>
      <c r="D702" s="575"/>
      <c r="E702" s="337"/>
      <c r="F702" s="337"/>
      <c r="G702" s="337"/>
      <c r="H702" s="337"/>
      <c r="I702" s="337"/>
      <c r="J702" s="337"/>
      <c r="K702" s="337"/>
      <c r="L702" s="337"/>
      <c r="M702" s="337"/>
      <c r="N702" s="337"/>
      <c r="O702" s="337"/>
      <c r="P702" s="337"/>
      <c r="Q702" s="337"/>
      <c r="R702" s="337"/>
      <c r="S702" s="337"/>
      <c r="T702" s="337"/>
      <c r="U702" s="337"/>
      <c r="V702" s="337"/>
      <c r="W702" s="337"/>
      <c r="X702" s="337"/>
      <c r="Y702" s="337"/>
      <c r="Z702" s="337"/>
      <c r="AA702" s="337"/>
    </row>
    <row r="703">
      <c r="A703" s="337"/>
      <c r="B703" s="337"/>
      <c r="C703" s="575"/>
      <c r="D703" s="575"/>
      <c r="E703" s="337"/>
      <c r="F703" s="337"/>
      <c r="G703" s="337"/>
      <c r="H703" s="337"/>
      <c r="I703" s="337"/>
      <c r="J703" s="337"/>
      <c r="K703" s="337"/>
      <c r="L703" s="337"/>
      <c r="M703" s="337"/>
      <c r="N703" s="337"/>
      <c r="O703" s="337"/>
      <c r="P703" s="337"/>
      <c r="Q703" s="337"/>
      <c r="R703" s="337"/>
      <c r="S703" s="337"/>
      <c r="T703" s="337"/>
      <c r="U703" s="337"/>
      <c r="V703" s="337"/>
      <c r="W703" s="337"/>
      <c r="X703" s="337"/>
      <c r="Y703" s="337"/>
      <c r="Z703" s="337"/>
      <c r="AA703" s="337"/>
    </row>
    <row r="704">
      <c r="A704" s="337"/>
      <c r="B704" s="337"/>
      <c r="C704" s="575"/>
      <c r="D704" s="575"/>
      <c r="E704" s="337"/>
      <c r="F704" s="337"/>
      <c r="G704" s="337"/>
      <c r="H704" s="337"/>
      <c r="I704" s="337"/>
      <c r="J704" s="337"/>
      <c r="K704" s="337"/>
      <c r="L704" s="337"/>
      <c r="M704" s="337"/>
      <c r="N704" s="337"/>
      <c r="O704" s="337"/>
      <c r="P704" s="337"/>
      <c r="Q704" s="337"/>
      <c r="R704" s="337"/>
      <c r="S704" s="337"/>
      <c r="T704" s="337"/>
      <c r="U704" s="337"/>
      <c r="V704" s="337"/>
      <c r="W704" s="337"/>
      <c r="X704" s="337"/>
      <c r="Y704" s="337"/>
      <c r="Z704" s="337"/>
      <c r="AA704" s="337"/>
    </row>
    <row r="705">
      <c r="A705" s="337"/>
      <c r="B705" s="337"/>
      <c r="C705" s="575"/>
      <c r="D705" s="575"/>
      <c r="E705" s="337"/>
      <c r="F705" s="337"/>
      <c r="G705" s="337"/>
      <c r="H705" s="337"/>
      <c r="I705" s="337"/>
      <c r="J705" s="337"/>
      <c r="K705" s="337"/>
      <c r="L705" s="337"/>
      <c r="M705" s="337"/>
      <c r="N705" s="337"/>
      <c r="O705" s="337"/>
      <c r="P705" s="337"/>
      <c r="Q705" s="337"/>
      <c r="R705" s="337"/>
      <c r="S705" s="337"/>
      <c r="T705" s="337"/>
      <c r="U705" s="337"/>
      <c r="V705" s="337"/>
      <c r="W705" s="337"/>
      <c r="X705" s="337"/>
      <c r="Y705" s="337"/>
      <c r="Z705" s="337"/>
      <c r="AA705" s="337"/>
    </row>
    <row r="706">
      <c r="A706" s="337"/>
      <c r="B706" s="337"/>
      <c r="C706" s="575"/>
      <c r="D706" s="575"/>
      <c r="E706" s="337"/>
      <c r="F706" s="337"/>
      <c r="G706" s="337"/>
      <c r="H706" s="337"/>
      <c r="I706" s="337"/>
      <c r="J706" s="337"/>
      <c r="K706" s="337"/>
      <c r="L706" s="337"/>
      <c r="M706" s="337"/>
      <c r="N706" s="337"/>
      <c r="O706" s="337"/>
      <c r="P706" s="337"/>
      <c r="Q706" s="337"/>
      <c r="R706" s="337"/>
      <c r="S706" s="337"/>
      <c r="T706" s="337"/>
      <c r="U706" s="337"/>
      <c r="V706" s="337"/>
      <c r="W706" s="337"/>
      <c r="X706" s="337"/>
      <c r="Y706" s="337"/>
      <c r="Z706" s="337"/>
      <c r="AA706" s="337"/>
    </row>
    <row r="707">
      <c r="A707" s="337"/>
      <c r="B707" s="337"/>
      <c r="C707" s="575"/>
      <c r="D707" s="575"/>
      <c r="E707" s="337"/>
      <c r="F707" s="337"/>
      <c r="G707" s="337"/>
      <c r="H707" s="337"/>
      <c r="I707" s="337"/>
      <c r="J707" s="337"/>
      <c r="K707" s="337"/>
      <c r="L707" s="337"/>
      <c r="M707" s="337"/>
      <c r="N707" s="337"/>
      <c r="O707" s="337"/>
      <c r="P707" s="337"/>
      <c r="Q707" s="337"/>
      <c r="R707" s="337"/>
      <c r="S707" s="337"/>
      <c r="T707" s="337"/>
      <c r="U707" s="337"/>
      <c r="V707" s="337"/>
      <c r="W707" s="337"/>
      <c r="X707" s="337"/>
      <c r="Y707" s="337"/>
      <c r="Z707" s="337"/>
      <c r="AA707" s="337"/>
    </row>
    <row r="708">
      <c r="A708" s="337"/>
      <c r="B708" s="337"/>
      <c r="C708" s="575"/>
      <c r="D708" s="575"/>
      <c r="E708" s="337"/>
      <c r="F708" s="337"/>
      <c r="G708" s="337"/>
      <c r="H708" s="337"/>
      <c r="I708" s="337"/>
      <c r="J708" s="337"/>
      <c r="K708" s="337"/>
      <c r="L708" s="337"/>
      <c r="M708" s="337"/>
      <c r="N708" s="337"/>
      <c r="O708" s="337"/>
      <c r="P708" s="337"/>
      <c r="Q708" s="337"/>
      <c r="R708" s="337"/>
      <c r="S708" s="337"/>
      <c r="T708" s="337"/>
      <c r="U708" s="337"/>
      <c r="V708" s="337"/>
      <c r="W708" s="337"/>
      <c r="X708" s="337"/>
      <c r="Y708" s="337"/>
      <c r="Z708" s="337"/>
      <c r="AA708" s="337"/>
    </row>
    <row r="709">
      <c r="A709" s="337"/>
      <c r="B709" s="337"/>
      <c r="C709" s="575"/>
      <c r="D709" s="575"/>
      <c r="E709" s="337"/>
      <c r="F709" s="337"/>
      <c r="G709" s="337"/>
      <c r="H709" s="337"/>
      <c r="I709" s="337"/>
      <c r="J709" s="337"/>
      <c r="K709" s="337"/>
      <c r="L709" s="337"/>
      <c r="M709" s="337"/>
      <c r="N709" s="337"/>
      <c r="O709" s="337"/>
      <c r="P709" s="337"/>
      <c r="Q709" s="337"/>
      <c r="R709" s="337"/>
      <c r="S709" s="337"/>
      <c r="T709" s="337"/>
      <c r="U709" s="337"/>
      <c r="V709" s="337"/>
      <c r="W709" s="337"/>
      <c r="X709" s="337"/>
      <c r="Y709" s="337"/>
      <c r="Z709" s="337"/>
      <c r="AA709" s="337"/>
    </row>
    <row r="710">
      <c r="A710" s="337"/>
      <c r="B710" s="337"/>
      <c r="C710" s="575"/>
      <c r="D710" s="575"/>
      <c r="E710" s="337"/>
      <c r="F710" s="337"/>
      <c r="G710" s="337"/>
      <c r="H710" s="337"/>
      <c r="I710" s="337"/>
      <c r="J710" s="337"/>
      <c r="K710" s="337"/>
      <c r="L710" s="337"/>
      <c r="M710" s="337"/>
      <c r="N710" s="337"/>
      <c r="O710" s="337"/>
      <c r="P710" s="337"/>
      <c r="Q710" s="337"/>
      <c r="R710" s="337"/>
      <c r="S710" s="337"/>
      <c r="T710" s="337"/>
      <c r="U710" s="337"/>
      <c r="V710" s="337"/>
      <c r="W710" s="337"/>
      <c r="X710" s="337"/>
      <c r="Y710" s="337"/>
      <c r="Z710" s="337"/>
      <c r="AA710" s="337"/>
    </row>
    <row r="711">
      <c r="A711" s="337"/>
      <c r="B711" s="337"/>
      <c r="C711" s="575"/>
      <c r="D711" s="575"/>
      <c r="E711" s="337"/>
      <c r="F711" s="337"/>
      <c r="G711" s="337"/>
      <c r="H711" s="337"/>
      <c r="I711" s="337"/>
      <c r="J711" s="337"/>
      <c r="K711" s="337"/>
      <c r="L711" s="337"/>
      <c r="M711" s="337"/>
      <c r="N711" s="337"/>
      <c r="O711" s="337"/>
      <c r="P711" s="337"/>
      <c r="Q711" s="337"/>
      <c r="R711" s="337"/>
      <c r="S711" s="337"/>
      <c r="T711" s="337"/>
      <c r="U711" s="337"/>
      <c r="V711" s="337"/>
      <c r="W711" s="337"/>
      <c r="X711" s="337"/>
      <c r="Y711" s="337"/>
      <c r="Z711" s="337"/>
      <c r="AA711" s="337"/>
    </row>
    <row r="712">
      <c r="A712" s="337"/>
      <c r="B712" s="337"/>
      <c r="C712" s="575"/>
      <c r="D712" s="575"/>
      <c r="E712" s="337"/>
      <c r="F712" s="337"/>
      <c r="G712" s="337"/>
      <c r="H712" s="337"/>
      <c r="I712" s="337"/>
      <c r="J712" s="337"/>
      <c r="K712" s="337"/>
      <c r="L712" s="337"/>
      <c r="M712" s="337"/>
      <c r="N712" s="337"/>
      <c r="O712" s="337"/>
      <c r="P712" s="337"/>
      <c r="Q712" s="337"/>
      <c r="R712" s="337"/>
      <c r="S712" s="337"/>
      <c r="T712" s="337"/>
      <c r="U712" s="337"/>
      <c r="V712" s="337"/>
      <c r="W712" s="337"/>
      <c r="X712" s="337"/>
      <c r="Y712" s="337"/>
      <c r="Z712" s="337"/>
      <c r="AA712" s="337"/>
    </row>
    <row r="713">
      <c r="A713" s="337"/>
      <c r="B713" s="337"/>
      <c r="C713" s="575"/>
      <c r="D713" s="575"/>
      <c r="E713" s="337"/>
      <c r="F713" s="337"/>
      <c r="G713" s="337"/>
      <c r="H713" s="337"/>
      <c r="I713" s="337"/>
      <c r="J713" s="337"/>
      <c r="K713" s="337"/>
      <c r="L713" s="337"/>
      <c r="M713" s="337"/>
      <c r="N713" s="337"/>
      <c r="O713" s="337"/>
      <c r="P713" s="337"/>
      <c r="Q713" s="337"/>
      <c r="R713" s="337"/>
      <c r="S713" s="337"/>
      <c r="T713" s="337"/>
      <c r="U713" s="337"/>
      <c r="V713" s="337"/>
      <c r="W713" s="337"/>
      <c r="X713" s="337"/>
      <c r="Y713" s="337"/>
      <c r="Z713" s="337"/>
      <c r="AA713" s="337"/>
    </row>
    <row r="714">
      <c r="A714" s="337"/>
      <c r="B714" s="337"/>
      <c r="C714" s="575"/>
      <c r="D714" s="575"/>
      <c r="E714" s="337"/>
      <c r="F714" s="337"/>
      <c r="G714" s="337"/>
      <c r="H714" s="337"/>
      <c r="I714" s="337"/>
      <c r="J714" s="337"/>
      <c r="K714" s="337"/>
      <c r="L714" s="337"/>
      <c r="M714" s="337"/>
      <c r="N714" s="337"/>
      <c r="O714" s="337"/>
      <c r="P714" s="337"/>
      <c r="Q714" s="337"/>
      <c r="R714" s="337"/>
      <c r="S714" s="337"/>
      <c r="T714" s="337"/>
      <c r="U714" s="337"/>
      <c r="V714" s="337"/>
      <c r="W714" s="337"/>
      <c r="X714" s="337"/>
      <c r="Y714" s="337"/>
      <c r="Z714" s="337"/>
      <c r="AA714" s="337"/>
    </row>
    <row r="715">
      <c r="A715" s="337"/>
      <c r="B715" s="337"/>
      <c r="C715" s="575"/>
      <c r="D715" s="575"/>
      <c r="E715" s="337"/>
      <c r="F715" s="337"/>
      <c r="G715" s="337"/>
      <c r="H715" s="337"/>
      <c r="I715" s="337"/>
      <c r="J715" s="337"/>
      <c r="K715" s="337"/>
      <c r="L715" s="337"/>
      <c r="M715" s="337"/>
      <c r="N715" s="337"/>
      <c r="O715" s="337"/>
      <c r="P715" s="337"/>
      <c r="Q715" s="337"/>
      <c r="R715" s="337"/>
      <c r="S715" s="337"/>
      <c r="T715" s="337"/>
      <c r="U715" s="337"/>
      <c r="V715" s="337"/>
      <c r="W715" s="337"/>
      <c r="X715" s="337"/>
      <c r="Y715" s="337"/>
      <c r="Z715" s="337"/>
      <c r="AA715" s="337"/>
    </row>
    <row r="716">
      <c r="A716" s="337"/>
      <c r="B716" s="337"/>
      <c r="C716" s="575"/>
      <c r="D716" s="575"/>
      <c r="E716" s="337"/>
      <c r="F716" s="337"/>
      <c r="G716" s="337"/>
      <c r="H716" s="337"/>
      <c r="I716" s="337"/>
      <c r="J716" s="337"/>
      <c r="K716" s="337"/>
      <c r="L716" s="337"/>
      <c r="M716" s="337"/>
      <c r="N716" s="337"/>
      <c r="O716" s="337"/>
      <c r="P716" s="337"/>
      <c r="Q716" s="337"/>
      <c r="R716" s="337"/>
      <c r="S716" s="337"/>
      <c r="T716" s="337"/>
      <c r="U716" s="337"/>
      <c r="V716" s="337"/>
      <c r="W716" s="337"/>
      <c r="X716" s="337"/>
      <c r="Y716" s="337"/>
      <c r="Z716" s="337"/>
      <c r="AA716" s="337"/>
    </row>
    <row r="717">
      <c r="A717" s="337"/>
      <c r="B717" s="337"/>
      <c r="C717" s="575"/>
      <c r="D717" s="575"/>
      <c r="E717" s="337"/>
      <c r="F717" s="337"/>
      <c r="G717" s="337"/>
      <c r="H717" s="337"/>
      <c r="I717" s="337"/>
      <c r="J717" s="337"/>
      <c r="K717" s="337"/>
      <c r="L717" s="337"/>
      <c r="M717" s="337"/>
      <c r="N717" s="337"/>
      <c r="O717" s="337"/>
      <c r="P717" s="337"/>
      <c r="Q717" s="337"/>
      <c r="R717" s="337"/>
      <c r="S717" s="337"/>
      <c r="T717" s="337"/>
      <c r="U717" s="337"/>
      <c r="V717" s="337"/>
      <c r="W717" s="337"/>
      <c r="X717" s="337"/>
      <c r="Y717" s="337"/>
      <c r="Z717" s="337"/>
      <c r="AA717" s="337"/>
    </row>
    <row r="718">
      <c r="A718" s="337"/>
      <c r="B718" s="337"/>
      <c r="C718" s="575"/>
      <c r="D718" s="575"/>
      <c r="E718" s="337"/>
      <c r="F718" s="337"/>
      <c r="G718" s="337"/>
      <c r="H718" s="337"/>
      <c r="I718" s="337"/>
      <c r="J718" s="337"/>
      <c r="K718" s="337"/>
      <c r="L718" s="337"/>
      <c r="M718" s="337"/>
      <c r="N718" s="337"/>
      <c r="O718" s="337"/>
      <c r="P718" s="337"/>
      <c r="Q718" s="337"/>
      <c r="R718" s="337"/>
      <c r="S718" s="337"/>
      <c r="T718" s="337"/>
      <c r="U718" s="337"/>
      <c r="V718" s="337"/>
      <c r="W718" s="337"/>
      <c r="X718" s="337"/>
      <c r="Y718" s="337"/>
      <c r="Z718" s="337"/>
      <c r="AA718" s="337"/>
    </row>
    <row r="719">
      <c r="A719" s="337"/>
      <c r="B719" s="337"/>
      <c r="C719" s="575"/>
      <c r="D719" s="575"/>
      <c r="E719" s="337"/>
      <c r="F719" s="337"/>
      <c r="G719" s="337"/>
      <c r="H719" s="337"/>
      <c r="I719" s="337"/>
      <c r="J719" s="337"/>
      <c r="K719" s="337"/>
      <c r="L719" s="337"/>
      <c r="M719" s="337"/>
      <c r="N719" s="337"/>
      <c r="O719" s="337"/>
      <c r="P719" s="337"/>
      <c r="Q719" s="337"/>
      <c r="R719" s="337"/>
      <c r="S719" s="337"/>
      <c r="T719" s="337"/>
      <c r="U719" s="337"/>
      <c r="V719" s="337"/>
      <c r="W719" s="337"/>
      <c r="X719" s="337"/>
      <c r="Y719" s="337"/>
      <c r="Z719" s="337"/>
      <c r="AA719" s="337"/>
    </row>
    <row r="720">
      <c r="A720" s="337"/>
      <c r="B720" s="337"/>
      <c r="C720" s="575"/>
      <c r="D720" s="575"/>
      <c r="E720" s="337"/>
      <c r="F720" s="337"/>
      <c r="G720" s="337"/>
      <c r="H720" s="337"/>
      <c r="I720" s="337"/>
      <c r="J720" s="337"/>
      <c r="K720" s="337"/>
      <c r="L720" s="337"/>
      <c r="M720" s="337"/>
      <c r="N720" s="337"/>
      <c r="O720" s="337"/>
      <c r="P720" s="337"/>
      <c r="Q720" s="337"/>
      <c r="R720" s="337"/>
      <c r="S720" s="337"/>
      <c r="T720" s="337"/>
      <c r="U720" s="337"/>
      <c r="V720" s="337"/>
      <c r="W720" s="337"/>
      <c r="X720" s="337"/>
      <c r="Y720" s="337"/>
      <c r="Z720" s="337"/>
      <c r="AA720" s="337"/>
    </row>
    <row r="721">
      <c r="A721" s="337"/>
      <c r="B721" s="337"/>
      <c r="C721" s="575"/>
      <c r="D721" s="575"/>
      <c r="E721" s="337"/>
      <c r="F721" s="337"/>
      <c r="G721" s="337"/>
      <c r="H721" s="337"/>
      <c r="I721" s="337"/>
      <c r="J721" s="337"/>
      <c r="K721" s="337"/>
      <c r="L721" s="337"/>
      <c r="M721" s="337"/>
      <c r="N721" s="337"/>
      <c r="O721" s="337"/>
      <c r="P721" s="337"/>
      <c r="Q721" s="337"/>
      <c r="R721" s="337"/>
      <c r="S721" s="337"/>
      <c r="T721" s="337"/>
      <c r="U721" s="337"/>
      <c r="V721" s="337"/>
      <c r="W721" s="337"/>
      <c r="X721" s="337"/>
      <c r="Y721" s="337"/>
      <c r="Z721" s="337"/>
      <c r="AA721" s="337"/>
    </row>
    <row r="722">
      <c r="A722" s="337"/>
      <c r="B722" s="337"/>
      <c r="C722" s="575"/>
      <c r="D722" s="575"/>
      <c r="E722" s="337"/>
      <c r="F722" s="337"/>
      <c r="G722" s="337"/>
      <c r="H722" s="337"/>
      <c r="I722" s="337"/>
      <c r="J722" s="337"/>
      <c r="K722" s="337"/>
      <c r="L722" s="337"/>
      <c r="M722" s="337"/>
      <c r="N722" s="337"/>
      <c r="O722" s="337"/>
      <c r="P722" s="337"/>
      <c r="Q722" s="337"/>
      <c r="R722" s="337"/>
      <c r="S722" s="337"/>
      <c r="T722" s="337"/>
      <c r="U722" s="337"/>
      <c r="V722" s="337"/>
      <c r="W722" s="337"/>
      <c r="X722" s="337"/>
      <c r="Y722" s="337"/>
      <c r="Z722" s="337"/>
      <c r="AA722" s="337"/>
    </row>
    <row r="723">
      <c r="A723" s="337"/>
      <c r="B723" s="337"/>
      <c r="C723" s="575"/>
      <c r="D723" s="575"/>
      <c r="E723" s="337"/>
      <c r="F723" s="337"/>
      <c r="G723" s="337"/>
      <c r="H723" s="337"/>
      <c r="I723" s="337"/>
      <c r="J723" s="337"/>
      <c r="K723" s="337"/>
      <c r="L723" s="337"/>
      <c r="M723" s="337"/>
      <c r="N723" s="337"/>
      <c r="O723" s="337"/>
      <c r="P723" s="337"/>
      <c r="Q723" s="337"/>
      <c r="R723" s="337"/>
      <c r="S723" s="337"/>
      <c r="T723" s="337"/>
      <c r="U723" s="337"/>
      <c r="V723" s="337"/>
      <c r="W723" s="337"/>
      <c r="X723" s="337"/>
      <c r="Y723" s="337"/>
      <c r="Z723" s="337"/>
      <c r="AA723" s="337"/>
    </row>
    <row r="724">
      <c r="A724" s="337"/>
      <c r="B724" s="337"/>
      <c r="C724" s="575"/>
      <c r="D724" s="575"/>
      <c r="E724" s="337"/>
      <c r="F724" s="337"/>
      <c r="G724" s="337"/>
      <c r="H724" s="337"/>
      <c r="I724" s="337"/>
      <c r="J724" s="337"/>
      <c r="K724" s="337"/>
      <c r="L724" s="337"/>
      <c r="M724" s="337"/>
      <c r="N724" s="337"/>
      <c r="O724" s="337"/>
      <c r="P724" s="337"/>
      <c r="Q724" s="337"/>
      <c r="R724" s="337"/>
      <c r="S724" s="337"/>
      <c r="T724" s="337"/>
      <c r="U724" s="337"/>
      <c r="V724" s="337"/>
      <c r="W724" s="337"/>
      <c r="X724" s="337"/>
      <c r="Y724" s="337"/>
      <c r="Z724" s="337"/>
      <c r="AA724" s="337"/>
    </row>
    <row r="725">
      <c r="A725" s="337"/>
      <c r="B725" s="337"/>
      <c r="C725" s="575"/>
      <c r="D725" s="575"/>
      <c r="E725" s="337"/>
      <c r="F725" s="337"/>
      <c r="G725" s="337"/>
      <c r="H725" s="337"/>
      <c r="I725" s="337"/>
      <c r="J725" s="337"/>
      <c r="K725" s="337"/>
      <c r="L725" s="337"/>
      <c r="M725" s="337"/>
      <c r="N725" s="337"/>
      <c r="O725" s="337"/>
      <c r="P725" s="337"/>
      <c r="Q725" s="337"/>
      <c r="R725" s="337"/>
      <c r="S725" s="337"/>
      <c r="T725" s="337"/>
      <c r="U725" s="337"/>
      <c r="V725" s="337"/>
      <c r="W725" s="337"/>
      <c r="X725" s="337"/>
      <c r="Y725" s="337"/>
      <c r="Z725" s="337"/>
      <c r="AA725" s="337"/>
    </row>
    <row r="726">
      <c r="A726" s="337"/>
      <c r="B726" s="337"/>
      <c r="C726" s="575"/>
      <c r="D726" s="575"/>
      <c r="E726" s="337"/>
      <c r="F726" s="337"/>
      <c r="G726" s="337"/>
      <c r="H726" s="337"/>
      <c r="I726" s="337"/>
      <c r="J726" s="337"/>
      <c r="K726" s="337"/>
      <c r="L726" s="337"/>
      <c r="M726" s="337"/>
      <c r="N726" s="337"/>
      <c r="O726" s="337"/>
      <c r="P726" s="337"/>
      <c r="Q726" s="337"/>
      <c r="R726" s="337"/>
      <c r="S726" s="337"/>
      <c r="T726" s="337"/>
      <c r="U726" s="337"/>
      <c r="V726" s="337"/>
      <c r="W726" s="337"/>
      <c r="X726" s="337"/>
      <c r="Y726" s="337"/>
      <c r="Z726" s="337"/>
      <c r="AA726" s="337"/>
    </row>
    <row r="727">
      <c r="A727" s="337"/>
      <c r="B727" s="337"/>
      <c r="C727" s="575"/>
      <c r="D727" s="575"/>
      <c r="E727" s="337"/>
      <c r="F727" s="337"/>
      <c r="G727" s="337"/>
      <c r="H727" s="337"/>
      <c r="I727" s="337"/>
      <c r="J727" s="337"/>
      <c r="K727" s="337"/>
      <c r="L727" s="337"/>
      <c r="M727" s="337"/>
      <c r="N727" s="337"/>
      <c r="O727" s="337"/>
      <c r="P727" s="337"/>
      <c r="Q727" s="337"/>
      <c r="R727" s="337"/>
      <c r="S727" s="337"/>
      <c r="T727" s="337"/>
      <c r="U727" s="337"/>
      <c r="V727" s="337"/>
      <c r="W727" s="337"/>
      <c r="X727" s="337"/>
      <c r="Y727" s="337"/>
      <c r="Z727" s="337"/>
      <c r="AA727" s="337"/>
    </row>
    <row r="728">
      <c r="A728" s="337"/>
      <c r="B728" s="337"/>
      <c r="C728" s="575"/>
      <c r="D728" s="575"/>
      <c r="E728" s="337"/>
      <c r="F728" s="337"/>
      <c r="G728" s="337"/>
      <c r="H728" s="337"/>
      <c r="I728" s="337"/>
      <c r="J728" s="337"/>
      <c r="K728" s="337"/>
      <c r="L728" s="337"/>
      <c r="M728" s="337"/>
      <c r="N728" s="337"/>
      <c r="O728" s="337"/>
      <c r="P728" s="337"/>
      <c r="Q728" s="337"/>
      <c r="R728" s="337"/>
      <c r="S728" s="337"/>
      <c r="T728" s="337"/>
      <c r="U728" s="337"/>
      <c r="V728" s="337"/>
      <c r="W728" s="337"/>
      <c r="X728" s="337"/>
      <c r="Y728" s="337"/>
      <c r="Z728" s="337"/>
      <c r="AA728" s="337"/>
    </row>
    <row r="729">
      <c r="A729" s="337"/>
      <c r="B729" s="337"/>
      <c r="C729" s="575"/>
      <c r="D729" s="575"/>
      <c r="E729" s="337"/>
      <c r="F729" s="337"/>
      <c r="G729" s="337"/>
      <c r="H729" s="337"/>
      <c r="I729" s="337"/>
      <c r="J729" s="337"/>
      <c r="K729" s="337"/>
      <c r="L729" s="337"/>
      <c r="M729" s="337"/>
      <c r="N729" s="337"/>
      <c r="O729" s="337"/>
      <c r="P729" s="337"/>
      <c r="Q729" s="337"/>
      <c r="R729" s="337"/>
      <c r="S729" s="337"/>
      <c r="T729" s="337"/>
      <c r="U729" s="337"/>
      <c r="V729" s="337"/>
      <c r="W729" s="337"/>
      <c r="X729" s="337"/>
      <c r="Y729" s="337"/>
      <c r="Z729" s="337"/>
      <c r="AA729" s="337"/>
    </row>
    <row r="730">
      <c r="A730" s="337"/>
      <c r="B730" s="337"/>
      <c r="C730" s="575"/>
      <c r="D730" s="575"/>
      <c r="E730" s="337"/>
      <c r="F730" s="337"/>
      <c r="G730" s="337"/>
      <c r="H730" s="337"/>
      <c r="I730" s="337"/>
      <c r="J730" s="337"/>
      <c r="K730" s="337"/>
      <c r="L730" s="337"/>
      <c r="M730" s="337"/>
      <c r="N730" s="337"/>
      <c r="O730" s="337"/>
      <c r="P730" s="337"/>
      <c r="Q730" s="337"/>
      <c r="R730" s="337"/>
      <c r="S730" s="337"/>
      <c r="T730" s="337"/>
      <c r="U730" s="337"/>
      <c r="V730" s="337"/>
      <c r="W730" s="337"/>
      <c r="X730" s="337"/>
      <c r="Y730" s="337"/>
      <c r="Z730" s="337"/>
      <c r="AA730" s="337"/>
    </row>
    <row r="731">
      <c r="A731" s="337"/>
      <c r="B731" s="337"/>
      <c r="C731" s="575"/>
      <c r="D731" s="575"/>
      <c r="E731" s="337"/>
      <c r="F731" s="337"/>
      <c r="G731" s="337"/>
      <c r="H731" s="337"/>
      <c r="I731" s="337"/>
      <c r="J731" s="337"/>
      <c r="K731" s="337"/>
      <c r="L731" s="337"/>
      <c r="M731" s="337"/>
      <c r="N731" s="337"/>
      <c r="O731" s="337"/>
      <c r="P731" s="337"/>
      <c r="Q731" s="337"/>
      <c r="R731" s="337"/>
      <c r="S731" s="337"/>
      <c r="T731" s="337"/>
      <c r="U731" s="337"/>
      <c r="V731" s="337"/>
      <c r="W731" s="337"/>
      <c r="X731" s="337"/>
      <c r="Y731" s="337"/>
      <c r="Z731" s="337"/>
      <c r="AA731" s="337"/>
    </row>
    <row r="732">
      <c r="A732" s="337"/>
      <c r="B732" s="337"/>
      <c r="C732" s="575"/>
      <c r="D732" s="575"/>
      <c r="E732" s="337"/>
      <c r="F732" s="337"/>
      <c r="G732" s="337"/>
      <c r="H732" s="337"/>
      <c r="I732" s="337"/>
      <c r="J732" s="337"/>
      <c r="K732" s="337"/>
      <c r="L732" s="337"/>
      <c r="M732" s="337"/>
      <c r="N732" s="337"/>
      <c r="O732" s="337"/>
      <c r="P732" s="337"/>
      <c r="Q732" s="337"/>
      <c r="R732" s="337"/>
      <c r="S732" s="337"/>
      <c r="T732" s="337"/>
      <c r="U732" s="337"/>
      <c r="V732" s="337"/>
      <c r="W732" s="337"/>
      <c r="X732" s="337"/>
      <c r="Y732" s="337"/>
      <c r="Z732" s="337"/>
      <c r="AA732" s="337"/>
    </row>
    <row r="733">
      <c r="A733" s="337"/>
      <c r="B733" s="337"/>
      <c r="C733" s="575"/>
      <c r="D733" s="575"/>
      <c r="E733" s="337"/>
      <c r="F733" s="337"/>
      <c r="G733" s="337"/>
      <c r="H733" s="337"/>
      <c r="I733" s="337"/>
      <c r="J733" s="337"/>
      <c r="K733" s="337"/>
      <c r="L733" s="337"/>
      <c r="M733" s="337"/>
      <c r="N733" s="337"/>
      <c r="O733" s="337"/>
      <c r="P733" s="337"/>
      <c r="Q733" s="337"/>
      <c r="R733" s="337"/>
      <c r="S733" s="337"/>
      <c r="T733" s="337"/>
      <c r="U733" s="337"/>
      <c r="V733" s="337"/>
      <c r="W733" s="337"/>
      <c r="X733" s="337"/>
      <c r="Y733" s="337"/>
      <c r="Z733" s="337"/>
      <c r="AA733" s="337"/>
    </row>
    <row r="734">
      <c r="A734" s="337"/>
      <c r="B734" s="337"/>
      <c r="C734" s="575"/>
      <c r="D734" s="575"/>
      <c r="E734" s="337"/>
      <c r="F734" s="337"/>
      <c r="G734" s="337"/>
      <c r="H734" s="337"/>
      <c r="I734" s="337"/>
      <c r="J734" s="337"/>
      <c r="K734" s="337"/>
      <c r="L734" s="337"/>
      <c r="M734" s="337"/>
      <c r="N734" s="337"/>
      <c r="O734" s="337"/>
      <c r="P734" s="337"/>
      <c r="Q734" s="337"/>
      <c r="R734" s="337"/>
      <c r="S734" s="337"/>
      <c r="T734" s="337"/>
      <c r="U734" s="337"/>
      <c r="V734" s="337"/>
      <c r="W734" s="337"/>
      <c r="X734" s="337"/>
      <c r="Y734" s="337"/>
      <c r="Z734" s="337"/>
      <c r="AA734" s="337"/>
    </row>
    <row r="735">
      <c r="A735" s="337"/>
      <c r="B735" s="337"/>
      <c r="C735" s="575"/>
      <c r="D735" s="575"/>
      <c r="E735" s="337"/>
      <c r="F735" s="337"/>
      <c r="G735" s="337"/>
      <c r="H735" s="337"/>
      <c r="I735" s="337"/>
      <c r="J735" s="337"/>
      <c r="K735" s="337"/>
      <c r="L735" s="337"/>
      <c r="M735" s="337"/>
      <c r="N735" s="337"/>
      <c r="O735" s="337"/>
      <c r="P735" s="337"/>
      <c r="Q735" s="337"/>
      <c r="R735" s="337"/>
      <c r="S735" s="337"/>
      <c r="T735" s="337"/>
      <c r="U735" s="337"/>
      <c r="V735" s="337"/>
      <c r="W735" s="337"/>
      <c r="X735" s="337"/>
      <c r="Y735" s="337"/>
      <c r="Z735" s="337"/>
      <c r="AA735" s="337"/>
    </row>
    <row r="736">
      <c r="A736" s="337"/>
      <c r="B736" s="337"/>
      <c r="C736" s="575"/>
      <c r="D736" s="575"/>
      <c r="E736" s="337"/>
      <c r="F736" s="337"/>
      <c r="G736" s="337"/>
      <c r="H736" s="337"/>
      <c r="I736" s="337"/>
      <c r="J736" s="337"/>
      <c r="K736" s="337"/>
      <c r="L736" s="337"/>
      <c r="M736" s="337"/>
      <c r="N736" s="337"/>
      <c r="O736" s="337"/>
      <c r="P736" s="337"/>
      <c r="Q736" s="337"/>
      <c r="R736" s="337"/>
      <c r="S736" s="337"/>
      <c r="T736" s="337"/>
      <c r="U736" s="337"/>
      <c r="V736" s="337"/>
      <c r="W736" s="337"/>
      <c r="X736" s="337"/>
      <c r="Y736" s="337"/>
      <c r="Z736" s="337"/>
      <c r="AA736" s="337"/>
    </row>
    <row r="737">
      <c r="A737" s="337"/>
      <c r="B737" s="337"/>
      <c r="C737" s="575"/>
      <c r="D737" s="575"/>
      <c r="E737" s="337"/>
      <c r="F737" s="337"/>
      <c r="G737" s="337"/>
      <c r="H737" s="337"/>
      <c r="I737" s="337"/>
      <c r="J737" s="337"/>
      <c r="K737" s="337"/>
      <c r="L737" s="337"/>
      <c r="M737" s="337"/>
      <c r="N737" s="337"/>
      <c r="O737" s="337"/>
      <c r="P737" s="337"/>
      <c r="Q737" s="337"/>
      <c r="R737" s="337"/>
      <c r="S737" s="337"/>
      <c r="T737" s="337"/>
      <c r="U737" s="337"/>
      <c r="V737" s="337"/>
      <c r="W737" s="337"/>
      <c r="X737" s="337"/>
      <c r="Y737" s="337"/>
      <c r="Z737" s="337"/>
      <c r="AA737" s="337"/>
    </row>
    <row r="738">
      <c r="A738" s="337"/>
      <c r="B738" s="337"/>
      <c r="C738" s="575"/>
      <c r="D738" s="575"/>
      <c r="E738" s="337"/>
      <c r="F738" s="337"/>
      <c r="G738" s="337"/>
      <c r="H738" s="337"/>
      <c r="I738" s="337"/>
      <c r="J738" s="337"/>
      <c r="K738" s="337"/>
      <c r="L738" s="337"/>
      <c r="M738" s="337"/>
      <c r="N738" s="337"/>
      <c r="O738" s="337"/>
      <c r="P738" s="337"/>
      <c r="Q738" s="337"/>
      <c r="R738" s="337"/>
      <c r="S738" s="337"/>
      <c r="T738" s="337"/>
      <c r="U738" s="337"/>
      <c r="V738" s="337"/>
      <c r="W738" s="337"/>
      <c r="X738" s="337"/>
      <c r="Y738" s="337"/>
      <c r="Z738" s="337"/>
      <c r="AA738" s="337"/>
    </row>
    <row r="739">
      <c r="A739" s="337"/>
      <c r="B739" s="337"/>
      <c r="C739" s="575"/>
      <c r="D739" s="575"/>
      <c r="E739" s="337"/>
      <c r="F739" s="337"/>
      <c r="G739" s="337"/>
      <c r="H739" s="337"/>
      <c r="I739" s="337"/>
      <c r="J739" s="337"/>
      <c r="K739" s="337"/>
      <c r="L739" s="337"/>
      <c r="M739" s="337"/>
      <c r="N739" s="337"/>
      <c r="O739" s="337"/>
      <c r="P739" s="337"/>
      <c r="Q739" s="337"/>
      <c r="R739" s="337"/>
      <c r="S739" s="337"/>
      <c r="T739" s="337"/>
      <c r="U739" s="337"/>
      <c r="V739" s="337"/>
      <c r="W739" s="337"/>
      <c r="X739" s="337"/>
      <c r="Y739" s="337"/>
      <c r="Z739" s="337"/>
      <c r="AA739" s="337"/>
    </row>
    <row r="740">
      <c r="A740" s="337"/>
      <c r="B740" s="337"/>
      <c r="C740" s="575"/>
      <c r="D740" s="575"/>
      <c r="E740" s="337"/>
      <c r="F740" s="337"/>
      <c r="G740" s="337"/>
      <c r="H740" s="337"/>
      <c r="I740" s="337"/>
      <c r="J740" s="337"/>
      <c r="K740" s="337"/>
      <c r="L740" s="337"/>
      <c r="M740" s="337"/>
      <c r="N740" s="337"/>
      <c r="O740" s="337"/>
      <c r="P740" s="337"/>
      <c r="Q740" s="337"/>
      <c r="R740" s="337"/>
      <c r="S740" s="337"/>
      <c r="T740" s="337"/>
      <c r="U740" s="337"/>
      <c r="V740" s="337"/>
      <c r="W740" s="337"/>
      <c r="X740" s="337"/>
      <c r="Y740" s="337"/>
      <c r="Z740" s="337"/>
      <c r="AA740" s="337"/>
    </row>
    <row r="741">
      <c r="A741" s="337"/>
      <c r="B741" s="337"/>
      <c r="C741" s="575"/>
      <c r="D741" s="575"/>
      <c r="E741" s="337"/>
      <c r="F741" s="337"/>
      <c r="G741" s="337"/>
      <c r="H741" s="337"/>
      <c r="I741" s="337"/>
      <c r="J741" s="337"/>
      <c r="K741" s="337"/>
      <c r="L741" s="337"/>
      <c r="M741" s="337"/>
      <c r="N741" s="337"/>
      <c r="O741" s="337"/>
      <c r="P741" s="337"/>
      <c r="Q741" s="337"/>
      <c r="R741" s="337"/>
      <c r="S741" s="337"/>
      <c r="T741" s="337"/>
      <c r="U741" s="337"/>
      <c r="V741" s="337"/>
      <c r="W741" s="337"/>
      <c r="X741" s="337"/>
      <c r="Y741" s="337"/>
      <c r="Z741" s="337"/>
      <c r="AA741" s="337"/>
    </row>
    <row r="742">
      <c r="A742" s="337"/>
      <c r="B742" s="337"/>
      <c r="C742" s="575"/>
      <c r="D742" s="575"/>
      <c r="E742" s="337"/>
      <c r="F742" s="337"/>
      <c r="G742" s="337"/>
      <c r="H742" s="337"/>
      <c r="I742" s="337"/>
      <c r="J742" s="337"/>
      <c r="K742" s="337"/>
      <c r="L742" s="337"/>
      <c r="M742" s="337"/>
      <c r="N742" s="337"/>
      <c r="O742" s="337"/>
      <c r="P742" s="337"/>
      <c r="Q742" s="337"/>
      <c r="R742" s="337"/>
      <c r="S742" s="337"/>
      <c r="T742" s="337"/>
      <c r="U742" s="337"/>
      <c r="V742" s="337"/>
      <c r="W742" s="337"/>
      <c r="X742" s="337"/>
      <c r="Y742" s="337"/>
      <c r="Z742" s="337"/>
      <c r="AA742" s="337"/>
    </row>
    <row r="743">
      <c r="A743" s="337"/>
      <c r="B743" s="337"/>
      <c r="C743" s="575"/>
      <c r="D743" s="575"/>
      <c r="E743" s="337"/>
      <c r="F743" s="337"/>
      <c r="G743" s="337"/>
      <c r="H743" s="337"/>
      <c r="I743" s="337"/>
      <c r="J743" s="337"/>
      <c r="K743" s="337"/>
      <c r="L743" s="337"/>
      <c r="M743" s="337"/>
      <c r="N743" s="337"/>
      <c r="O743" s="337"/>
      <c r="P743" s="337"/>
      <c r="Q743" s="337"/>
      <c r="R743" s="337"/>
      <c r="S743" s="337"/>
      <c r="T743" s="337"/>
      <c r="U743" s="337"/>
      <c r="V743" s="337"/>
      <c r="W743" s="337"/>
      <c r="X743" s="337"/>
      <c r="Y743" s="337"/>
      <c r="Z743" s="337"/>
      <c r="AA743" s="337"/>
    </row>
    <row r="744">
      <c r="A744" s="337"/>
      <c r="B744" s="337"/>
      <c r="C744" s="575"/>
      <c r="D744" s="575"/>
      <c r="E744" s="337"/>
      <c r="F744" s="337"/>
      <c r="G744" s="337"/>
      <c r="H744" s="337"/>
      <c r="I744" s="337"/>
      <c r="J744" s="337"/>
      <c r="K744" s="337"/>
      <c r="L744" s="337"/>
      <c r="M744" s="337"/>
      <c r="N744" s="337"/>
      <c r="O744" s="337"/>
      <c r="P744" s="337"/>
      <c r="Q744" s="337"/>
      <c r="R744" s="337"/>
      <c r="S744" s="337"/>
      <c r="T744" s="337"/>
      <c r="U744" s="337"/>
      <c r="V744" s="337"/>
      <c r="W744" s="337"/>
      <c r="X744" s="337"/>
      <c r="Y744" s="337"/>
      <c r="Z744" s="337"/>
      <c r="AA744" s="337"/>
    </row>
    <row r="745">
      <c r="A745" s="337"/>
      <c r="B745" s="337"/>
      <c r="C745" s="575"/>
      <c r="D745" s="575"/>
      <c r="E745" s="337"/>
      <c r="F745" s="337"/>
      <c r="G745" s="337"/>
      <c r="H745" s="337"/>
      <c r="I745" s="337"/>
      <c r="J745" s="337"/>
      <c r="K745" s="337"/>
      <c r="L745" s="337"/>
      <c r="M745" s="337"/>
      <c r="N745" s="337"/>
      <c r="O745" s="337"/>
      <c r="P745" s="337"/>
      <c r="Q745" s="337"/>
      <c r="R745" s="337"/>
      <c r="S745" s="337"/>
      <c r="T745" s="337"/>
      <c r="U745" s="337"/>
      <c r="V745" s="337"/>
      <c r="W745" s="337"/>
      <c r="X745" s="337"/>
      <c r="Y745" s="337"/>
      <c r="Z745" s="337"/>
      <c r="AA745" s="337"/>
    </row>
    <row r="746">
      <c r="A746" s="337"/>
      <c r="B746" s="337"/>
      <c r="C746" s="575"/>
      <c r="D746" s="575"/>
      <c r="E746" s="337"/>
      <c r="F746" s="337"/>
      <c r="G746" s="337"/>
      <c r="H746" s="337"/>
      <c r="I746" s="337"/>
      <c r="J746" s="337"/>
      <c r="K746" s="337"/>
      <c r="L746" s="337"/>
      <c r="M746" s="337"/>
      <c r="N746" s="337"/>
      <c r="O746" s="337"/>
      <c r="P746" s="337"/>
      <c r="Q746" s="337"/>
      <c r="R746" s="337"/>
      <c r="S746" s="337"/>
      <c r="T746" s="337"/>
      <c r="U746" s="337"/>
      <c r="V746" s="337"/>
      <c r="W746" s="337"/>
      <c r="X746" s="337"/>
      <c r="Y746" s="337"/>
      <c r="Z746" s="337"/>
      <c r="AA746" s="337"/>
    </row>
    <row r="747">
      <c r="A747" s="337"/>
      <c r="B747" s="337"/>
      <c r="C747" s="575"/>
      <c r="D747" s="575"/>
      <c r="E747" s="337"/>
      <c r="F747" s="337"/>
      <c r="G747" s="337"/>
      <c r="H747" s="337"/>
      <c r="I747" s="337"/>
      <c r="J747" s="337"/>
      <c r="K747" s="337"/>
      <c r="L747" s="337"/>
      <c r="M747" s="337"/>
      <c r="N747" s="337"/>
      <c r="O747" s="337"/>
      <c r="P747" s="337"/>
      <c r="Q747" s="337"/>
      <c r="R747" s="337"/>
      <c r="S747" s="337"/>
      <c r="T747" s="337"/>
      <c r="U747" s="337"/>
      <c r="V747" s="337"/>
      <c r="W747" s="337"/>
      <c r="X747" s="337"/>
      <c r="Y747" s="337"/>
      <c r="Z747" s="337"/>
      <c r="AA747" s="337"/>
    </row>
    <row r="748">
      <c r="A748" s="337"/>
      <c r="B748" s="337"/>
      <c r="C748" s="575"/>
      <c r="D748" s="575"/>
      <c r="E748" s="337"/>
      <c r="F748" s="337"/>
      <c r="G748" s="337"/>
      <c r="H748" s="337"/>
      <c r="I748" s="337"/>
      <c r="J748" s="337"/>
      <c r="K748" s="337"/>
      <c r="L748" s="337"/>
      <c r="M748" s="337"/>
      <c r="N748" s="337"/>
      <c r="O748" s="337"/>
      <c r="P748" s="337"/>
      <c r="Q748" s="337"/>
      <c r="R748" s="337"/>
      <c r="S748" s="337"/>
      <c r="T748" s="337"/>
      <c r="U748" s="337"/>
      <c r="V748" s="337"/>
      <c r="W748" s="337"/>
      <c r="X748" s="337"/>
      <c r="Y748" s="337"/>
      <c r="Z748" s="337"/>
      <c r="AA748" s="337"/>
    </row>
    <row r="749">
      <c r="A749" s="337"/>
      <c r="B749" s="337"/>
      <c r="C749" s="575"/>
      <c r="D749" s="575"/>
      <c r="E749" s="337"/>
      <c r="F749" s="337"/>
      <c r="G749" s="337"/>
      <c r="H749" s="337"/>
      <c r="I749" s="337"/>
      <c r="J749" s="337"/>
      <c r="K749" s="337"/>
      <c r="L749" s="337"/>
      <c r="M749" s="337"/>
      <c r="N749" s="337"/>
      <c r="O749" s="337"/>
      <c r="P749" s="337"/>
      <c r="Q749" s="337"/>
      <c r="R749" s="337"/>
      <c r="S749" s="337"/>
      <c r="T749" s="337"/>
      <c r="U749" s="337"/>
      <c r="V749" s="337"/>
      <c r="W749" s="337"/>
      <c r="X749" s="337"/>
      <c r="Y749" s="337"/>
      <c r="Z749" s="337"/>
      <c r="AA749" s="337"/>
    </row>
    <row r="750">
      <c r="A750" s="337"/>
      <c r="B750" s="337"/>
      <c r="C750" s="575"/>
      <c r="D750" s="575"/>
      <c r="E750" s="337"/>
      <c r="F750" s="337"/>
      <c r="G750" s="337"/>
      <c r="H750" s="337"/>
      <c r="I750" s="337"/>
      <c r="J750" s="337"/>
      <c r="K750" s="337"/>
      <c r="L750" s="337"/>
      <c r="M750" s="337"/>
      <c r="N750" s="337"/>
      <c r="O750" s="337"/>
      <c r="P750" s="337"/>
      <c r="Q750" s="337"/>
      <c r="R750" s="337"/>
      <c r="S750" s="337"/>
      <c r="T750" s="337"/>
      <c r="U750" s="337"/>
      <c r="V750" s="337"/>
      <c r="W750" s="337"/>
      <c r="X750" s="337"/>
      <c r="Y750" s="337"/>
      <c r="Z750" s="337"/>
      <c r="AA750" s="337"/>
    </row>
    <row r="751">
      <c r="A751" s="337"/>
      <c r="B751" s="337"/>
      <c r="C751" s="575"/>
      <c r="D751" s="575"/>
      <c r="E751" s="337"/>
      <c r="F751" s="337"/>
      <c r="G751" s="337"/>
      <c r="H751" s="337"/>
      <c r="I751" s="337"/>
      <c r="J751" s="337"/>
      <c r="K751" s="337"/>
      <c r="L751" s="337"/>
      <c r="M751" s="337"/>
      <c r="N751" s="337"/>
      <c r="O751" s="337"/>
      <c r="P751" s="337"/>
      <c r="Q751" s="337"/>
      <c r="R751" s="337"/>
      <c r="S751" s="337"/>
      <c r="T751" s="337"/>
      <c r="U751" s="337"/>
      <c r="V751" s="337"/>
      <c r="W751" s="337"/>
      <c r="X751" s="337"/>
      <c r="Y751" s="337"/>
      <c r="Z751" s="337"/>
      <c r="AA751" s="337"/>
    </row>
    <row r="752">
      <c r="A752" s="337"/>
      <c r="B752" s="337"/>
      <c r="C752" s="575"/>
      <c r="D752" s="575"/>
      <c r="E752" s="337"/>
      <c r="F752" s="337"/>
      <c r="G752" s="337"/>
      <c r="H752" s="337"/>
      <c r="I752" s="337"/>
      <c r="J752" s="337"/>
      <c r="K752" s="337"/>
      <c r="L752" s="337"/>
      <c r="M752" s="337"/>
      <c r="N752" s="337"/>
      <c r="O752" s="337"/>
      <c r="P752" s="337"/>
      <c r="Q752" s="337"/>
      <c r="R752" s="337"/>
      <c r="S752" s="337"/>
      <c r="T752" s="337"/>
      <c r="U752" s="337"/>
      <c r="V752" s="337"/>
      <c r="W752" s="337"/>
      <c r="X752" s="337"/>
      <c r="Y752" s="337"/>
      <c r="Z752" s="337"/>
      <c r="AA752" s="337"/>
    </row>
    <row r="753">
      <c r="A753" s="337"/>
      <c r="B753" s="337"/>
      <c r="C753" s="575"/>
      <c r="D753" s="575"/>
      <c r="E753" s="337"/>
      <c r="F753" s="337"/>
      <c r="G753" s="337"/>
      <c r="H753" s="337"/>
      <c r="I753" s="337"/>
      <c r="J753" s="337"/>
      <c r="K753" s="337"/>
      <c r="L753" s="337"/>
      <c r="M753" s="337"/>
      <c r="N753" s="337"/>
      <c r="O753" s="337"/>
      <c r="P753" s="337"/>
      <c r="Q753" s="337"/>
      <c r="R753" s="337"/>
      <c r="S753" s="337"/>
      <c r="T753" s="337"/>
      <c r="U753" s="337"/>
      <c r="V753" s="337"/>
      <c r="W753" s="337"/>
      <c r="X753" s="337"/>
      <c r="Y753" s="337"/>
      <c r="Z753" s="337"/>
      <c r="AA753" s="337"/>
    </row>
    <row r="754">
      <c r="A754" s="337"/>
      <c r="B754" s="337"/>
      <c r="C754" s="575"/>
      <c r="D754" s="575"/>
      <c r="E754" s="337"/>
      <c r="F754" s="337"/>
      <c r="G754" s="337"/>
      <c r="H754" s="337"/>
      <c r="I754" s="337"/>
      <c r="J754" s="337"/>
      <c r="K754" s="337"/>
      <c r="L754" s="337"/>
      <c r="M754" s="337"/>
      <c r="N754" s="337"/>
      <c r="O754" s="337"/>
      <c r="P754" s="337"/>
      <c r="Q754" s="337"/>
      <c r="R754" s="337"/>
      <c r="S754" s="337"/>
      <c r="T754" s="337"/>
      <c r="U754" s="337"/>
      <c r="V754" s="337"/>
      <c r="W754" s="337"/>
      <c r="X754" s="337"/>
      <c r="Y754" s="337"/>
      <c r="Z754" s="337"/>
      <c r="AA754" s="337"/>
    </row>
    <row r="755">
      <c r="A755" s="337"/>
      <c r="B755" s="337"/>
      <c r="C755" s="575"/>
      <c r="D755" s="575"/>
      <c r="E755" s="337"/>
      <c r="F755" s="337"/>
      <c r="G755" s="337"/>
      <c r="H755" s="337"/>
      <c r="I755" s="337"/>
      <c r="J755" s="337"/>
      <c r="K755" s="337"/>
      <c r="L755" s="337"/>
      <c r="M755" s="337"/>
      <c r="N755" s="337"/>
      <c r="O755" s="337"/>
      <c r="P755" s="337"/>
      <c r="Q755" s="337"/>
      <c r="R755" s="337"/>
      <c r="S755" s="337"/>
      <c r="T755" s="337"/>
      <c r="U755" s="337"/>
      <c r="V755" s="337"/>
      <c r="W755" s="337"/>
      <c r="X755" s="337"/>
      <c r="Y755" s="337"/>
      <c r="Z755" s="337"/>
      <c r="AA755" s="337"/>
    </row>
    <row r="756">
      <c r="A756" s="337"/>
      <c r="B756" s="337"/>
      <c r="C756" s="575"/>
      <c r="D756" s="575"/>
      <c r="E756" s="337"/>
      <c r="F756" s="337"/>
      <c r="G756" s="337"/>
      <c r="H756" s="337"/>
      <c r="I756" s="337"/>
      <c r="J756" s="337"/>
      <c r="K756" s="337"/>
      <c r="L756" s="337"/>
      <c r="M756" s="337"/>
      <c r="N756" s="337"/>
      <c r="O756" s="337"/>
      <c r="P756" s="337"/>
      <c r="Q756" s="337"/>
      <c r="R756" s="337"/>
      <c r="S756" s="337"/>
      <c r="T756" s="337"/>
      <c r="U756" s="337"/>
      <c r="V756" s="337"/>
      <c r="W756" s="337"/>
      <c r="X756" s="337"/>
      <c r="Y756" s="337"/>
      <c r="Z756" s="337"/>
      <c r="AA756" s="337"/>
    </row>
    <row r="757">
      <c r="A757" s="337"/>
      <c r="B757" s="337"/>
      <c r="C757" s="575"/>
      <c r="D757" s="575"/>
      <c r="E757" s="337"/>
      <c r="F757" s="337"/>
      <c r="G757" s="337"/>
      <c r="H757" s="337"/>
      <c r="I757" s="337"/>
      <c r="J757" s="337"/>
      <c r="K757" s="337"/>
      <c r="L757" s="337"/>
      <c r="M757" s="337"/>
      <c r="N757" s="337"/>
      <c r="O757" s="337"/>
      <c r="P757" s="337"/>
      <c r="Q757" s="337"/>
      <c r="R757" s="337"/>
      <c r="S757" s="337"/>
      <c r="T757" s="337"/>
      <c r="U757" s="337"/>
      <c r="V757" s="337"/>
      <c r="W757" s="337"/>
      <c r="X757" s="337"/>
      <c r="Y757" s="337"/>
      <c r="Z757" s="337"/>
      <c r="AA757" s="337"/>
    </row>
    <row r="758">
      <c r="A758" s="337"/>
      <c r="B758" s="337"/>
      <c r="C758" s="575"/>
      <c r="D758" s="575"/>
      <c r="E758" s="337"/>
      <c r="F758" s="337"/>
      <c r="G758" s="337"/>
      <c r="H758" s="337"/>
      <c r="I758" s="337"/>
      <c r="J758" s="337"/>
      <c r="K758" s="337"/>
      <c r="L758" s="337"/>
      <c r="M758" s="337"/>
      <c r="N758" s="337"/>
      <c r="O758" s="337"/>
      <c r="P758" s="337"/>
      <c r="Q758" s="337"/>
      <c r="R758" s="337"/>
      <c r="S758" s="337"/>
      <c r="T758" s="337"/>
      <c r="U758" s="337"/>
      <c r="V758" s="337"/>
      <c r="W758" s="337"/>
      <c r="X758" s="337"/>
      <c r="Y758" s="337"/>
      <c r="Z758" s="337"/>
      <c r="AA758" s="337"/>
    </row>
    <row r="759">
      <c r="A759" s="337"/>
      <c r="B759" s="337"/>
      <c r="C759" s="575"/>
      <c r="D759" s="575"/>
      <c r="E759" s="337"/>
      <c r="F759" s="337"/>
      <c r="G759" s="337"/>
      <c r="H759" s="337"/>
      <c r="I759" s="337"/>
      <c r="J759" s="337"/>
      <c r="K759" s="337"/>
      <c r="L759" s="337"/>
      <c r="M759" s="337"/>
      <c r="N759" s="337"/>
      <c r="O759" s="337"/>
      <c r="P759" s="337"/>
      <c r="Q759" s="337"/>
      <c r="R759" s="337"/>
      <c r="S759" s="337"/>
      <c r="T759" s="337"/>
      <c r="U759" s="337"/>
      <c r="V759" s="337"/>
      <c r="W759" s="337"/>
      <c r="X759" s="337"/>
      <c r="Y759" s="337"/>
      <c r="Z759" s="337"/>
      <c r="AA759" s="337"/>
    </row>
    <row r="760">
      <c r="A760" s="337"/>
      <c r="B760" s="337"/>
      <c r="C760" s="575"/>
      <c r="D760" s="575"/>
      <c r="E760" s="337"/>
      <c r="F760" s="337"/>
      <c r="G760" s="337"/>
      <c r="H760" s="337"/>
      <c r="I760" s="337"/>
      <c r="J760" s="337"/>
      <c r="K760" s="337"/>
      <c r="L760" s="337"/>
      <c r="M760" s="337"/>
      <c r="N760" s="337"/>
      <c r="O760" s="337"/>
      <c r="P760" s="337"/>
      <c r="Q760" s="337"/>
      <c r="R760" s="337"/>
      <c r="S760" s="337"/>
      <c r="T760" s="337"/>
      <c r="U760" s="337"/>
      <c r="V760" s="337"/>
      <c r="W760" s="337"/>
      <c r="X760" s="337"/>
      <c r="Y760" s="337"/>
      <c r="Z760" s="337"/>
      <c r="AA760" s="337"/>
    </row>
    <row r="761">
      <c r="A761" s="337"/>
      <c r="B761" s="337"/>
      <c r="C761" s="575"/>
      <c r="D761" s="575"/>
      <c r="E761" s="337"/>
      <c r="F761" s="337"/>
      <c r="G761" s="337"/>
      <c r="H761" s="337"/>
      <c r="I761" s="337"/>
      <c r="J761" s="337"/>
      <c r="K761" s="337"/>
      <c r="L761" s="337"/>
      <c r="M761" s="337"/>
      <c r="N761" s="337"/>
      <c r="O761" s="337"/>
      <c r="P761" s="337"/>
      <c r="Q761" s="337"/>
      <c r="R761" s="337"/>
      <c r="S761" s="337"/>
      <c r="T761" s="337"/>
      <c r="U761" s="337"/>
      <c r="V761" s="337"/>
      <c r="W761" s="337"/>
      <c r="X761" s="337"/>
      <c r="Y761" s="337"/>
      <c r="Z761" s="337"/>
      <c r="AA761" s="337"/>
    </row>
    <row r="762">
      <c r="A762" s="337"/>
      <c r="B762" s="337"/>
      <c r="C762" s="575"/>
      <c r="D762" s="575"/>
      <c r="E762" s="337"/>
      <c r="F762" s="337"/>
      <c r="G762" s="337"/>
      <c r="H762" s="337"/>
      <c r="I762" s="337"/>
      <c r="J762" s="337"/>
      <c r="K762" s="337"/>
      <c r="L762" s="337"/>
      <c r="M762" s="337"/>
      <c r="N762" s="337"/>
      <c r="O762" s="337"/>
      <c r="P762" s="337"/>
      <c r="Q762" s="337"/>
      <c r="R762" s="337"/>
      <c r="S762" s="337"/>
      <c r="T762" s="337"/>
      <c r="U762" s="337"/>
      <c r="V762" s="337"/>
      <c r="W762" s="337"/>
      <c r="X762" s="337"/>
      <c r="Y762" s="337"/>
      <c r="Z762" s="337"/>
      <c r="AA762" s="337"/>
    </row>
    <row r="763">
      <c r="A763" s="337"/>
      <c r="B763" s="337"/>
      <c r="C763" s="575"/>
      <c r="D763" s="575"/>
      <c r="E763" s="337"/>
      <c r="F763" s="337"/>
      <c r="G763" s="337"/>
      <c r="H763" s="337"/>
      <c r="I763" s="337"/>
      <c r="J763" s="337"/>
      <c r="K763" s="337"/>
      <c r="L763" s="337"/>
      <c r="M763" s="337"/>
      <c r="N763" s="337"/>
      <c r="O763" s="337"/>
      <c r="P763" s="337"/>
      <c r="Q763" s="337"/>
      <c r="R763" s="337"/>
      <c r="S763" s="337"/>
      <c r="T763" s="337"/>
      <c r="U763" s="337"/>
      <c r="V763" s="337"/>
      <c r="W763" s="337"/>
      <c r="X763" s="337"/>
      <c r="Y763" s="337"/>
      <c r="Z763" s="337"/>
      <c r="AA763" s="337"/>
    </row>
    <row r="764">
      <c r="A764" s="337"/>
      <c r="B764" s="337"/>
      <c r="C764" s="575"/>
      <c r="D764" s="575"/>
      <c r="E764" s="337"/>
      <c r="F764" s="337"/>
      <c r="G764" s="337"/>
      <c r="H764" s="337"/>
      <c r="I764" s="337"/>
      <c r="J764" s="337"/>
      <c r="K764" s="337"/>
      <c r="L764" s="337"/>
      <c r="M764" s="337"/>
      <c r="N764" s="337"/>
      <c r="O764" s="337"/>
      <c r="P764" s="337"/>
      <c r="Q764" s="337"/>
      <c r="R764" s="337"/>
      <c r="S764" s="337"/>
      <c r="T764" s="337"/>
      <c r="U764" s="337"/>
      <c r="V764" s="337"/>
      <c r="W764" s="337"/>
      <c r="X764" s="337"/>
      <c r="Y764" s="337"/>
      <c r="Z764" s="337"/>
      <c r="AA764" s="337"/>
    </row>
    <row r="765">
      <c r="A765" s="337"/>
      <c r="B765" s="337"/>
      <c r="C765" s="575"/>
      <c r="D765" s="575"/>
      <c r="E765" s="337"/>
      <c r="F765" s="337"/>
      <c r="G765" s="337"/>
      <c r="H765" s="337"/>
      <c r="I765" s="337"/>
      <c r="J765" s="337"/>
      <c r="K765" s="337"/>
      <c r="L765" s="337"/>
      <c r="M765" s="337"/>
      <c r="N765" s="337"/>
      <c r="O765" s="337"/>
      <c r="P765" s="337"/>
      <c r="Q765" s="337"/>
      <c r="R765" s="337"/>
      <c r="S765" s="337"/>
      <c r="T765" s="337"/>
      <c r="U765" s="337"/>
      <c r="V765" s="337"/>
      <c r="W765" s="337"/>
      <c r="X765" s="337"/>
      <c r="Y765" s="337"/>
      <c r="Z765" s="337"/>
      <c r="AA765" s="337"/>
    </row>
    <row r="766">
      <c r="A766" s="337"/>
      <c r="B766" s="337"/>
      <c r="C766" s="575"/>
      <c r="D766" s="575"/>
      <c r="E766" s="337"/>
      <c r="F766" s="337"/>
      <c r="G766" s="337"/>
      <c r="H766" s="337"/>
      <c r="I766" s="337"/>
      <c r="J766" s="337"/>
      <c r="K766" s="337"/>
      <c r="L766" s="337"/>
      <c r="M766" s="337"/>
      <c r="N766" s="337"/>
      <c r="O766" s="337"/>
      <c r="P766" s="337"/>
      <c r="Q766" s="337"/>
      <c r="R766" s="337"/>
      <c r="S766" s="337"/>
      <c r="T766" s="337"/>
      <c r="U766" s="337"/>
      <c r="V766" s="337"/>
      <c r="W766" s="337"/>
      <c r="X766" s="337"/>
      <c r="Y766" s="337"/>
      <c r="Z766" s="337"/>
      <c r="AA766" s="337"/>
    </row>
    <row r="767">
      <c r="A767" s="337"/>
      <c r="B767" s="337"/>
      <c r="C767" s="575"/>
      <c r="D767" s="575"/>
      <c r="E767" s="337"/>
      <c r="F767" s="337"/>
      <c r="G767" s="337"/>
      <c r="H767" s="337"/>
      <c r="I767" s="337"/>
      <c r="J767" s="337"/>
      <c r="K767" s="337"/>
      <c r="L767" s="337"/>
      <c r="M767" s="337"/>
      <c r="N767" s="337"/>
      <c r="O767" s="337"/>
      <c r="P767" s="337"/>
      <c r="Q767" s="337"/>
      <c r="R767" s="337"/>
      <c r="S767" s="337"/>
      <c r="T767" s="337"/>
      <c r="U767" s="337"/>
      <c r="V767" s="337"/>
      <c r="W767" s="337"/>
      <c r="X767" s="337"/>
      <c r="Y767" s="337"/>
      <c r="Z767" s="337"/>
      <c r="AA767" s="337"/>
    </row>
    <row r="768">
      <c r="A768" s="337"/>
      <c r="B768" s="337"/>
      <c r="C768" s="575"/>
      <c r="D768" s="575"/>
      <c r="E768" s="337"/>
      <c r="F768" s="337"/>
      <c r="G768" s="337"/>
      <c r="H768" s="337"/>
      <c r="I768" s="337"/>
      <c r="J768" s="337"/>
      <c r="K768" s="337"/>
      <c r="L768" s="337"/>
      <c r="M768" s="337"/>
      <c r="N768" s="337"/>
      <c r="O768" s="337"/>
      <c r="P768" s="337"/>
      <c r="Q768" s="337"/>
      <c r="R768" s="337"/>
      <c r="S768" s="337"/>
      <c r="T768" s="337"/>
      <c r="U768" s="337"/>
      <c r="V768" s="337"/>
      <c r="W768" s="337"/>
      <c r="X768" s="337"/>
      <c r="Y768" s="337"/>
      <c r="Z768" s="337"/>
      <c r="AA768" s="337"/>
    </row>
    <row r="769">
      <c r="A769" s="337"/>
      <c r="B769" s="337"/>
      <c r="C769" s="575"/>
      <c r="D769" s="575"/>
      <c r="E769" s="337"/>
      <c r="F769" s="337"/>
      <c r="G769" s="337"/>
      <c r="H769" s="337"/>
      <c r="I769" s="337"/>
      <c r="J769" s="337"/>
      <c r="K769" s="337"/>
      <c r="L769" s="337"/>
      <c r="M769" s="337"/>
      <c r="N769" s="337"/>
      <c r="O769" s="337"/>
      <c r="P769" s="337"/>
      <c r="Q769" s="337"/>
      <c r="R769" s="337"/>
      <c r="S769" s="337"/>
      <c r="T769" s="337"/>
      <c r="U769" s="337"/>
      <c r="V769" s="337"/>
      <c r="W769" s="337"/>
      <c r="X769" s="337"/>
      <c r="Y769" s="337"/>
      <c r="Z769" s="337"/>
      <c r="AA769" s="337"/>
    </row>
    <row r="770">
      <c r="A770" s="337"/>
      <c r="B770" s="337"/>
      <c r="C770" s="575"/>
      <c r="D770" s="575"/>
      <c r="E770" s="337"/>
      <c r="F770" s="337"/>
      <c r="G770" s="337"/>
      <c r="H770" s="337"/>
      <c r="I770" s="337"/>
      <c r="J770" s="337"/>
      <c r="K770" s="337"/>
      <c r="L770" s="337"/>
      <c r="M770" s="337"/>
      <c r="N770" s="337"/>
      <c r="O770" s="337"/>
      <c r="P770" s="337"/>
      <c r="Q770" s="337"/>
      <c r="R770" s="337"/>
      <c r="S770" s="337"/>
      <c r="T770" s="337"/>
      <c r="U770" s="337"/>
      <c r="V770" s="337"/>
      <c r="W770" s="337"/>
      <c r="X770" s="337"/>
      <c r="Y770" s="337"/>
      <c r="Z770" s="337"/>
      <c r="AA770" s="337"/>
    </row>
    <row r="771">
      <c r="A771" s="337"/>
      <c r="B771" s="337"/>
      <c r="C771" s="575"/>
      <c r="D771" s="575"/>
      <c r="E771" s="337"/>
      <c r="F771" s="337"/>
      <c r="G771" s="337"/>
      <c r="H771" s="337"/>
      <c r="I771" s="337"/>
      <c r="J771" s="337"/>
      <c r="K771" s="337"/>
      <c r="L771" s="337"/>
      <c r="M771" s="337"/>
      <c r="N771" s="337"/>
      <c r="O771" s="337"/>
      <c r="P771" s="337"/>
      <c r="Q771" s="337"/>
      <c r="R771" s="337"/>
      <c r="S771" s="337"/>
      <c r="T771" s="337"/>
      <c r="U771" s="337"/>
      <c r="V771" s="337"/>
      <c r="W771" s="337"/>
      <c r="X771" s="337"/>
      <c r="Y771" s="337"/>
      <c r="Z771" s="337"/>
      <c r="AA771" s="337"/>
    </row>
    <row r="772">
      <c r="A772" s="337"/>
      <c r="B772" s="337"/>
      <c r="C772" s="575"/>
      <c r="D772" s="575"/>
      <c r="E772" s="337"/>
      <c r="F772" s="337"/>
      <c r="G772" s="337"/>
      <c r="H772" s="337"/>
      <c r="I772" s="337"/>
      <c r="J772" s="337"/>
      <c r="K772" s="337"/>
      <c r="L772" s="337"/>
      <c r="M772" s="337"/>
      <c r="N772" s="337"/>
      <c r="O772" s="337"/>
      <c r="P772" s="337"/>
      <c r="Q772" s="337"/>
      <c r="R772" s="337"/>
      <c r="S772" s="337"/>
      <c r="T772" s="337"/>
      <c r="U772" s="337"/>
      <c r="V772" s="337"/>
      <c r="W772" s="337"/>
      <c r="X772" s="337"/>
      <c r="Y772" s="337"/>
      <c r="Z772" s="337"/>
      <c r="AA772" s="337"/>
    </row>
    <row r="773">
      <c r="A773" s="337"/>
      <c r="B773" s="337"/>
      <c r="C773" s="575"/>
      <c r="D773" s="575"/>
      <c r="E773" s="337"/>
      <c r="F773" s="337"/>
      <c r="G773" s="337"/>
      <c r="H773" s="337"/>
      <c r="I773" s="337"/>
      <c r="J773" s="337"/>
      <c r="K773" s="337"/>
      <c r="L773" s="337"/>
      <c r="M773" s="337"/>
      <c r="N773" s="337"/>
      <c r="O773" s="337"/>
      <c r="P773" s="337"/>
      <c r="Q773" s="337"/>
      <c r="R773" s="337"/>
      <c r="S773" s="337"/>
      <c r="T773" s="337"/>
      <c r="U773" s="337"/>
      <c r="V773" s="337"/>
      <c r="W773" s="337"/>
      <c r="X773" s="337"/>
      <c r="Y773" s="337"/>
      <c r="Z773" s="337"/>
      <c r="AA773" s="337"/>
    </row>
    <row r="774">
      <c r="A774" s="337"/>
      <c r="B774" s="337"/>
      <c r="C774" s="575"/>
      <c r="D774" s="575"/>
      <c r="E774" s="337"/>
      <c r="F774" s="337"/>
      <c r="G774" s="337"/>
      <c r="H774" s="337"/>
      <c r="I774" s="337"/>
      <c r="J774" s="337"/>
      <c r="K774" s="337"/>
      <c r="L774" s="337"/>
      <c r="M774" s="337"/>
      <c r="N774" s="337"/>
      <c r="O774" s="337"/>
      <c r="P774" s="337"/>
      <c r="Q774" s="337"/>
      <c r="R774" s="337"/>
      <c r="S774" s="337"/>
      <c r="T774" s="337"/>
      <c r="U774" s="337"/>
      <c r="V774" s="337"/>
      <c r="W774" s="337"/>
      <c r="X774" s="337"/>
      <c r="Y774" s="337"/>
      <c r="Z774" s="337"/>
      <c r="AA774" s="337"/>
    </row>
    <row r="775">
      <c r="A775" s="337"/>
      <c r="B775" s="337"/>
      <c r="C775" s="575"/>
      <c r="D775" s="575"/>
      <c r="E775" s="337"/>
      <c r="F775" s="337"/>
      <c r="G775" s="337"/>
      <c r="H775" s="337"/>
      <c r="I775" s="337"/>
      <c r="J775" s="337"/>
      <c r="K775" s="337"/>
      <c r="L775" s="337"/>
      <c r="M775" s="337"/>
      <c r="N775" s="337"/>
      <c r="O775" s="337"/>
      <c r="P775" s="337"/>
      <c r="Q775" s="337"/>
      <c r="R775" s="337"/>
      <c r="S775" s="337"/>
      <c r="T775" s="337"/>
      <c r="U775" s="337"/>
      <c r="V775" s="337"/>
      <c r="W775" s="337"/>
      <c r="X775" s="337"/>
      <c r="Y775" s="337"/>
      <c r="Z775" s="337"/>
      <c r="AA775" s="337"/>
    </row>
    <row r="776">
      <c r="A776" s="337"/>
      <c r="B776" s="337"/>
      <c r="C776" s="575"/>
      <c r="D776" s="575"/>
      <c r="E776" s="337"/>
      <c r="F776" s="337"/>
      <c r="G776" s="337"/>
      <c r="H776" s="337"/>
      <c r="I776" s="337"/>
      <c r="J776" s="337"/>
      <c r="K776" s="337"/>
      <c r="L776" s="337"/>
      <c r="M776" s="337"/>
      <c r="N776" s="337"/>
      <c r="O776" s="337"/>
      <c r="P776" s="337"/>
      <c r="Q776" s="337"/>
      <c r="R776" s="337"/>
      <c r="S776" s="337"/>
      <c r="T776" s="337"/>
      <c r="U776" s="337"/>
      <c r="V776" s="337"/>
      <c r="W776" s="337"/>
      <c r="X776" s="337"/>
      <c r="Y776" s="337"/>
      <c r="Z776" s="337"/>
      <c r="AA776" s="337"/>
    </row>
    <row r="777">
      <c r="A777" s="337"/>
      <c r="B777" s="337"/>
      <c r="C777" s="575"/>
      <c r="D777" s="575"/>
      <c r="E777" s="337"/>
      <c r="F777" s="337"/>
      <c r="G777" s="337"/>
      <c r="H777" s="337"/>
      <c r="I777" s="337"/>
      <c r="J777" s="337"/>
      <c r="K777" s="337"/>
      <c r="L777" s="337"/>
      <c r="M777" s="337"/>
      <c r="N777" s="337"/>
      <c r="O777" s="337"/>
      <c r="P777" s="337"/>
      <c r="Q777" s="337"/>
      <c r="R777" s="337"/>
      <c r="S777" s="337"/>
      <c r="T777" s="337"/>
      <c r="U777" s="337"/>
      <c r="V777" s="337"/>
      <c r="W777" s="337"/>
      <c r="X777" s="337"/>
      <c r="Y777" s="337"/>
      <c r="Z777" s="337"/>
      <c r="AA777" s="337"/>
    </row>
    <row r="778">
      <c r="A778" s="337"/>
      <c r="B778" s="337"/>
      <c r="C778" s="575"/>
      <c r="D778" s="575"/>
      <c r="E778" s="337"/>
      <c r="F778" s="337"/>
      <c r="G778" s="337"/>
      <c r="H778" s="337"/>
      <c r="I778" s="337"/>
      <c r="J778" s="337"/>
      <c r="K778" s="337"/>
      <c r="L778" s="337"/>
      <c r="M778" s="337"/>
      <c r="N778" s="337"/>
      <c r="O778" s="337"/>
      <c r="P778" s="337"/>
      <c r="Q778" s="337"/>
      <c r="R778" s="337"/>
      <c r="S778" s="337"/>
      <c r="T778" s="337"/>
      <c r="U778" s="337"/>
      <c r="V778" s="337"/>
      <c r="W778" s="337"/>
      <c r="X778" s="337"/>
      <c r="Y778" s="337"/>
      <c r="Z778" s="337"/>
      <c r="AA778" s="337"/>
    </row>
    <row r="779">
      <c r="A779" s="337"/>
      <c r="B779" s="337"/>
      <c r="C779" s="575"/>
      <c r="D779" s="575"/>
      <c r="E779" s="337"/>
      <c r="F779" s="337"/>
      <c r="G779" s="337"/>
      <c r="H779" s="337"/>
      <c r="I779" s="337"/>
      <c r="J779" s="337"/>
      <c r="K779" s="337"/>
      <c r="L779" s="337"/>
      <c r="M779" s="337"/>
      <c r="N779" s="337"/>
      <c r="O779" s="337"/>
      <c r="P779" s="337"/>
      <c r="Q779" s="337"/>
      <c r="R779" s="337"/>
      <c r="S779" s="337"/>
      <c r="T779" s="337"/>
      <c r="U779" s="337"/>
      <c r="V779" s="337"/>
      <c r="W779" s="337"/>
      <c r="X779" s="337"/>
      <c r="Y779" s="337"/>
      <c r="Z779" s="337"/>
      <c r="AA779" s="337"/>
    </row>
    <row r="780">
      <c r="A780" s="337"/>
      <c r="B780" s="337"/>
      <c r="C780" s="575"/>
      <c r="D780" s="575"/>
      <c r="E780" s="337"/>
      <c r="F780" s="337"/>
      <c r="G780" s="337"/>
      <c r="H780" s="337"/>
      <c r="I780" s="337"/>
      <c r="J780" s="337"/>
      <c r="K780" s="337"/>
      <c r="L780" s="337"/>
      <c r="M780" s="337"/>
      <c r="N780" s="337"/>
      <c r="O780" s="337"/>
      <c r="P780" s="337"/>
      <c r="Q780" s="337"/>
      <c r="R780" s="337"/>
      <c r="S780" s="337"/>
      <c r="T780" s="337"/>
      <c r="U780" s="337"/>
      <c r="V780" s="337"/>
      <c r="W780" s="337"/>
      <c r="X780" s="337"/>
      <c r="Y780" s="337"/>
      <c r="Z780" s="337"/>
      <c r="AA780" s="337"/>
    </row>
    <row r="781">
      <c r="A781" s="337"/>
      <c r="B781" s="337"/>
      <c r="C781" s="575"/>
      <c r="D781" s="575"/>
      <c r="E781" s="337"/>
      <c r="F781" s="337"/>
      <c r="G781" s="337"/>
      <c r="H781" s="337"/>
      <c r="I781" s="337"/>
      <c r="J781" s="337"/>
      <c r="K781" s="337"/>
      <c r="L781" s="337"/>
      <c r="M781" s="337"/>
      <c r="N781" s="337"/>
      <c r="O781" s="337"/>
      <c r="P781" s="337"/>
      <c r="Q781" s="337"/>
      <c r="R781" s="337"/>
      <c r="S781" s="337"/>
      <c r="T781" s="337"/>
      <c r="U781" s="337"/>
      <c r="V781" s="337"/>
      <c r="W781" s="337"/>
      <c r="X781" s="337"/>
      <c r="Y781" s="337"/>
      <c r="Z781" s="337"/>
      <c r="AA781" s="337"/>
    </row>
    <row r="782">
      <c r="A782" s="337"/>
      <c r="B782" s="337"/>
      <c r="C782" s="575"/>
      <c r="D782" s="575"/>
      <c r="E782" s="337"/>
      <c r="F782" s="337"/>
      <c r="G782" s="337"/>
      <c r="H782" s="337"/>
      <c r="I782" s="337"/>
      <c r="J782" s="337"/>
      <c r="K782" s="337"/>
      <c r="L782" s="337"/>
      <c r="M782" s="337"/>
      <c r="N782" s="337"/>
      <c r="O782" s="337"/>
      <c r="P782" s="337"/>
      <c r="Q782" s="337"/>
      <c r="R782" s="337"/>
      <c r="S782" s="337"/>
      <c r="T782" s="337"/>
      <c r="U782" s="337"/>
      <c r="V782" s="337"/>
      <c r="W782" s="337"/>
      <c r="X782" s="337"/>
      <c r="Y782" s="337"/>
      <c r="Z782" s="337"/>
      <c r="AA782" s="337"/>
    </row>
    <row r="783">
      <c r="A783" s="337"/>
      <c r="B783" s="337"/>
      <c r="C783" s="575"/>
      <c r="D783" s="575"/>
      <c r="E783" s="337"/>
      <c r="F783" s="337"/>
      <c r="G783" s="337"/>
      <c r="H783" s="337"/>
      <c r="I783" s="337"/>
      <c r="J783" s="337"/>
      <c r="K783" s="337"/>
      <c r="L783" s="337"/>
      <c r="M783" s="337"/>
      <c r="N783" s="337"/>
      <c r="O783" s="337"/>
      <c r="P783" s="337"/>
      <c r="Q783" s="337"/>
      <c r="R783" s="337"/>
      <c r="S783" s="337"/>
      <c r="T783" s="337"/>
      <c r="U783" s="337"/>
      <c r="V783" s="337"/>
      <c r="W783" s="337"/>
      <c r="X783" s="337"/>
      <c r="Y783" s="337"/>
      <c r="Z783" s="337"/>
      <c r="AA783" s="337"/>
    </row>
    <row r="784">
      <c r="A784" s="337"/>
      <c r="B784" s="337"/>
      <c r="C784" s="575"/>
      <c r="D784" s="575"/>
      <c r="E784" s="337"/>
      <c r="F784" s="337"/>
      <c r="G784" s="337"/>
      <c r="H784" s="337"/>
      <c r="I784" s="337"/>
      <c r="J784" s="337"/>
      <c r="K784" s="337"/>
      <c r="L784" s="337"/>
      <c r="M784" s="337"/>
      <c r="N784" s="337"/>
      <c r="O784" s="337"/>
      <c r="P784" s="337"/>
      <c r="Q784" s="337"/>
      <c r="R784" s="337"/>
      <c r="S784" s="337"/>
      <c r="T784" s="337"/>
      <c r="U784" s="337"/>
      <c r="V784" s="337"/>
      <c r="W784" s="337"/>
      <c r="X784" s="337"/>
      <c r="Y784" s="337"/>
      <c r="Z784" s="337"/>
      <c r="AA784" s="337"/>
    </row>
    <row r="785">
      <c r="A785" s="337"/>
      <c r="B785" s="337"/>
      <c r="C785" s="575"/>
      <c r="D785" s="575"/>
      <c r="E785" s="337"/>
      <c r="F785" s="337"/>
      <c r="G785" s="337"/>
      <c r="H785" s="337"/>
      <c r="I785" s="337"/>
      <c r="J785" s="337"/>
      <c r="K785" s="337"/>
      <c r="L785" s="337"/>
      <c r="M785" s="337"/>
      <c r="N785" s="337"/>
      <c r="O785" s="337"/>
      <c r="P785" s="337"/>
      <c r="Q785" s="337"/>
      <c r="R785" s="337"/>
      <c r="S785" s="337"/>
      <c r="T785" s="337"/>
      <c r="U785" s="337"/>
      <c r="V785" s="337"/>
      <c r="W785" s="337"/>
      <c r="X785" s="337"/>
      <c r="Y785" s="337"/>
      <c r="Z785" s="337"/>
      <c r="AA785" s="337"/>
    </row>
    <row r="786">
      <c r="A786" s="337"/>
      <c r="B786" s="337"/>
      <c r="C786" s="575"/>
      <c r="D786" s="575"/>
      <c r="E786" s="337"/>
      <c r="F786" s="337"/>
      <c r="G786" s="337"/>
      <c r="H786" s="337"/>
      <c r="I786" s="337"/>
      <c r="J786" s="337"/>
      <c r="K786" s="337"/>
      <c r="L786" s="337"/>
      <c r="M786" s="337"/>
      <c r="N786" s="337"/>
      <c r="O786" s="337"/>
      <c r="P786" s="337"/>
      <c r="Q786" s="337"/>
      <c r="R786" s="337"/>
      <c r="S786" s="337"/>
      <c r="T786" s="337"/>
      <c r="U786" s="337"/>
      <c r="V786" s="337"/>
      <c r="W786" s="337"/>
      <c r="X786" s="337"/>
      <c r="Y786" s="337"/>
      <c r="Z786" s="337"/>
      <c r="AA786" s="337"/>
    </row>
    <row r="787">
      <c r="A787" s="337"/>
      <c r="B787" s="337"/>
      <c r="C787" s="575"/>
      <c r="D787" s="575"/>
      <c r="E787" s="337"/>
      <c r="F787" s="337"/>
      <c r="G787" s="337"/>
      <c r="H787" s="337"/>
      <c r="I787" s="337"/>
      <c r="J787" s="337"/>
      <c r="K787" s="337"/>
      <c r="L787" s="337"/>
      <c r="M787" s="337"/>
      <c r="N787" s="337"/>
      <c r="O787" s="337"/>
      <c r="P787" s="337"/>
      <c r="Q787" s="337"/>
      <c r="R787" s="337"/>
      <c r="S787" s="337"/>
      <c r="T787" s="337"/>
      <c r="U787" s="337"/>
      <c r="V787" s="337"/>
      <c r="W787" s="337"/>
      <c r="X787" s="337"/>
      <c r="Y787" s="337"/>
      <c r="Z787" s="337"/>
      <c r="AA787" s="337"/>
    </row>
    <row r="788">
      <c r="A788" s="337"/>
      <c r="B788" s="337"/>
      <c r="C788" s="575"/>
      <c r="D788" s="575"/>
      <c r="E788" s="337"/>
      <c r="F788" s="337"/>
      <c r="G788" s="337"/>
      <c r="H788" s="337"/>
      <c r="I788" s="337"/>
      <c r="J788" s="337"/>
      <c r="K788" s="337"/>
      <c r="L788" s="337"/>
      <c r="M788" s="337"/>
      <c r="N788" s="337"/>
      <c r="O788" s="337"/>
      <c r="P788" s="337"/>
      <c r="Q788" s="337"/>
      <c r="R788" s="337"/>
      <c r="S788" s="337"/>
      <c r="T788" s="337"/>
      <c r="U788" s="337"/>
      <c r="V788" s="337"/>
      <c r="W788" s="337"/>
      <c r="X788" s="337"/>
      <c r="Y788" s="337"/>
      <c r="Z788" s="337"/>
      <c r="AA788" s="337"/>
    </row>
    <row r="789">
      <c r="A789" s="337"/>
      <c r="B789" s="337"/>
      <c r="C789" s="575"/>
      <c r="D789" s="575"/>
      <c r="E789" s="337"/>
      <c r="F789" s="337"/>
      <c r="G789" s="337"/>
      <c r="H789" s="337"/>
      <c r="I789" s="337"/>
      <c r="J789" s="337"/>
      <c r="K789" s="337"/>
      <c r="L789" s="337"/>
      <c r="M789" s="337"/>
      <c r="N789" s="337"/>
      <c r="O789" s="337"/>
      <c r="P789" s="337"/>
      <c r="Q789" s="337"/>
      <c r="R789" s="337"/>
      <c r="S789" s="337"/>
      <c r="T789" s="337"/>
      <c r="U789" s="337"/>
      <c r="V789" s="337"/>
      <c r="W789" s="337"/>
      <c r="X789" s="337"/>
      <c r="Y789" s="337"/>
      <c r="Z789" s="337"/>
      <c r="AA789" s="337"/>
    </row>
    <row r="790">
      <c r="A790" s="337"/>
      <c r="B790" s="337"/>
      <c r="C790" s="575"/>
      <c r="D790" s="575"/>
      <c r="E790" s="337"/>
      <c r="F790" s="337"/>
      <c r="G790" s="337"/>
      <c r="H790" s="337"/>
      <c r="I790" s="337"/>
      <c r="J790" s="337"/>
      <c r="K790" s="337"/>
      <c r="L790" s="337"/>
      <c r="M790" s="337"/>
      <c r="N790" s="337"/>
      <c r="O790" s="337"/>
      <c r="P790" s="337"/>
      <c r="Q790" s="337"/>
      <c r="R790" s="337"/>
      <c r="S790" s="337"/>
      <c r="T790" s="337"/>
      <c r="U790" s="337"/>
      <c r="V790" s="337"/>
      <c r="W790" s="337"/>
      <c r="X790" s="337"/>
      <c r="Y790" s="337"/>
      <c r="Z790" s="337"/>
      <c r="AA790" s="337"/>
    </row>
    <row r="791">
      <c r="A791" s="337"/>
      <c r="B791" s="337"/>
      <c r="C791" s="575"/>
      <c r="D791" s="575"/>
      <c r="E791" s="337"/>
      <c r="F791" s="337"/>
      <c r="G791" s="337"/>
      <c r="H791" s="337"/>
      <c r="I791" s="337"/>
      <c r="J791" s="337"/>
      <c r="K791" s="337"/>
      <c r="L791" s="337"/>
      <c r="M791" s="337"/>
      <c r="N791" s="337"/>
      <c r="O791" s="337"/>
      <c r="P791" s="337"/>
      <c r="Q791" s="337"/>
      <c r="R791" s="337"/>
      <c r="S791" s="337"/>
      <c r="T791" s="337"/>
      <c r="U791" s="337"/>
      <c r="V791" s="337"/>
      <c r="W791" s="337"/>
      <c r="X791" s="337"/>
      <c r="Y791" s="337"/>
      <c r="Z791" s="337"/>
      <c r="AA791" s="337"/>
    </row>
    <row r="792">
      <c r="A792" s="337"/>
      <c r="B792" s="337"/>
      <c r="C792" s="575"/>
      <c r="D792" s="575"/>
      <c r="E792" s="337"/>
      <c r="F792" s="337"/>
      <c r="G792" s="337"/>
      <c r="H792" s="337"/>
      <c r="I792" s="337"/>
      <c r="J792" s="337"/>
      <c r="K792" s="337"/>
      <c r="L792" s="337"/>
      <c r="M792" s="337"/>
      <c r="N792" s="337"/>
      <c r="O792" s="337"/>
      <c r="P792" s="337"/>
      <c r="Q792" s="337"/>
      <c r="R792" s="337"/>
      <c r="S792" s="337"/>
      <c r="T792" s="337"/>
      <c r="U792" s="337"/>
      <c r="V792" s="337"/>
      <c r="W792" s="337"/>
      <c r="X792" s="337"/>
      <c r="Y792" s="337"/>
      <c r="Z792" s="337"/>
      <c r="AA792" s="337"/>
    </row>
    <row r="793">
      <c r="A793" s="337"/>
      <c r="B793" s="337"/>
      <c r="C793" s="575"/>
      <c r="D793" s="575"/>
      <c r="E793" s="337"/>
      <c r="F793" s="337"/>
      <c r="G793" s="337"/>
      <c r="H793" s="337"/>
      <c r="I793" s="337"/>
      <c r="J793" s="337"/>
      <c r="K793" s="337"/>
      <c r="L793" s="337"/>
      <c r="M793" s="337"/>
      <c r="N793" s="337"/>
      <c r="O793" s="337"/>
      <c r="P793" s="337"/>
      <c r="Q793" s="337"/>
      <c r="R793" s="337"/>
      <c r="S793" s="337"/>
      <c r="T793" s="337"/>
      <c r="U793" s="337"/>
      <c r="V793" s="337"/>
      <c r="W793" s="337"/>
      <c r="X793" s="337"/>
      <c r="Y793" s="337"/>
      <c r="Z793" s="337"/>
      <c r="AA793" s="337"/>
    </row>
    <row r="794">
      <c r="A794" s="337"/>
      <c r="B794" s="337"/>
      <c r="C794" s="575"/>
      <c r="D794" s="575"/>
      <c r="E794" s="337"/>
      <c r="F794" s="337"/>
      <c r="G794" s="337"/>
      <c r="H794" s="337"/>
      <c r="I794" s="337"/>
      <c r="J794" s="337"/>
      <c r="K794" s="337"/>
      <c r="L794" s="337"/>
      <c r="M794" s="337"/>
      <c r="N794" s="337"/>
      <c r="O794" s="337"/>
      <c r="P794" s="337"/>
      <c r="Q794" s="337"/>
      <c r="R794" s="337"/>
      <c r="S794" s="337"/>
      <c r="T794" s="337"/>
      <c r="U794" s="337"/>
      <c r="V794" s="337"/>
      <c r="W794" s="337"/>
      <c r="X794" s="337"/>
      <c r="Y794" s="337"/>
      <c r="Z794" s="337"/>
      <c r="AA794" s="337"/>
    </row>
    <row r="795">
      <c r="A795" s="337"/>
      <c r="B795" s="337"/>
      <c r="C795" s="575"/>
      <c r="D795" s="575"/>
      <c r="E795" s="337"/>
      <c r="F795" s="337"/>
      <c r="G795" s="337"/>
      <c r="H795" s="337"/>
      <c r="I795" s="337"/>
      <c r="J795" s="337"/>
      <c r="K795" s="337"/>
      <c r="L795" s="337"/>
      <c r="M795" s="337"/>
      <c r="N795" s="337"/>
      <c r="O795" s="337"/>
      <c r="P795" s="337"/>
      <c r="Q795" s="337"/>
      <c r="R795" s="337"/>
      <c r="S795" s="337"/>
      <c r="T795" s="337"/>
      <c r="U795" s="337"/>
      <c r="V795" s="337"/>
      <c r="W795" s="337"/>
      <c r="X795" s="337"/>
      <c r="Y795" s="337"/>
      <c r="Z795" s="337"/>
      <c r="AA795" s="337"/>
    </row>
    <row r="796">
      <c r="A796" s="337"/>
      <c r="B796" s="337"/>
      <c r="C796" s="575"/>
      <c r="D796" s="575"/>
      <c r="E796" s="337"/>
      <c r="F796" s="337"/>
      <c r="G796" s="337"/>
      <c r="H796" s="337"/>
      <c r="I796" s="337"/>
      <c r="J796" s="337"/>
      <c r="K796" s="337"/>
      <c r="L796" s="337"/>
      <c r="M796" s="337"/>
      <c r="N796" s="337"/>
      <c r="O796" s="337"/>
      <c r="P796" s="337"/>
      <c r="Q796" s="337"/>
      <c r="R796" s="337"/>
      <c r="S796" s="337"/>
      <c r="T796" s="337"/>
      <c r="U796" s="337"/>
      <c r="V796" s="337"/>
      <c r="W796" s="337"/>
      <c r="X796" s="337"/>
      <c r="Y796" s="337"/>
      <c r="Z796" s="337"/>
      <c r="AA796" s="337"/>
    </row>
    <row r="797">
      <c r="A797" s="337"/>
      <c r="B797" s="337"/>
      <c r="C797" s="575"/>
      <c r="D797" s="575"/>
      <c r="E797" s="337"/>
      <c r="F797" s="337"/>
      <c r="G797" s="337"/>
      <c r="H797" s="337"/>
      <c r="I797" s="337"/>
      <c r="J797" s="337"/>
      <c r="K797" s="337"/>
      <c r="L797" s="337"/>
      <c r="M797" s="337"/>
      <c r="N797" s="337"/>
      <c r="O797" s="337"/>
      <c r="P797" s="337"/>
      <c r="Q797" s="337"/>
      <c r="R797" s="337"/>
      <c r="S797" s="337"/>
      <c r="T797" s="337"/>
      <c r="U797" s="337"/>
      <c r="V797" s="337"/>
      <c r="W797" s="337"/>
      <c r="X797" s="337"/>
      <c r="Y797" s="337"/>
      <c r="Z797" s="337"/>
      <c r="AA797" s="337"/>
    </row>
    <row r="798">
      <c r="A798" s="337"/>
      <c r="B798" s="337"/>
      <c r="C798" s="575"/>
      <c r="D798" s="575"/>
      <c r="E798" s="337"/>
      <c r="F798" s="337"/>
      <c r="G798" s="337"/>
      <c r="H798" s="337"/>
      <c r="I798" s="337"/>
      <c r="J798" s="337"/>
      <c r="K798" s="337"/>
      <c r="L798" s="337"/>
      <c r="M798" s="337"/>
      <c r="N798" s="337"/>
      <c r="O798" s="337"/>
      <c r="P798" s="337"/>
      <c r="Q798" s="337"/>
      <c r="R798" s="337"/>
      <c r="S798" s="337"/>
      <c r="T798" s="337"/>
      <c r="U798" s="337"/>
      <c r="V798" s="337"/>
      <c r="W798" s="337"/>
      <c r="X798" s="337"/>
      <c r="Y798" s="337"/>
      <c r="Z798" s="337"/>
      <c r="AA798" s="337"/>
    </row>
    <row r="799">
      <c r="A799" s="337"/>
      <c r="B799" s="337"/>
      <c r="C799" s="575"/>
      <c r="D799" s="575"/>
      <c r="E799" s="337"/>
      <c r="F799" s="337"/>
      <c r="G799" s="337"/>
      <c r="H799" s="337"/>
      <c r="I799" s="337"/>
      <c r="J799" s="337"/>
      <c r="K799" s="337"/>
      <c r="L799" s="337"/>
      <c r="M799" s="337"/>
      <c r="N799" s="337"/>
      <c r="O799" s="337"/>
      <c r="P799" s="337"/>
      <c r="Q799" s="337"/>
      <c r="R799" s="337"/>
      <c r="S799" s="337"/>
      <c r="T799" s="337"/>
      <c r="U799" s="337"/>
      <c r="V799" s="337"/>
      <c r="W799" s="337"/>
      <c r="X799" s="337"/>
      <c r="Y799" s="337"/>
      <c r="Z799" s="337"/>
      <c r="AA799" s="337"/>
    </row>
    <row r="800">
      <c r="A800" s="337"/>
      <c r="B800" s="337"/>
      <c r="C800" s="575"/>
      <c r="D800" s="575"/>
      <c r="E800" s="337"/>
      <c r="F800" s="337"/>
      <c r="G800" s="337"/>
      <c r="H800" s="337"/>
      <c r="I800" s="337"/>
      <c r="J800" s="337"/>
      <c r="K800" s="337"/>
      <c r="L800" s="337"/>
      <c r="M800" s="337"/>
      <c r="N800" s="337"/>
      <c r="O800" s="337"/>
      <c r="P800" s="337"/>
      <c r="Q800" s="337"/>
      <c r="R800" s="337"/>
      <c r="S800" s="337"/>
      <c r="T800" s="337"/>
      <c r="U800" s="337"/>
      <c r="V800" s="337"/>
      <c r="W800" s="337"/>
      <c r="X800" s="337"/>
      <c r="Y800" s="337"/>
      <c r="Z800" s="337"/>
      <c r="AA800" s="337"/>
    </row>
    <row r="801">
      <c r="A801" s="337"/>
      <c r="B801" s="337"/>
      <c r="C801" s="575"/>
      <c r="D801" s="575"/>
      <c r="E801" s="337"/>
      <c r="F801" s="337"/>
      <c r="G801" s="337"/>
      <c r="H801" s="337"/>
      <c r="I801" s="337"/>
      <c r="J801" s="337"/>
      <c r="K801" s="337"/>
      <c r="L801" s="337"/>
      <c r="M801" s="337"/>
      <c r="N801" s="337"/>
      <c r="O801" s="337"/>
      <c r="P801" s="337"/>
      <c r="Q801" s="337"/>
      <c r="R801" s="337"/>
      <c r="S801" s="337"/>
      <c r="T801" s="337"/>
      <c r="U801" s="337"/>
      <c r="V801" s="337"/>
      <c r="W801" s="337"/>
      <c r="X801" s="337"/>
      <c r="Y801" s="337"/>
      <c r="Z801" s="337"/>
      <c r="AA801" s="337"/>
    </row>
    <row r="802">
      <c r="A802" s="337"/>
      <c r="B802" s="337"/>
      <c r="C802" s="575"/>
      <c r="D802" s="575"/>
      <c r="E802" s="337"/>
      <c r="F802" s="337"/>
      <c r="G802" s="337"/>
      <c r="H802" s="337"/>
      <c r="I802" s="337"/>
      <c r="J802" s="337"/>
      <c r="K802" s="337"/>
      <c r="L802" s="337"/>
      <c r="M802" s="337"/>
      <c r="N802" s="337"/>
      <c r="O802" s="337"/>
      <c r="P802" s="337"/>
      <c r="Q802" s="337"/>
      <c r="R802" s="337"/>
      <c r="S802" s="337"/>
      <c r="T802" s="337"/>
      <c r="U802" s="337"/>
      <c r="V802" s="337"/>
      <c r="W802" s="337"/>
      <c r="X802" s="337"/>
      <c r="Y802" s="337"/>
      <c r="Z802" s="337"/>
      <c r="AA802" s="337"/>
    </row>
    <row r="803">
      <c r="A803" s="337"/>
      <c r="B803" s="337"/>
      <c r="C803" s="575"/>
      <c r="D803" s="575"/>
      <c r="E803" s="337"/>
      <c r="F803" s="337"/>
      <c r="G803" s="337"/>
      <c r="H803" s="337"/>
      <c r="I803" s="337"/>
      <c r="J803" s="337"/>
      <c r="K803" s="337"/>
      <c r="L803" s="337"/>
      <c r="M803" s="337"/>
      <c r="N803" s="337"/>
      <c r="O803" s="337"/>
      <c r="P803" s="337"/>
      <c r="Q803" s="337"/>
      <c r="R803" s="337"/>
      <c r="S803" s="337"/>
      <c r="T803" s="337"/>
      <c r="U803" s="337"/>
      <c r="V803" s="337"/>
      <c r="W803" s="337"/>
      <c r="X803" s="337"/>
      <c r="Y803" s="337"/>
      <c r="Z803" s="337"/>
      <c r="AA803" s="337"/>
    </row>
    <row r="804">
      <c r="A804" s="337"/>
      <c r="B804" s="337"/>
      <c r="C804" s="575"/>
      <c r="D804" s="575"/>
      <c r="E804" s="337"/>
      <c r="F804" s="337"/>
      <c r="G804" s="337"/>
      <c r="H804" s="337"/>
      <c r="I804" s="337"/>
      <c r="J804" s="337"/>
      <c r="K804" s="337"/>
      <c r="L804" s="337"/>
      <c r="M804" s="337"/>
      <c r="N804" s="337"/>
      <c r="O804" s="337"/>
      <c r="P804" s="337"/>
      <c r="Q804" s="337"/>
      <c r="R804" s="337"/>
      <c r="S804" s="337"/>
      <c r="T804" s="337"/>
      <c r="U804" s="337"/>
      <c r="V804" s="337"/>
      <c r="W804" s="337"/>
      <c r="X804" s="337"/>
      <c r="Y804" s="337"/>
      <c r="Z804" s="337"/>
      <c r="AA804" s="337"/>
    </row>
    <row r="805">
      <c r="A805" s="337"/>
      <c r="B805" s="337"/>
      <c r="C805" s="575"/>
      <c r="D805" s="575"/>
      <c r="E805" s="337"/>
      <c r="F805" s="337"/>
      <c r="G805" s="337"/>
      <c r="H805" s="337"/>
      <c r="I805" s="337"/>
      <c r="J805" s="337"/>
      <c r="K805" s="337"/>
      <c r="L805" s="337"/>
      <c r="M805" s="337"/>
      <c r="N805" s="337"/>
      <c r="O805" s="337"/>
      <c r="P805" s="337"/>
      <c r="Q805" s="337"/>
      <c r="R805" s="337"/>
      <c r="S805" s="337"/>
      <c r="T805" s="337"/>
      <c r="U805" s="337"/>
      <c r="V805" s="337"/>
      <c r="W805" s="337"/>
      <c r="X805" s="337"/>
      <c r="Y805" s="337"/>
      <c r="Z805" s="337"/>
      <c r="AA805" s="337"/>
    </row>
    <row r="806">
      <c r="A806" s="337"/>
      <c r="B806" s="337"/>
      <c r="C806" s="575"/>
      <c r="D806" s="575"/>
      <c r="E806" s="337"/>
      <c r="F806" s="337"/>
      <c r="G806" s="337"/>
      <c r="H806" s="337"/>
      <c r="I806" s="337"/>
      <c r="J806" s="337"/>
      <c r="K806" s="337"/>
      <c r="L806" s="337"/>
      <c r="M806" s="337"/>
      <c r="N806" s="337"/>
      <c r="O806" s="337"/>
      <c r="P806" s="337"/>
      <c r="Q806" s="337"/>
      <c r="R806" s="337"/>
      <c r="S806" s="337"/>
      <c r="T806" s="337"/>
      <c r="U806" s="337"/>
      <c r="V806" s="337"/>
      <c r="W806" s="337"/>
      <c r="X806" s="337"/>
      <c r="Y806" s="337"/>
      <c r="Z806" s="337"/>
      <c r="AA806" s="337"/>
    </row>
    <row r="807">
      <c r="A807" s="337"/>
      <c r="B807" s="337"/>
      <c r="C807" s="575"/>
      <c r="D807" s="575"/>
      <c r="E807" s="337"/>
      <c r="F807" s="337"/>
      <c r="G807" s="337"/>
      <c r="H807" s="337"/>
      <c r="I807" s="337"/>
      <c r="J807" s="337"/>
      <c r="K807" s="337"/>
      <c r="L807" s="337"/>
      <c r="M807" s="337"/>
      <c r="N807" s="337"/>
      <c r="O807" s="337"/>
      <c r="P807" s="337"/>
      <c r="Q807" s="337"/>
      <c r="R807" s="337"/>
      <c r="S807" s="337"/>
      <c r="T807" s="337"/>
      <c r="U807" s="337"/>
      <c r="V807" s="337"/>
      <c r="W807" s="337"/>
      <c r="X807" s="337"/>
      <c r="Y807" s="337"/>
      <c r="Z807" s="337"/>
      <c r="AA807" s="337"/>
    </row>
    <row r="808">
      <c r="A808" s="337"/>
      <c r="B808" s="337"/>
      <c r="C808" s="575"/>
      <c r="D808" s="575"/>
      <c r="E808" s="337"/>
      <c r="F808" s="337"/>
      <c r="G808" s="337"/>
      <c r="H808" s="337"/>
      <c r="I808" s="337"/>
      <c r="J808" s="337"/>
      <c r="K808" s="337"/>
      <c r="L808" s="337"/>
      <c r="M808" s="337"/>
      <c r="N808" s="337"/>
      <c r="O808" s="337"/>
      <c r="P808" s="337"/>
      <c r="Q808" s="337"/>
      <c r="R808" s="337"/>
      <c r="S808" s="337"/>
      <c r="T808" s="337"/>
      <c r="U808" s="337"/>
      <c r="V808" s="337"/>
      <c r="W808" s="337"/>
      <c r="X808" s="337"/>
      <c r="Y808" s="337"/>
      <c r="Z808" s="337"/>
      <c r="AA808" s="337"/>
    </row>
    <row r="809">
      <c r="A809" s="337"/>
      <c r="B809" s="337"/>
      <c r="C809" s="575"/>
      <c r="D809" s="575"/>
      <c r="E809" s="337"/>
      <c r="F809" s="337"/>
      <c r="G809" s="337"/>
      <c r="H809" s="337"/>
      <c r="I809" s="337"/>
      <c r="J809" s="337"/>
      <c r="K809" s="337"/>
      <c r="L809" s="337"/>
      <c r="M809" s="337"/>
      <c r="N809" s="337"/>
      <c r="O809" s="337"/>
      <c r="P809" s="337"/>
      <c r="Q809" s="337"/>
      <c r="R809" s="337"/>
      <c r="S809" s="337"/>
      <c r="T809" s="337"/>
      <c r="U809" s="337"/>
      <c r="V809" s="337"/>
      <c r="W809" s="337"/>
      <c r="X809" s="337"/>
      <c r="Y809" s="337"/>
      <c r="Z809" s="337"/>
      <c r="AA809" s="337"/>
    </row>
    <row r="810">
      <c r="A810" s="337"/>
      <c r="B810" s="337"/>
      <c r="C810" s="575"/>
      <c r="D810" s="575"/>
      <c r="E810" s="337"/>
      <c r="F810" s="337"/>
      <c r="G810" s="337"/>
      <c r="H810" s="337"/>
      <c r="I810" s="337"/>
      <c r="J810" s="337"/>
      <c r="K810" s="337"/>
      <c r="L810" s="337"/>
      <c r="M810" s="337"/>
      <c r="N810" s="337"/>
      <c r="O810" s="337"/>
      <c r="P810" s="337"/>
      <c r="Q810" s="337"/>
      <c r="R810" s="337"/>
      <c r="S810" s="337"/>
      <c r="T810" s="337"/>
      <c r="U810" s="337"/>
      <c r="V810" s="337"/>
      <c r="W810" s="337"/>
      <c r="X810" s="337"/>
      <c r="Y810" s="337"/>
      <c r="Z810" s="337"/>
      <c r="AA810" s="337"/>
    </row>
    <row r="811">
      <c r="A811" s="337"/>
      <c r="B811" s="337"/>
      <c r="C811" s="575"/>
      <c r="D811" s="575"/>
      <c r="E811" s="337"/>
      <c r="F811" s="337"/>
      <c r="G811" s="337"/>
      <c r="H811" s="337"/>
      <c r="I811" s="337"/>
      <c r="J811" s="337"/>
      <c r="K811" s="337"/>
      <c r="L811" s="337"/>
      <c r="M811" s="337"/>
      <c r="N811" s="337"/>
      <c r="O811" s="337"/>
      <c r="P811" s="337"/>
      <c r="Q811" s="337"/>
      <c r="R811" s="337"/>
      <c r="S811" s="337"/>
      <c r="T811" s="337"/>
      <c r="U811" s="337"/>
      <c r="V811" s="337"/>
      <c r="W811" s="337"/>
      <c r="X811" s="337"/>
      <c r="Y811" s="337"/>
      <c r="Z811" s="337"/>
      <c r="AA811" s="337"/>
    </row>
    <row r="812">
      <c r="A812" s="337"/>
      <c r="B812" s="337"/>
      <c r="C812" s="575"/>
      <c r="D812" s="575"/>
      <c r="E812" s="337"/>
      <c r="F812" s="337"/>
      <c r="G812" s="337"/>
      <c r="H812" s="337"/>
      <c r="I812" s="337"/>
      <c r="J812" s="337"/>
      <c r="K812" s="337"/>
      <c r="L812" s="337"/>
      <c r="M812" s="337"/>
      <c r="N812" s="337"/>
      <c r="O812" s="337"/>
      <c r="P812" s="337"/>
      <c r="Q812" s="337"/>
      <c r="R812" s="337"/>
      <c r="S812" s="337"/>
      <c r="T812" s="337"/>
      <c r="U812" s="337"/>
      <c r="V812" s="337"/>
      <c r="W812" s="337"/>
      <c r="X812" s="337"/>
      <c r="Y812" s="337"/>
      <c r="Z812" s="337"/>
      <c r="AA812" s="337"/>
    </row>
    <row r="813">
      <c r="A813" s="337"/>
      <c r="B813" s="337"/>
      <c r="C813" s="575"/>
      <c r="D813" s="575"/>
      <c r="E813" s="337"/>
      <c r="F813" s="337"/>
      <c r="G813" s="337"/>
      <c r="H813" s="337"/>
      <c r="I813" s="337"/>
      <c r="J813" s="337"/>
      <c r="K813" s="337"/>
      <c r="L813" s="337"/>
      <c r="M813" s="337"/>
      <c r="N813" s="337"/>
      <c r="O813" s="337"/>
      <c r="P813" s="337"/>
      <c r="Q813" s="337"/>
      <c r="R813" s="337"/>
      <c r="S813" s="337"/>
      <c r="T813" s="337"/>
      <c r="U813" s="337"/>
      <c r="V813" s="337"/>
      <c r="W813" s="337"/>
      <c r="X813" s="337"/>
      <c r="Y813" s="337"/>
      <c r="Z813" s="337"/>
      <c r="AA813" s="337"/>
    </row>
    <row r="814">
      <c r="A814" s="337"/>
      <c r="B814" s="337"/>
      <c r="C814" s="575"/>
      <c r="D814" s="575"/>
      <c r="E814" s="337"/>
      <c r="F814" s="337"/>
      <c r="G814" s="337"/>
      <c r="H814" s="337"/>
      <c r="I814" s="337"/>
      <c r="J814" s="337"/>
      <c r="K814" s="337"/>
      <c r="L814" s="337"/>
      <c r="M814" s="337"/>
      <c r="N814" s="337"/>
      <c r="O814" s="337"/>
      <c r="P814" s="337"/>
      <c r="Q814" s="337"/>
      <c r="R814" s="337"/>
      <c r="S814" s="337"/>
      <c r="T814" s="337"/>
      <c r="U814" s="337"/>
      <c r="V814" s="337"/>
      <c r="W814" s="337"/>
      <c r="X814" s="337"/>
      <c r="Y814" s="337"/>
      <c r="Z814" s="337"/>
      <c r="AA814" s="337"/>
    </row>
    <row r="815">
      <c r="A815" s="337"/>
      <c r="B815" s="337"/>
      <c r="C815" s="575"/>
      <c r="D815" s="575"/>
      <c r="E815" s="337"/>
      <c r="F815" s="337"/>
      <c r="G815" s="337"/>
      <c r="H815" s="337"/>
      <c r="I815" s="337"/>
      <c r="J815" s="337"/>
      <c r="K815" s="337"/>
      <c r="L815" s="337"/>
      <c r="M815" s="337"/>
      <c r="N815" s="337"/>
      <c r="O815" s="337"/>
      <c r="P815" s="337"/>
      <c r="Q815" s="337"/>
      <c r="R815" s="337"/>
      <c r="S815" s="337"/>
      <c r="T815" s="337"/>
      <c r="U815" s="337"/>
      <c r="V815" s="337"/>
      <c r="W815" s="337"/>
      <c r="X815" s="337"/>
      <c r="Y815" s="337"/>
      <c r="Z815" s="337"/>
      <c r="AA815" s="337"/>
    </row>
    <row r="816">
      <c r="A816" s="337"/>
      <c r="B816" s="337"/>
      <c r="C816" s="575"/>
      <c r="D816" s="575"/>
      <c r="E816" s="337"/>
      <c r="F816" s="337"/>
      <c r="G816" s="337"/>
      <c r="H816" s="337"/>
      <c r="I816" s="337"/>
      <c r="J816" s="337"/>
      <c r="K816" s="337"/>
      <c r="L816" s="337"/>
      <c r="M816" s="337"/>
      <c r="N816" s="337"/>
      <c r="O816" s="337"/>
      <c r="P816" s="337"/>
      <c r="Q816" s="337"/>
      <c r="R816" s="337"/>
      <c r="S816" s="337"/>
      <c r="T816" s="337"/>
      <c r="U816" s="337"/>
      <c r="V816" s="337"/>
      <c r="W816" s="337"/>
      <c r="X816" s="337"/>
      <c r="Y816" s="337"/>
      <c r="Z816" s="337"/>
      <c r="AA816" s="337"/>
    </row>
    <row r="817">
      <c r="A817" s="337"/>
      <c r="B817" s="337"/>
      <c r="C817" s="575"/>
      <c r="D817" s="575"/>
      <c r="E817" s="337"/>
      <c r="F817" s="337"/>
      <c r="G817" s="337"/>
      <c r="H817" s="337"/>
      <c r="I817" s="337"/>
      <c r="J817" s="337"/>
      <c r="K817" s="337"/>
      <c r="L817" s="337"/>
      <c r="M817" s="337"/>
      <c r="N817" s="337"/>
      <c r="O817" s="337"/>
      <c r="P817" s="337"/>
      <c r="Q817" s="337"/>
      <c r="R817" s="337"/>
      <c r="S817" s="337"/>
      <c r="T817" s="337"/>
      <c r="U817" s="337"/>
      <c r="V817" s="337"/>
      <c r="W817" s="337"/>
      <c r="X817" s="337"/>
      <c r="Y817" s="337"/>
      <c r="Z817" s="337"/>
      <c r="AA817" s="337"/>
    </row>
    <row r="818">
      <c r="A818" s="337"/>
      <c r="B818" s="337"/>
      <c r="C818" s="575"/>
      <c r="D818" s="575"/>
      <c r="E818" s="337"/>
      <c r="F818" s="337"/>
      <c r="G818" s="337"/>
      <c r="H818" s="337"/>
      <c r="I818" s="337"/>
      <c r="J818" s="337"/>
      <c r="K818" s="337"/>
      <c r="L818" s="337"/>
      <c r="M818" s="337"/>
      <c r="N818" s="337"/>
      <c r="O818" s="337"/>
      <c r="P818" s="337"/>
      <c r="Q818" s="337"/>
      <c r="R818" s="337"/>
      <c r="S818" s="337"/>
      <c r="T818" s="337"/>
      <c r="U818" s="337"/>
      <c r="V818" s="337"/>
      <c r="W818" s="337"/>
      <c r="X818" s="337"/>
      <c r="Y818" s="337"/>
      <c r="Z818" s="337"/>
      <c r="AA818" s="337"/>
    </row>
    <row r="819">
      <c r="A819" s="337"/>
      <c r="B819" s="337"/>
      <c r="C819" s="575"/>
      <c r="D819" s="575"/>
      <c r="E819" s="337"/>
      <c r="F819" s="337"/>
      <c r="G819" s="337"/>
      <c r="H819" s="337"/>
      <c r="I819" s="337"/>
      <c r="J819" s="337"/>
      <c r="K819" s="337"/>
      <c r="L819" s="337"/>
      <c r="M819" s="337"/>
      <c r="N819" s="337"/>
      <c r="O819" s="337"/>
      <c r="P819" s="337"/>
      <c r="Q819" s="337"/>
      <c r="R819" s="337"/>
      <c r="S819" s="337"/>
      <c r="T819" s="337"/>
      <c r="U819" s="337"/>
      <c r="V819" s="337"/>
      <c r="W819" s="337"/>
      <c r="X819" s="337"/>
      <c r="Y819" s="337"/>
      <c r="Z819" s="337"/>
      <c r="AA819" s="337"/>
    </row>
    <row r="820">
      <c r="A820" s="337"/>
      <c r="B820" s="337"/>
      <c r="C820" s="575"/>
      <c r="D820" s="575"/>
      <c r="E820" s="337"/>
      <c r="F820" s="337"/>
      <c r="G820" s="337"/>
      <c r="H820" s="337"/>
      <c r="I820" s="337"/>
      <c r="J820" s="337"/>
      <c r="K820" s="337"/>
      <c r="L820" s="337"/>
      <c r="M820" s="337"/>
      <c r="N820" s="337"/>
      <c r="O820" s="337"/>
      <c r="P820" s="337"/>
      <c r="Q820" s="337"/>
      <c r="R820" s="337"/>
      <c r="S820" s="337"/>
      <c r="T820" s="337"/>
      <c r="U820" s="337"/>
      <c r="V820" s="337"/>
      <c r="W820" s="337"/>
      <c r="X820" s="337"/>
      <c r="Y820" s="337"/>
      <c r="Z820" s="337"/>
      <c r="AA820" s="337"/>
    </row>
    <row r="821">
      <c r="A821" s="337"/>
      <c r="B821" s="337"/>
      <c r="C821" s="575"/>
      <c r="D821" s="575"/>
      <c r="E821" s="337"/>
      <c r="F821" s="337"/>
      <c r="G821" s="337"/>
      <c r="H821" s="337"/>
      <c r="I821" s="337"/>
      <c r="J821" s="337"/>
      <c r="K821" s="337"/>
      <c r="L821" s="337"/>
      <c r="M821" s="337"/>
      <c r="N821" s="337"/>
      <c r="O821" s="337"/>
      <c r="P821" s="337"/>
      <c r="Q821" s="337"/>
      <c r="R821" s="337"/>
      <c r="S821" s="337"/>
      <c r="T821" s="337"/>
      <c r="U821" s="337"/>
      <c r="V821" s="337"/>
      <c r="W821" s="337"/>
      <c r="X821" s="337"/>
      <c r="Y821" s="337"/>
      <c r="Z821" s="337"/>
      <c r="AA821" s="337"/>
    </row>
    <row r="822">
      <c r="A822" s="337"/>
      <c r="B822" s="337"/>
      <c r="C822" s="575"/>
      <c r="D822" s="575"/>
      <c r="E822" s="337"/>
      <c r="F822" s="337"/>
      <c r="G822" s="337"/>
      <c r="H822" s="337"/>
      <c r="I822" s="337"/>
      <c r="J822" s="337"/>
      <c r="K822" s="337"/>
      <c r="L822" s="337"/>
      <c r="M822" s="337"/>
      <c r="N822" s="337"/>
      <c r="O822" s="337"/>
      <c r="P822" s="337"/>
      <c r="Q822" s="337"/>
      <c r="R822" s="337"/>
      <c r="S822" s="337"/>
      <c r="T822" s="337"/>
      <c r="U822" s="337"/>
      <c r="V822" s="337"/>
      <c r="W822" s="337"/>
      <c r="X822" s="337"/>
      <c r="Y822" s="337"/>
      <c r="Z822" s="337"/>
      <c r="AA822" s="337"/>
    </row>
    <row r="823">
      <c r="A823" s="337"/>
      <c r="B823" s="337"/>
      <c r="C823" s="575"/>
      <c r="D823" s="575"/>
      <c r="E823" s="337"/>
      <c r="F823" s="337"/>
      <c r="G823" s="337"/>
      <c r="H823" s="337"/>
      <c r="I823" s="337"/>
      <c r="J823" s="337"/>
      <c r="K823" s="337"/>
      <c r="L823" s="337"/>
      <c r="M823" s="337"/>
      <c r="N823" s="337"/>
      <c r="O823" s="337"/>
      <c r="P823" s="337"/>
      <c r="Q823" s="337"/>
      <c r="R823" s="337"/>
      <c r="S823" s="337"/>
      <c r="T823" s="337"/>
      <c r="U823" s="337"/>
      <c r="V823" s="337"/>
      <c r="W823" s="337"/>
      <c r="X823" s="337"/>
      <c r="Y823" s="337"/>
      <c r="Z823" s="337"/>
      <c r="AA823" s="337"/>
    </row>
    <row r="824">
      <c r="A824" s="337"/>
      <c r="B824" s="337"/>
      <c r="C824" s="575"/>
      <c r="D824" s="575"/>
      <c r="E824" s="337"/>
      <c r="F824" s="337"/>
      <c r="G824" s="337"/>
      <c r="H824" s="337"/>
      <c r="I824" s="337"/>
      <c r="J824" s="337"/>
      <c r="K824" s="337"/>
      <c r="L824" s="337"/>
      <c r="M824" s="337"/>
      <c r="N824" s="337"/>
      <c r="O824" s="337"/>
      <c r="P824" s="337"/>
      <c r="Q824" s="337"/>
      <c r="R824" s="337"/>
      <c r="S824" s="337"/>
      <c r="T824" s="337"/>
      <c r="U824" s="337"/>
      <c r="V824" s="337"/>
      <c r="W824" s="337"/>
      <c r="X824" s="337"/>
      <c r="Y824" s="337"/>
      <c r="Z824" s="337"/>
      <c r="AA824" s="337"/>
    </row>
    <row r="825">
      <c r="A825" s="337"/>
      <c r="B825" s="337"/>
      <c r="C825" s="575"/>
      <c r="D825" s="575"/>
      <c r="E825" s="337"/>
      <c r="F825" s="337"/>
      <c r="G825" s="337"/>
      <c r="H825" s="337"/>
      <c r="I825" s="337"/>
      <c r="J825" s="337"/>
      <c r="K825" s="337"/>
      <c r="L825" s="337"/>
      <c r="M825" s="337"/>
      <c r="N825" s="337"/>
      <c r="O825" s="337"/>
      <c r="P825" s="337"/>
      <c r="Q825" s="337"/>
      <c r="R825" s="337"/>
      <c r="S825" s="337"/>
      <c r="T825" s="337"/>
      <c r="U825" s="337"/>
      <c r="V825" s="337"/>
      <c r="W825" s="337"/>
      <c r="X825" s="337"/>
      <c r="Y825" s="337"/>
      <c r="Z825" s="337"/>
      <c r="AA825" s="337"/>
    </row>
    <row r="826">
      <c r="A826" s="337"/>
      <c r="B826" s="337"/>
      <c r="C826" s="575"/>
      <c r="D826" s="575"/>
      <c r="E826" s="337"/>
      <c r="F826" s="337"/>
      <c r="G826" s="337"/>
      <c r="H826" s="337"/>
      <c r="I826" s="337"/>
      <c r="J826" s="337"/>
      <c r="K826" s="337"/>
      <c r="L826" s="337"/>
      <c r="M826" s="337"/>
      <c r="N826" s="337"/>
      <c r="O826" s="337"/>
      <c r="P826" s="337"/>
      <c r="Q826" s="337"/>
      <c r="R826" s="337"/>
      <c r="S826" s="337"/>
      <c r="T826" s="337"/>
      <c r="U826" s="337"/>
      <c r="V826" s="337"/>
      <c r="W826" s="337"/>
      <c r="X826" s="337"/>
      <c r="Y826" s="337"/>
      <c r="Z826" s="337"/>
      <c r="AA826" s="337"/>
    </row>
    <row r="827">
      <c r="A827" s="337"/>
      <c r="B827" s="337"/>
      <c r="C827" s="575"/>
      <c r="D827" s="575"/>
      <c r="E827" s="337"/>
      <c r="F827" s="337"/>
      <c r="G827" s="337"/>
      <c r="H827" s="337"/>
      <c r="I827" s="337"/>
      <c r="J827" s="337"/>
      <c r="K827" s="337"/>
      <c r="L827" s="337"/>
      <c r="M827" s="337"/>
      <c r="N827" s="337"/>
      <c r="O827" s="337"/>
      <c r="P827" s="337"/>
      <c r="Q827" s="337"/>
      <c r="R827" s="337"/>
      <c r="S827" s="337"/>
      <c r="T827" s="337"/>
      <c r="U827" s="337"/>
      <c r="V827" s="337"/>
      <c r="W827" s="337"/>
      <c r="X827" s="337"/>
      <c r="Y827" s="337"/>
      <c r="Z827" s="337"/>
      <c r="AA827" s="337"/>
    </row>
    <row r="828">
      <c r="A828" s="337"/>
      <c r="B828" s="337"/>
      <c r="C828" s="575"/>
      <c r="D828" s="575"/>
      <c r="E828" s="337"/>
      <c r="F828" s="337"/>
      <c r="G828" s="337"/>
      <c r="H828" s="337"/>
      <c r="I828" s="337"/>
      <c r="J828" s="337"/>
      <c r="K828" s="337"/>
      <c r="L828" s="337"/>
      <c r="M828" s="337"/>
      <c r="N828" s="337"/>
      <c r="O828" s="337"/>
      <c r="P828" s="337"/>
      <c r="Q828" s="337"/>
      <c r="R828" s="337"/>
      <c r="S828" s="337"/>
      <c r="T828" s="337"/>
      <c r="U828" s="337"/>
      <c r="V828" s="337"/>
      <c r="W828" s="337"/>
      <c r="X828" s="337"/>
      <c r="Y828" s="337"/>
      <c r="Z828" s="337"/>
      <c r="AA828" s="337"/>
    </row>
    <row r="829">
      <c r="A829" s="337"/>
      <c r="B829" s="337"/>
      <c r="C829" s="575"/>
      <c r="D829" s="575"/>
      <c r="E829" s="337"/>
      <c r="F829" s="337"/>
      <c r="G829" s="337"/>
      <c r="H829" s="337"/>
      <c r="I829" s="337"/>
      <c r="J829" s="337"/>
      <c r="K829" s="337"/>
      <c r="L829" s="337"/>
      <c r="M829" s="337"/>
      <c r="N829" s="337"/>
      <c r="O829" s="337"/>
      <c r="P829" s="337"/>
      <c r="Q829" s="337"/>
      <c r="R829" s="337"/>
      <c r="S829" s="337"/>
      <c r="T829" s="337"/>
      <c r="U829" s="337"/>
      <c r="V829" s="337"/>
      <c r="W829" s="337"/>
      <c r="X829" s="337"/>
      <c r="Y829" s="337"/>
      <c r="Z829" s="337"/>
      <c r="AA829" s="337"/>
    </row>
    <row r="830">
      <c r="A830" s="337"/>
      <c r="B830" s="337"/>
      <c r="C830" s="575"/>
      <c r="D830" s="575"/>
      <c r="E830" s="337"/>
      <c r="F830" s="337"/>
      <c r="G830" s="337"/>
      <c r="H830" s="337"/>
      <c r="I830" s="337"/>
      <c r="J830" s="337"/>
      <c r="K830" s="337"/>
      <c r="L830" s="337"/>
      <c r="M830" s="337"/>
      <c r="N830" s="337"/>
      <c r="O830" s="337"/>
      <c r="P830" s="337"/>
      <c r="Q830" s="337"/>
      <c r="R830" s="337"/>
      <c r="S830" s="337"/>
      <c r="T830" s="337"/>
      <c r="U830" s="337"/>
      <c r="V830" s="337"/>
      <c r="W830" s="337"/>
      <c r="X830" s="337"/>
      <c r="Y830" s="337"/>
      <c r="Z830" s="337"/>
      <c r="AA830" s="337"/>
    </row>
    <row r="831">
      <c r="A831" s="337"/>
      <c r="B831" s="337"/>
      <c r="C831" s="575"/>
      <c r="D831" s="575"/>
      <c r="E831" s="337"/>
      <c r="F831" s="337"/>
      <c r="G831" s="337"/>
      <c r="H831" s="337"/>
      <c r="I831" s="337"/>
      <c r="J831" s="337"/>
      <c r="K831" s="337"/>
      <c r="L831" s="337"/>
      <c r="M831" s="337"/>
      <c r="N831" s="337"/>
      <c r="O831" s="337"/>
      <c r="P831" s="337"/>
      <c r="Q831" s="337"/>
      <c r="R831" s="337"/>
      <c r="S831" s="337"/>
      <c r="T831" s="337"/>
      <c r="U831" s="337"/>
      <c r="V831" s="337"/>
      <c r="W831" s="337"/>
      <c r="X831" s="337"/>
      <c r="Y831" s="337"/>
      <c r="Z831" s="337"/>
      <c r="AA831" s="337"/>
    </row>
    <row r="832">
      <c r="A832" s="337"/>
      <c r="B832" s="337"/>
      <c r="C832" s="575"/>
      <c r="D832" s="575"/>
      <c r="E832" s="337"/>
      <c r="F832" s="337"/>
      <c r="G832" s="337"/>
      <c r="H832" s="337"/>
      <c r="I832" s="337"/>
      <c r="J832" s="337"/>
      <c r="K832" s="337"/>
      <c r="L832" s="337"/>
      <c r="M832" s="337"/>
      <c r="N832" s="337"/>
      <c r="O832" s="337"/>
      <c r="P832" s="337"/>
      <c r="Q832" s="337"/>
      <c r="R832" s="337"/>
      <c r="S832" s="337"/>
      <c r="T832" s="337"/>
      <c r="U832" s="337"/>
      <c r="V832" s="337"/>
      <c r="W832" s="337"/>
      <c r="X832" s="337"/>
      <c r="Y832" s="337"/>
      <c r="Z832" s="337"/>
      <c r="AA832" s="337"/>
    </row>
    <row r="833">
      <c r="A833" s="337"/>
      <c r="B833" s="337"/>
      <c r="C833" s="575"/>
      <c r="D833" s="575"/>
      <c r="E833" s="337"/>
      <c r="F833" s="337"/>
      <c r="G833" s="337"/>
      <c r="H833" s="337"/>
      <c r="I833" s="337"/>
      <c r="J833" s="337"/>
      <c r="K833" s="337"/>
      <c r="L833" s="337"/>
      <c r="M833" s="337"/>
      <c r="N833" s="337"/>
      <c r="O833" s="337"/>
      <c r="P833" s="337"/>
      <c r="Q833" s="337"/>
      <c r="R833" s="337"/>
      <c r="S833" s="337"/>
      <c r="T833" s="337"/>
      <c r="U833" s="337"/>
      <c r="V833" s="337"/>
      <c r="W833" s="337"/>
      <c r="X833" s="337"/>
      <c r="Y833" s="337"/>
      <c r="Z833" s="337"/>
      <c r="AA833" s="337"/>
    </row>
    <row r="834">
      <c r="A834" s="337"/>
      <c r="B834" s="337"/>
      <c r="C834" s="575"/>
      <c r="D834" s="575"/>
      <c r="E834" s="337"/>
      <c r="F834" s="337"/>
      <c r="G834" s="337"/>
      <c r="H834" s="337"/>
      <c r="I834" s="337"/>
      <c r="J834" s="337"/>
      <c r="K834" s="337"/>
      <c r="L834" s="337"/>
      <c r="M834" s="337"/>
      <c r="N834" s="337"/>
      <c r="O834" s="337"/>
      <c r="P834" s="337"/>
      <c r="Q834" s="337"/>
      <c r="R834" s="337"/>
      <c r="S834" s="337"/>
      <c r="T834" s="337"/>
      <c r="U834" s="337"/>
      <c r="V834" s="337"/>
      <c r="W834" s="337"/>
      <c r="X834" s="337"/>
      <c r="Y834" s="337"/>
      <c r="Z834" s="337"/>
      <c r="AA834" s="337"/>
    </row>
    <row r="835">
      <c r="A835" s="337"/>
      <c r="B835" s="337"/>
      <c r="C835" s="575"/>
      <c r="D835" s="575"/>
      <c r="E835" s="337"/>
      <c r="F835" s="337"/>
      <c r="G835" s="337"/>
      <c r="H835" s="337"/>
      <c r="I835" s="337"/>
      <c r="J835" s="337"/>
      <c r="K835" s="337"/>
      <c r="L835" s="337"/>
      <c r="M835" s="337"/>
      <c r="N835" s="337"/>
      <c r="O835" s="337"/>
      <c r="P835" s="337"/>
      <c r="Q835" s="337"/>
      <c r="R835" s="337"/>
      <c r="S835" s="337"/>
      <c r="T835" s="337"/>
      <c r="U835" s="337"/>
      <c r="V835" s="337"/>
      <c r="W835" s="337"/>
      <c r="X835" s="337"/>
      <c r="Y835" s="337"/>
      <c r="Z835" s="337"/>
      <c r="AA835" s="337"/>
    </row>
    <row r="836">
      <c r="A836" s="337"/>
      <c r="B836" s="337"/>
      <c r="C836" s="575"/>
      <c r="D836" s="575"/>
      <c r="E836" s="337"/>
      <c r="F836" s="337"/>
      <c r="G836" s="337"/>
      <c r="H836" s="337"/>
      <c r="I836" s="337"/>
      <c r="J836" s="337"/>
      <c r="K836" s="337"/>
      <c r="L836" s="337"/>
      <c r="M836" s="337"/>
      <c r="N836" s="337"/>
      <c r="O836" s="337"/>
      <c r="P836" s="337"/>
      <c r="Q836" s="337"/>
      <c r="R836" s="337"/>
      <c r="S836" s="337"/>
      <c r="T836" s="337"/>
      <c r="U836" s="337"/>
      <c r="V836" s="337"/>
      <c r="W836" s="337"/>
      <c r="X836" s="337"/>
      <c r="Y836" s="337"/>
      <c r="Z836" s="337"/>
      <c r="AA836" s="337"/>
    </row>
    <row r="837">
      <c r="A837" s="337"/>
      <c r="B837" s="337"/>
      <c r="C837" s="575"/>
      <c r="D837" s="575"/>
      <c r="E837" s="337"/>
      <c r="F837" s="337"/>
      <c r="G837" s="337"/>
      <c r="H837" s="337"/>
      <c r="I837" s="337"/>
      <c r="J837" s="337"/>
      <c r="K837" s="337"/>
      <c r="L837" s="337"/>
      <c r="M837" s="337"/>
      <c r="N837" s="337"/>
      <c r="O837" s="337"/>
      <c r="P837" s="337"/>
      <c r="Q837" s="337"/>
      <c r="R837" s="337"/>
      <c r="S837" s="337"/>
      <c r="T837" s="337"/>
      <c r="U837" s="337"/>
      <c r="V837" s="337"/>
      <c r="W837" s="337"/>
      <c r="X837" s="337"/>
      <c r="Y837" s="337"/>
      <c r="Z837" s="337"/>
      <c r="AA837" s="337"/>
    </row>
    <row r="838">
      <c r="A838" s="337"/>
      <c r="B838" s="337"/>
      <c r="C838" s="575"/>
      <c r="D838" s="575"/>
      <c r="E838" s="337"/>
      <c r="F838" s="337"/>
      <c r="G838" s="337"/>
      <c r="H838" s="337"/>
      <c r="I838" s="337"/>
      <c r="J838" s="337"/>
      <c r="K838" s="337"/>
      <c r="L838" s="337"/>
      <c r="M838" s="337"/>
      <c r="N838" s="337"/>
      <c r="O838" s="337"/>
      <c r="P838" s="337"/>
      <c r="Q838" s="337"/>
      <c r="R838" s="337"/>
      <c r="S838" s="337"/>
      <c r="T838" s="337"/>
      <c r="U838" s="337"/>
      <c r="V838" s="337"/>
      <c r="W838" s="337"/>
      <c r="X838" s="337"/>
      <c r="Y838" s="337"/>
      <c r="Z838" s="337"/>
      <c r="AA838" s="337"/>
    </row>
    <row r="839">
      <c r="A839" s="337"/>
      <c r="B839" s="337"/>
      <c r="C839" s="575"/>
      <c r="D839" s="575"/>
      <c r="E839" s="337"/>
      <c r="F839" s="337"/>
      <c r="G839" s="337"/>
      <c r="H839" s="337"/>
      <c r="I839" s="337"/>
      <c r="J839" s="337"/>
      <c r="K839" s="337"/>
      <c r="L839" s="337"/>
      <c r="M839" s="337"/>
      <c r="N839" s="337"/>
      <c r="O839" s="337"/>
      <c r="P839" s="337"/>
      <c r="Q839" s="337"/>
      <c r="R839" s="337"/>
      <c r="S839" s="337"/>
      <c r="T839" s="337"/>
      <c r="U839" s="337"/>
      <c r="V839" s="337"/>
      <c r="W839" s="337"/>
      <c r="X839" s="337"/>
      <c r="Y839" s="337"/>
      <c r="Z839" s="337"/>
      <c r="AA839" s="337"/>
    </row>
    <row r="840">
      <c r="A840" s="337"/>
      <c r="B840" s="337"/>
      <c r="C840" s="575"/>
      <c r="D840" s="575"/>
      <c r="E840" s="337"/>
      <c r="F840" s="337"/>
      <c r="G840" s="337"/>
      <c r="H840" s="337"/>
      <c r="I840" s="337"/>
      <c r="J840" s="337"/>
      <c r="K840" s="337"/>
      <c r="L840" s="337"/>
      <c r="M840" s="337"/>
      <c r="N840" s="337"/>
      <c r="O840" s="337"/>
      <c r="P840" s="337"/>
      <c r="Q840" s="337"/>
      <c r="R840" s="337"/>
      <c r="S840" s="337"/>
      <c r="T840" s="337"/>
      <c r="U840" s="337"/>
      <c r="V840" s="337"/>
      <c r="W840" s="337"/>
      <c r="X840" s="337"/>
      <c r="Y840" s="337"/>
      <c r="Z840" s="337"/>
      <c r="AA840" s="337"/>
    </row>
    <row r="841">
      <c r="A841" s="337"/>
      <c r="B841" s="337"/>
      <c r="C841" s="575"/>
      <c r="D841" s="575"/>
      <c r="E841" s="337"/>
      <c r="F841" s="337"/>
      <c r="G841" s="337"/>
      <c r="H841" s="337"/>
      <c r="I841" s="337"/>
      <c r="J841" s="337"/>
      <c r="K841" s="337"/>
      <c r="L841" s="337"/>
      <c r="M841" s="337"/>
      <c r="N841" s="337"/>
      <c r="O841" s="337"/>
      <c r="P841" s="337"/>
      <c r="Q841" s="337"/>
      <c r="R841" s="337"/>
      <c r="S841" s="337"/>
      <c r="T841" s="337"/>
      <c r="U841" s="337"/>
      <c r="V841" s="337"/>
      <c r="W841" s="337"/>
      <c r="X841" s="337"/>
      <c r="Y841" s="337"/>
      <c r="Z841" s="337"/>
      <c r="AA841" s="337"/>
    </row>
    <row r="842">
      <c r="A842" s="337"/>
      <c r="B842" s="337"/>
      <c r="C842" s="575"/>
      <c r="D842" s="575"/>
      <c r="E842" s="337"/>
      <c r="F842" s="337"/>
      <c r="G842" s="337"/>
      <c r="H842" s="337"/>
      <c r="I842" s="337"/>
      <c r="J842" s="337"/>
      <c r="K842" s="337"/>
      <c r="L842" s="337"/>
      <c r="M842" s="337"/>
      <c r="N842" s="337"/>
      <c r="O842" s="337"/>
      <c r="P842" s="337"/>
      <c r="Q842" s="337"/>
      <c r="R842" s="337"/>
      <c r="S842" s="337"/>
      <c r="T842" s="337"/>
      <c r="U842" s="337"/>
      <c r="V842" s="337"/>
      <c r="W842" s="337"/>
      <c r="X842" s="337"/>
      <c r="Y842" s="337"/>
      <c r="Z842" s="337"/>
      <c r="AA842" s="337"/>
    </row>
    <row r="843">
      <c r="A843" s="337"/>
      <c r="B843" s="337"/>
      <c r="C843" s="575"/>
      <c r="D843" s="575"/>
      <c r="E843" s="337"/>
      <c r="F843" s="337"/>
      <c r="G843" s="337"/>
      <c r="H843" s="337"/>
      <c r="I843" s="337"/>
      <c r="J843" s="337"/>
      <c r="K843" s="337"/>
      <c r="L843" s="337"/>
      <c r="M843" s="337"/>
      <c r="N843" s="337"/>
      <c r="O843" s="337"/>
      <c r="P843" s="337"/>
      <c r="Q843" s="337"/>
      <c r="R843" s="337"/>
      <c r="S843" s="337"/>
      <c r="T843" s="337"/>
      <c r="U843" s="337"/>
      <c r="V843" s="337"/>
      <c r="W843" s="337"/>
      <c r="X843" s="337"/>
      <c r="Y843" s="337"/>
      <c r="Z843" s="337"/>
      <c r="AA843" s="337"/>
    </row>
    <row r="844">
      <c r="A844" s="337"/>
      <c r="B844" s="337"/>
      <c r="C844" s="575"/>
      <c r="D844" s="575"/>
      <c r="E844" s="337"/>
      <c r="F844" s="337"/>
      <c r="G844" s="337"/>
      <c r="H844" s="337"/>
      <c r="I844" s="337"/>
      <c r="J844" s="337"/>
      <c r="K844" s="337"/>
      <c r="L844" s="337"/>
      <c r="M844" s="337"/>
      <c r="N844" s="337"/>
      <c r="O844" s="337"/>
      <c r="P844" s="337"/>
      <c r="Q844" s="337"/>
      <c r="R844" s="337"/>
      <c r="S844" s="337"/>
      <c r="T844" s="337"/>
      <c r="U844" s="337"/>
      <c r="V844" s="337"/>
      <c r="W844" s="337"/>
      <c r="X844" s="337"/>
      <c r="Y844" s="337"/>
      <c r="Z844" s="337"/>
      <c r="AA844" s="337"/>
    </row>
    <row r="845">
      <c r="A845" s="337"/>
      <c r="B845" s="337"/>
      <c r="C845" s="575"/>
      <c r="D845" s="575"/>
      <c r="E845" s="337"/>
      <c r="F845" s="337"/>
      <c r="G845" s="337"/>
      <c r="H845" s="337"/>
      <c r="I845" s="337"/>
      <c r="J845" s="337"/>
      <c r="K845" s="337"/>
      <c r="L845" s="337"/>
      <c r="M845" s="337"/>
      <c r="N845" s="337"/>
      <c r="O845" s="337"/>
      <c r="P845" s="337"/>
      <c r="Q845" s="337"/>
      <c r="R845" s="337"/>
      <c r="S845" s="337"/>
      <c r="T845" s="337"/>
      <c r="U845" s="337"/>
      <c r="V845" s="337"/>
      <c r="W845" s="337"/>
      <c r="X845" s="337"/>
      <c r="Y845" s="337"/>
      <c r="Z845" s="337"/>
      <c r="AA845" s="337"/>
    </row>
    <row r="846">
      <c r="A846" s="337"/>
      <c r="B846" s="337"/>
      <c r="C846" s="575"/>
      <c r="D846" s="575"/>
      <c r="E846" s="337"/>
      <c r="F846" s="337"/>
      <c r="G846" s="337"/>
      <c r="H846" s="337"/>
      <c r="I846" s="337"/>
      <c r="J846" s="337"/>
      <c r="K846" s="337"/>
      <c r="L846" s="337"/>
      <c r="M846" s="337"/>
      <c r="N846" s="337"/>
      <c r="O846" s="337"/>
      <c r="P846" s="337"/>
      <c r="Q846" s="337"/>
      <c r="R846" s="337"/>
      <c r="S846" s="337"/>
      <c r="T846" s="337"/>
      <c r="U846" s="337"/>
      <c r="V846" s="337"/>
      <c r="W846" s="337"/>
      <c r="X846" s="337"/>
      <c r="Y846" s="337"/>
      <c r="Z846" s="337"/>
      <c r="AA846" s="337"/>
    </row>
    <row r="847">
      <c r="A847" s="337"/>
      <c r="B847" s="337"/>
      <c r="C847" s="575"/>
      <c r="D847" s="575"/>
      <c r="E847" s="337"/>
      <c r="F847" s="337"/>
      <c r="G847" s="337"/>
      <c r="H847" s="337"/>
      <c r="I847" s="337"/>
      <c r="J847" s="337"/>
      <c r="K847" s="337"/>
      <c r="L847" s="337"/>
      <c r="M847" s="337"/>
      <c r="N847" s="337"/>
      <c r="O847" s="337"/>
      <c r="P847" s="337"/>
      <c r="Q847" s="337"/>
      <c r="R847" s="337"/>
      <c r="S847" s="337"/>
      <c r="T847" s="337"/>
      <c r="U847" s="337"/>
      <c r="V847" s="337"/>
      <c r="W847" s="337"/>
      <c r="X847" s="337"/>
      <c r="Y847" s="337"/>
      <c r="Z847" s="337"/>
      <c r="AA847" s="337"/>
    </row>
    <row r="848">
      <c r="A848" s="337"/>
      <c r="B848" s="337"/>
      <c r="C848" s="575"/>
      <c r="D848" s="575"/>
      <c r="E848" s="337"/>
      <c r="F848" s="337"/>
      <c r="G848" s="337"/>
      <c r="H848" s="337"/>
      <c r="I848" s="337"/>
      <c r="J848" s="337"/>
      <c r="K848" s="337"/>
      <c r="L848" s="337"/>
      <c r="M848" s="337"/>
      <c r="N848" s="337"/>
      <c r="O848" s="337"/>
      <c r="P848" s="337"/>
      <c r="Q848" s="337"/>
      <c r="R848" s="337"/>
      <c r="S848" s="337"/>
      <c r="T848" s="337"/>
      <c r="U848" s="337"/>
      <c r="V848" s="337"/>
      <c r="W848" s="337"/>
      <c r="X848" s="337"/>
      <c r="Y848" s="337"/>
      <c r="Z848" s="337"/>
      <c r="AA848" s="337"/>
    </row>
    <row r="849">
      <c r="A849" s="337"/>
      <c r="B849" s="337"/>
      <c r="C849" s="575"/>
      <c r="D849" s="575"/>
      <c r="E849" s="337"/>
      <c r="F849" s="337"/>
      <c r="G849" s="337"/>
      <c r="H849" s="337"/>
      <c r="I849" s="337"/>
      <c r="J849" s="337"/>
      <c r="K849" s="337"/>
      <c r="L849" s="337"/>
      <c r="M849" s="337"/>
      <c r="N849" s="337"/>
      <c r="O849" s="337"/>
      <c r="P849" s="337"/>
      <c r="Q849" s="337"/>
      <c r="R849" s="337"/>
      <c r="S849" s="337"/>
      <c r="T849" s="337"/>
      <c r="U849" s="337"/>
      <c r="V849" s="337"/>
      <c r="W849" s="337"/>
      <c r="X849" s="337"/>
      <c r="Y849" s="337"/>
      <c r="Z849" s="337"/>
      <c r="AA849" s="337"/>
    </row>
    <row r="850">
      <c r="A850" s="337"/>
      <c r="B850" s="337"/>
      <c r="C850" s="575"/>
      <c r="D850" s="575"/>
      <c r="E850" s="337"/>
      <c r="F850" s="337"/>
      <c r="G850" s="337"/>
      <c r="H850" s="337"/>
      <c r="I850" s="337"/>
      <c r="J850" s="337"/>
      <c r="K850" s="337"/>
      <c r="L850" s="337"/>
      <c r="M850" s="337"/>
      <c r="N850" s="337"/>
      <c r="O850" s="337"/>
      <c r="P850" s="337"/>
      <c r="Q850" s="337"/>
      <c r="R850" s="337"/>
      <c r="S850" s="337"/>
      <c r="T850" s="337"/>
      <c r="U850" s="337"/>
      <c r="V850" s="337"/>
      <c r="W850" s="337"/>
      <c r="X850" s="337"/>
      <c r="Y850" s="337"/>
      <c r="Z850" s="337"/>
      <c r="AA850" s="337"/>
    </row>
    <row r="851">
      <c r="A851" s="337"/>
      <c r="B851" s="337"/>
      <c r="C851" s="575"/>
      <c r="D851" s="575"/>
      <c r="E851" s="337"/>
      <c r="F851" s="337"/>
      <c r="G851" s="337"/>
      <c r="H851" s="337"/>
      <c r="I851" s="337"/>
      <c r="J851" s="337"/>
      <c r="K851" s="337"/>
      <c r="L851" s="337"/>
      <c r="M851" s="337"/>
      <c r="N851" s="337"/>
      <c r="O851" s="337"/>
      <c r="P851" s="337"/>
      <c r="Q851" s="337"/>
      <c r="R851" s="337"/>
      <c r="S851" s="337"/>
      <c r="T851" s="337"/>
      <c r="U851" s="337"/>
      <c r="V851" s="337"/>
      <c r="W851" s="337"/>
      <c r="X851" s="337"/>
      <c r="Y851" s="337"/>
      <c r="Z851" s="337"/>
      <c r="AA851" s="337"/>
    </row>
    <row r="852">
      <c r="A852" s="337"/>
      <c r="B852" s="337"/>
      <c r="C852" s="575"/>
      <c r="D852" s="575"/>
      <c r="E852" s="337"/>
      <c r="F852" s="337"/>
      <c r="G852" s="337"/>
      <c r="H852" s="337"/>
      <c r="I852" s="337"/>
      <c r="J852" s="337"/>
      <c r="K852" s="337"/>
      <c r="L852" s="337"/>
      <c r="M852" s="337"/>
      <c r="N852" s="337"/>
      <c r="O852" s="337"/>
      <c r="P852" s="337"/>
      <c r="Q852" s="337"/>
      <c r="R852" s="337"/>
      <c r="S852" s="337"/>
      <c r="T852" s="337"/>
      <c r="U852" s="337"/>
      <c r="V852" s="337"/>
      <c r="W852" s="337"/>
      <c r="X852" s="337"/>
      <c r="Y852" s="337"/>
      <c r="Z852" s="337"/>
      <c r="AA852" s="337"/>
    </row>
    <row r="853">
      <c r="A853" s="337"/>
      <c r="B853" s="337"/>
      <c r="C853" s="575"/>
      <c r="D853" s="575"/>
      <c r="E853" s="337"/>
      <c r="F853" s="337"/>
      <c r="G853" s="337"/>
      <c r="H853" s="337"/>
      <c r="I853" s="337"/>
      <c r="J853" s="337"/>
      <c r="K853" s="337"/>
      <c r="L853" s="337"/>
      <c r="M853" s="337"/>
      <c r="N853" s="337"/>
      <c r="O853" s="337"/>
      <c r="P853" s="337"/>
      <c r="Q853" s="337"/>
      <c r="R853" s="337"/>
      <c r="S853" s="337"/>
      <c r="T853" s="337"/>
      <c r="U853" s="337"/>
      <c r="V853" s="337"/>
      <c r="W853" s="337"/>
      <c r="X853" s="337"/>
      <c r="Y853" s="337"/>
      <c r="Z853" s="337"/>
      <c r="AA853" s="337"/>
    </row>
    <row r="854">
      <c r="A854" s="337"/>
      <c r="B854" s="337"/>
      <c r="C854" s="575"/>
      <c r="D854" s="575"/>
      <c r="E854" s="337"/>
      <c r="F854" s="337"/>
      <c r="G854" s="337"/>
      <c r="H854" s="337"/>
      <c r="I854" s="337"/>
      <c r="J854" s="337"/>
      <c r="K854" s="337"/>
      <c r="L854" s="337"/>
      <c r="M854" s="337"/>
      <c r="N854" s="337"/>
      <c r="O854" s="337"/>
      <c r="P854" s="337"/>
      <c r="Q854" s="337"/>
      <c r="R854" s="337"/>
      <c r="S854" s="337"/>
      <c r="T854" s="337"/>
      <c r="U854" s="337"/>
      <c r="V854" s="337"/>
      <c r="W854" s="337"/>
      <c r="X854" s="337"/>
      <c r="Y854" s="337"/>
      <c r="Z854" s="337"/>
      <c r="AA854" s="337"/>
    </row>
    <row r="855">
      <c r="A855" s="337"/>
      <c r="B855" s="337"/>
      <c r="C855" s="575"/>
      <c r="D855" s="575"/>
      <c r="E855" s="337"/>
      <c r="F855" s="337"/>
      <c r="G855" s="337"/>
      <c r="H855" s="337"/>
      <c r="I855" s="337"/>
      <c r="J855" s="337"/>
      <c r="K855" s="337"/>
      <c r="L855" s="337"/>
      <c r="M855" s="337"/>
      <c r="N855" s="337"/>
      <c r="O855" s="337"/>
      <c r="P855" s="337"/>
      <c r="Q855" s="337"/>
      <c r="R855" s="337"/>
      <c r="S855" s="337"/>
      <c r="T855" s="337"/>
      <c r="U855" s="337"/>
      <c r="V855" s="337"/>
      <c r="W855" s="337"/>
      <c r="X855" s="337"/>
      <c r="Y855" s="337"/>
      <c r="Z855" s="337"/>
      <c r="AA855" s="337"/>
    </row>
    <row r="856">
      <c r="A856" s="337"/>
      <c r="B856" s="337"/>
      <c r="C856" s="575"/>
      <c r="D856" s="575"/>
      <c r="E856" s="337"/>
      <c r="F856" s="337"/>
      <c r="G856" s="337"/>
      <c r="H856" s="337"/>
      <c r="I856" s="337"/>
      <c r="J856" s="337"/>
      <c r="K856" s="337"/>
      <c r="L856" s="337"/>
      <c r="M856" s="337"/>
      <c r="N856" s="337"/>
      <c r="O856" s="337"/>
      <c r="P856" s="337"/>
      <c r="Q856" s="337"/>
      <c r="R856" s="337"/>
      <c r="S856" s="337"/>
      <c r="T856" s="337"/>
      <c r="U856" s="337"/>
      <c r="V856" s="337"/>
      <c r="W856" s="337"/>
      <c r="X856" s="337"/>
      <c r="Y856" s="337"/>
      <c r="Z856" s="337"/>
      <c r="AA856" s="337"/>
    </row>
    <row r="857">
      <c r="A857" s="337"/>
      <c r="B857" s="337"/>
      <c r="C857" s="575"/>
      <c r="D857" s="575"/>
      <c r="E857" s="337"/>
      <c r="F857" s="337"/>
      <c r="G857" s="337"/>
      <c r="H857" s="337"/>
      <c r="I857" s="337"/>
      <c r="J857" s="337"/>
      <c r="K857" s="337"/>
      <c r="L857" s="337"/>
      <c r="M857" s="337"/>
      <c r="N857" s="337"/>
      <c r="O857" s="337"/>
      <c r="P857" s="337"/>
      <c r="Q857" s="337"/>
      <c r="R857" s="337"/>
      <c r="S857" s="337"/>
      <c r="T857" s="337"/>
      <c r="U857" s="337"/>
      <c r="V857" s="337"/>
      <c r="W857" s="337"/>
      <c r="X857" s="337"/>
      <c r="Y857" s="337"/>
      <c r="Z857" s="337"/>
      <c r="AA857" s="337"/>
    </row>
    <row r="858">
      <c r="A858" s="337"/>
      <c r="B858" s="337"/>
      <c r="C858" s="575"/>
      <c r="D858" s="575"/>
      <c r="E858" s="337"/>
      <c r="F858" s="337"/>
      <c r="G858" s="337"/>
      <c r="H858" s="337"/>
      <c r="I858" s="337"/>
      <c r="J858" s="337"/>
      <c r="K858" s="337"/>
      <c r="L858" s="337"/>
      <c r="M858" s="337"/>
      <c r="N858" s="337"/>
      <c r="O858" s="337"/>
      <c r="P858" s="337"/>
      <c r="Q858" s="337"/>
      <c r="R858" s="337"/>
      <c r="S858" s="337"/>
      <c r="T858" s="337"/>
      <c r="U858" s="337"/>
      <c r="V858" s="337"/>
      <c r="W858" s="337"/>
      <c r="X858" s="337"/>
      <c r="Y858" s="337"/>
      <c r="Z858" s="337"/>
      <c r="AA858" s="337"/>
    </row>
    <row r="859">
      <c r="A859" s="337"/>
      <c r="B859" s="337"/>
      <c r="C859" s="575"/>
      <c r="D859" s="575"/>
      <c r="E859" s="337"/>
      <c r="F859" s="337"/>
      <c r="G859" s="337"/>
      <c r="H859" s="337"/>
      <c r="I859" s="337"/>
      <c r="J859" s="337"/>
      <c r="K859" s="337"/>
      <c r="L859" s="337"/>
      <c r="M859" s="337"/>
      <c r="N859" s="337"/>
      <c r="O859" s="337"/>
      <c r="P859" s="337"/>
      <c r="Q859" s="337"/>
      <c r="R859" s="337"/>
      <c r="S859" s="337"/>
      <c r="T859" s="337"/>
      <c r="U859" s="337"/>
      <c r="V859" s="337"/>
      <c r="W859" s="337"/>
      <c r="X859" s="337"/>
      <c r="Y859" s="337"/>
      <c r="Z859" s="337"/>
      <c r="AA859" s="337"/>
    </row>
    <row r="860">
      <c r="A860" s="337"/>
      <c r="B860" s="337"/>
      <c r="C860" s="575"/>
      <c r="D860" s="575"/>
      <c r="E860" s="337"/>
      <c r="F860" s="337"/>
      <c r="G860" s="337"/>
      <c r="H860" s="337"/>
      <c r="I860" s="337"/>
      <c r="J860" s="337"/>
      <c r="K860" s="337"/>
      <c r="L860" s="337"/>
      <c r="M860" s="337"/>
      <c r="N860" s="337"/>
      <c r="O860" s="337"/>
      <c r="P860" s="337"/>
      <c r="Q860" s="337"/>
      <c r="R860" s="337"/>
      <c r="S860" s="337"/>
      <c r="T860" s="337"/>
      <c r="U860" s="337"/>
      <c r="V860" s="337"/>
      <c r="W860" s="337"/>
      <c r="X860" s="337"/>
      <c r="Y860" s="337"/>
      <c r="Z860" s="337"/>
      <c r="AA860" s="337"/>
    </row>
    <row r="861">
      <c r="A861" s="337"/>
      <c r="B861" s="337"/>
      <c r="C861" s="575"/>
      <c r="D861" s="575"/>
      <c r="E861" s="337"/>
      <c r="F861" s="337"/>
      <c r="G861" s="337"/>
      <c r="H861" s="337"/>
      <c r="I861" s="337"/>
      <c r="J861" s="337"/>
      <c r="K861" s="337"/>
      <c r="L861" s="337"/>
      <c r="M861" s="337"/>
      <c r="N861" s="337"/>
      <c r="O861" s="337"/>
      <c r="P861" s="337"/>
      <c r="Q861" s="337"/>
      <c r="R861" s="337"/>
      <c r="S861" s="337"/>
      <c r="T861" s="337"/>
      <c r="U861" s="337"/>
      <c r="V861" s="337"/>
      <c r="W861" s="337"/>
      <c r="X861" s="337"/>
      <c r="Y861" s="337"/>
      <c r="Z861" s="337"/>
      <c r="AA861" s="337"/>
    </row>
    <row r="862">
      <c r="A862" s="337"/>
      <c r="B862" s="337"/>
      <c r="C862" s="575"/>
      <c r="D862" s="575"/>
      <c r="E862" s="337"/>
      <c r="F862" s="337"/>
      <c r="G862" s="337"/>
      <c r="H862" s="337"/>
      <c r="I862" s="337"/>
      <c r="J862" s="337"/>
      <c r="K862" s="337"/>
      <c r="L862" s="337"/>
      <c r="M862" s="337"/>
      <c r="N862" s="337"/>
      <c r="O862" s="337"/>
      <c r="P862" s="337"/>
      <c r="Q862" s="337"/>
      <c r="R862" s="337"/>
      <c r="S862" s="337"/>
      <c r="T862" s="337"/>
      <c r="U862" s="337"/>
      <c r="V862" s="337"/>
      <c r="W862" s="337"/>
      <c r="X862" s="337"/>
      <c r="Y862" s="337"/>
      <c r="Z862" s="337"/>
      <c r="AA862" s="337"/>
    </row>
    <row r="863">
      <c r="A863" s="337"/>
      <c r="B863" s="337"/>
      <c r="C863" s="575"/>
      <c r="D863" s="575"/>
      <c r="E863" s="337"/>
      <c r="F863" s="337"/>
      <c r="G863" s="337"/>
      <c r="H863" s="337"/>
      <c r="I863" s="337"/>
      <c r="J863" s="337"/>
      <c r="K863" s="337"/>
      <c r="L863" s="337"/>
      <c r="M863" s="337"/>
      <c r="N863" s="337"/>
      <c r="O863" s="337"/>
      <c r="P863" s="337"/>
      <c r="Q863" s="337"/>
      <c r="R863" s="337"/>
      <c r="S863" s="337"/>
      <c r="T863" s="337"/>
      <c r="U863" s="337"/>
      <c r="V863" s="337"/>
      <c r="W863" s="337"/>
      <c r="X863" s="337"/>
      <c r="Y863" s="337"/>
      <c r="Z863" s="337"/>
      <c r="AA863" s="337"/>
    </row>
    <row r="864">
      <c r="A864" s="337"/>
      <c r="B864" s="337"/>
      <c r="C864" s="575"/>
      <c r="D864" s="575"/>
      <c r="E864" s="337"/>
      <c r="F864" s="337"/>
      <c r="G864" s="337"/>
      <c r="H864" s="337"/>
      <c r="I864" s="337"/>
      <c r="J864" s="337"/>
      <c r="K864" s="337"/>
      <c r="L864" s="337"/>
      <c r="M864" s="337"/>
      <c r="N864" s="337"/>
      <c r="O864" s="337"/>
      <c r="P864" s="337"/>
      <c r="Q864" s="337"/>
      <c r="R864" s="337"/>
      <c r="S864" s="337"/>
      <c r="T864" s="337"/>
      <c r="U864" s="337"/>
      <c r="V864" s="337"/>
      <c r="W864" s="337"/>
      <c r="X864" s="337"/>
      <c r="Y864" s="337"/>
      <c r="Z864" s="337"/>
      <c r="AA864" s="337"/>
    </row>
    <row r="865">
      <c r="A865" s="337"/>
      <c r="B865" s="337"/>
      <c r="C865" s="575"/>
      <c r="D865" s="575"/>
      <c r="E865" s="337"/>
      <c r="F865" s="337"/>
      <c r="G865" s="337"/>
      <c r="H865" s="337"/>
      <c r="I865" s="337"/>
      <c r="J865" s="337"/>
      <c r="K865" s="337"/>
      <c r="L865" s="337"/>
      <c r="M865" s="337"/>
      <c r="N865" s="337"/>
      <c r="O865" s="337"/>
      <c r="P865" s="337"/>
      <c r="Q865" s="337"/>
      <c r="R865" s="337"/>
      <c r="S865" s="337"/>
      <c r="T865" s="337"/>
      <c r="U865" s="337"/>
      <c r="V865" s="337"/>
      <c r="W865" s="337"/>
      <c r="X865" s="337"/>
      <c r="Y865" s="337"/>
      <c r="Z865" s="337"/>
      <c r="AA865" s="337"/>
    </row>
    <row r="866">
      <c r="A866" s="337"/>
      <c r="B866" s="337"/>
      <c r="C866" s="575"/>
      <c r="D866" s="575"/>
      <c r="E866" s="337"/>
      <c r="F866" s="337"/>
      <c r="G866" s="337"/>
      <c r="H866" s="337"/>
      <c r="I866" s="337"/>
      <c r="J866" s="337"/>
      <c r="K866" s="337"/>
      <c r="L866" s="337"/>
      <c r="M866" s="337"/>
      <c r="N866" s="337"/>
      <c r="O866" s="337"/>
      <c r="P866" s="337"/>
      <c r="Q866" s="337"/>
      <c r="R866" s="337"/>
      <c r="S866" s="337"/>
      <c r="T866" s="337"/>
      <c r="U866" s="337"/>
      <c r="V866" s="337"/>
      <c r="W866" s="337"/>
      <c r="X866" s="337"/>
      <c r="Y866" s="337"/>
      <c r="Z866" s="337"/>
      <c r="AA866" s="337"/>
    </row>
    <row r="867">
      <c r="A867" s="337"/>
      <c r="B867" s="337"/>
      <c r="C867" s="575"/>
      <c r="D867" s="575"/>
      <c r="E867" s="337"/>
      <c r="F867" s="337"/>
      <c r="G867" s="337"/>
      <c r="H867" s="337"/>
      <c r="I867" s="337"/>
      <c r="J867" s="337"/>
      <c r="K867" s="337"/>
      <c r="L867" s="337"/>
      <c r="M867" s="337"/>
      <c r="N867" s="337"/>
      <c r="O867" s="337"/>
      <c r="P867" s="337"/>
      <c r="Q867" s="337"/>
      <c r="R867" s="337"/>
      <c r="S867" s="337"/>
      <c r="T867" s="337"/>
      <c r="U867" s="337"/>
      <c r="V867" s="337"/>
      <c r="W867" s="337"/>
      <c r="X867" s="337"/>
      <c r="Y867" s="337"/>
      <c r="Z867" s="337"/>
      <c r="AA867" s="337"/>
    </row>
    <row r="868">
      <c r="A868" s="337"/>
      <c r="B868" s="337"/>
      <c r="C868" s="575"/>
      <c r="D868" s="575"/>
      <c r="E868" s="337"/>
      <c r="F868" s="337"/>
      <c r="G868" s="337"/>
      <c r="H868" s="337"/>
      <c r="I868" s="337"/>
      <c r="J868" s="337"/>
      <c r="K868" s="337"/>
      <c r="L868" s="337"/>
      <c r="M868" s="337"/>
      <c r="N868" s="337"/>
      <c r="O868" s="337"/>
      <c r="P868" s="337"/>
      <c r="Q868" s="337"/>
      <c r="R868" s="337"/>
      <c r="S868" s="337"/>
      <c r="T868" s="337"/>
      <c r="U868" s="337"/>
      <c r="V868" s="337"/>
      <c r="W868" s="337"/>
      <c r="X868" s="337"/>
      <c r="Y868" s="337"/>
      <c r="Z868" s="337"/>
      <c r="AA868" s="337"/>
    </row>
    <row r="869">
      <c r="A869" s="337"/>
      <c r="B869" s="337"/>
      <c r="C869" s="575"/>
      <c r="D869" s="575"/>
      <c r="E869" s="337"/>
      <c r="F869" s="337"/>
      <c r="G869" s="337"/>
      <c r="H869" s="337"/>
      <c r="I869" s="337"/>
      <c r="J869" s="337"/>
      <c r="K869" s="337"/>
      <c r="L869" s="337"/>
      <c r="M869" s="337"/>
      <c r="N869" s="337"/>
      <c r="O869" s="337"/>
      <c r="P869" s="337"/>
      <c r="Q869" s="337"/>
      <c r="R869" s="337"/>
      <c r="S869" s="337"/>
      <c r="T869" s="337"/>
      <c r="U869" s="337"/>
      <c r="V869" s="337"/>
      <c r="W869" s="337"/>
      <c r="X869" s="337"/>
      <c r="Y869" s="337"/>
      <c r="Z869" s="337"/>
      <c r="AA869" s="337"/>
    </row>
    <row r="870">
      <c r="A870" s="337"/>
      <c r="B870" s="337"/>
      <c r="C870" s="575"/>
      <c r="D870" s="575"/>
      <c r="E870" s="337"/>
      <c r="F870" s="337"/>
      <c r="G870" s="337"/>
      <c r="H870" s="337"/>
      <c r="I870" s="337"/>
      <c r="J870" s="337"/>
      <c r="K870" s="337"/>
      <c r="L870" s="337"/>
      <c r="M870" s="337"/>
      <c r="N870" s="337"/>
      <c r="O870" s="337"/>
      <c r="P870" s="337"/>
      <c r="Q870" s="337"/>
      <c r="R870" s="337"/>
      <c r="S870" s="337"/>
      <c r="T870" s="337"/>
      <c r="U870" s="337"/>
      <c r="V870" s="337"/>
      <c r="W870" s="337"/>
      <c r="X870" s="337"/>
      <c r="Y870" s="337"/>
      <c r="Z870" s="337"/>
      <c r="AA870" s="337"/>
    </row>
    <row r="871">
      <c r="A871" s="337"/>
      <c r="B871" s="337"/>
      <c r="C871" s="575"/>
      <c r="D871" s="575"/>
      <c r="E871" s="337"/>
      <c r="F871" s="337"/>
      <c r="G871" s="337"/>
      <c r="H871" s="337"/>
      <c r="I871" s="337"/>
      <c r="J871" s="337"/>
      <c r="K871" s="337"/>
      <c r="L871" s="337"/>
      <c r="M871" s="337"/>
      <c r="N871" s="337"/>
      <c r="O871" s="337"/>
      <c r="P871" s="337"/>
      <c r="Q871" s="337"/>
      <c r="R871" s="337"/>
      <c r="S871" s="337"/>
      <c r="T871" s="337"/>
      <c r="U871" s="337"/>
      <c r="V871" s="337"/>
      <c r="W871" s="337"/>
      <c r="X871" s="337"/>
      <c r="Y871" s="337"/>
      <c r="Z871" s="337"/>
      <c r="AA871" s="337"/>
    </row>
    <row r="872">
      <c r="A872" s="337"/>
      <c r="B872" s="337"/>
      <c r="C872" s="575"/>
      <c r="D872" s="575"/>
      <c r="E872" s="337"/>
      <c r="F872" s="337"/>
      <c r="G872" s="337"/>
      <c r="H872" s="337"/>
      <c r="I872" s="337"/>
      <c r="J872" s="337"/>
      <c r="K872" s="337"/>
      <c r="L872" s="337"/>
      <c r="M872" s="337"/>
      <c r="N872" s="337"/>
      <c r="O872" s="337"/>
      <c r="P872" s="337"/>
      <c r="Q872" s="337"/>
      <c r="R872" s="337"/>
      <c r="S872" s="337"/>
      <c r="T872" s="337"/>
      <c r="U872" s="337"/>
      <c r="V872" s="337"/>
      <c r="W872" s="337"/>
      <c r="X872" s="337"/>
      <c r="Y872" s="337"/>
      <c r="Z872" s="337"/>
      <c r="AA872" s="337"/>
    </row>
    <row r="873">
      <c r="A873" s="337"/>
      <c r="B873" s="337"/>
      <c r="C873" s="575"/>
      <c r="D873" s="575"/>
      <c r="E873" s="337"/>
      <c r="F873" s="337"/>
      <c r="G873" s="337"/>
      <c r="H873" s="337"/>
      <c r="I873" s="337"/>
      <c r="J873" s="337"/>
      <c r="K873" s="337"/>
      <c r="L873" s="337"/>
      <c r="M873" s="337"/>
      <c r="N873" s="337"/>
      <c r="O873" s="337"/>
      <c r="P873" s="337"/>
      <c r="Q873" s="337"/>
      <c r="R873" s="337"/>
      <c r="S873" s="337"/>
      <c r="T873" s="337"/>
      <c r="U873" s="337"/>
      <c r="V873" s="337"/>
      <c r="W873" s="337"/>
      <c r="X873" s="337"/>
      <c r="Y873" s="337"/>
      <c r="Z873" s="337"/>
      <c r="AA873" s="337"/>
    </row>
    <row r="874">
      <c r="A874" s="337"/>
      <c r="B874" s="337"/>
      <c r="C874" s="575"/>
      <c r="D874" s="575"/>
      <c r="E874" s="337"/>
      <c r="F874" s="337"/>
      <c r="G874" s="337"/>
      <c r="H874" s="337"/>
      <c r="I874" s="337"/>
      <c r="J874" s="337"/>
      <c r="K874" s="337"/>
      <c r="L874" s="337"/>
      <c r="M874" s="337"/>
      <c r="N874" s="337"/>
      <c r="O874" s="337"/>
      <c r="P874" s="337"/>
      <c r="Q874" s="337"/>
      <c r="R874" s="337"/>
      <c r="S874" s="337"/>
      <c r="T874" s="337"/>
      <c r="U874" s="337"/>
      <c r="V874" s="337"/>
      <c r="W874" s="337"/>
      <c r="X874" s="337"/>
      <c r="Y874" s="337"/>
      <c r="Z874" s="337"/>
      <c r="AA874" s="337"/>
    </row>
    <row r="875">
      <c r="A875" s="337"/>
      <c r="B875" s="337"/>
      <c r="C875" s="575"/>
      <c r="D875" s="575"/>
      <c r="E875" s="337"/>
      <c r="F875" s="337"/>
      <c r="G875" s="337"/>
      <c r="H875" s="337"/>
      <c r="I875" s="337"/>
      <c r="J875" s="337"/>
      <c r="K875" s="337"/>
      <c r="L875" s="337"/>
      <c r="M875" s="337"/>
      <c r="N875" s="337"/>
      <c r="O875" s="337"/>
      <c r="P875" s="337"/>
      <c r="Q875" s="337"/>
      <c r="R875" s="337"/>
      <c r="S875" s="337"/>
      <c r="T875" s="337"/>
      <c r="U875" s="337"/>
      <c r="V875" s="337"/>
      <c r="W875" s="337"/>
      <c r="X875" s="337"/>
      <c r="Y875" s="337"/>
      <c r="Z875" s="337"/>
      <c r="AA875" s="337"/>
    </row>
    <row r="876">
      <c r="A876" s="337"/>
      <c r="B876" s="337"/>
      <c r="C876" s="575"/>
      <c r="D876" s="575"/>
      <c r="E876" s="337"/>
      <c r="F876" s="337"/>
      <c r="G876" s="337"/>
      <c r="H876" s="337"/>
      <c r="I876" s="337"/>
      <c r="J876" s="337"/>
      <c r="K876" s="337"/>
      <c r="L876" s="337"/>
      <c r="M876" s="337"/>
      <c r="N876" s="337"/>
      <c r="O876" s="337"/>
      <c r="P876" s="337"/>
      <c r="Q876" s="337"/>
      <c r="R876" s="337"/>
      <c r="S876" s="337"/>
      <c r="T876" s="337"/>
      <c r="U876" s="337"/>
      <c r="V876" s="337"/>
      <c r="W876" s="337"/>
      <c r="X876" s="337"/>
      <c r="Y876" s="337"/>
      <c r="Z876" s="337"/>
      <c r="AA876" s="337"/>
    </row>
    <row r="877">
      <c r="A877" s="337"/>
      <c r="B877" s="337"/>
      <c r="C877" s="575"/>
      <c r="D877" s="575"/>
      <c r="E877" s="337"/>
      <c r="F877" s="337"/>
      <c r="G877" s="337"/>
      <c r="H877" s="337"/>
      <c r="I877" s="337"/>
      <c r="J877" s="337"/>
      <c r="K877" s="337"/>
      <c r="L877" s="337"/>
      <c r="M877" s="337"/>
      <c r="N877" s="337"/>
      <c r="O877" s="337"/>
      <c r="P877" s="337"/>
      <c r="Q877" s="337"/>
      <c r="R877" s="337"/>
      <c r="S877" s="337"/>
      <c r="T877" s="337"/>
      <c r="U877" s="337"/>
      <c r="V877" s="337"/>
      <c r="W877" s="337"/>
      <c r="X877" s="337"/>
      <c r="Y877" s="337"/>
      <c r="Z877" s="337"/>
      <c r="AA877" s="337"/>
    </row>
    <row r="878">
      <c r="A878" s="337"/>
      <c r="B878" s="337"/>
      <c r="C878" s="575"/>
      <c r="D878" s="575"/>
      <c r="E878" s="337"/>
      <c r="F878" s="337"/>
      <c r="G878" s="337"/>
      <c r="H878" s="337"/>
      <c r="I878" s="337"/>
      <c r="J878" s="337"/>
      <c r="K878" s="337"/>
      <c r="L878" s="337"/>
      <c r="M878" s="337"/>
      <c r="N878" s="337"/>
      <c r="O878" s="337"/>
      <c r="P878" s="337"/>
      <c r="Q878" s="337"/>
      <c r="R878" s="337"/>
      <c r="S878" s="337"/>
      <c r="T878" s="337"/>
      <c r="U878" s="337"/>
      <c r="V878" s="337"/>
      <c r="W878" s="337"/>
      <c r="X878" s="337"/>
      <c r="Y878" s="337"/>
      <c r="Z878" s="337"/>
      <c r="AA878" s="337"/>
    </row>
    <row r="879">
      <c r="A879" s="337"/>
      <c r="B879" s="337"/>
      <c r="C879" s="575"/>
      <c r="D879" s="575"/>
      <c r="E879" s="337"/>
      <c r="F879" s="337"/>
      <c r="G879" s="337"/>
      <c r="H879" s="337"/>
      <c r="I879" s="337"/>
      <c r="J879" s="337"/>
      <c r="K879" s="337"/>
      <c r="L879" s="337"/>
      <c r="M879" s="337"/>
      <c r="N879" s="337"/>
      <c r="O879" s="337"/>
      <c r="P879" s="337"/>
      <c r="Q879" s="337"/>
      <c r="R879" s="337"/>
      <c r="S879" s="337"/>
      <c r="T879" s="337"/>
      <c r="U879" s="337"/>
      <c r="V879" s="337"/>
      <c r="W879" s="337"/>
      <c r="X879" s="337"/>
      <c r="Y879" s="337"/>
      <c r="Z879" s="337"/>
      <c r="AA879" s="337"/>
    </row>
    <row r="880">
      <c r="A880" s="337"/>
      <c r="B880" s="337"/>
      <c r="C880" s="575"/>
      <c r="D880" s="575"/>
      <c r="E880" s="337"/>
      <c r="F880" s="337"/>
      <c r="G880" s="337"/>
      <c r="H880" s="337"/>
      <c r="I880" s="337"/>
      <c r="J880" s="337"/>
      <c r="K880" s="337"/>
      <c r="L880" s="337"/>
      <c r="M880" s="337"/>
      <c r="N880" s="337"/>
      <c r="O880" s="337"/>
      <c r="P880" s="337"/>
      <c r="Q880" s="337"/>
      <c r="R880" s="337"/>
      <c r="S880" s="337"/>
      <c r="T880" s="337"/>
      <c r="U880" s="337"/>
      <c r="V880" s="337"/>
      <c r="W880" s="337"/>
      <c r="X880" s="337"/>
      <c r="Y880" s="337"/>
      <c r="Z880" s="337"/>
      <c r="AA880" s="337"/>
    </row>
    <row r="881">
      <c r="A881" s="337"/>
      <c r="B881" s="337"/>
      <c r="C881" s="575"/>
      <c r="D881" s="575"/>
      <c r="E881" s="337"/>
      <c r="F881" s="337"/>
      <c r="G881" s="337"/>
      <c r="H881" s="337"/>
      <c r="I881" s="337"/>
      <c r="J881" s="337"/>
      <c r="K881" s="337"/>
      <c r="L881" s="337"/>
      <c r="M881" s="337"/>
      <c r="N881" s="337"/>
      <c r="O881" s="337"/>
      <c r="P881" s="337"/>
      <c r="Q881" s="337"/>
      <c r="R881" s="337"/>
      <c r="S881" s="337"/>
      <c r="T881" s="337"/>
      <c r="U881" s="337"/>
      <c r="V881" s="337"/>
      <c r="W881" s="337"/>
      <c r="X881" s="337"/>
      <c r="Y881" s="337"/>
      <c r="Z881" s="337"/>
      <c r="AA881" s="337"/>
    </row>
    <row r="882">
      <c r="A882" s="337"/>
      <c r="B882" s="337"/>
      <c r="C882" s="575"/>
      <c r="D882" s="575"/>
      <c r="E882" s="337"/>
      <c r="F882" s="337"/>
      <c r="G882" s="337"/>
      <c r="H882" s="337"/>
      <c r="I882" s="337"/>
      <c r="J882" s="337"/>
      <c r="K882" s="337"/>
      <c r="L882" s="337"/>
      <c r="M882" s="337"/>
      <c r="N882" s="337"/>
      <c r="O882" s="337"/>
      <c r="P882" s="337"/>
      <c r="Q882" s="337"/>
      <c r="R882" s="337"/>
      <c r="S882" s="337"/>
      <c r="T882" s="337"/>
      <c r="U882" s="337"/>
      <c r="V882" s="337"/>
      <c r="W882" s="337"/>
      <c r="X882" s="337"/>
      <c r="Y882" s="337"/>
      <c r="Z882" s="337"/>
      <c r="AA882" s="337"/>
    </row>
    <row r="883">
      <c r="A883" s="337"/>
      <c r="B883" s="337"/>
      <c r="C883" s="575"/>
      <c r="D883" s="575"/>
      <c r="E883" s="337"/>
      <c r="F883" s="337"/>
      <c r="G883" s="337"/>
      <c r="H883" s="337"/>
      <c r="I883" s="337"/>
      <c r="J883" s="337"/>
      <c r="K883" s="337"/>
      <c r="L883" s="337"/>
      <c r="M883" s="337"/>
      <c r="N883" s="337"/>
      <c r="O883" s="337"/>
      <c r="P883" s="337"/>
      <c r="Q883" s="337"/>
      <c r="R883" s="337"/>
      <c r="S883" s="337"/>
      <c r="T883" s="337"/>
      <c r="U883" s="337"/>
      <c r="V883" s="337"/>
      <c r="W883" s="337"/>
      <c r="X883" s="337"/>
      <c r="Y883" s="337"/>
      <c r="Z883" s="337"/>
      <c r="AA883" s="337"/>
    </row>
    <row r="884">
      <c r="A884" s="337"/>
      <c r="B884" s="337"/>
      <c r="C884" s="575"/>
      <c r="D884" s="575"/>
      <c r="E884" s="337"/>
      <c r="F884" s="337"/>
      <c r="G884" s="337"/>
      <c r="H884" s="337"/>
      <c r="I884" s="337"/>
      <c r="J884" s="337"/>
      <c r="K884" s="337"/>
      <c r="L884" s="337"/>
      <c r="M884" s="337"/>
      <c r="N884" s="337"/>
      <c r="O884" s="337"/>
      <c r="P884" s="337"/>
      <c r="Q884" s="337"/>
      <c r="R884" s="337"/>
      <c r="S884" s="337"/>
      <c r="T884" s="337"/>
      <c r="U884" s="337"/>
      <c r="V884" s="337"/>
      <c r="W884" s="337"/>
      <c r="X884" s="337"/>
      <c r="Y884" s="337"/>
      <c r="Z884" s="337"/>
      <c r="AA884" s="337"/>
    </row>
    <row r="885">
      <c r="A885" s="337"/>
      <c r="B885" s="337"/>
      <c r="C885" s="575"/>
      <c r="D885" s="575"/>
      <c r="E885" s="337"/>
      <c r="F885" s="337"/>
      <c r="G885" s="337"/>
      <c r="H885" s="337"/>
      <c r="I885" s="337"/>
      <c r="J885" s="337"/>
      <c r="K885" s="337"/>
      <c r="L885" s="337"/>
      <c r="M885" s="337"/>
      <c r="N885" s="337"/>
      <c r="O885" s="337"/>
      <c r="P885" s="337"/>
      <c r="Q885" s="337"/>
      <c r="R885" s="337"/>
      <c r="S885" s="337"/>
      <c r="T885" s="337"/>
      <c r="U885" s="337"/>
      <c r="V885" s="337"/>
      <c r="W885" s="337"/>
      <c r="X885" s="337"/>
      <c r="Y885" s="337"/>
      <c r="Z885" s="337"/>
      <c r="AA885" s="337"/>
    </row>
    <row r="886">
      <c r="A886" s="337"/>
      <c r="B886" s="337"/>
      <c r="C886" s="575"/>
      <c r="D886" s="575"/>
      <c r="E886" s="337"/>
      <c r="F886" s="337"/>
      <c r="G886" s="337"/>
      <c r="H886" s="337"/>
      <c r="I886" s="337"/>
      <c r="J886" s="337"/>
      <c r="K886" s="337"/>
      <c r="L886" s="337"/>
      <c r="M886" s="337"/>
      <c r="N886" s="337"/>
      <c r="O886" s="337"/>
      <c r="P886" s="337"/>
      <c r="Q886" s="337"/>
      <c r="R886" s="337"/>
      <c r="S886" s="337"/>
      <c r="T886" s="337"/>
      <c r="U886" s="337"/>
      <c r="V886" s="337"/>
      <c r="W886" s="337"/>
      <c r="X886" s="337"/>
      <c r="Y886" s="337"/>
      <c r="Z886" s="337"/>
      <c r="AA886" s="337"/>
    </row>
    <row r="887">
      <c r="A887" s="337"/>
      <c r="B887" s="337"/>
      <c r="C887" s="575"/>
      <c r="D887" s="575"/>
      <c r="E887" s="337"/>
      <c r="F887" s="337"/>
      <c r="G887" s="337"/>
      <c r="H887" s="337"/>
      <c r="I887" s="337"/>
      <c r="J887" s="337"/>
      <c r="K887" s="337"/>
      <c r="L887" s="337"/>
      <c r="M887" s="337"/>
      <c r="N887" s="337"/>
      <c r="O887" s="337"/>
      <c r="P887" s="337"/>
      <c r="Q887" s="337"/>
      <c r="R887" s="337"/>
      <c r="S887" s="337"/>
      <c r="T887" s="337"/>
      <c r="U887" s="337"/>
      <c r="V887" s="337"/>
      <c r="W887" s="337"/>
      <c r="X887" s="337"/>
      <c r="Y887" s="337"/>
      <c r="Z887" s="337"/>
      <c r="AA887" s="337"/>
    </row>
    <row r="888">
      <c r="A888" s="337"/>
      <c r="B888" s="337"/>
      <c r="C888" s="575"/>
      <c r="D888" s="575"/>
      <c r="E888" s="337"/>
      <c r="F888" s="337"/>
      <c r="G888" s="337"/>
      <c r="H888" s="337"/>
      <c r="I888" s="337"/>
      <c r="J888" s="337"/>
      <c r="K888" s="337"/>
      <c r="L888" s="337"/>
      <c r="M888" s="337"/>
      <c r="N888" s="337"/>
      <c r="O888" s="337"/>
      <c r="P888" s="337"/>
      <c r="Q888" s="337"/>
      <c r="R888" s="337"/>
      <c r="S888" s="337"/>
      <c r="T888" s="337"/>
      <c r="U888" s="337"/>
      <c r="V888" s="337"/>
      <c r="W888" s="337"/>
      <c r="X888" s="337"/>
      <c r="Y888" s="337"/>
      <c r="Z888" s="337"/>
      <c r="AA888" s="337"/>
    </row>
    <row r="889">
      <c r="A889" s="337"/>
      <c r="B889" s="337"/>
      <c r="C889" s="575"/>
      <c r="D889" s="575"/>
      <c r="E889" s="337"/>
      <c r="F889" s="337"/>
      <c r="G889" s="337"/>
      <c r="H889" s="337"/>
      <c r="I889" s="337"/>
      <c r="J889" s="337"/>
      <c r="K889" s="337"/>
      <c r="L889" s="337"/>
      <c r="M889" s="337"/>
      <c r="N889" s="337"/>
      <c r="O889" s="337"/>
      <c r="P889" s="337"/>
      <c r="Q889" s="337"/>
      <c r="R889" s="337"/>
      <c r="S889" s="337"/>
      <c r="T889" s="337"/>
      <c r="U889" s="337"/>
      <c r="V889" s="337"/>
      <c r="W889" s="337"/>
      <c r="X889" s="337"/>
      <c r="Y889" s="337"/>
      <c r="Z889" s="337"/>
      <c r="AA889" s="337"/>
    </row>
    <row r="890">
      <c r="A890" s="337"/>
      <c r="B890" s="337"/>
      <c r="C890" s="575"/>
      <c r="D890" s="575"/>
      <c r="E890" s="337"/>
      <c r="F890" s="337"/>
      <c r="G890" s="337"/>
      <c r="H890" s="337"/>
      <c r="I890" s="337"/>
      <c r="J890" s="337"/>
      <c r="K890" s="337"/>
      <c r="L890" s="337"/>
      <c r="M890" s="337"/>
      <c r="N890" s="337"/>
      <c r="O890" s="337"/>
      <c r="P890" s="337"/>
      <c r="Q890" s="337"/>
      <c r="R890" s="337"/>
      <c r="S890" s="337"/>
      <c r="T890" s="337"/>
      <c r="U890" s="337"/>
      <c r="V890" s="337"/>
      <c r="W890" s="337"/>
      <c r="X890" s="337"/>
      <c r="Y890" s="337"/>
      <c r="Z890" s="337"/>
      <c r="AA890" s="337"/>
    </row>
    <row r="891">
      <c r="A891" s="337"/>
      <c r="B891" s="337"/>
      <c r="C891" s="575"/>
      <c r="D891" s="575"/>
      <c r="E891" s="337"/>
      <c r="F891" s="337"/>
      <c r="G891" s="337"/>
      <c r="H891" s="337"/>
      <c r="I891" s="337"/>
      <c r="J891" s="337"/>
      <c r="K891" s="337"/>
      <c r="L891" s="337"/>
      <c r="M891" s="337"/>
      <c r="N891" s="337"/>
      <c r="O891" s="337"/>
      <c r="P891" s="337"/>
      <c r="Q891" s="337"/>
      <c r="R891" s="337"/>
      <c r="S891" s="337"/>
      <c r="T891" s="337"/>
      <c r="U891" s="337"/>
      <c r="V891" s="337"/>
      <c r="W891" s="337"/>
      <c r="X891" s="337"/>
      <c r="Y891" s="337"/>
      <c r="Z891" s="337"/>
      <c r="AA891" s="337"/>
    </row>
    <row r="892">
      <c r="A892" s="337"/>
      <c r="B892" s="337"/>
      <c r="C892" s="575"/>
      <c r="D892" s="575"/>
      <c r="E892" s="337"/>
      <c r="F892" s="337"/>
      <c r="G892" s="337"/>
      <c r="H892" s="337"/>
      <c r="I892" s="337"/>
      <c r="J892" s="337"/>
      <c r="K892" s="337"/>
      <c r="L892" s="337"/>
      <c r="M892" s="337"/>
      <c r="N892" s="337"/>
      <c r="O892" s="337"/>
      <c r="P892" s="337"/>
      <c r="Q892" s="337"/>
      <c r="R892" s="337"/>
      <c r="S892" s="337"/>
      <c r="T892" s="337"/>
      <c r="U892" s="337"/>
      <c r="V892" s="337"/>
      <c r="W892" s="337"/>
      <c r="X892" s="337"/>
      <c r="Y892" s="337"/>
      <c r="Z892" s="337"/>
      <c r="AA892" s="337"/>
    </row>
    <row r="893">
      <c r="A893" s="337"/>
      <c r="B893" s="337"/>
      <c r="C893" s="575"/>
      <c r="D893" s="575"/>
      <c r="E893" s="337"/>
      <c r="F893" s="337"/>
      <c r="G893" s="337"/>
      <c r="H893" s="337"/>
      <c r="I893" s="337"/>
      <c r="J893" s="337"/>
      <c r="K893" s="337"/>
      <c r="L893" s="337"/>
      <c r="M893" s="337"/>
      <c r="N893" s="337"/>
      <c r="O893" s="337"/>
      <c r="P893" s="337"/>
      <c r="Q893" s="337"/>
      <c r="R893" s="337"/>
      <c r="S893" s="337"/>
      <c r="T893" s="337"/>
      <c r="U893" s="337"/>
      <c r="V893" s="337"/>
      <c r="W893" s="337"/>
      <c r="X893" s="337"/>
      <c r="Y893" s="337"/>
      <c r="Z893" s="337"/>
      <c r="AA893" s="337"/>
    </row>
    <row r="894">
      <c r="A894" s="337"/>
      <c r="B894" s="337"/>
      <c r="C894" s="575"/>
      <c r="D894" s="575"/>
      <c r="E894" s="337"/>
      <c r="F894" s="337"/>
      <c r="G894" s="337"/>
      <c r="H894" s="337"/>
      <c r="I894" s="337"/>
      <c r="J894" s="337"/>
      <c r="K894" s="337"/>
      <c r="L894" s="337"/>
      <c r="M894" s="337"/>
      <c r="N894" s="337"/>
      <c r="O894" s="337"/>
      <c r="P894" s="337"/>
      <c r="Q894" s="337"/>
      <c r="R894" s="337"/>
      <c r="S894" s="337"/>
      <c r="T894" s="337"/>
      <c r="U894" s="337"/>
      <c r="V894" s="337"/>
      <c r="W894" s="337"/>
      <c r="X894" s="337"/>
      <c r="Y894" s="337"/>
      <c r="Z894" s="337"/>
      <c r="AA894" s="337"/>
    </row>
    <row r="895">
      <c r="A895" s="337"/>
      <c r="B895" s="337"/>
      <c r="C895" s="575"/>
      <c r="D895" s="575"/>
      <c r="E895" s="337"/>
      <c r="F895" s="337"/>
      <c r="G895" s="337"/>
      <c r="H895" s="337"/>
      <c r="I895" s="337"/>
      <c r="J895" s="337"/>
      <c r="K895" s="337"/>
      <c r="L895" s="337"/>
      <c r="M895" s="337"/>
      <c r="N895" s="337"/>
      <c r="O895" s="337"/>
      <c r="P895" s="337"/>
      <c r="Q895" s="337"/>
      <c r="R895" s="337"/>
      <c r="S895" s="337"/>
      <c r="T895" s="337"/>
      <c r="U895" s="337"/>
      <c r="V895" s="337"/>
      <c r="W895" s="337"/>
      <c r="X895" s="337"/>
      <c r="Y895" s="337"/>
      <c r="Z895" s="337"/>
      <c r="AA895" s="337"/>
    </row>
    <row r="896">
      <c r="A896" s="337"/>
      <c r="B896" s="337"/>
      <c r="C896" s="575"/>
      <c r="D896" s="575"/>
      <c r="E896" s="337"/>
      <c r="F896" s="337"/>
      <c r="G896" s="337"/>
      <c r="H896" s="337"/>
      <c r="I896" s="337"/>
      <c r="J896" s="337"/>
      <c r="K896" s="337"/>
      <c r="L896" s="337"/>
      <c r="M896" s="337"/>
      <c r="N896" s="337"/>
      <c r="O896" s="337"/>
      <c r="P896" s="337"/>
      <c r="Q896" s="337"/>
      <c r="R896" s="337"/>
      <c r="S896" s="337"/>
      <c r="T896" s="337"/>
      <c r="U896" s="337"/>
      <c r="V896" s="337"/>
      <c r="W896" s="337"/>
      <c r="X896" s="337"/>
      <c r="Y896" s="337"/>
      <c r="Z896" s="337"/>
      <c r="AA896" s="337"/>
    </row>
    <row r="897">
      <c r="A897" s="337"/>
      <c r="B897" s="337"/>
      <c r="C897" s="575"/>
      <c r="D897" s="575"/>
      <c r="E897" s="337"/>
      <c r="F897" s="337"/>
      <c r="G897" s="337"/>
      <c r="H897" s="337"/>
      <c r="I897" s="337"/>
      <c r="J897" s="337"/>
      <c r="K897" s="337"/>
      <c r="L897" s="337"/>
      <c r="M897" s="337"/>
      <c r="N897" s="337"/>
      <c r="O897" s="337"/>
      <c r="P897" s="337"/>
      <c r="Q897" s="337"/>
      <c r="R897" s="337"/>
      <c r="S897" s="337"/>
      <c r="T897" s="337"/>
      <c r="U897" s="337"/>
      <c r="V897" s="337"/>
      <c r="W897" s="337"/>
      <c r="X897" s="337"/>
      <c r="Y897" s="337"/>
      <c r="Z897" s="337"/>
      <c r="AA897" s="337"/>
    </row>
    <row r="898">
      <c r="A898" s="337"/>
      <c r="B898" s="337"/>
      <c r="C898" s="575"/>
      <c r="D898" s="575"/>
      <c r="E898" s="337"/>
      <c r="F898" s="337"/>
      <c r="G898" s="337"/>
      <c r="H898" s="337"/>
      <c r="I898" s="337"/>
      <c r="J898" s="337"/>
      <c r="K898" s="337"/>
      <c r="L898" s="337"/>
      <c r="M898" s="337"/>
      <c r="N898" s="337"/>
      <c r="O898" s="337"/>
      <c r="P898" s="337"/>
      <c r="Q898" s="337"/>
      <c r="R898" s="337"/>
      <c r="S898" s="337"/>
      <c r="T898" s="337"/>
      <c r="U898" s="337"/>
      <c r="V898" s="337"/>
      <c r="W898" s="337"/>
      <c r="X898" s="337"/>
      <c r="Y898" s="337"/>
      <c r="Z898" s="337"/>
      <c r="AA898" s="337"/>
    </row>
    <row r="899">
      <c r="A899" s="337"/>
      <c r="B899" s="337"/>
      <c r="C899" s="575"/>
      <c r="D899" s="575"/>
      <c r="E899" s="337"/>
      <c r="F899" s="337"/>
      <c r="G899" s="337"/>
      <c r="H899" s="337"/>
      <c r="I899" s="337"/>
      <c r="J899" s="337"/>
      <c r="K899" s="337"/>
      <c r="L899" s="337"/>
      <c r="M899" s="337"/>
      <c r="N899" s="337"/>
      <c r="O899" s="337"/>
      <c r="P899" s="337"/>
      <c r="Q899" s="337"/>
      <c r="R899" s="337"/>
      <c r="S899" s="337"/>
      <c r="T899" s="337"/>
      <c r="U899" s="337"/>
      <c r="V899" s="337"/>
      <c r="W899" s="337"/>
      <c r="X899" s="337"/>
      <c r="Y899" s="337"/>
      <c r="Z899" s="337"/>
      <c r="AA899" s="337"/>
    </row>
    <row r="900">
      <c r="A900" s="337"/>
      <c r="B900" s="337"/>
      <c r="C900" s="575"/>
      <c r="D900" s="575"/>
      <c r="E900" s="337"/>
      <c r="F900" s="337"/>
      <c r="G900" s="337"/>
      <c r="H900" s="337"/>
      <c r="I900" s="337"/>
      <c r="J900" s="337"/>
      <c r="K900" s="337"/>
      <c r="L900" s="337"/>
      <c r="M900" s="337"/>
      <c r="N900" s="337"/>
      <c r="O900" s="337"/>
      <c r="P900" s="337"/>
      <c r="Q900" s="337"/>
      <c r="R900" s="337"/>
      <c r="S900" s="337"/>
      <c r="T900" s="337"/>
      <c r="U900" s="337"/>
      <c r="V900" s="337"/>
      <c r="W900" s="337"/>
      <c r="X900" s="337"/>
      <c r="Y900" s="337"/>
      <c r="Z900" s="337"/>
      <c r="AA900" s="337"/>
    </row>
    <row r="901">
      <c r="A901" s="337"/>
      <c r="B901" s="337"/>
      <c r="C901" s="575"/>
      <c r="D901" s="575"/>
      <c r="E901" s="337"/>
      <c r="F901" s="337"/>
      <c r="G901" s="337"/>
      <c r="H901" s="337"/>
      <c r="I901" s="337"/>
      <c r="J901" s="337"/>
      <c r="K901" s="337"/>
      <c r="L901" s="337"/>
      <c r="M901" s="337"/>
      <c r="N901" s="337"/>
      <c r="O901" s="337"/>
      <c r="P901" s="337"/>
      <c r="Q901" s="337"/>
      <c r="R901" s="337"/>
      <c r="S901" s="337"/>
      <c r="T901" s="337"/>
      <c r="U901" s="337"/>
      <c r="V901" s="337"/>
      <c r="W901" s="337"/>
      <c r="X901" s="337"/>
      <c r="Y901" s="337"/>
      <c r="Z901" s="337"/>
      <c r="AA901" s="337"/>
    </row>
    <row r="902">
      <c r="A902" s="337"/>
      <c r="B902" s="337"/>
      <c r="C902" s="575"/>
      <c r="D902" s="575"/>
      <c r="E902" s="337"/>
      <c r="F902" s="337"/>
      <c r="G902" s="337"/>
      <c r="H902" s="337"/>
      <c r="I902" s="337"/>
      <c r="J902" s="337"/>
      <c r="K902" s="337"/>
      <c r="L902" s="337"/>
      <c r="M902" s="337"/>
      <c r="N902" s="337"/>
      <c r="O902" s="337"/>
      <c r="P902" s="337"/>
      <c r="Q902" s="337"/>
      <c r="R902" s="337"/>
      <c r="S902" s="337"/>
      <c r="T902" s="337"/>
      <c r="U902" s="337"/>
      <c r="V902" s="337"/>
      <c r="W902" s="337"/>
      <c r="X902" s="337"/>
      <c r="Y902" s="337"/>
      <c r="Z902" s="337"/>
      <c r="AA902" s="337"/>
    </row>
    <row r="903">
      <c r="A903" s="337"/>
      <c r="B903" s="337"/>
      <c r="C903" s="575"/>
      <c r="D903" s="575"/>
      <c r="E903" s="337"/>
      <c r="F903" s="337"/>
      <c r="G903" s="337"/>
      <c r="H903" s="337"/>
      <c r="I903" s="337"/>
      <c r="J903" s="337"/>
      <c r="K903" s="337"/>
      <c r="L903" s="337"/>
      <c r="M903" s="337"/>
      <c r="N903" s="337"/>
      <c r="O903" s="337"/>
      <c r="P903" s="337"/>
      <c r="Q903" s="337"/>
      <c r="R903" s="337"/>
      <c r="S903" s="337"/>
      <c r="T903" s="337"/>
      <c r="U903" s="337"/>
      <c r="V903" s="337"/>
      <c r="W903" s="337"/>
      <c r="X903" s="337"/>
      <c r="Y903" s="337"/>
      <c r="Z903" s="337"/>
      <c r="AA903" s="337"/>
    </row>
    <row r="904">
      <c r="A904" s="337"/>
      <c r="B904" s="337"/>
      <c r="C904" s="575"/>
      <c r="D904" s="575"/>
      <c r="E904" s="337"/>
      <c r="F904" s="337"/>
      <c r="G904" s="337"/>
      <c r="H904" s="337"/>
      <c r="I904" s="337"/>
      <c r="J904" s="337"/>
      <c r="K904" s="337"/>
      <c r="L904" s="337"/>
      <c r="M904" s="337"/>
      <c r="N904" s="337"/>
      <c r="O904" s="337"/>
      <c r="P904" s="337"/>
      <c r="Q904" s="337"/>
      <c r="R904" s="337"/>
      <c r="S904" s="337"/>
      <c r="T904" s="337"/>
      <c r="U904" s="337"/>
      <c r="V904" s="337"/>
      <c r="W904" s="337"/>
      <c r="X904" s="337"/>
      <c r="Y904" s="337"/>
      <c r="Z904" s="337"/>
      <c r="AA904" s="337"/>
    </row>
    <row r="905">
      <c r="A905" s="337"/>
      <c r="B905" s="337"/>
      <c r="C905" s="575"/>
      <c r="D905" s="575"/>
      <c r="E905" s="337"/>
      <c r="F905" s="337"/>
      <c r="G905" s="337"/>
      <c r="H905" s="337"/>
      <c r="I905" s="337"/>
      <c r="J905" s="337"/>
      <c r="K905" s="337"/>
      <c r="L905" s="337"/>
      <c r="M905" s="337"/>
      <c r="N905" s="337"/>
      <c r="O905" s="337"/>
      <c r="P905" s="337"/>
      <c r="Q905" s="337"/>
      <c r="R905" s="337"/>
      <c r="S905" s="337"/>
      <c r="T905" s="337"/>
      <c r="U905" s="337"/>
      <c r="V905" s="337"/>
      <c r="W905" s="337"/>
      <c r="X905" s="337"/>
      <c r="Y905" s="337"/>
      <c r="Z905" s="337"/>
      <c r="AA905" s="337"/>
    </row>
    <row r="906">
      <c r="A906" s="337"/>
      <c r="B906" s="337"/>
      <c r="C906" s="575"/>
      <c r="D906" s="575"/>
      <c r="E906" s="337"/>
      <c r="F906" s="337"/>
      <c r="G906" s="337"/>
      <c r="H906" s="337"/>
      <c r="I906" s="337"/>
      <c r="J906" s="337"/>
      <c r="K906" s="337"/>
      <c r="L906" s="337"/>
      <c r="M906" s="337"/>
      <c r="N906" s="337"/>
      <c r="O906" s="337"/>
      <c r="P906" s="337"/>
      <c r="Q906" s="337"/>
      <c r="R906" s="337"/>
      <c r="S906" s="337"/>
      <c r="T906" s="337"/>
      <c r="U906" s="337"/>
      <c r="V906" s="337"/>
      <c r="W906" s="337"/>
      <c r="X906" s="337"/>
      <c r="Y906" s="337"/>
      <c r="Z906" s="337"/>
      <c r="AA906" s="337"/>
    </row>
    <row r="907">
      <c r="A907" s="337"/>
      <c r="B907" s="337"/>
      <c r="C907" s="575"/>
      <c r="D907" s="575"/>
      <c r="E907" s="337"/>
      <c r="F907" s="337"/>
      <c r="G907" s="337"/>
      <c r="H907" s="337"/>
      <c r="I907" s="337"/>
      <c r="J907" s="337"/>
      <c r="K907" s="337"/>
      <c r="L907" s="337"/>
      <c r="M907" s="337"/>
      <c r="N907" s="337"/>
      <c r="O907" s="337"/>
      <c r="P907" s="337"/>
      <c r="Q907" s="337"/>
      <c r="R907" s="337"/>
      <c r="S907" s="337"/>
      <c r="T907" s="337"/>
      <c r="U907" s="337"/>
      <c r="V907" s="337"/>
      <c r="W907" s="337"/>
      <c r="X907" s="337"/>
      <c r="Y907" s="337"/>
      <c r="Z907" s="337"/>
      <c r="AA907" s="337"/>
    </row>
    <row r="908">
      <c r="A908" s="337"/>
      <c r="B908" s="337"/>
      <c r="C908" s="575"/>
      <c r="D908" s="575"/>
      <c r="E908" s="337"/>
      <c r="F908" s="337"/>
      <c r="G908" s="337"/>
      <c r="H908" s="337"/>
      <c r="I908" s="337"/>
      <c r="J908" s="337"/>
      <c r="K908" s="337"/>
      <c r="L908" s="337"/>
      <c r="M908" s="337"/>
      <c r="N908" s="337"/>
      <c r="O908" s="337"/>
      <c r="P908" s="337"/>
      <c r="Q908" s="337"/>
      <c r="R908" s="337"/>
      <c r="S908" s="337"/>
      <c r="T908" s="337"/>
      <c r="U908" s="337"/>
      <c r="V908" s="337"/>
      <c r="W908" s="337"/>
      <c r="X908" s="337"/>
      <c r="Y908" s="337"/>
      <c r="Z908" s="337"/>
      <c r="AA908" s="337"/>
    </row>
    <row r="909">
      <c r="A909" s="337"/>
      <c r="B909" s="337"/>
      <c r="C909" s="575"/>
      <c r="D909" s="575"/>
      <c r="E909" s="337"/>
      <c r="F909" s="337"/>
      <c r="G909" s="337"/>
      <c r="H909" s="337"/>
      <c r="I909" s="337"/>
      <c r="J909" s="337"/>
      <c r="K909" s="337"/>
      <c r="L909" s="337"/>
      <c r="M909" s="337"/>
      <c r="N909" s="337"/>
      <c r="O909" s="337"/>
      <c r="P909" s="337"/>
      <c r="Q909" s="337"/>
      <c r="R909" s="337"/>
      <c r="S909" s="337"/>
      <c r="T909" s="337"/>
      <c r="U909" s="337"/>
      <c r="V909" s="337"/>
      <c r="W909" s="337"/>
      <c r="X909" s="337"/>
      <c r="Y909" s="337"/>
      <c r="Z909" s="337"/>
      <c r="AA909" s="337"/>
    </row>
    <row r="910">
      <c r="A910" s="337"/>
      <c r="B910" s="337"/>
      <c r="C910" s="575"/>
      <c r="D910" s="575"/>
      <c r="E910" s="337"/>
      <c r="F910" s="337"/>
      <c r="G910" s="337"/>
      <c r="H910" s="337"/>
      <c r="I910" s="337"/>
      <c r="J910" s="337"/>
      <c r="K910" s="337"/>
      <c r="L910" s="337"/>
      <c r="M910" s="337"/>
      <c r="N910" s="337"/>
      <c r="O910" s="337"/>
      <c r="P910" s="337"/>
      <c r="Q910" s="337"/>
      <c r="R910" s="337"/>
      <c r="S910" s="337"/>
      <c r="T910" s="337"/>
      <c r="U910" s="337"/>
      <c r="V910" s="337"/>
      <c r="W910" s="337"/>
      <c r="X910" s="337"/>
      <c r="Y910" s="337"/>
      <c r="Z910" s="337"/>
      <c r="AA910" s="337"/>
    </row>
    <row r="911">
      <c r="A911" s="337"/>
      <c r="B911" s="337"/>
      <c r="C911" s="575"/>
      <c r="D911" s="575"/>
      <c r="E911" s="337"/>
      <c r="F911" s="337"/>
      <c r="G911" s="337"/>
      <c r="H911" s="337"/>
      <c r="I911" s="337"/>
      <c r="J911" s="337"/>
      <c r="K911" s="337"/>
      <c r="L911" s="337"/>
      <c r="M911" s="337"/>
      <c r="N911" s="337"/>
      <c r="O911" s="337"/>
      <c r="P911" s="337"/>
      <c r="Q911" s="337"/>
      <c r="R911" s="337"/>
      <c r="S911" s="337"/>
      <c r="T911" s="337"/>
      <c r="U911" s="337"/>
      <c r="V911" s="337"/>
      <c r="W911" s="337"/>
      <c r="X911" s="337"/>
      <c r="Y911" s="337"/>
      <c r="Z911" s="337"/>
      <c r="AA911" s="337"/>
    </row>
    <row r="912">
      <c r="A912" s="337"/>
      <c r="B912" s="337"/>
      <c r="C912" s="575"/>
      <c r="D912" s="575"/>
      <c r="E912" s="337"/>
      <c r="F912" s="337"/>
      <c r="G912" s="337"/>
      <c r="H912" s="337"/>
      <c r="I912" s="337"/>
      <c r="J912" s="337"/>
      <c r="K912" s="337"/>
      <c r="L912" s="337"/>
      <c r="M912" s="337"/>
      <c r="N912" s="337"/>
      <c r="O912" s="337"/>
      <c r="P912" s="337"/>
      <c r="Q912" s="337"/>
      <c r="R912" s="337"/>
      <c r="S912" s="337"/>
      <c r="T912" s="337"/>
      <c r="U912" s="337"/>
      <c r="V912" s="337"/>
      <c r="W912" s="337"/>
      <c r="X912" s="337"/>
      <c r="Y912" s="337"/>
      <c r="Z912" s="337"/>
      <c r="AA912" s="337"/>
    </row>
    <row r="913">
      <c r="A913" s="337"/>
      <c r="B913" s="337"/>
      <c r="C913" s="575"/>
      <c r="D913" s="575"/>
      <c r="E913" s="337"/>
      <c r="F913" s="337"/>
      <c r="G913" s="337"/>
      <c r="H913" s="337"/>
      <c r="I913" s="337"/>
      <c r="J913" s="337"/>
      <c r="K913" s="337"/>
      <c r="L913" s="337"/>
      <c r="M913" s="337"/>
      <c r="N913" s="337"/>
      <c r="O913" s="337"/>
      <c r="P913" s="337"/>
      <c r="Q913" s="337"/>
      <c r="R913" s="337"/>
      <c r="S913" s="337"/>
      <c r="T913" s="337"/>
      <c r="U913" s="337"/>
      <c r="V913" s="337"/>
      <c r="W913" s="337"/>
      <c r="X913" s="337"/>
      <c r="Y913" s="337"/>
      <c r="Z913" s="337"/>
      <c r="AA913" s="337"/>
    </row>
    <row r="914">
      <c r="A914" s="337"/>
      <c r="B914" s="337"/>
      <c r="C914" s="575"/>
      <c r="D914" s="575"/>
      <c r="E914" s="337"/>
      <c r="F914" s="337"/>
      <c r="G914" s="337"/>
      <c r="H914" s="337"/>
      <c r="I914" s="337"/>
      <c r="J914" s="337"/>
      <c r="K914" s="337"/>
      <c r="L914" s="337"/>
      <c r="M914" s="337"/>
      <c r="N914" s="337"/>
      <c r="O914" s="337"/>
      <c r="P914" s="337"/>
      <c r="Q914" s="337"/>
      <c r="R914" s="337"/>
      <c r="S914" s="337"/>
      <c r="T914" s="337"/>
      <c r="U914" s="337"/>
      <c r="V914" s="337"/>
      <c r="W914" s="337"/>
      <c r="X914" s="337"/>
      <c r="Y914" s="337"/>
      <c r="Z914" s="337"/>
      <c r="AA914" s="337"/>
    </row>
    <row r="915">
      <c r="A915" s="337"/>
      <c r="B915" s="337"/>
      <c r="C915" s="575"/>
      <c r="D915" s="575"/>
      <c r="E915" s="337"/>
      <c r="F915" s="337"/>
      <c r="G915" s="337"/>
      <c r="H915" s="337"/>
      <c r="I915" s="337"/>
      <c r="J915" s="337"/>
      <c r="K915" s="337"/>
      <c r="L915" s="337"/>
      <c r="M915" s="337"/>
      <c r="N915" s="337"/>
      <c r="O915" s="337"/>
      <c r="P915" s="337"/>
      <c r="Q915" s="337"/>
      <c r="R915" s="337"/>
      <c r="S915" s="337"/>
      <c r="T915" s="337"/>
      <c r="U915" s="337"/>
      <c r="V915" s="337"/>
      <c r="W915" s="337"/>
      <c r="X915" s="337"/>
      <c r="Y915" s="337"/>
      <c r="Z915" s="337"/>
      <c r="AA915" s="337"/>
    </row>
    <row r="916">
      <c r="A916" s="337"/>
      <c r="B916" s="337"/>
      <c r="C916" s="575"/>
      <c r="D916" s="575"/>
      <c r="E916" s="337"/>
      <c r="F916" s="337"/>
      <c r="G916" s="337"/>
      <c r="H916" s="337"/>
      <c r="I916" s="337"/>
      <c r="J916" s="337"/>
      <c r="K916" s="337"/>
      <c r="L916" s="337"/>
      <c r="M916" s="337"/>
      <c r="N916" s="337"/>
      <c r="O916" s="337"/>
      <c r="P916" s="337"/>
      <c r="Q916" s="337"/>
      <c r="R916" s="337"/>
      <c r="S916" s="337"/>
      <c r="T916" s="337"/>
      <c r="U916" s="337"/>
      <c r="V916" s="337"/>
      <c r="W916" s="337"/>
      <c r="X916" s="337"/>
      <c r="Y916" s="337"/>
      <c r="Z916" s="337"/>
      <c r="AA916" s="337"/>
    </row>
    <row r="917">
      <c r="A917" s="337"/>
      <c r="B917" s="337"/>
      <c r="C917" s="575"/>
      <c r="D917" s="575"/>
      <c r="E917" s="337"/>
      <c r="F917" s="337"/>
      <c r="G917" s="337"/>
      <c r="H917" s="337"/>
      <c r="I917" s="337"/>
      <c r="J917" s="337"/>
      <c r="K917" s="337"/>
      <c r="L917" s="337"/>
      <c r="M917" s="337"/>
      <c r="N917" s="337"/>
      <c r="O917" s="337"/>
      <c r="P917" s="337"/>
      <c r="Q917" s="337"/>
      <c r="R917" s="337"/>
      <c r="S917" s="337"/>
      <c r="T917" s="337"/>
      <c r="U917" s="337"/>
      <c r="V917" s="337"/>
      <c r="W917" s="337"/>
      <c r="X917" s="337"/>
      <c r="Y917" s="337"/>
      <c r="Z917" s="337"/>
      <c r="AA917" s="337"/>
    </row>
    <row r="918">
      <c r="A918" s="337"/>
      <c r="B918" s="337"/>
      <c r="C918" s="575"/>
      <c r="D918" s="575"/>
      <c r="E918" s="337"/>
      <c r="F918" s="337"/>
      <c r="G918" s="337"/>
      <c r="H918" s="337"/>
      <c r="I918" s="337"/>
      <c r="J918" s="337"/>
      <c r="K918" s="337"/>
      <c r="L918" s="337"/>
      <c r="M918" s="337"/>
      <c r="N918" s="337"/>
      <c r="O918" s="337"/>
      <c r="P918" s="337"/>
      <c r="Q918" s="337"/>
      <c r="R918" s="337"/>
      <c r="S918" s="337"/>
      <c r="T918" s="337"/>
      <c r="U918" s="337"/>
      <c r="V918" s="337"/>
      <c r="W918" s="337"/>
      <c r="X918" s="337"/>
      <c r="Y918" s="337"/>
      <c r="Z918" s="337"/>
      <c r="AA918" s="337"/>
    </row>
    <row r="919">
      <c r="A919" s="337"/>
      <c r="B919" s="337"/>
      <c r="C919" s="575"/>
      <c r="D919" s="575"/>
      <c r="E919" s="337"/>
      <c r="F919" s="337"/>
      <c r="G919" s="337"/>
      <c r="H919" s="337"/>
      <c r="I919" s="337"/>
      <c r="J919" s="337"/>
      <c r="K919" s="337"/>
      <c r="L919" s="337"/>
      <c r="M919" s="337"/>
      <c r="N919" s="337"/>
      <c r="O919" s="337"/>
      <c r="P919" s="337"/>
      <c r="Q919" s="337"/>
      <c r="R919" s="337"/>
      <c r="S919" s="337"/>
      <c r="T919" s="337"/>
      <c r="U919" s="337"/>
      <c r="V919" s="337"/>
      <c r="W919" s="337"/>
      <c r="X919" s="337"/>
      <c r="Y919" s="337"/>
      <c r="Z919" s="337"/>
      <c r="AA919" s="337"/>
    </row>
    <row r="920">
      <c r="A920" s="337"/>
      <c r="B920" s="337"/>
      <c r="C920" s="575"/>
      <c r="D920" s="575"/>
      <c r="E920" s="337"/>
      <c r="F920" s="337"/>
      <c r="G920" s="337"/>
      <c r="H920" s="337"/>
      <c r="I920" s="337"/>
      <c r="J920" s="337"/>
      <c r="K920" s="337"/>
      <c r="L920" s="337"/>
      <c r="M920" s="337"/>
      <c r="N920" s="337"/>
      <c r="O920" s="337"/>
      <c r="P920" s="337"/>
      <c r="Q920" s="337"/>
      <c r="R920" s="337"/>
      <c r="S920" s="337"/>
      <c r="T920" s="337"/>
      <c r="U920" s="337"/>
      <c r="V920" s="337"/>
      <c r="W920" s="337"/>
      <c r="X920" s="337"/>
      <c r="Y920" s="337"/>
      <c r="Z920" s="337"/>
      <c r="AA920" s="337"/>
    </row>
    <row r="921">
      <c r="A921" s="337"/>
      <c r="B921" s="337"/>
      <c r="C921" s="575"/>
      <c r="D921" s="575"/>
      <c r="E921" s="337"/>
      <c r="F921" s="337"/>
      <c r="G921" s="337"/>
      <c r="H921" s="337"/>
      <c r="I921" s="337"/>
      <c r="J921" s="337"/>
      <c r="K921" s="337"/>
      <c r="L921" s="337"/>
      <c r="M921" s="337"/>
      <c r="N921" s="337"/>
      <c r="O921" s="337"/>
      <c r="P921" s="337"/>
      <c r="Q921" s="337"/>
      <c r="R921" s="337"/>
      <c r="S921" s="337"/>
      <c r="T921" s="337"/>
      <c r="U921" s="337"/>
      <c r="V921" s="337"/>
      <c r="W921" s="337"/>
      <c r="X921" s="337"/>
      <c r="Y921" s="337"/>
      <c r="Z921" s="337"/>
      <c r="AA921" s="337"/>
    </row>
    <row r="922">
      <c r="A922" s="337"/>
      <c r="B922" s="337"/>
      <c r="C922" s="575"/>
      <c r="D922" s="575"/>
      <c r="E922" s="337"/>
      <c r="F922" s="337"/>
      <c r="G922" s="337"/>
      <c r="H922" s="337"/>
      <c r="I922" s="337"/>
      <c r="J922" s="337"/>
      <c r="K922" s="337"/>
      <c r="L922" s="337"/>
      <c r="M922" s="337"/>
      <c r="N922" s="337"/>
      <c r="O922" s="337"/>
      <c r="P922" s="337"/>
      <c r="Q922" s="337"/>
      <c r="R922" s="337"/>
      <c r="S922" s="337"/>
      <c r="T922" s="337"/>
      <c r="U922" s="337"/>
      <c r="V922" s="337"/>
      <c r="W922" s="337"/>
      <c r="X922" s="337"/>
      <c r="Y922" s="337"/>
      <c r="Z922" s="337"/>
      <c r="AA922" s="337"/>
    </row>
    <row r="923">
      <c r="A923" s="337"/>
      <c r="B923" s="337"/>
      <c r="C923" s="575"/>
      <c r="D923" s="575"/>
      <c r="E923" s="337"/>
      <c r="F923" s="337"/>
      <c r="G923" s="337"/>
      <c r="H923" s="337"/>
      <c r="I923" s="337"/>
      <c r="J923" s="337"/>
      <c r="K923" s="337"/>
      <c r="L923" s="337"/>
      <c r="M923" s="337"/>
      <c r="N923" s="337"/>
      <c r="O923" s="337"/>
      <c r="P923" s="337"/>
      <c r="Q923" s="337"/>
      <c r="R923" s="337"/>
      <c r="S923" s="337"/>
      <c r="T923" s="337"/>
      <c r="U923" s="337"/>
      <c r="V923" s="337"/>
      <c r="W923" s="337"/>
      <c r="X923" s="337"/>
      <c r="Y923" s="337"/>
      <c r="Z923" s="337"/>
      <c r="AA923" s="337"/>
    </row>
    <row r="924">
      <c r="A924" s="337"/>
      <c r="B924" s="337"/>
      <c r="C924" s="575"/>
      <c r="D924" s="575"/>
      <c r="E924" s="337"/>
      <c r="F924" s="337"/>
      <c r="G924" s="337"/>
      <c r="H924" s="337"/>
      <c r="I924" s="337"/>
      <c r="J924" s="337"/>
      <c r="K924" s="337"/>
      <c r="L924" s="337"/>
      <c r="M924" s="337"/>
      <c r="N924" s="337"/>
      <c r="O924" s="337"/>
      <c r="P924" s="337"/>
      <c r="Q924" s="337"/>
      <c r="R924" s="337"/>
      <c r="S924" s="337"/>
      <c r="T924" s="337"/>
      <c r="U924" s="337"/>
      <c r="V924" s="337"/>
      <c r="W924" s="337"/>
      <c r="X924" s="337"/>
      <c r="Y924" s="337"/>
      <c r="Z924" s="337"/>
      <c r="AA924" s="337"/>
    </row>
    <row r="925">
      <c r="A925" s="337"/>
      <c r="B925" s="337"/>
      <c r="C925" s="575"/>
      <c r="D925" s="575"/>
      <c r="E925" s="337"/>
      <c r="F925" s="337"/>
      <c r="G925" s="337"/>
      <c r="H925" s="337"/>
      <c r="I925" s="337"/>
      <c r="J925" s="337"/>
      <c r="K925" s="337"/>
      <c r="L925" s="337"/>
      <c r="M925" s="337"/>
      <c r="N925" s="337"/>
      <c r="O925" s="337"/>
      <c r="P925" s="337"/>
      <c r="Q925" s="337"/>
      <c r="R925" s="337"/>
      <c r="S925" s="337"/>
      <c r="T925" s="337"/>
      <c r="U925" s="337"/>
      <c r="V925" s="337"/>
      <c r="W925" s="337"/>
      <c r="X925" s="337"/>
      <c r="Y925" s="337"/>
      <c r="Z925" s="337"/>
      <c r="AA925" s="337"/>
    </row>
    <row r="926">
      <c r="A926" s="337"/>
      <c r="B926" s="337"/>
      <c r="C926" s="575"/>
      <c r="D926" s="575"/>
      <c r="E926" s="337"/>
      <c r="F926" s="337"/>
      <c r="G926" s="337"/>
      <c r="H926" s="337"/>
      <c r="I926" s="337"/>
      <c r="J926" s="337"/>
      <c r="K926" s="337"/>
      <c r="L926" s="337"/>
      <c r="M926" s="337"/>
      <c r="N926" s="337"/>
      <c r="O926" s="337"/>
      <c r="P926" s="337"/>
      <c r="Q926" s="337"/>
      <c r="R926" s="337"/>
      <c r="S926" s="337"/>
      <c r="T926" s="337"/>
      <c r="U926" s="337"/>
      <c r="V926" s="337"/>
      <c r="W926" s="337"/>
      <c r="X926" s="337"/>
      <c r="Y926" s="337"/>
      <c r="Z926" s="337"/>
      <c r="AA926" s="337"/>
    </row>
    <row r="927">
      <c r="A927" s="337"/>
      <c r="B927" s="337"/>
      <c r="C927" s="575"/>
      <c r="D927" s="575"/>
      <c r="E927" s="337"/>
      <c r="F927" s="337"/>
      <c r="G927" s="337"/>
      <c r="H927" s="337"/>
      <c r="I927" s="337"/>
      <c r="J927" s="337"/>
      <c r="K927" s="337"/>
      <c r="L927" s="337"/>
      <c r="M927" s="337"/>
      <c r="N927" s="337"/>
      <c r="O927" s="337"/>
      <c r="P927" s="337"/>
      <c r="Q927" s="337"/>
      <c r="R927" s="337"/>
      <c r="S927" s="337"/>
      <c r="T927" s="337"/>
      <c r="U927" s="337"/>
      <c r="V927" s="337"/>
      <c r="W927" s="337"/>
      <c r="X927" s="337"/>
      <c r="Y927" s="337"/>
      <c r="Z927" s="337"/>
      <c r="AA927" s="337"/>
    </row>
    <row r="928">
      <c r="A928" s="337"/>
      <c r="B928" s="337"/>
      <c r="C928" s="575"/>
      <c r="D928" s="575"/>
      <c r="E928" s="337"/>
      <c r="F928" s="337"/>
      <c r="G928" s="337"/>
      <c r="H928" s="337"/>
      <c r="I928" s="337"/>
      <c r="J928" s="337"/>
      <c r="K928" s="337"/>
      <c r="L928" s="337"/>
      <c r="M928" s="337"/>
      <c r="N928" s="337"/>
      <c r="O928" s="337"/>
      <c r="P928" s="337"/>
      <c r="Q928" s="337"/>
      <c r="R928" s="337"/>
      <c r="S928" s="337"/>
      <c r="T928" s="337"/>
      <c r="U928" s="337"/>
      <c r="V928" s="337"/>
      <c r="W928" s="337"/>
      <c r="X928" s="337"/>
      <c r="Y928" s="337"/>
      <c r="Z928" s="337"/>
      <c r="AA928" s="337"/>
    </row>
    <row r="929">
      <c r="A929" s="337"/>
      <c r="B929" s="337"/>
      <c r="C929" s="575"/>
      <c r="D929" s="575"/>
      <c r="E929" s="337"/>
      <c r="F929" s="337"/>
      <c r="G929" s="337"/>
      <c r="H929" s="337"/>
      <c r="I929" s="337"/>
      <c r="J929" s="337"/>
      <c r="K929" s="337"/>
      <c r="L929" s="337"/>
      <c r="M929" s="337"/>
      <c r="N929" s="337"/>
      <c r="O929" s="337"/>
      <c r="P929" s="337"/>
      <c r="Q929" s="337"/>
      <c r="R929" s="337"/>
      <c r="S929" s="337"/>
      <c r="T929" s="337"/>
      <c r="U929" s="337"/>
      <c r="V929" s="337"/>
      <c r="W929" s="337"/>
      <c r="X929" s="337"/>
      <c r="Y929" s="337"/>
      <c r="Z929" s="337"/>
      <c r="AA929" s="337"/>
    </row>
    <row r="930">
      <c r="A930" s="337"/>
      <c r="B930" s="337"/>
      <c r="C930" s="575"/>
      <c r="D930" s="575"/>
      <c r="E930" s="337"/>
      <c r="F930" s="337"/>
      <c r="G930" s="337"/>
      <c r="H930" s="337"/>
      <c r="I930" s="337"/>
      <c r="J930" s="337"/>
      <c r="K930" s="337"/>
      <c r="L930" s="337"/>
      <c r="M930" s="337"/>
      <c r="N930" s="337"/>
      <c r="O930" s="337"/>
      <c r="P930" s="337"/>
      <c r="Q930" s="337"/>
      <c r="R930" s="337"/>
      <c r="S930" s="337"/>
      <c r="T930" s="337"/>
      <c r="U930" s="337"/>
      <c r="V930" s="337"/>
      <c r="W930" s="337"/>
      <c r="X930" s="337"/>
      <c r="Y930" s="337"/>
      <c r="Z930" s="337"/>
      <c r="AA930" s="337"/>
    </row>
    <row r="931">
      <c r="A931" s="337"/>
      <c r="B931" s="337"/>
      <c r="C931" s="575"/>
      <c r="D931" s="575"/>
      <c r="E931" s="337"/>
      <c r="F931" s="337"/>
      <c r="G931" s="337"/>
      <c r="H931" s="337"/>
      <c r="I931" s="337"/>
      <c r="J931" s="337"/>
      <c r="K931" s="337"/>
      <c r="L931" s="337"/>
      <c r="M931" s="337"/>
      <c r="N931" s="337"/>
      <c r="O931" s="337"/>
      <c r="P931" s="337"/>
      <c r="Q931" s="337"/>
      <c r="R931" s="337"/>
      <c r="S931" s="337"/>
      <c r="T931" s="337"/>
      <c r="U931" s="337"/>
      <c r="V931" s="337"/>
      <c r="W931" s="337"/>
      <c r="X931" s="337"/>
      <c r="Y931" s="337"/>
      <c r="Z931" s="337"/>
      <c r="AA931" s="337"/>
    </row>
    <row r="932">
      <c r="A932" s="337"/>
      <c r="B932" s="337"/>
      <c r="C932" s="575"/>
      <c r="D932" s="575"/>
      <c r="E932" s="337"/>
      <c r="F932" s="337"/>
      <c r="G932" s="337"/>
      <c r="H932" s="337"/>
      <c r="I932" s="337"/>
      <c r="J932" s="337"/>
      <c r="K932" s="337"/>
      <c r="L932" s="337"/>
      <c r="M932" s="337"/>
      <c r="N932" s="337"/>
      <c r="O932" s="337"/>
      <c r="P932" s="337"/>
      <c r="Q932" s="337"/>
      <c r="R932" s="337"/>
      <c r="S932" s="337"/>
      <c r="T932" s="337"/>
      <c r="U932" s="337"/>
      <c r="V932" s="337"/>
      <c r="W932" s="337"/>
      <c r="X932" s="337"/>
      <c r="Y932" s="337"/>
      <c r="Z932" s="337"/>
      <c r="AA932" s="337"/>
    </row>
    <row r="933">
      <c r="A933" s="337"/>
      <c r="B933" s="337"/>
      <c r="C933" s="575"/>
      <c r="D933" s="575"/>
      <c r="E933" s="337"/>
      <c r="F933" s="337"/>
      <c r="G933" s="337"/>
      <c r="H933" s="337"/>
      <c r="I933" s="337"/>
      <c r="J933" s="337"/>
      <c r="K933" s="337"/>
      <c r="L933" s="337"/>
      <c r="M933" s="337"/>
      <c r="N933" s="337"/>
      <c r="O933" s="337"/>
      <c r="P933" s="337"/>
      <c r="Q933" s="337"/>
      <c r="R933" s="337"/>
      <c r="S933" s="337"/>
      <c r="T933" s="337"/>
      <c r="U933" s="337"/>
      <c r="V933" s="337"/>
      <c r="W933" s="337"/>
      <c r="X933" s="337"/>
      <c r="Y933" s="337"/>
      <c r="Z933" s="337"/>
      <c r="AA933" s="337"/>
    </row>
    <row r="934">
      <c r="A934" s="337"/>
      <c r="B934" s="337"/>
      <c r="C934" s="575"/>
      <c r="D934" s="575"/>
      <c r="E934" s="337"/>
      <c r="F934" s="337"/>
      <c r="G934" s="337"/>
      <c r="H934" s="337"/>
      <c r="I934" s="337"/>
      <c r="J934" s="337"/>
      <c r="K934" s="337"/>
      <c r="L934" s="337"/>
      <c r="M934" s="337"/>
      <c r="N934" s="337"/>
      <c r="O934" s="337"/>
      <c r="P934" s="337"/>
      <c r="Q934" s="337"/>
      <c r="R934" s="337"/>
      <c r="S934" s="337"/>
      <c r="T934" s="337"/>
      <c r="U934" s="337"/>
      <c r="V934" s="337"/>
      <c r="W934" s="337"/>
      <c r="X934" s="337"/>
      <c r="Y934" s="337"/>
      <c r="Z934" s="337"/>
      <c r="AA934" s="337"/>
    </row>
    <row r="935">
      <c r="A935" s="337"/>
      <c r="B935" s="337"/>
      <c r="C935" s="575"/>
      <c r="D935" s="575"/>
      <c r="E935" s="337"/>
      <c r="F935" s="337"/>
      <c r="G935" s="337"/>
      <c r="H935" s="337"/>
      <c r="I935" s="337"/>
      <c r="J935" s="337"/>
      <c r="K935" s="337"/>
      <c r="L935" s="337"/>
      <c r="M935" s="337"/>
      <c r="N935" s="337"/>
      <c r="O935" s="337"/>
      <c r="P935" s="337"/>
      <c r="Q935" s="337"/>
      <c r="R935" s="337"/>
      <c r="S935" s="337"/>
      <c r="T935" s="337"/>
      <c r="U935" s="337"/>
      <c r="V935" s="337"/>
      <c r="W935" s="337"/>
      <c r="X935" s="337"/>
      <c r="Y935" s="337"/>
      <c r="Z935" s="337"/>
      <c r="AA935" s="337"/>
    </row>
    <row r="936">
      <c r="A936" s="337"/>
      <c r="B936" s="337"/>
      <c r="C936" s="575"/>
      <c r="D936" s="575"/>
      <c r="E936" s="337"/>
      <c r="F936" s="337"/>
      <c r="G936" s="337"/>
      <c r="H936" s="337"/>
      <c r="I936" s="337"/>
      <c r="J936" s="337"/>
      <c r="K936" s="337"/>
      <c r="L936" s="337"/>
      <c r="M936" s="337"/>
      <c r="N936" s="337"/>
      <c r="O936" s="337"/>
      <c r="P936" s="337"/>
      <c r="Q936" s="337"/>
      <c r="R936" s="337"/>
      <c r="S936" s="337"/>
      <c r="T936" s="337"/>
      <c r="U936" s="337"/>
      <c r="V936" s="337"/>
      <c r="W936" s="337"/>
      <c r="X936" s="337"/>
      <c r="Y936" s="337"/>
      <c r="Z936" s="337"/>
      <c r="AA936" s="337"/>
    </row>
    <row r="937">
      <c r="A937" s="337"/>
      <c r="B937" s="337"/>
      <c r="C937" s="575"/>
      <c r="D937" s="575"/>
      <c r="E937" s="337"/>
      <c r="F937" s="337"/>
      <c r="G937" s="337"/>
      <c r="H937" s="337"/>
      <c r="I937" s="337"/>
      <c r="J937" s="337"/>
      <c r="K937" s="337"/>
      <c r="L937" s="337"/>
      <c r="M937" s="337"/>
      <c r="N937" s="337"/>
      <c r="O937" s="337"/>
      <c r="P937" s="337"/>
      <c r="Q937" s="337"/>
      <c r="R937" s="337"/>
      <c r="S937" s="337"/>
      <c r="T937" s="337"/>
      <c r="U937" s="337"/>
      <c r="V937" s="337"/>
      <c r="W937" s="337"/>
      <c r="X937" s="337"/>
      <c r="Y937" s="337"/>
      <c r="Z937" s="337"/>
      <c r="AA937" s="337"/>
    </row>
    <row r="938">
      <c r="A938" s="337"/>
      <c r="B938" s="337"/>
      <c r="C938" s="575"/>
      <c r="D938" s="575"/>
      <c r="E938" s="337"/>
      <c r="F938" s="337"/>
      <c r="G938" s="337"/>
      <c r="H938" s="337"/>
      <c r="I938" s="337"/>
      <c r="J938" s="337"/>
      <c r="K938" s="337"/>
      <c r="L938" s="337"/>
      <c r="M938" s="337"/>
      <c r="N938" s="337"/>
      <c r="O938" s="337"/>
      <c r="P938" s="337"/>
      <c r="Q938" s="337"/>
      <c r="R938" s="337"/>
      <c r="S938" s="337"/>
      <c r="T938" s="337"/>
      <c r="U938" s="337"/>
      <c r="V938" s="337"/>
      <c r="W938" s="337"/>
      <c r="X938" s="337"/>
      <c r="Y938" s="337"/>
      <c r="Z938" s="337"/>
      <c r="AA938" s="337"/>
    </row>
    <row r="939">
      <c r="A939" s="337"/>
      <c r="B939" s="337"/>
      <c r="C939" s="575"/>
      <c r="D939" s="575"/>
      <c r="E939" s="337"/>
      <c r="F939" s="337"/>
      <c r="G939" s="337"/>
      <c r="H939" s="337"/>
      <c r="I939" s="337"/>
      <c r="J939" s="337"/>
      <c r="K939" s="337"/>
      <c r="L939" s="337"/>
      <c r="M939" s="337"/>
      <c r="N939" s="337"/>
      <c r="O939" s="337"/>
      <c r="P939" s="337"/>
      <c r="Q939" s="337"/>
      <c r="R939" s="337"/>
      <c r="S939" s="337"/>
      <c r="T939" s="337"/>
      <c r="U939" s="337"/>
      <c r="V939" s="337"/>
      <c r="W939" s="337"/>
      <c r="X939" s="337"/>
      <c r="Y939" s="337"/>
      <c r="Z939" s="337"/>
      <c r="AA939" s="337"/>
    </row>
    <row r="940">
      <c r="A940" s="337"/>
      <c r="B940" s="337"/>
      <c r="C940" s="575"/>
      <c r="D940" s="575"/>
      <c r="E940" s="337"/>
      <c r="F940" s="337"/>
      <c r="G940" s="337"/>
      <c r="H940" s="337"/>
      <c r="I940" s="337"/>
      <c r="J940" s="337"/>
      <c r="K940" s="337"/>
      <c r="L940" s="337"/>
      <c r="M940" s="337"/>
      <c r="N940" s="337"/>
      <c r="O940" s="337"/>
      <c r="P940" s="337"/>
      <c r="Q940" s="337"/>
      <c r="R940" s="337"/>
      <c r="S940" s="337"/>
      <c r="T940" s="337"/>
      <c r="U940" s="337"/>
      <c r="V940" s="337"/>
      <c r="W940" s="337"/>
      <c r="X940" s="337"/>
      <c r="Y940" s="337"/>
      <c r="Z940" s="337"/>
      <c r="AA940" s="337"/>
    </row>
    <row r="941">
      <c r="A941" s="337"/>
      <c r="B941" s="337"/>
      <c r="C941" s="575"/>
      <c r="D941" s="575"/>
      <c r="E941" s="337"/>
      <c r="F941" s="337"/>
      <c r="G941" s="337"/>
      <c r="H941" s="337"/>
      <c r="I941" s="337"/>
      <c r="J941" s="337"/>
      <c r="K941" s="337"/>
      <c r="L941" s="337"/>
      <c r="M941" s="337"/>
      <c r="N941" s="337"/>
      <c r="O941" s="337"/>
      <c r="P941" s="337"/>
      <c r="Q941" s="337"/>
      <c r="R941" s="337"/>
      <c r="S941" s="337"/>
      <c r="T941" s="337"/>
      <c r="U941" s="337"/>
      <c r="V941" s="337"/>
      <c r="W941" s="337"/>
      <c r="X941" s="337"/>
      <c r="Y941" s="337"/>
      <c r="Z941" s="337"/>
      <c r="AA941" s="337"/>
    </row>
    <row r="942">
      <c r="A942" s="337"/>
      <c r="B942" s="337"/>
      <c r="C942" s="575"/>
      <c r="D942" s="575"/>
      <c r="E942" s="337"/>
      <c r="F942" s="337"/>
      <c r="G942" s="337"/>
      <c r="H942" s="337"/>
      <c r="I942" s="337"/>
      <c r="J942" s="337"/>
      <c r="K942" s="337"/>
      <c r="L942" s="337"/>
      <c r="M942" s="337"/>
      <c r="N942" s="337"/>
      <c r="O942" s="337"/>
      <c r="P942" s="337"/>
      <c r="Q942" s="337"/>
      <c r="R942" s="337"/>
      <c r="S942" s="337"/>
      <c r="T942" s="337"/>
      <c r="U942" s="337"/>
      <c r="V942" s="337"/>
      <c r="W942" s="337"/>
      <c r="X942" s="337"/>
      <c r="Y942" s="337"/>
      <c r="Z942" s="337"/>
      <c r="AA942" s="337"/>
    </row>
    <row r="943">
      <c r="A943" s="337"/>
      <c r="B943" s="337"/>
      <c r="C943" s="575"/>
      <c r="D943" s="575"/>
      <c r="E943" s="337"/>
      <c r="F943" s="337"/>
      <c r="G943" s="337"/>
      <c r="H943" s="337"/>
      <c r="I943" s="337"/>
      <c r="J943" s="337"/>
      <c r="K943" s="337"/>
      <c r="L943" s="337"/>
      <c r="M943" s="337"/>
      <c r="N943" s="337"/>
      <c r="O943" s="337"/>
      <c r="P943" s="337"/>
      <c r="Q943" s="337"/>
      <c r="R943" s="337"/>
      <c r="S943" s="337"/>
      <c r="T943" s="337"/>
      <c r="U943" s="337"/>
      <c r="V943" s="337"/>
      <c r="W943" s="337"/>
      <c r="X943" s="337"/>
      <c r="Y943" s="337"/>
      <c r="Z943" s="337"/>
      <c r="AA943" s="337"/>
    </row>
    <row r="944">
      <c r="A944" s="337"/>
      <c r="B944" s="337"/>
      <c r="C944" s="575"/>
      <c r="D944" s="575"/>
      <c r="E944" s="337"/>
      <c r="F944" s="337"/>
      <c r="G944" s="337"/>
      <c r="H944" s="337"/>
      <c r="I944" s="337"/>
      <c r="J944" s="337"/>
      <c r="K944" s="337"/>
      <c r="L944" s="337"/>
      <c r="M944" s="337"/>
      <c r="N944" s="337"/>
      <c r="O944" s="337"/>
      <c r="P944" s="337"/>
      <c r="Q944" s="337"/>
      <c r="R944" s="337"/>
      <c r="S944" s="337"/>
      <c r="T944" s="337"/>
      <c r="U944" s="337"/>
      <c r="V944" s="337"/>
      <c r="W944" s="337"/>
      <c r="X944" s="337"/>
      <c r="Y944" s="337"/>
      <c r="Z944" s="337"/>
      <c r="AA944" s="337"/>
    </row>
    <row r="945">
      <c r="A945" s="337"/>
      <c r="B945" s="337"/>
      <c r="C945" s="575"/>
      <c r="D945" s="575"/>
      <c r="E945" s="337"/>
      <c r="F945" s="337"/>
      <c r="G945" s="337"/>
      <c r="H945" s="337"/>
      <c r="I945" s="337"/>
      <c r="J945" s="337"/>
      <c r="K945" s="337"/>
      <c r="L945" s="337"/>
      <c r="M945" s="337"/>
      <c r="N945" s="337"/>
      <c r="O945" s="337"/>
      <c r="P945" s="337"/>
      <c r="Q945" s="337"/>
      <c r="R945" s="337"/>
      <c r="S945" s="337"/>
      <c r="T945" s="337"/>
      <c r="U945" s="337"/>
      <c r="V945" s="337"/>
      <c r="W945" s="337"/>
      <c r="X945" s="337"/>
      <c r="Y945" s="337"/>
      <c r="Z945" s="337"/>
      <c r="AA945" s="337"/>
    </row>
    <row r="946">
      <c r="A946" s="337"/>
      <c r="B946" s="337"/>
      <c r="C946" s="575"/>
      <c r="D946" s="575"/>
      <c r="E946" s="337"/>
      <c r="F946" s="337"/>
      <c r="G946" s="337"/>
      <c r="H946" s="337"/>
      <c r="I946" s="337"/>
      <c r="J946" s="337"/>
      <c r="K946" s="337"/>
      <c r="L946" s="337"/>
      <c r="M946" s="337"/>
      <c r="N946" s="337"/>
      <c r="O946" s="337"/>
      <c r="P946" s="337"/>
      <c r="Q946" s="337"/>
      <c r="R946" s="337"/>
      <c r="S946" s="337"/>
      <c r="T946" s="337"/>
      <c r="U946" s="337"/>
      <c r="V946" s="337"/>
      <c r="W946" s="337"/>
      <c r="X946" s="337"/>
      <c r="Y946" s="337"/>
      <c r="Z946" s="337"/>
      <c r="AA946" s="337"/>
    </row>
    <row r="947">
      <c r="A947" s="337"/>
      <c r="B947" s="337"/>
      <c r="C947" s="575"/>
      <c r="D947" s="575"/>
      <c r="E947" s="337"/>
      <c r="F947" s="337"/>
      <c r="G947" s="337"/>
      <c r="H947" s="337"/>
      <c r="I947" s="337"/>
      <c r="J947" s="337"/>
      <c r="K947" s="337"/>
      <c r="L947" s="337"/>
      <c r="M947" s="337"/>
      <c r="N947" s="337"/>
      <c r="O947" s="337"/>
      <c r="P947" s="337"/>
      <c r="Q947" s="337"/>
      <c r="R947" s="337"/>
      <c r="S947" s="337"/>
      <c r="T947" s="337"/>
      <c r="U947" s="337"/>
      <c r="V947" s="337"/>
      <c r="W947" s="337"/>
      <c r="X947" s="337"/>
      <c r="Y947" s="337"/>
      <c r="Z947" s="337"/>
      <c r="AA947" s="337"/>
    </row>
    <row r="948">
      <c r="A948" s="337"/>
      <c r="B948" s="337"/>
      <c r="C948" s="575"/>
      <c r="D948" s="575"/>
      <c r="E948" s="337"/>
      <c r="F948" s="337"/>
      <c r="G948" s="337"/>
      <c r="H948" s="337"/>
      <c r="I948" s="337"/>
      <c r="J948" s="337"/>
      <c r="K948" s="337"/>
      <c r="L948" s="337"/>
      <c r="M948" s="337"/>
      <c r="N948" s="337"/>
      <c r="O948" s="337"/>
      <c r="P948" s="337"/>
      <c r="Q948" s="337"/>
      <c r="R948" s="337"/>
      <c r="S948" s="337"/>
      <c r="T948" s="337"/>
      <c r="U948" s="337"/>
      <c r="V948" s="337"/>
      <c r="W948" s="337"/>
      <c r="X948" s="337"/>
      <c r="Y948" s="337"/>
      <c r="Z948" s="337"/>
      <c r="AA948" s="337"/>
    </row>
    <row r="949">
      <c r="A949" s="337"/>
      <c r="B949" s="337"/>
      <c r="C949" s="575"/>
      <c r="D949" s="575"/>
      <c r="E949" s="337"/>
      <c r="F949" s="337"/>
      <c r="G949" s="337"/>
      <c r="H949" s="337"/>
      <c r="I949" s="337"/>
      <c r="J949" s="337"/>
      <c r="K949" s="337"/>
      <c r="L949" s="337"/>
      <c r="M949" s="337"/>
      <c r="N949" s="337"/>
      <c r="O949" s="337"/>
      <c r="P949" s="337"/>
      <c r="Q949" s="337"/>
      <c r="R949" s="337"/>
      <c r="S949" s="337"/>
      <c r="T949" s="337"/>
      <c r="U949" s="337"/>
      <c r="V949" s="337"/>
      <c r="W949" s="337"/>
      <c r="X949" s="337"/>
      <c r="Y949" s="337"/>
      <c r="Z949" s="337"/>
      <c r="AA949" s="337"/>
    </row>
    <row r="950">
      <c r="A950" s="337"/>
      <c r="B950" s="337"/>
      <c r="C950" s="575"/>
      <c r="D950" s="575"/>
      <c r="E950" s="337"/>
      <c r="F950" s="337"/>
      <c r="G950" s="337"/>
      <c r="H950" s="337"/>
      <c r="I950" s="337"/>
      <c r="J950" s="337"/>
      <c r="K950" s="337"/>
      <c r="L950" s="337"/>
      <c r="M950" s="337"/>
      <c r="N950" s="337"/>
      <c r="O950" s="337"/>
      <c r="P950" s="337"/>
      <c r="Q950" s="337"/>
      <c r="R950" s="337"/>
      <c r="S950" s="337"/>
      <c r="T950" s="337"/>
      <c r="U950" s="337"/>
      <c r="V950" s="337"/>
      <c r="W950" s="337"/>
      <c r="X950" s="337"/>
      <c r="Y950" s="337"/>
      <c r="Z950" s="337"/>
      <c r="AA950" s="337"/>
    </row>
    <row r="951">
      <c r="A951" s="337"/>
      <c r="B951" s="337"/>
      <c r="C951" s="575"/>
      <c r="D951" s="575"/>
      <c r="E951" s="337"/>
      <c r="F951" s="337"/>
      <c r="G951" s="337"/>
      <c r="H951" s="337"/>
      <c r="I951" s="337"/>
      <c r="J951" s="337"/>
      <c r="K951" s="337"/>
      <c r="L951" s="337"/>
      <c r="M951" s="337"/>
      <c r="N951" s="337"/>
      <c r="O951" s="337"/>
      <c r="P951" s="337"/>
      <c r="Q951" s="337"/>
      <c r="R951" s="337"/>
      <c r="S951" s="337"/>
      <c r="T951" s="337"/>
      <c r="U951" s="337"/>
      <c r="V951" s="337"/>
      <c r="W951" s="337"/>
      <c r="X951" s="337"/>
      <c r="Y951" s="337"/>
      <c r="Z951" s="337"/>
      <c r="AA951" s="337"/>
    </row>
    <row r="952">
      <c r="A952" s="337"/>
      <c r="B952" s="337"/>
      <c r="C952" s="575"/>
      <c r="D952" s="575"/>
      <c r="E952" s="337"/>
      <c r="F952" s="337"/>
      <c r="G952" s="337"/>
      <c r="H952" s="337"/>
      <c r="I952" s="337"/>
      <c r="J952" s="337"/>
      <c r="K952" s="337"/>
      <c r="L952" s="337"/>
      <c r="M952" s="337"/>
      <c r="N952" s="337"/>
      <c r="O952" s="337"/>
      <c r="P952" s="337"/>
      <c r="Q952" s="337"/>
      <c r="R952" s="337"/>
      <c r="S952" s="337"/>
      <c r="T952" s="337"/>
      <c r="U952" s="337"/>
      <c r="V952" s="337"/>
      <c r="W952" s="337"/>
      <c r="X952" s="337"/>
      <c r="Y952" s="337"/>
      <c r="Z952" s="337"/>
      <c r="AA952" s="337"/>
    </row>
    <row r="953">
      <c r="A953" s="337"/>
      <c r="B953" s="337"/>
      <c r="C953" s="575"/>
      <c r="D953" s="575"/>
      <c r="E953" s="337"/>
      <c r="F953" s="337"/>
      <c r="G953" s="337"/>
      <c r="H953" s="337"/>
      <c r="I953" s="337"/>
      <c r="J953" s="337"/>
      <c r="K953" s="337"/>
      <c r="L953" s="337"/>
      <c r="M953" s="337"/>
      <c r="N953" s="337"/>
      <c r="O953" s="337"/>
      <c r="P953" s="337"/>
      <c r="Q953" s="337"/>
      <c r="R953" s="337"/>
      <c r="S953" s="337"/>
      <c r="T953" s="337"/>
      <c r="U953" s="337"/>
      <c r="V953" s="337"/>
      <c r="W953" s="337"/>
      <c r="X953" s="337"/>
      <c r="Y953" s="337"/>
      <c r="Z953" s="337"/>
      <c r="AA953" s="337"/>
    </row>
    <row r="954">
      <c r="A954" s="337"/>
      <c r="B954" s="337"/>
      <c r="C954" s="575"/>
      <c r="D954" s="575"/>
      <c r="E954" s="337"/>
      <c r="F954" s="337"/>
      <c r="G954" s="337"/>
      <c r="H954" s="337"/>
      <c r="I954" s="337"/>
      <c r="J954" s="337"/>
      <c r="K954" s="337"/>
      <c r="L954" s="337"/>
      <c r="M954" s="337"/>
      <c r="N954" s="337"/>
      <c r="O954" s="337"/>
      <c r="P954" s="337"/>
      <c r="Q954" s="337"/>
      <c r="R954" s="337"/>
      <c r="S954" s="337"/>
      <c r="T954" s="337"/>
      <c r="U954" s="337"/>
      <c r="V954" s="337"/>
      <c r="W954" s="337"/>
      <c r="X954" s="337"/>
      <c r="Y954" s="337"/>
      <c r="Z954" s="337"/>
      <c r="AA954" s="337"/>
    </row>
    <row r="955">
      <c r="A955" s="337"/>
      <c r="B955" s="337"/>
      <c r="C955" s="575"/>
      <c r="D955" s="575"/>
      <c r="E955" s="337"/>
      <c r="F955" s="337"/>
      <c r="G955" s="337"/>
      <c r="H955" s="337"/>
      <c r="I955" s="337"/>
      <c r="J955" s="337"/>
      <c r="K955" s="337"/>
      <c r="L955" s="337"/>
      <c r="M955" s="337"/>
      <c r="N955" s="337"/>
      <c r="O955" s="337"/>
      <c r="P955" s="337"/>
      <c r="Q955" s="337"/>
      <c r="R955" s="337"/>
      <c r="S955" s="337"/>
      <c r="T955" s="337"/>
      <c r="U955" s="337"/>
      <c r="V955" s="337"/>
      <c r="W955" s="337"/>
      <c r="X955" s="337"/>
      <c r="Y955" s="337"/>
      <c r="Z955" s="337"/>
      <c r="AA955" s="337"/>
    </row>
    <row r="956">
      <c r="A956" s="337"/>
      <c r="B956" s="337"/>
      <c r="C956" s="575"/>
      <c r="D956" s="575"/>
      <c r="E956" s="337"/>
      <c r="F956" s="337"/>
      <c r="G956" s="337"/>
      <c r="H956" s="337"/>
      <c r="I956" s="337"/>
      <c r="J956" s="337"/>
      <c r="K956" s="337"/>
      <c r="L956" s="337"/>
      <c r="M956" s="337"/>
      <c r="N956" s="337"/>
      <c r="O956" s="337"/>
      <c r="P956" s="337"/>
      <c r="Q956" s="337"/>
      <c r="R956" s="337"/>
      <c r="S956" s="337"/>
      <c r="T956" s="337"/>
      <c r="U956" s="337"/>
      <c r="V956" s="337"/>
      <c r="W956" s="337"/>
      <c r="X956" s="337"/>
      <c r="Y956" s="337"/>
      <c r="Z956" s="337"/>
      <c r="AA956" s="337"/>
    </row>
    <row r="957">
      <c r="A957" s="337"/>
      <c r="B957" s="337"/>
      <c r="C957" s="575"/>
      <c r="D957" s="575"/>
      <c r="E957" s="337"/>
      <c r="F957" s="337"/>
      <c r="G957" s="337"/>
      <c r="H957" s="337"/>
      <c r="I957" s="337"/>
      <c r="J957" s="337"/>
      <c r="K957" s="337"/>
      <c r="L957" s="337"/>
      <c r="M957" s="337"/>
      <c r="N957" s="337"/>
      <c r="O957" s="337"/>
      <c r="P957" s="337"/>
      <c r="Q957" s="337"/>
      <c r="R957" s="337"/>
      <c r="S957" s="337"/>
      <c r="T957" s="337"/>
      <c r="U957" s="337"/>
      <c r="V957" s="337"/>
      <c r="W957" s="337"/>
      <c r="X957" s="337"/>
      <c r="Y957" s="337"/>
      <c r="Z957" s="337"/>
      <c r="AA957" s="337"/>
    </row>
    <row r="958">
      <c r="A958" s="337"/>
      <c r="B958" s="337"/>
      <c r="C958" s="575"/>
      <c r="D958" s="575"/>
      <c r="E958" s="337"/>
      <c r="F958" s="337"/>
      <c r="G958" s="337"/>
      <c r="H958" s="337"/>
      <c r="I958" s="337"/>
      <c r="J958" s="337"/>
      <c r="K958" s="337"/>
      <c r="L958" s="337"/>
      <c r="M958" s="337"/>
      <c r="N958" s="337"/>
      <c r="O958" s="337"/>
      <c r="P958" s="337"/>
      <c r="Q958" s="337"/>
      <c r="R958" s="337"/>
      <c r="S958" s="337"/>
      <c r="T958" s="337"/>
      <c r="U958" s="337"/>
      <c r="V958" s="337"/>
      <c r="W958" s="337"/>
      <c r="X958" s="337"/>
      <c r="Y958" s="337"/>
      <c r="Z958" s="337"/>
      <c r="AA958" s="337"/>
    </row>
    <row r="959">
      <c r="A959" s="337"/>
      <c r="B959" s="337"/>
      <c r="C959" s="575"/>
      <c r="D959" s="575"/>
      <c r="E959" s="337"/>
      <c r="F959" s="337"/>
      <c r="G959" s="337"/>
      <c r="H959" s="337"/>
      <c r="I959" s="337"/>
      <c r="J959" s="337"/>
      <c r="K959" s="337"/>
      <c r="L959" s="337"/>
      <c r="M959" s="337"/>
      <c r="N959" s="337"/>
      <c r="O959" s="337"/>
      <c r="P959" s="337"/>
      <c r="Q959" s="337"/>
      <c r="R959" s="337"/>
      <c r="S959" s="337"/>
      <c r="T959" s="337"/>
      <c r="U959" s="337"/>
      <c r="V959" s="337"/>
      <c r="W959" s="337"/>
      <c r="X959" s="337"/>
      <c r="Y959" s="337"/>
      <c r="Z959" s="337"/>
      <c r="AA959" s="337"/>
    </row>
    <row r="960">
      <c r="A960" s="337"/>
      <c r="B960" s="337"/>
      <c r="C960" s="575"/>
      <c r="D960" s="575"/>
      <c r="E960" s="337"/>
      <c r="F960" s="337"/>
      <c r="G960" s="337"/>
      <c r="H960" s="337"/>
      <c r="I960" s="337"/>
      <c r="J960" s="337"/>
      <c r="K960" s="337"/>
      <c r="L960" s="337"/>
      <c r="M960" s="337"/>
      <c r="N960" s="337"/>
      <c r="O960" s="337"/>
      <c r="P960" s="337"/>
      <c r="Q960" s="337"/>
      <c r="R960" s="337"/>
      <c r="S960" s="337"/>
      <c r="T960" s="337"/>
      <c r="U960" s="337"/>
      <c r="V960" s="337"/>
      <c r="W960" s="337"/>
      <c r="X960" s="337"/>
      <c r="Y960" s="337"/>
      <c r="Z960" s="337"/>
      <c r="AA960" s="337"/>
    </row>
    <row r="961">
      <c r="A961" s="337"/>
      <c r="B961" s="337"/>
      <c r="C961" s="575"/>
      <c r="D961" s="575"/>
      <c r="E961" s="337"/>
      <c r="F961" s="337"/>
      <c r="G961" s="337"/>
      <c r="H961" s="337"/>
      <c r="I961" s="337"/>
      <c r="J961" s="337"/>
      <c r="K961" s="337"/>
      <c r="L961" s="337"/>
      <c r="M961" s="337"/>
      <c r="N961" s="337"/>
      <c r="O961" s="337"/>
      <c r="P961" s="337"/>
      <c r="Q961" s="337"/>
      <c r="R961" s="337"/>
      <c r="S961" s="337"/>
      <c r="T961" s="337"/>
      <c r="U961" s="337"/>
      <c r="V961" s="337"/>
      <c r="W961" s="337"/>
      <c r="X961" s="337"/>
      <c r="Y961" s="337"/>
      <c r="Z961" s="337"/>
      <c r="AA961" s="337"/>
    </row>
    <row r="962">
      <c r="A962" s="337"/>
      <c r="B962" s="337"/>
      <c r="C962" s="575"/>
      <c r="D962" s="575"/>
      <c r="E962" s="337"/>
      <c r="F962" s="337"/>
      <c r="G962" s="337"/>
      <c r="H962" s="337"/>
      <c r="I962" s="337"/>
      <c r="J962" s="337"/>
      <c r="K962" s="337"/>
      <c r="L962" s="337"/>
      <c r="M962" s="337"/>
      <c r="N962" s="337"/>
      <c r="O962" s="337"/>
      <c r="P962" s="337"/>
      <c r="Q962" s="337"/>
      <c r="R962" s="337"/>
      <c r="S962" s="337"/>
      <c r="T962" s="337"/>
      <c r="U962" s="337"/>
      <c r="V962" s="337"/>
      <c r="W962" s="337"/>
      <c r="X962" s="337"/>
      <c r="Y962" s="337"/>
      <c r="Z962" s="337"/>
      <c r="AA962" s="337"/>
    </row>
    <row r="963">
      <c r="A963" s="337"/>
      <c r="B963" s="337"/>
      <c r="C963" s="575"/>
      <c r="D963" s="575"/>
      <c r="E963" s="337"/>
      <c r="F963" s="337"/>
      <c r="G963" s="337"/>
      <c r="H963" s="337"/>
      <c r="I963" s="337"/>
      <c r="J963" s="337"/>
      <c r="K963" s="337"/>
      <c r="L963" s="337"/>
      <c r="M963" s="337"/>
      <c r="N963" s="337"/>
      <c r="O963" s="337"/>
      <c r="P963" s="337"/>
      <c r="Q963" s="337"/>
      <c r="R963" s="337"/>
      <c r="S963" s="337"/>
      <c r="T963" s="337"/>
      <c r="U963" s="337"/>
      <c r="V963" s="337"/>
      <c r="W963" s="337"/>
      <c r="X963" s="337"/>
      <c r="Y963" s="337"/>
      <c r="Z963" s="337"/>
      <c r="AA963" s="337"/>
    </row>
    <row r="964">
      <c r="A964" s="337"/>
      <c r="B964" s="337"/>
      <c r="C964" s="575"/>
      <c r="D964" s="575"/>
      <c r="E964" s="337"/>
      <c r="F964" s="337"/>
      <c r="G964" s="337"/>
      <c r="H964" s="337"/>
      <c r="I964" s="337"/>
      <c r="J964" s="337"/>
      <c r="K964" s="337"/>
      <c r="L964" s="337"/>
      <c r="M964" s="337"/>
      <c r="N964" s="337"/>
      <c r="O964" s="337"/>
      <c r="P964" s="337"/>
      <c r="Q964" s="337"/>
      <c r="R964" s="337"/>
      <c r="S964" s="337"/>
      <c r="T964" s="337"/>
      <c r="U964" s="337"/>
      <c r="V964" s="337"/>
      <c r="W964" s="337"/>
      <c r="X964" s="337"/>
      <c r="Y964" s="337"/>
      <c r="Z964" s="337"/>
      <c r="AA964" s="337"/>
    </row>
    <row r="965">
      <c r="A965" s="337"/>
      <c r="B965" s="337"/>
      <c r="C965" s="575"/>
      <c r="D965" s="575"/>
      <c r="E965" s="337"/>
      <c r="F965" s="337"/>
      <c r="G965" s="337"/>
      <c r="H965" s="337"/>
      <c r="I965" s="337"/>
      <c r="J965" s="337"/>
      <c r="K965" s="337"/>
      <c r="L965" s="337"/>
      <c r="M965" s="337"/>
      <c r="N965" s="337"/>
      <c r="O965" s="337"/>
      <c r="P965" s="337"/>
      <c r="Q965" s="337"/>
      <c r="R965" s="337"/>
      <c r="S965" s="337"/>
      <c r="T965" s="337"/>
      <c r="U965" s="337"/>
      <c r="V965" s="337"/>
      <c r="W965" s="337"/>
      <c r="X965" s="337"/>
      <c r="Y965" s="337"/>
      <c r="Z965" s="337"/>
      <c r="AA965" s="337"/>
    </row>
    <row r="966">
      <c r="A966" s="337"/>
      <c r="B966" s="337"/>
      <c r="C966" s="575"/>
      <c r="D966" s="575"/>
      <c r="E966" s="337"/>
      <c r="F966" s="337"/>
      <c r="G966" s="337"/>
      <c r="H966" s="337"/>
      <c r="I966" s="337"/>
      <c r="J966" s="337"/>
      <c r="K966" s="337"/>
      <c r="L966" s="337"/>
      <c r="M966" s="337"/>
      <c r="N966" s="337"/>
      <c r="O966" s="337"/>
      <c r="P966" s="337"/>
      <c r="Q966" s="337"/>
      <c r="R966" s="337"/>
      <c r="S966" s="337"/>
      <c r="T966" s="337"/>
      <c r="U966" s="337"/>
      <c r="V966" s="337"/>
      <c r="W966" s="337"/>
      <c r="X966" s="337"/>
      <c r="Y966" s="337"/>
      <c r="Z966" s="337"/>
      <c r="AA966" s="337"/>
    </row>
    <row r="967">
      <c r="A967" s="337"/>
      <c r="B967" s="337"/>
      <c r="C967" s="575"/>
      <c r="D967" s="575"/>
      <c r="E967" s="337"/>
      <c r="F967" s="337"/>
      <c r="G967" s="337"/>
      <c r="H967" s="337"/>
      <c r="I967" s="337"/>
      <c r="J967" s="337"/>
      <c r="K967" s="337"/>
      <c r="L967" s="337"/>
      <c r="M967" s="337"/>
      <c r="N967" s="337"/>
      <c r="O967" s="337"/>
      <c r="P967" s="337"/>
      <c r="Q967" s="337"/>
      <c r="R967" s="337"/>
      <c r="S967" s="337"/>
      <c r="T967" s="337"/>
      <c r="U967" s="337"/>
      <c r="V967" s="337"/>
      <c r="W967" s="337"/>
      <c r="X967" s="337"/>
      <c r="Y967" s="337"/>
      <c r="Z967" s="337"/>
      <c r="AA967" s="337"/>
    </row>
    <row r="968">
      <c r="A968" s="337"/>
      <c r="B968" s="337"/>
      <c r="C968" s="575"/>
      <c r="D968" s="575"/>
      <c r="E968" s="337"/>
      <c r="F968" s="337"/>
      <c r="G968" s="337"/>
      <c r="H968" s="337"/>
      <c r="I968" s="337"/>
      <c r="J968" s="337"/>
      <c r="K968" s="337"/>
      <c r="L968" s="337"/>
      <c r="M968" s="337"/>
      <c r="N968" s="337"/>
      <c r="O968" s="337"/>
      <c r="P968" s="337"/>
      <c r="Q968" s="337"/>
      <c r="R968" s="337"/>
      <c r="S968" s="337"/>
      <c r="T968" s="337"/>
      <c r="U968" s="337"/>
      <c r="V968" s="337"/>
      <c r="W968" s="337"/>
      <c r="X968" s="337"/>
      <c r="Y968" s="337"/>
      <c r="Z968" s="337"/>
      <c r="AA968" s="337"/>
    </row>
    <row r="969">
      <c r="A969" s="337"/>
      <c r="B969" s="337"/>
      <c r="C969" s="575"/>
      <c r="D969" s="575"/>
      <c r="E969" s="337"/>
      <c r="F969" s="337"/>
      <c r="G969" s="337"/>
      <c r="H969" s="337"/>
      <c r="I969" s="337"/>
      <c r="J969" s="337"/>
      <c r="K969" s="337"/>
      <c r="L969" s="337"/>
      <c r="M969" s="337"/>
      <c r="N969" s="337"/>
      <c r="O969" s="337"/>
      <c r="P969" s="337"/>
      <c r="Q969" s="337"/>
      <c r="R969" s="337"/>
      <c r="S969" s="337"/>
      <c r="T969" s="337"/>
      <c r="U969" s="337"/>
      <c r="V969" s="337"/>
      <c r="W969" s="337"/>
      <c r="X969" s="337"/>
      <c r="Y969" s="337"/>
      <c r="Z969" s="337"/>
      <c r="AA969" s="337"/>
    </row>
    <row r="970">
      <c r="A970" s="337"/>
      <c r="B970" s="337"/>
      <c r="C970" s="575"/>
      <c r="D970" s="575"/>
      <c r="E970" s="337"/>
      <c r="F970" s="337"/>
      <c r="G970" s="337"/>
      <c r="H970" s="337"/>
      <c r="I970" s="337"/>
      <c r="J970" s="337"/>
      <c r="K970" s="337"/>
      <c r="L970" s="337"/>
      <c r="M970" s="337"/>
      <c r="N970" s="337"/>
      <c r="O970" s="337"/>
      <c r="P970" s="337"/>
      <c r="Q970" s="337"/>
      <c r="R970" s="337"/>
      <c r="S970" s="337"/>
      <c r="T970" s="337"/>
      <c r="U970" s="337"/>
      <c r="V970" s="337"/>
      <c r="W970" s="337"/>
      <c r="X970" s="337"/>
      <c r="Y970" s="337"/>
      <c r="Z970" s="337"/>
      <c r="AA970" s="337"/>
    </row>
    <row r="971">
      <c r="A971" s="337"/>
      <c r="B971" s="337"/>
      <c r="C971" s="575"/>
      <c r="D971" s="575"/>
      <c r="E971" s="337"/>
      <c r="F971" s="337"/>
      <c r="G971" s="337"/>
      <c r="H971" s="337"/>
      <c r="I971" s="337"/>
      <c r="J971" s="337"/>
      <c r="K971" s="337"/>
      <c r="L971" s="337"/>
      <c r="M971" s="337"/>
      <c r="N971" s="337"/>
      <c r="O971" s="337"/>
      <c r="P971" s="337"/>
      <c r="Q971" s="337"/>
      <c r="R971" s="337"/>
      <c r="S971" s="337"/>
      <c r="T971" s="337"/>
      <c r="U971" s="337"/>
      <c r="V971" s="337"/>
      <c r="W971" s="337"/>
      <c r="X971" s="337"/>
      <c r="Y971" s="337"/>
      <c r="Z971" s="337"/>
      <c r="AA971" s="337"/>
    </row>
    <row r="972">
      <c r="A972" s="337"/>
      <c r="B972" s="337"/>
      <c r="C972" s="575"/>
      <c r="D972" s="575"/>
      <c r="E972" s="337"/>
      <c r="F972" s="337"/>
      <c r="G972" s="337"/>
      <c r="H972" s="337"/>
      <c r="I972" s="337"/>
      <c r="J972" s="337"/>
      <c r="K972" s="337"/>
      <c r="L972" s="337"/>
      <c r="M972" s="337"/>
      <c r="N972" s="337"/>
      <c r="O972" s="337"/>
      <c r="P972" s="337"/>
      <c r="Q972" s="337"/>
      <c r="R972" s="337"/>
      <c r="S972" s="337"/>
      <c r="T972" s="337"/>
      <c r="U972" s="337"/>
      <c r="V972" s="337"/>
      <c r="W972" s="337"/>
      <c r="X972" s="337"/>
      <c r="Y972" s="337"/>
      <c r="Z972" s="337"/>
      <c r="AA972" s="337"/>
    </row>
    <row r="973">
      <c r="A973" s="337"/>
      <c r="B973" s="337"/>
      <c r="C973" s="575"/>
      <c r="D973" s="575"/>
      <c r="E973" s="337"/>
      <c r="F973" s="337"/>
      <c r="G973" s="337"/>
      <c r="H973" s="337"/>
      <c r="I973" s="337"/>
      <c r="J973" s="337"/>
      <c r="K973" s="337"/>
      <c r="L973" s="337"/>
      <c r="M973" s="337"/>
      <c r="N973" s="337"/>
      <c r="O973" s="337"/>
      <c r="P973" s="337"/>
      <c r="Q973" s="337"/>
      <c r="R973" s="337"/>
      <c r="S973" s="337"/>
      <c r="T973" s="337"/>
      <c r="U973" s="337"/>
      <c r="V973" s="337"/>
      <c r="W973" s="337"/>
      <c r="X973" s="337"/>
      <c r="Y973" s="337"/>
      <c r="Z973" s="337"/>
      <c r="AA973" s="337"/>
    </row>
    <row r="974">
      <c r="A974" s="337"/>
      <c r="B974" s="337"/>
      <c r="C974" s="575"/>
      <c r="D974" s="575"/>
      <c r="E974" s="337"/>
      <c r="F974" s="337"/>
      <c r="G974" s="337"/>
      <c r="H974" s="337"/>
      <c r="I974" s="337"/>
      <c r="J974" s="337"/>
      <c r="K974" s="337"/>
      <c r="L974" s="337"/>
      <c r="M974" s="337"/>
      <c r="N974" s="337"/>
      <c r="O974" s="337"/>
      <c r="P974" s="337"/>
      <c r="Q974" s="337"/>
      <c r="R974" s="337"/>
      <c r="S974" s="337"/>
      <c r="T974" s="337"/>
      <c r="U974" s="337"/>
      <c r="V974" s="337"/>
      <c r="W974" s="337"/>
      <c r="X974" s="337"/>
      <c r="Y974" s="337"/>
      <c r="Z974" s="337"/>
      <c r="AA974" s="337"/>
    </row>
    <row r="975">
      <c r="A975" s="337"/>
      <c r="B975" s="337"/>
      <c r="C975" s="575"/>
      <c r="D975" s="575"/>
      <c r="E975" s="337"/>
      <c r="F975" s="337"/>
      <c r="G975" s="337"/>
      <c r="H975" s="337"/>
      <c r="I975" s="337"/>
      <c r="J975" s="337"/>
      <c r="K975" s="337"/>
      <c r="L975" s="337"/>
      <c r="M975" s="337"/>
      <c r="N975" s="337"/>
      <c r="O975" s="337"/>
      <c r="P975" s="337"/>
      <c r="Q975" s="337"/>
      <c r="R975" s="337"/>
      <c r="S975" s="337"/>
      <c r="T975" s="337"/>
      <c r="U975" s="337"/>
      <c r="V975" s="337"/>
      <c r="W975" s="337"/>
      <c r="X975" s="337"/>
      <c r="Y975" s="337"/>
      <c r="Z975" s="337"/>
      <c r="AA975" s="337"/>
    </row>
    <row r="976">
      <c r="A976" s="337"/>
      <c r="B976" s="337"/>
      <c r="C976" s="575"/>
      <c r="D976" s="575"/>
      <c r="E976" s="337"/>
      <c r="F976" s="337"/>
      <c r="G976" s="337"/>
      <c r="H976" s="337"/>
      <c r="I976" s="337"/>
      <c r="J976" s="337"/>
      <c r="K976" s="337"/>
      <c r="L976" s="337"/>
      <c r="M976" s="337"/>
      <c r="N976" s="337"/>
      <c r="O976" s="337"/>
      <c r="P976" s="337"/>
      <c r="Q976" s="337"/>
      <c r="R976" s="337"/>
      <c r="S976" s="337"/>
      <c r="T976" s="337"/>
      <c r="U976" s="337"/>
      <c r="V976" s="337"/>
      <c r="W976" s="337"/>
      <c r="X976" s="337"/>
      <c r="Y976" s="337"/>
      <c r="Z976" s="337"/>
      <c r="AA976" s="337"/>
    </row>
    <row r="977">
      <c r="A977" s="337"/>
      <c r="B977" s="337"/>
      <c r="C977" s="575"/>
      <c r="D977" s="575"/>
      <c r="E977" s="337"/>
      <c r="F977" s="337"/>
      <c r="G977" s="337"/>
      <c r="H977" s="337"/>
      <c r="I977" s="337"/>
      <c r="J977" s="337"/>
      <c r="K977" s="337"/>
      <c r="L977" s="337"/>
      <c r="M977" s="337"/>
      <c r="N977" s="337"/>
      <c r="O977" s="337"/>
      <c r="P977" s="337"/>
      <c r="Q977" s="337"/>
      <c r="R977" s="337"/>
      <c r="S977" s="337"/>
      <c r="T977" s="337"/>
      <c r="U977" s="337"/>
      <c r="V977" s="337"/>
      <c r="W977" s="337"/>
      <c r="X977" s="337"/>
      <c r="Y977" s="337"/>
      <c r="Z977" s="337"/>
      <c r="AA977" s="337"/>
    </row>
    <row r="978">
      <c r="A978" s="337"/>
      <c r="B978" s="337"/>
      <c r="C978" s="575"/>
      <c r="D978" s="575"/>
      <c r="E978" s="337"/>
      <c r="F978" s="337"/>
      <c r="G978" s="337"/>
      <c r="H978" s="337"/>
      <c r="I978" s="337"/>
      <c r="J978" s="337"/>
      <c r="K978" s="337"/>
      <c r="L978" s="337"/>
      <c r="M978" s="337"/>
      <c r="N978" s="337"/>
      <c r="O978" s="337"/>
      <c r="P978" s="337"/>
      <c r="Q978" s="337"/>
      <c r="R978" s="337"/>
      <c r="S978" s="337"/>
      <c r="T978" s="337"/>
      <c r="U978" s="337"/>
      <c r="V978" s="337"/>
      <c r="W978" s="337"/>
      <c r="X978" s="337"/>
      <c r="Y978" s="337"/>
      <c r="Z978" s="337"/>
      <c r="AA978" s="337"/>
    </row>
    <row r="979">
      <c r="A979" s="337"/>
      <c r="B979" s="337"/>
      <c r="C979" s="575"/>
      <c r="D979" s="575"/>
      <c r="E979" s="337"/>
      <c r="F979" s="337"/>
      <c r="G979" s="337"/>
      <c r="H979" s="337"/>
      <c r="I979" s="337"/>
      <c r="J979" s="337"/>
      <c r="K979" s="337"/>
      <c r="L979" s="337"/>
      <c r="M979" s="337"/>
      <c r="N979" s="337"/>
      <c r="O979" s="337"/>
      <c r="P979" s="337"/>
      <c r="Q979" s="337"/>
      <c r="R979" s="337"/>
      <c r="S979" s="337"/>
      <c r="T979" s="337"/>
      <c r="U979" s="337"/>
      <c r="V979" s="337"/>
      <c r="W979" s="337"/>
      <c r="X979" s="337"/>
      <c r="Y979" s="337"/>
      <c r="Z979" s="337"/>
      <c r="AA979" s="337"/>
    </row>
    <row r="980">
      <c r="A980" s="337"/>
      <c r="B980" s="337"/>
      <c r="C980" s="575"/>
      <c r="D980" s="575"/>
      <c r="E980" s="337"/>
      <c r="F980" s="337"/>
      <c r="G980" s="337"/>
      <c r="H980" s="337"/>
      <c r="I980" s="337"/>
      <c r="J980" s="337"/>
      <c r="K980" s="337"/>
      <c r="L980" s="337"/>
      <c r="M980" s="337"/>
      <c r="N980" s="337"/>
      <c r="O980" s="337"/>
      <c r="P980" s="337"/>
      <c r="Q980" s="337"/>
      <c r="R980" s="337"/>
      <c r="S980" s="337"/>
      <c r="T980" s="337"/>
      <c r="U980" s="337"/>
      <c r="V980" s="337"/>
      <c r="W980" s="337"/>
      <c r="X980" s="337"/>
      <c r="Y980" s="337"/>
      <c r="Z980" s="337"/>
      <c r="AA980" s="337"/>
    </row>
    <row r="981">
      <c r="A981" s="337"/>
      <c r="B981" s="337"/>
      <c r="C981" s="575"/>
      <c r="D981" s="575"/>
      <c r="E981" s="337"/>
      <c r="F981" s="337"/>
      <c r="G981" s="337"/>
      <c r="H981" s="337"/>
      <c r="I981" s="337"/>
      <c r="J981" s="337"/>
      <c r="K981" s="337"/>
      <c r="L981" s="337"/>
      <c r="M981" s="337"/>
      <c r="N981" s="337"/>
      <c r="O981" s="337"/>
      <c r="P981" s="337"/>
      <c r="Q981" s="337"/>
      <c r="R981" s="337"/>
      <c r="S981" s="337"/>
      <c r="T981" s="337"/>
      <c r="U981" s="337"/>
      <c r="V981" s="337"/>
      <c r="W981" s="337"/>
      <c r="X981" s="337"/>
      <c r="Y981" s="337"/>
      <c r="Z981" s="337"/>
      <c r="AA981" s="337"/>
    </row>
    <row r="982">
      <c r="A982" s="337"/>
      <c r="B982" s="337"/>
      <c r="C982" s="575"/>
      <c r="D982" s="575"/>
      <c r="E982" s="337"/>
      <c r="F982" s="337"/>
      <c r="G982" s="337"/>
      <c r="H982" s="337"/>
      <c r="I982" s="337"/>
      <c r="J982" s="337"/>
      <c r="K982" s="337"/>
      <c r="L982" s="337"/>
      <c r="M982" s="337"/>
      <c r="N982" s="337"/>
      <c r="O982" s="337"/>
      <c r="P982" s="337"/>
      <c r="Q982" s="337"/>
      <c r="R982" s="337"/>
      <c r="S982" s="337"/>
      <c r="T982" s="337"/>
      <c r="U982" s="337"/>
      <c r="V982" s="337"/>
      <c r="W982" s="337"/>
      <c r="X982" s="337"/>
      <c r="Y982" s="337"/>
      <c r="Z982" s="337"/>
      <c r="AA982" s="337"/>
    </row>
    <row r="983">
      <c r="A983" s="337"/>
      <c r="B983" s="337"/>
      <c r="C983" s="575"/>
      <c r="D983" s="575"/>
      <c r="E983" s="337"/>
      <c r="F983" s="337"/>
      <c r="G983" s="337"/>
      <c r="H983" s="337"/>
      <c r="I983" s="337"/>
      <c r="J983" s="337"/>
      <c r="K983" s="337"/>
      <c r="L983" s="337"/>
      <c r="M983" s="337"/>
      <c r="N983" s="337"/>
      <c r="O983" s="337"/>
      <c r="P983" s="337"/>
      <c r="Q983" s="337"/>
      <c r="R983" s="337"/>
      <c r="S983" s="337"/>
      <c r="T983" s="337"/>
      <c r="U983" s="337"/>
      <c r="V983" s="337"/>
      <c r="W983" s="337"/>
      <c r="X983" s="337"/>
      <c r="Y983" s="337"/>
      <c r="Z983" s="337"/>
      <c r="AA983" s="337"/>
    </row>
    <row r="984">
      <c r="A984" s="337"/>
      <c r="B984" s="337"/>
      <c r="C984" s="575"/>
      <c r="D984" s="575"/>
      <c r="E984" s="337"/>
      <c r="F984" s="337"/>
      <c r="G984" s="337"/>
      <c r="H984" s="337"/>
      <c r="I984" s="337"/>
      <c r="J984" s="337"/>
      <c r="K984" s="337"/>
      <c r="L984" s="337"/>
      <c r="M984" s="337"/>
      <c r="N984" s="337"/>
      <c r="O984" s="337"/>
      <c r="P984" s="337"/>
      <c r="Q984" s="337"/>
      <c r="R984" s="337"/>
      <c r="S984" s="337"/>
      <c r="T984" s="337"/>
      <c r="U984" s="337"/>
      <c r="V984" s="337"/>
      <c r="W984" s="337"/>
      <c r="X984" s="337"/>
      <c r="Y984" s="337"/>
      <c r="Z984" s="337"/>
      <c r="AA984" s="337"/>
    </row>
    <row r="985">
      <c r="A985" s="337"/>
      <c r="B985" s="337"/>
      <c r="C985" s="575"/>
      <c r="D985" s="575"/>
      <c r="E985" s="337"/>
      <c r="F985" s="337"/>
      <c r="G985" s="337"/>
      <c r="H985" s="337"/>
      <c r="I985" s="337"/>
      <c r="J985" s="337"/>
      <c r="K985" s="337"/>
      <c r="L985" s="337"/>
      <c r="M985" s="337"/>
      <c r="N985" s="337"/>
      <c r="O985" s="337"/>
      <c r="P985" s="337"/>
      <c r="Q985" s="337"/>
      <c r="R985" s="337"/>
      <c r="S985" s="337"/>
      <c r="T985" s="337"/>
      <c r="U985" s="337"/>
      <c r="V985" s="337"/>
      <c r="W985" s="337"/>
      <c r="X985" s="337"/>
      <c r="Y985" s="337"/>
      <c r="Z985" s="337"/>
      <c r="AA985" s="337"/>
    </row>
    <row r="986">
      <c r="A986" s="337"/>
      <c r="B986" s="337"/>
      <c r="C986" s="575"/>
      <c r="D986" s="575"/>
      <c r="E986" s="337"/>
      <c r="F986" s="337"/>
      <c r="G986" s="337"/>
      <c r="H986" s="337"/>
      <c r="I986" s="337"/>
      <c r="J986" s="337"/>
      <c r="K986" s="337"/>
      <c r="L986" s="337"/>
      <c r="M986" s="337"/>
      <c r="N986" s="337"/>
      <c r="O986" s="337"/>
      <c r="P986" s="337"/>
      <c r="Q986" s="337"/>
      <c r="R986" s="337"/>
      <c r="S986" s="337"/>
      <c r="T986" s="337"/>
      <c r="U986" s="337"/>
      <c r="V986" s="337"/>
      <c r="W986" s="337"/>
      <c r="X986" s="337"/>
      <c r="Y986" s="337"/>
      <c r="Z986" s="337"/>
      <c r="AA986" s="337"/>
    </row>
    <row r="987">
      <c r="A987" s="337"/>
      <c r="B987" s="337"/>
      <c r="C987" s="575"/>
      <c r="D987" s="575"/>
      <c r="E987" s="337"/>
      <c r="F987" s="337"/>
      <c r="G987" s="337"/>
      <c r="H987" s="337"/>
      <c r="I987" s="337"/>
      <c r="J987" s="337"/>
      <c r="K987" s="337"/>
      <c r="L987" s="337"/>
      <c r="M987" s="337"/>
      <c r="N987" s="337"/>
      <c r="O987" s="337"/>
      <c r="P987" s="337"/>
      <c r="Q987" s="337"/>
      <c r="R987" s="337"/>
      <c r="S987" s="337"/>
      <c r="T987" s="337"/>
      <c r="U987" s="337"/>
      <c r="V987" s="337"/>
      <c r="W987" s="337"/>
      <c r="X987" s="337"/>
      <c r="Y987" s="337"/>
      <c r="Z987" s="337"/>
      <c r="AA987" s="337"/>
    </row>
    <row r="988">
      <c r="A988" s="337"/>
      <c r="B988" s="337"/>
      <c r="C988" s="575"/>
      <c r="D988" s="575"/>
      <c r="E988" s="337"/>
      <c r="F988" s="337"/>
      <c r="G988" s="337"/>
      <c r="H988" s="337"/>
      <c r="I988" s="337"/>
      <c r="J988" s="337"/>
      <c r="K988" s="337"/>
      <c r="L988" s="337"/>
      <c r="M988" s="337"/>
      <c r="N988" s="337"/>
      <c r="O988" s="337"/>
      <c r="P988" s="337"/>
      <c r="Q988" s="337"/>
      <c r="R988" s="337"/>
      <c r="S988" s="337"/>
      <c r="T988" s="337"/>
      <c r="U988" s="337"/>
      <c r="V988" s="337"/>
      <c r="W988" s="337"/>
      <c r="X988" s="337"/>
      <c r="Y988" s="337"/>
      <c r="Z988" s="337"/>
      <c r="AA988" s="337"/>
    </row>
    <row r="989">
      <c r="A989" s="337"/>
      <c r="B989" s="337"/>
      <c r="C989" s="575"/>
      <c r="D989" s="575"/>
      <c r="E989" s="337"/>
      <c r="F989" s="337"/>
      <c r="G989" s="337"/>
      <c r="H989" s="337"/>
      <c r="I989" s="337"/>
      <c r="J989" s="337"/>
      <c r="K989" s="337"/>
      <c r="L989" s="337"/>
      <c r="M989" s="337"/>
      <c r="N989" s="337"/>
      <c r="O989" s="337"/>
      <c r="P989" s="337"/>
      <c r="Q989" s="337"/>
      <c r="R989" s="337"/>
      <c r="S989" s="337"/>
      <c r="T989" s="337"/>
      <c r="U989" s="337"/>
      <c r="V989" s="337"/>
      <c r="W989" s="337"/>
      <c r="X989" s="337"/>
      <c r="Y989" s="337"/>
      <c r="Z989" s="337"/>
      <c r="AA989" s="337"/>
    </row>
    <row r="990">
      <c r="A990" s="337"/>
      <c r="B990" s="337"/>
      <c r="C990" s="575"/>
      <c r="D990" s="575"/>
      <c r="E990" s="337"/>
      <c r="F990" s="337"/>
      <c r="G990" s="337"/>
      <c r="H990" s="337"/>
      <c r="I990" s="337"/>
      <c r="J990" s="337"/>
      <c r="K990" s="337"/>
      <c r="L990" s="337"/>
      <c r="M990" s="337"/>
      <c r="N990" s="337"/>
      <c r="O990" s="337"/>
      <c r="P990" s="337"/>
      <c r="Q990" s="337"/>
      <c r="R990" s="337"/>
      <c r="S990" s="337"/>
      <c r="T990" s="337"/>
      <c r="U990" s="337"/>
      <c r="V990" s="337"/>
      <c r="W990" s="337"/>
      <c r="X990" s="337"/>
      <c r="Y990" s="337"/>
      <c r="Z990" s="337"/>
      <c r="AA990" s="337"/>
    </row>
    <row r="991">
      <c r="A991" s="337"/>
      <c r="B991" s="337"/>
      <c r="C991" s="575"/>
      <c r="D991" s="575"/>
      <c r="E991" s="337"/>
      <c r="F991" s="337"/>
      <c r="G991" s="337"/>
      <c r="H991" s="337"/>
      <c r="I991" s="337"/>
      <c r="J991" s="337"/>
      <c r="K991" s="337"/>
      <c r="L991" s="337"/>
      <c r="M991" s="337"/>
      <c r="N991" s="337"/>
      <c r="O991" s="337"/>
      <c r="P991" s="337"/>
      <c r="Q991" s="337"/>
      <c r="R991" s="337"/>
      <c r="S991" s="337"/>
      <c r="T991" s="337"/>
      <c r="U991" s="337"/>
      <c r="V991" s="337"/>
      <c r="W991" s="337"/>
      <c r="X991" s="337"/>
      <c r="Y991" s="337"/>
      <c r="Z991" s="337"/>
      <c r="AA991" s="337"/>
    </row>
    <row r="992">
      <c r="A992" s="337"/>
      <c r="B992" s="337"/>
      <c r="C992" s="575"/>
      <c r="D992" s="575"/>
      <c r="E992" s="337"/>
      <c r="F992" s="337"/>
      <c r="G992" s="337"/>
      <c r="H992" s="337"/>
      <c r="I992" s="337"/>
      <c r="J992" s="337"/>
      <c r="K992" s="337"/>
      <c r="L992" s="337"/>
      <c r="M992" s="337"/>
      <c r="N992" s="337"/>
      <c r="O992" s="337"/>
      <c r="P992" s="337"/>
      <c r="Q992" s="337"/>
      <c r="R992" s="337"/>
      <c r="S992" s="337"/>
      <c r="T992" s="337"/>
      <c r="U992" s="337"/>
      <c r="V992" s="337"/>
      <c r="W992" s="337"/>
      <c r="X992" s="337"/>
      <c r="Y992" s="337"/>
      <c r="Z992" s="337"/>
      <c r="AA992" s="337"/>
    </row>
    <row r="993">
      <c r="A993" s="337"/>
      <c r="B993" s="337"/>
      <c r="C993" s="575"/>
      <c r="D993" s="575"/>
      <c r="E993" s="337"/>
      <c r="F993" s="337"/>
      <c r="G993" s="337"/>
      <c r="H993" s="337"/>
      <c r="I993" s="337"/>
      <c r="J993" s="337"/>
      <c r="K993" s="337"/>
      <c r="L993" s="337"/>
      <c r="M993" s="337"/>
      <c r="N993" s="337"/>
      <c r="O993" s="337"/>
      <c r="P993" s="337"/>
      <c r="Q993" s="337"/>
      <c r="R993" s="337"/>
      <c r="S993" s="337"/>
      <c r="T993" s="337"/>
      <c r="U993" s="337"/>
      <c r="V993" s="337"/>
      <c r="W993" s="337"/>
      <c r="X993" s="337"/>
      <c r="Y993" s="337"/>
      <c r="Z993" s="337"/>
      <c r="AA993" s="337"/>
    </row>
    <row r="994">
      <c r="A994" s="337"/>
      <c r="B994" s="337"/>
      <c r="C994" s="575"/>
      <c r="D994" s="575"/>
      <c r="E994" s="337"/>
      <c r="F994" s="337"/>
      <c r="G994" s="337"/>
      <c r="H994" s="337"/>
      <c r="I994" s="337"/>
      <c r="J994" s="337"/>
      <c r="K994" s="337"/>
      <c r="L994" s="337"/>
      <c r="M994" s="337"/>
      <c r="N994" s="337"/>
      <c r="O994" s="337"/>
      <c r="P994" s="337"/>
      <c r="Q994" s="337"/>
      <c r="R994" s="337"/>
      <c r="S994" s="337"/>
      <c r="T994" s="337"/>
      <c r="U994" s="337"/>
      <c r="V994" s="337"/>
      <c r="W994" s="337"/>
      <c r="X994" s="337"/>
      <c r="Y994" s="337"/>
      <c r="Z994" s="337"/>
      <c r="AA994" s="337"/>
    </row>
    <row r="995">
      <c r="A995" s="337"/>
      <c r="B995" s="337"/>
      <c r="C995" s="575"/>
      <c r="D995" s="575"/>
      <c r="E995" s="337"/>
      <c r="F995" s="337"/>
      <c r="G995" s="337"/>
      <c r="H995" s="337"/>
      <c r="I995" s="337"/>
      <c r="J995" s="337"/>
      <c r="K995" s="337"/>
      <c r="L995" s="337"/>
      <c r="M995" s="337"/>
      <c r="N995" s="337"/>
      <c r="O995" s="337"/>
      <c r="P995" s="337"/>
      <c r="Q995" s="337"/>
      <c r="R995" s="337"/>
      <c r="S995" s="337"/>
      <c r="T995" s="337"/>
      <c r="U995" s="337"/>
      <c r="V995" s="337"/>
      <c r="W995" s="337"/>
      <c r="X995" s="337"/>
      <c r="Y995" s="337"/>
      <c r="Z995" s="337"/>
      <c r="AA995" s="337"/>
    </row>
    <row r="996">
      <c r="A996" s="337"/>
      <c r="B996" s="337"/>
      <c r="C996" s="575"/>
      <c r="D996" s="575"/>
      <c r="E996" s="337"/>
      <c r="F996" s="337"/>
      <c r="G996" s="337"/>
      <c r="H996" s="337"/>
      <c r="I996" s="337"/>
      <c r="J996" s="337"/>
      <c r="K996" s="337"/>
      <c r="L996" s="337"/>
      <c r="M996" s="337"/>
      <c r="N996" s="337"/>
      <c r="O996" s="337"/>
      <c r="P996" s="337"/>
      <c r="Q996" s="337"/>
      <c r="R996" s="337"/>
      <c r="S996" s="337"/>
      <c r="T996" s="337"/>
      <c r="U996" s="337"/>
      <c r="V996" s="337"/>
      <c r="W996" s="337"/>
      <c r="X996" s="337"/>
      <c r="Y996" s="337"/>
      <c r="Z996" s="337"/>
      <c r="AA996" s="337"/>
    </row>
    <row r="997">
      <c r="A997" s="337"/>
      <c r="B997" s="337"/>
      <c r="C997" s="575"/>
      <c r="D997" s="575"/>
      <c r="E997" s="337"/>
      <c r="F997" s="337"/>
      <c r="G997" s="337"/>
      <c r="H997" s="337"/>
      <c r="I997" s="337"/>
      <c r="J997" s="337"/>
      <c r="K997" s="337"/>
      <c r="L997" s="337"/>
      <c r="M997" s="337"/>
      <c r="N997" s="337"/>
      <c r="O997" s="337"/>
      <c r="P997" s="337"/>
      <c r="Q997" s="337"/>
      <c r="R997" s="337"/>
      <c r="S997" s="337"/>
      <c r="T997" s="337"/>
      <c r="U997" s="337"/>
      <c r="V997" s="337"/>
      <c r="W997" s="337"/>
      <c r="X997" s="337"/>
      <c r="Y997" s="337"/>
      <c r="Z997" s="337"/>
      <c r="AA997" s="337"/>
    </row>
    <row r="998">
      <c r="A998" s="337"/>
      <c r="B998" s="337"/>
      <c r="C998" s="575"/>
      <c r="D998" s="575"/>
      <c r="E998" s="337"/>
      <c r="F998" s="337"/>
      <c r="G998" s="337"/>
      <c r="H998" s="337"/>
      <c r="I998" s="337"/>
      <c r="J998" s="337"/>
      <c r="K998" s="337"/>
      <c r="L998" s="337"/>
      <c r="M998" s="337"/>
      <c r="N998" s="337"/>
      <c r="O998" s="337"/>
      <c r="P998" s="337"/>
      <c r="Q998" s="337"/>
      <c r="R998" s="337"/>
      <c r="S998" s="337"/>
      <c r="T998" s="337"/>
      <c r="U998" s="337"/>
      <c r="V998" s="337"/>
      <c r="W998" s="337"/>
      <c r="X998" s="337"/>
      <c r="Y998" s="337"/>
      <c r="Z998" s="337"/>
      <c r="AA998" s="337"/>
    </row>
    <row r="999">
      <c r="A999" s="337"/>
      <c r="B999" s="337"/>
      <c r="C999" s="575"/>
      <c r="D999" s="575"/>
      <c r="E999" s="337"/>
      <c r="F999" s="337"/>
      <c r="G999" s="337"/>
      <c r="H999" s="337"/>
      <c r="I999" s="337"/>
      <c r="J999" s="337"/>
      <c r="K999" s="337"/>
      <c r="L999" s="337"/>
      <c r="M999" s="337"/>
      <c r="N999" s="337"/>
      <c r="O999" s="337"/>
      <c r="P999" s="337"/>
      <c r="Q999" s="337"/>
      <c r="R999" s="337"/>
      <c r="S999" s="337"/>
      <c r="T999" s="337"/>
      <c r="U999" s="337"/>
      <c r="V999" s="337"/>
      <c r="W999" s="337"/>
      <c r="X999" s="337"/>
      <c r="Y999" s="337"/>
      <c r="Z999" s="337"/>
      <c r="AA999" s="337"/>
    </row>
    <row r="1000">
      <c r="A1000" s="337"/>
      <c r="B1000" s="337"/>
      <c r="C1000" s="575"/>
      <c r="D1000" s="575"/>
      <c r="E1000" s="337"/>
      <c r="F1000" s="337"/>
      <c r="G1000" s="337"/>
      <c r="H1000" s="337"/>
      <c r="I1000" s="337"/>
      <c r="J1000" s="337"/>
      <c r="K1000" s="337"/>
      <c r="L1000" s="337"/>
      <c r="M1000" s="337"/>
      <c r="N1000" s="337"/>
      <c r="O1000" s="337"/>
      <c r="P1000" s="337"/>
      <c r="Q1000" s="337"/>
      <c r="R1000" s="337"/>
      <c r="S1000" s="337"/>
      <c r="T1000" s="337"/>
      <c r="U1000" s="337"/>
      <c r="V1000" s="337"/>
      <c r="W1000" s="337"/>
      <c r="X1000" s="337"/>
      <c r="Y1000" s="337"/>
      <c r="Z1000" s="337"/>
      <c r="AA1000" s="337"/>
    </row>
    <row r="1001">
      <c r="A1001" s="337"/>
      <c r="B1001" s="337"/>
      <c r="C1001" s="575"/>
      <c r="D1001" s="575"/>
      <c r="E1001" s="337"/>
      <c r="F1001" s="337"/>
      <c r="G1001" s="337"/>
      <c r="H1001" s="337"/>
      <c r="I1001" s="337"/>
      <c r="J1001" s="337"/>
      <c r="K1001" s="337"/>
      <c r="L1001" s="337"/>
      <c r="M1001" s="337"/>
      <c r="N1001" s="337"/>
      <c r="O1001" s="337"/>
      <c r="P1001" s="337"/>
      <c r="Q1001" s="337"/>
      <c r="R1001" s="337"/>
      <c r="S1001" s="337"/>
      <c r="T1001" s="337"/>
      <c r="U1001" s="337"/>
      <c r="V1001" s="337"/>
      <c r="W1001" s="337"/>
      <c r="X1001" s="337"/>
      <c r="Y1001" s="337"/>
      <c r="Z1001" s="337"/>
      <c r="AA1001" s="337"/>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897" t="s">
        <v>57</v>
      </c>
      <c r="B1" s="1897" t="s">
        <v>60</v>
      </c>
      <c r="C1" s="1897" t="s">
        <v>422</v>
      </c>
      <c r="D1" s="1897" t="s">
        <v>61</v>
      </c>
      <c r="E1" s="1897" t="s">
        <v>62</v>
      </c>
      <c r="F1" s="1897" t="s">
        <v>63</v>
      </c>
      <c r="G1" s="1897" t="s">
        <v>64</v>
      </c>
      <c r="H1" s="1897" t="s">
        <v>65</v>
      </c>
      <c r="I1" s="1897" t="s">
        <v>66</v>
      </c>
      <c r="J1" s="1897" t="s">
        <v>67</v>
      </c>
      <c r="K1" s="1897" t="s">
        <v>68</v>
      </c>
      <c r="L1" s="1897" t="s">
        <v>69</v>
      </c>
      <c r="M1" s="1898" t="s">
        <v>76</v>
      </c>
    </row>
    <row r="2">
      <c r="A2" s="1899" t="s">
        <v>14629</v>
      </c>
      <c r="B2" s="1900" t="s">
        <v>14630</v>
      </c>
      <c r="C2" s="1899" t="s">
        <v>14631</v>
      </c>
      <c r="D2" s="1899" t="s">
        <v>14632</v>
      </c>
      <c r="E2" s="1901"/>
      <c r="F2" s="1899" t="s">
        <v>14633</v>
      </c>
      <c r="G2" s="1899" t="s">
        <v>14634</v>
      </c>
      <c r="H2" s="1902">
        <v>43844.0</v>
      </c>
      <c r="I2" s="1900" t="s">
        <v>97</v>
      </c>
      <c r="J2" s="1900"/>
      <c r="K2" s="1899" t="s">
        <v>123</v>
      </c>
      <c r="L2" s="1900"/>
      <c r="M2" s="133" t="s">
        <v>116</v>
      </c>
    </row>
    <row r="3">
      <c r="A3" s="1900" t="s">
        <v>14635</v>
      </c>
      <c r="B3" s="1900" t="s">
        <v>14630</v>
      </c>
      <c r="C3" s="1899" t="s">
        <v>14631</v>
      </c>
      <c r="D3" s="1899" t="s">
        <v>14636</v>
      </c>
      <c r="E3" s="1901"/>
      <c r="F3" s="1899" t="s">
        <v>14637</v>
      </c>
      <c r="G3" s="1899" t="s">
        <v>14638</v>
      </c>
      <c r="H3" s="1902">
        <v>43844.0</v>
      </c>
      <c r="I3" s="1900" t="s">
        <v>97</v>
      </c>
      <c r="J3" s="1900"/>
      <c r="K3" s="1899" t="s">
        <v>123</v>
      </c>
      <c r="L3" s="1900"/>
      <c r="M3" s="133" t="s">
        <v>116</v>
      </c>
    </row>
    <row r="4">
      <c r="A4" s="1900" t="s">
        <v>14639</v>
      </c>
      <c r="B4" s="1900" t="s">
        <v>14630</v>
      </c>
      <c r="C4" s="1899" t="s">
        <v>14631</v>
      </c>
      <c r="D4" s="1900" t="s">
        <v>14640</v>
      </c>
      <c r="E4" s="1900" t="s">
        <v>14641</v>
      </c>
      <c r="F4" s="1900" t="s">
        <v>14642</v>
      </c>
      <c r="G4" s="1900" t="s">
        <v>14643</v>
      </c>
      <c r="H4" s="1902">
        <v>43844.0</v>
      </c>
      <c r="I4" s="1900" t="s">
        <v>97</v>
      </c>
      <c r="J4" s="1900"/>
      <c r="K4" s="1899" t="s">
        <v>123</v>
      </c>
      <c r="L4" s="1900"/>
      <c r="M4" s="133" t="s">
        <v>116</v>
      </c>
    </row>
    <row r="5">
      <c r="A5" s="1900" t="s">
        <v>14644</v>
      </c>
      <c r="B5" s="1900" t="s">
        <v>14630</v>
      </c>
      <c r="C5" s="1899" t="s">
        <v>14631</v>
      </c>
      <c r="D5" s="1900" t="s">
        <v>14645</v>
      </c>
      <c r="E5" s="1900" t="s">
        <v>14646</v>
      </c>
      <c r="F5" s="1900" t="s">
        <v>14647</v>
      </c>
      <c r="G5" s="1900" t="s">
        <v>14648</v>
      </c>
      <c r="H5" s="1902">
        <v>43844.0</v>
      </c>
      <c r="I5" s="1900" t="s">
        <v>97</v>
      </c>
      <c r="J5" s="1900"/>
      <c r="K5" s="1899" t="s">
        <v>123</v>
      </c>
      <c r="L5" s="1900"/>
      <c r="M5" s="133" t="s">
        <v>116</v>
      </c>
    </row>
    <row r="6">
      <c r="A6" s="1900" t="s">
        <v>14649</v>
      </c>
      <c r="B6" s="1900" t="s">
        <v>14630</v>
      </c>
      <c r="C6" s="1899" t="s">
        <v>14631</v>
      </c>
      <c r="D6" s="1900" t="s">
        <v>1632</v>
      </c>
      <c r="E6" s="1900" t="s">
        <v>14641</v>
      </c>
      <c r="F6" s="1900" t="s">
        <v>14650</v>
      </c>
      <c r="G6" s="1900" t="s">
        <v>1635</v>
      </c>
      <c r="H6" s="1902">
        <v>43844.0</v>
      </c>
      <c r="I6" s="1900" t="s">
        <v>97</v>
      </c>
      <c r="J6" s="1900"/>
      <c r="K6" s="1899" t="s">
        <v>123</v>
      </c>
      <c r="L6" s="1900"/>
      <c r="M6" s="133" t="s">
        <v>116</v>
      </c>
    </row>
    <row r="7">
      <c r="A7" s="1900" t="s">
        <v>14651</v>
      </c>
      <c r="B7" s="1900" t="s">
        <v>14630</v>
      </c>
      <c r="C7" s="1899" t="s">
        <v>14631</v>
      </c>
      <c r="D7" s="1900" t="s">
        <v>14652</v>
      </c>
      <c r="E7" s="1900" t="s">
        <v>14641</v>
      </c>
      <c r="F7" s="1900" t="s">
        <v>14653</v>
      </c>
      <c r="G7" s="1900" t="s">
        <v>14654</v>
      </c>
      <c r="H7" s="1902">
        <v>43844.0</v>
      </c>
      <c r="I7" s="1900" t="s">
        <v>97</v>
      </c>
      <c r="J7" s="1901"/>
      <c r="K7" s="1899" t="s">
        <v>123</v>
      </c>
      <c r="L7" s="1901"/>
      <c r="M7" s="133" t="s">
        <v>116</v>
      </c>
    </row>
    <row r="8">
      <c r="A8" s="1900" t="s">
        <v>14655</v>
      </c>
      <c r="B8" s="1900" t="s">
        <v>14630</v>
      </c>
      <c r="C8" s="1899" t="s">
        <v>14631</v>
      </c>
      <c r="D8" s="1900" t="s">
        <v>14656</v>
      </c>
      <c r="E8" s="1900" t="s">
        <v>14641</v>
      </c>
      <c r="F8" s="1900" t="s">
        <v>14657</v>
      </c>
      <c r="G8" s="1900" t="s">
        <v>14658</v>
      </c>
      <c r="H8" s="1902">
        <v>43844.0</v>
      </c>
      <c r="I8" s="1900" t="s">
        <v>97</v>
      </c>
      <c r="J8" s="1901"/>
      <c r="K8" s="1899" t="s">
        <v>123</v>
      </c>
      <c r="L8" s="1901"/>
      <c r="M8" s="133" t="s">
        <v>116</v>
      </c>
    </row>
    <row r="9">
      <c r="A9" s="1900" t="s">
        <v>14659</v>
      </c>
      <c r="B9" s="1900" t="s">
        <v>14630</v>
      </c>
      <c r="C9" s="1899" t="s">
        <v>14631</v>
      </c>
      <c r="D9" s="1900" t="s">
        <v>14660</v>
      </c>
      <c r="E9" s="1900" t="s">
        <v>14641</v>
      </c>
      <c r="F9" s="1900" t="s">
        <v>14661</v>
      </c>
      <c r="G9" s="1900" t="s">
        <v>14662</v>
      </c>
      <c r="H9" s="1902">
        <v>43844.0</v>
      </c>
      <c r="I9" s="1900" t="s">
        <v>97</v>
      </c>
      <c r="J9" s="1901"/>
      <c r="K9" s="1899" t="s">
        <v>123</v>
      </c>
      <c r="L9" s="1901"/>
      <c r="M9" s="133" t="s">
        <v>116</v>
      </c>
    </row>
    <row r="10">
      <c r="A10" s="1900" t="s">
        <v>14663</v>
      </c>
      <c r="B10" s="1900" t="s">
        <v>14630</v>
      </c>
      <c r="C10" s="1899" t="s">
        <v>14631</v>
      </c>
      <c r="D10" s="1900" t="s">
        <v>14664</v>
      </c>
      <c r="E10" s="1900" t="s">
        <v>14641</v>
      </c>
      <c r="F10" s="1900" t="s">
        <v>14665</v>
      </c>
      <c r="G10" s="1900" t="s">
        <v>14666</v>
      </c>
      <c r="H10" s="1902">
        <v>43844.0</v>
      </c>
      <c r="I10" s="1900" t="s">
        <v>97</v>
      </c>
      <c r="J10" s="1901"/>
      <c r="K10" s="1899" t="s">
        <v>123</v>
      </c>
      <c r="L10" s="1901"/>
      <c r="M10" s="133" t="s">
        <v>116</v>
      </c>
    </row>
    <row r="11">
      <c r="A11" s="1900" t="s">
        <v>14667</v>
      </c>
      <c r="B11" s="1900" t="s">
        <v>14630</v>
      </c>
      <c r="C11" s="1899" t="s">
        <v>14631</v>
      </c>
      <c r="D11" s="1900" t="s">
        <v>14668</v>
      </c>
      <c r="E11" s="1900" t="s">
        <v>14641</v>
      </c>
      <c r="F11" s="1900" t="s">
        <v>14657</v>
      </c>
      <c r="G11" s="1900" t="s">
        <v>14669</v>
      </c>
      <c r="H11" s="1902">
        <v>43844.0</v>
      </c>
      <c r="I11" s="1900" t="s">
        <v>97</v>
      </c>
      <c r="J11" s="1901"/>
      <c r="K11" s="1899" t="s">
        <v>123</v>
      </c>
      <c r="L11" s="1901"/>
      <c r="M11" s="133" t="s">
        <v>116</v>
      </c>
    </row>
    <row r="12">
      <c r="A12" s="1900" t="s">
        <v>14670</v>
      </c>
      <c r="B12" s="1900" t="s">
        <v>14630</v>
      </c>
      <c r="C12" s="1899" t="s">
        <v>14631</v>
      </c>
      <c r="D12" s="1900" t="s">
        <v>14671</v>
      </c>
      <c r="E12" s="1900" t="s">
        <v>14641</v>
      </c>
      <c r="F12" s="1900" t="s">
        <v>14672</v>
      </c>
      <c r="G12" s="1900" t="s">
        <v>14673</v>
      </c>
      <c r="H12" s="1902">
        <v>43844.0</v>
      </c>
      <c r="I12" s="1900" t="s">
        <v>97</v>
      </c>
      <c r="J12" s="1901"/>
      <c r="K12" s="1899" t="s">
        <v>123</v>
      </c>
      <c r="L12" s="1901"/>
      <c r="M12" s="133" t="s">
        <v>116</v>
      </c>
    </row>
    <row r="13">
      <c r="A13" s="1900" t="s">
        <v>14674</v>
      </c>
      <c r="B13" s="1900" t="s">
        <v>14630</v>
      </c>
      <c r="C13" s="1899" t="s">
        <v>14631</v>
      </c>
      <c r="D13" s="1900" t="s">
        <v>14675</v>
      </c>
      <c r="E13" s="1900" t="s">
        <v>14641</v>
      </c>
      <c r="F13" s="1900" t="s">
        <v>14676</v>
      </c>
      <c r="G13" s="1900" t="s">
        <v>14677</v>
      </c>
      <c r="H13" s="1902">
        <v>43844.0</v>
      </c>
      <c r="I13" s="1900" t="s">
        <v>97</v>
      </c>
      <c r="J13" s="1901"/>
      <c r="K13" s="1899" t="s">
        <v>123</v>
      </c>
      <c r="L13" s="1901"/>
      <c r="M13" s="133" t="s">
        <v>116</v>
      </c>
    </row>
    <row r="14">
      <c r="A14" s="1900" t="s">
        <v>14678</v>
      </c>
      <c r="B14" s="1900" t="s">
        <v>14630</v>
      </c>
      <c r="C14" s="1899" t="s">
        <v>14631</v>
      </c>
      <c r="D14" s="1900" t="s">
        <v>14679</v>
      </c>
      <c r="E14" s="1900" t="s">
        <v>14641</v>
      </c>
      <c r="F14" s="1900" t="s">
        <v>14680</v>
      </c>
      <c r="G14" s="1900" t="s">
        <v>14681</v>
      </c>
      <c r="H14" s="1902">
        <v>43844.0</v>
      </c>
      <c r="I14" s="1900" t="s">
        <v>97</v>
      </c>
      <c r="J14" s="1901"/>
      <c r="K14" s="1899" t="s">
        <v>123</v>
      </c>
      <c r="L14" s="1901"/>
      <c r="M14" s="133" t="s">
        <v>116</v>
      </c>
    </row>
    <row r="15">
      <c r="A15" s="1900" t="s">
        <v>14682</v>
      </c>
      <c r="B15" s="1900" t="s">
        <v>14630</v>
      </c>
      <c r="C15" s="1899" t="s">
        <v>14631</v>
      </c>
      <c r="D15" s="1900" t="s">
        <v>14683</v>
      </c>
      <c r="E15" s="1900" t="s">
        <v>14641</v>
      </c>
      <c r="F15" s="1900" t="s">
        <v>14684</v>
      </c>
      <c r="G15" s="1900" t="s">
        <v>14685</v>
      </c>
      <c r="H15" s="1902">
        <v>43844.0</v>
      </c>
      <c r="I15" s="1900" t="s">
        <v>97</v>
      </c>
      <c r="J15" s="1901"/>
      <c r="K15" s="1899" t="s">
        <v>123</v>
      </c>
      <c r="L15" s="1901"/>
      <c r="M15" s="133" t="s">
        <v>116</v>
      </c>
    </row>
    <row r="16">
      <c r="A16" s="1900" t="s">
        <v>14686</v>
      </c>
      <c r="B16" s="1900" t="s">
        <v>14630</v>
      </c>
      <c r="C16" s="1899" t="s">
        <v>14631</v>
      </c>
      <c r="D16" s="1903" t="s">
        <v>14687</v>
      </c>
      <c r="E16" s="1900" t="s">
        <v>14641</v>
      </c>
      <c r="F16" s="1900" t="s">
        <v>14684</v>
      </c>
      <c r="G16" s="1899" t="s">
        <v>14688</v>
      </c>
      <c r="H16" s="1902">
        <v>43844.0</v>
      </c>
      <c r="I16" s="1900" t="s">
        <v>97</v>
      </c>
      <c r="J16" s="1901"/>
      <c r="K16" s="1899" t="s">
        <v>123</v>
      </c>
      <c r="L16" s="1901"/>
      <c r="M16" s="133" t="s">
        <v>116</v>
      </c>
    </row>
    <row r="17" ht="21.75" customHeight="1">
      <c r="A17" s="133"/>
    </row>
  </sheetData>
  <conditionalFormatting sqref="K1:K1015">
    <cfRule type="containsText" dxfId="1" priority="1" operator="containsText" text="Pass">
      <formula>NOT(ISERROR(SEARCH(("Pass"),(K1))))</formula>
    </cfRule>
  </conditionalFormatting>
  <conditionalFormatting sqref="K1:K1015">
    <cfRule type="containsText" dxfId="2" priority="2" operator="containsText" text="Fail">
      <formula>NOT(ISERROR(SEARCH(("Fail"),(K1))))</formula>
    </cfRule>
  </conditionalFormatting>
  <conditionalFormatting sqref="K1:K1015">
    <cfRule type="containsText" dxfId="0" priority="3" operator="containsText" text="Unavailable">
      <formula>NOT(ISERROR(SEARCH(("Unavailable"),(K1))))</formula>
    </cfRule>
  </conditionalFormatting>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45.29"/>
    <col customWidth="1" min="7" max="7" width="36.86"/>
  </cols>
  <sheetData>
    <row r="1">
      <c r="A1" s="1425" t="s">
        <v>57</v>
      </c>
      <c r="B1" s="1425" t="s">
        <v>60</v>
      </c>
      <c r="C1" s="1425" t="s">
        <v>422</v>
      </c>
      <c r="D1" s="1425" t="s">
        <v>3186</v>
      </c>
      <c r="E1" s="1425" t="s">
        <v>61</v>
      </c>
      <c r="F1" s="1425" t="s">
        <v>63</v>
      </c>
      <c r="G1" s="1425" t="s">
        <v>64</v>
      </c>
      <c r="H1" s="791" t="s">
        <v>65</v>
      </c>
      <c r="I1" s="791" t="s">
        <v>66</v>
      </c>
      <c r="J1" s="1425" t="s">
        <v>67</v>
      </c>
      <c r="K1" s="1425" t="s">
        <v>68</v>
      </c>
      <c r="L1" s="1425" t="s">
        <v>69</v>
      </c>
      <c r="M1" s="1425" t="s">
        <v>70</v>
      </c>
      <c r="N1" s="1425" t="s">
        <v>71</v>
      </c>
      <c r="O1" s="799"/>
      <c r="P1" s="799"/>
      <c r="Q1" s="799"/>
      <c r="R1" s="799"/>
      <c r="S1" s="799"/>
      <c r="T1" s="799"/>
      <c r="U1" s="799"/>
      <c r="V1" s="799"/>
      <c r="W1" s="799"/>
      <c r="X1" s="799"/>
      <c r="Y1" s="799"/>
      <c r="Z1" s="799"/>
    </row>
    <row r="2">
      <c r="A2" s="1904" t="s">
        <v>14689</v>
      </c>
    </row>
    <row r="3">
      <c r="A3" s="1905" t="s">
        <v>14690</v>
      </c>
      <c r="B3" s="1906"/>
      <c r="C3" s="1906"/>
      <c r="D3" s="1906"/>
      <c r="E3" s="1906"/>
      <c r="F3" s="1906"/>
      <c r="G3" s="1906"/>
      <c r="H3" s="1906"/>
      <c r="I3" s="1906"/>
      <c r="J3" s="1906"/>
      <c r="K3" s="1906"/>
      <c r="L3" s="1906"/>
      <c r="M3" s="1906"/>
      <c r="N3" s="1906"/>
      <c r="O3" s="1906"/>
      <c r="P3" s="1906"/>
      <c r="Q3" s="1906"/>
      <c r="R3" s="1906"/>
      <c r="S3" s="1906"/>
      <c r="T3" s="1906"/>
      <c r="U3" s="1906"/>
      <c r="V3" s="1906"/>
      <c r="W3" s="1906"/>
      <c r="X3" s="1906"/>
      <c r="Y3" s="1906"/>
      <c r="Z3" s="1906"/>
    </row>
    <row r="4">
      <c r="A4" s="734" t="s">
        <v>14691</v>
      </c>
      <c r="B4" s="734" t="s">
        <v>14692</v>
      </c>
      <c r="C4" s="1907" t="s">
        <v>14693</v>
      </c>
      <c r="D4" s="734" t="s">
        <v>14694</v>
      </c>
      <c r="E4" s="734" t="s">
        <v>14695</v>
      </c>
      <c r="F4" s="1857" t="s">
        <v>14696</v>
      </c>
      <c r="G4" s="590" t="s">
        <v>14697</v>
      </c>
      <c r="H4" s="1908">
        <v>43887.0</v>
      </c>
      <c r="I4" s="590" t="s">
        <v>383</v>
      </c>
      <c r="J4" s="1908">
        <v>43888.0</v>
      </c>
      <c r="K4" s="586" t="s">
        <v>3051</v>
      </c>
      <c r="L4" s="586" t="s">
        <v>383</v>
      </c>
      <c r="M4" s="586" t="s">
        <v>14698</v>
      </c>
      <c r="N4" s="586" t="s">
        <v>14699</v>
      </c>
      <c r="O4" s="799"/>
      <c r="P4" s="799"/>
      <c r="Q4" s="799"/>
      <c r="R4" s="799"/>
      <c r="S4" s="799"/>
      <c r="T4" s="799"/>
      <c r="U4" s="799"/>
      <c r="V4" s="799"/>
      <c r="W4" s="799"/>
      <c r="X4" s="799"/>
      <c r="Y4" s="799"/>
      <c r="Z4" s="799"/>
    </row>
    <row r="5">
      <c r="A5" s="734" t="s">
        <v>14700</v>
      </c>
      <c r="B5" s="734" t="s">
        <v>14692</v>
      </c>
      <c r="C5" s="1907" t="s">
        <v>14693</v>
      </c>
      <c r="D5" s="734" t="s">
        <v>14694</v>
      </c>
      <c r="E5" s="734" t="s">
        <v>14701</v>
      </c>
      <c r="F5" s="1857" t="s">
        <v>14702</v>
      </c>
      <c r="G5" s="734" t="s">
        <v>14703</v>
      </c>
      <c r="H5" s="1908">
        <v>43887.0</v>
      </c>
      <c r="I5" s="590" t="s">
        <v>383</v>
      </c>
      <c r="J5" s="1908">
        <v>43888.0</v>
      </c>
      <c r="K5" s="586" t="s">
        <v>3051</v>
      </c>
      <c r="L5" s="586" t="s">
        <v>383</v>
      </c>
      <c r="M5" s="586" t="s">
        <v>14704</v>
      </c>
      <c r="N5" s="586" t="s">
        <v>14699</v>
      </c>
      <c r="O5" s="799"/>
      <c r="P5" s="799"/>
      <c r="Q5" s="799"/>
      <c r="R5" s="799"/>
      <c r="S5" s="799"/>
      <c r="T5" s="799"/>
      <c r="U5" s="799"/>
      <c r="V5" s="799"/>
      <c r="W5" s="799"/>
      <c r="X5" s="799"/>
      <c r="Y5" s="799"/>
      <c r="Z5" s="799"/>
    </row>
    <row r="6">
      <c r="A6" s="734" t="s">
        <v>14705</v>
      </c>
      <c r="B6" s="734" t="s">
        <v>14692</v>
      </c>
      <c r="C6" s="1907" t="s">
        <v>14693</v>
      </c>
      <c r="D6" s="734" t="s">
        <v>14694</v>
      </c>
      <c r="E6" s="734" t="s">
        <v>14706</v>
      </c>
      <c r="F6" s="1909" t="s">
        <v>14707</v>
      </c>
      <c r="G6" s="590" t="s">
        <v>14708</v>
      </c>
      <c r="H6" s="1910">
        <v>43865.0</v>
      </c>
      <c r="I6" s="734" t="s">
        <v>97</v>
      </c>
      <c r="J6" s="1908">
        <v>43888.0</v>
      </c>
      <c r="K6" s="586" t="s">
        <v>3051</v>
      </c>
      <c r="L6" s="586" t="s">
        <v>383</v>
      </c>
      <c r="M6" s="799"/>
      <c r="N6" s="586" t="s">
        <v>14699</v>
      </c>
      <c r="O6" s="799"/>
      <c r="P6" s="799"/>
      <c r="Q6" s="799"/>
      <c r="R6" s="799"/>
      <c r="S6" s="799"/>
      <c r="T6" s="799"/>
      <c r="U6" s="799"/>
      <c r="V6" s="799"/>
      <c r="W6" s="799"/>
      <c r="X6" s="799"/>
      <c r="Y6" s="799"/>
      <c r="Z6" s="799"/>
    </row>
    <row r="7">
      <c r="A7" s="734" t="s">
        <v>14709</v>
      </c>
      <c r="B7" s="734" t="s">
        <v>14692</v>
      </c>
      <c r="C7" s="1907" t="s">
        <v>14693</v>
      </c>
      <c r="D7" s="734" t="s">
        <v>14694</v>
      </c>
      <c r="E7" s="734" t="s">
        <v>14710</v>
      </c>
      <c r="F7" s="1857" t="s">
        <v>14711</v>
      </c>
      <c r="G7" s="590" t="s">
        <v>14712</v>
      </c>
      <c r="H7" s="1910">
        <v>43865.0</v>
      </c>
      <c r="I7" s="734" t="s">
        <v>97</v>
      </c>
      <c r="J7" s="1908">
        <v>43888.0</v>
      </c>
      <c r="K7" s="586" t="s">
        <v>3051</v>
      </c>
      <c r="L7" s="586" t="s">
        <v>383</v>
      </c>
      <c r="M7" s="799"/>
      <c r="N7" s="586" t="s">
        <v>14699</v>
      </c>
      <c r="O7" s="799"/>
      <c r="P7" s="799"/>
      <c r="Q7" s="799"/>
      <c r="R7" s="799"/>
      <c r="S7" s="799"/>
      <c r="T7" s="799"/>
      <c r="U7" s="799"/>
      <c r="V7" s="799"/>
      <c r="W7" s="799"/>
      <c r="X7" s="799"/>
      <c r="Y7" s="799"/>
      <c r="Z7" s="799"/>
    </row>
    <row r="8">
      <c r="A8" s="734" t="s">
        <v>14713</v>
      </c>
      <c r="B8" s="734" t="s">
        <v>14692</v>
      </c>
      <c r="C8" s="1907" t="s">
        <v>14693</v>
      </c>
      <c r="D8" s="734" t="s">
        <v>14694</v>
      </c>
      <c r="E8" s="734" t="s">
        <v>14714</v>
      </c>
      <c r="F8" s="1857" t="s">
        <v>14715</v>
      </c>
      <c r="G8" s="734" t="s">
        <v>14716</v>
      </c>
      <c r="H8" s="1910">
        <v>43865.0</v>
      </c>
      <c r="I8" s="734" t="s">
        <v>97</v>
      </c>
      <c r="J8" s="799"/>
      <c r="K8" s="586"/>
      <c r="L8" s="799"/>
      <c r="M8" s="799"/>
      <c r="N8" s="586"/>
      <c r="O8" s="799"/>
      <c r="P8" s="799"/>
      <c r="Q8" s="799"/>
      <c r="R8" s="799"/>
      <c r="S8" s="799"/>
      <c r="T8" s="799"/>
      <c r="U8" s="799"/>
      <c r="V8" s="799"/>
      <c r="W8" s="799"/>
      <c r="X8" s="799"/>
      <c r="Y8" s="799"/>
      <c r="Z8" s="799"/>
    </row>
    <row r="9">
      <c r="A9" s="590" t="s">
        <v>14717</v>
      </c>
      <c r="B9" s="734" t="s">
        <v>14692</v>
      </c>
      <c r="C9" s="1907" t="s">
        <v>14693</v>
      </c>
      <c r="D9" s="734"/>
      <c r="E9" s="734" t="s">
        <v>14714</v>
      </c>
      <c r="F9" s="1909" t="s">
        <v>14718</v>
      </c>
      <c r="G9" s="590" t="s">
        <v>14719</v>
      </c>
      <c r="H9" s="1908">
        <v>43888.0</v>
      </c>
      <c r="I9" s="590" t="s">
        <v>383</v>
      </c>
      <c r="J9" s="1908">
        <v>43888.0</v>
      </c>
      <c r="K9" s="586" t="s">
        <v>48</v>
      </c>
      <c r="L9" s="586" t="s">
        <v>383</v>
      </c>
      <c r="M9" s="586" t="s">
        <v>14720</v>
      </c>
      <c r="N9" s="586"/>
      <c r="O9" s="799"/>
      <c r="P9" s="799"/>
      <c r="Q9" s="799"/>
      <c r="R9" s="799"/>
      <c r="S9" s="799"/>
      <c r="T9" s="799"/>
      <c r="U9" s="799"/>
      <c r="V9" s="799"/>
      <c r="W9" s="799"/>
      <c r="X9" s="799"/>
      <c r="Y9" s="799"/>
      <c r="Z9" s="799"/>
    </row>
    <row r="10">
      <c r="A10" s="590" t="s">
        <v>14721</v>
      </c>
      <c r="B10" s="734" t="s">
        <v>14692</v>
      </c>
      <c r="C10" s="1907" t="s">
        <v>14693</v>
      </c>
      <c r="D10" s="734"/>
      <c r="E10" s="734" t="s">
        <v>14714</v>
      </c>
      <c r="F10" s="1909" t="s">
        <v>14722</v>
      </c>
      <c r="G10" s="590" t="s">
        <v>14723</v>
      </c>
      <c r="H10" s="1908">
        <v>43888.0</v>
      </c>
      <c r="I10" s="590" t="s">
        <v>383</v>
      </c>
      <c r="J10" s="1908">
        <v>43888.0</v>
      </c>
      <c r="K10" s="586" t="s">
        <v>3051</v>
      </c>
      <c r="L10" s="586" t="s">
        <v>383</v>
      </c>
      <c r="M10" s="586"/>
      <c r="N10" s="586"/>
      <c r="O10" s="799"/>
      <c r="P10" s="799"/>
      <c r="Q10" s="799"/>
      <c r="R10" s="799"/>
      <c r="S10" s="799"/>
      <c r="T10" s="799"/>
      <c r="U10" s="799"/>
      <c r="V10" s="799"/>
      <c r="W10" s="799"/>
      <c r="X10" s="799"/>
      <c r="Y10" s="799"/>
      <c r="Z10" s="799"/>
    </row>
    <row r="11">
      <c r="A11" s="590" t="s">
        <v>14724</v>
      </c>
      <c r="B11" s="734" t="s">
        <v>14692</v>
      </c>
      <c r="C11" s="1911" t="s">
        <v>14725</v>
      </c>
      <c r="D11" s="590" t="s">
        <v>14726</v>
      </c>
      <c r="E11" s="734"/>
      <c r="F11" s="1909" t="s">
        <v>14727</v>
      </c>
      <c r="G11" s="590" t="s">
        <v>14728</v>
      </c>
      <c r="H11" s="1908">
        <v>43888.0</v>
      </c>
      <c r="I11" s="590" t="s">
        <v>383</v>
      </c>
      <c r="J11" s="1908">
        <v>43889.0</v>
      </c>
      <c r="K11" s="586" t="s">
        <v>3051</v>
      </c>
      <c r="L11" s="586" t="s">
        <v>383</v>
      </c>
      <c r="M11" s="586"/>
      <c r="N11" s="586"/>
      <c r="O11" s="799"/>
      <c r="P11" s="799"/>
      <c r="Q11" s="799"/>
      <c r="R11" s="799"/>
      <c r="S11" s="799"/>
      <c r="T11" s="799"/>
      <c r="U11" s="799"/>
      <c r="V11" s="799"/>
      <c r="W11" s="799"/>
      <c r="X11" s="799"/>
      <c r="Y11" s="799"/>
      <c r="Z11" s="799"/>
    </row>
    <row r="12">
      <c r="A12" s="590" t="s">
        <v>14729</v>
      </c>
      <c r="B12" s="734" t="s">
        <v>14692</v>
      </c>
      <c r="C12" s="1911" t="s">
        <v>14725</v>
      </c>
      <c r="D12" s="590" t="s">
        <v>14726</v>
      </c>
      <c r="E12" s="734"/>
      <c r="F12" s="1909" t="s">
        <v>14730</v>
      </c>
      <c r="G12" s="590" t="s">
        <v>14731</v>
      </c>
      <c r="H12" s="1908">
        <v>43888.0</v>
      </c>
      <c r="I12" s="590" t="s">
        <v>383</v>
      </c>
      <c r="J12" s="1908">
        <v>43889.0</v>
      </c>
      <c r="K12" s="586" t="s">
        <v>4431</v>
      </c>
      <c r="L12" s="586" t="s">
        <v>383</v>
      </c>
      <c r="M12" s="586" t="s">
        <v>14732</v>
      </c>
      <c r="N12" s="586"/>
      <c r="O12" s="799"/>
      <c r="P12" s="799"/>
      <c r="Q12" s="799"/>
      <c r="R12" s="799"/>
      <c r="S12" s="799"/>
      <c r="T12" s="799"/>
      <c r="U12" s="799"/>
      <c r="V12" s="799"/>
      <c r="W12" s="799"/>
      <c r="X12" s="799"/>
      <c r="Y12" s="799"/>
      <c r="Z12" s="799"/>
    </row>
    <row r="13">
      <c r="A13" s="1905" t="s">
        <v>14733</v>
      </c>
      <c r="B13" s="1906"/>
      <c r="C13" s="1906"/>
      <c r="D13" s="1906"/>
      <c r="E13" s="1906"/>
      <c r="F13" s="1906"/>
      <c r="G13" s="1906"/>
      <c r="H13" s="1906"/>
      <c r="I13" s="1906"/>
      <c r="J13" s="1906"/>
      <c r="K13" s="1906"/>
      <c r="L13" s="1906"/>
      <c r="M13" s="1906"/>
      <c r="N13" s="1906"/>
      <c r="O13" s="1906"/>
      <c r="P13" s="1906"/>
      <c r="Q13" s="1906"/>
      <c r="R13" s="1906"/>
      <c r="S13" s="1906"/>
      <c r="T13" s="1906"/>
      <c r="U13" s="1906"/>
      <c r="V13" s="1906"/>
      <c r="W13" s="1906"/>
      <c r="X13" s="1906"/>
      <c r="Y13" s="1906"/>
      <c r="Z13" s="1906"/>
    </row>
    <row r="14">
      <c r="A14" s="734" t="s">
        <v>14734</v>
      </c>
      <c r="B14" s="734" t="s">
        <v>14692</v>
      </c>
      <c r="C14" s="1907" t="s">
        <v>14693</v>
      </c>
      <c r="D14" s="734" t="s">
        <v>14735</v>
      </c>
      <c r="E14" s="734" t="s">
        <v>14695</v>
      </c>
      <c r="F14" s="734" t="s">
        <v>14736</v>
      </c>
      <c r="G14" s="590" t="s">
        <v>14737</v>
      </c>
      <c r="H14" s="1908">
        <v>43887.0</v>
      </c>
      <c r="I14" s="590" t="s">
        <v>383</v>
      </c>
      <c r="J14" s="1908">
        <v>43887.0</v>
      </c>
      <c r="K14" s="586" t="s">
        <v>9824</v>
      </c>
      <c r="L14" s="590" t="s">
        <v>383</v>
      </c>
      <c r="M14" s="799"/>
      <c r="N14" s="586" t="s">
        <v>14699</v>
      </c>
      <c r="O14" s="799"/>
      <c r="P14" s="799"/>
      <c r="Q14" s="799"/>
      <c r="R14" s="799"/>
      <c r="S14" s="799"/>
      <c r="T14" s="799"/>
      <c r="U14" s="799"/>
      <c r="V14" s="799"/>
      <c r="W14" s="799"/>
      <c r="X14" s="799"/>
      <c r="Y14" s="799"/>
      <c r="Z14" s="799"/>
    </row>
    <row r="15">
      <c r="A15" s="734" t="s">
        <v>14738</v>
      </c>
      <c r="B15" s="734" t="s">
        <v>14692</v>
      </c>
      <c r="C15" s="1907" t="s">
        <v>14693</v>
      </c>
      <c r="D15" s="734" t="s">
        <v>14735</v>
      </c>
      <c r="E15" s="734" t="s">
        <v>14739</v>
      </c>
      <c r="F15" s="734" t="s">
        <v>14740</v>
      </c>
      <c r="G15" s="590" t="s">
        <v>14741</v>
      </c>
      <c r="H15" s="1908">
        <v>43888.0</v>
      </c>
      <c r="I15" s="590" t="s">
        <v>383</v>
      </c>
      <c r="J15" s="799"/>
      <c r="K15" s="586"/>
      <c r="L15" s="799"/>
      <c r="M15" s="799"/>
      <c r="N15" s="586" t="s">
        <v>14699</v>
      </c>
      <c r="O15" s="799"/>
      <c r="P15" s="799"/>
      <c r="Q15" s="799"/>
      <c r="R15" s="799"/>
      <c r="S15" s="799"/>
      <c r="T15" s="799"/>
      <c r="U15" s="799"/>
      <c r="V15" s="799"/>
      <c r="W15" s="799"/>
      <c r="X15" s="799"/>
      <c r="Y15" s="799"/>
      <c r="Z15" s="799"/>
    </row>
    <row r="16">
      <c r="A16" s="734" t="s">
        <v>14742</v>
      </c>
      <c r="B16" s="734" t="s">
        <v>14692</v>
      </c>
      <c r="C16" s="1907" t="s">
        <v>14693</v>
      </c>
      <c r="D16" s="734" t="s">
        <v>14735</v>
      </c>
      <c r="E16" s="734" t="s">
        <v>14743</v>
      </c>
      <c r="F16" s="590" t="s">
        <v>14744</v>
      </c>
      <c r="G16" s="590" t="s">
        <v>14745</v>
      </c>
      <c r="H16" s="1908">
        <v>43888.0</v>
      </c>
      <c r="I16" s="590" t="s">
        <v>383</v>
      </c>
      <c r="J16" s="799"/>
      <c r="K16" s="586"/>
      <c r="L16" s="799"/>
      <c r="M16" s="799"/>
      <c r="N16" s="586" t="s">
        <v>14699</v>
      </c>
      <c r="O16" s="799"/>
      <c r="P16" s="799"/>
      <c r="Q16" s="799"/>
      <c r="R16" s="799"/>
      <c r="S16" s="799"/>
      <c r="T16" s="799"/>
      <c r="U16" s="799"/>
      <c r="V16" s="799"/>
      <c r="W16" s="799"/>
      <c r="X16" s="799"/>
      <c r="Y16" s="799"/>
      <c r="Z16" s="799"/>
    </row>
    <row r="17">
      <c r="A17" s="734" t="s">
        <v>14746</v>
      </c>
      <c r="B17" s="734" t="s">
        <v>14692</v>
      </c>
      <c r="C17" s="1907" t="s">
        <v>14693</v>
      </c>
      <c r="D17" s="734" t="s">
        <v>14747</v>
      </c>
      <c r="E17" s="734" t="s">
        <v>14748</v>
      </c>
      <c r="F17" s="590" t="s">
        <v>14749</v>
      </c>
      <c r="G17" s="590" t="s">
        <v>14750</v>
      </c>
      <c r="H17" s="1908">
        <v>43888.0</v>
      </c>
      <c r="I17" s="590" t="s">
        <v>383</v>
      </c>
      <c r="J17" s="799"/>
      <c r="K17" s="586"/>
      <c r="L17" s="799"/>
      <c r="M17" s="799"/>
      <c r="N17" s="586" t="s">
        <v>14699</v>
      </c>
      <c r="O17" s="799"/>
      <c r="P17" s="799"/>
      <c r="Q17" s="799"/>
      <c r="R17" s="799"/>
      <c r="S17" s="799"/>
      <c r="T17" s="799"/>
      <c r="U17" s="799"/>
      <c r="V17" s="799"/>
      <c r="W17" s="799"/>
      <c r="X17" s="799"/>
      <c r="Y17" s="799"/>
      <c r="Z17" s="799"/>
    </row>
    <row r="18">
      <c r="A18" s="734" t="s">
        <v>14751</v>
      </c>
      <c r="B18" s="734" t="s">
        <v>14692</v>
      </c>
      <c r="C18" s="1907" t="s">
        <v>14693</v>
      </c>
      <c r="D18" s="734" t="s">
        <v>14735</v>
      </c>
      <c r="E18" s="734" t="s">
        <v>14752</v>
      </c>
      <c r="F18" s="734" t="s">
        <v>14753</v>
      </c>
      <c r="G18" s="590" t="s">
        <v>14754</v>
      </c>
      <c r="H18" s="1908">
        <v>43888.0</v>
      </c>
      <c r="I18" s="590" t="s">
        <v>383</v>
      </c>
      <c r="J18" s="799"/>
      <c r="K18" s="586"/>
      <c r="L18" s="799"/>
      <c r="M18" s="799"/>
      <c r="N18" s="586" t="s">
        <v>14699</v>
      </c>
      <c r="O18" s="799"/>
      <c r="P18" s="799"/>
      <c r="Q18" s="799"/>
      <c r="R18" s="799"/>
      <c r="S18" s="799"/>
      <c r="T18" s="799"/>
      <c r="U18" s="799"/>
      <c r="V18" s="799"/>
      <c r="W18" s="799"/>
      <c r="X18" s="799"/>
      <c r="Y18" s="799"/>
      <c r="Z18" s="799"/>
    </row>
    <row r="19">
      <c r="A19" s="1905" t="s">
        <v>14755</v>
      </c>
      <c r="B19" s="1906"/>
      <c r="C19" s="1906"/>
      <c r="D19" s="1906"/>
      <c r="E19" s="1906"/>
      <c r="F19" s="1906"/>
      <c r="G19" s="1906"/>
      <c r="H19" s="1906"/>
      <c r="I19" s="1906"/>
      <c r="J19" s="1906"/>
      <c r="K19" s="1906"/>
      <c r="L19" s="1906"/>
      <c r="M19" s="1906"/>
      <c r="N19" s="1906"/>
      <c r="O19" s="1906"/>
      <c r="P19" s="1906"/>
      <c r="Q19" s="1906"/>
      <c r="R19" s="1906"/>
      <c r="S19" s="1906"/>
      <c r="T19" s="1906"/>
      <c r="U19" s="1906"/>
      <c r="V19" s="1906"/>
      <c r="W19" s="1906"/>
      <c r="X19" s="1906"/>
      <c r="Y19" s="1906"/>
      <c r="Z19" s="1906"/>
    </row>
    <row r="20">
      <c r="A20" s="734" t="s">
        <v>14756</v>
      </c>
      <c r="B20" s="734" t="s">
        <v>14757</v>
      </c>
      <c r="C20" s="1907" t="s">
        <v>14693</v>
      </c>
      <c r="D20" s="734" t="s">
        <v>14758</v>
      </c>
      <c r="E20" s="734" t="s">
        <v>14759</v>
      </c>
      <c r="F20" s="734" t="s">
        <v>14760</v>
      </c>
      <c r="G20" s="590" t="s">
        <v>14761</v>
      </c>
      <c r="H20" s="1908">
        <v>43888.0</v>
      </c>
      <c r="I20" s="590" t="s">
        <v>383</v>
      </c>
      <c r="J20" s="1908">
        <v>43887.0</v>
      </c>
      <c r="K20" s="586" t="s">
        <v>3051</v>
      </c>
      <c r="L20" s="586" t="s">
        <v>383</v>
      </c>
      <c r="M20" s="799"/>
      <c r="N20" s="586" t="s">
        <v>14762</v>
      </c>
      <c r="O20" s="799"/>
      <c r="P20" s="799"/>
      <c r="Q20" s="799"/>
      <c r="R20" s="799"/>
      <c r="S20" s="799"/>
      <c r="T20" s="799"/>
      <c r="U20" s="799"/>
      <c r="V20" s="799"/>
      <c r="W20" s="799"/>
      <c r="X20" s="799"/>
      <c r="Y20" s="799"/>
      <c r="Z20" s="799"/>
    </row>
    <row r="21">
      <c r="A21" s="734" t="s">
        <v>14763</v>
      </c>
      <c r="B21" s="734" t="s">
        <v>14757</v>
      </c>
      <c r="C21" s="1907" t="s">
        <v>14693</v>
      </c>
      <c r="D21" s="734" t="s">
        <v>14758</v>
      </c>
      <c r="E21" s="734" t="s">
        <v>14764</v>
      </c>
      <c r="F21" s="734" t="s">
        <v>14765</v>
      </c>
      <c r="G21" s="590" t="s">
        <v>14766</v>
      </c>
      <c r="H21" s="1908">
        <v>43888.0</v>
      </c>
      <c r="I21" s="590" t="s">
        <v>383</v>
      </c>
      <c r="J21" s="1908">
        <v>43887.0</v>
      </c>
      <c r="K21" s="586" t="s">
        <v>3051</v>
      </c>
      <c r="L21" s="586" t="s">
        <v>383</v>
      </c>
      <c r="M21" s="799"/>
      <c r="N21" s="586" t="s">
        <v>14699</v>
      </c>
      <c r="O21" s="799"/>
      <c r="P21" s="799"/>
      <c r="Q21" s="799"/>
      <c r="R21" s="799"/>
      <c r="S21" s="799"/>
      <c r="T21" s="799"/>
      <c r="U21" s="799"/>
      <c r="V21" s="799"/>
      <c r="W21" s="799"/>
      <c r="X21" s="799"/>
      <c r="Y21" s="799"/>
      <c r="Z21" s="799"/>
    </row>
    <row r="22">
      <c r="A22" s="734" t="s">
        <v>14767</v>
      </c>
      <c r="B22" s="734" t="s">
        <v>14757</v>
      </c>
      <c r="C22" s="1907" t="s">
        <v>14693</v>
      </c>
      <c r="D22" s="734" t="s">
        <v>14758</v>
      </c>
      <c r="E22" s="734" t="s">
        <v>14768</v>
      </c>
      <c r="F22" s="734" t="s">
        <v>14769</v>
      </c>
      <c r="G22" s="590" t="s">
        <v>14770</v>
      </c>
      <c r="H22" s="1908">
        <v>43888.0</v>
      </c>
      <c r="I22" s="590" t="s">
        <v>383</v>
      </c>
      <c r="J22" s="1908">
        <v>43887.0</v>
      </c>
      <c r="K22" s="586" t="s">
        <v>3051</v>
      </c>
      <c r="L22" s="586" t="s">
        <v>383</v>
      </c>
      <c r="M22" s="799"/>
      <c r="N22" s="586" t="s">
        <v>14762</v>
      </c>
      <c r="O22" s="799"/>
      <c r="P22" s="799"/>
      <c r="Q22" s="799"/>
      <c r="R22" s="799"/>
      <c r="S22" s="799"/>
      <c r="T22" s="799"/>
      <c r="U22" s="799"/>
      <c r="V22" s="799"/>
      <c r="W22" s="799"/>
      <c r="X22" s="799"/>
      <c r="Y22" s="799"/>
      <c r="Z22" s="799"/>
    </row>
    <row r="23">
      <c r="A23" s="734" t="s">
        <v>14771</v>
      </c>
      <c r="B23" s="734" t="s">
        <v>14757</v>
      </c>
      <c r="C23" s="1907" t="s">
        <v>14693</v>
      </c>
      <c r="D23" s="734" t="s">
        <v>14758</v>
      </c>
      <c r="E23" s="734" t="s">
        <v>14772</v>
      </c>
      <c r="F23" s="734" t="s">
        <v>14773</v>
      </c>
      <c r="G23" s="590" t="s">
        <v>14774</v>
      </c>
      <c r="H23" s="1908">
        <v>43888.0</v>
      </c>
      <c r="I23" s="590" t="s">
        <v>383</v>
      </c>
      <c r="J23" s="1908">
        <v>43887.0</v>
      </c>
      <c r="K23" s="586" t="s">
        <v>48</v>
      </c>
      <c r="L23" s="799"/>
      <c r="M23" s="799"/>
      <c r="N23" s="586" t="s">
        <v>14775</v>
      </c>
      <c r="O23" s="799"/>
      <c r="P23" s="799"/>
      <c r="Q23" s="799"/>
      <c r="R23" s="799"/>
      <c r="S23" s="799"/>
      <c r="T23" s="799"/>
      <c r="U23" s="799"/>
      <c r="V23" s="799"/>
      <c r="W23" s="799"/>
      <c r="X23" s="799"/>
      <c r="Y23" s="799"/>
      <c r="Z23" s="799"/>
    </row>
    <row r="24">
      <c r="A24" s="734" t="s">
        <v>14776</v>
      </c>
      <c r="B24" s="734" t="s">
        <v>14757</v>
      </c>
      <c r="C24" s="1907" t="s">
        <v>14693</v>
      </c>
      <c r="D24" s="734" t="s">
        <v>14758</v>
      </c>
      <c r="E24" s="734" t="s">
        <v>14777</v>
      </c>
      <c r="F24" s="734" t="s">
        <v>14778</v>
      </c>
      <c r="G24" s="590" t="s">
        <v>14779</v>
      </c>
      <c r="H24" s="1908">
        <v>43888.0</v>
      </c>
      <c r="I24" s="590" t="s">
        <v>383</v>
      </c>
      <c r="J24" s="799"/>
      <c r="K24" s="586"/>
      <c r="L24" s="799"/>
      <c r="M24" s="799"/>
      <c r="N24" s="586" t="s">
        <v>14699</v>
      </c>
      <c r="O24" s="799"/>
      <c r="P24" s="799"/>
      <c r="Q24" s="799"/>
      <c r="R24" s="799"/>
      <c r="S24" s="799"/>
      <c r="T24" s="799"/>
      <c r="U24" s="799"/>
      <c r="V24" s="799"/>
      <c r="W24" s="799"/>
      <c r="X24" s="799"/>
      <c r="Y24" s="799"/>
      <c r="Z24" s="799"/>
    </row>
    <row r="25">
      <c r="A25" s="1905" t="s">
        <v>14780</v>
      </c>
      <c r="B25" s="1906"/>
      <c r="C25" s="1906"/>
      <c r="D25" s="1906"/>
      <c r="E25" s="1906"/>
      <c r="F25" s="1906"/>
      <c r="G25" s="1906"/>
      <c r="H25" s="1906"/>
      <c r="I25" s="1906"/>
      <c r="J25" s="1906"/>
      <c r="K25" s="1906"/>
      <c r="L25" s="1906"/>
      <c r="M25" s="1906"/>
      <c r="N25" s="1906"/>
      <c r="O25" s="1906"/>
      <c r="P25" s="1906"/>
      <c r="Q25" s="1906"/>
      <c r="R25" s="1906"/>
      <c r="S25" s="1906"/>
      <c r="T25" s="1906"/>
      <c r="U25" s="1906"/>
      <c r="V25" s="1906"/>
      <c r="W25" s="1906"/>
      <c r="X25" s="1906"/>
      <c r="Y25" s="1906"/>
      <c r="Z25" s="1906"/>
    </row>
    <row r="26">
      <c r="A26" s="734" t="s">
        <v>14781</v>
      </c>
      <c r="B26" s="734" t="s">
        <v>14782</v>
      </c>
      <c r="C26" s="1907" t="s">
        <v>14693</v>
      </c>
      <c r="D26" s="734" t="s">
        <v>14783</v>
      </c>
      <c r="E26" s="734" t="s">
        <v>14784</v>
      </c>
      <c r="F26" s="734" t="s">
        <v>14785</v>
      </c>
      <c r="G26" s="590" t="s">
        <v>14786</v>
      </c>
      <c r="H26" s="1908">
        <v>43888.0</v>
      </c>
      <c r="I26" s="590" t="s">
        <v>383</v>
      </c>
      <c r="J26" s="1908">
        <v>43887.0</v>
      </c>
      <c r="K26" s="586" t="s">
        <v>3051</v>
      </c>
      <c r="L26" s="586" t="s">
        <v>383</v>
      </c>
      <c r="M26" s="799"/>
      <c r="N26" s="586" t="s">
        <v>14762</v>
      </c>
      <c r="O26" s="799"/>
      <c r="P26" s="799"/>
      <c r="Q26" s="799"/>
      <c r="R26" s="799"/>
      <c r="S26" s="799"/>
      <c r="T26" s="799"/>
      <c r="U26" s="799"/>
      <c r="V26" s="799"/>
      <c r="W26" s="799"/>
      <c r="X26" s="799"/>
      <c r="Y26" s="799"/>
      <c r="Z26" s="799"/>
    </row>
    <row r="27">
      <c r="A27" s="734" t="s">
        <v>14787</v>
      </c>
      <c r="B27" s="734" t="s">
        <v>14782</v>
      </c>
      <c r="C27" s="1907" t="s">
        <v>14693</v>
      </c>
      <c r="D27" s="734" t="s">
        <v>14783</v>
      </c>
      <c r="E27" s="734" t="s">
        <v>14788</v>
      </c>
      <c r="F27" s="734" t="s">
        <v>14789</v>
      </c>
      <c r="G27" s="590" t="s">
        <v>14766</v>
      </c>
      <c r="H27" s="1908">
        <v>43888.0</v>
      </c>
      <c r="I27" s="590" t="s">
        <v>383</v>
      </c>
      <c r="J27" s="799"/>
      <c r="K27" s="586"/>
      <c r="L27" s="799"/>
      <c r="M27" s="799"/>
      <c r="N27" s="586"/>
      <c r="O27" s="799"/>
      <c r="P27" s="799"/>
      <c r="Q27" s="799"/>
      <c r="R27" s="799"/>
      <c r="S27" s="799"/>
      <c r="T27" s="799"/>
      <c r="U27" s="799"/>
      <c r="V27" s="799"/>
      <c r="W27" s="799"/>
      <c r="X27" s="799"/>
      <c r="Y27" s="799"/>
      <c r="Z27" s="799"/>
    </row>
    <row r="28">
      <c r="A28" s="734" t="s">
        <v>14790</v>
      </c>
      <c r="B28" s="734" t="s">
        <v>14782</v>
      </c>
      <c r="C28" s="1907" t="s">
        <v>14693</v>
      </c>
      <c r="D28" s="734" t="s">
        <v>14783</v>
      </c>
      <c r="E28" s="734" t="s">
        <v>14791</v>
      </c>
      <c r="F28" s="734" t="s">
        <v>14792</v>
      </c>
      <c r="G28" s="590" t="s">
        <v>14793</v>
      </c>
      <c r="H28" s="1908">
        <v>43888.0</v>
      </c>
      <c r="I28" s="590" t="s">
        <v>383</v>
      </c>
      <c r="J28" s="799"/>
      <c r="K28" s="586"/>
      <c r="L28" s="799"/>
      <c r="M28" s="799"/>
      <c r="N28" s="586"/>
      <c r="O28" s="799"/>
      <c r="P28" s="799"/>
      <c r="Q28" s="799"/>
      <c r="R28" s="799"/>
      <c r="S28" s="799"/>
      <c r="T28" s="799"/>
      <c r="U28" s="799"/>
      <c r="V28" s="799"/>
      <c r="W28" s="799"/>
      <c r="X28" s="799"/>
      <c r="Y28" s="799"/>
      <c r="Z28" s="799"/>
    </row>
    <row r="29">
      <c r="A29" s="734" t="s">
        <v>14794</v>
      </c>
      <c r="B29" s="734" t="s">
        <v>14782</v>
      </c>
      <c r="C29" s="1907" t="s">
        <v>14693</v>
      </c>
      <c r="D29" s="734" t="s">
        <v>14783</v>
      </c>
      <c r="E29" s="734" t="s">
        <v>14795</v>
      </c>
      <c r="F29" s="734" t="s">
        <v>14796</v>
      </c>
      <c r="G29" s="590" t="s">
        <v>14797</v>
      </c>
      <c r="H29" s="1908">
        <v>43888.0</v>
      </c>
      <c r="I29" s="590" t="s">
        <v>383</v>
      </c>
      <c r="J29" s="799"/>
      <c r="K29" s="586"/>
      <c r="L29" s="799"/>
      <c r="M29" s="799"/>
      <c r="N29" s="586"/>
      <c r="O29" s="799"/>
      <c r="P29" s="799"/>
      <c r="Q29" s="799"/>
      <c r="R29" s="799"/>
      <c r="S29" s="799"/>
      <c r="T29" s="799"/>
      <c r="U29" s="799"/>
      <c r="V29" s="799"/>
      <c r="W29" s="799"/>
      <c r="X29" s="799"/>
      <c r="Y29" s="799"/>
      <c r="Z29" s="799"/>
    </row>
    <row r="30">
      <c r="A30" s="734" t="s">
        <v>14798</v>
      </c>
      <c r="B30" s="734" t="s">
        <v>14782</v>
      </c>
      <c r="C30" s="1907" t="s">
        <v>14693</v>
      </c>
      <c r="D30" s="734" t="s">
        <v>14783</v>
      </c>
      <c r="E30" s="734" t="s">
        <v>14799</v>
      </c>
      <c r="F30" s="734" t="s">
        <v>14800</v>
      </c>
      <c r="G30" s="590" t="s">
        <v>14779</v>
      </c>
      <c r="H30" s="1908">
        <v>43888.0</v>
      </c>
      <c r="I30" s="590" t="s">
        <v>383</v>
      </c>
      <c r="J30" s="799"/>
      <c r="K30" s="586"/>
      <c r="L30" s="799"/>
      <c r="M30" s="799"/>
      <c r="N30" s="586"/>
      <c r="O30" s="799"/>
      <c r="P30" s="799"/>
      <c r="Q30" s="799"/>
      <c r="R30" s="799"/>
      <c r="S30" s="799"/>
      <c r="T30" s="799"/>
      <c r="U30" s="799"/>
      <c r="V30" s="799"/>
      <c r="W30" s="799"/>
      <c r="X30" s="799"/>
      <c r="Y30" s="799"/>
      <c r="Z30" s="799"/>
    </row>
    <row r="31">
      <c r="A31" s="590" t="s">
        <v>14801</v>
      </c>
      <c r="B31" s="734" t="s">
        <v>14782</v>
      </c>
      <c r="C31" s="1911" t="s">
        <v>14802</v>
      </c>
      <c r="D31" s="590" t="s">
        <v>14803</v>
      </c>
      <c r="E31" s="734" t="s">
        <v>14799</v>
      </c>
      <c r="F31" s="590" t="s">
        <v>14804</v>
      </c>
      <c r="G31" s="590" t="s">
        <v>14805</v>
      </c>
      <c r="H31" s="1908">
        <v>43889.0</v>
      </c>
      <c r="I31" s="590" t="s">
        <v>383</v>
      </c>
      <c r="J31" s="1908">
        <v>43889.0</v>
      </c>
      <c r="K31" s="586" t="s">
        <v>48</v>
      </c>
      <c r="L31" s="586" t="s">
        <v>383</v>
      </c>
      <c r="M31" s="799"/>
      <c r="N31" s="586"/>
      <c r="O31" s="799"/>
      <c r="P31" s="799"/>
      <c r="Q31" s="799"/>
      <c r="R31" s="799"/>
      <c r="S31" s="799"/>
      <c r="T31" s="799"/>
      <c r="U31" s="799"/>
      <c r="V31" s="799"/>
      <c r="W31" s="799"/>
      <c r="X31" s="799"/>
      <c r="Y31" s="799"/>
      <c r="Z31" s="799"/>
    </row>
    <row r="32">
      <c r="A32" s="1905" t="s">
        <v>14806</v>
      </c>
      <c r="B32" s="1906"/>
      <c r="C32" s="1906"/>
      <c r="D32" s="1906"/>
      <c r="E32" s="1906"/>
      <c r="F32" s="1906"/>
      <c r="G32" s="1906"/>
      <c r="H32" s="1906"/>
      <c r="I32" s="1906"/>
      <c r="J32" s="1906"/>
      <c r="K32" s="1906"/>
      <c r="L32" s="1906"/>
      <c r="M32" s="1906"/>
      <c r="N32" s="1906"/>
      <c r="O32" s="1906"/>
      <c r="P32" s="1906"/>
      <c r="Q32" s="1906"/>
      <c r="R32" s="1906"/>
      <c r="S32" s="1906"/>
      <c r="T32" s="1906"/>
      <c r="U32" s="1906"/>
      <c r="V32" s="1906"/>
      <c r="W32" s="1906"/>
      <c r="X32" s="1906"/>
      <c r="Y32" s="1906"/>
      <c r="Z32" s="1906"/>
    </row>
    <row r="33">
      <c r="A33" s="734" t="s">
        <v>14807</v>
      </c>
      <c r="B33" s="734" t="s">
        <v>14806</v>
      </c>
      <c r="C33" s="1907" t="s">
        <v>14693</v>
      </c>
      <c r="D33" s="734" t="s">
        <v>14808</v>
      </c>
      <c r="E33" s="734" t="s">
        <v>14809</v>
      </c>
      <c r="F33" s="734" t="s">
        <v>14810</v>
      </c>
      <c r="G33" s="590" t="s">
        <v>14811</v>
      </c>
      <c r="H33" s="1908">
        <v>43888.0</v>
      </c>
      <c r="I33" s="590" t="s">
        <v>383</v>
      </c>
      <c r="J33" s="801">
        <v>43889.0</v>
      </c>
      <c r="K33" s="586" t="s">
        <v>48</v>
      </c>
      <c r="L33" s="586" t="s">
        <v>383</v>
      </c>
      <c r="M33" s="799"/>
      <c r="N33" s="586" t="s">
        <v>14812</v>
      </c>
      <c r="O33" s="799"/>
      <c r="P33" s="799"/>
      <c r="Q33" s="799"/>
      <c r="R33" s="799"/>
      <c r="S33" s="799"/>
      <c r="T33" s="799"/>
      <c r="U33" s="799"/>
      <c r="V33" s="799"/>
      <c r="W33" s="799"/>
      <c r="X33" s="799"/>
      <c r="Y33" s="799"/>
      <c r="Z33" s="799"/>
    </row>
    <row r="34">
      <c r="A34" s="734" t="s">
        <v>14813</v>
      </c>
      <c r="B34" s="734" t="s">
        <v>14806</v>
      </c>
      <c r="C34" s="1907" t="s">
        <v>14693</v>
      </c>
      <c r="D34" s="734" t="s">
        <v>14808</v>
      </c>
      <c r="E34" s="734" t="s">
        <v>14814</v>
      </c>
      <c r="F34" s="734" t="s">
        <v>14815</v>
      </c>
      <c r="G34" s="1912" t="s">
        <v>14816</v>
      </c>
      <c r="H34" s="1908">
        <v>43888.0</v>
      </c>
      <c r="I34" s="590" t="s">
        <v>383</v>
      </c>
      <c r="J34" s="801">
        <v>43889.0</v>
      </c>
      <c r="K34" s="586" t="s">
        <v>966</v>
      </c>
      <c r="L34" s="586" t="s">
        <v>383</v>
      </c>
      <c r="M34" s="799"/>
      <c r="N34" s="586" t="s">
        <v>14699</v>
      </c>
      <c r="O34" s="799"/>
      <c r="P34" s="799"/>
      <c r="Q34" s="799"/>
      <c r="R34" s="799"/>
      <c r="S34" s="799"/>
      <c r="T34" s="799"/>
      <c r="U34" s="799"/>
      <c r="V34" s="799"/>
      <c r="W34" s="799"/>
      <c r="X34" s="799"/>
      <c r="Y34" s="799"/>
      <c r="Z34" s="799"/>
    </row>
    <row r="35">
      <c r="A35" s="734" t="s">
        <v>14817</v>
      </c>
      <c r="B35" s="734" t="s">
        <v>14806</v>
      </c>
      <c r="C35" s="1907" t="s">
        <v>14693</v>
      </c>
      <c r="D35" s="734" t="s">
        <v>14808</v>
      </c>
      <c r="E35" s="734" t="s">
        <v>14818</v>
      </c>
      <c r="F35" s="734" t="s">
        <v>14819</v>
      </c>
      <c r="G35" s="590" t="s">
        <v>14820</v>
      </c>
      <c r="H35" s="1908">
        <v>43888.0</v>
      </c>
      <c r="I35" s="590" t="s">
        <v>383</v>
      </c>
      <c r="J35" s="801">
        <v>43889.0</v>
      </c>
      <c r="K35" s="586" t="s">
        <v>48</v>
      </c>
      <c r="L35" s="586" t="s">
        <v>383</v>
      </c>
      <c r="M35" s="799"/>
      <c r="N35" s="586" t="s">
        <v>14699</v>
      </c>
      <c r="O35" s="799"/>
      <c r="P35" s="799"/>
      <c r="Q35" s="799"/>
      <c r="R35" s="799"/>
      <c r="S35" s="799"/>
      <c r="T35" s="799"/>
      <c r="U35" s="799"/>
      <c r="V35" s="799"/>
      <c r="W35" s="799"/>
      <c r="X35" s="799"/>
      <c r="Y35" s="799"/>
      <c r="Z35" s="799"/>
    </row>
    <row r="36">
      <c r="A36" s="734" t="s">
        <v>14821</v>
      </c>
      <c r="B36" s="734" t="s">
        <v>14806</v>
      </c>
      <c r="C36" s="1907" t="s">
        <v>14693</v>
      </c>
      <c r="D36" s="734" t="s">
        <v>14808</v>
      </c>
      <c r="E36" s="734" t="s">
        <v>14822</v>
      </c>
      <c r="F36" s="590" t="s">
        <v>14823</v>
      </c>
      <c r="G36" s="590" t="s">
        <v>14824</v>
      </c>
      <c r="H36" s="1908">
        <v>43888.0</v>
      </c>
      <c r="I36" s="590" t="s">
        <v>383</v>
      </c>
      <c r="J36" s="799"/>
      <c r="K36" s="586"/>
      <c r="L36" s="799"/>
      <c r="M36" s="799"/>
      <c r="N36" s="586" t="s">
        <v>14699</v>
      </c>
      <c r="O36" s="799"/>
      <c r="P36" s="799"/>
      <c r="Q36" s="799"/>
      <c r="R36" s="799"/>
      <c r="S36" s="799"/>
      <c r="T36" s="799"/>
      <c r="U36" s="799"/>
      <c r="V36" s="799"/>
      <c r="W36" s="799"/>
      <c r="X36" s="799"/>
      <c r="Y36" s="799"/>
      <c r="Z36" s="799"/>
    </row>
    <row r="37">
      <c r="A37" s="734" t="s">
        <v>14825</v>
      </c>
      <c r="B37" s="734" t="s">
        <v>14806</v>
      </c>
      <c r="C37" s="1907" t="s">
        <v>14693</v>
      </c>
      <c r="D37" s="734" t="s">
        <v>14808</v>
      </c>
      <c r="E37" s="734" t="s">
        <v>14826</v>
      </c>
      <c r="F37" s="590" t="s">
        <v>14827</v>
      </c>
      <c r="G37" s="590" t="s">
        <v>14828</v>
      </c>
      <c r="H37" s="1908">
        <v>43892.0</v>
      </c>
      <c r="I37" s="590" t="s">
        <v>383</v>
      </c>
      <c r="J37" s="799"/>
      <c r="K37" s="586"/>
      <c r="L37" s="799"/>
      <c r="M37" s="799"/>
      <c r="N37" s="586" t="s">
        <v>14699</v>
      </c>
      <c r="O37" s="799"/>
      <c r="P37" s="799"/>
      <c r="Q37" s="799"/>
      <c r="R37" s="799"/>
      <c r="S37" s="799"/>
      <c r="T37" s="799"/>
      <c r="U37" s="799"/>
      <c r="V37" s="799"/>
      <c r="W37" s="799"/>
      <c r="X37" s="799"/>
      <c r="Y37" s="799"/>
      <c r="Z37" s="799"/>
    </row>
    <row r="38">
      <c r="A38" s="1905" t="s">
        <v>14829</v>
      </c>
      <c r="B38" s="1906"/>
      <c r="C38" s="1906"/>
      <c r="D38" s="1906"/>
      <c r="E38" s="1906"/>
      <c r="F38" s="1906"/>
      <c r="G38" s="1906"/>
      <c r="H38" s="1906"/>
      <c r="I38" s="1906"/>
      <c r="J38" s="1906"/>
      <c r="K38" s="1906"/>
      <c r="L38" s="1906"/>
      <c r="M38" s="1906"/>
      <c r="N38" s="1906"/>
      <c r="O38" s="1906"/>
      <c r="P38" s="1906"/>
      <c r="Q38" s="1906"/>
      <c r="R38" s="1906"/>
      <c r="S38" s="1906"/>
      <c r="T38" s="1906"/>
      <c r="U38" s="1906"/>
      <c r="V38" s="1906"/>
      <c r="W38" s="1906"/>
      <c r="X38" s="1906"/>
      <c r="Y38" s="1906"/>
      <c r="Z38" s="1906"/>
    </row>
    <row r="39">
      <c r="A39" s="734" t="s">
        <v>14830</v>
      </c>
      <c r="B39" s="734" t="s">
        <v>14829</v>
      </c>
      <c r="C39" s="1907" t="s">
        <v>14693</v>
      </c>
      <c r="D39" s="734" t="s">
        <v>14831</v>
      </c>
      <c r="E39" s="734" t="s">
        <v>14832</v>
      </c>
      <c r="F39" s="734" t="s">
        <v>14833</v>
      </c>
      <c r="G39" s="734" t="s">
        <v>14834</v>
      </c>
      <c r="H39" s="1910">
        <v>43866.0</v>
      </c>
      <c r="I39" s="734" t="s">
        <v>97</v>
      </c>
      <c r="J39" s="799"/>
      <c r="K39" s="586" t="s">
        <v>123</v>
      </c>
      <c r="L39" s="799"/>
      <c r="M39" s="799"/>
      <c r="N39" s="586" t="s">
        <v>14699</v>
      </c>
      <c r="O39" s="799"/>
      <c r="P39" s="799"/>
      <c r="Q39" s="799"/>
      <c r="R39" s="799"/>
      <c r="S39" s="799"/>
      <c r="T39" s="799"/>
      <c r="U39" s="799"/>
      <c r="V39" s="799"/>
      <c r="W39" s="799"/>
      <c r="X39" s="799"/>
      <c r="Y39" s="799"/>
      <c r="Z39" s="799"/>
    </row>
    <row r="40">
      <c r="A40" s="734" t="s">
        <v>14835</v>
      </c>
      <c r="B40" s="734" t="s">
        <v>14829</v>
      </c>
      <c r="C40" s="1907" t="s">
        <v>14693</v>
      </c>
      <c r="D40" s="734" t="s">
        <v>14831</v>
      </c>
      <c r="E40" s="734" t="s">
        <v>14836</v>
      </c>
      <c r="F40" s="734" t="s">
        <v>14837</v>
      </c>
      <c r="G40" s="734" t="s">
        <v>14838</v>
      </c>
      <c r="H40" s="1910">
        <v>43866.0</v>
      </c>
      <c r="I40" s="734" t="s">
        <v>97</v>
      </c>
      <c r="J40" s="799"/>
      <c r="K40" s="586" t="s">
        <v>123</v>
      </c>
      <c r="L40" s="799"/>
      <c r="M40" s="799"/>
      <c r="N40" s="586" t="s">
        <v>14699</v>
      </c>
      <c r="O40" s="799"/>
      <c r="P40" s="799"/>
      <c r="Q40" s="799"/>
      <c r="R40" s="799"/>
      <c r="S40" s="799"/>
      <c r="T40" s="799"/>
      <c r="U40" s="799"/>
      <c r="V40" s="799"/>
      <c r="W40" s="799"/>
      <c r="X40" s="799"/>
      <c r="Y40" s="799"/>
      <c r="Z40" s="799"/>
    </row>
    <row r="41">
      <c r="A41" s="734" t="s">
        <v>14839</v>
      </c>
      <c r="B41" s="734" t="s">
        <v>14829</v>
      </c>
      <c r="C41" s="1907" t="s">
        <v>14693</v>
      </c>
      <c r="D41" s="734" t="s">
        <v>14831</v>
      </c>
      <c r="E41" s="734" t="s">
        <v>14840</v>
      </c>
      <c r="F41" s="734" t="s">
        <v>14841</v>
      </c>
      <c r="G41" s="734" t="s">
        <v>14842</v>
      </c>
      <c r="H41" s="1910">
        <v>43866.0</v>
      </c>
      <c r="I41" s="734" t="s">
        <v>97</v>
      </c>
      <c r="J41" s="586" t="s">
        <v>14843</v>
      </c>
      <c r="K41" s="586" t="s">
        <v>47</v>
      </c>
      <c r="L41" s="586" t="s">
        <v>116</v>
      </c>
      <c r="M41" s="799"/>
      <c r="N41" s="799"/>
      <c r="O41" s="799"/>
      <c r="P41" s="799"/>
      <c r="Q41" s="799"/>
      <c r="R41" s="799"/>
      <c r="S41" s="799"/>
      <c r="T41" s="799"/>
      <c r="U41" s="799"/>
      <c r="V41" s="799"/>
      <c r="W41" s="799"/>
      <c r="X41" s="799"/>
      <c r="Y41" s="799"/>
      <c r="Z41" s="799"/>
    </row>
    <row r="42">
      <c r="A42" s="734" t="s">
        <v>14844</v>
      </c>
      <c r="B42" s="734" t="s">
        <v>14829</v>
      </c>
      <c r="C42" s="1907" t="s">
        <v>14693</v>
      </c>
      <c r="D42" s="734" t="s">
        <v>14831</v>
      </c>
      <c r="E42" s="734" t="s">
        <v>14845</v>
      </c>
      <c r="F42" s="1857" t="s">
        <v>14846</v>
      </c>
      <c r="G42" s="734" t="s">
        <v>14847</v>
      </c>
      <c r="H42" s="1910">
        <v>43866.0</v>
      </c>
      <c r="I42" s="734" t="s">
        <v>97</v>
      </c>
      <c r="J42" s="799"/>
      <c r="K42" s="586" t="s">
        <v>123</v>
      </c>
      <c r="L42" s="799"/>
      <c r="M42" s="799"/>
      <c r="N42" s="586" t="s">
        <v>14699</v>
      </c>
      <c r="O42" s="799"/>
      <c r="P42" s="799"/>
      <c r="Q42" s="799"/>
      <c r="R42" s="799"/>
      <c r="S42" s="799"/>
      <c r="T42" s="799"/>
      <c r="U42" s="799"/>
      <c r="V42" s="799"/>
      <c r="W42" s="799"/>
      <c r="X42" s="799"/>
      <c r="Y42" s="799"/>
      <c r="Z42" s="799"/>
    </row>
    <row r="43">
      <c r="A43" s="734" t="s">
        <v>14848</v>
      </c>
      <c r="B43" s="734" t="s">
        <v>14829</v>
      </c>
      <c r="C43" s="1907" t="s">
        <v>14693</v>
      </c>
      <c r="D43" s="734" t="s">
        <v>14831</v>
      </c>
      <c r="E43" s="734" t="s">
        <v>14845</v>
      </c>
      <c r="F43" s="1857" t="s">
        <v>14849</v>
      </c>
      <c r="G43" s="590" t="s">
        <v>14850</v>
      </c>
      <c r="H43" s="1910">
        <v>43866.0</v>
      </c>
      <c r="I43" s="734" t="s">
        <v>97</v>
      </c>
      <c r="J43" s="799"/>
      <c r="K43" s="586" t="s">
        <v>123</v>
      </c>
      <c r="L43" s="799"/>
      <c r="M43" s="799"/>
      <c r="N43" s="586" t="s">
        <v>14699</v>
      </c>
      <c r="O43" s="799"/>
      <c r="P43" s="799"/>
      <c r="Q43" s="799"/>
      <c r="R43" s="799"/>
      <c r="S43" s="799"/>
      <c r="T43" s="799"/>
      <c r="U43" s="799"/>
      <c r="V43" s="799"/>
      <c r="W43" s="799"/>
      <c r="X43" s="799"/>
      <c r="Y43" s="799"/>
      <c r="Z43" s="799"/>
    </row>
    <row r="44">
      <c r="A44" s="1913" t="s">
        <v>14851</v>
      </c>
      <c r="B44" s="1906"/>
      <c r="C44" s="1906"/>
      <c r="D44" s="1906"/>
      <c r="E44" s="1906"/>
      <c r="F44" s="1906"/>
      <c r="G44" s="1906"/>
      <c r="H44" s="1906"/>
      <c r="I44" s="1906"/>
      <c r="J44" s="1906"/>
      <c r="K44" s="1906"/>
      <c r="L44" s="1906"/>
      <c r="M44" s="1906"/>
      <c r="N44" s="1906"/>
      <c r="O44" s="1906"/>
      <c r="P44" s="1906"/>
      <c r="Q44" s="1906"/>
      <c r="R44" s="1906"/>
      <c r="S44" s="1906"/>
      <c r="T44" s="1906"/>
      <c r="U44" s="1906"/>
      <c r="V44" s="1906"/>
      <c r="W44" s="1906"/>
      <c r="X44" s="1906"/>
      <c r="Y44" s="1906"/>
      <c r="Z44" s="1906"/>
    </row>
    <row r="45">
      <c r="A45" s="734" t="s">
        <v>14852</v>
      </c>
      <c r="B45" s="734" t="s">
        <v>14853</v>
      </c>
      <c r="C45" s="1907" t="s">
        <v>14693</v>
      </c>
      <c r="D45" s="734" t="s">
        <v>14854</v>
      </c>
      <c r="E45" s="734" t="s">
        <v>14855</v>
      </c>
      <c r="F45" s="734" t="s">
        <v>14856</v>
      </c>
      <c r="G45" s="590" t="s">
        <v>14857</v>
      </c>
      <c r="H45" s="1908">
        <v>43892.0</v>
      </c>
      <c r="I45" s="590" t="s">
        <v>383</v>
      </c>
      <c r="J45" s="799"/>
      <c r="K45" s="586" t="s">
        <v>123</v>
      </c>
      <c r="L45" s="799"/>
      <c r="M45" s="799"/>
      <c r="N45" s="586" t="s">
        <v>14699</v>
      </c>
      <c r="O45" s="799"/>
      <c r="P45" s="799"/>
      <c r="Q45" s="799"/>
      <c r="R45" s="799"/>
      <c r="S45" s="799"/>
      <c r="T45" s="799"/>
      <c r="U45" s="799"/>
      <c r="V45" s="799"/>
      <c r="W45" s="799"/>
      <c r="X45" s="799"/>
      <c r="Y45" s="799"/>
      <c r="Z45" s="799"/>
    </row>
    <row r="46">
      <c r="A46" s="734" t="s">
        <v>14858</v>
      </c>
      <c r="B46" s="734" t="s">
        <v>14853</v>
      </c>
      <c r="C46" s="1907" t="s">
        <v>14693</v>
      </c>
      <c r="D46" s="734" t="s">
        <v>14854</v>
      </c>
      <c r="E46" s="734" t="s">
        <v>14859</v>
      </c>
      <c r="F46" s="734" t="s">
        <v>14860</v>
      </c>
      <c r="G46" s="590" t="s">
        <v>14861</v>
      </c>
      <c r="H46" s="1908">
        <v>43892.0</v>
      </c>
      <c r="I46" s="590" t="s">
        <v>383</v>
      </c>
      <c r="J46" s="799"/>
      <c r="K46" s="586" t="s">
        <v>123</v>
      </c>
      <c r="L46" s="799"/>
      <c r="M46" s="799"/>
      <c r="N46" s="586" t="s">
        <v>14699</v>
      </c>
      <c r="O46" s="799"/>
      <c r="P46" s="799"/>
      <c r="Q46" s="799"/>
      <c r="R46" s="799"/>
      <c r="S46" s="799"/>
      <c r="T46" s="799"/>
      <c r="U46" s="799"/>
      <c r="V46" s="799"/>
      <c r="W46" s="799"/>
      <c r="X46" s="799"/>
      <c r="Y46" s="799"/>
      <c r="Z46" s="799"/>
    </row>
    <row r="47">
      <c r="A47" s="734" t="s">
        <v>14862</v>
      </c>
      <c r="B47" s="734" t="s">
        <v>14853</v>
      </c>
      <c r="C47" s="1907" t="s">
        <v>14693</v>
      </c>
      <c r="D47" s="734" t="s">
        <v>14854</v>
      </c>
      <c r="E47" s="734" t="s">
        <v>14863</v>
      </c>
      <c r="F47" s="734" t="s">
        <v>14864</v>
      </c>
      <c r="G47" s="590" t="s">
        <v>14865</v>
      </c>
      <c r="H47" s="1908">
        <v>43892.0</v>
      </c>
      <c r="I47" s="590" t="s">
        <v>383</v>
      </c>
      <c r="J47" s="799"/>
      <c r="K47" s="586" t="s">
        <v>123</v>
      </c>
      <c r="L47" s="799"/>
      <c r="M47" s="799"/>
      <c r="N47" s="586" t="s">
        <v>14699</v>
      </c>
      <c r="O47" s="799"/>
      <c r="P47" s="799"/>
      <c r="Q47" s="799"/>
      <c r="R47" s="799"/>
      <c r="S47" s="799"/>
      <c r="T47" s="799"/>
      <c r="U47" s="799"/>
      <c r="V47" s="799"/>
      <c r="W47" s="799"/>
      <c r="X47" s="799"/>
      <c r="Y47" s="799"/>
      <c r="Z47" s="799"/>
    </row>
    <row r="48">
      <c r="A48" s="734" t="s">
        <v>14866</v>
      </c>
      <c r="B48" s="734" t="s">
        <v>80</v>
      </c>
      <c r="C48" s="1907" t="s">
        <v>14693</v>
      </c>
      <c r="D48" s="734" t="s">
        <v>14854</v>
      </c>
      <c r="E48" s="734" t="s">
        <v>14867</v>
      </c>
      <c r="F48" s="734" t="s">
        <v>14868</v>
      </c>
      <c r="G48" s="590" t="s">
        <v>14869</v>
      </c>
      <c r="H48" s="1908">
        <v>43892.0</v>
      </c>
      <c r="I48" s="590" t="s">
        <v>383</v>
      </c>
      <c r="J48" s="799"/>
      <c r="K48" s="586" t="s">
        <v>123</v>
      </c>
      <c r="L48" s="799"/>
      <c r="M48" s="799"/>
      <c r="N48" s="586" t="s">
        <v>14699</v>
      </c>
      <c r="O48" s="799"/>
      <c r="P48" s="799"/>
      <c r="Q48" s="799"/>
      <c r="R48" s="799"/>
      <c r="S48" s="799"/>
      <c r="T48" s="799"/>
      <c r="U48" s="799"/>
      <c r="V48" s="799"/>
      <c r="W48" s="799"/>
      <c r="X48" s="799"/>
      <c r="Y48" s="799"/>
      <c r="Z48" s="799"/>
    </row>
    <row r="49">
      <c r="A49" s="734" t="s">
        <v>14870</v>
      </c>
      <c r="B49" s="734" t="s">
        <v>14853</v>
      </c>
      <c r="C49" s="1907" t="s">
        <v>14693</v>
      </c>
      <c r="D49" s="734" t="s">
        <v>14854</v>
      </c>
      <c r="E49" s="734" t="s">
        <v>14871</v>
      </c>
      <c r="F49" s="590" t="s">
        <v>14872</v>
      </c>
      <c r="G49" s="590" t="s">
        <v>14873</v>
      </c>
      <c r="H49" s="1908">
        <v>43892.0</v>
      </c>
      <c r="I49" s="590" t="s">
        <v>383</v>
      </c>
      <c r="J49" s="799"/>
      <c r="K49" s="586" t="s">
        <v>123</v>
      </c>
      <c r="L49" s="799"/>
      <c r="M49" s="799"/>
      <c r="N49" s="586" t="s">
        <v>14699</v>
      </c>
      <c r="O49" s="799"/>
      <c r="P49" s="799"/>
      <c r="Q49" s="799"/>
      <c r="R49" s="799"/>
      <c r="S49" s="799"/>
      <c r="T49" s="799"/>
      <c r="U49" s="799"/>
      <c r="V49" s="799"/>
      <c r="W49" s="799"/>
      <c r="X49" s="799"/>
      <c r="Y49" s="799"/>
      <c r="Z49" s="799"/>
    </row>
    <row r="50">
      <c r="A50" s="734" t="s">
        <v>14874</v>
      </c>
      <c r="B50" s="734" t="s">
        <v>14875</v>
      </c>
      <c r="C50" s="1907" t="s">
        <v>14693</v>
      </c>
      <c r="D50" s="734" t="s">
        <v>14854</v>
      </c>
      <c r="E50" s="734" t="s">
        <v>14876</v>
      </c>
      <c r="F50" s="734" t="s">
        <v>14877</v>
      </c>
      <c r="G50" s="734" t="s">
        <v>14878</v>
      </c>
      <c r="H50" s="1908">
        <v>43892.0</v>
      </c>
      <c r="I50" s="590" t="s">
        <v>383</v>
      </c>
      <c r="J50" s="799"/>
      <c r="K50" s="586" t="s">
        <v>123</v>
      </c>
      <c r="L50" s="799"/>
      <c r="M50" s="799"/>
      <c r="N50" s="586" t="s">
        <v>14699</v>
      </c>
      <c r="O50" s="799"/>
      <c r="P50" s="799"/>
      <c r="Q50" s="799"/>
      <c r="R50" s="799"/>
      <c r="S50" s="799"/>
      <c r="T50" s="799"/>
      <c r="U50" s="799"/>
      <c r="V50" s="799"/>
      <c r="W50" s="799"/>
      <c r="X50" s="799"/>
      <c r="Y50" s="799"/>
      <c r="Z50" s="799"/>
    </row>
    <row r="51">
      <c r="A51" s="1914" t="s">
        <v>14879</v>
      </c>
      <c r="B51" s="1906"/>
      <c r="C51" s="1906"/>
      <c r="D51" s="1906"/>
      <c r="E51" s="1906"/>
      <c r="F51" s="1906"/>
      <c r="G51" s="1906"/>
      <c r="H51" s="1906"/>
      <c r="I51" s="1906"/>
      <c r="J51" s="1906"/>
      <c r="K51" s="1906"/>
      <c r="L51" s="1906"/>
      <c r="M51" s="1906"/>
      <c r="N51" s="1906"/>
      <c r="O51" s="1906"/>
      <c r="P51" s="1906"/>
      <c r="Q51" s="1906"/>
      <c r="R51" s="1906"/>
      <c r="S51" s="1906"/>
      <c r="T51" s="1906"/>
      <c r="U51" s="1906"/>
      <c r="V51" s="1906"/>
      <c r="W51" s="1906"/>
      <c r="X51" s="1906"/>
      <c r="Y51" s="1906"/>
      <c r="Z51" s="1906"/>
    </row>
    <row r="52">
      <c r="A52" s="734" t="s">
        <v>14880</v>
      </c>
      <c r="B52" s="734" t="s">
        <v>14881</v>
      </c>
      <c r="C52" s="1907" t="s">
        <v>14693</v>
      </c>
      <c r="D52" s="734" t="s">
        <v>14882</v>
      </c>
      <c r="E52" s="734" t="s">
        <v>14883</v>
      </c>
      <c r="F52" s="734" t="s">
        <v>14884</v>
      </c>
      <c r="G52" s="734" t="s">
        <v>14885</v>
      </c>
      <c r="H52" s="1910">
        <v>43865.0</v>
      </c>
      <c r="I52" s="734" t="s">
        <v>97</v>
      </c>
      <c r="J52" s="799"/>
      <c r="K52" s="586" t="s">
        <v>123</v>
      </c>
      <c r="L52" s="799"/>
      <c r="M52" s="799"/>
      <c r="N52" s="799"/>
      <c r="O52" s="799"/>
      <c r="P52" s="799"/>
      <c r="Q52" s="799"/>
      <c r="R52" s="799"/>
      <c r="S52" s="799"/>
      <c r="T52" s="799"/>
      <c r="U52" s="799"/>
      <c r="V52" s="799"/>
      <c r="W52" s="799"/>
      <c r="X52" s="799"/>
      <c r="Y52" s="799"/>
      <c r="Z52" s="799"/>
    </row>
    <row r="53">
      <c r="A53" s="590" t="s">
        <v>14886</v>
      </c>
      <c r="B53" s="590" t="s">
        <v>14887</v>
      </c>
      <c r="C53" s="1352" t="s">
        <v>14725</v>
      </c>
      <c r="D53" s="590" t="s">
        <v>14888</v>
      </c>
      <c r="E53" s="590" t="s">
        <v>14889</v>
      </c>
      <c r="F53" s="1915" t="s">
        <v>14890</v>
      </c>
      <c r="G53" s="296" t="s">
        <v>14891</v>
      </c>
      <c r="H53" s="1908">
        <v>43889.0</v>
      </c>
      <c r="I53" s="590" t="s">
        <v>383</v>
      </c>
      <c r="J53" s="1908">
        <v>43889.0</v>
      </c>
      <c r="K53" s="586" t="s">
        <v>48</v>
      </c>
      <c r="L53" s="590" t="s">
        <v>383</v>
      </c>
      <c r="M53" s="586" t="s">
        <v>14892</v>
      </c>
      <c r="N53" s="799"/>
      <c r="O53" s="799"/>
      <c r="P53" s="799"/>
      <c r="Q53" s="799"/>
      <c r="R53" s="799"/>
      <c r="S53" s="799"/>
      <c r="T53" s="799"/>
      <c r="U53" s="799"/>
      <c r="V53" s="799"/>
      <c r="W53" s="799"/>
      <c r="X53" s="799"/>
      <c r="Y53" s="799"/>
      <c r="Z53" s="799"/>
    </row>
    <row r="54">
      <c r="A54" s="1905" t="s">
        <v>14893</v>
      </c>
      <c r="B54" s="1906"/>
      <c r="C54" s="1906"/>
      <c r="D54" s="1906"/>
      <c r="E54" s="1906"/>
      <c r="F54" s="1906"/>
      <c r="G54" s="1906"/>
      <c r="H54" s="1906"/>
      <c r="I54" s="1906"/>
      <c r="J54" s="1906"/>
      <c r="K54" s="1906"/>
      <c r="L54" s="1906"/>
      <c r="M54" s="1906"/>
      <c r="N54" s="1906"/>
      <c r="O54" s="1906"/>
      <c r="P54" s="1906"/>
      <c r="Q54" s="1906"/>
      <c r="R54" s="1906"/>
      <c r="S54" s="1906"/>
      <c r="T54" s="1906"/>
      <c r="U54" s="1906"/>
      <c r="V54" s="1906"/>
      <c r="W54" s="1906"/>
      <c r="X54" s="1906"/>
      <c r="Y54" s="1906"/>
      <c r="Z54" s="1906"/>
    </row>
    <row r="55">
      <c r="A55" s="1916" t="s">
        <v>14894</v>
      </c>
      <c r="B55" s="1917"/>
      <c r="C55" s="1917"/>
      <c r="D55" s="1917"/>
      <c r="E55" s="1917"/>
      <c r="F55" s="799"/>
      <c r="G55" s="799"/>
      <c r="H55" s="799"/>
      <c r="I55" s="799"/>
      <c r="J55" s="799"/>
      <c r="K55" s="799"/>
      <c r="L55" s="799"/>
      <c r="M55" s="799"/>
      <c r="N55" s="799"/>
      <c r="O55" s="799"/>
      <c r="P55" s="799"/>
      <c r="Q55" s="799"/>
      <c r="R55" s="799"/>
      <c r="S55" s="799"/>
      <c r="T55" s="799"/>
      <c r="U55" s="799"/>
      <c r="V55" s="799"/>
      <c r="W55" s="799"/>
      <c r="X55" s="799"/>
      <c r="Y55" s="799"/>
      <c r="Z55" s="799"/>
    </row>
    <row r="56">
      <c r="A56" s="1913" t="s">
        <v>14895</v>
      </c>
      <c r="B56" s="1918"/>
      <c r="C56" s="1918"/>
      <c r="D56" s="1918"/>
      <c r="E56" s="1918"/>
      <c r="F56" s="1906"/>
      <c r="G56" s="1906"/>
      <c r="H56" s="1906"/>
      <c r="I56" s="1906"/>
      <c r="J56" s="1906"/>
      <c r="K56" s="1906"/>
      <c r="L56" s="1906"/>
      <c r="M56" s="1906"/>
      <c r="N56" s="1906"/>
      <c r="O56" s="1906"/>
      <c r="P56" s="1906"/>
      <c r="Q56" s="1906"/>
      <c r="R56" s="1906"/>
      <c r="S56" s="1906"/>
      <c r="T56" s="1906"/>
      <c r="U56" s="1906"/>
      <c r="V56" s="1906"/>
      <c r="W56" s="1906"/>
      <c r="X56" s="1906"/>
      <c r="Y56" s="1906"/>
      <c r="Z56" s="1906"/>
    </row>
    <row r="57">
      <c r="A57" s="734" t="s">
        <v>14896</v>
      </c>
      <c r="B57" s="734" t="s">
        <v>14897</v>
      </c>
      <c r="C57" s="1907" t="s">
        <v>14693</v>
      </c>
      <c r="D57" s="734" t="s">
        <v>14898</v>
      </c>
      <c r="E57" s="734" t="s">
        <v>14899</v>
      </c>
      <c r="F57" s="734" t="s">
        <v>14900</v>
      </c>
      <c r="G57" s="734" t="s">
        <v>14901</v>
      </c>
      <c r="H57" s="1910">
        <v>43865.0</v>
      </c>
      <c r="I57" s="734" t="s">
        <v>97</v>
      </c>
      <c r="J57" s="801">
        <v>43874.0</v>
      </c>
      <c r="K57" s="586" t="s">
        <v>47</v>
      </c>
      <c r="L57" s="586" t="s">
        <v>116</v>
      </c>
      <c r="M57" s="799"/>
      <c r="N57" s="799"/>
      <c r="O57" s="799"/>
      <c r="P57" s="799"/>
      <c r="Q57" s="799"/>
      <c r="R57" s="799"/>
      <c r="S57" s="799"/>
      <c r="T57" s="799"/>
      <c r="U57" s="799"/>
      <c r="V57" s="799"/>
      <c r="W57" s="799"/>
      <c r="X57" s="799"/>
      <c r="Y57" s="799"/>
      <c r="Z57" s="799"/>
    </row>
    <row r="58">
      <c r="A58" s="734" t="s">
        <v>14902</v>
      </c>
      <c r="B58" s="734" t="s">
        <v>14897</v>
      </c>
      <c r="C58" s="1907" t="s">
        <v>14693</v>
      </c>
      <c r="D58" s="734" t="s">
        <v>14903</v>
      </c>
      <c r="E58" s="734" t="s">
        <v>14904</v>
      </c>
      <c r="F58" s="734" t="s">
        <v>14905</v>
      </c>
      <c r="G58" s="734" t="s">
        <v>14906</v>
      </c>
      <c r="H58" s="1910">
        <v>43865.0</v>
      </c>
      <c r="I58" s="734" t="s">
        <v>97</v>
      </c>
      <c r="J58" s="801">
        <v>43874.0</v>
      </c>
      <c r="K58" s="586" t="s">
        <v>47</v>
      </c>
      <c r="L58" s="586" t="s">
        <v>116</v>
      </c>
      <c r="M58" s="799"/>
      <c r="N58" s="799"/>
      <c r="O58" s="799"/>
      <c r="P58" s="799"/>
      <c r="Q58" s="799"/>
      <c r="R58" s="799"/>
      <c r="S58" s="799"/>
      <c r="T58" s="799"/>
      <c r="U58" s="799"/>
      <c r="V58" s="799"/>
      <c r="W58" s="799"/>
      <c r="X58" s="799"/>
      <c r="Y58" s="799"/>
      <c r="Z58" s="799"/>
    </row>
    <row r="59">
      <c r="A59" s="734" t="s">
        <v>14907</v>
      </c>
      <c r="B59" s="734" t="s">
        <v>14897</v>
      </c>
      <c r="C59" s="1907" t="s">
        <v>14693</v>
      </c>
      <c r="D59" s="734" t="s">
        <v>14903</v>
      </c>
      <c r="E59" s="734" t="s">
        <v>14908</v>
      </c>
      <c r="F59" s="734" t="s">
        <v>14909</v>
      </c>
      <c r="G59" s="734" t="s">
        <v>14910</v>
      </c>
      <c r="H59" s="1910">
        <v>43865.0</v>
      </c>
      <c r="I59" s="734" t="s">
        <v>97</v>
      </c>
      <c r="J59" s="801">
        <v>43874.0</v>
      </c>
      <c r="K59" s="586" t="s">
        <v>48</v>
      </c>
      <c r="L59" s="586" t="s">
        <v>116</v>
      </c>
      <c r="M59" s="799"/>
      <c r="N59" s="586" t="s">
        <v>14911</v>
      </c>
      <c r="O59" s="799"/>
      <c r="P59" s="799"/>
      <c r="Q59" s="799"/>
      <c r="R59" s="799"/>
      <c r="S59" s="799"/>
      <c r="T59" s="799"/>
      <c r="U59" s="799"/>
      <c r="V59" s="799"/>
      <c r="W59" s="799"/>
      <c r="X59" s="799"/>
      <c r="Y59" s="799"/>
      <c r="Z59" s="799"/>
    </row>
    <row r="60">
      <c r="A60" s="734" t="s">
        <v>14912</v>
      </c>
      <c r="B60" s="734" t="s">
        <v>14897</v>
      </c>
      <c r="C60" s="1907" t="s">
        <v>14693</v>
      </c>
      <c r="D60" s="734" t="s">
        <v>14913</v>
      </c>
      <c r="E60" s="734" t="s">
        <v>14914</v>
      </c>
      <c r="F60" s="734" t="s">
        <v>14915</v>
      </c>
      <c r="G60" s="734" t="s">
        <v>14916</v>
      </c>
      <c r="H60" s="1910">
        <v>43865.0</v>
      </c>
      <c r="I60" s="734" t="s">
        <v>97</v>
      </c>
      <c r="J60" s="801">
        <v>43874.0</v>
      </c>
      <c r="K60" s="586" t="s">
        <v>48</v>
      </c>
      <c r="L60" s="586" t="s">
        <v>116</v>
      </c>
      <c r="M60" s="799"/>
      <c r="N60" s="586" t="s">
        <v>14911</v>
      </c>
      <c r="O60" s="799"/>
      <c r="P60" s="799"/>
      <c r="Q60" s="799"/>
      <c r="R60" s="799"/>
      <c r="S60" s="799"/>
      <c r="T60" s="799"/>
      <c r="U60" s="799"/>
      <c r="V60" s="799"/>
      <c r="W60" s="799"/>
      <c r="X60" s="799"/>
      <c r="Y60" s="799"/>
      <c r="Z60" s="799"/>
    </row>
    <row r="61">
      <c r="A61" s="734" t="s">
        <v>14917</v>
      </c>
      <c r="B61" s="734" t="s">
        <v>14897</v>
      </c>
      <c r="C61" s="1907" t="s">
        <v>14693</v>
      </c>
      <c r="D61" s="734" t="s">
        <v>14918</v>
      </c>
      <c r="E61" s="734" t="s">
        <v>14919</v>
      </c>
      <c r="F61" s="734" t="s">
        <v>14920</v>
      </c>
      <c r="G61" s="734" t="s">
        <v>14921</v>
      </c>
      <c r="H61" s="1910">
        <v>43865.0</v>
      </c>
      <c r="I61" s="734" t="s">
        <v>97</v>
      </c>
      <c r="J61" s="801">
        <v>43874.0</v>
      </c>
      <c r="K61" s="586" t="s">
        <v>47</v>
      </c>
      <c r="L61" s="586" t="s">
        <v>116</v>
      </c>
      <c r="M61" s="799"/>
      <c r="N61" s="799"/>
      <c r="O61" s="799"/>
      <c r="P61" s="799"/>
      <c r="Q61" s="799"/>
      <c r="R61" s="799"/>
      <c r="S61" s="799"/>
      <c r="T61" s="799"/>
      <c r="U61" s="799"/>
      <c r="V61" s="799"/>
      <c r="W61" s="799"/>
      <c r="X61" s="799"/>
      <c r="Y61" s="799"/>
      <c r="Z61" s="799"/>
    </row>
    <row r="62">
      <c r="A62" s="1919" t="s">
        <v>14922</v>
      </c>
      <c r="B62" s="734" t="s">
        <v>14897</v>
      </c>
      <c r="C62" s="1907" t="s">
        <v>14693</v>
      </c>
      <c r="D62" s="734" t="s">
        <v>14913</v>
      </c>
      <c r="E62" s="734" t="s">
        <v>14923</v>
      </c>
      <c r="F62" s="799" t="s">
        <v>14924</v>
      </c>
      <c r="G62" s="734" t="s">
        <v>14925</v>
      </c>
      <c r="H62" s="1910">
        <v>43865.0</v>
      </c>
      <c r="I62" s="734" t="s">
        <v>97</v>
      </c>
      <c r="J62" s="801">
        <v>43874.0</v>
      </c>
      <c r="K62" s="586" t="s">
        <v>47</v>
      </c>
      <c r="L62" s="586" t="s">
        <v>116</v>
      </c>
      <c r="M62" s="799"/>
      <c r="N62" s="799"/>
      <c r="O62" s="799"/>
      <c r="P62" s="799"/>
      <c r="Q62" s="799"/>
      <c r="R62" s="799"/>
      <c r="S62" s="799"/>
      <c r="T62" s="799"/>
      <c r="U62" s="799"/>
      <c r="V62" s="799"/>
      <c r="W62" s="799"/>
      <c r="X62" s="799"/>
      <c r="Y62" s="799"/>
      <c r="Z62" s="799"/>
    </row>
    <row r="63">
      <c r="A63" s="1913" t="s">
        <v>14926</v>
      </c>
      <c r="B63" s="1918"/>
      <c r="C63" s="1906"/>
      <c r="D63" s="1906"/>
      <c r="E63" s="1906"/>
      <c r="F63" s="1906"/>
      <c r="G63" s="1906"/>
      <c r="H63" s="1906"/>
      <c r="I63" s="1906"/>
      <c r="J63" s="1906"/>
      <c r="K63" s="1906"/>
      <c r="L63" s="1906"/>
      <c r="M63" s="1906"/>
      <c r="N63" s="1906"/>
      <c r="O63" s="1906"/>
      <c r="P63" s="1906"/>
      <c r="Q63" s="1906"/>
      <c r="R63" s="1906"/>
      <c r="S63" s="1906"/>
      <c r="T63" s="1906"/>
      <c r="U63" s="1906"/>
      <c r="V63" s="1906"/>
      <c r="W63" s="1906"/>
      <c r="X63" s="1906"/>
      <c r="Y63" s="1906"/>
      <c r="Z63" s="1906"/>
    </row>
    <row r="64">
      <c r="A64" s="734" t="s">
        <v>14927</v>
      </c>
      <c r="B64" s="734" t="s">
        <v>14928</v>
      </c>
      <c r="C64" s="1907" t="s">
        <v>14693</v>
      </c>
      <c r="D64" s="734" t="s">
        <v>14929</v>
      </c>
      <c r="E64" s="734" t="s">
        <v>14930</v>
      </c>
      <c r="F64" s="590" t="s">
        <v>14931</v>
      </c>
      <c r="G64" s="734" t="s">
        <v>14932</v>
      </c>
      <c r="H64" s="1910">
        <v>43865.0</v>
      </c>
      <c r="I64" s="734" t="s">
        <v>97</v>
      </c>
      <c r="J64" s="799"/>
      <c r="K64" s="586" t="s">
        <v>123</v>
      </c>
      <c r="L64" s="799"/>
      <c r="M64" s="799"/>
      <c r="N64" s="586" t="s">
        <v>14699</v>
      </c>
      <c r="O64" s="799"/>
      <c r="P64" s="799"/>
      <c r="Q64" s="799"/>
      <c r="R64" s="799"/>
      <c r="S64" s="799"/>
      <c r="T64" s="799"/>
      <c r="U64" s="799"/>
      <c r="V64" s="799"/>
      <c r="W64" s="799"/>
      <c r="X64" s="799"/>
      <c r="Y64" s="799"/>
      <c r="Z64" s="799"/>
    </row>
    <row r="65">
      <c r="A65" s="734" t="s">
        <v>14933</v>
      </c>
      <c r="B65" s="734" t="s">
        <v>14928</v>
      </c>
      <c r="C65" s="1907" t="s">
        <v>14693</v>
      </c>
      <c r="D65" s="734" t="s">
        <v>14934</v>
      </c>
      <c r="E65" s="734" t="s">
        <v>14935</v>
      </c>
      <c r="F65" s="734" t="s">
        <v>14936</v>
      </c>
      <c r="G65" s="734" t="s">
        <v>14937</v>
      </c>
      <c r="H65" s="1910">
        <v>43865.0</v>
      </c>
      <c r="I65" s="734" t="s">
        <v>97</v>
      </c>
      <c r="J65" s="799"/>
      <c r="K65" s="586" t="s">
        <v>123</v>
      </c>
      <c r="L65" s="799"/>
      <c r="M65" s="799"/>
      <c r="N65" s="586" t="s">
        <v>14699</v>
      </c>
      <c r="O65" s="799"/>
      <c r="P65" s="799"/>
      <c r="Q65" s="799"/>
      <c r="R65" s="799"/>
      <c r="S65" s="799"/>
      <c r="T65" s="799"/>
      <c r="U65" s="799"/>
      <c r="V65" s="799"/>
      <c r="W65" s="799"/>
      <c r="X65" s="799"/>
      <c r="Y65" s="799"/>
      <c r="Z65" s="799"/>
    </row>
    <row r="66">
      <c r="A66" s="734" t="s">
        <v>14938</v>
      </c>
      <c r="B66" s="734" t="s">
        <v>14928</v>
      </c>
      <c r="C66" s="1907" t="s">
        <v>14693</v>
      </c>
      <c r="D66" s="734" t="s">
        <v>14934</v>
      </c>
      <c r="E66" s="734" t="s">
        <v>14939</v>
      </c>
      <c r="F66" s="734" t="s">
        <v>14940</v>
      </c>
      <c r="G66" s="734" t="s">
        <v>14941</v>
      </c>
      <c r="H66" s="1910">
        <v>43865.0</v>
      </c>
      <c r="I66" s="734" t="s">
        <v>97</v>
      </c>
      <c r="J66" s="799"/>
      <c r="K66" s="586" t="s">
        <v>123</v>
      </c>
      <c r="L66" s="799"/>
      <c r="M66" s="799"/>
      <c r="N66" s="586" t="s">
        <v>14699</v>
      </c>
      <c r="O66" s="799"/>
      <c r="P66" s="799"/>
      <c r="Q66" s="799"/>
      <c r="R66" s="799"/>
      <c r="S66" s="799"/>
      <c r="T66" s="799"/>
      <c r="U66" s="799"/>
      <c r="V66" s="799"/>
      <c r="W66" s="799"/>
      <c r="X66" s="799"/>
      <c r="Y66" s="799"/>
      <c r="Z66" s="799"/>
    </row>
    <row r="67">
      <c r="A67" s="734" t="s">
        <v>14942</v>
      </c>
      <c r="B67" s="734" t="s">
        <v>14928</v>
      </c>
      <c r="C67" s="1907" t="s">
        <v>14693</v>
      </c>
      <c r="D67" s="734" t="s">
        <v>14934</v>
      </c>
      <c r="E67" s="734" t="s">
        <v>14943</v>
      </c>
      <c r="F67" s="734" t="s">
        <v>14944</v>
      </c>
      <c r="G67" s="734" t="s">
        <v>14945</v>
      </c>
      <c r="H67" s="1910">
        <v>43865.0</v>
      </c>
      <c r="I67" s="734" t="s">
        <v>97</v>
      </c>
      <c r="J67" s="799"/>
      <c r="K67" s="586" t="s">
        <v>123</v>
      </c>
      <c r="L67" s="799"/>
      <c r="M67" s="799"/>
      <c r="N67" s="586" t="s">
        <v>14699</v>
      </c>
      <c r="O67" s="799"/>
      <c r="P67" s="799"/>
      <c r="Q67" s="799"/>
      <c r="R67" s="799"/>
      <c r="S67" s="799"/>
      <c r="T67" s="799"/>
      <c r="U67" s="799"/>
      <c r="V67" s="799"/>
      <c r="W67" s="799"/>
      <c r="X67" s="799"/>
      <c r="Y67" s="799"/>
      <c r="Z67" s="799"/>
    </row>
    <row r="68">
      <c r="A68" s="734" t="s">
        <v>14946</v>
      </c>
      <c r="B68" s="734" t="s">
        <v>14928</v>
      </c>
      <c r="C68" s="1907" t="s">
        <v>14693</v>
      </c>
      <c r="D68" s="734" t="s">
        <v>14934</v>
      </c>
      <c r="E68" s="734" t="s">
        <v>14947</v>
      </c>
      <c r="F68" s="734" t="s">
        <v>14948</v>
      </c>
      <c r="G68" s="734" t="s">
        <v>14949</v>
      </c>
      <c r="H68" s="1910">
        <v>43865.0</v>
      </c>
      <c r="I68" s="734" t="s">
        <v>97</v>
      </c>
      <c r="J68" s="799"/>
      <c r="K68" s="586" t="s">
        <v>123</v>
      </c>
      <c r="L68" s="799"/>
      <c r="M68" s="799"/>
      <c r="N68" s="586" t="s">
        <v>14699</v>
      </c>
      <c r="O68" s="799"/>
      <c r="P68" s="799"/>
      <c r="Q68" s="799"/>
      <c r="R68" s="799"/>
      <c r="S68" s="799"/>
      <c r="T68" s="799"/>
      <c r="U68" s="799"/>
      <c r="V68" s="799"/>
      <c r="W68" s="799"/>
      <c r="X68" s="799"/>
      <c r="Y68" s="799"/>
      <c r="Z68" s="799"/>
    </row>
    <row r="71">
      <c r="A71" s="1920" t="s">
        <v>14950</v>
      </c>
      <c r="B71" s="1921"/>
      <c r="C71" s="1921"/>
      <c r="D71" s="1921"/>
      <c r="E71" s="1921"/>
      <c r="F71" s="1921"/>
      <c r="G71" s="1921"/>
      <c r="H71" s="1921"/>
      <c r="I71" s="1921"/>
      <c r="J71" s="1921"/>
      <c r="K71" s="1921"/>
      <c r="L71" s="1921"/>
      <c r="M71" s="1921"/>
      <c r="N71" s="1921"/>
      <c r="O71" s="1921"/>
      <c r="P71" s="1921"/>
      <c r="Q71" s="1921"/>
      <c r="R71" s="1921"/>
      <c r="S71" s="1921"/>
      <c r="T71" s="1921"/>
      <c r="U71" s="1921"/>
      <c r="V71" s="1921"/>
      <c r="W71" s="1921"/>
      <c r="X71" s="1921"/>
      <c r="Y71" s="1921"/>
      <c r="Z71" s="1921"/>
    </row>
    <row r="72">
      <c r="A72" s="590" t="s">
        <v>14951</v>
      </c>
      <c r="B72" s="734" t="s">
        <v>14692</v>
      </c>
      <c r="C72" s="1907" t="s">
        <v>14693</v>
      </c>
      <c r="D72" s="734" t="s">
        <v>14694</v>
      </c>
      <c r="E72" s="734" t="s">
        <v>14695</v>
      </c>
      <c r="F72" s="1857" t="s">
        <v>14696</v>
      </c>
      <c r="G72" s="590" t="s">
        <v>14952</v>
      </c>
      <c r="H72" s="1908">
        <v>43874.0</v>
      </c>
      <c r="I72" s="590" t="s">
        <v>383</v>
      </c>
      <c r="J72" s="1908">
        <v>43874.0</v>
      </c>
      <c r="K72" s="121" t="s">
        <v>47</v>
      </c>
      <c r="L72" s="618" t="s">
        <v>383</v>
      </c>
      <c r="M72" s="95"/>
      <c r="N72" s="1922"/>
      <c r="O72" s="1923"/>
      <c r="P72" s="1923"/>
      <c r="Q72" s="1923"/>
      <c r="R72" s="95"/>
      <c r="S72" s="95"/>
      <c r="T72" s="95"/>
      <c r="U72" s="95"/>
      <c r="V72" s="95"/>
      <c r="W72" s="95"/>
      <c r="X72" s="95"/>
      <c r="Y72" s="95"/>
      <c r="Z72" s="95"/>
    </row>
    <row r="73">
      <c r="A73" s="590" t="s">
        <v>14953</v>
      </c>
      <c r="B73" s="734" t="s">
        <v>14692</v>
      </c>
      <c r="C73" s="1907" t="s">
        <v>14693</v>
      </c>
      <c r="D73" s="734" t="s">
        <v>14694</v>
      </c>
      <c r="E73" s="734" t="s">
        <v>14710</v>
      </c>
      <c r="F73" s="1857" t="s">
        <v>14711</v>
      </c>
      <c r="G73" s="590" t="s">
        <v>14954</v>
      </c>
      <c r="H73" s="1908">
        <v>43874.0</v>
      </c>
      <c r="I73" s="590" t="s">
        <v>383</v>
      </c>
      <c r="J73" s="1908">
        <v>43874.0</v>
      </c>
      <c r="K73" s="121" t="s">
        <v>47</v>
      </c>
      <c r="L73" s="618" t="s">
        <v>383</v>
      </c>
    </row>
    <row r="74">
      <c r="A74" s="590" t="s">
        <v>14955</v>
      </c>
      <c r="B74" s="590" t="s">
        <v>14956</v>
      </c>
      <c r="C74" s="1907" t="s">
        <v>14693</v>
      </c>
      <c r="D74" s="734" t="s">
        <v>14735</v>
      </c>
      <c r="E74" s="734" t="s">
        <v>14695</v>
      </c>
      <c r="F74" s="734" t="s">
        <v>14736</v>
      </c>
      <c r="G74" s="590" t="s">
        <v>14957</v>
      </c>
      <c r="H74" s="1908">
        <v>43874.0</v>
      </c>
      <c r="I74" s="590" t="s">
        <v>383</v>
      </c>
      <c r="J74" s="1908">
        <v>43874.0</v>
      </c>
      <c r="K74" s="121" t="s">
        <v>47</v>
      </c>
      <c r="L74" s="618" t="s">
        <v>383</v>
      </c>
      <c r="M74" s="95"/>
      <c r="N74" s="1922"/>
      <c r="O74" s="1923"/>
      <c r="P74" s="1923"/>
      <c r="Q74" s="1923"/>
      <c r="R74" s="95"/>
      <c r="S74" s="95"/>
      <c r="T74" s="95"/>
      <c r="U74" s="95"/>
      <c r="V74" s="95"/>
      <c r="W74" s="95"/>
      <c r="X74" s="95"/>
      <c r="Y74" s="95"/>
      <c r="Z74" s="95"/>
    </row>
    <row r="75">
      <c r="A75" s="590" t="s">
        <v>14958</v>
      </c>
      <c r="B75" s="734" t="s">
        <v>14757</v>
      </c>
      <c r="C75" s="1907" t="s">
        <v>14693</v>
      </c>
      <c r="D75" s="734" t="s">
        <v>14758</v>
      </c>
      <c r="E75" s="734" t="s">
        <v>14759</v>
      </c>
      <c r="F75" s="734" t="s">
        <v>14760</v>
      </c>
      <c r="G75" s="590" t="s">
        <v>14959</v>
      </c>
      <c r="H75" s="1908">
        <v>43874.0</v>
      </c>
      <c r="I75" s="590" t="s">
        <v>383</v>
      </c>
      <c r="J75" s="1908">
        <v>43874.0</v>
      </c>
      <c r="K75" s="121" t="s">
        <v>47</v>
      </c>
      <c r="L75" s="618" t="s">
        <v>383</v>
      </c>
      <c r="M75" s="95"/>
      <c r="N75" s="1922"/>
      <c r="O75" s="1923"/>
      <c r="P75" s="1923"/>
      <c r="Q75" s="1923"/>
      <c r="R75" s="95"/>
      <c r="S75" s="95"/>
      <c r="T75" s="95"/>
      <c r="U75" s="95"/>
      <c r="V75" s="95"/>
      <c r="W75" s="95"/>
      <c r="X75" s="95"/>
      <c r="Y75" s="95"/>
      <c r="Z75" s="95"/>
    </row>
    <row r="76">
      <c r="A76" s="590" t="s">
        <v>14960</v>
      </c>
      <c r="B76" s="734" t="s">
        <v>14782</v>
      </c>
      <c r="C76" s="1907" t="s">
        <v>14693</v>
      </c>
      <c r="D76" s="734" t="s">
        <v>14783</v>
      </c>
      <c r="E76" s="734" t="s">
        <v>14784</v>
      </c>
      <c r="F76" s="734" t="s">
        <v>14785</v>
      </c>
      <c r="G76" s="590" t="s">
        <v>14961</v>
      </c>
      <c r="H76" s="1908">
        <v>43874.0</v>
      </c>
      <c r="I76" s="590" t="s">
        <v>383</v>
      </c>
      <c r="J76" s="1908">
        <v>43874.0</v>
      </c>
      <c r="K76" s="121" t="s">
        <v>47</v>
      </c>
      <c r="L76" s="618" t="s">
        <v>383</v>
      </c>
      <c r="M76" s="95"/>
      <c r="N76" s="1922"/>
      <c r="O76" s="1923"/>
      <c r="P76" s="1923"/>
      <c r="Q76" s="1923"/>
      <c r="R76" s="95"/>
      <c r="S76" s="95"/>
      <c r="T76" s="95"/>
      <c r="U76" s="95"/>
      <c r="V76" s="95"/>
      <c r="W76" s="95"/>
      <c r="X76" s="95"/>
      <c r="Y76" s="95"/>
      <c r="Z76" s="95"/>
    </row>
    <row r="77">
      <c r="A77" s="590" t="s">
        <v>14962</v>
      </c>
      <c r="B77" s="734" t="s">
        <v>14806</v>
      </c>
      <c r="C77" s="1907" t="s">
        <v>14693</v>
      </c>
      <c r="D77" s="734" t="s">
        <v>14808</v>
      </c>
      <c r="E77" s="734" t="s">
        <v>14809</v>
      </c>
      <c r="F77" s="590" t="s">
        <v>14963</v>
      </c>
      <c r="G77" s="590" t="s">
        <v>14964</v>
      </c>
      <c r="H77" s="1908">
        <v>43874.0</v>
      </c>
      <c r="I77" s="590" t="s">
        <v>383</v>
      </c>
      <c r="J77" s="1908">
        <v>43874.0</v>
      </c>
      <c r="K77" s="121" t="s">
        <v>47</v>
      </c>
      <c r="L77" s="618" t="s">
        <v>383</v>
      </c>
      <c r="M77" s="95"/>
      <c r="N77" s="1922"/>
      <c r="O77" s="1923"/>
      <c r="P77" s="1923"/>
      <c r="Q77" s="1923"/>
      <c r="R77" s="95"/>
      <c r="S77" s="95"/>
      <c r="T77" s="95"/>
      <c r="U77" s="95"/>
      <c r="V77" s="95"/>
      <c r="W77" s="95"/>
      <c r="X77" s="95"/>
      <c r="Y77" s="95"/>
      <c r="Z77" s="95"/>
    </row>
  </sheetData>
  <mergeCells count="1">
    <mergeCell ref="A2:Z2"/>
  </mergeCells>
  <conditionalFormatting sqref="K4:K77 K79:K81">
    <cfRule type="containsText" dxfId="1" priority="1" operator="containsText" text="Pass">
      <formula>NOT(ISERROR(SEARCH(("Pass"),(K4))))</formula>
    </cfRule>
  </conditionalFormatting>
  <conditionalFormatting sqref="K4:K77 K79:K81">
    <cfRule type="containsText" dxfId="2" priority="2" operator="containsText" text="Fail">
      <formula>NOT(ISERROR(SEARCH(("Fail"),(K4))))</formula>
    </cfRule>
  </conditionalFormatting>
  <conditionalFormatting sqref="K4:K77 K79:K81">
    <cfRule type="containsText" dxfId="0" priority="3" operator="containsText" text="Unavailable">
      <formula>NOT(ISERROR(SEARCH(("Unavailable"),(K4))))</formula>
    </cfRule>
  </conditionalFormatting>
  <hyperlinks>
    <hyperlink r:id="rId1" ref="C4"/>
    <hyperlink r:id="rId2" ref="C5"/>
    <hyperlink r:id="rId3" ref="C6"/>
    <hyperlink r:id="rId4" ref="C7"/>
    <hyperlink r:id="rId5" ref="C8"/>
    <hyperlink r:id="rId6" ref="C9"/>
    <hyperlink r:id="rId7" ref="C10"/>
    <hyperlink r:id="rId8" ref="C11"/>
    <hyperlink r:id="rId9" ref="C12"/>
    <hyperlink r:id="rId10" ref="C14"/>
    <hyperlink r:id="rId11" ref="C15"/>
    <hyperlink r:id="rId12" ref="C16"/>
    <hyperlink r:id="rId13" ref="C17"/>
    <hyperlink r:id="rId14" ref="C18"/>
    <hyperlink r:id="rId15" ref="C20"/>
    <hyperlink r:id="rId16" ref="C21"/>
    <hyperlink r:id="rId17" ref="C22"/>
    <hyperlink r:id="rId18" ref="C23"/>
    <hyperlink r:id="rId19" ref="C24"/>
    <hyperlink r:id="rId20" ref="C26"/>
    <hyperlink r:id="rId21" ref="C27"/>
    <hyperlink r:id="rId22" ref="C28"/>
    <hyperlink r:id="rId23" ref="C29"/>
    <hyperlink r:id="rId24" ref="C30"/>
    <hyperlink r:id="rId25" ref="C31"/>
    <hyperlink r:id="rId26" ref="C33"/>
    <hyperlink r:id="rId27" ref="C34"/>
    <hyperlink r:id="rId28" ref="C35"/>
    <hyperlink r:id="rId29" ref="C36"/>
    <hyperlink r:id="rId30" ref="C37"/>
    <hyperlink r:id="rId31" ref="C39"/>
    <hyperlink r:id="rId32" ref="C40"/>
    <hyperlink r:id="rId33" ref="C41"/>
    <hyperlink r:id="rId34" ref="C42"/>
    <hyperlink r:id="rId35" ref="C43"/>
    <hyperlink r:id="rId36" ref="C45"/>
    <hyperlink r:id="rId37" ref="C46"/>
    <hyperlink r:id="rId38" ref="C47"/>
    <hyperlink r:id="rId39" ref="C48"/>
    <hyperlink r:id="rId40" ref="C49"/>
    <hyperlink r:id="rId41" ref="C50"/>
    <hyperlink r:id="rId42" ref="C52"/>
    <hyperlink r:id="rId43" ref="C53"/>
    <hyperlink r:id="rId44" ref="C57"/>
    <hyperlink r:id="rId45" ref="C58"/>
    <hyperlink r:id="rId46" ref="C59"/>
    <hyperlink r:id="rId47" ref="C60"/>
    <hyperlink r:id="rId48" ref="C61"/>
    <hyperlink r:id="rId49" ref="C62"/>
    <hyperlink r:id="rId50" ref="C64"/>
    <hyperlink r:id="rId51" ref="C65"/>
    <hyperlink r:id="rId52" ref="C66"/>
    <hyperlink r:id="rId53" ref="C67"/>
    <hyperlink r:id="rId54" ref="C68"/>
    <hyperlink r:id="rId55" ref="C72"/>
    <hyperlink r:id="rId56" ref="C73"/>
    <hyperlink r:id="rId57" ref="C74"/>
    <hyperlink r:id="rId58" ref="C75"/>
    <hyperlink r:id="rId59" ref="C76"/>
    <hyperlink r:id="rId60" ref="C77"/>
  </hyperlinks>
  <drawing r:id="rId6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45.29"/>
    <col customWidth="1" min="7" max="7" width="36.86"/>
  </cols>
  <sheetData>
    <row r="1">
      <c r="A1" s="1425" t="s">
        <v>57</v>
      </c>
      <c r="B1" s="1425" t="s">
        <v>60</v>
      </c>
      <c r="C1" s="1425" t="s">
        <v>422</v>
      </c>
      <c r="D1" s="1425" t="s">
        <v>3186</v>
      </c>
      <c r="E1" s="1425" t="s">
        <v>61</v>
      </c>
      <c r="F1" s="1425" t="s">
        <v>63</v>
      </c>
      <c r="G1" s="1425" t="s">
        <v>64</v>
      </c>
      <c r="H1" s="791" t="s">
        <v>65</v>
      </c>
      <c r="I1" s="791" t="s">
        <v>66</v>
      </c>
      <c r="J1" s="1425" t="s">
        <v>67</v>
      </c>
      <c r="K1" s="1425" t="s">
        <v>68</v>
      </c>
      <c r="L1" s="1425" t="s">
        <v>69</v>
      </c>
      <c r="M1" s="1425" t="s">
        <v>70</v>
      </c>
      <c r="N1" s="1425" t="s">
        <v>71</v>
      </c>
      <c r="O1" s="799"/>
      <c r="P1" s="799"/>
      <c r="Q1" s="799"/>
      <c r="R1" s="799"/>
      <c r="S1" s="799"/>
      <c r="T1" s="799"/>
      <c r="U1" s="799"/>
      <c r="V1" s="799"/>
      <c r="W1" s="799"/>
      <c r="X1" s="799"/>
      <c r="Y1" s="799"/>
      <c r="Z1" s="799"/>
    </row>
    <row r="2">
      <c r="A2" s="1924" t="s">
        <v>14965</v>
      </c>
    </row>
    <row r="3">
      <c r="A3" s="1905" t="s">
        <v>14690</v>
      </c>
      <c r="B3" s="1906"/>
      <c r="C3" s="1906"/>
      <c r="D3" s="1906"/>
      <c r="E3" s="1906"/>
      <c r="F3" s="1906"/>
      <c r="G3" s="1906"/>
      <c r="H3" s="1906"/>
      <c r="I3" s="1906"/>
      <c r="J3" s="1906"/>
      <c r="K3" s="1906"/>
      <c r="L3" s="1906"/>
      <c r="M3" s="1906"/>
      <c r="N3" s="1906"/>
      <c r="O3" s="1906"/>
      <c r="P3" s="1906"/>
      <c r="Q3" s="1906"/>
      <c r="R3" s="1906"/>
      <c r="S3" s="1906"/>
      <c r="T3" s="1906"/>
      <c r="U3" s="1906"/>
      <c r="V3" s="1906"/>
      <c r="W3" s="1906"/>
      <c r="X3" s="1906"/>
      <c r="Y3" s="1906"/>
      <c r="Z3" s="1906"/>
    </row>
    <row r="4">
      <c r="A4" s="590" t="s">
        <v>14966</v>
      </c>
      <c r="B4" s="734" t="s">
        <v>14692</v>
      </c>
      <c r="C4" s="1925" t="s">
        <v>14725</v>
      </c>
      <c r="D4" s="734" t="s">
        <v>14694</v>
      </c>
      <c r="E4" s="734" t="s">
        <v>14695</v>
      </c>
      <c r="F4" s="1857" t="s">
        <v>14696</v>
      </c>
      <c r="G4" s="590" t="s">
        <v>14967</v>
      </c>
      <c r="H4" s="1908">
        <v>43887.0</v>
      </c>
      <c r="I4" s="590" t="s">
        <v>383</v>
      </c>
      <c r="J4" s="1908">
        <v>43888.0</v>
      </c>
      <c r="K4" s="586" t="s">
        <v>3051</v>
      </c>
      <c r="L4" s="586" t="s">
        <v>383</v>
      </c>
      <c r="M4" s="586" t="s">
        <v>14698</v>
      </c>
      <c r="N4" s="586" t="s">
        <v>14699</v>
      </c>
      <c r="O4" s="799"/>
      <c r="P4" s="799"/>
      <c r="Q4" s="799"/>
      <c r="R4" s="799"/>
      <c r="S4" s="799"/>
      <c r="T4" s="799"/>
      <c r="U4" s="799"/>
      <c r="V4" s="799"/>
      <c r="W4" s="799"/>
      <c r="X4" s="799"/>
      <c r="Y4" s="799"/>
      <c r="Z4" s="799"/>
    </row>
    <row r="5">
      <c r="A5" s="590" t="s">
        <v>14968</v>
      </c>
      <c r="B5" s="734" t="s">
        <v>14692</v>
      </c>
      <c r="C5" s="1925" t="s">
        <v>14725</v>
      </c>
      <c r="D5" s="734" t="s">
        <v>14694</v>
      </c>
      <c r="E5" s="734" t="s">
        <v>14701</v>
      </c>
      <c r="F5" s="1857" t="s">
        <v>14702</v>
      </c>
      <c r="G5" s="734" t="s">
        <v>14969</v>
      </c>
      <c r="H5" s="1908">
        <v>43887.0</v>
      </c>
      <c r="I5" s="590" t="s">
        <v>383</v>
      </c>
      <c r="J5" s="1908">
        <v>43888.0</v>
      </c>
      <c r="K5" s="586" t="s">
        <v>3051</v>
      </c>
      <c r="L5" s="586" t="s">
        <v>383</v>
      </c>
      <c r="M5" s="586" t="s">
        <v>14704</v>
      </c>
      <c r="N5" s="586" t="s">
        <v>14699</v>
      </c>
      <c r="O5" s="799"/>
      <c r="P5" s="799"/>
      <c r="Q5" s="799"/>
      <c r="R5" s="799"/>
      <c r="S5" s="799"/>
      <c r="T5" s="799"/>
      <c r="U5" s="799"/>
      <c r="V5" s="799"/>
      <c r="W5" s="799"/>
      <c r="X5" s="799"/>
      <c r="Y5" s="799"/>
      <c r="Z5" s="799"/>
    </row>
    <row r="6">
      <c r="A6" s="590" t="s">
        <v>14970</v>
      </c>
      <c r="B6" s="734" t="s">
        <v>14692</v>
      </c>
      <c r="C6" s="1925" t="s">
        <v>14725</v>
      </c>
      <c r="D6" s="734" t="s">
        <v>14694</v>
      </c>
      <c r="E6" s="734" t="s">
        <v>14706</v>
      </c>
      <c r="F6" s="1909" t="s">
        <v>14707</v>
      </c>
      <c r="G6" s="590" t="s">
        <v>14971</v>
      </c>
      <c r="H6" s="1910">
        <v>43865.0</v>
      </c>
      <c r="I6" s="734" t="s">
        <v>97</v>
      </c>
      <c r="J6" s="1908">
        <v>43888.0</v>
      </c>
      <c r="K6" s="586" t="s">
        <v>3051</v>
      </c>
      <c r="L6" s="586" t="s">
        <v>383</v>
      </c>
      <c r="M6" s="799"/>
      <c r="N6" s="586" t="s">
        <v>14699</v>
      </c>
      <c r="O6" s="799"/>
      <c r="P6" s="799"/>
      <c r="Q6" s="799"/>
      <c r="R6" s="799"/>
      <c r="S6" s="799"/>
      <c r="T6" s="799"/>
      <c r="U6" s="799"/>
      <c r="V6" s="799"/>
      <c r="W6" s="799"/>
      <c r="X6" s="799"/>
      <c r="Y6" s="799"/>
      <c r="Z6" s="799"/>
    </row>
    <row r="7">
      <c r="A7" s="590" t="s">
        <v>14972</v>
      </c>
      <c r="B7" s="734" t="s">
        <v>14692</v>
      </c>
      <c r="C7" s="1925" t="s">
        <v>14725</v>
      </c>
      <c r="D7" s="734" t="s">
        <v>14694</v>
      </c>
      <c r="E7" s="734" t="s">
        <v>14710</v>
      </c>
      <c r="F7" s="1857" t="s">
        <v>14711</v>
      </c>
      <c r="G7" s="590" t="s">
        <v>14712</v>
      </c>
      <c r="H7" s="1910">
        <v>43865.0</v>
      </c>
      <c r="I7" s="734" t="s">
        <v>97</v>
      </c>
      <c r="J7" s="1908">
        <v>43888.0</v>
      </c>
      <c r="K7" s="586" t="s">
        <v>3051</v>
      </c>
      <c r="L7" s="586" t="s">
        <v>383</v>
      </c>
      <c r="M7" s="799"/>
      <c r="N7" s="586" t="s">
        <v>14699</v>
      </c>
      <c r="O7" s="799"/>
      <c r="P7" s="799"/>
      <c r="Q7" s="799"/>
      <c r="R7" s="799"/>
      <c r="S7" s="799"/>
      <c r="T7" s="799"/>
      <c r="U7" s="799"/>
      <c r="V7" s="799"/>
      <c r="W7" s="799"/>
      <c r="X7" s="799"/>
      <c r="Y7" s="799"/>
      <c r="Z7" s="799"/>
    </row>
    <row r="8">
      <c r="A8" s="590" t="s">
        <v>14973</v>
      </c>
      <c r="B8" s="734" t="s">
        <v>14692</v>
      </c>
      <c r="C8" s="1925" t="s">
        <v>14725</v>
      </c>
      <c r="D8" s="734" t="s">
        <v>14694</v>
      </c>
      <c r="E8" s="734" t="s">
        <v>14714</v>
      </c>
      <c r="F8" s="1857" t="s">
        <v>14974</v>
      </c>
      <c r="G8" s="734" t="s">
        <v>14975</v>
      </c>
      <c r="H8" s="1910">
        <v>43865.0</v>
      </c>
      <c r="I8" s="734" t="s">
        <v>97</v>
      </c>
      <c r="J8" s="799"/>
      <c r="K8" s="586"/>
      <c r="L8" s="799"/>
      <c r="M8" s="799"/>
      <c r="N8" s="586"/>
      <c r="O8" s="799"/>
      <c r="P8" s="799"/>
      <c r="Q8" s="799"/>
      <c r="R8" s="799"/>
      <c r="S8" s="799"/>
      <c r="T8" s="799"/>
      <c r="U8" s="799"/>
      <c r="V8" s="799"/>
      <c r="W8" s="799"/>
      <c r="X8" s="799"/>
      <c r="Y8" s="799"/>
      <c r="Z8" s="799"/>
    </row>
    <row r="9">
      <c r="A9" s="590" t="s">
        <v>14976</v>
      </c>
      <c r="B9" s="734" t="s">
        <v>14692</v>
      </c>
      <c r="C9" s="1925" t="s">
        <v>14725</v>
      </c>
      <c r="D9" s="734"/>
      <c r="E9" s="734" t="s">
        <v>14714</v>
      </c>
      <c r="F9" s="1909" t="s">
        <v>14718</v>
      </c>
      <c r="G9" s="590" t="s">
        <v>14719</v>
      </c>
      <c r="H9" s="1908">
        <v>43888.0</v>
      </c>
      <c r="I9" s="590" t="s">
        <v>383</v>
      </c>
      <c r="J9" s="1908">
        <v>43888.0</v>
      </c>
      <c r="K9" s="586" t="s">
        <v>48</v>
      </c>
      <c r="L9" s="586" t="s">
        <v>383</v>
      </c>
      <c r="M9" s="586" t="s">
        <v>14720</v>
      </c>
      <c r="N9" s="586"/>
      <c r="O9" s="799"/>
      <c r="P9" s="799"/>
      <c r="Q9" s="799"/>
      <c r="R9" s="799"/>
      <c r="S9" s="799"/>
      <c r="T9" s="799"/>
      <c r="U9" s="799"/>
      <c r="V9" s="799"/>
      <c r="W9" s="799"/>
      <c r="X9" s="799"/>
      <c r="Y9" s="799"/>
      <c r="Z9" s="799"/>
    </row>
    <row r="10">
      <c r="A10" s="590" t="s">
        <v>14977</v>
      </c>
      <c r="B10" s="734" t="s">
        <v>14692</v>
      </c>
      <c r="C10" s="1925" t="s">
        <v>14725</v>
      </c>
      <c r="D10" s="734"/>
      <c r="E10" s="734" t="s">
        <v>14714</v>
      </c>
      <c r="F10" s="1909" t="s">
        <v>14722</v>
      </c>
      <c r="G10" s="590" t="s">
        <v>14723</v>
      </c>
      <c r="H10" s="1908">
        <v>43888.0</v>
      </c>
      <c r="I10" s="590" t="s">
        <v>383</v>
      </c>
      <c r="J10" s="1908">
        <v>43888.0</v>
      </c>
      <c r="K10" s="586" t="s">
        <v>3051</v>
      </c>
      <c r="L10" s="586" t="s">
        <v>383</v>
      </c>
      <c r="M10" s="586"/>
      <c r="N10" s="586"/>
      <c r="O10" s="799"/>
      <c r="P10" s="799"/>
      <c r="Q10" s="799"/>
      <c r="R10" s="799"/>
      <c r="S10" s="799"/>
      <c r="T10" s="799"/>
      <c r="U10" s="799"/>
      <c r="V10" s="799"/>
      <c r="W10" s="799"/>
      <c r="X10" s="799"/>
      <c r="Y10" s="799"/>
      <c r="Z10" s="799"/>
    </row>
    <row r="11">
      <c r="A11" s="590" t="s">
        <v>14978</v>
      </c>
      <c r="B11" s="734" t="s">
        <v>14692</v>
      </c>
      <c r="C11" s="1925" t="s">
        <v>14725</v>
      </c>
      <c r="D11" s="590" t="s">
        <v>14726</v>
      </c>
      <c r="E11" s="734"/>
      <c r="F11" s="1909" t="s">
        <v>14727</v>
      </c>
      <c r="G11" s="590" t="s">
        <v>14728</v>
      </c>
      <c r="H11" s="1908">
        <v>43888.0</v>
      </c>
      <c r="I11" s="590" t="s">
        <v>383</v>
      </c>
      <c r="J11" s="1908">
        <v>43889.0</v>
      </c>
      <c r="K11" s="586" t="s">
        <v>3051</v>
      </c>
      <c r="L11" s="586" t="s">
        <v>383</v>
      </c>
      <c r="M11" s="586"/>
      <c r="N11" s="586"/>
      <c r="O11" s="799"/>
      <c r="P11" s="799"/>
      <c r="Q11" s="799"/>
      <c r="R11" s="799"/>
      <c r="S11" s="799"/>
      <c r="T11" s="799"/>
      <c r="U11" s="799"/>
      <c r="V11" s="799"/>
      <c r="W11" s="799"/>
      <c r="X11" s="799"/>
      <c r="Y11" s="799"/>
      <c r="Z11" s="799"/>
    </row>
    <row r="12">
      <c r="A12" s="590" t="s">
        <v>14979</v>
      </c>
      <c r="B12" s="734" t="s">
        <v>14692</v>
      </c>
      <c r="C12" s="1925" t="s">
        <v>14725</v>
      </c>
      <c r="D12" s="590" t="s">
        <v>14726</v>
      </c>
      <c r="E12" s="734"/>
      <c r="F12" s="1909" t="s">
        <v>14730</v>
      </c>
      <c r="G12" s="590" t="s">
        <v>14731</v>
      </c>
      <c r="H12" s="1908">
        <v>43888.0</v>
      </c>
      <c r="I12" s="590" t="s">
        <v>383</v>
      </c>
      <c r="J12" s="1908">
        <v>43889.0</v>
      </c>
      <c r="K12" s="586" t="s">
        <v>4431</v>
      </c>
      <c r="L12" s="586" t="s">
        <v>383</v>
      </c>
      <c r="M12" s="586" t="s">
        <v>14732</v>
      </c>
      <c r="N12" s="586"/>
      <c r="O12" s="799"/>
      <c r="P12" s="799"/>
      <c r="Q12" s="799"/>
      <c r="R12" s="799"/>
      <c r="S12" s="799"/>
      <c r="T12" s="799"/>
      <c r="U12" s="799"/>
      <c r="V12" s="799"/>
      <c r="W12" s="799"/>
      <c r="X12" s="799"/>
      <c r="Y12" s="799"/>
      <c r="Z12" s="799"/>
    </row>
    <row r="13">
      <c r="A13" s="1905" t="s">
        <v>14733</v>
      </c>
      <c r="B13" s="1906"/>
      <c r="C13" s="1906"/>
      <c r="D13" s="1906"/>
      <c r="E13" s="1906"/>
      <c r="F13" s="1906"/>
      <c r="G13" s="1906"/>
      <c r="H13" s="1906"/>
      <c r="I13" s="1906"/>
      <c r="J13" s="1906"/>
      <c r="K13" s="1906"/>
      <c r="L13" s="1906"/>
      <c r="M13" s="1906"/>
      <c r="N13" s="1906"/>
      <c r="O13" s="1906"/>
      <c r="P13" s="1906"/>
      <c r="Q13" s="1906"/>
      <c r="R13" s="1906"/>
      <c r="S13" s="1906"/>
      <c r="T13" s="1906"/>
      <c r="U13" s="1906"/>
      <c r="V13" s="1906"/>
      <c r="W13" s="1906"/>
      <c r="X13" s="1906"/>
      <c r="Y13" s="1906"/>
      <c r="Z13" s="1906"/>
    </row>
    <row r="14">
      <c r="A14" s="590" t="s">
        <v>14980</v>
      </c>
      <c r="B14" s="734" t="s">
        <v>14692</v>
      </c>
      <c r="C14" s="1925" t="s">
        <v>14725</v>
      </c>
      <c r="D14" s="734" t="s">
        <v>14735</v>
      </c>
      <c r="E14" s="734" t="s">
        <v>14695</v>
      </c>
      <c r="F14" s="734" t="s">
        <v>14736</v>
      </c>
      <c r="G14" s="590" t="s">
        <v>14981</v>
      </c>
      <c r="H14" s="1908">
        <v>43887.0</v>
      </c>
      <c r="I14" s="590" t="s">
        <v>383</v>
      </c>
      <c r="J14" s="1908">
        <v>43887.0</v>
      </c>
      <c r="K14" s="586" t="s">
        <v>9824</v>
      </c>
      <c r="L14" s="590" t="s">
        <v>383</v>
      </c>
      <c r="M14" s="799"/>
      <c r="N14" s="586" t="s">
        <v>14699</v>
      </c>
      <c r="O14" s="799"/>
      <c r="P14" s="799"/>
      <c r="Q14" s="799"/>
      <c r="R14" s="799"/>
      <c r="S14" s="799"/>
      <c r="T14" s="799"/>
      <c r="U14" s="799"/>
      <c r="V14" s="799"/>
      <c r="W14" s="799"/>
      <c r="X14" s="799"/>
      <c r="Y14" s="799"/>
      <c r="Z14" s="799"/>
    </row>
    <row r="15">
      <c r="A15" s="590" t="s">
        <v>14982</v>
      </c>
      <c r="B15" s="734" t="s">
        <v>14692</v>
      </c>
      <c r="C15" s="1925" t="s">
        <v>14725</v>
      </c>
      <c r="D15" s="734" t="s">
        <v>14735</v>
      </c>
      <c r="E15" s="734" t="s">
        <v>14739</v>
      </c>
      <c r="F15" s="734" t="s">
        <v>14983</v>
      </c>
      <c r="G15" s="590" t="s">
        <v>14741</v>
      </c>
      <c r="H15" s="1908">
        <v>43888.0</v>
      </c>
      <c r="I15" s="590" t="s">
        <v>383</v>
      </c>
      <c r="J15" s="799"/>
      <c r="K15" s="586"/>
      <c r="L15" s="799"/>
      <c r="M15" s="799"/>
      <c r="N15" s="586" t="s">
        <v>14699</v>
      </c>
      <c r="O15" s="799"/>
      <c r="P15" s="799"/>
      <c r="Q15" s="799"/>
      <c r="R15" s="799"/>
      <c r="S15" s="799"/>
      <c r="T15" s="799"/>
      <c r="U15" s="799"/>
      <c r="V15" s="799"/>
      <c r="W15" s="799"/>
      <c r="X15" s="799"/>
      <c r="Y15" s="799"/>
      <c r="Z15" s="799"/>
    </row>
    <row r="16">
      <c r="A16" s="590" t="s">
        <v>14984</v>
      </c>
      <c r="B16" s="734" t="s">
        <v>14692</v>
      </c>
      <c r="C16" s="1925" t="s">
        <v>14725</v>
      </c>
      <c r="D16" s="734" t="s">
        <v>14735</v>
      </c>
      <c r="E16" s="734" t="s">
        <v>14743</v>
      </c>
      <c r="F16" s="590" t="s">
        <v>14985</v>
      </c>
      <c r="G16" s="590" t="s">
        <v>14986</v>
      </c>
      <c r="H16" s="1908">
        <v>43888.0</v>
      </c>
      <c r="I16" s="590" t="s">
        <v>383</v>
      </c>
      <c r="J16" s="799"/>
      <c r="K16" s="586"/>
      <c r="L16" s="799"/>
      <c r="M16" s="799"/>
      <c r="N16" s="586" t="s">
        <v>14699</v>
      </c>
      <c r="O16" s="799"/>
      <c r="P16" s="799"/>
      <c r="Q16" s="799"/>
      <c r="R16" s="799"/>
      <c r="S16" s="799"/>
      <c r="T16" s="799"/>
      <c r="U16" s="799"/>
      <c r="V16" s="799"/>
      <c r="W16" s="799"/>
      <c r="X16" s="799"/>
      <c r="Y16" s="799"/>
      <c r="Z16" s="799"/>
    </row>
    <row r="17">
      <c r="A17" s="590" t="s">
        <v>14987</v>
      </c>
      <c r="B17" s="734" t="s">
        <v>14692</v>
      </c>
      <c r="C17" s="1925" t="s">
        <v>14725</v>
      </c>
      <c r="D17" s="734" t="s">
        <v>14747</v>
      </c>
      <c r="E17" s="734" t="s">
        <v>14748</v>
      </c>
      <c r="F17" s="590" t="s">
        <v>14988</v>
      </c>
      <c r="G17" s="590" t="s">
        <v>14750</v>
      </c>
      <c r="H17" s="1908">
        <v>43888.0</v>
      </c>
      <c r="I17" s="590" t="s">
        <v>383</v>
      </c>
      <c r="J17" s="799"/>
      <c r="K17" s="586"/>
      <c r="L17" s="799"/>
      <c r="M17" s="799"/>
      <c r="N17" s="586" t="s">
        <v>14699</v>
      </c>
      <c r="O17" s="799"/>
      <c r="P17" s="799"/>
      <c r="Q17" s="799"/>
      <c r="R17" s="799"/>
      <c r="S17" s="799"/>
      <c r="T17" s="799"/>
      <c r="U17" s="799"/>
      <c r="V17" s="799"/>
      <c r="W17" s="799"/>
      <c r="X17" s="799"/>
      <c r="Y17" s="799"/>
      <c r="Z17" s="799"/>
    </row>
    <row r="18">
      <c r="A18" s="590" t="s">
        <v>14989</v>
      </c>
      <c r="B18" s="734" t="s">
        <v>14692</v>
      </c>
      <c r="C18" s="1925" t="s">
        <v>14725</v>
      </c>
      <c r="D18" s="734" t="s">
        <v>14735</v>
      </c>
      <c r="E18" s="734" t="s">
        <v>14752</v>
      </c>
      <c r="F18" s="734" t="s">
        <v>14990</v>
      </c>
      <c r="G18" s="590" t="s">
        <v>14754</v>
      </c>
      <c r="H18" s="1908">
        <v>43888.0</v>
      </c>
      <c r="I18" s="590" t="s">
        <v>383</v>
      </c>
      <c r="J18" s="799"/>
      <c r="K18" s="586"/>
      <c r="L18" s="799"/>
      <c r="M18" s="799"/>
      <c r="N18" s="586" t="s">
        <v>14699</v>
      </c>
      <c r="O18" s="799"/>
      <c r="P18" s="799"/>
      <c r="Q18" s="799"/>
      <c r="R18" s="799"/>
      <c r="S18" s="799"/>
      <c r="T18" s="799"/>
      <c r="U18" s="799"/>
      <c r="V18" s="799"/>
      <c r="W18" s="799"/>
      <c r="X18" s="799"/>
      <c r="Y18" s="799"/>
      <c r="Z18" s="799"/>
    </row>
    <row r="19">
      <c r="A19" s="1905" t="s">
        <v>14755</v>
      </c>
      <c r="B19" s="1906"/>
      <c r="C19" s="1906"/>
      <c r="D19" s="1906"/>
      <c r="E19" s="1906"/>
      <c r="F19" s="1906"/>
      <c r="G19" s="1906"/>
      <c r="H19" s="1906"/>
      <c r="I19" s="1906"/>
      <c r="J19" s="1906"/>
      <c r="K19" s="1906"/>
      <c r="L19" s="1906"/>
      <c r="M19" s="1906"/>
      <c r="N19" s="1906"/>
      <c r="O19" s="1906"/>
      <c r="P19" s="1906"/>
      <c r="Q19" s="1906"/>
      <c r="R19" s="1906"/>
      <c r="S19" s="1906"/>
      <c r="T19" s="1906"/>
      <c r="U19" s="1906"/>
      <c r="V19" s="1906"/>
      <c r="W19" s="1906"/>
      <c r="X19" s="1906"/>
      <c r="Y19" s="1906"/>
      <c r="Z19" s="1906"/>
    </row>
    <row r="20">
      <c r="A20" s="590" t="s">
        <v>14991</v>
      </c>
      <c r="B20" s="734" t="s">
        <v>14757</v>
      </c>
      <c r="C20" s="1907" t="s">
        <v>14693</v>
      </c>
      <c r="D20" s="734" t="s">
        <v>14758</v>
      </c>
      <c r="E20" s="734" t="s">
        <v>14759</v>
      </c>
      <c r="F20" s="734" t="s">
        <v>14760</v>
      </c>
      <c r="G20" s="590" t="s">
        <v>14992</v>
      </c>
      <c r="H20" s="1908">
        <v>43888.0</v>
      </c>
      <c r="I20" s="590" t="s">
        <v>383</v>
      </c>
      <c r="J20" s="1908">
        <v>43887.0</v>
      </c>
      <c r="K20" s="586" t="s">
        <v>3051</v>
      </c>
      <c r="L20" s="586" t="s">
        <v>383</v>
      </c>
      <c r="M20" s="799"/>
      <c r="N20" s="586" t="s">
        <v>14762</v>
      </c>
      <c r="O20" s="799"/>
      <c r="P20" s="799"/>
      <c r="Q20" s="799"/>
      <c r="R20" s="799"/>
      <c r="S20" s="799"/>
      <c r="T20" s="799"/>
      <c r="U20" s="799"/>
      <c r="V20" s="799"/>
      <c r="W20" s="799"/>
      <c r="X20" s="799"/>
      <c r="Y20" s="799"/>
      <c r="Z20" s="799"/>
    </row>
    <row r="21">
      <c r="A21" s="590" t="s">
        <v>14993</v>
      </c>
      <c r="B21" s="734" t="s">
        <v>14757</v>
      </c>
      <c r="C21" s="1925" t="s">
        <v>14725</v>
      </c>
      <c r="D21" s="734" t="s">
        <v>14758</v>
      </c>
      <c r="E21" s="734" t="s">
        <v>14764</v>
      </c>
      <c r="F21" s="734" t="s">
        <v>14765</v>
      </c>
      <c r="G21" s="590" t="s">
        <v>14766</v>
      </c>
      <c r="H21" s="1908">
        <v>43888.0</v>
      </c>
      <c r="I21" s="590" t="s">
        <v>383</v>
      </c>
      <c r="J21" s="1908">
        <v>43887.0</v>
      </c>
      <c r="K21" s="586" t="s">
        <v>3051</v>
      </c>
      <c r="L21" s="586" t="s">
        <v>383</v>
      </c>
      <c r="M21" s="799"/>
      <c r="N21" s="586" t="s">
        <v>14699</v>
      </c>
      <c r="O21" s="799"/>
      <c r="P21" s="799"/>
      <c r="Q21" s="799"/>
      <c r="R21" s="799"/>
      <c r="S21" s="799"/>
      <c r="T21" s="799"/>
      <c r="U21" s="799"/>
      <c r="V21" s="799"/>
      <c r="W21" s="799"/>
      <c r="X21" s="799"/>
      <c r="Y21" s="799"/>
      <c r="Z21" s="799"/>
    </row>
    <row r="22">
      <c r="A22" s="590" t="s">
        <v>14994</v>
      </c>
      <c r="B22" s="734" t="s">
        <v>14757</v>
      </c>
      <c r="C22" s="1925" t="s">
        <v>14725</v>
      </c>
      <c r="D22" s="734" t="s">
        <v>14758</v>
      </c>
      <c r="E22" s="734" t="s">
        <v>14768</v>
      </c>
      <c r="F22" s="734" t="s">
        <v>14769</v>
      </c>
      <c r="G22" s="1926" t="s">
        <v>14995</v>
      </c>
      <c r="H22" s="1908">
        <v>43888.0</v>
      </c>
      <c r="I22" s="590" t="s">
        <v>383</v>
      </c>
      <c r="J22" s="1908">
        <v>43887.0</v>
      </c>
      <c r="K22" s="586" t="s">
        <v>3051</v>
      </c>
      <c r="L22" s="586" t="s">
        <v>383</v>
      </c>
      <c r="M22" s="586" t="s">
        <v>14996</v>
      </c>
      <c r="N22" s="586" t="s">
        <v>14762</v>
      </c>
      <c r="O22" s="799"/>
      <c r="P22" s="799"/>
      <c r="Q22" s="799"/>
      <c r="R22" s="799"/>
      <c r="S22" s="799"/>
      <c r="T22" s="799"/>
      <c r="U22" s="799"/>
      <c r="V22" s="799"/>
      <c r="W22" s="799"/>
      <c r="X22" s="799"/>
      <c r="Y22" s="799"/>
      <c r="Z22" s="799"/>
    </row>
    <row r="23">
      <c r="A23" s="590" t="s">
        <v>14997</v>
      </c>
      <c r="B23" s="734" t="s">
        <v>14757</v>
      </c>
      <c r="C23" s="1925" t="s">
        <v>14725</v>
      </c>
      <c r="D23" s="734" t="s">
        <v>14758</v>
      </c>
      <c r="E23" s="734" t="s">
        <v>14772</v>
      </c>
      <c r="F23" s="734" t="s">
        <v>14773</v>
      </c>
      <c r="G23" s="590" t="s">
        <v>14774</v>
      </c>
      <c r="H23" s="1908">
        <v>43888.0</v>
      </c>
      <c r="I23" s="590" t="s">
        <v>383</v>
      </c>
      <c r="J23" s="1908">
        <v>43887.0</v>
      </c>
      <c r="K23" s="586" t="s">
        <v>48</v>
      </c>
      <c r="L23" s="799"/>
      <c r="M23" s="1927" t="s">
        <v>14998</v>
      </c>
      <c r="N23" s="586" t="s">
        <v>14775</v>
      </c>
      <c r="O23" s="799"/>
      <c r="P23" s="799"/>
      <c r="Q23" s="799"/>
      <c r="R23" s="799"/>
      <c r="S23" s="799"/>
      <c r="T23" s="799"/>
      <c r="U23" s="799"/>
      <c r="V23" s="799"/>
      <c r="W23" s="799"/>
      <c r="X23" s="799"/>
      <c r="Y23" s="799"/>
      <c r="Z23" s="799"/>
    </row>
    <row r="24">
      <c r="A24" s="590" t="s">
        <v>14999</v>
      </c>
      <c r="B24" s="734" t="s">
        <v>14757</v>
      </c>
      <c r="C24" s="1925" t="s">
        <v>14725</v>
      </c>
      <c r="D24" s="734" t="s">
        <v>14758</v>
      </c>
      <c r="E24" s="734" t="s">
        <v>14777</v>
      </c>
      <c r="F24" s="734" t="s">
        <v>14778</v>
      </c>
      <c r="G24" s="590" t="s">
        <v>14779</v>
      </c>
      <c r="H24" s="1908">
        <v>43888.0</v>
      </c>
      <c r="I24" s="590" t="s">
        <v>383</v>
      </c>
      <c r="J24" s="799"/>
      <c r="K24" s="586"/>
      <c r="L24" s="799"/>
      <c r="M24" s="799"/>
      <c r="N24" s="586" t="s">
        <v>14699</v>
      </c>
      <c r="O24" s="799"/>
      <c r="P24" s="799"/>
      <c r="Q24" s="799"/>
      <c r="R24" s="799"/>
      <c r="S24" s="799"/>
      <c r="T24" s="799"/>
      <c r="U24" s="799"/>
      <c r="V24" s="799"/>
      <c r="W24" s="799"/>
      <c r="X24" s="799"/>
      <c r="Y24" s="799"/>
      <c r="Z24" s="799"/>
    </row>
    <row r="25">
      <c r="A25" s="1905" t="s">
        <v>14780</v>
      </c>
      <c r="B25" s="1906"/>
      <c r="C25" s="1906"/>
      <c r="D25" s="1906"/>
      <c r="E25" s="1906"/>
      <c r="F25" s="1906"/>
      <c r="G25" s="1906"/>
      <c r="H25" s="1906"/>
      <c r="I25" s="1906"/>
      <c r="J25" s="1906"/>
      <c r="K25" s="1906"/>
      <c r="L25" s="1906"/>
      <c r="M25" s="1906"/>
      <c r="N25" s="1906"/>
      <c r="O25" s="1906"/>
      <c r="P25" s="1906"/>
      <c r="Q25" s="1906"/>
      <c r="R25" s="1906"/>
      <c r="S25" s="1906"/>
      <c r="T25" s="1906"/>
      <c r="U25" s="1906"/>
      <c r="V25" s="1906"/>
      <c r="W25" s="1906"/>
      <c r="X25" s="1906"/>
      <c r="Y25" s="1906"/>
      <c r="Z25" s="1906"/>
    </row>
    <row r="26">
      <c r="A26" s="590" t="s">
        <v>15000</v>
      </c>
      <c r="B26" s="734" t="s">
        <v>14782</v>
      </c>
      <c r="C26" s="1925" t="s">
        <v>14725</v>
      </c>
      <c r="D26" s="734" t="s">
        <v>14783</v>
      </c>
      <c r="E26" s="734" t="s">
        <v>14784</v>
      </c>
      <c r="F26" s="734" t="s">
        <v>14785</v>
      </c>
      <c r="G26" s="590" t="s">
        <v>15001</v>
      </c>
      <c r="H26" s="1908">
        <v>43888.0</v>
      </c>
      <c r="I26" s="590" t="s">
        <v>383</v>
      </c>
      <c r="J26" s="1908">
        <v>43887.0</v>
      </c>
      <c r="K26" s="586" t="s">
        <v>3051</v>
      </c>
      <c r="L26" s="586" t="s">
        <v>383</v>
      </c>
      <c r="M26" s="799"/>
      <c r="N26" s="586" t="s">
        <v>14762</v>
      </c>
      <c r="O26" s="799"/>
      <c r="P26" s="799"/>
      <c r="Q26" s="799"/>
      <c r="R26" s="799"/>
      <c r="S26" s="799"/>
      <c r="T26" s="799"/>
      <c r="U26" s="799"/>
      <c r="V26" s="799"/>
      <c r="W26" s="799"/>
      <c r="X26" s="799"/>
      <c r="Y26" s="799"/>
      <c r="Z26" s="799"/>
    </row>
    <row r="27">
      <c r="A27" s="590" t="s">
        <v>15002</v>
      </c>
      <c r="B27" s="734" t="s">
        <v>14782</v>
      </c>
      <c r="C27" s="1925" t="s">
        <v>14725</v>
      </c>
      <c r="D27" s="734" t="s">
        <v>14783</v>
      </c>
      <c r="E27" s="734" t="s">
        <v>14788</v>
      </c>
      <c r="F27" s="734" t="s">
        <v>14789</v>
      </c>
      <c r="G27" s="590" t="s">
        <v>14766</v>
      </c>
      <c r="H27" s="1908">
        <v>43888.0</v>
      </c>
      <c r="I27" s="590" t="s">
        <v>383</v>
      </c>
      <c r="J27" s="799"/>
      <c r="K27" s="586"/>
      <c r="L27" s="799"/>
      <c r="M27" s="799"/>
      <c r="N27" s="586"/>
      <c r="O27" s="799"/>
      <c r="P27" s="799"/>
      <c r="Q27" s="799"/>
      <c r="R27" s="799"/>
      <c r="S27" s="799"/>
      <c r="T27" s="799"/>
      <c r="U27" s="799"/>
      <c r="V27" s="799"/>
      <c r="W27" s="799"/>
      <c r="X27" s="799"/>
      <c r="Y27" s="799"/>
      <c r="Z27" s="799"/>
    </row>
    <row r="28">
      <c r="A28" s="590" t="s">
        <v>15003</v>
      </c>
      <c r="B28" s="734" t="s">
        <v>14782</v>
      </c>
      <c r="C28" s="1925" t="s">
        <v>14725</v>
      </c>
      <c r="D28" s="734" t="s">
        <v>14783</v>
      </c>
      <c r="E28" s="734" t="s">
        <v>14791</v>
      </c>
      <c r="F28" s="734" t="s">
        <v>14792</v>
      </c>
      <c r="G28" s="590" t="s">
        <v>15004</v>
      </c>
      <c r="H28" s="1908">
        <v>43888.0</v>
      </c>
      <c r="I28" s="590" t="s">
        <v>383</v>
      </c>
      <c r="J28" s="799"/>
      <c r="K28" s="586"/>
      <c r="L28" s="799"/>
      <c r="M28" s="799"/>
      <c r="N28" s="586"/>
      <c r="O28" s="799"/>
      <c r="P28" s="799"/>
      <c r="Q28" s="799"/>
      <c r="R28" s="799"/>
      <c r="S28" s="799"/>
      <c r="T28" s="799"/>
      <c r="U28" s="799"/>
      <c r="V28" s="799"/>
      <c r="W28" s="799"/>
      <c r="X28" s="799"/>
      <c r="Y28" s="799"/>
      <c r="Z28" s="799"/>
    </row>
    <row r="29">
      <c r="A29" s="590" t="s">
        <v>15005</v>
      </c>
      <c r="B29" s="734" t="s">
        <v>14782</v>
      </c>
      <c r="C29" s="1925" t="s">
        <v>14725</v>
      </c>
      <c r="D29" s="734" t="s">
        <v>14783</v>
      </c>
      <c r="E29" s="734" t="s">
        <v>14795</v>
      </c>
      <c r="F29" s="734" t="s">
        <v>14796</v>
      </c>
      <c r="G29" s="590" t="s">
        <v>14797</v>
      </c>
      <c r="H29" s="1908">
        <v>43888.0</v>
      </c>
      <c r="I29" s="590" t="s">
        <v>383</v>
      </c>
      <c r="J29" s="799"/>
      <c r="K29" s="586"/>
      <c r="L29" s="799"/>
      <c r="M29" s="799"/>
      <c r="N29" s="586"/>
      <c r="O29" s="799"/>
      <c r="P29" s="799"/>
      <c r="Q29" s="799"/>
      <c r="R29" s="799"/>
      <c r="S29" s="799"/>
      <c r="T29" s="799"/>
      <c r="U29" s="799"/>
      <c r="V29" s="799"/>
      <c r="W29" s="799"/>
      <c r="X29" s="799"/>
      <c r="Y29" s="799"/>
      <c r="Z29" s="799"/>
    </row>
    <row r="30">
      <c r="A30" s="590" t="s">
        <v>15006</v>
      </c>
      <c r="B30" s="734" t="s">
        <v>14782</v>
      </c>
      <c r="C30" s="1925" t="s">
        <v>14725</v>
      </c>
      <c r="D30" s="734" t="s">
        <v>14783</v>
      </c>
      <c r="E30" s="734" t="s">
        <v>14799</v>
      </c>
      <c r="F30" s="734" t="s">
        <v>14800</v>
      </c>
      <c r="G30" s="590" t="s">
        <v>14779</v>
      </c>
      <c r="H30" s="1908">
        <v>43888.0</v>
      </c>
      <c r="I30" s="590" t="s">
        <v>383</v>
      </c>
      <c r="J30" s="799"/>
      <c r="K30" s="586"/>
      <c r="L30" s="799"/>
      <c r="M30" s="799"/>
      <c r="N30" s="586"/>
      <c r="O30" s="799"/>
      <c r="P30" s="799"/>
      <c r="Q30" s="799"/>
      <c r="R30" s="799"/>
      <c r="S30" s="799"/>
      <c r="T30" s="799"/>
      <c r="U30" s="799"/>
      <c r="V30" s="799"/>
      <c r="W30" s="799"/>
      <c r="X30" s="799"/>
      <c r="Y30" s="799"/>
      <c r="Z30" s="799"/>
    </row>
    <row r="31">
      <c r="A31" s="590" t="s">
        <v>15007</v>
      </c>
      <c r="B31" s="734" t="s">
        <v>14782</v>
      </c>
      <c r="C31" s="1925" t="s">
        <v>14725</v>
      </c>
      <c r="D31" s="590" t="s">
        <v>14803</v>
      </c>
      <c r="E31" s="734" t="s">
        <v>14799</v>
      </c>
      <c r="F31" s="590" t="s">
        <v>14804</v>
      </c>
      <c r="G31" s="590" t="s">
        <v>14805</v>
      </c>
      <c r="H31" s="1908">
        <v>43889.0</v>
      </c>
      <c r="I31" s="590" t="s">
        <v>383</v>
      </c>
      <c r="J31" s="1908">
        <v>43889.0</v>
      </c>
      <c r="K31" s="586" t="s">
        <v>48</v>
      </c>
      <c r="L31" s="586" t="s">
        <v>383</v>
      </c>
      <c r="M31" s="799"/>
      <c r="N31" s="586"/>
      <c r="O31" s="799"/>
      <c r="P31" s="799"/>
      <c r="Q31" s="799"/>
      <c r="R31" s="799"/>
      <c r="S31" s="799"/>
      <c r="T31" s="799"/>
      <c r="U31" s="799"/>
      <c r="V31" s="799"/>
      <c r="W31" s="799"/>
      <c r="X31" s="799"/>
      <c r="Y31" s="799"/>
      <c r="Z31" s="799"/>
    </row>
    <row r="32">
      <c r="A32" s="1905" t="s">
        <v>14806</v>
      </c>
      <c r="B32" s="1906"/>
      <c r="C32" s="1906"/>
      <c r="D32" s="1906"/>
      <c r="E32" s="1906"/>
      <c r="F32" s="1906"/>
      <c r="G32" s="1906"/>
      <c r="H32" s="1906"/>
      <c r="I32" s="1906"/>
      <c r="J32" s="1906"/>
      <c r="K32" s="1906"/>
      <c r="L32" s="1906"/>
      <c r="M32" s="1906"/>
      <c r="N32" s="1906"/>
      <c r="O32" s="1906"/>
      <c r="P32" s="1906"/>
      <c r="Q32" s="1906"/>
      <c r="R32" s="1906"/>
      <c r="S32" s="1906"/>
      <c r="T32" s="1906"/>
      <c r="U32" s="1906"/>
      <c r="V32" s="1906"/>
      <c r="W32" s="1906"/>
      <c r="X32" s="1906"/>
      <c r="Y32" s="1906"/>
      <c r="Z32" s="1906"/>
    </row>
    <row r="33">
      <c r="A33" s="590" t="s">
        <v>15008</v>
      </c>
      <c r="B33" s="734" t="s">
        <v>14806</v>
      </c>
      <c r="C33" s="1925" t="s">
        <v>14725</v>
      </c>
      <c r="D33" s="734" t="s">
        <v>14808</v>
      </c>
      <c r="E33" s="734" t="s">
        <v>14809</v>
      </c>
      <c r="F33" s="734" t="s">
        <v>14810</v>
      </c>
      <c r="G33" s="590" t="s">
        <v>14811</v>
      </c>
      <c r="H33" s="1908">
        <v>43888.0</v>
      </c>
      <c r="I33" s="590" t="s">
        <v>383</v>
      </c>
      <c r="J33" s="801">
        <v>43889.0</v>
      </c>
      <c r="K33" s="586" t="s">
        <v>48</v>
      </c>
      <c r="L33" s="586" t="s">
        <v>383</v>
      </c>
      <c r="M33" s="799"/>
      <c r="N33" s="586" t="s">
        <v>14812</v>
      </c>
      <c r="O33" s="799"/>
      <c r="P33" s="799"/>
      <c r="Q33" s="799"/>
      <c r="R33" s="799"/>
      <c r="S33" s="799"/>
      <c r="T33" s="799"/>
      <c r="U33" s="799"/>
      <c r="V33" s="799"/>
      <c r="W33" s="799"/>
      <c r="X33" s="799"/>
      <c r="Y33" s="799"/>
      <c r="Z33" s="799"/>
    </row>
    <row r="34">
      <c r="A34" s="590" t="s">
        <v>15009</v>
      </c>
      <c r="B34" s="734" t="s">
        <v>14806</v>
      </c>
      <c r="C34" s="1925" t="s">
        <v>14725</v>
      </c>
      <c r="D34" s="734" t="s">
        <v>14808</v>
      </c>
      <c r="E34" s="734" t="s">
        <v>14814</v>
      </c>
      <c r="F34" s="734" t="s">
        <v>14815</v>
      </c>
      <c r="G34" s="1912" t="s">
        <v>15010</v>
      </c>
      <c r="H34" s="1908">
        <v>43888.0</v>
      </c>
      <c r="I34" s="590" t="s">
        <v>383</v>
      </c>
      <c r="J34" s="801">
        <v>43889.0</v>
      </c>
      <c r="K34" s="586" t="s">
        <v>966</v>
      </c>
      <c r="L34" s="586" t="s">
        <v>383</v>
      </c>
      <c r="M34" s="799"/>
      <c r="N34" s="586" t="s">
        <v>14699</v>
      </c>
      <c r="O34" s="799"/>
      <c r="P34" s="799"/>
      <c r="Q34" s="799"/>
      <c r="R34" s="799"/>
      <c r="S34" s="799"/>
      <c r="T34" s="799"/>
      <c r="U34" s="799"/>
      <c r="V34" s="799"/>
      <c r="W34" s="799"/>
      <c r="X34" s="799"/>
      <c r="Y34" s="799"/>
      <c r="Z34" s="799"/>
    </row>
    <row r="35">
      <c r="A35" s="590" t="s">
        <v>15011</v>
      </c>
      <c r="B35" s="734" t="s">
        <v>14806</v>
      </c>
      <c r="C35" s="1925" t="s">
        <v>14725</v>
      </c>
      <c r="D35" s="734" t="s">
        <v>14808</v>
      </c>
      <c r="E35" s="734" t="s">
        <v>14818</v>
      </c>
      <c r="F35" s="734" t="s">
        <v>14819</v>
      </c>
      <c r="G35" s="590" t="s">
        <v>14820</v>
      </c>
      <c r="H35" s="1908">
        <v>43888.0</v>
      </c>
      <c r="I35" s="590" t="s">
        <v>383</v>
      </c>
      <c r="J35" s="801">
        <v>43889.0</v>
      </c>
      <c r="K35" s="586" t="s">
        <v>48</v>
      </c>
      <c r="L35" s="586" t="s">
        <v>383</v>
      </c>
      <c r="M35" s="799"/>
      <c r="N35" s="586" t="s">
        <v>14699</v>
      </c>
      <c r="O35" s="799"/>
      <c r="P35" s="799"/>
      <c r="Q35" s="799"/>
      <c r="R35" s="799"/>
      <c r="S35" s="799"/>
      <c r="T35" s="799"/>
      <c r="U35" s="799"/>
      <c r="V35" s="799"/>
      <c r="W35" s="799"/>
      <c r="X35" s="799"/>
      <c r="Y35" s="799"/>
      <c r="Z35" s="799"/>
    </row>
    <row r="36">
      <c r="A36" s="590" t="s">
        <v>15012</v>
      </c>
      <c r="B36" s="734" t="s">
        <v>14806</v>
      </c>
      <c r="C36" s="1925" t="s">
        <v>14725</v>
      </c>
      <c r="D36" s="734" t="s">
        <v>14808</v>
      </c>
      <c r="E36" s="734" t="s">
        <v>14822</v>
      </c>
      <c r="F36" s="590" t="s">
        <v>14823</v>
      </c>
      <c r="G36" s="590" t="s">
        <v>14824</v>
      </c>
      <c r="H36" s="1908">
        <v>43888.0</v>
      </c>
      <c r="I36" s="590" t="s">
        <v>383</v>
      </c>
      <c r="J36" s="799"/>
      <c r="K36" s="586"/>
      <c r="L36" s="799"/>
      <c r="M36" s="799"/>
      <c r="N36" s="586" t="s">
        <v>14699</v>
      </c>
      <c r="O36" s="799"/>
      <c r="P36" s="799"/>
      <c r="Q36" s="799"/>
      <c r="R36" s="799"/>
      <c r="S36" s="799"/>
      <c r="T36" s="799"/>
      <c r="U36" s="799"/>
      <c r="V36" s="799"/>
      <c r="W36" s="799"/>
      <c r="X36" s="799"/>
      <c r="Y36" s="799"/>
      <c r="Z36" s="799"/>
    </row>
    <row r="37">
      <c r="A37" s="590" t="s">
        <v>15013</v>
      </c>
      <c r="B37" s="734" t="s">
        <v>14806</v>
      </c>
      <c r="C37" s="1925" t="s">
        <v>14725</v>
      </c>
      <c r="D37" s="734" t="s">
        <v>14808</v>
      </c>
      <c r="E37" s="734" t="s">
        <v>14826</v>
      </c>
      <c r="F37" s="590" t="s">
        <v>14827</v>
      </c>
      <c r="G37" s="590" t="s">
        <v>14828</v>
      </c>
      <c r="H37" s="1908">
        <v>43892.0</v>
      </c>
      <c r="I37" s="590" t="s">
        <v>383</v>
      </c>
      <c r="J37" s="799"/>
      <c r="K37" s="586"/>
      <c r="L37" s="799"/>
      <c r="M37" s="799"/>
      <c r="N37" s="586" t="s">
        <v>14699</v>
      </c>
      <c r="O37" s="799"/>
      <c r="P37" s="799"/>
      <c r="Q37" s="799"/>
      <c r="R37" s="799"/>
      <c r="S37" s="799"/>
      <c r="T37" s="799"/>
      <c r="U37" s="799"/>
      <c r="V37" s="799"/>
      <c r="W37" s="799"/>
      <c r="X37" s="799"/>
      <c r="Y37" s="799"/>
      <c r="Z37" s="799"/>
    </row>
    <row r="38">
      <c r="A38" s="1905" t="s">
        <v>14829</v>
      </c>
      <c r="B38" s="1906"/>
      <c r="C38" s="1906"/>
      <c r="D38" s="1906"/>
      <c r="E38" s="1906"/>
      <c r="F38" s="1906"/>
      <c r="G38" s="1906"/>
      <c r="H38" s="1906"/>
      <c r="I38" s="1906"/>
      <c r="J38" s="1906"/>
      <c r="K38" s="1906"/>
      <c r="L38" s="1906"/>
      <c r="M38" s="1906"/>
      <c r="N38" s="1906"/>
      <c r="O38" s="1906"/>
      <c r="P38" s="1906"/>
      <c r="Q38" s="1906"/>
      <c r="R38" s="1906"/>
      <c r="S38" s="1906"/>
      <c r="T38" s="1906"/>
      <c r="U38" s="1906"/>
      <c r="V38" s="1906"/>
      <c r="W38" s="1906"/>
      <c r="X38" s="1906"/>
      <c r="Y38" s="1906"/>
      <c r="Z38" s="1906"/>
    </row>
    <row r="39">
      <c r="A39" s="590" t="s">
        <v>15014</v>
      </c>
      <c r="B39" s="734" t="s">
        <v>14829</v>
      </c>
      <c r="C39" s="1925" t="s">
        <v>14725</v>
      </c>
      <c r="D39" s="734" t="s">
        <v>14831</v>
      </c>
      <c r="E39" s="734" t="s">
        <v>14832</v>
      </c>
      <c r="F39" s="734" t="s">
        <v>14833</v>
      </c>
      <c r="G39" s="734" t="s">
        <v>14834</v>
      </c>
      <c r="H39" s="1910">
        <v>43866.0</v>
      </c>
      <c r="I39" s="734" t="s">
        <v>97</v>
      </c>
      <c r="J39" s="799"/>
      <c r="K39" s="586" t="s">
        <v>123</v>
      </c>
      <c r="L39" s="799"/>
      <c r="M39" s="799"/>
      <c r="N39" s="586" t="s">
        <v>14699</v>
      </c>
      <c r="O39" s="799"/>
      <c r="P39" s="799"/>
      <c r="Q39" s="799"/>
      <c r="R39" s="799"/>
      <c r="S39" s="799"/>
      <c r="T39" s="799"/>
      <c r="U39" s="799"/>
      <c r="V39" s="799"/>
      <c r="W39" s="799"/>
      <c r="X39" s="799"/>
      <c r="Y39" s="799"/>
      <c r="Z39" s="799"/>
    </row>
    <row r="40">
      <c r="A40" s="590" t="s">
        <v>15015</v>
      </c>
      <c r="B40" s="734" t="s">
        <v>14829</v>
      </c>
      <c r="C40" s="1925" t="s">
        <v>14725</v>
      </c>
      <c r="D40" s="734" t="s">
        <v>14831</v>
      </c>
      <c r="E40" s="734" t="s">
        <v>14836</v>
      </c>
      <c r="F40" s="734" t="s">
        <v>14837</v>
      </c>
      <c r="G40" s="734" t="s">
        <v>14838</v>
      </c>
      <c r="H40" s="1910">
        <v>43866.0</v>
      </c>
      <c r="I40" s="734" t="s">
        <v>97</v>
      </c>
      <c r="J40" s="799"/>
      <c r="K40" s="586" t="s">
        <v>123</v>
      </c>
      <c r="L40" s="799"/>
      <c r="M40" s="799"/>
      <c r="N40" s="586" t="s">
        <v>14699</v>
      </c>
      <c r="O40" s="799"/>
      <c r="P40" s="799"/>
      <c r="Q40" s="799"/>
      <c r="R40" s="799"/>
      <c r="S40" s="799"/>
      <c r="T40" s="799"/>
      <c r="U40" s="799"/>
      <c r="V40" s="799"/>
      <c r="W40" s="799"/>
      <c r="X40" s="799"/>
      <c r="Y40" s="799"/>
      <c r="Z40" s="799"/>
    </row>
    <row r="41">
      <c r="A41" s="590" t="s">
        <v>15016</v>
      </c>
      <c r="B41" s="734" t="s">
        <v>14829</v>
      </c>
      <c r="C41" s="1925" t="s">
        <v>14725</v>
      </c>
      <c r="D41" s="734" t="s">
        <v>14831</v>
      </c>
      <c r="E41" s="734" t="s">
        <v>14840</v>
      </c>
      <c r="F41" s="734" t="s">
        <v>15017</v>
      </c>
      <c r="G41" s="734" t="s">
        <v>14842</v>
      </c>
      <c r="H41" s="1910">
        <v>43866.0</v>
      </c>
      <c r="I41" s="734" t="s">
        <v>97</v>
      </c>
      <c r="J41" s="586" t="s">
        <v>14843</v>
      </c>
      <c r="K41" s="586" t="s">
        <v>47</v>
      </c>
      <c r="L41" s="586" t="s">
        <v>116</v>
      </c>
      <c r="M41" s="799"/>
      <c r="N41" s="799"/>
      <c r="O41" s="799"/>
      <c r="P41" s="799"/>
      <c r="Q41" s="799"/>
      <c r="R41" s="799"/>
      <c r="S41" s="799"/>
      <c r="T41" s="799"/>
      <c r="U41" s="799"/>
      <c r="V41" s="799"/>
      <c r="W41" s="799"/>
      <c r="X41" s="799"/>
      <c r="Y41" s="799"/>
      <c r="Z41" s="799"/>
    </row>
    <row r="42">
      <c r="A42" s="590" t="s">
        <v>15018</v>
      </c>
      <c r="B42" s="734" t="s">
        <v>14829</v>
      </c>
      <c r="C42" s="1925" t="s">
        <v>14725</v>
      </c>
      <c r="D42" s="734" t="s">
        <v>14831</v>
      </c>
      <c r="E42" s="734" t="s">
        <v>14845</v>
      </c>
      <c r="F42" s="1857" t="s">
        <v>14846</v>
      </c>
      <c r="G42" s="734" t="s">
        <v>15019</v>
      </c>
      <c r="H42" s="1910">
        <v>43866.0</v>
      </c>
      <c r="I42" s="734" t="s">
        <v>97</v>
      </c>
      <c r="J42" s="799"/>
      <c r="K42" s="586" t="s">
        <v>123</v>
      </c>
      <c r="L42" s="799"/>
      <c r="M42" s="799"/>
      <c r="N42" s="586" t="s">
        <v>14699</v>
      </c>
      <c r="O42" s="799"/>
      <c r="P42" s="799"/>
      <c r="Q42" s="799"/>
      <c r="R42" s="799"/>
      <c r="S42" s="799"/>
      <c r="T42" s="799"/>
      <c r="U42" s="799"/>
      <c r="V42" s="799"/>
      <c r="W42" s="799"/>
      <c r="X42" s="799"/>
      <c r="Y42" s="799"/>
      <c r="Z42" s="799"/>
    </row>
    <row r="43">
      <c r="A43" s="590" t="s">
        <v>15020</v>
      </c>
      <c r="B43" s="734" t="s">
        <v>14829</v>
      </c>
      <c r="C43" s="1925" t="s">
        <v>14725</v>
      </c>
      <c r="D43" s="734" t="s">
        <v>14831</v>
      </c>
      <c r="E43" s="734" t="s">
        <v>14845</v>
      </c>
      <c r="F43" s="1857" t="s">
        <v>14849</v>
      </c>
      <c r="G43" s="590" t="s">
        <v>15021</v>
      </c>
      <c r="H43" s="1910">
        <v>43866.0</v>
      </c>
      <c r="I43" s="734" t="s">
        <v>97</v>
      </c>
      <c r="J43" s="799"/>
      <c r="K43" s="586" t="s">
        <v>123</v>
      </c>
      <c r="L43" s="799"/>
      <c r="M43" s="799"/>
      <c r="N43" s="586" t="s">
        <v>14699</v>
      </c>
      <c r="O43" s="799"/>
      <c r="P43" s="799"/>
      <c r="Q43" s="799"/>
      <c r="R43" s="799"/>
      <c r="S43" s="799"/>
      <c r="T43" s="799"/>
      <c r="U43" s="799"/>
      <c r="V43" s="799"/>
      <c r="W43" s="799"/>
      <c r="X43" s="799"/>
      <c r="Y43" s="799"/>
      <c r="Z43" s="799"/>
    </row>
    <row r="44">
      <c r="A44" s="1913" t="s">
        <v>14851</v>
      </c>
      <c r="B44" s="1906"/>
      <c r="C44" s="1906"/>
      <c r="D44" s="1906"/>
      <c r="E44" s="1906"/>
      <c r="F44" s="1906"/>
      <c r="G44" s="1906"/>
      <c r="H44" s="1906"/>
      <c r="I44" s="1906"/>
      <c r="J44" s="1906"/>
      <c r="K44" s="1906"/>
      <c r="L44" s="1906"/>
      <c r="M44" s="1906"/>
      <c r="N44" s="1906"/>
      <c r="O44" s="1906"/>
      <c r="P44" s="1906"/>
      <c r="Q44" s="1906"/>
      <c r="R44" s="1906"/>
      <c r="S44" s="1906"/>
      <c r="T44" s="1906"/>
      <c r="U44" s="1906"/>
      <c r="V44" s="1906"/>
      <c r="W44" s="1906"/>
      <c r="X44" s="1906"/>
      <c r="Y44" s="1906"/>
      <c r="Z44" s="1906"/>
    </row>
    <row r="45">
      <c r="A45" s="590" t="s">
        <v>15022</v>
      </c>
      <c r="B45" s="734" t="s">
        <v>14853</v>
      </c>
      <c r="C45" s="1925" t="s">
        <v>14725</v>
      </c>
      <c r="D45" s="734" t="s">
        <v>14854</v>
      </c>
      <c r="E45" s="734" t="s">
        <v>14855</v>
      </c>
      <c r="F45" s="734" t="s">
        <v>14856</v>
      </c>
      <c r="G45" s="590" t="s">
        <v>15023</v>
      </c>
      <c r="H45" s="1908">
        <v>43892.0</v>
      </c>
      <c r="I45" s="590" t="s">
        <v>383</v>
      </c>
      <c r="J45" s="799"/>
      <c r="K45" s="586" t="s">
        <v>123</v>
      </c>
      <c r="L45" s="799"/>
      <c r="M45" s="799"/>
      <c r="N45" s="586" t="s">
        <v>14699</v>
      </c>
      <c r="O45" s="799"/>
      <c r="P45" s="799"/>
      <c r="Q45" s="799"/>
      <c r="R45" s="799"/>
      <c r="S45" s="799"/>
      <c r="T45" s="799"/>
      <c r="U45" s="799"/>
      <c r="V45" s="799"/>
      <c r="W45" s="799"/>
      <c r="X45" s="799"/>
      <c r="Y45" s="799"/>
      <c r="Z45" s="799"/>
    </row>
    <row r="46">
      <c r="A46" s="590" t="s">
        <v>15024</v>
      </c>
      <c r="B46" s="734" t="s">
        <v>14853</v>
      </c>
      <c r="C46" s="1925" t="s">
        <v>14725</v>
      </c>
      <c r="D46" s="734" t="s">
        <v>14854</v>
      </c>
      <c r="E46" s="734" t="s">
        <v>14859</v>
      </c>
      <c r="F46" s="734" t="s">
        <v>14860</v>
      </c>
      <c r="G46" s="590" t="s">
        <v>15025</v>
      </c>
      <c r="H46" s="1908">
        <v>43892.0</v>
      </c>
      <c r="I46" s="590" t="s">
        <v>383</v>
      </c>
      <c r="J46" s="799"/>
      <c r="K46" s="586" t="s">
        <v>123</v>
      </c>
      <c r="L46" s="799"/>
      <c r="M46" s="799"/>
      <c r="N46" s="586" t="s">
        <v>14699</v>
      </c>
      <c r="O46" s="799"/>
      <c r="P46" s="799"/>
      <c r="Q46" s="799"/>
      <c r="R46" s="799"/>
      <c r="S46" s="799"/>
      <c r="T46" s="799"/>
      <c r="U46" s="799"/>
      <c r="V46" s="799"/>
      <c r="W46" s="799"/>
      <c r="X46" s="799"/>
      <c r="Y46" s="799"/>
      <c r="Z46" s="799"/>
    </row>
    <row r="47">
      <c r="A47" s="590" t="s">
        <v>15026</v>
      </c>
      <c r="B47" s="734" t="s">
        <v>14853</v>
      </c>
      <c r="C47" s="1925" t="s">
        <v>14725</v>
      </c>
      <c r="D47" s="734" t="s">
        <v>14854</v>
      </c>
      <c r="E47" s="734" t="s">
        <v>14863</v>
      </c>
      <c r="F47" s="734" t="s">
        <v>15027</v>
      </c>
      <c r="G47" s="590" t="s">
        <v>14865</v>
      </c>
      <c r="H47" s="1908">
        <v>43892.0</v>
      </c>
      <c r="I47" s="590" t="s">
        <v>383</v>
      </c>
      <c r="J47" s="799"/>
      <c r="K47" s="586" t="s">
        <v>123</v>
      </c>
      <c r="L47" s="799"/>
      <c r="M47" s="799"/>
      <c r="N47" s="586" t="s">
        <v>14699</v>
      </c>
      <c r="O47" s="799"/>
      <c r="P47" s="799"/>
      <c r="Q47" s="799"/>
      <c r="R47" s="799"/>
      <c r="S47" s="799"/>
      <c r="T47" s="799"/>
      <c r="U47" s="799"/>
      <c r="V47" s="799"/>
      <c r="W47" s="799"/>
      <c r="X47" s="799"/>
      <c r="Y47" s="799"/>
      <c r="Z47" s="799"/>
    </row>
    <row r="48">
      <c r="A48" s="590" t="s">
        <v>15028</v>
      </c>
      <c r="B48" s="734" t="s">
        <v>80</v>
      </c>
      <c r="C48" s="1925" t="s">
        <v>14725</v>
      </c>
      <c r="D48" s="734" t="s">
        <v>14854</v>
      </c>
      <c r="E48" s="734" t="s">
        <v>14867</v>
      </c>
      <c r="F48" s="734" t="s">
        <v>15029</v>
      </c>
      <c r="G48" s="590" t="s">
        <v>15030</v>
      </c>
      <c r="H48" s="1908">
        <v>43892.0</v>
      </c>
      <c r="I48" s="590" t="s">
        <v>383</v>
      </c>
      <c r="J48" s="799"/>
      <c r="K48" s="586" t="s">
        <v>123</v>
      </c>
      <c r="L48" s="799"/>
      <c r="M48" s="799"/>
      <c r="N48" s="586" t="s">
        <v>14699</v>
      </c>
      <c r="O48" s="799"/>
      <c r="P48" s="799"/>
      <c r="Q48" s="799"/>
      <c r="R48" s="799"/>
      <c r="S48" s="799"/>
      <c r="T48" s="799"/>
      <c r="U48" s="799"/>
      <c r="V48" s="799"/>
      <c r="W48" s="799"/>
      <c r="X48" s="799"/>
      <c r="Y48" s="799"/>
      <c r="Z48" s="799"/>
    </row>
    <row r="49">
      <c r="A49" s="590" t="s">
        <v>15031</v>
      </c>
      <c r="B49" s="734" t="s">
        <v>14853</v>
      </c>
      <c r="C49" s="1925" t="s">
        <v>14725</v>
      </c>
      <c r="D49" s="734" t="s">
        <v>14854</v>
      </c>
      <c r="E49" s="734" t="s">
        <v>14871</v>
      </c>
      <c r="F49" s="590" t="s">
        <v>14872</v>
      </c>
      <c r="G49" s="590" t="s">
        <v>14873</v>
      </c>
      <c r="H49" s="1908">
        <v>43892.0</v>
      </c>
      <c r="I49" s="590" t="s">
        <v>383</v>
      </c>
      <c r="J49" s="799"/>
      <c r="K49" s="586" t="s">
        <v>123</v>
      </c>
      <c r="L49" s="799"/>
      <c r="M49" s="799"/>
      <c r="N49" s="586" t="s">
        <v>14699</v>
      </c>
      <c r="O49" s="799"/>
      <c r="P49" s="799"/>
      <c r="Q49" s="799"/>
      <c r="R49" s="799"/>
      <c r="S49" s="799"/>
      <c r="T49" s="799"/>
      <c r="U49" s="799"/>
      <c r="V49" s="799"/>
      <c r="W49" s="799"/>
      <c r="X49" s="799"/>
      <c r="Y49" s="799"/>
      <c r="Z49" s="799"/>
    </row>
    <row r="50">
      <c r="A50" s="590" t="s">
        <v>15032</v>
      </c>
      <c r="B50" s="734" t="s">
        <v>14875</v>
      </c>
      <c r="C50" s="1925" t="s">
        <v>14725</v>
      </c>
      <c r="D50" s="734" t="s">
        <v>14854</v>
      </c>
      <c r="E50" s="734" t="s">
        <v>14876</v>
      </c>
      <c r="F50" s="734" t="s">
        <v>14877</v>
      </c>
      <c r="G50" s="734" t="s">
        <v>14878</v>
      </c>
      <c r="H50" s="1908">
        <v>43892.0</v>
      </c>
      <c r="I50" s="590" t="s">
        <v>383</v>
      </c>
      <c r="J50" s="799"/>
      <c r="K50" s="586" t="s">
        <v>123</v>
      </c>
      <c r="L50" s="799"/>
      <c r="M50" s="799"/>
      <c r="N50" s="586" t="s">
        <v>14699</v>
      </c>
      <c r="O50" s="799"/>
      <c r="P50" s="799"/>
      <c r="Q50" s="799"/>
      <c r="R50" s="799"/>
      <c r="S50" s="799"/>
      <c r="T50" s="799"/>
      <c r="U50" s="799"/>
      <c r="V50" s="799"/>
      <c r="W50" s="799"/>
      <c r="X50" s="799"/>
      <c r="Y50" s="799"/>
      <c r="Z50" s="799"/>
    </row>
    <row r="51">
      <c r="A51" s="1914" t="s">
        <v>14879</v>
      </c>
      <c r="B51" s="1906"/>
      <c r="C51" s="1906"/>
      <c r="D51" s="1906"/>
      <c r="E51" s="1906"/>
      <c r="F51" s="1906"/>
      <c r="G51" s="1906"/>
      <c r="H51" s="1906"/>
      <c r="I51" s="1906"/>
      <c r="J51" s="1906"/>
      <c r="K51" s="1906"/>
      <c r="L51" s="1906"/>
      <c r="M51" s="1906"/>
      <c r="N51" s="1906"/>
      <c r="O51" s="1906"/>
      <c r="P51" s="1906"/>
      <c r="Q51" s="1906"/>
      <c r="R51" s="1906"/>
      <c r="S51" s="1906"/>
      <c r="T51" s="1906"/>
      <c r="U51" s="1906"/>
      <c r="V51" s="1906"/>
      <c r="W51" s="1906"/>
      <c r="X51" s="1906"/>
      <c r="Y51" s="1906"/>
      <c r="Z51" s="1906"/>
    </row>
    <row r="52">
      <c r="A52" s="590" t="s">
        <v>15033</v>
      </c>
      <c r="B52" s="734" t="s">
        <v>14881</v>
      </c>
      <c r="C52" s="1925" t="s">
        <v>14725</v>
      </c>
      <c r="D52" s="734" t="s">
        <v>14882</v>
      </c>
      <c r="E52" s="734" t="s">
        <v>14883</v>
      </c>
      <c r="F52" s="734" t="s">
        <v>14884</v>
      </c>
      <c r="G52" s="734" t="s">
        <v>15034</v>
      </c>
      <c r="H52" s="1910">
        <v>43865.0</v>
      </c>
      <c r="I52" s="734" t="s">
        <v>97</v>
      </c>
      <c r="J52" s="799"/>
      <c r="K52" s="586" t="s">
        <v>123</v>
      </c>
      <c r="L52" s="799"/>
      <c r="M52" s="799"/>
      <c r="N52" s="799"/>
      <c r="O52" s="799"/>
      <c r="P52" s="799"/>
      <c r="Q52" s="799"/>
      <c r="R52" s="799"/>
      <c r="S52" s="799"/>
      <c r="T52" s="799"/>
      <c r="U52" s="799"/>
      <c r="V52" s="799"/>
      <c r="W52" s="799"/>
      <c r="X52" s="799"/>
      <c r="Y52" s="799"/>
      <c r="Z52" s="799"/>
    </row>
    <row r="53">
      <c r="A53" s="590" t="s">
        <v>15035</v>
      </c>
      <c r="B53" s="590" t="s">
        <v>14887</v>
      </c>
      <c r="C53" s="1925" t="s">
        <v>14725</v>
      </c>
      <c r="D53" s="590" t="s">
        <v>14888</v>
      </c>
      <c r="E53" s="590" t="s">
        <v>14889</v>
      </c>
      <c r="F53" s="1915" t="s">
        <v>14890</v>
      </c>
      <c r="G53" s="296" t="s">
        <v>14891</v>
      </c>
      <c r="H53" s="1908">
        <v>43889.0</v>
      </c>
      <c r="I53" s="590" t="s">
        <v>383</v>
      </c>
      <c r="J53" s="1908">
        <v>43889.0</v>
      </c>
      <c r="K53" s="586" t="s">
        <v>48</v>
      </c>
      <c r="L53" s="590" t="s">
        <v>383</v>
      </c>
      <c r="M53" s="586" t="s">
        <v>14892</v>
      </c>
      <c r="N53" s="799"/>
      <c r="O53" s="799"/>
      <c r="P53" s="799"/>
      <c r="Q53" s="799"/>
      <c r="R53" s="799"/>
      <c r="S53" s="799"/>
      <c r="T53" s="799"/>
      <c r="U53" s="799"/>
      <c r="V53" s="799"/>
      <c r="W53" s="799"/>
      <c r="X53" s="799"/>
      <c r="Y53" s="799"/>
      <c r="Z53" s="799"/>
    </row>
    <row r="54">
      <c r="A54" s="1905" t="s">
        <v>14893</v>
      </c>
      <c r="B54" s="1906"/>
      <c r="C54" s="1906"/>
      <c r="D54" s="1906"/>
      <c r="E54" s="1906"/>
      <c r="F54" s="1906"/>
      <c r="G54" s="1906"/>
      <c r="H54" s="1906"/>
      <c r="I54" s="1906"/>
      <c r="J54" s="1906"/>
      <c r="K54" s="1906"/>
      <c r="L54" s="1906"/>
      <c r="M54" s="1906"/>
      <c r="N54" s="1906"/>
      <c r="O54" s="1906"/>
      <c r="P54" s="1906"/>
      <c r="Q54" s="1906"/>
      <c r="R54" s="1906"/>
      <c r="S54" s="1906"/>
      <c r="T54" s="1906"/>
      <c r="U54" s="1906"/>
      <c r="V54" s="1906"/>
      <c r="W54" s="1906"/>
      <c r="X54" s="1906"/>
      <c r="Y54" s="1906"/>
      <c r="Z54" s="1906"/>
    </row>
    <row r="55">
      <c r="A55" s="1916" t="s">
        <v>14894</v>
      </c>
      <c r="B55" s="1917"/>
      <c r="C55" s="1917"/>
      <c r="D55" s="1917"/>
      <c r="E55" s="1917"/>
      <c r="F55" s="799"/>
      <c r="G55" s="799"/>
      <c r="H55" s="799"/>
      <c r="I55" s="799"/>
      <c r="J55" s="799"/>
      <c r="K55" s="799"/>
      <c r="L55" s="799"/>
      <c r="M55" s="799"/>
      <c r="N55" s="799"/>
      <c r="O55" s="799"/>
      <c r="P55" s="799"/>
      <c r="Q55" s="799"/>
      <c r="R55" s="799"/>
      <c r="S55" s="799"/>
      <c r="T55" s="799"/>
      <c r="U55" s="799"/>
      <c r="V55" s="799"/>
      <c r="W55" s="799"/>
      <c r="X55" s="799"/>
      <c r="Y55" s="799"/>
      <c r="Z55" s="799"/>
    </row>
    <row r="56">
      <c r="A56" s="1913" t="s">
        <v>14895</v>
      </c>
      <c r="B56" s="1918"/>
      <c r="C56" s="1918"/>
      <c r="D56" s="1918"/>
      <c r="E56" s="1918"/>
      <c r="F56" s="1906"/>
      <c r="G56" s="1906"/>
      <c r="H56" s="1906"/>
      <c r="I56" s="1906"/>
      <c r="J56" s="1906"/>
      <c r="K56" s="1906"/>
      <c r="L56" s="1906"/>
      <c r="M56" s="1906"/>
      <c r="N56" s="1906"/>
      <c r="O56" s="1906"/>
      <c r="P56" s="1906"/>
      <c r="Q56" s="1906"/>
      <c r="R56" s="1906"/>
      <c r="S56" s="1906"/>
      <c r="T56" s="1906"/>
      <c r="U56" s="1906"/>
      <c r="V56" s="1906"/>
      <c r="W56" s="1906"/>
      <c r="X56" s="1906"/>
      <c r="Y56" s="1906"/>
      <c r="Z56" s="1906"/>
    </row>
    <row r="57">
      <c r="A57" s="590" t="s">
        <v>15036</v>
      </c>
      <c r="B57" s="734" t="s">
        <v>14897</v>
      </c>
      <c r="C57" s="1925" t="s">
        <v>14725</v>
      </c>
      <c r="D57" s="734" t="s">
        <v>14898</v>
      </c>
      <c r="E57" s="734" t="s">
        <v>14899</v>
      </c>
      <c r="F57" s="734" t="s">
        <v>14900</v>
      </c>
      <c r="G57" s="734" t="s">
        <v>15037</v>
      </c>
      <c r="H57" s="1910">
        <v>43865.0</v>
      </c>
      <c r="I57" s="734" t="s">
        <v>97</v>
      </c>
      <c r="J57" s="801">
        <v>43874.0</v>
      </c>
      <c r="K57" s="586" t="s">
        <v>47</v>
      </c>
      <c r="L57" s="586" t="s">
        <v>116</v>
      </c>
      <c r="M57" s="799"/>
      <c r="N57" s="799"/>
      <c r="O57" s="799"/>
      <c r="P57" s="799"/>
      <c r="Q57" s="799"/>
      <c r="R57" s="799"/>
      <c r="S57" s="799"/>
      <c r="T57" s="799"/>
      <c r="U57" s="799"/>
      <c r="V57" s="799"/>
      <c r="W57" s="799"/>
      <c r="X57" s="799"/>
      <c r="Y57" s="799"/>
      <c r="Z57" s="799"/>
    </row>
    <row r="58">
      <c r="A58" s="590" t="s">
        <v>15038</v>
      </c>
      <c r="B58" s="734" t="s">
        <v>14897</v>
      </c>
      <c r="C58" s="1925" t="s">
        <v>14725</v>
      </c>
      <c r="D58" s="734" t="s">
        <v>14903</v>
      </c>
      <c r="E58" s="734" t="s">
        <v>14904</v>
      </c>
      <c r="F58" s="734" t="s">
        <v>14905</v>
      </c>
      <c r="G58" s="734" t="s">
        <v>14906</v>
      </c>
      <c r="H58" s="1910">
        <v>43865.0</v>
      </c>
      <c r="I58" s="734" t="s">
        <v>97</v>
      </c>
      <c r="J58" s="801">
        <v>43874.0</v>
      </c>
      <c r="K58" s="586" t="s">
        <v>47</v>
      </c>
      <c r="L58" s="586" t="s">
        <v>116</v>
      </c>
      <c r="M58" s="799"/>
      <c r="N58" s="799"/>
      <c r="O58" s="799"/>
      <c r="P58" s="799"/>
      <c r="Q58" s="799"/>
      <c r="R58" s="799"/>
      <c r="S58" s="799"/>
      <c r="T58" s="799"/>
      <c r="U58" s="799"/>
      <c r="V58" s="799"/>
      <c r="W58" s="799"/>
      <c r="X58" s="799"/>
      <c r="Y58" s="799"/>
      <c r="Z58" s="799"/>
    </row>
    <row r="59">
      <c r="A59" s="590" t="s">
        <v>15039</v>
      </c>
      <c r="B59" s="734" t="s">
        <v>14897</v>
      </c>
      <c r="C59" s="1925" t="s">
        <v>14725</v>
      </c>
      <c r="D59" s="734" t="s">
        <v>14903</v>
      </c>
      <c r="E59" s="734" t="s">
        <v>14908</v>
      </c>
      <c r="F59" s="734" t="s">
        <v>14909</v>
      </c>
      <c r="G59" s="734" t="s">
        <v>14910</v>
      </c>
      <c r="H59" s="1910">
        <v>43865.0</v>
      </c>
      <c r="I59" s="734" t="s">
        <v>97</v>
      </c>
      <c r="J59" s="801">
        <v>43874.0</v>
      </c>
      <c r="K59" s="586" t="s">
        <v>48</v>
      </c>
      <c r="L59" s="586" t="s">
        <v>116</v>
      </c>
      <c r="M59" s="799"/>
      <c r="N59" s="586" t="s">
        <v>14911</v>
      </c>
      <c r="O59" s="799"/>
      <c r="P59" s="799"/>
      <c r="Q59" s="799"/>
      <c r="R59" s="799"/>
      <c r="S59" s="799"/>
      <c r="T59" s="799"/>
      <c r="U59" s="799"/>
      <c r="V59" s="799"/>
      <c r="W59" s="799"/>
      <c r="X59" s="799"/>
      <c r="Y59" s="799"/>
      <c r="Z59" s="799"/>
    </row>
    <row r="60">
      <c r="A60" s="590" t="s">
        <v>15040</v>
      </c>
      <c r="B60" s="734" t="s">
        <v>14897</v>
      </c>
      <c r="C60" s="1925" t="s">
        <v>14725</v>
      </c>
      <c r="D60" s="734" t="s">
        <v>14913</v>
      </c>
      <c r="E60" s="734" t="s">
        <v>14914</v>
      </c>
      <c r="F60" s="734" t="s">
        <v>14915</v>
      </c>
      <c r="G60" s="734" t="s">
        <v>14916</v>
      </c>
      <c r="H60" s="1910">
        <v>43865.0</v>
      </c>
      <c r="I60" s="734" t="s">
        <v>97</v>
      </c>
      <c r="J60" s="801">
        <v>43874.0</v>
      </c>
      <c r="K60" s="586" t="s">
        <v>48</v>
      </c>
      <c r="L60" s="586" t="s">
        <v>116</v>
      </c>
      <c r="M60" s="799"/>
      <c r="N60" s="586" t="s">
        <v>14911</v>
      </c>
      <c r="O60" s="799"/>
      <c r="P60" s="799"/>
      <c r="Q60" s="799"/>
      <c r="R60" s="799"/>
      <c r="S60" s="799"/>
      <c r="T60" s="799"/>
      <c r="U60" s="799"/>
      <c r="V60" s="799"/>
      <c r="W60" s="799"/>
      <c r="X60" s="799"/>
      <c r="Y60" s="799"/>
      <c r="Z60" s="799"/>
    </row>
    <row r="61">
      <c r="A61" s="590" t="s">
        <v>15041</v>
      </c>
      <c r="B61" s="734" t="s">
        <v>14897</v>
      </c>
      <c r="C61" s="1925" t="s">
        <v>14725</v>
      </c>
      <c r="D61" s="734" t="s">
        <v>14918</v>
      </c>
      <c r="E61" s="734" t="s">
        <v>14919</v>
      </c>
      <c r="F61" s="734" t="s">
        <v>14920</v>
      </c>
      <c r="G61" s="734" t="s">
        <v>14921</v>
      </c>
      <c r="H61" s="1910">
        <v>43865.0</v>
      </c>
      <c r="I61" s="734" t="s">
        <v>97</v>
      </c>
      <c r="J61" s="801">
        <v>43874.0</v>
      </c>
      <c r="K61" s="586" t="s">
        <v>47</v>
      </c>
      <c r="L61" s="586" t="s">
        <v>116</v>
      </c>
      <c r="M61" s="799"/>
      <c r="N61" s="799"/>
      <c r="O61" s="799"/>
      <c r="P61" s="799"/>
      <c r="Q61" s="799"/>
      <c r="R61" s="799"/>
      <c r="S61" s="799"/>
      <c r="T61" s="799"/>
      <c r="U61" s="799"/>
      <c r="V61" s="799"/>
      <c r="W61" s="799"/>
      <c r="X61" s="799"/>
      <c r="Y61" s="799"/>
      <c r="Z61" s="799"/>
    </row>
    <row r="62">
      <c r="A62" s="1928" t="s">
        <v>15042</v>
      </c>
      <c r="B62" s="734" t="s">
        <v>14897</v>
      </c>
      <c r="C62" s="1925" t="s">
        <v>14725</v>
      </c>
      <c r="D62" s="734" t="s">
        <v>14913</v>
      </c>
      <c r="E62" s="734" t="s">
        <v>14923</v>
      </c>
      <c r="F62" s="799" t="s">
        <v>14924</v>
      </c>
      <c r="G62" s="734" t="s">
        <v>15043</v>
      </c>
      <c r="H62" s="1910">
        <v>43865.0</v>
      </c>
      <c r="I62" s="734" t="s">
        <v>97</v>
      </c>
      <c r="J62" s="801">
        <v>43874.0</v>
      </c>
      <c r="K62" s="586" t="s">
        <v>47</v>
      </c>
      <c r="L62" s="586" t="s">
        <v>116</v>
      </c>
      <c r="M62" s="799"/>
      <c r="N62" s="799"/>
      <c r="O62" s="799"/>
      <c r="P62" s="799"/>
      <c r="Q62" s="799"/>
      <c r="R62" s="799"/>
      <c r="S62" s="799"/>
      <c r="T62" s="799"/>
      <c r="U62" s="799"/>
      <c r="V62" s="799"/>
      <c r="W62" s="799"/>
      <c r="X62" s="799"/>
      <c r="Y62" s="799"/>
      <c r="Z62" s="799"/>
    </row>
    <row r="63">
      <c r="A63" s="1913" t="s">
        <v>14926</v>
      </c>
      <c r="B63" s="1918"/>
      <c r="C63" s="1906"/>
      <c r="D63" s="1906"/>
      <c r="E63" s="1906"/>
      <c r="F63" s="1906"/>
      <c r="G63" s="1906"/>
      <c r="H63" s="1906"/>
      <c r="I63" s="1906"/>
      <c r="J63" s="1906"/>
      <c r="K63" s="1906"/>
      <c r="L63" s="1906"/>
      <c r="M63" s="1906"/>
      <c r="N63" s="1906"/>
      <c r="O63" s="1906"/>
      <c r="P63" s="1906"/>
      <c r="Q63" s="1906"/>
      <c r="R63" s="1906"/>
      <c r="S63" s="1906"/>
      <c r="T63" s="1906"/>
      <c r="U63" s="1906"/>
      <c r="V63" s="1906"/>
      <c r="W63" s="1906"/>
      <c r="X63" s="1906"/>
      <c r="Y63" s="1906"/>
      <c r="Z63" s="1906"/>
    </row>
    <row r="64">
      <c r="A64" s="590" t="s">
        <v>15044</v>
      </c>
      <c r="B64" s="734" t="s">
        <v>14928</v>
      </c>
      <c r="C64" s="1925" t="s">
        <v>14725</v>
      </c>
      <c r="D64" s="734" t="s">
        <v>14929</v>
      </c>
      <c r="E64" s="734" t="s">
        <v>14930</v>
      </c>
      <c r="F64" s="590" t="s">
        <v>14931</v>
      </c>
      <c r="G64" s="734" t="s">
        <v>15045</v>
      </c>
      <c r="H64" s="1910">
        <v>43865.0</v>
      </c>
      <c r="I64" s="734" t="s">
        <v>97</v>
      </c>
      <c r="J64" s="799"/>
      <c r="K64" s="586" t="s">
        <v>123</v>
      </c>
      <c r="L64" s="799"/>
      <c r="M64" s="799"/>
      <c r="N64" s="586" t="s">
        <v>14699</v>
      </c>
      <c r="O64" s="799"/>
      <c r="P64" s="799"/>
      <c r="Q64" s="799"/>
      <c r="R64" s="799"/>
      <c r="S64" s="799"/>
      <c r="T64" s="799"/>
      <c r="U64" s="799"/>
      <c r="V64" s="799"/>
      <c r="W64" s="799"/>
      <c r="X64" s="799"/>
      <c r="Y64" s="799"/>
      <c r="Z64" s="799"/>
    </row>
    <row r="65">
      <c r="A65" s="590" t="s">
        <v>15046</v>
      </c>
      <c r="B65" s="734" t="s">
        <v>14928</v>
      </c>
      <c r="C65" s="1925" t="s">
        <v>14725</v>
      </c>
      <c r="D65" s="734" t="s">
        <v>14934</v>
      </c>
      <c r="E65" s="734" t="s">
        <v>14935</v>
      </c>
      <c r="F65" s="734" t="s">
        <v>14936</v>
      </c>
      <c r="G65" s="734" t="s">
        <v>14937</v>
      </c>
      <c r="H65" s="1910">
        <v>43865.0</v>
      </c>
      <c r="I65" s="734" t="s">
        <v>97</v>
      </c>
      <c r="J65" s="799"/>
      <c r="K65" s="586" t="s">
        <v>123</v>
      </c>
      <c r="L65" s="799"/>
      <c r="M65" s="799"/>
      <c r="N65" s="586" t="s">
        <v>14699</v>
      </c>
      <c r="O65" s="799"/>
      <c r="P65" s="799"/>
      <c r="Q65" s="799"/>
      <c r="R65" s="799"/>
      <c r="S65" s="799"/>
      <c r="T65" s="799"/>
      <c r="U65" s="799"/>
      <c r="V65" s="799"/>
      <c r="W65" s="799"/>
      <c r="X65" s="799"/>
      <c r="Y65" s="799"/>
      <c r="Z65" s="799"/>
    </row>
    <row r="66">
      <c r="A66" s="590" t="s">
        <v>15047</v>
      </c>
      <c r="B66" s="734" t="s">
        <v>14928</v>
      </c>
      <c r="C66" s="1925" t="s">
        <v>14725</v>
      </c>
      <c r="D66" s="734" t="s">
        <v>14934</v>
      </c>
      <c r="E66" s="734" t="s">
        <v>14939</v>
      </c>
      <c r="F66" s="734" t="s">
        <v>14940</v>
      </c>
      <c r="G66" s="734" t="s">
        <v>14941</v>
      </c>
      <c r="H66" s="1910">
        <v>43865.0</v>
      </c>
      <c r="I66" s="734" t="s">
        <v>97</v>
      </c>
      <c r="J66" s="799"/>
      <c r="K66" s="586" t="s">
        <v>123</v>
      </c>
      <c r="L66" s="799"/>
      <c r="M66" s="799"/>
      <c r="N66" s="586" t="s">
        <v>14699</v>
      </c>
      <c r="O66" s="799"/>
      <c r="P66" s="799"/>
      <c r="Q66" s="799"/>
      <c r="R66" s="799"/>
      <c r="S66" s="799"/>
      <c r="T66" s="799"/>
      <c r="U66" s="799"/>
      <c r="V66" s="799"/>
      <c r="W66" s="799"/>
      <c r="X66" s="799"/>
      <c r="Y66" s="799"/>
      <c r="Z66" s="799"/>
    </row>
    <row r="67">
      <c r="A67" s="590" t="s">
        <v>15048</v>
      </c>
      <c r="B67" s="734" t="s">
        <v>14928</v>
      </c>
      <c r="C67" s="1925" t="s">
        <v>14725</v>
      </c>
      <c r="D67" s="734" t="s">
        <v>14934</v>
      </c>
      <c r="E67" s="734" t="s">
        <v>14943</v>
      </c>
      <c r="F67" s="734" t="s">
        <v>14944</v>
      </c>
      <c r="G67" s="734" t="s">
        <v>15049</v>
      </c>
      <c r="H67" s="1910">
        <v>43865.0</v>
      </c>
      <c r="I67" s="734" t="s">
        <v>97</v>
      </c>
      <c r="J67" s="799"/>
      <c r="K67" s="586" t="s">
        <v>123</v>
      </c>
      <c r="L67" s="799"/>
      <c r="M67" s="799"/>
      <c r="N67" s="586" t="s">
        <v>14699</v>
      </c>
      <c r="O67" s="799"/>
      <c r="P67" s="799"/>
      <c r="Q67" s="799"/>
      <c r="R67" s="799"/>
      <c r="S67" s="799"/>
      <c r="T67" s="799"/>
      <c r="U67" s="799"/>
      <c r="V67" s="799"/>
      <c r="W67" s="799"/>
      <c r="X67" s="799"/>
      <c r="Y67" s="799"/>
      <c r="Z67" s="799"/>
    </row>
    <row r="68">
      <c r="A68" s="590" t="s">
        <v>15050</v>
      </c>
      <c r="B68" s="734" t="s">
        <v>14928</v>
      </c>
      <c r="C68" s="1925" t="s">
        <v>14725</v>
      </c>
      <c r="D68" s="734" t="s">
        <v>14934</v>
      </c>
      <c r="E68" s="734" t="s">
        <v>14947</v>
      </c>
      <c r="F68" s="734" t="s">
        <v>14948</v>
      </c>
      <c r="G68" s="734" t="s">
        <v>15051</v>
      </c>
      <c r="H68" s="1910">
        <v>43865.0</v>
      </c>
      <c r="I68" s="734" t="s">
        <v>97</v>
      </c>
      <c r="J68" s="799"/>
      <c r="K68" s="586" t="s">
        <v>123</v>
      </c>
      <c r="L68" s="799"/>
      <c r="M68" s="799"/>
      <c r="N68" s="586" t="s">
        <v>14699</v>
      </c>
      <c r="O68" s="799"/>
      <c r="P68" s="799"/>
      <c r="Q68" s="799"/>
      <c r="R68" s="799"/>
      <c r="S68" s="799"/>
      <c r="T68" s="799"/>
      <c r="U68" s="799"/>
      <c r="V68" s="799"/>
      <c r="W68" s="799"/>
      <c r="X68" s="799"/>
      <c r="Y68" s="799"/>
      <c r="Z68" s="799"/>
    </row>
  </sheetData>
  <mergeCells count="1">
    <mergeCell ref="A2:Z2"/>
  </mergeCells>
  <conditionalFormatting sqref="K4:K70 K72:K74">
    <cfRule type="containsText" dxfId="1" priority="1" operator="containsText" text="Pass">
      <formula>NOT(ISERROR(SEARCH(("Pass"),(K4))))</formula>
    </cfRule>
  </conditionalFormatting>
  <conditionalFormatting sqref="K4:K70 K72:K74">
    <cfRule type="containsText" dxfId="2" priority="2" operator="containsText" text="Fail">
      <formula>NOT(ISERROR(SEARCH(("Fail"),(K4))))</formula>
    </cfRule>
  </conditionalFormatting>
  <conditionalFormatting sqref="K4:K70 K72:K74">
    <cfRule type="containsText" dxfId="0" priority="3" operator="containsText" text="Unavailable">
      <formula>NOT(ISERROR(SEARCH(("Unavailable"),(K4))))</formula>
    </cfRule>
  </conditionalFormatting>
  <hyperlinks>
    <hyperlink r:id="rId2" ref="C4"/>
    <hyperlink r:id="rId3" ref="C5"/>
    <hyperlink r:id="rId4" ref="C6"/>
    <hyperlink r:id="rId5" ref="C7"/>
    <hyperlink r:id="rId6" ref="C8"/>
    <hyperlink r:id="rId7" ref="C9"/>
    <hyperlink r:id="rId8" ref="C10"/>
    <hyperlink r:id="rId9" ref="C11"/>
    <hyperlink r:id="rId10" ref="C12"/>
    <hyperlink r:id="rId11" ref="C14"/>
    <hyperlink r:id="rId12" ref="C15"/>
    <hyperlink r:id="rId13" ref="C16"/>
    <hyperlink r:id="rId14" ref="C17"/>
    <hyperlink r:id="rId15" ref="C18"/>
    <hyperlink r:id="rId16" ref="C20"/>
    <hyperlink r:id="rId17" ref="C21"/>
    <hyperlink r:id="rId18" ref="C22"/>
    <hyperlink r:id="rId19" ref="C23"/>
    <hyperlink r:id="rId20" ref="M23"/>
    <hyperlink r:id="rId21" ref="C24"/>
    <hyperlink r:id="rId22" ref="C26"/>
    <hyperlink r:id="rId23" ref="C27"/>
    <hyperlink r:id="rId24" ref="C28"/>
    <hyperlink r:id="rId25" ref="C29"/>
    <hyperlink r:id="rId26" ref="C30"/>
    <hyperlink r:id="rId27" ref="C31"/>
    <hyperlink r:id="rId28" ref="C33"/>
    <hyperlink r:id="rId29" ref="C34"/>
    <hyperlink r:id="rId30" ref="C35"/>
    <hyperlink r:id="rId31" ref="C36"/>
    <hyperlink r:id="rId32" ref="C37"/>
    <hyperlink r:id="rId33" ref="C39"/>
    <hyperlink r:id="rId34" ref="C40"/>
    <hyperlink r:id="rId35" ref="C41"/>
    <hyperlink r:id="rId36" ref="C42"/>
    <hyperlink r:id="rId37" ref="C43"/>
    <hyperlink r:id="rId38" ref="C45"/>
    <hyperlink r:id="rId39" ref="C46"/>
    <hyperlink r:id="rId40" ref="C47"/>
    <hyperlink r:id="rId41" ref="C48"/>
    <hyperlink r:id="rId42" ref="C49"/>
    <hyperlink r:id="rId43" ref="C50"/>
    <hyperlink r:id="rId44" ref="C52"/>
    <hyperlink r:id="rId45" ref="C53"/>
    <hyperlink r:id="rId46" ref="C57"/>
    <hyperlink r:id="rId47" ref="C58"/>
    <hyperlink r:id="rId48" ref="C59"/>
    <hyperlink r:id="rId49" ref="C60"/>
    <hyperlink r:id="rId50" ref="C61"/>
    <hyperlink r:id="rId51" ref="C62"/>
    <hyperlink r:id="rId52" ref="C64"/>
    <hyperlink r:id="rId53" ref="C65"/>
    <hyperlink r:id="rId54" ref="C66"/>
    <hyperlink r:id="rId55" ref="C67"/>
    <hyperlink r:id="rId56" ref="C68"/>
  </hyperlinks>
  <drawing r:id="rId57"/>
  <legacyDrawing r:id="rId58"/>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57"/>
    <col customWidth="1" min="2" max="2" width="28.86"/>
    <col customWidth="1" min="4" max="4" width="21.0"/>
    <col customWidth="1" min="5" max="5" width="37.0"/>
    <col customWidth="1" min="6" max="6" width="20.57"/>
    <col customWidth="1" min="7" max="7" width="36.29"/>
    <col customWidth="1" min="8" max="8" width="31.14"/>
  </cols>
  <sheetData>
    <row r="1">
      <c r="A1" s="1929"/>
      <c r="B1" s="1929"/>
      <c r="C1" s="1929"/>
      <c r="D1" s="1929"/>
      <c r="E1" s="1929"/>
      <c r="F1" s="1929"/>
      <c r="G1" s="1929"/>
      <c r="H1" s="230"/>
      <c r="I1" s="230"/>
      <c r="J1" s="230"/>
      <c r="K1" s="230"/>
      <c r="L1" s="230"/>
      <c r="M1" s="231"/>
      <c r="N1" s="231"/>
      <c r="O1" s="231"/>
      <c r="P1" s="231"/>
      <c r="Q1" s="231"/>
      <c r="R1" s="231"/>
      <c r="S1" s="231"/>
      <c r="T1" s="231"/>
      <c r="U1" s="231"/>
      <c r="V1" s="231"/>
      <c r="W1" s="231"/>
      <c r="X1" s="231"/>
      <c r="Y1" s="231"/>
    </row>
    <row r="2" ht="34.5" customHeight="1">
      <c r="A2" s="1930" t="s">
        <v>15052</v>
      </c>
      <c r="B2" s="1931"/>
      <c r="C2" s="1931"/>
      <c r="D2" s="1931"/>
      <c r="E2" s="1931"/>
      <c r="F2" s="1931"/>
      <c r="G2" s="1931"/>
      <c r="H2" s="1292"/>
      <c r="K2" s="1932"/>
      <c r="L2" s="1932"/>
      <c r="M2" s="1932"/>
      <c r="N2" s="1932"/>
      <c r="O2" s="1932"/>
      <c r="P2" s="1932"/>
      <c r="Q2" s="1932"/>
    </row>
    <row r="3">
      <c r="A3" s="1933" t="s">
        <v>15053</v>
      </c>
      <c r="B3" s="1933" t="s">
        <v>15054</v>
      </c>
      <c r="C3" s="1933" t="s">
        <v>15055</v>
      </c>
      <c r="D3" s="1933" t="s">
        <v>15056</v>
      </c>
      <c r="E3" s="1933" t="s">
        <v>15057</v>
      </c>
      <c r="F3" s="1933" t="s">
        <v>15058</v>
      </c>
      <c r="G3" s="1933" t="s">
        <v>15059</v>
      </c>
      <c r="H3" s="1292"/>
      <c r="K3" s="1932"/>
      <c r="L3" s="1932"/>
      <c r="M3" s="1932"/>
      <c r="N3" s="1932"/>
      <c r="O3" s="1932"/>
      <c r="P3" s="1932"/>
      <c r="Q3" s="1932"/>
    </row>
    <row r="4">
      <c r="A4" s="1347" t="s">
        <v>15060</v>
      </c>
      <c r="B4" s="1934" t="s">
        <v>15061</v>
      </c>
      <c r="C4" s="1934" t="s">
        <v>15062</v>
      </c>
      <c r="D4" s="1347" t="s">
        <v>15063</v>
      </c>
      <c r="E4" s="1934" t="s">
        <v>15064</v>
      </c>
      <c r="F4" s="1347" t="s">
        <v>15063</v>
      </c>
      <c r="G4" s="1934" t="s">
        <v>15064</v>
      </c>
      <c r="H4" s="1292"/>
      <c r="I4" s="133"/>
      <c r="J4" s="133"/>
      <c r="K4" s="1935"/>
      <c r="L4" s="1936"/>
      <c r="M4" s="1936"/>
      <c r="N4" s="1935"/>
      <c r="O4" s="1936"/>
      <c r="P4" s="1935"/>
      <c r="Q4" s="1936"/>
    </row>
    <row r="5">
      <c r="A5" s="1347" t="s">
        <v>15065</v>
      </c>
      <c r="B5" s="1934" t="s">
        <v>15066</v>
      </c>
      <c r="C5" s="1347" t="s">
        <v>15067</v>
      </c>
      <c r="D5" s="1347" t="s">
        <v>15068</v>
      </c>
      <c r="E5" s="1934" t="s">
        <v>15069</v>
      </c>
      <c r="F5" s="1347" t="s">
        <v>15068</v>
      </c>
      <c r="G5" s="1934" t="s">
        <v>15069</v>
      </c>
      <c r="H5" s="1292"/>
      <c r="I5" s="133"/>
      <c r="J5" s="133"/>
      <c r="K5" s="1935"/>
      <c r="L5" s="1936"/>
      <c r="M5" s="1935"/>
      <c r="N5" s="1935"/>
      <c r="O5" s="1936"/>
      <c r="P5" s="1935"/>
      <c r="Q5" s="1936"/>
    </row>
    <row r="6">
      <c r="A6" s="1292"/>
      <c r="B6" s="1934" t="s">
        <v>15070</v>
      </c>
      <c r="C6" s="1347" t="s">
        <v>15071</v>
      </c>
      <c r="D6" s="1347" t="s">
        <v>15072</v>
      </c>
      <c r="E6" s="1934" t="s">
        <v>15073</v>
      </c>
      <c r="F6" s="1347" t="s">
        <v>15072</v>
      </c>
      <c r="G6" s="1934" t="s">
        <v>15073</v>
      </c>
      <c r="H6" s="337"/>
      <c r="K6" s="1932"/>
      <c r="L6" s="1936"/>
      <c r="M6" s="1935"/>
      <c r="N6" s="1935"/>
      <c r="O6" s="1936"/>
      <c r="P6" s="1935"/>
      <c r="Q6" s="1936"/>
    </row>
    <row r="7">
      <c r="A7" s="1292"/>
      <c r="B7" s="1934" t="s">
        <v>15074</v>
      </c>
      <c r="C7" s="1347" t="s">
        <v>15075</v>
      </c>
      <c r="D7" s="1347" t="s">
        <v>15076</v>
      </c>
      <c r="E7" s="1934" t="s">
        <v>15077</v>
      </c>
      <c r="F7" s="1347" t="s">
        <v>15076</v>
      </c>
      <c r="G7" s="1934" t="s">
        <v>15077</v>
      </c>
      <c r="H7" s="1292"/>
      <c r="K7" s="1932"/>
      <c r="L7" s="1936"/>
      <c r="M7" s="1935"/>
      <c r="N7" s="1935"/>
      <c r="O7" s="1936"/>
      <c r="P7" s="1935"/>
      <c r="Q7" s="1936"/>
    </row>
    <row r="8">
      <c r="A8" s="1292"/>
      <c r="B8" s="1934" t="s">
        <v>15078</v>
      </c>
      <c r="C8" s="1347" t="s">
        <v>15079</v>
      </c>
      <c r="D8" s="1347" t="s">
        <v>15080</v>
      </c>
      <c r="E8" s="1934" t="s">
        <v>15081</v>
      </c>
      <c r="F8" s="1347" t="s">
        <v>15080</v>
      </c>
      <c r="G8" s="1934" t="s">
        <v>15081</v>
      </c>
      <c r="H8" s="1292"/>
      <c r="K8" s="1932"/>
      <c r="L8" s="1936"/>
      <c r="M8" s="1935"/>
      <c r="N8" s="1935"/>
      <c r="O8" s="1936"/>
      <c r="P8" s="1935"/>
      <c r="Q8" s="1936"/>
    </row>
    <row r="9">
      <c r="A9" s="1292"/>
      <c r="B9" s="1934" t="s">
        <v>15082</v>
      </c>
      <c r="C9" s="1347" t="s">
        <v>15083</v>
      </c>
      <c r="D9" s="1347" t="s">
        <v>15084</v>
      </c>
      <c r="E9" s="1934" t="s">
        <v>15085</v>
      </c>
      <c r="F9" s="1347" t="s">
        <v>15084</v>
      </c>
      <c r="G9" s="1934" t="s">
        <v>15085</v>
      </c>
      <c r="H9" s="1292"/>
      <c r="K9" s="1932"/>
      <c r="L9" s="1936"/>
      <c r="M9" s="1935"/>
      <c r="N9" s="1935"/>
      <c r="O9" s="1936"/>
      <c r="P9" s="1935"/>
      <c r="Q9" s="1936"/>
    </row>
    <row r="10">
      <c r="A10" s="1292"/>
      <c r="B10" s="1934" t="s">
        <v>15086</v>
      </c>
      <c r="C10" s="1292"/>
      <c r="D10" s="1292"/>
      <c r="E10" s="1934" t="s">
        <v>8847</v>
      </c>
      <c r="F10" s="1292"/>
      <c r="G10" s="1934" t="s">
        <v>8847</v>
      </c>
      <c r="H10" s="1292"/>
      <c r="K10" s="1932"/>
      <c r="L10" s="1936"/>
      <c r="M10" s="1932"/>
      <c r="N10" s="1932"/>
      <c r="O10" s="1936"/>
      <c r="P10" s="1932"/>
      <c r="Q10" s="1936"/>
    </row>
    <row r="11">
      <c r="A11" s="1292"/>
      <c r="B11" s="1934" t="s">
        <v>15087</v>
      </c>
      <c r="C11" s="1292"/>
      <c r="D11" s="1292"/>
      <c r="E11" s="1934" t="s">
        <v>15088</v>
      </c>
      <c r="F11" s="1292"/>
      <c r="G11" s="1934" t="s">
        <v>15088</v>
      </c>
      <c r="H11" s="1292"/>
      <c r="K11" s="1932"/>
      <c r="L11" s="1936"/>
      <c r="M11" s="1932"/>
      <c r="N11" s="1932"/>
      <c r="O11" s="1936"/>
      <c r="P11" s="1932"/>
      <c r="Q11" s="1936"/>
    </row>
    <row r="12">
      <c r="A12" s="1292"/>
      <c r="B12" s="1934" t="s">
        <v>15089</v>
      </c>
      <c r="C12" s="1292"/>
      <c r="D12" s="1292"/>
      <c r="E12" s="1934" t="s">
        <v>15090</v>
      </c>
      <c r="F12" s="1292"/>
      <c r="G12" s="1934" t="s">
        <v>15090</v>
      </c>
      <c r="H12" s="1292"/>
      <c r="K12" s="1932"/>
      <c r="L12" s="1936"/>
      <c r="M12" s="1932"/>
      <c r="N12" s="1932"/>
      <c r="O12" s="1936"/>
      <c r="P12" s="1932"/>
      <c r="Q12" s="1936"/>
    </row>
    <row r="13">
      <c r="A13" s="1292"/>
      <c r="B13" s="1934" t="s">
        <v>15091</v>
      </c>
      <c r="C13" s="1292"/>
      <c r="D13" s="1292"/>
      <c r="E13" s="1934" t="s">
        <v>15092</v>
      </c>
      <c r="F13" s="1292"/>
      <c r="G13" s="1934" t="s">
        <v>15092</v>
      </c>
      <c r="H13" s="1292"/>
      <c r="K13" s="1932"/>
      <c r="L13" s="1936"/>
      <c r="M13" s="1932"/>
      <c r="N13" s="1932"/>
      <c r="O13" s="1936"/>
      <c r="P13" s="1932"/>
      <c r="Q13" s="1936"/>
    </row>
    <row r="14">
      <c r="A14" s="1292"/>
      <c r="B14" s="1934" t="s">
        <v>15093</v>
      </c>
      <c r="C14" s="1292"/>
      <c r="D14" s="1292"/>
      <c r="E14" s="1934" t="s">
        <v>15094</v>
      </c>
      <c r="F14" s="1292"/>
      <c r="G14" s="1934" t="s">
        <v>15094</v>
      </c>
      <c r="H14" s="1292"/>
      <c r="K14" s="1932"/>
      <c r="L14" s="1936"/>
      <c r="M14" s="1932"/>
      <c r="N14" s="1932"/>
      <c r="O14" s="1936"/>
      <c r="P14" s="1932"/>
      <c r="Q14" s="1936"/>
    </row>
    <row r="15">
      <c r="A15" s="1347"/>
      <c r="B15" s="1292"/>
      <c r="C15" s="1292"/>
      <c r="D15" s="1292"/>
      <c r="E15" s="1292"/>
      <c r="F15" s="1292"/>
      <c r="G15" s="1292"/>
      <c r="H15" s="1930" t="s">
        <v>15095</v>
      </c>
      <c r="K15" s="1932"/>
      <c r="L15" s="1932"/>
      <c r="M15" s="1932"/>
      <c r="N15" s="1932"/>
      <c r="O15" s="1932"/>
      <c r="P15" s="1932"/>
      <c r="Q15" s="1932"/>
    </row>
    <row r="16">
      <c r="A16" s="1347">
        <f t="shared" ref="A16:G16" si="1">COUNTA(A4:A14)</f>
        <v>2</v>
      </c>
      <c r="B16" s="1347">
        <f t="shared" si="1"/>
        <v>11</v>
      </c>
      <c r="C16" s="1347">
        <f t="shared" si="1"/>
        <v>6</v>
      </c>
      <c r="D16" s="1347">
        <f t="shared" si="1"/>
        <v>6</v>
      </c>
      <c r="E16" s="1347">
        <f t="shared" si="1"/>
        <v>11</v>
      </c>
      <c r="F16" s="1347">
        <f t="shared" si="1"/>
        <v>6</v>
      </c>
      <c r="G16" s="1347">
        <f t="shared" si="1"/>
        <v>11</v>
      </c>
      <c r="H16" s="1937">
        <f>A16*B16*C16*D16*E16*F16*G16</f>
        <v>574992</v>
      </c>
      <c r="K16" s="1932"/>
      <c r="L16" s="1932"/>
      <c r="M16" s="1932"/>
      <c r="N16" s="1932"/>
      <c r="O16" s="1932"/>
      <c r="P16" s="1932"/>
      <c r="Q16" s="1932"/>
    </row>
    <row r="17">
      <c r="A17" s="1929"/>
      <c r="B17" s="1929"/>
      <c r="C17" s="1929"/>
      <c r="D17" s="1929"/>
      <c r="E17" s="1929"/>
      <c r="F17" s="1929"/>
      <c r="G17" s="1929"/>
      <c r="H17" s="230"/>
      <c r="I17" s="230"/>
      <c r="J17" s="230"/>
      <c r="K17" s="230"/>
      <c r="L17" s="230"/>
      <c r="M17" s="231"/>
      <c r="N17" s="231"/>
      <c r="O17" s="231"/>
      <c r="P17" s="231"/>
      <c r="Q17" s="231"/>
      <c r="R17" s="231"/>
      <c r="S17" s="231"/>
      <c r="T17" s="231"/>
      <c r="U17" s="231"/>
      <c r="V17" s="231"/>
      <c r="W17" s="231"/>
      <c r="X17" s="231"/>
      <c r="Y17" s="231"/>
    </row>
    <row r="18">
      <c r="A18" s="1930" t="s">
        <v>15096</v>
      </c>
      <c r="B18" s="1931"/>
      <c r="C18" s="1931"/>
      <c r="D18" s="1931"/>
      <c r="E18" s="1931"/>
      <c r="F18" s="1931"/>
      <c r="G18" s="1931"/>
      <c r="H18" s="1292"/>
      <c r="K18" s="1932"/>
      <c r="L18" s="1932"/>
      <c r="M18" s="1932"/>
      <c r="N18" s="1932"/>
      <c r="O18" s="1932"/>
      <c r="P18" s="1932"/>
      <c r="Q18" s="1932"/>
    </row>
    <row r="19">
      <c r="A19" s="1933" t="s">
        <v>15053</v>
      </c>
      <c r="B19" s="1933" t="s">
        <v>15097</v>
      </c>
      <c r="C19" s="1933" t="s">
        <v>15098</v>
      </c>
      <c r="D19" s="1931"/>
      <c r="G19" s="1931"/>
      <c r="H19" s="1292"/>
      <c r="K19" s="1932"/>
      <c r="L19" s="1932"/>
      <c r="M19" s="1932"/>
      <c r="N19" s="1932"/>
      <c r="O19" s="1932"/>
      <c r="P19" s="1932"/>
      <c r="Q19" s="1932"/>
    </row>
    <row r="20">
      <c r="A20" s="1347" t="s">
        <v>15060</v>
      </c>
      <c r="B20" s="1938" t="s">
        <v>15064</v>
      </c>
      <c r="C20" s="1347" t="s">
        <v>15063</v>
      </c>
      <c r="D20" s="1347"/>
      <c r="G20" s="1934"/>
      <c r="H20" s="1292"/>
      <c r="K20" s="1932"/>
      <c r="L20" s="1932"/>
      <c r="M20" s="1932"/>
      <c r="N20" s="1932"/>
      <c r="O20" s="1932"/>
      <c r="P20" s="1932"/>
      <c r="Q20" s="1932"/>
    </row>
    <row r="21">
      <c r="A21" s="1347" t="s">
        <v>15065</v>
      </c>
      <c r="B21" s="1934" t="s">
        <v>15069</v>
      </c>
      <c r="C21" s="1347" t="s">
        <v>15068</v>
      </c>
      <c r="D21" s="1347"/>
      <c r="G21" s="1934"/>
      <c r="H21" s="1292"/>
      <c r="K21" s="1932"/>
      <c r="L21" s="1932"/>
      <c r="M21" s="1932"/>
      <c r="N21" s="1932"/>
      <c r="O21" s="1932"/>
      <c r="P21" s="1932"/>
      <c r="Q21" s="1932"/>
    </row>
    <row r="22">
      <c r="A22" s="1292"/>
      <c r="B22" s="1934" t="s">
        <v>15073</v>
      </c>
      <c r="C22" s="1347" t="s">
        <v>15072</v>
      </c>
      <c r="D22" s="1347"/>
      <c r="G22" s="1934"/>
      <c r="H22" s="337"/>
      <c r="K22" s="1932"/>
      <c r="L22" s="1932"/>
      <c r="M22" s="1932"/>
      <c r="N22" s="1932"/>
      <c r="O22" s="1932"/>
      <c r="P22" s="1932"/>
      <c r="Q22" s="1932"/>
    </row>
    <row r="23">
      <c r="A23" s="1292"/>
      <c r="B23" s="1934" t="s">
        <v>15077</v>
      </c>
      <c r="C23" s="1347" t="s">
        <v>15076</v>
      </c>
      <c r="D23" s="1347"/>
      <c r="G23" s="1934"/>
      <c r="H23" s="1292"/>
      <c r="K23" s="1932"/>
      <c r="L23" s="1932"/>
      <c r="M23" s="1932"/>
      <c r="N23" s="1932"/>
      <c r="O23" s="1932"/>
      <c r="P23" s="1932"/>
      <c r="Q23" s="1932"/>
    </row>
    <row r="24">
      <c r="A24" s="1292"/>
      <c r="B24" s="1934" t="s">
        <v>15081</v>
      </c>
      <c r="C24" s="1347" t="s">
        <v>15080</v>
      </c>
      <c r="D24" s="1347"/>
      <c r="G24" s="1934"/>
      <c r="H24" s="1292"/>
      <c r="K24" s="1932"/>
      <c r="L24" s="1932"/>
      <c r="M24" s="1932"/>
      <c r="N24" s="1932"/>
      <c r="O24" s="1932"/>
      <c r="P24" s="1932"/>
      <c r="Q24" s="1932"/>
    </row>
    <row r="25">
      <c r="A25" s="1292"/>
      <c r="B25" s="1934" t="s">
        <v>15085</v>
      </c>
      <c r="C25" s="1939" t="s">
        <v>15084</v>
      </c>
      <c r="D25" s="1347"/>
      <c r="G25" s="1934"/>
      <c r="H25" s="1292"/>
      <c r="K25" s="1932"/>
      <c r="L25" s="1932"/>
      <c r="M25" s="1932"/>
      <c r="N25" s="1932"/>
      <c r="O25" s="1932"/>
      <c r="P25" s="1932"/>
      <c r="Q25" s="1932"/>
    </row>
    <row r="26">
      <c r="A26" s="1292"/>
      <c r="B26" s="1934" t="s">
        <v>8847</v>
      </c>
      <c r="C26" s="1292"/>
      <c r="D26" s="1292"/>
      <c r="G26" s="1934"/>
      <c r="H26" s="1292"/>
      <c r="K26" s="1932"/>
      <c r="L26" s="1932"/>
      <c r="M26" s="1932"/>
      <c r="N26" s="1932"/>
      <c r="O26" s="1932"/>
      <c r="P26" s="1932"/>
      <c r="Q26" s="1932"/>
    </row>
    <row r="27">
      <c r="A27" s="1292"/>
      <c r="B27" s="1934" t="s">
        <v>15088</v>
      </c>
      <c r="C27" s="1292"/>
      <c r="D27" s="1292"/>
      <c r="G27" s="1934"/>
      <c r="H27" s="1292"/>
      <c r="K27" s="1932"/>
      <c r="L27" s="1932"/>
      <c r="M27" s="1932"/>
      <c r="N27" s="1932"/>
      <c r="O27" s="1932"/>
      <c r="P27" s="1932"/>
      <c r="Q27" s="1932"/>
    </row>
    <row r="28">
      <c r="A28" s="1292"/>
      <c r="B28" s="1934" t="s">
        <v>15090</v>
      </c>
      <c r="C28" s="1292"/>
      <c r="D28" s="1292"/>
      <c r="G28" s="1934"/>
      <c r="H28" s="1292"/>
      <c r="K28" s="1932"/>
      <c r="L28" s="1932"/>
      <c r="M28" s="1932"/>
      <c r="N28" s="1932"/>
      <c r="O28" s="1932"/>
      <c r="P28" s="1932"/>
      <c r="Q28" s="1932"/>
    </row>
    <row r="29">
      <c r="A29" s="1292"/>
      <c r="B29" s="1934" t="s">
        <v>15092</v>
      </c>
      <c r="C29" s="1292"/>
      <c r="D29" s="1292"/>
      <c r="G29" s="1934"/>
      <c r="H29" s="1292"/>
      <c r="K29" s="1932"/>
      <c r="L29" s="1932"/>
      <c r="M29" s="1932"/>
      <c r="N29" s="1932"/>
      <c r="O29" s="1932"/>
      <c r="P29" s="1932"/>
      <c r="Q29" s="1932"/>
    </row>
    <row r="30">
      <c r="A30" s="1292"/>
      <c r="B30" s="1934" t="s">
        <v>15094</v>
      </c>
      <c r="C30" s="1292"/>
      <c r="D30" s="1292"/>
      <c r="G30" s="1934"/>
      <c r="H30" s="1292"/>
      <c r="K30" s="1932"/>
      <c r="L30" s="1932"/>
      <c r="M30" s="1932"/>
      <c r="N30" s="1932"/>
      <c r="O30" s="1932"/>
      <c r="P30" s="1932"/>
      <c r="Q30" s="1932"/>
    </row>
    <row r="31">
      <c r="A31" s="1347"/>
      <c r="B31" s="1292"/>
      <c r="C31" s="1292"/>
      <c r="D31" s="1292"/>
      <c r="E31" s="1292"/>
      <c r="F31" s="1292"/>
      <c r="G31" s="1292"/>
      <c r="H31" s="1930" t="s">
        <v>15095</v>
      </c>
      <c r="K31" s="1932"/>
      <c r="L31" s="1932"/>
      <c r="M31" s="1932"/>
      <c r="N31" s="1932"/>
      <c r="O31" s="1932"/>
      <c r="P31" s="1932"/>
      <c r="Q31" s="1932"/>
    </row>
    <row r="32">
      <c r="A32" s="1347">
        <f t="shared" ref="A32:C32" si="2">COUNTA(A20:A30)</f>
        <v>2</v>
      </c>
      <c r="B32" s="1347">
        <f t="shared" si="2"/>
        <v>11</v>
      </c>
      <c r="C32" s="1347">
        <f t="shared" si="2"/>
        <v>6</v>
      </c>
      <c r="D32" s="1347"/>
      <c r="E32" s="1347"/>
      <c r="F32" s="1347"/>
      <c r="G32" s="1347"/>
      <c r="H32" s="1937">
        <f>A32*B32*C32</f>
        <v>132</v>
      </c>
      <c r="K32" s="1932"/>
      <c r="L32" s="1932"/>
      <c r="M32" s="1932"/>
      <c r="N32" s="1932"/>
      <c r="O32" s="1932"/>
      <c r="P32" s="1932"/>
      <c r="Q32" s="1932"/>
    </row>
    <row r="33">
      <c r="A33" s="337"/>
      <c r="B33" s="337"/>
      <c r="C33" s="337"/>
      <c r="D33" s="337"/>
      <c r="E33" s="337"/>
      <c r="F33" s="337"/>
      <c r="G33" s="337"/>
      <c r="H33" s="337"/>
      <c r="K33" s="1932"/>
      <c r="L33" s="1932"/>
      <c r="M33" s="1932"/>
      <c r="N33" s="1932"/>
      <c r="O33" s="1932"/>
      <c r="P33" s="1932"/>
      <c r="Q33" s="1932"/>
    </row>
    <row r="34">
      <c r="A34" s="337"/>
      <c r="B34" s="337"/>
      <c r="C34" s="337"/>
      <c r="D34" s="337"/>
      <c r="E34" s="337"/>
      <c r="F34" s="337"/>
      <c r="G34" s="337"/>
      <c r="H34" s="337"/>
      <c r="K34" s="1932"/>
      <c r="L34" s="1932"/>
      <c r="M34" s="1932"/>
      <c r="N34" s="1932"/>
      <c r="O34" s="1932"/>
      <c r="P34" s="1932"/>
      <c r="Q34" s="1932"/>
    </row>
    <row r="35">
      <c r="A35" s="337"/>
      <c r="B35" s="337"/>
      <c r="C35" s="337"/>
      <c r="D35" s="337"/>
      <c r="E35" s="337"/>
      <c r="F35" s="337"/>
      <c r="G35" s="337"/>
      <c r="H35" s="337"/>
      <c r="K35" s="1932"/>
      <c r="L35" s="1932"/>
      <c r="M35" s="1932"/>
      <c r="N35" s="1932"/>
      <c r="O35" s="1932"/>
      <c r="P35" s="1932"/>
      <c r="Q35" s="1932"/>
    </row>
    <row r="36">
      <c r="A36" s="337"/>
      <c r="B36" s="337"/>
      <c r="C36" s="337"/>
      <c r="F36" s="337"/>
      <c r="K36" s="1932"/>
      <c r="L36" s="1932"/>
      <c r="M36" s="1932"/>
      <c r="N36" s="1932"/>
      <c r="O36" s="1932"/>
      <c r="P36" s="1932"/>
      <c r="Q36" s="1932"/>
    </row>
    <row r="37">
      <c r="A37" s="337"/>
      <c r="B37" s="337"/>
      <c r="C37" s="337"/>
      <c r="E37" s="337"/>
      <c r="F37" s="337"/>
      <c r="G37" s="337"/>
      <c r="H37" s="337"/>
      <c r="K37" s="1932"/>
      <c r="L37" s="1932"/>
      <c r="M37" s="1932"/>
      <c r="N37" s="1932"/>
      <c r="O37" s="1932"/>
      <c r="P37" s="1932"/>
      <c r="Q37" s="1932"/>
    </row>
    <row r="38">
      <c r="A38" s="337"/>
      <c r="B38" s="337"/>
      <c r="C38" s="337"/>
      <c r="D38" s="337"/>
      <c r="E38" s="337"/>
      <c r="F38" s="337"/>
      <c r="G38" s="337"/>
      <c r="H38" s="337"/>
      <c r="K38" s="1932"/>
      <c r="L38" s="1932"/>
      <c r="M38" s="1932"/>
      <c r="N38" s="1932"/>
      <c r="O38" s="1932"/>
      <c r="P38" s="1932"/>
      <c r="Q38" s="1932"/>
    </row>
    <row r="39">
      <c r="A39" s="337"/>
      <c r="B39" s="337"/>
      <c r="C39" s="337"/>
      <c r="D39" s="337"/>
      <c r="E39" s="337"/>
      <c r="F39" s="337"/>
      <c r="G39" s="337"/>
      <c r="H39" s="337"/>
      <c r="K39" s="1932"/>
      <c r="L39" s="1932"/>
      <c r="M39" s="1932"/>
      <c r="N39" s="1932"/>
      <c r="O39" s="1932"/>
      <c r="P39" s="1932"/>
      <c r="Q39" s="1932"/>
    </row>
    <row r="40">
      <c r="A40" s="337"/>
      <c r="B40" s="337"/>
      <c r="C40" s="337"/>
      <c r="D40" s="337"/>
      <c r="E40" s="337"/>
      <c r="F40" s="337"/>
      <c r="G40" s="337"/>
      <c r="H40" s="337"/>
      <c r="K40" s="1932"/>
      <c r="L40" s="1932"/>
      <c r="M40" s="1932"/>
      <c r="N40" s="1932"/>
      <c r="O40" s="1932"/>
      <c r="P40" s="1932"/>
      <c r="Q40" s="1932"/>
    </row>
    <row r="41">
      <c r="A41" s="337"/>
      <c r="B41" s="337"/>
      <c r="C41" s="337"/>
      <c r="D41" s="337"/>
      <c r="E41" s="337"/>
      <c r="F41" s="337"/>
      <c r="G41" s="337"/>
      <c r="H41" s="337"/>
      <c r="K41" s="1932"/>
      <c r="L41" s="1932"/>
      <c r="M41" s="1932"/>
      <c r="N41" s="1932"/>
      <c r="O41" s="1932"/>
      <c r="P41" s="1932"/>
      <c r="Q41" s="1932"/>
    </row>
    <row r="42">
      <c r="A42" s="337"/>
      <c r="B42" s="337"/>
      <c r="C42" s="337"/>
      <c r="D42" s="337"/>
      <c r="E42" s="337"/>
      <c r="F42" s="337"/>
      <c r="G42" s="337"/>
      <c r="H42" s="337"/>
      <c r="K42" s="1932"/>
      <c r="L42" s="1932"/>
      <c r="M42" s="1932"/>
      <c r="N42" s="1932"/>
      <c r="O42" s="1932"/>
      <c r="P42" s="1932"/>
      <c r="Q42" s="1932"/>
    </row>
    <row r="43">
      <c r="A43" s="337"/>
      <c r="B43" s="337"/>
      <c r="C43" s="337"/>
      <c r="D43" s="337"/>
      <c r="E43" s="337"/>
      <c r="F43" s="337"/>
      <c r="G43" s="337"/>
      <c r="H43" s="337"/>
      <c r="K43" s="1932"/>
      <c r="L43" s="1932"/>
      <c r="M43" s="1932"/>
      <c r="N43" s="1932"/>
      <c r="O43" s="1932"/>
      <c r="P43" s="1932"/>
      <c r="Q43" s="1932"/>
    </row>
    <row r="44">
      <c r="A44" s="337"/>
      <c r="B44" s="337"/>
      <c r="C44" s="337"/>
      <c r="D44" s="337"/>
      <c r="E44" s="337"/>
      <c r="F44" s="337"/>
      <c r="G44" s="337"/>
      <c r="H44" s="337"/>
      <c r="K44" s="1932"/>
      <c r="L44" s="1932"/>
      <c r="M44" s="1932"/>
      <c r="N44" s="1932"/>
      <c r="O44" s="1932"/>
      <c r="P44" s="1932"/>
      <c r="Q44" s="1932"/>
    </row>
    <row r="45">
      <c r="A45" s="337"/>
      <c r="B45" s="337"/>
      <c r="C45" s="337"/>
      <c r="D45" s="337"/>
      <c r="E45" s="337"/>
      <c r="F45" s="337"/>
      <c r="G45" s="337"/>
      <c r="H45" s="337"/>
      <c r="K45" s="1932"/>
      <c r="L45" s="1932"/>
      <c r="M45" s="1932"/>
      <c r="N45" s="1932"/>
      <c r="O45" s="1932"/>
      <c r="P45" s="1932"/>
      <c r="Q45" s="1932"/>
    </row>
    <row r="46">
      <c r="A46" s="337"/>
      <c r="B46" s="337"/>
      <c r="C46" s="337"/>
      <c r="D46" s="337"/>
      <c r="E46" s="337"/>
      <c r="F46" s="337"/>
      <c r="G46" s="337"/>
      <c r="H46" s="337"/>
      <c r="K46" s="1932"/>
      <c r="L46" s="1932"/>
      <c r="M46" s="1932"/>
      <c r="N46" s="1932"/>
      <c r="O46" s="1932"/>
      <c r="P46" s="1932"/>
      <c r="Q46" s="1932"/>
    </row>
    <row r="47">
      <c r="A47" s="337"/>
      <c r="B47" s="337"/>
      <c r="C47" s="337"/>
      <c r="D47" s="337"/>
      <c r="E47" s="337"/>
      <c r="F47" s="337"/>
      <c r="G47" s="337"/>
      <c r="H47" s="337"/>
      <c r="K47" s="1932"/>
      <c r="L47" s="1932"/>
      <c r="M47" s="1932"/>
      <c r="N47" s="1932"/>
      <c r="O47" s="1932"/>
      <c r="P47" s="1932"/>
      <c r="Q47" s="1932"/>
    </row>
    <row r="48">
      <c r="A48" s="337"/>
      <c r="B48" s="337"/>
      <c r="C48" s="337"/>
      <c r="D48" s="337"/>
      <c r="E48" s="337"/>
      <c r="F48" s="337"/>
      <c r="G48" s="337"/>
      <c r="H48" s="337"/>
      <c r="K48" s="1932"/>
      <c r="L48" s="1932"/>
      <c r="M48" s="1932"/>
      <c r="N48" s="1932"/>
      <c r="O48" s="1932"/>
      <c r="P48" s="1932"/>
      <c r="Q48" s="1932"/>
    </row>
    <row r="49">
      <c r="A49" s="337"/>
      <c r="B49" s="337"/>
      <c r="C49" s="337"/>
      <c r="D49" s="337"/>
      <c r="E49" s="337"/>
      <c r="F49" s="337"/>
      <c r="G49" s="337"/>
      <c r="H49" s="337"/>
      <c r="K49" s="1932"/>
      <c r="L49" s="1932"/>
      <c r="M49" s="1932"/>
      <c r="N49" s="1932"/>
      <c r="O49" s="1932"/>
      <c r="P49" s="1932"/>
      <c r="Q49" s="1932"/>
    </row>
    <row r="50">
      <c r="A50" s="337"/>
      <c r="B50" s="337"/>
      <c r="C50" s="337"/>
      <c r="D50" s="337"/>
      <c r="E50" s="337"/>
      <c r="F50" s="337"/>
      <c r="G50" s="337"/>
      <c r="H50" s="337"/>
      <c r="K50" s="1932"/>
      <c r="L50" s="1932"/>
      <c r="M50" s="1932"/>
      <c r="N50" s="1932"/>
      <c r="O50" s="1932"/>
      <c r="P50" s="1932"/>
      <c r="Q50" s="1932"/>
    </row>
    <row r="51">
      <c r="A51" s="337"/>
      <c r="B51" s="337"/>
      <c r="C51" s="337"/>
      <c r="D51" s="337"/>
      <c r="E51" s="337"/>
      <c r="F51" s="337"/>
      <c r="G51" s="337"/>
      <c r="H51" s="337"/>
      <c r="K51" s="1932"/>
      <c r="L51" s="1932"/>
      <c r="M51" s="1932"/>
      <c r="N51" s="1932"/>
      <c r="O51" s="1932"/>
      <c r="P51" s="1932"/>
      <c r="Q51" s="1932"/>
    </row>
    <row r="52">
      <c r="A52" s="337"/>
      <c r="B52" s="337"/>
      <c r="C52" s="337"/>
      <c r="D52" s="337"/>
      <c r="E52" s="337"/>
      <c r="F52" s="337"/>
      <c r="G52" s="337"/>
      <c r="H52" s="337"/>
      <c r="K52" s="1932"/>
      <c r="L52" s="1932"/>
      <c r="M52" s="1932"/>
      <c r="N52" s="1932"/>
      <c r="O52" s="1932"/>
      <c r="P52" s="1932"/>
      <c r="Q52" s="1932"/>
    </row>
    <row r="53">
      <c r="A53" s="337"/>
      <c r="B53" s="337"/>
      <c r="C53" s="337"/>
      <c r="D53" s="337"/>
      <c r="E53" s="337"/>
      <c r="F53" s="337"/>
      <c r="G53" s="337"/>
      <c r="H53" s="337"/>
      <c r="K53" s="1932"/>
      <c r="L53" s="1932"/>
      <c r="M53" s="1932"/>
      <c r="N53" s="1932"/>
      <c r="O53" s="1932"/>
      <c r="P53" s="1932"/>
      <c r="Q53" s="1932"/>
    </row>
    <row r="54">
      <c r="A54" s="337"/>
      <c r="B54" s="337"/>
      <c r="C54" s="337"/>
      <c r="D54" s="337"/>
      <c r="E54" s="337"/>
      <c r="F54" s="337"/>
      <c r="G54" s="337"/>
      <c r="H54" s="337"/>
      <c r="K54" s="1932"/>
      <c r="L54" s="1932"/>
      <c r="M54" s="1932"/>
      <c r="N54" s="1932"/>
      <c r="O54" s="1932"/>
      <c r="P54" s="1932"/>
      <c r="Q54" s="1932"/>
    </row>
    <row r="55">
      <c r="A55" s="337"/>
      <c r="B55" s="337"/>
      <c r="C55" s="337"/>
      <c r="D55" s="337"/>
      <c r="E55" s="337"/>
      <c r="F55" s="337"/>
      <c r="G55" s="337"/>
      <c r="H55" s="337"/>
      <c r="K55" s="1932"/>
      <c r="L55" s="1932"/>
      <c r="M55" s="1932"/>
      <c r="N55" s="1932"/>
      <c r="O55" s="1932"/>
      <c r="P55" s="1932"/>
      <c r="Q55" s="1932"/>
    </row>
    <row r="56">
      <c r="A56" s="337"/>
      <c r="B56" s="337"/>
      <c r="C56" s="337"/>
      <c r="D56" s="337"/>
      <c r="E56" s="337"/>
      <c r="F56" s="337"/>
      <c r="G56" s="337"/>
      <c r="H56" s="337"/>
      <c r="K56" s="1932"/>
      <c r="L56" s="1932"/>
      <c r="M56" s="1932"/>
      <c r="N56" s="1932"/>
      <c r="O56" s="1932"/>
      <c r="P56" s="1932"/>
      <c r="Q56" s="1932"/>
    </row>
    <row r="57">
      <c r="A57" s="337"/>
      <c r="B57" s="337"/>
      <c r="C57" s="337"/>
      <c r="D57" s="337"/>
      <c r="E57" s="337"/>
      <c r="F57" s="337"/>
      <c r="G57" s="337"/>
      <c r="H57" s="337"/>
      <c r="K57" s="1932"/>
      <c r="L57" s="1932"/>
      <c r="M57" s="1932"/>
      <c r="N57" s="1932"/>
      <c r="O57" s="1932"/>
      <c r="P57" s="1932"/>
      <c r="Q57" s="1932"/>
    </row>
    <row r="58">
      <c r="A58" s="337"/>
      <c r="B58" s="337"/>
      <c r="C58" s="337"/>
      <c r="D58" s="337"/>
      <c r="E58" s="337"/>
      <c r="F58" s="337"/>
      <c r="G58" s="337"/>
      <c r="H58" s="337"/>
      <c r="K58" s="1932"/>
      <c r="L58" s="1932"/>
      <c r="M58" s="1932"/>
      <c r="N58" s="1932"/>
      <c r="O58" s="1932"/>
      <c r="P58" s="1932"/>
      <c r="Q58" s="1932"/>
    </row>
    <row r="59">
      <c r="A59" s="337"/>
      <c r="B59" s="337"/>
      <c r="C59" s="337"/>
      <c r="D59" s="337"/>
      <c r="E59" s="337"/>
      <c r="F59" s="337"/>
      <c r="G59" s="337"/>
      <c r="H59" s="337"/>
      <c r="K59" s="1932"/>
      <c r="L59" s="1932"/>
      <c r="M59" s="1932"/>
      <c r="N59" s="1932"/>
      <c r="O59" s="1932"/>
      <c r="P59" s="1932"/>
      <c r="Q59" s="1932"/>
    </row>
    <row r="60">
      <c r="A60" s="337"/>
      <c r="B60" s="337"/>
      <c r="C60" s="337"/>
      <c r="D60" s="337"/>
      <c r="E60" s="337"/>
      <c r="F60" s="337"/>
      <c r="G60" s="337"/>
      <c r="H60" s="337"/>
      <c r="K60" s="1932"/>
      <c r="L60" s="1932"/>
      <c r="M60" s="1932"/>
      <c r="N60" s="1932"/>
      <c r="O60" s="1932"/>
      <c r="P60" s="1932"/>
      <c r="Q60" s="1932"/>
    </row>
    <row r="61">
      <c r="A61" s="337"/>
      <c r="B61" s="337"/>
      <c r="C61" s="337"/>
      <c r="D61" s="337"/>
      <c r="E61" s="337"/>
      <c r="F61" s="337"/>
      <c r="G61" s="337"/>
      <c r="H61" s="337"/>
      <c r="K61" s="1932"/>
      <c r="L61" s="1932"/>
      <c r="M61" s="1932"/>
      <c r="N61" s="1932"/>
      <c r="O61" s="1932"/>
      <c r="P61" s="1932"/>
      <c r="Q61" s="1932"/>
    </row>
    <row r="62">
      <c r="A62" s="337"/>
      <c r="B62" s="337"/>
      <c r="C62" s="337"/>
      <c r="D62" s="337"/>
      <c r="E62" s="337"/>
      <c r="F62" s="337"/>
      <c r="G62" s="337"/>
      <c r="H62" s="337"/>
      <c r="K62" s="1932"/>
      <c r="L62" s="1932"/>
      <c r="M62" s="1932"/>
      <c r="N62" s="1932"/>
      <c r="O62" s="1932"/>
      <c r="P62" s="1932"/>
      <c r="Q62" s="1932"/>
    </row>
    <row r="63">
      <c r="A63" s="337"/>
      <c r="B63" s="337"/>
      <c r="C63" s="337"/>
      <c r="D63" s="337"/>
      <c r="E63" s="337"/>
      <c r="F63" s="337"/>
      <c r="G63" s="337"/>
      <c r="H63" s="337"/>
      <c r="K63" s="1932"/>
      <c r="L63" s="1932"/>
      <c r="M63" s="1932"/>
      <c r="N63" s="1932"/>
      <c r="O63" s="1932"/>
      <c r="P63" s="1932"/>
      <c r="Q63" s="1932"/>
    </row>
    <row r="64">
      <c r="A64" s="337"/>
      <c r="B64" s="337"/>
      <c r="C64" s="337"/>
      <c r="D64" s="337"/>
      <c r="E64" s="337"/>
      <c r="F64" s="337"/>
      <c r="G64" s="337"/>
      <c r="H64" s="337"/>
      <c r="K64" s="1932"/>
      <c r="L64" s="1932"/>
      <c r="M64" s="1932"/>
      <c r="N64" s="1932"/>
      <c r="O64" s="1932"/>
      <c r="P64" s="1932"/>
      <c r="Q64" s="1932"/>
    </row>
    <row r="65">
      <c r="A65" s="337"/>
      <c r="B65" s="337"/>
      <c r="C65" s="337"/>
      <c r="D65" s="337"/>
      <c r="E65" s="337"/>
      <c r="F65" s="337"/>
      <c r="G65" s="337"/>
      <c r="H65" s="337"/>
      <c r="K65" s="1932"/>
      <c r="L65" s="1932"/>
      <c r="M65" s="1932"/>
      <c r="N65" s="1932"/>
      <c r="O65" s="1932"/>
      <c r="P65" s="1932"/>
      <c r="Q65" s="1932"/>
    </row>
    <row r="66">
      <c r="A66" s="337"/>
      <c r="B66" s="337"/>
      <c r="C66" s="337"/>
      <c r="D66" s="337"/>
      <c r="E66" s="337"/>
      <c r="F66" s="337"/>
      <c r="G66" s="337"/>
      <c r="H66" s="337"/>
      <c r="K66" s="1932"/>
      <c r="L66" s="1932"/>
      <c r="M66" s="1932"/>
      <c r="N66" s="1932"/>
      <c r="O66" s="1932"/>
      <c r="P66" s="1932"/>
      <c r="Q66" s="1932"/>
    </row>
    <row r="67">
      <c r="A67" s="337"/>
      <c r="B67" s="337"/>
      <c r="C67" s="337"/>
      <c r="D67" s="337"/>
      <c r="E67" s="337"/>
      <c r="F67" s="337"/>
      <c r="G67" s="337"/>
      <c r="H67" s="337"/>
      <c r="K67" s="1932"/>
      <c r="L67" s="1932"/>
      <c r="M67" s="1932"/>
      <c r="N67" s="1932"/>
      <c r="O67" s="1932"/>
      <c r="P67" s="1932"/>
      <c r="Q67" s="1932"/>
    </row>
    <row r="68">
      <c r="A68" s="337"/>
      <c r="B68" s="337"/>
      <c r="C68" s="337"/>
      <c r="D68" s="337"/>
      <c r="E68" s="337"/>
      <c r="F68" s="337"/>
      <c r="G68" s="337"/>
      <c r="H68" s="337"/>
      <c r="K68" s="1932"/>
      <c r="L68" s="1932"/>
      <c r="M68" s="1932"/>
      <c r="N68" s="1932"/>
      <c r="O68" s="1932"/>
      <c r="P68" s="1932"/>
      <c r="Q68" s="1932"/>
    </row>
    <row r="69">
      <c r="A69" s="337"/>
      <c r="B69" s="337"/>
      <c r="C69" s="337"/>
      <c r="D69" s="337"/>
      <c r="E69" s="337"/>
      <c r="F69" s="337"/>
      <c r="G69" s="337"/>
      <c r="H69" s="337"/>
      <c r="K69" s="1932"/>
      <c r="L69" s="1932"/>
      <c r="M69" s="1932"/>
      <c r="N69" s="1932"/>
      <c r="O69" s="1932"/>
      <c r="P69" s="1932"/>
      <c r="Q69" s="1932"/>
    </row>
    <row r="70">
      <c r="A70" s="337"/>
      <c r="B70" s="337"/>
      <c r="C70" s="337"/>
      <c r="D70" s="337"/>
      <c r="E70" s="337"/>
      <c r="F70" s="337"/>
      <c r="G70" s="337"/>
      <c r="H70" s="337"/>
      <c r="K70" s="1932"/>
      <c r="L70" s="1932"/>
      <c r="M70" s="1932"/>
      <c r="N70" s="1932"/>
      <c r="O70" s="1932"/>
      <c r="P70" s="1932"/>
      <c r="Q70" s="1932"/>
    </row>
    <row r="71">
      <c r="A71" s="337"/>
      <c r="B71" s="337"/>
      <c r="C71" s="337"/>
      <c r="D71" s="337"/>
      <c r="E71" s="337"/>
      <c r="F71" s="337"/>
      <c r="G71" s="337"/>
      <c r="H71" s="337"/>
      <c r="K71" s="1932"/>
      <c r="L71" s="1932"/>
      <c r="M71" s="1932"/>
      <c r="N71" s="1932"/>
      <c r="O71" s="1932"/>
      <c r="P71" s="1932"/>
      <c r="Q71" s="1932"/>
    </row>
    <row r="72">
      <c r="A72" s="337"/>
      <c r="B72" s="337"/>
      <c r="C72" s="337"/>
      <c r="D72" s="337"/>
      <c r="E72" s="337"/>
      <c r="F72" s="337"/>
      <c r="G72" s="337"/>
      <c r="H72" s="337"/>
      <c r="K72" s="1932"/>
      <c r="L72" s="1932"/>
      <c r="M72" s="1932"/>
      <c r="N72" s="1932"/>
      <c r="O72" s="1932"/>
      <c r="P72" s="1932"/>
      <c r="Q72" s="1932"/>
    </row>
    <row r="73">
      <c r="A73" s="337"/>
      <c r="B73" s="337"/>
      <c r="C73" s="337"/>
      <c r="D73" s="337"/>
      <c r="E73" s="337"/>
      <c r="F73" s="337"/>
      <c r="G73" s="337"/>
      <c r="H73" s="337"/>
      <c r="K73" s="1932"/>
      <c r="L73" s="1932"/>
      <c r="M73" s="1932"/>
      <c r="N73" s="1932"/>
      <c r="O73" s="1932"/>
      <c r="P73" s="1932"/>
      <c r="Q73" s="1932"/>
    </row>
    <row r="74">
      <c r="A74" s="337"/>
      <c r="B74" s="337"/>
      <c r="C74" s="337"/>
      <c r="D74" s="337"/>
      <c r="E74" s="337"/>
      <c r="F74" s="337"/>
      <c r="G74" s="337"/>
      <c r="H74" s="337"/>
      <c r="K74" s="1932"/>
      <c r="L74" s="1932"/>
      <c r="M74" s="1932"/>
      <c r="N74" s="1932"/>
      <c r="O74" s="1932"/>
      <c r="P74" s="1932"/>
      <c r="Q74" s="1932"/>
    </row>
    <row r="75">
      <c r="A75" s="337"/>
      <c r="B75" s="337"/>
      <c r="C75" s="337"/>
      <c r="D75" s="337"/>
      <c r="E75" s="337"/>
      <c r="F75" s="337"/>
      <c r="G75" s="337"/>
      <c r="H75" s="337"/>
      <c r="K75" s="1932"/>
      <c r="L75" s="1932"/>
      <c r="M75" s="1932"/>
      <c r="N75" s="1932"/>
      <c r="O75" s="1932"/>
      <c r="P75" s="1932"/>
      <c r="Q75" s="1932"/>
    </row>
    <row r="76">
      <c r="A76" s="337"/>
      <c r="B76" s="337"/>
      <c r="C76" s="337"/>
      <c r="D76" s="337"/>
      <c r="E76" s="337"/>
      <c r="F76" s="337"/>
      <c r="G76" s="337"/>
      <c r="H76" s="337"/>
      <c r="K76" s="1932"/>
      <c r="L76" s="1932"/>
      <c r="M76" s="1932"/>
      <c r="N76" s="1932"/>
      <c r="O76" s="1932"/>
      <c r="P76" s="1932"/>
      <c r="Q76" s="1932"/>
    </row>
    <row r="77">
      <c r="A77" s="337"/>
      <c r="B77" s="337"/>
      <c r="C77" s="337"/>
      <c r="D77" s="337"/>
      <c r="E77" s="337"/>
      <c r="F77" s="337"/>
      <c r="G77" s="337"/>
      <c r="H77" s="337"/>
      <c r="K77" s="1932"/>
      <c r="L77" s="1932"/>
      <c r="M77" s="1932"/>
      <c r="N77" s="1932"/>
      <c r="O77" s="1932"/>
      <c r="P77" s="1932"/>
      <c r="Q77" s="1932"/>
    </row>
    <row r="78">
      <c r="A78" s="337"/>
      <c r="B78" s="337"/>
      <c r="C78" s="337"/>
      <c r="D78" s="337"/>
      <c r="E78" s="337"/>
      <c r="F78" s="337"/>
      <c r="G78" s="337"/>
      <c r="H78" s="337"/>
      <c r="K78" s="1932"/>
      <c r="L78" s="1932"/>
      <c r="M78" s="1932"/>
      <c r="N78" s="1932"/>
      <c r="O78" s="1932"/>
      <c r="P78" s="1932"/>
      <c r="Q78" s="1932"/>
    </row>
    <row r="79">
      <c r="A79" s="337"/>
      <c r="B79" s="337"/>
      <c r="C79" s="337"/>
      <c r="D79" s="337"/>
      <c r="E79" s="337"/>
      <c r="F79" s="337"/>
      <c r="G79" s="337"/>
      <c r="H79" s="337"/>
      <c r="K79" s="1932"/>
      <c r="L79" s="1932"/>
      <c r="M79" s="1932"/>
      <c r="N79" s="1932"/>
      <c r="O79" s="1932"/>
      <c r="P79" s="1932"/>
      <c r="Q79" s="1932"/>
    </row>
    <row r="80">
      <c r="A80" s="337"/>
      <c r="B80" s="337"/>
      <c r="C80" s="337"/>
      <c r="D80" s="337"/>
      <c r="E80" s="337"/>
      <c r="F80" s="337"/>
      <c r="G80" s="337"/>
      <c r="H80" s="337"/>
      <c r="K80" s="1932"/>
      <c r="L80" s="1932"/>
      <c r="M80" s="1932"/>
      <c r="N80" s="1932"/>
      <c r="O80" s="1932"/>
      <c r="P80" s="1932"/>
      <c r="Q80" s="1932"/>
    </row>
    <row r="81">
      <c r="A81" s="337"/>
      <c r="B81" s="337"/>
      <c r="C81" s="337"/>
      <c r="D81" s="337"/>
      <c r="E81" s="337"/>
      <c r="F81" s="337"/>
      <c r="G81" s="337"/>
      <c r="H81" s="337"/>
      <c r="K81" s="1932"/>
      <c r="L81" s="1932"/>
      <c r="M81" s="1932"/>
      <c r="N81" s="1932"/>
      <c r="O81" s="1932"/>
      <c r="P81" s="1932"/>
      <c r="Q81" s="1932"/>
    </row>
    <row r="82">
      <c r="A82" s="337"/>
      <c r="B82" s="337"/>
      <c r="C82" s="337"/>
      <c r="D82" s="337"/>
      <c r="E82" s="337"/>
      <c r="F82" s="337"/>
      <c r="G82" s="337"/>
      <c r="H82" s="337"/>
      <c r="K82" s="1932"/>
      <c r="L82" s="1932"/>
      <c r="M82" s="1932"/>
      <c r="N82" s="1932"/>
      <c r="O82" s="1932"/>
      <c r="P82" s="1932"/>
      <c r="Q82" s="1932"/>
    </row>
    <row r="83">
      <c r="A83" s="337"/>
      <c r="B83" s="337"/>
      <c r="C83" s="337"/>
      <c r="D83" s="337"/>
      <c r="E83" s="337"/>
      <c r="F83" s="337"/>
      <c r="G83" s="337"/>
      <c r="H83" s="337"/>
      <c r="K83" s="1932"/>
      <c r="L83" s="1932"/>
      <c r="M83" s="1932"/>
      <c r="N83" s="1932"/>
      <c r="O83" s="1932"/>
      <c r="P83" s="1932"/>
      <c r="Q83" s="1932"/>
    </row>
    <row r="84">
      <c r="A84" s="337"/>
      <c r="B84" s="337"/>
      <c r="C84" s="337"/>
      <c r="D84" s="337"/>
      <c r="E84" s="337"/>
      <c r="F84" s="337"/>
      <c r="G84" s="337"/>
      <c r="H84" s="337"/>
      <c r="K84" s="1932"/>
      <c r="L84" s="1932"/>
      <c r="M84" s="1932"/>
      <c r="N84" s="1932"/>
      <c r="O84" s="1932"/>
      <c r="P84" s="1932"/>
      <c r="Q84" s="1932"/>
    </row>
    <row r="85">
      <c r="A85" s="337"/>
      <c r="B85" s="337"/>
      <c r="C85" s="337"/>
      <c r="D85" s="337"/>
      <c r="E85" s="337"/>
      <c r="F85" s="337"/>
      <c r="G85" s="337"/>
      <c r="H85" s="337"/>
      <c r="K85" s="1932"/>
      <c r="L85" s="1932"/>
      <c r="M85" s="1932"/>
      <c r="N85" s="1932"/>
      <c r="O85" s="1932"/>
      <c r="P85" s="1932"/>
      <c r="Q85" s="1932"/>
    </row>
    <row r="86">
      <c r="A86" s="337"/>
      <c r="B86" s="337"/>
      <c r="C86" s="337"/>
      <c r="D86" s="337"/>
      <c r="E86" s="337"/>
      <c r="F86" s="337"/>
      <c r="G86" s="337"/>
      <c r="H86" s="337"/>
      <c r="K86" s="1932"/>
      <c r="L86" s="1932"/>
      <c r="M86" s="1932"/>
      <c r="N86" s="1932"/>
      <c r="O86" s="1932"/>
      <c r="P86" s="1932"/>
      <c r="Q86" s="1932"/>
    </row>
    <row r="87">
      <c r="A87" s="337"/>
      <c r="B87" s="337"/>
      <c r="C87" s="337"/>
      <c r="D87" s="337"/>
      <c r="E87" s="337"/>
      <c r="F87" s="337"/>
      <c r="G87" s="337"/>
      <c r="H87" s="337"/>
      <c r="K87" s="1932"/>
      <c r="L87" s="1932"/>
      <c r="M87" s="1932"/>
      <c r="N87" s="1932"/>
      <c r="O87" s="1932"/>
      <c r="P87" s="1932"/>
      <c r="Q87" s="1932"/>
    </row>
    <row r="88">
      <c r="A88" s="337"/>
      <c r="B88" s="337"/>
      <c r="C88" s="337"/>
      <c r="D88" s="337"/>
      <c r="E88" s="337"/>
      <c r="F88" s="337"/>
      <c r="G88" s="337"/>
      <c r="H88" s="337"/>
      <c r="K88" s="1932"/>
      <c r="L88" s="1932"/>
      <c r="M88" s="1932"/>
      <c r="N88" s="1932"/>
      <c r="O88" s="1932"/>
      <c r="P88" s="1932"/>
      <c r="Q88" s="1932"/>
    </row>
    <row r="89">
      <c r="A89" s="337"/>
      <c r="B89" s="337"/>
      <c r="C89" s="337"/>
      <c r="D89" s="337"/>
      <c r="E89" s="337"/>
      <c r="F89" s="337"/>
      <c r="G89" s="337"/>
      <c r="H89" s="337"/>
      <c r="K89" s="1932"/>
      <c r="L89" s="1932"/>
      <c r="M89" s="1932"/>
      <c r="N89" s="1932"/>
      <c r="O89" s="1932"/>
      <c r="P89" s="1932"/>
      <c r="Q89" s="1932"/>
    </row>
    <row r="90">
      <c r="A90" s="337"/>
      <c r="B90" s="337"/>
      <c r="C90" s="337"/>
      <c r="D90" s="337"/>
      <c r="E90" s="337"/>
      <c r="F90" s="337"/>
      <c r="G90" s="337"/>
      <c r="H90" s="337"/>
      <c r="K90" s="1932"/>
      <c r="L90" s="1932"/>
      <c r="M90" s="1932"/>
      <c r="N90" s="1932"/>
      <c r="O90" s="1932"/>
      <c r="P90" s="1932"/>
      <c r="Q90" s="1932"/>
    </row>
    <row r="91">
      <c r="A91" s="337"/>
      <c r="B91" s="337"/>
      <c r="C91" s="337"/>
      <c r="D91" s="337"/>
      <c r="E91" s="337"/>
      <c r="F91" s="337"/>
      <c r="G91" s="337"/>
      <c r="H91" s="337"/>
      <c r="K91" s="1932"/>
      <c r="L91" s="1932"/>
      <c r="M91" s="1932"/>
      <c r="N91" s="1932"/>
      <c r="O91" s="1932"/>
      <c r="P91" s="1932"/>
      <c r="Q91" s="1932"/>
    </row>
    <row r="92">
      <c r="A92" s="337"/>
      <c r="B92" s="337"/>
      <c r="C92" s="337"/>
      <c r="D92" s="337"/>
      <c r="E92" s="337"/>
      <c r="F92" s="337"/>
      <c r="G92" s="337"/>
      <c r="H92" s="337"/>
      <c r="K92" s="1932"/>
      <c r="L92" s="1932"/>
      <c r="M92" s="1932"/>
      <c r="N92" s="1932"/>
      <c r="O92" s="1932"/>
      <c r="P92" s="1932"/>
      <c r="Q92" s="1932"/>
    </row>
    <row r="93">
      <c r="A93" s="337"/>
      <c r="B93" s="337"/>
      <c r="C93" s="337"/>
      <c r="D93" s="337"/>
      <c r="E93" s="337"/>
      <c r="F93" s="337"/>
      <c r="G93" s="337"/>
      <c r="H93" s="337"/>
      <c r="K93" s="1932"/>
      <c r="L93" s="1932"/>
      <c r="M93" s="1932"/>
      <c r="N93" s="1932"/>
      <c r="O93" s="1932"/>
      <c r="P93" s="1932"/>
      <c r="Q93" s="1932"/>
    </row>
    <row r="94">
      <c r="A94" s="337"/>
      <c r="B94" s="337"/>
      <c r="C94" s="337"/>
      <c r="D94" s="337"/>
      <c r="E94" s="337"/>
      <c r="F94" s="337"/>
      <c r="G94" s="337"/>
      <c r="H94" s="337"/>
      <c r="K94" s="1932"/>
      <c r="L94" s="1932"/>
      <c r="M94" s="1932"/>
      <c r="N94" s="1932"/>
      <c r="O94" s="1932"/>
      <c r="P94" s="1932"/>
      <c r="Q94" s="1932"/>
    </row>
    <row r="95">
      <c r="A95" s="337"/>
      <c r="B95" s="337"/>
      <c r="C95" s="337"/>
      <c r="D95" s="337"/>
      <c r="E95" s="337"/>
      <c r="F95" s="337"/>
      <c r="G95" s="337"/>
      <c r="H95" s="337"/>
      <c r="K95" s="1932"/>
      <c r="L95" s="1932"/>
      <c r="M95" s="1932"/>
      <c r="N95" s="1932"/>
      <c r="O95" s="1932"/>
      <c r="P95" s="1932"/>
      <c r="Q95" s="1932"/>
    </row>
    <row r="96">
      <c r="A96" s="337"/>
      <c r="B96" s="337"/>
      <c r="C96" s="337"/>
      <c r="D96" s="337"/>
      <c r="E96" s="337"/>
      <c r="F96" s="337"/>
      <c r="G96" s="337"/>
      <c r="H96" s="337"/>
      <c r="K96" s="1932"/>
      <c r="L96" s="1932"/>
      <c r="M96" s="1932"/>
      <c r="N96" s="1932"/>
      <c r="O96" s="1932"/>
      <c r="P96" s="1932"/>
      <c r="Q96" s="1932"/>
    </row>
    <row r="97">
      <c r="A97" s="337"/>
      <c r="B97" s="337"/>
      <c r="C97" s="337"/>
      <c r="D97" s="337"/>
      <c r="E97" s="337"/>
      <c r="F97" s="337"/>
      <c r="G97" s="337"/>
      <c r="H97" s="337"/>
      <c r="K97" s="1932"/>
      <c r="L97" s="1932"/>
      <c r="M97" s="1932"/>
      <c r="N97" s="1932"/>
      <c r="O97" s="1932"/>
      <c r="P97" s="1932"/>
      <c r="Q97" s="1932"/>
    </row>
    <row r="98">
      <c r="A98" s="337"/>
      <c r="B98" s="337"/>
      <c r="C98" s="337"/>
      <c r="D98" s="337"/>
      <c r="E98" s="337"/>
      <c r="F98" s="337"/>
      <c r="G98" s="337"/>
      <c r="H98" s="337"/>
      <c r="K98" s="1932"/>
      <c r="L98" s="1932"/>
      <c r="M98" s="1932"/>
      <c r="N98" s="1932"/>
      <c r="O98" s="1932"/>
      <c r="P98" s="1932"/>
      <c r="Q98" s="1932"/>
    </row>
    <row r="99">
      <c r="A99" s="337"/>
      <c r="B99" s="337"/>
      <c r="C99" s="337"/>
      <c r="D99" s="337"/>
      <c r="E99" s="337"/>
      <c r="F99" s="337"/>
      <c r="G99" s="337"/>
      <c r="H99" s="337"/>
      <c r="K99" s="1932"/>
      <c r="L99" s="1932"/>
      <c r="M99" s="1932"/>
      <c r="N99" s="1932"/>
      <c r="O99" s="1932"/>
      <c r="P99" s="1932"/>
      <c r="Q99" s="1932"/>
    </row>
    <row r="100">
      <c r="A100" s="337"/>
      <c r="B100" s="337"/>
      <c r="C100" s="337"/>
      <c r="D100" s="337"/>
      <c r="E100" s="337"/>
      <c r="F100" s="337"/>
      <c r="G100" s="337"/>
      <c r="H100" s="337"/>
      <c r="K100" s="1932"/>
      <c r="L100" s="1932"/>
      <c r="M100" s="1932"/>
      <c r="N100" s="1932"/>
      <c r="O100" s="1932"/>
      <c r="P100" s="1932"/>
      <c r="Q100" s="1932"/>
    </row>
    <row r="101">
      <c r="A101" s="337"/>
      <c r="B101" s="337"/>
      <c r="C101" s="337"/>
      <c r="D101" s="337"/>
      <c r="E101" s="337"/>
      <c r="F101" s="337"/>
      <c r="G101" s="337"/>
      <c r="H101" s="337"/>
      <c r="K101" s="1932"/>
      <c r="L101" s="1932"/>
      <c r="M101" s="1932"/>
      <c r="N101" s="1932"/>
      <c r="O101" s="1932"/>
      <c r="P101" s="1932"/>
      <c r="Q101" s="1932"/>
    </row>
    <row r="102">
      <c r="A102" s="337"/>
      <c r="B102" s="337"/>
      <c r="C102" s="337"/>
      <c r="D102" s="337"/>
      <c r="E102" s="337"/>
      <c r="F102" s="337"/>
      <c r="G102" s="337"/>
      <c r="H102" s="337"/>
      <c r="K102" s="1932"/>
      <c r="L102" s="1932"/>
      <c r="M102" s="1932"/>
      <c r="N102" s="1932"/>
      <c r="O102" s="1932"/>
      <c r="P102" s="1932"/>
      <c r="Q102" s="1932"/>
    </row>
    <row r="103">
      <c r="A103" s="337"/>
      <c r="B103" s="337"/>
      <c r="C103" s="337"/>
      <c r="D103" s="337"/>
      <c r="E103" s="337"/>
      <c r="F103" s="337"/>
      <c r="G103" s="337"/>
      <c r="H103" s="337"/>
      <c r="K103" s="1932"/>
      <c r="L103" s="1932"/>
      <c r="M103" s="1932"/>
      <c r="N103" s="1932"/>
      <c r="O103" s="1932"/>
      <c r="P103" s="1932"/>
      <c r="Q103" s="1932"/>
    </row>
    <row r="104">
      <c r="A104" s="337"/>
      <c r="B104" s="337"/>
      <c r="C104" s="337"/>
      <c r="D104" s="337"/>
      <c r="E104" s="337"/>
      <c r="F104" s="337"/>
      <c r="G104" s="337"/>
      <c r="H104" s="337"/>
      <c r="K104" s="1932"/>
      <c r="L104" s="1932"/>
      <c r="M104" s="1932"/>
      <c r="N104" s="1932"/>
      <c r="O104" s="1932"/>
      <c r="P104" s="1932"/>
      <c r="Q104" s="1932"/>
    </row>
    <row r="105">
      <c r="A105" s="337"/>
      <c r="B105" s="337"/>
      <c r="C105" s="337"/>
      <c r="D105" s="337"/>
      <c r="E105" s="337"/>
      <c r="F105" s="337"/>
      <c r="G105" s="337"/>
      <c r="H105" s="337"/>
      <c r="K105" s="1932"/>
      <c r="L105" s="1932"/>
      <c r="M105" s="1932"/>
      <c r="N105" s="1932"/>
      <c r="O105" s="1932"/>
      <c r="P105" s="1932"/>
      <c r="Q105" s="1932"/>
    </row>
    <row r="106">
      <c r="A106" s="337"/>
      <c r="B106" s="337"/>
      <c r="C106" s="337"/>
      <c r="D106" s="337"/>
      <c r="E106" s="337"/>
      <c r="F106" s="337"/>
      <c r="G106" s="337"/>
      <c r="H106" s="337"/>
      <c r="K106" s="1932"/>
      <c r="L106" s="1932"/>
      <c r="M106" s="1932"/>
      <c r="N106" s="1932"/>
      <c r="O106" s="1932"/>
      <c r="P106" s="1932"/>
      <c r="Q106" s="1932"/>
    </row>
    <row r="107">
      <c r="A107" s="337"/>
      <c r="B107" s="337"/>
      <c r="C107" s="337"/>
      <c r="D107" s="337"/>
      <c r="E107" s="337"/>
      <c r="F107" s="337"/>
      <c r="G107" s="337"/>
      <c r="H107" s="337"/>
      <c r="K107" s="1932"/>
      <c r="L107" s="1932"/>
      <c r="M107" s="1932"/>
      <c r="N107" s="1932"/>
      <c r="O107" s="1932"/>
      <c r="P107" s="1932"/>
      <c r="Q107" s="1932"/>
    </row>
    <row r="108">
      <c r="A108" s="337"/>
      <c r="B108" s="337"/>
      <c r="C108" s="337"/>
      <c r="D108" s="337"/>
      <c r="E108" s="337"/>
      <c r="F108" s="337"/>
      <c r="G108" s="337"/>
      <c r="H108" s="337"/>
      <c r="K108" s="1932"/>
      <c r="L108" s="1932"/>
      <c r="M108" s="1932"/>
      <c r="N108" s="1932"/>
      <c r="O108" s="1932"/>
      <c r="P108" s="1932"/>
      <c r="Q108" s="1932"/>
    </row>
    <row r="109">
      <c r="A109" s="337"/>
      <c r="B109" s="337"/>
      <c r="C109" s="337"/>
      <c r="D109" s="337"/>
      <c r="E109" s="337"/>
      <c r="F109" s="337"/>
      <c r="G109" s="337"/>
      <c r="H109" s="337"/>
      <c r="K109" s="1932"/>
      <c r="L109" s="1932"/>
      <c r="M109" s="1932"/>
      <c r="N109" s="1932"/>
      <c r="O109" s="1932"/>
      <c r="P109" s="1932"/>
      <c r="Q109" s="1932"/>
    </row>
    <row r="110">
      <c r="A110" s="337"/>
      <c r="B110" s="337"/>
      <c r="C110" s="337"/>
      <c r="D110" s="337"/>
      <c r="E110" s="337"/>
      <c r="F110" s="337"/>
      <c r="G110" s="337"/>
      <c r="H110" s="337"/>
      <c r="K110" s="1932"/>
      <c r="L110" s="1932"/>
      <c r="M110" s="1932"/>
      <c r="N110" s="1932"/>
      <c r="O110" s="1932"/>
      <c r="P110" s="1932"/>
      <c r="Q110" s="1932"/>
    </row>
    <row r="111">
      <c r="A111" s="337"/>
      <c r="B111" s="337"/>
      <c r="C111" s="337"/>
      <c r="D111" s="337"/>
      <c r="E111" s="337"/>
      <c r="F111" s="337"/>
      <c r="G111" s="337"/>
      <c r="H111" s="337"/>
      <c r="K111" s="1932"/>
      <c r="L111" s="1932"/>
      <c r="M111" s="1932"/>
      <c r="N111" s="1932"/>
      <c r="O111" s="1932"/>
      <c r="P111" s="1932"/>
      <c r="Q111" s="1932"/>
    </row>
    <row r="112">
      <c r="A112" s="337"/>
      <c r="B112" s="337"/>
      <c r="C112" s="337"/>
      <c r="D112" s="337"/>
      <c r="E112" s="337"/>
      <c r="F112" s="337"/>
      <c r="G112" s="337"/>
      <c r="H112" s="337"/>
      <c r="K112" s="1932"/>
      <c r="L112" s="1932"/>
      <c r="M112" s="1932"/>
      <c r="N112" s="1932"/>
      <c r="O112" s="1932"/>
      <c r="P112" s="1932"/>
      <c r="Q112" s="1932"/>
    </row>
    <row r="113">
      <c r="A113" s="337"/>
      <c r="B113" s="337"/>
      <c r="C113" s="337"/>
      <c r="D113" s="337"/>
      <c r="E113" s="337"/>
      <c r="F113" s="337"/>
      <c r="G113" s="337"/>
      <c r="H113" s="337"/>
      <c r="K113" s="1932"/>
      <c r="L113" s="1932"/>
      <c r="M113" s="1932"/>
      <c r="N113" s="1932"/>
      <c r="O113" s="1932"/>
      <c r="P113" s="1932"/>
      <c r="Q113" s="1932"/>
    </row>
    <row r="114">
      <c r="A114" s="337"/>
      <c r="B114" s="337"/>
      <c r="C114" s="337"/>
      <c r="D114" s="337"/>
      <c r="E114" s="337"/>
      <c r="F114" s="337"/>
      <c r="G114" s="337"/>
      <c r="H114" s="337"/>
      <c r="K114" s="1932"/>
      <c r="L114" s="1932"/>
      <c r="M114" s="1932"/>
      <c r="N114" s="1932"/>
      <c r="O114" s="1932"/>
      <c r="P114" s="1932"/>
      <c r="Q114" s="1932"/>
    </row>
    <row r="115">
      <c r="A115" s="337"/>
      <c r="B115" s="337"/>
      <c r="C115" s="337"/>
      <c r="D115" s="337"/>
      <c r="E115" s="337"/>
      <c r="F115" s="337"/>
      <c r="G115" s="337"/>
      <c r="H115" s="337"/>
      <c r="K115" s="1932"/>
      <c r="L115" s="1932"/>
      <c r="M115" s="1932"/>
      <c r="N115" s="1932"/>
      <c r="O115" s="1932"/>
      <c r="P115" s="1932"/>
      <c r="Q115" s="1932"/>
    </row>
    <row r="116">
      <c r="A116" s="337"/>
      <c r="B116" s="337"/>
      <c r="C116" s="337"/>
      <c r="D116" s="337"/>
      <c r="E116" s="337"/>
      <c r="F116" s="337"/>
      <c r="G116" s="337"/>
      <c r="H116" s="337"/>
      <c r="K116" s="1932"/>
      <c r="L116" s="1932"/>
      <c r="M116" s="1932"/>
      <c r="N116" s="1932"/>
      <c r="O116" s="1932"/>
      <c r="P116" s="1932"/>
      <c r="Q116" s="1932"/>
    </row>
    <row r="117">
      <c r="A117" s="337"/>
      <c r="B117" s="337"/>
      <c r="C117" s="337"/>
      <c r="D117" s="337"/>
      <c r="E117" s="337"/>
      <c r="F117" s="337"/>
      <c r="G117" s="337"/>
      <c r="H117" s="337"/>
      <c r="K117" s="1932"/>
      <c r="L117" s="1932"/>
      <c r="M117" s="1932"/>
      <c r="N117" s="1932"/>
      <c r="O117" s="1932"/>
      <c r="P117" s="1932"/>
      <c r="Q117" s="1932"/>
    </row>
    <row r="118">
      <c r="A118" s="337"/>
      <c r="B118" s="337"/>
      <c r="C118" s="337"/>
      <c r="D118" s="337"/>
      <c r="E118" s="337"/>
      <c r="F118" s="337"/>
      <c r="G118" s="337"/>
      <c r="H118" s="337"/>
      <c r="K118" s="1932"/>
      <c r="L118" s="1932"/>
      <c r="M118" s="1932"/>
      <c r="N118" s="1932"/>
      <c r="O118" s="1932"/>
      <c r="P118" s="1932"/>
      <c r="Q118" s="1932"/>
    </row>
    <row r="119">
      <c r="A119" s="337"/>
      <c r="B119" s="337"/>
      <c r="C119" s="337"/>
      <c r="D119" s="337"/>
      <c r="E119" s="337"/>
      <c r="F119" s="337"/>
      <c r="G119" s="337"/>
      <c r="H119" s="337"/>
      <c r="K119" s="1932"/>
      <c r="L119" s="1932"/>
      <c r="M119" s="1932"/>
      <c r="N119" s="1932"/>
      <c r="O119" s="1932"/>
      <c r="P119" s="1932"/>
      <c r="Q119" s="1932"/>
    </row>
    <row r="120">
      <c r="A120" s="337"/>
      <c r="B120" s="337"/>
      <c r="C120" s="337"/>
      <c r="D120" s="337"/>
      <c r="E120" s="337"/>
      <c r="F120" s="337"/>
      <c r="G120" s="337"/>
      <c r="H120" s="337"/>
      <c r="K120" s="1932"/>
      <c r="L120" s="1932"/>
      <c r="M120" s="1932"/>
      <c r="N120" s="1932"/>
      <c r="O120" s="1932"/>
      <c r="P120" s="1932"/>
      <c r="Q120" s="1932"/>
    </row>
    <row r="121">
      <c r="A121" s="337"/>
      <c r="B121" s="337"/>
      <c r="C121" s="337"/>
      <c r="D121" s="337"/>
      <c r="E121" s="337"/>
      <c r="F121" s="337"/>
      <c r="G121" s="337"/>
      <c r="H121" s="337"/>
      <c r="K121" s="1932"/>
      <c r="L121" s="1932"/>
      <c r="M121" s="1932"/>
      <c r="N121" s="1932"/>
      <c r="O121" s="1932"/>
      <c r="P121" s="1932"/>
      <c r="Q121" s="1932"/>
    </row>
    <row r="122">
      <c r="A122" s="337"/>
      <c r="B122" s="337"/>
      <c r="C122" s="337"/>
      <c r="D122" s="337"/>
      <c r="E122" s="337"/>
      <c r="F122" s="337"/>
      <c r="G122" s="337"/>
      <c r="H122" s="337"/>
      <c r="K122" s="1932"/>
      <c r="L122" s="1932"/>
      <c r="M122" s="1932"/>
      <c r="N122" s="1932"/>
      <c r="O122" s="1932"/>
      <c r="P122" s="1932"/>
      <c r="Q122" s="1932"/>
    </row>
    <row r="123">
      <c r="A123" s="337"/>
      <c r="B123" s="337"/>
      <c r="C123" s="337"/>
      <c r="D123" s="337"/>
      <c r="E123" s="337"/>
      <c r="F123" s="337"/>
      <c r="G123" s="337"/>
      <c r="H123" s="337"/>
      <c r="K123" s="1932"/>
      <c r="L123" s="1932"/>
      <c r="M123" s="1932"/>
      <c r="N123" s="1932"/>
      <c r="O123" s="1932"/>
      <c r="P123" s="1932"/>
      <c r="Q123" s="1932"/>
    </row>
    <row r="124">
      <c r="A124" s="337"/>
      <c r="B124" s="337"/>
      <c r="C124" s="337"/>
      <c r="D124" s="337"/>
      <c r="E124" s="337"/>
      <c r="F124" s="337"/>
      <c r="G124" s="337"/>
      <c r="H124" s="337"/>
      <c r="K124" s="1932"/>
      <c r="L124" s="1932"/>
      <c r="M124" s="1932"/>
      <c r="N124" s="1932"/>
      <c r="O124" s="1932"/>
      <c r="P124" s="1932"/>
      <c r="Q124" s="1932"/>
    </row>
    <row r="125">
      <c r="A125" s="337"/>
      <c r="B125" s="337"/>
      <c r="C125" s="337"/>
      <c r="D125" s="337"/>
      <c r="E125" s="337"/>
      <c r="F125" s="337"/>
      <c r="G125" s="337"/>
      <c r="H125" s="337"/>
      <c r="K125" s="1932"/>
      <c r="L125" s="1932"/>
      <c r="M125" s="1932"/>
      <c r="N125" s="1932"/>
      <c r="O125" s="1932"/>
      <c r="P125" s="1932"/>
      <c r="Q125" s="1932"/>
    </row>
    <row r="126">
      <c r="A126" s="337"/>
      <c r="B126" s="337"/>
      <c r="C126" s="337"/>
      <c r="D126" s="337"/>
      <c r="E126" s="337"/>
      <c r="F126" s="337"/>
      <c r="G126" s="337"/>
      <c r="H126" s="337"/>
      <c r="K126" s="1932"/>
      <c r="L126" s="1932"/>
      <c r="M126" s="1932"/>
      <c r="N126" s="1932"/>
      <c r="O126" s="1932"/>
      <c r="P126" s="1932"/>
      <c r="Q126" s="1932"/>
    </row>
    <row r="127">
      <c r="A127" s="337"/>
      <c r="B127" s="337"/>
      <c r="C127" s="337"/>
      <c r="D127" s="337"/>
      <c r="E127" s="337"/>
      <c r="F127" s="337"/>
      <c r="G127" s="337"/>
      <c r="H127" s="337"/>
      <c r="K127" s="1932"/>
      <c r="L127" s="1932"/>
      <c r="M127" s="1932"/>
      <c r="N127" s="1932"/>
      <c r="O127" s="1932"/>
      <c r="P127" s="1932"/>
      <c r="Q127" s="1932"/>
    </row>
    <row r="128">
      <c r="A128" s="337"/>
      <c r="B128" s="337"/>
      <c r="C128" s="337"/>
      <c r="D128" s="337"/>
      <c r="E128" s="337"/>
      <c r="F128" s="337"/>
      <c r="G128" s="337"/>
      <c r="H128" s="337"/>
      <c r="K128" s="1932"/>
      <c r="L128" s="1932"/>
      <c r="M128" s="1932"/>
      <c r="N128" s="1932"/>
      <c r="O128" s="1932"/>
      <c r="P128" s="1932"/>
      <c r="Q128" s="1932"/>
    </row>
    <row r="129">
      <c r="A129" s="337"/>
      <c r="B129" s="337"/>
      <c r="C129" s="337"/>
      <c r="D129" s="337"/>
      <c r="E129" s="337"/>
      <c r="F129" s="337"/>
      <c r="G129" s="337"/>
      <c r="H129" s="337"/>
      <c r="K129" s="1932"/>
      <c r="L129" s="1932"/>
      <c r="M129" s="1932"/>
      <c r="N129" s="1932"/>
      <c r="O129" s="1932"/>
      <c r="P129" s="1932"/>
      <c r="Q129" s="1932"/>
    </row>
    <row r="130">
      <c r="A130" s="337"/>
      <c r="B130" s="337"/>
      <c r="C130" s="337"/>
      <c r="D130" s="337"/>
      <c r="E130" s="337"/>
      <c r="F130" s="337"/>
      <c r="G130" s="337"/>
      <c r="H130" s="337"/>
      <c r="K130" s="1932"/>
      <c r="L130" s="1932"/>
      <c r="M130" s="1932"/>
      <c r="N130" s="1932"/>
      <c r="O130" s="1932"/>
      <c r="P130" s="1932"/>
      <c r="Q130" s="1932"/>
    </row>
    <row r="131">
      <c r="A131" s="337"/>
      <c r="B131" s="337"/>
      <c r="C131" s="337"/>
      <c r="D131" s="337"/>
      <c r="E131" s="337"/>
      <c r="F131" s="337"/>
      <c r="G131" s="337"/>
      <c r="H131" s="337"/>
      <c r="K131" s="1932"/>
      <c r="L131" s="1932"/>
      <c r="M131" s="1932"/>
      <c r="N131" s="1932"/>
      <c r="O131" s="1932"/>
      <c r="P131" s="1932"/>
      <c r="Q131" s="1932"/>
    </row>
    <row r="132">
      <c r="A132" s="337"/>
      <c r="B132" s="337"/>
      <c r="C132" s="337"/>
      <c r="D132" s="337"/>
      <c r="E132" s="337"/>
      <c r="F132" s="337"/>
      <c r="G132" s="337"/>
      <c r="H132" s="337"/>
      <c r="K132" s="1932"/>
      <c r="L132" s="1932"/>
      <c r="M132" s="1932"/>
      <c r="N132" s="1932"/>
      <c r="O132" s="1932"/>
      <c r="P132" s="1932"/>
      <c r="Q132" s="1932"/>
    </row>
    <row r="133">
      <c r="A133" s="337"/>
      <c r="B133" s="337"/>
      <c r="C133" s="337"/>
      <c r="D133" s="337"/>
      <c r="E133" s="337"/>
      <c r="F133" s="337"/>
      <c r="G133" s="337"/>
      <c r="H133" s="337"/>
      <c r="K133" s="1932"/>
      <c r="L133" s="1932"/>
      <c r="M133" s="1932"/>
      <c r="N133" s="1932"/>
      <c r="O133" s="1932"/>
      <c r="P133" s="1932"/>
      <c r="Q133" s="1932"/>
    </row>
    <row r="134">
      <c r="A134" s="337"/>
      <c r="B134" s="337"/>
      <c r="C134" s="337"/>
      <c r="D134" s="337"/>
      <c r="E134" s="337"/>
      <c r="F134" s="337"/>
      <c r="G134" s="337"/>
      <c r="H134" s="337"/>
      <c r="K134" s="1932"/>
      <c r="L134" s="1932"/>
      <c r="M134" s="1932"/>
      <c r="N134" s="1932"/>
      <c r="O134" s="1932"/>
      <c r="P134" s="1932"/>
      <c r="Q134" s="1932"/>
    </row>
    <row r="135">
      <c r="A135" s="337"/>
      <c r="B135" s="337"/>
      <c r="C135" s="337"/>
      <c r="D135" s="337"/>
      <c r="E135" s="337"/>
      <c r="F135" s="337"/>
      <c r="G135" s="337"/>
      <c r="H135" s="337"/>
      <c r="K135" s="1932"/>
      <c r="L135" s="1932"/>
      <c r="M135" s="1932"/>
      <c r="N135" s="1932"/>
      <c r="O135" s="1932"/>
      <c r="P135" s="1932"/>
      <c r="Q135" s="1932"/>
    </row>
    <row r="136">
      <c r="A136" s="337"/>
      <c r="B136" s="337"/>
      <c r="C136" s="337"/>
      <c r="D136" s="337"/>
      <c r="E136" s="337"/>
      <c r="F136" s="337"/>
      <c r="G136" s="337"/>
      <c r="H136" s="337"/>
      <c r="K136" s="1932"/>
      <c r="L136" s="1932"/>
      <c r="M136" s="1932"/>
      <c r="N136" s="1932"/>
      <c r="O136" s="1932"/>
      <c r="P136" s="1932"/>
      <c r="Q136" s="1932"/>
    </row>
    <row r="137">
      <c r="A137" s="337"/>
      <c r="B137" s="337"/>
      <c r="C137" s="337"/>
      <c r="D137" s="337"/>
      <c r="E137" s="337"/>
      <c r="F137" s="337"/>
      <c r="G137" s="337"/>
      <c r="H137" s="337"/>
      <c r="K137" s="1932"/>
      <c r="L137" s="1932"/>
      <c r="M137" s="1932"/>
      <c r="N137" s="1932"/>
      <c r="O137" s="1932"/>
      <c r="P137" s="1932"/>
      <c r="Q137" s="1932"/>
    </row>
    <row r="138">
      <c r="A138" s="337"/>
      <c r="B138" s="337"/>
      <c r="C138" s="337"/>
      <c r="D138" s="337"/>
      <c r="E138" s="337"/>
      <c r="F138" s="337"/>
      <c r="G138" s="337"/>
      <c r="H138" s="337"/>
      <c r="K138" s="1932"/>
      <c r="L138" s="1932"/>
      <c r="M138" s="1932"/>
      <c r="N138" s="1932"/>
      <c r="O138" s="1932"/>
      <c r="P138" s="1932"/>
      <c r="Q138" s="1932"/>
    </row>
    <row r="139">
      <c r="A139" s="337"/>
      <c r="B139" s="337"/>
      <c r="C139" s="337"/>
      <c r="D139" s="337"/>
      <c r="E139" s="337"/>
      <c r="F139" s="337"/>
      <c r="G139" s="337"/>
      <c r="H139" s="337"/>
      <c r="K139" s="1932"/>
      <c r="L139" s="1932"/>
      <c r="M139" s="1932"/>
      <c r="N139" s="1932"/>
      <c r="O139" s="1932"/>
      <c r="P139" s="1932"/>
      <c r="Q139" s="1932"/>
    </row>
    <row r="140">
      <c r="A140" s="337"/>
      <c r="B140" s="337"/>
      <c r="C140" s="337"/>
      <c r="D140" s="337"/>
      <c r="E140" s="337"/>
      <c r="F140" s="337"/>
      <c r="G140" s="337"/>
      <c r="H140" s="337"/>
      <c r="K140" s="1932"/>
      <c r="L140" s="1932"/>
      <c r="M140" s="1932"/>
      <c r="N140" s="1932"/>
      <c r="O140" s="1932"/>
      <c r="P140" s="1932"/>
      <c r="Q140" s="1932"/>
    </row>
    <row r="141">
      <c r="A141" s="337"/>
      <c r="B141" s="337"/>
      <c r="C141" s="337"/>
      <c r="D141" s="337"/>
      <c r="E141" s="337"/>
      <c r="F141" s="337"/>
      <c r="G141" s="337"/>
      <c r="H141" s="337"/>
      <c r="K141" s="1932"/>
      <c r="L141" s="1932"/>
      <c r="M141" s="1932"/>
      <c r="N141" s="1932"/>
      <c r="O141" s="1932"/>
      <c r="P141" s="1932"/>
      <c r="Q141" s="1932"/>
    </row>
    <row r="142">
      <c r="A142" s="337"/>
      <c r="B142" s="337"/>
      <c r="C142" s="337"/>
      <c r="D142" s="337"/>
      <c r="E142" s="337"/>
      <c r="F142" s="337"/>
      <c r="G142" s="337"/>
      <c r="H142" s="337"/>
      <c r="K142" s="1932"/>
      <c r="L142" s="1932"/>
      <c r="M142" s="1932"/>
      <c r="N142" s="1932"/>
      <c r="O142" s="1932"/>
      <c r="P142" s="1932"/>
      <c r="Q142" s="1932"/>
    </row>
    <row r="143">
      <c r="A143" s="337"/>
      <c r="B143" s="337"/>
      <c r="C143" s="337"/>
      <c r="D143" s="337"/>
      <c r="E143" s="337"/>
      <c r="F143" s="337"/>
      <c r="G143" s="337"/>
      <c r="H143" s="337"/>
      <c r="K143" s="1932"/>
      <c r="L143" s="1932"/>
      <c r="M143" s="1932"/>
      <c r="N143" s="1932"/>
      <c r="O143" s="1932"/>
      <c r="P143" s="1932"/>
      <c r="Q143" s="1932"/>
    </row>
    <row r="144">
      <c r="A144" s="337"/>
      <c r="B144" s="337"/>
      <c r="C144" s="337"/>
      <c r="D144" s="337"/>
      <c r="E144" s="337"/>
      <c r="F144" s="337"/>
      <c r="G144" s="337"/>
      <c r="H144" s="337"/>
      <c r="K144" s="1932"/>
      <c r="L144" s="1932"/>
      <c r="M144" s="1932"/>
      <c r="N144" s="1932"/>
      <c r="O144" s="1932"/>
      <c r="P144" s="1932"/>
      <c r="Q144" s="1932"/>
    </row>
    <row r="145">
      <c r="A145" s="337"/>
      <c r="B145" s="337"/>
      <c r="C145" s="337"/>
      <c r="D145" s="337"/>
      <c r="E145" s="337"/>
      <c r="F145" s="337"/>
      <c r="G145" s="337"/>
      <c r="H145" s="337"/>
      <c r="K145" s="1932"/>
      <c r="L145" s="1932"/>
      <c r="M145" s="1932"/>
      <c r="N145" s="1932"/>
      <c r="O145" s="1932"/>
      <c r="P145" s="1932"/>
      <c r="Q145" s="1932"/>
    </row>
    <row r="146">
      <c r="A146" s="337"/>
      <c r="B146" s="337"/>
      <c r="C146" s="337"/>
      <c r="D146" s="337"/>
      <c r="E146" s="337"/>
      <c r="F146" s="337"/>
      <c r="G146" s="337"/>
      <c r="H146" s="337"/>
      <c r="K146" s="1932"/>
      <c r="L146" s="1932"/>
      <c r="M146" s="1932"/>
      <c r="N146" s="1932"/>
      <c r="O146" s="1932"/>
      <c r="P146" s="1932"/>
      <c r="Q146" s="1932"/>
    </row>
    <row r="147">
      <c r="A147" s="337"/>
      <c r="B147" s="337"/>
      <c r="C147" s="337"/>
      <c r="D147" s="337"/>
      <c r="E147" s="337"/>
      <c r="F147" s="337"/>
      <c r="G147" s="337"/>
      <c r="H147" s="337"/>
      <c r="K147" s="1932"/>
      <c r="L147" s="1932"/>
      <c r="M147" s="1932"/>
      <c r="N147" s="1932"/>
      <c r="O147" s="1932"/>
      <c r="P147" s="1932"/>
      <c r="Q147" s="1932"/>
    </row>
    <row r="148">
      <c r="A148" s="337"/>
      <c r="B148" s="337"/>
      <c r="C148" s="337"/>
      <c r="D148" s="337"/>
      <c r="E148" s="337"/>
      <c r="F148" s="337"/>
      <c r="G148" s="337"/>
      <c r="H148" s="337"/>
      <c r="K148" s="1932"/>
      <c r="L148" s="1932"/>
      <c r="M148" s="1932"/>
      <c r="N148" s="1932"/>
      <c r="O148" s="1932"/>
      <c r="P148" s="1932"/>
      <c r="Q148" s="1932"/>
    </row>
    <row r="149">
      <c r="A149" s="337"/>
      <c r="B149" s="337"/>
      <c r="C149" s="337"/>
      <c r="D149" s="337"/>
      <c r="E149" s="337"/>
      <c r="F149" s="337"/>
      <c r="G149" s="337"/>
      <c r="H149" s="337"/>
      <c r="K149" s="1932"/>
      <c r="L149" s="1932"/>
      <c r="M149" s="1932"/>
      <c r="N149" s="1932"/>
      <c r="O149" s="1932"/>
      <c r="P149" s="1932"/>
      <c r="Q149" s="1932"/>
    </row>
    <row r="150">
      <c r="A150" s="337"/>
      <c r="B150" s="337"/>
      <c r="C150" s="337"/>
      <c r="D150" s="337"/>
      <c r="E150" s="337"/>
      <c r="F150" s="337"/>
      <c r="G150" s="337"/>
      <c r="H150" s="337"/>
      <c r="K150" s="1932"/>
      <c r="L150" s="1932"/>
      <c r="M150" s="1932"/>
      <c r="N150" s="1932"/>
      <c r="O150" s="1932"/>
      <c r="P150" s="1932"/>
      <c r="Q150" s="1932"/>
    </row>
    <row r="151">
      <c r="A151" s="337"/>
      <c r="B151" s="337"/>
      <c r="C151" s="337"/>
      <c r="D151" s="337"/>
      <c r="E151" s="337"/>
      <c r="F151" s="337"/>
      <c r="G151" s="337"/>
      <c r="H151" s="337"/>
      <c r="K151" s="1932"/>
      <c r="L151" s="1932"/>
      <c r="M151" s="1932"/>
      <c r="N151" s="1932"/>
      <c r="O151" s="1932"/>
      <c r="P151" s="1932"/>
      <c r="Q151" s="1932"/>
    </row>
    <row r="152">
      <c r="A152" s="337"/>
      <c r="B152" s="337"/>
      <c r="C152" s="337"/>
      <c r="D152" s="337"/>
      <c r="E152" s="337"/>
      <c r="F152" s="337"/>
      <c r="G152" s="337"/>
      <c r="H152" s="337"/>
      <c r="K152" s="1932"/>
      <c r="L152" s="1932"/>
      <c r="M152" s="1932"/>
      <c r="N152" s="1932"/>
      <c r="O152" s="1932"/>
      <c r="P152" s="1932"/>
      <c r="Q152" s="1932"/>
    </row>
    <row r="153">
      <c r="A153" s="337"/>
      <c r="B153" s="337"/>
      <c r="C153" s="337"/>
      <c r="D153" s="337"/>
      <c r="E153" s="337"/>
      <c r="F153" s="337"/>
      <c r="G153" s="337"/>
      <c r="H153" s="337"/>
      <c r="K153" s="1932"/>
      <c r="L153" s="1932"/>
      <c r="M153" s="1932"/>
      <c r="N153" s="1932"/>
      <c r="O153" s="1932"/>
      <c r="P153" s="1932"/>
      <c r="Q153" s="1932"/>
    </row>
    <row r="154">
      <c r="A154" s="337"/>
      <c r="B154" s="337"/>
      <c r="C154" s="337"/>
      <c r="D154" s="337"/>
      <c r="E154" s="337"/>
      <c r="F154" s="337"/>
      <c r="G154" s="337"/>
      <c r="H154" s="337"/>
      <c r="K154" s="1932"/>
      <c r="L154" s="1932"/>
      <c r="M154" s="1932"/>
      <c r="N154" s="1932"/>
      <c r="O154" s="1932"/>
      <c r="P154" s="1932"/>
      <c r="Q154" s="1932"/>
    </row>
    <row r="155">
      <c r="A155" s="337"/>
      <c r="B155" s="337"/>
      <c r="C155" s="337"/>
      <c r="D155" s="337"/>
      <c r="E155" s="337"/>
      <c r="F155" s="337"/>
      <c r="G155" s="337"/>
      <c r="H155" s="337"/>
      <c r="K155" s="1932"/>
      <c r="L155" s="1932"/>
      <c r="M155" s="1932"/>
      <c r="N155" s="1932"/>
      <c r="O155" s="1932"/>
      <c r="P155" s="1932"/>
      <c r="Q155" s="1932"/>
    </row>
    <row r="156">
      <c r="A156" s="337"/>
      <c r="B156" s="337"/>
      <c r="C156" s="337"/>
      <c r="D156" s="337"/>
      <c r="E156" s="337"/>
      <c r="F156" s="337"/>
      <c r="G156" s="337"/>
      <c r="H156" s="337"/>
      <c r="K156" s="1932"/>
      <c r="L156" s="1932"/>
      <c r="M156" s="1932"/>
      <c r="N156" s="1932"/>
      <c r="O156" s="1932"/>
      <c r="P156" s="1932"/>
      <c r="Q156" s="1932"/>
    </row>
    <row r="157">
      <c r="A157" s="337"/>
      <c r="B157" s="337"/>
      <c r="C157" s="337"/>
      <c r="D157" s="337"/>
      <c r="E157" s="337"/>
      <c r="F157" s="337"/>
      <c r="G157" s="337"/>
      <c r="H157" s="337"/>
      <c r="K157" s="1932"/>
      <c r="L157" s="1932"/>
      <c r="M157" s="1932"/>
      <c r="N157" s="1932"/>
      <c r="O157" s="1932"/>
      <c r="P157" s="1932"/>
      <c r="Q157" s="1932"/>
    </row>
    <row r="158">
      <c r="A158" s="337"/>
      <c r="B158" s="337"/>
      <c r="C158" s="337"/>
      <c r="D158" s="337"/>
      <c r="E158" s="337"/>
      <c r="F158" s="337"/>
      <c r="G158" s="337"/>
      <c r="H158" s="337"/>
      <c r="K158" s="1932"/>
      <c r="L158" s="1932"/>
      <c r="M158" s="1932"/>
      <c r="N158" s="1932"/>
      <c r="O158" s="1932"/>
      <c r="P158" s="1932"/>
      <c r="Q158" s="1932"/>
    </row>
    <row r="159">
      <c r="A159" s="337"/>
      <c r="B159" s="337"/>
      <c r="C159" s="337"/>
      <c r="D159" s="337"/>
      <c r="E159" s="337"/>
      <c r="F159" s="337"/>
      <c r="G159" s="337"/>
      <c r="H159" s="337"/>
      <c r="K159" s="1932"/>
      <c r="L159" s="1932"/>
      <c r="M159" s="1932"/>
      <c r="N159" s="1932"/>
      <c r="O159" s="1932"/>
      <c r="P159" s="1932"/>
      <c r="Q159" s="1932"/>
    </row>
    <row r="160">
      <c r="A160" s="337"/>
      <c r="B160" s="337"/>
      <c r="C160" s="337"/>
      <c r="D160" s="337"/>
      <c r="E160" s="337"/>
      <c r="F160" s="337"/>
      <c r="G160" s="337"/>
      <c r="H160" s="337"/>
      <c r="K160" s="1932"/>
      <c r="L160" s="1932"/>
      <c r="M160" s="1932"/>
      <c r="N160" s="1932"/>
      <c r="O160" s="1932"/>
      <c r="P160" s="1932"/>
      <c r="Q160" s="1932"/>
    </row>
    <row r="161">
      <c r="A161" s="337"/>
      <c r="B161" s="337"/>
      <c r="C161" s="337"/>
      <c r="D161" s="337"/>
      <c r="E161" s="337"/>
      <c r="F161" s="337"/>
      <c r="G161" s="337"/>
      <c r="H161" s="337"/>
      <c r="K161" s="1932"/>
      <c r="L161" s="1932"/>
      <c r="M161" s="1932"/>
      <c r="N161" s="1932"/>
      <c r="O161" s="1932"/>
      <c r="P161" s="1932"/>
      <c r="Q161" s="1932"/>
    </row>
    <row r="162">
      <c r="A162" s="337"/>
      <c r="B162" s="337"/>
      <c r="C162" s="337"/>
      <c r="D162" s="337"/>
      <c r="E162" s="337"/>
      <c r="F162" s="337"/>
      <c r="G162" s="337"/>
      <c r="H162" s="337"/>
      <c r="K162" s="1932"/>
      <c r="L162" s="1932"/>
      <c r="M162" s="1932"/>
      <c r="N162" s="1932"/>
      <c r="O162" s="1932"/>
      <c r="P162" s="1932"/>
      <c r="Q162" s="1932"/>
    </row>
    <row r="163">
      <c r="A163" s="337"/>
      <c r="B163" s="337"/>
      <c r="C163" s="337"/>
      <c r="D163" s="337"/>
      <c r="E163" s="337"/>
      <c r="F163" s="337"/>
      <c r="G163" s="337"/>
      <c r="H163" s="337"/>
      <c r="K163" s="1932"/>
      <c r="L163" s="1932"/>
      <c r="M163" s="1932"/>
      <c r="N163" s="1932"/>
      <c r="O163" s="1932"/>
      <c r="P163" s="1932"/>
      <c r="Q163" s="1932"/>
    </row>
    <row r="164">
      <c r="A164" s="337"/>
      <c r="B164" s="337"/>
      <c r="C164" s="337"/>
      <c r="D164" s="337"/>
      <c r="E164" s="337"/>
      <c r="F164" s="337"/>
      <c r="G164" s="337"/>
      <c r="H164" s="337"/>
      <c r="K164" s="1932"/>
      <c r="L164" s="1932"/>
      <c r="M164" s="1932"/>
      <c r="N164" s="1932"/>
      <c r="O164" s="1932"/>
      <c r="P164" s="1932"/>
      <c r="Q164" s="1932"/>
    </row>
    <row r="165">
      <c r="A165" s="337"/>
      <c r="B165" s="337"/>
      <c r="C165" s="337"/>
      <c r="D165" s="337"/>
      <c r="E165" s="337"/>
      <c r="F165" s="337"/>
      <c r="G165" s="337"/>
      <c r="H165" s="337"/>
      <c r="K165" s="1932"/>
      <c r="L165" s="1932"/>
      <c r="M165" s="1932"/>
      <c r="N165" s="1932"/>
      <c r="O165" s="1932"/>
      <c r="P165" s="1932"/>
      <c r="Q165" s="1932"/>
    </row>
    <row r="166">
      <c r="A166" s="337"/>
      <c r="B166" s="337"/>
      <c r="C166" s="337"/>
      <c r="D166" s="337"/>
      <c r="E166" s="337"/>
      <c r="F166" s="337"/>
      <c r="G166" s="337"/>
      <c r="H166" s="337"/>
      <c r="K166" s="1932"/>
      <c r="L166" s="1932"/>
      <c r="M166" s="1932"/>
      <c r="N166" s="1932"/>
      <c r="O166" s="1932"/>
      <c r="P166" s="1932"/>
      <c r="Q166" s="1932"/>
    </row>
    <row r="167">
      <c r="A167" s="337"/>
      <c r="B167" s="337"/>
      <c r="C167" s="337"/>
      <c r="D167" s="337"/>
      <c r="E167" s="337"/>
      <c r="F167" s="337"/>
      <c r="G167" s="337"/>
      <c r="H167" s="337"/>
      <c r="K167" s="1932"/>
      <c r="L167" s="1932"/>
      <c r="M167" s="1932"/>
      <c r="N167" s="1932"/>
      <c r="O167" s="1932"/>
      <c r="P167" s="1932"/>
      <c r="Q167" s="1932"/>
    </row>
    <row r="168">
      <c r="A168" s="337"/>
      <c r="B168" s="337"/>
      <c r="C168" s="337"/>
      <c r="D168" s="337"/>
      <c r="E168" s="337"/>
      <c r="F168" s="337"/>
      <c r="G168" s="337"/>
      <c r="H168" s="337"/>
      <c r="K168" s="1932"/>
      <c r="L168" s="1932"/>
      <c r="M168" s="1932"/>
      <c r="N168" s="1932"/>
      <c r="O168" s="1932"/>
      <c r="P168" s="1932"/>
      <c r="Q168" s="1932"/>
    </row>
    <row r="169">
      <c r="A169" s="337"/>
      <c r="B169" s="337"/>
      <c r="C169" s="337"/>
      <c r="D169" s="337"/>
      <c r="E169" s="337"/>
      <c r="F169" s="337"/>
      <c r="G169" s="337"/>
      <c r="H169" s="337"/>
      <c r="K169" s="1932"/>
      <c r="L169" s="1932"/>
      <c r="M169" s="1932"/>
      <c r="N169" s="1932"/>
      <c r="O169" s="1932"/>
      <c r="P169" s="1932"/>
      <c r="Q169" s="1932"/>
    </row>
    <row r="170">
      <c r="A170" s="337"/>
      <c r="B170" s="337"/>
      <c r="C170" s="337"/>
      <c r="D170" s="337"/>
      <c r="E170" s="337"/>
      <c r="F170" s="337"/>
      <c r="G170" s="337"/>
      <c r="H170" s="337"/>
      <c r="K170" s="1932"/>
      <c r="L170" s="1932"/>
      <c r="M170" s="1932"/>
      <c r="N170" s="1932"/>
      <c r="O170" s="1932"/>
      <c r="P170" s="1932"/>
      <c r="Q170" s="1932"/>
    </row>
    <row r="171">
      <c r="A171" s="337"/>
      <c r="B171" s="337"/>
      <c r="C171" s="337"/>
      <c r="D171" s="337"/>
      <c r="E171" s="337"/>
      <c r="F171" s="337"/>
      <c r="G171" s="337"/>
      <c r="H171" s="337"/>
      <c r="K171" s="1932"/>
      <c r="L171" s="1932"/>
      <c r="M171" s="1932"/>
      <c r="N171" s="1932"/>
      <c r="O171" s="1932"/>
      <c r="P171" s="1932"/>
      <c r="Q171" s="1932"/>
    </row>
    <row r="172">
      <c r="A172" s="337"/>
      <c r="B172" s="337"/>
      <c r="C172" s="337"/>
      <c r="D172" s="337"/>
      <c r="E172" s="337"/>
      <c r="F172" s="337"/>
      <c r="G172" s="337"/>
      <c r="H172" s="337"/>
      <c r="K172" s="1932"/>
      <c r="L172" s="1932"/>
      <c r="M172" s="1932"/>
      <c r="N172" s="1932"/>
      <c r="O172" s="1932"/>
      <c r="P172" s="1932"/>
      <c r="Q172" s="1932"/>
    </row>
    <row r="173">
      <c r="A173" s="337"/>
      <c r="B173" s="337"/>
      <c r="C173" s="337"/>
      <c r="D173" s="337"/>
      <c r="E173" s="337"/>
      <c r="F173" s="337"/>
      <c r="G173" s="337"/>
      <c r="H173" s="337"/>
      <c r="K173" s="1932"/>
      <c r="L173" s="1932"/>
      <c r="M173" s="1932"/>
      <c r="N173" s="1932"/>
      <c r="O173" s="1932"/>
      <c r="P173" s="1932"/>
      <c r="Q173" s="1932"/>
    </row>
    <row r="174">
      <c r="A174" s="337"/>
      <c r="B174" s="337"/>
      <c r="C174" s="337"/>
      <c r="D174" s="337"/>
      <c r="E174" s="337"/>
      <c r="F174" s="337"/>
      <c r="G174" s="337"/>
      <c r="H174" s="337"/>
      <c r="K174" s="1932"/>
      <c r="L174" s="1932"/>
      <c r="M174" s="1932"/>
      <c r="N174" s="1932"/>
      <c r="O174" s="1932"/>
      <c r="P174" s="1932"/>
      <c r="Q174" s="1932"/>
    </row>
    <row r="175">
      <c r="A175" s="337"/>
      <c r="B175" s="337"/>
      <c r="C175" s="337"/>
      <c r="D175" s="337"/>
      <c r="E175" s="337"/>
      <c r="F175" s="337"/>
      <c r="G175" s="337"/>
      <c r="H175" s="337"/>
      <c r="K175" s="1932"/>
      <c r="L175" s="1932"/>
      <c r="M175" s="1932"/>
      <c r="N175" s="1932"/>
      <c r="O175" s="1932"/>
      <c r="P175" s="1932"/>
      <c r="Q175" s="1932"/>
    </row>
    <row r="176">
      <c r="A176" s="337"/>
      <c r="B176" s="337"/>
      <c r="C176" s="337"/>
      <c r="D176" s="337"/>
      <c r="E176" s="337"/>
      <c r="F176" s="337"/>
      <c r="G176" s="337"/>
      <c r="H176" s="337"/>
      <c r="K176" s="1932"/>
      <c r="L176" s="1932"/>
      <c r="M176" s="1932"/>
      <c r="N176" s="1932"/>
      <c r="O176" s="1932"/>
      <c r="P176" s="1932"/>
      <c r="Q176" s="1932"/>
    </row>
    <row r="177">
      <c r="A177" s="337"/>
      <c r="B177" s="337"/>
      <c r="C177" s="337"/>
      <c r="D177" s="337"/>
      <c r="E177" s="337"/>
      <c r="F177" s="337"/>
      <c r="G177" s="337"/>
      <c r="H177" s="337"/>
      <c r="K177" s="1932"/>
      <c r="L177" s="1932"/>
      <c r="M177" s="1932"/>
      <c r="N177" s="1932"/>
      <c r="O177" s="1932"/>
      <c r="P177" s="1932"/>
      <c r="Q177" s="1932"/>
    </row>
    <row r="178">
      <c r="A178" s="337"/>
      <c r="B178" s="337"/>
      <c r="C178" s="337"/>
      <c r="D178" s="337"/>
      <c r="E178" s="337"/>
      <c r="F178" s="337"/>
      <c r="G178" s="337"/>
      <c r="H178" s="337"/>
      <c r="K178" s="1932"/>
      <c r="L178" s="1932"/>
      <c r="M178" s="1932"/>
      <c r="N178" s="1932"/>
      <c r="O178" s="1932"/>
      <c r="P178" s="1932"/>
      <c r="Q178" s="1932"/>
    </row>
    <row r="179">
      <c r="A179" s="337"/>
      <c r="B179" s="337"/>
      <c r="C179" s="337"/>
      <c r="D179" s="337"/>
      <c r="E179" s="337"/>
      <c r="F179" s="337"/>
      <c r="G179" s="337"/>
      <c r="H179" s="337"/>
      <c r="K179" s="1932"/>
      <c r="L179" s="1932"/>
      <c r="M179" s="1932"/>
      <c r="N179" s="1932"/>
      <c r="O179" s="1932"/>
      <c r="P179" s="1932"/>
      <c r="Q179" s="1932"/>
    </row>
    <row r="180">
      <c r="A180" s="337"/>
      <c r="B180" s="337"/>
      <c r="C180" s="337"/>
      <c r="D180" s="337"/>
      <c r="E180" s="337"/>
      <c r="F180" s="337"/>
      <c r="G180" s="337"/>
      <c r="H180" s="337"/>
      <c r="K180" s="1932"/>
      <c r="L180" s="1932"/>
      <c r="M180" s="1932"/>
      <c r="N180" s="1932"/>
      <c r="O180" s="1932"/>
      <c r="P180" s="1932"/>
      <c r="Q180" s="1932"/>
    </row>
    <row r="181">
      <c r="A181" s="337"/>
      <c r="B181" s="337"/>
      <c r="C181" s="337"/>
      <c r="D181" s="337"/>
      <c r="E181" s="337"/>
      <c r="F181" s="337"/>
      <c r="G181" s="337"/>
      <c r="H181" s="337"/>
      <c r="K181" s="1932"/>
      <c r="L181" s="1932"/>
      <c r="M181" s="1932"/>
      <c r="N181" s="1932"/>
      <c r="O181" s="1932"/>
      <c r="P181" s="1932"/>
      <c r="Q181" s="1932"/>
    </row>
    <row r="182">
      <c r="A182" s="337"/>
      <c r="B182" s="337"/>
      <c r="C182" s="337"/>
      <c r="D182" s="337"/>
      <c r="E182" s="337"/>
      <c r="F182" s="337"/>
      <c r="G182" s="337"/>
      <c r="H182" s="337"/>
      <c r="K182" s="1932"/>
      <c r="L182" s="1932"/>
      <c r="M182" s="1932"/>
      <c r="N182" s="1932"/>
      <c r="O182" s="1932"/>
      <c r="P182" s="1932"/>
      <c r="Q182" s="1932"/>
    </row>
    <row r="183">
      <c r="A183" s="337"/>
      <c r="B183" s="337"/>
      <c r="C183" s="337"/>
      <c r="D183" s="337"/>
      <c r="E183" s="337"/>
      <c r="F183" s="337"/>
      <c r="G183" s="337"/>
      <c r="H183" s="337"/>
      <c r="K183" s="1932"/>
      <c r="L183" s="1932"/>
      <c r="M183" s="1932"/>
      <c r="N183" s="1932"/>
      <c r="O183" s="1932"/>
      <c r="P183" s="1932"/>
      <c r="Q183" s="1932"/>
    </row>
    <row r="184">
      <c r="A184" s="337"/>
      <c r="B184" s="337"/>
      <c r="C184" s="337"/>
      <c r="D184" s="337"/>
      <c r="E184" s="337"/>
      <c r="F184" s="337"/>
      <c r="G184" s="337"/>
      <c r="H184" s="337"/>
      <c r="K184" s="1932"/>
      <c r="L184" s="1932"/>
      <c r="M184" s="1932"/>
      <c r="N184" s="1932"/>
      <c r="O184" s="1932"/>
      <c r="P184" s="1932"/>
      <c r="Q184" s="1932"/>
    </row>
    <row r="185">
      <c r="A185" s="337"/>
      <c r="B185" s="337"/>
      <c r="C185" s="337"/>
      <c r="D185" s="337"/>
      <c r="E185" s="337"/>
      <c r="F185" s="337"/>
      <c r="G185" s="337"/>
      <c r="H185" s="337"/>
      <c r="K185" s="1932"/>
      <c r="L185" s="1932"/>
      <c r="M185" s="1932"/>
      <c r="N185" s="1932"/>
      <c r="O185" s="1932"/>
      <c r="P185" s="1932"/>
      <c r="Q185" s="1932"/>
    </row>
    <row r="186">
      <c r="A186" s="337"/>
      <c r="B186" s="337"/>
      <c r="C186" s="337"/>
      <c r="D186" s="337"/>
      <c r="E186" s="337"/>
      <c r="F186" s="337"/>
      <c r="G186" s="337"/>
      <c r="H186" s="337"/>
      <c r="K186" s="1932"/>
      <c r="L186" s="1932"/>
      <c r="M186" s="1932"/>
      <c r="N186" s="1932"/>
      <c r="O186" s="1932"/>
      <c r="P186" s="1932"/>
      <c r="Q186" s="1932"/>
    </row>
    <row r="187">
      <c r="A187" s="337"/>
      <c r="B187" s="337"/>
      <c r="C187" s="337"/>
      <c r="D187" s="337"/>
      <c r="E187" s="337"/>
      <c r="F187" s="337"/>
      <c r="G187" s="337"/>
      <c r="H187" s="337"/>
      <c r="K187" s="1932"/>
      <c r="L187" s="1932"/>
      <c r="M187" s="1932"/>
      <c r="N187" s="1932"/>
      <c r="O187" s="1932"/>
      <c r="P187" s="1932"/>
      <c r="Q187" s="1932"/>
    </row>
    <row r="188">
      <c r="A188" s="337"/>
      <c r="B188" s="337"/>
      <c r="C188" s="337"/>
      <c r="D188" s="337"/>
      <c r="E188" s="337"/>
      <c r="F188" s="337"/>
      <c r="G188" s="337"/>
      <c r="H188" s="337"/>
      <c r="K188" s="1932"/>
      <c r="L188" s="1932"/>
      <c r="M188" s="1932"/>
      <c r="N188" s="1932"/>
      <c r="O188" s="1932"/>
      <c r="P188" s="1932"/>
      <c r="Q188" s="1932"/>
    </row>
    <row r="189">
      <c r="A189" s="337"/>
      <c r="B189" s="337"/>
      <c r="C189" s="337"/>
      <c r="D189" s="337"/>
      <c r="E189" s="337"/>
      <c r="F189" s="337"/>
      <c r="G189" s="337"/>
      <c r="H189" s="337"/>
      <c r="K189" s="1932"/>
      <c r="L189" s="1932"/>
      <c r="M189" s="1932"/>
      <c r="N189" s="1932"/>
      <c r="O189" s="1932"/>
      <c r="P189" s="1932"/>
      <c r="Q189" s="1932"/>
    </row>
    <row r="190">
      <c r="A190" s="337"/>
      <c r="B190" s="337"/>
      <c r="C190" s="337"/>
      <c r="D190" s="337"/>
      <c r="E190" s="337"/>
      <c r="F190" s="337"/>
      <c r="G190" s="337"/>
      <c r="H190" s="337"/>
      <c r="K190" s="1932"/>
      <c r="L190" s="1932"/>
      <c r="M190" s="1932"/>
      <c r="N190" s="1932"/>
      <c r="O190" s="1932"/>
      <c r="P190" s="1932"/>
      <c r="Q190" s="1932"/>
    </row>
    <row r="191">
      <c r="A191" s="337"/>
      <c r="B191" s="337"/>
      <c r="C191" s="337"/>
      <c r="D191" s="337"/>
      <c r="E191" s="337"/>
      <c r="F191" s="337"/>
      <c r="G191" s="337"/>
      <c r="H191" s="337"/>
      <c r="K191" s="1932"/>
      <c r="L191" s="1932"/>
      <c r="M191" s="1932"/>
      <c r="N191" s="1932"/>
      <c r="O191" s="1932"/>
      <c r="P191" s="1932"/>
      <c r="Q191" s="1932"/>
    </row>
    <row r="192">
      <c r="A192" s="337"/>
      <c r="B192" s="337"/>
      <c r="C192" s="337"/>
      <c r="D192" s="337"/>
      <c r="E192" s="337"/>
      <c r="F192" s="337"/>
      <c r="G192" s="337"/>
      <c r="H192" s="337"/>
      <c r="K192" s="1932"/>
      <c r="L192" s="1932"/>
      <c r="M192" s="1932"/>
      <c r="N192" s="1932"/>
      <c r="O192" s="1932"/>
      <c r="P192" s="1932"/>
      <c r="Q192" s="1932"/>
    </row>
    <row r="193">
      <c r="A193" s="337"/>
      <c r="B193" s="337"/>
      <c r="C193" s="337"/>
      <c r="D193" s="337"/>
      <c r="E193" s="337"/>
      <c r="F193" s="337"/>
      <c r="G193" s="337"/>
      <c r="H193" s="337"/>
      <c r="K193" s="1932"/>
      <c r="L193" s="1932"/>
      <c r="M193" s="1932"/>
      <c r="N193" s="1932"/>
      <c r="O193" s="1932"/>
      <c r="P193" s="1932"/>
      <c r="Q193" s="1932"/>
    </row>
    <row r="194">
      <c r="A194" s="337"/>
      <c r="B194" s="337"/>
      <c r="C194" s="337"/>
      <c r="D194" s="337"/>
      <c r="E194" s="337"/>
      <c r="F194" s="337"/>
      <c r="G194" s="337"/>
      <c r="H194" s="337"/>
      <c r="K194" s="1932"/>
      <c r="L194" s="1932"/>
      <c r="M194" s="1932"/>
      <c r="N194" s="1932"/>
      <c r="O194" s="1932"/>
      <c r="P194" s="1932"/>
      <c r="Q194" s="1932"/>
    </row>
    <row r="195">
      <c r="A195" s="337"/>
      <c r="B195" s="337"/>
      <c r="C195" s="337"/>
      <c r="D195" s="337"/>
      <c r="E195" s="337"/>
      <c r="F195" s="337"/>
      <c r="G195" s="337"/>
      <c r="H195" s="337"/>
      <c r="K195" s="1932"/>
      <c r="L195" s="1932"/>
      <c r="M195" s="1932"/>
      <c r="N195" s="1932"/>
      <c r="O195" s="1932"/>
      <c r="P195" s="1932"/>
      <c r="Q195" s="1932"/>
    </row>
    <row r="196">
      <c r="A196" s="337"/>
      <c r="B196" s="337"/>
      <c r="C196" s="337"/>
      <c r="D196" s="337"/>
      <c r="E196" s="337"/>
      <c r="F196" s="337"/>
      <c r="G196" s="337"/>
      <c r="H196" s="337"/>
      <c r="K196" s="1932"/>
      <c r="L196" s="1932"/>
      <c r="M196" s="1932"/>
      <c r="N196" s="1932"/>
      <c r="O196" s="1932"/>
      <c r="P196" s="1932"/>
      <c r="Q196" s="1932"/>
    </row>
    <row r="197">
      <c r="A197" s="337"/>
      <c r="B197" s="337"/>
      <c r="C197" s="337"/>
      <c r="D197" s="337"/>
      <c r="E197" s="337"/>
      <c r="F197" s="337"/>
      <c r="G197" s="337"/>
      <c r="H197" s="337"/>
      <c r="K197" s="1932"/>
      <c r="L197" s="1932"/>
      <c r="M197" s="1932"/>
      <c r="N197" s="1932"/>
      <c r="O197" s="1932"/>
      <c r="P197" s="1932"/>
      <c r="Q197" s="1932"/>
    </row>
    <row r="198">
      <c r="A198" s="337"/>
      <c r="B198" s="337"/>
      <c r="C198" s="337"/>
      <c r="D198" s="337"/>
      <c r="E198" s="337"/>
      <c r="F198" s="337"/>
      <c r="G198" s="337"/>
      <c r="H198" s="337"/>
      <c r="K198" s="1932"/>
      <c r="L198" s="1932"/>
      <c r="M198" s="1932"/>
      <c r="N198" s="1932"/>
      <c r="O198" s="1932"/>
      <c r="P198" s="1932"/>
      <c r="Q198" s="1932"/>
    </row>
    <row r="199">
      <c r="A199" s="337"/>
      <c r="B199" s="337"/>
      <c r="C199" s="337"/>
      <c r="D199" s="337"/>
      <c r="E199" s="337"/>
      <c r="F199" s="337"/>
      <c r="G199" s="337"/>
      <c r="H199" s="337"/>
      <c r="K199" s="1932"/>
      <c r="L199" s="1932"/>
      <c r="M199" s="1932"/>
      <c r="N199" s="1932"/>
      <c r="O199" s="1932"/>
      <c r="P199" s="1932"/>
      <c r="Q199" s="1932"/>
    </row>
    <row r="200">
      <c r="A200" s="337"/>
      <c r="B200" s="337"/>
      <c r="C200" s="337"/>
      <c r="D200" s="337"/>
      <c r="E200" s="337"/>
      <c r="F200" s="337"/>
      <c r="G200" s="337"/>
      <c r="H200" s="337"/>
      <c r="K200" s="1932"/>
      <c r="L200" s="1932"/>
      <c r="M200" s="1932"/>
      <c r="N200" s="1932"/>
      <c r="O200" s="1932"/>
      <c r="P200" s="1932"/>
      <c r="Q200" s="1932"/>
    </row>
    <row r="201">
      <c r="A201" s="337"/>
      <c r="B201" s="337"/>
      <c r="C201" s="337"/>
      <c r="D201" s="337"/>
      <c r="E201" s="337"/>
      <c r="F201" s="337"/>
      <c r="G201" s="337"/>
      <c r="H201" s="337"/>
      <c r="K201" s="1932"/>
      <c r="L201" s="1932"/>
      <c r="M201" s="1932"/>
      <c r="N201" s="1932"/>
      <c r="O201" s="1932"/>
      <c r="P201" s="1932"/>
      <c r="Q201" s="1932"/>
    </row>
    <row r="202">
      <c r="A202" s="337"/>
      <c r="B202" s="337"/>
      <c r="C202" s="337"/>
      <c r="D202" s="337"/>
      <c r="E202" s="337"/>
      <c r="F202" s="337"/>
      <c r="G202" s="337"/>
      <c r="H202" s="337"/>
      <c r="K202" s="1932"/>
      <c r="L202" s="1932"/>
      <c r="M202" s="1932"/>
      <c r="N202" s="1932"/>
      <c r="O202" s="1932"/>
      <c r="P202" s="1932"/>
      <c r="Q202" s="1932"/>
    </row>
    <row r="203">
      <c r="A203" s="337"/>
      <c r="B203" s="337"/>
      <c r="C203" s="337"/>
      <c r="D203" s="337"/>
      <c r="E203" s="337"/>
      <c r="F203" s="337"/>
      <c r="G203" s="337"/>
      <c r="H203" s="337"/>
      <c r="K203" s="1932"/>
      <c r="L203" s="1932"/>
      <c r="M203" s="1932"/>
      <c r="N203" s="1932"/>
      <c r="O203" s="1932"/>
      <c r="P203" s="1932"/>
      <c r="Q203" s="1932"/>
    </row>
    <row r="204">
      <c r="A204" s="337"/>
      <c r="B204" s="337"/>
      <c r="C204" s="337"/>
      <c r="D204" s="337"/>
      <c r="E204" s="337"/>
      <c r="F204" s="337"/>
      <c r="G204" s="337"/>
      <c r="H204" s="337"/>
      <c r="K204" s="1932"/>
      <c r="L204" s="1932"/>
      <c r="M204" s="1932"/>
      <c r="N204" s="1932"/>
      <c r="O204" s="1932"/>
      <c r="P204" s="1932"/>
      <c r="Q204" s="1932"/>
    </row>
    <row r="205">
      <c r="A205" s="337"/>
      <c r="B205" s="337"/>
      <c r="C205" s="337"/>
      <c r="D205" s="337"/>
      <c r="E205" s="337"/>
      <c r="F205" s="337"/>
      <c r="G205" s="337"/>
      <c r="H205" s="337"/>
      <c r="K205" s="1932"/>
      <c r="L205" s="1932"/>
      <c r="M205" s="1932"/>
      <c r="N205" s="1932"/>
      <c r="O205" s="1932"/>
      <c r="P205" s="1932"/>
      <c r="Q205" s="1932"/>
    </row>
    <row r="206">
      <c r="A206" s="337"/>
      <c r="B206" s="337"/>
      <c r="C206" s="337"/>
      <c r="D206" s="337"/>
      <c r="E206" s="337"/>
      <c r="F206" s="337"/>
      <c r="G206" s="337"/>
      <c r="H206" s="337"/>
      <c r="K206" s="1932"/>
      <c r="L206" s="1932"/>
      <c r="M206" s="1932"/>
      <c r="N206" s="1932"/>
      <c r="O206" s="1932"/>
      <c r="P206" s="1932"/>
      <c r="Q206" s="1932"/>
    </row>
    <row r="207">
      <c r="A207" s="337"/>
      <c r="B207" s="337"/>
      <c r="C207" s="337"/>
      <c r="D207" s="337"/>
      <c r="E207" s="337"/>
      <c r="F207" s="337"/>
      <c r="G207" s="337"/>
      <c r="H207" s="337"/>
      <c r="K207" s="1932"/>
      <c r="L207" s="1932"/>
      <c r="M207" s="1932"/>
      <c r="N207" s="1932"/>
      <c r="O207" s="1932"/>
      <c r="P207" s="1932"/>
      <c r="Q207" s="1932"/>
    </row>
    <row r="208">
      <c r="A208" s="337"/>
      <c r="B208" s="337"/>
      <c r="C208" s="337"/>
      <c r="D208" s="337"/>
      <c r="E208" s="337"/>
      <c r="F208" s="337"/>
      <c r="G208" s="337"/>
      <c r="H208" s="337"/>
      <c r="K208" s="1932"/>
      <c r="L208" s="1932"/>
      <c r="M208" s="1932"/>
      <c r="N208" s="1932"/>
      <c r="O208" s="1932"/>
      <c r="P208" s="1932"/>
      <c r="Q208" s="1932"/>
    </row>
    <row r="209">
      <c r="A209" s="337"/>
      <c r="B209" s="337"/>
      <c r="C209" s="337"/>
      <c r="D209" s="337"/>
      <c r="E209" s="337"/>
      <c r="F209" s="337"/>
      <c r="G209" s="337"/>
      <c r="H209" s="337"/>
      <c r="K209" s="1932"/>
      <c r="L209" s="1932"/>
      <c r="M209" s="1932"/>
      <c r="N209" s="1932"/>
      <c r="O209" s="1932"/>
      <c r="P209" s="1932"/>
      <c r="Q209" s="1932"/>
    </row>
    <row r="210">
      <c r="A210" s="337"/>
      <c r="B210" s="337"/>
      <c r="C210" s="337"/>
      <c r="D210" s="337"/>
      <c r="E210" s="337"/>
      <c r="F210" s="337"/>
      <c r="G210" s="337"/>
      <c r="H210" s="337"/>
      <c r="K210" s="1932"/>
      <c r="L210" s="1932"/>
      <c r="M210" s="1932"/>
      <c r="N210" s="1932"/>
      <c r="O210" s="1932"/>
      <c r="P210" s="1932"/>
      <c r="Q210" s="1932"/>
    </row>
    <row r="211">
      <c r="A211" s="337"/>
      <c r="B211" s="337"/>
      <c r="C211" s="337"/>
      <c r="D211" s="337"/>
      <c r="E211" s="337"/>
      <c r="F211" s="337"/>
      <c r="G211" s="337"/>
      <c r="H211" s="337"/>
      <c r="K211" s="1932"/>
      <c r="L211" s="1932"/>
      <c r="M211" s="1932"/>
      <c r="N211" s="1932"/>
      <c r="O211" s="1932"/>
      <c r="P211" s="1932"/>
      <c r="Q211" s="1932"/>
    </row>
    <row r="212">
      <c r="A212" s="337"/>
      <c r="B212" s="337"/>
      <c r="C212" s="337"/>
      <c r="D212" s="337"/>
      <c r="E212" s="337"/>
      <c r="F212" s="337"/>
      <c r="G212" s="337"/>
      <c r="H212" s="337"/>
      <c r="K212" s="1932"/>
      <c r="L212" s="1932"/>
      <c r="M212" s="1932"/>
      <c r="N212" s="1932"/>
      <c r="O212" s="1932"/>
      <c r="P212" s="1932"/>
      <c r="Q212" s="1932"/>
    </row>
    <row r="213">
      <c r="A213" s="337"/>
      <c r="B213" s="337"/>
      <c r="C213" s="337"/>
      <c r="D213" s="337"/>
      <c r="E213" s="337"/>
      <c r="F213" s="337"/>
      <c r="G213" s="337"/>
      <c r="H213" s="337"/>
      <c r="K213" s="1932"/>
      <c r="L213" s="1932"/>
      <c r="M213" s="1932"/>
      <c r="N213" s="1932"/>
      <c r="O213" s="1932"/>
      <c r="P213" s="1932"/>
      <c r="Q213" s="1932"/>
    </row>
    <row r="214">
      <c r="A214" s="337"/>
      <c r="B214" s="337"/>
      <c r="C214" s="337"/>
      <c r="D214" s="337"/>
      <c r="E214" s="337"/>
      <c r="F214" s="337"/>
      <c r="G214" s="337"/>
      <c r="H214" s="337"/>
      <c r="K214" s="1932"/>
      <c r="L214" s="1932"/>
      <c r="M214" s="1932"/>
      <c r="N214" s="1932"/>
      <c r="O214" s="1932"/>
      <c r="P214" s="1932"/>
      <c r="Q214" s="1932"/>
    </row>
    <row r="215">
      <c r="A215" s="337"/>
      <c r="B215" s="337"/>
      <c r="C215" s="337"/>
      <c r="D215" s="337"/>
      <c r="E215" s="337"/>
      <c r="F215" s="337"/>
      <c r="G215" s="337"/>
      <c r="H215" s="337"/>
      <c r="K215" s="1932"/>
      <c r="L215" s="1932"/>
      <c r="M215" s="1932"/>
      <c r="N215" s="1932"/>
      <c r="O215" s="1932"/>
      <c r="P215" s="1932"/>
      <c r="Q215" s="1932"/>
    </row>
    <row r="216">
      <c r="A216" s="337"/>
      <c r="B216" s="337"/>
      <c r="C216" s="337"/>
      <c r="D216" s="337"/>
      <c r="E216" s="337"/>
      <c r="F216" s="337"/>
      <c r="G216" s="337"/>
      <c r="H216" s="337"/>
      <c r="K216" s="1932"/>
      <c r="L216" s="1932"/>
      <c r="M216" s="1932"/>
      <c r="N216" s="1932"/>
      <c r="O216" s="1932"/>
      <c r="P216" s="1932"/>
      <c r="Q216" s="1932"/>
    </row>
    <row r="217">
      <c r="A217" s="337"/>
      <c r="B217" s="337"/>
      <c r="C217" s="337"/>
      <c r="D217" s="337"/>
      <c r="E217" s="337"/>
      <c r="F217" s="337"/>
      <c r="G217" s="337"/>
      <c r="H217" s="337"/>
      <c r="K217" s="1932"/>
      <c r="L217" s="1932"/>
      <c r="M217" s="1932"/>
      <c r="N217" s="1932"/>
      <c r="O217" s="1932"/>
      <c r="P217" s="1932"/>
      <c r="Q217" s="1932"/>
    </row>
    <row r="218">
      <c r="A218" s="337"/>
      <c r="B218" s="337"/>
      <c r="C218" s="337"/>
      <c r="D218" s="337"/>
      <c r="E218" s="337"/>
      <c r="F218" s="337"/>
      <c r="G218" s="337"/>
      <c r="H218" s="337"/>
      <c r="K218" s="1932"/>
      <c r="L218" s="1932"/>
      <c r="M218" s="1932"/>
      <c r="N218" s="1932"/>
      <c r="O218" s="1932"/>
      <c r="P218" s="1932"/>
      <c r="Q218" s="1932"/>
    </row>
    <row r="219">
      <c r="A219" s="337"/>
      <c r="B219" s="337"/>
      <c r="C219" s="337"/>
      <c r="D219" s="337"/>
      <c r="E219" s="337"/>
      <c r="F219" s="337"/>
      <c r="G219" s="337"/>
      <c r="H219" s="337"/>
      <c r="K219" s="1932"/>
      <c r="L219" s="1932"/>
      <c r="M219" s="1932"/>
      <c r="N219" s="1932"/>
      <c r="O219" s="1932"/>
      <c r="P219" s="1932"/>
      <c r="Q219" s="1932"/>
    </row>
    <row r="220">
      <c r="A220" s="337"/>
      <c r="B220" s="337"/>
      <c r="C220" s="337"/>
      <c r="D220" s="337"/>
      <c r="E220" s="337"/>
      <c r="F220" s="337"/>
      <c r="G220" s="337"/>
      <c r="H220" s="337"/>
      <c r="K220" s="1932"/>
      <c r="L220" s="1932"/>
      <c r="M220" s="1932"/>
      <c r="N220" s="1932"/>
      <c r="O220" s="1932"/>
      <c r="P220" s="1932"/>
      <c r="Q220" s="1932"/>
    </row>
    <row r="221">
      <c r="A221" s="337"/>
      <c r="B221" s="337"/>
      <c r="C221" s="337"/>
      <c r="D221" s="337"/>
      <c r="E221" s="337"/>
      <c r="F221" s="337"/>
      <c r="G221" s="337"/>
      <c r="H221" s="337"/>
      <c r="K221" s="1932"/>
      <c r="L221" s="1932"/>
      <c r="M221" s="1932"/>
      <c r="N221" s="1932"/>
      <c r="O221" s="1932"/>
      <c r="P221" s="1932"/>
      <c r="Q221" s="1932"/>
    </row>
    <row r="222">
      <c r="A222" s="337"/>
      <c r="B222" s="337"/>
      <c r="C222" s="337"/>
      <c r="D222" s="337"/>
      <c r="E222" s="337"/>
      <c r="F222" s="337"/>
      <c r="G222" s="337"/>
      <c r="H222" s="337"/>
      <c r="K222" s="1932"/>
      <c r="L222" s="1932"/>
      <c r="M222" s="1932"/>
      <c r="N222" s="1932"/>
      <c r="O222" s="1932"/>
      <c r="P222" s="1932"/>
      <c r="Q222" s="1932"/>
    </row>
    <row r="223">
      <c r="A223" s="337"/>
      <c r="B223" s="337"/>
      <c r="C223" s="337"/>
      <c r="D223" s="337"/>
      <c r="E223" s="337"/>
      <c r="F223" s="337"/>
      <c r="G223" s="337"/>
      <c r="H223" s="337"/>
      <c r="K223" s="1932"/>
      <c r="L223" s="1932"/>
      <c r="M223" s="1932"/>
      <c r="N223" s="1932"/>
      <c r="O223" s="1932"/>
      <c r="P223" s="1932"/>
      <c r="Q223" s="1932"/>
    </row>
    <row r="224">
      <c r="A224" s="337"/>
      <c r="B224" s="337"/>
      <c r="C224" s="337"/>
      <c r="D224" s="337"/>
      <c r="E224" s="337"/>
      <c r="F224" s="337"/>
      <c r="G224" s="337"/>
      <c r="H224" s="337"/>
      <c r="K224" s="1932"/>
      <c r="L224" s="1932"/>
      <c r="M224" s="1932"/>
      <c r="N224" s="1932"/>
      <c r="O224" s="1932"/>
      <c r="P224" s="1932"/>
      <c r="Q224" s="1932"/>
    </row>
    <row r="225">
      <c r="A225" s="337"/>
      <c r="B225" s="337"/>
      <c r="C225" s="337"/>
      <c r="D225" s="337"/>
      <c r="E225" s="337"/>
      <c r="F225" s="337"/>
      <c r="G225" s="337"/>
      <c r="H225" s="337"/>
      <c r="K225" s="1932"/>
      <c r="L225" s="1932"/>
      <c r="M225" s="1932"/>
      <c r="N225" s="1932"/>
      <c r="O225" s="1932"/>
      <c r="P225" s="1932"/>
      <c r="Q225" s="1932"/>
    </row>
    <row r="226">
      <c r="A226" s="337"/>
      <c r="B226" s="337"/>
      <c r="C226" s="337"/>
      <c r="D226" s="337"/>
      <c r="E226" s="337"/>
      <c r="F226" s="337"/>
      <c r="G226" s="337"/>
      <c r="H226" s="337"/>
      <c r="K226" s="1932"/>
      <c r="L226" s="1932"/>
      <c r="M226" s="1932"/>
      <c r="N226" s="1932"/>
      <c r="O226" s="1932"/>
      <c r="P226" s="1932"/>
      <c r="Q226" s="1932"/>
    </row>
    <row r="227">
      <c r="A227" s="337"/>
      <c r="B227" s="337"/>
      <c r="C227" s="337"/>
      <c r="D227" s="337"/>
      <c r="E227" s="337"/>
      <c r="F227" s="337"/>
      <c r="G227" s="337"/>
      <c r="H227" s="337"/>
      <c r="K227" s="1932"/>
      <c r="L227" s="1932"/>
      <c r="M227" s="1932"/>
      <c r="N227" s="1932"/>
      <c r="O227" s="1932"/>
      <c r="P227" s="1932"/>
      <c r="Q227" s="1932"/>
    </row>
    <row r="228">
      <c r="A228" s="337"/>
      <c r="B228" s="337"/>
      <c r="C228" s="337"/>
      <c r="D228" s="337"/>
      <c r="E228" s="337"/>
      <c r="F228" s="337"/>
      <c r="G228" s="337"/>
      <c r="H228" s="337"/>
      <c r="K228" s="1932"/>
      <c r="L228" s="1932"/>
      <c r="M228" s="1932"/>
      <c r="N228" s="1932"/>
      <c r="O228" s="1932"/>
      <c r="P228" s="1932"/>
      <c r="Q228" s="1932"/>
    </row>
    <row r="229">
      <c r="A229" s="337"/>
      <c r="B229" s="337"/>
      <c r="C229" s="337"/>
      <c r="D229" s="337"/>
      <c r="E229" s="337"/>
      <c r="F229" s="337"/>
      <c r="G229" s="337"/>
      <c r="H229" s="337"/>
      <c r="K229" s="1932"/>
      <c r="L229" s="1932"/>
      <c r="M229" s="1932"/>
      <c r="N229" s="1932"/>
      <c r="O229" s="1932"/>
      <c r="P229" s="1932"/>
      <c r="Q229" s="1932"/>
    </row>
    <row r="230">
      <c r="A230" s="337"/>
      <c r="B230" s="337"/>
      <c r="C230" s="337"/>
      <c r="D230" s="337"/>
      <c r="E230" s="337"/>
      <c r="F230" s="337"/>
      <c r="G230" s="337"/>
      <c r="H230" s="337"/>
      <c r="K230" s="1932"/>
      <c r="L230" s="1932"/>
      <c r="M230" s="1932"/>
      <c r="N230" s="1932"/>
      <c r="O230" s="1932"/>
      <c r="P230" s="1932"/>
      <c r="Q230" s="1932"/>
    </row>
    <row r="231">
      <c r="A231" s="337"/>
      <c r="B231" s="337"/>
      <c r="C231" s="337"/>
      <c r="D231" s="337"/>
      <c r="E231" s="337"/>
      <c r="F231" s="337"/>
      <c r="G231" s="337"/>
      <c r="H231" s="337"/>
      <c r="K231" s="1932"/>
      <c r="L231" s="1932"/>
      <c r="M231" s="1932"/>
      <c r="N231" s="1932"/>
      <c r="O231" s="1932"/>
      <c r="P231" s="1932"/>
      <c r="Q231" s="1932"/>
    </row>
    <row r="232">
      <c r="A232" s="337"/>
      <c r="B232" s="337"/>
      <c r="C232" s="337"/>
      <c r="D232" s="337"/>
      <c r="E232" s="337"/>
      <c r="F232" s="337"/>
      <c r="G232" s="337"/>
      <c r="H232" s="337"/>
      <c r="K232" s="1932"/>
      <c r="L232" s="1932"/>
      <c r="M232" s="1932"/>
      <c r="N232" s="1932"/>
      <c r="O232" s="1932"/>
      <c r="P232" s="1932"/>
      <c r="Q232" s="1932"/>
    </row>
    <row r="233">
      <c r="A233" s="337"/>
      <c r="B233" s="337"/>
      <c r="C233" s="337"/>
      <c r="D233" s="337"/>
      <c r="E233" s="337"/>
      <c r="F233" s="337"/>
      <c r="G233" s="337"/>
      <c r="H233" s="337"/>
      <c r="K233" s="1932"/>
      <c r="L233" s="1932"/>
      <c r="M233" s="1932"/>
      <c r="N233" s="1932"/>
      <c r="O233" s="1932"/>
      <c r="P233" s="1932"/>
      <c r="Q233" s="1932"/>
    </row>
    <row r="234">
      <c r="A234" s="337"/>
      <c r="B234" s="337"/>
      <c r="C234" s="337"/>
      <c r="D234" s="337"/>
      <c r="E234" s="337"/>
      <c r="F234" s="337"/>
      <c r="G234" s="337"/>
      <c r="H234" s="337"/>
      <c r="K234" s="1932"/>
      <c r="L234" s="1932"/>
      <c r="M234" s="1932"/>
      <c r="N234" s="1932"/>
      <c r="O234" s="1932"/>
      <c r="P234" s="1932"/>
      <c r="Q234" s="1932"/>
    </row>
    <row r="235">
      <c r="A235" s="337"/>
      <c r="B235" s="337"/>
      <c r="C235" s="337"/>
      <c r="D235" s="337"/>
      <c r="E235" s="337"/>
      <c r="F235" s="337"/>
      <c r="G235" s="337"/>
      <c r="H235" s="337"/>
      <c r="K235" s="1932"/>
      <c r="L235" s="1932"/>
      <c r="M235" s="1932"/>
      <c r="N235" s="1932"/>
      <c r="O235" s="1932"/>
      <c r="P235" s="1932"/>
      <c r="Q235" s="1932"/>
    </row>
    <row r="236">
      <c r="A236" s="337"/>
      <c r="B236" s="337"/>
      <c r="C236" s="337"/>
      <c r="D236" s="337"/>
      <c r="E236" s="337"/>
      <c r="F236" s="337"/>
      <c r="G236" s="337"/>
      <c r="H236" s="337"/>
      <c r="K236" s="1932"/>
      <c r="L236" s="1932"/>
      <c r="M236" s="1932"/>
      <c r="N236" s="1932"/>
      <c r="O236" s="1932"/>
      <c r="P236" s="1932"/>
      <c r="Q236" s="1932"/>
    </row>
    <row r="237">
      <c r="A237" s="337"/>
      <c r="B237" s="337"/>
      <c r="C237" s="337"/>
      <c r="D237" s="337"/>
      <c r="E237" s="337"/>
      <c r="F237" s="337"/>
      <c r="G237" s="337"/>
      <c r="H237" s="337"/>
      <c r="K237" s="1932"/>
      <c r="L237" s="1932"/>
      <c r="M237" s="1932"/>
      <c r="N237" s="1932"/>
      <c r="O237" s="1932"/>
      <c r="P237" s="1932"/>
      <c r="Q237" s="1932"/>
    </row>
    <row r="238">
      <c r="A238" s="337"/>
      <c r="B238" s="337"/>
      <c r="C238" s="337"/>
      <c r="D238" s="337"/>
      <c r="E238" s="337"/>
      <c r="F238" s="337"/>
      <c r="G238" s="337"/>
      <c r="H238" s="337"/>
      <c r="K238" s="1932"/>
      <c r="L238" s="1932"/>
      <c r="M238" s="1932"/>
      <c r="N238" s="1932"/>
      <c r="O238" s="1932"/>
      <c r="P238" s="1932"/>
      <c r="Q238" s="1932"/>
    </row>
    <row r="239">
      <c r="A239" s="337"/>
      <c r="B239" s="337"/>
      <c r="C239" s="337"/>
      <c r="D239" s="337"/>
      <c r="E239" s="337"/>
      <c r="F239" s="337"/>
      <c r="G239" s="337"/>
      <c r="H239" s="337"/>
      <c r="K239" s="1932"/>
      <c r="L239" s="1932"/>
      <c r="M239" s="1932"/>
      <c r="N239" s="1932"/>
      <c r="O239" s="1932"/>
      <c r="P239" s="1932"/>
      <c r="Q239" s="1932"/>
    </row>
    <row r="240">
      <c r="A240" s="337"/>
      <c r="B240" s="337"/>
      <c r="C240" s="337"/>
      <c r="D240" s="337"/>
      <c r="E240" s="337"/>
      <c r="F240" s="337"/>
      <c r="G240" s="337"/>
      <c r="H240" s="337"/>
      <c r="K240" s="1932"/>
      <c r="L240" s="1932"/>
      <c r="M240" s="1932"/>
      <c r="N240" s="1932"/>
      <c r="O240" s="1932"/>
      <c r="P240" s="1932"/>
      <c r="Q240" s="1932"/>
    </row>
    <row r="241">
      <c r="A241" s="337"/>
      <c r="B241" s="337"/>
      <c r="C241" s="337"/>
      <c r="D241" s="337"/>
      <c r="E241" s="337"/>
      <c r="F241" s="337"/>
      <c r="G241" s="337"/>
      <c r="H241" s="337"/>
      <c r="K241" s="1932"/>
      <c r="L241" s="1932"/>
      <c r="M241" s="1932"/>
      <c r="N241" s="1932"/>
      <c r="O241" s="1932"/>
      <c r="P241" s="1932"/>
      <c r="Q241" s="1932"/>
    </row>
    <row r="242">
      <c r="A242" s="337"/>
      <c r="B242" s="337"/>
      <c r="C242" s="337"/>
      <c r="D242" s="337"/>
      <c r="E242" s="337"/>
      <c r="F242" s="337"/>
      <c r="G242" s="337"/>
      <c r="H242" s="337"/>
      <c r="K242" s="1932"/>
      <c r="L242" s="1932"/>
      <c r="M242" s="1932"/>
      <c r="N242" s="1932"/>
      <c r="O242" s="1932"/>
      <c r="P242" s="1932"/>
      <c r="Q242" s="1932"/>
    </row>
    <row r="243">
      <c r="A243" s="337"/>
      <c r="B243" s="337"/>
      <c r="C243" s="337"/>
      <c r="D243" s="337"/>
      <c r="E243" s="337"/>
      <c r="F243" s="337"/>
      <c r="G243" s="337"/>
      <c r="H243" s="337"/>
      <c r="K243" s="1932"/>
      <c r="L243" s="1932"/>
      <c r="M243" s="1932"/>
      <c r="N243" s="1932"/>
      <c r="O243" s="1932"/>
      <c r="P243" s="1932"/>
      <c r="Q243" s="1932"/>
    </row>
    <row r="244">
      <c r="A244" s="337"/>
      <c r="B244" s="337"/>
      <c r="C244" s="337"/>
      <c r="D244" s="337"/>
      <c r="E244" s="337"/>
      <c r="F244" s="337"/>
      <c r="G244" s="337"/>
      <c r="H244" s="337"/>
      <c r="K244" s="1932"/>
      <c r="L244" s="1932"/>
      <c r="M244" s="1932"/>
      <c r="N244" s="1932"/>
      <c r="O244" s="1932"/>
      <c r="P244" s="1932"/>
      <c r="Q244" s="1932"/>
    </row>
    <row r="245">
      <c r="A245" s="337"/>
      <c r="B245" s="337"/>
      <c r="C245" s="337"/>
      <c r="D245" s="337"/>
      <c r="E245" s="337"/>
      <c r="F245" s="337"/>
      <c r="G245" s="337"/>
      <c r="H245" s="337"/>
      <c r="K245" s="1932"/>
      <c r="L245" s="1932"/>
      <c r="M245" s="1932"/>
      <c r="N245" s="1932"/>
      <c r="O245" s="1932"/>
      <c r="P245" s="1932"/>
      <c r="Q245" s="1932"/>
    </row>
    <row r="246">
      <c r="A246" s="337"/>
      <c r="B246" s="337"/>
      <c r="C246" s="337"/>
      <c r="D246" s="337"/>
      <c r="E246" s="337"/>
      <c r="F246" s="337"/>
      <c r="G246" s="337"/>
      <c r="H246" s="337"/>
      <c r="K246" s="1932"/>
      <c r="L246" s="1932"/>
      <c r="M246" s="1932"/>
      <c r="N246" s="1932"/>
      <c r="O246" s="1932"/>
      <c r="P246" s="1932"/>
      <c r="Q246" s="1932"/>
    </row>
    <row r="247">
      <c r="A247" s="337"/>
      <c r="B247" s="337"/>
      <c r="C247" s="337"/>
      <c r="D247" s="337"/>
      <c r="E247" s="337"/>
      <c r="F247" s="337"/>
      <c r="G247" s="337"/>
      <c r="H247" s="337"/>
      <c r="K247" s="1932"/>
      <c r="L247" s="1932"/>
      <c r="M247" s="1932"/>
      <c r="N247" s="1932"/>
      <c r="O247" s="1932"/>
      <c r="P247" s="1932"/>
      <c r="Q247" s="1932"/>
    </row>
    <row r="248">
      <c r="A248" s="337"/>
      <c r="B248" s="337"/>
      <c r="C248" s="337"/>
      <c r="D248" s="337"/>
      <c r="E248" s="337"/>
      <c r="F248" s="337"/>
      <c r="G248" s="337"/>
      <c r="H248" s="337"/>
      <c r="K248" s="1932"/>
      <c r="L248" s="1932"/>
      <c r="M248" s="1932"/>
      <c r="N248" s="1932"/>
      <c r="O248" s="1932"/>
      <c r="P248" s="1932"/>
      <c r="Q248" s="1932"/>
    </row>
    <row r="249">
      <c r="A249" s="337"/>
      <c r="B249" s="337"/>
      <c r="C249" s="337"/>
      <c r="D249" s="337"/>
      <c r="E249" s="337"/>
      <c r="F249" s="337"/>
      <c r="G249" s="337"/>
      <c r="H249" s="337"/>
      <c r="K249" s="1932"/>
      <c r="L249" s="1932"/>
      <c r="M249" s="1932"/>
      <c r="N249" s="1932"/>
      <c r="O249" s="1932"/>
      <c r="P249" s="1932"/>
      <c r="Q249" s="1932"/>
    </row>
    <row r="250">
      <c r="A250" s="337"/>
      <c r="B250" s="337"/>
      <c r="C250" s="337"/>
      <c r="D250" s="337"/>
      <c r="E250" s="337"/>
      <c r="F250" s="337"/>
      <c r="G250" s="337"/>
      <c r="H250" s="337"/>
      <c r="K250" s="1932"/>
      <c r="L250" s="1932"/>
      <c r="M250" s="1932"/>
      <c r="N250" s="1932"/>
      <c r="O250" s="1932"/>
      <c r="P250" s="1932"/>
      <c r="Q250" s="1932"/>
    </row>
    <row r="251">
      <c r="A251" s="337"/>
      <c r="B251" s="337"/>
      <c r="C251" s="337"/>
      <c r="D251" s="337"/>
      <c r="E251" s="337"/>
      <c r="F251" s="337"/>
      <c r="G251" s="337"/>
      <c r="H251" s="337"/>
      <c r="K251" s="1932"/>
      <c r="L251" s="1932"/>
      <c r="M251" s="1932"/>
      <c r="N251" s="1932"/>
      <c r="O251" s="1932"/>
      <c r="P251" s="1932"/>
      <c r="Q251" s="1932"/>
    </row>
    <row r="252">
      <c r="A252" s="337"/>
      <c r="B252" s="337"/>
      <c r="C252" s="337"/>
      <c r="D252" s="337"/>
      <c r="E252" s="337"/>
      <c r="F252" s="337"/>
      <c r="G252" s="337"/>
      <c r="H252" s="337"/>
      <c r="K252" s="1932"/>
      <c r="L252" s="1932"/>
      <c r="M252" s="1932"/>
      <c r="N252" s="1932"/>
      <c r="O252" s="1932"/>
      <c r="P252" s="1932"/>
      <c r="Q252" s="1932"/>
    </row>
    <row r="253">
      <c r="A253" s="337"/>
      <c r="B253" s="337"/>
      <c r="C253" s="337"/>
      <c r="D253" s="337"/>
      <c r="E253" s="337"/>
      <c r="F253" s="337"/>
      <c r="G253" s="337"/>
      <c r="H253" s="337"/>
      <c r="K253" s="1932"/>
      <c r="L253" s="1932"/>
      <c r="M253" s="1932"/>
      <c r="N253" s="1932"/>
      <c r="O253" s="1932"/>
      <c r="P253" s="1932"/>
      <c r="Q253" s="1932"/>
    </row>
    <row r="254">
      <c r="A254" s="337"/>
      <c r="B254" s="337"/>
      <c r="C254" s="337"/>
      <c r="D254" s="337"/>
      <c r="E254" s="337"/>
      <c r="F254" s="337"/>
      <c r="G254" s="337"/>
      <c r="H254" s="337"/>
      <c r="K254" s="1932"/>
      <c r="L254" s="1932"/>
      <c r="M254" s="1932"/>
      <c r="N254" s="1932"/>
      <c r="O254" s="1932"/>
      <c r="P254" s="1932"/>
      <c r="Q254" s="1932"/>
    </row>
    <row r="255">
      <c r="A255" s="337"/>
      <c r="B255" s="337"/>
      <c r="C255" s="337"/>
      <c r="D255" s="337"/>
      <c r="E255" s="337"/>
      <c r="F255" s="337"/>
      <c r="G255" s="337"/>
      <c r="H255" s="337"/>
      <c r="K255" s="1932"/>
      <c r="L255" s="1932"/>
      <c r="M255" s="1932"/>
      <c r="N255" s="1932"/>
      <c r="O255" s="1932"/>
      <c r="P255" s="1932"/>
      <c r="Q255" s="1932"/>
    </row>
    <row r="256">
      <c r="A256" s="337"/>
      <c r="B256" s="337"/>
      <c r="C256" s="337"/>
      <c r="D256" s="337"/>
      <c r="E256" s="337"/>
      <c r="F256" s="337"/>
      <c r="G256" s="337"/>
      <c r="H256" s="337"/>
      <c r="K256" s="1932"/>
      <c r="L256" s="1932"/>
      <c r="M256" s="1932"/>
      <c r="N256" s="1932"/>
      <c r="O256" s="1932"/>
      <c r="P256" s="1932"/>
      <c r="Q256" s="1932"/>
    </row>
    <row r="257">
      <c r="A257" s="337"/>
      <c r="B257" s="337"/>
      <c r="C257" s="337"/>
      <c r="D257" s="337"/>
      <c r="E257" s="337"/>
      <c r="F257" s="337"/>
      <c r="G257" s="337"/>
      <c r="H257" s="337"/>
      <c r="K257" s="1932"/>
      <c r="L257" s="1932"/>
      <c r="M257" s="1932"/>
      <c r="N257" s="1932"/>
      <c r="O257" s="1932"/>
      <c r="P257" s="1932"/>
      <c r="Q257" s="1932"/>
    </row>
    <row r="258">
      <c r="A258" s="337"/>
      <c r="B258" s="337"/>
      <c r="C258" s="337"/>
      <c r="D258" s="337"/>
      <c r="E258" s="337"/>
      <c r="F258" s="337"/>
      <c r="G258" s="337"/>
      <c r="H258" s="337"/>
      <c r="K258" s="1932"/>
      <c r="L258" s="1932"/>
      <c r="M258" s="1932"/>
      <c r="N258" s="1932"/>
      <c r="O258" s="1932"/>
      <c r="P258" s="1932"/>
      <c r="Q258" s="1932"/>
    </row>
    <row r="259">
      <c r="A259" s="337"/>
      <c r="B259" s="337"/>
      <c r="C259" s="337"/>
      <c r="D259" s="337"/>
      <c r="E259" s="337"/>
      <c r="F259" s="337"/>
      <c r="G259" s="337"/>
      <c r="H259" s="337"/>
      <c r="K259" s="1932"/>
      <c r="L259" s="1932"/>
      <c r="M259" s="1932"/>
      <c r="N259" s="1932"/>
      <c r="O259" s="1932"/>
      <c r="P259" s="1932"/>
      <c r="Q259" s="1932"/>
    </row>
    <row r="260">
      <c r="A260" s="337"/>
      <c r="B260" s="337"/>
      <c r="C260" s="337"/>
      <c r="D260" s="337"/>
      <c r="E260" s="337"/>
      <c r="F260" s="337"/>
      <c r="G260" s="337"/>
      <c r="H260" s="337"/>
      <c r="K260" s="1932"/>
      <c r="L260" s="1932"/>
      <c r="M260" s="1932"/>
      <c r="N260" s="1932"/>
      <c r="O260" s="1932"/>
      <c r="P260" s="1932"/>
      <c r="Q260" s="1932"/>
    </row>
    <row r="261">
      <c r="A261" s="337"/>
      <c r="B261" s="337"/>
      <c r="C261" s="337"/>
      <c r="D261" s="337"/>
      <c r="E261" s="337"/>
      <c r="F261" s="337"/>
      <c r="G261" s="337"/>
      <c r="H261" s="337"/>
      <c r="K261" s="1932"/>
      <c r="L261" s="1932"/>
      <c r="M261" s="1932"/>
      <c r="N261" s="1932"/>
      <c r="O261" s="1932"/>
      <c r="P261" s="1932"/>
      <c r="Q261" s="1932"/>
    </row>
    <row r="262">
      <c r="A262" s="337"/>
      <c r="B262" s="337"/>
      <c r="C262" s="337"/>
      <c r="D262" s="337"/>
      <c r="E262" s="337"/>
      <c r="F262" s="337"/>
      <c r="G262" s="337"/>
      <c r="H262" s="337"/>
      <c r="K262" s="1932"/>
      <c r="L262" s="1932"/>
      <c r="M262" s="1932"/>
      <c r="N262" s="1932"/>
      <c r="O262" s="1932"/>
      <c r="P262" s="1932"/>
      <c r="Q262" s="1932"/>
    </row>
    <row r="263">
      <c r="A263" s="337"/>
      <c r="B263" s="337"/>
      <c r="C263" s="337"/>
      <c r="D263" s="337"/>
      <c r="E263" s="337"/>
      <c r="F263" s="337"/>
      <c r="G263" s="337"/>
      <c r="H263" s="337"/>
      <c r="K263" s="1932"/>
      <c r="L263" s="1932"/>
      <c r="M263" s="1932"/>
      <c r="N263" s="1932"/>
      <c r="O263" s="1932"/>
      <c r="P263" s="1932"/>
      <c r="Q263" s="1932"/>
    </row>
    <row r="264">
      <c r="A264" s="337"/>
      <c r="B264" s="337"/>
      <c r="C264" s="337"/>
      <c r="D264" s="337"/>
      <c r="E264" s="337"/>
      <c r="F264" s="337"/>
      <c r="G264" s="337"/>
      <c r="H264" s="337"/>
      <c r="K264" s="1932"/>
      <c r="L264" s="1932"/>
      <c r="M264" s="1932"/>
      <c r="N264" s="1932"/>
      <c r="O264" s="1932"/>
      <c r="P264" s="1932"/>
      <c r="Q264" s="1932"/>
    </row>
    <row r="265">
      <c r="A265" s="337"/>
      <c r="B265" s="337"/>
      <c r="C265" s="337"/>
      <c r="D265" s="337"/>
      <c r="E265" s="337"/>
      <c r="F265" s="337"/>
      <c r="G265" s="337"/>
      <c r="H265" s="337"/>
      <c r="K265" s="1932"/>
      <c r="L265" s="1932"/>
      <c r="M265" s="1932"/>
      <c r="N265" s="1932"/>
      <c r="O265" s="1932"/>
      <c r="P265" s="1932"/>
      <c r="Q265" s="1932"/>
    </row>
    <row r="266">
      <c r="A266" s="337"/>
      <c r="B266" s="337"/>
      <c r="C266" s="337"/>
      <c r="D266" s="337"/>
      <c r="E266" s="337"/>
      <c r="F266" s="337"/>
      <c r="G266" s="337"/>
      <c r="H266" s="337"/>
      <c r="K266" s="1932"/>
      <c r="L266" s="1932"/>
      <c r="M266" s="1932"/>
      <c r="N266" s="1932"/>
      <c r="O266" s="1932"/>
      <c r="P266" s="1932"/>
      <c r="Q266" s="1932"/>
    </row>
    <row r="267">
      <c r="A267" s="337"/>
      <c r="B267" s="337"/>
      <c r="C267" s="337"/>
      <c r="D267" s="337"/>
      <c r="E267" s="337"/>
      <c r="F267" s="337"/>
      <c r="G267" s="337"/>
      <c r="H267" s="337"/>
      <c r="K267" s="1932"/>
      <c r="L267" s="1932"/>
      <c r="M267" s="1932"/>
      <c r="N267" s="1932"/>
      <c r="O267" s="1932"/>
      <c r="P267" s="1932"/>
      <c r="Q267" s="1932"/>
    </row>
    <row r="268">
      <c r="A268" s="337"/>
      <c r="B268" s="337"/>
      <c r="C268" s="337"/>
      <c r="D268" s="337"/>
      <c r="E268" s="337"/>
      <c r="F268" s="337"/>
      <c r="G268" s="337"/>
      <c r="H268" s="337"/>
      <c r="K268" s="1932"/>
      <c r="L268" s="1932"/>
      <c r="M268" s="1932"/>
      <c r="N268" s="1932"/>
      <c r="O268" s="1932"/>
      <c r="P268" s="1932"/>
      <c r="Q268" s="1932"/>
    </row>
    <row r="269">
      <c r="A269" s="337"/>
      <c r="B269" s="337"/>
      <c r="C269" s="337"/>
      <c r="D269" s="337"/>
      <c r="E269" s="337"/>
      <c r="F269" s="337"/>
      <c r="G269" s="337"/>
      <c r="H269" s="337"/>
      <c r="K269" s="1932"/>
      <c r="L269" s="1932"/>
      <c r="M269" s="1932"/>
      <c r="N269" s="1932"/>
      <c r="O269" s="1932"/>
      <c r="P269" s="1932"/>
      <c r="Q269" s="1932"/>
    </row>
    <row r="270">
      <c r="A270" s="337"/>
      <c r="B270" s="337"/>
      <c r="C270" s="337"/>
      <c r="D270" s="337"/>
      <c r="E270" s="337"/>
      <c r="F270" s="337"/>
      <c r="G270" s="337"/>
      <c r="H270" s="337"/>
      <c r="K270" s="1932"/>
      <c r="L270" s="1932"/>
      <c r="M270" s="1932"/>
      <c r="N270" s="1932"/>
      <c r="O270" s="1932"/>
      <c r="P270" s="1932"/>
      <c r="Q270" s="1932"/>
    </row>
    <row r="271">
      <c r="A271" s="337"/>
      <c r="B271" s="337"/>
      <c r="C271" s="337"/>
      <c r="D271" s="337"/>
      <c r="E271" s="337"/>
      <c r="F271" s="337"/>
      <c r="G271" s="337"/>
      <c r="H271" s="337"/>
      <c r="K271" s="1932"/>
      <c r="L271" s="1932"/>
      <c r="M271" s="1932"/>
      <c r="N271" s="1932"/>
      <c r="O271" s="1932"/>
      <c r="P271" s="1932"/>
      <c r="Q271" s="1932"/>
    </row>
    <row r="272">
      <c r="A272" s="337"/>
      <c r="B272" s="337"/>
      <c r="C272" s="337"/>
      <c r="D272" s="337"/>
      <c r="E272" s="337"/>
      <c r="F272" s="337"/>
      <c r="G272" s="337"/>
      <c r="H272" s="337"/>
      <c r="K272" s="1932"/>
      <c r="L272" s="1932"/>
      <c r="M272" s="1932"/>
      <c r="N272" s="1932"/>
      <c r="O272" s="1932"/>
      <c r="P272" s="1932"/>
      <c r="Q272" s="1932"/>
    </row>
    <row r="273">
      <c r="A273" s="337"/>
      <c r="B273" s="337"/>
      <c r="C273" s="337"/>
      <c r="D273" s="337"/>
      <c r="E273" s="337"/>
      <c r="F273" s="337"/>
      <c r="G273" s="337"/>
      <c r="H273" s="337"/>
      <c r="K273" s="1932"/>
      <c r="L273" s="1932"/>
      <c r="M273" s="1932"/>
      <c r="N273" s="1932"/>
      <c r="O273" s="1932"/>
      <c r="P273" s="1932"/>
      <c r="Q273" s="1932"/>
    </row>
    <row r="274">
      <c r="A274" s="337"/>
      <c r="B274" s="337"/>
      <c r="C274" s="337"/>
      <c r="D274" s="337"/>
      <c r="E274" s="337"/>
      <c r="F274" s="337"/>
      <c r="G274" s="337"/>
      <c r="H274" s="337"/>
      <c r="K274" s="1932"/>
      <c r="L274" s="1932"/>
      <c r="M274" s="1932"/>
      <c r="N274" s="1932"/>
      <c r="O274" s="1932"/>
      <c r="P274" s="1932"/>
      <c r="Q274" s="1932"/>
    </row>
    <row r="275">
      <c r="A275" s="337"/>
      <c r="B275" s="337"/>
      <c r="C275" s="337"/>
      <c r="D275" s="337"/>
      <c r="E275" s="337"/>
      <c r="F275" s="337"/>
      <c r="G275" s="337"/>
      <c r="H275" s="337"/>
      <c r="K275" s="1932"/>
      <c r="L275" s="1932"/>
      <c r="M275" s="1932"/>
      <c r="N275" s="1932"/>
      <c r="O275" s="1932"/>
      <c r="P275" s="1932"/>
      <c r="Q275" s="1932"/>
    </row>
    <row r="276">
      <c r="A276" s="337"/>
      <c r="B276" s="337"/>
      <c r="C276" s="337"/>
      <c r="D276" s="337"/>
      <c r="E276" s="337"/>
      <c r="F276" s="337"/>
      <c r="G276" s="337"/>
      <c r="H276" s="337"/>
      <c r="K276" s="1932"/>
      <c r="L276" s="1932"/>
      <c r="M276" s="1932"/>
      <c r="N276" s="1932"/>
      <c r="O276" s="1932"/>
      <c r="P276" s="1932"/>
      <c r="Q276" s="1932"/>
    </row>
    <row r="277">
      <c r="A277" s="337"/>
      <c r="B277" s="337"/>
      <c r="C277" s="337"/>
      <c r="D277" s="337"/>
      <c r="E277" s="337"/>
      <c r="F277" s="337"/>
      <c r="G277" s="337"/>
      <c r="H277" s="337"/>
      <c r="K277" s="1932"/>
      <c r="L277" s="1932"/>
      <c r="M277" s="1932"/>
      <c r="N277" s="1932"/>
      <c r="O277" s="1932"/>
      <c r="P277" s="1932"/>
      <c r="Q277" s="1932"/>
    </row>
    <row r="278">
      <c r="A278" s="337"/>
      <c r="B278" s="337"/>
      <c r="C278" s="337"/>
      <c r="D278" s="337"/>
      <c r="E278" s="337"/>
      <c r="F278" s="337"/>
      <c r="G278" s="337"/>
      <c r="H278" s="337"/>
      <c r="K278" s="1932"/>
      <c r="L278" s="1932"/>
      <c r="M278" s="1932"/>
      <c r="N278" s="1932"/>
      <c r="O278" s="1932"/>
      <c r="P278" s="1932"/>
      <c r="Q278" s="1932"/>
    </row>
    <row r="279">
      <c r="A279" s="337"/>
      <c r="B279" s="337"/>
      <c r="C279" s="337"/>
      <c r="D279" s="337"/>
      <c r="E279" s="337"/>
      <c r="F279" s="337"/>
      <c r="G279" s="337"/>
      <c r="H279" s="337"/>
      <c r="K279" s="1932"/>
      <c r="L279" s="1932"/>
      <c r="M279" s="1932"/>
      <c r="N279" s="1932"/>
      <c r="O279" s="1932"/>
      <c r="P279" s="1932"/>
      <c r="Q279" s="1932"/>
    </row>
    <row r="280">
      <c r="A280" s="337"/>
      <c r="B280" s="337"/>
      <c r="C280" s="337"/>
      <c r="D280" s="337"/>
      <c r="E280" s="337"/>
      <c r="F280" s="337"/>
      <c r="G280" s="337"/>
      <c r="H280" s="337"/>
      <c r="K280" s="1932"/>
      <c r="L280" s="1932"/>
      <c r="M280" s="1932"/>
      <c r="N280" s="1932"/>
      <c r="O280" s="1932"/>
      <c r="P280" s="1932"/>
      <c r="Q280" s="1932"/>
    </row>
    <row r="281">
      <c r="A281" s="337"/>
      <c r="B281" s="337"/>
      <c r="C281" s="337"/>
      <c r="D281" s="337"/>
      <c r="E281" s="337"/>
      <c r="F281" s="337"/>
      <c r="G281" s="337"/>
      <c r="H281" s="337"/>
      <c r="K281" s="1932"/>
      <c r="L281" s="1932"/>
      <c r="M281" s="1932"/>
      <c r="N281" s="1932"/>
      <c r="O281" s="1932"/>
      <c r="P281" s="1932"/>
      <c r="Q281" s="1932"/>
    </row>
    <row r="282">
      <c r="A282" s="337"/>
      <c r="B282" s="337"/>
      <c r="C282" s="337"/>
      <c r="D282" s="337"/>
      <c r="E282" s="337"/>
      <c r="F282" s="337"/>
      <c r="G282" s="337"/>
      <c r="H282" s="337"/>
      <c r="K282" s="1932"/>
      <c r="L282" s="1932"/>
      <c r="M282" s="1932"/>
      <c r="N282" s="1932"/>
      <c r="O282" s="1932"/>
      <c r="P282" s="1932"/>
      <c r="Q282" s="1932"/>
    </row>
    <row r="283">
      <c r="A283" s="337"/>
      <c r="B283" s="337"/>
      <c r="C283" s="337"/>
      <c r="D283" s="337"/>
      <c r="E283" s="337"/>
      <c r="F283" s="337"/>
      <c r="G283" s="337"/>
      <c r="H283" s="337"/>
      <c r="K283" s="1932"/>
      <c r="L283" s="1932"/>
      <c r="M283" s="1932"/>
      <c r="N283" s="1932"/>
      <c r="O283" s="1932"/>
      <c r="P283" s="1932"/>
      <c r="Q283" s="1932"/>
    </row>
    <row r="284">
      <c r="A284" s="337"/>
      <c r="B284" s="337"/>
      <c r="C284" s="337"/>
      <c r="D284" s="337"/>
      <c r="E284" s="337"/>
      <c r="F284" s="337"/>
      <c r="G284" s="337"/>
      <c r="H284" s="337"/>
      <c r="K284" s="1932"/>
      <c r="L284" s="1932"/>
      <c r="M284" s="1932"/>
      <c r="N284" s="1932"/>
      <c r="O284" s="1932"/>
      <c r="P284" s="1932"/>
      <c r="Q284" s="1932"/>
    </row>
    <row r="285">
      <c r="A285" s="337"/>
      <c r="B285" s="337"/>
      <c r="C285" s="337"/>
      <c r="D285" s="337"/>
      <c r="E285" s="337"/>
      <c r="F285" s="337"/>
      <c r="G285" s="337"/>
      <c r="H285" s="337"/>
      <c r="K285" s="1932"/>
      <c r="L285" s="1932"/>
      <c r="M285" s="1932"/>
      <c r="N285" s="1932"/>
      <c r="O285" s="1932"/>
      <c r="P285" s="1932"/>
      <c r="Q285" s="1932"/>
    </row>
    <row r="286">
      <c r="A286" s="337"/>
      <c r="B286" s="337"/>
      <c r="C286" s="337"/>
      <c r="D286" s="337"/>
      <c r="E286" s="337"/>
      <c r="F286" s="337"/>
      <c r="G286" s="337"/>
      <c r="H286" s="337"/>
      <c r="K286" s="1932"/>
      <c r="L286" s="1932"/>
      <c r="M286" s="1932"/>
      <c r="N286" s="1932"/>
      <c r="O286" s="1932"/>
      <c r="P286" s="1932"/>
      <c r="Q286" s="1932"/>
    </row>
    <row r="287">
      <c r="A287" s="337"/>
      <c r="B287" s="337"/>
      <c r="C287" s="337"/>
      <c r="D287" s="337"/>
      <c r="E287" s="337"/>
      <c r="F287" s="337"/>
      <c r="G287" s="337"/>
      <c r="H287" s="337"/>
      <c r="K287" s="1932"/>
      <c r="L287" s="1932"/>
      <c r="M287" s="1932"/>
      <c r="N287" s="1932"/>
      <c r="O287" s="1932"/>
      <c r="P287" s="1932"/>
      <c r="Q287" s="1932"/>
    </row>
    <row r="288">
      <c r="A288" s="337"/>
      <c r="B288" s="337"/>
      <c r="C288" s="337"/>
      <c r="D288" s="337"/>
      <c r="E288" s="337"/>
      <c r="F288" s="337"/>
      <c r="G288" s="337"/>
      <c r="H288" s="337"/>
      <c r="K288" s="1932"/>
      <c r="L288" s="1932"/>
      <c r="M288" s="1932"/>
      <c r="N288" s="1932"/>
      <c r="O288" s="1932"/>
      <c r="P288" s="1932"/>
      <c r="Q288" s="1932"/>
    </row>
    <row r="289">
      <c r="A289" s="337"/>
      <c r="B289" s="337"/>
      <c r="C289" s="337"/>
      <c r="D289" s="337"/>
      <c r="E289" s="337"/>
      <c r="F289" s="337"/>
      <c r="G289" s="337"/>
      <c r="H289" s="337"/>
      <c r="K289" s="1932"/>
      <c r="L289" s="1932"/>
      <c r="M289" s="1932"/>
      <c r="N289" s="1932"/>
      <c r="O289" s="1932"/>
      <c r="P289" s="1932"/>
      <c r="Q289" s="1932"/>
    </row>
    <row r="290">
      <c r="A290" s="337"/>
      <c r="B290" s="337"/>
      <c r="C290" s="337"/>
      <c r="D290" s="337"/>
      <c r="E290" s="337"/>
      <c r="F290" s="337"/>
      <c r="G290" s="337"/>
      <c r="H290" s="337"/>
      <c r="K290" s="1932"/>
      <c r="L290" s="1932"/>
      <c r="M290" s="1932"/>
      <c r="N290" s="1932"/>
      <c r="O290" s="1932"/>
      <c r="P290" s="1932"/>
      <c r="Q290" s="1932"/>
    </row>
    <row r="291">
      <c r="A291" s="337"/>
      <c r="B291" s="337"/>
      <c r="C291" s="337"/>
      <c r="D291" s="337"/>
      <c r="E291" s="337"/>
      <c r="F291" s="337"/>
      <c r="G291" s="337"/>
      <c r="H291" s="337"/>
      <c r="K291" s="1932"/>
      <c r="L291" s="1932"/>
      <c r="M291" s="1932"/>
      <c r="N291" s="1932"/>
      <c r="O291" s="1932"/>
      <c r="P291" s="1932"/>
      <c r="Q291" s="1932"/>
    </row>
    <row r="292">
      <c r="A292" s="337"/>
      <c r="B292" s="337"/>
      <c r="C292" s="337"/>
      <c r="D292" s="337"/>
      <c r="E292" s="337"/>
      <c r="F292" s="337"/>
      <c r="G292" s="337"/>
      <c r="H292" s="337"/>
      <c r="K292" s="1932"/>
      <c r="L292" s="1932"/>
      <c r="M292" s="1932"/>
      <c r="N292" s="1932"/>
      <c r="O292" s="1932"/>
      <c r="P292" s="1932"/>
      <c r="Q292" s="1932"/>
    </row>
    <row r="293">
      <c r="A293" s="337"/>
      <c r="B293" s="337"/>
      <c r="C293" s="337"/>
      <c r="D293" s="337"/>
      <c r="E293" s="337"/>
      <c r="F293" s="337"/>
      <c r="G293" s="337"/>
      <c r="H293" s="337"/>
      <c r="K293" s="1932"/>
      <c r="L293" s="1932"/>
      <c r="M293" s="1932"/>
      <c r="N293" s="1932"/>
      <c r="O293" s="1932"/>
      <c r="P293" s="1932"/>
      <c r="Q293" s="1932"/>
    </row>
    <row r="294">
      <c r="A294" s="337"/>
      <c r="B294" s="337"/>
      <c r="C294" s="337"/>
      <c r="D294" s="337"/>
      <c r="E294" s="337"/>
      <c r="F294" s="337"/>
      <c r="G294" s="337"/>
      <c r="H294" s="337"/>
      <c r="K294" s="1932"/>
      <c r="L294" s="1932"/>
      <c r="M294" s="1932"/>
      <c r="N294" s="1932"/>
      <c r="O294" s="1932"/>
      <c r="P294" s="1932"/>
      <c r="Q294" s="1932"/>
    </row>
    <row r="295">
      <c r="A295" s="337"/>
      <c r="B295" s="337"/>
      <c r="C295" s="337"/>
      <c r="D295" s="337"/>
      <c r="E295" s="337"/>
      <c r="F295" s="337"/>
      <c r="G295" s="337"/>
      <c r="H295" s="337"/>
      <c r="K295" s="1932"/>
      <c r="L295" s="1932"/>
      <c r="M295" s="1932"/>
      <c r="N295" s="1932"/>
      <c r="O295" s="1932"/>
      <c r="P295" s="1932"/>
      <c r="Q295" s="1932"/>
    </row>
    <row r="296">
      <c r="A296" s="337"/>
      <c r="B296" s="337"/>
      <c r="C296" s="337"/>
      <c r="D296" s="337"/>
      <c r="E296" s="337"/>
      <c r="F296" s="337"/>
      <c r="G296" s="337"/>
      <c r="H296" s="337"/>
      <c r="K296" s="1932"/>
      <c r="L296" s="1932"/>
      <c r="M296" s="1932"/>
      <c r="N296" s="1932"/>
      <c r="O296" s="1932"/>
      <c r="P296" s="1932"/>
      <c r="Q296" s="1932"/>
    </row>
    <row r="297">
      <c r="A297" s="337"/>
      <c r="B297" s="337"/>
      <c r="C297" s="337"/>
      <c r="D297" s="337"/>
      <c r="E297" s="337"/>
      <c r="F297" s="337"/>
      <c r="G297" s="337"/>
      <c r="H297" s="337"/>
      <c r="K297" s="1932"/>
      <c r="L297" s="1932"/>
      <c r="M297" s="1932"/>
      <c r="N297" s="1932"/>
      <c r="O297" s="1932"/>
      <c r="P297" s="1932"/>
      <c r="Q297" s="1932"/>
    </row>
    <row r="298">
      <c r="A298" s="337"/>
      <c r="B298" s="337"/>
      <c r="C298" s="337"/>
      <c r="D298" s="337"/>
      <c r="E298" s="337"/>
      <c r="F298" s="337"/>
      <c r="G298" s="337"/>
      <c r="H298" s="337"/>
      <c r="K298" s="1932"/>
      <c r="L298" s="1932"/>
      <c r="M298" s="1932"/>
      <c r="N298" s="1932"/>
      <c r="O298" s="1932"/>
      <c r="P298" s="1932"/>
      <c r="Q298" s="1932"/>
    </row>
    <row r="299">
      <c r="A299" s="337"/>
      <c r="B299" s="337"/>
      <c r="C299" s="337"/>
      <c r="D299" s="337"/>
      <c r="E299" s="337"/>
      <c r="F299" s="337"/>
      <c r="G299" s="337"/>
      <c r="H299" s="337"/>
      <c r="K299" s="1932"/>
      <c r="L299" s="1932"/>
      <c r="M299" s="1932"/>
      <c r="N299" s="1932"/>
      <c r="O299" s="1932"/>
      <c r="P299" s="1932"/>
      <c r="Q299" s="1932"/>
    </row>
    <row r="300">
      <c r="A300" s="337"/>
      <c r="B300" s="337"/>
      <c r="C300" s="337"/>
      <c r="D300" s="337"/>
      <c r="E300" s="337"/>
      <c r="F300" s="337"/>
      <c r="G300" s="337"/>
      <c r="H300" s="337"/>
      <c r="K300" s="1932"/>
      <c r="L300" s="1932"/>
      <c r="M300" s="1932"/>
      <c r="N300" s="1932"/>
      <c r="O300" s="1932"/>
      <c r="P300" s="1932"/>
      <c r="Q300" s="1932"/>
    </row>
    <row r="301">
      <c r="A301" s="337"/>
      <c r="B301" s="337"/>
      <c r="C301" s="337"/>
      <c r="D301" s="337"/>
      <c r="E301" s="337"/>
      <c r="F301" s="337"/>
      <c r="G301" s="337"/>
      <c r="H301" s="337"/>
      <c r="K301" s="1932"/>
      <c r="L301" s="1932"/>
      <c r="M301" s="1932"/>
      <c r="N301" s="1932"/>
      <c r="O301" s="1932"/>
      <c r="P301" s="1932"/>
      <c r="Q301" s="1932"/>
    </row>
    <row r="302">
      <c r="A302" s="337"/>
      <c r="B302" s="337"/>
      <c r="C302" s="337"/>
      <c r="D302" s="337"/>
      <c r="E302" s="337"/>
      <c r="F302" s="337"/>
      <c r="G302" s="337"/>
      <c r="H302" s="337"/>
      <c r="K302" s="1932"/>
      <c r="L302" s="1932"/>
      <c r="M302" s="1932"/>
      <c r="N302" s="1932"/>
      <c r="O302" s="1932"/>
      <c r="P302" s="1932"/>
      <c r="Q302" s="1932"/>
    </row>
    <row r="303">
      <c r="A303" s="337"/>
      <c r="B303" s="337"/>
      <c r="C303" s="337"/>
      <c r="D303" s="337"/>
      <c r="E303" s="337"/>
      <c r="F303" s="337"/>
      <c r="G303" s="337"/>
      <c r="H303" s="337"/>
      <c r="K303" s="1932"/>
      <c r="L303" s="1932"/>
      <c r="M303" s="1932"/>
      <c r="N303" s="1932"/>
      <c r="O303" s="1932"/>
      <c r="P303" s="1932"/>
      <c r="Q303" s="1932"/>
    </row>
    <row r="304">
      <c r="A304" s="337"/>
      <c r="B304" s="337"/>
      <c r="C304" s="337"/>
      <c r="D304" s="337"/>
      <c r="E304" s="337"/>
      <c r="F304" s="337"/>
      <c r="G304" s="337"/>
      <c r="H304" s="337"/>
      <c r="K304" s="1932"/>
      <c r="L304" s="1932"/>
      <c r="M304" s="1932"/>
      <c r="N304" s="1932"/>
      <c r="O304" s="1932"/>
      <c r="P304" s="1932"/>
      <c r="Q304" s="1932"/>
    </row>
    <row r="305">
      <c r="A305" s="337"/>
      <c r="B305" s="337"/>
      <c r="C305" s="337"/>
      <c r="D305" s="337"/>
      <c r="E305" s="337"/>
      <c r="F305" s="337"/>
      <c r="G305" s="337"/>
      <c r="H305" s="337"/>
      <c r="K305" s="1932"/>
      <c r="L305" s="1932"/>
      <c r="M305" s="1932"/>
      <c r="N305" s="1932"/>
      <c r="O305" s="1932"/>
      <c r="P305" s="1932"/>
      <c r="Q305" s="1932"/>
    </row>
    <row r="306">
      <c r="A306" s="337"/>
      <c r="B306" s="337"/>
      <c r="C306" s="337"/>
      <c r="D306" s="337"/>
      <c r="E306" s="337"/>
      <c r="F306" s="337"/>
      <c r="G306" s="337"/>
      <c r="H306" s="337"/>
      <c r="K306" s="1932"/>
      <c r="L306" s="1932"/>
      <c r="M306" s="1932"/>
      <c r="N306" s="1932"/>
      <c r="O306" s="1932"/>
      <c r="P306" s="1932"/>
      <c r="Q306" s="1932"/>
    </row>
    <row r="307">
      <c r="A307" s="337"/>
      <c r="B307" s="337"/>
      <c r="C307" s="337"/>
      <c r="D307" s="337"/>
      <c r="E307" s="337"/>
      <c r="F307" s="337"/>
      <c r="G307" s="337"/>
      <c r="H307" s="337"/>
      <c r="K307" s="1932"/>
      <c r="L307" s="1932"/>
      <c r="M307" s="1932"/>
      <c r="N307" s="1932"/>
      <c r="O307" s="1932"/>
      <c r="P307" s="1932"/>
      <c r="Q307" s="1932"/>
    </row>
    <row r="308">
      <c r="A308" s="337"/>
      <c r="B308" s="337"/>
      <c r="C308" s="337"/>
      <c r="D308" s="337"/>
      <c r="E308" s="337"/>
      <c r="F308" s="337"/>
      <c r="G308" s="337"/>
      <c r="H308" s="337"/>
      <c r="K308" s="1932"/>
      <c r="L308" s="1932"/>
      <c r="M308" s="1932"/>
      <c r="N308" s="1932"/>
      <c r="O308" s="1932"/>
      <c r="P308" s="1932"/>
      <c r="Q308" s="1932"/>
    </row>
    <row r="309">
      <c r="A309" s="337"/>
      <c r="B309" s="337"/>
      <c r="C309" s="337"/>
      <c r="D309" s="337"/>
      <c r="E309" s="337"/>
      <c r="F309" s="337"/>
      <c r="G309" s="337"/>
      <c r="H309" s="337"/>
      <c r="K309" s="1932"/>
      <c r="L309" s="1932"/>
      <c r="M309" s="1932"/>
      <c r="N309" s="1932"/>
      <c r="O309" s="1932"/>
      <c r="P309" s="1932"/>
      <c r="Q309" s="1932"/>
    </row>
    <row r="310">
      <c r="A310" s="337"/>
      <c r="B310" s="337"/>
      <c r="C310" s="337"/>
      <c r="D310" s="337"/>
      <c r="E310" s="337"/>
      <c r="F310" s="337"/>
      <c r="G310" s="337"/>
      <c r="H310" s="337"/>
      <c r="K310" s="1932"/>
      <c r="L310" s="1932"/>
      <c r="M310" s="1932"/>
      <c r="N310" s="1932"/>
      <c r="O310" s="1932"/>
      <c r="P310" s="1932"/>
      <c r="Q310" s="1932"/>
    </row>
    <row r="311">
      <c r="A311" s="337"/>
      <c r="B311" s="337"/>
      <c r="C311" s="337"/>
      <c r="D311" s="337"/>
      <c r="E311" s="337"/>
      <c r="F311" s="337"/>
      <c r="G311" s="337"/>
      <c r="H311" s="337"/>
      <c r="K311" s="1932"/>
      <c r="L311" s="1932"/>
      <c r="M311" s="1932"/>
      <c r="N311" s="1932"/>
      <c r="O311" s="1932"/>
      <c r="P311" s="1932"/>
      <c r="Q311" s="1932"/>
    </row>
    <row r="312">
      <c r="A312" s="337"/>
      <c r="B312" s="337"/>
      <c r="C312" s="337"/>
      <c r="D312" s="337"/>
      <c r="E312" s="337"/>
      <c r="F312" s="337"/>
      <c r="G312" s="337"/>
      <c r="H312" s="337"/>
      <c r="K312" s="1932"/>
      <c r="L312" s="1932"/>
      <c r="M312" s="1932"/>
      <c r="N312" s="1932"/>
      <c r="O312" s="1932"/>
      <c r="P312" s="1932"/>
      <c r="Q312" s="1932"/>
    </row>
    <row r="313">
      <c r="A313" s="337"/>
      <c r="B313" s="337"/>
      <c r="C313" s="337"/>
      <c r="D313" s="337"/>
      <c r="E313" s="337"/>
      <c r="F313" s="337"/>
      <c r="G313" s="337"/>
      <c r="H313" s="337"/>
      <c r="K313" s="1932"/>
      <c r="L313" s="1932"/>
      <c r="M313" s="1932"/>
      <c r="N313" s="1932"/>
      <c r="O313" s="1932"/>
      <c r="P313" s="1932"/>
      <c r="Q313" s="1932"/>
    </row>
    <row r="314">
      <c r="A314" s="337"/>
      <c r="B314" s="337"/>
      <c r="C314" s="337"/>
      <c r="D314" s="337"/>
      <c r="E314" s="337"/>
      <c r="F314" s="337"/>
      <c r="G314" s="337"/>
      <c r="H314" s="337"/>
      <c r="K314" s="1932"/>
      <c r="L314" s="1932"/>
      <c r="M314" s="1932"/>
      <c r="N314" s="1932"/>
      <c r="O314" s="1932"/>
      <c r="P314" s="1932"/>
      <c r="Q314" s="1932"/>
    </row>
    <row r="315">
      <c r="A315" s="337"/>
      <c r="B315" s="337"/>
      <c r="C315" s="337"/>
      <c r="D315" s="337"/>
      <c r="E315" s="337"/>
      <c r="F315" s="337"/>
      <c r="G315" s="337"/>
      <c r="H315" s="337"/>
      <c r="K315" s="1932"/>
      <c r="L315" s="1932"/>
      <c r="M315" s="1932"/>
      <c r="N315" s="1932"/>
      <c r="O315" s="1932"/>
      <c r="P315" s="1932"/>
      <c r="Q315" s="1932"/>
    </row>
    <row r="316">
      <c r="A316" s="337"/>
      <c r="B316" s="337"/>
      <c r="C316" s="337"/>
      <c r="D316" s="337"/>
      <c r="E316" s="337"/>
      <c r="F316" s="337"/>
      <c r="G316" s="337"/>
      <c r="H316" s="337"/>
      <c r="K316" s="1932"/>
      <c r="L316" s="1932"/>
      <c r="M316" s="1932"/>
      <c r="N316" s="1932"/>
      <c r="O316" s="1932"/>
      <c r="P316" s="1932"/>
      <c r="Q316" s="1932"/>
    </row>
    <row r="317">
      <c r="A317" s="337"/>
      <c r="B317" s="337"/>
      <c r="C317" s="337"/>
      <c r="D317" s="337"/>
      <c r="E317" s="337"/>
      <c r="F317" s="337"/>
      <c r="G317" s="337"/>
      <c r="H317" s="337"/>
      <c r="K317" s="1932"/>
      <c r="L317" s="1932"/>
      <c r="M317" s="1932"/>
      <c r="N317" s="1932"/>
      <c r="O317" s="1932"/>
      <c r="P317" s="1932"/>
      <c r="Q317" s="1932"/>
    </row>
    <row r="318">
      <c r="A318" s="337"/>
      <c r="B318" s="337"/>
      <c r="C318" s="337"/>
      <c r="D318" s="337"/>
      <c r="E318" s="337"/>
      <c r="F318" s="337"/>
      <c r="G318" s="337"/>
      <c r="H318" s="337"/>
      <c r="K318" s="1932"/>
      <c r="L318" s="1932"/>
      <c r="M318" s="1932"/>
      <c r="N318" s="1932"/>
      <c r="O318" s="1932"/>
      <c r="P318" s="1932"/>
      <c r="Q318" s="1932"/>
    </row>
    <row r="319">
      <c r="A319" s="337"/>
      <c r="B319" s="337"/>
      <c r="C319" s="337"/>
      <c r="D319" s="337"/>
      <c r="E319" s="337"/>
      <c r="F319" s="337"/>
      <c r="G319" s="337"/>
      <c r="H319" s="337"/>
      <c r="K319" s="1932"/>
      <c r="L319" s="1932"/>
      <c r="M319" s="1932"/>
      <c r="N319" s="1932"/>
      <c r="O319" s="1932"/>
      <c r="P319" s="1932"/>
      <c r="Q319" s="1932"/>
    </row>
    <row r="320">
      <c r="A320" s="337"/>
      <c r="B320" s="337"/>
      <c r="C320" s="337"/>
      <c r="D320" s="337"/>
      <c r="E320" s="337"/>
      <c r="F320" s="337"/>
      <c r="G320" s="337"/>
      <c r="H320" s="337"/>
      <c r="K320" s="1932"/>
      <c r="L320" s="1932"/>
      <c r="M320" s="1932"/>
      <c r="N320" s="1932"/>
      <c r="O320" s="1932"/>
      <c r="P320" s="1932"/>
      <c r="Q320" s="1932"/>
    </row>
    <row r="321">
      <c r="A321" s="337"/>
      <c r="B321" s="337"/>
      <c r="C321" s="337"/>
      <c r="D321" s="337"/>
      <c r="E321" s="337"/>
      <c r="F321" s="337"/>
      <c r="G321" s="337"/>
      <c r="H321" s="337"/>
      <c r="K321" s="1932"/>
      <c r="L321" s="1932"/>
      <c r="M321" s="1932"/>
      <c r="N321" s="1932"/>
      <c r="O321" s="1932"/>
      <c r="P321" s="1932"/>
      <c r="Q321" s="1932"/>
    </row>
    <row r="322">
      <c r="A322" s="337"/>
      <c r="B322" s="337"/>
      <c r="C322" s="337"/>
      <c r="D322" s="337"/>
      <c r="E322" s="337"/>
      <c r="F322" s="337"/>
      <c r="G322" s="337"/>
      <c r="H322" s="337"/>
      <c r="K322" s="1932"/>
      <c r="L322" s="1932"/>
      <c r="M322" s="1932"/>
      <c r="N322" s="1932"/>
      <c r="O322" s="1932"/>
      <c r="P322" s="1932"/>
      <c r="Q322" s="1932"/>
    </row>
    <row r="323">
      <c r="A323" s="337"/>
      <c r="B323" s="337"/>
      <c r="C323" s="337"/>
      <c r="D323" s="337"/>
      <c r="E323" s="337"/>
      <c r="F323" s="337"/>
      <c r="G323" s="337"/>
      <c r="H323" s="337"/>
      <c r="K323" s="1932"/>
      <c r="L323" s="1932"/>
      <c r="M323" s="1932"/>
      <c r="N323" s="1932"/>
      <c r="O323" s="1932"/>
      <c r="P323" s="1932"/>
      <c r="Q323" s="1932"/>
    </row>
    <row r="324">
      <c r="A324" s="337"/>
      <c r="B324" s="337"/>
      <c r="C324" s="337"/>
      <c r="D324" s="337"/>
      <c r="E324" s="337"/>
      <c r="F324" s="337"/>
      <c r="G324" s="337"/>
      <c r="H324" s="337"/>
      <c r="K324" s="1932"/>
      <c r="L324" s="1932"/>
      <c r="M324" s="1932"/>
      <c r="N324" s="1932"/>
      <c r="O324" s="1932"/>
      <c r="P324" s="1932"/>
      <c r="Q324" s="1932"/>
    </row>
    <row r="325">
      <c r="A325" s="337"/>
      <c r="B325" s="337"/>
      <c r="C325" s="337"/>
      <c r="D325" s="337"/>
      <c r="E325" s="337"/>
      <c r="F325" s="337"/>
      <c r="G325" s="337"/>
      <c r="H325" s="337"/>
      <c r="K325" s="1932"/>
      <c r="L325" s="1932"/>
      <c r="M325" s="1932"/>
      <c r="N325" s="1932"/>
      <c r="O325" s="1932"/>
      <c r="P325" s="1932"/>
      <c r="Q325" s="1932"/>
    </row>
    <row r="326">
      <c r="A326" s="337"/>
      <c r="B326" s="337"/>
      <c r="C326" s="337"/>
      <c r="D326" s="337"/>
      <c r="E326" s="337"/>
      <c r="F326" s="337"/>
      <c r="G326" s="337"/>
      <c r="H326" s="337"/>
      <c r="K326" s="1932"/>
      <c r="L326" s="1932"/>
      <c r="M326" s="1932"/>
      <c r="N326" s="1932"/>
      <c r="O326" s="1932"/>
      <c r="P326" s="1932"/>
      <c r="Q326" s="1932"/>
    </row>
    <row r="327">
      <c r="A327" s="337"/>
      <c r="B327" s="337"/>
      <c r="C327" s="337"/>
      <c r="D327" s="337"/>
      <c r="E327" s="337"/>
      <c r="F327" s="337"/>
      <c r="G327" s="337"/>
      <c r="H327" s="337"/>
      <c r="K327" s="1932"/>
      <c r="L327" s="1932"/>
      <c r="M327" s="1932"/>
      <c r="N327" s="1932"/>
      <c r="O327" s="1932"/>
      <c r="P327" s="1932"/>
      <c r="Q327" s="1932"/>
    </row>
    <row r="328">
      <c r="A328" s="337"/>
      <c r="B328" s="337"/>
      <c r="C328" s="337"/>
      <c r="D328" s="337"/>
      <c r="E328" s="337"/>
      <c r="F328" s="337"/>
      <c r="G328" s="337"/>
      <c r="H328" s="337"/>
      <c r="K328" s="1932"/>
      <c r="L328" s="1932"/>
      <c r="M328" s="1932"/>
      <c r="N328" s="1932"/>
      <c r="O328" s="1932"/>
      <c r="P328" s="1932"/>
      <c r="Q328" s="1932"/>
    </row>
    <row r="329">
      <c r="A329" s="337"/>
      <c r="B329" s="337"/>
      <c r="C329" s="337"/>
      <c r="D329" s="337"/>
      <c r="E329" s="337"/>
      <c r="F329" s="337"/>
      <c r="G329" s="337"/>
      <c r="H329" s="337"/>
      <c r="K329" s="1932"/>
      <c r="L329" s="1932"/>
      <c r="M329" s="1932"/>
      <c r="N329" s="1932"/>
      <c r="O329" s="1932"/>
      <c r="P329" s="1932"/>
      <c r="Q329" s="1932"/>
    </row>
    <row r="330">
      <c r="A330" s="337"/>
      <c r="B330" s="337"/>
      <c r="C330" s="337"/>
      <c r="D330" s="337"/>
      <c r="E330" s="337"/>
      <c r="F330" s="337"/>
      <c r="G330" s="337"/>
      <c r="H330" s="337"/>
      <c r="K330" s="1932"/>
      <c r="L330" s="1932"/>
      <c r="M330" s="1932"/>
      <c r="N330" s="1932"/>
      <c r="O330" s="1932"/>
      <c r="P330" s="1932"/>
      <c r="Q330" s="1932"/>
    </row>
    <row r="331">
      <c r="A331" s="337"/>
      <c r="B331" s="337"/>
      <c r="C331" s="337"/>
      <c r="D331" s="337"/>
      <c r="E331" s="337"/>
      <c r="F331" s="337"/>
      <c r="G331" s="337"/>
      <c r="H331" s="337"/>
      <c r="K331" s="1932"/>
      <c r="L331" s="1932"/>
      <c r="M331" s="1932"/>
      <c r="N331" s="1932"/>
      <c r="O331" s="1932"/>
      <c r="P331" s="1932"/>
      <c r="Q331" s="1932"/>
    </row>
    <row r="332">
      <c r="A332" s="337"/>
      <c r="B332" s="337"/>
      <c r="C332" s="337"/>
      <c r="D332" s="337"/>
      <c r="E332" s="337"/>
      <c r="F332" s="337"/>
      <c r="G332" s="337"/>
      <c r="H332" s="337"/>
      <c r="K332" s="1932"/>
      <c r="L332" s="1932"/>
      <c r="M332" s="1932"/>
      <c r="N332" s="1932"/>
      <c r="O332" s="1932"/>
      <c r="P332" s="1932"/>
      <c r="Q332" s="1932"/>
    </row>
    <row r="333">
      <c r="A333" s="337"/>
      <c r="B333" s="337"/>
      <c r="C333" s="337"/>
      <c r="D333" s="337"/>
      <c r="E333" s="337"/>
      <c r="F333" s="337"/>
      <c r="G333" s="337"/>
      <c r="H333" s="337"/>
      <c r="K333" s="1932"/>
      <c r="L333" s="1932"/>
      <c r="M333" s="1932"/>
      <c r="N333" s="1932"/>
      <c r="O333" s="1932"/>
      <c r="P333" s="1932"/>
      <c r="Q333" s="1932"/>
    </row>
    <row r="334">
      <c r="A334" s="337"/>
      <c r="B334" s="337"/>
      <c r="C334" s="337"/>
      <c r="D334" s="337"/>
      <c r="E334" s="337"/>
      <c r="F334" s="337"/>
      <c r="G334" s="337"/>
      <c r="H334" s="337"/>
      <c r="K334" s="1932"/>
      <c r="L334" s="1932"/>
      <c r="M334" s="1932"/>
      <c r="N334" s="1932"/>
      <c r="O334" s="1932"/>
      <c r="P334" s="1932"/>
      <c r="Q334" s="1932"/>
    </row>
    <row r="335">
      <c r="A335" s="337"/>
      <c r="B335" s="337"/>
      <c r="C335" s="337"/>
      <c r="D335" s="337"/>
      <c r="E335" s="337"/>
      <c r="F335" s="337"/>
      <c r="G335" s="337"/>
      <c r="H335" s="337"/>
      <c r="K335" s="1932"/>
      <c r="L335" s="1932"/>
      <c r="M335" s="1932"/>
      <c r="N335" s="1932"/>
      <c r="O335" s="1932"/>
      <c r="P335" s="1932"/>
      <c r="Q335" s="1932"/>
    </row>
    <row r="336">
      <c r="A336" s="337"/>
      <c r="B336" s="337"/>
      <c r="C336" s="337"/>
      <c r="D336" s="337"/>
      <c r="E336" s="337"/>
      <c r="F336" s="337"/>
      <c r="G336" s="337"/>
      <c r="H336" s="337"/>
      <c r="K336" s="1932"/>
      <c r="L336" s="1932"/>
      <c r="M336" s="1932"/>
      <c r="N336" s="1932"/>
      <c r="O336" s="1932"/>
      <c r="P336" s="1932"/>
      <c r="Q336" s="1932"/>
    </row>
    <row r="337">
      <c r="A337" s="337"/>
      <c r="B337" s="337"/>
      <c r="C337" s="337"/>
      <c r="D337" s="337"/>
      <c r="E337" s="337"/>
      <c r="F337" s="337"/>
      <c r="G337" s="337"/>
      <c r="H337" s="337"/>
      <c r="K337" s="1932"/>
      <c r="L337" s="1932"/>
      <c r="M337" s="1932"/>
      <c r="N337" s="1932"/>
      <c r="O337" s="1932"/>
      <c r="P337" s="1932"/>
      <c r="Q337" s="1932"/>
    </row>
    <row r="338">
      <c r="A338" s="337"/>
      <c r="B338" s="337"/>
      <c r="C338" s="337"/>
      <c r="D338" s="337"/>
      <c r="E338" s="337"/>
      <c r="F338" s="337"/>
      <c r="G338" s="337"/>
      <c r="H338" s="337"/>
      <c r="K338" s="1932"/>
      <c r="L338" s="1932"/>
      <c r="M338" s="1932"/>
      <c r="N338" s="1932"/>
      <c r="O338" s="1932"/>
      <c r="P338" s="1932"/>
      <c r="Q338" s="1932"/>
    </row>
    <row r="339">
      <c r="A339" s="337"/>
      <c r="B339" s="337"/>
      <c r="C339" s="337"/>
      <c r="D339" s="337"/>
      <c r="E339" s="337"/>
      <c r="F339" s="337"/>
      <c r="G339" s="337"/>
      <c r="H339" s="337"/>
      <c r="K339" s="1932"/>
      <c r="L339" s="1932"/>
      <c r="M339" s="1932"/>
      <c r="N339" s="1932"/>
      <c r="O339" s="1932"/>
      <c r="P339" s="1932"/>
      <c r="Q339" s="1932"/>
    </row>
    <row r="340">
      <c r="A340" s="337"/>
      <c r="B340" s="337"/>
      <c r="C340" s="337"/>
      <c r="D340" s="337"/>
      <c r="E340" s="337"/>
      <c r="F340" s="337"/>
      <c r="G340" s="337"/>
      <c r="H340" s="337"/>
      <c r="K340" s="1932"/>
      <c r="L340" s="1932"/>
      <c r="M340" s="1932"/>
      <c r="N340" s="1932"/>
      <c r="O340" s="1932"/>
      <c r="P340" s="1932"/>
      <c r="Q340" s="1932"/>
    </row>
    <row r="341">
      <c r="A341" s="337"/>
      <c r="B341" s="337"/>
      <c r="C341" s="337"/>
      <c r="D341" s="337"/>
      <c r="E341" s="337"/>
      <c r="F341" s="337"/>
      <c r="G341" s="337"/>
      <c r="H341" s="337"/>
      <c r="K341" s="1932"/>
      <c r="L341" s="1932"/>
      <c r="M341" s="1932"/>
      <c r="N341" s="1932"/>
      <c r="O341" s="1932"/>
      <c r="P341" s="1932"/>
      <c r="Q341" s="1932"/>
    </row>
    <row r="342">
      <c r="A342" s="337"/>
      <c r="B342" s="337"/>
      <c r="C342" s="337"/>
      <c r="D342" s="337"/>
      <c r="E342" s="337"/>
      <c r="F342" s="337"/>
      <c r="G342" s="337"/>
      <c r="H342" s="337"/>
      <c r="K342" s="1932"/>
      <c r="L342" s="1932"/>
      <c r="M342" s="1932"/>
      <c r="N342" s="1932"/>
      <c r="O342" s="1932"/>
      <c r="P342" s="1932"/>
      <c r="Q342" s="1932"/>
    </row>
    <row r="343">
      <c r="A343" s="337"/>
      <c r="B343" s="337"/>
      <c r="C343" s="337"/>
      <c r="D343" s="337"/>
      <c r="E343" s="337"/>
      <c r="F343" s="337"/>
      <c r="G343" s="337"/>
      <c r="H343" s="337"/>
      <c r="K343" s="1932"/>
      <c r="L343" s="1932"/>
      <c r="M343" s="1932"/>
      <c r="N343" s="1932"/>
      <c r="O343" s="1932"/>
      <c r="P343" s="1932"/>
      <c r="Q343" s="1932"/>
    </row>
    <row r="344">
      <c r="A344" s="337"/>
      <c r="B344" s="337"/>
      <c r="C344" s="337"/>
      <c r="D344" s="337"/>
      <c r="E344" s="337"/>
      <c r="F344" s="337"/>
      <c r="G344" s="337"/>
      <c r="H344" s="337"/>
      <c r="K344" s="1932"/>
      <c r="L344" s="1932"/>
      <c r="M344" s="1932"/>
      <c r="N344" s="1932"/>
      <c r="O344" s="1932"/>
      <c r="P344" s="1932"/>
      <c r="Q344" s="1932"/>
    </row>
    <row r="345">
      <c r="A345" s="337"/>
      <c r="B345" s="337"/>
      <c r="C345" s="337"/>
      <c r="D345" s="337"/>
      <c r="E345" s="337"/>
      <c r="F345" s="337"/>
      <c r="G345" s="337"/>
      <c r="H345" s="337"/>
      <c r="K345" s="1932"/>
      <c r="L345" s="1932"/>
      <c r="M345" s="1932"/>
      <c r="N345" s="1932"/>
      <c r="O345" s="1932"/>
      <c r="P345" s="1932"/>
      <c r="Q345" s="1932"/>
    </row>
    <row r="346">
      <c r="A346" s="337"/>
      <c r="B346" s="337"/>
      <c r="C346" s="337"/>
      <c r="D346" s="337"/>
      <c r="E346" s="337"/>
      <c r="F346" s="337"/>
      <c r="G346" s="337"/>
      <c r="H346" s="337"/>
      <c r="K346" s="1932"/>
      <c r="L346" s="1932"/>
      <c r="M346" s="1932"/>
      <c r="N346" s="1932"/>
      <c r="O346" s="1932"/>
      <c r="P346" s="1932"/>
      <c r="Q346" s="1932"/>
    </row>
    <row r="347">
      <c r="A347" s="337"/>
      <c r="B347" s="337"/>
      <c r="C347" s="337"/>
      <c r="D347" s="337"/>
      <c r="E347" s="337"/>
      <c r="F347" s="337"/>
      <c r="G347" s="337"/>
      <c r="H347" s="337"/>
      <c r="K347" s="1932"/>
      <c r="L347" s="1932"/>
      <c r="M347" s="1932"/>
      <c r="N347" s="1932"/>
      <c r="O347" s="1932"/>
      <c r="P347" s="1932"/>
      <c r="Q347" s="1932"/>
    </row>
    <row r="348">
      <c r="A348" s="337"/>
      <c r="B348" s="337"/>
      <c r="C348" s="337"/>
      <c r="D348" s="337"/>
      <c r="E348" s="337"/>
      <c r="F348" s="337"/>
      <c r="G348" s="337"/>
      <c r="H348" s="337"/>
      <c r="K348" s="1932"/>
      <c r="L348" s="1932"/>
      <c r="M348" s="1932"/>
      <c r="N348" s="1932"/>
      <c r="O348" s="1932"/>
      <c r="P348" s="1932"/>
      <c r="Q348" s="1932"/>
    </row>
    <row r="349">
      <c r="A349" s="337"/>
      <c r="B349" s="337"/>
      <c r="C349" s="337"/>
      <c r="D349" s="337"/>
      <c r="E349" s="337"/>
      <c r="F349" s="337"/>
      <c r="G349" s="337"/>
      <c r="H349" s="337"/>
      <c r="K349" s="1932"/>
      <c r="L349" s="1932"/>
      <c r="M349" s="1932"/>
      <c r="N349" s="1932"/>
      <c r="O349" s="1932"/>
      <c r="P349" s="1932"/>
      <c r="Q349" s="1932"/>
    </row>
    <row r="350">
      <c r="A350" s="337"/>
      <c r="B350" s="337"/>
      <c r="C350" s="337"/>
      <c r="D350" s="337"/>
      <c r="E350" s="337"/>
      <c r="F350" s="337"/>
      <c r="G350" s="337"/>
      <c r="H350" s="337"/>
      <c r="K350" s="1932"/>
      <c r="L350" s="1932"/>
      <c r="M350" s="1932"/>
      <c r="N350" s="1932"/>
      <c r="O350" s="1932"/>
      <c r="P350" s="1932"/>
      <c r="Q350" s="1932"/>
    </row>
    <row r="351">
      <c r="A351" s="337"/>
      <c r="B351" s="337"/>
      <c r="C351" s="337"/>
      <c r="D351" s="337"/>
      <c r="E351" s="337"/>
      <c r="F351" s="337"/>
      <c r="G351" s="337"/>
      <c r="H351" s="337"/>
      <c r="K351" s="1932"/>
      <c r="L351" s="1932"/>
      <c r="M351" s="1932"/>
      <c r="N351" s="1932"/>
      <c r="O351" s="1932"/>
      <c r="P351" s="1932"/>
      <c r="Q351" s="1932"/>
    </row>
    <row r="352">
      <c r="A352" s="337"/>
      <c r="B352" s="337"/>
      <c r="C352" s="337"/>
      <c r="D352" s="337"/>
      <c r="E352" s="337"/>
      <c r="F352" s="337"/>
      <c r="G352" s="337"/>
      <c r="H352" s="337"/>
      <c r="K352" s="1932"/>
      <c r="L352" s="1932"/>
      <c r="M352" s="1932"/>
      <c r="N352" s="1932"/>
      <c r="O352" s="1932"/>
      <c r="P352" s="1932"/>
      <c r="Q352" s="1932"/>
    </row>
    <row r="353">
      <c r="A353" s="337"/>
      <c r="B353" s="337"/>
      <c r="C353" s="337"/>
      <c r="D353" s="337"/>
      <c r="E353" s="337"/>
      <c r="F353" s="337"/>
      <c r="G353" s="337"/>
      <c r="H353" s="337"/>
      <c r="K353" s="1932"/>
      <c r="L353" s="1932"/>
      <c r="M353" s="1932"/>
      <c r="N353" s="1932"/>
      <c r="O353" s="1932"/>
      <c r="P353" s="1932"/>
      <c r="Q353" s="1932"/>
    </row>
    <row r="354">
      <c r="A354" s="337"/>
      <c r="B354" s="337"/>
      <c r="C354" s="337"/>
      <c r="D354" s="337"/>
      <c r="E354" s="337"/>
      <c r="F354" s="337"/>
      <c r="G354" s="337"/>
      <c r="H354" s="337"/>
      <c r="K354" s="1932"/>
      <c r="L354" s="1932"/>
      <c r="M354" s="1932"/>
      <c r="N354" s="1932"/>
      <c r="O354" s="1932"/>
      <c r="P354" s="1932"/>
      <c r="Q354" s="1932"/>
    </row>
    <row r="355">
      <c r="A355" s="337"/>
      <c r="B355" s="337"/>
      <c r="C355" s="337"/>
      <c r="D355" s="337"/>
      <c r="E355" s="337"/>
      <c r="F355" s="337"/>
      <c r="G355" s="337"/>
      <c r="H355" s="337"/>
      <c r="K355" s="1932"/>
      <c r="L355" s="1932"/>
      <c r="M355" s="1932"/>
      <c r="N355" s="1932"/>
      <c r="O355" s="1932"/>
      <c r="P355" s="1932"/>
      <c r="Q355" s="1932"/>
    </row>
    <row r="356">
      <c r="A356" s="337"/>
      <c r="B356" s="337"/>
      <c r="C356" s="337"/>
      <c r="D356" s="337"/>
      <c r="E356" s="337"/>
      <c r="F356" s="337"/>
      <c r="G356" s="337"/>
      <c r="H356" s="337"/>
      <c r="K356" s="1932"/>
      <c r="L356" s="1932"/>
      <c r="M356" s="1932"/>
      <c r="N356" s="1932"/>
      <c r="O356" s="1932"/>
      <c r="P356" s="1932"/>
      <c r="Q356" s="1932"/>
    </row>
    <row r="357">
      <c r="A357" s="337"/>
      <c r="B357" s="337"/>
      <c r="C357" s="337"/>
      <c r="D357" s="337"/>
      <c r="E357" s="337"/>
      <c r="F357" s="337"/>
      <c r="G357" s="337"/>
      <c r="H357" s="337"/>
      <c r="K357" s="1932"/>
      <c r="L357" s="1932"/>
      <c r="M357" s="1932"/>
      <c r="N357" s="1932"/>
      <c r="O357" s="1932"/>
      <c r="P357" s="1932"/>
      <c r="Q357" s="1932"/>
    </row>
    <row r="358">
      <c r="A358" s="337"/>
      <c r="B358" s="337"/>
      <c r="C358" s="337"/>
      <c r="D358" s="337"/>
      <c r="E358" s="337"/>
      <c r="F358" s="337"/>
      <c r="G358" s="337"/>
      <c r="H358" s="337"/>
      <c r="K358" s="1932"/>
      <c r="L358" s="1932"/>
      <c r="M358" s="1932"/>
      <c r="N358" s="1932"/>
      <c r="O358" s="1932"/>
      <c r="P358" s="1932"/>
      <c r="Q358" s="1932"/>
    </row>
    <row r="359">
      <c r="A359" s="337"/>
      <c r="B359" s="337"/>
      <c r="C359" s="337"/>
      <c r="D359" s="337"/>
      <c r="E359" s="337"/>
      <c r="F359" s="337"/>
      <c r="G359" s="337"/>
      <c r="H359" s="337"/>
      <c r="K359" s="1932"/>
      <c r="L359" s="1932"/>
      <c r="M359" s="1932"/>
      <c r="N359" s="1932"/>
      <c r="O359" s="1932"/>
      <c r="P359" s="1932"/>
      <c r="Q359" s="1932"/>
    </row>
    <row r="360">
      <c r="A360" s="337"/>
      <c r="B360" s="337"/>
      <c r="C360" s="337"/>
      <c r="D360" s="337"/>
      <c r="E360" s="337"/>
      <c r="F360" s="337"/>
      <c r="G360" s="337"/>
      <c r="H360" s="337"/>
      <c r="K360" s="1932"/>
      <c r="L360" s="1932"/>
      <c r="M360" s="1932"/>
      <c r="N360" s="1932"/>
      <c r="O360" s="1932"/>
      <c r="P360" s="1932"/>
      <c r="Q360" s="1932"/>
    </row>
    <row r="361">
      <c r="A361" s="337"/>
      <c r="B361" s="337"/>
      <c r="C361" s="337"/>
      <c r="D361" s="337"/>
      <c r="E361" s="337"/>
      <c r="F361" s="337"/>
      <c r="G361" s="337"/>
      <c r="H361" s="337"/>
      <c r="K361" s="1932"/>
      <c r="L361" s="1932"/>
      <c r="M361" s="1932"/>
      <c r="N361" s="1932"/>
      <c r="O361" s="1932"/>
      <c r="P361" s="1932"/>
      <c r="Q361" s="1932"/>
    </row>
    <row r="362">
      <c r="A362" s="337"/>
      <c r="B362" s="337"/>
      <c r="C362" s="337"/>
      <c r="D362" s="337"/>
      <c r="E362" s="337"/>
      <c r="F362" s="337"/>
      <c r="G362" s="337"/>
      <c r="H362" s="337"/>
      <c r="K362" s="1932"/>
      <c r="L362" s="1932"/>
      <c r="M362" s="1932"/>
      <c r="N362" s="1932"/>
      <c r="O362" s="1932"/>
      <c r="P362" s="1932"/>
      <c r="Q362" s="1932"/>
    </row>
    <row r="363">
      <c r="A363" s="337"/>
      <c r="B363" s="337"/>
      <c r="C363" s="337"/>
      <c r="D363" s="337"/>
      <c r="E363" s="337"/>
      <c r="F363" s="337"/>
      <c r="G363" s="337"/>
      <c r="H363" s="337"/>
      <c r="K363" s="1932"/>
      <c r="L363" s="1932"/>
      <c r="M363" s="1932"/>
      <c r="N363" s="1932"/>
      <c r="O363" s="1932"/>
      <c r="P363" s="1932"/>
      <c r="Q363" s="1932"/>
    </row>
    <row r="364">
      <c r="A364" s="337"/>
      <c r="B364" s="337"/>
      <c r="C364" s="337"/>
      <c r="D364" s="337"/>
      <c r="E364" s="337"/>
      <c r="F364" s="337"/>
      <c r="G364" s="337"/>
      <c r="H364" s="337"/>
      <c r="K364" s="1932"/>
      <c r="L364" s="1932"/>
      <c r="M364" s="1932"/>
      <c r="N364" s="1932"/>
      <c r="O364" s="1932"/>
      <c r="P364" s="1932"/>
      <c r="Q364" s="1932"/>
    </row>
    <row r="365">
      <c r="A365" s="337"/>
      <c r="B365" s="337"/>
      <c r="C365" s="337"/>
      <c r="D365" s="337"/>
      <c r="E365" s="337"/>
      <c r="F365" s="337"/>
      <c r="G365" s="337"/>
      <c r="H365" s="337"/>
      <c r="K365" s="1932"/>
      <c r="L365" s="1932"/>
      <c r="M365" s="1932"/>
      <c r="N365" s="1932"/>
      <c r="O365" s="1932"/>
      <c r="P365" s="1932"/>
      <c r="Q365" s="1932"/>
    </row>
    <row r="366">
      <c r="A366" s="337"/>
      <c r="B366" s="337"/>
      <c r="C366" s="337"/>
      <c r="D366" s="337"/>
      <c r="E366" s="337"/>
      <c r="F366" s="337"/>
      <c r="G366" s="337"/>
      <c r="H366" s="337"/>
      <c r="K366" s="1932"/>
      <c r="L366" s="1932"/>
      <c r="M366" s="1932"/>
      <c r="N366" s="1932"/>
      <c r="O366" s="1932"/>
      <c r="P366" s="1932"/>
      <c r="Q366" s="1932"/>
    </row>
    <row r="367">
      <c r="A367" s="337"/>
      <c r="B367" s="337"/>
      <c r="C367" s="337"/>
      <c r="D367" s="337"/>
      <c r="E367" s="337"/>
      <c r="F367" s="337"/>
      <c r="G367" s="337"/>
      <c r="H367" s="337"/>
      <c r="K367" s="1932"/>
      <c r="L367" s="1932"/>
      <c r="M367" s="1932"/>
      <c r="N367" s="1932"/>
      <c r="O367" s="1932"/>
      <c r="P367" s="1932"/>
      <c r="Q367" s="1932"/>
    </row>
    <row r="368">
      <c r="A368" s="337"/>
      <c r="B368" s="337"/>
      <c r="C368" s="337"/>
      <c r="D368" s="337"/>
      <c r="E368" s="337"/>
      <c r="F368" s="337"/>
      <c r="G368" s="337"/>
      <c r="H368" s="337"/>
      <c r="K368" s="1932"/>
      <c r="L368" s="1932"/>
      <c r="M368" s="1932"/>
      <c r="N368" s="1932"/>
      <c r="O368" s="1932"/>
      <c r="P368" s="1932"/>
      <c r="Q368" s="1932"/>
    </row>
    <row r="369">
      <c r="A369" s="337"/>
      <c r="B369" s="337"/>
      <c r="C369" s="337"/>
      <c r="D369" s="337"/>
      <c r="E369" s="337"/>
      <c r="F369" s="337"/>
      <c r="G369" s="337"/>
      <c r="H369" s="337"/>
      <c r="K369" s="1932"/>
      <c r="L369" s="1932"/>
      <c r="M369" s="1932"/>
      <c r="N369" s="1932"/>
      <c r="O369" s="1932"/>
      <c r="P369" s="1932"/>
      <c r="Q369" s="1932"/>
    </row>
    <row r="370">
      <c r="A370" s="337"/>
      <c r="B370" s="337"/>
      <c r="C370" s="337"/>
      <c r="D370" s="337"/>
      <c r="E370" s="337"/>
      <c r="F370" s="337"/>
      <c r="G370" s="337"/>
      <c r="H370" s="337"/>
      <c r="K370" s="1932"/>
      <c r="L370" s="1932"/>
      <c r="M370" s="1932"/>
      <c r="N370" s="1932"/>
      <c r="O370" s="1932"/>
      <c r="P370" s="1932"/>
      <c r="Q370" s="1932"/>
    </row>
    <row r="371">
      <c r="A371" s="337"/>
      <c r="B371" s="337"/>
      <c r="C371" s="337"/>
      <c r="D371" s="337"/>
      <c r="E371" s="337"/>
      <c r="F371" s="337"/>
      <c r="G371" s="337"/>
      <c r="H371" s="337"/>
      <c r="K371" s="1932"/>
      <c r="L371" s="1932"/>
      <c r="M371" s="1932"/>
      <c r="N371" s="1932"/>
      <c r="O371" s="1932"/>
      <c r="P371" s="1932"/>
      <c r="Q371" s="1932"/>
    </row>
    <row r="372">
      <c r="A372" s="337"/>
      <c r="B372" s="337"/>
      <c r="C372" s="337"/>
      <c r="D372" s="337"/>
      <c r="E372" s="337"/>
      <c r="F372" s="337"/>
      <c r="G372" s="337"/>
      <c r="H372" s="337"/>
      <c r="K372" s="1932"/>
      <c r="L372" s="1932"/>
      <c r="M372" s="1932"/>
      <c r="N372" s="1932"/>
      <c r="O372" s="1932"/>
      <c r="P372" s="1932"/>
      <c r="Q372" s="1932"/>
    </row>
    <row r="373">
      <c r="A373" s="337"/>
      <c r="B373" s="337"/>
      <c r="C373" s="337"/>
      <c r="D373" s="337"/>
      <c r="E373" s="337"/>
      <c r="F373" s="337"/>
      <c r="G373" s="337"/>
      <c r="H373" s="337"/>
      <c r="K373" s="1932"/>
      <c r="L373" s="1932"/>
      <c r="M373" s="1932"/>
      <c r="N373" s="1932"/>
      <c r="O373" s="1932"/>
      <c r="P373" s="1932"/>
      <c r="Q373" s="1932"/>
    </row>
    <row r="374">
      <c r="A374" s="337"/>
      <c r="B374" s="337"/>
      <c r="C374" s="337"/>
      <c r="D374" s="337"/>
      <c r="E374" s="337"/>
      <c r="F374" s="337"/>
      <c r="G374" s="337"/>
      <c r="H374" s="337"/>
      <c r="K374" s="1932"/>
      <c r="L374" s="1932"/>
      <c r="M374" s="1932"/>
      <c r="N374" s="1932"/>
      <c r="O374" s="1932"/>
      <c r="P374" s="1932"/>
      <c r="Q374" s="1932"/>
    </row>
    <row r="375">
      <c r="A375" s="337"/>
      <c r="B375" s="337"/>
      <c r="C375" s="337"/>
      <c r="D375" s="337"/>
      <c r="E375" s="337"/>
      <c r="F375" s="337"/>
      <c r="G375" s="337"/>
      <c r="H375" s="337"/>
      <c r="K375" s="1932"/>
      <c r="L375" s="1932"/>
      <c r="M375" s="1932"/>
      <c r="N375" s="1932"/>
      <c r="O375" s="1932"/>
      <c r="P375" s="1932"/>
      <c r="Q375" s="1932"/>
    </row>
    <row r="376">
      <c r="A376" s="337"/>
      <c r="B376" s="337"/>
      <c r="C376" s="337"/>
      <c r="D376" s="337"/>
      <c r="E376" s="337"/>
      <c r="F376" s="337"/>
      <c r="G376" s="337"/>
      <c r="H376" s="337"/>
      <c r="K376" s="1932"/>
      <c r="L376" s="1932"/>
      <c r="M376" s="1932"/>
      <c r="N376" s="1932"/>
      <c r="O376" s="1932"/>
      <c r="P376" s="1932"/>
      <c r="Q376" s="1932"/>
    </row>
    <row r="377">
      <c r="A377" s="337"/>
      <c r="B377" s="337"/>
      <c r="C377" s="337"/>
      <c r="D377" s="337"/>
      <c r="E377" s="337"/>
      <c r="F377" s="337"/>
      <c r="G377" s="337"/>
      <c r="H377" s="337"/>
      <c r="K377" s="1932"/>
      <c r="L377" s="1932"/>
      <c r="M377" s="1932"/>
      <c r="N377" s="1932"/>
      <c r="O377" s="1932"/>
      <c r="P377" s="1932"/>
      <c r="Q377" s="1932"/>
    </row>
    <row r="378">
      <c r="A378" s="337"/>
      <c r="B378" s="337"/>
      <c r="C378" s="337"/>
      <c r="D378" s="337"/>
      <c r="E378" s="337"/>
      <c r="F378" s="337"/>
      <c r="G378" s="337"/>
      <c r="H378" s="337"/>
      <c r="K378" s="1932"/>
      <c r="L378" s="1932"/>
      <c r="M378" s="1932"/>
      <c r="N378" s="1932"/>
      <c r="O378" s="1932"/>
      <c r="P378" s="1932"/>
      <c r="Q378" s="1932"/>
    </row>
    <row r="379">
      <c r="A379" s="337"/>
      <c r="B379" s="337"/>
      <c r="C379" s="337"/>
      <c r="D379" s="337"/>
      <c r="E379" s="337"/>
      <c r="F379" s="337"/>
      <c r="G379" s="337"/>
      <c r="H379" s="337"/>
      <c r="K379" s="1932"/>
      <c r="L379" s="1932"/>
      <c r="M379" s="1932"/>
      <c r="N379" s="1932"/>
      <c r="O379" s="1932"/>
      <c r="P379" s="1932"/>
      <c r="Q379" s="1932"/>
    </row>
    <row r="380">
      <c r="A380" s="337"/>
      <c r="B380" s="337"/>
      <c r="C380" s="337"/>
      <c r="D380" s="337"/>
      <c r="E380" s="337"/>
      <c r="F380" s="337"/>
      <c r="G380" s="337"/>
      <c r="H380" s="337"/>
      <c r="K380" s="1932"/>
      <c r="L380" s="1932"/>
      <c r="M380" s="1932"/>
      <c r="N380" s="1932"/>
      <c r="O380" s="1932"/>
      <c r="P380" s="1932"/>
      <c r="Q380" s="1932"/>
    </row>
    <row r="381">
      <c r="A381" s="337"/>
      <c r="B381" s="337"/>
      <c r="C381" s="337"/>
      <c r="D381" s="337"/>
      <c r="E381" s="337"/>
      <c r="F381" s="337"/>
      <c r="G381" s="337"/>
      <c r="H381" s="337"/>
      <c r="K381" s="1932"/>
      <c r="L381" s="1932"/>
      <c r="M381" s="1932"/>
      <c r="N381" s="1932"/>
      <c r="O381" s="1932"/>
      <c r="P381" s="1932"/>
      <c r="Q381" s="1932"/>
    </row>
    <row r="382">
      <c r="A382" s="337"/>
      <c r="B382" s="337"/>
      <c r="C382" s="337"/>
      <c r="D382" s="337"/>
      <c r="E382" s="337"/>
      <c r="F382" s="337"/>
      <c r="G382" s="337"/>
      <c r="H382" s="337"/>
      <c r="K382" s="1932"/>
      <c r="L382" s="1932"/>
      <c r="M382" s="1932"/>
      <c r="N382" s="1932"/>
      <c r="O382" s="1932"/>
      <c r="P382" s="1932"/>
      <c r="Q382" s="1932"/>
    </row>
    <row r="383">
      <c r="A383" s="337"/>
      <c r="B383" s="337"/>
      <c r="C383" s="337"/>
      <c r="D383" s="337"/>
      <c r="E383" s="337"/>
      <c r="F383" s="337"/>
      <c r="G383" s="337"/>
      <c r="H383" s="337"/>
      <c r="K383" s="1932"/>
      <c r="L383" s="1932"/>
      <c r="M383" s="1932"/>
      <c r="N383" s="1932"/>
      <c r="O383" s="1932"/>
      <c r="P383" s="1932"/>
      <c r="Q383" s="1932"/>
    </row>
    <row r="384">
      <c r="A384" s="337"/>
      <c r="B384" s="337"/>
      <c r="C384" s="337"/>
      <c r="D384" s="337"/>
      <c r="E384" s="337"/>
      <c r="F384" s="337"/>
      <c r="G384" s="337"/>
      <c r="H384" s="337"/>
      <c r="K384" s="1932"/>
      <c r="L384" s="1932"/>
      <c r="M384" s="1932"/>
      <c r="N384" s="1932"/>
      <c r="O384" s="1932"/>
      <c r="P384" s="1932"/>
      <c r="Q384" s="1932"/>
    </row>
    <row r="385">
      <c r="A385" s="337"/>
      <c r="B385" s="337"/>
      <c r="C385" s="337"/>
      <c r="D385" s="337"/>
      <c r="E385" s="337"/>
      <c r="F385" s="337"/>
      <c r="G385" s="337"/>
      <c r="H385" s="337"/>
      <c r="K385" s="1932"/>
      <c r="L385" s="1932"/>
      <c r="M385" s="1932"/>
      <c r="N385" s="1932"/>
      <c r="O385" s="1932"/>
      <c r="P385" s="1932"/>
      <c r="Q385" s="1932"/>
    </row>
    <row r="386">
      <c r="A386" s="337"/>
      <c r="B386" s="337"/>
      <c r="C386" s="337"/>
      <c r="D386" s="337"/>
      <c r="E386" s="337"/>
      <c r="F386" s="337"/>
      <c r="G386" s="337"/>
      <c r="H386" s="337"/>
      <c r="K386" s="1932"/>
      <c r="L386" s="1932"/>
      <c r="M386" s="1932"/>
      <c r="N386" s="1932"/>
      <c r="O386" s="1932"/>
      <c r="P386" s="1932"/>
      <c r="Q386" s="1932"/>
    </row>
    <row r="387">
      <c r="A387" s="337"/>
      <c r="B387" s="337"/>
      <c r="C387" s="337"/>
      <c r="D387" s="337"/>
      <c r="E387" s="337"/>
      <c r="F387" s="337"/>
      <c r="G387" s="337"/>
      <c r="H387" s="337"/>
      <c r="K387" s="1932"/>
      <c r="L387" s="1932"/>
      <c r="M387" s="1932"/>
      <c r="N387" s="1932"/>
      <c r="O387" s="1932"/>
      <c r="P387" s="1932"/>
      <c r="Q387" s="1932"/>
    </row>
    <row r="388">
      <c r="A388" s="337"/>
      <c r="B388" s="337"/>
      <c r="C388" s="337"/>
      <c r="D388" s="337"/>
      <c r="E388" s="337"/>
      <c r="F388" s="337"/>
      <c r="G388" s="337"/>
      <c r="H388" s="337"/>
      <c r="K388" s="1932"/>
      <c r="L388" s="1932"/>
      <c r="M388" s="1932"/>
      <c r="N388" s="1932"/>
      <c r="O388" s="1932"/>
      <c r="P388" s="1932"/>
      <c r="Q388" s="1932"/>
    </row>
    <row r="389">
      <c r="A389" s="337"/>
      <c r="B389" s="337"/>
      <c r="C389" s="337"/>
      <c r="D389" s="337"/>
      <c r="E389" s="337"/>
      <c r="F389" s="337"/>
      <c r="G389" s="337"/>
      <c r="H389" s="337"/>
      <c r="K389" s="1932"/>
      <c r="L389" s="1932"/>
      <c r="M389" s="1932"/>
      <c r="N389" s="1932"/>
      <c r="O389" s="1932"/>
      <c r="P389" s="1932"/>
      <c r="Q389" s="1932"/>
    </row>
    <row r="390">
      <c r="A390" s="337"/>
      <c r="B390" s="337"/>
      <c r="C390" s="337"/>
      <c r="D390" s="337"/>
      <c r="E390" s="337"/>
      <c r="F390" s="337"/>
      <c r="G390" s="337"/>
      <c r="H390" s="337"/>
      <c r="K390" s="1932"/>
      <c r="L390" s="1932"/>
      <c r="M390" s="1932"/>
      <c r="N390" s="1932"/>
      <c r="O390" s="1932"/>
      <c r="P390" s="1932"/>
      <c r="Q390" s="1932"/>
    </row>
    <row r="391">
      <c r="A391" s="337"/>
      <c r="B391" s="337"/>
      <c r="C391" s="337"/>
      <c r="D391" s="337"/>
      <c r="E391" s="337"/>
      <c r="F391" s="337"/>
      <c r="G391" s="337"/>
      <c r="H391" s="337"/>
      <c r="K391" s="1932"/>
      <c r="L391" s="1932"/>
      <c r="M391" s="1932"/>
      <c r="N391" s="1932"/>
      <c r="O391" s="1932"/>
      <c r="P391" s="1932"/>
      <c r="Q391" s="1932"/>
    </row>
    <row r="392">
      <c r="A392" s="337"/>
      <c r="B392" s="337"/>
      <c r="C392" s="337"/>
      <c r="D392" s="337"/>
      <c r="E392" s="337"/>
      <c r="F392" s="337"/>
      <c r="G392" s="337"/>
      <c r="H392" s="337"/>
      <c r="K392" s="1932"/>
      <c r="L392" s="1932"/>
      <c r="M392" s="1932"/>
      <c r="N392" s="1932"/>
      <c r="O392" s="1932"/>
      <c r="P392" s="1932"/>
      <c r="Q392" s="1932"/>
    </row>
    <row r="393">
      <c r="A393" s="337"/>
      <c r="B393" s="337"/>
      <c r="C393" s="337"/>
      <c r="D393" s="337"/>
      <c r="E393" s="337"/>
      <c r="F393" s="337"/>
      <c r="G393" s="337"/>
      <c r="H393" s="337"/>
      <c r="K393" s="1932"/>
      <c r="L393" s="1932"/>
      <c r="M393" s="1932"/>
      <c r="N393" s="1932"/>
      <c r="O393" s="1932"/>
      <c r="P393" s="1932"/>
      <c r="Q393" s="1932"/>
    </row>
    <row r="394">
      <c r="A394" s="337"/>
      <c r="B394" s="337"/>
      <c r="C394" s="337"/>
      <c r="D394" s="337"/>
      <c r="E394" s="337"/>
      <c r="F394" s="337"/>
      <c r="G394" s="337"/>
      <c r="H394" s="337"/>
      <c r="K394" s="1932"/>
      <c r="L394" s="1932"/>
      <c r="M394" s="1932"/>
      <c r="N394" s="1932"/>
      <c r="O394" s="1932"/>
      <c r="P394" s="1932"/>
      <c r="Q394" s="1932"/>
    </row>
    <row r="395">
      <c r="A395" s="337"/>
      <c r="B395" s="337"/>
      <c r="C395" s="337"/>
      <c r="D395" s="337"/>
      <c r="E395" s="337"/>
      <c r="F395" s="337"/>
      <c r="G395" s="337"/>
      <c r="H395" s="337"/>
      <c r="K395" s="1932"/>
      <c r="L395" s="1932"/>
      <c r="M395" s="1932"/>
      <c r="N395" s="1932"/>
      <c r="O395" s="1932"/>
      <c r="P395" s="1932"/>
      <c r="Q395" s="1932"/>
    </row>
    <row r="396">
      <c r="A396" s="337"/>
      <c r="B396" s="337"/>
      <c r="C396" s="337"/>
      <c r="D396" s="337"/>
      <c r="E396" s="337"/>
      <c r="F396" s="337"/>
      <c r="G396" s="337"/>
      <c r="H396" s="337"/>
      <c r="K396" s="1932"/>
      <c r="L396" s="1932"/>
      <c r="M396" s="1932"/>
      <c r="N396" s="1932"/>
      <c r="O396" s="1932"/>
      <c r="P396" s="1932"/>
      <c r="Q396" s="1932"/>
    </row>
    <row r="397">
      <c r="A397" s="337"/>
      <c r="B397" s="337"/>
      <c r="C397" s="337"/>
      <c r="D397" s="337"/>
      <c r="E397" s="337"/>
      <c r="F397" s="337"/>
      <c r="G397" s="337"/>
      <c r="H397" s="337"/>
      <c r="K397" s="1932"/>
      <c r="L397" s="1932"/>
      <c r="M397" s="1932"/>
      <c r="N397" s="1932"/>
      <c r="O397" s="1932"/>
      <c r="P397" s="1932"/>
      <c r="Q397" s="1932"/>
    </row>
    <row r="398">
      <c r="A398" s="337"/>
      <c r="B398" s="337"/>
      <c r="C398" s="337"/>
      <c r="D398" s="337"/>
      <c r="E398" s="337"/>
      <c r="F398" s="337"/>
      <c r="G398" s="337"/>
      <c r="H398" s="337"/>
      <c r="K398" s="1932"/>
      <c r="L398" s="1932"/>
      <c r="M398" s="1932"/>
      <c r="N398" s="1932"/>
      <c r="O398" s="1932"/>
      <c r="P398" s="1932"/>
      <c r="Q398" s="1932"/>
    </row>
    <row r="399">
      <c r="A399" s="337"/>
      <c r="B399" s="337"/>
      <c r="C399" s="337"/>
      <c r="D399" s="337"/>
      <c r="E399" s="337"/>
      <c r="F399" s="337"/>
      <c r="G399" s="337"/>
      <c r="H399" s="337"/>
      <c r="K399" s="1932"/>
      <c r="L399" s="1932"/>
      <c r="M399" s="1932"/>
      <c r="N399" s="1932"/>
      <c r="O399" s="1932"/>
      <c r="P399" s="1932"/>
      <c r="Q399" s="1932"/>
    </row>
    <row r="400">
      <c r="A400" s="337"/>
      <c r="B400" s="337"/>
      <c r="C400" s="337"/>
      <c r="D400" s="337"/>
      <c r="E400" s="337"/>
      <c r="F400" s="337"/>
      <c r="G400" s="337"/>
      <c r="H400" s="337"/>
      <c r="K400" s="1932"/>
      <c r="L400" s="1932"/>
      <c r="M400" s="1932"/>
      <c r="N400" s="1932"/>
      <c r="O400" s="1932"/>
      <c r="P400" s="1932"/>
      <c r="Q400" s="1932"/>
    </row>
    <row r="401">
      <c r="A401" s="337"/>
      <c r="B401" s="337"/>
      <c r="C401" s="337"/>
      <c r="D401" s="337"/>
      <c r="E401" s="337"/>
      <c r="F401" s="337"/>
      <c r="G401" s="337"/>
      <c r="H401" s="337"/>
      <c r="K401" s="1932"/>
      <c r="L401" s="1932"/>
      <c r="M401" s="1932"/>
      <c r="N401" s="1932"/>
      <c r="O401" s="1932"/>
      <c r="P401" s="1932"/>
      <c r="Q401" s="1932"/>
    </row>
    <row r="402">
      <c r="A402" s="337"/>
      <c r="B402" s="337"/>
      <c r="C402" s="337"/>
      <c r="D402" s="337"/>
      <c r="E402" s="337"/>
      <c r="F402" s="337"/>
      <c r="G402" s="337"/>
      <c r="H402" s="337"/>
      <c r="K402" s="1932"/>
      <c r="L402" s="1932"/>
      <c r="M402" s="1932"/>
      <c r="N402" s="1932"/>
      <c r="O402" s="1932"/>
      <c r="P402" s="1932"/>
      <c r="Q402" s="1932"/>
    </row>
    <row r="403">
      <c r="A403" s="337"/>
      <c r="B403" s="337"/>
      <c r="C403" s="337"/>
      <c r="D403" s="337"/>
      <c r="E403" s="337"/>
      <c r="F403" s="337"/>
      <c r="G403" s="337"/>
      <c r="H403" s="337"/>
      <c r="K403" s="1932"/>
      <c r="L403" s="1932"/>
      <c r="M403" s="1932"/>
      <c r="N403" s="1932"/>
      <c r="O403" s="1932"/>
      <c r="P403" s="1932"/>
      <c r="Q403" s="1932"/>
    </row>
    <row r="404">
      <c r="A404" s="337"/>
      <c r="B404" s="337"/>
      <c r="C404" s="337"/>
      <c r="D404" s="337"/>
      <c r="E404" s="337"/>
      <c r="F404" s="337"/>
      <c r="G404" s="337"/>
      <c r="H404" s="337"/>
      <c r="K404" s="1932"/>
      <c r="L404" s="1932"/>
      <c r="M404" s="1932"/>
      <c r="N404" s="1932"/>
      <c r="O404" s="1932"/>
      <c r="P404" s="1932"/>
      <c r="Q404" s="1932"/>
    </row>
    <row r="405">
      <c r="A405" s="337"/>
      <c r="B405" s="337"/>
      <c r="C405" s="337"/>
      <c r="D405" s="337"/>
      <c r="E405" s="337"/>
      <c r="F405" s="337"/>
      <c r="G405" s="337"/>
      <c r="H405" s="337"/>
      <c r="K405" s="1932"/>
      <c r="L405" s="1932"/>
      <c r="M405" s="1932"/>
      <c r="N405" s="1932"/>
      <c r="O405" s="1932"/>
      <c r="P405" s="1932"/>
      <c r="Q405" s="1932"/>
    </row>
    <row r="406">
      <c r="A406" s="337"/>
      <c r="B406" s="337"/>
      <c r="C406" s="337"/>
      <c r="D406" s="337"/>
      <c r="E406" s="337"/>
      <c r="F406" s="337"/>
      <c r="G406" s="337"/>
      <c r="H406" s="337"/>
      <c r="K406" s="1932"/>
      <c r="L406" s="1932"/>
      <c r="M406" s="1932"/>
      <c r="N406" s="1932"/>
      <c r="O406" s="1932"/>
      <c r="P406" s="1932"/>
      <c r="Q406" s="1932"/>
    </row>
    <row r="407">
      <c r="A407" s="337"/>
      <c r="B407" s="337"/>
      <c r="C407" s="337"/>
      <c r="D407" s="337"/>
      <c r="E407" s="337"/>
      <c r="F407" s="337"/>
      <c r="G407" s="337"/>
      <c r="H407" s="337"/>
      <c r="K407" s="1932"/>
      <c r="L407" s="1932"/>
      <c r="M407" s="1932"/>
      <c r="N407" s="1932"/>
      <c r="O407" s="1932"/>
      <c r="P407" s="1932"/>
      <c r="Q407" s="1932"/>
    </row>
    <row r="408">
      <c r="A408" s="337"/>
      <c r="B408" s="337"/>
      <c r="C408" s="337"/>
      <c r="D408" s="337"/>
      <c r="E408" s="337"/>
      <c r="F408" s="337"/>
      <c r="G408" s="337"/>
      <c r="H408" s="337"/>
      <c r="K408" s="1932"/>
      <c r="L408" s="1932"/>
      <c r="M408" s="1932"/>
      <c r="N408" s="1932"/>
      <c r="O408" s="1932"/>
      <c r="P408" s="1932"/>
      <c r="Q408" s="1932"/>
    </row>
    <row r="409">
      <c r="A409" s="337"/>
      <c r="B409" s="337"/>
      <c r="C409" s="337"/>
      <c r="D409" s="337"/>
      <c r="E409" s="337"/>
      <c r="F409" s="337"/>
      <c r="G409" s="337"/>
      <c r="H409" s="337"/>
      <c r="K409" s="1932"/>
      <c r="L409" s="1932"/>
      <c r="M409" s="1932"/>
      <c r="N409" s="1932"/>
      <c r="O409" s="1932"/>
      <c r="P409" s="1932"/>
      <c r="Q409" s="1932"/>
    </row>
    <row r="410">
      <c r="A410" s="337"/>
      <c r="B410" s="337"/>
      <c r="C410" s="337"/>
      <c r="D410" s="337"/>
      <c r="E410" s="337"/>
      <c r="F410" s="337"/>
      <c r="G410" s="337"/>
      <c r="H410" s="337"/>
      <c r="K410" s="1932"/>
      <c r="L410" s="1932"/>
      <c r="M410" s="1932"/>
      <c r="N410" s="1932"/>
      <c r="O410" s="1932"/>
      <c r="P410" s="1932"/>
      <c r="Q410" s="1932"/>
    </row>
    <row r="411">
      <c r="A411" s="337"/>
      <c r="B411" s="337"/>
      <c r="C411" s="337"/>
      <c r="D411" s="337"/>
      <c r="E411" s="337"/>
      <c r="F411" s="337"/>
      <c r="G411" s="337"/>
      <c r="H411" s="337"/>
      <c r="K411" s="1932"/>
      <c r="L411" s="1932"/>
      <c r="M411" s="1932"/>
      <c r="N411" s="1932"/>
      <c r="O411" s="1932"/>
      <c r="P411" s="1932"/>
      <c r="Q411" s="1932"/>
    </row>
    <row r="412">
      <c r="A412" s="337"/>
      <c r="B412" s="337"/>
      <c r="C412" s="337"/>
      <c r="D412" s="337"/>
      <c r="E412" s="337"/>
      <c r="F412" s="337"/>
      <c r="G412" s="337"/>
      <c r="H412" s="337"/>
      <c r="K412" s="1932"/>
      <c r="L412" s="1932"/>
      <c r="M412" s="1932"/>
      <c r="N412" s="1932"/>
      <c r="O412" s="1932"/>
      <c r="P412" s="1932"/>
      <c r="Q412" s="1932"/>
    </row>
    <row r="413">
      <c r="A413" s="337"/>
      <c r="B413" s="337"/>
      <c r="C413" s="337"/>
      <c r="D413" s="337"/>
      <c r="E413" s="337"/>
      <c r="F413" s="337"/>
      <c r="G413" s="337"/>
      <c r="H413" s="337"/>
      <c r="K413" s="1932"/>
      <c r="L413" s="1932"/>
      <c r="M413" s="1932"/>
      <c r="N413" s="1932"/>
      <c r="O413" s="1932"/>
      <c r="P413" s="1932"/>
      <c r="Q413" s="1932"/>
    </row>
    <row r="414">
      <c r="A414" s="337"/>
      <c r="B414" s="337"/>
      <c r="C414" s="337"/>
      <c r="D414" s="337"/>
      <c r="E414" s="337"/>
      <c r="F414" s="337"/>
      <c r="G414" s="337"/>
      <c r="H414" s="337"/>
      <c r="K414" s="1932"/>
      <c r="L414" s="1932"/>
      <c r="M414" s="1932"/>
      <c r="N414" s="1932"/>
      <c r="O414" s="1932"/>
      <c r="P414" s="1932"/>
      <c r="Q414" s="1932"/>
    </row>
    <row r="415">
      <c r="A415" s="337"/>
      <c r="B415" s="337"/>
      <c r="C415" s="337"/>
      <c r="D415" s="337"/>
      <c r="E415" s="337"/>
      <c r="F415" s="337"/>
      <c r="G415" s="337"/>
      <c r="H415" s="337"/>
      <c r="K415" s="1932"/>
      <c r="L415" s="1932"/>
      <c r="M415" s="1932"/>
      <c r="N415" s="1932"/>
      <c r="O415" s="1932"/>
      <c r="P415" s="1932"/>
      <c r="Q415" s="1932"/>
    </row>
    <row r="416">
      <c r="A416" s="337"/>
      <c r="B416" s="337"/>
      <c r="C416" s="337"/>
      <c r="D416" s="337"/>
      <c r="E416" s="337"/>
      <c r="F416" s="337"/>
      <c r="G416" s="337"/>
      <c r="H416" s="337"/>
      <c r="K416" s="1932"/>
      <c r="L416" s="1932"/>
      <c r="M416" s="1932"/>
      <c r="N416" s="1932"/>
      <c r="O416" s="1932"/>
      <c r="P416" s="1932"/>
      <c r="Q416" s="1932"/>
    </row>
    <row r="417">
      <c r="A417" s="337"/>
      <c r="B417" s="337"/>
      <c r="C417" s="337"/>
      <c r="D417" s="337"/>
      <c r="E417" s="337"/>
      <c r="F417" s="337"/>
      <c r="G417" s="337"/>
      <c r="H417" s="337"/>
      <c r="K417" s="1932"/>
      <c r="L417" s="1932"/>
      <c r="M417" s="1932"/>
      <c r="N417" s="1932"/>
      <c r="O417" s="1932"/>
      <c r="P417" s="1932"/>
      <c r="Q417" s="1932"/>
    </row>
    <row r="418">
      <c r="A418" s="337"/>
      <c r="B418" s="337"/>
      <c r="C418" s="337"/>
      <c r="D418" s="337"/>
      <c r="E418" s="337"/>
      <c r="F418" s="337"/>
      <c r="G418" s="337"/>
      <c r="H418" s="337"/>
      <c r="K418" s="1932"/>
      <c r="L418" s="1932"/>
      <c r="M418" s="1932"/>
      <c r="N418" s="1932"/>
      <c r="O418" s="1932"/>
      <c r="P418" s="1932"/>
      <c r="Q418" s="1932"/>
    </row>
    <row r="419">
      <c r="A419" s="337"/>
      <c r="B419" s="337"/>
      <c r="C419" s="337"/>
      <c r="D419" s="337"/>
      <c r="E419" s="337"/>
      <c r="F419" s="337"/>
      <c r="G419" s="337"/>
      <c r="H419" s="337"/>
      <c r="K419" s="1932"/>
      <c r="L419" s="1932"/>
      <c r="M419" s="1932"/>
      <c r="N419" s="1932"/>
      <c r="O419" s="1932"/>
      <c r="P419" s="1932"/>
      <c r="Q419" s="1932"/>
    </row>
    <row r="420">
      <c r="A420" s="337"/>
      <c r="B420" s="337"/>
      <c r="C420" s="337"/>
      <c r="D420" s="337"/>
      <c r="E420" s="337"/>
      <c r="F420" s="337"/>
      <c r="G420" s="337"/>
      <c r="H420" s="337"/>
      <c r="K420" s="1932"/>
      <c r="L420" s="1932"/>
      <c r="M420" s="1932"/>
      <c r="N420" s="1932"/>
      <c r="O420" s="1932"/>
      <c r="P420" s="1932"/>
      <c r="Q420" s="1932"/>
    </row>
    <row r="421">
      <c r="A421" s="337"/>
      <c r="B421" s="337"/>
      <c r="C421" s="337"/>
      <c r="D421" s="337"/>
      <c r="E421" s="337"/>
      <c r="F421" s="337"/>
      <c r="G421" s="337"/>
      <c r="H421" s="337"/>
      <c r="K421" s="1932"/>
      <c r="L421" s="1932"/>
      <c r="M421" s="1932"/>
      <c r="N421" s="1932"/>
      <c r="O421" s="1932"/>
      <c r="P421" s="1932"/>
      <c r="Q421" s="1932"/>
    </row>
    <row r="422">
      <c r="A422" s="337"/>
      <c r="B422" s="337"/>
      <c r="C422" s="337"/>
      <c r="D422" s="337"/>
      <c r="E422" s="337"/>
      <c r="F422" s="337"/>
      <c r="G422" s="337"/>
      <c r="H422" s="337"/>
      <c r="K422" s="1932"/>
      <c r="L422" s="1932"/>
      <c r="M422" s="1932"/>
      <c r="N422" s="1932"/>
      <c r="O422" s="1932"/>
      <c r="P422" s="1932"/>
      <c r="Q422" s="1932"/>
    </row>
    <row r="423">
      <c r="A423" s="337"/>
      <c r="B423" s="337"/>
      <c r="C423" s="337"/>
      <c r="D423" s="337"/>
      <c r="E423" s="337"/>
      <c r="F423" s="337"/>
      <c r="G423" s="337"/>
      <c r="H423" s="337"/>
      <c r="K423" s="1932"/>
      <c r="L423" s="1932"/>
      <c r="M423" s="1932"/>
      <c r="N423" s="1932"/>
      <c r="O423" s="1932"/>
      <c r="P423" s="1932"/>
      <c r="Q423" s="1932"/>
    </row>
    <row r="424">
      <c r="A424" s="337"/>
      <c r="B424" s="337"/>
      <c r="C424" s="337"/>
      <c r="D424" s="337"/>
      <c r="E424" s="337"/>
      <c r="F424" s="337"/>
      <c r="G424" s="337"/>
      <c r="H424" s="337"/>
      <c r="K424" s="1932"/>
      <c r="L424" s="1932"/>
      <c r="M424" s="1932"/>
      <c r="N424" s="1932"/>
      <c r="O424" s="1932"/>
      <c r="P424" s="1932"/>
      <c r="Q424" s="1932"/>
    </row>
    <row r="425">
      <c r="A425" s="337"/>
      <c r="B425" s="337"/>
      <c r="C425" s="337"/>
      <c r="D425" s="337"/>
      <c r="E425" s="337"/>
      <c r="F425" s="337"/>
      <c r="G425" s="337"/>
      <c r="H425" s="337"/>
      <c r="K425" s="1932"/>
      <c r="L425" s="1932"/>
      <c r="M425" s="1932"/>
      <c r="N425" s="1932"/>
      <c r="O425" s="1932"/>
      <c r="P425" s="1932"/>
      <c r="Q425" s="1932"/>
    </row>
    <row r="426">
      <c r="A426" s="337"/>
      <c r="B426" s="337"/>
      <c r="C426" s="337"/>
      <c r="D426" s="337"/>
      <c r="E426" s="337"/>
      <c r="F426" s="337"/>
      <c r="G426" s="337"/>
      <c r="H426" s="337"/>
      <c r="K426" s="1932"/>
      <c r="L426" s="1932"/>
      <c r="M426" s="1932"/>
      <c r="N426" s="1932"/>
      <c r="O426" s="1932"/>
      <c r="P426" s="1932"/>
      <c r="Q426" s="1932"/>
    </row>
    <row r="427">
      <c r="A427" s="337"/>
      <c r="B427" s="337"/>
      <c r="C427" s="337"/>
      <c r="D427" s="337"/>
      <c r="E427" s="337"/>
      <c r="F427" s="337"/>
      <c r="G427" s="337"/>
      <c r="H427" s="337"/>
      <c r="K427" s="1932"/>
      <c r="L427" s="1932"/>
      <c r="M427" s="1932"/>
      <c r="N427" s="1932"/>
      <c r="O427" s="1932"/>
      <c r="P427" s="1932"/>
      <c r="Q427" s="1932"/>
    </row>
    <row r="428">
      <c r="A428" s="337"/>
      <c r="B428" s="337"/>
      <c r="C428" s="337"/>
      <c r="D428" s="337"/>
      <c r="E428" s="337"/>
      <c r="F428" s="337"/>
      <c r="G428" s="337"/>
      <c r="H428" s="337"/>
      <c r="K428" s="1932"/>
      <c r="L428" s="1932"/>
      <c r="M428" s="1932"/>
      <c r="N428" s="1932"/>
      <c r="O428" s="1932"/>
      <c r="P428" s="1932"/>
      <c r="Q428" s="1932"/>
    </row>
    <row r="429">
      <c r="A429" s="337"/>
      <c r="B429" s="337"/>
      <c r="C429" s="337"/>
      <c r="D429" s="337"/>
      <c r="E429" s="337"/>
      <c r="F429" s="337"/>
      <c r="G429" s="337"/>
      <c r="H429" s="337"/>
      <c r="K429" s="1932"/>
      <c r="L429" s="1932"/>
      <c r="M429" s="1932"/>
      <c r="N429" s="1932"/>
      <c r="O429" s="1932"/>
      <c r="P429" s="1932"/>
      <c r="Q429" s="1932"/>
    </row>
    <row r="430">
      <c r="A430" s="337"/>
      <c r="B430" s="337"/>
      <c r="C430" s="337"/>
      <c r="D430" s="337"/>
      <c r="E430" s="337"/>
      <c r="F430" s="337"/>
      <c r="G430" s="337"/>
      <c r="H430" s="337"/>
      <c r="K430" s="1932"/>
      <c r="L430" s="1932"/>
      <c r="M430" s="1932"/>
      <c r="N430" s="1932"/>
      <c r="O430" s="1932"/>
      <c r="P430" s="1932"/>
      <c r="Q430" s="1932"/>
    </row>
    <row r="431">
      <c r="A431" s="337"/>
      <c r="B431" s="337"/>
      <c r="C431" s="337"/>
      <c r="D431" s="337"/>
      <c r="E431" s="337"/>
      <c r="F431" s="337"/>
      <c r="G431" s="337"/>
      <c r="H431" s="337"/>
      <c r="K431" s="1932"/>
      <c r="L431" s="1932"/>
      <c r="M431" s="1932"/>
      <c r="N431" s="1932"/>
      <c r="O431" s="1932"/>
      <c r="P431" s="1932"/>
      <c r="Q431" s="1932"/>
    </row>
    <row r="432">
      <c r="A432" s="337"/>
      <c r="B432" s="337"/>
      <c r="C432" s="337"/>
      <c r="D432" s="337"/>
      <c r="E432" s="337"/>
      <c r="F432" s="337"/>
      <c r="G432" s="337"/>
      <c r="H432" s="337"/>
      <c r="K432" s="1932"/>
      <c r="L432" s="1932"/>
      <c r="M432" s="1932"/>
      <c r="N432" s="1932"/>
      <c r="O432" s="1932"/>
      <c r="P432" s="1932"/>
      <c r="Q432" s="1932"/>
    </row>
    <row r="433">
      <c r="A433" s="337"/>
      <c r="B433" s="337"/>
      <c r="C433" s="337"/>
      <c r="D433" s="337"/>
      <c r="E433" s="337"/>
      <c r="F433" s="337"/>
      <c r="G433" s="337"/>
      <c r="H433" s="337"/>
      <c r="K433" s="1932"/>
      <c r="L433" s="1932"/>
      <c r="M433" s="1932"/>
      <c r="N433" s="1932"/>
      <c r="O433" s="1932"/>
      <c r="P433" s="1932"/>
      <c r="Q433" s="1932"/>
    </row>
    <row r="434">
      <c r="A434" s="337"/>
      <c r="B434" s="337"/>
      <c r="C434" s="337"/>
      <c r="D434" s="337"/>
      <c r="E434" s="337"/>
      <c r="F434" s="337"/>
      <c r="G434" s="337"/>
      <c r="H434" s="337"/>
      <c r="K434" s="1932"/>
      <c r="L434" s="1932"/>
      <c r="M434" s="1932"/>
      <c r="N434" s="1932"/>
      <c r="O434" s="1932"/>
      <c r="P434" s="1932"/>
      <c r="Q434" s="1932"/>
    </row>
    <row r="435">
      <c r="A435" s="337"/>
      <c r="B435" s="337"/>
      <c r="C435" s="337"/>
      <c r="D435" s="337"/>
      <c r="E435" s="337"/>
      <c r="F435" s="337"/>
      <c r="G435" s="337"/>
      <c r="H435" s="337"/>
      <c r="K435" s="1932"/>
      <c r="L435" s="1932"/>
      <c r="M435" s="1932"/>
      <c r="N435" s="1932"/>
      <c r="O435" s="1932"/>
      <c r="P435" s="1932"/>
      <c r="Q435" s="1932"/>
    </row>
    <row r="436">
      <c r="A436" s="337"/>
      <c r="B436" s="337"/>
      <c r="C436" s="337"/>
      <c r="D436" s="337"/>
      <c r="E436" s="337"/>
      <c r="F436" s="337"/>
      <c r="G436" s="337"/>
      <c r="H436" s="337"/>
      <c r="K436" s="1932"/>
      <c r="L436" s="1932"/>
      <c r="M436" s="1932"/>
      <c r="N436" s="1932"/>
      <c r="O436" s="1932"/>
      <c r="P436" s="1932"/>
      <c r="Q436" s="1932"/>
    </row>
    <row r="437">
      <c r="A437" s="337"/>
      <c r="B437" s="337"/>
      <c r="C437" s="337"/>
      <c r="D437" s="337"/>
      <c r="E437" s="337"/>
      <c r="F437" s="337"/>
      <c r="G437" s="337"/>
      <c r="H437" s="337"/>
      <c r="K437" s="1932"/>
      <c r="L437" s="1932"/>
      <c r="M437" s="1932"/>
      <c r="N437" s="1932"/>
      <c r="O437" s="1932"/>
      <c r="P437" s="1932"/>
      <c r="Q437" s="1932"/>
    </row>
    <row r="438">
      <c r="A438" s="337"/>
      <c r="B438" s="337"/>
      <c r="C438" s="337"/>
      <c r="D438" s="337"/>
      <c r="E438" s="337"/>
      <c r="F438" s="337"/>
      <c r="G438" s="337"/>
      <c r="H438" s="337"/>
      <c r="K438" s="1932"/>
      <c r="L438" s="1932"/>
      <c r="M438" s="1932"/>
      <c r="N438" s="1932"/>
      <c r="O438" s="1932"/>
      <c r="P438" s="1932"/>
      <c r="Q438" s="1932"/>
    </row>
    <row r="439">
      <c r="A439" s="337"/>
      <c r="B439" s="337"/>
      <c r="C439" s="337"/>
      <c r="D439" s="337"/>
      <c r="E439" s="337"/>
      <c r="F439" s="337"/>
      <c r="G439" s="337"/>
      <c r="H439" s="337"/>
      <c r="K439" s="1932"/>
      <c r="L439" s="1932"/>
      <c r="M439" s="1932"/>
      <c r="N439" s="1932"/>
      <c r="O439" s="1932"/>
      <c r="P439" s="1932"/>
      <c r="Q439" s="1932"/>
    </row>
    <row r="440">
      <c r="A440" s="337"/>
      <c r="B440" s="337"/>
      <c r="C440" s="337"/>
      <c r="D440" s="337"/>
      <c r="E440" s="337"/>
      <c r="F440" s="337"/>
      <c r="G440" s="337"/>
      <c r="H440" s="337"/>
      <c r="K440" s="1932"/>
      <c r="L440" s="1932"/>
      <c r="M440" s="1932"/>
      <c r="N440" s="1932"/>
      <c r="O440" s="1932"/>
      <c r="P440" s="1932"/>
      <c r="Q440" s="1932"/>
    </row>
    <row r="441">
      <c r="A441" s="337"/>
      <c r="B441" s="337"/>
      <c r="C441" s="337"/>
      <c r="D441" s="337"/>
      <c r="E441" s="337"/>
      <c r="F441" s="337"/>
      <c r="G441" s="337"/>
      <c r="H441" s="337"/>
      <c r="K441" s="1932"/>
      <c r="L441" s="1932"/>
      <c r="M441" s="1932"/>
      <c r="N441" s="1932"/>
      <c r="O441" s="1932"/>
      <c r="P441" s="1932"/>
      <c r="Q441" s="1932"/>
    </row>
    <row r="442">
      <c r="A442" s="337"/>
      <c r="B442" s="337"/>
      <c r="C442" s="337"/>
      <c r="D442" s="337"/>
      <c r="E442" s="337"/>
      <c r="F442" s="337"/>
      <c r="G442" s="337"/>
      <c r="H442" s="337"/>
      <c r="K442" s="1932"/>
      <c r="L442" s="1932"/>
      <c r="M442" s="1932"/>
      <c r="N442" s="1932"/>
      <c r="O442" s="1932"/>
      <c r="P442" s="1932"/>
      <c r="Q442" s="1932"/>
    </row>
    <row r="443">
      <c r="A443" s="337"/>
      <c r="B443" s="337"/>
      <c r="C443" s="337"/>
      <c r="D443" s="337"/>
      <c r="E443" s="337"/>
      <c r="F443" s="337"/>
      <c r="G443" s="337"/>
      <c r="H443" s="337"/>
      <c r="K443" s="1932"/>
      <c r="L443" s="1932"/>
      <c r="M443" s="1932"/>
      <c r="N443" s="1932"/>
      <c r="O443" s="1932"/>
      <c r="P443" s="1932"/>
      <c r="Q443" s="1932"/>
    </row>
    <row r="444">
      <c r="A444" s="337"/>
      <c r="B444" s="337"/>
      <c r="C444" s="337"/>
      <c r="D444" s="337"/>
      <c r="E444" s="337"/>
      <c r="F444" s="337"/>
      <c r="G444" s="337"/>
      <c r="H444" s="337"/>
      <c r="K444" s="1932"/>
      <c r="L444" s="1932"/>
      <c r="M444" s="1932"/>
      <c r="N444" s="1932"/>
      <c r="O444" s="1932"/>
      <c r="P444" s="1932"/>
      <c r="Q444" s="1932"/>
    </row>
    <row r="445">
      <c r="A445" s="337"/>
      <c r="B445" s="337"/>
      <c r="C445" s="337"/>
      <c r="D445" s="337"/>
      <c r="E445" s="337"/>
      <c r="F445" s="337"/>
      <c r="G445" s="337"/>
      <c r="H445" s="337"/>
      <c r="K445" s="1932"/>
      <c r="L445" s="1932"/>
      <c r="M445" s="1932"/>
      <c r="N445" s="1932"/>
      <c r="O445" s="1932"/>
      <c r="P445" s="1932"/>
      <c r="Q445" s="1932"/>
    </row>
    <row r="446">
      <c r="A446" s="337"/>
      <c r="B446" s="337"/>
      <c r="C446" s="337"/>
      <c r="D446" s="337"/>
      <c r="E446" s="337"/>
      <c r="F446" s="337"/>
      <c r="G446" s="337"/>
      <c r="H446" s="337"/>
      <c r="K446" s="1932"/>
      <c r="L446" s="1932"/>
      <c r="M446" s="1932"/>
      <c r="N446" s="1932"/>
      <c r="O446" s="1932"/>
      <c r="P446" s="1932"/>
      <c r="Q446" s="1932"/>
    </row>
    <row r="447">
      <c r="A447" s="337"/>
      <c r="B447" s="337"/>
      <c r="C447" s="337"/>
      <c r="D447" s="337"/>
      <c r="E447" s="337"/>
      <c r="F447" s="337"/>
      <c r="G447" s="337"/>
      <c r="H447" s="337"/>
      <c r="K447" s="1932"/>
      <c r="L447" s="1932"/>
      <c r="M447" s="1932"/>
      <c r="N447" s="1932"/>
      <c r="O447" s="1932"/>
      <c r="P447" s="1932"/>
      <c r="Q447" s="1932"/>
    </row>
    <row r="448">
      <c r="A448" s="337"/>
      <c r="B448" s="337"/>
      <c r="C448" s="337"/>
      <c r="D448" s="337"/>
      <c r="E448" s="337"/>
      <c r="F448" s="337"/>
      <c r="G448" s="337"/>
      <c r="H448" s="337"/>
      <c r="K448" s="1932"/>
      <c r="L448" s="1932"/>
      <c r="M448" s="1932"/>
      <c r="N448" s="1932"/>
      <c r="O448" s="1932"/>
      <c r="P448" s="1932"/>
      <c r="Q448" s="1932"/>
    </row>
    <row r="449">
      <c r="A449" s="337"/>
      <c r="B449" s="337"/>
      <c r="C449" s="337"/>
      <c r="D449" s="337"/>
      <c r="E449" s="337"/>
      <c r="F449" s="337"/>
      <c r="G449" s="337"/>
      <c r="H449" s="337"/>
      <c r="K449" s="1932"/>
      <c r="L449" s="1932"/>
      <c r="M449" s="1932"/>
      <c r="N449" s="1932"/>
      <c r="O449" s="1932"/>
      <c r="P449" s="1932"/>
      <c r="Q449" s="1932"/>
    </row>
    <row r="450">
      <c r="A450" s="337"/>
      <c r="B450" s="337"/>
      <c r="C450" s="337"/>
      <c r="D450" s="337"/>
      <c r="E450" s="337"/>
      <c r="F450" s="337"/>
      <c r="G450" s="337"/>
      <c r="H450" s="337"/>
      <c r="K450" s="1932"/>
      <c r="L450" s="1932"/>
      <c r="M450" s="1932"/>
      <c r="N450" s="1932"/>
      <c r="O450" s="1932"/>
      <c r="P450" s="1932"/>
      <c r="Q450" s="1932"/>
    </row>
    <row r="451">
      <c r="A451" s="337"/>
      <c r="B451" s="337"/>
      <c r="C451" s="337"/>
      <c r="D451" s="337"/>
      <c r="E451" s="337"/>
      <c r="F451" s="337"/>
      <c r="G451" s="337"/>
      <c r="H451" s="337"/>
      <c r="K451" s="1932"/>
      <c r="L451" s="1932"/>
      <c r="M451" s="1932"/>
      <c r="N451" s="1932"/>
      <c r="O451" s="1932"/>
      <c r="P451" s="1932"/>
      <c r="Q451" s="1932"/>
    </row>
    <row r="452">
      <c r="A452" s="337"/>
      <c r="B452" s="337"/>
      <c r="C452" s="337"/>
      <c r="D452" s="337"/>
      <c r="E452" s="337"/>
      <c r="F452" s="337"/>
      <c r="G452" s="337"/>
      <c r="H452" s="337"/>
      <c r="K452" s="1932"/>
      <c r="L452" s="1932"/>
      <c r="M452" s="1932"/>
      <c r="N452" s="1932"/>
      <c r="O452" s="1932"/>
      <c r="P452" s="1932"/>
      <c r="Q452" s="1932"/>
    </row>
    <row r="453">
      <c r="A453" s="337"/>
      <c r="B453" s="337"/>
      <c r="C453" s="337"/>
      <c r="D453" s="337"/>
      <c r="E453" s="337"/>
      <c r="F453" s="337"/>
      <c r="G453" s="337"/>
      <c r="H453" s="337"/>
      <c r="K453" s="1932"/>
      <c r="L453" s="1932"/>
      <c r="M453" s="1932"/>
      <c r="N453" s="1932"/>
      <c r="O453" s="1932"/>
      <c r="P453" s="1932"/>
      <c r="Q453" s="1932"/>
    </row>
    <row r="454">
      <c r="A454" s="337"/>
      <c r="B454" s="337"/>
      <c r="C454" s="337"/>
      <c r="D454" s="337"/>
      <c r="E454" s="337"/>
      <c r="F454" s="337"/>
      <c r="G454" s="337"/>
      <c r="H454" s="337"/>
      <c r="K454" s="1932"/>
      <c r="L454" s="1932"/>
      <c r="M454" s="1932"/>
      <c r="N454" s="1932"/>
      <c r="O454" s="1932"/>
      <c r="P454" s="1932"/>
      <c r="Q454" s="1932"/>
    </row>
    <row r="455">
      <c r="A455" s="337"/>
      <c r="B455" s="337"/>
      <c r="C455" s="337"/>
      <c r="D455" s="337"/>
      <c r="E455" s="337"/>
      <c r="F455" s="337"/>
      <c r="G455" s="337"/>
      <c r="H455" s="337"/>
      <c r="K455" s="1932"/>
      <c r="L455" s="1932"/>
      <c r="M455" s="1932"/>
      <c r="N455" s="1932"/>
      <c r="O455" s="1932"/>
      <c r="P455" s="1932"/>
      <c r="Q455" s="1932"/>
    </row>
    <row r="456">
      <c r="A456" s="337"/>
      <c r="B456" s="337"/>
      <c r="C456" s="337"/>
      <c r="D456" s="337"/>
      <c r="E456" s="337"/>
      <c r="F456" s="337"/>
      <c r="G456" s="337"/>
      <c r="H456" s="337"/>
      <c r="K456" s="1932"/>
      <c r="L456" s="1932"/>
      <c r="M456" s="1932"/>
      <c r="N456" s="1932"/>
      <c r="O456" s="1932"/>
      <c r="P456" s="1932"/>
      <c r="Q456" s="1932"/>
    </row>
    <row r="457">
      <c r="A457" s="337"/>
      <c r="B457" s="337"/>
      <c r="C457" s="337"/>
      <c r="D457" s="337"/>
      <c r="E457" s="337"/>
      <c r="F457" s="337"/>
      <c r="G457" s="337"/>
      <c r="H457" s="337"/>
      <c r="K457" s="1932"/>
      <c r="L457" s="1932"/>
      <c r="M457" s="1932"/>
      <c r="N457" s="1932"/>
      <c r="O457" s="1932"/>
      <c r="P457" s="1932"/>
      <c r="Q457" s="1932"/>
    </row>
    <row r="458">
      <c r="A458" s="337"/>
      <c r="B458" s="337"/>
      <c r="C458" s="337"/>
      <c r="D458" s="337"/>
      <c r="E458" s="337"/>
      <c r="F458" s="337"/>
      <c r="G458" s="337"/>
      <c r="H458" s="337"/>
      <c r="K458" s="1932"/>
      <c r="L458" s="1932"/>
      <c r="M458" s="1932"/>
      <c r="N458" s="1932"/>
      <c r="O458" s="1932"/>
      <c r="P458" s="1932"/>
      <c r="Q458" s="1932"/>
    </row>
    <row r="459">
      <c r="A459" s="337"/>
      <c r="B459" s="337"/>
      <c r="C459" s="337"/>
      <c r="D459" s="337"/>
      <c r="E459" s="337"/>
      <c r="F459" s="337"/>
      <c r="G459" s="337"/>
      <c r="H459" s="337"/>
      <c r="K459" s="1932"/>
      <c r="L459" s="1932"/>
      <c r="M459" s="1932"/>
      <c r="N459" s="1932"/>
      <c r="O459" s="1932"/>
      <c r="P459" s="1932"/>
      <c r="Q459" s="1932"/>
    </row>
    <row r="460">
      <c r="A460" s="337"/>
      <c r="B460" s="337"/>
      <c r="C460" s="337"/>
      <c r="D460" s="337"/>
      <c r="E460" s="337"/>
      <c r="F460" s="337"/>
      <c r="G460" s="337"/>
      <c r="H460" s="337"/>
      <c r="K460" s="1932"/>
      <c r="L460" s="1932"/>
      <c r="M460" s="1932"/>
      <c r="N460" s="1932"/>
      <c r="O460" s="1932"/>
      <c r="P460" s="1932"/>
      <c r="Q460" s="1932"/>
    </row>
    <row r="461">
      <c r="A461" s="337"/>
      <c r="B461" s="337"/>
      <c r="C461" s="337"/>
      <c r="D461" s="337"/>
      <c r="E461" s="337"/>
      <c r="F461" s="337"/>
      <c r="G461" s="337"/>
      <c r="H461" s="337"/>
      <c r="K461" s="1932"/>
      <c r="L461" s="1932"/>
      <c r="M461" s="1932"/>
      <c r="N461" s="1932"/>
      <c r="O461" s="1932"/>
      <c r="P461" s="1932"/>
      <c r="Q461" s="1932"/>
    </row>
    <row r="462">
      <c r="A462" s="337"/>
      <c r="B462" s="337"/>
      <c r="C462" s="337"/>
      <c r="D462" s="337"/>
      <c r="E462" s="337"/>
      <c r="F462" s="337"/>
      <c r="G462" s="337"/>
      <c r="H462" s="337"/>
      <c r="K462" s="1932"/>
      <c r="L462" s="1932"/>
      <c r="M462" s="1932"/>
      <c r="N462" s="1932"/>
      <c r="O462" s="1932"/>
      <c r="P462" s="1932"/>
      <c r="Q462" s="1932"/>
    </row>
    <row r="463">
      <c r="A463" s="337"/>
      <c r="B463" s="337"/>
      <c r="C463" s="337"/>
      <c r="D463" s="337"/>
      <c r="E463" s="337"/>
      <c r="F463" s="337"/>
      <c r="G463" s="337"/>
      <c r="H463" s="337"/>
      <c r="K463" s="1932"/>
      <c r="L463" s="1932"/>
      <c r="M463" s="1932"/>
      <c r="N463" s="1932"/>
      <c r="O463" s="1932"/>
      <c r="P463" s="1932"/>
      <c r="Q463" s="1932"/>
    </row>
    <row r="464">
      <c r="A464" s="337"/>
      <c r="B464" s="337"/>
      <c r="C464" s="337"/>
      <c r="D464" s="337"/>
      <c r="E464" s="337"/>
      <c r="F464" s="337"/>
      <c r="G464" s="337"/>
      <c r="H464" s="337"/>
      <c r="K464" s="1932"/>
      <c r="L464" s="1932"/>
      <c r="M464" s="1932"/>
      <c r="N464" s="1932"/>
      <c r="O464" s="1932"/>
      <c r="P464" s="1932"/>
      <c r="Q464" s="1932"/>
    </row>
    <row r="465">
      <c r="A465" s="337"/>
      <c r="B465" s="337"/>
      <c r="C465" s="337"/>
      <c r="D465" s="337"/>
      <c r="E465" s="337"/>
      <c r="F465" s="337"/>
      <c r="G465" s="337"/>
      <c r="H465" s="337"/>
      <c r="K465" s="1932"/>
      <c r="L465" s="1932"/>
      <c r="M465" s="1932"/>
      <c r="N465" s="1932"/>
      <c r="O465" s="1932"/>
      <c r="P465" s="1932"/>
      <c r="Q465" s="1932"/>
    </row>
    <row r="466">
      <c r="A466" s="337"/>
      <c r="B466" s="337"/>
      <c r="C466" s="337"/>
      <c r="D466" s="337"/>
      <c r="E466" s="337"/>
      <c r="F466" s="337"/>
      <c r="G466" s="337"/>
      <c r="H466" s="337"/>
      <c r="K466" s="1932"/>
      <c r="L466" s="1932"/>
      <c r="M466" s="1932"/>
      <c r="N466" s="1932"/>
      <c r="O466" s="1932"/>
      <c r="P466" s="1932"/>
      <c r="Q466" s="1932"/>
    </row>
    <row r="467">
      <c r="A467" s="337"/>
      <c r="B467" s="337"/>
      <c r="C467" s="337"/>
      <c r="D467" s="337"/>
      <c r="E467" s="337"/>
      <c r="F467" s="337"/>
      <c r="G467" s="337"/>
      <c r="H467" s="337"/>
      <c r="K467" s="1932"/>
      <c r="L467" s="1932"/>
      <c r="M467" s="1932"/>
      <c r="N467" s="1932"/>
      <c r="O467" s="1932"/>
      <c r="P467" s="1932"/>
      <c r="Q467" s="1932"/>
    </row>
    <row r="468">
      <c r="A468" s="337"/>
      <c r="B468" s="337"/>
      <c r="C468" s="337"/>
      <c r="D468" s="337"/>
      <c r="E468" s="337"/>
      <c r="F468" s="337"/>
      <c r="G468" s="337"/>
      <c r="H468" s="337"/>
      <c r="K468" s="1932"/>
      <c r="L468" s="1932"/>
      <c r="M468" s="1932"/>
      <c r="N468" s="1932"/>
      <c r="O468" s="1932"/>
      <c r="P468" s="1932"/>
      <c r="Q468" s="1932"/>
    </row>
    <row r="469">
      <c r="A469" s="337"/>
      <c r="B469" s="337"/>
      <c r="C469" s="337"/>
      <c r="D469" s="337"/>
      <c r="E469" s="337"/>
      <c r="F469" s="337"/>
      <c r="G469" s="337"/>
      <c r="H469" s="337"/>
      <c r="K469" s="1932"/>
      <c r="L469" s="1932"/>
      <c r="M469" s="1932"/>
      <c r="N469" s="1932"/>
      <c r="O469" s="1932"/>
      <c r="P469" s="1932"/>
      <c r="Q469" s="1932"/>
    </row>
    <row r="470">
      <c r="A470" s="337"/>
      <c r="B470" s="337"/>
      <c r="C470" s="337"/>
      <c r="D470" s="337"/>
      <c r="E470" s="337"/>
      <c r="F470" s="337"/>
      <c r="G470" s="337"/>
      <c r="H470" s="337"/>
      <c r="K470" s="1932"/>
      <c r="L470" s="1932"/>
      <c r="M470" s="1932"/>
      <c r="N470" s="1932"/>
      <c r="O470" s="1932"/>
      <c r="P470" s="1932"/>
      <c r="Q470" s="1932"/>
    </row>
    <row r="471">
      <c r="A471" s="337"/>
      <c r="B471" s="337"/>
      <c r="C471" s="337"/>
      <c r="D471" s="337"/>
      <c r="E471" s="337"/>
      <c r="F471" s="337"/>
      <c r="G471" s="337"/>
      <c r="H471" s="337"/>
      <c r="K471" s="1932"/>
      <c r="L471" s="1932"/>
      <c r="M471" s="1932"/>
      <c r="N471" s="1932"/>
      <c r="O471" s="1932"/>
      <c r="P471" s="1932"/>
      <c r="Q471" s="1932"/>
    </row>
    <row r="472">
      <c r="A472" s="337"/>
      <c r="B472" s="337"/>
      <c r="C472" s="337"/>
      <c r="D472" s="337"/>
      <c r="E472" s="337"/>
      <c r="F472" s="337"/>
      <c r="G472" s="337"/>
      <c r="H472" s="337"/>
      <c r="K472" s="1932"/>
      <c r="L472" s="1932"/>
      <c r="M472" s="1932"/>
      <c r="N472" s="1932"/>
      <c r="O472" s="1932"/>
      <c r="P472" s="1932"/>
      <c r="Q472" s="1932"/>
    </row>
    <row r="473">
      <c r="A473" s="337"/>
      <c r="B473" s="337"/>
      <c r="C473" s="337"/>
      <c r="D473" s="337"/>
      <c r="E473" s="337"/>
      <c r="F473" s="337"/>
      <c r="G473" s="337"/>
      <c r="H473" s="337"/>
      <c r="K473" s="1932"/>
      <c r="L473" s="1932"/>
      <c r="M473" s="1932"/>
      <c r="N473" s="1932"/>
      <c r="O473" s="1932"/>
      <c r="P473" s="1932"/>
      <c r="Q473" s="1932"/>
    </row>
    <row r="474">
      <c r="A474" s="337"/>
      <c r="B474" s="337"/>
      <c r="C474" s="337"/>
      <c r="D474" s="337"/>
      <c r="E474" s="337"/>
      <c r="F474" s="337"/>
      <c r="G474" s="337"/>
      <c r="H474" s="337"/>
      <c r="K474" s="1932"/>
      <c r="L474" s="1932"/>
      <c r="M474" s="1932"/>
      <c r="N474" s="1932"/>
      <c r="O474" s="1932"/>
      <c r="P474" s="1932"/>
      <c r="Q474" s="1932"/>
    </row>
    <row r="475">
      <c r="A475" s="337"/>
      <c r="B475" s="337"/>
      <c r="C475" s="337"/>
      <c r="D475" s="337"/>
      <c r="E475" s="337"/>
      <c r="F475" s="337"/>
      <c r="G475" s="337"/>
      <c r="H475" s="337"/>
      <c r="K475" s="1932"/>
      <c r="L475" s="1932"/>
      <c r="M475" s="1932"/>
      <c r="N475" s="1932"/>
      <c r="O475" s="1932"/>
      <c r="P475" s="1932"/>
      <c r="Q475" s="1932"/>
    </row>
    <row r="476">
      <c r="A476" s="337"/>
      <c r="B476" s="337"/>
      <c r="C476" s="337"/>
      <c r="D476" s="337"/>
      <c r="E476" s="337"/>
      <c r="F476" s="337"/>
      <c r="G476" s="337"/>
      <c r="H476" s="337"/>
      <c r="K476" s="1932"/>
      <c r="L476" s="1932"/>
      <c r="M476" s="1932"/>
      <c r="N476" s="1932"/>
      <c r="O476" s="1932"/>
      <c r="P476" s="1932"/>
      <c r="Q476" s="1932"/>
    </row>
    <row r="477">
      <c r="A477" s="337"/>
      <c r="B477" s="337"/>
      <c r="C477" s="337"/>
      <c r="D477" s="337"/>
      <c r="E477" s="337"/>
      <c r="F477" s="337"/>
      <c r="G477" s="337"/>
      <c r="H477" s="337"/>
      <c r="K477" s="1932"/>
      <c r="L477" s="1932"/>
      <c r="M477" s="1932"/>
      <c r="N477" s="1932"/>
      <c r="O477" s="1932"/>
      <c r="P477" s="1932"/>
      <c r="Q477" s="1932"/>
    </row>
    <row r="478">
      <c r="A478" s="337"/>
      <c r="B478" s="337"/>
      <c r="C478" s="337"/>
      <c r="D478" s="337"/>
      <c r="E478" s="337"/>
      <c r="F478" s="337"/>
      <c r="G478" s="337"/>
      <c r="H478" s="337"/>
      <c r="K478" s="1932"/>
      <c r="L478" s="1932"/>
      <c r="M478" s="1932"/>
      <c r="N478" s="1932"/>
      <c r="O478" s="1932"/>
      <c r="P478" s="1932"/>
      <c r="Q478" s="1932"/>
    </row>
    <row r="479">
      <c r="A479" s="337"/>
      <c r="B479" s="337"/>
      <c r="C479" s="337"/>
      <c r="D479" s="337"/>
      <c r="E479" s="337"/>
      <c r="F479" s="337"/>
      <c r="G479" s="337"/>
      <c r="H479" s="337"/>
      <c r="K479" s="1932"/>
      <c r="L479" s="1932"/>
      <c r="M479" s="1932"/>
      <c r="N479" s="1932"/>
      <c r="O479" s="1932"/>
      <c r="P479" s="1932"/>
      <c r="Q479" s="1932"/>
    </row>
    <row r="480">
      <c r="A480" s="337"/>
      <c r="B480" s="337"/>
      <c r="C480" s="337"/>
      <c r="D480" s="337"/>
      <c r="E480" s="337"/>
      <c r="F480" s="337"/>
      <c r="G480" s="337"/>
      <c r="H480" s="337"/>
      <c r="K480" s="1932"/>
      <c r="L480" s="1932"/>
      <c r="M480" s="1932"/>
      <c r="N480" s="1932"/>
      <c r="O480" s="1932"/>
      <c r="P480" s="1932"/>
      <c r="Q480" s="1932"/>
    </row>
    <row r="481">
      <c r="A481" s="337"/>
      <c r="B481" s="337"/>
      <c r="C481" s="337"/>
      <c r="D481" s="337"/>
      <c r="E481" s="337"/>
      <c r="F481" s="337"/>
      <c r="G481" s="337"/>
      <c r="H481" s="337"/>
      <c r="K481" s="1932"/>
      <c r="L481" s="1932"/>
      <c r="M481" s="1932"/>
      <c r="N481" s="1932"/>
      <c r="O481" s="1932"/>
      <c r="P481" s="1932"/>
      <c r="Q481" s="1932"/>
    </row>
    <row r="482">
      <c r="A482" s="337"/>
      <c r="B482" s="337"/>
      <c r="C482" s="337"/>
      <c r="D482" s="337"/>
      <c r="E482" s="337"/>
      <c r="F482" s="337"/>
      <c r="G482" s="337"/>
      <c r="H482" s="337"/>
      <c r="K482" s="1932"/>
      <c r="L482" s="1932"/>
      <c r="M482" s="1932"/>
      <c r="N482" s="1932"/>
      <c r="O482" s="1932"/>
      <c r="P482" s="1932"/>
      <c r="Q482" s="1932"/>
    </row>
    <row r="483">
      <c r="A483" s="337"/>
      <c r="B483" s="337"/>
      <c r="C483" s="337"/>
      <c r="D483" s="337"/>
      <c r="E483" s="337"/>
      <c r="F483" s="337"/>
      <c r="G483" s="337"/>
      <c r="H483" s="337"/>
      <c r="K483" s="1932"/>
      <c r="L483" s="1932"/>
      <c r="M483" s="1932"/>
      <c r="N483" s="1932"/>
      <c r="O483" s="1932"/>
      <c r="P483" s="1932"/>
      <c r="Q483" s="1932"/>
    </row>
    <row r="484">
      <c r="A484" s="337"/>
      <c r="B484" s="337"/>
      <c r="C484" s="337"/>
      <c r="D484" s="337"/>
      <c r="E484" s="337"/>
      <c r="F484" s="337"/>
      <c r="G484" s="337"/>
      <c r="H484" s="337"/>
      <c r="K484" s="1932"/>
      <c r="L484" s="1932"/>
      <c r="M484" s="1932"/>
      <c r="N484" s="1932"/>
      <c r="O484" s="1932"/>
      <c r="P484" s="1932"/>
      <c r="Q484" s="1932"/>
    </row>
    <row r="485">
      <c r="A485" s="337"/>
      <c r="B485" s="337"/>
      <c r="C485" s="337"/>
      <c r="D485" s="337"/>
      <c r="E485" s="337"/>
      <c r="F485" s="337"/>
      <c r="G485" s="337"/>
      <c r="H485" s="337"/>
      <c r="K485" s="1932"/>
      <c r="L485" s="1932"/>
      <c r="M485" s="1932"/>
      <c r="N485" s="1932"/>
      <c r="O485" s="1932"/>
      <c r="P485" s="1932"/>
      <c r="Q485" s="1932"/>
    </row>
    <row r="486">
      <c r="A486" s="337"/>
      <c r="B486" s="337"/>
      <c r="C486" s="337"/>
      <c r="D486" s="337"/>
      <c r="E486" s="337"/>
      <c r="F486" s="337"/>
      <c r="G486" s="337"/>
      <c r="H486" s="337"/>
      <c r="K486" s="1932"/>
      <c r="L486" s="1932"/>
      <c r="M486" s="1932"/>
      <c r="N486" s="1932"/>
      <c r="O486" s="1932"/>
      <c r="P486" s="1932"/>
      <c r="Q486" s="1932"/>
    </row>
    <row r="487">
      <c r="A487" s="337"/>
      <c r="B487" s="337"/>
      <c r="C487" s="337"/>
      <c r="D487" s="337"/>
      <c r="E487" s="337"/>
      <c r="F487" s="337"/>
      <c r="G487" s="337"/>
      <c r="H487" s="337"/>
      <c r="K487" s="1932"/>
      <c r="L487" s="1932"/>
      <c r="M487" s="1932"/>
      <c r="N487" s="1932"/>
      <c r="O487" s="1932"/>
      <c r="P487" s="1932"/>
      <c r="Q487" s="1932"/>
    </row>
    <row r="488">
      <c r="A488" s="337"/>
      <c r="B488" s="337"/>
      <c r="C488" s="337"/>
      <c r="D488" s="337"/>
      <c r="E488" s="337"/>
      <c r="F488" s="337"/>
      <c r="G488" s="337"/>
      <c r="H488" s="337"/>
      <c r="K488" s="1932"/>
      <c r="L488" s="1932"/>
      <c r="M488" s="1932"/>
      <c r="N488" s="1932"/>
      <c r="O488" s="1932"/>
      <c r="P488" s="1932"/>
      <c r="Q488" s="1932"/>
    </row>
    <row r="489">
      <c r="A489" s="337"/>
      <c r="B489" s="337"/>
      <c r="C489" s="337"/>
      <c r="D489" s="337"/>
      <c r="E489" s="337"/>
      <c r="F489" s="337"/>
      <c r="G489" s="337"/>
      <c r="H489" s="337"/>
      <c r="K489" s="1932"/>
      <c r="L489" s="1932"/>
      <c r="M489" s="1932"/>
      <c r="N489" s="1932"/>
      <c r="O489" s="1932"/>
      <c r="P489" s="1932"/>
      <c r="Q489" s="1932"/>
    </row>
    <row r="490">
      <c r="A490" s="337"/>
      <c r="B490" s="337"/>
      <c r="C490" s="337"/>
      <c r="D490" s="337"/>
      <c r="E490" s="337"/>
      <c r="F490" s="337"/>
      <c r="G490" s="337"/>
      <c r="H490" s="337"/>
      <c r="K490" s="1932"/>
      <c r="L490" s="1932"/>
      <c r="M490" s="1932"/>
      <c r="N490" s="1932"/>
      <c r="O490" s="1932"/>
      <c r="P490" s="1932"/>
      <c r="Q490" s="1932"/>
    </row>
    <row r="491">
      <c r="A491" s="337"/>
      <c r="B491" s="337"/>
      <c r="C491" s="337"/>
      <c r="D491" s="337"/>
      <c r="E491" s="337"/>
      <c r="F491" s="337"/>
      <c r="G491" s="337"/>
      <c r="H491" s="337"/>
      <c r="K491" s="1932"/>
      <c r="L491" s="1932"/>
      <c r="M491" s="1932"/>
      <c r="N491" s="1932"/>
      <c r="O491" s="1932"/>
      <c r="P491" s="1932"/>
      <c r="Q491" s="1932"/>
    </row>
    <row r="492">
      <c r="A492" s="337"/>
      <c r="B492" s="337"/>
      <c r="C492" s="337"/>
      <c r="D492" s="337"/>
      <c r="E492" s="337"/>
      <c r="F492" s="337"/>
      <c r="G492" s="337"/>
      <c r="H492" s="337"/>
      <c r="K492" s="1932"/>
      <c r="L492" s="1932"/>
      <c r="M492" s="1932"/>
      <c r="N492" s="1932"/>
      <c r="O492" s="1932"/>
      <c r="P492" s="1932"/>
      <c r="Q492" s="1932"/>
    </row>
    <row r="493">
      <c r="A493" s="337"/>
      <c r="B493" s="337"/>
      <c r="C493" s="337"/>
      <c r="D493" s="337"/>
      <c r="E493" s="337"/>
      <c r="F493" s="337"/>
      <c r="G493" s="337"/>
      <c r="H493" s="337"/>
      <c r="K493" s="1932"/>
      <c r="L493" s="1932"/>
      <c r="M493" s="1932"/>
      <c r="N493" s="1932"/>
      <c r="O493" s="1932"/>
      <c r="P493" s="1932"/>
      <c r="Q493" s="1932"/>
    </row>
    <row r="494">
      <c r="A494" s="337"/>
      <c r="B494" s="337"/>
      <c r="C494" s="337"/>
      <c r="D494" s="337"/>
      <c r="E494" s="337"/>
      <c r="F494" s="337"/>
      <c r="G494" s="337"/>
      <c r="H494" s="337"/>
      <c r="K494" s="1932"/>
      <c r="L494" s="1932"/>
      <c r="M494" s="1932"/>
      <c r="N494" s="1932"/>
      <c r="O494" s="1932"/>
      <c r="P494" s="1932"/>
      <c r="Q494" s="1932"/>
    </row>
    <row r="495">
      <c r="A495" s="337"/>
      <c r="B495" s="337"/>
      <c r="C495" s="337"/>
      <c r="D495" s="337"/>
      <c r="E495" s="337"/>
      <c r="F495" s="337"/>
      <c r="G495" s="337"/>
      <c r="H495" s="337"/>
      <c r="K495" s="1932"/>
      <c r="L495" s="1932"/>
      <c r="M495" s="1932"/>
      <c r="N495" s="1932"/>
      <c r="O495" s="1932"/>
      <c r="P495" s="1932"/>
      <c r="Q495" s="1932"/>
    </row>
    <row r="496">
      <c r="A496" s="337"/>
      <c r="B496" s="337"/>
      <c r="C496" s="337"/>
      <c r="D496" s="337"/>
      <c r="E496" s="337"/>
      <c r="F496" s="337"/>
      <c r="G496" s="337"/>
      <c r="H496" s="337"/>
      <c r="K496" s="1932"/>
      <c r="L496" s="1932"/>
      <c r="M496" s="1932"/>
      <c r="N496" s="1932"/>
      <c r="O496" s="1932"/>
      <c r="P496" s="1932"/>
      <c r="Q496" s="1932"/>
    </row>
    <row r="497">
      <c r="A497" s="337"/>
      <c r="B497" s="337"/>
      <c r="C497" s="337"/>
      <c r="D497" s="337"/>
      <c r="E497" s="337"/>
      <c r="F497" s="337"/>
      <c r="G497" s="337"/>
      <c r="H497" s="337"/>
      <c r="K497" s="1932"/>
      <c r="L497" s="1932"/>
      <c r="M497" s="1932"/>
      <c r="N497" s="1932"/>
      <c r="O497" s="1932"/>
      <c r="P497" s="1932"/>
      <c r="Q497" s="1932"/>
    </row>
    <row r="498">
      <c r="A498" s="337"/>
      <c r="B498" s="337"/>
      <c r="C498" s="337"/>
      <c r="D498" s="337"/>
      <c r="E498" s="337"/>
      <c r="F498" s="337"/>
      <c r="G498" s="337"/>
      <c r="H498" s="337"/>
      <c r="K498" s="1932"/>
      <c r="L498" s="1932"/>
      <c r="M498" s="1932"/>
      <c r="N498" s="1932"/>
      <c r="O498" s="1932"/>
      <c r="P498" s="1932"/>
      <c r="Q498" s="1932"/>
    </row>
    <row r="499">
      <c r="A499" s="337"/>
      <c r="B499" s="337"/>
      <c r="C499" s="337"/>
      <c r="D499" s="337"/>
      <c r="E499" s="337"/>
      <c r="F499" s="337"/>
      <c r="G499" s="337"/>
      <c r="H499" s="337"/>
      <c r="K499" s="1932"/>
      <c r="L499" s="1932"/>
      <c r="M499" s="1932"/>
      <c r="N499" s="1932"/>
      <c r="O499" s="1932"/>
      <c r="P499" s="1932"/>
      <c r="Q499" s="1932"/>
    </row>
    <row r="500">
      <c r="A500" s="337"/>
      <c r="B500" s="337"/>
      <c r="C500" s="337"/>
      <c r="D500" s="337"/>
      <c r="E500" s="337"/>
      <c r="F500" s="337"/>
      <c r="G500" s="337"/>
      <c r="H500" s="337"/>
      <c r="K500" s="1932"/>
      <c r="L500" s="1932"/>
      <c r="M500" s="1932"/>
      <c r="N500" s="1932"/>
      <c r="O500" s="1932"/>
      <c r="P500" s="1932"/>
      <c r="Q500" s="1932"/>
    </row>
    <row r="501">
      <c r="A501" s="337"/>
      <c r="B501" s="337"/>
      <c r="C501" s="337"/>
      <c r="D501" s="337"/>
      <c r="E501" s="337"/>
      <c r="F501" s="337"/>
      <c r="G501" s="337"/>
      <c r="H501" s="337"/>
      <c r="K501" s="1932"/>
      <c r="L501" s="1932"/>
      <c r="M501" s="1932"/>
      <c r="N501" s="1932"/>
      <c r="O501" s="1932"/>
      <c r="P501" s="1932"/>
      <c r="Q501" s="1932"/>
    </row>
    <row r="502">
      <c r="A502" s="337"/>
      <c r="B502" s="337"/>
      <c r="C502" s="337"/>
      <c r="D502" s="337"/>
      <c r="E502" s="337"/>
      <c r="F502" s="337"/>
      <c r="G502" s="337"/>
      <c r="H502" s="337"/>
      <c r="K502" s="1932"/>
      <c r="L502" s="1932"/>
      <c r="M502" s="1932"/>
      <c r="N502" s="1932"/>
      <c r="O502" s="1932"/>
      <c r="P502" s="1932"/>
      <c r="Q502" s="1932"/>
    </row>
    <row r="503">
      <c r="A503" s="337"/>
      <c r="B503" s="337"/>
      <c r="C503" s="337"/>
      <c r="D503" s="337"/>
      <c r="E503" s="337"/>
      <c r="F503" s="337"/>
      <c r="G503" s="337"/>
      <c r="H503" s="337"/>
      <c r="K503" s="1932"/>
      <c r="L503" s="1932"/>
      <c r="M503" s="1932"/>
      <c r="N503" s="1932"/>
      <c r="O503" s="1932"/>
      <c r="P503" s="1932"/>
      <c r="Q503" s="1932"/>
    </row>
    <row r="504">
      <c r="A504" s="337"/>
      <c r="B504" s="337"/>
      <c r="C504" s="337"/>
      <c r="D504" s="337"/>
      <c r="E504" s="337"/>
      <c r="F504" s="337"/>
      <c r="G504" s="337"/>
      <c r="H504" s="337"/>
      <c r="K504" s="1932"/>
      <c r="L504" s="1932"/>
      <c r="M504" s="1932"/>
      <c r="N504" s="1932"/>
      <c r="O504" s="1932"/>
      <c r="P504" s="1932"/>
      <c r="Q504" s="1932"/>
    </row>
    <row r="505">
      <c r="A505" s="337"/>
      <c r="B505" s="337"/>
      <c r="C505" s="337"/>
      <c r="D505" s="337"/>
      <c r="E505" s="337"/>
      <c r="F505" s="337"/>
      <c r="G505" s="337"/>
      <c r="H505" s="337"/>
      <c r="K505" s="1932"/>
      <c r="L505" s="1932"/>
      <c r="M505" s="1932"/>
      <c r="N505" s="1932"/>
      <c r="O505" s="1932"/>
      <c r="P505" s="1932"/>
      <c r="Q505" s="1932"/>
    </row>
    <row r="506">
      <c r="A506" s="337"/>
      <c r="B506" s="337"/>
      <c r="C506" s="337"/>
      <c r="D506" s="337"/>
      <c r="E506" s="337"/>
      <c r="F506" s="337"/>
      <c r="G506" s="337"/>
      <c r="H506" s="337"/>
      <c r="K506" s="1932"/>
      <c r="L506" s="1932"/>
      <c r="M506" s="1932"/>
      <c r="N506" s="1932"/>
      <c r="O506" s="1932"/>
      <c r="P506" s="1932"/>
      <c r="Q506" s="1932"/>
    </row>
    <row r="507">
      <c r="A507" s="337"/>
      <c r="B507" s="337"/>
      <c r="C507" s="337"/>
      <c r="D507" s="337"/>
      <c r="E507" s="337"/>
      <c r="F507" s="337"/>
      <c r="G507" s="337"/>
      <c r="H507" s="337"/>
      <c r="K507" s="1932"/>
      <c r="L507" s="1932"/>
      <c r="M507" s="1932"/>
      <c r="N507" s="1932"/>
      <c r="O507" s="1932"/>
      <c r="P507" s="1932"/>
      <c r="Q507" s="1932"/>
    </row>
    <row r="508">
      <c r="A508" s="337"/>
      <c r="B508" s="337"/>
      <c r="C508" s="337"/>
      <c r="D508" s="337"/>
      <c r="E508" s="337"/>
      <c r="F508" s="337"/>
      <c r="G508" s="337"/>
      <c r="H508" s="337"/>
      <c r="K508" s="1932"/>
      <c r="L508" s="1932"/>
      <c r="M508" s="1932"/>
      <c r="N508" s="1932"/>
      <c r="O508" s="1932"/>
      <c r="P508" s="1932"/>
      <c r="Q508" s="1932"/>
    </row>
    <row r="509">
      <c r="A509" s="337"/>
      <c r="B509" s="337"/>
      <c r="C509" s="337"/>
      <c r="D509" s="337"/>
      <c r="E509" s="337"/>
      <c r="F509" s="337"/>
      <c r="G509" s="337"/>
      <c r="H509" s="337"/>
      <c r="K509" s="1932"/>
      <c r="L509" s="1932"/>
      <c r="M509" s="1932"/>
      <c r="N509" s="1932"/>
      <c r="O509" s="1932"/>
      <c r="P509" s="1932"/>
      <c r="Q509" s="1932"/>
    </row>
    <row r="510">
      <c r="A510" s="337"/>
      <c r="B510" s="337"/>
      <c r="C510" s="337"/>
      <c r="D510" s="337"/>
      <c r="E510" s="337"/>
      <c r="F510" s="337"/>
      <c r="G510" s="337"/>
      <c r="H510" s="337"/>
      <c r="K510" s="1932"/>
      <c r="L510" s="1932"/>
      <c r="M510" s="1932"/>
      <c r="N510" s="1932"/>
      <c r="O510" s="1932"/>
      <c r="P510" s="1932"/>
      <c r="Q510" s="1932"/>
    </row>
    <row r="511">
      <c r="A511" s="337"/>
      <c r="B511" s="337"/>
      <c r="C511" s="337"/>
      <c r="D511" s="337"/>
      <c r="E511" s="337"/>
      <c r="F511" s="337"/>
      <c r="G511" s="337"/>
      <c r="H511" s="337"/>
      <c r="K511" s="1932"/>
      <c r="L511" s="1932"/>
      <c r="M511" s="1932"/>
      <c r="N511" s="1932"/>
      <c r="O511" s="1932"/>
      <c r="P511" s="1932"/>
      <c r="Q511" s="1932"/>
    </row>
    <row r="512">
      <c r="A512" s="337"/>
      <c r="B512" s="337"/>
      <c r="C512" s="337"/>
      <c r="D512" s="337"/>
      <c r="E512" s="337"/>
      <c r="F512" s="337"/>
      <c r="G512" s="337"/>
      <c r="H512" s="337"/>
      <c r="K512" s="1932"/>
      <c r="L512" s="1932"/>
      <c r="M512" s="1932"/>
      <c r="N512" s="1932"/>
      <c r="O512" s="1932"/>
      <c r="P512" s="1932"/>
      <c r="Q512" s="1932"/>
    </row>
    <row r="513">
      <c r="A513" s="337"/>
      <c r="B513" s="337"/>
      <c r="C513" s="337"/>
      <c r="D513" s="337"/>
      <c r="E513" s="337"/>
      <c r="F513" s="337"/>
      <c r="G513" s="337"/>
      <c r="H513" s="337"/>
      <c r="K513" s="1932"/>
      <c r="L513" s="1932"/>
      <c r="M513" s="1932"/>
      <c r="N513" s="1932"/>
      <c r="O513" s="1932"/>
      <c r="P513" s="1932"/>
      <c r="Q513" s="1932"/>
    </row>
    <row r="514">
      <c r="A514" s="337"/>
      <c r="B514" s="337"/>
      <c r="C514" s="337"/>
      <c r="D514" s="337"/>
      <c r="E514" s="337"/>
      <c r="F514" s="337"/>
      <c r="G514" s="337"/>
      <c r="H514" s="337"/>
      <c r="K514" s="1932"/>
      <c r="L514" s="1932"/>
      <c r="M514" s="1932"/>
      <c r="N514" s="1932"/>
      <c r="O514" s="1932"/>
      <c r="P514" s="1932"/>
      <c r="Q514" s="1932"/>
    </row>
    <row r="515">
      <c r="A515" s="337"/>
      <c r="B515" s="337"/>
      <c r="C515" s="337"/>
      <c r="D515" s="337"/>
      <c r="E515" s="337"/>
      <c r="F515" s="337"/>
      <c r="G515" s="337"/>
      <c r="H515" s="337"/>
      <c r="K515" s="1932"/>
      <c r="L515" s="1932"/>
      <c r="M515" s="1932"/>
      <c r="N515" s="1932"/>
      <c r="O515" s="1932"/>
      <c r="P515" s="1932"/>
      <c r="Q515" s="1932"/>
    </row>
    <row r="516">
      <c r="A516" s="337"/>
      <c r="B516" s="337"/>
      <c r="C516" s="337"/>
      <c r="D516" s="337"/>
      <c r="E516" s="337"/>
      <c r="F516" s="337"/>
      <c r="G516" s="337"/>
      <c r="H516" s="337"/>
      <c r="K516" s="1932"/>
      <c r="L516" s="1932"/>
      <c r="M516" s="1932"/>
      <c r="N516" s="1932"/>
      <c r="O516" s="1932"/>
      <c r="P516" s="1932"/>
      <c r="Q516" s="1932"/>
    </row>
    <row r="517">
      <c r="A517" s="337"/>
      <c r="B517" s="337"/>
      <c r="C517" s="337"/>
      <c r="D517" s="337"/>
      <c r="E517" s="337"/>
      <c r="F517" s="337"/>
      <c r="G517" s="337"/>
      <c r="H517" s="337"/>
      <c r="K517" s="1932"/>
      <c r="L517" s="1932"/>
      <c r="M517" s="1932"/>
      <c r="N517" s="1932"/>
      <c r="O517" s="1932"/>
      <c r="P517" s="1932"/>
      <c r="Q517" s="1932"/>
    </row>
    <row r="518">
      <c r="A518" s="337"/>
      <c r="B518" s="337"/>
      <c r="C518" s="337"/>
      <c r="D518" s="337"/>
      <c r="E518" s="337"/>
      <c r="F518" s="337"/>
      <c r="G518" s="337"/>
      <c r="H518" s="337"/>
      <c r="K518" s="1932"/>
      <c r="L518" s="1932"/>
      <c r="M518" s="1932"/>
      <c r="N518" s="1932"/>
      <c r="O518" s="1932"/>
      <c r="P518" s="1932"/>
      <c r="Q518" s="1932"/>
    </row>
    <row r="519">
      <c r="A519" s="337"/>
      <c r="B519" s="337"/>
      <c r="C519" s="337"/>
      <c r="D519" s="337"/>
      <c r="E519" s="337"/>
      <c r="F519" s="337"/>
      <c r="G519" s="337"/>
      <c r="H519" s="337"/>
      <c r="K519" s="1932"/>
      <c r="L519" s="1932"/>
      <c r="M519" s="1932"/>
      <c r="N519" s="1932"/>
      <c r="O519" s="1932"/>
      <c r="P519" s="1932"/>
      <c r="Q519" s="1932"/>
    </row>
    <row r="520">
      <c r="A520" s="337"/>
      <c r="B520" s="337"/>
      <c r="C520" s="337"/>
      <c r="D520" s="337"/>
      <c r="E520" s="337"/>
      <c r="F520" s="337"/>
      <c r="G520" s="337"/>
      <c r="H520" s="337"/>
      <c r="K520" s="1932"/>
      <c r="L520" s="1932"/>
      <c r="M520" s="1932"/>
      <c r="N520" s="1932"/>
      <c r="O520" s="1932"/>
      <c r="P520" s="1932"/>
      <c r="Q520" s="1932"/>
    </row>
    <row r="521">
      <c r="A521" s="337"/>
      <c r="B521" s="337"/>
      <c r="C521" s="337"/>
      <c r="D521" s="337"/>
      <c r="E521" s="337"/>
      <c r="F521" s="337"/>
      <c r="G521" s="337"/>
      <c r="H521" s="337"/>
      <c r="K521" s="1932"/>
      <c r="L521" s="1932"/>
      <c r="M521" s="1932"/>
      <c r="N521" s="1932"/>
      <c r="O521" s="1932"/>
      <c r="P521" s="1932"/>
      <c r="Q521" s="1932"/>
    </row>
    <row r="522">
      <c r="A522" s="337"/>
      <c r="B522" s="337"/>
      <c r="C522" s="337"/>
      <c r="D522" s="337"/>
      <c r="E522" s="337"/>
      <c r="F522" s="337"/>
      <c r="G522" s="337"/>
      <c r="H522" s="337"/>
      <c r="K522" s="1932"/>
      <c r="L522" s="1932"/>
      <c r="M522" s="1932"/>
      <c r="N522" s="1932"/>
      <c r="O522" s="1932"/>
      <c r="P522" s="1932"/>
      <c r="Q522" s="1932"/>
    </row>
    <row r="523">
      <c r="A523" s="337"/>
      <c r="B523" s="337"/>
      <c r="C523" s="337"/>
      <c r="D523" s="337"/>
      <c r="E523" s="337"/>
      <c r="F523" s="337"/>
      <c r="G523" s="337"/>
      <c r="H523" s="337"/>
      <c r="K523" s="1932"/>
      <c r="L523" s="1932"/>
      <c r="M523" s="1932"/>
      <c r="N523" s="1932"/>
      <c r="O523" s="1932"/>
      <c r="P523" s="1932"/>
      <c r="Q523" s="1932"/>
    </row>
    <row r="524">
      <c r="A524" s="337"/>
      <c r="B524" s="337"/>
      <c r="C524" s="337"/>
      <c r="D524" s="337"/>
      <c r="E524" s="337"/>
      <c r="F524" s="337"/>
      <c r="G524" s="337"/>
      <c r="H524" s="337"/>
      <c r="K524" s="1932"/>
      <c r="L524" s="1932"/>
      <c r="M524" s="1932"/>
      <c r="N524" s="1932"/>
      <c r="O524" s="1932"/>
      <c r="P524" s="1932"/>
      <c r="Q524" s="1932"/>
    </row>
    <row r="525">
      <c r="A525" s="337"/>
      <c r="B525" s="337"/>
      <c r="C525" s="337"/>
      <c r="D525" s="337"/>
      <c r="E525" s="337"/>
      <c r="F525" s="337"/>
      <c r="G525" s="337"/>
      <c r="H525" s="337"/>
      <c r="K525" s="1932"/>
      <c r="L525" s="1932"/>
      <c r="M525" s="1932"/>
      <c r="N525" s="1932"/>
      <c r="O525" s="1932"/>
      <c r="P525" s="1932"/>
      <c r="Q525" s="1932"/>
    </row>
    <row r="526">
      <c r="A526" s="337"/>
      <c r="B526" s="337"/>
      <c r="C526" s="337"/>
      <c r="D526" s="337"/>
      <c r="E526" s="337"/>
      <c r="F526" s="337"/>
      <c r="G526" s="337"/>
      <c r="H526" s="337"/>
      <c r="K526" s="1932"/>
      <c r="L526" s="1932"/>
      <c r="M526" s="1932"/>
      <c r="N526" s="1932"/>
      <c r="O526" s="1932"/>
      <c r="P526" s="1932"/>
      <c r="Q526" s="1932"/>
    </row>
    <row r="527">
      <c r="A527" s="337"/>
      <c r="B527" s="337"/>
      <c r="C527" s="337"/>
      <c r="D527" s="337"/>
      <c r="E527" s="337"/>
      <c r="F527" s="337"/>
      <c r="G527" s="337"/>
      <c r="H527" s="337"/>
      <c r="K527" s="1932"/>
      <c r="L527" s="1932"/>
      <c r="M527" s="1932"/>
      <c r="N527" s="1932"/>
      <c r="O527" s="1932"/>
      <c r="P527" s="1932"/>
      <c r="Q527" s="1932"/>
    </row>
    <row r="528">
      <c r="A528" s="337"/>
      <c r="B528" s="337"/>
      <c r="C528" s="337"/>
      <c r="D528" s="337"/>
      <c r="E528" s="337"/>
      <c r="F528" s="337"/>
      <c r="G528" s="337"/>
      <c r="H528" s="337"/>
      <c r="K528" s="1932"/>
      <c r="L528" s="1932"/>
      <c r="M528" s="1932"/>
      <c r="N528" s="1932"/>
      <c r="O528" s="1932"/>
      <c r="P528" s="1932"/>
      <c r="Q528" s="1932"/>
    </row>
    <row r="529">
      <c r="A529" s="337"/>
      <c r="B529" s="337"/>
      <c r="C529" s="337"/>
      <c r="D529" s="337"/>
      <c r="E529" s="337"/>
      <c r="F529" s="337"/>
      <c r="G529" s="337"/>
      <c r="H529" s="337"/>
      <c r="K529" s="1932"/>
      <c r="L529" s="1932"/>
      <c r="M529" s="1932"/>
      <c r="N529" s="1932"/>
      <c r="O529" s="1932"/>
      <c r="P529" s="1932"/>
      <c r="Q529" s="1932"/>
    </row>
    <row r="530">
      <c r="A530" s="337"/>
      <c r="B530" s="337"/>
      <c r="C530" s="337"/>
      <c r="D530" s="337"/>
      <c r="E530" s="337"/>
      <c r="F530" s="337"/>
      <c r="G530" s="337"/>
      <c r="H530" s="337"/>
      <c r="K530" s="1932"/>
      <c r="L530" s="1932"/>
      <c r="M530" s="1932"/>
      <c r="N530" s="1932"/>
      <c r="O530" s="1932"/>
      <c r="P530" s="1932"/>
      <c r="Q530" s="1932"/>
    </row>
    <row r="531">
      <c r="A531" s="337"/>
      <c r="B531" s="337"/>
      <c r="C531" s="337"/>
      <c r="D531" s="337"/>
      <c r="E531" s="337"/>
      <c r="F531" s="337"/>
      <c r="G531" s="337"/>
      <c r="H531" s="337"/>
      <c r="K531" s="1932"/>
      <c r="L531" s="1932"/>
      <c r="M531" s="1932"/>
      <c r="N531" s="1932"/>
      <c r="O531" s="1932"/>
      <c r="P531" s="1932"/>
      <c r="Q531" s="1932"/>
    </row>
    <row r="532">
      <c r="A532" s="337"/>
      <c r="B532" s="337"/>
      <c r="C532" s="337"/>
      <c r="D532" s="337"/>
      <c r="E532" s="337"/>
      <c r="F532" s="337"/>
      <c r="G532" s="337"/>
      <c r="H532" s="337"/>
      <c r="K532" s="1932"/>
      <c r="L532" s="1932"/>
      <c r="M532" s="1932"/>
      <c r="N532" s="1932"/>
      <c r="O532" s="1932"/>
      <c r="P532" s="1932"/>
      <c r="Q532" s="1932"/>
    </row>
    <row r="533">
      <c r="A533" s="337"/>
      <c r="B533" s="337"/>
      <c r="C533" s="337"/>
      <c r="D533" s="337"/>
      <c r="E533" s="337"/>
      <c r="F533" s="337"/>
      <c r="G533" s="337"/>
      <c r="H533" s="337"/>
      <c r="K533" s="1932"/>
      <c r="L533" s="1932"/>
      <c r="M533" s="1932"/>
      <c r="N533" s="1932"/>
      <c r="O533" s="1932"/>
      <c r="P533" s="1932"/>
      <c r="Q533" s="1932"/>
    </row>
    <row r="534">
      <c r="A534" s="337"/>
      <c r="B534" s="337"/>
      <c r="C534" s="337"/>
      <c r="D534" s="337"/>
      <c r="E534" s="337"/>
      <c r="F534" s="337"/>
      <c r="G534" s="337"/>
      <c r="H534" s="337"/>
      <c r="K534" s="1932"/>
      <c r="L534" s="1932"/>
      <c r="M534" s="1932"/>
      <c r="N534" s="1932"/>
      <c r="O534" s="1932"/>
      <c r="P534" s="1932"/>
      <c r="Q534" s="1932"/>
    </row>
    <row r="535">
      <c r="A535" s="337"/>
      <c r="B535" s="337"/>
      <c r="C535" s="337"/>
      <c r="D535" s="337"/>
      <c r="E535" s="337"/>
      <c r="F535" s="337"/>
      <c r="G535" s="337"/>
      <c r="H535" s="337"/>
      <c r="K535" s="1932"/>
      <c r="L535" s="1932"/>
      <c r="M535" s="1932"/>
      <c r="N535" s="1932"/>
      <c r="O535" s="1932"/>
      <c r="P535" s="1932"/>
      <c r="Q535" s="1932"/>
    </row>
    <row r="536">
      <c r="A536" s="337"/>
      <c r="B536" s="337"/>
      <c r="C536" s="337"/>
      <c r="D536" s="337"/>
      <c r="E536" s="337"/>
      <c r="F536" s="337"/>
      <c r="G536" s="337"/>
      <c r="H536" s="337"/>
      <c r="K536" s="1932"/>
      <c r="L536" s="1932"/>
      <c r="M536" s="1932"/>
      <c r="N536" s="1932"/>
      <c r="O536" s="1932"/>
      <c r="P536" s="1932"/>
      <c r="Q536" s="1932"/>
    </row>
    <row r="537">
      <c r="A537" s="337"/>
      <c r="B537" s="337"/>
      <c r="C537" s="337"/>
      <c r="D537" s="337"/>
      <c r="E537" s="337"/>
      <c r="F537" s="337"/>
      <c r="G537" s="337"/>
      <c r="H537" s="337"/>
      <c r="K537" s="1932"/>
      <c r="L537" s="1932"/>
      <c r="M537" s="1932"/>
      <c r="N537" s="1932"/>
      <c r="O537" s="1932"/>
      <c r="P537" s="1932"/>
      <c r="Q537" s="1932"/>
    </row>
    <row r="538">
      <c r="A538" s="337"/>
      <c r="B538" s="337"/>
      <c r="C538" s="337"/>
      <c r="D538" s="337"/>
      <c r="E538" s="337"/>
      <c r="F538" s="337"/>
      <c r="G538" s="337"/>
      <c r="H538" s="337"/>
      <c r="K538" s="1932"/>
      <c r="L538" s="1932"/>
      <c r="M538" s="1932"/>
      <c r="N538" s="1932"/>
      <c r="O538" s="1932"/>
      <c r="P538" s="1932"/>
      <c r="Q538" s="1932"/>
    </row>
    <row r="539">
      <c r="A539" s="337"/>
      <c r="B539" s="337"/>
      <c r="C539" s="337"/>
      <c r="D539" s="337"/>
      <c r="E539" s="337"/>
      <c r="F539" s="337"/>
      <c r="G539" s="337"/>
      <c r="H539" s="337"/>
      <c r="K539" s="1932"/>
      <c r="L539" s="1932"/>
      <c r="M539" s="1932"/>
      <c r="N539" s="1932"/>
      <c r="O539" s="1932"/>
      <c r="P539" s="1932"/>
      <c r="Q539" s="1932"/>
    </row>
    <row r="540">
      <c r="A540" s="337"/>
      <c r="B540" s="337"/>
      <c r="C540" s="337"/>
      <c r="D540" s="337"/>
      <c r="E540" s="337"/>
      <c r="F540" s="337"/>
      <c r="G540" s="337"/>
      <c r="H540" s="337"/>
      <c r="K540" s="1932"/>
      <c r="L540" s="1932"/>
      <c r="M540" s="1932"/>
      <c r="N540" s="1932"/>
      <c r="O540" s="1932"/>
      <c r="P540" s="1932"/>
      <c r="Q540" s="1932"/>
    </row>
    <row r="541">
      <c r="A541" s="337"/>
      <c r="B541" s="337"/>
      <c r="C541" s="337"/>
      <c r="D541" s="337"/>
      <c r="E541" s="337"/>
      <c r="F541" s="337"/>
      <c r="G541" s="337"/>
      <c r="H541" s="337"/>
      <c r="K541" s="1932"/>
      <c r="L541" s="1932"/>
      <c r="M541" s="1932"/>
      <c r="N541" s="1932"/>
      <c r="O541" s="1932"/>
      <c r="P541" s="1932"/>
      <c r="Q541" s="1932"/>
    </row>
    <row r="542">
      <c r="A542" s="337"/>
      <c r="B542" s="337"/>
      <c r="C542" s="337"/>
      <c r="D542" s="337"/>
      <c r="E542" s="337"/>
      <c r="F542" s="337"/>
      <c r="G542" s="337"/>
      <c r="H542" s="337"/>
      <c r="K542" s="1932"/>
      <c r="L542" s="1932"/>
      <c r="M542" s="1932"/>
      <c r="N542" s="1932"/>
      <c r="O542" s="1932"/>
      <c r="P542" s="1932"/>
      <c r="Q542" s="1932"/>
    </row>
    <row r="543">
      <c r="A543" s="337"/>
      <c r="B543" s="337"/>
      <c r="C543" s="337"/>
      <c r="D543" s="337"/>
      <c r="E543" s="337"/>
      <c r="F543" s="337"/>
      <c r="G543" s="337"/>
      <c r="H543" s="337"/>
      <c r="K543" s="1932"/>
      <c r="L543" s="1932"/>
      <c r="M543" s="1932"/>
      <c r="N543" s="1932"/>
      <c r="O543" s="1932"/>
      <c r="P543" s="1932"/>
      <c r="Q543" s="1932"/>
    </row>
    <row r="544">
      <c r="A544" s="337"/>
      <c r="B544" s="337"/>
      <c r="C544" s="337"/>
      <c r="D544" s="337"/>
      <c r="E544" s="337"/>
      <c r="F544" s="337"/>
      <c r="G544" s="337"/>
      <c r="H544" s="337"/>
      <c r="K544" s="1932"/>
      <c r="L544" s="1932"/>
      <c r="M544" s="1932"/>
      <c r="N544" s="1932"/>
      <c r="O544" s="1932"/>
      <c r="P544" s="1932"/>
      <c r="Q544" s="1932"/>
    </row>
    <row r="545">
      <c r="A545" s="337"/>
      <c r="B545" s="337"/>
      <c r="C545" s="337"/>
      <c r="D545" s="337"/>
      <c r="E545" s="337"/>
      <c r="F545" s="337"/>
      <c r="G545" s="337"/>
      <c r="H545" s="337"/>
      <c r="K545" s="1932"/>
      <c r="L545" s="1932"/>
      <c r="M545" s="1932"/>
      <c r="N545" s="1932"/>
      <c r="O545" s="1932"/>
      <c r="P545" s="1932"/>
      <c r="Q545" s="1932"/>
    </row>
    <row r="546">
      <c r="A546" s="337"/>
      <c r="B546" s="337"/>
      <c r="C546" s="337"/>
      <c r="D546" s="337"/>
      <c r="E546" s="337"/>
      <c r="F546" s="337"/>
      <c r="G546" s="337"/>
      <c r="H546" s="337"/>
      <c r="K546" s="1932"/>
      <c r="L546" s="1932"/>
      <c r="M546" s="1932"/>
      <c r="N546" s="1932"/>
      <c r="O546" s="1932"/>
      <c r="P546" s="1932"/>
      <c r="Q546" s="1932"/>
    </row>
    <row r="547">
      <c r="A547" s="337"/>
      <c r="B547" s="337"/>
      <c r="C547" s="337"/>
      <c r="D547" s="337"/>
      <c r="E547" s="337"/>
      <c r="F547" s="337"/>
      <c r="G547" s="337"/>
      <c r="H547" s="337"/>
      <c r="K547" s="1932"/>
      <c r="L547" s="1932"/>
      <c r="M547" s="1932"/>
      <c r="N547" s="1932"/>
      <c r="O547" s="1932"/>
      <c r="P547" s="1932"/>
      <c r="Q547" s="1932"/>
    </row>
    <row r="548">
      <c r="A548" s="337"/>
      <c r="B548" s="337"/>
      <c r="C548" s="337"/>
      <c r="D548" s="337"/>
      <c r="E548" s="337"/>
      <c r="F548" s="337"/>
      <c r="G548" s="337"/>
      <c r="H548" s="337"/>
      <c r="K548" s="1932"/>
      <c r="L548" s="1932"/>
      <c r="M548" s="1932"/>
      <c r="N548" s="1932"/>
      <c r="O548" s="1932"/>
      <c r="P548" s="1932"/>
      <c r="Q548" s="1932"/>
    </row>
    <row r="549">
      <c r="A549" s="337"/>
      <c r="B549" s="337"/>
      <c r="C549" s="337"/>
      <c r="D549" s="337"/>
      <c r="E549" s="337"/>
      <c r="F549" s="337"/>
      <c r="G549" s="337"/>
      <c r="H549" s="337"/>
      <c r="K549" s="1932"/>
      <c r="L549" s="1932"/>
      <c r="M549" s="1932"/>
      <c r="N549" s="1932"/>
      <c r="O549" s="1932"/>
      <c r="P549" s="1932"/>
      <c r="Q549" s="1932"/>
    </row>
    <row r="550">
      <c r="A550" s="337"/>
      <c r="B550" s="337"/>
      <c r="C550" s="337"/>
      <c r="D550" s="337"/>
      <c r="E550" s="337"/>
      <c r="F550" s="337"/>
      <c r="G550" s="337"/>
      <c r="H550" s="337"/>
      <c r="K550" s="1932"/>
      <c r="L550" s="1932"/>
      <c r="M550" s="1932"/>
      <c r="N550" s="1932"/>
      <c r="O550" s="1932"/>
      <c r="P550" s="1932"/>
      <c r="Q550" s="1932"/>
    </row>
    <row r="551">
      <c r="A551" s="337"/>
      <c r="B551" s="337"/>
      <c r="C551" s="337"/>
      <c r="D551" s="337"/>
      <c r="E551" s="337"/>
      <c r="F551" s="337"/>
      <c r="G551" s="337"/>
      <c r="H551" s="337"/>
      <c r="K551" s="1932"/>
      <c r="L551" s="1932"/>
      <c r="M551" s="1932"/>
      <c r="N551" s="1932"/>
      <c r="O551" s="1932"/>
      <c r="P551" s="1932"/>
      <c r="Q551" s="1932"/>
    </row>
    <row r="552">
      <c r="A552" s="337"/>
      <c r="B552" s="337"/>
      <c r="C552" s="337"/>
      <c r="D552" s="337"/>
      <c r="E552" s="337"/>
      <c r="F552" s="337"/>
      <c r="G552" s="337"/>
      <c r="H552" s="337"/>
      <c r="K552" s="1932"/>
      <c r="L552" s="1932"/>
      <c r="M552" s="1932"/>
      <c r="N552" s="1932"/>
      <c r="O552" s="1932"/>
      <c r="P552" s="1932"/>
      <c r="Q552" s="1932"/>
    </row>
    <row r="553">
      <c r="A553" s="337"/>
      <c r="B553" s="337"/>
      <c r="C553" s="337"/>
      <c r="D553" s="337"/>
      <c r="E553" s="337"/>
      <c r="F553" s="337"/>
      <c r="G553" s="337"/>
      <c r="H553" s="337"/>
      <c r="K553" s="1932"/>
      <c r="L553" s="1932"/>
      <c r="M553" s="1932"/>
      <c r="N553" s="1932"/>
      <c r="O553" s="1932"/>
      <c r="P553" s="1932"/>
      <c r="Q553" s="1932"/>
    </row>
    <row r="554">
      <c r="A554" s="337"/>
      <c r="B554" s="337"/>
      <c r="C554" s="337"/>
      <c r="D554" s="337"/>
      <c r="E554" s="337"/>
      <c r="F554" s="337"/>
      <c r="G554" s="337"/>
      <c r="H554" s="337"/>
      <c r="K554" s="1932"/>
      <c r="L554" s="1932"/>
      <c r="M554" s="1932"/>
      <c r="N554" s="1932"/>
      <c r="O554" s="1932"/>
      <c r="P554" s="1932"/>
      <c r="Q554" s="1932"/>
    </row>
    <row r="555">
      <c r="A555" s="337"/>
      <c r="B555" s="337"/>
      <c r="C555" s="337"/>
      <c r="D555" s="337"/>
      <c r="E555" s="337"/>
      <c r="F555" s="337"/>
      <c r="G555" s="337"/>
      <c r="H555" s="337"/>
      <c r="K555" s="1932"/>
      <c r="L555" s="1932"/>
      <c r="M555" s="1932"/>
      <c r="N555" s="1932"/>
      <c r="O555" s="1932"/>
      <c r="P555" s="1932"/>
      <c r="Q555" s="1932"/>
    </row>
    <row r="556">
      <c r="A556" s="337"/>
      <c r="B556" s="337"/>
      <c r="C556" s="337"/>
      <c r="D556" s="337"/>
      <c r="E556" s="337"/>
      <c r="F556" s="337"/>
      <c r="G556" s="337"/>
      <c r="H556" s="337"/>
      <c r="K556" s="1932"/>
      <c r="L556" s="1932"/>
      <c r="M556" s="1932"/>
      <c r="N556" s="1932"/>
      <c r="O556" s="1932"/>
      <c r="P556" s="1932"/>
      <c r="Q556" s="1932"/>
    </row>
    <row r="557">
      <c r="A557" s="337"/>
      <c r="B557" s="337"/>
      <c r="C557" s="337"/>
      <c r="D557" s="337"/>
      <c r="E557" s="337"/>
      <c r="F557" s="337"/>
      <c r="G557" s="337"/>
      <c r="H557" s="337"/>
      <c r="K557" s="1932"/>
      <c r="L557" s="1932"/>
      <c r="M557" s="1932"/>
      <c r="N557" s="1932"/>
      <c r="O557" s="1932"/>
      <c r="P557" s="1932"/>
      <c r="Q557" s="1932"/>
    </row>
    <row r="558">
      <c r="A558" s="337"/>
      <c r="B558" s="337"/>
      <c r="C558" s="337"/>
      <c r="D558" s="337"/>
      <c r="E558" s="337"/>
      <c r="F558" s="337"/>
      <c r="G558" s="337"/>
      <c r="H558" s="337"/>
      <c r="K558" s="1932"/>
      <c r="L558" s="1932"/>
      <c r="M558" s="1932"/>
      <c r="N558" s="1932"/>
      <c r="O558" s="1932"/>
      <c r="P558" s="1932"/>
      <c r="Q558" s="1932"/>
    </row>
    <row r="559">
      <c r="A559" s="337"/>
      <c r="B559" s="337"/>
      <c r="C559" s="337"/>
      <c r="D559" s="337"/>
      <c r="E559" s="337"/>
      <c r="F559" s="337"/>
      <c r="G559" s="337"/>
      <c r="H559" s="337"/>
      <c r="K559" s="1932"/>
      <c r="L559" s="1932"/>
      <c r="M559" s="1932"/>
      <c r="N559" s="1932"/>
      <c r="O559" s="1932"/>
      <c r="P559" s="1932"/>
      <c r="Q559" s="1932"/>
    </row>
    <row r="560">
      <c r="A560" s="337"/>
      <c r="B560" s="337"/>
      <c r="C560" s="337"/>
      <c r="D560" s="337"/>
      <c r="E560" s="337"/>
      <c r="F560" s="337"/>
      <c r="G560" s="337"/>
      <c r="H560" s="337"/>
      <c r="K560" s="1932"/>
      <c r="L560" s="1932"/>
      <c r="M560" s="1932"/>
      <c r="N560" s="1932"/>
      <c r="O560" s="1932"/>
      <c r="P560" s="1932"/>
      <c r="Q560" s="1932"/>
    </row>
    <row r="561">
      <c r="A561" s="337"/>
      <c r="B561" s="337"/>
      <c r="C561" s="337"/>
      <c r="D561" s="337"/>
      <c r="E561" s="337"/>
      <c r="F561" s="337"/>
      <c r="G561" s="337"/>
      <c r="H561" s="337"/>
      <c r="K561" s="1932"/>
      <c r="L561" s="1932"/>
      <c r="M561" s="1932"/>
      <c r="N561" s="1932"/>
      <c r="O561" s="1932"/>
      <c r="P561" s="1932"/>
      <c r="Q561" s="1932"/>
    </row>
    <row r="562">
      <c r="A562" s="337"/>
      <c r="B562" s="337"/>
      <c r="C562" s="337"/>
      <c r="D562" s="337"/>
      <c r="E562" s="337"/>
      <c r="F562" s="337"/>
      <c r="G562" s="337"/>
      <c r="H562" s="337"/>
      <c r="K562" s="1932"/>
      <c r="L562" s="1932"/>
      <c r="M562" s="1932"/>
      <c r="N562" s="1932"/>
      <c r="O562" s="1932"/>
      <c r="P562" s="1932"/>
      <c r="Q562" s="1932"/>
    </row>
    <row r="563">
      <c r="A563" s="337"/>
      <c r="B563" s="337"/>
      <c r="C563" s="337"/>
      <c r="D563" s="337"/>
      <c r="E563" s="337"/>
      <c r="F563" s="337"/>
      <c r="G563" s="337"/>
      <c r="H563" s="337"/>
      <c r="K563" s="1932"/>
      <c r="L563" s="1932"/>
      <c r="M563" s="1932"/>
      <c r="N563" s="1932"/>
      <c r="O563" s="1932"/>
      <c r="P563" s="1932"/>
      <c r="Q563" s="1932"/>
    </row>
    <row r="564">
      <c r="A564" s="337"/>
      <c r="B564" s="337"/>
      <c r="C564" s="337"/>
      <c r="D564" s="337"/>
      <c r="E564" s="337"/>
      <c r="F564" s="337"/>
      <c r="G564" s="337"/>
      <c r="H564" s="337"/>
      <c r="K564" s="1932"/>
      <c r="L564" s="1932"/>
      <c r="M564" s="1932"/>
      <c r="N564" s="1932"/>
      <c r="O564" s="1932"/>
      <c r="P564" s="1932"/>
      <c r="Q564" s="1932"/>
    </row>
    <row r="565">
      <c r="A565" s="337"/>
      <c r="B565" s="337"/>
      <c r="C565" s="337"/>
      <c r="D565" s="337"/>
      <c r="E565" s="337"/>
      <c r="F565" s="337"/>
      <c r="G565" s="337"/>
      <c r="H565" s="337"/>
      <c r="K565" s="1932"/>
      <c r="L565" s="1932"/>
      <c r="M565" s="1932"/>
      <c r="N565" s="1932"/>
      <c r="O565" s="1932"/>
      <c r="P565" s="1932"/>
      <c r="Q565" s="1932"/>
    </row>
    <row r="566">
      <c r="A566" s="337"/>
      <c r="B566" s="337"/>
      <c r="C566" s="337"/>
      <c r="D566" s="337"/>
      <c r="E566" s="337"/>
      <c r="F566" s="337"/>
      <c r="G566" s="337"/>
      <c r="H566" s="337"/>
      <c r="K566" s="1932"/>
      <c r="L566" s="1932"/>
      <c r="M566" s="1932"/>
      <c r="N566" s="1932"/>
      <c r="O566" s="1932"/>
      <c r="P566" s="1932"/>
      <c r="Q566" s="1932"/>
    </row>
    <row r="567">
      <c r="A567" s="337"/>
      <c r="B567" s="337"/>
      <c r="C567" s="337"/>
      <c r="D567" s="337"/>
      <c r="E567" s="337"/>
      <c r="F567" s="337"/>
      <c r="G567" s="337"/>
      <c r="H567" s="337"/>
      <c r="K567" s="1932"/>
      <c r="L567" s="1932"/>
      <c r="M567" s="1932"/>
      <c r="N567" s="1932"/>
      <c r="O567" s="1932"/>
      <c r="P567" s="1932"/>
      <c r="Q567" s="1932"/>
    </row>
    <row r="568">
      <c r="A568" s="337"/>
      <c r="B568" s="337"/>
      <c r="C568" s="337"/>
      <c r="D568" s="337"/>
      <c r="E568" s="337"/>
      <c r="F568" s="337"/>
      <c r="G568" s="337"/>
      <c r="H568" s="337"/>
      <c r="K568" s="1932"/>
      <c r="L568" s="1932"/>
      <c r="M568" s="1932"/>
      <c r="N568" s="1932"/>
      <c r="O568" s="1932"/>
      <c r="P568" s="1932"/>
      <c r="Q568" s="1932"/>
    </row>
    <row r="569">
      <c r="A569" s="337"/>
      <c r="B569" s="337"/>
      <c r="C569" s="337"/>
      <c r="D569" s="337"/>
      <c r="E569" s="337"/>
      <c r="F569" s="337"/>
      <c r="G569" s="337"/>
      <c r="H569" s="337"/>
      <c r="K569" s="1932"/>
      <c r="L569" s="1932"/>
      <c r="M569" s="1932"/>
      <c r="N569" s="1932"/>
      <c r="O569" s="1932"/>
      <c r="P569" s="1932"/>
      <c r="Q569" s="1932"/>
    </row>
    <row r="570">
      <c r="A570" s="337"/>
      <c r="B570" s="337"/>
      <c r="C570" s="337"/>
      <c r="D570" s="337"/>
      <c r="E570" s="337"/>
      <c r="F570" s="337"/>
      <c r="G570" s="337"/>
      <c r="H570" s="337"/>
      <c r="K570" s="1932"/>
      <c r="L570" s="1932"/>
      <c r="M570" s="1932"/>
      <c r="N570" s="1932"/>
      <c r="O570" s="1932"/>
      <c r="P570" s="1932"/>
      <c r="Q570" s="1932"/>
    </row>
    <row r="571">
      <c r="A571" s="337"/>
      <c r="B571" s="337"/>
      <c r="C571" s="337"/>
      <c r="D571" s="337"/>
      <c r="E571" s="337"/>
      <c r="F571" s="337"/>
      <c r="G571" s="337"/>
      <c r="H571" s="337"/>
      <c r="K571" s="1932"/>
      <c r="L571" s="1932"/>
      <c r="M571" s="1932"/>
      <c r="N571" s="1932"/>
      <c r="O571" s="1932"/>
      <c r="P571" s="1932"/>
      <c r="Q571" s="1932"/>
    </row>
    <row r="572">
      <c r="A572" s="337"/>
      <c r="B572" s="337"/>
      <c r="C572" s="337"/>
      <c r="D572" s="337"/>
      <c r="E572" s="337"/>
      <c r="F572" s="337"/>
      <c r="G572" s="337"/>
      <c r="H572" s="337"/>
      <c r="K572" s="1932"/>
      <c r="L572" s="1932"/>
      <c r="M572" s="1932"/>
      <c r="N572" s="1932"/>
      <c r="O572" s="1932"/>
      <c r="P572" s="1932"/>
      <c r="Q572" s="1932"/>
    </row>
    <row r="573">
      <c r="A573" s="337"/>
      <c r="B573" s="337"/>
      <c r="C573" s="337"/>
      <c r="D573" s="337"/>
      <c r="E573" s="337"/>
      <c r="F573" s="337"/>
      <c r="G573" s="337"/>
      <c r="H573" s="337"/>
      <c r="K573" s="1932"/>
      <c r="L573" s="1932"/>
      <c r="M573" s="1932"/>
      <c r="N573" s="1932"/>
      <c r="O573" s="1932"/>
      <c r="P573" s="1932"/>
      <c r="Q573" s="1932"/>
    </row>
    <row r="574">
      <c r="A574" s="337"/>
      <c r="B574" s="337"/>
      <c r="C574" s="337"/>
      <c r="D574" s="337"/>
      <c r="E574" s="337"/>
      <c r="F574" s="337"/>
      <c r="G574" s="337"/>
      <c r="H574" s="337"/>
      <c r="K574" s="1932"/>
      <c r="L574" s="1932"/>
      <c r="M574" s="1932"/>
      <c r="N574" s="1932"/>
      <c r="O574" s="1932"/>
      <c r="P574" s="1932"/>
      <c r="Q574" s="1932"/>
    </row>
    <row r="575">
      <c r="A575" s="337"/>
      <c r="B575" s="337"/>
      <c r="C575" s="337"/>
      <c r="D575" s="337"/>
      <c r="E575" s="337"/>
      <c r="F575" s="337"/>
      <c r="G575" s="337"/>
      <c r="H575" s="337"/>
      <c r="K575" s="1932"/>
      <c r="L575" s="1932"/>
      <c r="M575" s="1932"/>
      <c r="N575" s="1932"/>
      <c r="O575" s="1932"/>
      <c r="P575" s="1932"/>
      <c r="Q575" s="1932"/>
    </row>
    <row r="576">
      <c r="A576" s="337"/>
      <c r="B576" s="337"/>
      <c r="C576" s="337"/>
      <c r="D576" s="337"/>
      <c r="E576" s="337"/>
      <c r="F576" s="337"/>
      <c r="G576" s="337"/>
      <c r="H576" s="337"/>
      <c r="K576" s="1932"/>
      <c r="L576" s="1932"/>
      <c r="M576" s="1932"/>
      <c r="N576" s="1932"/>
      <c r="O576" s="1932"/>
      <c r="P576" s="1932"/>
      <c r="Q576" s="1932"/>
    </row>
    <row r="577">
      <c r="A577" s="337"/>
      <c r="B577" s="337"/>
      <c r="C577" s="337"/>
      <c r="D577" s="337"/>
      <c r="E577" s="337"/>
      <c r="F577" s="337"/>
      <c r="G577" s="337"/>
      <c r="H577" s="337"/>
      <c r="K577" s="1932"/>
      <c r="L577" s="1932"/>
      <c r="M577" s="1932"/>
      <c r="N577" s="1932"/>
      <c r="O577" s="1932"/>
      <c r="P577" s="1932"/>
      <c r="Q577" s="1932"/>
    </row>
    <row r="578">
      <c r="A578" s="337"/>
      <c r="B578" s="337"/>
      <c r="C578" s="337"/>
      <c r="D578" s="337"/>
      <c r="E578" s="337"/>
      <c r="F578" s="337"/>
      <c r="G578" s="337"/>
      <c r="H578" s="337"/>
      <c r="K578" s="1932"/>
      <c r="L578" s="1932"/>
      <c r="M578" s="1932"/>
      <c r="N578" s="1932"/>
      <c r="O578" s="1932"/>
      <c r="P578" s="1932"/>
      <c r="Q578" s="1932"/>
    </row>
    <row r="579">
      <c r="A579" s="337"/>
      <c r="B579" s="337"/>
      <c r="C579" s="337"/>
      <c r="D579" s="337"/>
      <c r="E579" s="337"/>
      <c r="F579" s="337"/>
      <c r="G579" s="337"/>
      <c r="H579" s="337"/>
      <c r="K579" s="1932"/>
      <c r="L579" s="1932"/>
      <c r="M579" s="1932"/>
      <c r="N579" s="1932"/>
      <c r="O579" s="1932"/>
      <c r="P579" s="1932"/>
      <c r="Q579" s="1932"/>
    </row>
    <row r="580">
      <c r="A580" s="337"/>
      <c r="B580" s="337"/>
      <c r="C580" s="337"/>
      <c r="D580" s="337"/>
      <c r="E580" s="337"/>
      <c r="F580" s="337"/>
      <c r="G580" s="337"/>
      <c r="H580" s="337"/>
      <c r="K580" s="1932"/>
      <c r="L580" s="1932"/>
      <c r="M580" s="1932"/>
      <c r="N580" s="1932"/>
      <c r="O580" s="1932"/>
      <c r="P580" s="1932"/>
      <c r="Q580" s="1932"/>
    </row>
    <row r="581">
      <c r="A581" s="337"/>
      <c r="B581" s="337"/>
      <c r="C581" s="337"/>
      <c r="D581" s="337"/>
      <c r="E581" s="337"/>
      <c r="F581" s="337"/>
      <c r="G581" s="337"/>
      <c r="H581" s="337"/>
      <c r="K581" s="1932"/>
      <c r="L581" s="1932"/>
      <c r="M581" s="1932"/>
      <c r="N581" s="1932"/>
      <c r="O581" s="1932"/>
      <c r="P581" s="1932"/>
      <c r="Q581" s="1932"/>
    </row>
    <row r="582">
      <c r="A582" s="337"/>
      <c r="B582" s="337"/>
      <c r="C582" s="337"/>
      <c r="D582" s="337"/>
      <c r="E582" s="337"/>
      <c r="F582" s="337"/>
      <c r="G582" s="337"/>
      <c r="H582" s="337"/>
      <c r="K582" s="1932"/>
      <c r="L582" s="1932"/>
      <c r="M582" s="1932"/>
      <c r="N582" s="1932"/>
      <c r="O582" s="1932"/>
      <c r="P582" s="1932"/>
      <c r="Q582" s="1932"/>
    </row>
    <row r="583">
      <c r="A583" s="337"/>
      <c r="B583" s="337"/>
      <c r="C583" s="337"/>
      <c r="D583" s="337"/>
      <c r="E583" s="337"/>
      <c r="F583" s="337"/>
      <c r="G583" s="337"/>
      <c r="H583" s="337"/>
      <c r="K583" s="1932"/>
      <c r="L583" s="1932"/>
      <c r="M583" s="1932"/>
      <c r="N583" s="1932"/>
      <c r="O583" s="1932"/>
      <c r="P583" s="1932"/>
      <c r="Q583" s="1932"/>
    </row>
    <row r="584">
      <c r="A584" s="337"/>
      <c r="B584" s="337"/>
      <c r="C584" s="337"/>
      <c r="D584" s="337"/>
      <c r="E584" s="337"/>
      <c r="F584" s="337"/>
      <c r="G584" s="337"/>
      <c r="H584" s="337"/>
      <c r="K584" s="1932"/>
      <c r="L584" s="1932"/>
      <c r="M584" s="1932"/>
      <c r="N584" s="1932"/>
      <c r="O584" s="1932"/>
      <c r="P584" s="1932"/>
      <c r="Q584" s="1932"/>
    </row>
    <row r="585">
      <c r="A585" s="337"/>
      <c r="B585" s="337"/>
      <c r="C585" s="337"/>
      <c r="D585" s="337"/>
      <c r="E585" s="337"/>
      <c r="F585" s="337"/>
      <c r="G585" s="337"/>
      <c r="H585" s="337"/>
      <c r="K585" s="1932"/>
      <c r="L585" s="1932"/>
      <c r="M585" s="1932"/>
      <c r="N585" s="1932"/>
      <c r="O585" s="1932"/>
      <c r="P585" s="1932"/>
      <c r="Q585" s="1932"/>
    </row>
    <row r="586">
      <c r="A586" s="337"/>
      <c r="B586" s="337"/>
      <c r="C586" s="337"/>
      <c r="D586" s="337"/>
      <c r="E586" s="337"/>
      <c r="F586" s="337"/>
      <c r="G586" s="337"/>
      <c r="H586" s="337"/>
      <c r="K586" s="1932"/>
      <c r="L586" s="1932"/>
      <c r="M586" s="1932"/>
      <c r="N586" s="1932"/>
      <c r="O586" s="1932"/>
      <c r="P586" s="1932"/>
      <c r="Q586" s="1932"/>
    </row>
    <row r="587">
      <c r="A587" s="337"/>
      <c r="B587" s="337"/>
      <c r="C587" s="337"/>
      <c r="D587" s="337"/>
      <c r="E587" s="337"/>
      <c r="F587" s="337"/>
      <c r="G587" s="337"/>
      <c r="H587" s="337"/>
      <c r="K587" s="1932"/>
      <c r="L587" s="1932"/>
      <c r="M587" s="1932"/>
      <c r="N587" s="1932"/>
      <c r="O587" s="1932"/>
      <c r="P587" s="1932"/>
      <c r="Q587" s="1932"/>
    </row>
    <row r="588">
      <c r="A588" s="337"/>
      <c r="B588" s="337"/>
      <c r="C588" s="337"/>
      <c r="D588" s="337"/>
      <c r="E588" s="337"/>
      <c r="F588" s="337"/>
      <c r="G588" s="337"/>
      <c r="H588" s="337"/>
      <c r="K588" s="1932"/>
      <c r="L588" s="1932"/>
      <c r="M588" s="1932"/>
      <c r="N588" s="1932"/>
      <c r="O588" s="1932"/>
      <c r="P588" s="1932"/>
      <c r="Q588" s="1932"/>
    </row>
    <row r="589">
      <c r="A589" s="337"/>
      <c r="B589" s="337"/>
      <c r="C589" s="337"/>
      <c r="D589" s="337"/>
      <c r="E589" s="337"/>
      <c r="F589" s="337"/>
      <c r="G589" s="337"/>
      <c r="H589" s="337"/>
      <c r="K589" s="1932"/>
      <c r="L589" s="1932"/>
      <c r="M589" s="1932"/>
      <c r="N589" s="1932"/>
      <c r="O589" s="1932"/>
      <c r="P589" s="1932"/>
      <c r="Q589" s="1932"/>
    </row>
    <row r="590">
      <c r="A590" s="337"/>
      <c r="B590" s="337"/>
      <c r="C590" s="337"/>
      <c r="D590" s="337"/>
      <c r="E590" s="337"/>
      <c r="F590" s="337"/>
      <c r="G590" s="337"/>
      <c r="H590" s="337"/>
      <c r="K590" s="1932"/>
      <c r="L590" s="1932"/>
      <c r="M590" s="1932"/>
      <c r="N590" s="1932"/>
      <c r="O590" s="1932"/>
      <c r="P590" s="1932"/>
      <c r="Q590" s="1932"/>
    </row>
    <row r="591">
      <c r="A591" s="337"/>
      <c r="B591" s="337"/>
      <c r="C591" s="337"/>
      <c r="D591" s="337"/>
      <c r="E591" s="337"/>
      <c r="F591" s="337"/>
      <c r="G591" s="337"/>
      <c r="H591" s="337"/>
      <c r="K591" s="1932"/>
      <c r="L591" s="1932"/>
      <c r="M591" s="1932"/>
      <c r="N591" s="1932"/>
      <c r="O591" s="1932"/>
      <c r="P591" s="1932"/>
      <c r="Q591" s="1932"/>
    </row>
    <row r="592">
      <c r="A592" s="337"/>
      <c r="B592" s="337"/>
      <c r="C592" s="337"/>
      <c r="D592" s="337"/>
      <c r="E592" s="337"/>
      <c r="F592" s="337"/>
      <c r="G592" s="337"/>
      <c r="H592" s="337"/>
      <c r="K592" s="1932"/>
      <c r="L592" s="1932"/>
      <c r="M592" s="1932"/>
      <c r="N592" s="1932"/>
      <c r="O592" s="1932"/>
      <c r="P592" s="1932"/>
      <c r="Q592" s="1932"/>
    </row>
    <row r="593">
      <c r="A593" s="337"/>
      <c r="B593" s="337"/>
      <c r="C593" s="337"/>
      <c r="D593" s="337"/>
      <c r="E593" s="337"/>
      <c r="F593" s="337"/>
      <c r="G593" s="337"/>
      <c r="H593" s="337"/>
      <c r="K593" s="1932"/>
      <c r="L593" s="1932"/>
      <c r="M593" s="1932"/>
      <c r="N593" s="1932"/>
      <c r="O593" s="1932"/>
      <c r="P593" s="1932"/>
      <c r="Q593" s="1932"/>
    </row>
    <row r="594">
      <c r="A594" s="337"/>
      <c r="B594" s="337"/>
      <c r="C594" s="337"/>
      <c r="D594" s="337"/>
      <c r="E594" s="337"/>
      <c r="F594" s="337"/>
      <c r="G594" s="337"/>
      <c r="H594" s="337"/>
      <c r="K594" s="1932"/>
      <c r="L594" s="1932"/>
      <c r="M594" s="1932"/>
      <c r="N594" s="1932"/>
      <c r="O594" s="1932"/>
      <c r="P594" s="1932"/>
      <c r="Q594" s="1932"/>
    </row>
    <row r="595">
      <c r="A595" s="337"/>
      <c r="B595" s="337"/>
      <c r="C595" s="337"/>
      <c r="D595" s="337"/>
      <c r="E595" s="337"/>
      <c r="F595" s="337"/>
      <c r="G595" s="337"/>
      <c r="H595" s="337"/>
      <c r="K595" s="1932"/>
      <c r="L595" s="1932"/>
      <c r="M595" s="1932"/>
      <c r="N595" s="1932"/>
      <c r="O595" s="1932"/>
      <c r="P595" s="1932"/>
      <c r="Q595" s="1932"/>
    </row>
    <row r="596">
      <c r="A596" s="337"/>
      <c r="B596" s="337"/>
      <c r="C596" s="337"/>
      <c r="D596" s="337"/>
      <c r="E596" s="337"/>
      <c r="F596" s="337"/>
      <c r="G596" s="337"/>
      <c r="H596" s="337"/>
      <c r="K596" s="1932"/>
      <c r="L596" s="1932"/>
      <c r="M596" s="1932"/>
      <c r="N596" s="1932"/>
      <c r="O596" s="1932"/>
      <c r="P596" s="1932"/>
      <c r="Q596" s="1932"/>
    </row>
    <row r="597">
      <c r="A597" s="337"/>
      <c r="B597" s="337"/>
      <c r="C597" s="337"/>
      <c r="D597" s="337"/>
      <c r="E597" s="337"/>
      <c r="F597" s="337"/>
      <c r="G597" s="337"/>
      <c r="H597" s="337"/>
      <c r="K597" s="1932"/>
      <c r="L597" s="1932"/>
      <c r="M597" s="1932"/>
      <c r="N597" s="1932"/>
      <c r="O597" s="1932"/>
      <c r="P597" s="1932"/>
      <c r="Q597" s="1932"/>
    </row>
    <row r="598">
      <c r="A598" s="337"/>
      <c r="B598" s="337"/>
      <c r="C598" s="337"/>
      <c r="D598" s="337"/>
      <c r="E598" s="337"/>
      <c r="F598" s="337"/>
      <c r="G598" s="337"/>
      <c r="H598" s="337"/>
      <c r="K598" s="1932"/>
      <c r="L598" s="1932"/>
      <c r="M598" s="1932"/>
      <c r="N598" s="1932"/>
      <c r="O598" s="1932"/>
      <c r="P598" s="1932"/>
      <c r="Q598" s="1932"/>
    </row>
    <row r="599">
      <c r="A599" s="337"/>
      <c r="B599" s="337"/>
      <c r="C599" s="337"/>
      <c r="D599" s="337"/>
      <c r="E599" s="337"/>
      <c r="F599" s="337"/>
      <c r="G599" s="337"/>
      <c r="H599" s="337"/>
      <c r="K599" s="1932"/>
      <c r="L599" s="1932"/>
      <c r="M599" s="1932"/>
      <c r="N599" s="1932"/>
      <c r="O599" s="1932"/>
      <c r="P599" s="1932"/>
      <c r="Q599" s="1932"/>
    </row>
    <row r="600">
      <c r="A600" s="337"/>
      <c r="B600" s="337"/>
      <c r="C600" s="337"/>
      <c r="D600" s="337"/>
      <c r="E600" s="337"/>
      <c r="F600" s="337"/>
      <c r="G600" s="337"/>
      <c r="H600" s="337"/>
      <c r="K600" s="1932"/>
      <c r="L600" s="1932"/>
      <c r="M600" s="1932"/>
      <c r="N600" s="1932"/>
      <c r="O600" s="1932"/>
      <c r="P600" s="1932"/>
      <c r="Q600" s="1932"/>
    </row>
    <row r="601">
      <c r="A601" s="337"/>
      <c r="B601" s="337"/>
      <c r="C601" s="337"/>
      <c r="D601" s="337"/>
      <c r="E601" s="337"/>
      <c r="F601" s="337"/>
      <c r="G601" s="337"/>
      <c r="H601" s="337"/>
      <c r="K601" s="1932"/>
      <c r="L601" s="1932"/>
      <c r="M601" s="1932"/>
      <c r="N601" s="1932"/>
      <c r="O601" s="1932"/>
      <c r="P601" s="1932"/>
      <c r="Q601" s="1932"/>
    </row>
    <row r="602">
      <c r="A602" s="337"/>
      <c r="B602" s="337"/>
      <c r="C602" s="337"/>
      <c r="D602" s="337"/>
      <c r="E602" s="337"/>
      <c r="F602" s="337"/>
      <c r="G602" s="337"/>
      <c r="H602" s="337"/>
      <c r="K602" s="1932"/>
      <c r="L602" s="1932"/>
      <c r="M602" s="1932"/>
      <c r="N602" s="1932"/>
      <c r="O602" s="1932"/>
      <c r="P602" s="1932"/>
      <c r="Q602" s="1932"/>
    </row>
    <row r="603">
      <c r="A603" s="337"/>
      <c r="B603" s="337"/>
      <c r="C603" s="337"/>
      <c r="D603" s="337"/>
      <c r="E603" s="337"/>
      <c r="F603" s="337"/>
      <c r="G603" s="337"/>
      <c r="H603" s="337"/>
      <c r="K603" s="1932"/>
      <c r="L603" s="1932"/>
      <c r="M603" s="1932"/>
      <c r="N603" s="1932"/>
      <c r="O603" s="1932"/>
      <c r="P603" s="1932"/>
      <c r="Q603" s="1932"/>
    </row>
    <row r="604">
      <c r="A604" s="337"/>
      <c r="B604" s="337"/>
      <c r="C604" s="337"/>
      <c r="D604" s="337"/>
      <c r="E604" s="337"/>
      <c r="F604" s="337"/>
      <c r="G604" s="337"/>
      <c r="H604" s="337"/>
      <c r="K604" s="1932"/>
      <c r="L604" s="1932"/>
      <c r="M604" s="1932"/>
      <c r="N604" s="1932"/>
      <c r="O604" s="1932"/>
      <c r="P604" s="1932"/>
      <c r="Q604" s="1932"/>
    </row>
    <row r="605">
      <c r="A605" s="337"/>
      <c r="B605" s="337"/>
      <c r="C605" s="337"/>
      <c r="D605" s="337"/>
      <c r="E605" s="337"/>
      <c r="F605" s="337"/>
      <c r="G605" s="337"/>
      <c r="H605" s="337"/>
      <c r="K605" s="1932"/>
      <c r="L605" s="1932"/>
      <c r="M605" s="1932"/>
      <c r="N605" s="1932"/>
      <c r="O605" s="1932"/>
      <c r="P605" s="1932"/>
      <c r="Q605" s="1932"/>
    </row>
    <row r="606">
      <c r="A606" s="337"/>
      <c r="B606" s="337"/>
      <c r="C606" s="337"/>
      <c r="D606" s="337"/>
      <c r="E606" s="337"/>
      <c r="F606" s="337"/>
      <c r="G606" s="337"/>
      <c r="H606" s="337"/>
      <c r="K606" s="1932"/>
      <c r="L606" s="1932"/>
      <c r="M606" s="1932"/>
      <c r="N606" s="1932"/>
      <c r="O606" s="1932"/>
      <c r="P606" s="1932"/>
      <c r="Q606" s="1932"/>
    </row>
    <row r="607">
      <c r="A607" s="337"/>
      <c r="B607" s="337"/>
      <c r="C607" s="337"/>
      <c r="D607" s="337"/>
      <c r="E607" s="337"/>
      <c r="F607" s="337"/>
      <c r="G607" s="337"/>
      <c r="H607" s="337"/>
      <c r="K607" s="1932"/>
      <c r="L607" s="1932"/>
      <c r="M607" s="1932"/>
      <c r="N607" s="1932"/>
      <c r="O607" s="1932"/>
      <c r="P607" s="1932"/>
      <c r="Q607" s="1932"/>
    </row>
    <row r="608">
      <c r="A608" s="337"/>
      <c r="B608" s="337"/>
      <c r="C608" s="337"/>
      <c r="D608" s="337"/>
      <c r="E608" s="337"/>
      <c r="F608" s="337"/>
      <c r="G608" s="337"/>
      <c r="H608" s="337"/>
      <c r="K608" s="1932"/>
      <c r="L608" s="1932"/>
      <c r="M608" s="1932"/>
      <c r="N608" s="1932"/>
      <c r="O608" s="1932"/>
      <c r="P608" s="1932"/>
      <c r="Q608" s="1932"/>
    </row>
    <row r="609">
      <c r="A609" s="337"/>
      <c r="B609" s="337"/>
      <c r="C609" s="337"/>
      <c r="D609" s="337"/>
      <c r="E609" s="337"/>
      <c r="F609" s="337"/>
      <c r="G609" s="337"/>
      <c r="H609" s="337"/>
      <c r="K609" s="1932"/>
      <c r="L609" s="1932"/>
      <c r="M609" s="1932"/>
      <c r="N609" s="1932"/>
      <c r="O609" s="1932"/>
      <c r="P609" s="1932"/>
      <c r="Q609" s="1932"/>
    </row>
    <row r="610">
      <c r="A610" s="337"/>
      <c r="B610" s="337"/>
      <c r="C610" s="337"/>
      <c r="D610" s="337"/>
      <c r="E610" s="337"/>
      <c r="F610" s="337"/>
      <c r="G610" s="337"/>
      <c r="H610" s="337"/>
      <c r="K610" s="1932"/>
      <c r="L610" s="1932"/>
      <c r="M610" s="1932"/>
      <c r="N610" s="1932"/>
      <c r="O610" s="1932"/>
      <c r="P610" s="1932"/>
      <c r="Q610" s="1932"/>
    </row>
    <row r="611">
      <c r="A611" s="337"/>
      <c r="B611" s="337"/>
      <c r="C611" s="337"/>
      <c r="D611" s="337"/>
      <c r="E611" s="337"/>
      <c r="F611" s="337"/>
      <c r="G611" s="337"/>
      <c r="H611" s="337"/>
      <c r="K611" s="1932"/>
      <c r="L611" s="1932"/>
      <c r="M611" s="1932"/>
      <c r="N611" s="1932"/>
      <c r="O611" s="1932"/>
      <c r="P611" s="1932"/>
      <c r="Q611" s="1932"/>
    </row>
    <row r="612">
      <c r="A612" s="337"/>
      <c r="B612" s="337"/>
      <c r="C612" s="337"/>
      <c r="D612" s="337"/>
      <c r="E612" s="337"/>
      <c r="F612" s="337"/>
      <c r="G612" s="337"/>
      <c r="H612" s="337"/>
      <c r="K612" s="1932"/>
      <c r="L612" s="1932"/>
      <c r="M612" s="1932"/>
      <c r="N612" s="1932"/>
      <c r="O612" s="1932"/>
      <c r="P612" s="1932"/>
      <c r="Q612" s="1932"/>
    </row>
    <row r="613">
      <c r="A613" s="337"/>
      <c r="B613" s="337"/>
      <c r="C613" s="337"/>
      <c r="D613" s="337"/>
      <c r="E613" s="337"/>
      <c r="F613" s="337"/>
      <c r="G613" s="337"/>
      <c r="H613" s="337"/>
      <c r="K613" s="1932"/>
      <c r="L613" s="1932"/>
      <c r="M613" s="1932"/>
      <c r="N613" s="1932"/>
      <c r="O613" s="1932"/>
      <c r="P613" s="1932"/>
      <c r="Q613" s="1932"/>
    </row>
    <row r="614">
      <c r="A614" s="337"/>
      <c r="B614" s="337"/>
      <c r="C614" s="337"/>
      <c r="D614" s="337"/>
      <c r="E614" s="337"/>
      <c r="F614" s="337"/>
      <c r="G614" s="337"/>
      <c r="H614" s="337"/>
      <c r="K614" s="1932"/>
      <c r="L614" s="1932"/>
      <c r="M614" s="1932"/>
      <c r="N614" s="1932"/>
      <c r="O614" s="1932"/>
      <c r="P614" s="1932"/>
      <c r="Q614" s="1932"/>
    </row>
    <row r="615">
      <c r="A615" s="337"/>
      <c r="B615" s="337"/>
      <c r="C615" s="337"/>
      <c r="D615" s="337"/>
      <c r="E615" s="337"/>
      <c r="F615" s="337"/>
      <c r="G615" s="337"/>
      <c r="H615" s="337"/>
      <c r="K615" s="1932"/>
      <c r="L615" s="1932"/>
      <c r="M615" s="1932"/>
      <c r="N615" s="1932"/>
      <c r="O615" s="1932"/>
      <c r="P615" s="1932"/>
      <c r="Q615" s="1932"/>
    </row>
    <row r="616">
      <c r="A616" s="337"/>
      <c r="B616" s="337"/>
      <c r="C616" s="337"/>
      <c r="D616" s="337"/>
      <c r="E616" s="337"/>
      <c r="F616" s="337"/>
      <c r="G616" s="337"/>
      <c r="H616" s="337"/>
      <c r="K616" s="1932"/>
      <c r="L616" s="1932"/>
      <c r="M616" s="1932"/>
      <c r="N616" s="1932"/>
      <c r="O616" s="1932"/>
      <c r="P616" s="1932"/>
      <c r="Q616" s="1932"/>
    </row>
    <row r="617">
      <c r="A617" s="337"/>
      <c r="B617" s="337"/>
      <c r="C617" s="337"/>
      <c r="D617" s="337"/>
      <c r="E617" s="337"/>
      <c r="F617" s="337"/>
      <c r="G617" s="337"/>
      <c r="H617" s="337"/>
      <c r="K617" s="1932"/>
      <c r="L617" s="1932"/>
      <c r="M617" s="1932"/>
      <c r="N617" s="1932"/>
      <c r="O617" s="1932"/>
      <c r="P617" s="1932"/>
      <c r="Q617" s="1932"/>
    </row>
    <row r="618">
      <c r="A618" s="337"/>
      <c r="B618" s="337"/>
      <c r="C618" s="337"/>
      <c r="D618" s="337"/>
      <c r="E618" s="337"/>
      <c r="F618" s="337"/>
      <c r="G618" s="337"/>
      <c r="H618" s="337"/>
      <c r="K618" s="1932"/>
      <c r="L618" s="1932"/>
      <c r="M618" s="1932"/>
      <c r="N618" s="1932"/>
      <c r="O618" s="1932"/>
      <c r="P618" s="1932"/>
      <c r="Q618" s="1932"/>
    </row>
    <row r="619">
      <c r="A619" s="337"/>
      <c r="B619" s="337"/>
      <c r="C619" s="337"/>
      <c r="D619" s="337"/>
      <c r="E619" s="337"/>
      <c r="F619" s="337"/>
      <c r="G619" s="337"/>
      <c r="H619" s="337"/>
      <c r="K619" s="1932"/>
      <c r="L619" s="1932"/>
      <c r="M619" s="1932"/>
      <c r="N619" s="1932"/>
      <c r="O619" s="1932"/>
      <c r="P619" s="1932"/>
      <c r="Q619" s="1932"/>
    </row>
    <row r="620">
      <c r="A620" s="337"/>
      <c r="B620" s="337"/>
      <c r="C620" s="337"/>
      <c r="D620" s="337"/>
      <c r="E620" s="337"/>
      <c r="F620" s="337"/>
      <c r="G620" s="337"/>
      <c r="H620" s="337"/>
      <c r="K620" s="1932"/>
      <c r="L620" s="1932"/>
      <c r="M620" s="1932"/>
      <c r="N620" s="1932"/>
      <c r="O620" s="1932"/>
      <c r="P620" s="1932"/>
      <c r="Q620" s="1932"/>
    </row>
    <row r="621">
      <c r="A621" s="337"/>
      <c r="B621" s="337"/>
      <c r="C621" s="337"/>
      <c r="D621" s="337"/>
      <c r="E621" s="337"/>
      <c r="F621" s="337"/>
      <c r="G621" s="337"/>
      <c r="H621" s="337"/>
      <c r="K621" s="1932"/>
      <c r="L621" s="1932"/>
      <c r="M621" s="1932"/>
      <c r="N621" s="1932"/>
      <c r="O621" s="1932"/>
      <c r="P621" s="1932"/>
      <c r="Q621" s="1932"/>
    </row>
    <row r="622">
      <c r="A622" s="337"/>
      <c r="B622" s="337"/>
      <c r="C622" s="337"/>
      <c r="D622" s="337"/>
      <c r="E622" s="337"/>
      <c r="F622" s="337"/>
      <c r="G622" s="337"/>
      <c r="H622" s="337"/>
      <c r="K622" s="1932"/>
      <c r="L622" s="1932"/>
      <c r="M622" s="1932"/>
      <c r="N622" s="1932"/>
      <c r="O622" s="1932"/>
      <c r="P622" s="1932"/>
      <c r="Q622" s="1932"/>
    </row>
    <row r="623">
      <c r="A623" s="337"/>
      <c r="B623" s="337"/>
      <c r="C623" s="337"/>
      <c r="D623" s="337"/>
      <c r="E623" s="337"/>
      <c r="F623" s="337"/>
      <c r="G623" s="337"/>
      <c r="H623" s="337"/>
      <c r="K623" s="1932"/>
      <c r="L623" s="1932"/>
      <c r="M623" s="1932"/>
      <c r="N623" s="1932"/>
      <c r="O623" s="1932"/>
      <c r="P623" s="1932"/>
      <c r="Q623" s="1932"/>
    </row>
    <row r="624">
      <c r="A624" s="337"/>
      <c r="B624" s="337"/>
      <c r="C624" s="337"/>
      <c r="D624" s="337"/>
      <c r="E624" s="337"/>
      <c r="F624" s="337"/>
      <c r="G624" s="337"/>
      <c r="H624" s="337"/>
      <c r="K624" s="1932"/>
      <c r="L624" s="1932"/>
      <c r="M624" s="1932"/>
      <c r="N624" s="1932"/>
      <c r="O624" s="1932"/>
      <c r="P624" s="1932"/>
      <c r="Q624" s="1932"/>
    </row>
    <row r="625">
      <c r="A625" s="337"/>
      <c r="B625" s="337"/>
      <c r="C625" s="337"/>
      <c r="D625" s="337"/>
      <c r="E625" s="337"/>
      <c r="F625" s="337"/>
      <c r="G625" s="337"/>
      <c r="H625" s="337"/>
      <c r="K625" s="1932"/>
      <c r="L625" s="1932"/>
      <c r="M625" s="1932"/>
      <c r="N625" s="1932"/>
      <c r="O625" s="1932"/>
      <c r="P625" s="1932"/>
      <c r="Q625" s="1932"/>
    </row>
    <row r="626">
      <c r="A626" s="337"/>
      <c r="B626" s="337"/>
      <c r="C626" s="337"/>
      <c r="D626" s="337"/>
      <c r="E626" s="337"/>
      <c r="F626" s="337"/>
      <c r="G626" s="337"/>
      <c r="H626" s="337"/>
      <c r="K626" s="1932"/>
      <c r="L626" s="1932"/>
      <c r="M626" s="1932"/>
      <c r="N626" s="1932"/>
      <c r="O626" s="1932"/>
      <c r="P626" s="1932"/>
      <c r="Q626" s="1932"/>
    </row>
    <row r="627">
      <c r="A627" s="337"/>
      <c r="B627" s="337"/>
      <c r="C627" s="337"/>
      <c r="D627" s="337"/>
      <c r="E627" s="337"/>
      <c r="F627" s="337"/>
      <c r="G627" s="337"/>
      <c r="H627" s="337"/>
      <c r="K627" s="1932"/>
      <c r="L627" s="1932"/>
      <c r="M627" s="1932"/>
      <c r="N627" s="1932"/>
      <c r="O627" s="1932"/>
      <c r="P627" s="1932"/>
      <c r="Q627" s="1932"/>
    </row>
    <row r="628">
      <c r="A628" s="337"/>
      <c r="B628" s="337"/>
      <c r="C628" s="337"/>
      <c r="D628" s="337"/>
      <c r="E628" s="337"/>
      <c r="F628" s="337"/>
      <c r="G628" s="337"/>
      <c r="H628" s="337"/>
      <c r="K628" s="1932"/>
      <c r="L628" s="1932"/>
      <c r="M628" s="1932"/>
      <c r="N628" s="1932"/>
      <c r="O628" s="1932"/>
      <c r="P628" s="1932"/>
      <c r="Q628" s="1932"/>
    </row>
    <row r="629">
      <c r="A629" s="337"/>
      <c r="B629" s="337"/>
      <c r="C629" s="337"/>
      <c r="D629" s="337"/>
      <c r="E629" s="337"/>
      <c r="F629" s="337"/>
      <c r="G629" s="337"/>
      <c r="H629" s="337"/>
      <c r="K629" s="1932"/>
      <c r="L629" s="1932"/>
      <c r="M629" s="1932"/>
      <c r="N629" s="1932"/>
      <c r="O629" s="1932"/>
      <c r="P629" s="1932"/>
      <c r="Q629" s="1932"/>
    </row>
    <row r="630">
      <c r="A630" s="337"/>
      <c r="B630" s="337"/>
      <c r="C630" s="337"/>
      <c r="D630" s="337"/>
      <c r="E630" s="337"/>
      <c r="F630" s="337"/>
      <c r="G630" s="337"/>
      <c r="H630" s="337"/>
      <c r="K630" s="1932"/>
      <c r="L630" s="1932"/>
      <c r="M630" s="1932"/>
      <c r="N630" s="1932"/>
      <c r="O630" s="1932"/>
      <c r="P630" s="1932"/>
      <c r="Q630" s="1932"/>
    </row>
    <row r="631">
      <c r="A631" s="337"/>
      <c r="B631" s="337"/>
      <c r="C631" s="337"/>
      <c r="D631" s="337"/>
      <c r="E631" s="337"/>
      <c r="F631" s="337"/>
      <c r="G631" s="337"/>
      <c r="H631" s="337"/>
      <c r="K631" s="1932"/>
      <c r="L631" s="1932"/>
      <c r="M631" s="1932"/>
      <c r="N631" s="1932"/>
      <c r="O631" s="1932"/>
      <c r="P631" s="1932"/>
      <c r="Q631" s="1932"/>
    </row>
    <row r="632">
      <c r="A632" s="337"/>
      <c r="B632" s="337"/>
      <c r="C632" s="337"/>
      <c r="D632" s="337"/>
      <c r="E632" s="337"/>
      <c r="F632" s="337"/>
      <c r="G632" s="337"/>
      <c r="H632" s="337"/>
      <c r="K632" s="1932"/>
      <c r="L632" s="1932"/>
      <c r="M632" s="1932"/>
      <c r="N632" s="1932"/>
      <c r="O632" s="1932"/>
      <c r="P632" s="1932"/>
      <c r="Q632" s="1932"/>
    </row>
    <row r="633">
      <c r="A633" s="337"/>
      <c r="B633" s="337"/>
      <c r="C633" s="337"/>
      <c r="D633" s="337"/>
      <c r="E633" s="337"/>
      <c r="F633" s="337"/>
      <c r="G633" s="337"/>
      <c r="H633" s="337"/>
      <c r="K633" s="1932"/>
      <c r="L633" s="1932"/>
      <c r="M633" s="1932"/>
      <c r="N633" s="1932"/>
      <c r="O633" s="1932"/>
      <c r="P633" s="1932"/>
      <c r="Q633" s="1932"/>
    </row>
    <row r="634">
      <c r="A634" s="337"/>
      <c r="B634" s="337"/>
      <c r="C634" s="337"/>
      <c r="D634" s="337"/>
      <c r="E634" s="337"/>
      <c r="F634" s="337"/>
      <c r="G634" s="337"/>
      <c r="H634" s="337"/>
      <c r="K634" s="1932"/>
      <c r="L634" s="1932"/>
      <c r="M634" s="1932"/>
      <c r="N634" s="1932"/>
      <c r="O634" s="1932"/>
      <c r="P634" s="1932"/>
      <c r="Q634" s="1932"/>
    </row>
    <row r="635">
      <c r="A635" s="337"/>
      <c r="B635" s="337"/>
      <c r="C635" s="337"/>
      <c r="D635" s="337"/>
      <c r="E635" s="337"/>
      <c r="F635" s="337"/>
      <c r="G635" s="337"/>
      <c r="H635" s="337"/>
      <c r="K635" s="1932"/>
      <c r="L635" s="1932"/>
      <c r="M635" s="1932"/>
      <c r="N635" s="1932"/>
      <c r="O635" s="1932"/>
      <c r="P635" s="1932"/>
      <c r="Q635" s="1932"/>
    </row>
    <row r="636">
      <c r="A636" s="337"/>
      <c r="B636" s="337"/>
      <c r="C636" s="337"/>
      <c r="D636" s="337"/>
      <c r="E636" s="337"/>
      <c r="F636" s="337"/>
      <c r="G636" s="337"/>
      <c r="H636" s="337"/>
      <c r="K636" s="1932"/>
      <c r="L636" s="1932"/>
      <c r="M636" s="1932"/>
      <c r="N636" s="1932"/>
      <c r="O636" s="1932"/>
      <c r="P636" s="1932"/>
      <c r="Q636" s="1932"/>
    </row>
    <row r="637">
      <c r="A637" s="337"/>
      <c r="B637" s="337"/>
      <c r="C637" s="337"/>
      <c r="D637" s="337"/>
      <c r="E637" s="337"/>
      <c r="F637" s="337"/>
      <c r="G637" s="337"/>
      <c r="H637" s="337"/>
      <c r="K637" s="1932"/>
      <c r="L637" s="1932"/>
      <c r="M637" s="1932"/>
      <c r="N637" s="1932"/>
      <c r="O637" s="1932"/>
      <c r="P637" s="1932"/>
      <c r="Q637" s="1932"/>
    </row>
    <row r="638">
      <c r="A638" s="337"/>
      <c r="B638" s="337"/>
      <c r="C638" s="337"/>
      <c r="D638" s="337"/>
      <c r="E638" s="337"/>
      <c r="F638" s="337"/>
      <c r="G638" s="337"/>
      <c r="H638" s="337"/>
      <c r="K638" s="1932"/>
      <c r="L638" s="1932"/>
      <c r="M638" s="1932"/>
      <c r="N638" s="1932"/>
      <c r="O638" s="1932"/>
      <c r="P638" s="1932"/>
      <c r="Q638" s="1932"/>
    </row>
    <row r="639">
      <c r="A639" s="337"/>
      <c r="B639" s="337"/>
      <c r="C639" s="337"/>
      <c r="D639" s="337"/>
      <c r="E639" s="337"/>
      <c r="F639" s="337"/>
      <c r="G639" s="337"/>
      <c r="H639" s="337"/>
      <c r="K639" s="1932"/>
      <c r="L639" s="1932"/>
      <c r="M639" s="1932"/>
      <c r="N639" s="1932"/>
      <c r="O639" s="1932"/>
      <c r="P639" s="1932"/>
      <c r="Q639" s="1932"/>
    </row>
    <row r="640">
      <c r="A640" s="337"/>
      <c r="B640" s="337"/>
      <c r="C640" s="337"/>
      <c r="D640" s="337"/>
      <c r="E640" s="337"/>
      <c r="F640" s="337"/>
      <c r="G640" s="337"/>
      <c r="H640" s="337"/>
      <c r="K640" s="1932"/>
      <c r="L640" s="1932"/>
      <c r="M640" s="1932"/>
      <c r="N640" s="1932"/>
      <c r="O640" s="1932"/>
      <c r="P640" s="1932"/>
      <c r="Q640" s="1932"/>
    </row>
    <row r="641">
      <c r="A641" s="337"/>
      <c r="B641" s="337"/>
      <c r="C641" s="337"/>
      <c r="D641" s="337"/>
      <c r="E641" s="337"/>
      <c r="F641" s="337"/>
      <c r="G641" s="337"/>
      <c r="H641" s="337"/>
      <c r="K641" s="1932"/>
      <c r="L641" s="1932"/>
      <c r="M641" s="1932"/>
      <c r="N641" s="1932"/>
      <c r="O641" s="1932"/>
      <c r="P641" s="1932"/>
      <c r="Q641" s="1932"/>
    </row>
    <row r="642">
      <c r="A642" s="337"/>
      <c r="B642" s="337"/>
      <c r="C642" s="337"/>
      <c r="D642" s="337"/>
      <c r="E642" s="337"/>
      <c r="F642" s="337"/>
      <c r="G642" s="337"/>
      <c r="H642" s="337"/>
      <c r="K642" s="1932"/>
      <c r="L642" s="1932"/>
      <c r="M642" s="1932"/>
      <c r="N642" s="1932"/>
      <c r="O642" s="1932"/>
      <c r="P642" s="1932"/>
      <c r="Q642" s="1932"/>
    </row>
    <row r="643">
      <c r="A643" s="337"/>
      <c r="B643" s="337"/>
      <c r="C643" s="337"/>
      <c r="D643" s="337"/>
      <c r="E643" s="337"/>
      <c r="F643" s="337"/>
      <c r="G643" s="337"/>
      <c r="H643" s="337"/>
      <c r="K643" s="1932"/>
      <c r="L643" s="1932"/>
      <c r="M643" s="1932"/>
      <c r="N643" s="1932"/>
      <c r="O643" s="1932"/>
      <c r="P643" s="1932"/>
      <c r="Q643" s="1932"/>
    </row>
    <row r="644">
      <c r="A644" s="337"/>
      <c r="B644" s="337"/>
      <c r="C644" s="337"/>
      <c r="D644" s="337"/>
      <c r="E644" s="337"/>
      <c r="F644" s="337"/>
      <c r="G644" s="337"/>
      <c r="H644" s="337"/>
      <c r="K644" s="1932"/>
      <c r="L644" s="1932"/>
      <c r="M644" s="1932"/>
      <c r="N644" s="1932"/>
      <c r="O644" s="1932"/>
      <c r="P644" s="1932"/>
      <c r="Q644" s="1932"/>
    </row>
    <row r="645">
      <c r="A645" s="337"/>
      <c r="B645" s="337"/>
      <c r="C645" s="337"/>
      <c r="D645" s="337"/>
      <c r="E645" s="337"/>
      <c r="F645" s="337"/>
      <c r="G645" s="337"/>
      <c r="H645" s="337"/>
      <c r="K645" s="1932"/>
      <c r="L645" s="1932"/>
      <c r="M645" s="1932"/>
      <c r="N645" s="1932"/>
      <c r="O645" s="1932"/>
      <c r="P645" s="1932"/>
      <c r="Q645" s="1932"/>
    </row>
    <row r="646">
      <c r="A646" s="337"/>
      <c r="B646" s="337"/>
      <c r="C646" s="337"/>
      <c r="D646" s="337"/>
      <c r="E646" s="337"/>
      <c r="F646" s="337"/>
      <c r="G646" s="337"/>
      <c r="H646" s="337"/>
      <c r="K646" s="1932"/>
      <c r="L646" s="1932"/>
      <c r="M646" s="1932"/>
      <c r="N646" s="1932"/>
      <c r="O646" s="1932"/>
      <c r="P646" s="1932"/>
      <c r="Q646" s="1932"/>
    </row>
    <row r="647">
      <c r="A647" s="337"/>
      <c r="B647" s="337"/>
      <c r="C647" s="337"/>
      <c r="D647" s="337"/>
      <c r="E647" s="337"/>
      <c r="F647" s="337"/>
      <c r="G647" s="337"/>
      <c r="H647" s="337"/>
      <c r="K647" s="1932"/>
      <c r="L647" s="1932"/>
      <c r="M647" s="1932"/>
      <c r="N647" s="1932"/>
      <c r="O647" s="1932"/>
      <c r="P647" s="1932"/>
      <c r="Q647" s="1932"/>
    </row>
    <row r="648">
      <c r="A648" s="337"/>
      <c r="B648" s="337"/>
      <c r="C648" s="337"/>
      <c r="D648" s="337"/>
      <c r="E648" s="337"/>
      <c r="F648" s="337"/>
      <c r="G648" s="337"/>
      <c r="H648" s="337"/>
      <c r="K648" s="1932"/>
      <c r="L648" s="1932"/>
      <c r="M648" s="1932"/>
      <c r="N648" s="1932"/>
      <c r="O648" s="1932"/>
      <c r="P648" s="1932"/>
      <c r="Q648" s="1932"/>
    </row>
    <row r="649">
      <c r="A649" s="337"/>
      <c r="B649" s="337"/>
      <c r="C649" s="337"/>
      <c r="D649" s="337"/>
      <c r="E649" s="337"/>
      <c r="F649" s="337"/>
      <c r="G649" s="337"/>
      <c r="H649" s="337"/>
      <c r="K649" s="1932"/>
      <c r="L649" s="1932"/>
      <c r="M649" s="1932"/>
      <c r="N649" s="1932"/>
      <c r="O649" s="1932"/>
      <c r="P649" s="1932"/>
      <c r="Q649" s="1932"/>
    </row>
    <row r="650">
      <c r="A650" s="337"/>
      <c r="B650" s="337"/>
      <c r="C650" s="337"/>
      <c r="D650" s="337"/>
      <c r="E650" s="337"/>
      <c r="F650" s="337"/>
      <c r="G650" s="337"/>
      <c r="H650" s="337"/>
      <c r="K650" s="1932"/>
      <c r="L650" s="1932"/>
      <c r="M650" s="1932"/>
      <c r="N650" s="1932"/>
      <c r="O650" s="1932"/>
      <c r="P650" s="1932"/>
      <c r="Q650" s="1932"/>
    </row>
    <row r="651">
      <c r="A651" s="337"/>
      <c r="B651" s="337"/>
      <c r="C651" s="337"/>
      <c r="D651" s="337"/>
      <c r="E651" s="337"/>
      <c r="F651" s="337"/>
      <c r="G651" s="337"/>
      <c r="H651" s="337"/>
      <c r="K651" s="1932"/>
      <c r="L651" s="1932"/>
      <c r="M651" s="1932"/>
      <c r="N651" s="1932"/>
      <c r="O651" s="1932"/>
      <c r="P651" s="1932"/>
      <c r="Q651" s="1932"/>
    </row>
    <row r="652">
      <c r="A652" s="337"/>
      <c r="B652" s="337"/>
      <c r="C652" s="337"/>
      <c r="D652" s="337"/>
      <c r="E652" s="337"/>
      <c r="F652" s="337"/>
      <c r="G652" s="337"/>
      <c r="H652" s="337"/>
      <c r="K652" s="1932"/>
      <c r="L652" s="1932"/>
      <c r="M652" s="1932"/>
      <c r="N652" s="1932"/>
      <c r="O652" s="1932"/>
      <c r="P652" s="1932"/>
      <c r="Q652" s="1932"/>
    </row>
    <row r="653">
      <c r="A653" s="337"/>
      <c r="B653" s="337"/>
      <c r="C653" s="337"/>
      <c r="D653" s="337"/>
      <c r="E653" s="337"/>
      <c r="F653" s="337"/>
      <c r="G653" s="337"/>
      <c r="H653" s="337"/>
      <c r="K653" s="1932"/>
      <c r="L653" s="1932"/>
      <c r="M653" s="1932"/>
      <c r="N653" s="1932"/>
      <c r="O653" s="1932"/>
      <c r="P653" s="1932"/>
      <c r="Q653" s="1932"/>
    </row>
    <row r="654">
      <c r="A654" s="337"/>
      <c r="B654" s="337"/>
      <c r="C654" s="337"/>
      <c r="D654" s="337"/>
      <c r="E654" s="337"/>
      <c r="F654" s="337"/>
      <c r="G654" s="337"/>
      <c r="H654" s="337"/>
      <c r="K654" s="1932"/>
      <c r="L654" s="1932"/>
      <c r="M654" s="1932"/>
      <c r="N654" s="1932"/>
      <c r="O654" s="1932"/>
      <c r="P654" s="1932"/>
      <c r="Q654" s="1932"/>
    </row>
    <row r="655">
      <c r="A655" s="337"/>
      <c r="B655" s="337"/>
      <c r="C655" s="337"/>
      <c r="D655" s="337"/>
      <c r="E655" s="337"/>
      <c r="F655" s="337"/>
      <c r="G655" s="337"/>
      <c r="H655" s="337"/>
      <c r="K655" s="1932"/>
      <c r="L655" s="1932"/>
      <c r="M655" s="1932"/>
      <c r="N655" s="1932"/>
      <c r="O655" s="1932"/>
      <c r="P655" s="1932"/>
      <c r="Q655" s="1932"/>
    </row>
    <row r="656">
      <c r="A656" s="337"/>
      <c r="B656" s="337"/>
      <c r="C656" s="337"/>
      <c r="D656" s="337"/>
      <c r="E656" s="337"/>
      <c r="F656" s="337"/>
      <c r="G656" s="337"/>
      <c r="H656" s="337"/>
      <c r="K656" s="1932"/>
      <c r="L656" s="1932"/>
      <c r="M656" s="1932"/>
      <c r="N656" s="1932"/>
      <c r="O656" s="1932"/>
      <c r="P656" s="1932"/>
      <c r="Q656" s="1932"/>
    </row>
    <row r="657">
      <c r="A657" s="337"/>
      <c r="B657" s="337"/>
      <c r="C657" s="337"/>
      <c r="D657" s="337"/>
      <c r="E657" s="337"/>
      <c r="F657" s="337"/>
      <c r="G657" s="337"/>
      <c r="H657" s="337"/>
      <c r="K657" s="1932"/>
      <c r="L657" s="1932"/>
      <c r="M657" s="1932"/>
      <c r="N657" s="1932"/>
      <c r="O657" s="1932"/>
      <c r="P657" s="1932"/>
      <c r="Q657" s="1932"/>
    </row>
    <row r="658">
      <c r="A658" s="337"/>
      <c r="B658" s="337"/>
      <c r="C658" s="337"/>
      <c r="D658" s="337"/>
      <c r="E658" s="337"/>
      <c r="F658" s="337"/>
      <c r="G658" s="337"/>
      <c r="H658" s="337"/>
      <c r="K658" s="1932"/>
      <c r="L658" s="1932"/>
      <c r="M658" s="1932"/>
      <c r="N658" s="1932"/>
      <c r="O658" s="1932"/>
      <c r="P658" s="1932"/>
      <c r="Q658" s="1932"/>
    </row>
    <row r="659">
      <c r="A659" s="337"/>
      <c r="B659" s="337"/>
      <c r="C659" s="337"/>
      <c r="D659" s="337"/>
      <c r="E659" s="337"/>
      <c r="F659" s="337"/>
      <c r="G659" s="337"/>
      <c r="H659" s="337"/>
      <c r="K659" s="1932"/>
      <c r="L659" s="1932"/>
      <c r="M659" s="1932"/>
      <c r="N659" s="1932"/>
      <c r="O659" s="1932"/>
      <c r="P659" s="1932"/>
      <c r="Q659" s="1932"/>
    </row>
    <row r="660">
      <c r="A660" s="337"/>
      <c r="B660" s="337"/>
      <c r="C660" s="337"/>
      <c r="D660" s="337"/>
      <c r="E660" s="337"/>
      <c r="F660" s="337"/>
      <c r="G660" s="337"/>
      <c r="H660" s="337"/>
      <c r="K660" s="1932"/>
      <c r="L660" s="1932"/>
      <c r="M660" s="1932"/>
      <c r="N660" s="1932"/>
      <c r="O660" s="1932"/>
      <c r="P660" s="1932"/>
      <c r="Q660" s="1932"/>
    </row>
    <row r="661">
      <c r="A661" s="337"/>
      <c r="B661" s="337"/>
      <c r="C661" s="337"/>
      <c r="D661" s="337"/>
      <c r="E661" s="337"/>
      <c r="F661" s="337"/>
      <c r="G661" s="337"/>
      <c r="H661" s="337"/>
      <c r="K661" s="1932"/>
      <c r="L661" s="1932"/>
      <c r="M661" s="1932"/>
      <c r="N661" s="1932"/>
      <c r="O661" s="1932"/>
      <c r="P661" s="1932"/>
      <c r="Q661" s="1932"/>
    </row>
    <row r="662">
      <c r="A662" s="337"/>
      <c r="B662" s="337"/>
      <c r="C662" s="337"/>
      <c r="D662" s="337"/>
      <c r="E662" s="337"/>
      <c r="F662" s="337"/>
      <c r="G662" s="337"/>
      <c r="H662" s="337"/>
      <c r="K662" s="1932"/>
      <c r="L662" s="1932"/>
      <c r="M662" s="1932"/>
      <c r="N662" s="1932"/>
      <c r="O662" s="1932"/>
      <c r="P662" s="1932"/>
      <c r="Q662" s="1932"/>
    </row>
    <row r="663">
      <c r="A663" s="337"/>
      <c r="B663" s="337"/>
      <c r="C663" s="337"/>
      <c r="D663" s="337"/>
      <c r="E663" s="337"/>
      <c r="F663" s="337"/>
      <c r="G663" s="337"/>
      <c r="H663" s="337"/>
      <c r="K663" s="1932"/>
      <c r="L663" s="1932"/>
      <c r="M663" s="1932"/>
      <c r="N663" s="1932"/>
      <c r="O663" s="1932"/>
      <c r="P663" s="1932"/>
      <c r="Q663" s="1932"/>
    </row>
    <row r="664">
      <c r="A664" s="337"/>
      <c r="B664" s="337"/>
      <c r="C664" s="337"/>
      <c r="D664" s="337"/>
      <c r="E664" s="337"/>
      <c r="F664" s="337"/>
      <c r="G664" s="337"/>
      <c r="H664" s="337"/>
      <c r="K664" s="1932"/>
      <c r="L664" s="1932"/>
      <c r="M664" s="1932"/>
      <c r="N664" s="1932"/>
      <c r="O664" s="1932"/>
      <c r="P664" s="1932"/>
      <c r="Q664" s="1932"/>
    </row>
    <row r="665">
      <c r="A665" s="337"/>
      <c r="B665" s="337"/>
      <c r="C665" s="337"/>
      <c r="D665" s="337"/>
      <c r="E665" s="337"/>
      <c r="F665" s="337"/>
      <c r="G665" s="337"/>
      <c r="H665" s="337"/>
      <c r="K665" s="1932"/>
      <c r="L665" s="1932"/>
      <c r="M665" s="1932"/>
      <c r="N665" s="1932"/>
      <c r="O665" s="1932"/>
      <c r="P665" s="1932"/>
      <c r="Q665" s="1932"/>
    </row>
    <row r="666">
      <c r="A666" s="337"/>
      <c r="B666" s="337"/>
      <c r="C666" s="337"/>
      <c r="D666" s="337"/>
      <c r="E666" s="337"/>
      <c r="F666" s="337"/>
      <c r="G666" s="337"/>
      <c r="H666" s="337"/>
      <c r="K666" s="1932"/>
      <c r="L666" s="1932"/>
      <c r="M666" s="1932"/>
      <c r="N666" s="1932"/>
      <c r="O666" s="1932"/>
      <c r="P666" s="1932"/>
      <c r="Q666" s="1932"/>
    </row>
    <row r="667">
      <c r="A667" s="337"/>
      <c r="B667" s="337"/>
      <c r="C667" s="337"/>
      <c r="D667" s="337"/>
      <c r="E667" s="337"/>
      <c r="F667" s="337"/>
      <c r="G667" s="337"/>
      <c r="H667" s="337"/>
      <c r="K667" s="1932"/>
      <c r="L667" s="1932"/>
      <c r="M667" s="1932"/>
      <c r="N667" s="1932"/>
      <c r="O667" s="1932"/>
      <c r="P667" s="1932"/>
      <c r="Q667" s="1932"/>
    </row>
    <row r="668">
      <c r="A668" s="337"/>
      <c r="B668" s="337"/>
      <c r="C668" s="337"/>
      <c r="D668" s="337"/>
      <c r="E668" s="337"/>
      <c r="F668" s="337"/>
      <c r="G668" s="337"/>
      <c r="H668" s="337"/>
      <c r="K668" s="1932"/>
      <c r="L668" s="1932"/>
      <c r="M668" s="1932"/>
      <c r="N668" s="1932"/>
      <c r="O668" s="1932"/>
      <c r="P668" s="1932"/>
      <c r="Q668" s="1932"/>
    </row>
    <row r="669">
      <c r="A669" s="337"/>
      <c r="B669" s="337"/>
      <c r="C669" s="337"/>
      <c r="D669" s="337"/>
      <c r="E669" s="337"/>
      <c r="F669" s="337"/>
      <c r="G669" s="337"/>
      <c r="H669" s="337"/>
      <c r="K669" s="1932"/>
      <c r="L669" s="1932"/>
      <c r="M669" s="1932"/>
      <c r="N669" s="1932"/>
      <c r="O669" s="1932"/>
      <c r="P669" s="1932"/>
      <c r="Q669" s="1932"/>
    </row>
    <row r="670">
      <c r="A670" s="337"/>
      <c r="B670" s="337"/>
      <c r="C670" s="337"/>
      <c r="D670" s="337"/>
      <c r="E670" s="337"/>
      <c r="F670" s="337"/>
      <c r="G670" s="337"/>
      <c r="H670" s="337"/>
      <c r="K670" s="1932"/>
      <c r="L670" s="1932"/>
      <c r="M670" s="1932"/>
      <c r="N670" s="1932"/>
      <c r="O670" s="1932"/>
      <c r="P670" s="1932"/>
      <c r="Q670" s="1932"/>
    </row>
    <row r="671">
      <c r="A671" s="337"/>
      <c r="B671" s="337"/>
      <c r="C671" s="337"/>
      <c r="D671" s="337"/>
      <c r="E671" s="337"/>
      <c r="F671" s="337"/>
      <c r="G671" s="337"/>
      <c r="H671" s="337"/>
      <c r="K671" s="1932"/>
      <c r="L671" s="1932"/>
      <c r="M671" s="1932"/>
      <c r="N671" s="1932"/>
      <c r="O671" s="1932"/>
      <c r="P671" s="1932"/>
      <c r="Q671" s="1932"/>
    </row>
    <row r="672">
      <c r="A672" s="337"/>
      <c r="B672" s="337"/>
      <c r="C672" s="337"/>
      <c r="D672" s="337"/>
      <c r="E672" s="337"/>
      <c r="F672" s="337"/>
      <c r="G672" s="337"/>
      <c r="H672" s="337"/>
      <c r="K672" s="1932"/>
      <c r="L672" s="1932"/>
      <c r="M672" s="1932"/>
      <c r="N672" s="1932"/>
      <c r="O672" s="1932"/>
      <c r="P672" s="1932"/>
      <c r="Q672" s="1932"/>
    </row>
    <row r="673">
      <c r="A673" s="337"/>
      <c r="B673" s="337"/>
      <c r="C673" s="337"/>
      <c r="D673" s="337"/>
      <c r="E673" s="337"/>
      <c r="F673" s="337"/>
      <c r="G673" s="337"/>
      <c r="H673" s="337"/>
      <c r="K673" s="1932"/>
      <c r="L673" s="1932"/>
      <c r="M673" s="1932"/>
      <c r="N673" s="1932"/>
      <c r="O673" s="1932"/>
      <c r="P673" s="1932"/>
      <c r="Q673" s="1932"/>
    </row>
    <row r="674">
      <c r="A674" s="337"/>
      <c r="B674" s="337"/>
      <c r="C674" s="337"/>
      <c r="D674" s="337"/>
      <c r="E674" s="337"/>
      <c r="F674" s="337"/>
      <c r="G674" s="337"/>
      <c r="H674" s="337"/>
      <c r="K674" s="1932"/>
      <c r="L674" s="1932"/>
      <c r="M674" s="1932"/>
      <c r="N674" s="1932"/>
      <c r="O674" s="1932"/>
      <c r="P674" s="1932"/>
      <c r="Q674" s="1932"/>
    </row>
    <row r="675">
      <c r="A675" s="337"/>
      <c r="B675" s="337"/>
      <c r="C675" s="337"/>
      <c r="D675" s="337"/>
      <c r="E675" s="337"/>
      <c r="F675" s="337"/>
      <c r="G675" s="337"/>
      <c r="H675" s="337"/>
      <c r="K675" s="1932"/>
      <c r="L675" s="1932"/>
      <c r="M675" s="1932"/>
      <c r="N675" s="1932"/>
      <c r="O675" s="1932"/>
      <c r="P675" s="1932"/>
      <c r="Q675" s="1932"/>
    </row>
    <row r="676">
      <c r="A676" s="337"/>
      <c r="B676" s="337"/>
      <c r="C676" s="337"/>
      <c r="D676" s="337"/>
      <c r="E676" s="337"/>
      <c r="F676" s="337"/>
      <c r="G676" s="337"/>
      <c r="H676" s="337"/>
      <c r="K676" s="1932"/>
      <c r="L676" s="1932"/>
      <c r="M676" s="1932"/>
      <c r="N676" s="1932"/>
      <c r="O676" s="1932"/>
      <c r="P676" s="1932"/>
      <c r="Q676" s="1932"/>
    </row>
    <row r="677">
      <c r="A677" s="337"/>
      <c r="B677" s="337"/>
      <c r="C677" s="337"/>
      <c r="D677" s="337"/>
      <c r="E677" s="337"/>
      <c r="F677" s="337"/>
      <c r="G677" s="337"/>
      <c r="H677" s="337"/>
      <c r="K677" s="1932"/>
      <c r="L677" s="1932"/>
      <c r="M677" s="1932"/>
      <c r="N677" s="1932"/>
      <c r="O677" s="1932"/>
      <c r="P677" s="1932"/>
      <c r="Q677" s="1932"/>
    </row>
    <row r="678">
      <c r="A678" s="337"/>
      <c r="B678" s="337"/>
      <c r="C678" s="337"/>
      <c r="D678" s="337"/>
      <c r="E678" s="337"/>
      <c r="F678" s="337"/>
      <c r="G678" s="337"/>
      <c r="H678" s="337"/>
      <c r="K678" s="1932"/>
      <c r="L678" s="1932"/>
      <c r="M678" s="1932"/>
      <c r="N678" s="1932"/>
      <c r="O678" s="1932"/>
      <c r="P678" s="1932"/>
      <c r="Q678" s="1932"/>
    </row>
    <row r="679">
      <c r="A679" s="337"/>
      <c r="B679" s="337"/>
      <c r="C679" s="337"/>
      <c r="D679" s="337"/>
      <c r="E679" s="337"/>
      <c r="F679" s="337"/>
      <c r="G679" s="337"/>
      <c r="H679" s="337"/>
      <c r="K679" s="1932"/>
      <c r="L679" s="1932"/>
      <c r="M679" s="1932"/>
      <c r="N679" s="1932"/>
      <c r="O679" s="1932"/>
      <c r="P679" s="1932"/>
      <c r="Q679" s="1932"/>
    </row>
    <row r="680">
      <c r="A680" s="337"/>
      <c r="B680" s="337"/>
      <c r="C680" s="337"/>
      <c r="D680" s="337"/>
      <c r="E680" s="337"/>
      <c r="F680" s="337"/>
      <c r="G680" s="337"/>
      <c r="H680" s="337"/>
      <c r="K680" s="1932"/>
      <c r="L680" s="1932"/>
      <c r="M680" s="1932"/>
      <c r="N680" s="1932"/>
      <c r="O680" s="1932"/>
      <c r="P680" s="1932"/>
      <c r="Q680" s="1932"/>
    </row>
    <row r="681">
      <c r="A681" s="337"/>
      <c r="B681" s="337"/>
      <c r="C681" s="337"/>
      <c r="D681" s="337"/>
      <c r="E681" s="337"/>
      <c r="F681" s="337"/>
      <c r="G681" s="337"/>
      <c r="H681" s="337"/>
      <c r="K681" s="1932"/>
      <c r="L681" s="1932"/>
      <c r="M681" s="1932"/>
      <c r="N681" s="1932"/>
      <c r="O681" s="1932"/>
      <c r="P681" s="1932"/>
      <c r="Q681" s="1932"/>
    </row>
    <row r="682">
      <c r="A682" s="337"/>
      <c r="B682" s="337"/>
      <c r="C682" s="337"/>
      <c r="D682" s="337"/>
      <c r="E682" s="337"/>
      <c r="F682" s="337"/>
      <c r="G682" s="337"/>
      <c r="H682" s="337"/>
      <c r="K682" s="1932"/>
      <c r="L682" s="1932"/>
      <c r="M682" s="1932"/>
      <c r="N682" s="1932"/>
      <c r="O682" s="1932"/>
      <c r="P682" s="1932"/>
      <c r="Q682" s="1932"/>
    </row>
    <row r="683">
      <c r="A683" s="337"/>
      <c r="B683" s="337"/>
      <c r="C683" s="337"/>
      <c r="D683" s="337"/>
      <c r="E683" s="337"/>
      <c r="F683" s="337"/>
      <c r="G683" s="337"/>
      <c r="H683" s="337"/>
      <c r="K683" s="1932"/>
      <c r="L683" s="1932"/>
      <c r="M683" s="1932"/>
      <c r="N683" s="1932"/>
      <c r="O683" s="1932"/>
      <c r="P683" s="1932"/>
      <c r="Q683" s="1932"/>
    </row>
    <row r="684">
      <c r="A684" s="337"/>
      <c r="B684" s="337"/>
      <c r="C684" s="337"/>
      <c r="D684" s="337"/>
      <c r="E684" s="337"/>
      <c r="F684" s="337"/>
      <c r="G684" s="337"/>
      <c r="H684" s="337"/>
      <c r="K684" s="1932"/>
      <c r="L684" s="1932"/>
      <c r="M684" s="1932"/>
      <c r="N684" s="1932"/>
      <c r="O684" s="1932"/>
      <c r="P684" s="1932"/>
      <c r="Q684" s="1932"/>
    </row>
    <row r="685">
      <c r="A685" s="337"/>
      <c r="B685" s="337"/>
      <c r="C685" s="337"/>
      <c r="D685" s="337"/>
      <c r="E685" s="337"/>
      <c r="F685" s="337"/>
      <c r="G685" s="337"/>
      <c r="H685" s="337"/>
      <c r="K685" s="1932"/>
      <c r="L685" s="1932"/>
      <c r="M685" s="1932"/>
      <c r="N685" s="1932"/>
      <c r="O685" s="1932"/>
      <c r="P685" s="1932"/>
      <c r="Q685" s="1932"/>
    </row>
    <row r="686">
      <c r="A686" s="337"/>
      <c r="B686" s="337"/>
      <c r="C686" s="337"/>
      <c r="D686" s="337"/>
      <c r="E686" s="337"/>
      <c r="F686" s="337"/>
      <c r="G686" s="337"/>
      <c r="H686" s="337"/>
      <c r="K686" s="1932"/>
      <c r="L686" s="1932"/>
      <c r="M686" s="1932"/>
      <c r="N686" s="1932"/>
      <c r="O686" s="1932"/>
      <c r="P686" s="1932"/>
      <c r="Q686" s="1932"/>
    </row>
    <row r="687">
      <c r="A687" s="337"/>
      <c r="B687" s="337"/>
      <c r="C687" s="337"/>
      <c r="D687" s="337"/>
      <c r="E687" s="337"/>
      <c r="F687" s="337"/>
      <c r="G687" s="337"/>
      <c r="H687" s="337"/>
      <c r="K687" s="1932"/>
      <c r="L687" s="1932"/>
      <c r="M687" s="1932"/>
      <c r="N687" s="1932"/>
      <c r="O687" s="1932"/>
      <c r="P687" s="1932"/>
      <c r="Q687" s="1932"/>
    </row>
    <row r="688">
      <c r="A688" s="337"/>
      <c r="B688" s="337"/>
      <c r="C688" s="337"/>
      <c r="D688" s="337"/>
      <c r="E688" s="337"/>
      <c r="F688" s="337"/>
      <c r="G688" s="337"/>
      <c r="H688" s="337"/>
      <c r="K688" s="1932"/>
      <c r="L688" s="1932"/>
      <c r="M688" s="1932"/>
      <c r="N688" s="1932"/>
      <c r="O688" s="1932"/>
      <c r="P688" s="1932"/>
      <c r="Q688" s="1932"/>
    </row>
    <row r="689">
      <c r="A689" s="337"/>
      <c r="B689" s="337"/>
      <c r="C689" s="337"/>
      <c r="D689" s="337"/>
      <c r="E689" s="337"/>
      <c r="F689" s="337"/>
      <c r="G689" s="337"/>
      <c r="H689" s="337"/>
      <c r="K689" s="1932"/>
      <c r="L689" s="1932"/>
      <c r="M689" s="1932"/>
      <c r="N689" s="1932"/>
      <c r="O689" s="1932"/>
      <c r="P689" s="1932"/>
      <c r="Q689" s="1932"/>
    </row>
    <row r="690">
      <c r="A690" s="337"/>
      <c r="B690" s="337"/>
      <c r="C690" s="337"/>
      <c r="D690" s="337"/>
      <c r="E690" s="337"/>
      <c r="F690" s="337"/>
      <c r="G690" s="337"/>
      <c r="H690" s="337"/>
      <c r="K690" s="1932"/>
      <c r="L690" s="1932"/>
      <c r="M690" s="1932"/>
      <c r="N690" s="1932"/>
      <c r="O690" s="1932"/>
      <c r="P690" s="1932"/>
      <c r="Q690" s="1932"/>
    </row>
    <row r="691">
      <c r="A691" s="337"/>
      <c r="B691" s="337"/>
      <c r="C691" s="337"/>
      <c r="D691" s="337"/>
      <c r="E691" s="337"/>
      <c r="F691" s="337"/>
      <c r="G691" s="337"/>
      <c r="H691" s="337"/>
      <c r="K691" s="1932"/>
      <c r="L691" s="1932"/>
      <c r="M691" s="1932"/>
      <c r="N691" s="1932"/>
      <c r="O691" s="1932"/>
      <c r="P691" s="1932"/>
      <c r="Q691" s="1932"/>
    </row>
    <row r="692">
      <c r="A692" s="337"/>
      <c r="B692" s="337"/>
      <c r="C692" s="337"/>
      <c r="D692" s="337"/>
      <c r="E692" s="337"/>
      <c r="F692" s="337"/>
      <c r="G692" s="337"/>
      <c r="H692" s="337"/>
      <c r="K692" s="1932"/>
      <c r="L692" s="1932"/>
      <c r="M692" s="1932"/>
      <c r="N692" s="1932"/>
      <c r="O692" s="1932"/>
      <c r="P692" s="1932"/>
      <c r="Q692" s="1932"/>
    </row>
    <row r="693">
      <c r="A693" s="337"/>
      <c r="B693" s="337"/>
      <c r="C693" s="337"/>
      <c r="D693" s="337"/>
      <c r="E693" s="337"/>
      <c r="F693" s="337"/>
      <c r="G693" s="337"/>
      <c r="H693" s="337"/>
      <c r="K693" s="1932"/>
      <c r="L693" s="1932"/>
      <c r="M693" s="1932"/>
      <c r="N693" s="1932"/>
      <c r="O693" s="1932"/>
      <c r="P693" s="1932"/>
      <c r="Q693" s="1932"/>
    </row>
    <row r="694">
      <c r="A694" s="337"/>
      <c r="B694" s="337"/>
      <c r="C694" s="337"/>
      <c r="D694" s="337"/>
      <c r="E694" s="337"/>
      <c r="F694" s="337"/>
      <c r="G694" s="337"/>
      <c r="H694" s="337"/>
      <c r="K694" s="1932"/>
      <c r="L694" s="1932"/>
      <c r="M694" s="1932"/>
      <c r="N694" s="1932"/>
      <c r="O694" s="1932"/>
      <c r="P694" s="1932"/>
      <c r="Q694" s="1932"/>
    </row>
    <row r="695">
      <c r="A695" s="337"/>
      <c r="B695" s="337"/>
      <c r="C695" s="337"/>
      <c r="D695" s="337"/>
      <c r="E695" s="337"/>
      <c r="F695" s="337"/>
      <c r="G695" s="337"/>
      <c r="H695" s="337"/>
      <c r="K695" s="1932"/>
      <c r="L695" s="1932"/>
      <c r="M695" s="1932"/>
      <c r="N695" s="1932"/>
      <c r="O695" s="1932"/>
      <c r="P695" s="1932"/>
      <c r="Q695" s="1932"/>
    </row>
    <row r="696">
      <c r="A696" s="337"/>
      <c r="B696" s="337"/>
      <c r="C696" s="337"/>
      <c r="D696" s="337"/>
      <c r="E696" s="337"/>
      <c r="F696" s="337"/>
      <c r="G696" s="337"/>
      <c r="H696" s="337"/>
      <c r="K696" s="1932"/>
      <c r="L696" s="1932"/>
      <c r="M696" s="1932"/>
      <c r="N696" s="1932"/>
      <c r="O696" s="1932"/>
      <c r="P696" s="1932"/>
      <c r="Q696" s="1932"/>
    </row>
    <row r="697">
      <c r="A697" s="337"/>
      <c r="B697" s="337"/>
      <c r="C697" s="337"/>
      <c r="D697" s="337"/>
      <c r="E697" s="337"/>
      <c r="F697" s="337"/>
      <c r="G697" s="337"/>
      <c r="H697" s="337"/>
      <c r="K697" s="1932"/>
      <c r="L697" s="1932"/>
      <c r="M697" s="1932"/>
      <c r="N697" s="1932"/>
      <c r="O697" s="1932"/>
      <c r="P697" s="1932"/>
      <c r="Q697" s="1932"/>
    </row>
    <row r="698">
      <c r="A698" s="337"/>
      <c r="B698" s="337"/>
      <c r="C698" s="337"/>
      <c r="D698" s="337"/>
      <c r="E698" s="337"/>
      <c r="F698" s="337"/>
      <c r="G698" s="337"/>
      <c r="H698" s="337"/>
      <c r="K698" s="1932"/>
      <c r="L698" s="1932"/>
      <c r="M698" s="1932"/>
      <c r="N698" s="1932"/>
      <c r="O698" s="1932"/>
      <c r="P698" s="1932"/>
      <c r="Q698" s="1932"/>
    </row>
    <row r="699">
      <c r="A699" s="337"/>
      <c r="B699" s="337"/>
      <c r="C699" s="337"/>
      <c r="D699" s="337"/>
      <c r="E699" s="337"/>
      <c r="F699" s="337"/>
      <c r="G699" s="337"/>
      <c r="H699" s="337"/>
      <c r="K699" s="1932"/>
      <c r="L699" s="1932"/>
      <c r="M699" s="1932"/>
      <c r="N699" s="1932"/>
      <c r="O699" s="1932"/>
      <c r="P699" s="1932"/>
      <c r="Q699" s="1932"/>
    </row>
    <row r="700">
      <c r="A700" s="337"/>
      <c r="B700" s="337"/>
      <c r="C700" s="337"/>
      <c r="D700" s="337"/>
      <c r="E700" s="337"/>
      <c r="F700" s="337"/>
      <c r="G700" s="337"/>
      <c r="H700" s="337"/>
      <c r="K700" s="1932"/>
      <c r="L700" s="1932"/>
      <c r="M700" s="1932"/>
      <c r="N700" s="1932"/>
      <c r="O700" s="1932"/>
      <c r="P700" s="1932"/>
      <c r="Q700" s="1932"/>
    </row>
    <row r="701">
      <c r="A701" s="337"/>
      <c r="B701" s="337"/>
      <c r="C701" s="337"/>
      <c r="D701" s="337"/>
      <c r="E701" s="337"/>
      <c r="F701" s="337"/>
      <c r="G701" s="337"/>
      <c r="H701" s="337"/>
      <c r="K701" s="1932"/>
      <c r="L701" s="1932"/>
      <c r="M701" s="1932"/>
      <c r="N701" s="1932"/>
      <c r="O701" s="1932"/>
      <c r="P701" s="1932"/>
      <c r="Q701" s="1932"/>
    </row>
    <row r="702">
      <c r="A702" s="337"/>
      <c r="B702" s="337"/>
      <c r="C702" s="337"/>
      <c r="D702" s="337"/>
      <c r="E702" s="337"/>
      <c r="F702" s="337"/>
      <c r="G702" s="337"/>
      <c r="H702" s="337"/>
      <c r="K702" s="1932"/>
      <c r="L702" s="1932"/>
      <c r="M702" s="1932"/>
      <c r="N702" s="1932"/>
      <c r="O702" s="1932"/>
      <c r="P702" s="1932"/>
      <c r="Q702" s="1932"/>
    </row>
    <row r="703">
      <c r="A703" s="337"/>
      <c r="B703" s="337"/>
      <c r="C703" s="337"/>
      <c r="D703" s="337"/>
      <c r="E703" s="337"/>
      <c r="F703" s="337"/>
      <c r="G703" s="337"/>
      <c r="H703" s="337"/>
      <c r="K703" s="1932"/>
      <c r="L703" s="1932"/>
      <c r="M703" s="1932"/>
      <c r="N703" s="1932"/>
      <c r="O703" s="1932"/>
      <c r="P703" s="1932"/>
      <c r="Q703" s="1932"/>
    </row>
    <row r="704">
      <c r="A704" s="337"/>
      <c r="B704" s="337"/>
      <c r="C704" s="337"/>
      <c r="D704" s="337"/>
      <c r="E704" s="337"/>
      <c r="F704" s="337"/>
      <c r="G704" s="337"/>
      <c r="H704" s="337"/>
      <c r="K704" s="1932"/>
      <c r="L704" s="1932"/>
      <c r="M704" s="1932"/>
      <c r="N704" s="1932"/>
      <c r="O704" s="1932"/>
      <c r="P704" s="1932"/>
      <c r="Q704" s="1932"/>
    </row>
    <row r="705">
      <c r="A705" s="337"/>
      <c r="B705" s="337"/>
      <c r="C705" s="337"/>
      <c r="D705" s="337"/>
      <c r="E705" s="337"/>
      <c r="F705" s="337"/>
      <c r="G705" s="337"/>
      <c r="H705" s="337"/>
      <c r="K705" s="1932"/>
      <c r="L705" s="1932"/>
      <c r="M705" s="1932"/>
      <c r="N705" s="1932"/>
      <c r="O705" s="1932"/>
      <c r="P705" s="1932"/>
      <c r="Q705" s="1932"/>
    </row>
    <row r="706">
      <c r="A706" s="337"/>
      <c r="B706" s="337"/>
      <c r="C706" s="337"/>
      <c r="D706" s="337"/>
      <c r="E706" s="337"/>
      <c r="F706" s="337"/>
      <c r="G706" s="337"/>
      <c r="H706" s="337"/>
      <c r="K706" s="1932"/>
      <c r="L706" s="1932"/>
      <c r="M706" s="1932"/>
      <c r="N706" s="1932"/>
      <c r="O706" s="1932"/>
      <c r="P706" s="1932"/>
      <c r="Q706" s="1932"/>
    </row>
    <row r="707">
      <c r="A707" s="337"/>
      <c r="B707" s="337"/>
      <c r="C707" s="337"/>
      <c r="D707" s="337"/>
      <c r="E707" s="337"/>
      <c r="F707" s="337"/>
      <c r="G707" s="337"/>
      <c r="H707" s="337"/>
      <c r="K707" s="1932"/>
      <c r="L707" s="1932"/>
      <c r="M707" s="1932"/>
      <c r="N707" s="1932"/>
      <c r="O707" s="1932"/>
      <c r="P707" s="1932"/>
      <c r="Q707" s="1932"/>
    </row>
    <row r="708">
      <c r="A708" s="337"/>
      <c r="B708" s="337"/>
      <c r="C708" s="337"/>
      <c r="D708" s="337"/>
      <c r="E708" s="337"/>
      <c r="F708" s="337"/>
      <c r="G708" s="337"/>
      <c r="H708" s="337"/>
      <c r="K708" s="1932"/>
      <c r="L708" s="1932"/>
      <c r="M708" s="1932"/>
      <c r="N708" s="1932"/>
      <c r="O708" s="1932"/>
      <c r="P708" s="1932"/>
      <c r="Q708" s="1932"/>
    </row>
    <row r="709">
      <c r="A709" s="337"/>
      <c r="B709" s="337"/>
      <c r="C709" s="337"/>
      <c r="D709" s="337"/>
      <c r="E709" s="337"/>
      <c r="F709" s="337"/>
      <c r="G709" s="337"/>
      <c r="H709" s="337"/>
      <c r="K709" s="1932"/>
      <c r="L709" s="1932"/>
      <c r="M709" s="1932"/>
      <c r="N709" s="1932"/>
      <c r="O709" s="1932"/>
      <c r="P709" s="1932"/>
      <c r="Q709" s="1932"/>
    </row>
    <row r="710">
      <c r="A710" s="337"/>
      <c r="B710" s="337"/>
      <c r="C710" s="337"/>
      <c r="D710" s="337"/>
      <c r="E710" s="337"/>
      <c r="F710" s="337"/>
      <c r="G710" s="337"/>
      <c r="H710" s="337"/>
      <c r="K710" s="1932"/>
      <c r="L710" s="1932"/>
      <c r="M710" s="1932"/>
      <c r="N710" s="1932"/>
      <c r="O710" s="1932"/>
      <c r="P710" s="1932"/>
      <c r="Q710" s="1932"/>
    </row>
    <row r="711">
      <c r="A711" s="337"/>
      <c r="B711" s="337"/>
      <c r="C711" s="337"/>
      <c r="D711" s="337"/>
      <c r="E711" s="337"/>
      <c r="F711" s="337"/>
      <c r="G711" s="337"/>
      <c r="H711" s="337"/>
      <c r="K711" s="1932"/>
      <c r="L711" s="1932"/>
      <c r="M711" s="1932"/>
      <c r="N711" s="1932"/>
      <c r="O711" s="1932"/>
      <c r="P711" s="1932"/>
      <c r="Q711" s="1932"/>
    </row>
    <row r="712">
      <c r="A712" s="337"/>
      <c r="B712" s="337"/>
      <c r="C712" s="337"/>
      <c r="D712" s="337"/>
      <c r="E712" s="337"/>
      <c r="F712" s="337"/>
      <c r="G712" s="337"/>
      <c r="H712" s="337"/>
      <c r="K712" s="1932"/>
      <c r="L712" s="1932"/>
      <c r="M712" s="1932"/>
      <c r="N712" s="1932"/>
      <c r="O712" s="1932"/>
      <c r="P712" s="1932"/>
      <c r="Q712" s="1932"/>
    </row>
    <row r="713">
      <c r="A713" s="337"/>
      <c r="B713" s="337"/>
      <c r="C713" s="337"/>
      <c r="D713" s="337"/>
      <c r="E713" s="337"/>
      <c r="F713" s="337"/>
      <c r="G713" s="337"/>
      <c r="H713" s="337"/>
      <c r="K713" s="1932"/>
      <c r="L713" s="1932"/>
      <c r="M713" s="1932"/>
      <c r="N713" s="1932"/>
      <c r="O713" s="1932"/>
      <c r="P713" s="1932"/>
      <c r="Q713" s="1932"/>
    </row>
    <row r="714">
      <c r="A714" s="337"/>
      <c r="B714" s="337"/>
      <c r="C714" s="337"/>
      <c r="D714" s="337"/>
      <c r="E714" s="337"/>
      <c r="F714" s="337"/>
      <c r="G714" s="337"/>
      <c r="H714" s="337"/>
      <c r="K714" s="1932"/>
      <c r="L714" s="1932"/>
      <c r="M714" s="1932"/>
      <c r="N714" s="1932"/>
      <c r="O714" s="1932"/>
      <c r="P714" s="1932"/>
      <c r="Q714" s="1932"/>
    </row>
    <row r="715">
      <c r="A715" s="337"/>
      <c r="B715" s="337"/>
      <c r="C715" s="337"/>
      <c r="D715" s="337"/>
      <c r="E715" s="337"/>
      <c r="F715" s="337"/>
      <c r="G715" s="337"/>
      <c r="H715" s="337"/>
      <c r="K715" s="1932"/>
      <c r="L715" s="1932"/>
      <c r="M715" s="1932"/>
      <c r="N715" s="1932"/>
      <c r="O715" s="1932"/>
      <c r="P715" s="1932"/>
      <c r="Q715" s="1932"/>
    </row>
    <row r="716">
      <c r="A716" s="337"/>
      <c r="B716" s="337"/>
      <c r="C716" s="337"/>
      <c r="D716" s="337"/>
      <c r="E716" s="337"/>
      <c r="F716" s="337"/>
      <c r="G716" s="337"/>
      <c r="H716" s="337"/>
      <c r="K716" s="1932"/>
      <c r="L716" s="1932"/>
      <c r="M716" s="1932"/>
      <c r="N716" s="1932"/>
      <c r="O716" s="1932"/>
      <c r="P716" s="1932"/>
      <c r="Q716" s="1932"/>
    </row>
    <row r="717">
      <c r="A717" s="337"/>
      <c r="B717" s="337"/>
      <c r="C717" s="337"/>
      <c r="D717" s="337"/>
      <c r="E717" s="337"/>
      <c r="F717" s="337"/>
      <c r="G717" s="337"/>
      <c r="H717" s="337"/>
      <c r="K717" s="1932"/>
      <c r="L717" s="1932"/>
      <c r="M717" s="1932"/>
      <c r="N717" s="1932"/>
      <c r="O717" s="1932"/>
      <c r="P717" s="1932"/>
      <c r="Q717" s="1932"/>
    </row>
    <row r="718">
      <c r="A718" s="337"/>
      <c r="B718" s="337"/>
      <c r="C718" s="337"/>
      <c r="D718" s="337"/>
      <c r="E718" s="337"/>
      <c r="F718" s="337"/>
      <c r="G718" s="337"/>
      <c r="H718" s="337"/>
      <c r="K718" s="1932"/>
      <c r="L718" s="1932"/>
      <c r="M718" s="1932"/>
      <c r="N718" s="1932"/>
      <c r="O718" s="1932"/>
      <c r="P718" s="1932"/>
      <c r="Q718" s="1932"/>
    </row>
    <row r="719">
      <c r="A719" s="337"/>
      <c r="B719" s="337"/>
      <c r="C719" s="337"/>
      <c r="D719" s="337"/>
      <c r="E719" s="337"/>
      <c r="F719" s="337"/>
      <c r="G719" s="337"/>
      <c r="H719" s="337"/>
      <c r="K719" s="1932"/>
      <c r="L719" s="1932"/>
      <c r="M719" s="1932"/>
      <c r="N719" s="1932"/>
      <c r="O719" s="1932"/>
      <c r="P719" s="1932"/>
      <c r="Q719" s="1932"/>
    </row>
    <row r="720">
      <c r="A720" s="337"/>
      <c r="B720" s="337"/>
      <c r="C720" s="337"/>
      <c r="D720" s="337"/>
      <c r="E720" s="337"/>
      <c r="F720" s="337"/>
      <c r="G720" s="337"/>
      <c r="H720" s="337"/>
      <c r="K720" s="1932"/>
      <c r="L720" s="1932"/>
      <c r="M720" s="1932"/>
      <c r="N720" s="1932"/>
      <c r="O720" s="1932"/>
      <c r="P720" s="1932"/>
      <c r="Q720" s="1932"/>
    </row>
    <row r="721">
      <c r="A721" s="337"/>
      <c r="B721" s="337"/>
      <c r="C721" s="337"/>
      <c r="D721" s="337"/>
      <c r="E721" s="337"/>
      <c r="F721" s="337"/>
      <c r="G721" s="337"/>
      <c r="H721" s="337"/>
      <c r="K721" s="1932"/>
      <c r="L721" s="1932"/>
      <c r="M721" s="1932"/>
      <c r="N721" s="1932"/>
      <c r="O721" s="1932"/>
      <c r="P721" s="1932"/>
      <c r="Q721" s="1932"/>
    </row>
    <row r="722">
      <c r="A722" s="337"/>
      <c r="B722" s="337"/>
      <c r="C722" s="337"/>
      <c r="D722" s="337"/>
      <c r="E722" s="337"/>
      <c r="F722" s="337"/>
      <c r="G722" s="337"/>
      <c r="H722" s="337"/>
      <c r="K722" s="1932"/>
      <c r="L722" s="1932"/>
      <c r="M722" s="1932"/>
      <c r="N722" s="1932"/>
      <c r="O722" s="1932"/>
      <c r="P722" s="1932"/>
      <c r="Q722" s="1932"/>
    </row>
    <row r="723">
      <c r="A723" s="337"/>
      <c r="B723" s="337"/>
      <c r="C723" s="337"/>
      <c r="D723" s="337"/>
      <c r="E723" s="337"/>
      <c r="F723" s="337"/>
      <c r="G723" s="337"/>
      <c r="H723" s="337"/>
      <c r="K723" s="1932"/>
      <c r="L723" s="1932"/>
      <c r="M723" s="1932"/>
      <c r="N723" s="1932"/>
      <c r="O723" s="1932"/>
      <c r="P723" s="1932"/>
      <c r="Q723" s="1932"/>
    </row>
    <row r="724">
      <c r="A724" s="337"/>
      <c r="B724" s="337"/>
      <c r="C724" s="337"/>
      <c r="D724" s="337"/>
      <c r="E724" s="337"/>
      <c r="F724" s="337"/>
      <c r="G724" s="337"/>
      <c r="H724" s="337"/>
      <c r="K724" s="1932"/>
      <c r="L724" s="1932"/>
      <c r="M724" s="1932"/>
      <c r="N724" s="1932"/>
      <c r="O724" s="1932"/>
      <c r="P724" s="1932"/>
      <c r="Q724" s="1932"/>
    </row>
    <row r="725">
      <c r="A725" s="337"/>
      <c r="B725" s="337"/>
      <c r="C725" s="337"/>
      <c r="D725" s="337"/>
      <c r="E725" s="337"/>
      <c r="F725" s="337"/>
      <c r="G725" s="337"/>
      <c r="H725" s="337"/>
      <c r="K725" s="1932"/>
      <c r="L725" s="1932"/>
      <c r="M725" s="1932"/>
      <c r="N725" s="1932"/>
      <c r="O725" s="1932"/>
      <c r="P725" s="1932"/>
      <c r="Q725" s="1932"/>
    </row>
    <row r="726">
      <c r="A726" s="337"/>
      <c r="B726" s="337"/>
      <c r="C726" s="337"/>
      <c r="D726" s="337"/>
      <c r="E726" s="337"/>
      <c r="F726" s="337"/>
      <c r="G726" s="337"/>
      <c r="H726" s="337"/>
      <c r="K726" s="1932"/>
      <c r="L726" s="1932"/>
      <c r="M726" s="1932"/>
      <c r="N726" s="1932"/>
      <c r="O726" s="1932"/>
      <c r="P726" s="1932"/>
      <c r="Q726" s="1932"/>
    </row>
    <row r="727">
      <c r="A727" s="337"/>
      <c r="B727" s="337"/>
      <c r="C727" s="337"/>
      <c r="D727" s="337"/>
      <c r="E727" s="337"/>
      <c r="F727" s="337"/>
      <c r="G727" s="337"/>
      <c r="H727" s="337"/>
      <c r="K727" s="1932"/>
      <c r="L727" s="1932"/>
      <c r="M727" s="1932"/>
      <c r="N727" s="1932"/>
      <c r="O727" s="1932"/>
      <c r="P727" s="1932"/>
      <c r="Q727" s="1932"/>
    </row>
    <row r="728">
      <c r="A728" s="337"/>
      <c r="B728" s="337"/>
      <c r="C728" s="337"/>
      <c r="D728" s="337"/>
      <c r="E728" s="337"/>
      <c r="F728" s="337"/>
      <c r="G728" s="337"/>
      <c r="H728" s="337"/>
      <c r="K728" s="1932"/>
      <c r="L728" s="1932"/>
      <c r="M728" s="1932"/>
      <c r="N728" s="1932"/>
      <c r="O728" s="1932"/>
      <c r="P728" s="1932"/>
      <c r="Q728" s="1932"/>
    </row>
    <row r="729">
      <c r="A729" s="337"/>
      <c r="B729" s="337"/>
      <c r="C729" s="337"/>
      <c r="D729" s="337"/>
      <c r="E729" s="337"/>
      <c r="F729" s="337"/>
      <c r="G729" s="337"/>
      <c r="H729" s="337"/>
      <c r="K729" s="1932"/>
      <c r="L729" s="1932"/>
      <c r="M729" s="1932"/>
      <c r="N729" s="1932"/>
      <c r="O729" s="1932"/>
      <c r="P729" s="1932"/>
      <c r="Q729" s="1932"/>
    </row>
    <row r="730">
      <c r="A730" s="337"/>
      <c r="B730" s="337"/>
      <c r="C730" s="337"/>
      <c r="D730" s="337"/>
      <c r="E730" s="337"/>
      <c r="F730" s="337"/>
      <c r="G730" s="337"/>
      <c r="H730" s="337"/>
      <c r="K730" s="1932"/>
      <c r="L730" s="1932"/>
      <c r="M730" s="1932"/>
      <c r="N730" s="1932"/>
      <c r="O730" s="1932"/>
      <c r="P730" s="1932"/>
      <c r="Q730" s="1932"/>
    </row>
    <row r="731">
      <c r="A731" s="337"/>
      <c r="B731" s="337"/>
      <c r="C731" s="337"/>
      <c r="D731" s="337"/>
      <c r="E731" s="337"/>
      <c r="F731" s="337"/>
      <c r="G731" s="337"/>
      <c r="H731" s="337"/>
      <c r="K731" s="1932"/>
      <c r="L731" s="1932"/>
      <c r="M731" s="1932"/>
      <c r="N731" s="1932"/>
      <c r="O731" s="1932"/>
      <c r="P731" s="1932"/>
      <c r="Q731" s="1932"/>
    </row>
    <row r="732">
      <c r="A732" s="337"/>
      <c r="B732" s="337"/>
      <c r="C732" s="337"/>
      <c r="D732" s="337"/>
      <c r="E732" s="337"/>
      <c r="F732" s="337"/>
      <c r="G732" s="337"/>
      <c r="H732" s="337"/>
      <c r="K732" s="1932"/>
      <c r="L732" s="1932"/>
      <c r="M732" s="1932"/>
      <c r="N732" s="1932"/>
      <c r="O732" s="1932"/>
      <c r="P732" s="1932"/>
      <c r="Q732" s="1932"/>
    </row>
    <row r="733">
      <c r="A733" s="337"/>
      <c r="B733" s="337"/>
      <c r="C733" s="337"/>
      <c r="D733" s="337"/>
      <c r="E733" s="337"/>
      <c r="F733" s="337"/>
      <c r="G733" s="337"/>
      <c r="H733" s="337"/>
      <c r="K733" s="1932"/>
      <c r="L733" s="1932"/>
      <c r="M733" s="1932"/>
      <c r="N733" s="1932"/>
      <c r="O733" s="1932"/>
      <c r="P733" s="1932"/>
      <c r="Q733" s="1932"/>
    </row>
    <row r="734">
      <c r="A734" s="337"/>
      <c r="B734" s="337"/>
      <c r="C734" s="337"/>
      <c r="D734" s="337"/>
      <c r="E734" s="337"/>
      <c r="F734" s="337"/>
      <c r="G734" s="337"/>
      <c r="H734" s="337"/>
      <c r="K734" s="1932"/>
      <c r="L734" s="1932"/>
      <c r="M734" s="1932"/>
      <c r="N734" s="1932"/>
      <c r="O734" s="1932"/>
      <c r="P734" s="1932"/>
      <c r="Q734" s="1932"/>
    </row>
    <row r="735">
      <c r="A735" s="337"/>
      <c r="B735" s="337"/>
      <c r="C735" s="337"/>
      <c r="D735" s="337"/>
      <c r="E735" s="337"/>
      <c r="F735" s="337"/>
      <c r="G735" s="337"/>
      <c r="H735" s="337"/>
      <c r="K735" s="1932"/>
      <c r="L735" s="1932"/>
      <c r="M735" s="1932"/>
      <c r="N735" s="1932"/>
      <c r="O735" s="1932"/>
      <c r="P735" s="1932"/>
      <c r="Q735" s="1932"/>
    </row>
    <row r="736">
      <c r="A736" s="337"/>
      <c r="B736" s="337"/>
      <c r="C736" s="337"/>
      <c r="D736" s="337"/>
      <c r="E736" s="337"/>
      <c r="F736" s="337"/>
      <c r="G736" s="337"/>
      <c r="H736" s="337"/>
      <c r="K736" s="1932"/>
      <c r="L736" s="1932"/>
      <c r="M736" s="1932"/>
      <c r="N736" s="1932"/>
      <c r="O736" s="1932"/>
      <c r="P736" s="1932"/>
      <c r="Q736" s="1932"/>
    </row>
    <row r="737">
      <c r="A737" s="337"/>
      <c r="B737" s="337"/>
      <c r="C737" s="337"/>
      <c r="D737" s="337"/>
      <c r="E737" s="337"/>
      <c r="F737" s="337"/>
      <c r="G737" s="337"/>
      <c r="H737" s="337"/>
      <c r="K737" s="1932"/>
      <c r="L737" s="1932"/>
      <c r="M737" s="1932"/>
      <c r="N737" s="1932"/>
      <c r="O737" s="1932"/>
      <c r="P737" s="1932"/>
      <c r="Q737" s="1932"/>
    </row>
    <row r="738">
      <c r="A738" s="337"/>
      <c r="B738" s="337"/>
      <c r="C738" s="337"/>
      <c r="D738" s="337"/>
      <c r="E738" s="337"/>
      <c r="F738" s="337"/>
      <c r="G738" s="337"/>
      <c r="H738" s="337"/>
      <c r="K738" s="1932"/>
      <c r="L738" s="1932"/>
      <c r="M738" s="1932"/>
      <c r="N738" s="1932"/>
      <c r="O738" s="1932"/>
      <c r="P738" s="1932"/>
      <c r="Q738" s="1932"/>
    </row>
    <row r="739">
      <c r="A739" s="337"/>
      <c r="B739" s="337"/>
      <c r="C739" s="337"/>
      <c r="D739" s="337"/>
      <c r="E739" s="337"/>
      <c r="F739" s="337"/>
      <c r="G739" s="337"/>
      <c r="H739" s="337"/>
      <c r="K739" s="1932"/>
      <c r="L739" s="1932"/>
      <c r="M739" s="1932"/>
      <c r="N739" s="1932"/>
      <c r="O739" s="1932"/>
      <c r="P739" s="1932"/>
      <c r="Q739" s="1932"/>
    </row>
    <row r="740">
      <c r="A740" s="337"/>
      <c r="B740" s="337"/>
      <c r="C740" s="337"/>
      <c r="D740" s="337"/>
      <c r="E740" s="337"/>
      <c r="F740" s="337"/>
      <c r="G740" s="337"/>
      <c r="H740" s="337"/>
      <c r="K740" s="1932"/>
      <c r="L740" s="1932"/>
      <c r="M740" s="1932"/>
      <c r="N740" s="1932"/>
      <c r="O740" s="1932"/>
      <c r="P740" s="1932"/>
      <c r="Q740" s="1932"/>
    </row>
    <row r="741">
      <c r="A741" s="337"/>
      <c r="B741" s="337"/>
      <c r="C741" s="337"/>
      <c r="D741" s="337"/>
      <c r="E741" s="337"/>
      <c r="F741" s="337"/>
      <c r="G741" s="337"/>
      <c r="H741" s="337"/>
      <c r="K741" s="1932"/>
      <c r="L741" s="1932"/>
      <c r="M741" s="1932"/>
      <c r="N741" s="1932"/>
      <c r="O741" s="1932"/>
      <c r="P741" s="1932"/>
      <c r="Q741" s="1932"/>
    </row>
    <row r="742">
      <c r="A742" s="337"/>
      <c r="B742" s="337"/>
      <c r="C742" s="337"/>
      <c r="D742" s="337"/>
      <c r="E742" s="337"/>
      <c r="F742" s="337"/>
      <c r="G742" s="337"/>
      <c r="H742" s="337"/>
      <c r="K742" s="1932"/>
      <c r="L742" s="1932"/>
      <c r="M742" s="1932"/>
      <c r="N742" s="1932"/>
      <c r="O742" s="1932"/>
      <c r="P742" s="1932"/>
      <c r="Q742" s="1932"/>
    </row>
    <row r="743">
      <c r="A743" s="337"/>
      <c r="B743" s="337"/>
      <c r="C743" s="337"/>
      <c r="D743" s="337"/>
      <c r="E743" s="337"/>
      <c r="F743" s="337"/>
      <c r="G743" s="337"/>
      <c r="H743" s="337"/>
      <c r="K743" s="1932"/>
      <c r="L743" s="1932"/>
      <c r="M743" s="1932"/>
      <c r="N743" s="1932"/>
      <c r="O743" s="1932"/>
      <c r="P743" s="1932"/>
      <c r="Q743" s="1932"/>
    </row>
    <row r="744">
      <c r="A744" s="337"/>
      <c r="B744" s="337"/>
      <c r="C744" s="337"/>
      <c r="D744" s="337"/>
      <c r="E744" s="337"/>
      <c r="F744" s="337"/>
      <c r="G744" s="337"/>
      <c r="H744" s="337"/>
      <c r="K744" s="1932"/>
      <c r="L744" s="1932"/>
      <c r="M744" s="1932"/>
      <c r="N744" s="1932"/>
      <c r="O744" s="1932"/>
      <c r="P744" s="1932"/>
      <c r="Q744" s="1932"/>
    </row>
    <row r="745">
      <c r="A745" s="337"/>
      <c r="B745" s="337"/>
      <c r="C745" s="337"/>
      <c r="D745" s="337"/>
      <c r="E745" s="337"/>
      <c r="F745" s="337"/>
      <c r="G745" s="337"/>
      <c r="H745" s="337"/>
      <c r="K745" s="1932"/>
      <c r="L745" s="1932"/>
      <c r="M745" s="1932"/>
      <c r="N745" s="1932"/>
      <c r="O745" s="1932"/>
      <c r="P745" s="1932"/>
      <c r="Q745" s="1932"/>
    </row>
    <row r="746">
      <c r="A746" s="337"/>
      <c r="B746" s="337"/>
      <c r="C746" s="337"/>
      <c r="D746" s="337"/>
      <c r="E746" s="337"/>
      <c r="F746" s="337"/>
      <c r="G746" s="337"/>
      <c r="H746" s="337"/>
      <c r="K746" s="1932"/>
      <c r="L746" s="1932"/>
      <c r="M746" s="1932"/>
      <c r="N746" s="1932"/>
      <c r="O746" s="1932"/>
      <c r="P746" s="1932"/>
      <c r="Q746" s="1932"/>
    </row>
    <row r="747">
      <c r="A747" s="337"/>
      <c r="B747" s="337"/>
      <c r="C747" s="337"/>
      <c r="D747" s="337"/>
      <c r="E747" s="337"/>
      <c r="F747" s="337"/>
      <c r="G747" s="337"/>
      <c r="H747" s="337"/>
      <c r="K747" s="1932"/>
      <c r="L747" s="1932"/>
      <c r="M747" s="1932"/>
      <c r="N747" s="1932"/>
      <c r="O747" s="1932"/>
      <c r="P747" s="1932"/>
      <c r="Q747" s="1932"/>
    </row>
    <row r="748">
      <c r="A748" s="337"/>
      <c r="B748" s="337"/>
      <c r="C748" s="337"/>
      <c r="D748" s="337"/>
      <c r="E748" s="337"/>
      <c r="F748" s="337"/>
      <c r="G748" s="337"/>
      <c r="H748" s="337"/>
      <c r="K748" s="1932"/>
      <c r="L748" s="1932"/>
      <c r="M748" s="1932"/>
      <c r="N748" s="1932"/>
      <c r="O748" s="1932"/>
      <c r="P748" s="1932"/>
      <c r="Q748" s="1932"/>
    </row>
    <row r="749">
      <c r="A749" s="337"/>
      <c r="B749" s="337"/>
      <c r="C749" s="337"/>
      <c r="D749" s="337"/>
      <c r="E749" s="337"/>
      <c r="F749" s="337"/>
      <c r="G749" s="337"/>
      <c r="H749" s="337"/>
      <c r="K749" s="1932"/>
      <c r="L749" s="1932"/>
      <c r="M749" s="1932"/>
      <c r="N749" s="1932"/>
      <c r="O749" s="1932"/>
      <c r="P749" s="1932"/>
      <c r="Q749" s="1932"/>
    </row>
    <row r="750">
      <c r="A750" s="337"/>
      <c r="B750" s="337"/>
      <c r="C750" s="337"/>
      <c r="D750" s="337"/>
      <c r="E750" s="337"/>
      <c r="F750" s="337"/>
      <c r="G750" s="337"/>
      <c r="H750" s="337"/>
      <c r="K750" s="1932"/>
      <c r="L750" s="1932"/>
      <c r="M750" s="1932"/>
      <c r="N750" s="1932"/>
      <c r="O750" s="1932"/>
      <c r="P750" s="1932"/>
      <c r="Q750" s="1932"/>
    </row>
    <row r="751">
      <c r="A751" s="337"/>
      <c r="B751" s="337"/>
      <c r="C751" s="337"/>
      <c r="D751" s="337"/>
      <c r="E751" s="337"/>
      <c r="F751" s="337"/>
      <c r="G751" s="337"/>
      <c r="H751" s="337"/>
      <c r="K751" s="1932"/>
      <c r="L751" s="1932"/>
      <c r="M751" s="1932"/>
      <c r="N751" s="1932"/>
      <c r="O751" s="1932"/>
      <c r="P751" s="1932"/>
      <c r="Q751" s="1932"/>
    </row>
    <row r="752">
      <c r="A752" s="337"/>
      <c r="B752" s="337"/>
      <c r="C752" s="337"/>
      <c r="D752" s="337"/>
      <c r="E752" s="337"/>
      <c r="F752" s="337"/>
      <c r="G752" s="337"/>
      <c r="H752" s="337"/>
      <c r="K752" s="1932"/>
      <c r="L752" s="1932"/>
      <c r="M752" s="1932"/>
      <c r="N752" s="1932"/>
      <c r="O752" s="1932"/>
      <c r="P752" s="1932"/>
      <c r="Q752" s="1932"/>
    </row>
    <row r="753">
      <c r="A753" s="337"/>
      <c r="B753" s="337"/>
      <c r="C753" s="337"/>
      <c r="D753" s="337"/>
      <c r="E753" s="337"/>
      <c r="F753" s="337"/>
      <c r="G753" s="337"/>
      <c r="H753" s="337"/>
      <c r="K753" s="1932"/>
      <c r="L753" s="1932"/>
      <c r="M753" s="1932"/>
      <c r="N753" s="1932"/>
      <c r="O753" s="1932"/>
      <c r="P753" s="1932"/>
      <c r="Q753" s="1932"/>
    </row>
    <row r="754">
      <c r="A754" s="337"/>
      <c r="B754" s="337"/>
      <c r="C754" s="337"/>
      <c r="D754" s="337"/>
      <c r="E754" s="337"/>
      <c r="F754" s="337"/>
      <c r="G754" s="337"/>
      <c r="H754" s="337"/>
      <c r="K754" s="1932"/>
      <c r="L754" s="1932"/>
      <c r="M754" s="1932"/>
      <c r="N754" s="1932"/>
      <c r="O754" s="1932"/>
      <c r="P754" s="1932"/>
      <c r="Q754" s="1932"/>
    </row>
    <row r="755">
      <c r="A755" s="337"/>
      <c r="B755" s="337"/>
      <c r="C755" s="337"/>
      <c r="D755" s="337"/>
      <c r="E755" s="337"/>
      <c r="F755" s="337"/>
      <c r="G755" s="337"/>
      <c r="H755" s="337"/>
      <c r="K755" s="1932"/>
      <c r="L755" s="1932"/>
      <c r="M755" s="1932"/>
      <c r="N755" s="1932"/>
      <c r="O755" s="1932"/>
      <c r="P755" s="1932"/>
      <c r="Q755" s="1932"/>
    </row>
    <row r="756">
      <c r="A756" s="337"/>
      <c r="B756" s="337"/>
      <c r="C756" s="337"/>
      <c r="D756" s="337"/>
      <c r="E756" s="337"/>
      <c r="F756" s="337"/>
      <c r="G756" s="337"/>
      <c r="H756" s="337"/>
      <c r="K756" s="1932"/>
      <c r="L756" s="1932"/>
      <c r="M756" s="1932"/>
      <c r="N756" s="1932"/>
      <c r="O756" s="1932"/>
      <c r="P756" s="1932"/>
      <c r="Q756" s="1932"/>
    </row>
    <row r="757">
      <c r="A757" s="337"/>
      <c r="B757" s="337"/>
      <c r="C757" s="337"/>
      <c r="D757" s="337"/>
      <c r="E757" s="337"/>
      <c r="F757" s="337"/>
      <c r="G757" s="337"/>
      <c r="H757" s="337"/>
      <c r="K757" s="1932"/>
      <c r="L757" s="1932"/>
      <c r="M757" s="1932"/>
      <c r="N757" s="1932"/>
      <c r="O757" s="1932"/>
      <c r="P757" s="1932"/>
      <c r="Q757" s="1932"/>
    </row>
    <row r="758">
      <c r="A758" s="337"/>
      <c r="B758" s="337"/>
      <c r="C758" s="337"/>
      <c r="D758" s="337"/>
      <c r="E758" s="337"/>
      <c r="F758" s="337"/>
      <c r="G758" s="337"/>
      <c r="H758" s="337"/>
      <c r="K758" s="1932"/>
      <c r="L758" s="1932"/>
      <c r="M758" s="1932"/>
      <c r="N758" s="1932"/>
      <c r="O758" s="1932"/>
      <c r="P758" s="1932"/>
      <c r="Q758" s="1932"/>
    </row>
    <row r="759">
      <c r="A759" s="337"/>
      <c r="B759" s="337"/>
      <c r="C759" s="337"/>
      <c r="D759" s="337"/>
      <c r="E759" s="337"/>
      <c r="F759" s="337"/>
      <c r="G759" s="337"/>
      <c r="H759" s="337"/>
      <c r="K759" s="1932"/>
      <c r="L759" s="1932"/>
      <c r="M759" s="1932"/>
      <c r="N759" s="1932"/>
      <c r="O759" s="1932"/>
      <c r="P759" s="1932"/>
      <c r="Q759" s="1932"/>
    </row>
    <row r="760">
      <c r="A760" s="337"/>
      <c r="B760" s="337"/>
      <c r="C760" s="337"/>
      <c r="D760" s="337"/>
      <c r="E760" s="337"/>
      <c r="F760" s="337"/>
      <c r="G760" s="337"/>
      <c r="H760" s="337"/>
      <c r="K760" s="1932"/>
      <c r="L760" s="1932"/>
      <c r="M760" s="1932"/>
      <c r="N760" s="1932"/>
      <c r="O760" s="1932"/>
      <c r="P760" s="1932"/>
      <c r="Q760" s="1932"/>
    </row>
    <row r="761">
      <c r="A761" s="337"/>
      <c r="B761" s="337"/>
      <c r="C761" s="337"/>
      <c r="D761" s="337"/>
      <c r="E761" s="337"/>
      <c r="F761" s="337"/>
      <c r="G761" s="337"/>
      <c r="H761" s="337"/>
      <c r="K761" s="1932"/>
      <c r="L761" s="1932"/>
      <c r="M761" s="1932"/>
      <c r="N761" s="1932"/>
      <c r="O761" s="1932"/>
      <c r="P761" s="1932"/>
      <c r="Q761" s="1932"/>
    </row>
    <row r="762">
      <c r="A762" s="337"/>
      <c r="B762" s="337"/>
      <c r="C762" s="337"/>
      <c r="D762" s="337"/>
      <c r="E762" s="337"/>
      <c r="F762" s="337"/>
      <c r="G762" s="337"/>
      <c r="H762" s="337"/>
      <c r="K762" s="1932"/>
      <c r="L762" s="1932"/>
      <c r="M762" s="1932"/>
      <c r="N762" s="1932"/>
      <c r="O762" s="1932"/>
      <c r="P762" s="1932"/>
      <c r="Q762" s="1932"/>
    </row>
    <row r="763">
      <c r="A763" s="337"/>
      <c r="B763" s="337"/>
      <c r="C763" s="337"/>
      <c r="D763" s="337"/>
      <c r="E763" s="337"/>
      <c r="F763" s="337"/>
      <c r="G763" s="337"/>
      <c r="H763" s="337"/>
      <c r="K763" s="1932"/>
      <c r="L763" s="1932"/>
      <c r="M763" s="1932"/>
      <c r="N763" s="1932"/>
      <c r="O763" s="1932"/>
      <c r="P763" s="1932"/>
      <c r="Q763" s="1932"/>
    </row>
    <row r="764">
      <c r="A764" s="337"/>
      <c r="B764" s="337"/>
      <c r="C764" s="337"/>
      <c r="D764" s="337"/>
      <c r="E764" s="337"/>
      <c r="F764" s="337"/>
      <c r="G764" s="337"/>
      <c r="H764" s="337"/>
      <c r="K764" s="1932"/>
      <c r="L764" s="1932"/>
      <c r="M764" s="1932"/>
      <c r="N764" s="1932"/>
      <c r="O764" s="1932"/>
      <c r="P764" s="1932"/>
      <c r="Q764" s="1932"/>
    </row>
    <row r="765">
      <c r="A765" s="337"/>
      <c r="B765" s="337"/>
      <c r="C765" s="337"/>
      <c r="D765" s="337"/>
      <c r="E765" s="337"/>
      <c r="F765" s="337"/>
      <c r="G765" s="337"/>
      <c r="H765" s="337"/>
      <c r="K765" s="1932"/>
      <c r="L765" s="1932"/>
      <c r="M765" s="1932"/>
      <c r="N765" s="1932"/>
      <c r="O765" s="1932"/>
      <c r="P765" s="1932"/>
      <c r="Q765" s="1932"/>
    </row>
    <row r="766">
      <c r="A766" s="337"/>
      <c r="B766" s="337"/>
      <c r="C766" s="337"/>
      <c r="D766" s="337"/>
      <c r="E766" s="337"/>
      <c r="F766" s="337"/>
      <c r="G766" s="337"/>
      <c r="H766" s="337"/>
      <c r="K766" s="1932"/>
      <c r="L766" s="1932"/>
      <c r="M766" s="1932"/>
      <c r="N766" s="1932"/>
      <c r="O766" s="1932"/>
      <c r="P766" s="1932"/>
      <c r="Q766" s="1932"/>
    </row>
    <row r="767">
      <c r="A767" s="337"/>
      <c r="B767" s="337"/>
      <c r="C767" s="337"/>
      <c r="D767" s="337"/>
      <c r="E767" s="337"/>
      <c r="F767" s="337"/>
      <c r="G767" s="337"/>
      <c r="H767" s="337"/>
      <c r="K767" s="1932"/>
      <c r="L767" s="1932"/>
      <c r="M767" s="1932"/>
      <c r="N767" s="1932"/>
      <c r="O767" s="1932"/>
      <c r="P767" s="1932"/>
      <c r="Q767" s="1932"/>
    </row>
    <row r="768">
      <c r="A768" s="337"/>
      <c r="B768" s="337"/>
      <c r="C768" s="337"/>
      <c r="D768" s="337"/>
      <c r="E768" s="337"/>
      <c r="F768" s="337"/>
      <c r="G768" s="337"/>
      <c r="H768" s="337"/>
      <c r="K768" s="1932"/>
      <c r="L768" s="1932"/>
      <c r="M768" s="1932"/>
      <c r="N768" s="1932"/>
      <c r="O768" s="1932"/>
      <c r="P768" s="1932"/>
      <c r="Q768" s="1932"/>
    </row>
    <row r="769">
      <c r="A769" s="337"/>
      <c r="B769" s="337"/>
      <c r="C769" s="337"/>
      <c r="D769" s="337"/>
      <c r="E769" s="337"/>
      <c r="F769" s="337"/>
      <c r="G769" s="337"/>
      <c r="H769" s="337"/>
      <c r="K769" s="1932"/>
      <c r="L769" s="1932"/>
      <c r="M769" s="1932"/>
      <c r="N769" s="1932"/>
      <c r="O769" s="1932"/>
      <c r="P769" s="1932"/>
      <c r="Q769" s="1932"/>
    </row>
    <row r="770">
      <c r="A770" s="337"/>
      <c r="B770" s="337"/>
      <c r="C770" s="337"/>
      <c r="D770" s="337"/>
      <c r="E770" s="337"/>
      <c r="F770" s="337"/>
      <c r="G770" s="337"/>
      <c r="H770" s="337"/>
      <c r="K770" s="1932"/>
      <c r="L770" s="1932"/>
      <c r="M770" s="1932"/>
      <c r="N770" s="1932"/>
      <c r="O770" s="1932"/>
      <c r="P770" s="1932"/>
      <c r="Q770" s="1932"/>
    </row>
    <row r="771">
      <c r="A771" s="337"/>
      <c r="B771" s="337"/>
      <c r="C771" s="337"/>
      <c r="D771" s="337"/>
      <c r="E771" s="337"/>
      <c r="F771" s="337"/>
      <c r="G771" s="337"/>
      <c r="H771" s="337"/>
      <c r="K771" s="1932"/>
      <c r="L771" s="1932"/>
      <c r="M771" s="1932"/>
      <c r="N771" s="1932"/>
      <c r="O771" s="1932"/>
      <c r="P771" s="1932"/>
      <c r="Q771" s="1932"/>
    </row>
    <row r="772">
      <c r="A772" s="337"/>
      <c r="B772" s="337"/>
      <c r="C772" s="337"/>
      <c r="D772" s="337"/>
      <c r="E772" s="337"/>
      <c r="F772" s="337"/>
      <c r="G772" s="337"/>
      <c r="H772" s="337"/>
      <c r="K772" s="1932"/>
      <c r="L772" s="1932"/>
      <c r="M772" s="1932"/>
      <c r="N772" s="1932"/>
      <c r="O772" s="1932"/>
      <c r="P772" s="1932"/>
      <c r="Q772" s="1932"/>
    </row>
    <row r="773">
      <c r="A773" s="337"/>
      <c r="B773" s="337"/>
      <c r="C773" s="337"/>
      <c r="D773" s="337"/>
      <c r="E773" s="337"/>
      <c r="F773" s="337"/>
      <c r="G773" s="337"/>
      <c r="H773" s="337"/>
      <c r="K773" s="1932"/>
      <c r="L773" s="1932"/>
      <c r="M773" s="1932"/>
      <c r="N773" s="1932"/>
      <c r="O773" s="1932"/>
      <c r="P773" s="1932"/>
      <c r="Q773" s="1932"/>
    </row>
    <row r="774">
      <c r="A774" s="337"/>
      <c r="B774" s="337"/>
      <c r="C774" s="337"/>
      <c r="D774" s="337"/>
      <c r="E774" s="337"/>
      <c r="F774" s="337"/>
      <c r="G774" s="337"/>
      <c r="H774" s="337"/>
      <c r="K774" s="1932"/>
      <c r="L774" s="1932"/>
      <c r="M774" s="1932"/>
      <c r="N774" s="1932"/>
      <c r="O774" s="1932"/>
      <c r="P774" s="1932"/>
      <c r="Q774" s="1932"/>
    </row>
    <row r="775">
      <c r="A775" s="337"/>
      <c r="B775" s="337"/>
      <c r="C775" s="337"/>
      <c r="D775" s="337"/>
      <c r="E775" s="337"/>
      <c r="F775" s="337"/>
      <c r="G775" s="337"/>
      <c r="H775" s="337"/>
      <c r="K775" s="1932"/>
      <c r="L775" s="1932"/>
      <c r="M775" s="1932"/>
      <c r="N775" s="1932"/>
      <c r="O775" s="1932"/>
      <c r="P775" s="1932"/>
      <c r="Q775" s="1932"/>
    </row>
    <row r="776">
      <c r="A776" s="337"/>
      <c r="B776" s="337"/>
      <c r="C776" s="337"/>
      <c r="D776" s="337"/>
      <c r="E776" s="337"/>
      <c r="F776" s="337"/>
      <c r="G776" s="337"/>
      <c r="H776" s="337"/>
      <c r="K776" s="1932"/>
      <c r="L776" s="1932"/>
      <c r="M776" s="1932"/>
      <c r="N776" s="1932"/>
      <c r="O776" s="1932"/>
      <c r="P776" s="1932"/>
      <c r="Q776" s="1932"/>
    </row>
    <row r="777">
      <c r="A777" s="337"/>
      <c r="B777" s="337"/>
      <c r="C777" s="337"/>
      <c r="D777" s="337"/>
      <c r="E777" s="337"/>
      <c r="F777" s="337"/>
      <c r="G777" s="337"/>
      <c r="H777" s="337"/>
      <c r="K777" s="1932"/>
      <c r="L777" s="1932"/>
      <c r="M777" s="1932"/>
      <c r="N777" s="1932"/>
      <c r="O777" s="1932"/>
      <c r="P777" s="1932"/>
      <c r="Q777" s="1932"/>
    </row>
    <row r="778">
      <c r="A778" s="337"/>
      <c r="B778" s="337"/>
      <c r="C778" s="337"/>
      <c r="D778" s="337"/>
      <c r="E778" s="337"/>
      <c r="F778" s="337"/>
      <c r="G778" s="337"/>
      <c r="H778" s="337"/>
      <c r="K778" s="1932"/>
      <c r="L778" s="1932"/>
      <c r="M778" s="1932"/>
      <c r="N778" s="1932"/>
      <c r="O778" s="1932"/>
      <c r="P778" s="1932"/>
      <c r="Q778" s="1932"/>
    </row>
    <row r="779">
      <c r="A779" s="337"/>
      <c r="B779" s="337"/>
      <c r="C779" s="337"/>
      <c r="D779" s="337"/>
      <c r="E779" s="337"/>
      <c r="F779" s="337"/>
      <c r="G779" s="337"/>
      <c r="H779" s="337"/>
      <c r="K779" s="1932"/>
      <c r="L779" s="1932"/>
      <c r="M779" s="1932"/>
      <c r="N779" s="1932"/>
      <c r="O779" s="1932"/>
      <c r="P779" s="1932"/>
      <c r="Q779" s="1932"/>
    </row>
    <row r="780">
      <c r="A780" s="337"/>
      <c r="B780" s="337"/>
      <c r="C780" s="337"/>
      <c r="D780" s="337"/>
      <c r="E780" s="337"/>
      <c r="F780" s="337"/>
      <c r="G780" s="337"/>
      <c r="H780" s="337"/>
      <c r="K780" s="1932"/>
      <c r="L780" s="1932"/>
      <c r="M780" s="1932"/>
      <c r="N780" s="1932"/>
      <c r="O780" s="1932"/>
      <c r="P780" s="1932"/>
      <c r="Q780" s="1932"/>
    </row>
    <row r="781">
      <c r="A781" s="337"/>
      <c r="B781" s="337"/>
      <c r="C781" s="337"/>
      <c r="D781" s="337"/>
      <c r="E781" s="337"/>
      <c r="F781" s="337"/>
      <c r="G781" s="337"/>
      <c r="H781" s="337"/>
      <c r="K781" s="1932"/>
      <c r="L781" s="1932"/>
      <c r="M781" s="1932"/>
      <c r="N781" s="1932"/>
      <c r="O781" s="1932"/>
      <c r="P781" s="1932"/>
      <c r="Q781" s="1932"/>
    </row>
    <row r="782">
      <c r="A782" s="337"/>
      <c r="B782" s="337"/>
      <c r="C782" s="337"/>
      <c r="D782" s="337"/>
      <c r="E782" s="337"/>
      <c r="F782" s="337"/>
      <c r="G782" s="337"/>
      <c r="H782" s="337"/>
      <c r="K782" s="1932"/>
      <c r="L782" s="1932"/>
      <c r="M782" s="1932"/>
      <c r="N782" s="1932"/>
      <c r="O782" s="1932"/>
      <c r="P782" s="1932"/>
      <c r="Q782" s="1932"/>
    </row>
    <row r="783">
      <c r="A783" s="337"/>
      <c r="B783" s="337"/>
      <c r="C783" s="337"/>
      <c r="D783" s="337"/>
      <c r="E783" s="337"/>
      <c r="F783" s="337"/>
      <c r="G783" s="337"/>
      <c r="H783" s="337"/>
      <c r="K783" s="1932"/>
      <c r="L783" s="1932"/>
      <c r="M783" s="1932"/>
      <c r="N783" s="1932"/>
      <c r="O783" s="1932"/>
      <c r="P783" s="1932"/>
      <c r="Q783" s="1932"/>
    </row>
    <row r="784">
      <c r="A784" s="337"/>
      <c r="B784" s="337"/>
      <c r="C784" s="337"/>
      <c r="D784" s="337"/>
      <c r="E784" s="337"/>
      <c r="F784" s="337"/>
      <c r="G784" s="337"/>
      <c r="H784" s="337"/>
      <c r="K784" s="1932"/>
      <c r="L784" s="1932"/>
      <c r="M784" s="1932"/>
      <c r="N784" s="1932"/>
      <c r="O784" s="1932"/>
      <c r="P784" s="1932"/>
      <c r="Q784" s="1932"/>
    </row>
    <row r="785">
      <c r="A785" s="337"/>
      <c r="B785" s="337"/>
      <c r="C785" s="337"/>
      <c r="D785" s="337"/>
      <c r="E785" s="337"/>
      <c r="F785" s="337"/>
      <c r="G785" s="337"/>
      <c r="H785" s="337"/>
      <c r="K785" s="1932"/>
      <c r="L785" s="1932"/>
      <c r="M785" s="1932"/>
      <c r="N785" s="1932"/>
      <c r="O785" s="1932"/>
      <c r="P785" s="1932"/>
      <c r="Q785" s="1932"/>
    </row>
    <row r="786">
      <c r="A786" s="337"/>
      <c r="B786" s="337"/>
      <c r="C786" s="337"/>
      <c r="D786" s="337"/>
      <c r="E786" s="337"/>
      <c r="F786" s="337"/>
      <c r="G786" s="337"/>
      <c r="H786" s="337"/>
      <c r="K786" s="1932"/>
      <c r="L786" s="1932"/>
      <c r="M786" s="1932"/>
      <c r="N786" s="1932"/>
      <c r="O786" s="1932"/>
      <c r="P786" s="1932"/>
      <c r="Q786" s="1932"/>
    </row>
    <row r="787">
      <c r="A787" s="337"/>
      <c r="B787" s="337"/>
      <c r="C787" s="337"/>
      <c r="D787" s="337"/>
      <c r="E787" s="337"/>
      <c r="F787" s="337"/>
      <c r="G787" s="337"/>
      <c r="H787" s="337"/>
      <c r="K787" s="1932"/>
      <c r="L787" s="1932"/>
      <c r="M787" s="1932"/>
      <c r="N787" s="1932"/>
      <c r="O787" s="1932"/>
      <c r="P787" s="1932"/>
      <c r="Q787" s="1932"/>
    </row>
    <row r="788">
      <c r="A788" s="337"/>
      <c r="B788" s="337"/>
      <c r="C788" s="337"/>
      <c r="D788" s="337"/>
      <c r="E788" s="337"/>
      <c r="F788" s="337"/>
      <c r="G788" s="337"/>
      <c r="H788" s="337"/>
      <c r="K788" s="1932"/>
      <c r="L788" s="1932"/>
      <c r="M788" s="1932"/>
      <c r="N788" s="1932"/>
      <c r="O788" s="1932"/>
      <c r="P788" s="1932"/>
      <c r="Q788" s="1932"/>
    </row>
    <row r="789">
      <c r="A789" s="337"/>
      <c r="B789" s="337"/>
      <c r="C789" s="337"/>
      <c r="D789" s="337"/>
      <c r="E789" s="337"/>
      <c r="F789" s="337"/>
      <c r="G789" s="337"/>
      <c r="H789" s="337"/>
      <c r="K789" s="1932"/>
      <c r="L789" s="1932"/>
      <c r="M789" s="1932"/>
      <c r="N789" s="1932"/>
      <c r="O789" s="1932"/>
      <c r="P789" s="1932"/>
      <c r="Q789" s="1932"/>
    </row>
    <row r="790">
      <c r="A790" s="337"/>
      <c r="B790" s="337"/>
      <c r="C790" s="337"/>
      <c r="D790" s="337"/>
      <c r="E790" s="337"/>
      <c r="F790" s="337"/>
      <c r="G790" s="337"/>
      <c r="H790" s="337"/>
      <c r="K790" s="1932"/>
      <c r="L790" s="1932"/>
      <c r="M790" s="1932"/>
      <c r="N790" s="1932"/>
      <c r="O790" s="1932"/>
      <c r="P790" s="1932"/>
      <c r="Q790" s="1932"/>
    </row>
    <row r="791">
      <c r="A791" s="337"/>
      <c r="B791" s="337"/>
      <c r="C791" s="337"/>
      <c r="D791" s="337"/>
      <c r="E791" s="337"/>
      <c r="F791" s="337"/>
      <c r="G791" s="337"/>
      <c r="H791" s="337"/>
      <c r="K791" s="1932"/>
      <c r="L791" s="1932"/>
      <c r="M791" s="1932"/>
      <c r="N791" s="1932"/>
      <c r="O791" s="1932"/>
      <c r="P791" s="1932"/>
      <c r="Q791" s="1932"/>
    </row>
    <row r="792">
      <c r="A792" s="337"/>
      <c r="B792" s="337"/>
      <c r="C792" s="337"/>
      <c r="D792" s="337"/>
      <c r="E792" s="337"/>
      <c r="F792" s="337"/>
      <c r="G792" s="337"/>
      <c r="H792" s="337"/>
      <c r="K792" s="1932"/>
      <c r="L792" s="1932"/>
      <c r="M792" s="1932"/>
      <c r="N792" s="1932"/>
      <c r="O792" s="1932"/>
      <c r="P792" s="1932"/>
      <c r="Q792" s="1932"/>
    </row>
    <row r="793">
      <c r="A793" s="337"/>
      <c r="B793" s="337"/>
      <c r="C793" s="337"/>
      <c r="D793" s="337"/>
      <c r="E793" s="337"/>
      <c r="F793" s="337"/>
      <c r="G793" s="337"/>
      <c r="H793" s="337"/>
      <c r="K793" s="1932"/>
      <c r="L793" s="1932"/>
      <c r="M793" s="1932"/>
      <c r="N793" s="1932"/>
      <c r="O793" s="1932"/>
      <c r="P793" s="1932"/>
      <c r="Q793" s="1932"/>
    </row>
    <row r="794">
      <c r="A794" s="337"/>
      <c r="B794" s="337"/>
      <c r="C794" s="337"/>
      <c r="D794" s="337"/>
      <c r="E794" s="337"/>
      <c r="F794" s="337"/>
      <c r="G794" s="337"/>
      <c r="H794" s="337"/>
      <c r="K794" s="1932"/>
      <c r="L794" s="1932"/>
      <c r="M794" s="1932"/>
      <c r="N794" s="1932"/>
      <c r="O794" s="1932"/>
      <c r="P794" s="1932"/>
      <c r="Q794" s="1932"/>
    </row>
    <row r="795">
      <c r="A795" s="337"/>
      <c r="B795" s="337"/>
      <c r="C795" s="337"/>
      <c r="D795" s="337"/>
      <c r="E795" s="337"/>
      <c r="F795" s="337"/>
      <c r="G795" s="337"/>
      <c r="H795" s="337"/>
      <c r="K795" s="1932"/>
      <c r="L795" s="1932"/>
      <c r="M795" s="1932"/>
      <c r="N795" s="1932"/>
      <c r="O795" s="1932"/>
      <c r="P795" s="1932"/>
      <c r="Q795" s="1932"/>
    </row>
    <row r="796">
      <c r="A796" s="337"/>
      <c r="B796" s="337"/>
      <c r="C796" s="337"/>
      <c r="D796" s="337"/>
      <c r="E796" s="337"/>
      <c r="F796" s="337"/>
      <c r="G796" s="337"/>
      <c r="H796" s="337"/>
      <c r="K796" s="1932"/>
      <c r="L796" s="1932"/>
      <c r="M796" s="1932"/>
      <c r="N796" s="1932"/>
      <c r="O796" s="1932"/>
      <c r="P796" s="1932"/>
      <c r="Q796" s="1932"/>
    </row>
    <row r="797">
      <c r="A797" s="337"/>
      <c r="B797" s="337"/>
      <c r="C797" s="337"/>
      <c r="D797" s="337"/>
      <c r="E797" s="337"/>
      <c r="F797" s="337"/>
      <c r="G797" s="337"/>
      <c r="H797" s="337"/>
      <c r="K797" s="1932"/>
      <c r="L797" s="1932"/>
      <c r="M797" s="1932"/>
      <c r="N797" s="1932"/>
      <c r="O797" s="1932"/>
      <c r="P797" s="1932"/>
      <c r="Q797" s="1932"/>
    </row>
    <row r="798">
      <c r="A798" s="337"/>
      <c r="B798" s="337"/>
      <c r="C798" s="337"/>
      <c r="D798" s="337"/>
      <c r="E798" s="337"/>
      <c r="F798" s="337"/>
      <c r="G798" s="337"/>
      <c r="H798" s="337"/>
      <c r="K798" s="1932"/>
      <c r="L798" s="1932"/>
      <c r="M798" s="1932"/>
      <c r="N798" s="1932"/>
      <c r="O798" s="1932"/>
      <c r="P798" s="1932"/>
      <c r="Q798" s="1932"/>
    </row>
    <row r="799">
      <c r="A799" s="337"/>
      <c r="B799" s="337"/>
      <c r="C799" s="337"/>
      <c r="D799" s="337"/>
      <c r="E799" s="337"/>
      <c r="F799" s="337"/>
      <c r="G799" s="337"/>
      <c r="H799" s="337"/>
      <c r="K799" s="1932"/>
      <c r="L799" s="1932"/>
      <c r="M799" s="1932"/>
      <c r="N799" s="1932"/>
      <c r="O799" s="1932"/>
      <c r="P799" s="1932"/>
      <c r="Q799" s="1932"/>
    </row>
    <row r="800">
      <c r="A800" s="337"/>
      <c r="B800" s="337"/>
      <c r="C800" s="337"/>
      <c r="D800" s="337"/>
      <c r="E800" s="337"/>
      <c r="F800" s="337"/>
      <c r="G800" s="337"/>
      <c r="H800" s="337"/>
      <c r="K800" s="1932"/>
      <c r="L800" s="1932"/>
      <c r="M800" s="1932"/>
      <c r="N800" s="1932"/>
      <c r="O800" s="1932"/>
      <c r="P800" s="1932"/>
      <c r="Q800" s="1932"/>
    </row>
    <row r="801">
      <c r="A801" s="337"/>
      <c r="B801" s="337"/>
      <c r="C801" s="337"/>
      <c r="D801" s="337"/>
      <c r="E801" s="337"/>
      <c r="F801" s="337"/>
      <c r="G801" s="337"/>
      <c r="H801" s="337"/>
      <c r="K801" s="1932"/>
      <c r="L801" s="1932"/>
      <c r="M801" s="1932"/>
      <c r="N801" s="1932"/>
      <c r="O801" s="1932"/>
      <c r="P801" s="1932"/>
      <c r="Q801" s="1932"/>
    </row>
    <row r="802">
      <c r="A802" s="337"/>
      <c r="B802" s="337"/>
      <c r="C802" s="337"/>
      <c r="D802" s="337"/>
      <c r="E802" s="337"/>
      <c r="F802" s="337"/>
      <c r="G802" s="337"/>
      <c r="H802" s="337"/>
      <c r="K802" s="1932"/>
      <c r="L802" s="1932"/>
      <c r="M802" s="1932"/>
      <c r="N802" s="1932"/>
      <c r="O802" s="1932"/>
      <c r="P802" s="1932"/>
      <c r="Q802" s="1932"/>
    </row>
    <row r="803">
      <c r="A803" s="337"/>
      <c r="B803" s="337"/>
      <c r="C803" s="337"/>
      <c r="D803" s="337"/>
      <c r="E803" s="337"/>
      <c r="F803" s="337"/>
      <c r="G803" s="337"/>
      <c r="H803" s="337"/>
      <c r="K803" s="1932"/>
      <c r="L803" s="1932"/>
      <c r="M803" s="1932"/>
      <c r="N803" s="1932"/>
      <c r="O803" s="1932"/>
      <c r="P803" s="1932"/>
      <c r="Q803" s="1932"/>
    </row>
    <row r="804">
      <c r="A804" s="337"/>
      <c r="B804" s="337"/>
      <c r="C804" s="337"/>
      <c r="D804" s="337"/>
      <c r="E804" s="337"/>
      <c r="F804" s="337"/>
      <c r="G804" s="337"/>
      <c r="H804" s="337"/>
      <c r="K804" s="1932"/>
      <c r="L804" s="1932"/>
      <c r="M804" s="1932"/>
      <c r="N804" s="1932"/>
      <c r="O804" s="1932"/>
      <c r="P804" s="1932"/>
      <c r="Q804" s="1932"/>
    </row>
    <row r="805">
      <c r="A805" s="337"/>
      <c r="B805" s="337"/>
      <c r="C805" s="337"/>
      <c r="D805" s="337"/>
      <c r="E805" s="337"/>
      <c r="F805" s="337"/>
      <c r="G805" s="337"/>
      <c r="H805" s="337"/>
      <c r="K805" s="1932"/>
      <c r="L805" s="1932"/>
      <c r="M805" s="1932"/>
      <c r="N805" s="1932"/>
      <c r="O805" s="1932"/>
      <c r="P805" s="1932"/>
      <c r="Q805" s="1932"/>
    </row>
    <row r="806">
      <c r="A806" s="337"/>
      <c r="B806" s="337"/>
      <c r="C806" s="337"/>
      <c r="D806" s="337"/>
      <c r="E806" s="337"/>
      <c r="F806" s="337"/>
      <c r="G806" s="337"/>
      <c r="H806" s="337"/>
      <c r="K806" s="1932"/>
      <c r="L806" s="1932"/>
      <c r="M806" s="1932"/>
      <c r="N806" s="1932"/>
      <c r="O806" s="1932"/>
      <c r="P806" s="1932"/>
      <c r="Q806" s="1932"/>
    </row>
    <row r="807">
      <c r="A807" s="337"/>
      <c r="B807" s="337"/>
      <c r="C807" s="337"/>
      <c r="D807" s="337"/>
      <c r="E807" s="337"/>
      <c r="F807" s="337"/>
      <c r="G807" s="337"/>
      <c r="H807" s="337"/>
      <c r="K807" s="1932"/>
      <c r="L807" s="1932"/>
      <c r="M807" s="1932"/>
      <c r="N807" s="1932"/>
      <c r="O807" s="1932"/>
      <c r="P807" s="1932"/>
      <c r="Q807" s="1932"/>
    </row>
    <row r="808">
      <c r="A808" s="337"/>
      <c r="B808" s="337"/>
      <c r="C808" s="337"/>
      <c r="D808" s="337"/>
      <c r="E808" s="337"/>
      <c r="F808" s="337"/>
      <c r="G808" s="337"/>
      <c r="H808" s="337"/>
      <c r="K808" s="1932"/>
      <c r="L808" s="1932"/>
      <c r="M808" s="1932"/>
      <c r="N808" s="1932"/>
      <c r="O808" s="1932"/>
      <c r="P808" s="1932"/>
      <c r="Q808" s="1932"/>
    </row>
    <row r="809">
      <c r="A809" s="337"/>
      <c r="B809" s="337"/>
      <c r="C809" s="337"/>
      <c r="D809" s="337"/>
      <c r="E809" s="337"/>
      <c r="F809" s="337"/>
      <c r="G809" s="337"/>
      <c r="H809" s="337"/>
      <c r="K809" s="1932"/>
      <c r="L809" s="1932"/>
      <c r="M809" s="1932"/>
      <c r="N809" s="1932"/>
      <c r="O809" s="1932"/>
      <c r="P809" s="1932"/>
      <c r="Q809" s="1932"/>
    </row>
    <row r="810">
      <c r="A810" s="337"/>
      <c r="B810" s="337"/>
      <c r="C810" s="337"/>
      <c r="D810" s="337"/>
      <c r="E810" s="337"/>
      <c r="F810" s="337"/>
      <c r="G810" s="337"/>
      <c r="H810" s="337"/>
      <c r="K810" s="1932"/>
      <c r="L810" s="1932"/>
      <c r="M810" s="1932"/>
      <c r="N810" s="1932"/>
      <c r="O810" s="1932"/>
      <c r="P810" s="1932"/>
      <c r="Q810" s="1932"/>
    </row>
    <row r="811">
      <c r="A811" s="337"/>
      <c r="B811" s="337"/>
      <c r="C811" s="337"/>
      <c r="D811" s="337"/>
      <c r="E811" s="337"/>
      <c r="F811" s="337"/>
      <c r="G811" s="337"/>
      <c r="H811" s="337"/>
      <c r="K811" s="1932"/>
      <c r="L811" s="1932"/>
      <c r="M811" s="1932"/>
      <c r="N811" s="1932"/>
      <c r="O811" s="1932"/>
      <c r="P811" s="1932"/>
      <c r="Q811" s="1932"/>
    </row>
    <row r="812">
      <c r="A812" s="337"/>
      <c r="B812" s="337"/>
      <c r="C812" s="337"/>
      <c r="D812" s="337"/>
      <c r="E812" s="337"/>
      <c r="F812" s="337"/>
      <c r="G812" s="337"/>
      <c r="H812" s="337"/>
      <c r="K812" s="1932"/>
      <c r="L812" s="1932"/>
      <c r="M812" s="1932"/>
      <c r="N812" s="1932"/>
      <c r="O812" s="1932"/>
      <c r="P812" s="1932"/>
      <c r="Q812" s="1932"/>
    </row>
    <row r="813">
      <c r="A813" s="337"/>
      <c r="B813" s="337"/>
      <c r="C813" s="337"/>
      <c r="D813" s="337"/>
      <c r="E813" s="337"/>
      <c r="F813" s="337"/>
      <c r="G813" s="337"/>
      <c r="H813" s="337"/>
      <c r="K813" s="1932"/>
      <c r="L813" s="1932"/>
      <c r="M813" s="1932"/>
      <c r="N813" s="1932"/>
      <c r="O813" s="1932"/>
      <c r="P813" s="1932"/>
      <c r="Q813" s="1932"/>
    </row>
    <row r="814">
      <c r="A814" s="337"/>
      <c r="B814" s="337"/>
      <c r="C814" s="337"/>
      <c r="D814" s="337"/>
      <c r="E814" s="337"/>
      <c r="F814" s="337"/>
      <c r="G814" s="337"/>
      <c r="H814" s="337"/>
      <c r="K814" s="1932"/>
      <c r="L814" s="1932"/>
      <c r="M814" s="1932"/>
      <c r="N814" s="1932"/>
      <c r="O814" s="1932"/>
      <c r="P814" s="1932"/>
      <c r="Q814" s="1932"/>
    </row>
    <row r="815">
      <c r="A815" s="337"/>
      <c r="B815" s="337"/>
      <c r="C815" s="337"/>
      <c r="D815" s="337"/>
      <c r="E815" s="337"/>
      <c r="F815" s="337"/>
      <c r="G815" s="337"/>
      <c r="H815" s="337"/>
      <c r="K815" s="1932"/>
      <c r="L815" s="1932"/>
      <c r="M815" s="1932"/>
      <c r="N815" s="1932"/>
      <c r="O815" s="1932"/>
      <c r="P815" s="1932"/>
      <c r="Q815" s="1932"/>
    </row>
    <row r="816">
      <c r="A816" s="337"/>
      <c r="B816" s="337"/>
      <c r="C816" s="337"/>
      <c r="D816" s="337"/>
      <c r="E816" s="337"/>
      <c r="F816" s="337"/>
      <c r="G816" s="337"/>
      <c r="H816" s="337"/>
      <c r="K816" s="1932"/>
      <c r="L816" s="1932"/>
      <c r="M816" s="1932"/>
      <c r="N816" s="1932"/>
      <c r="O816" s="1932"/>
      <c r="P816" s="1932"/>
      <c r="Q816" s="1932"/>
    </row>
    <row r="817">
      <c r="A817" s="337"/>
      <c r="B817" s="337"/>
      <c r="C817" s="337"/>
      <c r="D817" s="337"/>
      <c r="E817" s="337"/>
      <c r="F817" s="337"/>
      <c r="G817" s="337"/>
      <c r="H817" s="337"/>
      <c r="K817" s="1932"/>
      <c r="L817" s="1932"/>
      <c r="M817" s="1932"/>
      <c r="N817" s="1932"/>
      <c r="O817" s="1932"/>
      <c r="P817" s="1932"/>
      <c r="Q817" s="1932"/>
    </row>
    <row r="818">
      <c r="A818" s="337"/>
      <c r="B818" s="337"/>
      <c r="C818" s="337"/>
      <c r="D818" s="337"/>
      <c r="E818" s="337"/>
      <c r="F818" s="337"/>
      <c r="G818" s="337"/>
      <c r="H818" s="337"/>
      <c r="K818" s="1932"/>
      <c r="L818" s="1932"/>
      <c r="M818" s="1932"/>
      <c r="N818" s="1932"/>
      <c r="O818" s="1932"/>
      <c r="P818" s="1932"/>
      <c r="Q818" s="1932"/>
    </row>
    <row r="819">
      <c r="A819" s="337"/>
      <c r="B819" s="337"/>
      <c r="C819" s="337"/>
      <c r="D819" s="337"/>
      <c r="E819" s="337"/>
      <c r="F819" s="337"/>
      <c r="G819" s="337"/>
      <c r="H819" s="337"/>
      <c r="K819" s="1932"/>
      <c r="L819" s="1932"/>
      <c r="M819" s="1932"/>
      <c r="N819" s="1932"/>
      <c r="O819" s="1932"/>
      <c r="P819" s="1932"/>
      <c r="Q819" s="1932"/>
    </row>
    <row r="820">
      <c r="A820" s="337"/>
      <c r="B820" s="337"/>
      <c r="C820" s="337"/>
      <c r="D820" s="337"/>
      <c r="E820" s="337"/>
      <c r="F820" s="337"/>
      <c r="G820" s="337"/>
      <c r="H820" s="337"/>
      <c r="K820" s="1932"/>
      <c r="L820" s="1932"/>
      <c r="M820" s="1932"/>
      <c r="N820" s="1932"/>
      <c r="O820" s="1932"/>
      <c r="P820" s="1932"/>
      <c r="Q820" s="1932"/>
    </row>
    <row r="821">
      <c r="A821" s="337"/>
      <c r="B821" s="337"/>
      <c r="C821" s="337"/>
      <c r="D821" s="337"/>
      <c r="E821" s="337"/>
      <c r="F821" s="337"/>
      <c r="G821" s="337"/>
      <c r="H821" s="337"/>
      <c r="K821" s="1932"/>
      <c r="L821" s="1932"/>
      <c r="M821" s="1932"/>
      <c r="N821" s="1932"/>
      <c r="O821" s="1932"/>
      <c r="P821" s="1932"/>
      <c r="Q821" s="1932"/>
    </row>
    <row r="822">
      <c r="A822" s="337"/>
      <c r="B822" s="337"/>
      <c r="C822" s="337"/>
      <c r="D822" s="337"/>
      <c r="E822" s="337"/>
      <c r="F822" s="337"/>
      <c r="G822" s="337"/>
      <c r="H822" s="337"/>
      <c r="K822" s="1932"/>
      <c r="L822" s="1932"/>
      <c r="M822" s="1932"/>
      <c r="N822" s="1932"/>
      <c r="O822" s="1932"/>
      <c r="P822" s="1932"/>
      <c r="Q822" s="1932"/>
    </row>
    <row r="823">
      <c r="A823" s="337"/>
      <c r="B823" s="337"/>
      <c r="C823" s="337"/>
      <c r="D823" s="337"/>
      <c r="E823" s="337"/>
      <c r="F823" s="337"/>
      <c r="G823" s="337"/>
      <c r="H823" s="337"/>
      <c r="K823" s="1932"/>
      <c r="L823" s="1932"/>
      <c r="M823" s="1932"/>
      <c r="N823" s="1932"/>
      <c r="O823" s="1932"/>
      <c r="P823" s="1932"/>
      <c r="Q823" s="1932"/>
    </row>
    <row r="824">
      <c r="A824" s="337"/>
      <c r="B824" s="337"/>
      <c r="C824" s="337"/>
      <c r="D824" s="337"/>
      <c r="E824" s="337"/>
      <c r="F824" s="337"/>
      <c r="G824" s="337"/>
      <c r="H824" s="337"/>
      <c r="K824" s="1932"/>
      <c r="L824" s="1932"/>
      <c r="M824" s="1932"/>
      <c r="N824" s="1932"/>
      <c r="O824" s="1932"/>
      <c r="P824" s="1932"/>
      <c r="Q824" s="1932"/>
    </row>
    <row r="825">
      <c r="A825" s="337"/>
      <c r="B825" s="337"/>
      <c r="C825" s="337"/>
      <c r="D825" s="337"/>
      <c r="E825" s="337"/>
      <c r="F825" s="337"/>
      <c r="G825" s="337"/>
      <c r="H825" s="337"/>
      <c r="K825" s="1932"/>
      <c r="L825" s="1932"/>
      <c r="M825" s="1932"/>
      <c r="N825" s="1932"/>
      <c r="O825" s="1932"/>
      <c r="P825" s="1932"/>
      <c r="Q825" s="1932"/>
    </row>
    <row r="826">
      <c r="A826" s="337"/>
      <c r="B826" s="337"/>
      <c r="C826" s="337"/>
      <c r="D826" s="337"/>
      <c r="E826" s="337"/>
      <c r="F826" s="337"/>
      <c r="G826" s="337"/>
      <c r="H826" s="337"/>
      <c r="K826" s="1932"/>
      <c r="L826" s="1932"/>
      <c r="M826" s="1932"/>
      <c r="N826" s="1932"/>
      <c r="O826" s="1932"/>
      <c r="P826" s="1932"/>
      <c r="Q826" s="1932"/>
    </row>
    <row r="827">
      <c r="A827" s="337"/>
      <c r="B827" s="337"/>
      <c r="C827" s="337"/>
      <c r="D827" s="337"/>
      <c r="E827" s="337"/>
      <c r="F827" s="337"/>
      <c r="G827" s="337"/>
      <c r="H827" s="337"/>
      <c r="K827" s="1932"/>
      <c r="L827" s="1932"/>
      <c r="M827" s="1932"/>
      <c r="N827" s="1932"/>
      <c r="O827" s="1932"/>
      <c r="P827" s="1932"/>
      <c r="Q827" s="1932"/>
    </row>
    <row r="828">
      <c r="A828" s="337"/>
      <c r="B828" s="337"/>
      <c r="C828" s="337"/>
      <c r="D828" s="337"/>
      <c r="E828" s="337"/>
      <c r="F828" s="337"/>
      <c r="G828" s="337"/>
      <c r="H828" s="337"/>
      <c r="K828" s="1932"/>
      <c r="L828" s="1932"/>
      <c r="M828" s="1932"/>
      <c r="N828" s="1932"/>
      <c r="O828" s="1932"/>
      <c r="P828" s="1932"/>
      <c r="Q828" s="1932"/>
    </row>
    <row r="829">
      <c r="A829" s="337"/>
      <c r="B829" s="337"/>
      <c r="C829" s="337"/>
      <c r="D829" s="337"/>
      <c r="E829" s="337"/>
      <c r="F829" s="337"/>
      <c r="G829" s="337"/>
      <c r="H829" s="337"/>
      <c r="K829" s="1932"/>
      <c r="L829" s="1932"/>
      <c r="M829" s="1932"/>
      <c r="N829" s="1932"/>
      <c r="O829" s="1932"/>
      <c r="P829" s="1932"/>
      <c r="Q829" s="1932"/>
    </row>
    <row r="830">
      <c r="A830" s="337"/>
      <c r="B830" s="337"/>
      <c r="C830" s="337"/>
      <c r="D830" s="337"/>
      <c r="E830" s="337"/>
      <c r="F830" s="337"/>
      <c r="G830" s="337"/>
      <c r="H830" s="337"/>
      <c r="K830" s="1932"/>
      <c r="L830" s="1932"/>
      <c r="M830" s="1932"/>
      <c r="N830" s="1932"/>
      <c r="O830" s="1932"/>
      <c r="P830" s="1932"/>
      <c r="Q830" s="1932"/>
    </row>
    <row r="831">
      <c r="A831" s="337"/>
      <c r="B831" s="337"/>
      <c r="C831" s="337"/>
      <c r="D831" s="337"/>
      <c r="E831" s="337"/>
      <c r="F831" s="337"/>
      <c r="G831" s="337"/>
      <c r="H831" s="337"/>
      <c r="K831" s="1932"/>
      <c r="L831" s="1932"/>
      <c r="M831" s="1932"/>
      <c r="N831" s="1932"/>
      <c r="O831" s="1932"/>
      <c r="P831" s="1932"/>
      <c r="Q831" s="1932"/>
    </row>
    <row r="832">
      <c r="A832" s="337"/>
      <c r="B832" s="337"/>
      <c r="C832" s="337"/>
      <c r="D832" s="337"/>
      <c r="E832" s="337"/>
      <c r="F832" s="337"/>
      <c r="G832" s="337"/>
      <c r="H832" s="337"/>
      <c r="K832" s="1932"/>
      <c r="L832" s="1932"/>
      <c r="M832" s="1932"/>
      <c r="N832" s="1932"/>
      <c r="O832" s="1932"/>
      <c r="P832" s="1932"/>
      <c r="Q832" s="1932"/>
    </row>
    <row r="833">
      <c r="A833" s="337"/>
      <c r="B833" s="337"/>
      <c r="C833" s="337"/>
      <c r="D833" s="337"/>
      <c r="E833" s="337"/>
      <c r="F833" s="337"/>
      <c r="G833" s="337"/>
      <c r="H833" s="337"/>
      <c r="K833" s="1932"/>
      <c r="L833" s="1932"/>
      <c r="M833" s="1932"/>
      <c r="N833" s="1932"/>
      <c r="O833" s="1932"/>
      <c r="P833" s="1932"/>
      <c r="Q833" s="1932"/>
    </row>
    <row r="834">
      <c r="A834" s="337"/>
      <c r="B834" s="337"/>
      <c r="C834" s="337"/>
      <c r="D834" s="337"/>
      <c r="E834" s="337"/>
      <c r="F834" s="337"/>
      <c r="G834" s="337"/>
      <c r="H834" s="337"/>
      <c r="K834" s="1932"/>
      <c r="L834" s="1932"/>
      <c r="M834" s="1932"/>
      <c r="N834" s="1932"/>
      <c r="O834" s="1932"/>
      <c r="P834" s="1932"/>
      <c r="Q834" s="1932"/>
    </row>
    <row r="835">
      <c r="A835" s="337"/>
      <c r="B835" s="337"/>
      <c r="C835" s="337"/>
      <c r="D835" s="337"/>
      <c r="E835" s="337"/>
      <c r="F835" s="337"/>
      <c r="G835" s="337"/>
      <c r="H835" s="337"/>
      <c r="K835" s="1932"/>
      <c r="L835" s="1932"/>
      <c r="M835" s="1932"/>
      <c r="N835" s="1932"/>
      <c r="O835" s="1932"/>
      <c r="P835" s="1932"/>
      <c r="Q835" s="1932"/>
    </row>
    <row r="836">
      <c r="A836" s="337"/>
      <c r="B836" s="337"/>
      <c r="C836" s="337"/>
      <c r="D836" s="337"/>
      <c r="E836" s="337"/>
      <c r="F836" s="337"/>
      <c r="G836" s="337"/>
      <c r="H836" s="337"/>
      <c r="K836" s="1932"/>
      <c r="L836" s="1932"/>
      <c r="M836" s="1932"/>
      <c r="N836" s="1932"/>
      <c r="O836" s="1932"/>
      <c r="P836" s="1932"/>
      <c r="Q836" s="1932"/>
    </row>
    <row r="837">
      <c r="A837" s="337"/>
      <c r="B837" s="337"/>
      <c r="C837" s="337"/>
      <c r="D837" s="337"/>
      <c r="E837" s="337"/>
      <c r="F837" s="337"/>
      <c r="G837" s="337"/>
      <c r="H837" s="337"/>
      <c r="K837" s="1932"/>
      <c r="L837" s="1932"/>
      <c r="M837" s="1932"/>
      <c r="N837" s="1932"/>
      <c r="O837" s="1932"/>
      <c r="P837" s="1932"/>
      <c r="Q837" s="1932"/>
    </row>
    <row r="838">
      <c r="A838" s="337"/>
      <c r="B838" s="337"/>
      <c r="C838" s="337"/>
      <c r="D838" s="337"/>
      <c r="E838" s="337"/>
      <c r="F838" s="337"/>
      <c r="G838" s="337"/>
      <c r="H838" s="337"/>
      <c r="K838" s="1932"/>
      <c r="L838" s="1932"/>
      <c r="M838" s="1932"/>
      <c r="N838" s="1932"/>
      <c r="O838" s="1932"/>
      <c r="P838" s="1932"/>
      <c r="Q838" s="1932"/>
    </row>
    <row r="839">
      <c r="A839" s="337"/>
      <c r="B839" s="337"/>
      <c r="C839" s="337"/>
      <c r="D839" s="337"/>
      <c r="E839" s="337"/>
      <c r="F839" s="337"/>
      <c r="G839" s="337"/>
      <c r="H839" s="337"/>
      <c r="K839" s="1932"/>
      <c r="L839" s="1932"/>
      <c r="M839" s="1932"/>
      <c r="N839" s="1932"/>
      <c r="O839" s="1932"/>
      <c r="P839" s="1932"/>
      <c r="Q839" s="1932"/>
    </row>
    <row r="840">
      <c r="A840" s="337"/>
      <c r="B840" s="337"/>
      <c r="C840" s="337"/>
      <c r="D840" s="337"/>
      <c r="E840" s="337"/>
      <c r="F840" s="337"/>
      <c r="G840" s="337"/>
      <c r="H840" s="337"/>
      <c r="K840" s="1932"/>
      <c r="L840" s="1932"/>
      <c r="M840" s="1932"/>
      <c r="N840" s="1932"/>
      <c r="O840" s="1932"/>
      <c r="P840" s="1932"/>
      <c r="Q840" s="1932"/>
    </row>
    <row r="841">
      <c r="A841" s="337"/>
      <c r="B841" s="337"/>
      <c r="C841" s="337"/>
      <c r="D841" s="337"/>
      <c r="E841" s="337"/>
      <c r="F841" s="337"/>
      <c r="G841" s="337"/>
      <c r="H841" s="337"/>
      <c r="K841" s="1932"/>
      <c r="L841" s="1932"/>
      <c r="M841" s="1932"/>
      <c r="N841" s="1932"/>
      <c r="O841" s="1932"/>
      <c r="P841" s="1932"/>
      <c r="Q841" s="1932"/>
    </row>
    <row r="842">
      <c r="A842" s="337"/>
      <c r="B842" s="337"/>
      <c r="C842" s="337"/>
      <c r="D842" s="337"/>
      <c r="E842" s="337"/>
      <c r="F842" s="337"/>
      <c r="G842" s="337"/>
      <c r="H842" s="337"/>
      <c r="K842" s="1932"/>
      <c r="L842" s="1932"/>
      <c r="M842" s="1932"/>
      <c r="N842" s="1932"/>
      <c r="O842" s="1932"/>
      <c r="P842" s="1932"/>
      <c r="Q842" s="1932"/>
    </row>
    <row r="843">
      <c r="A843" s="337"/>
      <c r="B843" s="337"/>
      <c r="C843" s="337"/>
      <c r="D843" s="337"/>
      <c r="E843" s="337"/>
      <c r="F843" s="337"/>
      <c r="G843" s="337"/>
      <c r="H843" s="337"/>
      <c r="K843" s="1932"/>
      <c r="L843" s="1932"/>
      <c r="M843" s="1932"/>
      <c r="N843" s="1932"/>
      <c r="O843" s="1932"/>
      <c r="P843" s="1932"/>
      <c r="Q843" s="1932"/>
    </row>
    <row r="844">
      <c r="A844" s="337"/>
      <c r="B844" s="337"/>
      <c r="C844" s="337"/>
      <c r="D844" s="337"/>
      <c r="E844" s="337"/>
      <c r="F844" s="337"/>
      <c r="G844" s="337"/>
      <c r="H844" s="337"/>
      <c r="K844" s="1932"/>
      <c r="L844" s="1932"/>
      <c r="M844" s="1932"/>
      <c r="N844" s="1932"/>
      <c r="O844" s="1932"/>
      <c r="P844" s="1932"/>
      <c r="Q844" s="1932"/>
    </row>
    <row r="845">
      <c r="A845" s="337"/>
      <c r="B845" s="337"/>
      <c r="C845" s="337"/>
      <c r="D845" s="337"/>
      <c r="E845" s="337"/>
      <c r="F845" s="337"/>
      <c r="G845" s="337"/>
      <c r="H845" s="337"/>
      <c r="K845" s="1932"/>
      <c r="L845" s="1932"/>
      <c r="M845" s="1932"/>
      <c r="N845" s="1932"/>
      <c r="O845" s="1932"/>
      <c r="P845" s="1932"/>
      <c r="Q845" s="1932"/>
    </row>
    <row r="846">
      <c r="A846" s="337"/>
      <c r="B846" s="337"/>
      <c r="C846" s="337"/>
      <c r="D846" s="337"/>
      <c r="E846" s="337"/>
      <c r="F846" s="337"/>
      <c r="G846" s="337"/>
      <c r="H846" s="337"/>
      <c r="K846" s="1932"/>
      <c r="L846" s="1932"/>
      <c r="M846" s="1932"/>
      <c r="N846" s="1932"/>
      <c r="O846" s="1932"/>
      <c r="P846" s="1932"/>
      <c r="Q846" s="1932"/>
    </row>
    <row r="847">
      <c r="A847" s="337"/>
      <c r="B847" s="337"/>
      <c r="C847" s="337"/>
      <c r="D847" s="337"/>
      <c r="E847" s="337"/>
      <c r="F847" s="337"/>
      <c r="G847" s="337"/>
      <c r="H847" s="337"/>
      <c r="K847" s="1932"/>
      <c r="L847" s="1932"/>
      <c r="M847" s="1932"/>
      <c r="N847" s="1932"/>
      <c r="O847" s="1932"/>
      <c r="P847" s="1932"/>
      <c r="Q847" s="1932"/>
    </row>
    <row r="848">
      <c r="A848" s="337"/>
      <c r="B848" s="337"/>
      <c r="C848" s="337"/>
      <c r="D848" s="337"/>
      <c r="E848" s="337"/>
      <c r="F848" s="337"/>
      <c r="G848" s="337"/>
      <c r="H848" s="337"/>
      <c r="K848" s="1932"/>
      <c r="L848" s="1932"/>
      <c r="M848" s="1932"/>
      <c r="N848" s="1932"/>
      <c r="O848" s="1932"/>
      <c r="P848" s="1932"/>
      <c r="Q848" s="1932"/>
    </row>
    <row r="849">
      <c r="A849" s="337"/>
      <c r="B849" s="337"/>
      <c r="C849" s="337"/>
      <c r="D849" s="337"/>
      <c r="E849" s="337"/>
      <c r="F849" s="337"/>
      <c r="G849" s="337"/>
      <c r="H849" s="337"/>
      <c r="K849" s="1932"/>
      <c r="L849" s="1932"/>
      <c r="M849" s="1932"/>
      <c r="N849" s="1932"/>
      <c r="O849" s="1932"/>
      <c r="P849" s="1932"/>
      <c r="Q849" s="1932"/>
    </row>
    <row r="850">
      <c r="A850" s="337"/>
      <c r="B850" s="337"/>
      <c r="C850" s="337"/>
      <c r="D850" s="337"/>
      <c r="E850" s="337"/>
      <c r="F850" s="337"/>
      <c r="G850" s="337"/>
      <c r="H850" s="337"/>
      <c r="K850" s="1932"/>
      <c r="L850" s="1932"/>
      <c r="M850" s="1932"/>
      <c r="N850" s="1932"/>
      <c r="O850" s="1932"/>
      <c r="P850" s="1932"/>
      <c r="Q850" s="1932"/>
    </row>
    <row r="851">
      <c r="A851" s="337"/>
      <c r="B851" s="337"/>
      <c r="C851" s="337"/>
      <c r="D851" s="337"/>
      <c r="E851" s="337"/>
      <c r="F851" s="337"/>
      <c r="G851" s="337"/>
      <c r="H851" s="337"/>
      <c r="K851" s="1932"/>
      <c r="L851" s="1932"/>
      <c r="M851" s="1932"/>
      <c r="N851" s="1932"/>
      <c r="O851" s="1932"/>
      <c r="P851" s="1932"/>
      <c r="Q851" s="1932"/>
    </row>
    <row r="852">
      <c r="A852" s="337"/>
      <c r="B852" s="337"/>
      <c r="C852" s="337"/>
      <c r="D852" s="337"/>
      <c r="E852" s="337"/>
      <c r="F852" s="337"/>
      <c r="G852" s="337"/>
      <c r="H852" s="337"/>
      <c r="K852" s="1932"/>
      <c r="L852" s="1932"/>
      <c r="M852" s="1932"/>
      <c r="N852" s="1932"/>
      <c r="O852" s="1932"/>
      <c r="P852" s="1932"/>
      <c r="Q852" s="1932"/>
    </row>
    <row r="853">
      <c r="A853" s="337"/>
      <c r="B853" s="337"/>
      <c r="C853" s="337"/>
      <c r="D853" s="337"/>
      <c r="E853" s="337"/>
      <c r="F853" s="337"/>
      <c r="G853" s="337"/>
      <c r="H853" s="337"/>
      <c r="K853" s="1932"/>
      <c r="L853" s="1932"/>
      <c r="M853" s="1932"/>
      <c r="N853" s="1932"/>
      <c r="O853" s="1932"/>
      <c r="P853" s="1932"/>
      <c r="Q853" s="1932"/>
    </row>
    <row r="854">
      <c r="A854" s="337"/>
      <c r="B854" s="337"/>
      <c r="C854" s="337"/>
      <c r="D854" s="337"/>
      <c r="E854" s="337"/>
      <c r="F854" s="337"/>
      <c r="G854" s="337"/>
      <c r="H854" s="337"/>
      <c r="K854" s="1932"/>
      <c r="L854" s="1932"/>
      <c r="M854" s="1932"/>
      <c r="N854" s="1932"/>
      <c r="O854" s="1932"/>
      <c r="P854" s="1932"/>
      <c r="Q854" s="1932"/>
    </row>
    <row r="855">
      <c r="A855" s="337"/>
      <c r="B855" s="337"/>
      <c r="C855" s="337"/>
      <c r="D855" s="337"/>
      <c r="E855" s="337"/>
      <c r="F855" s="337"/>
      <c r="G855" s="337"/>
      <c r="H855" s="337"/>
      <c r="K855" s="1932"/>
      <c r="L855" s="1932"/>
      <c r="M855" s="1932"/>
      <c r="N855" s="1932"/>
      <c r="O855" s="1932"/>
      <c r="P855" s="1932"/>
      <c r="Q855" s="1932"/>
    </row>
    <row r="856">
      <c r="A856" s="337"/>
      <c r="B856" s="337"/>
      <c r="C856" s="337"/>
      <c r="D856" s="337"/>
      <c r="E856" s="337"/>
      <c r="F856" s="337"/>
      <c r="G856" s="337"/>
      <c r="H856" s="337"/>
      <c r="K856" s="1932"/>
      <c r="L856" s="1932"/>
      <c r="M856" s="1932"/>
      <c r="N856" s="1932"/>
      <c r="O856" s="1932"/>
      <c r="P856" s="1932"/>
      <c r="Q856" s="1932"/>
    </row>
    <row r="857">
      <c r="A857" s="337"/>
      <c r="B857" s="337"/>
      <c r="C857" s="337"/>
      <c r="D857" s="337"/>
      <c r="E857" s="337"/>
      <c r="F857" s="337"/>
      <c r="G857" s="337"/>
      <c r="H857" s="337"/>
      <c r="K857" s="1932"/>
      <c r="L857" s="1932"/>
      <c r="M857" s="1932"/>
      <c r="N857" s="1932"/>
      <c r="O857" s="1932"/>
      <c r="P857" s="1932"/>
      <c r="Q857" s="1932"/>
    </row>
    <row r="858">
      <c r="A858" s="337"/>
      <c r="B858" s="337"/>
      <c r="C858" s="337"/>
      <c r="D858" s="337"/>
      <c r="E858" s="337"/>
      <c r="F858" s="337"/>
      <c r="G858" s="337"/>
      <c r="H858" s="337"/>
      <c r="K858" s="1932"/>
      <c r="L858" s="1932"/>
      <c r="M858" s="1932"/>
      <c r="N858" s="1932"/>
      <c r="O858" s="1932"/>
      <c r="P858" s="1932"/>
      <c r="Q858" s="1932"/>
    </row>
    <row r="859">
      <c r="A859" s="337"/>
      <c r="B859" s="337"/>
      <c r="C859" s="337"/>
      <c r="D859" s="337"/>
      <c r="E859" s="337"/>
      <c r="F859" s="337"/>
      <c r="G859" s="337"/>
      <c r="H859" s="337"/>
      <c r="K859" s="1932"/>
      <c r="L859" s="1932"/>
      <c r="M859" s="1932"/>
      <c r="N859" s="1932"/>
      <c r="O859" s="1932"/>
      <c r="P859" s="1932"/>
      <c r="Q859" s="1932"/>
    </row>
    <row r="860">
      <c r="A860" s="337"/>
      <c r="B860" s="337"/>
      <c r="C860" s="337"/>
      <c r="D860" s="337"/>
      <c r="E860" s="337"/>
      <c r="F860" s="337"/>
      <c r="G860" s="337"/>
      <c r="H860" s="337"/>
      <c r="K860" s="1932"/>
      <c r="L860" s="1932"/>
      <c r="M860" s="1932"/>
      <c r="N860" s="1932"/>
      <c r="O860" s="1932"/>
      <c r="P860" s="1932"/>
      <c r="Q860" s="1932"/>
    </row>
    <row r="861">
      <c r="A861" s="337"/>
      <c r="B861" s="337"/>
      <c r="C861" s="337"/>
      <c r="D861" s="337"/>
      <c r="E861" s="337"/>
      <c r="F861" s="337"/>
      <c r="G861" s="337"/>
      <c r="H861" s="337"/>
      <c r="K861" s="1932"/>
      <c r="L861" s="1932"/>
      <c r="M861" s="1932"/>
      <c r="N861" s="1932"/>
      <c r="O861" s="1932"/>
      <c r="P861" s="1932"/>
      <c r="Q861" s="1932"/>
    </row>
    <row r="862">
      <c r="A862" s="337"/>
      <c r="B862" s="337"/>
      <c r="C862" s="337"/>
      <c r="D862" s="337"/>
      <c r="E862" s="337"/>
      <c r="F862" s="337"/>
      <c r="G862" s="337"/>
      <c r="H862" s="337"/>
      <c r="K862" s="1932"/>
      <c r="L862" s="1932"/>
      <c r="M862" s="1932"/>
      <c r="N862" s="1932"/>
      <c r="O862" s="1932"/>
      <c r="P862" s="1932"/>
      <c r="Q862" s="1932"/>
    </row>
    <row r="863">
      <c r="A863" s="337"/>
      <c r="B863" s="337"/>
      <c r="C863" s="337"/>
      <c r="D863" s="337"/>
      <c r="E863" s="337"/>
      <c r="F863" s="337"/>
      <c r="G863" s="337"/>
      <c r="H863" s="337"/>
      <c r="K863" s="1932"/>
      <c r="L863" s="1932"/>
      <c r="M863" s="1932"/>
      <c r="N863" s="1932"/>
      <c r="O863" s="1932"/>
      <c r="P863" s="1932"/>
      <c r="Q863" s="1932"/>
    </row>
    <row r="864">
      <c r="A864" s="337"/>
      <c r="B864" s="337"/>
      <c r="C864" s="337"/>
      <c r="D864" s="337"/>
      <c r="E864" s="337"/>
      <c r="F864" s="337"/>
      <c r="G864" s="337"/>
      <c r="H864" s="337"/>
      <c r="K864" s="1932"/>
      <c r="L864" s="1932"/>
      <c r="M864" s="1932"/>
      <c r="N864" s="1932"/>
      <c r="O864" s="1932"/>
      <c r="P864" s="1932"/>
      <c r="Q864" s="1932"/>
    </row>
    <row r="865">
      <c r="A865" s="337"/>
      <c r="B865" s="337"/>
      <c r="C865" s="337"/>
      <c r="D865" s="337"/>
      <c r="E865" s="337"/>
      <c r="F865" s="337"/>
      <c r="G865" s="337"/>
      <c r="H865" s="337"/>
      <c r="K865" s="1932"/>
      <c r="L865" s="1932"/>
      <c r="M865" s="1932"/>
      <c r="N865" s="1932"/>
      <c r="O865" s="1932"/>
      <c r="P865" s="1932"/>
      <c r="Q865" s="1932"/>
    </row>
    <row r="866">
      <c r="A866" s="337"/>
      <c r="B866" s="337"/>
      <c r="C866" s="337"/>
      <c r="D866" s="337"/>
      <c r="E866" s="337"/>
      <c r="F866" s="337"/>
      <c r="G866" s="337"/>
      <c r="H866" s="337"/>
      <c r="K866" s="1932"/>
      <c r="L866" s="1932"/>
      <c r="M866" s="1932"/>
      <c r="N866" s="1932"/>
      <c r="O866" s="1932"/>
      <c r="P866" s="1932"/>
      <c r="Q866" s="1932"/>
    </row>
    <row r="867">
      <c r="A867" s="337"/>
      <c r="B867" s="337"/>
      <c r="C867" s="337"/>
      <c r="D867" s="337"/>
      <c r="E867" s="337"/>
      <c r="F867" s="337"/>
      <c r="G867" s="337"/>
      <c r="H867" s="337"/>
      <c r="K867" s="1932"/>
      <c r="L867" s="1932"/>
      <c r="M867" s="1932"/>
      <c r="N867" s="1932"/>
      <c r="O867" s="1932"/>
      <c r="P867" s="1932"/>
      <c r="Q867" s="1932"/>
    </row>
    <row r="868">
      <c r="A868" s="337"/>
      <c r="B868" s="337"/>
      <c r="C868" s="337"/>
      <c r="D868" s="337"/>
      <c r="E868" s="337"/>
      <c r="F868" s="337"/>
      <c r="G868" s="337"/>
      <c r="H868" s="337"/>
      <c r="K868" s="1932"/>
      <c r="L868" s="1932"/>
      <c r="M868" s="1932"/>
      <c r="N868" s="1932"/>
      <c r="O868" s="1932"/>
      <c r="P868" s="1932"/>
      <c r="Q868" s="1932"/>
    </row>
    <row r="869">
      <c r="A869" s="337"/>
      <c r="B869" s="337"/>
      <c r="C869" s="337"/>
      <c r="D869" s="337"/>
      <c r="E869" s="337"/>
      <c r="F869" s="337"/>
      <c r="G869" s="337"/>
      <c r="H869" s="337"/>
      <c r="K869" s="1932"/>
      <c r="L869" s="1932"/>
      <c r="M869" s="1932"/>
      <c r="N869" s="1932"/>
      <c r="O869" s="1932"/>
      <c r="P869" s="1932"/>
      <c r="Q869" s="1932"/>
    </row>
    <row r="870">
      <c r="A870" s="337"/>
      <c r="B870" s="337"/>
      <c r="C870" s="337"/>
      <c r="D870" s="337"/>
      <c r="E870" s="337"/>
      <c r="F870" s="337"/>
      <c r="G870" s="337"/>
      <c r="H870" s="337"/>
      <c r="K870" s="1932"/>
      <c r="L870" s="1932"/>
      <c r="M870" s="1932"/>
      <c r="N870" s="1932"/>
      <c r="O870" s="1932"/>
      <c r="P870" s="1932"/>
      <c r="Q870" s="1932"/>
    </row>
    <row r="871">
      <c r="A871" s="337"/>
      <c r="B871" s="337"/>
      <c r="C871" s="337"/>
      <c r="D871" s="337"/>
      <c r="E871" s="337"/>
      <c r="F871" s="337"/>
      <c r="G871" s="337"/>
      <c r="H871" s="337"/>
      <c r="K871" s="1932"/>
      <c r="L871" s="1932"/>
      <c r="M871" s="1932"/>
      <c r="N871" s="1932"/>
      <c r="O871" s="1932"/>
      <c r="P871" s="1932"/>
      <c r="Q871" s="1932"/>
    </row>
    <row r="872">
      <c r="A872" s="337"/>
      <c r="B872" s="337"/>
      <c r="C872" s="337"/>
      <c r="D872" s="337"/>
      <c r="E872" s="337"/>
      <c r="F872" s="337"/>
      <c r="G872" s="337"/>
      <c r="H872" s="337"/>
      <c r="K872" s="1932"/>
      <c r="L872" s="1932"/>
      <c r="M872" s="1932"/>
      <c r="N872" s="1932"/>
      <c r="O872" s="1932"/>
      <c r="P872" s="1932"/>
      <c r="Q872" s="1932"/>
    </row>
    <row r="873">
      <c r="A873" s="337"/>
      <c r="B873" s="337"/>
      <c r="C873" s="337"/>
      <c r="D873" s="337"/>
      <c r="E873" s="337"/>
      <c r="F873" s="337"/>
      <c r="G873" s="337"/>
      <c r="H873" s="337"/>
      <c r="K873" s="1932"/>
      <c r="L873" s="1932"/>
      <c r="M873" s="1932"/>
      <c r="N873" s="1932"/>
      <c r="O873" s="1932"/>
      <c r="P873" s="1932"/>
      <c r="Q873" s="1932"/>
    </row>
    <row r="874">
      <c r="A874" s="337"/>
      <c r="B874" s="337"/>
      <c r="C874" s="337"/>
      <c r="D874" s="337"/>
      <c r="E874" s="337"/>
      <c r="F874" s="337"/>
      <c r="G874" s="337"/>
      <c r="H874" s="337"/>
      <c r="K874" s="1932"/>
      <c r="L874" s="1932"/>
      <c r="M874" s="1932"/>
      <c r="N874" s="1932"/>
      <c r="O874" s="1932"/>
      <c r="P874" s="1932"/>
      <c r="Q874" s="1932"/>
    </row>
    <row r="875">
      <c r="A875" s="337"/>
      <c r="B875" s="337"/>
      <c r="C875" s="337"/>
      <c r="D875" s="337"/>
      <c r="E875" s="337"/>
      <c r="F875" s="337"/>
      <c r="G875" s="337"/>
      <c r="H875" s="337"/>
      <c r="K875" s="1932"/>
      <c r="L875" s="1932"/>
      <c r="M875" s="1932"/>
      <c r="N875" s="1932"/>
      <c r="O875" s="1932"/>
      <c r="P875" s="1932"/>
      <c r="Q875" s="1932"/>
    </row>
    <row r="876">
      <c r="A876" s="337"/>
      <c r="B876" s="337"/>
      <c r="C876" s="337"/>
      <c r="D876" s="337"/>
      <c r="E876" s="337"/>
      <c r="F876" s="337"/>
      <c r="G876" s="337"/>
      <c r="H876" s="337"/>
      <c r="K876" s="1932"/>
      <c r="L876" s="1932"/>
      <c r="M876" s="1932"/>
      <c r="N876" s="1932"/>
      <c r="O876" s="1932"/>
      <c r="P876" s="1932"/>
      <c r="Q876" s="1932"/>
    </row>
    <row r="877">
      <c r="A877" s="337"/>
      <c r="B877" s="337"/>
      <c r="C877" s="337"/>
      <c r="D877" s="337"/>
      <c r="E877" s="337"/>
      <c r="F877" s="337"/>
      <c r="G877" s="337"/>
      <c r="H877" s="337"/>
      <c r="K877" s="1932"/>
      <c r="L877" s="1932"/>
      <c r="M877" s="1932"/>
      <c r="N877" s="1932"/>
      <c r="O877" s="1932"/>
      <c r="P877" s="1932"/>
      <c r="Q877" s="1932"/>
    </row>
    <row r="878">
      <c r="A878" s="337"/>
      <c r="B878" s="337"/>
      <c r="C878" s="337"/>
      <c r="D878" s="337"/>
      <c r="E878" s="337"/>
      <c r="F878" s="337"/>
      <c r="G878" s="337"/>
      <c r="H878" s="337"/>
      <c r="K878" s="1932"/>
      <c r="L878" s="1932"/>
      <c r="M878" s="1932"/>
      <c r="N878" s="1932"/>
      <c r="O878" s="1932"/>
      <c r="P878" s="1932"/>
      <c r="Q878" s="1932"/>
    </row>
    <row r="879">
      <c r="A879" s="337"/>
      <c r="B879" s="337"/>
      <c r="C879" s="337"/>
      <c r="D879" s="337"/>
      <c r="E879" s="337"/>
      <c r="F879" s="337"/>
      <c r="G879" s="337"/>
      <c r="H879" s="337"/>
      <c r="K879" s="1932"/>
      <c r="L879" s="1932"/>
      <c r="M879" s="1932"/>
      <c r="N879" s="1932"/>
      <c r="O879" s="1932"/>
      <c r="P879" s="1932"/>
      <c r="Q879" s="1932"/>
    </row>
    <row r="880">
      <c r="A880" s="337"/>
      <c r="B880" s="337"/>
      <c r="C880" s="337"/>
      <c r="D880" s="337"/>
      <c r="E880" s="337"/>
      <c r="F880" s="337"/>
      <c r="G880" s="337"/>
      <c r="H880" s="337"/>
      <c r="K880" s="1932"/>
      <c r="L880" s="1932"/>
      <c r="M880" s="1932"/>
      <c r="N880" s="1932"/>
      <c r="O880" s="1932"/>
      <c r="P880" s="1932"/>
      <c r="Q880" s="1932"/>
    </row>
    <row r="881">
      <c r="A881" s="337"/>
      <c r="B881" s="337"/>
      <c r="C881" s="337"/>
      <c r="D881" s="337"/>
      <c r="E881" s="337"/>
      <c r="F881" s="337"/>
      <c r="G881" s="337"/>
      <c r="H881" s="337"/>
      <c r="K881" s="1932"/>
      <c r="L881" s="1932"/>
      <c r="M881" s="1932"/>
      <c r="N881" s="1932"/>
      <c r="O881" s="1932"/>
      <c r="P881" s="1932"/>
      <c r="Q881" s="1932"/>
    </row>
    <row r="882">
      <c r="A882" s="337"/>
      <c r="B882" s="337"/>
      <c r="C882" s="337"/>
      <c r="D882" s="337"/>
      <c r="E882" s="337"/>
      <c r="F882" s="337"/>
      <c r="G882" s="337"/>
      <c r="H882" s="337"/>
      <c r="K882" s="1932"/>
      <c r="L882" s="1932"/>
      <c r="M882" s="1932"/>
      <c r="N882" s="1932"/>
      <c r="O882" s="1932"/>
      <c r="P882" s="1932"/>
      <c r="Q882" s="1932"/>
    </row>
    <row r="883">
      <c r="A883" s="337"/>
      <c r="B883" s="337"/>
      <c r="C883" s="337"/>
      <c r="D883" s="337"/>
      <c r="E883" s="337"/>
      <c r="F883" s="337"/>
      <c r="G883" s="337"/>
      <c r="H883" s="337"/>
      <c r="K883" s="1932"/>
      <c r="L883" s="1932"/>
      <c r="M883" s="1932"/>
      <c r="N883" s="1932"/>
      <c r="O883" s="1932"/>
      <c r="P883" s="1932"/>
      <c r="Q883" s="1932"/>
    </row>
    <row r="884">
      <c r="A884" s="337"/>
      <c r="B884" s="337"/>
      <c r="C884" s="337"/>
      <c r="D884" s="337"/>
      <c r="E884" s="337"/>
      <c r="F884" s="337"/>
      <c r="G884" s="337"/>
      <c r="H884" s="337"/>
      <c r="K884" s="1932"/>
      <c r="L884" s="1932"/>
      <c r="M884" s="1932"/>
      <c r="N884" s="1932"/>
      <c r="O884" s="1932"/>
      <c r="P884" s="1932"/>
      <c r="Q884" s="1932"/>
    </row>
    <row r="885">
      <c r="A885" s="337"/>
      <c r="B885" s="337"/>
      <c r="C885" s="337"/>
      <c r="D885" s="337"/>
      <c r="E885" s="337"/>
      <c r="F885" s="337"/>
      <c r="G885" s="337"/>
      <c r="H885" s="337"/>
      <c r="K885" s="1932"/>
      <c r="L885" s="1932"/>
      <c r="M885" s="1932"/>
      <c r="N885" s="1932"/>
      <c r="O885" s="1932"/>
      <c r="P885" s="1932"/>
      <c r="Q885" s="1932"/>
    </row>
    <row r="886">
      <c r="A886" s="337"/>
      <c r="B886" s="337"/>
      <c r="C886" s="337"/>
      <c r="D886" s="337"/>
      <c r="E886" s="337"/>
      <c r="F886" s="337"/>
      <c r="G886" s="337"/>
      <c r="H886" s="337"/>
      <c r="K886" s="1932"/>
      <c r="L886" s="1932"/>
      <c r="M886" s="1932"/>
      <c r="N886" s="1932"/>
      <c r="O886" s="1932"/>
      <c r="P886" s="1932"/>
      <c r="Q886" s="1932"/>
    </row>
    <row r="887">
      <c r="A887" s="337"/>
      <c r="B887" s="337"/>
      <c r="C887" s="337"/>
      <c r="D887" s="337"/>
      <c r="E887" s="337"/>
      <c r="F887" s="337"/>
      <c r="G887" s="337"/>
      <c r="H887" s="337"/>
      <c r="K887" s="1932"/>
      <c r="L887" s="1932"/>
      <c r="M887" s="1932"/>
      <c r="N887" s="1932"/>
      <c r="O887" s="1932"/>
      <c r="P887" s="1932"/>
      <c r="Q887" s="1932"/>
    </row>
    <row r="888">
      <c r="A888" s="337"/>
      <c r="B888" s="337"/>
      <c r="C888" s="337"/>
      <c r="D888" s="337"/>
      <c r="E888" s="337"/>
      <c r="F888" s="337"/>
      <c r="G888" s="337"/>
      <c r="H888" s="337"/>
      <c r="K888" s="1932"/>
      <c r="L888" s="1932"/>
      <c r="M888" s="1932"/>
      <c r="N888" s="1932"/>
      <c r="O888" s="1932"/>
      <c r="P888" s="1932"/>
      <c r="Q888" s="1932"/>
    </row>
    <row r="889">
      <c r="A889" s="337"/>
      <c r="B889" s="337"/>
      <c r="C889" s="337"/>
      <c r="D889" s="337"/>
      <c r="E889" s="337"/>
      <c r="F889" s="337"/>
      <c r="G889" s="337"/>
      <c r="H889" s="337"/>
      <c r="K889" s="1932"/>
      <c r="L889" s="1932"/>
      <c r="M889" s="1932"/>
      <c r="N889" s="1932"/>
      <c r="O889" s="1932"/>
      <c r="P889" s="1932"/>
      <c r="Q889" s="1932"/>
    </row>
    <row r="890">
      <c r="A890" s="337"/>
      <c r="B890" s="337"/>
      <c r="C890" s="337"/>
      <c r="D890" s="337"/>
      <c r="E890" s="337"/>
      <c r="F890" s="337"/>
      <c r="G890" s="337"/>
      <c r="H890" s="337"/>
      <c r="K890" s="1932"/>
      <c r="L890" s="1932"/>
      <c r="M890" s="1932"/>
      <c r="N890" s="1932"/>
      <c r="O890" s="1932"/>
      <c r="P890" s="1932"/>
      <c r="Q890" s="1932"/>
    </row>
    <row r="891">
      <c r="A891" s="337"/>
      <c r="B891" s="337"/>
      <c r="C891" s="337"/>
      <c r="D891" s="337"/>
      <c r="E891" s="337"/>
      <c r="F891" s="337"/>
      <c r="G891" s="337"/>
      <c r="H891" s="337"/>
      <c r="K891" s="1932"/>
      <c r="L891" s="1932"/>
      <c r="M891" s="1932"/>
      <c r="N891" s="1932"/>
      <c r="O891" s="1932"/>
      <c r="P891" s="1932"/>
      <c r="Q891" s="1932"/>
    </row>
    <row r="892">
      <c r="A892" s="337"/>
      <c r="B892" s="337"/>
      <c r="C892" s="337"/>
      <c r="D892" s="337"/>
      <c r="E892" s="337"/>
      <c r="F892" s="337"/>
      <c r="G892" s="337"/>
      <c r="H892" s="337"/>
      <c r="K892" s="1932"/>
      <c r="L892" s="1932"/>
      <c r="M892" s="1932"/>
      <c r="N892" s="1932"/>
      <c r="O892" s="1932"/>
      <c r="P892" s="1932"/>
      <c r="Q892" s="1932"/>
    </row>
    <row r="893">
      <c r="A893" s="337"/>
      <c r="B893" s="337"/>
      <c r="C893" s="337"/>
      <c r="D893" s="337"/>
      <c r="E893" s="337"/>
      <c r="F893" s="337"/>
      <c r="G893" s="337"/>
      <c r="H893" s="337"/>
      <c r="K893" s="1932"/>
      <c r="L893" s="1932"/>
      <c r="M893" s="1932"/>
      <c r="N893" s="1932"/>
      <c r="O893" s="1932"/>
      <c r="P893" s="1932"/>
      <c r="Q893" s="1932"/>
    </row>
    <row r="894">
      <c r="A894" s="337"/>
      <c r="B894" s="337"/>
      <c r="C894" s="337"/>
      <c r="D894" s="337"/>
      <c r="E894" s="337"/>
      <c r="F894" s="337"/>
      <c r="G894" s="337"/>
      <c r="H894" s="337"/>
      <c r="K894" s="1932"/>
      <c r="L894" s="1932"/>
      <c r="M894" s="1932"/>
      <c r="N894" s="1932"/>
      <c r="O894" s="1932"/>
      <c r="P894" s="1932"/>
      <c r="Q894" s="1932"/>
    </row>
    <row r="895">
      <c r="A895" s="337"/>
      <c r="B895" s="337"/>
      <c r="C895" s="337"/>
      <c r="D895" s="337"/>
      <c r="E895" s="337"/>
      <c r="F895" s="337"/>
      <c r="G895" s="337"/>
      <c r="H895" s="337"/>
      <c r="K895" s="1932"/>
      <c r="L895" s="1932"/>
      <c r="M895" s="1932"/>
      <c r="N895" s="1932"/>
      <c r="O895" s="1932"/>
      <c r="P895" s="1932"/>
      <c r="Q895" s="1932"/>
    </row>
    <row r="896">
      <c r="A896" s="337"/>
      <c r="B896" s="337"/>
      <c r="C896" s="337"/>
      <c r="D896" s="337"/>
      <c r="E896" s="337"/>
      <c r="F896" s="337"/>
      <c r="G896" s="337"/>
      <c r="H896" s="337"/>
      <c r="K896" s="1932"/>
      <c r="L896" s="1932"/>
      <c r="M896" s="1932"/>
      <c r="N896" s="1932"/>
      <c r="O896" s="1932"/>
      <c r="P896" s="1932"/>
      <c r="Q896" s="1932"/>
    </row>
    <row r="897">
      <c r="A897" s="337"/>
      <c r="B897" s="337"/>
      <c r="C897" s="337"/>
      <c r="D897" s="337"/>
      <c r="E897" s="337"/>
      <c r="F897" s="337"/>
      <c r="G897" s="337"/>
      <c r="H897" s="337"/>
      <c r="K897" s="1932"/>
      <c r="L897" s="1932"/>
      <c r="M897" s="1932"/>
      <c r="N897" s="1932"/>
      <c r="O897" s="1932"/>
      <c r="P897" s="1932"/>
      <c r="Q897" s="1932"/>
    </row>
    <row r="898">
      <c r="A898" s="337"/>
      <c r="B898" s="337"/>
      <c r="C898" s="337"/>
      <c r="D898" s="337"/>
      <c r="E898" s="337"/>
      <c r="F898" s="337"/>
      <c r="G898" s="337"/>
      <c r="H898" s="337"/>
      <c r="K898" s="1932"/>
      <c r="L898" s="1932"/>
      <c r="M898" s="1932"/>
      <c r="N898" s="1932"/>
      <c r="O898" s="1932"/>
      <c r="P898" s="1932"/>
      <c r="Q898" s="1932"/>
    </row>
    <row r="899">
      <c r="A899" s="337"/>
      <c r="B899" s="337"/>
      <c r="C899" s="337"/>
      <c r="D899" s="337"/>
      <c r="E899" s="337"/>
      <c r="F899" s="337"/>
      <c r="G899" s="337"/>
      <c r="H899" s="337"/>
      <c r="K899" s="1932"/>
      <c r="L899" s="1932"/>
      <c r="M899" s="1932"/>
      <c r="N899" s="1932"/>
      <c r="O899" s="1932"/>
      <c r="P899" s="1932"/>
      <c r="Q899" s="1932"/>
    </row>
    <row r="900">
      <c r="A900" s="337"/>
      <c r="B900" s="337"/>
      <c r="C900" s="337"/>
      <c r="D900" s="337"/>
      <c r="E900" s="337"/>
      <c r="F900" s="337"/>
      <c r="G900" s="337"/>
      <c r="H900" s="337"/>
      <c r="K900" s="1932"/>
      <c r="L900" s="1932"/>
      <c r="M900" s="1932"/>
      <c r="N900" s="1932"/>
      <c r="O900" s="1932"/>
      <c r="P900" s="1932"/>
      <c r="Q900" s="1932"/>
    </row>
    <row r="901">
      <c r="A901" s="337"/>
      <c r="B901" s="337"/>
      <c r="C901" s="337"/>
      <c r="D901" s="337"/>
      <c r="E901" s="337"/>
      <c r="F901" s="337"/>
      <c r="G901" s="337"/>
      <c r="H901" s="337"/>
      <c r="K901" s="1932"/>
      <c r="L901" s="1932"/>
      <c r="M901" s="1932"/>
      <c r="N901" s="1932"/>
      <c r="O901" s="1932"/>
      <c r="P901" s="1932"/>
      <c r="Q901" s="1932"/>
    </row>
    <row r="902">
      <c r="A902" s="337"/>
      <c r="B902" s="337"/>
      <c r="C902" s="337"/>
      <c r="D902" s="337"/>
      <c r="E902" s="337"/>
      <c r="F902" s="337"/>
      <c r="G902" s="337"/>
      <c r="H902" s="337"/>
      <c r="K902" s="1932"/>
      <c r="L902" s="1932"/>
      <c r="M902" s="1932"/>
      <c r="N902" s="1932"/>
      <c r="O902" s="1932"/>
      <c r="P902" s="1932"/>
      <c r="Q902" s="1932"/>
    </row>
    <row r="903">
      <c r="A903" s="337"/>
      <c r="B903" s="337"/>
      <c r="C903" s="337"/>
      <c r="D903" s="337"/>
      <c r="E903" s="337"/>
      <c r="F903" s="337"/>
      <c r="G903" s="337"/>
      <c r="H903" s="337"/>
      <c r="K903" s="1932"/>
      <c r="L903" s="1932"/>
      <c r="M903" s="1932"/>
      <c r="N903" s="1932"/>
      <c r="O903" s="1932"/>
      <c r="P903" s="1932"/>
      <c r="Q903" s="1932"/>
    </row>
    <row r="904">
      <c r="A904" s="337"/>
      <c r="B904" s="337"/>
      <c r="C904" s="337"/>
      <c r="D904" s="337"/>
      <c r="E904" s="337"/>
      <c r="F904" s="337"/>
      <c r="G904" s="337"/>
      <c r="H904" s="337"/>
      <c r="K904" s="1932"/>
      <c r="L904" s="1932"/>
      <c r="M904" s="1932"/>
      <c r="N904" s="1932"/>
      <c r="O904" s="1932"/>
      <c r="P904" s="1932"/>
      <c r="Q904" s="1932"/>
    </row>
    <row r="905">
      <c r="A905" s="337"/>
      <c r="B905" s="337"/>
      <c r="C905" s="337"/>
      <c r="D905" s="337"/>
      <c r="E905" s="337"/>
      <c r="F905" s="337"/>
      <c r="G905" s="337"/>
      <c r="H905" s="337"/>
      <c r="K905" s="1932"/>
      <c r="L905" s="1932"/>
      <c r="M905" s="1932"/>
      <c r="N905" s="1932"/>
      <c r="O905" s="1932"/>
      <c r="P905" s="1932"/>
      <c r="Q905" s="1932"/>
    </row>
    <row r="906">
      <c r="A906" s="337"/>
      <c r="B906" s="337"/>
      <c r="C906" s="337"/>
      <c r="D906" s="337"/>
      <c r="E906" s="337"/>
      <c r="F906" s="337"/>
      <c r="G906" s="337"/>
      <c r="H906" s="337"/>
      <c r="K906" s="1932"/>
      <c r="L906" s="1932"/>
      <c r="M906" s="1932"/>
      <c r="N906" s="1932"/>
      <c r="O906" s="1932"/>
      <c r="P906" s="1932"/>
      <c r="Q906" s="1932"/>
    </row>
    <row r="907">
      <c r="A907" s="337"/>
      <c r="B907" s="337"/>
      <c r="C907" s="337"/>
      <c r="D907" s="337"/>
      <c r="E907" s="337"/>
      <c r="F907" s="337"/>
      <c r="G907" s="337"/>
      <c r="H907" s="337"/>
      <c r="K907" s="1932"/>
      <c r="L907" s="1932"/>
      <c r="M907" s="1932"/>
      <c r="N907" s="1932"/>
      <c r="O907" s="1932"/>
      <c r="P907" s="1932"/>
      <c r="Q907" s="1932"/>
    </row>
    <row r="908">
      <c r="A908" s="337"/>
      <c r="B908" s="337"/>
      <c r="C908" s="337"/>
      <c r="D908" s="337"/>
      <c r="E908" s="337"/>
      <c r="F908" s="337"/>
      <c r="G908" s="337"/>
      <c r="H908" s="337"/>
      <c r="K908" s="1932"/>
      <c r="L908" s="1932"/>
      <c r="M908" s="1932"/>
      <c r="N908" s="1932"/>
      <c r="O908" s="1932"/>
      <c r="P908" s="1932"/>
      <c r="Q908" s="1932"/>
    </row>
    <row r="909">
      <c r="A909" s="337"/>
      <c r="B909" s="337"/>
      <c r="C909" s="337"/>
      <c r="D909" s="337"/>
      <c r="E909" s="337"/>
      <c r="F909" s="337"/>
      <c r="G909" s="337"/>
      <c r="H909" s="337"/>
      <c r="K909" s="1932"/>
      <c r="L909" s="1932"/>
      <c r="M909" s="1932"/>
      <c r="N909" s="1932"/>
      <c r="O909" s="1932"/>
      <c r="P909" s="1932"/>
      <c r="Q909" s="1932"/>
    </row>
    <row r="910">
      <c r="A910" s="337"/>
      <c r="B910" s="337"/>
      <c r="C910" s="337"/>
      <c r="D910" s="337"/>
      <c r="E910" s="337"/>
      <c r="F910" s="337"/>
      <c r="G910" s="337"/>
      <c r="H910" s="337"/>
      <c r="K910" s="1932"/>
      <c r="L910" s="1932"/>
      <c r="M910" s="1932"/>
      <c r="N910" s="1932"/>
      <c r="O910" s="1932"/>
      <c r="P910" s="1932"/>
      <c r="Q910" s="1932"/>
    </row>
    <row r="911">
      <c r="A911" s="337"/>
      <c r="B911" s="337"/>
      <c r="C911" s="337"/>
      <c r="D911" s="337"/>
      <c r="E911" s="337"/>
      <c r="F911" s="337"/>
      <c r="G911" s="337"/>
      <c r="H911" s="337"/>
      <c r="K911" s="1932"/>
      <c r="L911" s="1932"/>
      <c r="M911" s="1932"/>
      <c r="N911" s="1932"/>
      <c r="O911" s="1932"/>
      <c r="P911" s="1932"/>
      <c r="Q911" s="1932"/>
    </row>
    <row r="912">
      <c r="A912" s="337"/>
      <c r="B912" s="337"/>
      <c r="C912" s="337"/>
      <c r="D912" s="337"/>
      <c r="E912" s="337"/>
      <c r="F912" s="337"/>
      <c r="G912" s="337"/>
      <c r="H912" s="337"/>
      <c r="K912" s="1932"/>
      <c r="L912" s="1932"/>
      <c r="M912" s="1932"/>
      <c r="N912" s="1932"/>
      <c r="O912" s="1932"/>
      <c r="P912" s="1932"/>
      <c r="Q912" s="1932"/>
    </row>
    <row r="913">
      <c r="A913" s="337"/>
      <c r="B913" s="337"/>
      <c r="C913" s="337"/>
      <c r="D913" s="337"/>
      <c r="E913" s="337"/>
      <c r="F913" s="337"/>
      <c r="G913" s="337"/>
      <c r="H913" s="337"/>
      <c r="K913" s="1932"/>
      <c r="L913" s="1932"/>
      <c r="M913" s="1932"/>
      <c r="N913" s="1932"/>
      <c r="O913" s="1932"/>
      <c r="P913" s="1932"/>
      <c r="Q913" s="1932"/>
    </row>
    <row r="914">
      <c r="A914" s="337"/>
      <c r="B914" s="337"/>
      <c r="C914" s="337"/>
      <c r="D914" s="337"/>
      <c r="E914" s="337"/>
      <c r="F914" s="337"/>
      <c r="G914" s="337"/>
      <c r="H914" s="337"/>
      <c r="K914" s="1932"/>
      <c r="L914" s="1932"/>
      <c r="M914" s="1932"/>
      <c r="N914" s="1932"/>
      <c r="O914" s="1932"/>
      <c r="P914" s="1932"/>
      <c r="Q914" s="1932"/>
    </row>
    <row r="915">
      <c r="A915" s="337"/>
      <c r="B915" s="337"/>
      <c r="C915" s="337"/>
      <c r="D915" s="337"/>
      <c r="E915" s="337"/>
      <c r="F915" s="337"/>
      <c r="G915" s="337"/>
      <c r="H915" s="337"/>
      <c r="K915" s="1932"/>
      <c r="L915" s="1932"/>
      <c r="M915" s="1932"/>
      <c r="N915" s="1932"/>
      <c r="O915" s="1932"/>
      <c r="P915" s="1932"/>
      <c r="Q915" s="1932"/>
    </row>
    <row r="916">
      <c r="A916" s="337"/>
      <c r="B916" s="337"/>
      <c r="C916" s="337"/>
      <c r="D916" s="337"/>
      <c r="E916" s="337"/>
      <c r="F916" s="337"/>
      <c r="G916" s="337"/>
      <c r="H916" s="337"/>
      <c r="K916" s="1932"/>
      <c r="L916" s="1932"/>
      <c r="M916" s="1932"/>
      <c r="N916" s="1932"/>
      <c r="O916" s="1932"/>
      <c r="P916" s="1932"/>
      <c r="Q916" s="1932"/>
    </row>
    <row r="917">
      <c r="A917" s="337"/>
      <c r="B917" s="337"/>
      <c r="C917" s="337"/>
      <c r="D917" s="337"/>
      <c r="E917" s="337"/>
      <c r="F917" s="337"/>
      <c r="G917" s="337"/>
      <c r="H917" s="337"/>
      <c r="K917" s="1932"/>
      <c r="L917" s="1932"/>
      <c r="M917" s="1932"/>
      <c r="N917" s="1932"/>
      <c r="O917" s="1932"/>
      <c r="P917" s="1932"/>
      <c r="Q917" s="1932"/>
    </row>
    <row r="918">
      <c r="A918" s="337"/>
      <c r="B918" s="337"/>
      <c r="C918" s="337"/>
      <c r="D918" s="337"/>
      <c r="E918" s="337"/>
      <c r="F918" s="337"/>
      <c r="G918" s="337"/>
      <c r="H918" s="337"/>
      <c r="K918" s="1932"/>
      <c r="L918" s="1932"/>
      <c r="M918" s="1932"/>
      <c r="N918" s="1932"/>
      <c r="O918" s="1932"/>
      <c r="P918" s="1932"/>
      <c r="Q918" s="1932"/>
    </row>
    <row r="919">
      <c r="A919" s="337"/>
      <c r="B919" s="337"/>
      <c r="C919" s="337"/>
      <c r="D919" s="337"/>
      <c r="E919" s="337"/>
      <c r="F919" s="337"/>
      <c r="G919" s="337"/>
      <c r="H919" s="337"/>
      <c r="K919" s="1932"/>
      <c r="L919" s="1932"/>
      <c r="M919" s="1932"/>
      <c r="N919" s="1932"/>
      <c r="O919" s="1932"/>
      <c r="P919" s="1932"/>
      <c r="Q919" s="1932"/>
    </row>
    <row r="920">
      <c r="A920" s="337"/>
      <c r="B920" s="337"/>
      <c r="C920" s="337"/>
      <c r="D920" s="337"/>
      <c r="E920" s="337"/>
      <c r="F920" s="337"/>
      <c r="G920" s="337"/>
      <c r="H920" s="337"/>
      <c r="K920" s="1932"/>
      <c r="L920" s="1932"/>
      <c r="M920" s="1932"/>
      <c r="N920" s="1932"/>
      <c r="O920" s="1932"/>
      <c r="P920" s="1932"/>
      <c r="Q920" s="1932"/>
    </row>
    <row r="921">
      <c r="A921" s="337"/>
      <c r="B921" s="337"/>
      <c r="C921" s="337"/>
      <c r="D921" s="337"/>
      <c r="E921" s="337"/>
      <c r="F921" s="337"/>
      <c r="G921" s="337"/>
      <c r="H921" s="337"/>
      <c r="K921" s="1932"/>
      <c r="L921" s="1932"/>
      <c r="M921" s="1932"/>
      <c r="N921" s="1932"/>
      <c r="O921" s="1932"/>
      <c r="P921" s="1932"/>
      <c r="Q921" s="1932"/>
    </row>
    <row r="922">
      <c r="A922" s="337"/>
      <c r="B922" s="337"/>
      <c r="C922" s="337"/>
      <c r="D922" s="337"/>
      <c r="E922" s="337"/>
      <c r="F922" s="337"/>
      <c r="G922" s="337"/>
      <c r="H922" s="337"/>
      <c r="K922" s="1932"/>
      <c r="L922" s="1932"/>
      <c r="M922" s="1932"/>
      <c r="N922" s="1932"/>
      <c r="O922" s="1932"/>
      <c r="P922" s="1932"/>
      <c r="Q922" s="1932"/>
    </row>
    <row r="923">
      <c r="A923" s="337"/>
      <c r="B923" s="337"/>
      <c r="C923" s="337"/>
      <c r="D923" s="337"/>
      <c r="E923" s="337"/>
      <c r="F923" s="337"/>
      <c r="G923" s="337"/>
      <c r="H923" s="337"/>
      <c r="K923" s="1932"/>
      <c r="L923" s="1932"/>
      <c r="M923" s="1932"/>
      <c r="N923" s="1932"/>
      <c r="O923" s="1932"/>
      <c r="P923" s="1932"/>
      <c r="Q923" s="1932"/>
    </row>
    <row r="924">
      <c r="A924" s="337"/>
      <c r="B924" s="337"/>
      <c r="C924" s="337"/>
      <c r="D924" s="337"/>
      <c r="E924" s="337"/>
      <c r="F924" s="337"/>
      <c r="G924" s="337"/>
      <c r="H924" s="337"/>
      <c r="K924" s="1932"/>
      <c r="L924" s="1932"/>
      <c r="M924" s="1932"/>
      <c r="N924" s="1932"/>
      <c r="O924" s="1932"/>
      <c r="P924" s="1932"/>
      <c r="Q924" s="1932"/>
    </row>
    <row r="925">
      <c r="A925" s="337"/>
      <c r="B925" s="337"/>
      <c r="C925" s="337"/>
      <c r="D925" s="337"/>
      <c r="E925" s="337"/>
      <c r="F925" s="337"/>
      <c r="G925" s="337"/>
      <c r="H925" s="337"/>
      <c r="K925" s="1932"/>
      <c r="L925" s="1932"/>
      <c r="M925" s="1932"/>
      <c r="N925" s="1932"/>
      <c r="O925" s="1932"/>
      <c r="P925" s="1932"/>
      <c r="Q925" s="1932"/>
    </row>
    <row r="926">
      <c r="A926" s="337"/>
      <c r="B926" s="337"/>
      <c r="C926" s="337"/>
      <c r="D926" s="337"/>
      <c r="E926" s="337"/>
      <c r="F926" s="337"/>
      <c r="G926" s="337"/>
      <c r="H926" s="337"/>
      <c r="K926" s="1932"/>
      <c r="L926" s="1932"/>
      <c r="M926" s="1932"/>
      <c r="N926" s="1932"/>
      <c r="O926" s="1932"/>
      <c r="P926" s="1932"/>
      <c r="Q926" s="1932"/>
    </row>
    <row r="927">
      <c r="A927" s="337"/>
      <c r="B927" s="337"/>
      <c r="C927" s="337"/>
      <c r="D927" s="337"/>
      <c r="E927" s="337"/>
      <c r="F927" s="337"/>
      <c r="G927" s="337"/>
      <c r="H927" s="337"/>
      <c r="K927" s="1932"/>
      <c r="L927" s="1932"/>
      <c r="M927" s="1932"/>
      <c r="N927" s="1932"/>
      <c r="O927" s="1932"/>
      <c r="P927" s="1932"/>
      <c r="Q927" s="1932"/>
    </row>
    <row r="928">
      <c r="A928" s="337"/>
      <c r="B928" s="337"/>
      <c r="C928" s="337"/>
      <c r="D928" s="337"/>
      <c r="E928" s="337"/>
      <c r="F928" s="337"/>
      <c r="G928" s="337"/>
      <c r="H928" s="337"/>
      <c r="K928" s="1932"/>
      <c r="L928" s="1932"/>
      <c r="M928" s="1932"/>
      <c r="N928" s="1932"/>
      <c r="O928" s="1932"/>
      <c r="P928" s="1932"/>
      <c r="Q928" s="1932"/>
    </row>
    <row r="929">
      <c r="A929" s="337"/>
      <c r="B929" s="337"/>
      <c r="C929" s="337"/>
      <c r="D929" s="337"/>
      <c r="E929" s="337"/>
      <c r="F929" s="337"/>
      <c r="G929" s="337"/>
      <c r="H929" s="337"/>
      <c r="K929" s="1932"/>
      <c r="L929" s="1932"/>
      <c r="M929" s="1932"/>
      <c r="N929" s="1932"/>
      <c r="O929" s="1932"/>
      <c r="P929" s="1932"/>
      <c r="Q929" s="1932"/>
    </row>
    <row r="930">
      <c r="A930" s="337"/>
      <c r="B930" s="337"/>
      <c r="C930" s="337"/>
      <c r="D930" s="337"/>
      <c r="E930" s="337"/>
      <c r="F930" s="337"/>
      <c r="G930" s="337"/>
      <c r="H930" s="337"/>
      <c r="K930" s="1932"/>
      <c r="L930" s="1932"/>
      <c r="M930" s="1932"/>
      <c r="N930" s="1932"/>
      <c r="O930" s="1932"/>
      <c r="P930" s="1932"/>
      <c r="Q930" s="1932"/>
    </row>
    <row r="931">
      <c r="A931" s="337"/>
      <c r="B931" s="337"/>
      <c r="C931" s="337"/>
      <c r="D931" s="337"/>
      <c r="E931" s="337"/>
      <c r="F931" s="337"/>
      <c r="G931" s="337"/>
      <c r="H931" s="337"/>
      <c r="K931" s="1932"/>
      <c r="L931" s="1932"/>
      <c r="M931" s="1932"/>
      <c r="N931" s="1932"/>
      <c r="O931" s="1932"/>
      <c r="P931" s="1932"/>
      <c r="Q931" s="1932"/>
    </row>
    <row r="932">
      <c r="A932" s="337"/>
      <c r="B932" s="337"/>
      <c r="C932" s="337"/>
      <c r="D932" s="337"/>
      <c r="E932" s="337"/>
      <c r="F932" s="337"/>
      <c r="G932" s="337"/>
      <c r="H932" s="337"/>
      <c r="K932" s="1932"/>
      <c r="L932" s="1932"/>
      <c r="M932" s="1932"/>
      <c r="N932" s="1932"/>
      <c r="O932" s="1932"/>
      <c r="P932" s="1932"/>
      <c r="Q932" s="1932"/>
    </row>
    <row r="933">
      <c r="A933" s="337"/>
      <c r="B933" s="337"/>
      <c r="C933" s="337"/>
      <c r="D933" s="337"/>
      <c r="E933" s="337"/>
      <c r="F933" s="337"/>
      <c r="G933" s="337"/>
      <c r="H933" s="337"/>
      <c r="K933" s="1932"/>
      <c r="L933" s="1932"/>
      <c r="M933" s="1932"/>
      <c r="N933" s="1932"/>
      <c r="O933" s="1932"/>
      <c r="P933" s="1932"/>
      <c r="Q933" s="1932"/>
    </row>
    <row r="934">
      <c r="A934" s="337"/>
      <c r="B934" s="337"/>
      <c r="C934" s="337"/>
      <c r="D934" s="337"/>
      <c r="E934" s="337"/>
      <c r="F934" s="337"/>
      <c r="G934" s="337"/>
      <c r="H934" s="337"/>
      <c r="K934" s="1932"/>
      <c r="L934" s="1932"/>
      <c r="M934" s="1932"/>
      <c r="N934" s="1932"/>
      <c r="O934" s="1932"/>
      <c r="P934" s="1932"/>
      <c r="Q934" s="1932"/>
    </row>
    <row r="935">
      <c r="A935" s="337"/>
      <c r="B935" s="337"/>
      <c r="C935" s="337"/>
      <c r="D935" s="337"/>
      <c r="E935" s="337"/>
      <c r="F935" s="337"/>
      <c r="G935" s="337"/>
      <c r="H935" s="337"/>
      <c r="K935" s="1932"/>
      <c r="L935" s="1932"/>
      <c r="M935" s="1932"/>
      <c r="N935" s="1932"/>
      <c r="O935" s="1932"/>
      <c r="P935" s="1932"/>
      <c r="Q935" s="1932"/>
    </row>
    <row r="936">
      <c r="A936" s="337"/>
      <c r="B936" s="337"/>
      <c r="C936" s="337"/>
      <c r="D936" s="337"/>
      <c r="E936" s="337"/>
      <c r="F936" s="337"/>
      <c r="G936" s="337"/>
      <c r="H936" s="337"/>
      <c r="K936" s="1932"/>
      <c r="L936" s="1932"/>
      <c r="M936" s="1932"/>
      <c r="N936" s="1932"/>
      <c r="O936" s="1932"/>
      <c r="P936" s="1932"/>
      <c r="Q936" s="1932"/>
    </row>
    <row r="937">
      <c r="A937" s="337"/>
      <c r="B937" s="337"/>
      <c r="C937" s="337"/>
      <c r="D937" s="337"/>
      <c r="E937" s="337"/>
      <c r="F937" s="337"/>
      <c r="G937" s="337"/>
      <c r="H937" s="337"/>
      <c r="K937" s="1932"/>
      <c r="L937" s="1932"/>
      <c r="M937" s="1932"/>
      <c r="N937" s="1932"/>
      <c r="O937" s="1932"/>
      <c r="P937" s="1932"/>
      <c r="Q937" s="1932"/>
    </row>
    <row r="938">
      <c r="A938" s="337"/>
      <c r="B938" s="337"/>
      <c r="C938" s="337"/>
      <c r="D938" s="337"/>
      <c r="E938" s="337"/>
      <c r="F938" s="337"/>
      <c r="G938" s="337"/>
      <c r="H938" s="337"/>
      <c r="K938" s="1932"/>
      <c r="L938" s="1932"/>
      <c r="M938" s="1932"/>
      <c r="N938" s="1932"/>
      <c r="O938" s="1932"/>
      <c r="P938" s="1932"/>
      <c r="Q938" s="1932"/>
    </row>
    <row r="939">
      <c r="A939" s="337"/>
      <c r="B939" s="337"/>
      <c r="C939" s="337"/>
      <c r="D939" s="337"/>
      <c r="E939" s="337"/>
      <c r="F939" s="337"/>
      <c r="G939" s="337"/>
      <c r="H939" s="337"/>
      <c r="K939" s="1932"/>
      <c r="L939" s="1932"/>
      <c r="M939" s="1932"/>
      <c r="N939" s="1932"/>
      <c r="O939" s="1932"/>
      <c r="P939" s="1932"/>
      <c r="Q939" s="1932"/>
    </row>
    <row r="940">
      <c r="A940" s="337"/>
      <c r="B940" s="337"/>
      <c r="C940" s="337"/>
      <c r="D940" s="337"/>
      <c r="E940" s="337"/>
      <c r="F940" s="337"/>
      <c r="G940" s="337"/>
      <c r="H940" s="337"/>
      <c r="K940" s="1932"/>
      <c r="L940" s="1932"/>
      <c r="M940" s="1932"/>
      <c r="N940" s="1932"/>
      <c r="O940" s="1932"/>
      <c r="P940" s="1932"/>
      <c r="Q940" s="1932"/>
    </row>
    <row r="941">
      <c r="A941" s="337"/>
      <c r="B941" s="337"/>
      <c r="C941" s="337"/>
      <c r="D941" s="337"/>
      <c r="E941" s="337"/>
      <c r="F941" s="337"/>
      <c r="G941" s="337"/>
      <c r="H941" s="337"/>
      <c r="K941" s="1932"/>
      <c r="L941" s="1932"/>
      <c r="M941" s="1932"/>
      <c r="N941" s="1932"/>
      <c r="O941" s="1932"/>
      <c r="P941" s="1932"/>
      <c r="Q941" s="1932"/>
    </row>
    <row r="942">
      <c r="A942" s="337"/>
      <c r="B942" s="337"/>
      <c r="C942" s="337"/>
      <c r="D942" s="337"/>
      <c r="E942" s="337"/>
      <c r="F942" s="337"/>
      <c r="G942" s="337"/>
      <c r="H942" s="337"/>
      <c r="K942" s="1932"/>
      <c r="L942" s="1932"/>
      <c r="M942" s="1932"/>
      <c r="N942" s="1932"/>
      <c r="O942" s="1932"/>
      <c r="P942" s="1932"/>
      <c r="Q942" s="1932"/>
    </row>
    <row r="943">
      <c r="A943" s="337"/>
      <c r="B943" s="337"/>
      <c r="C943" s="337"/>
      <c r="D943" s="337"/>
      <c r="E943" s="337"/>
      <c r="F943" s="337"/>
      <c r="G943" s="337"/>
      <c r="H943" s="337"/>
      <c r="K943" s="1932"/>
      <c r="L943" s="1932"/>
      <c r="M943" s="1932"/>
      <c r="N943" s="1932"/>
      <c r="O943" s="1932"/>
      <c r="P943" s="1932"/>
      <c r="Q943" s="1932"/>
    </row>
    <row r="944">
      <c r="A944" s="337"/>
      <c r="B944" s="337"/>
      <c r="C944" s="337"/>
      <c r="D944" s="337"/>
      <c r="E944" s="337"/>
      <c r="F944" s="337"/>
      <c r="G944" s="337"/>
      <c r="H944" s="337"/>
      <c r="K944" s="1932"/>
      <c r="L944" s="1932"/>
      <c r="M944" s="1932"/>
      <c r="N944" s="1932"/>
      <c r="O944" s="1932"/>
      <c r="P944" s="1932"/>
      <c r="Q944" s="1932"/>
    </row>
    <row r="945">
      <c r="A945" s="337"/>
      <c r="B945" s="337"/>
      <c r="C945" s="337"/>
      <c r="D945" s="337"/>
      <c r="E945" s="337"/>
      <c r="F945" s="337"/>
      <c r="G945" s="337"/>
      <c r="H945" s="337"/>
      <c r="K945" s="1932"/>
      <c r="L945" s="1932"/>
      <c r="M945" s="1932"/>
      <c r="N945" s="1932"/>
      <c r="O945" s="1932"/>
      <c r="P945" s="1932"/>
      <c r="Q945" s="1932"/>
    </row>
    <row r="946">
      <c r="A946" s="337"/>
      <c r="B946" s="337"/>
      <c r="C946" s="337"/>
      <c r="D946" s="337"/>
      <c r="E946" s="337"/>
      <c r="F946" s="337"/>
      <c r="G946" s="337"/>
      <c r="H946" s="337"/>
      <c r="K946" s="1932"/>
      <c r="L946" s="1932"/>
      <c r="M946" s="1932"/>
      <c r="N946" s="1932"/>
      <c r="O946" s="1932"/>
      <c r="P946" s="1932"/>
      <c r="Q946" s="1932"/>
    </row>
    <row r="947">
      <c r="A947" s="337"/>
      <c r="B947" s="337"/>
      <c r="C947" s="337"/>
      <c r="D947" s="337"/>
      <c r="E947" s="337"/>
      <c r="F947" s="337"/>
      <c r="G947" s="337"/>
      <c r="H947" s="337"/>
      <c r="K947" s="1932"/>
      <c r="L947" s="1932"/>
      <c r="M947" s="1932"/>
      <c r="N947" s="1932"/>
      <c r="O947" s="1932"/>
      <c r="P947" s="1932"/>
      <c r="Q947" s="1932"/>
    </row>
    <row r="948">
      <c r="A948" s="337"/>
      <c r="B948" s="337"/>
      <c r="C948" s="337"/>
      <c r="D948" s="337"/>
      <c r="E948" s="337"/>
      <c r="F948" s="337"/>
      <c r="G948" s="337"/>
      <c r="H948" s="337"/>
      <c r="K948" s="1932"/>
      <c r="L948" s="1932"/>
      <c r="M948" s="1932"/>
      <c r="N948" s="1932"/>
      <c r="O948" s="1932"/>
      <c r="P948" s="1932"/>
      <c r="Q948" s="1932"/>
    </row>
    <row r="949">
      <c r="A949" s="337"/>
      <c r="B949" s="337"/>
      <c r="C949" s="337"/>
      <c r="D949" s="337"/>
      <c r="E949" s="337"/>
      <c r="F949" s="337"/>
      <c r="G949" s="337"/>
      <c r="H949" s="337"/>
      <c r="K949" s="1932"/>
      <c r="L949" s="1932"/>
      <c r="M949" s="1932"/>
      <c r="N949" s="1932"/>
      <c r="O949" s="1932"/>
      <c r="P949" s="1932"/>
      <c r="Q949" s="1932"/>
    </row>
    <row r="950">
      <c r="A950" s="337"/>
      <c r="B950" s="337"/>
      <c r="C950" s="337"/>
      <c r="D950" s="337"/>
      <c r="E950" s="337"/>
      <c r="F950" s="337"/>
      <c r="G950" s="337"/>
      <c r="H950" s="337"/>
      <c r="K950" s="1932"/>
      <c r="L950" s="1932"/>
      <c r="M950" s="1932"/>
      <c r="N950" s="1932"/>
      <c r="O950" s="1932"/>
      <c r="P950" s="1932"/>
      <c r="Q950" s="1932"/>
    </row>
    <row r="951">
      <c r="A951" s="337"/>
      <c r="B951" s="337"/>
      <c r="C951" s="337"/>
      <c r="D951" s="337"/>
      <c r="E951" s="337"/>
      <c r="F951" s="337"/>
      <c r="G951" s="337"/>
      <c r="H951" s="337"/>
      <c r="K951" s="1932"/>
      <c r="L951" s="1932"/>
      <c r="M951" s="1932"/>
      <c r="N951" s="1932"/>
      <c r="O951" s="1932"/>
      <c r="P951" s="1932"/>
      <c r="Q951" s="1932"/>
    </row>
    <row r="952">
      <c r="A952" s="337"/>
      <c r="B952" s="337"/>
      <c r="C952" s="337"/>
      <c r="D952" s="337"/>
      <c r="E952" s="337"/>
      <c r="F952" s="337"/>
      <c r="G952" s="337"/>
      <c r="H952" s="337"/>
      <c r="K952" s="1932"/>
      <c r="L952" s="1932"/>
      <c r="M952" s="1932"/>
      <c r="N952" s="1932"/>
      <c r="O952" s="1932"/>
      <c r="P952" s="1932"/>
      <c r="Q952" s="1932"/>
    </row>
    <row r="953">
      <c r="A953" s="337"/>
      <c r="B953" s="337"/>
      <c r="C953" s="337"/>
      <c r="D953" s="337"/>
      <c r="E953" s="337"/>
      <c r="F953" s="337"/>
      <c r="G953" s="337"/>
      <c r="H953" s="337"/>
      <c r="K953" s="1932"/>
      <c r="L953" s="1932"/>
      <c r="M953" s="1932"/>
      <c r="N953" s="1932"/>
      <c r="O953" s="1932"/>
      <c r="P953" s="1932"/>
      <c r="Q953" s="1932"/>
    </row>
    <row r="954">
      <c r="A954" s="337"/>
      <c r="B954" s="337"/>
      <c r="C954" s="337"/>
      <c r="D954" s="337"/>
      <c r="E954" s="337"/>
      <c r="F954" s="337"/>
      <c r="G954" s="337"/>
      <c r="H954" s="337"/>
      <c r="K954" s="1932"/>
      <c r="L954" s="1932"/>
      <c r="M954" s="1932"/>
      <c r="N954" s="1932"/>
      <c r="O954" s="1932"/>
      <c r="P954" s="1932"/>
      <c r="Q954" s="1932"/>
    </row>
    <row r="955">
      <c r="A955" s="337"/>
      <c r="B955" s="337"/>
      <c r="C955" s="337"/>
      <c r="D955" s="337"/>
      <c r="E955" s="337"/>
      <c r="F955" s="337"/>
      <c r="G955" s="337"/>
      <c r="H955" s="337"/>
      <c r="K955" s="1932"/>
      <c r="L955" s="1932"/>
      <c r="M955" s="1932"/>
      <c r="N955" s="1932"/>
      <c r="O955" s="1932"/>
      <c r="P955" s="1932"/>
      <c r="Q955" s="1932"/>
    </row>
    <row r="956">
      <c r="A956" s="337"/>
      <c r="B956" s="337"/>
      <c r="C956" s="337"/>
      <c r="D956" s="337"/>
      <c r="E956" s="337"/>
      <c r="F956" s="337"/>
      <c r="G956" s="337"/>
      <c r="H956" s="337"/>
      <c r="K956" s="1932"/>
      <c r="L956" s="1932"/>
      <c r="M956" s="1932"/>
      <c r="N956" s="1932"/>
      <c r="O956" s="1932"/>
      <c r="P956" s="1932"/>
      <c r="Q956" s="1932"/>
    </row>
    <row r="957">
      <c r="A957" s="337"/>
      <c r="B957" s="337"/>
      <c r="C957" s="337"/>
      <c r="D957" s="337"/>
      <c r="E957" s="337"/>
      <c r="F957" s="337"/>
      <c r="G957" s="337"/>
      <c r="H957" s="337"/>
      <c r="K957" s="1932"/>
      <c r="L957" s="1932"/>
      <c r="M957" s="1932"/>
      <c r="N957" s="1932"/>
      <c r="O957" s="1932"/>
      <c r="P957" s="1932"/>
      <c r="Q957" s="1932"/>
    </row>
    <row r="958">
      <c r="A958" s="337"/>
      <c r="B958" s="337"/>
      <c r="C958" s="337"/>
      <c r="D958" s="337"/>
      <c r="E958" s="337"/>
      <c r="F958" s="337"/>
      <c r="G958" s="337"/>
      <c r="H958" s="337"/>
      <c r="K958" s="1932"/>
      <c r="L958" s="1932"/>
      <c r="M958" s="1932"/>
      <c r="N958" s="1932"/>
      <c r="O958" s="1932"/>
      <c r="P958" s="1932"/>
      <c r="Q958" s="1932"/>
    </row>
    <row r="959">
      <c r="A959" s="337"/>
      <c r="B959" s="337"/>
      <c r="C959" s="337"/>
      <c r="D959" s="337"/>
      <c r="E959" s="337"/>
      <c r="F959" s="337"/>
      <c r="G959" s="337"/>
      <c r="H959" s="337"/>
      <c r="K959" s="1932"/>
      <c r="L959" s="1932"/>
      <c r="M959" s="1932"/>
      <c r="N959" s="1932"/>
      <c r="O959" s="1932"/>
      <c r="P959" s="1932"/>
      <c r="Q959" s="1932"/>
    </row>
    <row r="960">
      <c r="A960" s="337"/>
      <c r="B960" s="337"/>
      <c r="C960" s="337"/>
      <c r="D960" s="337"/>
      <c r="E960" s="337"/>
      <c r="F960" s="337"/>
      <c r="G960" s="337"/>
      <c r="H960" s="337"/>
      <c r="K960" s="1932"/>
      <c r="L960" s="1932"/>
      <c r="M960" s="1932"/>
      <c r="N960" s="1932"/>
      <c r="O960" s="1932"/>
      <c r="P960" s="1932"/>
      <c r="Q960" s="1932"/>
    </row>
    <row r="961">
      <c r="A961" s="337"/>
      <c r="B961" s="337"/>
      <c r="C961" s="337"/>
      <c r="D961" s="337"/>
      <c r="E961" s="337"/>
      <c r="F961" s="337"/>
      <c r="G961" s="337"/>
      <c r="H961" s="337"/>
      <c r="K961" s="1932"/>
      <c r="L961" s="1932"/>
      <c r="M961" s="1932"/>
      <c r="N961" s="1932"/>
      <c r="O961" s="1932"/>
      <c r="P961" s="1932"/>
      <c r="Q961" s="1932"/>
    </row>
    <row r="962">
      <c r="A962" s="337"/>
      <c r="B962" s="337"/>
      <c r="C962" s="337"/>
      <c r="D962" s="337"/>
      <c r="E962" s="337"/>
      <c r="F962" s="337"/>
      <c r="G962" s="337"/>
      <c r="H962" s="337"/>
      <c r="K962" s="1932"/>
      <c r="L962" s="1932"/>
      <c r="M962" s="1932"/>
      <c r="N962" s="1932"/>
      <c r="O962" s="1932"/>
      <c r="P962" s="1932"/>
      <c r="Q962" s="1932"/>
    </row>
    <row r="963">
      <c r="A963" s="337"/>
      <c r="B963" s="337"/>
      <c r="C963" s="337"/>
      <c r="D963" s="337"/>
      <c r="E963" s="337"/>
      <c r="F963" s="337"/>
      <c r="G963" s="337"/>
      <c r="H963" s="337"/>
      <c r="K963" s="1932"/>
      <c r="L963" s="1932"/>
      <c r="M963" s="1932"/>
      <c r="N963" s="1932"/>
      <c r="O963" s="1932"/>
      <c r="P963" s="1932"/>
      <c r="Q963" s="1932"/>
    </row>
    <row r="964">
      <c r="A964" s="337"/>
      <c r="B964" s="337"/>
      <c r="C964" s="337"/>
      <c r="D964" s="337"/>
      <c r="E964" s="337"/>
      <c r="F964" s="337"/>
      <c r="G964" s="337"/>
      <c r="H964" s="337"/>
      <c r="K964" s="1932"/>
      <c r="L964" s="1932"/>
      <c r="M964" s="1932"/>
      <c r="N964" s="1932"/>
      <c r="O964" s="1932"/>
      <c r="P964" s="1932"/>
      <c r="Q964" s="1932"/>
    </row>
    <row r="965">
      <c r="A965" s="337"/>
      <c r="B965" s="337"/>
      <c r="C965" s="337"/>
      <c r="D965" s="337"/>
      <c r="E965" s="337"/>
      <c r="F965" s="337"/>
      <c r="G965" s="337"/>
      <c r="H965" s="337"/>
      <c r="K965" s="1932"/>
      <c r="L965" s="1932"/>
      <c r="M965" s="1932"/>
      <c r="N965" s="1932"/>
      <c r="O965" s="1932"/>
      <c r="P965" s="1932"/>
      <c r="Q965" s="1932"/>
    </row>
    <row r="966">
      <c r="A966" s="337"/>
      <c r="B966" s="337"/>
      <c r="C966" s="337"/>
      <c r="D966" s="337"/>
      <c r="E966" s="337"/>
      <c r="F966" s="337"/>
      <c r="G966" s="337"/>
      <c r="H966" s="337"/>
      <c r="K966" s="1932"/>
      <c r="L966" s="1932"/>
      <c r="M966" s="1932"/>
      <c r="N966" s="1932"/>
      <c r="O966" s="1932"/>
      <c r="P966" s="1932"/>
      <c r="Q966" s="1932"/>
    </row>
    <row r="967">
      <c r="A967" s="337"/>
      <c r="B967" s="337"/>
      <c r="C967" s="337"/>
      <c r="D967" s="337"/>
      <c r="E967" s="337"/>
      <c r="F967" s="337"/>
      <c r="G967" s="337"/>
      <c r="H967" s="337"/>
      <c r="K967" s="1932"/>
      <c r="L967" s="1932"/>
      <c r="M967" s="1932"/>
      <c r="N967" s="1932"/>
      <c r="O967" s="1932"/>
      <c r="P967" s="1932"/>
      <c r="Q967" s="1932"/>
    </row>
    <row r="968">
      <c r="A968" s="337"/>
      <c r="B968" s="337"/>
      <c r="C968" s="337"/>
      <c r="D968" s="337"/>
      <c r="E968" s="337"/>
      <c r="F968" s="337"/>
      <c r="G968" s="337"/>
      <c r="H968" s="337"/>
      <c r="K968" s="1932"/>
      <c r="L968" s="1932"/>
      <c r="M968" s="1932"/>
      <c r="N968" s="1932"/>
      <c r="O968" s="1932"/>
      <c r="P968" s="1932"/>
      <c r="Q968" s="1932"/>
    </row>
    <row r="969">
      <c r="A969" s="337"/>
      <c r="B969" s="337"/>
      <c r="C969" s="337"/>
      <c r="D969" s="337"/>
      <c r="E969" s="337"/>
      <c r="F969" s="337"/>
      <c r="G969" s="337"/>
      <c r="H969" s="337"/>
      <c r="K969" s="1932"/>
      <c r="L969" s="1932"/>
      <c r="M969" s="1932"/>
      <c r="N969" s="1932"/>
      <c r="O969" s="1932"/>
      <c r="P969" s="1932"/>
      <c r="Q969" s="1932"/>
    </row>
    <row r="970">
      <c r="A970" s="337"/>
      <c r="B970" s="337"/>
      <c r="C970" s="337"/>
      <c r="D970" s="337"/>
      <c r="E970" s="337"/>
      <c r="F970" s="337"/>
      <c r="G970" s="337"/>
      <c r="H970" s="337"/>
      <c r="K970" s="1932"/>
      <c r="L970" s="1932"/>
      <c r="M970" s="1932"/>
      <c r="N970" s="1932"/>
      <c r="O970" s="1932"/>
      <c r="P970" s="1932"/>
      <c r="Q970" s="1932"/>
    </row>
    <row r="971">
      <c r="A971" s="337"/>
      <c r="B971" s="337"/>
      <c r="C971" s="337"/>
      <c r="D971" s="337"/>
      <c r="E971" s="337"/>
      <c r="F971" s="337"/>
      <c r="G971" s="337"/>
      <c r="H971" s="337"/>
      <c r="K971" s="1932"/>
      <c r="L971" s="1932"/>
      <c r="M971" s="1932"/>
      <c r="N971" s="1932"/>
      <c r="O971" s="1932"/>
      <c r="P971" s="1932"/>
      <c r="Q971" s="1932"/>
    </row>
    <row r="972">
      <c r="A972" s="337"/>
      <c r="B972" s="337"/>
      <c r="C972" s="337"/>
      <c r="D972" s="337"/>
      <c r="E972" s="337"/>
      <c r="F972" s="337"/>
      <c r="G972" s="337"/>
      <c r="H972" s="337"/>
      <c r="K972" s="1932"/>
      <c r="L972" s="1932"/>
      <c r="M972" s="1932"/>
      <c r="N972" s="1932"/>
      <c r="O972" s="1932"/>
      <c r="P972" s="1932"/>
      <c r="Q972" s="1932"/>
    </row>
    <row r="973">
      <c r="A973" s="337"/>
      <c r="B973" s="337"/>
      <c r="C973" s="337"/>
      <c r="D973" s="337"/>
      <c r="E973" s="337"/>
      <c r="F973" s="337"/>
      <c r="G973" s="337"/>
      <c r="H973" s="337"/>
      <c r="K973" s="1932"/>
      <c r="L973" s="1932"/>
      <c r="M973" s="1932"/>
      <c r="N973" s="1932"/>
      <c r="O973" s="1932"/>
      <c r="P973" s="1932"/>
      <c r="Q973" s="1932"/>
    </row>
    <row r="974">
      <c r="A974" s="337"/>
      <c r="B974" s="337"/>
      <c r="C974" s="337"/>
      <c r="D974" s="337"/>
      <c r="E974" s="337"/>
      <c r="F974" s="337"/>
      <c r="G974" s="337"/>
      <c r="H974" s="337"/>
      <c r="K974" s="1932"/>
      <c r="L974" s="1932"/>
      <c r="M974" s="1932"/>
      <c r="N974" s="1932"/>
      <c r="O974" s="1932"/>
      <c r="P974" s="1932"/>
      <c r="Q974" s="1932"/>
    </row>
    <row r="975">
      <c r="A975" s="337"/>
      <c r="B975" s="337"/>
      <c r="C975" s="337"/>
      <c r="D975" s="337"/>
      <c r="E975" s="337"/>
      <c r="F975" s="337"/>
      <c r="G975" s="337"/>
      <c r="H975" s="337"/>
      <c r="K975" s="1932"/>
      <c r="L975" s="1932"/>
      <c r="M975" s="1932"/>
      <c r="N975" s="1932"/>
      <c r="O975" s="1932"/>
      <c r="P975" s="1932"/>
      <c r="Q975" s="1932"/>
    </row>
    <row r="976">
      <c r="A976" s="337"/>
      <c r="B976" s="337"/>
      <c r="C976" s="337"/>
      <c r="D976" s="337"/>
      <c r="E976" s="337"/>
      <c r="F976" s="337"/>
      <c r="G976" s="337"/>
      <c r="H976" s="337"/>
      <c r="K976" s="1932"/>
      <c r="L976" s="1932"/>
      <c r="M976" s="1932"/>
      <c r="N976" s="1932"/>
      <c r="O976" s="1932"/>
      <c r="P976" s="1932"/>
      <c r="Q976" s="1932"/>
    </row>
    <row r="977">
      <c r="A977" s="337"/>
      <c r="B977" s="337"/>
      <c r="C977" s="337"/>
      <c r="D977" s="337"/>
      <c r="E977" s="337"/>
      <c r="F977" s="337"/>
      <c r="G977" s="337"/>
      <c r="H977" s="337"/>
      <c r="K977" s="1932"/>
      <c r="L977" s="1932"/>
      <c r="M977" s="1932"/>
      <c r="N977" s="1932"/>
      <c r="O977" s="1932"/>
      <c r="P977" s="1932"/>
      <c r="Q977" s="1932"/>
    </row>
    <row r="978">
      <c r="A978" s="337"/>
      <c r="B978" s="337"/>
      <c r="C978" s="337"/>
      <c r="D978" s="337"/>
      <c r="E978" s="337"/>
      <c r="F978" s="337"/>
      <c r="G978" s="337"/>
      <c r="H978" s="337"/>
      <c r="K978" s="1932"/>
      <c r="L978" s="1932"/>
      <c r="M978" s="1932"/>
      <c r="N978" s="1932"/>
      <c r="O978" s="1932"/>
      <c r="P978" s="1932"/>
      <c r="Q978" s="1932"/>
    </row>
    <row r="979">
      <c r="A979" s="337"/>
      <c r="B979" s="337"/>
      <c r="C979" s="337"/>
      <c r="D979" s="337"/>
      <c r="E979" s="337"/>
      <c r="F979" s="337"/>
      <c r="G979" s="337"/>
      <c r="H979" s="337"/>
      <c r="K979" s="1932"/>
      <c r="L979" s="1932"/>
      <c r="M979" s="1932"/>
      <c r="N979" s="1932"/>
      <c r="O979" s="1932"/>
      <c r="P979" s="1932"/>
      <c r="Q979" s="1932"/>
    </row>
    <row r="980">
      <c r="A980" s="337"/>
      <c r="B980" s="337"/>
      <c r="C980" s="337"/>
      <c r="D980" s="337"/>
      <c r="E980" s="337"/>
      <c r="F980" s="337"/>
      <c r="G980" s="337"/>
      <c r="H980" s="337"/>
      <c r="K980" s="1932"/>
      <c r="L980" s="1932"/>
      <c r="M980" s="1932"/>
      <c r="N980" s="1932"/>
      <c r="O980" s="1932"/>
      <c r="P980" s="1932"/>
      <c r="Q980" s="1932"/>
    </row>
    <row r="981">
      <c r="A981" s="337"/>
      <c r="B981" s="337"/>
      <c r="C981" s="337"/>
      <c r="D981" s="337"/>
      <c r="E981" s="337"/>
      <c r="F981" s="337"/>
      <c r="G981" s="337"/>
      <c r="H981" s="337"/>
      <c r="K981" s="1932"/>
      <c r="L981" s="1932"/>
      <c r="M981" s="1932"/>
      <c r="N981" s="1932"/>
      <c r="O981" s="1932"/>
      <c r="P981" s="1932"/>
      <c r="Q981" s="1932"/>
    </row>
    <row r="982">
      <c r="A982" s="337"/>
      <c r="B982" s="337"/>
      <c r="C982" s="337"/>
      <c r="D982" s="337"/>
      <c r="E982" s="337"/>
      <c r="F982" s="337"/>
      <c r="G982" s="337"/>
      <c r="H982" s="337"/>
      <c r="K982" s="1932"/>
      <c r="L982" s="1932"/>
      <c r="M982" s="1932"/>
      <c r="N982" s="1932"/>
      <c r="O982" s="1932"/>
      <c r="P982" s="1932"/>
      <c r="Q982" s="1932"/>
    </row>
    <row r="983">
      <c r="A983" s="337"/>
      <c r="B983" s="337"/>
      <c r="C983" s="337"/>
      <c r="D983" s="337"/>
      <c r="E983" s="337"/>
      <c r="F983" s="337"/>
      <c r="G983" s="337"/>
      <c r="H983" s="337"/>
      <c r="K983" s="1932"/>
      <c r="L983" s="1932"/>
      <c r="M983" s="1932"/>
      <c r="N983" s="1932"/>
      <c r="O983" s="1932"/>
      <c r="P983" s="1932"/>
      <c r="Q983" s="1932"/>
    </row>
    <row r="984">
      <c r="A984" s="337"/>
      <c r="B984" s="337"/>
      <c r="C984" s="337"/>
      <c r="D984" s="337"/>
      <c r="E984" s="337"/>
      <c r="F984" s="337"/>
      <c r="G984" s="337"/>
      <c r="H984" s="337"/>
      <c r="K984" s="1932"/>
      <c r="L984" s="1932"/>
      <c r="M984" s="1932"/>
      <c r="N984" s="1932"/>
      <c r="O984" s="1932"/>
      <c r="P984" s="1932"/>
      <c r="Q984" s="1932"/>
    </row>
    <row r="985">
      <c r="A985" s="337"/>
      <c r="B985" s="337"/>
      <c r="C985" s="337"/>
      <c r="D985" s="337"/>
      <c r="E985" s="337"/>
      <c r="F985" s="337"/>
      <c r="G985" s="337"/>
      <c r="H985" s="337"/>
      <c r="K985" s="1932"/>
      <c r="L985" s="1932"/>
      <c r="M985" s="1932"/>
      <c r="N985" s="1932"/>
      <c r="O985" s="1932"/>
      <c r="P985" s="1932"/>
      <c r="Q985" s="1932"/>
    </row>
    <row r="986">
      <c r="A986" s="337"/>
      <c r="B986" s="337"/>
      <c r="C986" s="337"/>
      <c r="D986" s="337"/>
      <c r="E986" s="337"/>
      <c r="F986" s="337"/>
      <c r="G986" s="337"/>
      <c r="H986" s="337"/>
      <c r="K986" s="1932"/>
      <c r="L986" s="1932"/>
      <c r="M986" s="1932"/>
      <c r="N986" s="1932"/>
      <c r="O986" s="1932"/>
      <c r="P986" s="1932"/>
      <c r="Q986" s="1932"/>
    </row>
    <row r="987">
      <c r="A987" s="337"/>
      <c r="B987" s="337"/>
      <c r="C987" s="337"/>
      <c r="D987" s="337"/>
      <c r="E987" s="337"/>
      <c r="F987" s="337"/>
      <c r="G987" s="337"/>
      <c r="H987" s="337"/>
      <c r="K987" s="1932"/>
      <c r="L987" s="1932"/>
      <c r="M987" s="1932"/>
      <c r="N987" s="1932"/>
      <c r="O987" s="1932"/>
      <c r="P987" s="1932"/>
      <c r="Q987" s="1932"/>
    </row>
    <row r="988">
      <c r="A988" s="337"/>
      <c r="B988" s="337"/>
      <c r="C988" s="337"/>
      <c r="D988" s="337"/>
      <c r="E988" s="337"/>
      <c r="F988" s="337"/>
      <c r="G988" s="337"/>
      <c r="H988" s="337"/>
      <c r="K988" s="1932"/>
      <c r="L988" s="1932"/>
      <c r="M988" s="1932"/>
      <c r="N988" s="1932"/>
      <c r="O988" s="1932"/>
      <c r="P988" s="1932"/>
      <c r="Q988" s="1932"/>
    </row>
    <row r="989">
      <c r="A989" s="337"/>
      <c r="B989" s="337"/>
      <c r="C989" s="337"/>
      <c r="D989" s="337"/>
      <c r="E989" s="337"/>
      <c r="F989" s="337"/>
      <c r="G989" s="337"/>
      <c r="H989" s="337"/>
      <c r="K989" s="1932"/>
      <c r="L989" s="1932"/>
      <c r="M989" s="1932"/>
      <c r="N989" s="1932"/>
      <c r="O989" s="1932"/>
      <c r="P989" s="1932"/>
      <c r="Q989" s="1932"/>
    </row>
    <row r="990">
      <c r="A990" s="337"/>
      <c r="B990" s="337"/>
      <c r="C990" s="337"/>
      <c r="D990" s="337"/>
      <c r="E990" s="337"/>
      <c r="F990" s="337"/>
      <c r="G990" s="337"/>
      <c r="H990" s="337"/>
      <c r="K990" s="1932"/>
      <c r="L990" s="1932"/>
      <c r="M990" s="1932"/>
      <c r="N990" s="1932"/>
      <c r="O990" s="1932"/>
      <c r="P990" s="1932"/>
      <c r="Q990" s="1932"/>
    </row>
    <row r="991">
      <c r="A991" s="337"/>
      <c r="B991" s="337"/>
      <c r="C991" s="337"/>
      <c r="D991" s="337"/>
      <c r="E991" s="337"/>
      <c r="F991" s="337"/>
      <c r="G991" s="337"/>
      <c r="H991" s="337"/>
      <c r="K991" s="1932"/>
      <c r="L991" s="1932"/>
      <c r="M991" s="1932"/>
      <c r="N991" s="1932"/>
      <c r="O991" s="1932"/>
      <c r="P991" s="1932"/>
      <c r="Q991" s="1932"/>
    </row>
    <row r="992">
      <c r="A992" s="337"/>
      <c r="B992" s="337"/>
      <c r="C992" s="337"/>
      <c r="D992" s="337"/>
      <c r="E992" s="337"/>
      <c r="F992" s="337"/>
      <c r="G992" s="337"/>
      <c r="H992" s="337"/>
      <c r="K992" s="1932"/>
      <c r="L992" s="1932"/>
      <c r="M992" s="1932"/>
      <c r="N992" s="1932"/>
      <c r="O992" s="1932"/>
      <c r="P992" s="1932"/>
      <c r="Q992" s="1932"/>
    </row>
    <row r="993">
      <c r="A993" s="337"/>
      <c r="B993" s="337"/>
      <c r="C993" s="337"/>
      <c r="D993" s="337"/>
      <c r="E993" s="337"/>
      <c r="F993" s="337"/>
      <c r="G993" s="337"/>
      <c r="H993" s="337"/>
      <c r="K993" s="1932"/>
      <c r="L993" s="1932"/>
      <c r="M993" s="1932"/>
      <c r="N993" s="1932"/>
      <c r="O993" s="1932"/>
      <c r="P993" s="1932"/>
      <c r="Q993" s="1932"/>
    </row>
    <row r="994">
      <c r="A994" s="337"/>
      <c r="B994" s="337"/>
      <c r="C994" s="337"/>
      <c r="D994" s="337"/>
      <c r="E994" s="337"/>
      <c r="F994" s="337"/>
      <c r="G994" s="337"/>
      <c r="H994" s="337"/>
      <c r="K994" s="1932"/>
      <c r="L994" s="1932"/>
      <c r="M994" s="1932"/>
      <c r="N994" s="1932"/>
      <c r="O994" s="1932"/>
      <c r="P994" s="1932"/>
      <c r="Q994" s="1932"/>
    </row>
    <row r="995">
      <c r="A995" s="337"/>
      <c r="B995" s="337"/>
      <c r="C995" s="337"/>
      <c r="D995" s="337"/>
      <c r="E995" s="337"/>
      <c r="F995" s="337"/>
      <c r="G995" s="337"/>
      <c r="H995" s="337"/>
      <c r="K995" s="1932"/>
      <c r="L995" s="1932"/>
      <c r="M995" s="1932"/>
      <c r="N995" s="1932"/>
      <c r="O995" s="1932"/>
      <c r="P995" s="1932"/>
      <c r="Q995" s="1932"/>
    </row>
    <row r="996">
      <c r="A996" s="337"/>
      <c r="B996" s="337"/>
      <c r="C996" s="337"/>
      <c r="D996" s="337"/>
      <c r="E996" s="337"/>
      <c r="F996" s="337"/>
      <c r="G996" s="337"/>
      <c r="H996" s="337"/>
      <c r="K996" s="1932"/>
      <c r="L996" s="1932"/>
      <c r="M996" s="1932"/>
      <c r="N996" s="1932"/>
      <c r="O996" s="1932"/>
      <c r="P996" s="1932"/>
      <c r="Q996" s="1932"/>
    </row>
    <row r="997">
      <c r="A997" s="337"/>
      <c r="B997" s="337"/>
      <c r="C997" s="337"/>
      <c r="D997" s="337"/>
      <c r="E997" s="337"/>
      <c r="F997" s="337"/>
      <c r="G997" s="337"/>
      <c r="H997" s="337"/>
      <c r="K997" s="1932"/>
      <c r="L997" s="1932"/>
      <c r="M997" s="1932"/>
      <c r="N997" s="1932"/>
      <c r="O997" s="1932"/>
      <c r="P997" s="1932"/>
      <c r="Q997" s="1932"/>
    </row>
    <row r="998">
      <c r="A998" s="337"/>
      <c r="B998" s="337"/>
      <c r="C998" s="337"/>
      <c r="D998" s="337"/>
      <c r="E998" s="337"/>
      <c r="F998" s="337"/>
      <c r="G998" s="337"/>
      <c r="H998" s="337"/>
      <c r="K998" s="1932"/>
      <c r="L998" s="1932"/>
      <c r="M998" s="1932"/>
      <c r="N998" s="1932"/>
      <c r="O998" s="1932"/>
      <c r="P998" s="1932"/>
      <c r="Q998" s="1932"/>
    </row>
    <row r="999">
      <c r="A999" s="337"/>
      <c r="B999" s="337"/>
      <c r="C999" s="337"/>
      <c r="D999" s="337"/>
      <c r="E999" s="337"/>
      <c r="F999" s="337"/>
      <c r="G999" s="337"/>
      <c r="H999" s="337"/>
      <c r="K999" s="1932"/>
      <c r="L999" s="1932"/>
      <c r="M999" s="1932"/>
      <c r="N999" s="1932"/>
      <c r="O999" s="1932"/>
      <c r="P999" s="1932"/>
      <c r="Q999" s="1932"/>
    </row>
  </sheetData>
  <conditionalFormatting sqref="G1 G17">
    <cfRule type="containsText" dxfId="1" priority="1" operator="containsText" text="Pass">
      <formula>NOT(ISERROR(SEARCH(("Pass"),(G1))))</formula>
    </cfRule>
  </conditionalFormatting>
  <conditionalFormatting sqref="G1 G17">
    <cfRule type="containsText" dxfId="2" priority="2" operator="containsText" text="Fail">
      <formula>NOT(ISERROR(SEARCH(("Fail"),(G1))))</formula>
    </cfRule>
  </conditionalFormatting>
  <drawing r:id="rId1"/>
</worksheet>
</file>